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E46" lockStructure="1"/>
  <bookViews>
    <workbookView xWindow="12150" yWindow="-15" windowWidth="15180" windowHeight="14640" tabRatio="818" firstSheet="19" activeTab="19"/>
  </bookViews>
  <sheets>
    <sheet name="Egen hetvattenprod" sheetId="9" state="hidden" r:id="rId1"/>
    <sheet name="Köpt hetvatten" sheetId="7" state="hidden" r:id="rId2"/>
    <sheet name="Kraftvärmeprod" sheetId="8" state="hidden" r:id="rId3"/>
    <sheet name="Allokerad kvv" sheetId="11" state="hidden" r:id="rId4"/>
    <sheet name="Justerad allokering" sheetId="12" state="hidden" r:id="rId5"/>
    <sheet name="Slutlig allokering" sheetId="17" state="hidden" r:id="rId6"/>
    <sheet name="Allokerat till el" sheetId="25" state="hidden" r:id="rId7"/>
    <sheet name="Spillvärme" sheetId="4" state="hidden" r:id="rId8"/>
    <sheet name="Miljö" sheetId="5" state="hidden" r:id="rId9"/>
    <sheet name="Leveranser" sheetId="6" state="hidden" r:id="rId10"/>
    <sheet name="Tillförd energi" sheetId="18" state="hidden" r:id="rId11"/>
    <sheet name="Totalt" sheetId="20" state="hidden" r:id="rId12"/>
    <sheet name="Sammanfattning bränslen" sheetId="21" state="hidden" r:id="rId13"/>
    <sheet name="Miljövärden kval.gr 140603" sheetId="1" state="hidden" r:id="rId14"/>
    <sheet name="Miljövärden urval för publ" sheetId="14" state="hidden" r:id="rId15"/>
    <sheet name="Miljövärden för publ företag" sheetId="16" state="hidden" r:id="rId16"/>
    <sheet name="Miljövärden för publ nät" sheetId="15" state="hidden" r:id="rId17"/>
    <sheet name="Underlagsinformation" sheetId="22" state="hidden" r:id="rId18"/>
    <sheet name="Underlag till diagram" sheetId="23" state="hidden" r:id="rId19"/>
    <sheet name="Redovisning för kunder" sheetId="24" r:id="rId20"/>
    <sheet name="Emissionsfaktorer" sheetId="3" r:id="rId21"/>
  </sheets>
  <definedNames>
    <definedName name="_xlnm._FilterDatabase" localSheetId="0" hidden="1">'Egen hetvattenprod'!$A$1:$AV$476</definedName>
    <definedName name="_xlnm._FilterDatabase" localSheetId="2" hidden="1">Kraftvärmeprod!$A$1:$AG$476</definedName>
    <definedName name="_xlnm._FilterDatabase" localSheetId="1" hidden="1">'Köpt hetvatten'!$A$1:$AD$476</definedName>
    <definedName name="_xlnm._FilterDatabase" localSheetId="9" hidden="1">Leveranser!$A$1:$U$476</definedName>
    <definedName name="_xlnm._FilterDatabase" localSheetId="8" hidden="1">Miljö!$A$1:$W$476</definedName>
    <definedName name="_xlnm._FilterDatabase" localSheetId="13" hidden="1">'Miljövärden kval.gr 140603'!$A$2:$BL$475</definedName>
    <definedName name="_xlnm._FilterDatabase" localSheetId="14" hidden="1">'Miljövärden urval för publ'!$A$2:$U$476</definedName>
    <definedName name="_xlnm._FilterDatabase" localSheetId="11" hidden="1">Totalt!$A$1:$BH$474</definedName>
    <definedName name="Nätlista_2012" localSheetId="15">'Miljövärden för publ nät'!$J$3:$J$467</definedName>
    <definedName name="Nätlista_2012" localSheetId="19">'Miljövärden för publ nät'!$J$3:$J$467</definedName>
    <definedName name="Nätlista_2012" localSheetId="12">'Miljövärden för publ nät'!$J$3:$J$467</definedName>
    <definedName name="Nätlista_2012" localSheetId="11">'Miljövärden för publ nät'!$J$3:$J$467</definedName>
    <definedName name="Nätlista_2012" localSheetId="18">'Miljövärden för publ nät'!$J$3:$J$467</definedName>
    <definedName name="Nätlista_2012" localSheetId="17">'Miljövärden för publ nät'!$J$3:$J$467</definedName>
    <definedName name="Nätlista_2012">'Miljövärden för publ nät'!$J$3:$J$467</definedName>
    <definedName name="Nätlista_2013">'Miljövärden för publ nät'!$J$3:$J$487</definedName>
  </definedNames>
  <calcPr calcId="145621"/>
</workbook>
</file>

<file path=xl/calcChain.xml><?xml version="1.0" encoding="utf-8"?>
<calcChain xmlns="http://schemas.openxmlformats.org/spreadsheetml/2006/main">
  <c r="AR485" i="20" l="1"/>
  <c r="A3" i="23" l="1"/>
  <c r="A8" i="23" s="1"/>
  <c r="AE476" i="5"/>
  <c r="AD476" i="5"/>
  <c r="AC476" i="5"/>
  <c r="AE475" i="5"/>
  <c r="AD475" i="5"/>
  <c r="AC475" i="5"/>
  <c r="AE474" i="5"/>
  <c r="AD474" i="5"/>
  <c r="AC474" i="5"/>
  <c r="AE473" i="5"/>
  <c r="AD473" i="5"/>
  <c r="AC473" i="5"/>
  <c r="AE472" i="5"/>
  <c r="AD472" i="5"/>
  <c r="AC472" i="5"/>
  <c r="AE471" i="5"/>
  <c r="AD471" i="5"/>
  <c r="AC471" i="5"/>
  <c r="AE470" i="5"/>
  <c r="AD470" i="5"/>
  <c r="AC470" i="5"/>
  <c r="AE469" i="5"/>
  <c r="AD469" i="5"/>
  <c r="AC469" i="5"/>
  <c r="AE468" i="5"/>
  <c r="AD468" i="5"/>
  <c r="AC468" i="5"/>
  <c r="AE467" i="5"/>
  <c r="AD467" i="5"/>
  <c r="AC467" i="5"/>
  <c r="AE466" i="5"/>
  <c r="AD466" i="5"/>
  <c r="AC466" i="5"/>
  <c r="AE465" i="5"/>
  <c r="AD465" i="5"/>
  <c r="AC465" i="5"/>
  <c r="AE464" i="5"/>
  <c r="AD464" i="5"/>
  <c r="AC464" i="5"/>
  <c r="AE463" i="5"/>
  <c r="AD463" i="5"/>
  <c r="AC463" i="5"/>
  <c r="AE462" i="5"/>
  <c r="AD462" i="5"/>
  <c r="AC462" i="5"/>
  <c r="AE461" i="5"/>
  <c r="AD461" i="5"/>
  <c r="AC461" i="5"/>
  <c r="AE460" i="5"/>
  <c r="AD460" i="5"/>
  <c r="AC460" i="5"/>
  <c r="AE459" i="5"/>
  <c r="AD459" i="5"/>
  <c r="AC459" i="5"/>
  <c r="AE458" i="5"/>
  <c r="AD458" i="5"/>
  <c r="AC458" i="5"/>
  <c r="AE457" i="5"/>
  <c r="AD457" i="5"/>
  <c r="AC457" i="5"/>
  <c r="AE456" i="5"/>
  <c r="AD456" i="5"/>
  <c r="AC456" i="5"/>
  <c r="AE455" i="5"/>
  <c r="AD455" i="5"/>
  <c r="AC455" i="5"/>
  <c r="AE454" i="5"/>
  <c r="AD454" i="5"/>
  <c r="AC454" i="5"/>
  <c r="AE453" i="5"/>
  <c r="AD453" i="5"/>
  <c r="AC453" i="5"/>
  <c r="AE452" i="5"/>
  <c r="AD452" i="5"/>
  <c r="AC452" i="5"/>
  <c r="AE451" i="5"/>
  <c r="AD451" i="5"/>
  <c r="AC451" i="5"/>
  <c r="AE450" i="5"/>
  <c r="AD450" i="5"/>
  <c r="AC450" i="5"/>
  <c r="AE449" i="5"/>
  <c r="AD449" i="5"/>
  <c r="AC449" i="5"/>
  <c r="AE448" i="5"/>
  <c r="AD448" i="5"/>
  <c r="AC448" i="5"/>
  <c r="AE447" i="5"/>
  <c r="AD447" i="5"/>
  <c r="AC447" i="5"/>
  <c r="AE446" i="5"/>
  <c r="AD446" i="5"/>
  <c r="AC446" i="5"/>
  <c r="AE445" i="5"/>
  <c r="AD445" i="5"/>
  <c r="AC445" i="5"/>
  <c r="AE444" i="5"/>
  <c r="AD444" i="5"/>
  <c r="AC444" i="5"/>
  <c r="AE443" i="5"/>
  <c r="AD443" i="5"/>
  <c r="AC443" i="5"/>
  <c r="AE442" i="5"/>
  <c r="AD442" i="5"/>
  <c r="AC442" i="5"/>
  <c r="AE441" i="5"/>
  <c r="AD441" i="5"/>
  <c r="AC441" i="5"/>
  <c r="AE440" i="5"/>
  <c r="AD440" i="5"/>
  <c r="AC440" i="5"/>
  <c r="AE439" i="5"/>
  <c r="AD439" i="5"/>
  <c r="AC439" i="5"/>
  <c r="AE438" i="5"/>
  <c r="AD438" i="5"/>
  <c r="AC438" i="5"/>
  <c r="AE437" i="5"/>
  <c r="AD437" i="5"/>
  <c r="AC437" i="5"/>
  <c r="AE436" i="5"/>
  <c r="AD436" i="5"/>
  <c r="AC436" i="5"/>
  <c r="AE435" i="5"/>
  <c r="AD435" i="5"/>
  <c r="AC435" i="5"/>
  <c r="AE434" i="5"/>
  <c r="AD434" i="5"/>
  <c r="AC434" i="5"/>
  <c r="AE433" i="5"/>
  <c r="AD433" i="5"/>
  <c r="AC433" i="5"/>
  <c r="AE432" i="5"/>
  <c r="AD432" i="5"/>
  <c r="AC432" i="5"/>
  <c r="AE431" i="5"/>
  <c r="AD431" i="5"/>
  <c r="AC431" i="5"/>
  <c r="AE430" i="5"/>
  <c r="AD430" i="5"/>
  <c r="AC430" i="5"/>
  <c r="AE429" i="5"/>
  <c r="AD429" i="5"/>
  <c r="AC429" i="5"/>
  <c r="AE428" i="5"/>
  <c r="AD428" i="5"/>
  <c r="AC428" i="5"/>
  <c r="AE427" i="5"/>
  <c r="AD427" i="5"/>
  <c r="AC427" i="5"/>
  <c r="AE426" i="5"/>
  <c r="AD426" i="5"/>
  <c r="AC426" i="5"/>
  <c r="AE425" i="5"/>
  <c r="AD425" i="5"/>
  <c r="AC425" i="5"/>
  <c r="AE424" i="5"/>
  <c r="AD424" i="5"/>
  <c r="AC424" i="5"/>
  <c r="AE423" i="5"/>
  <c r="AD423" i="5"/>
  <c r="AC423" i="5"/>
  <c r="AE422" i="5"/>
  <c r="AD422" i="5"/>
  <c r="AC422" i="5"/>
  <c r="AE421" i="5"/>
  <c r="AD421" i="5"/>
  <c r="AC421" i="5"/>
  <c r="AE420" i="5"/>
  <c r="AD420" i="5"/>
  <c r="AC420" i="5"/>
  <c r="AE419" i="5"/>
  <c r="AD419" i="5"/>
  <c r="AC419" i="5"/>
  <c r="AE418" i="5"/>
  <c r="AD418" i="5"/>
  <c r="AC418" i="5"/>
  <c r="AE417" i="5"/>
  <c r="AD417" i="5"/>
  <c r="AC417" i="5"/>
  <c r="AE416" i="5"/>
  <c r="AD416" i="5"/>
  <c r="AC416" i="5"/>
  <c r="AE415" i="5"/>
  <c r="AD415" i="5"/>
  <c r="AC415" i="5"/>
  <c r="AE414" i="5"/>
  <c r="AD414" i="5"/>
  <c r="AC414" i="5"/>
  <c r="AE413" i="5"/>
  <c r="AD413" i="5"/>
  <c r="AC413" i="5"/>
  <c r="AE412" i="5"/>
  <c r="AD412" i="5"/>
  <c r="AC412" i="5"/>
  <c r="AE411" i="5"/>
  <c r="AD411" i="5"/>
  <c r="AC411" i="5"/>
  <c r="AE410" i="5"/>
  <c r="AD410" i="5"/>
  <c r="AC410" i="5"/>
  <c r="AE409" i="5"/>
  <c r="AD409" i="5"/>
  <c r="AC409" i="5"/>
  <c r="AE408" i="5"/>
  <c r="AD408" i="5"/>
  <c r="AC408" i="5"/>
  <c r="AE407" i="5"/>
  <c r="AD407" i="5"/>
  <c r="AC407" i="5"/>
  <c r="AE406" i="5"/>
  <c r="AD406" i="5"/>
  <c r="AC406" i="5"/>
  <c r="AE405" i="5"/>
  <c r="AD405" i="5"/>
  <c r="AC405" i="5"/>
  <c r="AE404" i="5"/>
  <c r="AD404" i="5"/>
  <c r="AC404" i="5"/>
  <c r="AE403" i="5"/>
  <c r="AD403" i="5"/>
  <c r="AC403" i="5"/>
  <c r="AE402" i="5"/>
  <c r="AD402" i="5"/>
  <c r="AC402" i="5"/>
  <c r="AE401" i="5"/>
  <c r="AD401" i="5"/>
  <c r="AC401" i="5"/>
  <c r="AE400" i="5"/>
  <c r="AD400" i="5"/>
  <c r="AC400" i="5"/>
  <c r="AE399" i="5"/>
  <c r="AD399" i="5"/>
  <c r="AC399" i="5"/>
  <c r="AE398" i="5"/>
  <c r="AD398" i="5"/>
  <c r="AC398" i="5"/>
  <c r="AE397" i="5"/>
  <c r="AD397" i="5"/>
  <c r="AC397" i="5"/>
  <c r="AE396" i="5"/>
  <c r="AD396" i="5"/>
  <c r="AC396" i="5"/>
  <c r="AE395" i="5"/>
  <c r="AD395" i="5"/>
  <c r="AC395" i="5"/>
  <c r="AE394" i="5"/>
  <c r="AD394" i="5"/>
  <c r="AC394" i="5"/>
  <c r="AE393" i="5"/>
  <c r="AD393" i="5"/>
  <c r="AC393" i="5"/>
  <c r="AE392" i="5"/>
  <c r="AD392" i="5"/>
  <c r="AC392" i="5"/>
  <c r="AE391" i="5"/>
  <c r="AD391" i="5"/>
  <c r="AC391" i="5"/>
  <c r="AE390" i="5"/>
  <c r="AD390" i="5"/>
  <c r="AC390" i="5"/>
  <c r="AE389" i="5"/>
  <c r="AD389" i="5"/>
  <c r="AC389" i="5"/>
  <c r="AE388" i="5"/>
  <c r="AD388" i="5"/>
  <c r="AC388" i="5"/>
  <c r="AE387" i="5"/>
  <c r="AD387" i="5"/>
  <c r="AC387" i="5"/>
  <c r="AE386" i="5"/>
  <c r="AD386" i="5"/>
  <c r="AC386" i="5"/>
  <c r="AE385" i="5"/>
  <c r="AD385" i="5"/>
  <c r="AC385" i="5"/>
  <c r="AE384" i="5"/>
  <c r="AD384" i="5"/>
  <c r="AC384" i="5"/>
  <c r="AE383" i="5"/>
  <c r="AD383" i="5"/>
  <c r="AC383" i="5"/>
  <c r="AE382" i="5"/>
  <c r="AD382" i="5"/>
  <c r="AC382" i="5"/>
  <c r="AE381" i="5"/>
  <c r="AD381" i="5"/>
  <c r="AC381" i="5"/>
  <c r="AE380" i="5"/>
  <c r="AD380" i="5"/>
  <c r="AC380" i="5"/>
  <c r="AE379" i="5"/>
  <c r="AD379" i="5"/>
  <c r="AC379" i="5"/>
  <c r="AE378" i="5"/>
  <c r="AD378" i="5"/>
  <c r="AC378" i="5"/>
  <c r="AE377" i="5"/>
  <c r="AD377" i="5"/>
  <c r="AC377" i="5"/>
  <c r="AE376" i="5"/>
  <c r="AD376" i="5"/>
  <c r="AC376" i="5"/>
  <c r="AE375" i="5"/>
  <c r="AD375" i="5"/>
  <c r="AC375" i="5"/>
  <c r="AE374" i="5"/>
  <c r="AD374" i="5"/>
  <c r="AC374" i="5"/>
  <c r="AE373" i="5"/>
  <c r="AD373" i="5"/>
  <c r="AC373" i="5"/>
  <c r="AE372" i="5"/>
  <c r="AD372" i="5"/>
  <c r="AC372" i="5"/>
  <c r="AE371" i="5"/>
  <c r="AD371" i="5"/>
  <c r="AC371" i="5"/>
  <c r="AE370" i="5"/>
  <c r="AD370" i="5"/>
  <c r="AC370" i="5"/>
  <c r="AE369" i="5"/>
  <c r="AD369" i="5"/>
  <c r="AC369" i="5"/>
  <c r="AE368" i="5"/>
  <c r="AD368" i="5"/>
  <c r="AC368" i="5"/>
  <c r="AE367" i="5"/>
  <c r="AD367" i="5"/>
  <c r="AC367" i="5"/>
  <c r="AE366" i="5"/>
  <c r="AD366" i="5"/>
  <c r="AC366" i="5"/>
  <c r="AE365" i="5"/>
  <c r="AD365" i="5"/>
  <c r="AC365" i="5"/>
  <c r="AE364" i="5"/>
  <c r="AD364" i="5"/>
  <c r="AC364" i="5"/>
  <c r="AE363" i="5"/>
  <c r="AD363" i="5"/>
  <c r="AC363" i="5"/>
  <c r="AE362" i="5"/>
  <c r="AD362" i="5"/>
  <c r="AC362" i="5"/>
  <c r="AE361" i="5"/>
  <c r="AD361" i="5"/>
  <c r="AC361" i="5"/>
  <c r="AE360" i="5"/>
  <c r="AD360" i="5"/>
  <c r="AC360" i="5"/>
  <c r="AE359" i="5"/>
  <c r="AD359" i="5"/>
  <c r="AC359" i="5"/>
  <c r="AE358" i="5"/>
  <c r="AD358" i="5"/>
  <c r="AC358" i="5"/>
  <c r="AE357" i="5"/>
  <c r="AD357" i="5"/>
  <c r="AC357" i="5"/>
  <c r="AE356" i="5"/>
  <c r="AD356" i="5"/>
  <c r="AC356" i="5"/>
  <c r="AE355" i="5"/>
  <c r="AD355" i="5"/>
  <c r="AC355" i="5"/>
  <c r="AE354" i="5"/>
  <c r="AD354" i="5"/>
  <c r="AC354" i="5"/>
  <c r="AE353" i="5"/>
  <c r="AD353" i="5"/>
  <c r="AC353" i="5"/>
  <c r="AE352" i="5"/>
  <c r="AD352" i="5"/>
  <c r="AC352" i="5"/>
  <c r="AE351" i="5"/>
  <c r="AD351" i="5"/>
  <c r="AC351" i="5"/>
  <c r="AE350" i="5"/>
  <c r="AD350" i="5"/>
  <c r="AC350" i="5"/>
  <c r="AE349" i="5"/>
  <c r="AD349" i="5"/>
  <c r="AC349" i="5"/>
  <c r="AE348" i="5"/>
  <c r="AD348" i="5"/>
  <c r="AC348" i="5"/>
  <c r="AE347" i="5"/>
  <c r="AD347" i="5"/>
  <c r="AC347" i="5"/>
  <c r="AE346" i="5"/>
  <c r="AD346" i="5"/>
  <c r="AC346" i="5"/>
  <c r="AE345" i="5"/>
  <c r="AD345" i="5"/>
  <c r="AC345" i="5"/>
  <c r="AE344" i="5"/>
  <c r="AD344" i="5"/>
  <c r="AC344" i="5"/>
  <c r="AE343" i="5"/>
  <c r="AD343" i="5"/>
  <c r="AC343" i="5"/>
  <c r="AE342" i="5"/>
  <c r="AD342" i="5"/>
  <c r="AC342" i="5"/>
  <c r="AE341" i="5"/>
  <c r="AD341" i="5"/>
  <c r="AC341" i="5"/>
  <c r="AE340" i="5"/>
  <c r="AD340" i="5"/>
  <c r="AC340" i="5"/>
  <c r="AE339" i="5"/>
  <c r="AD339" i="5"/>
  <c r="AC339" i="5"/>
  <c r="AE338" i="5"/>
  <c r="AD338" i="5"/>
  <c r="AC338" i="5"/>
  <c r="AE337" i="5"/>
  <c r="AD337" i="5"/>
  <c r="AC337" i="5"/>
  <c r="AE336" i="5"/>
  <c r="AD336" i="5"/>
  <c r="AC336" i="5"/>
  <c r="AE335" i="5"/>
  <c r="AD335" i="5"/>
  <c r="AC335" i="5"/>
  <c r="AE334" i="5"/>
  <c r="AD334" i="5"/>
  <c r="AC334" i="5"/>
  <c r="AE333" i="5"/>
  <c r="AD333" i="5"/>
  <c r="AC333" i="5"/>
  <c r="AE332" i="5"/>
  <c r="AD332" i="5"/>
  <c r="AC332" i="5"/>
  <c r="AE331" i="5"/>
  <c r="AD331" i="5"/>
  <c r="AC331" i="5"/>
  <c r="AE330" i="5"/>
  <c r="AD330" i="5"/>
  <c r="AC330" i="5"/>
  <c r="AE329" i="5"/>
  <c r="AD329" i="5"/>
  <c r="AC329" i="5"/>
  <c r="AE328" i="5"/>
  <c r="AD328" i="5"/>
  <c r="AC328" i="5"/>
  <c r="AE327" i="5"/>
  <c r="AD327" i="5"/>
  <c r="AC327" i="5"/>
  <c r="AE326" i="5"/>
  <c r="AD326" i="5"/>
  <c r="AC326" i="5"/>
  <c r="AE325" i="5"/>
  <c r="AD325" i="5"/>
  <c r="AC325" i="5"/>
  <c r="AE324" i="5"/>
  <c r="AD324" i="5"/>
  <c r="AC324" i="5"/>
  <c r="AE323" i="5"/>
  <c r="AD323" i="5"/>
  <c r="AC323" i="5"/>
  <c r="AE322" i="5"/>
  <c r="AD322" i="5"/>
  <c r="AC322" i="5"/>
  <c r="AE321" i="5"/>
  <c r="AD321" i="5"/>
  <c r="AC321" i="5"/>
  <c r="AE320" i="5"/>
  <c r="AD320" i="5"/>
  <c r="AC320" i="5"/>
  <c r="AE319" i="5"/>
  <c r="AD319" i="5"/>
  <c r="AC319" i="5"/>
  <c r="AE318" i="5"/>
  <c r="AD318" i="5"/>
  <c r="AC318" i="5"/>
  <c r="AE317" i="5"/>
  <c r="AD317" i="5"/>
  <c r="AC317" i="5"/>
  <c r="AE316" i="5"/>
  <c r="AD316" i="5"/>
  <c r="AC316" i="5"/>
  <c r="AE315" i="5"/>
  <c r="AD315" i="5"/>
  <c r="AC315" i="5"/>
  <c r="AE314" i="5"/>
  <c r="AD314" i="5"/>
  <c r="AC314" i="5"/>
  <c r="AE313" i="5"/>
  <c r="AD313" i="5"/>
  <c r="AC313" i="5"/>
  <c r="AE312" i="5"/>
  <c r="AD312" i="5"/>
  <c r="AC312" i="5"/>
  <c r="AE311" i="5"/>
  <c r="AD311" i="5"/>
  <c r="AC311" i="5"/>
  <c r="AE310" i="5"/>
  <c r="AD310" i="5"/>
  <c r="AC310" i="5"/>
  <c r="AE309" i="5"/>
  <c r="AD309" i="5"/>
  <c r="AC309" i="5"/>
  <c r="AE308" i="5"/>
  <c r="AD308" i="5"/>
  <c r="AC308" i="5"/>
  <c r="AE307" i="5"/>
  <c r="AD307" i="5"/>
  <c r="AC307" i="5"/>
  <c r="AE306" i="5"/>
  <c r="AD306" i="5"/>
  <c r="AC306" i="5"/>
  <c r="AE305" i="5"/>
  <c r="AD305" i="5"/>
  <c r="AC305" i="5"/>
  <c r="AE304" i="5"/>
  <c r="AD304" i="5"/>
  <c r="AC304" i="5"/>
  <c r="AE303" i="5"/>
  <c r="AD303" i="5"/>
  <c r="AC303" i="5"/>
  <c r="AE302" i="5"/>
  <c r="AD302" i="5"/>
  <c r="AC302" i="5"/>
  <c r="AE301" i="5"/>
  <c r="AD301" i="5"/>
  <c r="AC301" i="5"/>
  <c r="AE300" i="5"/>
  <c r="AD300" i="5"/>
  <c r="AC300" i="5"/>
  <c r="AE299" i="5"/>
  <c r="AD299" i="5"/>
  <c r="AC299" i="5"/>
  <c r="AE298" i="5"/>
  <c r="AD298" i="5"/>
  <c r="AC298" i="5"/>
  <c r="AE297" i="5"/>
  <c r="AD297" i="5"/>
  <c r="AC297" i="5"/>
  <c r="AE296" i="5"/>
  <c r="AD296" i="5"/>
  <c r="AC296" i="5"/>
  <c r="AE295" i="5"/>
  <c r="AD295" i="5"/>
  <c r="AC295" i="5"/>
  <c r="AE294" i="5"/>
  <c r="AD294" i="5"/>
  <c r="AC294" i="5"/>
  <c r="AE293" i="5"/>
  <c r="AD293" i="5"/>
  <c r="AC293" i="5"/>
  <c r="AE292" i="5"/>
  <c r="AD292" i="5"/>
  <c r="AC292" i="5"/>
  <c r="AE291" i="5"/>
  <c r="AD291" i="5"/>
  <c r="AC291" i="5"/>
  <c r="AE290" i="5"/>
  <c r="AD290" i="5"/>
  <c r="AC290" i="5"/>
  <c r="AE289" i="5"/>
  <c r="AD289" i="5"/>
  <c r="AC289" i="5"/>
  <c r="AE288" i="5"/>
  <c r="AD288" i="5"/>
  <c r="AC288" i="5"/>
  <c r="AE287" i="5"/>
  <c r="AD287" i="5"/>
  <c r="AC287" i="5"/>
  <c r="AE286" i="5"/>
  <c r="AD286" i="5"/>
  <c r="AC286" i="5"/>
  <c r="AE285" i="5"/>
  <c r="AD285" i="5"/>
  <c r="AC285" i="5"/>
  <c r="AE284" i="5"/>
  <c r="AD284" i="5"/>
  <c r="AC284" i="5"/>
  <c r="AE283" i="5"/>
  <c r="AD283" i="5"/>
  <c r="AC283" i="5"/>
  <c r="AE282" i="5"/>
  <c r="AD282" i="5"/>
  <c r="AC282" i="5"/>
  <c r="AE281" i="5"/>
  <c r="AD281" i="5"/>
  <c r="AC281" i="5"/>
  <c r="AE280" i="5"/>
  <c r="AD280" i="5"/>
  <c r="AC280" i="5"/>
  <c r="AE279" i="5"/>
  <c r="AD279" i="5"/>
  <c r="AC279" i="5"/>
  <c r="AE278" i="5"/>
  <c r="AD278" i="5"/>
  <c r="AC278" i="5"/>
  <c r="AE277" i="5"/>
  <c r="AD277" i="5"/>
  <c r="AC277" i="5"/>
  <c r="AE276" i="5"/>
  <c r="AD276" i="5"/>
  <c r="AC276" i="5"/>
  <c r="AE275" i="5"/>
  <c r="AD275" i="5"/>
  <c r="AC275" i="5"/>
  <c r="AE274" i="5"/>
  <c r="AD274" i="5"/>
  <c r="AC274" i="5"/>
  <c r="AE273" i="5"/>
  <c r="AD273" i="5"/>
  <c r="AC273" i="5"/>
  <c r="AE272" i="5"/>
  <c r="AD272" i="5"/>
  <c r="AC272" i="5"/>
  <c r="AE271" i="5"/>
  <c r="AD271" i="5"/>
  <c r="AC271" i="5"/>
  <c r="AE270" i="5"/>
  <c r="AD270" i="5"/>
  <c r="AC270" i="5"/>
  <c r="AE269" i="5"/>
  <c r="AD269" i="5"/>
  <c r="AC269" i="5"/>
  <c r="AE268" i="5"/>
  <c r="AD268" i="5"/>
  <c r="AC268" i="5"/>
  <c r="AE267" i="5"/>
  <c r="AD267" i="5"/>
  <c r="AC267" i="5"/>
  <c r="AE266" i="5"/>
  <c r="AD266" i="5"/>
  <c r="AC266" i="5"/>
  <c r="AE265" i="5"/>
  <c r="AD265" i="5"/>
  <c r="AC265" i="5"/>
  <c r="AE264" i="5"/>
  <c r="AD264" i="5"/>
  <c r="AC264" i="5"/>
  <c r="AE263" i="5"/>
  <c r="AD263" i="5"/>
  <c r="AC263" i="5"/>
  <c r="AE262" i="5"/>
  <c r="AD262" i="5"/>
  <c r="AC262" i="5"/>
  <c r="AE261" i="5"/>
  <c r="AD261" i="5"/>
  <c r="AC261" i="5"/>
  <c r="AE260" i="5"/>
  <c r="AD260" i="5"/>
  <c r="AC260" i="5"/>
  <c r="AE259" i="5"/>
  <c r="AD259" i="5"/>
  <c r="AC259" i="5"/>
  <c r="AE258" i="5"/>
  <c r="AD258" i="5"/>
  <c r="AC258" i="5"/>
  <c r="AE257" i="5"/>
  <c r="AD257" i="5"/>
  <c r="AC257" i="5"/>
  <c r="AE256" i="5"/>
  <c r="AD256" i="5"/>
  <c r="AC256" i="5"/>
  <c r="AE255" i="5"/>
  <c r="AD255" i="5"/>
  <c r="AC255" i="5"/>
  <c r="AE254" i="5"/>
  <c r="AD254" i="5"/>
  <c r="AC254" i="5"/>
  <c r="AE253" i="5"/>
  <c r="AD253" i="5"/>
  <c r="AC253" i="5"/>
  <c r="AE252" i="5"/>
  <c r="AD252" i="5"/>
  <c r="AC252" i="5"/>
  <c r="AE251" i="5"/>
  <c r="AD251" i="5"/>
  <c r="AC251" i="5"/>
  <c r="AE250" i="5"/>
  <c r="AD250" i="5"/>
  <c r="AC250" i="5"/>
  <c r="AE249" i="5"/>
  <c r="AD249" i="5"/>
  <c r="AC249" i="5"/>
  <c r="AE248" i="5"/>
  <c r="AD248" i="5"/>
  <c r="AC248" i="5"/>
  <c r="AE247" i="5"/>
  <c r="AD247" i="5"/>
  <c r="AC247" i="5"/>
  <c r="AE246" i="5"/>
  <c r="AD246" i="5"/>
  <c r="AC246" i="5"/>
  <c r="AE245" i="5"/>
  <c r="AD245" i="5"/>
  <c r="AC245" i="5"/>
  <c r="AE244" i="5"/>
  <c r="AD244" i="5"/>
  <c r="AC244" i="5"/>
  <c r="AE243" i="5"/>
  <c r="AD243" i="5"/>
  <c r="AC243" i="5"/>
  <c r="AE242" i="5"/>
  <c r="AD242" i="5"/>
  <c r="AC242" i="5"/>
  <c r="AE241" i="5"/>
  <c r="AD241" i="5"/>
  <c r="AC241" i="5"/>
  <c r="AE240" i="5"/>
  <c r="AD240" i="5"/>
  <c r="AC240" i="5"/>
  <c r="AE239" i="5"/>
  <c r="AD239" i="5"/>
  <c r="AC239" i="5"/>
  <c r="AE238" i="5"/>
  <c r="AD238" i="5"/>
  <c r="AC238" i="5"/>
  <c r="AE237" i="5"/>
  <c r="AD237" i="5"/>
  <c r="AC237" i="5"/>
  <c r="AE236" i="5"/>
  <c r="AD236" i="5"/>
  <c r="AC236" i="5"/>
  <c r="AE235" i="5"/>
  <c r="AD235" i="5"/>
  <c r="AC235" i="5"/>
  <c r="AE234" i="5"/>
  <c r="AD234" i="5"/>
  <c r="AC234" i="5"/>
  <c r="AE233" i="5"/>
  <c r="AD233" i="5"/>
  <c r="AC233" i="5"/>
  <c r="AE232" i="5"/>
  <c r="AD232" i="5"/>
  <c r="AC232" i="5"/>
  <c r="AE231" i="5"/>
  <c r="AD231" i="5"/>
  <c r="AC231" i="5"/>
  <c r="AE230" i="5"/>
  <c r="AD230" i="5"/>
  <c r="AC230" i="5"/>
  <c r="AE229" i="5"/>
  <c r="AD229" i="5"/>
  <c r="AC229" i="5"/>
  <c r="AE228" i="5"/>
  <c r="AD228" i="5"/>
  <c r="AC228" i="5"/>
  <c r="AE227" i="5"/>
  <c r="AD227" i="5"/>
  <c r="AC227" i="5"/>
  <c r="AE226" i="5"/>
  <c r="AD226" i="5"/>
  <c r="AC226" i="5"/>
  <c r="AE225" i="5"/>
  <c r="AD225" i="5"/>
  <c r="AC225" i="5"/>
  <c r="AE224" i="5"/>
  <c r="AD224" i="5"/>
  <c r="AC224" i="5"/>
  <c r="AE223" i="5"/>
  <c r="AD223" i="5"/>
  <c r="AC223" i="5"/>
  <c r="AE222" i="5"/>
  <c r="AD222" i="5"/>
  <c r="AC222" i="5"/>
  <c r="AE221" i="5"/>
  <c r="AD221" i="5"/>
  <c r="AC221" i="5"/>
  <c r="AE220" i="5"/>
  <c r="AD220" i="5"/>
  <c r="AC220" i="5"/>
  <c r="AE219" i="5"/>
  <c r="AD219" i="5"/>
  <c r="AC219" i="5"/>
  <c r="AE218" i="5"/>
  <c r="AD218" i="5"/>
  <c r="AC218" i="5"/>
  <c r="AE217" i="5"/>
  <c r="AD217" i="5"/>
  <c r="AC217" i="5"/>
  <c r="AE216" i="5"/>
  <c r="AD216" i="5"/>
  <c r="AC216" i="5"/>
  <c r="AE215" i="5"/>
  <c r="AD215" i="5"/>
  <c r="AC215" i="5"/>
  <c r="AE214" i="5"/>
  <c r="AD214" i="5"/>
  <c r="AC214" i="5"/>
  <c r="AE213" i="5"/>
  <c r="AD213" i="5"/>
  <c r="AC213" i="5"/>
  <c r="AE212" i="5"/>
  <c r="AD212" i="5"/>
  <c r="AC212" i="5"/>
  <c r="AE211" i="5"/>
  <c r="AD211" i="5"/>
  <c r="AC211" i="5"/>
  <c r="AE210" i="5"/>
  <c r="AD210" i="5"/>
  <c r="AC210" i="5"/>
  <c r="AE209" i="5"/>
  <c r="AD209" i="5"/>
  <c r="AC209" i="5"/>
  <c r="AE208" i="5"/>
  <c r="AD208" i="5"/>
  <c r="AC208" i="5"/>
  <c r="AE207" i="5"/>
  <c r="AD207" i="5"/>
  <c r="AC207" i="5"/>
  <c r="AE206" i="5"/>
  <c r="AD206" i="5"/>
  <c r="AC206" i="5"/>
  <c r="AE205" i="5"/>
  <c r="AD205" i="5"/>
  <c r="AC205" i="5"/>
  <c r="AE204" i="5"/>
  <c r="AD204" i="5"/>
  <c r="AC204" i="5"/>
  <c r="AE203" i="5"/>
  <c r="AD203" i="5"/>
  <c r="AC203" i="5"/>
  <c r="AE202" i="5"/>
  <c r="AD202" i="5"/>
  <c r="AC202" i="5"/>
  <c r="AE201" i="5"/>
  <c r="AD201" i="5"/>
  <c r="AC201" i="5"/>
  <c r="AE200" i="5"/>
  <c r="AD200" i="5"/>
  <c r="AC200" i="5"/>
  <c r="AE199" i="5"/>
  <c r="AD199" i="5"/>
  <c r="AC199" i="5"/>
  <c r="AE198" i="5"/>
  <c r="AD198" i="5"/>
  <c r="AC198" i="5"/>
  <c r="AE197" i="5"/>
  <c r="AD197" i="5"/>
  <c r="AC197" i="5"/>
  <c r="AE196" i="5"/>
  <c r="AD196" i="5"/>
  <c r="AC196" i="5"/>
  <c r="AE195" i="5"/>
  <c r="AD195" i="5"/>
  <c r="AC195" i="5"/>
  <c r="AE194" i="5"/>
  <c r="AD194" i="5"/>
  <c r="AC194" i="5"/>
  <c r="AE193" i="5"/>
  <c r="AD193" i="5"/>
  <c r="AC193" i="5"/>
  <c r="AE192" i="5"/>
  <c r="AD192" i="5"/>
  <c r="AC192" i="5"/>
  <c r="AE191" i="5"/>
  <c r="AD191" i="5"/>
  <c r="AC191" i="5"/>
  <c r="AE190" i="5"/>
  <c r="AD190" i="5"/>
  <c r="AC190" i="5"/>
  <c r="AE189" i="5"/>
  <c r="AD189" i="5"/>
  <c r="AC189" i="5"/>
  <c r="AE188" i="5"/>
  <c r="AD188" i="5"/>
  <c r="AC188" i="5"/>
  <c r="AE187" i="5"/>
  <c r="AD187" i="5"/>
  <c r="AC187" i="5"/>
  <c r="AE186" i="5"/>
  <c r="AD186" i="5"/>
  <c r="AC186" i="5"/>
  <c r="AE185" i="5"/>
  <c r="AD185" i="5"/>
  <c r="AC185" i="5"/>
  <c r="AE184" i="5"/>
  <c r="AD184" i="5"/>
  <c r="AC184" i="5"/>
  <c r="AE183" i="5"/>
  <c r="AD183" i="5"/>
  <c r="AC183" i="5"/>
  <c r="AE182" i="5"/>
  <c r="AD182" i="5"/>
  <c r="AC182" i="5"/>
  <c r="AE181" i="5"/>
  <c r="AD181" i="5"/>
  <c r="AC181" i="5"/>
  <c r="AE180" i="5"/>
  <c r="AD180" i="5"/>
  <c r="AC180" i="5"/>
  <c r="AE179" i="5"/>
  <c r="AD179" i="5"/>
  <c r="AC179" i="5"/>
  <c r="AE178" i="5"/>
  <c r="AD178" i="5"/>
  <c r="AC178" i="5"/>
  <c r="AE177" i="5"/>
  <c r="AD177" i="5"/>
  <c r="AC177" i="5"/>
  <c r="AE176" i="5"/>
  <c r="AD176" i="5"/>
  <c r="AC176" i="5"/>
  <c r="AE175" i="5"/>
  <c r="AD175" i="5"/>
  <c r="AC175" i="5"/>
  <c r="AE174" i="5"/>
  <c r="AD174" i="5"/>
  <c r="AC174" i="5"/>
  <c r="AE173" i="5"/>
  <c r="AD173" i="5"/>
  <c r="AC173" i="5"/>
  <c r="AE172" i="5"/>
  <c r="AD172" i="5"/>
  <c r="AC172" i="5"/>
  <c r="AE171" i="5"/>
  <c r="AD171" i="5"/>
  <c r="AC171" i="5"/>
  <c r="AE170" i="5"/>
  <c r="AD170" i="5"/>
  <c r="AC170" i="5"/>
  <c r="AE169" i="5"/>
  <c r="AD169" i="5"/>
  <c r="AC169" i="5"/>
  <c r="AE168" i="5"/>
  <c r="AD168" i="5"/>
  <c r="AC168" i="5"/>
  <c r="AE167" i="5"/>
  <c r="AD167" i="5"/>
  <c r="AC167" i="5"/>
  <c r="AE166" i="5"/>
  <c r="AD166" i="5"/>
  <c r="AC166" i="5"/>
  <c r="AE165" i="5"/>
  <c r="AD165" i="5"/>
  <c r="AC165" i="5"/>
  <c r="AE164" i="5"/>
  <c r="AD164" i="5"/>
  <c r="AC164" i="5"/>
  <c r="AE163" i="5"/>
  <c r="AD163" i="5"/>
  <c r="AC163" i="5"/>
  <c r="AE162" i="5"/>
  <c r="AD162" i="5"/>
  <c r="AC162" i="5"/>
  <c r="AE161" i="5"/>
  <c r="AD161" i="5"/>
  <c r="AC161" i="5"/>
  <c r="AE160" i="5"/>
  <c r="AD160" i="5"/>
  <c r="AC160" i="5"/>
  <c r="AE159" i="5"/>
  <c r="AD159" i="5"/>
  <c r="AC159" i="5"/>
  <c r="AE158" i="5"/>
  <c r="AD158" i="5"/>
  <c r="AC158" i="5"/>
  <c r="AE157" i="5"/>
  <c r="AD157" i="5"/>
  <c r="AC157" i="5"/>
  <c r="AE156" i="5"/>
  <c r="AD156" i="5"/>
  <c r="AC156" i="5"/>
  <c r="AE155" i="5"/>
  <c r="AD155" i="5"/>
  <c r="AC155" i="5"/>
  <c r="AE154" i="5"/>
  <c r="AD154" i="5"/>
  <c r="AC154" i="5"/>
  <c r="AE153" i="5"/>
  <c r="AD153" i="5"/>
  <c r="AC153" i="5"/>
  <c r="AE152" i="5"/>
  <c r="AD152" i="5"/>
  <c r="AC152" i="5"/>
  <c r="AE151" i="5"/>
  <c r="AD151" i="5"/>
  <c r="AC151" i="5"/>
  <c r="AE150" i="5"/>
  <c r="AD150" i="5"/>
  <c r="AC150" i="5"/>
  <c r="AE149" i="5"/>
  <c r="AD149" i="5"/>
  <c r="AC149" i="5"/>
  <c r="AE148" i="5"/>
  <c r="AD148" i="5"/>
  <c r="AC148" i="5"/>
  <c r="AE147" i="5"/>
  <c r="AD147" i="5"/>
  <c r="AC147" i="5"/>
  <c r="AE146" i="5"/>
  <c r="AD146" i="5"/>
  <c r="AC146" i="5"/>
  <c r="AE145" i="5"/>
  <c r="AD145" i="5"/>
  <c r="AC145" i="5"/>
  <c r="AE144" i="5"/>
  <c r="AD144" i="5"/>
  <c r="AC144" i="5"/>
  <c r="AE143" i="5"/>
  <c r="AD143" i="5"/>
  <c r="AC143" i="5"/>
  <c r="AE142" i="5"/>
  <c r="AD142" i="5"/>
  <c r="AC142" i="5"/>
  <c r="AE141" i="5"/>
  <c r="AD141" i="5"/>
  <c r="AC141" i="5"/>
  <c r="AE140" i="5"/>
  <c r="AD140" i="5"/>
  <c r="AC140" i="5"/>
  <c r="AE139" i="5"/>
  <c r="AD139" i="5"/>
  <c r="AC139" i="5"/>
  <c r="AE138" i="5"/>
  <c r="AD138" i="5"/>
  <c r="AC138" i="5"/>
  <c r="AE137" i="5"/>
  <c r="AD137" i="5"/>
  <c r="AC137" i="5"/>
  <c r="AE136" i="5"/>
  <c r="AD136" i="5"/>
  <c r="AC136" i="5"/>
  <c r="AE135" i="5"/>
  <c r="AD135" i="5"/>
  <c r="AC135" i="5"/>
  <c r="AE134" i="5"/>
  <c r="AD134" i="5"/>
  <c r="AC134" i="5"/>
  <c r="AE133" i="5"/>
  <c r="AD133" i="5"/>
  <c r="AC133" i="5"/>
  <c r="AE132" i="5"/>
  <c r="AD132" i="5"/>
  <c r="AC132" i="5"/>
  <c r="AE131" i="5"/>
  <c r="AD131" i="5"/>
  <c r="AC131" i="5"/>
  <c r="AE130" i="5"/>
  <c r="AD130" i="5"/>
  <c r="AC130" i="5"/>
  <c r="AE129" i="5"/>
  <c r="AD129" i="5"/>
  <c r="AC129" i="5"/>
  <c r="AE128" i="5"/>
  <c r="AD128" i="5"/>
  <c r="AC128" i="5"/>
  <c r="AE127" i="5"/>
  <c r="AD127" i="5"/>
  <c r="AC127" i="5"/>
  <c r="AE126" i="5"/>
  <c r="AD126" i="5"/>
  <c r="AC126" i="5"/>
  <c r="AE125" i="5"/>
  <c r="AD125" i="5"/>
  <c r="AC125" i="5"/>
  <c r="AE124" i="5"/>
  <c r="AD124" i="5"/>
  <c r="AC124" i="5"/>
  <c r="AE123" i="5"/>
  <c r="AD123" i="5"/>
  <c r="AC123" i="5"/>
  <c r="AE122" i="5"/>
  <c r="AD122" i="5"/>
  <c r="AC122" i="5"/>
  <c r="AE121" i="5"/>
  <c r="AD121" i="5"/>
  <c r="AC121" i="5"/>
  <c r="AE120" i="5"/>
  <c r="AD120" i="5"/>
  <c r="AC120" i="5"/>
  <c r="AE119" i="5"/>
  <c r="AD119" i="5"/>
  <c r="AC119" i="5"/>
  <c r="AE118" i="5"/>
  <c r="AD118" i="5"/>
  <c r="AC118" i="5"/>
  <c r="AE117" i="5"/>
  <c r="AD117" i="5"/>
  <c r="AC117" i="5"/>
  <c r="AE116" i="5"/>
  <c r="AD116" i="5"/>
  <c r="AC116" i="5"/>
  <c r="AE115" i="5"/>
  <c r="AD115" i="5"/>
  <c r="AC115" i="5"/>
  <c r="AE114" i="5"/>
  <c r="AD114" i="5"/>
  <c r="AC114" i="5"/>
  <c r="AE113" i="5"/>
  <c r="AD113" i="5"/>
  <c r="AC113" i="5"/>
  <c r="AE112" i="5"/>
  <c r="AD112" i="5"/>
  <c r="AC112" i="5"/>
  <c r="AE111" i="5"/>
  <c r="AD111" i="5"/>
  <c r="AC111" i="5"/>
  <c r="AE110" i="5"/>
  <c r="AD110" i="5"/>
  <c r="AC110" i="5"/>
  <c r="AE109" i="5"/>
  <c r="AD109" i="5"/>
  <c r="AC109" i="5"/>
  <c r="AE108" i="5"/>
  <c r="AD108" i="5"/>
  <c r="AC108" i="5"/>
  <c r="AE107" i="5"/>
  <c r="AD107" i="5"/>
  <c r="AC107" i="5"/>
  <c r="AE106" i="5"/>
  <c r="AD106" i="5"/>
  <c r="AC106" i="5"/>
  <c r="AE105" i="5"/>
  <c r="AD105" i="5"/>
  <c r="AC105" i="5"/>
  <c r="AE104" i="5"/>
  <c r="AD104" i="5"/>
  <c r="AC104" i="5"/>
  <c r="AE103" i="5"/>
  <c r="AD103" i="5"/>
  <c r="AC103" i="5"/>
  <c r="AE102" i="5"/>
  <c r="AD102" i="5"/>
  <c r="AC102" i="5"/>
  <c r="AE101" i="5"/>
  <c r="AD101" i="5"/>
  <c r="AC101" i="5"/>
  <c r="AE100" i="5"/>
  <c r="AD100" i="5"/>
  <c r="AC100" i="5"/>
  <c r="AE99" i="5"/>
  <c r="AD99" i="5"/>
  <c r="AC99" i="5"/>
  <c r="AE98" i="5"/>
  <c r="AD98" i="5"/>
  <c r="AC98" i="5"/>
  <c r="AE97" i="5"/>
  <c r="AD97" i="5"/>
  <c r="AC97" i="5"/>
  <c r="AE96" i="5"/>
  <c r="AD96" i="5"/>
  <c r="AC96" i="5"/>
  <c r="AE95" i="5"/>
  <c r="AD95" i="5"/>
  <c r="AC95" i="5"/>
  <c r="AE94" i="5"/>
  <c r="AD94" i="5"/>
  <c r="AC94" i="5"/>
  <c r="AE93" i="5"/>
  <c r="AD93" i="5"/>
  <c r="AC93" i="5"/>
  <c r="AE92" i="5"/>
  <c r="AD92" i="5"/>
  <c r="AC92" i="5"/>
  <c r="AE91" i="5"/>
  <c r="AD91" i="5"/>
  <c r="AC91" i="5"/>
  <c r="AE90" i="5"/>
  <c r="AD90" i="5"/>
  <c r="AC90" i="5"/>
  <c r="AE89" i="5"/>
  <c r="AD89" i="5"/>
  <c r="AC89" i="5"/>
  <c r="AE88" i="5"/>
  <c r="AD88" i="5"/>
  <c r="AC88" i="5"/>
  <c r="AE87" i="5"/>
  <c r="AD87" i="5"/>
  <c r="AC87" i="5"/>
  <c r="AE86" i="5"/>
  <c r="AD86" i="5"/>
  <c r="AC86" i="5"/>
  <c r="AE85" i="5"/>
  <c r="AD85" i="5"/>
  <c r="AC85" i="5"/>
  <c r="AE84" i="5"/>
  <c r="AD84" i="5"/>
  <c r="AC84" i="5"/>
  <c r="AE83" i="5"/>
  <c r="AD83" i="5"/>
  <c r="AC83" i="5"/>
  <c r="AE82" i="5"/>
  <c r="AD82" i="5"/>
  <c r="AC82" i="5"/>
  <c r="AE81" i="5"/>
  <c r="AD81" i="5"/>
  <c r="AC81" i="5"/>
  <c r="AE80" i="5"/>
  <c r="AD80" i="5"/>
  <c r="AC80" i="5"/>
  <c r="AE79" i="5"/>
  <c r="AD79" i="5"/>
  <c r="AC79" i="5"/>
  <c r="AE78" i="5"/>
  <c r="AD78" i="5"/>
  <c r="AC78" i="5"/>
  <c r="AE77" i="5"/>
  <c r="AD77" i="5"/>
  <c r="AC77" i="5"/>
  <c r="AE76" i="5"/>
  <c r="AD76" i="5"/>
  <c r="AC76" i="5"/>
  <c r="AE75" i="5"/>
  <c r="AD75" i="5"/>
  <c r="AC75" i="5"/>
  <c r="AE74" i="5"/>
  <c r="AD74" i="5"/>
  <c r="AC74" i="5"/>
  <c r="AE73" i="5"/>
  <c r="AD73" i="5"/>
  <c r="AC73" i="5"/>
  <c r="AE72" i="5"/>
  <c r="AD72" i="5"/>
  <c r="AC72" i="5"/>
  <c r="AE71" i="5"/>
  <c r="AD71" i="5"/>
  <c r="AC71" i="5"/>
  <c r="AE70" i="5"/>
  <c r="AD70" i="5"/>
  <c r="AC70" i="5"/>
  <c r="AE69" i="5"/>
  <c r="AD69" i="5"/>
  <c r="AC69" i="5"/>
  <c r="AE68" i="5"/>
  <c r="AD68" i="5"/>
  <c r="AC68" i="5"/>
  <c r="AE67" i="5"/>
  <c r="AD67" i="5"/>
  <c r="AC67" i="5"/>
  <c r="AE66" i="5"/>
  <c r="AD66" i="5"/>
  <c r="AC66" i="5"/>
  <c r="AE65" i="5"/>
  <c r="AD65" i="5"/>
  <c r="AC65" i="5"/>
  <c r="AE64" i="5"/>
  <c r="AD64" i="5"/>
  <c r="AC64" i="5"/>
  <c r="AE63" i="5"/>
  <c r="AD63" i="5"/>
  <c r="AC63" i="5"/>
  <c r="AE62" i="5"/>
  <c r="AD62" i="5"/>
  <c r="AC62" i="5"/>
  <c r="AE61" i="5"/>
  <c r="AD61" i="5"/>
  <c r="AC61" i="5"/>
  <c r="AE60" i="5"/>
  <c r="AD60" i="5"/>
  <c r="AC60" i="5"/>
  <c r="AE59" i="5"/>
  <c r="AD59" i="5"/>
  <c r="AC59" i="5"/>
  <c r="AE58" i="5"/>
  <c r="AD58" i="5"/>
  <c r="AC58" i="5"/>
  <c r="AE57" i="5"/>
  <c r="AD57" i="5"/>
  <c r="AC57" i="5"/>
  <c r="AE56" i="5"/>
  <c r="AD56" i="5"/>
  <c r="AC56" i="5"/>
  <c r="AE55" i="5"/>
  <c r="AD55" i="5"/>
  <c r="AC55" i="5"/>
  <c r="AE54" i="5"/>
  <c r="AD54" i="5"/>
  <c r="AC54" i="5"/>
  <c r="AE53" i="5"/>
  <c r="AD53" i="5"/>
  <c r="AC53" i="5"/>
  <c r="AE52" i="5"/>
  <c r="AD52" i="5"/>
  <c r="AC52" i="5"/>
  <c r="AE51" i="5"/>
  <c r="AD51" i="5"/>
  <c r="AC51" i="5"/>
  <c r="AE50" i="5"/>
  <c r="AD50" i="5"/>
  <c r="AC50" i="5"/>
  <c r="AE49" i="5"/>
  <c r="AD49" i="5"/>
  <c r="AC49" i="5"/>
  <c r="AE48" i="5"/>
  <c r="AD48" i="5"/>
  <c r="AC48" i="5"/>
  <c r="AE47" i="5"/>
  <c r="AD47" i="5"/>
  <c r="AC47" i="5"/>
  <c r="AE46" i="5"/>
  <c r="AD46" i="5"/>
  <c r="AC46" i="5"/>
  <c r="AE45" i="5"/>
  <c r="AD45" i="5"/>
  <c r="AC45" i="5"/>
  <c r="AE44" i="5"/>
  <c r="AD44" i="5"/>
  <c r="AC44" i="5"/>
  <c r="AE43" i="5"/>
  <c r="AD43" i="5"/>
  <c r="AC43" i="5"/>
  <c r="AE42" i="5"/>
  <c r="AD42" i="5"/>
  <c r="AC42" i="5"/>
  <c r="AE41" i="5"/>
  <c r="AD41" i="5"/>
  <c r="AC41" i="5"/>
  <c r="AE40" i="5"/>
  <c r="AD40" i="5"/>
  <c r="AC40" i="5"/>
  <c r="AE39" i="5"/>
  <c r="AD39" i="5"/>
  <c r="AC39" i="5"/>
  <c r="AE38" i="5"/>
  <c r="AD38" i="5"/>
  <c r="AC38" i="5"/>
  <c r="AE37" i="5"/>
  <c r="AD37" i="5"/>
  <c r="AC37" i="5"/>
  <c r="AE36" i="5"/>
  <c r="AD36" i="5"/>
  <c r="AC36" i="5"/>
  <c r="AE35" i="5"/>
  <c r="AD35" i="5"/>
  <c r="AC35" i="5"/>
  <c r="AE34" i="5"/>
  <c r="AD34" i="5"/>
  <c r="AC34" i="5"/>
  <c r="AE33" i="5"/>
  <c r="AD33" i="5"/>
  <c r="AC33" i="5"/>
  <c r="AE32" i="5"/>
  <c r="AD32" i="5"/>
  <c r="AC32" i="5"/>
  <c r="AE31" i="5"/>
  <c r="AD31" i="5"/>
  <c r="AC31" i="5"/>
  <c r="AE30" i="5"/>
  <c r="AD30" i="5"/>
  <c r="AC30" i="5"/>
  <c r="AE29" i="5"/>
  <c r="AD29" i="5"/>
  <c r="AC29" i="5"/>
  <c r="AE28" i="5"/>
  <c r="AD28" i="5"/>
  <c r="AC28" i="5"/>
  <c r="AE27" i="5"/>
  <c r="AD27" i="5"/>
  <c r="AC27" i="5"/>
  <c r="AE26" i="5"/>
  <c r="AD26" i="5"/>
  <c r="AC26" i="5"/>
  <c r="AE25" i="5"/>
  <c r="AD25" i="5"/>
  <c r="AC25" i="5"/>
  <c r="AE24" i="5"/>
  <c r="AD24" i="5"/>
  <c r="AC24" i="5"/>
  <c r="AE23" i="5"/>
  <c r="AD23" i="5"/>
  <c r="AC23" i="5"/>
  <c r="AE22" i="5"/>
  <c r="AD22" i="5"/>
  <c r="AC22" i="5"/>
  <c r="AE21" i="5"/>
  <c r="AD21" i="5"/>
  <c r="AC21" i="5"/>
  <c r="AE20" i="5"/>
  <c r="AD20" i="5"/>
  <c r="AC20" i="5"/>
  <c r="AE19" i="5"/>
  <c r="AD19" i="5"/>
  <c r="AC19" i="5"/>
  <c r="AE18" i="5"/>
  <c r="AD18" i="5"/>
  <c r="AC18" i="5"/>
  <c r="AE17" i="5"/>
  <c r="AD17" i="5"/>
  <c r="AC17" i="5"/>
  <c r="AE16" i="5"/>
  <c r="AD16" i="5"/>
  <c r="AC16" i="5"/>
  <c r="AE15" i="5"/>
  <c r="AD15" i="5"/>
  <c r="AC15" i="5"/>
  <c r="AE14" i="5"/>
  <c r="AD14" i="5"/>
  <c r="AC14" i="5"/>
  <c r="AE13" i="5"/>
  <c r="AD13" i="5"/>
  <c r="AC13" i="5"/>
  <c r="AE12" i="5"/>
  <c r="AD12" i="5"/>
  <c r="AC12" i="5"/>
  <c r="AE11" i="5"/>
  <c r="AD11" i="5"/>
  <c r="AC11" i="5"/>
  <c r="AE10" i="5"/>
  <c r="AD10" i="5"/>
  <c r="AC10" i="5"/>
  <c r="AE9" i="5"/>
  <c r="AD9" i="5"/>
  <c r="AC9" i="5"/>
  <c r="AE8" i="5"/>
  <c r="AD8" i="5"/>
  <c r="AC8" i="5"/>
  <c r="AE7" i="5"/>
  <c r="AD7" i="5"/>
  <c r="AC7" i="5"/>
  <c r="AE6" i="5"/>
  <c r="AD6" i="5"/>
  <c r="AC6" i="5"/>
  <c r="AE5" i="5"/>
  <c r="AD5" i="5"/>
  <c r="AC5" i="5"/>
  <c r="AE4" i="5"/>
  <c r="AD4" i="5"/>
  <c r="AC4" i="5"/>
  <c r="AE3" i="5"/>
  <c r="AD3" i="5"/>
  <c r="AC3" i="5"/>
  <c r="AE2" i="5"/>
  <c r="AD2" i="5"/>
  <c r="AC2" i="5"/>
  <c r="C3" i="20"/>
  <c r="D3" i="20"/>
  <c r="E3" i="20"/>
  <c r="F3" i="20"/>
  <c r="G3" i="20"/>
  <c r="H3" i="20"/>
  <c r="I3" i="20"/>
  <c r="J3" i="20"/>
  <c r="K3" i="20"/>
  <c r="L3" i="20"/>
  <c r="M3" i="20"/>
  <c r="N3" i="20"/>
  <c r="O3" i="20"/>
  <c r="P3" i="20"/>
  <c r="Q3" i="20"/>
  <c r="R3" i="20"/>
  <c r="S3" i="20"/>
  <c r="T3" i="20"/>
  <c r="U3" i="20"/>
  <c r="V3" i="20"/>
  <c r="W3" i="20"/>
  <c r="X3" i="20"/>
  <c r="Y3" i="20"/>
  <c r="Z3" i="20"/>
  <c r="AA3" i="20"/>
  <c r="AB3" i="20"/>
  <c r="AC3" i="20"/>
  <c r="AD3" i="20"/>
  <c r="AF3" i="20"/>
  <c r="AH3" i="20"/>
  <c r="C4" i="20"/>
  <c r="D4" i="20"/>
  <c r="E4" i="20"/>
  <c r="F4" i="20"/>
  <c r="G4" i="20"/>
  <c r="H4" i="20"/>
  <c r="I4" i="20"/>
  <c r="J4" i="20"/>
  <c r="K4" i="20"/>
  <c r="L4" i="20"/>
  <c r="M4" i="20"/>
  <c r="N4" i="20"/>
  <c r="O4" i="20"/>
  <c r="P4" i="20"/>
  <c r="Q4" i="20"/>
  <c r="R4" i="20"/>
  <c r="S4" i="20"/>
  <c r="T4" i="20"/>
  <c r="U4" i="20"/>
  <c r="V4" i="20"/>
  <c r="W4" i="20"/>
  <c r="X4" i="20"/>
  <c r="Y4" i="20"/>
  <c r="Z4" i="20"/>
  <c r="AA4" i="20"/>
  <c r="AB4" i="20"/>
  <c r="AC4" i="20"/>
  <c r="AD4" i="20"/>
  <c r="AF4" i="20"/>
  <c r="AH4" i="20"/>
  <c r="C5" i="20"/>
  <c r="D5" i="20"/>
  <c r="E5" i="20"/>
  <c r="F5" i="20"/>
  <c r="G5" i="20"/>
  <c r="H5" i="20"/>
  <c r="I5" i="20"/>
  <c r="J5" i="20"/>
  <c r="K5" i="20"/>
  <c r="L5" i="20"/>
  <c r="M5" i="20"/>
  <c r="N5" i="20"/>
  <c r="O5" i="20"/>
  <c r="P5" i="20"/>
  <c r="Q5" i="20"/>
  <c r="R5" i="20"/>
  <c r="S5" i="20"/>
  <c r="T5" i="20"/>
  <c r="U5" i="20"/>
  <c r="V5" i="20"/>
  <c r="W5" i="20"/>
  <c r="X5" i="20"/>
  <c r="Y5" i="20"/>
  <c r="Z5" i="20"/>
  <c r="AA5" i="20"/>
  <c r="AB5" i="20"/>
  <c r="AC5" i="20"/>
  <c r="AD5" i="20"/>
  <c r="AF5" i="20"/>
  <c r="AH5" i="20"/>
  <c r="C6" i="20"/>
  <c r="D6" i="20"/>
  <c r="E6" i="20"/>
  <c r="F6" i="20"/>
  <c r="G6" i="20"/>
  <c r="H6" i="20"/>
  <c r="I6" i="20"/>
  <c r="J6" i="20"/>
  <c r="K6" i="20"/>
  <c r="L6" i="20"/>
  <c r="M6" i="20"/>
  <c r="N6" i="20"/>
  <c r="O6" i="20"/>
  <c r="P6" i="20"/>
  <c r="Q6" i="20"/>
  <c r="R6" i="20"/>
  <c r="S6" i="20"/>
  <c r="T6" i="20"/>
  <c r="U6" i="20"/>
  <c r="V6" i="20"/>
  <c r="W6" i="20"/>
  <c r="X6" i="20"/>
  <c r="Y6" i="20"/>
  <c r="Z6" i="20"/>
  <c r="AA6" i="20"/>
  <c r="AB6" i="20"/>
  <c r="AC6" i="20"/>
  <c r="AD6" i="20"/>
  <c r="AF6" i="20"/>
  <c r="AH6" i="20"/>
  <c r="C7" i="20"/>
  <c r="D7" i="20"/>
  <c r="E7" i="20"/>
  <c r="F7" i="20"/>
  <c r="G7" i="20"/>
  <c r="H7" i="20"/>
  <c r="I7" i="20"/>
  <c r="J7" i="20"/>
  <c r="K7" i="20"/>
  <c r="L7" i="20"/>
  <c r="M7" i="20"/>
  <c r="N7" i="20"/>
  <c r="O7" i="20"/>
  <c r="P7" i="20"/>
  <c r="Q7" i="20"/>
  <c r="R7" i="20"/>
  <c r="S7" i="20"/>
  <c r="T7" i="20"/>
  <c r="U7" i="20"/>
  <c r="V7" i="20"/>
  <c r="W7" i="20"/>
  <c r="X7" i="20"/>
  <c r="Y7" i="20"/>
  <c r="Z7" i="20"/>
  <c r="AA7" i="20"/>
  <c r="AB7" i="20"/>
  <c r="AC7" i="20"/>
  <c r="AD7" i="20"/>
  <c r="AF7" i="20"/>
  <c r="AH7" i="20"/>
  <c r="C8" i="20"/>
  <c r="D8" i="20"/>
  <c r="E8" i="20"/>
  <c r="F8" i="20"/>
  <c r="G8" i="20"/>
  <c r="H8" i="20"/>
  <c r="I8" i="20"/>
  <c r="J8" i="20"/>
  <c r="K8" i="20"/>
  <c r="L8" i="20"/>
  <c r="M8" i="20"/>
  <c r="N8" i="20"/>
  <c r="O8" i="20"/>
  <c r="P8" i="20"/>
  <c r="Q8" i="20"/>
  <c r="R8" i="20"/>
  <c r="S8" i="20"/>
  <c r="T8" i="20"/>
  <c r="U8" i="20"/>
  <c r="V8" i="20"/>
  <c r="W8" i="20"/>
  <c r="X8" i="20"/>
  <c r="Y8" i="20"/>
  <c r="Z8" i="20"/>
  <c r="AA8" i="20"/>
  <c r="AB8" i="20"/>
  <c r="AC8" i="20"/>
  <c r="AD8" i="20"/>
  <c r="AF8" i="20"/>
  <c r="AH8" i="20"/>
  <c r="C9" i="20"/>
  <c r="D9" i="20"/>
  <c r="E9" i="20"/>
  <c r="F9" i="20"/>
  <c r="G9" i="20"/>
  <c r="H9" i="20"/>
  <c r="I9" i="20"/>
  <c r="J9" i="20"/>
  <c r="K9" i="20"/>
  <c r="L9" i="20"/>
  <c r="M9" i="20"/>
  <c r="N9" i="20"/>
  <c r="O9" i="20"/>
  <c r="P9" i="20"/>
  <c r="Q9" i="20"/>
  <c r="R9" i="20"/>
  <c r="S9" i="20"/>
  <c r="T9" i="20"/>
  <c r="U9" i="20"/>
  <c r="V9" i="20"/>
  <c r="W9" i="20"/>
  <c r="X9" i="20"/>
  <c r="Y9" i="20"/>
  <c r="Z9" i="20"/>
  <c r="AA9" i="20"/>
  <c r="AB9" i="20"/>
  <c r="AC9" i="20"/>
  <c r="AD9" i="20"/>
  <c r="AF9" i="20"/>
  <c r="AH9" i="20"/>
  <c r="C10" i="20"/>
  <c r="D10"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AD10" i="20"/>
  <c r="AF10" i="20"/>
  <c r="AH10" i="20"/>
  <c r="C11" i="20"/>
  <c r="D11" i="20"/>
  <c r="E11" i="20"/>
  <c r="F11" i="20"/>
  <c r="G11" i="20"/>
  <c r="H11" i="20"/>
  <c r="I11" i="20"/>
  <c r="J11" i="20"/>
  <c r="K11" i="20"/>
  <c r="L11" i="20"/>
  <c r="M11" i="20"/>
  <c r="N11" i="20"/>
  <c r="O11" i="20"/>
  <c r="P11" i="20"/>
  <c r="Q11" i="20"/>
  <c r="R11" i="20"/>
  <c r="S11" i="20"/>
  <c r="T11" i="20"/>
  <c r="U11" i="20"/>
  <c r="V11" i="20"/>
  <c r="W11" i="20"/>
  <c r="X11" i="20"/>
  <c r="Y11" i="20"/>
  <c r="Z11" i="20"/>
  <c r="AA11" i="20"/>
  <c r="AB11" i="20"/>
  <c r="AC11" i="20"/>
  <c r="AD11" i="20"/>
  <c r="AF11" i="20"/>
  <c r="AH11" i="20"/>
  <c r="C12" i="20"/>
  <c r="D12" i="20"/>
  <c r="E12" i="20"/>
  <c r="F12" i="20"/>
  <c r="G12" i="20"/>
  <c r="H12" i="20"/>
  <c r="I12" i="20"/>
  <c r="J12" i="20"/>
  <c r="K12" i="20"/>
  <c r="L12" i="20"/>
  <c r="M12" i="20"/>
  <c r="N12" i="20"/>
  <c r="O12" i="20"/>
  <c r="P12" i="20"/>
  <c r="Q12" i="20"/>
  <c r="R12" i="20"/>
  <c r="S12" i="20"/>
  <c r="T12" i="20"/>
  <c r="U12" i="20"/>
  <c r="V12" i="20"/>
  <c r="W12" i="20"/>
  <c r="X12" i="20"/>
  <c r="Y12" i="20"/>
  <c r="Z12" i="20"/>
  <c r="AA12" i="20"/>
  <c r="AB12" i="20"/>
  <c r="AC12" i="20"/>
  <c r="AD12" i="20"/>
  <c r="AF12" i="20"/>
  <c r="AH12" i="20"/>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F13" i="20"/>
  <c r="AH13" i="20"/>
  <c r="C14" i="20"/>
  <c r="D14"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AD14" i="20"/>
  <c r="AF14" i="20"/>
  <c r="AH14" i="20"/>
  <c r="C15" i="20"/>
  <c r="D15"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F15" i="20"/>
  <c r="AH15" i="20"/>
  <c r="C16" i="20"/>
  <c r="D16"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AD16" i="20"/>
  <c r="AF16" i="20"/>
  <c r="AH16" i="20"/>
  <c r="C17" i="20"/>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F17" i="20"/>
  <c r="AH17" i="20"/>
  <c r="C18" i="20"/>
  <c r="D18" i="20"/>
  <c r="E18" i="20"/>
  <c r="F18" i="20"/>
  <c r="G18" i="20"/>
  <c r="H18" i="20"/>
  <c r="I18" i="20"/>
  <c r="J18" i="20"/>
  <c r="K18" i="20"/>
  <c r="L18" i="20"/>
  <c r="M18" i="20"/>
  <c r="N18" i="20"/>
  <c r="O18" i="20"/>
  <c r="P18" i="20"/>
  <c r="Q18" i="20"/>
  <c r="R18" i="20"/>
  <c r="S18" i="20"/>
  <c r="T18" i="20"/>
  <c r="U18" i="20"/>
  <c r="V18" i="20"/>
  <c r="W18" i="20"/>
  <c r="X18" i="20"/>
  <c r="Y18" i="20"/>
  <c r="Z18" i="20"/>
  <c r="AA18" i="20"/>
  <c r="AB18" i="20"/>
  <c r="AC18" i="20"/>
  <c r="AD18" i="20"/>
  <c r="AF18" i="20"/>
  <c r="AH18" i="20"/>
  <c r="C26" i="20"/>
  <c r="D26"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F26" i="20"/>
  <c r="AH26" i="20"/>
  <c r="C35" i="20"/>
  <c r="D35"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AD35" i="20"/>
  <c r="AF35" i="20"/>
  <c r="AH35" i="20"/>
  <c r="C36" i="20"/>
  <c r="D36"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AD36" i="20"/>
  <c r="AF36" i="20"/>
  <c r="AH36" i="20"/>
  <c r="C37" i="20"/>
  <c r="D37"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AD37" i="20"/>
  <c r="AF37" i="20"/>
  <c r="AH37" i="20"/>
  <c r="C38" i="20"/>
  <c r="D38"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F38" i="20"/>
  <c r="AH38" i="20"/>
  <c r="C39" i="20"/>
  <c r="D39"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AD39" i="20"/>
  <c r="AF39" i="20"/>
  <c r="AH39" i="20"/>
  <c r="C40" i="20"/>
  <c r="D40"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AD40" i="20"/>
  <c r="AF40" i="20"/>
  <c r="AH40" i="20"/>
  <c r="C41" i="20"/>
  <c r="D41"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AD41" i="20"/>
  <c r="AF41" i="20"/>
  <c r="AH41" i="20"/>
  <c r="C42" i="20"/>
  <c r="D42"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F42" i="20"/>
  <c r="AH42" i="20"/>
  <c r="C43" i="20"/>
  <c r="D43"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AD43" i="20"/>
  <c r="AF43" i="20"/>
  <c r="AH43" i="20"/>
  <c r="C44" i="20"/>
  <c r="D44"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F44" i="20"/>
  <c r="AH44" i="20"/>
  <c r="C45" i="20"/>
  <c r="D45"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F45" i="20"/>
  <c r="AH45" i="20"/>
  <c r="C46" i="20"/>
  <c r="D46" i="20"/>
  <c r="E46" i="20"/>
  <c r="F46" i="20"/>
  <c r="G46" i="20"/>
  <c r="H46" i="20"/>
  <c r="I46" i="20"/>
  <c r="J46" i="20"/>
  <c r="K46" i="20"/>
  <c r="L46" i="20"/>
  <c r="M46" i="20"/>
  <c r="N46" i="20"/>
  <c r="O46" i="20"/>
  <c r="P46" i="20"/>
  <c r="Q46" i="20"/>
  <c r="R46" i="20"/>
  <c r="S46" i="20"/>
  <c r="T46" i="20"/>
  <c r="U46" i="20"/>
  <c r="V46" i="20"/>
  <c r="W46" i="20"/>
  <c r="X46" i="20"/>
  <c r="Y46" i="20"/>
  <c r="Z46" i="20"/>
  <c r="AA46" i="20"/>
  <c r="AB46" i="20"/>
  <c r="AC46" i="20"/>
  <c r="AD46" i="20"/>
  <c r="AF46" i="20"/>
  <c r="AH46" i="20"/>
  <c r="C47" i="20"/>
  <c r="D47" i="20"/>
  <c r="E47" i="20"/>
  <c r="F47" i="20"/>
  <c r="G47" i="20"/>
  <c r="H47" i="20"/>
  <c r="I47" i="20"/>
  <c r="J47" i="20"/>
  <c r="K47" i="20"/>
  <c r="L47" i="20"/>
  <c r="M47" i="20"/>
  <c r="N47" i="20"/>
  <c r="O47" i="20"/>
  <c r="P47" i="20"/>
  <c r="Q47" i="20"/>
  <c r="R47" i="20"/>
  <c r="S47" i="20"/>
  <c r="T47" i="20"/>
  <c r="U47" i="20"/>
  <c r="V47" i="20"/>
  <c r="W47" i="20"/>
  <c r="X47" i="20"/>
  <c r="Y47" i="20"/>
  <c r="Z47" i="20"/>
  <c r="AA47" i="20"/>
  <c r="AB47" i="20"/>
  <c r="AC47" i="20"/>
  <c r="AD47" i="20"/>
  <c r="AF47" i="20"/>
  <c r="AH47" i="20"/>
  <c r="C48" i="20"/>
  <c r="D48" i="20"/>
  <c r="E48" i="20"/>
  <c r="F48" i="20"/>
  <c r="G48" i="20"/>
  <c r="H48" i="20"/>
  <c r="I48" i="20"/>
  <c r="J48" i="20"/>
  <c r="K48" i="20"/>
  <c r="L48" i="20"/>
  <c r="M48" i="20"/>
  <c r="N48" i="20"/>
  <c r="O48" i="20"/>
  <c r="P48" i="20"/>
  <c r="Q48" i="20"/>
  <c r="R48" i="20"/>
  <c r="S48" i="20"/>
  <c r="T48" i="20"/>
  <c r="U48" i="20"/>
  <c r="V48" i="20"/>
  <c r="W48" i="20"/>
  <c r="X48" i="20"/>
  <c r="Y48" i="20"/>
  <c r="Z48" i="20"/>
  <c r="AA48" i="20"/>
  <c r="AB48" i="20"/>
  <c r="AC48" i="20"/>
  <c r="AD48" i="20"/>
  <c r="AF48" i="20"/>
  <c r="AH48" i="20"/>
  <c r="C49" i="20"/>
  <c r="D49" i="20"/>
  <c r="E49" i="20"/>
  <c r="F49" i="20"/>
  <c r="G49" i="20"/>
  <c r="H49" i="20"/>
  <c r="I49" i="20"/>
  <c r="J49" i="20"/>
  <c r="K49" i="20"/>
  <c r="L49" i="20"/>
  <c r="M49" i="20"/>
  <c r="N49" i="20"/>
  <c r="O49" i="20"/>
  <c r="P49" i="20"/>
  <c r="Q49" i="20"/>
  <c r="R49" i="20"/>
  <c r="S49" i="20"/>
  <c r="T49" i="20"/>
  <c r="U49" i="20"/>
  <c r="V49" i="20"/>
  <c r="W49" i="20"/>
  <c r="X49" i="20"/>
  <c r="Y49" i="20"/>
  <c r="Z49" i="20"/>
  <c r="AA49" i="20"/>
  <c r="AB49" i="20"/>
  <c r="AC49" i="20"/>
  <c r="AD49" i="20"/>
  <c r="AF49" i="20"/>
  <c r="AH49" i="20"/>
  <c r="C50" i="20"/>
  <c r="D50" i="20"/>
  <c r="E50" i="20"/>
  <c r="F50" i="20"/>
  <c r="G50" i="20"/>
  <c r="H50" i="20"/>
  <c r="I50" i="20"/>
  <c r="J50" i="20"/>
  <c r="K50" i="20"/>
  <c r="L50" i="20"/>
  <c r="M50" i="20"/>
  <c r="N50" i="20"/>
  <c r="O50" i="20"/>
  <c r="P50" i="20"/>
  <c r="Q50" i="20"/>
  <c r="R50" i="20"/>
  <c r="S50" i="20"/>
  <c r="T50" i="20"/>
  <c r="U50" i="20"/>
  <c r="V50" i="20"/>
  <c r="W50" i="20"/>
  <c r="X50" i="20"/>
  <c r="Y50" i="20"/>
  <c r="Z50" i="20"/>
  <c r="AA50" i="20"/>
  <c r="AB50" i="20"/>
  <c r="AC50" i="20"/>
  <c r="AD50" i="20"/>
  <c r="AF50" i="20"/>
  <c r="AH50" i="20"/>
  <c r="C51" i="20"/>
  <c r="D51" i="20"/>
  <c r="E51" i="20"/>
  <c r="F51" i="20"/>
  <c r="G51" i="20"/>
  <c r="H51" i="20"/>
  <c r="I51" i="20"/>
  <c r="J51" i="20"/>
  <c r="K51" i="20"/>
  <c r="L51" i="20"/>
  <c r="M51" i="20"/>
  <c r="N51" i="20"/>
  <c r="O51" i="20"/>
  <c r="P51" i="20"/>
  <c r="Q51" i="20"/>
  <c r="R51" i="20"/>
  <c r="S51" i="20"/>
  <c r="T51" i="20"/>
  <c r="U51" i="20"/>
  <c r="V51" i="20"/>
  <c r="W51" i="20"/>
  <c r="X51" i="20"/>
  <c r="Y51" i="20"/>
  <c r="Z51" i="20"/>
  <c r="AA51" i="20"/>
  <c r="AB51" i="20"/>
  <c r="AC51" i="20"/>
  <c r="AD51" i="20"/>
  <c r="AF51" i="20"/>
  <c r="AH51" i="20"/>
  <c r="C52" i="20"/>
  <c r="D52" i="20"/>
  <c r="E52" i="20"/>
  <c r="F52" i="20"/>
  <c r="G52" i="20"/>
  <c r="H52" i="20"/>
  <c r="I52" i="20"/>
  <c r="J52" i="20"/>
  <c r="K52" i="20"/>
  <c r="L52" i="20"/>
  <c r="M52" i="20"/>
  <c r="N52" i="20"/>
  <c r="O52" i="20"/>
  <c r="P52" i="20"/>
  <c r="Q52" i="20"/>
  <c r="R52" i="20"/>
  <c r="S52" i="20"/>
  <c r="T52" i="20"/>
  <c r="U52" i="20"/>
  <c r="V52" i="20"/>
  <c r="W52" i="20"/>
  <c r="X52" i="20"/>
  <c r="Y52" i="20"/>
  <c r="Z52" i="20"/>
  <c r="AA52" i="20"/>
  <c r="AB52" i="20"/>
  <c r="AC52" i="20"/>
  <c r="AD52" i="20"/>
  <c r="AF52" i="20"/>
  <c r="AH52" i="20"/>
  <c r="C53" i="20"/>
  <c r="D53" i="20"/>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AD53" i="20"/>
  <c r="AF53" i="20"/>
  <c r="AH53" i="20"/>
  <c r="C54" i="20"/>
  <c r="D54" i="20"/>
  <c r="E54" i="20"/>
  <c r="F54" i="20"/>
  <c r="G54" i="20"/>
  <c r="H54" i="20"/>
  <c r="I54" i="20"/>
  <c r="J54" i="20"/>
  <c r="K54" i="20"/>
  <c r="L54" i="20"/>
  <c r="M54" i="20"/>
  <c r="N54" i="20"/>
  <c r="O54" i="20"/>
  <c r="P54" i="20"/>
  <c r="Q54" i="20"/>
  <c r="R54" i="20"/>
  <c r="S54" i="20"/>
  <c r="T54" i="20"/>
  <c r="U54" i="20"/>
  <c r="V54" i="20"/>
  <c r="W54" i="20"/>
  <c r="X54" i="20"/>
  <c r="Y54" i="20"/>
  <c r="Z54" i="20"/>
  <c r="AA54" i="20"/>
  <c r="AB54" i="20"/>
  <c r="AC54" i="20"/>
  <c r="AD54" i="20"/>
  <c r="AF54" i="20"/>
  <c r="AH54" i="20"/>
  <c r="C55" i="20"/>
  <c r="D55" i="20"/>
  <c r="E55" i="20"/>
  <c r="F55" i="20"/>
  <c r="G55" i="20"/>
  <c r="H55" i="20"/>
  <c r="I55" i="20"/>
  <c r="J55" i="20"/>
  <c r="K55" i="20"/>
  <c r="L55" i="20"/>
  <c r="M55" i="20"/>
  <c r="N55" i="20"/>
  <c r="O55" i="20"/>
  <c r="P55" i="20"/>
  <c r="Q55" i="20"/>
  <c r="R55" i="20"/>
  <c r="S55" i="20"/>
  <c r="T55" i="20"/>
  <c r="U55" i="20"/>
  <c r="V55" i="20"/>
  <c r="W55" i="20"/>
  <c r="X55" i="20"/>
  <c r="Y55" i="20"/>
  <c r="Z55" i="20"/>
  <c r="AA55" i="20"/>
  <c r="AB55" i="20"/>
  <c r="AC55" i="20"/>
  <c r="AD55" i="20"/>
  <c r="AF55" i="20"/>
  <c r="AH55" i="20"/>
  <c r="C56" i="20"/>
  <c r="D56" i="20"/>
  <c r="E56" i="20"/>
  <c r="F56" i="20"/>
  <c r="G56" i="20"/>
  <c r="H56" i="20"/>
  <c r="I56" i="20"/>
  <c r="J56" i="20"/>
  <c r="K56" i="20"/>
  <c r="L56" i="20"/>
  <c r="M56" i="20"/>
  <c r="N56" i="20"/>
  <c r="O56" i="20"/>
  <c r="P56" i="20"/>
  <c r="Q56" i="20"/>
  <c r="R56" i="20"/>
  <c r="S56" i="20"/>
  <c r="T56" i="20"/>
  <c r="U56" i="20"/>
  <c r="V56" i="20"/>
  <c r="W56" i="20"/>
  <c r="X56" i="20"/>
  <c r="Y56" i="20"/>
  <c r="Z56" i="20"/>
  <c r="AA56" i="20"/>
  <c r="AB56" i="20"/>
  <c r="AC56" i="20"/>
  <c r="AD56" i="20"/>
  <c r="AF56" i="20"/>
  <c r="AH56" i="20"/>
  <c r="C57" i="20"/>
  <c r="D57" i="20"/>
  <c r="E57" i="20"/>
  <c r="F57" i="20"/>
  <c r="G57" i="20"/>
  <c r="H57" i="20"/>
  <c r="I57" i="20"/>
  <c r="J57" i="20"/>
  <c r="K57" i="20"/>
  <c r="L57" i="20"/>
  <c r="M57" i="20"/>
  <c r="N57" i="20"/>
  <c r="O57" i="20"/>
  <c r="P57" i="20"/>
  <c r="Q57" i="20"/>
  <c r="R57" i="20"/>
  <c r="S57" i="20"/>
  <c r="T57" i="20"/>
  <c r="U57" i="20"/>
  <c r="V57" i="20"/>
  <c r="W57" i="20"/>
  <c r="X57" i="20"/>
  <c r="Y57" i="20"/>
  <c r="Z57" i="20"/>
  <c r="AA57" i="20"/>
  <c r="AB57" i="20"/>
  <c r="AC57" i="20"/>
  <c r="AD57" i="20"/>
  <c r="AF57" i="20"/>
  <c r="AH57" i="20"/>
  <c r="C58" i="20"/>
  <c r="D58" i="20"/>
  <c r="E58" i="20"/>
  <c r="F58" i="20"/>
  <c r="G58" i="20"/>
  <c r="H58" i="20"/>
  <c r="I58" i="20"/>
  <c r="J58" i="20"/>
  <c r="K58" i="20"/>
  <c r="L58" i="20"/>
  <c r="M58" i="20"/>
  <c r="N58" i="20"/>
  <c r="O58" i="20"/>
  <c r="P58" i="20"/>
  <c r="Q58" i="20"/>
  <c r="R58" i="20"/>
  <c r="S58" i="20"/>
  <c r="T58" i="20"/>
  <c r="U58" i="20"/>
  <c r="V58" i="20"/>
  <c r="W58" i="20"/>
  <c r="X58" i="20"/>
  <c r="Y58" i="20"/>
  <c r="Z58" i="20"/>
  <c r="AA58" i="20"/>
  <c r="AB58" i="20"/>
  <c r="AC58" i="20"/>
  <c r="AD58" i="20"/>
  <c r="AF58" i="20"/>
  <c r="AH58" i="20"/>
  <c r="C59" i="20"/>
  <c r="D59" i="20"/>
  <c r="E59" i="20"/>
  <c r="F59" i="20"/>
  <c r="G59" i="20"/>
  <c r="H59" i="20"/>
  <c r="I59" i="20"/>
  <c r="J59" i="20"/>
  <c r="K59" i="20"/>
  <c r="L59" i="20"/>
  <c r="M59" i="20"/>
  <c r="N59" i="20"/>
  <c r="O59" i="20"/>
  <c r="P59" i="20"/>
  <c r="Q59" i="20"/>
  <c r="R59" i="20"/>
  <c r="S59" i="20"/>
  <c r="T59" i="20"/>
  <c r="U59" i="20"/>
  <c r="V59" i="20"/>
  <c r="W59" i="20"/>
  <c r="X59" i="20"/>
  <c r="Y59" i="20"/>
  <c r="Z59" i="20"/>
  <c r="AA59" i="20"/>
  <c r="AB59" i="20"/>
  <c r="AC59" i="20"/>
  <c r="AD59" i="20"/>
  <c r="AF59" i="20"/>
  <c r="AH59" i="20"/>
  <c r="C60" i="20"/>
  <c r="D60" i="20"/>
  <c r="E60" i="20"/>
  <c r="F60" i="20"/>
  <c r="G60" i="20"/>
  <c r="H60" i="20"/>
  <c r="I60" i="20"/>
  <c r="J60" i="20"/>
  <c r="K60" i="20"/>
  <c r="L60" i="20"/>
  <c r="M60" i="20"/>
  <c r="N60" i="20"/>
  <c r="O60" i="20"/>
  <c r="P60" i="20"/>
  <c r="Q60" i="20"/>
  <c r="R60" i="20"/>
  <c r="S60" i="20"/>
  <c r="T60" i="20"/>
  <c r="U60" i="20"/>
  <c r="V60" i="20"/>
  <c r="W60" i="20"/>
  <c r="X60" i="20"/>
  <c r="Y60" i="20"/>
  <c r="Z60" i="20"/>
  <c r="AA60" i="20"/>
  <c r="AB60" i="20"/>
  <c r="AC60" i="20"/>
  <c r="AD60" i="20"/>
  <c r="AF60" i="20"/>
  <c r="AH60" i="20"/>
  <c r="C61" i="20"/>
  <c r="D61" i="20"/>
  <c r="E61" i="20"/>
  <c r="F61" i="20"/>
  <c r="G61" i="20"/>
  <c r="H61" i="20"/>
  <c r="I61" i="20"/>
  <c r="J61" i="20"/>
  <c r="K61" i="20"/>
  <c r="L61" i="20"/>
  <c r="M61" i="20"/>
  <c r="N61" i="20"/>
  <c r="O61" i="20"/>
  <c r="P61" i="20"/>
  <c r="Q61" i="20"/>
  <c r="R61" i="20"/>
  <c r="S61" i="20"/>
  <c r="T61" i="20"/>
  <c r="U61" i="20"/>
  <c r="V61" i="20"/>
  <c r="W61" i="20"/>
  <c r="X61" i="20"/>
  <c r="Y61" i="20"/>
  <c r="Z61" i="20"/>
  <c r="AA61" i="20"/>
  <c r="AB61" i="20"/>
  <c r="AC61" i="20"/>
  <c r="AD61" i="20"/>
  <c r="AF61" i="20"/>
  <c r="AH61" i="20"/>
  <c r="C62" i="20"/>
  <c r="D62" i="20"/>
  <c r="E62" i="20"/>
  <c r="F62" i="20"/>
  <c r="G62" i="20"/>
  <c r="H62" i="20"/>
  <c r="I62" i="20"/>
  <c r="J62" i="20"/>
  <c r="K62" i="20"/>
  <c r="L62" i="20"/>
  <c r="M62" i="20"/>
  <c r="N62" i="20"/>
  <c r="O62" i="20"/>
  <c r="P62" i="20"/>
  <c r="Q62" i="20"/>
  <c r="R62" i="20"/>
  <c r="S62" i="20"/>
  <c r="T62" i="20"/>
  <c r="U62" i="20"/>
  <c r="V62" i="20"/>
  <c r="W62" i="20"/>
  <c r="X62" i="20"/>
  <c r="Y62" i="20"/>
  <c r="Z62" i="20"/>
  <c r="AA62" i="20"/>
  <c r="AB62" i="20"/>
  <c r="AC62" i="20"/>
  <c r="AD62" i="20"/>
  <c r="AF62" i="20"/>
  <c r="AH62" i="20"/>
  <c r="C63" i="20"/>
  <c r="D63" i="20"/>
  <c r="E63" i="20"/>
  <c r="F63" i="20"/>
  <c r="G63" i="20"/>
  <c r="H63" i="20"/>
  <c r="I63" i="20"/>
  <c r="J63" i="20"/>
  <c r="K63" i="20"/>
  <c r="L63" i="20"/>
  <c r="M63" i="20"/>
  <c r="N63" i="20"/>
  <c r="O63" i="20"/>
  <c r="P63" i="20"/>
  <c r="Q63" i="20"/>
  <c r="R63" i="20"/>
  <c r="S63" i="20"/>
  <c r="T63" i="20"/>
  <c r="U63" i="20"/>
  <c r="V63" i="20"/>
  <c r="W63" i="20"/>
  <c r="X63" i="20"/>
  <c r="Y63" i="20"/>
  <c r="Z63" i="20"/>
  <c r="AA63" i="20"/>
  <c r="AB63" i="20"/>
  <c r="AC63" i="20"/>
  <c r="AD63" i="20"/>
  <c r="AF63" i="20"/>
  <c r="AH63" i="20"/>
  <c r="C64" i="20"/>
  <c r="D64" i="20"/>
  <c r="E64" i="20"/>
  <c r="F64" i="20"/>
  <c r="G64" i="20"/>
  <c r="H64" i="20"/>
  <c r="I64" i="20"/>
  <c r="J64" i="20"/>
  <c r="K64" i="20"/>
  <c r="L64" i="20"/>
  <c r="M64" i="20"/>
  <c r="N64" i="20"/>
  <c r="O64" i="20"/>
  <c r="P64" i="20"/>
  <c r="Q64" i="20"/>
  <c r="R64" i="20"/>
  <c r="S64" i="20"/>
  <c r="T64" i="20"/>
  <c r="U64" i="20"/>
  <c r="V64" i="20"/>
  <c r="W64" i="20"/>
  <c r="X64" i="20"/>
  <c r="Y64" i="20"/>
  <c r="Z64" i="20"/>
  <c r="AA64" i="20"/>
  <c r="AB64" i="20"/>
  <c r="AC64" i="20"/>
  <c r="AD64" i="20"/>
  <c r="AF64" i="20"/>
  <c r="AH64" i="20"/>
  <c r="C65" i="20"/>
  <c r="D65" i="20"/>
  <c r="E65" i="20"/>
  <c r="F65" i="20"/>
  <c r="G65" i="20"/>
  <c r="H65" i="20"/>
  <c r="I65" i="20"/>
  <c r="J65" i="20"/>
  <c r="K65" i="20"/>
  <c r="L65" i="20"/>
  <c r="M65" i="20"/>
  <c r="N65" i="20"/>
  <c r="O65" i="20"/>
  <c r="P65" i="20"/>
  <c r="Q65" i="20"/>
  <c r="R65" i="20"/>
  <c r="S65" i="20"/>
  <c r="T65" i="20"/>
  <c r="U65" i="20"/>
  <c r="V65" i="20"/>
  <c r="W65" i="20"/>
  <c r="X65" i="20"/>
  <c r="Y65" i="20"/>
  <c r="Z65" i="20"/>
  <c r="AA65" i="20"/>
  <c r="AB65" i="20"/>
  <c r="AC65" i="20"/>
  <c r="AD65" i="20"/>
  <c r="AF65" i="20"/>
  <c r="AH65" i="20"/>
  <c r="C66" i="20"/>
  <c r="D66" i="20"/>
  <c r="E66" i="20"/>
  <c r="F66" i="20"/>
  <c r="G66" i="20"/>
  <c r="H66" i="20"/>
  <c r="I66" i="20"/>
  <c r="J66" i="20"/>
  <c r="K66" i="20"/>
  <c r="L66" i="20"/>
  <c r="M66" i="20"/>
  <c r="N66" i="20"/>
  <c r="O66" i="20"/>
  <c r="P66" i="20"/>
  <c r="Q66" i="20"/>
  <c r="R66" i="20"/>
  <c r="S66" i="20"/>
  <c r="T66" i="20"/>
  <c r="U66" i="20"/>
  <c r="V66" i="20"/>
  <c r="W66" i="20"/>
  <c r="X66" i="20"/>
  <c r="Y66" i="20"/>
  <c r="Z66" i="20"/>
  <c r="AA66" i="20"/>
  <c r="AB66" i="20"/>
  <c r="AC66" i="20"/>
  <c r="AD66" i="20"/>
  <c r="AF66" i="20"/>
  <c r="AH66" i="20"/>
  <c r="C67" i="20"/>
  <c r="D67" i="20"/>
  <c r="E67" i="20"/>
  <c r="F67" i="20"/>
  <c r="G67" i="20"/>
  <c r="H67" i="20"/>
  <c r="I67" i="20"/>
  <c r="J67" i="20"/>
  <c r="K67" i="20"/>
  <c r="L67" i="20"/>
  <c r="M67" i="20"/>
  <c r="N67" i="20"/>
  <c r="O67" i="20"/>
  <c r="P67" i="20"/>
  <c r="Q67" i="20"/>
  <c r="R67" i="20"/>
  <c r="S67" i="20"/>
  <c r="T67" i="20"/>
  <c r="U67" i="20"/>
  <c r="V67" i="20"/>
  <c r="W67" i="20"/>
  <c r="X67" i="20"/>
  <c r="Y67" i="20"/>
  <c r="Z67" i="20"/>
  <c r="AA67" i="20"/>
  <c r="AB67" i="20"/>
  <c r="AC67" i="20"/>
  <c r="AD67" i="20"/>
  <c r="AF67" i="20"/>
  <c r="AH67" i="20"/>
  <c r="C68" i="20"/>
  <c r="D68" i="20"/>
  <c r="E68" i="20"/>
  <c r="F68" i="20"/>
  <c r="G68" i="20"/>
  <c r="H68" i="20"/>
  <c r="I68" i="20"/>
  <c r="J68" i="20"/>
  <c r="K68" i="20"/>
  <c r="L68" i="20"/>
  <c r="M68" i="20"/>
  <c r="N68" i="20"/>
  <c r="O68" i="20"/>
  <c r="P68" i="20"/>
  <c r="Q68" i="20"/>
  <c r="R68" i="20"/>
  <c r="S68" i="20"/>
  <c r="T68" i="20"/>
  <c r="U68" i="20"/>
  <c r="V68" i="20"/>
  <c r="W68" i="20"/>
  <c r="X68" i="20"/>
  <c r="Y68" i="20"/>
  <c r="Z68" i="20"/>
  <c r="AA68" i="20"/>
  <c r="AB68" i="20"/>
  <c r="AC68" i="20"/>
  <c r="AD68" i="20"/>
  <c r="AF68" i="20"/>
  <c r="AH68" i="20"/>
  <c r="C69" i="20"/>
  <c r="D69" i="20"/>
  <c r="E69" i="20"/>
  <c r="F69" i="20"/>
  <c r="G69" i="20"/>
  <c r="H69" i="20"/>
  <c r="I69" i="20"/>
  <c r="J69" i="20"/>
  <c r="K69" i="20"/>
  <c r="L69" i="20"/>
  <c r="M69" i="20"/>
  <c r="N69" i="20"/>
  <c r="O69" i="20"/>
  <c r="P69" i="20"/>
  <c r="Q69" i="20"/>
  <c r="R69" i="20"/>
  <c r="S69" i="20"/>
  <c r="T69" i="20"/>
  <c r="U69" i="20"/>
  <c r="V69" i="20"/>
  <c r="W69" i="20"/>
  <c r="X69" i="20"/>
  <c r="Y69" i="20"/>
  <c r="Z69" i="20"/>
  <c r="AA69" i="20"/>
  <c r="AB69" i="20"/>
  <c r="AC69" i="20"/>
  <c r="AD69" i="20"/>
  <c r="AF69" i="20"/>
  <c r="AH69" i="20"/>
  <c r="C70" i="20"/>
  <c r="D70" i="20"/>
  <c r="E70" i="20"/>
  <c r="F70" i="20"/>
  <c r="G70" i="20"/>
  <c r="H70" i="20"/>
  <c r="I70" i="20"/>
  <c r="J70" i="20"/>
  <c r="K70" i="20"/>
  <c r="L70" i="20"/>
  <c r="M70" i="20"/>
  <c r="N70" i="20"/>
  <c r="O70" i="20"/>
  <c r="P70" i="20"/>
  <c r="Q70" i="20"/>
  <c r="R70" i="20"/>
  <c r="S70" i="20"/>
  <c r="T70" i="20"/>
  <c r="U70" i="20"/>
  <c r="V70" i="20"/>
  <c r="W70" i="20"/>
  <c r="X70" i="20"/>
  <c r="Y70" i="20"/>
  <c r="Z70" i="20"/>
  <c r="AA70" i="20"/>
  <c r="AB70" i="20"/>
  <c r="AC70" i="20"/>
  <c r="AD70" i="20"/>
  <c r="AF70" i="20"/>
  <c r="AH70" i="20"/>
  <c r="C71" i="20"/>
  <c r="D71" i="20"/>
  <c r="E71" i="20"/>
  <c r="F71" i="20"/>
  <c r="G71" i="20"/>
  <c r="H71" i="20"/>
  <c r="I71" i="20"/>
  <c r="J71" i="20"/>
  <c r="K71" i="20"/>
  <c r="L71" i="20"/>
  <c r="M71" i="20"/>
  <c r="N71" i="20"/>
  <c r="O71" i="20"/>
  <c r="P71" i="20"/>
  <c r="Q71" i="20"/>
  <c r="R71" i="20"/>
  <c r="S71" i="20"/>
  <c r="T71" i="20"/>
  <c r="U71" i="20"/>
  <c r="V71" i="20"/>
  <c r="W71" i="20"/>
  <c r="X71" i="20"/>
  <c r="Y71" i="20"/>
  <c r="Z71" i="20"/>
  <c r="AA71" i="20"/>
  <c r="AB71" i="20"/>
  <c r="AC71" i="20"/>
  <c r="AD71" i="20"/>
  <c r="AF71" i="20"/>
  <c r="AH71" i="20"/>
  <c r="C72" i="20"/>
  <c r="D72" i="20"/>
  <c r="E72" i="20"/>
  <c r="F72" i="20"/>
  <c r="G72" i="20"/>
  <c r="H72" i="20"/>
  <c r="I72" i="20"/>
  <c r="J72" i="20"/>
  <c r="K72" i="20"/>
  <c r="L72" i="20"/>
  <c r="M72" i="20"/>
  <c r="N72" i="20"/>
  <c r="O72" i="20"/>
  <c r="P72" i="20"/>
  <c r="Q72" i="20"/>
  <c r="R72" i="20"/>
  <c r="S72" i="20"/>
  <c r="T72" i="20"/>
  <c r="U72" i="20"/>
  <c r="V72" i="20"/>
  <c r="W72" i="20"/>
  <c r="X72" i="20"/>
  <c r="Y72" i="20"/>
  <c r="Z72" i="20"/>
  <c r="AA72" i="20"/>
  <c r="AB72" i="20"/>
  <c r="AC72" i="20"/>
  <c r="AD72" i="20"/>
  <c r="AF72" i="20"/>
  <c r="AH72" i="20"/>
  <c r="C73" i="20"/>
  <c r="D73" i="20"/>
  <c r="E73" i="20"/>
  <c r="F73" i="20"/>
  <c r="G73" i="20"/>
  <c r="H73" i="20"/>
  <c r="I73" i="20"/>
  <c r="J73" i="20"/>
  <c r="K73" i="20"/>
  <c r="L73" i="20"/>
  <c r="M73" i="20"/>
  <c r="N73" i="20"/>
  <c r="O73" i="20"/>
  <c r="P73" i="20"/>
  <c r="Q73" i="20"/>
  <c r="R73" i="20"/>
  <c r="S73" i="20"/>
  <c r="T73" i="20"/>
  <c r="U73" i="20"/>
  <c r="V73" i="20"/>
  <c r="W73" i="20"/>
  <c r="X73" i="20"/>
  <c r="Y73" i="20"/>
  <c r="Z73" i="20"/>
  <c r="AA73" i="20"/>
  <c r="AB73" i="20"/>
  <c r="AC73" i="20"/>
  <c r="AD73" i="20"/>
  <c r="AF73" i="20"/>
  <c r="AH73" i="20"/>
  <c r="C74" i="20"/>
  <c r="D74" i="20"/>
  <c r="E74" i="20"/>
  <c r="F74" i="20"/>
  <c r="G74" i="20"/>
  <c r="H74" i="20"/>
  <c r="I74" i="20"/>
  <c r="J74" i="20"/>
  <c r="K74" i="20"/>
  <c r="L74" i="20"/>
  <c r="M74" i="20"/>
  <c r="N74" i="20"/>
  <c r="O74" i="20"/>
  <c r="P74" i="20"/>
  <c r="Q74" i="20"/>
  <c r="R74" i="20"/>
  <c r="S74" i="20"/>
  <c r="T74" i="20"/>
  <c r="U74" i="20"/>
  <c r="V74" i="20"/>
  <c r="W74" i="20"/>
  <c r="X74" i="20"/>
  <c r="Y74" i="20"/>
  <c r="Z74" i="20"/>
  <c r="AA74" i="20"/>
  <c r="AB74" i="20"/>
  <c r="AC74" i="20"/>
  <c r="AD74" i="20"/>
  <c r="AF74" i="20"/>
  <c r="AH74" i="20"/>
  <c r="C75" i="20"/>
  <c r="D75" i="20"/>
  <c r="E75" i="20"/>
  <c r="F75" i="20"/>
  <c r="G75" i="20"/>
  <c r="H75" i="20"/>
  <c r="I75" i="20"/>
  <c r="J75" i="20"/>
  <c r="K75" i="20"/>
  <c r="L75" i="20"/>
  <c r="M75" i="20"/>
  <c r="N75" i="20"/>
  <c r="O75" i="20"/>
  <c r="P75" i="20"/>
  <c r="Q75" i="20"/>
  <c r="R75" i="20"/>
  <c r="S75" i="20"/>
  <c r="T75" i="20"/>
  <c r="U75" i="20"/>
  <c r="V75" i="20"/>
  <c r="W75" i="20"/>
  <c r="X75" i="20"/>
  <c r="Y75" i="20"/>
  <c r="Z75" i="20"/>
  <c r="AA75" i="20"/>
  <c r="AB75" i="20"/>
  <c r="AC75" i="20"/>
  <c r="AD75" i="20"/>
  <c r="AF75" i="20"/>
  <c r="AH75" i="20"/>
  <c r="C76" i="20"/>
  <c r="D76" i="20"/>
  <c r="E76" i="20"/>
  <c r="F76" i="20"/>
  <c r="G76" i="20"/>
  <c r="H76" i="20"/>
  <c r="I76" i="20"/>
  <c r="J76" i="20"/>
  <c r="K76" i="20"/>
  <c r="L76" i="20"/>
  <c r="M76" i="20"/>
  <c r="N76" i="20"/>
  <c r="O76" i="20"/>
  <c r="P76" i="20"/>
  <c r="Q76" i="20"/>
  <c r="R76" i="20"/>
  <c r="S76" i="20"/>
  <c r="T76" i="20"/>
  <c r="U76" i="20"/>
  <c r="V76" i="20"/>
  <c r="W76" i="20"/>
  <c r="X76" i="20"/>
  <c r="Y76" i="20"/>
  <c r="Z76" i="20"/>
  <c r="AA76" i="20"/>
  <c r="AB76" i="20"/>
  <c r="AC76" i="20"/>
  <c r="AD76" i="20"/>
  <c r="AF76" i="20"/>
  <c r="AH76" i="20"/>
  <c r="C77" i="20"/>
  <c r="D77" i="20"/>
  <c r="E77" i="20"/>
  <c r="F77" i="20"/>
  <c r="G77" i="20"/>
  <c r="H77" i="20"/>
  <c r="I77" i="20"/>
  <c r="J77" i="20"/>
  <c r="K77" i="20"/>
  <c r="L77" i="20"/>
  <c r="M77" i="20"/>
  <c r="N77" i="20"/>
  <c r="O77" i="20"/>
  <c r="P77" i="20"/>
  <c r="Q77" i="20"/>
  <c r="R77" i="20"/>
  <c r="S77" i="20"/>
  <c r="T77" i="20"/>
  <c r="U77" i="20"/>
  <c r="V77" i="20"/>
  <c r="W77" i="20"/>
  <c r="X77" i="20"/>
  <c r="Y77" i="20"/>
  <c r="Z77" i="20"/>
  <c r="AA77" i="20"/>
  <c r="AB77" i="20"/>
  <c r="AC77" i="20"/>
  <c r="AD77" i="20"/>
  <c r="AF77" i="20"/>
  <c r="AH77" i="20"/>
  <c r="C78" i="20"/>
  <c r="D78" i="20"/>
  <c r="E78" i="20"/>
  <c r="F78" i="20"/>
  <c r="G78" i="20"/>
  <c r="H78" i="20"/>
  <c r="I78" i="20"/>
  <c r="J78" i="20"/>
  <c r="K78" i="20"/>
  <c r="L78" i="20"/>
  <c r="M78" i="20"/>
  <c r="N78" i="20"/>
  <c r="O78" i="20"/>
  <c r="P78" i="20"/>
  <c r="Q78" i="20"/>
  <c r="R78" i="20"/>
  <c r="S78" i="20"/>
  <c r="T78" i="20"/>
  <c r="U78" i="20"/>
  <c r="V78" i="20"/>
  <c r="W78" i="20"/>
  <c r="X78" i="20"/>
  <c r="Y78" i="20"/>
  <c r="Z78" i="20"/>
  <c r="AA78" i="20"/>
  <c r="AB78" i="20"/>
  <c r="AC78" i="20"/>
  <c r="AD78" i="20"/>
  <c r="AF78" i="20"/>
  <c r="AH78" i="20"/>
  <c r="C79" i="20"/>
  <c r="D79" i="20"/>
  <c r="E79" i="20"/>
  <c r="F79" i="20"/>
  <c r="G79" i="20"/>
  <c r="H79" i="20"/>
  <c r="I79" i="20"/>
  <c r="J79" i="20"/>
  <c r="K79" i="20"/>
  <c r="L79" i="20"/>
  <c r="M79" i="20"/>
  <c r="N79" i="20"/>
  <c r="O79" i="20"/>
  <c r="P79" i="20"/>
  <c r="Q79" i="20"/>
  <c r="R79" i="20"/>
  <c r="S79" i="20"/>
  <c r="T79" i="20"/>
  <c r="U79" i="20"/>
  <c r="V79" i="20"/>
  <c r="W79" i="20"/>
  <c r="X79" i="20"/>
  <c r="Y79" i="20"/>
  <c r="Z79" i="20"/>
  <c r="AA79" i="20"/>
  <c r="AB79" i="20"/>
  <c r="AC79" i="20"/>
  <c r="AD79" i="20"/>
  <c r="AF79" i="20"/>
  <c r="AH79" i="20"/>
  <c r="C80" i="20"/>
  <c r="D80" i="20"/>
  <c r="E80" i="20"/>
  <c r="F80" i="20"/>
  <c r="G80" i="20"/>
  <c r="H80" i="20"/>
  <c r="I80" i="20"/>
  <c r="J80" i="20"/>
  <c r="K80" i="20"/>
  <c r="L80" i="20"/>
  <c r="M80" i="20"/>
  <c r="N80" i="20"/>
  <c r="O80" i="20"/>
  <c r="P80" i="20"/>
  <c r="Q80" i="20"/>
  <c r="R80" i="20"/>
  <c r="S80" i="20"/>
  <c r="T80" i="20"/>
  <c r="U80" i="20"/>
  <c r="V80" i="20"/>
  <c r="W80" i="20"/>
  <c r="X80" i="20"/>
  <c r="Y80" i="20"/>
  <c r="Z80" i="20"/>
  <c r="AA80" i="20"/>
  <c r="AB80" i="20"/>
  <c r="AC80" i="20"/>
  <c r="AD80" i="20"/>
  <c r="AF80" i="20"/>
  <c r="AH80" i="20"/>
  <c r="C81" i="20"/>
  <c r="D81" i="20"/>
  <c r="E81" i="20"/>
  <c r="F81" i="20"/>
  <c r="G81" i="20"/>
  <c r="H81" i="20"/>
  <c r="I81" i="20"/>
  <c r="J81" i="20"/>
  <c r="K81" i="20"/>
  <c r="L81" i="20"/>
  <c r="M81" i="20"/>
  <c r="N81" i="20"/>
  <c r="O81" i="20"/>
  <c r="P81" i="20"/>
  <c r="Q81" i="20"/>
  <c r="R81" i="20"/>
  <c r="S81" i="20"/>
  <c r="T81" i="20"/>
  <c r="U81" i="20"/>
  <c r="V81" i="20"/>
  <c r="W81" i="20"/>
  <c r="X81" i="20"/>
  <c r="Y81" i="20"/>
  <c r="Z81" i="20"/>
  <c r="AA81" i="20"/>
  <c r="AB81" i="20"/>
  <c r="AC81" i="20"/>
  <c r="AD81" i="20"/>
  <c r="AF81" i="20"/>
  <c r="AH81" i="20"/>
  <c r="C82" i="20"/>
  <c r="D82" i="20"/>
  <c r="E82" i="20"/>
  <c r="F82" i="20"/>
  <c r="G82" i="20"/>
  <c r="H82" i="20"/>
  <c r="I82" i="20"/>
  <c r="J82" i="20"/>
  <c r="K82" i="20"/>
  <c r="L82" i="20"/>
  <c r="M82" i="20"/>
  <c r="N82" i="20"/>
  <c r="O82" i="20"/>
  <c r="P82" i="20"/>
  <c r="Q82" i="20"/>
  <c r="R82" i="20"/>
  <c r="S82" i="20"/>
  <c r="T82" i="20"/>
  <c r="U82" i="20"/>
  <c r="V82" i="20"/>
  <c r="W82" i="20"/>
  <c r="X82" i="20"/>
  <c r="Y82" i="20"/>
  <c r="Z82" i="20"/>
  <c r="AA82" i="20"/>
  <c r="AB82" i="20"/>
  <c r="AC82" i="20"/>
  <c r="AD82" i="20"/>
  <c r="AF82" i="20"/>
  <c r="AH82" i="20"/>
  <c r="C83" i="20"/>
  <c r="D83" i="20"/>
  <c r="E83" i="20"/>
  <c r="F83" i="20"/>
  <c r="G83" i="20"/>
  <c r="H83" i="20"/>
  <c r="I83" i="20"/>
  <c r="J83" i="20"/>
  <c r="K83" i="20"/>
  <c r="L83" i="20"/>
  <c r="M83" i="20"/>
  <c r="N83" i="20"/>
  <c r="O83" i="20"/>
  <c r="P83" i="20"/>
  <c r="Q83" i="20"/>
  <c r="R83" i="20"/>
  <c r="S83" i="20"/>
  <c r="T83" i="20"/>
  <c r="U83" i="20"/>
  <c r="V83" i="20"/>
  <c r="W83" i="20"/>
  <c r="X83" i="20"/>
  <c r="Y83" i="20"/>
  <c r="Z83" i="20"/>
  <c r="AA83" i="20"/>
  <c r="AB83" i="20"/>
  <c r="AC83" i="20"/>
  <c r="AD83" i="20"/>
  <c r="AF83" i="20"/>
  <c r="AH83" i="20"/>
  <c r="C84" i="20"/>
  <c r="D84" i="20"/>
  <c r="E84" i="20"/>
  <c r="F84" i="20"/>
  <c r="G84" i="20"/>
  <c r="H84" i="20"/>
  <c r="I84" i="20"/>
  <c r="J84" i="20"/>
  <c r="K84" i="20"/>
  <c r="L84" i="20"/>
  <c r="M84" i="20"/>
  <c r="N84" i="20"/>
  <c r="O84" i="20"/>
  <c r="P84" i="20"/>
  <c r="Q84" i="20"/>
  <c r="R84" i="20"/>
  <c r="S84" i="20"/>
  <c r="T84" i="20"/>
  <c r="U84" i="20"/>
  <c r="V84" i="20"/>
  <c r="W84" i="20"/>
  <c r="X84" i="20"/>
  <c r="Y84" i="20"/>
  <c r="Z84" i="20"/>
  <c r="AA84" i="20"/>
  <c r="AB84" i="20"/>
  <c r="AC84" i="20"/>
  <c r="AD84" i="20"/>
  <c r="AF84" i="20"/>
  <c r="AH84" i="20"/>
  <c r="C85" i="20"/>
  <c r="D85" i="20"/>
  <c r="E85" i="20"/>
  <c r="F85" i="20"/>
  <c r="G85" i="20"/>
  <c r="H85" i="20"/>
  <c r="I85" i="20"/>
  <c r="J85" i="20"/>
  <c r="K85" i="20"/>
  <c r="L85" i="20"/>
  <c r="M85" i="20"/>
  <c r="N85" i="20"/>
  <c r="O85" i="20"/>
  <c r="P85" i="20"/>
  <c r="Q85" i="20"/>
  <c r="R85" i="20"/>
  <c r="S85" i="20"/>
  <c r="T85" i="20"/>
  <c r="U85" i="20"/>
  <c r="V85" i="20"/>
  <c r="W85" i="20"/>
  <c r="X85" i="20"/>
  <c r="Y85" i="20"/>
  <c r="Z85" i="20"/>
  <c r="AA85" i="20"/>
  <c r="AB85" i="20"/>
  <c r="AC85" i="20"/>
  <c r="AD85" i="20"/>
  <c r="AF85" i="20"/>
  <c r="AH85" i="20"/>
  <c r="C86" i="20"/>
  <c r="D86" i="20"/>
  <c r="E86" i="20"/>
  <c r="F86" i="20"/>
  <c r="G86" i="20"/>
  <c r="H86" i="20"/>
  <c r="I86" i="20"/>
  <c r="J86" i="20"/>
  <c r="K86" i="20"/>
  <c r="L86" i="20"/>
  <c r="M86" i="20"/>
  <c r="N86" i="20"/>
  <c r="O86" i="20"/>
  <c r="P86" i="20"/>
  <c r="Q86" i="20"/>
  <c r="R86" i="20"/>
  <c r="S86" i="20"/>
  <c r="T86" i="20"/>
  <c r="U86" i="20"/>
  <c r="V86" i="20"/>
  <c r="W86" i="20"/>
  <c r="X86" i="20"/>
  <c r="Y86" i="20"/>
  <c r="Z86" i="20"/>
  <c r="AA86" i="20"/>
  <c r="BE86" i="20" s="1"/>
  <c r="AB86" i="20"/>
  <c r="AC86" i="20"/>
  <c r="AD86" i="20"/>
  <c r="AF86" i="20"/>
  <c r="AH86" i="20"/>
  <c r="C87" i="20"/>
  <c r="D87" i="20"/>
  <c r="E87" i="20"/>
  <c r="F87" i="20"/>
  <c r="G87" i="20"/>
  <c r="H87" i="20"/>
  <c r="I87" i="20"/>
  <c r="J87" i="20"/>
  <c r="K87" i="20"/>
  <c r="L87" i="20"/>
  <c r="M87" i="20"/>
  <c r="N87" i="20"/>
  <c r="O87" i="20"/>
  <c r="P87" i="20"/>
  <c r="Q87" i="20"/>
  <c r="R87" i="20"/>
  <c r="S87" i="20"/>
  <c r="T87" i="20"/>
  <c r="U87" i="20"/>
  <c r="V87" i="20"/>
  <c r="W87" i="20"/>
  <c r="X87" i="20"/>
  <c r="Y87" i="20"/>
  <c r="Z87" i="20"/>
  <c r="AA87" i="20"/>
  <c r="AB87" i="20"/>
  <c r="AC87" i="20"/>
  <c r="AD87" i="20"/>
  <c r="AF87" i="20"/>
  <c r="AH87" i="20"/>
  <c r="C88" i="20"/>
  <c r="D88" i="20"/>
  <c r="E88" i="20"/>
  <c r="F88" i="20"/>
  <c r="G88" i="20"/>
  <c r="H88" i="20"/>
  <c r="I88" i="20"/>
  <c r="J88" i="20"/>
  <c r="K88" i="20"/>
  <c r="L88" i="20"/>
  <c r="M88" i="20"/>
  <c r="N88" i="20"/>
  <c r="O88" i="20"/>
  <c r="P88" i="20"/>
  <c r="Q88" i="20"/>
  <c r="R88" i="20"/>
  <c r="S88" i="20"/>
  <c r="T88" i="20"/>
  <c r="U88" i="20"/>
  <c r="V88" i="20"/>
  <c r="W88" i="20"/>
  <c r="X88" i="20"/>
  <c r="Y88" i="20"/>
  <c r="Z88" i="20"/>
  <c r="AA88" i="20"/>
  <c r="BE88" i="20" s="1"/>
  <c r="AB88" i="20"/>
  <c r="AC88" i="20"/>
  <c r="AD88" i="20"/>
  <c r="AF88" i="20"/>
  <c r="AH88" i="20"/>
  <c r="C89" i="20"/>
  <c r="D89" i="20"/>
  <c r="E89" i="20"/>
  <c r="F89" i="20"/>
  <c r="G89" i="20"/>
  <c r="H89" i="20"/>
  <c r="I89" i="20"/>
  <c r="J89" i="20"/>
  <c r="K89" i="20"/>
  <c r="L89" i="20"/>
  <c r="M89" i="20"/>
  <c r="N89" i="20"/>
  <c r="O89" i="20"/>
  <c r="P89" i="20"/>
  <c r="Q89" i="20"/>
  <c r="R89" i="20"/>
  <c r="S89" i="20"/>
  <c r="T89" i="20"/>
  <c r="U89" i="20"/>
  <c r="V89" i="20"/>
  <c r="W89" i="20"/>
  <c r="X89" i="20"/>
  <c r="Y89" i="20"/>
  <c r="Z89" i="20"/>
  <c r="AA89" i="20"/>
  <c r="AB89" i="20"/>
  <c r="AC89" i="20"/>
  <c r="AD89" i="20"/>
  <c r="AF89" i="20"/>
  <c r="AH89" i="20"/>
  <c r="C90" i="20"/>
  <c r="D90" i="20"/>
  <c r="E90" i="20"/>
  <c r="F90" i="20"/>
  <c r="G90" i="20"/>
  <c r="H90" i="20"/>
  <c r="I90" i="20"/>
  <c r="J90" i="20"/>
  <c r="K90" i="20"/>
  <c r="L90" i="20"/>
  <c r="M90" i="20"/>
  <c r="N90" i="20"/>
  <c r="O90" i="20"/>
  <c r="P90" i="20"/>
  <c r="Q90" i="20"/>
  <c r="R90" i="20"/>
  <c r="S90" i="20"/>
  <c r="T90" i="20"/>
  <c r="U90" i="20"/>
  <c r="V90" i="20"/>
  <c r="W90" i="20"/>
  <c r="X90" i="20"/>
  <c r="Y90" i="20"/>
  <c r="Z90" i="20"/>
  <c r="AA90" i="20"/>
  <c r="BE90" i="20" s="1"/>
  <c r="AB90" i="20"/>
  <c r="AC90" i="20"/>
  <c r="AD90" i="20"/>
  <c r="AF90" i="20"/>
  <c r="AH90" i="20"/>
  <c r="C91" i="20"/>
  <c r="D91" i="20"/>
  <c r="E91" i="20"/>
  <c r="F91" i="20"/>
  <c r="G91" i="20"/>
  <c r="H91" i="20"/>
  <c r="I91" i="20"/>
  <c r="J91" i="20"/>
  <c r="K91" i="20"/>
  <c r="L91" i="20"/>
  <c r="M91" i="20"/>
  <c r="N91" i="20"/>
  <c r="O91" i="20"/>
  <c r="P91" i="20"/>
  <c r="Q91" i="20"/>
  <c r="R91" i="20"/>
  <c r="S91" i="20"/>
  <c r="T91" i="20"/>
  <c r="U91" i="20"/>
  <c r="V91" i="20"/>
  <c r="W91" i="20"/>
  <c r="X91" i="20"/>
  <c r="Y91" i="20"/>
  <c r="Z91" i="20"/>
  <c r="AA91" i="20"/>
  <c r="AB91" i="20"/>
  <c r="AC91" i="20"/>
  <c r="AD91" i="20"/>
  <c r="AF91" i="20"/>
  <c r="AH91" i="20"/>
  <c r="C92" i="20"/>
  <c r="D92" i="20"/>
  <c r="E92" i="20"/>
  <c r="F92" i="20"/>
  <c r="G92" i="20"/>
  <c r="H92" i="20"/>
  <c r="I92" i="20"/>
  <c r="J92" i="20"/>
  <c r="K92" i="20"/>
  <c r="L92" i="20"/>
  <c r="M92" i="20"/>
  <c r="N92" i="20"/>
  <c r="O92" i="20"/>
  <c r="P92" i="20"/>
  <c r="Q92" i="20"/>
  <c r="R92" i="20"/>
  <c r="S92" i="20"/>
  <c r="T92" i="20"/>
  <c r="U92" i="20"/>
  <c r="V92" i="20"/>
  <c r="W92" i="20"/>
  <c r="X92" i="20"/>
  <c r="Y92" i="20"/>
  <c r="Z92" i="20"/>
  <c r="AA92" i="20"/>
  <c r="BE92" i="20" s="1"/>
  <c r="AB92" i="20"/>
  <c r="AC92" i="20"/>
  <c r="AD92" i="20"/>
  <c r="AF92" i="20"/>
  <c r="AH92" i="20"/>
  <c r="C93" i="20"/>
  <c r="D93" i="20"/>
  <c r="E93" i="20"/>
  <c r="F93" i="20"/>
  <c r="G93" i="20"/>
  <c r="H93" i="20"/>
  <c r="I93" i="20"/>
  <c r="J93" i="20"/>
  <c r="K93" i="20"/>
  <c r="L93" i="20"/>
  <c r="M93" i="20"/>
  <c r="N93" i="20"/>
  <c r="O93" i="20"/>
  <c r="P93" i="20"/>
  <c r="Q93" i="20"/>
  <c r="R93" i="20"/>
  <c r="S93" i="20"/>
  <c r="T93" i="20"/>
  <c r="U93" i="20"/>
  <c r="V93" i="20"/>
  <c r="W93" i="20"/>
  <c r="X93" i="20"/>
  <c r="Y93" i="20"/>
  <c r="Z93" i="20"/>
  <c r="AA93" i="20"/>
  <c r="AB93" i="20"/>
  <c r="AC93" i="20"/>
  <c r="AD93" i="20"/>
  <c r="AF93" i="20"/>
  <c r="AH93" i="20"/>
  <c r="C94" i="20"/>
  <c r="D94" i="20"/>
  <c r="E94" i="20"/>
  <c r="F94" i="20"/>
  <c r="G94" i="20"/>
  <c r="H94" i="20"/>
  <c r="I94" i="20"/>
  <c r="J94" i="20"/>
  <c r="K94" i="20"/>
  <c r="L94" i="20"/>
  <c r="M94" i="20"/>
  <c r="N94" i="20"/>
  <c r="O94" i="20"/>
  <c r="P94" i="20"/>
  <c r="Q94" i="20"/>
  <c r="R94" i="20"/>
  <c r="S94" i="20"/>
  <c r="T94" i="20"/>
  <c r="U94" i="20"/>
  <c r="V94" i="20"/>
  <c r="W94" i="20"/>
  <c r="X94" i="20"/>
  <c r="Y94" i="20"/>
  <c r="Z94" i="20"/>
  <c r="AA94" i="20"/>
  <c r="BE94" i="20" s="1"/>
  <c r="AB94" i="20"/>
  <c r="AC94" i="20"/>
  <c r="AD94" i="20"/>
  <c r="AF94" i="20"/>
  <c r="AH94" i="20"/>
  <c r="C95" i="20"/>
  <c r="D95" i="20"/>
  <c r="E95" i="20"/>
  <c r="F95" i="20"/>
  <c r="G95" i="20"/>
  <c r="H95" i="20"/>
  <c r="I95" i="20"/>
  <c r="J95" i="20"/>
  <c r="K95" i="20"/>
  <c r="L95" i="20"/>
  <c r="M95" i="20"/>
  <c r="N95" i="20"/>
  <c r="O95" i="20"/>
  <c r="P95" i="20"/>
  <c r="Q95" i="20"/>
  <c r="R95" i="20"/>
  <c r="S95" i="20"/>
  <c r="T95" i="20"/>
  <c r="U95" i="20"/>
  <c r="V95" i="20"/>
  <c r="W95" i="20"/>
  <c r="X95" i="20"/>
  <c r="Y95" i="20"/>
  <c r="Z95" i="20"/>
  <c r="AA95" i="20"/>
  <c r="AB95" i="20"/>
  <c r="AC95" i="20"/>
  <c r="AD95" i="20"/>
  <c r="AF95" i="20"/>
  <c r="AH95" i="20"/>
  <c r="C96" i="20"/>
  <c r="D96" i="20"/>
  <c r="E96" i="20"/>
  <c r="F96" i="20"/>
  <c r="G96" i="20"/>
  <c r="H96" i="20"/>
  <c r="I96" i="20"/>
  <c r="J96" i="20"/>
  <c r="K96" i="20"/>
  <c r="L96" i="20"/>
  <c r="M96" i="20"/>
  <c r="N96" i="20"/>
  <c r="O96" i="20"/>
  <c r="P96" i="20"/>
  <c r="Q96" i="20"/>
  <c r="R96" i="20"/>
  <c r="S96" i="20"/>
  <c r="T96" i="20"/>
  <c r="U96" i="20"/>
  <c r="V96" i="20"/>
  <c r="W96" i="20"/>
  <c r="X96" i="20"/>
  <c r="Y96" i="20"/>
  <c r="Z96" i="20"/>
  <c r="AA96" i="20"/>
  <c r="BE96" i="20" s="1"/>
  <c r="AB96" i="20"/>
  <c r="AC96" i="20"/>
  <c r="AD96" i="20"/>
  <c r="AF96" i="20"/>
  <c r="AH96" i="20"/>
  <c r="C97" i="20"/>
  <c r="D97" i="20"/>
  <c r="E97" i="20"/>
  <c r="F97" i="20"/>
  <c r="G97" i="20"/>
  <c r="H97" i="20"/>
  <c r="I97" i="20"/>
  <c r="J97" i="20"/>
  <c r="K97" i="20"/>
  <c r="L97" i="20"/>
  <c r="M97" i="20"/>
  <c r="N97" i="20"/>
  <c r="O97" i="20"/>
  <c r="P97" i="20"/>
  <c r="Q97" i="20"/>
  <c r="R97" i="20"/>
  <c r="S97" i="20"/>
  <c r="T97" i="20"/>
  <c r="U97" i="20"/>
  <c r="V97" i="20"/>
  <c r="W97" i="20"/>
  <c r="X97" i="20"/>
  <c r="Y97" i="20"/>
  <c r="Z97" i="20"/>
  <c r="AA97" i="20"/>
  <c r="AB97" i="20"/>
  <c r="AC97" i="20"/>
  <c r="AD97" i="20"/>
  <c r="AF97" i="20"/>
  <c r="AH97" i="20"/>
  <c r="C98" i="20"/>
  <c r="D98" i="20"/>
  <c r="E98" i="20"/>
  <c r="F98" i="20"/>
  <c r="G98" i="20"/>
  <c r="H98" i="20"/>
  <c r="I98" i="20"/>
  <c r="J98" i="20"/>
  <c r="K98" i="20"/>
  <c r="L98" i="20"/>
  <c r="M98" i="20"/>
  <c r="N98" i="20"/>
  <c r="O98" i="20"/>
  <c r="P98" i="20"/>
  <c r="Q98" i="20"/>
  <c r="R98" i="20"/>
  <c r="S98" i="20"/>
  <c r="T98" i="20"/>
  <c r="U98" i="20"/>
  <c r="V98" i="20"/>
  <c r="W98" i="20"/>
  <c r="X98" i="20"/>
  <c r="Y98" i="20"/>
  <c r="Z98" i="20"/>
  <c r="AA98" i="20"/>
  <c r="BE98" i="20" s="1"/>
  <c r="AB98" i="20"/>
  <c r="AC98" i="20"/>
  <c r="AD98" i="20"/>
  <c r="AF98" i="20"/>
  <c r="AH98" i="20"/>
  <c r="C99" i="20"/>
  <c r="D99" i="20"/>
  <c r="E99" i="20"/>
  <c r="F99" i="20"/>
  <c r="G99" i="20"/>
  <c r="H99" i="20"/>
  <c r="I99" i="20"/>
  <c r="J99" i="20"/>
  <c r="K99" i="20"/>
  <c r="L99" i="20"/>
  <c r="M99" i="20"/>
  <c r="N99" i="20"/>
  <c r="O99" i="20"/>
  <c r="P99" i="20"/>
  <c r="Q99" i="20"/>
  <c r="R99" i="20"/>
  <c r="S99" i="20"/>
  <c r="T99" i="20"/>
  <c r="U99" i="20"/>
  <c r="V99" i="20"/>
  <c r="W99" i="20"/>
  <c r="X99" i="20"/>
  <c r="Y99" i="20"/>
  <c r="Z99" i="20"/>
  <c r="AA99" i="20"/>
  <c r="AB99" i="20"/>
  <c r="AC99" i="20"/>
  <c r="AD99" i="20"/>
  <c r="AF99" i="20"/>
  <c r="AH99" i="20"/>
  <c r="C100" i="20"/>
  <c r="D100" i="20"/>
  <c r="E100" i="20"/>
  <c r="F100" i="20"/>
  <c r="G100" i="20"/>
  <c r="H100" i="20"/>
  <c r="I100" i="20"/>
  <c r="J100" i="20"/>
  <c r="K100" i="20"/>
  <c r="L100" i="20"/>
  <c r="M100" i="20"/>
  <c r="N100" i="20"/>
  <c r="O100" i="20"/>
  <c r="P100" i="20"/>
  <c r="Q100" i="20"/>
  <c r="R100" i="20"/>
  <c r="S100" i="20"/>
  <c r="T100" i="20"/>
  <c r="U100" i="20"/>
  <c r="V100" i="20"/>
  <c r="W100" i="20"/>
  <c r="X100" i="20"/>
  <c r="Y100" i="20"/>
  <c r="Z100" i="20"/>
  <c r="AA100" i="20"/>
  <c r="BE100" i="20" s="1"/>
  <c r="AB100" i="20"/>
  <c r="AC100" i="20"/>
  <c r="AD100" i="20"/>
  <c r="AF100" i="20"/>
  <c r="AH100" i="20"/>
  <c r="C101" i="20"/>
  <c r="D101" i="20"/>
  <c r="E101" i="20"/>
  <c r="F101" i="20"/>
  <c r="G101" i="20"/>
  <c r="H101" i="20"/>
  <c r="I101" i="20"/>
  <c r="J101" i="20"/>
  <c r="K101" i="20"/>
  <c r="L101" i="20"/>
  <c r="M101" i="20"/>
  <c r="N101" i="20"/>
  <c r="O101" i="20"/>
  <c r="P101" i="20"/>
  <c r="Q101" i="20"/>
  <c r="R101" i="20"/>
  <c r="S101" i="20"/>
  <c r="T101" i="20"/>
  <c r="U101" i="20"/>
  <c r="V101" i="20"/>
  <c r="W101" i="20"/>
  <c r="X101" i="20"/>
  <c r="Y101" i="20"/>
  <c r="Z101" i="20"/>
  <c r="AA101" i="20"/>
  <c r="AB101" i="20"/>
  <c r="AC101" i="20"/>
  <c r="AD101" i="20"/>
  <c r="AF101" i="20"/>
  <c r="AH101" i="20"/>
  <c r="C102" i="20"/>
  <c r="D102" i="20"/>
  <c r="E102" i="20"/>
  <c r="F102" i="20"/>
  <c r="G102" i="20"/>
  <c r="H102" i="20"/>
  <c r="I102" i="20"/>
  <c r="J102" i="20"/>
  <c r="K102" i="20"/>
  <c r="L102" i="20"/>
  <c r="M102" i="20"/>
  <c r="N102" i="20"/>
  <c r="O102" i="20"/>
  <c r="P102" i="20"/>
  <c r="Q102" i="20"/>
  <c r="R102" i="20"/>
  <c r="S102" i="20"/>
  <c r="T102" i="20"/>
  <c r="U102" i="20"/>
  <c r="V102" i="20"/>
  <c r="W102" i="20"/>
  <c r="X102" i="20"/>
  <c r="Y102" i="20"/>
  <c r="Z102" i="20"/>
  <c r="AA102" i="20"/>
  <c r="BE102" i="20" s="1"/>
  <c r="AB102" i="20"/>
  <c r="AC102" i="20"/>
  <c r="AD102" i="20"/>
  <c r="AF102" i="20"/>
  <c r="AH102" i="20"/>
  <c r="C103" i="20"/>
  <c r="D103" i="20"/>
  <c r="E103" i="20"/>
  <c r="F103" i="20"/>
  <c r="G103" i="20"/>
  <c r="H103" i="20"/>
  <c r="I103" i="20"/>
  <c r="J103" i="20"/>
  <c r="K103" i="20"/>
  <c r="L103" i="20"/>
  <c r="M103" i="20"/>
  <c r="N103" i="20"/>
  <c r="O103" i="20"/>
  <c r="P103" i="20"/>
  <c r="Q103" i="20"/>
  <c r="R103" i="20"/>
  <c r="S103" i="20"/>
  <c r="T103" i="20"/>
  <c r="U103" i="20"/>
  <c r="V103" i="20"/>
  <c r="W103" i="20"/>
  <c r="X103" i="20"/>
  <c r="Y103" i="20"/>
  <c r="Z103" i="20"/>
  <c r="AA103" i="20"/>
  <c r="AB103" i="20"/>
  <c r="AC103" i="20"/>
  <c r="AD103" i="20"/>
  <c r="AF103" i="20"/>
  <c r="AH103" i="20"/>
  <c r="C104" i="20"/>
  <c r="D104" i="20"/>
  <c r="E104" i="20"/>
  <c r="F104" i="20"/>
  <c r="G104" i="20"/>
  <c r="H104" i="20"/>
  <c r="I104" i="20"/>
  <c r="J104" i="20"/>
  <c r="K104" i="20"/>
  <c r="L104" i="20"/>
  <c r="M104" i="20"/>
  <c r="N104" i="20"/>
  <c r="O104" i="20"/>
  <c r="P104" i="20"/>
  <c r="Q104" i="20"/>
  <c r="R104" i="20"/>
  <c r="S104" i="20"/>
  <c r="T104" i="20"/>
  <c r="U104" i="20"/>
  <c r="V104" i="20"/>
  <c r="W104" i="20"/>
  <c r="X104" i="20"/>
  <c r="Y104" i="20"/>
  <c r="Z104" i="20"/>
  <c r="AA104" i="20"/>
  <c r="BE104" i="20" s="1"/>
  <c r="AB104" i="20"/>
  <c r="AC104" i="20"/>
  <c r="AD104" i="20"/>
  <c r="AF104" i="20"/>
  <c r="AH104" i="20"/>
  <c r="C105" i="20"/>
  <c r="D105" i="20"/>
  <c r="E105" i="20"/>
  <c r="F105" i="20"/>
  <c r="G105" i="20"/>
  <c r="H105" i="20"/>
  <c r="I105" i="20"/>
  <c r="J105" i="20"/>
  <c r="K105" i="20"/>
  <c r="L105" i="20"/>
  <c r="M105" i="20"/>
  <c r="N105" i="20"/>
  <c r="O105" i="20"/>
  <c r="P105" i="20"/>
  <c r="Q105" i="20"/>
  <c r="R105" i="20"/>
  <c r="S105" i="20"/>
  <c r="T105" i="20"/>
  <c r="U105" i="20"/>
  <c r="V105" i="20"/>
  <c r="W105" i="20"/>
  <c r="X105" i="20"/>
  <c r="Y105" i="20"/>
  <c r="Z105" i="20"/>
  <c r="AA105" i="20"/>
  <c r="AB105" i="20"/>
  <c r="AC105" i="20"/>
  <c r="AD105" i="20"/>
  <c r="AF105" i="20"/>
  <c r="AH105" i="20"/>
  <c r="C106" i="20"/>
  <c r="D106" i="20"/>
  <c r="E106" i="20"/>
  <c r="F106" i="20"/>
  <c r="G106" i="20"/>
  <c r="H106" i="20"/>
  <c r="I106" i="20"/>
  <c r="J106" i="20"/>
  <c r="K106" i="20"/>
  <c r="L106" i="20"/>
  <c r="M106" i="20"/>
  <c r="N106" i="20"/>
  <c r="O106" i="20"/>
  <c r="P106" i="20"/>
  <c r="Q106" i="20"/>
  <c r="R106" i="20"/>
  <c r="S106" i="20"/>
  <c r="T106" i="20"/>
  <c r="U106" i="20"/>
  <c r="V106" i="20"/>
  <c r="W106" i="20"/>
  <c r="X106" i="20"/>
  <c r="Y106" i="20"/>
  <c r="Z106" i="20"/>
  <c r="AA106" i="20"/>
  <c r="BE106" i="20" s="1"/>
  <c r="AB106" i="20"/>
  <c r="AC106" i="20"/>
  <c r="AD106" i="20"/>
  <c r="AF106" i="20"/>
  <c r="AH106" i="20"/>
  <c r="C107" i="20"/>
  <c r="D107" i="20"/>
  <c r="E107" i="20"/>
  <c r="F107" i="20"/>
  <c r="G107" i="20"/>
  <c r="H107" i="20"/>
  <c r="I107" i="20"/>
  <c r="J107" i="20"/>
  <c r="K107" i="20"/>
  <c r="L107" i="20"/>
  <c r="M107" i="20"/>
  <c r="N107" i="20"/>
  <c r="O107" i="20"/>
  <c r="P107" i="20"/>
  <c r="Q107" i="20"/>
  <c r="R107" i="20"/>
  <c r="S107" i="20"/>
  <c r="T107" i="20"/>
  <c r="U107" i="20"/>
  <c r="V107" i="20"/>
  <c r="W107" i="20"/>
  <c r="X107" i="20"/>
  <c r="Y107" i="20"/>
  <c r="Z107" i="20"/>
  <c r="AA107" i="20"/>
  <c r="AB107" i="20"/>
  <c r="AC107" i="20"/>
  <c r="AD107" i="20"/>
  <c r="AF107" i="20"/>
  <c r="AH107" i="20"/>
  <c r="C108" i="20"/>
  <c r="D108" i="20"/>
  <c r="E108" i="20"/>
  <c r="F108" i="20"/>
  <c r="G108" i="20"/>
  <c r="H108" i="20"/>
  <c r="I108" i="20"/>
  <c r="J108" i="20"/>
  <c r="K108" i="20"/>
  <c r="L108" i="20"/>
  <c r="M108" i="20"/>
  <c r="N108" i="20"/>
  <c r="O108" i="20"/>
  <c r="P108" i="20"/>
  <c r="Q108" i="20"/>
  <c r="R108" i="20"/>
  <c r="S108" i="20"/>
  <c r="T108" i="20"/>
  <c r="U108" i="20"/>
  <c r="V108" i="20"/>
  <c r="W108" i="20"/>
  <c r="X108" i="20"/>
  <c r="Y108" i="20"/>
  <c r="Z108" i="20"/>
  <c r="AA108" i="20"/>
  <c r="BE108" i="20" s="1"/>
  <c r="AB108" i="20"/>
  <c r="AC108" i="20"/>
  <c r="AD108" i="20"/>
  <c r="AF108" i="20"/>
  <c r="AH108" i="20"/>
  <c r="C109" i="20"/>
  <c r="D109" i="20"/>
  <c r="E109" i="20"/>
  <c r="F109" i="20"/>
  <c r="G109" i="20"/>
  <c r="H109" i="20"/>
  <c r="I109" i="20"/>
  <c r="J109" i="20"/>
  <c r="K109" i="20"/>
  <c r="L109" i="20"/>
  <c r="M109" i="20"/>
  <c r="N109" i="20"/>
  <c r="O109" i="20"/>
  <c r="P109" i="20"/>
  <c r="Q109" i="20"/>
  <c r="R109" i="20"/>
  <c r="S109" i="20"/>
  <c r="T109" i="20"/>
  <c r="U109" i="20"/>
  <c r="V109" i="20"/>
  <c r="W109" i="20"/>
  <c r="X109" i="20"/>
  <c r="Y109" i="20"/>
  <c r="Z109" i="20"/>
  <c r="AA109" i="20"/>
  <c r="AB109" i="20"/>
  <c r="AC109" i="20"/>
  <c r="AD109" i="20"/>
  <c r="AF109" i="20"/>
  <c r="AH109" i="20"/>
  <c r="C110" i="20"/>
  <c r="D110" i="20"/>
  <c r="E110" i="20"/>
  <c r="F110" i="20"/>
  <c r="G110" i="20"/>
  <c r="H110" i="20"/>
  <c r="I110" i="20"/>
  <c r="J110" i="20"/>
  <c r="K110" i="20"/>
  <c r="L110" i="20"/>
  <c r="M110" i="20"/>
  <c r="N110" i="20"/>
  <c r="O110" i="20"/>
  <c r="P110" i="20"/>
  <c r="Q110" i="20"/>
  <c r="R110" i="20"/>
  <c r="S110" i="20"/>
  <c r="T110" i="20"/>
  <c r="U110" i="20"/>
  <c r="V110" i="20"/>
  <c r="W110" i="20"/>
  <c r="X110" i="20"/>
  <c r="Y110" i="20"/>
  <c r="Z110" i="20"/>
  <c r="AA110" i="20"/>
  <c r="BE110" i="20" s="1"/>
  <c r="AB110" i="20"/>
  <c r="AC110" i="20"/>
  <c r="AD110" i="20"/>
  <c r="AF110" i="20"/>
  <c r="AH110" i="20"/>
  <c r="C111" i="20"/>
  <c r="D111" i="20"/>
  <c r="E111" i="20"/>
  <c r="F111" i="20"/>
  <c r="G111" i="20"/>
  <c r="H111" i="20"/>
  <c r="I111" i="20"/>
  <c r="J111" i="20"/>
  <c r="K111" i="20"/>
  <c r="L111" i="20"/>
  <c r="M111" i="20"/>
  <c r="N111" i="20"/>
  <c r="O111" i="20"/>
  <c r="P111" i="20"/>
  <c r="Q111" i="20"/>
  <c r="R111" i="20"/>
  <c r="S111" i="20"/>
  <c r="T111" i="20"/>
  <c r="U111" i="20"/>
  <c r="V111" i="20"/>
  <c r="W111" i="20"/>
  <c r="X111" i="20"/>
  <c r="Y111" i="20"/>
  <c r="Z111" i="20"/>
  <c r="AA111" i="20"/>
  <c r="AB111" i="20"/>
  <c r="AC111" i="20"/>
  <c r="AD111" i="20"/>
  <c r="AF111" i="20"/>
  <c r="AH111" i="20"/>
  <c r="C112" i="20"/>
  <c r="D112" i="20"/>
  <c r="E112" i="20"/>
  <c r="F112" i="20"/>
  <c r="G112" i="20"/>
  <c r="H112" i="20"/>
  <c r="I112" i="20"/>
  <c r="J112" i="20"/>
  <c r="K112" i="20"/>
  <c r="L112" i="20"/>
  <c r="M112" i="20"/>
  <c r="N112" i="20"/>
  <c r="O112" i="20"/>
  <c r="P112" i="20"/>
  <c r="Q112" i="20"/>
  <c r="R112" i="20"/>
  <c r="S112" i="20"/>
  <c r="T112" i="20"/>
  <c r="U112" i="20"/>
  <c r="V112" i="20"/>
  <c r="W112" i="20"/>
  <c r="X112" i="20"/>
  <c r="Y112" i="20"/>
  <c r="Z112" i="20"/>
  <c r="AA112" i="20"/>
  <c r="BE112" i="20" s="1"/>
  <c r="AB112" i="20"/>
  <c r="AC112" i="20"/>
  <c r="AD112" i="20"/>
  <c r="AF112" i="20"/>
  <c r="AH112" i="20"/>
  <c r="C113" i="20"/>
  <c r="D113" i="20"/>
  <c r="E113" i="20"/>
  <c r="F113" i="20"/>
  <c r="G113" i="20"/>
  <c r="H113" i="20"/>
  <c r="I113" i="20"/>
  <c r="J113" i="20"/>
  <c r="K113" i="20"/>
  <c r="L113" i="20"/>
  <c r="M113" i="20"/>
  <c r="N113" i="20"/>
  <c r="O113" i="20"/>
  <c r="P113" i="20"/>
  <c r="Q113" i="20"/>
  <c r="R113" i="20"/>
  <c r="S113" i="20"/>
  <c r="T113" i="20"/>
  <c r="U113" i="20"/>
  <c r="V113" i="20"/>
  <c r="W113" i="20"/>
  <c r="X113" i="20"/>
  <c r="Y113" i="20"/>
  <c r="Z113" i="20"/>
  <c r="AA113" i="20"/>
  <c r="AB113" i="20"/>
  <c r="AC113" i="20"/>
  <c r="AD113" i="20"/>
  <c r="AF113" i="20"/>
  <c r="AH113" i="20"/>
  <c r="C114" i="20"/>
  <c r="D114" i="20"/>
  <c r="E114" i="20"/>
  <c r="F114" i="20"/>
  <c r="G114" i="20"/>
  <c r="H114" i="20"/>
  <c r="I114" i="20"/>
  <c r="J114" i="20"/>
  <c r="K114" i="20"/>
  <c r="L114" i="20"/>
  <c r="M114" i="20"/>
  <c r="N114" i="20"/>
  <c r="O114" i="20"/>
  <c r="P114" i="20"/>
  <c r="Q114" i="20"/>
  <c r="R114" i="20"/>
  <c r="S114" i="20"/>
  <c r="T114" i="20"/>
  <c r="U114" i="20"/>
  <c r="V114" i="20"/>
  <c r="W114" i="20"/>
  <c r="X114" i="20"/>
  <c r="Y114" i="20"/>
  <c r="Z114" i="20"/>
  <c r="AA114" i="20"/>
  <c r="BE114" i="20" s="1"/>
  <c r="AB114" i="20"/>
  <c r="AC114" i="20"/>
  <c r="AD114" i="20"/>
  <c r="AF114" i="20"/>
  <c r="AH114" i="20"/>
  <c r="C115" i="20"/>
  <c r="D115" i="20"/>
  <c r="E115" i="20"/>
  <c r="F115" i="20"/>
  <c r="G115" i="20"/>
  <c r="H115" i="20"/>
  <c r="I115" i="20"/>
  <c r="J115" i="20"/>
  <c r="K115" i="20"/>
  <c r="L115" i="20"/>
  <c r="M115" i="20"/>
  <c r="N115" i="20"/>
  <c r="O115" i="20"/>
  <c r="P115" i="20"/>
  <c r="Q115" i="20"/>
  <c r="R115" i="20"/>
  <c r="S115" i="20"/>
  <c r="T115" i="20"/>
  <c r="U115" i="20"/>
  <c r="V115" i="20"/>
  <c r="W115" i="20"/>
  <c r="X115" i="20"/>
  <c r="Y115" i="20"/>
  <c r="Z115" i="20"/>
  <c r="AA115" i="20"/>
  <c r="AB115" i="20"/>
  <c r="AC115" i="20"/>
  <c r="AD115" i="20"/>
  <c r="AF115" i="20"/>
  <c r="AH115" i="20"/>
  <c r="C116" i="20"/>
  <c r="D116" i="20"/>
  <c r="E116" i="20"/>
  <c r="F116" i="20"/>
  <c r="G116" i="20"/>
  <c r="H116" i="20"/>
  <c r="I116" i="20"/>
  <c r="J116" i="20"/>
  <c r="K116" i="20"/>
  <c r="L116" i="20"/>
  <c r="M116" i="20"/>
  <c r="N116" i="20"/>
  <c r="O116" i="20"/>
  <c r="P116" i="20"/>
  <c r="Q116" i="20"/>
  <c r="R116" i="20"/>
  <c r="S116" i="20"/>
  <c r="T116" i="20"/>
  <c r="U116" i="20"/>
  <c r="V116" i="20"/>
  <c r="W116" i="20"/>
  <c r="X116" i="20"/>
  <c r="Y116" i="20"/>
  <c r="Z116" i="20"/>
  <c r="AA116" i="20"/>
  <c r="BE116" i="20" s="1"/>
  <c r="AB116" i="20"/>
  <c r="AC116" i="20"/>
  <c r="AD116" i="20"/>
  <c r="AF116" i="20"/>
  <c r="AH116" i="20"/>
  <c r="C117" i="20"/>
  <c r="D117" i="20"/>
  <c r="E117" i="20"/>
  <c r="F117" i="20"/>
  <c r="G117" i="20"/>
  <c r="H117" i="20"/>
  <c r="I117" i="20"/>
  <c r="J117" i="20"/>
  <c r="K117" i="20"/>
  <c r="L117" i="20"/>
  <c r="M117" i="20"/>
  <c r="N117" i="20"/>
  <c r="O117" i="20"/>
  <c r="P117" i="20"/>
  <c r="Q117" i="20"/>
  <c r="R117" i="20"/>
  <c r="S117" i="20"/>
  <c r="T117" i="20"/>
  <c r="U117" i="20"/>
  <c r="V117" i="20"/>
  <c r="W117" i="20"/>
  <c r="X117" i="20"/>
  <c r="Y117" i="20"/>
  <c r="Z117" i="20"/>
  <c r="AA117" i="20"/>
  <c r="AB117" i="20"/>
  <c r="AC117" i="20"/>
  <c r="AD117" i="20"/>
  <c r="AF117" i="20"/>
  <c r="AH117" i="20"/>
  <c r="C118" i="20"/>
  <c r="D118" i="20"/>
  <c r="E118" i="20"/>
  <c r="F118" i="20"/>
  <c r="G118" i="20"/>
  <c r="H118" i="20"/>
  <c r="I118" i="20"/>
  <c r="J118" i="20"/>
  <c r="K118" i="20"/>
  <c r="L118" i="20"/>
  <c r="M118" i="20"/>
  <c r="N118" i="20"/>
  <c r="O118" i="20"/>
  <c r="P118" i="20"/>
  <c r="Q118" i="20"/>
  <c r="R118" i="20"/>
  <c r="S118" i="20"/>
  <c r="T118" i="20"/>
  <c r="U118" i="20"/>
  <c r="V118" i="20"/>
  <c r="W118" i="20"/>
  <c r="X118" i="20"/>
  <c r="Y118" i="20"/>
  <c r="Z118" i="20"/>
  <c r="AA118" i="20"/>
  <c r="BE118" i="20" s="1"/>
  <c r="AB118" i="20"/>
  <c r="AC118" i="20"/>
  <c r="AD118" i="20"/>
  <c r="AF118" i="20"/>
  <c r="AH118" i="20"/>
  <c r="C119" i="20"/>
  <c r="D119" i="20"/>
  <c r="E119" i="20"/>
  <c r="F119" i="20"/>
  <c r="G119" i="20"/>
  <c r="H119" i="20"/>
  <c r="I119" i="20"/>
  <c r="J119" i="20"/>
  <c r="K119" i="20"/>
  <c r="L119" i="20"/>
  <c r="M119" i="20"/>
  <c r="N119" i="20"/>
  <c r="O119" i="20"/>
  <c r="P119" i="20"/>
  <c r="Q119" i="20"/>
  <c r="R119" i="20"/>
  <c r="S119" i="20"/>
  <c r="T119" i="20"/>
  <c r="U119" i="20"/>
  <c r="V119" i="20"/>
  <c r="W119" i="20"/>
  <c r="X119" i="20"/>
  <c r="Y119" i="20"/>
  <c r="Z119" i="20"/>
  <c r="AA119" i="20"/>
  <c r="AB119" i="20"/>
  <c r="AC119" i="20"/>
  <c r="AD119" i="20"/>
  <c r="AF119" i="20"/>
  <c r="AH119" i="20"/>
  <c r="C120" i="20"/>
  <c r="D120" i="20"/>
  <c r="E120" i="20"/>
  <c r="F120" i="20"/>
  <c r="G120" i="20"/>
  <c r="H120" i="20"/>
  <c r="I120" i="20"/>
  <c r="J120" i="20"/>
  <c r="K120" i="20"/>
  <c r="L120" i="20"/>
  <c r="M120" i="20"/>
  <c r="N120" i="20"/>
  <c r="O120" i="20"/>
  <c r="P120" i="20"/>
  <c r="Q120" i="20"/>
  <c r="R120" i="20"/>
  <c r="S120" i="20"/>
  <c r="T120" i="20"/>
  <c r="U120" i="20"/>
  <c r="V120" i="20"/>
  <c r="W120" i="20"/>
  <c r="X120" i="20"/>
  <c r="Y120" i="20"/>
  <c r="Z120" i="20"/>
  <c r="AA120" i="20"/>
  <c r="BE120" i="20" s="1"/>
  <c r="AB120" i="20"/>
  <c r="AC120" i="20"/>
  <c r="AD120" i="20"/>
  <c r="AF120" i="20"/>
  <c r="AH120" i="20"/>
  <c r="C121" i="20"/>
  <c r="D121" i="20"/>
  <c r="E121" i="20"/>
  <c r="F121" i="20"/>
  <c r="G121" i="20"/>
  <c r="H121" i="20"/>
  <c r="I121" i="20"/>
  <c r="J121" i="20"/>
  <c r="K121" i="20"/>
  <c r="L121" i="20"/>
  <c r="M121" i="20"/>
  <c r="N121" i="20"/>
  <c r="O121" i="20"/>
  <c r="P121" i="20"/>
  <c r="Q121" i="20"/>
  <c r="R121" i="20"/>
  <c r="S121" i="20"/>
  <c r="T121" i="20"/>
  <c r="U121" i="20"/>
  <c r="V121" i="20"/>
  <c r="W121" i="20"/>
  <c r="X121" i="20"/>
  <c r="Y121" i="20"/>
  <c r="Z121" i="20"/>
  <c r="AA121" i="20"/>
  <c r="AB121" i="20"/>
  <c r="AC121" i="20"/>
  <c r="AD121" i="20"/>
  <c r="AF121" i="20"/>
  <c r="AH121" i="20"/>
  <c r="C122" i="20"/>
  <c r="D122" i="20"/>
  <c r="E122" i="20"/>
  <c r="F122" i="20"/>
  <c r="G122" i="20"/>
  <c r="H122" i="20"/>
  <c r="I122" i="20"/>
  <c r="J122" i="20"/>
  <c r="K122" i="20"/>
  <c r="L122" i="20"/>
  <c r="M122" i="20"/>
  <c r="N122" i="20"/>
  <c r="O122" i="20"/>
  <c r="P122" i="20"/>
  <c r="Q122" i="20"/>
  <c r="R122" i="20"/>
  <c r="S122" i="20"/>
  <c r="T122" i="20"/>
  <c r="U122" i="20"/>
  <c r="V122" i="20"/>
  <c r="W122" i="20"/>
  <c r="X122" i="20"/>
  <c r="Y122" i="20"/>
  <c r="Z122" i="20"/>
  <c r="AA122" i="20"/>
  <c r="BE122" i="20" s="1"/>
  <c r="AB122" i="20"/>
  <c r="AC122" i="20"/>
  <c r="AD122" i="20"/>
  <c r="AF122" i="20"/>
  <c r="AH122" i="20"/>
  <c r="C123" i="20"/>
  <c r="D123" i="20"/>
  <c r="E123" i="20"/>
  <c r="F123" i="20"/>
  <c r="G123" i="20"/>
  <c r="H123" i="20"/>
  <c r="I123" i="20"/>
  <c r="J123" i="20"/>
  <c r="K123" i="20"/>
  <c r="L123" i="20"/>
  <c r="M123" i="20"/>
  <c r="N123" i="20"/>
  <c r="O123" i="20"/>
  <c r="P123" i="20"/>
  <c r="Q123" i="20"/>
  <c r="R123" i="20"/>
  <c r="S123" i="20"/>
  <c r="T123" i="20"/>
  <c r="U123" i="20"/>
  <c r="V123" i="20"/>
  <c r="W123" i="20"/>
  <c r="X123" i="20"/>
  <c r="Y123" i="20"/>
  <c r="Z123" i="20"/>
  <c r="AA123" i="20"/>
  <c r="AB123" i="20"/>
  <c r="AC123" i="20"/>
  <c r="AD123" i="20"/>
  <c r="AF123" i="20"/>
  <c r="AH123" i="20"/>
  <c r="C124" i="20"/>
  <c r="D124" i="20"/>
  <c r="E124" i="20"/>
  <c r="F124" i="20"/>
  <c r="G124" i="20"/>
  <c r="H124" i="20"/>
  <c r="I124" i="20"/>
  <c r="J124" i="20"/>
  <c r="K124" i="20"/>
  <c r="L124" i="20"/>
  <c r="M124" i="20"/>
  <c r="N124" i="20"/>
  <c r="O124" i="20"/>
  <c r="P124" i="20"/>
  <c r="Q124" i="20"/>
  <c r="R124" i="20"/>
  <c r="S124" i="20"/>
  <c r="T124" i="20"/>
  <c r="U124" i="20"/>
  <c r="V124" i="20"/>
  <c r="W124" i="20"/>
  <c r="BA124" i="20" s="1"/>
  <c r="X124" i="20"/>
  <c r="Y124" i="20"/>
  <c r="Z124" i="20"/>
  <c r="AA124" i="20"/>
  <c r="BE124" i="20" s="1"/>
  <c r="AB124" i="20"/>
  <c r="AC124" i="20"/>
  <c r="AD124" i="20"/>
  <c r="AF124" i="20"/>
  <c r="AH124" i="20"/>
  <c r="C125" i="20"/>
  <c r="D125" i="20"/>
  <c r="E125" i="20"/>
  <c r="F125" i="20"/>
  <c r="G125" i="20"/>
  <c r="H125" i="20"/>
  <c r="I125" i="20"/>
  <c r="J125" i="20"/>
  <c r="K125" i="20"/>
  <c r="L125" i="20"/>
  <c r="M125" i="20"/>
  <c r="N125" i="20"/>
  <c r="O125" i="20"/>
  <c r="P125" i="20"/>
  <c r="Q125" i="20"/>
  <c r="R125" i="20"/>
  <c r="S125" i="20"/>
  <c r="T125" i="20"/>
  <c r="U125" i="20"/>
  <c r="V125" i="20"/>
  <c r="W125" i="20"/>
  <c r="X125" i="20"/>
  <c r="Y125" i="20"/>
  <c r="Z125" i="20"/>
  <c r="AA125" i="20"/>
  <c r="AB125" i="20"/>
  <c r="AC125" i="20"/>
  <c r="AD125" i="20"/>
  <c r="AF125" i="20"/>
  <c r="AH125" i="20"/>
  <c r="C126" i="20"/>
  <c r="D126" i="20"/>
  <c r="E126" i="20"/>
  <c r="F126" i="20"/>
  <c r="G126" i="20"/>
  <c r="H126" i="20"/>
  <c r="I126" i="20"/>
  <c r="J126" i="20"/>
  <c r="K126" i="20"/>
  <c r="L126" i="20"/>
  <c r="M126" i="20"/>
  <c r="N126" i="20"/>
  <c r="O126" i="20"/>
  <c r="P126" i="20"/>
  <c r="Q126" i="20"/>
  <c r="R126" i="20"/>
  <c r="S126" i="20"/>
  <c r="T126" i="20"/>
  <c r="U126" i="20"/>
  <c r="V126" i="20"/>
  <c r="W126" i="20"/>
  <c r="X126" i="20"/>
  <c r="Y126" i="20"/>
  <c r="Z126" i="20"/>
  <c r="AA126" i="20"/>
  <c r="BE126" i="20" s="1"/>
  <c r="AB126" i="20"/>
  <c r="AC126" i="20"/>
  <c r="AD126" i="20"/>
  <c r="AF126" i="20"/>
  <c r="AH126" i="20"/>
  <c r="C127" i="20"/>
  <c r="D127" i="20"/>
  <c r="E127" i="20"/>
  <c r="F127" i="20"/>
  <c r="G127" i="20"/>
  <c r="H127" i="20"/>
  <c r="I127" i="20"/>
  <c r="J127" i="20"/>
  <c r="K127" i="20"/>
  <c r="L127" i="20"/>
  <c r="M127" i="20"/>
  <c r="N127" i="20"/>
  <c r="O127" i="20"/>
  <c r="P127" i="20"/>
  <c r="Q127" i="20"/>
  <c r="R127" i="20"/>
  <c r="S127" i="20"/>
  <c r="T127" i="20"/>
  <c r="U127" i="20"/>
  <c r="V127" i="20"/>
  <c r="W127" i="20"/>
  <c r="X127" i="20"/>
  <c r="Y127" i="20"/>
  <c r="Z127" i="20"/>
  <c r="AA127" i="20"/>
  <c r="AB127" i="20"/>
  <c r="AC127" i="20"/>
  <c r="AD127" i="20"/>
  <c r="AF127" i="20"/>
  <c r="AH127" i="20"/>
  <c r="C128" i="20"/>
  <c r="D128" i="20"/>
  <c r="E128" i="20"/>
  <c r="F128" i="20"/>
  <c r="G128" i="20"/>
  <c r="H128" i="20"/>
  <c r="I128" i="20"/>
  <c r="J128" i="20"/>
  <c r="K128" i="20"/>
  <c r="L128" i="20"/>
  <c r="M128" i="20"/>
  <c r="N128" i="20"/>
  <c r="O128" i="20"/>
  <c r="P128" i="20"/>
  <c r="Q128" i="20"/>
  <c r="R128" i="20"/>
  <c r="S128" i="20"/>
  <c r="T128" i="20"/>
  <c r="U128" i="20"/>
  <c r="V128" i="20"/>
  <c r="W128" i="20"/>
  <c r="BA128" i="20" s="1"/>
  <c r="X128" i="20"/>
  <c r="Y128" i="20"/>
  <c r="Z128" i="20"/>
  <c r="AA128" i="20"/>
  <c r="BE128" i="20" s="1"/>
  <c r="AB128" i="20"/>
  <c r="AC128" i="20"/>
  <c r="AD128" i="20"/>
  <c r="AF128" i="20"/>
  <c r="AH128" i="20"/>
  <c r="C129" i="20"/>
  <c r="D129" i="20"/>
  <c r="E129" i="20"/>
  <c r="F129" i="20"/>
  <c r="G129" i="20"/>
  <c r="H129" i="20"/>
  <c r="I129" i="20"/>
  <c r="J129" i="20"/>
  <c r="K129" i="20"/>
  <c r="L129" i="20"/>
  <c r="M129" i="20"/>
  <c r="N129" i="20"/>
  <c r="O129" i="20"/>
  <c r="P129" i="20"/>
  <c r="Q129" i="20"/>
  <c r="R129" i="20"/>
  <c r="S129" i="20"/>
  <c r="T129" i="20"/>
  <c r="U129" i="20"/>
  <c r="V129" i="20"/>
  <c r="W129" i="20"/>
  <c r="X129" i="20"/>
  <c r="Y129" i="20"/>
  <c r="Z129" i="20"/>
  <c r="AA129" i="20"/>
  <c r="AB129" i="20"/>
  <c r="AC129" i="20"/>
  <c r="AD129" i="20"/>
  <c r="AF129" i="20"/>
  <c r="AH129" i="20"/>
  <c r="C130" i="20"/>
  <c r="D130" i="20"/>
  <c r="E130" i="20"/>
  <c r="F130" i="20"/>
  <c r="G130" i="20"/>
  <c r="H130" i="20"/>
  <c r="I130" i="20"/>
  <c r="J130" i="20"/>
  <c r="K130" i="20"/>
  <c r="L130" i="20"/>
  <c r="M130" i="20"/>
  <c r="N130" i="20"/>
  <c r="O130" i="20"/>
  <c r="P130" i="20"/>
  <c r="Q130" i="20"/>
  <c r="R130" i="20"/>
  <c r="S130" i="20"/>
  <c r="T130" i="20"/>
  <c r="U130" i="20"/>
  <c r="V130" i="20"/>
  <c r="W130" i="20"/>
  <c r="X130" i="20"/>
  <c r="Y130" i="20"/>
  <c r="Z130" i="20"/>
  <c r="AA130" i="20"/>
  <c r="BE130" i="20" s="1"/>
  <c r="AB130" i="20"/>
  <c r="AC130" i="20"/>
  <c r="AD130" i="20"/>
  <c r="AF130" i="20"/>
  <c r="AH130" i="20"/>
  <c r="C131" i="20"/>
  <c r="D131" i="20"/>
  <c r="E131" i="20"/>
  <c r="F131" i="20"/>
  <c r="G131" i="20"/>
  <c r="H131" i="20"/>
  <c r="I131" i="20"/>
  <c r="J131" i="20"/>
  <c r="K131" i="20"/>
  <c r="L131" i="20"/>
  <c r="M131" i="20"/>
  <c r="N131" i="20"/>
  <c r="O131" i="20"/>
  <c r="P131" i="20"/>
  <c r="Q131" i="20"/>
  <c r="R131" i="20"/>
  <c r="S131" i="20"/>
  <c r="T131" i="20"/>
  <c r="U131" i="20"/>
  <c r="V131" i="20"/>
  <c r="W131" i="20"/>
  <c r="X131" i="20"/>
  <c r="Y131" i="20"/>
  <c r="Z131" i="20"/>
  <c r="AA131" i="20"/>
  <c r="AB131" i="20"/>
  <c r="AC131" i="20"/>
  <c r="AD131" i="20"/>
  <c r="AF131" i="20"/>
  <c r="AH131" i="20"/>
  <c r="C132" i="20"/>
  <c r="D132" i="20"/>
  <c r="E132" i="20"/>
  <c r="F132" i="20"/>
  <c r="G132" i="20"/>
  <c r="H132" i="20"/>
  <c r="I132" i="20"/>
  <c r="J132" i="20"/>
  <c r="K132" i="20"/>
  <c r="L132" i="20"/>
  <c r="M132" i="20"/>
  <c r="N132" i="20"/>
  <c r="O132" i="20"/>
  <c r="P132" i="20"/>
  <c r="Q132" i="20"/>
  <c r="R132" i="20"/>
  <c r="S132" i="20"/>
  <c r="T132" i="20"/>
  <c r="U132" i="20"/>
  <c r="V132" i="20"/>
  <c r="W132" i="20"/>
  <c r="BA132" i="20" s="1"/>
  <c r="X132" i="20"/>
  <c r="Y132" i="20"/>
  <c r="Z132" i="20"/>
  <c r="AA132" i="20"/>
  <c r="BE132" i="20" s="1"/>
  <c r="AB132" i="20"/>
  <c r="AC132" i="20"/>
  <c r="AD132" i="20"/>
  <c r="AF132" i="20"/>
  <c r="AH132" i="20"/>
  <c r="C133" i="20"/>
  <c r="D133" i="20"/>
  <c r="E133" i="20"/>
  <c r="F133" i="20"/>
  <c r="G133" i="20"/>
  <c r="H133" i="20"/>
  <c r="I133" i="20"/>
  <c r="J133" i="20"/>
  <c r="K133" i="20"/>
  <c r="L133" i="20"/>
  <c r="M133" i="20"/>
  <c r="N133" i="20"/>
  <c r="O133" i="20"/>
  <c r="P133" i="20"/>
  <c r="Q133" i="20"/>
  <c r="R133" i="20"/>
  <c r="S133" i="20"/>
  <c r="T133" i="20"/>
  <c r="U133" i="20"/>
  <c r="V133" i="20"/>
  <c r="W133" i="20"/>
  <c r="X133" i="20"/>
  <c r="Y133" i="20"/>
  <c r="Z133" i="20"/>
  <c r="AA133" i="20"/>
  <c r="AB133" i="20"/>
  <c r="AC133" i="20"/>
  <c r="AD133" i="20"/>
  <c r="AF133" i="20"/>
  <c r="AH133" i="20"/>
  <c r="C134" i="20"/>
  <c r="D134" i="20"/>
  <c r="E134" i="20"/>
  <c r="F134" i="20"/>
  <c r="G134" i="20"/>
  <c r="H134" i="20"/>
  <c r="I134" i="20"/>
  <c r="J134" i="20"/>
  <c r="K134" i="20"/>
  <c r="L134" i="20"/>
  <c r="M134" i="20"/>
  <c r="N134" i="20"/>
  <c r="O134" i="20"/>
  <c r="P134" i="20"/>
  <c r="Q134" i="20"/>
  <c r="R134" i="20"/>
  <c r="S134" i="20"/>
  <c r="T134" i="20"/>
  <c r="U134" i="20"/>
  <c r="V134" i="20"/>
  <c r="W134" i="20"/>
  <c r="X134" i="20"/>
  <c r="Y134" i="20"/>
  <c r="Z134" i="20"/>
  <c r="AA134" i="20"/>
  <c r="BE134" i="20" s="1"/>
  <c r="AB134" i="20"/>
  <c r="AC134" i="20"/>
  <c r="AD134" i="20"/>
  <c r="AF134" i="20"/>
  <c r="AH134" i="20"/>
  <c r="C135" i="20"/>
  <c r="D135" i="20"/>
  <c r="E135" i="20"/>
  <c r="F135" i="20"/>
  <c r="G135" i="20"/>
  <c r="H135" i="20"/>
  <c r="I135" i="20"/>
  <c r="J135" i="20"/>
  <c r="K135" i="20"/>
  <c r="L135" i="20"/>
  <c r="M135" i="20"/>
  <c r="N135" i="20"/>
  <c r="O135" i="20"/>
  <c r="P135" i="20"/>
  <c r="Q135" i="20"/>
  <c r="R135" i="20"/>
  <c r="S135" i="20"/>
  <c r="T135" i="20"/>
  <c r="U135" i="20"/>
  <c r="V135" i="20"/>
  <c r="W135" i="20"/>
  <c r="X135" i="20"/>
  <c r="Y135" i="20"/>
  <c r="Z135" i="20"/>
  <c r="AA135" i="20"/>
  <c r="AB135" i="20"/>
  <c r="AC135" i="20"/>
  <c r="AD135" i="20"/>
  <c r="AF135" i="20"/>
  <c r="AH135" i="20"/>
  <c r="C136" i="20"/>
  <c r="D136" i="20"/>
  <c r="E136" i="20"/>
  <c r="F136" i="20"/>
  <c r="G136" i="20"/>
  <c r="H136" i="20"/>
  <c r="I136" i="20"/>
  <c r="J136" i="20"/>
  <c r="K136" i="20"/>
  <c r="L136" i="20"/>
  <c r="M136" i="20"/>
  <c r="N136" i="20"/>
  <c r="O136" i="20"/>
  <c r="P136" i="20"/>
  <c r="Q136" i="20"/>
  <c r="R136" i="20"/>
  <c r="S136" i="20"/>
  <c r="T136" i="20"/>
  <c r="U136" i="20"/>
  <c r="V136" i="20"/>
  <c r="W136" i="20"/>
  <c r="BA136" i="20" s="1"/>
  <c r="X136" i="20"/>
  <c r="Y136" i="20"/>
  <c r="Z136" i="20"/>
  <c r="AA136" i="20"/>
  <c r="BE136" i="20" s="1"/>
  <c r="AB136" i="20"/>
  <c r="AC136" i="20"/>
  <c r="AD136" i="20"/>
  <c r="AF136" i="20"/>
  <c r="AH136" i="20"/>
  <c r="C137" i="20"/>
  <c r="D137" i="20"/>
  <c r="E137" i="20"/>
  <c r="F137" i="20"/>
  <c r="G137" i="20"/>
  <c r="H137" i="20"/>
  <c r="I137" i="20"/>
  <c r="J137" i="20"/>
  <c r="K137" i="20"/>
  <c r="L137" i="20"/>
  <c r="M137" i="20"/>
  <c r="N137" i="20"/>
  <c r="O137" i="20"/>
  <c r="P137" i="20"/>
  <c r="Q137" i="20"/>
  <c r="R137" i="20"/>
  <c r="S137" i="20"/>
  <c r="T137" i="20"/>
  <c r="U137" i="20"/>
  <c r="V137" i="20"/>
  <c r="W137" i="20"/>
  <c r="X137" i="20"/>
  <c r="Y137" i="20"/>
  <c r="Z137" i="20"/>
  <c r="AA137" i="20"/>
  <c r="AB137" i="20"/>
  <c r="AC137" i="20"/>
  <c r="AD137" i="20"/>
  <c r="AF137" i="20"/>
  <c r="AH137" i="20"/>
  <c r="C138" i="20"/>
  <c r="D138" i="20"/>
  <c r="E138" i="20"/>
  <c r="F138" i="20"/>
  <c r="G138" i="20"/>
  <c r="H138" i="20"/>
  <c r="I138" i="20"/>
  <c r="J138" i="20"/>
  <c r="K138" i="20"/>
  <c r="L138" i="20"/>
  <c r="M138" i="20"/>
  <c r="N138" i="20"/>
  <c r="O138" i="20"/>
  <c r="P138" i="20"/>
  <c r="Q138" i="20"/>
  <c r="R138" i="20"/>
  <c r="S138" i="20"/>
  <c r="T138" i="20"/>
  <c r="U138" i="20"/>
  <c r="V138" i="20"/>
  <c r="W138" i="20"/>
  <c r="X138" i="20"/>
  <c r="Y138" i="20"/>
  <c r="Z138" i="20"/>
  <c r="AA138" i="20"/>
  <c r="BE138" i="20" s="1"/>
  <c r="AB138" i="20"/>
  <c r="AC138" i="20"/>
  <c r="AD138" i="20"/>
  <c r="AF138" i="20"/>
  <c r="AH138" i="20"/>
  <c r="C139" i="20"/>
  <c r="D139" i="20"/>
  <c r="E139" i="20"/>
  <c r="F139" i="20"/>
  <c r="G139" i="20"/>
  <c r="H139" i="20"/>
  <c r="I139" i="20"/>
  <c r="J139" i="20"/>
  <c r="K139" i="20"/>
  <c r="L139" i="20"/>
  <c r="M139" i="20"/>
  <c r="N139" i="20"/>
  <c r="O139" i="20"/>
  <c r="P139" i="20"/>
  <c r="Q139" i="20"/>
  <c r="R139" i="20"/>
  <c r="S139" i="20"/>
  <c r="T139" i="20"/>
  <c r="U139" i="20"/>
  <c r="V139" i="20"/>
  <c r="W139" i="20"/>
  <c r="X139" i="20"/>
  <c r="Y139" i="20"/>
  <c r="Z139" i="20"/>
  <c r="AA139" i="20"/>
  <c r="AB139" i="20"/>
  <c r="AC139" i="20"/>
  <c r="AD139" i="20"/>
  <c r="AF139" i="20"/>
  <c r="AH139" i="20"/>
  <c r="C140" i="20"/>
  <c r="D140" i="20"/>
  <c r="E140" i="20"/>
  <c r="F140" i="20"/>
  <c r="G140" i="20"/>
  <c r="H140" i="20"/>
  <c r="I140" i="20"/>
  <c r="J140" i="20"/>
  <c r="K140" i="20"/>
  <c r="L140" i="20"/>
  <c r="M140" i="20"/>
  <c r="N140" i="20"/>
  <c r="O140" i="20"/>
  <c r="P140" i="20"/>
  <c r="Q140" i="20"/>
  <c r="R140" i="20"/>
  <c r="S140" i="20"/>
  <c r="T140" i="20"/>
  <c r="U140" i="20"/>
  <c r="V140" i="20"/>
  <c r="W140" i="20"/>
  <c r="BA140" i="20" s="1"/>
  <c r="X140" i="20"/>
  <c r="Y140" i="20"/>
  <c r="Z140" i="20"/>
  <c r="AA140" i="20"/>
  <c r="BE140" i="20" s="1"/>
  <c r="AB140" i="20"/>
  <c r="AC140" i="20"/>
  <c r="AD140" i="20"/>
  <c r="AF140" i="20"/>
  <c r="AH140" i="20"/>
  <c r="C141" i="20"/>
  <c r="D141" i="20"/>
  <c r="E141" i="20"/>
  <c r="F141" i="20"/>
  <c r="G141" i="20"/>
  <c r="H141" i="20"/>
  <c r="I141" i="20"/>
  <c r="J141" i="20"/>
  <c r="K141" i="20"/>
  <c r="L141" i="20"/>
  <c r="M141" i="20"/>
  <c r="N141" i="20"/>
  <c r="O141" i="20"/>
  <c r="P141" i="20"/>
  <c r="Q141" i="20"/>
  <c r="R141" i="20"/>
  <c r="S141" i="20"/>
  <c r="T141" i="20"/>
  <c r="U141" i="20"/>
  <c r="V141" i="20"/>
  <c r="W141" i="20"/>
  <c r="X141" i="20"/>
  <c r="Y141" i="20"/>
  <c r="Z141" i="20"/>
  <c r="AA141" i="20"/>
  <c r="AB141" i="20"/>
  <c r="AC141" i="20"/>
  <c r="AD141" i="20"/>
  <c r="AF141" i="20"/>
  <c r="AH141" i="20"/>
  <c r="C142" i="20"/>
  <c r="D142" i="20"/>
  <c r="E142" i="20"/>
  <c r="F142" i="20"/>
  <c r="G142" i="20"/>
  <c r="H142" i="20"/>
  <c r="I142" i="20"/>
  <c r="J142" i="20"/>
  <c r="K142" i="20"/>
  <c r="L142" i="20"/>
  <c r="M142" i="20"/>
  <c r="N142" i="20"/>
  <c r="O142" i="20"/>
  <c r="P142" i="20"/>
  <c r="Q142" i="20"/>
  <c r="R142" i="20"/>
  <c r="S142" i="20"/>
  <c r="T142" i="20"/>
  <c r="U142" i="20"/>
  <c r="V142" i="20"/>
  <c r="W142" i="20"/>
  <c r="X142" i="20"/>
  <c r="Y142" i="20"/>
  <c r="Z142" i="20"/>
  <c r="AA142" i="20"/>
  <c r="BE142" i="20" s="1"/>
  <c r="AB142" i="20"/>
  <c r="AC142" i="20"/>
  <c r="AD142" i="20"/>
  <c r="BF142" i="20" s="1"/>
  <c r="AF142" i="20"/>
  <c r="AH142" i="20"/>
  <c r="C143" i="20"/>
  <c r="D143" i="20"/>
  <c r="E143" i="20"/>
  <c r="F143" i="20"/>
  <c r="G143" i="20"/>
  <c r="H143" i="20"/>
  <c r="I143" i="20"/>
  <c r="J143" i="20"/>
  <c r="K143" i="20"/>
  <c r="L143" i="20"/>
  <c r="M143" i="20"/>
  <c r="N143" i="20"/>
  <c r="O143" i="20"/>
  <c r="P143" i="20"/>
  <c r="Q143" i="20"/>
  <c r="R143" i="20"/>
  <c r="S143" i="20"/>
  <c r="T143" i="20"/>
  <c r="U143" i="20"/>
  <c r="V143" i="20"/>
  <c r="W143" i="20"/>
  <c r="X143" i="20"/>
  <c r="Y143" i="20"/>
  <c r="Z143" i="20"/>
  <c r="AA143" i="20"/>
  <c r="AB143" i="20"/>
  <c r="AC143" i="20"/>
  <c r="AD143" i="20"/>
  <c r="AF143" i="20"/>
  <c r="AH143" i="20"/>
  <c r="C144" i="20"/>
  <c r="D144" i="20"/>
  <c r="E144" i="20"/>
  <c r="F144" i="20"/>
  <c r="G144" i="20"/>
  <c r="H144" i="20"/>
  <c r="I144" i="20"/>
  <c r="J144" i="20"/>
  <c r="K144" i="20"/>
  <c r="L144" i="20"/>
  <c r="M144" i="20"/>
  <c r="N144" i="20"/>
  <c r="O144" i="20"/>
  <c r="P144" i="20"/>
  <c r="Q144" i="20"/>
  <c r="R144" i="20"/>
  <c r="S144" i="20"/>
  <c r="T144" i="20"/>
  <c r="U144" i="20"/>
  <c r="V144" i="20"/>
  <c r="W144" i="20"/>
  <c r="BA144" i="20" s="1"/>
  <c r="X144" i="20"/>
  <c r="Y144" i="20"/>
  <c r="Z144" i="20"/>
  <c r="AA144" i="20"/>
  <c r="BE144" i="20" s="1"/>
  <c r="AB144" i="20"/>
  <c r="AC144" i="20"/>
  <c r="AD144" i="20"/>
  <c r="BF144" i="20" s="1"/>
  <c r="AF144" i="20"/>
  <c r="AH144" i="20"/>
  <c r="C145" i="20"/>
  <c r="D145" i="20"/>
  <c r="E145" i="20"/>
  <c r="F145" i="20"/>
  <c r="G145" i="20"/>
  <c r="H145" i="20"/>
  <c r="I145" i="20"/>
  <c r="J145" i="20"/>
  <c r="K145" i="20"/>
  <c r="L145" i="20"/>
  <c r="M145" i="20"/>
  <c r="N145" i="20"/>
  <c r="O145" i="20"/>
  <c r="P145" i="20"/>
  <c r="Q145" i="20"/>
  <c r="R145" i="20"/>
  <c r="S145" i="20"/>
  <c r="T145" i="20"/>
  <c r="U145" i="20"/>
  <c r="V145" i="20"/>
  <c r="W145" i="20"/>
  <c r="X145" i="20"/>
  <c r="Y145" i="20"/>
  <c r="Z145" i="20"/>
  <c r="AA145" i="20"/>
  <c r="AB145" i="20"/>
  <c r="AC145" i="20"/>
  <c r="AD145" i="20"/>
  <c r="AF145" i="20"/>
  <c r="AH145" i="20"/>
  <c r="C146" i="20"/>
  <c r="D146" i="20"/>
  <c r="E146" i="20"/>
  <c r="F146" i="20"/>
  <c r="G146" i="20"/>
  <c r="H146" i="20"/>
  <c r="I146" i="20"/>
  <c r="J146" i="20"/>
  <c r="K146" i="20"/>
  <c r="L146" i="20"/>
  <c r="M146" i="20"/>
  <c r="N146" i="20"/>
  <c r="O146" i="20"/>
  <c r="P146" i="20"/>
  <c r="Q146" i="20"/>
  <c r="R146" i="20"/>
  <c r="S146" i="20"/>
  <c r="T146" i="20"/>
  <c r="U146" i="20"/>
  <c r="V146" i="20"/>
  <c r="W146" i="20"/>
  <c r="BA146" i="20" s="1"/>
  <c r="X146" i="20"/>
  <c r="Y146" i="20"/>
  <c r="Z146" i="20"/>
  <c r="AA146" i="20"/>
  <c r="BE146" i="20" s="1"/>
  <c r="AB146" i="20"/>
  <c r="AC146" i="20"/>
  <c r="AD146" i="20"/>
  <c r="BF146" i="20" s="1"/>
  <c r="AF146" i="20"/>
  <c r="AH146" i="20"/>
  <c r="C147" i="20"/>
  <c r="D147" i="20"/>
  <c r="E147" i="20"/>
  <c r="F147" i="20"/>
  <c r="G147" i="20"/>
  <c r="H147" i="20"/>
  <c r="I147" i="20"/>
  <c r="J147" i="20"/>
  <c r="K147" i="20"/>
  <c r="L147" i="20"/>
  <c r="M147" i="20"/>
  <c r="N147" i="20"/>
  <c r="O147" i="20"/>
  <c r="P147" i="20"/>
  <c r="Q147" i="20"/>
  <c r="R147" i="20"/>
  <c r="S147" i="20"/>
  <c r="T147" i="20"/>
  <c r="U147" i="20"/>
  <c r="V147" i="20"/>
  <c r="W147" i="20"/>
  <c r="X147" i="20"/>
  <c r="Y147" i="20"/>
  <c r="Z147" i="20"/>
  <c r="AA147" i="20"/>
  <c r="AB147" i="20"/>
  <c r="AC147" i="20"/>
  <c r="AD147" i="20"/>
  <c r="AF147" i="20"/>
  <c r="AH147" i="20"/>
  <c r="C148" i="20"/>
  <c r="D148" i="20"/>
  <c r="E148" i="20"/>
  <c r="F148" i="20"/>
  <c r="G148" i="20"/>
  <c r="H148" i="20"/>
  <c r="I148" i="20"/>
  <c r="J148" i="20"/>
  <c r="K148" i="20"/>
  <c r="L148" i="20"/>
  <c r="M148" i="20"/>
  <c r="N148" i="20"/>
  <c r="O148" i="20"/>
  <c r="P148" i="20"/>
  <c r="Q148" i="20"/>
  <c r="R148" i="20"/>
  <c r="S148" i="20"/>
  <c r="T148" i="20"/>
  <c r="U148" i="20"/>
  <c r="V148" i="20"/>
  <c r="W148" i="20"/>
  <c r="BA148" i="20" s="1"/>
  <c r="X148" i="20"/>
  <c r="Y148" i="20"/>
  <c r="Z148" i="20"/>
  <c r="AA148" i="20"/>
  <c r="BE148" i="20" s="1"/>
  <c r="AB148" i="20"/>
  <c r="AC148" i="20"/>
  <c r="AD148" i="20"/>
  <c r="BF148" i="20" s="1"/>
  <c r="AF148" i="20"/>
  <c r="AH148" i="20"/>
  <c r="C149" i="20"/>
  <c r="D149" i="20"/>
  <c r="E149" i="20"/>
  <c r="F149" i="20"/>
  <c r="G149" i="20"/>
  <c r="H149" i="20"/>
  <c r="I149" i="20"/>
  <c r="J149" i="20"/>
  <c r="K149" i="20"/>
  <c r="L149" i="20"/>
  <c r="M149" i="20"/>
  <c r="N149" i="20"/>
  <c r="O149" i="20"/>
  <c r="P149" i="20"/>
  <c r="Q149" i="20"/>
  <c r="R149" i="20"/>
  <c r="S149" i="20"/>
  <c r="T149" i="20"/>
  <c r="U149" i="20"/>
  <c r="V149" i="20"/>
  <c r="W149" i="20"/>
  <c r="X149" i="20"/>
  <c r="Y149" i="20"/>
  <c r="Z149" i="20"/>
  <c r="AA149" i="20"/>
  <c r="AB149" i="20"/>
  <c r="AC149" i="20"/>
  <c r="AD149" i="20"/>
  <c r="AF149" i="20"/>
  <c r="AH149" i="20"/>
  <c r="C150" i="20"/>
  <c r="D150" i="20"/>
  <c r="E150" i="20"/>
  <c r="F150" i="20"/>
  <c r="G150" i="20"/>
  <c r="H150" i="20"/>
  <c r="I150" i="20"/>
  <c r="J150" i="20"/>
  <c r="K150" i="20"/>
  <c r="L150" i="20"/>
  <c r="M150" i="20"/>
  <c r="N150" i="20"/>
  <c r="O150" i="20"/>
  <c r="P150" i="20"/>
  <c r="Q150" i="20"/>
  <c r="R150" i="20"/>
  <c r="S150" i="20"/>
  <c r="T150" i="20"/>
  <c r="U150" i="20"/>
  <c r="V150" i="20"/>
  <c r="W150" i="20"/>
  <c r="BA150" i="20" s="1"/>
  <c r="X150" i="20"/>
  <c r="Y150" i="20"/>
  <c r="Z150" i="20"/>
  <c r="AA150" i="20"/>
  <c r="BE150" i="20" s="1"/>
  <c r="AB150" i="20"/>
  <c r="AC150" i="20"/>
  <c r="AD150" i="20"/>
  <c r="BF150" i="20" s="1"/>
  <c r="AF150" i="20"/>
  <c r="AH150" i="20"/>
  <c r="C151" i="20"/>
  <c r="D151" i="20"/>
  <c r="E151" i="20"/>
  <c r="F151" i="20"/>
  <c r="G151" i="20"/>
  <c r="H151" i="20"/>
  <c r="I151" i="20"/>
  <c r="J151" i="20"/>
  <c r="K151" i="20"/>
  <c r="L151" i="20"/>
  <c r="M151" i="20"/>
  <c r="N151" i="20"/>
  <c r="O151" i="20"/>
  <c r="P151" i="20"/>
  <c r="Q151" i="20"/>
  <c r="R151" i="20"/>
  <c r="S151" i="20"/>
  <c r="T151" i="20"/>
  <c r="U151" i="20"/>
  <c r="V151" i="20"/>
  <c r="W151" i="20"/>
  <c r="X151" i="20"/>
  <c r="Y151" i="20"/>
  <c r="Z151" i="20"/>
  <c r="AA151" i="20"/>
  <c r="AB151" i="20"/>
  <c r="AC151" i="20"/>
  <c r="AD151" i="20"/>
  <c r="AF151" i="20"/>
  <c r="AH151" i="20"/>
  <c r="C152" i="20"/>
  <c r="D152" i="20"/>
  <c r="E152" i="20"/>
  <c r="F152" i="20"/>
  <c r="G152" i="20"/>
  <c r="H152" i="20"/>
  <c r="I152" i="20"/>
  <c r="J152" i="20"/>
  <c r="K152" i="20"/>
  <c r="L152" i="20"/>
  <c r="M152" i="20"/>
  <c r="N152" i="20"/>
  <c r="O152" i="20"/>
  <c r="P152" i="20"/>
  <c r="Q152" i="20"/>
  <c r="R152" i="20"/>
  <c r="S152" i="20"/>
  <c r="T152" i="20"/>
  <c r="U152" i="20"/>
  <c r="V152" i="20"/>
  <c r="W152" i="20"/>
  <c r="BA152" i="20" s="1"/>
  <c r="X152" i="20"/>
  <c r="Y152" i="20"/>
  <c r="Z152" i="20"/>
  <c r="AA152" i="20"/>
  <c r="AB152" i="20"/>
  <c r="AC152" i="20"/>
  <c r="AD152" i="20"/>
  <c r="BF152" i="20" s="1"/>
  <c r="AF152" i="20"/>
  <c r="AH152" i="20"/>
  <c r="C153" i="20"/>
  <c r="D153" i="20"/>
  <c r="E153" i="20"/>
  <c r="F153" i="20"/>
  <c r="G153" i="20"/>
  <c r="H153" i="20"/>
  <c r="I153" i="20"/>
  <c r="J153" i="20"/>
  <c r="K153" i="20"/>
  <c r="L153" i="20"/>
  <c r="M153" i="20"/>
  <c r="N153" i="20"/>
  <c r="O153" i="20"/>
  <c r="P153" i="20"/>
  <c r="Q153" i="20"/>
  <c r="R153" i="20"/>
  <c r="S153" i="20"/>
  <c r="T153" i="20"/>
  <c r="U153" i="20"/>
  <c r="V153" i="20"/>
  <c r="W153" i="20"/>
  <c r="X153" i="20"/>
  <c r="Y153" i="20"/>
  <c r="Z153" i="20"/>
  <c r="AA153" i="20"/>
  <c r="AB153" i="20"/>
  <c r="AC153" i="20"/>
  <c r="AD153" i="20"/>
  <c r="AF153" i="20"/>
  <c r="AH153" i="20"/>
  <c r="C154" i="20"/>
  <c r="D154" i="20"/>
  <c r="E154" i="20"/>
  <c r="F154" i="20"/>
  <c r="G154" i="20"/>
  <c r="H154" i="20"/>
  <c r="I154" i="20"/>
  <c r="J154" i="20"/>
  <c r="K154" i="20"/>
  <c r="L154" i="20"/>
  <c r="M154" i="20"/>
  <c r="N154" i="20"/>
  <c r="O154" i="20"/>
  <c r="P154" i="20"/>
  <c r="Q154" i="20"/>
  <c r="R154" i="20"/>
  <c r="S154" i="20"/>
  <c r="T154" i="20"/>
  <c r="U154" i="20"/>
  <c r="V154" i="20"/>
  <c r="W154" i="20"/>
  <c r="X154" i="20"/>
  <c r="Y154" i="20"/>
  <c r="Z154" i="20"/>
  <c r="AA154" i="20"/>
  <c r="BE154" i="20" s="1"/>
  <c r="AB154" i="20"/>
  <c r="AC154" i="20"/>
  <c r="AD154" i="20"/>
  <c r="BF154" i="20" s="1"/>
  <c r="AF154" i="20"/>
  <c r="AH154" i="20"/>
  <c r="C155" i="20"/>
  <c r="D155" i="20"/>
  <c r="E155" i="20"/>
  <c r="F155" i="20"/>
  <c r="G155" i="20"/>
  <c r="H155" i="20"/>
  <c r="I155" i="20"/>
  <c r="J155" i="20"/>
  <c r="K155" i="20"/>
  <c r="L155" i="20"/>
  <c r="M155" i="20"/>
  <c r="N155" i="20"/>
  <c r="O155" i="20"/>
  <c r="P155" i="20"/>
  <c r="Q155" i="20"/>
  <c r="R155" i="20"/>
  <c r="S155" i="20"/>
  <c r="T155" i="20"/>
  <c r="U155" i="20"/>
  <c r="V155" i="20"/>
  <c r="W155" i="20"/>
  <c r="X155" i="20"/>
  <c r="Y155" i="20"/>
  <c r="Z155" i="20"/>
  <c r="AA155" i="20"/>
  <c r="AB155" i="20"/>
  <c r="AC155" i="20"/>
  <c r="AD155" i="20"/>
  <c r="AF155" i="20"/>
  <c r="AH155" i="20"/>
  <c r="C156" i="20"/>
  <c r="D156" i="20"/>
  <c r="E156" i="20"/>
  <c r="F156" i="20"/>
  <c r="G156" i="20"/>
  <c r="H156" i="20"/>
  <c r="I156" i="20"/>
  <c r="J156" i="20"/>
  <c r="K156" i="20"/>
  <c r="L156" i="20"/>
  <c r="M156" i="20"/>
  <c r="N156" i="20"/>
  <c r="O156" i="20"/>
  <c r="P156" i="20"/>
  <c r="Q156" i="20"/>
  <c r="R156" i="20"/>
  <c r="S156" i="20"/>
  <c r="T156" i="20"/>
  <c r="U156" i="20"/>
  <c r="V156" i="20"/>
  <c r="W156" i="20"/>
  <c r="BA156" i="20" s="1"/>
  <c r="X156" i="20"/>
  <c r="Y156" i="20"/>
  <c r="Z156" i="20"/>
  <c r="AA156" i="20"/>
  <c r="BE156" i="20" s="1"/>
  <c r="AB156" i="20"/>
  <c r="AC156" i="20"/>
  <c r="AD156" i="20"/>
  <c r="BF156" i="20" s="1"/>
  <c r="AF156" i="20"/>
  <c r="AH156" i="20"/>
  <c r="C157" i="20"/>
  <c r="D157" i="20"/>
  <c r="E157" i="20"/>
  <c r="F157" i="20"/>
  <c r="G157" i="20"/>
  <c r="H157" i="20"/>
  <c r="I157" i="20"/>
  <c r="J157" i="20"/>
  <c r="K157" i="20"/>
  <c r="L157" i="20"/>
  <c r="M157" i="20"/>
  <c r="N157" i="20"/>
  <c r="O157" i="20"/>
  <c r="P157" i="20"/>
  <c r="Q157" i="20"/>
  <c r="R157" i="20"/>
  <c r="S157" i="20"/>
  <c r="T157" i="20"/>
  <c r="U157" i="20"/>
  <c r="V157" i="20"/>
  <c r="W157" i="20"/>
  <c r="X157" i="20"/>
  <c r="Y157" i="20"/>
  <c r="Z157" i="20"/>
  <c r="AA157" i="20"/>
  <c r="AB157" i="20"/>
  <c r="AC157" i="20"/>
  <c r="AD157" i="20"/>
  <c r="AF157" i="20"/>
  <c r="AH157" i="20"/>
  <c r="C158" i="20"/>
  <c r="D158" i="20"/>
  <c r="E158" i="20"/>
  <c r="F158" i="20"/>
  <c r="G158" i="20"/>
  <c r="H158" i="20"/>
  <c r="I158" i="20"/>
  <c r="J158" i="20"/>
  <c r="K158" i="20"/>
  <c r="L158" i="20"/>
  <c r="M158" i="20"/>
  <c r="N158" i="20"/>
  <c r="O158" i="20"/>
  <c r="P158" i="20"/>
  <c r="Q158" i="20"/>
  <c r="R158" i="20"/>
  <c r="S158" i="20"/>
  <c r="T158" i="20"/>
  <c r="U158" i="20"/>
  <c r="V158" i="20"/>
  <c r="W158" i="20"/>
  <c r="BA158" i="20" s="1"/>
  <c r="X158" i="20"/>
  <c r="Y158" i="20"/>
  <c r="Z158" i="20"/>
  <c r="AA158" i="20"/>
  <c r="BE158" i="20" s="1"/>
  <c r="AB158" i="20"/>
  <c r="AC158" i="20"/>
  <c r="AD158" i="20"/>
  <c r="AF158" i="20"/>
  <c r="AH158" i="20"/>
  <c r="C159" i="20"/>
  <c r="D159" i="20"/>
  <c r="E159" i="20"/>
  <c r="F159" i="20"/>
  <c r="G159" i="20"/>
  <c r="H159" i="20"/>
  <c r="I159" i="20"/>
  <c r="J159" i="20"/>
  <c r="K159" i="20"/>
  <c r="L159" i="20"/>
  <c r="M159" i="20"/>
  <c r="N159" i="20"/>
  <c r="O159" i="20"/>
  <c r="P159" i="20"/>
  <c r="Q159" i="20"/>
  <c r="R159" i="20"/>
  <c r="S159" i="20"/>
  <c r="T159" i="20"/>
  <c r="U159" i="20"/>
  <c r="V159" i="20"/>
  <c r="W159" i="20"/>
  <c r="X159" i="20"/>
  <c r="Y159" i="20"/>
  <c r="Z159" i="20"/>
  <c r="AA159" i="20"/>
  <c r="AB159" i="20"/>
  <c r="AC159" i="20"/>
  <c r="AD159" i="20"/>
  <c r="AF159" i="20"/>
  <c r="AH159" i="20"/>
  <c r="C160" i="20"/>
  <c r="D160" i="20"/>
  <c r="E160" i="20"/>
  <c r="F160" i="20"/>
  <c r="G160" i="20"/>
  <c r="H160" i="20"/>
  <c r="I160" i="20"/>
  <c r="J160" i="20"/>
  <c r="K160" i="20"/>
  <c r="L160" i="20"/>
  <c r="M160" i="20"/>
  <c r="N160" i="20"/>
  <c r="O160" i="20"/>
  <c r="P160" i="20"/>
  <c r="Q160" i="20"/>
  <c r="R160" i="20"/>
  <c r="S160" i="20"/>
  <c r="T160" i="20"/>
  <c r="U160" i="20"/>
  <c r="V160" i="20"/>
  <c r="W160" i="20"/>
  <c r="BA160" i="20" s="1"/>
  <c r="X160" i="20"/>
  <c r="Y160" i="20"/>
  <c r="Z160" i="20"/>
  <c r="AA160" i="20"/>
  <c r="BE160" i="20" s="1"/>
  <c r="AB160" i="20"/>
  <c r="AC160" i="20"/>
  <c r="AD160" i="20"/>
  <c r="AF160" i="20"/>
  <c r="AH160" i="20"/>
  <c r="C161" i="20"/>
  <c r="D161" i="20"/>
  <c r="E161" i="20"/>
  <c r="F161" i="20"/>
  <c r="G161" i="20"/>
  <c r="H161" i="20"/>
  <c r="I161" i="20"/>
  <c r="J161" i="20"/>
  <c r="K161" i="20"/>
  <c r="L161" i="20"/>
  <c r="M161" i="20"/>
  <c r="N161" i="20"/>
  <c r="O161" i="20"/>
  <c r="P161" i="20"/>
  <c r="Q161" i="20"/>
  <c r="R161" i="20"/>
  <c r="S161" i="20"/>
  <c r="T161" i="20"/>
  <c r="U161" i="20"/>
  <c r="V161" i="20"/>
  <c r="W161" i="20"/>
  <c r="X161" i="20"/>
  <c r="Y161" i="20"/>
  <c r="Z161" i="20"/>
  <c r="AA161" i="20"/>
  <c r="AB161" i="20"/>
  <c r="AC161" i="20"/>
  <c r="AD161" i="20"/>
  <c r="AF161" i="20"/>
  <c r="AH161" i="20"/>
  <c r="C162" i="20"/>
  <c r="D162" i="20"/>
  <c r="E162" i="20"/>
  <c r="F162" i="20"/>
  <c r="G162" i="20"/>
  <c r="H162" i="20"/>
  <c r="I162" i="20"/>
  <c r="J162" i="20"/>
  <c r="K162" i="20"/>
  <c r="L162" i="20"/>
  <c r="M162" i="20"/>
  <c r="N162" i="20"/>
  <c r="O162" i="20"/>
  <c r="P162" i="20"/>
  <c r="Q162" i="20"/>
  <c r="R162" i="20"/>
  <c r="S162" i="20"/>
  <c r="T162" i="20"/>
  <c r="U162" i="20"/>
  <c r="V162" i="20"/>
  <c r="W162" i="20"/>
  <c r="BA162" i="20" s="1"/>
  <c r="X162" i="20"/>
  <c r="Y162" i="20"/>
  <c r="Z162" i="20"/>
  <c r="AA162" i="20"/>
  <c r="BE162" i="20" s="1"/>
  <c r="AB162" i="20"/>
  <c r="AC162" i="20"/>
  <c r="AD162" i="20"/>
  <c r="AF162" i="20"/>
  <c r="AH162" i="20"/>
  <c r="C235" i="20"/>
  <c r="D235" i="20"/>
  <c r="E235" i="20"/>
  <c r="F235" i="20"/>
  <c r="G235" i="20"/>
  <c r="H235" i="20"/>
  <c r="I235" i="20"/>
  <c r="J235" i="20"/>
  <c r="K235" i="20"/>
  <c r="L235" i="20"/>
  <c r="M235" i="20"/>
  <c r="N235" i="20"/>
  <c r="O235" i="20"/>
  <c r="P235" i="20"/>
  <c r="Q235" i="20"/>
  <c r="R235" i="20"/>
  <c r="S235" i="20"/>
  <c r="T235" i="20"/>
  <c r="U235" i="20"/>
  <c r="V235" i="20"/>
  <c r="W235" i="20"/>
  <c r="X235" i="20"/>
  <c r="Y235" i="20"/>
  <c r="Z235" i="20"/>
  <c r="AA235" i="20"/>
  <c r="AB235" i="20"/>
  <c r="AC235" i="20"/>
  <c r="AD235" i="20"/>
  <c r="AF235" i="20"/>
  <c r="AH235" i="20"/>
  <c r="C163" i="20"/>
  <c r="D163" i="20"/>
  <c r="E163" i="20"/>
  <c r="F163" i="20"/>
  <c r="G163" i="20"/>
  <c r="H163" i="20"/>
  <c r="I163" i="20"/>
  <c r="J163" i="20"/>
  <c r="K163" i="20"/>
  <c r="L163" i="20"/>
  <c r="M163" i="20"/>
  <c r="N163" i="20"/>
  <c r="O163" i="20"/>
  <c r="P163" i="20"/>
  <c r="Q163" i="20"/>
  <c r="R163" i="20"/>
  <c r="S163" i="20"/>
  <c r="T163" i="20"/>
  <c r="U163" i="20"/>
  <c r="V163" i="20"/>
  <c r="W163" i="20"/>
  <c r="BA163" i="20" s="1"/>
  <c r="X163" i="20"/>
  <c r="Y163" i="20"/>
  <c r="Z163" i="20"/>
  <c r="AA163" i="20"/>
  <c r="BE163" i="20" s="1"/>
  <c r="AB163" i="20"/>
  <c r="AC163" i="20"/>
  <c r="AD163" i="20"/>
  <c r="BF163" i="20" s="1"/>
  <c r="AF163" i="20"/>
  <c r="AH163" i="20"/>
  <c r="C164" i="20"/>
  <c r="D164" i="20"/>
  <c r="E164" i="20"/>
  <c r="F164" i="20"/>
  <c r="G164" i="20"/>
  <c r="H164" i="20"/>
  <c r="I164" i="20"/>
  <c r="J164" i="20"/>
  <c r="K164" i="20"/>
  <c r="L164" i="20"/>
  <c r="M164" i="20"/>
  <c r="N164" i="20"/>
  <c r="O164" i="20"/>
  <c r="P164" i="20"/>
  <c r="Q164" i="20"/>
  <c r="R164" i="20"/>
  <c r="S164" i="20"/>
  <c r="T164" i="20"/>
  <c r="U164" i="20"/>
  <c r="V164" i="20"/>
  <c r="W164" i="20"/>
  <c r="X164" i="20"/>
  <c r="Y164" i="20"/>
  <c r="Z164" i="20"/>
  <c r="AA164" i="20"/>
  <c r="AB164" i="20"/>
  <c r="AC164" i="20"/>
  <c r="AD164" i="20"/>
  <c r="AF164" i="20"/>
  <c r="AH164" i="20"/>
  <c r="C165" i="20"/>
  <c r="D165" i="20"/>
  <c r="E165" i="20"/>
  <c r="F165" i="20"/>
  <c r="G165" i="20"/>
  <c r="H165" i="20"/>
  <c r="I165" i="20"/>
  <c r="J165" i="20"/>
  <c r="K165" i="20"/>
  <c r="L165" i="20"/>
  <c r="M165" i="20"/>
  <c r="N165" i="20"/>
  <c r="O165" i="20"/>
  <c r="P165" i="20"/>
  <c r="Q165" i="20"/>
  <c r="R165" i="20"/>
  <c r="S165" i="20"/>
  <c r="T165" i="20"/>
  <c r="U165" i="20"/>
  <c r="V165" i="20"/>
  <c r="W165" i="20"/>
  <c r="BA165" i="20" s="1"/>
  <c r="X165" i="20"/>
  <c r="Y165" i="20"/>
  <c r="Z165" i="20"/>
  <c r="AA165" i="20"/>
  <c r="BE165" i="20" s="1"/>
  <c r="AB165" i="20"/>
  <c r="AC165" i="20"/>
  <c r="AD165" i="20"/>
  <c r="BF165" i="20" s="1"/>
  <c r="AF165" i="20"/>
  <c r="AH165" i="20"/>
  <c r="C166" i="20"/>
  <c r="D166" i="20"/>
  <c r="E166" i="20"/>
  <c r="F166" i="20"/>
  <c r="G166" i="20"/>
  <c r="H166" i="20"/>
  <c r="I166" i="20"/>
  <c r="J166" i="20"/>
  <c r="K166" i="20"/>
  <c r="L166" i="20"/>
  <c r="M166" i="20"/>
  <c r="N166" i="20"/>
  <c r="O166" i="20"/>
  <c r="P166" i="20"/>
  <c r="Q166" i="20"/>
  <c r="R166" i="20"/>
  <c r="S166" i="20"/>
  <c r="T166" i="20"/>
  <c r="U166" i="20"/>
  <c r="V166" i="20"/>
  <c r="W166" i="20"/>
  <c r="X166" i="20"/>
  <c r="Y166" i="20"/>
  <c r="Z166" i="20"/>
  <c r="AA166" i="20"/>
  <c r="AB166" i="20"/>
  <c r="AC166" i="20"/>
  <c r="AD166" i="20"/>
  <c r="AF166" i="20"/>
  <c r="AH166" i="20"/>
  <c r="C167" i="20"/>
  <c r="D167" i="20"/>
  <c r="E167" i="20"/>
  <c r="F167" i="20"/>
  <c r="G167" i="20"/>
  <c r="H167" i="20"/>
  <c r="I167" i="20"/>
  <c r="J167" i="20"/>
  <c r="K167" i="20"/>
  <c r="L167" i="20"/>
  <c r="M167" i="20"/>
  <c r="N167" i="20"/>
  <c r="O167" i="20"/>
  <c r="P167" i="20"/>
  <c r="Q167" i="20"/>
  <c r="R167" i="20"/>
  <c r="S167" i="20"/>
  <c r="T167" i="20"/>
  <c r="U167" i="20"/>
  <c r="V167" i="20"/>
  <c r="W167" i="20"/>
  <c r="BA167" i="20" s="1"/>
  <c r="X167" i="20"/>
  <c r="Y167" i="20"/>
  <c r="Z167" i="20"/>
  <c r="AA167" i="20"/>
  <c r="BE167" i="20" s="1"/>
  <c r="AB167" i="20"/>
  <c r="AC167" i="20"/>
  <c r="AD167" i="20"/>
  <c r="BF167" i="20" s="1"/>
  <c r="AF167" i="20"/>
  <c r="AH167" i="20"/>
  <c r="C168" i="20"/>
  <c r="D168" i="20"/>
  <c r="E168" i="20"/>
  <c r="F168" i="20"/>
  <c r="G168" i="20"/>
  <c r="H168" i="20"/>
  <c r="I168" i="20"/>
  <c r="J168" i="20"/>
  <c r="K168" i="20"/>
  <c r="L168" i="20"/>
  <c r="M168" i="20"/>
  <c r="N168" i="20"/>
  <c r="O168" i="20"/>
  <c r="P168" i="20"/>
  <c r="Q168" i="20"/>
  <c r="R168" i="20"/>
  <c r="S168" i="20"/>
  <c r="T168" i="20"/>
  <c r="U168" i="20"/>
  <c r="V168" i="20"/>
  <c r="W168" i="20"/>
  <c r="X168" i="20"/>
  <c r="Y168" i="20"/>
  <c r="Z168" i="20"/>
  <c r="AA168" i="20"/>
  <c r="AB168" i="20"/>
  <c r="AC168" i="20"/>
  <c r="AD168" i="20"/>
  <c r="AF168" i="20"/>
  <c r="AH168" i="20"/>
  <c r="C169" i="20"/>
  <c r="D169" i="20"/>
  <c r="E169" i="20"/>
  <c r="F169" i="20"/>
  <c r="G169" i="20"/>
  <c r="H169" i="20"/>
  <c r="I169" i="20"/>
  <c r="J169" i="20"/>
  <c r="K169" i="20"/>
  <c r="L169" i="20"/>
  <c r="M169" i="20"/>
  <c r="N169" i="20"/>
  <c r="O169" i="20"/>
  <c r="P169" i="20"/>
  <c r="Q169" i="20"/>
  <c r="R169" i="20"/>
  <c r="S169" i="20"/>
  <c r="T169" i="20"/>
  <c r="U169" i="20"/>
  <c r="V169" i="20"/>
  <c r="W169" i="20"/>
  <c r="BA169" i="20" s="1"/>
  <c r="X169" i="20"/>
  <c r="Y169" i="20"/>
  <c r="Z169" i="20"/>
  <c r="AA169" i="20"/>
  <c r="BE169" i="20" s="1"/>
  <c r="AB169" i="20"/>
  <c r="AC169" i="20"/>
  <c r="AD169" i="20"/>
  <c r="BF169" i="20" s="1"/>
  <c r="AF169" i="20"/>
  <c r="AH169" i="20"/>
  <c r="C170" i="20"/>
  <c r="D170" i="20"/>
  <c r="E170" i="20"/>
  <c r="F170" i="20"/>
  <c r="G170" i="20"/>
  <c r="H170" i="20"/>
  <c r="I170" i="20"/>
  <c r="J170" i="20"/>
  <c r="K170" i="20"/>
  <c r="L170" i="20"/>
  <c r="M170" i="20"/>
  <c r="N170" i="20"/>
  <c r="O170" i="20"/>
  <c r="P170" i="20"/>
  <c r="Q170" i="20"/>
  <c r="R170" i="20"/>
  <c r="S170" i="20"/>
  <c r="T170" i="20"/>
  <c r="U170" i="20"/>
  <c r="V170" i="20"/>
  <c r="W170" i="20"/>
  <c r="X170" i="20"/>
  <c r="Y170" i="20"/>
  <c r="Z170" i="20"/>
  <c r="AA170" i="20"/>
  <c r="AB170" i="20"/>
  <c r="AC170" i="20"/>
  <c r="AD170" i="20"/>
  <c r="AF170" i="20"/>
  <c r="AH170" i="20"/>
  <c r="C171" i="20"/>
  <c r="D171" i="20"/>
  <c r="E171" i="20"/>
  <c r="F171" i="20"/>
  <c r="G171" i="20"/>
  <c r="H171" i="20"/>
  <c r="I171" i="20"/>
  <c r="J171" i="20"/>
  <c r="K171" i="20"/>
  <c r="L171" i="20"/>
  <c r="M171" i="20"/>
  <c r="N171" i="20"/>
  <c r="O171" i="20"/>
  <c r="P171" i="20"/>
  <c r="Q171" i="20"/>
  <c r="R171" i="20"/>
  <c r="S171" i="20"/>
  <c r="T171" i="20"/>
  <c r="U171" i="20"/>
  <c r="V171" i="20"/>
  <c r="W171" i="20"/>
  <c r="BA171" i="20" s="1"/>
  <c r="X171" i="20"/>
  <c r="Y171" i="20"/>
  <c r="Z171" i="20"/>
  <c r="AA171" i="20"/>
  <c r="BE171" i="20" s="1"/>
  <c r="AB171" i="20"/>
  <c r="AC171" i="20"/>
  <c r="AD171" i="20"/>
  <c r="BF171" i="20" s="1"/>
  <c r="AF171" i="20"/>
  <c r="AH171" i="20"/>
  <c r="C172" i="20"/>
  <c r="D172" i="20"/>
  <c r="E172" i="20"/>
  <c r="F172" i="20"/>
  <c r="G172" i="20"/>
  <c r="H172" i="20"/>
  <c r="I172" i="20"/>
  <c r="J172" i="20"/>
  <c r="K172" i="20"/>
  <c r="L172" i="20"/>
  <c r="M172" i="20"/>
  <c r="N172" i="20"/>
  <c r="O172" i="20"/>
  <c r="P172" i="20"/>
  <c r="Q172" i="20"/>
  <c r="R172" i="20"/>
  <c r="S172" i="20"/>
  <c r="T172" i="20"/>
  <c r="U172" i="20"/>
  <c r="V172" i="20"/>
  <c r="W172" i="20"/>
  <c r="X172" i="20"/>
  <c r="Y172" i="20"/>
  <c r="Z172" i="20"/>
  <c r="AA172" i="20"/>
  <c r="AB172" i="20"/>
  <c r="AC172" i="20"/>
  <c r="AD172" i="20"/>
  <c r="AF172" i="20"/>
  <c r="AH172" i="20"/>
  <c r="C173" i="20"/>
  <c r="D173" i="20"/>
  <c r="E173" i="20"/>
  <c r="F173" i="20"/>
  <c r="G173" i="20"/>
  <c r="H173" i="20"/>
  <c r="I173" i="20"/>
  <c r="J173" i="20"/>
  <c r="K173" i="20"/>
  <c r="L173" i="20"/>
  <c r="M173" i="20"/>
  <c r="N173" i="20"/>
  <c r="O173" i="20"/>
  <c r="P173" i="20"/>
  <c r="Q173" i="20"/>
  <c r="R173" i="20"/>
  <c r="S173" i="20"/>
  <c r="T173" i="20"/>
  <c r="U173" i="20"/>
  <c r="V173" i="20"/>
  <c r="W173" i="20"/>
  <c r="X173" i="20"/>
  <c r="Y173" i="20"/>
  <c r="Z173" i="20"/>
  <c r="AA173" i="20"/>
  <c r="BE173" i="20" s="1"/>
  <c r="AB173" i="20"/>
  <c r="AC173" i="20"/>
  <c r="AD173" i="20"/>
  <c r="BF173" i="20" s="1"/>
  <c r="AF173" i="20"/>
  <c r="AH173" i="20"/>
  <c r="C174" i="20"/>
  <c r="D174" i="20"/>
  <c r="E174" i="20"/>
  <c r="F174" i="20"/>
  <c r="G174" i="20"/>
  <c r="H174" i="20"/>
  <c r="I174" i="20"/>
  <c r="J174" i="20"/>
  <c r="K174" i="20"/>
  <c r="L174" i="20"/>
  <c r="M174" i="20"/>
  <c r="N174" i="20"/>
  <c r="O174" i="20"/>
  <c r="P174" i="20"/>
  <c r="Q174" i="20"/>
  <c r="R174" i="20"/>
  <c r="S174" i="20"/>
  <c r="T174" i="20"/>
  <c r="U174" i="20"/>
  <c r="V174" i="20"/>
  <c r="W174" i="20"/>
  <c r="X174" i="20"/>
  <c r="Y174" i="20"/>
  <c r="Z174" i="20"/>
  <c r="AA174" i="20"/>
  <c r="AB174" i="20"/>
  <c r="AC174" i="20"/>
  <c r="AD174" i="20"/>
  <c r="AF174" i="20"/>
  <c r="AH174" i="20"/>
  <c r="C175" i="20"/>
  <c r="D175" i="20"/>
  <c r="E175" i="20"/>
  <c r="F175" i="20"/>
  <c r="G175" i="20"/>
  <c r="H175" i="20"/>
  <c r="I175" i="20"/>
  <c r="J175" i="20"/>
  <c r="K175" i="20"/>
  <c r="L175" i="20"/>
  <c r="M175" i="20"/>
  <c r="N175" i="20"/>
  <c r="O175" i="20"/>
  <c r="P175" i="20"/>
  <c r="Q175" i="20"/>
  <c r="R175" i="20"/>
  <c r="S175" i="20"/>
  <c r="T175" i="20"/>
  <c r="U175" i="20"/>
  <c r="V175" i="20"/>
  <c r="W175" i="20"/>
  <c r="BA175" i="20" s="1"/>
  <c r="X175" i="20"/>
  <c r="Y175" i="20"/>
  <c r="Z175" i="20"/>
  <c r="AA175" i="20"/>
  <c r="BE175" i="20" s="1"/>
  <c r="AB175" i="20"/>
  <c r="AC175" i="20"/>
  <c r="AD175" i="20"/>
  <c r="BF175" i="20" s="1"/>
  <c r="AF175" i="20"/>
  <c r="AH175" i="20"/>
  <c r="C176" i="20"/>
  <c r="D176" i="20"/>
  <c r="E176" i="20"/>
  <c r="F176" i="20"/>
  <c r="G176" i="20"/>
  <c r="H176" i="20"/>
  <c r="I176" i="20"/>
  <c r="J176" i="20"/>
  <c r="K176" i="20"/>
  <c r="L176" i="20"/>
  <c r="M176" i="20"/>
  <c r="N176" i="20"/>
  <c r="O176" i="20"/>
  <c r="P176" i="20"/>
  <c r="Q176" i="20"/>
  <c r="R176" i="20"/>
  <c r="S176" i="20"/>
  <c r="T176" i="20"/>
  <c r="U176" i="20"/>
  <c r="V176" i="20"/>
  <c r="W176" i="20"/>
  <c r="X176" i="20"/>
  <c r="Y176" i="20"/>
  <c r="Z176" i="20"/>
  <c r="AA176" i="20"/>
  <c r="AB176" i="20"/>
  <c r="AC176" i="20"/>
  <c r="AD176" i="20"/>
  <c r="AF176" i="20"/>
  <c r="AH176" i="20"/>
  <c r="C177" i="20"/>
  <c r="D177" i="20"/>
  <c r="E177" i="20"/>
  <c r="F177" i="20"/>
  <c r="G177" i="20"/>
  <c r="H177" i="20"/>
  <c r="I177" i="20"/>
  <c r="J177" i="20"/>
  <c r="K177" i="20"/>
  <c r="L177" i="20"/>
  <c r="M177" i="20"/>
  <c r="N177" i="20"/>
  <c r="O177" i="20"/>
  <c r="P177" i="20"/>
  <c r="Q177" i="20"/>
  <c r="R177" i="20"/>
  <c r="S177" i="20"/>
  <c r="T177" i="20"/>
  <c r="U177" i="20"/>
  <c r="V177" i="20"/>
  <c r="W177" i="20"/>
  <c r="X177" i="20"/>
  <c r="Y177" i="20"/>
  <c r="Z177" i="20"/>
  <c r="AA177" i="20"/>
  <c r="BE177" i="20" s="1"/>
  <c r="AB177" i="20"/>
  <c r="AC177" i="20"/>
  <c r="AD177" i="20"/>
  <c r="BF177" i="20" s="1"/>
  <c r="AF177" i="20"/>
  <c r="AH177" i="20"/>
  <c r="C178" i="20"/>
  <c r="D178" i="20"/>
  <c r="E178" i="20"/>
  <c r="F178" i="20"/>
  <c r="G178" i="20"/>
  <c r="H178" i="20"/>
  <c r="I178" i="20"/>
  <c r="J178" i="20"/>
  <c r="K178" i="20"/>
  <c r="L178" i="20"/>
  <c r="M178" i="20"/>
  <c r="N178" i="20"/>
  <c r="O178" i="20"/>
  <c r="P178" i="20"/>
  <c r="Q178" i="20"/>
  <c r="R178" i="20"/>
  <c r="S178" i="20"/>
  <c r="T178" i="20"/>
  <c r="U178" i="20"/>
  <c r="V178" i="20"/>
  <c r="W178" i="20"/>
  <c r="X178" i="20"/>
  <c r="Y178" i="20"/>
  <c r="Z178" i="20"/>
  <c r="AA178" i="20"/>
  <c r="AB178" i="20"/>
  <c r="AC178" i="20"/>
  <c r="AD178" i="20"/>
  <c r="AF178" i="20"/>
  <c r="AH178" i="20"/>
  <c r="C179" i="20"/>
  <c r="D179" i="20"/>
  <c r="E179" i="20"/>
  <c r="F179" i="20"/>
  <c r="G179" i="20"/>
  <c r="H179" i="20"/>
  <c r="I179" i="20"/>
  <c r="J179" i="20"/>
  <c r="K179" i="20"/>
  <c r="L179" i="20"/>
  <c r="M179" i="20"/>
  <c r="N179" i="20"/>
  <c r="O179" i="20"/>
  <c r="P179" i="20"/>
  <c r="Q179" i="20"/>
  <c r="R179" i="20"/>
  <c r="S179" i="20"/>
  <c r="T179" i="20"/>
  <c r="U179" i="20"/>
  <c r="V179" i="20"/>
  <c r="W179" i="20"/>
  <c r="BA179" i="20" s="1"/>
  <c r="X179" i="20"/>
  <c r="Y179" i="20"/>
  <c r="Z179" i="20"/>
  <c r="AA179" i="20"/>
  <c r="BE179" i="20" s="1"/>
  <c r="AB179" i="20"/>
  <c r="AC179" i="20"/>
  <c r="AD179" i="20"/>
  <c r="BF179" i="20" s="1"/>
  <c r="AF179" i="20"/>
  <c r="AH179" i="20"/>
  <c r="C180" i="20"/>
  <c r="D180" i="20"/>
  <c r="E180" i="20"/>
  <c r="F180" i="20"/>
  <c r="G180" i="20"/>
  <c r="H180" i="20"/>
  <c r="I180" i="20"/>
  <c r="J180" i="20"/>
  <c r="K180" i="20"/>
  <c r="L180" i="20"/>
  <c r="M180" i="20"/>
  <c r="N180" i="20"/>
  <c r="O180" i="20"/>
  <c r="P180" i="20"/>
  <c r="Q180" i="20"/>
  <c r="R180" i="20"/>
  <c r="S180" i="20"/>
  <c r="T180" i="20"/>
  <c r="U180" i="20"/>
  <c r="V180" i="20"/>
  <c r="W180" i="20"/>
  <c r="X180" i="20"/>
  <c r="Y180" i="20"/>
  <c r="Z180" i="20"/>
  <c r="AA180" i="20"/>
  <c r="BE180" i="20" s="1"/>
  <c r="AB180" i="20"/>
  <c r="AC180" i="20"/>
  <c r="AD180" i="20"/>
  <c r="AF180" i="20"/>
  <c r="AH180" i="20"/>
  <c r="C181" i="20"/>
  <c r="D181" i="20"/>
  <c r="E181" i="20"/>
  <c r="F181" i="20"/>
  <c r="G181" i="20"/>
  <c r="H181" i="20"/>
  <c r="I181" i="20"/>
  <c r="J181" i="20"/>
  <c r="K181" i="20"/>
  <c r="L181" i="20"/>
  <c r="M181" i="20"/>
  <c r="N181" i="20"/>
  <c r="O181" i="20"/>
  <c r="P181" i="20"/>
  <c r="Q181" i="20"/>
  <c r="R181" i="20"/>
  <c r="S181" i="20"/>
  <c r="T181" i="20"/>
  <c r="U181" i="20"/>
  <c r="V181" i="20"/>
  <c r="W181" i="20"/>
  <c r="BA181" i="20" s="1"/>
  <c r="X181" i="20"/>
  <c r="Y181" i="20"/>
  <c r="Z181" i="20"/>
  <c r="AA181" i="20"/>
  <c r="BE181" i="20" s="1"/>
  <c r="AB181" i="20"/>
  <c r="AC181" i="20"/>
  <c r="AD181" i="20"/>
  <c r="BF181" i="20" s="1"/>
  <c r="AF181" i="20"/>
  <c r="AH181" i="20"/>
  <c r="C182" i="20"/>
  <c r="D182" i="20"/>
  <c r="E182" i="20"/>
  <c r="F182" i="20"/>
  <c r="G182" i="20"/>
  <c r="H182" i="20"/>
  <c r="I182" i="20"/>
  <c r="J182" i="20"/>
  <c r="K182" i="20"/>
  <c r="L182" i="20"/>
  <c r="M182" i="20"/>
  <c r="N182" i="20"/>
  <c r="O182" i="20"/>
  <c r="P182" i="20"/>
  <c r="Q182" i="20"/>
  <c r="R182" i="20"/>
  <c r="S182" i="20"/>
  <c r="T182" i="20"/>
  <c r="U182" i="20"/>
  <c r="V182" i="20"/>
  <c r="W182" i="20"/>
  <c r="X182" i="20"/>
  <c r="Y182" i="20"/>
  <c r="Z182" i="20"/>
  <c r="AA182" i="20"/>
  <c r="AB182" i="20"/>
  <c r="AC182" i="20"/>
  <c r="AD182" i="20"/>
  <c r="AF182" i="20"/>
  <c r="AH182" i="20"/>
  <c r="C183" i="20"/>
  <c r="D183" i="20"/>
  <c r="E183" i="20"/>
  <c r="F183" i="20"/>
  <c r="G183" i="20"/>
  <c r="H183" i="20"/>
  <c r="I183" i="20"/>
  <c r="J183" i="20"/>
  <c r="K183" i="20"/>
  <c r="L183" i="20"/>
  <c r="M183" i="20"/>
  <c r="N183" i="20"/>
  <c r="O183" i="20"/>
  <c r="P183" i="20"/>
  <c r="Q183" i="20"/>
  <c r="R183" i="20"/>
  <c r="S183" i="20"/>
  <c r="T183" i="20"/>
  <c r="U183" i="20"/>
  <c r="V183" i="20"/>
  <c r="W183" i="20"/>
  <c r="BA183" i="20" s="1"/>
  <c r="X183" i="20"/>
  <c r="Y183" i="20"/>
  <c r="Z183" i="20"/>
  <c r="AA183" i="20"/>
  <c r="BE183" i="20" s="1"/>
  <c r="AB183" i="20"/>
  <c r="AC183" i="20"/>
  <c r="AD183" i="20"/>
  <c r="BF183" i="20" s="1"/>
  <c r="AF183" i="20"/>
  <c r="AH183" i="20"/>
  <c r="C184" i="20"/>
  <c r="D184" i="20"/>
  <c r="E184" i="20"/>
  <c r="F184" i="20"/>
  <c r="G184" i="20"/>
  <c r="H184" i="20"/>
  <c r="I184" i="20"/>
  <c r="J184" i="20"/>
  <c r="K184" i="20"/>
  <c r="L184" i="20"/>
  <c r="M184" i="20"/>
  <c r="N184" i="20"/>
  <c r="O184" i="20"/>
  <c r="P184" i="20"/>
  <c r="Q184" i="20"/>
  <c r="R184" i="20"/>
  <c r="S184" i="20"/>
  <c r="T184" i="20"/>
  <c r="U184" i="20"/>
  <c r="V184" i="20"/>
  <c r="W184" i="20"/>
  <c r="X184" i="20"/>
  <c r="Y184" i="20"/>
  <c r="Z184" i="20"/>
  <c r="AA184" i="20"/>
  <c r="AB184" i="20"/>
  <c r="AC184" i="20"/>
  <c r="AD184" i="20"/>
  <c r="AF184" i="20"/>
  <c r="AH184" i="20"/>
  <c r="C185" i="20"/>
  <c r="D185" i="20"/>
  <c r="E185" i="20"/>
  <c r="F185" i="20"/>
  <c r="G185" i="20"/>
  <c r="H185" i="20"/>
  <c r="I185" i="20"/>
  <c r="J185" i="20"/>
  <c r="K185" i="20"/>
  <c r="L185" i="20"/>
  <c r="M185" i="20"/>
  <c r="N185" i="20"/>
  <c r="O185" i="20"/>
  <c r="P185" i="20"/>
  <c r="Q185" i="20"/>
  <c r="R185" i="20"/>
  <c r="S185" i="20"/>
  <c r="T185" i="20"/>
  <c r="U185" i="20"/>
  <c r="V185" i="20"/>
  <c r="W185" i="20"/>
  <c r="BA185" i="20" s="1"/>
  <c r="X185" i="20"/>
  <c r="Y185" i="20"/>
  <c r="Z185" i="20"/>
  <c r="AA185" i="20"/>
  <c r="AB185" i="20"/>
  <c r="AC185" i="20"/>
  <c r="AD185" i="20"/>
  <c r="BF185" i="20" s="1"/>
  <c r="AF185" i="20"/>
  <c r="AH185" i="20"/>
  <c r="C186" i="20"/>
  <c r="D186" i="20"/>
  <c r="E186" i="20"/>
  <c r="F186" i="20"/>
  <c r="G186" i="20"/>
  <c r="H186" i="20"/>
  <c r="I186" i="20"/>
  <c r="J186" i="20"/>
  <c r="K186" i="20"/>
  <c r="L186" i="20"/>
  <c r="M186" i="20"/>
  <c r="N186" i="20"/>
  <c r="O186" i="20"/>
  <c r="P186" i="20"/>
  <c r="Q186" i="20"/>
  <c r="R186" i="20"/>
  <c r="S186" i="20"/>
  <c r="T186" i="20"/>
  <c r="U186" i="20"/>
  <c r="V186" i="20"/>
  <c r="W186" i="20"/>
  <c r="X186" i="20"/>
  <c r="Y186" i="20"/>
  <c r="Z186" i="20"/>
  <c r="AA186" i="20"/>
  <c r="AB186" i="20"/>
  <c r="AC186" i="20"/>
  <c r="AD186" i="20"/>
  <c r="BF186" i="20" s="1"/>
  <c r="AF186" i="20"/>
  <c r="AH186" i="20"/>
  <c r="C187" i="20"/>
  <c r="D187" i="20"/>
  <c r="E187" i="20"/>
  <c r="F187" i="20"/>
  <c r="G187" i="20"/>
  <c r="H187" i="20"/>
  <c r="I187" i="20"/>
  <c r="J187" i="20"/>
  <c r="K187" i="20"/>
  <c r="L187" i="20"/>
  <c r="M187" i="20"/>
  <c r="N187" i="20"/>
  <c r="O187" i="20"/>
  <c r="P187" i="20"/>
  <c r="Q187" i="20"/>
  <c r="R187" i="20"/>
  <c r="S187" i="20"/>
  <c r="T187" i="20"/>
  <c r="U187" i="20"/>
  <c r="V187" i="20"/>
  <c r="W187" i="20"/>
  <c r="BA187" i="20" s="1"/>
  <c r="X187" i="20"/>
  <c r="Y187" i="20"/>
  <c r="Z187" i="20"/>
  <c r="AA187" i="20"/>
  <c r="BE187" i="20" s="1"/>
  <c r="AB187" i="20"/>
  <c r="AC187" i="20"/>
  <c r="AD187" i="20"/>
  <c r="BF187" i="20" s="1"/>
  <c r="AF187" i="20"/>
  <c r="AH187" i="20"/>
  <c r="C188" i="20"/>
  <c r="D188" i="20"/>
  <c r="E188" i="20"/>
  <c r="F188" i="20"/>
  <c r="G188" i="20"/>
  <c r="H188" i="20"/>
  <c r="I188" i="20"/>
  <c r="J188" i="20"/>
  <c r="K188" i="20"/>
  <c r="L188" i="20"/>
  <c r="M188" i="20"/>
  <c r="N188" i="20"/>
  <c r="O188" i="20"/>
  <c r="P188" i="20"/>
  <c r="Q188" i="20"/>
  <c r="R188" i="20"/>
  <c r="S188" i="20"/>
  <c r="T188" i="20"/>
  <c r="U188" i="20"/>
  <c r="V188" i="20"/>
  <c r="W188" i="20"/>
  <c r="X188" i="20"/>
  <c r="Y188" i="20"/>
  <c r="Z188" i="20"/>
  <c r="AA188" i="20"/>
  <c r="BE188" i="20" s="1"/>
  <c r="AB188" i="20"/>
  <c r="AC188" i="20"/>
  <c r="AD188" i="20"/>
  <c r="AF188" i="20"/>
  <c r="AH188" i="20"/>
  <c r="C189" i="20"/>
  <c r="D189" i="20"/>
  <c r="E189" i="20"/>
  <c r="F189" i="20"/>
  <c r="G189" i="20"/>
  <c r="H189" i="20"/>
  <c r="I189" i="20"/>
  <c r="J189" i="20"/>
  <c r="K189" i="20"/>
  <c r="L189" i="20"/>
  <c r="M189" i="20"/>
  <c r="N189" i="20"/>
  <c r="O189" i="20"/>
  <c r="P189" i="20"/>
  <c r="Q189" i="20"/>
  <c r="R189" i="20"/>
  <c r="S189" i="20"/>
  <c r="T189" i="20"/>
  <c r="U189" i="20"/>
  <c r="V189" i="20"/>
  <c r="W189" i="20"/>
  <c r="BA189" i="20" s="1"/>
  <c r="X189" i="20"/>
  <c r="Y189" i="20"/>
  <c r="Z189" i="20"/>
  <c r="AA189" i="20"/>
  <c r="BE189" i="20" s="1"/>
  <c r="AB189" i="20"/>
  <c r="AC189" i="20"/>
  <c r="AD189" i="20"/>
  <c r="BF189" i="20" s="1"/>
  <c r="AF189" i="20"/>
  <c r="AH189" i="20"/>
  <c r="C190" i="20"/>
  <c r="D190" i="20"/>
  <c r="E190" i="20"/>
  <c r="F190" i="20"/>
  <c r="G190" i="20"/>
  <c r="H190" i="20"/>
  <c r="I190" i="20"/>
  <c r="J190" i="20"/>
  <c r="K190" i="20"/>
  <c r="L190" i="20"/>
  <c r="M190" i="20"/>
  <c r="N190" i="20"/>
  <c r="O190" i="20"/>
  <c r="P190" i="20"/>
  <c r="Q190" i="20"/>
  <c r="R190" i="20"/>
  <c r="S190" i="20"/>
  <c r="T190" i="20"/>
  <c r="U190" i="20"/>
  <c r="V190" i="20"/>
  <c r="W190" i="20"/>
  <c r="X190" i="20"/>
  <c r="Y190" i="20"/>
  <c r="Z190" i="20"/>
  <c r="AA190" i="20"/>
  <c r="AB190" i="20"/>
  <c r="AC190" i="20"/>
  <c r="AD190" i="20"/>
  <c r="AF190" i="20"/>
  <c r="AH190" i="20"/>
  <c r="C191" i="20"/>
  <c r="D191" i="20"/>
  <c r="E191" i="20"/>
  <c r="F191" i="20"/>
  <c r="G191" i="20"/>
  <c r="H191" i="20"/>
  <c r="I191" i="20"/>
  <c r="J191" i="20"/>
  <c r="K191" i="20"/>
  <c r="L191" i="20"/>
  <c r="M191" i="20"/>
  <c r="N191" i="20"/>
  <c r="O191" i="20"/>
  <c r="P191" i="20"/>
  <c r="Q191" i="20"/>
  <c r="R191" i="20"/>
  <c r="S191" i="20"/>
  <c r="T191" i="20"/>
  <c r="U191" i="20"/>
  <c r="V191" i="20"/>
  <c r="W191" i="20"/>
  <c r="BA191" i="20" s="1"/>
  <c r="X191" i="20"/>
  <c r="Y191" i="20"/>
  <c r="Z191" i="20"/>
  <c r="AA191" i="20"/>
  <c r="BE191" i="20" s="1"/>
  <c r="AB191" i="20"/>
  <c r="AC191" i="20"/>
  <c r="AD191" i="20"/>
  <c r="AF191" i="20"/>
  <c r="AH191" i="20"/>
  <c r="C192" i="20"/>
  <c r="D192" i="20"/>
  <c r="E192" i="20"/>
  <c r="F192" i="20"/>
  <c r="G192" i="20"/>
  <c r="H192" i="20"/>
  <c r="I192" i="20"/>
  <c r="J192" i="20"/>
  <c r="K192" i="20"/>
  <c r="L192" i="20"/>
  <c r="M192" i="20"/>
  <c r="N192" i="20"/>
  <c r="O192" i="20"/>
  <c r="P192" i="20"/>
  <c r="Q192" i="20"/>
  <c r="R192" i="20"/>
  <c r="S192" i="20"/>
  <c r="T192" i="20"/>
  <c r="U192" i="20"/>
  <c r="V192" i="20"/>
  <c r="W192" i="20"/>
  <c r="BA192" i="20" s="1"/>
  <c r="X192" i="20"/>
  <c r="Y192" i="20"/>
  <c r="Z192" i="20"/>
  <c r="AA192" i="20"/>
  <c r="AB192" i="20"/>
  <c r="AC192" i="20"/>
  <c r="AD192" i="20"/>
  <c r="AF192" i="20"/>
  <c r="AH192" i="20"/>
  <c r="C193" i="20"/>
  <c r="D193" i="20"/>
  <c r="E193" i="20"/>
  <c r="F193" i="20"/>
  <c r="G193" i="20"/>
  <c r="H193" i="20"/>
  <c r="I193" i="20"/>
  <c r="J193" i="20"/>
  <c r="K193" i="20"/>
  <c r="L193" i="20"/>
  <c r="M193" i="20"/>
  <c r="N193" i="20"/>
  <c r="O193" i="20"/>
  <c r="P193" i="20"/>
  <c r="Q193" i="20"/>
  <c r="R193" i="20"/>
  <c r="S193" i="20"/>
  <c r="T193" i="20"/>
  <c r="U193" i="20"/>
  <c r="V193" i="20"/>
  <c r="W193" i="20"/>
  <c r="BA193" i="20" s="1"/>
  <c r="X193" i="20"/>
  <c r="Y193" i="20"/>
  <c r="Z193" i="20"/>
  <c r="AA193" i="20"/>
  <c r="BE193" i="20" s="1"/>
  <c r="AB193" i="20"/>
  <c r="AC193" i="20"/>
  <c r="AD193" i="20"/>
  <c r="BF193" i="20" s="1"/>
  <c r="AF193" i="20"/>
  <c r="AH193" i="20"/>
  <c r="C194" i="20"/>
  <c r="D194" i="20"/>
  <c r="E194" i="20"/>
  <c r="F194" i="20"/>
  <c r="G194" i="20"/>
  <c r="H194" i="20"/>
  <c r="I194" i="20"/>
  <c r="J194" i="20"/>
  <c r="K194" i="20"/>
  <c r="L194" i="20"/>
  <c r="M194" i="20"/>
  <c r="N194" i="20"/>
  <c r="O194" i="20"/>
  <c r="P194" i="20"/>
  <c r="Q194" i="20"/>
  <c r="R194" i="20"/>
  <c r="S194" i="20"/>
  <c r="T194" i="20"/>
  <c r="U194" i="20"/>
  <c r="V194" i="20"/>
  <c r="W194" i="20"/>
  <c r="X194" i="20"/>
  <c r="Y194" i="20"/>
  <c r="Z194" i="20"/>
  <c r="AA194" i="20"/>
  <c r="AB194" i="20"/>
  <c r="AC194" i="20"/>
  <c r="AD194" i="20"/>
  <c r="BF194" i="20" s="1"/>
  <c r="AF194" i="20"/>
  <c r="AH194" i="20"/>
  <c r="C195" i="20"/>
  <c r="D195" i="20"/>
  <c r="E195" i="20"/>
  <c r="F195" i="20"/>
  <c r="G195" i="20"/>
  <c r="H195" i="20"/>
  <c r="I195" i="20"/>
  <c r="J195" i="20"/>
  <c r="K195" i="20"/>
  <c r="L195" i="20"/>
  <c r="M195" i="20"/>
  <c r="N195" i="20"/>
  <c r="O195" i="20"/>
  <c r="P195" i="20"/>
  <c r="Q195" i="20"/>
  <c r="R195" i="20"/>
  <c r="S195" i="20"/>
  <c r="T195" i="20"/>
  <c r="U195" i="20"/>
  <c r="V195" i="20"/>
  <c r="W195" i="20"/>
  <c r="BA195" i="20" s="1"/>
  <c r="X195" i="20"/>
  <c r="Y195" i="20"/>
  <c r="Z195" i="20"/>
  <c r="AA195" i="20"/>
  <c r="BE195" i="20" s="1"/>
  <c r="AB195" i="20"/>
  <c r="AC195" i="20"/>
  <c r="AD195" i="20"/>
  <c r="BF195" i="20" s="1"/>
  <c r="AF195" i="20"/>
  <c r="AH195" i="20"/>
  <c r="C196" i="20"/>
  <c r="D196" i="20"/>
  <c r="E196" i="20"/>
  <c r="F196" i="20"/>
  <c r="G196" i="20"/>
  <c r="H196" i="20"/>
  <c r="I196" i="20"/>
  <c r="J196" i="20"/>
  <c r="K196" i="20"/>
  <c r="L196" i="20"/>
  <c r="M196" i="20"/>
  <c r="N196" i="20"/>
  <c r="O196" i="20"/>
  <c r="P196" i="20"/>
  <c r="Q196" i="20"/>
  <c r="R196" i="20"/>
  <c r="S196" i="20"/>
  <c r="T196" i="20"/>
  <c r="U196" i="20"/>
  <c r="V196" i="20"/>
  <c r="W196" i="20"/>
  <c r="X196" i="20"/>
  <c r="Y196" i="20"/>
  <c r="Z196" i="20"/>
  <c r="AA196" i="20"/>
  <c r="BE196" i="20" s="1"/>
  <c r="AB196" i="20"/>
  <c r="AC196" i="20"/>
  <c r="AD196" i="20"/>
  <c r="AF196" i="20"/>
  <c r="AH196" i="20"/>
  <c r="C197" i="20"/>
  <c r="D197" i="20"/>
  <c r="E197" i="20"/>
  <c r="F197" i="20"/>
  <c r="G197" i="20"/>
  <c r="H197" i="20"/>
  <c r="I197" i="20"/>
  <c r="J197" i="20"/>
  <c r="K197" i="20"/>
  <c r="L197" i="20"/>
  <c r="M197" i="20"/>
  <c r="N197" i="20"/>
  <c r="O197" i="20"/>
  <c r="P197" i="20"/>
  <c r="Q197" i="20"/>
  <c r="R197" i="20"/>
  <c r="S197" i="20"/>
  <c r="T197" i="20"/>
  <c r="U197" i="20"/>
  <c r="V197" i="20"/>
  <c r="W197" i="20"/>
  <c r="BA197" i="20" s="1"/>
  <c r="X197" i="20"/>
  <c r="Y197" i="20"/>
  <c r="Z197" i="20"/>
  <c r="AA197" i="20"/>
  <c r="BE197" i="20" s="1"/>
  <c r="AB197" i="20"/>
  <c r="AC197" i="20"/>
  <c r="AD197" i="20"/>
  <c r="BF197" i="20" s="1"/>
  <c r="AF197" i="20"/>
  <c r="AH197" i="20"/>
  <c r="C198" i="20"/>
  <c r="D198" i="20"/>
  <c r="E198" i="20"/>
  <c r="F198" i="20"/>
  <c r="G198" i="20"/>
  <c r="H198" i="20"/>
  <c r="I198" i="20"/>
  <c r="J198" i="20"/>
  <c r="K198" i="20"/>
  <c r="L198" i="20"/>
  <c r="M198" i="20"/>
  <c r="N198" i="20"/>
  <c r="O198" i="20"/>
  <c r="P198" i="20"/>
  <c r="Q198" i="20"/>
  <c r="R198" i="20"/>
  <c r="S198" i="20"/>
  <c r="T198" i="20"/>
  <c r="U198" i="20"/>
  <c r="V198" i="20"/>
  <c r="W198" i="20"/>
  <c r="BA198" i="20" s="1"/>
  <c r="X198" i="20"/>
  <c r="Y198" i="20"/>
  <c r="Z198" i="20"/>
  <c r="AA198" i="20"/>
  <c r="AB198" i="20"/>
  <c r="AC198" i="20"/>
  <c r="AD198" i="20"/>
  <c r="BF198" i="20" s="1"/>
  <c r="AF198" i="20"/>
  <c r="AH198" i="20"/>
  <c r="C199" i="20"/>
  <c r="D199" i="20"/>
  <c r="E199" i="20"/>
  <c r="F199" i="20"/>
  <c r="G199" i="20"/>
  <c r="H199" i="20"/>
  <c r="I199" i="20"/>
  <c r="J199" i="20"/>
  <c r="K199" i="20"/>
  <c r="L199" i="20"/>
  <c r="M199" i="20"/>
  <c r="N199" i="20"/>
  <c r="O199" i="20"/>
  <c r="P199" i="20"/>
  <c r="Q199" i="20"/>
  <c r="R199" i="20"/>
  <c r="S199" i="20"/>
  <c r="T199" i="20"/>
  <c r="U199" i="20"/>
  <c r="V199" i="20"/>
  <c r="W199" i="20"/>
  <c r="BA199" i="20" s="1"/>
  <c r="X199" i="20"/>
  <c r="Y199" i="20"/>
  <c r="Z199" i="20"/>
  <c r="AA199" i="20"/>
  <c r="BE199" i="20" s="1"/>
  <c r="AB199" i="20"/>
  <c r="AC199" i="20"/>
  <c r="AD199" i="20"/>
  <c r="BF199" i="20" s="1"/>
  <c r="AF199" i="20"/>
  <c r="AH199" i="20"/>
  <c r="C200" i="20"/>
  <c r="D200" i="20"/>
  <c r="E200" i="20"/>
  <c r="F200" i="20"/>
  <c r="G200" i="20"/>
  <c r="H200" i="20"/>
  <c r="I200" i="20"/>
  <c r="J200" i="20"/>
  <c r="K200" i="20"/>
  <c r="L200" i="20"/>
  <c r="M200" i="20"/>
  <c r="N200" i="20"/>
  <c r="O200" i="20"/>
  <c r="P200" i="20"/>
  <c r="Q200" i="20"/>
  <c r="R200" i="20"/>
  <c r="S200" i="20"/>
  <c r="T200" i="20"/>
  <c r="U200" i="20"/>
  <c r="V200" i="20"/>
  <c r="W200" i="20"/>
  <c r="X200" i="20"/>
  <c r="Y200" i="20"/>
  <c r="Z200" i="20"/>
  <c r="AA200" i="20"/>
  <c r="BE200" i="20" s="1"/>
  <c r="AB200" i="20"/>
  <c r="AC200" i="20"/>
  <c r="AD200" i="20"/>
  <c r="BF200" i="20" s="1"/>
  <c r="AF200" i="20"/>
  <c r="AH200" i="20"/>
  <c r="C201" i="20"/>
  <c r="D201" i="20"/>
  <c r="E201" i="20"/>
  <c r="F201" i="20"/>
  <c r="G201" i="20"/>
  <c r="H201" i="20"/>
  <c r="I201" i="20"/>
  <c r="J201" i="20"/>
  <c r="K201" i="20"/>
  <c r="L201" i="20"/>
  <c r="M201" i="20"/>
  <c r="N201" i="20"/>
  <c r="O201" i="20"/>
  <c r="P201" i="20"/>
  <c r="Q201" i="20"/>
  <c r="R201" i="20"/>
  <c r="S201" i="20"/>
  <c r="T201" i="20"/>
  <c r="U201" i="20"/>
  <c r="V201" i="20"/>
  <c r="W201" i="20"/>
  <c r="BA201" i="20" s="1"/>
  <c r="X201" i="20"/>
  <c r="Y201" i="20"/>
  <c r="Z201" i="20"/>
  <c r="AA201" i="20"/>
  <c r="BE201" i="20" s="1"/>
  <c r="AB201" i="20"/>
  <c r="AC201" i="20"/>
  <c r="AD201" i="20"/>
  <c r="BF201" i="20" s="1"/>
  <c r="AF201" i="20"/>
  <c r="AH201" i="20"/>
  <c r="C202" i="20"/>
  <c r="D202" i="20"/>
  <c r="E202" i="20"/>
  <c r="F202" i="20"/>
  <c r="G202" i="20"/>
  <c r="H202" i="20"/>
  <c r="I202" i="20"/>
  <c r="J202" i="20"/>
  <c r="K202" i="20"/>
  <c r="L202" i="20"/>
  <c r="M202" i="20"/>
  <c r="N202" i="20"/>
  <c r="O202" i="20"/>
  <c r="P202" i="20"/>
  <c r="Q202" i="20"/>
  <c r="R202" i="20"/>
  <c r="S202" i="20"/>
  <c r="T202" i="20"/>
  <c r="U202" i="20"/>
  <c r="V202" i="20"/>
  <c r="W202" i="20"/>
  <c r="BA202" i="20" s="1"/>
  <c r="X202" i="20"/>
  <c r="Y202" i="20"/>
  <c r="Z202" i="20"/>
  <c r="AA202" i="20"/>
  <c r="AB202" i="20"/>
  <c r="AC202" i="20"/>
  <c r="AD202" i="20"/>
  <c r="AF202" i="20"/>
  <c r="AH202" i="20"/>
  <c r="C203" i="20"/>
  <c r="D203" i="20"/>
  <c r="E203" i="20"/>
  <c r="F203" i="20"/>
  <c r="G203" i="20"/>
  <c r="H203" i="20"/>
  <c r="I203" i="20"/>
  <c r="J203" i="20"/>
  <c r="K203" i="20"/>
  <c r="L203" i="20"/>
  <c r="M203" i="20"/>
  <c r="N203" i="20"/>
  <c r="O203" i="20"/>
  <c r="P203" i="20"/>
  <c r="Q203" i="20"/>
  <c r="R203" i="20"/>
  <c r="S203" i="20"/>
  <c r="T203" i="20"/>
  <c r="U203" i="20"/>
  <c r="V203" i="20"/>
  <c r="W203" i="20"/>
  <c r="BA203" i="20" s="1"/>
  <c r="X203" i="20"/>
  <c r="Y203" i="20"/>
  <c r="Z203" i="20"/>
  <c r="AA203" i="20"/>
  <c r="BE203" i="20" s="1"/>
  <c r="AB203" i="20"/>
  <c r="AC203" i="20"/>
  <c r="AD203" i="20"/>
  <c r="BF203" i="20" s="1"/>
  <c r="AF203" i="20"/>
  <c r="AH203" i="20"/>
  <c r="C204" i="20"/>
  <c r="D204" i="20"/>
  <c r="E204" i="20"/>
  <c r="F204" i="20"/>
  <c r="G204" i="20"/>
  <c r="H204" i="20"/>
  <c r="I204" i="20"/>
  <c r="J204" i="20"/>
  <c r="K204" i="20"/>
  <c r="L204" i="20"/>
  <c r="M204" i="20"/>
  <c r="N204" i="20"/>
  <c r="O204" i="20"/>
  <c r="P204" i="20"/>
  <c r="Q204" i="20"/>
  <c r="R204" i="20"/>
  <c r="S204" i="20"/>
  <c r="T204" i="20"/>
  <c r="U204" i="20"/>
  <c r="V204" i="20"/>
  <c r="W204" i="20"/>
  <c r="X204" i="20"/>
  <c r="Y204" i="20"/>
  <c r="Z204" i="20"/>
  <c r="AA204" i="20"/>
  <c r="BE204" i="20" s="1"/>
  <c r="AB204" i="20"/>
  <c r="AC204" i="20"/>
  <c r="AD204" i="20"/>
  <c r="AF204" i="20"/>
  <c r="AH204" i="20"/>
  <c r="C205" i="20"/>
  <c r="D205" i="20"/>
  <c r="E205" i="20"/>
  <c r="F205" i="20"/>
  <c r="G205" i="20"/>
  <c r="H205" i="20"/>
  <c r="I205" i="20"/>
  <c r="J205" i="20"/>
  <c r="K205" i="20"/>
  <c r="L205" i="20"/>
  <c r="M205" i="20"/>
  <c r="N205" i="20"/>
  <c r="O205" i="20"/>
  <c r="P205" i="20"/>
  <c r="Q205" i="20"/>
  <c r="R205" i="20"/>
  <c r="S205" i="20"/>
  <c r="T205" i="20"/>
  <c r="U205" i="20"/>
  <c r="V205" i="20"/>
  <c r="W205" i="20"/>
  <c r="BA205" i="20" s="1"/>
  <c r="X205" i="20"/>
  <c r="Y205" i="20"/>
  <c r="Z205" i="20"/>
  <c r="AA205" i="20"/>
  <c r="BE205" i="20" s="1"/>
  <c r="AB205" i="20"/>
  <c r="AC205" i="20"/>
  <c r="AD205" i="20"/>
  <c r="BF205" i="20" s="1"/>
  <c r="AF205" i="20"/>
  <c r="AH205" i="20"/>
  <c r="C206" i="20"/>
  <c r="D206" i="20"/>
  <c r="E206" i="20"/>
  <c r="F206" i="20"/>
  <c r="G206" i="20"/>
  <c r="H206" i="20"/>
  <c r="I206" i="20"/>
  <c r="J206" i="20"/>
  <c r="K206" i="20"/>
  <c r="L206" i="20"/>
  <c r="M206" i="20"/>
  <c r="N206" i="20"/>
  <c r="O206" i="20"/>
  <c r="P206" i="20"/>
  <c r="Q206" i="20"/>
  <c r="R206" i="20"/>
  <c r="S206" i="20"/>
  <c r="T206" i="20"/>
  <c r="U206" i="20"/>
  <c r="V206" i="20"/>
  <c r="W206" i="20"/>
  <c r="BA206" i="20" s="1"/>
  <c r="X206" i="20"/>
  <c r="Y206" i="20"/>
  <c r="Z206" i="20"/>
  <c r="AA206" i="20"/>
  <c r="BE206" i="20" s="1"/>
  <c r="AB206" i="20"/>
  <c r="AC206" i="20"/>
  <c r="AD206" i="20"/>
  <c r="BF206" i="20" s="1"/>
  <c r="AF206" i="20"/>
  <c r="AH206" i="20"/>
  <c r="C207" i="20"/>
  <c r="D207" i="20"/>
  <c r="E207" i="20"/>
  <c r="F207" i="20"/>
  <c r="G207" i="20"/>
  <c r="H207" i="20"/>
  <c r="I207" i="20"/>
  <c r="J207" i="20"/>
  <c r="K207" i="20"/>
  <c r="L207" i="20"/>
  <c r="M207" i="20"/>
  <c r="N207" i="20"/>
  <c r="O207" i="20"/>
  <c r="P207" i="20"/>
  <c r="Q207" i="20"/>
  <c r="R207" i="20"/>
  <c r="S207" i="20"/>
  <c r="T207" i="20"/>
  <c r="U207" i="20"/>
  <c r="V207" i="20"/>
  <c r="W207" i="20"/>
  <c r="X207" i="20"/>
  <c r="Y207" i="20"/>
  <c r="Z207" i="20"/>
  <c r="AA207" i="20"/>
  <c r="AB207" i="20"/>
  <c r="AC207" i="20"/>
  <c r="AD207" i="20"/>
  <c r="BF207" i="20" s="1"/>
  <c r="AF207" i="20"/>
  <c r="AH207" i="20"/>
  <c r="C208" i="20"/>
  <c r="D208" i="20"/>
  <c r="E208" i="20"/>
  <c r="F208" i="20"/>
  <c r="G208" i="20"/>
  <c r="H208" i="20"/>
  <c r="I208" i="20"/>
  <c r="J208" i="20"/>
  <c r="K208" i="20"/>
  <c r="L208" i="20"/>
  <c r="M208" i="20"/>
  <c r="N208" i="20"/>
  <c r="O208" i="20"/>
  <c r="P208" i="20"/>
  <c r="Q208" i="20"/>
  <c r="R208" i="20"/>
  <c r="S208" i="20"/>
  <c r="T208" i="20"/>
  <c r="U208" i="20"/>
  <c r="V208" i="20"/>
  <c r="W208" i="20"/>
  <c r="X208" i="20"/>
  <c r="Y208" i="20"/>
  <c r="Z208" i="20"/>
  <c r="AA208" i="20"/>
  <c r="AB208" i="20"/>
  <c r="AC208" i="20"/>
  <c r="AD208" i="20"/>
  <c r="AF208" i="20"/>
  <c r="AH208" i="20"/>
  <c r="C209" i="20"/>
  <c r="D209" i="20"/>
  <c r="E209" i="20"/>
  <c r="F209" i="20"/>
  <c r="G209" i="20"/>
  <c r="H209" i="20"/>
  <c r="I209" i="20"/>
  <c r="J209" i="20"/>
  <c r="K209" i="20"/>
  <c r="L209" i="20"/>
  <c r="M209" i="20"/>
  <c r="N209" i="20"/>
  <c r="O209" i="20"/>
  <c r="P209" i="20"/>
  <c r="Q209" i="20"/>
  <c r="R209" i="20"/>
  <c r="S209" i="20"/>
  <c r="T209" i="20"/>
  <c r="U209" i="20"/>
  <c r="V209" i="20"/>
  <c r="W209" i="20"/>
  <c r="BA209" i="20" s="1"/>
  <c r="X209" i="20"/>
  <c r="Y209" i="20"/>
  <c r="Z209" i="20"/>
  <c r="AA209" i="20"/>
  <c r="BE209" i="20" s="1"/>
  <c r="AB209" i="20"/>
  <c r="AC209" i="20"/>
  <c r="AD209" i="20"/>
  <c r="BF209" i="20" s="1"/>
  <c r="AF209" i="20"/>
  <c r="AH209" i="20"/>
  <c r="C210" i="20"/>
  <c r="D210" i="20"/>
  <c r="E210" i="20"/>
  <c r="F210" i="20"/>
  <c r="G210" i="20"/>
  <c r="H210" i="20"/>
  <c r="I210" i="20"/>
  <c r="J210" i="20"/>
  <c r="K210" i="20"/>
  <c r="L210" i="20"/>
  <c r="M210" i="20"/>
  <c r="N210" i="20"/>
  <c r="O210" i="20"/>
  <c r="P210" i="20"/>
  <c r="Q210" i="20"/>
  <c r="R210" i="20"/>
  <c r="S210" i="20"/>
  <c r="T210" i="20"/>
  <c r="U210" i="20"/>
  <c r="V210" i="20"/>
  <c r="W210" i="20"/>
  <c r="BA210" i="20" s="1"/>
  <c r="X210" i="20"/>
  <c r="Y210" i="20"/>
  <c r="Z210" i="20"/>
  <c r="AA210" i="20"/>
  <c r="BE210" i="20" s="1"/>
  <c r="AB210" i="20"/>
  <c r="AC210" i="20"/>
  <c r="AD210" i="20"/>
  <c r="BF210" i="20" s="1"/>
  <c r="AF210" i="20"/>
  <c r="AH210" i="20"/>
  <c r="C211" i="20"/>
  <c r="D211" i="20"/>
  <c r="E211" i="20"/>
  <c r="F211" i="20"/>
  <c r="G211" i="20"/>
  <c r="H211" i="20"/>
  <c r="I211" i="20"/>
  <c r="J211" i="20"/>
  <c r="K211" i="20"/>
  <c r="L211" i="20"/>
  <c r="M211" i="20"/>
  <c r="N211" i="20"/>
  <c r="O211" i="20"/>
  <c r="P211" i="20"/>
  <c r="Q211" i="20"/>
  <c r="R211" i="20"/>
  <c r="S211" i="20"/>
  <c r="T211" i="20"/>
  <c r="U211" i="20"/>
  <c r="V211" i="20"/>
  <c r="W211" i="20"/>
  <c r="BA211" i="20" s="1"/>
  <c r="X211" i="20"/>
  <c r="Y211" i="20"/>
  <c r="Z211" i="20"/>
  <c r="AA211" i="20"/>
  <c r="BE211" i="20" s="1"/>
  <c r="AB211" i="20"/>
  <c r="AC211" i="20"/>
  <c r="AD211" i="20"/>
  <c r="BF211" i="20" s="1"/>
  <c r="AF211" i="20"/>
  <c r="AH211" i="20"/>
  <c r="C212" i="20"/>
  <c r="D212" i="20"/>
  <c r="E212" i="20"/>
  <c r="F212" i="20"/>
  <c r="G212" i="20"/>
  <c r="H212" i="20"/>
  <c r="I212" i="20"/>
  <c r="J212" i="20"/>
  <c r="K212" i="20"/>
  <c r="L212" i="20"/>
  <c r="M212" i="20"/>
  <c r="N212" i="20"/>
  <c r="O212" i="20"/>
  <c r="P212" i="20"/>
  <c r="Q212" i="20"/>
  <c r="R212" i="20"/>
  <c r="S212" i="20"/>
  <c r="T212" i="20"/>
  <c r="U212" i="20"/>
  <c r="V212" i="20"/>
  <c r="W212" i="20"/>
  <c r="X212" i="20"/>
  <c r="Y212" i="20"/>
  <c r="Z212" i="20"/>
  <c r="AA212" i="20"/>
  <c r="AB212" i="20"/>
  <c r="AC212" i="20"/>
  <c r="AD212" i="20"/>
  <c r="BF212" i="20" s="1"/>
  <c r="AF212" i="20"/>
  <c r="AH212" i="20"/>
  <c r="C213" i="20"/>
  <c r="D213" i="20"/>
  <c r="E213" i="20"/>
  <c r="F213" i="20"/>
  <c r="G213" i="20"/>
  <c r="H213" i="20"/>
  <c r="I213" i="20"/>
  <c r="J213" i="20"/>
  <c r="K213" i="20"/>
  <c r="L213" i="20"/>
  <c r="M213" i="20"/>
  <c r="N213" i="20"/>
  <c r="O213" i="20"/>
  <c r="P213" i="20"/>
  <c r="Q213" i="20"/>
  <c r="R213" i="20"/>
  <c r="S213" i="20"/>
  <c r="T213" i="20"/>
  <c r="U213" i="20"/>
  <c r="V213" i="20"/>
  <c r="W213" i="20"/>
  <c r="BA213" i="20" s="1"/>
  <c r="X213" i="20"/>
  <c r="Y213" i="20"/>
  <c r="Z213" i="20"/>
  <c r="AA213" i="20"/>
  <c r="BE213" i="20" s="1"/>
  <c r="AB213" i="20"/>
  <c r="AC213" i="20"/>
  <c r="AD213" i="20"/>
  <c r="BF213" i="20" s="1"/>
  <c r="AF213" i="20"/>
  <c r="AH213" i="20"/>
  <c r="C214" i="20"/>
  <c r="D214" i="20"/>
  <c r="E214" i="20"/>
  <c r="F214" i="20"/>
  <c r="G214" i="20"/>
  <c r="H214" i="20"/>
  <c r="I214" i="20"/>
  <c r="J214" i="20"/>
  <c r="K214" i="20"/>
  <c r="L214" i="20"/>
  <c r="M214" i="20"/>
  <c r="N214" i="20"/>
  <c r="O214" i="20"/>
  <c r="P214" i="20"/>
  <c r="Q214" i="20"/>
  <c r="R214" i="20"/>
  <c r="S214" i="20"/>
  <c r="T214" i="20"/>
  <c r="U214" i="20"/>
  <c r="V214" i="20"/>
  <c r="W214" i="20"/>
  <c r="BA214" i="20" s="1"/>
  <c r="X214" i="20"/>
  <c r="Y214" i="20"/>
  <c r="Z214" i="20"/>
  <c r="AA214" i="20"/>
  <c r="BE214" i="20" s="1"/>
  <c r="AB214" i="20"/>
  <c r="AC214" i="20"/>
  <c r="AD214" i="20"/>
  <c r="AF214" i="20"/>
  <c r="AH214" i="20"/>
  <c r="C215" i="20"/>
  <c r="D215" i="20"/>
  <c r="E215" i="20"/>
  <c r="F215" i="20"/>
  <c r="G215" i="20"/>
  <c r="H215" i="20"/>
  <c r="I215" i="20"/>
  <c r="J215" i="20"/>
  <c r="K215" i="20"/>
  <c r="L215" i="20"/>
  <c r="M215" i="20"/>
  <c r="N215" i="20"/>
  <c r="O215" i="20"/>
  <c r="P215" i="20"/>
  <c r="Q215" i="20"/>
  <c r="R215" i="20"/>
  <c r="S215" i="20"/>
  <c r="T215" i="20"/>
  <c r="U215" i="20"/>
  <c r="V215" i="20"/>
  <c r="W215" i="20"/>
  <c r="BA215" i="20" s="1"/>
  <c r="X215" i="20"/>
  <c r="Y215" i="20"/>
  <c r="Z215" i="20"/>
  <c r="AA215" i="20"/>
  <c r="BE215" i="20" s="1"/>
  <c r="AB215" i="20"/>
  <c r="AC215" i="20"/>
  <c r="AD215" i="20"/>
  <c r="BF215" i="20" s="1"/>
  <c r="AF215" i="20"/>
  <c r="AH215" i="20"/>
  <c r="C216" i="20"/>
  <c r="D216" i="20"/>
  <c r="E216" i="20"/>
  <c r="F216" i="20"/>
  <c r="G216" i="20"/>
  <c r="H216" i="20"/>
  <c r="I216" i="20"/>
  <c r="J216" i="20"/>
  <c r="K216" i="20"/>
  <c r="L216" i="20"/>
  <c r="M216" i="20"/>
  <c r="N216" i="20"/>
  <c r="O216" i="20"/>
  <c r="P216" i="20"/>
  <c r="Q216" i="20"/>
  <c r="R216" i="20"/>
  <c r="S216" i="20"/>
  <c r="T216" i="20"/>
  <c r="U216" i="20"/>
  <c r="V216" i="20"/>
  <c r="W216" i="20"/>
  <c r="X216" i="20"/>
  <c r="Y216" i="20"/>
  <c r="Z216" i="20"/>
  <c r="AA216" i="20"/>
  <c r="BE216" i="20" s="1"/>
  <c r="AB216" i="20"/>
  <c r="AC216" i="20"/>
  <c r="AD216" i="20"/>
  <c r="BF216" i="20" s="1"/>
  <c r="AF216" i="20"/>
  <c r="AH216" i="20"/>
  <c r="C217" i="20"/>
  <c r="D217" i="20"/>
  <c r="E217" i="20"/>
  <c r="F217" i="20"/>
  <c r="G217" i="20"/>
  <c r="H217" i="20"/>
  <c r="I217" i="20"/>
  <c r="J217" i="20"/>
  <c r="K217" i="20"/>
  <c r="L217" i="20"/>
  <c r="M217" i="20"/>
  <c r="N217" i="20"/>
  <c r="O217" i="20"/>
  <c r="P217" i="20"/>
  <c r="Q217" i="20"/>
  <c r="R217" i="20"/>
  <c r="S217" i="20"/>
  <c r="T217" i="20"/>
  <c r="U217" i="20"/>
  <c r="V217" i="20"/>
  <c r="W217" i="20"/>
  <c r="X217" i="20"/>
  <c r="Y217" i="20"/>
  <c r="Z217" i="20"/>
  <c r="AA217" i="20"/>
  <c r="BE217" i="20" s="1"/>
  <c r="AB217" i="20"/>
  <c r="AC217" i="20"/>
  <c r="AD217" i="20"/>
  <c r="BF217" i="20" s="1"/>
  <c r="AF217" i="20"/>
  <c r="AH217" i="20"/>
  <c r="C218" i="20"/>
  <c r="D218" i="20"/>
  <c r="E218" i="20"/>
  <c r="F218" i="20"/>
  <c r="G218" i="20"/>
  <c r="H218" i="20"/>
  <c r="I218" i="20"/>
  <c r="J218" i="20"/>
  <c r="K218" i="20"/>
  <c r="L218" i="20"/>
  <c r="M218" i="20"/>
  <c r="N218" i="20"/>
  <c r="O218" i="20"/>
  <c r="P218" i="20"/>
  <c r="Q218" i="20"/>
  <c r="R218" i="20"/>
  <c r="S218" i="20"/>
  <c r="T218" i="20"/>
  <c r="U218" i="20"/>
  <c r="V218" i="20"/>
  <c r="W218" i="20"/>
  <c r="BA218" i="20" s="1"/>
  <c r="X218" i="20"/>
  <c r="Y218" i="20"/>
  <c r="Z218" i="20"/>
  <c r="AA218" i="20"/>
  <c r="AB218" i="20"/>
  <c r="AC218" i="20"/>
  <c r="AD218" i="20"/>
  <c r="BF218" i="20" s="1"/>
  <c r="AF218" i="20"/>
  <c r="AH218" i="20"/>
  <c r="C219" i="20"/>
  <c r="D219" i="20"/>
  <c r="E219" i="20"/>
  <c r="F219" i="20"/>
  <c r="G219" i="20"/>
  <c r="H219" i="20"/>
  <c r="I219" i="20"/>
  <c r="J219" i="20"/>
  <c r="K219" i="20"/>
  <c r="L219" i="20"/>
  <c r="M219" i="20"/>
  <c r="N219" i="20"/>
  <c r="O219" i="20"/>
  <c r="P219" i="20"/>
  <c r="Q219" i="20"/>
  <c r="R219" i="20"/>
  <c r="S219" i="20"/>
  <c r="T219" i="20"/>
  <c r="U219" i="20"/>
  <c r="V219" i="20"/>
  <c r="W219" i="20"/>
  <c r="BA219" i="20" s="1"/>
  <c r="X219" i="20"/>
  <c r="Y219" i="20"/>
  <c r="Z219" i="20"/>
  <c r="AA219" i="20"/>
  <c r="BE219" i="20" s="1"/>
  <c r="AB219" i="20"/>
  <c r="AC219" i="20"/>
  <c r="AD219" i="20"/>
  <c r="BF219" i="20" s="1"/>
  <c r="AF219" i="20"/>
  <c r="AH219" i="20"/>
  <c r="C220" i="20"/>
  <c r="D220" i="20"/>
  <c r="E220" i="20"/>
  <c r="F220" i="20"/>
  <c r="G220" i="20"/>
  <c r="H220" i="20"/>
  <c r="I220" i="20"/>
  <c r="J220" i="20"/>
  <c r="K220" i="20"/>
  <c r="L220" i="20"/>
  <c r="M220" i="20"/>
  <c r="N220" i="20"/>
  <c r="O220" i="20"/>
  <c r="P220" i="20"/>
  <c r="Q220" i="20"/>
  <c r="R220" i="20"/>
  <c r="S220" i="20"/>
  <c r="T220" i="20"/>
  <c r="U220" i="20"/>
  <c r="V220" i="20"/>
  <c r="W220" i="20"/>
  <c r="X220" i="20"/>
  <c r="Y220" i="20"/>
  <c r="Z220" i="20"/>
  <c r="AA220" i="20"/>
  <c r="AB220" i="20"/>
  <c r="AC220" i="20"/>
  <c r="AD220" i="20"/>
  <c r="BF220" i="20" s="1"/>
  <c r="AF220" i="20"/>
  <c r="AH220" i="20"/>
  <c r="C221" i="20"/>
  <c r="D221" i="20"/>
  <c r="E221" i="20"/>
  <c r="F221" i="20"/>
  <c r="G221" i="20"/>
  <c r="H221" i="20"/>
  <c r="I221" i="20"/>
  <c r="J221" i="20"/>
  <c r="K221" i="20"/>
  <c r="L221" i="20"/>
  <c r="M221" i="20"/>
  <c r="N221" i="20"/>
  <c r="O221" i="20"/>
  <c r="P221" i="20"/>
  <c r="Q221" i="20"/>
  <c r="R221" i="20"/>
  <c r="S221" i="20"/>
  <c r="T221" i="20"/>
  <c r="U221" i="20"/>
  <c r="V221" i="20"/>
  <c r="W221" i="20"/>
  <c r="BA221" i="20" s="1"/>
  <c r="X221" i="20"/>
  <c r="Y221" i="20"/>
  <c r="Z221" i="20"/>
  <c r="AA221" i="20"/>
  <c r="BE221" i="20" s="1"/>
  <c r="AB221" i="20"/>
  <c r="AC221" i="20"/>
  <c r="AD221" i="20"/>
  <c r="BF221" i="20" s="1"/>
  <c r="AF221" i="20"/>
  <c r="AH221" i="20"/>
  <c r="C222" i="20"/>
  <c r="D222" i="20"/>
  <c r="E222" i="20"/>
  <c r="F222" i="20"/>
  <c r="G222" i="20"/>
  <c r="H222" i="20"/>
  <c r="I222" i="20"/>
  <c r="J222" i="20"/>
  <c r="K222" i="20"/>
  <c r="L222" i="20"/>
  <c r="M222" i="20"/>
  <c r="N222" i="20"/>
  <c r="O222" i="20"/>
  <c r="P222" i="20"/>
  <c r="Q222" i="20"/>
  <c r="R222" i="20"/>
  <c r="S222" i="20"/>
  <c r="T222" i="20"/>
  <c r="U222" i="20"/>
  <c r="V222" i="20"/>
  <c r="W222" i="20"/>
  <c r="BA222" i="20" s="1"/>
  <c r="X222" i="20"/>
  <c r="Y222" i="20"/>
  <c r="Z222" i="20"/>
  <c r="AA222" i="20"/>
  <c r="BE222" i="20" s="1"/>
  <c r="AB222" i="20"/>
  <c r="AC222" i="20"/>
  <c r="AD222" i="20"/>
  <c r="AF222" i="20"/>
  <c r="AH222" i="20"/>
  <c r="C223" i="20"/>
  <c r="D223" i="20"/>
  <c r="E223" i="20"/>
  <c r="F223" i="20"/>
  <c r="G223" i="20"/>
  <c r="H223" i="20"/>
  <c r="I223" i="20"/>
  <c r="J223" i="20"/>
  <c r="K223" i="20"/>
  <c r="L223" i="20"/>
  <c r="M223" i="20"/>
  <c r="N223" i="20"/>
  <c r="O223" i="20"/>
  <c r="P223" i="20"/>
  <c r="Q223" i="20"/>
  <c r="R223" i="20"/>
  <c r="S223" i="20"/>
  <c r="T223" i="20"/>
  <c r="U223" i="20"/>
  <c r="V223" i="20"/>
  <c r="W223" i="20"/>
  <c r="BA223" i="20" s="1"/>
  <c r="X223" i="20"/>
  <c r="Y223" i="20"/>
  <c r="Z223" i="20"/>
  <c r="AA223" i="20"/>
  <c r="BE223" i="20" s="1"/>
  <c r="AB223" i="20"/>
  <c r="AC223" i="20"/>
  <c r="AD223" i="20"/>
  <c r="BF223" i="20" s="1"/>
  <c r="AF223" i="20"/>
  <c r="AH223" i="20"/>
  <c r="C224" i="20"/>
  <c r="D224" i="20"/>
  <c r="E224" i="20"/>
  <c r="F224" i="20"/>
  <c r="G224" i="20"/>
  <c r="H224" i="20"/>
  <c r="I224" i="20"/>
  <c r="J224" i="20"/>
  <c r="K224" i="20"/>
  <c r="L224" i="20"/>
  <c r="M224" i="20"/>
  <c r="N224" i="20"/>
  <c r="O224" i="20"/>
  <c r="P224" i="20"/>
  <c r="Q224" i="20"/>
  <c r="R224" i="20"/>
  <c r="S224" i="20"/>
  <c r="T224" i="20"/>
  <c r="U224" i="20"/>
  <c r="V224" i="20"/>
  <c r="W224" i="20"/>
  <c r="X224" i="20"/>
  <c r="Y224" i="20"/>
  <c r="Z224" i="20"/>
  <c r="AA224" i="20"/>
  <c r="AB224" i="20"/>
  <c r="AC224" i="20"/>
  <c r="AD224" i="20"/>
  <c r="BF224" i="20" s="1"/>
  <c r="AF224" i="20"/>
  <c r="AH224" i="20"/>
  <c r="C225" i="20"/>
  <c r="D225" i="20"/>
  <c r="E225" i="20"/>
  <c r="F225" i="20"/>
  <c r="G225" i="20"/>
  <c r="H225" i="20"/>
  <c r="I225" i="20"/>
  <c r="J225" i="20"/>
  <c r="K225" i="20"/>
  <c r="L225" i="20"/>
  <c r="M225" i="20"/>
  <c r="N225" i="20"/>
  <c r="O225" i="20"/>
  <c r="P225" i="20"/>
  <c r="Q225" i="20"/>
  <c r="R225" i="20"/>
  <c r="S225" i="20"/>
  <c r="T225" i="20"/>
  <c r="U225" i="20"/>
  <c r="V225" i="20"/>
  <c r="W225" i="20"/>
  <c r="X225" i="20"/>
  <c r="Y225" i="20"/>
  <c r="Z225" i="20"/>
  <c r="AA225" i="20"/>
  <c r="BE225" i="20" s="1"/>
  <c r="AB225" i="20"/>
  <c r="AC225" i="20"/>
  <c r="AD225" i="20"/>
  <c r="BF225" i="20" s="1"/>
  <c r="AF225" i="20"/>
  <c r="AH225" i="20"/>
  <c r="C226" i="20"/>
  <c r="D226" i="20"/>
  <c r="E226" i="20"/>
  <c r="F226" i="20"/>
  <c r="G226" i="20"/>
  <c r="H226" i="20"/>
  <c r="I226" i="20"/>
  <c r="J226" i="20"/>
  <c r="K226" i="20"/>
  <c r="L226" i="20"/>
  <c r="M226" i="20"/>
  <c r="N226" i="20"/>
  <c r="O226" i="20"/>
  <c r="P226" i="20"/>
  <c r="Q226" i="20"/>
  <c r="R226" i="20"/>
  <c r="S226" i="20"/>
  <c r="T226" i="20"/>
  <c r="U226" i="20"/>
  <c r="V226" i="20"/>
  <c r="W226" i="20"/>
  <c r="BA226" i="20" s="1"/>
  <c r="X226" i="20"/>
  <c r="Y226" i="20"/>
  <c r="Z226" i="20"/>
  <c r="AA226" i="20"/>
  <c r="AB226" i="20"/>
  <c r="AC226" i="20"/>
  <c r="AD226" i="20"/>
  <c r="BF226" i="20" s="1"/>
  <c r="AF226" i="20"/>
  <c r="AH226" i="20"/>
  <c r="C227" i="20"/>
  <c r="D227" i="20"/>
  <c r="E227" i="20"/>
  <c r="F227" i="20"/>
  <c r="G227" i="20"/>
  <c r="H227" i="20"/>
  <c r="I227" i="20"/>
  <c r="J227" i="20"/>
  <c r="K227" i="20"/>
  <c r="L227" i="20"/>
  <c r="M227" i="20"/>
  <c r="N227" i="20"/>
  <c r="O227" i="20"/>
  <c r="P227" i="20"/>
  <c r="Q227" i="20"/>
  <c r="R227" i="20"/>
  <c r="S227" i="20"/>
  <c r="T227" i="20"/>
  <c r="U227" i="20"/>
  <c r="V227" i="20"/>
  <c r="W227" i="20"/>
  <c r="BA227" i="20" s="1"/>
  <c r="X227" i="20"/>
  <c r="Y227" i="20"/>
  <c r="Z227" i="20"/>
  <c r="AA227" i="20"/>
  <c r="BE227" i="20" s="1"/>
  <c r="AB227" i="20"/>
  <c r="AC227" i="20"/>
  <c r="AD227" i="20"/>
  <c r="BF227" i="20" s="1"/>
  <c r="AF227" i="20"/>
  <c r="AH227" i="20"/>
  <c r="C228" i="20"/>
  <c r="D228" i="20"/>
  <c r="E228" i="20"/>
  <c r="F228" i="20"/>
  <c r="G228" i="20"/>
  <c r="H228" i="20"/>
  <c r="I228" i="20"/>
  <c r="J228" i="20"/>
  <c r="K228" i="20"/>
  <c r="L228" i="20"/>
  <c r="M228" i="20"/>
  <c r="N228" i="20"/>
  <c r="O228" i="20"/>
  <c r="P228" i="20"/>
  <c r="Q228" i="20"/>
  <c r="R228" i="20"/>
  <c r="S228" i="20"/>
  <c r="T228" i="20"/>
  <c r="U228" i="20"/>
  <c r="V228" i="20"/>
  <c r="W228" i="20"/>
  <c r="X228" i="20"/>
  <c r="Y228" i="20"/>
  <c r="Z228" i="20"/>
  <c r="AA228" i="20"/>
  <c r="AB228" i="20"/>
  <c r="AC228" i="20"/>
  <c r="AD228" i="20"/>
  <c r="BF228" i="20" s="1"/>
  <c r="AF228" i="20"/>
  <c r="AH228" i="20"/>
  <c r="C229" i="20"/>
  <c r="D229" i="20"/>
  <c r="E229" i="20"/>
  <c r="F229" i="20"/>
  <c r="G229" i="20"/>
  <c r="H229" i="20"/>
  <c r="I229" i="20"/>
  <c r="J229" i="20"/>
  <c r="K229" i="20"/>
  <c r="L229" i="20"/>
  <c r="M229" i="20"/>
  <c r="N229" i="20"/>
  <c r="O229" i="20"/>
  <c r="P229" i="20"/>
  <c r="Q229" i="20"/>
  <c r="R229" i="20"/>
  <c r="S229" i="20"/>
  <c r="T229" i="20"/>
  <c r="U229" i="20"/>
  <c r="V229" i="20"/>
  <c r="W229" i="20"/>
  <c r="BA229" i="20" s="1"/>
  <c r="X229" i="20"/>
  <c r="Y229" i="20"/>
  <c r="Z229" i="20"/>
  <c r="AA229" i="20"/>
  <c r="BE229" i="20" s="1"/>
  <c r="AB229" i="20"/>
  <c r="AC229" i="20"/>
  <c r="AD229" i="20"/>
  <c r="BF229" i="20" s="1"/>
  <c r="AF229" i="20"/>
  <c r="AH229" i="20"/>
  <c r="C230" i="20"/>
  <c r="D230" i="20"/>
  <c r="E230" i="20"/>
  <c r="F230" i="20"/>
  <c r="G230" i="20"/>
  <c r="H230" i="20"/>
  <c r="I230" i="20"/>
  <c r="J230" i="20"/>
  <c r="K230" i="20"/>
  <c r="L230" i="20"/>
  <c r="M230" i="20"/>
  <c r="N230" i="20"/>
  <c r="O230" i="20"/>
  <c r="P230" i="20"/>
  <c r="Q230" i="20"/>
  <c r="R230" i="20"/>
  <c r="S230" i="20"/>
  <c r="T230" i="20"/>
  <c r="U230" i="20"/>
  <c r="V230" i="20"/>
  <c r="W230" i="20"/>
  <c r="BA230" i="20" s="1"/>
  <c r="X230" i="20"/>
  <c r="Y230" i="20"/>
  <c r="Z230" i="20"/>
  <c r="AA230" i="20"/>
  <c r="BE230" i="20" s="1"/>
  <c r="AB230" i="20"/>
  <c r="AC230" i="20"/>
  <c r="AD230" i="20"/>
  <c r="AF230" i="20"/>
  <c r="AH230" i="20"/>
  <c r="C231" i="20"/>
  <c r="D231" i="20"/>
  <c r="E231" i="20"/>
  <c r="F231" i="20"/>
  <c r="G231" i="20"/>
  <c r="H231" i="20"/>
  <c r="I231" i="20"/>
  <c r="J231" i="20"/>
  <c r="K231" i="20"/>
  <c r="L231" i="20"/>
  <c r="M231" i="20"/>
  <c r="N231" i="20"/>
  <c r="O231" i="20"/>
  <c r="P231" i="20"/>
  <c r="Q231" i="20"/>
  <c r="R231" i="20"/>
  <c r="S231" i="20"/>
  <c r="T231" i="20"/>
  <c r="U231" i="20"/>
  <c r="V231" i="20"/>
  <c r="W231" i="20"/>
  <c r="BA231" i="20" s="1"/>
  <c r="X231" i="20"/>
  <c r="Y231" i="20"/>
  <c r="Z231" i="20"/>
  <c r="AA231" i="20"/>
  <c r="BE231" i="20" s="1"/>
  <c r="AB231" i="20"/>
  <c r="AC231" i="20"/>
  <c r="AD231" i="20"/>
  <c r="BF231" i="20" s="1"/>
  <c r="AF231" i="20"/>
  <c r="AH231" i="20"/>
  <c r="C232" i="20"/>
  <c r="D232" i="20"/>
  <c r="E232" i="20"/>
  <c r="F232" i="20"/>
  <c r="G232" i="20"/>
  <c r="H232" i="20"/>
  <c r="I232" i="20"/>
  <c r="J232" i="20"/>
  <c r="K232" i="20"/>
  <c r="L232" i="20"/>
  <c r="M232" i="20"/>
  <c r="N232" i="20"/>
  <c r="O232" i="20"/>
  <c r="P232" i="20"/>
  <c r="Q232" i="20"/>
  <c r="R232" i="20"/>
  <c r="S232" i="20"/>
  <c r="T232" i="20"/>
  <c r="U232" i="20"/>
  <c r="V232" i="20"/>
  <c r="W232" i="20"/>
  <c r="X232" i="20"/>
  <c r="Y232" i="20"/>
  <c r="Z232" i="20"/>
  <c r="AA232" i="20"/>
  <c r="AB232" i="20"/>
  <c r="AC232" i="20"/>
  <c r="AD232" i="20"/>
  <c r="BF232" i="20" s="1"/>
  <c r="AF232" i="20"/>
  <c r="AH232" i="20"/>
  <c r="C233" i="20"/>
  <c r="D233" i="20"/>
  <c r="E233" i="20"/>
  <c r="F233" i="20"/>
  <c r="G233" i="20"/>
  <c r="H233" i="20"/>
  <c r="I233" i="20"/>
  <c r="J233" i="20"/>
  <c r="K233" i="20"/>
  <c r="L233" i="20"/>
  <c r="M233" i="20"/>
  <c r="N233" i="20"/>
  <c r="O233" i="20"/>
  <c r="P233" i="20"/>
  <c r="Q233" i="20"/>
  <c r="R233" i="20"/>
  <c r="S233" i="20"/>
  <c r="T233" i="20"/>
  <c r="U233" i="20"/>
  <c r="V233" i="20"/>
  <c r="W233" i="20"/>
  <c r="BA233" i="20" s="1"/>
  <c r="X233" i="20"/>
  <c r="Y233" i="20"/>
  <c r="Z233" i="20"/>
  <c r="AA233" i="20"/>
  <c r="BE233" i="20" s="1"/>
  <c r="AB233" i="20"/>
  <c r="AC233" i="20"/>
  <c r="AD233" i="20"/>
  <c r="BF233" i="20" s="1"/>
  <c r="AF233" i="20"/>
  <c r="AH233" i="20"/>
  <c r="C234" i="20"/>
  <c r="D234" i="20"/>
  <c r="E234" i="20"/>
  <c r="F234" i="20"/>
  <c r="G234" i="20"/>
  <c r="H234" i="20"/>
  <c r="I234" i="20"/>
  <c r="J234" i="20"/>
  <c r="K234" i="20"/>
  <c r="L234" i="20"/>
  <c r="M234" i="20"/>
  <c r="N234" i="20"/>
  <c r="O234" i="20"/>
  <c r="P234" i="20"/>
  <c r="Q234" i="20"/>
  <c r="R234" i="20"/>
  <c r="S234" i="20"/>
  <c r="T234" i="20"/>
  <c r="U234" i="20"/>
  <c r="V234" i="20"/>
  <c r="W234" i="20"/>
  <c r="BA234" i="20" s="1"/>
  <c r="X234" i="20"/>
  <c r="Y234" i="20"/>
  <c r="Z234" i="20"/>
  <c r="AA234" i="20"/>
  <c r="AB234" i="20"/>
  <c r="AC234" i="20"/>
  <c r="AD234" i="20"/>
  <c r="BF234" i="20" s="1"/>
  <c r="AF234" i="20"/>
  <c r="AH234" i="20"/>
  <c r="C236" i="20"/>
  <c r="D236" i="20"/>
  <c r="E236" i="20"/>
  <c r="F236" i="20"/>
  <c r="G236" i="20"/>
  <c r="H236" i="20"/>
  <c r="I236" i="20"/>
  <c r="J236" i="20"/>
  <c r="K236" i="20"/>
  <c r="L236" i="20"/>
  <c r="M236" i="20"/>
  <c r="N236" i="20"/>
  <c r="O236" i="20"/>
  <c r="P236" i="20"/>
  <c r="Q236" i="20"/>
  <c r="R236" i="20"/>
  <c r="S236" i="20"/>
  <c r="T236" i="20"/>
  <c r="U236" i="20"/>
  <c r="V236" i="20"/>
  <c r="W236" i="20"/>
  <c r="X236" i="20"/>
  <c r="Y236" i="20"/>
  <c r="Z236" i="20"/>
  <c r="AA236" i="20"/>
  <c r="BE236" i="20" s="1"/>
  <c r="AB236" i="20"/>
  <c r="AC236" i="20"/>
  <c r="AD236" i="20"/>
  <c r="BF236" i="20" s="1"/>
  <c r="AF236" i="20"/>
  <c r="AH236" i="20"/>
  <c r="C237" i="20"/>
  <c r="D237" i="20"/>
  <c r="E237" i="20"/>
  <c r="F237" i="20"/>
  <c r="G237" i="20"/>
  <c r="H237" i="20"/>
  <c r="I237" i="20"/>
  <c r="J237" i="20"/>
  <c r="K237" i="20"/>
  <c r="L237" i="20"/>
  <c r="M237" i="20"/>
  <c r="N237" i="20"/>
  <c r="O237" i="20"/>
  <c r="P237" i="20"/>
  <c r="Q237" i="20"/>
  <c r="R237" i="20"/>
  <c r="S237" i="20"/>
  <c r="T237" i="20"/>
  <c r="U237" i="20"/>
  <c r="V237" i="20"/>
  <c r="W237" i="20"/>
  <c r="X237" i="20"/>
  <c r="Y237" i="20"/>
  <c r="Z237" i="20"/>
  <c r="AA237" i="20"/>
  <c r="AB237" i="20"/>
  <c r="AC237" i="20"/>
  <c r="AD237" i="20"/>
  <c r="BF237" i="20" s="1"/>
  <c r="AF237" i="20"/>
  <c r="AH237" i="20"/>
  <c r="C238" i="20"/>
  <c r="D238" i="20"/>
  <c r="E238" i="20"/>
  <c r="F238" i="20"/>
  <c r="G238" i="20"/>
  <c r="H238" i="20"/>
  <c r="I238" i="20"/>
  <c r="J238" i="20"/>
  <c r="K238" i="20"/>
  <c r="L238" i="20"/>
  <c r="M238" i="20"/>
  <c r="N238" i="20"/>
  <c r="O238" i="20"/>
  <c r="P238" i="20"/>
  <c r="Q238" i="20"/>
  <c r="R238" i="20"/>
  <c r="S238" i="20"/>
  <c r="T238" i="20"/>
  <c r="U238" i="20"/>
  <c r="V238" i="20"/>
  <c r="W238" i="20"/>
  <c r="BA238" i="20" s="1"/>
  <c r="X238" i="20"/>
  <c r="Y238" i="20"/>
  <c r="Z238" i="20"/>
  <c r="AA238" i="20"/>
  <c r="BE238" i="20" s="1"/>
  <c r="AB238" i="20"/>
  <c r="AC238" i="20"/>
  <c r="AD238" i="20"/>
  <c r="BF238" i="20" s="1"/>
  <c r="AF238" i="20"/>
  <c r="AH238" i="20"/>
  <c r="C239" i="20"/>
  <c r="D239" i="20"/>
  <c r="E239" i="20"/>
  <c r="F239" i="20"/>
  <c r="G239" i="20"/>
  <c r="H239" i="20"/>
  <c r="I239" i="20"/>
  <c r="J239" i="20"/>
  <c r="K239" i="20"/>
  <c r="L239" i="20"/>
  <c r="M239" i="20"/>
  <c r="N239" i="20"/>
  <c r="O239" i="20"/>
  <c r="P239" i="20"/>
  <c r="Q239" i="20"/>
  <c r="R239" i="20"/>
  <c r="S239" i="20"/>
  <c r="T239" i="20"/>
  <c r="U239" i="20"/>
  <c r="V239" i="20"/>
  <c r="W239" i="20"/>
  <c r="BA239" i="20" s="1"/>
  <c r="X239" i="20"/>
  <c r="Y239" i="20"/>
  <c r="Z239" i="20"/>
  <c r="AA239" i="20"/>
  <c r="AB239" i="20"/>
  <c r="AC239" i="20"/>
  <c r="AD239" i="20"/>
  <c r="BF239" i="20" s="1"/>
  <c r="AF239" i="20"/>
  <c r="AH239" i="20"/>
  <c r="C240" i="20"/>
  <c r="D240" i="20"/>
  <c r="E240" i="20"/>
  <c r="F240" i="20"/>
  <c r="G240" i="20"/>
  <c r="H240" i="20"/>
  <c r="I240" i="20"/>
  <c r="J240" i="20"/>
  <c r="K240" i="20"/>
  <c r="L240" i="20"/>
  <c r="M240" i="20"/>
  <c r="N240" i="20"/>
  <c r="O240" i="20"/>
  <c r="P240" i="20"/>
  <c r="Q240" i="20"/>
  <c r="R240" i="20"/>
  <c r="S240" i="20"/>
  <c r="T240" i="20"/>
  <c r="U240" i="20"/>
  <c r="V240" i="20"/>
  <c r="W240" i="20"/>
  <c r="BA240" i="20" s="1"/>
  <c r="X240" i="20"/>
  <c r="Y240" i="20"/>
  <c r="Z240" i="20"/>
  <c r="AA240" i="20"/>
  <c r="BE240" i="20" s="1"/>
  <c r="AB240" i="20"/>
  <c r="AC240" i="20"/>
  <c r="AD240" i="20"/>
  <c r="BF240" i="20" s="1"/>
  <c r="AF240" i="20"/>
  <c r="AH240" i="20"/>
  <c r="C241" i="20"/>
  <c r="D241" i="20"/>
  <c r="E241" i="20"/>
  <c r="F241" i="20"/>
  <c r="G241" i="20"/>
  <c r="H241" i="20"/>
  <c r="I241" i="20"/>
  <c r="J241" i="20"/>
  <c r="K241" i="20"/>
  <c r="L241" i="20"/>
  <c r="M241" i="20"/>
  <c r="N241" i="20"/>
  <c r="O241" i="20"/>
  <c r="P241" i="20"/>
  <c r="Q241" i="20"/>
  <c r="R241" i="20"/>
  <c r="S241" i="20"/>
  <c r="T241" i="20"/>
  <c r="U241" i="20"/>
  <c r="V241" i="20"/>
  <c r="W241" i="20"/>
  <c r="X241" i="20"/>
  <c r="Y241" i="20"/>
  <c r="Z241" i="20"/>
  <c r="AA241" i="20"/>
  <c r="BE241" i="20" s="1"/>
  <c r="AB241" i="20"/>
  <c r="AC241" i="20"/>
  <c r="AD241" i="20"/>
  <c r="BF241" i="20" s="1"/>
  <c r="AF241" i="20"/>
  <c r="AH241" i="20"/>
  <c r="C242" i="20"/>
  <c r="D242" i="20"/>
  <c r="E242" i="20"/>
  <c r="F242" i="20"/>
  <c r="G242" i="20"/>
  <c r="H242" i="20"/>
  <c r="I242" i="20"/>
  <c r="J242" i="20"/>
  <c r="K242" i="20"/>
  <c r="L242" i="20"/>
  <c r="M242" i="20"/>
  <c r="N242" i="20"/>
  <c r="O242" i="20"/>
  <c r="P242" i="20"/>
  <c r="Q242" i="20"/>
  <c r="R242" i="20"/>
  <c r="S242" i="20"/>
  <c r="T242" i="20"/>
  <c r="U242" i="20"/>
  <c r="V242" i="20"/>
  <c r="W242" i="20"/>
  <c r="BA242" i="20" s="1"/>
  <c r="X242" i="20"/>
  <c r="Y242" i="20"/>
  <c r="Z242" i="20"/>
  <c r="AA242" i="20"/>
  <c r="AB242" i="20"/>
  <c r="AC242" i="20"/>
  <c r="AD242" i="20"/>
  <c r="BF242" i="20" s="1"/>
  <c r="AF242" i="20"/>
  <c r="AH242" i="20"/>
  <c r="C243" i="20"/>
  <c r="D243" i="20"/>
  <c r="E243" i="20"/>
  <c r="F243" i="20"/>
  <c r="G243" i="20"/>
  <c r="H243" i="20"/>
  <c r="I243" i="20"/>
  <c r="J243" i="20"/>
  <c r="K243" i="20"/>
  <c r="L243" i="20"/>
  <c r="M243" i="20"/>
  <c r="N243" i="20"/>
  <c r="O243" i="20"/>
  <c r="P243" i="20"/>
  <c r="Q243" i="20"/>
  <c r="R243" i="20"/>
  <c r="S243" i="20"/>
  <c r="T243" i="20"/>
  <c r="U243" i="20"/>
  <c r="V243" i="20"/>
  <c r="W243" i="20"/>
  <c r="BA243" i="20" s="1"/>
  <c r="X243" i="20"/>
  <c r="Y243" i="20"/>
  <c r="Z243" i="20"/>
  <c r="AA243" i="20"/>
  <c r="BE243" i="20" s="1"/>
  <c r="AB243" i="20"/>
  <c r="AC243" i="20"/>
  <c r="AD243" i="20"/>
  <c r="AF243" i="20"/>
  <c r="AH243" i="20"/>
  <c r="C244" i="20"/>
  <c r="D244" i="20"/>
  <c r="E244" i="20"/>
  <c r="F244" i="20"/>
  <c r="G244" i="20"/>
  <c r="H244" i="20"/>
  <c r="I244" i="20"/>
  <c r="J244" i="20"/>
  <c r="K244" i="20"/>
  <c r="L244" i="20"/>
  <c r="M244" i="20"/>
  <c r="N244" i="20"/>
  <c r="O244" i="20"/>
  <c r="P244" i="20"/>
  <c r="Q244" i="20"/>
  <c r="R244" i="20"/>
  <c r="S244" i="20"/>
  <c r="T244" i="20"/>
  <c r="U244" i="20"/>
  <c r="V244" i="20"/>
  <c r="W244" i="20"/>
  <c r="BA244" i="20" s="1"/>
  <c r="X244" i="20"/>
  <c r="Y244" i="20"/>
  <c r="Z244" i="20"/>
  <c r="AA244" i="20"/>
  <c r="BE244" i="20" s="1"/>
  <c r="AB244" i="20"/>
  <c r="AC244" i="20"/>
  <c r="AD244" i="20"/>
  <c r="BF244" i="20" s="1"/>
  <c r="AF244" i="20"/>
  <c r="AH244" i="20"/>
  <c r="C245" i="20"/>
  <c r="D245" i="20"/>
  <c r="E245" i="20"/>
  <c r="F245" i="20"/>
  <c r="G245" i="20"/>
  <c r="H245" i="20"/>
  <c r="I245" i="20"/>
  <c r="J245" i="20"/>
  <c r="K245" i="20"/>
  <c r="L245" i="20"/>
  <c r="M245" i="20"/>
  <c r="N245" i="20"/>
  <c r="O245" i="20"/>
  <c r="P245" i="20"/>
  <c r="Q245" i="20"/>
  <c r="R245" i="20"/>
  <c r="S245" i="20"/>
  <c r="T245" i="20"/>
  <c r="U245" i="20"/>
  <c r="V245" i="20"/>
  <c r="W245" i="20"/>
  <c r="X245" i="20"/>
  <c r="Y245" i="20"/>
  <c r="Z245" i="20"/>
  <c r="AA245" i="20"/>
  <c r="AB245" i="20"/>
  <c r="AC245" i="20"/>
  <c r="AD245" i="20"/>
  <c r="BF245" i="20" s="1"/>
  <c r="AF245" i="20"/>
  <c r="AH245" i="20"/>
  <c r="C246" i="20"/>
  <c r="D246" i="20"/>
  <c r="E246" i="20"/>
  <c r="F246" i="20"/>
  <c r="G246" i="20"/>
  <c r="H246" i="20"/>
  <c r="I246" i="20"/>
  <c r="J246" i="20"/>
  <c r="K246" i="20"/>
  <c r="L246" i="20"/>
  <c r="M246" i="20"/>
  <c r="N246" i="20"/>
  <c r="O246" i="20"/>
  <c r="P246" i="20"/>
  <c r="Q246" i="20"/>
  <c r="R246" i="20"/>
  <c r="S246" i="20"/>
  <c r="T246" i="20"/>
  <c r="U246" i="20"/>
  <c r="V246" i="20"/>
  <c r="W246" i="20"/>
  <c r="BA246" i="20" s="1"/>
  <c r="X246" i="20"/>
  <c r="Y246" i="20"/>
  <c r="Z246" i="20"/>
  <c r="AA246" i="20"/>
  <c r="BE246" i="20" s="1"/>
  <c r="AB246" i="20"/>
  <c r="AC246" i="20"/>
  <c r="AD246" i="20"/>
  <c r="BF246" i="20" s="1"/>
  <c r="AF246" i="20"/>
  <c r="AH246" i="20"/>
  <c r="C247" i="20"/>
  <c r="D247" i="20"/>
  <c r="E247" i="20"/>
  <c r="F247" i="20"/>
  <c r="G247" i="20"/>
  <c r="H247" i="20"/>
  <c r="I247" i="20"/>
  <c r="J247" i="20"/>
  <c r="K247" i="20"/>
  <c r="L247" i="20"/>
  <c r="M247" i="20"/>
  <c r="N247" i="20"/>
  <c r="O247" i="20"/>
  <c r="P247" i="20"/>
  <c r="Q247" i="20"/>
  <c r="R247" i="20"/>
  <c r="S247" i="20"/>
  <c r="T247" i="20"/>
  <c r="U247" i="20"/>
  <c r="V247" i="20"/>
  <c r="W247" i="20"/>
  <c r="BA247" i="20" s="1"/>
  <c r="X247" i="20"/>
  <c r="Y247" i="20"/>
  <c r="Z247" i="20"/>
  <c r="AA247" i="20"/>
  <c r="BE247" i="20" s="1"/>
  <c r="AB247" i="20"/>
  <c r="AC247" i="20"/>
  <c r="AD247" i="20"/>
  <c r="BF247" i="20" s="1"/>
  <c r="AF247" i="20"/>
  <c r="AH247" i="20"/>
  <c r="C248" i="20"/>
  <c r="D248" i="20"/>
  <c r="E248" i="20"/>
  <c r="F248" i="20"/>
  <c r="G248" i="20"/>
  <c r="H248" i="20"/>
  <c r="I248" i="20"/>
  <c r="J248" i="20"/>
  <c r="K248" i="20"/>
  <c r="L248" i="20"/>
  <c r="M248" i="20"/>
  <c r="N248" i="20"/>
  <c r="O248" i="20"/>
  <c r="P248" i="20"/>
  <c r="Q248" i="20"/>
  <c r="R248" i="20"/>
  <c r="S248" i="20"/>
  <c r="T248" i="20"/>
  <c r="U248" i="20"/>
  <c r="V248" i="20"/>
  <c r="W248" i="20"/>
  <c r="BA248" i="20" s="1"/>
  <c r="X248" i="20"/>
  <c r="Y248" i="20"/>
  <c r="Z248" i="20"/>
  <c r="AA248" i="20"/>
  <c r="BE248" i="20" s="1"/>
  <c r="AB248" i="20"/>
  <c r="AC248" i="20"/>
  <c r="AD248" i="20"/>
  <c r="BF248" i="20" s="1"/>
  <c r="AF248" i="20"/>
  <c r="AH248" i="20"/>
  <c r="C249" i="20"/>
  <c r="D249" i="20"/>
  <c r="E249" i="20"/>
  <c r="F249" i="20"/>
  <c r="G249" i="20"/>
  <c r="H249" i="20"/>
  <c r="I249" i="20"/>
  <c r="J249" i="20"/>
  <c r="K249" i="20"/>
  <c r="L249" i="20"/>
  <c r="M249" i="20"/>
  <c r="N249" i="20"/>
  <c r="O249" i="20"/>
  <c r="P249" i="20"/>
  <c r="Q249" i="20"/>
  <c r="R249" i="20"/>
  <c r="S249" i="20"/>
  <c r="T249" i="20"/>
  <c r="U249" i="20"/>
  <c r="V249" i="20"/>
  <c r="W249" i="20"/>
  <c r="BA249" i="20" s="1"/>
  <c r="X249" i="20"/>
  <c r="Y249" i="20"/>
  <c r="Z249" i="20"/>
  <c r="AA249" i="20"/>
  <c r="AB249" i="20"/>
  <c r="AC249" i="20"/>
  <c r="AD249" i="20"/>
  <c r="BF249" i="20" s="1"/>
  <c r="AF249" i="20"/>
  <c r="AH249" i="20"/>
  <c r="C250" i="20"/>
  <c r="D250" i="20"/>
  <c r="E250" i="20"/>
  <c r="F250" i="20"/>
  <c r="G250" i="20"/>
  <c r="H250" i="20"/>
  <c r="I250" i="20"/>
  <c r="J250" i="20"/>
  <c r="K250" i="20"/>
  <c r="L250" i="20"/>
  <c r="M250" i="20"/>
  <c r="N250" i="20"/>
  <c r="O250" i="20"/>
  <c r="P250" i="20"/>
  <c r="Q250" i="20"/>
  <c r="R250" i="20"/>
  <c r="S250" i="20"/>
  <c r="T250" i="20"/>
  <c r="U250" i="20"/>
  <c r="V250" i="20"/>
  <c r="W250" i="20"/>
  <c r="BA250" i="20" s="1"/>
  <c r="X250" i="20"/>
  <c r="Y250" i="20"/>
  <c r="Z250" i="20"/>
  <c r="AA250" i="20"/>
  <c r="BE250" i="20" s="1"/>
  <c r="AB250" i="20"/>
  <c r="AC250" i="20"/>
  <c r="AD250" i="20"/>
  <c r="BF250" i="20" s="1"/>
  <c r="AF250" i="20"/>
  <c r="AH250" i="20"/>
  <c r="C251" i="20"/>
  <c r="D251" i="20"/>
  <c r="E251" i="20"/>
  <c r="F251" i="20"/>
  <c r="G251" i="20"/>
  <c r="H251" i="20"/>
  <c r="I251" i="20"/>
  <c r="K251" i="20"/>
  <c r="L251" i="20"/>
  <c r="M251" i="20"/>
  <c r="N251" i="20"/>
  <c r="O251" i="20"/>
  <c r="P251" i="20"/>
  <c r="Q251" i="20"/>
  <c r="R251" i="20"/>
  <c r="S251" i="20"/>
  <c r="T251" i="20"/>
  <c r="U251" i="20"/>
  <c r="V251" i="20"/>
  <c r="W251" i="20"/>
  <c r="X251" i="20"/>
  <c r="Y251" i="20"/>
  <c r="Z251" i="20"/>
  <c r="AA251" i="20"/>
  <c r="AB251" i="20"/>
  <c r="AC251" i="20"/>
  <c r="AD251" i="20"/>
  <c r="BF251" i="20" s="1"/>
  <c r="AF251" i="20"/>
  <c r="AH251" i="20"/>
  <c r="C252" i="20"/>
  <c r="D252" i="20"/>
  <c r="E252" i="20"/>
  <c r="F252" i="20"/>
  <c r="G252" i="20"/>
  <c r="H252" i="20"/>
  <c r="I252" i="20"/>
  <c r="J252" i="20"/>
  <c r="K252" i="20"/>
  <c r="L252" i="20"/>
  <c r="M252" i="20"/>
  <c r="N252" i="20"/>
  <c r="O252" i="20"/>
  <c r="P252" i="20"/>
  <c r="Q252" i="20"/>
  <c r="R252" i="20"/>
  <c r="S252" i="20"/>
  <c r="T252" i="20"/>
  <c r="U252" i="20"/>
  <c r="V252" i="20"/>
  <c r="W252" i="20"/>
  <c r="BA252" i="20" s="1"/>
  <c r="X252" i="20"/>
  <c r="Y252" i="20"/>
  <c r="Z252" i="20"/>
  <c r="AA252" i="20"/>
  <c r="BE252" i="20" s="1"/>
  <c r="AB252" i="20"/>
  <c r="AC252" i="20"/>
  <c r="AD252" i="20"/>
  <c r="BF252" i="20" s="1"/>
  <c r="AF252" i="20"/>
  <c r="AH252" i="20"/>
  <c r="C253" i="20"/>
  <c r="D253" i="20"/>
  <c r="E253" i="20"/>
  <c r="F253" i="20"/>
  <c r="G253" i="20"/>
  <c r="H253" i="20"/>
  <c r="I253" i="20"/>
  <c r="J253" i="20"/>
  <c r="K253" i="20"/>
  <c r="L253" i="20"/>
  <c r="M253" i="20"/>
  <c r="N253" i="20"/>
  <c r="O253" i="20"/>
  <c r="P253" i="20"/>
  <c r="Q253" i="20"/>
  <c r="R253" i="20"/>
  <c r="S253" i="20"/>
  <c r="T253" i="20"/>
  <c r="U253" i="20"/>
  <c r="V253" i="20"/>
  <c r="W253" i="20"/>
  <c r="X253" i="20"/>
  <c r="Y253" i="20"/>
  <c r="Z253" i="20"/>
  <c r="AA253" i="20"/>
  <c r="BE253" i="20" s="1"/>
  <c r="AB253" i="20"/>
  <c r="AC253" i="20"/>
  <c r="AD253" i="20"/>
  <c r="BF253" i="20" s="1"/>
  <c r="AF253" i="20"/>
  <c r="AH253" i="20"/>
  <c r="C254" i="20"/>
  <c r="D254" i="20"/>
  <c r="E254" i="20"/>
  <c r="F254" i="20"/>
  <c r="G254" i="20"/>
  <c r="H254" i="20"/>
  <c r="I254" i="20"/>
  <c r="J254" i="20"/>
  <c r="K254" i="20"/>
  <c r="L254" i="20"/>
  <c r="M254" i="20"/>
  <c r="N254" i="20"/>
  <c r="O254" i="20"/>
  <c r="P254" i="20"/>
  <c r="Q254" i="20"/>
  <c r="R254" i="20"/>
  <c r="S254" i="20"/>
  <c r="T254" i="20"/>
  <c r="U254" i="20"/>
  <c r="V254" i="20"/>
  <c r="W254" i="20"/>
  <c r="BA254" i="20" s="1"/>
  <c r="X254" i="20"/>
  <c r="Y254" i="20"/>
  <c r="Z254" i="20"/>
  <c r="AA254" i="20"/>
  <c r="BE254" i="20" s="1"/>
  <c r="AB254" i="20"/>
  <c r="AC254" i="20"/>
  <c r="AD254" i="20"/>
  <c r="AF254" i="20"/>
  <c r="AH254" i="20"/>
  <c r="C255" i="20"/>
  <c r="D255" i="20"/>
  <c r="E255" i="20"/>
  <c r="F255" i="20"/>
  <c r="G255" i="20"/>
  <c r="H255" i="20"/>
  <c r="I255" i="20"/>
  <c r="J255" i="20"/>
  <c r="K255" i="20"/>
  <c r="L255" i="20"/>
  <c r="M255" i="20"/>
  <c r="N255" i="20"/>
  <c r="O255" i="20"/>
  <c r="P255" i="20"/>
  <c r="Q255" i="20"/>
  <c r="R255" i="20"/>
  <c r="S255" i="20"/>
  <c r="T255" i="20"/>
  <c r="U255" i="20"/>
  <c r="V255" i="20"/>
  <c r="W255" i="20"/>
  <c r="BA255" i="20" s="1"/>
  <c r="X255" i="20"/>
  <c r="Y255" i="20"/>
  <c r="Z255" i="20"/>
  <c r="AA255" i="20"/>
  <c r="BE255" i="20" s="1"/>
  <c r="AB255" i="20"/>
  <c r="AC255" i="20"/>
  <c r="AD255" i="20"/>
  <c r="BF255" i="20" s="1"/>
  <c r="AF255" i="20"/>
  <c r="AH255" i="20"/>
  <c r="C256" i="20"/>
  <c r="D256" i="20"/>
  <c r="E256" i="20"/>
  <c r="F256" i="20"/>
  <c r="G256" i="20"/>
  <c r="H256" i="20"/>
  <c r="I256" i="20"/>
  <c r="J256" i="20"/>
  <c r="K256" i="20"/>
  <c r="L256" i="20"/>
  <c r="M256" i="20"/>
  <c r="N256" i="20"/>
  <c r="O256" i="20"/>
  <c r="P256" i="20"/>
  <c r="Q256" i="20"/>
  <c r="R256" i="20"/>
  <c r="S256" i="20"/>
  <c r="T256" i="20"/>
  <c r="U256" i="20"/>
  <c r="V256" i="20"/>
  <c r="W256" i="20"/>
  <c r="BA256" i="20" s="1"/>
  <c r="X256" i="20"/>
  <c r="Y256" i="20"/>
  <c r="Z256" i="20"/>
  <c r="AA256" i="20"/>
  <c r="BE256" i="20" s="1"/>
  <c r="AB256" i="20"/>
  <c r="AC256" i="20"/>
  <c r="AD256" i="20"/>
  <c r="BF256" i="20" s="1"/>
  <c r="AF256" i="20"/>
  <c r="AH256" i="20"/>
  <c r="C257" i="20"/>
  <c r="D257" i="20"/>
  <c r="E257" i="20"/>
  <c r="F257" i="20"/>
  <c r="G257" i="20"/>
  <c r="H257" i="20"/>
  <c r="I257" i="20"/>
  <c r="J257" i="20"/>
  <c r="K257" i="20"/>
  <c r="L257" i="20"/>
  <c r="M257" i="20"/>
  <c r="N257" i="20"/>
  <c r="O257" i="20"/>
  <c r="P257" i="20"/>
  <c r="Q257" i="20"/>
  <c r="R257" i="20"/>
  <c r="S257" i="20"/>
  <c r="T257" i="20"/>
  <c r="U257" i="20"/>
  <c r="V257" i="20"/>
  <c r="W257" i="20"/>
  <c r="BA257" i="20" s="1"/>
  <c r="X257" i="20"/>
  <c r="Y257" i="20"/>
  <c r="Z257" i="20"/>
  <c r="AA257" i="20"/>
  <c r="BE257" i="20" s="1"/>
  <c r="AB257" i="20"/>
  <c r="AC257" i="20"/>
  <c r="AD257" i="20"/>
  <c r="BF257" i="20" s="1"/>
  <c r="AF257" i="20"/>
  <c r="AH257" i="20"/>
  <c r="C258" i="20"/>
  <c r="D258" i="20"/>
  <c r="E258" i="20"/>
  <c r="F258" i="20"/>
  <c r="G258" i="20"/>
  <c r="H258" i="20"/>
  <c r="I258" i="20"/>
  <c r="J258" i="20"/>
  <c r="K258" i="20"/>
  <c r="L258" i="20"/>
  <c r="M258" i="20"/>
  <c r="N258" i="20"/>
  <c r="O258" i="20"/>
  <c r="P258" i="20"/>
  <c r="Q258" i="20"/>
  <c r="R258" i="20"/>
  <c r="S258" i="20"/>
  <c r="T258" i="20"/>
  <c r="U258" i="20"/>
  <c r="V258" i="20"/>
  <c r="W258" i="20"/>
  <c r="BA258" i="20" s="1"/>
  <c r="X258" i="20"/>
  <c r="Y258" i="20"/>
  <c r="Z258" i="20"/>
  <c r="AA258" i="20"/>
  <c r="BE258" i="20" s="1"/>
  <c r="AB258" i="20"/>
  <c r="AC258" i="20"/>
  <c r="AD258" i="20"/>
  <c r="BF258" i="20" s="1"/>
  <c r="AF258" i="20"/>
  <c r="AH258" i="20"/>
  <c r="C259" i="20"/>
  <c r="D259" i="20"/>
  <c r="E259" i="20"/>
  <c r="F259" i="20"/>
  <c r="G259" i="20"/>
  <c r="H259" i="20"/>
  <c r="I259" i="20"/>
  <c r="J259" i="20"/>
  <c r="K259" i="20"/>
  <c r="L259" i="20"/>
  <c r="M259" i="20"/>
  <c r="N259" i="20"/>
  <c r="O259" i="20"/>
  <c r="P259" i="20"/>
  <c r="Q259" i="20"/>
  <c r="R259" i="20"/>
  <c r="S259" i="20"/>
  <c r="T259" i="20"/>
  <c r="U259" i="20"/>
  <c r="V259" i="20"/>
  <c r="W259" i="20"/>
  <c r="BA259" i="20" s="1"/>
  <c r="X259" i="20"/>
  <c r="Y259" i="20"/>
  <c r="Z259" i="20"/>
  <c r="AA259" i="20"/>
  <c r="BE259" i="20" s="1"/>
  <c r="AB259" i="20"/>
  <c r="AC259" i="20"/>
  <c r="AD259" i="20"/>
  <c r="BF259" i="20" s="1"/>
  <c r="AF259" i="20"/>
  <c r="AH259" i="20"/>
  <c r="C260" i="20"/>
  <c r="D260" i="20"/>
  <c r="E260" i="20"/>
  <c r="F260" i="20"/>
  <c r="G260" i="20"/>
  <c r="H260" i="20"/>
  <c r="I260" i="20"/>
  <c r="J260" i="20"/>
  <c r="K260" i="20"/>
  <c r="L260" i="20"/>
  <c r="M260" i="20"/>
  <c r="N260" i="20"/>
  <c r="O260" i="20"/>
  <c r="P260" i="20"/>
  <c r="Q260" i="20"/>
  <c r="R260" i="20"/>
  <c r="S260" i="20"/>
  <c r="T260" i="20"/>
  <c r="U260" i="20"/>
  <c r="V260" i="20"/>
  <c r="W260" i="20"/>
  <c r="BA260" i="20" s="1"/>
  <c r="X260" i="20"/>
  <c r="Y260" i="20"/>
  <c r="Z260" i="20"/>
  <c r="AA260" i="20"/>
  <c r="BE260" i="20" s="1"/>
  <c r="AB260" i="20"/>
  <c r="AC260" i="20"/>
  <c r="AD260" i="20"/>
  <c r="AF260" i="20"/>
  <c r="AH260" i="20"/>
  <c r="C261" i="20"/>
  <c r="D261" i="20"/>
  <c r="E261" i="20"/>
  <c r="F261" i="20"/>
  <c r="G261" i="20"/>
  <c r="H261" i="20"/>
  <c r="I261" i="20"/>
  <c r="J261" i="20"/>
  <c r="K261" i="20"/>
  <c r="L261" i="20"/>
  <c r="M261" i="20"/>
  <c r="N261" i="20"/>
  <c r="O261" i="20"/>
  <c r="P261" i="20"/>
  <c r="Q261" i="20"/>
  <c r="R261" i="20"/>
  <c r="S261" i="20"/>
  <c r="T261" i="20"/>
  <c r="U261" i="20"/>
  <c r="V261" i="20"/>
  <c r="W261" i="20"/>
  <c r="BA261" i="20" s="1"/>
  <c r="X261" i="20"/>
  <c r="Y261" i="20"/>
  <c r="Z261" i="20"/>
  <c r="AA261" i="20"/>
  <c r="BE261" i="20" s="1"/>
  <c r="AB261" i="20"/>
  <c r="AC261" i="20"/>
  <c r="AD261" i="20"/>
  <c r="BF261" i="20" s="1"/>
  <c r="AF261" i="20"/>
  <c r="AH261" i="20"/>
  <c r="C262" i="20"/>
  <c r="D262" i="20"/>
  <c r="E262" i="20"/>
  <c r="F262" i="20"/>
  <c r="G262" i="20"/>
  <c r="H262" i="20"/>
  <c r="I262" i="20"/>
  <c r="J262" i="20"/>
  <c r="K262" i="20"/>
  <c r="L262" i="20"/>
  <c r="M262" i="20"/>
  <c r="N262" i="20"/>
  <c r="O262" i="20"/>
  <c r="P262" i="20"/>
  <c r="Q262" i="20"/>
  <c r="R262" i="20"/>
  <c r="S262" i="20"/>
  <c r="T262" i="20"/>
  <c r="U262" i="20"/>
  <c r="V262" i="20"/>
  <c r="W262" i="20"/>
  <c r="BA262" i="20" s="1"/>
  <c r="X262" i="20"/>
  <c r="Y262" i="20"/>
  <c r="Z262" i="20"/>
  <c r="AA262" i="20"/>
  <c r="BE262" i="20" s="1"/>
  <c r="AB262" i="20"/>
  <c r="AC262" i="20"/>
  <c r="AD262" i="20"/>
  <c r="AF262" i="20"/>
  <c r="AH262" i="20"/>
  <c r="C263" i="20"/>
  <c r="D263" i="20"/>
  <c r="E263" i="20"/>
  <c r="F263" i="20"/>
  <c r="G263" i="20"/>
  <c r="H263" i="20"/>
  <c r="I263" i="20"/>
  <c r="J263" i="20"/>
  <c r="K263" i="20"/>
  <c r="L263" i="20"/>
  <c r="M263" i="20"/>
  <c r="N263" i="20"/>
  <c r="O263" i="20"/>
  <c r="P263" i="20"/>
  <c r="Q263" i="20"/>
  <c r="R263" i="20"/>
  <c r="S263" i="20"/>
  <c r="T263" i="20"/>
  <c r="U263" i="20"/>
  <c r="V263" i="20"/>
  <c r="W263" i="20"/>
  <c r="BA263" i="20" s="1"/>
  <c r="X263" i="20"/>
  <c r="Y263" i="20"/>
  <c r="Z263" i="20"/>
  <c r="AA263" i="20"/>
  <c r="BE263" i="20" s="1"/>
  <c r="AB263" i="20"/>
  <c r="AC263" i="20"/>
  <c r="AD263" i="20"/>
  <c r="BF263" i="20" s="1"/>
  <c r="AF263" i="20"/>
  <c r="AH263" i="20"/>
  <c r="C264" i="20"/>
  <c r="D264" i="20"/>
  <c r="E264" i="20"/>
  <c r="F264" i="20"/>
  <c r="G264" i="20"/>
  <c r="H264" i="20"/>
  <c r="I264" i="20"/>
  <c r="J264" i="20"/>
  <c r="K264" i="20"/>
  <c r="L264" i="20"/>
  <c r="M264" i="20"/>
  <c r="N264" i="20"/>
  <c r="O264" i="20"/>
  <c r="P264" i="20"/>
  <c r="Q264" i="20"/>
  <c r="R264" i="20"/>
  <c r="S264" i="20"/>
  <c r="T264" i="20"/>
  <c r="U264" i="20"/>
  <c r="V264" i="20"/>
  <c r="W264" i="20"/>
  <c r="BA264" i="20" s="1"/>
  <c r="X264" i="20"/>
  <c r="Y264" i="20"/>
  <c r="Z264" i="20"/>
  <c r="AA264" i="20"/>
  <c r="BE264" i="20" s="1"/>
  <c r="AB264" i="20"/>
  <c r="AC264" i="20"/>
  <c r="AD264" i="20"/>
  <c r="BF264" i="20" s="1"/>
  <c r="AF264" i="20"/>
  <c r="AH264" i="20"/>
  <c r="C265" i="20"/>
  <c r="D265" i="20"/>
  <c r="E265" i="20"/>
  <c r="F265" i="20"/>
  <c r="G265" i="20"/>
  <c r="H265" i="20"/>
  <c r="I265" i="20"/>
  <c r="J265" i="20"/>
  <c r="K265" i="20"/>
  <c r="L265" i="20"/>
  <c r="M265" i="20"/>
  <c r="N265" i="20"/>
  <c r="O265" i="20"/>
  <c r="P265" i="20"/>
  <c r="Q265" i="20"/>
  <c r="R265" i="20"/>
  <c r="S265" i="20"/>
  <c r="T265" i="20"/>
  <c r="U265" i="20"/>
  <c r="V265" i="20"/>
  <c r="W265" i="20"/>
  <c r="BA265" i="20" s="1"/>
  <c r="X265" i="20"/>
  <c r="Y265" i="20"/>
  <c r="Z265" i="20"/>
  <c r="AA265" i="20"/>
  <c r="BE265" i="20" s="1"/>
  <c r="AB265" i="20"/>
  <c r="AC265" i="20"/>
  <c r="AD265" i="20"/>
  <c r="BF265" i="20" s="1"/>
  <c r="AF265" i="20"/>
  <c r="AH265" i="20"/>
  <c r="C266" i="20"/>
  <c r="D266" i="20"/>
  <c r="E266" i="20"/>
  <c r="F266" i="20"/>
  <c r="G266" i="20"/>
  <c r="H266" i="20"/>
  <c r="I266" i="20"/>
  <c r="J266" i="20"/>
  <c r="K266" i="20"/>
  <c r="L266" i="20"/>
  <c r="M266" i="20"/>
  <c r="N266" i="20"/>
  <c r="O266" i="20"/>
  <c r="P266" i="20"/>
  <c r="Q266" i="20"/>
  <c r="R266" i="20"/>
  <c r="S266" i="20"/>
  <c r="T266" i="20"/>
  <c r="U266" i="20"/>
  <c r="V266" i="20"/>
  <c r="W266" i="20"/>
  <c r="BA266" i="20" s="1"/>
  <c r="X266" i="20"/>
  <c r="Y266" i="20"/>
  <c r="Z266" i="20"/>
  <c r="AA266" i="20"/>
  <c r="BE266" i="20" s="1"/>
  <c r="AB266" i="20"/>
  <c r="AC266" i="20"/>
  <c r="AD266" i="20"/>
  <c r="AF266" i="20"/>
  <c r="AH266" i="20"/>
  <c r="C267" i="20"/>
  <c r="D267" i="20"/>
  <c r="E267" i="20"/>
  <c r="F267" i="20"/>
  <c r="G267" i="20"/>
  <c r="H267" i="20"/>
  <c r="I267" i="20"/>
  <c r="J267" i="20"/>
  <c r="K267" i="20"/>
  <c r="L267" i="20"/>
  <c r="M267" i="20"/>
  <c r="N267" i="20"/>
  <c r="O267" i="20"/>
  <c r="P267" i="20"/>
  <c r="Q267" i="20"/>
  <c r="R267" i="20"/>
  <c r="S267" i="20"/>
  <c r="T267" i="20"/>
  <c r="U267" i="20"/>
  <c r="V267" i="20"/>
  <c r="W267" i="20"/>
  <c r="BA267" i="20" s="1"/>
  <c r="X267" i="20"/>
  <c r="Y267" i="20"/>
  <c r="Z267" i="20"/>
  <c r="AA267" i="20"/>
  <c r="BE267" i="20" s="1"/>
  <c r="AB267" i="20"/>
  <c r="AC267" i="20"/>
  <c r="AD267" i="20"/>
  <c r="BF267" i="20" s="1"/>
  <c r="AF267" i="20"/>
  <c r="AH267" i="20"/>
  <c r="C268" i="20"/>
  <c r="D268" i="20"/>
  <c r="E268" i="20"/>
  <c r="F268" i="20"/>
  <c r="G268" i="20"/>
  <c r="H268" i="20"/>
  <c r="I268" i="20"/>
  <c r="J268" i="20"/>
  <c r="K268" i="20"/>
  <c r="L268" i="20"/>
  <c r="M268" i="20"/>
  <c r="N268" i="20"/>
  <c r="O268" i="20"/>
  <c r="P268" i="20"/>
  <c r="Q268" i="20"/>
  <c r="R268" i="20"/>
  <c r="S268" i="20"/>
  <c r="T268" i="20"/>
  <c r="U268" i="20"/>
  <c r="V268" i="20"/>
  <c r="W268" i="20"/>
  <c r="BA268" i="20" s="1"/>
  <c r="X268" i="20"/>
  <c r="Y268" i="20"/>
  <c r="Z268" i="20"/>
  <c r="AA268" i="20"/>
  <c r="BE268" i="20" s="1"/>
  <c r="AB268" i="20"/>
  <c r="AC268" i="20"/>
  <c r="AD268" i="20"/>
  <c r="AF268" i="20"/>
  <c r="AH268" i="20"/>
  <c r="C269" i="20"/>
  <c r="D269" i="20"/>
  <c r="E269" i="20"/>
  <c r="F269" i="20"/>
  <c r="G269" i="20"/>
  <c r="H269" i="20"/>
  <c r="I269" i="20"/>
  <c r="J269" i="20"/>
  <c r="K269" i="20"/>
  <c r="L269" i="20"/>
  <c r="M269" i="20"/>
  <c r="N269" i="20"/>
  <c r="O269" i="20"/>
  <c r="P269" i="20"/>
  <c r="Q269" i="20"/>
  <c r="R269" i="20"/>
  <c r="S269" i="20"/>
  <c r="T269" i="20"/>
  <c r="U269" i="20"/>
  <c r="V269" i="20"/>
  <c r="W269" i="20"/>
  <c r="BA269" i="20" s="1"/>
  <c r="X269" i="20"/>
  <c r="Y269" i="20"/>
  <c r="Z269" i="20"/>
  <c r="AA269" i="20"/>
  <c r="BE269" i="20" s="1"/>
  <c r="AB269" i="20"/>
  <c r="AC269" i="20"/>
  <c r="AD269" i="20"/>
  <c r="BF269" i="20" s="1"/>
  <c r="AF269" i="20"/>
  <c r="AH269" i="20"/>
  <c r="C270" i="20"/>
  <c r="D270" i="20"/>
  <c r="E270" i="20"/>
  <c r="F270" i="20"/>
  <c r="G270" i="20"/>
  <c r="H270" i="20"/>
  <c r="I270" i="20"/>
  <c r="J270" i="20"/>
  <c r="K270" i="20"/>
  <c r="L270" i="20"/>
  <c r="M270" i="20"/>
  <c r="N270" i="20"/>
  <c r="O270" i="20"/>
  <c r="P270" i="20"/>
  <c r="Q270" i="20"/>
  <c r="R270" i="20"/>
  <c r="S270" i="20"/>
  <c r="T270" i="20"/>
  <c r="U270" i="20"/>
  <c r="V270" i="20"/>
  <c r="W270" i="20"/>
  <c r="BA270" i="20" s="1"/>
  <c r="X270" i="20"/>
  <c r="Y270" i="20"/>
  <c r="Z270" i="20"/>
  <c r="AA270" i="20"/>
  <c r="BE270" i="20" s="1"/>
  <c r="AB270" i="20"/>
  <c r="AC270" i="20"/>
  <c r="AD270" i="20"/>
  <c r="AF270" i="20"/>
  <c r="AH270" i="20"/>
  <c r="C271" i="20"/>
  <c r="D271" i="20"/>
  <c r="E271" i="20"/>
  <c r="F271" i="20"/>
  <c r="G271" i="20"/>
  <c r="H271" i="20"/>
  <c r="I271" i="20"/>
  <c r="J271" i="20"/>
  <c r="K271" i="20"/>
  <c r="L271" i="20"/>
  <c r="M271" i="20"/>
  <c r="N271" i="20"/>
  <c r="O271" i="20"/>
  <c r="P271" i="20"/>
  <c r="Q271" i="20"/>
  <c r="R271" i="20"/>
  <c r="S271" i="20"/>
  <c r="T271" i="20"/>
  <c r="U271" i="20"/>
  <c r="V271" i="20"/>
  <c r="W271" i="20"/>
  <c r="BA271" i="20" s="1"/>
  <c r="X271" i="20"/>
  <c r="Y271" i="20"/>
  <c r="Z271" i="20"/>
  <c r="AA271" i="20"/>
  <c r="BE271" i="20" s="1"/>
  <c r="AB271" i="20"/>
  <c r="AC271" i="20"/>
  <c r="AD271" i="20"/>
  <c r="BF271" i="20" s="1"/>
  <c r="AF271" i="20"/>
  <c r="AH271" i="20"/>
  <c r="C272" i="20"/>
  <c r="D272" i="20"/>
  <c r="E272" i="20"/>
  <c r="F272" i="20"/>
  <c r="G272" i="20"/>
  <c r="H272" i="20"/>
  <c r="I272" i="20"/>
  <c r="J272" i="20"/>
  <c r="K272" i="20"/>
  <c r="L272" i="20"/>
  <c r="M272" i="20"/>
  <c r="N272" i="20"/>
  <c r="O272" i="20"/>
  <c r="P272" i="20"/>
  <c r="Q272" i="20"/>
  <c r="R272" i="20"/>
  <c r="S272" i="20"/>
  <c r="T272" i="20"/>
  <c r="U272" i="20"/>
  <c r="V272" i="20"/>
  <c r="W272" i="20"/>
  <c r="BA272" i="20" s="1"/>
  <c r="X272" i="20"/>
  <c r="Y272" i="20"/>
  <c r="Z272" i="20"/>
  <c r="AA272" i="20"/>
  <c r="BE272" i="20" s="1"/>
  <c r="AB272" i="20"/>
  <c r="AC272" i="20"/>
  <c r="AD272" i="20"/>
  <c r="BF272" i="20" s="1"/>
  <c r="AF272" i="20"/>
  <c r="AH272" i="20"/>
  <c r="C273" i="20"/>
  <c r="D273" i="20"/>
  <c r="E273" i="20"/>
  <c r="F273" i="20"/>
  <c r="G273" i="20"/>
  <c r="H273" i="20"/>
  <c r="I273" i="20"/>
  <c r="J273" i="20"/>
  <c r="K273" i="20"/>
  <c r="L273" i="20"/>
  <c r="M273" i="20"/>
  <c r="N273" i="20"/>
  <c r="O273" i="20"/>
  <c r="P273" i="20"/>
  <c r="Q273" i="20"/>
  <c r="R273" i="20"/>
  <c r="S273" i="20"/>
  <c r="T273" i="20"/>
  <c r="U273" i="20"/>
  <c r="V273" i="20"/>
  <c r="W273" i="20"/>
  <c r="BA273" i="20" s="1"/>
  <c r="X273" i="20"/>
  <c r="Y273" i="20"/>
  <c r="Z273" i="20"/>
  <c r="AA273" i="20"/>
  <c r="BE273" i="20" s="1"/>
  <c r="AB273" i="20"/>
  <c r="AC273" i="20"/>
  <c r="AD273" i="20"/>
  <c r="BF273" i="20" s="1"/>
  <c r="AF273" i="20"/>
  <c r="AH273" i="20"/>
  <c r="C274" i="20"/>
  <c r="D274" i="20"/>
  <c r="E274" i="20"/>
  <c r="F274" i="20"/>
  <c r="G274" i="20"/>
  <c r="H274" i="20"/>
  <c r="I274" i="20"/>
  <c r="J274" i="20"/>
  <c r="K274" i="20"/>
  <c r="L274" i="20"/>
  <c r="M274" i="20"/>
  <c r="N274" i="20"/>
  <c r="O274" i="20"/>
  <c r="P274" i="20"/>
  <c r="Q274" i="20"/>
  <c r="R274" i="20"/>
  <c r="S274" i="20"/>
  <c r="T274" i="20"/>
  <c r="U274" i="20"/>
  <c r="V274" i="20"/>
  <c r="W274" i="20"/>
  <c r="BA274" i="20" s="1"/>
  <c r="X274" i="20"/>
  <c r="Y274" i="20"/>
  <c r="Z274" i="20"/>
  <c r="AA274" i="20"/>
  <c r="BE274" i="20" s="1"/>
  <c r="AB274" i="20"/>
  <c r="AC274" i="20"/>
  <c r="AD274" i="20"/>
  <c r="AF274" i="20"/>
  <c r="AH274" i="20"/>
  <c r="C275" i="20"/>
  <c r="D275" i="20"/>
  <c r="E275" i="20"/>
  <c r="F275" i="20"/>
  <c r="G275" i="20"/>
  <c r="H275" i="20"/>
  <c r="I275" i="20"/>
  <c r="J275" i="20"/>
  <c r="K275" i="20"/>
  <c r="L275" i="20"/>
  <c r="M275" i="20"/>
  <c r="N275" i="20"/>
  <c r="O275" i="20"/>
  <c r="P275" i="20"/>
  <c r="Q275" i="20"/>
  <c r="R275" i="20"/>
  <c r="S275" i="20"/>
  <c r="T275" i="20"/>
  <c r="U275" i="20"/>
  <c r="V275" i="20"/>
  <c r="W275" i="20"/>
  <c r="BA275" i="20" s="1"/>
  <c r="X275" i="20"/>
  <c r="Y275" i="20"/>
  <c r="Z275" i="20"/>
  <c r="AA275" i="20"/>
  <c r="BE275" i="20" s="1"/>
  <c r="AB275" i="20"/>
  <c r="AC275" i="20"/>
  <c r="AD275" i="20"/>
  <c r="BF275" i="20" s="1"/>
  <c r="AF275" i="20"/>
  <c r="AH275" i="20"/>
  <c r="C276" i="20"/>
  <c r="D276" i="20"/>
  <c r="E276" i="20"/>
  <c r="F276" i="20"/>
  <c r="G276" i="20"/>
  <c r="H276" i="20"/>
  <c r="I276" i="20"/>
  <c r="J276" i="20"/>
  <c r="K276" i="20"/>
  <c r="L276" i="20"/>
  <c r="M276" i="20"/>
  <c r="N276" i="20"/>
  <c r="O276" i="20"/>
  <c r="P276" i="20"/>
  <c r="Q276" i="20"/>
  <c r="R276" i="20"/>
  <c r="S276" i="20"/>
  <c r="T276" i="20"/>
  <c r="U276" i="20"/>
  <c r="V276" i="20"/>
  <c r="W276" i="20"/>
  <c r="BA276" i="20" s="1"/>
  <c r="X276" i="20"/>
  <c r="Y276" i="20"/>
  <c r="Z276" i="20"/>
  <c r="AA276" i="20"/>
  <c r="BE276" i="20" s="1"/>
  <c r="AB276" i="20"/>
  <c r="AC276" i="20"/>
  <c r="AD276" i="20"/>
  <c r="AF276" i="20"/>
  <c r="AH276" i="20"/>
  <c r="C277" i="20"/>
  <c r="D277" i="20"/>
  <c r="E277" i="20"/>
  <c r="F277" i="20"/>
  <c r="G277" i="20"/>
  <c r="H277" i="20"/>
  <c r="I277" i="20"/>
  <c r="J277" i="20"/>
  <c r="K277" i="20"/>
  <c r="L277" i="20"/>
  <c r="M277" i="20"/>
  <c r="N277" i="20"/>
  <c r="O277" i="20"/>
  <c r="P277" i="20"/>
  <c r="Q277" i="20"/>
  <c r="R277" i="20"/>
  <c r="S277" i="20"/>
  <c r="T277" i="20"/>
  <c r="U277" i="20"/>
  <c r="V277" i="20"/>
  <c r="W277" i="20"/>
  <c r="BA277" i="20" s="1"/>
  <c r="X277" i="20"/>
  <c r="Y277" i="20"/>
  <c r="Z277" i="20"/>
  <c r="AA277" i="20"/>
  <c r="BE277" i="20" s="1"/>
  <c r="AB277" i="20"/>
  <c r="AC277" i="20"/>
  <c r="AD277" i="20"/>
  <c r="BF277" i="20" s="1"/>
  <c r="AF277" i="20"/>
  <c r="AH277" i="20"/>
  <c r="C278" i="20"/>
  <c r="D278" i="20"/>
  <c r="E278" i="20"/>
  <c r="F278" i="20"/>
  <c r="G278" i="20"/>
  <c r="H278" i="20"/>
  <c r="I278" i="20"/>
  <c r="J278" i="20"/>
  <c r="K278" i="20"/>
  <c r="L278" i="20"/>
  <c r="M278" i="20"/>
  <c r="N278" i="20"/>
  <c r="O278" i="20"/>
  <c r="P278" i="20"/>
  <c r="Q278" i="20"/>
  <c r="R278" i="20"/>
  <c r="S278" i="20"/>
  <c r="T278" i="20"/>
  <c r="U278" i="20"/>
  <c r="V278" i="20"/>
  <c r="W278" i="20"/>
  <c r="BA278" i="20" s="1"/>
  <c r="X278" i="20"/>
  <c r="Y278" i="20"/>
  <c r="Z278" i="20"/>
  <c r="AA278" i="20"/>
  <c r="BE278" i="20" s="1"/>
  <c r="AB278" i="20"/>
  <c r="AC278" i="20"/>
  <c r="AD278" i="20"/>
  <c r="BF278" i="20" s="1"/>
  <c r="AF278" i="20"/>
  <c r="AH278" i="20"/>
  <c r="C279" i="20"/>
  <c r="D279" i="20"/>
  <c r="E279" i="20"/>
  <c r="F279" i="20"/>
  <c r="G279" i="20"/>
  <c r="H279" i="20"/>
  <c r="I279" i="20"/>
  <c r="J279" i="20"/>
  <c r="K279" i="20"/>
  <c r="L279" i="20"/>
  <c r="M279" i="20"/>
  <c r="N279" i="20"/>
  <c r="O279" i="20"/>
  <c r="P279" i="20"/>
  <c r="Q279" i="20"/>
  <c r="R279" i="20"/>
  <c r="S279" i="20"/>
  <c r="T279" i="20"/>
  <c r="U279" i="20"/>
  <c r="V279" i="20"/>
  <c r="W279" i="20"/>
  <c r="BA279" i="20" s="1"/>
  <c r="X279" i="20"/>
  <c r="Y279" i="20"/>
  <c r="Z279" i="20"/>
  <c r="AA279" i="20"/>
  <c r="BE279" i="20" s="1"/>
  <c r="AB279" i="20"/>
  <c r="AC279" i="20"/>
  <c r="AD279" i="20"/>
  <c r="BF279" i="20" s="1"/>
  <c r="AF279" i="20"/>
  <c r="AH279" i="20"/>
  <c r="C280" i="20"/>
  <c r="D280" i="20"/>
  <c r="E280" i="20"/>
  <c r="F280" i="20"/>
  <c r="G280" i="20"/>
  <c r="H280" i="20"/>
  <c r="I280" i="20"/>
  <c r="J280" i="20"/>
  <c r="K280" i="20"/>
  <c r="L280" i="20"/>
  <c r="M280" i="20"/>
  <c r="N280" i="20"/>
  <c r="O280" i="20"/>
  <c r="P280" i="20"/>
  <c r="Q280" i="20"/>
  <c r="R280" i="20"/>
  <c r="S280" i="20"/>
  <c r="T280" i="20"/>
  <c r="U280" i="20"/>
  <c r="V280" i="20"/>
  <c r="W280" i="20"/>
  <c r="BA280" i="20" s="1"/>
  <c r="X280" i="20"/>
  <c r="Y280" i="20"/>
  <c r="Z280" i="20"/>
  <c r="AA280" i="20"/>
  <c r="BE280" i="20" s="1"/>
  <c r="AB280" i="20"/>
  <c r="AC280" i="20"/>
  <c r="AD280" i="20"/>
  <c r="BF280" i="20" s="1"/>
  <c r="AF280" i="20"/>
  <c r="AH280" i="20"/>
  <c r="C281" i="20"/>
  <c r="D281" i="20"/>
  <c r="E281" i="20"/>
  <c r="F281" i="20"/>
  <c r="G281" i="20"/>
  <c r="H281" i="20"/>
  <c r="I281" i="20"/>
  <c r="J281" i="20"/>
  <c r="K281" i="20"/>
  <c r="L281" i="20"/>
  <c r="M281" i="20"/>
  <c r="N281" i="20"/>
  <c r="O281" i="20"/>
  <c r="P281" i="20"/>
  <c r="Q281" i="20"/>
  <c r="R281" i="20"/>
  <c r="S281" i="20"/>
  <c r="T281" i="20"/>
  <c r="U281" i="20"/>
  <c r="V281" i="20"/>
  <c r="W281" i="20"/>
  <c r="BA281" i="20" s="1"/>
  <c r="X281" i="20"/>
  <c r="Y281" i="20"/>
  <c r="Z281" i="20"/>
  <c r="AA281" i="20"/>
  <c r="BE281" i="20" s="1"/>
  <c r="AB281" i="20"/>
  <c r="AC281" i="20"/>
  <c r="AD281" i="20"/>
  <c r="BF281" i="20" s="1"/>
  <c r="AF281" i="20"/>
  <c r="AH281" i="20"/>
  <c r="C282" i="20"/>
  <c r="D282" i="20"/>
  <c r="E282" i="20"/>
  <c r="F282" i="20"/>
  <c r="G282" i="20"/>
  <c r="H282" i="20"/>
  <c r="I282" i="20"/>
  <c r="J282" i="20"/>
  <c r="K282" i="20"/>
  <c r="L282" i="20"/>
  <c r="M282" i="20"/>
  <c r="N282" i="20"/>
  <c r="O282" i="20"/>
  <c r="P282" i="20"/>
  <c r="Q282" i="20"/>
  <c r="R282" i="20"/>
  <c r="S282" i="20"/>
  <c r="T282" i="20"/>
  <c r="U282" i="20"/>
  <c r="V282" i="20"/>
  <c r="W282" i="20"/>
  <c r="BA282" i="20" s="1"/>
  <c r="X282" i="20"/>
  <c r="Y282" i="20"/>
  <c r="Z282" i="20"/>
  <c r="AA282" i="20"/>
  <c r="BE282" i="20" s="1"/>
  <c r="AB282" i="20"/>
  <c r="AC282" i="20"/>
  <c r="AD282" i="20"/>
  <c r="AF282" i="20"/>
  <c r="AH282" i="20"/>
  <c r="C283" i="20"/>
  <c r="D283" i="20"/>
  <c r="E283" i="20"/>
  <c r="F283" i="20"/>
  <c r="G283" i="20"/>
  <c r="H283" i="20"/>
  <c r="I283" i="20"/>
  <c r="J283" i="20"/>
  <c r="K283" i="20"/>
  <c r="L283" i="20"/>
  <c r="M283" i="20"/>
  <c r="N283" i="20"/>
  <c r="O283" i="20"/>
  <c r="P283" i="20"/>
  <c r="Q283" i="20"/>
  <c r="R283" i="20"/>
  <c r="S283" i="20"/>
  <c r="T283" i="20"/>
  <c r="U283" i="20"/>
  <c r="V283" i="20"/>
  <c r="W283" i="20"/>
  <c r="BA283" i="20" s="1"/>
  <c r="X283" i="20"/>
  <c r="Y283" i="20"/>
  <c r="Z283" i="20"/>
  <c r="AA283" i="20"/>
  <c r="BE283" i="20" s="1"/>
  <c r="AB283" i="20"/>
  <c r="AC283" i="20"/>
  <c r="AD283" i="20"/>
  <c r="BF283" i="20" s="1"/>
  <c r="AF283" i="20"/>
  <c r="AH283" i="20"/>
  <c r="C284" i="20"/>
  <c r="D284" i="20"/>
  <c r="E284" i="20"/>
  <c r="F284" i="20"/>
  <c r="G284" i="20"/>
  <c r="H284" i="20"/>
  <c r="I284" i="20"/>
  <c r="J284" i="20"/>
  <c r="K284" i="20"/>
  <c r="L284" i="20"/>
  <c r="M284" i="20"/>
  <c r="N284" i="20"/>
  <c r="O284" i="20"/>
  <c r="P284" i="20"/>
  <c r="Q284" i="20"/>
  <c r="R284" i="20"/>
  <c r="S284" i="20"/>
  <c r="T284" i="20"/>
  <c r="U284" i="20"/>
  <c r="V284" i="20"/>
  <c r="W284" i="20"/>
  <c r="BA284" i="20" s="1"/>
  <c r="X284" i="20"/>
  <c r="Y284" i="20"/>
  <c r="Z284" i="20"/>
  <c r="AA284" i="20"/>
  <c r="BE284" i="20" s="1"/>
  <c r="AB284" i="20"/>
  <c r="AC284" i="20"/>
  <c r="AD284" i="20"/>
  <c r="BF284" i="20" s="1"/>
  <c r="AF284" i="20"/>
  <c r="AH284" i="20"/>
  <c r="C285" i="20"/>
  <c r="D285" i="20"/>
  <c r="E285" i="20"/>
  <c r="F285" i="20"/>
  <c r="G285" i="20"/>
  <c r="H285" i="20"/>
  <c r="I285" i="20"/>
  <c r="J285" i="20"/>
  <c r="K285" i="20"/>
  <c r="L285" i="20"/>
  <c r="M285" i="20"/>
  <c r="N285" i="20"/>
  <c r="O285" i="20"/>
  <c r="P285" i="20"/>
  <c r="Q285" i="20"/>
  <c r="R285" i="20"/>
  <c r="S285" i="20"/>
  <c r="T285" i="20"/>
  <c r="U285" i="20"/>
  <c r="V285" i="20"/>
  <c r="W285" i="20"/>
  <c r="BA285" i="20" s="1"/>
  <c r="X285" i="20"/>
  <c r="Y285" i="20"/>
  <c r="Z285" i="20"/>
  <c r="AA285" i="20"/>
  <c r="BE285" i="20" s="1"/>
  <c r="AB285" i="20"/>
  <c r="AC285" i="20"/>
  <c r="AD285" i="20"/>
  <c r="BF285" i="20" s="1"/>
  <c r="AF285" i="20"/>
  <c r="AH285" i="20"/>
  <c r="C286" i="20"/>
  <c r="D286" i="20"/>
  <c r="E286" i="20"/>
  <c r="F286" i="20"/>
  <c r="G286" i="20"/>
  <c r="H286" i="20"/>
  <c r="I286" i="20"/>
  <c r="J286" i="20"/>
  <c r="K286" i="20"/>
  <c r="L286" i="20"/>
  <c r="M286" i="20"/>
  <c r="N286" i="20"/>
  <c r="O286" i="20"/>
  <c r="P286" i="20"/>
  <c r="Q286" i="20"/>
  <c r="R286" i="20"/>
  <c r="S286" i="20"/>
  <c r="T286" i="20"/>
  <c r="U286" i="20"/>
  <c r="V286" i="20"/>
  <c r="W286" i="20"/>
  <c r="BA286" i="20" s="1"/>
  <c r="X286" i="20"/>
  <c r="Y286" i="20"/>
  <c r="Z286" i="20"/>
  <c r="AA286" i="20"/>
  <c r="BE286" i="20" s="1"/>
  <c r="AB286" i="20"/>
  <c r="AC286" i="20"/>
  <c r="AD286" i="20"/>
  <c r="BF286" i="20" s="1"/>
  <c r="AF286" i="20"/>
  <c r="AH286" i="20"/>
  <c r="C287" i="20"/>
  <c r="D287" i="20"/>
  <c r="E287" i="20"/>
  <c r="F287" i="20"/>
  <c r="G287" i="20"/>
  <c r="H287" i="20"/>
  <c r="I287" i="20"/>
  <c r="J287" i="20"/>
  <c r="K287" i="20"/>
  <c r="L287" i="20"/>
  <c r="M287" i="20"/>
  <c r="N287" i="20"/>
  <c r="O287" i="20"/>
  <c r="P287" i="20"/>
  <c r="Q287" i="20"/>
  <c r="R287" i="20"/>
  <c r="S287" i="20"/>
  <c r="T287" i="20"/>
  <c r="U287" i="20"/>
  <c r="V287" i="20"/>
  <c r="W287" i="20"/>
  <c r="BA287" i="20" s="1"/>
  <c r="X287" i="20"/>
  <c r="Y287" i="20"/>
  <c r="Z287" i="20"/>
  <c r="AA287" i="20"/>
  <c r="BE287" i="20" s="1"/>
  <c r="AB287" i="20"/>
  <c r="AC287" i="20"/>
  <c r="AD287" i="20"/>
  <c r="BF287" i="20" s="1"/>
  <c r="AF287" i="20"/>
  <c r="AH287" i="20"/>
  <c r="C288" i="20"/>
  <c r="D288" i="20"/>
  <c r="E288" i="20"/>
  <c r="F288" i="20"/>
  <c r="G288" i="20"/>
  <c r="H288" i="20"/>
  <c r="I288" i="20"/>
  <c r="J288" i="20"/>
  <c r="K288" i="20"/>
  <c r="L288" i="20"/>
  <c r="M288" i="20"/>
  <c r="N288" i="20"/>
  <c r="O288" i="20"/>
  <c r="P288" i="20"/>
  <c r="Q288" i="20"/>
  <c r="R288" i="20"/>
  <c r="S288" i="20"/>
  <c r="T288" i="20"/>
  <c r="U288" i="20"/>
  <c r="V288" i="20"/>
  <c r="W288" i="20"/>
  <c r="BA288" i="20" s="1"/>
  <c r="X288" i="20"/>
  <c r="Y288" i="20"/>
  <c r="Z288" i="20"/>
  <c r="AA288" i="20"/>
  <c r="BE288" i="20" s="1"/>
  <c r="AB288" i="20"/>
  <c r="AC288" i="20"/>
  <c r="AD288" i="20"/>
  <c r="BF288" i="20" s="1"/>
  <c r="AF288" i="20"/>
  <c r="AH288" i="20"/>
  <c r="C289" i="20"/>
  <c r="D289" i="20"/>
  <c r="E289" i="20"/>
  <c r="F289" i="20"/>
  <c r="G289" i="20"/>
  <c r="H289" i="20"/>
  <c r="I289" i="20"/>
  <c r="J289" i="20"/>
  <c r="K289" i="20"/>
  <c r="L289" i="20"/>
  <c r="M289" i="20"/>
  <c r="N289" i="20"/>
  <c r="O289" i="20"/>
  <c r="P289" i="20"/>
  <c r="Q289" i="20"/>
  <c r="R289" i="20"/>
  <c r="S289" i="20"/>
  <c r="T289" i="20"/>
  <c r="U289" i="20"/>
  <c r="V289" i="20"/>
  <c r="W289" i="20"/>
  <c r="BA289" i="20" s="1"/>
  <c r="X289" i="20"/>
  <c r="Y289" i="20"/>
  <c r="Z289" i="20"/>
  <c r="AA289" i="20"/>
  <c r="BE289" i="20" s="1"/>
  <c r="AB289" i="20"/>
  <c r="AC289" i="20"/>
  <c r="AD289" i="20"/>
  <c r="BF289" i="20" s="1"/>
  <c r="AF289" i="20"/>
  <c r="AH289" i="20"/>
  <c r="C290" i="20"/>
  <c r="D290" i="20"/>
  <c r="E290" i="20"/>
  <c r="F290" i="20"/>
  <c r="G290" i="20"/>
  <c r="H290" i="20"/>
  <c r="I290" i="20"/>
  <c r="J290" i="20"/>
  <c r="K290" i="20"/>
  <c r="L290" i="20"/>
  <c r="M290" i="20"/>
  <c r="N290" i="20"/>
  <c r="O290" i="20"/>
  <c r="P290" i="20"/>
  <c r="Q290" i="20"/>
  <c r="R290" i="20"/>
  <c r="S290" i="20"/>
  <c r="T290" i="20"/>
  <c r="U290" i="20"/>
  <c r="V290" i="20"/>
  <c r="W290" i="20"/>
  <c r="BA290" i="20" s="1"/>
  <c r="X290" i="20"/>
  <c r="Y290" i="20"/>
  <c r="Z290" i="20"/>
  <c r="AA290" i="20"/>
  <c r="BE290" i="20" s="1"/>
  <c r="AB290" i="20"/>
  <c r="AC290" i="20"/>
  <c r="AD290" i="20"/>
  <c r="BF290" i="20" s="1"/>
  <c r="AF290" i="20"/>
  <c r="AH290" i="20"/>
  <c r="C291" i="20"/>
  <c r="D291" i="20"/>
  <c r="E291" i="20"/>
  <c r="F291" i="20"/>
  <c r="G291" i="20"/>
  <c r="H291" i="20"/>
  <c r="I291" i="20"/>
  <c r="J291" i="20"/>
  <c r="K291" i="20"/>
  <c r="L291" i="20"/>
  <c r="M291" i="20"/>
  <c r="N291" i="20"/>
  <c r="O291" i="20"/>
  <c r="P291" i="20"/>
  <c r="Q291" i="20"/>
  <c r="R291" i="20"/>
  <c r="S291" i="20"/>
  <c r="T291" i="20"/>
  <c r="U291" i="20"/>
  <c r="V291" i="20"/>
  <c r="W291" i="20"/>
  <c r="BA291" i="20" s="1"/>
  <c r="X291" i="20"/>
  <c r="Y291" i="20"/>
  <c r="Z291" i="20"/>
  <c r="AA291" i="20"/>
  <c r="BE291" i="20" s="1"/>
  <c r="AB291" i="20"/>
  <c r="AC291" i="20"/>
  <c r="AD291" i="20"/>
  <c r="BF291" i="20" s="1"/>
  <c r="AF291" i="20"/>
  <c r="AH291" i="20"/>
  <c r="C292" i="20"/>
  <c r="D292" i="20"/>
  <c r="E292" i="20"/>
  <c r="F292" i="20"/>
  <c r="G292" i="20"/>
  <c r="H292" i="20"/>
  <c r="I292" i="20"/>
  <c r="J292" i="20"/>
  <c r="K292" i="20"/>
  <c r="L292" i="20"/>
  <c r="M292" i="20"/>
  <c r="N292" i="20"/>
  <c r="O292" i="20"/>
  <c r="P292" i="20"/>
  <c r="Q292" i="20"/>
  <c r="R292" i="20"/>
  <c r="S292" i="20"/>
  <c r="T292" i="20"/>
  <c r="U292" i="20"/>
  <c r="V292" i="20"/>
  <c r="W292" i="20"/>
  <c r="BA292" i="20" s="1"/>
  <c r="X292" i="20"/>
  <c r="Y292" i="20"/>
  <c r="Z292" i="20"/>
  <c r="AA292" i="20"/>
  <c r="BE292" i="20" s="1"/>
  <c r="AB292" i="20"/>
  <c r="AC292" i="20"/>
  <c r="AD292" i="20"/>
  <c r="BF292" i="20" s="1"/>
  <c r="AF292" i="20"/>
  <c r="AH292" i="20"/>
  <c r="C293" i="20"/>
  <c r="D293" i="20"/>
  <c r="E293" i="20"/>
  <c r="F293" i="20"/>
  <c r="G293" i="20"/>
  <c r="H293" i="20"/>
  <c r="I293" i="20"/>
  <c r="J293" i="20"/>
  <c r="K293" i="20"/>
  <c r="L293" i="20"/>
  <c r="M293" i="20"/>
  <c r="N293" i="20"/>
  <c r="O293" i="20"/>
  <c r="P293" i="20"/>
  <c r="Q293" i="20"/>
  <c r="R293" i="20"/>
  <c r="S293" i="20"/>
  <c r="T293" i="20"/>
  <c r="U293" i="20"/>
  <c r="V293" i="20"/>
  <c r="W293" i="20"/>
  <c r="BA293" i="20" s="1"/>
  <c r="X293" i="20"/>
  <c r="Y293" i="20"/>
  <c r="Z293" i="20"/>
  <c r="AA293" i="20"/>
  <c r="BE293" i="20" s="1"/>
  <c r="AB293" i="20"/>
  <c r="AC293" i="20"/>
  <c r="AD293" i="20"/>
  <c r="BF293" i="20" s="1"/>
  <c r="AF293" i="20"/>
  <c r="AH293" i="20"/>
  <c r="C294" i="20"/>
  <c r="D294" i="20"/>
  <c r="E294" i="20"/>
  <c r="F294" i="20"/>
  <c r="G294" i="20"/>
  <c r="H294" i="20"/>
  <c r="I294" i="20"/>
  <c r="J294" i="20"/>
  <c r="K294" i="20"/>
  <c r="L294" i="20"/>
  <c r="M294" i="20"/>
  <c r="N294" i="20"/>
  <c r="O294" i="20"/>
  <c r="P294" i="20"/>
  <c r="Q294" i="20"/>
  <c r="R294" i="20"/>
  <c r="S294" i="20"/>
  <c r="T294" i="20"/>
  <c r="U294" i="20"/>
  <c r="V294" i="20"/>
  <c r="W294" i="20"/>
  <c r="BA294" i="20" s="1"/>
  <c r="X294" i="20"/>
  <c r="Y294" i="20"/>
  <c r="Z294" i="20"/>
  <c r="AA294" i="20"/>
  <c r="BE294" i="20" s="1"/>
  <c r="AB294" i="20"/>
  <c r="AC294" i="20"/>
  <c r="AD294" i="20"/>
  <c r="BF294" i="20" s="1"/>
  <c r="AF294" i="20"/>
  <c r="AH294" i="20"/>
  <c r="C295" i="20"/>
  <c r="D295" i="20"/>
  <c r="E295" i="20"/>
  <c r="F295" i="20"/>
  <c r="G295" i="20"/>
  <c r="H295" i="20"/>
  <c r="I295" i="20"/>
  <c r="J295" i="20"/>
  <c r="K295" i="20"/>
  <c r="L295" i="20"/>
  <c r="M295" i="20"/>
  <c r="N295" i="20"/>
  <c r="O295" i="20"/>
  <c r="P295" i="20"/>
  <c r="Q295" i="20"/>
  <c r="R295" i="20"/>
  <c r="S295" i="20"/>
  <c r="T295" i="20"/>
  <c r="U295" i="20"/>
  <c r="V295" i="20"/>
  <c r="W295" i="20"/>
  <c r="BA295" i="20" s="1"/>
  <c r="X295" i="20"/>
  <c r="Y295" i="20"/>
  <c r="Z295" i="20"/>
  <c r="AA295" i="20"/>
  <c r="BE295" i="20" s="1"/>
  <c r="AB295" i="20"/>
  <c r="AC295" i="20"/>
  <c r="AD295" i="20"/>
  <c r="BF295" i="20" s="1"/>
  <c r="AF295" i="20"/>
  <c r="AH295" i="20"/>
  <c r="C296" i="20"/>
  <c r="D296" i="20"/>
  <c r="E296" i="20"/>
  <c r="F296" i="20"/>
  <c r="G296" i="20"/>
  <c r="H296" i="20"/>
  <c r="I296" i="20"/>
  <c r="J296" i="20"/>
  <c r="K296" i="20"/>
  <c r="L296" i="20"/>
  <c r="M296" i="20"/>
  <c r="N296" i="20"/>
  <c r="O296" i="20"/>
  <c r="P296" i="20"/>
  <c r="Q296" i="20"/>
  <c r="R296" i="20"/>
  <c r="S296" i="20"/>
  <c r="T296" i="20"/>
  <c r="U296" i="20"/>
  <c r="V296" i="20"/>
  <c r="W296" i="20"/>
  <c r="BA296" i="20" s="1"/>
  <c r="X296" i="20"/>
  <c r="Y296" i="20"/>
  <c r="Z296" i="20"/>
  <c r="AA296" i="20"/>
  <c r="BE296" i="20" s="1"/>
  <c r="AB296" i="20"/>
  <c r="AC296" i="20"/>
  <c r="AD296" i="20"/>
  <c r="BF296" i="20" s="1"/>
  <c r="AF296" i="20"/>
  <c r="AH296" i="20"/>
  <c r="C297" i="20"/>
  <c r="D297" i="20"/>
  <c r="E297" i="20"/>
  <c r="F297" i="20"/>
  <c r="G297" i="20"/>
  <c r="H297" i="20"/>
  <c r="I297" i="20"/>
  <c r="J297" i="20"/>
  <c r="K297" i="20"/>
  <c r="L297" i="20"/>
  <c r="M297" i="20"/>
  <c r="N297" i="20"/>
  <c r="O297" i="20"/>
  <c r="P297" i="20"/>
  <c r="Q297" i="20"/>
  <c r="R297" i="20"/>
  <c r="S297" i="20"/>
  <c r="T297" i="20"/>
  <c r="U297" i="20"/>
  <c r="V297" i="20"/>
  <c r="W297" i="20"/>
  <c r="BA297" i="20" s="1"/>
  <c r="X297" i="20"/>
  <c r="Y297" i="20"/>
  <c r="Z297" i="20"/>
  <c r="AA297" i="20"/>
  <c r="BE297" i="20" s="1"/>
  <c r="AB297" i="20"/>
  <c r="AC297" i="20"/>
  <c r="AD297" i="20"/>
  <c r="BF297" i="20" s="1"/>
  <c r="AF297" i="20"/>
  <c r="AH297" i="20"/>
  <c r="C298" i="20"/>
  <c r="D298" i="20"/>
  <c r="E298" i="20"/>
  <c r="F298" i="20"/>
  <c r="G298" i="20"/>
  <c r="H298" i="20"/>
  <c r="I298" i="20"/>
  <c r="J298" i="20"/>
  <c r="K298" i="20"/>
  <c r="L298" i="20"/>
  <c r="M298" i="20"/>
  <c r="N298" i="20"/>
  <c r="O298" i="20"/>
  <c r="P298" i="20"/>
  <c r="Q298" i="20"/>
  <c r="R298" i="20"/>
  <c r="S298" i="20"/>
  <c r="T298" i="20"/>
  <c r="U298" i="20"/>
  <c r="V298" i="20"/>
  <c r="W298" i="20"/>
  <c r="BA298" i="20" s="1"/>
  <c r="X298" i="20"/>
  <c r="Y298" i="20"/>
  <c r="Z298" i="20"/>
  <c r="AA298" i="20"/>
  <c r="BE298" i="20" s="1"/>
  <c r="AB298" i="20"/>
  <c r="AC298" i="20"/>
  <c r="AD298" i="20"/>
  <c r="AF298" i="20"/>
  <c r="AH298" i="20"/>
  <c r="C299" i="20"/>
  <c r="D299" i="20"/>
  <c r="E299" i="20"/>
  <c r="F299" i="20"/>
  <c r="G299" i="20"/>
  <c r="H299" i="20"/>
  <c r="I299" i="20"/>
  <c r="J299" i="20"/>
  <c r="K299" i="20"/>
  <c r="L299" i="20"/>
  <c r="M299" i="20"/>
  <c r="N299" i="20"/>
  <c r="O299" i="20"/>
  <c r="P299" i="20"/>
  <c r="Q299" i="20"/>
  <c r="R299" i="20"/>
  <c r="S299" i="20"/>
  <c r="T299" i="20"/>
  <c r="U299" i="20"/>
  <c r="V299" i="20"/>
  <c r="W299" i="20"/>
  <c r="BA299" i="20" s="1"/>
  <c r="X299" i="20"/>
  <c r="Y299" i="20"/>
  <c r="Z299" i="20"/>
  <c r="AA299" i="20"/>
  <c r="BE299" i="20" s="1"/>
  <c r="AB299" i="20"/>
  <c r="AC299" i="20"/>
  <c r="AD299" i="20"/>
  <c r="BF299" i="20" s="1"/>
  <c r="AF299" i="20"/>
  <c r="AH299" i="20"/>
  <c r="C300" i="20"/>
  <c r="D300" i="20"/>
  <c r="E300" i="20"/>
  <c r="F300" i="20"/>
  <c r="G300" i="20"/>
  <c r="H300" i="20"/>
  <c r="I300" i="20"/>
  <c r="J300" i="20"/>
  <c r="K300" i="20"/>
  <c r="L300" i="20"/>
  <c r="M300" i="20"/>
  <c r="N300" i="20"/>
  <c r="O300" i="20"/>
  <c r="P300" i="20"/>
  <c r="Q300" i="20"/>
  <c r="R300" i="20"/>
  <c r="S300" i="20"/>
  <c r="T300" i="20"/>
  <c r="U300" i="20"/>
  <c r="V300" i="20"/>
  <c r="W300" i="20"/>
  <c r="BA300" i="20" s="1"/>
  <c r="X300" i="20"/>
  <c r="Y300" i="20"/>
  <c r="Z300" i="20"/>
  <c r="AA300" i="20"/>
  <c r="BE300" i="20" s="1"/>
  <c r="AB300" i="20"/>
  <c r="AC300" i="20"/>
  <c r="AD300" i="20"/>
  <c r="BF300" i="20" s="1"/>
  <c r="AF300" i="20"/>
  <c r="AH300" i="20"/>
  <c r="C301" i="20"/>
  <c r="D301" i="20"/>
  <c r="E301" i="20"/>
  <c r="F301" i="20"/>
  <c r="G301" i="20"/>
  <c r="H301" i="20"/>
  <c r="I301" i="20"/>
  <c r="J301" i="20"/>
  <c r="K301" i="20"/>
  <c r="L301" i="20"/>
  <c r="M301" i="20"/>
  <c r="N301" i="20"/>
  <c r="O301" i="20"/>
  <c r="P301" i="20"/>
  <c r="Q301" i="20"/>
  <c r="R301" i="20"/>
  <c r="S301" i="20"/>
  <c r="T301" i="20"/>
  <c r="U301" i="20"/>
  <c r="V301" i="20"/>
  <c r="W301" i="20"/>
  <c r="BA301" i="20" s="1"/>
  <c r="X301" i="20"/>
  <c r="Y301" i="20"/>
  <c r="Z301" i="20"/>
  <c r="AA301" i="20"/>
  <c r="BE301" i="20" s="1"/>
  <c r="AB301" i="20"/>
  <c r="AC301" i="20"/>
  <c r="AD301" i="20"/>
  <c r="BF301" i="20" s="1"/>
  <c r="AF301" i="20"/>
  <c r="AH301" i="20"/>
  <c r="C302" i="20"/>
  <c r="D302" i="20"/>
  <c r="E302" i="20"/>
  <c r="F302" i="20"/>
  <c r="G302" i="20"/>
  <c r="H302" i="20"/>
  <c r="I302" i="20"/>
  <c r="J302" i="20"/>
  <c r="K302" i="20"/>
  <c r="L302" i="20"/>
  <c r="M302" i="20"/>
  <c r="N302" i="20"/>
  <c r="O302" i="20"/>
  <c r="P302" i="20"/>
  <c r="Q302" i="20"/>
  <c r="R302" i="20"/>
  <c r="S302" i="20"/>
  <c r="T302" i="20"/>
  <c r="U302" i="20"/>
  <c r="V302" i="20"/>
  <c r="W302" i="20"/>
  <c r="BA302" i="20" s="1"/>
  <c r="X302" i="20"/>
  <c r="Y302" i="20"/>
  <c r="Z302" i="20"/>
  <c r="AA302" i="20"/>
  <c r="BE302" i="20" s="1"/>
  <c r="AB302" i="20"/>
  <c r="AC302" i="20"/>
  <c r="AD302" i="20"/>
  <c r="AF302" i="20"/>
  <c r="AH302" i="20"/>
  <c r="C303" i="20"/>
  <c r="D303" i="20"/>
  <c r="E303" i="20"/>
  <c r="F303" i="20"/>
  <c r="G303" i="20"/>
  <c r="H303" i="20"/>
  <c r="I303" i="20"/>
  <c r="J303" i="20"/>
  <c r="K303" i="20"/>
  <c r="L303" i="20"/>
  <c r="M303" i="20"/>
  <c r="N303" i="20"/>
  <c r="O303" i="20"/>
  <c r="P303" i="20"/>
  <c r="Q303" i="20"/>
  <c r="R303" i="20"/>
  <c r="S303" i="20"/>
  <c r="T303" i="20"/>
  <c r="U303" i="20"/>
  <c r="V303" i="20"/>
  <c r="W303" i="20"/>
  <c r="BA303" i="20" s="1"/>
  <c r="X303" i="20"/>
  <c r="Y303" i="20"/>
  <c r="Z303" i="20"/>
  <c r="AA303" i="20"/>
  <c r="BE303" i="20" s="1"/>
  <c r="AB303" i="20"/>
  <c r="AC303" i="20"/>
  <c r="AD303" i="20"/>
  <c r="BF303" i="20" s="1"/>
  <c r="AF303" i="20"/>
  <c r="AH303" i="20"/>
  <c r="C304" i="20"/>
  <c r="D304" i="20"/>
  <c r="E304" i="20"/>
  <c r="F304" i="20"/>
  <c r="G304" i="20"/>
  <c r="H304" i="20"/>
  <c r="I304" i="20"/>
  <c r="J304" i="20"/>
  <c r="K304" i="20"/>
  <c r="L304" i="20"/>
  <c r="M304" i="20"/>
  <c r="N304" i="20"/>
  <c r="O304" i="20"/>
  <c r="P304" i="20"/>
  <c r="Q304" i="20"/>
  <c r="R304" i="20"/>
  <c r="S304" i="20"/>
  <c r="T304" i="20"/>
  <c r="U304" i="20"/>
  <c r="V304" i="20"/>
  <c r="W304" i="20"/>
  <c r="BA304" i="20" s="1"/>
  <c r="X304" i="20"/>
  <c r="Y304" i="20"/>
  <c r="Z304" i="20"/>
  <c r="AA304" i="20"/>
  <c r="BE304" i="20" s="1"/>
  <c r="AB304" i="20"/>
  <c r="AC304" i="20"/>
  <c r="AD304" i="20"/>
  <c r="AF304" i="20"/>
  <c r="AH304" i="20"/>
  <c r="C305" i="20"/>
  <c r="D305" i="20"/>
  <c r="E305" i="20"/>
  <c r="F305" i="20"/>
  <c r="G305" i="20"/>
  <c r="H305" i="20"/>
  <c r="I305" i="20"/>
  <c r="J305" i="20"/>
  <c r="K305" i="20"/>
  <c r="L305" i="20"/>
  <c r="M305" i="20"/>
  <c r="N305" i="20"/>
  <c r="O305" i="20"/>
  <c r="P305" i="20"/>
  <c r="Q305" i="20"/>
  <c r="R305" i="20"/>
  <c r="S305" i="20"/>
  <c r="T305" i="20"/>
  <c r="U305" i="20"/>
  <c r="V305" i="20"/>
  <c r="W305" i="20"/>
  <c r="BA305" i="20" s="1"/>
  <c r="X305" i="20"/>
  <c r="Y305" i="20"/>
  <c r="Z305" i="20"/>
  <c r="AA305" i="20"/>
  <c r="BE305" i="20" s="1"/>
  <c r="AB305" i="20"/>
  <c r="AC305" i="20"/>
  <c r="AD305" i="20"/>
  <c r="BF305" i="20" s="1"/>
  <c r="AF305" i="20"/>
  <c r="AH305" i="20"/>
  <c r="C306" i="20"/>
  <c r="D306" i="20"/>
  <c r="E306" i="20"/>
  <c r="F306" i="20"/>
  <c r="G306" i="20"/>
  <c r="H306" i="20"/>
  <c r="I306" i="20"/>
  <c r="J306" i="20"/>
  <c r="K306" i="20"/>
  <c r="L306" i="20"/>
  <c r="M306" i="20"/>
  <c r="N306" i="20"/>
  <c r="O306" i="20"/>
  <c r="P306" i="20"/>
  <c r="Q306" i="20"/>
  <c r="R306" i="20"/>
  <c r="S306" i="20"/>
  <c r="T306" i="20"/>
  <c r="U306" i="20"/>
  <c r="V306" i="20"/>
  <c r="W306" i="20"/>
  <c r="BA306" i="20" s="1"/>
  <c r="X306" i="20"/>
  <c r="Y306" i="20"/>
  <c r="Z306" i="20"/>
  <c r="AA306" i="20"/>
  <c r="BE306" i="20" s="1"/>
  <c r="AB306" i="20"/>
  <c r="AC306" i="20"/>
  <c r="AD306" i="20"/>
  <c r="BF306" i="20" s="1"/>
  <c r="AF306" i="20"/>
  <c r="AH306" i="20"/>
  <c r="C307" i="20"/>
  <c r="D307" i="20"/>
  <c r="E307" i="20"/>
  <c r="F307" i="20"/>
  <c r="G307" i="20"/>
  <c r="H307" i="20"/>
  <c r="I307" i="20"/>
  <c r="J307" i="20"/>
  <c r="K307" i="20"/>
  <c r="L307" i="20"/>
  <c r="M307" i="20"/>
  <c r="N307" i="20"/>
  <c r="O307" i="20"/>
  <c r="P307" i="20"/>
  <c r="Q307" i="20"/>
  <c r="R307" i="20"/>
  <c r="S307" i="20"/>
  <c r="T307" i="20"/>
  <c r="U307" i="20"/>
  <c r="V307" i="20"/>
  <c r="W307" i="20"/>
  <c r="BA307" i="20" s="1"/>
  <c r="X307" i="20"/>
  <c r="Y307" i="20"/>
  <c r="Z307" i="20"/>
  <c r="AA307" i="20"/>
  <c r="BE307" i="20" s="1"/>
  <c r="AB307" i="20"/>
  <c r="AC307" i="20"/>
  <c r="AD307" i="20"/>
  <c r="BF307" i="20" s="1"/>
  <c r="AF307" i="20"/>
  <c r="AH307" i="20"/>
  <c r="C308" i="20"/>
  <c r="D308" i="20"/>
  <c r="E308" i="20"/>
  <c r="F308" i="20"/>
  <c r="G308" i="20"/>
  <c r="H308" i="20"/>
  <c r="I308" i="20"/>
  <c r="J308" i="20"/>
  <c r="K308" i="20"/>
  <c r="L308" i="20"/>
  <c r="M308" i="20"/>
  <c r="N308" i="20"/>
  <c r="O308" i="20"/>
  <c r="P308" i="20"/>
  <c r="Q308" i="20"/>
  <c r="R308" i="20"/>
  <c r="S308" i="20"/>
  <c r="T308" i="20"/>
  <c r="U308" i="20"/>
  <c r="V308" i="20"/>
  <c r="W308" i="20"/>
  <c r="BA308" i="20" s="1"/>
  <c r="X308" i="20"/>
  <c r="Y308" i="20"/>
  <c r="Z308" i="20"/>
  <c r="AA308" i="20"/>
  <c r="BE308" i="20" s="1"/>
  <c r="AB308" i="20"/>
  <c r="AC308" i="20"/>
  <c r="AD308" i="20"/>
  <c r="BF308" i="20" s="1"/>
  <c r="AF308" i="20"/>
  <c r="AH308" i="20"/>
  <c r="C309" i="20"/>
  <c r="D309" i="20"/>
  <c r="E309" i="20"/>
  <c r="F309" i="20"/>
  <c r="G309" i="20"/>
  <c r="H309" i="20"/>
  <c r="I309" i="20"/>
  <c r="J309" i="20"/>
  <c r="K309" i="20"/>
  <c r="L309" i="20"/>
  <c r="M309" i="20"/>
  <c r="N309" i="20"/>
  <c r="O309" i="20"/>
  <c r="P309" i="20"/>
  <c r="Q309" i="20"/>
  <c r="R309" i="20"/>
  <c r="S309" i="20"/>
  <c r="T309" i="20"/>
  <c r="U309" i="20"/>
  <c r="V309" i="20"/>
  <c r="W309" i="20"/>
  <c r="BA309" i="20" s="1"/>
  <c r="X309" i="20"/>
  <c r="Y309" i="20"/>
  <c r="Z309" i="20"/>
  <c r="AA309" i="20"/>
  <c r="BE309" i="20" s="1"/>
  <c r="AB309" i="20"/>
  <c r="AC309" i="20"/>
  <c r="AD309" i="20"/>
  <c r="BF309" i="20" s="1"/>
  <c r="AF309" i="20"/>
  <c r="AH309" i="20"/>
  <c r="C310" i="20"/>
  <c r="D310" i="20"/>
  <c r="E310" i="20"/>
  <c r="F310" i="20"/>
  <c r="G310" i="20"/>
  <c r="H310" i="20"/>
  <c r="I310" i="20"/>
  <c r="J310" i="20"/>
  <c r="K310" i="20"/>
  <c r="L310" i="20"/>
  <c r="M310" i="20"/>
  <c r="N310" i="20"/>
  <c r="O310" i="20"/>
  <c r="P310" i="20"/>
  <c r="Q310" i="20"/>
  <c r="R310" i="20"/>
  <c r="S310" i="20"/>
  <c r="T310" i="20"/>
  <c r="U310" i="20"/>
  <c r="V310" i="20"/>
  <c r="W310" i="20"/>
  <c r="BA310" i="20" s="1"/>
  <c r="X310" i="20"/>
  <c r="Y310" i="20"/>
  <c r="Z310" i="20"/>
  <c r="AA310" i="20"/>
  <c r="BE310" i="20" s="1"/>
  <c r="AB310" i="20"/>
  <c r="AC310" i="20"/>
  <c r="AD310" i="20"/>
  <c r="BF310" i="20" s="1"/>
  <c r="AF310" i="20"/>
  <c r="AH310" i="20"/>
  <c r="C311" i="20"/>
  <c r="D311" i="20"/>
  <c r="E311" i="20"/>
  <c r="F311" i="20"/>
  <c r="G311" i="20"/>
  <c r="H311" i="20"/>
  <c r="I311" i="20"/>
  <c r="J311" i="20"/>
  <c r="K311" i="20"/>
  <c r="L311" i="20"/>
  <c r="M311" i="20"/>
  <c r="N311" i="20"/>
  <c r="O311" i="20"/>
  <c r="P311" i="20"/>
  <c r="Q311" i="20"/>
  <c r="R311" i="20"/>
  <c r="S311" i="20"/>
  <c r="T311" i="20"/>
  <c r="U311" i="20"/>
  <c r="V311" i="20"/>
  <c r="W311" i="20"/>
  <c r="BA311" i="20" s="1"/>
  <c r="X311" i="20"/>
  <c r="Y311" i="20"/>
  <c r="Z311" i="20"/>
  <c r="AA311" i="20"/>
  <c r="BE311" i="20" s="1"/>
  <c r="AB311" i="20"/>
  <c r="AC311" i="20"/>
  <c r="AD311" i="20"/>
  <c r="BF311" i="20" s="1"/>
  <c r="AF311" i="20"/>
  <c r="AH311" i="20"/>
  <c r="C312" i="20"/>
  <c r="D312" i="20"/>
  <c r="E312" i="20"/>
  <c r="F312" i="20"/>
  <c r="G312" i="20"/>
  <c r="H312" i="20"/>
  <c r="I312" i="20"/>
  <c r="J312" i="20"/>
  <c r="K312" i="20"/>
  <c r="L312" i="20"/>
  <c r="M312" i="20"/>
  <c r="N312" i="20"/>
  <c r="O312" i="20"/>
  <c r="P312" i="20"/>
  <c r="Q312" i="20"/>
  <c r="R312" i="20"/>
  <c r="S312" i="20"/>
  <c r="T312" i="20"/>
  <c r="U312" i="20"/>
  <c r="V312" i="20"/>
  <c r="W312" i="20"/>
  <c r="BA312" i="20" s="1"/>
  <c r="X312" i="20"/>
  <c r="Y312" i="20"/>
  <c r="Z312" i="20"/>
  <c r="AA312" i="20"/>
  <c r="BE312" i="20" s="1"/>
  <c r="AB312" i="20"/>
  <c r="AC312" i="20"/>
  <c r="AD312" i="20"/>
  <c r="BF312" i="20" s="1"/>
  <c r="AF312" i="20"/>
  <c r="AH312" i="20"/>
  <c r="C313" i="20"/>
  <c r="D313" i="20"/>
  <c r="E313" i="20"/>
  <c r="F313" i="20"/>
  <c r="G313" i="20"/>
  <c r="H313" i="20"/>
  <c r="I313" i="20"/>
  <c r="J313" i="20"/>
  <c r="K313" i="20"/>
  <c r="L313" i="20"/>
  <c r="M313" i="20"/>
  <c r="N313" i="20"/>
  <c r="O313" i="20"/>
  <c r="P313" i="20"/>
  <c r="Q313" i="20"/>
  <c r="R313" i="20"/>
  <c r="S313" i="20"/>
  <c r="T313" i="20"/>
  <c r="U313" i="20"/>
  <c r="V313" i="20"/>
  <c r="W313" i="20"/>
  <c r="BA313" i="20" s="1"/>
  <c r="X313" i="20"/>
  <c r="Y313" i="20"/>
  <c r="Z313" i="20"/>
  <c r="AA313" i="20"/>
  <c r="BE313" i="20" s="1"/>
  <c r="AB313" i="20"/>
  <c r="AC313" i="20"/>
  <c r="AD313" i="20"/>
  <c r="BF313" i="20" s="1"/>
  <c r="AF313" i="20"/>
  <c r="AH313" i="20"/>
  <c r="C314" i="20"/>
  <c r="D314" i="20"/>
  <c r="E314" i="20"/>
  <c r="F314" i="20"/>
  <c r="G314" i="20"/>
  <c r="H314" i="20"/>
  <c r="I314" i="20"/>
  <c r="J314" i="20"/>
  <c r="K314" i="20"/>
  <c r="L314" i="20"/>
  <c r="M314" i="20"/>
  <c r="N314" i="20"/>
  <c r="O314" i="20"/>
  <c r="P314" i="20"/>
  <c r="Q314" i="20"/>
  <c r="R314" i="20"/>
  <c r="S314" i="20"/>
  <c r="T314" i="20"/>
  <c r="U314" i="20"/>
  <c r="V314" i="20"/>
  <c r="W314" i="20"/>
  <c r="BA314" i="20" s="1"/>
  <c r="X314" i="20"/>
  <c r="Y314" i="20"/>
  <c r="Z314" i="20"/>
  <c r="AA314" i="20"/>
  <c r="BE314" i="20" s="1"/>
  <c r="AB314" i="20"/>
  <c r="AC314" i="20"/>
  <c r="AD314" i="20"/>
  <c r="BF314" i="20" s="1"/>
  <c r="AF314" i="20"/>
  <c r="AH314" i="20"/>
  <c r="C315" i="20"/>
  <c r="D315" i="20"/>
  <c r="E315" i="20"/>
  <c r="F315" i="20"/>
  <c r="G315" i="20"/>
  <c r="H315" i="20"/>
  <c r="I315" i="20"/>
  <c r="J315" i="20"/>
  <c r="K315" i="20"/>
  <c r="L315" i="20"/>
  <c r="M315" i="20"/>
  <c r="N315" i="20"/>
  <c r="O315" i="20"/>
  <c r="P315" i="20"/>
  <c r="Q315" i="20"/>
  <c r="R315" i="20"/>
  <c r="S315" i="20"/>
  <c r="T315" i="20"/>
  <c r="U315" i="20"/>
  <c r="V315" i="20"/>
  <c r="W315" i="20"/>
  <c r="BA315" i="20" s="1"/>
  <c r="X315" i="20"/>
  <c r="Y315" i="20"/>
  <c r="Z315" i="20"/>
  <c r="AA315" i="20"/>
  <c r="BE315" i="20" s="1"/>
  <c r="AB315" i="20"/>
  <c r="AC315" i="20"/>
  <c r="AD315" i="20"/>
  <c r="BF315" i="20" s="1"/>
  <c r="AF315" i="20"/>
  <c r="AH315" i="20"/>
  <c r="C316" i="20"/>
  <c r="D316" i="20"/>
  <c r="E316" i="20"/>
  <c r="F316" i="20"/>
  <c r="G316" i="20"/>
  <c r="H316" i="20"/>
  <c r="I316" i="20"/>
  <c r="J316" i="20"/>
  <c r="K316" i="20"/>
  <c r="L316" i="20"/>
  <c r="M316" i="20"/>
  <c r="N316" i="20"/>
  <c r="O316" i="20"/>
  <c r="P316" i="20"/>
  <c r="Q316" i="20"/>
  <c r="R316" i="20"/>
  <c r="S316" i="20"/>
  <c r="T316" i="20"/>
  <c r="U316" i="20"/>
  <c r="V316" i="20"/>
  <c r="W316" i="20"/>
  <c r="BA316" i="20" s="1"/>
  <c r="X316" i="20"/>
  <c r="Y316" i="20"/>
  <c r="Z316" i="20"/>
  <c r="AA316" i="20"/>
  <c r="BE316" i="20" s="1"/>
  <c r="AB316" i="20"/>
  <c r="AC316" i="20"/>
  <c r="AD316" i="20"/>
  <c r="BF316" i="20" s="1"/>
  <c r="AF316" i="20"/>
  <c r="AH316" i="20"/>
  <c r="C317" i="20"/>
  <c r="D317" i="20"/>
  <c r="E317" i="20"/>
  <c r="F317" i="20"/>
  <c r="G317" i="20"/>
  <c r="H317" i="20"/>
  <c r="I317" i="20"/>
  <c r="J317" i="20"/>
  <c r="K317" i="20"/>
  <c r="L317" i="20"/>
  <c r="M317" i="20"/>
  <c r="N317" i="20"/>
  <c r="O317" i="20"/>
  <c r="P317" i="20"/>
  <c r="Q317" i="20"/>
  <c r="R317" i="20"/>
  <c r="S317" i="20"/>
  <c r="T317" i="20"/>
  <c r="U317" i="20"/>
  <c r="V317" i="20"/>
  <c r="W317" i="20"/>
  <c r="BA317" i="20" s="1"/>
  <c r="X317" i="20"/>
  <c r="Y317" i="20"/>
  <c r="Z317" i="20"/>
  <c r="AA317" i="20"/>
  <c r="BE317" i="20" s="1"/>
  <c r="AB317" i="20"/>
  <c r="AC317" i="20"/>
  <c r="AD317" i="20"/>
  <c r="BF317" i="20" s="1"/>
  <c r="AF317" i="20"/>
  <c r="AH317" i="20"/>
  <c r="C318" i="20"/>
  <c r="D318" i="20"/>
  <c r="E318" i="20"/>
  <c r="F318" i="20"/>
  <c r="G318" i="20"/>
  <c r="H318" i="20"/>
  <c r="I318" i="20"/>
  <c r="J318" i="20"/>
  <c r="K318" i="20"/>
  <c r="L318" i="20"/>
  <c r="M318" i="20"/>
  <c r="N318" i="20"/>
  <c r="O318" i="20"/>
  <c r="P318" i="20"/>
  <c r="Q318" i="20"/>
  <c r="R318" i="20"/>
  <c r="S318" i="20"/>
  <c r="T318" i="20"/>
  <c r="U318" i="20"/>
  <c r="V318" i="20"/>
  <c r="W318" i="20"/>
  <c r="BA318" i="20" s="1"/>
  <c r="X318" i="20"/>
  <c r="Y318" i="20"/>
  <c r="Z318" i="20"/>
  <c r="AA318" i="20"/>
  <c r="BE318" i="20" s="1"/>
  <c r="AB318" i="20"/>
  <c r="AC318" i="20"/>
  <c r="AD318" i="20"/>
  <c r="BF318" i="20" s="1"/>
  <c r="AF318" i="20"/>
  <c r="AH318" i="20"/>
  <c r="C319" i="20"/>
  <c r="D319" i="20"/>
  <c r="E319" i="20"/>
  <c r="F319" i="20"/>
  <c r="G319" i="20"/>
  <c r="H319" i="20"/>
  <c r="I319" i="20"/>
  <c r="J319" i="20"/>
  <c r="K319" i="20"/>
  <c r="L319" i="20"/>
  <c r="M319" i="20"/>
  <c r="N319" i="20"/>
  <c r="O319" i="20"/>
  <c r="P319" i="20"/>
  <c r="Q319" i="20"/>
  <c r="R319" i="20"/>
  <c r="S319" i="20"/>
  <c r="T319" i="20"/>
  <c r="U319" i="20"/>
  <c r="V319" i="20"/>
  <c r="W319" i="20"/>
  <c r="BA319" i="20" s="1"/>
  <c r="X319" i="20"/>
  <c r="Y319" i="20"/>
  <c r="Z319" i="20"/>
  <c r="AA319" i="20"/>
  <c r="BE319" i="20" s="1"/>
  <c r="AB319" i="20"/>
  <c r="AC319" i="20"/>
  <c r="AD319" i="20"/>
  <c r="BF319" i="20" s="1"/>
  <c r="AF319" i="20"/>
  <c r="AH319" i="20"/>
  <c r="C320" i="20"/>
  <c r="D320" i="20"/>
  <c r="E320" i="20"/>
  <c r="F320" i="20"/>
  <c r="G320" i="20"/>
  <c r="H320" i="20"/>
  <c r="I320" i="20"/>
  <c r="J320" i="20"/>
  <c r="K320" i="20"/>
  <c r="L320" i="20"/>
  <c r="M320" i="20"/>
  <c r="N320" i="20"/>
  <c r="O320" i="20"/>
  <c r="P320" i="20"/>
  <c r="Q320" i="20"/>
  <c r="R320" i="20"/>
  <c r="S320" i="20"/>
  <c r="T320" i="20"/>
  <c r="U320" i="20"/>
  <c r="V320" i="20"/>
  <c r="W320" i="20"/>
  <c r="BA320" i="20" s="1"/>
  <c r="X320" i="20"/>
  <c r="Y320" i="20"/>
  <c r="Z320" i="20"/>
  <c r="AA320" i="20"/>
  <c r="BE320" i="20" s="1"/>
  <c r="AB320" i="20"/>
  <c r="AC320" i="20"/>
  <c r="AD320" i="20"/>
  <c r="BF320" i="20" s="1"/>
  <c r="AF320" i="20"/>
  <c r="AH320" i="20"/>
  <c r="C321" i="20"/>
  <c r="D321" i="20"/>
  <c r="E321" i="20"/>
  <c r="F321" i="20"/>
  <c r="G321" i="20"/>
  <c r="H321" i="20"/>
  <c r="I321" i="20"/>
  <c r="J321" i="20"/>
  <c r="K321" i="20"/>
  <c r="L321" i="20"/>
  <c r="M321" i="20"/>
  <c r="N321" i="20"/>
  <c r="O321" i="20"/>
  <c r="P321" i="20"/>
  <c r="Q321" i="20"/>
  <c r="R321" i="20"/>
  <c r="S321" i="20"/>
  <c r="T321" i="20"/>
  <c r="U321" i="20"/>
  <c r="V321" i="20"/>
  <c r="W321" i="20"/>
  <c r="BA321" i="20" s="1"/>
  <c r="X321" i="20"/>
  <c r="Y321" i="20"/>
  <c r="Z321" i="20"/>
  <c r="AA321" i="20"/>
  <c r="BE321" i="20" s="1"/>
  <c r="AB321" i="20"/>
  <c r="AC321" i="20"/>
  <c r="AD321" i="20"/>
  <c r="BF321" i="20" s="1"/>
  <c r="AF321" i="20"/>
  <c r="AH321" i="20"/>
  <c r="C322" i="20"/>
  <c r="D322" i="20"/>
  <c r="E322" i="20"/>
  <c r="F322" i="20"/>
  <c r="G322" i="20"/>
  <c r="H322" i="20"/>
  <c r="I322" i="20"/>
  <c r="J322" i="20"/>
  <c r="K322" i="20"/>
  <c r="L322" i="20"/>
  <c r="M322" i="20"/>
  <c r="N322" i="20"/>
  <c r="O322" i="20"/>
  <c r="P322" i="20"/>
  <c r="Q322" i="20"/>
  <c r="R322" i="20"/>
  <c r="S322" i="20"/>
  <c r="T322" i="20"/>
  <c r="U322" i="20"/>
  <c r="V322" i="20"/>
  <c r="W322" i="20"/>
  <c r="BA322" i="20" s="1"/>
  <c r="X322" i="20"/>
  <c r="Y322" i="20"/>
  <c r="Z322" i="20"/>
  <c r="AA322" i="20"/>
  <c r="BE322" i="20" s="1"/>
  <c r="AB322" i="20"/>
  <c r="AC322" i="20"/>
  <c r="AD322" i="20"/>
  <c r="AF322" i="20"/>
  <c r="AH322" i="20"/>
  <c r="C323" i="20"/>
  <c r="D323" i="20"/>
  <c r="E323" i="20"/>
  <c r="F323" i="20"/>
  <c r="G323" i="20"/>
  <c r="H323" i="20"/>
  <c r="I323" i="20"/>
  <c r="J323" i="20"/>
  <c r="K323" i="20"/>
  <c r="L323" i="20"/>
  <c r="M323" i="20"/>
  <c r="N323" i="20"/>
  <c r="O323" i="20"/>
  <c r="P323" i="20"/>
  <c r="Q323" i="20"/>
  <c r="R323" i="20"/>
  <c r="S323" i="20"/>
  <c r="T323" i="20"/>
  <c r="U323" i="20"/>
  <c r="V323" i="20"/>
  <c r="W323" i="20"/>
  <c r="BA323" i="20" s="1"/>
  <c r="X323" i="20"/>
  <c r="Y323" i="20"/>
  <c r="Z323" i="20"/>
  <c r="AA323" i="20"/>
  <c r="BE323" i="20" s="1"/>
  <c r="AB323" i="20"/>
  <c r="AC323" i="20"/>
  <c r="AD323" i="20"/>
  <c r="BF323" i="20" s="1"/>
  <c r="AF323" i="20"/>
  <c r="AH323" i="20"/>
  <c r="C324" i="20"/>
  <c r="D324" i="20"/>
  <c r="E324" i="20"/>
  <c r="F324" i="20"/>
  <c r="G324" i="20"/>
  <c r="H324" i="20"/>
  <c r="I324" i="20"/>
  <c r="J324" i="20"/>
  <c r="K324" i="20"/>
  <c r="L324" i="20"/>
  <c r="M324" i="20"/>
  <c r="N324" i="20"/>
  <c r="O324" i="20"/>
  <c r="P324" i="20"/>
  <c r="Q324" i="20"/>
  <c r="R324" i="20"/>
  <c r="S324" i="20"/>
  <c r="T324" i="20"/>
  <c r="U324" i="20"/>
  <c r="V324" i="20"/>
  <c r="W324" i="20"/>
  <c r="BA324" i="20" s="1"/>
  <c r="X324" i="20"/>
  <c r="Y324" i="20"/>
  <c r="Z324" i="20"/>
  <c r="AA324" i="20"/>
  <c r="BE324" i="20" s="1"/>
  <c r="AB324" i="20"/>
  <c r="AC324" i="20"/>
  <c r="AD324" i="20"/>
  <c r="BF324" i="20" s="1"/>
  <c r="AF324" i="20"/>
  <c r="AH324" i="20"/>
  <c r="C325" i="20"/>
  <c r="D325" i="20"/>
  <c r="E325" i="20"/>
  <c r="F325" i="20"/>
  <c r="G325" i="20"/>
  <c r="H325" i="20"/>
  <c r="I325" i="20"/>
  <c r="J325" i="20"/>
  <c r="K325" i="20"/>
  <c r="L325" i="20"/>
  <c r="M325" i="20"/>
  <c r="N325" i="20"/>
  <c r="O325" i="20"/>
  <c r="P325" i="20"/>
  <c r="Q325" i="20"/>
  <c r="R325" i="20"/>
  <c r="S325" i="20"/>
  <c r="T325" i="20"/>
  <c r="U325" i="20"/>
  <c r="V325" i="20"/>
  <c r="W325" i="20"/>
  <c r="BA325" i="20" s="1"/>
  <c r="X325" i="20"/>
  <c r="Y325" i="20"/>
  <c r="Z325" i="20"/>
  <c r="AA325" i="20"/>
  <c r="BE325" i="20" s="1"/>
  <c r="AB325" i="20"/>
  <c r="AC325" i="20"/>
  <c r="AD325" i="20"/>
  <c r="BF325" i="20" s="1"/>
  <c r="AF325" i="20"/>
  <c r="AH325" i="20"/>
  <c r="C326" i="20"/>
  <c r="D326" i="20"/>
  <c r="E326" i="20"/>
  <c r="F326" i="20"/>
  <c r="G326" i="20"/>
  <c r="H326" i="20"/>
  <c r="I326" i="20"/>
  <c r="J326" i="20"/>
  <c r="K326" i="20"/>
  <c r="L326" i="20"/>
  <c r="M326" i="20"/>
  <c r="N326" i="20"/>
  <c r="O326" i="20"/>
  <c r="P326" i="20"/>
  <c r="Q326" i="20"/>
  <c r="R326" i="20"/>
  <c r="S326" i="20"/>
  <c r="T326" i="20"/>
  <c r="U326" i="20"/>
  <c r="V326" i="20"/>
  <c r="W326" i="20"/>
  <c r="BA326" i="20" s="1"/>
  <c r="X326" i="20"/>
  <c r="Y326" i="20"/>
  <c r="Z326" i="20"/>
  <c r="AA326" i="20"/>
  <c r="BE326" i="20" s="1"/>
  <c r="AB326" i="20"/>
  <c r="AC326" i="20"/>
  <c r="AD326" i="20"/>
  <c r="BF326" i="20" s="1"/>
  <c r="AF326" i="20"/>
  <c r="AH326" i="20"/>
  <c r="C327" i="20"/>
  <c r="D327" i="20"/>
  <c r="E327" i="20"/>
  <c r="F327" i="20"/>
  <c r="G327" i="20"/>
  <c r="H327" i="20"/>
  <c r="I327" i="20"/>
  <c r="J327" i="20"/>
  <c r="K327" i="20"/>
  <c r="L327" i="20"/>
  <c r="M327" i="20"/>
  <c r="N327" i="20"/>
  <c r="O327" i="20"/>
  <c r="P327" i="20"/>
  <c r="Q327" i="20"/>
  <c r="R327" i="20"/>
  <c r="S327" i="20"/>
  <c r="T327" i="20"/>
  <c r="U327" i="20"/>
  <c r="V327" i="20"/>
  <c r="W327" i="20"/>
  <c r="BA327" i="20" s="1"/>
  <c r="X327" i="20"/>
  <c r="Y327" i="20"/>
  <c r="Z327" i="20"/>
  <c r="AA327" i="20"/>
  <c r="BE327" i="20" s="1"/>
  <c r="AB327" i="20"/>
  <c r="AC327" i="20"/>
  <c r="AD327" i="20"/>
  <c r="BF327" i="20" s="1"/>
  <c r="AF327" i="20"/>
  <c r="AH327" i="20"/>
  <c r="C328" i="20"/>
  <c r="D328" i="20"/>
  <c r="E328" i="20"/>
  <c r="F328" i="20"/>
  <c r="G328" i="20"/>
  <c r="H328" i="20"/>
  <c r="I328" i="20"/>
  <c r="J328" i="20"/>
  <c r="K328" i="20"/>
  <c r="L328" i="20"/>
  <c r="M328" i="20"/>
  <c r="N328" i="20"/>
  <c r="O328" i="20"/>
  <c r="P328" i="20"/>
  <c r="Q328" i="20"/>
  <c r="R328" i="20"/>
  <c r="S328" i="20"/>
  <c r="T328" i="20"/>
  <c r="U328" i="20"/>
  <c r="V328" i="20"/>
  <c r="W328" i="20"/>
  <c r="BA328" i="20" s="1"/>
  <c r="X328" i="20"/>
  <c r="Y328" i="20"/>
  <c r="Z328" i="20"/>
  <c r="AA328" i="20"/>
  <c r="BE328" i="20" s="1"/>
  <c r="AB328" i="20"/>
  <c r="AC328" i="20"/>
  <c r="AD328" i="20"/>
  <c r="BF328" i="20" s="1"/>
  <c r="AF328" i="20"/>
  <c r="AH328" i="20"/>
  <c r="C329" i="20"/>
  <c r="D329" i="20"/>
  <c r="E329" i="20"/>
  <c r="F329" i="20"/>
  <c r="G329" i="20"/>
  <c r="H329" i="20"/>
  <c r="I329" i="20"/>
  <c r="J329" i="20"/>
  <c r="K329" i="20"/>
  <c r="L329" i="20"/>
  <c r="M329" i="20"/>
  <c r="N329" i="20"/>
  <c r="O329" i="20"/>
  <c r="P329" i="20"/>
  <c r="Q329" i="20"/>
  <c r="R329" i="20"/>
  <c r="S329" i="20"/>
  <c r="T329" i="20"/>
  <c r="U329" i="20"/>
  <c r="V329" i="20"/>
  <c r="W329" i="20"/>
  <c r="BA329" i="20" s="1"/>
  <c r="X329" i="20"/>
  <c r="Y329" i="20"/>
  <c r="Z329" i="20"/>
  <c r="AA329" i="20"/>
  <c r="BE329" i="20" s="1"/>
  <c r="AB329" i="20"/>
  <c r="AC329" i="20"/>
  <c r="AD329" i="20"/>
  <c r="BF329" i="20" s="1"/>
  <c r="AF329" i="20"/>
  <c r="AH329" i="20"/>
  <c r="C330" i="20"/>
  <c r="D330" i="20"/>
  <c r="E330" i="20"/>
  <c r="F330" i="20"/>
  <c r="G330" i="20"/>
  <c r="H330" i="20"/>
  <c r="I330" i="20"/>
  <c r="J330" i="20"/>
  <c r="K330" i="20"/>
  <c r="L330" i="20"/>
  <c r="M330" i="20"/>
  <c r="N330" i="20"/>
  <c r="O330" i="20"/>
  <c r="P330" i="20"/>
  <c r="Q330" i="20"/>
  <c r="R330" i="20"/>
  <c r="S330" i="20"/>
  <c r="T330" i="20"/>
  <c r="U330" i="20"/>
  <c r="V330" i="20"/>
  <c r="W330" i="20"/>
  <c r="BA330" i="20" s="1"/>
  <c r="X330" i="20"/>
  <c r="Y330" i="20"/>
  <c r="Z330" i="20"/>
  <c r="AA330" i="20"/>
  <c r="BE330" i="20" s="1"/>
  <c r="AB330" i="20"/>
  <c r="AC330" i="20"/>
  <c r="AD330" i="20"/>
  <c r="BF330" i="20" s="1"/>
  <c r="AF330" i="20"/>
  <c r="AH330" i="20"/>
  <c r="C331" i="20"/>
  <c r="D331" i="20"/>
  <c r="E331" i="20"/>
  <c r="F331" i="20"/>
  <c r="G331" i="20"/>
  <c r="H331" i="20"/>
  <c r="I331" i="20"/>
  <c r="J331" i="20"/>
  <c r="K331" i="20"/>
  <c r="L331" i="20"/>
  <c r="M331" i="20"/>
  <c r="N331" i="20"/>
  <c r="O331" i="20"/>
  <c r="P331" i="20"/>
  <c r="Q331" i="20"/>
  <c r="R331" i="20"/>
  <c r="S331" i="20"/>
  <c r="T331" i="20"/>
  <c r="U331" i="20"/>
  <c r="V331" i="20"/>
  <c r="W331" i="20"/>
  <c r="BA331" i="20" s="1"/>
  <c r="X331" i="20"/>
  <c r="Y331" i="20"/>
  <c r="Z331" i="20"/>
  <c r="AA331" i="20"/>
  <c r="BE331" i="20" s="1"/>
  <c r="AB331" i="20"/>
  <c r="AC331" i="20"/>
  <c r="AD331" i="20"/>
  <c r="BF331" i="20" s="1"/>
  <c r="AF331" i="20"/>
  <c r="AH331" i="20"/>
  <c r="C332" i="20"/>
  <c r="D332" i="20"/>
  <c r="E332" i="20"/>
  <c r="F332" i="20"/>
  <c r="G332" i="20"/>
  <c r="H332" i="20"/>
  <c r="I332" i="20"/>
  <c r="J332" i="20"/>
  <c r="K332" i="20"/>
  <c r="L332" i="20"/>
  <c r="M332" i="20"/>
  <c r="N332" i="20"/>
  <c r="O332" i="20"/>
  <c r="P332" i="20"/>
  <c r="Q332" i="20"/>
  <c r="R332" i="20"/>
  <c r="S332" i="20"/>
  <c r="T332" i="20"/>
  <c r="U332" i="20"/>
  <c r="V332" i="20"/>
  <c r="W332" i="20"/>
  <c r="BA332" i="20" s="1"/>
  <c r="X332" i="20"/>
  <c r="Y332" i="20"/>
  <c r="Z332" i="20"/>
  <c r="AA332" i="20"/>
  <c r="BE332" i="20" s="1"/>
  <c r="AB332" i="20"/>
  <c r="AC332" i="20"/>
  <c r="AD332" i="20"/>
  <c r="BF332" i="20" s="1"/>
  <c r="AF332" i="20"/>
  <c r="AH332" i="20"/>
  <c r="C333" i="20"/>
  <c r="D333" i="20"/>
  <c r="E333" i="20"/>
  <c r="F333" i="20"/>
  <c r="G333" i="20"/>
  <c r="H333" i="20"/>
  <c r="I333" i="20"/>
  <c r="J333" i="20"/>
  <c r="K333" i="20"/>
  <c r="L333" i="20"/>
  <c r="M333" i="20"/>
  <c r="N333" i="20"/>
  <c r="O333" i="20"/>
  <c r="P333" i="20"/>
  <c r="Q333" i="20"/>
  <c r="R333" i="20"/>
  <c r="S333" i="20"/>
  <c r="T333" i="20"/>
  <c r="U333" i="20"/>
  <c r="V333" i="20"/>
  <c r="W333" i="20"/>
  <c r="BA333" i="20" s="1"/>
  <c r="X333" i="20"/>
  <c r="Y333" i="20"/>
  <c r="Z333" i="20"/>
  <c r="AA333" i="20"/>
  <c r="BE333" i="20" s="1"/>
  <c r="AB333" i="20"/>
  <c r="AC333" i="20"/>
  <c r="AD333" i="20"/>
  <c r="BF333" i="20" s="1"/>
  <c r="AF333" i="20"/>
  <c r="AH333" i="20"/>
  <c r="C334" i="20"/>
  <c r="D334" i="20"/>
  <c r="E334" i="20"/>
  <c r="F334" i="20"/>
  <c r="G334" i="20"/>
  <c r="H334" i="20"/>
  <c r="I334" i="20"/>
  <c r="J334" i="20"/>
  <c r="K334" i="20"/>
  <c r="L334" i="20"/>
  <c r="M334" i="20"/>
  <c r="N334" i="20"/>
  <c r="O334" i="20"/>
  <c r="P334" i="20"/>
  <c r="Q334" i="20"/>
  <c r="R334" i="20"/>
  <c r="S334" i="20"/>
  <c r="T334" i="20"/>
  <c r="U334" i="20"/>
  <c r="V334" i="20"/>
  <c r="W334" i="20"/>
  <c r="BA334" i="20" s="1"/>
  <c r="X334" i="20"/>
  <c r="Y334" i="20"/>
  <c r="Z334" i="20"/>
  <c r="AA334" i="20"/>
  <c r="BE334" i="20" s="1"/>
  <c r="AB334" i="20"/>
  <c r="AC334" i="20"/>
  <c r="AD334" i="20"/>
  <c r="BF334" i="20" s="1"/>
  <c r="AF334" i="20"/>
  <c r="AH334" i="20"/>
  <c r="C335" i="20"/>
  <c r="D335" i="20"/>
  <c r="E335" i="20"/>
  <c r="F335" i="20"/>
  <c r="G335" i="20"/>
  <c r="H335" i="20"/>
  <c r="I335" i="20"/>
  <c r="J335" i="20"/>
  <c r="K335" i="20"/>
  <c r="L335" i="20"/>
  <c r="M335" i="20"/>
  <c r="N335" i="20"/>
  <c r="O335" i="20"/>
  <c r="P335" i="20"/>
  <c r="Q335" i="20"/>
  <c r="R335" i="20"/>
  <c r="S335" i="20"/>
  <c r="T335" i="20"/>
  <c r="U335" i="20"/>
  <c r="V335" i="20"/>
  <c r="W335" i="20"/>
  <c r="BA335" i="20" s="1"/>
  <c r="X335" i="20"/>
  <c r="Y335" i="20"/>
  <c r="Z335" i="20"/>
  <c r="AA335" i="20"/>
  <c r="BE335" i="20" s="1"/>
  <c r="AB335" i="20"/>
  <c r="AC335" i="20"/>
  <c r="AD335" i="20"/>
  <c r="BF335" i="20" s="1"/>
  <c r="AF335" i="20"/>
  <c r="AH335" i="20"/>
  <c r="C336" i="20"/>
  <c r="D336" i="20"/>
  <c r="E336" i="20"/>
  <c r="F336" i="20"/>
  <c r="G336" i="20"/>
  <c r="H336" i="20"/>
  <c r="I336" i="20"/>
  <c r="J336" i="20"/>
  <c r="K336" i="20"/>
  <c r="L336" i="20"/>
  <c r="M336" i="20"/>
  <c r="N336" i="20"/>
  <c r="O336" i="20"/>
  <c r="P336" i="20"/>
  <c r="Q336" i="20"/>
  <c r="R336" i="20"/>
  <c r="S336" i="20"/>
  <c r="T336" i="20"/>
  <c r="U336" i="20"/>
  <c r="V336" i="20"/>
  <c r="W336" i="20"/>
  <c r="BA336" i="20" s="1"/>
  <c r="X336" i="20"/>
  <c r="Y336" i="20"/>
  <c r="Z336" i="20"/>
  <c r="AA336" i="20"/>
  <c r="BE336" i="20" s="1"/>
  <c r="AB336" i="20"/>
  <c r="AC336" i="20"/>
  <c r="AD336" i="20"/>
  <c r="BF336" i="20" s="1"/>
  <c r="AF336" i="20"/>
  <c r="AH336" i="20"/>
  <c r="C337" i="20"/>
  <c r="D337" i="20"/>
  <c r="E337" i="20"/>
  <c r="F337" i="20"/>
  <c r="G337" i="20"/>
  <c r="H337" i="20"/>
  <c r="I337" i="20"/>
  <c r="J337" i="20"/>
  <c r="K337" i="20"/>
  <c r="L337" i="20"/>
  <c r="M337" i="20"/>
  <c r="N337" i="20"/>
  <c r="O337" i="20"/>
  <c r="P337" i="20"/>
  <c r="Q337" i="20"/>
  <c r="R337" i="20"/>
  <c r="S337" i="20"/>
  <c r="T337" i="20"/>
  <c r="U337" i="20"/>
  <c r="V337" i="20"/>
  <c r="W337" i="20"/>
  <c r="BA337" i="20" s="1"/>
  <c r="X337" i="20"/>
  <c r="Y337" i="20"/>
  <c r="Z337" i="20"/>
  <c r="AA337" i="20"/>
  <c r="BE337" i="20" s="1"/>
  <c r="AB337" i="20"/>
  <c r="AC337" i="20"/>
  <c r="AD337" i="20"/>
  <c r="BF337" i="20" s="1"/>
  <c r="AF337" i="20"/>
  <c r="AH337" i="20"/>
  <c r="C338" i="20"/>
  <c r="D338" i="20"/>
  <c r="E338" i="20"/>
  <c r="F338" i="20"/>
  <c r="G338" i="20"/>
  <c r="H338" i="20"/>
  <c r="I338" i="20"/>
  <c r="J338" i="20"/>
  <c r="K338" i="20"/>
  <c r="L338" i="20"/>
  <c r="M338" i="20"/>
  <c r="N338" i="20"/>
  <c r="O338" i="20"/>
  <c r="P338" i="20"/>
  <c r="Q338" i="20"/>
  <c r="R338" i="20"/>
  <c r="S338" i="20"/>
  <c r="T338" i="20"/>
  <c r="U338" i="20"/>
  <c r="V338" i="20"/>
  <c r="W338" i="20"/>
  <c r="BA338" i="20" s="1"/>
  <c r="X338" i="20"/>
  <c r="Y338" i="20"/>
  <c r="Z338" i="20"/>
  <c r="AA338" i="20"/>
  <c r="BE338" i="20" s="1"/>
  <c r="AB338" i="20"/>
  <c r="AC338" i="20"/>
  <c r="AD338" i="20"/>
  <c r="BF338" i="20" s="1"/>
  <c r="AF338" i="20"/>
  <c r="AH338" i="20"/>
  <c r="C339" i="20"/>
  <c r="D339" i="20"/>
  <c r="E339" i="20"/>
  <c r="F339" i="20"/>
  <c r="G339" i="20"/>
  <c r="H339" i="20"/>
  <c r="I339" i="20"/>
  <c r="J339" i="20"/>
  <c r="K339" i="20"/>
  <c r="L339" i="20"/>
  <c r="M339" i="20"/>
  <c r="N339" i="20"/>
  <c r="O339" i="20"/>
  <c r="P339" i="20"/>
  <c r="Q339" i="20"/>
  <c r="R339" i="20"/>
  <c r="S339" i="20"/>
  <c r="T339" i="20"/>
  <c r="U339" i="20"/>
  <c r="V339" i="20"/>
  <c r="W339" i="20"/>
  <c r="BA339" i="20" s="1"/>
  <c r="X339" i="20"/>
  <c r="Y339" i="20"/>
  <c r="Z339" i="20"/>
  <c r="AA339" i="20"/>
  <c r="BE339" i="20" s="1"/>
  <c r="AB339" i="20"/>
  <c r="AC339" i="20"/>
  <c r="AD339" i="20"/>
  <c r="BF339" i="20" s="1"/>
  <c r="AF339" i="20"/>
  <c r="AH339" i="20"/>
  <c r="C340" i="20"/>
  <c r="D340" i="20"/>
  <c r="E340" i="20"/>
  <c r="F340" i="20"/>
  <c r="G340" i="20"/>
  <c r="H340" i="20"/>
  <c r="I340" i="20"/>
  <c r="J340" i="20"/>
  <c r="K340" i="20"/>
  <c r="L340" i="20"/>
  <c r="M340" i="20"/>
  <c r="N340" i="20"/>
  <c r="O340" i="20"/>
  <c r="P340" i="20"/>
  <c r="Q340" i="20"/>
  <c r="R340" i="20"/>
  <c r="S340" i="20"/>
  <c r="T340" i="20"/>
  <c r="U340" i="20"/>
  <c r="V340" i="20"/>
  <c r="W340" i="20"/>
  <c r="BA340" i="20" s="1"/>
  <c r="X340" i="20"/>
  <c r="Y340" i="20"/>
  <c r="Z340" i="20"/>
  <c r="AA340" i="20"/>
  <c r="BE340" i="20" s="1"/>
  <c r="AB340" i="20"/>
  <c r="AC340" i="20"/>
  <c r="AD340" i="20"/>
  <c r="BF340" i="20" s="1"/>
  <c r="AF340" i="20"/>
  <c r="AH340" i="20"/>
  <c r="C341" i="20"/>
  <c r="D341" i="20"/>
  <c r="E341" i="20"/>
  <c r="F341" i="20"/>
  <c r="G341" i="20"/>
  <c r="H341" i="20"/>
  <c r="I341" i="20"/>
  <c r="J341" i="20"/>
  <c r="K341" i="20"/>
  <c r="L341" i="20"/>
  <c r="M341" i="20"/>
  <c r="N341" i="20"/>
  <c r="O341" i="20"/>
  <c r="P341" i="20"/>
  <c r="Q341" i="20"/>
  <c r="R341" i="20"/>
  <c r="S341" i="20"/>
  <c r="T341" i="20"/>
  <c r="U341" i="20"/>
  <c r="V341" i="20"/>
  <c r="W341" i="20"/>
  <c r="BA341" i="20" s="1"/>
  <c r="X341" i="20"/>
  <c r="Y341" i="20"/>
  <c r="Z341" i="20"/>
  <c r="AA341" i="20"/>
  <c r="BE341" i="20" s="1"/>
  <c r="AB341" i="20"/>
  <c r="AC341" i="20"/>
  <c r="AD341" i="20"/>
  <c r="BF341" i="20" s="1"/>
  <c r="AF341" i="20"/>
  <c r="AH341" i="20"/>
  <c r="C342" i="20"/>
  <c r="D342" i="20"/>
  <c r="E342" i="20"/>
  <c r="F342" i="20"/>
  <c r="G342" i="20"/>
  <c r="H342" i="20"/>
  <c r="I342" i="20"/>
  <c r="J342" i="20"/>
  <c r="K342" i="20"/>
  <c r="L342" i="20"/>
  <c r="M342" i="20"/>
  <c r="N342" i="20"/>
  <c r="O342" i="20"/>
  <c r="P342" i="20"/>
  <c r="Q342" i="20"/>
  <c r="R342" i="20"/>
  <c r="S342" i="20"/>
  <c r="T342" i="20"/>
  <c r="U342" i="20"/>
  <c r="V342" i="20"/>
  <c r="W342" i="20"/>
  <c r="BA342" i="20" s="1"/>
  <c r="X342" i="20"/>
  <c r="Y342" i="20"/>
  <c r="Z342" i="20"/>
  <c r="AA342" i="20"/>
  <c r="BE342" i="20" s="1"/>
  <c r="AB342" i="20"/>
  <c r="AC342" i="20"/>
  <c r="AD342" i="20"/>
  <c r="BF342" i="20" s="1"/>
  <c r="AF342" i="20"/>
  <c r="AH342" i="20"/>
  <c r="C343" i="20"/>
  <c r="D343" i="20"/>
  <c r="E343" i="20"/>
  <c r="F343" i="20"/>
  <c r="G343" i="20"/>
  <c r="H343" i="20"/>
  <c r="I343" i="20"/>
  <c r="J343" i="20"/>
  <c r="K343" i="20"/>
  <c r="L343" i="20"/>
  <c r="M343" i="20"/>
  <c r="N343" i="20"/>
  <c r="O343" i="20"/>
  <c r="P343" i="20"/>
  <c r="Q343" i="20"/>
  <c r="R343" i="20"/>
  <c r="S343" i="20"/>
  <c r="T343" i="20"/>
  <c r="U343" i="20"/>
  <c r="V343" i="20"/>
  <c r="W343" i="20"/>
  <c r="BA343" i="20" s="1"/>
  <c r="X343" i="20"/>
  <c r="Y343" i="20"/>
  <c r="Z343" i="20"/>
  <c r="AA343" i="20"/>
  <c r="BE343" i="20" s="1"/>
  <c r="AB343" i="20"/>
  <c r="AC343" i="20"/>
  <c r="AD343" i="20"/>
  <c r="BF343" i="20" s="1"/>
  <c r="AF343" i="20"/>
  <c r="AH343" i="20"/>
  <c r="C344" i="20"/>
  <c r="D344" i="20"/>
  <c r="E344" i="20"/>
  <c r="F344" i="20"/>
  <c r="G344" i="20"/>
  <c r="H344" i="20"/>
  <c r="I344" i="20"/>
  <c r="J344" i="20"/>
  <c r="K344" i="20"/>
  <c r="L344" i="20"/>
  <c r="M344" i="20"/>
  <c r="N344" i="20"/>
  <c r="O344" i="20"/>
  <c r="P344" i="20"/>
  <c r="Q344" i="20"/>
  <c r="R344" i="20"/>
  <c r="S344" i="20"/>
  <c r="T344" i="20"/>
  <c r="U344" i="20"/>
  <c r="V344" i="20"/>
  <c r="W344" i="20"/>
  <c r="BA344" i="20" s="1"/>
  <c r="X344" i="20"/>
  <c r="Y344" i="20"/>
  <c r="Z344" i="20"/>
  <c r="AA344" i="20"/>
  <c r="BE344" i="20" s="1"/>
  <c r="AB344" i="20"/>
  <c r="AC344" i="20"/>
  <c r="AD344" i="20"/>
  <c r="BF344" i="20" s="1"/>
  <c r="AF344" i="20"/>
  <c r="AH344" i="20"/>
  <c r="C345" i="20"/>
  <c r="D345" i="20"/>
  <c r="E345" i="20"/>
  <c r="F345" i="20"/>
  <c r="G345" i="20"/>
  <c r="H345" i="20"/>
  <c r="I345" i="20"/>
  <c r="J345" i="20"/>
  <c r="K345" i="20"/>
  <c r="L345" i="20"/>
  <c r="M345" i="20"/>
  <c r="N345" i="20"/>
  <c r="O345" i="20"/>
  <c r="P345" i="20"/>
  <c r="Q345" i="20"/>
  <c r="R345" i="20"/>
  <c r="S345" i="20"/>
  <c r="T345" i="20"/>
  <c r="U345" i="20"/>
  <c r="V345" i="20"/>
  <c r="W345" i="20"/>
  <c r="BA345" i="20" s="1"/>
  <c r="X345" i="20"/>
  <c r="Y345" i="20"/>
  <c r="Z345" i="20"/>
  <c r="AA345" i="20"/>
  <c r="BE345" i="20" s="1"/>
  <c r="AB345" i="20"/>
  <c r="AC345" i="20"/>
  <c r="AD345" i="20"/>
  <c r="BF345" i="20" s="1"/>
  <c r="AF345" i="20"/>
  <c r="AH345" i="20"/>
  <c r="C346" i="20"/>
  <c r="D346" i="20"/>
  <c r="E346" i="20"/>
  <c r="F346" i="20"/>
  <c r="G346" i="20"/>
  <c r="H346" i="20"/>
  <c r="I346" i="20"/>
  <c r="J346" i="20"/>
  <c r="K346" i="20"/>
  <c r="L346" i="20"/>
  <c r="M346" i="20"/>
  <c r="N346" i="20"/>
  <c r="O346" i="20"/>
  <c r="P346" i="20"/>
  <c r="Q346" i="20"/>
  <c r="R346" i="20"/>
  <c r="S346" i="20"/>
  <c r="T346" i="20"/>
  <c r="U346" i="20"/>
  <c r="V346" i="20"/>
  <c r="W346" i="20"/>
  <c r="BA346" i="20" s="1"/>
  <c r="X346" i="20"/>
  <c r="Y346" i="20"/>
  <c r="Z346" i="20"/>
  <c r="AA346" i="20"/>
  <c r="BE346" i="20" s="1"/>
  <c r="AB346" i="20"/>
  <c r="AC346" i="20"/>
  <c r="AD346" i="20"/>
  <c r="BF346" i="20" s="1"/>
  <c r="AF346" i="20"/>
  <c r="AH346" i="20"/>
  <c r="C347" i="20"/>
  <c r="D347" i="20"/>
  <c r="E347" i="20"/>
  <c r="F347" i="20"/>
  <c r="G347" i="20"/>
  <c r="H347" i="20"/>
  <c r="I347" i="20"/>
  <c r="J347" i="20"/>
  <c r="K347" i="20"/>
  <c r="L347" i="20"/>
  <c r="M347" i="20"/>
  <c r="N347" i="20"/>
  <c r="O347" i="20"/>
  <c r="P347" i="20"/>
  <c r="Q347" i="20"/>
  <c r="R347" i="20"/>
  <c r="S347" i="20"/>
  <c r="T347" i="20"/>
  <c r="U347" i="20"/>
  <c r="V347" i="20"/>
  <c r="W347" i="20"/>
  <c r="BA347" i="20" s="1"/>
  <c r="X347" i="20"/>
  <c r="Y347" i="20"/>
  <c r="Z347" i="20"/>
  <c r="AA347" i="20"/>
  <c r="BE347" i="20" s="1"/>
  <c r="AB347" i="20"/>
  <c r="AC347" i="20"/>
  <c r="AD347" i="20"/>
  <c r="BF347" i="20" s="1"/>
  <c r="AF347" i="20"/>
  <c r="AH347" i="20"/>
  <c r="C348" i="20"/>
  <c r="D348" i="20"/>
  <c r="E348" i="20"/>
  <c r="F348" i="20"/>
  <c r="G348" i="20"/>
  <c r="H348" i="20"/>
  <c r="I348" i="20"/>
  <c r="J348" i="20"/>
  <c r="K348" i="20"/>
  <c r="L348" i="20"/>
  <c r="M348" i="20"/>
  <c r="N348" i="20"/>
  <c r="O348" i="20"/>
  <c r="P348" i="20"/>
  <c r="Q348" i="20"/>
  <c r="R348" i="20"/>
  <c r="S348" i="20"/>
  <c r="T348" i="20"/>
  <c r="U348" i="20"/>
  <c r="V348" i="20"/>
  <c r="W348" i="20"/>
  <c r="BA348" i="20" s="1"/>
  <c r="X348" i="20"/>
  <c r="Y348" i="20"/>
  <c r="Z348" i="20"/>
  <c r="AA348" i="20"/>
  <c r="BE348" i="20" s="1"/>
  <c r="AB348" i="20"/>
  <c r="AC348" i="20"/>
  <c r="AD348" i="20"/>
  <c r="BF348" i="20" s="1"/>
  <c r="AF348" i="20"/>
  <c r="AH348" i="20"/>
  <c r="C349" i="20"/>
  <c r="D349" i="20"/>
  <c r="E349" i="20"/>
  <c r="F349" i="20"/>
  <c r="G349" i="20"/>
  <c r="H349" i="20"/>
  <c r="I349" i="20"/>
  <c r="J349" i="20"/>
  <c r="K349" i="20"/>
  <c r="L349" i="20"/>
  <c r="M349" i="20"/>
  <c r="N349" i="20"/>
  <c r="O349" i="20"/>
  <c r="P349" i="20"/>
  <c r="Q349" i="20"/>
  <c r="R349" i="20"/>
  <c r="S349" i="20"/>
  <c r="T349" i="20"/>
  <c r="U349" i="20"/>
  <c r="V349" i="20"/>
  <c r="W349" i="20"/>
  <c r="BA349" i="20" s="1"/>
  <c r="X349" i="20"/>
  <c r="Y349" i="20"/>
  <c r="Z349" i="20"/>
  <c r="AA349" i="20"/>
  <c r="BE349" i="20" s="1"/>
  <c r="AB349" i="20"/>
  <c r="AC349" i="20"/>
  <c r="AD349" i="20"/>
  <c r="BF349" i="20" s="1"/>
  <c r="AF349" i="20"/>
  <c r="AH349" i="20"/>
  <c r="C350" i="20"/>
  <c r="D350" i="20"/>
  <c r="E350" i="20"/>
  <c r="F350" i="20"/>
  <c r="G350" i="20"/>
  <c r="H350" i="20"/>
  <c r="I350" i="20"/>
  <c r="J350" i="20"/>
  <c r="K350" i="20"/>
  <c r="L350" i="20"/>
  <c r="M350" i="20"/>
  <c r="N350" i="20"/>
  <c r="O350" i="20"/>
  <c r="P350" i="20"/>
  <c r="Q350" i="20"/>
  <c r="R350" i="20"/>
  <c r="S350" i="20"/>
  <c r="T350" i="20"/>
  <c r="U350" i="20"/>
  <c r="V350" i="20"/>
  <c r="W350" i="20"/>
  <c r="BA350" i="20" s="1"/>
  <c r="X350" i="20"/>
  <c r="Y350" i="20"/>
  <c r="Z350" i="20"/>
  <c r="AA350" i="20"/>
  <c r="BE350" i="20" s="1"/>
  <c r="AB350" i="20"/>
  <c r="AC350" i="20"/>
  <c r="AD350" i="20"/>
  <c r="BF350" i="20" s="1"/>
  <c r="AF350" i="20"/>
  <c r="AH350" i="20"/>
  <c r="C351" i="20"/>
  <c r="D351" i="20"/>
  <c r="E351" i="20"/>
  <c r="F351" i="20"/>
  <c r="G351" i="20"/>
  <c r="H351" i="20"/>
  <c r="I351" i="20"/>
  <c r="J351" i="20"/>
  <c r="K351" i="20"/>
  <c r="L351" i="20"/>
  <c r="M351" i="20"/>
  <c r="N351" i="20"/>
  <c r="O351" i="20"/>
  <c r="P351" i="20"/>
  <c r="Q351" i="20"/>
  <c r="R351" i="20"/>
  <c r="S351" i="20"/>
  <c r="T351" i="20"/>
  <c r="U351" i="20"/>
  <c r="V351" i="20"/>
  <c r="W351" i="20"/>
  <c r="BA351" i="20" s="1"/>
  <c r="X351" i="20"/>
  <c r="Y351" i="20"/>
  <c r="Z351" i="20"/>
  <c r="AA351" i="20"/>
  <c r="BE351" i="20" s="1"/>
  <c r="AB351" i="20"/>
  <c r="AC351" i="20"/>
  <c r="AD351" i="20"/>
  <c r="BF351" i="20" s="1"/>
  <c r="AF351" i="20"/>
  <c r="AH351" i="20"/>
  <c r="C352" i="20"/>
  <c r="D352" i="20"/>
  <c r="E352" i="20"/>
  <c r="F352" i="20"/>
  <c r="G352" i="20"/>
  <c r="H352" i="20"/>
  <c r="I352" i="20"/>
  <c r="J352" i="20"/>
  <c r="K352" i="20"/>
  <c r="L352" i="20"/>
  <c r="M352" i="20"/>
  <c r="N352" i="20"/>
  <c r="O352" i="20"/>
  <c r="P352" i="20"/>
  <c r="Q352" i="20"/>
  <c r="R352" i="20"/>
  <c r="S352" i="20"/>
  <c r="T352" i="20"/>
  <c r="U352" i="20"/>
  <c r="V352" i="20"/>
  <c r="W352" i="20"/>
  <c r="BA352" i="20" s="1"/>
  <c r="X352" i="20"/>
  <c r="Y352" i="20"/>
  <c r="Z352" i="20"/>
  <c r="AA352" i="20"/>
  <c r="BE352" i="20" s="1"/>
  <c r="AB352" i="20"/>
  <c r="AC352" i="20"/>
  <c r="AD352" i="20"/>
  <c r="BF352" i="20" s="1"/>
  <c r="AF352" i="20"/>
  <c r="AH352" i="20"/>
  <c r="C353" i="20"/>
  <c r="D353" i="20"/>
  <c r="E353" i="20"/>
  <c r="F353" i="20"/>
  <c r="G353" i="20"/>
  <c r="H353" i="20"/>
  <c r="I353" i="20"/>
  <c r="J353" i="20"/>
  <c r="K353" i="20"/>
  <c r="L353" i="20"/>
  <c r="M353" i="20"/>
  <c r="N353" i="20"/>
  <c r="O353" i="20"/>
  <c r="P353" i="20"/>
  <c r="Q353" i="20"/>
  <c r="R353" i="20"/>
  <c r="S353" i="20"/>
  <c r="T353" i="20"/>
  <c r="U353" i="20"/>
  <c r="V353" i="20"/>
  <c r="W353" i="20"/>
  <c r="BA353" i="20" s="1"/>
  <c r="X353" i="20"/>
  <c r="Y353" i="20"/>
  <c r="Z353" i="20"/>
  <c r="AA353" i="20"/>
  <c r="BE353" i="20" s="1"/>
  <c r="AB353" i="20"/>
  <c r="AC353" i="20"/>
  <c r="AD353" i="20"/>
  <c r="BF353" i="20" s="1"/>
  <c r="AF353" i="20"/>
  <c r="AH353" i="20"/>
  <c r="C354" i="20"/>
  <c r="D354" i="20"/>
  <c r="E354" i="20"/>
  <c r="F354" i="20"/>
  <c r="G354" i="20"/>
  <c r="H354" i="20"/>
  <c r="I354" i="20"/>
  <c r="J354" i="20"/>
  <c r="K354" i="20"/>
  <c r="L354" i="20"/>
  <c r="M354" i="20"/>
  <c r="N354" i="20"/>
  <c r="O354" i="20"/>
  <c r="P354" i="20"/>
  <c r="Q354" i="20"/>
  <c r="R354" i="20"/>
  <c r="S354" i="20"/>
  <c r="T354" i="20"/>
  <c r="U354" i="20"/>
  <c r="V354" i="20"/>
  <c r="W354" i="20"/>
  <c r="BA354" i="20" s="1"/>
  <c r="X354" i="20"/>
  <c r="Y354" i="20"/>
  <c r="Z354" i="20"/>
  <c r="AA354" i="20"/>
  <c r="BE354" i="20" s="1"/>
  <c r="AB354" i="20"/>
  <c r="AC354" i="20"/>
  <c r="AD354" i="20"/>
  <c r="BF354" i="20" s="1"/>
  <c r="AF354" i="20"/>
  <c r="AH354" i="20"/>
  <c r="C355" i="20"/>
  <c r="D355" i="20"/>
  <c r="E355" i="20"/>
  <c r="F355" i="20"/>
  <c r="G355" i="20"/>
  <c r="H355" i="20"/>
  <c r="I355" i="20"/>
  <c r="J355" i="20"/>
  <c r="K355" i="20"/>
  <c r="L355" i="20"/>
  <c r="M355" i="20"/>
  <c r="N355" i="20"/>
  <c r="O355" i="20"/>
  <c r="P355" i="20"/>
  <c r="Q355" i="20"/>
  <c r="R355" i="20"/>
  <c r="S355" i="20"/>
  <c r="T355" i="20"/>
  <c r="U355" i="20"/>
  <c r="V355" i="20"/>
  <c r="W355" i="20"/>
  <c r="BA355" i="20" s="1"/>
  <c r="X355" i="20"/>
  <c r="Y355" i="20"/>
  <c r="Z355" i="20"/>
  <c r="AA355" i="20"/>
  <c r="BE355" i="20" s="1"/>
  <c r="AB355" i="20"/>
  <c r="AC355" i="20"/>
  <c r="AD355" i="20"/>
  <c r="BF355" i="20" s="1"/>
  <c r="AF355" i="20"/>
  <c r="AH355" i="20"/>
  <c r="C356" i="20"/>
  <c r="D356" i="20"/>
  <c r="E356" i="20"/>
  <c r="F356" i="20"/>
  <c r="G356" i="20"/>
  <c r="H356" i="20"/>
  <c r="I356" i="20"/>
  <c r="J356" i="20"/>
  <c r="K356" i="20"/>
  <c r="L356" i="20"/>
  <c r="M356" i="20"/>
  <c r="N356" i="20"/>
  <c r="O356" i="20"/>
  <c r="P356" i="20"/>
  <c r="Q356" i="20"/>
  <c r="R356" i="20"/>
  <c r="S356" i="20"/>
  <c r="T356" i="20"/>
  <c r="U356" i="20"/>
  <c r="V356" i="20"/>
  <c r="W356" i="20"/>
  <c r="BA356" i="20" s="1"/>
  <c r="X356" i="20"/>
  <c r="Y356" i="20"/>
  <c r="Z356" i="20"/>
  <c r="AA356" i="20"/>
  <c r="BE356" i="20" s="1"/>
  <c r="AB356" i="20"/>
  <c r="AC356" i="20"/>
  <c r="AD356" i="20"/>
  <c r="BF356" i="20" s="1"/>
  <c r="AF356" i="20"/>
  <c r="AH356" i="20"/>
  <c r="C357" i="20"/>
  <c r="D357" i="20"/>
  <c r="E357" i="20"/>
  <c r="F357" i="20"/>
  <c r="G357" i="20"/>
  <c r="H357" i="20"/>
  <c r="I357" i="20"/>
  <c r="J357" i="20"/>
  <c r="K357" i="20"/>
  <c r="L357" i="20"/>
  <c r="M357" i="20"/>
  <c r="N357" i="20"/>
  <c r="O357" i="20"/>
  <c r="P357" i="20"/>
  <c r="Q357" i="20"/>
  <c r="R357" i="20"/>
  <c r="S357" i="20"/>
  <c r="T357" i="20"/>
  <c r="U357" i="20"/>
  <c r="V357" i="20"/>
  <c r="W357" i="20"/>
  <c r="BA357" i="20" s="1"/>
  <c r="X357" i="20"/>
  <c r="Y357" i="20"/>
  <c r="Z357" i="20"/>
  <c r="AA357" i="20"/>
  <c r="BE357" i="20" s="1"/>
  <c r="AB357" i="20"/>
  <c r="AC357" i="20"/>
  <c r="AD357" i="20"/>
  <c r="BF357" i="20" s="1"/>
  <c r="AF357" i="20"/>
  <c r="AH357" i="20"/>
  <c r="C358" i="20"/>
  <c r="D358" i="20"/>
  <c r="E358" i="20"/>
  <c r="F358" i="20"/>
  <c r="G358" i="20"/>
  <c r="H358" i="20"/>
  <c r="I358" i="20"/>
  <c r="J358" i="20"/>
  <c r="K358" i="20"/>
  <c r="L358" i="20"/>
  <c r="M358" i="20"/>
  <c r="N358" i="20"/>
  <c r="O358" i="20"/>
  <c r="P358" i="20"/>
  <c r="Q358" i="20"/>
  <c r="R358" i="20"/>
  <c r="S358" i="20"/>
  <c r="T358" i="20"/>
  <c r="U358" i="20"/>
  <c r="V358" i="20"/>
  <c r="W358" i="20"/>
  <c r="BA358" i="20" s="1"/>
  <c r="X358" i="20"/>
  <c r="Y358" i="20"/>
  <c r="Z358" i="20"/>
  <c r="AA358" i="20"/>
  <c r="BE358" i="20" s="1"/>
  <c r="AB358" i="20"/>
  <c r="AC358" i="20"/>
  <c r="AD358" i="20"/>
  <c r="BF358" i="20" s="1"/>
  <c r="AF358" i="20"/>
  <c r="AH358" i="20"/>
  <c r="C359" i="20"/>
  <c r="D359" i="20"/>
  <c r="E359" i="20"/>
  <c r="F359" i="20"/>
  <c r="G359" i="20"/>
  <c r="H359" i="20"/>
  <c r="I359" i="20"/>
  <c r="J359" i="20"/>
  <c r="K359" i="20"/>
  <c r="L359" i="20"/>
  <c r="M359" i="20"/>
  <c r="N359" i="20"/>
  <c r="O359" i="20"/>
  <c r="P359" i="20"/>
  <c r="Q359" i="20"/>
  <c r="R359" i="20"/>
  <c r="S359" i="20"/>
  <c r="T359" i="20"/>
  <c r="U359" i="20"/>
  <c r="V359" i="20"/>
  <c r="W359" i="20"/>
  <c r="BA359" i="20" s="1"/>
  <c r="X359" i="20"/>
  <c r="Y359" i="20"/>
  <c r="Z359" i="20"/>
  <c r="AA359" i="20"/>
  <c r="BE359" i="20" s="1"/>
  <c r="AB359" i="20"/>
  <c r="AC359" i="20"/>
  <c r="AD359" i="20"/>
  <c r="BF359" i="20" s="1"/>
  <c r="AF359" i="20"/>
  <c r="AH359" i="20"/>
  <c r="C360" i="20"/>
  <c r="D360" i="20"/>
  <c r="E360" i="20"/>
  <c r="F360" i="20"/>
  <c r="G360" i="20"/>
  <c r="H360" i="20"/>
  <c r="I360" i="20"/>
  <c r="J360" i="20"/>
  <c r="K360" i="20"/>
  <c r="L360" i="20"/>
  <c r="M360" i="20"/>
  <c r="N360" i="20"/>
  <c r="O360" i="20"/>
  <c r="P360" i="20"/>
  <c r="Q360" i="20"/>
  <c r="R360" i="20"/>
  <c r="S360" i="20"/>
  <c r="T360" i="20"/>
  <c r="U360" i="20"/>
  <c r="V360" i="20"/>
  <c r="W360" i="20"/>
  <c r="BA360" i="20" s="1"/>
  <c r="X360" i="20"/>
  <c r="Y360" i="20"/>
  <c r="Z360" i="20"/>
  <c r="AA360" i="20"/>
  <c r="BE360" i="20" s="1"/>
  <c r="AB360" i="20"/>
  <c r="AC360" i="20"/>
  <c r="AD360" i="20"/>
  <c r="BF360" i="20" s="1"/>
  <c r="AF360" i="20"/>
  <c r="AH360" i="20"/>
  <c r="C361" i="20"/>
  <c r="D361" i="20"/>
  <c r="E361" i="20"/>
  <c r="F361" i="20"/>
  <c r="G361" i="20"/>
  <c r="H361" i="20"/>
  <c r="I361" i="20"/>
  <c r="J361" i="20"/>
  <c r="K361" i="20"/>
  <c r="L361" i="20"/>
  <c r="M361" i="20"/>
  <c r="N361" i="20"/>
  <c r="O361" i="20"/>
  <c r="P361" i="20"/>
  <c r="Q361" i="20"/>
  <c r="R361" i="20"/>
  <c r="S361" i="20"/>
  <c r="T361" i="20"/>
  <c r="U361" i="20"/>
  <c r="V361" i="20"/>
  <c r="W361" i="20"/>
  <c r="BA361" i="20" s="1"/>
  <c r="X361" i="20"/>
  <c r="Y361" i="20"/>
  <c r="Z361" i="20"/>
  <c r="AA361" i="20"/>
  <c r="BE361" i="20" s="1"/>
  <c r="AB361" i="20"/>
  <c r="AC361" i="20"/>
  <c r="AD361" i="20"/>
  <c r="BF361" i="20" s="1"/>
  <c r="AF361" i="20"/>
  <c r="AH361" i="20"/>
  <c r="C362" i="20"/>
  <c r="D362" i="20"/>
  <c r="E362" i="20"/>
  <c r="F362" i="20"/>
  <c r="G362" i="20"/>
  <c r="H362" i="20"/>
  <c r="I362" i="20"/>
  <c r="J362" i="20"/>
  <c r="K362" i="20"/>
  <c r="L362" i="20"/>
  <c r="M362" i="20"/>
  <c r="N362" i="20"/>
  <c r="O362" i="20"/>
  <c r="P362" i="20"/>
  <c r="Q362" i="20"/>
  <c r="R362" i="20"/>
  <c r="S362" i="20"/>
  <c r="T362" i="20"/>
  <c r="U362" i="20"/>
  <c r="V362" i="20"/>
  <c r="W362" i="20"/>
  <c r="BA362" i="20" s="1"/>
  <c r="X362" i="20"/>
  <c r="Y362" i="20"/>
  <c r="Z362" i="20"/>
  <c r="AA362" i="20"/>
  <c r="BE362" i="20" s="1"/>
  <c r="AB362" i="20"/>
  <c r="AC362" i="20"/>
  <c r="AD362" i="20"/>
  <c r="BF362" i="20" s="1"/>
  <c r="AF362" i="20"/>
  <c r="AH362" i="20"/>
  <c r="C363" i="20"/>
  <c r="D363" i="20"/>
  <c r="E363" i="20"/>
  <c r="F363" i="20"/>
  <c r="G363" i="20"/>
  <c r="H363" i="20"/>
  <c r="I363" i="20"/>
  <c r="J363" i="20"/>
  <c r="K363" i="20"/>
  <c r="L363" i="20"/>
  <c r="M363" i="20"/>
  <c r="N363" i="20"/>
  <c r="O363" i="20"/>
  <c r="P363" i="20"/>
  <c r="Q363" i="20"/>
  <c r="R363" i="20"/>
  <c r="S363" i="20"/>
  <c r="T363" i="20"/>
  <c r="U363" i="20"/>
  <c r="V363" i="20"/>
  <c r="W363" i="20"/>
  <c r="BA363" i="20" s="1"/>
  <c r="X363" i="20"/>
  <c r="Y363" i="20"/>
  <c r="Z363" i="20"/>
  <c r="AA363" i="20"/>
  <c r="BE363" i="20" s="1"/>
  <c r="AB363" i="20"/>
  <c r="AC363" i="20"/>
  <c r="AD363" i="20"/>
  <c r="BF363" i="20" s="1"/>
  <c r="AF363" i="20"/>
  <c r="AH363" i="20"/>
  <c r="C364" i="20"/>
  <c r="D364" i="20"/>
  <c r="E364" i="20"/>
  <c r="F364" i="20"/>
  <c r="G364" i="20"/>
  <c r="H364" i="20"/>
  <c r="I364" i="20"/>
  <c r="J364" i="20"/>
  <c r="K364" i="20"/>
  <c r="L364" i="20"/>
  <c r="M364" i="20"/>
  <c r="N364" i="20"/>
  <c r="O364" i="20"/>
  <c r="P364" i="20"/>
  <c r="Q364" i="20"/>
  <c r="R364" i="20"/>
  <c r="S364" i="20"/>
  <c r="T364" i="20"/>
  <c r="U364" i="20"/>
  <c r="V364" i="20"/>
  <c r="W364" i="20"/>
  <c r="BA364" i="20" s="1"/>
  <c r="X364" i="20"/>
  <c r="Y364" i="20"/>
  <c r="Z364" i="20"/>
  <c r="AA364" i="20"/>
  <c r="BE364" i="20" s="1"/>
  <c r="AB364" i="20"/>
  <c r="AC364" i="20"/>
  <c r="AD364" i="20"/>
  <c r="BF364" i="20" s="1"/>
  <c r="AF364" i="20"/>
  <c r="AH364" i="20"/>
  <c r="C365" i="20"/>
  <c r="D365" i="20"/>
  <c r="E365" i="20"/>
  <c r="F365" i="20"/>
  <c r="G365" i="20"/>
  <c r="H365" i="20"/>
  <c r="I365" i="20"/>
  <c r="J365" i="20"/>
  <c r="K365" i="20"/>
  <c r="L365" i="20"/>
  <c r="M365" i="20"/>
  <c r="N365" i="20"/>
  <c r="O365" i="20"/>
  <c r="P365" i="20"/>
  <c r="Q365" i="20"/>
  <c r="R365" i="20"/>
  <c r="S365" i="20"/>
  <c r="T365" i="20"/>
  <c r="U365" i="20"/>
  <c r="V365" i="20"/>
  <c r="W365" i="20"/>
  <c r="X365" i="20"/>
  <c r="Y365" i="20"/>
  <c r="Z365" i="20"/>
  <c r="AA365" i="20"/>
  <c r="BE365" i="20" s="1"/>
  <c r="AB365" i="20"/>
  <c r="AC365" i="20"/>
  <c r="AD365" i="20"/>
  <c r="BF365" i="20" s="1"/>
  <c r="AF365" i="20"/>
  <c r="AH365" i="20"/>
  <c r="C366" i="20"/>
  <c r="D366" i="20"/>
  <c r="E366" i="20"/>
  <c r="F366" i="20"/>
  <c r="G366" i="20"/>
  <c r="H366" i="20"/>
  <c r="I366" i="20"/>
  <c r="J366" i="20"/>
  <c r="K366" i="20"/>
  <c r="L366" i="20"/>
  <c r="M366" i="20"/>
  <c r="N366" i="20"/>
  <c r="O366" i="20"/>
  <c r="P366" i="20"/>
  <c r="Q366" i="20"/>
  <c r="R366" i="20"/>
  <c r="S366" i="20"/>
  <c r="T366" i="20"/>
  <c r="U366" i="20"/>
  <c r="V366" i="20"/>
  <c r="W366" i="20"/>
  <c r="BA366" i="20" s="1"/>
  <c r="X366" i="20"/>
  <c r="Y366" i="20"/>
  <c r="Z366" i="20"/>
  <c r="AA366" i="20"/>
  <c r="BE366" i="20" s="1"/>
  <c r="AB366" i="20"/>
  <c r="AC366" i="20"/>
  <c r="AD366" i="20"/>
  <c r="BF366" i="20" s="1"/>
  <c r="AF366" i="20"/>
  <c r="AH366" i="20"/>
  <c r="C367" i="20"/>
  <c r="D367" i="20"/>
  <c r="E367" i="20"/>
  <c r="F367" i="20"/>
  <c r="G367" i="20"/>
  <c r="H367" i="20"/>
  <c r="I367" i="20"/>
  <c r="J367" i="20"/>
  <c r="K367" i="20"/>
  <c r="L367" i="20"/>
  <c r="M367" i="20"/>
  <c r="N367" i="20"/>
  <c r="O367" i="20"/>
  <c r="P367" i="20"/>
  <c r="Q367" i="20"/>
  <c r="R367" i="20"/>
  <c r="S367" i="20"/>
  <c r="T367" i="20"/>
  <c r="U367" i="20"/>
  <c r="V367" i="20"/>
  <c r="W367" i="20"/>
  <c r="BA367" i="20" s="1"/>
  <c r="X367" i="20"/>
  <c r="Y367" i="20"/>
  <c r="Z367" i="20"/>
  <c r="AA367" i="20"/>
  <c r="BE367" i="20" s="1"/>
  <c r="AB367" i="20"/>
  <c r="AC367" i="20"/>
  <c r="AD367" i="20"/>
  <c r="BF367" i="20" s="1"/>
  <c r="AF367" i="20"/>
  <c r="AH367" i="20"/>
  <c r="C368" i="20"/>
  <c r="D368" i="20"/>
  <c r="E368" i="20"/>
  <c r="F368" i="20"/>
  <c r="G368" i="20"/>
  <c r="H368" i="20"/>
  <c r="I368" i="20"/>
  <c r="J368" i="20"/>
  <c r="K368" i="20"/>
  <c r="L368" i="20"/>
  <c r="M368" i="20"/>
  <c r="N368" i="20"/>
  <c r="O368" i="20"/>
  <c r="P368" i="20"/>
  <c r="Q368" i="20"/>
  <c r="R368" i="20"/>
  <c r="S368" i="20"/>
  <c r="T368" i="20"/>
  <c r="U368" i="20"/>
  <c r="V368" i="20"/>
  <c r="W368" i="20"/>
  <c r="BA368" i="20" s="1"/>
  <c r="X368" i="20"/>
  <c r="Y368" i="20"/>
  <c r="Z368" i="20"/>
  <c r="AA368" i="20"/>
  <c r="BE368" i="20" s="1"/>
  <c r="AB368" i="20"/>
  <c r="AC368" i="20"/>
  <c r="AD368" i="20"/>
  <c r="BF368" i="20" s="1"/>
  <c r="AF368" i="20"/>
  <c r="AH368" i="20"/>
  <c r="C369" i="20"/>
  <c r="D369" i="20"/>
  <c r="E369" i="20"/>
  <c r="F369" i="20"/>
  <c r="G369" i="20"/>
  <c r="H369" i="20"/>
  <c r="I369" i="20"/>
  <c r="J369" i="20"/>
  <c r="K369" i="20"/>
  <c r="L369" i="20"/>
  <c r="M369" i="20"/>
  <c r="N369" i="20"/>
  <c r="O369" i="20"/>
  <c r="P369" i="20"/>
  <c r="Q369" i="20"/>
  <c r="R369" i="20"/>
  <c r="S369" i="20"/>
  <c r="T369" i="20"/>
  <c r="U369" i="20"/>
  <c r="V369" i="20"/>
  <c r="W369" i="20"/>
  <c r="BA369" i="20" s="1"/>
  <c r="X369" i="20"/>
  <c r="Y369" i="20"/>
  <c r="Z369" i="20"/>
  <c r="AA369" i="20"/>
  <c r="BE369" i="20" s="1"/>
  <c r="AB369" i="20"/>
  <c r="AC369" i="20"/>
  <c r="AD369" i="20"/>
  <c r="BF369" i="20" s="1"/>
  <c r="AF369" i="20"/>
  <c r="AH369" i="20"/>
  <c r="C370" i="20"/>
  <c r="D370" i="20"/>
  <c r="E370" i="20"/>
  <c r="F370" i="20"/>
  <c r="G370" i="20"/>
  <c r="H370" i="20"/>
  <c r="I370" i="20"/>
  <c r="J370" i="20"/>
  <c r="K370" i="20"/>
  <c r="L370" i="20"/>
  <c r="M370" i="20"/>
  <c r="N370" i="20"/>
  <c r="O370" i="20"/>
  <c r="P370" i="20"/>
  <c r="Q370" i="20"/>
  <c r="R370" i="20"/>
  <c r="S370" i="20"/>
  <c r="T370" i="20"/>
  <c r="U370" i="20"/>
  <c r="V370" i="20"/>
  <c r="W370" i="20"/>
  <c r="BA370" i="20" s="1"/>
  <c r="X370" i="20"/>
  <c r="Y370" i="20"/>
  <c r="Z370" i="20"/>
  <c r="AA370" i="20"/>
  <c r="BE370" i="20" s="1"/>
  <c r="AB370" i="20"/>
  <c r="AC370" i="20"/>
  <c r="AD370" i="20"/>
  <c r="BF370" i="20" s="1"/>
  <c r="AF370" i="20"/>
  <c r="AH370" i="20"/>
  <c r="C371" i="20"/>
  <c r="D371" i="20"/>
  <c r="E371" i="20"/>
  <c r="F371" i="20"/>
  <c r="G371" i="20"/>
  <c r="H371" i="20"/>
  <c r="I371" i="20"/>
  <c r="J371" i="20"/>
  <c r="K371" i="20"/>
  <c r="L371" i="20"/>
  <c r="M371" i="20"/>
  <c r="N371" i="20"/>
  <c r="O371" i="20"/>
  <c r="P371" i="20"/>
  <c r="Q371" i="20"/>
  <c r="R371" i="20"/>
  <c r="S371" i="20"/>
  <c r="T371" i="20"/>
  <c r="U371" i="20"/>
  <c r="V371" i="20"/>
  <c r="W371" i="20"/>
  <c r="BA371" i="20" s="1"/>
  <c r="X371" i="20"/>
  <c r="Y371" i="20"/>
  <c r="Z371" i="20"/>
  <c r="AA371" i="20"/>
  <c r="BE371" i="20" s="1"/>
  <c r="AB371" i="20"/>
  <c r="AC371" i="20"/>
  <c r="AD371" i="20"/>
  <c r="BF371" i="20" s="1"/>
  <c r="AF371" i="20"/>
  <c r="AH371" i="20"/>
  <c r="C372" i="20"/>
  <c r="D372" i="20"/>
  <c r="E372" i="20"/>
  <c r="F372" i="20"/>
  <c r="G372" i="20"/>
  <c r="H372" i="20"/>
  <c r="I372" i="20"/>
  <c r="J372" i="20"/>
  <c r="K372" i="20"/>
  <c r="L372" i="20"/>
  <c r="M372" i="20"/>
  <c r="N372" i="20"/>
  <c r="O372" i="20"/>
  <c r="P372" i="20"/>
  <c r="Q372" i="20"/>
  <c r="R372" i="20"/>
  <c r="S372" i="20"/>
  <c r="T372" i="20"/>
  <c r="U372" i="20"/>
  <c r="V372" i="20"/>
  <c r="W372" i="20"/>
  <c r="BA372" i="20" s="1"/>
  <c r="X372" i="20"/>
  <c r="Y372" i="20"/>
  <c r="Z372" i="20"/>
  <c r="AA372" i="20"/>
  <c r="BE372" i="20" s="1"/>
  <c r="AB372" i="20"/>
  <c r="AC372" i="20"/>
  <c r="AD372" i="20"/>
  <c r="BF372" i="20" s="1"/>
  <c r="AF372" i="20"/>
  <c r="AH372" i="20"/>
  <c r="C373" i="20"/>
  <c r="D373" i="20"/>
  <c r="E373" i="20"/>
  <c r="F373" i="20"/>
  <c r="G373" i="20"/>
  <c r="H373" i="20"/>
  <c r="I373" i="20"/>
  <c r="J373" i="20"/>
  <c r="K373" i="20"/>
  <c r="L373" i="20"/>
  <c r="M373" i="20"/>
  <c r="N373" i="20"/>
  <c r="O373" i="20"/>
  <c r="P373" i="20"/>
  <c r="Q373" i="20"/>
  <c r="R373" i="20"/>
  <c r="S373" i="20"/>
  <c r="T373" i="20"/>
  <c r="U373" i="20"/>
  <c r="V373" i="20"/>
  <c r="W373" i="20"/>
  <c r="BA373" i="20" s="1"/>
  <c r="X373" i="20"/>
  <c r="Y373" i="20"/>
  <c r="Z373" i="20"/>
  <c r="AA373" i="20"/>
  <c r="BE373" i="20" s="1"/>
  <c r="AB373" i="20"/>
  <c r="AC373" i="20"/>
  <c r="AD373" i="20"/>
  <c r="BF373" i="20" s="1"/>
  <c r="AF373" i="20"/>
  <c r="AH373" i="20"/>
  <c r="C374" i="20"/>
  <c r="D374" i="20"/>
  <c r="E374" i="20"/>
  <c r="F374" i="20"/>
  <c r="G374" i="20"/>
  <c r="H374" i="20"/>
  <c r="I374" i="20"/>
  <c r="J374" i="20"/>
  <c r="K374" i="20"/>
  <c r="L374" i="20"/>
  <c r="M374" i="20"/>
  <c r="N374" i="20"/>
  <c r="O374" i="20"/>
  <c r="P374" i="20"/>
  <c r="Q374" i="20"/>
  <c r="R374" i="20"/>
  <c r="S374" i="20"/>
  <c r="T374" i="20"/>
  <c r="U374" i="20"/>
  <c r="V374" i="20"/>
  <c r="W374" i="20"/>
  <c r="BA374" i="20" s="1"/>
  <c r="X374" i="20"/>
  <c r="Y374" i="20"/>
  <c r="Z374" i="20"/>
  <c r="AA374" i="20"/>
  <c r="BE374" i="20" s="1"/>
  <c r="AB374" i="20"/>
  <c r="AC374" i="20"/>
  <c r="AD374" i="20"/>
  <c r="BF374" i="20" s="1"/>
  <c r="AF374" i="20"/>
  <c r="AH374" i="20"/>
  <c r="C375" i="20"/>
  <c r="D375" i="20"/>
  <c r="E375" i="20"/>
  <c r="F375" i="20"/>
  <c r="G375" i="20"/>
  <c r="H375" i="20"/>
  <c r="I375" i="20"/>
  <c r="J375" i="20"/>
  <c r="K375" i="20"/>
  <c r="L375" i="20"/>
  <c r="M375" i="20"/>
  <c r="N375" i="20"/>
  <c r="O375" i="20"/>
  <c r="P375" i="20"/>
  <c r="Q375" i="20"/>
  <c r="R375" i="20"/>
  <c r="S375" i="20"/>
  <c r="T375" i="20"/>
  <c r="U375" i="20"/>
  <c r="V375" i="20"/>
  <c r="W375" i="20"/>
  <c r="BA375" i="20" s="1"/>
  <c r="X375" i="20"/>
  <c r="Y375" i="20"/>
  <c r="Z375" i="20"/>
  <c r="AA375" i="20"/>
  <c r="BE375" i="20" s="1"/>
  <c r="AB375" i="20"/>
  <c r="AC375" i="20"/>
  <c r="AD375" i="20"/>
  <c r="BF375" i="20" s="1"/>
  <c r="AF375" i="20"/>
  <c r="AH375" i="20"/>
  <c r="C376" i="20"/>
  <c r="D376" i="20"/>
  <c r="E376" i="20"/>
  <c r="F376" i="20"/>
  <c r="G376" i="20"/>
  <c r="H376" i="20"/>
  <c r="I376" i="20"/>
  <c r="J376" i="20"/>
  <c r="K376" i="20"/>
  <c r="L376" i="20"/>
  <c r="M376" i="20"/>
  <c r="N376" i="20"/>
  <c r="O376" i="20"/>
  <c r="P376" i="20"/>
  <c r="Q376" i="20"/>
  <c r="R376" i="20"/>
  <c r="S376" i="20"/>
  <c r="T376" i="20"/>
  <c r="U376" i="20"/>
  <c r="V376" i="20"/>
  <c r="W376" i="20"/>
  <c r="BA376" i="20" s="1"/>
  <c r="X376" i="20"/>
  <c r="Y376" i="20"/>
  <c r="Z376" i="20"/>
  <c r="AA376" i="20"/>
  <c r="BE376" i="20" s="1"/>
  <c r="AB376" i="20"/>
  <c r="AC376" i="20"/>
  <c r="AD376" i="20"/>
  <c r="BF376" i="20" s="1"/>
  <c r="AF376" i="20"/>
  <c r="AH376" i="20"/>
  <c r="C377" i="20"/>
  <c r="D377" i="20"/>
  <c r="E377" i="20"/>
  <c r="F377" i="20"/>
  <c r="G377" i="20"/>
  <c r="H377" i="20"/>
  <c r="I377" i="20"/>
  <c r="J377" i="20"/>
  <c r="K377" i="20"/>
  <c r="L377" i="20"/>
  <c r="M377" i="20"/>
  <c r="N377" i="20"/>
  <c r="O377" i="20"/>
  <c r="P377" i="20"/>
  <c r="Q377" i="20"/>
  <c r="R377" i="20"/>
  <c r="S377" i="20"/>
  <c r="T377" i="20"/>
  <c r="U377" i="20"/>
  <c r="V377" i="20"/>
  <c r="W377" i="20"/>
  <c r="BA377" i="20" s="1"/>
  <c r="X377" i="20"/>
  <c r="Y377" i="20"/>
  <c r="Z377" i="20"/>
  <c r="AA377" i="20"/>
  <c r="BE377" i="20" s="1"/>
  <c r="AB377" i="20"/>
  <c r="AC377" i="20"/>
  <c r="AD377" i="20"/>
  <c r="BF377" i="20" s="1"/>
  <c r="AF377" i="20"/>
  <c r="AH377" i="20"/>
  <c r="C378" i="20"/>
  <c r="D378" i="20"/>
  <c r="E378" i="20"/>
  <c r="F378" i="20"/>
  <c r="G378" i="20"/>
  <c r="H378" i="20"/>
  <c r="I378" i="20"/>
  <c r="J378" i="20"/>
  <c r="K378" i="20"/>
  <c r="L378" i="20"/>
  <c r="M378" i="20"/>
  <c r="N378" i="20"/>
  <c r="O378" i="20"/>
  <c r="P378" i="20"/>
  <c r="Q378" i="20"/>
  <c r="R378" i="20"/>
  <c r="S378" i="20"/>
  <c r="T378" i="20"/>
  <c r="U378" i="20"/>
  <c r="V378" i="20"/>
  <c r="W378" i="20"/>
  <c r="BA378" i="20" s="1"/>
  <c r="X378" i="20"/>
  <c r="Y378" i="20"/>
  <c r="Z378" i="20"/>
  <c r="AA378" i="20"/>
  <c r="BE378" i="20" s="1"/>
  <c r="AB378" i="20"/>
  <c r="AC378" i="20"/>
  <c r="AD378" i="20"/>
  <c r="BF378" i="20" s="1"/>
  <c r="AF378" i="20"/>
  <c r="AH378" i="20"/>
  <c r="C379" i="20"/>
  <c r="D379" i="20"/>
  <c r="E379" i="20"/>
  <c r="F379" i="20"/>
  <c r="G379" i="20"/>
  <c r="H379" i="20"/>
  <c r="I379" i="20"/>
  <c r="J379" i="20"/>
  <c r="K379" i="20"/>
  <c r="L379" i="20"/>
  <c r="M379" i="20"/>
  <c r="N379" i="20"/>
  <c r="O379" i="20"/>
  <c r="P379" i="20"/>
  <c r="Q379" i="20"/>
  <c r="R379" i="20"/>
  <c r="S379" i="20"/>
  <c r="T379" i="20"/>
  <c r="U379" i="20"/>
  <c r="V379" i="20"/>
  <c r="W379" i="20"/>
  <c r="BA379" i="20" s="1"/>
  <c r="X379" i="20"/>
  <c r="Y379" i="20"/>
  <c r="Z379" i="20"/>
  <c r="AA379" i="20"/>
  <c r="BE379" i="20" s="1"/>
  <c r="AB379" i="20"/>
  <c r="AC379" i="20"/>
  <c r="AD379" i="20"/>
  <c r="BF379" i="20" s="1"/>
  <c r="AF379" i="20"/>
  <c r="AH379" i="20"/>
  <c r="C380" i="20"/>
  <c r="D380" i="20"/>
  <c r="E380" i="20"/>
  <c r="F380" i="20"/>
  <c r="G380" i="20"/>
  <c r="H380" i="20"/>
  <c r="I380" i="20"/>
  <c r="J380" i="20"/>
  <c r="K380" i="20"/>
  <c r="L380" i="20"/>
  <c r="M380" i="20"/>
  <c r="N380" i="20"/>
  <c r="O380" i="20"/>
  <c r="P380" i="20"/>
  <c r="Q380" i="20"/>
  <c r="R380" i="20"/>
  <c r="S380" i="20"/>
  <c r="T380" i="20"/>
  <c r="U380" i="20"/>
  <c r="V380" i="20"/>
  <c r="W380" i="20"/>
  <c r="BA380" i="20" s="1"/>
  <c r="X380" i="20"/>
  <c r="Y380" i="20"/>
  <c r="Z380" i="20"/>
  <c r="AA380" i="20"/>
  <c r="BE380" i="20" s="1"/>
  <c r="AB380" i="20"/>
  <c r="AC380" i="20"/>
  <c r="AD380" i="20"/>
  <c r="BF380" i="20" s="1"/>
  <c r="AF380" i="20"/>
  <c r="AH380" i="20"/>
  <c r="C381" i="20"/>
  <c r="D381" i="20"/>
  <c r="E381" i="20"/>
  <c r="F381" i="20"/>
  <c r="G381" i="20"/>
  <c r="H381" i="20"/>
  <c r="I381" i="20"/>
  <c r="J381" i="20"/>
  <c r="K381" i="20"/>
  <c r="L381" i="20"/>
  <c r="M381" i="20"/>
  <c r="N381" i="20"/>
  <c r="O381" i="20"/>
  <c r="P381" i="20"/>
  <c r="Q381" i="20"/>
  <c r="R381" i="20"/>
  <c r="S381" i="20"/>
  <c r="T381" i="20"/>
  <c r="U381" i="20"/>
  <c r="V381" i="20"/>
  <c r="W381" i="20"/>
  <c r="BA381" i="20" s="1"/>
  <c r="X381" i="20"/>
  <c r="Y381" i="20"/>
  <c r="Z381" i="20"/>
  <c r="AA381" i="20"/>
  <c r="BE381" i="20" s="1"/>
  <c r="AB381" i="20"/>
  <c r="AC381" i="20"/>
  <c r="AD381" i="20"/>
  <c r="BF381" i="20" s="1"/>
  <c r="AF381" i="20"/>
  <c r="AH381" i="20"/>
  <c r="C382" i="20"/>
  <c r="D382" i="20"/>
  <c r="E382" i="20"/>
  <c r="F382" i="20"/>
  <c r="G382" i="20"/>
  <c r="H382" i="20"/>
  <c r="I382" i="20"/>
  <c r="J382" i="20"/>
  <c r="K382" i="20"/>
  <c r="L382" i="20"/>
  <c r="M382" i="20"/>
  <c r="N382" i="20"/>
  <c r="O382" i="20"/>
  <c r="P382" i="20"/>
  <c r="Q382" i="20"/>
  <c r="R382" i="20"/>
  <c r="S382" i="20"/>
  <c r="T382" i="20"/>
  <c r="U382" i="20"/>
  <c r="V382" i="20"/>
  <c r="W382" i="20"/>
  <c r="BA382" i="20" s="1"/>
  <c r="X382" i="20"/>
  <c r="Y382" i="20"/>
  <c r="Z382" i="20"/>
  <c r="AA382" i="20"/>
  <c r="BE382" i="20" s="1"/>
  <c r="AB382" i="20"/>
  <c r="AC382" i="20"/>
  <c r="AD382" i="20"/>
  <c r="BF382" i="20" s="1"/>
  <c r="AF382" i="20"/>
  <c r="AH382" i="20"/>
  <c r="C383" i="20"/>
  <c r="D383" i="20"/>
  <c r="E383" i="20"/>
  <c r="F383" i="20"/>
  <c r="G383" i="20"/>
  <c r="H383" i="20"/>
  <c r="I383" i="20"/>
  <c r="J383" i="20"/>
  <c r="K383" i="20"/>
  <c r="L383" i="20"/>
  <c r="M383" i="20"/>
  <c r="N383" i="20"/>
  <c r="O383" i="20"/>
  <c r="P383" i="20"/>
  <c r="Q383" i="20"/>
  <c r="R383" i="20"/>
  <c r="S383" i="20"/>
  <c r="T383" i="20"/>
  <c r="U383" i="20"/>
  <c r="V383" i="20"/>
  <c r="W383" i="20"/>
  <c r="BA383" i="20" s="1"/>
  <c r="X383" i="20"/>
  <c r="Y383" i="20"/>
  <c r="Z383" i="20"/>
  <c r="AA383" i="20"/>
  <c r="BE383" i="20" s="1"/>
  <c r="AB383" i="20"/>
  <c r="AC383" i="20"/>
  <c r="AD383" i="20"/>
  <c r="BF383" i="20" s="1"/>
  <c r="AF383" i="20"/>
  <c r="AH383" i="20"/>
  <c r="C384" i="20"/>
  <c r="D384" i="20"/>
  <c r="E384" i="20"/>
  <c r="F384" i="20"/>
  <c r="G384" i="20"/>
  <c r="H384" i="20"/>
  <c r="I384" i="20"/>
  <c r="J384" i="20"/>
  <c r="K384" i="20"/>
  <c r="L384" i="20"/>
  <c r="M384" i="20"/>
  <c r="N384" i="20"/>
  <c r="O384" i="20"/>
  <c r="P384" i="20"/>
  <c r="Q384" i="20"/>
  <c r="R384" i="20"/>
  <c r="S384" i="20"/>
  <c r="T384" i="20"/>
  <c r="U384" i="20"/>
  <c r="V384" i="20"/>
  <c r="W384" i="20"/>
  <c r="BA384" i="20" s="1"/>
  <c r="X384" i="20"/>
  <c r="Y384" i="20"/>
  <c r="Z384" i="20"/>
  <c r="AA384" i="20"/>
  <c r="BE384" i="20" s="1"/>
  <c r="AB384" i="20"/>
  <c r="AC384" i="20"/>
  <c r="AD384" i="20"/>
  <c r="BF384" i="20" s="1"/>
  <c r="AF384" i="20"/>
  <c r="AH384" i="20"/>
  <c r="C385" i="20"/>
  <c r="D385" i="20"/>
  <c r="E385" i="20"/>
  <c r="F385" i="20"/>
  <c r="G385" i="20"/>
  <c r="H385" i="20"/>
  <c r="I385" i="20"/>
  <c r="J385" i="20"/>
  <c r="K385" i="20"/>
  <c r="L385" i="20"/>
  <c r="M385" i="20"/>
  <c r="N385" i="20"/>
  <c r="O385" i="20"/>
  <c r="P385" i="20"/>
  <c r="Q385" i="20"/>
  <c r="R385" i="20"/>
  <c r="S385" i="20"/>
  <c r="T385" i="20"/>
  <c r="U385" i="20"/>
  <c r="V385" i="20"/>
  <c r="W385" i="20"/>
  <c r="BA385" i="20" s="1"/>
  <c r="X385" i="20"/>
  <c r="Y385" i="20"/>
  <c r="Z385" i="20"/>
  <c r="AA385" i="20"/>
  <c r="BE385" i="20" s="1"/>
  <c r="AB385" i="20"/>
  <c r="AC385" i="20"/>
  <c r="AD385" i="20"/>
  <c r="BF385" i="20" s="1"/>
  <c r="AF385" i="20"/>
  <c r="AH385" i="20"/>
  <c r="C386" i="20"/>
  <c r="D386" i="20"/>
  <c r="E386" i="20"/>
  <c r="F386" i="20"/>
  <c r="G386" i="20"/>
  <c r="H386" i="20"/>
  <c r="I386" i="20"/>
  <c r="J386" i="20"/>
  <c r="K386" i="20"/>
  <c r="L386" i="20"/>
  <c r="M386" i="20"/>
  <c r="N386" i="20"/>
  <c r="O386" i="20"/>
  <c r="P386" i="20"/>
  <c r="Q386" i="20"/>
  <c r="R386" i="20"/>
  <c r="S386" i="20"/>
  <c r="T386" i="20"/>
  <c r="U386" i="20"/>
  <c r="V386" i="20"/>
  <c r="W386" i="20"/>
  <c r="BA386" i="20" s="1"/>
  <c r="X386" i="20"/>
  <c r="Y386" i="20"/>
  <c r="Z386" i="20"/>
  <c r="AA386" i="20"/>
  <c r="BE386" i="20" s="1"/>
  <c r="AB386" i="20"/>
  <c r="AC386" i="20"/>
  <c r="AD386" i="20"/>
  <c r="BF386" i="20" s="1"/>
  <c r="AF386" i="20"/>
  <c r="AH386" i="20"/>
  <c r="C387" i="20"/>
  <c r="D387" i="20"/>
  <c r="E387" i="20"/>
  <c r="F387" i="20"/>
  <c r="G387" i="20"/>
  <c r="H387" i="20"/>
  <c r="I387" i="20"/>
  <c r="J387" i="20"/>
  <c r="K387" i="20"/>
  <c r="L387" i="20"/>
  <c r="M387" i="20"/>
  <c r="N387" i="20"/>
  <c r="O387" i="20"/>
  <c r="P387" i="20"/>
  <c r="Q387" i="20"/>
  <c r="R387" i="20"/>
  <c r="S387" i="20"/>
  <c r="T387" i="20"/>
  <c r="U387" i="20"/>
  <c r="V387" i="20"/>
  <c r="W387" i="20"/>
  <c r="BA387" i="20" s="1"/>
  <c r="X387" i="20"/>
  <c r="Y387" i="20"/>
  <c r="Z387" i="20"/>
  <c r="AA387" i="20"/>
  <c r="BE387" i="20" s="1"/>
  <c r="AB387" i="20"/>
  <c r="AC387" i="20"/>
  <c r="AD387" i="20"/>
  <c r="BF387" i="20" s="1"/>
  <c r="AF387" i="20"/>
  <c r="AH387" i="20"/>
  <c r="C388" i="20"/>
  <c r="D388" i="20"/>
  <c r="E388" i="20"/>
  <c r="F388" i="20"/>
  <c r="G388" i="20"/>
  <c r="H388" i="20"/>
  <c r="I388" i="20"/>
  <c r="J388" i="20"/>
  <c r="K388" i="20"/>
  <c r="L388" i="20"/>
  <c r="M388" i="20"/>
  <c r="N388" i="20"/>
  <c r="O388" i="20"/>
  <c r="P388" i="20"/>
  <c r="Q388" i="20"/>
  <c r="R388" i="20"/>
  <c r="S388" i="20"/>
  <c r="T388" i="20"/>
  <c r="U388" i="20"/>
  <c r="V388" i="20"/>
  <c r="W388" i="20"/>
  <c r="BA388" i="20" s="1"/>
  <c r="X388" i="20"/>
  <c r="Y388" i="20"/>
  <c r="Z388" i="20"/>
  <c r="AA388" i="20"/>
  <c r="BE388" i="20" s="1"/>
  <c r="AB388" i="20"/>
  <c r="AC388" i="20"/>
  <c r="AD388" i="20"/>
  <c r="BF388" i="20" s="1"/>
  <c r="AF388" i="20"/>
  <c r="AH388" i="20"/>
  <c r="C389" i="20"/>
  <c r="D389" i="20"/>
  <c r="E389" i="20"/>
  <c r="F389" i="20"/>
  <c r="G389" i="20"/>
  <c r="H389" i="20"/>
  <c r="I389" i="20"/>
  <c r="J389" i="20"/>
  <c r="K389" i="20"/>
  <c r="L389" i="20"/>
  <c r="M389" i="20"/>
  <c r="N389" i="20"/>
  <c r="O389" i="20"/>
  <c r="P389" i="20"/>
  <c r="Q389" i="20"/>
  <c r="R389" i="20"/>
  <c r="S389" i="20"/>
  <c r="T389" i="20"/>
  <c r="U389" i="20"/>
  <c r="V389" i="20"/>
  <c r="W389" i="20"/>
  <c r="BA389" i="20" s="1"/>
  <c r="X389" i="20"/>
  <c r="Y389" i="20"/>
  <c r="Z389" i="20"/>
  <c r="AA389" i="20"/>
  <c r="BE389" i="20" s="1"/>
  <c r="AB389" i="20"/>
  <c r="AC389" i="20"/>
  <c r="AD389" i="20"/>
  <c r="BF389" i="20" s="1"/>
  <c r="AF389" i="20"/>
  <c r="AH389" i="20"/>
  <c r="C390" i="20"/>
  <c r="D390" i="20"/>
  <c r="E390" i="20"/>
  <c r="F390" i="20"/>
  <c r="G390" i="20"/>
  <c r="H390" i="20"/>
  <c r="I390" i="20"/>
  <c r="J390" i="20"/>
  <c r="K390" i="20"/>
  <c r="L390" i="20"/>
  <c r="M390" i="20"/>
  <c r="N390" i="20"/>
  <c r="O390" i="20"/>
  <c r="P390" i="20"/>
  <c r="Q390" i="20"/>
  <c r="R390" i="20"/>
  <c r="S390" i="20"/>
  <c r="T390" i="20"/>
  <c r="U390" i="20"/>
  <c r="V390" i="20"/>
  <c r="W390" i="20"/>
  <c r="BA390" i="20" s="1"/>
  <c r="X390" i="20"/>
  <c r="Y390" i="20"/>
  <c r="Z390" i="20"/>
  <c r="AA390" i="20"/>
  <c r="BE390" i="20" s="1"/>
  <c r="AB390" i="20"/>
  <c r="AC390" i="20"/>
  <c r="AD390" i="20"/>
  <c r="BF390" i="20" s="1"/>
  <c r="AF390" i="20"/>
  <c r="AH390" i="20"/>
  <c r="C391" i="20"/>
  <c r="D391" i="20"/>
  <c r="E391" i="20"/>
  <c r="F391" i="20"/>
  <c r="G391" i="20"/>
  <c r="H391" i="20"/>
  <c r="I391" i="20"/>
  <c r="J391" i="20"/>
  <c r="K391" i="20"/>
  <c r="L391" i="20"/>
  <c r="M391" i="20"/>
  <c r="N391" i="20"/>
  <c r="O391" i="20"/>
  <c r="P391" i="20"/>
  <c r="Q391" i="20"/>
  <c r="R391" i="20"/>
  <c r="S391" i="20"/>
  <c r="T391" i="20"/>
  <c r="U391" i="20"/>
  <c r="V391" i="20"/>
  <c r="W391" i="20"/>
  <c r="BA391" i="20" s="1"/>
  <c r="X391" i="20"/>
  <c r="Y391" i="20"/>
  <c r="Z391" i="20"/>
  <c r="AA391" i="20"/>
  <c r="BE391" i="20" s="1"/>
  <c r="AB391" i="20"/>
  <c r="AC391" i="20"/>
  <c r="AD391" i="20"/>
  <c r="BF391" i="20" s="1"/>
  <c r="AF391" i="20"/>
  <c r="AH391" i="20"/>
  <c r="C392" i="20"/>
  <c r="D392" i="20"/>
  <c r="E392" i="20"/>
  <c r="F392" i="20"/>
  <c r="G392" i="20"/>
  <c r="H392" i="20"/>
  <c r="I392" i="20"/>
  <c r="J392" i="20"/>
  <c r="K392" i="20"/>
  <c r="L392" i="20"/>
  <c r="M392" i="20"/>
  <c r="N392" i="20"/>
  <c r="O392" i="20"/>
  <c r="P392" i="20"/>
  <c r="Q392" i="20"/>
  <c r="R392" i="20"/>
  <c r="S392" i="20"/>
  <c r="T392" i="20"/>
  <c r="U392" i="20"/>
  <c r="V392" i="20"/>
  <c r="W392" i="20"/>
  <c r="BA392" i="20" s="1"/>
  <c r="X392" i="20"/>
  <c r="Y392" i="20"/>
  <c r="Z392" i="20"/>
  <c r="AA392" i="20"/>
  <c r="BE392" i="20" s="1"/>
  <c r="AB392" i="20"/>
  <c r="AC392" i="20"/>
  <c r="AD392" i="20"/>
  <c r="BF392" i="20" s="1"/>
  <c r="AF392" i="20"/>
  <c r="AH392" i="20"/>
  <c r="C393" i="20"/>
  <c r="D393" i="20"/>
  <c r="E393" i="20"/>
  <c r="F393" i="20"/>
  <c r="G393" i="20"/>
  <c r="H393" i="20"/>
  <c r="I393" i="20"/>
  <c r="J393" i="20"/>
  <c r="K393" i="20"/>
  <c r="L393" i="20"/>
  <c r="M393" i="20"/>
  <c r="N393" i="20"/>
  <c r="O393" i="20"/>
  <c r="P393" i="20"/>
  <c r="Q393" i="20"/>
  <c r="R393" i="20"/>
  <c r="S393" i="20"/>
  <c r="T393" i="20"/>
  <c r="U393" i="20"/>
  <c r="V393" i="20"/>
  <c r="W393" i="20"/>
  <c r="BA393" i="20" s="1"/>
  <c r="X393" i="20"/>
  <c r="Y393" i="20"/>
  <c r="Z393" i="20"/>
  <c r="AA393" i="20"/>
  <c r="BE393" i="20" s="1"/>
  <c r="AB393" i="20"/>
  <c r="AC393" i="20"/>
  <c r="AD393" i="20"/>
  <c r="BF393" i="20" s="1"/>
  <c r="AF393" i="20"/>
  <c r="AH393" i="20"/>
  <c r="C394" i="20"/>
  <c r="D394" i="20"/>
  <c r="E394" i="20"/>
  <c r="F394" i="20"/>
  <c r="G394" i="20"/>
  <c r="H394" i="20"/>
  <c r="I394" i="20"/>
  <c r="J394" i="20"/>
  <c r="K394" i="20"/>
  <c r="L394" i="20"/>
  <c r="M394" i="20"/>
  <c r="N394" i="20"/>
  <c r="O394" i="20"/>
  <c r="P394" i="20"/>
  <c r="Q394" i="20"/>
  <c r="R394" i="20"/>
  <c r="S394" i="20"/>
  <c r="T394" i="20"/>
  <c r="U394" i="20"/>
  <c r="V394" i="20"/>
  <c r="W394" i="20"/>
  <c r="BA394" i="20" s="1"/>
  <c r="X394" i="20"/>
  <c r="Y394" i="20"/>
  <c r="Z394" i="20"/>
  <c r="AA394" i="20"/>
  <c r="BE394" i="20" s="1"/>
  <c r="AB394" i="20"/>
  <c r="AC394" i="20"/>
  <c r="AD394" i="20"/>
  <c r="BF394" i="20" s="1"/>
  <c r="AF394" i="20"/>
  <c r="AH394" i="20"/>
  <c r="C395" i="20"/>
  <c r="D395" i="20"/>
  <c r="E395" i="20"/>
  <c r="F395" i="20"/>
  <c r="G395" i="20"/>
  <c r="H395" i="20"/>
  <c r="I395" i="20"/>
  <c r="J395" i="20"/>
  <c r="K395" i="20"/>
  <c r="L395" i="20"/>
  <c r="M395" i="20"/>
  <c r="N395" i="20"/>
  <c r="O395" i="20"/>
  <c r="P395" i="20"/>
  <c r="Q395" i="20"/>
  <c r="R395" i="20"/>
  <c r="S395" i="20"/>
  <c r="T395" i="20"/>
  <c r="U395" i="20"/>
  <c r="V395" i="20"/>
  <c r="W395" i="20"/>
  <c r="BA395" i="20" s="1"/>
  <c r="X395" i="20"/>
  <c r="Y395" i="20"/>
  <c r="Z395" i="20"/>
  <c r="AA395" i="20"/>
  <c r="BE395" i="20" s="1"/>
  <c r="AB395" i="20"/>
  <c r="AC395" i="20"/>
  <c r="AD395" i="20"/>
  <c r="BF395" i="20" s="1"/>
  <c r="AF395" i="20"/>
  <c r="AH395" i="20"/>
  <c r="C396" i="20"/>
  <c r="D396" i="20"/>
  <c r="E396" i="20"/>
  <c r="F396" i="20"/>
  <c r="G396" i="20"/>
  <c r="H396" i="20"/>
  <c r="I396" i="20"/>
  <c r="J396" i="20"/>
  <c r="K396" i="20"/>
  <c r="L396" i="20"/>
  <c r="M396" i="20"/>
  <c r="N396" i="20"/>
  <c r="O396" i="20"/>
  <c r="P396" i="20"/>
  <c r="Q396" i="20"/>
  <c r="R396" i="20"/>
  <c r="S396" i="20"/>
  <c r="T396" i="20"/>
  <c r="U396" i="20"/>
  <c r="V396" i="20"/>
  <c r="W396" i="20"/>
  <c r="BA396" i="20" s="1"/>
  <c r="X396" i="20"/>
  <c r="Y396" i="20"/>
  <c r="Z396" i="20"/>
  <c r="AA396" i="20"/>
  <c r="BE396" i="20" s="1"/>
  <c r="AB396" i="20"/>
  <c r="AC396" i="20"/>
  <c r="AD396" i="20"/>
  <c r="BF396" i="20" s="1"/>
  <c r="AF396" i="20"/>
  <c r="AH396" i="20"/>
  <c r="C397" i="20"/>
  <c r="D397" i="20"/>
  <c r="E397" i="20"/>
  <c r="F397" i="20"/>
  <c r="G397" i="20"/>
  <c r="H397" i="20"/>
  <c r="I397" i="20"/>
  <c r="J397" i="20"/>
  <c r="K397" i="20"/>
  <c r="L397" i="20"/>
  <c r="M397" i="20"/>
  <c r="N397" i="20"/>
  <c r="O397" i="20"/>
  <c r="P397" i="20"/>
  <c r="Q397" i="20"/>
  <c r="R397" i="20"/>
  <c r="S397" i="20"/>
  <c r="T397" i="20"/>
  <c r="U397" i="20"/>
  <c r="V397" i="20"/>
  <c r="W397" i="20"/>
  <c r="BA397" i="20" s="1"/>
  <c r="X397" i="20"/>
  <c r="Y397" i="20"/>
  <c r="Z397" i="20"/>
  <c r="AA397" i="20"/>
  <c r="BE397" i="20" s="1"/>
  <c r="AB397" i="20"/>
  <c r="AC397" i="20"/>
  <c r="AD397" i="20"/>
  <c r="BF397" i="20" s="1"/>
  <c r="AF397" i="20"/>
  <c r="AH397" i="20"/>
  <c r="C398" i="20"/>
  <c r="D398" i="20"/>
  <c r="E398" i="20"/>
  <c r="F398" i="20"/>
  <c r="G398" i="20"/>
  <c r="H398" i="20"/>
  <c r="I398" i="20"/>
  <c r="J398" i="20"/>
  <c r="K398" i="20"/>
  <c r="L398" i="20"/>
  <c r="M398" i="20"/>
  <c r="N398" i="20"/>
  <c r="O398" i="20"/>
  <c r="P398" i="20"/>
  <c r="Q398" i="20"/>
  <c r="R398" i="20"/>
  <c r="S398" i="20"/>
  <c r="T398" i="20"/>
  <c r="U398" i="20"/>
  <c r="V398" i="20"/>
  <c r="W398" i="20"/>
  <c r="BA398" i="20" s="1"/>
  <c r="X398" i="20"/>
  <c r="Y398" i="20"/>
  <c r="Z398" i="20"/>
  <c r="AA398" i="20"/>
  <c r="BE398" i="20" s="1"/>
  <c r="AB398" i="20"/>
  <c r="AC398" i="20"/>
  <c r="AD398" i="20"/>
  <c r="BF398" i="20" s="1"/>
  <c r="AF398" i="20"/>
  <c r="AH398" i="20"/>
  <c r="C399" i="20"/>
  <c r="D399" i="20"/>
  <c r="E399" i="20"/>
  <c r="F399" i="20"/>
  <c r="G399" i="20"/>
  <c r="H399" i="20"/>
  <c r="I399" i="20"/>
  <c r="J399" i="20"/>
  <c r="K399" i="20"/>
  <c r="L399" i="20"/>
  <c r="M399" i="20"/>
  <c r="N399" i="20"/>
  <c r="O399" i="20"/>
  <c r="P399" i="20"/>
  <c r="Q399" i="20"/>
  <c r="R399" i="20"/>
  <c r="S399" i="20"/>
  <c r="T399" i="20"/>
  <c r="U399" i="20"/>
  <c r="V399" i="20"/>
  <c r="W399" i="20"/>
  <c r="BA399" i="20" s="1"/>
  <c r="X399" i="20"/>
  <c r="Y399" i="20"/>
  <c r="Z399" i="20"/>
  <c r="AA399" i="20"/>
  <c r="BE399" i="20" s="1"/>
  <c r="AB399" i="20"/>
  <c r="AC399" i="20"/>
  <c r="AD399" i="20"/>
  <c r="BF399" i="20" s="1"/>
  <c r="AF399" i="20"/>
  <c r="AH399" i="20"/>
  <c r="C400" i="20"/>
  <c r="D400" i="20"/>
  <c r="E400" i="20"/>
  <c r="F400" i="20"/>
  <c r="G400" i="20"/>
  <c r="H400" i="20"/>
  <c r="I400" i="20"/>
  <c r="J400" i="20"/>
  <c r="K400" i="20"/>
  <c r="L400" i="20"/>
  <c r="M400" i="20"/>
  <c r="N400" i="20"/>
  <c r="O400" i="20"/>
  <c r="P400" i="20"/>
  <c r="Q400" i="20"/>
  <c r="R400" i="20"/>
  <c r="S400" i="20"/>
  <c r="T400" i="20"/>
  <c r="U400" i="20"/>
  <c r="V400" i="20"/>
  <c r="W400" i="20"/>
  <c r="BA400" i="20" s="1"/>
  <c r="X400" i="20"/>
  <c r="Y400" i="20"/>
  <c r="Z400" i="20"/>
  <c r="AA400" i="20"/>
  <c r="BE400" i="20" s="1"/>
  <c r="AB400" i="20"/>
  <c r="AC400" i="20"/>
  <c r="AD400" i="20"/>
  <c r="BF400" i="20" s="1"/>
  <c r="AF400" i="20"/>
  <c r="AH400" i="20"/>
  <c r="C401" i="20"/>
  <c r="D401" i="20"/>
  <c r="E401" i="20"/>
  <c r="F401" i="20"/>
  <c r="G401" i="20"/>
  <c r="H401" i="20"/>
  <c r="I401" i="20"/>
  <c r="J401" i="20"/>
  <c r="K401" i="20"/>
  <c r="L401" i="20"/>
  <c r="M401" i="20"/>
  <c r="N401" i="20"/>
  <c r="O401" i="20"/>
  <c r="P401" i="20"/>
  <c r="Q401" i="20"/>
  <c r="R401" i="20"/>
  <c r="S401" i="20"/>
  <c r="T401" i="20"/>
  <c r="U401" i="20"/>
  <c r="V401" i="20"/>
  <c r="W401" i="20"/>
  <c r="BA401" i="20" s="1"/>
  <c r="X401" i="20"/>
  <c r="Y401" i="20"/>
  <c r="Z401" i="20"/>
  <c r="AA401" i="20"/>
  <c r="BE401" i="20" s="1"/>
  <c r="AB401" i="20"/>
  <c r="AC401" i="20"/>
  <c r="AD401" i="20"/>
  <c r="BF401" i="20" s="1"/>
  <c r="AF401" i="20"/>
  <c r="AH401" i="20"/>
  <c r="C402" i="20"/>
  <c r="D402" i="20"/>
  <c r="E402" i="20"/>
  <c r="F402" i="20"/>
  <c r="G402" i="20"/>
  <c r="H402" i="20"/>
  <c r="I402" i="20"/>
  <c r="J402" i="20"/>
  <c r="K402" i="20"/>
  <c r="L402" i="20"/>
  <c r="M402" i="20"/>
  <c r="N402" i="20"/>
  <c r="O402" i="20"/>
  <c r="P402" i="20"/>
  <c r="Q402" i="20"/>
  <c r="R402" i="20"/>
  <c r="S402" i="20"/>
  <c r="T402" i="20"/>
  <c r="U402" i="20"/>
  <c r="V402" i="20"/>
  <c r="W402" i="20"/>
  <c r="BA402" i="20" s="1"/>
  <c r="X402" i="20"/>
  <c r="Y402" i="20"/>
  <c r="Z402" i="20"/>
  <c r="AA402" i="20"/>
  <c r="BE402" i="20" s="1"/>
  <c r="AB402" i="20"/>
  <c r="AC402" i="20"/>
  <c r="AD402" i="20"/>
  <c r="BF402" i="20" s="1"/>
  <c r="AF402" i="20"/>
  <c r="AH402" i="20"/>
  <c r="C403" i="20"/>
  <c r="D403" i="20"/>
  <c r="E403" i="20"/>
  <c r="F403" i="20"/>
  <c r="G403" i="20"/>
  <c r="H403" i="20"/>
  <c r="I403" i="20"/>
  <c r="J403" i="20"/>
  <c r="K403" i="20"/>
  <c r="L403" i="20"/>
  <c r="M403" i="20"/>
  <c r="N403" i="20"/>
  <c r="O403" i="20"/>
  <c r="P403" i="20"/>
  <c r="Q403" i="20"/>
  <c r="R403" i="20"/>
  <c r="S403" i="20"/>
  <c r="T403" i="20"/>
  <c r="U403" i="20"/>
  <c r="V403" i="20"/>
  <c r="W403" i="20"/>
  <c r="BA403" i="20" s="1"/>
  <c r="X403" i="20"/>
  <c r="Y403" i="20"/>
  <c r="Z403" i="20"/>
  <c r="AA403" i="20"/>
  <c r="BE403" i="20" s="1"/>
  <c r="AB403" i="20"/>
  <c r="AC403" i="20"/>
  <c r="AD403" i="20"/>
  <c r="BF403" i="20" s="1"/>
  <c r="AF403" i="20"/>
  <c r="AH403" i="20"/>
  <c r="C404" i="20"/>
  <c r="D404" i="20"/>
  <c r="E404" i="20"/>
  <c r="F404" i="20"/>
  <c r="G404" i="20"/>
  <c r="H404" i="20"/>
  <c r="I404" i="20"/>
  <c r="J404" i="20"/>
  <c r="K404" i="20"/>
  <c r="L404" i="20"/>
  <c r="M404" i="20"/>
  <c r="N404" i="20"/>
  <c r="O404" i="20"/>
  <c r="P404" i="20"/>
  <c r="Q404" i="20"/>
  <c r="R404" i="20"/>
  <c r="S404" i="20"/>
  <c r="T404" i="20"/>
  <c r="U404" i="20"/>
  <c r="V404" i="20"/>
  <c r="W404" i="20"/>
  <c r="BA404" i="20" s="1"/>
  <c r="X404" i="20"/>
  <c r="Y404" i="20"/>
  <c r="Z404" i="20"/>
  <c r="AA404" i="20"/>
  <c r="BE404" i="20" s="1"/>
  <c r="AB404" i="20"/>
  <c r="AC404" i="20"/>
  <c r="AD404" i="20"/>
  <c r="BF404" i="20" s="1"/>
  <c r="AF404" i="20"/>
  <c r="AH404" i="20"/>
  <c r="C405" i="20"/>
  <c r="D405" i="20"/>
  <c r="E405" i="20"/>
  <c r="F405" i="20"/>
  <c r="G405" i="20"/>
  <c r="H405" i="20"/>
  <c r="I405" i="20"/>
  <c r="J405" i="20"/>
  <c r="K405" i="20"/>
  <c r="L405" i="20"/>
  <c r="M405" i="20"/>
  <c r="N405" i="20"/>
  <c r="O405" i="20"/>
  <c r="P405" i="20"/>
  <c r="Q405" i="20"/>
  <c r="R405" i="20"/>
  <c r="S405" i="20"/>
  <c r="T405" i="20"/>
  <c r="U405" i="20"/>
  <c r="V405" i="20"/>
  <c r="W405" i="20"/>
  <c r="BA405" i="20" s="1"/>
  <c r="X405" i="20"/>
  <c r="Y405" i="20"/>
  <c r="Z405" i="20"/>
  <c r="AA405" i="20"/>
  <c r="BE405" i="20" s="1"/>
  <c r="AB405" i="20"/>
  <c r="AC405" i="20"/>
  <c r="AD405" i="20"/>
  <c r="BF405" i="20" s="1"/>
  <c r="AF405" i="20"/>
  <c r="AH405" i="20"/>
  <c r="C406" i="20"/>
  <c r="D406" i="20"/>
  <c r="E406" i="20"/>
  <c r="F406" i="20"/>
  <c r="G406" i="20"/>
  <c r="H406" i="20"/>
  <c r="I406" i="20"/>
  <c r="J406" i="20"/>
  <c r="K406" i="20"/>
  <c r="L406" i="20"/>
  <c r="M406" i="20"/>
  <c r="N406" i="20"/>
  <c r="O406" i="20"/>
  <c r="P406" i="20"/>
  <c r="Q406" i="20"/>
  <c r="R406" i="20"/>
  <c r="S406" i="20"/>
  <c r="T406" i="20"/>
  <c r="U406" i="20"/>
  <c r="V406" i="20"/>
  <c r="W406" i="20"/>
  <c r="BA406" i="20" s="1"/>
  <c r="X406" i="20"/>
  <c r="Y406" i="20"/>
  <c r="Z406" i="20"/>
  <c r="AA406" i="20"/>
  <c r="BE406" i="20" s="1"/>
  <c r="AB406" i="20"/>
  <c r="AC406" i="20"/>
  <c r="AD406" i="20"/>
  <c r="BF406" i="20" s="1"/>
  <c r="AF406" i="20"/>
  <c r="AH406" i="20"/>
  <c r="C407" i="20"/>
  <c r="D407" i="20"/>
  <c r="E407" i="20"/>
  <c r="F407" i="20"/>
  <c r="G407" i="20"/>
  <c r="H407" i="20"/>
  <c r="I407" i="20"/>
  <c r="J407" i="20"/>
  <c r="K407" i="20"/>
  <c r="L407" i="20"/>
  <c r="M407" i="20"/>
  <c r="N407" i="20"/>
  <c r="O407" i="20"/>
  <c r="P407" i="20"/>
  <c r="Q407" i="20"/>
  <c r="R407" i="20"/>
  <c r="S407" i="20"/>
  <c r="T407" i="20"/>
  <c r="U407" i="20"/>
  <c r="V407" i="20"/>
  <c r="W407" i="20"/>
  <c r="BA407" i="20" s="1"/>
  <c r="X407" i="20"/>
  <c r="Y407" i="20"/>
  <c r="Z407" i="20"/>
  <c r="AA407" i="20"/>
  <c r="BE407" i="20" s="1"/>
  <c r="AB407" i="20"/>
  <c r="AC407" i="20"/>
  <c r="AD407" i="20"/>
  <c r="BF407" i="20" s="1"/>
  <c r="AF407" i="20"/>
  <c r="AH407" i="20"/>
  <c r="C408" i="20"/>
  <c r="D408" i="20"/>
  <c r="E408" i="20"/>
  <c r="F408" i="20"/>
  <c r="G408" i="20"/>
  <c r="H408" i="20"/>
  <c r="I408" i="20"/>
  <c r="J408" i="20"/>
  <c r="K408" i="20"/>
  <c r="L408" i="20"/>
  <c r="M408" i="20"/>
  <c r="N408" i="20"/>
  <c r="O408" i="20"/>
  <c r="P408" i="20"/>
  <c r="Q408" i="20"/>
  <c r="R408" i="20"/>
  <c r="S408" i="20"/>
  <c r="T408" i="20"/>
  <c r="U408" i="20"/>
  <c r="V408" i="20"/>
  <c r="W408" i="20"/>
  <c r="BA408" i="20" s="1"/>
  <c r="X408" i="20"/>
  <c r="Y408" i="20"/>
  <c r="Z408" i="20"/>
  <c r="AA408" i="20"/>
  <c r="BE408" i="20" s="1"/>
  <c r="AB408" i="20"/>
  <c r="AC408" i="20"/>
  <c r="AD408" i="20"/>
  <c r="BF408" i="20" s="1"/>
  <c r="AF408" i="20"/>
  <c r="AH408" i="20"/>
  <c r="C409" i="20"/>
  <c r="D409" i="20"/>
  <c r="E409" i="20"/>
  <c r="F409" i="20"/>
  <c r="G409" i="20"/>
  <c r="H409" i="20"/>
  <c r="I409" i="20"/>
  <c r="J409" i="20"/>
  <c r="K409" i="20"/>
  <c r="L409" i="20"/>
  <c r="M409" i="20"/>
  <c r="N409" i="20"/>
  <c r="O409" i="20"/>
  <c r="P409" i="20"/>
  <c r="Q409" i="20"/>
  <c r="R409" i="20"/>
  <c r="S409" i="20"/>
  <c r="T409" i="20"/>
  <c r="U409" i="20"/>
  <c r="V409" i="20"/>
  <c r="W409" i="20"/>
  <c r="BA409" i="20" s="1"/>
  <c r="X409" i="20"/>
  <c r="Y409" i="20"/>
  <c r="Z409" i="20"/>
  <c r="AA409" i="20"/>
  <c r="BE409" i="20" s="1"/>
  <c r="AB409" i="20"/>
  <c r="AC409" i="20"/>
  <c r="AD409" i="20"/>
  <c r="BF409" i="20" s="1"/>
  <c r="AF409" i="20"/>
  <c r="AH409" i="20"/>
  <c r="C410" i="20"/>
  <c r="D410" i="20"/>
  <c r="E410" i="20"/>
  <c r="F410" i="20"/>
  <c r="G410" i="20"/>
  <c r="H410" i="20"/>
  <c r="I410" i="20"/>
  <c r="J410" i="20"/>
  <c r="K410" i="20"/>
  <c r="L410" i="20"/>
  <c r="M410" i="20"/>
  <c r="N410" i="20"/>
  <c r="O410" i="20"/>
  <c r="P410" i="20"/>
  <c r="Q410" i="20"/>
  <c r="R410" i="20"/>
  <c r="S410" i="20"/>
  <c r="T410" i="20"/>
  <c r="U410" i="20"/>
  <c r="V410" i="20"/>
  <c r="W410" i="20"/>
  <c r="X410" i="20"/>
  <c r="Y410" i="20"/>
  <c r="Z410" i="20"/>
  <c r="AA410" i="20"/>
  <c r="BE410" i="20" s="1"/>
  <c r="AB410" i="20"/>
  <c r="AC410" i="20"/>
  <c r="AD410" i="20"/>
  <c r="BF410" i="20" s="1"/>
  <c r="AF410" i="20"/>
  <c r="AH410" i="20"/>
  <c r="C411" i="20"/>
  <c r="D411" i="20"/>
  <c r="E411" i="20"/>
  <c r="F411" i="20"/>
  <c r="G411" i="20"/>
  <c r="H411" i="20"/>
  <c r="I411" i="20"/>
  <c r="J411" i="20"/>
  <c r="K411" i="20"/>
  <c r="L411" i="20"/>
  <c r="M411" i="20"/>
  <c r="N411" i="20"/>
  <c r="O411" i="20"/>
  <c r="P411" i="20"/>
  <c r="Q411" i="20"/>
  <c r="R411" i="20"/>
  <c r="S411" i="20"/>
  <c r="T411" i="20"/>
  <c r="U411" i="20"/>
  <c r="V411" i="20"/>
  <c r="W411" i="20"/>
  <c r="BA411" i="20" s="1"/>
  <c r="X411" i="20"/>
  <c r="Y411" i="20"/>
  <c r="Z411" i="20"/>
  <c r="AA411" i="20"/>
  <c r="BE411" i="20" s="1"/>
  <c r="AB411" i="20"/>
  <c r="AC411" i="20"/>
  <c r="AD411" i="20"/>
  <c r="BF411" i="20" s="1"/>
  <c r="AF411" i="20"/>
  <c r="AH411" i="20"/>
  <c r="C412" i="20"/>
  <c r="D412" i="20"/>
  <c r="E412" i="20"/>
  <c r="F412" i="20"/>
  <c r="G412" i="20"/>
  <c r="H412" i="20"/>
  <c r="I412" i="20"/>
  <c r="J412" i="20"/>
  <c r="K412" i="20"/>
  <c r="L412" i="20"/>
  <c r="M412" i="20"/>
  <c r="N412" i="20"/>
  <c r="O412" i="20"/>
  <c r="P412" i="20"/>
  <c r="Q412" i="20"/>
  <c r="R412" i="20"/>
  <c r="S412" i="20"/>
  <c r="T412" i="20"/>
  <c r="U412" i="20"/>
  <c r="V412" i="20"/>
  <c r="W412" i="20"/>
  <c r="BA412" i="20" s="1"/>
  <c r="X412" i="20"/>
  <c r="Y412" i="20"/>
  <c r="Z412" i="20"/>
  <c r="AA412" i="20"/>
  <c r="BE412" i="20" s="1"/>
  <c r="AB412" i="20"/>
  <c r="AC412" i="20"/>
  <c r="AD412" i="20"/>
  <c r="BF412" i="20" s="1"/>
  <c r="AF412" i="20"/>
  <c r="AH412" i="20"/>
  <c r="C413" i="20"/>
  <c r="D413" i="20"/>
  <c r="E413" i="20"/>
  <c r="F413" i="20"/>
  <c r="G413" i="20"/>
  <c r="H413" i="20"/>
  <c r="I413" i="20"/>
  <c r="J413" i="20"/>
  <c r="K413" i="20"/>
  <c r="L413" i="20"/>
  <c r="M413" i="20"/>
  <c r="N413" i="20"/>
  <c r="O413" i="20"/>
  <c r="P413" i="20"/>
  <c r="Q413" i="20"/>
  <c r="R413" i="20"/>
  <c r="S413" i="20"/>
  <c r="T413" i="20"/>
  <c r="U413" i="20"/>
  <c r="V413" i="20"/>
  <c r="W413" i="20"/>
  <c r="BA413" i="20" s="1"/>
  <c r="X413" i="20"/>
  <c r="Y413" i="20"/>
  <c r="Z413" i="20"/>
  <c r="AA413" i="20"/>
  <c r="BE413" i="20" s="1"/>
  <c r="AB413" i="20"/>
  <c r="AC413" i="20"/>
  <c r="AD413" i="20"/>
  <c r="BF413" i="20" s="1"/>
  <c r="AF413" i="20"/>
  <c r="AH413" i="20"/>
  <c r="C414" i="20"/>
  <c r="D414" i="20"/>
  <c r="E414" i="20"/>
  <c r="F414" i="20"/>
  <c r="G414" i="20"/>
  <c r="H414" i="20"/>
  <c r="I414" i="20"/>
  <c r="J414" i="20"/>
  <c r="K414" i="20"/>
  <c r="L414" i="20"/>
  <c r="M414" i="20"/>
  <c r="N414" i="20"/>
  <c r="O414" i="20"/>
  <c r="P414" i="20"/>
  <c r="Q414" i="20"/>
  <c r="R414" i="20"/>
  <c r="S414" i="20"/>
  <c r="T414" i="20"/>
  <c r="U414" i="20"/>
  <c r="V414" i="20"/>
  <c r="W414" i="20"/>
  <c r="BA414" i="20" s="1"/>
  <c r="X414" i="20"/>
  <c r="Y414" i="20"/>
  <c r="Z414" i="20"/>
  <c r="AA414" i="20"/>
  <c r="BE414" i="20" s="1"/>
  <c r="AB414" i="20"/>
  <c r="AC414" i="20"/>
  <c r="AD414" i="20"/>
  <c r="BF414" i="20" s="1"/>
  <c r="AF414" i="20"/>
  <c r="AH414" i="20"/>
  <c r="C415" i="20"/>
  <c r="D415" i="20"/>
  <c r="E415" i="20"/>
  <c r="F415" i="20"/>
  <c r="G415" i="20"/>
  <c r="H415" i="20"/>
  <c r="I415" i="20"/>
  <c r="J415" i="20"/>
  <c r="K415" i="20"/>
  <c r="L415" i="20"/>
  <c r="M415" i="20"/>
  <c r="N415" i="20"/>
  <c r="O415" i="20"/>
  <c r="P415" i="20"/>
  <c r="Q415" i="20"/>
  <c r="R415" i="20"/>
  <c r="S415" i="20"/>
  <c r="T415" i="20"/>
  <c r="U415" i="20"/>
  <c r="V415" i="20"/>
  <c r="W415" i="20"/>
  <c r="BA415" i="20" s="1"/>
  <c r="X415" i="20"/>
  <c r="Y415" i="20"/>
  <c r="Z415" i="20"/>
  <c r="AA415" i="20"/>
  <c r="BE415" i="20" s="1"/>
  <c r="AB415" i="20"/>
  <c r="AC415" i="20"/>
  <c r="AD415" i="20"/>
  <c r="BF415" i="20" s="1"/>
  <c r="AF415" i="20"/>
  <c r="AH415" i="20"/>
  <c r="C416" i="20"/>
  <c r="D416" i="20"/>
  <c r="E416" i="20"/>
  <c r="F416" i="20"/>
  <c r="G416" i="20"/>
  <c r="H416" i="20"/>
  <c r="I416" i="20"/>
  <c r="J416" i="20"/>
  <c r="K416" i="20"/>
  <c r="L416" i="20"/>
  <c r="M416" i="20"/>
  <c r="N416" i="20"/>
  <c r="O416" i="20"/>
  <c r="P416" i="20"/>
  <c r="Q416" i="20"/>
  <c r="R416" i="20"/>
  <c r="S416" i="20"/>
  <c r="T416" i="20"/>
  <c r="U416" i="20"/>
  <c r="V416" i="20"/>
  <c r="W416" i="20"/>
  <c r="BA416" i="20" s="1"/>
  <c r="X416" i="20"/>
  <c r="Y416" i="20"/>
  <c r="Z416" i="20"/>
  <c r="AA416" i="20"/>
  <c r="BE416" i="20" s="1"/>
  <c r="AB416" i="20"/>
  <c r="AC416" i="20"/>
  <c r="AD416" i="20"/>
  <c r="BF416" i="20" s="1"/>
  <c r="AF416" i="20"/>
  <c r="AH416" i="20"/>
  <c r="C417" i="20"/>
  <c r="D417" i="20"/>
  <c r="E417" i="20"/>
  <c r="F417" i="20"/>
  <c r="G417" i="20"/>
  <c r="H417" i="20"/>
  <c r="I417" i="20"/>
  <c r="J417" i="20"/>
  <c r="K417" i="20"/>
  <c r="L417" i="20"/>
  <c r="M417" i="20"/>
  <c r="N417" i="20"/>
  <c r="O417" i="20"/>
  <c r="P417" i="20"/>
  <c r="Q417" i="20"/>
  <c r="R417" i="20"/>
  <c r="S417" i="20"/>
  <c r="T417" i="20"/>
  <c r="U417" i="20"/>
  <c r="V417" i="20"/>
  <c r="W417" i="20"/>
  <c r="BA417" i="20" s="1"/>
  <c r="X417" i="20"/>
  <c r="Y417" i="20"/>
  <c r="Z417" i="20"/>
  <c r="AA417" i="20"/>
  <c r="BE417" i="20" s="1"/>
  <c r="AB417" i="20"/>
  <c r="AC417" i="20"/>
  <c r="AD417" i="20"/>
  <c r="BF417" i="20" s="1"/>
  <c r="AF417" i="20"/>
  <c r="AH417" i="20"/>
  <c r="C418" i="20"/>
  <c r="D418" i="20"/>
  <c r="E418" i="20"/>
  <c r="F418" i="20"/>
  <c r="G418" i="20"/>
  <c r="H418" i="20"/>
  <c r="I418" i="20"/>
  <c r="J418" i="20"/>
  <c r="K418" i="20"/>
  <c r="L418" i="20"/>
  <c r="M418" i="20"/>
  <c r="N418" i="20"/>
  <c r="O418" i="20"/>
  <c r="P418" i="20"/>
  <c r="Q418" i="20"/>
  <c r="R418" i="20"/>
  <c r="S418" i="20"/>
  <c r="T418" i="20"/>
  <c r="U418" i="20"/>
  <c r="V418" i="20"/>
  <c r="W418" i="20"/>
  <c r="BA418" i="20" s="1"/>
  <c r="X418" i="20"/>
  <c r="Y418" i="20"/>
  <c r="Z418" i="20"/>
  <c r="AA418" i="20"/>
  <c r="BE418" i="20" s="1"/>
  <c r="AB418" i="20"/>
  <c r="AC418" i="20"/>
  <c r="AD418" i="20"/>
  <c r="BF418" i="20" s="1"/>
  <c r="AF418" i="20"/>
  <c r="AH418" i="20"/>
  <c r="C419" i="20"/>
  <c r="D419" i="20"/>
  <c r="E419" i="20"/>
  <c r="F419" i="20"/>
  <c r="G419" i="20"/>
  <c r="H419" i="20"/>
  <c r="I419" i="20"/>
  <c r="J419" i="20"/>
  <c r="K419" i="20"/>
  <c r="L419" i="20"/>
  <c r="M419" i="20"/>
  <c r="N419" i="20"/>
  <c r="O419" i="20"/>
  <c r="P419" i="20"/>
  <c r="Q419" i="20"/>
  <c r="R419" i="20"/>
  <c r="S419" i="20"/>
  <c r="T419" i="20"/>
  <c r="U419" i="20"/>
  <c r="V419" i="20"/>
  <c r="W419" i="20"/>
  <c r="BA419" i="20" s="1"/>
  <c r="X419" i="20"/>
  <c r="Y419" i="20"/>
  <c r="Z419" i="20"/>
  <c r="AA419" i="20"/>
  <c r="BE419" i="20" s="1"/>
  <c r="AB419" i="20"/>
  <c r="AC419" i="20"/>
  <c r="AD419" i="20"/>
  <c r="BF419" i="20" s="1"/>
  <c r="AF419" i="20"/>
  <c r="AH419" i="20"/>
  <c r="C420" i="20"/>
  <c r="D420" i="20"/>
  <c r="E420" i="20"/>
  <c r="F420" i="20"/>
  <c r="G420" i="20"/>
  <c r="H420" i="20"/>
  <c r="I420" i="20"/>
  <c r="J420" i="20"/>
  <c r="K420" i="20"/>
  <c r="L420" i="20"/>
  <c r="M420" i="20"/>
  <c r="N420" i="20"/>
  <c r="O420" i="20"/>
  <c r="P420" i="20"/>
  <c r="Q420" i="20"/>
  <c r="R420" i="20"/>
  <c r="S420" i="20"/>
  <c r="T420" i="20"/>
  <c r="U420" i="20"/>
  <c r="V420" i="20"/>
  <c r="W420" i="20"/>
  <c r="BA420" i="20" s="1"/>
  <c r="X420" i="20"/>
  <c r="Y420" i="20"/>
  <c r="Z420" i="20"/>
  <c r="AA420" i="20"/>
  <c r="BE420" i="20" s="1"/>
  <c r="AB420" i="20"/>
  <c r="AC420" i="20"/>
  <c r="AD420" i="20"/>
  <c r="BF420" i="20" s="1"/>
  <c r="AF420" i="20"/>
  <c r="AH420" i="20"/>
  <c r="C421" i="20"/>
  <c r="D421" i="20"/>
  <c r="E421" i="20"/>
  <c r="F421" i="20"/>
  <c r="G421" i="20"/>
  <c r="H421" i="20"/>
  <c r="I421" i="20"/>
  <c r="J421" i="20"/>
  <c r="K421" i="20"/>
  <c r="L421" i="20"/>
  <c r="M421" i="20"/>
  <c r="N421" i="20"/>
  <c r="O421" i="20"/>
  <c r="P421" i="20"/>
  <c r="Q421" i="20"/>
  <c r="R421" i="20"/>
  <c r="S421" i="20"/>
  <c r="T421" i="20"/>
  <c r="U421" i="20"/>
  <c r="V421" i="20"/>
  <c r="W421" i="20"/>
  <c r="BA421" i="20" s="1"/>
  <c r="X421" i="20"/>
  <c r="Y421" i="20"/>
  <c r="Z421" i="20"/>
  <c r="AA421" i="20"/>
  <c r="BE421" i="20" s="1"/>
  <c r="AB421" i="20"/>
  <c r="AC421" i="20"/>
  <c r="AD421" i="20"/>
  <c r="BF421" i="20" s="1"/>
  <c r="AF421" i="20"/>
  <c r="AH421" i="20"/>
  <c r="C422" i="20"/>
  <c r="D422" i="20"/>
  <c r="E422" i="20"/>
  <c r="F422" i="20"/>
  <c r="G422" i="20"/>
  <c r="H422" i="20"/>
  <c r="I422" i="20"/>
  <c r="J422" i="20"/>
  <c r="K422" i="20"/>
  <c r="L422" i="20"/>
  <c r="M422" i="20"/>
  <c r="N422" i="20"/>
  <c r="O422" i="20"/>
  <c r="P422" i="20"/>
  <c r="Q422" i="20"/>
  <c r="R422" i="20"/>
  <c r="S422" i="20"/>
  <c r="T422" i="20"/>
  <c r="U422" i="20"/>
  <c r="V422" i="20"/>
  <c r="W422" i="20"/>
  <c r="BA422" i="20" s="1"/>
  <c r="X422" i="20"/>
  <c r="Y422" i="20"/>
  <c r="Z422" i="20"/>
  <c r="AA422" i="20"/>
  <c r="BE422" i="20" s="1"/>
  <c r="AB422" i="20"/>
  <c r="AC422" i="20"/>
  <c r="AD422" i="20"/>
  <c r="BF422" i="20" s="1"/>
  <c r="AF422" i="20"/>
  <c r="AH422" i="20"/>
  <c r="C423" i="20"/>
  <c r="D423" i="20"/>
  <c r="E423" i="20"/>
  <c r="F423" i="20"/>
  <c r="G423" i="20"/>
  <c r="H423" i="20"/>
  <c r="I423" i="20"/>
  <c r="J423" i="20"/>
  <c r="K423" i="20"/>
  <c r="L423" i="20"/>
  <c r="M423" i="20"/>
  <c r="N423" i="20"/>
  <c r="O423" i="20"/>
  <c r="P423" i="20"/>
  <c r="Q423" i="20"/>
  <c r="R423" i="20"/>
  <c r="S423" i="20"/>
  <c r="T423" i="20"/>
  <c r="U423" i="20"/>
  <c r="V423" i="20"/>
  <c r="W423" i="20"/>
  <c r="BA423" i="20" s="1"/>
  <c r="X423" i="20"/>
  <c r="Y423" i="20"/>
  <c r="Z423" i="20"/>
  <c r="AA423" i="20"/>
  <c r="BE423" i="20" s="1"/>
  <c r="AB423" i="20"/>
  <c r="AC423" i="20"/>
  <c r="AD423" i="20"/>
  <c r="BF423" i="20" s="1"/>
  <c r="AF423" i="20"/>
  <c r="AH423" i="20"/>
  <c r="C424" i="20"/>
  <c r="D424" i="20"/>
  <c r="E424" i="20"/>
  <c r="F424" i="20"/>
  <c r="G424" i="20"/>
  <c r="H424" i="20"/>
  <c r="I424" i="20"/>
  <c r="J424" i="20"/>
  <c r="K424" i="20"/>
  <c r="L424" i="20"/>
  <c r="M424" i="20"/>
  <c r="N424" i="20"/>
  <c r="O424" i="20"/>
  <c r="P424" i="20"/>
  <c r="Q424" i="20"/>
  <c r="R424" i="20"/>
  <c r="S424" i="20"/>
  <c r="T424" i="20"/>
  <c r="U424" i="20"/>
  <c r="V424" i="20"/>
  <c r="W424" i="20"/>
  <c r="BA424" i="20" s="1"/>
  <c r="X424" i="20"/>
  <c r="Y424" i="20"/>
  <c r="Z424" i="20"/>
  <c r="AA424" i="20"/>
  <c r="BE424" i="20" s="1"/>
  <c r="AB424" i="20"/>
  <c r="AC424" i="20"/>
  <c r="AD424" i="20"/>
  <c r="BF424" i="20" s="1"/>
  <c r="AF424" i="20"/>
  <c r="AH424" i="20"/>
  <c r="C425" i="20"/>
  <c r="D425" i="20"/>
  <c r="E425" i="20"/>
  <c r="F425" i="20"/>
  <c r="G425" i="20"/>
  <c r="H425" i="20"/>
  <c r="I425" i="20"/>
  <c r="J425" i="20"/>
  <c r="K425" i="20"/>
  <c r="L425" i="20"/>
  <c r="M425" i="20"/>
  <c r="N425" i="20"/>
  <c r="O425" i="20"/>
  <c r="P425" i="20"/>
  <c r="Q425" i="20"/>
  <c r="R425" i="20"/>
  <c r="S425" i="20"/>
  <c r="T425" i="20"/>
  <c r="U425" i="20"/>
  <c r="V425" i="20"/>
  <c r="W425" i="20"/>
  <c r="BA425" i="20" s="1"/>
  <c r="X425" i="20"/>
  <c r="Y425" i="20"/>
  <c r="Z425" i="20"/>
  <c r="AA425" i="20"/>
  <c r="BE425" i="20" s="1"/>
  <c r="AB425" i="20"/>
  <c r="AC425" i="20"/>
  <c r="AD425" i="20"/>
  <c r="BF425" i="20" s="1"/>
  <c r="AF425" i="20"/>
  <c r="AH425" i="20"/>
  <c r="C426" i="20"/>
  <c r="D426" i="20"/>
  <c r="E426" i="20"/>
  <c r="F426" i="20"/>
  <c r="G426" i="20"/>
  <c r="H426" i="20"/>
  <c r="I426" i="20"/>
  <c r="J426" i="20"/>
  <c r="K426" i="20"/>
  <c r="L426" i="20"/>
  <c r="M426" i="20"/>
  <c r="N426" i="20"/>
  <c r="O426" i="20"/>
  <c r="P426" i="20"/>
  <c r="Q426" i="20"/>
  <c r="R426" i="20"/>
  <c r="S426" i="20"/>
  <c r="T426" i="20"/>
  <c r="U426" i="20"/>
  <c r="V426" i="20"/>
  <c r="W426" i="20"/>
  <c r="BA426" i="20" s="1"/>
  <c r="X426" i="20"/>
  <c r="Y426" i="20"/>
  <c r="Z426" i="20"/>
  <c r="AA426" i="20"/>
  <c r="BE426" i="20" s="1"/>
  <c r="AB426" i="20"/>
  <c r="AC426" i="20"/>
  <c r="AD426" i="20"/>
  <c r="BF426" i="20" s="1"/>
  <c r="AF426" i="20"/>
  <c r="AH426" i="20"/>
  <c r="C427" i="20"/>
  <c r="D427" i="20"/>
  <c r="E427" i="20"/>
  <c r="F427" i="20"/>
  <c r="G427" i="20"/>
  <c r="H427" i="20"/>
  <c r="I427" i="20"/>
  <c r="J427" i="20"/>
  <c r="K427" i="20"/>
  <c r="L427" i="20"/>
  <c r="M427" i="20"/>
  <c r="N427" i="20"/>
  <c r="O427" i="20"/>
  <c r="P427" i="20"/>
  <c r="Q427" i="20"/>
  <c r="R427" i="20"/>
  <c r="S427" i="20"/>
  <c r="T427" i="20"/>
  <c r="U427" i="20"/>
  <c r="V427" i="20"/>
  <c r="W427" i="20"/>
  <c r="BA427" i="20" s="1"/>
  <c r="X427" i="20"/>
  <c r="Y427" i="20"/>
  <c r="Z427" i="20"/>
  <c r="AA427" i="20"/>
  <c r="BE427" i="20" s="1"/>
  <c r="AB427" i="20"/>
  <c r="AC427" i="20"/>
  <c r="AD427" i="20"/>
  <c r="BF427" i="20" s="1"/>
  <c r="AF427" i="20"/>
  <c r="AH427" i="20"/>
  <c r="C428" i="20"/>
  <c r="D428" i="20"/>
  <c r="E428" i="20"/>
  <c r="F428" i="20"/>
  <c r="G428" i="20"/>
  <c r="H428" i="20"/>
  <c r="I428" i="20"/>
  <c r="J428" i="20"/>
  <c r="K428" i="20"/>
  <c r="L428" i="20"/>
  <c r="M428" i="20"/>
  <c r="N428" i="20"/>
  <c r="O428" i="20"/>
  <c r="P428" i="20"/>
  <c r="Q428" i="20"/>
  <c r="R428" i="20"/>
  <c r="S428" i="20"/>
  <c r="T428" i="20"/>
  <c r="U428" i="20"/>
  <c r="V428" i="20"/>
  <c r="W428" i="20"/>
  <c r="BA428" i="20" s="1"/>
  <c r="X428" i="20"/>
  <c r="Y428" i="20"/>
  <c r="Z428" i="20"/>
  <c r="AA428" i="20"/>
  <c r="BE428" i="20" s="1"/>
  <c r="AB428" i="20"/>
  <c r="AC428" i="20"/>
  <c r="AD428" i="20"/>
  <c r="BF428" i="20" s="1"/>
  <c r="AF428" i="20"/>
  <c r="AH428" i="20"/>
  <c r="C429" i="20"/>
  <c r="D429" i="20"/>
  <c r="E429" i="20"/>
  <c r="F429" i="20"/>
  <c r="G429" i="20"/>
  <c r="H429" i="20"/>
  <c r="I429" i="20"/>
  <c r="J429" i="20"/>
  <c r="K429" i="20"/>
  <c r="L429" i="20"/>
  <c r="M429" i="20"/>
  <c r="N429" i="20"/>
  <c r="O429" i="20"/>
  <c r="P429" i="20"/>
  <c r="Q429" i="20"/>
  <c r="R429" i="20"/>
  <c r="S429" i="20"/>
  <c r="T429" i="20"/>
  <c r="U429" i="20"/>
  <c r="V429" i="20"/>
  <c r="W429" i="20"/>
  <c r="BA429" i="20" s="1"/>
  <c r="X429" i="20"/>
  <c r="Y429" i="20"/>
  <c r="Z429" i="20"/>
  <c r="AA429" i="20"/>
  <c r="BE429" i="20" s="1"/>
  <c r="AB429" i="20"/>
  <c r="AC429" i="20"/>
  <c r="AD429" i="20"/>
  <c r="BF429" i="20" s="1"/>
  <c r="AF429" i="20"/>
  <c r="AH429" i="20"/>
  <c r="C430" i="20"/>
  <c r="D430" i="20"/>
  <c r="E430" i="20"/>
  <c r="F430" i="20"/>
  <c r="G430" i="20"/>
  <c r="H430" i="20"/>
  <c r="I430" i="20"/>
  <c r="J430" i="20"/>
  <c r="K430" i="20"/>
  <c r="L430" i="20"/>
  <c r="M430" i="20"/>
  <c r="N430" i="20"/>
  <c r="O430" i="20"/>
  <c r="P430" i="20"/>
  <c r="Q430" i="20"/>
  <c r="R430" i="20"/>
  <c r="S430" i="20"/>
  <c r="T430" i="20"/>
  <c r="U430" i="20"/>
  <c r="V430" i="20"/>
  <c r="W430" i="20"/>
  <c r="BA430" i="20" s="1"/>
  <c r="X430" i="20"/>
  <c r="Y430" i="20"/>
  <c r="Z430" i="20"/>
  <c r="AA430" i="20"/>
  <c r="BE430" i="20" s="1"/>
  <c r="AB430" i="20"/>
  <c r="AC430" i="20"/>
  <c r="AD430" i="20"/>
  <c r="BF430" i="20" s="1"/>
  <c r="AF430" i="20"/>
  <c r="AH430" i="20"/>
  <c r="C431" i="20"/>
  <c r="D431" i="20"/>
  <c r="E431" i="20"/>
  <c r="F431" i="20"/>
  <c r="G431" i="20"/>
  <c r="H431" i="20"/>
  <c r="I431" i="20"/>
  <c r="J431" i="20"/>
  <c r="K431" i="20"/>
  <c r="L431" i="20"/>
  <c r="M431" i="20"/>
  <c r="N431" i="20"/>
  <c r="O431" i="20"/>
  <c r="P431" i="20"/>
  <c r="Q431" i="20"/>
  <c r="R431" i="20"/>
  <c r="S431" i="20"/>
  <c r="T431" i="20"/>
  <c r="U431" i="20"/>
  <c r="V431" i="20"/>
  <c r="W431" i="20"/>
  <c r="BA431" i="20" s="1"/>
  <c r="X431" i="20"/>
  <c r="Y431" i="20"/>
  <c r="Z431" i="20"/>
  <c r="AA431" i="20"/>
  <c r="BE431" i="20" s="1"/>
  <c r="AB431" i="20"/>
  <c r="AC431" i="20"/>
  <c r="AD431" i="20"/>
  <c r="BF431" i="20" s="1"/>
  <c r="AF431" i="20"/>
  <c r="AH431" i="20"/>
  <c r="C432" i="20"/>
  <c r="D432" i="20"/>
  <c r="E432" i="20"/>
  <c r="F432" i="20"/>
  <c r="G432" i="20"/>
  <c r="H432" i="20"/>
  <c r="I432" i="20"/>
  <c r="J432" i="20"/>
  <c r="K432" i="20"/>
  <c r="L432" i="20"/>
  <c r="M432" i="20"/>
  <c r="N432" i="20"/>
  <c r="O432" i="20"/>
  <c r="P432" i="20"/>
  <c r="Q432" i="20"/>
  <c r="R432" i="20"/>
  <c r="S432" i="20"/>
  <c r="T432" i="20"/>
  <c r="U432" i="20"/>
  <c r="V432" i="20"/>
  <c r="W432" i="20"/>
  <c r="BA432" i="20" s="1"/>
  <c r="X432" i="20"/>
  <c r="Y432" i="20"/>
  <c r="Z432" i="20"/>
  <c r="AA432" i="20"/>
  <c r="BE432" i="20" s="1"/>
  <c r="AB432" i="20"/>
  <c r="AC432" i="20"/>
  <c r="AD432" i="20"/>
  <c r="BF432" i="20" s="1"/>
  <c r="AF432" i="20"/>
  <c r="AH432" i="20"/>
  <c r="C433" i="20"/>
  <c r="D433" i="20"/>
  <c r="E433" i="20"/>
  <c r="F433" i="20"/>
  <c r="G433" i="20"/>
  <c r="H433" i="20"/>
  <c r="I433" i="20"/>
  <c r="J433" i="20"/>
  <c r="K433" i="20"/>
  <c r="L433" i="20"/>
  <c r="M433" i="20"/>
  <c r="N433" i="20"/>
  <c r="O433" i="20"/>
  <c r="P433" i="20"/>
  <c r="Q433" i="20"/>
  <c r="R433" i="20"/>
  <c r="S433" i="20"/>
  <c r="T433" i="20"/>
  <c r="U433" i="20"/>
  <c r="V433" i="20"/>
  <c r="W433" i="20"/>
  <c r="BA433" i="20" s="1"/>
  <c r="X433" i="20"/>
  <c r="Y433" i="20"/>
  <c r="Z433" i="20"/>
  <c r="AA433" i="20"/>
  <c r="BE433" i="20" s="1"/>
  <c r="AB433" i="20"/>
  <c r="AC433" i="20"/>
  <c r="AD433" i="20"/>
  <c r="BF433" i="20" s="1"/>
  <c r="AF433" i="20"/>
  <c r="AH433" i="20"/>
  <c r="C434" i="20"/>
  <c r="D434" i="20"/>
  <c r="E434" i="20"/>
  <c r="F434" i="20"/>
  <c r="G434" i="20"/>
  <c r="H434" i="20"/>
  <c r="I434" i="20"/>
  <c r="J434" i="20"/>
  <c r="K434" i="20"/>
  <c r="L434" i="20"/>
  <c r="M434" i="20"/>
  <c r="N434" i="20"/>
  <c r="O434" i="20"/>
  <c r="P434" i="20"/>
  <c r="Q434" i="20"/>
  <c r="R434" i="20"/>
  <c r="S434" i="20"/>
  <c r="T434" i="20"/>
  <c r="U434" i="20"/>
  <c r="V434" i="20"/>
  <c r="W434" i="20"/>
  <c r="BA434" i="20" s="1"/>
  <c r="X434" i="20"/>
  <c r="Y434" i="20"/>
  <c r="Z434" i="20"/>
  <c r="AA434" i="20"/>
  <c r="BE434" i="20" s="1"/>
  <c r="AB434" i="20"/>
  <c r="AC434" i="20"/>
  <c r="AD434" i="20"/>
  <c r="BF434" i="20" s="1"/>
  <c r="AF434" i="20"/>
  <c r="AH434" i="20"/>
  <c r="C435" i="20"/>
  <c r="D435" i="20"/>
  <c r="E435" i="20"/>
  <c r="F435" i="20"/>
  <c r="G435" i="20"/>
  <c r="H435" i="20"/>
  <c r="I435" i="20"/>
  <c r="J435" i="20"/>
  <c r="K435" i="20"/>
  <c r="L435" i="20"/>
  <c r="M435" i="20"/>
  <c r="N435" i="20"/>
  <c r="O435" i="20"/>
  <c r="P435" i="20"/>
  <c r="Q435" i="20"/>
  <c r="R435" i="20"/>
  <c r="S435" i="20"/>
  <c r="T435" i="20"/>
  <c r="U435" i="20"/>
  <c r="V435" i="20"/>
  <c r="W435" i="20"/>
  <c r="BA435" i="20" s="1"/>
  <c r="X435" i="20"/>
  <c r="Y435" i="20"/>
  <c r="Z435" i="20"/>
  <c r="AA435" i="20"/>
  <c r="BE435" i="20" s="1"/>
  <c r="AB435" i="20"/>
  <c r="AC435" i="20"/>
  <c r="AD435" i="20"/>
  <c r="BF435" i="20" s="1"/>
  <c r="AF435" i="20"/>
  <c r="AH435" i="20"/>
  <c r="C436" i="20"/>
  <c r="D436" i="20"/>
  <c r="E436" i="20"/>
  <c r="F436" i="20"/>
  <c r="G436" i="20"/>
  <c r="H436" i="20"/>
  <c r="I436" i="20"/>
  <c r="J436" i="20"/>
  <c r="K436" i="20"/>
  <c r="L436" i="20"/>
  <c r="M436" i="20"/>
  <c r="N436" i="20"/>
  <c r="O436" i="20"/>
  <c r="P436" i="20"/>
  <c r="Q436" i="20"/>
  <c r="R436" i="20"/>
  <c r="S436" i="20"/>
  <c r="T436" i="20"/>
  <c r="U436" i="20"/>
  <c r="V436" i="20"/>
  <c r="W436" i="20"/>
  <c r="BA436" i="20" s="1"/>
  <c r="X436" i="20"/>
  <c r="Y436" i="20"/>
  <c r="Z436" i="20"/>
  <c r="AA436" i="20"/>
  <c r="BE436" i="20" s="1"/>
  <c r="AB436" i="20"/>
  <c r="AC436" i="20"/>
  <c r="AD436" i="20"/>
  <c r="BF436" i="20" s="1"/>
  <c r="AF436" i="20"/>
  <c r="AH436" i="20"/>
  <c r="C437" i="20"/>
  <c r="D437" i="20"/>
  <c r="E437" i="20"/>
  <c r="F437" i="20"/>
  <c r="G437" i="20"/>
  <c r="H437" i="20"/>
  <c r="I437" i="20"/>
  <c r="J437" i="20"/>
  <c r="K437" i="20"/>
  <c r="L437" i="20"/>
  <c r="M437" i="20"/>
  <c r="N437" i="20"/>
  <c r="O437" i="20"/>
  <c r="P437" i="20"/>
  <c r="Q437" i="20"/>
  <c r="R437" i="20"/>
  <c r="S437" i="20"/>
  <c r="T437" i="20"/>
  <c r="U437" i="20"/>
  <c r="V437" i="20"/>
  <c r="W437" i="20"/>
  <c r="BA437" i="20" s="1"/>
  <c r="X437" i="20"/>
  <c r="Y437" i="20"/>
  <c r="Z437" i="20"/>
  <c r="AA437" i="20"/>
  <c r="BE437" i="20" s="1"/>
  <c r="AB437" i="20"/>
  <c r="AC437" i="20"/>
  <c r="AD437" i="20"/>
  <c r="BF437" i="20" s="1"/>
  <c r="AF437" i="20"/>
  <c r="AH437" i="20"/>
  <c r="C438" i="20"/>
  <c r="D438" i="20"/>
  <c r="E438" i="20"/>
  <c r="F438" i="20"/>
  <c r="G438" i="20"/>
  <c r="H438" i="20"/>
  <c r="I438" i="20"/>
  <c r="J438" i="20"/>
  <c r="K438" i="20"/>
  <c r="L438" i="20"/>
  <c r="M438" i="20"/>
  <c r="N438" i="20"/>
  <c r="O438" i="20"/>
  <c r="P438" i="20"/>
  <c r="Q438" i="20"/>
  <c r="R438" i="20"/>
  <c r="S438" i="20"/>
  <c r="T438" i="20"/>
  <c r="U438" i="20"/>
  <c r="V438" i="20"/>
  <c r="W438" i="20"/>
  <c r="BA438" i="20" s="1"/>
  <c r="X438" i="20"/>
  <c r="Y438" i="20"/>
  <c r="Z438" i="20"/>
  <c r="AA438" i="20"/>
  <c r="BE438" i="20" s="1"/>
  <c r="AB438" i="20"/>
  <c r="AC438" i="20"/>
  <c r="AD438" i="20"/>
  <c r="BF438" i="20" s="1"/>
  <c r="AF438" i="20"/>
  <c r="AH438" i="20"/>
  <c r="C439" i="20"/>
  <c r="D439" i="20"/>
  <c r="E439" i="20"/>
  <c r="F439" i="20"/>
  <c r="G439" i="20"/>
  <c r="H439" i="20"/>
  <c r="I439" i="20"/>
  <c r="J439" i="20"/>
  <c r="K439" i="20"/>
  <c r="L439" i="20"/>
  <c r="M439" i="20"/>
  <c r="N439" i="20"/>
  <c r="O439" i="20"/>
  <c r="P439" i="20"/>
  <c r="Q439" i="20"/>
  <c r="R439" i="20"/>
  <c r="S439" i="20"/>
  <c r="T439" i="20"/>
  <c r="U439" i="20"/>
  <c r="V439" i="20"/>
  <c r="W439" i="20"/>
  <c r="BA439" i="20" s="1"/>
  <c r="X439" i="20"/>
  <c r="Y439" i="20"/>
  <c r="Z439" i="20"/>
  <c r="AA439" i="20"/>
  <c r="BE439" i="20" s="1"/>
  <c r="AB439" i="20"/>
  <c r="AC439" i="20"/>
  <c r="AD439" i="20"/>
  <c r="BF439" i="20" s="1"/>
  <c r="AF439" i="20"/>
  <c r="AH439" i="20"/>
  <c r="C440" i="20"/>
  <c r="D440" i="20"/>
  <c r="E440" i="20"/>
  <c r="F440" i="20"/>
  <c r="G440" i="20"/>
  <c r="H440" i="20"/>
  <c r="I440" i="20"/>
  <c r="J440" i="20"/>
  <c r="K440" i="20"/>
  <c r="L440" i="20"/>
  <c r="M440" i="20"/>
  <c r="N440" i="20"/>
  <c r="O440" i="20"/>
  <c r="P440" i="20"/>
  <c r="Q440" i="20"/>
  <c r="R440" i="20"/>
  <c r="S440" i="20"/>
  <c r="T440" i="20"/>
  <c r="U440" i="20"/>
  <c r="V440" i="20"/>
  <c r="W440" i="20"/>
  <c r="BA440" i="20" s="1"/>
  <c r="X440" i="20"/>
  <c r="Y440" i="20"/>
  <c r="Z440" i="20"/>
  <c r="AA440" i="20"/>
  <c r="BE440" i="20" s="1"/>
  <c r="AB440" i="20"/>
  <c r="AC440" i="20"/>
  <c r="AD440" i="20"/>
  <c r="BF440" i="20" s="1"/>
  <c r="AF440" i="20"/>
  <c r="AH440" i="20"/>
  <c r="C441" i="20"/>
  <c r="D441" i="20"/>
  <c r="E441" i="20"/>
  <c r="F441" i="20"/>
  <c r="G441" i="20"/>
  <c r="H441" i="20"/>
  <c r="I441" i="20"/>
  <c r="J441" i="20"/>
  <c r="K441" i="20"/>
  <c r="L441" i="20"/>
  <c r="M441" i="20"/>
  <c r="N441" i="20"/>
  <c r="O441" i="20"/>
  <c r="P441" i="20"/>
  <c r="Q441" i="20"/>
  <c r="R441" i="20"/>
  <c r="S441" i="20"/>
  <c r="T441" i="20"/>
  <c r="U441" i="20"/>
  <c r="V441" i="20"/>
  <c r="W441" i="20"/>
  <c r="BA441" i="20" s="1"/>
  <c r="X441" i="20"/>
  <c r="Y441" i="20"/>
  <c r="Z441" i="20"/>
  <c r="AA441" i="20"/>
  <c r="BE441" i="20" s="1"/>
  <c r="AB441" i="20"/>
  <c r="AC441" i="20"/>
  <c r="AD441" i="20"/>
  <c r="BF441" i="20" s="1"/>
  <c r="AF441" i="20"/>
  <c r="AH441" i="20"/>
  <c r="C442" i="20"/>
  <c r="D442" i="20"/>
  <c r="E442" i="20"/>
  <c r="F442" i="20"/>
  <c r="G442" i="20"/>
  <c r="H442" i="20"/>
  <c r="I442" i="20"/>
  <c r="J442" i="20"/>
  <c r="K442" i="20"/>
  <c r="L442" i="20"/>
  <c r="M442" i="20"/>
  <c r="N442" i="20"/>
  <c r="O442" i="20"/>
  <c r="P442" i="20"/>
  <c r="Q442" i="20"/>
  <c r="R442" i="20"/>
  <c r="S442" i="20"/>
  <c r="T442" i="20"/>
  <c r="U442" i="20"/>
  <c r="V442" i="20"/>
  <c r="W442" i="20"/>
  <c r="BA442" i="20" s="1"/>
  <c r="X442" i="20"/>
  <c r="Y442" i="20"/>
  <c r="Z442" i="20"/>
  <c r="AA442" i="20"/>
  <c r="BE442" i="20" s="1"/>
  <c r="AB442" i="20"/>
  <c r="AC442" i="20"/>
  <c r="AD442" i="20"/>
  <c r="BF442" i="20" s="1"/>
  <c r="AF442" i="20"/>
  <c r="AH442" i="20"/>
  <c r="C443" i="20"/>
  <c r="D443" i="20"/>
  <c r="E443" i="20"/>
  <c r="F443" i="20"/>
  <c r="G443" i="20"/>
  <c r="H443" i="20"/>
  <c r="I443" i="20"/>
  <c r="J443" i="20"/>
  <c r="K443" i="20"/>
  <c r="L443" i="20"/>
  <c r="M443" i="20"/>
  <c r="N443" i="20"/>
  <c r="O443" i="20"/>
  <c r="P443" i="20"/>
  <c r="Q443" i="20"/>
  <c r="R443" i="20"/>
  <c r="S443" i="20"/>
  <c r="T443" i="20"/>
  <c r="U443" i="20"/>
  <c r="V443" i="20"/>
  <c r="W443" i="20"/>
  <c r="BA443" i="20" s="1"/>
  <c r="X443" i="20"/>
  <c r="Y443" i="20"/>
  <c r="Z443" i="20"/>
  <c r="AA443" i="20"/>
  <c r="BE443" i="20" s="1"/>
  <c r="AB443" i="20"/>
  <c r="AC443" i="20"/>
  <c r="AD443" i="20"/>
  <c r="BF443" i="20" s="1"/>
  <c r="AF443" i="20"/>
  <c r="AH443" i="20"/>
  <c r="C444" i="20"/>
  <c r="D444" i="20"/>
  <c r="E444" i="20"/>
  <c r="F444" i="20"/>
  <c r="G444" i="20"/>
  <c r="H444" i="20"/>
  <c r="I444" i="20"/>
  <c r="J444" i="20"/>
  <c r="K444" i="20"/>
  <c r="L444" i="20"/>
  <c r="M444" i="20"/>
  <c r="N444" i="20"/>
  <c r="O444" i="20"/>
  <c r="P444" i="20"/>
  <c r="Q444" i="20"/>
  <c r="R444" i="20"/>
  <c r="S444" i="20"/>
  <c r="T444" i="20"/>
  <c r="U444" i="20"/>
  <c r="V444" i="20"/>
  <c r="W444" i="20"/>
  <c r="BA444" i="20" s="1"/>
  <c r="X444" i="20"/>
  <c r="Y444" i="20"/>
  <c r="Z444" i="20"/>
  <c r="AA444" i="20"/>
  <c r="BE444" i="20" s="1"/>
  <c r="AB444" i="20"/>
  <c r="AC444" i="20"/>
  <c r="AD444" i="20"/>
  <c r="BF444" i="20" s="1"/>
  <c r="AF444" i="20"/>
  <c r="AH444" i="20"/>
  <c r="C445" i="20"/>
  <c r="D445" i="20"/>
  <c r="E445" i="20"/>
  <c r="F445" i="20"/>
  <c r="G445" i="20"/>
  <c r="H445" i="20"/>
  <c r="I445" i="20"/>
  <c r="J445" i="20"/>
  <c r="K445" i="20"/>
  <c r="L445" i="20"/>
  <c r="M445" i="20"/>
  <c r="N445" i="20"/>
  <c r="O445" i="20"/>
  <c r="P445" i="20"/>
  <c r="Q445" i="20"/>
  <c r="R445" i="20"/>
  <c r="S445" i="20"/>
  <c r="T445" i="20"/>
  <c r="U445" i="20"/>
  <c r="V445" i="20"/>
  <c r="W445" i="20"/>
  <c r="BA445" i="20" s="1"/>
  <c r="X445" i="20"/>
  <c r="Y445" i="20"/>
  <c r="Z445" i="20"/>
  <c r="AA445" i="20"/>
  <c r="BE445" i="20" s="1"/>
  <c r="AB445" i="20"/>
  <c r="AC445" i="20"/>
  <c r="AD445" i="20"/>
  <c r="BF445" i="20" s="1"/>
  <c r="AF445" i="20"/>
  <c r="AH445" i="20"/>
  <c r="C446" i="20"/>
  <c r="D446" i="20"/>
  <c r="E446" i="20"/>
  <c r="F446" i="20"/>
  <c r="G446" i="20"/>
  <c r="H446" i="20"/>
  <c r="I446" i="20"/>
  <c r="J446" i="20"/>
  <c r="K446" i="20"/>
  <c r="L446" i="20"/>
  <c r="M446" i="20"/>
  <c r="N446" i="20"/>
  <c r="O446" i="20"/>
  <c r="P446" i="20"/>
  <c r="Q446" i="20"/>
  <c r="R446" i="20"/>
  <c r="S446" i="20"/>
  <c r="T446" i="20"/>
  <c r="U446" i="20"/>
  <c r="V446" i="20"/>
  <c r="W446" i="20"/>
  <c r="BA446" i="20" s="1"/>
  <c r="X446" i="20"/>
  <c r="Y446" i="20"/>
  <c r="Z446" i="20"/>
  <c r="AA446" i="20"/>
  <c r="BE446" i="20" s="1"/>
  <c r="AB446" i="20"/>
  <c r="AC446" i="20"/>
  <c r="AD446" i="20"/>
  <c r="BF446" i="20" s="1"/>
  <c r="AF446" i="20"/>
  <c r="AH446" i="20"/>
  <c r="C447" i="20"/>
  <c r="D447" i="20"/>
  <c r="E447" i="20"/>
  <c r="F447" i="20"/>
  <c r="G447" i="20"/>
  <c r="H447" i="20"/>
  <c r="I447" i="20"/>
  <c r="J447" i="20"/>
  <c r="K447" i="20"/>
  <c r="L447" i="20"/>
  <c r="M447" i="20"/>
  <c r="N447" i="20"/>
  <c r="O447" i="20"/>
  <c r="P447" i="20"/>
  <c r="Q447" i="20"/>
  <c r="R447" i="20"/>
  <c r="S447" i="20"/>
  <c r="T447" i="20"/>
  <c r="U447" i="20"/>
  <c r="V447" i="20"/>
  <c r="W447" i="20"/>
  <c r="BA447" i="20" s="1"/>
  <c r="X447" i="20"/>
  <c r="Y447" i="20"/>
  <c r="Z447" i="20"/>
  <c r="AA447" i="20"/>
  <c r="BE447" i="20" s="1"/>
  <c r="AB447" i="20"/>
  <c r="AC447" i="20"/>
  <c r="AD447" i="20"/>
  <c r="BF447" i="20" s="1"/>
  <c r="AF447" i="20"/>
  <c r="AH447" i="20"/>
  <c r="C448" i="20"/>
  <c r="D448" i="20"/>
  <c r="E448" i="20"/>
  <c r="F448" i="20"/>
  <c r="G448" i="20"/>
  <c r="H448" i="20"/>
  <c r="I448" i="20"/>
  <c r="J448" i="20"/>
  <c r="K448" i="20"/>
  <c r="L448" i="20"/>
  <c r="M448" i="20"/>
  <c r="N448" i="20"/>
  <c r="O448" i="20"/>
  <c r="P448" i="20"/>
  <c r="Q448" i="20"/>
  <c r="R448" i="20"/>
  <c r="S448" i="20"/>
  <c r="T448" i="20"/>
  <c r="U448" i="20"/>
  <c r="V448" i="20"/>
  <c r="W448" i="20"/>
  <c r="BA448" i="20" s="1"/>
  <c r="X448" i="20"/>
  <c r="Y448" i="20"/>
  <c r="Z448" i="20"/>
  <c r="AA448" i="20"/>
  <c r="BE448" i="20" s="1"/>
  <c r="AB448" i="20"/>
  <c r="AC448" i="20"/>
  <c r="AD448" i="20"/>
  <c r="BF448" i="20" s="1"/>
  <c r="AF448" i="20"/>
  <c r="AH448" i="20"/>
  <c r="C449" i="20"/>
  <c r="D449" i="20"/>
  <c r="E449" i="20"/>
  <c r="F449" i="20"/>
  <c r="G449" i="20"/>
  <c r="H449" i="20"/>
  <c r="I449" i="20"/>
  <c r="J449" i="20"/>
  <c r="K449" i="20"/>
  <c r="L449" i="20"/>
  <c r="M449" i="20"/>
  <c r="N449" i="20"/>
  <c r="O449" i="20"/>
  <c r="P449" i="20"/>
  <c r="Q449" i="20"/>
  <c r="R449" i="20"/>
  <c r="S449" i="20"/>
  <c r="T449" i="20"/>
  <c r="U449" i="20"/>
  <c r="V449" i="20"/>
  <c r="W449" i="20"/>
  <c r="BA449" i="20" s="1"/>
  <c r="X449" i="20"/>
  <c r="Y449" i="20"/>
  <c r="Z449" i="20"/>
  <c r="AA449" i="20"/>
  <c r="BE449" i="20" s="1"/>
  <c r="AB449" i="20"/>
  <c r="AC449" i="20"/>
  <c r="AD449" i="20"/>
  <c r="BF449" i="20" s="1"/>
  <c r="AF449" i="20"/>
  <c r="AH449" i="20"/>
  <c r="C450" i="20"/>
  <c r="D450" i="20"/>
  <c r="E450" i="20"/>
  <c r="F450" i="20"/>
  <c r="G450" i="20"/>
  <c r="H450" i="20"/>
  <c r="I450" i="20"/>
  <c r="J450" i="20"/>
  <c r="K450" i="20"/>
  <c r="L450" i="20"/>
  <c r="M450" i="20"/>
  <c r="N450" i="20"/>
  <c r="O450" i="20"/>
  <c r="P450" i="20"/>
  <c r="Q450" i="20"/>
  <c r="R450" i="20"/>
  <c r="S450" i="20"/>
  <c r="T450" i="20"/>
  <c r="U450" i="20"/>
  <c r="V450" i="20"/>
  <c r="W450" i="20"/>
  <c r="BA450" i="20" s="1"/>
  <c r="X450" i="20"/>
  <c r="Y450" i="20"/>
  <c r="Z450" i="20"/>
  <c r="AA450" i="20"/>
  <c r="BE450" i="20" s="1"/>
  <c r="AB450" i="20"/>
  <c r="AC450" i="20"/>
  <c r="AD450" i="20"/>
  <c r="BF450" i="20" s="1"/>
  <c r="AF450" i="20"/>
  <c r="AH450" i="20"/>
  <c r="C451" i="20"/>
  <c r="D451" i="20"/>
  <c r="E451" i="20"/>
  <c r="F451" i="20"/>
  <c r="G451" i="20"/>
  <c r="H451" i="20"/>
  <c r="I451" i="20"/>
  <c r="J451" i="20"/>
  <c r="K451" i="20"/>
  <c r="L451" i="20"/>
  <c r="M451" i="20"/>
  <c r="N451" i="20"/>
  <c r="O451" i="20"/>
  <c r="P451" i="20"/>
  <c r="Q451" i="20"/>
  <c r="R451" i="20"/>
  <c r="S451" i="20"/>
  <c r="T451" i="20"/>
  <c r="U451" i="20"/>
  <c r="V451" i="20"/>
  <c r="W451" i="20"/>
  <c r="BA451" i="20" s="1"/>
  <c r="X451" i="20"/>
  <c r="Y451" i="20"/>
  <c r="Z451" i="20"/>
  <c r="AA451" i="20"/>
  <c r="BE451" i="20" s="1"/>
  <c r="AB451" i="20"/>
  <c r="AC451" i="20"/>
  <c r="AD451" i="20"/>
  <c r="BF451" i="20" s="1"/>
  <c r="AF451" i="20"/>
  <c r="AH451" i="20"/>
  <c r="C452" i="20"/>
  <c r="D452" i="20"/>
  <c r="E452" i="20"/>
  <c r="F452" i="20"/>
  <c r="G452" i="20"/>
  <c r="H452" i="20"/>
  <c r="I452" i="20"/>
  <c r="J452" i="20"/>
  <c r="K452" i="20"/>
  <c r="L452" i="20"/>
  <c r="M452" i="20"/>
  <c r="N452" i="20"/>
  <c r="O452" i="20"/>
  <c r="P452" i="20"/>
  <c r="Q452" i="20"/>
  <c r="R452" i="20"/>
  <c r="S452" i="20"/>
  <c r="T452" i="20"/>
  <c r="U452" i="20"/>
  <c r="V452" i="20"/>
  <c r="W452" i="20"/>
  <c r="BA452" i="20" s="1"/>
  <c r="X452" i="20"/>
  <c r="Y452" i="20"/>
  <c r="Z452" i="20"/>
  <c r="AA452" i="20"/>
  <c r="BE452" i="20" s="1"/>
  <c r="AB452" i="20"/>
  <c r="AC452" i="20"/>
  <c r="AD452" i="20"/>
  <c r="BF452" i="20" s="1"/>
  <c r="AF452" i="20"/>
  <c r="AH452" i="20"/>
  <c r="C453" i="20"/>
  <c r="D453" i="20"/>
  <c r="E453" i="20"/>
  <c r="F453" i="20"/>
  <c r="G453" i="20"/>
  <c r="H453" i="20"/>
  <c r="I453" i="20"/>
  <c r="J453" i="20"/>
  <c r="K453" i="20"/>
  <c r="L453" i="20"/>
  <c r="M453" i="20"/>
  <c r="N453" i="20"/>
  <c r="O453" i="20"/>
  <c r="P453" i="20"/>
  <c r="Q453" i="20"/>
  <c r="R453" i="20"/>
  <c r="S453" i="20"/>
  <c r="T453" i="20"/>
  <c r="U453" i="20"/>
  <c r="V453" i="20"/>
  <c r="W453" i="20"/>
  <c r="BA453" i="20" s="1"/>
  <c r="X453" i="20"/>
  <c r="Y453" i="20"/>
  <c r="Z453" i="20"/>
  <c r="AA453" i="20"/>
  <c r="BE453" i="20" s="1"/>
  <c r="AB453" i="20"/>
  <c r="AC453" i="20"/>
  <c r="AD453" i="20"/>
  <c r="BF453" i="20" s="1"/>
  <c r="AF453" i="20"/>
  <c r="AH453" i="20"/>
  <c r="C454" i="20"/>
  <c r="D454" i="20"/>
  <c r="E454" i="20"/>
  <c r="F454" i="20"/>
  <c r="G454" i="20"/>
  <c r="H454" i="20"/>
  <c r="I454" i="20"/>
  <c r="J454" i="20"/>
  <c r="K454" i="20"/>
  <c r="L454" i="20"/>
  <c r="M454" i="20"/>
  <c r="N454" i="20"/>
  <c r="O454" i="20"/>
  <c r="P454" i="20"/>
  <c r="Q454" i="20"/>
  <c r="R454" i="20"/>
  <c r="S454" i="20"/>
  <c r="T454" i="20"/>
  <c r="U454" i="20"/>
  <c r="V454" i="20"/>
  <c r="W454" i="20"/>
  <c r="BA454" i="20" s="1"/>
  <c r="X454" i="20"/>
  <c r="Y454" i="20"/>
  <c r="Z454" i="20"/>
  <c r="AA454" i="20"/>
  <c r="BE454" i="20" s="1"/>
  <c r="AB454" i="20"/>
  <c r="AC454" i="20"/>
  <c r="AD454" i="20"/>
  <c r="BF454" i="20" s="1"/>
  <c r="AF454" i="20"/>
  <c r="AH454" i="20"/>
  <c r="C455" i="20"/>
  <c r="D455" i="20"/>
  <c r="E455" i="20"/>
  <c r="F455" i="20"/>
  <c r="G455" i="20"/>
  <c r="H455" i="20"/>
  <c r="I455" i="20"/>
  <c r="J455" i="20"/>
  <c r="K455" i="20"/>
  <c r="L455" i="20"/>
  <c r="M455" i="20"/>
  <c r="N455" i="20"/>
  <c r="O455" i="20"/>
  <c r="P455" i="20"/>
  <c r="Q455" i="20"/>
  <c r="R455" i="20"/>
  <c r="S455" i="20"/>
  <c r="T455" i="20"/>
  <c r="U455" i="20"/>
  <c r="V455" i="20"/>
  <c r="W455" i="20"/>
  <c r="BA455" i="20" s="1"/>
  <c r="X455" i="20"/>
  <c r="Y455" i="20"/>
  <c r="Z455" i="20"/>
  <c r="AA455" i="20"/>
  <c r="BE455" i="20" s="1"/>
  <c r="AB455" i="20"/>
  <c r="AC455" i="20"/>
  <c r="AD455" i="20"/>
  <c r="BF455" i="20" s="1"/>
  <c r="AF455" i="20"/>
  <c r="AH455" i="20"/>
  <c r="C456" i="20"/>
  <c r="D456" i="20"/>
  <c r="E456" i="20"/>
  <c r="F456" i="20"/>
  <c r="G456" i="20"/>
  <c r="H456" i="20"/>
  <c r="I456" i="20"/>
  <c r="J456" i="20"/>
  <c r="K456" i="20"/>
  <c r="L456" i="20"/>
  <c r="M456" i="20"/>
  <c r="N456" i="20"/>
  <c r="O456" i="20"/>
  <c r="P456" i="20"/>
  <c r="Q456" i="20"/>
  <c r="R456" i="20"/>
  <c r="S456" i="20"/>
  <c r="T456" i="20"/>
  <c r="U456" i="20"/>
  <c r="V456" i="20"/>
  <c r="W456" i="20"/>
  <c r="BA456" i="20" s="1"/>
  <c r="X456" i="20"/>
  <c r="Y456" i="20"/>
  <c r="Z456" i="20"/>
  <c r="AA456" i="20"/>
  <c r="BE456" i="20" s="1"/>
  <c r="AB456" i="20"/>
  <c r="AC456" i="20"/>
  <c r="AD456" i="20"/>
  <c r="BF456" i="20" s="1"/>
  <c r="AF456" i="20"/>
  <c r="AH456" i="20"/>
  <c r="C457" i="20"/>
  <c r="D457" i="20"/>
  <c r="E457" i="20"/>
  <c r="F457" i="20"/>
  <c r="G457" i="20"/>
  <c r="H457" i="20"/>
  <c r="I457" i="20"/>
  <c r="J457" i="20"/>
  <c r="K457" i="20"/>
  <c r="L457" i="20"/>
  <c r="M457" i="20"/>
  <c r="N457" i="20"/>
  <c r="O457" i="20"/>
  <c r="P457" i="20"/>
  <c r="Q457" i="20"/>
  <c r="R457" i="20"/>
  <c r="S457" i="20"/>
  <c r="T457" i="20"/>
  <c r="U457" i="20"/>
  <c r="V457" i="20"/>
  <c r="W457" i="20"/>
  <c r="BA457" i="20" s="1"/>
  <c r="X457" i="20"/>
  <c r="Y457" i="20"/>
  <c r="Z457" i="20"/>
  <c r="AA457" i="20"/>
  <c r="BE457" i="20" s="1"/>
  <c r="AB457" i="20"/>
  <c r="AC457" i="20"/>
  <c r="AD457" i="20"/>
  <c r="BF457" i="20" s="1"/>
  <c r="AF457" i="20"/>
  <c r="AH457" i="20"/>
  <c r="C458" i="20"/>
  <c r="D458" i="20"/>
  <c r="E458" i="20"/>
  <c r="F458" i="20"/>
  <c r="G458" i="20"/>
  <c r="H458" i="20"/>
  <c r="I458" i="20"/>
  <c r="J458" i="20"/>
  <c r="K458" i="20"/>
  <c r="L458" i="20"/>
  <c r="M458" i="20"/>
  <c r="N458" i="20"/>
  <c r="O458" i="20"/>
  <c r="P458" i="20"/>
  <c r="Q458" i="20"/>
  <c r="R458" i="20"/>
  <c r="S458" i="20"/>
  <c r="T458" i="20"/>
  <c r="U458" i="20"/>
  <c r="V458" i="20"/>
  <c r="W458" i="20"/>
  <c r="BA458" i="20" s="1"/>
  <c r="X458" i="20"/>
  <c r="Y458" i="20"/>
  <c r="Z458" i="20"/>
  <c r="AA458" i="20"/>
  <c r="BE458" i="20" s="1"/>
  <c r="AB458" i="20"/>
  <c r="AC458" i="20"/>
  <c r="AD458" i="20"/>
  <c r="BF458" i="20" s="1"/>
  <c r="AF458" i="20"/>
  <c r="AH458" i="20"/>
  <c r="C459" i="20"/>
  <c r="D459" i="20"/>
  <c r="E459" i="20"/>
  <c r="F459" i="20"/>
  <c r="G459" i="20"/>
  <c r="H459" i="20"/>
  <c r="I459" i="20"/>
  <c r="J459" i="20"/>
  <c r="K459" i="20"/>
  <c r="L459" i="20"/>
  <c r="M459" i="20"/>
  <c r="N459" i="20"/>
  <c r="O459" i="20"/>
  <c r="P459" i="20"/>
  <c r="Q459" i="20"/>
  <c r="R459" i="20"/>
  <c r="S459" i="20"/>
  <c r="T459" i="20"/>
  <c r="U459" i="20"/>
  <c r="V459" i="20"/>
  <c r="W459" i="20"/>
  <c r="BA459" i="20" s="1"/>
  <c r="X459" i="20"/>
  <c r="Y459" i="20"/>
  <c r="Z459" i="20"/>
  <c r="AA459" i="20"/>
  <c r="BE459" i="20" s="1"/>
  <c r="AB459" i="20"/>
  <c r="AC459" i="20"/>
  <c r="AD459" i="20"/>
  <c r="BF459" i="20" s="1"/>
  <c r="AF459" i="20"/>
  <c r="AH459" i="20"/>
  <c r="C460" i="20"/>
  <c r="D460" i="20"/>
  <c r="E460" i="20"/>
  <c r="F460" i="20"/>
  <c r="G460" i="20"/>
  <c r="H460" i="20"/>
  <c r="I460" i="20"/>
  <c r="J460" i="20"/>
  <c r="K460" i="20"/>
  <c r="L460" i="20"/>
  <c r="M460" i="20"/>
  <c r="N460" i="20"/>
  <c r="O460" i="20"/>
  <c r="P460" i="20"/>
  <c r="Q460" i="20"/>
  <c r="R460" i="20"/>
  <c r="S460" i="20"/>
  <c r="T460" i="20"/>
  <c r="U460" i="20"/>
  <c r="V460" i="20"/>
  <c r="W460" i="20"/>
  <c r="BA460" i="20" s="1"/>
  <c r="X460" i="20"/>
  <c r="Y460" i="20"/>
  <c r="Z460" i="20"/>
  <c r="AA460" i="20"/>
  <c r="BE460" i="20" s="1"/>
  <c r="AB460" i="20"/>
  <c r="AC460" i="20"/>
  <c r="AD460" i="20"/>
  <c r="BF460" i="20" s="1"/>
  <c r="AF460" i="20"/>
  <c r="AH460" i="20"/>
  <c r="C461" i="20"/>
  <c r="D461" i="20"/>
  <c r="E461" i="20"/>
  <c r="F461" i="20"/>
  <c r="G461" i="20"/>
  <c r="H461" i="20"/>
  <c r="I461" i="20"/>
  <c r="J461" i="20"/>
  <c r="K461" i="20"/>
  <c r="L461" i="20"/>
  <c r="M461" i="20"/>
  <c r="N461" i="20"/>
  <c r="O461" i="20"/>
  <c r="P461" i="20"/>
  <c r="Q461" i="20"/>
  <c r="R461" i="20"/>
  <c r="S461" i="20"/>
  <c r="T461" i="20"/>
  <c r="U461" i="20"/>
  <c r="V461" i="20"/>
  <c r="W461" i="20"/>
  <c r="BA461" i="20" s="1"/>
  <c r="X461" i="20"/>
  <c r="Y461" i="20"/>
  <c r="Z461" i="20"/>
  <c r="AA461" i="20"/>
  <c r="BE461" i="20" s="1"/>
  <c r="AB461" i="20"/>
  <c r="AC461" i="20"/>
  <c r="AD461" i="20"/>
  <c r="BF461" i="20" s="1"/>
  <c r="AF461" i="20"/>
  <c r="AH461" i="20"/>
  <c r="C462" i="20"/>
  <c r="D462" i="20"/>
  <c r="E462" i="20"/>
  <c r="F462" i="20"/>
  <c r="G462" i="20"/>
  <c r="H462" i="20"/>
  <c r="I462" i="20"/>
  <c r="J462" i="20"/>
  <c r="K462" i="20"/>
  <c r="L462" i="20"/>
  <c r="M462" i="20"/>
  <c r="N462" i="20"/>
  <c r="O462" i="20"/>
  <c r="P462" i="20"/>
  <c r="Q462" i="20"/>
  <c r="R462" i="20"/>
  <c r="S462" i="20"/>
  <c r="T462" i="20"/>
  <c r="U462" i="20"/>
  <c r="V462" i="20"/>
  <c r="W462" i="20"/>
  <c r="BA462" i="20" s="1"/>
  <c r="X462" i="20"/>
  <c r="Y462" i="20"/>
  <c r="Z462" i="20"/>
  <c r="AA462" i="20"/>
  <c r="BE462" i="20" s="1"/>
  <c r="AB462" i="20"/>
  <c r="AC462" i="20"/>
  <c r="AD462" i="20"/>
  <c r="BF462" i="20" s="1"/>
  <c r="AF462" i="20"/>
  <c r="AH462" i="20"/>
  <c r="C463" i="20"/>
  <c r="D463" i="20"/>
  <c r="E463" i="20"/>
  <c r="F463" i="20"/>
  <c r="G463" i="20"/>
  <c r="H463" i="20"/>
  <c r="I463" i="20"/>
  <c r="J463" i="20"/>
  <c r="K463" i="20"/>
  <c r="L463" i="20"/>
  <c r="M463" i="20"/>
  <c r="N463" i="20"/>
  <c r="O463" i="20"/>
  <c r="P463" i="20"/>
  <c r="Q463" i="20"/>
  <c r="R463" i="20"/>
  <c r="S463" i="20"/>
  <c r="T463" i="20"/>
  <c r="U463" i="20"/>
  <c r="V463" i="20"/>
  <c r="W463" i="20"/>
  <c r="BA463" i="20" s="1"/>
  <c r="X463" i="20"/>
  <c r="Y463" i="20"/>
  <c r="Z463" i="20"/>
  <c r="AA463" i="20"/>
  <c r="BE463" i="20" s="1"/>
  <c r="AB463" i="20"/>
  <c r="AC463" i="20"/>
  <c r="AD463" i="20"/>
  <c r="BF463" i="20" s="1"/>
  <c r="AF463" i="20"/>
  <c r="AH463" i="20"/>
  <c r="C464" i="20"/>
  <c r="D464" i="20"/>
  <c r="E464" i="20"/>
  <c r="F464" i="20"/>
  <c r="G464" i="20"/>
  <c r="H464" i="20"/>
  <c r="I464" i="20"/>
  <c r="J464" i="20"/>
  <c r="K464" i="20"/>
  <c r="L464" i="20"/>
  <c r="M464" i="20"/>
  <c r="N464" i="20"/>
  <c r="O464" i="20"/>
  <c r="P464" i="20"/>
  <c r="Q464" i="20"/>
  <c r="R464" i="20"/>
  <c r="S464" i="20"/>
  <c r="T464" i="20"/>
  <c r="U464" i="20"/>
  <c r="V464" i="20"/>
  <c r="W464" i="20"/>
  <c r="BA464" i="20" s="1"/>
  <c r="X464" i="20"/>
  <c r="Y464" i="20"/>
  <c r="Z464" i="20"/>
  <c r="AA464" i="20"/>
  <c r="BE464" i="20" s="1"/>
  <c r="AB464" i="20"/>
  <c r="AC464" i="20"/>
  <c r="AD464" i="20"/>
  <c r="BF464" i="20" s="1"/>
  <c r="AF464" i="20"/>
  <c r="AH464" i="20"/>
  <c r="C465" i="20"/>
  <c r="D465" i="20"/>
  <c r="E465" i="20"/>
  <c r="F465" i="20"/>
  <c r="G465" i="20"/>
  <c r="H465" i="20"/>
  <c r="I465" i="20"/>
  <c r="J465" i="20"/>
  <c r="K465" i="20"/>
  <c r="L465" i="20"/>
  <c r="M465" i="20"/>
  <c r="N465" i="20"/>
  <c r="O465" i="20"/>
  <c r="P465" i="20"/>
  <c r="Q465" i="20"/>
  <c r="R465" i="20"/>
  <c r="S465" i="20"/>
  <c r="T465" i="20"/>
  <c r="U465" i="20"/>
  <c r="V465" i="20"/>
  <c r="W465" i="20"/>
  <c r="BA465" i="20" s="1"/>
  <c r="X465" i="20"/>
  <c r="Y465" i="20"/>
  <c r="Z465" i="20"/>
  <c r="AA465" i="20"/>
  <c r="BE465" i="20" s="1"/>
  <c r="AB465" i="20"/>
  <c r="AC465" i="20"/>
  <c r="AD465" i="20"/>
  <c r="BF465" i="20" s="1"/>
  <c r="AF465" i="20"/>
  <c r="AH465" i="20"/>
  <c r="C466" i="20"/>
  <c r="D466" i="20"/>
  <c r="E466" i="20"/>
  <c r="F466" i="20"/>
  <c r="G466" i="20"/>
  <c r="H466" i="20"/>
  <c r="I466" i="20"/>
  <c r="J466" i="20"/>
  <c r="K466" i="20"/>
  <c r="L466" i="20"/>
  <c r="M466" i="20"/>
  <c r="N466" i="20"/>
  <c r="O466" i="20"/>
  <c r="P466" i="20"/>
  <c r="Q466" i="20"/>
  <c r="R466" i="20"/>
  <c r="S466" i="20"/>
  <c r="T466" i="20"/>
  <c r="U466" i="20"/>
  <c r="V466" i="20"/>
  <c r="W466" i="20"/>
  <c r="BA466" i="20" s="1"/>
  <c r="X466" i="20"/>
  <c r="Y466" i="20"/>
  <c r="Z466" i="20"/>
  <c r="AA466" i="20"/>
  <c r="BE466" i="20" s="1"/>
  <c r="AB466" i="20"/>
  <c r="AC466" i="20"/>
  <c r="AD466" i="20"/>
  <c r="BF466" i="20" s="1"/>
  <c r="AF466" i="20"/>
  <c r="AH466" i="20"/>
  <c r="C467" i="20"/>
  <c r="D467" i="20"/>
  <c r="E467" i="20"/>
  <c r="F467" i="20"/>
  <c r="G467" i="20"/>
  <c r="H467" i="20"/>
  <c r="I467" i="20"/>
  <c r="J467" i="20"/>
  <c r="K467" i="20"/>
  <c r="L467" i="20"/>
  <c r="M467" i="20"/>
  <c r="N467" i="20"/>
  <c r="O467" i="20"/>
  <c r="P467" i="20"/>
  <c r="Q467" i="20"/>
  <c r="R467" i="20"/>
  <c r="S467" i="20"/>
  <c r="T467" i="20"/>
  <c r="U467" i="20"/>
  <c r="V467" i="20"/>
  <c r="W467" i="20"/>
  <c r="BA467" i="20" s="1"/>
  <c r="X467" i="20"/>
  <c r="Y467" i="20"/>
  <c r="Z467" i="20"/>
  <c r="AA467" i="20"/>
  <c r="BE467" i="20" s="1"/>
  <c r="AB467" i="20"/>
  <c r="AC467" i="20"/>
  <c r="AD467" i="20"/>
  <c r="BF467" i="20" s="1"/>
  <c r="AF467" i="20"/>
  <c r="AH467" i="20"/>
  <c r="C468" i="20"/>
  <c r="D468" i="20"/>
  <c r="E468" i="20"/>
  <c r="F468" i="20"/>
  <c r="G468" i="20"/>
  <c r="H468" i="20"/>
  <c r="I468" i="20"/>
  <c r="J468" i="20"/>
  <c r="K468" i="20"/>
  <c r="L468" i="20"/>
  <c r="M468" i="20"/>
  <c r="N468" i="20"/>
  <c r="O468" i="20"/>
  <c r="P468" i="20"/>
  <c r="Q468" i="20"/>
  <c r="R468" i="20"/>
  <c r="S468" i="20"/>
  <c r="T468" i="20"/>
  <c r="U468" i="20"/>
  <c r="V468" i="20"/>
  <c r="W468" i="20"/>
  <c r="BA468" i="20" s="1"/>
  <c r="X468" i="20"/>
  <c r="Y468" i="20"/>
  <c r="Z468" i="20"/>
  <c r="AA468" i="20"/>
  <c r="BE468" i="20" s="1"/>
  <c r="AB468" i="20"/>
  <c r="AC468" i="20"/>
  <c r="AD468" i="20"/>
  <c r="BF468" i="20" s="1"/>
  <c r="AF468" i="20"/>
  <c r="AH468" i="20"/>
  <c r="C469" i="20"/>
  <c r="D469" i="20"/>
  <c r="E469" i="20"/>
  <c r="F469" i="20"/>
  <c r="G469" i="20"/>
  <c r="H469" i="20"/>
  <c r="I469" i="20"/>
  <c r="J469" i="20"/>
  <c r="K469" i="20"/>
  <c r="L469" i="20"/>
  <c r="M469" i="20"/>
  <c r="N469" i="20"/>
  <c r="O469" i="20"/>
  <c r="P469" i="20"/>
  <c r="Q469" i="20"/>
  <c r="R469" i="20"/>
  <c r="S469" i="20"/>
  <c r="T469" i="20"/>
  <c r="U469" i="20"/>
  <c r="V469" i="20"/>
  <c r="W469" i="20"/>
  <c r="BA469" i="20" s="1"/>
  <c r="X469" i="20"/>
  <c r="Y469" i="20"/>
  <c r="Z469" i="20"/>
  <c r="AA469" i="20"/>
  <c r="BE469" i="20" s="1"/>
  <c r="AB469" i="20"/>
  <c r="AC469" i="20"/>
  <c r="AD469" i="20"/>
  <c r="BF469" i="20" s="1"/>
  <c r="AF469" i="20"/>
  <c r="AH469" i="20"/>
  <c r="C470" i="20"/>
  <c r="D470" i="20"/>
  <c r="E470" i="20"/>
  <c r="F470" i="20"/>
  <c r="G470" i="20"/>
  <c r="H470" i="20"/>
  <c r="I470" i="20"/>
  <c r="J470" i="20"/>
  <c r="K470" i="20"/>
  <c r="L470" i="20"/>
  <c r="M470" i="20"/>
  <c r="N470" i="20"/>
  <c r="O470" i="20"/>
  <c r="P470" i="20"/>
  <c r="Q470" i="20"/>
  <c r="R470" i="20"/>
  <c r="S470" i="20"/>
  <c r="T470" i="20"/>
  <c r="U470" i="20"/>
  <c r="V470" i="20"/>
  <c r="W470" i="20"/>
  <c r="BA470" i="20" s="1"/>
  <c r="X470" i="20"/>
  <c r="Y470" i="20"/>
  <c r="Z470" i="20"/>
  <c r="AA470" i="20"/>
  <c r="BE470" i="20" s="1"/>
  <c r="AB470" i="20"/>
  <c r="AC470" i="20"/>
  <c r="AD470" i="20"/>
  <c r="BF470" i="20" s="1"/>
  <c r="AF470" i="20"/>
  <c r="AH470" i="20"/>
  <c r="C471" i="20"/>
  <c r="D471" i="20"/>
  <c r="E471" i="20"/>
  <c r="F471" i="20"/>
  <c r="G471" i="20"/>
  <c r="H471" i="20"/>
  <c r="I471" i="20"/>
  <c r="J471" i="20"/>
  <c r="K471" i="20"/>
  <c r="L471" i="20"/>
  <c r="M471" i="20"/>
  <c r="N471" i="20"/>
  <c r="O471" i="20"/>
  <c r="P471" i="20"/>
  <c r="Q471" i="20"/>
  <c r="R471" i="20"/>
  <c r="S471" i="20"/>
  <c r="T471" i="20"/>
  <c r="U471" i="20"/>
  <c r="V471" i="20"/>
  <c r="W471" i="20"/>
  <c r="BA471" i="20" s="1"/>
  <c r="X471" i="20"/>
  <c r="Y471" i="20"/>
  <c r="Z471" i="20"/>
  <c r="AA471" i="20"/>
  <c r="BE471" i="20" s="1"/>
  <c r="AB471" i="20"/>
  <c r="AC471" i="20"/>
  <c r="AD471" i="20"/>
  <c r="BF471" i="20" s="1"/>
  <c r="AF471" i="20"/>
  <c r="AH471" i="20"/>
  <c r="C472" i="20"/>
  <c r="D472" i="20"/>
  <c r="E472" i="20"/>
  <c r="F472" i="20"/>
  <c r="G472" i="20"/>
  <c r="H472" i="20"/>
  <c r="I472" i="20"/>
  <c r="J472" i="20"/>
  <c r="K472" i="20"/>
  <c r="L472" i="20"/>
  <c r="M472" i="20"/>
  <c r="N472" i="20"/>
  <c r="O472" i="20"/>
  <c r="P472" i="20"/>
  <c r="Q472" i="20"/>
  <c r="R472" i="20"/>
  <c r="S472" i="20"/>
  <c r="T472" i="20"/>
  <c r="U472" i="20"/>
  <c r="V472" i="20"/>
  <c r="W472" i="20"/>
  <c r="BA472" i="20" s="1"/>
  <c r="X472" i="20"/>
  <c r="Y472" i="20"/>
  <c r="Z472" i="20"/>
  <c r="AA472" i="20"/>
  <c r="BE472" i="20" s="1"/>
  <c r="AB472" i="20"/>
  <c r="AC472" i="20"/>
  <c r="AD472" i="20"/>
  <c r="BF472" i="20" s="1"/>
  <c r="AF472" i="20"/>
  <c r="AH472" i="20"/>
  <c r="C473" i="20"/>
  <c r="D473" i="20"/>
  <c r="E473" i="20"/>
  <c r="F473" i="20"/>
  <c r="G473" i="20"/>
  <c r="H473" i="20"/>
  <c r="I473" i="20"/>
  <c r="J473" i="20"/>
  <c r="K473" i="20"/>
  <c r="L473" i="20"/>
  <c r="M473" i="20"/>
  <c r="N473" i="20"/>
  <c r="O473" i="20"/>
  <c r="P473" i="20"/>
  <c r="Q473" i="20"/>
  <c r="R473" i="20"/>
  <c r="S473" i="20"/>
  <c r="T473" i="20"/>
  <c r="U473" i="20"/>
  <c r="V473" i="20"/>
  <c r="W473" i="20"/>
  <c r="BA473" i="20" s="1"/>
  <c r="X473" i="20"/>
  <c r="Y473" i="20"/>
  <c r="Z473" i="20"/>
  <c r="AA473" i="20"/>
  <c r="BE473" i="20" s="1"/>
  <c r="AB473" i="20"/>
  <c r="AC473" i="20"/>
  <c r="AD473" i="20"/>
  <c r="BF473" i="20" s="1"/>
  <c r="AF473" i="20"/>
  <c r="AH473" i="20"/>
  <c r="C474" i="20"/>
  <c r="D474" i="20"/>
  <c r="E474" i="20"/>
  <c r="F474" i="20"/>
  <c r="G474" i="20"/>
  <c r="H474" i="20"/>
  <c r="I474" i="20"/>
  <c r="J474" i="20"/>
  <c r="K474" i="20"/>
  <c r="L474" i="20"/>
  <c r="M474" i="20"/>
  <c r="N474" i="20"/>
  <c r="O474" i="20"/>
  <c r="P474" i="20"/>
  <c r="Q474" i="20"/>
  <c r="R474" i="20"/>
  <c r="S474" i="20"/>
  <c r="T474" i="20"/>
  <c r="U474" i="20"/>
  <c r="V474" i="20"/>
  <c r="W474" i="20"/>
  <c r="BA474" i="20" s="1"/>
  <c r="X474" i="20"/>
  <c r="Y474" i="20"/>
  <c r="Z474" i="20"/>
  <c r="AA474" i="20"/>
  <c r="BE474" i="20" s="1"/>
  <c r="AB474" i="20"/>
  <c r="AC474" i="20"/>
  <c r="AD474" i="20"/>
  <c r="BF474" i="20" s="1"/>
  <c r="AF474" i="20"/>
  <c r="AH474" i="20"/>
  <c r="C2" i="20"/>
  <c r="D2" i="20"/>
  <c r="E2" i="20"/>
  <c r="F2" i="20"/>
  <c r="G2" i="20"/>
  <c r="H2" i="20"/>
  <c r="I2" i="20"/>
  <c r="J2" i="20"/>
  <c r="K2" i="20"/>
  <c r="L2" i="20"/>
  <c r="M2" i="20"/>
  <c r="N2" i="20"/>
  <c r="O2" i="20"/>
  <c r="P2" i="20"/>
  <c r="Q2" i="20"/>
  <c r="R2" i="20"/>
  <c r="S2" i="20"/>
  <c r="T2" i="20"/>
  <c r="U2" i="20"/>
  <c r="V2" i="20"/>
  <c r="W2" i="20"/>
  <c r="X2" i="20"/>
  <c r="Y2" i="20"/>
  <c r="Z2" i="20"/>
  <c r="AA2" i="20"/>
  <c r="AB2" i="20"/>
  <c r="AC2" i="20"/>
  <c r="AD2" i="20"/>
  <c r="BF2" i="20" s="1"/>
  <c r="AF2" i="20"/>
  <c r="AH2" i="20"/>
  <c r="C460" i="17"/>
  <c r="E461" i="25"/>
  <c r="D460" i="17"/>
  <c r="F461" i="25"/>
  <c r="E460" i="17"/>
  <c r="G461" i="25"/>
  <c r="F460" i="17"/>
  <c r="H461" i="25"/>
  <c r="G460" i="17"/>
  <c r="I461" i="25"/>
  <c r="H460" i="17"/>
  <c r="J461" i="25"/>
  <c r="I460" i="17"/>
  <c r="K461" i="25"/>
  <c r="J460" i="17"/>
  <c r="L461" i="25"/>
  <c r="K460" i="17"/>
  <c r="M461" i="25"/>
  <c r="AE461" i="25" s="1"/>
  <c r="AK461" i="25" s="1"/>
  <c r="L460" i="17"/>
  <c r="N461" i="25"/>
  <c r="M460" i="17"/>
  <c r="O461" i="25"/>
  <c r="N460" i="17"/>
  <c r="P461" i="25"/>
  <c r="O460" i="17"/>
  <c r="Q461" i="25"/>
  <c r="P460" i="17"/>
  <c r="R461" i="25"/>
  <c r="Q460" i="17"/>
  <c r="S461" i="25"/>
  <c r="R460" i="17"/>
  <c r="T461" i="25"/>
  <c r="S460" i="17"/>
  <c r="U461" i="25"/>
  <c r="T460" i="17"/>
  <c r="V461" i="25"/>
  <c r="U460" i="17"/>
  <c r="W461" i="25"/>
  <c r="V460" i="17"/>
  <c r="X461" i="25"/>
  <c r="W460" i="17"/>
  <c r="Y461" i="25"/>
  <c r="X460" i="17"/>
  <c r="Z461" i="25"/>
  <c r="Y460" i="17"/>
  <c r="AA461" i="25"/>
  <c r="Z460" i="17"/>
  <c r="AB461" i="25"/>
  <c r="AE460" i="17"/>
  <c r="AG460" i="17"/>
  <c r="AH460" i="17"/>
  <c r="AG461" i="25"/>
  <c r="C27" i="17"/>
  <c r="E28" i="25"/>
  <c r="D27" i="17"/>
  <c r="F28" i="25"/>
  <c r="E27" i="17"/>
  <c r="G28" i="25"/>
  <c r="F27" i="17"/>
  <c r="H28" i="25"/>
  <c r="G27" i="17"/>
  <c r="I28" i="25"/>
  <c r="H27" i="17"/>
  <c r="J28" i="25"/>
  <c r="I27" i="17"/>
  <c r="K28" i="25"/>
  <c r="J27" i="17"/>
  <c r="L28" i="25"/>
  <c r="K27" i="17"/>
  <c r="M28" i="25"/>
  <c r="AE28" i="25" s="1"/>
  <c r="AK28" i="25" s="1"/>
  <c r="L27" i="17"/>
  <c r="N28" i="25"/>
  <c r="M27" i="17"/>
  <c r="O28" i="25"/>
  <c r="N27" i="17"/>
  <c r="P28" i="25"/>
  <c r="O27" i="17"/>
  <c r="Q28" i="25"/>
  <c r="P27" i="17"/>
  <c r="R28" i="25"/>
  <c r="Q27" i="17"/>
  <c r="S28" i="25"/>
  <c r="R27" i="17"/>
  <c r="T28" i="25"/>
  <c r="S27" i="17"/>
  <c r="U28" i="25"/>
  <c r="T27" i="17"/>
  <c r="V28" i="25"/>
  <c r="U27" i="17"/>
  <c r="W28" i="25"/>
  <c r="V27" i="17"/>
  <c r="X28" i="25"/>
  <c r="W27" i="17"/>
  <c r="Y28" i="25"/>
  <c r="X27" i="17"/>
  <c r="Z28" i="25"/>
  <c r="Y27" i="17"/>
  <c r="AA28" i="25"/>
  <c r="Z27" i="17"/>
  <c r="AB28" i="25"/>
  <c r="AE27" i="17"/>
  <c r="AG27" i="17"/>
  <c r="AH27" i="17"/>
  <c r="AG28" i="25"/>
  <c r="C28" i="17"/>
  <c r="E29" i="25"/>
  <c r="D28" i="17"/>
  <c r="F29" i="25"/>
  <c r="E28" i="17"/>
  <c r="G29" i="25"/>
  <c r="F28" i="17"/>
  <c r="H29" i="25"/>
  <c r="G28" i="17"/>
  <c r="I29" i="25"/>
  <c r="H28" i="17"/>
  <c r="J29" i="25"/>
  <c r="I28" i="17"/>
  <c r="K29" i="25"/>
  <c r="J28" i="17"/>
  <c r="L29" i="25"/>
  <c r="K28" i="17"/>
  <c r="M29" i="25"/>
  <c r="AE29" i="25" s="1"/>
  <c r="AK29" i="25" s="1"/>
  <c r="L28" i="17"/>
  <c r="N29" i="25"/>
  <c r="M28" i="17"/>
  <c r="O29" i="25"/>
  <c r="N28" i="17"/>
  <c r="P29" i="25"/>
  <c r="O28" i="17"/>
  <c r="Q29" i="25"/>
  <c r="P28" i="17"/>
  <c r="R29" i="25"/>
  <c r="Q28" i="17"/>
  <c r="S29" i="25"/>
  <c r="R28" i="17"/>
  <c r="T29" i="25"/>
  <c r="S28" i="17"/>
  <c r="U29" i="25"/>
  <c r="T28" i="17"/>
  <c r="V29" i="25"/>
  <c r="U28" i="17"/>
  <c r="W29" i="25"/>
  <c r="V28" i="17"/>
  <c r="X29" i="25"/>
  <c r="W28" i="17"/>
  <c r="Y29" i="25"/>
  <c r="X28" i="17"/>
  <c r="Z29" i="25"/>
  <c r="Y28" i="17"/>
  <c r="AA29" i="25"/>
  <c r="Z28" i="17"/>
  <c r="AB29" i="25"/>
  <c r="AE28" i="17"/>
  <c r="AG28" i="17"/>
  <c r="AH28" i="17"/>
  <c r="AG29" i="25"/>
  <c r="C29" i="17"/>
  <c r="E30" i="25"/>
  <c r="D29" i="17"/>
  <c r="F30" i="25"/>
  <c r="E29" i="17"/>
  <c r="G30" i="25"/>
  <c r="F29" i="17"/>
  <c r="H30" i="25"/>
  <c r="G29" i="17"/>
  <c r="I30" i="25"/>
  <c r="H29" i="17"/>
  <c r="J30" i="25"/>
  <c r="I29" i="17"/>
  <c r="K30" i="25"/>
  <c r="J29" i="17"/>
  <c r="L30" i="25"/>
  <c r="K29" i="17"/>
  <c r="M30" i="25"/>
  <c r="AE30" i="25" s="1"/>
  <c r="AK30" i="25" s="1"/>
  <c r="L29" i="17"/>
  <c r="N30" i="25"/>
  <c r="M29" i="17"/>
  <c r="O30" i="25"/>
  <c r="N29" i="17"/>
  <c r="P30" i="25"/>
  <c r="O29" i="17"/>
  <c r="Q30" i="25"/>
  <c r="P29" i="17"/>
  <c r="R30" i="25"/>
  <c r="Q29" i="17"/>
  <c r="S30" i="25"/>
  <c r="R29" i="17"/>
  <c r="T30" i="25"/>
  <c r="S29" i="17"/>
  <c r="U30" i="25"/>
  <c r="T29" i="17"/>
  <c r="V30" i="25"/>
  <c r="U29" i="17"/>
  <c r="W30" i="25"/>
  <c r="V29" i="17"/>
  <c r="X30" i="25"/>
  <c r="W29" i="17"/>
  <c r="Y30" i="25"/>
  <c r="X29" i="17"/>
  <c r="Z30" i="25"/>
  <c r="Y29" i="17"/>
  <c r="AA30" i="25"/>
  <c r="Z29" i="17"/>
  <c r="AB30" i="25"/>
  <c r="AE29" i="17"/>
  <c r="AG29" i="17"/>
  <c r="AH29" i="17"/>
  <c r="AG30" i="25"/>
  <c r="C30" i="17"/>
  <c r="E31" i="25"/>
  <c r="D30" i="17"/>
  <c r="F31" i="25"/>
  <c r="E30" i="17"/>
  <c r="G31" i="25"/>
  <c r="F30" i="17"/>
  <c r="H31" i="25"/>
  <c r="G30" i="17"/>
  <c r="I31" i="25"/>
  <c r="H30" i="17"/>
  <c r="J31" i="25"/>
  <c r="I30" i="17"/>
  <c r="K31" i="25"/>
  <c r="J30" i="17"/>
  <c r="L31" i="25"/>
  <c r="K30" i="17"/>
  <c r="M31" i="25"/>
  <c r="AE31" i="25" s="1"/>
  <c r="AK31" i="25" s="1"/>
  <c r="L30" i="17"/>
  <c r="N31" i="25"/>
  <c r="M30" i="17"/>
  <c r="O31" i="25"/>
  <c r="N30" i="17"/>
  <c r="P31" i="25"/>
  <c r="O30" i="17"/>
  <c r="Q31" i="25"/>
  <c r="P30" i="17"/>
  <c r="R31" i="25"/>
  <c r="Q30" i="17"/>
  <c r="S31" i="25"/>
  <c r="R30" i="17"/>
  <c r="T31" i="25"/>
  <c r="S30" i="17"/>
  <c r="U31" i="25"/>
  <c r="T30" i="17"/>
  <c r="V31" i="25"/>
  <c r="U30" i="17"/>
  <c r="W31" i="25"/>
  <c r="V30" i="17"/>
  <c r="X31" i="25"/>
  <c r="W30" i="17"/>
  <c r="Y31" i="25"/>
  <c r="X30" i="17"/>
  <c r="Z31" i="25"/>
  <c r="Y30" i="17"/>
  <c r="AA31" i="25"/>
  <c r="Z30" i="17"/>
  <c r="AB31" i="25"/>
  <c r="AE30" i="17"/>
  <c r="AG30" i="17"/>
  <c r="AH30" i="17"/>
  <c r="AG31" i="25"/>
  <c r="C31" i="17"/>
  <c r="E32" i="25"/>
  <c r="D31" i="17"/>
  <c r="F32" i="25"/>
  <c r="E31" i="17"/>
  <c r="G32" i="25"/>
  <c r="F31" i="17"/>
  <c r="H32" i="25"/>
  <c r="G31" i="17"/>
  <c r="I32" i="25"/>
  <c r="H31" i="17"/>
  <c r="J32" i="25"/>
  <c r="I31" i="17"/>
  <c r="K32" i="25"/>
  <c r="J31" i="17"/>
  <c r="L32" i="25"/>
  <c r="K31" i="17"/>
  <c r="M32" i="25"/>
  <c r="AE32" i="25" s="1"/>
  <c r="AK32" i="25" s="1"/>
  <c r="L31" i="17"/>
  <c r="N32" i="25"/>
  <c r="M31" i="17"/>
  <c r="O32" i="25"/>
  <c r="N31" i="17"/>
  <c r="P32" i="25"/>
  <c r="O31" i="17"/>
  <c r="Q32" i="25"/>
  <c r="P31" i="17"/>
  <c r="R32" i="25"/>
  <c r="Q31" i="17"/>
  <c r="S32" i="25"/>
  <c r="R31" i="17"/>
  <c r="T32" i="25"/>
  <c r="S31" i="17"/>
  <c r="U32" i="25"/>
  <c r="T31" i="17"/>
  <c r="V32" i="25"/>
  <c r="U31" i="17"/>
  <c r="W32" i="25"/>
  <c r="V31" i="17"/>
  <c r="X32" i="25"/>
  <c r="W31" i="17"/>
  <c r="Y32" i="25"/>
  <c r="X31" i="17"/>
  <c r="Z32" i="25"/>
  <c r="Y31" i="17"/>
  <c r="AA32" i="25"/>
  <c r="Z31" i="17"/>
  <c r="AB32" i="25"/>
  <c r="AE31" i="17"/>
  <c r="AG31" i="17"/>
  <c r="AH31" i="17"/>
  <c r="AG32" i="25"/>
  <c r="C32" i="17"/>
  <c r="E33" i="25"/>
  <c r="D32" i="17"/>
  <c r="F33" i="25"/>
  <c r="E32" i="17"/>
  <c r="G33" i="25"/>
  <c r="F32" i="17"/>
  <c r="H33" i="25"/>
  <c r="G32" i="17"/>
  <c r="I33" i="25"/>
  <c r="H32" i="17"/>
  <c r="J33" i="25"/>
  <c r="I32" i="17"/>
  <c r="K33" i="25"/>
  <c r="J32" i="17"/>
  <c r="L33" i="25"/>
  <c r="K32" i="17"/>
  <c r="M33" i="25"/>
  <c r="AE33" i="25" s="1"/>
  <c r="AK33" i="25" s="1"/>
  <c r="L32" i="17"/>
  <c r="N33" i="25"/>
  <c r="M32" i="17"/>
  <c r="O33" i="25"/>
  <c r="N32" i="17"/>
  <c r="P33" i="25"/>
  <c r="O32" i="17"/>
  <c r="Q33" i="25"/>
  <c r="P32" i="17"/>
  <c r="R33" i="25"/>
  <c r="Q32" i="17"/>
  <c r="S33" i="25"/>
  <c r="R32" i="17"/>
  <c r="T33" i="25"/>
  <c r="S32" i="17"/>
  <c r="U33" i="25"/>
  <c r="T32" i="17"/>
  <c r="V33" i="25"/>
  <c r="U32" i="17"/>
  <c r="W33" i="25"/>
  <c r="V32" i="17"/>
  <c r="X33" i="25"/>
  <c r="W32" i="17"/>
  <c r="Y33" i="25"/>
  <c r="X32" i="17"/>
  <c r="Z33" i="25"/>
  <c r="Y32" i="17"/>
  <c r="AA33" i="25"/>
  <c r="Z32" i="17"/>
  <c r="AB33" i="25"/>
  <c r="AE32" i="17"/>
  <c r="AG32" i="17"/>
  <c r="AH32" i="17"/>
  <c r="AG33" i="25"/>
  <c r="C33" i="17"/>
  <c r="E34" i="25"/>
  <c r="D33" i="17"/>
  <c r="F34" i="25"/>
  <c r="E33" i="17"/>
  <c r="G34" i="25"/>
  <c r="F33" i="17"/>
  <c r="H34" i="25"/>
  <c r="G33" i="17"/>
  <c r="I34" i="25"/>
  <c r="H33" i="17"/>
  <c r="J34" i="25"/>
  <c r="I33" i="17"/>
  <c r="K34" i="25"/>
  <c r="J33" i="17"/>
  <c r="L34" i="25"/>
  <c r="K33" i="17"/>
  <c r="M34" i="25"/>
  <c r="AE34" i="25" s="1"/>
  <c r="AK34" i="25" s="1"/>
  <c r="L33" i="17"/>
  <c r="N34" i="25"/>
  <c r="M33" i="17"/>
  <c r="O34" i="25"/>
  <c r="N33" i="17"/>
  <c r="P34" i="25"/>
  <c r="O33" i="17"/>
  <c r="Q34" i="25"/>
  <c r="P33" i="17"/>
  <c r="R34" i="25"/>
  <c r="Q33" i="17"/>
  <c r="S34" i="25"/>
  <c r="R33" i="17"/>
  <c r="T34" i="25"/>
  <c r="S33" i="17"/>
  <c r="U34" i="25"/>
  <c r="T33" i="17"/>
  <c r="V34" i="25"/>
  <c r="U33" i="17"/>
  <c r="W34" i="25"/>
  <c r="V33" i="17"/>
  <c r="X34" i="25"/>
  <c r="W33" i="17"/>
  <c r="Y34" i="25"/>
  <c r="X33" i="17"/>
  <c r="Z34" i="25"/>
  <c r="Y33" i="17"/>
  <c r="AA34" i="25"/>
  <c r="Z33" i="17"/>
  <c r="AB34" i="25"/>
  <c r="AE33" i="17"/>
  <c r="AG33" i="17"/>
  <c r="AH33" i="17"/>
  <c r="AG34" i="25"/>
  <c r="C34" i="17"/>
  <c r="E35" i="25"/>
  <c r="D34" i="17"/>
  <c r="F35" i="25"/>
  <c r="E34" i="17"/>
  <c r="G35" i="25"/>
  <c r="F34" i="17"/>
  <c r="H35" i="25"/>
  <c r="G34" i="17"/>
  <c r="I35" i="25"/>
  <c r="H34" i="17"/>
  <c r="J35" i="25"/>
  <c r="I34" i="17"/>
  <c r="K35" i="25"/>
  <c r="J34" i="17"/>
  <c r="L35" i="25"/>
  <c r="K34" i="17"/>
  <c r="M35" i="25"/>
  <c r="AE35" i="25" s="1"/>
  <c r="AK35" i="25" s="1"/>
  <c r="L34" i="17"/>
  <c r="N35" i="25"/>
  <c r="M34" i="17"/>
  <c r="O35" i="25"/>
  <c r="N34" i="17"/>
  <c r="P35" i="25"/>
  <c r="O34" i="17"/>
  <c r="Q35" i="25"/>
  <c r="P34" i="17"/>
  <c r="R35" i="25"/>
  <c r="Q34" i="17"/>
  <c r="S35" i="25"/>
  <c r="R34" i="17"/>
  <c r="T35" i="25"/>
  <c r="S34" i="17"/>
  <c r="U35" i="25"/>
  <c r="T34" i="17"/>
  <c r="V35" i="25"/>
  <c r="U34" i="17"/>
  <c r="W35" i="25"/>
  <c r="V34" i="17"/>
  <c r="X35" i="25"/>
  <c r="W34" i="17"/>
  <c r="Y35" i="25"/>
  <c r="X34" i="17"/>
  <c r="Z35" i="25"/>
  <c r="Y34" i="17"/>
  <c r="AA35" i="25"/>
  <c r="Z34" i="17"/>
  <c r="AB35" i="25"/>
  <c r="AE34" i="17"/>
  <c r="AG34" i="17"/>
  <c r="AH34" i="17"/>
  <c r="AG35" i="25"/>
  <c r="C35" i="17"/>
  <c r="E36" i="25"/>
  <c r="D35" i="17"/>
  <c r="F36" i="25"/>
  <c r="E35" i="17"/>
  <c r="G36" i="25"/>
  <c r="F35" i="17"/>
  <c r="H36" i="25"/>
  <c r="G35" i="17"/>
  <c r="I36" i="25"/>
  <c r="H35" i="17"/>
  <c r="J36" i="25"/>
  <c r="I35" i="17"/>
  <c r="K36" i="25"/>
  <c r="J35" i="17"/>
  <c r="L36" i="25"/>
  <c r="K35" i="17"/>
  <c r="M36" i="25"/>
  <c r="AE36" i="25" s="1"/>
  <c r="AK36" i="25" s="1"/>
  <c r="L35" i="17"/>
  <c r="N36" i="25"/>
  <c r="M35" i="17"/>
  <c r="O36" i="25"/>
  <c r="N35" i="17"/>
  <c r="P36" i="25"/>
  <c r="O35" i="17"/>
  <c r="Q36" i="25"/>
  <c r="P35" i="17"/>
  <c r="R36" i="25"/>
  <c r="Q35" i="17"/>
  <c r="S36" i="25"/>
  <c r="R35" i="17"/>
  <c r="T36" i="25"/>
  <c r="S35" i="17"/>
  <c r="U36" i="25"/>
  <c r="T35" i="17"/>
  <c r="V36" i="25"/>
  <c r="U35" i="17"/>
  <c r="W36" i="25"/>
  <c r="V35" i="17"/>
  <c r="X36" i="25"/>
  <c r="W35" i="17"/>
  <c r="Y36" i="25"/>
  <c r="X35" i="17"/>
  <c r="Z36" i="25"/>
  <c r="Y35" i="17"/>
  <c r="AA36" i="25"/>
  <c r="Z35" i="17"/>
  <c r="AB36" i="25"/>
  <c r="AE35" i="17"/>
  <c r="AG35" i="17"/>
  <c r="AH35" i="17"/>
  <c r="AG36" i="25"/>
  <c r="C36" i="17"/>
  <c r="E37" i="25"/>
  <c r="D36" i="17"/>
  <c r="F37" i="25"/>
  <c r="E36" i="17"/>
  <c r="G37" i="25"/>
  <c r="F36" i="17"/>
  <c r="H37" i="25"/>
  <c r="G36" i="17"/>
  <c r="I37" i="25"/>
  <c r="H36" i="17"/>
  <c r="J37" i="25"/>
  <c r="I36" i="17"/>
  <c r="K37" i="25"/>
  <c r="J36" i="17"/>
  <c r="L37" i="25"/>
  <c r="K36" i="17"/>
  <c r="M37" i="25"/>
  <c r="AE37" i="25" s="1"/>
  <c r="AK37" i="25" s="1"/>
  <c r="L36" i="17"/>
  <c r="N37" i="25"/>
  <c r="M36" i="17"/>
  <c r="O37" i="25"/>
  <c r="N36" i="17"/>
  <c r="P37" i="25"/>
  <c r="O36" i="17"/>
  <c r="Q37" i="25"/>
  <c r="P36" i="17"/>
  <c r="R37" i="25"/>
  <c r="Q36" i="17"/>
  <c r="S37" i="25"/>
  <c r="R36" i="17"/>
  <c r="T37" i="25"/>
  <c r="S36" i="17"/>
  <c r="U37" i="25"/>
  <c r="T36" i="17"/>
  <c r="V37" i="25"/>
  <c r="U36" i="17"/>
  <c r="W37" i="25"/>
  <c r="V36" i="17"/>
  <c r="X37" i="25"/>
  <c r="W36" i="17"/>
  <c r="Y37" i="25"/>
  <c r="X36" i="17"/>
  <c r="Z37" i="25"/>
  <c r="Y36" i="17"/>
  <c r="AA37" i="25"/>
  <c r="Z36" i="17"/>
  <c r="AB37" i="25"/>
  <c r="AE36" i="17"/>
  <c r="AG36" i="17"/>
  <c r="AH36" i="17"/>
  <c r="AG37" i="25"/>
  <c r="C37" i="17"/>
  <c r="E38" i="25"/>
  <c r="D37" i="17"/>
  <c r="F38" i="25"/>
  <c r="E37" i="17"/>
  <c r="G38" i="25"/>
  <c r="F37" i="17"/>
  <c r="H38" i="25"/>
  <c r="G37" i="17"/>
  <c r="I38" i="25"/>
  <c r="H37" i="17"/>
  <c r="J38" i="25"/>
  <c r="I37" i="17"/>
  <c r="K38" i="25"/>
  <c r="J37" i="17"/>
  <c r="L38" i="25"/>
  <c r="K37" i="17"/>
  <c r="M38" i="25"/>
  <c r="AE38" i="25" s="1"/>
  <c r="AK38" i="25" s="1"/>
  <c r="L37" i="17"/>
  <c r="N38" i="25"/>
  <c r="M37" i="17"/>
  <c r="O38" i="25"/>
  <c r="N37" i="17"/>
  <c r="P38" i="25"/>
  <c r="O37" i="17"/>
  <c r="Q38" i="25"/>
  <c r="P37" i="17"/>
  <c r="R38" i="25"/>
  <c r="Q37" i="17"/>
  <c r="S38" i="25"/>
  <c r="R37" i="17"/>
  <c r="T38" i="25"/>
  <c r="S37" i="17"/>
  <c r="U38" i="25"/>
  <c r="T37" i="17"/>
  <c r="V38" i="25"/>
  <c r="U37" i="17"/>
  <c r="W38" i="25"/>
  <c r="V37" i="17"/>
  <c r="X38" i="25"/>
  <c r="W37" i="17"/>
  <c r="Y38" i="25"/>
  <c r="X37" i="17"/>
  <c r="Z38" i="25"/>
  <c r="Y37" i="17"/>
  <c r="AA38" i="25"/>
  <c r="Z37" i="17"/>
  <c r="AB38" i="25"/>
  <c r="AE37" i="17"/>
  <c r="AG37" i="17"/>
  <c r="AH37" i="17"/>
  <c r="AG38" i="25"/>
  <c r="C38" i="17"/>
  <c r="E39" i="25"/>
  <c r="D38" i="17"/>
  <c r="F39" i="25"/>
  <c r="E38" i="17"/>
  <c r="G39" i="25"/>
  <c r="F38" i="17"/>
  <c r="H39" i="25"/>
  <c r="G38" i="17"/>
  <c r="I39" i="25"/>
  <c r="H38" i="17"/>
  <c r="J39" i="25"/>
  <c r="I38" i="17"/>
  <c r="K39" i="25"/>
  <c r="J38" i="17"/>
  <c r="L39" i="25"/>
  <c r="K38" i="17"/>
  <c r="M39" i="25"/>
  <c r="AE39" i="25" s="1"/>
  <c r="AK39" i="25" s="1"/>
  <c r="L38" i="17"/>
  <c r="N39" i="25"/>
  <c r="M38" i="17"/>
  <c r="O39" i="25"/>
  <c r="N38" i="17"/>
  <c r="P39" i="25"/>
  <c r="O38" i="17"/>
  <c r="Q39" i="25"/>
  <c r="P38" i="17"/>
  <c r="R39" i="25"/>
  <c r="Q38" i="17"/>
  <c r="S39" i="25"/>
  <c r="R38" i="17"/>
  <c r="T39" i="25"/>
  <c r="S38" i="17"/>
  <c r="U39" i="25"/>
  <c r="T38" i="17"/>
  <c r="V39" i="25"/>
  <c r="U38" i="17"/>
  <c r="W39" i="25"/>
  <c r="V38" i="17"/>
  <c r="X39" i="25"/>
  <c r="W38" i="17"/>
  <c r="Y39" i="25"/>
  <c r="X38" i="17"/>
  <c r="Z39" i="25"/>
  <c r="Y38" i="17"/>
  <c r="AA39" i="25"/>
  <c r="Z38" i="17"/>
  <c r="AB39" i="25"/>
  <c r="AE38" i="17"/>
  <c r="AG38" i="17"/>
  <c r="AH38" i="17"/>
  <c r="AG39" i="25"/>
  <c r="C39" i="17"/>
  <c r="E40" i="25"/>
  <c r="D39" i="17"/>
  <c r="F40" i="25"/>
  <c r="E39" i="17"/>
  <c r="G40" i="25"/>
  <c r="F39" i="17"/>
  <c r="H40" i="25"/>
  <c r="G39" i="17"/>
  <c r="I40" i="25"/>
  <c r="H39" i="17"/>
  <c r="J40" i="25"/>
  <c r="I39" i="17"/>
  <c r="K40" i="25"/>
  <c r="J39" i="17"/>
  <c r="L40" i="25"/>
  <c r="K39" i="17"/>
  <c r="M40" i="25"/>
  <c r="AE40" i="25" s="1"/>
  <c r="AK40" i="25" s="1"/>
  <c r="L39" i="17"/>
  <c r="N40" i="25"/>
  <c r="M39" i="17"/>
  <c r="O40" i="25"/>
  <c r="N39" i="17"/>
  <c r="P40" i="25"/>
  <c r="O39" i="17"/>
  <c r="Q40" i="25"/>
  <c r="P39" i="17"/>
  <c r="R40" i="25"/>
  <c r="Q39" i="17"/>
  <c r="S40" i="25"/>
  <c r="R39" i="17"/>
  <c r="T40" i="25"/>
  <c r="S39" i="17"/>
  <c r="U40" i="25"/>
  <c r="T39" i="17"/>
  <c r="V40" i="25"/>
  <c r="U39" i="17"/>
  <c r="W40" i="25"/>
  <c r="V39" i="17"/>
  <c r="X40" i="25"/>
  <c r="W39" i="17"/>
  <c r="Y40" i="25"/>
  <c r="X39" i="17"/>
  <c r="Z40" i="25"/>
  <c r="Y39" i="17"/>
  <c r="AA40" i="25"/>
  <c r="Z39" i="17"/>
  <c r="AB40" i="25"/>
  <c r="AE39" i="17"/>
  <c r="AG39" i="17"/>
  <c r="AH39" i="17"/>
  <c r="AG40" i="25"/>
  <c r="C40" i="17"/>
  <c r="E41" i="25"/>
  <c r="D40" i="17"/>
  <c r="F41" i="25"/>
  <c r="E40" i="17"/>
  <c r="G41" i="25"/>
  <c r="F40" i="17"/>
  <c r="H41" i="25"/>
  <c r="G40" i="17"/>
  <c r="I41" i="25"/>
  <c r="H40" i="17"/>
  <c r="J41" i="25"/>
  <c r="I40" i="17"/>
  <c r="K41" i="25"/>
  <c r="J40" i="17"/>
  <c r="L41" i="25"/>
  <c r="K40" i="17"/>
  <c r="M41" i="25"/>
  <c r="AE41" i="25" s="1"/>
  <c r="AK41" i="25" s="1"/>
  <c r="L40" i="17"/>
  <c r="N41" i="25"/>
  <c r="M40" i="17"/>
  <c r="O41" i="25"/>
  <c r="N40" i="17"/>
  <c r="P41" i="25"/>
  <c r="O40" i="17"/>
  <c r="Q41" i="25"/>
  <c r="P40" i="17"/>
  <c r="R41" i="25"/>
  <c r="Q40" i="17"/>
  <c r="S41" i="25"/>
  <c r="R40" i="17"/>
  <c r="T41" i="25"/>
  <c r="S40" i="17"/>
  <c r="U41" i="25"/>
  <c r="T40" i="17"/>
  <c r="V41" i="25"/>
  <c r="U40" i="17"/>
  <c r="W41" i="25"/>
  <c r="V40" i="17"/>
  <c r="X41" i="25"/>
  <c r="W40" i="17"/>
  <c r="Y41" i="25"/>
  <c r="X40" i="17"/>
  <c r="Z41" i="25"/>
  <c r="Y40" i="17"/>
  <c r="AA41" i="25"/>
  <c r="Z40" i="17"/>
  <c r="AB41" i="25"/>
  <c r="AE40" i="17"/>
  <c r="AG40" i="17"/>
  <c r="AH40" i="17"/>
  <c r="AG41" i="25"/>
  <c r="C41" i="17"/>
  <c r="E42" i="25"/>
  <c r="D41" i="17"/>
  <c r="F42" i="25"/>
  <c r="E41" i="17"/>
  <c r="G42" i="25"/>
  <c r="F41" i="17"/>
  <c r="H42" i="25"/>
  <c r="G41" i="17"/>
  <c r="I42" i="25"/>
  <c r="H41" i="17"/>
  <c r="J42" i="25"/>
  <c r="I41" i="17"/>
  <c r="K42" i="25"/>
  <c r="J41" i="17"/>
  <c r="L42" i="25"/>
  <c r="K41" i="17"/>
  <c r="M42" i="25"/>
  <c r="AE42" i="25" s="1"/>
  <c r="AK42" i="25" s="1"/>
  <c r="L41" i="17"/>
  <c r="N42" i="25"/>
  <c r="M41" i="17"/>
  <c r="O42" i="25"/>
  <c r="N41" i="17"/>
  <c r="P42" i="25"/>
  <c r="O41" i="17"/>
  <c r="Q42" i="25"/>
  <c r="P41" i="17"/>
  <c r="R42" i="25"/>
  <c r="Q41" i="17"/>
  <c r="S42" i="25"/>
  <c r="R41" i="17"/>
  <c r="T42" i="25"/>
  <c r="S41" i="17"/>
  <c r="U42" i="25"/>
  <c r="T41" i="17"/>
  <c r="V42" i="25"/>
  <c r="U41" i="17"/>
  <c r="W42" i="25"/>
  <c r="V41" i="17"/>
  <c r="X42" i="25"/>
  <c r="W41" i="17"/>
  <c r="Y42" i="25"/>
  <c r="X41" i="17"/>
  <c r="Z42" i="25"/>
  <c r="Y41" i="17"/>
  <c r="AA42" i="25"/>
  <c r="Z41" i="17"/>
  <c r="AB42" i="25"/>
  <c r="AE41" i="17"/>
  <c r="AG41" i="17"/>
  <c r="AH41" i="17"/>
  <c r="AG42" i="25"/>
  <c r="C42" i="17"/>
  <c r="E43" i="25"/>
  <c r="D42" i="17"/>
  <c r="F43" i="25"/>
  <c r="E42" i="17"/>
  <c r="G43" i="25"/>
  <c r="F42" i="17"/>
  <c r="H43" i="25"/>
  <c r="G42" i="17"/>
  <c r="I43" i="25"/>
  <c r="H42" i="17"/>
  <c r="J43" i="25"/>
  <c r="I42" i="17"/>
  <c r="K43" i="25"/>
  <c r="J42" i="17"/>
  <c r="L43" i="25"/>
  <c r="K42" i="17"/>
  <c r="M43" i="25"/>
  <c r="AE43" i="25" s="1"/>
  <c r="AK43" i="25" s="1"/>
  <c r="L42" i="17"/>
  <c r="N43" i="25"/>
  <c r="M42" i="17"/>
  <c r="O43" i="25"/>
  <c r="N42" i="17"/>
  <c r="P43" i="25"/>
  <c r="O42" i="17"/>
  <c r="Q43" i="25"/>
  <c r="P42" i="17"/>
  <c r="R43" i="25"/>
  <c r="Q42" i="17"/>
  <c r="S43" i="25"/>
  <c r="R42" i="17"/>
  <c r="T43" i="25"/>
  <c r="S42" i="17"/>
  <c r="U43" i="25"/>
  <c r="T42" i="17"/>
  <c r="V43" i="25"/>
  <c r="U42" i="17"/>
  <c r="W43" i="25"/>
  <c r="V42" i="17"/>
  <c r="X43" i="25"/>
  <c r="W42" i="17"/>
  <c r="Y43" i="25"/>
  <c r="X42" i="17"/>
  <c r="Z43" i="25"/>
  <c r="Y42" i="17"/>
  <c r="AA43" i="25"/>
  <c r="Z42" i="17"/>
  <c r="AB43" i="25"/>
  <c r="AE42" i="17"/>
  <c r="AG42" i="17"/>
  <c r="AH42" i="17"/>
  <c r="AG43" i="25"/>
  <c r="C43" i="17"/>
  <c r="E44" i="25"/>
  <c r="D43" i="17"/>
  <c r="F44" i="25"/>
  <c r="E43" i="17"/>
  <c r="G44" i="25"/>
  <c r="F43" i="17"/>
  <c r="H44" i="25"/>
  <c r="G43" i="17"/>
  <c r="I44" i="25"/>
  <c r="H43" i="17"/>
  <c r="J44" i="25"/>
  <c r="I43" i="17"/>
  <c r="K44" i="25"/>
  <c r="J43" i="17"/>
  <c r="L44" i="25"/>
  <c r="K43" i="17"/>
  <c r="M44" i="25"/>
  <c r="AE44" i="25" s="1"/>
  <c r="AK44" i="25" s="1"/>
  <c r="L43" i="17"/>
  <c r="N44" i="25"/>
  <c r="M43" i="17"/>
  <c r="O44" i="25"/>
  <c r="N43" i="17"/>
  <c r="P44" i="25"/>
  <c r="O43" i="17"/>
  <c r="Q44" i="25"/>
  <c r="P43" i="17"/>
  <c r="R44" i="25"/>
  <c r="Q43" i="17"/>
  <c r="S44" i="25"/>
  <c r="R43" i="17"/>
  <c r="T44" i="25"/>
  <c r="S43" i="17"/>
  <c r="U44" i="25"/>
  <c r="T43" i="17"/>
  <c r="V44" i="25"/>
  <c r="U43" i="17"/>
  <c r="W44" i="25"/>
  <c r="V43" i="17"/>
  <c r="X44" i="25"/>
  <c r="W43" i="17"/>
  <c r="Y44" i="25"/>
  <c r="X43" i="17"/>
  <c r="Z44" i="25"/>
  <c r="Y43" i="17"/>
  <c r="AA44" i="25"/>
  <c r="Z43" i="17"/>
  <c r="AB44" i="25"/>
  <c r="AE43" i="17"/>
  <c r="AG43" i="17"/>
  <c r="AH43" i="17"/>
  <c r="AG44" i="25"/>
  <c r="C44" i="17"/>
  <c r="E45" i="25"/>
  <c r="D44" i="17"/>
  <c r="F45" i="25"/>
  <c r="E44" i="17"/>
  <c r="G45" i="25"/>
  <c r="F44" i="17"/>
  <c r="H45" i="25"/>
  <c r="G44" i="17"/>
  <c r="I45" i="25"/>
  <c r="H44" i="17"/>
  <c r="J45" i="25"/>
  <c r="I44" i="17"/>
  <c r="K45" i="25"/>
  <c r="J44" i="17"/>
  <c r="L45" i="25"/>
  <c r="K44" i="17"/>
  <c r="M45" i="25"/>
  <c r="AE45" i="25" s="1"/>
  <c r="AK45" i="25" s="1"/>
  <c r="L44" i="17"/>
  <c r="N45" i="25"/>
  <c r="M44" i="17"/>
  <c r="O45" i="25"/>
  <c r="N44" i="17"/>
  <c r="P45" i="25"/>
  <c r="O44" i="17"/>
  <c r="Q45" i="25"/>
  <c r="P44" i="17"/>
  <c r="R45" i="25"/>
  <c r="Q44" i="17"/>
  <c r="S45" i="25"/>
  <c r="R44" i="17"/>
  <c r="T45" i="25"/>
  <c r="S44" i="17"/>
  <c r="U45" i="25"/>
  <c r="T44" i="17"/>
  <c r="V45" i="25"/>
  <c r="U44" i="17"/>
  <c r="W45" i="25"/>
  <c r="V44" i="17"/>
  <c r="X45" i="25"/>
  <c r="W44" i="17"/>
  <c r="Y45" i="25"/>
  <c r="X44" i="17"/>
  <c r="Z45" i="25"/>
  <c r="Y44" i="17"/>
  <c r="AA45" i="25"/>
  <c r="Z44" i="17"/>
  <c r="AB45" i="25"/>
  <c r="AE44" i="17"/>
  <c r="AG44" i="17"/>
  <c r="AH44" i="17"/>
  <c r="AG45" i="25"/>
  <c r="C45" i="17"/>
  <c r="E46" i="25"/>
  <c r="D45" i="17"/>
  <c r="F46" i="25"/>
  <c r="E45" i="17"/>
  <c r="G46" i="25"/>
  <c r="F45" i="17"/>
  <c r="H46" i="25"/>
  <c r="G45" i="17"/>
  <c r="I46" i="25"/>
  <c r="H45" i="17"/>
  <c r="J46" i="25"/>
  <c r="I45" i="17"/>
  <c r="K46" i="25"/>
  <c r="J45" i="17"/>
  <c r="L46" i="25"/>
  <c r="K45" i="17"/>
  <c r="M46" i="25"/>
  <c r="AE46" i="25" s="1"/>
  <c r="AK46" i="25" s="1"/>
  <c r="L45" i="17"/>
  <c r="N46" i="25"/>
  <c r="M45" i="17"/>
  <c r="O46" i="25"/>
  <c r="N45" i="17"/>
  <c r="P46" i="25"/>
  <c r="O45" i="17"/>
  <c r="Q46" i="25"/>
  <c r="P45" i="17"/>
  <c r="R46" i="25"/>
  <c r="Q45" i="17"/>
  <c r="S46" i="25"/>
  <c r="R45" i="17"/>
  <c r="T46" i="25"/>
  <c r="S45" i="17"/>
  <c r="U46" i="25"/>
  <c r="T45" i="17"/>
  <c r="V46" i="25"/>
  <c r="U45" i="17"/>
  <c r="W46" i="25"/>
  <c r="V45" i="17"/>
  <c r="X46" i="25"/>
  <c r="W45" i="17"/>
  <c r="Y46" i="25"/>
  <c r="X45" i="17"/>
  <c r="Z46" i="25"/>
  <c r="Y45" i="17"/>
  <c r="AA46" i="25"/>
  <c r="Z45" i="17"/>
  <c r="AB46" i="25"/>
  <c r="AE45" i="17"/>
  <c r="AG45" i="17"/>
  <c r="AH45" i="17"/>
  <c r="AG46" i="25"/>
  <c r="C46" i="17"/>
  <c r="E47" i="25"/>
  <c r="D46" i="17"/>
  <c r="F47" i="25"/>
  <c r="E46" i="17"/>
  <c r="G47" i="25"/>
  <c r="F46" i="17"/>
  <c r="H47" i="25"/>
  <c r="G46" i="17"/>
  <c r="I47" i="25"/>
  <c r="H46" i="17"/>
  <c r="J47" i="25"/>
  <c r="I46" i="17"/>
  <c r="K47" i="25"/>
  <c r="J46" i="17"/>
  <c r="L47" i="25"/>
  <c r="K46" i="17"/>
  <c r="M47" i="25"/>
  <c r="AE47" i="25" s="1"/>
  <c r="AK47" i="25" s="1"/>
  <c r="L46" i="17"/>
  <c r="N47" i="25"/>
  <c r="M46" i="17"/>
  <c r="O47" i="25"/>
  <c r="N46" i="17"/>
  <c r="P47" i="25"/>
  <c r="O46" i="17"/>
  <c r="Q47" i="25"/>
  <c r="P46" i="17"/>
  <c r="R47" i="25"/>
  <c r="Q46" i="17"/>
  <c r="S47" i="25"/>
  <c r="R46" i="17"/>
  <c r="T47" i="25"/>
  <c r="S46" i="17"/>
  <c r="U47" i="25"/>
  <c r="T46" i="17"/>
  <c r="V47" i="25"/>
  <c r="U46" i="17"/>
  <c r="W47" i="25"/>
  <c r="V46" i="17"/>
  <c r="X47" i="25"/>
  <c r="W46" i="17"/>
  <c r="Y47" i="25"/>
  <c r="X46" i="17"/>
  <c r="Z47" i="25"/>
  <c r="Y46" i="17"/>
  <c r="AA47" i="25"/>
  <c r="Z46" i="17"/>
  <c r="AB47" i="25"/>
  <c r="AE46" i="17"/>
  <c r="AG46" i="17"/>
  <c r="AH46" i="17"/>
  <c r="AG47" i="25"/>
  <c r="C47" i="17"/>
  <c r="E48" i="25"/>
  <c r="D47" i="17"/>
  <c r="F48" i="25"/>
  <c r="E47" i="17"/>
  <c r="G48" i="25"/>
  <c r="F47" i="17"/>
  <c r="H48" i="25"/>
  <c r="G47" i="17"/>
  <c r="I48" i="25"/>
  <c r="H47" i="17"/>
  <c r="J48" i="25"/>
  <c r="I47" i="17"/>
  <c r="K48" i="25"/>
  <c r="J47" i="17"/>
  <c r="L48" i="25"/>
  <c r="K47" i="17"/>
  <c r="M48" i="25"/>
  <c r="AE48" i="25" s="1"/>
  <c r="AK48" i="25" s="1"/>
  <c r="L47" i="17"/>
  <c r="N48" i="25"/>
  <c r="M47" i="17"/>
  <c r="O48" i="25"/>
  <c r="N47" i="17"/>
  <c r="P48" i="25"/>
  <c r="O47" i="17"/>
  <c r="Q48" i="25"/>
  <c r="P47" i="17"/>
  <c r="R48" i="25"/>
  <c r="Q47" i="17"/>
  <c r="S48" i="25"/>
  <c r="R47" i="17"/>
  <c r="T48" i="25"/>
  <c r="S47" i="17"/>
  <c r="U48" i="25"/>
  <c r="T47" i="17"/>
  <c r="V48" i="25"/>
  <c r="U47" i="17"/>
  <c r="W48" i="25"/>
  <c r="V47" i="17"/>
  <c r="X48" i="25"/>
  <c r="W47" i="17"/>
  <c r="Y48" i="25"/>
  <c r="X47" i="17"/>
  <c r="Z48" i="25"/>
  <c r="Y47" i="17"/>
  <c r="AA48" i="25"/>
  <c r="Z47" i="17"/>
  <c r="AB48" i="25"/>
  <c r="AE47" i="17"/>
  <c r="AG47" i="17"/>
  <c r="AH47" i="17"/>
  <c r="AG48" i="25"/>
  <c r="C48" i="17"/>
  <c r="E49" i="25"/>
  <c r="D48" i="17"/>
  <c r="F49" i="25"/>
  <c r="E48" i="17"/>
  <c r="G49" i="25"/>
  <c r="F48" i="17"/>
  <c r="H49" i="25"/>
  <c r="G48" i="17"/>
  <c r="I49" i="25"/>
  <c r="H48" i="17"/>
  <c r="J49" i="25"/>
  <c r="I48" i="17"/>
  <c r="K49" i="25"/>
  <c r="J48" i="17"/>
  <c r="L49" i="25"/>
  <c r="K48" i="17"/>
  <c r="M49" i="25"/>
  <c r="AE49" i="25" s="1"/>
  <c r="AK49" i="25" s="1"/>
  <c r="L48" i="17"/>
  <c r="N49" i="25"/>
  <c r="M48" i="17"/>
  <c r="O49" i="25"/>
  <c r="N48" i="17"/>
  <c r="P49" i="25"/>
  <c r="O48" i="17"/>
  <c r="Q49" i="25"/>
  <c r="P48" i="17"/>
  <c r="R49" i="25"/>
  <c r="Q48" i="17"/>
  <c r="S49" i="25"/>
  <c r="R48" i="17"/>
  <c r="T49" i="25"/>
  <c r="S48" i="17"/>
  <c r="U49" i="25"/>
  <c r="T48" i="17"/>
  <c r="V49" i="25"/>
  <c r="U48" i="17"/>
  <c r="W49" i="25"/>
  <c r="V48" i="17"/>
  <c r="X49" i="25"/>
  <c r="W48" i="17"/>
  <c r="Y49" i="25"/>
  <c r="X48" i="17"/>
  <c r="Z49" i="25"/>
  <c r="Y48" i="17"/>
  <c r="AA49" i="25"/>
  <c r="Z48" i="17"/>
  <c r="AB49" i="25"/>
  <c r="AE48" i="17"/>
  <c r="AG48" i="17"/>
  <c r="AH48" i="17"/>
  <c r="AG49" i="25"/>
  <c r="C49" i="17"/>
  <c r="E50" i="25"/>
  <c r="D49" i="17"/>
  <c r="F50" i="25"/>
  <c r="E49" i="17"/>
  <c r="G50" i="25"/>
  <c r="F49" i="17"/>
  <c r="H50" i="25"/>
  <c r="G49" i="17"/>
  <c r="I50" i="25"/>
  <c r="H49" i="17"/>
  <c r="J50" i="25"/>
  <c r="I49" i="17"/>
  <c r="K50" i="25"/>
  <c r="J49" i="17"/>
  <c r="L50" i="25"/>
  <c r="K49" i="17"/>
  <c r="M50" i="25"/>
  <c r="AE50" i="25" s="1"/>
  <c r="AK50" i="25" s="1"/>
  <c r="L49" i="17"/>
  <c r="N50" i="25"/>
  <c r="M49" i="17"/>
  <c r="O50" i="25"/>
  <c r="N49" i="17"/>
  <c r="P50" i="25"/>
  <c r="O49" i="17"/>
  <c r="Q50" i="25"/>
  <c r="P49" i="17"/>
  <c r="R50" i="25"/>
  <c r="Q49" i="17"/>
  <c r="S50" i="25"/>
  <c r="R49" i="17"/>
  <c r="T50" i="25"/>
  <c r="S49" i="17"/>
  <c r="U50" i="25"/>
  <c r="T49" i="17"/>
  <c r="V50" i="25"/>
  <c r="U49" i="17"/>
  <c r="W50" i="25"/>
  <c r="V49" i="17"/>
  <c r="X50" i="25"/>
  <c r="W49" i="17"/>
  <c r="Y50" i="25"/>
  <c r="X49" i="17"/>
  <c r="Z50" i="25"/>
  <c r="Y49" i="17"/>
  <c r="AA50" i="25"/>
  <c r="Z49" i="17"/>
  <c r="AB50" i="25"/>
  <c r="AE49" i="17"/>
  <c r="AG49" i="17"/>
  <c r="AH49" i="17"/>
  <c r="AG50" i="25"/>
  <c r="C50" i="17"/>
  <c r="E51" i="25"/>
  <c r="D50" i="17"/>
  <c r="F51" i="25"/>
  <c r="E50" i="17"/>
  <c r="G51" i="25"/>
  <c r="F50" i="17"/>
  <c r="H51" i="25"/>
  <c r="G50" i="17"/>
  <c r="I51" i="25"/>
  <c r="H50" i="17"/>
  <c r="J51" i="25"/>
  <c r="I50" i="17"/>
  <c r="K51" i="25"/>
  <c r="J50" i="17"/>
  <c r="L51" i="25"/>
  <c r="K50" i="17"/>
  <c r="M51" i="25"/>
  <c r="AE51" i="25" s="1"/>
  <c r="AK51" i="25" s="1"/>
  <c r="L50" i="17"/>
  <c r="N51" i="25"/>
  <c r="M50" i="17"/>
  <c r="O51" i="25"/>
  <c r="N50" i="17"/>
  <c r="P51" i="25"/>
  <c r="O50" i="17"/>
  <c r="Q51" i="25"/>
  <c r="P50" i="17"/>
  <c r="R51" i="25"/>
  <c r="Q50" i="17"/>
  <c r="S51" i="25"/>
  <c r="R50" i="17"/>
  <c r="T51" i="25"/>
  <c r="S50" i="17"/>
  <c r="U51" i="25"/>
  <c r="T50" i="17"/>
  <c r="V51" i="25"/>
  <c r="U50" i="17"/>
  <c r="W51" i="25"/>
  <c r="V50" i="17"/>
  <c r="X51" i="25"/>
  <c r="W50" i="17"/>
  <c r="Y51" i="25"/>
  <c r="X50" i="17"/>
  <c r="Z51" i="25"/>
  <c r="Y50" i="17"/>
  <c r="AA51" i="25"/>
  <c r="Z50" i="17"/>
  <c r="AB51" i="25"/>
  <c r="AE50" i="17"/>
  <c r="AG50" i="17"/>
  <c r="AH50" i="17"/>
  <c r="AG51" i="25"/>
  <c r="C51" i="17"/>
  <c r="E52" i="25"/>
  <c r="D51" i="17"/>
  <c r="F52" i="25"/>
  <c r="E51" i="17"/>
  <c r="G52" i="25"/>
  <c r="F51" i="17"/>
  <c r="H52" i="25"/>
  <c r="G51" i="17"/>
  <c r="I52" i="25"/>
  <c r="H51" i="17"/>
  <c r="J52" i="25"/>
  <c r="I51" i="17"/>
  <c r="K52" i="25"/>
  <c r="J51" i="17"/>
  <c r="L52" i="25"/>
  <c r="K51" i="17"/>
  <c r="M52" i="25"/>
  <c r="AE52" i="25" s="1"/>
  <c r="AK52" i="25" s="1"/>
  <c r="L51" i="17"/>
  <c r="N52" i="25"/>
  <c r="M51" i="17"/>
  <c r="O52" i="25"/>
  <c r="N51" i="17"/>
  <c r="P52" i="25"/>
  <c r="O51" i="17"/>
  <c r="Q52" i="25"/>
  <c r="P51" i="17"/>
  <c r="R52" i="25"/>
  <c r="Q51" i="17"/>
  <c r="S52" i="25"/>
  <c r="R51" i="17"/>
  <c r="T52" i="25"/>
  <c r="S51" i="17"/>
  <c r="U52" i="25"/>
  <c r="T51" i="17"/>
  <c r="V52" i="25"/>
  <c r="U51" i="17"/>
  <c r="W52" i="25"/>
  <c r="V51" i="17"/>
  <c r="X52" i="25"/>
  <c r="W51" i="17"/>
  <c r="Y52" i="25"/>
  <c r="X51" i="17"/>
  <c r="Z52" i="25"/>
  <c r="Y51" i="17"/>
  <c r="AA52" i="25"/>
  <c r="Z51" i="17"/>
  <c r="AB52" i="25"/>
  <c r="AE51" i="17"/>
  <c r="AG51" i="17"/>
  <c r="AH51" i="17"/>
  <c r="AG52" i="25"/>
  <c r="C52" i="17"/>
  <c r="E53" i="25"/>
  <c r="D52" i="17"/>
  <c r="F53" i="25"/>
  <c r="E52" i="17"/>
  <c r="G53" i="25"/>
  <c r="F52" i="17"/>
  <c r="H53" i="25"/>
  <c r="G52" i="17"/>
  <c r="I53" i="25"/>
  <c r="H52" i="17"/>
  <c r="J53" i="25"/>
  <c r="I52" i="17"/>
  <c r="K53" i="25"/>
  <c r="J52" i="17"/>
  <c r="L53" i="25"/>
  <c r="K52" i="17"/>
  <c r="M53" i="25"/>
  <c r="AE53" i="25" s="1"/>
  <c r="AK53" i="25" s="1"/>
  <c r="L52" i="17"/>
  <c r="N53" i="25"/>
  <c r="M52" i="17"/>
  <c r="O53" i="25"/>
  <c r="N52" i="17"/>
  <c r="P53" i="25"/>
  <c r="O52" i="17"/>
  <c r="Q53" i="25"/>
  <c r="P52" i="17"/>
  <c r="R53" i="25"/>
  <c r="Q52" i="17"/>
  <c r="S53" i="25"/>
  <c r="R52" i="17"/>
  <c r="T53" i="25"/>
  <c r="S52" i="17"/>
  <c r="U53" i="25"/>
  <c r="T52" i="17"/>
  <c r="V53" i="25"/>
  <c r="U52" i="17"/>
  <c r="W53" i="25"/>
  <c r="V52" i="17"/>
  <c r="X53" i="25"/>
  <c r="W52" i="17"/>
  <c r="Y53" i="25"/>
  <c r="X52" i="17"/>
  <c r="Z53" i="25"/>
  <c r="Y52" i="17"/>
  <c r="AA53" i="25"/>
  <c r="Z52" i="17"/>
  <c r="AB53" i="25"/>
  <c r="AE52" i="17"/>
  <c r="AG52" i="17"/>
  <c r="AH52" i="17"/>
  <c r="AG53" i="25"/>
  <c r="C53" i="17"/>
  <c r="E54" i="25"/>
  <c r="D53" i="17"/>
  <c r="F54" i="25"/>
  <c r="E53" i="17"/>
  <c r="G54" i="25"/>
  <c r="F53" i="17"/>
  <c r="H54" i="25"/>
  <c r="G53" i="17"/>
  <c r="I54" i="25"/>
  <c r="H53" i="17"/>
  <c r="J54" i="25"/>
  <c r="I53" i="17"/>
  <c r="K54" i="25"/>
  <c r="J53" i="17"/>
  <c r="L54" i="25"/>
  <c r="K53" i="17"/>
  <c r="M54" i="25"/>
  <c r="AE54" i="25" s="1"/>
  <c r="AK54" i="25" s="1"/>
  <c r="L53" i="17"/>
  <c r="N54" i="25"/>
  <c r="M53" i="17"/>
  <c r="O54" i="25"/>
  <c r="N53" i="17"/>
  <c r="P54" i="25"/>
  <c r="O53" i="17"/>
  <c r="Q54" i="25"/>
  <c r="P53" i="17"/>
  <c r="R54" i="25"/>
  <c r="Q53" i="17"/>
  <c r="S54" i="25"/>
  <c r="R53" i="17"/>
  <c r="T54" i="25"/>
  <c r="S53" i="17"/>
  <c r="U54" i="25"/>
  <c r="T53" i="17"/>
  <c r="V54" i="25"/>
  <c r="U53" i="17"/>
  <c r="W54" i="25"/>
  <c r="V53" i="17"/>
  <c r="X54" i="25"/>
  <c r="W53" i="17"/>
  <c r="Y54" i="25"/>
  <c r="X53" i="17"/>
  <c r="Z54" i="25"/>
  <c r="Y53" i="17"/>
  <c r="AA54" i="25"/>
  <c r="Z53" i="17"/>
  <c r="AB54" i="25"/>
  <c r="AE53" i="17"/>
  <c r="AG53" i="17"/>
  <c r="AH53" i="17"/>
  <c r="AG54" i="25"/>
  <c r="C54" i="17"/>
  <c r="E55" i="25"/>
  <c r="D54" i="17"/>
  <c r="F55" i="25"/>
  <c r="E54" i="17"/>
  <c r="G55" i="25"/>
  <c r="F54" i="17"/>
  <c r="H55" i="25"/>
  <c r="G54" i="17"/>
  <c r="I55" i="25"/>
  <c r="H54" i="17"/>
  <c r="J55" i="25"/>
  <c r="I54" i="17"/>
  <c r="K55" i="25"/>
  <c r="J54" i="17"/>
  <c r="L55" i="25"/>
  <c r="K54" i="17"/>
  <c r="M55" i="25"/>
  <c r="AE55" i="25" s="1"/>
  <c r="AK55" i="25" s="1"/>
  <c r="L54" i="17"/>
  <c r="N55" i="25"/>
  <c r="M54" i="17"/>
  <c r="O55" i="25"/>
  <c r="N54" i="17"/>
  <c r="P55" i="25"/>
  <c r="O54" i="17"/>
  <c r="Q55" i="25"/>
  <c r="P54" i="17"/>
  <c r="R55" i="25"/>
  <c r="Q54" i="17"/>
  <c r="S55" i="25"/>
  <c r="R54" i="17"/>
  <c r="T55" i="25"/>
  <c r="S54" i="17"/>
  <c r="U55" i="25"/>
  <c r="T54" i="17"/>
  <c r="V55" i="25"/>
  <c r="U54" i="17"/>
  <c r="W55" i="25"/>
  <c r="V54" i="17"/>
  <c r="X55" i="25"/>
  <c r="W54" i="17"/>
  <c r="Y55" i="25"/>
  <c r="X54" i="17"/>
  <c r="Z55" i="25"/>
  <c r="Y54" i="17"/>
  <c r="AA55" i="25"/>
  <c r="Z54" i="17"/>
  <c r="AB55" i="25"/>
  <c r="AE54" i="17"/>
  <c r="AG54" i="17"/>
  <c r="AH54" i="17"/>
  <c r="AG55" i="25"/>
  <c r="C55" i="17"/>
  <c r="E56" i="25"/>
  <c r="D55" i="17"/>
  <c r="F56" i="25"/>
  <c r="E55" i="17"/>
  <c r="G56" i="25"/>
  <c r="F55" i="17"/>
  <c r="H56" i="25"/>
  <c r="G55" i="17"/>
  <c r="I56" i="25"/>
  <c r="H55" i="17"/>
  <c r="J56" i="25"/>
  <c r="I55" i="17"/>
  <c r="K56" i="25"/>
  <c r="J55" i="17"/>
  <c r="L56" i="25"/>
  <c r="K55" i="17"/>
  <c r="M56" i="25"/>
  <c r="AE56" i="25" s="1"/>
  <c r="AK56" i="25" s="1"/>
  <c r="L55" i="17"/>
  <c r="N56" i="25"/>
  <c r="M55" i="17"/>
  <c r="O56" i="25"/>
  <c r="N55" i="17"/>
  <c r="P56" i="25"/>
  <c r="O55" i="17"/>
  <c r="Q56" i="25"/>
  <c r="P55" i="17"/>
  <c r="R56" i="25"/>
  <c r="Q55" i="17"/>
  <c r="S56" i="25"/>
  <c r="R55" i="17"/>
  <c r="T56" i="25"/>
  <c r="S55" i="17"/>
  <c r="U56" i="25"/>
  <c r="T55" i="17"/>
  <c r="V56" i="25"/>
  <c r="U55" i="17"/>
  <c r="W56" i="25"/>
  <c r="V55" i="17"/>
  <c r="X56" i="25"/>
  <c r="W55" i="17"/>
  <c r="Y56" i="25"/>
  <c r="X55" i="17"/>
  <c r="Z56" i="25"/>
  <c r="Y55" i="17"/>
  <c r="AA56" i="25"/>
  <c r="Z55" i="17"/>
  <c r="AB56" i="25"/>
  <c r="AE55" i="17"/>
  <c r="AG55" i="17"/>
  <c r="AH55" i="17"/>
  <c r="AG56" i="25"/>
  <c r="C56" i="17"/>
  <c r="E57" i="25"/>
  <c r="D56" i="17"/>
  <c r="F57" i="25"/>
  <c r="E56" i="17"/>
  <c r="G57" i="25"/>
  <c r="F56" i="17"/>
  <c r="H57" i="25"/>
  <c r="G56" i="17"/>
  <c r="I57" i="25"/>
  <c r="H56" i="17"/>
  <c r="J57" i="25"/>
  <c r="I56" i="17"/>
  <c r="K57" i="25"/>
  <c r="J56" i="17"/>
  <c r="L57" i="25"/>
  <c r="K56" i="17"/>
  <c r="M57" i="25"/>
  <c r="AE57" i="25" s="1"/>
  <c r="AK57" i="25" s="1"/>
  <c r="L56" i="17"/>
  <c r="N57" i="25"/>
  <c r="M56" i="17"/>
  <c r="O57" i="25"/>
  <c r="N56" i="17"/>
  <c r="P57" i="25"/>
  <c r="O56" i="17"/>
  <c r="Q57" i="25"/>
  <c r="P56" i="17"/>
  <c r="R57" i="25"/>
  <c r="Q56" i="17"/>
  <c r="S57" i="25"/>
  <c r="R56" i="17"/>
  <c r="T57" i="25"/>
  <c r="S56" i="17"/>
  <c r="U57" i="25"/>
  <c r="T56" i="17"/>
  <c r="V57" i="25"/>
  <c r="U56" i="17"/>
  <c r="W57" i="25"/>
  <c r="V56" i="17"/>
  <c r="X57" i="25"/>
  <c r="W56" i="17"/>
  <c r="Y57" i="25"/>
  <c r="X56" i="17"/>
  <c r="Z57" i="25"/>
  <c r="Y56" i="17"/>
  <c r="AA57" i="25"/>
  <c r="Z56" i="17"/>
  <c r="AB57" i="25"/>
  <c r="AE56" i="17"/>
  <c r="AG56" i="17"/>
  <c r="AH56" i="17"/>
  <c r="AG57" i="25"/>
  <c r="C57" i="17"/>
  <c r="E58" i="25"/>
  <c r="D57" i="17"/>
  <c r="F58" i="25"/>
  <c r="E57" i="17"/>
  <c r="G58" i="25"/>
  <c r="F57" i="17"/>
  <c r="H58" i="25"/>
  <c r="G57" i="17"/>
  <c r="I58" i="25"/>
  <c r="H57" i="17"/>
  <c r="J58" i="25"/>
  <c r="I57" i="17"/>
  <c r="K58" i="25"/>
  <c r="J57" i="17"/>
  <c r="L58" i="25"/>
  <c r="K57" i="17"/>
  <c r="M58" i="25"/>
  <c r="AE58" i="25" s="1"/>
  <c r="AK58" i="25" s="1"/>
  <c r="L57" i="17"/>
  <c r="N58" i="25"/>
  <c r="M57" i="17"/>
  <c r="O58" i="25"/>
  <c r="N57" i="17"/>
  <c r="P58" i="25"/>
  <c r="O57" i="17"/>
  <c r="Q58" i="25"/>
  <c r="P57" i="17"/>
  <c r="R58" i="25"/>
  <c r="Q57" i="17"/>
  <c r="S58" i="25"/>
  <c r="R57" i="17"/>
  <c r="T58" i="25"/>
  <c r="S57" i="17"/>
  <c r="U58" i="25"/>
  <c r="T57" i="17"/>
  <c r="V58" i="25"/>
  <c r="U57" i="17"/>
  <c r="W58" i="25"/>
  <c r="V57" i="17"/>
  <c r="X58" i="25"/>
  <c r="W57" i="17"/>
  <c r="Y58" i="25"/>
  <c r="X57" i="17"/>
  <c r="Z58" i="25"/>
  <c r="Y57" i="17"/>
  <c r="AA58" i="25"/>
  <c r="Z57" i="17"/>
  <c r="AB58" i="25"/>
  <c r="AE57" i="17"/>
  <c r="AG57" i="17"/>
  <c r="AH57" i="17"/>
  <c r="AG58" i="25"/>
  <c r="C58" i="17"/>
  <c r="E59" i="25"/>
  <c r="D58" i="17"/>
  <c r="F59" i="25"/>
  <c r="E58" i="17"/>
  <c r="G59" i="25"/>
  <c r="F58" i="17"/>
  <c r="H59" i="25"/>
  <c r="G58" i="17"/>
  <c r="I59" i="25"/>
  <c r="H58" i="17"/>
  <c r="J59" i="25"/>
  <c r="I58" i="17"/>
  <c r="K59" i="25"/>
  <c r="J58" i="17"/>
  <c r="L59" i="25"/>
  <c r="K58" i="17"/>
  <c r="M59" i="25"/>
  <c r="AE59" i="25" s="1"/>
  <c r="AK59" i="25" s="1"/>
  <c r="L58" i="17"/>
  <c r="N59" i="25"/>
  <c r="M58" i="17"/>
  <c r="O59" i="25"/>
  <c r="N58" i="17"/>
  <c r="P59" i="25"/>
  <c r="O58" i="17"/>
  <c r="Q59" i="25"/>
  <c r="P58" i="17"/>
  <c r="R59" i="25"/>
  <c r="Q58" i="17"/>
  <c r="S59" i="25"/>
  <c r="R58" i="17"/>
  <c r="T59" i="25"/>
  <c r="S58" i="17"/>
  <c r="U59" i="25"/>
  <c r="T58" i="17"/>
  <c r="V59" i="25"/>
  <c r="U58" i="17"/>
  <c r="W59" i="25"/>
  <c r="V58" i="17"/>
  <c r="X59" i="25"/>
  <c r="W58" i="17"/>
  <c r="Y59" i="25"/>
  <c r="X58" i="17"/>
  <c r="Z59" i="25"/>
  <c r="Y58" i="17"/>
  <c r="AA59" i="25"/>
  <c r="Z58" i="17"/>
  <c r="AB59" i="25"/>
  <c r="AE58" i="17"/>
  <c r="AG58" i="17"/>
  <c r="AH58" i="17"/>
  <c r="AG59" i="25"/>
  <c r="C59" i="17"/>
  <c r="E60" i="25"/>
  <c r="D59" i="17"/>
  <c r="F60" i="25"/>
  <c r="E59" i="17"/>
  <c r="G60" i="25"/>
  <c r="F59" i="17"/>
  <c r="H60" i="25"/>
  <c r="G59" i="17"/>
  <c r="I60" i="25"/>
  <c r="H59" i="17"/>
  <c r="J60" i="25"/>
  <c r="I59" i="17"/>
  <c r="K60" i="25"/>
  <c r="J59" i="17"/>
  <c r="L60" i="25"/>
  <c r="K59" i="17"/>
  <c r="M60" i="25"/>
  <c r="AE60" i="25" s="1"/>
  <c r="AK60" i="25" s="1"/>
  <c r="L59" i="17"/>
  <c r="N60" i="25"/>
  <c r="M59" i="17"/>
  <c r="O60" i="25"/>
  <c r="N59" i="17"/>
  <c r="P60" i="25"/>
  <c r="O59" i="17"/>
  <c r="Q60" i="25"/>
  <c r="P59" i="17"/>
  <c r="R60" i="25"/>
  <c r="Q59" i="17"/>
  <c r="S60" i="25"/>
  <c r="R59" i="17"/>
  <c r="T60" i="25"/>
  <c r="S59" i="17"/>
  <c r="U60" i="25"/>
  <c r="T59" i="17"/>
  <c r="V60" i="25"/>
  <c r="U59" i="17"/>
  <c r="W60" i="25"/>
  <c r="V59" i="17"/>
  <c r="X60" i="25"/>
  <c r="W59" i="17"/>
  <c r="Y60" i="25"/>
  <c r="X59" i="17"/>
  <c r="Z60" i="25"/>
  <c r="Y59" i="17"/>
  <c r="AA60" i="25"/>
  <c r="Z59" i="17"/>
  <c r="AB60" i="25"/>
  <c r="AE59" i="17"/>
  <c r="AG59" i="17"/>
  <c r="AH59" i="17"/>
  <c r="AG60" i="25"/>
  <c r="C60" i="17"/>
  <c r="E61" i="25"/>
  <c r="D60" i="17"/>
  <c r="F61" i="25"/>
  <c r="E60" i="17"/>
  <c r="G61" i="25"/>
  <c r="F60" i="17"/>
  <c r="H61" i="25"/>
  <c r="G60" i="17"/>
  <c r="I61" i="25"/>
  <c r="H60" i="17"/>
  <c r="J61" i="25"/>
  <c r="I60" i="17"/>
  <c r="K61" i="25"/>
  <c r="J60" i="17"/>
  <c r="L61" i="25"/>
  <c r="K60" i="17"/>
  <c r="M61" i="25"/>
  <c r="AE61" i="25" s="1"/>
  <c r="AK61" i="25" s="1"/>
  <c r="L60" i="17"/>
  <c r="N61" i="25"/>
  <c r="M60" i="17"/>
  <c r="O61" i="25"/>
  <c r="N60" i="17"/>
  <c r="P61" i="25"/>
  <c r="O60" i="17"/>
  <c r="Q61" i="25"/>
  <c r="P60" i="17"/>
  <c r="R61" i="25"/>
  <c r="Q60" i="17"/>
  <c r="S61" i="25"/>
  <c r="R60" i="17"/>
  <c r="T61" i="25"/>
  <c r="S60" i="17"/>
  <c r="U61" i="25"/>
  <c r="T60" i="17"/>
  <c r="V61" i="25"/>
  <c r="U60" i="17"/>
  <c r="W61" i="25"/>
  <c r="V60" i="17"/>
  <c r="X61" i="25"/>
  <c r="W60" i="17"/>
  <c r="Y61" i="25"/>
  <c r="X60" i="17"/>
  <c r="Z61" i="25"/>
  <c r="Y60" i="17"/>
  <c r="AA61" i="25"/>
  <c r="Z60" i="17"/>
  <c r="AB61" i="25"/>
  <c r="AE60" i="17"/>
  <c r="AG60" i="17"/>
  <c r="AH60" i="17"/>
  <c r="AG61" i="25"/>
  <c r="C61" i="17"/>
  <c r="E62" i="25"/>
  <c r="D61" i="17"/>
  <c r="F62" i="25"/>
  <c r="E61" i="17"/>
  <c r="G62" i="25"/>
  <c r="F61" i="17"/>
  <c r="H62" i="25"/>
  <c r="G61" i="17"/>
  <c r="I62" i="25"/>
  <c r="H61" i="17"/>
  <c r="J62" i="25"/>
  <c r="I61" i="17"/>
  <c r="K62" i="25"/>
  <c r="J61" i="17"/>
  <c r="L62" i="25"/>
  <c r="K61" i="17"/>
  <c r="M62" i="25"/>
  <c r="AE62" i="25" s="1"/>
  <c r="AK62" i="25" s="1"/>
  <c r="L61" i="17"/>
  <c r="N62" i="25"/>
  <c r="M61" i="17"/>
  <c r="O62" i="25"/>
  <c r="N61" i="17"/>
  <c r="P62" i="25"/>
  <c r="O61" i="17"/>
  <c r="Q62" i="25"/>
  <c r="P61" i="17"/>
  <c r="R62" i="25"/>
  <c r="Q61" i="17"/>
  <c r="S62" i="25"/>
  <c r="R61" i="17"/>
  <c r="T62" i="25"/>
  <c r="S61" i="17"/>
  <c r="U62" i="25"/>
  <c r="T61" i="17"/>
  <c r="V62" i="25"/>
  <c r="U61" i="17"/>
  <c r="W62" i="25"/>
  <c r="V61" i="17"/>
  <c r="X62" i="25"/>
  <c r="W61" i="17"/>
  <c r="Y62" i="25"/>
  <c r="X61" i="17"/>
  <c r="Z62" i="25"/>
  <c r="Y61" i="17"/>
  <c r="AA62" i="25"/>
  <c r="Z61" i="17"/>
  <c r="AB62" i="25"/>
  <c r="AE61" i="17"/>
  <c r="AG61" i="17"/>
  <c r="AH61" i="17"/>
  <c r="AG62" i="25"/>
  <c r="C62" i="17"/>
  <c r="E63" i="25"/>
  <c r="D62" i="17"/>
  <c r="F63" i="25"/>
  <c r="E62" i="17"/>
  <c r="G63" i="25"/>
  <c r="F62" i="17"/>
  <c r="H63" i="25"/>
  <c r="G62" i="17"/>
  <c r="I63" i="25"/>
  <c r="H62" i="17"/>
  <c r="J63" i="25"/>
  <c r="I62" i="17"/>
  <c r="K63" i="25"/>
  <c r="J62" i="17"/>
  <c r="L63" i="25"/>
  <c r="K62" i="17"/>
  <c r="M63" i="25"/>
  <c r="AE63" i="25" s="1"/>
  <c r="AK63" i="25" s="1"/>
  <c r="L62" i="17"/>
  <c r="N63" i="25"/>
  <c r="M62" i="17"/>
  <c r="O63" i="25"/>
  <c r="N62" i="17"/>
  <c r="P63" i="25"/>
  <c r="O62" i="17"/>
  <c r="Q63" i="25"/>
  <c r="P62" i="17"/>
  <c r="R63" i="25"/>
  <c r="Q62" i="17"/>
  <c r="S63" i="25"/>
  <c r="R62" i="17"/>
  <c r="T63" i="25"/>
  <c r="S62" i="17"/>
  <c r="U63" i="25"/>
  <c r="T62" i="17"/>
  <c r="V63" i="25"/>
  <c r="U62" i="17"/>
  <c r="W63" i="25"/>
  <c r="V62" i="17"/>
  <c r="X63" i="25"/>
  <c r="W62" i="17"/>
  <c r="Y63" i="25"/>
  <c r="X62" i="17"/>
  <c r="Z63" i="25"/>
  <c r="Y62" i="17"/>
  <c r="AA63" i="25"/>
  <c r="Z62" i="17"/>
  <c r="AB63" i="25"/>
  <c r="AE62" i="17"/>
  <c r="AG62" i="17"/>
  <c r="AH62" i="17"/>
  <c r="AG63" i="25"/>
  <c r="C63" i="17"/>
  <c r="E64" i="25"/>
  <c r="D63" i="17"/>
  <c r="F64" i="25"/>
  <c r="E63" i="17"/>
  <c r="G64" i="25"/>
  <c r="F63" i="17"/>
  <c r="H64" i="25"/>
  <c r="G63" i="17"/>
  <c r="I64" i="25"/>
  <c r="H63" i="17"/>
  <c r="J64" i="25"/>
  <c r="I63" i="17"/>
  <c r="K64" i="25"/>
  <c r="J63" i="17"/>
  <c r="L64" i="25"/>
  <c r="K63" i="17"/>
  <c r="M64" i="25"/>
  <c r="AE64" i="25" s="1"/>
  <c r="AK64" i="25" s="1"/>
  <c r="L63" i="17"/>
  <c r="N64" i="25"/>
  <c r="M63" i="17"/>
  <c r="O64" i="25"/>
  <c r="N63" i="17"/>
  <c r="P64" i="25"/>
  <c r="O63" i="17"/>
  <c r="Q64" i="25"/>
  <c r="P63" i="17"/>
  <c r="R64" i="25"/>
  <c r="Q63" i="17"/>
  <c r="S64" i="25"/>
  <c r="R63" i="17"/>
  <c r="T64" i="25"/>
  <c r="S63" i="17"/>
  <c r="U64" i="25"/>
  <c r="T63" i="17"/>
  <c r="V64" i="25"/>
  <c r="U63" i="17"/>
  <c r="W64" i="25"/>
  <c r="V63" i="17"/>
  <c r="X64" i="25"/>
  <c r="W63" i="17"/>
  <c r="Y64" i="25"/>
  <c r="X63" i="17"/>
  <c r="Z64" i="25"/>
  <c r="Y63" i="17"/>
  <c r="AA64" i="25"/>
  <c r="Z63" i="17"/>
  <c r="AB64" i="25"/>
  <c r="AE63" i="17"/>
  <c r="AG63" i="17"/>
  <c r="AH63" i="17"/>
  <c r="AG64" i="25"/>
  <c r="C64" i="17"/>
  <c r="E65" i="25"/>
  <c r="D64" i="17"/>
  <c r="F65" i="25"/>
  <c r="E64" i="17"/>
  <c r="G65" i="25"/>
  <c r="F64" i="17"/>
  <c r="H65" i="25"/>
  <c r="G64" i="17"/>
  <c r="I65" i="25"/>
  <c r="H64" i="17"/>
  <c r="J65" i="25"/>
  <c r="I64" i="17"/>
  <c r="K65" i="25"/>
  <c r="J64" i="17"/>
  <c r="L65" i="25"/>
  <c r="K64" i="17"/>
  <c r="M65" i="25"/>
  <c r="AE65" i="25" s="1"/>
  <c r="AK65" i="25" s="1"/>
  <c r="L64" i="17"/>
  <c r="N65" i="25"/>
  <c r="M64" i="17"/>
  <c r="O65" i="25"/>
  <c r="N64" i="17"/>
  <c r="P65" i="25"/>
  <c r="O64" i="17"/>
  <c r="Q65" i="25"/>
  <c r="P64" i="17"/>
  <c r="R65" i="25"/>
  <c r="Q64" i="17"/>
  <c r="S65" i="25"/>
  <c r="R64" i="17"/>
  <c r="T65" i="25"/>
  <c r="S64" i="17"/>
  <c r="U65" i="25"/>
  <c r="T64" i="17"/>
  <c r="V65" i="25"/>
  <c r="U64" i="17"/>
  <c r="W65" i="25"/>
  <c r="V64" i="17"/>
  <c r="X65" i="25"/>
  <c r="W64" i="17"/>
  <c r="Y65" i="25"/>
  <c r="X64" i="17"/>
  <c r="Z65" i="25"/>
  <c r="Y64" i="17"/>
  <c r="AA65" i="25"/>
  <c r="Z64" i="17"/>
  <c r="AB65" i="25"/>
  <c r="AE64" i="17"/>
  <c r="AG64" i="17"/>
  <c r="AH64" i="17"/>
  <c r="AG65" i="25"/>
  <c r="C65" i="17"/>
  <c r="E66" i="25"/>
  <c r="D65" i="17"/>
  <c r="F66" i="25"/>
  <c r="E65" i="17"/>
  <c r="G66" i="25"/>
  <c r="F65" i="17"/>
  <c r="H66" i="25"/>
  <c r="G65" i="17"/>
  <c r="I66" i="25"/>
  <c r="H65" i="17"/>
  <c r="J66" i="25"/>
  <c r="I65" i="17"/>
  <c r="K66" i="25"/>
  <c r="J65" i="17"/>
  <c r="L66" i="25"/>
  <c r="K65" i="17"/>
  <c r="M66" i="25"/>
  <c r="AE66" i="25" s="1"/>
  <c r="AK66" i="25" s="1"/>
  <c r="L65" i="17"/>
  <c r="N66" i="25"/>
  <c r="M65" i="17"/>
  <c r="O66" i="25"/>
  <c r="N65" i="17"/>
  <c r="P66" i="25"/>
  <c r="O65" i="17"/>
  <c r="Q66" i="25"/>
  <c r="P65" i="17"/>
  <c r="R66" i="25"/>
  <c r="Q65" i="17"/>
  <c r="S66" i="25"/>
  <c r="R65" i="17"/>
  <c r="T66" i="25"/>
  <c r="S65" i="17"/>
  <c r="U66" i="25"/>
  <c r="T65" i="17"/>
  <c r="V66" i="25"/>
  <c r="U65" i="17"/>
  <c r="W66" i="25"/>
  <c r="V65" i="17"/>
  <c r="X66" i="25"/>
  <c r="W65" i="17"/>
  <c r="Y66" i="25"/>
  <c r="X65" i="17"/>
  <c r="Z66" i="25"/>
  <c r="Y65" i="17"/>
  <c r="AA66" i="25"/>
  <c r="Z65" i="17"/>
  <c r="AB66" i="25"/>
  <c r="AE65" i="17"/>
  <c r="AG65" i="17"/>
  <c r="AH65" i="17"/>
  <c r="AG66" i="25"/>
  <c r="C66" i="17"/>
  <c r="E67" i="25"/>
  <c r="D66" i="17"/>
  <c r="F67" i="25"/>
  <c r="E66" i="17"/>
  <c r="G67" i="25"/>
  <c r="F66" i="17"/>
  <c r="H67" i="25"/>
  <c r="G66" i="17"/>
  <c r="I67" i="25"/>
  <c r="H66" i="17"/>
  <c r="J67" i="25"/>
  <c r="I66" i="17"/>
  <c r="K67" i="25"/>
  <c r="J66" i="17"/>
  <c r="L67" i="25"/>
  <c r="K66" i="17"/>
  <c r="M67" i="25"/>
  <c r="AE67" i="25" s="1"/>
  <c r="AK67" i="25" s="1"/>
  <c r="L66" i="17"/>
  <c r="N67" i="25"/>
  <c r="M66" i="17"/>
  <c r="O67" i="25"/>
  <c r="N66" i="17"/>
  <c r="P67" i="25"/>
  <c r="O66" i="17"/>
  <c r="Q67" i="25"/>
  <c r="P66" i="17"/>
  <c r="R67" i="25"/>
  <c r="Q66" i="17"/>
  <c r="S67" i="25"/>
  <c r="R66" i="17"/>
  <c r="T67" i="25"/>
  <c r="S66" i="17"/>
  <c r="U67" i="25"/>
  <c r="T66" i="17"/>
  <c r="V67" i="25"/>
  <c r="U66" i="17"/>
  <c r="W67" i="25"/>
  <c r="V66" i="17"/>
  <c r="X67" i="25"/>
  <c r="W66" i="17"/>
  <c r="Y67" i="25"/>
  <c r="X66" i="17"/>
  <c r="Z67" i="25"/>
  <c r="Y66" i="17"/>
  <c r="AA67" i="25"/>
  <c r="Z66" i="17"/>
  <c r="AB67" i="25"/>
  <c r="AE66" i="17"/>
  <c r="AG66" i="17"/>
  <c r="AH66" i="17"/>
  <c r="AG67" i="25"/>
  <c r="C67" i="17"/>
  <c r="E68" i="25"/>
  <c r="D67" i="17"/>
  <c r="F68" i="25"/>
  <c r="E67" i="17"/>
  <c r="G68" i="25"/>
  <c r="F67" i="17"/>
  <c r="H68" i="25"/>
  <c r="G67" i="17"/>
  <c r="I68" i="25"/>
  <c r="H67" i="17"/>
  <c r="J68" i="25"/>
  <c r="I67" i="17"/>
  <c r="K68" i="25"/>
  <c r="J67" i="17"/>
  <c r="L68" i="25"/>
  <c r="K67" i="17"/>
  <c r="M68" i="25"/>
  <c r="AE68" i="25" s="1"/>
  <c r="AK68" i="25" s="1"/>
  <c r="L67" i="17"/>
  <c r="N68" i="25"/>
  <c r="M67" i="17"/>
  <c r="O68" i="25"/>
  <c r="N67" i="17"/>
  <c r="P68" i="25"/>
  <c r="O67" i="17"/>
  <c r="Q68" i="25"/>
  <c r="P67" i="17"/>
  <c r="R68" i="25"/>
  <c r="Q67" i="17"/>
  <c r="S68" i="25"/>
  <c r="R67" i="17"/>
  <c r="T68" i="25"/>
  <c r="S67" i="17"/>
  <c r="U68" i="25"/>
  <c r="T67" i="17"/>
  <c r="V68" i="25"/>
  <c r="U67" i="17"/>
  <c r="W68" i="25"/>
  <c r="V67" i="17"/>
  <c r="X68" i="25"/>
  <c r="W67" i="17"/>
  <c r="Y68" i="25"/>
  <c r="X67" i="17"/>
  <c r="Z68" i="25"/>
  <c r="Y67" i="17"/>
  <c r="AA68" i="25"/>
  <c r="Z67" i="17"/>
  <c r="AB68" i="25"/>
  <c r="AE67" i="17"/>
  <c r="AG67" i="17"/>
  <c r="AH67" i="17"/>
  <c r="AG68" i="25"/>
  <c r="C68" i="17"/>
  <c r="E69" i="25"/>
  <c r="D68" i="17"/>
  <c r="F69" i="25"/>
  <c r="E68" i="17"/>
  <c r="G69" i="25"/>
  <c r="F68" i="17"/>
  <c r="H69" i="25"/>
  <c r="G68" i="17"/>
  <c r="I69" i="25"/>
  <c r="H68" i="17"/>
  <c r="J69" i="25"/>
  <c r="I68" i="17"/>
  <c r="K69" i="25"/>
  <c r="J68" i="17"/>
  <c r="L69" i="25"/>
  <c r="K68" i="17"/>
  <c r="M69" i="25"/>
  <c r="AE69" i="25" s="1"/>
  <c r="AK69" i="25" s="1"/>
  <c r="L68" i="17"/>
  <c r="N69" i="25"/>
  <c r="M68" i="17"/>
  <c r="O69" i="25"/>
  <c r="N68" i="17"/>
  <c r="P69" i="25"/>
  <c r="O68" i="17"/>
  <c r="Q69" i="25"/>
  <c r="P68" i="17"/>
  <c r="R69" i="25"/>
  <c r="Q68" i="17"/>
  <c r="S69" i="25"/>
  <c r="R68" i="17"/>
  <c r="T69" i="25"/>
  <c r="S68" i="17"/>
  <c r="U69" i="25"/>
  <c r="T68" i="17"/>
  <c r="V69" i="25"/>
  <c r="U68" i="17"/>
  <c r="W69" i="25"/>
  <c r="V68" i="17"/>
  <c r="X69" i="25"/>
  <c r="W68" i="17"/>
  <c r="Y69" i="25"/>
  <c r="X68" i="17"/>
  <c r="Z69" i="25"/>
  <c r="Y68" i="17"/>
  <c r="AA69" i="25"/>
  <c r="Z68" i="17"/>
  <c r="AB69" i="25"/>
  <c r="AE68" i="17"/>
  <c r="AG68" i="17"/>
  <c r="AH68" i="17"/>
  <c r="AG69" i="25"/>
  <c r="C69" i="17"/>
  <c r="E70" i="25"/>
  <c r="D69" i="17"/>
  <c r="F70" i="25"/>
  <c r="E69" i="17"/>
  <c r="G70" i="25"/>
  <c r="F69" i="17"/>
  <c r="H70" i="25"/>
  <c r="G69" i="17"/>
  <c r="I70" i="25"/>
  <c r="H69" i="17"/>
  <c r="J70" i="25"/>
  <c r="I69" i="17"/>
  <c r="K70" i="25"/>
  <c r="J69" i="17"/>
  <c r="L70" i="25"/>
  <c r="K69" i="17"/>
  <c r="M70" i="25"/>
  <c r="AE70" i="25" s="1"/>
  <c r="AK70" i="25" s="1"/>
  <c r="L69" i="17"/>
  <c r="N70" i="25"/>
  <c r="M69" i="17"/>
  <c r="O70" i="25"/>
  <c r="N69" i="17"/>
  <c r="P70" i="25"/>
  <c r="O69" i="17"/>
  <c r="Q70" i="25"/>
  <c r="P69" i="17"/>
  <c r="R70" i="25"/>
  <c r="Q69" i="17"/>
  <c r="S70" i="25"/>
  <c r="R69" i="17"/>
  <c r="T70" i="25"/>
  <c r="S69" i="17"/>
  <c r="U70" i="25"/>
  <c r="T69" i="17"/>
  <c r="V70" i="25"/>
  <c r="U69" i="17"/>
  <c r="W70" i="25"/>
  <c r="V69" i="17"/>
  <c r="X70" i="25"/>
  <c r="W69" i="17"/>
  <c r="Y70" i="25"/>
  <c r="X69" i="17"/>
  <c r="Z70" i="25"/>
  <c r="Y69" i="17"/>
  <c r="AA70" i="25"/>
  <c r="Z69" i="17"/>
  <c r="AB70" i="25"/>
  <c r="AE69" i="17"/>
  <c r="AG69" i="17"/>
  <c r="AH69" i="17"/>
  <c r="AG70" i="25"/>
  <c r="C70" i="17"/>
  <c r="E71" i="25"/>
  <c r="D70" i="17"/>
  <c r="F71" i="25"/>
  <c r="E70" i="17"/>
  <c r="G71" i="25"/>
  <c r="F70" i="17"/>
  <c r="H71" i="25"/>
  <c r="G70" i="17"/>
  <c r="I71" i="25"/>
  <c r="H70" i="17"/>
  <c r="J71" i="25"/>
  <c r="I70" i="17"/>
  <c r="K71" i="25"/>
  <c r="J70" i="17"/>
  <c r="L71" i="25"/>
  <c r="K70" i="17"/>
  <c r="M71" i="25"/>
  <c r="AE71" i="25" s="1"/>
  <c r="AK71" i="25" s="1"/>
  <c r="L70" i="17"/>
  <c r="N71" i="25"/>
  <c r="M70" i="17"/>
  <c r="O71" i="25"/>
  <c r="N70" i="17"/>
  <c r="P71" i="25"/>
  <c r="O70" i="17"/>
  <c r="Q71" i="25"/>
  <c r="P70" i="17"/>
  <c r="R71" i="25"/>
  <c r="Q70" i="17"/>
  <c r="S71" i="25"/>
  <c r="R70" i="17"/>
  <c r="T71" i="25"/>
  <c r="S70" i="17"/>
  <c r="U71" i="25"/>
  <c r="T70" i="17"/>
  <c r="V71" i="25"/>
  <c r="U70" i="17"/>
  <c r="W71" i="25"/>
  <c r="V70" i="17"/>
  <c r="X71" i="25"/>
  <c r="W70" i="17"/>
  <c r="Y71" i="25"/>
  <c r="X70" i="17"/>
  <c r="Z71" i="25"/>
  <c r="Y70" i="17"/>
  <c r="AA71" i="25"/>
  <c r="Z70" i="17"/>
  <c r="AB71" i="25"/>
  <c r="AE70" i="17"/>
  <c r="AG70" i="17"/>
  <c r="AH70" i="17"/>
  <c r="AG71" i="25"/>
  <c r="C71" i="17"/>
  <c r="E72" i="25"/>
  <c r="D71" i="17"/>
  <c r="F72" i="25"/>
  <c r="E71" i="17"/>
  <c r="G72" i="25"/>
  <c r="F71" i="17"/>
  <c r="H72" i="25"/>
  <c r="G71" i="17"/>
  <c r="I72" i="25"/>
  <c r="H71" i="17"/>
  <c r="J72" i="25"/>
  <c r="I71" i="17"/>
  <c r="K72" i="25"/>
  <c r="J71" i="17"/>
  <c r="L72" i="25"/>
  <c r="K71" i="17"/>
  <c r="M72" i="25"/>
  <c r="AE72" i="25" s="1"/>
  <c r="AK72" i="25" s="1"/>
  <c r="L71" i="17"/>
  <c r="N72" i="25"/>
  <c r="M71" i="17"/>
  <c r="O72" i="25"/>
  <c r="N71" i="17"/>
  <c r="P72" i="25"/>
  <c r="O71" i="17"/>
  <c r="Q72" i="25"/>
  <c r="P71" i="17"/>
  <c r="R72" i="25"/>
  <c r="Q71" i="17"/>
  <c r="S72" i="25"/>
  <c r="R71" i="17"/>
  <c r="T72" i="25"/>
  <c r="S71" i="17"/>
  <c r="U72" i="25"/>
  <c r="T71" i="17"/>
  <c r="V72" i="25"/>
  <c r="U71" i="17"/>
  <c r="W72" i="25"/>
  <c r="V71" i="17"/>
  <c r="X72" i="25"/>
  <c r="W71" i="17"/>
  <c r="Y72" i="25"/>
  <c r="X71" i="17"/>
  <c r="Z72" i="25"/>
  <c r="Y71" i="17"/>
  <c r="AA72" i="25"/>
  <c r="Z71" i="17"/>
  <c r="AB72" i="25"/>
  <c r="AE71" i="17"/>
  <c r="AG71" i="17"/>
  <c r="AH71" i="17"/>
  <c r="AG72" i="25"/>
  <c r="C72" i="17"/>
  <c r="E73" i="25"/>
  <c r="D72" i="17"/>
  <c r="F73" i="25"/>
  <c r="E72" i="17"/>
  <c r="G73" i="25"/>
  <c r="F72" i="17"/>
  <c r="H73" i="25"/>
  <c r="G72" i="17"/>
  <c r="I73" i="25"/>
  <c r="H72" i="17"/>
  <c r="J73" i="25"/>
  <c r="I72" i="17"/>
  <c r="K73" i="25"/>
  <c r="J72" i="17"/>
  <c r="L73" i="25"/>
  <c r="K72" i="17"/>
  <c r="M73" i="25"/>
  <c r="AE73" i="25" s="1"/>
  <c r="AK73" i="25" s="1"/>
  <c r="L72" i="17"/>
  <c r="N73" i="25"/>
  <c r="M72" i="17"/>
  <c r="O73" i="25"/>
  <c r="N72" i="17"/>
  <c r="P73" i="25"/>
  <c r="O72" i="17"/>
  <c r="Q73" i="25"/>
  <c r="P72" i="17"/>
  <c r="R73" i="25"/>
  <c r="Q72" i="17"/>
  <c r="S73" i="25"/>
  <c r="R72" i="17"/>
  <c r="T73" i="25"/>
  <c r="S72" i="17"/>
  <c r="U73" i="25"/>
  <c r="T72" i="17"/>
  <c r="V73" i="25"/>
  <c r="U72" i="17"/>
  <c r="W73" i="25"/>
  <c r="V72" i="17"/>
  <c r="X73" i="25"/>
  <c r="W72" i="17"/>
  <c r="Y73" i="25"/>
  <c r="X72" i="17"/>
  <c r="Z73" i="25"/>
  <c r="Y72" i="17"/>
  <c r="AA73" i="25"/>
  <c r="Z72" i="17"/>
  <c r="AB73" i="25"/>
  <c r="AE72" i="17"/>
  <c r="AG72" i="17"/>
  <c r="AH72" i="17"/>
  <c r="AG73" i="25"/>
  <c r="C73" i="17"/>
  <c r="E74" i="25"/>
  <c r="D73" i="17"/>
  <c r="F74" i="25"/>
  <c r="E73" i="17"/>
  <c r="G74" i="25"/>
  <c r="F73" i="17"/>
  <c r="H74" i="25"/>
  <c r="G73" i="17"/>
  <c r="I74" i="25"/>
  <c r="H73" i="17"/>
  <c r="J74" i="25"/>
  <c r="I73" i="17"/>
  <c r="K74" i="25"/>
  <c r="J73" i="17"/>
  <c r="L74" i="25"/>
  <c r="K73" i="17"/>
  <c r="M74" i="25"/>
  <c r="AE74" i="25" s="1"/>
  <c r="AK74" i="25" s="1"/>
  <c r="L73" i="17"/>
  <c r="N74" i="25"/>
  <c r="M73" i="17"/>
  <c r="O74" i="25"/>
  <c r="N73" i="17"/>
  <c r="P74" i="25"/>
  <c r="O73" i="17"/>
  <c r="Q74" i="25"/>
  <c r="P73" i="17"/>
  <c r="R74" i="25"/>
  <c r="Q73" i="17"/>
  <c r="S74" i="25"/>
  <c r="R73" i="17"/>
  <c r="T74" i="25"/>
  <c r="S73" i="17"/>
  <c r="U74" i="25"/>
  <c r="T73" i="17"/>
  <c r="V74" i="25"/>
  <c r="U73" i="17"/>
  <c r="W74" i="25"/>
  <c r="V73" i="17"/>
  <c r="X74" i="25"/>
  <c r="W73" i="17"/>
  <c r="Y74" i="25"/>
  <c r="X73" i="17"/>
  <c r="Z74" i="25"/>
  <c r="Y73" i="17"/>
  <c r="AA74" i="25"/>
  <c r="Z73" i="17"/>
  <c r="AB74" i="25"/>
  <c r="AE73" i="17"/>
  <c r="AG73" i="17"/>
  <c r="AH73" i="17"/>
  <c r="AG74" i="25"/>
  <c r="C74" i="17"/>
  <c r="E75" i="25"/>
  <c r="D74" i="17"/>
  <c r="F75" i="25"/>
  <c r="E74" i="17"/>
  <c r="G75" i="25"/>
  <c r="F74" i="17"/>
  <c r="H75" i="25"/>
  <c r="G74" i="17"/>
  <c r="I75" i="25"/>
  <c r="H74" i="17"/>
  <c r="J75" i="25"/>
  <c r="I74" i="17"/>
  <c r="K75" i="25"/>
  <c r="J74" i="17"/>
  <c r="L75" i="25"/>
  <c r="K74" i="17"/>
  <c r="M75" i="25"/>
  <c r="AE75" i="25" s="1"/>
  <c r="AK75" i="25" s="1"/>
  <c r="L74" i="17"/>
  <c r="N75" i="25"/>
  <c r="M74" i="17"/>
  <c r="O75" i="25"/>
  <c r="N74" i="17"/>
  <c r="P75" i="25"/>
  <c r="O74" i="17"/>
  <c r="Q75" i="25"/>
  <c r="P74" i="17"/>
  <c r="R75" i="25"/>
  <c r="Q74" i="17"/>
  <c r="S75" i="25"/>
  <c r="R74" i="17"/>
  <c r="T75" i="25"/>
  <c r="S74" i="17"/>
  <c r="U75" i="25"/>
  <c r="T74" i="17"/>
  <c r="V75" i="25"/>
  <c r="U74" i="17"/>
  <c r="W75" i="25"/>
  <c r="V74" i="17"/>
  <c r="X75" i="25"/>
  <c r="W74" i="17"/>
  <c r="Y75" i="25"/>
  <c r="X74" i="17"/>
  <c r="Z75" i="25"/>
  <c r="Y74" i="17"/>
  <c r="AA75" i="25"/>
  <c r="Z74" i="17"/>
  <c r="AB75" i="25"/>
  <c r="AE74" i="17"/>
  <c r="AG74" i="17"/>
  <c r="AH74" i="17"/>
  <c r="AG75" i="25"/>
  <c r="C75" i="17"/>
  <c r="E76" i="25"/>
  <c r="D75" i="17"/>
  <c r="F76" i="25"/>
  <c r="E75" i="17"/>
  <c r="G76" i="25"/>
  <c r="F75" i="17"/>
  <c r="H76" i="25"/>
  <c r="G75" i="17"/>
  <c r="I76" i="25"/>
  <c r="H75" i="17"/>
  <c r="J76" i="25"/>
  <c r="I75" i="17"/>
  <c r="K76" i="25"/>
  <c r="J75" i="17"/>
  <c r="L76" i="25"/>
  <c r="K75" i="17"/>
  <c r="M76" i="25"/>
  <c r="AE76" i="25" s="1"/>
  <c r="AK76" i="25" s="1"/>
  <c r="L75" i="17"/>
  <c r="N76" i="25"/>
  <c r="M75" i="17"/>
  <c r="O76" i="25"/>
  <c r="N75" i="17"/>
  <c r="P76" i="25"/>
  <c r="O75" i="17"/>
  <c r="Q76" i="25"/>
  <c r="P75" i="17"/>
  <c r="R76" i="25"/>
  <c r="Q75" i="17"/>
  <c r="S76" i="25"/>
  <c r="R75" i="17"/>
  <c r="T76" i="25"/>
  <c r="S75" i="17"/>
  <c r="U76" i="25"/>
  <c r="T75" i="17"/>
  <c r="V76" i="25"/>
  <c r="U75" i="17"/>
  <c r="W76" i="25"/>
  <c r="V75" i="17"/>
  <c r="X76" i="25"/>
  <c r="W75" i="17"/>
  <c r="Y76" i="25"/>
  <c r="X75" i="17"/>
  <c r="Z76" i="25"/>
  <c r="Y75" i="17"/>
  <c r="AA76" i="25"/>
  <c r="Z75" i="17"/>
  <c r="AB76" i="25"/>
  <c r="AE75" i="17"/>
  <c r="AG75" i="17"/>
  <c r="AH75" i="17"/>
  <c r="AG76" i="25"/>
  <c r="C76" i="17"/>
  <c r="E77" i="25"/>
  <c r="D76" i="17"/>
  <c r="F77" i="25"/>
  <c r="E76" i="17"/>
  <c r="G77" i="25"/>
  <c r="F76" i="17"/>
  <c r="H77" i="25"/>
  <c r="G76" i="17"/>
  <c r="I77" i="25"/>
  <c r="H76" i="17"/>
  <c r="J77" i="25"/>
  <c r="I76" i="17"/>
  <c r="K77" i="25"/>
  <c r="J76" i="17"/>
  <c r="L77" i="25"/>
  <c r="K76" i="17"/>
  <c r="M77" i="25"/>
  <c r="AE77" i="25" s="1"/>
  <c r="AK77" i="25" s="1"/>
  <c r="L76" i="17"/>
  <c r="N77" i="25"/>
  <c r="M76" i="17"/>
  <c r="O77" i="25"/>
  <c r="N76" i="17"/>
  <c r="P77" i="25"/>
  <c r="O76" i="17"/>
  <c r="Q77" i="25"/>
  <c r="P76" i="17"/>
  <c r="R77" i="25"/>
  <c r="Q76" i="17"/>
  <c r="S77" i="25"/>
  <c r="R76" i="17"/>
  <c r="T77" i="25"/>
  <c r="S76" i="17"/>
  <c r="U77" i="25"/>
  <c r="T76" i="17"/>
  <c r="V77" i="25"/>
  <c r="U76" i="17"/>
  <c r="W77" i="25"/>
  <c r="V76" i="17"/>
  <c r="X77" i="25"/>
  <c r="W76" i="17"/>
  <c r="Y77" i="25"/>
  <c r="X76" i="17"/>
  <c r="Z77" i="25"/>
  <c r="Y76" i="17"/>
  <c r="AA77" i="25"/>
  <c r="Z76" i="17"/>
  <c r="AB77" i="25"/>
  <c r="AE76" i="17"/>
  <c r="AG76" i="17"/>
  <c r="AH76" i="17"/>
  <c r="AG77" i="25"/>
  <c r="C77" i="17"/>
  <c r="E78" i="25"/>
  <c r="D77" i="17"/>
  <c r="F78" i="25"/>
  <c r="E77" i="17"/>
  <c r="G78" i="25"/>
  <c r="F77" i="17"/>
  <c r="H78" i="25"/>
  <c r="G77" i="17"/>
  <c r="I78" i="25"/>
  <c r="H77" i="17"/>
  <c r="J78" i="25"/>
  <c r="I77" i="17"/>
  <c r="K78" i="25"/>
  <c r="J77" i="17"/>
  <c r="L78" i="25"/>
  <c r="K77" i="17"/>
  <c r="M78" i="25"/>
  <c r="AE78" i="25" s="1"/>
  <c r="AK78" i="25" s="1"/>
  <c r="L77" i="17"/>
  <c r="N78" i="25"/>
  <c r="M77" i="17"/>
  <c r="O78" i="25"/>
  <c r="N77" i="17"/>
  <c r="P78" i="25"/>
  <c r="O77" i="17"/>
  <c r="Q78" i="25"/>
  <c r="P77" i="17"/>
  <c r="R78" i="25"/>
  <c r="Q77" i="17"/>
  <c r="S78" i="25"/>
  <c r="R77" i="17"/>
  <c r="T78" i="25"/>
  <c r="S77" i="17"/>
  <c r="U78" i="25"/>
  <c r="T77" i="17"/>
  <c r="V78" i="25"/>
  <c r="U77" i="17"/>
  <c r="W78" i="25"/>
  <c r="V77" i="17"/>
  <c r="X78" i="25"/>
  <c r="W77" i="17"/>
  <c r="Y78" i="25"/>
  <c r="X77" i="17"/>
  <c r="Z78" i="25"/>
  <c r="Y77" i="17"/>
  <c r="AA78" i="25"/>
  <c r="Z77" i="17"/>
  <c r="AB78" i="25"/>
  <c r="AE77" i="17"/>
  <c r="AG77" i="17"/>
  <c r="AH77" i="17"/>
  <c r="AG78" i="25"/>
  <c r="C78" i="17"/>
  <c r="E79" i="25"/>
  <c r="D78" i="17"/>
  <c r="F79" i="25"/>
  <c r="E78" i="17"/>
  <c r="G79" i="25"/>
  <c r="F78" i="17"/>
  <c r="H79" i="25"/>
  <c r="G78" i="17"/>
  <c r="I79" i="25"/>
  <c r="H78" i="17"/>
  <c r="J79" i="25"/>
  <c r="I78" i="17"/>
  <c r="K79" i="25"/>
  <c r="J78" i="17"/>
  <c r="L79" i="25"/>
  <c r="K78" i="17"/>
  <c r="M79" i="25"/>
  <c r="AE79" i="25" s="1"/>
  <c r="AK79" i="25" s="1"/>
  <c r="L78" i="17"/>
  <c r="N79" i="25"/>
  <c r="M78" i="17"/>
  <c r="O79" i="25"/>
  <c r="N78" i="17"/>
  <c r="P79" i="25"/>
  <c r="O78" i="17"/>
  <c r="Q79" i="25"/>
  <c r="P78" i="17"/>
  <c r="R79" i="25"/>
  <c r="Q78" i="17"/>
  <c r="S79" i="25"/>
  <c r="R78" i="17"/>
  <c r="T79" i="25"/>
  <c r="S78" i="17"/>
  <c r="U79" i="25"/>
  <c r="T78" i="17"/>
  <c r="V79" i="25"/>
  <c r="U78" i="17"/>
  <c r="W79" i="25"/>
  <c r="V78" i="17"/>
  <c r="X79" i="25"/>
  <c r="W78" i="17"/>
  <c r="Y79" i="25"/>
  <c r="X78" i="17"/>
  <c r="Z79" i="25"/>
  <c r="Y78" i="17"/>
  <c r="AA79" i="25"/>
  <c r="Z78" i="17"/>
  <c r="AB79" i="25"/>
  <c r="AE78" i="17"/>
  <c r="AG78" i="17"/>
  <c r="AH78" i="17"/>
  <c r="AG79" i="25"/>
  <c r="C79" i="17"/>
  <c r="E80" i="25"/>
  <c r="D79" i="17"/>
  <c r="F80" i="25"/>
  <c r="E79" i="17"/>
  <c r="G80" i="25"/>
  <c r="F79" i="17"/>
  <c r="H80" i="25"/>
  <c r="G79" i="17"/>
  <c r="I80" i="25"/>
  <c r="H79" i="17"/>
  <c r="J80" i="25"/>
  <c r="I79" i="17"/>
  <c r="K80" i="25"/>
  <c r="J79" i="17"/>
  <c r="L80" i="25"/>
  <c r="K79" i="17"/>
  <c r="M80" i="25"/>
  <c r="AE80" i="25" s="1"/>
  <c r="AK80" i="25" s="1"/>
  <c r="L79" i="17"/>
  <c r="N80" i="25"/>
  <c r="M79" i="17"/>
  <c r="O80" i="25"/>
  <c r="N79" i="17"/>
  <c r="P80" i="25"/>
  <c r="O79" i="17"/>
  <c r="Q80" i="25"/>
  <c r="P79" i="17"/>
  <c r="R80" i="25"/>
  <c r="Q79" i="17"/>
  <c r="S80" i="25"/>
  <c r="R79" i="17"/>
  <c r="T80" i="25"/>
  <c r="S79" i="17"/>
  <c r="U80" i="25"/>
  <c r="T79" i="17"/>
  <c r="V80" i="25"/>
  <c r="U79" i="17"/>
  <c r="W80" i="25"/>
  <c r="V79" i="17"/>
  <c r="X80" i="25"/>
  <c r="W79" i="17"/>
  <c r="Y80" i="25"/>
  <c r="X79" i="17"/>
  <c r="Z80" i="25"/>
  <c r="Y79" i="17"/>
  <c r="AA80" i="25"/>
  <c r="Z79" i="17"/>
  <c r="AB80" i="25"/>
  <c r="AE79" i="17"/>
  <c r="AG79" i="17"/>
  <c r="AH79" i="17"/>
  <c r="AG80" i="25"/>
  <c r="C80" i="17"/>
  <c r="E81" i="25"/>
  <c r="D80" i="17"/>
  <c r="F81" i="25"/>
  <c r="E80" i="17"/>
  <c r="G81" i="25"/>
  <c r="F80" i="17"/>
  <c r="H81" i="25"/>
  <c r="G80" i="17"/>
  <c r="I81" i="25"/>
  <c r="H80" i="17"/>
  <c r="J81" i="25"/>
  <c r="I80" i="17"/>
  <c r="K81" i="25"/>
  <c r="J80" i="17"/>
  <c r="L81" i="25"/>
  <c r="K80" i="17"/>
  <c r="M81" i="25"/>
  <c r="AE81" i="25" s="1"/>
  <c r="AK81" i="25" s="1"/>
  <c r="L80" i="17"/>
  <c r="N81" i="25"/>
  <c r="M80" i="17"/>
  <c r="O81" i="25"/>
  <c r="N80" i="17"/>
  <c r="P81" i="25"/>
  <c r="O80" i="17"/>
  <c r="Q81" i="25"/>
  <c r="P80" i="17"/>
  <c r="R81" i="25"/>
  <c r="Q80" i="17"/>
  <c r="S81" i="25"/>
  <c r="R80" i="17"/>
  <c r="T81" i="25"/>
  <c r="S80" i="17"/>
  <c r="U81" i="25"/>
  <c r="T80" i="17"/>
  <c r="V81" i="25"/>
  <c r="U80" i="17"/>
  <c r="W81" i="25"/>
  <c r="V80" i="17"/>
  <c r="X81" i="25"/>
  <c r="W80" i="17"/>
  <c r="Y81" i="25"/>
  <c r="X80" i="17"/>
  <c r="Z81" i="25"/>
  <c r="Y80" i="17"/>
  <c r="AA81" i="25"/>
  <c r="Z80" i="17"/>
  <c r="AB81" i="25"/>
  <c r="AE80" i="17"/>
  <c r="AG80" i="17"/>
  <c r="AH80" i="17"/>
  <c r="AG81" i="25"/>
  <c r="C81" i="17"/>
  <c r="E82" i="25"/>
  <c r="D81" i="17"/>
  <c r="F82" i="25"/>
  <c r="E81" i="17"/>
  <c r="G82" i="25"/>
  <c r="F81" i="17"/>
  <c r="H82" i="25"/>
  <c r="G81" i="17"/>
  <c r="I82" i="25"/>
  <c r="H81" i="17"/>
  <c r="J82" i="25"/>
  <c r="I81" i="17"/>
  <c r="K82" i="25"/>
  <c r="J81" i="17"/>
  <c r="L82" i="25"/>
  <c r="K81" i="17"/>
  <c r="M82" i="25"/>
  <c r="AE82" i="25" s="1"/>
  <c r="AK82" i="25" s="1"/>
  <c r="L81" i="17"/>
  <c r="N82" i="25"/>
  <c r="M81" i="17"/>
  <c r="O82" i="25"/>
  <c r="N81" i="17"/>
  <c r="P82" i="25"/>
  <c r="O81" i="17"/>
  <c r="Q82" i="25"/>
  <c r="P81" i="17"/>
  <c r="R82" i="25"/>
  <c r="Q81" i="17"/>
  <c r="S82" i="25"/>
  <c r="R81" i="17"/>
  <c r="T82" i="25"/>
  <c r="S81" i="17"/>
  <c r="U82" i="25"/>
  <c r="T81" i="17"/>
  <c r="V82" i="25"/>
  <c r="U81" i="17"/>
  <c r="W82" i="25"/>
  <c r="V81" i="17"/>
  <c r="X82" i="25"/>
  <c r="W81" i="17"/>
  <c r="Y82" i="25"/>
  <c r="X81" i="17"/>
  <c r="Z82" i="25"/>
  <c r="Y81" i="17"/>
  <c r="AA82" i="25"/>
  <c r="Z81" i="17"/>
  <c r="AB82" i="25"/>
  <c r="AE81" i="17"/>
  <c r="AG81" i="17"/>
  <c r="AH81" i="17"/>
  <c r="AG82" i="25"/>
  <c r="C82" i="17"/>
  <c r="E83" i="25"/>
  <c r="D82" i="17"/>
  <c r="F83" i="25"/>
  <c r="E82" i="17"/>
  <c r="G83" i="25"/>
  <c r="F82" i="17"/>
  <c r="H83" i="25"/>
  <c r="G82" i="17"/>
  <c r="I83" i="25"/>
  <c r="H82" i="17"/>
  <c r="J83" i="25"/>
  <c r="I82" i="17"/>
  <c r="K83" i="25"/>
  <c r="J82" i="17"/>
  <c r="L83" i="25"/>
  <c r="K82" i="17"/>
  <c r="M83" i="25"/>
  <c r="AE83" i="25" s="1"/>
  <c r="AK83" i="25" s="1"/>
  <c r="L82" i="17"/>
  <c r="N83" i="25"/>
  <c r="M82" i="17"/>
  <c r="O83" i="25"/>
  <c r="N82" i="17"/>
  <c r="P83" i="25"/>
  <c r="O82" i="17"/>
  <c r="Q83" i="25"/>
  <c r="P82" i="17"/>
  <c r="R83" i="25"/>
  <c r="Q82" i="17"/>
  <c r="S83" i="25"/>
  <c r="R82" i="17"/>
  <c r="T83" i="25"/>
  <c r="S82" i="17"/>
  <c r="U83" i="25"/>
  <c r="T82" i="17"/>
  <c r="V83" i="25"/>
  <c r="U82" i="17"/>
  <c r="W83" i="25"/>
  <c r="V82" i="17"/>
  <c r="X83" i="25"/>
  <c r="W82" i="17"/>
  <c r="Y83" i="25"/>
  <c r="X82" i="17"/>
  <c r="Z83" i="25"/>
  <c r="Y82" i="17"/>
  <c r="AA83" i="25"/>
  <c r="Z82" i="17"/>
  <c r="AB83" i="25"/>
  <c r="AE82" i="17"/>
  <c r="AG82" i="17"/>
  <c r="AH82" i="17"/>
  <c r="AG83" i="25"/>
  <c r="C83" i="17"/>
  <c r="E84" i="25"/>
  <c r="D83" i="17"/>
  <c r="F84" i="25"/>
  <c r="E83" i="17"/>
  <c r="G84" i="25"/>
  <c r="F83" i="17"/>
  <c r="H84" i="25"/>
  <c r="G83" i="17"/>
  <c r="I84" i="25"/>
  <c r="H83" i="17"/>
  <c r="J84" i="25"/>
  <c r="I83" i="17"/>
  <c r="K84" i="25"/>
  <c r="J83" i="17"/>
  <c r="L84" i="25"/>
  <c r="K83" i="17"/>
  <c r="M84" i="25"/>
  <c r="AE84" i="25" s="1"/>
  <c r="AK84" i="25" s="1"/>
  <c r="L83" i="17"/>
  <c r="N84" i="25"/>
  <c r="M83" i="17"/>
  <c r="O84" i="25"/>
  <c r="N83" i="17"/>
  <c r="P84" i="25"/>
  <c r="O83" i="17"/>
  <c r="Q84" i="25"/>
  <c r="P83" i="17"/>
  <c r="R84" i="25"/>
  <c r="Q83" i="17"/>
  <c r="S84" i="25"/>
  <c r="R83" i="17"/>
  <c r="T84" i="25"/>
  <c r="S83" i="17"/>
  <c r="U84" i="25"/>
  <c r="T83" i="17"/>
  <c r="V84" i="25"/>
  <c r="U83" i="17"/>
  <c r="W84" i="25"/>
  <c r="V83" i="17"/>
  <c r="X84" i="25"/>
  <c r="W83" i="17"/>
  <c r="Y84" i="25"/>
  <c r="X83" i="17"/>
  <c r="Z84" i="25"/>
  <c r="Y83" i="17"/>
  <c r="AA84" i="25"/>
  <c r="Z83" i="17"/>
  <c r="AB84" i="25"/>
  <c r="AE83" i="17"/>
  <c r="AG83" i="17"/>
  <c r="AH83" i="17"/>
  <c r="AG84" i="25"/>
  <c r="C84" i="17"/>
  <c r="E85" i="25"/>
  <c r="D84" i="17"/>
  <c r="F85" i="25"/>
  <c r="E84" i="17"/>
  <c r="G85" i="25"/>
  <c r="F84" i="17"/>
  <c r="H85" i="25"/>
  <c r="G84" i="17"/>
  <c r="I85" i="25"/>
  <c r="H84" i="17"/>
  <c r="J85" i="25"/>
  <c r="I84" i="17"/>
  <c r="K85" i="25"/>
  <c r="J84" i="17"/>
  <c r="L85" i="25"/>
  <c r="K84" i="17"/>
  <c r="M85" i="25"/>
  <c r="AE85" i="25" s="1"/>
  <c r="AK85" i="25" s="1"/>
  <c r="L84" i="17"/>
  <c r="N85" i="25"/>
  <c r="M84" i="17"/>
  <c r="O85" i="25"/>
  <c r="N84" i="17"/>
  <c r="P85" i="25"/>
  <c r="O84" i="17"/>
  <c r="Q85" i="25"/>
  <c r="P84" i="17"/>
  <c r="R85" i="25"/>
  <c r="Q84" i="17"/>
  <c r="S85" i="25"/>
  <c r="R84" i="17"/>
  <c r="T85" i="25"/>
  <c r="S84" i="17"/>
  <c r="U85" i="25"/>
  <c r="T84" i="17"/>
  <c r="V85" i="25"/>
  <c r="U84" i="17"/>
  <c r="W85" i="25"/>
  <c r="V84" i="17"/>
  <c r="X85" i="25"/>
  <c r="W84" i="17"/>
  <c r="Y85" i="25"/>
  <c r="X84" i="17"/>
  <c r="Z85" i="25"/>
  <c r="Y84" i="17"/>
  <c r="AA85" i="25"/>
  <c r="Z84" i="17"/>
  <c r="AB85" i="25"/>
  <c r="AE84" i="17"/>
  <c r="AG84" i="17"/>
  <c r="AH84" i="17"/>
  <c r="AG85" i="25"/>
  <c r="C85" i="17"/>
  <c r="E86" i="25"/>
  <c r="D85" i="17"/>
  <c r="F86" i="25"/>
  <c r="E85" i="17"/>
  <c r="G86" i="25"/>
  <c r="F85" i="17"/>
  <c r="H86" i="25"/>
  <c r="G85" i="17"/>
  <c r="I86" i="25"/>
  <c r="H85" i="17"/>
  <c r="J86" i="25"/>
  <c r="I85" i="17"/>
  <c r="K86" i="25"/>
  <c r="J85" i="17"/>
  <c r="L86" i="25"/>
  <c r="K85" i="17"/>
  <c r="M86" i="25"/>
  <c r="AE86" i="25" s="1"/>
  <c r="AK86" i="25" s="1"/>
  <c r="L85" i="17"/>
  <c r="N86" i="25"/>
  <c r="M85" i="17"/>
  <c r="O86" i="25"/>
  <c r="N85" i="17"/>
  <c r="P86" i="25"/>
  <c r="O85" i="17"/>
  <c r="Q86" i="25"/>
  <c r="P85" i="17"/>
  <c r="R86" i="25"/>
  <c r="Q85" i="17"/>
  <c r="S86" i="25"/>
  <c r="R85" i="17"/>
  <c r="T86" i="25"/>
  <c r="S85" i="17"/>
  <c r="U86" i="25"/>
  <c r="T85" i="17"/>
  <c r="V86" i="25"/>
  <c r="U85" i="17"/>
  <c r="W86" i="25"/>
  <c r="V85" i="17"/>
  <c r="X86" i="25"/>
  <c r="W85" i="17"/>
  <c r="Y86" i="25"/>
  <c r="X85" i="17"/>
  <c r="Z86" i="25"/>
  <c r="Y85" i="17"/>
  <c r="AA86" i="25"/>
  <c r="Z85" i="17"/>
  <c r="AB86" i="25"/>
  <c r="AE85" i="17"/>
  <c r="AG85" i="17"/>
  <c r="AH85" i="17"/>
  <c r="AG86" i="25"/>
  <c r="C86" i="17"/>
  <c r="E87" i="25"/>
  <c r="D86" i="17"/>
  <c r="F87" i="25"/>
  <c r="E86" i="17"/>
  <c r="G87" i="25"/>
  <c r="F86" i="17"/>
  <c r="H87" i="25"/>
  <c r="G86" i="17"/>
  <c r="I87" i="25"/>
  <c r="H86" i="17"/>
  <c r="J87" i="25"/>
  <c r="I86" i="17"/>
  <c r="K87" i="25"/>
  <c r="J86" i="17"/>
  <c r="L87" i="25"/>
  <c r="K86" i="17"/>
  <c r="M87" i="25"/>
  <c r="AE87" i="25" s="1"/>
  <c r="AK87" i="25" s="1"/>
  <c r="L86" i="17"/>
  <c r="N87" i="25"/>
  <c r="M86" i="17"/>
  <c r="O87" i="25"/>
  <c r="N86" i="17"/>
  <c r="P87" i="25"/>
  <c r="O86" i="17"/>
  <c r="Q87" i="25"/>
  <c r="P86" i="17"/>
  <c r="R87" i="25"/>
  <c r="Q86" i="17"/>
  <c r="S87" i="25"/>
  <c r="R86" i="17"/>
  <c r="T87" i="25"/>
  <c r="S86" i="17"/>
  <c r="U87" i="25"/>
  <c r="T86" i="17"/>
  <c r="V87" i="25"/>
  <c r="U86" i="17"/>
  <c r="W87" i="25"/>
  <c r="V86" i="17"/>
  <c r="X87" i="25"/>
  <c r="W86" i="17"/>
  <c r="Y87" i="25"/>
  <c r="X86" i="17"/>
  <c r="Z87" i="25"/>
  <c r="Y86" i="17"/>
  <c r="AA87" i="25"/>
  <c r="Z86" i="17"/>
  <c r="AB87" i="25"/>
  <c r="AE86" i="17"/>
  <c r="AG86" i="17"/>
  <c r="AH86" i="17"/>
  <c r="AG87" i="25"/>
  <c r="C87" i="17"/>
  <c r="E88" i="25"/>
  <c r="D87" i="17"/>
  <c r="F88" i="25"/>
  <c r="E87" i="17"/>
  <c r="G88" i="25"/>
  <c r="F87" i="17"/>
  <c r="H88" i="25"/>
  <c r="G87" i="17"/>
  <c r="I88" i="25"/>
  <c r="H87" i="17"/>
  <c r="J88" i="25"/>
  <c r="I87" i="17"/>
  <c r="K88" i="25"/>
  <c r="J87" i="17"/>
  <c r="L88" i="25"/>
  <c r="K87" i="17"/>
  <c r="M88" i="25"/>
  <c r="AE88" i="25" s="1"/>
  <c r="AK88" i="25" s="1"/>
  <c r="L87" i="17"/>
  <c r="N88" i="25"/>
  <c r="M87" i="17"/>
  <c r="O88" i="25"/>
  <c r="N87" i="17"/>
  <c r="P88" i="25"/>
  <c r="O87" i="17"/>
  <c r="Q88" i="25"/>
  <c r="P87" i="17"/>
  <c r="R88" i="25"/>
  <c r="Q87" i="17"/>
  <c r="S88" i="25"/>
  <c r="R87" i="17"/>
  <c r="T88" i="25"/>
  <c r="S87" i="17"/>
  <c r="U88" i="25"/>
  <c r="T87" i="17"/>
  <c r="V88" i="25"/>
  <c r="U87" i="17"/>
  <c r="W88" i="25"/>
  <c r="V87" i="17"/>
  <c r="X88" i="25"/>
  <c r="W87" i="17"/>
  <c r="Y88" i="25"/>
  <c r="X87" i="17"/>
  <c r="Z88" i="25"/>
  <c r="Y87" i="17"/>
  <c r="AA88" i="25"/>
  <c r="Z87" i="17"/>
  <c r="AB88" i="25"/>
  <c r="AE87" i="17"/>
  <c r="AG87" i="17"/>
  <c r="AH87" i="17"/>
  <c r="AG88" i="25"/>
  <c r="C88" i="17"/>
  <c r="E89" i="25"/>
  <c r="D88" i="17"/>
  <c r="F89" i="25"/>
  <c r="E88" i="17"/>
  <c r="G89" i="25"/>
  <c r="F88" i="17"/>
  <c r="H89" i="25"/>
  <c r="G88" i="17"/>
  <c r="I89" i="25"/>
  <c r="H88" i="17"/>
  <c r="J89" i="25"/>
  <c r="I88" i="17"/>
  <c r="K89" i="25"/>
  <c r="J88" i="17"/>
  <c r="L89" i="25"/>
  <c r="K88" i="17"/>
  <c r="M89" i="25"/>
  <c r="AE89" i="25" s="1"/>
  <c r="AK89" i="25" s="1"/>
  <c r="L88" i="17"/>
  <c r="N89" i="25"/>
  <c r="M88" i="17"/>
  <c r="O89" i="25"/>
  <c r="N88" i="17"/>
  <c r="P89" i="25"/>
  <c r="O88" i="17"/>
  <c r="Q89" i="25"/>
  <c r="P88" i="17"/>
  <c r="R89" i="25"/>
  <c r="Q88" i="17"/>
  <c r="S89" i="25"/>
  <c r="R88" i="17"/>
  <c r="T89" i="25"/>
  <c r="S88" i="17"/>
  <c r="U89" i="25"/>
  <c r="T88" i="17"/>
  <c r="V89" i="25"/>
  <c r="U88" i="17"/>
  <c r="W89" i="25"/>
  <c r="V88" i="17"/>
  <c r="X89" i="25"/>
  <c r="W88" i="17"/>
  <c r="Y89" i="25"/>
  <c r="X88" i="17"/>
  <c r="Z89" i="25"/>
  <c r="Y88" i="17"/>
  <c r="AA89" i="25"/>
  <c r="Z88" i="17"/>
  <c r="AB89" i="25"/>
  <c r="AE88" i="17"/>
  <c r="AG88" i="17"/>
  <c r="AH88" i="17"/>
  <c r="AG89" i="25"/>
  <c r="C89" i="17"/>
  <c r="E90" i="25"/>
  <c r="D89" i="17"/>
  <c r="F90" i="25"/>
  <c r="E89" i="17"/>
  <c r="G90" i="25"/>
  <c r="F89" i="17"/>
  <c r="H90" i="25"/>
  <c r="G89" i="17"/>
  <c r="I90" i="25"/>
  <c r="H89" i="17"/>
  <c r="J90" i="25"/>
  <c r="I89" i="17"/>
  <c r="K90" i="25"/>
  <c r="J89" i="17"/>
  <c r="L90" i="25"/>
  <c r="K89" i="17"/>
  <c r="M90" i="25"/>
  <c r="AE90" i="25" s="1"/>
  <c r="AK90" i="25" s="1"/>
  <c r="L89" i="17"/>
  <c r="N90" i="25"/>
  <c r="M89" i="17"/>
  <c r="O90" i="25"/>
  <c r="N89" i="17"/>
  <c r="P90" i="25"/>
  <c r="O89" i="17"/>
  <c r="Q90" i="25"/>
  <c r="P89" i="17"/>
  <c r="R90" i="25"/>
  <c r="Q89" i="17"/>
  <c r="S90" i="25"/>
  <c r="R89" i="17"/>
  <c r="T90" i="25"/>
  <c r="S89" i="17"/>
  <c r="U90" i="25"/>
  <c r="T89" i="17"/>
  <c r="V90" i="25"/>
  <c r="U89" i="17"/>
  <c r="W90" i="25"/>
  <c r="V89" i="17"/>
  <c r="X90" i="25"/>
  <c r="W89" i="17"/>
  <c r="Y90" i="25"/>
  <c r="X89" i="17"/>
  <c r="Z90" i="25"/>
  <c r="Y89" i="17"/>
  <c r="AA90" i="25"/>
  <c r="Z89" i="17"/>
  <c r="AB90" i="25"/>
  <c r="AE89" i="17"/>
  <c r="AG89" i="17"/>
  <c r="AH89" i="17"/>
  <c r="AG90" i="25"/>
  <c r="C90" i="17"/>
  <c r="E91" i="25"/>
  <c r="D90" i="17"/>
  <c r="F91" i="25"/>
  <c r="E90" i="17"/>
  <c r="G91" i="25"/>
  <c r="F90" i="17"/>
  <c r="H91" i="25"/>
  <c r="G90" i="17"/>
  <c r="I91" i="25"/>
  <c r="H90" i="17"/>
  <c r="J91" i="25"/>
  <c r="I90" i="17"/>
  <c r="K91" i="25"/>
  <c r="J90" i="17"/>
  <c r="L91" i="25"/>
  <c r="K90" i="17"/>
  <c r="M91" i="25"/>
  <c r="AE91" i="25" s="1"/>
  <c r="AK91" i="25" s="1"/>
  <c r="L90" i="17"/>
  <c r="N91" i="25"/>
  <c r="M90" i="17"/>
  <c r="O91" i="25"/>
  <c r="N90" i="17"/>
  <c r="P91" i="25"/>
  <c r="O90" i="17"/>
  <c r="Q91" i="25"/>
  <c r="P90" i="17"/>
  <c r="R91" i="25"/>
  <c r="Q90" i="17"/>
  <c r="S91" i="25"/>
  <c r="R90" i="17"/>
  <c r="T91" i="25"/>
  <c r="S90" i="17"/>
  <c r="U91" i="25"/>
  <c r="T90" i="17"/>
  <c r="V91" i="25"/>
  <c r="U90" i="17"/>
  <c r="W91" i="25"/>
  <c r="V90" i="17"/>
  <c r="X91" i="25"/>
  <c r="W90" i="17"/>
  <c r="Y91" i="25"/>
  <c r="X90" i="17"/>
  <c r="Z91" i="25"/>
  <c r="Y90" i="17"/>
  <c r="AA91" i="25"/>
  <c r="Z90" i="17"/>
  <c r="AB91" i="25"/>
  <c r="AE90" i="17"/>
  <c r="AG90" i="17"/>
  <c r="AH90" i="17"/>
  <c r="AG91" i="25"/>
  <c r="C91" i="17"/>
  <c r="E92" i="25"/>
  <c r="D91" i="17"/>
  <c r="F92" i="25"/>
  <c r="E91" i="17"/>
  <c r="G92" i="25"/>
  <c r="F91" i="17"/>
  <c r="H92" i="25"/>
  <c r="G91" i="17"/>
  <c r="I92" i="25"/>
  <c r="H91" i="17"/>
  <c r="J92" i="25"/>
  <c r="I91" i="17"/>
  <c r="K92" i="25"/>
  <c r="J91" i="17"/>
  <c r="L92" i="25"/>
  <c r="K91" i="17"/>
  <c r="M92" i="25"/>
  <c r="AE92" i="25" s="1"/>
  <c r="AK92" i="25" s="1"/>
  <c r="L91" i="17"/>
  <c r="N92" i="25"/>
  <c r="M91" i="17"/>
  <c r="O92" i="25"/>
  <c r="N91" i="17"/>
  <c r="P92" i="25"/>
  <c r="O91" i="17"/>
  <c r="Q92" i="25"/>
  <c r="P91" i="17"/>
  <c r="R92" i="25"/>
  <c r="Q91" i="17"/>
  <c r="S92" i="25"/>
  <c r="R91" i="17"/>
  <c r="T92" i="25"/>
  <c r="S91" i="17"/>
  <c r="U92" i="25"/>
  <c r="T91" i="17"/>
  <c r="V92" i="25"/>
  <c r="U91" i="17"/>
  <c r="W92" i="25"/>
  <c r="V91" i="17"/>
  <c r="X92" i="25"/>
  <c r="W91" i="17"/>
  <c r="Y92" i="25"/>
  <c r="X91" i="17"/>
  <c r="Z92" i="25"/>
  <c r="Y91" i="17"/>
  <c r="AA92" i="25"/>
  <c r="Z91" i="17"/>
  <c r="AB92" i="25"/>
  <c r="AE91" i="17"/>
  <c r="AG91" i="17"/>
  <c r="AH91" i="17"/>
  <c r="AG92" i="25"/>
  <c r="C92" i="17"/>
  <c r="E93" i="25"/>
  <c r="D92" i="17"/>
  <c r="F93" i="25"/>
  <c r="E92" i="17"/>
  <c r="G93" i="25"/>
  <c r="F92" i="17"/>
  <c r="H93" i="25"/>
  <c r="G92" i="17"/>
  <c r="I93" i="25"/>
  <c r="H92" i="17"/>
  <c r="J93" i="25"/>
  <c r="I92" i="17"/>
  <c r="K93" i="25"/>
  <c r="J92" i="17"/>
  <c r="L93" i="25"/>
  <c r="K92" i="17"/>
  <c r="M93" i="25"/>
  <c r="AE93" i="25" s="1"/>
  <c r="AK93" i="25" s="1"/>
  <c r="L92" i="17"/>
  <c r="N93" i="25"/>
  <c r="M92" i="17"/>
  <c r="O93" i="25"/>
  <c r="N92" i="17"/>
  <c r="P93" i="25"/>
  <c r="O92" i="17"/>
  <c r="Q93" i="25"/>
  <c r="P92" i="17"/>
  <c r="R93" i="25"/>
  <c r="Q92" i="17"/>
  <c r="S93" i="25"/>
  <c r="R92" i="17"/>
  <c r="T93" i="25"/>
  <c r="S92" i="17"/>
  <c r="U93" i="25"/>
  <c r="T92" i="17"/>
  <c r="V93" i="25"/>
  <c r="U92" i="17"/>
  <c r="W93" i="25"/>
  <c r="V92" i="17"/>
  <c r="X93" i="25"/>
  <c r="W92" i="17"/>
  <c r="Y93" i="25"/>
  <c r="X92" i="17"/>
  <c r="Z93" i="25"/>
  <c r="Y92" i="17"/>
  <c r="AA93" i="25"/>
  <c r="Z92" i="17"/>
  <c r="AB93" i="25"/>
  <c r="AE92" i="17"/>
  <c r="AG92" i="17"/>
  <c r="AH92" i="17"/>
  <c r="AG93" i="25"/>
  <c r="C93" i="17"/>
  <c r="E94" i="25"/>
  <c r="D93" i="17"/>
  <c r="F94" i="25"/>
  <c r="E93" i="17"/>
  <c r="G94" i="25"/>
  <c r="F93" i="17"/>
  <c r="H94" i="25"/>
  <c r="G93" i="17"/>
  <c r="I94" i="25"/>
  <c r="H93" i="17"/>
  <c r="J94" i="25"/>
  <c r="I93" i="17"/>
  <c r="K94" i="25"/>
  <c r="J93" i="17"/>
  <c r="L94" i="25"/>
  <c r="K93" i="17"/>
  <c r="M94" i="25"/>
  <c r="AE94" i="25" s="1"/>
  <c r="AK94" i="25" s="1"/>
  <c r="L93" i="17"/>
  <c r="N94" i="25"/>
  <c r="M93" i="17"/>
  <c r="O94" i="25"/>
  <c r="N93" i="17"/>
  <c r="P94" i="25"/>
  <c r="O93" i="17"/>
  <c r="Q94" i="25"/>
  <c r="P93" i="17"/>
  <c r="R94" i="25"/>
  <c r="Q93" i="17"/>
  <c r="S94" i="25"/>
  <c r="R93" i="17"/>
  <c r="T94" i="25"/>
  <c r="S93" i="17"/>
  <c r="U94" i="25"/>
  <c r="T93" i="17"/>
  <c r="V94" i="25"/>
  <c r="U93" i="17"/>
  <c r="W94" i="25"/>
  <c r="V93" i="17"/>
  <c r="X94" i="25"/>
  <c r="W93" i="17"/>
  <c r="Y94" i="25"/>
  <c r="X93" i="17"/>
  <c r="Z94" i="25"/>
  <c r="Y93" i="17"/>
  <c r="AA94" i="25"/>
  <c r="Z93" i="17"/>
  <c r="AB94" i="25"/>
  <c r="AE93" i="17"/>
  <c r="AG93" i="17"/>
  <c r="AH93" i="17"/>
  <c r="AG94" i="25"/>
  <c r="C94" i="17"/>
  <c r="E95" i="25"/>
  <c r="D94" i="17"/>
  <c r="F95" i="25"/>
  <c r="E94" i="17"/>
  <c r="G95" i="25"/>
  <c r="F94" i="17"/>
  <c r="H95" i="25"/>
  <c r="G94" i="17"/>
  <c r="I95" i="25"/>
  <c r="H94" i="17"/>
  <c r="J95" i="25"/>
  <c r="I94" i="17"/>
  <c r="K95" i="25"/>
  <c r="J94" i="17"/>
  <c r="L95" i="25"/>
  <c r="K94" i="17"/>
  <c r="M95" i="25"/>
  <c r="AE95" i="25" s="1"/>
  <c r="AK95" i="25" s="1"/>
  <c r="L94" i="17"/>
  <c r="N95" i="25"/>
  <c r="M94" i="17"/>
  <c r="O95" i="25"/>
  <c r="N94" i="17"/>
  <c r="P95" i="25"/>
  <c r="O94" i="17"/>
  <c r="Q95" i="25"/>
  <c r="P94" i="17"/>
  <c r="R95" i="25"/>
  <c r="Q94" i="17"/>
  <c r="S95" i="25"/>
  <c r="R94" i="17"/>
  <c r="T95" i="25"/>
  <c r="S94" i="17"/>
  <c r="U95" i="25"/>
  <c r="T94" i="17"/>
  <c r="V95" i="25"/>
  <c r="U94" i="17"/>
  <c r="W95" i="25"/>
  <c r="V94" i="17"/>
  <c r="X95" i="25"/>
  <c r="W94" i="17"/>
  <c r="Y95" i="25"/>
  <c r="X94" i="17"/>
  <c r="Z95" i="25"/>
  <c r="Y94" i="17"/>
  <c r="AA95" i="25"/>
  <c r="Z94" i="17"/>
  <c r="AB95" i="25"/>
  <c r="AE94" i="17"/>
  <c r="AG94" i="17"/>
  <c r="AH94" i="17"/>
  <c r="AG95" i="25"/>
  <c r="C95" i="17"/>
  <c r="E96" i="25"/>
  <c r="D95" i="17"/>
  <c r="F96" i="25"/>
  <c r="E95" i="17"/>
  <c r="G96" i="25"/>
  <c r="F95" i="17"/>
  <c r="H96" i="25"/>
  <c r="G95" i="17"/>
  <c r="I96" i="25"/>
  <c r="H95" i="17"/>
  <c r="J96" i="25"/>
  <c r="I95" i="17"/>
  <c r="K96" i="25"/>
  <c r="J95" i="17"/>
  <c r="L96" i="25"/>
  <c r="K95" i="17"/>
  <c r="M96" i="25"/>
  <c r="AE96" i="25" s="1"/>
  <c r="AK96" i="25" s="1"/>
  <c r="L95" i="17"/>
  <c r="N96" i="25"/>
  <c r="M95" i="17"/>
  <c r="O96" i="25"/>
  <c r="N95" i="17"/>
  <c r="P96" i="25"/>
  <c r="O95" i="17"/>
  <c r="Q96" i="25"/>
  <c r="P95" i="17"/>
  <c r="R96" i="25"/>
  <c r="Q95" i="17"/>
  <c r="S96" i="25"/>
  <c r="R95" i="17"/>
  <c r="T96" i="25"/>
  <c r="S95" i="17"/>
  <c r="U96" i="25"/>
  <c r="T95" i="17"/>
  <c r="V96" i="25"/>
  <c r="U95" i="17"/>
  <c r="W96" i="25"/>
  <c r="V95" i="17"/>
  <c r="X96" i="25"/>
  <c r="W95" i="17"/>
  <c r="Y96" i="25"/>
  <c r="X95" i="17"/>
  <c r="Z96" i="25"/>
  <c r="Y95" i="17"/>
  <c r="AA96" i="25"/>
  <c r="Z95" i="17"/>
  <c r="AB96" i="25"/>
  <c r="AE95" i="17"/>
  <c r="AG95" i="17"/>
  <c r="AH95" i="17"/>
  <c r="AG96" i="25"/>
  <c r="C96" i="17"/>
  <c r="E97" i="25"/>
  <c r="D96" i="17"/>
  <c r="F97" i="25"/>
  <c r="E96" i="17"/>
  <c r="G97" i="25"/>
  <c r="F96" i="17"/>
  <c r="H97" i="25"/>
  <c r="G96" i="17"/>
  <c r="I97" i="25"/>
  <c r="H96" i="17"/>
  <c r="J97" i="25"/>
  <c r="I96" i="17"/>
  <c r="K97" i="25"/>
  <c r="J96" i="17"/>
  <c r="L97" i="25"/>
  <c r="K96" i="17"/>
  <c r="M97" i="25"/>
  <c r="AE97" i="25" s="1"/>
  <c r="AK97" i="25" s="1"/>
  <c r="L96" i="17"/>
  <c r="N97" i="25"/>
  <c r="M96" i="17"/>
  <c r="O97" i="25"/>
  <c r="N96" i="17"/>
  <c r="P97" i="25"/>
  <c r="O96" i="17"/>
  <c r="Q97" i="25"/>
  <c r="P96" i="17"/>
  <c r="R97" i="25"/>
  <c r="Q96" i="17"/>
  <c r="S97" i="25"/>
  <c r="R96" i="17"/>
  <c r="T97" i="25"/>
  <c r="S96" i="17"/>
  <c r="U97" i="25"/>
  <c r="T96" i="17"/>
  <c r="V97" i="25"/>
  <c r="U96" i="17"/>
  <c r="W97" i="25"/>
  <c r="V96" i="17"/>
  <c r="X97" i="25"/>
  <c r="W96" i="17"/>
  <c r="Y97" i="25"/>
  <c r="X96" i="17"/>
  <c r="Z97" i="25"/>
  <c r="Y96" i="17"/>
  <c r="AA97" i="25"/>
  <c r="Z96" i="17"/>
  <c r="AB97" i="25"/>
  <c r="AE96" i="17"/>
  <c r="AG96" i="17"/>
  <c r="AH96" i="17"/>
  <c r="AG97" i="25"/>
  <c r="C97" i="17"/>
  <c r="E98" i="25"/>
  <c r="D97" i="17"/>
  <c r="F98" i="25"/>
  <c r="E97" i="17"/>
  <c r="G98" i="25"/>
  <c r="F97" i="17"/>
  <c r="H98" i="25"/>
  <c r="G97" i="17"/>
  <c r="I98" i="25"/>
  <c r="H97" i="17"/>
  <c r="J98" i="25"/>
  <c r="I97" i="17"/>
  <c r="K98" i="25"/>
  <c r="J97" i="17"/>
  <c r="L98" i="25"/>
  <c r="K97" i="17"/>
  <c r="M98" i="25"/>
  <c r="AE98" i="25" s="1"/>
  <c r="AK98" i="25" s="1"/>
  <c r="L97" i="17"/>
  <c r="N98" i="25"/>
  <c r="M97" i="17"/>
  <c r="O98" i="25"/>
  <c r="N97" i="17"/>
  <c r="P98" i="25"/>
  <c r="O97" i="17"/>
  <c r="Q98" i="25"/>
  <c r="P97" i="17"/>
  <c r="R98" i="25"/>
  <c r="Q97" i="17"/>
  <c r="S98" i="25"/>
  <c r="R97" i="17"/>
  <c r="T98" i="25"/>
  <c r="S97" i="17"/>
  <c r="U98" i="25"/>
  <c r="T97" i="17"/>
  <c r="V98" i="25"/>
  <c r="U97" i="17"/>
  <c r="W98" i="25"/>
  <c r="V97" i="17"/>
  <c r="X98" i="25"/>
  <c r="W97" i="17"/>
  <c r="Y98" i="25"/>
  <c r="X97" i="17"/>
  <c r="Z98" i="25"/>
  <c r="Y97" i="17"/>
  <c r="AA98" i="25"/>
  <c r="Z97" i="17"/>
  <c r="AB98" i="25"/>
  <c r="AE97" i="17"/>
  <c r="AG97" i="17"/>
  <c r="AH97" i="17"/>
  <c r="AG98" i="25"/>
  <c r="C98" i="17"/>
  <c r="E99" i="25"/>
  <c r="D98" i="17"/>
  <c r="F99" i="25"/>
  <c r="E98" i="17"/>
  <c r="G99" i="25"/>
  <c r="F98" i="17"/>
  <c r="H99" i="25"/>
  <c r="G98" i="17"/>
  <c r="I99" i="25"/>
  <c r="H98" i="17"/>
  <c r="J99" i="25"/>
  <c r="I98" i="17"/>
  <c r="K99" i="25"/>
  <c r="J98" i="17"/>
  <c r="L99" i="25"/>
  <c r="K98" i="17"/>
  <c r="M99" i="25"/>
  <c r="AE99" i="25" s="1"/>
  <c r="AK99" i="25" s="1"/>
  <c r="L98" i="17"/>
  <c r="N99" i="25"/>
  <c r="M98" i="17"/>
  <c r="O99" i="25"/>
  <c r="N98" i="17"/>
  <c r="P99" i="25"/>
  <c r="O98" i="17"/>
  <c r="Q99" i="25"/>
  <c r="P98" i="17"/>
  <c r="R99" i="25"/>
  <c r="Q98" i="17"/>
  <c r="S99" i="25"/>
  <c r="R98" i="17"/>
  <c r="T99" i="25"/>
  <c r="S98" i="17"/>
  <c r="U99" i="25"/>
  <c r="T98" i="17"/>
  <c r="V99" i="25"/>
  <c r="U98" i="17"/>
  <c r="W99" i="25"/>
  <c r="V98" i="17"/>
  <c r="X99" i="25"/>
  <c r="W98" i="17"/>
  <c r="Y99" i="25"/>
  <c r="X98" i="17"/>
  <c r="Z99" i="25"/>
  <c r="Y98" i="17"/>
  <c r="AA99" i="25"/>
  <c r="Z98" i="17"/>
  <c r="AB99" i="25"/>
  <c r="AE98" i="17"/>
  <c r="AG98" i="17"/>
  <c r="AH98" i="17"/>
  <c r="AG99" i="25"/>
  <c r="C99" i="17"/>
  <c r="E100" i="25"/>
  <c r="D99" i="17"/>
  <c r="F100" i="25"/>
  <c r="E99" i="17"/>
  <c r="G100" i="25"/>
  <c r="F99" i="17"/>
  <c r="H100" i="25"/>
  <c r="G99" i="17"/>
  <c r="I100" i="25"/>
  <c r="H99" i="17"/>
  <c r="J100" i="25"/>
  <c r="I99" i="17"/>
  <c r="K100" i="25"/>
  <c r="J99" i="17"/>
  <c r="L100" i="25"/>
  <c r="K99" i="17"/>
  <c r="M100" i="25"/>
  <c r="AE100" i="25" s="1"/>
  <c r="AK100" i="25" s="1"/>
  <c r="L99" i="17"/>
  <c r="N100" i="25"/>
  <c r="M99" i="17"/>
  <c r="O100" i="25"/>
  <c r="N99" i="17"/>
  <c r="P100" i="25"/>
  <c r="O99" i="17"/>
  <c r="Q100" i="25"/>
  <c r="P99" i="17"/>
  <c r="R100" i="25"/>
  <c r="Q99" i="17"/>
  <c r="S100" i="25"/>
  <c r="R99" i="17"/>
  <c r="T100" i="25"/>
  <c r="S99" i="17"/>
  <c r="U100" i="25"/>
  <c r="T99" i="17"/>
  <c r="V100" i="25"/>
  <c r="U99" i="17"/>
  <c r="W100" i="25"/>
  <c r="V99" i="17"/>
  <c r="X100" i="25"/>
  <c r="W99" i="17"/>
  <c r="Y100" i="25"/>
  <c r="X99" i="17"/>
  <c r="Z100" i="25"/>
  <c r="Y99" i="17"/>
  <c r="AA100" i="25"/>
  <c r="Z99" i="17"/>
  <c r="AB100" i="25"/>
  <c r="AE99" i="17"/>
  <c r="AG99" i="17"/>
  <c r="AH99" i="17"/>
  <c r="AG100" i="25"/>
  <c r="C100" i="17"/>
  <c r="E101" i="25"/>
  <c r="D100" i="17"/>
  <c r="F101" i="25"/>
  <c r="E100" i="17"/>
  <c r="G101" i="25"/>
  <c r="F100" i="17"/>
  <c r="H101" i="25"/>
  <c r="G100" i="17"/>
  <c r="I101" i="25"/>
  <c r="H100" i="17"/>
  <c r="J101" i="25"/>
  <c r="I100" i="17"/>
  <c r="K101" i="25"/>
  <c r="J100" i="17"/>
  <c r="L101" i="25"/>
  <c r="K100" i="17"/>
  <c r="M101" i="25"/>
  <c r="AE101" i="25" s="1"/>
  <c r="AK101" i="25" s="1"/>
  <c r="L100" i="17"/>
  <c r="N101" i="25"/>
  <c r="M100" i="17"/>
  <c r="O101" i="25"/>
  <c r="N100" i="17"/>
  <c r="P101" i="25"/>
  <c r="O100" i="17"/>
  <c r="Q101" i="25"/>
  <c r="P100" i="17"/>
  <c r="R101" i="25"/>
  <c r="Q100" i="17"/>
  <c r="S101" i="25"/>
  <c r="R100" i="17"/>
  <c r="T101" i="25"/>
  <c r="S100" i="17"/>
  <c r="U101" i="25"/>
  <c r="T100" i="17"/>
  <c r="V101" i="25"/>
  <c r="U100" i="17"/>
  <c r="W101" i="25"/>
  <c r="V100" i="17"/>
  <c r="X101" i="25"/>
  <c r="W100" i="17"/>
  <c r="Y101" i="25"/>
  <c r="X100" i="17"/>
  <c r="Z101" i="25"/>
  <c r="Y100" i="17"/>
  <c r="AA101" i="25"/>
  <c r="Z100" i="17"/>
  <c r="AB101" i="25"/>
  <c r="AE100" i="17"/>
  <c r="AG100" i="17"/>
  <c r="AH100" i="17"/>
  <c r="AG101" i="25"/>
  <c r="C101" i="17"/>
  <c r="E102" i="25"/>
  <c r="D101" i="17"/>
  <c r="F102" i="25"/>
  <c r="E101" i="17"/>
  <c r="G102" i="25"/>
  <c r="F101" i="17"/>
  <c r="H102" i="25"/>
  <c r="G101" i="17"/>
  <c r="I102" i="25"/>
  <c r="H101" i="17"/>
  <c r="J102" i="25"/>
  <c r="I101" i="17"/>
  <c r="K102" i="25"/>
  <c r="J101" i="17"/>
  <c r="L102" i="25"/>
  <c r="K101" i="17"/>
  <c r="M102" i="25"/>
  <c r="AE102" i="25" s="1"/>
  <c r="AK102" i="25" s="1"/>
  <c r="L101" i="17"/>
  <c r="N102" i="25"/>
  <c r="M101" i="17"/>
  <c r="O102" i="25"/>
  <c r="N101" i="17"/>
  <c r="P102" i="25"/>
  <c r="O101" i="17"/>
  <c r="Q102" i="25"/>
  <c r="P101" i="17"/>
  <c r="R102" i="25"/>
  <c r="Q101" i="17"/>
  <c r="S102" i="25"/>
  <c r="R101" i="17"/>
  <c r="T102" i="25"/>
  <c r="S101" i="17"/>
  <c r="U102" i="25"/>
  <c r="T101" i="17"/>
  <c r="V102" i="25"/>
  <c r="U101" i="17"/>
  <c r="W102" i="25"/>
  <c r="V101" i="17"/>
  <c r="X102" i="25"/>
  <c r="W101" i="17"/>
  <c r="Y102" i="25"/>
  <c r="X101" i="17"/>
  <c r="Z102" i="25"/>
  <c r="Y101" i="17"/>
  <c r="AA102" i="25"/>
  <c r="Z101" i="17"/>
  <c r="AB102" i="25"/>
  <c r="AE101" i="17"/>
  <c r="AG101" i="17"/>
  <c r="AH101" i="17"/>
  <c r="AG102" i="25"/>
  <c r="C102" i="17"/>
  <c r="E103" i="25"/>
  <c r="D102" i="17"/>
  <c r="F103" i="25"/>
  <c r="E102" i="17"/>
  <c r="G103" i="25"/>
  <c r="F102" i="17"/>
  <c r="H103" i="25"/>
  <c r="G102" i="17"/>
  <c r="I103" i="25"/>
  <c r="H102" i="17"/>
  <c r="J103" i="25"/>
  <c r="I102" i="17"/>
  <c r="K103" i="25"/>
  <c r="J102" i="17"/>
  <c r="L103" i="25"/>
  <c r="K102" i="17"/>
  <c r="M103" i="25"/>
  <c r="AE103" i="25" s="1"/>
  <c r="AK103" i="25" s="1"/>
  <c r="L102" i="17"/>
  <c r="N103" i="25"/>
  <c r="M102" i="17"/>
  <c r="O103" i="25"/>
  <c r="N102" i="17"/>
  <c r="P103" i="25"/>
  <c r="O102" i="17"/>
  <c r="Q103" i="25"/>
  <c r="P102" i="17"/>
  <c r="R103" i="25"/>
  <c r="Q102" i="17"/>
  <c r="S103" i="25"/>
  <c r="R102" i="17"/>
  <c r="T103" i="25"/>
  <c r="S102" i="17"/>
  <c r="U103" i="25"/>
  <c r="T102" i="17"/>
  <c r="V103" i="25"/>
  <c r="U102" i="17"/>
  <c r="W103" i="25"/>
  <c r="V102" i="17"/>
  <c r="X103" i="25"/>
  <c r="W102" i="17"/>
  <c r="Y103" i="25"/>
  <c r="X102" i="17"/>
  <c r="Z103" i="25"/>
  <c r="Y102" i="17"/>
  <c r="AA103" i="25"/>
  <c r="Z102" i="17"/>
  <c r="AB103" i="25"/>
  <c r="AE102" i="17"/>
  <c r="AG102" i="17"/>
  <c r="AH102" i="17"/>
  <c r="AG103" i="25"/>
  <c r="C103" i="17"/>
  <c r="E104" i="25"/>
  <c r="D103" i="17"/>
  <c r="F104" i="25"/>
  <c r="E103" i="17"/>
  <c r="G104" i="25"/>
  <c r="F103" i="17"/>
  <c r="H104" i="25"/>
  <c r="G103" i="17"/>
  <c r="I104" i="25"/>
  <c r="H103" i="17"/>
  <c r="J104" i="25"/>
  <c r="I103" i="17"/>
  <c r="K104" i="25"/>
  <c r="J103" i="17"/>
  <c r="L104" i="25"/>
  <c r="K103" i="17"/>
  <c r="M104" i="25"/>
  <c r="AE104" i="25" s="1"/>
  <c r="AK104" i="25" s="1"/>
  <c r="L103" i="17"/>
  <c r="N104" i="25"/>
  <c r="M103" i="17"/>
  <c r="O104" i="25"/>
  <c r="N103" i="17"/>
  <c r="P104" i="25"/>
  <c r="O103" i="17"/>
  <c r="Q104" i="25"/>
  <c r="P103" i="17"/>
  <c r="R104" i="25"/>
  <c r="Q103" i="17"/>
  <c r="S104" i="25"/>
  <c r="R103" i="17"/>
  <c r="T104" i="25"/>
  <c r="S103" i="17"/>
  <c r="U104" i="25"/>
  <c r="T103" i="17"/>
  <c r="V104" i="25"/>
  <c r="U103" i="17"/>
  <c r="W104" i="25"/>
  <c r="V103" i="17"/>
  <c r="X104" i="25"/>
  <c r="W103" i="17"/>
  <c r="Y104" i="25"/>
  <c r="X103" i="17"/>
  <c r="Z104" i="25"/>
  <c r="Y103" i="17"/>
  <c r="AA104" i="25"/>
  <c r="Z103" i="17"/>
  <c r="AB104" i="25"/>
  <c r="AE103" i="17"/>
  <c r="AG103" i="17"/>
  <c r="AH103" i="17"/>
  <c r="AG104" i="25"/>
  <c r="C104" i="17"/>
  <c r="E105" i="25"/>
  <c r="D104" i="17"/>
  <c r="F105" i="25"/>
  <c r="E104" i="17"/>
  <c r="G105" i="25"/>
  <c r="F104" i="17"/>
  <c r="H105" i="25"/>
  <c r="G104" i="17"/>
  <c r="I105" i="25"/>
  <c r="H104" i="17"/>
  <c r="J105" i="25"/>
  <c r="I104" i="17"/>
  <c r="K105" i="25"/>
  <c r="J104" i="17"/>
  <c r="L105" i="25"/>
  <c r="K104" i="17"/>
  <c r="M105" i="25"/>
  <c r="AE105" i="25" s="1"/>
  <c r="AK105" i="25" s="1"/>
  <c r="L104" i="17"/>
  <c r="N105" i="25"/>
  <c r="M104" i="17"/>
  <c r="O105" i="25"/>
  <c r="N104" i="17"/>
  <c r="P105" i="25"/>
  <c r="O104" i="17"/>
  <c r="Q105" i="25"/>
  <c r="P104" i="17"/>
  <c r="R105" i="25"/>
  <c r="Q104" i="17"/>
  <c r="S105" i="25"/>
  <c r="R104" i="17"/>
  <c r="T105" i="25"/>
  <c r="S104" i="17"/>
  <c r="U105" i="25"/>
  <c r="T104" i="17"/>
  <c r="V105" i="25"/>
  <c r="U104" i="17"/>
  <c r="W105" i="25"/>
  <c r="V104" i="17"/>
  <c r="X105" i="25"/>
  <c r="W104" i="17"/>
  <c r="Y105" i="25"/>
  <c r="X104" i="17"/>
  <c r="Z105" i="25"/>
  <c r="Y104" i="17"/>
  <c r="AA105" i="25"/>
  <c r="Z104" i="17"/>
  <c r="AB105" i="25"/>
  <c r="AE104" i="17"/>
  <c r="AG104" i="17"/>
  <c r="AH104" i="17"/>
  <c r="AG105" i="25"/>
  <c r="C105" i="17"/>
  <c r="E106" i="25"/>
  <c r="D105" i="17"/>
  <c r="F106" i="25"/>
  <c r="E105" i="17"/>
  <c r="G106" i="25"/>
  <c r="F105" i="17"/>
  <c r="H106" i="25"/>
  <c r="G105" i="17"/>
  <c r="I106" i="25"/>
  <c r="H105" i="17"/>
  <c r="J106" i="25"/>
  <c r="I105" i="17"/>
  <c r="K106" i="25"/>
  <c r="J105" i="17"/>
  <c r="L106" i="25"/>
  <c r="K105" i="17"/>
  <c r="M106" i="25"/>
  <c r="AE106" i="25" s="1"/>
  <c r="AK106" i="25" s="1"/>
  <c r="L105" i="17"/>
  <c r="N106" i="25"/>
  <c r="M105" i="17"/>
  <c r="O106" i="25"/>
  <c r="N105" i="17"/>
  <c r="P106" i="25"/>
  <c r="O105" i="17"/>
  <c r="Q106" i="25"/>
  <c r="P105" i="17"/>
  <c r="R106" i="25"/>
  <c r="Q105" i="17"/>
  <c r="S106" i="25"/>
  <c r="R105" i="17"/>
  <c r="T106" i="25"/>
  <c r="S105" i="17"/>
  <c r="U106" i="25"/>
  <c r="T105" i="17"/>
  <c r="V106" i="25"/>
  <c r="U105" i="17"/>
  <c r="W106" i="25"/>
  <c r="V105" i="17"/>
  <c r="X106" i="25"/>
  <c r="W105" i="17"/>
  <c r="Y106" i="25"/>
  <c r="X105" i="17"/>
  <c r="Z106" i="25"/>
  <c r="Y105" i="17"/>
  <c r="AA106" i="25"/>
  <c r="Z105" i="17"/>
  <c r="AB106" i="25"/>
  <c r="AE105" i="17"/>
  <c r="AG105" i="17"/>
  <c r="AH105" i="17"/>
  <c r="AG106" i="25"/>
  <c r="C106" i="17"/>
  <c r="E107" i="25"/>
  <c r="D106" i="17"/>
  <c r="F107" i="25"/>
  <c r="E106" i="17"/>
  <c r="G107" i="25"/>
  <c r="F106" i="17"/>
  <c r="H107" i="25"/>
  <c r="G106" i="17"/>
  <c r="I107" i="25"/>
  <c r="H106" i="17"/>
  <c r="J107" i="25"/>
  <c r="I106" i="17"/>
  <c r="K107" i="25"/>
  <c r="J106" i="17"/>
  <c r="L107" i="25"/>
  <c r="K106" i="17"/>
  <c r="M107" i="25"/>
  <c r="AE107" i="25" s="1"/>
  <c r="AK107" i="25" s="1"/>
  <c r="L106" i="17"/>
  <c r="N107" i="25"/>
  <c r="M106" i="17"/>
  <c r="O107" i="25"/>
  <c r="N106" i="17"/>
  <c r="P107" i="25"/>
  <c r="O106" i="17"/>
  <c r="Q107" i="25"/>
  <c r="P106" i="17"/>
  <c r="R107" i="25"/>
  <c r="Q106" i="17"/>
  <c r="S107" i="25"/>
  <c r="R106" i="17"/>
  <c r="T107" i="25"/>
  <c r="S106" i="17"/>
  <c r="U107" i="25"/>
  <c r="T106" i="17"/>
  <c r="V107" i="25"/>
  <c r="U106" i="17"/>
  <c r="W107" i="25"/>
  <c r="V106" i="17"/>
  <c r="X107" i="25"/>
  <c r="W106" i="17"/>
  <c r="Y107" i="25"/>
  <c r="X106" i="17"/>
  <c r="Z107" i="25"/>
  <c r="Y106" i="17"/>
  <c r="AA107" i="25"/>
  <c r="Z106" i="17"/>
  <c r="AB107" i="25"/>
  <c r="AE106" i="17"/>
  <c r="AG106" i="17"/>
  <c r="AH106" i="17"/>
  <c r="AG107" i="25"/>
  <c r="C107" i="17"/>
  <c r="E108" i="25"/>
  <c r="D107" i="17"/>
  <c r="F108" i="25"/>
  <c r="E107" i="17"/>
  <c r="G108" i="25"/>
  <c r="F107" i="17"/>
  <c r="H108" i="25"/>
  <c r="G107" i="17"/>
  <c r="I108" i="25"/>
  <c r="H107" i="17"/>
  <c r="J108" i="25"/>
  <c r="I107" i="17"/>
  <c r="K108" i="25"/>
  <c r="J107" i="17"/>
  <c r="L108" i="25"/>
  <c r="K107" i="17"/>
  <c r="M108" i="25"/>
  <c r="AE108" i="25" s="1"/>
  <c r="AK108" i="25" s="1"/>
  <c r="L107" i="17"/>
  <c r="N108" i="25"/>
  <c r="M107" i="17"/>
  <c r="O108" i="25"/>
  <c r="N107" i="17"/>
  <c r="P108" i="25"/>
  <c r="O107" i="17"/>
  <c r="Q108" i="25"/>
  <c r="P107" i="17"/>
  <c r="R108" i="25"/>
  <c r="Q107" i="17"/>
  <c r="S108" i="25"/>
  <c r="R107" i="17"/>
  <c r="T108" i="25"/>
  <c r="S107" i="17"/>
  <c r="U108" i="25"/>
  <c r="T107" i="17"/>
  <c r="V108" i="25"/>
  <c r="U107" i="17"/>
  <c r="W108" i="25"/>
  <c r="V107" i="17"/>
  <c r="X108" i="25"/>
  <c r="W107" i="17"/>
  <c r="Y108" i="25"/>
  <c r="X107" i="17"/>
  <c r="Z108" i="25"/>
  <c r="Y107" i="17"/>
  <c r="AA108" i="25"/>
  <c r="Z107" i="17"/>
  <c r="AB108" i="25"/>
  <c r="AE107" i="17"/>
  <c r="AG107" i="17"/>
  <c r="AH107" i="17"/>
  <c r="AG108" i="25"/>
  <c r="C108" i="17"/>
  <c r="E109" i="25"/>
  <c r="D108" i="17"/>
  <c r="F109" i="25"/>
  <c r="E108" i="17"/>
  <c r="G109" i="25"/>
  <c r="F108" i="17"/>
  <c r="H109" i="25"/>
  <c r="G108" i="17"/>
  <c r="I109" i="25"/>
  <c r="H108" i="17"/>
  <c r="J109" i="25"/>
  <c r="I108" i="17"/>
  <c r="K109" i="25"/>
  <c r="J108" i="17"/>
  <c r="L109" i="25"/>
  <c r="K108" i="17"/>
  <c r="M109" i="25"/>
  <c r="AE109" i="25" s="1"/>
  <c r="AK109" i="25" s="1"/>
  <c r="L108" i="17"/>
  <c r="N109" i="25"/>
  <c r="M108" i="17"/>
  <c r="O109" i="25"/>
  <c r="N108" i="17"/>
  <c r="P109" i="25"/>
  <c r="O108" i="17"/>
  <c r="Q109" i="25"/>
  <c r="P108" i="17"/>
  <c r="R109" i="25"/>
  <c r="Q108" i="17"/>
  <c r="S109" i="25"/>
  <c r="R108" i="17"/>
  <c r="T109" i="25"/>
  <c r="S108" i="17"/>
  <c r="U109" i="25"/>
  <c r="T108" i="17"/>
  <c r="V109" i="25"/>
  <c r="U108" i="17"/>
  <c r="W109" i="25"/>
  <c r="V108" i="17"/>
  <c r="X109" i="25"/>
  <c r="W108" i="17"/>
  <c r="Y109" i="25"/>
  <c r="X108" i="17"/>
  <c r="Z109" i="25"/>
  <c r="Y108" i="17"/>
  <c r="AA109" i="25"/>
  <c r="Z108" i="17"/>
  <c r="AB109" i="25"/>
  <c r="AE108" i="17"/>
  <c r="AG108" i="17"/>
  <c r="AH108" i="17"/>
  <c r="AG109" i="25"/>
  <c r="C109" i="17"/>
  <c r="E110" i="25"/>
  <c r="D109" i="17"/>
  <c r="F110" i="25"/>
  <c r="E109" i="17"/>
  <c r="G110" i="25"/>
  <c r="F109" i="17"/>
  <c r="H110" i="25"/>
  <c r="G109" i="17"/>
  <c r="I110" i="25"/>
  <c r="H109" i="17"/>
  <c r="J110" i="25"/>
  <c r="I109" i="17"/>
  <c r="K110" i="25"/>
  <c r="J109" i="17"/>
  <c r="L110" i="25"/>
  <c r="K109" i="17"/>
  <c r="M110" i="25"/>
  <c r="AE110" i="25" s="1"/>
  <c r="AK110" i="25" s="1"/>
  <c r="L109" i="17"/>
  <c r="N110" i="25"/>
  <c r="M109" i="17"/>
  <c r="O110" i="25"/>
  <c r="N109" i="17"/>
  <c r="P110" i="25"/>
  <c r="O109" i="17"/>
  <c r="Q110" i="25"/>
  <c r="P109" i="17"/>
  <c r="R110" i="25"/>
  <c r="Q109" i="17"/>
  <c r="S110" i="25"/>
  <c r="R109" i="17"/>
  <c r="T110" i="25"/>
  <c r="S109" i="17"/>
  <c r="U110" i="25"/>
  <c r="T109" i="17"/>
  <c r="V110" i="25"/>
  <c r="U109" i="17"/>
  <c r="W110" i="25"/>
  <c r="V109" i="17"/>
  <c r="X110" i="25"/>
  <c r="W109" i="17"/>
  <c r="Y110" i="25"/>
  <c r="X109" i="17"/>
  <c r="Z110" i="25"/>
  <c r="Y109" i="17"/>
  <c r="AA110" i="25"/>
  <c r="Z109" i="17"/>
  <c r="AB110" i="25"/>
  <c r="AE109" i="17"/>
  <c r="AG109" i="17"/>
  <c r="AH109" i="17"/>
  <c r="AG110" i="25"/>
  <c r="C110" i="17"/>
  <c r="E111" i="25"/>
  <c r="D110" i="17"/>
  <c r="F111" i="25"/>
  <c r="E110" i="17"/>
  <c r="G111" i="25"/>
  <c r="F110" i="17"/>
  <c r="H111" i="25"/>
  <c r="G110" i="17"/>
  <c r="I111" i="25"/>
  <c r="H110" i="17"/>
  <c r="J111" i="25"/>
  <c r="I110" i="17"/>
  <c r="K111" i="25"/>
  <c r="J110" i="17"/>
  <c r="L111" i="25"/>
  <c r="K110" i="17"/>
  <c r="M111" i="25"/>
  <c r="AE111" i="25" s="1"/>
  <c r="AK111" i="25" s="1"/>
  <c r="L110" i="17"/>
  <c r="N111" i="25"/>
  <c r="M110" i="17"/>
  <c r="O111" i="25"/>
  <c r="N110" i="17"/>
  <c r="P111" i="25"/>
  <c r="O110" i="17"/>
  <c r="Q111" i="25"/>
  <c r="P110" i="17"/>
  <c r="R111" i="25"/>
  <c r="Q110" i="17"/>
  <c r="S111" i="25"/>
  <c r="R110" i="17"/>
  <c r="T111" i="25"/>
  <c r="S110" i="17"/>
  <c r="U111" i="25"/>
  <c r="T110" i="17"/>
  <c r="V111" i="25"/>
  <c r="U110" i="17"/>
  <c r="W111" i="25"/>
  <c r="V110" i="17"/>
  <c r="X111" i="25"/>
  <c r="W110" i="17"/>
  <c r="Y111" i="25"/>
  <c r="X110" i="17"/>
  <c r="Z111" i="25"/>
  <c r="Y110" i="17"/>
  <c r="AA111" i="25"/>
  <c r="Z110" i="17"/>
  <c r="AB111" i="25"/>
  <c r="AE110" i="17"/>
  <c r="AG110" i="17"/>
  <c r="AH110" i="17"/>
  <c r="AG111" i="25"/>
  <c r="C111" i="17"/>
  <c r="E112" i="25"/>
  <c r="D111" i="17"/>
  <c r="F112" i="25"/>
  <c r="E111" i="17"/>
  <c r="G112" i="25"/>
  <c r="F111" i="17"/>
  <c r="H112" i="25"/>
  <c r="G111" i="17"/>
  <c r="I112" i="25"/>
  <c r="H111" i="17"/>
  <c r="J112" i="25"/>
  <c r="I111" i="17"/>
  <c r="K112" i="25"/>
  <c r="J111" i="17"/>
  <c r="L112" i="25"/>
  <c r="K111" i="17"/>
  <c r="M112" i="25"/>
  <c r="AE112" i="25" s="1"/>
  <c r="AK112" i="25" s="1"/>
  <c r="L111" i="17"/>
  <c r="N112" i="25"/>
  <c r="M111" i="17"/>
  <c r="O112" i="25"/>
  <c r="N111" i="17"/>
  <c r="P112" i="25"/>
  <c r="O111" i="17"/>
  <c r="Q112" i="25"/>
  <c r="P111" i="17"/>
  <c r="R112" i="25"/>
  <c r="Q111" i="17"/>
  <c r="S112" i="25"/>
  <c r="R111" i="17"/>
  <c r="T112" i="25"/>
  <c r="S111" i="17"/>
  <c r="U112" i="25"/>
  <c r="T111" i="17"/>
  <c r="V112" i="25"/>
  <c r="U111" i="17"/>
  <c r="W112" i="25"/>
  <c r="V111" i="17"/>
  <c r="X112" i="25"/>
  <c r="W111" i="17"/>
  <c r="Y112" i="25"/>
  <c r="X111" i="17"/>
  <c r="Z112" i="25"/>
  <c r="Y111" i="17"/>
  <c r="AA112" i="25"/>
  <c r="Z111" i="17"/>
  <c r="AB112" i="25"/>
  <c r="AE111" i="17"/>
  <c r="AG111" i="17"/>
  <c r="AH111" i="17"/>
  <c r="AG112" i="25"/>
  <c r="C112" i="17"/>
  <c r="E113" i="25"/>
  <c r="D112" i="17"/>
  <c r="F113" i="25"/>
  <c r="E112" i="17"/>
  <c r="G113" i="25"/>
  <c r="F112" i="17"/>
  <c r="H113" i="25"/>
  <c r="G112" i="17"/>
  <c r="I113" i="25"/>
  <c r="H112" i="17"/>
  <c r="J113" i="25"/>
  <c r="I112" i="17"/>
  <c r="K113" i="25"/>
  <c r="J112" i="17"/>
  <c r="L113" i="25"/>
  <c r="K112" i="17"/>
  <c r="M113" i="25"/>
  <c r="AE113" i="25" s="1"/>
  <c r="AK113" i="25" s="1"/>
  <c r="L112" i="17"/>
  <c r="N113" i="25"/>
  <c r="M112" i="17"/>
  <c r="O113" i="25"/>
  <c r="N112" i="17"/>
  <c r="P113" i="25"/>
  <c r="O112" i="17"/>
  <c r="Q113" i="25"/>
  <c r="P112" i="17"/>
  <c r="R113" i="25"/>
  <c r="Q112" i="17"/>
  <c r="S113" i="25"/>
  <c r="R112" i="17"/>
  <c r="T113" i="25"/>
  <c r="S112" i="17"/>
  <c r="U113" i="25"/>
  <c r="T112" i="17"/>
  <c r="V113" i="25"/>
  <c r="U112" i="17"/>
  <c r="W113" i="25"/>
  <c r="V112" i="17"/>
  <c r="X113" i="25"/>
  <c r="W112" i="17"/>
  <c r="Y113" i="25"/>
  <c r="X112" i="17"/>
  <c r="Z113" i="25"/>
  <c r="Y112" i="17"/>
  <c r="AA113" i="25"/>
  <c r="Z112" i="17"/>
  <c r="AB113" i="25"/>
  <c r="AE112" i="17"/>
  <c r="AG112" i="17"/>
  <c r="AH112" i="17"/>
  <c r="AG113" i="25"/>
  <c r="C113" i="17"/>
  <c r="E114" i="25"/>
  <c r="D113" i="17"/>
  <c r="F114" i="25"/>
  <c r="E113" i="17"/>
  <c r="G114" i="25"/>
  <c r="F113" i="17"/>
  <c r="H114" i="25"/>
  <c r="G113" i="17"/>
  <c r="I114" i="25"/>
  <c r="H113" i="17"/>
  <c r="J114" i="25"/>
  <c r="I113" i="17"/>
  <c r="K114" i="25"/>
  <c r="J113" i="17"/>
  <c r="L114" i="25"/>
  <c r="K113" i="17"/>
  <c r="M114" i="25"/>
  <c r="AE114" i="25" s="1"/>
  <c r="AK114" i="25" s="1"/>
  <c r="L113" i="17"/>
  <c r="N114" i="25"/>
  <c r="M113" i="17"/>
  <c r="O114" i="25"/>
  <c r="N113" i="17"/>
  <c r="P114" i="25"/>
  <c r="O113" i="17"/>
  <c r="Q114" i="25"/>
  <c r="P113" i="17"/>
  <c r="R114" i="25"/>
  <c r="Q113" i="17"/>
  <c r="S114" i="25"/>
  <c r="R113" i="17"/>
  <c r="T114" i="25"/>
  <c r="S113" i="17"/>
  <c r="U114" i="25"/>
  <c r="T113" i="17"/>
  <c r="V114" i="25"/>
  <c r="U113" i="17"/>
  <c r="W114" i="25"/>
  <c r="V113" i="17"/>
  <c r="X114" i="25"/>
  <c r="W113" i="17"/>
  <c r="Y114" i="25"/>
  <c r="X113" i="17"/>
  <c r="Z114" i="25"/>
  <c r="Y113" i="17"/>
  <c r="AA114" i="25"/>
  <c r="Z113" i="17"/>
  <c r="AB114" i="25"/>
  <c r="AE113" i="17"/>
  <c r="AG113" i="17"/>
  <c r="AH113" i="17"/>
  <c r="AG114" i="25"/>
  <c r="C114" i="17"/>
  <c r="E115" i="25"/>
  <c r="D114" i="17"/>
  <c r="F115" i="25"/>
  <c r="E114" i="17"/>
  <c r="G115" i="25"/>
  <c r="F114" i="17"/>
  <c r="H115" i="25"/>
  <c r="G114" i="17"/>
  <c r="I115" i="25"/>
  <c r="H114" i="17"/>
  <c r="J115" i="25"/>
  <c r="I114" i="17"/>
  <c r="K115" i="25"/>
  <c r="J114" i="17"/>
  <c r="L115" i="25"/>
  <c r="K114" i="17"/>
  <c r="M115" i="25"/>
  <c r="AE115" i="25" s="1"/>
  <c r="AK115" i="25" s="1"/>
  <c r="L114" i="17"/>
  <c r="N115" i="25"/>
  <c r="M114" i="17"/>
  <c r="O115" i="25"/>
  <c r="N114" i="17"/>
  <c r="P115" i="25"/>
  <c r="O114" i="17"/>
  <c r="Q115" i="25"/>
  <c r="P114" i="17"/>
  <c r="R115" i="25"/>
  <c r="Q114" i="17"/>
  <c r="S115" i="25"/>
  <c r="R114" i="17"/>
  <c r="T115" i="25"/>
  <c r="S114" i="17"/>
  <c r="U115" i="25"/>
  <c r="T114" i="17"/>
  <c r="V115" i="25"/>
  <c r="U114" i="17"/>
  <c r="W115" i="25"/>
  <c r="V114" i="17"/>
  <c r="X115" i="25"/>
  <c r="W114" i="17"/>
  <c r="Y115" i="25"/>
  <c r="X114" i="17"/>
  <c r="Z115" i="25"/>
  <c r="Y114" i="17"/>
  <c r="AA115" i="25"/>
  <c r="Z114" i="17"/>
  <c r="AB115" i="25"/>
  <c r="AE114" i="17"/>
  <c r="AG114" i="17"/>
  <c r="AH114" i="17"/>
  <c r="AG115" i="25"/>
  <c r="C115" i="17"/>
  <c r="E116" i="25"/>
  <c r="D115" i="17"/>
  <c r="F116" i="25"/>
  <c r="E115" i="17"/>
  <c r="G116" i="25"/>
  <c r="F115" i="17"/>
  <c r="H116" i="25"/>
  <c r="G115" i="17"/>
  <c r="I116" i="25"/>
  <c r="H115" i="17"/>
  <c r="J116" i="25"/>
  <c r="I115" i="17"/>
  <c r="K116" i="25"/>
  <c r="J115" i="17"/>
  <c r="L116" i="25"/>
  <c r="K115" i="17"/>
  <c r="M116" i="25"/>
  <c r="AE116" i="25" s="1"/>
  <c r="AK116" i="25" s="1"/>
  <c r="L115" i="17"/>
  <c r="N116" i="25"/>
  <c r="M115" i="17"/>
  <c r="O116" i="25"/>
  <c r="N115" i="17"/>
  <c r="P116" i="25"/>
  <c r="O115" i="17"/>
  <c r="Q116" i="25"/>
  <c r="P115" i="17"/>
  <c r="R116" i="25"/>
  <c r="Q115" i="17"/>
  <c r="S116" i="25"/>
  <c r="R115" i="17"/>
  <c r="T116" i="25"/>
  <c r="S115" i="17"/>
  <c r="U116" i="25"/>
  <c r="T115" i="17"/>
  <c r="V116" i="25"/>
  <c r="U115" i="17"/>
  <c r="W116" i="25"/>
  <c r="V115" i="17"/>
  <c r="X116" i="25"/>
  <c r="W115" i="17"/>
  <c r="Y116" i="25"/>
  <c r="X115" i="17"/>
  <c r="Z116" i="25"/>
  <c r="Y115" i="17"/>
  <c r="AA116" i="25"/>
  <c r="Z115" i="17"/>
  <c r="AB116" i="25"/>
  <c r="AE115" i="17"/>
  <c r="AG115" i="17"/>
  <c r="AH115" i="17"/>
  <c r="AG116" i="25"/>
  <c r="C116" i="17"/>
  <c r="E117" i="25"/>
  <c r="D116" i="17"/>
  <c r="F117" i="25"/>
  <c r="E116" i="17"/>
  <c r="G117" i="25"/>
  <c r="F116" i="17"/>
  <c r="H117" i="25"/>
  <c r="G116" i="17"/>
  <c r="I117" i="25"/>
  <c r="H116" i="17"/>
  <c r="J117" i="25"/>
  <c r="I116" i="17"/>
  <c r="K117" i="25"/>
  <c r="J116" i="17"/>
  <c r="L117" i="25"/>
  <c r="K116" i="17"/>
  <c r="M117" i="25"/>
  <c r="AE117" i="25" s="1"/>
  <c r="AK117" i="25" s="1"/>
  <c r="L116" i="17"/>
  <c r="N117" i="25"/>
  <c r="M116" i="17"/>
  <c r="O117" i="25"/>
  <c r="N116" i="17"/>
  <c r="P117" i="25"/>
  <c r="O116" i="17"/>
  <c r="Q117" i="25"/>
  <c r="P116" i="17"/>
  <c r="R117" i="25"/>
  <c r="Q116" i="17"/>
  <c r="S117" i="25"/>
  <c r="R116" i="17"/>
  <c r="T117" i="25"/>
  <c r="S116" i="17"/>
  <c r="U117" i="25"/>
  <c r="T116" i="17"/>
  <c r="V117" i="25"/>
  <c r="U116" i="17"/>
  <c r="W117" i="25"/>
  <c r="V116" i="17"/>
  <c r="X117" i="25"/>
  <c r="W116" i="17"/>
  <c r="Y117" i="25"/>
  <c r="X116" i="17"/>
  <c r="Z117" i="25"/>
  <c r="Y116" i="17"/>
  <c r="AA117" i="25"/>
  <c r="Z116" i="17"/>
  <c r="AB117" i="25"/>
  <c r="AE116" i="17"/>
  <c r="AG116" i="17"/>
  <c r="AH116" i="17"/>
  <c r="AG117" i="25"/>
  <c r="C117" i="17"/>
  <c r="E118" i="25"/>
  <c r="D117" i="17"/>
  <c r="F118" i="25"/>
  <c r="E117" i="17"/>
  <c r="G118" i="25"/>
  <c r="F117" i="17"/>
  <c r="H118" i="25"/>
  <c r="G117" i="17"/>
  <c r="I118" i="25"/>
  <c r="H117" i="17"/>
  <c r="J118" i="25"/>
  <c r="I117" i="17"/>
  <c r="K118" i="25"/>
  <c r="J117" i="17"/>
  <c r="L118" i="25"/>
  <c r="K117" i="17"/>
  <c r="M118" i="25"/>
  <c r="AE118" i="25" s="1"/>
  <c r="AK118" i="25" s="1"/>
  <c r="L117" i="17"/>
  <c r="N118" i="25"/>
  <c r="M117" i="17"/>
  <c r="O118" i="25"/>
  <c r="N117" i="17"/>
  <c r="P118" i="25"/>
  <c r="O117" i="17"/>
  <c r="Q118" i="25"/>
  <c r="P117" i="17"/>
  <c r="R118" i="25"/>
  <c r="Q117" i="17"/>
  <c r="S118" i="25"/>
  <c r="R117" i="17"/>
  <c r="T118" i="25"/>
  <c r="S117" i="17"/>
  <c r="U118" i="25"/>
  <c r="T117" i="17"/>
  <c r="V118" i="25"/>
  <c r="U117" i="17"/>
  <c r="W118" i="25"/>
  <c r="V117" i="17"/>
  <c r="X118" i="25"/>
  <c r="W117" i="17"/>
  <c r="Y118" i="25"/>
  <c r="X117" i="17"/>
  <c r="Z118" i="25"/>
  <c r="Y117" i="17"/>
  <c r="AA118" i="25"/>
  <c r="Z117" i="17"/>
  <c r="AB118" i="25"/>
  <c r="AE117" i="17"/>
  <c r="AG117" i="17"/>
  <c r="AH117" i="17"/>
  <c r="AG118" i="25"/>
  <c r="C118" i="17"/>
  <c r="E119" i="25"/>
  <c r="D118" i="17"/>
  <c r="F119" i="25"/>
  <c r="E118" i="17"/>
  <c r="G119" i="25"/>
  <c r="F118" i="17"/>
  <c r="H119" i="25"/>
  <c r="G118" i="17"/>
  <c r="I119" i="25"/>
  <c r="H118" i="17"/>
  <c r="J119" i="25"/>
  <c r="I118" i="17"/>
  <c r="K119" i="25"/>
  <c r="J118" i="17"/>
  <c r="L119" i="25"/>
  <c r="K118" i="17"/>
  <c r="M119" i="25"/>
  <c r="AE119" i="25" s="1"/>
  <c r="AK119" i="25" s="1"/>
  <c r="L118" i="17"/>
  <c r="N119" i="25"/>
  <c r="M118" i="17"/>
  <c r="O119" i="25"/>
  <c r="N118" i="17"/>
  <c r="P119" i="25"/>
  <c r="O118" i="17"/>
  <c r="Q119" i="25"/>
  <c r="P118" i="17"/>
  <c r="R119" i="25"/>
  <c r="Q118" i="17"/>
  <c r="S119" i="25"/>
  <c r="R118" i="17"/>
  <c r="T119" i="25"/>
  <c r="S118" i="17"/>
  <c r="U119" i="25"/>
  <c r="T118" i="17"/>
  <c r="V119" i="25"/>
  <c r="U118" i="17"/>
  <c r="W119" i="25"/>
  <c r="V118" i="17"/>
  <c r="X119" i="25"/>
  <c r="W118" i="17"/>
  <c r="Y119" i="25"/>
  <c r="X118" i="17"/>
  <c r="Z119" i="25"/>
  <c r="Y118" i="17"/>
  <c r="AA119" i="25"/>
  <c r="Z118" i="17"/>
  <c r="AB119" i="25"/>
  <c r="AE118" i="17"/>
  <c r="AG118" i="17"/>
  <c r="AH118" i="17"/>
  <c r="AG119" i="25"/>
  <c r="C119" i="17"/>
  <c r="E120" i="25"/>
  <c r="D119" i="17"/>
  <c r="F120" i="25"/>
  <c r="E119" i="17"/>
  <c r="G120" i="25"/>
  <c r="F119" i="17"/>
  <c r="H120" i="25"/>
  <c r="G119" i="17"/>
  <c r="I120" i="25"/>
  <c r="H119" i="17"/>
  <c r="J120" i="25"/>
  <c r="I119" i="17"/>
  <c r="K120" i="25"/>
  <c r="J119" i="17"/>
  <c r="L120" i="25"/>
  <c r="K119" i="17"/>
  <c r="M120" i="25"/>
  <c r="AE120" i="25" s="1"/>
  <c r="AK120" i="25" s="1"/>
  <c r="L119" i="17"/>
  <c r="N120" i="25"/>
  <c r="M119" i="17"/>
  <c r="O120" i="25"/>
  <c r="N119" i="17"/>
  <c r="P120" i="25"/>
  <c r="O119" i="17"/>
  <c r="Q120" i="25"/>
  <c r="P119" i="17"/>
  <c r="R120" i="25"/>
  <c r="Q119" i="17"/>
  <c r="S120" i="25"/>
  <c r="R119" i="17"/>
  <c r="T120" i="25"/>
  <c r="S119" i="17"/>
  <c r="U120" i="25"/>
  <c r="T119" i="17"/>
  <c r="V120" i="25"/>
  <c r="U119" i="17"/>
  <c r="W120" i="25"/>
  <c r="V119" i="17"/>
  <c r="X120" i="25"/>
  <c r="W119" i="17"/>
  <c r="Y120" i="25"/>
  <c r="X119" i="17"/>
  <c r="Z120" i="25"/>
  <c r="Y119" i="17"/>
  <c r="AA120" i="25"/>
  <c r="Z119" i="17"/>
  <c r="AB120" i="25"/>
  <c r="AE119" i="17"/>
  <c r="AG119" i="17"/>
  <c r="AH119" i="17"/>
  <c r="AG120" i="25"/>
  <c r="C120" i="17"/>
  <c r="E121" i="25"/>
  <c r="D120" i="17"/>
  <c r="F121" i="25"/>
  <c r="E120" i="17"/>
  <c r="G121" i="25"/>
  <c r="F120" i="17"/>
  <c r="H121" i="25"/>
  <c r="G120" i="17"/>
  <c r="I121" i="25"/>
  <c r="H120" i="17"/>
  <c r="J121" i="25"/>
  <c r="I120" i="17"/>
  <c r="K121" i="25"/>
  <c r="J120" i="17"/>
  <c r="L121" i="25"/>
  <c r="K120" i="17"/>
  <c r="M121" i="25"/>
  <c r="AE121" i="25" s="1"/>
  <c r="AK121" i="25" s="1"/>
  <c r="L120" i="17"/>
  <c r="N121" i="25"/>
  <c r="M120" i="17"/>
  <c r="O121" i="25"/>
  <c r="N120" i="17"/>
  <c r="P121" i="25"/>
  <c r="O120" i="17"/>
  <c r="Q121" i="25"/>
  <c r="P120" i="17"/>
  <c r="R121" i="25"/>
  <c r="Q120" i="17"/>
  <c r="S121" i="25"/>
  <c r="R120" i="17"/>
  <c r="T121" i="25"/>
  <c r="S120" i="17"/>
  <c r="U121" i="25"/>
  <c r="T120" i="17"/>
  <c r="V121" i="25"/>
  <c r="U120" i="17"/>
  <c r="W121" i="25"/>
  <c r="V120" i="17"/>
  <c r="X121" i="25"/>
  <c r="W120" i="17"/>
  <c r="Y121" i="25"/>
  <c r="X120" i="17"/>
  <c r="Z121" i="25"/>
  <c r="Y120" i="17"/>
  <c r="AA121" i="25"/>
  <c r="Z120" i="17"/>
  <c r="AB121" i="25"/>
  <c r="AE120" i="17"/>
  <c r="AG120" i="17"/>
  <c r="AH120" i="17"/>
  <c r="AG121" i="25"/>
  <c r="C121" i="17"/>
  <c r="E122" i="25"/>
  <c r="D121" i="17"/>
  <c r="F122" i="25"/>
  <c r="E121" i="17"/>
  <c r="G122" i="25"/>
  <c r="F121" i="17"/>
  <c r="H122" i="25"/>
  <c r="G121" i="17"/>
  <c r="I122" i="25"/>
  <c r="H121" i="17"/>
  <c r="J122" i="25"/>
  <c r="I121" i="17"/>
  <c r="K122" i="25"/>
  <c r="J121" i="17"/>
  <c r="L122" i="25"/>
  <c r="K121" i="17"/>
  <c r="M122" i="25"/>
  <c r="AE122" i="25" s="1"/>
  <c r="AK122" i="25" s="1"/>
  <c r="L121" i="17"/>
  <c r="N122" i="25"/>
  <c r="M121" i="17"/>
  <c r="O122" i="25"/>
  <c r="N121" i="17"/>
  <c r="P122" i="25"/>
  <c r="O121" i="17"/>
  <c r="Q122" i="25"/>
  <c r="P121" i="17"/>
  <c r="R122" i="25"/>
  <c r="Q121" i="17"/>
  <c r="S122" i="25"/>
  <c r="R121" i="17"/>
  <c r="T122" i="25"/>
  <c r="S121" i="17"/>
  <c r="U122" i="25"/>
  <c r="T121" i="17"/>
  <c r="V122" i="25"/>
  <c r="U121" i="17"/>
  <c r="W122" i="25"/>
  <c r="V121" i="17"/>
  <c r="X122" i="25"/>
  <c r="W121" i="17"/>
  <c r="Y122" i="25"/>
  <c r="X121" i="17"/>
  <c r="Z122" i="25"/>
  <c r="Y121" i="17"/>
  <c r="AA122" i="25"/>
  <c r="Z121" i="17"/>
  <c r="AB122" i="25"/>
  <c r="AE121" i="17"/>
  <c r="AG121" i="17"/>
  <c r="AH121" i="17"/>
  <c r="AG122" i="25"/>
  <c r="C122" i="17"/>
  <c r="E123" i="25"/>
  <c r="D122" i="17"/>
  <c r="F123" i="25"/>
  <c r="E122" i="17"/>
  <c r="G123" i="25"/>
  <c r="F122" i="17"/>
  <c r="H123" i="25"/>
  <c r="G122" i="17"/>
  <c r="I123" i="25"/>
  <c r="H122" i="17"/>
  <c r="J123" i="25"/>
  <c r="I122" i="17"/>
  <c r="K123" i="25"/>
  <c r="J122" i="17"/>
  <c r="L123" i="25"/>
  <c r="K122" i="17"/>
  <c r="M123" i="25"/>
  <c r="AE123" i="25" s="1"/>
  <c r="AK123" i="25" s="1"/>
  <c r="L122" i="17"/>
  <c r="N123" i="25"/>
  <c r="M122" i="17"/>
  <c r="O123" i="25"/>
  <c r="N122" i="17"/>
  <c r="P123" i="25"/>
  <c r="O122" i="17"/>
  <c r="Q123" i="25"/>
  <c r="P122" i="17"/>
  <c r="R123" i="25"/>
  <c r="Q122" i="17"/>
  <c r="S123" i="25"/>
  <c r="R122" i="17"/>
  <c r="T123" i="25"/>
  <c r="S122" i="17"/>
  <c r="U123" i="25"/>
  <c r="T122" i="17"/>
  <c r="V123" i="25"/>
  <c r="U122" i="17"/>
  <c r="W123" i="25"/>
  <c r="V122" i="17"/>
  <c r="X123" i="25"/>
  <c r="W122" i="17"/>
  <c r="Y123" i="25"/>
  <c r="X122" i="17"/>
  <c r="Z123" i="25"/>
  <c r="Y122" i="17"/>
  <c r="AA123" i="25"/>
  <c r="Z122" i="17"/>
  <c r="AB123" i="25"/>
  <c r="AE122" i="17"/>
  <c r="AG122" i="17"/>
  <c r="AH122" i="17"/>
  <c r="AG123" i="25"/>
  <c r="C123" i="17"/>
  <c r="E124" i="25"/>
  <c r="D123" i="17"/>
  <c r="F124" i="25"/>
  <c r="E123" i="17"/>
  <c r="G124" i="25"/>
  <c r="F123" i="17"/>
  <c r="H124" i="25"/>
  <c r="G123" i="17"/>
  <c r="I124" i="25"/>
  <c r="H123" i="17"/>
  <c r="J124" i="25"/>
  <c r="I123" i="17"/>
  <c r="K124" i="25"/>
  <c r="J123" i="17"/>
  <c r="L124" i="25"/>
  <c r="K123" i="17"/>
  <c r="M124" i="25"/>
  <c r="AE124" i="25" s="1"/>
  <c r="AK124" i="25" s="1"/>
  <c r="L123" i="17"/>
  <c r="N124" i="25"/>
  <c r="M123" i="17"/>
  <c r="O124" i="25"/>
  <c r="N123" i="17"/>
  <c r="P124" i="25"/>
  <c r="O123" i="17"/>
  <c r="Q124" i="25"/>
  <c r="P123" i="17"/>
  <c r="R124" i="25"/>
  <c r="Q123" i="17"/>
  <c r="S124" i="25"/>
  <c r="R123" i="17"/>
  <c r="T124" i="25"/>
  <c r="S123" i="17"/>
  <c r="U124" i="25"/>
  <c r="T123" i="17"/>
  <c r="V124" i="25"/>
  <c r="U123" i="17"/>
  <c r="W124" i="25"/>
  <c r="V123" i="17"/>
  <c r="X124" i="25"/>
  <c r="W123" i="17"/>
  <c r="Y124" i="25"/>
  <c r="X123" i="17"/>
  <c r="Z124" i="25"/>
  <c r="Y123" i="17"/>
  <c r="AA124" i="25"/>
  <c r="Z123" i="17"/>
  <c r="AB124" i="25"/>
  <c r="AE123" i="17"/>
  <c r="AG123" i="17"/>
  <c r="AH123" i="17"/>
  <c r="AG124" i="25"/>
  <c r="C124" i="17"/>
  <c r="E125" i="25"/>
  <c r="D124" i="17"/>
  <c r="F125" i="25"/>
  <c r="E124" i="17"/>
  <c r="G125" i="25"/>
  <c r="F124" i="17"/>
  <c r="H125" i="25"/>
  <c r="G124" i="17"/>
  <c r="I125" i="25"/>
  <c r="H124" i="17"/>
  <c r="J125" i="25"/>
  <c r="I124" i="17"/>
  <c r="K125" i="25"/>
  <c r="J124" i="17"/>
  <c r="L125" i="25"/>
  <c r="K124" i="17"/>
  <c r="M125" i="25"/>
  <c r="AE125" i="25" s="1"/>
  <c r="AK125" i="25" s="1"/>
  <c r="L124" i="17"/>
  <c r="N125" i="25"/>
  <c r="M124" i="17"/>
  <c r="O125" i="25"/>
  <c r="N124" i="17"/>
  <c r="P125" i="25"/>
  <c r="O124" i="17"/>
  <c r="Q125" i="25"/>
  <c r="P124" i="17"/>
  <c r="R125" i="25"/>
  <c r="Q124" i="17"/>
  <c r="S125" i="25"/>
  <c r="R124" i="17"/>
  <c r="T125" i="25"/>
  <c r="S124" i="17"/>
  <c r="U125" i="25"/>
  <c r="T124" i="17"/>
  <c r="V125" i="25"/>
  <c r="U124" i="17"/>
  <c r="W125" i="25"/>
  <c r="V124" i="17"/>
  <c r="X125" i="25"/>
  <c r="W124" i="17"/>
  <c r="Y125" i="25"/>
  <c r="X124" i="17"/>
  <c r="Z125" i="25"/>
  <c r="Y124" i="17"/>
  <c r="AA125" i="25"/>
  <c r="Z124" i="17"/>
  <c r="AB125" i="25"/>
  <c r="AE124" i="17"/>
  <c r="AG124" i="17"/>
  <c r="AH124" i="17"/>
  <c r="AG125" i="25"/>
  <c r="C125" i="17"/>
  <c r="E126" i="25"/>
  <c r="D125" i="17"/>
  <c r="F126" i="25"/>
  <c r="E125" i="17"/>
  <c r="G126" i="25"/>
  <c r="F125" i="17"/>
  <c r="H126" i="25"/>
  <c r="G125" i="17"/>
  <c r="I126" i="25"/>
  <c r="H125" i="17"/>
  <c r="J126" i="25"/>
  <c r="I125" i="17"/>
  <c r="K126" i="25"/>
  <c r="J125" i="17"/>
  <c r="L126" i="25"/>
  <c r="K125" i="17"/>
  <c r="M126" i="25"/>
  <c r="AE126" i="25" s="1"/>
  <c r="AK126" i="25" s="1"/>
  <c r="L125" i="17"/>
  <c r="N126" i="25"/>
  <c r="M125" i="17"/>
  <c r="O126" i="25"/>
  <c r="N125" i="17"/>
  <c r="P126" i="25"/>
  <c r="O125" i="17"/>
  <c r="Q126" i="25"/>
  <c r="P125" i="17"/>
  <c r="R126" i="25"/>
  <c r="Q125" i="17"/>
  <c r="S126" i="25"/>
  <c r="R125" i="17"/>
  <c r="T126" i="25"/>
  <c r="S125" i="17"/>
  <c r="U126" i="25"/>
  <c r="T125" i="17"/>
  <c r="V126" i="25"/>
  <c r="U125" i="17"/>
  <c r="W126" i="25"/>
  <c r="V125" i="17"/>
  <c r="X126" i="25"/>
  <c r="W125" i="17"/>
  <c r="Y126" i="25"/>
  <c r="X125" i="17"/>
  <c r="Z126" i="25"/>
  <c r="Y125" i="17"/>
  <c r="AA126" i="25"/>
  <c r="Z125" i="17"/>
  <c r="AB126" i="25"/>
  <c r="AE125" i="17"/>
  <c r="AG125" i="17"/>
  <c r="AH125" i="17"/>
  <c r="AG126" i="25"/>
  <c r="C126" i="17"/>
  <c r="E127" i="25"/>
  <c r="D126" i="17"/>
  <c r="F127" i="25"/>
  <c r="E126" i="17"/>
  <c r="G127" i="25"/>
  <c r="F126" i="17"/>
  <c r="H127" i="25"/>
  <c r="G126" i="17"/>
  <c r="I127" i="25"/>
  <c r="H126" i="17"/>
  <c r="J127" i="25"/>
  <c r="I126" i="17"/>
  <c r="K127" i="25"/>
  <c r="J126" i="17"/>
  <c r="L127" i="25"/>
  <c r="K126" i="17"/>
  <c r="M127" i="25"/>
  <c r="AE127" i="25" s="1"/>
  <c r="AK127" i="25" s="1"/>
  <c r="L126" i="17"/>
  <c r="N127" i="25"/>
  <c r="M126" i="17"/>
  <c r="O127" i="25"/>
  <c r="N126" i="17"/>
  <c r="P127" i="25"/>
  <c r="O126" i="17"/>
  <c r="Q127" i="25"/>
  <c r="P126" i="17"/>
  <c r="R127" i="25"/>
  <c r="Q126" i="17"/>
  <c r="S127" i="25"/>
  <c r="R126" i="17"/>
  <c r="T127" i="25"/>
  <c r="S126" i="17"/>
  <c r="U127" i="25"/>
  <c r="T126" i="17"/>
  <c r="V127" i="25"/>
  <c r="U126" i="17"/>
  <c r="W127" i="25"/>
  <c r="V126" i="17"/>
  <c r="X127" i="25"/>
  <c r="W126" i="17"/>
  <c r="Y127" i="25"/>
  <c r="X126" i="17"/>
  <c r="Z127" i="25"/>
  <c r="Y126" i="17"/>
  <c r="AA127" i="25"/>
  <c r="Z126" i="17"/>
  <c r="AB127" i="25"/>
  <c r="AE126" i="17"/>
  <c r="AG126" i="17"/>
  <c r="AH126" i="17"/>
  <c r="AG127" i="25"/>
  <c r="C127" i="17"/>
  <c r="E128" i="25"/>
  <c r="D127" i="17"/>
  <c r="F128" i="25"/>
  <c r="E127" i="17"/>
  <c r="G128" i="25"/>
  <c r="F127" i="17"/>
  <c r="H128" i="25"/>
  <c r="G127" i="17"/>
  <c r="I128" i="25"/>
  <c r="H127" i="17"/>
  <c r="J128" i="25"/>
  <c r="I127" i="17"/>
  <c r="K128" i="25"/>
  <c r="J127" i="17"/>
  <c r="L128" i="25"/>
  <c r="K127" i="17"/>
  <c r="M128" i="25"/>
  <c r="AE128" i="25" s="1"/>
  <c r="AK128" i="25" s="1"/>
  <c r="L127" i="17"/>
  <c r="N128" i="25"/>
  <c r="M127" i="17"/>
  <c r="O128" i="25"/>
  <c r="N127" i="17"/>
  <c r="P128" i="25"/>
  <c r="O127" i="17"/>
  <c r="Q128" i="25"/>
  <c r="P127" i="17"/>
  <c r="R128" i="25"/>
  <c r="Q127" i="17"/>
  <c r="S128" i="25"/>
  <c r="R127" i="17"/>
  <c r="T128" i="25"/>
  <c r="S127" i="17"/>
  <c r="U128" i="25"/>
  <c r="T127" i="17"/>
  <c r="V128" i="25"/>
  <c r="U127" i="17"/>
  <c r="W128" i="25"/>
  <c r="V127" i="17"/>
  <c r="X128" i="25"/>
  <c r="W127" i="17"/>
  <c r="Y128" i="25"/>
  <c r="X127" i="17"/>
  <c r="Z128" i="25"/>
  <c r="Y127" i="17"/>
  <c r="AA128" i="25"/>
  <c r="Z127" i="17"/>
  <c r="AB128" i="25"/>
  <c r="AE127" i="17"/>
  <c r="AG127" i="17"/>
  <c r="AH127" i="17"/>
  <c r="AG128" i="25"/>
  <c r="C128" i="17"/>
  <c r="E129" i="25"/>
  <c r="D128" i="17"/>
  <c r="F129" i="25"/>
  <c r="E128" i="17"/>
  <c r="G129" i="25"/>
  <c r="F128" i="17"/>
  <c r="H129" i="25"/>
  <c r="G128" i="17"/>
  <c r="I129" i="25"/>
  <c r="H128" i="17"/>
  <c r="J129" i="25"/>
  <c r="I128" i="17"/>
  <c r="K129" i="25"/>
  <c r="J128" i="17"/>
  <c r="L129" i="25"/>
  <c r="K128" i="17"/>
  <c r="M129" i="25"/>
  <c r="AE129" i="25" s="1"/>
  <c r="AK129" i="25" s="1"/>
  <c r="L128" i="17"/>
  <c r="N129" i="25"/>
  <c r="M128" i="17"/>
  <c r="O129" i="25"/>
  <c r="N128" i="17"/>
  <c r="P129" i="25"/>
  <c r="O128" i="17"/>
  <c r="Q129" i="25"/>
  <c r="P128" i="17"/>
  <c r="R129" i="25"/>
  <c r="Q128" i="17"/>
  <c r="S129" i="25"/>
  <c r="R128" i="17"/>
  <c r="T129" i="25"/>
  <c r="S128" i="17"/>
  <c r="U129" i="25"/>
  <c r="T128" i="17"/>
  <c r="V129" i="25"/>
  <c r="U128" i="17"/>
  <c r="W129" i="25"/>
  <c r="V128" i="17"/>
  <c r="X129" i="25"/>
  <c r="W128" i="17"/>
  <c r="Y129" i="25"/>
  <c r="X128" i="17"/>
  <c r="Z129" i="25"/>
  <c r="Y128" i="17"/>
  <c r="AA129" i="25"/>
  <c r="Z128" i="17"/>
  <c r="AB129" i="25"/>
  <c r="AE128" i="17"/>
  <c r="AG128" i="17"/>
  <c r="AH128" i="17"/>
  <c r="AG129" i="25"/>
  <c r="C129" i="17"/>
  <c r="E130" i="25"/>
  <c r="D129" i="17"/>
  <c r="F130" i="25"/>
  <c r="E129" i="17"/>
  <c r="G130" i="25"/>
  <c r="F129" i="17"/>
  <c r="H130" i="25"/>
  <c r="G129" i="17"/>
  <c r="I130" i="25"/>
  <c r="H129" i="17"/>
  <c r="J130" i="25"/>
  <c r="I129" i="17"/>
  <c r="K130" i="25"/>
  <c r="J129" i="17"/>
  <c r="L130" i="25"/>
  <c r="K129" i="17"/>
  <c r="M130" i="25"/>
  <c r="AE130" i="25" s="1"/>
  <c r="AK130" i="25" s="1"/>
  <c r="L129" i="17"/>
  <c r="N130" i="25"/>
  <c r="M129" i="17"/>
  <c r="O130" i="25"/>
  <c r="N129" i="17"/>
  <c r="P130" i="25"/>
  <c r="O129" i="17"/>
  <c r="Q130" i="25"/>
  <c r="P129" i="17"/>
  <c r="R130" i="25"/>
  <c r="Q129" i="17"/>
  <c r="S130" i="25"/>
  <c r="R129" i="17"/>
  <c r="T130" i="25"/>
  <c r="S129" i="17"/>
  <c r="U130" i="25"/>
  <c r="T129" i="17"/>
  <c r="V130" i="25"/>
  <c r="U129" i="17"/>
  <c r="W130" i="25"/>
  <c r="V129" i="17"/>
  <c r="X130" i="25"/>
  <c r="W129" i="17"/>
  <c r="Y130" i="25"/>
  <c r="X129" i="17"/>
  <c r="Z130" i="25"/>
  <c r="Y129" i="17"/>
  <c r="AA130" i="25"/>
  <c r="Z129" i="17"/>
  <c r="AB130" i="25"/>
  <c r="AE129" i="17"/>
  <c r="AG129" i="17"/>
  <c r="AH129" i="17"/>
  <c r="AG130" i="25"/>
  <c r="C130" i="17"/>
  <c r="E131" i="25"/>
  <c r="D130" i="17"/>
  <c r="F131" i="25"/>
  <c r="E130" i="17"/>
  <c r="G131" i="25"/>
  <c r="F130" i="17"/>
  <c r="H131" i="25"/>
  <c r="G130" i="17"/>
  <c r="I131" i="25"/>
  <c r="H130" i="17"/>
  <c r="J131" i="25"/>
  <c r="I130" i="17"/>
  <c r="K131" i="25"/>
  <c r="J130" i="17"/>
  <c r="L131" i="25"/>
  <c r="K130" i="17"/>
  <c r="M131" i="25"/>
  <c r="AE131" i="25" s="1"/>
  <c r="AK131" i="25" s="1"/>
  <c r="L130" i="17"/>
  <c r="N131" i="25"/>
  <c r="M130" i="17"/>
  <c r="O131" i="25"/>
  <c r="N130" i="17"/>
  <c r="P131" i="25"/>
  <c r="O130" i="17"/>
  <c r="Q131" i="25"/>
  <c r="P130" i="17"/>
  <c r="R131" i="25"/>
  <c r="Q130" i="17"/>
  <c r="S131" i="25"/>
  <c r="R130" i="17"/>
  <c r="T131" i="25"/>
  <c r="S130" i="17"/>
  <c r="U131" i="25"/>
  <c r="T130" i="17"/>
  <c r="V131" i="25"/>
  <c r="U130" i="17"/>
  <c r="W131" i="25"/>
  <c r="V130" i="17"/>
  <c r="X131" i="25"/>
  <c r="W130" i="17"/>
  <c r="Y131" i="25"/>
  <c r="X130" i="17"/>
  <c r="Z131" i="25"/>
  <c r="Y130" i="17"/>
  <c r="AA131" i="25"/>
  <c r="Z130" i="17"/>
  <c r="AB131" i="25"/>
  <c r="AE130" i="17"/>
  <c r="AG130" i="17"/>
  <c r="AH130" i="17"/>
  <c r="AG131" i="25"/>
  <c r="C131" i="17"/>
  <c r="E132" i="25"/>
  <c r="D131" i="17"/>
  <c r="F132" i="25"/>
  <c r="E131" i="17"/>
  <c r="G132" i="25"/>
  <c r="F131" i="17"/>
  <c r="H132" i="25"/>
  <c r="G131" i="17"/>
  <c r="I132" i="25"/>
  <c r="H131" i="17"/>
  <c r="J132" i="25"/>
  <c r="I131" i="17"/>
  <c r="K132" i="25"/>
  <c r="J131" i="17"/>
  <c r="L132" i="25"/>
  <c r="K131" i="17"/>
  <c r="M132" i="25"/>
  <c r="AE132" i="25" s="1"/>
  <c r="AK132" i="25" s="1"/>
  <c r="L131" i="17"/>
  <c r="N132" i="25"/>
  <c r="M131" i="17"/>
  <c r="O132" i="25"/>
  <c r="N131" i="17"/>
  <c r="P132" i="25"/>
  <c r="O131" i="17"/>
  <c r="Q132" i="25"/>
  <c r="P131" i="17"/>
  <c r="R132" i="25"/>
  <c r="Q131" i="17"/>
  <c r="S132" i="25"/>
  <c r="R131" i="17"/>
  <c r="T132" i="25"/>
  <c r="S131" i="17"/>
  <c r="U132" i="25"/>
  <c r="T131" i="17"/>
  <c r="V132" i="25"/>
  <c r="U131" i="17"/>
  <c r="W132" i="25"/>
  <c r="V131" i="17"/>
  <c r="X132" i="25"/>
  <c r="W131" i="17"/>
  <c r="Y132" i="25"/>
  <c r="X131" i="17"/>
  <c r="Z132" i="25"/>
  <c r="Y131" i="17"/>
  <c r="AA132" i="25"/>
  <c r="Z131" i="17"/>
  <c r="AB132" i="25"/>
  <c r="AE131" i="17"/>
  <c r="AG131" i="17"/>
  <c r="AH131" i="17"/>
  <c r="AG132" i="25"/>
  <c r="C132" i="17"/>
  <c r="E133" i="25"/>
  <c r="D132" i="17"/>
  <c r="F133" i="25"/>
  <c r="E132" i="17"/>
  <c r="G133" i="25"/>
  <c r="F132" i="17"/>
  <c r="H133" i="25"/>
  <c r="G132" i="17"/>
  <c r="I133" i="25"/>
  <c r="H132" i="17"/>
  <c r="J133" i="25"/>
  <c r="I132" i="17"/>
  <c r="K133" i="25"/>
  <c r="J132" i="17"/>
  <c r="L133" i="25"/>
  <c r="K132" i="17"/>
  <c r="M133" i="25"/>
  <c r="AE133" i="25" s="1"/>
  <c r="AK133" i="25" s="1"/>
  <c r="L132" i="17"/>
  <c r="N133" i="25"/>
  <c r="M132" i="17"/>
  <c r="O133" i="25"/>
  <c r="N132" i="17"/>
  <c r="P133" i="25"/>
  <c r="O132" i="17"/>
  <c r="Q133" i="25"/>
  <c r="P132" i="17"/>
  <c r="R133" i="25"/>
  <c r="Q132" i="17"/>
  <c r="S133" i="25"/>
  <c r="R132" i="17"/>
  <c r="T133" i="25"/>
  <c r="S132" i="17"/>
  <c r="U133" i="25"/>
  <c r="T132" i="17"/>
  <c r="V133" i="25"/>
  <c r="U132" i="17"/>
  <c r="W133" i="25"/>
  <c r="V132" i="17"/>
  <c r="X133" i="25"/>
  <c r="W132" i="17"/>
  <c r="Y133" i="25"/>
  <c r="X132" i="17"/>
  <c r="Z133" i="25"/>
  <c r="Y132" i="17"/>
  <c r="AA133" i="25"/>
  <c r="Z132" i="17"/>
  <c r="AB133" i="25"/>
  <c r="AE132" i="17"/>
  <c r="AG132" i="17"/>
  <c r="AH132" i="17"/>
  <c r="AG133" i="25"/>
  <c r="C133" i="17"/>
  <c r="E134" i="25"/>
  <c r="D133" i="17"/>
  <c r="F134" i="25"/>
  <c r="E133" i="17"/>
  <c r="G134" i="25"/>
  <c r="F133" i="17"/>
  <c r="H134" i="25"/>
  <c r="G133" i="17"/>
  <c r="I134" i="25"/>
  <c r="H133" i="17"/>
  <c r="J134" i="25"/>
  <c r="I133" i="17"/>
  <c r="K134" i="25"/>
  <c r="J133" i="17"/>
  <c r="L134" i="25"/>
  <c r="K133" i="17"/>
  <c r="M134" i="25"/>
  <c r="AE134" i="25" s="1"/>
  <c r="AK134" i="25" s="1"/>
  <c r="L133" i="17"/>
  <c r="N134" i="25"/>
  <c r="M133" i="17"/>
  <c r="O134" i="25"/>
  <c r="N133" i="17"/>
  <c r="P134" i="25"/>
  <c r="O133" i="17"/>
  <c r="Q134" i="25"/>
  <c r="P133" i="17"/>
  <c r="R134" i="25"/>
  <c r="Q133" i="17"/>
  <c r="S134" i="25"/>
  <c r="R133" i="17"/>
  <c r="T134" i="25"/>
  <c r="S133" i="17"/>
  <c r="U134" i="25"/>
  <c r="T133" i="17"/>
  <c r="V134" i="25"/>
  <c r="U133" i="17"/>
  <c r="W134" i="25"/>
  <c r="V133" i="17"/>
  <c r="X134" i="25"/>
  <c r="W133" i="17"/>
  <c r="Y134" i="25"/>
  <c r="X133" i="17"/>
  <c r="Z134" i="25"/>
  <c r="Y133" i="17"/>
  <c r="AA134" i="25"/>
  <c r="Z133" i="17"/>
  <c r="AB134" i="25"/>
  <c r="AE133" i="17"/>
  <c r="AG133" i="17"/>
  <c r="AH133" i="17"/>
  <c r="AG134" i="25"/>
  <c r="C134" i="17"/>
  <c r="E135" i="25"/>
  <c r="D134" i="17"/>
  <c r="F135" i="25"/>
  <c r="E134" i="17"/>
  <c r="G135" i="25"/>
  <c r="F134" i="17"/>
  <c r="H135" i="25"/>
  <c r="G134" i="17"/>
  <c r="I135" i="25"/>
  <c r="H134" i="17"/>
  <c r="J135" i="25"/>
  <c r="I134" i="17"/>
  <c r="K135" i="25"/>
  <c r="J134" i="17"/>
  <c r="L135" i="25"/>
  <c r="K134" i="17"/>
  <c r="M135" i="25"/>
  <c r="AE135" i="25" s="1"/>
  <c r="AK135" i="25" s="1"/>
  <c r="L134" i="17"/>
  <c r="N135" i="25"/>
  <c r="M134" i="17"/>
  <c r="O135" i="25"/>
  <c r="N134" i="17"/>
  <c r="P135" i="25"/>
  <c r="O134" i="17"/>
  <c r="Q135" i="25"/>
  <c r="P134" i="17"/>
  <c r="R135" i="25"/>
  <c r="Q134" i="17"/>
  <c r="S135" i="25"/>
  <c r="R134" i="17"/>
  <c r="T135" i="25"/>
  <c r="S134" i="17"/>
  <c r="U135" i="25"/>
  <c r="T134" i="17"/>
  <c r="V135" i="25"/>
  <c r="U134" i="17"/>
  <c r="W135" i="25"/>
  <c r="V134" i="17"/>
  <c r="X135" i="25"/>
  <c r="W134" i="17"/>
  <c r="Y135" i="25"/>
  <c r="X134" i="17"/>
  <c r="Z135" i="25"/>
  <c r="Y134" i="17"/>
  <c r="AA135" i="25"/>
  <c r="Z134" i="17"/>
  <c r="AB135" i="25"/>
  <c r="AE134" i="17"/>
  <c r="AG134" i="17"/>
  <c r="AH134" i="17"/>
  <c r="AG135" i="25"/>
  <c r="C135" i="17"/>
  <c r="E136" i="25"/>
  <c r="D135" i="17"/>
  <c r="F136" i="25"/>
  <c r="E135" i="17"/>
  <c r="G136" i="25"/>
  <c r="F135" i="17"/>
  <c r="H136" i="25"/>
  <c r="G135" i="17"/>
  <c r="I136" i="25"/>
  <c r="H135" i="17"/>
  <c r="J136" i="25"/>
  <c r="I135" i="17"/>
  <c r="K136" i="25"/>
  <c r="J135" i="17"/>
  <c r="L136" i="25"/>
  <c r="K135" i="17"/>
  <c r="M136" i="25"/>
  <c r="AE136" i="25" s="1"/>
  <c r="AK136" i="25" s="1"/>
  <c r="L135" i="17"/>
  <c r="N136" i="25"/>
  <c r="M135" i="17"/>
  <c r="O136" i="25"/>
  <c r="N135" i="17"/>
  <c r="P136" i="25"/>
  <c r="O135" i="17"/>
  <c r="Q136" i="25"/>
  <c r="P135" i="17"/>
  <c r="R136" i="25"/>
  <c r="Q135" i="17"/>
  <c r="S136" i="25"/>
  <c r="R135" i="17"/>
  <c r="T136" i="25"/>
  <c r="S135" i="17"/>
  <c r="U136" i="25"/>
  <c r="T135" i="17"/>
  <c r="V136" i="25"/>
  <c r="U135" i="17"/>
  <c r="W136" i="25"/>
  <c r="V135" i="17"/>
  <c r="X136" i="25"/>
  <c r="W135" i="17"/>
  <c r="Y136" i="25"/>
  <c r="X135" i="17"/>
  <c r="Z136" i="25"/>
  <c r="Y135" i="17"/>
  <c r="AA136" i="25"/>
  <c r="Z135" i="17"/>
  <c r="AB136" i="25"/>
  <c r="AE135" i="17"/>
  <c r="AG135" i="17"/>
  <c r="AH135" i="17"/>
  <c r="AG136" i="25"/>
  <c r="C136" i="17"/>
  <c r="E137" i="25"/>
  <c r="D136" i="17"/>
  <c r="F137" i="25"/>
  <c r="E136" i="17"/>
  <c r="G137" i="25"/>
  <c r="F136" i="17"/>
  <c r="H137" i="25"/>
  <c r="G136" i="17"/>
  <c r="I137" i="25"/>
  <c r="H136" i="17"/>
  <c r="J137" i="25"/>
  <c r="I136" i="17"/>
  <c r="K137" i="25"/>
  <c r="J136" i="17"/>
  <c r="L137" i="25"/>
  <c r="K136" i="17"/>
  <c r="M137" i="25"/>
  <c r="AE137" i="25" s="1"/>
  <c r="AK137" i="25" s="1"/>
  <c r="L136" i="17"/>
  <c r="N137" i="25"/>
  <c r="M136" i="17"/>
  <c r="O137" i="25"/>
  <c r="N136" i="17"/>
  <c r="P137" i="25"/>
  <c r="O136" i="17"/>
  <c r="Q137" i="25"/>
  <c r="P136" i="17"/>
  <c r="R137" i="25"/>
  <c r="Q136" i="17"/>
  <c r="S137" i="25"/>
  <c r="R136" i="17"/>
  <c r="T137" i="25"/>
  <c r="S136" i="17"/>
  <c r="U137" i="25"/>
  <c r="T136" i="17"/>
  <c r="V137" i="25"/>
  <c r="U136" i="17"/>
  <c r="W137" i="25"/>
  <c r="V136" i="17"/>
  <c r="X137" i="25"/>
  <c r="W136" i="17"/>
  <c r="Y137" i="25"/>
  <c r="X136" i="17"/>
  <c r="Z137" i="25"/>
  <c r="Y136" i="17"/>
  <c r="AA137" i="25"/>
  <c r="Z136" i="17"/>
  <c r="AB137" i="25"/>
  <c r="AE136" i="17"/>
  <c r="AG136" i="17"/>
  <c r="AH136" i="17"/>
  <c r="AG137" i="25"/>
  <c r="C137" i="17"/>
  <c r="E138" i="25"/>
  <c r="D137" i="17"/>
  <c r="F138" i="25"/>
  <c r="E137" i="17"/>
  <c r="G138" i="25"/>
  <c r="F137" i="17"/>
  <c r="H138" i="25"/>
  <c r="G137" i="17"/>
  <c r="I138" i="25"/>
  <c r="H137" i="17"/>
  <c r="J138" i="25"/>
  <c r="I137" i="17"/>
  <c r="K138" i="25"/>
  <c r="J137" i="17"/>
  <c r="L138" i="25"/>
  <c r="K137" i="17"/>
  <c r="M138" i="25"/>
  <c r="AE138" i="25" s="1"/>
  <c r="AK138" i="25" s="1"/>
  <c r="L137" i="17"/>
  <c r="N138" i="25"/>
  <c r="M137" i="17"/>
  <c r="O138" i="25"/>
  <c r="N137" i="17"/>
  <c r="P138" i="25"/>
  <c r="O137" i="17"/>
  <c r="Q138" i="25"/>
  <c r="P137" i="17"/>
  <c r="R138" i="25"/>
  <c r="Q137" i="17"/>
  <c r="S138" i="25"/>
  <c r="R137" i="17"/>
  <c r="T138" i="25"/>
  <c r="S137" i="17"/>
  <c r="U138" i="25"/>
  <c r="T137" i="17"/>
  <c r="V138" i="25"/>
  <c r="U137" i="17"/>
  <c r="W138" i="25"/>
  <c r="V137" i="17"/>
  <c r="X138" i="25"/>
  <c r="W137" i="17"/>
  <c r="Y138" i="25"/>
  <c r="X137" i="17"/>
  <c r="Z138" i="25"/>
  <c r="Y137" i="17"/>
  <c r="AA138" i="25"/>
  <c r="Z137" i="17"/>
  <c r="AB138" i="25"/>
  <c r="AE137" i="17"/>
  <c r="AG137" i="17"/>
  <c r="AH137" i="17"/>
  <c r="AG138" i="25"/>
  <c r="C138" i="17"/>
  <c r="E139" i="25"/>
  <c r="D138" i="17"/>
  <c r="F139" i="25"/>
  <c r="E138" i="17"/>
  <c r="G139" i="25"/>
  <c r="F138" i="17"/>
  <c r="H139" i="25"/>
  <c r="G138" i="17"/>
  <c r="I139" i="25"/>
  <c r="H138" i="17"/>
  <c r="J139" i="25"/>
  <c r="I138" i="17"/>
  <c r="K139" i="25"/>
  <c r="J138" i="17"/>
  <c r="L139" i="25"/>
  <c r="K138" i="17"/>
  <c r="M139" i="25"/>
  <c r="AE139" i="25" s="1"/>
  <c r="AK139" i="25" s="1"/>
  <c r="L138" i="17"/>
  <c r="N139" i="25"/>
  <c r="M138" i="17"/>
  <c r="O139" i="25"/>
  <c r="N138" i="17"/>
  <c r="P139" i="25"/>
  <c r="O138" i="17"/>
  <c r="Q139" i="25"/>
  <c r="P138" i="17"/>
  <c r="R139" i="25"/>
  <c r="Q138" i="17"/>
  <c r="S139" i="25"/>
  <c r="R138" i="17"/>
  <c r="T139" i="25"/>
  <c r="S138" i="17"/>
  <c r="U139" i="25"/>
  <c r="T138" i="17"/>
  <c r="V139" i="25"/>
  <c r="U138" i="17"/>
  <c r="W139" i="25"/>
  <c r="V138" i="17"/>
  <c r="X139" i="25"/>
  <c r="W138" i="17"/>
  <c r="Y139" i="25"/>
  <c r="X138" i="17"/>
  <c r="Z139" i="25"/>
  <c r="Y138" i="17"/>
  <c r="AA139" i="25"/>
  <c r="Z138" i="17"/>
  <c r="AB139" i="25"/>
  <c r="AE138" i="17"/>
  <c r="AG138" i="17"/>
  <c r="AH138" i="17"/>
  <c r="AG139" i="25"/>
  <c r="C139" i="17"/>
  <c r="E140" i="25"/>
  <c r="D139" i="17"/>
  <c r="F140" i="25"/>
  <c r="E139" i="17"/>
  <c r="G140" i="25"/>
  <c r="F139" i="17"/>
  <c r="H140" i="25"/>
  <c r="G139" i="17"/>
  <c r="I140" i="25"/>
  <c r="H139" i="17"/>
  <c r="J140" i="25"/>
  <c r="I139" i="17"/>
  <c r="K140" i="25"/>
  <c r="J139" i="17"/>
  <c r="L140" i="25"/>
  <c r="K139" i="17"/>
  <c r="M140" i="25"/>
  <c r="AE140" i="25" s="1"/>
  <c r="AK140" i="25" s="1"/>
  <c r="L139" i="17"/>
  <c r="N140" i="25"/>
  <c r="M139" i="17"/>
  <c r="O140" i="25"/>
  <c r="N139" i="17"/>
  <c r="P140" i="25"/>
  <c r="O139" i="17"/>
  <c r="Q140" i="25"/>
  <c r="P139" i="17"/>
  <c r="R140" i="25"/>
  <c r="Q139" i="17"/>
  <c r="S140" i="25"/>
  <c r="R139" i="17"/>
  <c r="T140" i="25"/>
  <c r="S139" i="17"/>
  <c r="U140" i="25"/>
  <c r="T139" i="17"/>
  <c r="V140" i="25"/>
  <c r="U139" i="17"/>
  <c r="W140" i="25"/>
  <c r="V139" i="17"/>
  <c r="X140" i="25"/>
  <c r="W139" i="17"/>
  <c r="Y140" i="25"/>
  <c r="X139" i="17"/>
  <c r="Z140" i="25"/>
  <c r="Y139" i="17"/>
  <c r="AA140" i="25"/>
  <c r="Z139" i="17"/>
  <c r="AB140" i="25"/>
  <c r="AE139" i="17"/>
  <c r="AG139" i="17"/>
  <c r="AH139" i="17"/>
  <c r="AG140" i="25"/>
  <c r="C140" i="17"/>
  <c r="E141" i="25"/>
  <c r="D140" i="17"/>
  <c r="F141" i="25"/>
  <c r="E140" i="17"/>
  <c r="G141" i="25"/>
  <c r="F140" i="17"/>
  <c r="H141" i="25"/>
  <c r="G140" i="17"/>
  <c r="I141" i="25"/>
  <c r="H140" i="17"/>
  <c r="J141" i="25"/>
  <c r="I140" i="17"/>
  <c r="K141" i="25"/>
  <c r="J140" i="17"/>
  <c r="L141" i="25"/>
  <c r="K140" i="17"/>
  <c r="M141" i="25"/>
  <c r="AE141" i="25" s="1"/>
  <c r="AK141" i="25" s="1"/>
  <c r="L140" i="17"/>
  <c r="N141" i="25"/>
  <c r="M140" i="17"/>
  <c r="O141" i="25"/>
  <c r="N140" i="17"/>
  <c r="P141" i="25"/>
  <c r="O140" i="17"/>
  <c r="Q141" i="25"/>
  <c r="P140" i="17"/>
  <c r="R141" i="25"/>
  <c r="Q140" i="17"/>
  <c r="S141" i="25"/>
  <c r="R140" i="17"/>
  <c r="T141" i="25"/>
  <c r="S140" i="17"/>
  <c r="U141" i="25"/>
  <c r="T140" i="17"/>
  <c r="V141" i="25"/>
  <c r="U140" i="17"/>
  <c r="W141" i="25"/>
  <c r="V140" i="17"/>
  <c r="X141" i="25"/>
  <c r="W140" i="17"/>
  <c r="Y141" i="25"/>
  <c r="X140" i="17"/>
  <c r="Z141" i="25"/>
  <c r="Y140" i="17"/>
  <c r="AA141" i="25"/>
  <c r="Z140" i="17"/>
  <c r="AB141" i="25"/>
  <c r="AE140" i="17"/>
  <c r="AG140" i="17"/>
  <c r="AH140" i="17"/>
  <c r="AG141" i="25"/>
  <c r="C141" i="17"/>
  <c r="E142" i="25"/>
  <c r="D141" i="17"/>
  <c r="F142" i="25"/>
  <c r="E141" i="17"/>
  <c r="G142" i="25"/>
  <c r="F141" i="17"/>
  <c r="H142" i="25"/>
  <c r="G141" i="17"/>
  <c r="I142" i="25"/>
  <c r="H141" i="17"/>
  <c r="J142" i="25"/>
  <c r="I141" i="17"/>
  <c r="K142" i="25"/>
  <c r="J141" i="17"/>
  <c r="L142" i="25"/>
  <c r="K141" i="17"/>
  <c r="M142" i="25"/>
  <c r="AE142" i="25" s="1"/>
  <c r="AK142" i="25" s="1"/>
  <c r="L141" i="17"/>
  <c r="N142" i="25"/>
  <c r="M141" i="17"/>
  <c r="O142" i="25"/>
  <c r="N141" i="17"/>
  <c r="P142" i="25"/>
  <c r="O141" i="17"/>
  <c r="Q142" i="25"/>
  <c r="P141" i="17"/>
  <c r="R142" i="25"/>
  <c r="Q141" i="17"/>
  <c r="S142" i="25"/>
  <c r="R141" i="17"/>
  <c r="T142" i="25"/>
  <c r="S141" i="17"/>
  <c r="U142" i="25"/>
  <c r="T141" i="17"/>
  <c r="V142" i="25"/>
  <c r="U141" i="17"/>
  <c r="W142" i="25"/>
  <c r="V141" i="17"/>
  <c r="X142" i="25"/>
  <c r="W141" i="17"/>
  <c r="Y142" i="25"/>
  <c r="X141" i="17"/>
  <c r="Z142" i="25"/>
  <c r="Y141" i="17"/>
  <c r="AA142" i="25"/>
  <c r="Z141" i="17"/>
  <c r="AB142" i="25"/>
  <c r="AE141" i="17"/>
  <c r="AG141" i="17"/>
  <c r="AH141" i="17"/>
  <c r="AG142" i="25"/>
  <c r="C142" i="17"/>
  <c r="E143" i="25"/>
  <c r="D142" i="17"/>
  <c r="F143" i="25"/>
  <c r="E142" i="17"/>
  <c r="G143" i="25"/>
  <c r="F142" i="17"/>
  <c r="H143" i="25"/>
  <c r="G142" i="17"/>
  <c r="I143" i="25"/>
  <c r="H142" i="17"/>
  <c r="J143" i="25"/>
  <c r="I142" i="17"/>
  <c r="K143" i="25"/>
  <c r="J142" i="17"/>
  <c r="L143" i="25"/>
  <c r="K142" i="17"/>
  <c r="M143" i="25"/>
  <c r="AE143" i="25" s="1"/>
  <c r="AK143" i="25" s="1"/>
  <c r="L142" i="17"/>
  <c r="N143" i="25"/>
  <c r="M142" i="17"/>
  <c r="O143" i="25"/>
  <c r="N142" i="17"/>
  <c r="P143" i="25"/>
  <c r="O142" i="17"/>
  <c r="Q143" i="25"/>
  <c r="P142" i="17"/>
  <c r="R143" i="25"/>
  <c r="Q142" i="17"/>
  <c r="S143" i="25"/>
  <c r="R142" i="17"/>
  <c r="T143" i="25"/>
  <c r="S142" i="17"/>
  <c r="U143" i="25"/>
  <c r="T142" i="17"/>
  <c r="V143" i="25"/>
  <c r="U142" i="17"/>
  <c r="W143" i="25"/>
  <c r="V142" i="17"/>
  <c r="X143" i="25"/>
  <c r="W142" i="17"/>
  <c r="Y143" i="25"/>
  <c r="X142" i="17"/>
  <c r="Z143" i="25"/>
  <c r="Y142" i="17"/>
  <c r="AA143" i="25"/>
  <c r="Z142" i="17"/>
  <c r="AB143" i="25"/>
  <c r="AE142" i="17"/>
  <c r="AG142" i="17"/>
  <c r="AH142" i="17"/>
  <c r="AG143" i="25"/>
  <c r="C143" i="17"/>
  <c r="E144" i="25"/>
  <c r="D143" i="17"/>
  <c r="F144" i="25"/>
  <c r="E143" i="17"/>
  <c r="G144" i="25"/>
  <c r="F143" i="17"/>
  <c r="H144" i="25"/>
  <c r="G143" i="17"/>
  <c r="I144" i="25"/>
  <c r="H143" i="17"/>
  <c r="J144" i="25"/>
  <c r="I143" i="17"/>
  <c r="K144" i="25"/>
  <c r="J143" i="17"/>
  <c r="L144" i="25"/>
  <c r="K143" i="17"/>
  <c r="M144" i="25"/>
  <c r="AE144" i="25" s="1"/>
  <c r="AK144" i="25" s="1"/>
  <c r="L143" i="17"/>
  <c r="N144" i="25"/>
  <c r="M143" i="17"/>
  <c r="O144" i="25"/>
  <c r="N143" i="17"/>
  <c r="P144" i="25"/>
  <c r="O143" i="17"/>
  <c r="Q144" i="25"/>
  <c r="P143" i="17"/>
  <c r="R144" i="25"/>
  <c r="Q143" i="17"/>
  <c r="S144" i="25"/>
  <c r="R143" i="17"/>
  <c r="T144" i="25"/>
  <c r="S143" i="17"/>
  <c r="U144" i="25"/>
  <c r="T143" i="17"/>
  <c r="V144" i="25"/>
  <c r="U143" i="17"/>
  <c r="W144" i="25"/>
  <c r="V143" i="17"/>
  <c r="X144" i="25"/>
  <c r="W143" i="17"/>
  <c r="Y144" i="25"/>
  <c r="X143" i="17"/>
  <c r="Z144" i="25"/>
  <c r="Y143" i="17"/>
  <c r="AA144" i="25"/>
  <c r="Z143" i="17"/>
  <c r="AB144" i="25"/>
  <c r="AE143" i="17"/>
  <c r="AG143" i="17"/>
  <c r="AH143" i="17"/>
  <c r="AG144" i="25"/>
  <c r="C144" i="17"/>
  <c r="E145" i="25"/>
  <c r="D144" i="17"/>
  <c r="F145" i="25"/>
  <c r="E144" i="17"/>
  <c r="G145" i="25"/>
  <c r="F144" i="17"/>
  <c r="H145" i="25"/>
  <c r="G144" i="17"/>
  <c r="I145" i="25"/>
  <c r="H144" i="17"/>
  <c r="J145" i="25"/>
  <c r="I144" i="17"/>
  <c r="K145" i="25"/>
  <c r="J144" i="17"/>
  <c r="L145" i="25"/>
  <c r="K144" i="17"/>
  <c r="M145" i="25"/>
  <c r="AE145" i="25" s="1"/>
  <c r="AK145" i="25" s="1"/>
  <c r="L144" i="17"/>
  <c r="N145" i="25"/>
  <c r="M144" i="17"/>
  <c r="O145" i="25"/>
  <c r="N144" i="17"/>
  <c r="P145" i="25"/>
  <c r="O144" i="17"/>
  <c r="Q145" i="25"/>
  <c r="P144" i="17"/>
  <c r="R145" i="25"/>
  <c r="Q144" i="17"/>
  <c r="S145" i="25"/>
  <c r="R144" i="17"/>
  <c r="T145" i="25"/>
  <c r="S144" i="17"/>
  <c r="U145" i="25"/>
  <c r="T144" i="17"/>
  <c r="V145" i="25"/>
  <c r="U144" i="17"/>
  <c r="W145" i="25"/>
  <c r="V144" i="17"/>
  <c r="X145" i="25"/>
  <c r="W144" i="17"/>
  <c r="Y145" i="25"/>
  <c r="X144" i="17"/>
  <c r="Z145" i="25"/>
  <c r="Y144" i="17"/>
  <c r="AA145" i="25"/>
  <c r="Z144" i="17"/>
  <c r="AB145" i="25"/>
  <c r="AE144" i="17"/>
  <c r="AG144" i="17"/>
  <c r="AH144" i="17"/>
  <c r="AG145" i="25"/>
  <c r="C145" i="17"/>
  <c r="E146" i="25"/>
  <c r="D145" i="17"/>
  <c r="F146" i="25"/>
  <c r="E145" i="17"/>
  <c r="G146" i="25"/>
  <c r="F145" i="17"/>
  <c r="H146" i="25"/>
  <c r="G145" i="17"/>
  <c r="I146" i="25"/>
  <c r="H145" i="17"/>
  <c r="J146" i="25"/>
  <c r="I145" i="17"/>
  <c r="K146" i="25"/>
  <c r="J145" i="17"/>
  <c r="L146" i="25"/>
  <c r="K145" i="17"/>
  <c r="M146" i="25"/>
  <c r="AE146" i="25" s="1"/>
  <c r="AK146" i="25" s="1"/>
  <c r="L145" i="17"/>
  <c r="N146" i="25"/>
  <c r="M145" i="17"/>
  <c r="O146" i="25"/>
  <c r="N145" i="17"/>
  <c r="P146" i="25"/>
  <c r="O145" i="17"/>
  <c r="Q146" i="25"/>
  <c r="P145" i="17"/>
  <c r="R146" i="25"/>
  <c r="Q145" i="17"/>
  <c r="S146" i="25"/>
  <c r="R145" i="17"/>
  <c r="T146" i="25"/>
  <c r="S145" i="17"/>
  <c r="U146" i="25"/>
  <c r="T145" i="17"/>
  <c r="V146" i="25"/>
  <c r="U145" i="17"/>
  <c r="W146" i="25"/>
  <c r="V145" i="17"/>
  <c r="X146" i="25"/>
  <c r="W145" i="17"/>
  <c r="Y146" i="25"/>
  <c r="X145" i="17"/>
  <c r="Z146" i="25"/>
  <c r="Y145" i="17"/>
  <c r="AA146" i="25"/>
  <c r="Z145" i="17"/>
  <c r="AB146" i="25"/>
  <c r="AE145" i="17"/>
  <c r="AG145" i="17"/>
  <c r="AH145" i="17"/>
  <c r="AG146" i="25"/>
  <c r="C146" i="17"/>
  <c r="E147" i="25"/>
  <c r="D146" i="17"/>
  <c r="F147" i="25"/>
  <c r="E146" i="17"/>
  <c r="G147" i="25"/>
  <c r="F146" i="17"/>
  <c r="H147" i="25"/>
  <c r="G146" i="17"/>
  <c r="I147" i="25"/>
  <c r="H146" i="17"/>
  <c r="J147" i="25"/>
  <c r="I146" i="17"/>
  <c r="K147" i="25"/>
  <c r="J146" i="17"/>
  <c r="L147" i="25"/>
  <c r="K146" i="17"/>
  <c r="M147" i="25"/>
  <c r="AE147" i="25" s="1"/>
  <c r="AK147" i="25" s="1"/>
  <c r="L146" i="17"/>
  <c r="N147" i="25"/>
  <c r="M146" i="17"/>
  <c r="O147" i="25"/>
  <c r="N146" i="17"/>
  <c r="P147" i="25"/>
  <c r="O146" i="17"/>
  <c r="Q147" i="25"/>
  <c r="P146" i="17"/>
  <c r="R147" i="25"/>
  <c r="Q146" i="17"/>
  <c r="S147" i="25"/>
  <c r="R146" i="17"/>
  <c r="T147" i="25"/>
  <c r="S146" i="17"/>
  <c r="U147" i="25"/>
  <c r="T146" i="17"/>
  <c r="V147" i="25"/>
  <c r="U146" i="17"/>
  <c r="W147" i="25"/>
  <c r="V146" i="17"/>
  <c r="X147" i="25"/>
  <c r="W146" i="17"/>
  <c r="Y147" i="25"/>
  <c r="X146" i="17"/>
  <c r="Z147" i="25"/>
  <c r="Y146" i="17"/>
  <c r="AA147" i="25"/>
  <c r="Z146" i="17"/>
  <c r="AB147" i="25"/>
  <c r="AE146" i="17"/>
  <c r="AG146" i="17"/>
  <c r="AH146" i="17"/>
  <c r="AG147" i="25"/>
  <c r="C147" i="17"/>
  <c r="E148" i="25"/>
  <c r="D147" i="17"/>
  <c r="F148" i="25"/>
  <c r="E147" i="17"/>
  <c r="G148" i="25"/>
  <c r="F147" i="17"/>
  <c r="H148" i="25"/>
  <c r="G147" i="17"/>
  <c r="I148" i="25"/>
  <c r="H147" i="17"/>
  <c r="J148" i="25"/>
  <c r="I147" i="17"/>
  <c r="K148" i="25"/>
  <c r="J147" i="17"/>
  <c r="L148" i="25"/>
  <c r="K147" i="17"/>
  <c r="M148" i="25"/>
  <c r="AE148" i="25" s="1"/>
  <c r="AK148" i="25" s="1"/>
  <c r="L147" i="17"/>
  <c r="N148" i="25"/>
  <c r="M147" i="17"/>
  <c r="O148" i="25"/>
  <c r="N147" i="17"/>
  <c r="P148" i="25"/>
  <c r="O147" i="17"/>
  <c r="Q148" i="25"/>
  <c r="P147" i="17"/>
  <c r="R148" i="25"/>
  <c r="Q147" i="17"/>
  <c r="S148" i="25"/>
  <c r="R147" i="17"/>
  <c r="T148" i="25"/>
  <c r="S147" i="17"/>
  <c r="U148" i="25"/>
  <c r="T147" i="17"/>
  <c r="V148" i="25"/>
  <c r="U147" i="17"/>
  <c r="W148" i="25"/>
  <c r="V147" i="17"/>
  <c r="X148" i="25"/>
  <c r="W147" i="17"/>
  <c r="Y148" i="25"/>
  <c r="X147" i="17"/>
  <c r="Z148" i="25"/>
  <c r="Y147" i="17"/>
  <c r="AA148" i="25"/>
  <c r="Z147" i="17"/>
  <c r="AB148" i="25"/>
  <c r="AE147" i="17"/>
  <c r="AG147" i="17"/>
  <c r="AH147" i="17"/>
  <c r="AG148" i="25"/>
  <c r="C148" i="17"/>
  <c r="E149" i="25"/>
  <c r="D148" i="17"/>
  <c r="F149" i="25"/>
  <c r="E148" i="17"/>
  <c r="G149" i="25"/>
  <c r="F148" i="17"/>
  <c r="H149" i="25"/>
  <c r="G148" i="17"/>
  <c r="I149" i="25"/>
  <c r="H148" i="17"/>
  <c r="J149" i="25"/>
  <c r="I148" i="17"/>
  <c r="K149" i="25"/>
  <c r="J148" i="17"/>
  <c r="L149" i="25"/>
  <c r="K148" i="17"/>
  <c r="M149" i="25"/>
  <c r="AE149" i="25" s="1"/>
  <c r="AK149" i="25" s="1"/>
  <c r="L148" i="17"/>
  <c r="N149" i="25"/>
  <c r="M148" i="17"/>
  <c r="O149" i="25"/>
  <c r="N148" i="17"/>
  <c r="P149" i="25"/>
  <c r="O148" i="17"/>
  <c r="Q149" i="25"/>
  <c r="P148" i="17"/>
  <c r="R149" i="25"/>
  <c r="Q148" i="17"/>
  <c r="S149" i="25"/>
  <c r="R148" i="17"/>
  <c r="T149" i="25"/>
  <c r="S148" i="17"/>
  <c r="U149" i="25"/>
  <c r="T148" i="17"/>
  <c r="V149" i="25"/>
  <c r="U148" i="17"/>
  <c r="W149" i="25"/>
  <c r="V148" i="17"/>
  <c r="X149" i="25"/>
  <c r="W148" i="17"/>
  <c r="Y149" i="25"/>
  <c r="X148" i="17"/>
  <c r="Z149" i="25"/>
  <c r="Y148" i="17"/>
  <c r="AA149" i="25"/>
  <c r="Z148" i="17"/>
  <c r="AB149" i="25"/>
  <c r="AE148" i="17"/>
  <c r="AG148" i="17"/>
  <c r="AH148" i="17"/>
  <c r="AG149" i="25"/>
  <c r="C149" i="17"/>
  <c r="E150" i="25"/>
  <c r="D149" i="17"/>
  <c r="F150" i="25"/>
  <c r="E149" i="17"/>
  <c r="G150" i="25"/>
  <c r="F149" i="17"/>
  <c r="H150" i="25"/>
  <c r="G149" i="17"/>
  <c r="I150" i="25"/>
  <c r="H149" i="17"/>
  <c r="J150" i="25"/>
  <c r="I149" i="17"/>
  <c r="K150" i="25"/>
  <c r="J149" i="17"/>
  <c r="L150" i="25"/>
  <c r="K149" i="17"/>
  <c r="M150" i="25"/>
  <c r="AE150" i="25" s="1"/>
  <c r="AK150" i="25" s="1"/>
  <c r="L149" i="17"/>
  <c r="N150" i="25"/>
  <c r="M149" i="17"/>
  <c r="O150" i="25"/>
  <c r="N149" i="17"/>
  <c r="P150" i="25"/>
  <c r="O149" i="17"/>
  <c r="Q150" i="25"/>
  <c r="P149" i="17"/>
  <c r="R150" i="25"/>
  <c r="Q149" i="17"/>
  <c r="S150" i="25"/>
  <c r="R149" i="17"/>
  <c r="T150" i="25"/>
  <c r="S149" i="17"/>
  <c r="U150" i="25"/>
  <c r="T149" i="17"/>
  <c r="V150" i="25"/>
  <c r="U149" i="17"/>
  <c r="W150" i="25"/>
  <c r="V149" i="17"/>
  <c r="X150" i="25"/>
  <c r="W149" i="17"/>
  <c r="Y150" i="25"/>
  <c r="X149" i="17"/>
  <c r="Z150" i="25"/>
  <c r="Y149" i="17"/>
  <c r="AA150" i="25"/>
  <c r="Z149" i="17"/>
  <c r="AB150" i="25"/>
  <c r="AE149" i="17"/>
  <c r="AG149" i="17"/>
  <c r="AH149" i="17"/>
  <c r="AG150" i="25"/>
  <c r="C150" i="17"/>
  <c r="E151" i="25"/>
  <c r="D150" i="17"/>
  <c r="F151" i="25"/>
  <c r="E150" i="17"/>
  <c r="G151" i="25"/>
  <c r="F150" i="17"/>
  <c r="H151" i="25"/>
  <c r="G150" i="17"/>
  <c r="I151" i="25"/>
  <c r="H150" i="17"/>
  <c r="J151" i="25"/>
  <c r="I150" i="17"/>
  <c r="K151" i="25"/>
  <c r="J150" i="17"/>
  <c r="L151" i="25"/>
  <c r="K150" i="17"/>
  <c r="M151" i="25"/>
  <c r="AE151" i="25" s="1"/>
  <c r="AK151" i="25" s="1"/>
  <c r="L150" i="17"/>
  <c r="N151" i="25"/>
  <c r="M150" i="17"/>
  <c r="O151" i="25"/>
  <c r="N150" i="17"/>
  <c r="P151" i="25"/>
  <c r="O150" i="17"/>
  <c r="Q151" i="25"/>
  <c r="P150" i="17"/>
  <c r="R151" i="25"/>
  <c r="Q150" i="17"/>
  <c r="S151" i="25"/>
  <c r="R150" i="17"/>
  <c r="T151" i="25"/>
  <c r="S150" i="17"/>
  <c r="U151" i="25"/>
  <c r="T150" i="17"/>
  <c r="V151" i="25"/>
  <c r="U150" i="17"/>
  <c r="W151" i="25"/>
  <c r="V150" i="17"/>
  <c r="X151" i="25"/>
  <c r="W150" i="17"/>
  <c r="Y151" i="25"/>
  <c r="X150" i="17"/>
  <c r="Z151" i="25"/>
  <c r="Y150" i="17"/>
  <c r="AA151" i="25"/>
  <c r="Z150" i="17"/>
  <c r="AB151" i="25"/>
  <c r="AE150" i="17"/>
  <c r="AG150" i="17"/>
  <c r="AH150" i="17"/>
  <c r="AG151" i="25"/>
  <c r="C151" i="17"/>
  <c r="E152" i="25"/>
  <c r="D151" i="17"/>
  <c r="F152" i="25"/>
  <c r="E151" i="17"/>
  <c r="G152" i="25"/>
  <c r="F151" i="17"/>
  <c r="H152" i="25"/>
  <c r="G151" i="17"/>
  <c r="I152" i="25"/>
  <c r="H151" i="17"/>
  <c r="J152" i="25"/>
  <c r="I151" i="17"/>
  <c r="K152" i="25"/>
  <c r="J151" i="17"/>
  <c r="L152" i="25"/>
  <c r="K151" i="17"/>
  <c r="M152" i="25"/>
  <c r="AE152" i="25" s="1"/>
  <c r="AK152" i="25" s="1"/>
  <c r="L151" i="17"/>
  <c r="N152" i="25"/>
  <c r="M151" i="17"/>
  <c r="O152" i="25"/>
  <c r="N151" i="17"/>
  <c r="P152" i="25"/>
  <c r="O151" i="17"/>
  <c r="Q152" i="25"/>
  <c r="P151" i="17"/>
  <c r="R152" i="25"/>
  <c r="Q151" i="17"/>
  <c r="S152" i="25"/>
  <c r="R151" i="17"/>
  <c r="T152" i="25"/>
  <c r="S151" i="17"/>
  <c r="U152" i="25"/>
  <c r="T151" i="17"/>
  <c r="V152" i="25"/>
  <c r="U151" i="17"/>
  <c r="W152" i="25"/>
  <c r="V151" i="17"/>
  <c r="X152" i="25"/>
  <c r="W151" i="17"/>
  <c r="Y152" i="25"/>
  <c r="X151" i="17"/>
  <c r="Z152" i="25"/>
  <c r="Y151" i="17"/>
  <c r="AA152" i="25"/>
  <c r="Z151" i="17"/>
  <c r="AB152" i="25"/>
  <c r="AE151" i="17"/>
  <c r="AG151" i="17"/>
  <c r="AH151" i="17"/>
  <c r="AG152" i="25"/>
  <c r="C152" i="17"/>
  <c r="E153" i="25"/>
  <c r="D152" i="17"/>
  <c r="F153" i="25"/>
  <c r="E152" i="17"/>
  <c r="G153" i="25"/>
  <c r="F152" i="17"/>
  <c r="H153" i="25"/>
  <c r="G152" i="17"/>
  <c r="I153" i="25"/>
  <c r="H152" i="17"/>
  <c r="J153" i="25"/>
  <c r="I152" i="17"/>
  <c r="K153" i="25"/>
  <c r="J152" i="17"/>
  <c r="L153" i="25"/>
  <c r="K152" i="17"/>
  <c r="M153" i="25"/>
  <c r="AE153" i="25" s="1"/>
  <c r="AK153" i="25" s="1"/>
  <c r="L152" i="17"/>
  <c r="N153" i="25"/>
  <c r="M152" i="17"/>
  <c r="O153" i="25"/>
  <c r="N152" i="17"/>
  <c r="P153" i="25"/>
  <c r="O152" i="17"/>
  <c r="Q153" i="25"/>
  <c r="P152" i="17"/>
  <c r="R153" i="25"/>
  <c r="Q152" i="17"/>
  <c r="S153" i="25"/>
  <c r="R152" i="17"/>
  <c r="T153" i="25"/>
  <c r="S152" i="17"/>
  <c r="U153" i="25"/>
  <c r="T152" i="17"/>
  <c r="V153" i="25"/>
  <c r="U152" i="17"/>
  <c r="W153" i="25"/>
  <c r="V152" i="17"/>
  <c r="X153" i="25"/>
  <c r="W152" i="17"/>
  <c r="Y153" i="25"/>
  <c r="X152" i="17"/>
  <c r="Z153" i="25"/>
  <c r="Y152" i="17"/>
  <c r="AA153" i="25"/>
  <c r="Z152" i="17"/>
  <c r="AB153" i="25"/>
  <c r="AE152" i="17"/>
  <c r="AG152" i="17"/>
  <c r="AH152" i="17"/>
  <c r="AG153" i="25"/>
  <c r="C153" i="17"/>
  <c r="E154" i="25"/>
  <c r="D153" i="17"/>
  <c r="F154" i="25"/>
  <c r="E153" i="17"/>
  <c r="G154" i="25"/>
  <c r="F153" i="17"/>
  <c r="H154" i="25"/>
  <c r="G153" i="17"/>
  <c r="I154" i="25"/>
  <c r="H153" i="17"/>
  <c r="J154" i="25"/>
  <c r="I153" i="17"/>
  <c r="K154" i="25"/>
  <c r="J153" i="17"/>
  <c r="L154" i="25"/>
  <c r="K153" i="17"/>
  <c r="M154" i="25"/>
  <c r="AE154" i="25" s="1"/>
  <c r="AK154" i="25" s="1"/>
  <c r="L153" i="17"/>
  <c r="N154" i="25"/>
  <c r="M153" i="17"/>
  <c r="O154" i="25"/>
  <c r="N153" i="17"/>
  <c r="P154" i="25"/>
  <c r="O153" i="17"/>
  <c r="Q154" i="25"/>
  <c r="P153" i="17"/>
  <c r="R154" i="25"/>
  <c r="Q153" i="17"/>
  <c r="S154" i="25"/>
  <c r="R153" i="17"/>
  <c r="T154" i="25"/>
  <c r="S153" i="17"/>
  <c r="U154" i="25"/>
  <c r="T153" i="17"/>
  <c r="V154" i="25"/>
  <c r="U153" i="17"/>
  <c r="W154" i="25"/>
  <c r="V153" i="17"/>
  <c r="X154" i="25"/>
  <c r="W153" i="17"/>
  <c r="Y154" i="25"/>
  <c r="X153" i="17"/>
  <c r="Z154" i="25"/>
  <c r="Y153" i="17"/>
  <c r="AA154" i="25"/>
  <c r="Z153" i="17"/>
  <c r="AB154" i="25"/>
  <c r="AE153" i="17"/>
  <c r="AG153" i="17"/>
  <c r="AH153" i="17"/>
  <c r="AG154" i="25"/>
  <c r="C154" i="17"/>
  <c r="E155" i="25"/>
  <c r="D154" i="17"/>
  <c r="F155" i="25"/>
  <c r="E154" i="17"/>
  <c r="G155" i="25"/>
  <c r="F154" i="17"/>
  <c r="H155" i="25"/>
  <c r="G154" i="17"/>
  <c r="I155" i="25"/>
  <c r="H154" i="17"/>
  <c r="J155" i="25"/>
  <c r="I154" i="17"/>
  <c r="K155" i="25"/>
  <c r="J154" i="17"/>
  <c r="L155" i="25"/>
  <c r="K154" i="17"/>
  <c r="M155" i="25"/>
  <c r="AE155" i="25" s="1"/>
  <c r="AK155" i="25" s="1"/>
  <c r="L154" i="17"/>
  <c r="N155" i="25"/>
  <c r="M154" i="17"/>
  <c r="O155" i="25"/>
  <c r="N154" i="17"/>
  <c r="P155" i="25"/>
  <c r="O154" i="17"/>
  <c r="Q155" i="25"/>
  <c r="P154" i="17"/>
  <c r="R155" i="25"/>
  <c r="Q154" i="17"/>
  <c r="S155" i="25"/>
  <c r="R154" i="17"/>
  <c r="T155" i="25"/>
  <c r="S154" i="17"/>
  <c r="U155" i="25"/>
  <c r="T154" i="17"/>
  <c r="V155" i="25"/>
  <c r="U154" i="17"/>
  <c r="W155" i="25"/>
  <c r="V154" i="17"/>
  <c r="X155" i="25"/>
  <c r="W154" i="17"/>
  <c r="Y155" i="25"/>
  <c r="X154" i="17"/>
  <c r="Z155" i="25"/>
  <c r="Y154" i="17"/>
  <c r="AA155" i="25"/>
  <c r="Z154" i="17"/>
  <c r="AB155" i="25"/>
  <c r="AE154" i="17"/>
  <c r="AG154" i="17"/>
  <c r="AH154" i="17"/>
  <c r="AG155" i="25"/>
  <c r="C155" i="17"/>
  <c r="E156" i="25"/>
  <c r="D155" i="17"/>
  <c r="F156" i="25"/>
  <c r="E155" i="17"/>
  <c r="G156" i="25"/>
  <c r="F155" i="17"/>
  <c r="H156" i="25"/>
  <c r="G155" i="17"/>
  <c r="I156" i="25"/>
  <c r="H155" i="17"/>
  <c r="J156" i="25"/>
  <c r="I155" i="17"/>
  <c r="K156" i="25"/>
  <c r="J155" i="17"/>
  <c r="L156" i="25"/>
  <c r="K155" i="17"/>
  <c r="M156" i="25"/>
  <c r="AE156" i="25" s="1"/>
  <c r="AK156" i="25" s="1"/>
  <c r="L155" i="17"/>
  <c r="N156" i="25"/>
  <c r="M155" i="17"/>
  <c r="O156" i="25"/>
  <c r="N155" i="17"/>
  <c r="P156" i="25"/>
  <c r="O155" i="17"/>
  <c r="Q156" i="25"/>
  <c r="P155" i="17"/>
  <c r="R156" i="25"/>
  <c r="Q155" i="17"/>
  <c r="S156" i="25"/>
  <c r="R155" i="17"/>
  <c r="T156" i="25"/>
  <c r="S155" i="17"/>
  <c r="U156" i="25"/>
  <c r="T155" i="17"/>
  <c r="V156" i="25"/>
  <c r="U155" i="17"/>
  <c r="W156" i="25"/>
  <c r="V155" i="17"/>
  <c r="X156" i="25"/>
  <c r="W155" i="17"/>
  <c r="Y156" i="25"/>
  <c r="X155" i="17"/>
  <c r="Z156" i="25"/>
  <c r="Y155" i="17"/>
  <c r="AA156" i="25"/>
  <c r="Z155" i="17"/>
  <c r="AB156" i="25"/>
  <c r="AE155" i="17"/>
  <c r="AG155" i="17"/>
  <c r="AH155" i="17"/>
  <c r="AG156" i="25"/>
  <c r="C156" i="17"/>
  <c r="E157" i="25"/>
  <c r="D156" i="17"/>
  <c r="F157" i="25"/>
  <c r="E156" i="17"/>
  <c r="G157" i="25"/>
  <c r="F156" i="17"/>
  <c r="H157" i="25"/>
  <c r="G156" i="17"/>
  <c r="I157" i="25"/>
  <c r="H156" i="17"/>
  <c r="J157" i="25"/>
  <c r="I156" i="17"/>
  <c r="K157" i="25"/>
  <c r="J156" i="17"/>
  <c r="L157" i="25"/>
  <c r="K156" i="17"/>
  <c r="M157" i="25"/>
  <c r="AE157" i="25" s="1"/>
  <c r="AK157" i="25" s="1"/>
  <c r="L156" i="17"/>
  <c r="N157" i="25"/>
  <c r="M156" i="17"/>
  <c r="O157" i="25"/>
  <c r="N156" i="17"/>
  <c r="P157" i="25"/>
  <c r="O156" i="17"/>
  <c r="Q157" i="25"/>
  <c r="P156" i="17"/>
  <c r="R157" i="25"/>
  <c r="Q156" i="17"/>
  <c r="S157" i="25"/>
  <c r="R156" i="17"/>
  <c r="T157" i="25"/>
  <c r="S156" i="17"/>
  <c r="U157" i="25"/>
  <c r="T156" i="17"/>
  <c r="V157" i="25"/>
  <c r="U156" i="17"/>
  <c r="W157" i="25"/>
  <c r="V156" i="17"/>
  <c r="X157" i="25"/>
  <c r="W156" i="17"/>
  <c r="Y157" i="25"/>
  <c r="X156" i="17"/>
  <c r="Z157" i="25"/>
  <c r="Y156" i="17"/>
  <c r="AA157" i="25"/>
  <c r="Z156" i="17"/>
  <c r="AB157" i="25"/>
  <c r="AE156" i="17"/>
  <c r="AG156" i="17"/>
  <c r="AH156" i="17"/>
  <c r="AG157" i="25"/>
  <c r="C157" i="17"/>
  <c r="E158" i="25"/>
  <c r="D157" i="17"/>
  <c r="F158" i="25"/>
  <c r="E157" i="17"/>
  <c r="G158" i="25"/>
  <c r="F157" i="17"/>
  <c r="H158" i="25"/>
  <c r="G157" i="17"/>
  <c r="I158" i="25"/>
  <c r="H157" i="17"/>
  <c r="J158" i="25"/>
  <c r="I157" i="17"/>
  <c r="K158" i="25"/>
  <c r="J157" i="17"/>
  <c r="L158" i="25"/>
  <c r="K157" i="17"/>
  <c r="M158" i="25"/>
  <c r="AE158" i="25" s="1"/>
  <c r="AK158" i="25" s="1"/>
  <c r="L157" i="17"/>
  <c r="N158" i="25"/>
  <c r="M157" i="17"/>
  <c r="O158" i="25"/>
  <c r="N157" i="17"/>
  <c r="P158" i="25"/>
  <c r="O157" i="17"/>
  <c r="Q158" i="25"/>
  <c r="P157" i="17"/>
  <c r="R158" i="25"/>
  <c r="Q157" i="17"/>
  <c r="S158" i="25"/>
  <c r="R157" i="17"/>
  <c r="T158" i="25"/>
  <c r="S157" i="17"/>
  <c r="U158" i="25"/>
  <c r="T157" i="17"/>
  <c r="V158" i="25"/>
  <c r="U157" i="17"/>
  <c r="W158" i="25"/>
  <c r="V157" i="17"/>
  <c r="X158" i="25"/>
  <c r="W157" i="17"/>
  <c r="Y158" i="25"/>
  <c r="X157" i="17"/>
  <c r="Z158" i="25"/>
  <c r="Y157" i="17"/>
  <c r="AA158" i="25"/>
  <c r="Z157" i="17"/>
  <c r="AB158" i="25"/>
  <c r="AE157" i="17"/>
  <c r="AG157" i="17"/>
  <c r="AH157" i="17"/>
  <c r="AG158" i="25"/>
  <c r="C158" i="17"/>
  <c r="E159" i="25"/>
  <c r="D158" i="17"/>
  <c r="F159" i="25"/>
  <c r="E158" i="17"/>
  <c r="G159" i="25"/>
  <c r="F158" i="17"/>
  <c r="H159" i="25"/>
  <c r="G158" i="17"/>
  <c r="I159" i="25"/>
  <c r="H158" i="17"/>
  <c r="J159" i="25"/>
  <c r="I158" i="17"/>
  <c r="K159" i="25"/>
  <c r="J158" i="17"/>
  <c r="L159" i="25"/>
  <c r="K158" i="17"/>
  <c r="M159" i="25"/>
  <c r="AE159" i="25" s="1"/>
  <c r="AK159" i="25" s="1"/>
  <c r="L158" i="17"/>
  <c r="N159" i="25"/>
  <c r="M158" i="17"/>
  <c r="O159" i="25"/>
  <c r="N158" i="17"/>
  <c r="P159" i="25"/>
  <c r="O158" i="17"/>
  <c r="Q159" i="25"/>
  <c r="P158" i="17"/>
  <c r="R159" i="25"/>
  <c r="Q158" i="17"/>
  <c r="S159" i="25"/>
  <c r="R158" i="17"/>
  <c r="T159" i="25"/>
  <c r="S158" i="17"/>
  <c r="U159" i="25"/>
  <c r="T158" i="17"/>
  <c r="V159" i="25"/>
  <c r="U158" i="17"/>
  <c r="W159" i="25"/>
  <c r="V158" i="17"/>
  <c r="X159" i="25"/>
  <c r="W158" i="17"/>
  <c r="Y159" i="25"/>
  <c r="X158" i="17"/>
  <c r="Z159" i="25"/>
  <c r="Y158" i="17"/>
  <c r="AA159" i="25"/>
  <c r="Z158" i="17"/>
  <c r="AB159" i="25"/>
  <c r="AE158" i="17"/>
  <c r="AG158" i="17"/>
  <c r="AH158" i="17"/>
  <c r="AG159" i="25"/>
  <c r="C159" i="17"/>
  <c r="E160" i="25"/>
  <c r="D159" i="17"/>
  <c r="F160" i="25"/>
  <c r="E159" i="17"/>
  <c r="G160" i="25"/>
  <c r="F159" i="17"/>
  <c r="H160" i="25"/>
  <c r="G159" i="17"/>
  <c r="I160" i="25"/>
  <c r="H159" i="17"/>
  <c r="J160" i="25"/>
  <c r="I159" i="17"/>
  <c r="K160" i="25"/>
  <c r="J159" i="17"/>
  <c r="L160" i="25"/>
  <c r="K159" i="17"/>
  <c r="M160" i="25"/>
  <c r="AE160" i="25" s="1"/>
  <c r="AK160" i="25" s="1"/>
  <c r="L159" i="17"/>
  <c r="N160" i="25"/>
  <c r="M159" i="17"/>
  <c r="O160" i="25"/>
  <c r="N159" i="17"/>
  <c r="P160" i="25"/>
  <c r="O159" i="17"/>
  <c r="Q160" i="25"/>
  <c r="P159" i="17"/>
  <c r="R160" i="25"/>
  <c r="Q159" i="17"/>
  <c r="S160" i="25"/>
  <c r="R159" i="17"/>
  <c r="T160" i="25"/>
  <c r="S159" i="17"/>
  <c r="U160" i="25"/>
  <c r="T159" i="17"/>
  <c r="V160" i="25"/>
  <c r="U159" i="17"/>
  <c r="W160" i="25"/>
  <c r="V159" i="17"/>
  <c r="X160" i="25"/>
  <c r="W159" i="17"/>
  <c r="Y160" i="25"/>
  <c r="X159" i="17"/>
  <c r="Z160" i="25"/>
  <c r="Y159" i="17"/>
  <c r="AA160" i="25"/>
  <c r="Z159" i="17"/>
  <c r="AB160" i="25"/>
  <c r="AE159" i="17"/>
  <c r="AG159" i="17"/>
  <c r="AH159" i="17"/>
  <c r="AG160" i="25"/>
  <c r="C160" i="17"/>
  <c r="E161" i="25"/>
  <c r="D160" i="17"/>
  <c r="F161" i="25"/>
  <c r="E160" i="17"/>
  <c r="G161" i="25"/>
  <c r="F160" i="17"/>
  <c r="H161" i="25"/>
  <c r="G160" i="17"/>
  <c r="I161" i="25"/>
  <c r="H160" i="17"/>
  <c r="J161" i="25"/>
  <c r="I160" i="17"/>
  <c r="K161" i="25"/>
  <c r="J160" i="17"/>
  <c r="L161" i="25"/>
  <c r="K160" i="17"/>
  <c r="M161" i="25"/>
  <c r="AE161" i="25" s="1"/>
  <c r="AK161" i="25" s="1"/>
  <c r="L160" i="17"/>
  <c r="N161" i="25"/>
  <c r="M160" i="17"/>
  <c r="O161" i="25"/>
  <c r="N160" i="17"/>
  <c r="P161" i="25"/>
  <c r="O160" i="17"/>
  <c r="Q161" i="25"/>
  <c r="P160" i="17"/>
  <c r="R161" i="25"/>
  <c r="Q160" i="17"/>
  <c r="S161" i="25"/>
  <c r="R160" i="17"/>
  <c r="T161" i="25"/>
  <c r="S160" i="17"/>
  <c r="U161" i="25"/>
  <c r="T160" i="17"/>
  <c r="V161" i="25"/>
  <c r="U160" i="17"/>
  <c r="W161" i="25"/>
  <c r="V160" i="17"/>
  <c r="X161" i="25"/>
  <c r="W160" i="17"/>
  <c r="Y161" i="25"/>
  <c r="X160" i="17"/>
  <c r="Z161" i="25"/>
  <c r="Y160" i="17"/>
  <c r="AA161" i="25"/>
  <c r="Z160" i="17"/>
  <c r="AB161" i="25"/>
  <c r="AE160" i="17"/>
  <c r="AG160" i="17"/>
  <c r="AH160" i="17"/>
  <c r="AG161" i="25"/>
  <c r="C161" i="17"/>
  <c r="E162" i="25"/>
  <c r="D161" i="17"/>
  <c r="F162" i="25"/>
  <c r="E161" i="17"/>
  <c r="G162" i="25"/>
  <c r="F161" i="17"/>
  <c r="H162" i="25"/>
  <c r="G161" i="17"/>
  <c r="I162" i="25"/>
  <c r="H161" i="17"/>
  <c r="J162" i="25"/>
  <c r="I161" i="17"/>
  <c r="K162" i="25"/>
  <c r="J161" i="17"/>
  <c r="L162" i="25"/>
  <c r="K161" i="17"/>
  <c r="M162" i="25"/>
  <c r="AE162" i="25" s="1"/>
  <c r="AK162" i="25" s="1"/>
  <c r="L161" i="17"/>
  <c r="N162" i="25"/>
  <c r="M161" i="17"/>
  <c r="O162" i="25"/>
  <c r="N161" i="17"/>
  <c r="P162" i="25"/>
  <c r="O161" i="17"/>
  <c r="Q162" i="25"/>
  <c r="P161" i="17"/>
  <c r="R162" i="25"/>
  <c r="Q161" i="17"/>
  <c r="S162" i="25"/>
  <c r="R161" i="17"/>
  <c r="T162" i="25"/>
  <c r="S161" i="17"/>
  <c r="U162" i="25"/>
  <c r="T161" i="17"/>
  <c r="V162" i="25"/>
  <c r="U161" i="17"/>
  <c r="W162" i="25"/>
  <c r="V161" i="17"/>
  <c r="X162" i="25"/>
  <c r="W161" i="17"/>
  <c r="Y162" i="25"/>
  <c r="X161" i="17"/>
  <c r="Z162" i="25"/>
  <c r="Y161" i="17"/>
  <c r="AA162" i="25"/>
  <c r="Z161" i="17"/>
  <c r="AB162" i="25"/>
  <c r="AE161" i="17"/>
  <c r="AG161" i="17"/>
  <c r="AH161" i="17"/>
  <c r="AG162" i="25"/>
  <c r="C162" i="17"/>
  <c r="E163" i="25"/>
  <c r="D162" i="17"/>
  <c r="F163" i="25"/>
  <c r="E162" i="17"/>
  <c r="G163" i="25"/>
  <c r="F162" i="17"/>
  <c r="H163" i="25"/>
  <c r="G162" i="17"/>
  <c r="I163" i="25"/>
  <c r="H162" i="17"/>
  <c r="J163" i="25"/>
  <c r="I162" i="17"/>
  <c r="K163" i="25"/>
  <c r="J162" i="17"/>
  <c r="L163" i="25"/>
  <c r="K162" i="17"/>
  <c r="M163" i="25"/>
  <c r="AE163" i="25" s="1"/>
  <c r="AK163" i="25" s="1"/>
  <c r="L162" i="17"/>
  <c r="N163" i="25"/>
  <c r="M162" i="17"/>
  <c r="O163" i="25"/>
  <c r="N162" i="17"/>
  <c r="P163" i="25"/>
  <c r="O162" i="17"/>
  <c r="Q163" i="25"/>
  <c r="P162" i="17"/>
  <c r="R163" i="25"/>
  <c r="Q162" i="17"/>
  <c r="S163" i="25"/>
  <c r="R162" i="17"/>
  <c r="T163" i="25"/>
  <c r="S162" i="17"/>
  <c r="U163" i="25"/>
  <c r="T162" i="17"/>
  <c r="V163" i="25"/>
  <c r="U162" i="17"/>
  <c r="W163" i="25"/>
  <c r="V162" i="17"/>
  <c r="X163" i="25"/>
  <c r="W162" i="17"/>
  <c r="Y163" i="25"/>
  <c r="X162" i="17"/>
  <c r="Z163" i="25"/>
  <c r="Y162" i="17"/>
  <c r="AA163" i="25"/>
  <c r="Z162" i="17"/>
  <c r="AB163" i="25"/>
  <c r="AE162" i="17"/>
  <c r="AG162" i="17"/>
  <c r="AH162" i="17"/>
  <c r="AG163" i="25"/>
  <c r="C163" i="17"/>
  <c r="E164" i="25"/>
  <c r="D163" i="17"/>
  <c r="F164" i="25"/>
  <c r="E163" i="17"/>
  <c r="G164" i="25"/>
  <c r="F163" i="17"/>
  <c r="H164" i="25"/>
  <c r="G163" i="17"/>
  <c r="I164" i="25"/>
  <c r="H163" i="17"/>
  <c r="J164" i="25"/>
  <c r="I163" i="17"/>
  <c r="K164" i="25"/>
  <c r="J163" i="17"/>
  <c r="L164" i="25"/>
  <c r="K163" i="17"/>
  <c r="M164" i="25"/>
  <c r="AE164" i="25" s="1"/>
  <c r="AK164" i="25" s="1"/>
  <c r="L163" i="17"/>
  <c r="N164" i="25"/>
  <c r="M163" i="17"/>
  <c r="O164" i="25"/>
  <c r="N163" i="17"/>
  <c r="P164" i="25"/>
  <c r="O163" i="17"/>
  <c r="Q164" i="25"/>
  <c r="P163" i="17"/>
  <c r="R164" i="25"/>
  <c r="Q163" i="17"/>
  <c r="S164" i="25"/>
  <c r="R163" i="17"/>
  <c r="T164" i="25"/>
  <c r="S163" i="17"/>
  <c r="U164" i="25"/>
  <c r="T163" i="17"/>
  <c r="V164" i="25"/>
  <c r="U163" i="17"/>
  <c r="W164" i="25"/>
  <c r="V163" i="17"/>
  <c r="X164" i="25"/>
  <c r="W163" i="17"/>
  <c r="Y164" i="25"/>
  <c r="X163" i="17"/>
  <c r="Z164" i="25"/>
  <c r="Y163" i="17"/>
  <c r="AA164" i="25"/>
  <c r="Z163" i="17"/>
  <c r="AB164" i="25"/>
  <c r="AE163" i="17"/>
  <c r="AG163" i="17"/>
  <c r="AH163" i="17"/>
  <c r="AG164" i="25"/>
  <c r="C164" i="17"/>
  <c r="E165" i="25"/>
  <c r="D164" i="17"/>
  <c r="F165" i="25"/>
  <c r="E164" i="17"/>
  <c r="G165" i="25"/>
  <c r="F164" i="17"/>
  <c r="H165" i="25"/>
  <c r="G164" i="17"/>
  <c r="I165" i="25"/>
  <c r="H164" i="17"/>
  <c r="J165" i="25"/>
  <c r="I164" i="17"/>
  <c r="K165" i="25"/>
  <c r="J164" i="17"/>
  <c r="L165" i="25"/>
  <c r="K164" i="17"/>
  <c r="M165" i="25"/>
  <c r="AE165" i="25" s="1"/>
  <c r="AK165" i="25" s="1"/>
  <c r="L164" i="17"/>
  <c r="N165" i="25"/>
  <c r="M164" i="17"/>
  <c r="O165" i="25"/>
  <c r="N164" i="17"/>
  <c r="P165" i="25"/>
  <c r="O164" i="17"/>
  <c r="Q165" i="25"/>
  <c r="P164" i="17"/>
  <c r="R165" i="25"/>
  <c r="Q164" i="17"/>
  <c r="S165" i="25"/>
  <c r="R164" i="17"/>
  <c r="T165" i="25"/>
  <c r="S164" i="17"/>
  <c r="U165" i="25"/>
  <c r="T164" i="17"/>
  <c r="V165" i="25"/>
  <c r="U164" i="17"/>
  <c r="W165" i="25"/>
  <c r="V164" i="17"/>
  <c r="X165" i="25"/>
  <c r="W164" i="17"/>
  <c r="Y165" i="25"/>
  <c r="X164" i="17"/>
  <c r="Z165" i="25"/>
  <c r="Y164" i="17"/>
  <c r="AA165" i="25"/>
  <c r="Z164" i="17"/>
  <c r="AB165" i="25"/>
  <c r="AE164" i="17"/>
  <c r="AG164" i="17"/>
  <c r="AH164" i="17"/>
  <c r="AG165" i="25"/>
  <c r="C165" i="17"/>
  <c r="E166" i="25"/>
  <c r="D165" i="17"/>
  <c r="F166" i="25"/>
  <c r="E165" i="17"/>
  <c r="G166" i="25"/>
  <c r="F165" i="17"/>
  <c r="H166" i="25"/>
  <c r="G165" i="17"/>
  <c r="I166" i="25"/>
  <c r="H165" i="17"/>
  <c r="J166" i="25"/>
  <c r="I165" i="17"/>
  <c r="K166" i="25"/>
  <c r="J165" i="17"/>
  <c r="L166" i="25"/>
  <c r="K165" i="17"/>
  <c r="M166" i="25"/>
  <c r="AE166" i="25" s="1"/>
  <c r="AK166" i="25" s="1"/>
  <c r="L165" i="17"/>
  <c r="N166" i="25"/>
  <c r="M165" i="17"/>
  <c r="O166" i="25"/>
  <c r="N165" i="17"/>
  <c r="P166" i="25"/>
  <c r="O165" i="17"/>
  <c r="Q166" i="25"/>
  <c r="P165" i="17"/>
  <c r="R166" i="25"/>
  <c r="Q165" i="17"/>
  <c r="S166" i="25"/>
  <c r="R165" i="17"/>
  <c r="T166" i="25"/>
  <c r="S165" i="17"/>
  <c r="U166" i="25"/>
  <c r="T165" i="17"/>
  <c r="V166" i="25"/>
  <c r="U165" i="17"/>
  <c r="W166" i="25"/>
  <c r="V165" i="17"/>
  <c r="X166" i="25"/>
  <c r="W165" i="17"/>
  <c r="Y166" i="25"/>
  <c r="X165" i="17"/>
  <c r="Z166" i="25"/>
  <c r="Y165" i="17"/>
  <c r="AA166" i="25"/>
  <c r="Z165" i="17"/>
  <c r="AB166" i="25"/>
  <c r="AE165" i="17"/>
  <c r="AG165" i="17"/>
  <c r="AH165" i="17"/>
  <c r="AG166" i="25"/>
  <c r="C166" i="17"/>
  <c r="E167" i="25"/>
  <c r="D166" i="17"/>
  <c r="F167" i="25"/>
  <c r="E166" i="17"/>
  <c r="G167" i="25"/>
  <c r="F166" i="17"/>
  <c r="H167" i="25"/>
  <c r="G166" i="17"/>
  <c r="I167" i="25"/>
  <c r="H166" i="17"/>
  <c r="J167" i="25"/>
  <c r="I166" i="17"/>
  <c r="K167" i="25"/>
  <c r="J166" i="17"/>
  <c r="L167" i="25"/>
  <c r="K166" i="17"/>
  <c r="M167" i="25"/>
  <c r="AE167" i="25" s="1"/>
  <c r="AK167" i="25" s="1"/>
  <c r="L166" i="17"/>
  <c r="N167" i="25"/>
  <c r="M166" i="17"/>
  <c r="O167" i="25"/>
  <c r="N166" i="17"/>
  <c r="P167" i="25"/>
  <c r="O166" i="17"/>
  <c r="Q167" i="25"/>
  <c r="P166" i="17"/>
  <c r="R167" i="25"/>
  <c r="Q166" i="17"/>
  <c r="S167" i="25"/>
  <c r="R166" i="17"/>
  <c r="T167" i="25"/>
  <c r="S166" i="17"/>
  <c r="U167" i="25"/>
  <c r="T166" i="17"/>
  <c r="V167" i="25"/>
  <c r="U166" i="17"/>
  <c r="W167" i="25"/>
  <c r="V166" i="17"/>
  <c r="X167" i="25"/>
  <c r="W166" i="17"/>
  <c r="Y167" i="25"/>
  <c r="X166" i="17"/>
  <c r="Z167" i="25"/>
  <c r="Y166" i="17"/>
  <c r="AA167" i="25"/>
  <c r="Z166" i="17"/>
  <c r="AB167" i="25"/>
  <c r="AE166" i="17"/>
  <c r="AG166" i="17"/>
  <c r="AH166" i="17"/>
  <c r="AG167" i="25"/>
  <c r="C167" i="17"/>
  <c r="E168" i="25"/>
  <c r="D167" i="17"/>
  <c r="F168" i="25"/>
  <c r="E167" i="17"/>
  <c r="G168" i="25"/>
  <c r="F167" i="17"/>
  <c r="H168" i="25"/>
  <c r="G167" i="17"/>
  <c r="I168" i="25"/>
  <c r="H167" i="17"/>
  <c r="J168" i="25"/>
  <c r="I167" i="17"/>
  <c r="K168" i="25"/>
  <c r="J167" i="17"/>
  <c r="L168" i="25"/>
  <c r="K167" i="17"/>
  <c r="M168" i="25"/>
  <c r="AE168" i="25" s="1"/>
  <c r="AK168" i="25" s="1"/>
  <c r="L167" i="17"/>
  <c r="N168" i="25"/>
  <c r="M167" i="17"/>
  <c r="O168" i="25"/>
  <c r="N167" i="17"/>
  <c r="P168" i="25"/>
  <c r="O167" i="17"/>
  <c r="Q168" i="25"/>
  <c r="P167" i="17"/>
  <c r="R168" i="25"/>
  <c r="Q167" i="17"/>
  <c r="S168" i="25"/>
  <c r="R167" i="17"/>
  <c r="T168" i="25"/>
  <c r="S167" i="17"/>
  <c r="U168" i="25"/>
  <c r="T167" i="17"/>
  <c r="V168" i="25"/>
  <c r="U167" i="17"/>
  <c r="W168" i="25"/>
  <c r="V167" i="17"/>
  <c r="X168" i="25"/>
  <c r="W167" i="17"/>
  <c r="Y168" i="25"/>
  <c r="X167" i="17"/>
  <c r="Z168" i="25"/>
  <c r="Y167" i="17"/>
  <c r="AA168" i="25"/>
  <c r="Z167" i="17"/>
  <c r="AB168" i="25"/>
  <c r="AE167" i="17"/>
  <c r="AG167" i="17"/>
  <c r="AH167" i="17"/>
  <c r="AG168" i="25"/>
  <c r="C168" i="17"/>
  <c r="E169" i="25"/>
  <c r="D168" i="17"/>
  <c r="F169" i="25"/>
  <c r="E168" i="17"/>
  <c r="G169" i="25"/>
  <c r="F168" i="17"/>
  <c r="H169" i="25"/>
  <c r="G168" i="17"/>
  <c r="I169" i="25"/>
  <c r="H168" i="17"/>
  <c r="J169" i="25"/>
  <c r="I168" i="17"/>
  <c r="K169" i="25"/>
  <c r="J168" i="17"/>
  <c r="L169" i="25"/>
  <c r="K168" i="17"/>
  <c r="M169" i="25"/>
  <c r="AE169" i="25" s="1"/>
  <c r="AK169" i="25" s="1"/>
  <c r="L168" i="17"/>
  <c r="N169" i="25"/>
  <c r="M168" i="17"/>
  <c r="O169" i="25"/>
  <c r="N168" i="17"/>
  <c r="P169" i="25"/>
  <c r="O168" i="17"/>
  <c r="Q169" i="25"/>
  <c r="P168" i="17"/>
  <c r="R169" i="25"/>
  <c r="Q168" i="17"/>
  <c r="S169" i="25"/>
  <c r="R168" i="17"/>
  <c r="T169" i="25"/>
  <c r="S168" i="17"/>
  <c r="U169" i="25"/>
  <c r="T168" i="17"/>
  <c r="V169" i="25"/>
  <c r="U168" i="17"/>
  <c r="W169" i="25"/>
  <c r="V168" i="17"/>
  <c r="X169" i="25"/>
  <c r="W168" i="17"/>
  <c r="Y169" i="25"/>
  <c r="X168" i="17"/>
  <c r="Z169" i="25"/>
  <c r="Y168" i="17"/>
  <c r="AA169" i="25"/>
  <c r="Z168" i="17"/>
  <c r="AB169" i="25"/>
  <c r="AE168" i="17"/>
  <c r="AG168" i="17"/>
  <c r="AH168" i="17"/>
  <c r="AG169" i="25"/>
  <c r="C169" i="17"/>
  <c r="E170" i="25"/>
  <c r="D169" i="17"/>
  <c r="F170" i="25"/>
  <c r="E169" i="17"/>
  <c r="G170" i="25"/>
  <c r="F169" i="17"/>
  <c r="H170" i="25"/>
  <c r="G169" i="17"/>
  <c r="I170" i="25"/>
  <c r="H169" i="17"/>
  <c r="J170" i="25"/>
  <c r="I169" i="17"/>
  <c r="K170" i="25"/>
  <c r="J169" i="17"/>
  <c r="L170" i="25"/>
  <c r="K169" i="17"/>
  <c r="M170" i="25"/>
  <c r="AE170" i="25" s="1"/>
  <c r="AK170" i="25" s="1"/>
  <c r="L169" i="17"/>
  <c r="N170" i="25"/>
  <c r="M169" i="17"/>
  <c r="O170" i="25"/>
  <c r="N169" i="17"/>
  <c r="P170" i="25"/>
  <c r="O169" i="17"/>
  <c r="Q170" i="25"/>
  <c r="P169" i="17"/>
  <c r="R170" i="25"/>
  <c r="Q169" i="17"/>
  <c r="S170" i="25"/>
  <c r="R169" i="17"/>
  <c r="T170" i="25"/>
  <c r="S169" i="17"/>
  <c r="U170" i="25"/>
  <c r="T169" i="17"/>
  <c r="V170" i="25"/>
  <c r="U169" i="17"/>
  <c r="W170" i="25"/>
  <c r="V169" i="17"/>
  <c r="X170" i="25"/>
  <c r="W169" i="17"/>
  <c r="Y170" i="25"/>
  <c r="X169" i="17"/>
  <c r="Z170" i="25"/>
  <c r="Y169" i="17"/>
  <c r="AA170" i="25"/>
  <c r="Z169" i="17"/>
  <c r="AB170" i="25"/>
  <c r="AE169" i="17"/>
  <c r="AG169" i="17"/>
  <c r="AH169" i="17"/>
  <c r="AG170" i="25"/>
  <c r="C170" i="17"/>
  <c r="E171" i="25"/>
  <c r="D170" i="17"/>
  <c r="F171" i="25"/>
  <c r="E170" i="17"/>
  <c r="G171" i="25"/>
  <c r="F170" i="17"/>
  <c r="H171" i="25"/>
  <c r="G170" i="17"/>
  <c r="I171" i="25"/>
  <c r="H170" i="17"/>
  <c r="J171" i="25"/>
  <c r="I170" i="17"/>
  <c r="K171" i="25"/>
  <c r="J170" i="17"/>
  <c r="L171" i="25"/>
  <c r="K170" i="17"/>
  <c r="M171" i="25"/>
  <c r="AE171" i="25" s="1"/>
  <c r="AK171" i="25" s="1"/>
  <c r="L170" i="17"/>
  <c r="N171" i="25"/>
  <c r="M170" i="17"/>
  <c r="O171" i="25"/>
  <c r="N170" i="17"/>
  <c r="P171" i="25"/>
  <c r="O170" i="17"/>
  <c r="Q171" i="25"/>
  <c r="P170" i="17"/>
  <c r="R171" i="25"/>
  <c r="Q170" i="17"/>
  <c r="S171" i="25"/>
  <c r="R170" i="17"/>
  <c r="T171" i="25"/>
  <c r="S170" i="17"/>
  <c r="U171" i="25"/>
  <c r="T170" i="17"/>
  <c r="V171" i="25"/>
  <c r="U170" i="17"/>
  <c r="W171" i="25"/>
  <c r="V170" i="17"/>
  <c r="X171" i="25"/>
  <c r="W170" i="17"/>
  <c r="Y171" i="25"/>
  <c r="X170" i="17"/>
  <c r="Z171" i="25"/>
  <c r="Y170" i="17"/>
  <c r="AA171" i="25"/>
  <c r="Z170" i="17"/>
  <c r="AB171" i="25"/>
  <c r="AE170" i="17"/>
  <c r="AG170" i="17"/>
  <c r="AH170" i="17"/>
  <c r="AG171" i="25"/>
  <c r="C171" i="17"/>
  <c r="E172" i="25"/>
  <c r="D171" i="17"/>
  <c r="F172" i="25"/>
  <c r="E171" i="17"/>
  <c r="G172" i="25"/>
  <c r="F171" i="17"/>
  <c r="H172" i="25"/>
  <c r="G171" i="17"/>
  <c r="I172" i="25"/>
  <c r="H171" i="17"/>
  <c r="J172" i="25"/>
  <c r="I171" i="17"/>
  <c r="K172" i="25"/>
  <c r="J171" i="17"/>
  <c r="L172" i="25"/>
  <c r="K171" i="17"/>
  <c r="M172" i="25"/>
  <c r="AE172" i="25" s="1"/>
  <c r="AK172" i="25" s="1"/>
  <c r="L171" i="17"/>
  <c r="N172" i="25"/>
  <c r="M171" i="17"/>
  <c r="O172" i="25"/>
  <c r="N171" i="17"/>
  <c r="P172" i="25"/>
  <c r="O171" i="17"/>
  <c r="Q172" i="25"/>
  <c r="P171" i="17"/>
  <c r="R172" i="25"/>
  <c r="Q171" i="17"/>
  <c r="S172" i="25"/>
  <c r="R171" i="17"/>
  <c r="T172" i="25"/>
  <c r="S171" i="17"/>
  <c r="U172" i="25"/>
  <c r="T171" i="17"/>
  <c r="V172" i="25"/>
  <c r="U171" i="17"/>
  <c r="W172" i="25"/>
  <c r="V171" i="17"/>
  <c r="X172" i="25"/>
  <c r="W171" i="17"/>
  <c r="Y172" i="25"/>
  <c r="X171" i="17"/>
  <c r="Z172" i="25"/>
  <c r="Y171" i="17"/>
  <c r="AA172" i="25"/>
  <c r="Z171" i="17"/>
  <c r="AB172" i="25"/>
  <c r="AE171" i="17"/>
  <c r="AG171" i="17"/>
  <c r="AH171" i="17"/>
  <c r="AG172" i="25"/>
  <c r="C172" i="17"/>
  <c r="E173" i="25"/>
  <c r="D172" i="17"/>
  <c r="F173" i="25"/>
  <c r="E172" i="17"/>
  <c r="G173" i="25"/>
  <c r="F172" i="17"/>
  <c r="H173" i="25"/>
  <c r="G172" i="17"/>
  <c r="I173" i="25"/>
  <c r="H172" i="17"/>
  <c r="J173" i="25"/>
  <c r="I172" i="17"/>
  <c r="K173" i="25"/>
  <c r="J172" i="17"/>
  <c r="L173" i="25"/>
  <c r="K172" i="17"/>
  <c r="M173" i="25"/>
  <c r="AE173" i="25" s="1"/>
  <c r="AK173" i="25" s="1"/>
  <c r="L172" i="17"/>
  <c r="N173" i="25"/>
  <c r="M172" i="17"/>
  <c r="O173" i="25"/>
  <c r="N172" i="17"/>
  <c r="P173" i="25"/>
  <c r="O172" i="17"/>
  <c r="Q173" i="25"/>
  <c r="P172" i="17"/>
  <c r="R173" i="25"/>
  <c r="Q172" i="17"/>
  <c r="S173" i="25"/>
  <c r="R172" i="17"/>
  <c r="T173" i="25"/>
  <c r="S172" i="17"/>
  <c r="U173" i="25"/>
  <c r="T172" i="17"/>
  <c r="V173" i="25"/>
  <c r="U172" i="17"/>
  <c r="W173" i="25"/>
  <c r="V172" i="17"/>
  <c r="X173" i="25"/>
  <c r="W172" i="17"/>
  <c r="Y173" i="25"/>
  <c r="X172" i="17"/>
  <c r="Z173" i="25"/>
  <c r="Y172" i="17"/>
  <c r="AA173" i="25"/>
  <c r="Z172" i="17"/>
  <c r="AB173" i="25"/>
  <c r="AE172" i="17"/>
  <c r="AG172" i="17"/>
  <c r="AH172" i="17"/>
  <c r="AG173" i="25"/>
  <c r="C173" i="17"/>
  <c r="E174" i="25"/>
  <c r="D173" i="17"/>
  <c r="F174" i="25"/>
  <c r="E173" i="17"/>
  <c r="G174" i="25"/>
  <c r="F173" i="17"/>
  <c r="H174" i="25"/>
  <c r="G173" i="17"/>
  <c r="I174" i="25"/>
  <c r="H173" i="17"/>
  <c r="J174" i="25"/>
  <c r="I173" i="17"/>
  <c r="K174" i="25"/>
  <c r="J173" i="17"/>
  <c r="L174" i="25"/>
  <c r="K173" i="17"/>
  <c r="M174" i="25"/>
  <c r="AE174" i="25" s="1"/>
  <c r="AK174" i="25" s="1"/>
  <c r="L173" i="17"/>
  <c r="N174" i="25"/>
  <c r="M173" i="17"/>
  <c r="O174" i="25"/>
  <c r="N173" i="17"/>
  <c r="P174" i="25"/>
  <c r="O173" i="17"/>
  <c r="Q174" i="25"/>
  <c r="P173" i="17"/>
  <c r="R174" i="25"/>
  <c r="Q173" i="17"/>
  <c r="S174" i="25"/>
  <c r="R173" i="17"/>
  <c r="T174" i="25"/>
  <c r="S173" i="17"/>
  <c r="U174" i="25"/>
  <c r="T173" i="17"/>
  <c r="V174" i="25"/>
  <c r="U173" i="17"/>
  <c r="W174" i="25"/>
  <c r="V173" i="17"/>
  <c r="X174" i="25"/>
  <c r="W173" i="17"/>
  <c r="Y174" i="25"/>
  <c r="X173" i="17"/>
  <c r="Z174" i="25"/>
  <c r="Y173" i="17"/>
  <c r="AA174" i="25"/>
  <c r="Z173" i="17"/>
  <c r="AB174" i="25"/>
  <c r="AE173" i="17"/>
  <c r="AG173" i="17"/>
  <c r="AH173" i="17"/>
  <c r="AG174" i="25"/>
  <c r="C174" i="17"/>
  <c r="E175" i="25"/>
  <c r="D174" i="17"/>
  <c r="F175" i="25"/>
  <c r="E174" i="17"/>
  <c r="G175" i="25"/>
  <c r="F174" i="17"/>
  <c r="H175" i="25"/>
  <c r="G174" i="17"/>
  <c r="I175" i="25"/>
  <c r="H174" i="17"/>
  <c r="J175" i="25"/>
  <c r="I174" i="17"/>
  <c r="K175" i="25"/>
  <c r="J174" i="17"/>
  <c r="L175" i="25"/>
  <c r="K174" i="17"/>
  <c r="M175" i="25"/>
  <c r="AE175" i="25" s="1"/>
  <c r="AK175" i="25" s="1"/>
  <c r="L174" i="17"/>
  <c r="N175" i="25"/>
  <c r="M174" i="17"/>
  <c r="O175" i="25"/>
  <c r="N174" i="17"/>
  <c r="P175" i="25"/>
  <c r="O174" i="17"/>
  <c r="Q175" i="25"/>
  <c r="P174" i="17"/>
  <c r="R175" i="25"/>
  <c r="Q174" i="17"/>
  <c r="S175" i="25"/>
  <c r="R174" i="17"/>
  <c r="T175" i="25"/>
  <c r="S174" i="17"/>
  <c r="U175" i="25"/>
  <c r="T174" i="17"/>
  <c r="V175" i="25"/>
  <c r="U174" i="17"/>
  <c r="W175" i="25"/>
  <c r="V174" i="17"/>
  <c r="X175" i="25"/>
  <c r="W174" i="17"/>
  <c r="Y175" i="25"/>
  <c r="X174" i="17"/>
  <c r="Z175" i="25"/>
  <c r="Y174" i="17"/>
  <c r="AA175" i="25"/>
  <c r="Z174" i="17"/>
  <c r="AB175" i="25"/>
  <c r="AE174" i="17"/>
  <c r="AG174" i="17"/>
  <c r="AH174" i="17"/>
  <c r="AG175" i="25"/>
  <c r="C175" i="17"/>
  <c r="E176" i="25"/>
  <c r="D175" i="17"/>
  <c r="F176" i="25"/>
  <c r="E175" i="17"/>
  <c r="G176" i="25"/>
  <c r="F175" i="17"/>
  <c r="H176" i="25"/>
  <c r="G175" i="17"/>
  <c r="I176" i="25"/>
  <c r="H175" i="17"/>
  <c r="J176" i="25"/>
  <c r="I175" i="17"/>
  <c r="K176" i="25"/>
  <c r="J175" i="17"/>
  <c r="L176" i="25"/>
  <c r="K175" i="17"/>
  <c r="M176" i="25"/>
  <c r="AE176" i="25" s="1"/>
  <c r="AK176" i="25" s="1"/>
  <c r="L175" i="17"/>
  <c r="N176" i="25"/>
  <c r="M175" i="17"/>
  <c r="O176" i="25"/>
  <c r="N175" i="17"/>
  <c r="P176" i="25"/>
  <c r="O175" i="17"/>
  <c r="Q176" i="25"/>
  <c r="P175" i="17"/>
  <c r="R176" i="25"/>
  <c r="Q175" i="17"/>
  <c r="S176" i="25"/>
  <c r="R175" i="17"/>
  <c r="T176" i="25"/>
  <c r="S175" i="17"/>
  <c r="U176" i="25"/>
  <c r="T175" i="17"/>
  <c r="V176" i="25"/>
  <c r="U175" i="17"/>
  <c r="W176" i="25"/>
  <c r="V175" i="17"/>
  <c r="X176" i="25"/>
  <c r="W175" i="17"/>
  <c r="Y176" i="25"/>
  <c r="X175" i="17"/>
  <c r="Z176" i="25"/>
  <c r="Y175" i="17"/>
  <c r="AA176" i="25"/>
  <c r="Z175" i="17"/>
  <c r="AB176" i="25"/>
  <c r="AE175" i="17"/>
  <c r="AG175" i="17"/>
  <c r="AH175" i="17"/>
  <c r="AG176" i="25"/>
  <c r="C176" i="17"/>
  <c r="E177" i="25"/>
  <c r="D176" i="17"/>
  <c r="F177" i="25"/>
  <c r="E176" i="17"/>
  <c r="G177" i="25"/>
  <c r="F176" i="17"/>
  <c r="H177" i="25"/>
  <c r="G176" i="17"/>
  <c r="I177" i="25"/>
  <c r="H176" i="17"/>
  <c r="J177" i="25"/>
  <c r="I176" i="17"/>
  <c r="K177" i="25"/>
  <c r="J176" i="17"/>
  <c r="L177" i="25"/>
  <c r="K176" i="17"/>
  <c r="M177" i="25"/>
  <c r="AE177" i="25" s="1"/>
  <c r="AK177" i="25" s="1"/>
  <c r="L176" i="17"/>
  <c r="N177" i="25"/>
  <c r="M176" i="17"/>
  <c r="O177" i="25"/>
  <c r="N176" i="17"/>
  <c r="P177" i="25"/>
  <c r="O176" i="17"/>
  <c r="Q177" i="25"/>
  <c r="P176" i="17"/>
  <c r="R177" i="25"/>
  <c r="Q176" i="17"/>
  <c r="S177" i="25"/>
  <c r="R176" i="17"/>
  <c r="T177" i="25"/>
  <c r="S176" i="17"/>
  <c r="U177" i="25"/>
  <c r="T176" i="17"/>
  <c r="V177" i="25"/>
  <c r="U176" i="17"/>
  <c r="W177" i="25"/>
  <c r="V176" i="17"/>
  <c r="X177" i="25"/>
  <c r="W176" i="17"/>
  <c r="Y177" i="25"/>
  <c r="X176" i="17"/>
  <c r="Z177" i="25"/>
  <c r="Y176" i="17"/>
  <c r="AA177" i="25"/>
  <c r="Z176" i="17"/>
  <c r="AB177" i="25"/>
  <c r="AE176" i="17"/>
  <c r="AG176" i="17"/>
  <c r="AH176" i="17"/>
  <c r="AG177" i="25"/>
  <c r="C177" i="17"/>
  <c r="E178" i="25"/>
  <c r="D177" i="17"/>
  <c r="F178" i="25"/>
  <c r="E177" i="17"/>
  <c r="G178" i="25"/>
  <c r="F177" i="17"/>
  <c r="H178" i="25"/>
  <c r="G177" i="17"/>
  <c r="I178" i="25"/>
  <c r="H177" i="17"/>
  <c r="J178" i="25"/>
  <c r="I177" i="17"/>
  <c r="K178" i="25"/>
  <c r="J177" i="17"/>
  <c r="L178" i="25"/>
  <c r="K177" i="17"/>
  <c r="M178" i="25"/>
  <c r="AE178" i="25" s="1"/>
  <c r="AK178" i="25" s="1"/>
  <c r="L177" i="17"/>
  <c r="N178" i="25"/>
  <c r="M177" i="17"/>
  <c r="O178" i="25"/>
  <c r="N177" i="17"/>
  <c r="P178" i="25"/>
  <c r="O177" i="17"/>
  <c r="Q178" i="25"/>
  <c r="P177" i="17"/>
  <c r="R178" i="25"/>
  <c r="Q177" i="17"/>
  <c r="S178" i="25"/>
  <c r="R177" i="17"/>
  <c r="T178" i="25"/>
  <c r="S177" i="17"/>
  <c r="U178" i="25"/>
  <c r="T177" i="17"/>
  <c r="V178" i="25"/>
  <c r="U177" i="17"/>
  <c r="W178" i="25"/>
  <c r="V177" i="17"/>
  <c r="X178" i="25"/>
  <c r="W177" i="17"/>
  <c r="Y178" i="25"/>
  <c r="X177" i="17"/>
  <c r="Z178" i="25"/>
  <c r="Y177" i="17"/>
  <c r="AA178" i="25"/>
  <c r="Z177" i="17"/>
  <c r="AB178" i="25"/>
  <c r="AE177" i="17"/>
  <c r="AG177" i="17"/>
  <c r="AH177" i="17"/>
  <c r="AG178" i="25"/>
  <c r="C178" i="17"/>
  <c r="E179" i="25"/>
  <c r="D178" i="17"/>
  <c r="F179" i="25"/>
  <c r="E178" i="17"/>
  <c r="G179" i="25"/>
  <c r="F178" i="17"/>
  <c r="H179" i="25"/>
  <c r="G178" i="17"/>
  <c r="I179" i="25"/>
  <c r="H178" i="17"/>
  <c r="J179" i="25"/>
  <c r="I178" i="17"/>
  <c r="K179" i="25"/>
  <c r="J178" i="17"/>
  <c r="L179" i="25"/>
  <c r="K178" i="17"/>
  <c r="M179" i="25"/>
  <c r="AE179" i="25" s="1"/>
  <c r="AK179" i="25" s="1"/>
  <c r="L178" i="17"/>
  <c r="N179" i="25"/>
  <c r="M178" i="17"/>
  <c r="O179" i="25"/>
  <c r="N178" i="17"/>
  <c r="P179" i="25"/>
  <c r="O178" i="17"/>
  <c r="Q179" i="25"/>
  <c r="P178" i="17"/>
  <c r="R179" i="25"/>
  <c r="Q178" i="17"/>
  <c r="S179" i="25"/>
  <c r="R178" i="17"/>
  <c r="T179" i="25"/>
  <c r="S178" i="17"/>
  <c r="U179" i="25"/>
  <c r="T178" i="17"/>
  <c r="V179" i="25"/>
  <c r="U178" i="17"/>
  <c r="W179" i="25"/>
  <c r="V178" i="17"/>
  <c r="X179" i="25"/>
  <c r="W178" i="17"/>
  <c r="Y179" i="25"/>
  <c r="X178" i="17"/>
  <c r="Z179" i="25"/>
  <c r="Y178" i="17"/>
  <c r="AA179" i="25"/>
  <c r="Z178" i="17"/>
  <c r="AB179" i="25"/>
  <c r="AE178" i="17"/>
  <c r="AG178" i="17"/>
  <c r="AH178" i="17"/>
  <c r="AG179" i="25"/>
  <c r="C179" i="17"/>
  <c r="E180" i="25"/>
  <c r="D179" i="17"/>
  <c r="F180" i="25"/>
  <c r="E179" i="17"/>
  <c r="G180" i="25"/>
  <c r="F179" i="17"/>
  <c r="H180" i="25"/>
  <c r="G179" i="17"/>
  <c r="I180" i="25"/>
  <c r="H179" i="17"/>
  <c r="J180" i="25"/>
  <c r="I179" i="17"/>
  <c r="K180" i="25"/>
  <c r="J179" i="17"/>
  <c r="L180" i="25"/>
  <c r="K179" i="17"/>
  <c r="M180" i="25"/>
  <c r="AE180" i="25" s="1"/>
  <c r="AK180" i="25" s="1"/>
  <c r="L179" i="17"/>
  <c r="N180" i="25"/>
  <c r="M179" i="17"/>
  <c r="O180" i="25"/>
  <c r="N179" i="17"/>
  <c r="P180" i="25"/>
  <c r="O179" i="17"/>
  <c r="Q180" i="25"/>
  <c r="P179" i="17"/>
  <c r="R180" i="25"/>
  <c r="Q179" i="17"/>
  <c r="S180" i="25"/>
  <c r="R179" i="17"/>
  <c r="T180" i="25"/>
  <c r="S179" i="17"/>
  <c r="U180" i="25"/>
  <c r="T179" i="17"/>
  <c r="V180" i="25"/>
  <c r="U179" i="17"/>
  <c r="W180" i="25"/>
  <c r="V179" i="17"/>
  <c r="X180" i="25"/>
  <c r="W179" i="17"/>
  <c r="Y180" i="25"/>
  <c r="X179" i="17"/>
  <c r="Z180" i="25"/>
  <c r="Y179" i="17"/>
  <c r="AA180" i="25"/>
  <c r="Z179" i="17"/>
  <c r="AB180" i="25"/>
  <c r="AE179" i="17"/>
  <c r="AG179" i="17"/>
  <c r="AH179" i="17"/>
  <c r="AG180" i="25"/>
  <c r="C180" i="17"/>
  <c r="E181" i="25"/>
  <c r="D180" i="17"/>
  <c r="F181" i="25"/>
  <c r="E180" i="17"/>
  <c r="G181" i="25"/>
  <c r="F180" i="17"/>
  <c r="H181" i="25"/>
  <c r="G180" i="17"/>
  <c r="I181" i="25"/>
  <c r="H180" i="17"/>
  <c r="J181" i="25"/>
  <c r="I180" i="17"/>
  <c r="K181" i="25"/>
  <c r="J180" i="17"/>
  <c r="L181" i="25"/>
  <c r="K180" i="17"/>
  <c r="M181" i="25"/>
  <c r="AE181" i="25" s="1"/>
  <c r="AK181" i="25" s="1"/>
  <c r="L180" i="17"/>
  <c r="N181" i="25"/>
  <c r="M180" i="17"/>
  <c r="O181" i="25"/>
  <c r="N180" i="17"/>
  <c r="P181" i="25"/>
  <c r="O180" i="17"/>
  <c r="Q181" i="25"/>
  <c r="P180" i="17"/>
  <c r="R181" i="25"/>
  <c r="Q180" i="17"/>
  <c r="S181" i="25"/>
  <c r="R180" i="17"/>
  <c r="T181" i="25"/>
  <c r="S180" i="17"/>
  <c r="U181" i="25"/>
  <c r="T180" i="17"/>
  <c r="V181" i="25"/>
  <c r="U180" i="17"/>
  <c r="W181" i="25"/>
  <c r="V180" i="17"/>
  <c r="X181" i="25"/>
  <c r="W180" i="17"/>
  <c r="Y181" i="25"/>
  <c r="X180" i="17"/>
  <c r="Z181" i="25"/>
  <c r="Y180" i="17"/>
  <c r="AA181" i="25"/>
  <c r="Z180" i="17"/>
  <c r="AB181" i="25"/>
  <c r="AE180" i="17"/>
  <c r="AG180" i="17"/>
  <c r="AH180" i="17"/>
  <c r="AG181" i="25"/>
  <c r="C181" i="17"/>
  <c r="E182" i="25"/>
  <c r="D181" i="17"/>
  <c r="F182" i="25"/>
  <c r="E181" i="17"/>
  <c r="G182" i="25"/>
  <c r="F181" i="17"/>
  <c r="H182" i="25"/>
  <c r="G181" i="17"/>
  <c r="I182" i="25"/>
  <c r="H181" i="17"/>
  <c r="J182" i="25"/>
  <c r="I181" i="17"/>
  <c r="K182" i="25"/>
  <c r="J181" i="17"/>
  <c r="L182" i="25"/>
  <c r="K181" i="17"/>
  <c r="M182" i="25"/>
  <c r="AE182" i="25" s="1"/>
  <c r="AK182" i="25" s="1"/>
  <c r="L181" i="17"/>
  <c r="N182" i="25"/>
  <c r="M181" i="17"/>
  <c r="O182" i="25"/>
  <c r="N181" i="17"/>
  <c r="P182" i="25"/>
  <c r="O181" i="17"/>
  <c r="Q182" i="25"/>
  <c r="P181" i="17"/>
  <c r="R182" i="25"/>
  <c r="Q181" i="17"/>
  <c r="S182" i="25"/>
  <c r="R181" i="17"/>
  <c r="T182" i="25"/>
  <c r="S181" i="17"/>
  <c r="U182" i="25"/>
  <c r="T181" i="17"/>
  <c r="V182" i="25"/>
  <c r="U181" i="17"/>
  <c r="W182" i="25"/>
  <c r="V181" i="17"/>
  <c r="X182" i="25"/>
  <c r="W181" i="17"/>
  <c r="Y182" i="25"/>
  <c r="X181" i="17"/>
  <c r="Z182" i="25"/>
  <c r="Y181" i="17"/>
  <c r="AA182" i="25"/>
  <c r="Z181" i="17"/>
  <c r="AB182" i="25"/>
  <c r="AE181" i="17"/>
  <c r="AG181" i="17"/>
  <c r="AH181" i="17"/>
  <c r="AG182" i="25"/>
  <c r="C182" i="17"/>
  <c r="E183" i="25"/>
  <c r="D182" i="17"/>
  <c r="F183" i="25"/>
  <c r="E182" i="17"/>
  <c r="G183" i="25"/>
  <c r="F182" i="17"/>
  <c r="H183" i="25"/>
  <c r="G182" i="17"/>
  <c r="I183" i="25"/>
  <c r="H182" i="17"/>
  <c r="J183" i="25"/>
  <c r="I182" i="17"/>
  <c r="K183" i="25"/>
  <c r="J182" i="17"/>
  <c r="L183" i="25"/>
  <c r="K182" i="17"/>
  <c r="M183" i="25"/>
  <c r="AE183" i="25" s="1"/>
  <c r="AK183" i="25" s="1"/>
  <c r="L182" i="17"/>
  <c r="N183" i="25"/>
  <c r="M182" i="17"/>
  <c r="O183" i="25"/>
  <c r="N182" i="17"/>
  <c r="P183" i="25"/>
  <c r="O182" i="17"/>
  <c r="Q183" i="25"/>
  <c r="P182" i="17"/>
  <c r="R183" i="25"/>
  <c r="Q182" i="17"/>
  <c r="S183" i="25"/>
  <c r="R182" i="17"/>
  <c r="T183" i="25"/>
  <c r="S182" i="17"/>
  <c r="U183" i="25"/>
  <c r="T182" i="17"/>
  <c r="V183" i="25"/>
  <c r="U182" i="17"/>
  <c r="W183" i="25"/>
  <c r="V182" i="17"/>
  <c r="X183" i="25"/>
  <c r="W182" i="17"/>
  <c r="Y183" i="25"/>
  <c r="X182" i="17"/>
  <c r="Z183" i="25"/>
  <c r="Y182" i="17"/>
  <c r="AA183" i="25"/>
  <c r="Z182" i="17"/>
  <c r="AB183" i="25"/>
  <c r="AE182" i="17"/>
  <c r="AG182" i="17"/>
  <c r="AH182" i="17"/>
  <c r="AG183" i="25"/>
  <c r="C183" i="17"/>
  <c r="E184" i="25"/>
  <c r="D183" i="17"/>
  <c r="F184" i="25"/>
  <c r="E183" i="17"/>
  <c r="G184" i="25"/>
  <c r="F183" i="17"/>
  <c r="H184" i="25"/>
  <c r="G183" i="17"/>
  <c r="I184" i="25"/>
  <c r="H183" i="17"/>
  <c r="J184" i="25"/>
  <c r="I183" i="17"/>
  <c r="K184" i="25"/>
  <c r="J183" i="17"/>
  <c r="L184" i="25"/>
  <c r="K183" i="17"/>
  <c r="M184" i="25"/>
  <c r="AE184" i="25" s="1"/>
  <c r="AK184" i="25" s="1"/>
  <c r="L183" i="17"/>
  <c r="N184" i="25"/>
  <c r="M183" i="17"/>
  <c r="O184" i="25"/>
  <c r="N183" i="17"/>
  <c r="P184" i="25"/>
  <c r="O183" i="17"/>
  <c r="Q184" i="25"/>
  <c r="P183" i="17"/>
  <c r="R184" i="25"/>
  <c r="Q183" i="17"/>
  <c r="S184" i="25"/>
  <c r="R183" i="17"/>
  <c r="T184" i="25"/>
  <c r="S183" i="17"/>
  <c r="U184" i="25"/>
  <c r="T183" i="17"/>
  <c r="V184" i="25"/>
  <c r="U183" i="17"/>
  <c r="W184" i="25"/>
  <c r="V183" i="17"/>
  <c r="X184" i="25"/>
  <c r="W183" i="17"/>
  <c r="Y184" i="25"/>
  <c r="X183" i="17"/>
  <c r="Z184" i="25"/>
  <c r="Y183" i="17"/>
  <c r="AA184" i="25"/>
  <c r="Z183" i="17"/>
  <c r="AB184" i="25"/>
  <c r="AE183" i="17"/>
  <c r="AG183" i="17"/>
  <c r="AH183" i="17"/>
  <c r="AG184" i="25"/>
  <c r="C184" i="17"/>
  <c r="E185" i="25"/>
  <c r="D184" i="17"/>
  <c r="F185" i="25"/>
  <c r="E184" i="17"/>
  <c r="G185" i="25"/>
  <c r="F184" i="17"/>
  <c r="H185" i="25"/>
  <c r="G184" i="17"/>
  <c r="I185" i="25"/>
  <c r="H184" i="17"/>
  <c r="J185" i="25"/>
  <c r="I184" i="17"/>
  <c r="K185" i="25"/>
  <c r="J184" i="17"/>
  <c r="L185" i="25"/>
  <c r="K184" i="17"/>
  <c r="M185" i="25"/>
  <c r="AE185" i="25" s="1"/>
  <c r="AK185" i="25" s="1"/>
  <c r="L184" i="17"/>
  <c r="N185" i="25"/>
  <c r="M184" i="17"/>
  <c r="O185" i="25"/>
  <c r="N184" i="17"/>
  <c r="P185" i="25"/>
  <c r="O184" i="17"/>
  <c r="Q185" i="25"/>
  <c r="P184" i="17"/>
  <c r="R185" i="25"/>
  <c r="Q184" i="17"/>
  <c r="S185" i="25"/>
  <c r="R184" i="17"/>
  <c r="T185" i="25"/>
  <c r="S184" i="17"/>
  <c r="U185" i="25"/>
  <c r="T184" i="17"/>
  <c r="V185" i="25"/>
  <c r="U184" i="17"/>
  <c r="W185" i="25"/>
  <c r="V184" i="17"/>
  <c r="X185" i="25"/>
  <c r="W184" i="17"/>
  <c r="Y185" i="25"/>
  <c r="X184" i="17"/>
  <c r="Z185" i="25"/>
  <c r="Y184" i="17"/>
  <c r="AA185" i="25"/>
  <c r="Z184" i="17"/>
  <c r="AB185" i="25"/>
  <c r="AE184" i="17"/>
  <c r="AG184" i="17"/>
  <c r="AH184" i="17"/>
  <c r="AG185" i="25"/>
  <c r="C185" i="17"/>
  <c r="E186" i="25"/>
  <c r="D185" i="17"/>
  <c r="F186" i="25"/>
  <c r="E185" i="17"/>
  <c r="G186" i="25"/>
  <c r="F185" i="17"/>
  <c r="H186" i="25"/>
  <c r="G185" i="17"/>
  <c r="I186" i="25"/>
  <c r="H185" i="17"/>
  <c r="J186" i="25"/>
  <c r="I185" i="17"/>
  <c r="K186" i="25"/>
  <c r="J185" i="17"/>
  <c r="L186" i="25"/>
  <c r="K185" i="17"/>
  <c r="M186" i="25"/>
  <c r="AE186" i="25" s="1"/>
  <c r="AK186" i="25" s="1"/>
  <c r="L185" i="17"/>
  <c r="N186" i="25"/>
  <c r="M185" i="17"/>
  <c r="O186" i="25"/>
  <c r="N185" i="17"/>
  <c r="P186" i="25"/>
  <c r="O185" i="17"/>
  <c r="Q186" i="25"/>
  <c r="P185" i="17"/>
  <c r="R186" i="25"/>
  <c r="Q185" i="17"/>
  <c r="S186" i="25"/>
  <c r="R185" i="17"/>
  <c r="T186" i="25"/>
  <c r="S185" i="17"/>
  <c r="U186" i="25"/>
  <c r="T185" i="17"/>
  <c r="V186" i="25"/>
  <c r="U185" i="17"/>
  <c r="W186" i="25"/>
  <c r="V185" i="17"/>
  <c r="X186" i="25"/>
  <c r="W185" i="17"/>
  <c r="Y186" i="25"/>
  <c r="X185" i="17"/>
  <c r="Z186" i="25"/>
  <c r="Y185" i="17"/>
  <c r="AA186" i="25"/>
  <c r="Z185" i="17"/>
  <c r="AB186" i="25"/>
  <c r="AE185" i="17"/>
  <c r="AG185" i="17"/>
  <c r="AH185" i="17"/>
  <c r="AG186" i="25"/>
  <c r="C186" i="17"/>
  <c r="E187" i="25"/>
  <c r="D186" i="17"/>
  <c r="F187" i="25"/>
  <c r="E186" i="17"/>
  <c r="G187" i="25"/>
  <c r="F186" i="17"/>
  <c r="H187" i="25"/>
  <c r="G186" i="17"/>
  <c r="I187" i="25"/>
  <c r="H186" i="17"/>
  <c r="J187" i="25"/>
  <c r="I186" i="17"/>
  <c r="K187" i="25"/>
  <c r="J186" i="17"/>
  <c r="L187" i="25"/>
  <c r="K186" i="17"/>
  <c r="M187" i="25"/>
  <c r="AE187" i="25" s="1"/>
  <c r="AK187" i="25" s="1"/>
  <c r="L186" i="17"/>
  <c r="N187" i="25"/>
  <c r="M186" i="17"/>
  <c r="O187" i="25"/>
  <c r="N186" i="17"/>
  <c r="P187" i="25"/>
  <c r="O186" i="17"/>
  <c r="Q187" i="25"/>
  <c r="P186" i="17"/>
  <c r="R187" i="25"/>
  <c r="Q186" i="17"/>
  <c r="S187" i="25"/>
  <c r="R186" i="17"/>
  <c r="T187" i="25"/>
  <c r="S186" i="17"/>
  <c r="U187" i="25"/>
  <c r="T186" i="17"/>
  <c r="V187" i="25"/>
  <c r="U186" i="17"/>
  <c r="W187" i="25"/>
  <c r="V186" i="17"/>
  <c r="X187" i="25"/>
  <c r="W186" i="17"/>
  <c r="Y187" i="25"/>
  <c r="X186" i="17"/>
  <c r="Z187" i="25"/>
  <c r="Y186" i="17"/>
  <c r="AA187" i="25"/>
  <c r="Z186" i="17"/>
  <c r="AB187" i="25"/>
  <c r="AE186" i="17"/>
  <c r="AG186" i="17"/>
  <c r="AH186" i="17"/>
  <c r="AG187" i="25"/>
  <c r="C187" i="17"/>
  <c r="E188" i="25"/>
  <c r="D187" i="17"/>
  <c r="F188" i="25"/>
  <c r="E187" i="17"/>
  <c r="G188" i="25"/>
  <c r="F187" i="17"/>
  <c r="H188" i="25"/>
  <c r="G187" i="17"/>
  <c r="I188" i="25"/>
  <c r="H187" i="17"/>
  <c r="J188" i="25"/>
  <c r="I187" i="17"/>
  <c r="K188" i="25"/>
  <c r="J187" i="17"/>
  <c r="L188" i="25"/>
  <c r="K187" i="17"/>
  <c r="M188" i="25"/>
  <c r="AE188" i="25" s="1"/>
  <c r="AK188" i="25" s="1"/>
  <c r="L187" i="17"/>
  <c r="N188" i="25"/>
  <c r="M187" i="17"/>
  <c r="O188" i="25"/>
  <c r="N187" i="17"/>
  <c r="P188" i="25"/>
  <c r="O187" i="17"/>
  <c r="Q188" i="25"/>
  <c r="P187" i="17"/>
  <c r="R188" i="25"/>
  <c r="Q187" i="17"/>
  <c r="S188" i="25"/>
  <c r="R187" i="17"/>
  <c r="T188" i="25"/>
  <c r="S187" i="17"/>
  <c r="U188" i="25"/>
  <c r="T187" i="17"/>
  <c r="V188" i="25"/>
  <c r="U187" i="17"/>
  <c r="W188" i="25"/>
  <c r="V187" i="17"/>
  <c r="X188" i="25"/>
  <c r="W187" i="17"/>
  <c r="Y188" i="25"/>
  <c r="X187" i="17"/>
  <c r="Z188" i="25"/>
  <c r="Y187" i="17"/>
  <c r="AA188" i="25"/>
  <c r="Z187" i="17"/>
  <c r="AB188" i="25"/>
  <c r="AE187" i="17"/>
  <c r="AG187" i="17"/>
  <c r="AH187" i="17"/>
  <c r="AG188" i="25"/>
  <c r="C188" i="17"/>
  <c r="E189" i="25"/>
  <c r="D188" i="17"/>
  <c r="F189" i="25"/>
  <c r="E188" i="17"/>
  <c r="G189" i="25"/>
  <c r="F188" i="17"/>
  <c r="H189" i="25"/>
  <c r="G188" i="17"/>
  <c r="I189" i="25"/>
  <c r="H188" i="17"/>
  <c r="J189" i="25"/>
  <c r="I188" i="17"/>
  <c r="K189" i="25"/>
  <c r="J188" i="17"/>
  <c r="L189" i="25"/>
  <c r="K188" i="17"/>
  <c r="M189" i="25"/>
  <c r="AE189" i="25" s="1"/>
  <c r="AK189" i="25" s="1"/>
  <c r="L188" i="17"/>
  <c r="N189" i="25"/>
  <c r="M188" i="17"/>
  <c r="O189" i="25"/>
  <c r="N188" i="17"/>
  <c r="P189" i="25"/>
  <c r="O188" i="17"/>
  <c r="Q189" i="25"/>
  <c r="P188" i="17"/>
  <c r="R189" i="25"/>
  <c r="Q188" i="17"/>
  <c r="S189" i="25"/>
  <c r="R188" i="17"/>
  <c r="T189" i="25"/>
  <c r="S188" i="17"/>
  <c r="U189" i="25"/>
  <c r="T188" i="17"/>
  <c r="V189" i="25"/>
  <c r="U188" i="17"/>
  <c r="W189" i="25"/>
  <c r="V188" i="17"/>
  <c r="X189" i="25"/>
  <c r="W188" i="17"/>
  <c r="Y189" i="25"/>
  <c r="X188" i="17"/>
  <c r="Z189" i="25"/>
  <c r="Y188" i="17"/>
  <c r="AA189" i="25"/>
  <c r="Z188" i="17"/>
  <c r="AB189" i="25"/>
  <c r="AE188" i="17"/>
  <c r="AG188" i="17"/>
  <c r="AH188" i="17"/>
  <c r="AG189" i="25"/>
  <c r="C189" i="17"/>
  <c r="E190" i="25"/>
  <c r="D189" i="17"/>
  <c r="F190" i="25"/>
  <c r="E189" i="17"/>
  <c r="G190" i="25"/>
  <c r="F189" i="17"/>
  <c r="H190" i="25"/>
  <c r="G189" i="17"/>
  <c r="I190" i="25"/>
  <c r="H189" i="17"/>
  <c r="J190" i="25"/>
  <c r="I189" i="17"/>
  <c r="K190" i="25"/>
  <c r="J189" i="17"/>
  <c r="L190" i="25"/>
  <c r="K189" i="17"/>
  <c r="M190" i="25"/>
  <c r="AE190" i="25" s="1"/>
  <c r="AK190" i="25" s="1"/>
  <c r="L189" i="17"/>
  <c r="N190" i="25"/>
  <c r="M189" i="17"/>
  <c r="O190" i="25"/>
  <c r="N189" i="17"/>
  <c r="P190" i="25"/>
  <c r="O189" i="17"/>
  <c r="Q190" i="25"/>
  <c r="P189" i="17"/>
  <c r="R190" i="25"/>
  <c r="Q189" i="17"/>
  <c r="S190" i="25"/>
  <c r="R189" i="17"/>
  <c r="T190" i="25"/>
  <c r="S189" i="17"/>
  <c r="U190" i="25"/>
  <c r="T189" i="17"/>
  <c r="V190" i="25"/>
  <c r="U189" i="17"/>
  <c r="W190" i="25"/>
  <c r="V189" i="17"/>
  <c r="X190" i="25"/>
  <c r="W189" i="17"/>
  <c r="Y190" i="25"/>
  <c r="X189" i="17"/>
  <c r="Z190" i="25"/>
  <c r="Y189" i="17"/>
  <c r="AA190" i="25"/>
  <c r="Z189" i="17"/>
  <c r="AB190" i="25"/>
  <c r="AE189" i="17"/>
  <c r="AG189" i="17"/>
  <c r="AH189" i="17"/>
  <c r="AG190" i="25"/>
  <c r="C190" i="17"/>
  <c r="E191" i="25"/>
  <c r="D190" i="17"/>
  <c r="F191" i="25"/>
  <c r="E190" i="17"/>
  <c r="G191" i="25"/>
  <c r="F190" i="17"/>
  <c r="H191" i="25"/>
  <c r="G190" i="17"/>
  <c r="I191" i="25"/>
  <c r="H190" i="17"/>
  <c r="J191" i="25"/>
  <c r="I190" i="17"/>
  <c r="K191" i="25"/>
  <c r="J190" i="17"/>
  <c r="L191" i="25"/>
  <c r="K190" i="17"/>
  <c r="M191" i="25"/>
  <c r="AE191" i="25" s="1"/>
  <c r="AK191" i="25" s="1"/>
  <c r="L190" i="17"/>
  <c r="N191" i="25"/>
  <c r="M190" i="17"/>
  <c r="O191" i="25"/>
  <c r="N190" i="17"/>
  <c r="P191" i="25"/>
  <c r="O190" i="17"/>
  <c r="Q191" i="25"/>
  <c r="P190" i="17"/>
  <c r="R191" i="25"/>
  <c r="Q190" i="17"/>
  <c r="S191" i="25"/>
  <c r="R190" i="17"/>
  <c r="T191" i="25"/>
  <c r="S190" i="17"/>
  <c r="U191" i="25"/>
  <c r="T190" i="17"/>
  <c r="V191" i="25"/>
  <c r="U190" i="17"/>
  <c r="W191" i="25"/>
  <c r="V190" i="17"/>
  <c r="X191" i="25"/>
  <c r="W190" i="17"/>
  <c r="Y191" i="25"/>
  <c r="X190" i="17"/>
  <c r="Z191" i="25"/>
  <c r="Y190" i="17"/>
  <c r="AA191" i="25"/>
  <c r="Z190" i="17"/>
  <c r="AB191" i="25"/>
  <c r="AE190" i="17"/>
  <c r="AG190" i="17"/>
  <c r="AH190" i="17"/>
  <c r="AG191" i="25"/>
  <c r="C191" i="17"/>
  <c r="E192" i="25"/>
  <c r="D191" i="17"/>
  <c r="F192" i="25"/>
  <c r="E191" i="17"/>
  <c r="G192" i="25"/>
  <c r="F191" i="17"/>
  <c r="H192" i="25"/>
  <c r="G191" i="17"/>
  <c r="I192" i="25"/>
  <c r="H191" i="17"/>
  <c r="J192" i="25"/>
  <c r="I191" i="17"/>
  <c r="K192" i="25"/>
  <c r="J191" i="17"/>
  <c r="L192" i="25"/>
  <c r="K191" i="17"/>
  <c r="M192" i="25"/>
  <c r="AE192" i="25" s="1"/>
  <c r="AK192" i="25" s="1"/>
  <c r="L191" i="17"/>
  <c r="N192" i="25"/>
  <c r="M191" i="17"/>
  <c r="O192" i="25"/>
  <c r="N191" i="17"/>
  <c r="P192" i="25"/>
  <c r="O191" i="17"/>
  <c r="Q192" i="25"/>
  <c r="P191" i="17"/>
  <c r="R192" i="25"/>
  <c r="Q191" i="17"/>
  <c r="S192" i="25"/>
  <c r="R191" i="17"/>
  <c r="T192" i="25"/>
  <c r="S191" i="17"/>
  <c r="U192" i="25"/>
  <c r="T191" i="17"/>
  <c r="V192" i="25"/>
  <c r="U191" i="17"/>
  <c r="W192" i="25"/>
  <c r="V191" i="17"/>
  <c r="X192" i="25"/>
  <c r="W191" i="17"/>
  <c r="Y192" i="25"/>
  <c r="X191" i="17"/>
  <c r="Z192" i="25"/>
  <c r="Y191" i="17"/>
  <c r="AA192" i="25"/>
  <c r="Z191" i="17"/>
  <c r="AB192" i="25"/>
  <c r="AE191" i="17"/>
  <c r="AG191" i="17"/>
  <c r="AH191" i="17"/>
  <c r="AG192" i="25"/>
  <c r="C192" i="17"/>
  <c r="E193" i="25"/>
  <c r="D192" i="17"/>
  <c r="F193" i="25"/>
  <c r="E192" i="17"/>
  <c r="G193" i="25"/>
  <c r="F192" i="17"/>
  <c r="H193" i="25"/>
  <c r="G192" i="17"/>
  <c r="I193" i="25"/>
  <c r="H192" i="17"/>
  <c r="J193" i="25"/>
  <c r="I192" i="17"/>
  <c r="K193" i="25"/>
  <c r="J192" i="17"/>
  <c r="L193" i="25"/>
  <c r="K192" i="17"/>
  <c r="M193" i="25"/>
  <c r="AE193" i="25" s="1"/>
  <c r="AK193" i="25" s="1"/>
  <c r="L192" i="17"/>
  <c r="N193" i="25"/>
  <c r="M192" i="17"/>
  <c r="O193" i="25"/>
  <c r="N192" i="17"/>
  <c r="P193" i="25"/>
  <c r="O192" i="17"/>
  <c r="Q193" i="25"/>
  <c r="P192" i="17"/>
  <c r="R193" i="25"/>
  <c r="Q192" i="17"/>
  <c r="S193" i="25"/>
  <c r="R192" i="17"/>
  <c r="T193" i="25"/>
  <c r="S192" i="17"/>
  <c r="U193" i="25"/>
  <c r="T192" i="17"/>
  <c r="V193" i="25"/>
  <c r="U192" i="17"/>
  <c r="W193" i="25"/>
  <c r="V192" i="17"/>
  <c r="X193" i="25"/>
  <c r="W192" i="17"/>
  <c r="Y193" i="25"/>
  <c r="X192" i="17"/>
  <c r="Z193" i="25"/>
  <c r="Y192" i="17"/>
  <c r="AA193" i="25"/>
  <c r="Z192" i="17"/>
  <c r="AB193" i="25"/>
  <c r="AE192" i="17"/>
  <c r="AG192" i="17"/>
  <c r="AH192" i="17"/>
  <c r="AG193" i="25"/>
  <c r="C193" i="17"/>
  <c r="E194" i="25"/>
  <c r="D193" i="17"/>
  <c r="F194" i="25"/>
  <c r="E193" i="17"/>
  <c r="G194" i="25"/>
  <c r="F193" i="17"/>
  <c r="H194" i="25"/>
  <c r="G193" i="17"/>
  <c r="I194" i="25"/>
  <c r="H193" i="17"/>
  <c r="J194" i="25"/>
  <c r="I193" i="17"/>
  <c r="K194" i="25"/>
  <c r="J193" i="17"/>
  <c r="L194" i="25"/>
  <c r="K193" i="17"/>
  <c r="M194" i="25"/>
  <c r="AE194" i="25" s="1"/>
  <c r="AK194" i="25" s="1"/>
  <c r="L193" i="17"/>
  <c r="N194" i="25"/>
  <c r="M193" i="17"/>
  <c r="O194" i="25"/>
  <c r="N193" i="17"/>
  <c r="P194" i="25"/>
  <c r="O193" i="17"/>
  <c r="Q194" i="25"/>
  <c r="P193" i="17"/>
  <c r="R194" i="25"/>
  <c r="Q193" i="17"/>
  <c r="S194" i="25"/>
  <c r="R193" i="17"/>
  <c r="T194" i="25"/>
  <c r="S193" i="17"/>
  <c r="U194" i="25"/>
  <c r="T193" i="17"/>
  <c r="V194" i="25"/>
  <c r="U193" i="17"/>
  <c r="W194" i="25"/>
  <c r="V193" i="17"/>
  <c r="X194" i="25"/>
  <c r="W193" i="17"/>
  <c r="Y194" i="25"/>
  <c r="X193" i="17"/>
  <c r="Z194" i="25"/>
  <c r="Y193" i="17"/>
  <c r="AA194" i="25"/>
  <c r="Z193" i="17"/>
  <c r="AB194" i="25"/>
  <c r="AE193" i="17"/>
  <c r="AG193" i="17"/>
  <c r="AH193" i="17"/>
  <c r="AG194" i="25"/>
  <c r="C194" i="17"/>
  <c r="E195" i="25"/>
  <c r="D194" i="17"/>
  <c r="F195" i="25"/>
  <c r="E194" i="17"/>
  <c r="G195" i="25"/>
  <c r="F194" i="17"/>
  <c r="H195" i="25"/>
  <c r="G194" i="17"/>
  <c r="I195" i="25"/>
  <c r="H194" i="17"/>
  <c r="J195" i="25"/>
  <c r="I194" i="17"/>
  <c r="K195" i="25"/>
  <c r="J194" i="17"/>
  <c r="L195" i="25"/>
  <c r="K194" i="17"/>
  <c r="M195" i="25"/>
  <c r="AE195" i="25" s="1"/>
  <c r="AK195" i="25" s="1"/>
  <c r="L194" i="17"/>
  <c r="N195" i="25"/>
  <c r="M194" i="17"/>
  <c r="O195" i="25"/>
  <c r="N194" i="17"/>
  <c r="P195" i="25"/>
  <c r="O194" i="17"/>
  <c r="Q195" i="25"/>
  <c r="P194" i="17"/>
  <c r="R195" i="25"/>
  <c r="Q194" i="17"/>
  <c r="S195" i="25"/>
  <c r="R194" i="17"/>
  <c r="T195" i="25"/>
  <c r="S194" i="17"/>
  <c r="U195" i="25"/>
  <c r="T194" i="17"/>
  <c r="V195" i="25"/>
  <c r="U194" i="17"/>
  <c r="W195" i="25"/>
  <c r="V194" i="17"/>
  <c r="X195" i="25"/>
  <c r="W194" i="17"/>
  <c r="Y195" i="25"/>
  <c r="X194" i="17"/>
  <c r="Z195" i="25"/>
  <c r="Y194" i="17"/>
  <c r="AA195" i="25"/>
  <c r="Z194" i="17"/>
  <c r="AB195" i="25"/>
  <c r="AE194" i="17"/>
  <c r="AG194" i="17"/>
  <c r="AH194" i="17"/>
  <c r="AG195" i="25"/>
  <c r="C195" i="17"/>
  <c r="E196" i="25"/>
  <c r="D195" i="17"/>
  <c r="F196" i="25"/>
  <c r="E195" i="17"/>
  <c r="G196" i="25"/>
  <c r="F195" i="17"/>
  <c r="H196" i="25"/>
  <c r="G195" i="17"/>
  <c r="I196" i="25"/>
  <c r="H195" i="17"/>
  <c r="J196" i="25"/>
  <c r="I195" i="17"/>
  <c r="K196" i="25"/>
  <c r="J195" i="17"/>
  <c r="L196" i="25"/>
  <c r="K195" i="17"/>
  <c r="M196" i="25"/>
  <c r="AE196" i="25" s="1"/>
  <c r="AK196" i="25" s="1"/>
  <c r="L195" i="17"/>
  <c r="N196" i="25"/>
  <c r="M195" i="17"/>
  <c r="O196" i="25"/>
  <c r="N195" i="17"/>
  <c r="P196" i="25"/>
  <c r="O195" i="17"/>
  <c r="Q196" i="25"/>
  <c r="P195" i="17"/>
  <c r="R196" i="25"/>
  <c r="Q195" i="17"/>
  <c r="S196" i="25"/>
  <c r="R195" i="17"/>
  <c r="T196" i="25"/>
  <c r="S195" i="17"/>
  <c r="U196" i="25"/>
  <c r="T195" i="17"/>
  <c r="V196" i="25"/>
  <c r="U195" i="17"/>
  <c r="W196" i="25"/>
  <c r="V195" i="17"/>
  <c r="X196" i="25"/>
  <c r="W195" i="17"/>
  <c r="Y196" i="25"/>
  <c r="X195" i="17"/>
  <c r="Z196" i="25"/>
  <c r="Y195" i="17"/>
  <c r="AA196" i="25"/>
  <c r="Z195" i="17"/>
  <c r="AB196" i="25"/>
  <c r="AE195" i="17"/>
  <c r="AG195" i="17"/>
  <c r="AH195" i="17"/>
  <c r="AG196" i="25"/>
  <c r="C196" i="17"/>
  <c r="E197" i="25"/>
  <c r="D196" i="17"/>
  <c r="F197" i="25"/>
  <c r="E196" i="17"/>
  <c r="G197" i="25"/>
  <c r="F196" i="17"/>
  <c r="H197" i="25"/>
  <c r="G196" i="17"/>
  <c r="I197" i="25"/>
  <c r="H196" i="17"/>
  <c r="J197" i="25"/>
  <c r="I196" i="17"/>
  <c r="K197" i="25"/>
  <c r="J196" i="17"/>
  <c r="L197" i="25"/>
  <c r="K196" i="17"/>
  <c r="M197" i="25"/>
  <c r="AE197" i="25" s="1"/>
  <c r="AK197" i="25" s="1"/>
  <c r="L196" i="17"/>
  <c r="N197" i="25"/>
  <c r="M196" i="17"/>
  <c r="O197" i="25"/>
  <c r="N196" i="17"/>
  <c r="P197" i="25"/>
  <c r="O196" i="17"/>
  <c r="Q197" i="25"/>
  <c r="P196" i="17"/>
  <c r="R197" i="25"/>
  <c r="Q196" i="17"/>
  <c r="S197" i="25"/>
  <c r="R196" i="17"/>
  <c r="T197" i="25"/>
  <c r="S196" i="17"/>
  <c r="U197" i="25"/>
  <c r="T196" i="17"/>
  <c r="V197" i="25"/>
  <c r="U196" i="17"/>
  <c r="W197" i="25"/>
  <c r="V196" i="17"/>
  <c r="X197" i="25"/>
  <c r="W196" i="17"/>
  <c r="Y197" i="25"/>
  <c r="X196" i="17"/>
  <c r="Z197" i="25"/>
  <c r="Y196" i="17"/>
  <c r="AA197" i="25"/>
  <c r="Z196" i="17"/>
  <c r="AB197" i="25"/>
  <c r="AE196" i="17"/>
  <c r="AG196" i="17"/>
  <c r="AH196" i="17"/>
  <c r="AG197" i="25"/>
  <c r="C197" i="17"/>
  <c r="E198" i="25"/>
  <c r="D197" i="17"/>
  <c r="F198" i="25"/>
  <c r="E197" i="17"/>
  <c r="G198" i="25"/>
  <c r="F197" i="17"/>
  <c r="H198" i="25"/>
  <c r="G197" i="17"/>
  <c r="I198" i="25"/>
  <c r="H197" i="17"/>
  <c r="J198" i="25"/>
  <c r="I197" i="17"/>
  <c r="K198" i="25"/>
  <c r="J197" i="17"/>
  <c r="L198" i="25"/>
  <c r="K197" i="17"/>
  <c r="M198" i="25"/>
  <c r="AE198" i="25" s="1"/>
  <c r="AK198" i="25" s="1"/>
  <c r="L197" i="17"/>
  <c r="N198" i="25"/>
  <c r="M197" i="17"/>
  <c r="O198" i="25"/>
  <c r="N197" i="17"/>
  <c r="P198" i="25"/>
  <c r="O197" i="17"/>
  <c r="Q198" i="25"/>
  <c r="P197" i="17"/>
  <c r="R198" i="25"/>
  <c r="Q197" i="17"/>
  <c r="S198" i="25"/>
  <c r="R197" i="17"/>
  <c r="T198" i="25"/>
  <c r="S197" i="17"/>
  <c r="U198" i="25"/>
  <c r="T197" i="17"/>
  <c r="V198" i="25"/>
  <c r="U197" i="17"/>
  <c r="W198" i="25"/>
  <c r="V197" i="17"/>
  <c r="X198" i="25"/>
  <c r="W197" i="17"/>
  <c r="Y198" i="25"/>
  <c r="X197" i="17"/>
  <c r="Z198" i="25"/>
  <c r="Y197" i="17"/>
  <c r="AA198" i="25"/>
  <c r="Z197" i="17"/>
  <c r="AB198" i="25"/>
  <c r="AE197" i="17"/>
  <c r="AG197" i="17"/>
  <c r="AH197" i="17"/>
  <c r="AG198" i="25"/>
  <c r="C198" i="17"/>
  <c r="E199" i="25"/>
  <c r="D198" i="17"/>
  <c r="F199" i="25"/>
  <c r="E198" i="17"/>
  <c r="G199" i="25"/>
  <c r="F198" i="17"/>
  <c r="H199" i="25"/>
  <c r="G198" i="17"/>
  <c r="I199" i="25"/>
  <c r="H198" i="17"/>
  <c r="J199" i="25"/>
  <c r="I198" i="17"/>
  <c r="K199" i="25"/>
  <c r="J198" i="17"/>
  <c r="L199" i="25"/>
  <c r="K198" i="17"/>
  <c r="M199" i="25"/>
  <c r="AE199" i="25" s="1"/>
  <c r="AK199" i="25" s="1"/>
  <c r="L198" i="17"/>
  <c r="N199" i="25"/>
  <c r="M198" i="17"/>
  <c r="O199" i="25"/>
  <c r="N198" i="17"/>
  <c r="P199" i="25"/>
  <c r="O198" i="17"/>
  <c r="Q199" i="25"/>
  <c r="P198" i="17"/>
  <c r="R199" i="25"/>
  <c r="Q198" i="17"/>
  <c r="S199" i="25"/>
  <c r="R198" i="17"/>
  <c r="T199" i="25"/>
  <c r="S198" i="17"/>
  <c r="U199" i="25"/>
  <c r="T198" i="17"/>
  <c r="V199" i="25"/>
  <c r="U198" i="17"/>
  <c r="W199" i="25"/>
  <c r="V198" i="17"/>
  <c r="X199" i="25"/>
  <c r="W198" i="17"/>
  <c r="Y199" i="25"/>
  <c r="X198" i="17"/>
  <c r="Z199" i="25"/>
  <c r="Y198" i="17"/>
  <c r="AA199" i="25"/>
  <c r="Z198" i="17"/>
  <c r="AB199" i="25"/>
  <c r="AE198" i="17"/>
  <c r="AG198" i="17"/>
  <c r="AH198" i="17"/>
  <c r="AG199" i="25"/>
  <c r="C199" i="17"/>
  <c r="E200" i="25"/>
  <c r="D199" i="17"/>
  <c r="F200" i="25"/>
  <c r="E199" i="17"/>
  <c r="G200" i="25"/>
  <c r="F199" i="17"/>
  <c r="H200" i="25"/>
  <c r="G199" i="17"/>
  <c r="I200" i="25"/>
  <c r="H199" i="17"/>
  <c r="J200" i="25"/>
  <c r="I199" i="17"/>
  <c r="K200" i="25"/>
  <c r="J199" i="17"/>
  <c r="L200" i="25"/>
  <c r="K199" i="17"/>
  <c r="M200" i="25"/>
  <c r="AE200" i="25" s="1"/>
  <c r="AK200" i="25" s="1"/>
  <c r="L199" i="17"/>
  <c r="N200" i="25"/>
  <c r="M199" i="17"/>
  <c r="O200" i="25"/>
  <c r="N199" i="17"/>
  <c r="P200" i="25"/>
  <c r="O199" i="17"/>
  <c r="Q200" i="25"/>
  <c r="P199" i="17"/>
  <c r="R200" i="25"/>
  <c r="Q199" i="17"/>
  <c r="S200" i="25"/>
  <c r="R199" i="17"/>
  <c r="T200" i="25"/>
  <c r="S199" i="17"/>
  <c r="U200" i="25"/>
  <c r="T199" i="17"/>
  <c r="V200" i="25"/>
  <c r="U199" i="17"/>
  <c r="W200" i="25"/>
  <c r="V199" i="17"/>
  <c r="X200" i="25"/>
  <c r="W199" i="17"/>
  <c r="Y200" i="25"/>
  <c r="X199" i="17"/>
  <c r="Z200" i="25"/>
  <c r="Y199" i="17"/>
  <c r="AA200" i="25"/>
  <c r="Z199" i="17"/>
  <c r="AB200" i="25"/>
  <c r="AE199" i="17"/>
  <c r="AG199" i="17"/>
  <c r="AH199" i="17"/>
  <c r="AG200" i="25"/>
  <c r="C200" i="17"/>
  <c r="E201" i="25"/>
  <c r="D200" i="17"/>
  <c r="F201" i="25"/>
  <c r="E200" i="17"/>
  <c r="G201" i="25"/>
  <c r="F200" i="17"/>
  <c r="H201" i="25"/>
  <c r="G200" i="17"/>
  <c r="I201" i="25"/>
  <c r="H200" i="17"/>
  <c r="J201" i="25"/>
  <c r="I200" i="17"/>
  <c r="K201" i="25"/>
  <c r="J200" i="17"/>
  <c r="L201" i="25"/>
  <c r="K200" i="17"/>
  <c r="M201" i="25"/>
  <c r="AE201" i="25" s="1"/>
  <c r="AK201" i="25" s="1"/>
  <c r="L200" i="17"/>
  <c r="N201" i="25"/>
  <c r="M200" i="17"/>
  <c r="O201" i="25"/>
  <c r="N200" i="17"/>
  <c r="P201" i="25"/>
  <c r="O200" i="17"/>
  <c r="Q201" i="25"/>
  <c r="P200" i="17"/>
  <c r="R201" i="25"/>
  <c r="Q200" i="17"/>
  <c r="S201" i="25"/>
  <c r="R200" i="17"/>
  <c r="T201" i="25"/>
  <c r="S200" i="17"/>
  <c r="U201" i="25"/>
  <c r="T200" i="17"/>
  <c r="V201" i="25"/>
  <c r="U200" i="17"/>
  <c r="W201" i="25"/>
  <c r="V200" i="17"/>
  <c r="X201" i="25"/>
  <c r="W200" i="17"/>
  <c r="Y201" i="25"/>
  <c r="X200" i="17"/>
  <c r="Z201" i="25"/>
  <c r="Y200" i="17"/>
  <c r="AA201" i="25"/>
  <c r="Z200" i="17"/>
  <c r="AB201" i="25"/>
  <c r="AE200" i="17"/>
  <c r="AG200" i="17"/>
  <c r="AH200" i="17"/>
  <c r="AG201" i="25"/>
  <c r="C201" i="17"/>
  <c r="E202" i="25"/>
  <c r="D201" i="17"/>
  <c r="F202" i="25"/>
  <c r="E201" i="17"/>
  <c r="G202" i="25"/>
  <c r="F201" i="17"/>
  <c r="H202" i="25"/>
  <c r="G201" i="17"/>
  <c r="I202" i="25"/>
  <c r="H201" i="17"/>
  <c r="J202" i="25"/>
  <c r="I201" i="17"/>
  <c r="K202" i="25"/>
  <c r="J201" i="17"/>
  <c r="L202" i="25"/>
  <c r="K201" i="17"/>
  <c r="M202" i="25"/>
  <c r="AE202" i="25" s="1"/>
  <c r="AK202" i="25" s="1"/>
  <c r="L201" i="17"/>
  <c r="N202" i="25"/>
  <c r="M201" i="17"/>
  <c r="O202" i="25"/>
  <c r="N201" i="17"/>
  <c r="P202" i="25"/>
  <c r="O201" i="17"/>
  <c r="Q202" i="25"/>
  <c r="P201" i="17"/>
  <c r="R202" i="25"/>
  <c r="Q201" i="17"/>
  <c r="S202" i="25"/>
  <c r="R201" i="17"/>
  <c r="T202" i="25"/>
  <c r="S201" i="17"/>
  <c r="U202" i="25"/>
  <c r="T201" i="17"/>
  <c r="V202" i="25"/>
  <c r="U201" i="17"/>
  <c r="W202" i="25"/>
  <c r="V201" i="17"/>
  <c r="X202" i="25"/>
  <c r="W201" i="17"/>
  <c r="Y202" i="25"/>
  <c r="X201" i="17"/>
  <c r="Z202" i="25"/>
  <c r="Y201" i="17"/>
  <c r="AA202" i="25"/>
  <c r="Z201" i="17"/>
  <c r="AB202" i="25"/>
  <c r="AE201" i="17"/>
  <c r="AG201" i="17"/>
  <c r="AH201" i="17"/>
  <c r="AG202" i="25"/>
  <c r="C202" i="17"/>
  <c r="E203" i="25"/>
  <c r="D202" i="17"/>
  <c r="F203" i="25"/>
  <c r="E202" i="17"/>
  <c r="G203" i="25"/>
  <c r="F202" i="17"/>
  <c r="H203" i="25"/>
  <c r="G202" i="17"/>
  <c r="I203" i="25"/>
  <c r="H202" i="17"/>
  <c r="J203" i="25"/>
  <c r="I202" i="17"/>
  <c r="K203" i="25"/>
  <c r="J202" i="17"/>
  <c r="L203" i="25"/>
  <c r="K202" i="17"/>
  <c r="M203" i="25"/>
  <c r="AE203" i="25" s="1"/>
  <c r="AK203" i="25" s="1"/>
  <c r="L202" i="17"/>
  <c r="N203" i="25"/>
  <c r="M202" i="17"/>
  <c r="O203" i="25"/>
  <c r="N202" i="17"/>
  <c r="P203" i="25"/>
  <c r="O202" i="17"/>
  <c r="Q203" i="25"/>
  <c r="P202" i="17"/>
  <c r="R203" i="25"/>
  <c r="Q202" i="17"/>
  <c r="S203" i="25"/>
  <c r="R202" i="17"/>
  <c r="T203" i="25"/>
  <c r="S202" i="17"/>
  <c r="U203" i="25"/>
  <c r="T202" i="17"/>
  <c r="V203" i="25"/>
  <c r="U202" i="17"/>
  <c r="W203" i="25"/>
  <c r="V202" i="17"/>
  <c r="X203" i="25"/>
  <c r="W202" i="17"/>
  <c r="Y203" i="25"/>
  <c r="X202" i="17"/>
  <c r="Z203" i="25"/>
  <c r="Y202" i="17"/>
  <c r="AA203" i="25"/>
  <c r="Z202" i="17"/>
  <c r="AB203" i="25"/>
  <c r="AE202" i="17"/>
  <c r="AG202" i="17"/>
  <c r="AH202" i="17"/>
  <c r="AG203" i="25"/>
  <c r="C203" i="17"/>
  <c r="E204" i="25"/>
  <c r="D203" i="17"/>
  <c r="F204" i="25"/>
  <c r="E203" i="17"/>
  <c r="G204" i="25"/>
  <c r="F203" i="17"/>
  <c r="H204" i="25"/>
  <c r="G203" i="17"/>
  <c r="I204" i="25"/>
  <c r="H203" i="17"/>
  <c r="J204" i="25"/>
  <c r="I203" i="17"/>
  <c r="K204" i="25"/>
  <c r="J203" i="17"/>
  <c r="L204" i="25"/>
  <c r="K203" i="17"/>
  <c r="M204" i="25"/>
  <c r="AE204" i="25" s="1"/>
  <c r="AK204" i="25" s="1"/>
  <c r="L203" i="17"/>
  <c r="N204" i="25"/>
  <c r="M203" i="17"/>
  <c r="O204" i="25"/>
  <c r="N203" i="17"/>
  <c r="P204" i="25"/>
  <c r="O203" i="17"/>
  <c r="Q204" i="25"/>
  <c r="P203" i="17"/>
  <c r="R204" i="25"/>
  <c r="Q203" i="17"/>
  <c r="S204" i="25"/>
  <c r="R203" i="17"/>
  <c r="T204" i="25"/>
  <c r="S203" i="17"/>
  <c r="U204" i="25"/>
  <c r="T203" i="17"/>
  <c r="V204" i="25"/>
  <c r="U203" i="17"/>
  <c r="W204" i="25"/>
  <c r="V203" i="17"/>
  <c r="X204" i="25"/>
  <c r="W203" i="17"/>
  <c r="Y204" i="25"/>
  <c r="X203" i="17"/>
  <c r="Z204" i="25"/>
  <c r="Y203" i="17"/>
  <c r="AA204" i="25"/>
  <c r="Z203" i="17"/>
  <c r="AB204" i="25"/>
  <c r="AE203" i="17"/>
  <c r="AG203" i="17"/>
  <c r="AH203" i="17"/>
  <c r="AG204" i="25"/>
  <c r="C204" i="17"/>
  <c r="E205" i="25"/>
  <c r="D204" i="17"/>
  <c r="F205" i="25"/>
  <c r="E204" i="17"/>
  <c r="G205" i="25"/>
  <c r="F204" i="17"/>
  <c r="H205" i="25"/>
  <c r="G204" i="17"/>
  <c r="I205" i="25"/>
  <c r="H204" i="17"/>
  <c r="J205" i="25"/>
  <c r="I204" i="17"/>
  <c r="K205" i="25"/>
  <c r="J204" i="17"/>
  <c r="L205" i="25"/>
  <c r="K204" i="17"/>
  <c r="M205" i="25"/>
  <c r="AE205" i="25" s="1"/>
  <c r="AK205" i="25" s="1"/>
  <c r="L204" i="17"/>
  <c r="N205" i="25"/>
  <c r="M204" i="17"/>
  <c r="O205" i="25"/>
  <c r="N204" i="17"/>
  <c r="P205" i="25"/>
  <c r="O204" i="17"/>
  <c r="Q205" i="25"/>
  <c r="P204" i="17"/>
  <c r="R205" i="25"/>
  <c r="Q204" i="17"/>
  <c r="S205" i="25"/>
  <c r="R204" i="17"/>
  <c r="T205" i="25"/>
  <c r="S204" i="17"/>
  <c r="U205" i="25"/>
  <c r="T204" i="17"/>
  <c r="V205" i="25"/>
  <c r="U204" i="17"/>
  <c r="W205" i="25"/>
  <c r="V204" i="17"/>
  <c r="X205" i="25"/>
  <c r="W204" i="17"/>
  <c r="Y205" i="25"/>
  <c r="X204" i="17"/>
  <c r="Z205" i="25"/>
  <c r="Y204" i="17"/>
  <c r="AA205" i="25"/>
  <c r="Z204" i="17"/>
  <c r="AB205" i="25"/>
  <c r="AE204" i="17"/>
  <c r="AG204" i="17"/>
  <c r="AH204" i="17"/>
  <c r="AG205" i="25"/>
  <c r="C205" i="17"/>
  <c r="E206" i="25"/>
  <c r="D205" i="17"/>
  <c r="F206" i="25"/>
  <c r="E205" i="17"/>
  <c r="G206" i="25"/>
  <c r="F205" i="17"/>
  <c r="H206" i="25"/>
  <c r="G205" i="17"/>
  <c r="I206" i="25"/>
  <c r="H205" i="17"/>
  <c r="J206" i="25"/>
  <c r="I205" i="17"/>
  <c r="K206" i="25"/>
  <c r="J205" i="17"/>
  <c r="L206" i="25"/>
  <c r="K205" i="17"/>
  <c r="M206" i="25"/>
  <c r="AE206" i="25" s="1"/>
  <c r="AK206" i="25" s="1"/>
  <c r="L205" i="17"/>
  <c r="N206" i="25"/>
  <c r="M205" i="17"/>
  <c r="O206" i="25"/>
  <c r="N205" i="17"/>
  <c r="P206" i="25"/>
  <c r="O205" i="17"/>
  <c r="Q206" i="25"/>
  <c r="P205" i="17"/>
  <c r="R206" i="25"/>
  <c r="Q205" i="17"/>
  <c r="S206" i="25"/>
  <c r="R205" i="17"/>
  <c r="T206" i="25"/>
  <c r="S205" i="17"/>
  <c r="U206" i="25"/>
  <c r="T205" i="17"/>
  <c r="V206" i="25"/>
  <c r="U205" i="17"/>
  <c r="W206" i="25"/>
  <c r="V205" i="17"/>
  <c r="X206" i="25"/>
  <c r="W205" i="17"/>
  <c r="Y206" i="25"/>
  <c r="X205" i="17"/>
  <c r="Z206" i="25"/>
  <c r="Y205" i="17"/>
  <c r="AA206" i="25"/>
  <c r="Z205" i="17"/>
  <c r="AB206" i="25"/>
  <c r="AE205" i="17"/>
  <c r="AG205" i="17"/>
  <c r="AH205" i="17"/>
  <c r="AG206" i="25"/>
  <c r="C206" i="17"/>
  <c r="E207" i="25"/>
  <c r="D206" i="17"/>
  <c r="F207" i="25"/>
  <c r="E206" i="17"/>
  <c r="G207" i="25"/>
  <c r="F206" i="17"/>
  <c r="H207" i="25"/>
  <c r="G206" i="17"/>
  <c r="I207" i="25"/>
  <c r="H206" i="17"/>
  <c r="J207" i="25"/>
  <c r="I206" i="17"/>
  <c r="K207" i="25"/>
  <c r="J206" i="17"/>
  <c r="L207" i="25"/>
  <c r="K206" i="17"/>
  <c r="M207" i="25"/>
  <c r="AE207" i="25" s="1"/>
  <c r="AK207" i="25" s="1"/>
  <c r="L206" i="17"/>
  <c r="N207" i="25"/>
  <c r="M206" i="17"/>
  <c r="O207" i="25"/>
  <c r="N206" i="17"/>
  <c r="P207" i="25"/>
  <c r="O206" i="17"/>
  <c r="Q207" i="25"/>
  <c r="P206" i="17"/>
  <c r="R207" i="25"/>
  <c r="Q206" i="17"/>
  <c r="S207" i="25"/>
  <c r="R206" i="17"/>
  <c r="T207" i="25"/>
  <c r="S206" i="17"/>
  <c r="U207" i="25"/>
  <c r="T206" i="17"/>
  <c r="V207" i="25"/>
  <c r="U206" i="17"/>
  <c r="W207" i="25"/>
  <c r="V206" i="17"/>
  <c r="X207" i="25"/>
  <c r="W206" i="17"/>
  <c r="Y207" i="25"/>
  <c r="X206" i="17"/>
  <c r="Z207" i="25"/>
  <c r="Y206" i="17"/>
  <c r="AA207" i="25"/>
  <c r="Z206" i="17"/>
  <c r="AB207" i="25"/>
  <c r="AE206" i="17"/>
  <c r="AG206" i="17"/>
  <c r="AH206" i="17"/>
  <c r="AG207" i="25"/>
  <c r="C207" i="17"/>
  <c r="E208" i="25"/>
  <c r="D207" i="17"/>
  <c r="F208" i="25"/>
  <c r="E207" i="17"/>
  <c r="G208" i="25"/>
  <c r="F207" i="17"/>
  <c r="H208" i="25"/>
  <c r="G207" i="17"/>
  <c r="I208" i="25"/>
  <c r="H207" i="17"/>
  <c r="J208" i="25"/>
  <c r="I207" i="17"/>
  <c r="K208" i="25"/>
  <c r="J207" i="17"/>
  <c r="L208" i="25"/>
  <c r="K207" i="17"/>
  <c r="M208" i="25"/>
  <c r="AE208" i="25" s="1"/>
  <c r="AK208" i="25" s="1"/>
  <c r="L207" i="17"/>
  <c r="N208" i="25"/>
  <c r="M207" i="17"/>
  <c r="O208" i="25"/>
  <c r="N207" i="17"/>
  <c r="P208" i="25"/>
  <c r="O207" i="17"/>
  <c r="Q208" i="25"/>
  <c r="P207" i="17"/>
  <c r="R208" i="25"/>
  <c r="Q207" i="17"/>
  <c r="S208" i="25"/>
  <c r="R207" i="17"/>
  <c r="T208" i="25"/>
  <c r="S207" i="17"/>
  <c r="U208" i="25"/>
  <c r="T207" i="17"/>
  <c r="V208" i="25"/>
  <c r="U207" i="17"/>
  <c r="W208" i="25"/>
  <c r="V207" i="17"/>
  <c r="X208" i="25"/>
  <c r="W207" i="17"/>
  <c r="Y208" i="25"/>
  <c r="X207" i="17"/>
  <c r="Z208" i="25"/>
  <c r="Y207" i="17"/>
  <c r="AA208" i="25"/>
  <c r="Z207" i="17"/>
  <c r="AB208" i="25"/>
  <c r="AE207" i="17"/>
  <c r="AG207" i="17"/>
  <c r="AH207" i="17"/>
  <c r="AG208" i="25"/>
  <c r="C208" i="17"/>
  <c r="E209" i="25"/>
  <c r="D208" i="17"/>
  <c r="F209" i="25"/>
  <c r="E208" i="17"/>
  <c r="G209" i="25"/>
  <c r="F208" i="17"/>
  <c r="H209" i="25"/>
  <c r="G208" i="17"/>
  <c r="I209" i="25"/>
  <c r="H208" i="17"/>
  <c r="J209" i="25"/>
  <c r="I208" i="17"/>
  <c r="K209" i="25"/>
  <c r="J208" i="17"/>
  <c r="L209" i="25"/>
  <c r="K208" i="17"/>
  <c r="M209" i="25"/>
  <c r="AE209" i="25" s="1"/>
  <c r="AK209" i="25" s="1"/>
  <c r="L208" i="17"/>
  <c r="N209" i="25"/>
  <c r="M208" i="17"/>
  <c r="O209" i="25"/>
  <c r="N208" i="17"/>
  <c r="P209" i="25"/>
  <c r="O208" i="17"/>
  <c r="Q209" i="25"/>
  <c r="P208" i="17"/>
  <c r="R209" i="25"/>
  <c r="Q208" i="17"/>
  <c r="S209" i="25"/>
  <c r="R208" i="17"/>
  <c r="T209" i="25"/>
  <c r="S208" i="17"/>
  <c r="U209" i="25"/>
  <c r="T208" i="17"/>
  <c r="V209" i="25"/>
  <c r="U208" i="17"/>
  <c r="W209" i="25"/>
  <c r="V208" i="17"/>
  <c r="X209" i="25"/>
  <c r="W208" i="17"/>
  <c r="Y209" i="25"/>
  <c r="X208" i="17"/>
  <c r="Z209" i="25"/>
  <c r="Y208" i="17"/>
  <c r="AA209" i="25"/>
  <c r="Z208" i="17"/>
  <c r="AB209" i="25"/>
  <c r="AE208" i="17"/>
  <c r="AG208" i="17"/>
  <c r="AH208" i="17"/>
  <c r="AG209" i="25"/>
  <c r="C209" i="17"/>
  <c r="E210" i="25"/>
  <c r="D209" i="17"/>
  <c r="F210" i="25"/>
  <c r="E209" i="17"/>
  <c r="G210" i="25"/>
  <c r="F209" i="17"/>
  <c r="H210" i="25"/>
  <c r="G209" i="17"/>
  <c r="I210" i="25"/>
  <c r="H209" i="17"/>
  <c r="J210" i="25"/>
  <c r="I209" i="17"/>
  <c r="K210" i="25"/>
  <c r="J209" i="17"/>
  <c r="L210" i="25"/>
  <c r="K209" i="17"/>
  <c r="M210" i="25"/>
  <c r="AE210" i="25" s="1"/>
  <c r="AK210" i="25" s="1"/>
  <c r="L209" i="17"/>
  <c r="N210" i="25"/>
  <c r="M209" i="17"/>
  <c r="O210" i="25"/>
  <c r="N209" i="17"/>
  <c r="P210" i="25"/>
  <c r="O209" i="17"/>
  <c r="Q210" i="25"/>
  <c r="P209" i="17"/>
  <c r="R210" i="25"/>
  <c r="Q209" i="17"/>
  <c r="S210" i="25"/>
  <c r="R209" i="17"/>
  <c r="T210" i="25"/>
  <c r="S209" i="17"/>
  <c r="U210" i="25"/>
  <c r="T209" i="17"/>
  <c r="V210" i="25"/>
  <c r="U209" i="17"/>
  <c r="W210" i="25"/>
  <c r="V209" i="17"/>
  <c r="X210" i="25"/>
  <c r="W209" i="17"/>
  <c r="Y210" i="25"/>
  <c r="X209" i="17"/>
  <c r="Z210" i="25"/>
  <c r="Y209" i="17"/>
  <c r="AA210" i="25"/>
  <c r="Z209" i="17"/>
  <c r="AB210" i="25"/>
  <c r="AE209" i="17"/>
  <c r="AG209" i="17"/>
  <c r="AH209" i="17"/>
  <c r="AG210" i="25"/>
  <c r="C210" i="17"/>
  <c r="E211" i="25"/>
  <c r="D210" i="17"/>
  <c r="F211" i="25"/>
  <c r="E210" i="17"/>
  <c r="G211" i="25"/>
  <c r="F210" i="17"/>
  <c r="H211" i="25"/>
  <c r="G210" i="17"/>
  <c r="I211" i="25"/>
  <c r="H210" i="17"/>
  <c r="J211" i="25"/>
  <c r="I210" i="17"/>
  <c r="K211" i="25"/>
  <c r="J210" i="17"/>
  <c r="L211" i="25"/>
  <c r="K210" i="17"/>
  <c r="M211" i="25"/>
  <c r="AE211" i="25" s="1"/>
  <c r="AK211" i="25" s="1"/>
  <c r="L210" i="17"/>
  <c r="N211" i="25"/>
  <c r="M210" i="17"/>
  <c r="O211" i="25"/>
  <c r="N210" i="17"/>
  <c r="P211" i="25"/>
  <c r="O210" i="17"/>
  <c r="Q211" i="25"/>
  <c r="P210" i="17"/>
  <c r="R211" i="25"/>
  <c r="Q210" i="17"/>
  <c r="S211" i="25"/>
  <c r="R210" i="17"/>
  <c r="T211" i="25"/>
  <c r="S210" i="17"/>
  <c r="U211" i="25"/>
  <c r="T210" i="17"/>
  <c r="V211" i="25"/>
  <c r="U210" i="17"/>
  <c r="W211" i="25"/>
  <c r="V210" i="17"/>
  <c r="X211" i="25"/>
  <c r="W210" i="17"/>
  <c r="Y211" i="25"/>
  <c r="X210" i="17"/>
  <c r="Z211" i="25"/>
  <c r="Y210" i="17"/>
  <c r="AA211" i="25"/>
  <c r="Z210" i="17"/>
  <c r="AB211" i="25"/>
  <c r="AE210" i="17"/>
  <c r="AG210" i="17"/>
  <c r="AH210" i="17"/>
  <c r="AG211" i="25"/>
  <c r="C211" i="17"/>
  <c r="E212" i="25"/>
  <c r="D211" i="17"/>
  <c r="F212" i="25"/>
  <c r="E211" i="17"/>
  <c r="G212" i="25"/>
  <c r="F211" i="17"/>
  <c r="H212" i="25"/>
  <c r="G211" i="17"/>
  <c r="I212" i="25"/>
  <c r="H211" i="17"/>
  <c r="J212" i="25"/>
  <c r="I211" i="17"/>
  <c r="K212" i="25"/>
  <c r="J211" i="17"/>
  <c r="L212" i="25"/>
  <c r="K211" i="17"/>
  <c r="M212" i="25"/>
  <c r="AE212" i="25" s="1"/>
  <c r="AK212" i="25" s="1"/>
  <c r="L211" i="17"/>
  <c r="N212" i="25"/>
  <c r="M211" i="17"/>
  <c r="O212" i="25"/>
  <c r="N211" i="17"/>
  <c r="P212" i="25"/>
  <c r="O211" i="17"/>
  <c r="Q212" i="25"/>
  <c r="P211" i="17"/>
  <c r="R212" i="25"/>
  <c r="Q211" i="17"/>
  <c r="S212" i="25"/>
  <c r="R211" i="17"/>
  <c r="T212" i="25"/>
  <c r="S211" i="17"/>
  <c r="U212" i="25"/>
  <c r="T211" i="17"/>
  <c r="V212" i="25"/>
  <c r="U211" i="17"/>
  <c r="W212" i="25"/>
  <c r="V211" i="17"/>
  <c r="X212" i="25"/>
  <c r="W211" i="17"/>
  <c r="Y212" i="25"/>
  <c r="X211" i="17"/>
  <c r="Z212" i="25"/>
  <c r="Y211" i="17"/>
  <c r="AA212" i="25"/>
  <c r="Z211" i="17"/>
  <c r="AB212" i="25"/>
  <c r="AE211" i="17"/>
  <c r="AG211" i="17"/>
  <c r="AH211" i="17"/>
  <c r="AG212" i="25"/>
  <c r="C212" i="17"/>
  <c r="E213" i="25"/>
  <c r="D212" i="17"/>
  <c r="F213" i="25"/>
  <c r="E212" i="17"/>
  <c r="G213" i="25"/>
  <c r="F212" i="17"/>
  <c r="H213" i="25"/>
  <c r="G212" i="17"/>
  <c r="I213" i="25"/>
  <c r="H212" i="17"/>
  <c r="J213" i="25"/>
  <c r="I212" i="17"/>
  <c r="K213" i="25"/>
  <c r="J212" i="17"/>
  <c r="L213" i="25"/>
  <c r="K212" i="17"/>
  <c r="M213" i="25"/>
  <c r="AE213" i="25" s="1"/>
  <c r="AK213" i="25" s="1"/>
  <c r="L212" i="17"/>
  <c r="N213" i="25"/>
  <c r="M212" i="17"/>
  <c r="O213" i="25"/>
  <c r="N212" i="17"/>
  <c r="P213" i="25"/>
  <c r="O212" i="17"/>
  <c r="Q213" i="25"/>
  <c r="P212" i="17"/>
  <c r="R213" i="25"/>
  <c r="Q212" i="17"/>
  <c r="S213" i="25"/>
  <c r="R212" i="17"/>
  <c r="T213" i="25"/>
  <c r="S212" i="17"/>
  <c r="U213" i="25"/>
  <c r="T212" i="17"/>
  <c r="V213" i="25"/>
  <c r="U212" i="17"/>
  <c r="W213" i="25"/>
  <c r="V212" i="17"/>
  <c r="X213" i="25"/>
  <c r="W212" i="17"/>
  <c r="Y213" i="25"/>
  <c r="X212" i="17"/>
  <c r="Z213" i="25"/>
  <c r="Y212" i="17"/>
  <c r="AA213" i="25"/>
  <c r="Z212" i="17"/>
  <c r="AB213" i="25"/>
  <c r="AE212" i="17"/>
  <c r="AG212" i="17"/>
  <c r="AH212" i="17"/>
  <c r="AG213" i="25"/>
  <c r="C213" i="17"/>
  <c r="E214" i="25"/>
  <c r="D213" i="17"/>
  <c r="F214" i="25"/>
  <c r="E213" i="17"/>
  <c r="G214" i="25"/>
  <c r="F213" i="17"/>
  <c r="H214" i="25"/>
  <c r="G213" i="17"/>
  <c r="I214" i="25"/>
  <c r="H213" i="17"/>
  <c r="J214" i="25"/>
  <c r="I213" i="17"/>
  <c r="K214" i="25"/>
  <c r="J213" i="17"/>
  <c r="L214" i="25"/>
  <c r="K213" i="17"/>
  <c r="M214" i="25"/>
  <c r="AE214" i="25" s="1"/>
  <c r="AK214" i="25" s="1"/>
  <c r="L213" i="17"/>
  <c r="N214" i="25"/>
  <c r="M213" i="17"/>
  <c r="O214" i="25"/>
  <c r="N213" i="17"/>
  <c r="P214" i="25"/>
  <c r="O213" i="17"/>
  <c r="Q214" i="25"/>
  <c r="P213" i="17"/>
  <c r="R214" i="25"/>
  <c r="Q213" i="17"/>
  <c r="S214" i="25"/>
  <c r="R213" i="17"/>
  <c r="T214" i="25"/>
  <c r="S213" i="17"/>
  <c r="U214" i="25"/>
  <c r="T213" i="17"/>
  <c r="V214" i="25"/>
  <c r="U213" i="17"/>
  <c r="W214" i="25"/>
  <c r="V213" i="17"/>
  <c r="X214" i="25"/>
  <c r="W213" i="17"/>
  <c r="Y214" i="25"/>
  <c r="X213" i="17"/>
  <c r="Z214" i="25"/>
  <c r="Y213" i="17"/>
  <c r="AA214" i="25"/>
  <c r="Z213" i="17"/>
  <c r="AB214" i="25"/>
  <c r="AE213" i="17"/>
  <c r="AG213" i="17"/>
  <c r="AH213" i="17"/>
  <c r="AG214" i="25"/>
  <c r="C214" i="17"/>
  <c r="E215" i="25"/>
  <c r="D214" i="17"/>
  <c r="F215" i="25"/>
  <c r="E214" i="17"/>
  <c r="G215" i="25"/>
  <c r="F214" i="17"/>
  <c r="H215" i="25"/>
  <c r="G214" i="17"/>
  <c r="I215" i="25"/>
  <c r="H214" i="17"/>
  <c r="J215" i="25"/>
  <c r="I214" i="17"/>
  <c r="K215" i="25"/>
  <c r="J214" i="17"/>
  <c r="L215" i="25"/>
  <c r="K214" i="17"/>
  <c r="M215" i="25"/>
  <c r="AE215" i="25" s="1"/>
  <c r="AK215" i="25" s="1"/>
  <c r="L214" i="17"/>
  <c r="N215" i="25"/>
  <c r="M214" i="17"/>
  <c r="O215" i="25"/>
  <c r="N214" i="17"/>
  <c r="P215" i="25"/>
  <c r="O214" i="17"/>
  <c r="Q215" i="25"/>
  <c r="P214" i="17"/>
  <c r="R215" i="25"/>
  <c r="Q214" i="17"/>
  <c r="S215" i="25"/>
  <c r="R214" i="17"/>
  <c r="T215" i="25"/>
  <c r="S214" i="17"/>
  <c r="U215" i="25"/>
  <c r="T214" i="17"/>
  <c r="V215" i="25"/>
  <c r="U214" i="17"/>
  <c r="W215" i="25"/>
  <c r="V214" i="17"/>
  <c r="X215" i="25"/>
  <c r="W214" i="17"/>
  <c r="Y215" i="25"/>
  <c r="X214" i="17"/>
  <c r="Z215" i="25"/>
  <c r="Y214" i="17"/>
  <c r="AA215" i="25"/>
  <c r="Z214" i="17"/>
  <c r="AB215" i="25"/>
  <c r="AE214" i="17"/>
  <c r="AG214" i="17"/>
  <c r="AH214" i="17"/>
  <c r="AG215" i="25"/>
  <c r="C215" i="17"/>
  <c r="E216" i="25"/>
  <c r="D215" i="17"/>
  <c r="F216" i="25"/>
  <c r="E215" i="17"/>
  <c r="G216" i="25"/>
  <c r="F215" i="17"/>
  <c r="H216" i="25"/>
  <c r="G215" i="17"/>
  <c r="I216" i="25"/>
  <c r="H215" i="17"/>
  <c r="J216" i="25"/>
  <c r="I215" i="17"/>
  <c r="K216" i="25"/>
  <c r="J215" i="17"/>
  <c r="L216" i="25"/>
  <c r="K215" i="17"/>
  <c r="M216" i="25"/>
  <c r="AE216" i="25" s="1"/>
  <c r="AK216" i="25" s="1"/>
  <c r="L215" i="17"/>
  <c r="N216" i="25"/>
  <c r="M215" i="17"/>
  <c r="O216" i="25"/>
  <c r="N215" i="17"/>
  <c r="P216" i="25"/>
  <c r="O215" i="17"/>
  <c r="Q216" i="25"/>
  <c r="P215" i="17"/>
  <c r="R216" i="25"/>
  <c r="Q215" i="17"/>
  <c r="S216" i="25"/>
  <c r="R215" i="17"/>
  <c r="T216" i="25"/>
  <c r="S215" i="17"/>
  <c r="U216" i="25"/>
  <c r="T215" i="17"/>
  <c r="V216" i="25"/>
  <c r="U215" i="17"/>
  <c r="W216" i="25"/>
  <c r="V215" i="17"/>
  <c r="X216" i="25"/>
  <c r="W215" i="17"/>
  <c r="Y216" i="25"/>
  <c r="X215" i="17"/>
  <c r="Z216" i="25"/>
  <c r="Y215" i="17"/>
  <c r="AA216" i="25"/>
  <c r="Z215" i="17"/>
  <c r="AB216" i="25"/>
  <c r="AE215" i="17"/>
  <c r="AG215" i="17"/>
  <c r="AH215" i="17"/>
  <c r="AG216" i="25"/>
  <c r="C216" i="17"/>
  <c r="E217" i="25"/>
  <c r="D216" i="17"/>
  <c r="F217" i="25"/>
  <c r="E216" i="17"/>
  <c r="G217" i="25"/>
  <c r="F216" i="17"/>
  <c r="H217" i="25"/>
  <c r="G216" i="17"/>
  <c r="I217" i="25"/>
  <c r="H216" i="17"/>
  <c r="J217" i="25"/>
  <c r="I216" i="17"/>
  <c r="K217" i="25"/>
  <c r="J216" i="17"/>
  <c r="L217" i="25"/>
  <c r="K216" i="17"/>
  <c r="M217" i="25"/>
  <c r="AE217" i="25" s="1"/>
  <c r="AK217" i="25" s="1"/>
  <c r="L216" i="17"/>
  <c r="N217" i="25"/>
  <c r="M216" i="17"/>
  <c r="O217" i="25"/>
  <c r="N216" i="17"/>
  <c r="P217" i="25"/>
  <c r="O216" i="17"/>
  <c r="Q217" i="25"/>
  <c r="P216" i="17"/>
  <c r="R217" i="25"/>
  <c r="Q216" i="17"/>
  <c r="S217" i="25"/>
  <c r="R216" i="17"/>
  <c r="T217" i="25"/>
  <c r="S216" i="17"/>
  <c r="U217" i="25"/>
  <c r="T216" i="17"/>
  <c r="V217" i="25"/>
  <c r="U216" i="17"/>
  <c r="W217" i="25"/>
  <c r="V216" i="17"/>
  <c r="X217" i="25"/>
  <c r="W216" i="17"/>
  <c r="Y217" i="25"/>
  <c r="X216" i="17"/>
  <c r="Z217" i="25"/>
  <c r="Y216" i="17"/>
  <c r="AA217" i="25"/>
  <c r="Z216" i="17"/>
  <c r="AB217" i="25"/>
  <c r="AE216" i="17"/>
  <c r="AG216" i="17"/>
  <c r="AH216" i="17"/>
  <c r="AG217" i="25"/>
  <c r="C217" i="17"/>
  <c r="E218" i="25"/>
  <c r="D217" i="17"/>
  <c r="F218" i="25"/>
  <c r="E217" i="17"/>
  <c r="G218" i="25"/>
  <c r="F217" i="17"/>
  <c r="H218" i="25"/>
  <c r="G217" i="17"/>
  <c r="I218" i="25"/>
  <c r="H217" i="17"/>
  <c r="J218" i="25"/>
  <c r="I217" i="17"/>
  <c r="K218" i="25"/>
  <c r="J217" i="17"/>
  <c r="L218" i="25"/>
  <c r="K217" i="17"/>
  <c r="M218" i="25"/>
  <c r="AE218" i="25" s="1"/>
  <c r="AK218" i="25" s="1"/>
  <c r="L217" i="17"/>
  <c r="N218" i="25"/>
  <c r="M217" i="17"/>
  <c r="O218" i="25"/>
  <c r="N217" i="17"/>
  <c r="P218" i="25"/>
  <c r="O217" i="17"/>
  <c r="Q218" i="25"/>
  <c r="P217" i="17"/>
  <c r="R218" i="25"/>
  <c r="Q217" i="17"/>
  <c r="S218" i="25"/>
  <c r="R217" i="17"/>
  <c r="T218" i="25"/>
  <c r="S217" i="17"/>
  <c r="U218" i="25"/>
  <c r="T217" i="17"/>
  <c r="V218" i="25"/>
  <c r="U217" i="17"/>
  <c r="W218" i="25"/>
  <c r="V217" i="17"/>
  <c r="X218" i="25"/>
  <c r="W217" i="17"/>
  <c r="Y218" i="25"/>
  <c r="X217" i="17"/>
  <c r="Z218" i="25"/>
  <c r="Y217" i="17"/>
  <c r="AA218" i="25"/>
  <c r="Z217" i="17"/>
  <c r="AB218" i="25"/>
  <c r="AE217" i="17"/>
  <c r="AG217" i="17"/>
  <c r="AH217" i="17"/>
  <c r="AG218" i="25"/>
  <c r="C218" i="17"/>
  <c r="E219" i="25"/>
  <c r="D218" i="17"/>
  <c r="F219" i="25"/>
  <c r="E218" i="17"/>
  <c r="G219" i="25"/>
  <c r="F218" i="17"/>
  <c r="H219" i="25"/>
  <c r="G218" i="17"/>
  <c r="I219" i="25"/>
  <c r="H218" i="17"/>
  <c r="J219" i="25"/>
  <c r="I218" i="17"/>
  <c r="K219" i="25"/>
  <c r="J218" i="17"/>
  <c r="L219" i="25"/>
  <c r="K218" i="17"/>
  <c r="M219" i="25"/>
  <c r="AE219" i="25" s="1"/>
  <c r="AK219" i="25" s="1"/>
  <c r="L218" i="17"/>
  <c r="N219" i="25"/>
  <c r="M218" i="17"/>
  <c r="O219" i="25"/>
  <c r="N218" i="17"/>
  <c r="P219" i="25"/>
  <c r="O218" i="17"/>
  <c r="Q219" i="25"/>
  <c r="P218" i="17"/>
  <c r="R219" i="25"/>
  <c r="Q218" i="17"/>
  <c r="S219" i="25"/>
  <c r="R218" i="17"/>
  <c r="T219" i="25"/>
  <c r="S218" i="17"/>
  <c r="U219" i="25"/>
  <c r="T218" i="17"/>
  <c r="V219" i="25"/>
  <c r="U218" i="17"/>
  <c r="W219" i="25"/>
  <c r="V218" i="17"/>
  <c r="X219" i="25"/>
  <c r="W218" i="17"/>
  <c r="Y219" i="25"/>
  <c r="X218" i="17"/>
  <c r="Z219" i="25"/>
  <c r="Y218" i="17"/>
  <c r="AA219" i="25"/>
  <c r="Z218" i="17"/>
  <c r="AB219" i="25"/>
  <c r="AE218" i="17"/>
  <c r="AG218" i="17"/>
  <c r="AH218" i="17"/>
  <c r="AG219" i="25"/>
  <c r="C219" i="17"/>
  <c r="E220" i="25"/>
  <c r="D219" i="17"/>
  <c r="F220" i="25"/>
  <c r="E219" i="17"/>
  <c r="G220" i="25"/>
  <c r="F219" i="17"/>
  <c r="H220" i="25"/>
  <c r="G219" i="17"/>
  <c r="I220" i="25"/>
  <c r="H219" i="17"/>
  <c r="J220" i="25"/>
  <c r="I219" i="17"/>
  <c r="K220" i="25"/>
  <c r="J219" i="17"/>
  <c r="L220" i="25"/>
  <c r="K219" i="17"/>
  <c r="M220" i="25"/>
  <c r="AE220" i="25" s="1"/>
  <c r="AK220" i="25" s="1"/>
  <c r="L219" i="17"/>
  <c r="N220" i="25"/>
  <c r="M219" i="17"/>
  <c r="O220" i="25"/>
  <c r="N219" i="17"/>
  <c r="P220" i="25"/>
  <c r="O219" i="17"/>
  <c r="Q220" i="25"/>
  <c r="P219" i="17"/>
  <c r="R220" i="25"/>
  <c r="Q219" i="17"/>
  <c r="S220" i="25"/>
  <c r="R219" i="17"/>
  <c r="T220" i="25"/>
  <c r="S219" i="17"/>
  <c r="U220" i="25"/>
  <c r="T219" i="17"/>
  <c r="V220" i="25"/>
  <c r="U219" i="17"/>
  <c r="W220" i="25"/>
  <c r="V219" i="17"/>
  <c r="X220" i="25"/>
  <c r="W219" i="17"/>
  <c r="Y220" i="25"/>
  <c r="X219" i="17"/>
  <c r="Z220" i="25"/>
  <c r="Y219" i="17"/>
  <c r="AA220" i="25"/>
  <c r="Z219" i="17"/>
  <c r="AB220" i="25"/>
  <c r="AE219" i="17"/>
  <c r="AG219" i="17"/>
  <c r="AH219" i="17"/>
  <c r="AG220" i="25"/>
  <c r="C220" i="17"/>
  <c r="E221" i="25"/>
  <c r="D220" i="17"/>
  <c r="F221" i="25"/>
  <c r="E220" i="17"/>
  <c r="G221" i="25"/>
  <c r="F220" i="17"/>
  <c r="H221" i="25"/>
  <c r="G220" i="17"/>
  <c r="I221" i="25"/>
  <c r="H220" i="17"/>
  <c r="J221" i="25"/>
  <c r="I220" i="17"/>
  <c r="K221" i="25"/>
  <c r="J220" i="17"/>
  <c r="L221" i="25"/>
  <c r="K220" i="17"/>
  <c r="M221" i="25"/>
  <c r="AE221" i="25" s="1"/>
  <c r="AK221" i="25" s="1"/>
  <c r="L220" i="17"/>
  <c r="N221" i="25"/>
  <c r="M220" i="17"/>
  <c r="O221" i="25"/>
  <c r="N220" i="17"/>
  <c r="P221" i="25"/>
  <c r="O220" i="17"/>
  <c r="Q221" i="25"/>
  <c r="P220" i="17"/>
  <c r="R221" i="25"/>
  <c r="Q220" i="17"/>
  <c r="S221" i="25"/>
  <c r="R220" i="17"/>
  <c r="T221" i="25"/>
  <c r="S220" i="17"/>
  <c r="U221" i="25"/>
  <c r="T220" i="17"/>
  <c r="V221" i="25"/>
  <c r="U220" i="17"/>
  <c r="W221" i="25"/>
  <c r="V220" i="17"/>
  <c r="X221" i="25"/>
  <c r="W220" i="17"/>
  <c r="Y221" i="25"/>
  <c r="X220" i="17"/>
  <c r="Z221" i="25"/>
  <c r="Y220" i="17"/>
  <c r="AA221" i="25"/>
  <c r="Z220" i="17"/>
  <c r="AB221" i="25"/>
  <c r="AE220" i="17"/>
  <c r="AG220" i="17"/>
  <c r="AH220" i="17"/>
  <c r="AG221" i="25"/>
  <c r="C221" i="17"/>
  <c r="E222" i="25"/>
  <c r="D221" i="17"/>
  <c r="F222" i="25"/>
  <c r="E221" i="17"/>
  <c r="G222" i="25"/>
  <c r="F221" i="17"/>
  <c r="H222" i="25"/>
  <c r="G221" i="17"/>
  <c r="I222" i="25"/>
  <c r="H221" i="17"/>
  <c r="J222" i="25"/>
  <c r="I221" i="17"/>
  <c r="K222" i="25"/>
  <c r="J221" i="17"/>
  <c r="L222" i="25"/>
  <c r="K221" i="17"/>
  <c r="M222" i="25"/>
  <c r="AE222" i="25" s="1"/>
  <c r="AK222" i="25" s="1"/>
  <c r="L221" i="17"/>
  <c r="N222" i="25"/>
  <c r="M221" i="17"/>
  <c r="O222" i="25"/>
  <c r="N221" i="17"/>
  <c r="P222" i="25"/>
  <c r="O221" i="17"/>
  <c r="Q222" i="25"/>
  <c r="P221" i="17"/>
  <c r="R222" i="25"/>
  <c r="Q221" i="17"/>
  <c r="S222" i="25"/>
  <c r="R221" i="17"/>
  <c r="T222" i="25"/>
  <c r="S221" i="17"/>
  <c r="U222" i="25"/>
  <c r="T221" i="17"/>
  <c r="V222" i="25"/>
  <c r="U221" i="17"/>
  <c r="W222" i="25"/>
  <c r="V221" i="17"/>
  <c r="X222" i="25"/>
  <c r="W221" i="17"/>
  <c r="Y222" i="25"/>
  <c r="X221" i="17"/>
  <c r="Z222" i="25"/>
  <c r="Y221" i="17"/>
  <c r="AA222" i="25"/>
  <c r="Z221" i="17"/>
  <c r="AB222" i="25"/>
  <c r="AE221" i="17"/>
  <c r="AG221" i="17"/>
  <c r="AH221" i="17"/>
  <c r="AG222" i="25"/>
  <c r="C222" i="17"/>
  <c r="E223" i="25"/>
  <c r="D222" i="17"/>
  <c r="F223" i="25"/>
  <c r="E222" i="17"/>
  <c r="G223" i="25"/>
  <c r="F222" i="17"/>
  <c r="H223" i="25"/>
  <c r="G222" i="17"/>
  <c r="I223" i="25"/>
  <c r="H222" i="17"/>
  <c r="J223" i="25"/>
  <c r="I222" i="17"/>
  <c r="K223" i="25"/>
  <c r="J222" i="17"/>
  <c r="L223" i="25"/>
  <c r="K222" i="17"/>
  <c r="M223" i="25"/>
  <c r="AE223" i="25" s="1"/>
  <c r="AK223" i="25" s="1"/>
  <c r="L222" i="17"/>
  <c r="N223" i="25"/>
  <c r="M222" i="17"/>
  <c r="O223" i="25"/>
  <c r="N222" i="17"/>
  <c r="P223" i="25"/>
  <c r="O222" i="17"/>
  <c r="Q223" i="25"/>
  <c r="P222" i="17"/>
  <c r="R223" i="25"/>
  <c r="Q222" i="17"/>
  <c r="S223" i="25"/>
  <c r="R222" i="17"/>
  <c r="T223" i="25"/>
  <c r="S222" i="17"/>
  <c r="U223" i="25"/>
  <c r="T222" i="17"/>
  <c r="V223" i="25"/>
  <c r="U222" i="17"/>
  <c r="W223" i="25"/>
  <c r="V222" i="17"/>
  <c r="X223" i="25"/>
  <c r="W222" i="17"/>
  <c r="Y223" i="25"/>
  <c r="X222" i="17"/>
  <c r="Z223" i="25"/>
  <c r="Y222" i="17"/>
  <c r="AA223" i="25"/>
  <c r="Z222" i="17"/>
  <c r="AB223" i="25"/>
  <c r="AE222" i="17"/>
  <c r="AG222" i="17"/>
  <c r="AH222" i="17"/>
  <c r="AG223" i="25"/>
  <c r="C223" i="17"/>
  <c r="E224" i="25"/>
  <c r="D223" i="17"/>
  <c r="F224" i="25"/>
  <c r="E223" i="17"/>
  <c r="G224" i="25"/>
  <c r="F223" i="17"/>
  <c r="H224" i="25"/>
  <c r="G223" i="17"/>
  <c r="I224" i="25"/>
  <c r="H223" i="17"/>
  <c r="J224" i="25"/>
  <c r="I223" i="17"/>
  <c r="K224" i="25"/>
  <c r="J223" i="17"/>
  <c r="L224" i="25"/>
  <c r="K223" i="17"/>
  <c r="M224" i="25"/>
  <c r="AE224" i="25" s="1"/>
  <c r="AK224" i="25" s="1"/>
  <c r="L223" i="17"/>
  <c r="N224" i="25"/>
  <c r="M223" i="17"/>
  <c r="O224" i="25"/>
  <c r="N223" i="17"/>
  <c r="P224" i="25"/>
  <c r="O223" i="17"/>
  <c r="Q224" i="25"/>
  <c r="P223" i="17"/>
  <c r="R224" i="25"/>
  <c r="Q223" i="17"/>
  <c r="S224" i="25"/>
  <c r="R223" i="17"/>
  <c r="T224" i="25"/>
  <c r="S223" i="17"/>
  <c r="U224" i="25"/>
  <c r="T223" i="17"/>
  <c r="V224" i="25"/>
  <c r="U223" i="17"/>
  <c r="W224" i="25"/>
  <c r="V223" i="17"/>
  <c r="X224" i="25"/>
  <c r="W223" i="17"/>
  <c r="Y224" i="25"/>
  <c r="X223" i="17"/>
  <c r="Z224" i="25"/>
  <c r="Y223" i="17"/>
  <c r="AA224" i="25"/>
  <c r="Z223" i="17"/>
  <c r="AB224" i="25"/>
  <c r="AE223" i="17"/>
  <c r="AG223" i="17"/>
  <c r="AH223" i="17"/>
  <c r="AG224" i="25"/>
  <c r="C224" i="17"/>
  <c r="E225" i="25"/>
  <c r="D224" i="17"/>
  <c r="F225" i="25"/>
  <c r="E224" i="17"/>
  <c r="G225" i="25"/>
  <c r="F224" i="17"/>
  <c r="H225" i="25"/>
  <c r="G224" i="17"/>
  <c r="I225" i="25"/>
  <c r="H224" i="17"/>
  <c r="J225" i="25"/>
  <c r="I224" i="17"/>
  <c r="K225" i="25"/>
  <c r="J224" i="17"/>
  <c r="L225" i="25"/>
  <c r="K224" i="17"/>
  <c r="M225" i="25"/>
  <c r="AE225" i="25" s="1"/>
  <c r="AK225" i="25" s="1"/>
  <c r="L224" i="17"/>
  <c r="N225" i="25"/>
  <c r="M224" i="17"/>
  <c r="O225" i="25"/>
  <c r="N224" i="17"/>
  <c r="P225" i="25"/>
  <c r="O224" i="17"/>
  <c r="Q225" i="25"/>
  <c r="P224" i="17"/>
  <c r="R225" i="25"/>
  <c r="Q224" i="17"/>
  <c r="S225" i="25"/>
  <c r="R224" i="17"/>
  <c r="T225" i="25"/>
  <c r="S224" i="17"/>
  <c r="U225" i="25"/>
  <c r="T224" i="17"/>
  <c r="V225" i="25"/>
  <c r="U224" i="17"/>
  <c r="W225" i="25"/>
  <c r="V224" i="17"/>
  <c r="X225" i="25"/>
  <c r="W224" i="17"/>
  <c r="Y225" i="25"/>
  <c r="X224" i="17"/>
  <c r="Z225" i="25"/>
  <c r="Y224" i="17"/>
  <c r="AA225" i="25"/>
  <c r="Z224" i="17"/>
  <c r="AB225" i="25"/>
  <c r="AE224" i="17"/>
  <c r="AG224" i="17"/>
  <c r="AH224" i="17"/>
  <c r="AG225" i="25"/>
  <c r="C225" i="17"/>
  <c r="E226" i="25"/>
  <c r="D225" i="17"/>
  <c r="F226" i="25"/>
  <c r="E225" i="17"/>
  <c r="G226" i="25"/>
  <c r="F225" i="17"/>
  <c r="H226" i="25"/>
  <c r="G225" i="17"/>
  <c r="I226" i="25"/>
  <c r="H225" i="17"/>
  <c r="J226" i="25"/>
  <c r="I225" i="17"/>
  <c r="K226" i="25"/>
  <c r="J225" i="17"/>
  <c r="L226" i="25"/>
  <c r="K225" i="17"/>
  <c r="M226" i="25"/>
  <c r="AE226" i="25" s="1"/>
  <c r="AK226" i="25" s="1"/>
  <c r="L225" i="17"/>
  <c r="N226" i="25"/>
  <c r="M225" i="17"/>
  <c r="O226" i="25"/>
  <c r="N225" i="17"/>
  <c r="P226" i="25"/>
  <c r="O225" i="17"/>
  <c r="Q226" i="25"/>
  <c r="P225" i="17"/>
  <c r="R226" i="25"/>
  <c r="Q225" i="17"/>
  <c r="S226" i="25"/>
  <c r="R225" i="17"/>
  <c r="T226" i="25"/>
  <c r="S225" i="17"/>
  <c r="U226" i="25"/>
  <c r="T225" i="17"/>
  <c r="V226" i="25"/>
  <c r="U225" i="17"/>
  <c r="W226" i="25"/>
  <c r="V225" i="17"/>
  <c r="X226" i="25"/>
  <c r="W225" i="17"/>
  <c r="Y226" i="25"/>
  <c r="X225" i="17"/>
  <c r="Z226" i="25"/>
  <c r="Y225" i="17"/>
  <c r="AA226" i="25"/>
  <c r="Z225" i="17"/>
  <c r="AB226" i="25"/>
  <c r="AE225" i="17"/>
  <c r="AG225" i="17"/>
  <c r="AH225" i="17"/>
  <c r="AG226" i="25"/>
  <c r="C226" i="17"/>
  <c r="E227" i="25"/>
  <c r="D226" i="17"/>
  <c r="F227" i="25"/>
  <c r="E226" i="17"/>
  <c r="G227" i="25"/>
  <c r="F226" i="17"/>
  <c r="H227" i="25"/>
  <c r="G226" i="17"/>
  <c r="I227" i="25"/>
  <c r="H226" i="17"/>
  <c r="J227" i="25"/>
  <c r="I226" i="17"/>
  <c r="K227" i="25"/>
  <c r="J226" i="17"/>
  <c r="L227" i="25"/>
  <c r="K226" i="17"/>
  <c r="M227" i="25"/>
  <c r="AE227" i="25" s="1"/>
  <c r="AK227" i="25" s="1"/>
  <c r="L226" i="17"/>
  <c r="N227" i="25"/>
  <c r="M226" i="17"/>
  <c r="O227" i="25"/>
  <c r="N226" i="17"/>
  <c r="P227" i="25"/>
  <c r="O226" i="17"/>
  <c r="Q227" i="25"/>
  <c r="P226" i="17"/>
  <c r="R227" i="25"/>
  <c r="Q226" i="17"/>
  <c r="S227" i="25"/>
  <c r="R226" i="17"/>
  <c r="T227" i="25"/>
  <c r="S226" i="17"/>
  <c r="U227" i="25"/>
  <c r="T226" i="17"/>
  <c r="V227" i="25"/>
  <c r="U226" i="17"/>
  <c r="W227" i="25"/>
  <c r="V226" i="17"/>
  <c r="X227" i="25"/>
  <c r="W226" i="17"/>
  <c r="Y227" i="25"/>
  <c r="X226" i="17"/>
  <c r="Z227" i="25"/>
  <c r="Y226" i="17"/>
  <c r="AA227" i="25"/>
  <c r="Z226" i="17"/>
  <c r="AB227" i="25"/>
  <c r="AE226" i="17"/>
  <c r="AG226" i="17"/>
  <c r="AH226" i="17"/>
  <c r="AG227" i="25"/>
  <c r="C227" i="17"/>
  <c r="E228" i="25"/>
  <c r="D227" i="17"/>
  <c r="F228" i="25"/>
  <c r="E227" i="17"/>
  <c r="G228" i="25"/>
  <c r="F227" i="17"/>
  <c r="H228" i="25"/>
  <c r="G227" i="17"/>
  <c r="I228" i="25"/>
  <c r="H227" i="17"/>
  <c r="J228" i="25"/>
  <c r="I227" i="17"/>
  <c r="K228" i="25"/>
  <c r="J227" i="17"/>
  <c r="L228" i="25"/>
  <c r="K227" i="17"/>
  <c r="M228" i="25"/>
  <c r="AE228" i="25" s="1"/>
  <c r="AK228" i="25" s="1"/>
  <c r="L227" i="17"/>
  <c r="N228" i="25"/>
  <c r="M227" i="17"/>
  <c r="O228" i="25"/>
  <c r="N227" i="17"/>
  <c r="P228" i="25"/>
  <c r="O227" i="17"/>
  <c r="Q228" i="25"/>
  <c r="P227" i="17"/>
  <c r="R228" i="25"/>
  <c r="Q227" i="17"/>
  <c r="S228" i="25"/>
  <c r="R227" i="17"/>
  <c r="T228" i="25"/>
  <c r="S227" i="17"/>
  <c r="U228" i="25"/>
  <c r="T227" i="17"/>
  <c r="V228" i="25"/>
  <c r="U227" i="17"/>
  <c r="W228" i="25"/>
  <c r="V227" i="17"/>
  <c r="X228" i="25"/>
  <c r="W227" i="17"/>
  <c r="Y228" i="25"/>
  <c r="X227" i="17"/>
  <c r="Z228" i="25"/>
  <c r="Y227" i="17"/>
  <c r="AA228" i="25"/>
  <c r="Z227" i="17"/>
  <c r="AB228" i="25"/>
  <c r="AE227" i="17"/>
  <c r="AG227" i="17"/>
  <c r="AH227" i="17"/>
  <c r="AG228" i="25"/>
  <c r="C228" i="17"/>
  <c r="E229" i="25"/>
  <c r="D228" i="17"/>
  <c r="F229" i="25"/>
  <c r="E228" i="17"/>
  <c r="G229" i="25"/>
  <c r="F228" i="17"/>
  <c r="H229" i="25"/>
  <c r="G228" i="17"/>
  <c r="I229" i="25"/>
  <c r="H228" i="17"/>
  <c r="J229" i="25"/>
  <c r="I228" i="17"/>
  <c r="K229" i="25"/>
  <c r="J228" i="17"/>
  <c r="L229" i="25"/>
  <c r="K228" i="17"/>
  <c r="M229" i="25"/>
  <c r="AE229" i="25" s="1"/>
  <c r="AK229" i="25" s="1"/>
  <c r="L228" i="17"/>
  <c r="N229" i="25"/>
  <c r="M228" i="17"/>
  <c r="O229" i="25"/>
  <c r="N228" i="17"/>
  <c r="P229" i="25"/>
  <c r="O228" i="17"/>
  <c r="Q229" i="25"/>
  <c r="P228" i="17"/>
  <c r="R229" i="25"/>
  <c r="Q228" i="17"/>
  <c r="S229" i="25"/>
  <c r="R228" i="17"/>
  <c r="T229" i="25"/>
  <c r="S228" i="17"/>
  <c r="U229" i="25"/>
  <c r="T228" i="17"/>
  <c r="V229" i="25"/>
  <c r="U228" i="17"/>
  <c r="W229" i="25"/>
  <c r="V228" i="17"/>
  <c r="X229" i="25"/>
  <c r="W228" i="17"/>
  <c r="Y229" i="25"/>
  <c r="X228" i="17"/>
  <c r="Z229" i="25"/>
  <c r="Y228" i="17"/>
  <c r="AA229" i="25"/>
  <c r="Z228" i="17"/>
  <c r="AB229" i="25"/>
  <c r="AE228" i="17"/>
  <c r="AG228" i="17"/>
  <c r="AH228" i="17"/>
  <c r="AG229" i="25"/>
  <c r="C229" i="17"/>
  <c r="E230" i="25"/>
  <c r="D229" i="17"/>
  <c r="F230" i="25"/>
  <c r="E229" i="17"/>
  <c r="G230" i="25"/>
  <c r="F229" i="17"/>
  <c r="H230" i="25"/>
  <c r="G229" i="17"/>
  <c r="I230" i="25"/>
  <c r="H229" i="17"/>
  <c r="J230" i="25"/>
  <c r="I229" i="17"/>
  <c r="K230" i="25"/>
  <c r="J229" i="17"/>
  <c r="L230" i="25"/>
  <c r="K229" i="17"/>
  <c r="M230" i="25"/>
  <c r="AE230" i="25" s="1"/>
  <c r="AK230" i="25" s="1"/>
  <c r="L229" i="17"/>
  <c r="N230" i="25"/>
  <c r="M229" i="17"/>
  <c r="O230" i="25"/>
  <c r="N229" i="17"/>
  <c r="P230" i="25"/>
  <c r="O229" i="17"/>
  <c r="Q230" i="25"/>
  <c r="P229" i="17"/>
  <c r="R230" i="25"/>
  <c r="Q229" i="17"/>
  <c r="S230" i="25"/>
  <c r="R229" i="17"/>
  <c r="T230" i="25"/>
  <c r="S229" i="17"/>
  <c r="U230" i="25"/>
  <c r="T229" i="17"/>
  <c r="V230" i="25"/>
  <c r="U229" i="17"/>
  <c r="W230" i="25"/>
  <c r="V229" i="17"/>
  <c r="X230" i="25"/>
  <c r="W229" i="17"/>
  <c r="Y230" i="25"/>
  <c r="X229" i="17"/>
  <c r="Z230" i="25"/>
  <c r="Y229" i="17"/>
  <c r="AA230" i="25"/>
  <c r="Z229" i="17"/>
  <c r="AB230" i="25"/>
  <c r="AE229" i="17"/>
  <c r="AG229" i="17"/>
  <c r="AH229" i="17"/>
  <c r="AG230" i="25"/>
  <c r="C230" i="17"/>
  <c r="E231" i="25"/>
  <c r="D230" i="17"/>
  <c r="F231" i="25"/>
  <c r="E230" i="17"/>
  <c r="G231" i="25"/>
  <c r="F230" i="17"/>
  <c r="H231" i="25"/>
  <c r="G230" i="17"/>
  <c r="I231" i="25"/>
  <c r="H230" i="17"/>
  <c r="J231" i="25"/>
  <c r="I230" i="17"/>
  <c r="K231" i="25"/>
  <c r="J230" i="17"/>
  <c r="L231" i="25"/>
  <c r="K230" i="17"/>
  <c r="M231" i="25"/>
  <c r="AE231" i="25" s="1"/>
  <c r="AK231" i="25" s="1"/>
  <c r="L230" i="17"/>
  <c r="N231" i="25"/>
  <c r="M230" i="17"/>
  <c r="O231" i="25"/>
  <c r="N230" i="17"/>
  <c r="P231" i="25"/>
  <c r="O230" i="17"/>
  <c r="Q231" i="25"/>
  <c r="P230" i="17"/>
  <c r="R231" i="25"/>
  <c r="Q230" i="17"/>
  <c r="S231" i="25"/>
  <c r="R230" i="17"/>
  <c r="T231" i="25"/>
  <c r="S230" i="17"/>
  <c r="U231" i="25"/>
  <c r="T230" i="17"/>
  <c r="V231" i="25"/>
  <c r="U230" i="17"/>
  <c r="W231" i="25"/>
  <c r="V230" i="17"/>
  <c r="X231" i="25"/>
  <c r="W230" i="17"/>
  <c r="Y231" i="25"/>
  <c r="X230" i="17"/>
  <c r="Z231" i="25"/>
  <c r="Y230" i="17"/>
  <c r="AA231" i="25"/>
  <c r="Z230" i="17"/>
  <c r="AB231" i="25"/>
  <c r="AE230" i="17"/>
  <c r="AG230" i="17"/>
  <c r="AH230" i="17"/>
  <c r="AG231" i="25"/>
  <c r="C231" i="17"/>
  <c r="E232" i="25"/>
  <c r="D231" i="17"/>
  <c r="F232" i="25"/>
  <c r="E231" i="17"/>
  <c r="G232" i="25"/>
  <c r="F231" i="17"/>
  <c r="H232" i="25"/>
  <c r="G231" i="17"/>
  <c r="I232" i="25"/>
  <c r="H231" i="17"/>
  <c r="J232" i="25"/>
  <c r="I231" i="17"/>
  <c r="K232" i="25"/>
  <c r="J231" i="17"/>
  <c r="L232" i="25"/>
  <c r="K231" i="17"/>
  <c r="M232" i="25"/>
  <c r="AE232" i="25" s="1"/>
  <c r="AK232" i="25" s="1"/>
  <c r="L231" i="17"/>
  <c r="N232" i="25"/>
  <c r="M231" i="17"/>
  <c r="O232" i="25"/>
  <c r="N231" i="17"/>
  <c r="P232" i="25"/>
  <c r="O231" i="17"/>
  <c r="Q232" i="25"/>
  <c r="P231" i="17"/>
  <c r="R232" i="25"/>
  <c r="Q231" i="17"/>
  <c r="S232" i="25"/>
  <c r="R231" i="17"/>
  <c r="T232" i="25"/>
  <c r="S231" i="17"/>
  <c r="U232" i="25"/>
  <c r="T231" i="17"/>
  <c r="V232" i="25"/>
  <c r="U231" i="17"/>
  <c r="W232" i="25"/>
  <c r="V231" i="17"/>
  <c r="X232" i="25"/>
  <c r="W231" i="17"/>
  <c r="Y232" i="25"/>
  <c r="X231" i="17"/>
  <c r="Z232" i="25"/>
  <c r="Y231" i="17"/>
  <c r="AA232" i="25"/>
  <c r="Z231" i="17"/>
  <c r="AB232" i="25"/>
  <c r="AE231" i="17"/>
  <c r="AG231" i="17"/>
  <c r="AH231" i="17"/>
  <c r="AG232" i="25"/>
  <c r="C232" i="17"/>
  <c r="E233" i="25"/>
  <c r="D232" i="17"/>
  <c r="F233" i="25"/>
  <c r="E232" i="17"/>
  <c r="G233" i="25"/>
  <c r="F232" i="17"/>
  <c r="H233" i="25"/>
  <c r="G232" i="17"/>
  <c r="I233" i="25"/>
  <c r="H232" i="17"/>
  <c r="J233" i="25"/>
  <c r="I232" i="17"/>
  <c r="K233" i="25"/>
  <c r="J232" i="17"/>
  <c r="L233" i="25"/>
  <c r="K232" i="17"/>
  <c r="M233" i="25"/>
  <c r="AE233" i="25" s="1"/>
  <c r="AK233" i="25" s="1"/>
  <c r="L232" i="17"/>
  <c r="N233" i="25"/>
  <c r="M232" i="17"/>
  <c r="O233" i="25"/>
  <c r="N232" i="17"/>
  <c r="P233" i="25"/>
  <c r="O232" i="17"/>
  <c r="Q233" i="25"/>
  <c r="P232" i="17"/>
  <c r="R233" i="25"/>
  <c r="Q232" i="17"/>
  <c r="S233" i="25"/>
  <c r="R232" i="17"/>
  <c r="T233" i="25"/>
  <c r="S232" i="17"/>
  <c r="U233" i="25"/>
  <c r="T232" i="17"/>
  <c r="V233" i="25"/>
  <c r="U232" i="17"/>
  <c r="W233" i="25"/>
  <c r="V232" i="17"/>
  <c r="X233" i="25"/>
  <c r="W232" i="17"/>
  <c r="Y233" i="25"/>
  <c r="X232" i="17"/>
  <c r="Z233" i="25"/>
  <c r="Y232" i="17"/>
  <c r="AA233" i="25"/>
  <c r="Z232" i="17"/>
  <c r="AB233" i="25"/>
  <c r="AE232" i="17"/>
  <c r="AG232" i="17"/>
  <c r="AH232" i="17"/>
  <c r="AG233" i="25"/>
  <c r="C233" i="17"/>
  <c r="E234" i="25"/>
  <c r="D233" i="17"/>
  <c r="F234" i="25"/>
  <c r="E233" i="17"/>
  <c r="G234" i="25"/>
  <c r="F233" i="17"/>
  <c r="H234" i="25"/>
  <c r="G233" i="17"/>
  <c r="I234" i="25"/>
  <c r="H233" i="17"/>
  <c r="J234" i="25"/>
  <c r="I233" i="17"/>
  <c r="K234" i="25"/>
  <c r="J233" i="17"/>
  <c r="L234" i="25"/>
  <c r="K233" i="17"/>
  <c r="M234" i="25"/>
  <c r="AE234" i="25" s="1"/>
  <c r="AK234" i="25" s="1"/>
  <c r="L233" i="17"/>
  <c r="N234" i="25"/>
  <c r="M233" i="17"/>
  <c r="O234" i="25"/>
  <c r="N233" i="17"/>
  <c r="P234" i="25"/>
  <c r="O233" i="17"/>
  <c r="Q234" i="25"/>
  <c r="P233" i="17"/>
  <c r="R234" i="25"/>
  <c r="Q233" i="17"/>
  <c r="S234" i="25"/>
  <c r="R233" i="17"/>
  <c r="T234" i="25"/>
  <c r="S233" i="17"/>
  <c r="U234" i="25"/>
  <c r="T233" i="17"/>
  <c r="V234" i="25"/>
  <c r="U233" i="17"/>
  <c r="W234" i="25"/>
  <c r="V233" i="17"/>
  <c r="X234" i="25"/>
  <c r="W233" i="17"/>
  <c r="Y234" i="25"/>
  <c r="X233" i="17"/>
  <c r="Z234" i="25"/>
  <c r="Y233" i="17"/>
  <c r="AA234" i="25"/>
  <c r="Z233" i="17"/>
  <c r="AB234" i="25"/>
  <c r="AE233" i="17"/>
  <c r="AG233" i="17"/>
  <c r="AH233" i="17"/>
  <c r="AG234" i="25"/>
  <c r="C234" i="17"/>
  <c r="E235" i="25"/>
  <c r="D234" i="17"/>
  <c r="F235" i="25"/>
  <c r="E234" i="17"/>
  <c r="G235" i="25"/>
  <c r="F234" i="17"/>
  <c r="H235" i="25"/>
  <c r="G234" i="17"/>
  <c r="I235" i="25"/>
  <c r="H234" i="17"/>
  <c r="J235" i="25"/>
  <c r="I234" i="17"/>
  <c r="K235" i="25"/>
  <c r="J234" i="17"/>
  <c r="L235" i="25"/>
  <c r="K234" i="17"/>
  <c r="M235" i="25"/>
  <c r="AE235" i="25" s="1"/>
  <c r="AK235" i="25" s="1"/>
  <c r="L234" i="17"/>
  <c r="N235" i="25"/>
  <c r="M234" i="17"/>
  <c r="O235" i="25"/>
  <c r="N234" i="17"/>
  <c r="P235" i="25"/>
  <c r="O234" i="17"/>
  <c r="Q235" i="25"/>
  <c r="P234" i="17"/>
  <c r="R235" i="25"/>
  <c r="Q234" i="17"/>
  <c r="S235" i="25"/>
  <c r="R234" i="17"/>
  <c r="T235" i="25"/>
  <c r="S234" i="17"/>
  <c r="U235" i="25"/>
  <c r="T234" i="17"/>
  <c r="V235" i="25"/>
  <c r="U234" i="17"/>
  <c r="W235" i="25"/>
  <c r="V234" i="17"/>
  <c r="X235" i="25"/>
  <c r="W234" i="17"/>
  <c r="Y235" i="25"/>
  <c r="X234" i="17"/>
  <c r="Z235" i="25"/>
  <c r="Y234" i="17"/>
  <c r="AA235" i="25"/>
  <c r="Z234" i="17"/>
  <c r="AB235" i="25"/>
  <c r="AE234" i="17"/>
  <c r="AG234" i="17"/>
  <c r="AH234" i="17"/>
  <c r="AG235" i="25"/>
  <c r="C235" i="17"/>
  <c r="E236" i="25"/>
  <c r="D235" i="17"/>
  <c r="F236" i="25"/>
  <c r="E235" i="17"/>
  <c r="G236" i="25"/>
  <c r="F235" i="17"/>
  <c r="H236" i="25"/>
  <c r="G235" i="17"/>
  <c r="I236" i="25"/>
  <c r="H235" i="17"/>
  <c r="J236" i="25"/>
  <c r="I235" i="17"/>
  <c r="K236" i="25"/>
  <c r="J235" i="17"/>
  <c r="L236" i="25"/>
  <c r="K235" i="17"/>
  <c r="M236" i="25"/>
  <c r="AE236" i="25" s="1"/>
  <c r="AK236" i="25" s="1"/>
  <c r="L235" i="17"/>
  <c r="N236" i="25"/>
  <c r="M235" i="17"/>
  <c r="O236" i="25"/>
  <c r="N235" i="17"/>
  <c r="P236" i="25"/>
  <c r="O235" i="17"/>
  <c r="Q236" i="25"/>
  <c r="P235" i="17"/>
  <c r="R236" i="25"/>
  <c r="Q235" i="17"/>
  <c r="S236" i="25"/>
  <c r="R235" i="17"/>
  <c r="T236" i="25"/>
  <c r="S235" i="17"/>
  <c r="U236" i="25"/>
  <c r="T235" i="17"/>
  <c r="V236" i="25"/>
  <c r="U235" i="17"/>
  <c r="W236" i="25"/>
  <c r="V235" i="17"/>
  <c r="X236" i="25"/>
  <c r="W235" i="17"/>
  <c r="Y236" i="25"/>
  <c r="X235" i="17"/>
  <c r="Z236" i="25"/>
  <c r="Y235" i="17"/>
  <c r="AA236" i="25"/>
  <c r="Z235" i="17"/>
  <c r="AB236" i="25"/>
  <c r="AE235" i="17"/>
  <c r="AG235" i="17"/>
  <c r="AH235" i="17"/>
  <c r="AG236" i="25"/>
  <c r="C236" i="17"/>
  <c r="E237" i="25"/>
  <c r="D236" i="17"/>
  <c r="F237" i="25"/>
  <c r="E236" i="17"/>
  <c r="G237" i="25"/>
  <c r="F236" i="17"/>
  <c r="H237" i="25"/>
  <c r="G236" i="17"/>
  <c r="I237" i="25"/>
  <c r="H236" i="17"/>
  <c r="J237" i="25"/>
  <c r="I236" i="17"/>
  <c r="K237" i="25"/>
  <c r="J236" i="17"/>
  <c r="L237" i="25"/>
  <c r="K236" i="17"/>
  <c r="M237" i="25"/>
  <c r="AE237" i="25" s="1"/>
  <c r="AK237" i="25" s="1"/>
  <c r="L236" i="17"/>
  <c r="N237" i="25"/>
  <c r="M236" i="17"/>
  <c r="O237" i="25"/>
  <c r="N236" i="17"/>
  <c r="P237" i="25"/>
  <c r="O236" i="17"/>
  <c r="Q237" i="25"/>
  <c r="P236" i="17"/>
  <c r="R237" i="25"/>
  <c r="Q236" i="17"/>
  <c r="S237" i="25"/>
  <c r="R236" i="17"/>
  <c r="T237" i="25"/>
  <c r="S236" i="17"/>
  <c r="U237" i="25"/>
  <c r="T236" i="17"/>
  <c r="V237" i="25"/>
  <c r="U236" i="17"/>
  <c r="W237" i="25"/>
  <c r="V236" i="17"/>
  <c r="X237" i="25"/>
  <c r="W236" i="17"/>
  <c r="Y237" i="25"/>
  <c r="X236" i="17"/>
  <c r="Z237" i="25"/>
  <c r="Y236" i="17"/>
  <c r="AA237" i="25"/>
  <c r="Z236" i="17"/>
  <c r="AB237" i="25"/>
  <c r="AE236" i="17"/>
  <c r="AG236" i="17"/>
  <c r="AH236" i="17"/>
  <c r="AG237" i="25"/>
  <c r="C237" i="17"/>
  <c r="E238" i="25"/>
  <c r="D237" i="17"/>
  <c r="F238" i="25"/>
  <c r="E237" i="17"/>
  <c r="G238" i="25"/>
  <c r="F237" i="17"/>
  <c r="H238" i="25"/>
  <c r="G237" i="17"/>
  <c r="I238" i="25"/>
  <c r="H237" i="17"/>
  <c r="J238" i="25"/>
  <c r="I237" i="17"/>
  <c r="K238" i="25"/>
  <c r="J237" i="17"/>
  <c r="L238" i="25"/>
  <c r="K237" i="17"/>
  <c r="M238" i="25"/>
  <c r="AE238" i="25" s="1"/>
  <c r="AK238" i="25" s="1"/>
  <c r="L237" i="17"/>
  <c r="N238" i="25"/>
  <c r="M237" i="17"/>
  <c r="O238" i="25"/>
  <c r="N237" i="17"/>
  <c r="P238" i="25"/>
  <c r="O237" i="17"/>
  <c r="Q238" i="25"/>
  <c r="P237" i="17"/>
  <c r="R238" i="25"/>
  <c r="Q237" i="17"/>
  <c r="S238" i="25"/>
  <c r="R237" i="17"/>
  <c r="T238" i="25"/>
  <c r="S237" i="17"/>
  <c r="U238" i="25"/>
  <c r="T237" i="17"/>
  <c r="V238" i="25"/>
  <c r="U237" i="17"/>
  <c r="W238" i="25"/>
  <c r="V237" i="17"/>
  <c r="X238" i="25"/>
  <c r="W237" i="17"/>
  <c r="Y238" i="25"/>
  <c r="X237" i="17"/>
  <c r="Z238" i="25"/>
  <c r="Y237" i="17"/>
  <c r="AA238" i="25"/>
  <c r="Z237" i="17"/>
  <c r="AB238" i="25"/>
  <c r="AE237" i="17"/>
  <c r="AG237" i="17"/>
  <c r="AH237" i="17"/>
  <c r="AG238" i="25"/>
  <c r="C238" i="17"/>
  <c r="E239" i="25"/>
  <c r="D238" i="17"/>
  <c r="F239" i="25"/>
  <c r="E238" i="17"/>
  <c r="G239" i="25"/>
  <c r="F238" i="17"/>
  <c r="H239" i="25"/>
  <c r="G238" i="17"/>
  <c r="I239" i="25"/>
  <c r="H238" i="17"/>
  <c r="J239" i="25"/>
  <c r="I238" i="17"/>
  <c r="K239" i="25"/>
  <c r="J238" i="17"/>
  <c r="L239" i="25"/>
  <c r="K238" i="17"/>
  <c r="M239" i="25"/>
  <c r="AE239" i="25" s="1"/>
  <c r="AK239" i="25" s="1"/>
  <c r="L238" i="17"/>
  <c r="N239" i="25"/>
  <c r="M238" i="17"/>
  <c r="O239" i="25"/>
  <c r="N238" i="17"/>
  <c r="P239" i="25"/>
  <c r="O238" i="17"/>
  <c r="Q239" i="25"/>
  <c r="P238" i="17"/>
  <c r="R239" i="25"/>
  <c r="Q238" i="17"/>
  <c r="S239" i="25"/>
  <c r="R238" i="17"/>
  <c r="T239" i="25"/>
  <c r="S238" i="17"/>
  <c r="U239" i="25"/>
  <c r="T238" i="17"/>
  <c r="V239" i="25"/>
  <c r="U238" i="17"/>
  <c r="W239" i="25"/>
  <c r="V238" i="17"/>
  <c r="X239" i="25"/>
  <c r="W238" i="17"/>
  <c r="Y239" i="25"/>
  <c r="X238" i="17"/>
  <c r="Z239" i="25"/>
  <c r="Y238" i="17"/>
  <c r="AA239" i="25"/>
  <c r="Z238" i="17"/>
  <c r="AB239" i="25"/>
  <c r="AE238" i="17"/>
  <c r="AG238" i="17"/>
  <c r="AH238" i="17"/>
  <c r="AG239" i="25"/>
  <c r="C239" i="17"/>
  <c r="E240" i="25"/>
  <c r="D239" i="17"/>
  <c r="F240" i="25"/>
  <c r="E239" i="17"/>
  <c r="G240" i="25"/>
  <c r="F239" i="17"/>
  <c r="H240" i="25"/>
  <c r="G239" i="17"/>
  <c r="I240" i="25"/>
  <c r="H239" i="17"/>
  <c r="J240" i="25"/>
  <c r="I239" i="17"/>
  <c r="K240" i="25"/>
  <c r="J239" i="17"/>
  <c r="L240" i="25"/>
  <c r="K239" i="17"/>
  <c r="M240" i="25"/>
  <c r="AE240" i="25" s="1"/>
  <c r="AK240" i="25" s="1"/>
  <c r="L239" i="17"/>
  <c r="N240" i="25"/>
  <c r="M239" i="17"/>
  <c r="O240" i="25"/>
  <c r="N239" i="17"/>
  <c r="P240" i="25"/>
  <c r="O239" i="17"/>
  <c r="Q240" i="25"/>
  <c r="P239" i="17"/>
  <c r="R240" i="25"/>
  <c r="Q239" i="17"/>
  <c r="S240" i="25"/>
  <c r="R239" i="17"/>
  <c r="T240" i="25"/>
  <c r="S239" i="17"/>
  <c r="U240" i="25"/>
  <c r="T239" i="17"/>
  <c r="V240" i="25"/>
  <c r="U239" i="17"/>
  <c r="W240" i="25"/>
  <c r="V239" i="17"/>
  <c r="X240" i="25"/>
  <c r="W239" i="17"/>
  <c r="Y240" i="25"/>
  <c r="X239" i="17"/>
  <c r="Z240" i="25"/>
  <c r="Y239" i="17"/>
  <c r="AA240" i="25"/>
  <c r="Z239" i="17"/>
  <c r="AB240" i="25"/>
  <c r="AE239" i="17"/>
  <c r="AG239" i="17"/>
  <c r="AH239" i="17"/>
  <c r="AG240" i="25"/>
  <c r="C240" i="17"/>
  <c r="E241" i="25"/>
  <c r="D240" i="17"/>
  <c r="F241" i="25"/>
  <c r="E240" i="17"/>
  <c r="G241" i="25"/>
  <c r="F240" i="17"/>
  <c r="H241" i="25"/>
  <c r="G240" i="17"/>
  <c r="I241" i="25"/>
  <c r="H240" i="17"/>
  <c r="J241" i="25"/>
  <c r="I240" i="17"/>
  <c r="K241" i="25"/>
  <c r="J240" i="17"/>
  <c r="L241" i="25"/>
  <c r="K240" i="17"/>
  <c r="M241" i="25"/>
  <c r="AE241" i="25" s="1"/>
  <c r="AK241" i="25" s="1"/>
  <c r="L240" i="17"/>
  <c r="N241" i="25"/>
  <c r="M240" i="17"/>
  <c r="O241" i="25"/>
  <c r="N240" i="17"/>
  <c r="P241" i="25"/>
  <c r="O240" i="17"/>
  <c r="Q241" i="25"/>
  <c r="P240" i="17"/>
  <c r="R241" i="25"/>
  <c r="Q240" i="17"/>
  <c r="S241" i="25"/>
  <c r="R240" i="17"/>
  <c r="T241" i="25"/>
  <c r="S240" i="17"/>
  <c r="U241" i="25"/>
  <c r="T240" i="17"/>
  <c r="V241" i="25"/>
  <c r="U240" i="17"/>
  <c r="W241" i="25"/>
  <c r="V240" i="17"/>
  <c r="X241" i="25"/>
  <c r="W240" i="17"/>
  <c r="Y241" i="25"/>
  <c r="X240" i="17"/>
  <c r="Z241" i="25"/>
  <c r="Y240" i="17"/>
  <c r="AA241" i="25"/>
  <c r="Z240" i="17"/>
  <c r="AB241" i="25"/>
  <c r="AE240" i="17"/>
  <c r="AG240" i="17"/>
  <c r="AH240" i="17"/>
  <c r="AG241" i="25"/>
  <c r="C241" i="17"/>
  <c r="E242" i="25"/>
  <c r="D241" i="17"/>
  <c r="F242" i="25"/>
  <c r="E241" i="17"/>
  <c r="G242" i="25"/>
  <c r="F241" i="17"/>
  <c r="H242" i="25"/>
  <c r="G241" i="17"/>
  <c r="I242" i="25"/>
  <c r="H241" i="17"/>
  <c r="J242" i="25"/>
  <c r="I241" i="17"/>
  <c r="K242" i="25"/>
  <c r="J241" i="17"/>
  <c r="L242" i="25"/>
  <c r="K241" i="17"/>
  <c r="M242" i="25"/>
  <c r="AE242" i="25" s="1"/>
  <c r="AK242" i="25" s="1"/>
  <c r="L241" i="17"/>
  <c r="N242" i="25"/>
  <c r="M241" i="17"/>
  <c r="O242" i="25"/>
  <c r="N241" i="17"/>
  <c r="P242" i="25"/>
  <c r="O241" i="17"/>
  <c r="Q242" i="25"/>
  <c r="P241" i="17"/>
  <c r="R242" i="25"/>
  <c r="Q241" i="17"/>
  <c r="S242" i="25"/>
  <c r="R241" i="17"/>
  <c r="T242" i="25"/>
  <c r="S241" i="17"/>
  <c r="U242" i="25"/>
  <c r="T241" i="17"/>
  <c r="V242" i="25"/>
  <c r="U241" i="17"/>
  <c r="W242" i="25"/>
  <c r="V241" i="17"/>
  <c r="X242" i="25"/>
  <c r="W241" i="17"/>
  <c r="Y242" i="25"/>
  <c r="X241" i="17"/>
  <c r="Z242" i="25"/>
  <c r="Y241" i="17"/>
  <c r="AA242" i="25"/>
  <c r="Z241" i="17"/>
  <c r="AB242" i="25"/>
  <c r="AE241" i="17"/>
  <c r="AG241" i="17"/>
  <c r="AH241" i="17"/>
  <c r="AG242" i="25"/>
  <c r="C242" i="17"/>
  <c r="E243" i="25"/>
  <c r="D242" i="17"/>
  <c r="F243" i="25"/>
  <c r="E242" i="17"/>
  <c r="G243" i="25"/>
  <c r="F242" i="17"/>
  <c r="H243" i="25"/>
  <c r="G242" i="17"/>
  <c r="I243" i="25"/>
  <c r="H242" i="17"/>
  <c r="J243" i="25"/>
  <c r="I242" i="17"/>
  <c r="K243" i="25"/>
  <c r="J242" i="17"/>
  <c r="L243" i="25"/>
  <c r="K242" i="17"/>
  <c r="M243" i="25"/>
  <c r="AE243" i="25" s="1"/>
  <c r="AK243" i="25" s="1"/>
  <c r="L242" i="17"/>
  <c r="N243" i="25"/>
  <c r="M242" i="17"/>
  <c r="O243" i="25"/>
  <c r="N242" i="17"/>
  <c r="P243" i="25"/>
  <c r="O242" i="17"/>
  <c r="Q243" i="25"/>
  <c r="P242" i="17"/>
  <c r="R243" i="25"/>
  <c r="Q242" i="17"/>
  <c r="S243" i="25"/>
  <c r="R242" i="17"/>
  <c r="T243" i="25"/>
  <c r="S242" i="17"/>
  <c r="U243" i="25"/>
  <c r="T242" i="17"/>
  <c r="V243" i="25"/>
  <c r="U242" i="17"/>
  <c r="W243" i="25"/>
  <c r="V242" i="17"/>
  <c r="X243" i="25"/>
  <c r="W242" i="17"/>
  <c r="Y243" i="25"/>
  <c r="X242" i="17"/>
  <c r="Z243" i="25"/>
  <c r="Y242" i="17"/>
  <c r="AA243" i="25"/>
  <c r="Z242" i="17"/>
  <c r="AB243" i="25"/>
  <c r="AE242" i="17"/>
  <c r="AG242" i="17"/>
  <c r="AH242" i="17"/>
  <c r="AG243" i="25"/>
  <c r="C243" i="17"/>
  <c r="E244" i="25"/>
  <c r="D243" i="17"/>
  <c r="F244" i="25"/>
  <c r="E243" i="17"/>
  <c r="G244" i="25"/>
  <c r="F243" i="17"/>
  <c r="H244" i="25"/>
  <c r="G243" i="17"/>
  <c r="I244" i="25"/>
  <c r="H243" i="17"/>
  <c r="J244" i="25"/>
  <c r="I243" i="17"/>
  <c r="K244" i="25"/>
  <c r="J243" i="17"/>
  <c r="L244" i="25"/>
  <c r="K243" i="17"/>
  <c r="M244" i="25"/>
  <c r="AE244" i="25" s="1"/>
  <c r="AK244" i="25" s="1"/>
  <c r="L243" i="17"/>
  <c r="N244" i="25"/>
  <c r="M243" i="17"/>
  <c r="O244" i="25"/>
  <c r="N243" i="17"/>
  <c r="P244" i="25"/>
  <c r="O243" i="17"/>
  <c r="Q244" i="25"/>
  <c r="P243" i="17"/>
  <c r="R244" i="25"/>
  <c r="Q243" i="17"/>
  <c r="S244" i="25"/>
  <c r="R243" i="17"/>
  <c r="T244" i="25"/>
  <c r="S243" i="17"/>
  <c r="U244" i="25"/>
  <c r="T243" i="17"/>
  <c r="V244" i="25"/>
  <c r="U243" i="17"/>
  <c r="W244" i="25"/>
  <c r="V243" i="17"/>
  <c r="X244" i="25"/>
  <c r="W243" i="17"/>
  <c r="Y244" i="25"/>
  <c r="X243" i="17"/>
  <c r="Z244" i="25"/>
  <c r="Y243" i="17"/>
  <c r="AA244" i="25"/>
  <c r="Z243" i="17"/>
  <c r="AB244" i="25"/>
  <c r="AE243" i="17"/>
  <c r="AG243" i="17"/>
  <c r="AH243" i="17"/>
  <c r="AG244" i="25"/>
  <c r="C244" i="17"/>
  <c r="E245" i="25"/>
  <c r="D244" i="17"/>
  <c r="F245" i="25"/>
  <c r="E244" i="17"/>
  <c r="G245" i="25"/>
  <c r="F244" i="17"/>
  <c r="H245" i="25"/>
  <c r="G244" i="17"/>
  <c r="I245" i="25"/>
  <c r="H244" i="17"/>
  <c r="J245" i="25"/>
  <c r="I244" i="17"/>
  <c r="K245" i="25"/>
  <c r="J244" i="17"/>
  <c r="L245" i="25"/>
  <c r="K244" i="17"/>
  <c r="M245" i="25"/>
  <c r="AE245" i="25" s="1"/>
  <c r="AK245" i="25" s="1"/>
  <c r="L244" i="17"/>
  <c r="N245" i="25"/>
  <c r="M244" i="17"/>
  <c r="O245" i="25"/>
  <c r="N244" i="17"/>
  <c r="P245" i="25"/>
  <c r="O244" i="17"/>
  <c r="Q245" i="25"/>
  <c r="P244" i="17"/>
  <c r="R245" i="25"/>
  <c r="Q244" i="17"/>
  <c r="S245" i="25"/>
  <c r="R244" i="17"/>
  <c r="T245" i="25"/>
  <c r="S244" i="17"/>
  <c r="U245" i="25"/>
  <c r="T244" i="17"/>
  <c r="V245" i="25"/>
  <c r="U244" i="17"/>
  <c r="W245" i="25"/>
  <c r="V244" i="17"/>
  <c r="X245" i="25"/>
  <c r="W244" i="17"/>
  <c r="Y245" i="25"/>
  <c r="X244" i="17"/>
  <c r="Z245" i="25"/>
  <c r="Y244" i="17"/>
  <c r="AA245" i="25"/>
  <c r="Z244" i="17"/>
  <c r="AB245" i="25"/>
  <c r="AE244" i="17"/>
  <c r="AG244" i="17"/>
  <c r="AH244" i="17"/>
  <c r="AG245" i="25"/>
  <c r="C245" i="17"/>
  <c r="E246" i="25"/>
  <c r="D245" i="17"/>
  <c r="F246" i="25"/>
  <c r="E245" i="17"/>
  <c r="G246" i="25"/>
  <c r="F245" i="17"/>
  <c r="H246" i="25"/>
  <c r="G245" i="17"/>
  <c r="I246" i="25"/>
  <c r="H245" i="17"/>
  <c r="J246" i="25"/>
  <c r="I245" i="17"/>
  <c r="K246" i="25"/>
  <c r="J245" i="17"/>
  <c r="L246" i="25"/>
  <c r="K245" i="17"/>
  <c r="M246" i="25"/>
  <c r="AE246" i="25" s="1"/>
  <c r="AK246" i="25" s="1"/>
  <c r="L245" i="17"/>
  <c r="N246" i="25"/>
  <c r="M245" i="17"/>
  <c r="O246" i="25"/>
  <c r="N245" i="17"/>
  <c r="P246" i="25"/>
  <c r="O245" i="17"/>
  <c r="Q246" i="25"/>
  <c r="P245" i="17"/>
  <c r="R246" i="25"/>
  <c r="Q245" i="17"/>
  <c r="S246" i="25"/>
  <c r="R245" i="17"/>
  <c r="T246" i="25"/>
  <c r="S245" i="17"/>
  <c r="U246" i="25"/>
  <c r="T245" i="17"/>
  <c r="V246" i="25"/>
  <c r="U245" i="17"/>
  <c r="W246" i="25"/>
  <c r="V245" i="17"/>
  <c r="X246" i="25"/>
  <c r="W245" i="17"/>
  <c r="Y246" i="25"/>
  <c r="X245" i="17"/>
  <c r="Z246" i="25"/>
  <c r="Y245" i="17"/>
  <c r="AA246" i="25"/>
  <c r="Z245" i="17"/>
  <c r="AB246" i="25"/>
  <c r="AE245" i="17"/>
  <c r="AG245" i="17"/>
  <c r="AH245" i="17"/>
  <c r="AG246" i="25"/>
  <c r="C246" i="17"/>
  <c r="E247" i="25"/>
  <c r="D246" i="17"/>
  <c r="F247" i="25"/>
  <c r="E246" i="17"/>
  <c r="G247" i="25"/>
  <c r="F246" i="17"/>
  <c r="H247" i="25"/>
  <c r="G246" i="17"/>
  <c r="I247" i="25"/>
  <c r="H246" i="17"/>
  <c r="J247" i="25"/>
  <c r="I246" i="17"/>
  <c r="K247" i="25"/>
  <c r="J246" i="17"/>
  <c r="L247" i="25"/>
  <c r="K246" i="17"/>
  <c r="M247" i="25"/>
  <c r="AE247" i="25" s="1"/>
  <c r="AK247" i="25" s="1"/>
  <c r="L246" i="17"/>
  <c r="N247" i="25"/>
  <c r="M246" i="17"/>
  <c r="O247" i="25"/>
  <c r="N246" i="17"/>
  <c r="P247" i="25"/>
  <c r="O246" i="17"/>
  <c r="Q247" i="25"/>
  <c r="P246" i="17"/>
  <c r="R247" i="25"/>
  <c r="Q246" i="17"/>
  <c r="S247" i="25"/>
  <c r="R246" i="17"/>
  <c r="T247" i="25"/>
  <c r="S246" i="17"/>
  <c r="U247" i="25"/>
  <c r="T246" i="17"/>
  <c r="V247" i="25"/>
  <c r="U246" i="17"/>
  <c r="W247" i="25"/>
  <c r="V246" i="17"/>
  <c r="X247" i="25"/>
  <c r="W246" i="17"/>
  <c r="Y247" i="25"/>
  <c r="X246" i="17"/>
  <c r="Z247" i="25"/>
  <c r="Y246" i="17"/>
  <c r="AA247" i="25"/>
  <c r="Z246" i="17"/>
  <c r="AB247" i="25"/>
  <c r="AE246" i="17"/>
  <c r="AG246" i="17"/>
  <c r="AH246" i="17"/>
  <c r="AG247" i="25"/>
  <c r="C247" i="17"/>
  <c r="E248" i="25"/>
  <c r="D247" i="17"/>
  <c r="F248" i="25"/>
  <c r="E247" i="17"/>
  <c r="G248" i="25"/>
  <c r="F247" i="17"/>
  <c r="H248" i="25"/>
  <c r="G247" i="17"/>
  <c r="I248" i="25"/>
  <c r="H247" i="17"/>
  <c r="J248" i="25"/>
  <c r="I247" i="17"/>
  <c r="K248" i="25"/>
  <c r="J247" i="17"/>
  <c r="L248" i="25"/>
  <c r="K247" i="17"/>
  <c r="M248" i="25"/>
  <c r="AE248" i="25" s="1"/>
  <c r="AK248" i="25" s="1"/>
  <c r="L247" i="17"/>
  <c r="N248" i="25"/>
  <c r="M247" i="17"/>
  <c r="O248" i="25"/>
  <c r="N247" i="17"/>
  <c r="P248" i="25"/>
  <c r="O247" i="17"/>
  <c r="Q248" i="25"/>
  <c r="P247" i="17"/>
  <c r="R248" i="25"/>
  <c r="Q247" i="17"/>
  <c r="S248" i="25"/>
  <c r="R247" i="17"/>
  <c r="T248" i="25"/>
  <c r="S247" i="17"/>
  <c r="U248" i="25"/>
  <c r="T247" i="17"/>
  <c r="V248" i="25"/>
  <c r="U247" i="17"/>
  <c r="W248" i="25"/>
  <c r="V247" i="17"/>
  <c r="X248" i="25"/>
  <c r="W247" i="17"/>
  <c r="Y248" i="25"/>
  <c r="X247" i="17"/>
  <c r="Z248" i="25"/>
  <c r="Y247" i="17"/>
  <c r="AA248" i="25"/>
  <c r="Z247" i="17"/>
  <c r="AB248" i="25"/>
  <c r="AE247" i="17"/>
  <c r="AG247" i="17"/>
  <c r="AH247" i="17"/>
  <c r="AG248" i="25"/>
  <c r="C248" i="17"/>
  <c r="E249" i="25"/>
  <c r="D248" i="17"/>
  <c r="F249" i="25"/>
  <c r="E248" i="17"/>
  <c r="G249" i="25"/>
  <c r="F248" i="17"/>
  <c r="H249" i="25"/>
  <c r="G248" i="17"/>
  <c r="I249" i="25"/>
  <c r="H248" i="17"/>
  <c r="J249" i="25"/>
  <c r="I248" i="17"/>
  <c r="K249" i="25"/>
  <c r="J248" i="17"/>
  <c r="L249" i="25"/>
  <c r="K248" i="17"/>
  <c r="M249" i="25"/>
  <c r="AE249" i="25" s="1"/>
  <c r="AK249" i="25" s="1"/>
  <c r="L248" i="17"/>
  <c r="N249" i="25"/>
  <c r="M248" i="17"/>
  <c r="O249" i="25"/>
  <c r="N248" i="17"/>
  <c r="P249" i="25"/>
  <c r="O248" i="17"/>
  <c r="Q249" i="25"/>
  <c r="P248" i="17"/>
  <c r="R249" i="25"/>
  <c r="Q248" i="17"/>
  <c r="S249" i="25"/>
  <c r="R248" i="17"/>
  <c r="T249" i="25"/>
  <c r="S248" i="17"/>
  <c r="U249" i="25"/>
  <c r="T248" i="17"/>
  <c r="V249" i="25"/>
  <c r="U248" i="17"/>
  <c r="W249" i="25"/>
  <c r="V248" i="17"/>
  <c r="X249" i="25"/>
  <c r="W248" i="17"/>
  <c r="Y249" i="25"/>
  <c r="X248" i="17"/>
  <c r="Z249" i="25"/>
  <c r="Y248" i="17"/>
  <c r="AA249" i="25"/>
  <c r="Z248" i="17"/>
  <c r="AB249" i="25"/>
  <c r="AE248" i="17"/>
  <c r="AG248" i="17"/>
  <c r="AH248" i="17"/>
  <c r="AG249" i="25"/>
  <c r="C249" i="17"/>
  <c r="E250" i="25"/>
  <c r="D249" i="17"/>
  <c r="F250" i="25"/>
  <c r="E249" i="17"/>
  <c r="G250" i="25"/>
  <c r="F249" i="17"/>
  <c r="H250" i="25"/>
  <c r="G249" i="17"/>
  <c r="I250" i="25"/>
  <c r="H249" i="17"/>
  <c r="J250" i="25"/>
  <c r="I249" i="17"/>
  <c r="K250" i="25"/>
  <c r="J249" i="17"/>
  <c r="L250" i="25"/>
  <c r="K249" i="17"/>
  <c r="M250" i="25"/>
  <c r="AE250" i="25" s="1"/>
  <c r="AK250" i="25" s="1"/>
  <c r="L249" i="17"/>
  <c r="N250" i="25"/>
  <c r="M249" i="17"/>
  <c r="O250" i="25"/>
  <c r="N249" i="17"/>
  <c r="P250" i="25"/>
  <c r="O249" i="17"/>
  <c r="Q250" i="25"/>
  <c r="P249" i="17"/>
  <c r="R250" i="25"/>
  <c r="Q249" i="17"/>
  <c r="S250" i="25"/>
  <c r="R249" i="17"/>
  <c r="T250" i="25"/>
  <c r="S249" i="17"/>
  <c r="U250" i="25"/>
  <c r="T249" i="17"/>
  <c r="V250" i="25"/>
  <c r="U249" i="17"/>
  <c r="W250" i="25"/>
  <c r="V249" i="17"/>
  <c r="X250" i="25"/>
  <c r="W249" i="17"/>
  <c r="Y250" i="25"/>
  <c r="X249" i="17"/>
  <c r="Z250" i="25"/>
  <c r="Y249" i="17"/>
  <c r="AA250" i="25"/>
  <c r="Z249" i="17"/>
  <c r="AB250" i="25"/>
  <c r="AE249" i="17"/>
  <c r="AG249" i="17"/>
  <c r="AH249" i="17"/>
  <c r="AG250" i="25"/>
  <c r="C250" i="17"/>
  <c r="E251" i="25"/>
  <c r="D250" i="17"/>
  <c r="F251" i="25"/>
  <c r="E250" i="17"/>
  <c r="G251" i="25"/>
  <c r="F250" i="17"/>
  <c r="H251" i="25"/>
  <c r="G250" i="17"/>
  <c r="I251" i="25"/>
  <c r="H250" i="17"/>
  <c r="J251" i="25"/>
  <c r="I250" i="17"/>
  <c r="K251" i="25"/>
  <c r="J250" i="17"/>
  <c r="L251" i="25"/>
  <c r="K250" i="17"/>
  <c r="M251" i="25"/>
  <c r="AE251" i="25" s="1"/>
  <c r="AK251" i="25" s="1"/>
  <c r="L250" i="17"/>
  <c r="N251" i="25"/>
  <c r="M250" i="17"/>
  <c r="O251" i="25"/>
  <c r="N250" i="17"/>
  <c r="P251" i="25"/>
  <c r="O250" i="17"/>
  <c r="Q251" i="25"/>
  <c r="P250" i="17"/>
  <c r="R251" i="25"/>
  <c r="Q250" i="17"/>
  <c r="S251" i="25"/>
  <c r="R250" i="17"/>
  <c r="T251" i="25"/>
  <c r="S250" i="17"/>
  <c r="U251" i="25"/>
  <c r="T250" i="17"/>
  <c r="V251" i="25"/>
  <c r="U250" i="17"/>
  <c r="W251" i="25"/>
  <c r="V250" i="17"/>
  <c r="X251" i="25"/>
  <c r="W250" i="17"/>
  <c r="Y251" i="25"/>
  <c r="X250" i="17"/>
  <c r="Z251" i="25"/>
  <c r="Y250" i="17"/>
  <c r="AA251" i="25"/>
  <c r="Z250" i="17"/>
  <c r="AB251" i="25"/>
  <c r="AE250" i="17"/>
  <c r="AG250" i="17"/>
  <c r="AH250" i="17"/>
  <c r="AG251" i="25"/>
  <c r="C251" i="17"/>
  <c r="E252" i="25"/>
  <c r="D251" i="17"/>
  <c r="F252" i="25"/>
  <c r="E251" i="17"/>
  <c r="G252" i="25"/>
  <c r="F251" i="17"/>
  <c r="H252" i="25"/>
  <c r="G251" i="17"/>
  <c r="I252" i="25"/>
  <c r="H251" i="17"/>
  <c r="J252" i="25"/>
  <c r="I251" i="17"/>
  <c r="K252" i="25"/>
  <c r="J251" i="17"/>
  <c r="L252" i="25"/>
  <c r="K251" i="17"/>
  <c r="M252" i="25"/>
  <c r="AE252" i="25" s="1"/>
  <c r="AK252" i="25" s="1"/>
  <c r="L251" i="17"/>
  <c r="N252" i="25"/>
  <c r="M251" i="17"/>
  <c r="O252" i="25"/>
  <c r="N251" i="17"/>
  <c r="P252" i="25"/>
  <c r="O251" i="17"/>
  <c r="Q252" i="25"/>
  <c r="P251" i="17"/>
  <c r="R252" i="25"/>
  <c r="Q251" i="17"/>
  <c r="S252" i="25"/>
  <c r="R251" i="17"/>
  <c r="T252" i="25"/>
  <c r="S251" i="17"/>
  <c r="U252" i="25"/>
  <c r="T251" i="17"/>
  <c r="V252" i="25"/>
  <c r="U251" i="17"/>
  <c r="W252" i="25"/>
  <c r="V251" i="17"/>
  <c r="X252" i="25"/>
  <c r="W251" i="17"/>
  <c r="Y252" i="25"/>
  <c r="X251" i="17"/>
  <c r="Z252" i="25"/>
  <c r="Y251" i="17"/>
  <c r="AA252" i="25"/>
  <c r="Z251" i="17"/>
  <c r="AB252" i="25"/>
  <c r="AE251" i="17"/>
  <c r="AG251" i="17"/>
  <c r="AH251" i="17"/>
  <c r="AG252" i="25"/>
  <c r="C252" i="17"/>
  <c r="E253" i="25"/>
  <c r="D252" i="17"/>
  <c r="F253" i="25"/>
  <c r="E252" i="17"/>
  <c r="G253" i="25"/>
  <c r="F252" i="17"/>
  <c r="H253" i="25"/>
  <c r="G252" i="17"/>
  <c r="I253" i="25"/>
  <c r="H252" i="17"/>
  <c r="J253" i="25"/>
  <c r="I252" i="17"/>
  <c r="K253" i="25"/>
  <c r="J252" i="17"/>
  <c r="L253" i="25"/>
  <c r="K252" i="17"/>
  <c r="M253" i="25"/>
  <c r="AE253" i="25" s="1"/>
  <c r="AK253" i="25" s="1"/>
  <c r="L252" i="17"/>
  <c r="N253" i="25"/>
  <c r="M252" i="17"/>
  <c r="O253" i="25"/>
  <c r="N252" i="17"/>
  <c r="P253" i="25"/>
  <c r="O252" i="17"/>
  <c r="Q253" i="25"/>
  <c r="P252" i="17"/>
  <c r="R253" i="25"/>
  <c r="Q252" i="17"/>
  <c r="S253" i="25"/>
  <c r="R252" i="17"/>
  <c r="T253" i="25"/>
  <c r="S252" i="17"/>
  <c r="U253" i="25"/>
  <c r="T252" i="17"/>
  <c r="V253" i="25"/>
  <c r="U252" i="17"/>
  <c r="W253" i="25"/>
  <c r="V252" i="17"/>
  <c r="X253" i="25"/>
  <c r="W252" i="17"/>
  <c r="Y253" i="25"/>
  <c r="X252" i="17"/>
  <c r="Z253" i="25"/>
  <c r="Y252" i="17"/>
  <c r="AA253" i="25"/>
  <c r="Z252" i="17"/>
  <c r="AB253" i="25"/>
  <c r="AE252" i="17"/>
  <c r="AG252" i="17"/>
  <c r="AH252" i="17"/>
  <c r="AG253" i="25"/>
  <c r="C253" i="17"/>
  <c r="E254" i="25"/>
  <c r="D253" i="17"/>
  <c r="F254" i="25"/>
  <c r="E253" i="17"/>
  <c r="G254" i="25"/>
  <c r="F253" i="17"/>
  <c r="H254" i="25"/>
  <c r="G253" i="17"/>
  <c r="I254" i="25"/>
  <c r="H253" i="17"/>
  <c r="J254" i="25"/>
  <c r="I253" i="17"/>
  <c r="K254" i="25"/>
  <c r="J253" i="17"/>
  <c r="L254" i="25"/>
  <c r="K253" i="17"/>
  <c r="M254" i="25"/>
  <c r="AE254" i="25" s="1"/>
  <c r="AK254" i="25" s="1"/>
  <c r="L253" i="17"/>
  <c r="N254" i="25"/>
  <c r="M253" i="17"/>
  <c r="O254" i="25"/>
  <c r="N253" i="17"/>
  <c r="P254" i="25"/>
  <c r="O253" i="17"/>
  <c r="Q254" i="25"/>
  <c r="P253" i="17"/>
  <c r="R254" i="25"/>
  <c r="Q253" i="17"/>
  <c r="S254" i="25"/>
  <c r="R253" i="17"/>
  <c r="T254" i="25"/>
  <c r="S253" i="17"/>
  <c r="U254" i="25"/>
  <c r="T253" i="17"/>
  <c r="V254" i="25"/>
  <c r="U253" i="17"/>
  <c r="W254" i="25"/>
  <c r="V253" i="17"/>
  <c r="X254" i="25"/>
  <c r="W253" i="17"/>
  <c r="Y254" i="25"/>
  <c r="X253" i="17"/>
  <c r="Z254" i="25"/>
  <c r="Y253" i="17"/>
  <c r="AA254" i="25"/>
  <c r="Z253" i="17"/>
  <c r="AB254" i="25"/>
  <c r="AE253" i="17"/>
  <c r="AG253" i="17"/>
  <c r="AH253" i="17"/>
  <c r="AG254" i="25"/>
  <c r="C254" i="17"/>
  <c r="E255" i="25"/>
  <c r="D254" i="17"/>
  <c r="F255" i="25"/>
  <c r="E254" i="17"/>
  <c r="G255" i="25"/>
  <c r="F254" i="17"/>
  <c r="H255" i="25"/>
  <c r="G254" i="17"/>
  <c r="I255" i="25"/>
  <c r="H254" i="17"/>
  <c r="J255" i="25"/>
  <c r="I254" i="17"/>
  <c r="K255" i="25"/>
  <c r="J254" i="17"/>
  <c r="L255" i="25"/>
  <c r="K254" i="17"/>
  <c r="M255" i="25"/>
  <c r="AE255" i="25" s="1"/>
  <c r="AK255" i="25" s="1"/>
  <c r="L254" i="17"/>
  <c r="N255" i="25"/>
  <c r="M254" i="17"/>
  <c r="O255" i="25"/>
  <c r="N254" i="17"/>
  <c r="P255" i="25"/>
  <c r="O254" i="17"/>
  <c r="Q255" i="25"/>
  <c r="P254" i="17"/>
  <c r="R255" i="25"/>
  <c r="Q254" i="17"/>
  <c r="S255" i="25"/>
  <c r="R254" i="17"/>
  <c r="T255" i="25"/>
  <c r="S254" i="17"/>
  <c r="U255" i="25"/>
  <c r="T254" i="17"/>
  <c r="V255" i="25"/>
  <c r="U254" i="17"/>
  <c r="W255" i="25"/>
  <c r="V254" i="17"/>
  <c r="X255" i="25"/>
  <c r="W254" i="17"/>
  <c r="Y255" i="25"/>
  <c r="X254" i="17"/>
  <c r="Z255" i="25"/>
  <c r="Y254" i="17"/>
  <c r="AA255" i="25"/>
  <c r="Z254" i="17"/>
  <c r="AB255" i="25"/>
  <c r="AE254" i="17"/>
  <c r="AG254" i="17"/>
  <c r="AH254" i="17"/>
  <c r="AG255" i="25"/>
  <c r="C255" i="17"/>
  <c r="E256" i="25"/>
  <c r="D255" i="17"/>
  <c r="F256" i="25"/>
  <c r="E255" i="17"/>
  <c r="G256" i="25"/>
  <c r="F255" i="17"/>
  <c r="H256" i="25"/>
  <c r="G255" i="17"/>
  <c r="I256" i="25"/>
  <c r="H255" i="17"/>
  <c r="J256" i="25"/>
  <c r="I255" i="17"/>
  <c r="K256" i="25"/>
  <c r="J255" i="17"/>
  <c r="L256" i="25"/>
  <c r="K255" i="17"/>
  <c r="M256" i="25"/>
  <c r="AE256" i="25" s="1"/>
  <c r="AK256" i="25" s="1"/>
  <c r="L255" i="17"/>
  <c r="N256" i="25"/>
  <c r="M255" i="17"/>
  <c r="O256" i="25"/>
  <c r="N255" i="17"/>
  <c r="P256" i="25"/>
  <c r="O255" i="17"/>
  <c r="Q256" i="25"/>
  <c r="P255" i="17"/>
  <c r="R256" i="25"/>
  <c r="Q255" i="17"/>
  <c r="S256" i="25"/>
  <c r="R255" i="17"/>
  <c r="T256" i="25"/>
  <c r="S255" i="17"/>
  <c r="U256" i="25"/>
  <c r="T255" i="17"/>
  <c r="V256" i="25"/>
  <c r="U255" i="17"/>
  <c r="W256" i="25"/>
  <c r="V255" i="17"/>
  <c r="X256" i="25"/>
  <c r="W255" i="17"/>
  <c r="Y256" i="25"/>
  <c r="X255" i="17"/>
  <c r="Z256" i="25"/>
  <c r="Y255" i="17"/>
  <c r="AA256" i="25"/>
  <c r="Z255" i="17"/>
  <c r="AB256" i="25"/>
  <c r="AE255" i="17"/>
  <c r="AG255" i="17"/>
  <c r="AH255" i="17"/>
  <c r="AG256" i="25"/>
  <c r="C256" i="17"/>
  <c r="E257" i="25"/>
  <c r="D256" i="17"/>
  <c r="F257" i="25"/>
  <c r="E256" i="17"/>
  <c r="G257" i="25"/>
  <c r="F256" i="17"/>
  <c r="H257" i="25"/>
  <c r="G256" i="17"/>
  <c r="I257" i="25"/>
  <c r="H256" i="17"/>
  <c r="J257" i="25"/>
  <c r="I256" i="17"/>
  <c r="K257" i="25"/>
  <c r="J256" i="17"/>
  <c r="L257" i="25"/>
  <c r="K256" i="17"/>
  <c r="M257" i="25"/>
  <c r="AE257" i="25" s="1"/>
  <c r="AK257" i="25" s="1"/>
  <c r="L256" i="17"/>
  <c r="N257" i="25"/>
  <c r="M256" i="17"/>
  <c r="O257" i="25"/>
  <c r="N256" i="17"/>
  <c r="P257" i="25"/>
  <c r="O256" i="17"/>
  <c r="Q257" i="25"/>
  <c r="P256" i="17"/>
  <c r="R257" i="25"/>
  <c r="Q256" i="17"/>
  <c r="S257" i="25"/>
  <c r="R256" i="17"/>
  <c r="T257" i="25"/>
  <c r="S256" i="17"/>
  <c r="U257" i="25"/>
  <c r="T256" i="17"/>
  <c r="V257" i="25"/>
  <c r="U256" i="17"/>
  <c r="W257" i="25"/>
  <c r="V256" i="17"/>
  <c r="X257" i="25"/>
  <c r="W256" i="17"/>
  <c r="Y257" i="25"/>
  <c r="X256" i="17"/>
  <c r="Z257" i="25"/>
  <c r="Y256" i="17"/>
  <c r="AA257" i="25"/>
  <c r="Z256" i="17"/>
  <c r="AB257" i="25"/>
  <c r="AE256" i="17"/>
  <c r="AG256" i="17"/>
  <c r="AH256" i="17"/>
  <c r="AG257" i="25"/>
  <c r="C257" i="17"/>
  <c r="E258" i="25"/>
  <c r="D257" i="17"/>
  <c r="F258" i="25"/>
  <c r="E257" i="17"/>
  <c r="G258" i="25"/>
  <c r="F257" i="17"/>
  <c r="H258" i="25"/>
  <c r="G257" i="17"/>
  <c r="I258" i="25"/>
  <c r="H257" i="17"/>
  <c r="J258" i="25"/>
  <c r="I257" i="17"/>
  <c r="K258" i="25"/>
  <c r="J257" i="17"/>
  <c r="L258" i="25"/>
  <c r="K257" i="17"/>
  <c r="M258" i="25"/>
  <c r="AE258" i="25" s="1"/>
  <c r="AK258" i="25" s="1"/>
  <c r="L257" i="17"/>
  <c r="N258" i="25"/>
  <c r="M257" i="17"/>
  <c r="O258" i="25"/>
  <c r="N257" i="17"/>
  <c r="P258" i="25"/>
  <c r="O257" i="17"/>
  <c r="Q258" i="25"/>
  <c r="P257" i="17"/>
  <c r="R258" i="25"/>
  <c r="Q257" i="17"/>
  <c r="S258" i="25"/>
  <c r="R257" i="17"/>
  <c r="T258" i="25"/>
  <c r="S257" i="17"/>
  <c r="U258" i="25"/>
  <c r="T257" i="17"/>
  <c r="V258" i="25"/>
  <c r="U257" i="17"/>
  <c r="W258" i="25"/>
  <c r="V257" i="17"/>
  <c r="X258" i="25"/>
  <c r="W257" i="17"/>
  <c r="Y258" i="25"/>
  <c r="X257" i="17"/>
  <c r="Z258" i="25"/>
  <c r="Y257" i="17"/>
  <c r="AA258" i="25"/>
  <c r="Z257" i="17"/>
  <c r="AB258" i="25"/>
  <c r="AE257" i="17"/>
  <c r="AG257" i="17"/>
  <c r="AH257" i="17"/>
  <c r="AG258" i="25"/>
  <c r="C258" i="17"/>
  <c r="E259" i="25"/>
  <c r="D258" i="17"/>
  <c r="F259" i="25"/>
  <c r="E258" i="17"/>
  <c r="G259" i="25"/>
  <c r="F258" i="17"/>
  <c r="H259" i="25"/>
  <c r="G258" i="17"/>
  <c r="I259" i="25"/>
  <c r="H258" i="17"/>
  <c r="J259" i="25"/>
  <c r="I258" i="17"/>
  <c r="K259" i="25"/>
  <c r="J258" i="17"/>
  <c r="L259" i="25"/>
  <c r="K258" i="17"/>
  <c r="M259" i="25"/>
  <c r="AE259" i="25" s="1"/>
  <c r="AK259" i="25" s="1"/>
  <c r="L258" i="17"/>
  <c r="N259" i="25"/>
  <c r="M258" i="17"/>
  <c r="O259" i="25"/>
  <c r="N258" i="17"/>
  <c r="P259" i="25"/>
  <c r="O258" i="17"/>
  <c r="Q259" i="25"/>
  <c r="P258" i="17"/>
  <c r="R259" i="25"/>
  <c r="Q258" i="17"/>
  <c r="S259" i="25"/>
  <c r="R258" i="17"/>
  <c r="T259" i="25"/>
  <c r="S258" i="17"/>
  <c r="U259" i="25"/>
  <c r="T258" i="17"/>
  <c r="V259" i="25"/>
  <c r="U258" i="17"/>
  <c r="W259" i="25"/>
  <c r="V258" i="17"/>
  <c r="X259" i="25"/>
  <c r="W258" i="17"/>
  <c r="Y259" i="25"/>
  <c r="X258" i="17"/>
  <c r="Z259" i="25"/>
  <c r="Y258" i="17"/>
  <c r="AA259" i="25"/>
  <c r="Z258" i="17"/>
  <c r="AB259" i="25"/>
  <c r="AE258" i="17"/>
  <c r="AG258" i="17"/>
  <c r="AH258" i="17"/>
  <c r="AG259" i="25"/>
  <c r="C259" i="17"/>
  <c r="E260" i="25"/>
  <c r="D259" i="17"/>
  <c r="F260" i="25"/>
  <c r="E259" i="17"/>
  <c r="G260" i="25"/>
  <c r="F259" i="17"/>
  <c r="H260" i="25"/>
  <c r="G259" i="17"/>
  <c r="I260" i="25"/>
  <c r="H259" i="17"/>
  <c r="J260" i="25"/>
  <c r="I259" i="17"/>
  <c r="K260" i="25"/>
  <c r="J259" i="17"/>
  <c r="L260" i="25"/>
  <c r="K259" i="17"/>
  <c r="M260" i="25"/>
  <c r="AE260" i="25" s="1"/>
  <c r="AK260" i="25" s="1"/>
  <c r="L259" i="17"/>
  <c r="N260" i="25"/>
  <c r="M259" i="17"/>
  <c r="O260" i="25"/>
  <c r="N259" i="17"/>
  <c r="P260" i="25"/>
  <c r="O259" i="17"/>
  <c r="Q260" i="25"/>
  <c r="P259" i="17"/>
  <c r="R260" i="25"/>
  <c r="Q259" i="17"/>
  <c r="S260" i="25"/>
  <c r="R259" i="17"/>
  <c r="T260" i="25"/>
  <c r="S259" i="17"/>
  <c r="U260" i="25"/>
  <c r="T259" i="17"/>
  <c r="V260" i="25"/>
  <c r="U259" i="17"/>
  <c r="W260" i="25"/>
  <c r="V259" i="17"/>
  <c r="X260" i="25"/>
  <c r="W259" i="17"/>
  <c r="Y260" i="25"/>
  <c r="X259" i="17"/>
  <c r="Z260" i="25"/>
  <c r="Y259" i="17"/>
  <c r="AA260" i="25"/>
  <c r="Z259" i="17"/>
  <c r="AB260" i="25"/>
  <c r="AE259" i="17"/>
  <c r="AG259" i="17"/>
  <c r="AH259" i="17"/>
  <c r="AG260" i="25"/>
  <c r="C260" i="17"/>
  <c r="E261" i="25"/>
  <c r="D260" i="17"/>
  <c r="F261" i="25"/>
  <c r="E260" i="17"/>
  <c r="G261" i="25"/>
  <c r="F260" i="17"/>
  <c r="H261" i="25"/>
  <c r="G260" i="17"/>
  <c r="I261" i="25"/>
  <c r="H260" i="17"/>
  <c r="J261" i="25"/>
  <c r="I260" i="17"/>
  <c r="K261" i="25"/>
  <c r="J260" i="17"/>
  <c r="L261" i="25"/>
  <c r="K260" i="17"/>
  <c r="M261" i="25"/>
  <c r="AE261" i="25" s="1"/>
  <c r="AK261" i="25" s="1"/>
  <c r="L260" i="17"/>
  <c r="N261" i="25"/>
  <c r="M260" i="17"/>
  <c r="O261" i="25"/>
  <c r="N260" i="17"/>
  <c r="P261" i="25"/>
  <c r="O260" i="17"/>
  <c r="Q261" i="25"/>
  <c r="P260" i="17"/>
  <c r="R261" i="25"/>
  <c r="Q260" i="17"/>
  <c r="S261" i="25"/>
  <c r="R260" i="17"/>
  <c r="T261" i="25"/>
  <c r="S260" i="17"/>
  <c r="U261" i="25"/>
  <c r="T260" i="17"/>
  <c r="V261" i="25"/>
  <c r="U260" i="17"/>
  <c r="W261" i="25"/>
  <c r="V260" i="17"/>
  <c r="X261" i="25"/>
  <c r="W260" i="17"/>
  <c r="Y261" i="25"/>
  <c r="X260" i="17"/>
  <c r="Z261" i="25"/>
  <c r="Y260" i="17"/>
  <c r="AA261" i="25"/>
  <c r="Z260" i="17"/>
  <c r="AB261" i="25"/>
  <c r="AE260" i="17"/>
  <c r="AG260" i="17"/>
  <c r="AH260" i="17"/>
  <c r="AG261" i="25"/>
  <c r="C261" i="17"/>
  <c r="E262" i="25"/>
  <c r="D261" i="17"/>
  <c r="F262" i="25"/>
  <c r="E261" i="17"/>
  <c r="G262" i="25"/>
  <c r="F261" i="17"/>
  <c r="H262" i="25"/>
  <c r="G261" i="17"/>
  <c r="I262" i="25"/>
  <c r="H261" i="17"/>
  <c r="J262" i="25"/>
  <c r="I261" i="17"/>
  <c r="K262" i="25"/>
  <c r="J261" i="17"/>
  <c r="L262" i="25"/>
  <c r="K261" i="17"/>
  <c r="M262" i="25"/>
  <c r="AE262" i="25" s="1"/>
  <c r="AK262" i="25" s="1"/>
  <c r="L261" i="17"/>
  <c r="N262" i="25"/>
  <c r="M261" i="17"/>
  <c r="O262" i="25"/>
  <c r="N261" i="17"/>
  <c r="P262" i="25"/>
  <c r="O261" i="17"/>
  <c r="Q262" i="25"/>
  <c r="P261" i="17"/>
  <c r="R262" i="25"/>
  <c r="Q261" i="17"/>
  <c r="S262" i="25"/>
  <c r="R261" i="17"/>
  <c r="T262" i="25"/>
  <c r="S261" i="17"/>
  <c r="U262" i="25"/>
  <c r="T261" i="17"/>
  <c r="V262" i="25"/>
  <c r="U261" i="17"/>
  <c r="W262" i="25"/>
  <c r="V261" i="17"/>
  <c r="X262" i="25"/>
  <c r="W261" i="17"/>
  <c r="Y262" i="25"/>
  <c r="X261" i="17"/>
  <c r="Z262" i="25"/>
  <c r="Y261" i="17"/>
  <c r="AA262" i="25"/>
  <c r="Z261" i="17"/>
  <c r="AB262" i="25"/>
  <c r="AE261" i="17"/>
  <c r="AG261" i="17"/>
  <c r="AH261" i="17"/>
  <c r="AG262" i="25"/>
  <c r="C262" i="17"/>
  <c r="E263" i="25"/>
  <c r="D262" i="17"/>
  <c r="F263" i="25"/>
  <c r="E262" i="17"/>
  <c r="G263" i="25"/>
  <c r="F262" i="17"/>
  <c r="H263" i="25"/>
  <c r="G262" i="17"/>
  <c r="I263" i="25"/>
  <c r="H262" i="17"/>
  <c r="J263" i="25"/>
  <c r="I262" i="17"/>
  <c r="K263" i="25"/>
  <c r="J262" i="17"/>
  <c r="L263" i="25"/>
  <c r="K262" i="17"/>
  <c r="M263" i="25"/>
  <c r="AE263" i="25" s="1"/>
  <c r="AK263" i="25" s="1"/>
  <c r="L262" i="17"/>
  <c r="N263" i="25"/>
  <c r="M262" i="17"/>
  <c r="O263" i="25"/>
  <c r="N262" i="17"/>
  <c r="P263" i="25"/>
  <c r="O262" i="17"/>
  <c r="Q263" i="25"/>
  <c r="P262" i="17"/>
  <c r="R263" i="25"/>
  <c r="Q262" i="17"/>
  <c r="S263" i="25"/>
  <c r="R262" i="17"/>
  <c r="T263" i="25"/>
  <c r="S262" i="17"/>
  <c r="U263" i="25"/>
  <c r="T262" i="17"/>
  <c r="V263" i="25"/>
  <c r="U262" i="17"/>
  <c r="W263" i="25"/>
  <c r="V262" i="17"/>
  <c r="X263" i="25"/>
  <c r="W262" i="17"/>
  <c r="Y263" i="25"/>
  <c r="X262" i="17"/>
  <c r="Z263" i="25"/>
  <c r="Y262" i="17"/>
  <c r="AA263" i="25"/>
  <c r="Z262" i="17"/>
  <c r="AB263" i="25"/>
  <c r="AE262" i="17"/>
  <c r="AG262" i="17"/>
  <c r="AH262" i="17"/>
  <c r="AG263" i="25"/>
  <c r="C263" i="17"/>
  <c r="E264" i="25"/>
  <c r="D263" i="17"/>
  <c r="F264" i="25"/>
  <c r="E263" i="17"/>
  <c r="G264" i="25"/>
  <c r="F263" i="17"/>
  <c r="H264" i="25"/>
  <c r="G263" i="17"/>
  <c r="I264" i="25"/>
  <c r="H263" i="17"/>
  <c r="J264" i="25"/>
  <c r="I263" i="17"/>
  <c r="K264" i="25"/>
  <c r="J263" i="17"/>
  <c r="L264" i="25"/>
  <c r="K263" i="17"/>
  <c r="M264" i="25"/>
  <c r="AE264" i="25" s="1"/>
  <c r="AK264" i="25" s="1"/>
  <c r="L263" i="17"/>
  <c r="N264" i="25"/>
  <c r="M263" i="17"/>
  <c r="O264" i="25"/>
  <c r="N263" i="17"/>
  <c r="P264" i="25"/>
  <c r="O263" i="17"/>
  <c r="Q264" i="25"/>
  <c r="P263" i="17"/>
  <c r="R264" i="25"/>
  <c r="Q263" i="17"/>
  <c r="S264" i="25"/>
  <c r="R263" i="17"/>
  <c r="T264" i="25"/>
  <c r="S263" i="17"/>
  <c r="U264" i="25"/>
  <c r="T263" i="17"/>
  <c r="V264" i="25"/>
  <c r="U263" i="17"/>
  <c r="W264" i="25"/>
  <c r="V263" i="17"/>
  <c r="X264" i="25"/>
  <c r="W263" i="17"/>
  <c r="Y264" i="25"/>
  <c r="X263" i="17"/>
  <c r="Z264" i="25"/>
  <c r="Y263" i="17"/>
  <c r="AA264" i="25"/>
  <c r="Z263" i="17"/>
  <c r="AB264" i="25"/>
  <c r="AE263" i="17"/>
  <c r="AG263" i="17"/>
  <c r="AH263" i="17"/>
  <c r="AG264" i="25"/>
  <c r="C264" i="17"/>
  <c r="E265" i="25"/>
  <c r="D264" i="17"/>
  <c r="F265" i="25"/>
  <c r="E264" i="17"/>
  <c r="G265" i="25"/>
  <c r="F264" i="17"/>
  <c r="H265" i="25"/>
  <c r="G264" i="17"/>
  <c r="I265" i="25"/>
  <c r="H264" i="17"/>
  <c r="J265" i="25"/>
  <c r="I264" i="17"/>
  <c r="K265" i="25"/>
  <c r="J264" i="17"/>
  <c r="L265" i="25"/>
  <c r="K264" i="17"/>
  <c r="M265" i="25"/>
  <c r="AE265" i="25" s="1"/>
  <c r="AK265" i="25" s="1"/>
  <c r="L264" i="17"/>
  <c r="N265" i="25"/>
  <c r="M264" i="17"/>
  <c r="O265" i="25"/>
  <c r="N264" i="17"/>
  <c r="P265" i="25"/>
  <c r="O264" i="17"/>
  <c r="Q265" i="25"/>
  <c r="P264" i="17"/>
  <c r="R265" i="25"/>
  <c r="Q264" i="17"/>
  <c r="S265" i="25"/>
  <c r="R264" i="17"/>
  <c r="T265" i="25"/>
  <c r="S264" i="17"/>
  <c r="U265" i="25"/>
  <c r="T264" i="17"/>
  <c r="V265" i="25"/>
  <c r="U264" i="17"/>
  <c r="W265" i="25"/>
  <c r="V264" i="17"/>
  <c r="X265" i="25"/>
  <c r="W264" i="17"/>
  <c r="Y265" i="25"/>
  <c r="X264" i="17"/>
  <c r="Z265" i="25"/>
  <c r="Y264" i="17"/>
  <c r="AA265" i="25"/>
  <c r="Z264" i="17"/>
  <c r="AB265" i="25"/>
  <c r="AE264" i="17"/>
  <c r="AG264" i="17"/>
  <c r="AH264" i="17"/>
  <c r="AG265" i="25"/>
  <c r="C265" i="17"/>
  <c r="E266" i="25"/>
  <c r="D265" i="17"/>
  <c r="F266" i="25"/>
  <c r="E265" i="17"/>
  <c r="G266" i="25"/>
  <c r="F265" i="17"/>
  <c r="H266" i="25"/>
  <c r="G265" i="17"/>
  <c r="I266" i="25"/>
  <c r="H265" i="17"/>
  <c r="J266" i="25"/>
  <c r="I265" i="17"/>
  <c r="K266" i="25"/>
  <c r="J265" i="17"/>
  <c r="L266" i="25"/>
  <c r="K265" i="17"/>
  <c r="M266" i="25"/>
  <c r="AE266" i="25" s="1"/>
  <c r="AK266" i="25" s="1"/>
  <c r="L265" i="17"/>
  <c r="N266" i="25"/>
  <c r="M265" i="17"/>
  <c r="O266" i="25"/>
  <c r="N265" i="17"/>
  <c r="P266" i="25"/>
  <c r="O265" i="17"/>
  <c r="Q266" i="25"/>
  <c r="P265" i="17"/>
  <c r="R266" i="25"/>
  <c r="Q265" i="17"/>
  <c r="S266" i="25"/>
  <c r="R265" i="17"/>
  <c r="T266" i="25"/>
  <c r="S265" i="17"/>
  <c r="U266" i="25"/>
  <c r="T265" i="17"/>
  <c r="V266" i="25"/>
  <c r="U265" i="17"/>
  <c r="W266" i="25"/>
  <c r="V265" i="17"/>
  <c r="X266" i="25"/>
  <c r="W265" i="17"/>
  <c r="Y266" i="25"/>
  <c r="X265" i="17"/>
  <c r="Z266" i="25"/>
  <c r="Y265" i="17"/>
  <c r="AA266" i="25"/>
  <c r="Z265" i="17"/>
  <c r="AB266" i="25"/>
  <c r="AE265" i="17"/>
  <c r="AG265" i="17"/>
  <c r="AH265" i="17"/>
  <c r="AG266" i="25"/>
  <c r="C266" i="17"/>
  <c r="E267" i="25"/>
  <c r="D266" i="17"/>
  <c r="F267" i="25"/>
  <c r="E266" i="17"/>
  <c r="G267" i="25"/>
  <c r="F266" i="17"/>
  <c r="H267" i="25"/>
  <c r="G266" i="17"/>
  <c r="I267" i="25"/>
  <c r="H266" i="17"/>
  <c r="J267" i="25"/>
  <c r="I266" i="17"/>
  <c r="K267" i="25"/>
  <c r="J266" i="17"/>
  <c r="L267" i="25"/>
  <c r="K266" i="17"/>
  <c r="M267" i="25"/>
  <c r="AE267" i="25" s="1"/>
  <c r="AK267" i="25" s="1"/>
  <c r="L266" i="17"/>
  <c r="N267" i="25"/>
  <c r="M266" i="17"/>
  <c r="O267" i="25"/>
  <c r="N266" i="17"/>
  <c r="P267" i="25"/>
  <c r="O266" i="17"/>
  <c r="Q267" i="25"/>
  <c r="P266" i="17"/>
  <c r="R267" i="25"/>
  <c r="Q266" i="17"/>
  <c r="S267" i="25"/>
  <c r="R266" i="17"/>
  <c r="T267" i="25"/>
  <c r="S266" i="17"/>
  <c r="U267" i="25"/>
  <c r="T266" i="17"/>
  <c r="V267" i="25"/>
  <c r="U266" i="17"/>
  <c r="W267" i="25"/>
  <c r="V266" i="17"/>
  <c r="X267" i="25"/>
  <c r="W266" i="17"/>
  <c r="Y267" i="25"/>
  <c r="X266" i="17"/>
  <c r="Z267" i="25"/>
  <c r="Y266" i="17"/>
  <c r="AA267" i="25"/>
  <c r="Z266" i="17"/>
  <c r="AB267" i="25"/>
  <c r="AE266" i="17"/>
  <c r="AG266" i="17"/>
  <c r="AH266" i="17"/>
  <c r="AG267" i="25"/>
  <c r="C267" i="17"/>
  <c r="E268" i="25"/>
  <c r="D267" i="17"/>
  <c r="F268" i="25"/>
  <c r="E267" i="17"/>
  <c r="G268" i="25"/>
  <c r="F267" i="17"/>
  <c r="H268" i="25"/>
  <c r="G267" i="17"/>
  <c r="I268" i="25"/>
  <c r="H267" i="17"/>
  <c r="J268" i="25"/>
  <c r="I267" i="17"/>
  <c r="K268" i="25"/>
  <c r="J267" i="17"/>
  <c r="L268" i="25"/>
  <c r="K267" i="17"/>
  <c r="M268" i="25"/>
  <c r="AE268" i="25" s="1"/>
  <c r="AK268" i="25" s="1"/>
  <c r="L267" i="17"/>
  <c r="N268" i="25"/>
  <c r="M267" i="17"/>
  <c r="O268" i="25"/>
  <c r="N267" i="17"/>
  <c r="P268" i="25"/>
  <c r="O267" i="17"/>
  <c r="Q268" i="25"/>
  <c r="P267" i="17"/>
  <c r="R268" i="25"/>
  <c r="Q267" i="17"/>
  <c r="S268" i="25"/>
  <c r="R267" i="17"/>
  <c r="T268" i="25"/>
  <c r="S267" i="17"/>
  <c r="U268" i="25"/>
  <c r="T267" i="17"/>
  <c r="V268" i="25"/>
  <c r="U267" i="17"/>
  <c r="W268" i="25"/>
  <c r="V267" i="17"/>
  <c r="X268" i="25"/>
  <c r="W267" i="17"/>
  <c r="Y268" i="25"/>
  <c r="X267" i="17"/>
  <c r="Z268" i="25"/>
  <c r="Y267" i="17"/>
  <c r="AA268" i="25"/>
  <c r="Z267" i="17"/>
  <c r="AB268" i="25"/>
  <c r="AE267" i="17"/>
  <c r="AG267" i="17"/>
  <c r="AH267" i="17"/>
  <c r="AG268" i="25"/>
  <c r="C268" i="17"/>
  <c r="E269" i="25"/>
  <c r="D268" i="17"/>
  <c r="F269" i="25"/>
  <c r="E268" i="17"/>
  <c r="G269" i="25"/>
  <c r="F268" i="17"/>
  <c r="H269" i="25"/>
  <c r="G268" i="17"/>
  <c r="I269" i="25"/>
  <c r="H268" i="17"/>
  <c r="J269" i="25"/>
  <c r="I268" i="17"/>
  <c r="K269" i="25"/>
  <c r="J268" i="17"/>
  <c r="L269" i="25"/>
  <c r="K268" i="17"/>
  <c r="M269" i="25"/>
  <c r="AE269" i="25" s="1"/>
  <c r="AK269" i="25" s="1"/>
  <c r="L268" i="17"/>
  <c r="N269" i="25"/>
  <c r="M268" i="17"/>
  <c r="O269" i="25"/>
  <c r="N268" i="17"/>
  <c r="P269" i="25"/>
  <c r="O268" i="17"/>
  <c r="Q269" i="25"/>
  <c r="P268" i="17"/>
  <c r="R269" i="25"/>
  <c r="Q268" i="17"/>
  <c r="S269" i="25"/>
  <c r="R268" i="17"/>
  <c r="T269" i="25"/>
  <c r="S268" i="17"/>
  <c r="U269" i="25"/>
  <c r="T268" i="17"/>
  <c r="V269" i="25"/>
  <c r="U268" i="17"/>
  <c r="W269" i="25"/>
  <c r="V268" i="17"/>
  <c r="X269" i="25"/>
  <c r="W268" i="17"/>
  <c r="Y269" i="25"/>
  <c r="X268" i="17"/>
  <c r="Z269" i="25"/>
  <c r="Y268" i="17"/>
  <c r="AA269" i="25"/>
  <c r="Z268" i="17"/>
  <c r="AB269" i="25"/>
  <c r="AE268" i="17"/>
  <c r="AG268" i="17"/>
  <c r="AH268" i="17"/>
  <c r="AG269" i="25"/>
  <c r="C269" i="17"/>
  <c r="E270" i="25"/>
  <c r="D269" i="17"/>
  <c r="F270" i="25"/>
  <c r="E269" i="17"/>
  <c r="G270" i="25"/>
  <c r="F269" i="17"/>
  <c r="H270" i="25"/>
  <c r="G269" i="17"/>
  <c r="I270" i="25"/>
  <c r="H269" i="17"/>
  <c r="J270" i="25"/>
  <c r="I269" i="17"/>
  <c r="K270" i="25"/>
  <c r="J269" i="17"/>
  <c r="L270" i="25"/>
  <c r="K269" i="17"/>
  <c r="M270" i="25"/>
  <c r="AE270" i="25" s="1"/>
  <c r="AK270" i="25" s="1"/>
  <c r="L269" i="17"/>
  <c r="N270" i="25"/>
  <c r="M269" i="17"/>
  <c r="O270" i="25"/>
  <c r="N269" i="17"/>
  <c r="P270" i="25"/>
  <c r="O269" i="17"/>
  <c r="Q270" i="25"/>
  <c r="P269" i="17"/>
  <c r="R270" i="25"/>
  <c r="Q269" i="17"/>
  <c r="S270" i="25"/>
  <c r="R269" i="17"/>
  <c r="T270" i="25"/>
  <c r="S269" i="17"/>
  <c r="U270" i="25"/>
  <c r="T269" i="17"/>
  <c r="V270" i="25"/>
  <c r="U269" i="17"/>
  <c r="W270" i="25"/>
  <c r="V269" i="17"/>
  <c r="X270" i="25"/>
  <c r="W269" i="17"/>
  <c r="Y270" i="25"/>
  <c r="X269" i="17"/>
  <c r="Z270" i="25"/>
  <c r="Y269" i="17"/>
  <c r="AA270" i="25"/>
  <c r="Z269" i="17"/>
  <c r="AB270" i="25"/>
  <c r="AE269" i="17"/>
  <c r="AG269" i="17"/>
  <c r="AH269" i="17"/>
  <c r="AG270" i="25"/>
  <c r="C270" i="17"/>
  <c r="E271" i="25"/>
  <c r="D270" i="17"/>
  <c r="F271" i="25"/>
  <c r="E270" i="17"/>
  <c r="G271" i="25"/>
  <c r="F270" i="17"/>
  <c r="H271" i="25"/>
  <c r="G270" i="17"/>
  <c r="I271" i="25"/>
  <c r="H270" i="17"/>
  <c r="J271" i="25"/>
  <c r="I270" i="17"/>
  <c r="K271" i="25"/>
  <c r="J270" i="17"/>
  <c r="L271" i="25"/>
  <c r="K270" i="17"/>
  <c r="M271" i="25"/>
  <c r="AE271" i="25" s="1"/>
  <c r="AK271" i="25" s="1"/>
  <c r="L270" i="17"/>
  <c r="N271" i="25"/>
  <c r="M270" i="17"/>
  <c r="O271" i="25"/>
  <c r="N270" i="17"/>
  <c r="P271" i="25"/>
  <c r="O270" i="17"/>
  <c r="Q271" i="25"/>
  <c r="P270" i="17"/>
  <c r="R271" i="25"/>
  <c r="Q270" i="17"/>
  <c r="S271" i="25"/>
  <c r="R270" i="17"/>
  <c r="T271" i="25"/>
  <c r="S270" i="17"/>
  <c r="U271" i="25"/>
  <c r="T270" i="17"/>
  <c r="V271" i="25"/>
  <c r="U270" i="17"/>
  <c r="W271" i="25"/>
  <c r="V270" i="17"/>
  <c r="X271" i="25"/>
  <c r="W270" i="17"/>
  <c r="Y271" i="25"/>
  <c r="X270" i="17"/>
  <c r="Z271" i="25"/>
  <c r="Y270" i="17"/>
  <c r="AA271" i="25"/>
  <c r="Z270" i="17"/>
  <c r="AB271" i="25"/>
  <c r="AE270" i="17"/>
  <c r="AG270" i="17"/>
  <c r="AH270" i="17"/>
  <c r="AG271" i="25"/>
  <c r="C271" i="17"/>
  <c r="E272" i="25"/>
  <c r="D271" i="17"/>
  <c r="F272" i="25"/>
  <c r="E271" i="17"/>
  <c r="G272" i="25"/>
  <c r="F271" i="17"/>
  <c r="H272" i="25"/>
  <c r="G271" i="17"/>
  <c r="I272" i="25"/>
  <c r="H271" i="17"/>
  <c r="J272" i="25"/>
  <c r="I271" i="17"/>
  <c r="K272" i="25"/>
  <c r="J271" i="17"/>
  <c r="L272" i="25"/>
  <c r="K271" i="17"/>
  <c r="M272" i="25"/>
  <c r="AE272" i="25" s="1"/>
  <c r="AK272" i="25" s="1"/>
  <c r="L271" i="17"/>
  <c r="N272" i="25"/>
  <c r="M271" i="17"/>
  <c r="O272" i="25"/>
  <c r="N271" i="17"/>
  <c r="P272" i="25"/>
  <c r="O271" i="17"/>
  <c r="Q272" i="25"/>
  <c r="P271" i="17"/>
  <c r="R272" i="25"/>
  <c r="Q271" i="17"/>
  <c r="S272" i="25"/>
  <c r="R271" i="17"/>
  <c r="T272" i="25"/>
  <c r="S271" i="17"/>
  <c r="U272" i="25"/>
  <c r="T271" i="17"/>
  <c r="V272" i="25"/>
  <c r="U271" i="17"/>
  <c r="W272" i="25"/>
  <c r="V271" i="17"/>
  <c r="X272" i="25"/>
  <c r="W271" i="17"/>
  <c r="Y272" i="25"/>
  <c r="X271" i="17"/>
  <c r="Z272" i="25"/>
  <c r="Y271" i="17"/>
  <c r="AA272" i="25"/>
  <c r="Z271" i="17"/>
  <c r="AB272" i="25"/>
  <c r="AE271" i="17"/>
  <c r="AG271" i="17"/>
  <c r="AH271" i="17"/>
  <c r="AG272" i="25"/>
  <c r="C272" i="17"/>
  <c r="E273" i="25"/>
  <c r="D272" i="17"/>
  <c r="F273" i="25"/>
  <c r="E272" i="17"/>
  <c r="G273" i="25"/>
  <c r="F272" i="17"/>
  <c r="H273" i="25"/>
  <c r="G272" i="17"/>
  <c r="I273" i="25"/>
  <c r="H272" i="17"/>
  <c r="J273" i="25"/>
  <c r="I272" i="17"/>
  <c r="K273" i="25"/>
  <c r="J272" i="17"/>
  <c r="L273" i="25"/>
  <c r="K272" i="17"/>
  <c r="M273" i="25"/>
  <c r="AE273" i="25" s="1"/>
  <c r="AK273" i="25" s="1"/>
  <c r="L272" i="17"/>
  <c r="N273" i="25"/>
  <c r="M272" i="17"/>
  <c r="O273" i="25"/>
  <c r="N272" i="17"/>
  <c r="P273" i="25"/>
  <c r="O272" i="17"/>
  <c r="Q273" i="25"/>
  <c r="P272" i="17"/>
  <c r="R273" i="25"/>
  <c r="Q272" i="17"/>
  <c r="S273" i="25"/>
  <c r="R272" i="17"/>
  <c r="T273" i="25"/>
  <c r="S272" i="17"/>
  <c r="U273" i="25"/>
  <c r="T272" i="17"/>
  <c r="V273" i="25"/>
  <c r="U272" i="17"/>
  <c r="W273" i="25"/>
  <c r="V272" i="17"/>
  <c r="X273" i="25"/>
  <c r="W272" i="17"/>
  <c r="Y273" i="25"/>
  <c r="X272" i="17"/>
  <c r="Z273" i="25"/>
  <c r="Y272" i="17"/>
  <c r="AA273" i="25"/>
  <c r="Z272" i="17"/>
  <c r="AB273" i="25"/>
  <c r="AE272" i="17"/>
  <c r="AG272" i="17"/>
  <c r="AH272" i="17"/>
  <c r="AG273" i="25"/>
  <c r="C273" i="17"/>
  <c r="E274" i="25"/>
  <c r="D273" i="17"/>
  <c r="F274" i="25"/>
  <c r="E273" i="17"/>
  <c r="G274" i="25"/>
  <c r="F273" i="17"/>
  <c r="H274" i="25"/>
  <c r="G273" i="17"/>
  <c r="I274" i="25"/>
  <c r="H273" i="17"/>
  <c r="J274" i="25"/>
  <c r="I273" i="17"/>
  <c r="K274" i="25"/>
  <c r="J273" i="17"/>
  <c r="L274" i="25"/>
  <c r="K273" i="17"/>
  <c r="M274" i="25"/>
  <c r="AE274" i="25" s="1"/>
  <c r="AK274" i="25" s="1"/>
  <c r="L273" i="17"/>
  <c r="N274" i="25"/>
  <c r="M273" i="17"/>
  <c r="O274" i="25"/>
  <c r="N273" i="17"/>
  <c r="P274" i="25"/>
  <c r="O273" i="17"/>
  <c r="Q274" i="25"/>
  <c r="P273" i="17"/>
  <c r="R274" i="25"/>
  <c r="Q273" i="17"/>
  <c r="S274" i="25"/>
  <c r="R273" i="17"/>
  <c r="T274" i="25"/>
  <c r="S273" i="17"/>
  <c r="U274" i="25"/>
  <c r="T273" i="17"/>
  <c r="V274" i="25"/>
  <c r="U273" i="17"/>
  <c r="W274" i="25"/>
  <c r="V273" i="17"/>
  <c r="X274" i="25"/>
  <c r="W273" i="17"/>
  <c r="Y274" i="25"/>
  <c r="X273" i="17"/>
  <c r="Z274" i="25"/>
  <c r="Y273" i="17"/>
  <c r="AA274" i="25"/>
  <c r="Z273" i="17"/>
  <c r="AB274" i="25"/>
  <c r="AE273" i="17"/>
  <c r="AG273" i="17"/>
  <c r="AH273" i="17"/>
  <c r="AG274" i="25"/>
  <c r="C274" i="17"/>
  <c r="E275" i="25"/>
  <c r="D274" i="17"/>
  <c r="F275" i="25"/>
  <c r="E274" i="17"/>
  <c r="G275" i="25"/>
  <c r="F274" i="17"/>
  <c r="H275" i="25"/>
  <c r="G274" i="17"/>
  <c r="I275" i="25"/>
  <c r="H274" i="17"/>
  <c r="J275" i="25"/>
  <c r="I274" i="17"/>
  <c r="K275" i="25"/>
  <c r="J274" i="17"/>
  <c r="L275" i="25"/>
  <c r="K274" i="17"/>
  <c r="M275" i="25"/>
  <c r="AE275" i="25" s="1"/>
  <c r="AK275" i="25" s="1"/>
  <c r="L274" i="17"/>
  <c r="N275" i="25"/>
  <c r="M274" i="17"/>
  <c r="O275" i="25"/>
  <c r="N274" i="17"/>
  <c r="P275" i="25"/>
  <c r="O274" i="17"/>
  <c r="Q275" i="25"/>
  <c r="P274" i="17"/>
  <c r="R275" i="25"/>
  <c r="Q274" i="17"/>
  <c r="S275" i="25"/>
  <c r="R274" i="17"/>
  <c r="T275" i="25"/>
  <c r="S274" i="17"/>
  <c r="U275" i="25"/>
  <c r="T274" i="17"/>
  <c r="V275" i="25"/>
  <c r="U274" i="17"/>
  <c r="W275" i="25"/>
  <c r="V274" i="17"/>
  <c r="X275" i="25"/>
  <c r="W274" i="17"/>
  <c r="Y275" i="25"/>
  <c r="X274" i="17"/>
  <c r="Z275" i="25"/>
  <c r="Y274" i="17"/>
  <c r="AA275" i="25"/>
  <c r="Z274" i="17"/>
  <c r="AB275" i="25"/>
  <c r="AE274" i="17"/>
  <c r="AG274" i="17"/>
  <c r="AH274" i="17"/>
  <c r="AG275" i="25"/>
  <c r="C275" i="17"/>
  <c r="E276" i="25"/>
  <c r="D275" i="17"/>
  <c r="F276" i="25"/>
  <c r="E275" i="17"/>
  <c r="G276" i="25"/>
  <c r="F275" i="17"/>
  <c r="H276" i="25"/>
  <c r="G275" i="17"/>
  <c r="I276" i="25"/>
  <c r="H275" i="17"/>
  <c r="J276" i="25"/>
  <c r="I275" i="17"/>
  <c r="K276" i="25"/>
  <c r="J275" i="17"/>
  <c r="L276" i="25"/>
  <c r="K275" i="17"/>
  <c r="M276" i="25"/>
  <c r="AE276" i="25" s="1"/>
  <c r="AK276" i="25" s="1"/>
  <c r="L275" i="17"/>
  <c r="N276" i="25"/>
  <c r="M275" i="17"/>
  <c r="O276" i="25"/>
  <c r="N275" i="17"/>
  <c r="P276" i="25"/>
  <c r="O275" i="17"/>
  <c r="Q276" i="25"/>
  <c r="P275" i="17"/>
  <c r="R276" i="25"/>
  <c r="Q275" i="17"/>
  <c r="S276" i="25"/>
  <c r="R275" i="17"/>
  <c r="T276" i="25"/>
  <c r="S275" i="17"/>
  <c r="U276" i="25"/>
  <c r="T275" i="17"/>
  <c r="V276" i="25"/>
  <c r="U275" i="17"/>
  <c r="W276" i="25"/>
  <c r="V275" i="17"/>
  <c r="X276" i="25"/>
  <c r="W275" i="17"/>
  <c r="Y276" i="25"/>
  <c r="X275" i="17"/>
  <c r="Z276" i="25"/>
  <c r="Y275" i="17"/>
  <c r="AA276" i="25"/>
  <c r="Z275" i="17"/>
  <c r="AB276" i="25"/>
  <c r="AE275" i="17"/>
  <c r="AG275" i="17"/>
  <c r="AH275" i="17"/>
  <c r="AG276" i="25"/>
  <c r="C276" i="17"/>
  <c r="E277" i="25"/>
  <c r="D276" i="17"/>
  <c r="F277" i="25"/>
  <c r="E276" i="17"/>
  <c r="G277" i="25"/>
  <c r="F276" i="17"/>
  <c r="H277" i="25"/>
  <c r="G276" i="17"/>
  <c r="I277" i="25"/>
  <c r="H276" i="17"/>
  <c r="J277" i="25"/>
  <c r="I276" i="17"/>
  <c r="K277" i="25"/>
  <c r="J276" i="17"/>
  <c r="L277" i="25"/>
  <c r="K276" i="17"/>
  <c r="M277" i="25"/>
  <c r="AE277" i="25" s="1"/>
  <c r="AK277" i="25" s="1"/>
  <c r="L276" i="17"/>
  <c r="N277" i="25"/>
  <c r="M276" i="17"/>
  <c r="O277" i="25"/>
  <c r="N276" i="17"/>
  <c r="P277" i="25"/>
  <c r="O276" i="17"/>
  <c r="Q277" i="25"/>
  <c r="P276" i="17"/>
  <c r="R277" i="25"/>
  <c r="Q276" i="17"/>
  <c r="S277" i="25"/>
  <c r="R276" i="17"/>
  <c r="T277" i="25"/>
  <c r="S276" i="17"/>
  <c r="U277" i="25"/>
  <c r="T276" i="17"/>
  <c r="V277" i="25"/>
  <c r="U276" i="17"/>
  <c r="W277" i="25"/>
  <c r="V276" i="17"/>
  <c r="X277" i="25"/>
  <c r="W276" i="17"/>
  <c r="Y277" i="25"/>
  <c r="X276" i="17"/>
  <c r="Z277" i="25"/>
  <c r="Y276" i="17"/>
  <c r="AA277" i="25"/>
  <c r="Z276" i="17"/>
  <c r="AB277" i="25"/>
  <c r="AE276" i="17"/>
  <c r="AG276" i="17"/>
  <c r="AH276" i="17"/>
  <c r="AG277" i="25"/>
  <c r="C277" i="17"/>
  <c r="E278" i="25"/>
  <c r="D277" i="17"/>
  <c r="F278" i="25"/>
  <c r="E277" i="17"/>
  <c r="G278" i="25"/>
  <c r="F277" i="17"/>
  <c r="H278" i="25"/>
  <c r="G277" i="17"/>
  <c r="I278" i="25"/>
  <c r="H277" i="17"/>
  <c r="J278" i="25"/>
  <c r="I277" i="17"/>
  <c r="K278" i="25"/>
  <c r="J277" i="17"/>
  <c r="L278" i="25"/>
  <c r="K277" i="17"/>
  <c r="M278" i="25"/>
  <c r="AE278" i="25" s="1"/>
  <c r="AK278" i="25" s="1"/>
  <c r="L277" i="17"/>
  <c r="N278" i="25"/>
  <c r="M277" i="17"/>
  <c r="O278" i="25"/>
  <c r="N277" i="17"/>
  <c r="P278" i="25"/>
  <c r="O277" i="17"/>
  <c r="Q278" i="25"/>
  <c r="P277" i="17"/>
  <c r="R278" i="25"/>
  <c r="Q277" i="17"/>
  <c r="S278" i="25"/>
  <c r="R277" i="17"/>
  <c r="T278" i="25"/>
  <c r="S277" i="17"/>
  <c r="U278" i="25"/>
  <c r="T277" i="17"/>
  <c r="V278" i="25"/>
  <c r="U277" i="17"/>
  <c r="W278" i="25"/>
  <c r="V277" i="17"/>
  <c r="X278" i="25"/>
  <c r="W277" i="17"/>
  <c r="Y278" i="25"/>
  <c r="X277" i="17"/>
  <c r="Z278" i="25"/>
  <c r="Y277" i="17"/>
  <c r="AA278" i="25"/>
  <c r="Z277" i="17"/>
  <c r="AB278" i="25"/>
  <c r="AE277" i="17"/>
  <c r="AG277" i="17"/>
  <c r="AH277" i="17"/>
  <c r="AG278" i="25"/>
  <c r="C278" i="17"/>
  <c r="E279" i="25"/>
  <c r="D278" i="17"/>
  <c r="F279" i="25"/>
  <c r="E278" i="17"/>
  <c r="G279" i="25"/>
  <c r="F278" i="17"/>
  <c r="H279" i="25"/>
  <c r="G278" i="17"/>
  <c r="I279" i="25"/>
  <c r="H278" i="17"/>
  <c r="J279" i="25"/>
  <c r="I278" i="17"/>
  <c r="K279" i="25"/>
  <c r="J278" i="17"/>
  <c r="L279" i="25"/>
  <c r="K278" i="17"/>
  <c r="M279" i="25"/>
  <c r="AE279" i="25" s="1"/>
  <c r="AK279" i="25" s="1"/>
  <c r="L278" i="17"/>
  <c r="N279" i="25"/>
  <c r="M278" i="17"/>
  <c r="O279" i="25"/>
  <c r="N278" i="17"/>
  <c r="P279" i="25"/>
  <c r="O278" i="17"/>
  <c r="Q279" i="25"/>
  <c r="P278" i="17"/>
  <c r="R279" i="25"/>
  <c r="Q278" i="17"/>
  <c r="S279" i="25"/>
  <c r="R278" i="17"/>
  <c r="T279" i="25"/>
  <c r="S278" i="17"/>
  <c r="U279" i="25"/>
  <c r="T278" i="17"/>
  <c r="V279" i="25"/>
  <c r="U278" i="17"/>
  <c r="W279" i="25"/>
  <c r="V278" i="17"/>
  <c r="X279" i="25"/>
  <c r="W278" i="17"/>
  <c r="Y279" i="25"/>
  <c r="X278" i="17"/>
  <c r="Z279" i="25"/>
  <c r="Y278" i="17"/>
  <c r="AA279" i="25"/>
  <c r="Z278" i="17"/>
  <c r="AB279" i="25"/>
  <c r="AE278" i="17"/>
  <c r="AG278" i="17"/>
  <c r="AH278" i="17"/>
  <c r="AG279" i="25"/>
  <c r="C279" i="17"/>
  <c r="E280" i="25"/>
  <c r="D279" i="17"/>
  <c r="F280" i="25"/>
  <c r="E279" i="17"/>
  <c r="G280" i="25"/>
  <c r="F279" i="17"/>
  <c r="H280" i="25"/>
  <c r="G279" i="17"/>
  <c r="I280" i="25"/>
  <c r="H279" i="17"/>
  <c r="J280" i="25"/>
  <c r="I279" i="17"/>
  <c r="K280" i="25"/>
  <c r="J279" i="17"/>
  <c r="L280" i="25"/>
  <c r="K279" i="17"/>
  <c r="M280" i="25"/>
  <c r="AE280" i="25" s="1"/>
  <c r="AK280" i="25" s="1"/>
  <c r="L279" i="17"/>
  <c r="N280" i="25"/>
  <c r="M279" i="17"/>
  <c r="O280" i="25"/>
  <c r="N279" i="17"/>
  <c r="P280" i="25"/>
  <c r="O279" i="17"/>
  <c r="Q280" i="25"/>
  <c r="P279" i="17"/>
  <c r="R280" i="25"/>
  <c r="Q279" i="17"/>
  <c r="S280" i="25"/>
  <c r="R279" i="17"/>
  <c r="T280" i="25"/>
  <c r="S279" i="17"/>
  <c r="U280" i="25"/>
  <c r="T279" i="17"/>
  <c r="V280" i="25"/>
  <c r="U279" i="17"/>
  <c r="W280" i="25"/>
  <c r="V279" i="17"/>
  <c r="X280" i="25"/>
  <c r="W279" i="17"/>
  <c r="Y280" i="25"/>
  <c r="X279" i="17"/>
  <c r="Z280" i="25"/>
  <c r="Y279" i="17"/>
  <c r="AA280" i="25"/>
  <c r="Z279" i="17"/>
  <c r="AB280" i="25"/>
  <c r="AE279" i="17"/>
  <c r="AG279" i="17"/>
  <c r="AH279" i="17"/>
  <c r="AG280" i="25"/>
  <c r="C280" i="17"/>
  <c r="E281" i="25"/>
  <c r="D280" i="17"/>
  <c r="F281" i="25"/>
  <c r="E280" i="17"/>
  <c r="G281" i="25"/>
  <c r="F280" i="17"/>
  <c r="H281" i="25"/>
  <c r="G280" i="17"/>
  <c r="I281" i="25"/>
  <c r="H280" i="17"/>
  <c r="J281" i="25"/>
  <c r="I280" i="17"/>
  <c r="K281" i="25"/>
  <c r="J280" i="17"/>
  <c r="L281" i="25"/>
  <c r="K280" i="17"/>
  <c r="M281" i="25"/>
  <c r="AE281" i="25" s="1"/>
  <c r="AK281" i="25" s="1"/>
  <c r="L280" i="17"/>
  <c r="N281" i="25"/>
  <c r="M280" i="17"/>
  <c r="O281" i="25"/>
  <c r="N280" i="17"/>
  <c r="P281" i="25"/>
  <c r="O280" i="17"/>
  <c r="Q281" i="25"/>
  <c r="P280" i="17"/>
  <c r="R281" i="25"/>
  <c r="Q280" i="17"/>
  <c r="S281" i="25"/>
  <c r="R280" i="17"/>
  <c r="T281" i="25"/>
  <c r="S280" i="17"/>
  <c r="U281" i="25"/>
  <c r="T280" i="17"/>
  <c r="V281" i="25"/>
  <c r="U280" i="17"/>
  <c r="W281" i="25"/>
  <c r="V280" i="17"/>
  <c r="X281" i="25"/>
  <c r="W280" i="17"/>
  <c r="Y281" i="25"/>
  <c r="X280" i="17"/>
  <c r="Z281" i="25"/>
  <c r="Y280" i="17"/>
  <c r="AA281" i="25"/>
  <c r="Z280" i="17"/>
  <c r="AB281" i="25"/>
  <c r="AE280" i="17"/>
  <c r="AG280" i="17"/>
  <c r="AH280" i="17"/>
  <c r="AG281" i="25"/>
  <c r="C281" i="17"/>
  <c r="E282" i="25"/>
  <c r="D281" i="17"/>
  <c r="F282" i="25"/>
  <c r="E281" i="17"/>
  <c r="G282" i="25"/>
  <c r="F281" i="17"/>
  <c r="H282" i="25"/>
  <c r="G281" i="17"/>
  <c r="I282" i="25"/>
  <c r="H281" i="17"/>
  <c r="J282" i="25"/>
  <c r="I281" i="17"/>
  <c r="K282" i="25"/>
  <c r="J281" i="17"/>
  <c r="L282" i="25"/>
  <c r="K281" i="17"/>
  <c r="M282" i="25"/>
  <c r="AE282" i="25" s="1"/>
  <c r="AK282" i="25" s="1"/>
  <c r="L281" i="17"/>
  <c r="N282" i="25"/>
  <c r="M281" i="17"/>
  <c r="O282" i="25"/>
  <c r="N281" i="17"/>
  <c r="P282" i="25"/>
  <c r="O281" i="17"/>
  <c r="Q282" i="25"/>
  <c r="P281" i="17"/>
  <c r="R282" i="25"/>
  <c r="Q281" i="17"/>
  <c r="S282" i="25"/>
  <c r="R281" i="17"/>
  <c r="T282" i="25"/>
  <c r="S281" i="17"/>
  <c r="U282" i="25"/>
  <c r="T281" i="17"/>
  <c r="V282" i="25"/>
  <c r="U281" i="17"/>
  <c r="W282" i="25"/>
  <c r="V281" i="17"/>
  <c r="X282" i="25"/>
  <c r="W281" i="17"/>
  <c r="Y282" i="25"/>
  <c r="X281" i="17"/>
  <c r="Z282" i="25"/>
  <c r="Y281" i="17"/>
  <c r="AA282" i="25"/>
  <c r="Z281" i="17"/>
  <c r="AB282" i="25"/>
  <c r="AE281" i="17"/>
  <c r="AG281" i="17"/>
  <c r="AH281" i="17"/>
  <c r="AG282" i="25"/>
  <c r="C282" i="17"/>
  <c r="E283" i="25"/>
  <c r="D282" i="17"/>
  <c r="F283" i="25"/>
  <c r="E282" i="17"/>
  <c r="G283" i="25"/>
  <c r="F282" i="17"/>
  <c r="H283" i="25"/>
  <c r="G282" i="17"/>
  <c r="I283" i="25"/>
  <c r="H282" i="17"/>
  <c r="J283" i="25"/>
  <c r="I282" i="17"/>
  <c r="K283" i="25"/>
  <c r="J282" i="17"/>
  <c r="L283" i="25"/>
  <c r="K282" i="17"/>
  <c r="M283" i="25"/>
  <c r="AE283" i="25" s="1"/>
  <c r="AK283" i="25" s="1"/>
  <c r="L282" i="17"/>
  <c r="N283" i="25"/>
  <c r="M282" i="17"/>
  <c r="O283" i="25"/>
  <c r="N282" i="17"/>
  <c r="P283" i="25"/>
  <c r="O282" i="17"/>
  <c r="Q283" i="25"/>
  <c r="P282" i="17"/>
  <c r="R283" i="25"/>
  <c r="Q282" i="17"/>
  <c r="S283" i="25"/>
  <c r="R282" i="17"/>
  <c r="T283" i="25"/>
  <c r="S282" i="17"/>
  <c r="U283" i="25"/>
  <c r="T282" i="17"/>
  <c r="V283" i="25"/>
  <c r="U282" i="17"/>
  <c r="W283" i="25"/>
  <c r="V282" i="17"/>
  <c r="X283" i="25"/>
  <c r="W282" i="17"/>
  <c r="Y283" i="25"/>
  <c r="X282" i="17"/>
  <c r="Z283" i="25"/>
  <c r="Y282" i="17"/>
  <c r="AA283" i="25"/>
  <c r="Z282" i="17"/>
  <c r="AB283" i="25"/>
  <c r="AE282" i="17"/>
  <c r="AG282" i="17"/>
  <c r="AH282" i="17"/>
  <c r="AG283" i="25"/>
  <c r="C283" i="17"/>
  <c r="E284" i="25"/>
  <c r="D283" i="17"/>
  <c r="F284" i="25"/>
  <c r="E283" i="17"/>
  <c r="G284" i="25"/>
  <c r="F283" i="17"/>
  <c r="H284" i="25"/>
  <c r="G283" i="17"/>
  <c r="I284" i="25"/>
  <c r="H283" i="17"/>
  <c r="J284" i="25"/>
  <c r="I283" i="17"/>
  <c r="K284" i="25"/>
  <c r="J283" i="17"/>
  <c r="L284" i="25"/>
  <c r="K283" i="17"/>
  <c r="M284" i="25"/>
  <c r="AE284" i="25" s="1"/>
  <c r="AK284" i="25" s="1"/>
  <c r="L283" i="17"/>
  <c r="N284" i="25"/>
  <c r="M283" i="17"/>
  <c r="O284" i="25"/>
  <c r="N283" i="17"/>
  <c r="P284" i="25"/>
  <c r="O283" i="17"/>
  <c r="Q284" i="25"/>
  <c r="P283" i="17"/>
  <c r="R284" i="25"/>
  <c r="Q283" i="17"/>
  <c r="S284" i="25"/>
  <c r="R283" i="17"/>
  <c r="T284" i="25"/>
  <c r="S283" i="17"/>
  <c r="U284" i="25"/>
  <c r="T283" i="17"/>
  <c r="V284" i="25"/>
  <c r="U283" i="17"/>
  <c r="W284" i="25"/>
  <c r="V283" i="17"/>
  <c r="X284" i="25"/>
  <c r="W283" i="17"/>
  <c r="Y284" i="25"/>
  <c r="X283" i="17"/>
  <c r="Z284" i="25"/>
  <c r="Y283" i="17"/>
  <c r="AA284" i="25"/>
  <c r="Z283" i="17"/>
  <c r="AB284" i="25"/>
  <c r="AE283" i="17"/>
  <c r="AG283" i="17"/>
  <c r="AH283" i="17"/>
  <c r="AG284" i="25"/>
  <c r="C284" i="17"/>
  <c r="E285" i="25"/>
  <c r="D284" i="17"/>
  <c r="F285" i="25"/>
  <c r="E284" i="17"/>
  <c r="G285" i="25"/>
  <c r="F284" i="17"/>
  <c r="H285" i="25"/>
  <c r="G284" i="17"/>
  <c r="I285" i="25"/>
  <c r="H284" i="17"/>
  <c r="J285" i="25"/>
  <c r="I284" i="17"/>
  <c r="K285" i="25"/>
  <c r="J284" i="17"/>
  <c r="L285" i="25"/>
  <c r="K284" i="17"/>
  <c r="M285" i="25"/>
  <c r="AE285" i="25" s="1"/>
  <c r="AK285" i="25" s="1"/>
  <c r="L284" i="17"/>
  <c r="N285" i="25"/>
  <c r="M284" i="17"/>
  <c r="O285" i="25"/>
  <c r="N284" i="17"/>
  <c r="P285" i="25"/>
  <c r="O284" i="17"/>
  <c r="Q285" i="25"/>
  <c r="P284" i="17"/>
  <c r="R285" i="25"/>
  <c r="Q284" i="17"/>
  <c r="S285" i="25"/>
  <c r="R284" i="17"/>
  <c r="T285" i="25"/>
  <c r="S284" i="17"/>
  <c r="U285" i="25"/>
  <c r="T284" i="17"/>
  <c r="V285" i="25"/>
  <c r="U284" i="17"/>
  <c r="W285" i="25"/>
  <c r="V284" i="17"/>
  <c r="X285" i="25"/>
  <c r="W284" i="17"/>
  <c r="Y285" i="25"/>
  <c r="X284" i="17"/>
  <c r="Z285" i="25"/>
  <c r="Y284" i="17"/>
  <c r="AA285" i="25"/>
  <c r="Z284" i="17"/>
  <c r="AB285" i="25"/>
  <c r="AE284" i="17"/>
  <c r="AG284" i="17"/>
  <c r="AH284" i="17"/>
  <c r="AG285" i="25"/>
  <c r="C285" i="17"/>
  <c r="E286" i="25"/>
  <c r="D285" i="17"/>
  <c r="F286" i="25"/>
  <c r="E285" i="17"/>
  <c r="G286" i="25"/>
  <c r="F285" i="17"/>
  <c r="H286" i="25"/>
  <c r="G285" i="17"/>
  <c r="I286" i="25"/>
  <c r="H285" i="17"/>
  <c r="J286" i="25"/>
  <c r="I285" i="17"/>
  <c r="K286" i="25"/>
  <c r="J285" i="17"/>
  <c r="L286" i="25"/>
  <c r="K285" i="17"/>
  <c r="M286" i="25"/>
  <c r="AE286" i="25" s="1"/>
  <c r="AK286" i="25" s="1"/>
  <c r="L285" i="17"/>
  <c r="N286" i="25"/>
  <c r="M285" i="17"/>
  <c r="O286" i="25"/>
  <c r="N285" i="17"/>
  <c r="P286" i="25"/>
  <c r="O285" i="17"/>
  <c r="Q286" i="25"/>
  <c r="P285" i="17"/>
  <c r="R286" i="25"/>
  <c r="Q285" i="17"/>
  <c r="S286" i="25"/>
  <c r="R285" i="17"/>
  <c r="T286" i="25"/>
  <c r="S285" i="17"/>
  <c r="U286" i="25"/>
  <c r="T285" i="17"/>
  <c r="V286" i="25"/>
  <c r="U285" i="17"/>
  <c r="W286" i="25"/>
  <c r="V285" i="17"/>
  <c r="X286" i="25"/>
  <c r="W285" i="17"/>
  <c r="Y286" i="25"/>
  <c r="X285" i="17"/>
  <c r="Z286" i="25"/>
  <c r="Y285" i="17"/>
  <c r="AA286" i="25"/>
  <c r="Z285" i="17"/>
  <c r="AB286" i="25"/>
  <c r="AE285" i="17"/>
  <c r="AG285" i="17"/>
  <c r="AH285" i="17"/>
  <c r="AG286" i="25"/>
  <c r="C286" i="17"/>
  <c r="E287" i="25"/>
  <c r="D286" i="17"/>
  <c r="F287" i="25"/>
  <c r="E286" i="17"/>
  <c r="G287" i="25"/>
  <c r="F286" i="17"/>
  <c r="H287" i="25"/>
  <c r="G286" i="17"/>
  <c r="I287" i="25"/>
  <c r="H286" i="17"/>
  <c r="J287" i="25"/>
  <c r="I286" i="17"/>
  <c r="K287" i="25"/>
  <c r="J286" i="17"/>
  <c r="L287" i="25"/>
  <c r="K286" i="17"/>
  <c r="M287" i="25"/>
  <c r="AE287" i="25" s="1"/>
  <c r="AK287" i="25" s="1"/>
  <c r="L286" i="17"/>
  <c r="N287" i="25"/>
  <c r="M286" i="17"/>
  <c r="O287" i="25"/>
  <c r="N286" i="17"/>
  <c r="P287" i="25"/>
  <c r="O286" i="17"/>
  <c r="Q287" i="25"/>
  <c r="P286" i="17"/>
  <c r="R287" i="25"/>
  <c r="Q286" i="17"/>
  <c r="S287" i="25"/>
  <c r="R286" i="17"/>
  <c r="T287" i="25"/>
  <c r="S286" i="17"/>
  <c r="U287" i="25"/>
  <c r="T286" i="17"/>
  <c r="V287" i="25"/>
  <c r="U286" i="17"/>
  <c r="W287" i="25"/>
  <c r="V286" i="17"/>
  <c r="X287" i="25"/>
  <c r="W286" i="17"/>
  <c r="Y287" i="25"/>
  <c r="X286" i="17"/>
  <c r="Z287" i="25"/>
  <c r="Y286" i="17"/>
  <c r="AA287" i="25"/>
  <c r="Z286" i="17"/>
  <c r="AB287" i="25"/>
  <c r="AE286" i="17"/>
  <c r="AG286" i="17"/>
  <c r="AH286" i="17"/>
  <c r="AG287" i="25"/>
  <c r="C287" i="17"/>
  <c r="E288" i="25"/>
  <c r="D287" i="17"/>
  <c r="F288" i="25"/>
  <c r="E287" i="17"/>
  <c r="G288" i="25"/>
  <c r="F287" i="17"/>
  <c r="H288" i="25"/>
  <c r="G287" i="17"/>
  <c r="I288" i="25"/>
  <c r="H287" i="17"/>
  <c r="J288" i="25"/>
  <c r="I287" i="17"/>
  <c r="K288" i="25"/>
  <c r="J287" i="17"/>
  <c r="L288" i="25"/>
  <c r="K287" i="17"/>
  <c r="M288" i="25"/>
  <c r="AE288" i="25" s="1"/>
  <c r="AK288" i="25" s="1"/>
  <c r="L287" i="17"/>
  <c r="N288" i="25"/>
  <c r="M287" i="17"/>
  <c r="O288" i="25"/>
  <c r="N287" i="17"/>
  <c r="P288" i="25"/>
  <c r="O287" i="17"/>
  <c r="Q288" i="25"/>
  <c r="P287" i="17"/>
  <c r="R288" i="25"/>
  <c r="Q287" i="17"/>
  <c r="S288" i="25"/>
  <c r="R287" i="17"/>
  <c r="T288" i="25"/>
  <c r="S287" i="17"/>
  <c r="U288" i="25"/>
  <c r="T287" i="17"/>
  <c r="V288" i="25"/>
  <c r="U287" i="17"/>
  <c r="W288" i="25"/>
  <c r="V287" i="17"/>
  <c r="X288" i="25"/>
  <c r="W287" i="17"/>
  <c r="Y288" i="25"/>
  <c r="X287" i="17"/>
  <c r="Z288" i="25"/>
  <c r="Y287" i="17"/>
  <c r="AA288" i="25"/>
  <c r="Z287" i="17"/>
  <c r="AB288" i="25"/>
  <c r="AE287" i="17"/>
  <c r="AG287" i="17"/>
  <c r="AH287" i="17"/>
  <c r="AG288" i="25"/>
  <c r="C288" i="17"/>
  <c r="E289" i="25"/>
  <c r="D288" i="17"/>
  <c r="F289" i="25"/>
  <c r="E288" i="17"/>
  <c r="G289" i="25"/>
  <c r="F288" i="17"/>
  <c r="H289" i="25"/>
  <c r="G288" i="17"/>
  <c r="I289" i="25"/>
  <c r="H288" i="17"/>
  <c r="J289" i="25"/>
  <c r="I288" i="17"/>
  <c r="K289" i="25"/>
  <c r="J288" i="17"/>
  <c r="L289" i="25"/>
  <c r="K288" i="17"/>
  <c r="M289" i="25"/>
  <c r="AE289" i="25" s="1"/>
  <c r="AK289" i="25" s="1"/>
  <c r="L288" i="17"/>
  <c r="N289" i="25"/>
  <c r="M288" i="17"/>
  <c r="O289" i="25"/>
  <c r="N288" i="17"/>
  <c r="P289" i="25"/>
  <c r="O288" i="17"/>
  <c r="Q289" i="25"/>
  <c r="P288" i="17"/>
  <c r="R289" i="25"/>
  <c r="Q288" i="17"/>
  <c r="S289" i="25"/>
  <c r="R288" i="17"/>
  <c r="T289" i="25"/>
  <c r="S288" i="17"/>
  <c r="U289" i="25"/>
  <c r="T288" i="17"/>
  <c r="V289" i="25"/>
  <c r="U288" i="17"/>
  <c r="W289" i="25"/>
  <c r="V288" i="17"/>
  <c r="X289" i="25"/>
  <c r="W288" i="17"/>
  <c r="Y289" i="25"/>
  <c r="X288" i="17"/>
  <c r="Z289" i="25"/>
  <c r="Y288" i="17"/>
  <c r="AA289" i="25"/>
  <c r="Z288" i="17"/>
  <c r="AB289" i="25"/>
  <c r="AE288" i="17"/>
  <c r="AG288" i="17"/>
  <c r="AH288" i="17"/>
  <c r="AG289" i="25"/>
  <c r="C289" i="17"/>
  <c r="E290" i="25"/>
  <c r="D289" i="17"/>
  <c r="F290" i="25"/>
  <c r="E289" i="17"/>
  <c r="G290" i="25"/>
  <c r="F289" i="17"/>
  <c r="H290" i="25"/>
  <c r="G289" i="17"/>
  <c r="I290" i="25"/>
  <c r="H289" i="17"/>
  <c r="J290" i="25"/>
  <c r="I289" i="17"/>
  <c r="K290" i="25"/>
  <c r="J289" i="17"/>
  <c r="L290" i="25"/>
  <c r="K289" i="17"/>
  <c r="M290" i="25"/>
  <c r="AE290" i="25" s="1"/>
  <c r="AK290" i="25" s="1"/>
  <c r="L289" i="17"/>
  <c r="N290" i="25"/>
  <c r="M289" i="17"/>
  <c r="O290" i="25"/>
  <c r="N289" i="17"/>
  <c r="P290" i="25"/>
  <c r="O289" i="17"/>
  <c r="Q290" i="25"/>
  <c r="P289" i="17"/>
  <c r="R290" i="25"/>
  <c r="Q289" i="17"/>
  <c r="S290" i="25"/>
  <c r="R289" i="17"/>
  <c r="T290" i="25"/>
  <c r="S289" i="17"/>
  <c r="U290" i="25"/>
  <c r="T289" i="17"/>
  <c r="V290" i="25"/>
  <c r="U289" i="17"/>
  <c r="W290" i="25"/>
  <c r="V289" i="17"/>
  <c r="X290" i="25"/>
  <c r="W289" i="17"/>
  <c r="Y290" i="25"/>
  <c r="X289" i="17"/>
  <c r="Z290" i="25"/>
  <c r="Y289" i="17"/>
  <c r="AA290" i="25"/>
  <c r="Z289" i="17"/>
  <c r="AB290" i="25"/>
  <c r="AE289" i="17"/>
  <c r="AG289" i="17"/>
  <c r="AH289" i="17"/>
  <c r="AG290" i="25"/>
  <c r="C290" i="17"/>
  <c r="E291" i="25"/>
  <c r="D290" i="17"/>
  <c r="F291" i="25"/>
  <c r="E290" i="17"/>
  <c r="G291" i="25"/>
  <c r="F290" i="17"/>
  <c r="H291" i="25"/>
  <c r="G290" i="17"/>
  <c r="I291" i="25"/>
  <c r="H290" i="17"/>
  <c r="J291" i="25"/>
  <c r="I290" i="17"/>
  <c r="K291" i="25"/>
  <c r="J290" i="17"/>
  <c r="L291" i="25"/>
  <c r="K290" i="17"/>
  <c r="M291" i="25"/>
  <c r="AE291" i="25" s="1"/>
  <c r="AK291" i="25" s="1"/>
  <c r="L290" i="17"/>
  <c r="N291" i="25"/>
  <c r="M290" i="17"/>
  <c r="O291" i="25"/>
  <c r="N290" i="17"/>
  <c r="P291" i="25"/>
  <c r="O290" i="17"/>
  <c r="Q291" i="25"/>
  <c r="P290" i="17"/>
  <c r="R291" i="25"/>
  <c r="Q290" i="17"/>
  <c r="S291" i="25"/>
  <c r="R290" i="17"/>
  <c r="T291" i="25"/>
  <c r="S290" i="17"/>
  <c r="U291" i="25"/>
  <c r="T290" i="17"/>
  <c r="V291" i="25"/>
  <c r="U290" i="17"/>
  <c r="W291" i="25"/>
  <c r="V290" i="17"/>
  <c r="X291" i="25"/>
  <c r="W290" i="17"/>
  <c r="Y291" i="25"/>
  <c r="X290" i="17"/>
  <c r="Z291" i="25"/>
  <c r="Y290" i="17"/>
  <c r="AA291" i="25"/>
  <c r="Z290" i="17"/>
  <c r="AB291" i="25"/>
  <c r="AE290" i="17"/>
  <c r="AG290" i="17"/>
  <c r="AH290" i="17"/>
  <c r="AG291" i="25"/>
  <c r="C291" i="17"/>
  <c r="E292" i="25"/>
  <c r="D291" i="17"/>
  <c r="F292" i="25"/>
  <c r="E291" i="17"/>
  <c r="G292" i="25"/>
  <c r="F291" i="17"/>
  <c r="H292" i="25"/>
  <c r="G291" i="17"/>
  <c r="I292" i="25"/>
  <c r="H291" i="17"/>
  <c r="J292" i="25"/>
  <c r="I291" i="17"/>
  <c r="K292" i="25"/>
  <c r="J291" i="17"/>
  <c r="L292" i="25"/>
  <c r="K291" i="17"/>
  <c r="M292" i="25"/>
  <c r="AE292" i="25" s="1"/>
  <c r="AK292" i="25" s="1"/>
  <c r="L291" i="17"/>
  <c r="N292" i="25"/>
  <c r="M291" i="17"/>
  <c r="O292" i="25"/>
  <c r="N291" i="17"/>
  <c r="P292" i="25"/>
  <c r="O291" i="17"/>
  <c r="Q292" i="25"/>
  <c r="P291" i="17"/>
  <c r="R292" i="25"/>
  <c r="Q291" i="17"/>
  <c r="S292" i="25"/>
  <c r="R291" i="17"/>
  <c r="T292" i="25"/>
  <c r="S291" i="17"/>
  <c r="U292" i="25"/>
  <c r="T291" i="17"/>
  <c r="V292" i="25"/>
  <c r="U291" i="17"/>
  <c r="W292" i="25"/>
  <c r="V291" i="17"/>
  <c r="X292" i="25"/>
  <c r="W291" i="17"/>
  <c r="Y292" i="25"/>
  <c r="X291" i="17"/>
  <c r="Z292" i="25"/>
  <c r="Y291" i="17"/>
  <c r="AA292" i="25"/>
  <c r="Z291" i="17"/>
  <c r="AB292" i="25"/>
  <c r="AE291" i="17"/>
  <c r="AG291" i="17"/>
  <c r="AH291" i="17"/>
  <c r="AG292" i="25"/>
  <c r="C292" i="17"/>
  <c r="E293" i="25"/>
  <c r="D292" i="17"/>
  <c r="F293" i="25"/>
  <c r="E292" i="17"/>
  <c r="G293" i="25"/>
  <c r="F292" i="17"/>
  <c r="H293" i="25"/>
  <c r="G292" i="17"/>
  <c r="I293" i="25"/>
  <c r="H292" i="17"/>
  <c r="J293" i="25"/>
  <c r="I292" i="17"/>
  <c r="K293" i="25"/>
  <c r="J292" i="17"/>
  <c r="L293" i="25"/>
  <c r="K292" i="17"/>
  <c r="M293" i="25"/>
  <c r="AE293" i="25" s="1"/>
  <c r="AK293" i="25" s="1"/>
  <c r="L292" i="17"/>
  <c r="N293" i="25"/>
  <c r="M292" i="17"/>
  <c r="O293" i="25"/>
  <c r="N292" i="17"/>
  <c r="P293" i="25"/>
  <c r="O292" i="17"/>
  <c r="Q293" i="25"/>
  <c r="P292" i="17"/>
  <c r="R293" i="25"/>
  <c r="Q292" i="17"/>
  <c r="S293" i="25"/>
  <c r="R292" i="17"/>
  <c r="T293" i="25"/>
  <c r="S292" i="17"/>
  <c r="U293" i="25"/>
  <c r="T292" i="17"/>
  <c r="V293" i="25"/>
  <c r="U292" i="17"/>
  <c r="W293" i="25"/>
  <c r="V292" i="17"/>
  <c r="X293" i="25"/>
  <c r="W292" i="17"/>
  <c r="Y293" i="25"/>
  <c r="X292" i="17"/>
  <c r="Z293" i="25"/>
  <c r="Y292" i="17"/>
  <c r="AA293" i="25"/>
  <c r="Z292" i="17"/>
  <c r="AB293" i="25"/>
  <c r="AE292" i="17"/>
  <c r="AG292" i="17"/>
  <c r="AH292" i="17"/>
  <c r="AG293" i="25"/>
  <c r="C293" i="17"/>
  <c r="E294" i="25"/>
  <c r="D293" i="17"/>
  <c r="F294" i="25"/>
  <c r="E293" i="17"/>
  <c r="G294" i="25"/>
  <c r="F293" i="17"/>
  <c r="H294" i="25"/>
  <c r="G293" i="17"/>
  <c r="I294" i="25"/>
  <c r="H293" i="17"/>
  <c r="J294" i="25"/>
  <c r="I293" i="17"/>
  <c r="K294" i="25"/>
  <c r="J293" i="17"/>
  <c r="L294" i="25"/>
  <c r="K293" i="17"/>
  <c r="M294" i="25"/>
  <c r="AE294" i="25" s="1"/>
  <c r="AK294" i="25" s="1"/>
  <c r="L293" i="17"/>
  <c r="N294" i="25"/>
  <c r="M293" i="17"/>
  <c r="O294" i="25"/>
  <c r="N293" i="17"/>
  <c r="P294" i="25"/>
  <c r="O293" i="17"/>
  <c r="Q294" i="25"/>
  <c r="P293" i="17"/>
  <c r="R294" i="25"/>
  <c r="Q293" i="17"/>
  <c r="S294" i="25"/>
  <c r="R293" i="17"/>
  <c r="T294" i="25"/>
  <c r="S293" i="17"/>
  <c r="U294" i="25"/>
  <c r="T293" i="17"/>
  <c r="V294" i="25"/>
  <c r="U293" i="17"/>
  <c r="W294" i="25"/>
  <c r="V293" i="17"/>
  <c r="X294" i="25"/>
  <c r="W293" i="17"/>
  <c r="Y294" i="25"/>
  <c r="X293" i="17"/>
  <c r="Z294" i="25"/>
  <c r="Y293" i="17"/>
  <c r="AA294" i="25"/>
  <c r="Z293" i="17"/>
  <c r="AB294" i="25"/>
  <c r="AE293" i="17"/>
  <c r="AG293" i="17"/>
  <c r="AH293" i="17"/>
  <c r="AG294" i="25"/>
  <c r="C294" i="17"/>
  <c r="E295" i="25"/>
  <c r="D294" i="17"/>
  <c r="F295" i="25"/>
  <c r="E294" i="17"/>
  <c r="G295" i="25"/>
  <c r="F294" i="17"/>
  <c r="H295" i="25"/>
  <c r="G294" i="17"/>
  <c r="I295" i="25"/>
  <c r="H294" i="17"/>
  <c r="J295" i="25"/>
  <c r="I294" i="17"/>
  <c r="K295" i="25"/>
  <c r="J294" i="17"/>
  <c r="L295" i="25"/>
  <c r="K294" i="17"/>
  <c r="M295" i="25"/>
  <c r="AE295" i="25" s="1"/>
  <c r="AK295" i="25" s="1"/>
  <c r="L294" i="17"/>
  <c r="N295" i="25"/>
  <c r="M294" i="17"/>
  <c r="O295" i="25"/>
  <c r="N294" i="17"/>
  <c r="P295" i="25"/>
  <c r="O294" i="17"/>
  <c r="Q295" i="25"/>
  <c r="P294" i="17"/>
  <c r="R295" i="25"/>
  <c r="Q294" i="17"/>
  <c r="S295" i="25"/>
  <c r="R294" i="17"/>
  <c r="T295" i="25"/>
  <c r="S294" i="17"/>
  <c r="U295" i="25"/>
  <c r="T294" i="17"/>
  <c r="V295" i="25"/>
  <c r="U294" i="17"/>
  <c r="W295" i="25"/>
  <c r="V294" i="17"/>
  <c r="X295" i="25"/>
  <c r="W294" i="17"/>
  <c r="Y295" i="25"/>
  <c r="X294" i="17"/>
  <c r="Z295" i="25"/>
  <c r="Y294" i="17"/>
  <c r="AA295" i="25"/>
  <c r="Z294" i="17"/>
  <c r="AB295" i="25"/>
  <c r="AE294" i="17"/>
  <c r="AG294" i="17"/>
  <c r="AH294" i="17"/>
  <c r="AG295" i="25"/>
  <c r="C295" i="17"/>
  <c r="E296" i="25"/>
  <c r="D295" i="17"/>
  <c r="F296" i="25"/>
  <c r="E295" i="17"/>
  <c r="G296" i="25"/>
  <c r="F295" i="17"/>
  <c r="H296" i="25"/>
  <c r="G295" i="17"/>
  <c r="I296" i="25"/>
  <c r="H295" i="17"/>
  <c r="J296" i="25"/>
  <c r="I295" i="17"/>
  <c r="K296" i="25"/>
  <c r="J295" i="17"/>
  <c r="L296" i="25"/>
  <c r="K295" i="17"/>
  <c r="M296" i="25"/>
  <c r="AE296" i="25" s="1"/>
  <c r="AK296" i="25" s="1"/>
  <c r="L295" i="17"/>
  <c r="N296" i="25"/>
  <c r="M295" i="17"/>
  <c r="O296" i="25"/>
  <c r="N295" i="17"/>
  <c r="P296" i="25"/>
  <c r="O295" i="17"/>
  <c r="Q296" i="25"/>
  <c r="P295" i="17"/>
  <c r="R296" i="25"/>
  <c r="Q295" i="17"/>
  <c r="S296" i="25"/>
  <c r="R295" i="17"/>
  <c r="T296" i="25"/>
  <c r="S295" i="17"/>
  <c r="U296" i="25"/>
  <c r="T295" i="17"/>
  <c r="V296" i="25"/>
  <c r="U295" i="17"/>
  <c r="W296" i="25"/>
  <c r="V295" i="17"/>
  <c r="X296" i="25"/>
  <c r="W295" i="17"/>
  <c r="Y296" i="25"/>
  <c r="X295" i="17"/>
  <c r="Z296" i="25"/>
  <c r="Y295" i="17"/>
  <c r="AA296" i="25"/>
  <c r="Z295" i="17"/>
  <c r="AB296" i="25"/>
  <c r="AE295" i="17"/>
  <c r="AG295" i="17"/>
  <c r="AH295" i="17"/>
  <c r="AG296" i="25"/>
  <c r="C296" i="17"/>
  <c r="E297" i="25"/>
  <c r="D296" i="17"/>
  <c r="F297" i="25"/>
  <c r="E296" i="17"/>
  <c r="G297" i="25"/>
  <c r="F296" i="17"/>
  <c r="H297" i="25"/>
  <c r="G296" i="17"/>
  <c r="I297" i="25"/>
  <c r="H296" i="17"/>
  <c r="J297" i="25"/>
  <c r="I296" i="17"/>
  <c r="K297" i="25"/>
  <c r="J296" i="17"/>
  <c r="L297" i="25"/>
  <c r="K296" i="17"/>
  <c r="M297" i="25"/>
  <c r="AE297" i="25" s="1"/>
  <c r="AK297" i="25" s="1"/>
  <c r="L296" i="17"/>
  <c r="N297" i="25"/>
  <c r="M296" i="17"/>
  <c r="O297" i="25"/>
  <c r="N296" i="17"/>
  <c r="P297" i="25"/>
  <c r="O296" i="17"/>
  <c r="Q297" i="25"/>
  <c r="P296" i="17"/>
  <c r="R297" i="25"/>
  <c r="Q296" i="17"/>
  <c r="S297" i="25"/>
  <c r="R296" i="17"/>
  <c r="T297" i="25"/>
  <c r="S296" i="17"/>
  <c r="U297" i="25"/>
  <c r="T296" i="17"/>
  <c r="V297" i="25"/>
  <c r="U296" i="17"/>
  <c r="W297" i="25"/>
  <c r="V296" i="17"/>
  <c r="X297" i="25"/>
  <c r="W296" i="17"/>
  <c r="Y297" i="25"/>
  <c r="X296" i="17"/>
  <c r="Z297" i="25"/>
  <c r="Y296" i="17"/>
  <c r="AA297" i="25"/>
  <c r="Z296" i="17"/>
  <c r="AB297" i="25"/>
  <c r="AE296" i="17"/>
  <c r="AG296" i="17"/>
  <c r="AH296" i="17"/>
  <c r="AG297" i="25"/>
  <c r="C297" i="17"/>
  <c r="E298" i="25"/>
  <c r="D297" i="17"/>
  <c r="F298" i="25"/>
  <c r="E297" i="17"/>
  <c r="G298" i="25"/>
  <c r="F297" i="17"/>
  <c r="H298" i="25"/>
  <c r="G297" i="17"/>
  <c r="I298" i="25"/>
  <c r="H297" i="17"/>
  <c r="J298" i="25"/>
  <c r="I297" i="17"/>
  <c r="K298" i="25"/>
  <c r="J297" i="17"/>
  <c r="L298" i="25"/>
  <c r="K297" i="17"/>
  <c r="M298" i="25"/>
  <c r="AE298" i="25" s="1"/>
  <c r="AK298" i="25" s="1"/>
  <c r="L297" i="17"/>
  <c r="N298" i="25"/>
  <c r="M297" i="17"/>
  <c r="O298" i="25"/>
  <c r="N297" i="17"/>
  <c r="P298" i="25"/>
  <c r="O297" i="17"/>
  <c r="Q298" i="25"/>
  <c r="P297" i="17"/>
  <c r="R298" i="25"/>
  <c r="Q297" i="17"/>
  <c r="S298" i="25"/>
  <c r="R297" i="17"/>
  <c r="T298" i="25"/>
  <c r="S297" i="17"/>
  <c r="U298" i="25"/>
  <c r="T297" i="17"/>
  <c r="V298" i="25"/>
  <c r="U297" i="17"/>
  <c r="W298" i="25"/>
  <c r="V297" i="17"/>
  <c r="X298" i="25"/>
  <c r="W297" i="17"/>
  <c r="Y298" i="25"/>
  <c r="X297" i="17"/>
  <c r="Z298" i="25"/>
  <c r="Y297" i="17"/>
  <c r="AA298" i="25"/>
  <c r="Z297" i="17"/>
  <c r="AB298" i="25"/>
  <c r="AE297" i="17"/>
  <c r="AG297" i="17"/>
  <c r="AH297" i="17"/>
  <c r="AG298" i="25"/>
  <c r="C298" i="17"/>
  <c r="E299" i="25"/>
  <c r="D298" i="17"/>
  <c r="F299" i="25"/>
  <c r="E298" i="17"/>
  <c r="G299" i="25"/>
  <c r="F298" i="17"/>
  <c r="H299" i="25"/>
  <c r="G298" i="17"/>
  <c r="I299" i="25"/>
  <c r="H298" i="17"/>
  <c r="J299" i="25"/>
  <c r="I298" i="17"/>
  <c r="K299" i="25"/>
  <c r="J298" i="17"/>
  <c r="L299" i="25"/>
  <c r="K298" i="17"/>
  <c r="M299" i="25"/>
  <c r="AE299" i="25" s="1"/>
  <c r="AK299" i="25" s="1"/>
  <c r="L298" i="17"/>
  <c r="N299" i="25"/>
  <c r="M298" i="17"/>
  <c r="O299" i="25"/>
  <c r="N298" i="17"/>
  <c r="P299" i="25"/>
  <c r="O298" i="17"/>
  <c r="Q299" i="25"/>
  <c r="P298" i="17"/>
  <c r="R299" i="25"/>
  <c r="Q298" i="17"/>
  <c r="S299" i="25"/>
  <c r="R298" i="17"/>
  <c r="T299" i="25"/>
  <c r="S298" i="17"/>
  <c r="U299" i="25"/>
  <c r="T298" i="17"/>
  <c r="V299" i="25"/>
  <c r="U298" i="17"/>
  <c r="W299" i="25"/>
  <c r="V298" i="17"/>
  <c r="X299" i="25"/>
  <c r="W298" i="17"/>
  <c r="Y299" i="25"/>
  <c r="X298" i="17"/>
  <c r="Z299" i="25"/>
  <c r="Y298" i="17"/>
  <c r="AA299" i="25"/>
  <c r="Z298" i="17"/>
  <c r="AB299" i="25"/>
  <c r="AE298" i="17"/>
  <c r="AG298" i="17"/>
  <c r="AH298" i="17"/>
  <c r="AG299" i="25"/>
  <c r="C299" i="17"/>
  <c r="E300" i="25"/>
  <c r="D299" i="17"/>
  <c r="F300" i="25"/>
  <c r="E299" i="17"/>
  <c r="G300" i="25"/>
  <c r="F299" i="17"/>
  <c r="H300" i="25"/>
  <c r="G299" i="17"/>
  <c r="I300" i="25"/>
  <c r="H299" i="17"/>
  <c r="J300" i="25"/>
  <c r="I299" i="17"/>
  <c r="K300" i="25"/>
  <c r="J299" i="17"/>
  <c r="L300" i="25"/>
  <c r="K299" i="17"/>
  <c r="M300" i="25"/>
  <c r="AE300" i="25" s="1"/>
  <c r="AK300" i="25" s="1"/>
  <c r="L299" i="17"/>
  <c r="N300" i="25"/>
  <c r="M299" i="17"/>
  <c r="O300" i="25"/>
  <c r="N299" i="17"/>
  <c r="P300" i="25"/>
  <c r="O299" i="17"/>
  <c r="Q300" i="25"/>
  <c r="P299" i="17"/>
  <c r="R300" i="25"/>
  <c r="Q299" i="17"/>
  <c r="S300" i="25"/>
  <c r="R299" i="17"/>
  <c r="T300" i="25"/>
  <c r="S299" i="17"/>
  <c r="U300" i="25"/>
  <c r="T299" i="17"/>
  <c r="V300" i="25"/>
  <c r="U299" i="17"/>
  <c r="W300" i="25"/>
  <c r="V299" i="17"/>
  <c r="X300" i="25"/>
  <c r="W299" i="17"/>
  <c r="Y300" i="25"/>
  <c r="X299" i="17"/>
  <c r="Z300" i="25"/>
  <c r="Y299" i="17"/>
  <c r="AA300" i="25"/>
  <c r="Z299" i="17"/>
  <c r="AB300" i="25"/>
  <c r="AE299" i="17"/>
  <c r="AG299" i="17"/>
  <c r="AH299" i="17"/>
  <c r="AG300" i="25"/>
  <c r="C300" i="17"/>
  <c r="E301" i="25"/>
  <c r="D300" i="17"/>
  <c r="F301" i="25"/>
  <c r="E300" i="17"/>
  <c r="G301" i="25"/>
  <c r="F300" i="17"/>
  <c r="H301" i="25"/>
  <c r="G300" i="17"/>
  <c r="I301" i="25"/>
  <c r="H300" i="17"/>
  <c r="J301" i="25"/>
  <c r="I300" i="17"/>
  <c r="K301" i="25"/>
  <c r="J300" i="17"/>
  <c r="L301" i="25"/>
  <c r="K300" i="17"/>
  <c r="M301" i="25"/>
  <c r="AE301" i="25" s="1"/>
  <c r="AK301" i="25" s="1"/>
  <c r="L300" i="17"/>
  <c r="N301" i="25"/>
  <c r="M300" i="17"/>
  <c r="O301" i="25"/>
  <c r="N300" i="17"/>
  <c r="P301" i="25"/>
  <c r="O300" i="17"/>
  <c r="Q301" i="25"/>
  <c r="P300" i="17"/>
  <c r="R301" i="25"/>
  <c r="Q300" i="17"/>
  <c r="S301" i="25"/>
  <c r="R300" i="17"/>
  <c r="T301" i="25"/>
  <c r="S300" i="17"/>
  <c r="U301" i="25"/>
  <c r="T300" i="17"/>
  <c r="V301" i="25"/>
  <c r="U300" i="17"/>
  <c r="W301" i="25"/>
  <c r="V300" i="17"/>
  <c r="X301" i="25"/>
  <c r="W300" i="17"/>
  <c r="Y301" i="25"/>
  <c r="X300" i="17"/>
  <c r="Z301" i="25"/>
  <c r="Y300" i="17"/>
  <c r="AA301" i="25"/>
  <c r="Z300" i="17"/>
  <c r="AB301" i="25"/>
  <c r="AE300" i="17"/>
  <c r="AG300" i="17"/>
  <c r="AH300" i="17"/>
  <c r="AG301" i="25"/>
  <c r="C301" i="17"/>
  <c r="E302" i="25"/>
  <c r="D301" i="17"/>
  <c r="F302" i="25"/>
  <c r="E301" i="17"/>
  <c r="G302" i="25"/>
  <c r="F301" i="17"/>
  <c r="H302" i="25"/>
  <c r="G301" i="17"/>
  <c r="I302" i="25"/>
  <c r="H301" i="17"/>
  <c r="J302" i="25"/>
  <c r="I301" i="17"/>
  <c r="K302" i="25"/>
  <c r="J301" i="17"/>
  <c r="L302" i="25"/>
  <c r="K301" i="17"/>
  <c r="M302" i="25"/>
  <c r="AE302" i="25" s="1"/>
  <c r="AK302" i="25" s="1"/>
  <c r="L301" i="17"/>
  <c r="N302" i="25"/>
  <c r="M301" i="17"/>
  <c r="O302" i="25"/>
  <c r="N301" i="17"/>
  <c r="P302" i="25"/>
  <c r="O301" i="17"/>
  <c r="Q302" i="25"/>
  <c r="P301" i="17"/>
  <c r="R302" i="25"/>
  <c r="Q301" i="17"/>
  <c r="S302" i="25"/>
  <c r="R301" i="17"/>
  <c r="T302" i="25"/>
  <c r="S301" i="17"/>
  <c r="U302" i="25"/>
  <c r="T301" i="17"/>
  <c r="V302" i="25"/>
  <c r="U301" i="17"/>
  <c r="W302" i="25"/>
  <c r="V301" i="17"/>
  <c r="X302" i="25"/>
  <c r="W301" i="17"/>
  <c r="Y302" i="25"/>
  <c r="X301" i="17"/>
  <c r="Z302" i="25"/>
  <c r="Y301" i="17"/>
  <c r="AA302" i="25"/>
  <c r="Z301" i="17"/>
  <c r="AB302" i="25"/>
  <c r="AE301" i="17"/>
  <c r="AG301" i="17"/>
  <c r="AH301" i="17"/>
  <c r="AG302" i="25"/>
  <c r="C302" i="17"/>
  <c r="E303" i="25"/>
  <c r="D302" i="17"/>
  <c r="F303" i="25"/>
  <c r="E302" i="17"/>
  <c r="G303" i="25"/>
  <c r="F302" i="17"/>
  <c r="H303" i="25"/>
  <c r="G302" i="17"/>
  <c r="I303" i="25"/>
  <c r="H302" i="17"/>
  <c r="J303" i="25"/>
  <c r="I302" i="17"/>
  <c r="K303" i="25"/>
  <c r="J302" i="17"/>
  <c r="L303" i="25"/>
  <c r="K302" i="17"/>
  <c r="M303" i="25"/>
  <c r="AE303" i="25" s="1"/>
  <c r="AK303" i="25" s="1"/>
  <c r="L302" i="17"/>
  <c r="N303" i="25"/>
  <c r="M302" i="17"/>
  <c r="O303" i="25"/>
  <c r="N302" i="17"/>
  <c r="P303" i="25"/>
  <c r="O302" i="17"/>
  <c r="Q303" i="25"/>
  <c r="P302" i="17"/>
  <c r="R303" i="25"/>
  <c r="Q302" i="17"/>
  <c r="S303" i="25"/>
  <c r="R302" i="17"/>
  <c r="T303" i="25"/>
  <c r="S302" i="17"/>
  <c r="U303" i="25"/>
  <c r="T302" i="17"/>
  <c r="V303" i="25"/>
  <c r="U302" i="17"/>
  <c r="W303" i="25"/>
  <c r="V302" i="17"/>
  <c r="X303" i="25"/>
  <c r="W302" i="17"/>
  <c r="Y303" i="25"/>
  <c r="X302" i="17"/>
  <c r="Z303" i="25"/>
  <c r="Y302" i="17"/>
  <c r="AA303" i="25"/>
  <c r="Z302" i="17"/>
  <c r="AB303" i="25"/>
  <c r="AE302" i="17"/>
  <c r="AG302" i="17"/>
  <c r="AH302" i="17"/>
  <c r="AG303" i="25"/>
  <c r="C303" i="17"/>
  <c r="E304" i="25"/>
  <c r="D303" i="17"/>
  <c r="F304" i="25"/>
  <c r="E303" i="17"/>
  <c r="G304" i="25"/>
  <c r="F303" i="17"/>
  <c r="H304" i="25"/>
  <c r="G303" i="17"/>
  <c r="I304" i="25"/>
  <c r="H303" i="17"/>
  <c r="J304" i="25"/>
  <c r="I303" i="17"/>
  <c r="K304" i="25"/>
  <c r="J303" i="17"/>
  <c r="L304" i="25"/>
  <c r="K303" i="17"/>
  <c r="M304" i="25"/>
  <c r="AE304" i="25" s="1"/>
  <c r="AK304" i="25" s="1"/>
  <c r="L303" i="17"/>
  <c r="N304" i="25"/>
  <c r="M303" i="17"/>
  <c r="O304" i="25"/>
  <c r="N303" i="17"/>
  <c r="P304" i="25"/>
  <c r="O303" i="17"/>
  <c r="Q304" i="25"/>
  <c r="P303" i="17"/>
  <c r="R304" i="25"/>
  <c r="Q303" i="17"/>
  <c r="S304" i="25"/>
  <c r="R303" i="17"/>
  <c r="T304" i="25"/>
  <c r="S303" i="17"/>
  <c r="U304" i="25"/>
  <c r="T303" i="17"/>
  <c r="V304" i="25"/>
  <c r="U303" i="17"/>
  <c r="W304" i="25"/>
  <c r="V303" i="17"/>
  <c r="X304" i="25"/>
  <c r="W303" i="17"/>
  <c r="Y304" i="25"/>
  <c r="X303" i="17"/>
  <c r="Z304" i="25"/>
  <c r="Y303" i="17"/>
  <c r="AA304" i="25"/>
  <c r="Z303" i="17"/>
  <c r="AB304" i="25"/>
  <c r="AE303" i="17"/>
  <c r="AG303" i="17"/>
  <c r="AH303" i="17"/>
  <c r="AG304" i="25"/>
  <c r="C304" i="17"/>
  <c r="E305" i="25"/>
  <c r="D304" i="17"/>
  <c r="F305" i="25"/>
  <c r="E304" i="17"/>
  <c r="G305" i="25"/>
  <c r="F304" i="17"/>
  <c r="H305" i="25"/>
  <c r="G304" i="17"/>
  <c r="I305" i="25"/>
  <c r="H304" i="17"/>
  <c r="J305" i="25"/>
  <c r="I304" i="17"/>
  <c r="K305" i="25"/>
  <c r="J304" i="17"/>
  <c r="L305" i="25"/>
  <c r="K304" i="17"/>
  <c r="M305" i="25"/>
  <c r="AE305" i="25" s="1"/>
  <c r="AK305" i="25" s="1"/>
  <c r="L304" i="17"/>
  <c r="N305" i="25"/>
  <c r="M304" i="17"/>
  <c r="O305" i="25"/>
  <c r="N304" i="17"/>
  <c r="P305" i="25"/>
  <c r="O304" i="17"/>
  <c r="Q305" i="25"/>
  <c r="P304" i="17"/>
  <c r="R305" i="25"/>
  <c r="Q304" i="17"/>
  <c r="S305" i="25"/>
  <c r="R304" i="17"/>
  <c r="T305" i="25"/>
  <c r="S304" i="17"/>
  <c r="U305" i="25"/>
  <c r="T304" i="17"/>
  <c r="V305" i="25"/>
  <c r="U304" i="17"/>
  <c r="W305" i="25"/>
  <c r="V304" i="17"/>
  <c r="X305" i="25"/>
  <c r="W304" i="17"/>
  <c r="Y305" i="25"/>
  <c r="X304" i="17"/>
  <c r="Z305" i="25"/>
  <c r="Y304" i="17"/>
  <c r="AA305" i="25"/>
  <c r="Z304" i="17"/>
  <c r="AB305" i="25"/>
  <c r="AE304" i="17"/>
  <c r="AG304" i="17"/>
  <c r="AH304" i="17"/>
  <c r="AG305" i="25"/>
  <c r="C305" i="17"/>
  <c r="E306" i="25"/>
  <c r="D305" i="17"/>
  <c r="F306" i="25"/>
  <c r="E305" i="17"/>
  <c r="G306" i="25"/>
  <c r="F305" i="17"/>
  <c r="H306" i="25"/>
  <c r="G305" i="17"/>
  <c r="I306" i="25"/>
  <c r="H305" i="17"/>
  <c r="J306" i="25"/>
  <c r="I305" i="17"/>
  <c r="K306" i="25"/>
  <c r="J305" i="17"/>
  <c r="L306" i="25"/>
  <c r="K305" i="17"/>
  <c r="M306" i="25"/>
  <c r="AE306" i="25" s="1"/>
  <c r="AK306" i="25" s="1"/>
  <c r="L305" i="17"/>
  <c r="N306" i="25"/>
  <c r="M305" i="17"/>
  <c r="O306" i="25"/>
  <c r="N305" i="17"/>
  <c r="P306" i="25"/>
  <c r="O305" i="17"/>
  <c r="Q306" i="25"/>
  <c r="P305" i="17"/>
  <c r="R306" i="25"/>
  <c r="Q305" i="17"/>
  <c r="S306" i="25"/>
  <c r="R305" i="17"/>
  <c r="T306" i="25"/>
  <c r="S305" i="17"/>
  <c r="U306" i="25"/>
  <c r="T305" i="17"/>
  <c r="V306" i="25"/>
  <c r="U305" i="17"/>
  <c r="W306" i="25"/>
  <c r="V305" i="17"/>
  <c r="X306" i="25"/>
  <c r="W305" i="17"/>
  <c r="Y306" i="25"/>
  <c r="X305" i="17"/>
  <c r="Z306" i="25"/>
  <c r="Y305" i="17"/>
  <c r="AA306" i="25"/>
  <c r="Z305" i="17"/>
  <c r="AB306" i="25"/>
  <c r="AE305" i="17"/>
  <c r="AG305" i="17"/>
  <c r="AH305" i="17"/>
  <c r="AG306" i="25"/>
  <c r="C306" i="17"/>
  <c r="E307" i="25"/>
  <c r="D306" i="17"/>
  <c r="F307" i="25"/>
  <c r="E306" i="17"/>
  <c r="G307" i="25"/>
  <c r="F306" i="17"/>
  <c r="H307" i="25"/>
  <c r="G306" i="17"/>
  <c r="I307" i="25"/>
  <c r="H306" i="17"/>
  <c r="J307" i="25"/>
  <c r="I306" i="17"/>
  <c r="K307" i="25"/>
  <c r="J306" i="17"/>
  <c r="L307" i="25"/>
  <c r="K306" i="17"/>
  <c r="M307" i="25"/>
  <c r="AE307" i="25" s="1"/>
  <c r="AK307" i="25" s="1"/>
  <c r="L306" i="17"/>
  <c r="N307" i="25"/>
  <c r="M306" i="17"/>
  <c r="O307" i="25"/>
  <c r="N306" i="17"/>
  <c r="P307" i="25"/>
  <c r="O306" i="17"/>
  <c r="Q307" i="25"/>
  <c r="P306" i="17"/>
  <c r="R307" i="25"/>
  <c r="Q306" i="17"/>
  <c r="S307" i="25"/>
  <c r="R306" i="17"/>
  <c r="T307" i="25"/>
  <c r="S306" i="17"/>
  <c r="U307" i="25"/>
  <c r="T306" i="17"/>
  <c r="V307" i="25"/>
  <c r="U306" i="17"/>
  <c r="W307" i="25"/>
  <c r="V306" i="17"/>
  <c r="X307" i="25"/>
  <c r="W306" i="17"/>
  <c r="Y307" i="25"/>
  <c r="X306" i="17"/>
  <c r="Z307" i="25"/>
  <c r="Y306" i="17"/>
  <c r="AA307" i="25"/>
  <c r="Z306" i="17"/>
  <c r="AB307" i="25"/>
  <c r="AE306" i="17"/>
  <c r="AG306" i="17"/>
  <c r="AH306" i="17"/>
  <c r="AG307" i="25"/>
  <c r="C307" i="17"/>
  <c r="E308" i="25"/>
  <c r="D307" i="17"/>
  <c r="F308" i="25"/>
  <c r="E307" i="17"/>
  <c r="G308" i="25"/>
  <c r="F307" i="17"/>
  <c r="H308" i="25"/>
  <c r="G307" i="17"/>
  <c r="I308" i="25"/>
  <c r="H307" i="17"/>
  <c r="J308" i="25"/>
  <c r="I307" i="17"/>
  <c r="K308" i="25"/>
  <c r="J307" i="17"/>
  <c r="L308" i="25"/>
  <c r="K307" i="17"/>
  <c r="M308" i="25"/>
  <c r="AE308" i="25" s="1"/>
  <c r="AK308" i="25" s="1"/>
  <c r="L307" i="17"/>
  <c r="N308" i="25"/>
  <c r="M307" i="17"/>
  <c r="O308" i="25"/>
  <c r="N307" i="17"/>
  <c r="P308" i="25"/>
  <c r="O307" i="17"/>
  <c r="Q308" i="25"/>
  <c r="P307" i="17"/>
  <c r="R308" i="25"/>
  <c r="Q307" i="17"/>
  <c r="S308" i="25"/>
  <c r="R307" i="17"/>
  <c r="T308" i="25"/>
  <c r="S307" i="17"/>
  <c r="U308" i="25"/>
  <c r="T307" i="17"/>
  <c r="V308" i="25"/>
  <c r="U307" i="17"/>
  <c r="W308" i="25"/>
  <c r="V307" i="17"/>
  <c r="X308" i="25"/>
  <c r="W307" i="17"/>
  <c r="Y308" i="25"/>
  <c r="X307" i="17"/>
  <c r="Z308" i="25"/>
  <c r="Y307" i="17"/>
  <c r="AA308" i="25"/>
  <c r="Z307" i="17"/>
  <c r="AB308" i="25"/>
  <c r="AE307" i="17"/>
  <c r="AG307" i="17"/>
  <c r="AH307" i="17"/>
  <c r="AG308" i="25"/>
  <c r="C308" i="17"/>
  <c r="E309" i="25"/>
  <c r="D308" i="17"/>
  <c r="F309" i="25"/>
  <c r="E308" i="17"/>
  <c r="G309" i="25"/>
  <c r="F308" i="17"/>
  <c r="H309" i="25"/>
  <c r="G308" i="17"/>
  <c r="I309" i="25"/>
  <c r="H308" i="17"/>
  <c r="J309" i="25"/>
  <c r="I308" i="17"/>
  <c r="K309" i="25"/>
  <c r="J308" i="17"/>
  <c r="L309" i="25"/>
  <c r="K308" i="17"/>
  <c r="M309" i="25"/>
  <c r="AE309" i="25" s="1"/>
  <c r="AK309" i="25" s="1"/>
  <c r="L308" i="17"/>
  <c r="N309" i="25"/>
  <c r="M308" i="17"/>
  <c r="O309" i="25"/>
  <c r="N308" i="17"/>
  <c r="P309" i="25"/>
  <c r="O308" i="17"/>
  <c r="Q309" i="25"/>
  <c r="P308" i="17"/>
  <c r="R309" i="25"/>
  <c r="Q308" i="17"/>
  <c r="S309" i="25"/>
  <c r="R308" i="17"/>
  <c r="T309" i="25"/>
  <c r="S308" i="17"/>
  <c r="U309" i="25"/>
  <c r="T308" i="17"/>
  <c r="V309" i="25"/>
  <c r="U308" i="17"/>
  <c r="W309" i="25"/>
  <c r="V308" i="17"/>
  <c r="X309" i="25"/>
  <c r="W308" i="17"/>
  <c r="Y309" i="25"/>
  <c r="X308" i="17"/>
  <c r="Z309" i="25"/>
  <c r="Y308" i="17"/>
  <c r="AA309" i="25"/>
  <c r="Z308" i="17"/>
  <c r="AB309" i="25"/>
  <c r="AE308" i="17"/>
  <c r="AG308" i="17"/>
  <c r="AH308" i="17"/>
  <c r="AG309" i="25"/>
  <c r="C309" i="17"/>
  <c r="E310" i="25"/>
  <c r="D309" i="17"/>
  <c r="F310" i="25"/>
  <c r="E309" i="17"/>
  <c r="G310" i="25"/>
  <c r="F309" i="17"/>
  <c r="H310" i="25"/>
  <c r="G309" i="17"/>
  <c r="I310" i="25"/>
  <c r="H309" i="17"/>
  <c r="J310" i="25"/>
  <c r="I309" i="17"/>
  <c r="K310" i="25"/>
  <c r="J309" i="17"/>
  <c r="L310" i="25"/>
  <c r="K309" i="17"/>
  <c r="M310" i="25"/>
  <c r="AE310" i="25" s="1"/>
  <c r="AK310" i="25" s="1"/>
  <c r="L309" i="17"/>
  <c r="N310" i="25"/>
  <c r="M309" i="17"/>
  <c r="O310" i="25"/>
  <c r="N309" i="17"/>
  <c r="P310" i="25"/>
  <c r="O309" i="17"/>
  <c r="Q310" i="25"/>
  <c r="P309" i="17"/>
  <c r="R310" i="25"/>
  <c r="Q309" i="17"/>
  <c r="S310" i="25"/>
  <c r="R309" i="17"/>
  <c r="T310" i="25"/>
  <c r="S309" i="17"/>
  <c r="U310" i="25"/>
  <c r="T309" i="17"/>
  <c r="V310" i="25"/>
  <c r="U309" i="17"/>
  <c r="W310" i="25"/>
  <c r="V309" i="17"/>
  <c r="X310" i="25"/>
  <c r="W309" i="17"/>
  <c r="Y310" i="25"/>
  <c r="X309" i="17"/>
  <c r="Z310" i="25"/>
  <c r="Y309" i="17"/>
  <c r="AA310" i="25"/>
  <c r="Z309" i="17"/>
  <c r="AB310" i="25"/>
  <c r="AE309" i="17"/>
  <c r="AG309" i="17"/>
  <c r="AH309" i="17"/>
  <c r="AG310" i="25"/>
  <c r="C310" i="17"/>
  <c r="E311" i="25"/>
  <c r="D310" i="17"/>
  <c r="F311" i="25"/>
  <c r="E310" i="17"/>
  <c r="G311" i="25"/>
  <c r="F310" i="17"/>
  <c r="H311" i="25"/>
  <c r="G310" i="17"/>
  <c r="I311" i="25"/>
  <c r="H310" i="17"/>
  <c r="J311" i="25"/>
  <c r="I310" i="17"/>
  <c r="K311" i="25"/>
  <c r="J310" i="17"/>
  <c r="L311" i="25"/>
  <c r="K310" i="17"/>
  <c r="M311" i="25"/>
  <c r="AE311" i="25" s="1"/>
  <c r="AK311" i="25" s="1"/>
  <c r="L310" i="17"/>
  <c r="N311" i="25"/>
  <c r="M310" i="17"/>
  <c r="O311" i="25"/>
  <c r="N310" i="17"/>
  <c r="P311" i="25"/>
  <c r="O310" i="17"/>
  <c r="Q311" i="25"/>
  <c r="P310" i="17"/>
  <c r="R311" i="25"/>
  <c r="Q310" i="17"/>
  <c r="S311" i="25"/>
  <c r="R310" i="17"/>
  <c r="T311" i="25"/>
  <c r="S310" i="17"/>
  <c r="U311" i="25"/>
  <c r="T310" i="17"/>
  <c r="V311" i="25"/>
  <c r="U310" i="17"/>
  <c r="W311" i="25"/>
  <c r="V310" i="17"/>
  <c r="X311" i="25"/>
  <c r="W310" i="17"/>
  <c r="Y311" i="25"/>
  <c r="X310" i="17"/>
  <c r="Z311" i="25"/>
  <c r="Y310" i="17"/>
  <c r="AA311" i="25"/>
  <c r="Z310" i="17"/>
  <c r="AB311" i="25"/>
  <c r="AE310" i="17"/>
  <c r="AG310" i="17"/>
  <c r="AH310" i="17"/>
  <c r="AG311" i="25"/>
  <c r="C311" i="17"/>
  <c r="E312" i="25"/>
  <c r="D311" i="17"/>
  <c r="F312" i="25"/>
  <c r="E311" i="17"/>
  <c r="G312" i="25"/>
  <c r="F311" i="17"/>
  <c r="H312" i="25"/>
  <c r="G311" i="17"/>
  <c r="I312" i="25"/>
  <c r="H311" i="17"/>
  <c r="J312" i="25"/>
  <c r="I311" i="17"/>
  <c r="K312" i="25"/>
  <c r="J311" i="17"/>
  <c r="L312" i="25"/>
  <c r="K311" i="17"/>
  <c r="M312" i="25"/>
  <c r="AE312" i="25" s="1"/>
  <c r="AK312" i="25" s="1"/>
  <c r="L311" i="17"/>
  <c r="N312" i="25"/>
  <c r="M311" i="17"/>
  <c r="O312" i="25"/>
  <c r="N311" i="17"/>
  <c r="P312" i="25"/>
  <c r="O311" i="17"/>
  <c r="Q312" i="25"/>
  <c r="P311" i="17"/>
  <c r="R312" i="25"/>
  <c r="Q311" i="17"/>
  <c r="S312" i="25"/>
  <c r="R311" i="17"/>
  <c r="T312" i="25"/>
  <c r="S311" i="17"/>
  <c r="U312" i="25"/>
  <c r="T311" i="17"/>
  <c r="V312" i="25"/>
  <c r="U311" i="17"/>
  <c r="W312" i="25"/>
  <c r="V311" i="17"/>
  <c r="X312" i="25"/>
  <c r="W311" i="17"/>
  <c r="Y312" i="25"/>
  <c r="X311" i="17"/>
  <c r="Z312" i="25"/>
  <c r="Y311" i="17"/>
  <c r="AA312" i="25"/>
  <c r="Z311" i="17"/>
  <c r="AB312" i="25"/>
  <c r="AE311" i="17"/>
  <c r="AG311" i="17"/>
  <c r="AH311" i="17"/>
  <c r="AG312" i="25"/>
  <c r="C312" i="17"/>
  <c r="E313" i="25"/>
  <c r="D312" i="17"/>
  <c r="F313" i="25"/>
  <c r="E312" i="17"/>
  <c r="G313" i="25"/>
  <c r="F312" i="17"/>
  <c r="H313" i="25"/>
  <c r="G312" i="17"/>
  <c r="I313" i="25"/>
  <c r="H312" i="17"/>
  <c r="J313" i="25"/>
  <c r="I312" i="17"/>
  <c r="K313" i="25"/>
  <c r="J312" i="17"/>
  <c r="L313" i="25"/>
  <c r="K312" i="17"/>
  <c r="M313" i="25"/>
  <c r="AE313" i="25" s="1"/>
  <c r="AK313" i="25" s="1"/>
  <c r="L312" i="17"/>
  <c r="N313" i="25"/>
  <c r="M312" i="17"/>
  <c r="O313" i="25"/>
  <c r="N312" i="17"/>
  <c r="P313" i="25"/>
  <c r="O312" i="17"/>
  <c r="Q313" i="25"/>
  <c r="P312" i="17"/>
  <c r="R313" i="25"/>
  <c r="Q312" i="17"/>
  <c r="S313" i="25"/>
  <c r="R312" i="17"/>
  <c r="T313" i="25"/>
  <c r="S312" i="17"/>
  <c r="U313" i="25"/>
  <c r="T312" i="17"/>
  <c r="V313" i="25"/>
  <c r="U312" i="17"/>
  <c r="W313" i="25"/>
  <c r="V312" i="17"/>
  <c r="X313" i="25"/>
  <c r="W312" i="17"/>
  <c r="Y313" i="25"/>
  <c r="X312" i="17"/>
  <c r="Z313" i="25"/>
  <c r="Y312" i="17"/>
  <c r="AA313" i="25"/>
  <c r="Z312" i="17"/>
  <c r="AB313" i="25"/>
  <c r="AE312" i="17"/>
  <c r="AG312" i="17"/>
  <c r="AH312" i="17"/>
  <c r="AG313" i="25"/>
  <c r="C313" i="17"/>
  <c r="E314" i="25"/>
  <c r="D313" i="17"/>
  <c r="F314" i="25"/>
  <c r="E313" i="17"/>
  <c r="G314" i="25"/>
  <c r="F313" i="17"/>
  <c r="H314" i="25"/>
  <c r="G313" i="17"/>
  <c r="I314" i="25"/>
  <c r="H313" i="17"/>
  <c r="J314" i="25"/>
  <c r="I313" i="17"/>
  <c r="K314" i="25"/>
  <c r="J313" i="17"/>
  <c r="L314" i="25"/>
  <c r="K313" i="17"/>
  <c r="M314" i="25"/>
  <c r="AE314" i="25" s="1"/>
  <c r="AK314" i="25" s="1"/>
  <c r="L313" i="17"/>
  <c r="N314" i="25"/>
  <c r="M313" i="17"/>
  <c r="O314" i="25"/>
  <c r="N313" i="17"/>
  <c r="P314" i="25"/>
  <c r="O313" i="17"/>
  <c r="Q314" i="25"/>
  <c r="P313" i="17"/>
  <c r="R314" i="25"/>
  <c r="Q313" i="17"/>
  <c r="S314" i="25"/>
  <c r="R313" i="17"/>
  <c r="T314" i="25"/>
  <c r="S313" i="17"/>
  <c r="U314" i="25"/>
  <c r="T313" i="17"/>
  <c r="V314" i="25"/>
  <c r="U313" i="17"/>
  <c r="W314" i="25"/>
  <c r="V313" i="17"/>
  <c r="X314" i="25"/>
  <c r="W313" i="17"/>
  <c r="Y314" i="25"/>
  <c r="X313" i="17"/>
  <c r="Z314" i="25"/>
  <c r="Y313" i="17"/>
  <c r="AA314" i="25"/>
  <c r="Z313" i="17"/>
  <c r="AB314" i="25"/>
  <c r="AE313" i="17"/>
  <c r="AG313" i="17"/>
  <c r="AH313" i="17"/>
  <c r="AG314" i="25"/>
  <c r="C314" i="17"/>
  <c r="E315" i="25"/>
  <c r="D314" i="17"/>
  <c r="F315" i="25"/>
  <c r="E314" i="17"/>
  <c r="G315" i="25"/>
  <c r="F314" i="17"/>
  <c r="H315" i="25"/>
  <c r="G314" i="17"/>
  <c r="I315" i="25"/>
  <c r="H314" i="17"/>
  <c r="J315" i="25"/>
  <c r="I314" i="17"/>
  <c r="K315" i="25"/>
  <c r="J314" i="17"/>
  <c r="L315" i="25"/>
  <c r="K314" i="17"/>
  <c r="M315" i="25"/>
  <c r="AE315" i="25" s="1"/>
  <c r="AK315" i="25" s="1"/>
  <c r="L314" i="17"/>
  <c r="N315" i="25"/>
  <c r="M314" i="17"/>
  <c r="O315" i="25"/>
  <c r="N314" i="17"/>
  <c r="P315" i="25"/>
  <c r="O314" i="17"/>
  <c r="Q315" i="25"/>
  <c r="P314" i="17"/>
  <c r="R315" i="25"/>
  <c r="Q314" i="17"/>
  <c r="S315" i="25"/>
  <c r="R314" i="17"/>
  <c r="T315" i="25"/>
  <c r="S314" i="17"/>
  <c r="U315" i="25"/>
  <c r="T314" i="17"/>
  <c r="V315" i="25"/>
  <c r="U314" i="17"/>
  <c r="W315" i="25"/>
  <c r="V314" i="17"/>
  <c r="X315" i="25"/>
  <c r="W314" i="17"/>
  <c r="Y315" i="25"/>
  <c r="X314" i="17"/>
  <c r="Z315" i="25"/>
  <c r="Y314" i="17"/>
  <c r="AA315" i="25"/>
  <c r="Z314" i="17"/>
  <c r="AB315" i="25"/>
  <c r="AE314" i="17"/>
  <c r="AG314" i="17"/>
  <c r="AH314" i="17"/>
  <c r="AG315" i="25"/>
  <c r="C315" i="17"/>
  <c r="E316" i="25"/>
  <c r="D315" i="17"/>
  <c r="F316" i="25"/>
  <c r="E315" i="17"/>
  <c r="G316" i="25"/>
  <c r="F315" i="17"/>
  <c r="H316" i="25"/>
  <c r="G315" i="17"/>
  <c r="I316" i="25"/>
  <c r="H315" i="17"/>
  <c r="J316" i="25"/>
  <c r="I315" i="17"/>
  <c r="K316" i="25"/>
  <c r="J315" i="17"/>
  <c r="L316" i="25"/>
  <c r="K315" i="17"/>
  <c r="M316" i="25"/>
  <c r="AE316" i="25" s="1"/>
  <c r="AK316" i="25" s="1"/>
  <c r="L315" i="17"/>
  <c r="N316" i="25"/>
  <c r="M315" i="17"/>
  <c r="O316" i="25"/>
  <c r="N315" i="17"/>
  <c r="P316" i="25"/>
  <c r="O315" i="17"/>
  <c r="Q316" i="25"/>
  <c r="P315" i="17"/>
  <c r="R316" i="25"/>
  <c r="Q315" i="17"/>
  <c r="S316" i="25"/>
  <c r="R315" i="17"/>
  <c r="T316" i="25"/>
  <c r="S315" i="17"/>
  <c r="U316" i="25"/>
  <c r="T315" i="17"/>
  <c r="V316" i="25"/>
  <c r="U315" i="17"/>
  <c r="W316" i="25"/>
  <c r="V315" i="17"/>
  <c r="X316" i="25"/>
  <c r="W315" i="17"/>
  <c r="Y316" i="25"/>
  <c r="X315" i="17"/>
  <c r="Z316" i="25"/>
  <c r="Y315" i="17"/>
  <c r="AA316" i="25"/>
  <c r="Z315" i="17"/>
  <c r="AB316" i="25"/>
  <c r="AE315" i="17"/>
  <c r="AG315" i="17"/>
  <c r="AH315" i="17"/>
  <c r="AG316" i="25"/>
  <c r="C316" i="17"/>
  <c r="E317" i="25"/>
  <c r="D316" i="17"/>
  <c r="F317" i="25"/>
  <c r="E316" i="17"/>
  <c r="G317" i="25"/>
  <c r="F316" i="17"/>
  <c r="H317" i="25"/>
  <c r="G316" i="17"/>
  <c r="I317" i="25"/>
  <c r="H316" i="17"/>
  <c r="J317" i="25"/>
  <c r="I316" i="17"/>
  <c r="K317" i="25"/>
  <c r="J316" i="17"/>
  <c r="L317" i="25"/>
  <c r="K316" i="17"/>
  <c r="M317" i="25"/>
  <c r="AE317" i="25" s="1"/>
  <c r="AK317" i="25" s="1"/>
  <c r="L316" i="17"/>
  <c r="N317" i="25"/>
  <c r="M316" i="17"/>
  <c r="O317" i="25"/>
  <c r="N316" i="17"/>
  <c r="P317" i="25"/>
  <c r="O316" i="17"/>
  <c r="Q317" i="25"/>
  <c r="P316" i="17"/>
  <c r="R317" i="25"/>
  <c r="Q316" i="17"/>
  <c r="S317" i="25"/>
  <c r="R316" i="17"/>
  <c r="T317" i="25"/>
  <c r="S316" i="17"/>
  <c r="U317" i="25"/>
  <c r="T316" i="17"/>
  <c r="V317" i="25"/>
  <c r="U316" i="17"/>
  <c r="W317" i="25"/>
  <c r="V316" i="17"/>
  <c r="X317" i="25"/>
  <c r="W316" i="17"/>
  <c r="Y317" i="25"/>
  <c r="X316" i="17"/>
  <c r="Z317" i="25"/>
  <c r="Y316" i="17"/>
  <c r="AA317" i="25"/>
  <c r="Z316" i="17"/>
  <c r="AB317" i="25"/>
  <c r="AE316" i="17"/>
  <c r="AG316" i="17"/>
  <c r="AH316" i="17"/>
  <c r="AG317" i="25"/>
  <c r="C317" i="17"/>
  <c r="E318" i="25"/>
  <c r="D317" i="17"/>
  <c r="F318" i="25"/>
  <c r="E317" i="17"/>
  <c r="G318" i="25"/>
  <c r="F317" i="17"/>
  <c r="H318" i="25"/>
  <c r="G317" i="17"/>
  <c r="I318" i="25"/>
  <c r="H317" i="17"/>
  <c r="J318" i="25"/>
  <c r="I317" i="17"/>
  <c r="K318" i="25"/>
  <c r="J317" i="17"/>
  <c r="L318" i="25"/>
  <c r="K317" i="17"/>
  <c r="M318" i="25"/>
  <c r="AE318" i="25" s="1"/>
  <c r="AK318" i="25" s="1"/>
  <c r="L317" i="17"/>
  <c r="N318" i="25"/>
  <c r="M317" i="17"/>
  <c r="O318" i="25"/>
  <c r="N317" i="17"/>
  <c r="P318" i="25"/>
  <c r="O317" i="17"/>
  <c r="Q318" i="25"/>
  <c r="P317" i="17"/>
  <c r="R318" i="25"/>
  <c r="Q317" i="17"/>
  <c r="S318" i="25"/>
  <c r="R317" i="17"/>
  <c r="T318" i="25"/>
  <c r="S317" i="17"/>
  <c r="U318" i="25"/>
  <c r="T317" i="17"/>
  <c r="V318" i="25"/>
  <c r="U317" i="17"/>
  <c r="W318" i="25"/>
  <c r="V317" i="17"/>
  <c r="X318" i="25"/>
  <c r="W317" i="17"/>
  <c r="Y318" i="25"/>
  <c r="X317" i="17"/>
  <c r="Z318" i="25"/>
  <c r="Y317" i="17"/>
  <c r="AA318" i="25"/>
  <c r="Z317" i="17"/>
  <c r="AB318" i="25"/>
  <c r="AE317" i="17"/>
  <c r="AG317" i="17"/>
  <c r="AH317" i="17"/>
  <c r="AG318" i="25"/>
  <c r="C318" i="17"/>
  <c r="E319" i="25"/>
  <c r="D318" i="17"/>
  <c r="F319" i="25"/>
  <c r="E318" i="17"/>
  <c r="G319" i="25"/>
  <c r="F318" i="17"/>
  <c r="H319" i="25"/>
  <c r="G318" i="17"/>
  <c r="I319" i="25"/>
  <c r="H318" i="17"/>
  <c r="J319" i="25"/>
  <c r="I318" i="17"/>
  <c r="K319" i="25"/>
  <c r="J318" i="17"/>
  <c r="L319" i="25"/>
  <c r="K318" i="17"/>
  <c r="M319" i="25"/>
  <c r="AE319" i="25" s="1"/>
  <c r="AK319" i="25" s="1"/>
  <c r="L318" i="17"/>
  <c r="N319" i="25"/>
  <c r="M318" i="17"/>
  <c r="O319" i="25"/>
  <c r="N318" i="17"/>
  <c r="P319" i="25"/>
  <c r="O318" i="17"/>
  <c r="Q319" i="25"/>
  <c r="P318" i="17"/>
  <c r="R319" i="25"/>
  <c r="Q318" i="17"/>
  <c r="S319" i="25"/>
  <c r="R318" i="17"/>
  <c r="T319" i="25"/>
  <c r="S318" i="17"/>
  <c r="U319" i="25"/>
  <c r="T318" i="17"/>
  <c r="V319" i="25"/>
  <c r="U318" i="17"/>
  <c r="W319" i="25"/>
  <c r="V318" i="17"/>
  <c r="X319" i="25"/>
  <c r="W318" i="17"/>
  <c r="Y319" i="25"/>
  <c r="X318" i="17"/>
  <c r="Z319" i="25"/>
  <c r="Y318" i="17"/>
  <c r="AA319" i="25"/>
  <c r="Z318" i="17"/>
  <c r="AB319" i="25"/>
  <c r="AE318" i="17"/>
  <c r="AG318" i="17"/>
  <c r="AH318" i="17"/>
  <c r="AG319" i="25"/>
  <c r="C319" i="17"/>
  <c r="E320" i="25"/>
  <c r="D319" i="17"/>
  <c r="F320" i="25"/>
  <c r="E319" i="17"/>
  <c r="G320" i="25"/>
  <c r="F319" i="17"/>
  <c r="H320" i="25"/>
  <c r="G319" i="17"/>
  <c r="I320" i="25"/>
  <c r="H319" i="17"/>
  <c r="J320" i="25"/>
  <c r="I319" i="17"/>
  <c r="K320" i="25"/>
  <c r="J319" i="17"/>
  <c r="L320" i="25"/>
  <c r="K319" i="17"/>
  <c r="M320" i="25"/>
  <c r="AE320" i="25" s="1"/>
  <c r="AK320" i="25" s="1"/>
  <c r="L319" i="17"/>
  <c r="N320" i="25"/>
  <c r="M319" i="17"/>
  <c r="O320" i="25"/>
  <c r="N319" i="17"/>
  <c r="P320" i="25"/>
  <c r="O319" i="17"/>
  <c r="Q320" i="25"/>
  <c r="P319" i="17"/>
  <c r="R320" i="25"/>
  <c r="Q319" i="17"/>
  <c r="S320" i="25"/>
  <c r="R319" i="17"/>
  <c r="T320" i="25"/>
  <c r="S319" i="17"/>
  <c r="U320" i="25"/>
  <c r="T319" i="17"/>
  <c r="V320" i="25"/>
  <c r="U319" i="17"/>
  <c r="W320" i="25"/>
  <c r="V319" i="17"/>
  <c r="X320" i="25"/>
  <c r="W319" i="17"/>
  <c r="Y320" i="25"/>
  <c r="X319" i="17"/>
  <c r="Z320" i="25"/>
  <c r="Y319" i="17"/>
  <c r="AA320" i="25"/>
  <c r="Z319" i="17"/>
  <c r="AB320" i="25"/>
  <c r="AE319" i="17"/>
  <c r="AG319" i="17"/>
  <c r="AH319" i="17"/>
  <c r="AG320" i="25"/>
  <c r="C320" i="17"/>
  <c r="E321" i="25"/>
  <c r="D320" i="17"/>
  <c r="F321" i="25"/>
  <c r="E320" i="17"/>
  <c r="G321" i="25"/>
  <c r="F320" i="17"/>
  <c r="H321" i="25"/>
  <c r="G320" i="17"/>
  <c r="I321" i="25"/>
  <c r="H320" i="17"/>
  <c r="J321" i="25"/>
  <c r="I320" i="17"/>
  <c r="K321" i="25"/>
  <c r="J320" i="17"/>
  <c r="L321" i="25"/>
  <c r="K320" i="17"/>
  <c r="M321" i="25"/>
  <c r="AE321" i="25" s="1"/>
  <c r="AK321" i="25" s="1"/>
  <c r="L320" i="17"/>
  <c r="N321" i="25"/>
  <c r="M320" i="17"/>
  <c r="O321" i="25"/>
  <c r="N320" i="17"/>
  <c r="P321" i="25"/>
  <c r="O320" i="17"/>
  <c r="Q321" i="25"/>
  <c r="P320" i="17"/>
  <c r="R321" i="25"/>
  <c r="Q320" i="17"/>
  <c r="S321" i="25"/>
  <c r="R320" i="17"/>
  <c r="T321" i="25"/>
  <c r="S320" i="17"/>
  <c r="U321" i="25"/>
  <c r="T320" i="17"/>
  <c r="V321" i="25"/>
  <c r="U320" i="17"/>
  <c r="W321" i="25"/>
  <c r="V320" i="17"/>
  <c r="X321" i="25"/>
  <c r="W320" i="17"/>
  <c r="Y321" i="25"/>
  <c r="X320" i="17"/>
  <c r="Z321" i="25"/>
  <c r="Y320" i="17"/>
  <c r="AA321" i="25"/>
  <c r="Z320" i="17"/>
  <c r="AB321" i="25"/>
  <c r="AE320" i="17"/>
  <c r="AG320" i="17"/>
  <c r="AH320" i="17"/>
  <c r="AG321" i="25"/>
  <c r="C321" i="17"/>
  <c r="E322" i="25"/>
  <c r="D321" i="17"/>
  <c r="F322" i="25"/>
  <c r="E321" i="17"/>
  <c r="G322" i="25"/>
  <c r="F321" i="17"/>
  <c r="H322" i="25"/>
  <c r="G321" i="17"/>
  <c r="I322" i="25"/>
  <c r="H321" i="17"/>
  <c r="J322" i="25"/>
  <c r="I321" i="17"/>
  <c r="K322" i="25"/>
  <c r="J321" i="17"/>
  <c r="L322" i="25"/>
  <c r="K321" i="17"/>
  <c r="M322" i="25"/>
  <c r="AE322" i="25" s="1"/>
  <c r="AK322" i="25" s="1"/>
  <c r="L321" i="17"/>
  <c r="N322" i="25"/>
  <c r="M321" i="17"/>
  <c r="O322" i="25"/>
  <c r="N321" i="17"/>
  <c r="P322" i="25"/>
  <c r="O321" i="17"/>
  <c r="Q322" i="25"/>
  <c r="P321" i="17"/>
  <c r="R322" i="25"/>
  <c r="Q321" i="17"/>
  <c r="S322" i="25"/>
  <c r="R321" i="17"/>
  <c r="T322" i="25"/>
  <c r="S321" i="17"/>
  <c r="U322" i="25"/>
  <c r="T321" i="17"/>
  <c r="V322" i="25"/>
  <c r="U321" i="17"/>
  <c r="W322" i="25"/>
  <c r="V321" i="17"/>
  <c r="X322" i="25"/>
  <c r="W321" i="17"/>
  <c r="Y322" i="25"/>
  <c r="X321" i="17"/>
  <c r="Z322" i="25"/>
  <c r="Y321" i="17"/>
  <c r="AA322" i="25"/>
  <c r="Z321" i="17"/>
  <c r="AB322" i="25"/>
  <c r="AE321" i="17"/>
  <c r="AG321" i="17"/>
  <c r="AH321" i="17"/>
  <c r="AG322" i="25"/>
  <c r="C322" i="17"/>
  <c r="E323" i="25"/>
  <c r="D322" i="17"/>
  <c r="F323" i="25"/>
  <c r="E322" i="17"/>
  <c r="G323" i="25"/>
  <c r="F322" i="17"/>
  <c r="H323" i="25"/>
  <c r="G322" i="17"/>
  <c r="I323" i="25"/>
  <c r="H322" i="17"/>
  <c r="J323" i="25"/>
  <c r="I322" i="17"/>
  <c r="K323" i="25"/>
  <c r="J322" i="17"/>
  <c r="L323" i="25"/>
  <c r="K322" i="17"/>
  <c r="M323" i="25"/>
  <c r="AE323" i="25" s="1"/>
  <c r="AK323" i="25" s="1"/>
  <c r="L322" i="17"/>
  <c r="N323" i="25"/>
  <c r="M322" i="17"/>
  <c r="O323" i="25"/>
  <c r="N322" i="17"/>
  <c r="P323" i="25"/>
  <c r="O322" i="17"/>
  <c r="Q323" i="25"/>
  <c r="P322" i="17"/>
  <c r="R323" i="25"/>
  <c r="Q322" i="17"/>
  <c r="S323" i="25"/>
  <c r="R322" i="17"/>
  <c r="T323" i="25"/>
  <c r="S322" i="17"/>
  <c r="U323" i="25"/>
  <c r="T322" i="17"/>
  <c r="V323" i="25"/>
  <c r="U322" i="17"/>
  <c r="W323" i="25"/>
  <c r="V322" i="17"/>
  <c r="X323" i="25"/>
  <c r="W322" i="17"/>
  <c r="Y323" i="25"/>
  <c r="X322" i="17"/>
  <c r="Z323" i="25"/>
  <c r="Y322" i="17"/>
  <c r="AA323" i="25"/>
  <c r="Z322" i="17"/>
  <c r="AB323" i="25"/>
  <c r="AE322" i="17"/>
  <c r="AG322" i="17"/>
  <c r="AH322" i="17"/>
  <c r="AG323" i="25"/>
  <c r="C323" i="17"/>
  <c r="E324" i="25"/>
  <c r="D323" i="17"/>
  <c r="F324" i="25"/>
  <c r="E323" i="17"/>
  <c r="G324" i="25"/>
  <c r="F323" i="17"/>
  <c r="H324" i="25"/>
  <c r="G323" i="17"/>
  <c r="I324" i="25"/>
  <c r="H323" i="17"/>
  <c r="J324" i="25"/>
  <c r="I323" i="17"/>
  <c r="K324" i="25"/>
  <c r="J323" i="17"/>
  <c r="L324" i="25"/>
  <c r="K323" i="17"/>
  <c r="M324" i="25"/>
  <c r="AE324" i="25" s="1"/>
  <c r="AK324" i="25" s="1"/>
  <c r="L323" i="17"/>
  <c r="N324" i="25"/>
  <c r="M323" i="17"/>
  <c r="O324" i="25"/>
  <c r="N323" i="17"/>
  <c r="P324" i="25"/>
  <c r="O323" i="17"/>
  <c r="Q324" i="25"/>
  <c r="P323" i="17"/>
  <c r="R324" i="25"/>
  <c r="Q323" i="17"/>
  <c r="S324" i="25"/>
  <c r="R323" i="17"/>
  <c r="T324" i="25"/>
  <c r="S323" i="17"/>
  <c r="U324" i="25"/>
  <c r="T323" i="17"/>
  <c r="V324" i="25"/>
  <c r="U323" i="17"/>
  <c r="W324" i="25"/>
  <c r="V323" i="17"/>
  <c r="X324" i="25"/>
  <c r="W323" i="17"/>
  <c r="Y324" i="25"/>
  <c r="X323" i="17"/>
  <c r="Z324" i="25"/>
  <c r="Y323" i="17"/>
  <c r="AA324" i="25"/>
  <c r="Z323" i="17"/>
  <c r="AB324" i="25"/>
  <c r="AE323" i="17"/>
  <c r="AG323" i="17"/>
  <c r="AH323" i="17"/>
  <c r="AG324" i="25"/>
  <c r="C324" i="17"/>
  <c r="E325" i="25"/>
  <c r="D324" i="17"/>
  <c r="F325" i="25"/>
  <c r="E324" i="17"/>
  <c r="G325" i="25"/>
  <c r="F324" i="17"/>
  <c r="H325" i="25"/>
  <c r="G324" i="17"/>
  <c r="I325" i="25"/>
  <c r="H324" i="17"/>
  <c r="J325" i="25"/>
  <c r="I324" i="17"/>
  <c r="K325" i="25"/>
  <c r="J324" i="17"/>
  <c r="L325" i="25"/>
  <c r="K324" i="17"/>
  <c r="M325" i="25"/>
  <c r="AE325" i="25" s="1"/>
  <c r="AK325" i="25" s="1"/>
  <c r="L324" i="17"/>
  <c r="N325" i="25"/>
  <c r="M324" i="17"/>
  <c r="O325" i="25"/>
  <c r="N324" i="17"/>
  <c r="P325" i="25"/>
  <c r="O324" i="17"/>
  <c r="Q325" i="25"/>
  <c r="P324" i="17"/>
  <c r="R325" i="25"/>
  <c r="Q324" i="17"/>
  <c r="S325" i="25"/>
  <c r="R324" i="17"/>
  <c r="T325" i="25"/>
  <c r="S324" i="17"/>
  <c r="U325" i="25"/>
  <c r="T324" i="17"/>
  <c r="V325" i="25"/>
  <c r="U324" i="17"/>
  <c r="W325" i="25"/>
  <c r="V324" i="17"/>
  <c r="X325" i="25"/>
  <c r="W324" i="17"/>
  <c r="Y325" i="25"/>
  <c r="X324" i="17"/>
  <c r="Z325" i="25"/>
  <c r="Y324" i="17"/>
  <c r="AA325" i="25"/>
  <c r="Z324" i="17"/>
  <c r="AB325" i="25"/>
  <c r="AE324" i="17"/>
  <c r="AG324" i="17"/>
  <c r="AH324" i="17"/>
  <c r="AG325" i="25"/>
  <c r="C325" i="17"/>
  <c r="E326" i="25"/>
  <c r="D325" i="17"/>
  <c r="F326" i="25"/>
  <c r="E325" i="17"/>
  <c r="G326" i="25"/>
  <c r="F325" i="17"/>
  <c r="H326" i="25"/>
  <c r="G325" i="17"/>
  <c r="I326" i="25"/>
  <c r="H325" i="17"/>
  <c r="J326" i="25"/>
  <c r="I325" i="17"/>
  <c r="K326" i="25"/>
  <c r="J325" i="17"/>
  <c r="L326" i="25"/>
  <c r="K325" i="17"/>
  <c r="M326" i="25"/>
  <c r="AE326" i="25" s="1"/>
  <c r="AK326" i="25" s="1"/>
  <c r="L325" i="17"/>
  <c r="N326" i="25"/>
  <c r="M325" i="17"/>
  <c r="O326" i="25"/>
  <c r="N325" i="17"/>
  <c r="P326" i="25"/>
  <c r="O325" i="17"/>
  <c r="Q326" i="25"/>
  <c r="P325" i="17"/>
  <c r="R326" i="25"/>
  <c r="Q325" i="17"/>
  <c r="S326" i="25"/>
  <c r="R325" i="17"/>
  <c r="T326" i="25"/>
  <c r="S325" i="17"/>
  <c r="U326" i="25"/>
  <c r="T325" i="17"/>
  <c r="V326" i="25"/>
  <c r="U325" i="17"/>
  <c r="W326" i="25"/>
  <c r="V325" i="17"/>
  <c r="X326" i="25"/>
  <c r="W325" i="17"/>
  <c r="Y326" i="25"/>
  <c r="X325" i="17"/>
  <c r="Z326" i="25"/>
  <c r="Y325" i="17"/>
  <c r="AA326" i="25"/>
  <c r="Z325" i="17"/>
  <c r="AB326" i="25"/>
  <c r="AE325" i="17"/>
  <c r="AG325" i="17"/>
  <c r="AH325" i="17"/>
  <c r="AG326" i="25"/>
  <c r="C326" i="17"/>
  <c r="E327" i="25"/>
  <c r="D326" i="17"/>
  <c r="F327" i="25"/>
  <c r="E326" i="17"/>
  <c r="G327" i="25"/>
  <c r="F326" i="17"/>
  <c r="H327" i="25"/>
  <c r="G326" i="17"/>
  <c r="I327" i="25"/>
  <c r="H326" i="17"/>
  <c r="J327" i="25"/>
  <c r="I326" i="17"/>
  <c r="K327" i="25"/>
  <c r="J326" i="17"/>
  <c r="L327" i="25"/>
  <c r="K326" i="17"/>
  <c r="M327" i="25"/>
  <c r="AE327" i="25" s="1"/>
  <c r="AK327" i="25" s="1"/>
  <c r="L326" i="17"/>
  <c r="N327" i="25"/>
  <c r="M326" i="17"/>
  <c r="O327" i="25"/>
  <c r="N326" i="17"/>
  <c r="P327" i="25"/>
  <c r="O326" i="17"/>
  <c r="Q327" i="25"/>
  <c r="P326" i="17"/>
  <c r="R327" i="25"/>
  <c r="Q326" i="17"/>
  <c r="S327" i="25"/>
  <c r="R326" i="17"/>
  <c r="T327" i="25"/>
  <c r="S326" i="17"/>
  <c r="U327" i="25"/>
  <c r="T326" i="17"/>
  <c r="V327" i="25"/>
  <c r="U326" i="17"/>
  <c r="W327" i="25"/>
  <c r="V326" i="17"/>
  <c r="X327" i="25"/>
  <c r="W326" i="17"/>
  <c r="Y327" i="25"/>
  <c r="X326" i="17"/>
  <c r="Z327" i="25"/>
  <c r="Y326" i="17"/>
  <c r="AA327" i="25"/>
  <c r="Z326" i="17"/>
  <c r="AB327" i="25"/>
  <c r="AE326" i="17"/>
  <c r="AG326" i="17"/>
  <c r="AH326" i="17"/>
  <c r="AG327" i="25"/>
  <c r="C327" i="17"/>
  <c r="E328" i="25"/>
  <c r="D327" i="17"/>
  <c r="F328" i="25"/>
  <c r="E327" i="17"/>
  <c r="G328" i="25"/>
  <c r="F327" i="17"/>
  <c r="H328" i="25"/>
  <c r="G327" i="17"/>
  <c r="I328" i="25"/>
  <c r="H327" i="17"/>
  <c r="J328" i="25"/>
  <c r="I327" i="17"/>
  <c r="K328" i="25"/>
  <c r="J327" i="17"/>
  <c r="L328" i="25"/>
  <c r="K327" i="17"/>
  <c r="M328" i="25"/>
  <c r="AE328" i="25" s="1"/>
  <c r="AK328" i="25" s="1"/>
  <c r="L327" i="17"/>
  <c r="N328" i="25"/>
  <c r="M327" i="17"/>
  <c r="O328" i="25"/>
  <c r="N327" i="17"/>
  <c r="P328" i="25"/>
  <c r="O327" i="17"/>
  <c r="Q328" i="25"/>
  <c r="P327" i="17"/>
  <c r="R328" i="25"/>
  <c r="Q327" i="17"/>
  <c r="S328" i="25"/>
  <c r="R327" i="17"/>
  <c r="T328" i="25"/>
  <c r="S327" i="17"/>
  <c r="U328" i="25"/>
  <c r="T327" i="17"/>
  <c r="V328" i="25"/>
  <c r="U327" i="17"/>
  <c r="W328" i="25"/>
  <c r="V327" i="17"/>
  <c r="X328" i="25"/>
  <c r="W327" i="17"/>
  <c r="Y328" i="25"/>
  <c r="X327" i="17"/>
  <c r="Z328" i="25"/>
  <c r="Y327" i="17"/>
  <c r="AA328" i="25"/>
  <c r="Z327" i="17"/>
  <c r="AB328" i="25"/>
  <c r="AE327" i="17"/>
  <c r="AG327" i="17"/>
  <c r="AH327" i="17"/>
  <c r="AG328" i="25"/>
  <c r="C328" i="17"/>
  <c r="E329" i="25"/>
  <c r="D328" i="17"/>
  <c r="F329" i="25"/>
  <c r="E328" i="17"/>
  <c r="G329" i="25"/>
  <c r="F328" i="17"/>
  <c r="H329" i="25"/>
  <c r="G328" i="17"/>
  <c r="I329" i="25"/>
  <c r="H328" i="17"/>
  <c r="J329" i="25"/>
  <c r="I328" i="17"/>
  <c r="K329" i="25"/>
  <c r="J328" i="17"/>
  <c r="L329" i="25"/>
  <c r="K328" i="17"/>
  <c r="M329" i="25"/>
  <c r="AE329" i="25" s="1"/>
  <c r="AK329" i="25" s="1"/>
  <c r="L328" i="17"/>
  <c r="N329" i="25"/>
  <c r="M328" i="17"/>
  <c r="O329" i="25"/>
  <c r="N328" i="17"/>
  <c r="P329" i="25"/>
  <c r="O328" i="17"/>
  <c r="Q329" i="25"/>
  <c r="P328" i="17"/>
  <c r="R329" i="25"/>
  <c r="Q328" i="17"/>
  <c r="S329" i="25"/>
  <c r="R328" i="17"/>
  <c r="T329" i="25"/>
  <c r="S328" i="17"/>
  <c r="U329" i="25"/>
  <c r="T328" i="17"/>
  <c r="V329" i="25"/>
  <c r="U328" i="17"/>
  <c r="W329" i="25"/>
  <c r="V328" i="17"/>
  <c r="X329" i="25"/>
  <c r="W328" i="17"/>
  <c r="Y329" i="25"/>
  <c r="X328" i="17"/>
  <c r="Z329" i="25"/>
  <c r="Y328" i="17"/>
  <c r="AA329" i="25"/>
  <c r="Z328" i="17"/>
  <c r="AB329" i="25"/>
  <c r="AE328" i="17"/>
  <c r="AG328" i="17"/>
  <c r="AH328" i="17"/>
  <c r="AG329" i="25"/>
  <c r="C329" i="17"/>
  <c r="E330" i="25"/>
  <c r="D329" i="17"/>
  <c r="F330" i="25"/>
  <c r="E329" i="17"/>
  <c r="G330" i="25"/>
  <c r="F329" i="17"/>
  <c r="H330" i="25"/>
  <c r="G329" i="17"/>
  <c r="I330" i="25"/>
  <c r="H329" i="17"/>
  <c r="J330" i="25"/>
  <c r="I329" i="17"/>
  <c r="K330" i="25"/>
  <c r="J329" i="17"/>
  <c r="L330" i="25"/>
  <c r="K329" i="17"/>
  <c r="M330" i="25"/>
  <c r="AE330" i="25" s="1"/>
  <c r="AK330" i="25" s="1"/>
  <c r="L329" i="17"/>
  <c r="N330" i="25"/>
  <c r="M329" i="17"/>
  <c r="O330" i="25"/>
  <c r="N329" i="17"/>
  <c r="P330" i="25"/>
  <c r="O329" i="17"/>
  <c r="Q330" i="25"/>
  <c r="P329" i="17"/>
  <c r="R330" i="25"/>
  <c r="Q329" i="17"/>
  <c r="S330" i="25"/>
  <c r="R329" i="17"/>
  <c r="T330" i="25"/>
  <c r="S329" i="17"/>
  <c r="U330" i="25"/>
  <c r="T329" i="17"/>
  <c r="V330" i="25"/>
  <c r="U329" i="17"/>
  <c r="W330" i="25"/>
  <c r="V329" i="17"/>
  <c r="X330" i="25"/>
  <c r="W329" i="17"/>
  <c r="Y330" i="25"/>
  <c r="X329" i="17"/>
  <c r="Z330" i="25"/>
  <c r="Y329" i="17"/>
  <c r="AA330" i="25"/>
  <c r="Z329" i="17"/>
  <c r="AB330" i="25"/>
  <c r="AE329" i="17"/>
  <c r="AG329" i="17"/>
  <c r="AH329" i="17"/>
  <c r="AG330" i="25"/>
  <c r="C330" i="17"/>
  <c r="E331" i="25"/>
  <c r="D330" i="17"/>
  <c r="F331" i="25"/>
  <c r="E330" i="17"/>
  <c r="G331" i="25"/>
  <c r="F330" i="17"/>
  <c r="H331" i="25"/>
  <c r="G330" i="17"/>
  <c r="I331" i="25"/>
  <c r="H330" i="17"/>
  <c r="J331" i="25"/>
  <c r="I330" i="17"/>
  <c r="K331" i="25"/>
  <c r="J330" i="17"/>
  <c r="L331" i="25"/>
  <c r="K330" i="17"/>
  <c r="M331" i="25"/>
  <c r="AE331" i="25" s="1"/>
  <c r="AK331" i="25" s="1"/>
  <c r="L330" i="17"/>
  <c r="N331" i="25"/>
  <c r="M330" i="17"/>
  <c r="O331" i="25"/>
  <c r="N330" i="17"/>
  <c r="P331" i="25"/>
  <c r="O330" i="17"/>
  <c r="Q331" i="25"/>
  <c r="P330" i="17"/>
  <c r="R331" i="25"/>
  <c r="Q330" i="17"/>
  <c r="S331" i="25"/>
  <c r="R330" i="17"/>
  <c r="T331" i="25"/>
  <c r="S330" i="17"/>
  <c r="U331" i="25"/>
  <c r="T330" i="17"/>
  <c r="V331" i="25"/>
  <c r="U330" i="17"/>
  <c r="W331" i="25"/>
  <c r="V330" i="17"/>
  <c r="X331" i="25"/>
  <c r="W330" i="17"/>
  <c r="Y331" i="25"/>
  <c r="X330" i="17"/>
  <c r="Z331" i="25"/>
  <c r="Y330" i="17"/>
  <c r="AA331" i="25"/>
  <c r="Z330" i="17"/>
  <c r="AB331" i="25"/>
  <c r="AE330" i="17"/>
  <c r="AG330" i="17"/>
  <c r="AH330" i="17"/>
  <c r="AG331" i="25"/>
  <c r="C331" i="17"/>
  <c r="E332" i="25"/>
  <c r="D331" i="17"/>
  <c r="F332" i="25"/>
  <c r="E331" i="17"/>
  <c r="G332" i="25"/>
  <c r="F331" i="17"/>
  <c r="H332" i="25"/>
  <c r="G331" i="17"/>
  <c r="I332" i="25"/>
  <c r="H331" i="17"/>
  <c r="J332" i="25"/>
  <c r="I331" i="17"/>
  <c r="K332" i="25"/>
  <c r="J331" i="17"/>
  <c r="L332" i="25"/>
  <c r="K331" i="17"/>
  <c r="M332" i="25"/>
  <c r="AE332" i="25" s="1"/>
  <c r="AK332" i="25" s="1"/>
  <c r="L331" i="17"/>
  <c r="N332" i="25"/>
  <c r="M331" i="17"/>
  <c r="O332" i="25"/>
  <c r="N331" i="17"/>
  <c r="P332" i="25"/>
  <c r="O331" i="17"/>
  <c r="Q332" i="25"/>
  <c r="P331" i="17"/>
  <c r="R332" i="25"/>
  <c r="Q331" i="17"/>
  <c r="S332" i="25"/>
  <c r="R331" i="17"/>
  <c r="T332" i="25"/>
  <c r="S331" i="17"/>
  <c r="U332" i="25"/>
  <c r="T331" i="17"/>
  <c r="V332" i="25"/>
  <c r="U331" i="17"/>
  <c r="W332" i="25"/>
  <c r="V331" i="17"/>
  <c r="X332" i="25"/>
  <c r="W331" i="17"/>
  <c r="Y332" i="25"/>
  <c r="X331" i="17"/>
  <c r="Z332" i="25"/>
  <c r="Y331" i="17"/>
  <c r="AA332" i="25"/>
  <c r="Z331" i="17"/>
  <c r="AB332" i="25"/>
  <c r="AE331" i="17"/>
  <c r="AG331" i="17"/>
  <c r="AH331" i="17"/>
  <c r="AG332" i="25"/>
  <c r="C332" i="17"/>
  <c r="E333" i="25"/>
  <c r="D332" i="17"/>
  <c r="F333" i="25"/>
  <c r="E332" i="17"/>
  <c r="G333" i="25"/>
  <c r="F332" i="17"/>
  <c r="H333" i="25"/>
  <c r="G332" i="17"/>
  <c r="I333" i="25"/>
  <c r="H332" i="17"/>
  <c r="J333" i="25"/>
  <c r="I332" i="17"/>
  <c r="K333" i="25"/>
  <c r="J332" i="17"/>
  <c r="L333" i="25"/>
  <c r="K332" i="17"/>
  <c r="M333" i="25"/>
  <c r="AE333" i="25" s="1"/>
  <c r="AK333" i="25" s="1"/>
  <c r="L332" i="17"/>
  <c r="N333" i="25"/>
  <c r="M332" i="17"/>
  <c r="O333" i="25"/>
  <c r="N332" i="17"/>
  <c r="P333" i="25"/>
  <c r="O332" i="17"/>
  <c r="Q333" i="25"/>
  <c r="P332" i="17"/>
  <c r="R333" i="25"/>
  <c r="Q332" i="17"/>
  <c r="S333" i="25"/>
  <c r="R332" i="17"/>
  <c r="T333" i="25"/>
  <c r="S332" i="17"/>
  <c r="U333" i="25"/>
  <c r="T332" i="17"/>
  <c r="V333" i="25"/>
  <c r="U332" i="17"/>
  <c r="W333" i="25"/>
  <c r="V332" i="17"/>
  <c r="X333" i="25"/>
  <c r="W332" i="17"/>
  <c r="Y333" i="25"/>
  <c r="X332" i="17"/>
  <c r="Z333" i="25"/>
  <c r="Y332" i="17"/>
  <c r="AA333" i="25"/>
  <c r="Z332" i="17"/>
  <c r="AB333" i="25"/>
  <c r="AE332" i="17"/>
  <c r="AG332" i="17"/>
  <c r="AH332" i="17"/>
  <c r="AG333" i="25"/>
  <c r="C333" i="17"/>
  <c r="E334" i="25"/>
  <c r="D333" i="17"/>
  <c r="F334" i="25"/>
  <c r="E333" i="17"/>
  <c r="G334" i="25"/>
  <c r="F333" i="17"/>
  <c r="H334" i="25"/>
  <c r="G333" i="17"/>
  <c r="I334" i="25"/>
  <c r="H333" i="17"/>
  <c r="J334" i="25"/>
  <c r="I333" i="17"/>
  <c r="K334" i="25"/>
  <c r="J333" i="17"/>
  <c r="L334" i="25"/>
  <c r="K333" i="17"/>
  <c r="M334" i="25"/>
  <c r="AE334" i="25" s="1"/>
  <c r="AK334" i="25" s="1"/>
  <c r="L333" i="17"/>
  <c r="N334" i="25"/>
  <c r="M333" i="17"/>
  <c r="O334" i="25"/>
  <c r="N333" i="17"/>
  <c r="P334" i="25"/>
  <c r="O333" i="17"/>
  <c r="Q334" i="25"/>
  <c r="P333" i="17"/>
  <c r="R334" i="25"/>
  <c r="Q333" i="17"/>
  <c r="S334" i="25"/>
  <c r="R333" i="17"/>
  <c r="T334" i="25"/>
  <c r="S333" i="17"/>
  <c r="U334" i="25"/>
  <c r="T333" i="17"/>
  <c r="V334" i="25"/>
  <c r="U333" i="17"/>
  <c r="W334" i="25"/>
  <c r="V333" i="17"/>
  <c r="X334" i="25"/>
  <c r="W333" i="17"/>
  <c r="Y334" i="25"/>
  <c r="X333" i="17"/>
  <c r="Z334" i="25"/>
  <c r="Y333" i="17"/>
  <c r="AA334" i="25"/>
  <c r="Z333" i="17"/>
  <c r="AB334" i="25"/>
  <c r="AE333" i="17"/>
  <c r="AG333" i="17"/>
  <c r="AH333" i="17"/>
  <c r="AG334" i="25"/>
  <c r="C334" i="17"/>
  <c r="E335" i="25"/>
  <c r="D334" i="17"/>
  <c r="F335" i="25"/>
  <c r="E334" i="17"/>
  <c r="G335" i="25"/>
  <c r="F334" i="17"/>
  <c r="H335" i="25"/>
  <c r="G334" i="17"/>
  <c r="I335" i="25"/>
  <c r="H334" i="17"/>
  <c r="J335" i="25"/>
  <c r="I334" i="17"/>
  <c r="K335" i="25"/>
  <c r="J334" i="17"/>
  <c r="L335" i="25"/>
  <c r="K334" i="17"/>
  <c r="M335" i="25"/>
  <c r="AE335" i="25" s="1"/>
  <c r="AK335" i="25" s="1"/>
  <c r="L334" i="17"/>
  <c r="N335" i="25"/>
  <c r="M334" i="17"/>
  <c r="O335" i="25"/>
  <c r="N334" i="17"/>
  <c r="P335" i="25"/>
  <c r="O334" i="17"/>
  <c r="Q335" i="25"/>
  <c r="P334" i="17"/>
  <c r="R335" i="25"/>
  <c r="Q334" i="17"/>
  <c r="S335" i="25"/>
  <c r="R334" i="17"/>
  <c r="T335" i="25"/>
  <c r="S334" i="17"/>
  <c r="U335" i="25"/>
  <c r="T334" i="17"/>
  <c r="V335" i="25"/>
  <c r="U334" i="17"/>
  <c r="W335" i="25"/>
  <c r="V334" i="17"/>
  <c r="X335" i="25"/>
  <c r="W334" i="17"/>
  <c r="Y335" i="25"/>
  <c r="X334" i="17"/>
  <c r="Z335" i="25"/>
  <c r="Y334" i="17"/>
  <c r="AA335" i="25"/>
  <c r="Z334" i="17"/>
  <c r="AB335" i="25"/>
  <c r="AE334" i="17"/>
  <c r="AG334" i="17"/>
  <c r="AH334" i="17"/>
  <c r="AG335" i="25"/>
  <c r="C335" i="17"/>
  <c r="E336" i="25"/>
  <c r="D335" i="17"/>
  <c r="F336" i="25"/>
  <c r="E335" i="17"/>
  <c r="G336" i="25"/>
  <c r="F335" i="17"/>
  <c r="H336" i="25"/>
  <c r="G335" i="17"/>
  <c r="I336" i="25"/>
  <c r="H335" i="17"/>
  <c r="J336" i="25"/>
  <c r="I335" i="17"/>
  <c r="K336" i="25"/>
  <c r="J335" i="17"/>
  <c r="L336" i="25"/>
  <c r="K335" i="17"/>
  <c r="M336" i="25"/>
  <c r="AE336" i="25" s="1"/>
  <c r="AK336" i="25" s="1"/>
  <c r="L335" i="17"/>
  <c r="N336" i="25"/>
  <c r="M335" i="17"/>
  <c r="O336" i="25"/>
  <c r="N335" i="17"/>
  <c r="P336" i="25"/>
  <c r="O335" i="17"/>
  <c r="Q336" i="25"/>
  <c r="P335" i="17"/>
  <c r="R336" i="25"/>
  <c r="Q335" i="17"/>
  <c r="S336" i="25"/>
  <c r="R335" i="17"/>
  <c r="T336" i="25"/>
  <c r="S335" i="17"/>
  <c r="U336" i="25"/>
  <c r="T335" i="17"/>
  <c r="V336" i="25"/>
  <c r="U335" i="17"/>
  <c r="W336" i="25"/>
  <c r="V335" i="17"/>
  <c r="X336" i="25"/>
  <c r="W335" i="17"/>
  <c r="Y336" i="25"/>
  <c r="X335" i="17"/>
  <c r="Z336" i="25"/>
  <c r="Y335" i="17"/>
  <c r="AA336" i="25"/>
  <c r="Z335" i="17"/>
  <c r="AB336" i="25"/>
  <c r="AE335" i="17"/>
  <c r="AG335" i="17"/>
  <c r="AH335" i="17"/>
  <c r="AG336" i="25"/>
  <c r="C336" i="17"/>
  <c r="E337" i="25"/>
  <c r="D336" i="17"/>
  <c r="F337" i="25"/>
  <c r="E336" i="17"/>
  <c r="G337" i="25"/>
  <c r="F336" i="17"/>
  <c r="H337" i="25"/>
  <c r="G336" i="17"/>
  <c r="I337" i="25"/>
  <c r="H336" i="17"/>
  <c r="J337" i="25"/>
  <c r="I336" i="17"/>
  <c r="K337" i="25"/>
  <c r="J336" i="17"/>
  <c r="L337" i="25"/>
  <c r="K336" i="17"/>
  <c r="M337" i="25"/>
  <c r="AE337" i="25" s="1"/>
  <c r="AK337" i="25" s="1"/>
  <c r="L336" i="17"/>
  <c r="N337" i="25"/>
  <c r="M336" i="17"/>
  <c r="O337" i="25"/>
  <c r="N336" i="17"/>
  <c r="P337" i="25"/>
  <c r="O336" i="17"/>
  <c r="Q337" i="25"/>
  <c r="P336" i="17"/>
  <c r="R337" i="25"/>
  <c r="Q336" i="17"/>
  <c r="S337" i="25"/>
  <c r="R336" i="17"/>
  <c r="T337" i="25"/>
  <c r="S336" i="17"/>
  <c r="U337" i="25"/>
  <c r="T336" i="17"/>
  <c r="V337" i="25"/>
  <c r="U336" i="17"/>
  <c r="W337" i="25"/>
  <c r="V336" i="17"/>
  <c r="X337" i="25"/>
  <c r="W336" i="17"/>
  <c r="Y337" i="25"/>
  <c r="X336" i="17"/>
  <c r="Z337" i="25"/>
  <c r="Y336" i="17"/>
  <c r="AA337" i="25"/>
  <c r="Z336" i="17"/>
  <c r="AB337" i="25"/>
  <c r="AE336" i="17"/>
  <c r="AG336" i="17"/>
  <c r="AH336" i="17"/>
  <c r="AG337" i="25"/>
  <c r="C337" i="17"/>
  <c r="E338" i="25"/>
  <c r="D337" i="17"/>
  <c r="F338" i="25"/>
  <c r="E337" i="17"/>
  <c r="G338" i="25"/>
  <c r="F337" i="17"/>
  <c r="H338" i="25"/>
  <c r="G337" i="17"/>
  <c r="I338" i="25"/>
  <c r="H337" i="17"/>
  <c r="J338" i="25"/>
  <c r="I337" i="17"/>
  <c r="K338" i="25"/>
  <c r="J337" i="17"/>
  <c r="L338" i="25"/>
  <c r="K337" i="17"/>
  <c r="M338" i="25"/>
  <c r="AE338" i="25" s="1"/>
  <c r="AK338" i="25" s="1"/>
  <c r="L337" i="17"/>
  <c r="N338" i="25"/>
  <c r="M337" i="17"/>
  <c r="O338" i="25"/>
  <c r="N337" i="17"/>
  <c r="P338" i="25"/>
  <c r="O337" i="17"/>
  <c r="Q338" i="25"/>
  <c r="P337" i="17"/>
  <c r="R338" i="25"/>
  <c r="Q337" i="17"/>
  <c r="S338" i="25"/>
  <c r="R337" i="17"/>
  <c r="T338" i="25"/>
  <c r="S337" i="17"/>
  <c r="U338" i="25"/>
  <c r="T337" i="17"/>
  <c r="V338" i="25"/>
  <c r="U337" i="17"/>
  <c r="W338" i="25"/>
  <c r="V337" i="17"/>
  <c r="X338" i="25"/>
  <c r="W337" i="17"/>
  <c r="Y338" i="25"/>
  <c r="X337" i="17"/>
  <c r="Z338" i="25"/>
  <c r="Y337" i="17"/>
  <c r="AA338" i="25"/>
  <c r="Z337" i="17"/>
  <c r="AB338" i="25"/>
  <c r="AE337" i="17"/>
  <c r="AG337" i="17"/>
  <c r="AH337" i="17"/>
  <c r="AG338" i="25"/>
  <c r="C338" i="17"/>
  <c r="E339" i="25"/>
  <c r="D338" i="17"/>
  <c r="F339" i="25"/>
  <c r="E338" i="17"/>
  <c r="G339" i="25"/>
  <c r="F338" i="17"/>
  <c r="H339" i="25"/>
  <c r="G338" i="17"/>
  <c r="I339" i="25"/>
  <c r="H338" i="17"/>
  <c r="J339" i="25"/>
  <c r="I338" i="17"/>
  <c r="K339" i="25"/>
  <c r="J338" i="17"/>
  <c r="L339" i="25"/>
  <c r="K338" i="17"/>
  <c r="M339" i="25"/>
  <c r="AE339" i="25" s="1"/>
  <c r="AK339" i="25" s="1"/>
  <c r="L338" i="17"/>
  <c r="N339" i="25"/>
  <c r="M338" i="17"/>
  <c r="O339" i="25"/>
  <c r="N338" i="17"/>
  <c r="P339" i="25"/>
  <c r="O338" i="17"/>
  <c r="Q339" i="25"/>
  <c r="P338" i="17"/>
  <c r="R339" i="25"/>
  <c r="Q338" i="17"/>
  <c r="S339" i="25"/>
  <c r="R338" i="17"/>
  <c r="T339" i="25"/>
  <c r="S338" i="17"/>
  <c r="U339" i="25"/>
  <c r="T338" i="17"/>
  <c r="V339" i="25"/>
  <c r="U338" i="17"/>
  <c r="W339" i="25"/>
  <c r="V338" i="17"/>
  <c r="X339" i="25"/>
  <c r="W338" i="17"/>
  <c r="Y339" i="25"/>
  <c r="X338" i="17"/>
  <c r="Z339" i="25"/>
  <c r="Y338" i="17"/>
  <c r="AA339" i="25"/>
  <c r="Z338" i="17"/>
  <c r="AB339" i="25"/>
  <c r="AE338" i="17"/>
  <c r="AG338" i="17"/>
  <c r="AH338" i="17"/>
  <c r="AG339" i="25"/>
  <c r="C339" i="17"/>
  <c r="E340" i="25"/>
  <c r="D339" i="17"/>
  <c r="F340" i="25"/>
  <c r="E339" i="17"/>
  <c r="G340" i="25"/>
  <c r="F339" i="17"/>
  <c r="H340" i="25"/>
  <c r="G339" i="17"/>
  <c r="I340" i="25"/>
  <c r="H339" i="17"/>
  <c r="J340" i="25"/>
  <c r="I339" i="17"/>
  <c r="K340" i="25"/>
  <c r="J339" i="17"/>
  <c r="L340" i="25"/>
  <c r="K339" i="17"/>
  <c r="M340" i="25"/>
  <c r="AE340" i="25" s="1"/>
  <c r="AK340" i="25" s="1"/>
  <c r="L339" i="17"/>
  <c r="N340" i="25"/>
  <c r="M339" i="17"/>
  <c r="O340" i="25"/>
  <c r="N339" i="17"/>
  <c r="P340" i="25"/>
  <c r="O339" i="17"/>
  <c r="Q340" i="25"/>
  <c r="P339" i="17"/>
  <c r="R340" i="25"/>
  <c r="Q339" i="17"/>
  <c r="S340" i="25"/>
  <c r="R339" i="17"/>
  <c r="T340" i="25"/>
  <c r="S339" i="17"/>
  <c r="U340" i="25"/>
  <c r="T339" i="17"/>
  <c r="V340" i="25"/>
  <c r="U339" i="17"/>
  <c r="W340" i="25"/>
  <c r="V339" i="17"/>
  <c r="X340" i="25"/>
  <c r="W339" i="17"/>
  <c r="Y340" i="25"/>
  <c r="X339" i="17"/>
  <c r="Z340" i="25"/>
  <c r="Y339" i="17"/>
  <c r="AA340" i="25"/>
  <c r="Z339" i="17"/>
  <c r="AB340" i="25"/>
  <c r="AE339" i="17"/>
  <c r="AG339" i="17"/>
  <c r="AH339" i="17"/>
  <c r="AG340" i="25"/>
  <c r="C340" i="17"/>
  <c r="E341" i="25"/>
  <c r="D340" i="17"/>
  <c r="F341" i="25"/>
  <c r="E340" i="17"/>
  <c r="G341" i="25"/>
  <c r="F340" i="17"/>
  <c r="H341" i="25"/>
  <c r="G340" i="17"/>
  <c r="I341" i="25"/>
  <c r="H340" i="17"/>
  <c r="J341" i="25"/>
  <c r="I340" i="17"/>
  <c r="K341" i="25"/>
  <c r="J340" i="17"/>
  <c r="L341" i="25"/>
  <c r="K340" i="17"/>
  <c r="M341" i="25"/>
  <c r="AE341" i="25" s="1"/>
  <c r="AK341" i="25" s="1"/>
  <c r="L340" i="17"/>
  <c r="N341" i="25"/>
  <c r="M340" i="17"/>
  <c r="O341" i="25"/>
  <c r="N340" i="17"/>
  <c r="P341" i="25"/>
  <c r="O340" i="17"/>
  <c r="Q341" i="25"/>
  <c r="P340" i="17"/>
  <c r="R341" i="25"/>
  <c r="Q340" i="17"/>
  <c r="S341" i="25"/>
  <c r="R340" i="17"/>
  <c r="T341" i="25"/>
  <c r="S340" i="17"/>
  <c r="U341" i="25"/>
  <c r="T340" i="17"/>
  <c r="V341" i="25"/>
  <c r="U340" i="17"/>
  <c r="W341" i="25"/>
  <c r="V340" i="17"/>
  <c r="X341" i="25"/>
  <c r="W340" i="17"/>
  <c r="Y341" i="25"/>
  <c r="X340" i="17"/>
  <c r="Z341" i="25"/>
  <c r="Y340" i="17"/>
  <c r="AA341" i="25"/>
  <c r="Z340" i="17"/>
  <c r="AB341" i="25"/>
  <c r="AE340" i="17"/>
  <c r="AG340" i="17"/>
  <c r="AH340" i="17"/>
  <c r="AG341" i="25"/>
  <c r="C341" i="17"/>
  <c r="E342" i="25"/>
  <c r="D341" i="17"/>
  <c r="F342" i="25"/>
  <c r="E341" i="17"/>
  <c r="G342" i="25"/>
  <c r="F341" i="17"/>
  <c r="H342" i="25"/>
  <c r="G341" i="17"/>
  <c r="I342" i="25"/>
  <c r="H341" i="17"/>
  <c r="J342" i="25"/>
  <c r="I341" i="17"/>
  <c r="K342" i="25"/>
  <c r="J341" i="17"/>
  <c r="L342" i="25"/>
  <c r="K341" i="17"/>
  <c r="M342" i="25"/>
  <c r="AE342" i="25" s="1"/>
  <c r="AK342" i="25" s="1"/>
  <c r="L341" i="17"/>
  <c r="N342" i="25"/>
  <c r="M341" i="17"/>
  <c r="O342" i="25"/>
  <c r="N341" i="17"/>
  <c r="P342" i="25"/>
  <c r="O341" i="17"/>
  <c r="Q342" i="25"/>
  <c r="P341" i="17"/>
  <c r="R342" i="25"/>
  <c r="Q341" i="17"/>
  <c r="S342" i="25"/>
  <c r="R341" i="17"/>
  <c r="T342" i="25"/>
  <c r="S341" i="17"/>
  <c r="U342" i="25"/>
  <c r="T341" i="17"/>
  <c r="V342" i="25"/>
  <c r="U341" i="17"/>
  <c r="W342" i="25"/>
  <c r="V341" i="17"/>
  <c r="X342" i="25"/>
  <c r="W341" i="17"/>
  <c r="Y342" i="25"/>
  <c r="X341" i="17"/>
  <c r="Z342" i="25"/>
  <c r="Y341" i="17"/>
  <c r="AA342" i="25"/>
  <c r="Z341" i="17"/>
  <c r="AB342" i="25"/>
  <c r="AE341" i="17"/>
  <c r="AG341" i="17"/>
  <c r="AH341" i="17"/>
  <c r="AG342" i="25"/>
  <c r="C342" i="17"/>
  <c r="E343" i="25"/>
  <c r="D342" i="17"/>
  <c r="F343" i="25"/>
  <c r="E342" i="17"/>
  <c r="G343" i="25"/>
  <c r="F342" i="17"/>
  <c r="H343" i="25"/>
  <c r="G342" i="17"/>
  <c r="I343" i="25"/>
  <c r="H342" i="17"/>
  <c r="J343" i="25"/>
  <c r="I342" i="17"/>
  <c r="K343" i="25"/>
  <c r="J342" i="17"/>
  <c r="L343" i="25"/>
  <c r="K342" i="17"/>
  <c r="M343" i="25"/>
  <c r="AE343" i="25" s="1"/>
  <c r="AK343" i="25" s="1"/>
  <c r="L342" i="17"/>
  <c r="N343" i="25"/>
  <c r="M342" i="17"/>
  <c r="O343" i="25"/>
  <c r="N342" i="17"/>
  <c r="P343" i="25"/>
  <c r="O342" i="17"/>
  <c r="Q343" i="25"/>
  <c r="P342" i="17"/>
  <c r="R343" i="25"/>
  <c r="Q342" i="17"/>
  <c r="S343" i="25"/>
  <c r="R342" i="17"/>
  <c r="T343" i="25"/>
  <c r="S342" i="17"/>
  <c r="U343" i="25"/>
  <c r="T342" i="17"/>
  <c r="V343" i="25"/>
  <c r="U342" i="17"/>
  <c r="W343" i="25"/>
  <c r="V342" i="17"/>
  <c r="X343" i="25"/>
  <c r="W342" i="17"/>
  <c r="Y343" i="25"/>
  <c r="X342" i="17"/>
  <c r="Z343" i="25"/>
  <c r="Y342" i="17"/>
  <c r="AA343" i="25"/>
  <c r="Z342" i="17"/>
  <c r="AB343" i="25"/>
  <c r="AE342" i="17"/>
  <c r="AG342" i="17"/>
  <c r="AH342" i="17"/>
  <c r="AG343" i="25"/>
  <c r="C343" i="17"/>
  <c r="E344" i="25"/>
  <c r="D343" i="17"/>
  <c r="F344" i="25"/>
  <c r="E343" i="17"/>
  <c r="G344" i="25"/>
  <c r="F343" i="17"/>
  <c r="H344" i="25"/>
  <c r="G343" i="17"/>
  <c r="I344" i="25"/>
  <c r="H343" i="17"/>
  <c r="J344" i="25"/>
  <c r="I343" i="17"/>
  <c r="K344" i="25"/>
  <c r="J343" i="17"/>
  <c r="L344" i="25"/>
  <c r="K343" i="17"/>
  <c r="M344" i="25"/>
  <c r="AE344" i="25" s="1"/>
  <c r="AK344" i="25" s="1"/>
  <c r="L343" i="17"/>
  <c r="N344" i="25"/>
  <c r="M343" i="17"/>
  <c r="O344" i="25"/>
  <c r="N343" i="17"/>
  <c r="P344" i="25"/>
  <c r="O343" i="17"/>
  <c r="Q344" i="25"/>
  <c r="P343" i="17"/>
  <c r="R344" i="25"/>
  <c r="Q343" i="17"/>
  <c r="S344" i="25"/>
  <c r="R343" i="17"/>
  <c r="T344" i="25"/>
  <c r="S343" i="17"/>
  <c r="U344" i="25"/>
  <c r="T343" i="17"/>
  <c r="V344" i="25"/>
  <c r="U343" i="17"/>
  <c r="W344" i="25"/>
  <c r="V343" i="17"/>
  <c r="X344" i="25"/>
  <c r="W343" i="17"/>
  <c r="Y344" i="25"/>
  <c r="X343" i="17"/>
  <c r="Z344" i="25"/>
  <c r="Y343" i="17"/>
  <c r="AA344" i="25"/>
  <c r="Z343" i="17"/>
  <c r="AB344" i="25"/>
  <c r="AE343" i="17"/>
  <c r="AG343" i="17"/>
  <c r="AH343" i="17"/>
  <c r="AG344" i="25"/>
  <c r="C344" i="17"/>
  <c r="E345" i="25"/>
  <c r="D344" i="17"/>
  <c r="F345" i="25"/>
  <c r="E344" i="17"/>
  <c r="G345" i="25"/>
  <c r="F344" i="17"/>
  <c r="H345" i="25"/>
  <c r="G344" i="17"/>
  <c r="I345" i="25"/>
  <c r="H344" i="17"/>
  <c r="J345" i="25"/>
  <c r="I344" i="17"/>
  <c r="K345" i="25"/>
  <c r="J344" i="17"/>
  <c r="L345" i="25"/>
  <c r="K344" i="17"/>
  <c r="M345" i="25"/>
  <c r="AE345" i="25" s="1"/>
  <c r="AK345" i="25" s="1"/>
  <c r="L344" i="17"/>
  <c r="N345" i="25"/>
  <c r="M344" i="17"/>
  <c r="O345" i="25"/>
  <c r="N344" i="17"/>
  <c r="P345" i="25"/>
  <c r="O344" i="17"/>
  <c r="Q345" i="25"/>
  <c r="P344" i="17"/>
  <c r="R345" i="25"/>
  <c r="Q344" i="17"/>
  <c r="S345" i="25"/>
  <c r="R344" i="17"/>
  <c r="T345" i="25"/>
  <c r="S344" i="17"/>
  <c r="U345" i="25"/>
  <c r="T344" i="17"/>
  <c r="V345" i="25"/>
  <c r="U344" i="17"/>
  <c r="W345" i="25"/>
  <c r="V344" i="17"/>
  <c r="X345" i="25"/>
  <c r="W344" i="17"/>
  <c r="Y345" i="25"/>
  <c r="X344" i="17"/>
  <c r="Z345" i="25"/>
  <c r="Y344" i="17"/>
  <c r="AA345" i="25"/>
  <c r="Z344" i="17"/>
  <c r="AB345" i="25"/>
  <c r="AE344" i="17"/>
  <c r="AG344" i="17"/>
  <c r="AH344" i="17"/>
  <c r="AG345" i="25"/>
  <c r="C345" i="17"/>
  <c r="E346" i="25"/>
  <c r="D345" i="17"/>
  <c r="F346" i="25"/>
  <c r="E345" i="17"/>
  <c r="G346" i="25"/>
  <c r="F345" i="17"/>
  <c r="H346" i="25"/>
  <c r="G345" i="17"/>
  <c r="I346" i="25"/>
  <c r="H345" i="17"/>
  <c r="J346" i="25"/>
  <c r="I345" i="17"/>
  <c r="K346" i="25"/>
  <c r="J345" i="17"/>
  <c r="L346" i="25"/>
  <c r="K345" i="17"/>
  <c r="M346" i="25"/>
  <c r="AE346" i="25" s="1"/>
  <c r="AK346" i="25" s="1"/>
  <c r="L345" i="17"/>
  <c r="N346" i="25"/>
  <c r="M345" i="17"/>
  <c r="O346" i="25"/>
  <c r="N345" i="17"/>
  <c r="P346" i="25"/>
  <c r="O345" i="17"/>
  <c r="Q346" i="25"/>
  <c r="P345" i="17"/>
  <c r="R346" i="25"/>
  <c r="Q345" i="17"/>
  <c r="S346" i="25"/>
  <c r="R345" i="17"/>
  <c r="T346" i="25"/>
  <c r="S345" i="17"/>
  <c r="U346" i="25"/>
  <c r="T345" i="17"/>
  <c r="V346" i="25"/>
  <c r="U345" i="17"/>
  <c r="W346" i="25"/>
  <c r="V345" i="17"/>
  <c r="X346" i="25"/>
  <c r="W345" i="17"/>
  <c r="Y346" i="25"/>
  <c r="X345" i="17"/>
  <c r="Z346" i="25"/>
  <c r="Y345" i="17"/>
  <c r="AA346" i="25"/>
  <c r="Z345" i="17"/>
  <c r="AB346" i="25"/>
  <c r="AE345" i="17"/>
  <c r="AG345" i="17"/>
  <c r="AH345" i="17"/>
  <c r="AG346" i="25"/>
  <c r="C346" i="17"/>
  <c r="E347" i="25"/>
  <c r="D346" i="17"/>
  <c r="F347" i="25"/>
  <c r="E346" i="17"/>
  <c r="G347" i="25"/>
  <c r="F346" i="17"/>
  <c r="H347" i="25"/>
  <c r="G346" i="17"/>
  <c r="I347" i="25"/>
  <c r="H346" i="17"/>
  <c r="J347" i="25"/>
  <c r="I346" i="17"/>
  <c r="K347" i="25"/>
  <c r="J346" i="17"/>
  <c r="L347" i="25"/>
  <c r="K346" i="17"/>
  <c r="M347" i="25"/>
  <c r="AE347" i="25" s="1"/>
  <c r="AK347" i="25" s="1"/>
  <c r="L346" i="17"/>
  <c r="N347" i="25"/>
  <c r="M346" i="17"/>
  <c r="O347" i="25"/>
  <c r="N346" i="17"/>
  <c r="P347" i="25"/>
  <c r="O346" i="17"/>
  <c r="Q347" i="25"/>
  <c r="P346" i="17"/>
  <c r="R347" i="25"/>
  <c r="Q346" i="17"/>
  <c r="S347" i="25"/>
  <c r="R346" i="17"/>
  <c r="T347" i="25"/>
  <c r="S346" i="17"/>
  <c r="U347" i="25"/>
  <c r="T346" i="17"/>
  <c r="V347" i="25"/>
  <c r="U346" i="17"/>
  <c r="W347" i="25"/>
  <c r="V346" i="17"/>
  <c r="X347" i="25"/>
  <c r="W346" i="17"/>
  <c r="Y347" i="25"/>
  <c r="X346" i="17"/>
  <c r="Z347" i="25"/>
  <c r="Y346" i="17"/>
  <c r="AA347" i="25"/>
  <c r="Z346" i="17"/>
  <c r="AB347" i="25"/>
  <c r="AE346" i="17"/>
  <c r="AG346" i="17"/>
  <c r="AH346" i="17"/>
  <c r="AG347" i="25"/>
  <c r="C347" i="17"/>
  <c r="E348" i="25"/>
  <c r="D347" i="17"/>
  <c r="F348" i="25"/>
  <c r="E347" i="17"/>
  <c r="G348" i="25"/>
  <c r="F347" i="17"/>
  <c r="H348" i="25"/>
  <c r="G347" i="17"/>
  <c r="I348" i="25"/>
  <c r="H347" i="17"/>
  <c r="J348" i="25"/>
  <c r="I347" i="17"/>
  <c r="K348" i="25"/>
  <c r="J347" i="17"/>
  <c r="L348" i="25"/>
  <c r="K347" i="17"/>
  <c r="M348" i="25"/>
  <c r="AE348" i="25" s="1"/>
  <c r="AK348" i="25" s="1"/>
  <c r="L347" i="17"/>
  <c r="N348" i="25"/>
  <c r="M347" i="17"/>
  <c r="O348" i="25"/>
  <c r="N347" i="17"/>
  <c r="P348" i="25"/>
  <c r="O347" i="17"/>
  <c r="Q348" i="25"/>
  <c r="P347" i="17"/>
  <c r="R348" i="25"/>
  <c r="Q347" i="17"/>
  <c r="S348" i="25"/>
  <c r="R347" i="17"/>
  <c r="T348" i="25"/>
  <c r="S347" i="17"/>
  <c r="U348" i="25"/>
  <c r="T347" i="17"/>
  <c r="V348" i="25"/>
  <c r="U347" i="17"/>
  <c r="W348" i="25"/>
  <c r="V347" i="17"/>
  <c r="X348" i="25"/>
  <c r="W347" i="17"/>
  <c r="Y348" i="25"/>
  <c r="X347" i="17"/>
  <c r="Z348" i="25"/>
  <c r="Y347" i="17"/>
  <c r="AA348" i="25"/>
  <c r="Z347" i="17"/>
  <c r="AB348" i="25"/>
  <c r="AE347" i="17"/>
  <c r="AG347" i="17"/>
  <c r="AH347" i="17"/>
  <c r="AG348" i="25"/>
  <c r="C348" i="17"/>
  <c r="E349" i="25"/>
  <c r="D348" i="17"/>
  <c r="F349" i="25"/>
  <c r="E348" i="17"/>
  <c r="G349" i="25"/>
  <c r="F348" i="17"/>
  <c r="H349" i="25"/>
  <c r="G348" i="17"/>
  <c r="I349" i="25"/>
  <c r="H348" i="17"/>
  <c r="J349" i="25"/>
  <c r="I348" i="17"/>
  <c r="K349" i="25"/>
  <c r="J348" i="17"/>
  <c r="L349" i="25"/>
  <c r="K348" i="17"/>
  <c r="M349" i="25"/>
  <c r="AE349" i="25" s="1"/>
  <c r="AK349" i="25" s="1"/>
  <c r="L348" i="17"/>
  <c r="N349" i="25"/>
  <c r="M348" i="17"/>
  <c r="O349" i="25"/>
  <c r="N348" i="17"/>
  <c r="P349" i="25"/>
  <c r="O348" i="17"/>
  <c r="Q349" i="25"/>
  <c r="P348" i="17"/>
  <c r="R349" i="25"/>
  <c r="Q348" i="17"/>
  <c r="S349" i="25"/>
  <c r="R348" i="17"/>
  <c r="T349" i="25"/>
  <c r="S348" i="17"/>
  <c r="U349" i="25"/>
  <c r="T348" i="17"/>
  <c r="V349" i="25"/>
  <c r="U348" i="17"/>
  <c r="W349" i="25"/>
  <c r="V348" i="17"/>
  <c r="X349" i="25"/>
  <c r="W348" i="17"/>
  <c r="Y349" i="25"/>
  <c r="X348" i="17"/>
  <c r="Z349" i="25"/>
  <c r="Y348" i="17"/>
  <c r="AA349" i="25"/>
  <c r="Z348" i="17"/>
  <c r="AB349" i="25"/>
  <c r="AE348" i="17"/>
  <c r="AG348" i="17"/>
  <c r="AH348" i="17"/>
  <c r="AG349" i="25"/>
  <c r="C349" i="17"/>
  <c r="E350" i="25"/>
  <c r="D349" i="17"/>
  <c r="F350" i="25"/>
  <c r="E349" i="17"/>
  <c r="G350" i="25"/>
  <c r="F349" i="17"/>
  <c r="H350" i="25"/>
  <c r="G349" i="17"/>
  <c r="I350" i="25"/>
  <c r="H349" i="17"/>
  <c r="J350" i="25"/>
  <c r="I349" i="17"/>
  <c r="K350" i="25"/>
  <c r="J349" i="17"/>
  <c r="L350" i="25"/>
  <c r="K349" i="17"/>
  <c r="M350" i="25"/>
  <c r="AE350" i="25" s="1"/>
  <c r="AK350" i="25" s="1"/>
  <c r="L349" i="17"/>
  <c r="N350" i="25"/>
  <c r="M349" i="17"/>
  <c r="O350" i="25"/>
  <c r="N349" i="17"/>
  <c r="P350" i="25"/>
  <c r="O349" i="17"/>
  <c r="Q350" i="25"/>
  <c r="P349" i="17"/>
  <c r="R350" i="25"/>
  <c r="Q349" i="17"/>
  <c r="S350" i="25"/>
  <c r="R349" i="17"/>
  <c r="T350" i="25"/>
  <c r="S349" i="17"/>
  <c r="U350" i="25"/>
  <c r="T349" i="17"/>
  <c r="V350" i="25"/>
  <c r="U349" i="17"/>
  <c r="W350" i="25"/>
  <c r="V349" i="17"/>
  <c r="X350" i="25"/>
  <c r="W349" i="17"/>
  <c r="Y350" i="25"/>
  <c r="X349" i="17"/>
  <c r="Z350" i="25"/>
  <c r="Y349" i="17"/>
  <c r="AA350" i="25"/>
  <c r="Z349" i="17"/>
  <c r="AB350" i="25"/>
  <c r="AE349" i="17"/>
  <c r="AG349" i="17"/>
  <c r="AH349" i="17"/>
  <c r="AG350" i="25"/>
  <c r="C350" i="17"/>
  <c r="E351" i="25"/>
  <c r="D350" i="17"/>
  <c r="F351" i="25"/>
  <c r="E350" i="17"/>
  <c r="G351" i="25"/>
  <c r="F350" i="17"/>
  <c r="H351" i="25"/>
  <c r="G350" i="17"/>
  <c r="I351" i="25"/>
  <c r="H350" i="17"/>
  <c r="J351" i="25"/>
  <c r="I350" i="17"/>
  <c r="K351" i="25"/>
  <c r="J350" i="17"/>
  <c r="L351" i="25"/>
  <c r="K350" i="17"/>
  <c r="M351" i="25"/>
  <c r="AE351" i="25" s="1"/>
  <c r="AK351" i="25" s="1"/>
  <c r="L350" i="17"/>
  <c r="N351" i="25"/>
  <c r="M350" i="17"/>
  <c r="O351" i="25"/>
  <c r="N350" i="17"/>
  <c r="P351" i="25"/>
  <c r="O350" i="17"/>
  <c r="Q351" i="25"/>
  <c r="P350" i="17"/>
  <c r="R351" i="25"/>
  <c r="Q350" i="17"/>
  <c r="S351" i="25"/>
  <c r="R350" i="17"/>
  <c r="T351" i="25"/>
  <c r="S350" i="17"/>
  <c r="U351" i="25"/>
  <c r="T350" i="17"/>
  <c r="V351" i="25"/>
  <c r="U350" i="17"/>
  <c r="W351" i="25"/>
  <c r="V350" i="17"/>
  <c r="X351" i="25"/>
  <c r="W350" i="17"/>
  <c r="Y351" i="25"/>
  <c r="X350" i="17"/>
  <c r="Z351" i="25"/>
  <c r="Y350" i="17"/>
  <c r="AA351" i="25"/>
  <c r="Z350" i="17"/>
  <c r="AB351" i="25"/>
  <c r="AE350" i="17"/>
  <c r="AG350" i="17"/>
  <c r="AH350" i="17"/>
  <c r="AG351" i="25"/>
  <c r="C351" i="17"/>
  <c r="E352" i="25"/>
  <c r="D351" i="17"/>
  <c r="F352" i="25"/>
  <c r="E351" i="17"/>
  <c r="G352" i="25"/>
  <c r="F351" i="17"/>
  <c r="H352" i="25"/>
  <c r="G351" i="17"/>
  <c r="I352" i="25"/>
  <c r="H351" i="17"/>
  <c r="J352" i="25"/>
  <c r="I351" i="17"/>
  <c r="K352" i="25"/>
  <c r="J351" i="17"/>
  <c r="L352" i="25"/>
  <c r="K351" i="17"/>
  <c r="M352" i="25"/>
  <c r="AE352" i="25" s="1"/>
  <c r="AK352" i="25" s="1"/>
  <c r="L351" i="17"/>
  <c r="N352" i="25"/>
  <c r="M351" i="17"/>
  <c r="O352" i="25"/>
  <c r="N351" i="17"/>
  <c r="P352" i="25"/>
  <c r="O351" i="17"/>
  <c r="Q352" i="25"/>
  <c r="P351" i="17"/>
  <c r="R352" i="25"/>
  <c r="Q351" i="17"/>
  <c r="S352" i="25"/>
  <c r="R351" i="17"/>
  <c r="T352" i="25"/>
  <c r="S351" i="17"/>
  <c r="U352" i="25"/>
  <c r="T351" i="17"/>
  <c r="V352" i="25"/>
  <c r="U351" i="17"/>
  <c r="W352" i="25"/>
  <c r="V351" i="17"/>
  <c r="X352" i="25"/>
  <c r="W351" i="17"/>
  <c r="Y352" i="25"/>
  <c r="X351" i="17"/>
  <c r="Z352" i="25"/>
  <c r="Y351" i="17"/>
  <c r="AA352" i="25"/>
  <c r="Z351" i="17"/>
  <c r="AB352" i="25"/>
  <c r="AE351" i="17"/>
  <c r="AG351" i="17"/>
  <c r="AH351" i="17"/>
  <c r="AG352" i="25"/>
  <c r="C352" i="17"/>
  <c r="E353" i="25"/>
  <c r="D352" i="17"/>
  <c r="F353" i="25"/>
  <c r="E352" i="17"/>
  <c r="G353" i="25"/>
  <c r="F352" i="17"/>
  <c r="H353" i="25"/>
  <c r="G352" i="17"/>
  <c r="I353" i="25"/>
  <c r="H352" i="17"/>
  <c r="J353" i="25"/>
  <c r="I352" i="17"/>
  <c r="K353" i="25"/>
  <c r="J352" i="17"/>
  <c r="L353" i="25"/>
  <c r="K352" i="17"/>
  <c r="M353" i="25"/>
  <c r="AE353" i="25" s="1"/>
  <c r="AK353" i="25" s="1"/>
  <c r="L352" i="17"/>
  <c r="N353" i="25"/>
  <c r="M352" i="17"/>
  <c r="O353" i="25"/>
  <c r="N352" i="17"/>
  <c r="P353" i="25"/>
  <c r="O352" i="17"/>
  <c r="Q353" i="25"/>
  <c r="P352" i="17"/>
  <c r="R353" i="25"/>
  <c r="Q352" i="17"/>
  <c r="S353" i="25"/>
  <c r="R352" i="17"/>
  <c r="T353" i="25"/>
  <c r="S352" i="17"/>
  <c r="U353" i="25"/>
  <c r="T352" i="17"/>
  <c r="V353" i="25"/>
  <c r="U352" i="17"/>
  <c r="W353" i="25"/>
  <c r="V352" i="17"/>
  <c r="X353" i="25"/>
  <c r="W352" i="17"/>
  <c r="Y353" i="25"/>
  <c r="X352" i="17"/>
  <c r="Z353" i="25"/>
  <c r="Y352" i="17"/>
  <c r="AA353" i="25"/>
  <c r="Z352" i="17"/>
  <c r="AB353" i="25"/>
  <c r="AE352" i="17"/>
  <c r="AG352" i="17"/>
  <c r="AH352" i="17"/>
  <c r="AG353" i="25"/>
  <c r="C353" i="17"/>
  <c r="E354" i="25"/>
  <c r="D353" i="17"/>
  <c r="F354" i="25"/>
  <c r="E353" i="17"/>
  <c r="G354" i="25"/>
  <c r="F353" i="17"/>
  <c r="H354" i="25"/>
  <c r="G353" i="17"/>
  <c r="I354" i="25"/>
  <c r="H353" i="17"/>
  <c r="J354" i="25"/>
  <c r="I353" i="17"/>
  <c r="K354" i="25"/>
  <c r="J353" i="17"/>
  <c r="L354" i="25"/>
  <c r="K353" i="17"/>
  <c r="M354" i="25"/>
  <c r="AE354" i="25" s="1"/>
  <c r="AK354" i="25" s="1"/>
  <c r="L353" i="17"/>
  <c r="N354" i="25"/>
  <c r="M353" i="17"/>
  <c r="O354" i="25"/>
  <c r="N353" i="17"/>
  <c r="P354" i="25"/>
  <c r="O353" i="17"/>
  <c r="Q354" i="25"/>
  <c r="P353" i="17"/>
  <c r="R354" i="25"/>
  <c r="Q353" i="17"/>
  <c r="S354" i="25"/>
  <c r="R353" i="17"/>
  <c r="T354" i="25"/>
  <c r="S353" i="17"/>
  <c r="U354" i="25"/>
  <c r="T353" i="17"/>
  <c r="V354" i="25"/>
  <c r="U353" i="17"/>
  <c r="W354" i="25"/>
  <c r="V353" i="17"/>
  <c r="X354" i="25"/>
  <c r="W353" i="17"/>
  <c r="Y354" i="25"/>
  <c r="X353" i="17"/>
  <c r="Z354" i="25"/>
  <c r="Y353" i="17"/>
  <c r="AA354" i="25"/>
  <c r="Z353" i="17"/>
  <c r="AB354" i="25"/>
  <c r="AE353" i="17"/>
  <c r="AG353" i="17"/>
  <c r="AH353" i="17"/>
  <c r="AG354" i="25"/>
  <c r="C354" i="17"/>
  <c r="E355" i="25"/>
  <c r="D354" i="17"/>
  <c r="F355" i="25"/>
  <c r="E354" i="17"/>
  <c r="G355" i="25"/>
  <c r="F354" i="17"/>
  <c r="H355" i="25"/>
  <c r="G354" i="17"/>
  <c r="I355" i="25"/>
  <c r="H354" i="17"/>
  <c r="J355" i="25"/>
  <c r="I354" i="17"/>
  <c r="K355" i="25"/>
  <c r="J354" i="17"/>
  <c r="L355" i="25"/>
  <c r="K354" i="17"/>
  <c r="M355" i="25"/>
  <c r="AE355" i="25" s="1"/>
  <c r="AK355" i="25" s="1"/>
  <c r="L354" i="17"/>
  <c r="N355" i="25"/>
  <c r="M354" i="17"/>
  <c r="O355" i="25"/>
  <c r="N354" i="17"/>
  <c r="P355" i="25"/>
  <c r="O354" i="17"/>
  <c r="Q355" i="25"/>
  <c r="P354" i="17"/>
  <c r="R355" i="25"/>
  <c r="Q354" i="17"/>
  <c r="S355" i="25"/>
  <c r="R354" i="17"/>
  <c r="T355" i="25"/>
  <c r="S354" i="17"/>
  <c r="U355" i="25"/>
  <c r="T354" i="17"/>
  <c r="V355" i="25"/>
  <c r="U354" i="17"/>
  <c r="W355" i="25"/>
  <c r="V354" i="17"/>
  <c r="X355" i="25"/>
  <c r="W354" i="17"/>
  <c r="Y355" i="25"/>
  <c r="X354" i="17"/>
  <c r="Z355" i="25"/>
  <c r="Y354" i="17"/>
  <c r="AA355" i="25"/>
  <c r="Z354" i="17"/>
  <c r="AB355" i="25"/>
  <c r="AE354" i="17"/>
  <c r="AG354" i="17"/>
  <c r="AH354" i="17"/>
  <c r="AG355" i="25"/>
  <c r="C355" i="17"/>
  <c r="E356" i="25"/>
  <c r="D355" i="17"/>
  <c r="F356" i="25"/>
  <c r="E355" i="17"/>
  <c r="G356" i="25"/>
  <c r="F355" i="17"/>
  <c r="H356" i="25"/>
  <c r="G355" i="17"/>
  <c r="I356" i="25"/>
  <c r="H355" i="17"/>
  <c r="J356" i="25"/>
  <c r="I355" i="17"/>
  <c r="K356" i="25"/>
  <c r="J355" i="17"/>
  <c r="L356" i="25"/>
  <c r="K355" i="17"/>
  <c r="M356" i="25"/>
  <c r="AE356" i="25" s="1"/>
  <c r="AK356" i="25" s="1"/>
  <c r="L355" i="17"/>
  <c r="N356" i="25"/>
  <c r="M355" i="17"/>
  <c r="O356" i="25"/>
  <c r="N355" i="17"/>
  <c r="P356" i="25"/>
  <c r="O355" i="17"/>
  <c r="Q356" i="25"/>
  <c r="P355" i="17"/>
  <c r="R356" i="25"/>
  <c r="Q355" i="17"/>
  <c r="S356" i="25"/>
  <c r="R355" i="17"/>
  <c r="T356" i="25"/>
  <c r="S355" i="17"/>
  <c r="U356" i="25"/>
  <c r="T355" i="17"/>
  <c r="V356" i="25"/>
  <c r="U355" i="17"/>
  <c r="W356" i="25"/>
  <c r="V355" i="17"/>
  <c r="X356" i="25"/>
  <c r="W355" i="17"/>
  <c r="Y356" i="25"/>
  <c r="X355" i="17"/>
  <c r="Z356" i="25"/>
  <c r="Y355" i="17"/>
  <c r="AA356" i="25"/>
  <c r="Z355" i="17"/>
  <c r="AB356" i="25"/>
  <c r="AE355" i="17"/>
  <c r="AG355" i="17"/>
  <c r="AH355" i="17"/>
  <c r="AG356" i="25"/>
  <c r="C356" i="17"/>
  <c r="E357" i="25"/>
  <c r="D356" i="17"/>
  <c r="F357" i="25"/>
  <c r="E356" i="17"/>
  <c r="G357" i="25"/>
  <c r="F356" i="17"/>
  <c r="H357" i="25"/>
  <c r="G356" i="17"/>
  <c r="I357" i="25"/>
  <c r="H356" i="17"/>
  <c r="J357" i="25"/>
  <c r="I356" i="17"/>
  <c r="K357" i="25"/>
  <c r="J356" i="17"/>
  <c r="L357" i="25"/>
  <c r="K356" i="17"/>
  <c r="M357" i="25"/>
  <c r="AE357" i="25" s="1"/>
  <c r="AK357" i="25" s="1"/>
  <c r="L356" i="17"/>
  <c r="N357" i="25"/>
  <c r="M356" i="17"/>
  <c r="O357" i="25"/>
  <c r="N356" i="17"/>
  <c r="P357" i="25"/>
  <c r="O356" i="17"/>
  <c r="Q357" i="25"/>
  <c r="P356" i="17"/>
  <c r="R357" i="25"/>
  <c r="Q356" i="17"/>
  <c r="S357" i="25"/>
  <c r="R356" i="17"/>
  <c r="T357" i="25"/>
  <c r="S356" i="17"/>
  <c r="U357" i="25"/>
  <c r="T356" i="17"/>
  <c r="V357" i="25"/>
  <c r="U356" i="17"/>
  <c r="W357" i="25"/>
  <c r="V356" i="17"/>
  <c r="X357" i="25"/>
  <c r="W356" i="17"/>
  <c r="Y357" i="25"/>
  <c r="X356" i="17"/>
  <c r="Z357" i="25"/>
  <c r="Y356" i="17"/>
  <c r="AA357" i="25"/>
  <c r="Z356" i="17"/>
  <c r="AB357" i="25"/>
  <c r="AE356" i="17"/>
  <c r="AG356" i="17"/>
  <c r="AH356" i="17"/>
  <c r="AG357" i="25"/>
  <c r="C357" i="17"/>
  <c r="E358" i="25"/>
  <c r="D357" i="17"/>
  <c r="F358" i="25"/>
  <c r="E357" i="17"/>
  <c r="G358" i="25"/>
  <c r="F357" i="17"/>
  <c r="H358" i="25"/>
  <c r="G357" i="17"/>
  <c r="I358" i="25"/>
  <c r="H357" i="17"/>
  <c r="J358" i="25"/>
  <c r="I357" i="17"/>
  <c r="K358" i="25"/>
  <c r="J357" i="17"/>
  <c r="L358" i="25"/>
  <c r="K357" i="17"/>
  <c r="M358" i="25"/>
  <c r="AE358" i="25" s="1"/>
  <c r="AK358" i="25" s="1"/>
  <c r="L357" i="17"/>
  <c r="N358" i="25"/>
  <c r="M357" i="17"/>
  <c r="O358" i="25"/>
  <c r="N357" i="17"/>
  <c r="P358" i="25"/>
  <c r="O357" i="17"/>
  <c r="Q358" i="25"/>
  <c r="P357" i="17"/>
  <c r="R358" i="25"/>
  <c r="Q357" i="17"/>
  <c r="S358" i="25"/>
  <c r="R357" i="17"/>
  <c r="T358" i="25"/>
  <c r="S357" i="17"/>
  <c r="U358" i="25"/>
  <c r="T357" i="17"/>
  <c r="V358" i="25"/>
  <c r="U357" i="17"/>
  <c r="W358" i="25"/>
  <c r="V357" i="17"/>
  <c r="X358" i="25"/>
  <c r="W357" i="17"/>
  <c r="Y358" i="25"/>
  <c r="X357" i="17"/>
  <c r="Z358" i="25"/>
  <c r="Y357" i="17"/>
  <c r="AA358" i="25"/>
  <c r="Z357" i="17"/>
  <c r="AB358" i="25"/>
  <c r="AE357" i="17"/>
  <c r="AG357" i="17"/>
  <c r="AH357" i="17"/>
  <c r="AG358" i="25"/>
  <c r="C358" i="17"/>
  <c r="E359" i="25"/>
  <c r="D358" i="17"/>
  <c r="F359" i="25"/>
  <c r="E358" i="17"/>
  <c r="G359" i="25"/>
  <c r="F358" i="17"/>
  <c r="H359" i="25"/>
  <c r="G358" i="17"/>
  <c r="I359" i="25"/>
  <c r="H358" i="17"/>
  <c r="J359" i="25"/>
  <c r="I358" i="17"/>
  <c r="K359" i="25"/>
  <c r="J358" i="17"/>
  <c r="L359" i="25"/>
  <c r="K358" i="17"/>
  <c r="M359" i="25"/>
  <c r="AE359" i="25" s="1"/>
  <c r="AK359" i="25" s="1"/>
  <c r="L358" i="17"/>
  <c r="N359" i="25"/>
  <c r="M358" i="17"/>
  <c r="O359" i="25"/>
  <c r="N358" i="17"/>
  <c r="P359" i="25"/>
  <c r="O358" i="17"/>
  <c r="Q359" i="25"/>
  <c r="P358" i="17"/>
  <c r="R359" i="25"/>
  <c r="Q358" i="17"/>
  <c r="S359" i="25"/>
  <c r="R358" i="17"/>
  <c r="T359" i="25"/>
  <c r="S358" i="17"/>
  <c r="U359" i="25"/>
  <c r="T358" i="17"/>
  <c r="V359" i="25"/>
  <c r="U358" i="17"/>
  <c r="W359" i="25"/>
  <c r="V358" i="17"/>
  <c r="X359" i="25"/>
  <c r="W358" i="17"/>
  <c r="Y359" i="25"/>
  <c r="X358" i="17"/>
  <c r="Z359" i="25"/>
  <c r="Y358" i="17"/>
  <c r="AA359" i="25"/>
  <c r="Z358" i="17"/>
  <c r="AB359" i="25"/>
  <c r="AE358" i="17"/>
  <c r="AG358" i="17"/>
  <c r="AH358" i="17"/>
  <c r="AG359" i="25"/>
  <c r="C359" i="17"/>
  <c r="E360" i="25"/>
  <c r="D359" i="17"/>
  <c r="F360" i="25"/>
  <c r="E359" i="17"/>
  <c r="G360" i="25"/>
  <c r="F359" i="17"/>
  <c r="H360" i="25"/>
  <c r="G359" i="17"/>
  <c r="I360" i="25"/>
  <c r="H359" i="17"/>
  <c r="J360" i="25"/>
  <c r="I359" i="17"/>
  <c r="K360" i="25"/>
  <c r="J359" i="17"/>
  <c r="L360" i="25"/>
  <c r="K359" i="17"/>
  <c r="M360" i="25"/>
  <c r="AE360" i="25" s="1"/>
  <c r="AK360" i="25" s="1"/>
  <c r="L359" i="17"/>
  <c r="N360" i="25"/>
  <c r="M359" i="17"/>
  <c r="O360" i="25"/>
  <c r="N359" i="17"/>
  <c r="P360" i="25"/>
  <c r="O359" i="17"/>
  <c r="Q360" i="25"/>
  <c r="P359" i="17"/>
  <c r="R360" i="25"/>
  <c r="Q359" i="17"/>
  <c r="S360" i="25"/>
  <c r="R359" i="17"/>
  <c r="T360" i="25"/>
  <c r="S359" i="17"/>
  <c r="U360" i="25"/>
  <c r="T359" i="17"/>
  <c r="V360" i="25"/>
  <c r="U359" i="17"/>
  <c r="W360" i="25"/>
  <c r="V359" i="17"/>
  <c r="X360" i="25"/>
  <c r="W359" i="17"/>
  <c r="Y360" i="25"/>
  <c r="X359" i="17"/>
  <c r="Z360" i="25"/>
  <c r="Y359" i="17"/>
  <c r="AA360" i="25"/>
  <c r="Z359" i="17"/>
  <c r="AB360" i="25"/>
  <c r="AE359" i="17"/>
  <c r="AG359" i="17"/>
  <c r="AH359" i="17"/>
  <c r="AG360" i="25"/>
  <c r="C360" i="17"/>
  <c r="E361" i="25"/>
  <c r="D360" i="17"/>
  <c r="F361" i="25"/>
  <c r="E360" i="17"/>
  <c r="G361" i="25"/>
  <c r="F360" i="17"/>
  <c r="H361" i="25"/>
  <c r="G360" i="17"/>
  <c r="I361" i="25"/>
  <c r="H360" i="17"/>
  <c r="J361" i="25"/>
  <c r="I360" i="17"/>
  <c r="K361" i="25"/>
  <c r="J360" i="17"/>
  <c r="L361" i="25"/>
  <c r="K360" i="17"/>
  <c r="M361" i="25"/>
  <c r="AE361" i="25" s="1"/>
  <c r="AK361" i="25" s="1"/>
  <c r="L360" i="17"/>
  <c r="N361" i="25"/>
  <c r="M360" i="17"/>
  <c r="O361" i="25"/>
  <c r="N360" i="17"/>
  <c r="P361" i="25"/>
  <c r="O360" i="17"/>
  <c r="Q361" i="25"/>
  <c r="P360" i="17"/>
  <c r="R361" i="25"/>
  <c r="Q360" i="17"/>
  <c r="S361" i="25"/>
  <c r="R360" i="17"/>
  <c r="T361" i="25"/>
  <c r="S360" i="17"/>
  <c r="U361" i="25"/>
  <c r="T360" i="17"/>
  <c r="V361" i="25"/>
  <c r="U360" i="17"/>
  <c r="W361" i="25"/>
  <c r="V360" i="17"/>
  <c r="X361" i="25"/>
  <c r="W360" i="17"/>
  <c r="Y361" i="25"/>
  <c r="X360" i="17"/>
  <c r="Z361" i="25"/>
  <c r="Y360" i="17"/>
  <c r="AA361" i="25"/>
  <c r="Z360" i="17"/>
  <c r="AB361" i="25"/>
  <c r="AE360" i="17"/>
  <c r="AG360" i="17"/>
  <c r="AH360" i="17"/>
  <c r="AG361" i="25"/>
  <c r="C361" i="17"/>
  <c r="E362" i="25"/>
  <c r="D361" i="17"/>
  <c r="F362" i="25"/>
  <c r="E361" i="17"/>
  <c r="G362" i="25"/>
  <c r="F361" i="17"/>
  <c r="H362" i="25"/>
  <c r="G361" i="17"/>
  <c r="I362" i="25"/>
  <c r="H361" i="17"/>
  <c r="J362" i="25"/>
  <c r="I361" i="17"/>
  <c r="K362" i="25"/>
  <c r="J361" i="17"/>
  <c r="L362" i="25"/>
  <c r="K361" i="17"/>
  <c r="M362" i="25"/>
  <c r="AE362" i="25" s="1"/>
  <c r="AK362" i="25" s="1"/>
  <c r="L361" i="17"/>
  <c r="N362" i="25"/>
  <c r="M361" i="17"/>
  <c r="O362" i="25"/>
  <c r="N361" i="17"/>
  <c r="P362" i="25"/>
  <c r="O361" i="17"/>
  <c r="Q362" i="25"/>
  <c r="P361" i="17"/>
  <c r="R362" i="25"/>
  <c r="Q361" i="17"/>
  <c r="S362" i="25"/>
  <c r="R361" i="17"/>
  <c r="T362" i="25"/>
  <c r="S361" i="17"/>
  <c r="U362" i="25"/>
  <c r="T361" i="17"/>
  <c r="V362" i="25"/>
  <c r="U361" i="17"/>
  <c r="W362" i="25"/>
  <c r="V361" i="17"/>
  <c r="X362" i="25"/>
  <c r="W361" i="17"/>
  <c r="Y362" i="25"/>
  <c r="X361" i="17"/>
  <c r="Z362" i="25"/>
  <c r="Y361" i="17"/>
  <c r="AA362" i="25"/>
  <c r="Z361" i="17"/>
  <c r="AB362" i="25"/>
  <c r="AE361" i="17"/>
  <c r="AG361" i="17"/>
  <c r="AH361" i="17"/>
  <c r="AG362" i="25"/>
  <c r="C362" i="17"/>
  <c r="E363" i="25"/>
  <c r="D362" i="17"/>
  <c r="F363" i="25"/>
  <c r="E362" i="17"/>
  <c r="G363" i="25"/>
  <c r="F362" i="17"/>
  <c r="H363" i="25"/>
  <c r="G362" i="17"/>
  <c r="I363" i="25"/>
  <c r="H362" i="17"/>
  <c r="J363" i="25"/>
  <c r="I362" i="17"/>
  <c r="K363" i="25"/>
  <c r="J362" i="17"/>
  <c r="L363" i="25"/>
  <c r="K362" i="17"/>
  <c r="M363" i="25"/>
  <c r="AE363" i="25" s="1"/>
  <c r="AK363" i="25" s="1"/>
  <c r="L362" i="17"/>
  <c r="N363" i="25"/>
  <c r="M362" i="17"/>
  <c r="O363" i="25"/>
  <c r="N362" i="17"/>
  <c r="P363" i="25"/>
  <c r="O362" i="17"/>
  <c r="Q363" i="25"/>
  <c r="P362" i="17"/>
  <c r="R363" i="25"/>
  <c r="Q362" i="17"/>
  <c r="S363" i="25"/>
  <c r="R362" i="17"/>
  <c r="T363" i="25"/>
  <c r="S362" i="17"/>
  <c r="U363" i="25"/>
  <c r="T362" i="17"/>
  <c r="V363" i="25"/>
  <c r="U362" i="17"/>
  <c r="W363" i="25"/>
  <c r="V362" i="17"/>
  <c r="X363" i="25"/>
  <c r="W362" i="17"/>
  <c r="Y363" i="25"/>
  <c r="X362" i="17"/>
  <c r="Z363" i="25"/>
  <c r="Y362" i="17"/>
  <c r="AA363" i="25"/>
  <c r="Z362" i="17"/>
  <c r="AB363" i="25"/>
  <c r="AE362" i="17"/>
  <c r="AG362" i="17"/>
  <c r="AH362" i="17"/>
  <c r="AG363" i="25"/>
  <c r="C363" i="17"/>
  <c r="E364" i="25"/>
  <c r="D363" i="17"/>
  <c r="F364" i="25"/>
  <c r="E363" i="17"/>
  <c r="G364" i="25"/>
  <c r="F363" i="17"/>
  <c r="H364" i="25"/>
  <c r="G363" i="17"/>
  <c r="I364" i="25"/>
  <c r="H363" i="17"/>
  <c r="J364" i="25"/>
  <c r="I363" i="17"/>
  <c r="K364" i="25"/>
  <c r="J363" i="17"/>
  <c r="L364" i="25"/>
  <c r="K363" i="17"/>
  <c r="M364" i="25"/>
  <c r="AE364" i="25" s="1"/>
  <c r="AK364" i="25" s="1"/>
  <c r="L363" i="17"/>
  <c r="N364" i="25"/>
  <c r="M363" i="17"/>
  <c r="O364" i="25"/>
  <c r="N363" i="17"/>
  <c r="P364" i="25"/>
  <c r="O363" i="17"/>
  <c r="Q364" i="25"/>
  <c r="P363" i="17"/>
  <c r="R364" i="25"/>
  <c r="Q363" i="17"/>
  <c r="S364" i="25"/>
  <c r="R363" i="17"/>
  <c r="T364" i="25"/>
  <c r="S363" i="17"/>
  <c r="U364" i="25"/>
  <c r="T363" i="17"/>
  <c r="V364" i="25"/>
  <c r="U363" i="17"/>
  <c r="W364" i="25"/>
  <c r="V363" i="17"/>
  <c r="X364" i="25"/>
  <c r="W363" i="17"/>
  <c r="Y364" i="25"/>
  <c r="X363" i="17"/>
  <c r="Z364" i="25"/>
  <c r="Y363" i="17"/>
  <c r="AA364" i="25"/>
  <c r="Z363" i="17"/>
  <c r="AB364" i="25"/>
  <c r="AE363" i="17"/>
  <c r="AG363" i="17"/>
  <c r="AH363" i="17"/>
  <c r="AG364" i="25"/>
  <c r="C364" i="17"/>
  <c r="E365" i="25"/>
  <c r="D364" i="17"/>
  <c r="F365" i="25"/>
  <c r="E364" i="17"/>
  <c r="G365" i="25"/>
  <c r="F364" i="17"/>
  <c r="H365" i="25"/>
  <c r="G364" i="17"/>
  <c r="I365" i="25"/>
  <c r="H364" i="17"/>
  <c r="J365" i="25"/>
  <c r="I364" i="17"/>
  <c r="K365" i="25"/>
  <c r="J364" i="17"/>
  <c r="L365" i="25"/>
  <c r="K364" i="17"/>
  <c r="M365" i="25"/>
  <c r="AE365" i="25" s="1"/>
  <c r="AK365" i="25" s="1"/>
  <c r="L364" i="17"/>
  <c r="N365" i="25"/>
  <c r="M364" i="17"/>
  <c r="O365" i="25"/>
  <c r="N364" i="17"/>
  <c r="P365" i="25"/>
  <c r="O364" i="17"/>
  <c r="Q365" i="25"/>
  <c r="P364" i="17"/>
  <c r="R365" i="25"/>
  <c r="Q364" i="17"/>
  <c r="S365" i="25"/>
  <c r="R364" i="17"/>
  <c r="T365" i="25"/>
  <c r="S364" i="17"/>
  <c r="U365" i="25"/>
  <c r="T364" i="17"/>
  <c r="V365" i="25"/>
  <c r="U364" i="17"/>
  <c r="W365" i="25"/>
  <c r="V364" i="17"/>
  <c r="X365" i="25"/>
  <c r="W364" i="17"/>
  <c r="Y365" i="25"/>
  <c r="X364" i="17"/>
  <c r="Z365" i="25"/>
  <c r="Y364" i="17"/>
  <c r="AA365" i="25"/>
  <c r="Z364" i="17"/>
  <c r="AB365" i="25"/>
  <c r="AE364" i="17"/>
  <c r="AG364" i="17"/>
  <c r="AH364" i="17"/>
  <c r="AG365" i="25"/>
  <c r="C365" i="17"/>
  <c r="E366" i="25"/>
  <c r="D365" i="17"/>
  <c r="F366" i="25"/>
  <c r="E365" i="17"/>
  <c r="G366" i="25"/>
  <c r="F365" i="17"/>
  <c r="H366" i="25"/>
  <c r="G365" i="17"/>
  <c r="I366" i="25"/>
  <c r="H365" i="17"/>
  <c r="J366" i="25"/>
  <c r="I365" i="17"/>
  <c r="K366" i="25"/>
  <c r="J365" i="17"/>
  <c r="L366" i="25"/>
  <c r="K365" i="17"/>
  <c r="M366" i="25"/>
  <c r="AE366" i="25" s="1"/>
  <c r="AK366" i="25" s="1"/>
  <c r="L365" i="17"/>
  <c r="N366" i="25"/>
  <c r="M365" i="17"/>
  <c r="O366" i="25"/>
  <c r="N365" i="17"/>
  <c r="P366" i="25"/>
  <c r="O365" i="17"/>
  <c r="Q366" i="25"/>
  <c r="P365" i="17"/>
  <c r="R366" i="25"/>
  <c r="Q365" i="17"/>
  <c r="S366" i="25"/>
  <c r="R365" i="17"/>
  <c r="T366" i="25"/>
  <c r="S365" i="17"/>
  <c r="U366" i="25"/>
  <c r="T365" i="17"/>
  <c r="V366" i="25"/>
  <c r="U365" i="17"/>
  <c r="W366" i="25"/>
  <c r="V365" i="17"/>
  <c r="X366" i="25"/>
  <c r="W365" i="17"/>
  <c r="Y366" i="25"/>
  <c r="X365" i="17"/>
  <c r="Z366" i="25"/>
  <c r="Y365" i="17"/>
  <c r="AA366" i="25"/>
  <c r="Z365" i="17"/>
  <c r="AB366" i="25"/>
  <c r="AE365" i="17"/>
  <c r="AG365" i="17"/>
  <c r="AH365" i="17"/>
  <c r="AG366" i="25"/>
  <c r="C366" i="17"/>
  <c r="E367" i="25"/>
  <c r="D366" i="17"/>
  <c r="F367" i="25"/>
  <c r="E366" i="17"/>
  <c r="G367" i="25"/>
  <c r="F366" i="17"/>
  <c r="H367" i="25"/>
  <c r="G366" i="17"/>
  <c r="I367" i="25"/>
  <c r="H366" i="17"/>
  <c r="J367" i="25"/>
  <c r="I366" i="17"/>
  <c r="K367" i="25"/>
  <c r="J366" i="17"/>
  <c r="L367" i="25"/>
  <c r="K366" i="17"/>
  <c r="M367" i="25"/>
  <c r="AE367" i="25" s="1"/>
  <c r="AK367" i="25" s="1"/>
  <c r="L366" i="17"/>
  <c r="N367" i="25"/>
  <c r="M366" i="17"/>
  <c r="O367" i="25"/>
  <c r="N366" i="17"/>
  <c r="P367" i="25"/>
  <c r="O366" i="17"/>
  <c r="Q367" i="25"/>
  <c r="P366" i="17"/>
  <c r="R367" i="25"/>
  <c r="Q366" i="17"/>
  <c r="S367" i="25"/>
  <c r="R366" i="17"/>
  <c r="T367" i="25"/>
  <c r="S366" i="17"/>
  <c r="U367" i="25"/>
  <c r="T366" i="17"/>
  <c r="V367" i="25"/>
  <c r="U366" i="17"/>
  <c r="W367" i="25"/>
  <c r="V366" i="17"/>
  <c r="X367" i="25"/>
  <c r="W366" i="17"/>
  <c r="Y367" i="25"/>
  <c r="X366" i="17"/>
  <c r="Z367" i="25"/>
  <c r="Y366" i="17"/>
  <c r="AA367" i="25"/>
  <c r="Z366" i="17"/>
  <c r="AB367" i="25"/>
  <c r="AE366" i="17"/>
  <c r="AG366" i="17"/>
  <c r="AH366" i="17"/>
  <c r="AG367" i="25"/>
  <c r="C367" i="17"/>
  <c r="E368" i="25"/>
  <c r="D367" i="17"/>
  <c r="F368" i="25"/>
  <c r="E367" i="17"/>
  <c r="G368" i="25"/>
  <c r="F367" i="17"/>
  <c r="H368" i="25"/>
  <c r="G367" i="17"/>
  <c r="I368" i="25"/>
  <c r="H367" i="17"/>
  <c r="J368" i="25"/>
  <c r="I367" i="17"/>
  <c r="K368" i="25"/>
  <c r="J367" i="17"/>
  <c r="L368" i="25"/>
  <c r="K367" i="17"/>
  <c r="M368" i="25"/>
  <c r="AE368" i="25" s="1"/>
  <c r="AK368" i="25" s="1"/>
  <c r="L367" i="17"/>
  <c r="N368" i="25"/>
  <c r="M367" i="17"/>
  <c r="O368" i="25"/>
  <c r="N367" i="17"/>
  <c r="P368" i="25"/>
  <c r="O367" i="17"/>
  <c r="Q368" i="25"/>
  <c r="P367" i="17"/>
  <c r="R368" i="25"/>
  <c r="Q367" i="17"/>
  <c r="S368" i="25"/>
  <c r="R367" i="17"/>
  <c r="T368" i="25"/>
  <c r="S367" i="17"/>
  <c r="U368" i="25"/>
  <c r="T367" i="17"/>
  <c r="V368" i="25"/>
  <c r="U367" i="17"/>
  <c r="W368" i="25"/>
  <c r="V367" i="17"/>
  <c r="X368" i="25"/>
  <c r="W367" i="17"/>
  <c r="Y368" i="25"/>
  <c r="X367" i="17"/>
  <c r="Z368" i="25"/>
  <c r="Y367" i="17"/>
  <c r="AA368" i="25"/>
  <c r="Z367" i="17"/>
  <c r="AB368" i="25"/>
  <c r="AE367" i="17"/>
  <c r="AG367" i="17"/>
  <c r="AH367" i="17"/>
  <c r="AG368" i="25"/>
  <c r="C368" i="17"/>
  <c r="E369" i="25"/>
  <c r="D368" i="17"/>
  <c r="F369" i="25"/>
  <c r="E368" i="17"/>
  <c r="G369" i="25"/>
  <c r="F368" i="17"/>
  <c r="H369" i="25"/>
  <c r="G368" i="17"/>
  <c r="I369" i="25"/>
  <c r="H368" i="17"/>
  <c r="J369" i="25"/>
  <c r="I368" i="17"/>
  <c r="K369" i="25"/>
  <c r="J368" i="17"/>
  <c r="L369" i="25"/>
  <c r="K368" i="17"/>
  <c r="M369" i="25"/>
  <c r="AE369" i="25" s="1"/>
  <c r="AK369" i="25" s="1"/>
  <c r="L368" i="17"/>
  <c r="N369" i="25"/>
  <c r="M368" i="17"/>
  <c r="O369" i="25"/>
  <c r="N368" i="17"/>
  <c r="P369" i="25"/>
  <c r="O368" i="17"/>
  <c r="Q369" i="25"/>
  <c r="P368" i="17"/>
  <c r="R369" i="25"/>
  <c r="Q368" i="17"/>
  <c r="S369" i="25"/>
  <c r="R368" i="17"/>
  <c r="T369" i="25"/>
  <c r="S368" i="17"/>
  <c r="U369" i="25"/>
  <c r="T368" i="17"/>
  <c r="V369" i="25"/>
  <c r="U368" i="17"/>
  <c r="W369" i="25"/>
  <c r="V368" i="17"/>
  <c r="X369" i="25"/>
  <c r="W368" i="17"/>
  <c r="Y369" i="25"/>
  <c r="X368" i="17"/>
  <c r="Z369" i="25"/>
  <c r="Y368" i="17"/>
  <c r="AA369" i="25"/>
  <c r="Z368" i="17"/>
  <c r="AB369" i="25"/>
  <c r="AE368" i="17"/>
  <c r="AG368" i="17"/>
  <c r="AH368" i="17"/>
  <c r="AG369" i="25"/>
  <c r="C369" i="17"/>
  <c r="E370" i="25"/>
  <c r="D369" i="17"/>
  <c r="F370" i="25"/>
  <c r="E369" i="17"/>
  <c r="G370" i="25"/>
  <c r="F369" i="17"/>
  <c r="H370" i="25"/>
  <c r="G369" i="17"/>
  <c r="I370" i="25"/>
  <c r="H369" i="17"/>
  <c r="J370" i="25"/>
  <c r="I369" i="17"/>
  <c r="K370" i="25"/>
  <c r="J369" i="17"/>
  <c r="L370" i="25"/>
  <c r="K369" i="17"/>
  <c r="M370" i="25"/>
  <c r="AE370" i="25" s="1"/>
  <c r="AK370" i="25" s="1"/>
  <c r="L369" i="17"/>
  <c r="N370" i="25"/>
  <c r="M369" i="17"/>
  <c r="O370" i="25"/>
  <c r="N369" i="17"/>
  <c r="P370" i="25"/>
  <c r="O369" i="17"/>
  <c r="Q370" i="25"/>
  <c r="P369" i="17"/>
  <c r="R370" i="25"/>
  <c r="Q369" i="17"/>
  <c r="S370" i="25"/>
  <c r="R369" i="17"/>
  <c r="T370" i="25"/>
  <c r="S369" i="17"/>
  <c r="U370" i="25"/>
  <c r="T369" i="17"/>
  <c r="V370" i="25"/>
  <c r="U369" i="17"/>
  <c r="W370" i="25"/>
  <c r="V369" i="17"/>
  <c r="X370" i="25"/>
  <c r="W369" i="17"/>
  <c r="Y370" i="25"/>
  <c r="X369" i="17"/>
  <c r="Z370" i="25"/>
  <c r="Y369" i="17"/>
  <c r="AA370" i="25"/>
  <c r="Z369" i="17"/>
  <c r="AB370" i="25"/>
  <c r="AE369" i="17"/>
  <c r="AG369" i="17"/>
  <c r="AH369" i="17"/>
  <c r="AG370" i="25"/>
  <c r="C370" i="17"/>
  <c r="E371" i="25"/>
  <c r="D370" i="17"/>
  <c r="F371" i="25"/>
  <c r="E370" i="17"/>
  <c r="G371" i="25"/>
  <c r="F370" i="17"/>
  <c r="H371" i="25"/>
  <c r="G370" i="17"/>
  <c r="I371" i="25"/>
  <c r="H370" i="17"/>
  <c r="J371" i="25"/>
  <c r="I370" i="17"/>
  <c r="K371" i="25"/>
  <c r="J370" i="17"/>
  <c r="L371" i="25"/>
  <c r="K370" i="17"/>
  <c r="M371" i="25"/>
  <c r="AE371" i="25" s="1"/>
  <c r="AK371" i="25" s="1"/>
  <c r="L370" i="17"/>
  <c r="N371" i="25"/>
  <c r="M370" i="17"/>
  <c r="O371" i="25"/>
  <c r="N370" i="17"/>
  <c r="P371" i="25"/>
  <c r="O370" i="17"/>
  <c r="Q371" i="25"/>
  <c r="P370" i="17"/>
  <c r="R371" i="25"/>
  <c r="Q370" i="17"/>
  <c r="S371" i="25"/>
  <c r="R370" i="17"/>
  <c r="T371" i="25"/>
  <c r="S370" i="17"/>
  <c r="U371" i="25"/>
  <c r="T370" i="17"/>
  <c r="V371" i="25"/>
  <c r="U370" i="17"/>
  <c r="W371" i="25"/>
  <c r="V370" i="17"/>
  <c r="X371" i="25"/>
  <c r="W370" i="17"/>
  <c r="Y371" i="25"/>
  <c r="X370" i="17"/>
  <c r="Z371" i="25"/>
  <c r="Y370" i="17"/>
  <c r="AA371" i="25"/>
  <c r="Z370" i="17"/>
  <c r="AB371" i="25"/>
  <c r="AE370" i="17"/>
  <c r="AG370" i="17"/>
  <c r="AH370" i="17"/>
  <c r="AG371" i="25"/>
  <c r="C371" i="17"/>
  <c r="E372" i="25"/>
  <c r="D371" i="17"/>
  <c r="F372" i="25"/>
  <c r="E371" i="17"/>
  <c r="G372" i="25"/>
  <c r="F371" i="17"/>
  <c r="H372" i="25"/>
  <c r="G371" i="17"/>
  <c r="I372" i="25"/>
  <c r="H371" i="17"/>
  <c r="J372" i="25"/>
  <c r="I371" i="17"/>
  <c r="K372" i="25"/>
  <c r="J371" i="17"/>
  <c r="L372" i="25"/>
  <c r="K371" i="17"/>
  <c r="M372" i="25"/>
  <c r="AE372" i="25" s="1"/>
  <c r="AK372" i="25" s="1"/>
  <c r="L371" i="17"/>
  <c r="N372" i="25"/>
  <c r="M371" i="17"/>
  <c r="O372" i="25"/>
  <c r="N371" i="17"/>
  <c r="P372" i="25"/>
  <c r="O371" i="17"/>
  <c r="Q372" i="25"/>
  <c r="P371" i="17"/>
  <c r="R372" i="25"/>
  <c r="Q371" i="17"/>
  <c r="S372" i="25"/>
  <c r="R371" i="17"/>
  <c r="T372" i="25"/>
  <c r="S371" i="17"/>
  <c r="U372" i="25"/>
  <c r="T371" i="17"/>
  <c r="V372" i="25"/>
  <c r="U371" i="17"/>
  <c r="W372" i="25"/>
  <c r="V371" i="17"/>
  <c r="X372" i="25"/>
  <c r="W371" i="17"/>
  <c r="Y372" i="25"/>
  <c r="X371" i="17"/>
  <c r="Z372" i="25"/>
  <c r="Y371" i="17"/>
  <c r="AA372" i="25"/>
  <c r="Z371" i="17"/>
  <c r="AB372" i="25"/>
  <c r="AE371" i="17"/>
  <c r="AG371" i="17"/>
  <c r="AH371" i="17"/>
  <c r="AG372" i="25"/>
  <c r="C372" i="17"/>
  <c r="E373" i="25"/>
  <c r="D372" i="17"/>
  <c r="F373" i="25"/>
  <c r="E372" i="17"/>
  <c r="G373" i="25"/>
  <c r="F372" i="17"/>
  <c r="H373" i="25"/>
  <c r="G372" i="17"/>
  <c r="I373" i="25"/>
  <c r="H372" i="17"/>
  <c r="J373" i="25"/>
  <c r="I372" i="17"/>
  <c r="K373" i="25"/>
  <c r="J372" i="17"/>
  <c r="L373" i="25"/>
  <c r="K372" i="17"/>
  <c r="M373" i="25"/>
  <c r="AE373" i="25" s="1"/>
  <c r="AK373" i="25" s="1"/>
  <c r="L372" i="17"/>
  <c r="N373" i="25"/>
  <c r="M372" i="17"/>
  <c r="O373" i="25"/>
  <c r="N372" i="17"/>
  <c r="P373" i="25"/>
  <c r="O372" i="17"/>
  <c r="Q373" i="25"/>
  <c r="P372" i="17"/>
  <c r="R373" i="25"/>
  <c r="Q372" i="17"/>
  <c r="S373" i="25"/>
  <c r="R372" i="17"/>
  <c r="T373" i="25"/>
  <c r="S372" i="17"/>
  <c r="U373" i="25"/>
  <c r="T372" i="17"/>
  <c r="V373" i="25"/>
  <c r="U372" i="17"/>
  <c r="W373" i="25"/>
  <c r="V372" i="17"/>
  <c r="X373" i="25"/>
  <c r="W372" i="17"/>
  <c r="Y373" i="25"/>
  <c r="X372" i="17"/>
  <c r="Z373" i="25"/>
  <c r="Y372" i="17"/>
  <c r="AA373" i="25"/>
  <c r="Z372" i="17"/>
  <c r="AB373" i="25"/>
  <c r="AE372" i="17"/>
  <c r="AG372" i="17"/>
  <c r="AH372" i="17"/>
  <c r="AG373" i="25"/>
  <c r="C373" i="17"/>
  <c r="E374" i="25"/>
  <c r="D373" i="17"/>
  <c r="F374" i="25"/>
  <c r="E373" i="17"/>
  <c r="G374" i="25"/>
  <c r="F373" i="17"/>
  <c r="H374" i="25"/>
  <c r="G373" i="17"/>
  <c r="I374" i="25"/>
  <c r="H373" i="17"/>
  <c r="J374" i="25"/>
  <c r="I373" i="17"/>
  <c r="K374" i="25"/>
  <c r="J373" i="17"/>
  <c r="L374" i="25"/>
  <c r="K373" i="17"/>
  <c r="M374" i="25"/>
  <c r="AE374" i="25" s="1"/>
  <c r="AK374" i="25" s="1"/>
  <c r="L373" i="17"/>
  <c r="N374" i="25"/>
  <c r="M373" i="17"/>
  <c r="O374" i="25"/>
  <c r="N373" i="17"/>
  <c r="P374" i="25"/>
  <c r="O373" i="17"/>
  <c r="Q374" i="25"/>
  <c r="P373" i="17"/>
  <c r="R374" i="25"/>
  <c r="Q373" i="17"/>
  <c r="S374" i="25"/>
  <c r="R373" i="17"/>
  <c r="T374" i="25"/>
  <c r="S373" i="17"/>
  <c r="U374" i="25"/>
  <c r="T373" i="17"/>
  <c r="V374" i="25"/>
  <c r="U373" i="17"/>
  <c r="W374" i="25"/>
  <c r="V373" i="17"/>
  <c r="X374" i="25"/>
  <c r="W373" i="17"/>
  <c r="Y374" i="25"/>
  <c r="X373" i="17"/>
  <c r="Z374" i="25"/>
  <c r="Y373" i="17"/>
  <c r="AA374" i="25"/>
  <c r="Z373" i="17"/>
  <c r="AB374" i="25"/>
  <c r="AE373" i="17"/>
  <c r="AG373" i="17"/>
  <c r="AH373" i="17"/>
  <c r="AG374" i="25"/>
  <c r="C374" i="17"/>
  <c r="E375" i="25"/>
  <c r="D374" i="17"/>
  <c r="F375" i="25"/>
  <c r="E374" i="17"/>
  <c r="G375" i="25"/>
  <c r="F374" i="17"/>
  <c r="H375" i="25"/>
  <c r="G374" i="17"/>
  <c r="I375" i="25"/>
  <c r="H374" i="17"/>
  <c r="J375" i="25"/>
  <c r="I374" i="17"/>
  <c r="K375" i="25"/>
  <c r="J374" i="17"/>
  <c r="L375" i="25"/>
  <c r="K374" i="17"/>
  <c r="M375" i="25"/>
  <c r="AE375" i="25" s="1"/>
  <c r="AK375" i="25" s="1"/>
  <c r="L374" i="17"/>
  <c r="N375" i="25"/>
  <c r="M374" i="17"/>
  <c r="O375" i="25"/>
  <c r="N374" i="17"/>
  <c r="P375" i="25"/>
  <c r="O374" i="17"/>
  <c r="Q375" i="25"/>
  <c r="P374" i="17"/>
  <c r="R375" i="25"/>
  <c r="Q374" i="17"/>
  <c r="S375" i="25"/>
  <c r="R374" i="17"/>
  <c r="T375" i="25"/>
  <c r="S374" i="17"/>
  <c r="U375" i="25"/>
  <c r="T374" i="17"/>
  <c r="V375" i="25"/>
  <c r="U374" i="17"/>
  <c r="W375" i="25"/>
  <c r="V374" i="17"/>
  <c r="X375" i="25"/>
  <c r="W374" i="17"/>
  <c r="Y375" i="25"/>
  <c r="X374" i="17"/>
  <c r="Z375" i="25"/>
  <c r="Y374" i="17"/>
  <c r="AA375" i="25"/>
  <c r="Z374" i="17"/>
  <c r="AB375" i="25"/>
  <c r="AE374" i="17"/>
  <c r="AG374" i="17"/>
  <c r="AH374" i="17"/>
  <c r="AG375" i="25"/>
  <c r="C375" i="17"/>
  <c r="E376" i="25"/>
  <c r="D375" i="17"/>
  <c r="F376" i="25"/>
  <c r="E375" i="17"/>
  <c r="G376" i="25"/>
  <c r="F375" i="17"/>
  <c r="H376" i="25"/>
  <c r="G375" i="17"/>
  <c r="I376" i="25"/>
  <c r="H375" i="17"/>
  <c r="J376" i="25"/>
  <c r="I375" i="17"/>
  <c r="K376" i="25"/>
  <c r="J375" i="17"/>
  <c r="L376" i="25"/>
  <c r="K375" i="17"/>
  <c r="M376" i="25"/>
  <c r="AE376" i="25" s="1"/>
  <c r="AK376" i="25" s="1"/>
  <c r="L375" i="17"/>
  <c r="N376" i="25"/>
  <c r="M375" i="17"/>
  <c r="O376" i="25"/>
  <c r="N375" i="17"/>
  <c r="P376" i="25"/>
  <c r="O375" i="17"/>
  <c r="Q376" i="25"/>
  <c r="P375" i="17"/>
  <c r="R376" i="25"/>
  <c r="Q375" i="17"/>
  <c r="S376" i="25"/>
  <c r="R375" i="17"/>
  <c r="T376" i="25"/>
  <c r="S375" i="17"/>
  <c r="U376" i="25"/>
  <c r="T375" i="17"/>
  <c r="V376" i="25"/>
  <c r="U375" i="17"/>
  <c r="W376" i="25"/>
  <c r="V375" i="17"/>
  <c r="X376" i="25"/>
  <c r="W375" i="17"/>
  <c r="Y376" i="25"/>
  <c r="X375" i="17"/>
  <c r="Z376" i="25"/>
  <c r="Y375" i="17"/>
  <c r="AA376" i="25"/>
  <c r="Z375" i="17"/>
  <c r="AB376" i="25"/>
  <c r="AE375" i="17"/>
  <c r="AG375" i="17"/>
  <c r="AH375" i="17"/>
  <c r="AG376" i="25"/>
  <c r="C376" i="17"/>
  <c r="E377" i="25"/>
  <c r="D376" i="17"/>
  <c r="F377" i="25"/>
  <c r="E376" i="17"/>
  <c r="G377" i="25"/>
  <c r="F376" i="17"/>
  <c r="H377" i="25"/>
  <c r="G376" i="17"/>
  <c r="I377" i="25"/>
  <c r="H376" i="17"/>
  <c r="J377" i="25"/>
  <c r="I376" i="17"/>
  <c r="K377" i="25"/>
  <c r="J376" i="17"/>
  <c r="L377" i="25"/>
  <c r="K376" i="17"/>
  <c r="M377" i="25"/>
  <c r="AE377" i="25" s="1"/>
  <c r="AK377" i="25" s="1"/>
  <c r="L376" i="17"/>
  <c r="N377" i="25"/>
  <c r="M376" i="17"/>
  <c r="O377" i="25"/>
  <c r="N376" i="17"/>
  <c r="P377" i="25"/>
  <c r="O376" i="17"/>
  <c r="Q377" i="25"/>
  <c r="P376" i="17"/>
  <c r="R377" i="25"/>
  <c r="Q376" i="17"/>
  <c r="S377" i="25"/>
  <c r="R376" i="17"/>
  <c r="T377" i="25"/>
  <c r="S376" i="17"/>
  <c r="U377" i="25"/>
  <c r="T376" i="17"/>
  <c r="V377" i="25"/>
  <c r="U376" i="17"/>
  <c r="W377" i="25"/>
  <c r="V376" i="17"/>
  <c r="X377" i="25"/>
  <c r="W376" i="17"/>
  <c r="Y377" i="25"/>
  <c r="X376" i="17"/>
  <c r="Z377" i="25"/>
  <c r="Y376" i="17"/>
  <c r="AA377" i="25"/>
  <c r="Z376" i="17"/>
  <c r="AB377" i="25"/>
  <c r="AE376" i="17"/>
  <c r="AG376" i="17"/>
  <c r="AH376" i="17"/>
  <c r="AG377" i="25"/>
  <c r="C377" i="17"/>
  <c r="E378" i="25"/>
  <c r="D377" i="17"/>
  <c r="F378" i="25"/>
  <c r="E377" i="17"/>
  <c r="G378" i="25"/>
  <c r="F377" i="17"/>
  <c r="H378" i="25"/>
  <c r="G377" i="17"/>
  <c r="I378" i="25"/>
  <c r="H377" i="17"/>
  <c r="J378" i="25"/>
  <c r="I377" i="17"/>
  <c r="K378" i="25"/>
  <c r="J377" i="17"/>
  <c r="L378" i="25"/>
  <c r="K377" i="17"/>
  <c r="M378" i="25"/>
  <c r="AE378" i="25" s="1"/>
  <c r="AK378" i="25" s="1"/>
  <c r="L377" i="17"/>
  <c r="N378" i="25"/>
  <c r="M377" i="17"/>
  <c r="O378" i="25"/>
  <c r="N377" i="17"/>
  <c r="P378" i="25"/>
  <c r="O377" i="17"/>
  <c r="Q378" i="25"/>
  <c r="P377" i="17"/>
  <c r="R378" i="25"/>
  <c r="Q377" i="17"/>
  <c r="S378" i="25"/>
  <c r="R377" i="17"/>
  <c r="T378" i="25"/>
  <c r="S377" i="17"/>
  <c r="U378" i="25"/>
  <c r="T377" i="17"/>
  <c r="V378" i="25"/>
  <c r="U377" i="17"/>
  <c r="W378" i="25"/>
  <c r="V377" i="17"/>
  <c r="X378" i="25"/>
  <c r="W377" i="17"/>
  <c r="Y378" i="25"/>
  <c r="X377" i="17"/>
  <c r="Z378" i="25"/>
  <c r="Y377" i="17"/>
  <c r="AA378" i="25"/>
  <c r="Z377" i="17"/>
  <c r="AB378" i="25"/>
  <c r="AE377" i="17"/>
  <c r="AG377" i="17"/>
  <c r="AH377" i="17"/>
  <c r="AG378" i="25"/>
  <c r="C378" i="17"/>
  <c r="E379" i="25"/>
  <c r="D378" i="17"/>
  <c r="F379" i="25"/>
  <c r="E378" i="17"/>
  <c r="G379" i="25"/>
  <c r="F378" i="17"/>
  <c r="H379" i="25"/>
  <c r="G378" i="17"/>
  <c r="I379" i="25"/>
  <c r="H378" i="17"/>
  <c r="J379" i="25"/>
  <c r="I378" i="17"/>
  <c r="K379" i="25"/>
  <c r="J378" i="17"/>
  <c r="L379" i="25"/>
  <c r="K378" i="17"/>
  <c r="M379" i="25"/>
  <c r="AE379" i="25" s="1"/>
  <c r="AK379" i="25" s="1"/>
  <c r="L378" i="17"/>
  <c r="N379" i="25"/>
  <c r="M378" i="17"/>
  <c r="O379" i="25"/>
  <c r="N378" i="17"/>
  <c r="P379" i="25"/>
  <c r="O378" i="17"/>
  <c r="Q379" i="25"/>
  <c r="P378" i="17"/>
  <c r="R379" i="25"/>
  <c r="Q378" i="17"/>
  <c r="S379" i="25"/>
  <c r="R378" i="17"/>
  <c r="T379" i="25"/>
  <c r="S378" i="17"/>
  <c r="U379" i="25"/>
  <c r="T378" i="17"/>
  <c r="V379" i="25"/>
  <c r="U378" i="17"/>
  <c r="W379" i="25"/>
  <c r="V378" i="17"/>
  <c r="X379" i="25"/>
  <c r="W378" i="17"/>
  <c r="Y379" i="25"/>
  <c r="X378" i="17"/>
  <c r="Z379" i="25"/>
  <c r="Y378" i="17"/>
  <c r="AA379" i="25"/>
  <c r="Z378" i="17"/>
  <c r="AB379" i="25"/>
  <c r="AE378" i="17"/>
  <c r="AG378" i="17"/>
  <c r="AH378" i="17"/>
  <c r="AG379" i="25"/>
  <c r="C379" i="17"/>
  <c r="E380" i="25"/>
  <c r="D379" i="17"/>
  <c r="F380" i="25"/>
  <c r="E379" i="17"/>
  <c r="G380" i="25"/>
  <c r="F379" i="17"/>
  <c r="H380" i="25"/>
  <c r="G379" i="17"/>
  <c r="I380" i="25"/>
  <c r="H379" i="17"/>
  <c r="J380" i="25"/>
  <c r="I379" i="17"/>
  <c r="K380" i="25"/>
  <c r="J379" i="17"/>
  <c r="L380" i="25"/>
  <c r="K379" i="17"/>
  <c r="M380" i="25"/>
  <c r="AE380" i="25" s="1"/>
  <c r="AK380" i="25" s="1"/>
  <c r="L379" i="17"/>
  <c r="N380" i="25"/>
  <c r="M379" i="17"/>
  <c r="O380" i="25"/>
  <c r="N379" i="17"/>
  <c r="P380" i="25"/>
  <c r="O379" i="17"/>
  <c r="Q380" i="25"/>
  <c r="P379" i="17"/>
  <c r="R380" i="25"/>
  <c r="Q379" i="17"/>
  <c r="S380" i="25"/>
  <c r="R379" i="17"/>
  <c r="T380" i="25"/>
  <c r="S379" i="17"/>
  <c r="U380" i="25"/>
  <c r="T379" i="17"/>
  <c r="V380" i="25"/>
  <c r="U379" i="17"/>
  <c r="W380" i="25"/>
  <c r="V379" i="17"/>
  <c r="X380" i="25"/>
  <c r="W379" i="17"/>
  <c r="Y380" i="25"/>
  <c r="X379" i="17"/>
  <c r="Z380" i="25"/>
  <c r="Y379" i="17"/>
  <c r="AA380" i="25"/>
  <c r="Z379" i="17"/>
  <c r="AB380" i="25"/>
  <c r="AE379" i="17"/>
  <c r="AG379" i="17"/>
  <c r="AH379" i="17"/>
  <c r="AG380" i="25"/>
  <c r="C380" i="17"/>
  <c r="E381" i="25"/>
  <c r="D380" i="17"/>
  <c r="F381" i="25"/>
  <c r="E380" i="17"/>
  <c r="G381" i="25"/>
  <c r="F380" i="17"/>
  <c r="H381" i="25"/>
  <c r="G380" i="17"/>
  <c r="I381" i="25"/>
  <c r="H380" i="17"/>
  <c r="J381" i="25"/>
  <c r="I380" i="17"/>
  <c r="K381" i="25"/>
  <c r="J380" i="17"/>
  <c r="L381" i="25"/>
  <c r="K380" i="17"/>
  <c r="M381" i="25"/>
  <c r="AE381" i="25" s="1"/>
  <c r="AK381" i="25" s="1"/>
  <c r="L380" i="17"/>
  <c r="N381" i="25"/>
  <c r="M380" i="17"/>
  <c r="O381" i="25"/>
  <c r="N380" i="17"/>
  <c r="P381" i="25"/>
  <c r="O380" i="17"/>
  <c r="Q381" i="25"/>
  <c r="P380" i="17"/>
  <c r="R381" i="25"/>
  <c r="Q380" i="17"/>
  <c r="S381" i="25"/>
  <c r="R380" i="17"/>
  <c r="T381" i="25"/>
  <c r="S380" i="17"/>
  <c r="U381" i="25"/>
  <c r="T380" i="17"/>
  <c r="V381" i="25"/>
  <c r="U380" i="17"/>
  <c r="W381" i="25"/>
  <c r="V380" i="17"/>
  <c r="X381" i="25"/>
  <c r="W380" i="17"/>
  <c r="Y381" i="25"/>
  <c r="X380" i="17"/>
  <c r="Z381" i="25"/>
  <c r="Y380" i="17"/>
  <c r="AA381" i="25"/>
  <c r="Z380" i="17"/>
  <c r="AB381" i="25"/>
  <c r="AE380" i="17"/>
  <c r="AG380" i="17"/>
  <c r="AH380" i="17"/>
  <c r="AG381" i="25"/>
  <c r="C381" i="17"/>
  <c r="E382" i="25"/>
  <c r="D381" i="17"/>
  <c r="F382" i="25"/>
  <c r="E381" i="17"/>
  <c r="G382" i="25"/>
  <c r="F381" i="17"/>
  <c r="H382" i="25"/>
  <c r="G381" i="17"/>
  <c r="I382" i="25"/>
  <c r="H381" i="17"/>
  <c r="J382" i="25"/>
  <c r="I381" i="17"/>
  <c r="K382" i="25"/>
  <c r="J381" i="17"/>
  <c r="L382" i="25"/>
  <c r="K381" i="17"/>
  <c r="M382" i="25"/>
  <c r="AE382" i="25" s="1"/>
  <c r="AK382" i="25" s="1"/>
  <c r="L381" i="17"/>
  <c r="N382" i="25"/>
  <c r="M381" i="17"/>
  <c r="O382" i="25"/>
  <c r="N381" i="17"/>
  <c r="P382" i="25"/>
  <c r="O381" i="17"/>
  <c r="Q382" i="25"/>
  <c r="P381" i="17"/>
  <c r="R382" i="25"/>
  <c r="Q381" i="17"/>
  <c r="S382" i="25"/>
  <c r="R381" i="17"/>
  <c r="T382" i="25"/>
  <c r="S381" i="17"/>
  <c r="U382" i="25"/>
  <c r="T381" i="17"/>
  <c r="V382" i="25"/>
  <c r="U381" i="17"/>
  <c r="W382" i="25"/>
  <c r="V381" i="17"/>
  <c r="X382" i="25"/>
  <c r="W381" i="17"/>
  <c r="Y382" i="25"/>
  <c r="X381" i="17"/>
  <c r="Z382" i="25"/>
  <c r="Y381" i="17"/>
  <c r="AA382" i="25"/>
  <c r="Z381" i="17"/>
  <c r="AB382" i="25"/>
  <c r="AE381" i="17"/>
  <c r="AG381" i="17"/>
  <c r="AH381" i="17"/>
  <c r="AG382" i="25"/>
  <c r="C382" i="17"/>
  <c r="E383" i="25"/>
  <c r="D382" i="17"/>
  <c r="F383" i="25"/>
  <c r="E382" i="17"/>
  <c r="G383" i="25"/>
  <c r="F382" i="17"/>
  <c r="H383" i="25"/>
  <c r="G382" i="17"/>
  <c r="I383" i="25"/>
  <c r="H382" i="17"/>
  <c r="J383" i="25"/>
  <c r="I382" i="17"/>
  <c r="K383" i="25"/>
  <c r="J382" i="17"/>
  <c r="L383" i="25"/>
  <c r="K382" i="17"/>
  <c r="M383" i="25"/>
  <c r="AE383" i="25" s="1"/>
  <c r="AK383" i="25" s="1"/>
  <c r="L382" i="17"/>
  <c r="N383" i="25"/>
  <c r="M382" i="17"/>
  <c r="O383" i="25"/>
  <c r="N382" i="17"/>
  <c r="P383" i="25"/>
  <c r="O382" i="17"/>
  <c r="Q383" i="25"/>
  <c r="P382" i="17"/>
  <c r="R383" i="25"/>
  <c r="Q382" i="17"/>
  <c r="S383" i="25"/>
  <c r="R382" i="17"/>
  <c r="T383" i="25"/>
  <c r="S382" i="17"/>
  <c r="U383" i="25"/>
  <c r="T382" i="17"/>
  <c r="V383" i="25"/>
  <c r="U382" i="17"/>
  <c r="W383" i="25"/>
  <c r="V382" i="17"/>
  <c r="X383" i="25"/>
  <c r="W382" i="17"/>
  <c r="Y383" i="25"/>
  <c r="X382" i="17"/>
  <c r="Z383" i="25"/>
  <c r="Y382" i="17"/>
  <c r="AA383" i="25"/>
  <c r="Z382" i="17"/>
  <c r="AB383" i="25"/>
  <c r="AE382" i="17"/>
  <c r="AG382" i="17"/>
  <c r="AH382" i="17"/>
  <c r="AG383" i="25"/>
  <c r="C383" i="17"/>
  <c r="E384" i="25"/>
  <c r="D383" i="17"/>
  <c r="F384" i="25"/>
  <c r="E383" i="17"/>
  <c r="G384" i="25"/>
  <c r="F383" i="17"/>
  <c r="H384" i="25"/>
  <c r="G383" i="17"/>
  <c r="I384" i="25"/>
  <c r="H383" i="17"/>
  <c r="J384" i="25"/>
  <c r="I383" i="17"/>
  <c r="K384" i="25"/>
  <c r="J383" i="17"/>
  <c r="L384" i="25"/>
  <c r="K383" i="17"/>
  <c r="M384" i="25"/>
  <c r="AE384" i="25" s="1"/>
  <c r="AK384" i="25" s="1"/>
  <c r="L383" i="17"/>
  <c r="N384" i="25"/>
  <c r="M383" i="17"/>
  <c r="O384" i="25"/>
  <c r="N383" i="17"/>
  <c r="P384" i="25"/>
  <c r="O383" i="17"/>
  <c r="Q384" i="25"/>
  <c r="P383" i="17"/>
  <c r="R384" i="25"/>
  <c r="Q383" i="17"/>
  <c r="S384" i="25"/>
  <c r="R383" i="17"/>
  <c r="T384" i="25"/>
  <c r="S383" i="17"/>
  <c r="U384" i="25"/>
  <c r="T383" i="17"/>
  <c r="V384" i="25"/>
  <c r="U383" i="17"/>
  <c r="W384" i="25"/>
  <c r="V383" i="17"/>
  <c r="X384" i="25"/>
  <c r="W383" i="17"/>
  <c r="Y384" i="25"/>
  <c r="X383" i="17"/>
  <c r="Z384" i="25"/>
  <c r="Y383" i="17"/>
  <c r="AA384" i="25"/>
  <c r="Z383" i="17"/>
  <c r="AB384" i="25"/>
  <c r="AE383" i="17"/>
  <c r="AG383" i="17"/>
  <c r="AH383" i="17"/>
  <c r="AG384" i="25"/>
  <c r="C384" i="17"/>
  <c r="E385" i="25"/>
  <c r="D384" i="17"/>
  <c r="F385" i="25"/>
  <c r="E384" i="17"/>
  <c r="G385" i="25"/>
  <c r="F384" i="17"/>
  <c r="H385" i="25"/>
  <c r="G384" i="17"/>
  <c r="I385" i="25"/>
  <c r="H384" i="17"/>
  <c r="J385" i="25"/>
  <c r="I384" i="17"/>
  <c r="K385" i="25"/>
  <c r="J384" i="17"/>
  <c r="L385" i="25"/>
  <c r="K384" i="17"/>
  <c r="M385" i="25"/>
  <c r="AE385" i="25" s="1"/>
  <c r="AK385" i="25" s="1"/>
  <c r="L384" i="17"/>
  <c r="N385" i="25"/>
  <c r="M384" i="17"/>
  <c r="O385" i="25"/>
  <c r="N384" i="17"/>
  <c r="P385" i="25"/>
  <c r="O384" i="17"/>
  <c r="Q385" i="25"/>
  <c r="P384" i="17"/>
  <c r="R385" i="25"/>
  <c r="Q384" i="17"/>
  <c r="S385" i="25"/>
  <c r="R384" i="17"/>
  <c r="T385" i="25"/>
  <c r="S384" i="17"/>
  <c r="U385" i="25"/>
  <c r="T384" i="17"/>
  <c r="V385" i="25"/>
  <c r="U384" i="17"/>
  <c r="W385" i="25"/>
  <c r="V384" i="17"/>
  <c r="X385" i="25"/>
  <c r="W384" i="17"/>
  <c r="Y385" i="25"/>
  <c r="X384" i="17"/>
  <c r="Z385" i="25"/>
  <c r="Y384" i="17"/>
  <c r="AA385" i="25"/>
  <c r="Z384" i="17"/>
  <c r="AB385" i="25"/>
  <c r="AE384" i="17"/>
  <c r="AG384" i="17"/>
  <c r="AH384" i="17"/>
  <c r="AG385" i="25"/>
  <c r="C385" i="17"/>
  <c r="E386" i="25"/>
  <c r="D385" i="17"/>
  <c r="F386" i="25"/>
  <c r="E385" i="17"/>
  <c r="G386" i="25"/>
  <c r="F385" i="17"/>
  <c r="H386" i="25"/>
  <c r="G385" i="17"/>
  <c r="I386" i="25"/>
  <c r="H385" i="17"/>
  <c r="J386" i="25"/>
  <c r="I385" i="17"/>
  <c r="K386" i="25"/>
  <c r="J385" i="17"/>
  <c r="L386" i="25"/>
  <c r="K385" i="17"/>
  <c r="M386" i="25"/>
  <c r="AE386" i="25" s="1"/>
  <c r="AK386" i="25" s="1"/>
  <c r="L385" i="17"/>
  <c r="N386" i="25"/>
  <c r="M385" i="17"/>
  <c r="O386" i="25"/>
  <c r="N385" i="17"/>
  <c r="P386" i="25"/>
  <c r="O385" i="17"/>
  <c r="Q386" i="25"/>
  <c r="P385" i="17"/>
  <c r="R386" i="25"/>
  <c r="Q385" i="17"/>
  <c r="S386" i="25"/>
  <c r="R385" i="17"/>
  <c r="T386" i="25"/>
  <c r="S385" i="17"/>
  <c r="U386" i="25"/>
  <c r="T385" i="17"/>
  <c r="V386" i="25"/>
  <c r="U385" i="17"/>
  <c r="W386" i="25"/>
  <c r="V385" i="17"/>
  <c r="X386" i="25"/>
  <c r="W385" i="17"/>
  <c r="Y386" i="25"/>
  <c r="X385" i="17"/>
  <c r="Z386" i="25"/>
  <c r="Y385" i="17"/>
  <c r="AA386" i="25"/>
  <c r="Z385" i="17"/>
  <c r="AB386" i="25"/>
  <c r="AE385" i="17"/>
  <c r="AG385" i="17"/>
  <c r="AH385" i="17"/>
  <c r="AG386" i="25"/>
  <c r="C386" i="17"/>
  <c r="E387" i="25"/>
  <c r="D386" i="17"/>
  <c r="F387" i="25"/>
  <c r="E386" i="17"/>
  <c r="G387" i="25"/>
  <c r="F386" i="17"/>
  <c r="H387" i="25"/>
  <c r="G386" i="17"/>
  <c r="I387" i="25"/>
  <c r="H386" i="17"/>
  <c r="J387" i="25"/>
  <c r="I386" i="17"/>
  <c r="K387" i="25"/>
  <c r="J386" i="17"/>
  <c r="L387" i="25"/>
  <c r="K386" i="17"/>
  <c r="M387" i="25"/>
  <c r="AE387" i="25" s="1"/>
  <c r="AK387" i="25" s="1"/>
  <c r="L386" i="17"/>
  <c r="N387" i="25"/>
  <c r="M386" i="17"/>
  <c r="O387" i="25"/>
  <c r="N386" i="17"/>
  <c r="P387" i="25"/>
  <c r="O386" i="17"/>
  <c r="Q387" i="25"/>
  <c r="P386" i="17"/>
  <c r="R387" i="25"/>
  <c r="Q386" i="17"/>
  <c r="S387" i="25"/>
  <c r="R386" i="17"/>
  <c r="T387" i="25"/>
  <c r="S386" i="17"/>
  <c r="U387" i="25"/>
  <c r="T386" i="17"/>
  <c r="V387" i="25"/>
  <c r="U386" i="17"/>
  <c r="W387" i="25"/>
  <c r="V386" i="17"/>
  <c r="X387" i="25"/>
  <c r="W386" i="17"/>
  <c r="Y387" i="25"/>
  <c r="X386" i="17"/>
  <c r="Z387" i="25"/>
  <c r="Y386" i="17"/>
  <c r="AA387" i="25"/>
  <c r="Z386" i="17"/>
  <c r="AB387" i="25"/>
  <c r="AE386" i="17"/>
  <c r="AG386" i="17"/>
  <c r="AH386" i="17"/>
  <c r="AG387" i="25"/>
  <c r="C387" i="17"/>
  <c r="E388" i="25"/>
  <c r="D387" i="17"/>
  <c r="F388" i="25"/>
  <c r="E387" i="17"/>
  <c r="G388" i="25"/>
  <c r="F387" i="17"/>
  <c r="H388" i="25"/>
  <c r="G387" i="17"/>
  <c r="I388" i="25"/>
  <c r="H387" i="17"/>
  <c r="J388" i="25"/>
  <c r="I387" i="17"/>
  <c r="K388" i="25"/>
  <c r="J387" i="17"/>
  <c r="L388" i="25"/>
  <c r="K387" i="17"/>
  <c r="M388" i="25"/>
  <c r="AE388" i="25" s="1"/>
  <c r="AK388" i="25" s="1"/>
  <c r="L387" i="17"/>
  <c r="N388" i="25"/>
  <c r="M387" i="17"/>
  <c r="O388" i="25"/>
  <c r="N387" i="17"/>
  <c r="P388" i="25"/>
  <c r="O387" i="17"/>
  <c r="Q388" i="25"/>
  <c r="P387" i="17"/>
  <c r="R388" i="25"/>
  <c r="Q387" i="17"/>
  <c r="S388" i="25"/>
  <c r="R387" i="17"/>
  <c r="T388" i="25"/>
  <c r="S387" i="17"/>
  <c r="U388" i="25"/>
  <c r="T387" i="17"/>
  <c r="V388" i="25"/>
  <c r="U387" i="17"/>
  <c r="W388" i="25"/>
  <c r="V387" i="17"/>
  <c r="X388" i="25"/>
  <c r="W387" i="17"/>
  <c r="Y388" i="25"/>
  <c r="X387" i="17"/>
  <c r="Z388" i="25"/>
  <c r="Y387" i="17"/>
  <c r="AA388" i="25"/>
  <c r="Z387" i="17"/>
  <c r="AB388" i="25"/>
  <c r="AE387" i="17"/>
  <c r="AG387" i="17"/>
  <c r="AH387" i="17"/>
  <c r="AG388" i="25"/>
  <c r="C388" i="17"/>
  <c r="E389" i="25"/>
  <c r="D388" i="17"/>
  <c r="F389" i="25"/>
  <c r="E388" i="17"/>
  <c r="G389" i="25"/>
  <c r="F388" i="17"/>
  <c r="H389" i="25"/>
  <c r="G388" i="17"/>
  <c r="I389" i="25"/>
  <c r="H388" i="17"/>
  <c r="J389" i="25"/>
  <c r="I388" i="17"/>
  <c r="K389" i="25"/>
  <c r="J388" i="17"/>
  <c r="L389" i="25"/>
  <c r="K388" i="17"/>
  <c r="M389" i="25"/>
  <c r="AE389" i="25" s="1"/>
  <c r="AK389" i="25" s="1"/>
  <c r="L388" i="17"/>
  <c r="N389" i="25"/>
  <c r="M388" i="17"/>
  <c r="O389" i="25"/>
  <c r="N388" i="17"/>
  <c r="P389" i="25"/>
  <c r="O388" i="17"/>
  <c r="Q389" i="25"/>
  <c r="P388" i="17"/>
  <c r="R389" i="25"/>
  <c r="Q388" i="17"/>
  <c r="S389" i="25"/>
  <c r="R388" i="17"/>
  <c r="T389" i="25"/>
  <c r="S388" i="17"/>
  <c r="U389" i="25"/>
  <c r="T388" i="17"/>
  <c r="V389" i="25"/>
  <c r="U388" i="17"/>
  <c r="W389" i="25"/>
  <c r="V388" i="17"/>
  <c r="X389" i="25"/>
  <c r="W388" i="17"/>
  <c r="Y389" i="25"/>
  <c r="X388" i="17"/>
  <c r="Z389" i="25"/>
  <c r="Y388" i="17"/>
  <c r="AA389" i="25"/>
  <c r="Z388" i="17"/>
  <c r="AB389" i="25"/>
  <c r="AE388" i="17"/>
  <c r="AG388" i="17"/>
  <c r="AH388" i="17"/>
  <c r="AG389" i="25"/>
  <c r="C389" i="17"/>
  <c r="E390" i="25"/>
  <c r="D389" i="17"/>
  <c r="F390" i="25"/>
  <c r="E389" i="17"/>
  <c r="G390" i="25"/>
  <c r="F389" i="17"/>
  <c r="H390" i="25"/>
  <c r="G389" i="17"/>
  <c r="I390" i="25"/>
  <c r="H389" i="17"/>
  <c r="J390" i="25"/>
  <c r="I389" i="17"/>
  <c r="K390" i="25"/>
  <c r="J389" i="17"/>
  <c r="L390" i="25"/>
  <c r="K389" i="17"/>
  <c r="M390" i="25"/>
  <c r="AE390" i="25" s="1"/>
  <c r="AK390" i="25" s="1"/>
  <c r="L389" i="17"/>
  <c r="N390" i="25"/>
  <c r="M389" i="17"/>
  <c r="O390" i="25"/>
  <c r="N389" i="17"/>
  <c r="P390" i="25"/>
  <c r="O389" i="17"/>
  <c r="Q390" i="25"/>
  <c r="P389" i="17"/>
  <c r="R390" i="25"/>
  <c r="Q389" i="17"/>
  <c r="S390" i="25"/>
  <c r="R389" i="17"/>
  <c r="T390" i="25"/>
  <c r="S389" i="17"/>
  <c r="U390" i="25"/>
  <c r="T389" i="17"/>
  <c r="V390" i="25"/>
  <c r="U389" i="17"/>
  <c r="W390" i="25"/>
  <c r="V389" i="17"/>
  <c r="X390" i="25"/>
  <c r="W389" i="17"/>
  <c r="Y390" i="25"/>
  <c r="X389" i="17"/>
  <c r="Z390" i="25"/>
  <c r="Y389" i="17"/>
  <c r="AA390" i="25"/>
  <c r="Z389" i="17"/>
  <c r="AB390" i="25"/>
  <c r="AE389" i="17"/>
  <c r="AG389" i="17"/>
  <c r="AH389" i="17"/>
  <c r="AG390" i="25"/>
  <c r="C390" i="17"/>
  <c r="E391" i="25"/>
  <c r="D390" i="17"/>
  <c r="F391" i="25"/>
  <c r="E390" i="17"/>
  <c r="G391" i="25"/>
  <c r="F390" i="17"/>
  <c r="H391" i="25"/>
  <c r="G390" i="17"/>
  <c r="I391" i="25"/>
  <c r="H390" i="17"/>
  <c r="J391" i="25"/>
  <c r="I390" i="17"/>
  <c r="K391" i="25"/>
  <c r="J390" i="17"/>
  <c r="L391" i="25"/>
  <c r="K390" i="17"/>
  <c r="M391" i="25"/>
  <c r="AE391" i="25" s="1"/>
  <c r="AK391" i="25" s="1"/>
  <c r="L390" i="17"/>
  <c r="N391" i="25"/>
  <c r="M390" i="17"/>
  <c r="O391" i="25"/>
  <c r="N390" i="17"/>
  <c r="P391" i="25"/>
  <c r="O390" i="17"/>
  <c r="Q391" i="25"/>
  <c r="P390" i="17"/>
  <c r="R391" i="25"/>
  <c r="Q390" i="17"/>
  <c r="S391" i="25"/>
  <c r="R390" i="17"/>
  <c r="T391" i="25"/>
  <c r="S390" i="17"/>
  <c r="U391" i="25"/>
  <c r="T390" i="17"/>
  <c r="V391" i="25"/>
  <c r="U390" i="17"/>
  <c r="W391" i="25"/>
  <c r="V390" i="17"/>
  <c r="X391" i="25"/>
  <c r="W390" i="17"/>
  <c r="Y391" i="25"/>
  <c r="X390" i="17"/>
  <c r="Z391" i="25"/>
  <c r="Y390" i="17"/>
  <c r="AA391" i="25"/>
  <c r="Z390" i="17"/>
  <c r="AB391" i="25"/>
  <c r="AE390" i="17"/>
  <c r="AG390" i="17"/>
  <c r="AH390" i="17"/>
  <c r="AG391" i="25"/>
  <c r="C391" i="17"/>
  <c r="E392" i="25"/>
  <c r="D391" i="17"/>
  <c r="F392" i="25"/>
  <c r="E391" i="17"/>
  <c r="G392" i="25"/>
  <c r="F391" i="17"/>
  <c r="H392" i="25"/>
  <c r="G391" i="17"/>
  <c r="I392" i="25"/>
  <c r="H391" i="17"/>
  <c r="J392" i="25"/>
  <c r="I391" i="17"/>
  <c r="K392" i="25"/>
  <c r="J391" i="17"/>
  <c r="L392" i="25"/>
  <c r="K391" i="17"/>
  <c r="M392" i="25"/>
  <c r="AE392" i="25" s="1"/>
  <c r="AK392" i="25" s="1"/>
  <c r="L391" i="17"/>
  <c r="N392" i="25"/>
  <c r="M391" i="17"/>
  <c r="O392" i="25"/>
  <c r="N391" i="17"/>
  <c r="P392" i="25"/>
  <c r="O391" i="17"/>
  <c r="Q392" i="25"/>
  <c r="P391" i="17"/>
  <c r="R392" i="25"/>
  <c r="Q391" i="17"/>
  <c r="S392" i="25"/>
  <c r="R391" i="17"/>
  <c r="T392" i="25"/>
  <c r="S391" i="17"/>
  <c r="U392" i="25"/>
  <c r="T391" i="17"/>
  <c r="V392" i="25"/>
  <c r="U391" i="17"/>
  <c r="W392" i="25"/>
  <c r="V391" i="17"/>
  <c r="X392" i="25"/>
  <c r="W391" i="17"/>
  <c r="Y392" i="25"/>
  <c r="X391" i="17"/>
  <c r="Z392" i="25"/>
  <c r="Y391" i="17"/>
  <c r="AA392" i="25"/>
  <c r="Z391" i="17"/>
  <c r="AB392" i="25"/>
  <c r="AE391" i="17"/>
  <c r="AG391" i="17"/>
  <c r="AH391" i="17"/>
  <c r="AG392" i="25"/>
  <c r="C392" i="17"/>
  <c r="E393" i="25"/>
  <c r="D392" i="17"/>
  <c r="F393" i="25"/>
  <c r="E392" i="17"/>
  <c r="G393" i="25"/>
  <c r="F392" i="17"/>
  <c r="H393" i="25"/>
  <c r="G392" i="17"/>
  <c r="I393" i="25"/>
  <c r="H392" i="17"/>
  <c r="J393" i="25"/>
  <c r="I392" i="17"/>
  <c r="K393" i="25"/>
  <c r="J392" i="17"/>
  <c r="L393" i="25"/>
  <c r="K392" i="17"/>
  <c r="M393" i="25"/>
  <c r="AE393" i="25" s="1"/>
  <c r="AK393" i="25" s="1"/>
  <c r="L392" i="17"/>
  <c r="N393" i="25"/>
  <c r="M392" i="17"/>
  <c r="O393" i="25"/>
  <c r="N392" i="17"/>
  <c r="P393" i="25"/>
  <c r="O392" i="17"/>
  <c r="Q393" i="25"/>
  <c r="P392" i="17"/>
  <c r="R393" i="25"/>
  <c r="Q392" i="17"/>
  <c r="S393" i="25"/>
  <c r="R392" i="17"/>
  <c r="T393" i="25"/>
  <c r="S392" i="17"/>
  <c r="U393" i="25"/>
  <c r="T392" i="17"/>
  <c r="V393" i="25"/>
  <c r="U392" i="17"/>
  <c r="W393" i="25"/>
  <c r="V392" i="17"/>
  <c r="X393" i="25"/>
  <c r="W392" i="17"/>
  <c r="Y393" i="25"/>
  <c r="X392" i="17"/>
  <c r="Z393" i="25"/>
  <c r="Y392" i="17"/>
  <c r="AA393" i="25"/>
  <c r="Z392" i="17"/>
  <c r="AB393" i="25"/>
  <c r="AE392" i="17"/>
  <c r="AG392" i="17"/>
  <c r="AH392" i="17"/>
  <c r="AG393" i="25"/>
  <c r="C393" i="17"/>
  <c r="E394" i="25"/>
  <c r="D393" i="17"/>
  <c r="F394" i="25"/>
  <c r="E393" i="17"/>
  <c r="G394" i="25"/>
  <c r="F393" i="17"/>
  <c r="H394" i="25"/>
  <c r="G393" i="17"/>
  <c r="I394" i="25"/>
  <c r="H393" i="17"/>
  <c r="J394" i="25"/>
  <c r="I393" i="17"/>
  <c r="K394" i="25"/>
  <c r="J393" i="17"/>
  <c r="L394" i="25"/>
  <c r="K393" i="17"/>
  <c r="M394" i="25"/>
  <c r="AE394" i="25" s="1"/>
  <c r="AK394" i="25" s="1"/>
  <c r="L393" i="17"/>
  <c r="N394" i="25"/>
  <c r="M393" i="17"/>
  <c r="O394" i="25"/>
  <c r="N393" i="17"/>
  <c r="P394" i="25"/>
  <c r="O393" i="17"/>
  <c r="Q394" i="25"/>
  <c r="P393" i="17"/>
  <c r="R394" i="25"/>
  <c r="Q393" i="17"/>
  <c r="S394" i="25"/>
  <c r="R393" i="17"/>
  <c r="T394" i="25"/>
  <c r="S393" i="17"/>
  <c r="U394" i="25"/>
  <c r="T393" i="17"/>
  <c r="V394" i="25"/>
  <c r="U393" i="17"/>
  <c r="W394" i="25"/>
  <c r="V393" i="17"/>
  <c r="X394" i="25"/>
  <c r="W393" i="17"/>
  <c r="Y394" i="25"/>
  <c r="X393" i="17"/>
  <c r="Z394" i="25"/>
  <c r="Y393" i="17"/>
  <c r="AA394" i="25"/>
  <c r="Z393" i="17"/>
  <c r="AB394" i="25"/>
  <c r="AE393" i="17"/>
  <c r="AG393" i="17"/>
  <c r="AH393" i="17"/>
  <c r="AG394" i="25"/>
  <c r="C394" i="17"/>
  <c r="E395" i="25"/>
  <c r="D394" i="17"/>
  <c r="F395" i="25"/>
  <c r="E394" i="17"/>
  <c r="G395" i="25"/>
  <c r="F394" i="17"/>
  <c r="H395" i="25"/>
  <c r="G394" i="17"/>
  <c r="I395" i="25"/>
  <c r="H394" i="17"/>
  <c r="J395" i="25"/>
  <c r="I394" i="17"/>
  <c r="K395" i="25"/>
  <c r="J394" i="17"/>
  <c r="L395" i="25"/>
  <c r="K394" i="17"/>
  <c r="M395" i="25"/>
  <c r="AE395" i="25" s="1"/>
  <c r="AK395" i="25" s="1"/>
  <c r="L394" i="17"/>
  <c r="N395" i="25"/>
  <c r="M394" i="17"/>
  <c r="O395" i="25"/>
  <c r="N394" i="17"/>
  <c r="P395" i="25"/>
  <c r="O394" i="17"/>
  <c r="Q395" i="25"/>
  <c r="P394" i="17"/>
  <c r="R395" i="25"/>
  <c r="Q394" i="17"/>
  <c r="S395" i="25"/>
  <c r="R394" i="17"/>
  <c r="T395" i="25"/>
  <c r="S394" i="17"/>
  <c r="U395" i="25"/>
  <c r="T394" i="17"/>
  <c r="V395" i="25"/>
  <c r="U394" i="17"/>
  <c r="W395" i="25"/>
  <c r="V394" i="17"/>
  <c r="X395" i="25"/>
  <c r="W394" i="17"/>
  <c r="Y395" i="25"/>
  <c r="X394" i="17"/>
  <c r="Z395" i="25"/>
  <c r="Y394" i="17"/>
  <c r="AA395" i="25"/>
  <c r="Z394" i="17"/>
  <c r="AB395" i="25"/>
  <c r="AE394" i="17"/>
  <c r="AG394" i="17"/>
  <c r="AH394" i="17"/>
  <c r="AG395" i="25"/>
  <c r="C395" i="17"/>
  <c r="E396" i="25"/>
  <c r="D395" i="17"/>
  <c r="F396" i="25"/>
  <c r="E395" i="17"/>
  <c r="G396" i="25"/>
  <c r="F395" i="17"/>
  <c r="H396" i="25"/>
  <c r="G395" i="17"/>
  <c r="I396" i="25"/>
  <c r="H395" i="17"/>
  <c r="J396" i="25"/>
  <c r="I395" i="17"/>
  <c r="K396" i="25"/>
  <c r="J395" i="17"/>
  <c r="L396" i="25"/>
  <c r="K395" i="17"/>
  <c r="M396" i="25"/>
  <c r="AE396" i="25" s="1"/>
  <c r="AK396" i="25" s="1"/>
  <c r="L395" i="17"/>
  <c r="N396" i="25"/>
  <c r="M395" i="17"/>
  <c r="O396" i="25"/>
  <c r="N395" i="17"/>
  <c r="P396" i="25"/>
  <c r="O395" i="17"/>
  <c r="Q396" i="25"/>
  <c r="P395" i="17"/>
  <c r="R396" i="25"/>
  <c r="Q395" i="17"/>
  <c r="S396" i="25"/>
  <c r="R395" i="17"/>
  <c r="T396" i="25"/>
  <c r="S395" i="17"/>
  <c r="U396" i="25"/>
  <c r="T395" i="17"/>
  <c r="V396" i="25"/>
  <c r="U395" i="17"/>
  <c r="W396" i="25"/>
  <c r="V395" i="17"/>
  <c r="X396" i="25"/>
  <c r="W395" i="17"/>
  <c r="Y396" i="25"/>
  <c r="X395" i="17"/>
  <c r="Z396" i="25"/>
  <c r="Y395" i="17"/>
  <c r="AA396" i="25"/>
  <c r="Z395" i="17"/>
  <c r="AB396" i="25"/>
  <c r="AE395" i="17"/>
  <c r="AG395" i="17"/>
  <c r="AH395" i="17"/>
  <c r="AG396" i="25"/>
  <c r="C396" i="17"/>
  <c r="E397" i="25"/>
  <c r="D396" i="17"/>
  <c r="F397" i="25"/>
  <c r="E396" i="17"/>
  <c r="G397" i="25"/>
  <c r="F396" i="17"/>
  <c r="H397" i="25"/>
  <c r="G396" i="17"/>
  <c r="I397" i="25"/>
  <c r="H396" i="17"/>
  <c r="J397" i="25"/>
  <c r="I396" i="17"/>
  <c r="K397" i="25"/>
  <c r="J396" i="17"/>
  <c r="L397" i="25"/>
  <c r="K396" i="17"/>
  <c r="M397" i="25"/>
  <c r="AE397" i="25" s="1"/>
  <c r="AK397" i="25" s="1"/>
  <c r="L396" i="17"/>
  <c r="N397" i="25"/>
  <c r="M396" i="17"/>
  <c r="O397" i="25"/>
  <c r="N396" i="17"/>
  <c r="P397" i="25"/>
  <c r="O396" i="17"/>
  <c r="Q397" i="25"/>
  <c r="P396" i="17"/>
  <c r="R397" i="25"/>
  <c r="Q396" i="17"/>
  <c r="S397" i="25"/>
  <c r="R396" i="17"/>
  <c r="T397" i="25"/>
  <c r="S396" i="17"/>
  <c r="U397" i="25"/>
  <c r="T396" i="17"/>
  <c r="V397" i="25"/>
  <c r="U396" i="17"/>
  <c r="W397" i="25"/>
  <c r="V396" i="17"/>
  <c r="X397" i="25"/>
  <c r="W396" i="17"/>
  <c r="Y397" i="25"/>
  <c r="X396" i="17"/>
  <c r="Z397" i="25"/>
  <c r="Y396" i="17"/>
  <c r="AA397" i="25"/>
  <c r="Z396" i="17"/>
  <c r="AB397" i="25"/>
  <c r="AE396" i="17"/>
  <c r="AG396" i="17"/>
  <c r="AH396" i="17"/>
  <c r="AG397" i="25"/>
  <c r="C397" i="17"/>
  <c r="E398" i="25"/>
  <c r="D397" i="17"/>
  <c r="F398" i="25"/>
  <c r="E397" i="17"/>
  <c r="G398" i="25"/>
  <c r="F397" i="17"/>
  <c r="H398" i="25"/>
  <c r="G397" i="17"/>
  <c r="I398" i="25"/>
  <c r="H397" i="17"/>
  <c r="J398" i="25"/>
  <c r="I397" i="17"/>
  <c r="K398" i="25"/>
  <c r="J397" i="17"/>
  <c r="L398" i="25"/>
  <c r="K397" i="17"/>
  <c r="M398" i="25"/>
  <c r="AE398" i="25" s="1"/>
  <c r="AK398" i="25" s="1"/>
  <c r="L397" i="17"/>
  <c r="N398" i="25"/>
  <c r="M397" i="17"/>
  <c r="O398" i="25"/>
  <c r="N397" i="17"/>
  <c r="P398" i="25"/>
  <c r="O397" i="17"/>
  <c r="Q398" i="25"/>
  <c r="P397" i="17"/>
  <c r="R398" i="25"/>
  <c r="Q397" i="17"/>
  <c r="S398" i="25"/>
  <c r="R397" i="17"/>
  <c r="T398" i="25"/>
  <c r="S397" i="17"/>
  <c r="U398" i="25"/>
  <c r="T397" i="17"/>
  <c r="V398" i="25"/>
  <c r="U397" i="17"/>
  <c r="W398" i="25"/>
  <c r="V397" i="17"/>
  <c r="X398" i="25"/>
  <c r="W397" i="17"/>
  <c r="Y398" i="25"/>
  <c r="X397" i="17"/>
  <c r="Z398" i="25"/>
  <c r="Y397" i="17"/>
  <c r="AA398" i="25"/>
  <c r="Z397" i="17"/>
  <c r="AB398" i="25"/>
  <c r="AE397" i="17"/>
  <c r="AG397" i="17"/>
  <c r="AH397" i="17"/>
  <c r="AG398" i="25"/>
  <c r="C398" i="17"/>
  <c r="E399" i="25"/>
  <c r="D398" i="17"/>
  <c r="F399" i="25"/>
  <c r="E398" i="17"/>
  <c r="G399" i="25"/>
  <c r="F398" i="17"/>
  <c r="H399" i="25"/>
  <c r="G398" i="17"/>
  <c r="I399" i="25"/>
  <c r="H398" i="17"/>
  <c r="J399" i="25"/>
  <c r="I398" i="17"/>
  <c r="K399" i="25"/>
  <c r="J398" i="17"/>
  <c r="L399" i="25"/>
  <c r="K398" i="17"/>
  <c r="M399" i="25"/>
  <c r="AE399" i="25" s="1"/>
  <c r="AK399" i="25" s="1"/>
  <c r="L398" i="17"/>
  <c r="N399" i="25"/>
  <c r="M398" i="17"/>
  <c r="O399" i="25"/>
  <c r="N398" i="17"/>
  <c r="P399" i="25"/>
  <c r="O398" i="17"/>
  <c r="Q399" i="25"/>
  <c r="P398" i="17"/>
  <c r="R399" i="25"/>
  <c r="Q398" i="17"/>
  <c r="S399" i="25"/>
  <c r="R398" i="17"/>
  <c r="T399" i="25"/>
  <c r="S398" i="17"/>
  <c r="U399" i="25"/>
  <c r="T398" i="17"/>
  <c r="V399" i="25"/>
  <c r="U398" i="17"/>
  <c r="W399" i="25"/>
  <c r="V398" i="17"/>
  <c r="X399" i="25"/>
  <c r="W398" i="17"/>
  <c r="Y399" i="25"/>
  <c r="X398" i="17"/>
  <c r="Z399" i="25"/>
  <c r="Y398" i="17"/>
  <c r="AA399" i="25"/>
  <c r="Z398" i="17"/>
  <c r="AB399" i="25"/>
  <c r="AE398" i="17"/>
  <c r="AG398" i="17"/>
  <c r="AH398" i="17"/>
  <c r="AG399" i="25"/>
  <c r="C399" i="17"/>
  <c r="E400" i="25"/>
  <c r="D399" i="17"/>
  <c r="F400" i="25"/>
  <c r="E399" i="17"/>
  <c r="G400" i="25"/>
  <c r="F399" i="17"/>
  <c r="H400" i="25"/>
  <c r="G399" i="17"/>
  <c r="I400" i="25"/>
  <c r="H399" i="17"/>
  <c r="J400" i="25"/>
  <c r="I399" i="17"/>
  <c r="K400" i="25"/>
  <c r="J399" i="17"/>
  <c r="L400" i="25"/>
  <c r="K399" i="17"/>
  <c r="M400" i="25"/>
  <c r="AE400" i="25" s="1"/>
  <c r="AK400" i="25" s="1"/>
  <c r="L399" i="17"/>
  <c r="N400" i="25"/>
  <c r="M399" i="17"/>
  <c r="O400" i="25"/>
  <c r="N399" i="17"/>
  <c r="P400" i="25"/>
  <c r="O399" i="17"/>
  <c r="Q400" i="25"/>
  <c r="P399" i="17"/>
  <c r="R400" i="25"/>
  <c r="Q399" i="17"/>
  <c r="S400" i="25"/>
  <c r="R399" i="17"/>
  <c r="T400" i="25"/>
  <c r="S399" i="17"/>
  <c r="U400" i="25"/>
  <c r="T399" i="17"/>
  <c r="V400" i="25"/>
  <c r="U399" i="17"/>
  <c r="W400" i="25"/>
  <c r="V399" i="17"/>
  <c r="X400" i="25"/>
  <c r="W399" i="17"/>
  <c r="Y400" i="25"/>
  <c r="X399" i="17"/>
  <c r="Z400" i="25"/>
  <c r="Y399" i="17"/>
  <c r="AA400" i="25"/>
  <c r="Z399" i="17"/>
  <c r="AB400" i="25"/>
  <c r="AE399" i="17"/>
  <c r="AG399" i="17"/>
  <c r="AH399" i="17"/>
  <c r="AG400" i="25"/>
  <c r="C400" i="17"/>
  <c r="E401" i="25"/>
  <c r="D400" i="17"/>
  <c r="F401" i="25"/>
  <c r="E400" i="17"/>
  <c r="G401" i="25"/>
  <c r="F400" i="17"/>
  <c r="H401" i="25"/>
  <c r="G400" i="17"/>
  <c r="I401" i="25"/>
  <c r="H400" i="17"/>
  <c r="J401" i="25"/>
  <c r="I400" i="17"/>
  <c r="K401" i="25"/>
  <c r="J400" i="17"/>
  <c r="L401" i="25"/>
  <c r="K400" i="17"/>
  <c r="M401" i="25"/>
  <c r="AE401" i="25" s="1"/>
  <c r="AK401" i="25" s="1"/>
  <c r="L400" i="17"/>
  <c r="N401" i="25"/>
  <c r="M400" i="17"/>
  <c r="O401" i="25"/>
  <c r="N400" i="17"/>
  <c r="P401" i="25"/>
  <c r="O400" i="17"/>
  <c r="Q401" i="25"/>
  <c r="P400" i="17"/>
  <c r="R401" i="25"/>
  <c r="Q400" i="17"/>
  <c r="S401" i="25"/>
  <c r="R400" i="17"/>
  <c r="T401" i="25"/>
  <c r="S400" i="17"/>
  <c r="U401" i="25"/>
  <c r="T400" i="17"/>
  <c r="V401" i="25"/>
  <c r="U400" i="17"/>
  <c r="W401" i="25"/>
  <c r="V400" i="17"/>
  <c r="X401" i="25"/>
  <c r="W400" i="17"/>
  <c r="Y401" i="25"/>
  <c r="X400" i="17"/>
  <c r="Z401" i="25"/>
  <c r="Y400" i="17"/>
  <c r="AA401" i="25"/>
  <c r="Z400" i="17"/>
  <c r="AB401" i="25"/>
  <c r="AE400" i="17"/>
  <c r="AG400" i="17"/>
  <c r="AH400" i="17"/>
  <c r="AG401" i="25"/>
  <c r="C401" i="17"/>
  <c r="E402" i="25"/>
  <c r="D401" i="17"/>
  <c r="F402" i="25"/>
  <c r="E401" i="17"/>
  <c r="G402" i="25"/>
  <c r="F401" i="17"/>
  <c r="H402" i="25"/>
  <c r="G401" i="17"/>
  <c r="I402" i="25"/>
  <c r="H401" i="17"/>
  <c r="J402" i="25"/>
  <c r="I401" i="17"/>
  <c r="K402" i="25"/>
  <c r="J401" i="17"/>
  <c r="L402" i="25"/>
  <c r="K401" i="17"/>
  <c r="M402" i="25"/>
  <c r="AE402" i="25" s="1"/>
  <c r="AK402" i="25" s="1"/>
  <c r="L401" i="17"/>
  <c r="N402" i="25"/>
  <c r="M401" i="17"/>
  <c r="O402" i="25"/>
  <c r="N401" i="17"/>
  <c r="P402" i="25"/>
  <c r="O401" i="17"/>
  <c r="Q402" i="25"/>
  <c r="P401" i="17"/>
  <c r="R402" i="25"/>
  <c r="Q401" i="17"/>
  <c r="S402" i="25"/>
  <c r="R401" i="17"/>
  <c r="T402" i="25"/>
  <c r="S401" i="17"/>
  <c r="U402" i="25"/>
  <c r="T401" i="17"/>
  <c r="V402" i="25"/>
  <c r="U401" i="17"/>
  <c r="W402" i="25"/>
  <c r="V401" i="17"/>
  <c r="X402" i="25"/>
  <c r="W401" i="17"/>
  <c r="Y402" i="25"/>
  <c r="X401" i="17"/>
  <c r="Z402" i="25"/>
  <c r="Y401" i="17"/>
  <c r="AA402" i="25"/>
  <c r="Z401" i="17"/>
  <c r="AB402" i="25"/>
  <c r="AE401" i="17"/>
  <c r="AG401" i="17"/>
  <c r="AH401" i="17"/>
  <c r="AG402" i="25"/>
  <c r="C402" i="17"/>
  <c r="E403" i="25"/>
  <c r="D402" i="17"/>
  <c r="F403" i="25"/>
  <c r="E402" i="17"/>
  <c r="G403" i="25"/>
  <c r="F402" i="17"/>
  <c r="H403" i="25"/>
  <c r="G402" i="17"/>
  <c r="I403" i="25"/>
  <c r="H402" i="17"/>
  <c r="J403" i="25"/>
  <c r="I402" i="17"/>
  <c r="K403" i="25"/>
  <c r="J402" i="17"/>
  <c r="L403" i="25"/>
  <c r="K402" i="17"/>
  <c r="M403" i="25"/>
  <c r="AE403" i="25" s="1"/>
  <c r="AK403" i="25" s="1"/>
  <c r="L402" i="17"/>
  <c r="N403" i="25"/>
  <c r="M402" i="17"/>
  <c r="O403" i="25"/>
  <c r="N402" i="17"/>
  <c r="P403" i="25"/>
  <c r="O402" i="17"/>
  <c r="Q403" i="25"/>
  <c r="P402" i="17"/>
  <c r="R403" i="25"/>
  <c r="Q402" i="17"/>
  <c r="S403" i="25"/>
  <c r="R402" i="17"/>
  <c r="T403" i="25"/>
  <c r="S402" i="17"/>
  <c r="U403" i="25"/>
  <c r="T402" i="17"/>
  <c r="V403" i="25"/>
  <c r="U402" i="17"/>
  <c r="W403" i="25"/>
  <c r="V402" i="17"/>
  <c r="X403" i="25"/>
  <c r="W402" i="17"/>
  <c r="Y403" i="25"/>
  <c r="X402" i="17"/>
  <c r="Z403" i="25"/>
  <c r="Y402" i="17"/>
  <c r="AA403" i="25"/>
  <c r="Z402" i="17"/>
  <c r="AB403" i="25"/>
  <c r="AE402" i="17"/>
  <c r="AG402" i="17"/>
  <c r="AH402" i="17"/>
  <c r="AG403" i="25"/>
  <c r="C403" i="17"/>
  <c r="E404" i="25"/>
  <c r="D403" i="17"/>
  <c r="F404" i="25"/>
  <c r="E403" i="17"/>
  <c r="G404" i="25"/>
  <c r="F403" i="17"/>
  <c r="H404" i="25"/>
  <c r="G403" i="17"/>
  <c r="I404" i="25"/>
  <c r="H403" i="17"/>
  <c r="J404" i="25"/>
  <c r="I403" i="17"/>
  <c r="K404" i="25"/>
  <c r="J403" i="17"/>
  <c r="L404" i="25"/>
  <c r="K403" i="17"/>
  <c r="M404" i="25"/>
  <c r="AE404" i="25" s="1"/>
  <c r="AK404" i="25" s="1"/>
  <c r="L403" i="17"/>
  <c r="N404" i="25"/>
  <c r="M403" i="17"/>
  <c r="O404" i="25"/>
  <c r="N403" i="17"/>
  <c r="P404" i="25"/>
  <c r="O403" i="17"/>
  <c r="Q404" i="25"/>
  <c r="P403" i="17"/>
  <c r="R404" i="25"/>
  <c r="Q403" i="17"/>
  <c r="S404" i="25"/>
  <c r="R403" i="17"/>
  <c r="T404" i="25"/>
  <c r="S403" i="17"/>
  <c r="U404" i="25"/>
  <c r="T403" i="17"/>
  <c r="V404" i="25"/>
  <c r="U403" i="17"/>
  <c r="W404" i="25"/>
  <c r="V403" i="17"/>
  <c r="X404" i="25"/>
  <c r="W403" i="17"/>
  <c r="Y404" i="25"/>
  <c r="X403" i="17"/>
  <c r="Z404" i="25"/>
  <c r="Y403" i="17"/>
  <c r="AA404" i="25"/>
  <c r="Z403" i="17"/>
  <c r="AB404" i="25"/>
  <c r="AE403" i="17"/>
  <c r="AG403" i="17"/>
  <c r="AH403" i="17"/>
  <c r="AG404" i="25"/>
  <c r="C404" i="17"/>
  <c r="E405" i="25"/>
  <c r="D404" i="17"/>
  <c r="F405" i="25"/>
  <c r="E404" i="17"/>
  <c r="G405" i="25"/>
  <c r="F404" i="17"/>
  <c r="H405" i="25"/>
  <c r="G404" i="17"/>
  <c r="I405" i="25"/>
  <c r="H404" i="17"/>
  <c r="J405" i="25"/>
  <c r="I404" i="17"/>
  <c r="K405" i="25"/>
  <c r="J404" i="17"/>
  <c r="L405" i="25"/>
  <c r="K404" i="17"/>
  <c r="M405" i="25"/>
  <c r="AE405" i="25" s="1"/>
  <c r="AK405" i="25" s="1"/>
  <c r="L404" i="17"/>
  <c r="N405" i="25"/>
  <c r="M404" i="17"/>
  <c r="O405" i="25"/>
  <c r="N404" i="17"/>
  <c r="P405" i="25"/>
  <c r="O404" i="17"/>
  <c r="Q405" i="25"/>
  <c r="P404" i="17"/>
  <c r="R405" i="25"/>
  <c r="Q404" i="17"/>
  <c r="S405" i="25"/>
  <c r="R404" i="17"/>
  <c r="T405" i="25"/>
  <c r="S404" i="17"/>
  <c r="U405" i="25"/>
  <c r="T404" i="17"/>
  <c r="V405" i="25"/>
  <c r="U404" i="17"/>
  <c r="W405" i="25"/>
  <c r="V404" i="17"/>
  <c r="X405" i="25"/>
  <c r="W404" i="17"/>
  <c r="Y405" i="25"/>
  <c r="X404" i="17"/>
  <c r="Z405" i="25"/>
  <c r="Y404" i="17"/>
  <c r="AA405" i="25"/>
  <c r="Z404" i="17"/>
  <c r="AB405" i="25"/>
  <c r="AE404" i="17"/>
  <c r="AG404" i="17"/>
  <c r="AH404" i="17"/>
  <c r="AG405" i="25"/>
  <c r="C405" i="17"/>
  <c r="E406" i="25"/>
  <c r="D405" i="17"/>
  <c r="F406" i="25"/>
  <c r="E405" i="17"/>
  <c r="G406" i="25"/>
  <c r="F405" i="17"/>
  <c r="H406" i="25"/>
  <c r="G405" i="17"/>
  <c r="I406" i="25"/>
  <c r="H405" i="17"/>
  <c r="J406" i="25"/>
  <c r="I405" i="17"/>
  <c r="K406" i="25"/>
  <c r="J405" i="17"/>
  <c r="L406" i="25"/>
  <c r="K405" i="17"/>
  <c r="M406" i="25"/>
  <c r="AE406" i="25" s="1"/>
  <c r="AK406" i="25" s="1"/>
  <c r="L405" i="17"/>
  <c r="N406" i="25"/>
  <c r="M405" i="17"/>
  <c r="O406" i="25"/>
  <c r="N405" i="17"/>
  <c r="P406" i="25"/>
  <c r="O405" i="17"/>
  <c r="Q406" i="25"/>
  <c r="P405" i="17"/>
  <c r="R406" i="25"/>
  <c r="Q405" i="17"/>
  <c r="S406" i="25"/>
  <c r="R405" i="17"/>
  <c r="T406" i="25"/>
  <c r="S405" i="17"/>
  <c r="U406" i="25"/>
  <c r="T405" i="17"/>
  <c r="V406" i="25"/>
  <c r="U405" i="17"/>
  <c r="W406" i="25"/>
  <c r="V405" i="17"/>
  <c r="X406" i="25"/>
  <c r="W405" i="17"/>
  <c r="Y406" i="25"/>
  <c r="X405" i="17"/>
  <c r="Z406" i="25"/>
  <c r="Y405" i="17"/>
  <c r="AA406" i="25"/>
  <c r="Z405" i="17"/>
  <c r="AB406" i="25"/>
  <c r="AE405" i="17"/>
  <c r="AG405" i="17"/>
  <c r="AH405" i="17"/>
  <c r="AG406" i="25"/>
  <c r="C406" i="17"/>
  <c r="E407" i="25"/>
  <c r="D406" i="17"/>
  <c r="F407" i="25"/>
  <c r="E406" i="17"/>
  <c r="G407" i="25"/>
  <c r="F406" i="17"/>
  <c r="H407" i="25"/>
  <c r="G406" i="17"/>
  <c r="I407" i="25"/>
  <c r="H406" i="17"/>
  <c r="J407" i="25"/>
  <c r="I406" i="17"/>
  <c r="K407" i="25"/>
  <c r="J406" i="17"/>
  <c r="L407" i="25"/>
  <c r="K406" i="17"/>
  <c r="M407" i="25"/>
  <c r="AE407" i="25" s="1"/>
  <c r="AK407" i="25" s="1"/>
  <c r="L406" i="17"/>
  <c r="N407" i="25"/>
  <c r="M406" i="17"/>
  <c r="O407" i="25"/>
  <c r="N406" i="17"/>
  <c r="P407" i="25"/>
  <c r="O406" i="17"/>
  <c r="Q407" i="25"/>
  <c r="P406" i="17"/>
  <c r="R407" i="25"/>
  <c r="Q406" i="17"/>
  <c r="S407" i="25"/>
  <c r="R406" i="17"/>
  <c r="T407" i="25"/>
  <c r="S406" i="17"/>
  <c r="U407" i="25"/>
  <c r="T406" i="17"/>
  <c r="V407" i="25"/>
  <c r="U406" i="17"/>
  <c r="W407" i="25"/>
  <c r="V406" i="17"/>
  <c r="X407" i="25"/>
  <c r="W406" i="17"/>
  <c r="Y407" i="25"/>
  <c r="X406" i="17"/>
  <c r="Z407" i="25"/>
  <c r="Y406" i="17"/>
  <c r="AA407" i="25"/>
  <c r="Z406" i="17"/>
  <c r="AB407" i="25"/>
  <c r="AE406" i="17"/>
  <c r="AG406" i="17"/>
  <c r="AH406" i="17"/>
  <c r="AG407" i="25"/>
  <c r="C407" i="17"/>
  <c r="E408" i="25"/>
  <c r="D407" i="17"/>
  <c r="F408" i="25"/>
  <c r="E407" i="17"/>
  <c r="G408" i="25"/>
  <c r="F407" i="17"/>
  <c r="H408" i="25"/>
  <c r="G407" i="17"/>
  <c r="I408" i="25"/>
  <c r="H407" i="17"/>
  <c r="J408" i="25"/>
  <c r="I407" i="17"/>
  <c r="K408" i="25"/>
  <c r="J407" i="17"/>
  <c r="L408" i="25"/>
  <c r="K407" i="17"/>
  <c r="M408" i="25"/>
  <c r="AE408" i="25" s="1"/>
  <c r="AK408" i="25" s="1"/>
  <c r="L407" i="17"/>
  <c r="N408" i="25"/>
  <c r="M407" i="17"/>
  <c r="O408" i="25"/>
  <c r="N407" i="17"/>
  <c r="P408" i="25"/>
  <c r="O407" i="17"/>
  <c r="Q408" i="25"/>
  <c r="P407" i="17"/>
  <c r="R408" i="25"/>
  <c r="Q407" i="17"/>
  <c r="S408" i="25"/>
  <c r="R407" i="17"/>
  <c r="T408" i="25"/>
  <c r="S407" i="17"/>
  <c r="U408" i="25"/>
  <c r="T407" i="17"/>
  <c r="V408" i="25"/>
  <c r="U407" i="17"/>
  <c r="W408" i="25"/>
  <c r="V407" i="17"/>
  <c r="X408" i="25"/>
  <c r="W407" i="17"/>
  <c r="Y408" i="25"/>
  <c r="X407" i="17"/>
  <c r="Z408" i="25"/>
  <c r="Y407" i="17"/>
  <c r="AA408" i="25"/>
  <c r="Z407" i="17"/>
  <c r="AB408" i="25"/>
  <c r="AE407" i="17"/>
  <c r="AG407" i="17"/>
  <c r="AH407" i="17"/>
  <c r="AG408" i="25"/>
  <c r="C408" i="17"/>
  <c r="E409" i="25"/>
  <c r="D408" i="17"/>
  <c r="F409" i="25"/>
  <c r="E408" i="17"/>
  <c r="G409" i="25"/>
  <c r="F408" i="17"/>
  <c r="H409" i="25"/>
  <c r="G408" i="17"/>
  <c r="I409" i="25"/>
  <c r="H408" i="17"/>
  <c r="J409" i="25"/>
  <c r="I408" i="17"/>
  <c r="K409" i="25"/>
  <c r="J408" i="17"/>
  <c r="L409" i="25"/>
  <c r="K408" i="17"/>
  <c r="M409" i="25"/>
  <c r="AE409" i="25" s="1"/>
  <c r="AK409" i="25" s="1"/>
  <c r="L408" i="17"/>
  <c r="N409" i="25"/>
  <c r="M408" i="17"/>
  <c r="O409" i="25"/>
  <c r="N408" i="17"/>
  <c r="P409" i="25"/>
  <c r="O408" i="17"/>
  <c r="Q409" i="25"/>
  <c r="P408" i="17"/>
  <c r="R409" i="25"/>
  <c r="Q408" i="17"/>
  <c r="S409" i="25"/>
  <c r="R408" i="17"/>
  <c r="T409" i="25"/>
  <c r="S408" i="17"/>
  <c r="U409" i="25"/>
  <c r="T408" i="17"/>
  <c r="V409" i="25"/>
  <c r="U408" i="17"/>
  <c r="W409" i="25"/>
  <c r="V408" i="17"/>
  <c r="X409" i="25"/>
  <c r="W408" i="17"/>
  <c r="Y409" i="25"/>
  <c r="X408" i="17"/>
  <c r="Z409" i="25"/>
  <c r="Y408" i="17"/>
  <c r="AA409" i="25"/>
  <c r="Z408" i="17"/>
  <c r="AB409" i="25"/>
  <c r="AE408" i="17"/>
  <c r="AG408" i="17"/>
  <c r="AH408" i="17"/>
  <c r="AG409" i="25"/>
  <c r="C409" i="17"/>
  <c r="E410" i="25"/>
  <c r="D409" i="17"/>
  <c r="F410" i="25"/>
  <c r="E409" i="17"/>
  <c r="G410" i="25"/>
  <c r="F409" i="17"/>
  <c r="H410" i="25"/>
  <c r="G409" i="17"/>
  <c r="I410" i="25"/>
  <c r="H409" i="17"/>
  <c r="J410" i="25"/>
  <c r="I409" i="17"/>
  <c r="K410" i="25"/>
  <c r="J409" i="17"/>
  <c r="L410" i="25"/>
  <c r="K409" i="17"/>
  <c r="M410" i="25"/>
  <c r="AE410" i="25" s="1"/>
  <c r="AK410" i="25" s="1"/>
  <c r="L409" i="17"/>
  <c r="N410" i="25"/>
  <c r="M409" i="17"/>
  <c r="O410" i="25"/>
  <c r="N409" i="17"/>
  <c r="P410" i="25"/>
  <c r="O409" i="17"/>
  <c r="Q410" i="25"/>
  <c r="P409" i="17"/>
  <c r="R410" i="25"/>
  <c r="Q409" i="17"/>
  <c r="S410" i="25"/>
  <c r="R409" i="17"/>
  <c r="T410" i="25"/>
  <c r="S409" i="17"/>
  <c r="U410" i="25"/>
  <c r="T409" i="17"/>
  <c r="V410" i="25"/>
  <c r="U409" i="17"/>
  <c r="W410" i="25"/>
  <c r="V409" i="17"/>
  <c r="X410" i="25"/>
  <c r="W409" i="17"/>
  <c r="Y410" i="25"/>
  <c r="X409" i="17"/>
  <c r="Z410" i="25"/>
  <c r="Y409" i="17"/>
  <c r="AA410" i="25"/>
  <c r="Z409" i="17"/>
  <c r="AB410" i="25"/>
  <c r="AE409" i="17"/>
  <c r="AG409" i="17"/>
  <c r="AH409" i="17"/>
  <c r="AG410" i="25"/>
  <c r="C410" i="17"/>
  <c r="E411" i="25"/>
  <c r="D410" i="17"/>
  <c r="F411" i="25"/>
  <c r="E410" i="17"/>
  <c r="G411" i="25"/>
  <c r="F410" i="17"/>
  <c r="H411" i="25"/>
  <c r="G410" i="17"/>
  <c r="I411" i="25"/>
  <c r="H410" i="17"/>
  <c r="J411" i="25"/>
  <c r="I410" i="17"/>
  <c r="K411" i="25"/>
  <c r="J410" i="17"/>
  <c r="L411" i="25"/>
  <c r="K410" i="17"/>
  <c r="M411" i="25"/>
  <c r="AE411" i="25" s="1"/>
  <c r="AK411" i="25" s="1"/>
  <c r="L410" i="17"/>
  <c r="N411" i="25"/>
  <c r="M410" i="17"/>
  <c r="O411" i="25"/>
  <c r="N410" i="17"/>
  <c r="P411" i="25"/>
  <c r="O410" i="17"/>
  <c r="Q411" i="25"/>
  <c r="P410" i="17"/>
  <c r="R411" i="25"/>
  <c r="Q410" i="17"/>
  <c r="S411" i="25"/>
  <c r="R410" i="17"/>
  <c r="T411" i="25"/>
  <c r="S410" i="17"/>
  <c r="U411" i="25"/>
  <c r="T410" i="17"/>
  <c r="V411" i="25"/>
  <c r="U410" i="17"/>
  <c r="W411" i="25"/>
  <c r="V410" i="17"/>
  <c r="X411" i="25"/>
  <c r="W410" i="17"/>
  <c r="Y411" i="25"/>
  <c r="X410" i="17"/>
  <c r="Z411" i="25"/>
  <c r="Y410" i="17"/>
  <c r="AA411" i="25"/>
  <c r="Z410" i="17"/>
  <c r="AB411" i="25"/>
  <c r="AE410" i="17"/>
  <c r="AG410" i="17"/>
  <c r="AH410" i="17"/>
  <c r="AG411" i="25"/>
  <c r="C411" i="17"/>
  <c r="E412" i="25"/>
  <c r="D411" i="17"/>
  <c r="F412" i="25"/>
  <c r="E411" i="17"/>
  <c r="G412" i="25"/>
  <c r="F411" i="17"/>
  <c r="H412" i="25"/>
  <c r="G411" i="17"/>
  <c r="I412" i="25"/>
  <c r="H411" i="17"/>
  <c r="J412" i="25"/>
  <c r="I411" i="17"/>
  <c r="K412" i="25"/>
  <c r="J411" i="17"/>
  <c r="L412" i="25"/>
  <c r="K411" i="17"/>
  <c r="M412" i="25"/>
  <c r="AE412" i="25" s="1"/>
  <c r="AK412" i="25" s="1"/>
  <c r="L411" i="17"/>
  <c r="N412" i="25"/>
  <c r="M411" i="17"/>
  <c r="O412" i="25"/>
  <c r="N411" i="17"/>
  <c r="P412" i="25"/>
  <c r="O411" i="17"/>
  <c r="Q412" i="25"/>
  <c r="P411" i="17"/>
  <c r="R412" i="25"/>
  <c r="Q411" i="17"/>
  <c r="S412" i="25"/>
  <c r="R411" i="17"/>
  <c r="T412" i="25"/>
  <c r="S411" i="17"/>
  <c r="U412" i="25"/>
  <c r="T411" i="17"/>
  <c r="V412" i="25"/>
  <c r="U411" i="17"/>
  <c r="W412" i="25"/>
  <c r="V411" i="17"/>
  <c r="X412" i="25"/>
  <c r="W411" i="17"/>
  <c r="Y412" i="25"/>
  <c r="X411" i="17"/>
  <c r="Z412" i="25"/>
  <c r="Y411" i="17"/>
  <c r="AA412" i="25"/>
  <c r="Z411" i="17"/>
  <c r="AB412" i="25"/>
  <c r="AE411" i="17"/>
  <c r="AG411" i="17"/>
  <c r="AH411" i="17"/>
  <c r="AG412" i="25"/>
  <c r="C412" i="17"/>
  <c r="E413" i="25"/>
  <c r="D412" i="17"/>
  <c r="F413" i="25"/>
  <c r="E412" i="17"/>
  <c r="G413" i="25"/>
  <c r="F412" i="17"/>
  <c r="H413" i="25"/>
  <c r="G412" i="17"/>
  <c r="I413" i="25"/>
  <c r="H412" i="17"/>
  <c r="J413" i="25"/>
  <c r="I412" i="17"/>
  <c r="K413" i="25"/>
  <c r="J412" i="17"/>
  <c r="L413" i="25"/>
  <c r="K412" i="17"/>
  <c r="M413" i="25"/>
  <c r="AE413" i="25" s="1"/>
  <c r="AK413" i="25" s="1"/>
  <c r="L412" i="17"/>
  <c r="N413" i="25"/>
  <c r="M412" i="17"/>
  <c r="O413" i="25"/>
  <c r="N412" i="17"/>
  <c r="P413" i="25"/>
  <c r="O412" i="17"/>
  <c r="Q413" i="25"/>
  <c r="P412" i="17"/>
  <c r="R413" i="25"/>
  <c r="Q412" i="17"/>
  <c r="S413" i="25"/>
  <c r="R412" i="17"/>
  <c r="T413" i="25"/>
  <c r="S412" i="17"/>
  <c r="U413" i="25"/>
  <c r="T412" i="17"/>
  <c r="V413" i="25"/>
  <c r="U412" i="17"/>
  <c r="W413" i="25"/>
  <c r="V412" i="17"/>
  <c r="X413" i="25"/>
  <c r="W412" i="17"/>
  <c r="Y413" i="25"/>
  <c r="X412" i="17"/>
  <c r="Z413" i="25"/>
  <c r="Y412" i="17"/>
  <c r="AA413" i="25"/>
  <c r="Z412" i="17"/>
  <c r="AB413" i="25"/>
  <c r="AE412" i="17"/>
  <c r="AG412" i="17"/>
  <c r="AH412" i="17"/>
  <c r="AG413" i="25"/>
  <c r="C413" i="17"/>
  <c r="E414" i="25"/>
  <c r="D413" i="17"/>
  <c r="F414" i="25"/>
  <c r="E413" i="17"/>
  <c r="G414" i="25"/>
  <c r="F413" i="17"/>
  <c r="H414" i="25"/>
  <c r="G413" i="17"/>
  <c r="I414" i="25"/>
  <c r="H413" i="17"/>
  <c r="J414" i="25"/>
  <c r="I413" i="17"/>
  <c r="K414" i="25"/>
  <c r="J413" i="17"/>
  <c r="L414" i="25"/>
  <c r="K413" i="17"/>
  <c r="M414" i="25"/>
  <c r="AE414" i="25" s="1"/>
  <c r="AK414" i="25" s="1"/>
  <c r="L413" i="17"/>
  <c r="N414" i="25"/>
  <c r="M413" i="17"/>
  <c r="O414" i="25"/>
  <c r="N413" i="17"/>
  <c r="P414" i="25"/>
  <c r="O413" i="17"/>
  <c r="Q414" i="25"/>
  <c r="P413" i="17"/>
  <c r="R414" i="25"/>
  <c r="Q413" i="17"/>
  <c r="S414" i="25"/>
  <c r="R413" i="17"/>
  <c r="T414" i="25"/>
  <c r="S413" i="17"/>
  <c r="U414" i="25"/>
  <c r="T413" i="17"/>
  <c r="V414" i="25"/>
  <c r="U413" i="17"/>
  <c r="W414" i="25"/>
  <c r="V413" i="17"/>
  <c r="X414" i="25"/>
  <c r="W413" i="17"/>
  <c r="Y414" i="25"/>
  <c r="X413" i="17"/>
  <c r="Z414" i="25"/>
  <c r="Y413" i="17"/>
  <c r="AA414" i="25"/>
  <c r="Z413" i="17"/>
  <c r="AB414" i="25"/>
  <c r="AE413" i="17"/>
  <c r="AG413" i="17"/>
  <c r="AH413" i="17"/>
  <c r="AG414" i="25"/>
  <c r="C414" i="17"/>
  <c r="E415" i="25"/>
  <c r="D414" i="17"/>
  <c r="F415" i="25"/>
  <c r="E414" i="17"/>
  <c r="G415" i="25"/>
  <c r="F414" i="17"/>
  <c r="H415" i="25"/>
  <c r="G414" i="17"/>
  <c r="I415" i="25"/>
  <c r="H414" i="17"/>
  <c r="J415" i="25"/>
  <c r="I414" i="17"/>
  <c r="K415" i="25"/>
  <c r="J414" i="17"/>
  <c r="L415" i="25"/>
  <c r="K414" i="17"/>
  <c r="M415" i="25"/>
  <c r="AE415" i="25" s="1"/>
  <c r="AK415" i="25" s="1"/>
  <c r="L414" i="17"/>
  <c r="N415" i="25"/>
  <c r="M414" i="17"/>
  <c r="O415" i="25"/>
  <c r="N414" i="17"/>
  <c r="P415" i="25"/>
  <c r="O414" i="17"/>
  <c r="Q415" i="25"/>
  <c r="P414" i="17"/>
  <c r="R415" i="25"/>
  <c r="Q414" i="17"/>
  <c r="S415" i="25"/>
  <c r="R414" i="17"/>
  <c r="T415" i="25"/>
  <c r="S414" i="17"/>
  <c r="U415" i="25"/>
  <c r="T414" i="17"/>
  <c r="V415" i="25"/>
  <c r="U414" i="17"/>
  <c r="W415" i="25"/>
  <c r="V414" i="17"/>
  <c r="X415" i="25"/>
  <c r="W414" i="17"/>
  <c r="Y415" i="25"/>
  <c r="X414" i="17"/>
  <c r="Z415" i="25"/>
  <c r="Y414" i="17"/>
  <c r="AA415" i="25"/>
  <c r="Z414" i="17"/>
  <c r="AB415" i="25"/>
  <c r="AE414" i="17"/>
  <c r="AG414" i="17"/>
  <c r="AH414" i="17"/>
  <c r="AG415" i="25"/>
  <c r="C415" i="17"/>
  <c r="E416" i="25"/>
  <c r="D415" i="17"/>
  <c r="F416" i="25"/>
  <c r="E415" i="17"/>
  <c r="G416" i="25"/>
  <c r="F415" i="17"/>
  <c r="H416" i="25"/>
  <c r="G415" i="17"/>
  <c r="I416" i="25"/>
  <c r="H415" i="17"/>
  <c r="J416" i="25"/>
  <c r="I415" i="17"/>
  <c r="K416" i="25"/>
  <c r="J415" i="17"/>
  <c r="L416" i="25"/>
  <c r="K415" i="17"/>
  <c r="M416" i="25"/>
  <c r="AE416" i="25" s="1"/>
  <c r="AK416" i="25" s="1"/>
  <c r="L415" i="17"/>
  <c r="N416" i="25"/>
  <c r="M415" i="17"/>
  <c r="O416" i="25"/>
  <c r="N415" i="17"/>
  <c r="P416" i="25"/>
  <c r="O415" i="17"/>
  <c r="Q416" i="25"/>
  <c r="P415" i="17"/>
  <c r="R416" i="25"/>
  <c r="Q415" i="17"/>
  <c r="S416" i="25"/>
  <c r="R415" i="17"/>
  <c r="T416" i="25"/>
  <c r="S415" i="17"/>
  <c r="U416" i="25"/>
  <c r="T415" i="17"/>
  <c r="V416" i="25"/>
  <c r="U415" i="17"/>
  <c r="W416" i="25"/>
  <c r="V415" i="17"/>
  <c r="X416" i="25"/>
  <c r="W415" i="17"/>
  <c r="Y416" i="25"/>
  <c r="X415" i="17"/>
  <c r="Z416" i="25"/>
  <c r="Y415" i="17"/>
  <c r="AA416" i="25"/>
  <c r="Z415" i="17"/>
  <c r="AB416" i="25"/>
  <c r="AE415" i="17"/>
  <c r="AG415" i="17"/>
  <c r="AH415" i="17"/>
  <c r="AG416" i="25"/>
  <c r="C416" i="17"/>
  <c r="E417" i="25"/>
  <c r="D416" i="17"/>
  <c r="F417" i="25"/>
  <c r="E416" i="17"/>
  <c r="G417" i="25"/>
  <c r="F416" i="17"/>
  <c r="H417" i="25"/>
  <c r="G416" i="17"/>
  <c r="I417" i="25"/>
  <c r="H416" i="17"/>
  <c r="J417" i="25"/>
  <c r="I416" i="17"/>
  <c r="K417" i="25"/>
  <c r="J416" i="17"/>
  <c r="L417" i="25"/>
  <c r="K416" i="17"/>
  <c r="M417" i="25"/>
  <c r="AE417" i="25" s="1"/>
  <c r="AK417" i="25" s="1"/>
  <c r="L416" i="17"/>
  <c r="N417" i="25"/>
  <c r="M416" i="17"/>
  <c r="O417" i="25"/>
  <c r="N416" i="17"/>
  <c r="P417" i="25"/>
  <c r="O416" i="17"/>
  <c r="Q417" i="25"/>
  <c r="P416" i="17"/>
  <c r="R417" i="25"/>
  <c r="Q416" i="17"/>
  <c r="S417" i="25"/>
  <c r="R416" i="17"/>
  <c r="T417" i="25"/>
  <c r="S416" i="17"/>
  <c r="U417" i="25"/>
  <c r="T416" i="17"/>
  <c r="V417" i="25"/>
  <c r="U416" i="17"/>
  <c r="W417" i="25"/>
  <c r="V416" i="17"/>
  <c r="X417" i="25"/>
  <c r="W416" i="17"/>
  <c r="Y417" i="25"/>
  <c r="X416" i="17"/>
  <c r="Z417" i="25"/>
  <c r="Y416" i="17"/>
  <c r="AA417" i="25"/>
  <c r="Z416" i="17"/>
  <c r="AB417" i="25"/>
  <c r="AE416" i="17"/>
  <c r="AG416" i="17"/>
  <c r="AH416" i="17"/>
  <c r="AG417" i="25"/>
  <c r="C417" i="17"/>
  <c r="E418" i="25"/>
  <c r="D417" i="17"/>
  <c r="F418" i="25"/>
  <c r="E417" i="17"/>
  <c r="G418" i="25"/>
  <c r="F417" i="17"/>
  <c r="H418" i="25"/>
  <c r="G417" i="17"/>
  <c r="I418" i="25"/>
  <c r="H417" i="17"/>
  <c r="J418" i="25"/>
  <c r="I417" i="17"/>
  <c r="K418" i="25"/>
  <c r="J417" i="17"/>
  <c r="L418" i="25"/>
  <c r="K417" i="17"/>
  <c r="M418" i="25"/>
  <c r="AE418" i="25" s="1"/>
  <c r="AK418" i="25" s="1"/>
  <c r="L417" i="17"/>
  <c r="N418" i="25"/>
  <c r="M417" i="17"/>
  <c r="O418" i="25"/>
  <c r="N417" i="17"/>
  <c r="P418" i="25"/>
  <c r="O417" i="17"/>
  <c r="Q418" i="25"/>
  <c r="P417" i="17"/>
  <c r="R418" i="25"/>
  <c r="Q417" i="17"/>
  <c r="S418" i="25"/>
  <c r="R417" i="17"/>
  <c r="T418" i="25"/>
  <c r="S417" i="17"/>
  <c r="U418" i="25"/>
  <c r="T417" i="17"/>
  <c r="V418" i="25"/>
  <c r="U417" i="17"/>
  <c r="W418" i="25"/>
  <c r="V417" i="17"/>
  <c r="X418" i="25"/>
  <c r="W417" i="17"/>
  <c r="Y418" i="25"/>
  <c r="X417" i="17"/>
  <c r="Z418" i="25"/>
  <c r="Y417" i="17"/>
  <c r="AA418" i="25"/>
  <c r="Z417" i="17"/>
  <c r="AB418" i="25"/>
  <c r="AE417" i="17"/>
  <c r="AG417" i="17"/>
  <c r="AH417" i="17"/>
  <c r="AG418" i="25"/>
  <c r="C418" i="17"/>
  <c r="E419" i="25"/>
  <c r="D418" i="17"/>
  <c r="F419" i="25"/>
  <c r="E418" i="17"/>
  <c r="G419" i="25"/>
  <c r="F418" i="17"/>
  <c r="H419" i="25"/>
  <c r="G418" i="17"/>
  <c r="I419" i="25"/>
  <c r="H418" i="17"/>
  <c r="J419" i="25"/>
  <c r="I418" i="17"/>
  <c r="K419" i="25"/>
  <c r="J418" i="17"/>
  <c r="L419" i="25"/>
  <c r="K418" i="17"/>
  <c r="M419" i="25"/>
  <c r="AE419" i="25" s="1"/>
  <c r="AK419" i="25" s="1"/>
  <c r="L418" i="17"/>
  <c r="N419" i="25"/>
  <c r="M418" i="17"/>
  <c r="O419" i="25"/>
  <c r="N418" i="17"/>
  <c r="P419" i="25"/>
  <c r="O418" i="17"/>
  <c r="Q419" i="25"/>
  <c r="P418" i="17"/>
  <c r="R419" i="25"/>
  <c r="Q418" i="17"/>
  <c r="S419" i="25"/>
  <c r="R418" i="17"/>
  <c r="T419" i="25"/>
  <c r="S418" i="17"/>
  <c r="U419" i="25"/>
  <c r="T418" i="17"/>
  <c r="V419" i="25"/>
  <c r="U418" i="17"/>
  <c r="W419" i="25"/>
  <c r="V418" i="17"/>
  <c r="X419" i="25"/>
  <c r="W418" i="17"/>
  <c r="Y419" i="25"/>
  <c r="X418" i="17"/>
  <c r="Z419" i="25"/>
  <c r="Y418" i="17"/>
  <c r="AA419" i="25"/>
  <c r="Z418" i="17"/>
  <c r="AB419" i="25"/>
  <c r="AE418" i="17"/>
  <c r="AG418" i="17"/>
  <c r="AH418" i="17"/>
  <c r="AG419" i="25"/>
  <c r="C419" i="17"/>
  <c r="E420" i="25"/>
  <c r="D419" i="17"/>
  <c r="F420" i="25"/>
  <c r="E419" i="17"/>
  <c r="G420" i="25"/>
  <c r="F419" i="17"/>
  <c r="H420" i="25"/>
  <c r="G419" i="17"/>
  <c r="I420" i="25"/>
  <c r="H419" i="17"/>
  <c r="J420" i="25"/>
  <c r="I419" i="17"/>
  <c r="K420" i="25"/>
  <c r="J419" i="17"/>
  <c r="L420" i="25"/>
  <c r="K419" i="17"/>
  <c r="M420" i="25"/>
  <c r="AE420" i="25" s="1"/>
  <c r="AK420" i="25" s="1"/>
  <c r="L419" i="17"/>
  <c r="N420" i="25"/>
  <c r="M419" i="17"/>
  <c r="O420" i="25"/>
  <c r="N419" i="17"/>
  <c r="P420" i="25"/>
  <c r="O419" i="17"/>
  <c r="Q420" i="25"/>
  <c r="P419" i="17"/>
  <c r="R420" i="25"/>
  <c r="Q419" i="17"/>
  <c r="S420" i="25"/>
  <c r="R419" i="17"/>
  <c r="T420" i="25"/>
  <c r="S419" i="17"/>
  <c r="U420" i="25"/>
  <c r="T419" i="17"/>
  <c r="V420" i="25"/>
  <c r="U419" i="17"/>
  <c r="W420" i="25"/>
  <c r="V419" i="17"/>
  <c r="X420" i="25"/>
  <c r="W419" i="17"/>
  <c r="Y420" i="25"/>
  <c r="X419" i="17"/>
  <c r="Z420" i="25"/>
  <c r="Y419" i="17"/>
  <c r="AA420" i="25"/>
  <c r="Z419" i="17"/>
  <c r="AB420" i="25"/>
  <c r="AE419" i="17"/>
  <c r="AG419" i="17"/>
  <c r="AH419" i="17"/>
  <c r="AG420" i="25"/>
  <c r="C420" i="17"/>
  <c r="E421" i="25"/>
  <c r="D420" i="17"/>
  <c r="F421" i="25"/>
  <c r="E420" i="17"/>
  <c r="G421" i="25"/>
  <c r="F420" i="17"/>
  <c r="H421" i="25"/>
  <c r="G420" i="17"/>
  <c r="I421" i="25"/>
  <c r="H420" i="17"/>
  <c r="J421" i="25"/>
  <c r="I420" i="17"/>
  <c r="K421" i="25"/>
  <c r="J420" i="17"/>
  <c r="L421" i="25"/>
  <c r="K420" i="17"/>
  <c r="M421" i="25"/>
  <c r="AE421" i="25" s="1"/>
  <c r="AK421" i="25" s="1"/>
  <c r="L420" i="17"/>
  <c r="N421" i="25"/>
  <c r="M420" i="17"/>
  <c r="O421" i="25"/>
  <c r="N420" i="17"/>
  <c r="P421" i="25"/>
  <c r="O420" i="17"/>
  <c r="Q421" i="25"/>
  <c r="P420" i="17"/>
  <c r="R421" i="25"/>
  <c r="Q420" i="17"/>
  <c r="S421" i="25"/>
  <c r="R420" i="17"/>
  <c r="T421" i="25"/>
  <c r="S420" i="17"/>
  <c r="U421" i="25"/>
  <c r="T420" i="17"/>
  <c r="V421" i="25"/>
  <c r="U420" i="17"/>
  <c r="W421" i="25"/>
  <c r="V420" i="17"/>
  <c r="X421" i="25"/>
  <c r="W420" i="17"/>
  <c r="Y421" i="25"/>
  <c r="X420" i="17"/>
  <c r="Z421" i="25"/>
  <c r="Y420" i="17"/>
  <c r="AA421" i="25"/>
  <c r="Z420" i="17"/>
  <c r="AB421" i="25"/>
  <c r="AE420" i="17"/>
  <c r="AG420" i="17"/>
  <c r="AH420" i="17"/>
  <c r="AG421" i="25"/>
  <c r="C421" i="17"/>
  <c r="E422" i="25"/>
  <c r="D421" i="17"/>
  <c r="F422" i="25"/>
  <c r="E421" i="17"/>
  <c r="G422" i="25"/>
  <c r="F421" i="17"/>
  <c r="H422" i="25"/>
  <c r="G421" i="17"/>
  <c r="I422" i="25"/>
  <c r="H421" i="17"/>
  <c r="J422" i="25"/>
  <c r="I421" i="17"/>
  <c r="K422" i="25"/>
  <c r="J421" i="17"/>
  <c r="L422" i="25"/>
  <c r="K421" i="17"/>
  <c r="M422" i="25"/>
  <c r="AE422" i="25" s="1"/>
  <c r="AK422" i="25" s="1"/>
  <c r="L421" i="17"/>
  <c r="N422" i="25"/>
  <c r="M421" i="17"/>
  <c r="O422" i="25"/>
  <c r="N421" i="17"/>
  <c r="P422" i="25"/>
  <c r="O421" i="17"/>
  <c r="Q422" i="25"/>
  <c r="P421" i="17"/>
  <c r="R422" i="25"/>
  <c r="Q421" i="17"/>
  <c r="S422" i="25"/>
  <c r="R421" i="17"/>
  <c r="T422" i="25"/>
  <c r="S421" i="17"/>
  <c r="U422" i="25"/>
  <c r="T421" i="17"/>
  <c r="V422" i="25"/>
  <c r="U421" i="17"/>
  <c r="W422" i="25"/>
  <c r="V421" i="17"/>
  <c r="X422" i="25"/>
  <c r="W421" i="17"/>
  <c r="Y422" i="25"/>
  <c r="X421" i="17"/>
  <c r="Z422" i="25"/>
  <c r="Y421" i="17"/>
  <c r="AA422" i="25"/>
  <c r="Z421" i="17"/>
  <c r="AB422" i="25"/>
  <c r="AE421" i="17"/>
  <c r="AG421" i="17"/>
  <c r="AH421" i="17"/>
  <c r="AG422" i="25"/>
  <c r="C422" i="17"/>
  <c r="E423" i="25"/>
  <c r="D422" i="17"/>
  <c r="F423" i="25"/>
  <c r="E422" i="17"/>
  <c r="G423" i="25"/>
  <c r="F422" i="17"/>
  <c r="H423" i="25"/>
  <c r="G422" i="17"/>
  <c r="I423" i="25"/>
  <c r="H422" i="17"/>
  <c r="J423" i="25"/>
  <c r="I422" i="17"/>
  <c r="K423" i="25"/>
  <c r="J422" i="17"/>
  <c r="L423" i="25"/>
  <c r="K422" i="17"/>
  <c r="M423" i="25"/>
  <c r="AE423" i="25" s="1"/>
  <c r="AK423" i="25" s="1"/>
  <c r="L422" i="17"/>
  <c r="N423" i="25"/>
  <c r="M422" i="17"/>
  <c r="O423" i="25"/>
  <c r="N422" i="17"/>
  <c r="P423" i="25"/>
  <c r="O422" i="17"/>
  <c r="Q423" i="25"/>
  <c r="P422" i="17"/>
  <c r="R423" i="25"/>
  <c r="Q422" i="17"/>
  <c r="S423" i="25"/>
  <c r="R422" i="17"/>
  <c r="T423" i="25"/>
  <c r="S422" i="17"/>
  <c r="U423" i="25"/>
  <c r="T422" i="17"/>
  <c r="V423" i="25"/>
  <c r="U422" i="17"/>
  <c r="W423" i="25"/>
  <c r="V422" i="17"/>
  <c r="X423" i="25"/>
  <c r="W422" i="17"/>
  <c r="Y423" i="25"/>
  <c r="X422" i="17"/>
  <c r="Z423" i="25"/>
  <c r="Y422" i="17"/>
  <c r="AA423" i="25"/>
  <c r="Z422" i="17"/>
  <c r="AB423" i="25"/>
  <c r="AE422" i="17"/>
  <c r="AG422" i="17"/>
  <c r="AH422" i="17"/>
  <c r="AG423" i="25"/>
  <c r="C423" i="17"/>
  <c r="E424" i="25"/>
  <c r="D423" i="17"/>
  <c r="F424" i="25"/>
  <c r="E423" i="17"/>
  <c r="G424" i="25"/>
  <c r="F423" i="17"/>
  <c r="H424" i="25"/>
  <c r="G423" i="17"/>
  <c r="I424" i="25"/>
  <c r="H423" i="17"/>
  <c r="J424" i="25"/>
  <c r="I423" i="17"/>
  <c r="K424" i="25"/>
  <c r="J423" i="17"/>
  <c r="L424" i="25"/>
  <c r="K423" i="17"/>
  <c r="M424" i="25"/>
  <c r="AE424" i="25" s="1"/>
  <c r="AK424" i="25" s="1"/>
  <c r="L423" i="17"/>
  <c r="N424" i="25"/>
  <c r="M423" i="17"/>
  <c r="O424" i="25"/>
  <c r="N423" i="17"/>
  <c r="P424" i="25"/>
  <c r="O423" i="17"/>
  <c r="Q424" i="25"/>
  <c r="P423" i="17"/>
  <c r="R424" i="25"/>
  <c r="Q423" i="17"/>
  <c r="S424" i="25"/>
  <c r="R423" i="17"/>
  <c r="T424" i="25"/>
  <c r="S423" i="17"/>
  <c r="U424" i="25"/>
  <c r="T423" i="17"/>
  <c r="V424" i="25"/>
  <c r="U423" i="17"/>
  <c r="W424" i="25"/>
  <c r="V423" i="17"/>
  <c r="X424" i="25"/>
  <c r="W423" i="17"/>
  <c r="Y424" i="25"/>
  <c r="X423" i="17"/>
  <c r="Z424" i="25"/>
  <c r="Y423" i="17"/>
  <c r="AA424" i="25"/>
  <c r="Z423" i="17"/>
  <c r="AB424" i="25"/>
  <c r="AE423" i="17"/>
  <c r="AG423" i="17"/>
  <c r="AH423" i="17"/>
  <c r="AG424" i="25"/>
  <c r="C424" i="17"/>
  <c r="E425" i="25"/>
  <c r="D424" i="17"/>
  <c r="F425" i="25"/>
  <c r="E424" i="17"/>
  <c r="G425" i="25"/>
  <c r="F424" i="17"/>
  <c r="H425" i="25"/>
  <c r="G424" i="17"/>
  <c r="I425" i="25"/>
  <c r="H424" i="17"/>
  <c r="J425" i="25"/>
  <c r="I424" i="17"/>
  <c r="K425" i="25"/>
  <c r="J424" i="17"/>
  <c r="L425" i="25"/>
  <c r="K424" i="17"/>
  <c r="M425" i="25"/>
  <c r="AE425" i="25" s="1"/>
  <c r="AK425" i="25" s="1"/>
  <c r="L424" i="17"/>
  <c r="N425" i="25"/>
  <c r="M424" i="17"/>
  <c r="O425" i="25"/>
  <c r="N424" i="17"/>
  <c r="P425" i="25"/>
  <c r="O424" i="17"/>
  <c r="Q425" i="25"/>
  <c r="P424" i="17"/>
  <c r="R425" i="25"/>
  <c r="Q424" i="17"/>
  <c r="S425" i="25"/>
  <c r="R424" i="17"/>
  <c r="T425" i="25"/>
  <c r="S424" i="17"/>
  <c r="U425" i="25"/>
  <c r="T424" i="17"/>
  <c r="V425" i="25"/>
  <c r="U424" i="17"/>
  <c r="W425" i="25"/>
  <c r="V424" i="17"/>
  <c r="X425" i="25"/>
  <c r="W424" i="17"/>
  <c r="Y425" i="25"/>
  <c r="X424" i="17"/>
  <c r="Z425" i="25"/>
  <c r="Y424" i="17"/>
  <c r="AA425" i="25"/>
  <c r="Z424" i="17"/>
  <c r="AB425" i="25"/>
  <c r="AE424" i="17"/>
  <c r="AG424" i="17"/>
  <c r="AH424" i="17"/>
  <c r="AG425" i="25"/>
  <c r="C425" i="17"/>
  <c r="E426" i="25"/>
  <c r="D425" i="17"/>
  <c r="F426" i="25"/>
  <c r="E425" i="17"/>
  <c r="G426" i="25"/>
  <c r="F425" i="17"/>
  <c r="H426" i="25"/>
  <c r="G425" i="17"/>
  <c r="I426" i="25"/>
  <c r="H425" i="17"/>
  <c r="J426" i="25"/>
  <c r="I425" i="17"/>
  <c r="K426" i="25"/>
  <c r="J425" i="17"/>
  <c r="L426" i="25"/>
  <c r="K425" i="17"/>
  <c r="M426" i="25"/>
  <c r="AE426" i="25" s="1"/>
  <c r="AK426" i="25" s="1"/>
  <c r="L425" i="17"/>
  <c r="N426" i="25"/>
  <c r="M425" i="17"/>
  <c r="O426" i="25"/>
  <c r="N425" i="17"/>
  <c r="P426" i="25"/>
  <c r="O425" i="17"/>
  <c r="Q426" i="25"/>
  <c r="P425" i="17"/>
  <c r="R426" i="25"/>
  <c r="Q425" i="17"/>
  <c r="S426" i="25"/>
  <c r="R425" i="17"/>
  <c r="T426" i="25"/>
  <c r="S425" i="17"/>
  <c r="U426" i="25"/>
  <c r="T425" i="17"/>
  <c r="V426" i="25"/>
  <c r="U425" i="17"/>
  <c r="W426" i="25"/>
  <c r="V425" i="17"/>
  <c r="X426" i="25"/>
  <c r="W425" i="17"/>
  <c r="Y426" i="25"/>
  <c r="X425" i="17"/>
  <c r="Z426" i="25"/>
  <c r="Y425" i="17"/>
  <c r="AA426" i="25"/>
  <c r="Z425" i="17"/>
  <c r="AB426" i="25"/>
  <c r="AE425" i="17"/>
  <c r="AG425" i="17"/>
  <c r="AH425" i="17"/>
  <c r="AG426" i="25"/>
  <c r="C426" i="17"/>
  <c r="E427" i="25"/>
  <c r="D426" i="17"/>
  <c r="F427" i="25"/>
  <c r="E426" i="17"/>
  <c r="G427" i="25"/>
  <c r="F426" i="17"/>
  <c r="H427" i="25"/>
  <c r="G426" i="17"/>
  <c r="I427" i="25"/>
  <c r="H426" i="17"/>
  <c r="J427" i="25"/>
  <c r="I426" i="17"/>
  <c r="K427" i="25"/>
  <c r="J426" i="17"/>
  <c r="L427" i="25"/>
  <c r="K426" i="17"/>
  <c r="M427" i="25"/>
  <c r="AE427" i="25" s="1"/>
  <c r="AK427" i="25" s="1"/>
  <c r="L426" i="17"/>
  <c r="N427" i="25"/>
  <c r="M426" i="17"/>
  <c r="O427" i="25"/>
  <c r="N426" i="17"/>
  <c r="P427" i="25"/>
  <c r="O426" i="17"/>
  <c r="Q427" i="25"/>
  <c r="P426" i="17"/>
  <c r="R427" i="25"/>
  <c r="Q426" i="17"/>
  <c r="S427" i="25"/>
  <c r="R426" i="17"/>
  <c r="T427" i="25"/>
  <c r="S426" i="17"/>
  <c r="U427" i="25"/>
  <c r="T426" i="17"/>
  <c r="V427" i="25"/>
  <c r="U426" i="17"/>
  <c r="W427" i="25"/>
  <c r="V426" i="17"/>
  <c r="X427" i="25"/>
  <c r="W426" i="17"/>
  <c r="Y427" i="25"/>
  <c r="X426" i="17"/>
  <c r="Z427" i="25"/>
  <c r="Y426" i="17"/>
  <c r="AA427" i="25"/>
  <c r="Z426" i="17"/>
  <c r="AB427" i="25"/>
  <c r="AE426" i="17"/>
  <c r="AG426" i="17"/>
  <c r="AH426" i="17"/>
  <c r="AG427" i="25"/>
  <c r="C427" i="17"/>
  <c r="E428" i="25"/>
  <c r="D427" i="17"/>
  <c r="F428" i="25"/>
  <c r="E427" i="17"/>
  <c r="G428" i="25"/>
  <c r="F427" i="17"/>
  <c r="H428" i="25"/>
  <c r="G427" i="17"/>
  <c r="I428" i="25"/>
  <c r="H427" i="17"/>
  <c r="J428" i="25"/>
  <c r="I427" i="17"/>
  <c r="K428" i="25"/>
  <c r="J427" i="17"/>
  <c r="L428" i="25"/>
  <c r="K427" i="17"/>
  <c r="M428" i="25"/>
  <c r="AE428" i="25" s="1"/>
  <c r="AK428" i="25" s="1"/>
  <c r="L427" i="17"/>
  <c r="N428" i="25"/>
  <c r="M427" i="17"/>
  <c r="O428" i="25"/>
  <c r="N427" i="17"/>
  <c r="P428" i="25"/>
  <c r="O427" i="17"/>
  <c r="Q428" i="25"/>
  <c r="P427" i="17"/>
  <c r="R428" i="25"/>
  <c r="Q427" i="17"/>
  <c r="S428" i="25"/>
  <c r="R427" i="17"/>
  <c r="T428" i="25"/>
  <c r="S427" i="17"/>
  <c r="U428" i="25"/>
  <c r="T427" i="17"/>
  <c r="V428" i="25"/>
  <c r="U427" i="17"/>
  <c r="W428" i="25"/>
  <c r="V427" i="17"/>
  <c r="X428" i="25"/>
  <c r="W427" i="17"/>
  <c r="Y428" i="25"/>
  <c r="X427" i="17"/>
  <c r="Z428" i="25"/>
  <c r="Y427" i="17"/>
  <c r="AA428" i="25"/>
  <c r="Z427" i="17"/>
  <c r="AB428" i="25"/>
  <c r="AE427" i="17"/>
  <c r="AG427" i="17"/>
  <c r="AH427" i="17"/>
  <c r="AG428" i="25"/>
  <c r="C428" i="17"/>
  <c r="E429" i="25"/>
  <c r="D428" i="17"/>
  <c r="F429" i="25"/>
  <c r="E428" i="17"/>
  <c r="G429" i="25"/>
  <c r="F428" i="17"/>
  <c r="H429" i="25"/>
  <c r="G428" i="17"/>
  <c r="I429" i="25"/>
  <c r="H428" i="17"/>
  <c r="J429" i="25"/>
  <c r="I428" i="17"/>
  <c r="K429" i="25"/>
  <c r="J428" i="17"/>
  <c r="L429" i="25"/>
  <c r="K428" i="17"/>
  <c r="M429" i="25"/>
  <c r="AE429" i="25" s="1"/>
  <c r="AK429" i="25" s="1"/>
  <c r="L428" i="17"/>
  <c r="N429" i="25"/>
  <c r="M428" i="17"/>
  <c r="O429" i="25"/>
  <c r="N428" i="17"/>
  <c r="P429" i="25"/>
  <c r="O428" i="17"/>
  <c r="Q429" i="25"/>
  <c r="P428" i="17"/>
  <c r="R429" i="25"/>
  <c r="Q428" i="17"/>
  <c r="S429" i="25"/>
  <c r="R428" i="17"/>
  <c r="T429" i="25"/>
  <c r="S428" i="17"/>
  <c r="U429" i="25"/>
  <c r="T428" i="17"/>
  <c r="V429" i="25"/>
  <c r="U428" i="17"/>
  <c r="W429" i="25"/>
  <c r="V428" i="17"/>
  <c r="X429" i="25"/>
  <c r="W428" i="17"/>
  <c r="Y429" i="25"/>
  <c r="X428" i="17"/>
  <c r="Z429" i="25"/>
  <c r="Y428" i="17"/>
  <c r="AA429" i="25"/>
  <c r="Z428" i="17"/>
  <c r="AB429" i="25"/>
  <c r="AE428" i="17"/>
  <c r="AG428" i="17"/>
  <c r="AH428" i="17"/>
  <c r="AG429" i="25"/>
  <c r="C429" i="17"/>
  <c r="E430" i="25"/>
  <c r="D429" i="17"/>
  <c r="F430" i="25"/>
  <c r="E429" i="17"/>
  <c r="G430" i="25"/>
  <c r="F429" i="17"/>
  <c r="H430" i="25"/>
  <c r="G429" i="17"/>
  <c r="I430" i="25"/>
  <c r="H429" i="17"/>
  <c r="J430" i="25"/>
  <c r="I429" i="17"/>
  <c r="K430" i="25"/>
  <c r="J429" i="17"/>
  <c r="L430" i="25"/>
  <c r="K429" i="17"/>
  <c r="M430" i="25"/>
  <c r="AE430" i="25" s="1"/>
  <c r="AK430" i="25" s="1"/>
  <c r="L429" i="17"/>
  <c r="N430" i="25"/>
  <c r="M429" i="17"/>
  <c r="O430" i="25"/>
  <c r="N429" i="17"/>
  <c r="P430" i="25"/>
  <c r="O429" i="17"/>
  <c r="Q430" i="25"/>
  <c r="P429" i="17"/>
  <c r="R430" i="25"/>
  <c r="Q429" i="17"/>
  <c r="S430" i="25"/>
  <c r="R429" i="17"/>
  <c r="T430" i="25"/>
  <c r="S429" i="17"/>
  <c r="U430" i="25"/>
  <c r="T429" i="17"/>
  <c r="V430" i="25"/>
  <c r="U429" i="17"/>
  <c r="W430" i="25"/>
  <c r="V429" i="17"/>
  <c r="X430" i="25"/>
  <c r="W429" i="17"/>
  <c r="Y430" i="25"/>
  <c r="X429" i="17"/>
  <c r="Z430" i="25"/>
  <c r="Y429" i="17"/>
  <c r="AA430" i="25"/>
  <c r="Z429" i="17"/>
  <c r="AB430" i="25"/>
  <c r="AE429" i="17"/>
  <c r="AG429" i="17"/>
  <c r="AH429" i="17"/>
  <c r="AG430" i="25"/>
  <c r="C430" i="17"/>
  <c r="E431" i="25"/>
  <c r="D430" i="17"/>
  <c r="F431" i="25"/>
  <c r="E430" i="17"/>
  <c r="G431" i="25"/>
  <c r="F430" i="17"/>
  <c r="H431" i="25"/>
  <c r="G430" i="17"/>
  <c r="I431" i="25"/>
  <c r="H430" i="17"/>
  <c r="J431" i="25"/>
  <c r="I430" i="17"/>
  <c r="K431" i="25"/>
  <c r="J430" i="17"/>
  <c r="L431" i="25"/>
  <c r="K430" i="17"/>
  <c r="M431" i="25"/>
  <c r="AE431" i="25" s="1"/>
  <c r="AK431" i="25" s="1"/>
  <c r="L430" i="17"/>
  <c r="N431" i="25"/>
  <c r="M430" i="17"/>
  <c r="O431" i="25"/>
  <c r="N430" i="17"/>
  <c r="P431" i="25"/>
  <c r="O430" i="17"/>
  <c r="Q431" i="25"/>
  <c r="P430" i="17"/>
  <c r="R431" i="25"/>
  <c r="Q430" i="17"/>
  <c r="S431" i="25"/>
  <c r="R430" i="17"/>
  <c r="T431" i="25"/>
  <c r="S430" i="17"/>
  <c r="U431" i="25"/>
  <c r="T430" i="17"/>
  <c r="V431" i="25"/>
  <c r="U430" i="17"/>
  <c r="W431" i="25"/>
  <c r="V430" i="17"/>
  <c r="X431" i="25"/>
  <c r="W430" i="17"/>
  <c r="Y431" i="25"/>
  <c r="X430" i="17"/>
  <c r="Z431" i="25"/>
  <c r="Y430" i="17"/>
  <c r="AA431" i="25"/>
  <c r="Z430" i="17"/>
  <c r="AB431" i="25"/>
  <c r="AE430" i="17"/>
  <c r="AG430" i="17"/>
  <c r="AH430" i="17"/>
  <c r="AG431" i="25"/>
  <c r="C431" i="17"/>
  <c r="E432" i="25"/>
  <c r="D431" i="17"/>
  <c r="F432" i="25"/>
  <c r="E431" i="17"/>
  <c r="G432" i="25"/>
  <c r="F431" i="17"/>
  <c r="H432" i="25"/>
  <c r="G431" i="17"/>
  <c r="I432" i="25"/>
  <c r="H431" i="17"/>
  <c r="J432" i="25"/>
  <c r="I431" i="17"/>
  <c r="K432" i="25"/>
  <c r="J431" i="17"/>
  <c r="L432" i="25"/>
  <c r="K431" i="17"/>
  <c r="M432" i="25"/>
  <c r="AE432" i="25" s="1"/>
  <c r="AK432" i="25" s="1"/>
  <c r="L431" i="17"/>
  <c r="N432" i="25"/>
  <c r="M431" i="17"/>
  <c r="O432" i="25"/>
  <c r="N431" i="17"/>
  <c r="P432" i="25"/>
  <c r="O431" i="17"/>
  <c r="Q432" i="25"/>
  <c r="P431" i="17"/>
  <c r="R432" i="25"/>
  <c r="Q431" i="17"/>
  <c r="S432" i="25"/>
  <c r="R431" i="17"/>
  <c r="T432" i="25"/>
  <c r="S431" i="17"/>
  <c r="U432" i="25"/>
  <c r="T431" i="17"/>
  <c r="V432" i="25"/>
  <c r="U431" i="17"/>
  <c r="W432" i="25"/>
  <c r="V431" i="17"/>
  <c r="X432" i="25"/>
  <c r="W431" i="17"/>
  <c r="Y432" i="25"/>
  <c r="X431" i="17"/>
  <c r="Z432" i="25"/>
  <c r="Y431" i="17"/>
  <c r="AA432" i="25"/>
  <c r="Z431" i="17"/>
  <c r="AB432" i="25"/>
  <c r="AE431" i="17"/>
  <c r="AG431" i="17"/>
  <c r="AH431" i="17"/>
  <c r="AG432" i="25"/>
  <c r="C432" i="17"/>
  <c r="E433" i="25"/>
  <c r="D432" i="17"/>
  <c r="F433" i="25"/>
  <c r="E432" i="17"/>
  <c r="G433" i="25"/>
  <c r="F432" i="17"/>
  <c r="H433" i="25"/>
  <c r="G432" i="17"/>
  <c r="I433" i="25"/>
  <c r="H432" i="17"/>
  <c r="J433" i="25"/>
  <c r="I432" i="17"/>
  <c r="K433" i="25"/>
  <c r="J432" i="17"/>
  <c r="L433" i="25"/>
  <c r="K432" i="17"/>
  <c r="M433" i="25"/>
  <c r="AE433" i="25" s="1"/>
  <c r="AK433" i="25" s="1"/>
  <c r="L432" i="17"/>
  <c r="N433" i="25"/>
  <c r="M432" i="17"/>
  <c r="O433" i="25"/>
  <c r="N432" i="17"/>
  <c r="P433" i="25"/>
  <c r="O432" i="17"/>
  <c r="Q433" i="25"/>
  <c r="P432" i="17"/>
  <c r="R433" i="25"/>
  <c r="Q432" i="17"/>
  <c r="S433" i="25"/>
  <c r="R432" i="17"/>
  <c r="T433" i="25"/>
  <c r="S432" i="17"/>
  <c r="U433" i="25"/>
  <c r="T432" i="17"/>
  <c r="V433" i="25"/>
  <c r="U432" i="17"/>
  <c r="W433" i="25"/>
  <c r="V432" i="17"/>
  <c r="X433" i="25"/>
  <c r="W432" i="17"/>
  <c r="Y433" i="25"/>
  <c r="X432" i="17"/>
  <c r="Z433" i="25"/>
  <c r="Y432" i="17"/>
  <c r="AA433" i="25"/>
  <c r="Z432" i="17"/>
  <c r="AB433" i="25"/>
  <c r="AE432" i="17"/>
  <c r="AG432" i="17"/>
  <c r="AH432" i="17"/>
  <c r="AG433" i="25"/>
  <c r="C433" i="17"/>
  <c r="E434" i="25"/>
  <c r="D433" i="17"/>
  <c r="F434" i="25"/>
  <c r="E433" i="17"/>
  <c r="G434" i="25"/>
  <c r="F433" i="17"/>
  <c r="H434" i="25"/>
  <c r="G433" i="17"/>
  <c r="I434" i="25"/>
  <c r="H433" i="17"/>
  <c r="J434" i="25"/>
  <c r="I433" i="17"/>
  <c r="K434" i="25"/>
  <c r="J433" i="17"/>
  <c r="L434" i="25"/>
  <c r="K433" i="17"/>
  <c r="M434" i="25"/>
  <c r="AE434" i="25" s="1"/>
  <c r="AK434" i="25" s="1"/>
  <c r="L433" i="17"/>
  <c r="N434" i="25"/>
  <c r="M433" i="17"/>
  <c r="O434" i="25"/>
  <c r="N433" i="17"/>
  <c r="P434" i="25"/>
  <c r="O433" i="17"/>
  <c r="Q434" i="25"/>
  <c r="P433" i="17"/>
  <c r="R434" i="25"/>
  <c r="Q433" i="17"/>
  <c r="S434" i="25"/>
  <c r="R433" i="17"/>
  <c r="T434" i="25"/>
  <c r="S433" i="17"/>
  <c r="U434" i="25"/>
  <c r="T433" i="17"/>
  <c r="V434" i="25"/>
  <c r="U433" i="17"/>
  <c r="W434" i="25"/>
  <c r="V433" i="17"/>
  <c r="X434" i="25"/>
  <c r="W433" i="17"/>
  <c r="Y434" i="25"/>
  <c r="X433" i="17"/>
  <c r="Z434" i="25"/>
  <c r="Y433" i="17"/>
  <c r="AA434" i="25"/>
  <c r="Z433" i="17"/>
  <c r="AB434" i="25"/>
  <c r="AE433" i="17"/>
  <c r="AG433" i="17"/>
  <c r="AH433" i="17"/>
  <c r="AG434" i="25"/>
  <c r="C434" i="17"/>
  <c r="E435" i="25"/>
  <c r="D434" i="17"/>
  <c r="F435" i="25"/>
  <c r="E434" i="17"/>
  <c r="G435" i="25"/>
  <c r="F434" i="17"/>
  <c r="H435" i="25"/>
  <c r="G434" i="17"/>
  <c r="I435" i="25"/>
  <c r="H434" i="17"/>
  <c r="J435" i="25"/>
  <c r="I434" i="17"/>
  <c r="K435" i="25"/>
  <c r="J434" i="17"/>
  <c r="L435" i="25"/>
  <c r="K434" i="17"/>
  <c r="M435" i="25"/>
  <c r="AE435" i="25" s="1"/>
  <c r="AK435" i="25" s="1"/>
  <c r="L434" i="17"/>
  <c r="N435" i="25"/>
  <c r="M434" i="17"/>
  <c r="O435" i="25"/>
  <c r="N434" i="17"/>
  <c r="P435" i="25"/>
  <c r="O434" i="17"/>
  <c r="Q435" i="25"/>
  <c r="P434" i="17"/>
  <c r="R435" i="25"/>
  <c r="Q434" i="17"/>
  <c r="S435" i="25"/>
  <c r="R434" i="17"/>
  <c r="T435" i="25"/>
  <c r="S434" i="17"/>
  <c r="U435" i="25"/>
  <c r="T434" i="17"/>
  <c r="V435" i="25"/>
  <c r="U434" i="17"/>
  <c r="W435" i="25"/>
  <c r="V434" i="17"/>
  <c r="X435" i="25"/>
  <c r="W434" i="17"/>
  <c r="Y435" i="25"/>
  <c r="X434" i="17"/>
  <c r="Z435" i="25"/>
  <c r="Y434" i="17"/>
  <c r="AA435" i="25"/>
  <c r="Z434" i="17"/>
  <c r="AB435" i="25"/>
  <c r="AE434" i="17"/>
  <c r="AG434" i="17"/>
  <c r="AH434" i="17"/>
  <c r="AG435" i="25"/>
  <c r="C435" i="17"/>
  <c r="E436" i="25"/>
  <c r="D435" i="17"/>
  <c r="F436" i="25"/>
  <c r="E435" i="17"/>
  <c r="G436" i="25"/>
  <c r="F435" i="17"/>
  <c r="H436" i="25"/>
  <c r="G435" i="17"/>
  <c r="I436" i="25"/>
  <c r="H435" i="17"/>
  <c r="J436" i="25"/>
  <c r="I435" i="17"/>
  <c r="K436" i="25"/>
  <c r="J435" i="17"/>
  <c r="L436" i="25"/>
  <c r="K435" i="17"/>
  <c r="M436" i="25"/>
  <c r="AE436" i="25" s="1"/>
  <c r="AK436" i="25" s="1"/>
  <c r="L435" i="17"/>
  <c r="N436" i="25"/>
  <c r="M435" i="17"/>
  <c r="O436" i="25"/>
  <c r="N435" i="17"/>
  <c r="P436" i="25"/>
  <c r="O435" i="17"/>
  <c r="Q436" i="25"/>
  <c r="P435" i="17"/>
  <c r="R436" i="25"/>
  <c r="Q435" i="17"/>
  <c r="S436" i="25"/>
  <c r="R435" i="17"/>
  <c r="T436" i="25"/>
  <c r="S435" i="17"/>
  <c r="U436" i="25"/>
  <c r="T435" i="17"/>
  <c r="V436" i="25"/>
  <c r="U435" i="17"/>
  <c r="W436" i="25"/>
  <c r="V435" i="17"/>
  <c r="X436" i="25"/>
  <c r="W435" i="17"/>
  <c r="Y436" i="25"/>
  <c r="X435" i="17"/>
  <c r="Z436" i="25"/>
  <c r="Y435" i="17"/>
  <c r="AA436" i="25"/>
  <c r="Z435" i="17"/>
  <c r="AB436" i="25"/>
  <c r="AE435" i="17"/>
  <c r="AG435" i="17"/>
  <c r="AH435" i="17"/>
  <c r="AG436" i="25"/>
  <c r="C436" i="17"/>
  <c r="E437" i="25"/>
  <c r="D436" i="17"/>
  <c r="F437" i="25"/>
  <c r="E436" i="17"/>
  <c r="G437" i="25"/>
  <c r="F436" i="17"/>
  <c r="H437" i="25"/>
  <c r="G436" i="17"/>
  <c r="I437" i="25"/>
  <c r="H436" i="17"/>
  <c r="J437" i="25"/>
  <c r="I436" i="17"/>
  <c r="K437" i="25"/>
  <c r="J436" i="17"/>
  <c r="L437" i="25"/>
  <c r="K436" i="17"/>
  <c r="M437" i="25"/>
  <c r="AE437" i="25" s="1"/>
  <c r="AK437" i="25" s="1"/>
  <c r="L436" i="17"/>
  <c r="N437" i="25"/>
  <c r="M436" i="17"/>
  <c r="O437" i="25"/>
  <c r="N436" i="17"/>
  <c r="P437" i="25"/>
  <c r="O436" i="17"/>
  <c r="Q437" i="25"/>
  <c r="P436" i="17"/>
  <c r="R437" i="25"/>
  <c r="Q436" i="17"/>
  <c r="S437" i="25"/>
  <c r="R436" i="17"/>
  <c r="T437" i="25"/>
  <c r="S436" i="17"/>
  <c r="U437" i="25"/>
  <c r="T436" i="17"/>
  <c r="V437" i="25"/>
  <c r="U436" i="17"/>
  <c r="W437" i="25"/>
  <c r="V436" i="17"/>
  <c r="X437" i="25"/>
  <c r="W436" i="17"/>
  <c r="Y437" i="25"/>
  <c r="X436" i="17"/>
  <c r="Z437" i="25"/>
  <c r="Y436" i="17"/>
  <c r="AA437" i="25"/>
  <c r="Z436" i="17"/>
  <c r="AB437" i="25"/>
  <c r="AE436" i="17"/>
  <c r="AG436" i="17"/>
  <c r="AH436" i="17"/>
  <c r="AG437" i="25"/>
  <c r="C437" i="17"/>
  <c r="E438" i="25"/>
  <c r="D437" i="17"/>
  <c r="F438" i="25"/>
  <c r="E437" i="17"/>
  <c r="G438" i="25"/>
  <c r="F437" i="17"/>
  <c r="H438" i="25"/>
  <c r="G437" i="17"/>
  <c r="I438" i="25"/>
  <c r="H437" i="17"/>
  <c r="J438" i="25"/>
  <c r="I437" i="17"/>
  <c r="K438" i="25"/>
  <c r="J437" i="17"/>
  <c r="L438" i="25"/>
  <c r="K437" i="17"/>
  <c r="M438" i="25"/>
  <c r="AE438" i="25" s="1"/>
  <c r="AK438" i="25" s="1"/>
  <c r="L437" i="17"/>
  <c r="N438" i="25"/>
  <c r="M437" i="17"/>
  <c r="O438" i="25"/>
  <c r="N437" i="17"/>
  <c r="P438" i="25"/>
  <c r="O437" i="17"/>
  <c r="Q438" i="25"/>
  <c r="P437" i="17"/>
  <c r="R438" i="25"/>
  <c r="Q437" i="17"/>
  <c r="S438" i="25"/>
  <c r="R437" i="17"/>
  <c r="T438" i="25"/>
  <c r="S437" i="17"/>
  <c r="U438" i="25"/>
  <c r="T437" i="17"/>
  <c r="V438" i="25"/>
  <c r="U437" i="17"/>
  <c r="W438" i="25"/>
  <c r="V437" i="17"/>
  <c r="X438" i="25"/>
  <c r="W437" i="17"/>
  <c r="Y438" i="25"/>
  <c r="X437" i="17"/>
  <c r="Z438" i="25"/>
  <c r="Y437" i="17"/>
  <c r="AA438" i="25"/>
  <c r="Z437" i="17"/>
  <c r="AB438" i="25"/>
  <c r="AE437" i="17"/>
  <c r="AG437" i="17"/>
  <c r="AH437" i="17"/>
  <c r="AG438" i="25"/>
  <c r="C438" i="17"/>
  <c r="E439" i="25"/>
  <c r="D438" i="17"/>
  <c r="F439" i="25"/>
  <c r="E438" i="17"/>
  <c r="G439" i="25"/>
  <c r="F438" i="17"/>
  <c r="H439" i="25"/>
  <c r="G438" i="17"/>
  <c r="I439" i="25"/>
  <c r="H438" i="17"/>
  <c r="J439" i="25"/>
  <c r="I438" i="17"/>
  <c r="K439" i="25"/>
  <c r="J438" i="17"/>
  <c r="L439" i="25"/>
  <c r="K438" i="17"/>
  <c r="M439" i="25"/>
  <c r="AE439" i="25" s="1"/>
  <c r="AK439" i="25" s="1"/>
  <c r="L438" i="17"/>
  <c r="N439" i="25"/>
  <c r="M438" i="17"/>
  <c r="O439" i="25"/>
  <c r="N438" i="17"/>
  <c r="P439" i="25"/>
  <c r="O438" i="17"/>
  <c r="Q439" i="25"/>
  <c r="P438" i="17"/>
  <c r="R439" i="25"/>
  <c r="Q438" i="17"/>
  <c r="S439" i="25"/>
  <c r="R438" i="17"/>
  <c r="T439" i="25"/>
  <c r="S438" i="17"/>
  <c r="U439" i="25"/>
  <c r="T438" i="17"/>
  <c r="V439" i="25"/>
  <c r="U438" i="17"/>
  <c r="W439" i="25"/>
  <c r="V438" i="17"/>
  <c r="X439" i="25"/>
  <c r="W438" i="17"/>
  <c r="Y439" i="25"/>
  <c r="X438" i="17"/>
  <c r="Z439" i="25"/>
  <c r="Y438" i="17"/>
  <c r="AA439" i="25"/>
  <c r="Z438" i="17"/>
  <c r="AB439" i="25"/>
  <c r="AE438" i="17"/>
  <c r="AG438" i="17"/>
  <c r="AH438" i="17"/>
  <c r="AG439" i="25"/>
  <c r="C439" i="17"/>
  <c r="E440" i="25"/>
  <c r="D439" i="17"/>
  <c r="F440" i="25"/>
  <c r="E439" i="17"/>
  <c r="G440" i="25"/>
  <c r="F439" i="17"/>
  <c r="H440" i="25"/>
  <c r="G439" i="17"/>
  <c r="I440" i="25"/>
  <c r="H439" i="17"/>
  <c r="J440" i="25"/>
  <c r="I439" i="17"/>
  <c r="K440" i="25"/>
  <c r="J439" i="17"/>
  <c r="L440" i="25"/>
  <c r="K439" i="17"/>
  <c r="M440" i="25"/>
  <c r="AE440" i="25" s="1"/>
  <c r="AK440" i="25" s="1"/>
  <c r="L439" i="17"/>
  <c r="N440" i="25"/>
  <c r="M439" i="17"/>
  <c r="O440" i="25"/>
  <c r="N439" i="17"/>
  <c r="P440" i="25"/>
  <c r="O439" i="17"/>
  <c r="Q440" i="25"/>
  <c r="P439" i="17"/>
  <c r="R440" i="25"/>
  <c r="Q439" i="17"/>
  <c r="S440" i="25"/>
  <c r="R439" i="17"/>
  <c r="T440" i="25"/>
  <c r="S439" i="17"/>
  <c r="U440" i="25"/>
  <c r="T439" i="17"/>
  <c r="V440" i="25"/>
  <c r="U439" i="17"/>
  <c r="W440" i="25"/>
  <c r="V439" i="17"/>
  <c r="X440" i="25"/>
  <c r="W439" i="17"/>
  <c r="Y440" i="25"/>
  <c r="X439" i="17"/>
  <c r="Z440" i="25"/>
  <c r="Y439" i="17"/>
  <c r="AA440" i="25"/>
  <c r="Z439" i="17"/>
  <c r="AB440" i="25"/>
  <c r="AE439" i="17"/>
  <c r="AG439" i="17"/>
  <c r="AH439" i="17"/>
  <c r="AG440" i="25"/>
  <c r="C440" i="17"/>
  <c r="E441" i="25"/>
  <c r="D440" i="17"/>
  <c r="F441" i="25"/>
  <c r="E440" i="17"/>
  <c r="G441" i="25"/>
  <c r="F440" i="17"/>
  <c r="H441" i="25"/>
  <c r="G440" i="17"/>
  <c r="I441" i="25"/>
  <c r="H440" i="17"/>
  <c r="J441" i="25"/>
  <c r="I440" i="17"/>
  <c r="K441" i="25"/>
  <c r="J440" i="17"/>
  <c r="L441" i="25"/>
  <c r="K440" i="17"/>
  <c r="M441" i="25"/>
  <c r="AE441" i="25" s="1"/>
  <c r="AK441" i="25" s="1"/>
  <c r="L440" i="17"/>
  <c r="N441" i="25"/>
  <c r="M440" i="17"/>
  <c r="O441" i="25"/>
  <c r="N440" i="17"/>
  <c r="P441" i="25"/>
  <c r="O440" i="17"/>
  <c r="Q441" i="25"/>
  <c r="P440" i="17"/>
  <c r="R441" i="25"/>
  <c r="Q440" i="17"/>
  <c r="S441" i="25"/>
  <c r="R440" i="17"/>
  <c r="T441" i="25"/>
  <c r="S440" i="17"/>
  <c r="U441" i="25"/>
  <c r="T440" i="17"/>
  <c r="V441" i="25"/>
  <c r="U440" i="17"/>
  <c r="W441" i="25"/>
  <c r="V440" i="17"/>
  <c r="X441" i="25"/>
  <c r="W440" i="17"/>
  <c r="Y441" i="25"/>
  <c r="X440" i="17"/>
  <c r="Z441" i="25"/>
  <c r="Y440" i="17"/>
  <c r="AA441" i="25"/>
  <c r="Z440" i="17"/>
  <c r="AB441" i="25"/>
  <c r="AE440" i="17"/>
  <c r="AG440" i="17"/>
  <c r="AH440" i="17"/>
  <c r="AG441" i="25"/>
  <c r="C441" i="17"/>
  <c r="E442" i="25"/>
  <c r="D441" i="17"/>
  <c r="F442" i="25"/>
  <c r="E441" i="17"/>
  <c r="G442" i="25"/>
  <c r="F441" i="17"/>
  <c r="H442" i="25"/>
  <c r="G441" i="17"/>
  <c r="I442" i="25"/>
  <c r="H441" i="17"/>
  <c r="J442" i="25"/>
  <c r="I441" i="17"/>
  <c r="K442" i="25"/>
  <c r="J441" i="17"/>
  <c r="L442" i="25"/>
  <c r="K441" i="17"/>
  <c r="M442" i="25"/>
  <c r="AE442" i="25" s="1"/>
  <c r="AK442" i="25" s="1"/>
  <c r="L441" i="17"/>
  <c r="N442" i="25"/>
  <c r="M441" i="17"/>
  <c r="O442" i="25"/>
  <c r="N441" i="17"/>
  <c r="P442" i="25"/>
  <c r="O441" i="17"/>
  <c r="Q442" i="25"/>
  <c r="P441" i="17"/>
  <c r="R442" i="25"/>
  <c r="Q441" i="17"/>
  <c r="S442" i="25"/>
  <c r="R441" i="17"/>
  <c r="T442" i="25"/>
  <c r="S441" i="17"/>
  <c r="U442" i="25"/>
  <c r="T441" i="17"/>
  <c r="V442" i="25"/>
  <c r="U441" i="17"/>
  <c r="W442" i="25"/>
  <c r="V441" i="17"/>
  <c r="X442" i="25"/>
  <c r="W441" i="17"/>
  <c r="Y442" i="25"/>
  <c r="X441" i="17"/>
  <c r="Z442" i="25"/>
  <c r="Y441" i="17"/>
  <c r="AA442" i="25"/>
  <c r="Z441" i="17"/>
  <c r="AB442" i="25"/>
  <c r="AE441" i="17"/>
  <c r="AG441" i="17"/>
  <c r="AH441" i="17"/>
  <c r="AG442" i="25"/>
  <c r="C442" i="17"/>
  <c r="E443" i="25"/>
  <c r="D442" i="17"/>
  <c r="F443" i="25"/>
  <c r="E442" i="17"/>
  <c r="G443" i="25"/>
  <c r="F442" i="17"/>
  <c r="H443" i="25"/>
  <c r="G442" i="17"/>
  <c r="I443" i="25"/>
  <c r="H442" i="17"/>
  <c r="J443" i="25"/>
  <c r="I442" i="17"/>
  <c r="K443" i="25"/>
  <c r="J442" i="17"/>
  <c r="L443" i="25"/>
  <c r="K442" i="17"/>
  <c r="M443" i="25"/>
  <c r="AE443" i="25" s="1"/>
  <c r="AK443" i="25" s="1"/>
  <c r="L442" i="17"/>
  <c r="N443" i="25"/>
  <c r="M442" i="17"/>
  <c r="O443" i="25"/>
  <c r="N442" i="17"/>
  <c r="P443" i="25"/>
  <c r="O442" i="17"/>
  <c r="Q443" i="25"/>
  <c r="P442" i="17"/>
  <c r="R443" i="25"/>
  <c r="Q442" i="17"/>
  <c r="S443" i="25"/>
  <c r="R442" i="17"/>
  <c r="T443" i="25"/>
  <c r="S442" i="17"/>
  <c r="U443" i="25"/>
  <c r="T442" i="17"/>
  <c r="V443" i="25"/>
  <c r="U442" i="17"/>
  <c r="W443" i="25"/>
  <c r="V442" i="17"/>
  <c r="X443" i="25"/>
  <c r="W442" i="17"/>
  <c r="Y443" i="25"/>
  <c r="X442" i="17"/>
  <c r="Z443" i="25"/>
  <c r="Y442" i="17"/>
  <c r="AA443" i="25"/>
  <c r="Z442" i="17"/>
  <c r="AB443" i="25"/>
  <c r="AE442" i="17"/>
  <c r="AG442" i="17"/>
  <c r="AH442" i="17"/>
  <c r="AG443" i="25"/>
  <c r="C443" i="17"/>
  <c r="E444" i="25"/>
  <c r="D443" i="17"/>
  <c r="F444" i="25"/>
  <c r="E443" i="17"/>
  <c r="G444" i="25"/>
  <c r="F443" i="17"/>
  <c r="H444" i="25"/>
  <c r="G443" i="17"/>
  <c r="I444" i="25"/>
  <c r="H443" i="17"/>
  <c r="J444" i="25"/>
  <c r="I443" i="17"/>
  <c r="K444" i="25"/>
  <c r="J443" i="17"/>
  <c r="L444" i="25"/>
  <c r="K443" i="17"/>
  <c r="M444" i="25"/>
  <c r="AE444" i="25" s="1"/>
  <c r="AK444" i="25" s="1"/>
  <c r="L443" i="17"/>
  <c r="N444" i="25"/>
  <c r="M443" i="17"/>
  <c r="O444" i="25"/>
  <c r="N443" i="17"/>
  <c r="P444" i="25"/>
  <c r="O443" i="17"/>
  <c r="Q444" i="25"/>
  <c r="P443" i="17"/>
  <c r="R444" i="25"/>
  <c r="Q443" i="17"/>
  <c r="S444" i="25"/>
  <c r="R443" i="17"/>
  <c r="T444" i="25"/>
  <c r="S443" i="17"/>
  <c r="U444" i="25"/>
  <c r="T443" i="17"/>
  <c r="V444" i="25"/>
  <c r="U443" i="17"/>
  <c r="W444" i="25"/>
  <c r="V443" i="17"/>
  <c r="X444" i="25"/>
  <c r="W443" i="17"/>
  <c r="Y444" i="25"/>
  <c r="X443" i="17"/>
  <c r="Z444" i="25"/>
  <c r="Y443" i="17"/>
  <c r="AA444" i="25"/>
  <c r="Z443" i="17"/>
  <c r="AB444" i="25"/>
  <c r="AE443" i="17"/>
  <c r="AG443" i="17"/>
  <c r="AH443" i="17"/>
  <c r="AG444" i="25"/>
  <c r="C444" i="17"/>
  <c r="E445" i="25"/>
  <c r="D444" i="17"/>
  <c r="F445" i="25"/>
  <c r="E444" i="17"/>
  <c r="G445" i="25"/>
  <c r="F444" i="17"/>
  <c r="H445" i="25"/>
  <c r="G444" i="17"/>
  <c r="I445" i="25"/>
  <c r="H444" i="17"/>
  <c r="J445" i="25"/>
  <c r="I444" i="17"/>
  <c r="K445" i="25"/>
  <c r="J444" i="17"/>
  <c r="L445" i="25"/>
  <c r="K444" i="17"/>
  <c r="M445" i="25"/>
  <c r="AE445" i="25" s="1"/>
  <c r="AK445" i="25" s="1"/>
  <c r="L444" i="17"/>
  <c r="N445" i="25"/>
  <c r="M444" i="17"/>
  <c r="O445" i="25"/>
  <c r="N444" i="17"/>
  <c r="P445" i="25"/>
  <c r="O444" i="17"/>
  <c r="Q445" i="25"/>
  <c r="P444" i="17"/>
  <c r="R445" i="25"/>
  <c r="Q444" i="17"/>
  <c r="S445" i="25"/>
  <c r="R444" i="17"/>
  <c r="T445" i="25"/>
  <c r="S444" i="17"/>
  <c r="U445" i="25"/>
  <c r="T444" i="17"/>
  <c r="V445" i="25"/>
  <c r="U444" i="17"/>
  <c r="W445" i="25"/>
  <c r="V444" i="17"/>
  <c r="X445" i="25"/>
  <c r="W444" i="17"/>
  <c r="Y445" i="25"/>
  <c r="X444" i="17"/>
  <c r="Z445" i="25"/>
  <c r="Y444" i="17"/>
  <c r="AA445" i="25"/>
  <c r="Z444" i="17"/>
  <c r="AB445" i="25"/>
  <c r="AE444" i="17"/>
  <c r="AG444" i="17"/>
  <c r="AH444" i="17"/>
  <c r="AG445" i="25"/>
  <c r="C445" i="17"/>
  <c r="E446" i="25"/>
  <c r="D445" i="17"/>
  <c r="F446" i="25"/>
  <c r="E445" i="17"/>
  <c r="G446" i="25"/>
  <c r="F445" i="17"/>
  <c r="H446" i="25"/>
  <c r="G445" i="17"/>
  <c r="I446" i="25"/>
  <c r="H445" i="17"/>
  <c r="J446" i="25"/>
  <c r="I445" i="17"/>
  <c r="K446" i="25"/>
  <c r="J445" i="17"/>
  <c r="L446" i="25"/>
  <c r="K445" i="17"/>
  <c r="M446" i="25"/>
  <c r="AE446" i="25" s="1"/>
  <c r="AK446" i="25" s="1"/>
  <c r="L445" i="17"/>
  <c r="N446" i="25"/>
  <c r="M445" i="17"/>
  <c r="O446" i="25"/>
  <c r="N445" i="17"/>
  <c r="P446" i="25"/>
  <c r="O445" i="17"/>
  <c r="Q446" i="25"/>
  <c r="P445" i="17"/>
  <c r="R446" i="25"/>
  <c r="Q445" i="17"/>
  <c r="S446" i="25"/>
  <c r="R445" i="17"/>
  <c r="T446" i="25"/>
  <c r="S445" i="17"/>
  <c r="U446" i="25"/>
  <c r="T445" i="17"/>
  <c r="V446" i="25"/>
  <c r="U445" i="17"/>
  <c r="W446" i="25"/>
  <c r="V445" i="17"/>
  <c r="X446" i="25"/>
  <c r="W445" i="17"/>
  <c r="Y446" i="25"/>
  <c r="X445" i="17"/>
  <c r="Z446" i="25"/>
  <c r="Y445" i="17"/>
  <c r="AA446" i="25"/>
  <c r="Z445" i="17"/>
  <c r="AB446" i="25"/>
  <c r="AE445" i="17"/>
  <c r="AG445" i="17"/>
  <c r="AH445" i="17"/>
  <c r="AG446" i="25"/>
  <c r="C446" i="17"/>
  <c r="E447" i="25"/>
  <c r="D446" i="17"/>
  <c r="F447" i="25"/>
  <c r="E446" i="17"/>
  <c r="G447" i="25"/>
  <c r="F446" i="17"/>
  <c r="H447" i="25"/>
  <c r="G446" i="17"/>
  <c r="I447" i="25"/>
  <c r="H446" i="17"/>
  <c r="J447" i="25"/>
  <c r="I446" i="17"/>
  <c r="K447" i="25"/>
  <c r="J446" i="17"/>
  <c r="L447" i="25"/>
  <c r="K446" i="17"/>
  <c r="M447" i="25"/>
  <c r="AE447" i="25" s="1"/>
  <c r="AK447" i="25" s="1"/>
  <c r="L446" i="17"/>
  <c r="N447" i="25"/>
  <c r="M446" i="17"/>
  <c r="O447" i="25"/>
  <c r="N446" i="17"/>
  <c r="P447" i="25"/>
  <c r="O446" i="17"/>
  <c r="Q447" i="25"/>
  <c r="P446" i="17"/>
  <c r="R447" i="25"/>
  <c r="Q446" i="17"/>
  <c r="S447" i="25"/>
  <c r="R446" i="17"/>
  <c r="T447" i="25"/>
  <c r="S446" i="17"/>
  <c r="U447" i="25"/>
  <c r="T446" i="17"/>
  <c r="V447" i="25"/>
  <c r="U446" i="17"/>
  <c r="W447" i="25"/>
  <c r="V446" i="17"/>
  <c r="X447" i="25"/>
  <c r="W446" i="17"/>
  <c r="Y447" i="25"/>
  <c r="X446" i="17"/>
  <c r="Z447" i="25"/>
  <c r="Y446" i="17"/>
  <c r="AA447" i="25"/>
  <c r="Z446" i="17"/>
  <c r="AB447" i="25"/>
  <c r="AE446" i="17"/>
  <c r="AG446" i="17"/>
  <c r="AH446" i="17"/>
  <c r="AG447" i="25"/>
  <c r="C447" i="17"/>
  <c r="E448" i="25"/>
  <c r="D447" i="17"/>
  <c r="F448" i="25"/>
  <c r="E447" i="17"/>
  <c r="G448" i="25"/>
  <c r="F447" i="17"/>
  <c r="H448" i="25"/>
  <c r="G447" i="17"/>
  <c r="I448" i="25"/>
  <c r="H447" i="17"/>
  <c r="J448" i="25"/>
  <c r="I447" i="17"/>
  <c r="K448" i="25"/>
  <c r="J447" i="17"/>
  <c r="L448" i="25"/>
  <c r="K447" i="17"/>
  <c r="M448" i="25"/>
  <c r="AE448" i="25" s="1"/>
  <c r="AK448" i="25" s="1"/>
  <c r="L447" i="17"/>
  <c r="N448" i="25"/>
  <c r="M447" i="17"/>
  <c r="O448" i="25"/>
  <c r="N447" i="17"/>
  <c r="P448" i="25"/>
  <c r="O447" i="17"/>
  <c r="Q448" i="25"/>
  <c r="P447" i="17"/>
  <c r="R448" i="25"/>
  <c r="Q447" i="17"/>
  <c r="S448" i="25"/>
  <c r="R447" i="17"/>
  <c r="T448" i="25"/>
  <c r="S447" i="17"/>
  <c r="U448" i="25"/>
  <c r="T447" i="17"/>
  <c r="V448" i="25"/>
  <c r="U447" i="17"/>
  <c r="W448" i="25"/>
  <c r="V447" i="17"/>
  <c r="X448" i="25"/>
  <c r="W447" i="17"/>
  <c r="Y448" i="25"/>
  <c r="X447" i="17"/>
  <c r="Z448" i="25"/>
  <c r="Y447" i="17"/>
  <c r="AA448" i="25"/>
  <c r="Z447" i="17"/>
  <c r="AB448" i="25"/>
  <c r="AE447" i="17"/>
  <c r="AG447" i="17"/>
  <c r="AH447" i="17"/>
  <c r="AG448" i="25"/>
  <c r="C448" i="17"/>
  <c r="E449" i="25"/>
  <c r="D448" i="17"/>
  <c r="F449" i="25"/>
  <c r="E448" i="17"/>
  <c r="G449" i="25"/>
  <c r="F448" i="17"/>
  <c r="H449" i="25"/>
  <c r="G448" i="17"/>
  <c r="I449" i="25"/>
  <c r="H448" i="17"/>
  <c r="J449" i="25"/>
  <c r="I448" i="17"/>
  <c r="K449" i="25"/>
  <c r="J448" i="17"/>
  <c r="L449" i="25"/>
  <c r="K448" i="17"/>
  <c r="M449" i="25"/>
  <c r="AE449" i="25" s="1"/>
  <c r="AK449" i="25" s="1"/>
  <c r="L448" i="17"/>
  <c r="N449" i="25"/>
  <c r="M448" i="17"/>
  <c r="O449" i="25"/>
  <c r="N448" i="17"/>
  <c r="P449" i="25"/>
  <c r="O448" i="17"/>
  <c r="Q449" i="25"/>
  <c r="P448" i="17"/>
  <c r="R449" i="25"/>
  <c r="Q448" i="17"/>
  <c r="S449" i="25"/>
  <c r="R448" i="17"/>
  <c r="T449" i="25"/>
  <c r="S448" i="17"/>
  <c r="U449" i="25"/>
  <c r="T448" i="17"/>
  <c r="V449" i="25"/>
  <c r="U448" i="17"/>
  <c r="W449" i="25"/>
  <c r="V448" i="17"/>
  <c r="X449" i="25"/>
  <c r="W448" i="17"/>
  <c r="Y449" i="25"/>
  <c r="X448" i="17"/>
  <c r="Z449" i="25"/>
  <c r="Y448" i="17"/>
  <c r="AA449" i="25"/>
  <c r="Z448" i="17"/>
  <c r="AB449" i="25"/>
  <c r="AE448" i="17"/>
  <c r="AG448" i="17"/>
  <c r="AH448" i="17"/>
  <c r="AG449" i="25"/>
  <c r="C449" i="17"/>
  <c r="E450" i="25"/>
  <c r="D449" i="17"/>
  <c r="F450" i="25"/>
  <c r="E449" i="17"/>
  <c r="G450" i="25"/>
  <c r="F449" i="17"/>
  <c r="H450" i="25"/>
  <c r="G449" i="17"/>
  <c r="I450" i="25"/>
  <c r="H449" i="17"/>
  <c r="J450" i="25"/>
  <c r="I449" i="17"/>
  <c r="K450" i="25"/>
  <c r="J449" i="17"/>
  <c r="L450" i="25"/>
  <c r="K449" i="17"/>
  <c r="M450" i="25"/>
  <c r="AE450" i="25" s="1"/>
  <c r="AK450" i="25" s="1"/>
  <c r="L449" i="17"/>
  <c r="N450" i="25"/>
  <c r="M449" i="17"/>
  <c r="O450" i="25"/>
  <c r="N449" i="17"/>
  <c r="P450" i="25"/>
  <c r="O449" i="17"/>
  <c r="Q450" i="25"/>
  <c r="P449" i="17"/>
  <c r="R450" i="25"/>
  <c r="Q449" i="17"/>
  <c r="S450" i="25"/>
  <c r="R449" i="17"/>
  <c r="T450" i="25"/>
  <c r="S449" i="17"/>
  <c r="U450" i="25"/>
  <c r="T449" i="17"/>
  <c r="V450" i="25"/>
  <c r="U449" i="17"/>
  <c r="W450" i="25"/>
  <c r="V449" i="17"/>
  <c r="X450" i="25"/>
  <c r="W449" i="17"/>
  <c r="Y450" i="25"/>
  <c r="X449" i="17"/>
  <c r="Z450" i="25"/>
  <c r="Y449" i="17"/>
  <c r="AA450" i="25"/>
  <c r="Z449" i="17"/>
  <c r="AB450" i="25"/>
  <c r="AE449" i="17"/>
  <c r="AG449" i="17"/>
  <c r="AH449" i="17"/>
  <c r="AG450" i="25"/>
  <c r="C450" i="17"/>
  <c r="E451" i="25"/>
  <c r="D450" i="17"/>
  <c r="F451" i="25"/>
  <c r="E450" i="17"/>
  <c r="G451" i="25"/>
  <c r="F450" i="17"/>
  <c r="H451" i="25"/>
  <c r="G450" i="17"/>
  <c r="I451" i="25"/>
  <c r="H450" i="17"/>
  <c r="J451" i="25"/>
  <c r="I450" i="17"/>
  <c r="K451" i="25"/>
  <c r="J450" i="17"/>
  <c r="L451" i="25"/>
  <c r="K450" i="17"/>
  <c r="M451" i="25"/>
  <c r="AE451" i="25" s="1"/>
  <c r="AK451" i="25" s="1"/>
  <c r="L450" i="17"/>
  <c r="N451" i="25"/>
  <c r="M450" i="17"/>
  <c r="O451" i="25"/>
  <c r="N450" i="17"/>
  <c r="P451" i="25"/>
  <c r="O450" i="17"/>
  <c r="Q451" i="25"/>
  <c r="P450" i="17"/>
  <c r="R451" i="25"/>
  <c r="Q450" i="17"/>
  <c r="S451" i="25"/>
  <c r="R450" i="17"/>
  <c r="T451" i="25"/>
  <c r="S450" i="17"/>
  <c r="U451" i="25"/>
  <c r="T450" i="17"/>
  <c r="V451" i="25"/>
  <c r="U450" i="17"/>
  <c r="W451" i="25"/>
  <c r="V450" i="17"/>
  <c r="X451" i="25"/>
  <c r="W450" i="17"/>
  <c r="Y451" i="25"/>
  <c r="X450" i="17"/>
  <c r="Z451" i="25"/>
  <c r="Y450" i="17"/>
  <c r="AA451" i="25"/>
  <c r="Z450" i="17"/>
  <c r="AB451" i="25"/>
  <c r="AE450" i="17"/>
  <c r="AG450" i="17"/>
  <c r="AH450" i="17"/>
  <c r="AG451" i="25"/>
  <c r="C451" i="17"/>
  <c r="E452" i="25"/>
  <c r="D451" i="17"/>
  <c r="F452" i="25"/>
  <c r="E451" i="17"/>
  <c r="G452" i="25"/>
  <c r="F451" i="17"/>
  <c r="H452" i="25"/>
  <c r="G451" i="17"/>
  <c r="I452" i="25"/>
  <c r="H451" i="17"/>
  <c r="J452" i="25"/>
  <c r="I451" i="17"/>
  <c r="K452" i="25"/>
  <c r="J451" i="17"/>
  <c r="L452" i="25"/>
  <c r="K451" i="17"/>
  <c r="M452" i="25"/>
  <c r="AE452" i="25" s="1"/>
  <c r="AK452" i="25" s="1"/>
  <c r="L451" i="17"/>
  <c r="N452" i="25"/>
  <c r="M451" i="17"/>
  <c r="O452" i="25"/>
  <c r="N451" i="17"/>
  <c r="P452" i="25"/>
  <c r="O451" i="17"/>
  <c r="Q452" i="25"/>
  <c r="P451" i="17"/>
  <c r="R452" i="25"/>
  <c r="Q451" i="17"/>
  <c r="S452" i="25"/>
  <c r="R451" i="17"/>
  <c r="T452" i="25"/>
  <c r="S451" i="17"/>
  <c r="U452" i="25"/>
  <c r="T451" i="17"/>
  <c r="V452" i="25"/>
  <c r="U451" i="17"/>
  <c r="W452" i="25"/>
  <c r="V451" i="17"/>
  <c r="X452" i="25"/>
  <c r="W451" i="17"/>
  <c r="Y452" i="25"/>
  <c r="X451" i="17"/>
  <c r="Z452" i="25"/>
  <c r="Y451" i="17"/>
  <c r="AA452" i="25"/>
  <c r="Z451" i="17"/>
  <c r="AB452" i="25"/>
  <c r="AE451" i="17"/>
  <c r="AG451" i="17"/>
  <c r="AH451" i="17"/>
  <c r="AG452" i="25"/>
  <c r="C452" i="17"/>
  <c r="E453" i="25"/>
  <c r="D452" i="17"/>
  <c r="F453" i="25"/>
  <c r="E452" i="17"/>
  <c r="G453" i="25"/>
  <c r="F452" i="17"/>
  <c r="H453" i="25"/>
  <c r="G452" i="17"/>
  <c r="I453" i="25"/>
  <c r="H452" i="17"/>
  <c r="J453" i="25"/>
  <c r="I452" i="17"/>
  <c r="K453" i="25"/>
  <c r="J452" i="17"/>
  <c r="L453" i="25"/>
  <c r="K452" i="17"/>
  <c r="M453" i="25"/>
  <c r="AE453" i="25" s="1"/>
  <c r="AK453" i="25" s="1"/>
  <c r="L452" i="17"/>
  <c r="N453" i="25"/>
  <c r="M452" i="17"/>
  <c r="O453" i="25"/>
  <c r="N452" i="17"/>
  <c r="P453" i="25"/>
  <c r="O452" i="17"/>
  <c r="Q453" i="25"/>
  <c r="P452" i="17"/>
  <c r="R453" i="25"/>
  <c r="Q452" i="17"/>
  <c r="S453" i="25"/>
  <c r="R452" i="17"/>
  <c r="T453" i="25"/>
  <c r="S452" i="17"/>
  <c r="U453" i="25"/>
  <c r="T452" i="17"/>
  <c r="V453" i="25"/>
  <c r="U452" i="17"/>
  <c r="W453" i="25"/>
  <c r="V452" i="17"/>
  <c r="X453" i="25"/>
  <c r="W452" i="17"/>
  <c r="Y453" i="25"/>
  <c r="X452" i="17"/>
  <c r="Z453" i="25"/>
  <c r="Y452" i="17"/>
  <c r="AA453" i="25"/>
  <c r="Z452" i="17"/>
  <c r="AB453" i="25"/>
  <c r="AE452" i="17"/>
  <c r="AG452" i="17"/>
  <c r="AH452" i="17"/>
  <c r="AG453" i="25"/>
  <c r="C453" i="17"/>
  <c r="E454" i="25"/>
  <c r="D453" i="17"/>
  <c r="F454" i="25"/>
  <c r="E453" i="17"/>
  <c r="G454" i="25"/>
  <c r="F453" i="17"/>
  <c r="H454" i="25"/>
  <c r="G453" i="17"/>
  <c r="I454" i="25"/>
  <c r="H453" i="17"/>
  <c r="J454" i="25"/>
  <c r="I453" i="17"/>
  <c r="K454" i="25"/>
  <c r="J453" i="17"/>
  <c r="L454" i="25"/>
  <c r="K453" i="17"/>
  <c r="M454" i="25"/>
  <c r="AE454" i="25" s="1"/>
  <c r="AK454" i="25" s="1"/>
  <c r="L453" i="17"/>
  <c r="N454" i="25"/>
  <c r="M453" i="17"/>
  <c r="O454" i="25"/>
  <c r="N453" i="17"/>
  <c r="P454" i="25"/>
  <c r="O453" i="17"/>
  <c r="Q454" i="25"/>
  <c r="P453" i="17"/>
  <c r="R454" i="25"/>
  <c r="Q453" i="17"/>
  <c r="S454" i="25"/>
  <c r="R453" i="17"/>
  <c r="T454" i="25"/>
  <c r="S453" i="17"/>
  <c r="U454" i="25"/>
  <c r="T453" i="17"/>
  <c r="V454" i="25"/>
  <c r="U453" i="17"/>
  <c r="W454" i="25"/>
  <c r="V453" i="17"/>
  <c r="X454" i="25"/>
  <c r="W453" i="17"/>
  <c r="Y454" i="25"/>
  <c r="X453" i="17"/>
  <c r="Z454" i="25"/>
  <c r="Y453" i="17"/>
  <c r="AA454" i="25"/>
  <c r="Z453" i="17"/>
  <c r="AB454" i="25"/>
  <c r="AE453" i="17"/>
  <c r="AG453" i="17"/>
  <c r="AH453" i="17"/>
  <c r="AG454" i="25"/>
  <c r="C454" i="17"/>
  <c r="E455" i="25"/>
  <c r="D454" i="17"/>
  <c r="F455" i="25"/>
  <c r="E454" i="17"/>
  <c r="G455" i="25"/>
  <c r="F454" i="17"/>
  <c r="H455" i="25"/>
  <c r="G454" i="17"/>
  <c r="I455" i="25"/>
  <c r="H454" i="17"/>
  <c r="J455" i="25"/>
  <c r="I454" i="17"/>
  <c r="K455" i="25"/>
  <c r="J454" i="17"/>
  <c r="L455" i="25"/>
  <c r="K454" i="17"/>
  <c r="M455" i="25"/>
  <c r="AE455" i="25" s="1"/>
  <c r="AK455" i="25" s="1"/>
  <c r="L454" i="17"/>
  <c r="N455" i="25"/>
  <c r="M454" i="17"/>
  <c r="O455" i="25"/>
  <c r="N454" i="17"/>
  <c r="P455" i="25"/>
  <c r="O454" i="17"/>
  <c r="Q455" i="25"/>
  <c r="P454" i="17"/>
  <c r="R455" i="25"/>
  <c r="Q454" i="17"/>
  <c r="S455" i="25"/>
  <c r="R454" i="17"/>
  <c r="T455" i="25"/>
  <c r="S454" i="17"/>
  <c r="U455" i="25"/>
  <c r="T454" i="17"/>
  <c r="V455" i="25"/>
  <c r="U454" i="17"/>
  <c r="W455" i="25"/>
  <c r="V454" i="17"/>
  <c r="X455" i="25"/>
  <c r="W454" i="17"/>
  <c r="Y455" i="25"/>
  <c r="X454" i="17"/>
  <c r="Z455" i="25"/>
  <c r="Y454" i="17"/>
  <c r="AA455" i="25"/>
  <c r="Z454" i="17"/>
  <c r="AB455" i="25"/>
  <c r="AE454" i="17"/>
  <c r="AG454" i="17"/>
  <c r="AH454" i="17"/>
  <c r="AG455" i="25"/>
  <c r="C455" i="17"/>
  <c r="E456" i="25"/>
  <c r="D455" i="17"/>
  <c r="F456" i="25"/>
  <c r="E455" i="17"/>
  <c r="G456" i="25"/>
  <c r="F455" i="17"/>
  <c r="H456" i="25"/>
  <c r="G455" i="17"/>
  <c r="I456" i="25"/>
  <c r="H455" i="17"/>
  <c r="J456" i="25"/>
  <c r="I455" i="17"/>
  <c r="K456" i="25"/>
  <c r="J455" i="17"/>
  <c r="L456" i="25"/>
  <c r="K455" i="17"/>
  <c r="M456" i="25"/>
  <c r="AE456" i="25" s="1"/>
  <c r="AK456" i="25" s="1"/>
  <c r="L455" i="17"/>
  <c r="N456" i="25"/>
  <c r="M455" i="17"/>
  <c r="O456" i="25"/>
  <c r="N455" i="17"/>
  <c r="P456" i="25"/>
  <c r="O455" i="17"/>
  <c r="Q456" i="25"/>
  <c r="P455" i="17"/>
  <c r="R456" i="25"/>
  <c r="Q455" i="17"/>
  <c r="S456" i="25"/>
  <c r="R455" i="17"/>
  <c r="T456" i="25"/>
  <c r="S455" i="17"/>
  <c r="U456" i="25"/>
  <c r="T455" i="17"/>
  <c r="V456" i="25"/>
  <c r="U455" i="17"/>
  <c r="W456" i="25"/>
  <c r="V455" i="17"/>
  <c r="X456" i="25"/>
  <c r="W455" i="17"/>
  <c r="Y456" i="25"/>
  <c r="X455" i="17"/>
  <c r="Z456" i="25"/>
  <c r="Y455" i="17"/>
  <c r="AA456" i="25"/>
  <c r="Z455" i="17"/>
  <c r="AB456" i="25"/>
  <c r="AE455" i="17"/>
  <c r="AG455" i="17"/>
  <c r="AH455" i="17"/>
  <c r="AG456" i="25"/>
  <c r="C456" i="17"/>
  <c r="E457" i="25"/>
  <c r="D456" i="17"/>
  <c r="F457" i="25"/>
  <c r="E456" i="17"/>
  <c r="G457" i="25"/>
  <c r="F456" i="17"/>
  <c r="H457" i="25"/>
  <c r="G456" i="17"/>
  <c r="I457" i="25"/>
  <c r="H456" i="17"/>
  <c r="J457" i="25"/>
  <c r="I456" i="17"/>
  <c r="K457" i="25"/>
  <c r="J456" i="17"/>
  <c r="L457" i="25"/>
  <c r="K456" i="17"/>
  <c r="M457" i="25"/>
  <c r="AE457" i="25" s="1"/>
  <c r="AK457" i="25" s="1"/>
  <c r="L456" i="17"/>
  <c r="N457" i="25"/>
  <c r="M456" i="17"/>
  <c r="O457" i="25"/>
  <c r="N456" i="17"/>
  <c r="P457" i="25"/>
  <c r="O456" i="17"/>
  <c r="Q457" i="25"/>
  <c r="P456" i="17"/>
  <c r="R457" i="25"/>
  <c r="Q456" i="17"/>
  <c r="S457" i="25"/>
  <c r="R456" i="17"/>
  <c r="T457" i="25"/>
  <c r="S456" i="17"/>
  <c r="U457" i="25"/>
  <c r="T456" i="17"/>
  <c r="V457" i="25"/>
  <c r="U456" i="17"/>
  <c r="W457" i="25"/>
  <c r="V456" i="17"/>
  <c r="X457" i="25"/>
  <c r="W456" i="17"/>
  <c r="Y457" i="25"/>
  <c r="X456" i="17"/>
  <c r="Z457" i="25"/>
  <c r="Y456" i="17"/>
  <c r="AA457" i="25"/>
  <c r="Z456" i="17"/>
  <c r="AB457" i="25"/>
  <c r="AE456" i="17"/>
  <c r="AG456" i="17"/>
  <c r="AH456" i="17"/>
  <c r="AG457" i="25"/>
  <c r="C457" i="17"/>
  <c r="E458" i="25"/>
  <c r="D457" i="17"/>
  <c r="F458" i="25"/>
  <c r="E457" i="17"/>
  <c r="G458" i="25"/>
  <c r="F457" i="17"/>
  <c r="H458" i="25"/>
  <c r="G457" i="17"/>
  <c r="I458" i="25"/>
  <c r="H457" i="17"/>
  <c r="J458" i="25"/>
  <c r="I457" i="17"/>
  <c r="K458" i="25"/>
  <c r="J457" i="17"/>
  <c r="L458" i="25"/>
  <c r="K457" i="17"/>
  <c r="M458" i="25"/>
  <c r="AE458" i="25" s="1"/>
  <c r="AK458" i="25" s="1"/>
  <c r="L457" i="17"/>
  <c r="N458" i="25"/>
  <c r="M457" i="17"/>
  <c r="O458" i="25"/>
  <c r="N457" i="17"/>
  <c r="P458" i="25"/>
  <c r="O457" i="17"/>
  <c r="Q458" i="25"/>
  <c r="P457" i="17"/>
  <c r="R458" i="25"/>
  <c r="Q457" i="17"/>
  <c r="S458" i="25"/>
  <c r="R457" i="17"/>
  <c r="T458" i="25"/>
  <c r="S457" i="17"/>
  <c r="U458" i="25"/>
  <c r="T457" i="17"/>
  <c r="V458" i="25"/>
  <c r="U457" i="17"/>
  <c r="W458" i="25"/>
  <c r="V457" i="17"/>
  <c r="X458" i="25"/>
  <c r="W457" i="17"/>
  <c r="Y458" i="25"/>
  <c r="X457" i="17"/>
  <c r="Z458" i="25"/>
  <c r="Y457" i="17"/>
  <c r="AA458" i="25"/>
  <c r="Z457" i="17"/>
  <c r="AB458" i="25"/>
  <c r="AE457" i="17"/>
  <c r="AG457" i="17"/>
  <c r="AH457" i="17"/>
  <c r="AG458" i="25"/>
  <c r="C458" i="17"/>
  <c r="E459" i="25"/>
  <c r="D458" i="17"/>
  <c r="F459" i="25"/>
  <c r="E458" i="17"/>
  <c r="G459" i="25"/>
  <c r="F458" i="17"/>
  <c r="H459" i="25"/>
  <c r="G458" i="17"/>
  <c r="I459" i="25"/>
  <c r="H458" i="17"/>
  <c r="J459" i="25"/>
  <c r="I458" i="17"/>
  <c r="K459" i="25"/>
  <c r="J458" i="17"/>
  <c r="L459" i="25"/>
  <c r="K458" i="17"/>
  <c r="M459" i="25"/>
  <c r="AE459" i="25" s="1"/>
  <c r="AK459" i="25" s="1"/>
  <c r="L458" i="17"/>
  <c r="N459" i="25"/>
  <c r="M458" i="17"/>
  <c r="O459" i="25"/>
  <c r="N458" i="17"/>
  <c r="P459" i="25"/>
  <c r="O458" i="17"/>
  <c r="Q459" i="25"/>
  <c r="P458" i="17"/>
  <c r="R459" i="25"/>
  <c r="Q458" i="17"/>
  <c r="S459" i="25"/>
  <c r="R458" i="17"/>
  <c r="T459" i="25"/>
  <c r="S458" i="17"/>
  <c r="U459" i="25"/>
  <c r="T458" i="17"/>
  <c r="V459" i="25"/>
  <c r="U458" i="17"/>
  <c r="W459" i="25"/>
  <c r="V458" i="17"/>
  <c r="X459" i="25"/>
  <c r="W458" i="17"/>
  <c r="Y459" i="25"/>
  <c r="X458" i="17"/>
  <c r="Z459" i="25"/>
  <c r="Y458" i="17"/>
  <c r="AA459" i="25"/>
  <c r="Z458" i="17"/>
  <c r="AB459" i="25"/>
  <c r="AE458" i="17"/>
  <c r="AG458" i="17"/>
  <c r="AH458" i="17"/>
  <c r="AG459" i="25"/>
  <c r="C459" i="17"/>
  <c r="E460" i="25"/>
  <c r="D459" i="17"/>
  <c r="F460" i="25"/>
  <c r="E459" i="17"/>
  <c r="G460" i="25"/>
  <c r="F459" i="17"/>
  <c r="H460" i="25"/>
  <c r="G459" i="17"/>
  <c r="I460" i="25"/>
  <c r="H459" i="17"/>
  <c r="J460" i="25"/>
  <c r="I459" i="17"/>
  <c r="K460" i="25"/>
  <c r="J459" i="17"/>
  <c r="L460" i="25"/>
  <c r="K459" i="17"/>
  <c r="M460" i="25"/>
  <c r="AE460" i="25" s="1"/>
  <c r="AK460" i="25" s="1"/>
  <c r="L459" i="17"/>
  <c r="N460" i="25"/>
  <c r="M459" i="17"/>
  <c r="O460" i="25"/>
  <c r="N459" i="17"/>
  <c r="P460" i="25"/>
  <c r="O459" i="17"/>
  <c r="Q460" i="25"/>
  <c r="P459" i="17"/>
  <c r="R460" i="25"/>
  <c r="Q459" i="17"/>
  <c r="S460" i="25"/>
  <c r="R459" i="17"/>
  <c r="T460" i="25"/>
  <c r="S459" i="17"/>
  <c r="U460" i="25"/>
  <c r="T459" i="17"/>
  <c r="V460" i="25"/>
  <c r="U459" i="17"/>
  <c r="W460" i="25"/>
  <c r="V459" i="17"/>
  <c r="X460" i="25"/>
  <c r="W459" i="17"/>
  <c r="Y460" i="25"/>
  <c r="X459" i="17"/>
  <c r="Z460" i="25"/>
  <c r="Y459" i="17"/>
  <c r="AA460" i="25"/>
  <c r="Z459" i="17"/>
  <c r="AB460" i="25"/>
  <c r="AE459" i="17"/>
  <c r="AG459" i="17"/>
  <c r="AH459" i="17"/>
  <c r="AG460" i="25"/>
  <c r="C4" i="17"/>
  <c r="E5" i="25"/>
  <c r="D4" i="17"/>
  <c r="F5" i="25"/>
  <c r="E4" i="17"/>
  <c r="G5" i="25"/>
  <c r="F4" i="17"/>
  <c r="H5" i="25"/>
  <c r="G4" i="17"/>
  <c r="I5" i="25"/>
  <c r="H4" i="17"/>
  <c r="J5" i="25"/>
  <c r="I4" i="17"/>
  <c r="K5" i="25"/>
  <c r="J4" i="17"/>
  <c r="L5" i="25"/>
  <c r="K4" i="17"/>
  <c r="M5" i="25"/>
  <c r="AE5" i="25" s="1"/>
  <c r="AK5" i="25" s="1"/>
  <c r="L4" i="17"/>
  <c r="N5" i="25"/>
  <c r="M4" i="17"/>
  <c r="O5" i="25"/>
  <c r="N4" i="17"/>
  <c r="P5" i="25"/>
  <c r="O4" i="17"/>
  <c r="Q5" i="25"/>
  <c r="P4" i="17"/>
  <c r="R5" i="25"/>
  <c r="Q4" i="17"/>
  <c r="S5" i="25"/>
  <c r="R4" i="17"/>
  <c r="T5" i="25"/>
  <c r="S4" i="17"/>
  <c r="U5" i="25"/>
  <c r="T4" i="17"/>
  <c r="V5" i="25"/>
  <c r="U4" i="17"/>
  <c r="W5" i="25"/>
  <c r="V4" i="17"/>
  <c r="X5" i="25"/>
  <c r="W4" i="17"/>
  <c r="Y5" i="25"/>
  <c r="X4" i="17"/>
  <c r="Z5" i="25"/>
  <c r="Y4" i="17"/>
  <c r="AA5" i="25"/>
  <c r="Z4" i="17"/>
  <c r="AB5" i="25"/>
  <c r="AE4" i="17"/>
  <c r="AG4" i="17"/>
  <c r="AH4" i="17"/>
  <c r="AG5" i="25"/>
  <c r="C5" i="17"/>
  <c r="E6" i="25"/>
  <c r="D5" i="17"/>
  <c r="F6" i="25"/>
  <c r="E5" i="17"/>
  <c r="G6" i="25"/>
  <c r="F5" i="17"/>
  <c r="H6" i="25"/>
  <c r="G5" i="17"/>
  <c r="I6" i="25"/>
  <c r="H5" i="17"/>
  <c r="J6" i="25"/>
  <c r="I5" i="17"/>
  <c r="K6" i="25"/>
  <c r="J5" i="17"/>
  <c r="L6" i="25"/>
  <c r="K5" i="17"/>
  <c r="M6" i="25"/>
  <c r="AE6" i="25" s="1"/>
  <c r="AK6" i="25" s="1"/>
  <c r="L5" i="17"/>
  <c r="N6" i="25"/>
  <c r="M5" i="17"/>
  <c r="O6" i="25"/>
  <c r="N5" i="17"/>
  <c r="P6" i="25"/>
  <c r="O5" i="17"/>
  <c r="Q6" i="25"/>
  <c r="P5" i="17"/>
  <c r="R6" i="25"/>
  <c r="Q5" i="17"/>
  <c r="S6" i="25"/>
  <c r="R5" i="17"/>
  <c r="T6" i="25"/>
  <c r="S5" i="17"/>
  <c r="U6" i="25"/>
  <c r="T5" i="17"/>
  <c r="V6" i="25"/>
  <c r="U5" i="17"/>
  <c r="W6" i="25"/>
  <c r="V5" i="17"/>
  <c r="X6" i="25"/>
  <c r="W5" i="17"/>
  <c r="Y6" i="25"/>
  <c r="X5" i="17"/>
  <c r="Z6" i="25"/>
  <c r="Y5" i="17"/>
  <c r="AA6" i="25"/>
  <c r="Z5" i="17"/>
  <c r="AB6" i="25"/>
  <c r="AE5" i="17"/>
  <c r="AG5" i="17"/>
  <c r="AH5" i="17"/>
  <c r="AG6" i="25"/>
  <c r="C6" i="17"/>
  <c r="E7" i="25"/>
  <c r="D6" i="17"/>
  <c r="F7" i="25"/>
  <c r="E6" i="17"/>
  <c r="G7" i="25"/>
  <c r="F6" i="17"/>
  <c r="H7" i="25"/>
  <c r="G6" i="17"/>
  <c r="I7" i="25"/>
  <c r="H6" i="17"/>
  <c r="J7" i="25"/>
  <c r="I6" i="17"/>
  <c r="K7" i="25"/>
  <c r="J6" i="17"/>
  <c r="L7" i="25"/>
  <c r="K6" i="17"/>
  <c r="M7" i="25"/>
  <c r="AE7" i="25" s="1"/>
  <c r="AK7" i="25" s="1"/>
  <c r="L6" i="17"/>
  <c r="N7" i="25"/>
  <c r="M6" i="17"/>
  <c r="O7" i="25"/>
  <c r="N6" i="17"/>
  <c r="P7" i="25"/>
  <c r="O6" i="17"/>
  <c r="Q7" i="25"/>
  <c r="P6" i="17"/>
  <c r="R7" i="25"/>
  <c r="Q6" i="17"/>
  <c r="S7" i="25"/>
  <c r="R6" i="17"/>
  <c r="T7" i="25"/>
  <c r="S6" i="17"/>
  <c r="U7" i="25"/>
  <c r="T6" i="17"/>
  <c r="V7" i="25"/>
  <c r="U6" i="17"/>
  <c r="W7" i="25"/>
  <c r="V6" i="17"/>
  <c r="X7" i="25"/>
  <c r="W6" i="17"/>
  <c r="Y7" i="25"/>
  <c r="X6" i="17"/>
  <c r="Z7" i="25"/>
  <c r="Y6" i="17"/>
  <c r="AA7" i="25"/>
  <c r="Z6" i="17"/>
  <c r="AB7" i="25"/>
  <c r="AE6" i="17"/>
  <c r="AG6" i="17"/>
  <c r="AH6" i="17"/>
  <c r="AG7" i="25"/>
  <c r="C7" i="17"/>
  <c r="E8" i="25"/>
  <c r="D7" i="17"/>
  <c r="F8" i="25"/>
  <c r="E7" i="17"/>
  <c r="G8" i="25"/>
  <c r="F7" i="17"/>
  <c r="H8" i="25"/>
  <c r="G7" i="17"/>
  <c r="I8" i="25"/>
  <c r="H7" i="17"/>
  <c r="J8" i="25"/>
  <c r="I7" i="17"/>
  <c r="K8" i="25"/>
  <c r="J7" i="17"/>
  <c r="L8" i="25"/>
  <c r="K7" i="17"/>
  <c r="M8" i="25"/>
  <c r="AE8" i="25" s="1"/>
  <c r="AK8" i="25" s="1"/>
  <c r="L7" i="17"/>
  <c r="N8" i="25"/>
  <c r="M7" i="17"/>
  <c r="O8" i="25"/>
  <c r="N7" i="17"/>
  <c r="P8" i="25"/>
  <c r="O7" i="17"/>
  <c r="Q8" i="25"/>
  <c r="P7" i="17"/>
  <c r="R8" i="25"/>
  <c r="Q7" i="17"/>
  <c r="S8" i="25"/>
  <c r="R7" i="17"/>
  <c r="T8" i="25"/>
  <c r="S7" i="17"/>
  <c r="U8" i="25"/>
  <c r="T7" i="17"/>
  <c r="V8" i="25"/>
  <c r="U7" i="17"/>
  <c r="W8" i="25"/>
  <c r="V7" i="17"/>
  <c r="X8" i="25"/>
  <c r="W7" i="17"/>
  <c r="Y8" i="25"/>
  <c r="X7" i="17"/>
  <c r="Z8" i="25"/>
  <c r="Y7" i="17"/>
  <c r="AA8" i="25"/>
  <c r="Z7" i="17"/>
  <c r="AB8" i="25"/>
  <c r="AE7" i="17"/>
  <c r="AG7" i="17"/>
  <c r="AH7" i="17"/>
  <c r="AG8" i="25"/>
  <c r="C8" i="17"/>
  <c r="E9" i="25"/>
  <c r="D8" i="17"/>
  <c r="F9" i="25"/>
  <c r="E8" i="17"/>
  <c r="G9" i="25"/>
  <c r="F8" i="17"/>
  <c r="H9" i="25"/>
  <c r="G8" i="17"/>
  <c r="I9" i="25"/>
  <c r="H8" i="17"/>
  <c r="J9" i="25"/>
  <c r="I8" i="17"/>
  <c r="K9" i="25"/>
  <c r="J8" i="17"/>
  <c r="L9" i="25"/>
  <c r="K8" i="17"/>
  <c r="M9" i="25"/>
  <c r="AE9" i="25" s="1"/>
  <c r="AK9" i="25" s="1"/>
  <c r="L8" i="17"/>
  <c r="N9" i="25"/>
  <c r="M8" i="17"/>
  <c r="O9" i="25"/>
  <c r="N8" i="17"/>
  <c r="P9" i="25"/>
  <c r="O8" i="17"/>
  <c r="Q9" i="25"/>
  <c r="P8" i="17"/>
  <c r="R9" i="25"/>
  <c r="Q8" i="17"/>
  <c r="S9" i="25"/>
  <c r="R8" i="17"/>
  <c r="T9" i="25"/>
  <c r="S8" i="17"/>
  <c r="U9" i="25"/>
  <c r="T8" i="17"/>
  <c r="V9" i="25"/>
  <c r="U8" i="17"/>
  <c r="W9" i="25"/>
  <c r="V8" i="17"/>
  <c r="X9" i="25"/>
  <c r="W8" i="17"/>
  <c r="Y9" i="25"/>
  <c r="X8" i="17"/>
  <c r="Z9" i="25"/>
  <c r="Y8" i="17"/>
  <c r="AA9" i="25"/>
  <c r="Z8" i="17"/>
  <c r="AB9" i="25"/>
  <c r="AE8" i="17"/>
  <c r="AG8" i="17"/>
  <c r="AH8" i="17"/>
  <c r="AG9" i="25"/>
  <c r="C9" i="17"/>
  <c r="E10" i="25"/>
  <c r="D9" i="17"/>
  <c r="F10" i="25"/>
  <c r="E9" i="17"/>
  <c r="G10" i="25"/>
  <c r="F9" i="17"/>
  <c r="H10" i="25"/>
  <c r="G9" i="17"/>
  <c r="I10" i="25"/>
  <c r="H9" i="17"/>
  <c r="J10" i="25"/>
  <c r="I9" i="17"/>
  <c r="K10" i="25"/>
  <c r="J9" i="17"/>
  <c r="L10" i="25"/>
  <c r="K9" i="17"/>
  <c r="M10" i="25"/>
  <c r="AE10" i="25" s="1"/>
  <c r="AK10" i="25" s="1"/>
  <c r="L9" i="17"/>
  <c r="N10" i="25"/>
  <c r="M9" i="17"/>
  <c r="O10" i="25"/>
  <c r="N9" i="17"/>
  <c r="P10" i="25"/>
  <c r="O9" i="17"/>
  <c r="Q10" i="25"/>
  <c r="P9" i="17"/>
  <c r="R10" i="25"/>
  <c r="Q9" i="17"/>
  <c r="S10" i="25"/>
  <c r="R9" i="17"/>
  <c r="T10" i="25"/>
  <c r="S9" i="17"/>
  <c r="U10" i="25"/>
  <c r="T9" i="17"/>
  <c r="V10" i="25"/>
  <c r="U9" i="17"/>
  <c r="W10" i="25"/>
  <c r="V9" i="17"/>
  <c r="X10" i="25"/>
  <c r="W9" i="17"/>
  <c r="Y10" i="25"/>
  <c r="X9" i="17"/>
  <c r="Z10" i="25"/>
  <c r="Y9" i="17"/>
  <c r="AA10" i="25"/>
  <c r="Z9" i="17"/>
  <c r="AB10" i="25"/>
  <c r="AE9" i="17"/>
  <c r="AG9" i="17"/>
  <c r="AH9" i="17"/>
  <c r="AG10" i="25"/>
  <c r="C10" i="17"/>
  <c r="E11" i="25"/>
  <c r="D10" i="17"/>
  <c r="F11" i="25"/>
  <c r="E10" i="17"/>
  <c r="G11" i="25"/>
  <c r="F10" i="17"/>
  <c r="H11" i="25"/>
  <c r="G10" i="17"/>
  <c r="I11" i="25"/>
  <c r="H10" i="17"/>
  <c r="J11" i="25"/>
  <c r="I10" i="17"/>
  <c r="K11" i="25"/>
  <c r="J10" i="17"/>
  <c r="L11" i="25"/>
  <c r="K10" i="17"/>
  <c r="M11" i="25"/>
  <c r="AE11" i="25" s="1"/>
  <c r="AK11" i="25" s="1"/>
  <c r="L10" i="17"/>
  <c r="N11" i="25"/>
  <c r="M10" i="17"/>
  <c r="O11" i="25"/>
  <c r="N10" i="17"/>
  <c r="P11" i="25"/>
  <c r="O10" i="17"/>
  <c r="Q11" i="25"/>
  <c r="P10" i="17"/>
  <c r="R11" i="25"/>
  <c r="Q10" i="17"/>
  <c r="S11" i="25"/>
  <c r="R10" i="17"/>
  <c r="T11" i="25"/>
  <c r="S10" i="17"/>
  <c r="U11" i="25"/>
  <c r="T10" i="17"/>
  <c r="V11" i="25"/>
  <c r="U10" i="17"/>
  <c r="W11" i="25"/>
  <c r="V10" i="17"/>
  <c r="X11" i="25"/>
  <c r="W10" i="17"/>
  <c r="Y11" i="25"/>
  <c r="X10" i="17"/>
  <c r="Z11" i="25"/>
  <c r="Y10" i="17"/>
  <c r="AA11" i="25"/>
  <c r="Z10" i="17"/>
  <c r="AB11" i="25"/>
  <c r="AE10" i="17"/>
  <c r="AG10" i="17"/>
  <c r="AH10" i="17"/>
  <c r="AG11" i="25"/>
  <c r="C11" i="17"/>
  <c r="E12" i="25"/>
  <c r="D11" i="17"/>
  <c r="F12" i="25"/>
  <c r="E11" i="17"/>
  <c r="G12" i="25"/>
  <c r="F11" i="17"/>
  <c r="H12" i="25"/>
  <c r="G11" i="17"/>
  <c r="I12" i="25"/>
  <c r="H11" i="17"/>
  <c r="J12" i="25"/>
  <c r="I11" i="17"/>
  <c r="K12" i="25"/>
  <c r="J11" i="17"/>
  <c r="L12" i="25"/>
  <c r="K11" i="17"/>
  <c r="M12" i="25"/>
  <c r="AE12" i="25" s="1"/>
  <c r="AK12" i="25" s="1"/>
  <c r="L11" i="17"/>
  <c r="N12" i="25"/>
  <c r="M11" i="17"/>
  <c r="O12" i="25"/>
  <c r="N11" i="17"/>
  <c r="P12" i="25"/>
  <c r="O11" i="17"/>
  <c r="Q12" i="25"/>
  <c r="P11" i="17"/>
  <c r="R12" i="25"/>
  <c r="Q11" i="17"/>
  <c r="S12" i="25"/>
  <c r="R11" i="17"/>
  <c r="T12" i="25"/>
  <c r="S11" i="17"/>
  <c r="U12" i="25"/>
  <c r="T11" i="17"/>
  <c r="V12" i="25"/>
  <c r="U11" i="17"/>
  <c r="W12" i="25"/>
  <c r="V11" i="17"/>
  <c r="X12" i="25"/>
  <c r="W11" i="17"/>
  <c r="Y12" i="25"/>
  <c r="X11" i="17"/>
  <c r="Z12" i="25"/>
  <c r="Y11" i="17"/>
  <c r="AA12" i="25"/>
  <c r="Z11" i="17"/>
  <c r="AB12" i="25"/>
  <c r="AE11" i="17"/>
  <c r="AG11" i="17"/>
  <c r="AH11" i="17"/>
  <c r="AG12" i="25"/>
  <c r="C12" i="17"/>
  <c r="E13" i="25"/>
  <c r="D12" i="17"/>
  <c r="F13" i="25"/>
  <c r="E12" i="17"/>
  <c r="G13" i="25"/>
  <c r="F12" i="17"/>
  <c r="H13" i="25"/>
  <c r="G12" i="17"/>
  <c r="I13" i="25"/>
  <c r="H12" i="17"/>
  <c r="J13" i="25"/>
  <c r="I12" i="17"/>
  <c r="K13" i="25"/>
  <c r="J12" i="17"/>
  <c r="L13" i="25"/>
  <c r="K12" i="17"/>
  <c r="M13" i="25"/>
  <c r="AE13" i="25" s="1"/>
  <c r="AK13" i="25" s="1"/>
  <c r="L12" i="17"/>
  <c r="N13" i="25"/>
  <c r="M12" i="17"/>
  <c r="O13" i="25"/>
  <c r="N12" i="17"/>
  <c r="P13" i="25"/>
  <c r="O12" i="17"/>
  <c r="Q13" i="25"/>
  <c r="P12" i="17"/>
  <c r="R13" i="25"/>
  <c r="Q12" i="17"/>
  <c r="S13" i="25"/>
  <c r="R12" i="17"/>
  <c r="T13" i="25"/>
  <c r="S12" i="17"/>
  <c r="U13" i="25"/>
  <c r="T12" i="17"/>
  <c r="V13" i="25"/>
  <c r="U12" i="17"/>
  <c r="W13" i="25"/>
  <c r="V12" i="17"/>
  <c r="X13" i="25"/>
  <c r="W12" i="17"/>
  <c r="Y13" i="25"/>
  <c r="X12" i="17"/>
  <c r="Z13" i="25"/>
  <c r="Y12" i="17"/>
  <c r="AA13" i="25"/>
  <c r="Z12" i="17"/>
  <c r="AB13" i="25"/>
  <c r="AE12" i="17"/>
  <c r="AG12" i="17"/>
  <c r="AH12" i="17"/>
  <c r="AG13" i="25"/>
  <c r="C13" i="17"/>
  <c r="E14" i="25"/>
  <c r="D13" i="17"/>
  <c r="F14" i="25"/>
  <c r="E13" i="17"/>
  <c r="G14" i="25"/>
  <c r="F13" i="17"/>
  <c r="H14" i="25"/>
  <c r="G13" i="17"/>
  <c r="I14" i="25"/>
  <c r="H13" i="17"/>
  <c r="J14" i="25"/>
  <c r="I13" i="17"/>
  <c r="K14" i="25"/>
  <c r="J13" i="17"/>
  <c r="L14" i="25"/>
  <c r="K13" i="17"/>
  <c r="M14" i="25"/>
  <c r="AE14" i="25" s="1"/>
  <c r="AK14" i="25" s="1"/>
  <c r="L13" i="17"/>
  <c r="N14" i="25"/>
  <c r="M13" i="17"/>
  <c r="O14" i="25"/>
  <c r="N13" i="17"/>
  <c r="P14" i="25"/>
  <c r="O13" i="17"/>
  <c r="Q14" i="25"/>
  <c r="P13" i="17"/>
  <c r="R14" i="25"/>
  <c r="Q13" i="17"/>
  <c r="S14" i="25"/>
  <c r="R13" i="17"/>
  <c r="T14" i="25"/>
  <c r="S13" i="17"/>
  <c r="U14" i="25"/>
  <c r="T13" i="17"/>
  <c r="V14" i="25"/>
  <c r="U13" i="17"/>
  <c r="W14" i="25"/>
  <c r="V13" i="17"/>
  <c r="X14" i="25"/>
  <c r="W13" i="17"/>
  <c r="Y14" i="25"/>
  <c r="X13" i="17"/>
  <c r="Z14" i="25"/>
  <c r="Y13" i="17"/>
  <c r="AA14" i="25"/>
  <c r="Z13" i="17"/>
  <c r="AB14" i="25"/>
  <c r="AE13" i="17"/>
  <c r="AG13" i="17"/>
  <c r="AH13" i="17"/>
  <c r="AG14" i="25"/>
  <c r="C14" i="17"/>
  <c r="E15" i="25"/>
  <c r="D14" i="17"/>
  <c r="F15" i="25"/>
  <c r="E14" i="17"/>
  <c r="G15" i="25"/>
  <c r="F14" i="17"/>
  <c r="H15" i="25"/>
  <c r="G14" i="17"/>
  <c r="I15" i="25"/>
  <c r="H14" i="17"/>
  <c r="J15" i="25"/>
  <c r="I14" i="17"/>
  <c r="K15" i="25"/>
  <c r="J14" i="17"/>
  <c r="L15" i="25"/>
  <c r="K14" i="17"/>
  <c r="M15" i="25"/>
  <c r="AE15" i="25" s="1"/>
  <c r="AK15" i="25" s="1"/>
  <c r="L14" i="17"/>
  <c r="N15" i="25"/>
  <c r="M14" i="17"/>
  <c r="O15" i="25"/>
  <c r="N14" i="17"/>
  <c r="P15" i="25"/>
  <c r="O14" i="17"/>
  <c r="Q15" i="25"/>
  <c r="P14" i="17"/>
  <c r="R15" i="25"/>
  <c r="Q14" i="17"/>
  <c r="S15" i="25"/>
  <c r="R14" i="17"/>
  <c r="T15" i="25"/>
  <c r="S14" i="17"/>
  <c r="U15" i="25"/>
  <c r="T14" i="17"/>
  <c r="V15" i="25"/>
  <c r="U14" i="17"/>
  <c r="W15" i="25"/>
  <c r="V14" i="17"/>
  <c r="X15" i="25"/>
  <c r="W14" i="17"/>
  <c r="Y15" i="25"/>
  <c r="X14" i="17"/>
  <c r="Z15" i="25"/>
  <c r="Y14" i="17"/>
  <c r="AA15" i="25"/>
  <c r="Z14" i="17"/>
  <c r="AB15" i="25"/>
  <c r="AE14" i="17"/>
  <c r="AG14" i="17"/>
  <c r="AH14" i="17"/>
  <c r="AG15" i="25"/>
  <c r="C15" i="17"/>
  <c r="E16" i="25"/>
  <c r="D15" i="17"/>
  <c r="F16" i="25"/>
  <c r="E15" i="17"/>
  <c r="G16" i="25"/>
  <c r="F15" i="17"/>
  <c r="H16" i="25"/>
  <c r="G15" i="17"/>
  <c r="I16" i="25"/>
  <c r="H15" i="17"/>
  <c r="J16" i="25"/>
  <c r="I15" i="17"/>
  <c r="K16" i="25"/>
  <c r="J15" i="17"/>
  <c r="L16" i="25"/>
  <c r="K15" i="17"/>
  <c r="M16" i="25"/>
  <c r="AE16" i="25" s="1"/>
  <c r="AK16" i="25" s="1"/>
  <c r="L15" i="17"/>
  <c r="N16" i="25"/>
  <c r="M15" i="17"/>
  <c r="O16" i="25"/>
  <c r="N15" i="17"/>
  <c r="P16" i="25"/>
  <c r="O15" i="17"/>
  <c r="Q16" i="25"/>
  <c r="P15" i="17"/>
  <c r="R16" i="25"/>
  <c r="Q15" i="17"/>
  <c r="S16" i="25"/>
  <c r="R15" i="17"/>
  <c r="T16" i="25"/>
  <c r="S15" i="17"/>
  <c r="U16" i="25"/>
  <c r="T15" i="17"/>
  <c r="V16" i="25"/>
  <c r="U15" i="17"/>
  <c r="W16" i="25"/>
  <c r="V15" i="17"/>
  <c r="X16" i="25"/>
  <c r="W15" i="17"/>
  <c r="Y16" i="25"/>
  <c r="X15" i="17"/>
  <c r="Z16" i="25"/>
  <c r="Y15" i="17"/>
  <c r="AA16" i="25"/>
  <c r="Z15" i="17"/>
  <c r="AB16" i="25"/>
  <c r="AE15" i="17"/>
  <c r="AG15" i="17"/>
  <c r="AH15" i="17"/>
  <c r="AG16" i="25"/>
  <c r="C16" i="17"/>
  <c r="E17" i="25"/>
  <c r="D16" i="17"/>
  <c r="F17" i="25"/>
  <c r="E16" i="17"/>
  <c r="G17" i="25"/>
  <c r="F16" i="17"/>
  <c r="H17" i="25"/>
  <c r="G16" i="17"/>
  <c r="I17" i="25"/>
  <c r="H16" i="17"/>
  <c r="J17" i="25"/>
  <c r="I16" i="17"/>
  <c r="K17" i="25"/>
  <c r="J16" i="17"/>
  <c r="L17" i="25"/>
  <c r="K16" i="17"/>
  <c r="M17" i="25"/>
  <c r="AE17" i="25" s="1"/>
  <c r="AK17" i="25" s="1"/>
  <c r="L16" i="17"/>
  <c r="N17" i="25"/>
  <c r="M16" i="17"/>
  <c r="O17" i="25"/>
  <c r="N16" i="17"/>
  <c r="P17" i="25"/>
  <c r="O16" i="17"/>
  <c r="Q17" i="25"/>
  <c r="P16" i="17"/>
  <c r="R17" i="25"/>
  <c r="Q16" i="17"/>
  <c r="S17" i="25"/>
  <c r="R16" i="17"/>
  <c r="T17" i="25"/>
  <c r="S16" i="17"/>
  <c r="U17" i="25"/>
  <c r="T16" i="17"/>
  <c r="V17" i="25"/>
  <c r="U16" i="17"/>
  <c r="W17" i="25"/>
  <c r="V16" i="17"/>
  <c r="X17" i="25"/>
  <c r="W16" i="17"/>
  <c r="Y17" i="25"/>
  <c r="X16" i="17"/>
  <c r="Z17" i="25"/>
  <c r="Y16" i="17"/>
  <c r="AA17" i="25"/>
  <c r="Z16" i="17"/>
  <c r="AB17" i="25"/>
  <c r="AE16" i="17"/>
  <c r="AG16" i="17"/>
  <c r="AH16" i="17"/>
  <c r="AG17" i="25"/>
  <c r="C17" i="17"/>
  <c r="E18" i="25"/>
  <c r="D17" i="17"/>
  <c r="F18" i="25"/>
  <c r="E17" i="17"/>
  <c r="G18" i="25"/>
  <c r="F17" i="17"/>
  <c r="H18" i="25"/>
  <c r="G17" i="17"/>
  <c r="I18" i="25"/>
  <c r="H17" i="17"/>
  <c r="J18" i="25"/>
  <c r="I17" i="17"/>
  <c r="K18" i="25"/>
  <c r="J17" i="17"/>
  <c r="L18" i="25"/>
  <c r="K17" i="17"/>
  <c r="M18" i="25"/>
  <c r="AE18" i="25" s="1"/>
  <c r="AK18" i="25" s="1"/>
  <c r="L17" i="17"/>
  <c r="N18" i="25"/>
  <c r="M17" i="17"/>
  <c r="O18" i="25"/>
  <c r="N17" i="17"/>
  <c r="P18" i="25"/>
  <c r="O17" i="17"/>
  <c r="Q18" i="25"/>
  <c r="P17" i="17"/>
  <c r="R18" i="25"/>
  <c r="Q17" i="17"/>
  <c r="S18" i="25"/>
  <c r="R17" i="17"/>
  <c r="T18" i="25"/>
  <c r="S17" i="17"/>
  <c r="U18" i="25"/>
  <c r="T17" i="17"/>
  <c r="V18" i="25"/>
  <c r="U17" i="17"/>
  <c r="W18" i="25"/>
  <c r="V17" i="17"/>
  <c r="X18" i="25"/>
  <c r="W17" i="17"/>
  <c r="Y18" i="25"/>
  <c r="X17" i="17"/>
  <c r="Z18" i="25"/>
  <c r="Y17" i="17"/>
  <c r="AA18" i="25"/>
  <c r="Z17" i="17"/>
  <c r="AB18" i="25"/>
  <c r="AE17" i="17"/>
  <c r="AG17" i="17"/>
  <c r="AH17" i="17"/>
  <c r="AG18" i="25"/>
  <c r="C18" i="17"/>
  <c r="E19" i="25"/>
  <c r="D18" i="17"/>
  <c r="F19" i="25"/>
  <c r="E18" i="17"/>
  <c r="G19" i="25"/>
  <c r="F18" i="17"/>
  <c r="H19" i="25"/>
  <c r="G18" i="17"/>
  <c r="I19" i="25"/>
  <c r="H18" i="17"/>
  <c r="J19" i="25"/>
  <c r="I18" i="17"/>
  <c r="K19" i="25"/>
  <c r="J18" i="17"/>
  <c r="L19" i="25"/>
  <c r="K18" i="17"/>
  <c r="M19" i="25"/>
  <c r="AE19" i="25" s="1"/>
  <c r="AK19" i="25" s="1"/>
  <c r="L18" i="17"/>
  <c r="N19" i="25"/>
  <c r="M18" i="17"/>
  <c r="O19" i="25"/>
  <c r="N18" i="17"/>
  <c r="P19" i="25"/>
  <c r="O18" i="17"/>
  <c r="Q19" i="25"/>
  <c r="P18" i="17"/>
  <c r="R19" i="25"/>
  <c r="Q18" i="17"/>
  <c r="S19" i="25"/>
  <c r="R18" i="17"/>
  <c r="T19" i="25"/>
  <c r="S18" i="17"/>
  <c r="U19" i="25"/>
  <c r="T18" i="17"/>
  <c r="V19" i="25"/>
  <c r="U18" i="17"/>
  <c r="W19" i="25"/>
  <c r="V18" i="17"/>
  <c r="X19" i="25"/>
  <c r="W18" i="17"/>
  <c r="Y19" i="25"/>
  <c r="X18" i="17"/>
  <c r="Z19" i="25"/>
  <c r="Y18" i="17"/>
  <c r="AA19" i="25"/>
  <c r="Z18" i="17"/>
  <c r="AB19" i="25"/>
  <c r="AE18" i="17"/>
  <c r="AG18" i="17"/>
  <c r="AH18" i="17"/>
  <c r="AG19" i="25"/>
  <c r="C19" i="17"/>
  <c r="E20" i="25"/>
  <c r="D19" i="17"/>
  <c r="F20" i="25"/>
  <c r="E19" i="17"/>
  <c r="G20" i="25"/>
  <c r="F19" i="17"/>
  <c r="H20" i="25"/>
  <c r="G19" i="17"/>
  <c r="I20" i="25"/>
  <c r="H19" i="17"/>
  <c r="J20" i="25"/>
  <c r="I19" i="17"/>
  <c r="K20" i="25"/>
  <c r="J19" i="17"/>
  <c r="L20" i="25"/>
  <c r="K19" i="17"/>
  <c r="M20" i="25"/>
  <c r="AE20" i="25" s="1"/>
  <c r="AK20" i="25" s="1"/>
  <c r="L19" i="17"/>
  <c r="N20" i="25"/>
  <c r="M19" i="17"/>
  <c r="O20" i="25"/>
  <c r="N19" i="17"/>
  <c r="P20" i="25"/>
  <c r="O19" i="17"/>
  <c r="Q20" i="25"/>
  <c r="P19" i="17"/>
  <c r="R20" i="25"/>
  <c r="Q19" i="17"/>
  <c r="S20" i="25"/>
  <c r="R19" i="17"/>
  <c r="T20" i="25"/>
  <c r="S19" i="17"/>
  <c r="U20" i="25"/>
  <c r="T19" i="17"/>
  <c r="V20" i="25"/>
  <c r="U19" i="17"/>
  <c r="W20" i="25"/>
  <c r="V19" i="17"/>
  <c r="X20" i="25"/>
  <c r="W19" i="17"/>
  <c r="Y20" i="25"/>
  <c r="X19" i="17"/>
  <c r="Z20" i="25"/>
  <c r="Y19" i="17"/>
  <c r="AA20" i="25"/>
  <c r="Z19" i="17"/>
  <c r="AB20" i="25"/>
  <c r="AE19" i="17"/>
  <c r="AG19" i="17"/>
  <c r="AH19" i="17"/>
  <c r="AG20" i="25"/>
  <c r="C20" i="17"/>
  <c r="E21" i="25"/>
  <c r="D20" i="17"/>
  <c r="F21" i="25"/>
  <c r="E20" i="17"/>
  <c r="G21" i="25"/>
  <c r="F20" i="17"/>
  <c r="H21" i="25"/>
  <c r="G20" i="17"/>
  <c r="I21" i="25"/>
  <c r="H20" i="17"/>
  <c r="J21" i="25"/>
  <c r="I20" i="17"/>
  <c r="K21" i="25"/>
  <c r="J20" i="17"/>
  <c r="L21" i="25"/>
  <c r="K20" i="17"/>
  <c r="M21" i="25"/>
  <c r="AE21" i="25" s="1"/>
  <c r="AK21" i="25" s="1"/>
  <c r="L20" i="17"/>
  <c r="N21" i="25"/>
  <c r="M20" i="17"/>
  <c r="O21" i="25"/>
  <c r="N20" i="17"/>
  <c r="P21" i="25"/>
  <c r="O20" i="17"/>
  <c r="Q21" i="25"/>
  <c r="P20" i="17"/>
  <c r="R21" i="25"/>
  <c r="Q20" i="17"/>
  <c r="S21" i="25"/>
  <c r="R20" i="17"/>
  <c r="T21" i="25"/>
  <c r="S20" i="17"/>
  <c r="U21" i="25"/>
  <c r="T20" i="17"/>
  <c r="V21" i="25"/>
  <c r="U20" i="17"/>
  <c r="W21" i="25"/>
  <c r="V20" i="17"/>
  <c r="X21" i="25"/>
  <c r="W20" i="17"/>
  <c r="Y21" i="25"/>
  <c r="X20" i="17"/>
  <c r="Z21" i="25"/>
  <c r="Y20" i="17"/>
  <c r="AA21" i="25"/>
  <c r="Z20" i="17"/>
  <c r="AB21" i="25"/>
  <c r="AE20" i="17"/>
  <c r="AG20" i="17"/>
  <c r="AH20" i="17"/>
  <c r="AG21" i="25"/>
  <c r="C21" i="17"/>
  <c r="E22" i="25"/>
  <c r="D21" i="17"/>
  <c r="F22" i="25"/>
  <c r="E21" i="17"/>
  <c r="G22" i="25"/>
  <c r="F21" i="17"/>
  <c r="H22" i="25"/>
  <c r="G21" i="17"/>
  <c r="I22" i="25"/>
  <c r="H21" i="17"/>
  <c r="J22" i="25"/>
  <c r="I21" i="17"/>
  <c r="K22" i="25"/>
  <c r="J21" i="17"/>
  <c r="L22" i="25"/>
  <c r="K21" i="17"/>
  <c r="M22" i="25"/>
  <c r="AE22" i="25" s="1"/>
  <c r="AK22" i="25" s="1"/>
  <c r="L21" i="17"/>
  <c r="N22" i="25"/>
  <c r="M21" i="17"/>
  <c r="O22" i="25"/>
  <c r="N21" i="17"/>
  <c r="P22" i="25"/>
  <c r="O21" i="17"/>
  <c r="Q22" i="25"/>
  <c r="P21" i="17"/>
  <c r="R22" i="25"/>
  <c r="Q21" i="17"/>
  <c r="S22" i="25"/>
  <c r="R21" i="17"/>
  <c r="T22" i="25"/>
  <c r="S21" i="17"/>
  <c r="U22" i="25"/>
  <c r="T21" i="17"/>
  <c r="V22" i="25"/>
  <c r="U21" i="17"/>
  <c r="W22" i="25"/>
  <c r="V21" i="17"/>
  <c r="X22" i="25"/>
  <c r="W21" i="17"/>
  <c r="Y22" i="25"/>
  <c r="X21" i="17"/>
  <c r="Z22" i="25"/>
  <c r="Y21" i="17"/>
  <c r="AA22" i="25"/>
  <c r="Z21" i="17"/>
  <c r="AB22" i="25"/>
  <c r="AE21" i="17"/>
  <c r="AG21" i="17"/>
  <c r="AH21" i="17"/>
  <c r="AG22" i="25"/>
  <c r="C22" i="17"/>
  <c r="E23" i="25"/>
  <c r="D22" i="17"/>
  <c r="F23" i="25"/>
  <c r="E22" i="17"/>
  <c r="G23" i="25"/>
  <c r="F22" i="17"/>
  <c r="H23" i="25"/>
  <c r="G22" i="17"/>
  <c r="I23" i="25"/>
  <c r="H22" i="17"/>
  <c r="J23" i="25"/>
  <c r="I22" i="17"/>
  <c r="K23" i="25"/>
  <c r="J22" i="17"/>
  <c r="L23" i="25"/>
  <c r="K22" i="17"/>
  <c r="M23" i="25"/>
  <c r="AE23" i="25" s="1"/>
  <c r="AK23" i="25" s="1"/>
  <c r="L22" i="17"/>
  <c r="N23" i="25"/>
  <c r="M22" i="17"/>
  <c r="O23" i="25"/>
  <c r="N22" i="17"/>
  <c r="P23" i="25"/>
  <c r="O22" i="17"/>
  <c r="Q23" i="25"/>
  <c r="P22" i="17"/>
  <c r="R23" i="25"/>
  <c r="Q22" i="17"/>
  <c r="S23" i="25"/>
  <c r="R22" i="17"/>
  <c r="T23" i="25"/>
  <c r="S22" i="17"/>
  <c r="U23" i="25"/>
  <c r="T22" i="17"/>
  <c r="V23" i="25"/>
  <c r="U22" i="17"/>
  <c r="W23" i="25"/>
  <c r="V22" i="17"/>
  <c r="X23" i="25"/>
  <c r="W22" i="17"/>
  <c r="Y23" i="25"/>
  <c r="X22" i="17"/>
  <c r="Z23" i="25"/>
  <c r="Y22" i="17"/>
  <c r="AA23" i="25"/>
  <c r="Z22" i="17"/>
  <c r="AB23" i="25"/>
  <c r="AE22" i="17"/>
  <c r="AG22" i="17"/>
  <c r="AH22" i="17"/>
  <c r="AG23" i="25"/>
  <c r="C23" i="17"/>
  <c r="E24" i="25"/>
  <c r="D23" i="17"/>
  <c r="F24" i="25"/>
  <c r="E23" i="17"/>
  <c r="G24" i="25"/>
  <c r="F23" i="17"/>
  <c r="H24" i="25"/>
  <c r="G23" i="17"/>
  <c r="I24" i="25"/>
  <c r="H23" i="17"/>
  <c r="J24" i="25"/>
  <c r="I23" i="17"/>
  <c r="K24" i="25"/>
  <c r="J23" i="17"/>
  <c r="L24" i="25"/>
  <c r="K23" i="17"/>
  <c r="M24" i="25"/>
  <c r="AE24" i="25" s="1"/>
  <c r="AK24" i="25" s="1"/>
  <c r="L23" i="17"/>
  <c r="N24" i="25"/>
  <c r="M23" i="17"/>
  <c r="O24" i="25"/>
  <c r="N23" i="17"/>
  <c r="P24" i="25"/>
  <c r="O23" i="17"/>
  <c r="Q24" i="25"/>
  <c r="P23" i="17"/>
  <c r="R24" i="25"/>
  <c r="Q23" i="17"/>
  <c r="S24" i="25"/>
  <c r="R23" i="17"/>
  <c r="T24" i="25"/>
  <c r="S23" i="17"/>
  <c r="U24" i="25"/>
  <c r="T23" i="17"/>
  <c r="V24" i="25"/>
  <c r="U23" i="17"/>
  <c r="W24" i="25"/>
  <c r="V23" i="17"/>
  <c r="X24" i="25"/>
  <c r="W23" i="17"/>
  <c r="Y24" i="25"/>
  <c r="X23" i="17"/>
  <c r="Z24" i="25"/>
  <c r="Y23" i="17"/>
  <c r="AA24" i="25"/>
  <c r="Z23" i="17"/>
  <c r="AB24" i="25"/>
  <c r="AE23" i="17"/>
  <c r="AG23" i="17"/>
  <c r="AH23" i="17"/>
  <c r="AG24" i="25"/>
  <c r="C24" i="17"/>
  <c r="E25" i="25"/>
  <c r="D24" i="17"/>
  <c r="F25" i="25"/>
  <c r="E24" i="17"/>
  <c r="G25" i="25"/>
  <c r="F24" i="17"/>
  <c r="H25" i="25"/>
  <c r="G24" i="17"/>
  <c r="I25" i="25"/>
  <c r="H24" i="17"/>
  <c r="J25" i="25"/>
  <c r="I24" i="17"/>
  <c r="K25" i="25"/>
  <c r="J24" i="17"/>
  <c r="L25" i="25"/>
  <c r="K24" i="17"/>
  <c r="M25" i="25"/>
  <c r="AE25" i="25" s="1"/>
  <c r="AK25" i="25" s="1"/>
  <c r="L24" i="17"/>
  <c r="N25" i="25"/>
  <c r="M24" i="17"/>
  <c r="O25" i="25"/>
  <c r="N24" i="17"/>
  <c r="P25" i="25"/>
  <c r="O24" i="17"/>
  <c r="Q25" i="25"/>
  <c r="P24" i="17"/>
  <c r="R25" i="25"/>
  <c r="Q24" i="17"/>
  <c r="S25" i="25"/>
  <c r="R24" i="17"/>
  <c r="T25" i="25"/>
  <c r="S24" i="17"/>
  <c r="U25" i="25"/>
  <c r="T24" i="17"/>
  <c r="V25" i="25"/>
  <c r="U24" i="17"/>
  <c r="W25" i="25"/>
  <c r="V24" i="17"/>
  <c r="X25" i="25"/>
  <c r="W24" i="17"/>
  <c r="Y25" i="25"/>
  <c r="X24" i="17"/>
  <c r="Z25" i="25"/>
  <c r="Y24" i="17"/>
  <c r="AA25" i="25"/>
  <c r="Z24" i="17"/>
  <c r="AB25" i="25"/>
  <c r="AE24" i="17"/>
  <c r="AG24" i="17"/>
  <c r="AH24" i="17"/>
  <c r="AG25" i="25"/>
  <c r="C25" i="17"/>
  <c r="E26" i="25"/>
  <c r="D25" i="17"/>
  <c r="F26" i="25"/>
  <c r="E25" i="17"/>
  <c r="G26" i="25"/>
  <c r="F25" i="17"/>
  <c r="H26" i="25"/>
  <c r="G25" i="17"/>
  <c r="I26" i="25"/>
  <c r="H25" i="17"/>
  <c r="J26" i="25"/>
  <c r="I25" i="17"/>
  <c r="K26" i="25"/>
  <c r="J25" i="17"/>
  <c r="L26" i="25"/>
  <c r="K25" i="17"/>
  <c r="M26" i="25"/>
  <c r="AE26" i="25" s="1"/>
  <c r="AK26" i="25" s="1"/>
  <c r="L25" i="17"/>
  <c r="N26" i="25"/>
  <c r="M25" i="17"/>
  <c r="O26" i="25"/>
  <c r="N25" i="17"/>
  <c r="P26" i="25"/>
  <c r="O25" i="17"/>
  <c r="Q26" i="25"/>
  <c r="P25" i="17"/>
  <c r="R26" i="25"/>
  <c r="Q25" i="17"/>
  <c r="S26" i="25"/>
  <c r="R25" i="17"/>
  <c r="T26" i="25"/>
  <c r="S25" i="17"/>
  <c r="U26" i="25"/>
  <c r="T25" i="17"/>
  <c r="V26" i="25"/>
  <c r="U25" i="17"/>
  <c r="W26" i="25"/>
  <c r="V25" i="17"/>
  <c r="X26" i="25"/>
  <c r="W25" i="17"/>
  <c r="Y26" i="25"/>
  <c r="X25" i="17"/>
  <c r="Z26" i="25"/>
  <c r="Y25" i="17"/>
  <c r="AA26" i="25"/>
  <c r="Z25" i="17"/>
  <c r="AB26" i="25"/>
  <c r="AE25" i="17"/>
  <c r="AG25" i="17"/>
  <c r="AH25" i="17"/>
  <c r="AG26" i="25"/>
  <c r="C26" i="17"/>
  <c r="E27" i="25"/>
  <c r="D26" i="17"/>
  <c r="F27" i="25"/>
  <c r="E26" i="17"/>
  <c r="G27" i="25"/>
  <c r="F26" i="17"/>
  <c r="H27" i="25"/>
  <c r="G26" i="17"/>
  <c r="I27" i="25"/>
  <c r="H26" i="17"/>
  <c r="J27" i="25"/>
  <c r="I26" i="17"/>
  <c r="K27" i="25"/>
  <c r="J26" i="17"/>
  <c r="L27" i="25"/>
  <c r="K26" i="17"/>
  <c r="M27" i="25"/>
  <c r="AE27" i="25" s="1"/>
  <c r="AK27" i="25" s="1"/>
  <c r="L26" i="17"/>
  <c r="N27" i="25"/>
  <c r="M26" i="17"/>
  <c r="O27" i="25"/>
  <c r="N26" i="17"/>
  <c r="P27" i="25"/>
  <c r="O26" i="17"/>
  <c r="Q27" i="25"/>
  <c r="P26" i="17"/>
  <c r="R27" i="25"/>
  <c r="Q26" i="17"/>
  <c r="S27" i="25"/>
  <c r="R26" i="17"/>
  <c r="T27" i="25"/>
  <c r="S26" i="17"/>
  <c r="U27" i="25"/>
  <c r="T26" i="17"/>
  <c r="V27" i="25"/>
  <c r="U26" i="17"/>
  <c r="W27" i="25"/>
  <c r="V26" i="17"/>
  <c r="X27" i="25"/>
  <c r="W26" i="17"/>
  <c r="Y27" i="25"/>
  <c r="X26" i="17"/>
  <c r="Z27" i="25"/>
  <c r="Y26" i="17"/>
  <c r="AA27" i="25"/>
  <c r="Z26" i="17"/>
  <c r="AB27" i="25"/>
  <c r="AE26" i="17"/>
  <c r="AG26" i="17"/>
  <c r="AH26" i="17"/>
  <c r="AG27" i="25"/>
  <c r="C3" i="17"/>
  <c r="E4" i="25"/>
  <c r="D3" i="17"/>
  <c r="F4" i="25"/>
  <c r="E3" i="17"/>
  <c r="G4" i="25"/>
  <c r="F3" i="17"/>
  <c r="H4" i="25"/>
  <c r="G3" i="17"/>
  <c r="I4" i="25"/>
  <c r="H3" i="17"/>
  <c r="J4" i="25"/>
  <c r="I3" i="17"/>
  <c r="K4" i="25"/>
  <c r="J3" i="17"/>
  <c r="L4" i="25"/>
  <c r="K3" i="17"/>
  <c r="M4" i="25"/>
  <c r="AE4" i="25" s="1"/>
  <c r="AK4" i="25" s="1"/>
  <c r="L3" i="17"/>
  <c r="N4" i="25"/>
  <c r="M3" i="17"/>
  <c r="O4" i="25"/>
  <c r="N3" i="17"/>
  <c r="P4" i="25"/>
  <c r="O3" i="17"/>
  <c r="Q4" i="25"/>
  <c r="P3" i="17"/>
  <c r="R4" i="25"/>
  <c r="Q3" i="17"/>
  <c r="S4" i="25"/>
  <c r="R3" i="17"/>
  <c r="T4" i="25"/>
  <c r="S3" i="17"/>
  <c r="U4" i="25"/>
  <c r="T3" i="17"/>
  <c r="V4" i="25"/>
  <c r="U3" i="17"/>
  <c r="W4" i="25"/>
  <c r="V3" i="17"/>
  <c r="X4" i="25"/>
  <c r="W3" i="17"/>
  <c r="Y4" i="25"/>
  <c r="X3" i="17"/>
  <c r="Z4" i="25"/>
  <c r="Y3" i="17"/>
  <c r="AA4" i="25"/>
  <c r="Z3" i="17"/>
  <c r="AB4" i="25"/>
  <c r="AE3" i="17"/>
  <c r="AG3" i="17"/>
  <c r="AH3" i="17"/>
  <c r="AG4" i="25"/>
  <c r="AI4" i="17"/>
  <c r="AI5" i="25"/>
  <c r="AI5" i="17"/>
  <c r="AI6" i="25"/>
  <c r="AI6" i="17"/>
  <c r="AI7" i="25"/>
  <c r="AI7" i="17"/>
  <c r="AI8" i="25"/>
  <c r="AI8" i="17"/>
  <c r="AI9" i="25"/>
  <c r="AI9" i="17"/>
  <c r="AI10" i="25"/>
  <c r="AI10" i="17"/>
  <c r="AI11" i="25"/>
  <c r="AI11" i="17"/>
  <c r="AI12" i="25"/>
  <c r="AI12" i="17"/>
  <c r="AI13" i="25"/>
  <c r="AI13" i="17"/>
  <c r="AI14" i="25"/>
  <c r="AI14" i="17"/>
  <c r="AI15" i="25"/>
  <c r="AI15" i="17"/>
  <c r="AI16" i="25"/>
  <c r="AI16" i="17"/>
  <c r="AI17" i="25"/>
  <c r="AI17" i="17"/>
  <c r="AI18" i="25"/>
  <c r="AI18" i="17"/>
  <c r="AI19" i="25"/>
  <c r="AI19" i="17"/>
  <c r="AI20" i="25"/>
  <c r="AI20" i="17"/>
  <c r="AI21" i="25"/>
  <c r="AI21" i="17"/>
  <c r="AI22" i="25"/>
  <c r="AI22" i="17"/>
  <c r="AI23" i="25"/>
  <c r="AI23" i="17"/>
  <c r="AI24" i="25"/>
  <c r="AI24" i="17"/>
  <c r="AI25" i="25"/>
  <c r="AI25" i="17"/>
  <c r="AI26" i="25"/>
  <c r="AI26" i="17"/>
  <c r="AI27" i="25"/>
  <c r="AI27" i="17"/>
  <c r="AI28" i="25"/>
  <c r="AI28" i="17"/>
  <c r="AI29" i="25"/>
  <c r="AI29" i="17"/>
  <c r="AI30" i="25"/>
  <c r="AI30" i="17"/>
  <c r="AI31" i="25"/>
  <c r="AI31" i="17"/>
  <c r="AI32" i="25"/>
  <c r="AI32" i="17"/>
  <c r="AI33" i="25"/>
  <c r="AI33" i="17"/>
  <c r="AI34" i="25"/>
  <c r="AI34" i="17"/>
  <c r="AI35" i="25"/>
  <c r="AI35" i="17"/>
  <c r="AI36" i="25"/>
  <c r="AI36" i="17"/>
  <c r="AI37" i="25"/>
  <c r="AI37" i="17"/>
  <c r="AI38" i="25"/>
  <c r="AI38" i="17"/>
  <c r="AI39" i="25"/>
  <c r="AI39" i="17"/>
  <c r="AI40" i="25"/>
  <c r="AI40" i="17"/>
  <c r="AI41" i="25"/>
  <c r="AI41" i="17"/>
  <c r="AI42" i="25"/>
  <c r="AI42" i="17"/>
  <c r="AI43" i="25"/>
  <c r="AI43" i="17"/>
  <c r="AI44" i="25"/>
  <c r="AI44" i="17"/>
  <c r="AI45" i="25"/>
  <c r="AI45" i="17"/>
  <c r="AI46" i="25"/>
  <c r="AI46" i="17"/>
  <c r="AI47" i="25"/>
  <c r="AI47" i="17"/>
  <c r="AI48" i="25"/>
  <c r="AI48" i="17"/>
  <c r="AI49" i="25"/>
  <c r="AI49" i="17"/>
  <c r="AI50" i="25"/>
  <c r="AI50" i="17"/>
  <c r="AI51" i="25"/>
  <c r="AI51" i="17"/>
  <c r="AI52" i="25"/>
  <c r="AI52" i="17"/>
  <c r="AI53" i="25"/>
  <c r="AI53" i="17"/>
  <c r="AI54" i="25"/>
  <c r="AI54" i="17"/>
  <c r="AI55" i="25"/>
  <c r="AI55" i="17"/>
  <c r="AI56" i="25"/>
  <c r="AI56" i="17"/>
  <c r="AI57" i="25"/>
  <c r="AI57" i="17"/>
  <c r="AI58" i="25"/>
  <c r="AI58" i="17"/>
  <c r="AI59" i="25"/>
  <c r="AI59" i="17"/>
  <c r="AI60" i="25"/>
  <c r="AI60" i="17"/>
  <c r="AI61" i="25"/>
  <c r="AI61" i="17"/>
  <c r="AI62" i="25"/>
  <c r="AI62" i="17"/>
  <c r="AI63" i="25"/>
  <c r="AI63" i="17"/>
  <c r="AI64" i="25"/>
  <c r="AI64" i="17"/>
  <c r="AI65" i="25"/>
  <c r="AI65" i="17"/>
  <c r="AI66" i="25"/>
  <c r="AI66" i="17"/>
  <c r="AI67" i="25"/>
  <c r="AI67" i="17"/>
  <c r="AI68" i="25"/>
  <c r="AI68" i="17"/>
  <c r="AI69" i="25"/>
  <c r="AI69" i="17"/>
  <c r="AI70" i="25"/>
  <c r="AI70" i="17"/>
  <c r="AI71" i="25"/>
  <c r="AI71" i="17"/>
  <c r="AI72" i="25"/>
  <c r="AI72" i="17"/>
  <c r="AI73" i="25"/>
  <c r="AI73" i="17"/>
  <c r="AI74" i="25"/>
  <c r="AI74" i="17"/>
  <c r="AI75" i="25"/>
  <c r="AI75" i="17"/>
  <c r="AI76" i="25"/>
  <c r="AI76" i="17"/>
  <c r="AI77" i="25"/>
  <c r="AI77" i="17"/>
  <c r="AI78" i="25"/>
  <c r="AI78" i="17"/>
  <c r="AI79" i="25"/>
  <c r="AI79" i="17"/>
  <c r="AI80" i="25"/>
  <c r="AI80" i="17"/>
  <c r="AI81" i="25"/>
  <c r="AI81" i="17"/>
  <c r="AI82" i="25"/>
  <c r="AI82" i="17"/>
  <c r="AI83" i="25"/>
  <c r="AI83" i="17"/>
  <c r="AI84" i="25"/>
  <c r="AI84" i="17"/>
  <c r="AI85" i="25"/>
  <c r="AI85" i="17"/>
  <c r="AI86" i="25"/>
  <c r="AI86" i="17"/>
  <c r="AI87" i="25"/>
  <c r="AI87" i="17"/>
  <c r="AI88" i="25"/>
  <c r="AI88" i="17"/>
  <c r="AI89" i="25"/>
  <c r="AI89" i="17"/>
  <c r="AI90" i="25"/>
  <c r="AI90" i="17"/>
  <c r="AI91" i="25"/>
  <c r="AI91" i="17"/>
  <c r="AI92" i="25"/>
  <c r="AI92" i="17"/>
  <c r="AI93" i="25"/>
  <c r="AI93" i="17"/>
  <c r="AI94" i="25"/>
  <c r="AI94" i="17"/>
  <c r="AI95" i="25"/>
  <c r="AI95" i="17"/>
  <c r="AI96" i="25"/>
  <c r="AI96" i="17"/>
  <c r="AI97" i="25"/>
  <c r="AI97" i="17"/>
  <c r="AI98" i="25"/>
  <c r="AI98" i="17"/>
  <c r="AI99" i="25"/>
  <c r="AI99" i="17"/>
  <c r="AI100" i="25"/>
  <c r="AI100" i="17"/>
  <c r="AI101" i="25"/>
  <c r="AI101" i="17"/>
  <c r="AI102" i="25"/>
  <c r="AI102" i="17"/>
  <c r="AI103" i="25"/>
  <c r="AI103" i="17"/>
  <c r="AI104" i="25"/>
  <c r="AI104" i="17"/>
  <c r="AI105" i="25"/>
  <c r="AI105" i="17"/>
  <c r="AI106" i="25"/>
  <c r="AI106" i="17"/>
  <c r="AI107" i="25"/>
  <c r="AI107" i="17"/>
  <c r="AI108" i="25"/>
  <c r="AI108" i="17"/>
  <c r="AI109" i="25"/>
  <c r="AI109" i="17"/>
  <c r="AI110" i="25"/>
  <c r="AI110" i="17"/>
  <c r="AI111" i="25"/>
  <c r="AI111" i="17"/>
  <c r="AI112" i="25"/>
  <c r="AI112" i="17"/>
  <c r="AI113" i="25"/>
  <c r="AI113" i="17"/>
  <c r="AI114" i="25"/>
  <c r="AI114" i="17"/>
  <c r="AI115" i="25"/>
  <c r="AI115" i="17"/>
  <c r="AI116" i="25"/>
  <c r="AI116" i="17"/>
  <c r="AI117" i="25"/>
  <c r="AI117" i="17"/>
  <c r="AI118" i="25"/>
  <c r="AI118" i="17"/>
  <c r="AI119" i="25"/>
  <c r="AI119" i="17"/>
  <c r="AI120" i="25"/>
  <c r="AI120" i="17"/>
  <c r="AI121" i="25"/>
  <c r="AI121" i="17"/>
  <c r="AI122" i="25"/>
  <c r="AI122" i="17"/>
  <c r="AI123" i="25"/>
  <c r="AI123" i="17"/>
  <c r="AI124" i="25"/>
  <c r="AI124" i="17"/>
  <c r="AI125" i="25"/>
  <c r="AI125" i="17"/>
  <c r="AI126" i="25"/>
  <c r="AI126" i="17"/>
  <c r="AI127" i="25"/>
  <c r="AI127" i="17"/>
  <c r="AI128" i="25"/>
  <c r="AI128" i="17"/>
  <c r="AI129" i="25"/>
  <c r="AI129" i="17"/>
  <c r="AI130" i="25"/>
  <c r="AI130" i="17"/>
  <c r="AI131" i="25"/>
  <c r="AI131" i="17"/>
  <c r="AI132" i="25"/>
  <c r="AI132" i="17"/>
  <c r="AI133" i="25"/>
  <c r="AI133" i="17"/>
  <c r="AI134" i="25"/>
  <c r="AI134" i="17"/>
  <c r="AI135" i="25"/>
  <c r="AI135" i="17"/>
  <c r="AI136" i="25"/>
  <c r="AI136" i="17"/>
  <c r="AI137" i="25"/>
  <c r="AI137" i="17"/>
  <c r="AI138" i="25"/>
  <c r="AI138" i="17"/>
  <c r="AI139" i="25"/>
  <c r="AI139" i="17"/>
  <c r="AI140" i="25"/>
  <c r="AI140" i="17"/>
  <c r="AI141" i="25"/>
  <c r="AI141" i="17"/>
  <c r="AI142" i="25"/>
  <c r="AI142" i="17"/>
  <c r="AI143" i="25"/>
  <c r="AI143" i="17"/>
  <c r="AI144" i="25"/>
  <c r="AI144" i="17"/>
  <c r="AI145" i="25"/>
  <c r="AI145" i="17"/>
  <c r="AI146" i="25"/>
  <c r="AI146" i="17"/>
  <c r="AI147" i="25"/>
  <c r="AI147" i="17"/>
  <c r="AI148" i="25"/>
  <c r="AI148" i="17"/>
  <c r="AI149" i="25"/>
  <c r="AI149" i="17"/>
  <c r="AI150" i="25"/>
  <c r="AI150" i="17"/>
  <c r="AI151" i="25"/>
  <c r="AI151" i="17"/>
  <c r="AI152" i="25"/>
  <c r="AI152" i="17"/>
  <c r="AI153" i="25"/>
  <c r="AI153" i="17"/>
  <c r="AI154" i="25"/>
  <c r="AI154" i="17"/>
  <c r="AI155" i="25"/>
  <c r="AI155" i="17"/>
  <c r="AI156" i="25"/>
  <c r="AI156" i="17"/>
  <c r="AI157" i="25"/>
  <c r="AI157" i="17"/>
  <c r="AI158" i="25"/>
  <c r="AI158" i="17"/>
  <c r="AI159" i="25"/>
  <c r="AI159" i="17"/>
  <c r="AI160" i="25"/>
  <c r="AI160" i="17"/>
  <c r="AI161" i="25"/>
  <c r="AI161" i="17"/>
  <c r="AI162" i="25"/>
  <c r="AI162" i="17"/>
  <c r="AI163" i="25"/>
  <c r="AI163" i="17"/>
  <c r="AI164" i="25"/>
  <c r="AI164" i="17"/>
  <c r="AI165" i="25"/>
  <c r="AI165" i="17"/>
  <c r="AI166" i="25"/>
  <c r="AI166" i="17"/>
  <c r="AI167" i="25"/>
  <c r="AI167" i="17"/>
  <c r="AI168" i="25"/>
  <c r="AI168" i="17"/>
  <c r="AI169" i="25"/>
  <c r="AI169" i="17"/>
  <c r="AI170" i="25"/>
  <c r="AI170" i="17"/>
  <c r="AI171" i="25"/>
  <c r="AI171" i="17"/>
  <c r="AI172" i="25"/>
  <c r="AI172" i="17"/>
  <c r="AI173" i="25"/>
  <c r="AI173" i="17"/>
  <c r="AI174" i="25"/>
  <c r="AI174" i="17"/>
  <c r="AI175" i="25"/>
  <c r="AI175" i="17"/>
  <c r="AI176" i="25"/>
  <c r="AI176" i="17"/>
  <c r="AI177" i="25"/>
  <c r="AI177" i="17"/>
  <c r="AI178" i="25"/>
  <c r="AI178" i="17"/>
  <c r="AI179" i="25"/>
  <c r="AI179" i="17"/>
  <c r="AI180" i="25"/>
  <c r="AI180" i="17"/>
  <c r="AI181" i="25"/>
  <c r="AI181" i="17"/>
  <c r="AI182" i="25"/>
  <c r="AI182" i="17"/>
  <c r="AI183" i="25"/>
  <c r="AI183" i="17"/>
  <c r="AI184" i="25"/>
  <c r="AI184" i="17"/>
  <c r="AI185" i="25"/>
  <c r="AI185" i="17"/>
  <c r="AI186" i="25"/>
  <c r="AI186" i="17"/>
  <c r="AI187" i="25"/>
  <c r="AI187" i="17"/>
  <c r="AI188" i="25"/>
  <c r="AI188" i="17"/>
  <c r="AI189" i="25"/>
  <c r="AI189" i="17"/>
  <c r="AI190" i="25"/>
  <c r="AI190" i="17"/>
  <c r="AI191" i="25"/>
  <c r="AI191" i="17"/>
  <c r="AI192" i="25"/>
  <c r="AI192" i="17"/>
  <c r="AI193" i="25"/>
  <c r="AI193" i="17"/>
  <c r="AI194" i="25"/>
  <c r="AI194" i="17"/>
  <c r="AI195" i="25"/>
  <c r="AI195" i="17"/>
  <c r="AI196" i="25"/>
  <c r="AI196" i="17"/>
  <c r="AI197" i="25"/>
  <c r="AI197" i="17"/>
  <c r="AI198" i="25"/>
  <c r="AI198" i="17"/>
  <c r="AI199" i="25"/>
  <c r="AI199" i="17"/>
  <c r="AI200" i="25"/>
  <c r="AI200" i="17"/>
  <c r="AI201" i="25"/>
  <c r="AI201" i="17"/>
  <c r="AI202" i="25"/>
  <c r="AI202" i="17"/>
  <c r="AI203" i="25"/>
  <c r="AI203" i="17"/>
  <c r="AI204" i="25"/>
  <c r="AI204" i="17"/>
  <c r="AI205" i="25"/>
  <c r="AI205" i="17"/>
  <c r="AI206" i="25"/>
  <c r="AI206" i="17"/>
  <c r="AI207" i="25"/>
  <c r="AI207" i="17"/>
  <c r="AI208" i="25"/>
  <c r="AI208" i="17"/>
  <c r="AI209" i="25"/>
  <c r="AI209" i="17"/>
  <c r="AI210" i="25"/>
  <c r="AI210" i="17"/>
  <c r="AI211" i="25"/>
  <c r="AI211" i="17"/>
  <c r="AI212" i="25"/>
  <c r="AI212" i="17"/>
  <c r="AI213" i="25"/>
  <c r="AI213" i="17"/>
  <c r="AI214" i="25"/>
  <c r="AI214" i="17"/>
  <c r="AI215" i="25"/>
  <c r="AI215" i="17"/>
  <c r="AI216" i="25"/>
  <c r="AI216" i="17"/>
  <c r="AI217" i="25"/>
  <c r="AI217" i="17"/>
  <c r="AI218" i="25"/>
  <c r="AI218" i="17"/>
  <c r="AI219" i="25"/>
  <c r="AI219" i="17"/>
  <c r="AI220" i="25"/>
  <c r="AI220" i="17"/>
  <c r="AI221" i="25"/>
  <c r="AI221" i="17"/>
  <c r="AI222" i="25"/>
  <c r="AI222" i="17"/>
  <c r="AI223" i="25"/>
  <c r="AI223" i="17"/>
  <c r="AI224" i="25"/>
  <c r="AI224" i="17"/>
  <c r="AI225" i="25"/>
  <c r="AI225" i="17"/>
  <c r="AI226" i="25"/>
  <c r="AI226" i="17"/>
  <c r="AI227" i="25"/>
  <c r="AI227" i="17"/>
  <c r="AI228" i="25"/>
  <c r="AI228" i="17"/>
  <c r="AI229" i="25"/>
  <c r="AI229" i="17"/>
  <c r="AI230" i="25"/>
  <c r="AI230" i="17"/>
  <c r="AI231" i="25"/>
  <c r="AI231" i="17"/>
  <c r="AI232" i="25"/>
  <c r="AI232" i="17"/>
  <c r="AI233" i="25"/>
  <c r="AI233" i="17"/>
  <c r="AI234" i="25"/>
  <c r="AI234" i="17"/>
  <c r="AI235" i="25"/>
  <c r="AI235" i="17"/>
  <c r="AI236" i="25"/>
  <c r="AI236" i="17"/>
  <c r="AI237" i="25"/>
  <c r="AI237" i="17"/>
  <c r="AI238" i="25"/>
  <c r="AI238" i="17"/>
  <c r="AI239" i="25"/>
  <c r="AI239" i="17"/>
  <c r="AI240" i="25"/>
  <c r="AI240" i="17"/>
  <c r="AI241" i="25"/>
  <c r="AI241" i="17"/>
  <c r="AI242" i="25"/>
  <c r="AI242" i="17"/>
  <c r="AI243" i="25"/>
  <c r="AI243" i="17"/>
  <c r="AI244" i="25"/>
  <c r="AI244" i="17"/>
  <c r="AI245" i="25"/>
  <c r="AI245" i="17"/>
  <c r="AI246" i="25"/>
  <c r="AI246" i="17"/>
  <c r="AI247" i="25"/>
  <c r="AI247" i="17"/>
  <c r="AI248" i="25"/>
  <c r="AI248" i="17"/>
  <c r="AI249" i="25"/>
  <c r="AI249" i="17"/>
  <c r="AI250" i="25"/>
  <c r="AI250" i="17"/>
  <c r="AI251" i="25"/>
  <c r="AI251" i="17"/>
  <c r="AI252" i="25"/>
  <c r="AI252" i="17"/>
  <c r="AI253" i="25"/>
  <c r="AI253" i="17"/>
  <c r="AI254" i="25"/>
  <c r="AI254" i="17"/>
  <c r="AI255" i="25"/>
  <c r="AI255" i="17"/>
  <c r="AI256" i="25"/>
  <c r="AI256" i="17"/>
  <c r="AI257" i="25"/>
  <c r="AI257" i="17"/>
  <c r="AI258" i="25"/>
  <c r="AI258" i="17"/>
  <c r="AI259" i="25"/>
  <c r="AI259" i="17"/>
  <c r="AI260" i="25"/>
  <c r="AI260" i="17"/>
  <c r="AI261" i="25"/>
  <c r="AI261" i="17"/>
  <c r="AI262" i="25"/>
  <c r="AI262" i="17"/>
  <c r="AI263" i="25"/>
  <c r="AI263" i="17"/>
  <c r="AI264" i="25"/>
  <c r="AI264" i="17"/>
  <c r="AI265" i="25"/>
  <c r="AI265" i="17"/>
  <c r="AI266" i="25"/>
  <c r="AI266" i="17"/>
  <c r="AI267" i="25"/>
  <c r="AI267" i="17"/>
  <c r="AI268" i="25"/>
  <c r="AI268" i="17"/>
  <c r="AI269" i="25"/>
  <c r="AI269" i="17"/>
  <c r="AI270" i="25"/>
  <c r="AI270" i="17"/>
  <c r="AI271" i="25"/>
  <c r="AI271" i="17"/>
  <c r="AI272" i="25"/>
  <c r="AI272" i="17"/>
  <c r="AI273" i="25"/>
  <c r="AI273" i="17"/>
  <c r="AI274" i="25"/>
  <c r="AI274" i="17"/>
  <c r="AI275" i="25"/>
  <c r="AI275" i="17"/>
  <c r="AI276" i="25"/>
  <c r="AI276" i="17"/>
  <c r="AI277" i="25"/>
  <c r="AI277" i="17"/>
  <c r="AI278" i="25"/>
  <c r="AI278" i="17"/>
  <c r="AI279" i="25"/>
  <c r="AI279" i="17"/>
  <c r="AI280" i="25"/>
  <c r="AI280" i="17"/>
  <c r="AI281" i="25"/>
  <c r="AI281" i="17"/>
  <c r="AI282" i="25"/>
  <c r="AI282" i="17"/>
  <c r="AI283" i="25"/>
  <c r="AI283" i="17"/>
  <c r="AI284" i="25"/>
  <c r="AI284" i="17"/>
  <c r="AI285" i="25"/>
  <c r="AI285" i="17"/>
  <c r="AI286" i="25"/>
  <c r="AI286" i="17"/>
  <c r="AI287" i="25"/>
  <c r="AI287" i="17"/>
  <c r="AI288" i="25"/>
  <c r="AI288" i="17"/>
  <c r="AI289" i="25"/>
  <c r="AI289" i="17"/>
  <c r="AI290" i="25"/>
  <c r="AI290" i="17"/>
  <c r="AI291" i="25"/>
  <c r="AI291" i="17"/>
  <c r="AI292" i="25"/>
  <c r="AI292" i="17"/>
  <c r="AI293" i="25"/>
  <c r="AI293" i="17"/>
  <c r="AI294" i="25"/>
  <c r="AI294" i="17"/>
  <c r="AI295" i="25"/>
  <c r="AI295" i="17"/>
  <c r="AI296" i="25"/>
  <c r="AI296" i="17"/>
  <c r="AI297" i="25"/>
  <c r="AI297" i="17"/>
  <c r="AI298" i="25"/>
  <c r="AI298" i="17"/>
  <c r="AI299" i="25"/>
  <c r="AI299" i="17"/>
  <c r="AI300" i="25"/>
  <c r="AI300" i="17"/>
  <c r="AI301" i="25"/>
  <c r="AI301" i="17"/>
  <c r="AI302" i="25"/>
  <c r="AI302" i="17"/>
  <c r="AI303" i="25"/>
  <c r="AI303" i="17"/>
  <c r="AI304" i="25"/>
  <c r="AI304" i="17"/>
  <c r="AI305" i="25"/>
  <c r="AI305" i="17"/>
  <c r="AI306" i="25"/>
  <c r="AI306" i="17"/>
  <c r="AI307" i="25"/>
  <c r="AI307" i="17"/>
  <c r="AI308" i="25"/>
  <c r="AI308" i="17"/>
  <c r="AI309" i="25"/>
  <c r="AI309" i="17"/>
  <c r="AI310" i="25"/>
  <c r="AI310" i="17"/>
  <c r="AI311" i="25"/>
  <c r="AI311" i="17"/>
  <c r="AI312" i="25"/>
  <c r="AI312" i="17"/>
  <c r="AI313" i="25"/>
  <c r="AI313" i="17"/>
  <c r="AI314" i="25"/>
  <c r="AI314" i="17"/>
  <c r="AI315" i="25"/>
  <c r="AI315" i="17"/>
  <c r="AI316" i="25"/>
  <c r="AI316" i="17"/>
  <c r="AI317" i="25"/>
  <c r="AI317" i="17"/>
  <c r="AI318" i="25"/>
  <c r="AI318" i="17"/>
  <c r="AI319" i="25"/>
  <c r="AI319" i="17"/>
  <c r="AI320" i="25"/>
  <c r="AI320" i="17"/>
  <c r="AI321" i="25"/>
  <c r="AI321" i="17"/>
  <c r="AI322" i="25"/>
  <c r="AI322" i="17"/>
  <c r="AI323" i="25"/>
  <c r="AI323" i="17"/>
  <c r="AI324" i="25"/>
  <c r="AI324" i="17"/>
  <c r="AI325" i="25"/>
  <c r="AI325" i="17"/>
  <c r="AI326" i="25"/>
  <c r="AI326" i="17"/>
  <c r="AI327" i="25"/>
  <c r="AI327" i="17"/>
  <c r="AI328" i="25"/>
  <c r="AI328" i="17"/>
  <c r="AI329" i="25"/>
  <c r="AI329" i="17"/>
  <c r="AI330" i="25"/>
  <c r="AI330" i="17"/>
  <c r="AI331" i="25"/>
  <c r="AI331" i="17"/>
  <c r="AI332" i="25"/>
  <c r="AI332" i="17"/>
  <c r="AI333" i="25"/>
  <c r="AI333" i="17"/>
  <c r="AI334" i="25"/>
  <c r="AI334" i="17"/>
  <c r="AI335" i="25"/>
  <c r="AI335" i="17"/>
  <c r="AI336" i="25"/>
  <c r="AI336" i="17"/>
  <c r="AI337" i="25"/>
  <c r="AI337" i="17"/>
  <c r="AI338" i="25"/>
  <c r="AI338" i="17"/>
  <c r="AI339" i="25"/>
  <c r="AI339" i="17"/>
  <c r="AI340" i="25"/>
  <c r="AI340" i="17"/>
  <c r="AI341" i="25"/>
  <c r="AI341" i="17"/>
  <c r="AI342" i="25"/>
  <c r="AI342" i="17"/>
  <c r="AI343" i="25"/>
  <c r="AI343" i="17"/>
  <c r="AI344" i="25"/>
  <c r="AI344" i="17"/>
  <c r="AI345" i="25"/>
  <c r="AI345" i="17"/>
  <c r="AI346" i="25"/>
  <c r="AI346" i="17"/>
  <c r="AI347" i="25"/>
  <c r="AI347" i="17"/>
  <c r="AI348" i="25"/>
  <c r="AI348" i="17"/>
  <c r="AI349" i="25"/>
  <c r="AI349" i="17"/>
  <c r="AI350" i="25"/>
  <c r="AI350" i="17"/>
  <c r="AI351" i="25"/>
  <c r="AI351" i="17"/>
  <c r="AI352" i="25"/>
  <c r="AI352" i="17"/>
  <c r="AI353" i="25"/>
  <c r="AI353" i="17"/>
  <c r="AI354" i="25"/>
  <c r="AI354" i="17"/>
  <c r="AI355" i="25"/>
  <c r="AI355" i="17"/>
  <c r="AI356" i="25"/>
  <c r="AI356" i="17"/>
  <c r="AI357" i="25"/>
  <c r="AI357" i="17"/>
  <c r="AI358" i="25"/>
  <c r="AI358" i="17"/>
  <c r="AI359" i="25"/>
  <c r="AI359" i="17"/>
  <c r="AI360" i="25"/>
  <c r="AI360" i="17"/>
  <c r="AI361" i="25"/>
  <c r="AI361" i="17"/>
  <c r="AI362" i="25"/>
  <c r="AI362" i="17"/>
  <c r="AI363" i="25"/>
  <c r="AI363" i="17"/>
  <c r="AI364" i="25"/>
  <c r="AI364" i="17"/>
  <c r="AI365" i="25"/>
  <c r="AI365" i="17"/>
  <c r="AI366" i="25"/>
  <c r="AI366" i="17"/>
  <c r="AI367" i="25"/>
  <c r="AI367" i="17"/>
  <c r="AI368" i="25"/>
  <c r="AI368" i="17"/>
  <c r="AI369" i="25"/>
  <c r="AI369" i="17"/>
  <c r="AI370" i="25"/>
  <c r="AI370" i="17"/>
  <c r="AI371" i="25"/>
  <c r="AI371" i="17"/>
  <c r="AI372" i="25"/>
  <c r="AI372" i="17"/>
  <c r="AI373" i="25"/>
  <c r="AI373" i="17"/>
  <c r="AI374" i="25"/>
  <c r="AI374" i="17"/>
  <c r="AI375" i="25"/>
  <c r="AI375" i="17"/>
  <c r="AI376" i="25"/>
  <c r="AI376" i="17"/>
  <c r="AI377" i="25"/>
  <c r="AI377" i="17"/>
  <c r="AI378" i="25"/>
  <c r="AI378" i="17"/>
  <c r="AI379" i="25"/>
  <c r="AI379" i="17"/>
  <c r="AI380" i="25"/>
  <c r="AI380" i="17"/>
  <c r="AI381" i="25"/>
  <c r="AI381" i="17"/>
  <c r="AI382" i="25"/>
  <c r="AI382" i="17"/>
  <c r="AI383" i="25"/>
  <c r="AI383" i="17"/>
  <c r="AI384" i="25"/>
  <c r="AI384" i="17"/>
  <c r="AI385" i="25"/>
  <c r="AI385" i="17"/>
  <c r="AI386" i="25"/>
  <c r="AI386" i="17"/>
  <c r="AI387" i="25"/>
  <c r="AI387" i="17"/>
  <c r="AI388" i="25"/>
  <c r="AI388" i="17"/>
  <c r="AI389" i="25"/>
  <c r="AI389" i="17"/>
  <c r="AI390" i="25"/>
  <c r="AI390" i="17"/>
  <c r="AI391" i="25"/>
  <c r="AI391" i="17"/>
  <c r="AI392" i="25"/>
  <c r="AI392" i="17"/>
  <c r="AI393" i="25"/>
  <c r="AI393" i="17"/>
  <c r="AI394" i="25"/>
  <c r="AI394" i="17"/>
  <c r="AI395" i="25"/>
  <c r="AI395" i="17"/>
  <c r="AI396" i="25"/>
  <c r="AI396" i="17"/>
  <c r="AI397" i="25"/>
  <c r="AI397" i="17"/>
  <c r="AI398" i="25"/>
  <c r="AI398" i="17"/>
  <c r="AI399" i="25"/>
  <c r="AI399" i="17"/>
  <c r="AI400" i="25"/>
  <c r="AI400" i="17"/>
  <c r="AI401" i="25"/>
  <c r="AI401" i="17"/>
  <c r="AI402" i="25"/>
  <c r="AI402" i="17"/>
  <c r="AI403" i="25"/>
  <c r="AI403" i="17"/>
  <c r="AI404" i="25"/>
  <c r="AI404" i="17"/>
  <c r="AI405" i="25"/>
  <c r="AI405" i="17"/>
  <c r="AI406" i="25"/>
  <c r="AI406" i="17"/>
  <c r="AI407" i="25"/>
  <c r="AI407" i="17"/>
  <c r="AI408" i="25"/>
  <c r="AI408" i="17"/>
  <c r="AI409" i="25"/>
  <c r="AI409" i="17"/>
  <c r="AI410" i="25"/>
  <c r="AI410" i="17"/>
  <c r="AI411" i="25"/>
  <c r="AI411" i="17"/>
  <c r="AI412" i="25"/>
  <c r="AI412" i="17"/>
  <c r="AI413" i="25"/>
  <c r="AI413" i="17"/>
  <c r="AI414" i="25"/>
  <c r="AI414" i="17"/>
  <c r="AI415" i="25"/>
  <c r="AI415" i="17"/>
  <c r="AI416" i="25"/>
  <c r="AI416" i="17"/>
  <c r="AI417" i="25"/>
  <c r="AI417" i="17"/>
  <c r="AI418" i="25"/>
  <c r="AI418" i="17"/>
  <c r="AI419" i="25"/>
  <c r="AI419" i="17"/>
  <c r="AI420" i="25"/>
  <c r="AI420" i="17"/>
  <c r="AI421" i="25"/>
  <c r="AI421" i="17"/>
  <c r="AI422" i="25"/>
  <c r="AI422" i="17"/>
  <c r="AI423" i="25"/>
  <c r="AI423" i="17"/>
  <c r="AI424" i="25"/>
  <c r="AI424" i="17"/>
  <c r="AI425" i="25"/>
  <c r="AI425" i="17"/>
  <c r="AI426" i="25"/>
  <c r="AI426" i="17"/>
  <c r="AI427" i="25"/>
  <c r="AI427" i="17"/>
  <c r="AI428" i="25"/>
  <c r="AI428" i="17"/>
  <c r="AI429" i="25"/>
  <c r="AI429" i="17"/>
  <c r="AI430" i="25"/>
  <c r="AI430" i="17"/>
  <c r="AI431" i="25"/>
  <c r="AI431" i="17"/>
  <c r="AI432" i="25"/>
  <c r="AI432" i="17"/>
  <c r="AI433" i="25"/>
  <c r="AI433" i="17"/>
  <c r="AI434" i="25"/>
  <c r="AI434" i="17"/>
  <c r="AI435" i="25"/>
  <c r="AI435" i="17"/>
  <c r="AI436" i="25"/>
  <c r="AI436" i="17"/>
  <c r="AI437" i="25"/>
  <c r="AI437" i="17"/>
  <c r="AI438" i="25"/>
  <c r="AI438" i="17"/>
  <c r="AI439" i="25"/>
  <c r="AI439" i="17"/>
  <c r="AI440" i="25"/>
  <c r="AI440" i="17"/>
  <c r="AI441" i="25"/>
  <c r="AI441" i="17"/>
  <c r="AI442" i="25"/>
  <c r="AI442" i="17"/>
  <c r="AI443" i="25"/>
  <c r="AI443" i="17"/>
  <c r="AI444" i="25"/>
  <c r="AI444" i="17"/>
  <c r="AI445" i="25"/>
  <c r="AI445" i="17"/>
  <c r="AI446" i="25"/>
  <c r="AI446" i="17"/>
  <c r="AI447" i="25"/>
  <c r="AI447" i="17"/>
  <c r="AI448" i="25"/>
  <c r="AI448" i="17"/>
  <c r="AI449" i="25"/>
  <c r="AI449" i="17"/>
  <c r="AI450" i="25"/>
  <c r="AI450" i="17"/>
  <c r="AI451" i="25"/>
  <c r="AI451" i="17"/>
  <c r="AI452" i="25"/>
  <c r="AI452" i="17"/>
  <c r="AI453" i="25"/>
  <c r="AI453" i="17"/>
  <c r="AI454" i="25"/>
  <c r="AI454" i="17"/>
  <c r="AI455" i="25"/>
  <c r="AI455" i="17"/>
  <c r="AI456" i="25"/>
  <c r="AI456" i="17"/>
  <c r="AI457" i="25"/>
  <c r="AI457" i="17"/>
  <c r="AI458" i="25"/>
  <c r="AI458" i="17"/>
  <c r="AI459" i="25"/>
  <c r="AI459" i="17"/>
  <c r="AI460" i="25"/>
  <c r="AI460" i="17"/>
  <c r="AI461" i="25"/>
  <c r="AI3" i="17"/>
  <c r="AI4" i="25"/>
  <c r="D5" i="25"/>
  <c r="D6" i="25"/>
  <c r="D7" i="25"/>
  <c r="D8" i="25"/>
  <c r="D9" i="25"/>
  <c r="D10" i="25"/>
  <c r="D11" i="25"/>
  <c r="D12" i="25"/>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149" i="25"/>
  <c r="D150" i="25"/>
  <c r="D151" i="25"/>
  <c r="D152" i="25"/>
  <c r="D153" i="25"/>
  <c r="D154" i="25"/>
  <c r="D155" i="25"/>
  <c r="D156" i="25"/>
  <c r="D157" i="25"/>
  <c r="D158" i="25"/>
  <c r="D159" i="25"/>
  <c r="D160" i="25"/>
  <c r="D161" i="25"/>
  <c r="D162" i="25"/>
  <c r="D163" i="25"/>
  <c r="D164" i="25"/>
  <c r="D165" i="25"/>
  <c r="D166" i="25"/>
  <c r="D167" i="25"/>
  <c r="D168" i="25"/>
  <c r="D169" i="25"/>
  <c r="D170" i="25"/>
  <c r="D171" i="25"/>
  <c r="D172" i="25"/>
  <c r="D173" i="25"/>
  <c r="D174" i="25"/>
  <c r="D175" i="25"/>
  <c r="D176" i="25"/>
  <c r="D177" i="25"/>
  <c r="D178" i="25"/>
  <c r="D179" i="25"/>
  <c r="D180" i="25"/>
  <c r="D181" i="25"/>
  <c r="D182" i="25"/>
  <c r="D183" i="25"/>
  <c r="D184" i="25"/>
  <c r="D185" i="25"/>
  <c r="D186" i="25"/>
  <c r="D187" i="25"/>
  <c r="D188" i="25"/>
  <c r="D189" i="25"/>
  <c r="D190" i="25"/>
  <c r="D191" i="25"/>
  <c r="D192" i="25"/>
  <c r="D193" i="25"/>
  <c r="D194" i="25"/>
  <c r="D195" i="25"/>
  <c r="D196" i="25"/>
  <c r="D197" i="25"/>
  <c r="D198" i="25"/>
  <c r="D199" i="25"/>
  <c r="D200" i="25"/>
  <c r="D201" i="25"/>
  <c r="D202" i="25"/>
  <c r="D203" i="25"/>
  <c r="D204" i="25"/>
  <c r="D205" i="25"/>
  <c r="D206" i="25"/>
  <c r="D207" i="25"/>
  <c r="D208" i="25"/>
  <c r="D209" i="25"/>
  <c r="D210" i="25"/>
  <c r="D211" i="25"/>
  <c r="D212" i="25"/>
  <c r="D213" i="25"/>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D273" i="25"/>
  <c r="D274" i="25"/>
  <c r="D275" i="25"/>
  <c r="D276" i="25"/>
  <c r="D277" i="25"/>
  <c r="D278" i="25"/>
  <c r="D279" i="25"/>
  <c r="D280" i="25"/>
  <c r="D281" i="25"/>
  <c r="D282" i="25"/>
  <c r="D283" i="25"/>
  <c r="D284" i="25"/>
  <c r="D285" i="25"/>
  <c r="D286" i="25"/>
  <c r="D287" i="25"/>
  <c r="D288"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D320" i="25"/>
  <c r="D321" i="25"/>
  <c r="D322" i="25"/>
  <c r="D323" i="25"/>
  <c r="D324" i="25"/>
  <c r="D325" i="25"/>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D432" i="25"/>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C315" i="25"/>
  <c r="C316" i="25"/>
  <c r="C317" i="25"/>
  <c r="C318" i="25"/>
  <c r="C319" i="25"/>
  <c r="C320" i="25"/>
  <c r="C321" i="25"/>
  <c r="C322" i="25"/>
  <c r="C323" i="25"/>
  <c r="C324" i="25"/>
  <c r="C325" i="25"/>
  <c r="C326" i="25"/>
  <c r="C327" i="25"/>
  <c r="C328" i="25"/>
  <c r="C329" i="25"/>
  <c r="C330" i="25"/>
  <c r="C331" i="25"/>
  <c r="C332" i="25"/>
  <c r="C333" i="25"/>
  <c r="C334" i="25"/>
  <c r="C335" i="25"/>
  <c r="C336" i="25"/>
  <c r="C337" i="25"/>
  <c r="C338" i="25"/>
  <c r="C339" i="25"/>
  <c r="C340" i="25"/>
  <c r="C341" i="25"/>
  <c r="C342" i="25"/>
  <c r="C343" i="25"/>
  <c r="C344" i="25"/>
  <c r="C345" i="25"/>
  <c r="C346" i="25"/>
  <c r="C347" i="25"/>
  <c r="C348" i="25"/>
  <c r="C349" i="25"/>
  <c r="C350" i="25"/>
  <c r="C351" i="25"/>
  <c r="C352" i="25"/>
  <c r="C353" i="25"/>
  <c r="C354" i="25"/>
  <c r="C355" i="25"/>
  <c r="C356" i="25"/>
  <c r="C357" i="25"/>
  <c r="C358" i="25"/>
  <c r="C359" i="25"/>
  <c r="C360" i="25"/>
  <c r="C361" i="25"/>
  <c r="C362" i="25"/>
  <c r="C363" i="25"/>
  <c r="C364" i="25"/>
  <c r="C365" i="25"/>
  <c r="C366" i="25"/>
  <c r="C367" i="25"/>
  <c r="C368" i="25"/>
  <c r="C369" i="25"/>
  <c r="C370" i="25"/>
  <c r="C371" i="25"/>
  <c r="C372" i="25"/>
  <c r="C373" i="25"/>
  <c r="C374" i="25"/>
  <c r="C375" i="25"/>
  <c r="C376" i="25"/>
  <c r="C377" i="25"/>
  <c r="C378" i="25"/>
  <c r="C379" i="25"/>
  <c r="C380" i="25"/>
  <c r="C381" i="25"/>
  <c r="C382" i="25"/>
  <c r="C383" i="25"/>
  <c r="C384" i="25"/>
  <c r="C385" i="25"/>
  <c r="C386" i="25"/>
  <c r="C387" i="25"/>
  <c r="C388" i="25"/>
  <c r="C389" i="25"/>
  <c r="C390" i="25"/>
  <c r="C391" i="25"/>
  <c r="C392" i="25"/>
  <c r="C393" i="25"/>
  <c r="C394" i="25"/>
  <c r="C395" i="25"/>
  <c r="C396" i="25"/>
  <c r="C397" i="25"/>
  <c r="C398" i="25"/>
  <c r="C399" i="25"/>
  <c r="C400" i="25"/>
  <c r="C401" i="25"/>
  <c r="C402" i="25"/>
  <c r="C403" i="25"/>
  <c r="C404" i="25"/>
  <c r="C405" i="25"/>
  <c r="C406" i="25"/>
  <c r="C407" i="25"/>
  <c r="C408" i="25"/>
  <c r="C409" i="25"/>
  <c r="C410" i="25"/>
  <c r="C411" i="25"/>
  <c r="C412" i="25"/>
  <c r="C413" i="25"/>
  <c r="C414" i="25"/>
  <c r="C415" i="25"/>
  <c r="C416" i="25"/>
  <c r="C417" i="25"/>
  <c r="C418" i="25"/>
  <c r="C419" i="25"/>
  <c r="C420" i="25"/>
  <c r="C421" i="25"/>
  <c r="C422" i="25"/>
  <c r="C423" i="25"/>
  <c r="C424" i="25"/>
  <c r="C425" i="25"/>
  <c r="C426" i="25"/>
  <c r="C427" i="25"/>
  <c r="C428" i="25"/>
  <c r="C429" i="25"/>
  <c r="C430" i="25"/>
  <c r="C431" i="25"/>
  <c r="C432" i="25"/>
  <c r="C433" i="25"/>
  <c r="C434" i="25"/>
  <c r="C435" i="25"/>
  <c r="C436" i="25"/>
  <c r="C437" i="25"/>
  <c r="C438" i="25"/>
  <c r="C439" i="25"/>
  <c r="C440" i="25"/>
  <c r="C441" i="25"/>
  <c r="C442" i="25"/>
  <c r="C443" i="25"/>
  <c r="C444" i="25"/>
  <c r="C445" i="25"/>
  <c r="C446" i="25"/>
  <c r="C447" i="25"/>
  <c r="C448" i="25"/>
  <c r="C449" i="25"/>
  <c r="C450" i="25"/>
  <c r="C451" i="25"/>
  <c r="C452" i="25"/>
  <c r="C453" i="25"/>
  <c r="C454" i="25"/>
  <c r="C455" i="25"/>
  <c r="C456" i="25"/>
  <c r="C457" i="25"/>
  <c r="C458" i="25"/>
  <c r="C459" i="25"/>
  <c r="C460" i="25"/>
  <c r="C461" i="25"/>
  <c r="C4" i="25"/>
  <c r="D158" i="22"/>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3"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A144" i="5"/>
  <c r="AA145" i="5"/>
  <c r="AA146" i="5"/>
  <c r="AA147" i="5"/>
  <c r="AA148" i="5"/>
  <c r="AA149" i="5"/>
  <c r="AA150" i="5"/>
  <c r="AA151" i="5"/>
  <c r="AA152" i="5"/>
  <c r="AA153" i="5"/>
  <c r="AA154" i="5"/>
  <c r="AA155" i="5"/>
  <c r="AA156" i="5"/>
  <c r="AA157" i="5"/>
  <c r="AA158" i="5"/>
  <c r="AA159" i="5"/>
  <c r="AA160" i="5"/>
  <c r="AA161" i="5"/>
  <c r="AA162" i="5"/>
  <c r="AA163" i="5"/>
  <c r="AA164" i="5"/>
  <c r="AA165" i="5"/>
  <c r="AA166" i="5"/>
  <c r="AA167" i="5"/>
  <c r="AA168" i="5"/>
  <c r="AA169" i="5"/>
  <c r="AA170" i="5"/>
  <c r="AA171" i="5"/>
  <c r="AA172" i="5"/>
  <c r="AA173" i="5"/>
  <c r="AA174" i="5"/>
  <c r="AA175" i="5"/>
  <c r="AA176" i="5"/>
  <c r="AA177" i="5"/>
  <c r="AA178" i="5"/>
  <c r="AA179" i="5"/>
  <c r="AA180" i="5"/>
  <c r="AA181" i="5"/>
  <c r="AA182" i="5"/>
  <c r="AA183" i="5"/>
  <c r="AA184" i="5"/>
  <c r="AA185" i="5"/>
  <c r="AA186" i="5"/>
  <c r="AA187" i="5"/>
  <c r="AA188" i="5"/>
  <c r="AA189" i="5"/>
  <c r="AA190" i="5"/>
  <c r="AA191" i="5"/>
  <c r="AA192" i="5"/>
  <c r="AA193" i="5"/>
  <c r="AA194" i="5"/>
  <c r="AA195" i="5"/>
  <c r="AA196" i="5"/>
  <c r="AA197" i="5"/>
  <c r="AA198" i="5"/>
  <c r="AA199" i="5"/>
  <c r="AA200" i="5"/>
  <c r="AA201" i="5"/>
  <c r="AA202" i="5"/>
  <c r="AA203" i="5"/>
  <c r="AA204" i="5"/>
  <c r="AA205" i="5"/>
  <c r="AA206" i="5"/>
  <c r="AA207" i="5"/>
  <c r="AA208" i="5"/>
  <c r="AA209" i="5"/>
  <c r="AA210" i="5"/>
  <c r="AA211" i="5"/>
  <c r="AA212" i="5"/>
  <c r="AA213" i="5"/>
  <c r="AA214" i="5"/>
  <c r="AA215" i="5"/>
  <c r="AA216" i="5"/>
  <c r="AA217" i="5"/>
  <c r="AA218" i="5"/>
  <c r="AA219" i="5"/>
  <c r="AA220" i="5"/>
  <c r="AA221" i="5"/>
  <c r="AA222" i="5"/>
  <c r="AA223" i="5"/>
  <c r="AA224" i="5"/>
  <c r="AA225" i="5"/>
  <c r="AA226" i="5"/>
  <c r="AA227" i="5"/>
  <c r="AA228" i="5"/>
  <c r="AA229" i="5"/>
  <c r="AA230" i="5"/>
  <c r="AA231" i="5"/>
  <c r="AA232" i="5"/>
  <c r="AA233" i="5"/>
  <c r="AA234" i="5"/>
  <c r="AA235" i="5"/>
  <c r="AA236" i="5"/>
  <c r="AA237" i="5"/>
  <c r="AA238" i="5"/>
  <c r="AA239" i="5"/>
  <c r="AA240" i="5"/>
  <c r="AA241" i="5"/>
  <c r="AA242" i="5"/>
  <c r="AA243" i="5"/>
  <c r="AA244" i="5"/>
  <c r="AA245" i="5"/>
  <c r="AA246" i="5"/>
  <c r="AA247" i="5"/>
  <c r="AA248" i="5"/>
  <c r="AA249" i="5"/>
  <c r="AA250" i="5"/>
  <c r="AA251" i="5"/>
  <c r="AA252" i="5"/>
  <c r="AA253" i="5"/>
  <c r="AA254" i="5"/>
  <c r="AA255" i="5"/>
  <c r="AA256" i="5"/>
  <c r="AA257" i="5"/>
  <c r="AA258" i="5"/>
  <c r="AA259" i="5"/>
  <c r="AA260" i="5"/>
  <c r="AA261" i="5"/>
  <c r="AA262" i="5"/>
  <c r="AA263" i="5"/>
  <c r="AA264" i="5"/>
  <c r="AA265" i="5"/>
  <c r="AA266" i="5"/>
  <c r="AA267" i="5"/>
  <c r="AA268" i="5"/>
  <c r="AA269" i="5"/>
  <c r="AA270" i="5"/>
  <c r="AA271"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310" i="5"/>
  <c r="AA311" i="5"/>
  <c r="AA312" i="5"/>
  <c r="AA313" i="5"/>
  <c r="AA314" i="5"/>
  <c r="AA315" i="5"/>
  <c r="AA316" i="5"/>
  <c r="AA317" i="5"/>
  <c r="AA318" i="5"/>
  <c r="AA319" i="5"/>
  <c r="AA320" i="5"/>
  <c r="AA321" i="5"/>
  <c r="AA322" i="5"/>
  <c r="AA323" i="5"/>
  <c r="AA324" i="5"/>
  <c r="AA325" i="5"/>
  <c r="AA326" i="5"/>
  <c r="AA327" i="5"/>
  <c r="AA328" i="5"/>
  <c r="AA329" i="5"/>
  <c r="AA330" i="5"/>
  <c r="AA331" i="5"/>
  <c r="AA332" i="5"/>
  <c r="AA333" i="5"/>
  <c r="AA334" i="5"/>
  <c r="AA335" i="5"/>
  <c r="AA336" i="5"/>
  <c r="AA337" i="5"/>
  <c r="AA338" i="5"/>
  <c r="AA339" i="5"/>
  <c r="AA340" i="5"/>
  <c r="AA341" i="5"/>
  <c r="AA342" i="5"/>
  <c r="AA343" i="5"/>
  <c r="AA344" i="5"/>
  <c r="AA345" i="5"/>
  <c r="AA346" i="5"/>
  <c r="AA347" i="5"/>
  <c r="AA348" i="5"/>
  <c r="AA349" i="5"/>
  <c r="AA350" i="5"/>
  <c r="AA351" i="5"/>
  <c r="AA352" i="5"/>
  <c r="AA353" i="5"/>
  <c r="AA354" i="5"/>
  <c r="AA355" i="5"/>
  <c r="AA356" i="5"/>
  <c r="AA357" i="5"/>
  <c r="AA358" i="5"/>
  <c r="AA359" i="5"/>
  <c r="AA360" i="5"/>
  <c r="AA361" i="5"/>
  <c r="AA362" i="5"/>
  <c r="AA363" i="5"/>
  <c r="AA364" i="5"/>
  <c r="AA365" i="5"/>
  <c r="AA366" i="5"/>
  <c r="AA367" i="5"/>
  <c r="AA368" i="5"/>
  <c r="AA369" i="5"/>
  <c r="AA370" i="5"/>
  <c r="AA371" i="5"/>
  <c r="AA372" i="5"/>
  <c r="AA373" i="5"/>
  <c r="AA374" i="5"/>
  <c r="AA375" i="5"/>
  <c r="AA376" i="5"/>
  <c r="AA377" i="5"/>
  <c r="AA378" i="5"/>
  <c r="AA379" i="5"/>
  <c r="AA380" i="5"/>
  <c r="AA381" i="5"/>
  <c r="AA382" i="5"/>
  <c r="AA383" i="5"/>
  <c r="AA384" i="5"/>
  <c r="AA385" i="5"/>
  <c r="AA386" i="5"/>
  <c r="AA387" i="5"/>
  <c r="AA388" i="5"/>
  <c r="AA389" i="5"/>
  <c r="AA390" i="5"/>
  <c r="AA391" i="5"/>
  <c r="AA392" i="5"/>
  <c r="AA393" i="5"/>
  <c r="AA394" i="5"/>
  <c r="AA395" i="5"/>
  <c r="AA396" i="5"/>
  <c r="AA397" i="5"/>
  <c r="AA398" i="5"/>
  <c r="AA399" i="5"/>
  <c r="AA400" i="5"/>
  <c r="AA401" i="5"/>
  <c r="AA402" i="5"/>
  <c r="AA403" i="5"/>
  <c r="AA404" i="5"/>
  <c r="AA405" i="5"/>
  <c r="AA406" i="5"/>
  <c r="AA407" i="5"/>
  <c r="AA408" i="5"/>
  <c r="AA409" i="5"/>
  <c r="AA410" i="5"/>
  <c r="AA411" i="5"/>
  <c r="AA412" i="5"/>
  <c r="AA413" i="5"/>
  <c r="AA414" i="5"/>
  <c r="AA415" i="5"/>
  <c r="AA416" i="5"/>
  <c r="AA417" i="5"/>
  <c r="AA418" i="5"/>
  <c r="AA419" i="5"/>
  <c r="AA420" i="5"/>
  <c r="AA421" i="5"/>
  <c r="AA422" i="5"/>
  <c r="AA423" i="5"/>
  <c r="AA424" i="5"/>
  <c r="AA425" i="5"/>
  <c r="AA426" i="5"/>
  <c r="AA427" i="5"/>
  <c r="AA428" i="5"/>
  <c r="AA429" i="5"/>
  <c r="AA430" i="5"/>
  <c r="AA431" i="5"/>
  <c r="AA432" i="5"/>
  <c r="AA433" i="5"/>
  <c r="AA434" i="5"/>
  <c r="AA435" i="5"/>
  <c r="AA436" i="5"/>
  <c r="AA437" i="5"/>
  <c r="AA438" i="5"/>
  <c r="AA439" i="5"/>
  <c r="AA440" i="5"/>
  <c r="AA441" i="5"/>
  <c r="AA442" i="5"/>
  <c r="AA443" i="5"/>
  <c r="AA444" i="5"/>
  <c r="AA445" i="5"/>
  <c r="AA446" i="5"/>
  <c r="AA447" i="5"/>
  <c r="AA448" i="5"/>
  <c r="AA449" i="5"/>
  <c r="AA450" i="5"/>
  <c r="AA451" i="5"/>
  <c r="AA452" i="5"/>
  <c r="AA453" i="5"/>
  <c r="AA454" i="5"/>
  <c r="AA455" i="5"/>
  <c r="AA456" i="5"/>
  <c r="AA457" i="5"/>
  <c r="AA458" i="5"/>
  <c r="AA459" i="5"/>
  <c r="AA460" i="5"/>
  <c r="AA461" i="5"/>
  <c r="AA462" i="5"/>
  <c r="AA463" i="5"/>
  <c r="AA464" i="5"/>
  <c r="AA465" i="5"/>
  <c r="AA466" i="5"/>
  <c r="AA467" i="5"/>
  <c r="AA468" i="5"/>
  <c r="AA469" i="5"/>
  <c r="AA470" i="5"/>
  <c r="AA471" i="5"/>
  <c r="AA472" i="5"/>
  <c r="AA473" i="5"/>
  <c r="AA474" i="5"/>
  <c r="AA475" i="5"/>
  <c r="AA476" i="5"/>
  <c r="AA3" i="5"/>
  <c r="AA4" i="5"/>
  <c r="AA5" i="5"/>
  <c r="AA6"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2" i="5"/>
  <c r="AJ158" i="8"/>
  <c r="AQ158" i="8"/>
  <c r="F158" i="22"/>
  <c r="G158" i="22"/>
  <c r="H463" i="22"/>
  <c r="H158" i="22"/>
  <c r="S69" i="14"/>
  <c r="D4" i="15" s="1"/>
  <c r="E4" i="15" s="1"/>
  <c r="S128" i="14"/>
  <c r="S130" i="14"/>
  <c r="D6" i="15" s="1"/>
  <c r="S8" i="14"/>
  <c r="S9" i="14"/>
  <c r="D8" i="15" s="1"/>
  <c r="S452" i="14"/>
  <c r="D9" i="15" s="1"/>
  <c r="S273" i="14"/>
  <c r="D10" i="15" s="1"/>
  <c r="S12" i="14"/>
  <c r="S45" i="14"/>
  <c r="D12" i="15" s="1"/>
  <c r="S13" i="14"/>
  <c r="S14" i="14"/>
  <c r="D14" i="15" s="1"/>
  <c r="S401" i="14"/>
  <c r="S256" i="14"/>
  <c r="S426" i="14"/>
  <c r="D17" i="15" s="1"/>
  <c r="S204" i="14"/>
  <c r="D18" i="15"/>
  <c r="S205" i="14"/>
  <c r="D19" i="15" s="1"/>
  <c r="S70" i="14"/>
  <c r="S15" i="14"/>
  <c r="D21" i="15" s="1"/>
  <c r="S16" i="14"/>
  <c r="D22" i="15" s="1"/>
  <c r="S161" i="14"/>
  <c r="S389" i="14"/>
  <c r="S153" i="14"/>
  <c r="S227" i="14"/>
  <c r="S470" i="14"/>
  <c r="D27" i="15" s="1"/>
  <c r="S162" i="14"/>
  <c r="D28" i="15"/>
  <c r="S71" i="14"/>
  <c r="S274" i="14"/>
  <c r="D30" i="15" s="1"/>
  <c r="S312" i="14"/>
  <c r="D31" i="15" s="1"/>
  <c r="S46" i="14"/>
  <c r="D32" i="15" s="1"/>
  <c r="S136" i="14"/>
  <c r="S368" i="14"/>
  <c r="D34" i="15" s="1"/>
  <c r="S48" i="14"/>
  <c r="S50" i="14"/>
  <c r="S17" i="14"/>
  <c r="D37" i="15" s="1"/>
  <c r="S18" i="14"/>
  <c r="D38" i="15" s="1"/>
  <c r="S19" i="14"/>
  <c r="S27" i="14"/>
  <c r="D53" i="15"/>
  <c r="S53" i="14"/>
  <c r="S72" i="14"/>
  <c r="D57" i="15" s="1"/>
  <c r="S455" i="14"/>
  <c r="D58" i="15" s="1"/>
  <c r="S471" i="14"/>
  <c r="D59" i="15" s="1"/>
  <c r="S73" i="14"/>
  <c r="D60" i="15" s="1"/>
  <c r="S131" i="14"/>
  <c r="D61" i="15"/>
  <c r="S74" i="14"/>
  <c r="D62" i="15" s="1"/>
  <c r="S55" i="14"/>
  <c r="D63" i="15" s="1"/>
  <c r="S200" i="14"/>
  <c r="S56" i="14"/>
  <c r="D65" i="15" s="1"/>
  <c r="S302" i="14"/>
  <c r="D66" i="15" s="1"/>
  <c r="S313" i="14"/>
  <c r="D67" i="15" s="1"/>
  <c r="S314" i="14"/>
  <c r="D68" i="15" s="1"/>
  <c r="S58" i="14"/>
  <c r="D69" i="15" s="1"/>
  <c r="S315" i="14"/>
  <c r="S75" i="14"/>
  <c r="D71" i="15" s="1"/>
  <c r="S427" i="14"/>
  <c r="S36" i="14"/>
  <c r="D73" i="15" s="1"/>
  <c r="S76" i="14"/>
  <c r="S77" i="14"/>
  <c r="D75" i="15" s="1"/>
  <c r="S428" i="14"/>
  <c r="D76" i="15" s="1"/>
  <c r="S78" i="14"/>
  <c r="D77" i="15" s="1"/>
  <c r="S402" i="14"/>
  <c r="S228" i="14"/>
  <c r="D79" i="15" s="1"/>
  <c r="S123" i="14"/>
  <c r="S129" i="14"/>
  <c r="D81" i="15" s="1"/>
  <c r="S415" i="14"/>
  <c r="D82" i="15" s="1"/>
  <c r="S184" i="14"/>
  <c r="D83" i="15" s="1"/>
  <c r="S124" i="14"/>
  <c r="D84" i="15" s="1"/>
  <c r="S127" i="14"/>
  <c r="D85" i="15" s="1"/>
  <c r="S132" i="14"/>
  <c r="S135" i="14"/>
  <c r="D87" i="15" s="1"/>
  <c r="S143" i="14"/>
  <c r="S217" i="14"/>
  <c r="D89" i="15" s="1"/>
  <c r="S448" i="14"/>
  <c r="D90" i="15" s="1"/>
  <c r="S150" i="14"/>
  <c r="D91" i="15" s="1"/>
  <c r="S147" i="14"/>
  <c r="D92" i="15" s="1"/>
  <c r="S154" i="14"/>
  <c r="D93" i="15" s="1"/>
  <c r="S286" i="14"/>
  <c r="S157" i="14"/>
  <c r="D95" i="15" s="1"/>
  <c r="S59" i="14"/>
  <c r="S287" i="14"/>
  <c r="D97" i="15" s="1"/>
  <c r="S79" i="14"/>
  <c r="D98" i="15" s="1"/>
  <c r="S148" i="14"/>
  <c r="D99" i="15" s="1"/>
  <c r="S236" i="14"/>
  <c r="S163" i="14"/>
  <c r="S37" i="14"/>
  <c r="D101" i="15" s="1"/>
  <c r="S164" i="14"/>
  <c r="D102" i="15" s="1"/>
  <c r="S137" i="14"/>
  <c r="D103" i="15" s="1"/>
  <c r="S54" i="14"/>
  <c r="S257" i="14"/>
  <c r="S460" i="14"/>
  <c r="D106" i="15" s="1"/>
  <c r="S418" i="14"/>
  <c r="D107" i="15" s="1"/>
  <c r="S244" i="14"/>
  <c r="D108" i="15" s="1"/>
  <c r="S138" i="14"/>
  <c r="D109" i="15" s="1"/>
  <c r="S249" i="14"/>
  <c r="S453" i="14"/>
  <c r="D111" i="15" s="1"/>
  <c r="D112" i="15"/>
  <c r="S169" i="14"/>
  <c r="D113" i="15" s="1"/>
  <c r="S288" i="14"/>
  <c r="D114" i="15" s="1"/>
  <c r="S429" i="14"/>
  <c r="D115" i="15" s="1"/>
  <c r="S155" i="14"/>
  <c r="D116" i="15" s="1"/>
  <c r="S430" i="14"/>
  <c r="D117" i="15" s="1"/>
  <c r="S237" i="14"/>
  <c r="D118" i="15" s="1"/>
  <c r="S449" i="14"/>
  <c r="D119" i="15" s="1"/>
  <c r="S206" i="14"/>
  <c r="D120" i="15"/>
  <c r="S229" i="14"/>
  <c r="D121" i="15" s="1"/>
  <c r="S419" i="14"/>
  <c r="D122" i="15" s="1"/>
  <c r="S431" i="14"/>
  <c r="D123" i="15" s="1"/>
  <c r="S189" i="14"/>
  <c r="D124" i="15" s="1"/>
  <c r="S403" i="14"/>
  <c r="D125" i="15" s="1"/>
  <c r="S177" i="14"/>
  <c r="D126" i="15" s="1"/>
  <c r="S387" i="14"/>
  <c r="D127" i="15" s="1"/>
  <c r="S178" i="14"/>
  <c r="D128" i="15" s="1"/>
  <c r="S179" i="14"/>
  <c r="D129" i="15" s="1"/>
  <c r="S180" i="14"/>
  <c r="D130" i="15" s="1"/>
  <c r="S181" i="14"/>
  <c r="D131" i="15" s="1"/>
  <c r="S183" i="14"/>
  <c r="D132" i="15" s="1"/>
  <c r="S185" i="14"/>
  <c r="D133" i="15" s="1"/>
  <c r="S263" i="14"/>
  <c r="D134" i="15" s="1"/>
  <c r="S269" i="14"/>
  <c r="D135" i="15" s="1"/>
  <c r="S187" i="14"/>
  <c r="D136" i="15" s="1"/>
  <c r="S285" i="14"/>
  <c r="D137" i="15" s="1"/>
  <c r="S472" i="14"/>
  <c r="D138" i="15" s="1"/>
  <c r="S404" i="14"/>
  <c r="D139" i="15" s="1"/>
  <c r="S305" i="14"/>
  <c r="D140" i="15" s="1"/>
  <c r="S139" i="14"/>
  <c r="D141" i="15" s="1"/>
  <c r="S190" i="14"/>
  <c r="D142" i="15" s="1"/>
  <c r="S38" i="14"/>
  <c r="D143" i="15" s="1"/>
  <c r="S464" i="14"/>
  <c r="D144" i="15" s="1"/>
  <c r="S173" i="14"/>
  <c r="D145" i="15" s="1"/>
  <c r="S170" i="14"/>
  <c r="D146" i="15" s="1"/>
  <c r="S171" i="14"/>
  <c r="D147" i="15" s="1"/>
  <c r="S194" i="14"/>
  <c r="D148" i="15" s="1"/>
  <c r="S465" i="14"/>
  <c r="D149" i="15" s="1"/>
  <c r="S432" i="14"/>
  <c r="D150" i="15"/>
  <c r="S390" i="14"/>
  <c r="D151" i="15" s="1"/>
  <c r="S416" i="14"/>
  <c r="D152" i="15" s="1"/>
  <c r="S230" i="14"/>
  <c r="D153" i="15" s="1"/>
  <c r="S364" i="14"/>
  <c r="D154" i="15" s="1"/>
  <c r="S433" i="14"/>
  <c r="D155" i="15" s="1"/>
  <c r="S473" i="14"/>
  <c r="D156" i="15"/>
  <c r="S65" i="14"/>
  <c r="D157" i="15" s="1"/>
  <c r="S220" i="14"/>
  <c r="D158" i="15" s="1"/>
  <c r="S221" i="14"/>
  <c r="D159" i="15" s="1"/>
  <c r="S222" i="14"/>
  <c r="D160" i="15" s="1"/>
  <c r="S258" i="14"/>
  <c r="D161" i="15" s="1"/>
  <c r="S80" i="14"/>
  <c r="D162" i="15" s="1"/>
  <c r="S144" i="14"/>
  <c r="D163" i="15" s="1"/>
  <c r="S434" i="14"/>
  <c r="D164" i="15" s="1"/>
  <c r="S182" i="14"/>
  <c r="D165" i="15" s="1"/>
  <c r="S195" i="14"/>
  <c r="D166" i="15" s="1"/>
  <c r="S196" i="14"/>
  <c r="D167" i="15" s="1"/>
  <c r="S198" i="14"/>
  <c r="D168" i="15" s="1"/>
  <c r="S81" i="14"/>
  <c r="D169" i="15" s="1"/>
  <c r="S289" i="14"/>
  <c r="D170" i="15" s="1"/>
  <c r="S391" i="14"/>
  <c r="D171" i="15" s="1"/>
  <c r="S290" i="14"/>
  <c r="D172" i="15" s="1"/>
  <c r="S435" i="14"/>
  <c r="D173" i="15" s="1"/>
  <c r="S125" i="14"/>
  <c r="D174" i="15" s="1"/>
  <c r="S456" i="14"/>
  <c r="D175" i="15" s="1"/>
  <c r="S63" i="14"/>
  <c r="D176" i="15" s="1"/>
  <c r="S199" i="14"/>
  <c r="D177" i="15" s="1"/>
  <c r="S165" i="14"/>
  <c r="D178" i="15" s="1"/>
  <c r="S82" i="14"/>
  <c r="D179" i="15" s="1"/>
  <c r="S3" i="14"/>
  <c r="D180" i="15" s="1"/>
  <c r="S83" i="14"/>
  <c r="D181" i="15" s="1"/>
  <c r="S374" i="14"/>
  <c r="D182" i="15" s="1"/>
  <c r="S250" i="14"/>
  <c r="D183" i="15" s="1"/>
  <c r="S207" i="14"/>
  <c r="D184" i="15" s="1"/>
  <c r="S316" i="14"/>
  <c r="D185" i="15" s="1"/>
  <c r="S405" i="14"/>
  <c r="D186" i="15" s="1"/>
  <c r="S210" i="14"/>
  <c r="D187" i="15" s="1"/>
  <c r="S84" i="14"/>
  <c r="D188" i="15"/>
  <c r="S291" i="14"/>
  <c r="D189" i="15" s="1"/>
  <c r="S212" i="14"/>
  <c r="D190" i="15" s="1"/>
  <c r="S4" i="14"/>
  <c r="D191" i="15" s="1"/>
  <c r="S213" i="14"/>
  <c r="D192" i="15" s="1"/>
  <c r="S215" i="14"/>
  <c r="D193" i="15" s="1"/>
  <c r="S369" i="14"/>
  <c r="D194" i="15" s="1"/>
  <c r="S216" i="14"/>
  <c r="D195" i="15" s="1"/>
  <c r="S47" i="14"/>
  <c r="D196" i="15" s="1"/>
  <c r="S366" i="14"/>
  <c r="D197" i="15" s="1"/>
  <c r="S370" i="14"/>
  <c r="D198" i="15" s="1"/>
  <c r="S174" i="14"/>
  <c r="D199" i="15" s="1"/>
  <c r="S218" i="14"/>
  <c r="D200" i="15" s="1"/>
  <c r="S406" i="14"/>
  <c r="D201" i="15" s="1"/>
  <c r="S224" i="14"/>
  <c r="D202" i="15" s="1"/>
  <c r="S436" i="14"/>
  <c r="D203" i="15" s="1"/>
  <c r="S60" i="14"/>
  <c r="D204" i="15" s="1"/>
  <c r="S317" i="14"/>
  <c r="D205" i="15" s="1"/>
  <c r="S219" i="14"/>
  <c r="D206" i="15" s="1"/>
  <c r="S437" i="14"/>
  <c r="D207" i="15" s="1"/>
  <c r="S201" i="14"/>
  <c r="D208" i="15" s="1"/>
  <c r="S339" i="14"/>
  <c r="D209" i="15" s="1"/>
  <c r="S85" i="14"/>
  <c r="D210" i="15" s="1"/>
  <c r="S264" i="14"/>
  <c r="D211" i="15" s="1"/>
  <c r="S223" i="14"/>
  <c r="D212" i="15" s="1"/>
  <c r="S66" i="14"/>
  <c r="D213" i="15" s="1"/>
  <c r="S145" i="14"/>
  <c r="D214" i="15" s="1"/>
  <c r="S348" i="14"/>
  <c r="D215" i="15" s="1"/>
  <c r="S231" i="14"/>
  <c r="D216" i="15" s="1"/>
  <c r="S318" i="14"/>
  <c r="D217" i="15" s="1"/>
  <c r="S57" i="14"/>
  <c r="D218" i="15" s="1"/>
  <c r="S225" i="14"/>
  <c r="D219" i="15" s="1"/>
  <c r="S86" i="14"/>
  <c r="D220" i="15" s="1"/>
  <c r="S87" i="14"/>
  <c r="D221" i="15" s="1"/>
  <c r="S226" i="14"/>
  <c r="D222" i="15" s="1"/>
  <c r="S88" i="14"/>
  <c r="D223" i="15" s="1"/>
  <c r="S235" i="14"/>
  <c r="D224" i="15" s="1"/>
  <c r="S64" i="14"/>
  <c r="D225" i="15" s="1"/>
  <c r="S238" i="14"/>
  <c r="D226" i="15" s="1"/>
  <c r="S240" i="14"/>
  <c r="D227" i="15" s="1"/>
  <c r="S319" i="14"/>
  <c r="D228" i="15" s="1"/>
  <c r="S89" i="14"/>
  <c r="D229" i="15" s="1"/>
  <c r="S242" i="14"/>
  <c r="D230" i="15" s="1"/>
  <c r="S243" i="14"/>
  <c r="D231" i="15" s="1"/>
  <c r="S245" i="14"/>
  <c r="D232" i="15" s="1"/>
  <c r="S371" i="14"/>
  <c r="D233" i="15" s="1"/>
  <c r="S461" i="14"/>
  <c r="D234" i="15" s="1"/>
  <c r="S248" i="14"/>
  <c r="D235" i="15" s="1"/>
  <c r="S90" i="14"/>
  <c r="D236" i="15" s="1"/>
  <c r="S384" i="14"/>
  <c r="D237" i="15" s="1"/>
  <c r="S251" i="14"/>
  <c r="D238" i="15" s="1"/>
  <c r="S361" i="14"/>
  <c r="D239" i="15" s="1"/>
  <c r="S450" i="14"/>
  <c r="D240" i="15" s="1"/>
  <c r="S252" i="14"/>
  <c r="D241" i="15" s="1"/>
  <c r="S320" i="14"/>
  <c r="D242" i="15" s="1"/>
  <c r="S423" i="14"/>
  <c r="D243" i="15" s="1"/>
  <c r="S241" i="14"/>
  <c r="D244" i="15" s="1"/>
  <c r="S133" i="14"/>
  <c r="D245" i="15" s="1"/>
  <c r="S140" i="14"/>
  <c r="D246" i="15" s="1"/>
  <c r="S191" i="14"/>
  <c r="D247" i="15" s="1"/>
  <c r="S49" i="14"/>
  <c r="D248" i="15" s="1"/>
  <c r="S321" i="14"/>
  <c r="D249" i="15" s="1"/>
  <c r="S254" i="14"/>
  <c r="D250" i="15" s="1"/>
  <c r="S91" i="14"/>
  <c r="D251" i="15" s="1"/>
  <c r="S255" i="14"/>
  <c r="D252" i="15" s="1"/>
  <c r="S322" i="14"/>
  <c r="D253" i="15" s="1"/>
  <c r="S126" i="14"/>
  <c r="D254" i="15" s="1"/>
  <c r="S424" i="14"/>
  <c r="D255" i="15" s="1"/>
  <c r="S92" i="14"/>
  <c r="D256" i="15" s="1"/>
  <c r="S349" i="14"/>
  <c r="D257" i="15" s="1"/>
  <c r="S259" i="14"/>
  <c r="D258" i="15" s="1"/>
  <c r="S260" i="14"/>
  <c r="D259" i="15" s="1"/>
  <c r="S10" i="14"/>
  <c r="D260" i="15" s="1"/>
  <c r="S474" i="14"/>
  <c r="D261" i="15" s="1"/>
  <c r="S93" i="14"/>
  <c r="D262" i="15" s="1"/>
  <c r="S306" i="14"/>
  <c r="D263" i="15" s="1"/>
  <c r="S407" i="14"/>
  <c r="D264" i="15" s="1"/>
  <c r="S261" i="14"/>
  <c r="D265" i="15" s="1"/>
  <c r="S385" i="14"/>
  <c r="D266" i="15" s="1"/>
  <c r="S262" i="14"/>
  <c r="D267" i="15" s="1"/>
  <c r="S266" i="14"/>
  <c r="D268" i="15" s="1"/>
  <c r="S267" i="14"/>
  <c r="D269" i="15" s="1"/>
  <c r="S94" i="14"/>
  <c r="D270" i="15" s="1"/>
  <c r="S95" i="14"/>
  <c r="D271" i="15" s="1"/>
  <c r="S96" i="14"/>
  <c r="D272" i="15" s="1"/>
  <c r="S451" i="14"/>
  <c r="D273" i="15" s="1"/>
  <c r="S97" i="14"/>
  <c r="D274" i="15" s="1"/>
  <c r="S208" i="14"/>
  <c r="D275" i="15" s="1"/>
  <c r="S281" i="14"/>
  <c r="D276" i="15" s="1"/>
  <c r="S98" i="14"/>
  <c r="D277" i="15" s="1"/>
  <c r="S39" i="14"/>
  <c r="D278" i="15" s="1"/>
  <c r="S270" i="14"/>
  <c r="D279" i="15" s="1"/>
  <c r="S323" i="14"/>
  <c r="D280" i="15" s="1"/>
  <c r="S272" i="14"/>
  <c r="D281" i="15" s="1"/>
  <c r="S211" i="14"/>
  <c r="D282" i="15" s="1"/>
  <c r="S375" i="14"/>
  <c r="D283" i="15" s="1"/>
  <c r="S408" i="14"/>
  <c r="D284" i="15" s="1"/>
  <c r="S438" i="14"/>
  <c r="D285" i="15" s="1"/>
  <c r="S275" i="14"/>
  <c r="D286" i="15" s="1"/>
  <c r="S439" i="14"/>
  <c r="D287" i="15" s="1"/>
  <c r="S141" i="14"/>
  <c r="D288" i="15"/>
  <c r="S5" i="14"/>
  <c r="D289" i="15" s="1"/>
  <c r="S40" i="14"/>
  <c r="D290" i="15" s="1"/>
  <c r="S99" i="14"/>
  <c r="D291" i="15" s="1"/>
  <c r="S276" i="14"/>
  <c r="D292" i="15" s="1"/>
  <c r="S51" i="14"/>
  <c r="D293" i="15" s="1"/>
  <c r="S100" i="14"/>
  <c r="D294" i="15" s="1"/>
  <c r="S158" i="14"/>
  <c r="D295" i="15" s="1"/>
  <c r="S277" i="14"/>
  <c r="D296" i="15" s="1"/>
  <c r="S278" i="14"/>
  <c r="D297" i="15" s="1"/>
  <c r="S280" i="14"/>
  <c r="D298" i="15" s="1"/>
  <c r="S282" i="14"/>
  <c r="D299" i="15" s="1"/>
  <c r="S353" i="14"/>
  <c r="D300" i="15" s="1"/>
  <c r="S142" i="14"/>
  <c r="D301" i="15" s="1"/>
  <c r="S172" i="14"/>
  <c r="D302" i="15" s="1"/>
  <c r="S271" i="14"/>
  <c r="D303" i="15" s="1"/>
  <c r="S324" i="14"/>
  <c r="D304" i="15" s="1"/>
  <c r="S303" i="14"/>
  <c r="D305" i="15" s="1"/>
  <c r="S283" i="14"/>
  <c r="D306" i="15" s="1"/>
  <c r="S457" i="14"/>
  <c r="D307" i="15" s="1"/>
  <c r="S101" i="14"/>
  <c r="D308" i="15" s="1"/>
  <c r="S102" i="14"/>
  <c r="D309" i="15" s="1"/>
  <c r="S446" i="14"/>
  <c r="D310" i="15" s="1"/>
  <c r="S253" i="14"/>
  <c r="D311" i="15" s="1"/>
  <c r="S304" i="14"/>
  <c r="D312" i="15" s="1"/>
  <c r="S6" i="14"/>
  <c r="D313" i="15" s="1"/>
  <c r="S357" i="14"/>
  <c r="D314" i="15" s="1"/>
  <c r="S307" i="14"/>
  <c r="D315" i="15" s="1"/>
  <c r="S409" i="14"/>
  <c r="D316" i="15" s="1"/>
  <c r="S310" i="14"/>
  <c r="D317" i="15" s="1"/>
  <c r="S469" i="14"/>
  <c r="D318" i="15" s="1"/>
  <c r="S284" i="14"/>
  <c r="D319" i="15" s="1"/>
  <c r="S292" i="14"/>
  <c r="D320" i="15" s="1"/>
  <c r="S359" i="14"/>
  <c r="D321" i="15" s="1"/>
  <c r="S311" i="14"/>
  <c r="D322" i="15" s="1"/>
  <c r="S325" i="14"/>
  <c r="D323" i="15" s="1"/>
  <c r="S394" i="14"/>
  <c r="D324" i="15" s="1"/>
  <c r="S103" i="14"/>
  <c r="D325" i="15" s="1"/>
  <c r="S188" i="14"/>
  <c r="D326" i="15" s="1"/>
  <c r="S330" i="14"/>
  <c r="D327" i="15" s="1"/>
  <c r="S232" i="14"/>
  <c r="D328" i="15" s="1"/>
  <c r="S41" i="14"/>
  <c r="D329" i="15" s="1"/>
  <c r="S214" i="14"/>
  <c r="D330" i="15" s="1"/>
  <c r="S104" i="14"/>
  <c r="D331" i="15" s="1"/>
  <c r="S372" i="14"/>
  <c r="D332" i="15" s="1"/>
  <c r="S166" i="14"/>
  <c r="D333" i="15" s="1"/>
  <c r="S331" i="14"/>
  <c r="D334" i="15" s="1"/>
  <c r="S175" i="14"/>
  <c r="D335" i="15" s="1"/>
  <c r="S335" i="14"/>
  <c r="D336" i="15"/>
  <c r="S105" i="14"/>
  <c r="D337" i="15" s="1"/>
  <c r="S337" i="14"/>
  <c r="D338" i="15" s="1"/>
  <c r="S246" i="14"/>
  <c r="D339" i="15" s="1"/>
  <c r="S192" i="14"/>
  <c r="D340" i="15" s="1"/>
  <c r="S106" i="14"/>
  <c r="D341" i="15" s="1"/>
  <c r="S239" i="14"/>
  <c r="D342" i="15" s="1"/>
  <c r="S209" i="14"/>
  <c r="D343" i="15" s="1"/>
  <c r="S149" i="14"/>
  <c r="D344" i="15" s="1"/>
  <c r="S343" i="14"/>
  <c r="D345" i="15" s="1"/>
  <c r="S159" i="14"/>
  <c r="D346" i="15" s="1"/>
  <c r="S344" i="14"/>
  <c r="D347" i="15" s="1"/>
  <c r="S420" i="14"/>
  <c r="D348" i="15" s="1"/>
  <c r="S293" i="14"/>
  <c r="D349" i="15" s="1"/>
  <c r="S326" i="14"/>
  <c r="D350" i="15"/>
  <c r="S410" i="14"/>
  <c r="D351" i="15" s="1"/>
  <c r="S167" i="14"/>
  <c r="D352" i="15"/>
  <c r="S345" i="14"/>
  <c r="D353" i="15" s="1"/>
  <c r="S107" i="14"/>
  <c r="D354" i="15" s="1"/>
  <c r="S7" i="14"/>
  <c r="D355" i="15" s="1"/>
  <c r="S440" i="14"/>
  <c r="D356" i="15" s="1"/>
  <c r="S332" i="14"/>
  <c r="D357" i="15" s="1"/>
  <c r="S346" i="14"/>
  <c r="D358" i="15" s="1"/>
  <c r="S268" i="14"/>
  <c r="D359" i="15" s="1"/>
  <c r="S350" i="14"/>
  <c r="D360" i="15"/>
  <c r="S294" i="14"/>
  <c r="D361" i="15" s="1"/>
  <c r="S186" i="14"/>
  <c r="D362" i="15" s="1"/>
  <c r="S354" i="14"/>
  <c r="D363" i="15" s="1"/>
  <c r="S108" i="14"/>
  <c r="D364" i="15" s="1"/>
  <c r="S67" i="14"/>
  <c r="D365" i="15" s="1"/>
  <c r="S109" i="14"/>
  <c r="D366" i="15" s="1"/>
  <c r="S338" i="14"/>
  <c r="D367" i="15" s="1"/>
  <c r="S156" i="14"/>
  <c r="D368" i="15" s="1"/>
  <c r="S441" i="14"/>
  <c r="D369" i="15" s="1"/>
  <c r="S193" i="14"/>
  <c r="D370" i="15" s="1"/>
  <c r="S392" i="14"/>
  <c r="D371" i="15" s="1"/>
  <c r="S358" i="14"/>
  <c r="D372" i="15" s="1"/>
  <c r="S362" i="14"/>
  <c r="D373" i="15" s="1"/>
  <c r="S336" i="14"/>
  <c r="D374" i="15" s="1"/>
  <c r="S360" i="14"/>
  <c r="D375" i="15" s="1"/>
  <c r="S42" i="14"/>
  <c r="D376" i="15" s="1"/>
  <c r="S363" i="14"/>
  <c r="D377" i="15" s="1"/>
  <c r="S110" i="14"/>
  <c r="D378" i="15" s="1"/>
  <c r="S376" i="14"/>
  <c r="D379" i="15" s="1"/>
  <c r="S365" i="14"/>
  <c r="D380" i="15" s="1"/>
  <c r="S421" i="14"/>
  <c r="D381" i="15" s="1"/>
  <c r="S442" i="14"/>
  <c r="D382" i="15" s="1"/>
  <c r="S377" i="14"/>
  <c r="D383" i="15" s="1"/>
  <c r="S333" i="14"/>
  <c r="D384" i="15" s="1"/>
  <c r="S378" i="14"/>
  <c r="D385" i="15" s="1"/>
  <c r="S334" i="14"/>
  <c r="D386" i="15" s="1"/>
  <c r="S111" i="14"/>
  <c r="D387" i="15" s="1"/>
  <c r="S61" i="14"/>
  <c r="D388" i="15" s="1"/>
  <c r="S295" i="14"/>
  <c r="D389" i="15" s="1"/>
  <c r="S443" i="14"/>
  <c r="D390" i="15" s="1"/>
  <c r="S52" i="14"/>
  <c r="D391" i="15" s="1"/>
  <c r="S380" i="14"/>
  <c r="D392" i="15" s="1"/>
  <c r="S381" i="14"/>
  <c r="D393" i="15" s="1"/>
  <c r="S382" i="14"/>
  <c r="D394" i="15" s="1"/>
  <c r="S383" i="14"/>
  <c r="D395" i="15" s="1"/>
  <c r="S340" i="14"/>
  <c r="D396" i="15" s="1"/>
  <c r="S397" i="14"/>
  <c r="D397" i="15"/>
  <c r="S351" i="14"/>
  <c r="D398" i="15" s="1"/>
  <c r="S398" i="14"/>
  <c r="D399" i="15" s="1"/>
  <c r="S197" i="14"/>
  <c r="D400" i="15" s="1"/>
  <c r="S160" i="14"/>
  <c r="D401" i="15"/>
  <c r="S112" i="14"/>
  <c r="D402" i="15" s="1"/>
  <c r="S308" i="14"/>
  <c r="D403" i="15"/>
  <c r="S425" i="14"/>
  <c r="D404" i="15" s="1"/>
  <c r="S386" i="14"/>
  <c r="D405" i="15" s="1"/>
  <c r="S151" i="14"/>
  <c r="D406" i="15" s="1"/>
  <c r="S388" i="14"/>
  <c r="D407" i="15" s="1"/>
  <c r="S393" i="14"/>
  <c r="D408" i="15" s="1"/>
  <c r="S411" i="14"/>
  <c r="D409" i="15"/>
  <c r="S327" i="14"/>
  <c r="D410" i="15" s="1"/>
  <c r="S296" i="14"/>
  <c r="D411" i="15" s="1"/>
  <c r="S395" i="14"/>
  <c r="D412" i="15" s="1"/>
  <c r="S341" i="14"/>
  <c r="D413" i="15"/>
  <c r="S168" i="14"/>
  <c r="D414" i="15" s="1"/>
  <c r="S113" i="14"/>
  <c r="D415" i="15" s="1"/>
  <c r="S297" i="14"/>
  <c r="D416" i="15" s="1"/>
  <c r="S396" i="14"/>
  <c r="D417" i="15" s="1"/>
  <c r="S399" i="14"/>
  <c r="D418" i="15" s="1"/>
  <c r="S114" i="14"/>
  <c r="D419" i="15" s="1"/>
  <c r="S400" i="14"/>
  <c r="D420" i="15" s="1"/>
  <c r="S247" i="14"/>
  <c r="D421" i="15" s="1"/>
  <c r="S466" i="14"/>
  <c r="D422" i="15" s="1"/>
  <c r="S152" i="14"/>
  <c r="D423" i="15" s="1"/>
  <c r="S417" i="14"/>
  <c r="D424" i="15" s="1"/>
  <c r="S115" i="14"/>
  <c r="D425" i="15" s="1"/>
  <c r="S422" i="14"/>
  <c r="D426" i="15" s="1"/>
  <c r="S328" i="14"/>
  <c r="D427" i="15"/>
  <c r="S298" i="14"/>
  <c r="D428" i="15" s="1"/>
  <c r="S355" i="14"/>
  <c r="D429" i="15" s="1"/>
  <c r="S176" i="14"/>
  <c r="D430" i="15" s="1"/>
  <c r="S11" i="14"/>
  <c r="D431" i="15" s="1"/>
  <c r="S134" i="14"/>
  <c r="D432" i="15" s="1"/>
  <c r="S367" i="14"/>
  <c r="D433" i="15"/>
  <c r="S299" i="14"/>
  <c r="D434" i="15" s="1"/>
  <c r="S412" i="14"/>
  <c r="D435" i="15" s="1"/>
  <c r="S43" i="14"/>
  <c r="D436" i="15" s="1"/>
  <c r="S116" i="14"/>
  <c r="D437" i="15" s="1"/>
  <c r="S117" i="14"/>
  <c r="D438" i="15" s="1"/>
  <c r="S118" i="14"/>
  <c r="D439" i="15" s="1"/>
  <c r="S447" i="14"/>
  <c r="D440" i="15" s="1"/>
  <c r="S300" i="14"/>
  <c r="D441" i="15" s="1"/>
  <c r="S119" i="14"/>
  <c r="D442" i="15" s="1"/>
  <c r="S454" i="14"/>
  <c r="D443" i="15" s="1"/>
  <c r="S265" i="14"/>
  <c r="D444" i="15" s="1"/>
  <c r="S356" i="14"/>
  <c r="D445" i="15"/>
  <c r="S458" i="14"/>
  <c r="D446" i="15" s="1"/>
  <c r="S459" i="14"/>
  <c r="D447" i="15" s="1"/>
  <c r="S62" i="14"/>
  <c r="D448" i="15" s="1"/>
  <c r="S347" i="14"/>
  <c r="D449" i="15" s="1"/>
  <c r="S342" i="14"/>
  <c r="D450" i="15" s="1"/>
  <c r="S462" i="14"/>
  <c r="D451" i="15" s="1"/>
  <c r="S329" i="14"/>
  <c r="D452" i="15" s="1"/>
  <c r="S202" i="14"/>
  <c r="D453" i="15" s="1"/>
  <c r="S120" i="14"/>
  <c r="D454" i="15" s="1"/>
  <c r="S279" i="14"/>
  <c r="D455" i="15" s="1"/>
  <c r="S68" i="14"/>
  <c r="D456" i="15" s="1"/>
  <c r="S373" i="14"/>
  <c r="D457" i="15" s="1"/>
  <c r="S121" i="14"/>
  <c r="D458" i="15" s="1"/>
  <c r="S301" i="14"/>
  <c r="D459" i="15" s="1"/>
  <c r="S44" i="14"/>
  <c r="D460" i="15" s="1"/>
  <c r="S463" i="14"/>
  <c r="D461" i="15" s="1"/>
  <c r="S467" i="14"/>
  <c r="D462" i="15" s="1"/>
  <c r="S146" i="14"/>
  <c r="D463" i="15" s="1"/>
  <c r="S233" i="14"/>
  <c r="D464" i="15" s="1"/>
  <c r="S379" i="14"/>
  <c r="D465" i="15" s="1"/>
  <c r="S444" i="14"/>
  <c r="D466" i="15" s="1"/>
  <c r="S468" i="14"/>
  <c r="D467" i="15" s="1"/>
  <c r="S475" i="14"/>
  <c r="D468" i="15" s="1"/>
  <c r="S234" i="14"/>
  <c r="D469" i="15"/>
  <c r="S203" i="14"/>
  <c r="D470" i="15" s="1"/>
  <c r="S309" i="14"/>
  <c r="D471" i="15" s="1"/>
  <c r="S122" i="14"/>
  <c r="D472" i="15" s="1"/>
  <c r="S413" i="14"/>
  <c r="D473" i="15" s="1"/>
  <c r="S414" i="14"/>
  <c r="D474" i="15" s="1"/>
  <c r="S352" i="14"/>
  <c r="D475" i="15" s="1"/>
  <c r="S445" i="14"/>
  <c r="D476" i="15" s="1"/>
  <c r="C8" i="24"/>
  <c r="BF158" i="20"/>
  <c r="K4" i="23"/>
  <c r="W4" i="23"/>
  <c r="AA4" i="23"/>
  <c r="BA3" i="20"/>
  <c r="BA4" i="20"/>
  <c r="BA5" i="20"/>
  <c r="BA6" i="20"/>
  <c r="BA7" i="20"/>
  <c r="BA8" i="20"/>
  <c r="BA9" i="20"/>
  <c r="BA10" i="20"/>
  <c r="BA11" i="20"/>
  <c r="BA12" i="20"/>
  <c r="BA13" i="20"/>
  <c r="BA14" i="20"/>
  <c r="BA15" i="20"/>
  <c r="BA16" i="20"/>
  <c r="BA17" i="20"/>
  <c r="BA18" i="20"/>
  <c r="W19" i="20"/>
  <c r="BA19" i="20" s="1"/>
  <c r="W20" i="20"/>
  <c r="BA20" i="20" s="1"/>
  <c r="W21" i="20"/>
  <c r="BA21" i="20" s="1"/>
  <c r="W22" i="20"/>
  <c r="BA22" i="20" s="1"/>
  <c r="W23" i="20"/>
  <c r="BA23" i="20" s="1"/>
  <c r="W24" i="20"/>
  <c r="BA24" i="20" s="1"/>
  <c r="W25" i="20"/>
  <c r="BA25" i="20" s="1"/>
  <c r="BA26" i="20"/>
  <c r="W27" i="20"/>
  <c r="BA27" i="20" s="1"/>
  <c r="W28" i="20"/>
  <c r="BA28" i="20" s="1"/>
  <c r="W29" i="20"/>
  <c r="BA29" i="20" s="1"/>
  <c r="W30" i="20"/>
  <c r="W31" i="20"/>
  <c r="BA31" i="20" s="1"/>
  <c r="W32" i="20"/>
  <c r="BA32" i="20" s="1"/>
  <c r="W33" i="20"/>
  <c r="BA33" i="20" s="1"/>
  <c r="W34" i="20"/>
  <c r="BA34" i="20" s="1"/>
  <c r="BA35" i="20"/>
  <c r="BA36" i="20"/>
  <c r="BA37" i="20"/>
  <c r="BA38" i="20"/>
  <c r="BA39" i="20"/>
  <c r="BA40" i="20"/>
  <c r="BA41" i="20"/>
  <c r="BA42" i="20"/>
  <c r="BA43" i="20"/>
  <c r="BA44" i="20"/>
  <c r="BA45" i="20"/>
  <c r="BA46" i="20"/>
  <c r="BA47" i="20"/>
  <c r="BA48" i="20"/>
  <c r="BA49" i="20"/>
  <c r="BA50" i="20"/>
  <c r="BA51" i="20"/>
  <c r="BA52" i="20"/>
  <c r="BA53" i="20"/>
  <c r="BA54" i="20"/>
  <c r="BA55" i="20"/>
  <c r="BA56" i="20"/>
  <c r="BA57" i="20"/>
  <c r="BA58" i="20"/>
  <c r="BA59" i="20"/>
  <c r="BA60" i="20"/>
  <c r="BA61" i="20"/>
  <c r="BA62" i="20"/>
  <c r="BA63" i="20"/>
  <c r="BA64" i="20"/>
  <c r="BA65" i="20"/>
  <c r="BA66" i="20"/>
  <c r="BA67" i="20"/>
  <c r="BA68" i="20"/>
  <c r="BA69" i="20"/>
  <c r="BA70" i="20"/>
  <c r="BA71" i="20"/>
  <c r="BA72" i="20"/>
  <c r="BA73" i="20"/>
  <c r="BA74" i="20"/>
  <c r="BA75" i="20"/>
  <c r="BA76" i="20"/>
  <c r="BA77" i="20"/>
  <c r="BA78" i="20"/>
  <c r="BA79" i="20"/>
  <c r="BA80" i="20"/>
  <c r="BA81" i="20"/>
  <c r="BA82" i="20"/>
  <c r="BA83" i="20"/>
  <c r="BA84" i="20"/>
  <c r="BA85" i="20"/>
  <c r="BA86" i="20"/>
  <c r="BA87" i="20"/>
  <c r="BA88" i="20"/>
  <c r="BA89" i="20"/>
  <c r="BA90" i="20"/>
  <c r="BA91" i="20"/>
  <c r="BA92" i="20"/>
  <c r="BA93" i="20"/>
  <c r="BA94" i="20"/>
  <c r="BA95" i="20"/>
  <c r="BA96" i="20"/>
  <c r="BA97" i="20"/>
  <c r="BA98" i="20"/>
  <c r="BA99" i="20"/>
  <c r="BA100" i="20"/>
  <c r="BA101" i="20"/>
  <c r="BA102" i="20"/>
  <c r="BA103" i="20"/>
  <c r="BA104" i="20"/>
  <c r="BA105" i="20"/>
  <c r="BA106" i="20"/>
  <c r="BA107" i="20"/>
  <c r="BA108" i="20"/>
  <c r="BA109" i="20"/>
  <c r="BA110" i="20"/>
  <c r="BA111" i="20"/>
  <c r="BA112" i="20"/>
  <c r="BA113" i="20"/>
  <c r="BA114" i="20"/>
  <c r="BA115" i="20"/>
  <c r="BA116" i="20"/>
  <c r="BA117" i="20"/>
  <c r="BA118" i="20"/>
  <c r="BA119" i="20"/>
  <c r="BA120" i="20"/>
  <c r="BA121" i="20"/>
  <c r="BA122" i="20"/>
  <c r="BA123" i="20"/>
  <c r="BA125" i="20"/>
  <c r="BA126" i="20"/>
  <c r="BA127" i="20"/>
  <c r="BA129" i="20"/>
  <c r="BA130" i="20"/>
  <c r="BA131" i="20"/>
  <c r="BA133" i="20"/>
  <c r="BA134" i="20"/>
  <c r="BA135" i="20"/>
  <c r="BA137" i="20"/>
  <c r="BA138" i="20"/>
  <c r="BA139" i="20"/>
  <c r="BA141" i="20"/>
  <c r="BA142" i="20"/>
  <c r="BA143" i="20"/>
  <c r="BA145" i="20"/>
  <c r="BA147" i="20"/>
  <c r="BA149" i="20"/>
  <c r="BA151" i="20"/>
  <c r="BA153" i="20"/>
  <c r="BA154" i="20"/>
  <c r="BA155" i="20"/>
  <c r="BA157" i="20"/>
  <c r="BA159" i="20"/>
  <c r="BA161" i="20"/>
  <c r="BA164" i="20"/>
  <c r="BA166" i="20"/>
  <c r="BA168" i="20"/>
  <c r="BA170" i="20"/>
  <c r="BA172" i="20"/>
  <c r="BA173" i="20"/>
  <c r="BA174" i="20"/>
  <c r="BA176" i="20"/>
  <c r="BA177" i="20"/>
  <c r="BA178" i="20"/>
  <c r="BA180" i="20"/>
  <c r="BA182" i="20"/>
  <c r="BA184" i="20"/>
  <c r="BA186" i="20"/>
  <c r="BA188" i="20"/>
  <c r="BA190" i="20"/>
  <c r="BA194" i="20"/>
  <c r="BA196" i="20"/>
  <c r="BA200" i="20"/>
  <c r="BA204" i="20"/>
  <c r="BA207" i="20"/>
  <c r="BA208" i="20"/>
  <c r="BA212" i="20"/>
  <c r="BA216" i="20"/>
  <c r="BA217" i="20"/>
  <c r="BA220" i="20"/>
  <c r="BA224" i="20"/>
  <c r="BA225" i="20"/>
  <c r="BA228" i="20"/>
  <c r="BA232" i="20"/>
  <c r="BA235" i="20"/>
  <c r="BA236" i="20"/>
  <c r="BA237" i="20"/>
  <c r="BA241" i="20"/>
  <c r="BA245" i="20"/>
  <c r="BA251" i="20"/>
  <c r="BA253" i="20"/>
  <c r="O4" i="23"/>
  <c r="X4" i="23"/>
  <c r="BE7" i="20"/>
  <c r="BC7" i="20"/>
  <c r="BB7" i="20"/>
  <c r="BF7" i="20"/>
  <c r="H459" i="22"/>
  <c r="H460" i="22"/>
  <c r="H461" i="22"/>
  <c r="H462" i="22"/>
  <c r="H464" i="22"/>
  <c r="H465" i="22"/>
  <c r="H466" i="22"/>
  <c r="H467" i="22"/>
  <c r="H468" i="22"/>
  <c r="H469" i="22"/>
  <c r="H470" i="22"/>
  <c r="H471" i="22"/>
  <c r="H472" i="22"/>
  <c r="H473" i="22"/>
  <c r="H474" i="22"/>
  <c r="H458"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2" i="22"/>
  <c r="G3" i="22"/>
  <c r="G4" i="22"/>
  <c r="G5" i="22"/>
  <c r="G6" i="22"/>
  <c r="G7" i="22"/>
  <c r="G8" i="22"/>
  <c r="G9" i="22"/>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399" i="22"/>
  <c r="G400" i="22"/>
  <c r="G401" i="22"/>
  <c r="G402" i="22"/>
  <c r="G403" i="22"/>
  <c r="G404" i="22"/>
  <c r="G405" i="22"/>
  <c r="G406" i="22"/>
  <c r="G407" i="22"/>
  <c r="G408" i="22"/>
  <c r="G409" i="22"/>
  <c r="G410" i="22"/>
  <c r="G411" i="22"/>
  <c r="G412" i="22"/>
  <c r="G413" i="22"/>
  <c r="G414" i="22"/>
  <c r="G415" i="22"/>
  <c r="G416" i="22"/>
  <c r="G417" i="22"/>
  <c r="G418" i="22"/>
  <c r="G419" i="22"/>
  <c r="G420" i="22"/>
  <c r="G421" i="22"/>
  <c r="G422" i="22"/>
  <c r="G423" i="22"/>
  <c r="G424" i="22"/>
  <c r="G425" i="22"/>
  <c r="G426" i="22"/>
  <c r="G427" i="22"/>
  <c r="G428" i="22"/>
  <c r="G429" i="22"/>
  <c r="G430" i="22"/>
  <c r="G431" i="22"/>
  <c r="G432" i="22"/>
  <c r="G433" i="22"/>
  <c r="G434" i="22"/>
  <c r="G435" i="22"/>
  <c r="G436" i="22"/>
  <c r="G437" i="22"/>
  <c r="G438" i="22"/>
  <c r="G439" i="22"/>
  <c r="G440" i="22"/>
  <c r="G441" i="22"/>
  <c r="G442" i="22"/>
  <c r="G443" i="22"/>
  <c r="G444" i="22"/>
  <c r="G445" i="22"/>
  <c r="G446" i="22"/>
  <c r="G447" i="22"/>
  <c r="G448" i="22"/>
  <c r="G449" i="22"/>
  <c r="G450" i="22"/>
  <c r="G451" i="22"/>
  <c r="G452" i="22"/>
  <c r="G453" i="22"/>
  <c r="G454" i="22"/>
  <c r="G455" i="22"/>
  <c r="G456" i="22"/>
  <c r="G457" i="22"/>
  <c r="G458" i="22"/>
  <c r="G459" i="22"/>
  <c r="G460" i="22"/>
  <c r="G461" i="22"/>
  <c r="G462" i="22"/>
  <c r="G463" i="22"/>
  <c r="G464" i="22"/>
  <c r="G465" i="22"/>
  <c r="G466" i="22"/>
  <c r="G467" i="22"/>
  <c r="G468" i="22"/>
  <c r="G469" i="22"/>
  <c r="G470" i="22"/>
  <c r="G471" i="22"/>
  <c r="G472" i="22"/>
  <c r="G473" i="22"/>
  <c r="G474" i="22"/>
  <c r="G2" i="22"/>
  <c r="J459" i="22"/>
  <c r="J460" i="22"/>
  <c r="J461" i="22"/>
  <c r="J462" i="22"/>
  <c r="J463" i="22"/>
  <c r="J464" i="22"/>
  <c r="J465" i="22"/>
  <c r="J466" i="22"/>
  <c r="J467" i="22"/>
  <c r="J468" i="22"/>
  <c r="J469" i="22"/>
  <c r="J470" i="22"/>
  <c r="J471" i="22"/>
  <c r="J472" i="22"/>
  <c r="J473" i="22"/>
  <c r="J474" i="22"/>
  <c r="AJ3" i="8"/>
  <c r="AQ3" i="8"/>
  <c r="F3" i="22"/>
  <c r="F4" i="22"/>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AJ45" i="8"/>
  <c r="AQ45" i="8"/>
  <c r="F45" i="22"/>
  <c r="F46" i="22"/>
  <c r="F47" i="22"/>
  <c r="F48" i="22"/>
  <c r="AJ49" i="8"/>
  <c r="AQ49" i="8"/>
  <c r="F49" i="22"/>
  <c r="F50" i="22"/>
  <c r="F51" i="22"/>
  <c r="AJ52" i="8"/>
  <c r="AQ52" i="8"/>
  <c r="F52" i="22"/>
  <c r="F53" i="22"/>
  <c r="F54" i="22"/>
  <c r="F55" i="22"/>
  <c r="F56" i="22"/>
  <c r="F57" i="22"/>
  <c r="F58" i="22"/>
  <c r="AJ59" i="8"/>
  <c r="AQ59" i="8"/>
  <c r="F59" i="22"/>
  <c r="F60" i="22"/>
  <c r="F61" i="22"/>
  <c r="F62" i="22"/>
  <c r="F63" i="22"/>
  <c r="F64" i="22"/>
  <c r="F65" i="22"/>
  <c r="F66" i="22"/>
  <c r="F67" i="22"/>
  <c r="F68" i="22"/>
  <c r="F69" i="22"/>
  <c r="F70" i="22"/>
  <c r="F71" i="22"/>
  <c r="F72" i="22"/>
  <c r="F73" i="22"/>
  <c r="F74" i="22"/>
  <c r="F75" i="22"/>
  <c r="F76" i="22"/>
  <c r="F77" i="22"/>
  <c r="F78" i="22"/>
  <c r="F79" i="22"/>
  <c r="AJ80" i="8"/>
  <c r="AQ80" i="8"/>
  <c r="F80" i="22"/>
  <c r="F81" i="22"/>
  <c r="F82" i="22"/>
  <c r="F83" i="22"/>
  <c r="F84" i="22"/>
  <c r="F85" i="22"/>
  <c r="F86" i="22"/>
  <c r="F87" i="22"/>
  <c r="F88" i="22"/>
  <c r="F89" i="22"/>
  <c r="AJ90" i="8"/>
  <c r="AQ90" i="8"/>
  <c r="F90" i="22"/>
  <c r="F91" i="22"/>
  <c r="F92" i="22"/>
  <c r="F93" i="22"/>
  <c r="F94" i="22"/>
  <c r="F95" i="22"/>
  <c r="F96" i="22"/>
  <c r="AJ97" i="8"/>
  <c r="AQ97" i="8"/>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AJ123" i="8"/>
  <c r="AQ123" i="8"/>
  <c r="F123" i="22"/>
  <c r="F124" i="22"/>
  <c r="F125" i="22"/>
  <c r="F126" i="22"/>
  <c r="F127" i="22"/>
  <c r="F128" i="22"/>
  <c r="F129" i="22"/>
  <c r="F130" i="22"/>
  <c r="F131" i="22"/>
  <c r="F132" i="22"/>
  <c r="F133" i="22"/>
  <c r="AJ134" i="8"/>
  <c r="AQ134" i="8"/>
  <c r="F134" i="22"/>
  <c r="F135" i="22"/>
  <c r="F136" i="22"/>
  <c r="F137" i="22"/>
  <c r="F138" i="22"/>
  <c r="F139" i="22"/>
  <c r="F140" i="22"/>
  <c r="F141" i="22"/>
  <c r="AJ142" i="8"/>
  <c r="AQ142" i="8"/>
  <c r="F142" i="22"/>
  <c r="F143" i="22"/>
  <c r="F144" i="22"/>
  <c r="F145" i="22"/>
  <c r="AJ146" i="8"/>
  <c r="AQ146" i="8"/>
  <c r="F146" i="22"/>
  <c r="F147" i="22"/>
  <c r="F148" i="22"/>
  <c r="F149" i="22"/>
  <c r="F150" i="22"/>
  <c r="F151" i="22"/>
  <c r="F152" i="22"/>
  <c r="AJ153" i="8"/>
  <c r="AQ153" i="8"/>
  <c r="F153" i="22"/>
  <c r="F154" i="22"/>
  <c r="F155" i="22"/>
  <c r="F156" i="22"/>
  <c r="F157" i="22"/>
  <c r="F159" i="22"/>
  <c r="F160" i="22"/>
  <c r="F161" i="22"/>
  <c r="F162" i="22"/>
  <c r="F163" i="22"/>
  <c r="F164" i="22"/>
  <c r="F165" i="22"/>
  <c r="F166" i="22"/>
  <c r="F167" i="22"/>
  <c r="F168" i="22"/>
  <c r="F169" i="22"/>
  <c r="F170" i="22"/>
  <c r="F171" i="22"/>
  <c r="F172" i="22"/>
  <c r="F173" i="22"/>
  <c r="F174" i="22"/>
  <c r="F175" i="22"/>
  <c r="AJ176" i="8"/>
  <c r="AQ176" i="8"/>
  <c r="F176" i="22"/>
  <c r="AJ177" i="8"/>
  <c r="AQ177" i="8"/>
  <c r="F177" i="22"/>
  <c r="AJ178" i="8"/>
  <c r="AQ178" i="8"/>
  <c r="F178" i="22"/>
  <c r="AJ179" i="8"/>
  <c r="AQ179" i="8"/>
  <c r="F179" i="22"/>
  <c r="F180" i="22"/>
  <c r="F181" i="22"/>
  <c r="F182" i="22"/>
  <c r="F183" i="22"/>
  <c r="F184" i="22"/>
  <c r="F185" i="22"/>
  <c r="AJ186" i="8"/>
  <c r="AQ186" i="8"/>
  <c r="F186" i="22"/>
  <c r="F187" i="22"/>
  <c r="F188" i="22"/>
  <c r="AJ189" i="8"/>
  <c r="AQ189" i="8"/>
  <c r="F189" i="22"/>
  <c r="F190" i="22"/>
  <c r="F191" i="22"/>
  <c r="AJ192" i="8"/>
  <c r="AQ192" i="8"/>
  <c r="F192" i="22"/>
  <c r="F193" i="22"/>
  <c r="AJ194" i="8"/>
  <c r="AQ194" i="8"/>
  <c r="F194" i="22"/>
  <c r="AJ195" i="8"/>
  <c r="AQ195" i="8"/>
  <c r="F195" i="22"/>
  <c r="F196" i="22"/>
  <c r="F197" i="22"/>
  <c r="F198" i="22"/>
  <c r="F199" i="22"/>
  <c r="F200" i="22"/>
  <c r="F201" i="22"/>
  <c r="AJ202" i="8"/>
  <c r="AQ202" i="8"/>
  <c r="F202" i="22"/>
  <c r="F203" i="22"/>
  <c r="F204" i="22"/>
  <c r="F205" i="22"/>
  <c r="AJ206" i="8"/>
  <c r="AQ206" i="8"/>
  <c r="F206" i="22"/>
  <c r="F207" i="22"/>
  <c r="F208" i="22"/>
  <c r="AJ209" i="8"/>
  <c r="AQ209" i="8"/>
  <c r="F209" i="22"/>
  <c r="F210" i="22"/>
  <c r="F211" i="22"/>
  <c r="AJ212" i="8"/>
  <c r="AQ212" i="8"/>
  <c r="F212" i="22"/>
  <c r="F213" i="22"/>
  <c r="F214" i="22"/>
  <c r="F215" i="22"/>
  <c r="AJ216" i="8"/>
  <c r="AQ216" i="8"/>
  <c r="F216" i="22"/>
  <c r="F217" i="22"/>
  <c r="F218" i="22"/>
  <c r="F219" i="22"/>
  <c r="F220" i="22"/>
  <c r="F221" i="22"/>
  <c r="AJ222" i="8"/>
  <c r="AQ222" i="8"/>
  <c r="F222" i="22"/>
  <c r="F223" i="22"/>
  <c r="F224" i="22"/>
  <c r="AJ225" i="8"/>
  <c r="AQ225" i="8"/>
  <c r="F225" i="22"/>
  <c r="F226" i="22"/>
  <c r="F227" i="22"/>
  <c r="F228" i="22"/>
  <c r="F229" i="22"/>
  <c r="F230" i="22"/>
  <c r="F231" i="22"/>
  <c r="F232" i="22"/>
  <c r="F233" i="22"/>
  <c r="F234" i="22"/>
  <c r="F235" i="22"/>
  <c r="F236" i="22"/>
  <c r="F237" i="22"/>
  <c r="F238" i="22"/>
  <c r="F239" i="22"/>
  <c r="F240" i="22"/>
  <c r="AJ241" i="8"/>
  <c r="AQ241" i="8"/>
  <c r="F241" i="22"/>
  <c r="F242" i="22"/>
  <c r="F243" i="22"/>
  <c r="F244" i="22"/>
  <c r="F245" i="22"/>
  <c r="F246" i="22"/>
  <c r="AJ247" i="8"/>
  <c r="AQ247" i="8"/>
  <c r="F247" i="22"/>
  <c r="F248" i="22"/>
  <c r="F249" i="22"/>
  <c r="F250" i="22"/>
  <c r="F251" i="22"/>
  <c r="F252" i="22"/>
  <c r="F253" i="22"/>
  <c r="F254" i="22"/>
  <c r="AJ255" i="8"/>
  <c r="AQ255" i="8"/>
  <c r="F255" i="22"/>
  <c r="F256" i="22"/>
  <c r="F257" i="22"/>
  <c r="F258" i="22"/>
  <c r="F259" i="22"/>
  <c r="F260" i="22"/>
  <c r="F261" i="22"/>
  <c r="F262" i="22"/>
  <c r="F263" i="22"/>
  <c r="AJ264" i="8"/>
  <c r="AQ264" i="8"/>
  <c r="F264" i="22"/>
  <c r="AJ265" i="8"/>
  <c r="AQ265" i="8"/>
  <c r="F265" i="22"/>
  <c r="AJ266" i="8"/>
  <c r="AQ266" i="8"/>
  <c r="F266" i="22"/>
  <c r="F267" i="22"/>
  <c r="F268" i="22"/>
  <c r="AJ269" i="8"/>
  <c r="AQ269" i="8"/>
  <c r="F269" i="22"/>
  <c r="F270" i="22"/>
  <c r="AJ271" i="8"/>
  <c r="AQ271" i="8"/>
  <c r="F271" i="22"/>
  <c r="F272" i="22"/>
  <c r="F273" i="22"/>
  <c r="AJ274" i="8"/>
  <c r="AQ274" i="8"/>
  <c r="F274" i="22"/>
  <c r="F275" i="22"/>
  <c r="AJ276" i="8"/>
  <c r="AQ276" i="8"/>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AJ306" i="8"/>
  <c r="AQ306" i="8"/>
  <c r="F306" i="22"/>
  <c r="F307" i="22"/>
  <c r="F308" i="22"/>
  <c r="AJ309" i="8"/>
  <c r="AQ309" i="8"/>
  <c r="F309" i="22"/>
  <c r="F310" i="22"/>
  <c r="F311" i="22"/>
  <c r="F312" i="22"/>
  <c r="F313" i="22"/>
  <c r="F314" i="22"/>
  <c r="F315" i="22"/>
  <c r="F316" i="22"/>
  <c r="F317" i="22"/>
  <c r="F318" i="22"/>
  <c r="AJ319" i="8"/>
  <c r="AQ319" i="8"/>
  <c r="F319" i="22"/>
  <c r="F320" i="22"/>
  <c r="AJ321" i="8"/>
  <c r="AQ321" i="8"/>
  <c r="F321" i="22"/>
  <c r="F322" i="22"/>
  <c r="F323" i="22"/>
  <c r="AJ324" i="8"/>
  <c r="AQ324" i="8"/>
  <c r="F324" i="22"/>
  <c r="F325" i="22"/>
  <c r="F326" i="22"/>
  <c r="F327" i="22"/>
  <c r="F328" i="22"/>
  <c r="F329" i="22"/>
  <c r="AJ330" i="8"/>
  <c r="AQ330" i="8"/>
  <c r="F330" i="22"/>
  <c r="F331" i="22"/>
  <c r="F332" i="22"/>
  <c r="F333" i="22"/>
  <c r="F334" i="22"/>
  <c r="F335" i="22"/>
  <c r="F336" i="22"/>
  <c r="F337" i="22"/>
  <c r="AJ338" i="8"/>
  <c r="AQ338" i="8"/>
  <c r="F338" i="22"/>
  <c r="F339" i="22"/>
  <c r="F340" i="22"/>
  <c r="F341" i="22"/>
  <c r="F342" i="22"/>
  <c r="F343" i="22"/>
  <c r="AJ344" i="8"/>
  <c r="AQ344" i="8"/>
  <c r="F344" i="22"/>
  <c r="F345" i="22"/>
  <c r="F346" i="22"/>
  <c r="F347" i="22"/>
  <c r="F348" i="22"/>
  <c r="AJ349" i="8"/>
  <c r="AQ349" i="8"/>
  <c r="F349" i="22"/>
  <c r="F350" i="22"/>
  <c r="F351" i="22"/>
  <c r="F352" i="22"/>
  <c r="F353" i="22"/>
  <c r="F354" i="22"/>
  <c r="F355" i="22"/>
  <c r="F356" i="22"/>
  <c r="F357" i="22"/>
  <c r="F358" i="22"/>
  <c r="AJ359" i="8"/>
  <c r="AQ359" i="8"/>
  <c r="F359" i="22"/>
  <c r="F360" i="22"/>
  <c r="F361" i="22"/>
  <c r="AJ362" i="8"/>
  <c r="AQ362" i="8"/>
  <c r="F362" i="22"/>
  <c r="F363" i="22"/>
  <c r="F364" i="22"/>
  <c r="AJ365" i="8"/>
  <c r="AQ365" i="8"/>
  <c r="F365" i="22"/>
  <c r="F366" i="22"/>
  <c r="F367" i="22"/>
  <c r="AJ368" i="8"/>
  <c r="AQ368" i="8"/>
  <c r="F368" i="22"/>
  <c r="F369" i="22"/>
  <c r="AJ370" i="8"/>
  <c r="AQ370" i="8"/>
  <c r="F370" i="22"/>
  <c r="F371" i="22"/>
  <c r="F372" i="22"/>
  <c r="F373" i="22"/>
  <c r="F374" i="22"/>
  <c r="F375" i="22"/>
  <c r="AJ376" i="8"/>
  <c r="AQ376" i="8"/>
  <c r="F376" i="22"/>
  <c r="F377" i="22"/>
  <c r="F378" i="22"/>
  <c r="F379" i="22"/>
  <c r="AJ381" i="8"/>
  <c r="AQ381" i="8"/>
  <c r="F380" i="22"/>
  <c r="F381" i="22"/>
  <c r="AJ383" i="8"/>
  <c r="AQ383" i="8"/>
  <c r="F382" i="22"/>
  <c r="F383" i="22"/>
  <c r="F384" i="22"/>
  <c r="AJ387" i="8"/>
  <c r="AQ387" i="8"/>
  <c r="F385" i="22"/>
  <c r="F386" i="22"/>
  <c r="F387" i="22"/>
  <c r="F388" i="22"/>
  <c r="F389" i="22"/>
  <c r="F390" i="22"/>
  <c r="F391" i="22"/>
  <c r="AJ394" i="8"/>
  <c r="AQ394" i="8"/>
  <c r="F392" i="22"/>
  <c r="F393" i="22"/>
  <c r="F394" i="22"/>
  <c r="F395" i="22"/>
  <c r="F396" i="22"/>
  <c r="F397" i="22"/>
  <c r="F398" i="22"/>
  <c r="F399" i="22"/>
  <c r="F400" i="22"/>
  <c r="AJ403" i="8"/>
  <c r="AQ403" i="8"/>
  <c r="F401" i="22"/>
  <c r="F402" i="22"/>
  <c r="F403" i="22"/>
  <c r="F404" i="22"/>
  <c r="F405" i="22"/>
  <c r="AJ408" i="8"/>
  <c r="AQ408" i="8"/>
  <c r="F406" i="22"/>
  <c r="AJ409" i="8"/>
  <c r="AQ409" i="8"/>
  <c r="F407" i="22"/>
  <c r="F408" i="22"/>
  <c r="F409" i="22"/>
  <c r="AJ412" i="8"/>
  <c r="AQ412" i="8"/>
  <c r="F410" i="22"/>
  <c r="F411" i="22"/>
  <c r="F412" i="22"/>
  <c r="F413" i="22"/>
  <c r="F414" i="22"/>
  <c r="F415" i="22"/>
  <c r="AJ418" i="8"/>
  <c r="AQ418" i="8"/>
  <c r="F416" i="22"/>
  <c r="F417" i="22"/>
  <c r="F418" i="22"/>
  <c r="F419" i="22"/>
  <c r="F420" i="22"/>
  <c r="F421" i="22"/>
  <c r="F422" i="22"/>
  <c r="F423" i="22"/>
  <c r="F424" i="22"/>
  <c r="F425" i="22"/>
  <c r="F426" i="22"/>
  <c r="F427" i="22"/>
  <c r="F428" i="22"/>
  <c r="F429" i="22"/>
  <c r="F430" i="22"/>
  <c r="AJ433" i="8"/>
  <c r="AQ433" i="8"/>
  <c r="F431" i="22"/>
  <c r="AJ434" i="8"/>
  <c r="AQ434" i="8"/>
  <c r="F432" i="22"/>
  <c r="F433" i="22"/>
  <c r="F434" i="22"/>
  <c r="F435" i="22"/>
  <c r="F436" i="22"/>
  <c r="AJ439" i="8"/>
  <c r="AQ439" i="8"/>
  <c r="F437" i="22"/>
  <c r="F438" i="22"/>
  <c r="F439" i="22"/>
  <c r="F440" i="22"/>
  <c r="F441" i="22"/>
  <c r="F442" i="22"/>
  <c r="F443" i="22"/>
  <c r="F444" i="22"/>
  <c r="F445" i="22"/>
  <c r="F446" i="22"/>
  <c r="F447" i="22"/>
  <c r="F448" i="22"/>
  <c r="F449" i="22"/>
  <c r="F450" i="22"/>
  <c r="F451" i="22"/>
  <c r="F452" i="22"/>
  <c r="F453" i="22"/>
  <c r="F454" i="22"/>
  <c r="F455" i="22"/>
  <c r="F456" i="22"/>
  <c r="AJ459" i="8"/>
  <c r="AQ459" i="8"/>
  <c r="F457" i="22"/>
  <c r="F458" i="22"/>
  <c r="F459" i="22"/>
  <c r="F460" i="22"/>
  <c r="F461" i="22"/>
  <c r="F462" i="22"/>
  <c r="AJ465" i="8"/>
  <c r="AQ465" i="8"/>
  <c r="F463" i="22"/>
  <c r="F464" i="22"/>
  <c r="F465" i="22"/>
  <c r="F466" i="22"/>
  <c r="F467" i="22"/>
  <c r="F468" i="22"/>
  <c r="F469" i="22"/>
  <c r="F470" i="22"/>
  <c r="F471" i="22"/>
  <c r="F472" i="22"/>
  <c r="F473" i="22"/>
  <c r="AJ476" i="8"/>
  <c r="AQ476" i="8"/>
  <c r="F474" i="22"/>
  <c r="AJ4" i="8"/>
  <c r="AQ4" i="8"/>
  <c r="AJ5" i="8"/>
  <c r="AQ5" i="8"/>
  <c r="AJ6" i="8"/>
  <c r="AQ6" i="8"/>
  <c r="AJ7" i="8"/>
  <c r="AQ7" i="8"/>
  <c r="AJ8" i="8"/>
  <c r="AQ8" i="8"/>
  <c r="AJ9" i="8"/>
  <c r="AQ9" i="8"/>
  <c r="AJ10" i="8"/>
  <c r="AQ10" i="8"/>
  <c r="AJ11" i="8"/>
  <c r="AQ11" i="8"/>
  <c r="AJ12" i="8"/>
  <c r="AQ12" i="8"/>
  <c r="AJ13" i="8"/>
  <c r="AQ13" i="8"/>
  <c r="AJ14" i="8"/>
  <c r="AQ14" i="8"/>
  <c r="AJ15" i="8"/>
  <c r="AQ15" i="8"/>
  <c r="AJ16" i="8"/>
  <c r="AQ16" i="8"/>
  <c r="AJ17" i="8"/>
  <c r="AQ17" i="8"/>
  <c r="AJ18" i="8"/>
  <c r="AQ18" i="8"/>
  <c r="AJ19" i="8"/>
  <c r="AQ19" i="8"/>
  <c r="AJ20" i="8"/>
  <c r="AQ20" i="8"/>
  <c r="AJ21" i="8"/>
  <c r="AQ21" i="8"/>
  <c r="AJ22" i="8"/>
  <c r="AQ22" i="8"/>
  <c r="AJ23" i="8"/>
  <c r="AQ23" i="8"/>
  <c r="AJ24" i="8"/>
  <c r="AQ24" i="8"/>
  <c r="AJ25" i="8"/>
  <c r="AQ25" i="8"/>
  <c r="AJ26" i="8"/>
  <c r="AQ26" i="8"/>
  <c r="AJ27" i="8"/>
  <c r="AQ27" i="8"/>
  <c r="AJ28" i="8"/>
  <c r="AQ28" i="8"/>
  <c r="AJ29" i="8"/>
  <c r="AQ29" i="8"/>
  <c r="AJ30" i="8"/>
  <c r="AQ30" i="8"/>
  <c r="AJ31" i="8"/>
  <c r="AQ31" i="8"/>
  <c r="AJ32" i="8"/>
  <c r="AQ32" i="8"/>
  <c r="AJ33" i="8"/>
  <c r="AQ33" i="8"/>
  <c r="AJ34" i="8"/>
  <c r="AQ34" i="8"/>
  <c r="AJ35" i="8"/>
  <c r="AQ35" i="8"/>
  <c r="AJ36" i="8"/>
  <c r="AQ36" i="8"/>
  <c r="AJ37" i="8"/>
  <c r="AQ37" i="8"/>
  <c r="AJ38" i="8"/>
  <c r="AQ38" i="8"/>
  <c r="AJ39" i="8"/>
  <c r="AQ39" i="8"/>
  <c r="AJ40" i="8"/>
  <c r="AQ40" i="8"/>
  <c r="AJ41" i="8"/>
  <c r="AQ41" i="8"/>
  <c r="AJ42" i="8"/>
  <c r="AQ42" i="8"/>
  <c r="AJ43" i="8"/>
  <c r="AQ43" i="8"/>
  <c r="AJ44" i="8"/>
  <c r="AQ44" i="8"/>
  <c r="AJ46" i="8"/>
  <c r="AQ46" i="8"/>
  <c r="AJ47" i="8"/>
  <c r="AQ47" i="8"/>
  <c r="AJ48" i="8"/>
  <c r="AQ48" i="8"/>
  <c r="AJ50" i="8"/>
  <c r="AQ50" i="8"/>
  <c r="AJ51" i="8"/>
  <c r="AQ51" i="8"/>
  <c r="AJ53" i="8"/>
  <c r="AQ53" i="8"/>
  <c r="AJ54" i="8"/>
  <c r="AQ54" i="8"/>
  <c r="AJ55" i="8"/>
  <c r="AQ55" i="8"/>
  <c r="AJ56" i="8"/>
  <c r="AQ56" i="8"/>
  <c r="AJ57" i="8"/>
  <c r="AQ57" i="8"/>
  <c r="AJ58" i="8"/>
  <c r="AQ58" i="8"/>
  <c r="AJ60" i="8"/>
  <c r="AQ60" i="8"/>
  <c r="AJ61" i="8"/>
  <c r="AQ61" i="8"/>
  <c r="AJ62" i="8"/>
  <c r="AQ62" i="8"/>
  <c r="AJ63" i="8"/>
  <c r="AQ63" i="8"/>
  <c r="AJ64" i="8"/>
  <c r="AQ64" i="8"/>
  <c r="AJ65" i="8"/>
  <c r="AQ65" i="8"/>
  <c r="AJ66" i="8"/>
  <c r="AQ66" i="8"/>
  <c r="AJ67" i="8"/>
  <c r="AQ67" i="8"/>
  <c r="AJ68" i="8"/>
  <c r="AQ68" i="8"/>
  <c r="AJ69" i="8"/>
  <c r="AQ69" i="8"/>
  <c r="AJ70" i="8"/>
  <c r="AQ70" i="8"/>
  <c r="AJ71" i="8"/>
  <c r="AQ71" i="8"/>
  <c r="AJ72" i="8"/>
  <c r="AQ72" i="8"/>
  <c r="AJ73" i="8"/>
  <c r="AQ73" i="8"/>
  <c r="AJ74" i="8"/>
  <c r="AQ74" i="8"/>
  <c r="AJ75" i="8"/>
  <c r="AQ75" i="8"/>
  <c r="AJ76" i="8"/>
  <c r="AQ76" i="8"/>
  <c r="AJ77" i="8"/>
  <c r="AQ77" i="8"/>
  <c r="AJ78" i="8"/>
  <c r="AQ78" i="8"/>
  <c r="AJ79" i="8"/>
  <c r="AQ79" i="8"/>
  <c r="AJ81" i="8"/>
  <c r="AQ81" i="8"/>
  <c r="AJ82" i="8"/>
  <c r="AQ82" i="8"/>
  <c r="AJ83" i="8"/>
  <c r="AQ83" i="8"/>
  <c r="AJ84" i="8"/>
  <c r="AQ84" i="8"/>
  <c r="AJ85" i="8"/>
  <c r="AQ85" i="8"/>
  <c r="AJ86" i="8"/>
  <c r="AQ86" i="8"/>
  <c r="AJ87" i="8"/>
  <c r="AQ87" i="8"/>
  <c r="AJ88" i="8"/>
  <c r="AQ88" i="8"/>
  <c r="AJ89" i="8"/>
  <c r="AQ89" i="8"/>
  <c r="AJ91" i="8"/>
  <c r="AQ91" i="8"/>
  <c r="AJ92" i="8"/>
  <c r="AQ92" i="8"/>
  <c r="AJ93" i="8"/>
  <c r="AQ93" i="8"/>
  <c r="AJ94" i="8"/>
  <c r="AQ94" i="8"/>
  <c r="AJ95" i="8"/>
  <c r="AQ95" i="8"/>
  <c r="AJ96" i="8"/>
  <c r="AQ96" i="8"/>
  <c r="AJ98" i="8"/>
  <c r="AQ98" i="8"/>
  <c r="AJ99" i="8"/>
  <c r="AQ99" i="8"/>
  <c r="AJ100" i="8"/>
  <c r="AQ100" i="8"/>
  <c r="AJ101" i="8"/>
  <c r="AQ101" i="8"/>
  <c r="AJ102" i="8"/>
  <c r="AQ102" i="8"/>
  <c r="AJ103" i="8"/>
  <c r="AQ103" i="8"/>
  <c r="AJ104" i="8"/>
  <c r="AQ104" i="8"/>
  <c r="AJ105" i="8"/>
  <c r="AQ105" i="8"/>
  <c r="AJ106" i="8"/>
  <c r="AQ106" i="8"/>
  <c r="AJ107" i="8"/>
  <c r="AQ107" i="8"/>
  <c r="AJ108" i="8"/>
  <c r="AQ108" i="8"/>
  <c r="AJ109" i="8"/>
  <c r="AQ109" i="8"/>
  <c r="AJ110" i="8"/>
  <c r="AQ110" i="8"/>
  <c r="AJ111" i="8"/>
  <c r="AQ111" i="8"/>
  <c r="AJ112" i="8"/>
  <c r="AQ112" i="8"/>
  <c r="AJ113" i="8"/>
  <c r="AQ113" i="8"/>
  <c r="AJ114" i="8"/>
  <c r="AQ114" i="8"/>
  <c r="AJ115" i="8"/>
  <c r="AQ115" i="8"/>
  <c r="AJ116" i="8"/>
  <c r="AQ116" i="8"/>
  <c r="AJ117" i="8"/>
  <c r="AQ117" i="8"/>
  <c r="AJ118" i="8"/>
  <c r="AQ118" i="8"/>
  <c r="AJ119" i="8"/>
  <c r="AQ119" i="8"/>
  <c r="AJ120" i="8"/>
  <c r="AQ120" i="8"/>
  <c r="AJ121" i="8"/>
  <c r="AQ121" i="8"/>
  <c r="AJ122" i="8"/>
  <c r="AQ122" i="8"/>
  <c r="AJ124" i="8"/>
  <c r="AQ124" i="8"/>
  <c r="AJ125" i="8"/>
  <c r="AQ125" i="8"/>
  <c r="AJ126" i="8"/>
  <c r="AQ126" i="8"/>
  <c r="AJ127" i="8"/>
  <c r="AQ127" i="8"/>
  <c r="AJ128" i="8"/>
  <c r="AQ128" i="8"/>
  <c r="AJ129" i="8"/>
  <c r="AQ129" i="8"/>
  <c r="AJ130" i="8"/>
  <c r="AQ130" i="8"/>
  <c r="AJ131" i="8"/>
  <c r="AQ131" i="8"/>
  <c r="AJ132" i="8"/>
  <c r="AQ132" i="8"/>
  <c r="AJ133" i="8"/>
  <c r="AQ133" i="8"/>
  <c r="AJ135" i="8"/>
  <c r="AQ135" i="8"/>
  <c r="AJ136" i="8"/>
  <c r="AQ136" i="8"/>
  <c r="AJ137" i="8"/>
  <c r="AQ137" i="8"/>
  <c r="AJ138" i="8"/>
  <c r="AQ138" i="8"/>
  <c r="AJ139" i="8"/>
  <c r="AQ139" i="8"/>
  <c r="AJ140" i="8"/>
  <c r="AQ140" i="8"/>
  <c r="AJ141" i="8"/>
  <c r="AQ141" i="8"/>
  <c r="AJ143" i="8"/>
  <c r="AQ143" i="8"/>
  <c r="AJ144" i="8"/>
  <c r="AQ144" i="8"/>
  <c r="AJ145" i="8"/>
  <c r="AQ145" i="8"/>
  <c r="AJ147" i="8"/>
  <c r="AQ147" i="8"/>
  <c r="AJ148" i="8"/>
  <c r="AQ148" i="8"/>
  <c r="AJ149" i="8"/>
  <c r="AQ149" i="8"/>
  <c r="AJ150" i="8"/>
  <c r="AQ150" i="8"/>
  <c r="AJ151" i="8"/>
  <c r="AQ151" i="8"/>
  <c r="AJ152" i="8"/>
  <c r="AQ152" i="8"/>
  <c r="AJ154" i="8"/>
  <c r="AQ154" i="8"/>
  <c r="AJ155" i="8"/>
  <c r="AQ155" i="8"/>
  <c r="AJ156" i="8"/>
  <c r="AQ156" i="8"/>
  <c r="AJ157" i="8"/>
  <c r="AQ157" i="8"/>
  <c r="AJ159" i="8"/>
  <c r="AQ159" i="8"/>
  <c r="AJ160" i="8"/>
  <c r="AQ160" i="8"/>
  <c r="AJ161" i="8"/>
  <c r="AQ161" i="8"/>
  <c r="AJ162" i="8"/>
  <c r="AQ162" i="8"/>
  <c r="AJ163" i="8"/>
  <c r="AQ163" i="8"/>
  <c r="AJ164" i="8"/>
  <c r="AQ164" i="8"/>
  <c r="AJ165" i="8"/>
  <c r="AQ165" i="8"/>
  <c r="AJ166" i="8"/>
  <c r="AQ166" i="8"/>
  <c r="AJ167" i="8"/>
  <c r="AQ167" i="8"/>
  <c r="AJ168" i="8"/>
  <c r="AQ168" i="8"/>
  <c r="AJ169" i="8"/>
  <c r="AQ169" i="8"/>
  <c r="AJ170" i="8"/>
  <c r="AQ170" i="8"/>
  <c r="AJ171" i="8"/>
  <c r="AQ171" i="8"/>
  <c r="AJ172" i="8"/>
  <c r="AQ172" i="8"/>
  <c r="AJ173" i="8"/>
  <c r="AQ173" i="8"/>
  <c r="AJ174" i="8"/>
  <c r="AQ174" i="8"/>
  <c r="AJ175" i="8"/>
  <c r="AQ175" i="8"/>
  <c r="AJ180" i="8"/>
  <c r="AQ180" i="8"/>
  <c r="AJ181" i="8"/>
  <c r="AQ181" i="8"/>
  <c r="AJ182" i="8"/>
  <c r="AQ182" i="8"/>
  <c r="AJ183" i="8"/>
  <c r="AQ183" i="8"/>
  <c r="AJ184" i="8"/>
  <c r="AQ184" i="8"/>
  <c r="AJ185" i="8"/>
  <c r="AQ185" i="8"/>
  <c r="AJ187" i="8"/>
  <c r="AQ187" i="8"/>
  <c r="AJ188" i="8"/>
  <c r="AQ188" i="8"/>
  <c r="AJ190" i="8"/>
  <c r="AQ190" i="8"/>
  <c r="AJ191" i="8"/>
  <c r="AQ191" i="8"/>
  <c r="AJ193" i="8"/>
  <c r="AQ193" i="8"/>
  <c r="AJ196" i="8"/>
  <c r="AQ196" i="8"/>
  <c r="AJ197" i="8"/>
  <c r="AQ197" i="8"/>
  <c r="AJ198" i="8"/>
  <c r="AQ198" i="8"/>
  <c r="AJ199" i="8"/>
  <c r="AQ199" i="8"/>
  <c r="AJ200" i="8"/>
  <c r="AQ200" i="8"/>
  <c r="AJ201" i="8"/>
  <c r="AQ201" i="8"/>
  <c r="AJ203" i="8"/>
  <c r="AQ203" i="8"/>
  <c r="AJ204" i="8"/>
  <c r="AQ204" i="8"/>
  <c r="AJ205" i="8"/>
  <c r="AQ205" i="8"/>
  <c r="AJ207" i="8"/>
  <c r="AQ207" i="8"/>
  <c r="AJ208" i="8"/>
  <c r="AQ208" i="8"/>
  <c r="AJ210" i="8"/>
  <c r="AQ210" i="8"/>
  <c r="AJ211" i="8"/>
  <c r="AQ211" i="8"/>
  <c r="AJ213" i="8"/>
  <c r="AQ213" i="8"/>
  <c r="AJ214" i="8"/>
  <c r="AQ214" i="8"/>
  <c r="AJ215" i="8"/>
  <c r="AQ215" i="8"/>
  <c r="AJ217" i="8"/>
  <c r="AQ217" i="8"/>
  <c r="AJ218" i="8"/>
  <c r="AQ218" i="8"/>
  <c r="AJ219" i="8"/>
  <c r="AQ219" i="8"/>
  <c r="AJ220" i="8"/>
  <c r="AQ220" i="8"/>
  <c r="AJ221" i="8"/>
  <c r="AQ221" i="8"/>
  <c r="AJ223" i="8"/>
  <c r="AQ223" i="8"/>
  <c r="AJ224" i="8"/>
  <c r="AQ224" i="8"/>
  <c r="AJ226" i="8"/>
  <c r="AQ226" i="8"/>
  <c r="AJ227" i="8"/>
  <c r="AQ227" i="8"/>
  <c r="AJ228" i="8"/>
  <c r="AQ228" i="8"/>
  <c r="AJ229" i="8"/>
  <c r="AQ229" i="8"/>
  <c r="AJ230" i="8"/>
  <c r="AQ230" i="8"/>
  <c r="AJ231" i="8"/>
  <c r="AQ231" i="8"/>
  <c r="AJ232" i="8"/>
  <c r="AQ232" i="8"/>
  <c r="AJ233" i="8"/>
  <c r="AQ233" i="8"/>
  <c r="AJ234" i="8"/>
  <c r="AQ234" i="8"/>
  <c r="AJ235" i="8"/>
  <c r="AQ235" i="8"/>
  <c r="AJ236" i="8"/>
  <c r="AQ236" i="8"/>
  <c r="AJ237" i="8"/>
  <c r="AQ237" i="8"/>
  <c r="AJ238" i="8"/>
  <c r="AQ238" i="8"/>
  <c r="AJ239" i="8"/>
  <c r="AQ239" i="8"/>
  <c r="AJ240" i="8"/>
  <c r="AQ240" i="8"/>
  <c r="AJ242" i="8"/>
  <c r="AQ242" i="8"/>
  <c r="AJ243" i="8"/>
  <c r="AQ243" i="8"/>
  <c r="AJ244" i="8"/>
  <c r="AQ244" i="8"/>
  <c r="AJ245" i="8"/>
  <c r="AQ245" i="8"/>
  <c r="AJ246" i="8"/>
  <c r="AQ246" i="8"/>
  <c r="AJ248" i="8"/>
  <c r="AQ248" i="8"/>
  <c r="AJ249" i="8"/>
  <c r="AQ249" i="8"/>
  <c r="AJ250" i="8"/>
  <c r="AQ250" i="8"/>
  <c r="AJ251" i="8"/>
  <c r="AQ251" i="8"/>
  <c r="AJ252" i="8"/>
  <c r="AQ252" i="8"/>
  <c r="AJ253" i="8"/>
  <c r="AQ253" i="8"/>
  <c r="AJ254" i="8"/>
  <c r="AQ254" i="8"/>
  <c r="AJ256" i="8"/>
  <c r="AQ256" i="8"/>
  <c r="AJ257" i="8"/>
  <c r="AQ257" i="8"/>
  <c r="AJ258" i="8"/>
  <c r="AQ258" i="8"/>
  <c r="AJ259" i="8"/>
  <c r="AQ259" i="8"/>
  <c r="AJ260" i="8"/>
  <c r="AQ260" i="8"/>
  <c r="AJ261" i="8"/>
  <c r="AQ261" i="8"/>
  <c r="AJ262" i="8"/>
  <c r="AQ262" i="8"/>
  <c r="AJ263" i="8"/>
  <c r="AQ263" i="8"/>
  <c r="AJ267" i="8"/>
  <c r="AQ267" i="8"/>
  <c r="AJ268" i="8"/>
  <c r="AQ268" i="8"/>
  <c r="AJ270" i="8"/>
  <c r="AQ270" i="8"/>
  <c r="AJ272" i="8"/>
  <c r="AQ272" i="8"/>
  <c r="AJ273" i="8"/>
  <c r="AQ273" i="8"/>
  <c r="AJ275" i="8"/>
  <c r="AQ275" i="8"/>
  <c r="AJ277" i="8"/>
  <c r="AQ277" i="8"/>
  <c r="AJ278" i="8"/>
  <c r="AQ278" i="8"/>
  <c r="AJ279" i="8"/>
  <c r="AQ279" i="8"/>
  <c r="AJ280" i="8"/>
  <c r="AQ280" i="8"/>
  <c r="AJ281" i="8"/>
  <c r="AQ281" i="8"/>
  <c r="AJ282" i="8"/>
  <c r="AQ282" i="8"/>
  <c r="AJ283" i="8"/>
  <c r="AQ283" i="8"/>
  <c r="AJ284" i="8"/>
  <c r="AQ284" i="8"/>
  <c r="AJ285" i="8"/>
  <c r="AQ285" i="8"/>
  <c r="AJ286" i="8"/>
  <c r="AQ286" i="8"/>
  <c r="AJ287" i="8"/>
  <c r="AQ287" i="8"/>
  <c r="AJ288" i="8"/>
  <c r="AQ288" i="8"/>
  <c r="AJ289" i="8"/>
  <c r="AQ289" i="8"/>
  <c r="AJ290" i="8"/>
  <c r="AQ290" i="8"/>
  <c r="AJ291" i="8"/>
  <c r="AQ291" i="8"/>
  <c r="AJ292" i="8"/>
  <c r="AQ292" i="8"/>
  <c r="AJ293" i="8"/>
  <c r="AQ293" i="8"/>
  <c r="AJ294" i="8"/>
  <c r="AQ294" i="8"/>
  <c r="AJ295" i="8"/>
  <c r="AQ295" i="8"/>
  <c r="AJ296" i="8"/>
  <c r="AQ296" i="8"/>
  <c r="AJ297" i="8"/>
  <c r="AQ297" i="8"/>
  <c r="AJ298" i="8"/>
  <c r="AQ298" i="8"/>
  <c r="AJ299" i="8"/>
  <c r="AQ299" i="8"/>
  <c r="AJ300" i="8"/>
  <c r="AQ300" i="8"/>
  <c r="AJ301" i="8"/>
  <c r="AQ301" i="8"/>
  <c r="AJ302" i="8"/>
  <c r="AQ302" i="8"/>
  <c r="AJ303" i="8"/>
  <c r="AQ303" i="8"/>
  <c r="AJ304" i="8"/>
  <c r="AQ304" i="8"/>
  <c r="AJ305" i="8"/>
  <c r="AQ305" i="8"/>
  <c r="AJ307" i="8"/>
  <c r="AQ307" i="8"/>
  <c r="AJ308" i="8"/>
  <c r="AQ308" i="8"/>
  <c r="AJ310" i="8"/>
  <c r="AQ310" i="8"/>
  <c r="AJ311" i="8"/>
  <c r="AQ311" i="8"/>
  <c r="AJ312" i="8"/>
  <c r="AQ312" i="8"/>
  <c r="AJ313" i="8"/>
  <c r="AQ313" i="8"/>
  <c r="AJ314" i="8"/>
  <c r="AQ314" i="8"/>
  <c r="AJ315" i="8"/>
  <c r="AQ315" i="8"/>
  <c r="AJ316" i="8"/>
  <c r="AQ316" i="8"/>
  <c r="AJ317" i="8"/>
  <c r="AQ317" i="8"/>
  <c r="AJ318" i="8"/>
  <c r="AQ318" i="8"/>
  <c r="AJ320" i="8"/>
  <c r="AQ320" i="8"/>
  <c r="AJ322" i="8"/>
  <c r="AQ322" i="8"/>
  <c r="AJ323" i="8"/>
  <c r="AQ323" i="8"/>
  <c r="AJ325" i="8"/>
  <c r="AQ325" i="8"/>
  <c r="AJ326" i="8"/>
  <c r="AQ326" i="8"/>
  <c r="AJ327" i="8"/>
  <c r="AQ327" i="8"/>
  <c r="AJ328" i="8"/>
  <c r="AQ328" i="8"/>
  <c r="AJ329" i="8"/>
  <c r="AQ329" i="8"/>
  <c r="AJ331" i="8"/>
  <c r="AQ331" i="8"/>
  <c r="AJ332" i="8"/>
  <c r="AQ332" i="8"/>
  <c r="AJ333" i="8"/>
  <c r="AQ333" i="8"/>
  <c r="AJ334" i="8"/>
  <c r="AQ334" i="8"/>
  <c r="AJ335" i="8"/>
  <c r="AQ335" i="8"/>
  <c r="AJ336" i="8"/>
  <c r="AQ336" i="8"/>
  <c r="AJ337" i="8"/>
  <c r="AQ337" i="8"/>
  <c r="AJ339" i="8"/>
  <c r="AQ339" i="8"/>
  <c r="AJ340" i="8"/>
  <c r="AQ340" i="8"/>
  <c r="AJ341" i="8"/>
  <c r="AQ341" i="8"/>
  <c r="AJ342" i="8"/>
  <c r="AQ342" i="8"/>
  <c r="AJ343" i="8"/>
  <c r="AQ343" i="8"/>
  <c r="AJ345" i="8"/>
  <c r="AQ345" i="8"/>
  <c r="AJ346" i="8"/>
  <c r="AQ346" i="8"/>
  <c r="AJ347" i="8"/>
  <c r="AQ347" i="8"/>
  <c r="AJ348" i="8"/>
  <c r="AQ348" i="8"/>
  <c r="AJ350" i="8"/>
  <c r="AQ350" i="8"/>
  <c r="AJ351" i="8"/>
  <c r="AQ351" i="8"/>
  <c r="AJ352" i="8"/>
  <c r="AQ352" i="8"/>
  <c r="AJ353" i="8"/>
  <c r="AQ353" i="8"/>
  <c r="AJ354" i="8"/>
  <c r="AQ354" i="8"/>
  <c r="AJ355" i="8"/>
  <c r="AQ355" i="8"/>
  <c r="AJ356" i="8"/>
  <c r="AQ356" i="8"/>
  <c r="AJ357" i="8"/>
  <c r="AQ357" i="8"/>
  <c r="AJ358" i="8"/>
  <c r="AQ358" i="8"/>
  <c r="AJ360" i="8"/>
  <c r="AQ360" i="8"/>
  <c r="AJ361" i="8"/>
  <c r="AQ361" i="8"/>
  <c r="AJ363" i="8"/>
  <c r="AQ363" i="8"/>
  <c r="AJ364" i="8"/>
  <c r="AQ364" i="8"/>
  <c r="AJ366" i="8"/>
  <c r="AQ366" i="8"/>
  <c r="AJ367" i="8"/>
  <c r="AQ367" i="8"/>
  <c r="AJ369" i="8"/>
  <c r="AQ369" i="8"/>
  <c r="AJ371" i="8"/>
  <c r="AQ371" i="8"/>
  <c r="AJ372" i="8"/>
  <c r="AQ372" i="8"/>
  <c r="AJ373" i="8"/>
  <c r="AQ373" i="8"/>
  <c r="AJ374" i="8"/>
  <c r="AQ374" i="8"/>
  <c r="AJ375" i="8"/>
  <c r="AQ375" i="8"/>
  <c r="AJ377" i="8"/>
  <c r="AQ377" i="8"/>
  <c r="AJ378" i="8"/>
  <c r="AQ378" i="8"/>
  <c r="AJ379" i="8"/>
  <c r="AQ379" i="8"/>
  <c r="AJ380" i="8"/>
  <c r="AQ380" i="8"/>
  <c r="AJ382" i="8"/>
  <c r="AQ382" i="8"/>
  <c r="AJ384" i="8"/>
  <c r="AQ384" i="8"/>
  <c r="AJ385" i="8"/>
  <c r="AQ385" i="8"/>
  <c r="AJ386" i="8"/>
  <c r="AQ386" i="8"/>
  <c r="AJ388" i="8"/>
  <c r="AQ388" i="8"/>
  <c r="AJ389" i="8"/>
  <c r="AQ389" i="8"/>
  <c r="AJ390" i="8"/>
  <c r="AQ390" i="8"/>
  <c r="AJ391" i="8"/>
  <c r="AQ391" i="8"/>
  <c r="AJ392" i="8"/>
  <c r="AQ392" i="8"/>
  <c r="AJ393" i="8"/>
  <c r="AQ393" i="8"/>
  <c r="AJ395" i="8"/>
  <c r="AQ395" i="8"/>
  <c r="AJ396" i="8"/>
  <c r="AQ396" i="8"/>
  <c r="AJ397" i="8"/>
  <c r="AQ397" i="8"/>
  <c r="AJ398" i="8"/>
  <c r="AQ398" i="8"/>
  <c r="AJ399" i="8"/>
  <c r="AQ399" i="8"/>
  <c r="AJ400" i="8"/>
  <c r="AQ400" i="8"/>
  <c r="AJ401" i="8"/>
  <c r="AQ401" i="8"/>
  <c r="AJ402" i="8"/>
  <c r="AQ402" i="8"/>
  <c r="AJ404" i="8"/>
  <c r="AQ404" i="8"/>
  <c r="AJ405" i="8"/>
  <c r="AQ405" i="8"/>
  <c r="AJ406" i="8"/>
  <c r="AQ406" i="8"/>
  <c r="AJ407" i="8"/>
  <c r="AQ407" i="8"/>
  <c r="AJ410" i="8"/>
  <c r="AQ410" i="8"/>
  <c r="AJ411" i="8"/>
  <c r="AQ411" i="8"/>
  <c r="AJ413" i="8"/>
  <c r="AQ413" i="8"/>
  <c r="AJ414" i="8"/>
  <c r="AQ414" i="8"/>
  <c r="AJ415" i="8"/>
  <c r="AQ415" i="8"/>
  <c r="AJ416" i="8"/>
  <c r="AQ416" i="8"/>
  <c r="AJ417" i="8"/>
  <c r="AQ417" i="8"/>
  <c r="AJ419" i="8"/>
  <c r="AQ419" i="8"/>
  <c r="AJ420" i="8"/>
  <c r="AQ420" i="8"/>
  <c r="AJ421" i="8"/>
  <c r="AQ421" i="8"/>
  <c r="AJ422" i="8"/>
  <c r="AQ422" i="8"/>
  <c r="AJ423" i="8"/>
  <c r="AQ423" i="8"/>
  <c r="AJ424" i="8"/>
  <c r="AQ424" i="8"/>
  <c r="AJ425" i="8"/>
  <c r="AQ425" i="8"/>
  <c r="AJ426" i="8"/>
  <c r="AQ426" i="8"/>
  <c r="AJ427" i="8"/>
  <c r="AQ427" i="8"/>
  <c r="AJ428" i="8"/>
  <c r="AQ428" i="8"/>
  <c r="AJ429" i="8"/>
  <c r="AQ429" i="8"/>
  <c r="AJ430" i="8"/>
  <c r="AQ430" i="8"/>
  <c r="AJ431" i="8"/>
  <c r="AQ431" i="8"/>
  <c r="AJ432" i="8"/>
  <c r="AQ432" i="8"/>
  <c r="AJ435" i="8"/>
  <c r="AQ435" i="8"/>
  <c r="AJ436" i="8"/>
  <c r="AQ436" i="8"/>
  <c r="AJ437" i="8"/>
  <c r="AQ437" i="8"/>
  <c r="AJ438" i="8"/>
  <c r="AQ438" i="8"/>
  <c r="AJ440" i="8"/>
  <c r="AQ440" i="8"/>
  <c r="AJ441" i="8"/>
  <c r="AQ441" i="8"/>
  <c r="AJ442" i="8"/>
  <c r="AQ442" i="8"/>
  <c r="AJ443" i="8"/>
  <c r="AQ443" i="8"/>
  <c r="AJ444" i="8"/>
  <c r="AQ444" i="8"/>
  <c r="AJ445" i="8"/>
  <c r="AQ445" i="8"/>
  <c r="AJ446" i="8"/>
  <c r="AQ446" i="8"/>
  <c r="AJ447" i="8"/>
  <c r="AQ447" i="8"/>
  <c r="AJ448" i="8"/>
  <c r="AQ448" i="8"/>
  <c r="AJ449" i="8"/>
  <c r="AQ449" i="8"/>
  <c r="AJ450" i="8"/>
  <c r="AQ450" i="8"/>
  <c r="AJ451" i="8"/>
  <c r="AQ451" i="8"/>
  <c r="AJ452" i="8"/>
  <c r="AQ452" i="8"/>
  <c r="AJ453" i="8"/>
  <c r="AQ453" i="8"/>
  <c r="AJ454" i="8"/>
  <c r="AQ454" i="8"/>
  <c r="AJ455" i="8"/>
  <c r="AQ455" i="8"/>
  <c r="AJ456" i="8"/>
  <c r="AQ456" i="8"/>
  <c r="AJ457" i="8"/>
  <c r="AQ457" i="8"/>
  <c r="AJ458" i="8"/>
  <c r="AQ458" i="8"/>
  <c r="AJ460" i="8"/>
  <c r="AQ460" i="8"/>
  <c r="AJ461" i="8"/>
  <c r="AQ461" i="8"/>
  <c r="AJ462" i="8"/>
  <c r="AQ462" i="8"/>
  <c r="AJ463" i="8"/>
  <c r="AQ463" i="8"/>
  <c r="AJ464" i="8"/>
  <c r="AQ464" i="8"/>
  <c r="AJ466" i="8"/>
  <c r="AQ466" i="8"/>
  <c r="AJ467" i="8"/>
  <c r="AQ467" i="8"/>
  <c r="AJ468" i="8"/>
  <c r="AQ468" i="8"/>
  <c r="AJ469" i="8"/>
  <c r="AQ469" i="8"/>
  <c r="AJ470" i="8"/>
  <c r="AQ470" i="8"/>
  <c r="AJ471" i="8"/>
  <c r="AQ471" i="8"/>
  <c r="AJ472" i="8"/>
  <c r="AQ472" i="8"/>
  <c r="AJ473" i="8"/>
  <c r="AQ473" i="8"/>
  <c r="AJ474" i="8"/>
  <c r="AQ474" i="8"/>
  <c r="AJ475" i="8"/>
  <c r="AQ475" i="8"/>
  <c r="AJ2" i="8"/>
  <c r="AQ2" i="8"/>
  <c r="F2" i="22"/>
  <c r="D459" i="22"/>
  <c r="D460" i="22"/>
  <c r="D461" i="22"/>
  <c r="D462" i="22"/>
  <c r="D463" i="22"/>
  <c r="D464" i="22"/>
  <c r="D465" i="22"/>
  <c r="D466" i="22"/>
  <c r="D467" i="22"/>
  <c r="D468" i="22"/>
  <c r="D469" i="22"/>
  <c r="D470" i="22"/>
  <c r="D471" i="22"/>
  <c r="D472" i="22"/>
  <c r="D473" i="22"/>
  <c r="D474" i="22"/>
  <c r="D3" i="22"/>
  <c r="D4" i="22"/>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D350" i="22"/>
  <c r="D351" i="22"/>
  <c r="D352" i="22"/>
  <c r="D353" i="22"/>
  <c r="D354" i="22"/>
  <c r="D355" i="22"/>
  <c r="D356" i="22"/>
  <c r="D357" i="22"/>
  <c r="D358" i="22"/>
  <c r="D359" i="22"/>
  <c r="D360" i="22"/>
  <c r="D361" i="22"/>
  <c r="D362" i="22"/>
  <c r="D363" i="22"/>
  <c r="D364" i="22"/>
  <c r="D365" i="22"/>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18" i="22"/>
  <c r="D419" i="22"/>
  <c r="D420" i="22"/>
  <c r="D421" i="22"/>
  <c r="D422" i="22"/>
  <c r="D423" i="22"/>
  <c r="D424" i="22"/>
  <c r="D425" i="22"/>
  <c r="D426" i="22"/>
  <c r="D427" i="22"/>
  <c r="D428" i="22"/>
  <c r="D429" i="22"/>
  <c r="D430" i="22"/>
  <c r="D431" i="22"/>
  <c r="D432" i="22"/>
  <c r="D433" i="22"/>
  <c r="D434" i="22"/>
  <c r="D435" i="22"/>
  <c r="D436" i="22"/>
  <c r="D437" i="22"/>
  <c r="D438" i="22"/>
  <c r="D439" i="22"/>
  <c r="D440" i="22"/>
  <c r="D441" i="22"/>
  <c r="D442" i="22"/>
  <c r="D443" i="22"/>
  <c r="D444" i="22"/>
  <c r="D445" i="22"/>
  <c r="D446" i="22"/>
  <c r="D447" i="22"/>
  <c r="D448" i="22"/>
  <c r="D449" i="22"/>
  <c r="D450" i="22"/>
  <c r="D451" i="22"/>
  <c r="D452" i="22"/>
  <c r="D453" i="22"/>
  <c r="D454" i="22"/>
  <c r="D455" i="22"/>
  <c r="D456" i="22"/>
  <c r="D457" i="22"/>
  <c r="D458" i="22"/>
  <c r="D2"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15" i="22"/>
  <c r="J314" i="22"/>
  <c r="J313" i="22"/>
  <c r="J312" i="22"/>
  <c r="J311" i="22"/>
  <c r="J310"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9" i="22"/>
  <c r="J158" i="22"/>
  <c r="J157" i="22"/>
  <c r="J156" i="22"/>
  <c r="J155" i="22"/>
  <c r="J154"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J3" i="22"/>
  <c r="J2" i="22"/>
  <c r="AK3" i="18"/>
  <c r="AK4" i="18"/>
  <c r="AK5" i="18"/>
  <c r="AK6" i="18"/>
  <c r="AK7" i="18"/>
  <c r="AK8" i="18"/>
  <c r="AK9" i="18"/>
  <c r="AK10" i="18"/>
  <c r="AK11" i="18"/>
  <c r="AK12" i="18"/>
  <c r="AK13" i="18"/>
  <c r="AK14" i="18"/>
  <c r="AK15" i="18"/>
  <c r="AK16" i="18"/>
  <c r="AK17" i="18"/>
  <c r="AK18" i="18"/>
  <c r="AK19" i="18"/>
  <c r="AK20" i="18"/>
  <c r="AK21" i="18"/>
  <c r="AK22" i="18"/>
  <c r="AK23" i="18"/>
  <c r="AK24" i="18"/>
  <c r="AK25" i="18"/>
  <c r="AK26" i="18"/>
  <c r="AK27" i="18"/>
  <c r="AK28" i="18"/>
  <c r="AK29" i="18"/>
  <c r="AK30" i="18"/>
  <c r="AK31" i="18"/>
  <c r="AK32" i="18"/>
  <c r="AK33" i="18"/>
  <c r="AK34" i="18"/>
  <c r="AK35" i="18"/>
  <c r="AK36" i="18"/>
  <c r="AK37" i="18"/>
  <c r="AK38" i="18"/>
  <c r="AK39" i="18"/>
  <c r="AK40" i="18"/>
  <c r="AK41" i="18"/>
  <c r="AK42" i="18"/>
  <c r="AK43"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7" i="18"/>
  <c r="AK108" i="18"/>
  <c r="AK109" i="18"/>
  <c r="AK110" i="18"/>
  <c r="AK111" i="18"/>
  <c r="AK112" i="18"/>
  <c r="AK113" i="18"/>
  <c r="AK114" i="18"/>
  <c r="AK115" i="18"/>
  <c r="AK116" i="18"/>
  <c r="AK117" i="18"/>
  <c r="AK118" i="18"/>
  <c r="AK119" i="18"/>
  <c r="AK120" i="18"/>
  <c r="AK121" i="18"/>
  <c r="AK122" i="18"/>
  <c r="AK123" i="18"/>
  <c r="AK124" i="18"/>
  <c r="AK125" i="18"/>
  <c r="AK126" i="18"/>
  <c r="AK127" i="18"/>
  <c r="AK128" i="18"/>
  <c r="AK129" i="18"/>
  <c r="AK130" i="18"/>
  <c r="AK131" i="18"/>
  <c r="AK132" i="18"/>
  <c r="AK133" i="18"/>
  <c r="AK134" i="18"/>
  <c r="AK135" i="18"/>
  <c r="AK136" i="18"/>
  <c r="AK137" i="18"/>
  <c r="AK138" i="18"/>
  <c r="AK139" i="18"/>
  <c r="AK140" i="18"/>
  <c r="AK141" i="18"/>
  <c r="AK142" i="18"/>
  <c r="AK143" i="18"/>
  <c r="AK144" i="18"/>
  <c r="AK145" i="18"/>
  <c r="AK146" i="18"/>
  <c r="AK147" i="18"/>
  <c r="AK148" i="18"/>
  <c r="AK149" i="18"/>
  <c r="AK150" i="18"/>
  <c r="AK151" i="18"/>
  <c r="AK152" i="18"/>
  <c r="AK153" i="18"/>
  <c r="AK154" i="18"/>
  <c r="AK155" i="18"/>
  <c r="AK156" i="18"/>
  <c r="AK157" i="18"/>
  <c r="AK158" i="18"/>
  <c r="AK159" i="18"/>
  <c r="AK160" i="18"/>
  <c r="AK161" i="18"/>
  <c r="AK162" i="18"/>
  <c r="AK163" i="18"/>
  <c r="AK164" i="18"/>
  <c r="AK165" i="18"/>
  <c r="AK166" i="18"/>
  <c r="AK167" i="18"/>
  <c r="AK168" i="18"/>
  <c r="AK169" i="18"/>
  <c r="AK170" i="18"/>
  <c r="AK171" i="18"/>
  <c r="AK172" i="18"/>
  <c r="AK173" i="18"/>
  <c r="AK174" i="18"/>
  <c r="AK175" i="18"/>
  <c r="AK176" i="18"/>
  <c r="AK177" i="18"/>
  <c r="AK178" i="18"/>
  <c r="AK179" i="18"/>
  <c r="AK180" i="18"/>
  <c r="AK181" i="18"/>
  <c r="AK182" i="18"/>
  <c r="AK183" i="18"/>
  <c r="AK184" i="18"/>
  <c r="AK185" i="18"/>
  <c r="AK186" i="18"/>
  <c r="AK187" i="18"/>
  <c r="AK188" i="18"/>
  <c r="AK189" i="18"/>
  <c r="AK190" i="18"/>
  <c r="AK191" i="18"/>
  <c r="AK192" i="18"/>
  <c r="AK193" i="18"/>
  <c r="AK194" i="18"/>
  <c r="AK195" i="18"/>
  <c r="AK196" i="18"/>
  <c r="AK197" i="18"/>
  <c r="AK198" i="18"/>
  <c r="AK199" i="18"/>
  <c r="AK200" i="18"/>
  <c r="AK201" i="18"/>
  <c r="AK202" i="18"/>
  <c r="AK203" i="18"/>
  <c r="AK204" i="18"/>
  <c r="AK205" i="18"/>
  <c r="AK206" i="18"/>
  <c r="AK207" i="18"/>
  <c r="AK208" i="18"/>
  <c r="AK209" i="18"/>
  <c r="AK210" i="18"/>
  <c r="AK211" i="18"/>
  <c r="AK212" i="18"/>
  <c r="AK213" i="18"/>
  <c r="AK214" i="18"/>
  <c r="AK215" i="18"/>
  <c r="AK216" i="18"/>
  <c r="AK217" i="18"/>
  <c r="AK218" i="18"/>
  <c r="AK219" i="18"/>
  <c r="AK220" i="18"/>
  <c r="AK221" i="18"/>
  <c r="AK222" i="18"/>
  <c r="AK223" i="18"/>
  <c r="AK224" i="18"/>
  <c r="AK225" i="18"/>
  <c r="AK226" i="18"/>
  <c r="AK227" i="18"/>
  <c r="AK228" i="18"/>
  <c r="AK229" i="18"/>
  <c r="AK230" i="18"/>
  <c r="AK231" i="18"/>
  <c r="AK232" i="18"/>
  <c r="AK233" i="18"/>
  <c r="AK234" i="18"/>
  <c r="AK235" i="18"/>
  <c r="AK236" i="18"/>
  <c r="AK237" i="18"/>
  <c r="AK238" i="18"/>
  <c r="AK239" i="18"/>
  <c r="AK240" i="18"/>
  <c r="AK241" i="18"/>
  <c r="AK242" i="18"/>
  <c r="AK243" i="18"/>
  <c r="AK244" i="18"/>
  <c r="AK245" i="18"/>
  <c r="AK246" i="18"/>
  <c r="AK247" i="18"/>
  <c r="AK248" i="18"/>
  <c r="AK249" i="18"/>
  <c r="AK250" i="18"/>
  <c r="AK251" i="18"/>
  <c r="AK252" i="18"/>
  <c r="AK253" i="18"/>
  <c r="AK254" i="18"/>
  <c r="AK255" i="18"/>
  <c r="AK256" i="18"/>
  <c r="AK257" i="18"/>
  <c r="AK258" i="18"/>
  <c r="AK259" i="18"/>
  <c r="AK260" i="18"/>
  <c r="AK261" i="18"/>
  <c r="AK262" i="18"/>
  <c r="AK263" i="18"/>
  <c r="AK264" i="18"/>
  <c r="AK265" i="18"/>
  <c r="AK266" i="18"/>
  <c r="AK267" i="18"/>
  <c r="AK268" i="18"/>
  <c r="AK269" i="18"/>
  <c r="AK270" i="18"/>
  <c r="AK271" i="18"/>
  <c r="AK272" i="18"/>
  <c r="AK273" i="18"/>
  <c r="AK274" i="18"/>
  <c r="AK275" i="18"/>
  <c r="AK276" i="18"/>
  <c r="AK277" i="18"/>
  <c r="AK278" i="18"/>
  <c r="AK279" i="18"/>
  <c r="AK280" i="18"/>
  <c r="AK281" i="18"/>
  <c r="AK282" i="18"/>
  <c r="AK283" i="18"/>
  <c r="AK284" i="18"/>
  <c r="AK285" i="18"/>
  <c r="AK286" i="18"/>
  <c r="AK287" i="18"/>
  <c r="AK288" i="18"/>
  <c r="AK289" i="18"/>
  <c r="AK290" i="18"/>
  <c r="AK291" i="18"/>
  <c r="AK292" i="18"/>
  <c r="AK293" i="18"/>
  <c r="AK294" i="18"/>
  <c r="AK295" i="18"/>
  <c r="AK296" i="18"/>
  <c r="AK297" i="18"/>
  <c r="AK298" i="18"/>
  <c r="AK299" i="18"/>
  <c r="AK300" i="18"/>
  <c r="AK301" i="18"/>
  <c r="AK302" i="18"/>
  <c r="AK303" i="18"/>
  <c r="AK304" i="18"/>
  <c r="AK305" i="18"/>
  <c r="AK306" i="18"/>
  <c r="AK307" i="18"/>
  <c r="AK308" i="18"/>
  <c r="AK309" i="18"/>
  <c r="AK310" i="18"/>
  <c r="AK311" i="18"/>
  <c r="AK312" i="18"/>
  <c r="AK313" i="18"/>
  <c r="AK314" i="18"/>
  <c r="AK315" i="18"/>
  <c r="AK316" i="18"/>
  <c r="AK317" i="18"/>
  <c r="AK318" i="18"/>
  <c r="AK319" i="18"/>
  <c r="AK320" i="18"/>
  <c r="AK321" i="18"/>
  <c r="AK322" i="18"/>
  <c r="AK323" i="18"/>
  <c r="AK324" i="18"/>
  <c r="AK325" i="18"/>
  <c r="AK326" i="18"/>
  <c r="AK327" i="18"/>
  <c r="AK328" i="18"/>
  <c r="AK329" i="18"/>
  <c r="AK330" i="18"/>
  <c r="AK331" i="18"/>
  <c r="AK332" i="18"/>
  <c r="AK333" i="18"/>
  <c r="AK334" i="18"/>
  <c r="AK335" i="18"/>
  <c r="AK336" i="18"/>
  <c r="AK337" i="18"/>
  <c r="AK338" i="18"/>
  <c r="AK339" i="18"/>
  <c r="AK340" i="18"/>
  <c r="AK341" i="18"/>
  <c r="AK342" i="18"/>
  <c r="AK343" i="18"/>
  <c r="AK344" i="18"/>
  <c r="AK345" i="18"/>
  <c r="AK346" i="18"/>
  <c r="AK347" i="18"/>
  <c r="AK348" i="18"/>
  <c r="AK349" i="18"/>
  <c r="AK350" i="18"/>
  <c r="AK351" i="18"/>
  <c r="AK352" i="18"/>
  <c r="AK353" i="18"/>
  <c r="AK354" i="18"/>
  <c r="AK355" i="18"/>
  <c r="AK356" i="18"/>
  <c r="AK357" i="18"/>
  <c r="AK358" i="18"/>
  <c r="AK359" i="18"/>
  <c r="AK360" i="18"/>
  <c r="AK361" i="18"/>
  <c r="AK362" i="18"/>
  <c r="AK363" i="18"/>
  <c r="AK364" i="18"/>
  <c r="AK365" i="18"/>
  <c r="AK366" i="18"/>
  <c r="AK367" i="18"/>
  <c r="AK368" i="18"/>
  <c r="AK369" i="18"/>
  <c r="AK370" i="18"/>
  <c r="AK371" i="18"/>
  <c r="AK372" i="18"/>
  <c r="AK373" i="18"/>
  <c r="AK374" i="18"/>
  <c r="AK375" i="18"/>
  <c r="AK376" i="18"/>
  <c r="AK377" i="18"/>
  <c r="AK378" i="18"/>
  <c r="AK379" i="18"/>
  <c r="AK380" i="18"/>
  <c r="AK381" i="18"/>
  <c r="AK382" i="18"/>
  <c r="AK383" i="18"/>
  <c r="AK384" i="18"/>
  <c r="AK385" i="18"/>
  <c r="AK386" i="18"/>
  <c r="AK387" i="18"/>
  <c r="AK388" i="18"/>
  <c r="AK389" i="18"/>
  <c r="AK390" i="18"/>
  <c r="AK391" i="18"/>
  <c r="AK392" i="18"/>
  <c r="AK393" i="18"/>
  <c r="AK394" i="18"/>
  <c r="AK395" i="18"/>
  <c r="AK396" i="18"/>
  <c r="AK397" i="18"/>
  <c r="AK398" i="18"/>
  <c r="AK399" i="18"/>
  <c r="AK400" i="18"/>
  <c r="AK401" i="18"/>
  <c r="AK402" i="18"/>
  <c r="AK403" i="18"/>
  <c r="AK404" i="18"/>
  <c r="AK405" i="18"/>
  <c r="AK406" i="18"/>
  <c r="AK407" i="18"/>
  <c r="AK408" i="18"/>
  <c r="AK409" i="18"/>
  <c r="AK410" i="18"/>
  <c r="AK411" i="18"/>
  <c r="AK412" i="18"/>
  <c r="AK413" i="18"/>
  <c r="AK414" i="18"/>
  <c r="AK415" i="18"/>
  <c r="AK416" i="18"/>
  <c r="AK417" i="18"/>
  <c r="AK418" i="18"/>
  <c r="AK419" i="18"/>
  <c r="AK420" i="18"/>
  <c r="AK421" i="18"/>
  <c r="AK422" i="18"/>
  <c r="AK423" i="18"/>
  <c r="AK424" i="18"/>
  <c r="AK425" i="18"/>
  <c r="AK426" i="18"/>
  <c r="AK427" i="18"/>
  <c r="AK428" i="18"/>
  <c r="AK429" i="18"/>
  <c r="AK430" i="18"/>
  <c r="AK431" i="18"/>
  <c r="AK432" i="18"/>
  <c r="AK433" i="18"/>
  <c r="AK434" i="18"/>
  <c r="AK435" i="18"/>
  <c r="AK436" i="18"/>
  <c r="AK437" i="18"/>
  <c r="AK438" i="18"/>
  <c r="AK439" i="18"/>
  <c r="AK440" i="18"/>
  <c r="AK441" i="18"/>
  <c r="AK442" i="18"/>
  <c r="AK443" i="18"/>
  <c r="AK444" i="18"/>
  <c r="AK445" i="18"/>
  <c r="AK446" i="18"/>
  <c r="AK447" i="18"/>
  <c r="AK448" i="18"/>
  <c r="AK449" i="18"/>
  <c r="AK450" i="18"/>
  <c r="AK451" i="18"/>
  <c r="AK452" i="18"/>
  <c r="AK453" i="18"/>
  <c r="AK454" i="18"/>
  <c r="AK455" i="18"/>
  <c r="AK456" i="18"/>
  <c r="AK457" i="18"/>
  <c r="AK458" i="18"/>
  <c r="AK459" i="18"/>
  <c r="AK460" i="18"/>
  <c r="AK2" i="18"/>
  <c r="F29" i="21"/>
  <c r="AE482" i="20"/>
  <c r="AH19" i="20"/>
  <c r="AH20" i="20"/>
  <c r="AH21" i="20"/>
  <c r="AH22" i="20"/>
  <c r="AH23" i="20"/>
  <c r="AH24" i="20"/>
  <c r="AH25" i="20"/>
  <c r="AH27" i="20"/>
  <c r="AH28" i="20"/>
  <c r="AH29" i="20"/>
  <c r="AH30" i="20"/>
  <c r="AH31" i="20"/>
  <c r="AH32" i="20"/>
  <c r="AH33" i="20"/>
  <c r="AH34" i="20"/>
  <c r="Q3" i="18"/>
  <c r="Q4" i="18"/>
  <c r="Q5" i="18"/>
  <c r="Q6" i="18"/>
  <c r="Q7" i="18"/>
  <c r="Q8" i="18"/>
  <c r="Q9" i="18"/>
  <c r="Q10" i="18"/>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Q46" i="18"/>
  <c r="Q47" i="18"/>
  <c r="Q48" i="18"/>
  <c r="Q49" i="18"/>
  <c r="Q50" i="18"/>
  <c r="Q51" i="18"/>
  <c r="Q52" i="18"/>
  <c r="Q53" i="18"/>
  <c r="Q54" i="18"/>
  <c r="Q55" i="18"/>
  <c r="Q56" i="18"/>
  <c r="Q57" i="18"/>
  <c r="Q58" i="18"/>
  <c r="Q59" i="18"/>
  <c r="Q60" i="18"/>
  <c r="Q61" i="18"/>
  <c r="Q62" i="18"/>
  <c r="Q63" i="18"/>
  <c r="Q64" i="18"/>
  <c r="Q65" i="18"/>
  <c r="Q66" i="18"/>
  <c r="Q67" i="18"/>
  <c r="Q68" i="18"/>
  <c r="Q69" i="18"/>
  <c r="Q70" i="18"/>
  <c r="Q71" i="18"/>
  <c r="Q72" i="18"/>
  <c r="Q73" i="18"/>
  <c r="Q74" i="18"/>
  <c r="Q75" i="18"/>
  <c r="Q76" i="18"/>
  <c r="Q77" i="18"/>
  <c r="Q78" i="18"/>
  <c r="Q79" i="18"/>
  <c r="Q80" i="18"/>
  <c r="Q81" i="18"/>
  <c r="Q82" i="18"/>
  <c r="Q83" i="18"/>
  <c r="Q84" i="18"/>
  <c r="Q85" i="18"/>
  <c r="Q86" i="18"/>
  <c r="Q87" i="18"/>
  <c r="Q88" i="18"/>
  <c r="Q89" i="18"/>
  <c r="Q90" i="18"/>
  <c r="Q91" i="18"/>
  <c r="Q92" i="18"/>
  <c r="Q93" i="18"/>
  <c r="Q94" i="18"/>
  <c r="Q95" i="18"/>
  <c r="Q96" i="18"/>
  <c r="Q97" i="18"/>
  <c r="Q98" i="18"/>
  <c r="Q99" i="18"/>
  <c r="Q100" i="18"/>
  <c r="Q101" i="18"/>
  <c r="Q102" i="18"/>
  <c r="Q103" i="18"/>
  <c r="Q104" i="18"/>
  <c r="Q105" i="18"/>
  <c r="Q106" i="18"/>
  <c r="Q107" i="18"/>
  <c r="Q108" i="18"/>
  <c r="Q109" i="18"/>
  <c r="Q110" i="18"/>
  <c r="Q111" i="18"/>
  <c r="Q112" i="18"/>
  <c r="Q113" i="18"/>
  <c r="Q114" i="18"/>
  <c r="Q115" i="18"/>
  <c r="Q116" i="18"/>
  <c r="Q117" i="18"/>
  <c r="Q118" i="18"/>
  <c r="Q119" i="18"/>
  <c r="Q120" i="18"/>
  <c r="Q121" i="18"/>
  <c r="Q122" i="18"/>
  <c r="Q123" i="18"/>
  <c r="Q124" i="18"/>
  <c r="Q125" i="18"/>
  <c r="Q126" i="18"/>
  <c r="Q127" i="18"/>
  <c r="Q128" i="18"/>
  <c r="Q129" i="18"/>
  <c r="Q130" i="18"/>
  <c r="Q131" i="18"/>
  <c r="Q132" i="18"/>
  <c r="Q133" i="18"/>
  <c r="Q134" i="18"/>
  <c r="Q135" i="18"/>
  <c r="Q136" i="18"/>
  <c r="Q137" i="18"/>
  <c r="Q138" i="18"/>
  <c r="Q139" i="18"/>
  <c r="Q140" i="18"/>
  <c r="Q141" i="18"/>
  <c r="Q142" i="18"/>
  <c r="Q144" i="18"/>
  <c r="Q145" i="18"/>
  <c r="Q146" i="18"/>
  <c r="Q147" i="18"/>
  <c r="Q148" i="18"/>
  <c r="Q149" i="18"/>
  <c r="Q150" i="18"/>
  <c r="Q151" i="18"/>
  <c r="Q152" i="18"/>
  <c r="Q153" i="18"/>
  <c r="Q154" i="18"/>
  <c r="Q155" i="18"/>
  <c r="Q156" i="18"/>
  <c r="Q157" i="18"/>
  <c r="Q158" i="18"/>
  <c r="Q159" i="18"/>
  <c r="Q160" i="18"/>
  <c r="Q161" i="18"/>
  <c r="Q162" i="18"/>
  <c r="Q163" i="18"/>
  <c r="Q164" i="18"/>
  <c r="Q165" i="18"/>
  <c r="Q166" i="18"/>
  <c r="Q167" i="18"/>
  <c r="Q168" i="18"/>
  <c r="Q169" i="18"/>
  <c r="Q170" i="18"/>
  <c r="Q171" i="18"/>
  <c r="Q172" i="18"/>
  <c r="Q173" i="18"/>
  <c r="Q174" i="18"/>
  <c r="Q175" i="18"/>
  <c r="Q176" i="18"/>
  <c r="Q177" i="18"/>
  <c r="Q178" i="18"/>
  <c r="Q179" i="18"/>
  <c r="Q180" i="18"/>
  <c r="Q181" i="18"/>
  <c r="Q182" i="18"/>
  <c r="Q183" i="18"/>
  <c r="Q184" i="18"/>
  <c r="Q185" i="18"/>
  <c r="Q186" i="18"/>
  <c r="Q187" i="18"/>
  <c r="Q188" i="18"/>
  <c r="Q189" i="18"/>
  <c r="Q190" i="18"/>
  <c r="Q191" i="18"/>
  <c r="Q192" i="18"/>
  <c r="Q193" i="18"/>
  <c r="Q194" i="18"/>
  <c r="Q195" i="18"/>
  <c r="Q196" i="18"/>
  <c r="Q197" i="18"/>
  <c r="Q198" i="18"/>
  <c r="Q199" i="18"/>
  <c r="Q200" i="18"/>
  <c r="Q201" i="18"/>
  <c r="Q202" i="18"/>
  <c r="Q203" i="18"/>
  <c r="Q204" i="18"/>
  <c r="Q205" i="18"/>
  <c r="Q206" i="18"/>
  <c r="Q207" i="18"/>
  <c r="Q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Q237" i="18"/>
  <c r="Q238" i="18"/>
  <c r="Q239" i="18"/>
  <c r="Q240" i="18"/>
  <c r="Q241" i="18"/>
  <c r="Q242" i="18"/>
  <c r="Q243" i="18"/>
  <c r="Q244" i="18"/>
  <c r="Q245" i="18"/>
  <c r="Q246" i="18"/>
  <c r="Q247" i="18"/>
  <c r="Q248" i="18"/>
  <c r="Q249" i="18"/>
  <c r="Q250" i="18"/>
  <c r="Q251" i="18"/>
  <c r="Q252" i="18"/>
  <c r="Q253" i="18"/>
  <c r="Q254" i="18"/>
  <c r="Q255" i="18"/>
  <c r="Q256" i="18"/>
  <c r="Q257" i="18"/>
  <c r="Q258" i="18"/>
  <c r="Q259" i="18"/>
  <c r="Q260" i="18"/>
  <c r="Q261" i="18"/>
  <c r="Q262" i="18"/>
  <c r="Q263" i="18"/>
  <c r="Q264" i="18"/>
  <c r="Q265" i="18"/>
  <c r="Q266" i="18"/>
  <c r="Q267" i="18"/>
  <c r="Q268" i="18"/>
  <c r="Q269" i="18"/>
  <c r="Q270" i="18"/>
  <c r="Q271" i="18"/>
  <c r="Q272" i="18"/>
  <c r="Q273" i="18"/>
  <c r="Q274" i="18"/>
  <c r="Q275" i="18"/>
  <c r="Q276" i="18"/>
  <c r="Q277" i="18"/>
  <c r="Q278" i="18"/>
  <c r="Q279" i="18"/>
  <c r="Q280" i="18"/>
  <c r="Q281" i="18"/>
  <c r="Q282" i="18"/>
  <c r="Q283" i="18"/>
  <c r="Q284" i="18"/>
  <c r="Q285" i="18"/>
  <c r="Q286" i="18"/>
  <c r="Q287" i="18"/>
  <c r="Q288" i="18"/>
  <c r="Q289" i="18"/>
  <c r="Q290" i="18"/>
  <c r="Q291" i="18"/>
  <c r="Q292" i="18"/>
  <c r="Q293" i="18"/>
  <c r="Q294" i="18"/>
  <c r="Q295" i="18"/>
  <c r="Q296" i="18"/>
  <c r="Q297" i="18"/>
  <c r="Q298" i="18"/>
  <c r="Q299" i="18"/>
  <c r="Q300" i="18"/>
  <c r="Q301" i="18"/>
  <c r="Q302" i="18"/>
  <c r="Q303" i="18"/>
  <c r="Q304" i="18"/>
  <c r="Q305" i="18"/>
  <c r="Q306" i="18"/>
  <c r="Q307" i="18"/>
  <c r="Q308" i="18"/>
  <c r="Q309" i="18"/>
  <c r="Q310" i="18"/>
  <c r="Q311" i="18"/>
  <c r="Q312" i="18"/>
  <c r="Q313" i="18"/>
  <c r="Q314" i="18"/>
  <c r="Q315" i="18"/>
  <c r="Q316" i="18"/>
  <c r="Q317" i="18"/>
  <c r="Q318" i="18"/>
  <c r="Q319" i="18"/>
  <c r="Q320" i="18"/>
  <c r="Q321" i="18"/>
  <c r="Q322" i="18"/>
  <c r="Q323" i="18"/>
  <c r="Q324" i="18"/>
  <c r="Q325" i="18"/>
  <c r="Q326" i="18"/>
  <c r="Q327" i="18"/>
  <c r="Q328" i="18"/>
  <c r="Q329" i="18"/>
  <c r="Q330" i="18"/>
  <c r="Q331" i="18"/>
  <c r="Q332" i="18"/>
  <c r="Q333" i="18"/>
  <c r="Q334" i="18"/>
  <c r="Q335" i="18"/>
  <c r="Q336" i="18"/>
  <c r="Q337" i="18"/>
  <c r="Q338" i="18"/>
  <c r="Q339" i="18"/>
  <c r="Q340" i="18"/>
  <c r="Q341" i="18"/>
  <c r="Q342" i="18"/>
  <c r="Q343" i="18"/>
  <c r="Q344" i="18"/>
  <c r="Q345" i="18"/>
  <c r="Q346" i="18"/>
  <c r="Q347" i="18"/>
  <c r="Q348" i="18"/>
  <c r="Q349" i="18"/>
  <c r="Q350" i="18"/>
  <c r="Q351" i="18"/>
  <c r="Q352" i="18"/>
  <c r="Q353" i="18"/>
  <c r="Q354" i="18"/>
  <c r="Q355" i="18"/>
  <c r="Q356" i="18"/>
  <c r="Q357" i="18"/>
  <c r="Q358" i="18"/>
  <c r="Q359" i="18"/>
  <c r="Q360" i="18"/>
  <c r="Q361" i="18"/>
  <c r="Q362" i="18"/>
  <c r="Q363" i="18"/>
  <c r="Q364" i="18"/>
  <c r="Q365" i="18"/>
  <c r="Q366" i="18"/>
  <c r="Q367" i="18"/>
  <c r="Q368" i="18"/>
  <c r="Q369" i="18"/>
  <c r="Q370" i="18"/>
  <c r="Q371" i="18"/>
  <c r="Q372" i="18"/>
  <c r="Q373" i="18"/>
  <c r="Q374" i="18"/>
  <c r="Q375" i="18"/>
  <c r="Q376" i="18"/>
  <c r="Q377" i="18"/>
  <c r="Q378" i="18"/>
  <c r="Q379" i="18"/>
  <c r="Q380" i="18"/>
  <c r="Q381" i="18"/>
  <c r="Q382" i="18"/>
  <c r="Q383" i="18"/>
  <c r="Q384" i="18"/>
  <c r="Q385" i="18"/>
  <c r="Q386" i="18"/>
  <c r="Q387" i="18"/>
  <c r="Q388" i="18"/>
  <c r="Q389" i="18"/>
  <c r="Q390" i="18"/>
  <c r="Q391" i="18"/>
  <c r="Q392" i="18"/>
  <c r="Q393" i="18"/>
  <c r="Q394" i="18"/>
  <c r="Q395" i="18"/>
  <c r="Q396" i="18"/>
  <c r="Q397" i="18"/>
  <c r="Q398" i="18"/>
  <c r="Q399" i="18"/>
  <c r="Q400" i="18"/>
  <c r="Q401" i="18"/>
  <c r="Q402" i="18"/>
  <c r="Q403" i="18"/>
  <c r="Q404" i="18"/>
  <c r="Q405" i="18"/>
  <c r="Q406" i="18"/>
  <c r="Q407" i="18"/>
  <c r="Q408" i="18"/>
  <c r="Q409" i="18"/>
  <c r="Q410" i="18"/>
  <c r="Q411" i="18"/>
  <c r="Q412" i="18"/>
  <c r="Q413" i="18"/>
  <c r="Q414" i="18"/>
  <c r="Q415" i="18"/>
  <c r="Q416" i="18"/>
  <c r="Q417" i="18"/>
  <c r="Q418" i="18"/>
  <c r="Q419" i="18"/>
  <c r="Q420" i="18"/>
  <c r="Q421" i="18"/>
  <c r="Q422" i="18"/>
  <c r="Q423" i="18"/>
  <c r="Q424" i="18"/>
  <c r="Q425" i="18"/>
  <c r="Q426" i="18"/>
  <c r="Q427" i="18"/>
  <c r="Q428" i="18"/>
  <c r="Q429" i="18"/>
  <c r="Q430" i="18"/>
  <c r="Q431" i="18"/>
  <c r="Q432" i="18"/>
  <c r="Q433" i="18"/>
  <c r="Q434" i="18"/>
  <c r="Q435" i="18"/>
  <c r="Q436" i="18"/>
  <c r="Q437" i="18"/>
  <c r="Q438" i="18"/>
  <c r="Q439" i="18"/>
  <c r="Q440" i="18"/>
  <c r="Q441" i="18"/>
  <c r="Q442" i="18"/>
  <c r="Q443" i="18"/>
  <c r="Q444" i="18"/>
  <c r="Q445" i="18"/>
  <c r="Q446" i="18"/>
  <c r="Q447" i="18"/>
  <c r="Q448" i="18"/>
  <c r="Q449" i="18"/>
  <c r="Q450" i="18"/>
  <c r="Q451" i="18"/>
  <c r="Q452" i="18"/>
  <c r="Q453" i="18"/>
  <c r="Q454" i="18"/>
  <c r="Q455" i="18"/>
  <c r="Q456" i="18"/>
  <c r="Q457" i="18"/>
  <c r="Q458" i="18"/>
  <c r="Q459" i="18"/>
  <c r="Q460" i="18"/>
  <c r="Q2" i="18"/>
  <c r="BE3" i="20"/>
  <c r="BF3" i="20"/>
  <c r="BE4" i="20"/>
  <c r="BF4" i="20"/>
  <c r="BE5" i="20"/>
  <c r="BF5" i="20"/>
  <c r="BE6" i="20"/>
  <c r="BF6" i="20"/>
  <c r="BE8" i="20"/>
  <c r="BF8" i="20"/>
  <c r="BE9" i="20"/>
  <c r="BF9" i="20"/>
  <c r="BE10" i="20"/>
  <c r="BF10" i="20"/>
  <c r="BE11" i="20"/>
  <c r="BF11" i="20"/>
  <c r="BE12" i="20"/>
  <c r="BF12" i="20"/>
  <c r="BE13" i="20"/>
  <c r="BF13" i="20"/>
  <c r="BE14" i="20"/>
  <c r="BF14" i="20"/>
  <c r="BE15" i="20"/>
  <c r="BF15" i="20"/>
  <c r="BE16" i="20"/>
  <c r="BF16" i="20"/>
  <c r="BE17" i="20"/>
  <c r="BF17" i="20"/>
  <c r="BE18" i="20"/>
  <c r="BF18" i="20"/>
  <c r="C19" i="20"/>
  <c r="D19" i="20"/>
  <c r="E19" i="20"/>
  <c r="F19" i="20"/>
  <c r="G19" i="20"/>
  <c r="H19" i="20"/>
  <c r="I19" i="20"/>
  <c r="J19" i="20"/>
  <c r="K19" i="20"/>
  <c r="L19" i="20"/>
  <c r="M19" i="20"/>
  <c r="N19" i="20"/>
  <c r="O19" i="20"/>
  <c r="P19" i="20"/>
  <c r="Q19" i="20"/>
  <c r="R19" i="20"/>
  <c r="S19" i="20"/>
  <c r="T19" i="20"/>
  <c r="U19" i="20"/>
  <c r="V19" i="20"/>
  <c r="X19" i="20"/>
  <c r="Y19" i="20"/>
  <c r="Z19" i="20"/>
  <c r="AA19" i="20"/>
  <c r="BE19" i="20" s="1"/>
  <c r="AB19" i="20"/>
  <c r="AC19" i="20"/>
  <c r="AD19" i="20"/>
  <c r="BF19" i="20" s="1"/>
  <c r="AF19" i="20"/>
  <c r="C20" i="20"/>
  <c r="D20" i="20"/>
  <c r="E20" i="20"/>
  <c r="F20" i="20"/>
  <c r="G20" i="20"/>
  <c r="H20" i="20"/>
  <c r="I20" i="20"/>
  <c r="J20" i="20"/>
  <c r="K20" i="20"/>
  <c r="L20" i="20"/>
  <c r="M20" i="20"/>
  <c r="N20" i="20"/>
  <c r="O20" i="20"/>
  <c r="P20" i="20"/>
  <c r="Q20" i="20"/>
  <c r="R20" i="20"/>
  <c r="S20" i="20"/>
  <c r="T20" i="20"/>
  <c r="U20" i="20"/>
  <c r="V20" i="20"/>
  <c r="X20" i="20"/>
  <c r="Y20" i="20"/>
  <c r="Z20" i="20"/>
  <c r="AA20" i="20"/>
  <c r="BE20" i="20" s="1"/>
  <c r="AB20" i="20"/>
  <c r="AC20" i="20"/>
  <c r="AD20" i="20"/>
  <c r="AF20" i="20"/>
  <c r="C21" i="20"/>
  <c r="D21" i="20"/>
  <c r="E21" i="20"/>
  <c r="F21" i="20"/>
  <c r="G21" i="20"/>
  <c r="H21" i="20"/>
  <c r="I21" i="20"/>
  <c r="J21" i="20"/>
  <c r="K21" i="20"/>
  <c r="L21" i="20"/>
  <c r="M21" i="20"/>
  <c r="N21" i="20"/>
  <c r="O21" i="20"/>
  <c r="P21" i="20"/>
  <c r="Q21" i="20"/>
  <c r="R21" i="20"/>
  <c r="S21" i="20"/>
  <c r="T21" i="20"/>
  <c r="U21" i="20"/>
  <c r="V21" i="20"/>
  <c r="X21" i="20"/>
  <c r="Y21" i="20"/>
  <c r="Z21" i="20"/>
  <c r="AA21" i="20"/>
  <c r="BE21" i="20" s="1"/>
  <c r="AB21" i="20"/>
  <c r="AC21" i="20"/>
  <c r="AD21" i="20"/>
  <c r="BF21" i="20" s="1"/>
  <c r="AF21" i="20"/>
  <c r="C22" i="20"/>
  <c r="D22" i="20"/>
  <c r="E22" i="20"/>
  <c r="F22" i="20"/>
  <c r="G22" i="20"/>
  <c r="H22" i="20"/>
  <c r="I22" i="20"/>
  <c r="J22" i="20"/>
  <c r="K22" i="20"/>
  <c r="L22" i="20"/>
  <c r="M22" i="20"/>
  <c r="N22" i="20"/>
  <c r="O22" i="20"/>
  <c r="P22" i="20"/>
  <c r="Q22" i="20"/>
  <c r="R22" i="20"/>
  <c r="S22" i="20"/>
  <c r="T22" i="20"/>
  <c r="U22" i="20"/>
  <c r="V22" i="20"/>
  <c r="X22" i="20"/>
  <c r="Y22" i="20"/>
  <c r="Z22" i="20"/>
  <c r="AA22" i="20"/>
  <c r="BE22" i="20" s="1"/>
  <c r="AB22" i="20"/>
  <c r="AC22" i="20"/>
  <c r="AD22" i="20"/>
  <c r="BF22" i="20" s="1"/>
  <c r="AF22" i="20"/>
  <c r="C23" i="20"/>
  <c r="D23" i="20"/>
  <c r="E23" i="20"/>
  <c r="F23" i="20"/>
  <c r="G23" i="20"/>
  <c r="H23" i="20"/>
  <c r="I23" i="20"/>
  <c r="J23" i="20"/>
  <c r="K23" i="20"/>
  <c r="L23" i="20"/>
  <c r="M23" i="20"/>
  <c r="N23" i="20"/>
  <c r="O23" i="20"/>
  <c r="P23" i="20"/>
  <c r="Q23" i="20"/>
  <c r="R23" i="20"/>
  <c r="S23" i="20"/>
  <c r="T23" i="20"/>
  <c r="U23" i="20"/>
  <c r="V23" i="20"/>
  <c r="X23" i="20"/>
  <c r="Y23" i="20"/>
  <c r="Z23" i="20"/>
  <c r="AA23" i="20"/>
  <c r="BE23" i="20" s="1"/>
  <c r="AB23" i="20"/>
  <c r="AC23" i="20"/>
  <c r="AD23" i="20"/>
  <c r="BF23" i="20" s="1"/>
  <c r="AF23" i="20"/>
  <c r="C24" i="20"/>
  <c r="D24" i="20"/>
  <c r="E24" i="20"/>
  <c r="F24" i="20"/>
  <c r="G24" i="20"/>
  <c r="H24" i="20"/>
  <c r="I24" i="20"/>
  <c r="J24" i="20"/>
  <c r="K24" i="20"/>
  <c r="L24" i="20"/>
  <c r="M24" i="20"/>
  <c r="N24" i="20"/>
  <c r="O24" i="20"/>
  <c r="P24" i="20"/>
  <c r="Q24" i="20"/>
  <c r="R24" i="20"/>
  <c r="S24" i="20"/>
  <c r="T24" i="20"/>
  <c r="U24" i="20"/>
  <c r="V24" i="20"/>
  <c r="X24" i="20"/>
  <c r="Y24" i="20"/>
  <c r="Z24" i="20"/>
  <c r="AA24" i="20"/>
  <c r="BE24" i="20" s="1"/>
  <c r="AB24" i="20"/>
  <c r="AC24" i="20"/>
  <c r="AD24" i="20"/>
  <c r="BF24" i="20" s="1"/>
  <c r="AF24" i="20"/>
  <c r="C25" i="20"/>
  <c r="D25" i="20"/>
  <c r="E25" i="20"/>
  <c r="F25" i="20"/>
  <c r="G25" i="20"/>
  <c r="H25" i="20"/>
  <c r="I25" i="20"/>
  <c r="J25" i="20"/>
  <c r="K25" i="20"/>
  <c r="L25" i="20"/>
  <c r="M25" i="20"/>
  <c r="N25" i="20"/>
  <c r="O25" i="20"/>
  <c r="P25" i="20"/>
  <c r="Q25" i="20"/>
  <c r="R25" i="20"/>
  <c r="S25" i="20"/>
  <c r="T25" i="20"/>
  <c r="U25" i="20"/>
  <c r="V25" i="20"/>
  <c r="X25" i="20"/>
  <c r="Y25" i="20"/>
  <c r="Z25" i="20"/>
  <c r="AA25" i="20"/>
  <c r="BE25" i="20" s="1"/>
  <c r="AB25" i="20"/>
  <c r="AC25" i="20"/>
  <c r="AD25" i="20"/>
  <c r="BF25" i="20" s="1"/>
  <c r="AF25" i="20"/>
  <c r="BE26" i="20"/>
  <c r="BF26" i="20"/>
  <c r="C27" i="20"/>
  <c r="D27" i="20"/>
  <c r="E27" i="20"/>
  <c r="F27" i="20"/>
  <c r="G27" i="20"/>
  <c r="H27" i="20"/>
  <c r="I27" i="20"/>
  <c r="J27" i="20"/>
  <c r="K27" i="20"/>
  <c r="L27" i="20"/>
  <c r="M27" i="20"/>
  <c r="N27" i="20"/>
  <c r="O27" i="20"/>
  <c r="P27" i="20"/>
  <c r="Q27" i="20"/>
  <c r="R27" i="20"/>
  <c r="S27" i="20"/>
  <c r="T27" i="20"/>
  <c r="U27" i="20"/>
  <c r="V27" i="20"/>
  <c r="X27" i="20"/>
  <c r="Y27" i="20"/>
  <c r="Z27" i="20"/>
  <c r="AA27" i="20"/>
  <c r="BE27" i="20" s="1"/>
  <c r="AB27" i="20"/>
  <c r="AC27" i="20"/>
  <c r="AD27" i="20"/>
  <c r="BF27" i="20" s="1"/>
  <c r="AF27" i="20"/>
  <c r="C28" i="20"/>
  <c r="D28" i="20"/>
  <c r="E28" i="20"/>
  <c r="F28" i="20"/>
  <c r="G28" i="20"/>
  <c r="H28" i="20"/>
  <c r="I28" i="20"/>
  <c r="J28" i="20"/>
  <c r="K28" i="20"/>
  <c r="L28" i="20"/>
  <c r="M28" i="20"/>
  <c r="N28" i="20"/>
  <c r="O28" i="20"/>
  <c r="P28" i="20"/>
  <c r="Q28" i="20"/>
  <c r="R28" i="20"/>
  <c r="S28" i="20"/>
  <c r="T28" i="20"/>
  <c r="U28" i="20"/>
  <c r="V28" i="20"/>
  <c r="X28" i="20"/>
  <c r="Y28" i="20"/>
  <c r="Z28" i="20"/>
  <c r="AA28" i="20"/>
  <c r="BE28" i="20" s="1"/>
  <c r="AB28" i="20"/>
  <c r="AC28" i="20"/>
  <c r="AD28" i="20"/>
  <c r="BF28" i="20" s="1"/>
  <c r="AF28" i="20"/>
  <c r="C29" i="20"/>
  <c r="D29" i="20"/>
  <c r="E29" i="20"/>
  <c r="F29" i="20"/>
  <c r="G29" i="20"/>
  <c r="H29" i="20"/>
  <c r="I29" i="20"/>
  <c r="J29" i="20"/>
  <c r="K29" i="20"/>
  <c r="L29" i="20"/>
  <c r="M29" i="20"/>
  <c r="N29" i="20"/>
  <c r="O29" i="20"/>
  <c r="P29" i="20"/>
  <c r="Q29" i="20"/>
  <c r="R29" i="20"/>
  <c r="S29" i="20"/>
  <c r="T29" i="20"/>
  <c r="U29" i="20"/>
  <c r="V29" i="20"/>
  <c r="X29" i="20"/>
  <c r="Y29" i="20"/>
  <c r="Z29" i="20"/>
  <c r="AA29" i="20"/>
  <c r="BE29" i="20" s="1"/>
  <c r="AB29" i="20"/>
  <c r="AC29" i="20"/>
  <c r="AD29" i="20"/>
  <c r="BF29" i="20" s="1"/>
  <c r="AF29" i="20"/>
  <c r="C30" i="20"/>
  <c r="D30" i="20"/>
  <c r="E30" i="20"/>
  <c r="F30" i="20"/>
  <c r="G30" i="20"/>
  <c r="H30" i="20"/>
  <c r="I30" i="20"/>
  <c r="J30" i="20"/>
  <c r="K30" i="20"/>
  <c r="L30" i="20"/>
  <c r="M30" i="20"/>
  <c r="N30" i="20"/>
  <c r="O30" i="20"/>
  <c r="P30" i="20"/>
  <c r="Q30" i="20"/>
  <c r="R30" i="20"/>
  <c r="S30" i="20"/>
  <c r="T30" i="20"/>
  <c r="U30" i="20"/>
  <c r="V30" i="20"/>
  <c r="X30" i="20"/>
  <c r="Y30" i="20"/>
  <c r="Z30" i="20"/>
  <c r="AA30" i="20"/>
  <c r="BE30" i="20" s="1"/>
  <c r="AB30" i="20"/>
  <c r="AC30" i="20"/>
  <c r="AD30" i="20"/>
  <c r="BF30" i="20" s="1"/>
  <c r="AF30" i="20"/>
  <c r="C31" i="20"/>
  <c r="D31" i="20"/>
  <c r="E31" i="20"/>
  <c r="F31" i="20"/>
  <c r="G31" i="20"/>
  <c r="H31" i="20"/>
  <c r="I31" i="20"/>
  <c r="J31" i="20"/>
  <c r="K31" i="20"/>
  <c r="L31" i="20"/>
  <c r="M31" i="20"/>
  <c r="N31" i="20"/>
  <c r="O31" i="20"/>
  <c r="P31" i="20"/>
  <c r="Q31" i="20"/>
  <c r="R31" i="20"/>
  <c r="S31" i="20"/>
  <c r="T31" i="20"/>
  <c r="U31" i="20"/>
  <c r="V31" i="20"/>
  <c r="X31" i="20"/>
  <c r="Y31" i="20"/>
  <c r="Z31" i="20"/>
  <c r="AA31" i="20"/>
  <c r="BE31" i="20" s="1"/>
  <c r="AB31" i="20"/>
  <c r="AC31" i="20"/>
  <c r="AD31" i="20"/>
  <c r="BF31" i="20" s="1"/>
  <c r="AF31" i="20"/>
  <c r="C32" i="20"/>
  <c r="D32" i="20"/>
  <c r="E32" i="20"/>
  <c r="F32" i="20"/>
  <c r="G32" i="20"/>
  <c r="H32" i="20"/>
  <c r="I32" i="20"/>
  <c r="J32" i="20"/>
  <c r="K32" i="20"/>
  <c r="L32" i="20"/>
  <c r="M32" i="20"/>
  <c r="N32" i="20"/>
  <c r="O32" i="20"/>
  <c r="P32" i="20"/>
  <c r="Q32" i="20"/>
  <c r="R32" i="20"/>
  <c r="S32" i="20"/>
  <c r="T32" i="20"/>
  <c r="U32" i="20"/>
  <c r="V32" i="20"/>
  <c r="X32" i="20"/>
  <c r="Y32" i="20"/>
  <c r="Z32" i="20"/>
  <c r="AA32" i="20"/>
  <c r="BE32" i="20" s="1"/>
  <c r="AB32" i="20"/>
  <c r="AC32" i="20"/>
  <c r="AD32" i="20"/>
  <c r="BF32" i="20" s="1"/>
  <c r="AF32" i="20"/>
  <c r="C33" i="20"/>
  <c r="D33" i="20"/>
  <c r="E33" i="20"/>
  <c r="F33" i="20"/>
  <c r="G33" i="20"/>
  <c r="H33" i="20"/>
  <c r="I33" i="20"/>
  <c r="J33" i="20"/>
  <c r="K33" i="20"/>
  <c r="L33" i="20"/>
  <c r="M33" i="20"/>
  <c r="N33" i="20"/>
  <c r="O33" i="20"/>
  <c r="P33" i="20"/>
  <c r="Q33" i="20"/>
  <c r="R33" i="20"/>
  <c r="S33" i="20"/>
  <c r="T33" i="20"/>
  <c r="U33" i="20"/>
  <c r="V33" i="20"/>
  <c r="X33" i="20"/>
  <c r="Y33" i="20"/>
  <c r="Z33" i="20"/>
  <c r="AA33" i="20"/>
  <c r="BE33" i="20" s="1"/>
  <c r="AB33" i="20"/>
  <c r="AC33" i="20"/>
  <c r="AD33" i="20"/>
  <c r="BF33" i="20" s="1"/>
  <c r="AF33" i="20"/>
  <c r="C34" i="20"/>
  <c r="D34" i="20"/>
  <c r="E34" i="20"/>
  <c r="F34" i="20"/>
  <c r="G34" i="20"/>
  <c r="H34" i="20"/>
  <c r="I34" i="20"/>
  <c r="J34" i="20"/>
  <c r="K34" i="20"/>
  <c r="L34" i="20"/>
  <c r="M34" i="20"/>
  <c r="N34" i="20"/>
  <c r="O34" i="20"/>
  <c r="P34" i="20"/>
  <c r="Q34" i="20"/>
  <c r="R34" i="20"/>
  <c r="S34" i="20"/>
  <c r="T34" i="20"/>
  <c r="U34" i="20"/>
  <c r="V34" i="20"/>
  <c r="X34" i="20"/>
  <c r="Y34" i="20"/>
  <c r="Z34" i="20"/>
  <c r="AA34" i="20"/>
  <c r="AB34" i="20"/>
  <c r="AC34" i="20"/>
  <c r="AD34" i="20"/>
  <c r="BF34" i="20" s="1"/>
  <c r="AF34" i="20"/>
  <c r="BE35" i="20"/>
  <c r="BF35" i="20"/>
  <c r="BE36" i="20"/>
  <c r="BF36" i="20"/>
  <c r="BE37" i="20"/>
  <c r="BF37" i="20"/>
  <c r="BE38" i="20"/>
  <c r="BF38" i="20"/>
  <c r="BE39" i="20"/>
  <c r="BF39" i="20"/>
  <c r="BE40" i="20"/>
  <c r="BF40" i="20"/>
  <c r="BE41" i="20"/>
  <c r="BF41" i="20"/>
  <c r="BE42" i="20"/>
  <c r="BF42" i="20"/>
  <c r="BE43" i="20"/>
  <c r="BF43" i="20"/>
  <c r="BE44" i="20"/>
  <c r="BF44" i="20"/>
  <c r="BE45" i="20"/>
  <c r="BF45" i="20"/>
  <c r="BE46" i="20"/>
  <c r="BF46" i="20"/>
  <c r="BE47" i="20"/>
  <c r="BF47" i="20"/>
  <c r="BE48" i="20"/>
  <c r="BF48" i="20"/>
  <c r="BE49" i="20"/>
  <c r="BF49" i="20"/>
  <c r="BE50" i="20"/>
  <c r="BF50" i="20"/>
  <c r="BE51" i="20"/>
  <c r="BF51" i="20"/>
  <c r="BE52" i="20"/>
  <c r="BF52" i="20"/>
  <c r="BE53" i="20"/>
  <c r="BF53" i="20"/>
  <c r="BE54" i="20"/>
  <c r="BF54" i="20"/>
  <c r="BE55" i="20"/>
  <c r="BF55" i="20"/>
  <c r="BE56" i="20"/>
  <c r="BF56" i="20"/>
  <c r="BE57" i="20"/>
  <c r="BF57" i="20"/>
  <c r="BE58" i="20"/>
  <c r="BF58" i="20"/>
  <c r="BE59" i="20"/>
  <c r="BF59" i="20"/>
  <c r="BE60" i="20"/>
  <c r="BF60" i="20"/>
  <c r="BE61" i="20"/>
  <c r="BF61" i="20"/>
  <c r="BE62" i="20"/>
  <c r="BF62" i="20"/>
  <c r="BE63" i="20"/>
  <c r="BF63" i="20"/>
  <c r="BE64" i="20"/>
  <c r="BF64" i="20"/>
  <c r="BE65" i="20"/>
  <c r="BF65" i="20"/>
  <c r="BE66" i="20"/>
  <c r="BF66" i="20"/>
  <c r="BE67" i="20"/>
  <c r="BF67" i="20"/>
  <c r="BE68" i="20"/>
  <c r="BF68" i="20"/>
  <c r="BE69" i="20"/>
  <c r="BF69" i="20"/>
  <c r="BE70" i="20"/>
  <c r="BF70" i="20"/>
  <c r="BE71" i="20"/>
  <c r="BF71" i="20"/>
  <c r="BE72" i="20"/>
  <c r="BF72" i="20"/>
  <c r="BE73" i="20"/>
  <c r="BF73" i="20"/>
  <c r="BE74" i="20"/>
  <c r="BF74" i="20"/>
  <c r="BE75" i="20"/>
  <c r="BF75" i="20"/>
  <c r="BE76" i="20"/>
  <c r="BF76" i="20"/>
  <c r="BE77" i="20"/>
  <c r="BF77" i="20"/>
  <c r="BE78" i="20"/>
  <c r="BF78" i="20"/>
  <c r="BE79" i="20"/>
  <c r="BF79" i="20"/>
  <c r="BE80" i="20"/>
  <c r="BF80" i="20"/>
  <c r="BE81" i="20"/>
  <c r="BF81" i="20"/>
  <c r="BE82" i="20"/>
  <c r="BF82" i="20"/>
  <c r="BE83" i="20"/>
  <c r="BF83" i="20"/>
  <c r="BE84" i="20"/>
  <c r="BF84" i="20"/>
  <c r="BE85" i="20"/>
  <c r="BF85" i="20"/>
  <c r="BF86" i="20"/>
  <c r="BE87" i="20"/>
  <c r="BF87" i="20"/>
  <c r="BF88" i="20"/>
  <c r="BE89" i="20"/>
  <c r="BF89" i="20"/>
  <c r="BF90" i="20"/>
  <c r="BE91" i="20"/>
  <c r="BF91" i="20"/>
  <c r="BF92" i="20"/>
  <c r="BE93" i="20"/>
  <c r="BF93" i="20"/>
  <c r="BF94" i="20"/>
  <c r="BE95" i="20"/>
  <c r="BF95" i="20"/>
  <c r="BF96" i="20"/>
  <c r="BE97" i="20"/>
  <c r="BF97" i="20"/>
  <c r="BF98" i="20"/>
  <c r="BE99" i="20"/>
  <c r="BF99" i="20"/>
  <c r="BF100" i="20"/>
  <c r="BE101" i="20"/>
  <c r="BF101" i="20"/>
  <c r="BF102" i="20"/>
  <c r="BE103" i="20"/>
  <c r="BF103" i="20"/>
  <c r="BF104" i="20"/>
  <c r="BE105" i="20"/>
  <c r="BF105" i="20"/>
  <c r="BF106" i="20"/>
  <c r="BE107" i="20"/>
  <c r="BF107" i="20"/>
  <c r="BF108" i="20"/>
  <c r="BE109" i="20"/>
  <c r="BF109" i="20"/>
  <c r="BF110" i="20"/>
  <c r="BE111" i="20"/>
  <c r="BF111" i="20"/>
  <c r="BF112" i="20"/>
  <c r="BE113" i="20"/>
  <c r="BF113" i="20"/>
  <c r="BF114" i="20"/>
  <c r="BE115" i="20"/>
  <c r="BF115" i="20"/>
  <c r="BF116" i="20"/>
  <c r="BE117" i="20"/>
  <c r="BF117" i="20"/>
  <c r="BF118" i="20"/>
  <c r="BE119" i="20"/>
  <c r="BF119" i="20"/>
  <c r="BF120" i="20"/>
  <c r="BE121" i="20"/>
  <c r="BF121" i="20"/>
  <c r="BF122" i="20"/>
  <c r="BE123" i="20"/>
  <c r="BF123" i="20"/>
  <c r="BF124" i="20"/>
  <c r="BE125" i="20"/>
  <c r="BF125" i="20"/>
  <c r="BF126" i="20"/>
  <c r="BE127" i="20"/>
  <c r="BF127" i="20"/>
  <c r="BF128" i="20"/>
  <c r="BE129" i="20"/>
  <c r="BF129" i="20"/>
  <c r="BF130" i="20"/>
  <c r="BE131" i="20"/>
  <c r="BF131" i="20"/>
  <c r="BF132" i="20"/>
  <c r="BE133" i="20"/>
  <c r="BF133" i="20"/>
  <c r="BF134" i="20"/>
  <c r="BE135" i="20"/>
  <c r="BF135" i="20"/>
  <c r="BF136" i="20"/>
  <c r="BE137" i="20"/>
  <c r="BF137" i="20"/>
  <c r="BF138" i="20"/>
  <c r="BE139" i="20"/>
  <c r="BF139" i="20"/>
  <c r="BF140" i="20"/>
  <c r="BE141" i="20"/>
  <c r="BF141" i="20"/>
  <c r="BE143" i="20"/>
  <c r="BF143" i="20"/>
  <c r="BE145" i="20"/>
  <c r="BF145" i="20"/>
  <c r="BE147" i="20"/>
  <c r="BF147" i="20"/>
  <c r="BE149" i="20"/>
  <c r="BF149" i="20"/>
  <c r="BE151" i="20"/>
  <c r="BF151" i="20"/>
  <c r="BE152" i="20"/>
  <c r="BE153" i="20"/>
  <c r="BF153" i="20"/>
  <c r="BE155" i="20"/>
  <c r="BF155" i="20"/>
  <c r="BE157" i="20"/>
  <c r="BF157" i="20"/>
  <c r="BE159" i="20"/>
  <c r="BF159" i="20"/>
  <c r="BF160" i="20"/>
  <c r="BE161" i="20"/>
  <c r="BF161" i="20"/>
  <c r="BF162" i="20"/>
  <c r="BE164" i="20"/>
  <c r="BF164" i="20"/>
  <c r="BE166" i="20"/>
  <c r="BF166" i="20"/>
  <c r="BE168" i="20"/>
  <c r="BF168" i="20"/>
  <c r="BE170" i="20"/>
  <c r="BF170" i="20"/>
  <c r="BE172" i="20"/>
  <c r="BF172" i="20"/>
  <c r="BE174" i="20"/>
  <c r="BF174" i="20"/>
  <c r="BE176" i="20"/>
  <c r="BF176" i="20"/>
  <c r="BE178" i="20"/>
  <c r="BF178" i="20"/>
  <c r="BF180" i="20"/>
  <c r="BE182" i="20"/>
  <c r="BF182" i="20"/>
  <c r="BE184" i="20"/>
  <c r="BF184" i="20"/>
  <c r="BE185" i="20"/>
  <c r="BE186" i="20"/>
  <c r="BF188" i="20"/>
  <c r="BE190" i="20"/>
  <c r="BF190" i="20"/>
  <c r="BF191" i="20"/>
  <c r="BE192" i="20"/>
  <c r="BF192" i="20"/>
  <c r="BE194" i="20"/>
  <c r="BF196" i="20"/>
  <c r="BE198" i="20"/>
  <c r="BE202" i="20"/>
  <c r="BF202" i="20"/>
  <c r="BF204" i="20"/>
  <c r="BE207" i="20"/>
  <c r="BE208" i="20"/>
  <c r="BF208" i="20"/>
  <c r="BE212" i="20"/>
  <c r="BF214" i="20"/>
  <c r="BE218" i="20"/>
  <c r="BE220" i="20"/>
  <c r="BF222" i="20"/>
  <c r="BE224" i="20"/>
  <c r="BE226" i="20"/>
  <c r="BE228" i="20"/>
  <c r="BF230" i="20"/>
  <c r="BE232" i="20"/>
  <c r="BE234" i="20"/>
  <c r="BE235" i="20"/>
  <c r="BF235" i="20"/>
  <c r="BE237" i="20"/>
  <c r="BE239" i="20"/>
  <c r="BE242" i="20"/>
  <c r="BF243" i="20"/>
  <c r="BE245" i="20"/>
  <c r="BE249" i="20"/>
  <c r="BE251" i="20"/>
  <c r="BF254" i="20"/>
  <c r="BF260" i="20"/>
  <c r="BF262" i="20"/>
  <c r="BF266" i="20"/>
  <c r="BF268" i="20"/>
  <c r="BF270" i="20"/>
  <c r="BF274" i="20"/>
  <c r="BF276" i="20"/>
  <c r="BF282" i="20"/>
  <c r="BF298" i="20"/>
  <c r="BF302" i="20"/>
  <c r="BF304" i="20"/>
  <c r="BF322" i="20"/>
  <c r="E26" i="21"/>
  <c r="E29" i="21"/>
  <c r="E28" i="21"/>
  <c r="AZ180" i="20"/>
  <c r="E180" i="22" s="1"/>
  <c r="AZ10" i="20"/>
  <c r="E10" i="22" s="1"/>
  <c r="AZ42" i="20"/>
  <c r="E42" i="22" s="1"/>
  <c r="AZ89" i="20"/>
  <c r="E89" i="22" s="1"/>
  <c r="AZ88" i="20"/>
  <c r="E88" i="22" s="1"/>
  <c r="AZ81" i="20"/>
  <c r="E81" i="22" s="1"/>
  <c r="AZ79" i="20"/>
  <c r="E79" i="22" s="1"/>
  <c r="AZ73" i="20"/>
  <c r="E73" i="22" s="1"/>
  <c r="AZ72" i="20"/>
  <c r="E72" i="22" s="1"/>
  <c r="AZ71" i="20"/>
  <c r="E71" i="22" s="1"/>
  <c r="AZ65" i="20"/>
  <c r="E65" i="22" s="1"/>
  <c r="AZ64" i="20"/>
  <c r="E64" i="22" s="1"/>
  <c r="AZ63" i="20"/>
  <c r="E63" i="22" s="1"/>
  <c r="AZ57" i="20"/>
  <c r="E57" i="22" s="1"/>
  <c r="AZ56" i="20"/>
  <c r="E56" i="22" s="1"/>
  <c r="AZ55" i="20"/>
  <c r="E55" i="22" s="1"/>
  <c r="AZ49" i="20"/>
  <c r="E49" i="22" s="1"/>
  <c r="AZ47" i="20"/>
  <c r="E47" i="22" s="1"/>
  <c r="AZ41" i="20"/>
  <c r="E41" i="22" s="1"/>
  <c r="AZ40" i="20"/>
  <c r="E40" i="22" s="1"/>
  <c r="AZ39" i="20"/>
  <c r="E39" i="22" s="1"/>
  <c r="AZ17" i="20"/>
  <c r="E17" i="22" s="1"/>
  <c r="AZ13" i="20"/>
  <c r="E13" i="22" s="1"/>
  <c r="AZ9" i="20"/>
  <c r="E9" i="22" s="1"/>
  <c r="AZ5" i="20"/>
  <c r="E5" i="22" s="1"/>
  <c r="AZ173" i="20"/>
  <c r="E173" i="22" s="1"/>
  <c r="AZ162" i="20"/>
  <c r="E162" i="22" s="1"/>
  <c r="AZ141" i="20"/>
  <c r="E141" i="22" s="1"/>
  <c r="BC141" i="20"/>
  <c r="BC126" i="20"/>
  <c r="AZ118" i="20"/>
  <c r="E118" i="22" s="1"/>
  <c r="BC110" i="20"/>
  <c r="BC102" i="20"/>
  <c r="AZ86" i="20"/>
  <c r="E86" i="22" s="1"/>
  <c r="BC86" i="20"/>
  <c r="BC78" i="20"/>
  <c r="AZ70" i="20"/>
  <c r="E70" i="22" s="1"/>
  <c r="BC70" i="20"/>
  <c r="AZ26" i="20"/>
  <c r="E32" i="22" s="1"/>
  <c r="AZ18" i="20"/>
  <c r="BB11" i="20"/>
  <c r="AZ142" i="20"/>
  <c r="E142" i="22" s="1"/>
  <c r="AZ137" i="20"/>
  <c r="E137" i="22" s="1"/>
  <c r="AZ127" i="20"/>
  <c r="E127" i="22" s="1"/>
  <c r="AZ121" i="20"/>
  <c r="E121" i="22" s="1"/>
  <c r="AZ119" i="20"/>
  <c r="E119" i="22" s="1"/>
  <c r="AZ112" i="20"/>
  <c r="E112" i="22" s="1"/>
  <c r="AZ105" i="20"/>
  <c r="E105" i="22" s="1"/>
  <c r="BC104" i="20"/>
  <c r="AZ95" i="20"/>
  <c r="E95" i="22" s="1"/>
  <c r="BC65" i="20"/>
  <c r="BC64" i="20"/>
  <c r="BC57" i="20"/>
  <c r="BC56" i="20"/>
  <c r="BC55" i="20"/>
  <c r="BC48" i="20"/>
  <c r="BC47" i="20"/>
  <c r="BB43" i="20"/>
  <c r="BC40" i="20"/>
  <c r="BC39" i="20"/>
  <c r="BB36" i="20"/>
  <c r="BC17" i="20"/>
  <c r="BC13" i="20"/>
  <c r="BC9" i="20"/>
  <c r="BC5" i="20"/>
  <c r="BB4" i="20"/>
  <c r="BC116" i="20"/>
  <c r="AZ50" i="20"/>
  <c r="E50" i="22" s="1"/>
  <c r="BB107" i="20"/>
  <c r="AZ106" i="20"/>
  <c r="E106" i="22" s="1"/>
  <c r="AZ90" i="20"/>
  <c r="E90" i="22" s="1"/>
  <c r="BB84" i="20"/>
  <c r="AZ74" i="20"/>
  <c r="E74" i="22" s="1"/>
  <c r="BB68" i="20"/>
  <c r="BB59" i="20"/>
  <c r="AZ14" i="20"/>
  <c r="E14" i="22" s="1"/>
  <c r="AZ6" i="20"/>
  <c r="E6" i="22" s="1"/>
  <c r="BB190" i="20"/>
  <c r="BH165" i="20"/>
  <c r="BB147" i="20"/>
  <c r="BB136" i="20"/>
  <c r="BH130" i="20"/>
  <c r="BB129" i="20"/>
  <c r="AZ266" i="20"/>
  <c r="E266" i="22" s="1"/>
  <c r="BB235" i="20"/>
  <c r="BB139" i="20"/>
  <c r="BB132" i="20"/>
  <c r="BB127" i="20"/>
  <c r="BB120" i="20"/>
  <c r="BB119" i="20"/>
  <c r="BH114" i="20"/>
  <c r="BB111" i="20"/>
  <c r="BH106" i="20"/>
  <c r="BB105" i="20"/>
  <c r="BB103" i="20"/>
  <c r="BH98" i="20"/>
  <c r="BB97" i="20"/>
  <c r="BB95" i="20"/>
  <c r="BH90" i="20"/>
  <c r="BB89" i="20"/>
  <c r="BB87" i="20"/>
  <c r="BH82" i="20"/>
  <c r="BB81" i="20"/>
  <c r="BB80" i="20"/>
  <c r="BB79" i="20"/>
  <c r="BH74" i="20"/>
  <c r="BB73" i="20"/>
  <c r="BB72" i="20"/>
  <c r="BB71" i="20"/>
  <c r="BH66" i="20"/>
  <c r="BB65" i="20"/>
  <c r="BB64" i="20"/>
  <c r="BB63" i="20"/>
  <c r="AZ62" i="20"/>
  <c r="E62" i="22" s="1"/>
  <c r="BC62" i="20"/>
  <c r="BH58" i="20"/>
  <c r="BB57" i="20"/>
  <c r="BB56" i="20"/>
  <c r="BB55" i="20"/>
  <c r="AZ54" i="20"/>
  <c r="E54" i="22" s="1"/>
  <c r="BC54" i="20"/>
  <c r="BH50" i="20"/>
  <c r="BB49" i="20"/>
  <c r="BB48" i="20"/>
  <c r="BB47" i="20"/>
  <c r="AZ46" i="20"/>
  <c r="E46" i="22" s="1"/>
  <c r="BC46" i="20"/>
  <c r="BB44" i="20"/>
  <c r="BH42" i="20"/>
  <c r="BB41" i="20"/>
  <c r="BB40" i="20"/>
  <c r="BB39" i="20"/>
  <c r="AZ38" i="20"/>
  <c r="E38" i="22" s="1"/>
  <c r="BC38" i="20"/>
  <c r="BB35" i="20"/>
  <c r="BH26" i="20"/>
  <c r="BH18" i="20"/>
  <c r="BB17" i="20"/>
  <c r="AZ16" i="20"/>
  <c r="E16" i="22" s="1"/>
  <c r="BC16" i="20"/>
  <c r="BH14" i="20"/>
  <c r="BB13" i="20"/>
  <c r="AZ12" i="20"/>
  <c r="E12" i="22" s="1"/>
  <c r="BC12" i="20"/>
  <c r="BB12" i="20"/>
  <c r="BH10" i="20"/>
  <c r="BB9" i="20"/>
  <c r="AZ8" i="20"/>
  <c r="E8" i="22" s="1"/>
  <c r="BC8" i="20"/>
  <c r="BH6" i="20"/>
  <c r="BB5" i="20"/>
  <c r="AZ4" i="20"/>
  <c r="E4" i="22" s="1"/>
  <c r="BC4" i="20"/>
  <c r="BB3" i="20"/>
  <c r="AZ208" i="20"/>
  <c r="E208" i="22" s="1"/>
  <c r="BB188" i="20"/>
  <c r="BH179" i="20"/>
  <c r="AZ166" i="20"/>
  <c r="E166" i="22" s="1"/>
  <c r="AZ160" i="20"/>
  <c r="E160" i="22" s="1"/>
  <c r="BB157" i="20"/>
  <c r="BH152" i="20"/>
  <c r="BC150" i="20"/>
  <c r="AZ144" i="20"/>
  <c r="E144" i="22" s="1"/>
  <c r="BC144" i="20"/>
  <c r="BB140" i="20"/>
  <c r="AZ139" i="20"/>
  <c r="E139" i="22" s="1"/>
  <c r="BH136" i="20"/>
  <c r="BH135" i="20"/>
  <c r="BC133" i="20"/>
  <c r="AZ132" i="20"/>
  <c r="E132" i="22" s="1"/>
  <c r="BC131" i="20"/>
  <c r="BH129" i="20"/>
  <c r="BH128" i="20"/>
  <c r="BB126" i="20"/>
  <c r="AZ125" i="20"/>
  <c r="E125" i="22" s="1"/>
  <c r="BC125" i="20"/>
  <c r="BC124" i="20"/>
  <c r="AZ123" i="20"/>
  <c r="E123" i="22" s="1"/>
  <c r="BC123" i="20"/>
  <c r="BH120" i="20"/>
  <c r="BH119" i="20"/>
  <c r="BB118" i="20"/>
  <c r="BC117" i="20"/>
  <c r="AZ116" i="20"/>
  <c r="E116" i="22" s="1"/>
  <c r="AZ115" i="20"/>
  <c r="E115" i="22" s="1"/>
  <c r="BH113" i="20"/>
  <c r="BH112" i="20"/>
  <c r="BH111" i="20"/>
  <c r="AZ109" i="20"/>
  <c r="E109" i="22" s="1"/>
  <c r="BC109" i="20"/>
  <c r="AZ108" i="20"/>
  <c r="E108" i="22" s="1"/>
  <c r="AZ107" i="20"/>
  <c r="E107" i="22" s="1"/>
  <c r="BC107" i="20"/>
  <c r="BH105" i="20"/>
  <c r="BH103" i="20"/>
  <c r="BB102" i="20"/>
  <c r="BB51" i="20"/>
  <c r="AZ175" i="20"/>
  <c r="E175" i="22" s="1"/>
  <c r="BC164" i="20"/>
  <c r="BH162" i="20"/>
  <c r="BC154" i="20"/>
  <c r="BH151" i="20"/>
  <c r="BH146" i="20"/>
  <c r="AZ143" i="20"/>
  <c r="E143" i="22" s="1"/>
  <c r="BC143" i="20"/>
  <c r="BC138" i="20"/>
  <c r="BH134" i="20"/>
  <c r="AZ130" i="20"/>
  <c r="E130" i="22" s="1"/>
  <c r="BC130" i="20"/>
  <c r="BH126" i="20"/>
  <c r="BB124" i="20"/>
  <c r="BC122" i="20"/>
  <c r="BH118" i="20"/>
  <c r="BB115" i="20"/>
  <c r="AZ114" i="20"/>
  <c r="E114" i="22" s="1"/>
  <c r="BC114" i="20"/>
  <c r="BB109" i="20"/>
  <c r="BB108" i="20"/>
  <c r="BC106" i="20"/>
  <c r="BB101" i="20"/>
  <c r="BB99" i="20"/>
  <c r="AZ98" i="20"/>
  <c r="E98" i="22" s="1"/>
  <c r="BH94" i="20"/>
  <c r="BB93" i="20"/>
  <c r="BB92" i="20"/>
  <c r="BH86" i="20"/>
  <c r="BB85" i="20"/>
  <c r="BB83" i="20"/>
  <c r="AZ82" i="20"/>
  <c r="E82" i="22" s="1"/>
  <c r="BC82" i="20"/>
  <c r="BH78" i="20"/>
  <c r="BB77" i="20"/>
  <c r="BB76" i="20"/>
  <c r="BC74" i="20"/>
  <c r="BH70" i="20"/>
  <c r="BB69" i="20"/>
  <c r="BB67" i="20"/>
  <c r="AZ66" i="20"/>
  <c r="E66" i="22" s="1"/>
  <c r="BC66" i="20"/>
  <c r="BH62" i="20"/>
  <c r="BB61" i="20"/>
  <c r="BB60" i="20"/>
  <c r="BC58" i="20"/>
  <c r="BB15" i="20"/>
  <c r="AZ184" i="20"/>
  <c r="E184" i="22" s="1"/>
  <c r="BH171" i="20"/>
  <c r="AZ168" i="20"/>
  <c r="E168" i="22" s="1"/>
  <c r="BC168" i="20"/>
  <c r="BH161" i="20"/>
  <c r="BB154" i="20"/>
  <c r="BC153" i="20"/>
  <c r="BB149" i="20"/>
  <c r="BC147" i="20"/>
  <c r="BH145" i="20"/>
  <c r="BB143" i="20"/>
  <c r="BC142" i="20"/>
  <c r="BH139" i="20"/>
  <c r="BC137" i="20"/>
  <c r="BC136" i="20"/>
  <c r="BC135" i="20"/>
  <c r="BH132" i="20"/>
  <c r="BH131" i="20"/>
  <c r="BB130" i="20"/>
  <c r="BC128" i="20"/>
  <c r="BC127" i="20"/>
  <c r="BH125" i="20"/>
  <c r="BH123" i="20"/>
  <c r="BB122" i="20"/>
  <c r="BC121" i="20"/>
  <c r="BC119" i="20"/>
  <c r="BH117" i="20"/>
  <c r="BH116" i="20"/>
  <c r="BB114" i="20"/>
  <c r="BC113" i="20"/>
  <c r="BC112" i="20"/>
  <c r="BH109" i="20"/>
  <c r="BH108" i="20"/>
  <c r="BH107" i="20"/>
  <c r="BC105" i="20"/>
  <c r="BC103" i="20"/>
  <c r="BH101" i="20"/>
  <c r="BH99" i="20"/>
  <c r="BB98" i="20"/>
  <c r="BC97" i="20"/>
  <c r="BC95" i="20"/>
  <c r="BH93" i="20"/>
  <c r="BH92" i="20"/>
  <c r="BB90" i="20"/>
  <c r="BC89" i="20"/>
  <c r="BC88" i="20"/>
  <c r="BH85" i="20"/>
  <c r="BH84" i="20"/>
  <c r="BH83" i="20"/>
  <c r="BB82" i="20"/>
  <c r="BC81" i="20"/>
  <c r="BC80" i="20"/>
  <c r="BC79" i="20"/>
  <c r="BH77" i="20"/>
  <c r="BH76" i="20"/>
  <c r="BH75" i="20"/>
  <c r="BB74" i="20"/>
  <c r="BC73" i="20"/>
  <c r="BC72" i="20"/>
  <c r="BC71" i="20"/>
  <c r="BH69" i="20"/>
  <c r="BH68" i="20"/>
  <c r="BH67" i="20"/>
  <c r="BB66" i="20"/>
  <c r="BH61" i="20"/>
  <c r="BH60" i="20"/>
  <c r="BH59" i="20"/>
  <c r="BB58" i="20"/>
  <c r="BH53" i="20"/>
  <c r="BH52" i="20"/>
  <c r="BH51" i="20"/>
  <c r="BB50" i="20"/>
  <c r="BH45" i="20"/>
  <c r="BH44" i="20"/>
  <c r="BH43" i="20"/>
  <c r="BB42" i="20"/>
  <c r="BH37" i="20"/>
  <c r="BH36" i="20"/>
  <c r="BH35" i="20"/>
  <c r="BB26" i="20"/>
  <c r="BB18" i="20"/>
  <c r="BH15" i="20"/>
  <c r="BB14" i="20"/>
  <c r="BH11" i="20"/>
  <c r="BB10" i="20"/>
  <c r="BH7" i="20"/>
  <c r="BB6" i="20"/>
  <c r="BH3" i="20"/>
  <c r="AZ101" i="20"/>
  <c r="E101" i="22" s="1"/>
  <c r="AZ100" i="20"/>
  <c r="E100" i="22" s="1"/>
  <c r="BC100" i="20"/>
  <c r="AZ99" i="20"/>
  <c r="E99" i="22" s="1"/>
  <c r="BH97" i="20"/>
  <c r="BH96" i="20"/>
  <c r="BH95" i="20"/>
  <c r="AZ93" i="20"/>
  <c r="E93" i="22" s="1"/>
  <c r="BC93" i="20"/>
  <c r="AZ92" i="20"/>
  <c r="E92" i="22" s="1"/>
  <c r="AZ91" i="20"/>
  <c r="E91" i="22" s="1"/>
  <c r="BC91" i="20"/>
  <c r="BH89" i="20"/>
  <c r="BH87" i="20"/>
  <c r="BB86" i="20"/>
  <c r="AZ85" i="20"/>
  <c r="E85" i="22" s="1"/>
  <c r="BC85" i="20"/>
  <c r="AZ84" i="20"/>
  <c r="E84" i="22" s="1"/>
  <c r="BC84" i="20"/>
  <c r="AZ83" i="20"/>
  <c r="E83" i="22" s="1"/>
  <c r="BC83" i="20"/>
  <c r="BH81" i="20"/>
  <c r="BH80" i="20"/>
  <c r="BH79" i="20"/>
  <c r="BB78" i="20"/>
  <c r="AZ77" i="20"/>
  <c r="E77" i="22" s="1"/>
  <c r="BC77" i="20"/>
  <c r="AZ76" i="20"/>
  <c r="E76" i="22" s="1"/>
  <c r="BC76" i="20"/>
  <c r="AZ75" i="20"/>
  <c r="E75" i="22" s="1"/>
  <c r="BC75" i="20"/>
  <c r="BH73" i="20"/>
  <c r="BH72" i="20"/>
  <c r="BH71" i="20"/>
  <c r="BB70" i="20"/>
  <c r="AZ69" i="20"/>
  <c r="E69" i="22" s="1"/>
  <c r="BC69" i="20"/>
  <c r="AZ68" i="20"/>
  <c r="E68" i="22" s="1"/>
  <c r="BC68" i="20"/>
  <c r="AZ67" i="20"/>
  <c r="E67" i="22" s="1"/>
  <c r="BC67" i="20"/>
  <c r="BH65" i="20"/>
  <c r="BH64" i="20"/>
  <c r="BH63" i="20"/>
  <c r="BB62" i="20"/>
  <c r="AZ61" i="20"/>
  <c r="E61" i="22" s="1"/>
  <c r="BC61" i="20"/>
  <c r="AZ60" i="20"/>
  <c r="E60" i="22" s="1"/>
  <c r="BC60" i="20"/>
  <c r="AZ59" i="20"/>
  <c r="E59" i="22" s="1"/>
  <c r="BC59" i="20"/>
  <c r="BH57" i="20"/>
  <c r="BH56" i="20"/>
  <c r="BH55" i="20"/>
  <c r="BB54" i="20"/>
  <c r="AZ53" i="20"/>
  <c r="E53" i="22" s="1"/>
  <c r="BC53" i="20"/>
  <c r="AZ52" i="20"/>
  <c r="E52" i="22" s="1"/>
  <c r="BC52" i="20"/>
  <c r="AZ51" i="20"/>
  <c r="E51" i="22" s="1"/>
  <c r="BC51" i="20"/>
  <c r="AZ45" i="20"/>
  <c r="E45" i="22" s="1"/>
  <c r="AZ37" i="20"/>
  <c r="E37" i="22" s="1"/>
  <c r="BB16" i="20"/>
  <c r="BB8" i="20"/>
  <c r="BH49" i="20"/>
  <c r="BH48" i="20"/>
  <c r="BH47" i="20"/>
  <c r="BB46" i="20"/>
  <c r="BC45" i="20"/>
  <c r="AZ44" i="20"/>
  <c r="E44" i="22" s="1"/>
  <c r="BC44" i="20"/>
  <c r="AZ43" i="20"/>
  <c r="E43" i="22" s="1"/>
  <c r="BC43" i="20"/>
  <c r="BH41" i="20"/>
  <c r="BH40" i="20"/>
  <c r="BH39" i="20"/>
  <c r="BB38" i="20"/>
  <c r="BC37" i="20"/>
  <c r="AZ36" i="20"/>
  <c r="E36" i="22" s="1"/>
  <c r="BC36" i="20"/>
  <c r="AZ35" i="20"/>
  <c r="E35" i="22" s="1"/>
  <c r="BC35" i="20"/>
  <c r="BH17" i="20"/>
  <c r="AZ15" i="20"/>
  <c r="E15" i="22" s="1"/>
  <c r="BC15" i="20"/>
  <c r="BH13" i="20"/>
  <c r="AZ11" i="20"/>
  <c r="E11" i="22" s="1"/>
  <c r="BC11" i="20"/>
  <c r="BH9" i="20"/>
  <c r="AZ7" i="20"/>
  <c r="E7" i="22" s="1"/>
  <c r="BH5" i="20"/>
  <c r="AZ3" i="20"/>
  <c r="E3" i="22" s="1"/>
  <c r="BC3" i="20"/>
  <c r="BH54" i="20"/>
  <c r="BB53" i="20"/>
  <c r="BC50" i="20"/>
  <c r="BH46" i="20"/>
  <c r="BB45" i="20"/>
  <c r="BC42" i="20"/>
  <c r="BH38" i="20"/>
  <c r="BB37" i="20"/>
  <c r="BC26" i="20"/>
  <c r="BC18" i="20"/>
  <c r="BH16" i="20"/>
  <c r="BC14" i="20"/>
  <c r="BH12" i="20"/>
  <c r="BC10" i="20"/>
  <c r="BH8" i="20"/>
  <c r="BC6" i="20"/>
  <c r="BH4" i="20"/>
  <c r="C29" i="21"/>
  <c r="B29" i="21"/>
  <c r="AV3" i="20"/>
  <c r="AV4" i="20"/>
  <c r="AV5" i="20"/>
  <c r="AV6" i="20"/>
  <c r="AV7" i="20"/>
  <c r="AV8" i="20"/>
  <c r="AV9" i="20"/>
  <c r="AV10" i="20"/>
  <c r="AV11" i="20"/>
  <c r="AV12" i="20"/>
  <c r="AV13" i="20"/>
  <c r="AV14" i="20"/>
  <c r="AV15" i="20"/>
  <c r="AV16" i="20"/>
  <c r="AV17" i="20"/>
  <c r="AV18" i="20"/>
  <c r="AV19" i="20"/>
  <c r="AV20" i="20"/>
  <c r="AV21" i="20"/>
  <c r="AV22" i="20"/>
  <c r="AV23" i="20"/>
  <c r="AV24" i="20"/>
  <c r="AV25" i="20"/>
  <c r="AV26" i="20"/>
  <c r="AV27" i="20"/>
  <c r="AV28" i="20"/>
  <c r="AV29" i="20"/>
  <c r="AV30" i="20"/>
  <c r="AV31" i="20"/>
  <c r="AV32" i="20"/>
  <c r="AV33" i="20"/>
  <c r="AV34" i="20"/>
  <c r="AV35" i="20"/>
  <c r="AV36" i="20"/>
  <c r="AV37" i="20"/>
  <c r="AV38" i="20"/>
  <c r="AV39" i="20"/>
  <c r="AV40" i="20"/>
  <c r="AV41" i="20"/>
  <c r="AV42" i="20"/>
  <c r="AV43" i="20"/>
  <c r="AV44" i="20"/>
  <c r="AV45" i="20"/>
  <c r="AV46" i="20"/>
  <c r="AV47" i="20"/>
  <c r="AV48" i="20"/>
  <c r="AV49" i="20"/>
  <c r="AV50" i="20"/>
  <c r="AV51" i="20"/>
  <c r="AV52" i="20"/>
  <c r="AV53" i="20"/>
  <c r="AV54" i="20"/>
  <c r="AV55" i="20"/>
  <c r="AV56" i="20"/>
  <c r="AV57" i="20"/>
  <c r="AV58" i="20"/>
  <c r="AV59" i="20"/>
  <c r="AV60" i="20"/>
  <c r="AV61" i="20"/>
  <c r="AV62" i="20"/>
  <c r="AV63" i="20"/>
  <c r="AV64" i="20"/>
  <c r="AV65" i="20"/>
  <c r="AV66" i="20"/>
  <c r="AV67" i="20"/>
  <c r="AV68" i="20"/>
  <c r="AV69" i="20"/>
  <c r="AV70" i="20"/>
  <c r="AV71" i="20"/>
  <c r="AV72" i="20"/>
  <c r="AV73" i="20"/>
  <c r="AV74" i="20"/>
  <c r="AV75" i="20"/>
  <c r="AV76" i="20"/>
  <c r="AV77" i="20"/>
  <c r="AV78" i="20"/>
  <c r="AV79" i="20"/>
  <c r="AV80" i="20"/>
  <c r="AV81" i="20"/>
  <c r="AV82" i="20"/>
  <c r="AV83" i="20"/>
  <c r="AV84" i="20"/>
  <c r="AV85" i="20"/>
  <c r="AV86" i="20"/>
  <c r="AV87" i="20"/>
  <c r="AV88" i="20"/>
  <c r="AV89" i="20"/>
  <c r="AV90" i="20"/>
  <c r="AV91" i="20"/>
  <c r="AV92" i="20"/>
  <c r="AV93" i="20"/>
  <c r="AV94" i="20"/>
  <c r="AV95" i="20"/>
  <c r="AV96" i="20"/>
  <c r="AV97" i="20"/>
  <c r="AV98" i="20"/>
  <c r="AV99" i="20"/>
  <c r="AV100" i="20"/>
  <c r="AV101" i="20"/>
  <c r="AV102" i="20"/>
  <c r="AV103" i="20"/>
  <c r="AV104" i="20"/>
  <c r="AV105" i="20"/>
  <c r="AV106" i="20"/>
  <c r="AV107" i="20"/>
  <c r="AV108" i="20"/>
  <c r="AV109" i="20"/>
  <c r="AV110" i="20"/>
  <c r="AV111" i="20"/>
  <c r="AV112" i="20"/>
  <c r="AV113" i="20"/>
  <c r="AV114" i="20"/>
  <c r="AV115" i="20"/>
  <c r="AV116" i="20"/>
  <c r="AV117" i="20"/>
  <c r="AV118" i="20"/>
  <c r="AV119" i="20"/>
  <c r="AV120" i="20"/>
  <c r="AV121" i="20"/>
  <c r="AV122" i="20"/>
  <c r="AV123" i="20"/>
  <c r="AV124" i="20"/>
  <c r="AV125" i="20"/>
  <c r="AV126" i="20"/>
  <c r="AV127" i="20"/>
  <c r="AV128" i="20"/>
  <c r="AV129" i="20"/>
  <c r="AV130" i="20"/>
  <c r="AV131" i="20"/>
  <c r="AV132" i="20"/>
  <c r="AV133" i="20"/>
  <c r="AV134" i="20"/>
  <c r="AV135" i="20"/>
  <c r="AV136" i="20"/>
  <c r="AV137" i="20"/>
  <c r="AV138" i="20"/>
  <c r="AV139" i="20"/>
  <c r="AV140" i="20"/>
  <c r="AV141" i="20"/>
  <c r="AV142" i="20"/>
  <c r="AV143" i="20"/>
  <c r="AV144" i="20"/>
  <c r="AV145" i="20"/>
  <c r="AV146" i="20"/>
  <c r="AV147" i="20"/>
  <c r="AV148" i="20"/>
  <c r="AV149" i="20"/>
  <c r="AV150" i="20"/>
  <c r="AV151" i="20"/>
  <c r="AV152" i="20"/>
  <c r="AV153" i="20"/>
  <c r="AV154" i="20"/>
  <c r="AV155" i="20"/>
  <c r="AV156" i="20"/>
  <c r="AV157" i="20"/>
  <c r="AV158" i="20"/>
  <c r="AV159" i="20"/>
  <c r="AV160" i="20"/>
  <c r="AV161" i="20"/>
  <c r="AV162" i="20"/>
  <c r="AV163" i="20"/>
  <c r="AV164" i="20"/>
  <c r="AV165" i="20"/>
  <c r="AV166" i="20"/>
  <c r="AV167" i="20"/>
  <c r="AV168" i="20"/>
  <c r="AV169" i="20"/>
  <c r="AV170" i="20"/>
  <c r="AV171" i="20"/>
  <c r="AV172" i="20"/>
  <c r="AV173" i="20"/>
  <c r="AV174" i="20"/>
  <c r="AV175" i="20"/>
  <c r="AV176" i="20"/>
  <c r="AV177" i="20"/>
  <c r="AV178" i="20"/>
  <c r="AV179" i="20"/>
  <c r="AV180" i="20"/>
  <c r="AV181" i="20"/>
  <c r="AV182" i="20"/>
  <c r="AV183" i="20"/>
  <c r="AV184" i="20"/>
  <c r="AV185" i="20"/>
  <c r="AV186" i="20"/>
  <c r="AV187" i="20"/>
  <c r="AV188" i="20"/>
  <c r="AV189" i="20"/>
  <c r="AV190" i="20"/>
  <c r="AV191" i="20"/>
  <c r="AV192" i="20"/>
  <c r="AV193" i="20"/>
  <c r="AV194" i="20"/>
  <c r="AV195" i="20"/>
  <c r="AV196" i="20"/>
  <c r="AV197" i="20"/>
  <c r="AV198" i="20"/>
  <c r="AV199" i="20"/>
  <c r="AV200" i="20"/>
  <c r="AV201" i="20"/>
  <c r="AV202" i="20"/>
  <c r="AV203" i="20"/>
  <c r="AV204" i="20"/>
  <c r="AV205" i="20"/>
  <c r="AV206" i="20"/>
  <c r="AV207" i="20"/>
  <c r="AV208" i="20"/>
  <c r="AV209" i="20"/>
  <c r="AV210" i="20"/>
  <c r="AV211" i="20"/>
  <c r="AV212" i="20"/>
  <c r="AV213" i="20"/>
  <c r="AV214" i="20"/>
  <c r="AV215" i="20"/>
  <c r="AV216" i="20"/>
  <c r="AV217" i="20"/>
  <c r="AV218" i="20"/>
  <c r="AV219" i="20"/>
  <c r="AV220" i="20"/>
  <c r="AV221" i="20"/>
  <c r="AV222" i="20"/>
  <c r="AV223" i="20"/>
  <c r="AV224" i="20"/>
  <c r="AV225" i="20"/>
  <c r="AV226" i="20"/>
  <c r="AV227" i="20"/>
  <c r="AV228" i="20"/>
  <c r="AV229" i="20"/>
  <c r="AV230" i="20"/>
  <c r="AV231" i="20"/>
  <c r="AV232" i="20"/>
  <c r="AV233" i="20"/>
  <c r="AV234" i="20"/>
  <c r="AV235" i="20"/>
  <c r="AV236" i="20"/>
  <c r="AV237" i="20"/>
  <c r="AV238" i="20"/>
  <c r="AV239" i="20"/>
  <c r="AV240" i="20"/>
  <c r="AV241" i="20"/>
  <c r="AV242" i="20"/>
  <c r="AV243" i="20"/>
  <c r="AV244" i="20"/>
  <c r="AV245" i="20"/>
  <c r="AV246" i="20"/>
  <c r="AV247" i="20"/>
  <c r="AV248" i="20"/>
  <c r="AV249" i="20"/>
  <c r="AV250" i="20"/>
  <c r="AV251" i="20"/>
  <c r="AV252" i="20"/>
  <c r="AV253" i="20"/>
  <c r="AV254" i="20"/>
  <c r="AV255" i="20"/>
  <c r="AV256" i="20"/>
  <c r="AV257" i="20"/>
  <c r="AV258" i="20"/>
  <c r="AV259" i="20"/>
  <c r="AV260" i="20"/>
  <c r="AV261" i="20"/>
  <c r="AV262" i="20"/>
  <c r="AV263" i="20"/>
  <c r="AV264" i="20"/>
  <c r="AV265" i="20"/>
  <c r="AV266" i="20"/>
  <c r="AV267" i="20"/>
  <c r="AV268" i="20"/>
  <c r="AV269" i="20"/>
  <c r="AV270" i="20"/>
  <c r="AV271" i="20"/>
  <c r="AV272" i="20"/>
  <c r="AV273" i="20"/>
  <c r="AV274" i="20"/>
  <c r="AV275" i="20"/>
  <c r="AV276" i="20"/>
  <c r="AV277" i="20"/>
  <c r="AV278" i="20"/>
  <c r="AV279" i="20"/>
  <c r="AV280" i="20"/>
  <c r="AV281" i="20"/>
  <c r="AV282" i="20"/>
  <c r="AV283" i="20"/>
  <c r="AV284" i="20"/>
  <c r="AV285" i="20"/>
  <c r="AV286" i="20"/>
  <c r="AV287" i="20"/>
  <c r="AV288" i="20"/>
  <c r="AV289" i="20"/>
  <c r="AV290" i="20"/>
  <c r="AV291" i="20"/>
  <c r="AV292" i="20"/>
  <c r="AV293" i="20"/>
  <c r="AV294" i="20"/>
  <c r="AV295" i="20"/>
  <c r="AV296" i="20"/>
  <c r="AV297" i="20"/>
  <c r="AV298" i="20"/>
  <c r="AV299" i="20"/>
  <c r="AV300" i="20"/>
  <c r="AV301" i="20"/>
  <c r="AV302" i="20"/>
  <c r="AV303" i="20"/>
  <c r="AV304" i="20"/>
  <c r="AV305" i="20"/>
  <c r="AV306" i="20"/>
  <c r="AV307" i="20"/>
  <c r="AV308" i="20"/>
  <c r="AV309" i="20"/>
  <c r="AV310" i="20"/>
  <c r="AV311" i="20"/>
  <c r="AV312" i="20"/>
  <c r="AV313" i="20"/>
  <c r="AV314" i="20"/>
  <c r="AV315" i="20"/>
  <c r="AV316" i="20"/>
  <c r="AV317" i="20"/>
  <c r="AV318" i="20"/>
  <c r="AV319" i="20"/>
  <c r="AV320" i="20"/>
  <c r="AV321" i="20"/>
  <c r="AV322" i="20"/>
  <c r="AV323" i="20"/>
  <c r="AV324" i="20"/>
  <c r="AV325" i="20"/>
  <c r="AV326" i="20"/>
  <c r="AV327" i="20"/>
  <c r="AV328" i="20"/>
  <c r="AV329" i="20"/>
  <c r="AV330" i="20"/>
  <c r="AV331" i="20"/>
  <c r="AV332" i="20"/>
  <c r="AV333" i="20"/>
  <c r="AV334" i="20"/>
  <c r="AV335" i="20"/>
  <c r="AV336" i="20"/>
  <c r="AV337" i="20"/>
  <c r="AV338" i="20"/>
  <c r="AV339" i="20"/>
  <c r="AV340" i="20"/>
  <c r="AV341" i="20"/>
  <c r="AV342" i="20"/>
  <c r="AV343" i="20"/>
  <c r="AV344" i="20"/>
  <c r="AV345" i="20"/>
  <c r="AV346" i="20"/>
  <c r="AV347" i="20"/>
  <c r="AV348" i="20"/>
  <c r="AV349" i="20"/>
  <c r="AV350" i="20"/>
  <c r="AV351" i="20"/>
  <c r="AV352" i="20"/>
  <c r="AV353" i="20"/>
  <c r="AV354" i="20"/>
  <c r="AV355" i="20"/>
  <c r="AV356" i="20"/>
  <c r="AV357" i="20"/>
  <c r="AV358" i="20"/>
  <c r="AV359" i="20"/>
  <c r="AV360" i="20"/>
  <c r="AV361" i="20"/>
  <c r="AV362" i="20"/>
  <c r="AV363" i="20"/>
  <c r="AV364" i="20"/>
  <c r="AV365" i="20"/>
  <c r="AV366" i="20"/>
  <c r="AV367" i="20"/>
  <c r="AV368" i="20"/>
  <c r="AV369" i="20"/>
  <c r="AV370" i="20"/>
  <c r="AV371" i="20"/>
  <c r="AV372" i="20"/>
  <c r="AV373" i="20"/>
  <c r="AV374" i="20"/>
  <c r="AV375" i="20"/>
  <c r="AV376" i="20"/>
  <c r="AV377" i="20"/>
  <c r="AV378" i="20"/>
  <c r="AV379" i="20"/>
  <c r="AV380" i="20"/>
  <c r="AV381" i="20"/>
  <c r="AV382" i="20"/>
  <c r="AV383" i="20"/>
  <c r="AV384" i="20"/>
  <c r="AV385" i="20"/>
  <c r="AV386" i="20"/>
  <c r="AV387" i="20"/>
  <c r="AV388" i="20"/>
  <c r="AV389" i="20"/>
  <c r="AV390" i="20"/>
  <c r="AV391" i="20"/>
  <c r="AV392" i="20"/>
  <c r="AV393" i="20"/>
  <c r="AV394" i="20"/>
  <c r="AV395" i="20"/>
  <c r="AV396" i="20"/>
  <c r="AV397" i="20"/>
  <c r="AV398" i="20"/>
  <c r="AV399" i="20"/>
  <c r="AV400" i="20"/>
  <c r="AV401" i="20"/>
  <c r="AV402" i="20"/>
  <c r="AV403" i="20"/>
  <c r="AV404" i="20"/>
  <c r="AV405" i="20"/>
  <c r="AV406" i="20"/>
  <c r="AV407" i="20"/>
  <c r="AV408" i="20"/>
  <c r="AV409" i="20"/>
  <c r="AV410" i="20"/>
  <c r="AV411" i="20"/>
  <c r="AV412" i="20"/>
  <c r="AV413" i="20"/>
  <c r="AV414" i="20"/>
  <c r="AV415" i="20"/>
  <c r="AV416" i="20"/>
  <c r="AV417" i="20"/>
  <c r="AV418" i="20"/>
  <c r="AV419" i="20"/>
  <c r="AV420" i="20"/>
  <c r="AV421" i="20"/>
  <c r="AV422" i="20"/>
  <c r="AV423" i="20"/>
  <c r="AV424" i="20"/>
  <c r="AV425" i="20"/>
  <c r="AV426" i="20"/>
  <c r="AV427" i="20"/>
  <c r="AV428" i="20"/>
  <c r="AV429" i="20"/>
  <c r="AV430" i="20"/>
  <c r="AV431" i="20"/>
  <c r="AV432" i="20"/>
  <c r="AV433" i="20"/>
  <c r="AV434" i="20"/>
  <c r="AV435" i="20"/>
  <c r="AV436" i="20"/>
  <c r="AV437" i="20"/>
  <c r="AV438" i="20"/>
  <c r="AV439" i="20"/>
  <c r="AV440" i="20"/>
  <c r="AV441" i="20"/>
  <c r="AV442" i="20"/>
  <c r="AV443" i="20"/>
  <c r="AV444" i="20"/>
  <c r="AV445" i="20"/>
  <c r="AV446" i="20"/>
  <c r="AV447" i="20"/>
  <c r="AV448" i="20"/>
  <c r="AV449" i="20"/>
  <c r="AV450" i="20"/>
  <c r="AV451" i="20"/>
  <c r="AV452" i="20"/>
  <c r="AV453" i="20"/>
  <c r="AV454" i="20"/>
  <c r="AV455" i="20"/>
  <c r="AV456" i="20"/>
  <c r="AV457" i="20"/>
  <c r="AV458" i="20"/>
  <c r="AV459" i="20"/>
  <c r="AV460" i="20"/>
  <c r="AV461" i="20"/>
  <c r="AV462" i="20"/>
  <c r="AV463" i="20"/>
  <c r="AV464" i="20"/>
  <c r="AV465" i="20"/>
  <c r="AV466" i="20"/>
  <c r="AV467" i="20"/>
  <c r="AV468" i="20"/>
  <c r="AV469" i="20"/>
  <c r="AV470" i="20"/>
  <c r="AV471" i="20"/>
  <c r="AV472" i="20"/>
  <c r="AV473" i="20"/>
  <c r="AV474" i="20"/>
  <c r="AV2" i="20"/>
  <c r="AU3" i="20"/>
  <c r="AU4" i="20"/>
  <c r="AU5" i="20"/>
  <c r="AU6" i="20"/>
  <c r="AU7" i="20"/>
  <c r="AU8" i="20"/>
  <c r="AU9" i="20"/>
  <c r="AU10" i="20"/>
  <c r="AU11" i="20"/>
  <c r="AU12" i="20"/>
  <c r="AU13" i="20"/>
  <c r="AU14" i="20"/>
  <c r="AU15" i="20"/>
  <c r="AU16" i="20"/>
  <c r="AU17" i="20"/>
  <c r="AU18" i="20"/>
  <c r="AU19" i="20"/>
  <c r="AU20" i="20"/>
  <c r="AU21" i="20"/>
  <c r="AU22" i="20"/>
  <c r="AU23" i="20"/>
  <c r="AU24" i="20"/>
  <c r="AU25" i="20"/>
  <c r="AU26" i="20"/>
  <c r="AU27" i="20"/>
  <c r="AU28" i="20"/>
  <c r="AU29" i="20"/>
  <c r="AU30" i="20"/>
  <c r="AU31" i="20"/>
  <c r="AU32" i="20"/>
  <c r="AU33" i="20"/>
  <c r="AU34" i="20"/>
  <c r="AU35" i="20"/>
  <c r="AU36" i="20"/>
  <c r="AU37" i="20"/>
  <c r="AU38" i="20"/>
  <c r="AU39" i="20"/>
  <c r="AU40" i="20"/>
  <c r="AU41" i="20"/>
  <c r="AU42" i="20"/>
  <c r="AU43" i="20"/>
  <c r="AU44" i="20"/>
  <c r="AU45" i="20"/>
  <c r="AU46" i="20"/>
  <c r="AU47" i="20"/>
  <c r="AU48" i="20"/>
  <c r="AU49" i="20"/>
  <c r="AU50" i="20"/>
  <c r="AU51" i="20"/>
  <c r="AU52" i="20"/>
  <c r="AU53" i="20"/>
  <c r="AU54" i="20"/>
  <c r="AU55" i="20"/>
  <c r="AU56" i="20"/>
  <c r="AU57" i="20"/>
  <c r="AU58" i="20"/>
  <c r="AU59" i="20"/>
  <c r="AU60" i="20"/>
  <c r="AU61" i="20"/>
  <c r="AU62" i="20"/>
  <c r="AU63" i="20"/>
  <c r="AU64" i="20"/>
  <c r="AU65" i="20"/>
  <c r="AU66" i="20"/>
  <c r="AU67" i="20"/>
  <c r="AU68" i="20"/>
  <c r="AU69" i="20"/>
  <c r="AU70" i="20"/>
  <c r="AU71" i="20"/>
  <c r="AU72" i="20"/>
  <c r="AU73" i="20"/>
  <c r="AU74" i="20"/>
  <c r="AU75" i="20"/>
  <c r="AU76" i="20"/>
  <c r="AU77" i="20"/>
  <c r="AU78" i="20"/>
  <c r="AU79" i="20"/>
  <c r="AU80" i="20"/>
  <c r="AU81" i="20"/>
  <c r="AU82" i="20"/>
  <c r="AU83" i="20"/>
  <c r="AU84" i="20"/>
  <c r="AU85" i="20"/>
  <c r="AU86" i="20"/>
  <c r="AU87" i="20"/>
  <c r="AU88" i="20"/>
  <c r="AU89" i="20"/>
  <c r="AU90" i="20"/>
  <c r="AU91" i="20"/>
  <c r="AU92" i="20"/>
  <c r="AU93" i="20"/>
  <c r="AU94" i="20"/>
  <c r="AU95" i="20"/>
  <c r="AU96" i="20"/>
  <c r="AU97" i="20"/>
  <c r="AU98" i="20"/>
  <c r="AU99" i="20"/>
  <c r="AU100" i="20"/>
  <c r="AU101" i="20"/>
  <c r="AU102" i="20"/>
  <c r="AU103" i="20"/>
  <c r="AU104" i="20"/>
  <c r="AU105" i="20"/>
  <c r="AU106" i="20"/>
  <c r="AU107" i="20"/>
  <c r="AU108" i="20"/>
  <c r="AU109" i="20"/>
  <c r="AU110" i="20"/>
  <c r="AU111" i="20"/>
  <c r="AU112" i="20"/>
  <c r="AU113" i="20"/>
  <c r="AU114" i="20"/>
  <c r="AU115" i="20"/>
  <c r="AU116" i="20"/>
  <c r="AU117" i="20"/>
  <c r="AU118" i="20"/>
  <c r="AU119" i="20"/>
  <c r="AU120" i="20"/>
  <c r="AU121" i="20"/>
  <c r="AU122" i="20"/>
  <c r="AU123" i="20"/>
  <c r="AU124" i="20"/>
  <c r="AU125" i="20"/>
  <c r="AU126" i="20"/>
  <c r="AU127" i="20"/>
  <c r="AU128" i="20"/>
  <c r="AU129" i="20"/>
  <c r="AU130" i="20"/>
  <c r="AU131" i="20"/>
  <c r="AU132" i="20"/>
  <c r="AU133" i="20"/>
  <c r="AU134" i="20"/>
  <c r="AU135" i="20"/>
  <c r="AU136" i="20"/>
  <c r="AU137" i="20"/>
  <c r="AU138" i="20"/>
  <c r="AU139" i="20"/>
  <c r="AU140" i="20"/>
  <c r="AU141" i="20"/>
  <c r="AU142" i="20"/>
  <c r="AU143" i="20"/>
  <c r="AU144" i="20"/>
  <c r="AU145" i="20"/>
  <c r="AU146" i="20"/>
  <c r="AU147" i="20"/>
  <c r="AU148" i="20"/>
  <c r="AU149" i="20"/>
  <c r="AU150" i="20"/>
  <c r="AU151" i="20"/>
  <c r="AU152" i="20"/>
  <c r="AU153" i="20"/>
  <c r="AU154" i="20"/>
  <c r="AU155" i="20"/>
  <c r="AU156" i="20"/>
  <c r="AU157" i="20"/>
  <c r="AU158" i="20"/>
  <c r="AU159" i="20"/>
  <c r="AU160" i="20"/>
  <c r="AU161" i="20"/>
  <c r="AU162" i="20"/>
  <c r="AU163" i="20"/>
  <c r="AU164" i="20"/>
  <c r="AU165" i="20"/>
  <c r="AU166" i="20"/>
  <c r="AU167" i="20"/>
  <c r="AU168" i="20"/>
  <c r="AU169" i="20"/>
  <c r="AU170" i="20"/>
  <c r="AU171" i="20"/>
  <c r="AU172" i="20"/>
  <c r="AU173" i="20"/>
  <c r="AU174" i="20"/>
  <c r="AU175" i="20"/>
  <c r="AU176" i="20"/>
  <c r="AU177" i="20"/>
  <c r="AU178" i="20"/>
  <c r="AU179" i="20"/>
  <c r="AU180" i="20"/>
  <c r="AU181" i="20"/>
  <c r="AU182" i="20"/>
  <c r="AU183" i="20"/>
  <c r="AU184" i="20"/>
  <c r="AU185" i="20"/>
  <c r="AU186" i="20"/>
  <c r="AU187" i="20"/>
  <c r="AU188" i="20"/>
  <c r="AU189" i="20"/>
  <c r="AU190" i="20"/>
  <c r="AU191" i="20"/>
  <c r="AU192" i="20"/>
  <c r="AU193" i="20"/>
  <c r="AU194" i="20"/>
  <c r="AU195" i="20"/>
  <c r="AU196" i="20"/>
  <c r="AU197" i="20"/>
  <c r="AU198" i="20"/>
  <c r="AU199" i="20"/>
  <c r="AU200" i="20"/>
  <c r="AU201" i="20"/>
  <c r="AU202" i="20"/>
  <c r="AU203" i="20"/>
  <c r="AU204" i="20"/>
  <c r="AU205" i="20"/>
  <c r="AU206" i="20"/>
  <c r="AU207" i="20"/>
  <c r="AU208" i="20"/>
  <c r="AU209" i="20"/>
  <c r="AU210" i="20"/>
  <c r="AU211" i="20"/>
  <c r="AU212" i="20"/>
  <c r="AU213" i="20"/>
  <c r="AU214" i="20"/>
  <c r="AU215" i="20"/>
  <c r="AU216" i="20"/>
  <c r="AU217" i="20"/>
  <c r="AU218" i="20"/>
  <c r="AU219" i="20"/>
  <c r="AU220" i="20"/>
  <c r="AU221" i="20"/>
  <c r="AU222" i="20"/>
  <c r="AU223" i="20"/>
  <c r="AU224" i="20"/>
  <c r="AU225" i="20"/>
  <c r="AU226" i="20"/>
  <c r="AU227" i="20"/>
  <c r="AU228" i="20"/>
  <c r="AU229" i="20"/>
  <c r="AU230" i="20"/>
  <c r="AU231" i="20"/>
  <c r="AU232" i="20"/>
  <c r="AU233" i="20"/>
  <c r="AU234" i="20"/>
  <c r="AU235" i="20"/>
  <c r="AU236" i="20"/>
  <c r="AU237" i="20"/>
  <c r="AU238" i="20"/>
  <c r="AU239" i="20"/>
  <c r="AU240" i="20"/>
  <c r="AU241" i="20"/>
  <c r="AU242" i="20"/>
  <c r="AU243" i="20"/>
  <c r="AU244" i="20"/>
  <c r="AU245" i="20"/>
  <c r="AU246" i="20"/>
  <c r="AU247" i="20"/>
  <c r="AU248" i="20"/>
  <c r="AU249" i="20"/>
  <c r="AU250" i="20"/>
  <c r="AU251" i="20"/>
  <c r="AU252" i="20"/>
  <c r="AU253" i="20"/>
  <c r="AU254" i="20"/>
  <c r="AU255" i="20"/>
  <c r="AU256" i="20"/>
  <c r="AU257" i="20"/>
  <c r="AU258" i="20"/>
  <c r="AU259" i="20"/>
  <c r="AU260" i="20"/>
  <c r="AU261" i="20"/>
  <c r="AU262" i="20"/>
  <c r="AU263" i="20"/>
  <c r="AU264" i="20"/>
  <c r="AU265" i="20"/>
  <c r="AU266" i="20"/>
  <c r="AU267" i="20"/>
  <c r="AU268" i="20"/>
  <c r="AU269" i="20"/>
  <c r="AU270" i="20"/>
  <c r="AU271" i="20"/>
  <c r="AU272" i="20"/>
  <c r="AU273" i="20"/>
  <c r="AU274" i="20"/>
  <c r="AU275" i="20"/>
  <c r="AU276" i="20"/>
  <c r="AU277" i="20"/>
  <c r="AU278" i="20"/>
  <c r="AU279" i="20"/>
  <c r="AU280" i="20"/>
  <c r="AU281" i="20"/>
  <c r="AU282" i="20"/>
  <c r="AU283" i="20"/>
  <c r="AU284" i="20"/>
  <c r="AU285" i="20"/>
  <c r="AU286" i="20"/>
  <c r="AU287" i="20"/>
  <c r="AU288" i="20"/>
  <c r="AU289" i="20"/>
  <c r="AU290" i="20"/>
  <c r="AU291" i="20"/>
  <c r="AU292" i="20"/>
  <c r="AU293" i="20"/>
  <c r="AU294" i="20"/>
  <c r="AU295" i="20"/>
  <c r="AU296" i="20"/>
  <c r="AU297" i="20"/>
  <c r="AU298" i="20"/>
  <c r="AU299" i="20"/>
  <c r="AU300" i="20"/>
  <c r="AU301" i="20"/>
  <c r="AU302" i="20"/>
  <c r="AU303" i="20"/>
  <c r="AU304" i="20"/>
  <c r="AU305" i="20"/>
  <c r="AU306" i="20"/>
  <c r="AU307" i="20"/>
  <c r="AU308" i="20"/>
  <c r="AU309" i="20"/>
  <c r="AU310" i="20"/>
  <c r="AU311" i="20"/>
  <c r="AU312" i="20"/>
  <c r="AU313" i="20"/>
  <c r="AU314" i="20"/>
  <c r="AU315" i="20"/>
  <c r="AU316" i="20"/>
  <c r="AU317" i="20"/>
  <c r="AU318" i="20"/>
  <c r="AU319" i="20"/>
  <c r="AU320" i="20"/>
  <c r="AU321" i="20"/>
  <c r="AU322" i="20"/>
  <c r="AU323" i="20"/>
  <c r="AU324" i="20"/>
  <c r="AU325" i="20"/>
  <c r="AU326" i="20"/>
  <c r="AU327" i="20"/>
  <c r="AU328" i="20"/>
  <c r="AU329" i="20"/>
  <c r="AU330" i="20"/>
  <c r="AU331" i="20"/>
  <c r="AU332" i="20"/>
  <c r="AU333" i="20"/>
  <c r="AU334" i="20"/>
  <c r="AU335" i="20"/>
  <c r="AU336" i="20"/>
  <c r="AU337" i="20"/>
  <c r="AU338" i="20"/>
  <c r="AU339" i="20"/>
  <c r="AU340" i="20"/>
  <c r="AU341" i="20"/>
  <c r="AU342" i="20"/>
  <c r="AU343" i="20"/>
  <c r="AU344" i="20"/>
  <c r="AU345" i="20"/>
  <c r="AU346" i="20"/>
  <c r="AU347" i="20"/>
  <c r="AU348" i="20"/>
  <c r="AU349" i="20"/>
  <c r="AU350" i="20"/>
  <c r="AU351" i="20"/>
  <c r="AU352" i="20"/>
  <c r="AU353" i="20"/>
  <c r="AU354" i="20"/>
  <c r="AU355" i="20"/>
  <c r="AU356" i="20"/>
  <c r="AU357" i="20"/>
  <c r="AU358" i="20"/>
  <c r="AU359" i="20"/>
  <c r="AU360" i="20"/>
  <c r="AU361" i="20"/>
  <c r="AU362" i="20"/>
  <c r="AU363" i="20"/>
  <c r="AU364" i="20"/>
  <c r="AU365" i="20"/>
  <c r="AU366" i="20"/>
  <c r="AU367" i="20"/>
  <c r="AU368" i="20"/>
  <c r="AU369" i="20"/>
  <c r="AU370" i="20"/>
  <c r="AU371" i="20"/>
  <c r="AU372" i="20"/>
  <c r="AU373" i="20"/>
  <c r="AU374" i="20"/>
  <c r="AU375" i="20"/>
  <c r="AU376" i="20"/>
  <c r="AU377" i="20"/>
  <c r="AU378" i="20"/>
  <c r="AU379" i="20"/>
  <c r="AU380" i="20"/>
  <c r="AU381" i="20"/>
  <c r="AU382" i="20"/>
  <c r="AU383" i="20"/>
  <c r="AU384" i="20"/>
  <c r="AU385" i="20"/>
  <c r="AU386" i="20"/>
  <c r="AU387" i="20"/>
  <c r="AU388" i="20"/>
  <c r="AU389" i="20"/>
  <c r="AU390" i="20"/>
  <c r="AU391" i="20"/>
  <c r="AU392" i="20"/>
  <c r="AU393" i="20"/>
  <c r="AU394" i="20"/>
  <c r="AU395" i="20"/>
  <c r="AU396" i="20"/>
  <c r="AU397" i="20"/>
  <c r="AU398" i="20"/>
  <c r="AU399" i="20"/>
  <c r="AU400" i="20"/>
  <c r="AU401" i="20"/>
  <c r="AU402" i="20"/>
  <c r="AU403" i="20"/>
  <c r="AU404" i="20"/>
  <c r="AU405" i="20"/>
  <c r="AU406" i="20"/>
  <c r="AU407" i="20"/>
  <c r="AU408" i="20"/>
  <c r="AU409" i="20"/>
  <c r="AU410" i="20"/>
  <c r="AU411" i="20"/>
  <c r="AU412" i="20"/>
  <c r="AU413" i="20"/>
  <c r="AU414" i="20"/>
  <c r="AU415" i="20"/>
  <c r="AU416" i="20"/>
  <c r="AU417" i="20"/>
  <c r="AU418" i="20"/>
  <c r="AU419" i="20"/>
  <c r="AU420" i="20"/>
  <c r="AU421" i="20"/>
  <c r="AU422" i="20"/>
  <c r="AU423" i="20"/>
  <c r="AU424" i="20"/>
  <c r="AU425" i="20"/>
  <c r="AU426" i="20"/>
  <c r="AU427" i="20"/>
  <c r="AU428" i="20"/>
  <c r="AU429" i="20"/>
  <c r="AU430" i="20"/>
  <c r="AU431" i="20"/>
  <c r="AU432" i="20"/>
  <c r="AU433" i="20"/>
  <c r="AU434" i="20"/>
  <c r="AU435" i="20"/>
  <c r="AU436" i="20"/>
  <c r="AU437" i="20"/>
  <c r="AU438" i="20"/>
  <c r="AU439" i="20"/>
  <c r="AU440" i="20"/>
  <c r="AU441" i="20"/>
  <c r="AU442" i="20"/>
  <c r="AU443" i="20"/>
  <c r="AU444" i="20"/>
  <c r="AU445" i="20"/>
  <c r="AU446" i="20"/>
  <c r="AU447" i="20"/>
  <c r="AU448" i="20"/>
  <c r="AU449" i="20"/>
  <c r="AU450" i="20"/>
  <c r="AU451" i="20"/>
  <c r="AU452" i="20"/>
  <c r="AU453" i="20"/>
  <c r="AU454" i="20"/>
  <c r="AU455" i="20"/>
  <c r="AU456" i="20"/>
  <c r="AU457" i="20"/>
  <c r="AU458" i="20"/>
  <c r="AU459" i="20"/>
  <c r="AU460" i="20"/>
  <c r="AU461" i="20"/>
  <c r="AU462" i="20"/>
  <c r="AU463" i="20"/>
  <c r="AU464" i="20"/>
  <c r="AU465" i="20"/>
  <c r="AU466" i="20"/>
  <c r="AU467" i="20"/>
  <c r="AU468" i="20"/>
  <c r="AU469" i="20"/>
  <c r="AU470" i="20"/>
  <c r="AU471" i="20"/>
  <c r="AU472" i="20"/>
  <c r="AU473" i="20"/>
  <c r="AU474" i="20"/>
  <c r="AU2" i="20"/>
  <c r="AJ474" i="20"/>
  <c r="AK474" i="20" s="1"/>
  <c r="AP474" i="20"/>
  <c r="K475" i="14" s="1"/>
  <c r="AQ474" i="20"/>
  <c r="AR474" i="20"/>
  <c r="AJ452" i="20"/>
  <c r="AK452" i="20" s="1"/>
  <c r="AP452" i="20"/>
  <c r="K453" i="14" s="1"/>
  <c r="AQ452" i="20"/>
  <c r="AR452" i="20"/>
  <c r="AJ453" i="20"/>
  <c r="AK453" i="20" s="1"/>
  <c r="AP453" i="20"/>
  <c r="K454" i="14" s="1"/>
  <c r="AQ453" i="20"/>
  <c r="AR453" i="20"/>
  <c r="AJ454" i="20"/>
  <c r="AK454" i="20" s="1"/>
  <c r="AP454" i="20"/>
  <c r="K455" i="14" s="1"/>
  <c r="AQ454" i="20"/>
  <c r="AR454" i="20"/>
  <c r="AJ455" i="20"/>
  <c r="AK455" i="20" s="1"/>
  <c r="AP455" i="20"/>
  <c r="K456" i="14" s="1"/>
  <c r="AQ455" i="20"/>
  <c r="AR455" i="20"/>
  <c r="AJ456" i="20"/>
  <c r="AK456" i="20" s="1"/>
  <c r="AP456" i="20"/>
  <c r="K457" i="14" s="1"/>
  <c r="AQ456" i="20"/>
  <c r="AR456" i="20"/>
  <c r="AJ457" i="20"/>
  <c r="AK457" i="20" s="1"/>
  <c r="AP457" i="20"/>
  <c r="K458" i="14" s="1"/>
  <c r="AQ457" i="20"/>
  <c r="AR457" i="20"/>
  <c r="AJ458" i="20"/>
  <c r="AK458" i="20" s="1"/>
  <c r="AP458" i="20"/>
  <c r="K459" i="14" s="1"/>
  <c r="AQ458" i="20"/>
  <c r="AR458" i="20"/>
  <c r="AJ459" i="20"/>
  <c r="AP459" i="20"/>
  <c r="K460" i="14" s="1"/>
  <c r="AQ459" i="20"/>
  <c r="AR459" i="20"/>
  <c r="AJ460" i="20"/>
  <c r="AP460" i="20"/>
  <c r="K461" i="14" s="1"/>
  <c r="AQ460" i="20"/>
  <c r="AR460" i="20"/>
  <c r="AJ461" i="20"/>
  <c r="AP461" i="20"/>
  <c r="K462" i="14" s="1"/>
  <c r="AQ461" i="20"/>
  <c r="AR461" i="20"/>
  <c r="AJ462" i="20"/>
  <c r="AP462" i="20"/>
  <c r="K463" i="14" s="1"/>
  <c r="AQ462" i="20"/>
  <c r="AR462" i="20"/>
  <c r="AJ463" i="20"/>
  <c r="AK463" i="20" s="1"/>
  <c r="AP463" i="20"/>
  <c r="K464" i="14" s="1"/>
  <c r="AQ463" i="20"/>
  <c r="AR463" i="20"/>
  <c r="AJ464" i="20"/>
  <c r="AK464" i="20" s="1"/>
  <c r="AP464" i="20"/>
  <c r="K465" i="14" s="1"/>
  <c r="AQ464" i="20"/>
  <c r="AR464" i="20"/>
  <c r="AJ465" i="20"/>
  <c r="AK465" i="20" s="1"/>
  <c r="AP465" i="20"/>
  <c r="K466" i="14" s="1"/>
  <c r="AQ465" i="20"/>
  <c r="AR465" i="20"/>
  <c r="AJ466" i="20"/>
  <c r="AK466" i="20" s="1"/>
  <c r="AP466" i="20"/>
  <c r="K467" i="14" s="1"/>
  <c r="AQ466" i="20"/>
  <c r="AR466" i="20"/>
  <c r="AR3" i="20"/>
  <c r="AR4" i="20"/>
  <c r="AR5" i="20"/>
  <c r="AR6" i="20"/>
  <c r="AR7" i="20"/>
  <c r="AR8" i="20"/>
  <c r="AR9" i="20"/>
  <c r="AR10" i="20"/>
  <c r="AR11" i="20"/>
  <c r="AR12" i="20"/>
  <c r="AR13" i="20"/>
  <c r="AR14" i="20"/>
  <c r="AR15" i="20"/>
  <c r="AR16" i="20"/>
  <c r="AR17" i="20"/>
  <c r="AR18" i="20"/>
  <c r="AR19" i="20"/>
  <c r="AR20" i="20"/>
  <c r="AR21" i="20"/>
  <c r="AR22" i="20"/>
  <c r="AR23" i="20"/>
  <c r="AR24" i="20"/>
  <c r="AR25" i="20"/>
  <c r="AR26" i="20"/>
  <c r="AR27" i="20"/>
  <c r="AR28" i="20"/>
  <c r="AR29" i="20"/>
  <c r="AR30" i="20"/>
  <c r="AR31" i="20"/>
  <c r="AR32" i="20"/>
  <c r="AR33" i="20"/>
  <c r="AR34" i="20"/>
  <c r="AR35" i="20"/>
  <c r="AR36" i="20"/>
  <c r="AR37" i="20"/>
  <c r="AR38" i="20"/>
  <c r="AR39" i="20"/>
  <c r="AR40" i="20"/>
  <c r="AR41" i="20"/>
  <c r="AR42" i="20"/>
  <c r="AR43" i="20"/>
  <c r="AR44" i="20"/>
  <c r="AR45" i="20"/>
  <c r="AR46" i="20"/>
  <c r="AR47" i="20"/>
  <c r="AR48" i="20"/>
  <c r="AR49" i="20"/>
  <c r="AR50" i="20"/>
  <c r="AR51" i="20"/>
  <c r="AR52" i="20"/>
  <c r="AR53" i="20"/>
  <c r="AR54" i="20"/>
  <c r="AR55" i="20"/>
  <c r="AR56" i="20"/>
  <c r="AR57" i="20"/>
  <c r="AR58" i="20"/>
  <c r="AR59" i="20"/>
  <c r="AR60" i="20"/>
  <c r="AR61" i="20"/>
  <c r="AR62" i="20"/>
  <c r="AR63" i="20"/>
  <c r="AR64" i="20"/>
  <c r="AR65" i="20"/>
  <c r="AR66" i="20"/>
  <c r="AR67" i="20"/>
  <c r="AR68" i="20"/>
  <c r="AR69" i="20"/>
  <c r="AR70" i="20"/>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100" i="20"/>
  <c r="AR101" i="20"/>
  <c r="AR102" i="20"/>
  <c r="AR103" i="20"/>
  <c r="AR104" i="20"/>
  <c r="AR105" i="20"/>
  <c r="AR106" i="20"/>
  <c r="AR107" i="20"/>
  <c r="AR108" i="20"/>
  <c r="AR109" i="20"/>
  <c r="AR110" i="20"/>
  <c r="AR111" i="20"/>
  <c r="AR112" i="20"/>
  <c r="AR113" i="20"/>
  <c r="AR114" i="20"/>
  <c r="AR115" i="20"/>
  <c r="AR116" i="20"/>
  <c r="AR117" i="20"/>
  <c r="AR118" i="20"/>
  <c r="AR119" i="20"/>
  <c r="AR120" i="20"/>
  <c r="AR121" i="20"/>
  <c r="AR122" i="20"/>
  <c r="AR123" i="20"/>
  <c r="AR124" i="20"/>
  <c r="AR125" i="20"/>
  <c r="AR126" i="20"/>
  <c r="AR127" i="20"/>
  <c r="AR128" i="20"/>
  <c r="AR129" i="20"/>
  <c r="AR130" i="20"/>
  <c r="AR131" i="20"/>
  <c r="AR132" i="20"/>
  <c r="AR133" i="20"/>
  <c r="AR134" i="20"/>
  <c r="AR135" i="20"/>
  <c r="AR136" i="20"/>
  <c r="AR137" i="20"/>
  <c r="AR138" i="20"/>
  <c r="AR139" i="20"/>
  <c r="AR140" i="20"/>
  <c r="AR141" i="20"/>
  <c r="AR142" i="20"/>
  <c r="AR143" i="20"/>
  <c r="AR144" i="20"/>
  <c r="AR145" i="20"/>
  <c r="AR146" i="20"/>
  <c r="AR147" i="20"/>
  <c r="AR148" i="20"/>
  <c r="AR149" i="20"/>
  <c r="AR150" i="20"/>
  <c r="AR151" i="20"/>
  <c r="AR152" i="20"/>
  <c r="AR153" i="20"/>
  <c r="AR154" i="20"/>
  <c r="AR155" i="20"/>
  <c r="AR156" i="20"/>
  <c r="AR157" i="20"/>
  <c r="AR158" i="20"/>
  <c r="AR159" i="20"/>
  <c r="AR160" i="20"/>
  <c r="AR161" i="20"/>
  <c r="AR162" i="20"/>
  <c r="AR163" i="20"/>
  <c r="AR164" i="20"/>
  <c r="AR165" i="20"/>
  <c r="AR166" i="20"/>
  <c r="AR167" i="20"/>
  <c r="AR168" i="20"/>
  <c r="AR169" i="20"/>
  <c r="AR170" i="20"/>
  <c r="AR171" i="20"/>
  <c r="AR172" i="20"/>
  <c r="AR173" i="20"/>
  <c r="AR174" i="20"/>
  <c r="AR175" i="20"/>
  <c r="AR176" i="20"/>
  <c r="AR177" i="20"/>
  <c r="AR178" i="20"/>
  <c r="AR179" i="20"/>
  <c r="AR180" i="20"/>
  <c r="AR181" i="20"/>
  <c r="AR182" i="20"/>
  <c r="AR183" i="20"/>
  <c r="AR184" i="20"/>
  <c r="AR185" i="20"/>
  <c r="AR186" i="20"/>
  <c r="AR187" i="20"/>
  <c r="AR188" i="20"/>
  <c r="AR189" i="20"/>
  <c r="AR190" i="20"/>
  <c r="AR191" i="20"/>
  <c r="AR192" i="20"/>
  <c r="AR193" i="20"/>
  <c r="AR194" i="20"/>
  <c r="AR195" i="20"/>
  <c r="AR196" i="20"/>
  <c r="AR197" i="20"/>
  <c r="AR198" i="20"/>
  <c r="AR199" i="20"/>
  <c r="AR200" i="20"/>
  <c r="AR201" i="20"/>
  <c r="AR202" i="20"/>
  <c r="AR203" i="20"/>
  <c r="AR204" i="20"/>
  <c r="AR205" i="20"/>
  <c r="AR206" i="20"/>
  <c r="AR207" i="20"/>
  <c r="AR208" i="20"/>
  <c r="AR209" i="20"/>
  <c r="AR210" i="20"/>
  <c r="AR211" i="20"/>
  <c r="AR212" i="20"/>
  <c r="AR213" i="20"/>
  <c r="AR214" i="20"/>
  <c r="AR215" i="20"/>
  <c r="AR216" i="20"/>
  <c r="AR217" i="20"/>
  <c r="AR218" i="20"/>
  <c r="AR219" i="20"/>
  <c r="AR220" i="20"/>
  <c r="AR221" i="20"/>
  <c r="AR222" i="20"/>
  <c r="AR223" i="20"/>
  <c r="AR224" i="20"/>
  <c r="AR225" i="20"/>
  <c r="AR226" i="20"/>
  <c r="AR227" i="20"/>
  <c r="AR228" i="20"/>
  <c r="AR229" i="20"/>
  <c r="AR230" i="20"/>
  <c r="AR231" i="20"/>
  <c r="AR232" i="20"/>
  <c r="AR233" i="20"/>
  <c r="AR234" i="20"/>
  <c r="AR235" i="20"/>
  <c r="AR236" i="20"/>
  <c r="AR237" i="20"/>
  <c r="AR238" i="20"/>
  <c r="AR239" i="20"/>
  <c r="AR240" i="20"/>
  <c r="AR241" i="20"/>
  <c r="AR242" i="20"/>
  <c r="AR243" i="20"/>
  <c r="AR244" i="20"/>
  <c r="AR245" i="20"/>
  <c r="AR246" i="20"/>
  <c r="AR247" i="20"/>
  <c r="AR248" i="20"/>
  <c r="AR249" i="20"/>
  <c r="AR250" i="20"/>
  <c r="AR251" i="20"/>
  <c r="AR252" i="20"/>
  <c r="AR253" i="20"/>
  <c r="AR254" i="20"/>
  <c r="AR255" i="20"/>
  <c r="AR256" i="20"/>
  <c r="AR257" i="20"/>
  <c r="AR258" i="20"/>
  <c r="AR259" i="20"/>
  <c r="AR260" i="20"/>
  <c r="AR261" i="20"/>
  <c r="AR262" i="20"/>
  <c r="AR263" i="20"/>
  <c r="AR264" i="20"/>
  <c r="AR265" i="20"/>
  <c r="AR266" i="20"/>
  <c r="AR267" i="20"/>
  <c r="AR268" i="20"/>
  <c r="AR269" i="20"/>
  <c r="AR270" i="20"/>
  <c r="AR271" i="20"/>
  <c r="AR272" i="20"/>
  <c r="AR273" i="20"/>
  <c r="AR274" i="20"/>
  <c r="AR275" i="20"/>
  <c r="AR276" i="20"/>
  <c r="AR277" i="20"/>
  <c r="AR278" i="20"/>
  <c r="AR279" i="20"/>
  <c r="AR280" i="20"/>
  <c r="AR281" i="20"/>
  <c r="AR282" i="20"/>
  <c r="AR283" i="20"/>
  <c r="AR284" i="20"/>
  <c r="AR285" i="20"/>
  <c r="AR286" i="20"/>
  <c r="AR287" i="20"/>
  <c r="AR288" i="20"/>
  <c r="AR289" i="20"/>
  <c r="AR290" i="20"/>
  <c r="AR291" i="20"/>
  <c r="AR292" i="20"/>
  <c r="AR293" i="20"/>
  <c r="AR294" i="20"/>
  <c r="AR295" i="20"/>
  <c r="AR296" i="20"/>
  <c r="AR297" i="20"/>
  <c r="AR298" i="20"/>
  <c r="AR299" i="20"/>
  <c r="AR300" i="20"/>
  <c r="AR301" i="20"/>
  <c r="AR302" i="20"/>
  <c r="AR303" i="20"/>
  <c r="AR304" i="20"/>
  <c r="AR305" i="20"/>
  <c r="AR306" i="20"/>
  <c r="AR307" i="20"/>
  <c r="AR308" i="20"/>
  <c r="AR309" i="20"/>
  <c r="AR310" i="20"/>
  <c r="AR311" i="20"/>
  <c r="AR312" i="20"/>
  <c r="AR313" i="20"/>
  <c r="AR314" i="20"/>
  <c r="AR315" i="20"/>
  <c r="AR316" i="20"/>
  <c r="AR317" i="20"/>
  <c r="AR318" i="20"/>
  <c r="AR319" i="20"/>
  <c r="AR320" i="20"/>
  <c r="AR321" i="20"/>
  <c r="AR322" i="20"/>
  <c r="AR323" i="20"/>
  <c r="AR324" i="20"/>
  <c r="AR325" i="20"/>
  <c r="AR326" i="20"/>
  <c r="AR327" i="20"/>
  <c r="AR328" i="20"/>
  <c r="AR329" i="20"/>
  <c r="AR330" i="20"/>
  <c r="AR331" i="20"/>
  <c r="AR332" i="20"/>
  <c r="AR333" i="20"/>
  <c r="AR334" i="20"/>
  <c r="AR335" i="20"/>
  <c r="AR336" i="20"/>
  <c r="AR337" i="20"/>
  <c r="AR338" i="20"/>
  <c r="AR339" i="20"/>
  <c r="AR340" i="20"/>
  <c r="AR341" i="20"/>
  <c r="AR342" i="20"/>
  <c r="AR343" i="20"/>
  <c r="AR344" i="20"/>
  <c r="AR345" i="20"/>
  <c r="AR346" i="20"/>
  <c r="AR347" i="20"/>
  <c r="AR348" i="20"/>
  <c r="AR349" i="20"/>
  <c r="AR350" i="20"/>
  <c r="AR351" i="20"/>
  <c r="AR352" i="20"/>
  <c r="AR353" i="20"/>
  <c r="AR354" i="20"/>
  <c r="AR355" i="20"/>
  <c r="AR356" i="20"/>
  <c r="AR357" i="20"/>
  <c r="AR358" i="20"/>
  <c r="AR359" i="20"/>
  <c r="AR360" i="20"/>
  <c r="AR361" i="20"/>
  <c r="AR362" i="20"/>
  <c r="AR363" i="20"/>
  <c r="AR364" i="20"/>
  <c r="AR365" i="20"/>
  <c r="AR366" i="20"/>
  <c r="AR367" i="20"/>
  <c r="AR368" i="20"/>
  <c r="AR369" i="20"/>
  <c r="AR370" i="20"/>
  <c r="AR371" i="20"/>
  <c r="AR372" i="20"/>
  <c r="AR373" i="20"/>
  <c r="AR374" i="20"/>
  <c r="AR375" i="20"/>
  <c r="AR376" i="20"/>
  <c r="AR377" i="20"/>
  <c r="AR378" i="20"/>
  <c r="AR379" i="20"/>
  <c r="AR380" i="20"/>
  <c r="AR381" i="20"/>
  <c r="AR382" i="20"/>
  <c r="AR383" i="20"/>
  <c r="AR384" i="20"/>
  <c r="AR385" i="20"/>
  <c r="AR386" i="20"/>
  <c r="AR387" i="20"/>
  <c r="AR388" i="20"/>
  <c r="AR389" i="20"/>
  <c r="AR390" i="20"/>
  <c r="AR391" i="20"/>
  <c r="AR392" i="20"/>
  <c r="AR393" i="20"/>
  <c r="AR394" i="20"/>
  <c r="AR395" i="20"/>
  <c r="AR396" i="20"/>
  <c r="AR397" i="20"/>
  <c r="AR398" i="20"/>
  <c r="AR399" i="20"/>
  <c r="AR400" i="20"/>
  <c r="AR401" i="20"/>
  <c r="AR402" i="20"/>
  <c r="AR403" i="20"/>
  <c r="AR404" i="20"/>
  <c r="AR405" i="20"/>
  <c r="AR406" i="20"/>
  <c r="AR407" i="20"/>
  <c r="AR408" i="20"/>
  <c r="AR409" i="20"/>
  <c r="AR410" i="20"/>
  <c r="AR411" i="20"/>
  <c r="AR412" i="20"/>
  <c r="AR413" i="20"/>
  <c r="AR414" i="20"/>
  <c r="AR415" i="20"/>
  <c r="AR416" i="20"/>
  <c r="AR417" i="20"/>
  <c r="AR418" i="20"/>
  <c r="AR419" i="20"/>
  <c r="AR420" i="20"/>
  <c r="AR421" i="20"/>
  <c r="AR422" i="20"/>
  <c r="AR423" i="20"/>
  <c r="AR424" i="20"/>
  <c r="AR425" i="20"/>
  <c r="AR426" i="20"/>
  <c r="AR427" i="20"/>
  <c r="AR428" i="20"/>
  <c r="AR429" i="20"/>
  <c r="AR430" i="20"/>
  <c r="AR431" i="20"/>
  <c r="AR432" i="20"/>
  <c r="AR433" i="20"/>
  <c r="AR434" i="20"/>
  <c r="AR435" i="20"/>
  <c r="AR436" i="20"/>
  <c r="AR437" i="20"/>
  <c r="AR438" i="20"/>
  <c r="AR439" i="20"/>
  <c r="AR440" i="20"/>
  <c r="AR441" i="20"/>
  <c r="AR442" i="20"/>
  <c r="AR443" i="20"/>
  <c r="AR444" i="20"/>
  <c r="AR445" i="20"/>
  <c r="AR446" i="20"/>
  <c r="AR447" i="20"/>
  <c r="AR448" i="20"/>
  <c r="AR449" i="20"/>
  <c r="AR450" i="20"/>
  <c r="AR451" i="20"/>
  <c r="AR467" i="20"/>
  <c r="AR468" i="20"/>
  <c r="AR469" i="20"/>
  <c r="AR470" i="20"/>
  <c r="AR471" i="20"/>
  <c r="AR472" i="20"/>
  <c r="AR473" i="20"/>
  <c r="AR2" i="20"/>
  <c r="AQ3" i="20"/>
  <c r="AQ4" i="20"/>
  <c r="AQ5" i="20"/>
  <c r="AQ6" i="20"/>
  <c r="AQ7" i="20"/>
  <c r="AQ8" i="20"/>
  <c r="AQ9" i="20"/>
  <c r="AQ10" i="20"/>
  <c r="AQ11" i="20"/>
  <c r="AQ12" i="20"/>
  <c r="AQ13" i="20"/>
  <c r="AQ14" i="20"/>
  <c r="AQ15" i="20"/>
  <c r="AQ16" i="20"/>
  <c r="AQ17" i="20"/>
  <c r="AQ18" i="20"/>
  <c r="AQ19" i="20"/>
  <c r="AQ20" i="20"/>
  <c r="AQ21" i="20"/>
  <c r="AQ22" i="20"/>
  <c r="AQ23" i="20"/>
  <c r="AQ24" i="20"/>
  <c r="AQ25" i="20"/>
  <c r="AQ26" i="20"/>
  <c r="AQ27" i="20"/>
  <c r="AQ28" i="20"/>
  <c r="AQ29" i="20"/>
  <c r="AQ30" i="20"/>
  <c r="AQ31" i="20"/>
  <c r="AQ32" i="20"/>
  <c r="AQ33" i="20"/>
  <c r="AQ34" i="20"/>
  <c r="AQ35" i="20"/>
  <c r="AQ36" i="20"/>
  <c r="AQ37" i="20"/>
  <c r="AQ38" i="20"/>
  <c r="AQ39" i="20"/>
  <c r="AQ40" i="20"/>
  <c r="AQ41" i="20"/>
  <c r="AQ42" i="20"/>
  <c r="AQ43" i="20"/>
  <c r="AQ44" i="20"/>
  <c r="AQ45" i="20"/>
  <c r="AQ46" i="20"/>
  <c r="AQ47" i="20"/>
  <c r="AQ48" i="20"/>
  <c r="AQ49" i="20"/>
  <c r="AQ50" i="20"/>
  <c r="AQ51" i="20"/>
  <c r="AQ52" i="20"/>
  <c r="AQ53" i="20"/>
  <c r="AQ54" i="20"/>
  <c r="AQ55" i="20"/>
  <c r="AQ56" i="20"/>
  <c r="AQ57" i="20"/>
  <c r="AQ58" i="20"/>
  <c r="AQ59" i="20"/>
  <c r="AQ60" i="20"/>
  <c r="AQ61" i="20"/>
  <c r="AQ62" i="20"/>
  <c r="AQ63" i="20"/>
  <c r="AQ64" i="20"/>
  <c r="AQ65" i="20"/>
  <c r="AQ66" i="20"/>
  <c r="AQ67" i="20"/>
  <c r="AQ68" i="20"/>
  <c r="AQ69" i="20"/>
  <c r="AQ70" i="20"/>
  <c r="AQ71" i="20"/>
  <c r="AQ72" i="20"/>
  <c r="AQ73" i="20"/>
  <c r="AQ74" i="20"/>
  <c r="AQ75" i="20"/>
  <c r="AQ76" i="20"/>
  <c r="AQ77" i="20"/>
  <c r="AQ78" i="20"/>
  <c r="AQ79" i="20"/>
  <c r="AQ80" i="20"/>
  <c r="AQ81" i="20"/>
  <c r="AQ82" i="20"/>
  <c r="AQ83" i="20"/>
  <c r="AQ84" i="20"/>
  <c r="AQ85" i="20"/>
  <c r="AQ86" i="20"/>
  <c r="AQ87" i="20"/>
  <c r="AQ88" i="20"/>
  <c r="AQ89" i="20"/>
  <c r="AQ90" i="20"/>
  <c r="AQ91" i="20"/>
  <c r="AQ92" i="20"/>
  <c r="AQ93" i="20"/>
  <c r="AQ94" i="20"/>
  <c r="AQ95" i="20"/>
  <c r="AQ96" i="20"/>
  <c r="AQ97" i="20"/>
  <c r="AQ98" i="20"/>
  <c r="AQ99" i="20"/>
  <c r="AQ100"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37" i="20"/>
  <c r="AQ138" i="20"/>
  <c r="AQ139" i="20"/>
  <c r="AQ140" i="20"/>
  <c r="AQ141" i="20"/>
  <c r="AQ142" i="20"/>
  <c r="AQ143" i="20"/>
  <c r="AQ144" i="20"/>
  <c r="AQ145" i="20"/>
  <c r="AQ146" i="20"/>
  <c r="AQ147" i="20"/>
  <c r="AQ148" i="20"/>
  <c r="AQ149" i="20"/>
  <c r="AQ150" i="20"/>
  <c r="AQ151" i="20"/>
  <c r="AQ152" i="20"/>
  <c r="AQ153" i="20"/>
  <c r="AQ154" i="20"/>
  <c r="AQ155" i="20"/>
  <c r="AQ156" i="20"/>
  <c r="AQ157" i="20"/>
  <c r="AQ159" i="20"/>
  <c r="AQ160" i="20"/>
  <c r="AQ161" i="20"/>
  <c r="AQ162" i="20"/>
  <c r="AQ163" i="20"/>
  <c r="AQ164" i="20"/>
  <c r="AQ165" i="20"/>
  <c r="AQ166" i="20"/>
  <c r="AQ167" i="20"/>
  <c r="AQ168" i="20"/>
  <c r="AQ169" i="20"/>
  <c r="AQ170" i="20"/>
  <c r="AQ171" i="20"/>
  <c r="AQ172" i="20"/>
  <c r="AQ173" i="20"/>
  <c r="AQ174" i="20"/>
  <c r="AQ175" i="20"/>
  <c r="AQ176" i="20"/>
  <c r="AQ177" i="20"/>
  <c r="AQ178" i="20"/>
  <c r="AQ179" i="20"/>
  <c r="AQ180" i="20"/>
  <c r="AQ181" i="20"/>
  <c r="AQ182" i="20"/>
  <c r="AQ183" i="20"/>
  <c r="AQ184" i="20"/>
  <c r="AQ185" i="20"/>
  <c r="AQ186" i="20"/>
  <c r="AQ187" i="20"/>
  <c r="AQ188" i="20"/>
  <c r="AQ189" i="20"/>
  <c r="AQ190" i="20"/>
  <c r="AQ191" i="20"/>
  <c r="AQ192" i="20"/>
  <c r="AQ193" i="20"/>
  <c r="AQ194" i="20"/>
  <c r="AQ195" i="20"/>
  <c r="AQ196" i="20"/>
  <c r="AQ197" i="20"/>
  <c r="AQ198" i="20"/>
  <c r="AQ199" i="20"/>
  <c r="AQ200" i="20"/>
  <c r="AQ201" i="20"/>
  <c r="AQ202" i="20"/>
  <c r="AQ203" i="20"/>
  <c r="AQ204" i="20"/>
  <c r="AQ205" i="20"/>
  <c r="AQ206" i="20"/>
  <c r="AQ207" i="20"/>
  <c r="AQ208" i="20"/>
  <c r="AQ209" i="20"/>
  <c r="AQ210" i="20"/>
  <c r="AQ211" i="20"/>
  <c r="AQ212" i="20"/>
  <c r="AQ213" i="20"/>
  <c r="AQ214" i="20"/>
  <c r="AQ215" i="20"/>
  <c r="AQ216" i="20"/>
  <c r="AQ217" i="20"/>
  <c r="AQ218" i="20"/>
  <c r="AQ219" i="20"/>
  <c r="AQ220" i="20"/>
  <c r="AQ221" i="20"/>
  <c r="AQ222" i="20"/>
  <c r="AQ223" i="20"/>
  <c r="AQ224" i="20"/>
  <c r="AQ225" i="20"/>
  <c r="AQ226" i="20"/>
  <c r="AQ227" i="20"/>
  <c r="AQ228" i="20"/>
  <c r="AQ229" i="20"/>
  <c r="AQ230" i="20"/>
  <c r="AQ231" i="20"/>
  <c r="AQ232" i="20"/>
  <c r="AQ233" i="20"/>
  <c r="AQ234" i="20"/>
  <c r="AQ235" i="20"/>
  <c r="AQ236" i="20"/>
  <c r="AQ237" i="20"/>
  <c r="AQ238" i="20"/>
  <c r="AQ239" i="20"/>
  <c r="AQ240" i="20"/>
  <c r="AQ241" i="20"/>
  <c r="AQ242" i="20"/>
  <c r="AQ243" i="20"/>
  <c r="AQ244" i="20"/>
  <c r="AQ245" i="20"/>
  <c r="AQ246" i="20"/>
  <c r="AQ247" i="20"/>
  <c r="AQ248" i="20"/>
  <c r="AQ249" i="20"/>
  <c r="AQ250" i="20"/>
  <c r="AQ251" i="20"/>
  <c r="AQ252" i="20"/>
  <c r="AQ253" i="20"/>
  <c r="AQ254" i="20"/>
  <c r="AQ255" i="20"/>
  <c r="AQ256" i="20"/>
  <c r="AQ257" i="20"/>
  <c r="AQ258" i="20"/>
  <c r="AQ259" i="20"/>
  <c r="AQ260" i="20"/>
  <c r="AQ261" i="20"/>
  <c r="AQ262" i="20"/>
  <c r="AQ263" i="20"/>
  <c r="AQ264" i="20"/>
  <c r="AQ265" i="20"/>
  <c r="AQ266" i="20"/>
  <c r="AQ267" i="20"/>
  <c r="AQ268" i="20"/>
  <c r="AQ269" i="20"/>
  <c r="AQ270" i="20"/>
  <c r="AQ271" i="20"/>
  <c r="AQ272" i="20"/>
  <c r="AQ273" i="20"/>
  <c r="AQ274" i="20"/>
  <c r="AQ275" i="20"/>
  <c r="AQ276" i="20"/>
  <c r="AQ277" i="20"/>
  <c r="AQ278" i="20"/>
  <c r="AQ279" i="20"/>
  <c r="AQ280" i="20"/>
  <c r="AQ281" i="20"/>
  <c r="AQ282" i="20"/>
  <c r="AQ283" i="20"/>
  <c r="AQ284" i="20"/>
  <c r="AQ285" i="20"/>
  <c r="AQ286" i="20"/>
  <c r="AQ287" i="20"/>
  <c r="AQ288" i="20"/>
  <c r="AQ289" i="20"/>
  <c r="AQ290" i="20"/>
  <c r="AQ291" i="20"/>
  <c r="AQ292" i="20"/>
  <c r="AQ293" i="20"/>
  <c r="AQ294" i="20"/>
  <c r="AQ295" i="20"/>
  <c r="AQ296" i="20"/>
  <c r="AQ297" i="20"/>
  <c r="AQ298" i="20"/>
  <c r="AQ299" i="20"/>
  <c r="AQ300" i="20"/>
  <c r="AQ301" i="20"/>
  <c r="AQ302" i="20"/>
  <c r="AQ303" i="20"/>
  <c r="AQ304" i="20"/>
  <c r="AQ305" i="20"/>
  <c r="AQ306" i="20"/>
  <c r="AQ307" i="20"/>
  <c r="AQ308" i="20"/>
  <c r="AQ309" i="20"/>
  <c r="AQ310" i="20"/>
  <c r="AQ311" i="20"/>
  <c r="AQ312" i="20"/>
  <c r="AQ313" i="20"/>
  <c r="AQ314" i="20"/>
  <c r="AQ315" i="20"/>
  <c r="AQ316" i="20"/>
  <c r="AQ317" i="20"/>
  <c r="AQ318" i="20"/>
  <c r="AQ319" i="20"/>
  <c r="AQ320" i="20"/>
  <c r="AQ321" i="20"/>
  <c r="AQ322" i="20"/>
  <c r="AQ323" i="20"/>
  <c r="AQ324" i="20"/>
  <c r="AQ325" i="20"/>
  <c r="AQ326" i="20"/>
  <c r="AQ327" i="20"/>
  <c r="AQ328" i="20"/>
  <c r="AQ329" i="20"/>
  <c r="AQ330" i="20"/>
  <c r="AQ331" i="20"/>
  <c r="AQ332" i="20"/>
  <c r="AQ333" i="20"/>
  <c r="AQ334" i="20"/>
  <c r="AQ335" i="20"/>
  <c r="AQ336" i="20"/>
  <c r="AQ337" i="20"/>
  <c r="AQ338" i="20"/>
  <c r="AQ339" i="20"/>
  <c r="AQ340" i="20"/>
  <c r="AQ341" i="20"/>
  <c r="AQ342" i="20"/>
  <c r="AQ343" i="20"/>
  <c r="AQ344" i="20"/>
  <c r="AQ345" i="20"/>
  <c r="AQ346" i="20"/>
  <c r="AQ347" i="20"/>
  <c r="AQ348" i="20"/>
  <c r="AQ349" i="20"/>
  <c r="AQ350" i="20"/>
  <c r="AQ351" i="20"/>
  <c r="AQ352" i="20"/>
  <c r="AQ353" i="20"/>
  <c r="AQ354" i="20"/>
  <c r="AQ355" i="20"/>
  <c r="AQ356" i="20"/>
  <c r="AQ357" i="20"/>
  <c r="AQ358" i="20"/>
  <c r="AQ359" i="20"/>
  <c r="AQ360" i="20"/>
  <c r="AQ361" i="20"/>
  <c r="AQ362" i="20"/>
  <c r="AQ363" i="20"/>
  <c r="AQ364" i="20"/>
  <c r="AQ365" i="20"/>
  <c r="AQ366" i="20"/>
  <c r="AQ367" i="20"/>
  <c r="AQ368" i="20"/>
  <c r="AQ369" i="20"/>
  <c r="AQ370" i="20"/>
  <c r="AQ371" i="20"/>
  <c r="AQ372" i="20"/>
  <c r="AQ373" i="20"/>
  <c r="AQ374" i="20"/>
  <c r="AQ375" i="20"/>
  <c r="AQ376" i="20"/>
  <c r="AQ377" i="20"/>
  <c r="AQ378" i="20"/>
  <c r="AQ379" i="20"/>
  <c r="AQ380" i="20"/>
  <c r="AQ381" i="20"/>
  <c r="AQ382" i="20"/>
  <c r="AQ383" i="20"/>
  <c r="AQ384" i="20"/>
  <c r="AQ385" i="20"/>
  <c r="AQ386" i="20"/>
  <c r="AQ387" i="20"/>
  <c r="AQ388" i="20"/>
  <c r="AQ389" i="20"/>
  <c r="AQ390" i="20"/>
  <c r="AQ391" i="20"/>
  <c r="AQ392" i="20"/>
  <c r="AQ393" i="20"/>
  <c r="AQ394" i="20"/>
  <c r="AQ395" i="20"/>
  <c r="AQ396" i="20"/>
  <c r="AQ397" i="20"/>
  <c r="AQ398" i="20"/>
  <c r="AQ399" i="20"/>
  <c r="AQ400" i="20"/>
  <c r="AQ401" i="20"/>
  <c r="AQ402" i="20"/>
  <c r="AQ403" i="20"/>
  <c r="AQ404" i="20"/>
  <c r="AQ405" i="20"/>
  <c r="AQ406" i="20"/>
  <c r="AQ407" i="20"/>
  <c r="AQ408" i="20"/>
  <c r="AQ409" i="20"/>
  <c r="AQ410" i="20"/>
  <c r="AQ411" i="20"/>
  <c r="AQ412" i="20"/>
  <c r="AQ413" i="20"/>
  <c r="AQ414" i="20"/>
  <c r="AQ415" i="20"/>
  <c r="AQ416" i="20"/>
  <c r="AQ417" i="20"/>
  <c r="AQ418" i="20"/>
  <c r="AQ419" i="20"/>
  <c r="AQ420" i="20"/>
  <c r="AQ421" i="20"/>
  <c r="AQ422" i="20"/>
  <c r="AQ423" i="20"/>
  <c r="AQ424" i="20"/>
  <c r="AQ425" i="20"/>
  <c r="AQ426" i="20"/>
  <c r="AQ427" i="20"/>
  <c r="AQ428" i="20"/>
  <c r="AQ429" i="20"/>
  <c r="AQ430" i="20"/>
  <c r="AQ431" i="20"/>
  <c r="AQ432" i="20"/>
  <c r="AQ433" i="20"/>
  <c r="AQ434" i="20"/>
  <c r="AQ435" i="20"/>
  <c r="AQ436" i="20"/>
  <c r="AQ437" i="20"/>
  <c r="AQ438" i="20"/>
  <c r="AQ439" i="20"/>
  <c r="AQ440" i="20"/>
  <c r="AQ441" i="20"/>
  <c r="AQ442" i="20"/>
  <c r="AQ443" i="20"/>
  <c r="AQ444" i="20"/>
  <c r="AQ445" i="20"/>
  <c r="AQ446" i="20"/>
  <c r="AQ447" i="20"/>
  <c r="AQ448" i="20"/>
  <c r="AQ449" i="20"/>
  <c r="AQ450" i="20"/>
  <c r="AQ451" i="20"/>
  <c r="AQ467" i="20"/>
  <c r="AQ468" i="20"/>
  <c r="AQ469" i="20"/>
  <c r="AQ470" i="20"/>
  <c r="AQ471" i="20"/>
  <c r="AQ472" i="20"/>
  <c r="AQ473" i="20"/>
  <c r="V3" i="6"/>
  <c r="V4" i="6"/>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AQ158" i="20"/>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0" i="6"/>
  <c r="V321" i="6"/>
  <c r="V322" i="6"/>
  <c r="V323" i="6"/>
  <c r="V324" i="6"/>
  <c r="V325" i="6"/>
  <c r="V326" i="6"/>
  <c r="V327" i="6"/>
  <c r="V328" i="6"/>
  <c r="V329" i="6"/>
  <c r="V330" i="6"/>
  <c r="V331" i="6"/>
  <c r="V332" i="6"/>
  <c r="V333" i="6"/>
  <c r="V334" i="6"/>
  <c r="V335" i="6"/>
  <c r="V336" i="6"/>
  <c r="V337" i="6"/>
  <c r="V338" i="6"/>
  <c r="V339" i="6"/>
  <c r="V340" i="6"/>
  <c r="V341" i="6"/>
  <c r="V342" i="6"/>
  <c r="V343" i="6"/>
  <c r="V344" i="6"/>
  <c r="V345" i="6"/>
  <c r="V346" i="6"/>
  <c r="V347" i="6"/>
  <c r="V348" i="6"/>
  <c r="V349"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380" i="6"/>
  <c r="V381" i="6"/>
  <c r="V382" i="6"/>
  <c r="V383" i="6"/>
  <c r="V384" i="6"/>
  <c r="V385" i="6"/>
  <c r="V386" i="6"/>
  <c r="V387" i="6"/>
  <c r="V388" i="6"/>
  <c r="V389" i="6"/>
  <c r="V390" i="6"/>
  <c r="V391" i="6"/>
  <c r="V392" i="6"/>
  <c r="V393" i="6"/>
  <c r="V394" i="6"/>
  <c r="V395" i="6"/>
  <c r="V396" i="6"/>
  <c r="V397" i="6"/>
  <c r="V398" i="6"/>
  <c r="V399" i="6"/>
  <c r="V400" i="6"/>
  <c r="V401" i="6"/>
  <c r="V402" i="6"/>
  <c r="V403" i="6"/>
  <c r="V404" i="6"/>
  <c r="V405" i="6"/>
  <c r="V406" i="6"/>
  <c r="V407" i="6"/>
  <c r="V408" i="6"/>
  <c r="V409" i="6"/>
  <c r="V410" i="6"/>
  <c r="V411" i="6"/>
  <c r="V412" i="6"/>
  <c r="V413" i="6"/>
  <c r="V414" i="6"/>
  <c r="V415" i="6"/>
  <c r="V416" i="6"/>
  <c r="V417" i="6"/>
  <c r="V418" i="6"/>
  <c r="V419" i="6"/>
  <c r="V420" i="6"/>
  <c r="V421" i="6"/>
  <c r="V422" i="6"/>
  <c r="V423" i="6"/>
  <c r="V424" i="6"/>
  <c r="V425" i="6"/>
  <c r="V426" i="6"/>
  <c r="V427" i="6"/>
  <c r="V428" i="6"/>
  <c r="V429" i="6"/>
  <c r="V430" i="6"/>
  <c r="V431" i="6"/>
  <c r="V432" i="6"/>
  <c r="V433" i="6"/>
  <c r="V434" i="6"/>
  <c r="V435" i="6"/>
  <c r="V436" i="6"/>
  <c r="V437" i="6"/>
  <c r="V438" i="6"/>
  <c r="V439" i="6"/>
  <c r="V440" i="6"/>
  <c r="V441" i="6"/>
  <c r="V442" i="6"/>
  <c r="V443" i="6"/>
  <c r="V444" i="6"/>
  <c r="V445" i="6"/>
  <c r="V446" i="6"/>
  <c r="V447" i="6"/>
  <c r="V448" i="6"/>
  <c r="V449" i="6"/>
  <c r="V450" i="6"/>
  <c r="V451" i="6"/>
  <c r="V452" i="6"/>
  <c r="V453" i="6"/>
  <c r="V454" i="6"/>
  <c r="V455" i="6"/>
  <c r="V456" i="6"/>
  <c r="V457" i="6"/>
  <c r="V458" i="6"/>
  <c r="V459" i="6"/>
  <c r="V460" i="6"/>
  <c r="V461" i="6"/>
  <c r="V462" i="6"/>
  <c r="V463" i="6"/>
  <c r="V464" i="6"/>
  <c r="V465" i="6"/>
  <c r="V466" i="6"/>
  <c r="V467" i="6"/>
  <c r="V468" i="6"/>
  <c r="V469" i="6"/>
  <c r="V470" i="6"/>
  <c r="V471" i="6"/>
  <c r="V472" i="6"/>
  <c r="V473" i="6"/>
  <c r="V474" i="6"/>
  <c r="V475" i="6"/>
  <c r="V476" i="6"/>
  <c r="V2" i="6"/>
  <c r="AQ2" i="20"/>
  <c r="AJ3" i="20"/>
  <c r="AK3" i="20" s="1"/>
  <c r="AJ4" i="20"/>
  <c r="AK4" i="20" s="1"/>
  <c r="AJ5" i="20"/>
  <c r="AJ6" i="20"/>
  <c r="AK6" i="20" s="1"/>
  <c r="AJ7" i="20"/>
  <c r="AK7" i="20" s="1"/>
  <c r="AJ8" i="20"/>
  <c r="AK8" i="20" s="1"/>
  <c r="AJ9" i="20"/>
  <c r="AJ10" i="20"/>
  <c r="AJ11" i="20"/>
  <c r="AK11" i="20" s="1"/>
  <c r="AJ12" i="20"/>
  <c r="AK12" i="20" s="1"/>
  <c r="AJ13" i="20"/>
  <c r="AK13" i="20" s="1"/>
  <c r="AJ14" i="20"/>
  <c r="AK14" i="20" s="1"/>
  <c r="AJ15" i="20"/>
  <c r="AK15" i="20" s="1"/>
  <c r="AJ16" i="20"/>
  <c r="AK16" i="20" s="1"/>
  <c r="AJ17" i="20"/>
  <c r="AJ18" i="20"/>
  <c r="AJ19" i="20"/>
  <c r="AJ20" i="20"/>
  <c r="AK20" i="20" s="1"/>
  <c r="AJ21" i="20"/>
  <c r="AJ22" i="20"/>
  <c r="AJ23" i="20"/>
  <c r="AJ24" i="20"/>
  <c r="AK24" i="20" s="1"/>
  <c r="AJ25" i="20"/>
  <c r="AJ26" i="20"/>
  <c r="AJ27" i="20"/>
  <c r="AJ28" i="20"/>
  <c r="AK28" i="20" s="1"/>
  <c r="AJ29" i="20"/>
  <c r="AJ30" i="20"/>
  <c r="AJ31" i="20"/>
  <c r="AJ32" i="20"/>
  <c r="AK32" i="20" s="1"/>
  <c r="AJ33" i="20"/>
  <c r="AJ34" i="20"/>
  <c r="AJ35" i="20"/>
  <c r="AK35" i="20" s="1"/>
  <c r="AJ36" i="20"/>
  <c r="AK36" i="20" s="1"/>
  <c r="AJ37" i="20"/>
  <c r="AK37" i="20" s="1"/>
  <c r="AJ38" i="20"/>
  <c r="AK38" i="20" s="1"/>
  <c r="AJ39" i="20"/>
  <c r="AK39" i="20" s="1"/>
  <c r="AJ40" i="20"/>
  <c r="AK40" i="20" s="1"/>
  <c r="AJ41" i="20"/>
  <c r="AK41" i="20" s="1"/>
  <c r="AJ42" i="20"/>
  <c r="AK42" i="20" s="1"/>
  <c r="AJ43" i="20"/>
  <c r="AK43" i="20" s="1"/>
  <c r="AJ44" i="20"/>
  <c r="AK44" i="20" s="1"/>
  <c r="AJ45" i="20"/>
  <c r="AK45" i="20" s="1"/>
  <c r="AJ46" i="20"/>
  <c r="AK46" i="20" s="1"/>
  <c r="AJ47" i="20"/>
  <c r="AJ48" i="20"/>
  <c r="AK48" i="20" s="1"/>
  <c r="AJ49" i="20"/>
  <c r="AK49" i="20" s="1"/>
  <c r="AJ50" i="20"/>
  <c r="AK50" i="20" s="1"/>
  <c r="AJ51" i="20"/>
  <c r="AK51" i="20" s="1"/>
  <c r="AJ52" i="20"/>
  <c r="AK52" i="20" s="1"/>
  <c r="AJ53" i="20"/>
  <c r="AK53" i="20" s="1"/>
  <c r="AJ54" i="20"/>
  <c r="AK54" i="20" s="1"/>
  <c r="AJ55" i="20"/>
  <c r="AJ56" i="20"/>
  <c r="AK56" i="20" s="1"/>
  <c r="AJ57" i="20"/>
  <c r="AJ58" i="20"/>
  <c r="AK58" i="20" s="1"/>
  <c r="AJ59" i="20"/>
  <c r="AK59" i="20" s="1"/>
  <c r="AJ60" i="20"/>
  <c r="AK60" i="20" s="1"/>
  <c r="AJ61" i="20"/>
  <c r="AJ62" i="20"/>
  <c r="AK62" i="20" s="1"/>
  <c r="AJ63" i="20"/>
  <c r="AK63" i="20" s="1"/>
  <c r="AJ64" i="20"/>
  <c r="AK64" i="20" s="1"/>
  <c r="AJ65" i="20"/>
  <c r="AK65" i="20" s="1"/>
  <c r="AJ66" i="20"/>
  <c r="AK66" i="20" s="1"/>
  <c r="AJ67" i="20"/>
  <c r="AK67" i="20" s="1"/>
  <c r="AJ68" i="20"/>
  <c r="AK68" i="20" s="1"/>
  <c r="AJ69" i="20"/>
  <c r="AK69" i="20" s="1"/>
  <c r="AJ70" i="20"/>
  <c r="AK70" i="20" s="1"/>
  <c r="AJ71" i="20"/>
  <c r="AK71" i="20" s="1"/>
  <c r="AJ72" i="20"/>
  <c r="AK72" i="20" s="1"/>
  <c r="AJ73" i="20"/>
  <c r="AK73" i="20" s="1"/>
  <c r="AJ74" i="20"/>
  <c r="AJ75" i="20"/>
  <c r="AJ76" i="20"/>
  <c r="AK76" i="20" s="1"/>
  <c r="AJ77" i="20"/>
  <c r="AJ78" i="20"/>
  <c r="AK78" i="20" s="1"/>
  <c r="AJ79" i="20"/>
  <c r="AJ80" i="20"/>
  <c r="AK80" i="20" s="1"/>
  <c r="AJ81" i="20"/>
  <c r="AJ82" i="20"/>
  <c r="AJ83" i="20"/>
  <c r="AJ84" i="20"/>
  <c r="AK84" i="20" s="1"/>
  <c r="AJ85" i="20"/>
  <c r="AK85" i="20" s="1"/>
  <c r="AJ86" i="20"/>
  <c r="AK86" i="20" s="1"/>
  <c r="AJ87" i="20"/>
  <c r="AK87" i="20" s="1"/>
  <c r="AJ88" i="20"/>
  <c r="AK88" i="20" s="1"/>
  <c r="AJ89" i="20"/>
  <c r="AJ90" i="20"/>
  <c r="AK90" i="20" s="1"/>
  <c r="AJ91" i="20"/>
  <c r="AK91" i="20" s="1"/>
  <c r="AJ92" i="20"/>
  <c r="AK92" i="20" s="1"/>
  <c r="AJ93" i="20"/>
  <c r="AK93" i="20" s="1"/>
  <c r="AJ94" i="20"/>
  <c r="AK94" i="20" s="1"/>
  <c r="AJ95" i="20"/>
  <c r="AJ96" i="20"/>
  <c r="AK96" i="20" s="1"/>
  <c r="AJ97" i="20"/>
  <c r="AJ98" i="20"/>
  <c r="AJ99" i="20"/>
  <c r="AK99" i="20" s="1"/>
  <c r="AJ100" i="20"/>
  <c r="AK100" i="20" s="1"/>
  <c r="AJ101" i="20"/>
  <c r="AK101" i="20" s="1"/>
  <c r="AJ102" i="20"/>
  <c r="AJ103" i="20"/>
  <c r="AJ104" i="20"/>
  <c r="AK104" i="20" s="1"/>
  <c r="AJ105" i="20"/>
  <c r="AK105" i="20" s="1"/>
  <c r="AJ106" i="20"/>
  <c r="AK106" i="20" s="1"/>
  <c r="AJ107" i="20"/>
  <c r="AK107" i="20" s="1"/>
  <c r="AJ108" i="20"/>
  <c r="AK108" i="20" s="1"/>
  <c r="AJ109" i="20"/>
  <c r="AJ110" i="20"/>
  <c r="AJ111" i="20"/>
  <c r="AJ112" i="20"/>
  <c r="AK112" i="20" s="1"/>
  <c r="AJ113" i="20"/>
  <c r="AJ114" i="20"/>
  <c r="AJ115" i="20"/>
  <c r="AJ116" i="20"/>
  <c r="AK116" i="20" s="1"/>
  <c r="AJ117" i="20"/>
  <c r="AJ118" i="20"/>
  <c r="AJ119" i="20"/>
  <c r="AK119" i="20" s="1"/>
  <c r="AJ120" i="20"/>
  <c r="AK120" i="20" s="1"/>
  <c r="AJ121" i="20"/>
  <c r="AJ122" i="20"/>
  <c r="AJ123" i="20"/>
  <c r="AJ124" i="20"/>
  <c r="AK124" i="20" s="1"/>
  <c r="AJ125" i="20"/>
  <c r="AJ126" i="20"/>
  <c r="AJ127" i="20"/>
  <c r="AK127" i="20" s="1"/>
  <c r="AJ128" i="20"/>
  <c r="AK128" i="20" s="1"/>
  <c r="AJ129" i="20"/>
  <c r="AJ130" i="20"/>
  <c r="AJ131" i="20"/>
  <c r="AK131" i="20" s="1"/>
  <c r="AJ132" i="20"/>
  <c r="AK132" i="20" s="1"/>
  <c r="AJ133" i="20"/>
  <c r="AJ134" i="20"/>
  <c r="AK134" i="20" s="1"/>
  <c r="AJ135" i="20"/>
  <c r="AJ136" i="20"/>
  <c r="AK136" i="20" s="1"/>
  <c r="AJ137" i="20"/>
  <c r="AJ138" i="20"/>
  <c r="AJ139" i="20"/>
  <c r="AJ140" i="20"/>
  <c r="AK140" i="20" s="1"/>
  <c r="AJ141" i="20"/>
  <c r="AJ142" i="20"/>
  <c r="AK142" i="20" s="1"/>
  <c r="AJ143" i="20"/>
  <c r="AJ144" i="20"/>
  <c r="AK144" i="20" s="1"/>
  <c r="AJ145" i="20"/>
  <c r="AK145" i="20" s="1"/>
  <c r="AJ146" i="20"/>
  <c r="AJ147" i="20"/>
  <c r="AK147" i="20" s="1"/>
  <c r="AJ148" i="20"/>
  <c r="AK148" i="20" s="1"/>
  <c r="AJ149" i="20"/>
  <c r="AK149" i="20" s="1"/>
  <c r="AJ150" i="20"/>
  <c r="AK150" i="20" s="1"/>
  <c r="AJ151" i="20"/>
  <c r="AK151" i="20" s="1"/>
  <c r="AJ152" i="20"/>
  <c r="AK152" i="20" s="1"/>
  <c r="AJ153" i="20"/>
  <c r="AK153" i="20" s="1"/>
  <c r="AJ154" i="20"/>
  <c r="AK154" i="20" s="1"/>
  <c r="AJ155" i="20"/>
  <c r="AK155" i="20" s="1"/>
  <c r="AJ156" i="20"/>
  <c r="AK156" i="20" s="1"/>
  <c r="AJ157" i="20"/>
  <c r="AJ158" i="20"/>
  <c r="AK158" i="20" s="1"/>
  <c r="AJ159" i="20"/>
  <c r="AK159" i="20" s="1"/>
  <c r="AJ160" i="20"/>
  <c r="AK160" i="20" s="1"/>
  <c r="AJ161" i="20"/>
  <c r="AJ162" i="20"/>
  <c r="AJ163" i="20"/>
  <c r="AJ164" i="20"/>
  <c r="AK164" i="20" s="1"/>
  <c r="AJ165" i="20"/>
  <c r="AJ166" i="20"/>
  <c r="AJ167" i="20"/>
  <c r="AJ168" i="20"/>
  <c r="AK168" i="20" s="1"/>
  <c r="AJ169" i="20"/>
  <c r="AJ170" i="20"/>
  <c r="AJ171" i="20"/>
  <c r="AJ172" i="20"/>
  <c r="AK172" i="20" s="1"/>
  <c r="AJ173" i="20"/>
  <c r="AK173" i="20" s="1"/>
  <c r="AJ174" i="20"/>
  <c r="AK174" i="20" s="1"/>
  <c r="AJ175" i="20"/>
  <c r="AK175" i="20" s="1"/>
  <c r="AJ176" i="20"/>
  <c r="AK176" i="20" s="1"/>
  <c r="AJ177" i="20"/>
  <c r="AK177" i="20" s="1"/>
  <c r="AJ178" i="20"/>
  <c r="AK178" i="20" s="1"/>
  <c r="AJ179" i="20"/>
  <c r="AK179" i="20" s="1"/>
  <c r="AJ180" i="20"/>
  <c r="AK180" i="20" s="1"/>
  <c r="AJ181" i="20"/>
  <c r="AJ182" i="20"/>
  <c r="AK182" i="20" s="1"/>
  <c r="AJ183" i="20"/>
  <c r="AK183" i="20" s="1"/>
  <c r="AJ184" i="20"/>
  <c r="AK184" i="20" s="1"/>
  <c r="AJ185" i="20"/>
  <c r="AJ186" i="20"/>
  <c r="AK186" i="20" s="1"/>
  <c r="AJ187" i="20"/>
  <c r="AJ188" i="20"/>
  <c r="AK188" i="20" s="1"/>
  <c r="AJ189" i="20"/>
  <c r="AJ190" i="20"/>
  <c r="AJ191" i="20"/>
  <c r="AJ192" i="20"/>
  <c r="AK192" i="20" s="1"/>
  <c r="AJ193" i="20"/>
  <c r="AK193" i="20" s="1"/>
  <c r="AJ194" i="20"/>
  <c r="AK194" i="20" s="1"/>
  <c r="AJ195" i="20"/>
  <c r="AK195" i="20" s="1"/>
  <c r="AJ196" i="20"/>
  <c r="AK196" i="20" s="1"/>
  <c r="AJ197" i="20"/>
  <c r="AK197" i="20" s="1"/>
  <c r="AJ198" i="20"/>
  <c r="AK198" i="20" s="1"/>
  <c r="AJ199" i="20"/>
  <c r="AJ200" i="20"/>
  <c r="AK200" i="20" s="1"/>
  <c r="AJ201" i="20"/>
  <c r="AJ202" i="20"/>
  <c r="AJ203" i="20"/>
  <c r="AK203" i="20" s="1"/>
  <c r="AJ204" i="20"/>
  <c r="AK204" i="20" s="1"/>
  <c r="AJ205" i="20"/>
  <c r="AK205" i="20" s="1"/>
  <c r="AJ206" i="20"/>
  <c r="AK206" i="20" s="1"/>
  <c r="AJ207" i="20"/>
  <c r="AJ208" i="20"/>
  <c r="AK208" i="20" s="1"/>
  <c r="AJ209" i="20"/>
  <c r="AK209" i="20" s="1"/>
  <c r="AJ210" i="20"/>
  <c r="AJ211" i="20"/>
  <c r="AJ212" i="20"/>
  <c r="AK212" i="20" s="1"/>
  <c r="AJ213" i="20"/>
  <c r="AJ214" i="20"/>
  <c r="AJ215" i="20"/>
  <c r="AK215" i="20" s="1"/>
  <c r="AJ216" i="20"/>
  <c r="AK216" i="20" s="1"/>
  <c r="AJ217" i="20"/>
  <c r="AK217" i="20" s="1"/>
  <c r="AJ218" i="20"/>
  <c r="AJ219" i="20"/>
  <c r="AK219" i="20" s="1"/>
  <c r="AJ220" i="20"/>
  <c r="AK220" i="20" s="1"/>
  <c r="AJ221" i="20"/>
  <c r="AK221" i="20" s="1"/>
  <c r="AJ222" i="20"/>
  <c r="AJ223" i="20"/>
  <c r="AJ224" i="20"/>
  <c r="AK224" i="20" s="1"/>
  <c r="AJ225" i="20"/>
  <c r="AK225" i="20" s="1"/>
  <c r="AJ226" i="20"/>
  <c r="AK226" i="20" s="1"/>
  <c r="AJ227" i="20"/>
  <c r="AK227" i="20" s="1"/>
  <c r="AJ228" i="20"/>
  <c r="AK228" i="20" s="1"/>
  <c r="AJ229" i="20"/>
  <c r="AK229" i="20" s="1"/>
  <c r="AJ230" i="20"/>
  <c r="AK230" i="20" s="1"/>
  <c r="AJ231" i="20"/>
  <c r="AK231" i="20" s="1"/>
  <c r="AJ232" i="20"/>
  <c r="AK232" i="20" s="1"/>
  <c r="AJ233" i="20"/>
  <c r="AK233" i="20" s="1"/>
  <c r="AJ234" i="20"/>
  <c r="AK234" i="20" s="1"/>
  <c r="AJ235" i="20"/>
  <c r="AJ236" i="20"/>
  <c r="AK236" i="20" s="1"/>
  <c r="AJ237" i="20"/>
  <c r="AK237" i="20" s="1"/>
  <c r="AJ238" i="20"/>
  <c r="AK238" i="20" s="1"/>
  <c r="AJ239" i="20"/>
  <c r="AJ240" i="20"/>
  <c r="AK240" i="20" s="1"/>
  <c r="AJ241" i="20"/>
  <c r="AK241" i="20" s="1"/>
  <c r="AJ242" i="20"/>
  <c r="AJ243" i="20"/>
  <c r="AK243" i="20" s="1"/>
  <c r="AJ244" i="20"/>
  <c r="AK244" i="20" s="1"/>
  <c r="AJ245" i="20"/>
  <c r="AJ246" i="20"/>
  <c r="AK246" i="20" s="1"/>
  <c r="AJ247" i="20"/>
  <c r="AJ248" i="20"/>
  <c r="AK248" i="20" s="1"/>
  <c r="AJ249" i="20"/>
  <c r="AK249" i="20" s="1"/>
  <c r="AJ250" i="20"/>
  <c r="AK250" i="20" s="1"/>
  <c r="AJ251" i="20"/>
  <c r="AK251" i="20" s="1"/>
  <c r="AJ252" i="20"/>
  <c r="AK252" i="20" s="1"/>
  <c r="AJ253" i="20"/>
  <c r="AJ254" i="20"/>
  <c r="AK254" i="20" s="1"/>
  <c r="AJ255" i="20"/>
  <c r="AK255" i="20" s="1"/>
  <c r="AJ256" i="20"/>
  <c r="AK256" i="20" s="1"/>
  <c r="AJ257" i="20"/>
  <c r="AK257" i="20" s="1"/>
  <c r="AJ258" i="20"/>
  <c r="AJ259" i="20"/>
  <c r="AJ260" i="20"/>
  <c r="AK260" i="20" s="1"/>
  <c r="AJ261" i="20"/>
  <c r="AJ262" i="20"/>
  <c r="AJ263" i="20"/>
  <c r="AK263" i="20" s="1"/>
  <c r="AJ264" i="20"/>
  <c r="AK264" i="20" s="1"/>
  <c r="AJ265" i="20"/>
  <c r="AK265" i="20" s="1"/>
  <c r="AJ266" i="20"/>
  <c r="AJ267" i="20"/>
  <c r="AK267" i="20" s="1"/>
  <c r="AJ268" i="20"/>
  <c r="AK268" i="20" s="1"/>
  <c r="AJ269" i="20"/>
  <c r="AK269" i="20" s="1"/>
  <c r="AJ270" i="20"/>
  <c r="AK270" i="20" s="1"/>
  <c r="AJ271" i="20"/>
  <c r="AK271" i="20" s="1"/>
  <c r="AJ272" i="20"/>
  <c r="AK272" i="20" s="1"/>
  <c r="AJ273" i="20"/>
  <c r="AK273" i="20" s="1"/>
  <c r="AJ274" i="20"/>
  <c r="AK274" i="20" s="1"/>
  <c r="AJ275" i="20"/>
  <c r="AK275" i="20" s="1"/>
  <c r="AJ276" i="20"/>
  <c r="AK276" i="20" s="1"/>
  <c r="AJ277" i="20"/>
  <c r="AJ278" i="20"/>
  <c r="AK278" i="20" s="1"/>
  <c r="AJ279" i="20"/>
  <c r="AK279" i="20" s="1"/>
  <c r="AJ280" i="20"/>
  <c r="AK280" i="20" s="1"/>
  <c r="AJ281" i="20"/>
  <c r="AK281" i="20" s="1"/>
  <c r="AJ282" i="20"/>
  <c r="AK282" i="20" s="1"/>
  <c r="AJ283" i="20"/>
  <c r="AJ284" i="20"/>
  <c r="AK284" i="20" s="1"/>
  <c r="AJ285" i="20"/>
  <c r="AK285" i="20" s="1"/>
  <c r="AJ286" i="20"/>
  <c r="AK286" i="20" s="1"/>
  <c r="AJ287" i="20"/>
  <c r="AK287" i="20" s="1"/>
  <c r="AJ288" i="20"/>
  <c r="AK288" i="20" s="1"/>
  <c r="AJ289" i="20"/>
  <c r="AK289" i="20" s="1"/>
  <c r="AJ290" i="20"/>
  <c r="AJ291" i="20"/>
  <c r="AK291" i="20" s="1"/>
  <c r="AJ292" i="20"/>
  <c r="AK292" i="20" s="1"/>
  <c r="AJ293" i="20"/>
  <c r="AK293" i="20" s="1"/>
  <c r="AJ294" i="20"/>
  <c r="AK294" i="20" s="1"/>
  <c r="AJ295" i="20"/>
  <c r="AK295" i="20" s="1"/>
  <c r="AJ296" i="20"/>
  <c r="AK296" i="20" s="1"/>
  <c r="AJ297" i="20"/>
  <c r="AK297" i="20" s="1"/>
  <c r="AJ298" i="20"/>
  <c r="AJ299" i="20"/>
  <c r="AJ300" i="20"/>
  <c r="AK300" i="20" s="1"/>
  <c r="AJ301" i="20"/>
  <c r="AJ302" i="20"/>
  <c r="AJ303" i="20"/>
  <c r="AK303" i="20" s="1"/>
  <c r="AJ304" i="20"/>
  <c r="AK304" i="20" s="1"/>
  <c r="AJ305" i="20"/>
  <c r="AJ306" i="20"/>
  <c r="AK306" i="20" s="1"/>
  <c r="AJ307" i="20"/>
  <c r="AJ308" i="20"/>
  <c r="AK308" i="20" s="1"/>
  <c r="AJ309" i="20"/>
  <c r="AK309" i="20" s="1"/>
  <c r="AJ310" i="20"/>
  <c r="AK310" i="20" s="1"/>
  <c r="AJ311" i="20"/>
  <c r="AK311" i="20" s="1"/>
  <c r="AJ312" i="20"/>
  <c r="AK312" i="20" s="1"/>
  <c r="AJ313" i="20"/>
  <c r="AK313" i="20" s="1"/>
  <c r="AJ314" i="20"/>
  <c r="AK314" i="20" s="1"/>
  <c r="AJ315" i="20"/>
  <c r="AK315" i="20" s="1"/>
  <c r="AJ316" i="20"/>
  <c r="AK316" i="20" s="1"/>
  <c r="AJ317" i="20"/>
  <c r="AK317" i="20" s="1"/>
  <c r="AJ318" i="20"/>
  <c r="AK318" i="20" s="1"/>
  <c r="AJ319" i="20"/>
  <c r="AK319" i="20" s="1"/>
  <c r="AJ320" i="20"/>
  <c r="AK320" i="20" s="1"/>
  <c r="AJ321" i="20"/>
  <c r="AK321" i="20" s="1"/>
  <c r="AJ322" i="20"/>
  <c r="AK322" i="20" s="1"/>
  <c r="AJ323" i="20"/>
  <c r="AK323" i="20" s="1"/>
  <c r="AJ324" i="20"/>
  <c r="AK324" i="20" s="1"/>
  <c r="AJ325" i="20"/>
  <c r="AK325" i="20" s="1"/>
  <c r="AJ326" i="20"/>
  <c r="AJ327" i="20"/>
  <c r="AK327" i="20" s="1"/>
  <c r="AJ328" i="20"/>
  <c r="AK328" i="20" s="1"/>
  <c r="AJ329" i="20"/>
  <c r="AK329" i="20" s="1"/>
  <c r="AJ330" i="20"/>
  <c r="AK330" i="20" s="1"/>
  <c r="AJ331" i="20"/>
  <c r="AK331" i="20" s="1"/>
  <c r="AJ332" i="20"/>
  <c r="AK332" i="20" s="1"/>
  <c r="AJ333" i="20"/>
  <c r="AK333" i="20" s="1"/>
  <c r="AJ334" i="20"/>
  <c r="AJ335" i="20"/>
  <c r="AJ336" i="20"/>
  <c r="AK336" i="20" s="1"/>
  <c r="AJ337" i="20"/>
  <c r="AK337" i="20" s="1"/>
  <c r="AJ338" i="20"/>
  <c r="AK338" i="20" s="1"/>
  <c r="AJ339" i="20"/>
  <c r="AK339" i="20" s="1"/>
  <c r="AJ340" i="20"/>
  <c r="AK340" i="20" s="1"/>
  <c r="AJ341" i="20"/>
  <c r="AK341" i="20" s="1"/>
  <c r="AJ342" i="20"/>
  <c r="AK342" i="20" s="1"/>
  <c r="AJ343" i="20"/>
  <c r="AK343" i="20" s="1"/>
  <c r="AJ344" i="20"/>
  <c r="AK344" i="20" s="1"/>
  <c r="AJ345" i="20"/>
  <c r="AJ346" i="20"/>
  <c r="AJ347" i="20"/>
  <c r="AK347" i="20" s="1"/>
  <c r="AJ348" i="20"/>
  <c r="AK348" i="20" s="1"/>
  <c r="AJ349" i="20"/>
  <c r="AK349" i="20" s="1"/>
  <c r="AJ350" i="20"/>
  <c r="AJ351" i="20"/>
  <c r="AK351" i="20" s="1"/>
  <c r="AJ352" i="20"/>
  <c r="AK352" i="20" s="1"/>
  <c r="AJ353" i="20"/>
  <c r="AJ354" i="20"/>
  <c r="AJ355" i="20"/>
  <c r="AJ356" i="20"/>
  <c r="AK356" i="20" s="1"/>
  <c r="AJ357" i="20"/>
  <c r="AK357" i="20" s="1"/>
  <c r="AJ358" i="20"/>
  <c r="AJ359" i="20"/>
  <c r="AK359" i="20" s="1"/>
  <c r="AJ360" i="20"/>
  <c r="AK360" i="20" s="1"/>
  <c r="AJ361" i="20"/>
  <c r="AJ362" i="20"/>
  <c r="AK362" i="20" s="1"/>
  <c r="AJ363" i="20"/>
  <c r="AJ364" i="20"/>
  <c r="AK364" i="20" s="1"/>
  <c r="AJ365" i="20"/>
  <c r="AK365" i="20" s="1"/>
  <c r="AJ366" i="20"/>
  <c r="AK366" i="20" s="1"/>
  <c r="AJ367" i="20"/>
  <c r="AK367" i="20" s="1"/>
  <c r="AJ368" i="20"/>
  <c r="AK368" i="20" s="1"/>
  <c r="AJ369" i="20"/>
  <c r="AK369" i="20" s="1"/>
  <c r="AJ370" i="20"/>
  <c r="AK370" i="20" s="1"/>
  <c r="AJ371" i="20"/>
  <c r="AK371" i="20" s="1"/>
  <c r="AJ372" i="20"/>
  <c r="AK372" i="20" s="1"/>
  <c r="AJ373" i="20"/>
  <c r="AJ374" i="20"/>
  <c r="AJ375" i="20"/>
  <c r="AJ376" i="20"/>
  <c r="AK376" i="20" s="1"/>
  <c r="AJ377" i="20"/>
  <c r="AK377" i="20" s="1"/>
  <c r="AJ378" i="20"/>
  <c r="AK378" i="20" s="1"/>
  <c r="AJ379" i="20"/>
  <c r="AJ380" i="20"/>
  <c r="AK380" i="20" s="1"/>
  <c r="AJ381" i="20"/>
  <c r="AK381" i="20" s="1"/>
  <c r="AJ382" i="20"/>
  <c r="AK382" i="20" s="1"/>
  <c r="AJ383" i="20"/>
  <c r="AK383" i="20" s="1"/>
  <c r="AJ384" i="20"/>
  <c r="AK384" i="20" s="1"/>
  <c r="AJ385" i="20"/>
  <c r="AK385" i="20" s="1"/>
  <c r="AJ386" i="20"/>
  <c r="AK386" i="20" s="1"/>
  <c r="AJ387" i="20"/>
  <c r="AK387" i="20" s="1"/>
  <c r="AJ388" i="20"/>
  <c r="AK388" i="20" s="1"/>
  <c r="AJ389" i="20"/>
  <c r="AJ390" i="20"/>
  <c r="AK390" i="20" s="1"/>
  <c r="AJ391" i="20"/>
  <c r="AK391" i="20" s="1"/>
  <c r="AJ392" i="20"/>
  <c r="AK392" i="20" s="1"/>
  <c r="AJ393" i="20"/>
  <c r="AJ394" i="20"/>
  <c r="AJ395" i="20"/>
  <c r="AK395" i="20" s="1"/>
  <c r="AJ396" i="20"/>
  <c r="AK396" i="20" s="1"/>
  <c r="AJ397" i="20"/>
  <c r="AK397" i="20" s="1"/>
  <c r="AJ398" i="20"/>
  <c r="AK398" i="20" s="1"/>
  <c r="AJ399" i="20"/>
  <c r="AK399" i="20" s="1"/>
  <c r="AJ400" i="20"/>
  <c r="AK400" i="20" s="1"/>
  <c r="AJ401" i="20"/>
  <c r="AK401" i="20" s="1"/>
  <c r="AJ402" i="20"/>
  <c r="AK402" i="20" s="1"/>
  <c r="AJ403" i="20"/>
  <c r="AK403" i="20" s="1"/>
  <c r="AJ404" i="20"/>
  <c r="AK404" i="20" s="1"/>
  <c r="AJ405" i="20"/>
  <c r="AK405" i="20" s="1"/>
  <c r="AJ406" i="20"/>
  <c r="AK406" i="20" s="1"/>
  <c r="AJ407" i="20"/>
  <c r="AK407" i="20" s="1"/>
  <c r="AJ408" i="20"/>
  <c r="AK408" i="20" s="1"/>
  <c r="AJ409" i="20"/>
  <c r="AK409" i="20" s="1"/>
  <c r="AJ410" i="20"/>
  <c r="AK410" i="20" s="1"/>
  <c r="AJ411" i="20"/>
  <c r="AK411" i="20" s="1"/>
  <c r="AJ412" i="20"/>
  <c r="AK412" i="20" s="1"/>
  <c r="AJ413" i="20"/>
  <c r="AK413" i="20" s="1"/>
  <c r="AJ414" i="20"/>
  <c r="AK414" i="20" s="1"/>
  <c r="AJ415" i="20"/>
  <c r="AK415" i="20" s="1"/>
  <c r="AJ416" i="20"/>
  <c r="AK416" i="20" s="1"/>
  <c r="AJ417" i="20"/>
  <c r="AJ418" i="20"/>
  <c r="AK418" i="20" s="1"/>
  <c r="AJ419" i="20"/>
  <c r="AK419" i="20" s="1"/>
  <c r="AJ420" i="20"/>
  <c r="AK420" i="20" s="1"/>
  <c r="AJ421" i="20"/>
  <c r="AK421" i="20" s="1"/>
  <c r="AJ422" i="20"/>
  <c r="AK422" i="20" s="1"/>
  <c r="AJ423" i="20"/>
  <c r="AJ424" i="20"/>
  <c r="AK424" i="20" s="1"/>
  <c r="AJ425" i="20"/>
  <c r="AK425" i="20" s="1"/>
  <c r="AJ426" i="20"/>
  <c r="AK426" i="20" s="1"/>
  <c r="AJ427" i="20"/>
  <c r="AJ428" i="20"/>
  <c r="AK428" i="20" s="1"/>
  <c r="AJ429" i="20"/>
  <c r="AK429" i="20" s="1"/>
  <c r="AJ430" i="20"/>
  <c r="AK430" i="20" s="1"/>
  <c r="AJ431" i="20"/>
  <c r="AK431" i="20" s="1"/>
  <c r="AJ432" i="20"/>
  <c r="AK432" i="20" s="1"/>
  <c r="AJ433" i="20"/>
  <c r="AK433" i="20" s="1"/>
  <c r="AJ434" i="20"/>
  <c r="AK434" i="20" s="1"/>
  <c r="AJ435" i="20"/>
  <c r="AK435" i="20" s="1"/>
  <c r="AJ436" i="20"/>
  <c r="AK436" i="20" s="1"/>
  <c r="AJ437" i="20"/>
  <c r="AK437" i="20" s="1"/>
  <c r="AJ438" i="20"/>
  <c r="AK438" i="20" s="1"/>
  <c r="AJ439" i="20"/>
  <c r="AK439" i="20" s="1"/>
  <c r="AJ440" i="20"/>
  <c r="AK440" i="20" s="1"/>
  <c r="AJ441" i="20"/>
  <c r="AK441" i="20" s="1"/>
  <c r="AJ442" i="20"/>
  <c r="AK442" i="20" s="1"/>
  <c r="AJ443" i="20"/>
  <c r="AJ444" i="20"/>
  <c r="AK444" i="20" s="1"/>
  <c r="AJ445" i="20"/>
  <c r="AJ446" i="20"/>
  <c r="AK446" i="20" s="1"/>
  <c r="AJ447" i="20"/>
  <c r="AK447" i="20" s="1"/>
  <c r="AJ448" i="20"/>
  <c r="AK448" i="20" s="1"/>
  <c r="AJ449" i="20"/>
  <c r="AK449" i="20" s="1"/>
  <c r="AJ450" i="20"/>
  <c r="AJ451" i="20"/>
  <c r="AK451" i="20" s="1"/>
  <c r="AJ467" i="20"/>
  <c r="AK467" i="20" s="1"/>
  <c r="AJ468" i="20"/>
  <c r="AK468" i="20" s="1"/>
  <c r="AJ469" i="20"/>
  <c r="AK469" i="20" s="1"/>
  <c r="AJ470" i="20"/>
  <c r="AJ471" i="20"/>
  <c r="AK471" i="20" s="1"/>
  <c r="AJ472" i="20"/>
  <c r="AJ473" i="20"/>
  <c r="AK473" i="20" s="1"/>
  <c r="AJ2" i="20"/>
  <c r="AK2" i="20" s="1"/>
  <c r="AP3" i="20"/>
  <c r="K4" i="14" s="1"/>
  <c r="AP4" i="20"/>
  <c r="K5" i="14" s="1"/>
  <c r="AP5" i="20"/>
  <c r="K6" i="14" s="1"/>
  <c r="AP6" i="20"/>
  <c r="K7" i="14" s="1"/>
  <c r="AP7" i="20"/>
  <c r="K8" i="14" s="1"/>
  <c r="AP8" i="20"/>
  <c r="K9" i="14" s="1"/>
  <c r="AP9" i="20"/>
  <c r="K10" i="14" s="1"/>
  <c r="AP10" i="20"/>
  <c r="K11" i="14" s="1"/>
  <c r="AP11" i="20"/>
  <c r="K12" i="14" s="1"/>
  <c r="AP12" i="20"/>
  <c r="K13" i="14" s="1"/>
  <c r="AP13" i="20"/>
  <c r="K14" i="14" s="1"/>
  <c r="AP14" i="20"/>
  <c r="K15" i="14" s="1"/>
  <c r="AP15" i="20"/>
  <c r="K16" i="14" s="1"/>
  <c r="AP16" i="20"/>
  <c r="K17" i="14" s="1"/>
  <c r="AP17" i="20"/>
  <c r="K18" i="14" s="1"/>
  <c r="AP18" i="20"/>
  <c r="K25" i="14" s="1"/>
  <c r="AP19" i="20"/>
  <c r="AP20" i="20"/>
  <c r="AP21" i="20"/>
  <c r="AP22" i="20"/>
  <c r="AP23" i="20"/>
  <c r="AP24" i="20"/>
  <c r="AP25" i="20"/>
  <c r="AP26" i="20"/>
  <c r="K30" i="14" s="1"/>
  <c r="AP27" i="20"/>
  <c r="AP28" i="20"/>
  <c r="AP29" i="20"/>
  <c r="AP30" i="20"/>
  <c r="AP31" i="20"/>
  <c r="AP32" i="20"/>
  <c r="AP33" i="20"/>
  <c r="AP34" i="20"/>
  <c r="AP35" i="20"/>
  <c r="K36" i="14" s="1"/>
  <c r="AP36" i="20"/>
  <c r="K37" i="14" s="1"/>
  <c r="AP37" i="20"/>
  <c r="K38" i="14" s="1"/>
  <c r="AP38" i="20"/>
  <c r="K39" i="14" s="1"/>
  <c r="AP39" i="20"/>
  <c r="K40" i="14" s="1"/>
  <c r="AP40" i="20"/>
  <c r="K41" i="14" s="1"/>
  <c r="AP41" i="20"/>
  <c r="K42" i="14" s="1"/>
  <c r="AP42" i="20"/>
  <c r="K43" i="14" s="1"/>
  <c r="AP43" i="20"/>
  <c r="K44" i="14" s="1"/>
  <c r="AP44" i="20"/>
  <c r="K45" i="14" s="1"/>
  <c r="AP45" i="20"/>
  <c r="K46" i="14" s="1"/>
  <c r="AP46" i="20"/>
  <c r="K47" i="14" s="1"/>
  <c r="AP47" i="20"/>
  <c r="K48" i="14" s="1"/>
  <c r="AP48" i="20"/>
  <c r="K49" i="14" s="1"/>
  <c r="AP49" i="20"/>
  <c r="K50" i="14" s="1"/>
  <c r="AP50" i="20"/>
  <c r="K51" i="14" s="1"/>
  <c r="AP51" i="20"/>
  <c r="K52" i="14" s="1"/>
  <c r="AP52" i="20"/>
  <c r="K53" i="14" s="1"/>
  <c r="AP53" i="20"/>
  <c r="K54" i="14" s="1"/>
  <c r="AP54" i="20"/>
  <c r="K55" i="14" s="1"/>
  <c r="AP55" i="20"/>
  <c r="K56" i="14" s="1"/>
  <c r="AP56" i="20"/>
  <c r="K57" i="14" s="1"/>
  <c r="AP57" i="20"/>
  <c r="K58" i="14" s="1"/>
  <c r="AP58" i="20"/>
  <c r="K59" i="14" s="1"/>
  <c r="AP59" i="20"/>
  <c r="K60" i="14" s="1"/>
  <c r="AP60" i="20"/>
  <c r="K61" i="14" s="1"/>
  <c r="AP61" i="20"/>
  <c r="K62" i="14" s="1"/>
  <c r="AP62" i="20"/>
  <c r="K63" i="14" s="1"/>
  <c r="AP63" i="20"/>
  <c r="K64" i="14" s="1"/>
  <c r="AP64" i="20"/>
  <c r="K65" i="14" s="1"/>
  <c r="AP65" i="20"/>
  <c r="K66" i="14" s="1"/>
  <c r="AP66" i="20"/>
  <c r="K67" i="14" s="1"/>
  <c r="AP67" i="20"/>
  <c r="K68" i="14" s="1"/>
  <c r="AP68" i="20"/>
  <c r="K69" i="14" s="1"/>
  <c r="AP69" i="20"/>
  <c r="K70" i="14" s="1"/>
  <c r="AP70" i="20"/>
  <c r="K71" i="14" s="1"/>
  <c r="AP71" i="20"/>
  <c r="K72" i="14" s="1"/>
  <c r="AP72" i="20"/>
  <c r="K73" i="14" s="1"/>
  <c r="AP73" i="20"/>
  <c r="K74" i="14" s="1"/>
  <c r="AP74" i="20"/>
  <c r="K75" i="14" s="1"/>
  <c r="AP75" i="20"/>
  <c r="K76" i="14" s="1"/>
  <c r="AP76" i="20"/>
  <c r="K77" i="14" s="1"/>
  <c r="AP77" i="20"/>
  <c r="K78" i="14" s="1"/>
  <c r="AP78" i="20"/>
  <c r="K79" i="14" s="1"/>
  <c r="AP79" i="20"/>
  <c r="K80" i="14" s="1"/>
  <c r="AP80" i="20"/>
  <c r="K81" i="14" s="1"/>
  <c r="AP81" i="20"/>
  <c r="K82" i="14" s="1"/>
  <c r="AP82" i="20"/>
  <c r="K83" i="14" s="1"/>
  <c r="AP83" i="20"/>
  <c r="K84" i="14" s="1"/>
  <c r="AP84" i="20"/>
  <c r="K85" i="14" s="1"/>
  <c r="AP85" i="20"/>
  <c r="K86" i="14" s="1"/>
  <c r="AP86" i="20"/>
  <c r="K87" i="14" s="1"/>
  <c r="AP87" i="20"/>
  <c r="K88" i="14" s="1"/>
  <c r="AP88" i="20"/>
  <c r="K89" i="14" s="1"/>
  <c r="AP89" i="20"/>
  <c r="K90" i="14" s="1"/>
  <c r="AP90" i="20"/>
  <c r="K91" i="14" s="1"/>
  <c r="AP91" i="20"/>
  <c r="K92" i="14" s="1"/>
  <c r="AP92" i="20"/>
  <c r="K93" i="14" s="1"/>
  <c r="AP93" i="20"/>
  <c r="K94" i="14" s="1"/>
  <c r="AP94" i="20"/>
  <c r="K95" i="14" s="1"/>
  <c r="AP95" i="20"/>
  <c r="K96" i="14" s="1"/>
  <c r="AP96" i="20"/>
  <c r="K97" i="14" s="1"/>
  <c r="AP97" i="20"/>
  <c r="K98" i="14" s="1"/>
  <c r="AP98" i="20"/>
  <c r="K99" i="14" s="1"/>
  <c r="AP99" i="20"/>
  <c r="K100" i="14" s="1"/>
  <c r="AP100" i="20"/>
  <c r="K101" i="14" s="1"/>
  <c r="AP101" i="20"/>
  <c r="K102" i="14" s="1"/>
  <c r="AP102" i="20"/>
  <c r="K103" i="14" s="1"/>
  <c r="AP103" i="20"/>
  <c r="K104" i="14" s="1"/>
  <c r="AP104" i="20"/>
  <c r="K105" i="14" s="1"/>
  <c r="AP105" i="20"/>
  <c r="K106" i="14" s="1"/>
  <c r="AP106" i="20"/>
  <c r="K107" i="14" s="1"/>
  <c r="AP107" i="20"/>
  <c r="K108" i="14" s="1"/>
  <c r="AP108" i="20"/>
  <c r="K109" i="14" s="1"/>
  <c r="AP109" i="20"/>
  <c r="K110" i="14" s="1"/>
  <c r="AP110" i="20"/>
  <c r="K111" i="14" s="1"/>
  <c r="AP111" i="20"/>
  <c r="K112" i="14" s="1"/>
  <c r="AP112" i="20"/>
  <c r="K113" i="14" s="1"/>
  <c r="AP113" i="20"/>
  <c r="K114" i="14" s="1"/>
  <c r="AP114" i="20"/>
  <c r="K115" i="14" s="1"/>
  <c r="AP115" i="20"/>
  <c r="K116" i="14" s="1"/>
  <c r="AP116" i="20"/>
  <c r="K117" i="14" s="1"/>
  <c r="AP117" i="20"/>
  <c r="K118" i="14" s="1"/>
  <c r="AP118" i="20"/>
  <c r="K119" i="14" s="1"/>
  <c r="AP119" i="20"/>
  <c r="K120" i="14" s="1"/>
  <c r="AP120" i="20"/>
  <c r="K121" i="14" s="1"/>
  <c r="AP121" i="20"/>
  <c r="K122" i="14" s="1"/>
  <c r="AP122" i="20"/>
  <c r="K123" i="14" s="1"/>
  <c r="AP123" i="20"/>
  <c r="K124" i="14" s="1"/>
  <c r="AP124" i="20"/>
  <c r="K125" i="14" s="1"/>
  <c r="AP125" i="20"/>
  <c r="K126" i="14" s="1"/>
  <c r="AP126" i="20"/>
  <c r="K127" i="14" s="1"/>
  <c r="AP127" i="20"/>
  <c r="K128" i="14" s="1"/>
  <c r="AP128" i="20"/>
  <c r="K129" i="14" s="1"/>
  <c r="AP129" i="20"/>
  <c r="K130" i="14" s="1"/>
  <c r="AP130" i="20"/>
  <c r="K131" i="14" s="1"/>
  <c r="AP131" i="20"/>
  <c r="K132" i="14" s="1"/>
  <c r="AP132" i="20"/>
  <c r="K133" i="14" s="1"/>
  <c r="AP133" i="20"/>
  <c r="K134" i="14" s="1"/>
  <c r="AP134" i="20"/>
  <c r="K135" i="14" s="1"/>
  <c r="AP135" i="20"/>
  <c r="K136" i="14" s="1"/>
  <c r="AP136" i="20"/>
  <c r="K137" i="14" s="1"/>
  <c r="AP137" i="20"/>
  <c r="K138" i="14" s="1"/>
  <c r="AP138" i="20"/>
  <c r="K139" i="14" s="1"/>
  <c r="AP139" i="20"/>
  <c r="K140" i="14" s="1"/>
  <c r="AP140" i="20"/>
  <c r="K141" i="14" s="1"/>
  <c r="AP141" i="20"/>
  <c r="K142" i="14" s="1"/>
  <c r="AP142" i="20"/>
  <c r="K143" i="14" s="1"/>
  <c r="AP143" i="20"/>
  <c r="K144" i="14" s="1"/>
  <c r="AP144" i="20"/>
  <c r="K145" i="14" s="1"/>
  <c r="AP145" i="20"/>
  <c r="K146" i="14" s="1"/>
  <c r="AP146" i="20"/>
  <c r="K147" i="14" s="1"/>
  <c r="AP147" i="20"/>
  <c r="K148" i="14" s="1"/>
  <c r="AP148" i="20"/>
  <c r="K149" i="14" s="1"/>
  <c r="AP149" i="20"/>
  <c r="K150" i="14" s="1"/>
  <c r="AP150" i="20"/>
  <c r="K151" i="14" s="1"/>
  <c r="AP151" i="20"/>
  <c r="K152" i="14" s="1"/>
  <c r="AP152" i="20"/>
  <c r="K153" i="14" s="1"/>
  <c r="AP153" i="20"/>
  <c r="K154" i="14" s="1"/>
  <c r="AP154" i="20"/>
  <c r="K155" i="14" s="1"/>
  <c r="AP155" i="20"/>
  <c r="K156" i="14" s="1"/>
  <c r="AP156" i="20"/>
  <c r="K157" i="14" s="1"/>
  <c r="AP157" i="20"/>
  <c r="K158" i="14" s="1"/>
  <c r="AP158" i="20"/>
  <c r="K159" i="14" s="1"/>
  <c r="AP159" i="20"/>
  <c r="K160" i="14" s="1"/>
  <c r="AP160" i="20"/>
  <c r="K161" i="14" s="1"/>
  <c r="AP161" i="20"/>
  <c r="K162" i="14" s="1"/>
  <c r="AP162" i="20"/>
  <c r="K163" i="14" s="1"/>
  <c r="AP163" i="20"/>
  <c r="K164" i="14" s="1"/>
  <c r="AP164" i="20"/>
  <c r="K165" i="14" s="1"/>
  <c r="AP165" i="20"/>
  <c r="K166" i="14" s="1"/>
  <c r="AP166" i="20"/>
  <c r="K167" i="14" s="1"/>
  <c r="AP167" i="20"/>
  <c r="K168" i="14" s="1"/>
  <c r="AP168" i="20"/>
  <c r="K169" i="14" s="1"/>
  <c r="AP169" i="20"/>
  <c r="K170" i="14" s="1"/>
  <c r="AP170" i="20"/>
  <c r="K171" i="14" s="1"/>
  <c r="AP171" i="20"/>
  <c r="K172" i="14" s="1"/>
  <c r="AP172" i="20"/>
  <c r="K173" i="14" s="1"/>
  <c r="AP173" i="20"/>
  <c r="K174" i="14" s="1"/>
  <c r="AP174" i="20"/>
  <c r="K175" i="14" s="1"/>
  <c r="AP175" i="20"/>
  <c r="K176" i="14" s="1"/>
  <c r="AP176" i="20"/>
  <c r="K177" i="14" s="1"/>
  <c r="AP177" i="20"/>
  <c r="K178" i="14" s="1"/>
  <c r="AP178" i="20"/>
  <c r="K179" i="14" s="1"/>
  <c r="AP179" i="20"/>
  <c r="K180" i="14" s="1"/>
  <c r="AP180" i="20"/>
  <c r="K181" i="14" s="1"/>
  <c r="AP181" i="20"/>
  <c r="K182" i="14" s="1"/>
  <c r="AP182" i="20"/>
  <c r="K183" i="14" s="1"/>
  <c r="AP183" i="20"/>
  <c r="K184" i="14" s="1"/>
  <c r="AP184" i="20"/>
  <c r="K185" i="14" s="1"/>
  <c r="AP185" i="20"/>
  <c r="K186" i="14" s="1"/>
  <c r="AP186" i="20"/>
  <c r="K187" i="14" s="1"/>
  <c r="AP187" i="20"/>
  <c r="K188" i="14" s="1"/>
  <c r="AP188" i="20"/>
  <c r="K189" i="14" s="1"/>
  <c r="AP189" i="20"/>
  <c r="K190" i="14" s="1"/>
  <c r="AP190" i="20"/>
  <c r="K191" i="14" s="1"/>
  <c r="AP191" i="20"/>
  <c r="K192" i="14" s="1"/>
  <c r="AP192" i="20"/>
  <c r="K193" i="14" s="1"/>
  <c r="AP193" i="20"/>
  <c r="K194" i="14" s="1"/>
  <c r="AP194" i="20"/>
  <c r="K195" i="14" s="1"/>
  <c r="AP195" i="20"/>
  <c r="K196" i="14" s="1"/>
  <c r="AP196" i="20"/>
  <c r="K197" i="14" s="1"/>
  <c r="AP197" i="20"/>
  <c r="K198" i="14" s="1"/>
  <c r="AP198" i="20"/>
  <c r="K199" i="14" s="1"/>
  <c r="AP199" i="20"/>
  <c r="K200" i="14" s="1"/>
  <c r="AP200" i="20"/>
  <c r="K201" i="14" s="1"/>
  <c r="AP201" i="20"/>
  <c r="K202" i="14" s="1"/>
  <c r="AP202" i="20"/>
  <c r="K203" i="14" s="1"/>
  <c r="AP203" i="20"/>
  <c r="K204" i="14" s="1"/>
  <c r="AP204" i="20"/>
  <c r="K205" i="14" s="1"/>
  <c r="AP205" i="20"/>
  <c r="K206" i="14" s="1"/>
  <c r="AP206" i="20"/>
  <c r="K207" i="14" s="1"/>
  <c r="AP207" i="20"/>
  <c r="K208" i="14" s="1"/>
  <c r="AP208" i="20"/>
  <c r="K209" i="14" s="1"/>
  <c r="AP209" i="20"/>
  <c r="K210" i="14" s="1"/>
  <c r="AP210" i="20"/>
  <c r="K211" i="14" s="1"/>
  <c r="AP211" i="20"/>
  <c r="K212" i="14" s="1"/>
  <c r="AP212" i="20"/>
  <c r="K213" i="14" s="1"/>
  <c r="AP213" i="20"/>
  <c r="K214" i="14" s="1"/>
  <c r="AP214" i="20"/>
  <c r="K215" i="14" s="1"/>
  <c r="AP215" i="20"/>
  <c r="K216" i="14" s="1"/>
  <c r="AP216" i="20"/>
  <c r="K217" i="14" s="1"/>
  <c r="AP217" i="20"/>
  <c r="K218" i="14" s="1"/>
  <c r="AP218" i="20"/>
  <c r="K219" i="14" s="1"/>
  <c r="AP219" i="20"/>
  <c r="K220" i="14" s="1"/>
  <c r="AP220" i="20"/>
  <c r="K221" i="14" s="1"/>
  <c r="AP221" i="20"/>
  <c r="K222" i="14" s="1"/>
  <c r="AP222" i="20"/>
  <c r="K223" i="14" s="1"/>
  <c r="AP223" i="20"/>
  <c r="K224" i="14" s="1"/>
  <c r="AP224" i="20"/>
  <c r="K225" i="14" s="1"/>
  <c r="AP225" i="20"/>
  <c r="K226" i="14" s="1"/>
  <c r="AP226" i="20"/>
  <c r="K227" i="14" s="1"/>
  <c r="AP227" i="20"/>
  <c r="K228" i="14" s="1"/>
  <c r="AP228" i="20"/>
  <c r="K229" i="14" s="1"/>
  <c r="AP229" i="20"/>
  <c r="K230" i="14" s="1"/>
  <c r="AP230" i="20"/>
  <c r="K231" i="14" s="1"/>
  <c r="AP231" i="20"/>
  <c r="K232" i="14" s="1"/>
  <c r="AP232" i="20"/>
  <c r="K233" i="14" s="1"/>
  <c r="AP233" i="20"/>
  <c r="K234" i="14" s="1"/>
  <c r="AP234" i="20"/>
  <c r="K235" i="14" s="1"/>
  <c r="AP235" i="20"/>
  <c r="K236" i="14" s="1"/>
  <c r="AP236" i="20"/>
  <c r="K237" i="14" s="1"/>
  <c r="AP237" i="20"/>
  <c r="K238" i="14" s="1"/>
  <c r="AP238" i="20"/>
  <c r="K239" i="14" s="1"/>
  <c r="AP239" i="20"/>
  <c r="K240" i="14" s="1"/>
  <c r="AP240" i="20"/>
  <c r="K241" i="14" s="1"/>
  <c r="AP241" i="20"/>
  <c r="K242" i="14" s="1"/>
  <c r="AP242" i="20"/>
  <c r="K243" i="14" s="1"/>
  <c r="AP243" i="20"/>
  <c r="K244" i="14" s="1"/>
  <c r="AP244" i="20"/>
  <c r="K245" i="14" s="1"/>
  <c r="AP245" i="20"/>
  <c r="K246" i="14" s="1"/>
  <c r="AP246" i="20"/>
  <c r="K247" i="14" s="1"/>
  <c r="AP247" i="20"/>
  <c r="K248" i="14" s="1"/>
  <c r="AP248" i="20"/>
  <c r="K249" i="14" s="1"/>
  <c r="AP249" i="20"/>
  <c r="K250" i="14" s="1"/>
  <c r="AP250" i="20"/>
  <c r="K251" i="14" s="1"/>
  <c r="AP251" i="20"/>
  <c r="K252" i="14" s="1"/>
  <c r="AP252" i="20"/>
  <c r="K253" i="14" s="1"/>
  <c r="AP253" i="20"/>
  <c r="K254" i="14" s="1"/>
  <c r="AP254" i="20"/>
  <c r="K255" i="14" s="1"/>
  <c r="AP255" i="20"/>
  <c r="K256" i="14" s="1"/>
  <c r="AP256" i="20"/>
  <c r="K257" i="14" s="1"/>
  <c r="AP257" i="20"/>
  <c r="K258" i="14" s="1"/>
  <c r="AP258" i="20"/>
  <c r="K259" i="14" s="1"/>
  <c r="AP259" i="20"/>
  <c r="K260" i="14" s="1"/>
  <c r="AP260" i="20"/>
  <c r="K261" i="14" s="1"/>
  <c r="AP261" i="20"/>
  <c r="K262" i="14" s="1"/>
  <c r="AP262" i="20"/>
  <c r="K263" i="14" s="1"/>
  <c r="AP263" i="20"/>
  <c r="K264" i="14" s="1"/>
  <c r="AP264" i="20"/>
  <c r="K265" i="14" s="1"/>
  <c r="AP265" i="20"/>
  <c r="K266" i="14" s="1"/>
  <c r="AP266" i="20"/>
  <c r="K267" i="14" s="1"/>
  <c r="AP267" i="20"/>
  <c r="K268" i="14" s="1"/>
  <c r="AP268" i="20"/>
  <c r="K269" i="14" s="1"/>
  <c r="AP269" i="20"/>
  <c r="K270" i="14" s="1"/>
  <c r="AP270" i="20"/>
  <c r="K271" i="14" s="1"/>
  <c r="AP271" i="20"/>
  <c r="K272" i="14" s="1"/>
  <c r="AP272" i="20"/>
  <c r="K273" i="14" s="1"/>
  <c r="AP273" i="20"/>
  <c r="K274" i="14" s="1"/>
  <c r="AP274" i="20"/>
  <c r="K275" i="14" s="1"/>
  <c r="AP275" i="20"/>
  <c r="K276" i="14" s="1"/>
  <c r="AP276" i="20"/>
  <c r="K277" i="14" s="1"/>
  <c r="AP277" i="20"/>
  <c r="K278" i="14" s="1"/>
  <c r="AP278" i="20"/>
  <c r="K279" i="14" s="1"/>
  <c r="AP279" i="20"/>
  <c r="K280" i="14" s="1"/>
  <c r="AP280" i="20"/>
  <c r="K281" i="14" s="1"/>
  <c r="AP281" i="20"/>
  <c r="K282" i="14" s="1"/>
  <c r="AP282" i="20"/>
  <c r="K283" i="14" s="1"/>
  <c r="AP283" i="20"/>
  <c r="K284" i="14" s="1"/>
  <c r="AP284" i="20"/>
  <c r="K285" i="14" s="1"/>
  <c r="AP285" i="20"/>
  <c r="K286" i="14" s="1"/>
  <c r="AP286" i="20"/>
  <c r="K287" i="14" s="1"/>
  <c r="AP287" i="20"/>
  <c r="K288" i="14" s="1"/>
  <c r="AP288" i="20"/>
  <c r="K289" i="14" s="1"/>
  <c r="AP289" i="20"/>
  <c r="K290" i="14" s="1"/>
  <c r="AP290" i="20"/>
  <c r="K291" i="14" s="1"/>
  <c r="AP291" i="20"/>
  <c r="K292" i="14" s="1"/>
  <c r="AP292" i="20"/>
  <c r="K293" i="14" s="1"/>
  <c r="AP293" i="20"/>
  <c r="K294" i="14" s="1"/>
  <c r="AP294" i="20"/>
  <c r="K295" i="14" s="1"/>
  <c r="AP295" i="20"/>
  <c r="K296" i="14" s="1"/>
  <c r="AP296" i="20"/>
  <c r="K297" i="14" s="1"/>
  <c r="AP297" i="20"/>
  <c r="K298" i="14" s="1"/>
  <c r="AP298" i="20"/>
  <c r="K299" i="14" s="1"/>
  <c r="AP299" i="20"/>
  <c r="K300" i="14" s="1"/>
  <c r="AP300" i="20"/>
  <c r="K301" i="14" s="1"/>
  <c r="AP301" i="20"/>
  <c r="K302" i="14" s="1"/>
  <c r="AP302" i="20"/>
  <c r="K303" i="14" s="1"/>
  <c r="AP303" i="20"/>
  <c r="K304" i="14" s="1"/>
  <c r="AP304" i="20"/>
  <c r="K305" i="14" s="1"/>
  <c r="AP305" i="20"/>
  <c r="K306" i="14" s="1"/>
  <c r="AP306" i="20"/>
  <c r="K307" i="14" s="1"/>
  <c r="AP307" i="20"/>
  <c r="K308" i="14" s="1"/>
  <c r="AP308" i="20"/>
  <c r="K309" i="14" s="1"/>
  <c r="AP309" i="20"/>
  <c r="K310" i="14" s="1"/>
  <c r="AP310" i="20"/>
  <c r="K311" i="14" s="1"/>
  <c r="AP311" i="20"/>
  <c r="K312" i="14" s="1"/>
  <c r="AP312" i="20"/>
  <c r="K313" i="14" s="1"/>
  <c r="AP313" i="20"/>
  <c r="K314" i="14" s="1"/>
  <c r="AP314" i="20"/>
  <c r="K315" i="14" s="1"/>
  <c r="AP315" i="20"/>
  <c r="K316" i="14" s="1"/>
  <c r="AP316" i="20"/>
  <c r="K317" i="14" s="1"/>
  <c r="AP317" i="20"/>
  <c r="K318" i="14" s="1"/>
  <c r="AP318" i="20"/>
  <c r="K319" i="14" s="1"/>
  <c r="AP319" i="20"/>
  <c r="K320" i="14" s="1"/>
  <c r="AP320" i="20"/>
  <c r="K321" i="14" s="1"/>
  <c r="AP321" i="20"/>
  <c r="K322" i="14" s="1"/>
  <c r="AP322" i="20"/>
  <c r="K323" i="14" s="1"/>
  <c r="AP323" i="20"/>
  <c r="K324" i="14" s="1"/>
  <c r="AP324" i="20"/>
  <c r="K325" i="14" s="1"/>
  <c r="AP325" i="20"/>
  <c r="K326" i="14" s="1"/>
  <c r="AP326" i="20"/>
  <c r="K327" i="14" s="1"/>
  <c r="AP327" i="20"/>
  <c r="K328" i="14" s="1"/>
  <c r="AP328" i="20"/>
  <c r="K329" i="14" s="1"/>
  <c r="AP329" i="20"/>
  <c r="K330" i="14" s="1"/>
  <c r="AP330" i="20"/>
  <c r="K331" i="14" s="1"/>
  <c r="AP331" i="20"/>
  <c r="K332" i="14" s="1"/>
  <c r="AP332" i="20"/>
  <c r="K333" i="14" s="1"/>
  <c r="AP333" i="20"/>
  <c r="K334" i="14" s="1"/>
  <c r="AP334" i="20"/>
  <c r="K335" i="14" s="1"/>
  <c r="AP335" i="20"/>
  <c r="K336" i="14" s="1"/>
  <c r="AP336" i="20"/>
  <c r="K337" i="14" s="1"/>
  <c r="AP337" i="20"/>
  <c r="K338" i="14" s="1"/>
  <c r="AP338" i="20"/>
  <c r="K339" i="14" s="1"/>
  <c r="AP339" i="20"/>
  <c r="K340" i="14" s="1"/>
  <c r="AP340" i="20"/>
  <c r="K341" i="14" s="1"/>
  <c r="AP341" i="20"/>
  <c r="K342" i="14" s="1"/>
  <c r="AP342" i="20"/>
  <c r="K343" i="14" s="1"/>
  <c r="AP343" i="20"/>
  <c r="K344" i="14" s="1"/>
  <c r="AP344" i="20"/>
  <c r="K345" i="14" s="1"/>
  <c r="AP345" i="20"/>
  <c r="K346" i="14" s="1"/>
  <c r="AP346" i="20"/>
  <c r="K347" i="14" s="1"/>
  <c r="AP347" i="20"/>
  <c r="K348" i="14" s="1"/>
  <c r="AP348" i="20"/>
  <c r="K349" i="14" s="1"/>
  <c r="AP349" i="20"/>
  <c r="K350" i="14" s="1"/>
  <c r="AP350" i="20"/>
  <c r="K351" i="14" s="1"/>
  <c r="AP351" i="20"/>
  <c r="K352" i="14" s="1"/>
  <c r="AP352" i="20"/>
  <c r="K353" i="14" s="1"/>
  <c r="AP353" i="20"/>
  <c r="K354" i="14" s="1"/>
  <c r="AP354" i="20"/>
  <c r="K355" i="14" s="1"/>
  <c r="AP355" i="20"/>
  <c r="K356" i="14" s="1"/>
  <c r="AP356" i="20"/>
  <c r="K357" i="14" s="1"/>
  <c r="AP357" i="20"/>
  <c r="K358" i="14" s="1"/>
  <c r="AP358" i="20"/>
  <c r="K359" i="14" s="1"/>
  <c r="AP359" i="20"/>
  <c r="K360" i="14" s="1"/>
  <c r="AP360" i="20"/>
  <c r="K361" i="14" s="1"/>
  <c r="AP361" i="20"/>
  <c r="K362" i="14" s="1"/>
  <c r="AP362" i="20"/>
  <c r="K363" i="14" s="1"/>
  <c r="AP363" i="20"/>
  <c r="K364" i="14" s="1"/>
  <c r="AP364" i="20"/>
  <c r="K365" i="14" s="1"/>
  <c r="AP365" i="20"/>
  <c r="K366" i="14" s="1"/>
  <c r="AP366" i="20"/>
  <c r="K367" i="14" s="1"/>
  <c r="AP367" i="20"/>
  <c r="K368" i="14" s="1"/>
  <c r="AP368" i="20"/>
  <c r="K369" i="14" s="1"/>
  <c r="AP369" i="20"/>
  <c r="K370" i="14" s="1"/>
  <c r="AP370" i="20"/>
  <c r="K371" i="14" s="1"/>
  <c r="AP371" i="20"/>
  <c r="K372" i="14" s="1"/>
  <c r="AP372" i="20"/>
  <c r="K373" i="14" s="1"/>
  <c r="AP373" i="20"/>
  <c r="K374" i="14" s="1"/>
  <c r="AP374" i="20"/>
  <c r="K375" i="14" s="1"/>
  <c r="AP375" i="20"/>
  <c r="K376" i="14" s="1"/>
  <c r="AP376" i="20"/>
  <c r="K377" i="14" s="1"/>
  <c r="AP377" i="20"/>
  <c r="K378" i="14" s="1"/>
  <c r="AP378" i="20"/>
  <c r="K379" i="14" s="1"/>
  <c r="AP379" i="20"/>
  <c r="K380" i="14" s="1"/>
  <c r="AP380" i="20"/>
  <c r="K381" i="14" s="1"/>
  <c r="AP381" i="20"/>
  <c r="K382" i="14" s="1"/>
  <c r="AP382" i="20"/>
  <c r="K383" i="14" s="1"/>
  <c r="AP383" i="20"/>
  <c r="K384" i="14" s="1"/>
  <c r="AP384" i="20"/>
  <c r="K385" i="14" s="1"/>
  <c r="AP385" i="20"/>
  <c r="K386" i="14" s="1"/>
  <c r="AP386" i="20"/>
  <c r="K387" i="14" s="1"/>
  <c r="AP387" i="20"/>
  <c r="K388" i="14" s="1"/>
  <c r="AP388" i="20"/>
  <c r="K389" i="14" s="1"/>
  <c r="AP389" i="20"/>
  <c r="K390" i="14" s="1"/>
  <c r="AP390" i="20"/>
  <c r="K391" i="14" s="1"/>
  <c r="AP391" i="20"/>
  <c r="K392" i="14" s="1"/>
  <c r="AP392" i="20"/>
  <c r="K393" i="14" s="1"/>
  <c r="AP393" i="20"/>
  <c r="K394" i="14" s="1"/>
  <c r="AP394" i="20"/>
  <c r="K395" i="14" s="1"/>
  <c r="AP395" i="20"/>
  <c r="K396" i="14" s="1"/>
  <c r="AP396" i="20"/>
  <c r="K397" i="14" s="1"/>
  <c r="AP397" i="20"/>
  <c r="K398" i="14" s="1"/>
  <c r="AP398" i="20"/>
  <c r="K399" i="14" s="1"/>
  <c r="AP399" i="20"/>
  <c r="K400" i="14" s="1"/>
  <c r="AP400" i="20"/>
  <c r="K401" i="14" s="1"/>
  <c r="AP401" i="20"/>
  <c r="K402" i="14" s="1"/>
  <c r="AP402" i="20"/>
  <c r="K403" i="14" s="1"/>
  <c r="AP403" i="20"/>
  <c r="K404" i="14" s="1"/>
  <c r="AP404" i="20"/>
  <c r="K405" i="14" s="1"/>
  <c r="AP405" i="20"/>
  <c r="K406" i="14" s="1"/>
  <c r="AP406" i="20"/>
  <c r="K407" i="14" s="1"/>
  <c r="AP407" i="20"/>
  <c r="K408" i="14" s="1"/>
  <c r="AP408" i="20"/>
  <c r="K409" i="14" s="1"/>
  <c r="AP409" i="20"/>
  <c r="K410" i="14" s="1"/>
  <c r="AP410" i="20"/>
  <c r="K411" i="14" s="1"/>
  <c r="AP411" i="20"/>
  <c r="K412" i="14" s="1"/>
  <c r="AP412" i="20"/>
  <c r="K413" i="14" s="1"/>
  <c r="AP413" i="20"/>
  <c r="K414" i="14" s="1"/>
  <c r="AP414" i="20"/>
  <c r="K415" i="14" s="1"/>
  <c r="AP415" i="20"/>
  <c r="K416" i="14" s="1"/>
  <c r="AP416" i="20"/>
  <c r="K417" i="14" s="1"/>
  <c r="AP417" i="20"/>
  <c r="K418" i="14" s="1"/>
  <c r="AP418" i="20"/>
  <c r="K419" i="14" s="1"/>
  <c r="AP419" i="20"/>
  <c r="K420" i="14" s="1"/>
  <c r="AP420" i="20"/>
  <c r="K421" i="14" s="1"/>
  <c r="AP421" i="20"/>
  <c r="K422" i="14" s="1"/>
  <c r="AP422" i="20"/>
  <c r="K423" i="14" s="1"/>
  <c r="AP423" i="20"/>
  <c r="K424" i="14" s="1"/>
  <c r="AP424" i="20"/>
  <c r="K425" i="14" s="1"/>
  <c r="AP425" i="20"/>
  <c r="K426" i="14" s="1"/>
  <c r="AP426" i="20"/>
  <c r="K427" i="14" s="1"/>
  <c r="AP427" i="20"/>
  <c r="K428" i="14" s="1"/>
  <c r="AP428" i="20"/>
  <c r="K429" i="14" s="1"/>
  <c r="AP429" i="20"/>
  <c r="K430" i="14" s="1"/>
  <c r="AP430" i="20"/>
  <c r="K431" i="14" s="1"/>
  <c r="AP431" i="20"/>
  <c r="K432" i="14" s="1"/>
  <c r="AP432" i="20"/>
  <c r="K433" i="14" s="1"/>
  <c r="AP433" i="20"/>
  <c r="K434" i="14" s="1"/>
  <c r="AP434" i="20"/>
  <c r="K435" i="14" s="1"/>
  <c r="AP435" i="20"/>
  <c r="K436" i="14" s="1"/>
  <c r="AP436" i="20"/>
  <c r="K437" i="14" s="1"/>
  <c r="AP437" i="20"/>
  <c r="K438" i="14" s="1"/>
  <c r="AP438" i="20"/>
  <c r="K439" i="14" s="1"/>
  <c r="AP439" i="20"/>
  <c r="K440" i="14" s="1"/>
  <c r="AP440" i="20"/>
  <c r="K441" i="14" s="1"/>
  <c r="AP441" i="20"/>
  <c r="K442" i="14" s="1"/>
  <c r="AP442" i="20"/>
  <c r="K443" i="14" s="1"/>
  <c r="AP443" i="20"/>
  <c r="K444" i="14" s="1"/>
  <c r="AP444" i="20"/>
  <c r="K445" i="14" s="1"/>
  <c r="AP445" i="20"/>
  <c r="K446" i="14" s="1"/>
  <c r="AP446" i="20"/>
  <c r="K447" i="14" s="1"/>
  <c r="AP447" i="20"/>
  <c r="K448" i="14" s="1"/>
  <c r="AP448" i="20"/>
  <c r="K449" i="14" s="1"/>
  <c r="AP449" i="20"/>
  <c r="K450" i="14" s="1"/>
  <c r="AP450" i="20"/>
  <c r="K451" i="14" s="1"/>
  <c r="AP451" i="20"/>
  <c r="K452" i="14" s="1"/>
  <c r="AP467" i="20"/>
  <c r="K468" i="14" s="1"/>
  <c r="AP468" i="20"/>
  <c r="K469" i="14" s="1"/>
  <c r="AP469" i="20"/>
  <c r="K470" i="14" s="1"/>
  <c r="AP470" i="20"/>
  <c r="K471" i="14" s="1"/>
  <c r="AP471" i="20"/>
  <c r="K472" i="14" s="1"/>
  <c r="AP472" i="20"/>
  <c r="K473" i="14" s="1"/>
  <c r="AP473" i="20"/>
  <c r="K474" i="14" s="1"/>
  <c r="AP2" i="20"/>
  <c r="K3" i="14" s="1"/>
  <c r="AI482" i="20"/>
  <c r="AQ482" i="20"/>
  <c r="AK201" i="20"/>
  <c r="AE461" i="17"/>
  <c r="AE462" i="17"/>
  <c r="AE463" i="17"/>
  <c r="AL6" i="20"/>
  <c r="AL10" i="20"/>
  <c r="S476" i="14"/>
  <c r="S20" i="14"/>
  <c r="S21" i="14"/>
  <c r="S22" i="14"/>
  <c r="S23" i="14"/>
  <c r="S24" i="14"/>
  <c r="S25" i="14"/>
  <c r="S26" i="14"/>
  <c r="S28" i="14"/>
  <c r="S29" i="14"/>
  <c r="S30" i="14"/>
  <c r="S31" i="14"/>
  <c r="S32" i="14"/>
  <c r="S33" i="14"/>
  <c r="S34" i="14"/>
  <c r="S35" i="14"/>
  <c r="AL473" i="20"/>
  <c r="O473" i="1"/>
  <c r="AL472" i="20"/>
  <c r="AL471" i="20"/>
  <c r="AL470" i="20"/>
  <c r="AL469" i="20"/>
  <c r="O469" i="1"/>
  <c r="AL468" i="20"/>
  <c r="AL467" i="20"/>
  <c r="AL466" i="20"/>
  <c r="AL465" i="20"/>
  <c r="O465" i="1"/>
  <c r="AL464" i="20"/>
  <c r="AL463" i="20"/>
  <c r="AL462" i="20"/>
  <c r="AL461" i="20"/>
  <c r="O461" i="1"/>
  <c r="AL460" i="20"/>
  <c r="AL459" i="20"/>
  <c r="AL458" i="20"/>
  <c r="AL457" i="20"/>
  <c r="O457" i="1"/>
  <c r="AL456" i="20"/>
  <c r="AL455" i="20"/>
  <c r="AL454" i="20"/>
  <c r="AL453" i="20"/>
  <c r="O453" i="1"/>
  <c r="AL452" i="20"/>
  <c r="AL451" i="20"/>
  <c r="AL450" i="20"/>
  <c r="AL449" i="20"/>
  <c r="O449" i="1"/>
  <c r="AL448" i="20"/>
  <c r="AL447" i="20"/>
  <c r="AL446" i="20"/>
  <c r="AL445" i="20"/>
  <c r="O445" i="1"/>
  <c r="AL444" i="20"/>
  <c r="AL443" i="20"/>
  <c r="AL442" i="20"/>
  <c r="AL441" i="20"/>
  <c r="O441" i="1"/>
  <c r="AL440" i="20"/>
  <c r="AL439" i="20"/>
  <c r="AL438" i="20"/>
  <c r="AL437" i="20"/>
  <c r="O437" i="1"/>
  <c r="AL436" i="20"/>
  <c r="AL435" i="20"/>
  <c r="AL434" i="20"/>
  <c r="AL433" i="20"/>
  <c r="O433" i="1"/>
  <c r="AL432" i="20"/>
  <c r="AL431" i="20"/>
  <c r="AL430" i="20"/>
  <c r="AL429" i="20"/>
  <c r="O429" i="1"/>
  <c r="AL428" i="20"/>
  <c r="AL427" i="20"/>
  <c r="AL426" i="20"/>
  <c r="AL425" i="20"/>
  <c r="O425" i="1"/>
  <c r="AL424" i="20"/>
  <c r="AL423" i="20"/>
  <c r="AL422" i="20"/>
  <c r="AL421" i="20"/>
  <c r="O421" i="1"/>
  <c r="AL420" i="20"/>
  <c r="AL419" i="20"/>
  <c r="AL418" i="20"/>
  <c r="AL417" i="20"/>
  <c r="O417" i="1"/>
  <c r="AL416" i="20"/>
  <c r="AL415" i="20"/>
  <c r="AL414" i="20"/>
  <c r="AL413" i="20"/>
  <c r="O413" i="1"/>
  <c r="AL412" i="20"/>
  <c r="AL411" i="20"/>
  <c r="AL410" i="20"/>
  <c r="AL409" i="20"/>
  <c r="O409" i="1"/>
  <c r="AL408" i="20"/>
  <c r="AL407" i="20"/>
  <c r="AL406" i="20"/>
  <c r="AL405" i="20"/>
  <c r="O405" i="1"/>
  <c r="AL404" i="20"/>
  <c r="AL403" i="20"/>
  <c r="AL402" i="20"/>
  <c r="AL401" i="20"/>
  <c r="O401" i="1"/>
  <c r="AL400" i="20"/>
  <c r="AL399" i="20"/>
  <c r="O399" i="1"/>
  <c r="AL398" i="20"/>
  <c r="AL397" i="20"/>
  <c r="O397" i="1"/>
  <c r="AL396" i="20"/>
  <c r="AL395" i="20"/>
  <c r="AL394" i="20"/>
  <c r="AL393" i="20"/>
  <c r="O393" i="1"/>
  <c r="AL392" i="20"/>
  <c r="AL391" i="20"/>
  <c r="AL390" i="20"/>
  <c r="AL389" i="20"/>
  <c r="O389" i="1"/>
  <c r="AL388" i="20"/>
  <c r="AL387" i="20"/>
  <c r="AL386" i="20"/>
  <c r="AL385" i="20"/>
  <c r="O385" i="1"/>
  <c r="AL384" i="20"/>
  <c r="AL383" i="20"/>
  <c r="O383" i="1"/>
  <c r="AL382" i="20"/>
  <c r="AL381" i="20"/>
  <c r="O381" i="1"/>
  <c r="AL380" i="20"/>
  <c r="AL379" i="20"/>
  <c r="AL378" i="20"/>
  <c r="AL377" i="20"/>
  <c r="O377" i="1"/>
  <c r="AL376" i="20"/>
  <c r="AL375" i="20"/>
  <c r="AL374" i="20"/>
  <c r="AL373" i="20"/>
  <c r="O373" i="1"/>
  <c r="AL372" i="20"/>
  <c r="AL371" i="20"/>
  <c r="O371" i="1"/>
  <c r="AL370" i="20"/>
  <c r="AL369" i="20"/>
  <c r="O369" i="1"/>
  <c r="AL368" i="20"/>
  <c r="AL367" i="20"/>
  <c r="AL366" i="20"/>
  <c r="AL365" i="20"/>
  <c r="O365" i="1"/>
  <c r="AL364" i="20"/>
  <c r="AL363" i="20"/>
  <c r="O363" i="1"/>
  <c r="AL362" i="20"/>
  <c r="AL361" i="20"/>
  <c r="O361" i="1"/>
  <c r="AL360" i="20"/>
  <c r="AL359" i="20"/>
  <c r="AL358" i="20"/>
  <c r="AL357" i="20"/>
  <c r="AL356" i="20"/>
  <c r="AL355" i="20"/>
  <c r="AL354" i="20"/>
  <c r="AL353" i="20"/>
  <c r="O353" i="1"/>
  <c r="AL352" i="20"/>
  <c r="AL351" i="20"/>
  <c r="O351" i="1"/>
  <c r="AL350" i="20"/>
  <c r="AL349" i="20"/>
  <c r="AL348" i="20"/>
  <c r="AL347" i="20"/>
  <c r="O347" i="1"/>
  <c r="AL346" i="20"/>
  <c r="AL345" i="20"/>
  <c r="AL344" i="20"/>
  <c r="AL343" i="20"/>
  <c r="O343" i="1"/>
  <c r="AL342" i="20"/>
  <c r="AL341" i="20"/>
  <c r="AL340" i="20"/>
  <c r="AL339" i="20"/>
  <c r="AL338" i="20"/>
  <c r="AL337" i="20"/>
  <c r="O337" i="1"/>
  <c r="AL336" i="20"/>
  <c r="AL335" i="20"/>
  <c r="AL334" i="20"/>
  <c r="AL333" i="20"/>
  <c r="AL332" i="20"/>
  <c r="AL331" i="20"/>
  <c r="AL330" i="20"/>
  <c r="AL329" i="20"/>
  <c r="AL328" i="20"/>
  <c r="AL327" i="20"/>
  <c r="O327" i="1"/>
  <c r="AL326" i="20"/>
  <c r="AL325" i="20"/>
  <c r="AL324" i="20"/>
  <c r="AL323" i="20"/>
  <c r="O323" i="1"/>
  <c r="AL322" i="20"/>
  <c r="AL321" i="20"/>
  <c r="AL320" i="20"/>
  <c r="AL319" i="20"/>
  <c r="AL318" i="20"/>
  <c r="AL317" i="20"/>
  <c r="AL316" i="20"/>
  <c r="AL315" i="20"/>
  <c r="AL314" i="20"/>
  <c r="AL313" i="20"/>
  <c r="AL312" i="20"/>
  <c r="AL311" i="20"/>
  <c r="AL310" i="20"/>
  <c r="AL309" i="20"/>
  <c r="AL308" i="20"/>
  <c r="AL307" i="20"/>
  <c r="AL306" i="20"/>
  <c r="AL305" i="20"/>
  <c r="AL304" i="20"/>
  <c r="AL303" i="20"/>
  <c r="AL302" i="20"/>
  <c r="AL301" i="20"/>
  <c r="AL300" i="20"/>
  <c r="AL299" i="20"/>
  <c r="AL298" i="20"/>
  <c r="AL297" i="20"/>
  <c r="AL296" i="20"/>
  <c r="AL295" i="20"/>
  <c r="AL294" i="20"/>
  <c r="AL293" i="20"/>
  <c r="AL292" i="20"/>
  <c r="AL291" i="20"/>
  <c r="AL290" i="20"/>
  <c r="AL289" i="20"/>
  <c r="AL288" i="20"/>
  <c r="AL287" i="20"/>
  <c r="AL286" i="20"/>
  <c r="AL285" i="20"/>
  <c r="AL284" i="20"/>
  <c r="AL283" i="20"/>
  <c r="AL282" i="20"/>
  <c r="AL281" i="20"/>
  <c r="AL280" i="20"/>
  <c r="AL279" i="20"/>
  <c r="AL278" i="20"/>
  <c r="AL277" i="20"/>
  <c r="AL276" i="20"/>
  <c r="AL275" i="20"/>
  <c r="AL274" i="20"/>
  <c r="AL273" i="20"/>
  <c r="AL272" i="20"/>
  <c r="AL271" i="20"/>
  <c r="AL270" i="20"/>
  <c r="AL269" i="20"/>
  <c r="AL268" i="20"/>
  <c r="AL267" i="20"/>
  <c r="AL266" i="20"/>
  <c r="AL265" i="20"/>
  <c r="AL264" i="20"/>
  <c r="AL263" i="20"/>
  <c r="AL262" i="20"/>
  <c r="AL261" i="20"/>
  <c r="AL260" i="20"/>
  <c r="AL259" i="20"/>
  <c r="AL258" i="20"/>
  <c r="AL257" i="20"/>
  <c r="AL256" i="20"/>
  <c r="AL255" i="20"/>
  <c r="AL254" i="20"/>
  <c r="AL253" i="20"/>
  <c r="AL252" i="20"/>
  <c r="AL251" i="20"/>
  <c r="AL250" i="20"/>
  <c r="AL249" i="20"/>
  <c r="AL248" i="20"/>
  <c r="AL247" i="20"/>
  <c r="AL246" i="20"/>
  <c r="AL245" i="20"/>
  <c r="AL244" i="20"/>
  <c r="AL243" i="20"/>
  <c r="AL242" i="20"/>
  <c r="AL241" i="20"/>
  <c r="AL240" i="20"/>
  <c r="AL239" i="20"/>
  <c r="AL238" i="20"/>
  <c r="AL237" i="20"/>
  <c r="AL236" i="20"/>
  <c r="AL235" i="20"/>
  <c r="AL234" i="20"/>
  <c r="AL233" i="20"/>
  <c r="AL232" i="20"/>
  <c r="AL231" i="20"/>
  <c r="AL230" i="20"/>
  <c r="AL229" i="20"/>
  <c r="AL228" i="20"/>
  <c r="AL227" i="20"/>
  <c r="AL226" i="20"/>
  <c r="AL225" i="20"/>
  <c r="AL224" i="20"/>
  <c r="AL223" i="20"/>
  <c r="AL222" i="20"/>
  <c r="AL221" i="20"/>
  <c r="AL220" i="20"/>
  <c r="AL219" i="20"/>
  <c r="AL218" i="20"/>
  <c r="AL217" i="20"/>
  <c r="AL216" i="20"/>
  <c r="AL215" i="20"/>
  <c r="AL214" i="20"/>
  <c r="AL213" i="20"/>
  <c r="AL212" i="20"/>
  <c r="AL211" i="20"/>
  <c r="AL210" i="20"/>
  <c r="AL209" i="20"/>
  <c r="AL208" i="20"/>
  <c r="AL207" i="20"/>
  <c r="AL206" i="20"/>
  <c r="AL205" i="20"/>
  <c r="AL204" i="20"/>
  <c r="AL203" i="20"/>
  <c r="AL202" i="20"/>
  <c r="AL201" i="20"/>
  <c r="AL200" i="20"/>
  <c r="AL199" i="20"/>
  <c r="AL198" i="20"/>
  <c r="AL197" i="20"/>
  <c r="AL196" i="20"/>
  <c r="AL195" i="20"/>
  <c r="AL194" i="20"/>
  <c r="AL193" i="20"/>
  <c r="AL192" i="20"/>
  <c r="AL191" i="20"/>
  <c r="AL190" i="20"/>
  <c r="AL189" i="20"/>
  <c r="AL188" i="20"/>
  <c r="AL187" i="20"/>
  <c r="AL186" i="20"/>
  <c r="AL185" i="20"/>
  <c r="AL184" i="20"/>
  <c r="AL183" i="20"/>
  <c r="AL182" i="20"/>
  <c r="AL181" i="20"/>
  <c r="AL180" i="20"/>
  <c r="AL179" i="20"/>
  <c r="AL178" i="20"/>
  <c r="AL177" i="20"/>
  <c r="AL176" i="20"/>
  <c r="AL175" i="20"/>
  <c r="AL174" i="20"/>
  <c r="AL173" i="20"/>
  <c r="AL172" i="20"/>
  <c r="AL171" i="20"/>
  <c r="AL170" i="20"/>
  <c r="AL169" i="20"/>
  <c r="AL168" i="20"/>
  <c r="AL167" i="20"/>
  <c r="AL166" i="20"/>
  <c r="AL165" i="20"/>
  <c r="AL164" i="20"/>
  <c r="AL163" i="20"/>
  <c r="AL162" i="20"/>
  <c r="AL161" i="20"/>
  <c r="AL160" i="20"/>
  <c r="AL159" i="20"/>
  <c r="AL158" i="20"/>
  <c r="AL157" i="20"/>
  <c r="AL156" i="20"/>
  <c r="AL155" i="20"/>
  <c r="AL154" i="20"/>
  <c r="AL153" i="20"/>
  <c r="AL152" i="20"/>
  <c r="AL151" i="20"/>
  <c r="AL150" i="20"/>
  <c r="AL149" i="20"/>
  <c r="AL148" i="20"/>
  <c r="AL147" i="20"/>
  <c r="AL146" i="20"/>
  <c r="AL145" i="20"/>
  <c r="AL144" i="20"/>
  <c r="AL143" i="20"/>
  <c r="AL142" i="20"/>
  <c r="AL141" i="20"/>
  <c r="AL140" i="20"/>
  <c r="AL139" i="20"/>
  <c r="AL138" i="20"/>
  <c r="AL137" i="20"/>
  <c r="AL136" i="20"/>
  <c r="AL135" i="20"/>
  <c r="AL134" i="20"/>
  <c r="AL133" i="20"/>
  <c r="AL132" i="20"/>
  <c r="AL131" i="20"/>
  <c r="AL130" i="20"/>
  <c r="AL129" i="20"/>
  <c r="AL128" i="20"/>
  <c r="AL127" i="20"/>
  <c r="AL126" i="20"/>
  <c r="AL125" i="20"/>
  <c r="AL124" i="20"/>
  <c r="AL123" i="20"/>
  <c r="AL122" i="20"/>
  <c r="AL121" i="20"/>
  <c r="AL120" i="20"/>
  <c r="AL119" i="20"/>
  <c r="AL118" i="20"/>
  <c r="AL117" i="20"/>
  <c r="AL116" i="20"/>
  <c r="AL115" i="20"/>
  <c r="AL114" i="20"/>
  <c r="AL113" i="20"/>
  <c r="AL112" i="20"/>
  <c r="AL111" i="20"/>
  <c r="AL110" i="20"/>
  <c r="AL109" i="20"/>
  <c r="AL108" i="20"/>
  <c r="AL107" i="20"/>
  <c r="AL106" i="20"/>
  <c r="AL105" i="20"/>
  <c r="AL104" i="20"/>
  <c r="AL103" i="20"/>
  <c r="AL102" i="20"/>
  <c r="AL101" i="20"/>
  <c r="AL100" i="20"/>
  <c r="AL99" i="20"/>
  <c r="AL98" i="20"/>
  <c r="AL97" i="20"/>
  <c r="AL96" i="20"/>
  <c r="AL95" i="20"/>
  <c r="AL94" i="20"/>
  <c r="AL93" i="20"/>
  <c r="AL92" i="20"/>
  <c r="AL91" i="20"/>
  <c r="AL90" i="20"/>
  <c r="AL89" i="20"/>
  <c r="AL88" i="20"/>
  <c r="AL87" i="20"/>
  <c r="AL86" i="20"/>
  <c r="AL85" i="20"/>
  <c r="AL84" i="20"/>
  <c r="AL83" i="20"/>
  <c r="AL82" i="20"/>
  <c r="AL81" i="20"/>
  <c r="AL80" i="20"/>
  <c r="AL79" i="20"/>
  <c r="AL78" i="20"/>
  <c r="AL77" i="20"/>
  <c r="AL76" i="20"/>
  <c r="AL75" i="20"/>
  <c r="AL74" i="20"/>
  <c r="AL73" i="20"/>
  <c r="AL72" i="20"/>
  <c r="AL71" i="20"/>
  <c r="AL70" i="20"/>
  <c r="AL69" i="20"/>
  <c r="AL68" i="20"/>
  <c r="AL67" i="20"/>
  <c r="AL66" i="20"/>
  <c r="AL65" i="20"/>
  <c r="AL64" i="20"/>
  <c r="AL63" i="20"/>
  <c r="AL62" i="20"/>
  <c r="AL61" i="20"/>
  <c r="AL60" i="20"/>
  <c r="AL59" i="20"/>
  <c r="AL58" i="20"/>
  <c r="AL57" i="20"/>
  <c r="AL56" i="20"/>
  <c r="AL55" i="20"/>
  <c r="AL54" i="20"/>
  <c r="AL53" i="20"/>
  <c r="AL52" i="20"/>
  <c r="AL51" i="20"/>
  <c r="AL50" i="20"/>
  <c r="AL49" i="20"/>
  <c r="AL48" i="20"/>
  <c r="AL47" i="20"/>
  <c r="AL46" i="20"/>
  <c r="AL45" i="20"/>
  <c r="AL44" i="20"/>
  <c r="AL43" i="20"/>
  <c r="AL42" i="20"/>
  <c r="AL41" i="20"/>
  <c r="AL40" i="20"/>
  <c r="AL39" i="20"/>
  <c r="AL38" i="20"/>
  <c r="AL37" i="20"/>
  <c r="AL36" i="20"/>
  <c r="AL35" i="20"/>
  <c r="AL29" i="20"/>
  <c r="AL33" i="20"/>
  <c r="AL26" i="20"/>
  <c r="AL30" i="20"/>
  <c r="AL34" i="20"/>
  <c r="AL27" i="20"/>
  <c r="AL31" i="20"/>
  <c r="AL28" i="20"/>
  <c r="AL32" i="20"/>
  <c r="AL21" i="20"/>
  <c r="AL25" i="20"/>
  <c r="AL18" i="20"/>
  <c r="AL22" i="20"/>
  <c r="AL19" i="20"/>
  <c r="AL23" i="20"/>
  <c r="AL20" i="20"/>
  <c r="AL24" i="20"/>
  <c r="O18" i="1"/>
  <c r="AL17" i="20"/>
  <c r="O17" i="1"/>
  <c r="AL16" i="20"/>
  <c r="O16" i="1"/>
  <c r="AL15" i="20"/>
  <c r="O15" i="1"/>
  <c r="AL14" i="20"/>
  <c r="O14" i="1"/>
  <c r="AL13" i="20"/>
  <c r="O13" i="1"/>
  <c r="AL12" i="20"/>
  <c r="O12" i="1"/>
  <c r="AL11" i="20"/>
  <c r="O10" i="1"/>
  <c r="AL9" i="20"/>
  <c r="O9" i="1"/>
  <c r="AL8" i="20"/>
  <c r="O8" i="1"/>
  <c r="AL7" i="20"/>
  <c r="O6" i="1"/>
  <c r="AL5" i="20"/>
  <c r="O5" i="1"/>
  <c r="AL4" i="20"/>
  <c r="O4" i="1"/>
  <c r="AL3" i="20"/>
  <c r="O475" i="1"/>
  <c r="AL474" i="20"/>
  <c r="AL2" i="20"/>
  <c r="O3" i="1"/>
  <c r="O474" i="1"/>
  <c r="O470" i="1"/>
  <c r="O466" i="1"/>
  <c r="O462" i="1"/>
  <c r="O458" i="1"/>
  <c r="O454" i="1"/>
  <c r="O450" i="1"/>
  <c r="O446" i="1"/>
  <c r="O442" i="1"/>
  <c r="O438" i="1"/>
  <c r="O434" i="1"/>
  <c r="O430" i="1"/>
  <c r="O426" i="1"/>
  <c r="O422" i="1"/>
  <c r="O418" i="1"/>
  <c r="O414" i="1"/>
  <c r="O410" i="1"/>
  <c r="O406" i="1"/>
  <c r="O402" i="1"/>
  <c r="O398" i="1"/>
  <c r="O394" i="1"/>
  <c r="O390" i="1"/>
  <c r="O386" i="1"/>
  <c r="O382" i="1"/>
  <c r="O378" i="1"/>
  <c r="O374" i="1"/>
  <c r="O370" i="1"/>
  <c r="O366" i="1"/>
  <c r="O362" i="1"/>
  <c r="O358" i="1"/>
  <c r="O354" i="1"/>
  <c r="O350" i="1"/>
  <c r="O346" i="1"/>
  <c r="O342" i="1"/>
  <c r="O338" i="1"/>
  <c r="O334" i="1"/>
  <c r="O330" i="1"/>
  <c r="O326" i="1"/>
  <c r="O322" i="1"/>
  <c r="O318" i="1"/>
  <c r="O314" i="1"/>
  <c r="O310" i="1"/>
  <c r="O306" i="1"/>
  <c r="O302" i="1"/>
  <c r="O298" i="1"/>
  <c r="O294" i="1"/>
  <c r="O290" i="1"/>
  <c r="O286" i="1"/>
  <c r="O282" i="1"/>
  <c r="O278" i="1"/>
  <c r="O274" i="1"/>
  <c r="O270" i="1"/>
  <c r="O266" i="1"/>
  <c r="O262" i="1"/>
  <c r="O258" i="1"/>
  <c r="O254" i="1"/>
  <c r="O250" i="1"/>
  <c r="O246" i="1"/>
  <c r="O242" i="1"/>
  <c r="O238" i="1"/>
  <c r="O234" i="1"/>
  <c r="O230" i="1"/>
  <c r="O226" i="1"/>
  <c r="O222" i="1"/>
  <c r="O218" i="1"/>
  <c r="O214" i="1"/>
  <c r="O210" i="1"/>
  <c r="O206" i="1"/>
  <c r="O202" i="1"/>
  <c r="O198" i="1"/>
  <c r="O194" i="1"/>
  <c r="O190" i="1"/>
  <c r="O186" i="1"/>
  <c r="O182" i="1"/>
  <c r="O178" i="1"/>
  <c r="O174" i="1"/>
  <c r="O170" i="1"/>
  <c r="O166" i="1"/>
  <c r="O162" i="1"/>
  <c r="O158" i="1"/>
  <c r="O154" i="1"/>
  <c r="O150" i="1"/>
  <c r="O146" i="1"/>
  <c r="O142" i="1"/>
  <c r="O138" i="1"/>
  <c r="O134" i="1"/>
  <c r="O130" i="1"/>
  <c r="O126" i="1"/>
  <c r="O122" i="1"/>
  <c r="O118" i="1"/>
  <c r="O114" i="1"/>
  <c r="O110" i="1"/>
  <c r="O106" i="1"/>
  <c r="O102" i="1"/>
  <c r="O98" i="1"/>
  <c r="O94" i="1"/>
  <c r="O90" i="1"/>
  <c r="O86" i="1"/>
  <c r="O82" i="1"/>
  <c r="O78" i="1"/>
  <c r="O74" i="1"/>
  <c r="O70" i="1"/>
  <c r="O66" i="1"/>
  <c r="O62" i="1"/>
  <c r="O58" i="1"/>
  <c r="O54" i="1"/>
  <c r="O50" i="1"/>
  <c r="O46" i="1"/>
  <c r="O42" i="1"/>
  <c r="O38" i="1"/>
  <c r="O22" i="1"/>
  <c r="O26" i="1"/>
  <c r="O19" i="1"/>
  <c r="O23" i="1"/>
  <c r="O24" i="1"/>
  <c r="O25" i="1"/>
  <c r="O20" i="1"/>
  <c r="O21" i="1"/>
  <c r="O472" i="1"/>
  <c r="O468" i="1"/>
  <c r="O467" i="1"/>
  <c r="O463" i="1"/>
  <c r="O459" i="1"/>
  <c r="O456" i="1"/>
  <c r="O451" i="1"/>
  <c r="O448" i="1"/>
  <c r="O447" i="1"/>
  <c r="O444" i="1"/>
  <c r="O439" i="1"/>
  <c r="O436" i="1"/>
  <c r="O428" i="1"/>
  <c r="O424" i="1"/>
  <c r="O420" i="1"/>
  <c r="O419" i="1"/>
  <c r="O416" i="1"/>
  <c r="O415" i="1"/>
  <c r="O412" i="1"/>
  <c r="O408" i="1"/>
  <c r="O407" i="1"/>
  <c r="O404" i="1"/>
  <c r="O396" i="1"/>
  <c r="O392" i="1"/>
  <c r="O391" i="1"/>
  <c r="O388" i="1"/>
  <c r="O387" i="1"/>
  <c r="O380" i="1"/>
  <c r="O376" i="1"/>
  <c r="O375" i="1"/>
  <c r="O368" i="1"/>
  <c r="O357" i="1"/>
  <c r="O352" i="1"/>
  <c r="O348" i="1"/>
  <c r="O344" i="1"/>
  <c r="O340" i="1"/>
  <c r="O335" i="1"/>
  <c r="O332" i="1"/>
  <c r="O328" i="1"/>
  <c r="O325" i="1"/>
  <c r="O320" i="1"/>
  <c r="O315" i="1"/>
  <c r="O312" i="1"/>
  <c r="O308" i="1"/>
  <c r="O304" i="1"/>
  <c r="O299" i="1"/>
  <c r="O297" i="1"/>
  <c r="O295" i="1"/>
  <c r="O291" i="1"/>
  <c r="O288" i="1"/>
  <c r="O285" i="1"/>
  <c r="O280" i="1"/>
  <c r="O277" i="1"/>
  <c r="O272" i="1"/>
  <c r="O264" i="1"/>
  <c r="O260" i="1"/>
  <c r="O255" i="1"/>
  <c r="O253" i="1"/>
  <c r="O251" i="1"/>
  <c r="O249" i="1"/>
  <c r="O247" i="1"/>
  <c r="O243" i="1"/>
  <c r="O241" i="1"/>
  <c r="O239" i="1"/>
  <c r="O235" i="1"/>
  <c r="O233" i="1"/>
  <c r="O231" i="1"/>
  <c r="O228" i="1"/>
  <c r="O227" i="1"/>
  <c r="O223" i="1"/>
  <c r="O220" i="1"/>
  <c r="O217" i="1"/>
  <c r="O212" i="1"/>
  <c r="O209" i="1"/>
  <c r="O204" i="1"/>
  <c r="O201" i="1"/>
  <c r="O200" i="1"/>
  <c r="O197" i="1"/>
  <c r="O196" i="1"/>
  <c r="O191" i="1"/>
  <c r="O189" i="1"/>
  <c r="O185" i="1"/>
  <c r="O181" i="1"/>
  <c r="O180" i="1"/>
  <c r="O179" i="1"/>
  <c r="O177" i="1"/>
  <c r="O175" i="1"/>
  <c r="O172" i="1"/>
  <c r="O171" i="1"/>
  <c r="O168" i="1"/>
  <c r="O164" i="1"/>
  <c r="O163" i="1"/>
  <c r="O161" i="1"/>
  <c r="O159" i="1"/>
  <c r="O157" i="1"/>
  <c r="O156" i="1"/>
  <c r="O153" i="1"/>
  <c r="O148" i="1"/>
  <c r="O147" i="1"/>
  <c r="O144" i="1"/>
  <c r="O143" i="1"/>
  <c r="O140" i="1"/>
  <c r="O137" i="1"/>
  <c r="O135" i="1"/>
  <c r="O132" i="1"/>
  <c r="O131" i="1"/>
  <c r="O127" i="1"/>
  <c r="O123" i="1"/>
  <c r="O120" i="1"/>
  <c r="O116" i="1"/>
  <c r="O115" i="1"/>
  <c r="O113" i="1"/>
  <c r="O112" i="1"/>
  <c r="O109" i="1"/>
  <c r="O107" i="1"/>
  <c r="O104" i="1"/>
  <c r="O103" i="1"/>
  <c r="O100" i="1"/>
  <c r="O96" i="1"/>
  <c r="O95" i="1"/>
  <c r="O92" i="1"/>
  <c r="O89" i="1"/>
  <c r="O84" i="1"/>
  <c r="O81" i="1"/>
  <c r="O80" i="1"/>
  <c r="O77" i="1"/>
  <c r="O76" i="1"/>
  <c r="O72" i="1"/>
  <c r="O67" i="1"/>
  <c r="O64" i="1"/>
  <c r="O63" i="1"/>
  <c r="O60" i="1"/>
  <c r="O57" i="1"/>
  <c r="O56" i="1"/>
  <c r="O52" i="1"/>
  <c r="O49" i="1"/>
  <c r="O48" i="1"/>
  <c r="O43" i="1"/>
  <c r="O39" i="1"/>
  <c r="O30" i="1"/>
  <c r="O34" i="1"/>
  <c r="O27" i="1"/>
  <c r="O31" i="1"/>
  <c r="O35" i="1"/>
  <c r="O32" i="1"/>
  <c r="O33" i="1"/>
  <c r="O28" i="1"/>
  <c r="O29" i="1"/>
  <c r="O11" i="1"/>
  <c r="O7" i="1"/>
  <c r="O471" i="1"/>
  <c r="O464" i="1"/>
  <c r="O460" i="1"/>
  <c r="O455" i="1"/>
  <c r="O452" i="1"/>
  <c r="O432" i="1"/>
  <c r="O427" i="1"/>
  <c r="O411" i="1"/>
  <c r="O403" i="1"/>
  <c r="O372" i="1"/>
  <c r="O367" i="1"/>
  <c r="O364" i="1"/>
  <c r="O360" i="1"/>
  <c r="O355" i="1"/>
  <c r="O349" i="1"/>
  <c r="O345" i="1"/>
  <c r="O341" i="1"/>
  <c r="O333" i="1"/>
  <c r="O329" i="1"/>
  <c r="O316" i="1"/>
  <c r="O311" i="1"/>
  <c r="O305" i="1"/>
  <c r="O303" i="1"/>
  <c r="O292" i="1"/>
  <c r="O287" i="1"/>
  <c r="O283" i="1"/>
  <c r="O275" i="1"/>
  <c r="O273" i="1"/>
  <c r="O269" i="1"/>
  <c r="O265" i="1"/>
  <c r="O263" i="1"/>
  <c r="O259" i="1"/>
  <c r="O256" i="1"/>
  <c r="O252" i="1"/>
  <c r="O248" i="1"/>
  <c r="O245" i="1"/>
  <c r="O240" i="1"/>
  <c r="O236" i="1"/>
  <c r="O225" i="1"/>
  <c r="O216" i="1"/>
  <c r="O213" i="1"/>
  <c r="O211" i="1"/>
  <c r="O207" i="1"/>
  <c r="O199" i="1"/>
  <c r="O193" i="1"/>
  <c r="O188" i="1"/>
  <c r="O183" i="1"/>
  <c r="O176" i="1"/>
  <c r="O167" i="1"/>
  <c r="O155" i="1"/>
  <c r="O152" i="1"/>
  <c r="O141" i="1"/>
  <c r="O136" i="1"/>
  <c r="O128" i="1"/>
  <c r="O125" i="1"/>
  <c r="O121" i="1"/>
  <c r="O117" i="1"/>
  <c r="O111" i="1"/>
  <c r="O105" i="1"/>
  <c r="O101" i="1"/>
  <c r="O93" i="1"/>
  <c r="O87" i="1"/>
  <c r="O79" i="1"/>
  <c r="O73" i="1"/>
  <c r="O71" i="1"/>
  <c r="O68" i="1"/>
  <c r="O65" i="1"/>
  <c r="O61" i="1"/>
  <c r="O55" i="1"/>
  <c r="O51" i="1"/>
  <c r="O47" i="1"/>
  <c r="O44" i="1"/>
  <c r="O40" i="1"/>
  <c r="O36" i="1"/>
  <c r="O443" i="1"/>
  <c r="O440" i="1"/>
  <c r="O435" i="1"/>
  <c r="O431" i="1"/>
  <c r="O423" i="1"/>
  <c r="O400" i="1"/>
  <c r="O395" i="1"/>
  <c r="O384" i="1"/>
  <c r="O379" i="1"/>
  <c r="O359" i="1"/>
  <c r="O356" i="1"/>
  <c r="O339" i="1"/>
  <c r="O336" i="1"/>
  <c r="O331" i="1"/>
  <c r="O324" i="1"/>
  <c r="O321" i="1"/>
  <c r="O319" i="1"/>
  <c r="O317" i="1"/>
  <c r="O313" i="1"/>
  <c r="O309" i="1"/>
  <c r="O307" i="1"/>
  <c r="O301" i="1"/>
  <c r="O300" i="1"/>
  <c r="O296" i="1"/>
  <c r="O293" i="1"/>
  <c r="O289" i="1"/>
  <c r="O284" i="1"/>
  <c r="O281" i="1"/>
  <c r="O279" i="1"/>
  <c r="O276" i="1"/>
  <c r="O271" i="1"/>
  <c r="O268" i="1"/>
  <c r="O267" i="1"/>
  <c r="O261" i="1"/>
  <c r="O257" i="1"/>
  <c r="O244" i="1"/>
  <c r="O237" i="1"/>
  <c r="O232" i="1"/>
  <c r="O229" i="1"/>
  <c r="O224" i="1"/>
  <c r="O221" i="1"/>
  <c r="O219" i="1"/>
  <c r="O215" i="1"/>
  <c r="O208" i="1"/>
  <c r="O205" i="1"/>
  <c r="O203" i="1"/>
  <c r="O195" i="1"/>
  <c r="O192" i="1"/>
  <c r="O187" i="1"/>
  <c r="O184" i="1"/>
  <c r="O173" i="1"/>
  <c r="O169" i="1"/>
  <c r="O165" i="1"/>
  <c r="O160" i="1"/>
  <c r="O151" i="1"/>
  <c r="O149" i="1"/>
  <c r="O145" i="1"/>
  <c r="O139" i="1"/>
  <c r="O133" i="1"/>
  <c r="O129" i="1"/>
  <c r="O124" i="1"/>
  <c r="O119" i="1"/>
  <c r="O108" i="1"/>
  <c r="O99" i="1"/>
  <c r="O97" i="1"/>
  <c r="O91" i="1"/>
  <c r="O88" i="1"/>
  <c r="O85" i="1"/>
  <c r="O83" i="1"/>
  <c r="O75" i="1"/>
  <c r="O69" i="1"/>
  <c r="O59" i="1"/>
  <c r="O53" i="1"/>
  <c r="O45" i="1"/>
  <c r="O41" i="1"/>
  <c r="O37" i="1"/>
  <c r="U3" i="14"/>
  <c r="C5" i="16" s="1"/>
  <c r="G5" i="16" s="1"/>
  <c r="AZ4" i="1"/>
  <c r="AZ3"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AE144" i="12"/>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3" i="1"/>
  <c r="U471" i="6"/>
  <c r="V470" i="1"/>
  <c r="U472" i="6"/>
  <c r="U473" i="6"/>
  <c r="V472" i="1"/>
  <c r="U474" i="6"/>
  <c r="U475" i="6"/>
  <c r="V474" i="1"/>
  <c r="U476" i="6"/>
  <c r="V475" i="1"/>
  <c r="L4" i="1"/>
  <c r="M4" i="1"/>
  <c r="Q4" i="1"/>
  <c r="W4" i="1"/>
  <c r="L5" i="1"/>
  <c r="M5" i="1"/>
  <c r="Q5" i="1"/>
  <c r="W5" i="1"/>
  <c r="L6" i="1"/>
  <c r="M6" i="1"/>
  <c r="Q6" i="1"/>
  <c r="W6" i="1"/>
  <c r="AA6" i="1" s="1"/>
  <c r="L7" i="1"/>
  <c r="M7" i="1"/>
  <c r="Q7" i="1"/>
  <c r="W7" i="1"/>
  <c r="L8" i="1"/>
  <c r="M8" i="1"/>
  <c r="Q8" i="1"/>
  <c r="W8" i="1"/>
  <c r="AA8" i="1" s="1"/>
  <c r="L9" i="1"/>
  <c r="M9" i="1"/>
  <c r="Q9" i="1"/>
  <c r="W9" i="1"/>
  <c r="AA9" i="1" s="1"/>
  <c r="L10" i="1"/>
  <c r="M10" i="1"/>
  <c r="Q10" i="1"/>
  <c r="W10" i="1"/>
  <c r="AA10" i="1" s="1"/>
  <c r="L11" i="1"/>
  <c r="M11" i="1"/>
  <c r="Q11" i="1"/>
  <c r="W11" i="1"/>
  <c r="AA11" i="1" s="1"/>
  <c r="L12" i="1"/>
  <c r="M12" i="1"/>
  <c r="Q12" i="1"/>
  <c r="W12" i="1"/>
  <c r="L13" i="1"/>
  <c r="M13" i="1"/>
  <c r="Q13" i="1"/>
  <c r="W13" i="1"/>
  <c r="AA13" i="1" s="1"/>
  <c r="L14" i="1"/>
  <c r="M14" i="1"/>
  <c r="Q14" i="1"/>
  <c r="W14" i="1"/>
  <c r="L15" i="1"/>
  <c r="M15" i="1"/>
  <c r="Q15" i="1"/>
  <c r="V15" i="1"/>
  <c r="W15" i="1"/>
  <c r="AA15" i="1" s="1"/>
  <c r="L16" i="1"/>
  <c r="M16" i="1"/>
  <c r="Q16" i="1"/>
  <c r="W16" i="1"/>
  <c r="L17" i="1"/>
  <c r="M17" i="1"/>
  <c r="Q17" i="1"/>
  <c r="W17" i="1"/>
  <c r="AA17" i="1" s="1"/>
  <c r="L18" i="1"/>
  <c r="M18" i="1"/>
  <c r="Q18" i="1"/>
  <c r="W18" i="1"/>
  <c r="AA18" i="1" s="1"/>
  <c r="L19" i="1"/>
  <c r="M19" i="1"/>
  <c r="Q19" i="1"/>
  <c r="V19" i="1"/>
  <c r="AQ19" i="1"/>
  <c r="AW19" i="1" s="1"/>
  <c r="W19" i="1"/>
  <c r="AA19" i="1" s="1"/>
  <c r="L20" i="1"/>
  <c r="M20" i="1"/>
  <c r="Q20" i="1"/>
  <c r="W20" i="1"/>
  <c r="AA20" i="1" s="1"/>
  <c r="L21" i="1"/>
  <c r="M21" i="1"/>
  <c r="Q21" i="1"/>
  <c r="W21" i="1"/>
  <c r="AA21" i="1" s="1"/>
  <c r="L22" i="1"/>
  <c r="M22" i="1"/>
  <c r="Q22" i="1"/>
  <c r="W22" i="1"/>
  <c r="AA22" i="1" s="1"/>
  <c r="L23" i="1"/>
  <c r="M23" i="1"/>
  <c r="Q23" i="1"/>
  <c r="W23" i="1"/>
  <c r="AA23" i="1" s="1"/>
  <c r="L24" i="1"/>
  <c r="M24" i="1"/>
  <c r="Q24" i="1"/>
  <c r="W24" i="1"/>
  <c r="AA24" i="1" s="1"/>
  <c r="L25" i="1"/>
  <c r="M25" i="1"/>
  <c r="Q25" i="1"/>
  <c r="W25" i="1"/>
  <c r="AA25" i="1" s="1"/>
  <c r="L26" i="1"/>
  <c r="M26" i="1"/>
  <c r="Q26" i="1"/>
  <c r="W26" i="1"/>
  <c r="AA26" i="1" s="1"/>
  <c r="L27" i="1"/>
  <c r="M27" i="1"/>
  <c r="Q27" i="1"/>
  <c r="W27" i="1"/>
  <c r="AA27" i="1" s="1"/>
  <c r="L28" i="1"/>
  <c r="M28" i="1"/>
  <c r="Q28" i="1"/>
  <c r="W28" i="1"/>
  <c r="AA28" i="1" s="1"/>
  <c r="L29" i="1"/>
  <c r="M29" i="1"/>
  <c r="Q29" i="1"/>
  <c r="W29" i="1"/>
  <c r="AA29" i="1" s="1"/>
  <c r="L30" i="1"/>
  <c r="M30" i="1"/>
  <c r="Q30" i="1"/>
  <c r="W30" i="1"/>
  <c r="AA30" i="1" s="1"/>
  <c r="L31" i="1"/>
  <c r="M31" i="1"/>
  <c r="Q31" i="1"/>
  <c r="V31" i="1"/>
  <c r="AQ31" i="1"/>
  <c r="AW31" i="1" s="1"/>
  <c r="W31" i="1"/>
  <c r="AA31" i="1" s="1"/>
  <c r="L32" i="1"/>
  <c r="M32" i="1"/>
  <c r="Q32" i="1"/>
  <c r="W32" i="1"/>
  <c r="AA32" i="1" s="1"/>
  <c r="L33" i="1"/>
  <c r="M33" i="1"/>
  <c r="Q33" i="1"/>
  <c r="W33" i="1"/>
  <c r="AA33" i="1" s="1"/>
  <c r="L34" i="1"/>
  <c r="M34" i="1"/>
  <c r="Q34" i="1"/>
  <c r="W34" i="1"/>
  <c r="AA34" i="1" s="1"/>
  <c r="L35" i="1"/>
  <c r="M35" i="1"/>
  <c r="Q35" i="1"/>
  <c r="V35" i="1"/>
  <c r="AQ35" i="1"/>
  <c r="AW35" i="1" s="1"/>
  <c r="W35" i="1"/>
  <c r="AA35" i="1" s="1"/>
  <c r="L36" i="1"/>
  <c r="M36" i="1"/>
  <c r="Q36" i="1"/>
  <c r="W36" i="1"/>
  <c r="AA36" i="1" s="1"/>
  <c r="L37" i="1"/>
  <c r="M37" i="1"/>
  <c r="Q37" i="1"/>
  <c r="W37" i="1"/>
  <c r="L38" i="1"/>
  <c r="M38" i="1"/>
  <c r="Q38" i="1"/>
  <c r="W38" i="1"/>
  <c r="AA38" i="1" s="1"/>
  <c r="L39" i="1"/>
  <c r="M39" i="1"/>
  <c r="Q39" i="1"/>
  <c r="W39" i="1"/>
  <c r="L40" i="1"/>
  <c r="M40" i="1"/>
  <c r="Q40" i="1"/>
  <c r="W40" i="1"/>
  <c r="AA40" i="1" s="1"/>
  <c r="L41" i="1"/>
  <c r="M41" i="1"/>
  <c r="Q41" i="1"/>
  <c r="W41" i="1"/>
  <c r="L42" i="1"/>
  <c r="M42" i="1"/>
  <c r="Q42" i="1"/>
  <c r="W42" i="1"/>
  <c r="AA42" i="1" s="1"/>
  <c r="L43" i="1"/>
  <c r="M43" i="1"/>
  <c r="Q43" i="1"/>
  <c r="V43" i="1"/>
  <c r="W43" i="1"/>
  <c r="L44" i="1"/>
  <c r="M44" i="1"/>
  <c r="Q44" i="1"/>
  <c r="W44" i="1"/>
  <c r="AA44" i="1" s="1"/>
  <c r="L45" i="1"/>
  <c r="M45" i="1"/>
  <c r="Q45" i="1"/>
  <c r="W45" i="1"/>
  <c r="L46" i="1"/>
  <c r="M46" i="1"/>
  <c r="Q46" i="1"/>
  <c r="W46" i="1"/>
  <c r="L47" i="1"/>
  <c r="M47" i="1"/>
  <c r="Q47" i="1"/>
  <c r="V47" i="1"/>
  <c r="W47" i="1"/>
  <c r="L48" i="1"/>
  <c r="M48" i="1"/>
  <c r="Q48" i="1"/>
  <c r="W48" i="1"/>
  <c r="L49" i="1"/>
  <c r="M49" i="1"/>
  <c r="Q49" i="1"/>
  <c r="W49" i="1"/>
  <c r="AA49" i="1" s="1"/>
  <c r="L50" i="1"/>
  <c r="M50" i="1"/>
  <c r="Q50" i="1"/>
  <c r="W50" i="1"/>
  <c r="L51" i="1"/>
  <c r="M51" i="1"/>
  <c r="Q51" i="1"/>
  <c r="W51" i="1"/>
  <c r="AA51" i="1" s="1"/>
  <c r="L52" i="1"/>
  <c r="M52" i="1"/>
  <c r="Q52" i="1"/>
  <c r="W52" i="1"/>
  <c r="L53" i="1"/>
  <c r="M53" i="1"/>
  <c r="Q53" i="1"/>
  <c r="W53" i="1"/>
  <c r="AA53" i="1" s="1"/>
  <c r="L54" i="1"/>
  <c r="M54" i="1"/>
  <c r="Q54" i="1"/>
  <c r="W54" i="1"/>
  <c r="AA54" i="1" s="1"/>
  <c r="L55" i="1"/>
  <c r="M55" i="1"/>
  <c r="Q55" i="1"/>
  <c r="W55" i="1"/>
  <c r="L56" i="1"/>
  <c r="M56" i="1"/>
  <c r="Q56" i="1"/>
  <c r="W56" i="1"/>
  <c r="AA56" i="1" s="1"/>
  <c r="L57" i="1"/>
  <c r="M57" i="1"/>
  <c r="Q57" i="1"/>
  <c r="W57" i="1"/>
  <c r="AA57" i="1" s="1"/>
  <c r="L58" i="1"/>
  <c r="M58" i="1"/>
  <c r="Q58" i="1"/>
  <c r="W58" i="1"/>
  <c r="AA58" i="1" s="1"/>
  <c r="L59" i="1"/>
  <c r="M59" i="1"/>
  <c r="Q59" i="1"/>
  <c r="V59" i="1"/>
  <c r="W59" i="1"/>
  <c r="L60" i="1"/>
  <c r="M60" i="1"/>
  <c r="Q60" i="1"/>
  <c r="W60" i="1"/>
  <c r="L61" i="1"/>
  <c r="M61" i="1"/>
  <c r="Q61" i="1"/>
  <c r="W61" i="1"/>
  <c r="AA61" i="1" s="1"/>
  <c r="L62" i="1"/>
  <c r="M62" i="1"/>
  <c r="Q62" i="1"/>
  <c r="W62" i="1"/>
  <c r="AA62" i="1" s="1"/>
  <c r="L63" i="1"/>
  <c r="M63" i="1"/>
  <c r="Q63" i="1"/>
  <c r="V63" i="1"/>
  <c r="W63" i="1"/>
  <c r="AA63" i="1" s="1"/>
  <c r="L64" i="1"/>
  <c r="M64" i="1"/>
  <c r="Q64" i="1"/>
  <c r="W64" i="1"/>
  <c r="L65" i="1"/>
  <c r="M65" i="1"/>
  <c r="Q65" i="1"/>
  <c r="W65" i="1"/>
  <c r="AA65" i="1" s="1"/>
  <c r="L66" i="1"/>
  <c r="M66" i="1"/>
  <c r="Q66" i="1"/>
  <c r="W66" i="1"/>
  <c r="L67" i="1"/>
  <c r="M67" i="1"/>
  <c r="Q67" i="1"/>
  <c r="W67" i="1"/>
  <c r="L68" i="1"/>
  <c r="M68" i="1"/>
  <c r="Q68" i="1"/>
  <c r="W68" i="1"/>
  <c r="L69" i="1"/>
  <c r="M69" i="1"/>
  <c r="Q69" i="1"/>
  <c r="W69" i="1"/>
  <c r="AA69" i="1" s="1"/>
  <c r="L70" i="1"/>
  <c r="M70" i="1"/>
  <c r="Q70" i="1"/>
  <c r="W70" i="1"/>
  <c r="AA70" i="1" s="1"/>
  <c r="L71" i="1"/>
  <c r="M71" i="1"/>
  <c r="Q71" i="1"/>
  <c r="W71" i="1"/>
  <c r="L72" i="1"/>
  <c r="M72" i="1"/>
  <c r="Q72" i="1"/>
  <c r="W72" i="1"/>
  <c r="L73" i="1"/>
  <c r="M73" i="1"/>
  <c r="Q73" i="1"/>
  <c r="W73" i="1"/>
  <c r="L74" i="1"/>
  <c r="M74" i="1"/>
  <c r="Q74" i="1"/>
  <c r="W74" i="1"/>
  <c r="L75" i="1"/>
  <c r="M75" i="1"/>
  <c r="Q75" i="1"/>
  <c r="V75" i="1"/>
  <c r="W75" i="1"/>
  <c r="L76" i="1"/>
  <c r="M76" i="1"/>
  <c r="Q76" i="1"/>
  <c r="W76" i="1"/>
  <c r="AA76" i="1" s="1"/>
  <c r="L77" i="1"/>
  <c r="M77" i="1"/>
  <c r="Q77" i="1"/>
  <c r="W77" i="1"/>
  <c r="L78" i="1"/>
  <c r="M78" i="1"/>
  <c r="Q78" i="1"/>
  <c r="W78" i="1"/>
  <c r="AA78" i="1" s="1"/>
  <c r="L79" i="1"/>
  <c r="M79" i="1"/>
  <c r="Q79" i="1"/>
  <c r="W79" i="1"/>
  <c r="L80" i="1"/>
  <c r="M80" i="1"/>
  <c r="Q80" i="1"/>
  <c r="W80" i="1"/>
  <c r="AA80" i="1" s="1"/>
  <c r="L81" i="1"/>
  <c r="M81" i="1"/>
  <c r="Q81" i="1"/>
  <c r="W81" i="1"/>
  <c r="L82" i="1"/>
  <c r="M82" i="1"/>
  <c r="Q82" i="1"/>
  <c r="W82" i="1"/>
  <c r="AA82" i="1" s="1"/>
  <c r="L83" i="1"/>
  <c r="M83" i="1"/>
  <c r="Q83" i="1"/>
  <c r="W83" i="1"/>
  <c r="L84" i="1"/>
  <c r="M84" i="1"/>
  <c r="Q84" i="1"/>
  <c r="W84" i="1"/>
  <c r="AA84" i="1" s="1"/>
  <c r="L85" i="1"/>
  <c r="M85" i="1"/>
  <c r="Q85" i="1"/>
  <c r="W85" i="1"/>
  <c r="L86" i="1"/>
  <c r="M86" i="1"/>
  <c r="Q86" i="1"/>
  <c r="W86" i="1"/>
  <c r="L87" i="1"/>
  <c r="M87" i="1"/>
  <c r="Q87" i="1"/>
  <c r="V87" i="1"/>
  <c r="W87" i="1"/>
  <c r="AA87" i="1" s="1"/>
  <c r="L88" i="1"/>
  <c r="M88" i="1"/>
  <c r="Q88" i="1"/>
  <c r="W88" i="1"/>
  <c r="AA88" i="1" s="1"/>
  <c r="L89" i="1"/>
  <c r="M89" i="1"/>
  <c r="Q89" i="1"/>
  <c r="W89" i="1"/>
  <c r="L90" i="1"/>
  <c r="M90" i="1"/>
  <c r="Q90" i="1"/>
  <c r="W90" i="1"/>
  <c r="AA90" i="1" s="1"/>
  <c r="L91" i="1"/>
  <c r="M91" i="1"/>
  <c r="Q91" i="1"/>
  <c r="V91" i="1"/>
  <c r="W91" i="1"/>
  <c r="L92" i="1"/>
  <c r="M92" i="1"/>
  <c r="Q92" i="1"/>
  <c r="W92" i="1"/>
  <c r="L93" i="1"/>
  <c r="M93" i="1"/>
  <c r="Q93" i="1"/>
  <c r="W93" i="1"/>
  <c r="L94" i="1"/>
  <c r="M94" i="1"/>
  <c r="Q94" i="1"/>
  <c r="W94" i="1"/>
  <c r="L95" i="1"/>
  <c r="M95" i="1"/>
  <c r="Q95" i="1"/>
  <c r="W95" i="1"/>
  <c r="L96" i="1"/>
  <c r="M96" i="1"/>
  <c r="Q96" i="1"/>
  <c r="W96" i="1"/>
  <c r="AA96" i="1" s="1"/>
  <c r="L97" i="1"/>
  <c r="M97" i="1"/>
  <c r="Q97" i="1"/>
  <c r="W97" i="1"/>
  <c r="AA97" i="1" s="1"/>
  <c r="L98" i="1"/>
  <c r="M98" i="1"/>
  <c r="Q98" i="1"/>
  <c r="W98" i="1"/>
  <c r="AA98" i="1" s="1"/>
  <c r="L99" i="1"/>
  <c r="M99" i="1"/>
  <c r="Q99" i="1"/>
  <c r="W99" i="1"/>
  <c r="AA99" i="1" s="1"/>
  <c r="L100" i="1"/>
  <c r="M100" i="1"/>
  <c r="Q100" i="1"/>
  <c r="W100" i="1"/>
  <c r="L101" i="1"/>
  <c r="M101" i="1"/>
  <c r="Q101" i="1"/>
  <c r="W101" i="1"/>
  <c r="AA101" i="1" s="1"/>
  <c r="L102" i="1"/>
  <c r="M102" i="1"/>
  <c r="Q102" i="1"/>
  <c r="W102" i="1"/>
  <c r="L103" i="1"/>
  <c r="M103" i="1"/>
  <c r="Q103" i="1"/>
  <c r="V103" i="1"/>
  <c r="AQ103" i="1"/>
  <c r="AW103" i="1" s="1"/>
  <c r="W103" i="1"/>
  <c r="AA103" i="1" s="1"/>
  <c r="L104" i="1"/>
  <c r="M104" i="1"/>
  <c r="Q104" i="1"/>
  <c r="W104" i="1"/>
  <c r="AA104" i="1" s="1"/>
  <c r="L105" i="1"/>
  <c r="M105" i="1"/>
  <c r="Q105" i="1"/>
  <c r="W105" i="1"/>
  <c r="AA105" i="1" s="1"/>
  <c r="L106" i="1"/>
  <c r="M106" i="1"/>
  <c r="Q106" i="1"/>
  <c r="W106" i="1"/>
  <c r="L107" i="1"/>
  <c r="M107" i="1"/>
  <c r="Q107" i="1"/>
  <c r="W107" i="1"/>
  <c r="L108" i="1"/>
  <c r="M108" i="1"/>
  <c r="Q108" i="1"/>
  <c r="W108" i="1"/>
  <c r="L109" i="1"/>
  <c r="M109" i="1"/>
  <c r="Q109" i="1"/>
  <c r="W109" i="1"/>
  <c r="AA109" i="1" s="1"/>
  <c r="L110" i="1"/>
  <c r="M110" i="1"/>
  <c r="Q110" i="1"/>
  <c r="W110" i="1"/>
  <c r="AA110" i="1" s="1"/>
  <c r="L111" i="1"/>
  <c r="M111" i="1"/>
  <c r="Q111" i="1"/>
  <c r="W111" i="1"/>
  <c r="AA111" i="1" s="1"/>
  <c r="L112" i="1"/>
  <c r="M112" i="1"/>
  <c r="Q112" i="1"/>
  <c r="W112" i="1"/>
  <c r="L113" i="1"/>
  <c r="M113" i="1"/>
  <c r="Q113" i="1"/>
  <c r="W113" i="1"/>
  <c r="L114" i="1"/>
  <c r="M114" i="1"/>
  <c r="Q114" i="1"/>
  <c r="W114" i="1"/>
  <c r="AA114" i="1" s="1"/>
  <c r="L115" i="1"/>
  <c r="M115" i="1"/>
  <c r="Q115" i="1"/>
  <c r="V115" i="1"/>
  <c r="AQ115" i="1"/>
  <c r="AW115" i="1" s="1"/>
  <c r="W115" i="1"/>
  <c r="AA115" i="1" s="1"/>
  <c r="L116" i="1"/>
  <c r="M116" i="1"/>
  <c r="Q116" i="1"/>
  <c r="W116" i="1"/>
  <c r="AA116" i="1" s="1"/>
  <c r="L117" i="1"/>
  <c r="M117" i="1"/>
  <c r="Q117" i="1"/>
  <c r="W117" i="1"/>
  <c r="AA117" i="1" s="1"/>
  <c r="L118" i="1"/>
  <c r="M118" i="1"/>
  <c r="Q118" i="1"/>
  <c r="W118" i="1"/>
  <c r="AA118" i="1" s="1"/>
  <c r="L119" i="1"/>
  <c r="M119" i="1"/>
  <c r="Q119" i="1"/>
  <c r="V119" i="1"/>
  <c r="AQ119" i="1"/>
  <c r="AW119" i="1" s="1"/>
  <c r="W119" i="1"/>
  <c r="AA119" i="1" s="1"/>
  <c r="L120" i="1"/>
  <c r="M120" i="1"/>
  <c r="Q120" i="1"/>
  <c r="W120" i="1"/>
  <c r="AA120" i="1" s="1"/>
  <c r="L121" i="1"/>
  <c r="M121" i="1"/>
  <c r="Q121" i="1"/>
  <c r="W121" i="1"/>
  <c r="L122" i="1"/>
  <c r="M122" i="1"/>
  <c r="Q122" i="1"/>
  <c r="W122" i="1"/>
  <c r="AA122" i="1" s="1"/>
  <c r="L123" i="1"/>
  <c r="M123" i="1"/>
  <c r="Q123" i="1"/>
  <c r="W123" i="1"/>
  <c r="AA123" i="1" s="1"/>
  <c r="L124" i="1"/>
  <c r="M124" i="1"/>
  <c r="Q124" i="1"/>
  <c r="W124" i="1"/>
  <c r="L125" i="1"/>
  <c r="M125" i="1"/>
  <c r="Q125" i="1"/>
  <c r="W125" i="1"/>
  <c r="AA125" i="1" s="1"/>
  <c r="L126" i="1"/>
  <c r="M126" i="1"/>
  <c r="Q126" i="1"/>
  <c r="W126" i="1"/>
  <c r="L127" i="1"/>
  <c r="M127" i="1"/>
  <c r="Q127" i="1"/>
  <c r="W127" i="1"/>
  <c r="L128" i="1"/>
  <c r="M128" i="1"/>
  <c r="Q128" i="1"/>
  <c r="W128" i="1"/>
  <c r="AA128" i="1" s="1"/>
  <c r="L129" i="1"/>
  <c r="M129" i="1"/>
  <c r="Q129" i="1"/>
  <c r="W129" i="1"/>
  <c r="L130" i="1"/>
  <c r="M130" i="1"/>
  <c r="Q130" i="1"/>
  <c r="W130" i="1"/>
  <c r="AA130" i="1" s="1"/>
  <c r="L131" i="1"/>
  <c r="M131" i="1"/>
  <c r="Q131" i="1"/>
  <c r="V131" i="1"/>
  <c r="AQ131" i="1"/>
  <c r="AW131" i="1" s="1"/>
  <c r="W131" i="1"/>
  <c r="AA131" i="1" s="1"/>
  <c r="L132" i="1"/>
  <c r="M132" i="1"/>
  <c r="Q132" i="1"/>
  <c r="W132" i="1"/>
  <c r="L133" i="1"/>
  <c r="M133" i="1"/>
  <c r="Q133" i="1"/>
  <c r="W133" i="1"/>
  <c r="AA133" i="1" s="1"/>
  <c r="L134" i="1"/>
  <c r="M134" i="1"/>
  <c r="Q134" i="1"/>
  <c r="W134" i="1"/>
  <c r="AA134" i="1" s="1"/>
  <c r="L135" i="1"/>
  <c r="M135" i="1"/>
  <c r="Q135" i="1"/>
  <c r="V135" i="1"/>
  <c r="W135" i="1"/>
  <c r="L136" i="1"/>
  <c r="M136" i="1"/>
  <c r="Q136" i="1"/>
  <c r="W136" i="1"/>
  <c r="L137" i="1"/>
  <c r="M137" i="1"/>
  <c r="Q137" i="1"/>
  <c r="W137" i="1"/>
  <c r="L138" i="1"/>
  <c r="M138" i="1"/>
  <c r="Q138" i="1"/>
  <c r="W138" i="1"/>
  <c r="L139" i="1"/>
  <c r="M139" i="1"/>
  <c r="Q139" i="1"/>
  <c r="W139" i="1"/>
  <c r="AA139" i="1" s="1"/>
  <c r="L140" i="1"/>
  <c r="M140" i="1"/>
  <c r="Q140" i="1"/>
  <c r="W140" i="1"/>
  <c r="AA140" i="1" s="1"/>
  <c r="L141" i="1"/>
  <c r="M141" i="1"/>
  <c r="Q141" i="1"/>
  <c r="W141" i="1"/>
  <c r="L142" i="1"/>
  <c r="M142" i="1"/>
  <c r="Q142" i="1"/>
  <c r="W142" i="1"/>
  <c r="L143" i="1"/>
  <c r="M143" i="1"/>
  <c r="Q143" i="1"/>
  <c r="V143" i="1"/>
  <c r="W143" i="1"/>
  <c r="L144" i="1"/>
  <c r="M144" i="1"/>
  <c r="Q144" i="1"/>
  <c r="W144" i="1"/>
  <c r="AA144" i="1" s="1"/>
  <c r="L145" i="1"/>
  <c r="M145" i="1"/>
  <c r="Q145" i="1"/>
  <c r="W145" i="1"/>
  <c r="AA145" i="1" s="1"/>
  <c r="L146" i="1"/>
  <c r="M146" i="1"/>
  <c r="Q146" i="1"/>
  <c r="W146" i="1"/>
  <c r="AA146" i="1" s="1"/>
  <c r="L147" i="1"/>
  <c r="M147" i="1"/>
  <c r="Q147" i="1"/>
  <c r="V147" i="1"/>
  <c r="W147" i="1"/>
  <c r="L148" i="1"/>
  <c r="M148" i="1"/>
  <c r="Q148" i="1"/>
  <c r="W148" i="1"/>
  <c r="L149" i="1"/>
  <c r="M149" i="1"/>
  <c r="Q149" i="1"/>
  <c r="W149" i="1"/>
  <c r="L150" i="1"/>
  <c r="M150" i="1"/>
  <c r="Q150" i="1"/>
  <c r="W150" i="1"/>
  <c r="L151" i="1"/>
  <c r="M151" i="1"/>
  <c r="Q151" i="1"/>
  <c r="W151" i="1"/>
  <c r="AA151" i="1" s="1"/>
  <c r="L152" i="1"/>
  <c r="M152" i="1"/>
  <c r="Q152" i="1"/>
  <c r="W152" i="1"/>
  <c r="L153" i="1"/>
  <c r="M153" i="1"/>
  <c r="Q153" i="1"/>
  <c r="W153" i="1"/>
  <c r="L154" i="1"/>
  <c r="M154" i="1"/>
  <c r="Q154" i="1"/>
  <c r="W154" i="1"/>
  <c r="L155" i="1"/>
  <c r="M155" i="1"/>
  <c r="Q155" i="1"/>
  <c r="W155" i="1"/>
  <c r="AA155" i="1" s="1"/>
  <c r="L156" i="1"/>
  <c r="M156" i="1"/>
  <c r="Q156" i="1"/>
  <c r="W156" i="1"/>
  <c r="L157" i="1"/>
  <c r="M157" i="1"/>
  <c r="Q157" i="1"/>
  <c r="W157" i="1"/>
  <c r="L158" i="1"/>
  <c r="M158" i="1"/>
  <c r="Q158" i="1"/>
  <c r="W158" i="1"/>
  <c r="AA158" i="1" s="1"/>
  <c r="M159" i="1"/>
  <c r="Q159" i="1"/>
  <c r="V159" i="1"/>
  <c r="W159" i="1"/>
  <c r="L160" i="1"/>
  <c r="M160" i="1"/>
  <c r="Q160" i="1"/>
  <c r="W160" i="1"/>
  <c r="AA160" i="1" s="1"/>
  <c r="L161" i="1"/>
  <c r="M161" i="1"/>
  <c r="Q161" i="1"/>
  <c r="W161" i="1"/>
  <c r="AA161" i="1" s="1"/>
  <c r="L162" i="1"/>
  <c r="M162" i="1"/>
  <c r="Q162" i="1"/>
  <c r="W162" i="1"/>
  <c r="AA162" i="1" s="1"/>
  <c r="L163" i="1"/>
  <c r="M163" i="1"/>
  <c r="Q163" i="1"/>
  <c r="V163" i="1"/>
  <c r="AQ163" i="1"/>
  <c r="AW163" i="1" s="1"/>
  <c r="W163" i="1"/>
  <c r="AA163" i="1" s="1"/>
  <c r="L164" i="1"/>
  <c r="M164" i="1"/>
  <c r="Q164" i="1"/>
  <c r="W164" i="1"/>
  <c r="AA164" i="1" s="1"/>
  <c r="L165" i="1"/>
  <c r="M165" i="1"/>
  <c r="Q165" i="1"/>
  <c r="W165" i="1"/>
  <c r="AA165" i="1" s="1"/>
  <c r="L166" i="1"/>
  <c r="M166" i="1"/>
  <c r="Q166" i="1"/>
  <c r="W166" i="1"/>
  <c r="AA166" i="1" s="1"/>
  <c r="L167" i="1"/>
  <c r="M167" i="1"/>
  <c r="Q167" i="1"/>
  <c r="W167" i="1"/>
  <c r="AA167" i="1" s="1"/>
  <c r="L168" i="1"/>
  <c r="M168" i="1"/>
  <c r="Q168" i="1"/>
  <c r="W168" i="1"/>
  <c r="AA168" i="1" s="1"/>
  <c r="L169" i="1"/>
  <c r="M169" i="1"/>
  <c r="Q169" i="1"/>
  <c r="W169" i="1"/>
  <c r="AA169" i="1" s="1"/>
  <c r="L170" i="1"/>
  <c r="M170" i="1"/>
  <c r="Q170" i="1"/>
  <c r="W170" i="1"/>
  <c r="AA170" i="1" s="1"/>
  <c r="L171" i="1"/>
  <c r="M171" i="1"/>
  <c r="Q171" i="1"/>
  <c r="V171" i="1"/>
  <c r="W171" i="1"/>
  <c r="AA171" i="1" s="1"/>
  <c r="L172" i="1"/>
  <c r="M172" i="1"/>
  <c r="Q172" i="1"/>
  <c r="W172" i="1"/>
  <c r="AA172" i="1" s="1"/>
  <c r="L173" i="1"/>
  <c r="M173" i="1"/>
  <c r="Q173" i="1"/>
  <c r="W173" i="1"/>
  <c r="AA173" i="1" s="1"/>
  <c r="L174" i="1"/>
  <c r="M174" i="1"/>
  <c r="Q174" i="1"/>
  <c r="W174" i="1"/>
  <c r="AA174" i="1" s="1"/>
  <c r="L175" i="1"/>
  <c r="M175" i="1"/>
  <c r="Q175" i="1"/>
  <c r="V175" i="1"/>
  <c r="W175" i="1"/>
  <c r="L176" i="1"/>
  <c r="M176" i="1"/>
  <c r="Q176" i="1"/>
  <c r="W176" i="1"/>
  <c r="L177" i="1"/>
  <c r="M177" i="1"/>
  <c r="Q177" i="1"/>
  <c r="W177" i="1"/>
  <c r="AA177" i="1" s="1"/>
  <c r="L178" i="1"/>
  <c r="M178" i="1"/>
  <c r="Q178" i="1"/>
  <c r="W178" i="1"/>
  <c r="L179" i="1"/>
  <c r="M179" i="1"/>
  <c r="Q179" i="1"/>
  <c r="W179" i="1"/>
  <c r="L180" i="1"/>
  <c r="M180" i="1"/>
  <c r="Q180" i="1"/>
  <c r="W180" i="1"/>
  <c r="L181" i="1"/>
  <c r="M181" i="1"/>
  <c r="Q181" i="1"/>
  <c r="W181" i="1"/>
  <c r="L182" i="1"/>
  <c r="M182" i="1"/>
  <c r="Q182" i="1"/>
  <c r="W182" i="1"/>
  <c r="AA182" i="1" s="1"/>
  <c r="L183" i="1"/>
  <c r="M183" i="1"/>
  <c r="Q183" i="1"/>
  <c r="V183" i="1"/>
  <c r="W183" i="1"/>
  <c r="L184" i="1"/>
  <c r="M184" i="1"/>
  <c r="Q184" i="1"/>
  <c r="W184" i="1"/>
  <c r="AA184" i="1" s="1"/>
  <c r="L185" i="1"/>
  <c r="M185" i="1"/>
  <c r="Q185" i="1"/>
  <c r="W185" i="1"/>
  <c r="L186" i="1"/>
  <c r="M186" i="1"/>
  <c r="Q186" i="1"/>
  <c r="W186" i="1"/>
  <c r="L187" i="1"/>
  <c r="M187" i="1"/>
  <c r="Q187" i="1"/>
  <c r="V187" i="1"/>
  <c r="W187" i="1"/>
  <c r="AA187" i="1" s="1"/>
  <c r="L188" i="1"/>
  <c r="M188" i="1"/>
  <c r="Q188" i="1"/>
  <c r="W188" i="1"/>
  <c r="AA188" i="1" s="1"/>
  <c r="L189" i="1"/>
  <c r="M189" i="1"/>
  <c r="Q189" i="1"/>
  <c r="W189" i="1"/>
  <c r="AA189" i="1" s="1"/>
  <c r="L190" i="1"/>
  <c r="M190" i="1"/>
  <c r="Q190" i="1"/>
  <c r="W190" i="1"/>
  <c r="AA190" i="1" s="1"/>
  <c r="L191" i="1"/>
  <c r="M191" i="1"/>
  <c r="Q191" i="1"/>
  <c r="W191" i="1"/>
  <c r="AA191" i="1" s="1"/>
  <c r="L192" i="1"/>
  <c r="M192" i="1"/>
  <c r="Q192" i="1"/>
  <c r="W192" i="1"/>
  <c r="AA192" i="1" s="1"/>
  <c r="L193" i="1"/>
  <c r="M193" i="1"/>
  <c r="Q193" i="1"/>
  <c r="W193" i="1"/>
  <c r="L194" i="1"/>
  <c r="M194" i="1"/>
  <c r="Q194" i="1"/>
  <c r="W194" i="1"/>
  <c r="AA194" i="1" s="1"/>
  <c r="L195" i="1"/>
  <c r="M195" i="1"/>
  <c r="Q195" i="1"/>
  <c r="V195" i="1"/>
  <c r="W195" i="1"/>
  <c r="AA195" i="1" s="1"/>
  <c r="L196" i="1"/>
  <c r="M196" i="1"/>
  <c r="Q196" i="1"/>
  <c r="W196" i="1"/>
  <c r="L197" i="1"/>
  <c r="M197" i="1"/>
  <c r="Q197" i="1"/>
  <c r="W197" i="1"/>
  <c r="AA197" i="1" s="1"/>
  <c r="L198" i="1"/>
  <c r="M198" i="1"/>
  <c r="Q198" i="1"/>
  <c r="W198" i="1"/>
  <c r="AA198" i="1" s="1"/>
  <c r="L199" i="1"/>
  <c r="M199" i="1"/>
  <c r="Q199" i="1"/>
  <c r="V199" i="1"/>
  <c r="W199" i="1"/>
  <c r="L200" i="1"/>
  <c r="M200" i="1"/>
  <c r="Q200" i="1"/>
  <c r="W200" i="1"/>
  <c r="AA200" i="1" s="1"/>
  <c r="L201" i="1"/>
  <c r="M201" i="1"/>
  <c r="Q201" i="1"/>
  <c r="W201" i="1"/>
  <c r="L202" i="1"/>
  <c r="M202" i="1"/>
  <c r="Q202" i="1"/>
  <c r="W202" i="1"/>
  <c r="L203" i="1"/>
  <c r="M203" i="1"/>
  <c r="Q203" i="1"/>
  <c r="W203" i="1"/>
  <c r="L204" i="1"/>
  <c r="M204" i="1"/>
  <c r="Q204" i="1"/>
  <c r="W204" i="1"/>
  <c r="AA204" i="1" s="1"/>
  <c r="L205" i="1"/>
  <c r="M205" i="1"/>
  <c r="Q205" i="1"/>
  <c r="W205" i="1"/>
  <c r="AA205" i="1" s="1"/>
  <c r="L206" i="1"/>
  <c r="M206" i="1"/>
  <c r="Q206" i="1"/>
  <c r="W206" i="1"/>
  <c r="L207" i="1"/>
  <c r="M207" i="1"/>
  <c r="Q207" i="1"/>
  <c r="W207" i="1"/>
  <c r="L208" i="1"/>
  <c r="M208" i="1"/>
  <c r="Q208" i="1"/>
  <c r="W208" i="1"/>
  <c r="AA208" i="1" s="1"/>
  <c r="L209" i="1"/>
  <c r="M209" i="1"/>
  <c r="Q209" i="1"/>
  <c r="W209" i="1"/>
  <c r="L210" i="1"/>
  <c r="M210" i="1"/>
  <c r="Q210" i="1"/>
  <c r="W210" i="1"/>
  <c r="L211" i="1"/>
  <c r="M211" i="1"/>
  <c r="Q211" i="1"/>
  <c r="V211" i="1"/>
  <c r="AQ211" i="1"/>
  <c r="AW211" i="1" s="1"/>
  <c r="W211" i="1"/>
  <c r="AA211" i="1" s="1"/>
  <c r="L212" i="1"/>
  <c r="M212" i="1"/>
  <c r="Q212" i="1"/>
  <c r="W212" i="1"/>
  <c r="AA212" i="1" s="1"/>
  <c r="L213" i="1"/>
  <c r="M213" i="1"/>
  <c r="Q213" i="1"/>
  <c r="W213" i="1"/>
  <c r="AA213" i="1" s="1"/>
  <c r="L214" i="1"/>
  <c r="M214" i="1"/>
  <c r="Q214" i="1"/>
  <c r="W214" i="1"/>
  <c r="AA214" i="1" s="1"/>
  <c r="L215" i="1"/>
  <c r="M215" i="1"/>
  <c r="Q215" i="1"/>
  <c r="W215" i="1"/>
  <c r="AA215" i="1" s="1"/>
  <c r="L216" i="1"/>
  <c r="M216" i="1"/>
  <c r="Q216" i="1"/>
  <c r="W216" i="1"/>
  <c r="L217" i="1"/>
  <c r="M217" i="1"/>
  <c r="Q217" i="1"/>
  <c r="W217" i="1"/>
  <c r="L218" i="1"/>
  <c r="M218" i="1"/>
  <c r="Q218" i="1"/>
  <c r="W218" i="1"/>
  <c r="L219" i="1"/>
  <c r="M219" i="1"/>
  <c r="Q219" i="1"/>
  <c r="W219" i="1"/>
  <c r="L220" i="1"/>
  <c r="M220" i="1"/>
  <c r="Q220" i="1"/>
  <c r="W220" i="1"/>
  <c r="L221" i="1"/>
  <c r="M221" i="1"/>
  <c r="Q221" i="1"/>
  <c r="W221" i="1"/>
  <c r="AA221" i="1" s="1"/>
  <c r="L222" i="1"/>
  <c r="M222" i="1"/>
  <c r="Q222" i="1"/>
  <c r="W222" i="1"/>
  <c r="L223" i="1"/>
  <c r="M223" i="1"/>
  <c r="Q223" i="1"/>
  <c r="V223" i="1"/>
  <c r="W223" i="1"/>
  <c r="AA223" i="1" s="1"/>
  <c r="L224" i="1"/>
  <c r="M224" i="1"/>
  <c r="Q224" i="1"/>
  <c r="W224" i="1"/>
  <c r="AA224" i="1" s="1"/>
  <c r="L225" i="1"/>
  <c r="M225" i="1"/>
  <c r="Q225" i="1"/>
  <c r="W225" i="1"/>
  <c r="AQ225" i="1" s="1"/>
  <c r="AW225" i="1" s="1"/>
  <c r="L226" i="1"/>
  <c r="M226" i="1"/>
  <c r="Q226" i="1"/>
  <c r="W226" i="1"/>
  <c r="L227" i="1"/>
  <c r="M227" i="1"/>
  <c r="Q227" i="1"/>
  <c r="W227" i="1"/>
  <c r="L228" i="1"/>
  <c r="M228" i="1"/>
  <c r="Q228" i="1"/>
  <c r="W228" i="1"/>
  <c r="L229" i="1"/>
  <c r="M229" i="1"/>
  <c r="Q229" i="1"/>
  <c r="W229" i="1"/>
  <c r="L230" i="1"/>
  <c r="M230" i="1"/>
  <c r="Q230" i="1"/>
  <c r="W230" i="1"/>
  <c r="L231" i="1"/>
  <c r="M231" i="1"/>
  <c r="Q231" i="1"/>
  <c r="W231" i="1"/>
  <c r="L232" i="1"/>
  <c r="M232" i="1"/>
  <c r="Q232" i="1"/>
  <c r="W232" i="1"/>
  <c r="L233" i="1"/>
  <c r="M233" i="1"/>
  <c r="Q233" i="1"/>
  <c r="W233" i="1"/>
  <c r="L234" i="1"/>
  <c r="M234" i="1"/>
  <c r="Q234" i="1"/>
  <c r="W234" i="1"/>
  <c r="AA234" i="1" s="1"/>
  <c r="L235" i="1"/>
  <c r="M235" i="1"/>
  <c r="Q235" i="1"/>
  <c r="V235" i="1"/>
  <c r="W235" i="1"/>
  <c r="L236" i="1"/>
  <c r="M236" i="1"/>
  <c r="Q236" i="1"/>
  <c r="W236" i="1"/>
  <c r="AA236" i="1" s="1"/>
  <c r="L237" i="1"/>
  <c r="M237" i="1"/>
  <c r="Q237" i="1"/>
  <c r="W237" i="1"/>
  <c r="AA237" i="1" s="1"/>
  <c r="L238" i="1"/>
  <c r="M238" i="1"/>
  <c r="Q238" i="1"/>
  <c r="W238" i="1"/>
  <c r="AA238" i="1" s="1"/>
  <c r="L239" i="1"/>
  <c r="M239" i="1"/>
  <c r="Q239" i="1"/>
  <c r="V239" i="1"/>
  <c r="W239" i="1"/>
  <c r="AA239" i="1" s="1"/>
  <c r="L240" i="1"/>
  <c r="M240" i="1"/>
  <c r="Q240" i="1"/>
  <c r="W240" i="1"/>
  <c r="AA240" i="1" s="1"/>
  <c r="L241" i="1"/>
  <c r="M241" i="1"/>
  <c r="Q241" i="1"/>
  <c r="W241" i="1"/>
  <c r="AA241" i="1" s="1"/>
  <c r="L242" i="1"/>
  <c r="M242" i="1"/>
  <c r="Q242" i="1"/>
  <c r="W242" i="1"/>
  <c r="L243" i="1"/>
  <c r="M243" i="1"/>
  <c r="Q243" i="1"/>
  <c r="W243" i="1"/>
  <c r="L244" i="1"/>
  <c r="M244" i="1"/>
  <c r="Q244" i="1"/>
  <c r="W244" i="1"/>
  <c r="L245" i="1"/>
  <c r="M245" i="1"/>
  <c r="Q245" i="1"/>
  <c r="W245" i="1"/>
  <c r="L246" i="1"/>
  <c r="M246" i="1"/>
  <c r="Q246" i="1"/>
  <c r="W246" i="1"/>
  <c r="AA246" i="1" s="1"/>
  <c r="L247" i="1"/>
  <c r="M247" i="1"/>
  <c r="Q247" i="1"/>
  <c r="V247" i="1"/>
  <c r="W247" i="1"/>
  <c r="AA247" i="1" s="1"/>
  <c r="L248" i="1"/>
  <c r="M248" i="1"/>
  <c r="Q248" i="1"/>
  <c r="W248" i="1"/>
  <c r="L249" i="1"/>
  <c r="M249" i="1"/>
  <c r="Q249" i="1"/>
  <c r="W249" i="1"/>
  <c r="L250" i="1"/>
  <c r="M250" i="1"/>
  <c r="Q250" i="1"/>
  <c r="W250" i="1"/>
  <c r="L251" i="1"/>
  <c r="M251" i="1"/>
  <c r="Q251" i="1"/>
  <c r="V251" i="1"/>
  <c r="W251" i="1"/>
  <c r="L252" i="1"/>
  <c r="M252" i="1"/>
  <c r="Q252" i="1"/>
  <c r="W252" i="1"/>
  <c r="L253" i="1"/>
  <c r="M253" i="1"/>
  <c r="Q253" i="1"/>
  <c r="W253" i="1"/>
  <c r="L254" i="1"/>
  <c r="M254" i="1"/>
  <c r="Q254" i="1"/>
  <c r="W254" i="1"/>
  <c r="AA254" i="1" s="1"/>
  <c r="L255" i="1"/>
  <c r="M255" i="1"/>
  <c r="Q255" i="1"/>
  <c r="W255" i="1"/>
  <c r="L256" i="1"/>
  <c r="M256" i="1"/>
  <c r="Q256" i="1"/>
  <c r="W256" i="1"/>
  <c r="L257" i="1"/>
  <c r="M257" i="1"/>
  <c r="Q257" i="1"/>
  <c r="W257" i="1"/>
  <c r="L258" i="1"/>
  <c r="M258" i="1"/>
  <c r="Q258" i="1"/>
  <c r="W258" i="1"/>
  <c r="L259" i="1"/>
  <c r="M259" i="1"/>
  <c r="Q259" i="1"/>
  <c r="V259" i="1"/>
  <c r="W259" i="1"/>
  <c r="AA259" i="1" s="1"/>
  <c r="L260" i="1"/>
  <c r="M260" i="1"/>
  <c r="Q260" i="1"/>
  <c r="W260" i="1"/>
  <c r="AA260" i="1" s="1"/>
  <c r="L261" i="1"/>
  <c r="M261" i="1"/>
  <c r="Q261" i="1"/>
  <c r="W261" i="1"/>
  <c r="AA261" i="1" s="1"/>
  <c r="L262" i="1"/>
  <c r="M262" i="1"/>
  <c r="Q262" i="1"/>
  <c r="W262" i="1"/>
  <c r="AA262" i="1" s="1"/>
  <c r="L263" i="1"/>
  <c r="M263" i="1"/>
  <c r="Q263" i="1"/>
  <c r="V263" i="1"/>
  <c r="AQ263" i="1"/>
  <c r="AW263" i="1" s="1"/>
  <c r="W263" i="1"/>
  <c r="AA263" i="1" s="1"/>
  <c r="L264" i="1"/>
  <c r="M264" i="1"/>
  <c r="Q264" i="1"/>
  <c r="W264" i="1"/>
  <c r="L265" i="1"/>
  <c r="M265" i="1"/>
  <c r="Q265" i="1"/>
  <c r="W265" i="1"/>
  <c r="L266" i="1"/>
  <c r="M266" i="1"/>
  <c r="Q266" i="1"/>
  <c r="W266" i="1"/>
  <c r="AQ266" i="1" s="1"/>
  <c r="L267" i="1"/>
  <c r="M267" i="1"/>
  <c r="Q267" i="1"/>
  <c r="W267" i="1"/>
  <c r="AA267" i="1" s="1"/>
  <c r="L268" i="1"/>
  <c r="M268" i="1"/>
  <c r="Q268" i="1"/>
  <c r="W268" i="1"/>
  <c r="AA268" i="1" s="1"/>
  <c r="L269" i="1"/>
  <c r="M269" i="1"/>
  <c r="Q269" i="1"/>
  <c r="W269" i="1"/>
  <c r="AA269" i="1" s="1"/>
  <c r="L270" i="1"/>
  <c r="M270" i="1"/>
  <c r="Q270" i="1"/>
  <c r="W270" i="1"/>
  <c r="L271" i="1"/>
  <c r="M271" i="1"/>
  <c r="Q271" i="1"/>
  <c r="W271" i="1"/>
  <c r="L272" i="1"/>
  <c r="M272" i="1"/>
  <c r="Q272" i="1"/>
  <c r="W272" i="1"/>
  <c r="L273" i="1"/>
  <c r="M273" i="1"/>
  <c r="Q273" i="1"/>
  <c r="W273" i="1"/>
  <c r="L274" i="1"/>
  <c r="M274" i="1"/>
  <c r="Q274" i="1"/>
  <c r="W274" i="1"/>
  <c r="L275" i="1"/>
  <c r="M275" i="1"/>
  <c r="Q275" i="1"/>
  <c r="V275" i="1"/>
  <c r="W275" i="1"/>
  <c r="L276" i="1"/>
  <c r="M276" i="1"/>
  <c r="Q276" i="1"/>
  <c r="W276" i="1"/>
  <c r="L277" i="1"/>
  <c r="M277" i="1"/>
  <c r="Q277" i="1"/>
  <c r="W277" i="1"/>
  <c r="L278" i="1"/>
  <c r="M278" i="1"/>
  <c r="Q278" i="1"/>
  <c r="W278" i="1"/>
  <c r="L279" i="1"/>
  <c r="M279" i="1"/>
  <c r="Q279" i="1"/>
  <c r="V279" i="1"/>
  <c r="W279" i="1"/>
  <c r="L280" i="1"/>
  <c r="M280" i="1"/>
  <c r="Q280" i="1"/>
  <c r="W280" i="1"/>
  <c r="L281" i="1"/>
  <c r="M281" i="1"/>
  <c r="Q281" i="1"/>
  <c r="W281" i="1"/>
  <c r="L282" i="1"/>
  <c r="M282" i="1"/>
  <c r="Q282" i="1"/>
  <c r="W282" i="1"/>
  <c r="L283" i="1"/>
  <c r="M283" i="1"/>
  <c r="Q283" i="1"/>
  <c r="W283" i="1"/>
  <c r="L284" i="1"/>
  <c r="M284" i="1"/>
  <c r="Q284" i="1"/>
  <c r="W284" i="1"/>
  <c r="L285" i="1"/>
  <c r="M285" i="1"/>
  <c r="Q285" i="1"/>
  <c r="W285" i="1"/>
  <c r="L286" i="1"/>
  <c r="M286" i="1"/>
  <c r="Q286" i="1"/>
  <c r="W286" i="1"/>
  <c r="L287" i="1"/>
  <c r="M287" i="1"/>
  <c r="Q287" i="1"/>
  <c r="V287" i="1"/>
  <c r="W287" i="1"/>
  <c r="L288" i="1"/>
  <c r="M288" i="1"/>
  <c r="Q288" i="1"/>
  <c r="W288" i="1"/>
  <c r="L289" i="1"/>
  <c r="M289" i="1"/>
  <c r="Q289" i="1"/>
  <c r="W289" i="1"/>
  <c r="L290" i="1"/>
  <c r="M290" i="1"/>
  <c r="Q290" i="1"/>
  <c r="W290" i="1"/>
  <c r="AA290" i="1" s="1"/>
  <c r="L291" i="1"/>
  <c r="M291" i="1"/>
  <c r="Q291" i="1"/>
  <c r="W291" i="1"/>
  <c r="AA291" i="1" s="1"/>
  <c r="L292" i="1"/>
  <c r="M292" i="1"/>
  <c r="Q292" i="1"/>
  <c r="W292" i="1"/>
  <c r="L293" i="1"/>
  <c r="M293" i="1"/>
  <c r="Q293" i="1"/>
  <c r="W293" i="1"/>
  <c r="AA293" i="1" s="1"/>
  <c r="L294" i="1"/>
  <c r="M294" i="1"/>
  <c r="Q294" i="1"/>
  <c r="W294" i="1"/>
  <c r="L295" i="1"/>
  <c r="M295" i="1"/>
  <c r="Q295" i="1"/>
  <c r="V295" i="1"/>
  <c r="W295" i="1"/>
  <c r="L296" i="1"/>
  <c r="M296" i="1"/>
  <c r="Q296" i="1"/>
  <c r="W296" i="1"/>
  <c r="L297" i="1"/>
  <c r="M297" i="1"/>
  <c r="Q297" i="1"/>
  <c r="W297" i="1"/>
  <c r="AA297" i="1" s="1"/>
  <c r="L298" i="1"/>
  <c r="M298" i="1"/>
  <c r="Q298" i="1"/>
  <c r="W298" i="1"/>
  <c r="AA298" i="1" s="1"/>
  <c r="L299" i="1"/>
  <c r="M299" i="1"/>
  <c r="Q299" i="1"/>
  <c r="V299" i="1"/>
  <c r="AQ299" i="1"/>
  <c r="AW299" i="1" s="1"/>
  <c r="W299" i="1"/>
  <c r="AA299" i="1" s="1"/>
  <c r="L300" i="1"/>
  <c r="M300" i="1"/>
  <c r="Q300" i="1"/>
  <c r="W300" i="1"/>
  <c r="AA300" i="1" s="1"/>
  <c r="L301" i="1"/>
  <c r="M301" i="1"/>
  <c r="Q301" i="1"/>
  <c r="W301" i="1"/>
  <c r="L302" i="1"/>
  <c r="M302" i="1"/>
  <c r="Q302" i="1"/>
  <c r="W302" i="1"/>
  <c r="L303" i="1"/>
  <c r="M303" i="1"/>
  <c r="Q303" i="1"/>
  <c r="W303" i="1"/>
  <c r="L304" i="1"/>
  <c r="M304" i="1"/>
  <c r="Q304" i="1"/>
  <c r="W304" i="1"/>
  <c r="AA304" i="1" s="1"/>
  <c r="L305" i="1"/>
  <c r="M305" i="1"/>
  <c r="Q305" i="1"/>
  <c r="W305" i="1"/>
  <c r="AA305" i="1" s="1"/>
  <c r="L306" i="1"/>
  <c r="M306" i="1"/>
  <c r="Q306" i="1"/>
  <c r="W306" i="1"/>
  <c r="AA306" i="1" s="1"/>
  <c r="L307" i="1"/>
  <c r="M307" i="1"/>
  <c r="Q307" i="1"/>
  <c r="W307" i="1"/>
  <c r="AA307" i="1" s="1"/>
  <c r="L308" i="1"/>
  <c r="M308" i="1"/>
  <c r="Q308" i="1"/>
  <c r="W308" i="1"/>
  <c r="AA308" i="1" s="1"/>
  <c r="L309" i="1"/>
  <c r="M309" i="1"/>
  <c r="Q309" i="1"/>
  <c r="W309" i="1"/>
  <c r="AA309" i="1" s="1"/>
  <c r="L310" i="1"/>
  <c r="M310" i="1"/>
  <c r="Q310" i="1"/>
  <c r="W310" i="1"/>
  <c r="AA310" i="1" s="1"/>
  <c r="L311" i="1"/>
  <c r="M311" i="1"/>
  <c r="Q311" i="1"/>
  <c r="V311" i="1"/>
  <c r="W311" i="1"/>
  <c r="L312" i="1"/>
  <c r="M312" i="1"/>
  <c r="Q312" i="1"/>
  <c r="W312" i="1"/>
  <c r="L313" i="1"/>
  <c r="M313" i="1"/>
  <c r="Q313" i="1"/>
  <c r="W313" i="1"/>
  <c r="L314" i="1"/>
  <c r="M314" i="1"/>
  <c r="Q314" i="1"/>
  <c r="W314" i="1"/>
  <c r="L315" i="1"/>
  <c r="M315" i="1"/>
  <c r="Q315" i="1"/>
  <c r="W315" i="1"/>
  <c r="L316" i="1"/>
  <c r="M316" i="1"/>
  <c r="Q316" i="1"/>
  <c r="W316" i="1"/>
  <c r="AA316" i="1" s="1"/>
  <c r="L317" i="1"/>
  <c r="M317" i="1"/>
  <c r="Q317" i="1"/>
  <c r="W317" i="1"/>
  <c r="AA317" i="1" s="1"/>
  <c r="L318" i="1"/>
  <c r="M318" i="1"/>
  <c r="Q318" i="1"/>
  <c r="W318" i="1"/>
  <c r="AA318" i="1" s="1"/>
  <c r="L319" i="1"/>
  <c r="M319" i="1"/>
  <c r="Q319" i="1"/>
  <c r="V319" i="1"/>
  <c r="W319" i="1"/>
  <c r="L320" i="1"/>
  <c r="M320" i="1"/>
  <c r="Q320" i="1"/>
  <c r="W320" i="1"/>
  <c r="L321" i="1"/>
  <c r="M321" i="1"/>
  <c r="Q321" i="1"/>
  <c r="W321" i="1"/>
  <c r="L322" i="1"/>
  <c r="M322" i="1"/>
  <c r="Q322" i="1"/>
  <c r="W322" i="1"/>
  <c r="L323" i="1"/>
  <c r="M323" i="1"/>
  <c r="Q323" i="1"/>
  <c r="V323" i="1"/>
  <c r="W323" i="1"/>
  <c r="AA323" i="1" s="1"/>
  <c r="L324" i="1"/>
  <c r="M324" i="1"/>
  <c r="Q324" i="1"/>
  <c r="W324" i="1"/>
  <c r="AA324" i="1" s="1"/>
  <c r="L325" i="1"/>
  <c r="M325" i="1"/>
  <c r="Q325" i="1"/>
  <c r="W325" i="1"/>
  <c r="L326" i="1"/>
  <c r="M326" i="1"/>
  <c r="Q326" i="1"/>
  <c r="W326" i="1"/>
  <c r="L327" i="1"/>
  <c r="M327" i="1"/>
  <c r="Q327" i="1"/>
  <c r="W327" i="1"/>
  <c r="AA327" i="1" s="1"/>
  <c r="L328" i="1"/>
  <c r="M328" i="1"/>
  <c r="Q328" i="1"/>
  <c r="W328" i="1"/>
  <c r="AA328" i="1" s="1"/>
  <c r="L329" i="1"/>
  <c r="M329" i="1"/>
  <c r="Q329" i="1"/>
  <c r="W329" i="1"/>
  <c r="L330" i="1"/>
  <c r="M330" i="1"/>
  <c r="Q330" i="1"/>
  <c r="W330" i="1"/>
  <c r="L331" i="1"/>
  <c r="M331" i="1"/>
  <c r="Q331" i="1"/>
  <c r="V331" i="1"/>
  <c r="W331" i="1"/>
  <c r="L332" i="1"/>
  <c r="M332" i="1"/>
  <c r="Q332" i="1"/>
  <c r="W332" i="1"/>
  <c r="AA332" i="1" s="1"/>
  <c r="L333" i="1"/>
  <c r="M333" i="1"/>
  <c r="Q333" i="1"/>
  <c r="W333" i="1"/>
  <c r="AA333" i="1" s="1"/>
  <c r="L334" i="1"/>
  <c r="M334" i="1"/>
  <c r="Q334" i="1"/>
  <c r="W334" i="1"/>
  <c r="AA334" i="1" s="1"/>
  <c r="L335" i="1"/>
  <c r="M335" i="1"/>
  <c r="Q335" i="1"/>
  <c r="V335" i="1"/>
  <c r="AQ335" i="1"/>
  <c r="AW335" i="1" s="1"/>
  <c r="W335" i="1"/>
  <c r="AA335" i="1" s="1"/>
  <c r="L336" i="1"/>
  <c r="M336" i="1"/>
  <c r="Q336" i="1"/>
  <c r="W336" i="1"/>
  <c r="AA336" i="1" s="1"/>
  <c r="L337" i="1"/>
  <c r="M337" i="1"/>
  <c r="Q337" i="1"/>
  <c r="W337" i="1"/>
  <c r="L338" i="1"/>
  <c r="M338" i="1"/>
  <c r="Q338" i="1"/>
  <c r="W338" i="1"/>
  <c r="L339" i="1"/>
  <c r="M339" i="1"/>
  <c r="Q339" i="1"/>
  <c r="W339" i="1"/>
  <c r="L340" i="1"/>
  <c r="M340" i="1"/>
  <c r="Q340" i="1"/>
  <c r="W340" i="1"/>
  <c r="AQ340" i="1" s="1"/>
  <c r="L341" i="1"/>
  <c r="M341" i="1"/>
  <c r="Q341" i="1"/>
  <c r="W341" i="1"/>
  <c r="L342" i="1"/>
  <c r="M342" i="1"/>
  <c r="Q342" i="1"/>
  <c r="W342" i="1"/>
  <c r="AA342" i="1" s="1"/>
  <c r="L343" i="1"/>
  <c r="M343" i="1"/>
  <c r="Q343" i="1"/>
  <c r="V343" i="1"/>
  <c r="W343" i="1"/>
  <c r="AA343" i="1" s="1"/>
  <c r="L344" i="1"/>
  <c r="M344" i="1"/>
  <c r="Q344" i="1"/>
  <c r="W344" i="1"/>
  <c r="L345" i="1"/>
  <c r="M345" i="1"/>
  <c r="Q345" i="1"/>
  <c r="W345" i="1"/>
  <c r="L346" i="1"/>
  <c r="M346" i="1"/>
  <c r="Q346" i="1"/>
  <c r="W346" i="1"/>
  <c r="AA346" i="1" s="1"/>
  <c r="L347" i="1"/>
  <c r="M347" i="1"/>
  <c r="Q347" i="1"/>
  <c r="V347" i="1"/>
  <c r="AQ347" i="1"/>
  <c r="W347" i="1"/>
  <c r="AA347" i="1" s="1"/>
  <c r="L348" i="1"/>
  <c r="M348" i="1"/>
  <c r="Q348" i="1"/>
  <c r="W348" i="1"/>
  <c r="L349" i="1"/>
  <c r="M349" i="1"/>
  <c r="Q349" i="1"/>
  <c r="V349" i="1"/>
  <c r="W349" i="1"/>
  <c r="AA349" i="1" s="1"/>
  <c r="L350" i="1"/>
  <c r="M350" i="1"/>
  <c r="Q350" i="1"/>
  <c r="W350" i="1"/>
  <c r="L351" i="1"/>
  <c r="M351" i="1"/>
  <c r="Q351" i="1"/>
  <c r="W351" i="1"/>
  <c r="AA351" i="1" s="1"/>
  <c r="L352" i="1"/>
  <c r="M352" i="1"/>
  <c r="Q352" i="1"/>
  <c r="W352" i="1"/>
  <c r="L353" i="1"/>
  <c r="M353" i="1"/>
  <c r="Q353" i="1"/>
  <c r="W353" i="1"/>
  <c r="L354" i="1"/>
  <c r="M354" i="1"/>
  <c r="Q354" i="1"/>
  <c r="W354" i="1"/>
  <c r="L355" i="1"/>
  <c r="M355" i="1"/>
  <c r="Q355" i="1"/>
  <c r="V355" i="1"/>
  <c r="W355" i="1"/>
  <c r="AA355" i="1" s="1"/>
  <c r="L356" i="1"/>
  <c r="M356" i="1"/>
  <c r="Q356" i="1"/>
  <c r="W356" i="1"/>
  <c r="L357" i="1"/>
  <c r="M357" i="1"/>
  <c r="Q357" i="1"/>
  <c r="W357" i="1"/>
  <c r="L358" i="1"/>
  <c r="M358" i="1"/>
  <c r="Q358" i="1"/>
  <c r="W358" i="1"/>
  <c r="AA358" i="1" s="1"/>
  <c r="L359" i="1"/>
  <c r="M359" i="1"/>
  <c r="Q359" i="1"/>
  <c r="V359" i="1"/>
  <c r="AQ359" i="1"/>
  <c r="AW359" i="1" s="1"/>
  <c r="W359" i="1"/>
  <c r="AA359" i="1" s="1"/>
  <c r="L360" i="1"/>
  <c r="M360" i="1"/>
  <c r="Q360" i="1"/>
  <c r="W360" i="1"/>
  <c r="L361" i="1"/>
  <c r="M361" i="1"/>
  <c r="Q361" i="1"/>
  <c r="V361" i="1"/>
  <c r="W361" i="1"/>
  <c r="AA361" i="1" s="1"/>
  <c r="L362" i="1"/>
  <c r="M362" i="1"/>
  <c r="Q362" i="1"/>
  <c r="W362" i="1"/>
  <c r="AA362" i="1" s="1"/>
  <c r="L363" i="1"/>
  <c r="M363" i="1"/>
  <c r="Q363" i="1"/>
  <c r="W363" i="1"/>
  <c r="L364" i="1"/>
  <c r="M364" i="1"/>
  <c r="Q364" i="1"/>
  <c r="W364" i="1"/>
  <c r="L365" i="1"/>
  <c r="M365" i="1"/>
  <c r="Q365" i="1"/>
  <c r="W365" i="1"/>
  <c r="AQ365" i="1" s="1"/>
  <c r="L366" i="1"/>
  <c r="M366" i="1"/>
  <c r="Q366" i="1"/>
  <c r="W366" i="1"/>
  <c r="AA366" i="1" s="1"/>
  <c r="L367" i="1"/>
  <c r="M367" i="1"/>
  <c r="Q367" i="1"/>
  <c r="V367" i="1"/>
  <c r="W367" i="1"/>
  <c r="AA367" i="1" s="1"/>
  <c r="L368" i="1"/>
  <c r="M368" i="1"/>
  <c r="Q368" i="1"/>
  <c r="W368" i="1"/>
  <c r="AA368" i="1" s="1"/>
  <c r="L369" i="1"/>
  <c r="M369" i="1"/>
  <c r="Q369" i="1"/>
  <c r="W369" i="1"/>
  <c r="L370" i="1"/>
  <c r="M370" i="1"/>
  <c r="Q370" i="1"/>
  <c r="W370" i="1"/>
  <c r="L371" i="1"/>
  <c r="M371" i="1"/>
  <c r="Q371" i="1"/>
  <c r="W371" i="1"/>
  <c r="L372" i="1"/>
  <c r="M372" i="1"/>
  <c r="Q372" i="1"/>
  <c r="W372" i="1"/>
  <c r="L373" i="1"/>
  <c r="M373" i="1"/>
  <c r="Q373" i="1"/>
  <c r="V373" i="1"/>
  <c r="W373" i="1"/>
  <c r="L374" i="1"/>
  <c r="M374" i="1"/>
  <c r="Q374" i="1"/>
  <c r="W374" i="1"/>
  <c r="AA374" i="1" s="1"/>
  <c r="L375" i="1"/>
  <c r="M375" i="1"/>
  <c r="Q375" i="1"/>
  <c r="W375" i="1"/>
  <c r="AA375" i="1" s="1"/>
  <c r="L376" i="1"/>
  <c r="M376" i="1"/>
  <c r="Q376" i="1"/>
  <c r="W376" i="1"/>
  <c r="AA376" i="1" s="1"/>
  <c r="L377" i="1"/>
  <c r="M377" i="1"/>
  <c r="Q377" i="1"/>
  <c r="W377" i="1"/>
  <c r="L378" i="1"/>
  <c r="M378" i="1"/>
  <c r="Q378" i="1"/>
  <c r="W378" i="1"/>
  <c r="L379" i="1"/>
  <c r="M379" i="1"/>
  <c r="Q379" i="1"/>
  <c r="W379" i="1"/>
  <c r="L380" i="1"/>
  <c r="M380" i="1"/>
  <c r="Q380" i="1"/>
  <c r="W380" i="1"/>
  <c r="L381" i="1"/>
  <c r="M381" i="1"/>
  <c r="Q381" i="1"/>
  <c r="W381" i="1"/>
  <c r="L382" i="1"/>
  <c r="M382" i="1"/>
  <c r="Q382" i="1"/>
  <c r="W382" i="1"/>
  <c r="AA382" i="1" s="1"/>
  <c r="L383" i="1"/>
  <c r="M383" i="1"/>
  <c r="Q383" i="1"/>
  <c r="W383" i="1"/>
  <c r="L384" i="1"/>
  <c r="M384" i="1"/>
  <c r="Q384" i="1"/>
  <c r="W384" i="1"/>
  <c r="L385" i="1"/>
  <c r="M385" i="1"/>
  <c r="Q385" i="1"/>
  <c r="V385" i="1"/>
  <c r="W385" i="1"/>
  <c r="L386" i="1"/>
  <c r="M386" i="1"/>
  <c r="Q386" i="1"/>
  <c r="W386" i="1"/>
  <c r="AA386" i="1" s="1"/>
  <c r="L387" i="1"/>
  <c r="M387" i="1"/>
  <c r="Q387" i="1"/>
  <c r="W387" i="1"/>
  <c r="AA387" i="1" s="1"/>
  <c r="L388" i="1"/>
  <c r="M388" i="1"/>
  <c r="Q388" i="1"/>
  <c r="W388" i="1"/>
  <c r="AA388" i="1" s="1"/>
  <c r="L389" i="1"/>
  <c r="M389" i="1"/>
  <c r="Q389" i="1"/>
  <c r="W389" i="1"/>
  <c r="AA389" i="1" s="1"/>
  <c r="L390" i="1"/>
  <c r="M390" i="1"/>
  <c r="Q390" i="1"/>
  <c r="W390" i="1"/>
  <c r="AA390" i="1" s="1"/>
  <c r="L391" i="1"/>
  <c r="M391" i="1"/>
  <c r="Q391" i="1"/>
  <c r="V391" i="1"/>
  <c r="W391" i="1"/>
  <c r="AA391" i="1" s="1"/>
  <c r="L392" i="1"/>
  <c r="M392" i="1"/>
  <c r="Q392" i="1"/>
  <c r="W392" i="1"/>
  <c r="AA392" i="1" s="1"/>
  <c r="L393" i="1"/>
  <c r="M393" i="1"/>
  <c r="Q393" i="1"/>
  <c r="W393" i="1"/>
  <c r="L394" i="1"/>
  <c r="M394" i="1"/>
  <c r="Q394" i="1"/>
  <c r="W394" i="1"/>
  <c r="AA394" i="1" s="1"/>
  <c r="L395" i="1"/>
  <c r="M395" i="1"/>
  <c r="Q395" i="1"/>
  <c r="W395" i="1"/>
  <c r="AA395" i="1" s="1"/>
  <c r="L396" i="1"/>
  <c r="M396" i="1"/>
  <c r="Q396" i="1"/>
  <c r="W396" i="1"/>
  <c r="AA396" i="1" s="1"/>
  <c r="L397" i="1"/>
  <c r="M397" i="1"/>
  <c r="Q397" i="1"/>
  <c r="V397" i="1"/>
  <c r="W397" i="1"/>
  <c r="L398" i="1"/>
  <c r="M398" i="1"/>
  <c r="Q398" i="1"/>
  <c r="W398" i="1"/>
  <c r="L399" i="1"/>
  <c r="M399" i="1"/>
  <c r="Q399" i="1"/>
  <c r="V399" i="1"/>
  <c r="W399" i="1"/>
  <c r="L400" i="1"/>
  <c r="M400" i="1"/>
  <c r="Q400" i="1"/>
  <c r="W400" i="1"/>
  <c r="AA400" i="1" s="1"/>
  <c r="L401" i="1"/>
  <c r="M401" i="1"/>
  <c r="Q401" i="1"/>
  <c r="W401" i="1"/>
  <c r="L402" i="1"/>
  <c r="M402" i="1"/>
  <c r="Q402" i="1"/>
  <c r="W402" i="1"/>
  <c r="L403" i="1"/>
  <c r="M403" i="1"/>
  <c r="Q403" i="1"/>
  <c r="V403" i="1"/>
  <c r="W403" i="1"/>
  <c r="L404" i="1"/>
  <c r="M404" i="1"/>
  <c r="Q404" i="1"/>
  <c r="W404" i="1"/>
  <c r="L405" i="1"/>
  <c r="M405" i="1"/>
  <c r="Q405" i="1"/>
  <c r="W405" i="1"/>
  <c r="AA405" i="1" s="1"/>
  <c r="L406" i="1"/>
  <c r="M406" i="1"/>
  <c r="Q406" i="1"/>
  <c r="W406" i="1"/>
  <c r="AA406" i="1" s="1"/>
  <c r="L407" i="1"/>
  <c r="M407" i="1"/>
  <c r="Q407" i="1"/>
  <c r="W407" i="1"/>
  <c r="AA407" i="1" s="1"/>
  <c r="L408" i="1"/>
  <c r="M408" i="1"/>
  <c r="Q408" i="1"/>
  <c r="W408" i="1"/>
  <c r="AA408" i="1" s="1"/>
  <c r="L409" i="1"/>
  <c r="M409" i="1"/>
  <c r="Q409" i="1"/>
  <c r="V409" i="1"/>
  <c r="W409" i="1"/>
  <c r="L410" i="1"/>
  <c r="M410" i="1"/>
  <c r="Q410" i="1"/>
  <c r="W410" i="1"/>
  <c r="AA410" i="1" s="1"/>
  <c r="L411" i="1"/>
  <c r="M411" i="1"/>
  <c r="Q411" i="1"/>
  <c r="W411" i="1"/>
  <c r="AQ411" i="1" s="1"/>
  <c r="AW411" i="1" s="1"/>
  <c r="L412" i="1"/>
  <c r="M412" i="1"/>
  <c r="Q412" i="1"/>
  <c r="W412" i="1"/>
  <c r="AA412" i="1" s="1"/>
  <c r="L413" i="1"/>
  <c r="M413" i="1"/>
  <c r="Q413" i="1"/>
  <c r="W413" i="1"/>
  <c r="AA413" i="1" s="1"/>
  <c r="L414" i="1"/>
  <c r="M414" i="1"/>
  <c r="Q414" i="1"/>
  <c r="W414" i="1"/>
  <c r="L415" i="1"/>
  <c r="M415" i="1"/>
  <c r="Q415" i="1"/>
  <c r="W415" i="1"/>
  <c r="AA415" i="1" s="1"/>
  <c r="L416" i="1"/>
  <c r="M416" i="1"/>
  <c r="Q416" i="1"/>
  <c r="W416" i="1"/>
  <c r="L417" i="1"/>
  <c r="M417" i="1"/>
  <c r="Q417" i="1"/>
  <c r="W417" i="1"/>
  <c r="AA417" i="1" s="1"/>
  <c r="L418" i="1"/>
  <c r="M418" i="1"/>
  <c r="Q418" i="1"/>
  <c r="W418" i="1"/>
  <c r="AQ418" i="1" s="1"/>
  <c r="AW418" i="1" s="1"/>
  <c r="L419" i="1"/>
  <c r="M419" i="1"/>
  <c r="Q419" i="1"/>
  <c r="W419" i="1"/>
  <c r="L420" i="1"/>
  <c r="M420" i="1"/>
  <c r="Q420" i="1"/>
  <c r="W420" i="1"/>
  <c r="AA420" i="1" s="1"/>
  <c r="L421" i="1"/>
  <c r="M421" i="1"/>
  <c r="Q421" i="1"/>
  <c r="V421" i="1"/>
  <c r="W421" i="1"/>
  <c r="L422" i="1"/>
  <c r="M422" i="1"/>
  <c r="Q422" i="1"/>
  <c r="W422" i="1"/>
  <c r="L423" i="1"/>
  <c r="M423" i="1"/>
  <c r="Q423" i="1"/>
  <c r="W423" i="1"/>
  <c r="L424" i="1"/>
  <c r="M424" i="1"/>
  <c r="Q424" i="1"/>
  <c r="W424" i="1"/>
  <c r="L425" i="1"/>
  <c r="M425" i="1"/>
  <c r="Q425" i="1"/>
  <c r="V425" i="1"/>
  <c r="W425" i="1"/>
  <c r="AA425" i="1" s="1"/>
  <c r="L426" i="1"/>
  <c r="M426" i="1"/>
  <c r="Q426" i="1"/>
  <c r="W426" i="1"/>
  <c r="L427" i="1"/>
  <c r="M427" i="1"/>
  <c r="Q427" i="1"/>
  <c r="V427" i="1"/>
  <c r="W427" i="1"/>
  <c r="AA427" i="1" s="1"/>
  <c r="L428" i="1"/>
  <c r="M428" i="1"/>
  <c r="Q428" i="1"/>
  <c r="W428" i="1"/>
  <c r="AQ428" i="1" s="1"/>
  <c r="L429" i="1"/>
  <c r="M429" i="1"/>
  <c r="Q429" i="1"/>
  <c r="W429" i="1"/>
  <c r="L430" i="1"/>
  <c r="M430" i="1"/>
  <c r="Q430" i="1"/>
  <c r="W430" i="1"/>
  <c r="L431" i="1"/>
  <c r="M431" i="1"/>
  <c r="Q431" i="1"/>
  <c r="W431" i="1"/>
  <c r="AA431" i="1" s="1"/>
  <c r="L432" i="1"/>
  <c r="M432" i="1"/>
  <c r="Q432" i="1"/>
  <c r="W432" i="1"/>
  <c r="AQ432" i="1" s="1"/>
  <c r="L433" i="1"/>
  <c r="M433" i="1"/>
  <c r="Q433" i="1"/>
  <c r="V433" i="1"/>
  <c r="W433" i="1"/>
  <c r="AA433" i="1" s="1"/>
  <c r="L434" i="1"/>
  <c r="M434" i="1"/>
  <c r="Q434" i="1"/>
  <c r="W434" i="1"/>
  <c r="L435" i="1"/>
  <c r="M435" i="1"/>
  <c r="Q435" i="1"/>
  <c r="W435" i="1"/>
  <c r="AQ435" i="1" s="1"/>
  <c r="L436" i="1"/>
  <c r="M436" i="1"/>
  <c r="Q436" i="1"/>
  <c r="W436" i="1"/>
  <c r="L437" i="1"/>
  <c r="M437" i="1"/>
  <c r="Q437" i="1"/>
  <c r="V437" i="1"/>
  <c r="W437" i="1"/>
  <c r="AA437" i="1" s="1"/>
  <c r="L438" i="1"/>
  <c r="M438" i="1"/>
  <c r="Q438" i="1"/>
  <c r="W438" i="1"/>
  <c r="L439" i="1"/>
  <c r="M439" i="1"/>
  <c r="Q439" i="1"/>
  <c r="W439" i="1"/>
  <c r="L440" i="1"/>
  <c r="M440" i="1"/>
  <c r="Q440" i="1"/>
  <c r="W440" i="1"/>
  <c r="AA440" i="1" s="1"/>
  <c r="L441" i="1"/>
  <c r="M441" i="1"/>
  <c r="Q441" i="1"/>
  <c r="W441" i="1"/>
  <c r="AA441" i="1" s="1"/>
  <c r="L442" i="1"/>
  <c r="M442" i="1"/>
  <c r="Q442" i="1"/>
  <c r="W442" i="1"/>
  <c r="AQ442" i="1" s="1"/>
  <c r="L443" i="1"/>
  <c r="M443" i="1"/>
  <c r="Q443" i="1"/>
  <c r="W443" i="1"/>
  <c r="AA443" i="1" s="1"/>
  <c r="L444" i="1"/>
  <c r="M444" i="1"/>
  <c r="Q444" i="1"/>
  <c r="W444" i="1"/>
  <c r="AA444" i="1" s="1"/>
  <c r="L445" i="1"/>
  <c r="M445" i="1"/>
  <c r="Q445" i="1"/>
  <c r="V445" i="1"/>
  <c r="AQ445" i="1"/>
  <c r="W445" i="1"/>
  <c r="AA445" i="1" s="1"/>
  <c r="L446" i="1"/>
  <c r="M446" i="1"/>
  <c r="Q446" i="1"/>
  <c r="W446" i="1"/>
  <c r="L447" i="1"/>
  <c r="M447" i="1"/>
  <c r="Q447" i="1"/>
  <c r="W447" i="1"/>
  <c r="L448" i="1"/>
  <c r="M448" i="1"/>
  <c r="Q448" i="1"/>
  <c r="W448" i="1"/>
  <c r="L449" i="1"/>
  <c r="M449" i="1"/>
  <c r="Q449" i="1"/>
  <c r="V449" i="1"/>
  <c r="W449" i="1"/>
  <c r="L450" i="1"/>
  <c r="M450" i="1"/>
  <c r="Q450" i="1"/>
  <c r="W450" i="1"/>
  <c r="AA450" i="1" s="1"/>
  <c r="L451" i="1"/>
  <c r="M451" i="1"/>
  <c r="Q451" i="1"/>
  <c r="W451" i="1"/>
  <c r="L452" i="1"/>
  <c r="M452" i="1"/>
  <c r="Q452" i="1"/>
  <c r="W452" i="1"/>
  <c r="L453" i="1"/>
  <c r="M453" i="1"/>
  <c r="Q453" i="1"/>
  <c r="W453" i="1"/>
  <c r="L454" i="1"/>
  <c r="M454" i="1"/>
  <c r="Q454" i="1"/>
  <c r="W454" i="1"/>
  <c r="AA454" i="1" s="1"/>
  <c r="L455" i="1"/>
  <c r="M455" i="1"/>
  <c r="Q455" i="1"/>
  <c r="V455" i="1"/>
  <c r="W455" i="1"/>
  <c r="AA455" i="1" s="1"/>
  <c r="L456" i="1"/>
  <c r="M456" i="1"/>
  <c r="Q456" i="1"/>
  <c r="W456" i="1"/>
  <c r="AA456" i="1" s="1"/>
  <c r="L457" i="1"/>
  <c r="M457" i="1"/>
  <c r="Q457" i="1"/>
  <c r="W457" i="1"/>
  <c r="L458" i="1"/>
  <c r="M458" i="1"/>
  <c r="Q458" i="1"/>
  <c r="W458" i="1"/>
  <c r="L459" i="1"/>
  <c r="M459" i="1"/>
  <c r="Q459" i="1"/>
  <c r="W459" i="1"/>
  <c r="AA459" i="1" s="1"/>
  <c r="L460" i="1"/>
  <c r="M460" i="1"/>
  <c r="Q460" i="1"/>
  <c r="W460" i="1"/>
  <c r="AA460" i="1" s="1"/>
  <c r="L461" i="1"/>
  <c r="M461" i="1"/>
  <c r="Q461" i="1"/>
  <c r="V461" i="1"/>
  <c r="AQ461" i="1"/>
  <c r="AW461" i="1" s="1"/>
  <c r="W461" i="1"/>
  <c r="AA461" i="1" s="1"/>
  <c r="L462" i="1"/>
  <c r="M462" i="1"/>
  <c r="Q462" i="1"/>
  <c r="W462" i="1"/>
  <c r="AA462" i="1" s="1"/>
  <c r="L463" i="1"/>
  <c r="M463" i="1"/>
  <c r="Q463" i="1"/>
  <c r="V463" i="1"/>
  <c r="AQ463" i="1"/>
  <c r="AW463" i="1" s="1"/>
  <c r="W463" i="1"/>
  <c r="AA463" i="1" s="1"/>
  <c r="L464" i="1"/>
  <c r="M464" i="1"/>
  <c r="Q464" i="1"/>
  <c r="W464" i="1"/>
  <c r="AQ464" i="1" s="1"/>
  <c r="L465" i="1"/>
  <c r="M465" i="1"/>
  <c r="Q465" i="1"/>
  <c r="W465" i="1"/>
  <c r="AA465" i="1" s="1"/>
  <c r="L466" i="1"/>
  <c r="M466" i="1"/>
  <c r="Q466" i="1"/>
  <c r="W466" i="1"/>
  <c r="L467" i="1"/>
  <c r="M467" i="1"/>
  <c r="Q467" i="1"/>
  <c r="W467" i="1"/>
  <c r="L468" i="1"/>
  <c r="M468" i="1"/>
  <c r="Q468" i="1"/>
  <c r="W468" i="1"/>
  <c r="AA468" i="1" s="1"/>
  <c r="L469" i="1"/>
  <c r="M469" i="1"/>
  <c r="Q469" i="1"/>
  <c r="W469" i="1"/>
  <c r="L470" i="1"/>
  <c r="M470" i="1"/>
  <c r="Q470" i="1"/>
  <c r="W470" i="1"/>
  <c r="L471" i="1"/>
  <c r="M471" i="1"/>
  <c r="Q471" i="1"/>
  <c r="V471" i="1"/>
  <c r="W471" i="1"/>
  <c r="L472" i="1"/>
  <c r="M472" i="1"/>
  <c r="Q472" i="1"/>
  <c r="W472" i="1"/>
  <c r="L473" i="1"/>
  <c r="M473" i="1"/>
  <c r="Q473" i="1"/>
  <c r="V473" i="1"/>
  <c r="W473" i="1"/>
  <c r="L474" i="1"/>
  <c r="M474" i="1"/>
  <c r="Q474" i="1"/>
  <c r="W474" i="1"/>
  <c r="L475" i="1"/>
  <c r="M475" i="1"/>
  <c r="Q475" i="1"/>
  <c r="W475" i="1"/>
  <c r="AA475" i="1" s="1"/>
  <c r="M3" i="1"/>
  <c r="W3" i="1"/>
  <c r="AA3" i="1" s="1"/>
  <c r="Q3" i="1"/>
  <c r="L3" i="1"/>
  <c r="U470" i="6"/>
  <c r="V469" i="1"/>
  <c r="U469" i="6"/>
  <c r="V468" i="1"/>
  <c r="U468" i="6"/>
  <c r="V467" i="1"/>
  <c r="U467" i="6"/>
  <c r="V466" i="1"/>
  <c r="U466" i="6"/>
  <c r="V465" i="1"/>
  <c r="U465" i="6"/>
  <c r="V464" i="1"/>
  <c r="U464" i="6"/>
  <c r="U463" i="6"/>
  <c r="V462" i="1"/>
  <c r="AQ462" i="1"/>
  <c r="AW462" i="1" s="1"/>
  <c r="U462" i="6"/>
  <c r="U461" i="6"/>
  <c r="V460" i="1"/>
  <c r="AQ460" i="1"/>
  <c r="AW460" i="1" s="1"/>
  <c r="U460" i="6"/>
  <c r="V459" i="1"/>
  <c r="U459" i="6"/>
  <c r="V458" i="1"/>
  <c r="U458" i="6"/>
  <c r="V457" i="1"/>
  <c r="U457" i="6"/>
  <c r="V456" i="1"/>
  <c r="U456" i="6"/>
  <c r="U455" i="6"/>
  <c r="V454" i="1"/>
  <c r="U454" i="6"/>
  <c r="V453" i="1"/>
  <c r="U453" i="6"/>
  <c r="V452" i="1"/>
  <c r="U452" i="6"/>
  <c r="V451" i="1"/>
  <c r="U451" i="6"/>
  <c r="V450" i="1"/>
  <c r="U450" i="6"/>
  <c r="U449" i="6"/>
  <c r="V448" i="1"/>
  <c r="U448" i="6"/>
  <c r="V447" i="1"/>
  <c r="U447" i="6"/>
  <c r="V446" i="1"/>
  <c r="U446" i="6"/>
  <c r="U445" i="6"/>
  <c r="V444" i="1"/>
  <c r="AQ444" i="1"/>
  <c r="AW444" i="1" s="1"/>
  <c r="U444" i="6"/>
  <c r="V443" i="1"/>
  <c r="U443" i="6"/>
  <c r="V442" i="1"/>
  <c r="U442" i="6"/>
  <c r="V441" i="1"/>
  <c r="U441" i="6"/>
  <c r="V440" i="1"/>
  <c r="U440" i="6"/>
  <c r="V439" i="1"/>
  <c r="U439" i="6"/>
  <c r="V438" i="1"/>
  <c r="U438" i="6"/>
  <c r="U437" i="6"/>
  <c r="V436" i="1"/>
  <c r="U436" i="6"/>
  <c r="V435" i="1"/>
  <c r="U435" i="6"/>
  <c r="V434" i="1"/>
  <c r="U434" i="6"/>
  <c r="U433" i="6"/>
  <c r="V432" i="1"/>
  <c r="U432" i="6"/>
  <c r="V431" i="1"/>
  <c r="U431" i="6"/>
  <c r="V430" i="1"/>
  <c r="U430" i="6"/>
  <c r="V429" i="1"/>
  <c r="U429" i="6"/>
  <c r="V428" i="1"/>
  <c r="U428" i="6"/>
  <c r="U427" i="6"/>
  <c r="V426" i="1"/>
  <c r="U426" i="6"/>
  <c r="U425" i="6"/>
  <c r="V424" i="1"/>
  <c r="U424" i="6"/>
  <c r="V423" i="1"/>
  <c r="U423" i="6"/>
  <c r="V422" i="1"/>
  <c r="U422" i="6"/>
  <c r="U421" i="6"/>
  <c r="V420" i="1"/>
  <c r="U420" i="6"/>
  <c r="V419" i="1"/>
  <c r="U419" i="6"/>
  <c r="V418" i="1"/>
  <c r="U418" i="6"/>
  <c r="V417" i="1"/>
  <c r="U417" i="6"/>
  <c r="V416" i="1"/>
  <c r="U416" i="6"/>
  <c r="V415" i="1"/>
  <c r="U415" i="6"/>
  <c r="V414" i="1"/>
  <c r="U414" i="6"/>
  <c r="V413" i="1"/>
  <c r="AQ413" i="1"/>
  <c r="AW413" i="1" s="1"/>
  <c r="U413" i="6"/>
  <c r="V412" i="1"/>
  <c r="U412" i="6"/>
  <c r="V411" i="1"/>
  <c r="U411" i="6"/>
  <c r="V410" i="1"/>
  <c r="U410" i="6"/>
  <c r="U409" i="6"/>
  <c r="V408" i="1"/>
  <c r="U408" i="6"/>
  <c r="V407" i="1"/>
  <c r="U407" i="6"/>
  <c r="V406" i="1"/>
  <c r="U406" i="6"/>
  <c r="V405" i="1"/>
  <c r="U405" i="6"/>
  <c r="V404" i="1"/>
  <c r="U404" i="6"/>
  <c r="U403" i="6"/>
  <c r="V402" i="1"/>
  <c r="U402" i="6"/>
  <c r="V401" i="1"/>
  <c r="U401" i="6"/>
  <c r="V400" i="1"/>
  <c r="U400" i="6"/>
  <c r="U399" i="6"/>
  <c r="V398" i="1"/>
  <c r="U398" i="6"/>
  <c r="U397" i="6"/>
  <c r="V396" i="1"/>
  <c r="U396" i="6"/>
  <c r="V395" i="1"/>
  <c r="AQ395" i="1"/>
  <c r="AW395" i="1" s="1"/>
  <c r="U395" i="6"/>
  <c r="V394" i="1"/>
  <c r="AQ394" i="1"/>
  <c r="AW394" i="1" s="1"/>
  <c r="U394" i="6"/>
  <c r="V393" i="1"/>
  <c r="U393" i="6"/>
  <c r="V392" i="1"/>
  <c r="U392" i="6"/>
  <c r="U391" i="6"/>
  <c r="V390" i="1"/>
  <c r="AQ390" i="1"/>
  <c r="AW390" i="1" s="1"/>
  <c r="U390" i="6"/>
  <c r="V389" i="1"/>
  <c r="U389" i="6"/>
  <c r="V388" i="1"/>
  <c r="U388" i="6"/>
  <c r="V387" i="1"/>
  <c r="U387" i="6"/>
  <c r="V386" i="1"/>
  <c r="U386" i="6"/>
  <c r="U385" i="6"/>
  <c r="V384" i="1"/>
  <c r="U384" i="6"/>
  <c r="U383" i="6"/>
  <c r="V383" i="1"/>
  <c r="U382" i="6"/>
  <c r="V382" i="1"/>
  <c r="U381" i="6"/>
  <c r="V381" i="1"/>
  <c r="U380" i="6"/>
  <c r="V380" i="1"/>
  <c r="U379" i="6"/>
  <c r="U378" i="6"/>
  <c r="V379" i="1"/>
  <c r="U377" i="6"/>
  <c r="V378" i="1"/>
  <c r="U376" i="6"/>
  <c r="V377" i="1"/>
  <c r="U375" i="6"/>
  <c r="V376" i="1"/>
  <c r="U374" i="6"/>
  <c r="V375" i="1"/>
  <c r="AQ375" i="1"/>
  <c r="AW375" i="1" s="1"/>
  <c r="U373" i="6"/>
  <c r="V374" i="1"/>
  <c r="AQ374" i="1"/>
  <c r="AW374" i="1" s="1"/>
  <c r="U372" i="6"/>
  <c r="U371" i="6"/>
  <c r="V372" i="1"/>
  <c r="U370" i="6"/>
  <c r="V371" i="1"/>
  <c r="U369" i="6"/>
  <c r="V370" i="1"/>
  <c r="U368" i="6"/>
  <c r="V369" i="1"/>
  <c r="U367" i="6"/>
  <c r="V368" i="1"/>
  <c r="U366" i="6"/>
  <c r="U365" i="6"/>
  <c r="V366" i="1"/>
  <c r="U364" i="6"/>
  <c r="V365" i="1"/>
  <c r="U363" i="6"/>
  <c r="V364" i="1"/>
  <c r="U362" i="6"/>
  <c r="V363" i="1"/>
  <c r="U361" i="6"/>
  <c r="V362" i="1"/>
  <c r="AQ362" i="1"/>
  <c r="AW362" i="1" s="1"/>
  <c r="U360" i="6"/>
  <c r="U359" i="6"/>
  <c r="V360" i="1"/>
  <c r="U358" i="6"/>
  <c r="U357" i="6"/>
  <c r="V358" i="1"/>
  <c r="U356" i="6"/>
  <c r="V357" i="1"/>
  <c r="U355" i="6"/>
  <c r="V356" i="1"/>
  <c r="U354" i="6"/>
  <c r="U353" i="6"/>
  <c r="V354" i="1"/>
  <c r="U352" i="6"/>
  <c r="V353" i="1"/>
  <c r="U351" i="6"/>
  <c r="V352" i="1"/>
  <c r="U350" i="6"/>
  <c r="V351" i="1"/>
  <c r="AQ351" i="1"/>
  <c r="AW351" i="1" s="1"/>
  <c r="U349" i="6"/>
  <c r="V350" i="1"/>
  <c r="U348" i="6"/>
  <c r="U347" i="6"/>
  <c r="V348" i="1"/>
  <c r="U346" i="6"/>
  <c r="U345" i="6"/>
  <c r="V346" i="1"/>
  <c r="AQ346" i="1"/>
  <c r="AW346" i="1" s="1"/>
  <c r="U344" i="6"/>
  <c r="V345" i="1"/>
  <c r="U343" i="6"/>
  <c r="V344" i="1"/>
  <c r="U342" i="6"/>
  <c r="U341" i="6"/>
  <c r="V342" i="1"/>
  <c r="U340" i="6"/>
  <c r="V341" i="1"/>
  <c r="U339" i="6"/>
  <c r="V340" i="1"/>
  <c r="U338" i="6"/>
  <c r="V339" i="1"/>
  <c r="U337" i="6"/>
  <c r="V338" i="1"/>
  <c r="U336" i="6"/>
  <c r="V337" i="1"/>
  <c r="U335" i="6"/>
  <c r="V336" i="1"/>
  <c r="AQ336" i="1"/>
  <c r="U334" i="6"/>
  <c r="U333" i="6"/>
  <c r="V334" i="1"/>
  <c r="U332" i="6"/>
  <c r="V333" i="1"/>
  <c r="U331" i="6"/>
  <c r="V332" i="1"/>
  <c r="U330" i="6"/>
  <c r="U329" i="6"/>
  <c r="V330" i="1"/>
  <c r="U328" i="6"/>
  <c r="V329" i="1"/>
  <c r="U327" i="6"/>
  <c r="V328" i="1"/>
  <c r="U326" i="6"/>
  <c r="V327" i="1"/>
  <c r="U325" i="6"/>
  <c r="V326" i="1"/>
  <c r="U324" i="6"/>
  <c r="V325" i="1"/>
  <c r="U323" i="6"/>
  <c r="V324" i="1"/>
  <c r="U322" i="6"/>
  <c r="U321" i="6"/>
  <c r="V322" i="1"/>
  <c r="U320" i="6"/>
  <c r="V321" i="1"/>
  <c r="U319" i="6"/>
  <c r="V320" i="1"/>
  <c r="U318" i="6"/>
  <c r="U317" i="6"/>
  <c r="V318" i="1"/>
  <c r="U316" i="6"/>
  <c r="V317" i="1"/>
  <c r="AQ317" i="1"/>
  <c r="AW317" i="1" s="1"/>
  <c r="U315" i="6"/>
  <c r="V316" i="1"/>
  <c r="U314" i="6"/>
  <c r="V315" i="1"/>
  <c r="U313" i="6"/>
  <c r="V314" i="1"/>
  <c r="U312" i="6"/>
  <c r="V313" i="1"/>
  <c r="U311" i="6"/>
  <c r="V312" i="1"/>
  <c r="U310" i="6"/>
  <c r="U309" i="6"/>
  <c r="V310" i="1"/>
  <c r="U308" i="6"/>
  <c r="V309" i="1"/>
  <c r="AQ309" i="1"/>
  <c r="AW309" i="1" s="1"/>
  <c r="U307" i="6"/>
  <c r="V308" i="1"/>
  <c r="AQ308" i="1"/>
  <c r="AW308" i="1" s="1"/>
  <c r="U306" i="6"/>
  <c r="V307" i="1"/>
  <c r="U305" i="6"/>
  <c r="V306" i="1"/>
  <c r="AQ306" i="1"/>
  <c r="AW306" i="1" s="1"/>
  <c r="U304" i="6"/>
  <c r="V305" i="1"/>
  <c r="AQ305" i="1"/>
  <c r="AW305" i="1" s="1"/>
  <c r="U303" i="6"/>
  <c r="V304" i="1"/>
  <c r="U302" i="6"/>
  <c r="V303" i="1"/>
  <c r="U301" i="6"/>
  <c r="V302" i="1"/>
  <c r="U300" i="6"/>
  <c r="V301" i="1"/>
  <c r="U299" i="6"/>
  <c r="V300" i="1"/>
  <c r="AQ300" i="1"/>
  <c r="AW300" i="1" s="1"/>
  <c r="U298" i="6"/>
  <c r="U297" i="6"/>
  <c r="V298" i="1"/>
  <c r="U296" i="6"/>
  <c r="V297" i="1"/>
  <c r="U295" i="6"/>
  <c r="V296" i="1"/>
  <c r="U294" i="6"/>
  <c r="U293" i="6"/>
  <c r="V294" i="1"/>
  <c r="U292" i="6"/>
  <c r="V293" i="1"/>
  <c r="U291" i="6"/>
  <c r="V292" i="1"/>
  <c r="U290" i="6"/>
  <c r="V291" i="1"/>
  <c r="AQ291" i="1"/>
  <c r="AW291" i="1" s="1"/>
  <c r="U289" i="6"/>
  <c r="V290" i="1"/>
  <c r="U288" i="6"/>
  <c r="V289" i="1"/>
  <c r="U287" i="6"/>
  <c r="V288" i="1"/>
  <c r="U286" i="6"/>
  <c r="U285" i="6"/>
  <c r="V286" i="1"/>
  <c r="U284" i="6"/>
  <c r="V285" i="1"/>
  <c r="U283" i="6"/>
  <c r="V284" i="1"/>
  <c r="U282" i="6"/>
  <c r="V283" i="1"/>
  <c r="U281" i="6"/>
  <c r="V282" i="1"/>
  <c r="U280" i="6"/>
  <c r="V281" i="1"/>
  <c r="U279" i="6"/>
  <c r="V280" i="1"/>
  <c r="U278" i="6"/>
  <c r="U277" i="6"/>
  <c r="V278" i="1"/>
  <c r="U276" i="6"/>
  <c r="V277" i="1"/>
  <c r="U275" i="6"/>
  <c r="V276" i="1"/>
  <c r="U274" i="6"/>
  <c r="U273" i="6"/>
  <c r="V274" i="1"/>
  <c r="U272" i="6"/>
  <c r="V273" i="1"/>
  <c r="U271" i="6"/>
  <c r="V272" i="1"/>
  <c r="U270" i="6"/>
  <c r="V271" i="1"/>
  <c r="U269" i="6"/>
  <c r="V270" i="1"/>
  <c r="U268" i="6"/>
  <c r="V269" i="1"/>
  <c r="U267" i="6"/>
  <c r="V268" i="1"/>
  <c r="U266" i="6"/>
  <c r="V267" i="1"/>
  <c r="U265" i="6"/>
  <c r="V266" i="1"/>
  <c r="U264" i="6"/>
  <c r="V265" i="1"/>
  <c r="U263" i="6"/>
  <c r="V264" i="1"/>
  <c r="U262" i="6"/>
  <c r="U261" i="6"/>
  <c r="V262" i="1"/>
  <c r="AQ262" i="1"/>
  <c r="AW262" i="1" s="1"/>
  <c r="U260" i="6"/>
  <c r="V261" i="1"/>
  <c r="AQ261" i="1"/>
  <c r="AW261" i="1" s="1"/>
  <c r="U259" i="6"/>
  <c r="V260" i="1"/>
  <c r="U258" i="6"/>
  <c r="U257" i="6"/>
  <c r="V258" i="1"/>
  <c r="U256" i="6"/>
  <c r="V257" i="1"/>
  <c r="U255" i="6"/>
  <c r="V256" i="1"/>
  <c r="U254" i="6"/>
  <c r="V255" i="1"/>
  <c r="U253" i="6"/>
  <c r="V254" i="1"/>
  <c r="AQ254" i="1"/>
  <c r="AW254" i="1" s="1"/>
  <c r="U252" i="6"/>
  <c r="V253" i="1"/>
  <c r="U251" i="6"/>
  <c r="V252" i="1"/>
  <c r="U250" i="6"/>
  <c r="U249" i="6"/>
  <c r="V250" i="1"/>
  <c r="U248" i="6"/>
  <c r="V249" i="1"/>
  <c r="U247" i="6"/>
  <c r="V248" i="1"/>
  <c r="U246" i="6"/>
  <c r="U245" i="6"/>
  <c r="V246" i="1"/>
  <c r="AQ246" i="1"/>
  <c r="AW246" i="1" s="1"/>
  <c r="U244" i="6"/>
  <c r="V245" i="1"/>
  <c r="U243" i="6"/>
  <c r="V244" i="1"/>
  <c r="U242" i="6"/>
  <c r="V243" i="1"/>
  <c r="U241" i="6"/>
  <c r="V242" i="1"/>
  <c r="U240" i="6"/>
  <c r="V241" i="1"/>
  <c r="U239" i="6"/>
  <c r="V240" i="1"/>
  <c r="AQ240" i="1"/>
  <c r="AW240" i="1" s="1"/>
  <c r="U238" i="6"/>
  <c r="U237" i="6"/>
  <c r="V238" i="1"/>
  <c r="U236" i="6"/>
  <c r="V237" i="1"/>
  <c r="U235" i="6"/>
  <c r="U234" i="6"/>
  <c r="U233" i="6"/>
  <c r="V234" i="1"/>
  <c r="U232" i="6"/>
  <c r="V233" i="1"/>
  <c r="U231" i="6"/>
  <c r="V232" i="1"/>
  <c r="U230" i="6"/>
  <c r="V231" i="1"/>
  <c r="U229" i="6"/>
  <c r="V230" i="1"/>
  <c r="U228" i="6"/>
  <c r="V229" i="1"/>
  <c r="U227" i="6"/>
  <c r="V228" i="1"/>
  <c r="U226" i="6"/>
  <c r="V227" i="1"/>
  <c r="U225" i="6"/>
  <c r="V226" i="1"/>
  <c r="U224" i="6"/>
  <c r="V225" i="1"/>
  <c r="U223" i="6"/>
  <c r="V224" i="1"/>
  <c r="U222" i="6"/>
  <c r="U221" i="6"/>
  <c r="V222" i="1"/>
  <c r="U220" i="6"/>
  <c r="V221" i="1"/>
  <c r="U219" i="6"/>
  <c r="V220" i="1"/>
  <c r="U218" i="6"/>
  <c r="V219" i="1"/>
  <c r="U217" i="6"/>
  <c r="V218" i="1"/>
  <c r="U216" i="6"/>
  <c r="V217" i="1"/>
  <c r="U215" i="6"/>
  <c r="V216" i="1"/>
  <c r="U214" i="6"/>
  <c r="V215" i="1"/>
  <c r="AQ215" i="1"/>
  <c r="AW215" i="1" s="1"/>
  <c r="U213" i="6"/>
  <c r="V214" i="1"/>
  <c r="AQ214" i="1"/>
  <c r="AW214" i="1" s="1"/>
  <c r="U212" i="6"/>
  <c r="V213" i="1"/>
  <c r="U211" i="6"/>
  <c r="V212" i="1"/>
  <c r="U210" i="6"/>
  <c r="U209" i="6"/>
  <c r="V210" i="1"/>
  <c r="U208" i="6"/>
  <c r="V209" i="1"/>
  <c r="U207" i="6"/>
  <c r="V208" i="1"/>
  <c r="AQ208" i="1"/>
  <c r="AW208" i="1" s="1"/>
  <c r="U206" i="6"/>
  <c r="V207" i="1"/>
  <c r="U205" i="6"/>
  <c r="V206" i="1"/>
  <c r="U204" i="6"/>
  <c r="V205" i="1"/>
  <c r="AQ205" i="1"/>
  <c r="AW205" i="1" s="1"/>
  <c r="U203" i="6"/>
  <c r="V204" i="1"/>
  <c r="U202" i="6"/>
  <c r="V203" i="1"/>
  <c r="U201" i="6"/>
  <c r="V202" i="1"/>
  <c r="U200" i="6"/>
  <c r="V201" i="1"/>
  <c r="U199" i="6"/>
  <c r="V200" i="1"/>
  <c r="AQ200" i="1"/>
  <c r="U198" i="6"/>
  <c r="U197" i="6"/>
  <c r="V198" i="1"/>
  <c r="U196" i="6"/>
  <c r="V197" i="1"/>
  <c r="U195" i="6"/>
  <c r="V196" i="1"/>
  <c r="U194" i="6"/>
  <c r="U193" i="6"/>
  <c r="V194" i="1"/>
  <c r="U192" i="6"/>
  <c r="V193" i="1"/>
  <c r="U191" i="6"/>
  <c r="V192" i="1"/>
  <c r="U190" i="6"/>
  <c r="V191" i="1"/>
  <c r="U189" i="6"/>
  <c r="V190" i="1"/>
  <c r="U188" i="6"/>
  <c r="V189" i="1"/>
  <c r="AQ189" i="1"/>
  <c r="AW189" i="1" s="1"/>
  <c r="U187" i="6"/>
  <c r="V188" i="1"/>
  <c r="U186" i="6"/>
  <c r="U185" i="6"/>
  <c r="V186" i="1"/>
  <c r="U184" i="6"/>
  <c r="V185" i="1"/>
  <c r="U183" i="6"/>
  <c r="V184" i="1"/>
  <c r="U182" i="6"/>
  <c r="U181" i="6"/>
  <c r="V182" i="1"/>
  <c r="U180" i="6"/>
  <c r="V181" i="1"/>
  <c r="U179" i="6"/>
  <c r="V180" i="1"/>
  <c r="U178" i="6"/>
  <c r="V179" i="1"/>
  <c r="U177" i="6"/>
  <c r="V178" i="1"/>
  <c r="U176" i="6"/>
  <c r="V177" i="1"/>
  <c r="U175" i="6"/>
  <c r="V176" i="1"/>
  <c r="U174" i="6"/>
  <c r="U173" i="6"/>
  <c r="V174" i="1"/>
  <c r="U172" i="6"/>
  <c r="V173" i="1"/>
  <c r="U171" i="6"/>
  <c r="V172" i="1"/>
  <c r="U170" i="6"/>
  <c r="U169" i="6"/>
  <c r="V170" i="1"/>
  <c r="AQ170" i="1"/>
  <c r="AW170" i="1" s="1"/>
  <c r="U168" i="6"/>
  <c r="V169" i="1"/>
  <c r="U167" i="6"/>
  <c r="V168" i="1"/>
  <c r="AQ168" i="1"/>
  <c r="AW168" i="1" s="1"/>
  <c r="U166" i="6"/>
  <c r="V167" i="1"/>
  <c r="AQ167" i="1"/>
  <c r="AW167" i="1" s="1"/>
  <c r="U165" i="6"/>
  <c r="V166" i="1"/>
  <c r="AQ166" i="1"/>
  <c r="AW166" i="1" s="1"/>
  <c r="U164" i="6"/>
  <c r="V165" i="1"/>
  <c r="AQ165" i="1"/>
  <c r="AW165" i="1" s="1"/>
  <c r="U163" i="6"/>
  <c r="V164" i="1"/>
  <c r="AQ164" i="1"/>
  <c r="AW164" i="1" s="1"/>
  <c r="U162" i="6"/>
  <c r="U161" i="6"/>
  <c r="V162" i="1"/>
  <c r="AQ162" i="1"/>
  <c r="AW162" i="1" s="1"/>
  <c r="U160" i="6"/>
  <c r="V161" i="1"/>
  <c r="AQ161" i="1"/>
  <c r="AW161" i="1" s="1"/>
  <c r="U159" i="6"/>
  <c r="V160" i="1"/>
  <c r="U158" i="6"/>
  <c r="U157" i="6"/>
  <c r="V158" i="1"/>
  <c r="AQ158" i="1"/>
  <c r="AW158" i="1" s="1"/>
  <c r="U156" i="6"/>
  <c r="V157" i="1"/>
  <c r="U155" i="6"/>
  <c r="V156" i="1"/>
  <c r="U154" i="6"/>
  <c r="V155" i="1"/>
  <c r="U153" i="6"/>
  <c r="V154" i="1"/>
  <c r="U152" i="6"/>
  <c r="V153" i="1"/>
  <c r="U151" i="6"/>
  <c r="V152" i="1"/>
  <c r="U150" i="6"/>
  <c r="V151" i="1"/>
  <c r="U149" i="6"/>
  <c r="V150" i="1"/>
  <c r="U148" i="6"/>
  <c r="V149" i="1"/>
  <c r="U147" i="6"/>
  <c r="V148" i="1"/>
  <c r="U146" i="6"/>
  <c r="U145" i="6"/>
  <c r="V146" i="1"/>
  <c r="U144" i="6"/>
  <c r="V145" i="1"/>
  <c r="U143" i="6"/>
  <c r="V144" i="1"/>
  <c r="AQ144" i="1"/>
  <c r="AW144" i="1" s="1"/>
  <c r="U142" i="6"/>
  <c r="U141" i="6"/>
  <c r="V142" i="1"/>
  <c r="U140" i="6"/>
  <c r="V141" i="1"/>
  <c r="U139" i="6"/>
  <c r="V140" i="1"/>
  <c r="U138" i="6"/>
  <c r="V139" i="1"/>
  <c r="U137" i="6"/>
  <c r="V138" i="1"/>
  <c r="U136" i="6"/>
  <c r="V137" i="1"/>
  <c r="U135" i="6"/>
  <c r="V136" i="1"/>
  <c r="U134" i="6"/>
  <c r="U133" i="6"/>
  <c r="V134" i="1"/>
  <c r="AQ134" i="1"/>
  <c r="AW134" i="1" s="1"/>
  <c r="U132" i="6"/>
  <c r="V133" i="1"/>
  <c r="AQ133" i="1"/>
  <c r="AW133" i="1" s="1"/>
  <c r="U131" i="6"/>
  <c r="V132" i="1"/>
  <c r="U130" i="6"/>
  <c r="U129" i="6"/>
  <c r="V130" i="1"/>
  <c r="AQ130" i="1"/>
  <c r="AW130" i="1" s="1"/>
  <c r="U128" i="6"/>
  <c r="V129" i="1"/>
  <c r="U127" i="6"/>
  <c r="V128" i="1"/>
  <c r="U126" i="6"/>
  <c r="V127" i="1"/>
  <c r="U125" i="6"/>
  <c r="V126" i="1"/>
  <c r="U124" i="6"/>
  <c r="V125" i="1"/>
  <c r="U123" i="6"/>
  <c r="V124" i="1"/>
  <c r="U122" i="6"/>
  <c r="V123" i="1"/>
  <c r="U121" i="6"/>
  <c r="V122" i="1"/>
  <c r="AQ122" i="1"/>
  <c r="AW122" i="1" s="1"/>
  <c r="U120" i="6"/>
  <c r="V121" i="1"/>
  <c r="U119" i="6"/>
  <c r="V120" i="1"/>
  <c r="U118" i="6"/>
  <c r="U117" i="6"/>
  <c r="V118" i="1"/>
  <c r="AQ118" i="1"/>
  <c r="AW118" i="1" s="1"/>
  <c r="U116" i="6"/>
  <c r="V117" i="1"/>
  <c r="AQ117" i="1"/>
  <c r="AW117" i="1" s="1"/>
  <c r="U115" i="6"/>
  <c r="V116" i="1"/>
  <c r="AQ116" i="1"/>
  <c r="AW116" i="1" s="1"/>
  <c r="U114" i="6"/>
  <c r="U113" i="6"/>
  <c r="V114" i="1"/>
  <c r="AQ114" i="1"/>
  <c r="AW114" i="1" s="1"/>
  <c r="U112" i="6"/>
  <c r="V113" i="1"/>
  <c r="U111" i="6"/>
  <c r="V112" i="1"/>
  <c r="U110" i="6"/>
  <c r="V111" i="1"/>
  <c r="AQ111" i="1"/>
  <c r="AW111" i="1" s="1"/>
  <c r="U109" i="6"/>
  <c r="V110" i="1"/>
  <c r="AQ110" i="1"/>
  <c r="AW110" i="1" s="1"/>
  <c r="U108" i="6"/>
  <c r="V109" i="1"/>
  <c r="AQ109" i="1"/>
  <c r="U107" i="6"/>
  <c r="V108" i="1"/>
  <c r="U106" i="6"/>
  <c r="V107" i="1"/>
  <c r="U105" i="6"/>
  <c r="V106" i="1"/>
  <c r="U104" i="6"/>
  <c r="V105" i="1"/>
  <c r="AQ105" i="1"/>
  <c r="AW105" i="1" s="1"/>
  <c r="U103" i="6"/>
  <c r="V104" i="1"/>
  <c r="AQ104" i="1"/>
  <c r="AW104" i="1" s="1"/>
  <c r="U102" i="6"/>
  <c r="U101" i="6"/>
  <c r="V102" i="1"/>
  <c r="U100" i="6"/>
  <c r="V101" i="1"/>
  <c r="AQ101" i="1"/>
  <c r="AW101" i="1" s="1"/>
  <c r="U99" i="6"/>
  <c r="V100" i="1"/>
  <c r="U98" i="6"/>
  <c r="V99" i="1"/>
  <c r="AQ99" i="1"/>
  <c r="AW99" i="1" s="1"/>
  <c r="U97" i="6"/>
  <c r="V98" i="1"/>
  <c r="U96" i="6"/>
  <c r="V97" i="1"/>
  <c r="AQ97" i="1"/>
  <c r="AW97" i="1" s="1"/>
  <c r="U95" i="6"/>
  <c r="V96" i="1"/>
  <c r="AQ96" i="1"/>
  <c r="AW96" i="1" s="1"/>
  <c r="U94" i="6"/>
  <c r="V95" i="1"/>
  <c r="U93" i="6"/>
  <c r="V94" i="1"/>
  <c r="U92" i="6"/>
  <c r="V93" i="1"/>
  <c r="U91" i="6"/>
  <c r="V92" i="1"/>
  <c r="U90" i="6"/>
  <c r="U89" i="6"/>
  <c r="V90" i="1"/>
  <c r="AQ90" i="1"/>
  <c r="AW90" i="1" s="1"/>
  <c r="U88" i="6"/>
  <c r="V89" i="1"/>
  <c r="U87" i="6"/>
  <c r="V88" i="1"/>
  <c r="U86" i="6"/>
  <c r="U85" i="6"/>
  <c r="V86" i="1"/>
  <c r="U84" i="6"/>
  <c r="V85" i="1"/>
  <c r="U83" i="6"/>
  <c r="V84" i="1"/>
  <c r="AQ84" i="1"/>
  <c r="AW84" i="1" s="1"/>
  <c r="U82" i="6"/>
  <c r="V83" i="1"/>
  <c r="U81" i="6"/>
  <c r="V82" i="1"/>
  <c r="AQ82" i="1"/>
  <c r="AW82" i="1" s="1"/>
  <c r="U80" i="6"/>
  <c r="V81" i="1"/>
  <c r="U79" i="6"/>
  <c r="V80" i="1"/>
  <c r="AQ80" i="1"/>
  <c r="AW80" i="1" s="1"/>
  <c r="U78" i="6"/>
  <c r="V79" i="1"/>
  <c r="U77" i="6"/>
  <c r="V78" i="1"/>
  <c r="AQ78" i="1"/>
  <c r="AW78" i="1" s="1"/>
  <c r="U76" i="6"/>
  <c r="V77" i="1"/>
  <c r="U75" i="6"/>
  <c r="V76" i="1"/>
  <c r="AQ76" i="1"/>
  <c r="AW76" i="1" s="1"/>
  <c r="U74" i="6"/>
  <c r="U73" i="6"/>
  <c r="V74" i="1"/>
  <c r="U72" i="6"/>
  <c r="V73" i="1"/>
  <c r="U71" i="6"/>
  <c r="V72" i="1"/>
  <c r="U70" i="6"/>
  <c r="V71" i="1"/>
  <c r="U69" i="6"/>
  <c r="V70" i="1"/>
  <c r="U68" i="6"/>
  <c r="V69" i="1"/>
  <c r="AQ69" i="1"/>
  <c r="AW69" i="1" s="1"/>
  <c r="U67" i="6"/>
  <c r="V68" i="1"/>
  <c r="U66" i="6"/>
  <c r="V67" i="1"/>
  <c r="U65" i="6"/>
  <c r="V66" i="1"/>
  <c r="U64" i="6"/>
  <c r="V65" i="1"/>
  <c r="U63" i="6"/>
  <c r="V64" i="1"/>
  <c r="U62" i="6"/>
  <c r="U61" i="6"/>
  <c r="V62" i="1"/>
  <c r="AQ62" i="1"/>
  <c r="AW62" i="1" s="1"/>
  <c r="U60" i="6"/>
  <c r="V61" i="1"/>
  <c r="AQ61" i="1"/>
  <c r="AW61" i="1" s="1"/>
  <c r="U59" i="6"/>
  <c r="V60" i="1"/>
  <c r="U58" i="6"/>
  <c r="U57" i="6"/>
  <c r="V58" i="1"/>
  <c r="U56" i="6"/>
  <c r="V57" i="1"/>
  <c r="AQ57" i="1"/>
  <c r="AW57" i="1" s="1"/>
  <c r="U55" i="6"/>
  <c r="V56" i="1"/>
  <c r="AQ56" i="1"/>
  <c r="AW56" i="1" s="1"/>
  <c r="U54" i="6"/>
  <c r="V55" i="1"/>
  <c r="U53" i="6"/>
  <c r="V54" i="1"/>
  <c r="U52" i="6"/>
  <c r="V53" i="1"/>
  <c r="U51" i="6"/>
  <c r="V52" i="1"/>
  <c r="U50" i="6"/>
  <c r="V51" i="1"/>
  <c r="U49" i="6"/>
  <c r="V50" i="1"/>
  <c r="U48" i="6"/>
  <c r="V49" i="1"/>
  <c r="U47" i="6"/>
  <c r="V48" i="1"/>
  <c r="U46" i="6"/>
  <c r="U45" i="6"/>
  <c r="V46" i="1"/>
  <c r="U44" i="6"/>
  <c r="V45" i="1"/>
  <c r="U43" i="6"/>
  <c r="V44" i="1"/>
  <c r="U42" i="6"/>
  <c r="U41" i="6"/>
  <c r="V42" i="1"/>
  <c r="U40" i="6"/>
  <c r="V41" i="1"/>
  <c r="U39" i="6"/>
  <c r="V40" i="1"/>
  <c r="U38" i="6"/>
  <c r="V39" i="1"/>
  <c r="U37" i="6"/>
  <c r="V38" i="1"/>
  <c r="U36" i="6"/>
  <c r="V37" i="1"/>
  <c r="U35" i="6"/>
  <c r="V36" i="1"/>
  <c r="U34" i="6"/>
  <c r="U33" i="6"/>
  <c r="U32" i="6"/>
  <c r="U31" i="6"/>
  <c r="U30" i="6"/>
  <c r="U29" i="6"/>
  <c r="U28" i="6"/>
  <c r="U27" i="6"/>
  <c r="U26" i="6"/>
  <c r="V29" i="1"/>
  <c r="AQ29" i="1"/>
  <c r="AW29" i="1" s="1"/>
  <c r="U25" i="6"/>
  <c r="U24" i="6"/>
  <c r="U23" i="6"/>
  <c r="U22" i="6"/>
  <c r="U21" i="6"/>
  <c r="U20" i="6"/>
  <c r="U19" i="6"/>
  <c r="U18" i="6"/>
  <c r="V21" i="1"/>
  <c r="AQ21" i="1"/>
  <c r="AW21" i="1" s="1"/>
  <c r="U17" i="6"/>
  <c r="V18" i="1"/>
  <c r="AQ18" i="1"/>
  <c r="AW18" i="1" s="1"/>
  <c r="U16" i="6"/>
  <c r="V17" i="1"/>
  <c r="AQ17" i="1"/>
  <c r="AW17" i="1" s="1"/>
  <c r="U15" i="6"/>
  <c r="V16" i="1"/>
  <c r="U14" i="6"/>
  <c r="U13" i="6"/>
  <c r="V14" i="1"/>
  <c r="U12" i="6"/>
  <c r="V13" i="1"/>
  <c r="AQ13" i="1"/>
  <c r="AW13" i="1" s="1"/>
  <c r="U11" i="6"/>
  <c r="V12" i="1"/>
  <c r="U10" i="6"/>
  <c r="V11" i="1"/>
  <c r="AQ11" i="1"/>
  <c r="AW11" i="1" s="1"/>
  <c r="U9" i="6"/>
  <c r="V10" i="1"/>
  <c r="AQ10" i="1"/>
  <c r="AW10" i="1" s="1"/>
  <c r="U8" i="6"/>
  <c r="V9" i="1"/>
  <c r="AQ9" i="1"/>
  <c r="AW9" i="1" s="1"/>
  <c r="U7" i="6"/>
  <c r="V8" i="1"/>
  <c r="U6" i="6"/>
  <c r="V7" i="1"/>
  <c r="U5" i="6"/>
  <c r="V6" i="1"/>
  <c r="AQ6" i="1"/>
  <c r="AW6" i="1" s="1"/>
  <c r="U4" i="6"/>
  <c r="V5" i="1"/>
  <c r="U3" i="6"/>
  <c r="V4" i="1"/>
  <c r="U2" i="6"/>
  <c r="V3" i="1"/>
  <c r="V471" i="5"/>
  <c r="R470" i="1" s="1"/>
  <c r="S470" i="1" s="1"/>
  <c r="W471" i="5"/>
  <c r="T470" i="1" s="1"/>
  <c r="V472" i="5"/>
  <c r="R471" i="1" s="1"/>
  <c r="S471" i="1" s="1"/>
  <c r="W472" i="5"/>
  <c r="T471" i="1" s="1"/>
  <c r="V473" i="5"/>
  <c r="R472" i="1" s="1"/>
  <c r="S472" i="1" s="1"/>
  <c r="W473" i="5"/>
  <c r="T472" i="1" s="1"/>
  <c r="V474" i="5"/>
  <c r="R473" i="1" s="1"/>
  <c r="S473" i="1" s="1"/>
  <c r="W474" i="5"/>
  <c r="T473" i="1" s="1"/>
  <c r="V475" i="5"/>
  <c r="R474" i="1" s="1"/>
  <c r="S474" i="1" s="1"/>
  <c r="W475" i="5"/>
  <c r="T474" i="1" s="1"/>
  <c r="V476" i="5"/>
  <c r="R475" i="1" s="1"/>
  <c r="S475" i="1" s="1"/>
  <c r="W476" i="5"/>
  <c r="T475" i="1" s="1"/>
  <c r="W470" i="5"/>
  <c r="T469" i="1" s="1"/>
  <c r="V470" i="5"/>
  <c r="R469" i="1" s="1"/>
  <c r="W469" i="5"/>
  <c r="T468" i="1" s="1"/>
  <c r="V469" i="5"/>
  <c r="R468" i="1"/>
  <c r="S468" i="1" s="1"/>
  <c r="W468" i="5"/>
  <c r="T467" i="1" s="1"/>
  <c r="V468" i="5"/>
  <c r="R467" i="1" s="1"/>
  <c r="S467" i="1" s="1"/>
  <c r="W467" i="5"/>
  <c r="T466" i="1" s="1"/>
  <c r="V467" i="5"/>
  <c r="R466" i="1" s="1"/>
  <c r="W466" i="5"/>
  <c r="T465" i="1" s="1"/>
  <c r="V466" i="5"/>
  <c r="R465" i="1" s="1"/>
  <c r="S465" i="1" s="1"/>
  <c r="W465" i="5"/>
  <c r="T464" i="1" s="1"/>
  <c r="V465" i="5"/>
  <c r="R464" i="1" s="1"/>
  <c r="S464" i="1" s="1"/>
  <c r="W464" i="5"/>
  <c r="T463" i="1" s="1"/>
  <c r="V464" i="5"/>
  <c r="R463" i="1" s="1"/>
  <c r="W463" i="5"/>
  <c r="T462" i="1" s="1"/>
  <c r="V463" i="5"/>
  <c r="R462" i="1" s="1"/>
  <c r="S462" i="1" s="1"/>
  <c r="W462" i="5"/>
  <c r="T461" i="1" s="1"/>
  <c r="V462" i="5"/>
  <c r="R461" i="1" s="1"/>
  <c r="S461" i="1" s="1"/>
  <c r="W461" i="5"/>
  <c r="T460" i="1" s="1"/>
  <c r="V461" i="5"/>
  <c r="R460" i="1" s="1"/>
  <c r="S460" i="1" s="1"/>
  <c r="W460" i="5"/>
  <c r="T459" i="1" s="1"/>
  <c r="V460" i="5"/>
  <c r="R459" i="1" s="1"/>
  <c r="S459" i="1" s="1"/>
  <c r="W459" i="5"/>
  <c r="T458" i="1" s="1"/>
  <c r="V459" i="5"/>
  <c r="R458" i="1" s="1"/>
  <c r="S458" i="1" s="1"/>
  <c r="W458" i="5"/>
  <c r="T457" i="1" s="1"/>
  <c r="V458" i="5"/>
  <c r="R457" i="1" s="1"/>
  <c r="S457" i="1" s="1"/>
  <c r="W457" i="5"/>
  <c r="T456" i="1" s="1"/>
  <c r="V457" i="5"/>
  <c r="R456" i="1" s="1"/>
  <c r="S456" i="1" s="1"/>
  <c r="W456" i="5"/>
  <c r="T455" i="1" s="1"/>
  <c r="V456" i="5"/>
  <c r="R455" i="1" s="1"/>
  <c r="W455" i="5"/>
  <c r="T454" i="1" s="1"/>
  <c r="V455" i="5"/>
  <c r="R454" i="1" s="1"/>
  <c r="W454" i="5"/>
  <c r="T453" i="1" s="1"/>
  <c r="V454" i="5"/>
  <c r="R453" i="1" s="1"/>
  <c r="W453" i="5"/>
  <c r="T452" i="1" s="1"/>
  <c r="V453" i="5"/>
  <c r="R452" i="1" s="1"/>
  <c r="W452" i="5"/>
  <c r="T451" i="1" s="1"/>
  <c r="V452" i="5"/>
  <c r="R451" i="1" s="1"/>
  <c r="S451" i="1" s="1"/>
  <c r="W451" i="5"/>
  <c r="T450" i="1" s="1"/>
  <c r="V451" i="5"/>
  <c r="R450" i="1" s="1"/>
  <c r="S450" i="1" s="1"/>
  <c r="W450" i="5"/>
  <c r="T449" i="1" s="1"/>
  <c r="V450" i="5"/>
  <c r="R449" i="1" s="1"/>
  <c r="S449" i="1" s="1"/>
  <c r="W449" i="5"/>
  <c r="T448" i="1" s="1"/>
  <c r="V449" i="5"/>
  <c r="R448" i="1" s="1"/>
  <c r="W448" i="5"/>
  <c r="T447" i="1" s="1"/>
  <c r="V448" i="5"/>
  <c r="R447" i="1" s="1"/>
  <c r="W447" i="5"/>
  <c r="T446" i="1" s="1"/>
  <c r="V447" i="5"/>
  <c r="R446" i="1" s="1"/>
  <c r="S446" i="1" s="1"/>
  <c r="W446" i="5"/>
  <c r="T445" i="1" s="1"/>
  <c r="V446" i="5"/>
  <c r="R445" i="1" s="1"/>
  <c r="S445" i="1" s="1"/>
  <c r="W445" i="5"/>
  <c r="T444" i="1" s="1"/>
  <c r="V445" i="5"/>
  <c r="R444" i="1" s="1"/>
  <c r="S444" i="1" s="1"/>
  <c r="W444" i="5"/>
  <c r="T443" i="1" s="1"/>
  <c r="V444" i="5"/>
  <c r="R443" i="1" s="1"/>
  <c r="S443" i="1" s="1"/>
  <c r="W443" i="5"/>
  <c r="T442" i="1" s="1"/>
  <c r="V443" i="5"/>
  <c r="R442" i="1" s="1"/>
  <c r="W442" i="5"/>
  <c r="T441" i="1" s="1"/>
  <c r="V442" i="5"/>
  <c r="R441" i="1" s="1"/>
  <c r="W441" i="5"/>
  <c r="T440" i="1" s="1"/>
  <c r="V441" i="5"/>
  <c r="R440" i="1" s="1"/>
  <c r="W440" i="5"/>
  <c r="T439" i="1" s="1"/>
  <c r="V440" i="5"/>
  <c r="R439" i="1" s="1"/>
  <c r="S439" i="1" s="1"/>
  <c r="W439" i="5"/>
  <c r="T438" i="1" s="1"/>
  <c r="V439" i="5"/>
  <c r="R438" i="1" s="1"/>
  <c r="S438" i="1" s="1"/>
  <c r="W438" i="5"/>
  <c r="T437" i="1" s="1"/>
  <c r="V438" i="5"/>
  <c r="R437" i="1" s="1"/>
  <c r="S437" i="1" s="1"/>
  <c r="W437" i="5"/>
  <c r="T436" i="1" s="1"/>
  <c r="V437" i="5"/>
  <c r="R436" i="1" s="1"/>
  <c r="W436" i="5"/>
  <c r="T435" i="1" s="1"/>
  <c r="V436" i="5"/>
  <c r="R435" i="1" s="1"/>
  <c r="W435" i="5"/>
  <c r="T434" i="1" s="1"/>
  <c r="V435" i="5"/>
  <c r="R434" i="1" s="1"/>
  <c r="W434" i="5"/>
  <c r="T433" i="1" s="1"/>
  <c r="V434" i="5"/>
  <c r="R433" i="1" s="1"/>
  <c r="W433" i="5"/>
  <c r="T432" i="1" s="1"/>
  <c r="V433" i="5"/>
  <c r="R432" i="1" s="1"/>
  <c r="S432" i="1" s="1"/>
  <c r="W432" i="5"/>
  <c r="T431" i="1" s="1"/>
  <c r="V432" i="5"/>
  <c r="R431" i="1" s="1"/>
  <c r="S431" i="1" s="1"/>
  <c r="W431" i="5"/>
  <c r="T430" i="1" s="1"/>
  <c r="V431" i="5"/>
  <c r="R430" i="1" s="1"/>
  <c r="S430" i="1" s="1"/>
  <c r="W430" i="5"/>
  <c r="T429" i="1" s="1"/>
  <c r="V430" i="5"/>
  <c r="R429" i="1" s="1"/>
  <c r="W429" i="5"/>
  <c r="T428" i="1" s="1"/>
  <c r="V429" i="5"/>
  <c r="R428" i="1" s="1"/>
  <c r="S428" i="1" s="1"/>
  <c r="W428" i="5"/>
  <c r="T427" i="1" s="1"/>
  <c r="V428" i="5"/>
  <c r="R427" i="1" s="1"/>
  <c r="W427" i="5"/>
  <c r="T426" i="1" s="1"/>
  <c r="V427" i="5"/>
  <c r="R426" i="1" s="1"/>
  <c r="W426" i="5"/>
  <c r="T425" i="1" s="1"/>
  <c r="V426" i="5"/>
  <c r="R425" i="1" s="1"/>
  <c r="W425" i="5"/>
  <c r="T424" i="1" s="1"/>
  <c r="V425" i="5"/>
  <c r="R424" i="1" s="1"/>
  <c r="S424" i="1" s="1"/>
  <c r="W424" i="5"/>
  <c r="T423" i="1" s="1"/>
  <c r="V424" i="5"/>
  <c r="R423" i="1" s="1"/>
  <c r="S423" i="1" s="1"/>
  <c r="W423" i="5"/>
  <c r="T422" i="1" s="1"/>
  <c r="V423" i="5"/>
  <c r="R422" i="1" s="1"/>
  <c r="S422" i="1" s="1"/>
  <c r="W422" i="5"/>
  <c r="T421" i="1" s="1"/>
  <c r="V422" i="5"/>
  <c r="R421" i="1" s="1"/>
  <c r="S421" i="1" s="1"/>
  <c r="W421" i="5"/>
  <c r="T420" i="1" s="1"/>
  <c r="V421" i="5"/>
  <c r="R420" i="1" s="1"/>
  <c r="W420" i="5"/>
  <c r="T419" i="1" s="1"/>
  <c r="V420" i="5"/>
  <c r="R419" i="1" s="1"/>
  <c r="W419" i="5"/>
  <c r="T418" i="1" s="1"/>
  <c r="V419" i="5"/>
  <c r="R418" i="1" s="1"/>
  <c r="W418" i="5"/>
  <c r="T417" i="1" s="1"/>
  <c r="V418" i="5"/>
  <c r="R417" i="1" s="1"/>
  <c r="S417" i="1" s="1"/>
  <c r="W417" i="5"/>
  <c r="T416" i="1" s="1"/>
  <c r="V417" i="5"/>
  <c r="R416" i="1" s="1"/>
  <c r="S416" i="1" s="1"/>
  <c r="W416" i="5"/>
  <c r="T415" i="1" s="1"/>
  <c r="V416" i="5"/>
  <c r="R415" i="1" s="1"/>
  <c r="W415" i="5"/>
  <c r="T414" i="1" s="1"/>
  <c r="V415" i="5"/>
  <c r="R414" i="1" s="1"/>
  <c r="W414" i="5"/>
  <c r="T413" i="1" s="1"/>
  <c r="V414" i="5"/>
  <c r="R413" i="1" s="1"/>
  <c r="S413" i="1" s="1"/>
  <c r="W413" i="5"/>
  <c r="T412" i="1" s="1"/>
  <c r="V413" i="5"/>
  <c r="R412" i="1" s="1"/>
  <c r="W412" i="5"/>
  <c r="T411" i="1" s="1"/>
  <c r="V412" i="5"/>
  <c r="R411" i="1" s="1"/>
  <c r="S411" i="1" s="1"/>
  <c r="W411" i="5"/>
  <c r="T410" i="1" s="1"/>
  <c r="V411" i="5"/>
  <c r="R410" i="1" s="1"/>
  <c r="S410" i="1" s="1"/>
  <c r="W410" i="5"/>
  <c r="T409" i="1" s="1"/>
  <c r="V410" i="5"/>
  <c r="R409" i="1" s="1"/>
  <c r="S409" i="1" s="1"/>
  <c r="W409" i="5"/>
  <c r="T408" i="1" s="1"/>
  <c r="V409" i="5"/>
  <c r="R408" i="1" s="1"/>
  <c r="W408" i="5"/>
  <c r="T407" i="1" s="1"/>
  <c r="V408" i="5"/>
  <c r="R407" i="1" s="1"/>
  <c r="S407" i="1" s="1"/>
  <c r="W407" i="5"/>
  <c r="T406" i="1" s="1"/>
  <c r="V407" i="5"/>
  <c r="R406" i="1" s="1"/>
  <c r="W406" i="5"/>
  <c r="T405" i="1" s="1"/>
  <c r="V406" i="5"/>
  <c r="R405" i="1" s="1"/>
  <c r="W405" i="5"/>
  <c r="T404" i="1" s="1"/>
  <c r="V405" i="5"/>
  <c r="R404" i="1" s="1"/>
  <c r="S404" i="1" s="1"/>
  <c r="W404" i="5"/>
  <c r="T403" i="1" s="1"/>
  <c r="V404" i="5"/>
  <c r="R403" i="1" s="1"/>
  <c r="W403" i="5"/>
  <c r="T402" i="1" s="1"/>
  <c r="V403" i="5"/>
  <c r="R402" i="1" s="1"/>
  <c r="S402" i="1" s="1"/>
  <c r="W402" i="5"/>
  <c r="T401" i="1" s="1"/>
  <c r="V402" i="5"/>
  <c r="R401" i="1" s="1"/>
  <c r="W401" i="5"/>
  <c r="T400" i="1" s="1"/>
  <c r="V401" i="5"/>
  <c r="R400" i="1" s="1"/>
  <c r="S400" i="1" s="1"/>
  <c r="W400" i="5"/>
  <c r="T399" i="1" s="1"/>
  <c r="V400" i="5"/>
  <c r="R399" i="1" s="1"/>
  <c r="S399" i="1" s="1"/>
  <c r="W399" i="5"/>
  <c r="T398" i="1" s="1"/>
  <c r="V399" i="5"/>
  <c r="R398" i="1" s="1"/>
  <c r="W398" i="5"/>
  <c r="T397" i="1" s="1"/>
  <c r="V398" i="5"/>
  <c r="R397" i="1" s="1"/>
  <c r="W397" i="5"/>
  <c r="T396" i="1" s="1"/>
  <c r="V397" i="5"/>
  <c r="R396" i="1" s="1"/>
  <c r="S396" i="1" s="1"/>
  <c r="W396" i="5"/>
  <c r="T395" i="1" s="1"/>
  <c r="V396" i="5"/>
  <c r="R395" i="1" s="1"/>
  <c r="S395" i="1" s="1"/>
  <c r="W395" i="5"/>
  <c r="T394" i="1" s="1"/>
  <c r="V395" i="5"/>
  <c r="R394" i="1" s="1"/>
  <c r="S394" i="1" s="1"/>
  <c r="W394" i="5"/>
  <c r="T393" i="1" s="1"/>
  <c r="V394" i="5"/>
  <c r="R393" i="1" s="1"/>
  <c r="S393" i="1" s="1"/>
  <c r="W393" i="5"/>
  <c r="T392" i="1" s="1"/>
  <c r="V393" i="5"/>
  <c r="R392" i="1" s="1"/>
  <c r="S392" i="1" s="1"/>
  <c r="W392" i="5"/>
  <c r="T391" i="1" s="1"/>
  <c r="V392" i="5"/>
  <c r="R391" i="1" s="1"/>
  <c r="W391" i="5"/>
  <c r="T390" i="1" s="1"/>
  <c r="V391" i="5"/>
  <c r="R390" i="1" s="1"/>
  <c r="S390" i="1" s="1"/>
  <c r="W390" i="5"/>
  <c r="T389" i="1" s="1"/>
  <c r="V390" i="5"/>
  <c r="R389" i="1" s="1"/>
  <c r="W389" i="5"/>
  <c r="T388" i="1" s="1"/>
  <c r="V389" i="5"/>
  <c r="R388" i="1" s="1"/>
  <c r="S388" i="1" s="1"/>
  <c r="W388" i="5"/>
  <c r="T387" i="1" s="1"/>
  <c r="V388" i="5"/>
  <c r="R387" i="1" s="1"/>
  <c r="S387" i="1" s="1"/>
  <c r="W387" i="5"/>
  <c r="T386" i="1" s="1"/>
  <c r="V387" i="5"/>
  <c r="R386" i="1" s="1"/>
  <c r="S386" i="1" s="1"/>
  <c r="W386" i="5"/>
  <c r="T385" i="1" s="1"/>
  <c r="V386" i="5"/>
  <c r="R385" i="1" s="1"/>
  <c r="S385" i="1" s="1"/>
  <c r="W385" i="5"/>
  <c r="T384" i="1" s="1"/>
  <c r="V385" i="5"/>
  <c r="R384" i="1" s="1"/>
  <c r="S384" i="1" s="1"/>
  <c r="W384" i="5"/>
  <c r="V384" i="5"/>
  <c r="W383" i="5"/>
  <c r="T383" i="1" s="1"/>
  <c r="V383" i="5"/>
  <c r="R383" i="1" s="1"/>
  <c r="W382" i="5"/>
  <c r="T382" i="1" s="1"/>
  <c r="V382" i="5"/>
  <c r="R382" i="1" s="1"/>
  <c r="S382" i="1" s="1"/>
  <c r="W381" i="5"/>
  <c r="T381" i="1" s="1"/>
  <c r="V381" i="5"/>
  <c r="R381" i="1" s="1"/>
  <c r="S381" i="1" s="1"/>
  <c r="W380" i="5"/>
  <c r="T380" i="1" s="1"/>
  <c r="V380" i="5"/>
  <c r="R380" i="1" s="1"/>
  <c r="S380" i="1" s="1"/>
  <c r="W379" i="5"/>
  <c r="V379" i="5"/>
  <c r="W378" i="5"/>
  <c r="T379" i="1" s="1"/>
  <c r="V378" i="5"/>
  <c r="R379" i="1" s="1"/>
  <c r="S379" i="1" s="1"/>
  <c r="W377" i="5"/>
  <c r="T378" i="1" s="1"/>
  <c r="V377" i="5"/>
  <c r="R378" i="1" s="1"/>
  <c r="S378" i="1" s="1"/>
  <c r="W376" i="5"/>
  <c r="T377" i="1" s="1"/>
  <c r="V376" i="5"/>
  <c r="R377" i="1" s="1"/>
  <c r="S377" i="1" s="1"/>
  <c r="W375" i="5"/>
  <c r="T376" i="1" s="1"/>
  <c r="V375" i="5"/>
  <c r="R376" i="1" s="1"/>
  <c r="S376" i="1" s="1"/>
  <c r="W374" i="5"/>
  <c r="T375" i="1" s="1"/>
  <c r="V374" i="5"/>
  <c r="R375" i="1" s="1"/>
  <c r="S375" i="1" s="1"/>
  <c r="W373" i="5"/>
  <c r="T374" i="1" s="1"/>
  <c r="V373" i="5"/>
  <c r="R374" i="1" s="1"/>
  <c r="S374" i="1" s="1"/>
  <c r="W372" i="5"/>
  <c r="T373" i="1" s="1"/>
  <c r="V372" i="5"/>
  <c r="R373" i="1" s="1"/>
  <c r="S373" i="1" s="1"/>
  <c r="W371" i="5"/>
  <c r="T372" i="1" s="1"/>
  <c r="V371" i="5"/>
  <c r="R372" i="1" s="1"/>
  <c r="S372" i="1" s="1"/>
  <c r="W370" i="5"/>
  <c r="T371" i="1" s="1"/>
  <c r="V370" i="5"/>
  <c r="R371" i="1" s="1"/>
  <c r="S371" i="1" s="1"/>
  <c r="W369" i="5"/>
  <c r="T370" i="1" s="1"/>
  <c r="V369" i="5"/>
  <c r="R370" i="1" s="1"/>
  <c r="S370" i="1" s="1"/>
  <c r="W368" i="5"/>
  <c r="T369" i="1" s="1"/>
  <c r="V368" i="5"/>
  <c r="R369" i="1" s="1"/>
  <c r="W367" i="5"/>
  <c r="T368" i="1" s="1"/>
  <c r="V367" i="5"/>
  <c r="R368" i="1" s="1"/>
  <c r="W366" i="5"/>
  <c r="T367" i="1" s="1"/>
  <c r="V366" i="5"/>
  <c r="R367" i="1" s="1"/>
  <c r="W365" i="5"/>
  <c r="T366" i="1" s="1"/>
  <c r="V365" i="5"/>
  <c r="R366" i="1" s="1"/>
  <c r="W364" i="5"/>
  <c r="T365" i="1" s="1"/>
  <c r="V364" i="5"/>
  <c r="R365" i="1" s="1"/>
  <c r="W363" i="5"/>
  <c r="T364" i="1" s="1"/>
  <c r="V363" i="5"/>
  <c r="R364" i="1" s="1"/>
  <c r="S364" i="1" s="1"/>
  <c r="W362" i="5"/>
  <c r="T363" i="1" s="1"/>
  <c r="V362" i="5"/>
  <c r="R363" i="1" s="1"/>
  <c r="W361" i="5"/>
  <c r="T362" i="1" s="1"/>
  <c r="V361" i="5"/>
  <c r="R362" i="1" s="1"/>
  <c r="S362" i="1" s="1"/>
  <c r="W360" i="5"/>
  <c r="T361" i="1" s="1"/>
  <c r="V360" i="5"/>
  <c r="R361" i="1" s="1"/>
  <c r="S361" i="1" s="1"/>
  <c r="W359" i="5"/>
  <c r="T360" i="1" s="1"/>
  <c r="V359" i="5"/>
  <c r="R360" i="1" s="1"/>
  <c r="S360" i="1" s="1"/>
  <c r="W358" i="5"/>
  <c r="T359" i="1" s="1"/>
  <c r="V358" i="5"/>
  <c r="R359" i="1" s="1"/>
  <c r="S359" i="1" s="1"/>
  <c r="W357" i="5"/>
  <c r="T358" i="1" s="1"/>
  <c r="V357" i="5"/>
  <c r="R358" i="1" s="1"/>
  <c r="S358" i="1" s="1"/>
  <c r="W356" i="5"/>
  <c r="T357" i="1" s="1"/>
  <c r="V356" i="5"/>
  <c r="R357" i="1" s="1"/>
  <c r="S357" i="1" s="1"/>
  <c r="W355" i="5"/>
  <c r="T356" i="1" s="1"/>
  <c r="V355" i="5"/>
  <c r="R356" i="1" s="1"/>
  <c r="S356" i="1" s="1"/>
  <c r="W354" i="5"/>
  <c r="T355" i="1" s="1"/>
  <c r="V354" i="5"/>
  <c r="R355" i="1" s="1"/>
  <c r="W353" i="5"/>
  <c r="T354" i="1" s="1"/>
  <c r="V353" i="5"/>
  <c r="R354" i="1" s="1"/>
  <c r="W352" i="5"/>
  <c r="T353" i="1" s="1"/>
  <c r="V352" i="5"/>
  <c r="R353" i="1" s="1"/>
  <c r="S353" i="1" s="1"/>
  <c r="W351" i="5"/>
  <c r="T352" i="1" s="1"/>
  <c r="V351" i="5"/>
  <c r="R352" i="1" s="1"/>
  <c r="W350" i="5"/>
  <c r="T351" i="1" s="1"/>
  <c r="V350" i="5"/>
  <c r="R351" i="1" s="1"/>
  <c r="S351" i="1" s="1"/>
  <c r="W349" i="5"/>
  <c r="T350" i="1" s="1"/>
  <c r="V349" i="5"/>
  <c r="R350" i="1" s="1"/>
  <c r="W348" i="5"/>
  <c r="T349" i="1" s="1"/>
  <c r="V348" i="5"/>
  <c r="R349" i="1" s="1"/>
  <c r="W347" i="5"/>
  <c r="T348" i="1" s="1"/>
  <c r="V347" i="5"/>
  <c r="R348" i="1" s="1"/>
  <c r="W346" i="5"/>
  <c r="T347" i="1" s="1"/>
  <c r="V346" i="5"/>
  <c r="R347" i="1" s="1"/>
  <c r="S347" i="1" s="1"/>
  <c r="W345" i="5"/>
  <c r="T346" i="1" s="1"/>
  <c r="V345" i="5"/>
  <c r="R346" i="1" s="1"/>
  <c r="S346" i="1" s="1"/>
  <c r="W344" i="5"/>
  <c r="T345" i="1" s="1"/>
  <c r="V344" i="5"/>
  <c r="R345" i="1" s="1"/>
  <c r="W343" i="5"/>
  <c r="T344" i="1" s="1"/>
  <c r="V343" i="5"/>
  <c r="R344" i="1" s="1"/>
  <c r="S344" i="1" s="1"/>
  <c r="W342" i="5"/>
  <c r="T343" i="1" s="1"/>
  <c r="V342" i="5"/>
  <c r="R343" i="1" s="1"/>
  <c r="S343" i="1" s="1"/>
  <c r="W341" i="5"/>
  <c r="T342" i="1" s="1"/>
  <c r="V341" i="5"/>
  <c r="R342" i="1" s="1"/>
  <c r="W340" i="5"/>
  <c r="T341" i="1" s="1"/>
  <c r="V340" i="5"/>
  <c r="R341" i="1" s="1"/>
  <c r="W339" i="5"/>
  <c r="T340" i="1" s="1"/>
  <c r="V339" i="5"/>
  <c r="R340" i="1" s="1"/>
  <c r="W338" i="5"/>
  <c r="T339" i="1" s="1"/>
  <c r="V338" i="5"/>
  <c r="R339" i="1" s="1"/>
  <c r="S339" i="1" s="1"/>
  <c r="W337" i="5"/>
  <c r="T338" i="1" s="1"/>
  <c r="V337" i="5"/>
  <c r="R338" i="1" s="1"/>
  <c r="S338" i="1" s="1"/>
  <c r="W336" i="5"/>
  <c r="T337" i="1" s="1"/>
  <c r="V336" i="5"/>
  <c r="R337" i="1" s="1"/>
  <c r="S337" i="1" s="1"/>
  <c r="W335" i="5"/>
  <c r="T336" i="1" s="1"/>
  <c r="V335" i="5"/>
  <c r="R336" i="1" s="1"/>
  <c r="S336" i="1" s="1"/>
  <c r="W334" i="5"/>
  <c r="T335" i="1" s="1"/>
  <c r="V334" i="5"/>
  <c r="R335" i="1" s="1"/>
  <c r="S335" i="1" s="1"/>
  <c r="W333" i="5"/>
  <c r="T334" i="1" s="1"/>
  <c r="V333" i="5"/>
  <c r="R334" i="1" s="1"/>
  <c r="S334" i="1" s="1"/>
  <c r="W332" i="5"/>
  <c r="T333" i="1" s="1"/>
  <c r="V332" i="5"/>
  <c r="R333" i="1" s="1"/>
  <c r="S333" i="1" s="1"/>
  <c r="W331" i="5"/>
  <c r="T332" i="1" s="1"/>
  <c r="V331" i="5"/>
  <c r="R332" i="1" s="1"/>
  <c r="W330" i="5"/>
  <c r="T331" i="1" s="1"/>
  <c r="V330" i="5"/>
  <c r="R331" i="1" s="1"/>
  <c r="S331" i="1" s="1"/>
  <c r="W329" i="5"/>
  <c r="T330" i="1" s="1"/>
  <c r="V329" i="5"/>
  <c r="R330" i="1" s="1"/>
  <c r="W328" i="5"/>
  <c r="T329" i="1" s="1"/>
  <c r="V328" i="5"/>
  <c r="R329" i="1" s="1"/>
  <c r="W327" i="5"/>
  <c r="T328" i="1" s="1"/>
  <c r="V327" i="5"/>
  <c r="R328" i="1" s="1"/>
  <c r="W326" i="5"/>
  <c r="T327" i="1" s="1"/>
  <c r="V326" i="5"/>
  <c r="R327" i="1" s="1"/>
  <c r="S327" i="1" s="1"/>
  <c r="W325" i="5"/>
  <c r="T326" i="1" s="1"/>
  <c r="V325" i="5"/>
  <c r="R326" i="1" s="1"/>
  <c r="S326" i="1" s="1"/>
  <c r="W324" i="5"/>
  <c r="T325" i="1" s="1"/>
  <c r="V324" i="5"/>
  <c r="R325" i="1" s="1"/>
  <c r="S325" i="1" s="1"/>
  <c r="W323" i="5"/>
  <c r="T324" i="1" s="1"/>
  <c r="V323" i="5"/>
  <c r="R324" i="1" s="1"/>
  <c r="S324" i="1" s="1"/>
  <c r="W322" i="5"/>
  <c r="T323" i="1" s="1"/>
  <c r="V322" i="5"/>
  <c r="R323" i="1" s="1"/>
  <c r="S323" i="1" s="1"/>
  <c r="W321" i="5"/>
  <c r="T322" i="1" s="1"/>
  <c r="V321" i="5"/>
  <c r="R322" i="1" s="1"/>
  <c r="W320" i="5"/>
  <c r="T321" i="1" s="1"/>
  <c r="V320" i="5"/>
  <c r="R321" i="1" s="1"/>
  <c r="W319" i="5"/>
  <c r="T320" i="1" s="1"/>
  <c r="V319" i="5"/>
  <c r="R320" i="1" s="1"/>
  <c r="S320" i="1" s="1"/>
  <c r="W318" i="5"/>
  <c r="T319" i="1" s="1"/>
  <c r="V318" i="5"/>
  <c r="R319" i="1" s="1"/>
  <c r="S319" i="1" s="1"/>
  <c r="W317" i="5"/>
  <c r="T318" i="1" s="1"/>
  <c r="V317" i="5"/>
  <c r="R318" i="1" s="1"/>
  <c r="W316" i="5"/>
  <c r="T317" i="1" s="1"/>
  <c r="V316" i="5"/>
  <c r="R317" i="1" s="1"/>
  <c r="S317" i="1" s="1"/>
  <c r="W315" i="5"/>
  <c r="T316" i="1" s="1"/>
  <c r="V315" i="5"/>
  <c r="R316" i="1" s="1"/>
  <c r="W314" i="5"/>
  <c r="T315" i="1" s="1"/>
  <c r="V314" i="5"/>
  <c r="R315" i="1" s="1"/>
  <c r="S315" i="1" s="1"/>
  <c r="W313" i="5"/>
  <c r="T314" i="1" s="1"/>
  <c r="V313" i="5"/>
  <c r="R314" i="1" s="1"/>
  <c r="S314" i="1" s="1"/>
  <c r="W312" i="5"/>
  <c r="T313" i="1" s="1"/>
  <c r="V312" i="5"/>
  <c r="R313" i="1" s="1"/>
  <c r="S313" i="1" s="1"/>
  <c r="W311" i="5"/>
  <c r="T312" i="1" s="1"/>
  <c r="V311" i="5"/>
  <c r="R312" i="1" s="1"/>
  <c r="W310" i="5"/>
  <c r="T311" i="1" s="1"/>
  <c r="V310" i="5"/>
  <c r="R311" i="1" s="1"/>
  <c r="S311" i="1" s="1"/>
  <c r="W309" i="5"/>
  <c r="T310" i="1" s="1"/>
  <c r="V309" i="5"/>
  <c r="R310" i="1" s="1"/>
  <c r="S310" i="1" s="1"/>
  <c r="W308" i="5"/>
  <c r="T309" i="1" s="1"/>
  <c r="V308" i="5"/>
  <c r="R309" i="1" s="1"/>
  <c r="W307" i="5"/>
  <c r="T308" i="1" s="1"/>
  <c r="V307" i="5"/>
  <c r="R308" i="1" s="1"/>
  <c r="W306" i="5"/>
  <c r="T307" i="1" s="1"/>
  <c r="V306" i="5"/>
  <c r="R307" i="1" s="1"/>
  <c r="S307" i="1" s="1"/>
  <c r="W305" i="5"/>
  <c r="T306" i="1" s="1"/>
  <c r="V305" i="5"/>
  <c r="R306" i="1" s="1"/>
  <c r="S306" i="1" s="1"/>
  <c r="W304" i="5"/>
  <c r="T305" i="1" s="1"/>
  <c r="V304" i="5"/>
  <c r="R305" i="1" s="1"/>
  <c r="S305" i="1" s="1"/>
  <c r="W303" i="5"/>
  <c r="T304" i="1" s="1"/>
  <c r="V303" i="5"/>
  <c r="R304" i="1" s="1"/>
  <c r="S304" i="1" s="1"/>
  <c r="W302" i="5"/>
  <c r="T303" i="1" s="1"/>
  <c r="V302" i="5"/>
  <c r="R303" i="1" s="1"/>
  <c r="S303" i="1" s="1"/>
  <c r="W301" i="5"/>
  <c r="T302" i="1" s="1"/>
  <c r="V301" i="5"/>
  <c r="R302" i="1" s="1"/>
  <c r="S302" i="1" s="1"/>
  <c r="W300" i="5"/>
  <c r="T301" i="1" s="1"/>
  <c r="V300" i="5"/>
  <c r="R301" i="1" s="1"/>
  <c r="S301" i="1" s="1"/>
  <c r="W299" i="5"/>
  <c r="T300" i="1" s="1"/>
  <c r="V299" i="5"/>
  <c r="R300" i="1" s="1"/>
  <c r="W298" i="5"/>
  <c r="T299" i="1" s="1"/>
  <c r="V298" i="5"/>
  <c r="R299" i="1" s="1"/>
  <c r="W297" i="5"/>
  <c r="T298" i="1" s="1"/>
  <c r="V297" i="5"/>
  <c r="R298" i="1" s="1"/>
  <c r="W296" i="5"/>
  <c r="T297" i="1" s="1"/>
  <c r="V296" i="5"/>
  <c r="R297" i="1" s="1"/>
  <c r="S297" i="1" s="1"/>
  <c r="W295" i="5"/>
  <c r="T296" i="1" s="1"/>
  <c r="V295" i="5"/>
  <c r="R296" i="1" s="1"/>
  <c r="W294" i="5"/>
  <c r="T295" i="1" s="1"/>
  <c r="V294" i="5"/>
  <c r="R295" i="1" s="1"/>
  <c r="S295" i="1" s="1"/>
  <c r="W293" i="5"/>
  <c r="T294" i="1" s="1"/>
  <c r="V293" i="5"/>
  <c r="R294" i="1" s="1"/>
  <c r="W292" i="5"/>
  <c r="T293" i="1" s="1"/>
  <c r="V292" i="5"/>
  <c r="R293" i="1" s="1"/>
  <c r="S293" i="1" s="1"/>
  <c r="W291" i="5"/>
  <c r="T292" i="1" s="1"/>
  <c r="V291" i="5"/>
  <c r="R292" i="1" s="1"/>
  <c r="S292" i="1" s="1"/>
  <c r="W290" i="5"/>
  <c r="T291" i="1" s="1"/>
  <c r="V290" i="5"/>
  <c r="R291" i="1" s="1"/>
  <c r="W289" i="5"/>
  <c r="T290" i="1" s="1"/>
  <c r="V289" i="5"/>
  <c r="R290" i="1" s="1"/>
  <c r="W288" i="5"/>
  <c r="T289" i="1"/>
  <c r="V288" i="5"/>
  <c r="R289" i="1" s="1"/>
  <c r="S289" i="1" s="1"/>
  <c r="W287" i="5"/>
  <c r="T288" i="1" s="1"/>
  <c r="V287" i="5"/>
  <c r="R288" i="1" s="1"/>
  <c r="S288" i="1" s="1"/>
  <c r="W286" i="5"/>
  <c r="T287" i="1" s="1"/>
  <c r="V286" i="5"/>
  <c r="R287" i="1" s="1"/>
  <c r="S287" i="1" s="1"/>
  <c r="W285" i="5"/>
  <c r="T286" i="1" s="1"/>
  <c r="V285" i="5"/>
  <c r="R286" i="1"/>
  <c r="S286" i="1" s="1"/>
  <c r="W284" i="5"/>
  <c r="T285" i="1" s="1"/>
  <c r="V284" i="5"/>
  <c r="R285" i="1" s="1"/>
  <c r="S285" i="1" s="1"/>
  <c r="W283" i="5"/>
  <c r="T284" i="1"/>
  <c r="V283" i="5"/>
  <c r="R284" i="1" s="1"/>
  <c r="S284" i="1" s="1"/>
  <c r="W282" i="5"/>
  <c r="T283" i="1" s="1"/>
  <c r="V282" i="5"/>
  <c r="R283" i="1" s="1"/>
  <c r="W281" i="5"/>
  <c r="T282" i="1" s="1"/>
  <c r="V281" i="5"/>
  <c r="R282" i="1" s="1"/>
  <c r="W280" i="5"/>
  <c r="T281" i="1" s="1"/>
  <c r="V280" i="5"/>
  <c r="R281" i="1" s="1"/>
  <c r="S281" i="1" s="1"/>
  <c r="W279" i="5"/>
  <c r="T280" i="1" s="1"/>
  <c r="V279" i="5"/>
  <c r="R280" i="1" s="1"/>
  <c r="W278" i="5"/>
  <c r="T279" i="1" s="1"/>
  <c r="V278" i="5"/>
  <c r="R279" i="1" s="1"/>
  <c r="W277" i="5"/>
  <c r="T278" i="1" s="1"/>
  <c r="V277" i="5"/>
  <c r="R278" i="1" s="1"/>
  <c r="S278" i="1" s="1"/>
  <c r="W276" i="5"/>
  <c r="T277" i="1" s="1"/>
  <c r="V276" i="5"/>
  <c r="R277" i="1" s="1"/>
  <c r="W275" i="5"/>
  <c r="T276" i="1" s="1"/>
  <c r="V275" i="5"/>
  <c r="R276" i="1" s="1"/>
  <c r="S276" i="1" s="1"/>
  <c r="W274" i="5"/>
  <c r="T275" i="1" s="1"/>
  <c r="V274" i="5"/>
  <c r="R275" i="1" s="1"/>
  <c r="S275" i="1" s="1"/>
  <c r="W273" i="5"/>
  <c r="T274" i="1" s="1"/>
  <c r="V273" i="5"/>
  <c r="R274" i="1" s="1"/>
  <c r="S274" i="1" s="1"/>
  <c r="W272" i="5"/>
  <c r="T273" i="1" s="1"/>
  <c r="V272" i="5"/>
  <c r="R273" i="1" s="1"/>
  <c r="W271" i="5"/>
  <c r="T272" i="1" s="1"/>
  <c r="V271" i="5"/>
  <c r="R272" i="1" s="1"/>
  <c r="W270" i="5"/>
  <c r="T271" i="1" s="1"/>
  <c r="V270" i="5"/>
  <c r="R271" i="1" s="1"/>
  <c r="S271" i="1" s="1"/>
  <c r="W269" i="5"/>
  <c r="T270" i="1" s="1"/>
  <c r="V269" i="5"/>
  <c r="R270" i="1" s="1"/>
  <c r="S270" i="1" s="1"/>
  <c r="W268" i="5"/>
  <c r="T269" i="1" s="1"/>
  <c r="V268" i="5"/>
  <c r="R269" i="1" s="1"/>
  <c r="S269" i="1" s="1"/>
  <c r="W267" i="5"/>
  <c r="T268" i="1" s="1"/>
  <c r="V267" i="5"/>
  <c r="R268" i="1" s="1"/>
  <c r="S268" i="1" s="1"/>
  <c r="W266" i="5"/>
  <c r="T267" i="1" s="1"/>
  <c r="V266" i="5"/>
  <c r="R267" i="1" s="1"/>
  <c r="S267" i="1" s="1"/>
  <c r="W265" i="5"/>
  <c r="T266" i="1" s="1"/>
  <c r="V265" i="5"/>
  <c r="R266" i="1" s="1"/>
  <c r="S266" i="1" s="1"/>
  <c r="W264" i="5"/>
  <c r="T265" i="1" s="1"/>
  <c r="V264" i="5"/>
  <c r="R265" i="1" s="1"/>
  <c r="S265" i="1" s="1"/>
  <c r="W263" i="5"/>
  <c r="T264" i="1" s="1"/>
  <c r="V263" i="5"/>
  <c r="R264" i="1" s="1"/>
  <c r="S264" i="1" s="1"/>
  <c r="W262" i="5"/>
  <c r="T263" i="1" s="1"/>
  <c r="V262" i="5"/>
  <c r="R263" i="1" s="1"/>
  <c r="S263" i="1" s="1"/>
  <c r="W261" i="5"/>
  <c r="T262" i="1" s="1"/>
  <c r="V261" i="5"/>
  <c r="R262" i="1" s="1"/>
  <c r="S262" i="1" s="1"/>
  <c r="W260" i="5"/>
  <c r="T261" i="1" s="1"/>
  <c r="V260" i="5"/>
  <c r="R261" i="1" s="1"/>
  <c r="S261" i="1" s="1"/>
  <c r="W259" i="5"/>
  <c r="T260" i="1" s="1"/>
  <c r="V259" i="5"/>
  <c r="R260" i="1" s="1"/>
  <c r="S260" i="1" s="1"/>
  <c r="W258" i="5"/>
  <c r="T259" i="1" s="1"/>
  <c r="V258" i="5"/>
  <c r="R259" i="1" s="1"/>
  <c r="S259" i="1" s="1"/>
  <c r="W257" i="5"/>
  <c r="T258" i="1" s="1"/>
  <c r="V257" i="5"/>
  <c r="R258" i="1" s="1"/>
  <c r="S258" i="1" s="1"/>
  <c r="W256" i="5"/>
  <c r="T257" i="1" s="1"/>
  <c r="V256" i="5"/>
  <c r="R257" i="1" s="1"/>
  <c r="S257" i="1" s="1"/>
  <c r="W255" i="5"/>
  <c r="T256" i="1" s="1"/>
  <c r="V255" i="5"/>
  <c r="R256" i="1" s="1"/>
  <c r="S256" i="1" s="1"/>
  <c r="W254" i="5"/>
  <c r="T255" i="1" s="1"/>
  <c r="V254" i="5"/>
  <c r="R255" i="1" s="1"/>
  <c r="W253" i="5"/>
  <c r="T254" i="1" s="1"/>
  <c r="V253" i="5"/>
  <c r="R254" i="1" s="1"/>
  <c r="W252" i="5"/>
  <c r="T253" i="1" s="1"/>
  <c r="V252" i="5"/>
  <c r="R253" i="1" s="1"/>
  <c r="S253" i="1" s="1"/>
  <c r="W251" i="5"/>
  <c r="T252" i="1" s="1"/>
  <c r="V251" i="5"/>
  <c r="R252" i="1" s="1"/>
  <c r="S252" i="1" s="1"/>
  <c r="W250" i="5"/>
  <c r="T251" i="1" s="1"/>
  <c r="V250" i="5"/>
  <c r="R251" i="1" s="1"/>
  <c r="W249" i="5"/>
  <c r="T250" i="1" s="1"/>
  <c r="V249" i="5"/>
  <c r="R250" i="1" s="1"/>
  <c r="W248" i="5"/>
  <c r="T249" i="1" s="1"/>
  <c r="V248" i="5"/>
  <c r="R249" i="1" s="1"/>
  <c r="W247" i="5"/>
  <c r="T248" i="1" s="1"/>
  <c r="V247" i="5"/>
  <c r="R248" i="1" s="1"/>
  <c r="W246" i="5"/>
  <c r="T247" i="1" s="1"/>
  <c r="V246" i="5"/>
  <c r="R247" i="1" s="1"/>
  <c r="W245" i="5"/>
  <c r="T246" i="1" s="1"/>
  <c r="V245" i="5"/>
  <c r="R246" i="1" s="1"/>
  <c r="S246" i="1" s="1"/>
  <c r="W244" i="5"/>
  <c r="T245" i="1" s="1"/>
  <c r="V244" i="5"/>
  <c r="R245" i="1" s="1"/>
  <c r="W243" i="5"/>
  <c r="T244" i="1" s="1"/>
  <c r="V243" i="5"/>
  <c r="R244" i="1" s="1"/>
  <c r="W242" i="5"/>
  <c r="T243" i="1" s="1"/>
  <c r="V242" i="5"/>
  <c r="R243" i="1" s="1"/>
  <c r="W241" i="5"/>
  <c r="T242" i="1" s="1"/>
  <c r="V241" i="5"/>
  <c r="R242" i="1" s="1"/>
  <c r="S242" i="1" s="1"/>
  <c r="W240" i="5"/>
  <c r="T241" i="1" s="1"/>
  <c r="V240" i="5"/>
  <c r="R241" i="1" s="1"/>
  <c r="S241" i="1" s="1"/>
  <c r="W239" i="5"/>
  <c r="T240" i="1" s="1"/>
  <c r="V239" i="5"/>
  <c r="R240" i="1" s="1"/>
  <c r="S240" i="1" s="1"/>
  <c r="W238" i="5"/>
  <c r="T239" i="1" s="1"/>
  <c r="V238" i="5"/>
  <c r="R239" i="1" s="1"/>
  <c r="W237" i="5"/>
  <c r="T238" i="1" s="1"/>
  <c r="V237" i="5"/>
  <c r="R238" i="1" s="1"/>
  <c r="S238" i="1" s="1"/>
  <c r="W236" i="5"/>
  <c r="T237" i="1" s="1"/>
  <c r="V236" i="5"/>
  <c r="R237" i="1" s="1"/>
  <c r="S237" i="1" s="1"/>
  <c r="W235" i="5"/>
  <c r="W162" i="5"/>
  <c r="V235" i="5"/>
  <c r="V162" i="5"/>
  <c r="R163" i="1" s="1"/>
  <c r="S163" i="1" s="1"/>
  <c r="W234" i="5"/>
  <c r="T235" i="1" s="1"/>
  <c r="V234" i="5"/>
  <c r="R235" i="1" s="1"/>
  <c r="W233" i="5"/>
  <c r="T234" i="1" s="1"/>
  <c r="V233" i="5"/>
  <c r="R234" i="1" s="1"/>
  <c r="S234" i="1" s="1"/>
  <c r="W232" i="5"/>
  <c r="T233" i="1" s="1"/>
  <c r="V232" i="5"/>
  <c r="R233" i="1" s="1"/>
  <c r="S233" i="1" s="1"/>
  <c r="W231" i="5"/>
  <c r="T232" i="1" s="1"/>
  <c r="V231" i="5"/>
  <c r="R232" i="1" s="1"/>
  <c r="W230" i="5"/>
  <c r="T231" i="1" s="1"/>
  <c r="V230" i="5"/>
  <c r="R231" i="1" s="1"/>
  <c r="S231" i="1" s="1"/>
  <c r="W229" i="5"/>
  <c r="T230" i="1" s="1"/>
  <c r="V229" i="5"/>
  <c r="R230" i="1" s="1"/>
  <c r="W228" i="5"/>
  <c r="T229" i="1" s="1"/>
  <c r="V228" i="5"/>
  <c r="R229" i="1" s="1"/>
  <c r="S229" i="1" s="1"/>
  <c r="W227" i="5"/>
  <c r="T228" i="1" s="1"/>
  <c r="V227" i="5"/>
  <c r="R228" i="1" s="1"/>
  <c r="S228" i="1" s="1"/>
  <c r="W226" i="5"/>
  <c r="T227" i="1" s="1"/>
  <c r="V226" i="5"/>
  <c r="R227" i="1" s="1"/>
  <c r="S227" i="1" s="1"/>
  <c r="W225" i="5"/>
  <c r="T226" i="1" s="1"/>
  <c r="V225" i="5"/>
  <c r="R226" i="1" s="1"/>
  <c r="W224" i="5"/>
  <c r="T225" i="1" s="1"/>
  <c r="V224" i="5"/>
  <c r="R225" i="1" s="1"/>
  <c r="S225" i="1" s="1"/>
  <c r="W223" i="5"/>
  <c r="T224" i="1" s="1"/>
  <c r="V223" i="5"/>
  <c r="R224" i="1" s="1"/>
  <c r="S224" i="1" s="1"/>
  <c r="W222" i="5"/>
  <c r="T223" i="1" s="1"/>
  <c r="V222" i="5"/>
  <c r="R223" i="1" s="1"/>
  <c r="S223" i="1" s="1"/>
  <c r="W221" i="5"/>
  <c r="T222" i="1" s="1"/>
  <c r="V221" i="5"/>
  <c r="R222" i="1" s="1"/>
  <c r="S222" i="1" s="1"/>
  <c r="W220" i="5"/>
  <c r="T221" i="1" s="1"/>
  <c r="V220" i="5"/>
  <c r="R221" i="1" s="1"/>
  <c r="W219" i="5"/>
  <c r="T220" i="1" s="1"/>
  <c r="V219" i="5"/>
  <c r="R220" i="1" s="1"/>
  <c r="S220" i="1" s="1"/>
  <c r="W218" i="5"/>
  <c r="T219" i="1" s="1"/>
  <c r="V218" i="5"/>
  <c r="R219" i="1" s="1"/>
  <c r="S219" i="1" s="1"/>
  <c r="W217" i="5"/>
  <c r="T218" i="1" s="1"/>
  <c r="V217" i="5"/>
  <c r="R218" i="1" s="1"/>
  <c r="S218" i="1" s="1"/>
  <c r="W216" i="5"/>
  <c r="T217" i="1" s="1"/>
  <c r="V216" i="5"/>
  <c r="R217" i="1" s="1"/>
  <c r="S217" i="1" s="1"/>
  <c r="W215" i="5"/>
  <c r="T216" i="1" s="1"/>
  <c r="V215" i="5"/>
  <c r="R216" i="1" s="1"/>
  <c r="W214" i="5"/>
  <c r="T215" i="1" s="1"/>
  <c r="V214" i="5"/>
  <c r="R215" i="1" s="1"/>
  <c r="W213" i="5"/>
  <c r="T214" i="1" s="1"/>
  <c r="V213" i="5"/>
  <c r="R214" i="1" s="1"/>
  <c r="S214" i="1" s="1"/>
  <c r="W212" i="5"/>
  <c r="T213" i="1" s="1"/>
  <c r="V212" i="5"/>
  <c r="R213" i="1" s="1"/>
  <c r="W211" i="5"/>
  <c r="T212" i="1" s="1"/>
  <c r="V211" i="5"/>
  <c r="R212" i="1" s="1"/>
  <c r="S212" i="1" s="1"/>
  <c r="W210" i="5"/>
  <c r="T211" i="1" s="1"/>
  <c r="V210" i="5"/>
  <c r="R211" i="1" s="1"/>
  <c r="S211" i="1" s="1"/>
  <c r="W209" i="5"/>
  <c r="T210" i="1" s="1"/>
  <c r="V209" i="5"/>
  <c r="R210" i="1" s="1"/>
  <c r="S210" i="1" s="1"/>
  <c r="W208" i="5"/>
  <c r="T209" i="1" s="1"/>
  <c r="V208" i="5"/>
  <c r="R209" i="1" s="1"/>
  <c r="S209" i="1" s="1"/>
  <c r="W207" i="5"/>
  <c r="T208" i="1" s="1"/>
  <c r="V207" i="5"/>
  <c r="R208" i="1" s="1"/>
  <c r="W206" i="5"/>
  <c r="T207" i="1" s="1"/>
  <c r="V206" i="5"/>
  <c r="R207" i="1" s="1"/>
  <c r="W205" i="5"/>
  <c r="T206" i="1" s="1"/>
  <c r="V205" i="5"/>
  <c r="R206" i="1" s="1"/>
  <c r="S206" i="1" s="1"/>
  <c r="W204" i="5"/>
  <c r="T205" i="1" s="1"/>
  <c r="V204" i="5"/>
  <c r="R205" i="1" s="1"/>
  <c r="S205" i="1" s="1"/>
  <c r="W203" i="5"/>
  <c r="T204" i="1" s="1"/>
  <c r="V203" i="5"/>
  <c r="R204" i="1" s="1"/>
  <c r="S204" i="1" s="1"/>
  <c r="W202" i="5"/>
  <c r="T203" i="1" s="1"/>
  <c r="V202" i="5"/>
  <c r="R203" i="1" s="1"/>
  <c r="S203" i="1" s="1"/>
  <c r="W201" i="5"/>
  <c r="T202" i="1" s="1"/>
  <c r="V201" i="5"/>
  <c r="R202" i="1" s="1"/>
  <c r="S202" i="1" s="1"/>
  <c r="W200" i="5"/>
  <c r="T201" i="1" s="1"/>
  <c r="V200" i="5"/>
  <c r="R201" i="1" s="1"/>
  <c r="S201" i="1" s="1"/>
  <c r="W199" i="5"/>
  <c r="T200" i="1" s="1"/>
  <c r="V199" i="5"/>
  <c r="R200" i="1" s="1"/>
  <c r="W198" i="5"/>
  <c r="T199" i="1" s="1"/>
  <c r="V198" i="5"/>
  <c r="R199" i="1" s="1"/>
  <c r="W197" i="5"/>
  <c r="T198" i="1" s="1"/>
  <c r="V197" i="5"/>
  <c r="R198" i="1" s="1"/>
  <c r="S198" i="1" s="1"/>
  <c r="W196" i="5"/>
  <c r="T197" i="1" s="1"/>
  <c r="V196" i="5"/>
  <c r="R197" i="1" s="1"/>
  <c r="S197" i="1" s="1"/>
  <c r="W195" i="5"/>
  <c r="T196" i="1" s="1"/>
  <c r="V195" i="5"/>
  <c r="R196" i="1" s="1"/>
  <c r="S196" i="1" s="1"/>
  <c r="W194" i="5"/>
  <c r="T195" i="1" s="1"/>
  <c r="V194" i="5"/>
  <c r="R195" i="1" s="1"/>
  <c r="W193" i="5"/>
  <c r="T194" i="1" s="1"/>
  <c r="V193" i="5"/>
  <c r="R194" i="1" s="1"/>
  <c r="S194" i="1" s="1"/>
  <c r="W192" i="5"/>
  <c r="T193" i="1" s="1"/>
  <c r="V192" i="5"/>
  <c r="R193" i="1" s="1"/>
  <c r="S193" i="1" s="1"/>
  <c r="W191" i="5"/>
  <c r="T192" i="1" s="1"/>
  <c r="V191" i="5"/>
  <c r="R192" i="1" s="1"/>
  <c r="W190" i="5"/>
  <c r="T191" i="1" s="1"/>
  <c r="V190" i="5"/>
  <c r="R191" i="1" s="1"/>
  <c r="S191" i="1" s="1"/>
  <c r="W189" i="5"/>
  <c r="T190" i="1" s="1"/>
  <c r="V189" i="5"/>
  <c r="R190" i="1" s="1"/>
  <c r="W188" i="5"/>
  <c r="T189" i="1" s="1"/>
  <c r="V188" i="5"/>
  <c r="R189" i="1" s="1"/>
  <c r="S189" i="1" s="1"/>
  <c r="W187" i="5"/>
  <c r="T188" i="1" s="1"/>
  <c r="V187" i="5"/>
  <c r="R188" i="1" s="1"/>
  <c r="S188" i="1" s="1"/>
  <c r="W186" i="5"/>
  <c r="T187" i="1" s="1"/>
  <c r="V186" i="5"/>
  <c r="R187" i="1" s="1"/>
  <c r="S187" i="1" s="1"/>
  <c r="W185" i="5"/>
  <c r="T186" i="1" s="1"/>
  <c r="V185" i="5"/>
  <c r="R186" i="1" s="1"/>
  <c r="W184" i="5"/>
  <c r="T185" i="1" s="1"/>
  <c r="V184" i="5"/>
  <c r="R185" i="1" s="1"/>
  <c r="W183" i="5"/>
  <c r="T184" i="1" s="1"/>
  <c r="V183" i="5"/>
  <c r="R184" i="1" s="1"/>
  <c r="W182" i="5"/>
  <c r="T183" i="1" s="1"/>
  <c r="V182" i="5"/>
  <c r="R183" i="1" s="1"/>
  <c r="S183" i="1" s="1"/>
  <c r="W181" i="5"/>
  <c r="T182" i="1" s="1"/>
  <c r="V181" i="5"/>
  <c r="R182" i="1" s="1"/>
  <c r="S182" i="1" s="1"/>
  <c r="W180" i="5"/>
  <c r="T181" i="1" s="1"/>
  <c r="V180" i="5"/>
  <c r="R181" i="1" s="1"/>
  <c r="S181" i="1" s="1"/>
  <c r="W179" i="5"/>
  <c r="T180" i="1" s="1"/>
  <c r="V179" i="5"/>
  <c r="R180" i="1" s="1"/>
  <c r="W178" i="5"/>
  <c r="T179" i="1" s="1"/>
  <c r="V178" i="5"/>
  <c r="R179" i="1" s="1"/>
  <c r="W177" i="5"/>
  <c r="T178" i="1" s="1"/>
  <c r="V177" i="5"/>
  <c r="R178" i="1" s="1"/>
  <c r="W176" i="5"/>
  <c r="T177" i="1" s="1"/>
  <c r="V176" i="5"/>
  <c r="R177" i="1" s="1"/>
  <c r="W175" i="5"/>
  <c r="T176" i="1" s="1"/>
  <c r="V175" i="5"/>
  <c r="R176" i="1" s="1"/>
  <c r="S176" i="1" s="1"/>
  <c r="W174" i="5"/>
  <c r="T175" i="1" s="1"/>
  <c r="V174" i="5"/>
  <c r="R175" i="1" s="1"/>
  <c r="W173" i="5"/>
  <c r="T174" i="1" s="1"/>
  <c r="V173" i="5"/>
  <c r="R174" i="1" s="1"/>
  <c r="S174" i="1" s="1"/>
  <c r="W172" i="5"/>
  <c r="T173" i="1" s="1"/>
  <c r="V172" i="5"/>
  <c r="R173" i="1" s="1"/>
  <c r="S173" i="1" s="1"/>
  <c r="W171" i="5"/>
  <c r="T172" i="1" s="1"/>
  <c r="V171" i="5"/>
  <c r="R172" i="1" s="1"/>
  <c r="S172" i="1" s="1"/>
  <c r="W170" i="5"/>
  <c r="T171" i="1" s="1"/>
  <c r="V170" i="5"/>
  <c r="R171" i="1" s="1"/>
  <c r="S171" i="1" s="1"/>
  <c r="W169" i="5"/>
  <c r="T170" i="1" s="1"/>
  <c r="V169" i="5"/>
  <c r="R170" i="1" s="1"/>
  <c r="S170" i="1" s="1"/>
  <c r="W168" i="5"/>
  <c r="T169" i="1" s="1"/>
  <c r="V168" i="5"/>
  <c r="R169" i="1" s="1"/>
  <c r="W167" i="5"/>
  <c r="T168" i="1" s="1"/>
  <c r="V167" i="5"/>
  <c r="R168" i="1" s="1"/>
  <c r="S168" i="1" s="1"/>
  <c r="W166" i="5"/>
  <c r="T167" i="1" s="1"/>
  <c r="V166" i="5"/>
  <c r="R167" i="1" s="1"/>
  <c r="W165" i="5"/>
  <c r="T166" i="1" s="1"/>
  <c r="V165" i="5"/>
  <c r="R166" i="1" s="1"/>
  <c r="S166" i="1" s="1"/>
  <c r="W164" i="5"/>
  <c r="T165" i="1" s="1"/>
  <c r="V164" i="5"/>
  <c r="R165" i="1" s="1"/>
  <c r="S165" i="1" s="1"/>
  <c r="W163" i="5"/>
  <c r="T164" i="1" s="1"/>
  <c r="V163" i="5"/>
  <c r="R164" i="1" s="1"/>
  <c r="T163" i="1"/>
  <c r="W161" i="5"/>
  <c r="T162" i="1" s="1"/>
  <c r="V161" i="5"/>
  <c r="R162" i="1" s="1"/>
  <c r="S162" i="1" s="1"/>
  <c r="W160" i="5"/>
  <c r="T161" i="1" s="1"/>
  <c r="V160" i="5"/>
  <c r="R161" i="1" s="1"/>
  <c r="W159" i="5"/>
  <c r="T160" i="1" s="1"/>
  <c r="V159" i="5"/>
  <c r="R160" i="1" s="1"/>
  <c r="S160" i="1" s="1"/>
  <c r="W158" i="5"/>
  <c r="T159" i="1" s="1"/>
  <c r="V158" i="5"/>
  <c r="R159" i="1" s="1"/>
  <c r="W157" i="5"/>
  <c r="T158" i="1" s="1"/>
  <c r="V157" i="5"/>
  <c r="R158" i="1" s="1"/>
  <c r="S158" i="1" s="1"/>
  <c r="W156" i="5"/>
  <c r="T157" i="1" s="1"/>
  <c r="V156" i="5"/>
  <c r="R157" i="1" s="1"/>
  <c r="S157" i="1" s="1"/>
  <c r="W155" i="5"/>
  <c r="T156" i="1" s="1"/>
  <c r="V155" i="5"/>
  <c r="R156" i="1" s="1"/>
  <c r="W154" i="5"/>
  <c r="T155" i="1" s="1"/>
  <c r="V154" i="5"/>
  <c r="R155" i="1" s="1"/>
  <c r="W153" i="5"/>
  <c r="T154" i="1" s="1"/>
  <c r="V153" i="5"/>
  <c r="R154" i="1" s="1"/>
  <c r="S154" i="1" s="1"/>
  <c r="W152" i="5"/>
  <c r="T153" i="1" s="1"/>
  <c r="V152" i="5"/>
  <c r="R153" i="1" s="1"/>
  <c r="S153" i="1" s="1"/>
  <c r="W151" i="5"/>
  <c r="T152" i="1" s="1"/>
  <c r="V151" i="5"/>
  <c r="R152" i="1" s="1"/>
  <c r="W150" i="5"/>
  <c r="T151" i="1" s="1"/>
  <c r="V150" i="5"/>
  <c r="R151" i="1" s="1"/>
  <c r="W149" i="5"/>
  <c r="T150" i="1" s="1"/>
  <c r="V149" i="5"/>
  <c r="R150" i="1" s="1"/>
  <c r="S150" i="1" s="1"/>
  <c r="W148" i="5"/>
  <c r="T149" i="1" s="1"/>
  <c r="V148" i="5"/>
  <c r="R149" i="1" s="1"/>
  <c r="S149" i="1" s="1"/>
  <c r="W147" i="5"/>
  <c r="T148" i="1" s="1"/>
  <c r="V147" i="5"/>
  <c r="R148" i="1" s="1"/>
  <c r="W146" i="5"/>
  <c r="T147" i="1" s="1"/>
  <c r="V146" i="5"/>
  <c r="R147" i="1" s="1"/>
  <c r="S147" i="1" s="1"/>
  <c r="W145" i="5"/>
  <c r="T146" i="1" s="1"/>
  <c r="V145" i="5"/>
  <c r="R146" i="1" s="1"/>
  <c r="W144" i="5"/>
  <c r="T145" i="1" s="1"/>
  <c r="V144" i="5"/>
  <c r="R145" i="1" s="1"/>
  <c r="S145" i="1" s="1"/>
  <c r="W143" i="5"/>
  <c r="T144" i="1" s="1"/>
  <c r="V143" i="5"/>
  <c r="R144" i="1" s="1"/>
  <c r="S144" i="1" s="1"/>
  <c r="W142" i="5"/>
  <c r="T143" i="1" s="1"/>
  <c r="V142" i="5"/>
  <c r="R143" i="1" s="1"/>
  <c r="S143" i="1" s="1"/>
  <c r="W141" i="5"/>
  <c r="T142" i="1" s="1"/>
  <c r="V141" i="5"/>
  <c r="R142" i="1" s="1"/>
  <c r="S142" i="1" s="1"/>
  <c r="W140" i="5"/>
  <c r="T141" i="1" s="1"/>
  <c r="V140" i="5"/>
  <c r="R141" i="1" s="1"/>
  <c r="W139" i="5"/>
  <c r="T140" i="1" s="1"/>
  <c r="V139" i="5"/>
  <c r="R140" i="1" s="1"/>
  <c r="S140" i="1" s="1"/>
  <c r="W138" i="5"/>
  <c r="T139" i="1" s="1"/>
  <c r="V138" i="5"/>
  <c r="R139" i="1" s="1"/>
  <c r="S139" i="1" s="1"/>
  <c r="W137" i="5"/>
  <c r="T138" i="1" s="1"/>
  <c r="V137" i="5"/>
  <c r="R138" i="1" s="1"/>
  <c r="S138" i="1" s="1"/>
  <c r="W136" i="5"/>
  <c r="T137" i="1" s="1"/>
  <c r="V136" i="5"/>
  <c r="R137" i="1" s="1"/>
  <c r="S137" i="1" s="1"/>
  <c r="W135" i="5"/>
  <c r="T136" i="1" s="1"/>
  <c r="V135" i="5"/>
  <c r="R136" i="1" s="1"/>
  <c r="S136" i="1" s="1"/>
  <c r="W134" i="5"/>
  <c r="T135" i="1" s="1"/>
  <c r="V134" i="5"/>
  <c r="R135" i="1" s="1"/>
  <c r="W133" i="5"/>
  <c r="T134" i="1" s="1"/>
  <c r="V133" i="5"/>
  <c r="R134" i="1" s="1"/>
  <c r="S134" i="1" s="1"/>
  <c r="W132" i="5"/>
  <c r="T133" i="1" s="1"/>
  <c r="V132" i="5"/>
  <c r="R133" i="1" s="1"/>
  <c r="W131" i="5"/>
  <c r="T132" i="1" s="1"/>
  <c r="V131" i="5"/>
  <c r="R132" i="1" s="1"/>
  <c r="W130" i="5"/>
  <c r="T131" i="1" s="1"/>
  <c r="V130" i="5"/>
  <c r="R131" i="1" s="1"/>
  <c r="S131" i="1" s="1"/>
  <c r="W129" i="5"/>
  <c r="T130" i="1" s="1"/>
  <c r="V129" i="5"/>
  <c r="R130" i="1" s="1"/>
  <c r="W128" i="5"/>
  <c r="T129" i="1" s="1"/>
  <c r="V128" i="5"/>
  <c r="R129" i="1" s="1"/>
  <c r="W127" i="5"/>
  <c r="T128" i="1" s="1"/>
  <c r="V127" i="5"/>
  <c r="R128" i="1" s="1"/>
  <c r="S128" i="1" s="1"/>
  <c r="W126" i="5"/>
  <c r="T127" i="1" s="1"/>
  <c r="V126" i="5"/>
  <c r="R127" i="1" s="1"/>
  <c r="S127" i="1" s="1"/>
  <c r="W125" i="5"/>
  <c r="T126" i="1" s="1"/>
  <c r="V125" i="5"/>
  <c r="R126" i="1" s="1"/>
  <c r="S126" i="1" s="1"/>
  <c r="W124" i="5"/>
  <c r="T125" i="1" s="1"/>
  <c r="V124" i="5"/>
  <c r="R125" i="1" s="1"/>
  <c r="S125" i="1" s="1"/>
  <c r="W123" i="5"/>
  <c r="T124" i="1" s="1"/>
  <c r="V123" i="5"/>
  <c r="R124" i="1" s="1"/>
  <c r="W122" i="5"/>
  <c r="T123" i="1" s="1"/>
  <c r="V122" i="5"/>
  <c r="R123" i="1" s="1"/>
  <c r="W121" i="5"/>
  <c r="T122" i="1" s="1"/>
  <c r="V121" i="5"/>
  <c r="R122" i="1" s="1"/>
  <c r="W120" i="5"/>
  <c r="T121" i="1" s="1"/>
  <c r="V120" i="5"/>
  <c r="R121" i="1" s="1"/>
  <c r="W119" i="5"/>
  <c r="T120" i="1" s="1"/>
  <c r="V119" i="5"/>
  <c r="R120" i="1" s="1"/>
  <c r="S120" i="1" s="1"/>
  <c r="W118" i="5"/>
  <c r="T119" i="1" s="1"/>
  <c r="V118" i="5"/>
  <c r="R119" i="1" s="1"/>
  <c r="S119" i="1" s="1"/>
  <c r="W117" i="5"/>
  <c r="T118" i="1" s="1"/>
  <c r="V117" i="5"/>
  <c r="R118" i="1" s="1"/>
  <c r="S118" i="1" s="1"/>
  <c r="W116" i="5"/>
  <c r="T117" i="1" s="1"/>
  <c r="V116" i="5"/>
  <c r="R117" i="1" s="1"/>
  <c r="S117" i="1" s="1"/>
  <c r="W115" i="5"/>
  <c r="T116" i="1" s="1"/>
  <c r="V115" i="5"/>
  <c r="R116" i="1" s="1"/>
  <c r="S116" i="1" s="1"/>
  <c r="W114" i="5"/>
  <c r="T115" i="1" s="1"/>
  <c r="V114" i="5"/>
  <c r="R115" i="1" s="1"/>
  <c r="S115" i="1" s="1"/>
  <c r="W113" i="5"/>
  <c r="T114" i="1" s="1"/>
  <c r="V113" i="5"/>
  <c r="R114" i="1" s="1"/>
  <c r="S114" i="1" s="1"/>
  <c r="W112" i="5"/>
  <c r="T113" i="1" s="1"/>
  <c r="V112" i="5"/>
  <c r="R113" i="1" s="1"/>
  <c r="W111" i="5"/>
  <c r="T112" i="1" s="1"/>
  <c r="V111" i="5"/>
  <c r="R112" i="1" s="1"/>
  <c r="S112" i="1" s="1"/>
  <c r="W110" i="5"/>
  <c r="T111" i="1" s="1"/>
  <c r="V110" i="5"/>
  <c r="R111" i="1" s="1"/>
  <c r="S111" i="1" s="1"/>
  <c r="W109" i="5"/>
  <c r="T110" i="1" s="1"/>
  <c r="V109" i="5"/>
  <c r="R110" i="1" s="1"/>
  <c r="S110" i="1" s="1"/>
  <c r="W108" i="5"/>
  <c r="T109" i="1" s="1"/>
  <c r="V108" i="5"/>
  <c r="R109" i="1" s="1"/>
  <c r="S109" i="1" s="1"/>
  <c r="W107" i="5"/>
  <c r="T108" i="1" s="1"/>
  <c r="V107" i="5"/>
  <c r="R108" i="1" s="1"/>
  <c r="S108" i="1" s="1"/>
  <c r="W106" i="5"/>
  <c r="T107" i="1" s="1"/>
  <c r="V106" i="5"/>
  <c r="R107" i="1" s="1"/>
  <c r="W105" i="5"/>
  <c r="T106" i="1" s="1"/>
  <c r="V105" i="5"/>
  <c r="R106" i="1" s="1"/>
  <c r="S106" i="1" s="1"/>
  <c r="W104" i="5"/>
  <c r="T105" i="1" s="1"/>
  <c r="V104" i="5"/>
  <c r="R105" i="1" s="1"/>
  <c r="W103" i="5"/>
  <c r="T104" i="1" s="1"/>
  <c r="V103" i="5"/>
  <c r="R104" i="1" s="1"/>
  <c r="S104" i="1" s="1"/>
  <c r="W102" i="5"/>
  <c r="T103" i="1" s="1"/>
  <c r="V102" i="5"/>
  <c r="R103" i="1" s="1"/>
  <c r="W101" i="5"/>
  <c r="T102" i="1" s="1"/>
  <c r="V101" i="5"/>
  <c r="R102" i="1" s="1"/>
  <c r="S102" i="1" s="1"/>
  <c r="W100" i="5"/>
  <c r="T101" i="1" s="1"/>
  <c r="V100" i="5"/>
  <c r="R101" i="1" s="1"/>
  <c r="S101" i="1" s="1"/>
  <c r="W99" i="5"/>
  <c r="T100" i="1" s="1"/>
  <c r="V99" i="5"/>
  <c r="R100" i="1" s="1"/>
  <c r="W98" i="5"/>
  <c r="T99" i="1" s="1"/>
  <c r="V98" i="5"/>
  <c r="R99" i="1" s="1"/>
  <c r="S99" i="1" s="1"/>
  <c r="W97" i="5"/>
  <c r="T98" i="1" s="1"/>
  <c r="V97" i="5"/>
  <c r="R98" i="1" s="1"/>
  <c r="S98" i="1" s="1"/>
  <c r="W96" i="5"/>
  <c r="T97" i="1" s="1"/>
  <c r="V96" i="5"/>
  <c r="R97" i="1" s="1"/>
  <c r="S97" i="1" s="1"/>
  <c r="W95" i="5"/>
  <c r="T96" i="1" s="1"/>
  <c r="V95" i="5"/>
  <c r="R96" i="1" s="1"/>
  <c r="S96" i="1" s="1"/>
  <c r="W94" i="5"/>
  <c r="T95" i="1" s="1"/>
  <c r="V94" i="5"/>
  <c r="R95" i="1" s="1"/>
  <c r="W93" i="5"/>
  <c r="T94" i="1" s="1"/>
  <c r="V93" i="5"/>
  <c r="R94" i="1" s="1"/>
  <c r="S94" i="1" s="1"/>
  <c r="W92" i="5"/>
  <c r="T93" i="1" s="1"/>
  <c r="V92" i="5"/>
  <c r="R93" i="1" s="1"/>
  <c r="W91" i="5"/>
  <c r="T92" i="1" s="1"/>
  <c r="V91" i="5"/>
  <c r="R92" i="1" s="1"/>
  <c r="W90" i="5"/>
  <c r="T91" i="1" s="1"/>
  <c r="V90" i="5"/>
  <c r="R91" i="1" s="1"/>
  <c r="S91" i="1" s="1"/>
  <c r="W89" i="5"/>
  <c r="T90" i="1" s="1"/>
  <c r="V89" i="5"/>
  <c r="R90" i="1" s="1"/>
  <c r="W88" i="5"/>
  <c r="T89" i="1" s="1"/>
  <c r="V88" i="5"/>
  <c r="R89" i="1" s="1"/>
  <c r="W87" i="5"/>
  <c r="T88" i="1" s="1"/>
  <c r="V87" i="5"/>
  <c r="R88" i="1" s="1"/>
  <c r="S88" i="1" s="1"/>
  <c r="W86" i="5"/>
  <c r="T87" i="1" s="1"/>
  <c r="V86" i="5"/>
  <c r="R87" i="1" s="1"/>
  <c r="S87" i="1" s="1"/>
  <c r="W85" i="5"/>
  <c r="T86" i="1" s="1"/>
  <c r="V85" i="5"/>
  <c r="R86" i="1" s="1"/>
  <c r="W84" i="5"/>
  <c r="T85" i="1" s="1"/>
  <c r="V84" i="5"/>
  <c r="R85" i="1" s="1"/>
  <c r="W83" i="5"/>
  <c r="T84" i="1" s="1"/>
  <c r="V83" i="5"/>
  <c r="R84" i="1" s="1"/>
  <c r="S84" i="1" s="1"/>
  <c r="W82" i="5"/>
  <c r="T83" i="1" s="1"/>
  <c r="V82" i="5"/>
  <c r="R83" i="1" s="1"/>
  <c r="W81" i="5"/>
  <c r="T82" i="1" s="1"/>
  <c r="V81" i="5"/>
  <c r="R82" i="1" s="1"/>
  <c r="W80" i="5"/>
  <c r="T81" i="1" s="1"/>
  <c r="V80" i="5"/>
  <c r="R81" i="1" s="1"/>
  <c r="W79" i="5"/>
  <c r="T80" i="1" s="1"/>
  <c r="V79" i="5"/>
  <c r="R80" i="1" s="1"/>
  <c r="S80" i="1" s="1"/>
  <c r="W78" i="5"/>
  <c r="T79" i="1" s="1"/>
  <c r="V78" i="5"/>
  <c r="R79" i="1"/>
  <c r="W77" i="5"/>
  <c r="T78" i="1" s="1"/>
  <c r="V77" i="5"/>
  <c r="R78" i="1" s="1"/>
  <c r="W76" i="5"/>
  <c r="T77" i="1" s="1"/>
  <c r="V76" i="5"/>
  <c r="R77" i="1" s="1"/>
  <c r="W75" i="5"/>
  <c r="T76" i="1" s="1"/>
  <c r="V75" i="5"/>
  <c r="R76" i="1" s="1"/>
  <c r="W74" i="5"/>
  <c r="T75" i="1" s="1"/>
  <c r="V74" i="5"/>
  <c r="R75" i="1" s="1"/>
  <c r="W73" i="5"/>
  <c r="T74" i="1" s="1"/>
  <c r="V73" i="5"/>
  <c r="R74" i="1" s="1"/>
  <c r="W72" i="5"/>
  <c r="T73" i="1" s="1"/>
  <c r="V72" i="5"/>
  <c r="R73" i="1" s="1"/>
  <c r="S73" i="1" s="1"/>
  <c r="W71" i="5"/>
  <c r="T72" i="1" s="1"/>
  <c r="V71" i="5"/>
  <c r="R72" i="1" s="1"/>
  <c r="W70" i="5"/>
  <c r="T71" i="1" s="1"/>
  <c r="V70" i="5"/>
  <c r="R71" i="1" s="1"/>
  <c r="S71" i="1" s="1"/>
  <c r="W69" i="5"/>
  <c r="T70" i="1" s="1"/>
  <c r="V69" i="5"/>
  <c r="R70" i="1" s="1"/>
  <c r="W68" i="5"/>
  <c r="T69" i="1" s="1"/>
  <c r="V68" i="5"/>
  <c r="R69" i="1" s="1"/>
  <c r="S69" i="1" s="1"/>
  <c r="W67" i="5"/>
  <c r="T68" i="1" s="1"/>
  <c r="V67" i="5"/>
  <c r="R68" i="1" s="1"/>
  <c r="S68" i="1" s="1"/>
  <c r="W66" i="5"/>
  <c r="T67" i="1" s="1"/>
  <c r="V66" i="5"/>
  <c r="R67" i="1" s="1"/>
  <c r="S67" i="1" s="1"/>
  <c r="W65" i="5"/>
  <c r="T66" i="1" s="1"/>
  <c r="V65" i="5"/>
  <c r="R66" i="1" s="1"/>
  <c r="W64" i="5"/>
  <c r="T65" i="1" s="1"/>
  <c r="V64" i="5"/>
  <c r="R65" i="1" s="1"/>
  <c r="S65" i="1" s="1"/>
  <c r="W63" i="5"/>
  <c r="T64" i="1" s="1"/>
  <c r="V63" i="5"/>
  <c r="R64" i="1" s="1"/>
  <c r="S64" i="1" s="1"/>
  <c r="W62" i="5"/>
  <c r="T63" i="1" s="1"/>
  <c r="V62" i="5"/>
  <c r="R63" i="1" s="1"/>
  <c r="S63" i="1" s="1"/>
  <c r="W61" i="5"/>
  <c r="T62" i="1" s="1"/>
  <c r="V61" i="5"/>
  <c r="R62" i="1" s="1"/>
  <c r="W60" i="5"/>
  <c r="T61" i="1" s="1"/>
  <c r="V60" i="5"/>
  <c r="R61" i="1" s="1"/>
  <c r="W59" i="5"/>
  <c r="T60" i="1" s="1"/>
  <c r="V59" i="5"/>
  <c r="R60" i="1" s="1"/>
  <c r="W58" i="5"/>
  <c r="T59" i="1" s="1"/>
  <c r="V58" i="5"/>
  <c r="R59" i="1" s="1"/>
  <c r="W57" i="5"/>
  <c r="T58" i="1" s="1"/>
  <c r="V57" i="5"/>
  <c r="R58" i="1" s="1"/>
  <c r="W56" i="5"/>
  <c r="T57" i="1" s="1"/>
  <c r="V56" i="5"/>
  <c r="R57" i="1" s="1"/>
  <c r="S57" i="1" s="1"/>
  <c r="W55" i="5"/>
  <c r="T56" i="1" s="1"/>
  <c r="V55" i="5"/>
  <c r="R56" i="1" s="1"/>
  <c r="S56" i="1" s="1"/>
  <c r="W54" i="5"/>
  <c r="T55" i="1" s="1"/>
  <c r="V54" i="5"/>
  <c r="R55" i="1" s="1"/>
  <c r="W53" i="5"/>
  <c r="T54" i="1" s="1"/>
  <c r="V53" i="5"/>
  <c r="R54" i="1" s="1"/>
  <c r="S54" i="1" s="1"/>
  <c r="W52" i="5"/>
  <c r="T53" i="1" s="1"/>
  <c r="V52" i="5"/>
  <c r="R53" i="1" s="1"/>
  <c r="S53" i="1" s="1"/>
  <c r="W51" i="5"/>
  <c r="T52" i="1" s="1"/>
  <c r="V51" i="5"/>
  <c r="R52" i="1" s="1"/>
  <c r="W50" i="5"/>
  <c r="T51" i="1" s="1"/>
  <c r="V50" i="5"/>
  <c r="R51" i="1" s="1"/>
  <c r="S51" i="1" s="1"/>
  <c r="W49" i="5"/>
  <c r="T50" i="1" s="1"/>
  <c r="V49" i="5"/>
  <c r="R50" i="1" s="1"/>
  <c r="S50" i="1" s="1"/>
  <c r="W48" i="5"/>
  <c r="T49" i="1" s="1"/>
  <c r="V48" i="5"/>
  <c r="R49" i="1" s="1"/>
  <c r="S49" i="1" s="1"/>
  <c r="W47" i="5"/>
  <c r="T48" i="1" s="1"/>
  <c r="V47" i="5"/>
  <c r="R48" i="1" s="1"/>
  <c r="W46" i="5"/>
  <c r="T47" i="1" s="1"/>
  <c r="V46" i="5"/>
  <c r="R47" i="1" s="1"/>
  <c r="W45" i="5"/>
  <c r="T46" i="1" s="1"/>
  <c r="V45" i="5"/>
  <c r="R46" i="1" s="1"/>
  <c r="W44" i="5"/>
  <c r="T45" i="1" s="1"/>
  <c r="V44" i="5"/>
  <c r="R45" i="1" s="1"/>
  <c r="S45" i="1" s="1"/>
  <c r="W43" i="5"/>
  <c r="T44" i="1" s="1"/>
  <c r="V43" i="5"/>
  <c r="R44" i="1" s="1"/>
  <c r="W42" i="5"/>
  <c r="T43" i="1" s="1"/>
  <c r="V42" i="5"/>
  <c r="R43" i="1" s="1"/>
  <c r="W41" i="5"/>
  <c r="T42" i="1" s="1"/>
  <c r="V41" i="5"/>
  <c r="R42" i="1" s="1"/>
  <c r="S42" i="1" s="1"/>
  <c r="W40" i="5"/>
  <c r="T41" i="1" s="1"/>
  <c r="V40" i="5"/>
  <c r="R41" i="1" s="1"/>
  <c r="W39" i="5"/>
  <c r="T40" i="1" s="1"/>
  <c r="V39" i="5"/>
  <c r="R40" i="1" s="1"/>
  <c r="S40" i="1" s="1"/>
  <c r="W38" i="5"/>
  <c r="T39" i="1" s="1"/>
  <c r="V38" i="5"/>
  <c r="R39" i="1" s="1"/>
  <c r="W37" i="5"/>
  <c r="T38" i="1" s="1"/>
  <c r="V37" i="5"/>
  <c r="R38" i="1" s="1"/>
  <c r="S38" i="1" s="1"/>
  <c r="W36" i="5"/>
  <c r="T37" i="1" s="1"/>
  <c r="V36" i="5"/>
  <c r="R37" i="1" s="1"/>
  <c r="W35" i="5"/>
  <c r="T36" i="1" s="1"/>
  <c r="V35" i="5"/>
  <c r="R36" i="1" s="1"/>
  <c r="S36" i="1" s="1"/>
  <c r="W34" i="5"/>
  <c r="V34" i="5"/>
  <c r="W33" i="5"/>
  <c r="V33" i="5"/>
  <c r="W32" i="5"/>
  <c r="V32" i="5"/>
  <c r="W31" i="5"/>
  <c r="V31" i="5"/>
  <c r="W30" i="5"/>
  <c r="V30" i="5"/>
  <c r="W29" i="5"/>
  <c r="V29" i="5"/>
  <c r="W28" i="5"/>
  <c r="V28" i="5"/>
  <c r="W27" i="5"/>
  <c r="V27" i="5"/>
  <c r="W26" i="5"/>
  <c r="T28" i="1" s="1"/>
  <c r="V26" i="5"/>
  <c r="R29" i="1" s="1"/>
  <c r="W25" i="5"/>
  <c r="V25" i="5"/>
  <c r="W24" i="5"/>
  <c r="V24" i="5"/>
  <c r="W23" i="5"/>
  <c r="V23" i="5"/>
  <c r="W22" i="5"/>
  <c r="V22" i="5"/>
  <c r="W21" i="5"/>
  <c r="V21" i="5"/>
  <c r="W20" i="5"/>
  <c r="V20" i="5"/>
  <c r="W19" i="5"/>
  <c r="V19" i="5"/>
  <c r="W18" i="5"/>
  <c r="T21" i="1" s="1"/>
  <c r="V18" i="5"/>
  <c r="R22" i="1" s="1"/>
  <c r="W17" i="5"/>
  <c r="T18" i="1" s="1"/>
  <c r="V17" i="5"/>
  <c r="R18" i="1" s="1"/>
  <c r="W16" i="5"/>
  <c r="T17" i="1" s="1"/>
  <c r="V16" i="5"/>
  <c r="R17" i="1" s="1"/>
  <c r="W15" i="5"/>
  <c r="T16" i="1" s="1"/>
  <c r="V15" i="5"/>
  <c r="R16" i="1" s="1"/>
  <c r="W14" i="5"/>
  <c r="T15" i="1" s="1"/>
  <c r="V14" i="5"/>
  <c r="R15" i="1" s="1"/>
  <c r="S15" i="1" s="1"/>
  <c r="W13" i="5"/>
  <c r="T14" i="1" s="1"/>
  <c r="V13" i="5"/>
  <c r="R14" i="1" s="1"/>
  <c r="W12" i="5"/>
  <c r="T13" i="1" s="1"/>
  <c r="V12" i="5"/>
  <c r="R13" i="1" s="1"/>
  <c r="W11" i="5"/>
  <c r="T12" i="1" s="1"/>
  <c r="V11" i="5"/>
  <c r="R12" i="1" s="1"/>
  <c r="W10" i="5"/>
  <c r="T11" i="1" s="1"/>
  <c r="V10" i="5"/>
  <c r="R11" i="1" s="1"/>
  <c r="S11" i="1" s="1"/>
  <c r="W9" i="5"/>
  <c r="T10" i="1" s="1"/>
  <c r="V9" i="5"/>
  <c r="R10" i="1" s="1"/>
  <c r="S10" i="1" s="1"/>
  <c r="W8" i="5"/>
  <c r="T9" i="1" s="1"/>
  <c r="V8" i="5"/>
  <c r="R9" i="1" s="1"/>
  <c r="W7" i="5"/>
  <c r="T8" i="1" s="1"/>
  <c r="V7" i="5"/>
  <c r="R8" i="1" s="1"/>
  <c r="W6" i="5"/>
  <c r="T7" i="1" s="1"/>
  <c r="V6" i="5"/>
  <c r="R7" i="1" s="1"/>
  <c r="S7" i="1" s="1"/>
  <c r="W5" i="5"/>
  <c r="T6" i="1" s="1"/>
  <c r="V5" i="5"/>
  <c r="R6" i="1" s="1"/>
  <c r="S6" i="1" s="1"/>
  <c r="W4" i="5"/>
  <c r="T5" i="1" s="1"/>
  <c r="V4" i="5"/>
  <c r="R5" i="1" s="1"/>
  <c r="S5" i="1" s="1"/>
  <c r="W3" i="5"/>
  <c r="T4" i="1" s="1"/>
  <c r="V3" i="5"/>
  <c r="R4" i="1" s="1"/>
  <c r="W2" i="5"/>
  <c r="T3" i="1" s="1"/>
  <c r="V2" i="5"/>
  <c r="R3" i="1" s="1"/>
  <c r="S3" i="1" s="1"/>
  <c r="O471" i="4"/>
  <c r="O472" i="4"/>
  <c r="O473" i="4"/>
  <c r="O474" i="4"/>
  <c r="O475" i="4"/>
  <c r="O476" i="4"/>
  <c r="O470" i="4"/>
  <c r="O469" i="4"/>
  <c r="O468" i="4"/>
  <c r="O467" i="4"/>
  <c r="O466" i="4"/>
  <c r="O465" i="4"/>
  <c r="O464" i="4"/>
  <c r="O463" i="4"/>
  <c r="O462" i="4"/>
  <c r="O461" i="4"/>
  <c r="O460" i="4"/>
  <c r="O459" i="4"/>
  <c r="O458" i="4"/>
  <c r="O457" i="4"/>
  <c r="O456" i="4"/>
  <c r="O455" i="4"/>
  <c r="O454" i="4"/>
  <c r="O453" i="4"/>
  <c r="O452" i="4"/>
  <c r="O451" i="4"/>
  <c r="O450" i="4"/>
  <c r="O449" i="4"/>
  <c r="O448" i="4"/>
  <c r="O447" i="4"/>
  <c r="O446" i="4"/>
  <c r="O445" i="4"/>
  <c r="O444" i="4"/>
  <c r="O443" i="4"/>
  <c r="O442" i="4"/>
  <c r="O441" i="4"/>
  <c r="O440" i="4"/>
  <c r="O439" i="4"/>
  <c r="O438" i="4"/>
  <c r="O437" i="4"/>
  <c r="O436" i="4"/>
  <c r="O435" i="4"/>
  <c r="O434" i="4"/>
  <c r="O433" i="4"/>
  <c r="O432" i="4"/>
  <c r="O431" i="4"/>
  <c r="O430" i="4"/>
  <c r="O429" i="4"/>
  <c r="O428" i="4"/>
  <c r="O427" i="4"/>
  <c r="O426" i="4"/>
  <c r="O425" i="4"/>
  <c r="O424" i="4"/>
  <c r="O423" i="4"/>
  <c r="O422" i="4"/>
  <c r="O421" i="4"/>
  <c r="O420" i="4"/>
  <c r="O419" i="4"/>
  <c r="O418" i="4"/>
  <c r="O417" i="4"/>
  <c r="O416" i="4"/>
  <c r="O415" i="4"/>
  <c r="O414" i="4"/>
  <c r="O413" i="4"/>
  <c r="O412" i="4"/>
  <c r="O411" i="4"/>
  <c r="O410" i="4"/>
  <c r="O409" i="4"/>
  <c r="O408" i="4"/>
  <c r="O407" i="4"/>
  <c r="O406" i="4"/>
  <c r="O405" i="4"/>
  <c r="O404" i="4"/>
  <c r="O403" i="4"/>
  <c r="O402" i="4"/>
  <c r="O401" i="4"/>
  <c r="O400" i="4"/>
  <c r="O399" i="4"/>
  <c r="O398" i="4"/>
  <c r="O397" i="4"/>
  <c r="O396" i="4"/>
  <c r="O395" i="4"/>
  <c r="O394" i="4"/>
  <c r="O393" i="4"/>
  <c r="O392" i="4"/>
  <c r="O391" i="4"/>
  <c r="O390" i="4"/>
  <c r="O389" i="4"/>
  <c r="O388" i="4"/>
  <c r="O387" i="4"/>
  <c r="O386" i="4"/>
  <c r="O385" i="4"/>
  <c r="O384" i="4"/>
  <c r="O383" i="4"/>
  <c r="O382" i="4"/>
  <c r="O381" i="4"/>
  <c r="O380" i="4"/>
  <c r="O379" i="4"/>
  <c r="O378" i="4"/>
  <c r="O377" i="4"/>
  <c r="O376" i="4"/>
  <c r="O375" i="4"/>
  <c r="O374" i="4"/>
  <c r="O373" i="4"/>
  <c r="O372" i="4"/>
  <c r="O371" i="4"/>
  <c r="O370" i="4"/>
  <c r="O369" i="4"/>
  <c r="O368" i="4"/>
  <c r="O367" i="4"/>
  <c r="O366" i="4"/>
  <c r="O365" i="4"/>
  <c r="O364" i="4"/>
  <c r="O363" i="4"/>
  <c r="O362" i="4"/>
  <c r="O361" i="4"/>
  <c r="O360" i="4"/>
  <c r="O359" i="4"/>
  <c r="O358" i="4"/>
  <c r="O357" i="4"/>
  <c r="O356" i="4"/>
  <c r="O355" i="4"/>
  <c r="O354" i="4"/>
  <c r="O353" i="4"/>
  <c r="O352" i="4"/>
  <c r="O351" i="4"/>
  <c r="O350" i="4"/>
  <c r="O349" i="4"/>
  <c r="O348" i="4"/>
  <c r="O347" i="4"/>
  <c r="O346" i="4"/>
  <c r="O345" i="4"/>
  <c r="O344" i="4"/>
  <c r="O343" i="4"/>
  <c r="O342" i="4"/>
  <c r="O341" i="4"/>
  <c r="O340" i="4"/>
  <c r="O339" i="4"/>
  <c r="O338" i="4"/>
  <c r="O337" i="4"/>
  <c r="O336" i="4"/>
  <c r="O335" i="4"/>
  <c r="O334" i="4"/>
  <c r="O333" i="4"/>
  <c r="O332" i="4"/>
  <c r="O331" i="4"/>
  <c r="O330" i="4"/>
  <c r="O329" i="4"/>
  <c r="O328" i="4"/>
  <c r="O327" i="4"/>
  <c r="O326" i="4"/>
  <c r="O325" i="4"/>
  <c r="O324" i="4"/>
  <c r="O323" i="4"/>
  <c r="O322" i="4"/>
  <c r="O321" i="4"/>
  <c r="O320" i="4"/>
  <c r="O319" i="4"/>
  <c r="O318" i="4"/>
  <c r="O317" i="4"/>
  <c r="O316" i="4"/>
  <c r="O315" i="4"/>
  <c r="O314" i="4"/>
  <c r="O313" i="4"/>
  <c r="O312" i="4"/>
  <c r="O311" i="4"/>
  <c r="O310" i="4"/>
  <c r="O309" i="4"/>
  <c r="O308" i="4"/>
  <c r="O307" i="4"/>
  <c r="O306" i="4"/>
  <c r="O305" i="4"/>
  <c r="O304" i="4"/>
  <c r="O303" i="4"/>
  <c r="O302" i="4"/>
  <c r="O301" i="4"/>
  <c r="O300" i="4"/>
  <c r="O299" i="4"/>
  <c r="O298" i="4"/>
  <c r="O297" i="4"/>
  <c r="O296" i="4"/>
  <c r="O295" i="4"/>
  <c r="O294" i="4"/>
  <c r="O293" i="4"/>
  <c r="O292" i="4"/>
  <c r="O291" i="4"/>
  <c r="O290" i="4"/>
  <c r="O289" i="4"/>
  <c r="O288" i="4"/>
  <c r="O287" i="4"/>
  <c r="O286" i="4"/>
  <c r="O285" i="4"/>
  <c r="O284" i="4"/>
  <c r="O283" i="4"/>
  <c r="O282" i="4"/>
  <c r="O281" i="4"/>
  <c r="O280" i="4"/>
  <c r="O279"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O251" i="4"/>
  <c r="O250" i="4"/>
  <c r="O249" i="4"/>
  <c r="O248" i="4"/>
  <c r="O247" i="4"/>
  <c r="O246" i="4"/>
  <c r="O245" i="4"/>
  <c r="O244" i="4"/>
  <c r="O243" i="4"/>
  <c r="O242" i="4"/>
  <c r="O241" i="4"/>
  <c r="O240" i="4"/>
  <c r="O239" i="4"/>
  <c r="O238" i="4"/>
  <c r="O237" i="4"/>
  <c r="O236" i="4"/>
  <c r="O235" i="4"/>
  <c r="O234" i="4"/>
  <c r="O233" i="4"/>
  <c r="O232" i="4"/>
  <c r="O231" i="4"/>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O9" i="4"/>
  <c r="O8" i="4"/>
  <c r="O7" i="4"/>
  <c r="O6" i="4"/>
  <c r="O5" i="4"/>
  <c r="O4" i="4"/>
  <c r="O3" i="4"/>
  <c r="O2" i="4"/>
  <c r="AE451" i="11"/>
  <c r="AE452" i="11"/>
  <c r="AE453" i="11"/>
  <c r="AE454" i="11"/>
  <c r="AE455" i="11"/>
  <c r="AE456" i="11"/>
  <c r="AE457" i="11"/>
  <c r="AE458" i="11"/>
  <c r="AE459" i="11"/>
  <c r="AE460" i="11"/>
  <c r="AE461" i="11"/>
  <c r="AE462" i="11"/>
  <c r="AE451" i="12"/>
  <c r="AE452" i="12"/>
  <c r="AE453" i="12"/>
  <c r="AE454" i="12"/>
  <c r="AE455" i="12"/>
  <c r="AE456" i="12"/>
  <c r="AE457" i="12"/>
  <c r="AE458" i="12"/>
  <c r="AE459" i="12"/>
  <c r="AE460" i="12"/>
  <c r="AE461" i="12"/>
  <c r="AE462" i="12"/>
  <c r="AE450" i="12"/>
  <c r="AE449" i="12"/>
  <c r="AE448" i="12"/>
  <c r="AE447" i="12"/>
  <c r="AE446" i="12"/>
  <c r="AE445" i="12"/>
  <c r="AE444" i="12"/>
  <c r="AE443" i="12"/>
  <c r="AE442" i="12"/>
  <c r="AE441" i="12"/>
  <c r="AE440" i="12"/>
  <c r="AE439" i="12"/>
  <c r="AE438" i="12"/>
  <c r="AE437" i="12"/>
  <c r="AE436" i="12"/>
  <c r="AE435" i="12"/>
  <c r="AE434" i="12"/>
  <c r="AE433" i="12"/>
  <c r="AE432" i="12"/>
  <c r="AE431" i="12"/>
  <c r="AE430" i="12"/>
  <c r="AE429" i="12"/>
  <c r="AE428" i="12"/>
  <c r="AE427" i="12"/>
  <c r="AE426" i="12"/>
  <c r="AE425" i="12"/>
  <c r="AE424" i="12"/>
  <c r="AE423" i="12"/>
  <c r="AE422" i="12"/>
  <c r="AE421" i="12"/>
  <c r="AE420" i="12"/>
  <c r="AE419" i="12"/>
  <c r="AE418" i="12"/>
  <c r="AE417" i="12"/>
  <c r="AE416" i="12"/>
  <c r="AE415" i="12"/>
  <c r="AE414" i="12"/>
  <c r="AE413" i="12"/>
  <c r="AE412" i="12"/>
  <c r="AE411" i="12"/>
  <c r="AE410" i="12"/>
  <c r="AE409" i="12"/>
  <c r="AE408" i="12"/>
  <c r="AE407" i="12"/>
  <c r="AE406" i="12"/>
  <c r="AE405" i="12"/>
  <c r="AE404" i="12"/>
  <c r="AE403" i="12"/>
  <c r="AE402" i="12"/>
  <c r="AE401" i="12"/>
  <c r="AE400" i="12"/>
  <c r="AE399" i="12"/>
  <c r="AE398" i="12"/>
  <c r="AE397" i="12"/>
  <c r="AE396" i="12"/>
  <c r="AE395" i="12"/>
  <c r="AE394" i="12"/>
  <c r="AE393" i="12"/>
  <c r="AE392" i="12"/>
  <c r="AE391" i="12"/>
  <c r="AE390" i="12"/>
  <c r="AE389" i="12"/>
  <c r="AE388" i="12"/>
  <c r="AE387" i="12"/>
  <c r="AE386" i="12"/>
  <c r="AE385" i="12"/>
  <c r="AE384" i="12"/>
  <c r="AE383" i="12"/>
  <c r="AE382" i="12"/>
  <c r="AE381" i="12"/>
  <c r="AE380" i="12"/>
  <c r="AE379" i="12"/>
  <c r="AE378" i="12"/>
  <c r="AE377" i="12"/>
  <c r="AE376" i="12"/>
  <c r="AE375" i="12"/>
  <c r="AE374" i="12"/>
  <c r="AE373" i="12"/>
  <c r="AE372" i="12"/>
  <c r="AE371" i="12"/>
  <c r="AE370" i="12"/>
  <c r="AE369" i="12"/>
  <c r="AE368" i="12"/>
  <c r="AE367" i="12"/>
  <c r="AE366" i="12"/>
  <c r="AE365" i="12"/>
  <c r="AE364" i="12"/>
  <c r="AE363" i="12"/>
  <c r="AE362" i="12"/>
  <c r="AE361" i="12"/>
  <c r="AE360" i="12"/>
  <c r="AE359" i="12"/>
  <c r="AE358" i="12"/>
  <c r="AE357" i="12"/>
  <c r="AE356" i="12"/>
  <c r="AE355" i="12"/>
  <c r="AE354" i="12"/>
  <c r="AE353" i="12"/>
  <c r="AE352" i="12"/>
  <c r="AE351" i="12"/>
  <c r="AE350" i="12"/>
  <c r="AE349" i="12"/>
  <c r="AE348" i="12"/>
  <c r="AE347" i="12"/>
  <c r="AE346" i="12"/>
  <c r="AE345" i="12"/>
  <c r="AE344" i="12"/>
  <c r="AE343" i="12"/>
  <c r="AE342" i="12"/>
  <c r="AE341" i="12"/>
  <c r="AE340" i="12"/>
  <c r="AE339" i="12"/>
  <c r="AE338" i="12"/>
  <c r="AE337" i="12"/>
  <c r="AE336" i="12"/>
  <c r="AE335" i="12"/>
  <c r="AE334" i="12"/>
  <c r="AE333" i="12"/>
  <c r="AE332" i="12"/>
  <c r="AE331" i="12"/>
  <c r="AE330" i="12"/>
  <c r="AE329" i="12"/>
  <c r="AE328" i="12"/>
  <c r="AE327" i="12"/>
  <c r="AE326" i="12"/>
  <c r="AE325" i="12"/>
  <c r="AE324" i="12"/>
  <c r="AE323" i="12"/>
  <c r="AE322" i="12"/>
  <c r="AE321" i="12"/>
  <c r="AE320" i="12"/>
  <c r="AE319" i="12"/>
  <c r="AE318" i="12"/>
  <c r="AE317" i="12"/>
  <c r="AE316" i="12"/>
  <c r="AE315" i="12"/>
  <c r="AE314" i="12"/>
  <c r="AE313" i="12"/>
  <c r="AE312" i="12"/>
  <c r="AE311" i="12"/>
  <c r="AE310" i="12"/>
  <c r="AE309" i="12"/>
  <c r="AE308" i="12"/>
  <c r="AE307" i="12"/>
  <c r="AE306" i="12"/>
  <c r="AE305" i="12"/>
  <c r="AE304" i="12"/>
  <c r="AE303" i="12"/>
  <c r="AE302" i="12"/>
  <c r="AE301" i="12"/>
  <c r="AE300" i="12"/>
  <c r="AE299" i="12"/>
  <c r="AE298" i="12"/>
  <c r="AE297" i="12"/>
  <c r="AE296" i="12"/>
  <c r="AE295" i="12"/>
  <c r="AE294" i="12"/>
  <c r="AE293" i="12"/>
  <c r="AE292" i="12"/>
  <c r="AE291" i="12"/>
  <c r="AE290" i="12"/>
  <c r="AE289" i="12"/>
  <c r="AE288" i="12"/>
  <c r="AE287" i="12"/>
  <c r="AE286" i="12"/>
  <c r="AE285" i="12"/>
  <c r="AE284" i="12"/>
  <c r="AE283" i="12"/>
  <c r="AE282" i="12"/>
  <c r="AE281" i="12"/>
  <c r="AE280" i="12"/>
  <c r="AE279" i="12"/>
  <c r="AE278" i="12"/>
  <c r="AE277" i="12"/>
  <c r="AE276" i="12"/>
  <c r="AE275" i="12"/>
  <c r="AE274" i="12"/>
  <c r="AE273" i="12"/>
  <c r="AE272" i="12"/>
  <c r="AE271" i="12"/>
  <c r="AE270" i="12"/>
  <c r="AE269" i="12"/>
  <c r="AE268" i="12"/>
  <c r="AE267" i="12"/>
  <c r="AE266" i="12"/>
  <c r="AE265" i="12"/>
  <c r="AE264" i="12"/>
  <c r="AE263" i="12"/>
  <c r="AE262" i="12"/>
  <c r="AE261" i="12"/>
  <c r="AE260" i="12"/>
  <c r="AE259" i="12"/>
  <c r="AE258" i="12"/>
  <c r="AE257" i="12"/>
  <c r="AE256" i="12"/>
  <c r="AE255" i="12"/>
  <c r="AE254" i="12"/>
  <c r="AE253" i="12"/>
  <c r="AE252" i="12"/>
  <c r="AE251" i="12"/>
  <c r="AE250" i="12"/>
  <c r="AE249" i="12"/>
  <c r="AE248" i="12"/>
  <c r="AE247" i="12"/>
  <c r="AE246" i="12"/>
  <c r="AE245" i="12"/>
  <c r="AE244" i="12"/>
  <c r="AE243" i="12"/>
  <c r="AE242" i="12"/>
  <c r="AE241" i="12"/>
  <c r="AE240" i="12"/>
  <c r="AE239" i="12"/>
  <c r="AE238" i="12"/>
  <c r="AE237" i="12"/>
  <c r="AE236" i="12"/>
  <c r="AE235" i="12"/>
  <c r="AE234" i="12"/>
  <c r="AE233" i="12"/>
  <c r="AE232" i="12"/>
  <c r="AE231" i="12"/>
  <c r="AE230" i="12"/>
  <c r="AE229" i="12"/>
  <c r="AE228" i="12"/>
  <c r="AE227" i="12"/>
  <c r="AE226" i="12"/>
  <c r="AE225" i="12"/>
  <c r="AE224" i="12"/>
  <c r="AE223" i="12"/>
  <c r="AE222" i="12"/>
  <c r="AE221" i="12"/>
  <c r="AE220" i="12"/>
  <c r="AE219" i="12"/>
  <c r="AE218" i="12"/>
  <c r="AE217" i="12"/>
  <c r="AE216" i="12"/>
  <c r="AE215" i="12"/>
  <c r="AE214" i="12"/>
  <c r="AE213" i="12"/>
  <c r="AE212" i="12"/>
  <c r="AE211" i="12"/>
  <c r="AE210" i="12"/>
  <c r="AE209" i="12"/>
  <c r="AE208" i="12"/>
  <c r="AE207" i="12"/>
  <c r="AE206" i="12"/>
  <c r="AE205" i="12"/>
  <c r="AE204" i="12"/>
  <c r="AE203" i="12"/>
  <c r="AE202" i="12"/>
  <c r="AE201" i="12"/>
  <c r="AE200" i="12"/>
  <c r="AE199" i="12"/>
  <c r="AE198" i="12"/>
  <c r="AE197" i="12"/>
  <c r="AE196" i="12"/>
  <c r="AE195" i="12"/>
  <c r="AE194" i="12"/>
  <c r="AE193" i="12"/>
  <c r="AE192" i="12"/>
  <c r="AE191" i="12"/>
  <c r="AE190" i="12"/>
  <c r="AE189" i="12"/>
  <c r="AE188" i="12"/>
  <c r="AE187" i="12"/>
  <c r="AE186" i="12"/>
  <c r="AE185" i="12"/>
  <c r="AE184" i="12"/>
  <c r="AE183" i="12"/>
  <c r="AE182" i="12"/>
  <c r="AE181" i="12"/>
  <c r="AE180" i="12"/>
  <c r="AE179" i="12"/>
  <c r="AE178" i="12"/>
  <c r="AE177" i="12"/>
  <c r="AE176" i="12"/>
  <c r="AE175" i="12"/>
  <c r="AE174" i="12"/>
  <c r="AE173" i="12"/>
  <c r="AE172" i="12"/>
  <c r="AE171" i="12"/>
  <c r="AE170" i="12"/>
  <c r="AE169" i="12"/>
  <c r="AE168" i="12"/>
  <c r="AE167" i="12"/>
  <c r="AE166" i="12"/>
  <c r="AE165" i="12"/>
  <c r="AE164" i="12"/>
  <c r="AE163" i="12"/>
  <c r="AE162" i="12"/>
  <c r="AE161" i="12"/>
  <c r="AE160" i="12"/>
  <c r="AE159" i="12"/>
  <c r="AE158" i="12"/>
  <c r="AE157" i="12"/>
  <c r="AE156" i="12"/>
  <c r="AE155" i="12"/>
  <c r="AE154" i="12"/>
  <c r="AE153" i="12"/>
  <c r="AE152" i="12"/>
  <c r="AE151" i="12"/>
  <c r="AE150" i="12"/>
  <c r="AE149" i="12"/>
  <c r="AE148" i="12"/>
  <c r="AE147" i="12"/>
  <c r="AE146" i="12"/>
  <c r="AE145" i="12"/>
  <c r="AE143" i="12"/>
  <c r="AE142" i="12"/>
  <c r="AE141" i="12"/>
  <c r="AE140" i="12"/>
  <c r="AE139" i="12"/>
  <c r="AE138" i="12"/>
  <c r="AE137" i="12"/>
  <c r="AE136" i="12"/>
  <c r="AE135" i="12"/>
  <c r="AE134" i="12"/>
  <c r="AE133" i="12"/>
  <c r="AE132" i="12"/>
  <c r="AE131" i="12"/>
  <c r="AE130" i="12"/>
  <c r="AE129" i="12"/>
  <c r="AE128" i="12"/>
  <c r="AE127" i="12"/>
  <c r="AE126" i="12"/>
  <c r="AE125" i="12"/>
  <c r="AE124" i="12"/>
  <c r="AE123" i="12"/>
  <c r="AE122" i="12"/>
  <c r="AE121" i="12"/>
  <c r="AE120" i="12"/>
  <c r="AE119" i="12"/>
  <c r="AE118" i="12"/>
  <c r="AE117" i="12"/>
  <c r="AE116" i="12"/>
  <c r="AE115" i="12"/>
  <c r="AE114" i="12"/>
  <c r="AE113" i="12"/>
  <c r="AE112" i="12"/>
  <c r="AE111" i="12"/>
  <c r="AE110" i="12"/>
  <c r="AE109" i="12"/>
  <c r="AE108" i="12"/>
  <c r="AE107" i="12"/>
  <c r="AE106" i="12"/>
  <c r="AE105" i="12"/>
  <c r="AE104" i="12"/>
  <c r="AE103" i="12"/>
  <c r="AE102" i="12"/>
  <c r="AE101" i="12"/>
  <c r="AE100" i="12"/>
  <c r="AE99" i="12"/>
  <c r="AE98" i="12"/>
  <c r="AE97" i="12"/>
  <c r="AE96" i="12"/>
  <c r="AE95" i="12"/>
  <c r="AE94" i="12"/>
  <c r="AE93" i="12"/>
  <c r="AE92" i="12"/>
  <c r="AE91" i="12"/>
  <c r="AE90" i="12"/>
  <c r="AE89" i="12"/>
  <c r="AE88" i="12"/>
  <c r="AE87" i="12"/>
  <c r="AE86" i="12"/>
  <c r="AE85" i="12"/>
  <c r="AE84" i="12"/>
  <c r="AE83" i="12"/>
  <c r="AE82" i="12"/>
  <c r="AE81" i="12"/>
  <c r="AE80" i="12"/>
  <c r="AE79" i="12"/>
  <c r="AE78" i="12"/>
  <c r="AE77" i="12"/>
  <c r="AE76" i="12"/>
  <c r="AE75" i="12"/>
  <c r="AE74" i="12"/>
  <c r="AE73" i="12"/>
  <c r="AE72" i="12"/>
  <c r="AE71" i="12"/>
  <c r="AE70" i="12"/>
  <c r="AE69" i="12"/>
  <c r="AE68" i="12"/>
  <c r="AE67" i="12"/>
  <c r="AE66" i="12"/>
  <c r="AE65" i="12"/>
  <c r="AE64" i="12"/>
  <c r="AE63" i="12"/>
  <c r="AE62" i="12"/>
  <c r="AE61" i="12"/>
  <c r="AE60" i="12"/>
  <c r="AE59" i="12"/>
  <c r="AE58" i="12"/>
  <c r="AE57" i="12"/>
  <c r="AE56" i="12"/>
  <c r="AE55" i="12"/>
  <c r="AE54" i="12"/>
  <c r="AE53" i="12"/>
  <c r="AE52" i="12"/>
  <c r="AE51" i="12"/>
  <c r="AE50" i="12"/>
  <c r="AE49" i="12"/>
  <c r="AE48" i="12"/>
  <c r="AE47" i="12"/>
  <c r="AE46" i="12"/>
  <c r="AE45" i="12"/>
  <c r="AE44" i="12"/>
  <c r="AE43" i="12"/>
  <c r="AE42" i="12"/>
  <c r="AE41" i="12"/>
  <c r="AE40" i="12"/>
  <c r="AE39" i="12"/>
  <c r="AE38" i="12"/>
  <c r="AE37" i="12"/>
  <c r="AE36" i="12"/>
  <c r="AE35" i="12"/>
  <c r="AE34" i="12"/>
  <c r="AE33" i="12"/>
  <c r="AE32" i="12"/>
  <c r="AE31" i="12"/>
  <c r="AE30" i="12"/>
  <c r="AE29" i="12"/>
  <c r="AE28" i="12"/>
  <c r="AE27" i="12"/>
  <c r="AE26" i="12"/>
  <c r="AE25" i="12"/>
  <c r="AE24" i="12"/>
  <c r="AE23" i="12"/>
  <c r="AE22" i="12"/>
  <c r="AE21" i="12"/>
  <c r="AE20" i="12"/>
  <c r="AE19" i="12"/>
  <c r="AE18" i="12"/>
  <c r="AE17" i="12"/>
  <c r="AE16" i="12"/>
  <c r="AE15" i="12"/>
  <c r="AE14" i="12"/>
  <c r="AE13" i="12"/>
  <c r="AE12" i="12"/>
  <c r="AE11" i="12"/>
  <c r="AE10" i="12"/>
  <c r="AE9" i="12"/>
  <c r="AE8" i="12"/>
  <c r="AE7" i="12"/>
  <c r="AE6" i="12"/>
  <c r="AE5" i="12"/>
  <c r="AE4" i="12"/>
  <c r="AE3" i="12"/>
  <c r="AE2" i="12"/>
  <c r="AE450" i="11"/>
  <c r="AE449" i="11"/>
  <c r="AE448" i="11"/>
  <c r="AE447" i="11"/>
  <c r="AE446" i="11"/>
  <c r="AE445" i="11"/>
  <c r="AE444" i="11"/>
  <c r="AE443" i="11"/>
  <c r="AE442" i="11"/>
  <c r="AE441" i="11"/>
  <c r="AE440" i="11"/>
  <c r="AE439" i="11"/>
  <c r="AE438" i="11"/>
  <c r="AE437" i="11"/>
  <c r="AE436" i="11"/>
  <c r="AE435" i="11"/>
  <c r="AE434" i="11"/>
  <c r="AE433" i="11"/>
  <c r="AE432" i="11"/>
  <c r="AE431" i="11"/>
  <c r="AE430" i="11"/>
  <c r="AE429" i="11"/>
  <c r="AE428" i="11"/>
  <c r="AE427" i="11"/>
  <c r="AE426" i="11"/>
  <c r="AE425" i="11"/>
  <c r="AE424" i="11"/>
  <c r="AE423" i="11"/>
  <c r="AE422" i="11"/>
  <c r="AE421" i="11"/>
  <c r="AE420" i="11"/>
  <c r="AE419" i="11"/>
  <c r="AE418" i="11"/>
  <c r="AE417" i="11"/>
  <c r="AE416" i="11"/>
  <c r="AE415" i="11"/>
  <c r="AE414" i="11"/>
  <c r="AE413" i="11"/>
  <c r="AE412" i="11"/>
  <c r="AE411" i="11"/>
  <c r="AE410" i="11"/>
  <c r="AE409" i="11"/>
  <c r="AE408" i="11"/>
  <c r="AE407" i="11"/>
  <c r="AE406" i="11"/>
  <c r="AE405" i="11"/>
  <c r="AE404" i="11"/>
  <c r="AE403" i="11"/>
  <c r="AE402" i="11"/>
  <c r="AE401" i="11"/>
  <c r="AE400" i="11"/>
  <c r="AE399" i="11"/>
  <c r="AE398" i="11"/>
  <c r="AE397" i="11"/>
  <c r="AE396" i="11"/>
  <c r="AE395" i="11"/>
  <c r="AE394" i="11"/>
  <c r="AE393" i="11"/>
  <c r="AE392" i="11"/>
  <c r="AE391" i="11"/>
  <c r="AE390" i="11"/>
  <c r="AE389" i="11"/>
  <c r="AE388" i="11"/>
  <c r="AE387" i="11"/>
  <c r="AE386" i="11"/>
  <c r="AE385" i="11"/>
  <c r="AE384" i="11"/>
  <c r="AE383" i="11"/>
  <c r="AE382" i="11"/>
  <c r="AE381" i="11"/>
  <c r="AE380" i="11"/>
  <c r="AE379" i="11"/>
  <c r="AE378" i="11"/>
  <c r="AE377" i="11"/>
  <c r="AE376" i="11"/>
  <c r="AE375" i="11"/>
  <c r="AE374" i="11"/>
  <c r="AE373" i="11"/>
  <c r="AE372" i="11"/>
  <c r="AE371" i="11"/>
  <c r="AE370" i="11"/>
  <c r="AE369" i="11"/>
  <c r="AE368" i="11"/>
  <c r="AE367" i="11"/>
  <c r="AE366" i="11"/>
  <c r="AE365" i="11"/>
  <c r="AE364" i="11"/>
  <c r="AE363" i="11"/>
  <c r="AE362" i="11"/>
  <c r="AE361" i="11"/>
  <c r="AE360" i="11"/>
  <c r="AE359" i="11"/>
  <c r="AE358" i="11"/>
  <c r="AE357" i="11"/>
  <c r="AE356" i="11"/>
  <c r="AE355" i="11"/>
  <c r="AE354" i="11"/>
  <c r="AE353" i="11"/>
  <c r="AE352" i="11"/>
  <c r="AE351" i="11"/>
  <c r="AE350" i="11"/>
  <c r="AE349" i="11"/>
  <c r="AE348" i="11"/>
  <c r="AE347" i="11"/>
  <c r="AE346" i="11"/>
  <c r="AE345" i="11"/>
  <c r="AE344" i="11"/>
  <c r="AE343" i="11"/>
  <c r="AE342" i="11"/>
  <c r="AE341" i="11"/>
  <c r="AE340" i="11"/>
  <c r="AE339" i="11"/>
  <c r="AE338" i="11"/>
  <c r="AE337" i="11"/>
  <c r="AE336" i="11"/>
  <c r="AE335" i="11"/>
  <c r="AE334" i="11"/>
  <c r="AE333" i="11"/>
  <c r="AE332" i="11"/>
  <c r="AE331" i="11"/>
  <c r="AE330" i="11"/>
  <c r="AE329" i="11"/>
  <c r="AE328" i="11"/>
  <c r="AE327" i="11"/>
  <c r="AE326" i="11"/>
  <c r="AE325" i="11"/>
  <c r="AE324" i="11"/>
  <c r="AE323" i="11"/>
  <c r="AE322" i="11"/>
  <c r="AE321" i="11"/>
  <c r="AE320" i="11"/>
  <c r="AE319" i="11"/>
  <c r="AE318" i="11"/>
  <c r="AE317" i="11"/>
  <c r="AE316" i="11"/>
  <c r="AE315" i="11"/>
  <c r="AE314" i="11"/>
  <c r="AE313" i="11"/>
  <c r="AE312" i="11"/>
  <c r="AE311" i="11"/>
  <c r="AE310" i="11"/>
  <c r="AE309" i="11"/>
  <c r="AE308" i="11"/>
  <c r="AE307" i="11"/>
  <c r="AE306" i="11"/>
  <c r="AE305" i="11"/>
  <c r="AE304" i="11"/>
  <c r="AE303" i="11"/>
  <c r="AE302" i="11"/>
  <c r="AE301" i="11"/>
  <c r="AE300" i="11"/>
  <c r="AE299" i="11"/>
  <c r="AE298" i="11"/>
  <c r="AE297" i="11"/>
  <c r="AE296" i="11"/>
  <c r="AE295" i="11"/>
  <c r="AE294" i="11"/>
  <c r="AE293" i="11"/>
  <c r="AE292" i="11"/>
  <c r="AE291" i="11"/>
  <c r="AE290" i="11"/>
  <c r="AE289" i="11"/>
  <c r="AE288" i="11"/>
  <c r="AE287" i="11"/>
  <c r="AE286" i="11"/>
  <c r="AE285" i="11"/>
  <c r="AE284" i="11"/>
  <c r="AE283" i="11"/>
  <c r="AE282" i="11"/>
  <c r="AE281" i="11"/>
  <c r="AE280" i="11"/>
  <c r="AE279" i="11"/>
  <c r="AE278" i="11"/>
  <c r="AE277" i="11"/>
  <c r="AE276" i="11"/>
  <c r="AE275" i="11"/>
  <c r="AE274" i="11"/>
  <c r="AE273" i="11"/>
  <c r="AE272" i="11"/>
  <c r="AE271" i="11"/>
  <c r="AE270" i="11"/>
  <c r="AE269" i="11"/>
  <c r="AE268" i="11"/>
  <c r="AE267" i="11"/>
  <c r="AE266" i="11"/>
  <c r="AE265" i="11"/>
  <c r="AE264" i="11"/>
  <c r="AE263" i="11"/>
  <c r="AE262" i="11"/>
  <c r="AE261" i="11"/>
  <c r="AE260" i="11"/>
  <c r="AE259" i="11"/>
  <c r="AE258" i="11"/>
  <c r="AE257" i="11"/>
  <c r="AE256" i="11"/>
  <c r="AE255" i="11"/>
  <c r="AE254" i="11"/>
  <c r="AE253" i="11"/>
  <c r="AE252" i="11"/>
  <c r="AE251" i="11"/>
  <c r="AE250" i="11"/>
  <c r="AE249" i="11"/>
  <c r="AE248" i="11"/>
  <c r="AE247" i="11"/>
  <c r="AE246" i="11"/>
  <c r="AE245" i="11"/>
  <c r="AE244" i="11"/>
  <c r="AE243" i="11"/>
  <c r="AE242" i="11"/>
  <c r="AE241" i="11"/>
  <c r="AE240" i="11"/>
  <c r="AE239" i="11"/>
  <c r="AE238" i="11"/>
  <c r="AE237" i="11"/>
  <c r="AE236" i="11"/>
  <c r="AE235" i="11"/>
  <c r="AE234" i="11"/>
  <c r="AE233" i="11"/>
  <c r="AE232" i="11"/>
  <c r="AE231" i="11"/>
  <c r="AE230" i="11"/>
  <c r="AE229" i="11"/>
  <c r="AE228" i="11"/>
  <c r="AE227" i="11"/>
  <c r="AE226" i="11"/>
  <c r="AE225" i="11"/>
  <c r="AE224" i="11"/>
  <c r="AE223" i="11"/>
  <c r="AE222" i="11"/>
  <c r="AE221" i="11"/>
  <c r="AE220" i="11"/>
  <c r="AE219" i="11"/>
  <c r="AE218" i="11"/>
  <c r="AE217" i="11"/>
  <c r="AE216" i="11"/>
  <c r="AE215" i="11"/>
  <c r="AE214" i="11"/>
  <c r="AE213" i="11"/>
  <c r="AE212" i="11"/>
  <c r="AE211" i="11"/>
  <c r="AE210" i="11"/>
  <c r="AE209" i="11"/>
  <c r="AE208" i="11"/>
  <c r="AE207" i="11"/>
  <c r="AE206" i="11"/>
  <c r="AE205" i="11"/>
  <c r="AE204" i="11"/>
  <c r="AE203" i="11"/>
  <c r="AE202" i="11"/>
  <c r="AE201" i="11"/>
  <c r="AE200" i="11"/>
  <c r="AE199" i="11"/>
  <c r="AE198" i="11"/>
  <c r="AE197" i="11"/>
  <c r="AE196" i="11"/>
  <c r="AE195" i="11"/>
  <c r="AE194" i="11"/>
  <c r="AE193" i="11"/>
  <c r="AE192" i="11"/>
  <c r="AE191" i="11"/>
  <c r="AE190" i="11"/>
  <c r="AE189" i="11"/>
  <c r="AE188" i="11"/>
  <c r="AE187" i="11"/>
  <c r="AE186" i="11"/>
  <c r="AE185" i="11"/>
  <c r="AE184" i="11"/>
  <c r="AE183" i="11"/>
  <c r="AE182" i="11"/>
  <c r="AE181" i="11"/>
  <c r="AE180" i="11"/>
  <c r="AE179" i="11"/>
  <c r="AE178" i="11"/>
  <c r="AE177" i="11"/>
  <c r="AE176" i="11"/>
  <c r="AE175" i="11"/>
  <c r="AE174" i="11"/>
  <c r="AE173" i="11"/>
  <c r="AE172" i="11"/>
  <c r="AE171" i="11"/>
  <c r="AE170" i="11"/>
  <c r="AE169" i="11"/>
  <c r="AE168" i="11"/>
  <c r="AE167" i="11"/>
  <c r="AE166" i="11"/>
  <c r="AE165" i="11"/>
  <c r="AE164" i="11"/>
  <c r="AE163" i="11"/>
  <c r="AE162" i="11"/>
  <c r="AE161" i="11"/>
  <c r="AE160" i="11"/>
  <c r="AE159" i="11"/>
  <c r="AE158" i="11"/>
  <c r="AE157" i="11"/>
  <c r="AE156" i="11"/>
  <c r="AE155" i="11"/>
  <c r="AE154" i="11"/>
  <c r="AE153" i="11"/>
  <c r="AE152" i="11"/>
  <c r="AE151" i="11"/>
  <c r="AE150" i="11"/>
  <c r="AE149" i="11"/>
  <c r="AE148" i="11"/>
  <c r="AE147" i="11"/>
  <c r="AE146" i="11"/>
  <c r="AE145" i="11"/>
  <c r="AE144" i="11"/>
  <c r="AE143" i="11"/>
  <c r="AE142" i="11"/>
  <c r="AE141" i="11"/>
  <c r="AE140" i="11"/>
  <c r="AE139" i="11"/>
  <c r="AE138" i="11"/>
  <c r="AE137" i="11"/>
  <c r="AE136" i="11"/>
  <c r="AE135" i="11"/>
  <c r="AE134" i="11"/>
  <c r="AE133" i="11"/>
  <c r="AE132" i="11"/>
  <c r="AE131" i="11"/>
  <c r="AE130" i="11"/>
  <c r="AE129" i="11"/>
  <c r="AE128" i="11"/>
  <c r="AE127" i="11"/>
  <c r="AE126" i="11"/>
  <c r="AE125" i="11"/>
  <c r="AE124" i="11"/>
  <c r="AE123" i="11"/>
  <c r="AE122" i="11"/>
  <c r="AE121" i="11"/>
  <c r="AE120" i="11"/>
  <c r="AE119" i="11"/>
  <c r="AE118" i="11"/>
  <c r="AE117" i="11"/>
  <c r="AE116" i="11"/>
  <c r="AE115" i="11"/>
  <c r="AE114" i="11"/>
  <c r="AE113" i="11"/>
  <c r="AE112" i="11"/>
  <c r="AE111" i="11"/>
  <c r="AE110" i="11"/>
  <c r="AE109" i="11"/>
  <c r="AE108" i="11"/>
  <c r="AE107" i="11"/>
  <c r="AE106" i="11"/>
  <c r="AE105" i="11"/>
  <c r="AE104" i="11"/>
  <c r="AE103" i="11"/>
  <c r="AE102" i="11"/>
  <c r="AE101" i="11"/>
  <c r="AE100" i="11"/>
  <c r="AE99" i="11"/>
  <c r="AE98" i="11"/>
  <c r="AE97" i="11"/>
  <c r="AE96" i="11"/>
  <c r="AE95" i="11"/>
  <c r="AE94" i="11"/>
  <c r="AE93" i="11"/>
  <c r="AE92" i="11"/>
  <c r="AE91" i="11"/>
  <c r="AE90" i="11"/>
  <c r="AE89" i="11"/>
  <c r="AE88" i="11"/>
  <c r="AE87" i="11"/>
  <c r="AE86" i="11"/>
  <c r="AE85" i="11"/>
  <c r="AE84" i="11"/>
  <c r="AE83" i="11"/>
  <c r="AE82" i="11"/>
  <c r="AE81" i="11"/>
  <c r="AE80" i="11"/>
  <c r="AE79" i="11"/>
  <c r="AE78" i="11"/>
  <c r="AE77" i="11"/>
  <c r="AE76" i="11"/>
  <c r="AE75" i="11"/>
  <c r="AE74" i="11"/>
  <c r="AE73" i="11"/>
  <c r="AE72" i="11"/>
  <c r="AE71" i="11"/>
  <c r="AE70" i="11"/>
  <c r="AE69" i="11"/>
  <c r="AE68" i="11"/>
  <c r="AE67" i="11"/>
  <c r="AE66" i="11"/>
  <c r="AE65" i="11"/>
  <c r="AE64" i="11"/>
  <c r="AE63" i="11"/>
  <c r="AE62" i="11"/>
  <c r="AE61" i="11"/>
  <c r="AE60" i="11"/>
  <c r="AE59" i="11"/>
  <c r="AE58" i="11"/>
  <c r="AE57" i="11"/>
  <c r="AE56" i="11"/>
  <c r="AE55" i="11"/>
  <c r="AE54" i="11"/>
  <c r="AE53" i="11"/>
  <c r="AE52" i="11"/>
  <c r="AE51" i="11"/>
  <c r="AE50" i="11"/>
  <c r="AE49" i="11"/>
  <c r="AE48" i="11"/>
  <c r="AE47" i="11"/>
  <c r="AE46" i="11"/>
  <c r="AE45" i="11"/>
  <c r="AE44" i="11"/>
  <c r="AE43" i="11"/>
  <c r="AE42" i="11"/>
  <c r="AE41" i="11"/>
  <c r="AE40" i="11"/>
  <c r="AE39" i="11"/>
  <c r="AE38" i="11"/>
  <c r="AE37" i="11"/>
  <c r="AE36" i="11"/>
  <c r="AE35" i="11"/>
  <c r="AE34" i="11"/>
  <c r="AE33" i="11"/>
  <c r="AE32" i="11"/>
  <c r="AE31" i="11"/>
  <c r="AE30" i="11"/>
  <c r="AE29" i="11"/>
  <c r="AE28" i="11"/>
  <c r="AE27" i="11"/>
  <c r="AE26" i="11"/>
  <c r="AE25" i="11"/>
  <c r="AE24" i="11"/>
  <c r="AE23" i="11"/>
  <c r="AE22" i="11"/>
  <c r="AE21" i="11"/>
  <c r="AE20" i="11"/>
  <c r="AE19" i="11"/>
  <c r="AE18" i="11"/>
  <c r="AE17" i="11"/>
  <c r="AE16" i="11"/>
  <c r="AE15" i="11"/>
  <c r="AE14" i="11"/>
  <c r="AE13" i="11"/>
  <c r="AE12" i="11"/>
  <c r="AE11" i="11"/>
  <c r="AE10" i="11"/>
  <c r="AE9" i="11"/>
  <c r="AE8" i="11"/>
  <c r="AE7" i="11"/>
  <c r="AE6" i="11"/>
  <c r="AE5" i="11"/>
  <c r="AE4" i="11"/>
  <c r="AE3" i="11"/>
  <c r="AE2" i="11"/>
  <c r="AL469" i="8"/>
  <c r="AM469" i="8"/>
  <c r="AN469" i="8"/>
  <c r="AL470" i="8"/>
  <c r="AM470" i="8"/>
  <c r="AN470" i="8"/>
  <c r="AL471" i="8"/>
  <c r="AM471" i="8"/>
  <c r="AN471" i="8"/>
  <c r="AL472" i="8"/>
  <c r="AM472" i="8"/>
  <c r="AN472" i="8"/>
  <c r="AL473" i="8"/>
  <c r="AM473" i="8"/>
  <c r="AN473" i="8"/>
  <c r="AL474" i="8"/>
  <c r="AM474" i="8"/>
  <c r="AN474" i="8"/>
  <c r="AL475" i="8"/>
  <c r="AM475" i="8"/>
  <c r="AN475" i="8"/>
  <c r="AL476" i="8"/>
  <c r="AM476" i="8"/>
  <c r="AN476" i="8"/>
  <c r="AM468" i="8"/>
  <c r="AL468" i="8"/>
  <c r="AN468" i="8"/>
  <c r="AM467" i="8"/>
  <c r="AL467" i="8"/>
  <c r="AN467" i="8"/>
  <c r="AM466" i="8"/>
  <c r="AL466" i="8"/>
  <c r="AN466" i="8"/>
  <c r="AM465" i="8"/>
  <c r="AL465" i="8"/>
  <c r="AN465" i="8"/>
  <c r="AM464" i="8"/>
  <c r="AL464" i="8"/>
  <c r="AN464" i="8"/>
  <c r="AM463" i="8"/>
  <c r="AL463" i="8"/>
  <c r="AN463" i="8"/>
  <c r="AM462" i="8"/>
  <c r="AL462" i="8"/>
  <c r="AN462" i="8"/>
  <c r="AM461" i="8"/>
  <c r="AL461" i="8"/>
  <c r="AN461" i="8"/>
  <c r="AM460" i="8"/>
  <c r="AL460" i="8"/>
  <c r="AN460" i="8"/>
  <c r="AM459" i="8"/>
  <c r="AL459" i="8"/>
  <c r="AN459" i="8"/>
  <c r="AM458" i="8"/>
  <c r="AL458" i="8"/>
  <c r="AN458" i="8"/>
  <c r="AM457" i="8"/>
  <c r="AL457" i="8"/>
  <c r="AN457" i="8"/>
  <c r="AM456" i="8"/>
  <c r="AL456" i="8"/>
  <c r="AN456" i="8"/>
  <c r="AM455" i="8"/>
  <c r="AL455" i="8"/>
  <c r="AN455" i="8"/>
  <c r="AM454" i="8"/>
  <c r="AL454" i="8"/>
  <c r="AN454" i="8"/>
  <c r="AM453" i="8"/>
  <c r="AL453" i="8"/>
  <c r="AN453" i="8"/>
  <c r="AM452" i="8"/>
  <c r="AL452" i="8"/>
  <c r="AN452" i="8"/>
  <c r="AM451" i="8"/>
  <c r="AL451" i="8"/>
  <c r="AN451" i="8"/>
  <c r="AM450" i="8"/>
  <c r="AL450" i="8"/>
  <c r="AN450" i="8"/>
  <c r="AM449" i="8"/>
  <c r="AL449" i="8"/>
  <c r="AN449" i="8"/>
  <c r="AM448" i="8"/>
  <c r="AL448" i="8"/>
  <c r="AN448" i="8"/>
  <c r="AM447" i="8"/>
  <c r="AL447" i="8"/>
  <c r="AN447" i="8"/>
  <c r="AM446" i="8"/>
  <c r="AL446" i="8"/>
  <c r="AN446" i="8"/>
  <c r="AM445" i="8"/>
  <c r="AL445" i="8"/>
  <c r="AN445" i="8"/>
  <c r="AM444" i="8"/>
  <c r="AL444" i="8"/>
  <c r="AN444" i="8"/>
  <c r="AM443" i="8"/>
  <c r="AL443" i="8"/>
  <c r="AN443" i="8"/>
  <c r="AM442" i="8"/>
  <c r="AL442" i="8"/>
  <c r="AN442" i="8"/>
  <c r="AM441" i="8"/>
  <c r="AL441" i="8"/>
  <c r="AN441" i="8"/>
  <c r="AM440" i="8"/>
  <c r="AL440" i="8"/>
  <c r="AN440" i="8"/>
  <c r="AM439" i="8"/>
  <c r="AL439" i="8"/>
  <c r="AN439" i="8"/>
  <c r="AM438" i="8"/>
  <c r="AL438" i="8"/>
  <c r="AN438" i="8"/>
  <c r="AM437" i="8"/>
  <c r="AL437" i="8"/>
  <c r="AN437" i="8"/>
  <c r="AM436" i="8"/>
  <c r="AL436" i="8"/>
  <c r="AN436" i="8"/>
  <c r="AM435" i="8"/>
  <c r="AL435" i="8"/>
  <c r="AN435" i="8"/>
  <c r="AM434" i="8"/>
  <c r="AL434" i="8"/>
  <c r="AN434" i="8"/>
  <c r="AM433" i="8"/>
  <c r="AL433" i="8"/>
  <c r="AN433" i="8"/>
  <c r="AM432" i="8"/>
  <c r="AL432" i="8"/>
  <c r="AN432" i="8"/>
  <c r="AM431" i="8"/>
  <c r="AL431" i="8"/>
  <c r="AN431" i="8"/>
  <c r="AM430" i="8"/>
  <c r="AL430" i="8"/>
  <c r="AN430" i="8"/>
  <c r="AM429" i="8"/>
  <c r="AL429" i="8"/>
  <c r="AN429" i="8"/>
  <c r="AM428" i="8"/>
  <c r="AL428" i="8"/>
  <c r="AN428" i="8"/>
  <c r="AM427" i="8"/>
  <c r="AL427" i="8"/>
  <c r="AN427" i="8"/>
  <c r="AM426" i="8"/>
  <c r="AL426" i="8"/>
  <c r="AN426" i="8"/>
  <c r="AM425" i="8"/>
  <c r="AL425" i="8"/>
  <c r="AN425" i="8"/>
  <c r="AM424" i="8"/>
  <c r="AL424" i="8"/>
  <c r="AN424" i="8"/>
  <c r="AM423" i="8"/>
  <c r="AL423" i="8"/>
  <c r="AN423" i="8"/>
  <c r="AM422" i="8"/>
  <c r="AL422" i="8"/>
  <c r="AN422" i="8"/>
  <c r="AM421" i="8"/>
  <c r="AL421" i="8"/>
  <c r="AN421" i="8"/>
  <c r="AM420" i="8"/>
  <c r="AL420" i="8"/>
  <c r="AN420" i="8"/>
  <c r="AM419" i="8"/>
  <c r="AL419" i="8"/>
  <c r="AN419" i="8"/>
  <c r="AM418" i="8"/>
  <c r="AL418" i="8"/>
  <c r="AN418" i="8"/>
  <c r="AM417" i="8"/>
  <c r="AL417" i="8"/>
  <c r="AN417" i="8"/>
  <c r="AM416" i="8"/>
  <c r="AL416" i="8"/>
  <c r="AN416" i="8"/>
  <c r="AM415" i="8"/>
  <c r="AL415" i="8"/>
  <c r="AN415" i="8"/>
  <c r="AM414" i="8"/>
  <c r="AL414" i="8"/>
  <c r="AN414" i="8"/>
  <c r="AM413" i="8"/>
  <c r="AL413" i="8"/>
  <c r="AN413" i="8"/>
  <c r="AM412" i="8"/>
  <c r="AL412" i="8"/>
  <c r="AN412" i="8"/>
  <c r="AM411" i="8"/>
  <c r="AL411" i="8"/>
  <c r="AN411" i="8"/>
  <c r="AM410" i="8"/>
  <c r="AL410" i="8"/>
  <c r="AN410" i="8"/>
  <c r="AM409" i="8"/>
  <c r="AL409" i="8"/>
  <c r="AN409" i="8"/>
  <c r="AM408" i="8"/>
  <c r="AL408" i="8"/>
  <c r="AN408" i="8"/>
  <c r="AM407" i="8"/>
  <c r="AL407" i="8"/>
  <c r="AN407" i="8"/>
  <c r="AM406" i="8"/>
  <c r="AL406" i="8"/>
  <c r="AN406" i="8"/>
  <c r="AM405" i="8"/>
  <c r="AL405" i="8"/>
  <c r="AN405" i="8"/>
  <c r="AM404" i="8"/>
  <c r="AL404" i="8"/>
  <c r="AN404" i="8"/>
  <c r="AM403" i="8"/>
  <c r="AL403" i="8"/>
  <c r="AN403" i="8"/>
  <c r="AM402" i="8"/>
  <c r="AL402" i="8"/>
  <c r="AN402" i="8"/>
  <c r="AM401" i="8"/>
  <c r="AL401" i="8"/>
  <c r="AN401" i="8"/>
  <c r="AM400" i="8"/>
  <c r="AL400" i="8"/>
  <c r="AN400" i="8"/>
  <c r="AM399" i="8"/>
  <c r="AL399" i="8"/>
  <c r="AN399" i="8"/>
  <c r="AM398" i="8"/>
  <c r="AL398" i="8"/>
  <c r="AN398" i="8"/>
  <c r="AM397" i="8"/>
  <c r="AL397" i="8"/>
  <c r="AN397" i="8"/>
  <c r="AM396" i="8"/>
  <c r="AL396" i="8"/>
  <c r="AN396" i="8"/>
  <c r="AM395" i="8"/>
  <c r="AL395" i="8"/>
  <c r="AN395" i="8"/>
  <c r="AM394" i="8"/>
  <c r="AL394" i="8"/>
  <c r="AN394" i="8"/>
  <c r="AM393" i="8"/>
  <c r="AL393" i="8"/>
  <c r="AN393" i="8"/>
  <c r="AM392" i="8"/>
  <c r="AL392" i="8"/>
  <c r="AN392" i="8"/>
  <c r="AM391" i="8"/>
  <c r="AL391" i="8"/>
  <c r="AN391" i="8"/>
  <c r="AM390" i="8"/>
  <c r="AL390" i="8"/>
  <c r="AN390" i="8"/>
  <c r="AM389" i="8"/>
  <c r="AL389" i="8"/>
  <c r="AN389" i="8"/>
  <c r="AM388" i="8"/>
  <c r="AL388" i="8"/>
  <c r="AN388" i="8"/>
  <c r="AM387" i="8"/>
  <c r="AL387" i="8"/>
  <c r="AN387" i="8"/>
  <c r="AM386" i="8"/>
  <c r="AL386" i="8"/>
  <c r="AN386" i="8"/>
  <c r="AM385" i="8"/>
  <c r="AL385" i="8"/>
  <c r="AN385" i="8"/>
  <c r="AM384" i="8"/>
  <c r="AL384" i="8"/>
  <c r="AN384" i="8"/>
  <c r="AM383" i="8"/>
  <c r="AL383" i="8"/>
  <c r="AN383" i="8"/>
  <c r="AM382" i="8"/>
  <c r="AL382" i="8"/>
  <c r="AN382" i="8"/>
  <c r="AM381" i="8"/>
  <c r="AL381" i="8"/>
  <c r="AN381" i="8"/>
  <c r="AM380" i="8"/>
  <c r="AL380" i="8"/>
  <c r="AN380" i="8"/>
  <c r="AM379" i="8"/>
  <c r="AL379" i="8"/>
  <c r="AN379" i="8"/>
  <c r="AM378" i="8"/>
  <c r="AL378" i="8"/>
  <c r="AN378" i="8"/>
  <c r="AM377" i="8"/>
  <c r="AL377" i="8"/>
  <c r="AN377" i="8"/>
  <c r="AM376" i="8"/>
  <c r="AL376" i="8"/>
  <c r="AN376" i="8"/>
  <c r="AM375" i="8"/>
  <c r="AL375" i="8"/>
  <c r="AN375" i="8"/>
  <c r="AM374" i="8"/>
  <c r="AL374" i="8"/>
  <c r="AN374" i="8"/>
  <c r="AM373" i="8"/>
  <c r="AL373" i="8"/>
  <c r="AN373" i="8"/>
  <c r="AM372" i="8"/>
  <c r="AL372" i="8"/>
  <c r="AN372" i="8"/>
  <c r="AM371" i="8"/>
  <c r="AL371" i="8"/>
  <c r="AN371" i="8"/>
  <c r="AM370" i="8"/>
  <c r="AL370" i="8"/>
  <c r="AN370" i="8"/>
  <c r="AM369" i="8"/>
  <c r="AL369" i="8"/>
  <c r="AN369" i="8"/>
  <c r="AM368" i="8"/>
  <c r="AL368" i="8"/>
  <c r="AN368" i="8"/>
  <c r="AM367" i="8"/>
  <c r="AL367" i="8"/>
  <c r="AN367" i="8"/>
  <c r="AM366" i="8"/>
  <c r="AL366" i="8"/>
  <c r="AN366" i="8"/>
  <c r="AM365" i="8"/>
  <c r="AL365" i="8"/>
  <c r="AN365" i="8"/>
  <c r="AM364" i="8"/>
  <c r="AL364" i="8"/>
  <c r="AN364" i="8"/>
  <c r="AM363" i="8"/>
  <c r="AL363" i="8"/>
  <c r="AN363" i="8"/>
  <c r="AM362" i="8"/>
  <c r="AL362" i="8"/>
  <c r="AN362" i="8"/>
  <c r="AM361" i="8"/>
  <c r="AL361" i="8"/>
  <c r="AN361" i="8"/>
  <c r="AM360" i="8"/>
  <c r="AL360" i="8"/>
  <c r="AN360" i="8"/>
  <c r="AM359" i="8"/>
  <c r="AL359" i="8"/>
  <c r="AN359" i="8"/>
  <c r="AM358" i="8"/>
  <c r="AL358" i="8"/>
  <c r="AN358" i="8"/>
  <c r="AM357" i="8"/>
  <c r="AL357" i="8"/>
  <c r="AN357" i="8"/>
  <c r="AM356" i="8"/>
  <c r="AL356" i="8"/>
  <c r="AN356" i="8"/>
  <c r="AM355" i="8"/>
  <c r="AL355" i="8"/>
  <c r="AN355" i="8"/>
  <c r="AM354" i="8"/>
  <c r="AL354" i="8"/>
  <c r="AN354" i="8"/>
  <c r="AM353" i="8"/>
  <c r="AL353" i="8"/>
  <c r="AN353" i="8"/>
  <c r="AM352" i="8"/>
  <c r="AL352" i="8"/>
  <c r="AN352" i="8"/>
  <c r="AM351" i="8"/>
  <c r="AL351" i="8"/>
  <c r="AN351" i="8"/>
  <c r="AM350" i="8"/>
  <c r="AL350" i="8"/>
  <c r="AN350" i="8"/>
  <c r="AM349" i="8"/>
  <c r="AL349" i="8"/>
  <c r="AN349" i="8"/>
  <c r="AM348" i="8"/>
  <c r="AL348" i="8"/>
  <c r="AN348" i="8"/>
  <c r="AM347" i="8"/>
  <c r="AL347" i="8"/>
  <c r="AN347" i="8"/>
  <c r="AM346" i="8"/>
  <c r="AL346" i="8"/>
  <c r="AN346" i="8"/>
  <c r="AM345" i="8"/>
  <c r="AL345" i="8"/>
  <c r="AN345" i="8"/>
  <c r="AM344" i="8"/>
  <c r="AL344" i="8"/>
  <c r="AN344" i="8"/>
  <c r="AM343" i="8"/>
  <c r="AL343" i="8"/>
  <c r="AN343" i="8"/>
  <c r="AM342" i="8"/>
  <c r="AL342" i="8"/>
  <c r="AN342" i="8"/>
  <c r="AM341" i="8"/>
  <c r="AL341" i="8"/>
  <c r="AN341" i="8"/>
  <c r="AM340" i="8"/>
  <c r="AL340" i="8"/>
  <c r="AN340" i="8"/>
  <c r="AM339" i="8"/>
  <c r="AL339" i="8"/>
  <c r="AN339" i="8"/>
  <c r="AM338" i="8"/>
  <c r="AL338" i="8"/>
  <c r="AN338" i="8"/>
  <c r="AM337" i="8"/>
  <c r="AL337" i="8"/>
  <c r="AN337" i="8"/>
  <c r="AM336" i="8"/>
  <c r="AL336" i="8"/>
  <c r="AN336" i="8"/>
  <c r="AM335" i="8"/>
  <c r="AL335" i="8"/>
  <c r="AN335" i="8"/>
  <c r="AM334" i="8"/>
  <c r="AL334" i="8"/>
  <c r="AN334" i="8"/>
  <c r="AM333" i="8"/>
  <c r="AL333" i="8"/>
  <c r="AN333" i="8"/>
  <c r="AM332" i="8"/>
  <c r="AL332" i="8"/>
  <c r="AN332" i="8"/>
  <c r="AM331" i="8"/>
  <c r="AL331" i="8"/>
  <c r="AN331" i="8"/>
  <c r="AM330" i="8"/>
  <c r="AL330" i="8"/>
  <c r="AN330" i="8"/>
  <c r="AM329" i="8"/>
  <c r="AL329" i="8"/>
  <c r="AN329" i="8"/>
  <c r="AM328" i="8"/>
  <c r="AL328" i="8"/>
  <c r="AN328" i="8"/>
  <c r="AM327" i="8"/>
  <c r="AL327" i="8"/>
  <c r="AN327" i="8"/>
  <c r="AM326" i="8"/>
  <c r="AL326" i="8"/>
  <c r="AN326" i="8"/>
  <c r="AM325" i="8"/>
  <c r="AL325" i="8"/>
  <c r="AN325" i="8"/>
  <c r="AM324" i="8"/>
  <c r="AL324" i="8"/>
  <c r="AN324" i="8"/>
  <c r="AM323" i="8"/>
  <c r="AL323" i="8"/>
  <c r="AN323" i="8"/>
  <c r="AM322" i="8"/>
  <c r="AL322" i="8"/>
  <c r="AN322" i="8"/>
  <c r="AM321" i="8"/>
  <c r="AL321" i="8"/>
  <c r="AN321" i="8"/>
  <c r="AM320" i="8"/>
  <c r="AL320" i="8"/>
  <c r="AN320" i="8"/>
  <c r="AM319" i="8"/>
  <c r="AL319" i="8"/>
  <c r="AN319" i="8"/>
  <c r="AM318" i="8"/>
  <c r="AL318" i="8"/>
  <c r="AN318" i="8"/>
  <c r="AM317" i="8"/>
  <c r="AL317" i="8"/>
  <c r="AN317" i="8"/>
  <c r="AM316" i="8"/>
  <c r="AL316" i="8"/>
  <c r="AN316" i="8"/>
  <c r="AM315" i="8"/>
  <c r="AL315" i="8"/>
  <c r="AN315" i="8"/>
  <c r="AM314" i="8"/>
  <c r="AL314" i="8"/>
  <c r="AN314" i="8"/>
  <c r="AL313" i="8"/>
  <c r="AM313" i="8"/>
  <c r="AN313" i="8"/>
  <c r="AL312" i="8"/>
  <c r="AM312" i="8"/>
  <c r="AN312" i="8"/>
  <c r="AL311" i="8"/>
  <c r="AM311" i="8"/>
  <c r="AN311" i="8"/>
  <c r="AL310" i="8"/>
  <c r="AM310" i="8"/>
  <c r="AN310" i="8"/>
  <c r="AL309" i="8"/>
  <c r="AM309" i="8"/>
  <c r="AN309" i="8"/>
  <c r="AL308" i="8"/>
  <c r="AM308" i="8"/>
  <c r="AN308" i="8"/>
  <c r="AL307" i="8"/>
  <c r="AM307" i="8"/>
  <c r="AN307" i="8"/>
  <c r="AL306" i="8"/>
  <c r="AM306" i="8"/>
  <c r="AN306" i="8"/>
  <c r="AL305" i="8"/>
  <c r="AM305" i="8"/>
  <c r="AN305" i="8"/>
  <c r="AL304" i="8"/>
  <c r="AM304" i="8"/>
  <c r="AN304" i="8"/>
  <c r="AL303" i="8"/>
  <c r="AM303" i="8"/>
  <c r="AN303" i="8"/>
  <c r="AL302" i="8"/>
  <c r="AM302" i="8"/>
  <c r="AN302" i="8"/>
  <c r="AL301" i="8"/>
  <c r="AM301" i="8"/>
  <c r="AN301" i="8"/>
  <c r="AL300" i="8"/>
  <c r="AM300" i="8"/>
  <c r="AN300" i="8"/>
  <c r="AL299" i="8"/>
  <c r="AM299" i="8"/>
  <c r="AN299" i="8"/>
  <c r="AL298" i="8"/>
  <c r="AM298" i="8"/>
  <c r="AN298" i="8"/>
  <c r="AL297" i="8"/>
  <c r="AM297" i="8"/>
  <c r="AN297" i="8"/>
  <c r="AL296" i="8"/>
  <c r="AM296" i="8"/>
  <c r="AN296" i="8"/>
  <c r="AL295" i="8"/>
  <c r="AM295" i="8"/>
  <c r="AN295" i="8"/>
  <c r="AL294" i="8"/>
  <c r="AM294" i="8"/>
  <c r="AN294" i="8"/>
  <c r="AL293" i="8"/>
  <c r="AM293" i="8"/>
  <c r="AN293" i="8"/>
  <c r="AL292" i="8"/>
  <c r="AM292" i="8"/>
  <c r="AN292" i="8"/>
  <c r="AL291" i="8"/>
  <c r="AM291" i="8"/>
  <c r="AN291" i="8"/>
  <c r="AL290" i="8"/>
  <c r="AM290" i="8"/>
  <c r="AN290" i="8"/>
  <c r="AL289" i="8"/>
  <c r="AM289" i="8"/>
  <c r="AN289" i="8"/>
  <c r="AL288" i="8"/>
  <c r="AM288" i="8"/>
  <c r="AN288" i="8"/>
  <c r="AL287" i="8"/>
  <c r="AM287" i="8"/>
  <c r="AN287" i="8"/>
  <c r="AL286" i="8"/>
  <c r="AM286" i="8"/>
  <c r="AN286" i="8"/>
  <c r="AL285" i="8"/>
  <c r="AM285" i="8"/>
  <c r="AN285" i="8"/>
  <c r="AL284" i="8"/>
  <c r="AM284" i="8"/>
  <c r="AN284" i="8"/>
  <c r="AL283" i="8"/>
  <c r="AM283" i="8"/>
  <c r="AN283" i="8"/>
  <c r="AL282" i="8"/>
  <c r="AM282" i="8"/>
  <c r="AN282" i="8"/>
  <c r="AL281" i="8"/>
  <c r="AM281" i="8"/>
  <c r="AN281" i="8"/>
  <c r="AL280" i="8"/>
  <c r="AM280" i="8"/>
  <c r="AN280" i="8"/>
  <c r="AL279" i="8"/>
  <c r="AM279" i="8"/>
  <c r="AN279" i="8"/>
  <c r="AL278" i="8"/>
  <c r="AM278" i="8"/>
  <c r="AN278" i="8"/>
  <c r="AL277" i="8"/>
  <c r="AM277" i="8"/>
  <c r="AN277" i="8"/>
  <c r="AL276" i="8"/>
  <c r="AM276" i="8"/>
  <c r="AN276" i="8"/>
  <c r="AL275" i="8"/>
  <c r="AM275" i="8"/>
  <c r="AN275" i="8"/>
  <c r="AL274" i="8"/>
  <c r="AM274" i="8"/>
  <c r="AN274" i="8"/>
  <c r="AL273" i="8"/>
  <c r="AM273" i="8"/>
  <c r="AN273" i="8"/>
  <c r="AL272" i="8"/>
  <c r="AM272" i="8"/>
  <c r="AN272" i="8"/>
  <c r="AL271" i="8"/>
  <c r="AM271" i="8"/>
  <c r="AN271" i="8"/>
  <c r="AL270" i="8"/>
  <c r="AM270" i="8"/>
  <c r="AN270" i="8"/>
  <c r="AL269" i="8"/>
  <c r="AM269" i="8"/>
  <c r="AN269" i="8"/>
  <c r="AL268" i="8"/>
  <c r="AM268" i="8"/>
  <c r="AN268" i="8"/>
  <c r="AL267" i="8"/>
  <c r="AM267" i="8"/>
  <c r="AN267" i="8"/>
  <c r="AL266" i="8"/>
  <c r="AM266" i="8"/>
  <c r="AN266" i="8"/>
  <c r="AL265" i="8"/>
  <c r="AM265" i="8"/>
  <c r="AN265" i="8"/>
  <c r="AL264" i="8"/>
  <c r="AM264" i="8"/>
  <c r="AN264" i="8"/>
  <c r="AL263" i="8"/>
  <c r="AM263" i="8"/>
  <c r="AN263" i="8"/>
  <c r="AL262" i="8"/>
  <c r="AM262" i="8"/>
  <c r="AN262" i="8"/>
  <c r="AL261" i="8"/>
  <c r="AM261" i="8"/>
  <c r="AN261" i="8"/>
  <c r="AL260" i="8"/>
  <c r="AM260" i="8"/>
  <c r="AN260" i="8"/>
  <c r="AL259" i="8"/>
  <c r="AM259" i="8"/>
  <c r="AN259" i="8"/>
  <c r="AL258" i="8"/>
  <c r="AM258" i="8"/>
  <c r="AN258" i="8"/>
  <c r="AL257" i="8"/>
  <c r="AM257" i="8"/>
  <c r="AN257" i="8"/>
  <c r="AL256" i="8"/>
  <c r="AM256" i="8"/>
  <c r="AN256" i="8"/>
  <c r="AL255" i="8"/>
  <c r="AM255" i="8"/>
  <c r="AN255" i="8"/>
  <c r="AL254" i="8"/>
  <c r="AM254" i="8"/>
  <c r="AN254" i="8"/>
  <c r="AL253" i="8"/>
  <c r="AM253" i="8"/>
  <c r="AN253" i="8"/>
  <c r="AL252" i="8"/>
  <c r="AM252" i="8"/>
  <c r="AN252" i="8"/>
  <c r="AL251" i="8"/>
  <c r="AM251" i="8"/>
  <c r="AN251" i="8"/>
  <c r="AL250" i="8"/>
  <c r="AM250" i="8"/>
  <c r="AN250" i="8"/>
  <c r="AL249" i="8"/>
  <c r="AM249" i="8"/>
  <c r="AN249" i="8"/>
  <c r="AL248" i="8"/>
  <c r="AM248" i="8"/>
  <c r="AN248" i="8"/>
  <c r="AL247" i="8"/>
  <c r="AM247" i="8"/>
  <c r="AN247" i="8"/>
  <c r="AL246" i="8"/>
  <c r="AM246" i="8"/>
  <c r="AN246" i="8"/>
  <c r="AL245" i="8"/>
  <c r="AM245" i="8"/>
  <c r="AN245" i="8"/>
  <c r="AL244" i="8"/>
  <c r="AM244" i="8"/>
  <c r="AN244" i="8"/>
  <c r="AL243" i="8"/>
  <c r="AM243" i="8"/>
  <c r="AN243" i="8"/>
  <c r="AL242" i="8"/>
  <c r="AM242" i="8"/>
  <c r="AN242" i="8"/>
  <c r="AL241" i="8"/>
  <c r="AM241" i="8"/>
  <c r="AN241" i="8"/>
  <c r="AL240" i="8"/>
  <c r="AM240" i="8"/>
  <c r="AN240" i="8"/>
  <c r="AL239" i="8"/>
  <c r="AM239" i="8"/>
  <c r="AN239" i="8"/>
  <c r="AL238" i="8"/>
  <c r="AM238" i="8"/>
  <c r="AN238" i="8"/>
  <c r="AL237" i="8"/>
  <c r="AM237" i="8"/>
  <c r="AN237" i="8"/>
  <c r="AL236" i="8"/>
  <c r="AM236" i="8"/>
  <c r="AN236" i="8"/>
  <c r="AL235" i="8"/>
  <c r="AM235" i="8"/>
  <c r="AN235" i="8"/>
  <c r="AL234" i="8"/>
  <c r="AM234" i="8"/>
  <c r="AN234" i="8"/>
  <c r="AL233" i="8"/>
  <c r="AM233" i="8"/>
  <c r="AN233" i="8"/>
  <c r="AL232" i="8"/>
  <c r="AM232" i="8"/>
  <c r="AN232" i="8"/>
  <c r="AL231" i="8"/>
  <c r="AM231" i="8"/>
  <c r="AN231" i="8"/>
  <c r="AL230" i="8"/>
  <c r="AM230" i="8"/>
  <c r="AN230" i="8"/>
  <c r="AL229" i="8"/>
  <c r="AM229" i="8"/>
  <c r="AN229" i="8"/>
  <c r="AL228" i="8"/>
  <c r="AM228" i="8"/>
  <c r="AN228" i="8"/>
  <c r="AL227" i="8"/>
  <c r="AM227" i="8"/>
  <c r="AN227" i="8"/>
  <c r="AL226" i="8"/>
  <c r="AM226" i="8"/>
  <c r="AN226" i="8"/>
  <c r="AL225" i="8"/>
  <c r="AM225" i="8"/>
  <c r="AN225" i="8"/>
  <c r="AL224" i="8"/>
  <c r="AM224" i="8"/>
  <c r="AN224" i="8"/>
  <c r="AL223" i="8"/>
  <c r="AM223" i="8"/>
  <c r="AN223" i="8"/>
  <c r="AL222" i="8"/>
  <c r="AM222" i="8"/>
  <c r="AN222" i="8"/>
  <c r="AL221" i="8"/>
  <c r="AM221" i="8"/>
  <c r="AN221" i="8"/>
  <c r="AL220" i="8"/>
  <c r="AM220" i="8"/>
  <c r="AN220" i="8"/>
  <c r="AL219" i="8"/>
  <c r="AM219" i="8"/>
  <c r="AN219" i="8"/>
  <c r="AL218" i="8"/>
  <c r="AM218" i="8"/>
  <c r="AN218" i="8"/>
  <c r="AL217" i="8"/>
  <c r="AM217" i="8"/>
  <c r="AN217" i="8"/>
  <c r="AL216" i="8"/>
  <c r="AM216" i="8"/>
  <c r="AN216" i="8"/>
  <c r="AL215" i="8"/>
  <c r="AM215" i="8"/>
  <c r="AN215" i="8"/>
  <c r="AL214" i="8"/>
  <c r="AM214" i="8"/>
  <c r="AN214" i="8"/>
  <c r="AL213" i="8"/>
  <c r="AM213" i="8"/>
  <c r="AN213" i="8"/>
  <c r="AL212" i="8"/>
  <c r="AM212" i="8"/>
  <c r="AN212" i="8"/>
  <c r="AL211" i="8"/>
  <c r="AM211" i="8"/>
  <c r="AN211" i="8"/>
  <c r="AL210" i="8"/>
  <c r="AM210" i="8"/>
  <c r="AN210" i="8"/>
  <c r="AL209" i="8"/>
  <c r="AM209" i="8"/>
  <c r="AN209" i="8"/>
  <c r="AL208" i="8"/>
  <c r="AM208" i="8"/>
  <c r="AN208" i="8"/>
  <c r="AL207" i="8"/>
  <c r="AM207" i="8"/>
  <c r="AN207" i="8"/>
  <c r="AL206" i="8"/>
  <c r="AM206" i="8"/>
  <c r="AN206" i="8"/>
  <c r="AL205" i="8"/>
  <c r="AM205" i="8"/>
  <c r="AN205" i="8"/>
  <c r="AL204" i="8"/>
  <c r="AM204" i="8"/>
  <c r="AN204" i="8"/>
  <c r="AL203" i="8"/>
  <c r="AM203" i="8"/>
  <c r="AN203" i="8"/>
  <c r="AL202" i="8"/>
  <c r="AM202" i="8"/>
  <c r="AN202" i="8"/>
  <c r="AL201" i="8"/>
  <c r="AM201" i="8"/>
  <c r="AN201" i="8"/>
  <c r="AL200" i="8"/>
  <c r="AM200" i="8"/>
  <c r="AN200" i="8"/>
  <c r="AL199" i="8"/>
  <c r="AM199" i="8"/>
  <c r="AN199" i="8"/>
  <c r="AL198" i="8"/>
  <c r="AM198" i="8"/>
  <c r="AN198" i="8"/>
  <c r="AL197" i="8"/>
  <c r="AM197" i="8"/>
  <c r="AN197" i="8"/>
  <c r="AL196" i="8"/>
  <c r="AM196" i="8"/>
  <c r="AN196" i="8"/>
  <c r="AL195" i="8"/>
  <c r="AM195" i="8"/>
  <c r="AN195" i="8"/>
  <c r="AL194" i="8"/>
  <c r="AM194" i="8"/>
  <c r="AN194" i="8"/>
  <c r="AL193" i="8"/>
  <c r="AM193" i="8"/>
  <c r="AN193" i="8"/>
  <c r="AL192" i="8"/>
  <c r="AM192" i="8"/>
  <c r="AN192" i="8"/>
  <c r="AL191" i="8"/>
  <c r="AM191" i="8"/>
  <c r="AN191" i="8"/>
  <c r="AL190" i="8"/>
  <c r="AM190" i="8"/>
  <c r="AN190" i="8"/>
  <c r="AL189" i="8"/>
  <c r="AM189" i="8"/>
  <c r="AN189" i="8"/>
  <c r="AL188" i="8"/>
  <c r="AM188" i="8"/>
  <c r="AN188" i="8"/>
  <c r="AL187" i="8"/>
  <c r="AM187" i="8"/>
  <c r="AN187" i="8"/>
  <c r="AL186" i="8"/>
  <c r="AM186" i="8"/>
  <c r="AN186" i="8"/>
  <c r="AL185" i="8"/>
  <c r="AM185" i="8"/>
  <c r="AN185" i="8"/>
  <c r="AL184" i="8"/>
  <c r="AM184" i="8"/>
  <c r="AN184" i="8"/>
  <c r="AL183" i="8"/>
  <c r="AM183" i="8"/>
  <c r="AN183" i="8"/>
  <c r="AL182" i="8"/>
  <c r="AM182" i="8"/>
  <c r="AN182" i="8"/>
  <c r="AL181" i="8"/>
  <c r="AM181" i="8"/>
  <c r="AN181" i="8"/>
  <c r="AL180" i="8"/>
  <c r="AM180" i="8"/>
  <c r="AN180" i="8"/>
  <c r="AL179" i="8"/>
  <c r="AM179" i="8"/>
  <c r="AN179" i="8"/>
  <c r="AL178" i="8"/>
  <c r="AM178" i="8"/>
  <c r="AN178" i="8"/>
  <c r="AL177" i="8"/>
  <c r="AM177" i="8"/>
  <c r="AN177" i="8"/>
  <c r="AL176" i="8"/>
  <c r="AM176" i="8"/>
  <c r="AN176" i="8"/>
  <c r="AL175" i="8"/>
  <c r="AM175" i="8"/>
  <c r="AN175" i="8"/>
  <c r="AL174" i="8"/>
  <c r="AM174" i="8"/>
  <c r="AN174" i="8"/>
  <c r="AL173" i="8"/>
  <c r="AM173" i="8"/>
  <c r="AN173" i="8"/>
  <c r="AL172" i="8"/>
  <c r="AM172" i="8"/>
  <c r="AN172" i="8"/>
  <c r="AL171" i="8"/>
  <c r="AM171" i="8"/>
  <c r="AN171" i="8"/>
  <c r="AL170" i="8"/>
  <c r="AM170" i="8"/>
  <c r="AN170" i="8"/>
  <c r="AL169" i="8"/>
  <c r="AM169" i="8"/>
  <c r="AN169" i="8"/>
  <c r="AL168" i="8"/>
  <c r="AM168" i="8"/>
  <c r="AN168" i="8"/>
  <c r="AL167" i="8"/>
  <c r="AM167" i="8"/>
  <c r="AN167" i="8"/>
  <c r="AL166" i="8"/>
  <c r="AM166" i="8"/>
  <c r="AN166" i="8"/>
  <c r="AL165" i="8"/>
  <c r="AM165" i="8"/>
  <c r="AN165" i="8"/>
  <c r="AL164" i="8"/>
  <c r="AM164" i="8"/>
  <c r="AN164" i="8"/>
  <c r="AL163" i="8"/>
  <c r="AM163" i="8"/>
  <c r="AN163" i="8"/>
  <c r="AL162" i="8"/>
  <c r="AM162" i="8"/>
  <c r="AN162" i="8"/>
  <c r="AL161" i="8"/>
  <c r="AM161" i="8"/>
  <c r="AN161" i="8"/>
  <c r="AL160" i="8"/>
  <c r="AM160" i="8"/>
  <c r="AN160" i="8"/>
  <c r="AL159" i="8"/>
  <c r="AM159" i="8"/>
  <c r="AN159" i="8"/>
  <c r="AM158" i="8"/>
  <c r="AL158" i="8"/>
  <c r="L159" i="1"/>
  <c r="AL157" i="8"/>
  <c r="AM157" i="8"/>
  <c r="AN157" i="8"/>
  <c r="AL156" i="8"/>
  <c r="AM156" i="8"/>
  <c r="AN156" i="8"/>
  <c r="AL155" i="8"/>
  <c r="AM155" i="8"/>
  <c r="AN155" i="8"/>
  <c r="AL154" i="8"/>
  <c r="AM154" i="8"/>
  <c r="AN154" i="8"/>
  <c r="AL153" i="8"/>
  <c r="AM153" i="8"/>
  <c r="AN153" i="8"/>
  <c r="AL152" i="8"/>
  <c r="AM152" i="8"/>
  <c r="AN152" i="8"/>
  <c r="AL151" i="8"/>
  <c r="AM151" i="8"/>
  <c r="AN151" i="8"/>
  <c r="AL150" i="8"/>
  <c r="AM150" i="8"/>
  <c r="AN150" i="8"/>
  <c r="AL149" i="8"/>
  <c r="AM149" i="8"/>
  <c r="AN149" i="8"/>
  <c r="AL148" i="8"/>
  <c r="AM148" i="8"/>
  <c r="AN148" i="8"/>
  <c r="AL147" i="8"/>
  <c r="AM147" i="8"/>
  <c r="AN147" i="8"/>
  <c r="AL146" i="8"/>
  <c r="AM146" i="8"/>
  <c r="AN146" i="8"/>
  <c r="AL145" i="8"/>
  <c r="AM145" i="8"/>
  <c r="AN145" i="8"/>
  <c r="AL144" i="8"/>
  <c r="AM144" i="8"/>
  <c r="AN144" i="8"/>
  <c r="AL143" i="8"/>
  <c r="AM143" i="8"/>
  <c r="AN143" i="8"/>
  <c r="AL142" i="8"/>
  <c r="AM142" i="8"/>
  <c r="AN142" i="8"/>
  <c r="AL141" i="8"/>
  <c r="AM141" i="8"/>
  <c r="AN141" i="8"/>
  <c r="AL140" i="8"/>
  <c r="AM140" i="8"/>
  <c r="AN140" i="8"/>
  <c r="AL139" i="8"/>
  <c r="AM139" i="8"/>
  <c r="AN139" i="8"/>
  <c r="AL138" i="8"/>
  <c r="AM138" i="8"/>
  <c r="AN138" i="8"/>
  <c r="AL137" i="8"/>
  <c r="AM137" i="8"/>
  <c r="AN137" i="8"/>
  <c r="AL136" i="8"/>
  <c r="AM136" i="8"/>
  <c r="AN136" i="8"/>
  <c r="AL135" i="8"/>
  <c r="AM135" i="8"/>
  <c r="AN135" i="8"/>
  <c r="AL134" i="8"/>
  <c r="AM134" i="8"/>
  <c r="AN134" i="8"/>
  <c r="AL133" i="8"/>
  <c r="AM133" i="8"/>
  <c r="AN133" i="8"/>
  <c r="AL132" i="8"/>
  <c r="AM132" i="8"/>
  <c r="AN132" i="8"/>
  <c r="AL131" i="8"/>
  <c r="AM131" i="8"/>
  <c r="AN131" i="8"/>
  <c r="AL130" i="8"/>
  <c r="AM130" i="8"/>
  <c r="AN130" i="8"/>
  <c r="AL129" i="8"/>
  <c r="AM129" i="8"/>
  <c r="AN129" i="8"/>
  <c r="AL128" i="8"/>
  <c r="AM128" i="8"/>
  <c r="AN128" i="8"/>
  <c r="AL127" i="8"/>
  <c r="AM127" i="8"/>
  <c r="AN127" i="8"/>
  <c r="AL126" i="8"/>
  <c r="AM126" i="8"/>
  <c r="AN126" i="8"/>
  <c r="AL125" i="8"/>
  <c r="AM125" i="8"/>
  <c r="AN125" i="8"/>
  <c r="AL124" i="8"/>
  <c r="AM124" i="8"/>
  <c r="AN124" i="8"/>
  <c r="AL123" i="8"/>
  <c r="AM123" i="8"/>
  <c r="AN123" i="8"/>
  <c r="AL122" i="8"/>
  <c r="AM122" i="8"/>
  <c r="AN122" i="8"/>
  <c r="AL121" i="8"/>
  <c r="AM121" i="8"/>
  <c r="AN121" i="8"/>
  <c r="AL120" i="8"/>
  <c r="AM120" i="8"/>
  <c r="AN120" i="8"/>
  <c r="AL119" i="8"/>
  <c r="AM119" i="8"/>
  <c r="AN119" i="8"/>
  <c r="AL118" i="8"/>
  <c r="AM118" i="8"/>
  <c r="AN118" i="8"/>
  <c r="AL117" i="8"/>
  <c r="AM117" i="8"/>
  <c r="AN117" i="8"/>
  <c r="AL116" i="8"/>
  <c r="AM116" i="8"/>
  <c r="AN116" i="8"/>
  <c r="AL115" i="8"/>
  <c r="AM115" i="8"/>
  <c r="AN115" i="8"/>
  <c r="AL114" i="8"/>
  <c r="AM114" i="8"/>
  <c r="AN114" i="8"/>
  <c r="AL113" i="8"/>
  <c r="AM113" i="8"/>
  <c r="AN113" i="8"/>
  <c r="AL112" i="8"/>
  <c r="AM112" i="8"/>
  <c r="AN112" i="8"/>
  <c r="AL111" i="8"/>
  <c r="AM111" i="8"/>
  <c r="AN111" i="8"/>
  <c r="AL110" i="8"/>
  <c r="AM110" i="8"/>
  <c r="AN110" i="8"/>
  <c r="AL109" i="8"/>
  <c r="AM109" i="8"/>
  <c r="AN109" i="8"/>
  <c r="AL108" i="8"/>
  <c r="AM108" i="8"/>
  <c r="AN108" i="8"/>
  <c r="AL107" i="8"/>
  <c r="AM107" i="8"/>
  <c r="AN107" i="8"/>
  <c r="AL106" i="8"/>
  <c r="AM106" i="8"/>
  <c r="AN106" i="8"/>
  <c r="AL105" i="8"/>
  <c r="AM105" i="8"/>
  <c r="AN105" i="8"/>
  <c r="AL104" i="8"/>
  <c r="AM104" i="8"/>
  <c r="AN104" i="8"/>
  <c r="AL103" i="8"/>
  <c r="AM103" i="8"/>
  <c r="AN103" i="8"/>
  <c r="AL102" i="8"/>
  <c r="AM102" i="8"/>
  <c r="AN102" i="8"/>
  <c r="AL101" i="8"/>
  <c r="AM101" i="8"/>
  <c r="AN101" i="8"/>
  <c r="AL100" i="8"/>
  <c r="AM100" i="8"/>
  <c r="AN100" i="8"/>
  <c r="AL99" i="8"/>
  <c r="AM99" i="8"/>
  <c r="AN99" i="8"/>
  <c r="AL98" i="8"/>
  <c r="AM98" i="8"/>
  <c r="AN98" i="8"/>
  <c r="AL97" i="8"/>
  <c r="AM97" i="8"/>
  <c r="AN97" i="8"/>
  <c r="AL96" i="8"/>
  <c r="AM96" i="8"/>
  <c r="AN96" i="8"/>
  <c r="AL95" i="8"/>
  <c r="AM95" i="8"/>
  <c r="AN95" i="8"/>
  <c r="AL94" i="8"/>
  <c r="AM94" i="8"/>
  <c r="AN94" i="8"/>
  <c r="AL93" i="8"/>
  <c r="AM93" i="8"/>
  <c r="AN93" i="8"/>
  <c r="AL92" i="8"/>
  <c r="AM92" i="8"/>
  <c r="AN92" i="8"/>
  <c r="AL91" i="8"/>
  <c r="AM91" i="8"/>
  <c r="AN91" i="8"/>
  <c r="AL90" i="8"/>
  <c r="AM90" i="8"/>
  <c r="AN90" i="8"/>
  <c r="AL89" i="8"/>
  <c r="AM89" i="8"/>
  <c r="AN89" i="8"/>
  <c r="AL88" i="8"/>
  <c r="AM88" i="8"/>
  <c r="AN88" i="8"/>
  <c r="AL87" i="8"/>
  <c r="AM87" i="8"/>
  <c r="AN87" i="8"/>
  <c r="AL86" i="8"/>
  <c r="AM86" i="8"/>
  <c r="AN86" i="8"/>
  <c r="AL85" i="8"/>
  <c r="AM85" i="8"/>
  <c r="AN85" i="8"/>
  <c r="AL84" i="8"/>
  <c r="AM84" i="8"/>
  <c r="AN84" i="8"/>
  <c r="AL83" i="8"/>
  <c r="AM83" i="8"/>
  <c r="AN83" i="8"/>
  <c r="AL82" i="8"/>
  <c r="AM82" i="8"/>
  <c r="AN82" i="8"/>
  <c r="AL81" i="8"/>
  <c r="AM81" i="8"/>
  <c r="AN81" i="8"/>
  <c r="AL80" i="8"/>
  <c r="AM80" i="8"/>
  <c r="AN80" i="8"/>
  <c r="AL79" i="8"/>
  <c r="AM79" i="8"/>
  <c r="AN79" i="8"/>
  <c r="AL78" i="8"/>
  <c r="AM78" i="8"/>
  <c r="AN78" i="8"/>
  <c r="AL77" i="8"/>
  <c r="AM77" i="8"/>
  <c r="AN77" i="8"/>
  <c r="AL76" i="8"/>
  <c r="AM76" i="8"/>
  <c r="AN76" i="8"/>
  <c r="AL75" i="8"/>
  <c r="AM75" i="8"/>
  <c r="AN75" i="8"/>
  <c r="AL74" i="8"/>
  <c r="AM74" i="8"/>
  <c r="AN74" i="8"/>
  <c r="AL73" i="8"/>
  <c r="AM73" i="8"/>
  <c r="AN73" i="8"/>
  <c r="AL72" i="8"/>
  <c r="AM72" i="8"/>
  <c r="AN72" i="8"/>
  <c r="AL71" i="8"/>
  <c r="AM71" i="8"/>
  <c r="AN71" i="8"/>
  <c r="AL70" i="8"/>
  <c r="AM70" i="8"/>
  <c r="AN70" i="8"/>
  <c r="AL69" i="8"/>
  <c r="AM69" i="8"/>
  <c r="AN69" i="8"/>
  <c r="AL68" i="8"/>
  <c r="AM68" i="8"/>
  <c r="AN68" i="8"/>
  <c r="AL67" i="8"/>
  <c r="AM67" i="8"/>
  <c r="AN67" i="8"/>
  <c r="AL66" i="8"/>
  <c r="AM66" i="8"/>
  <c r="AN66" i="8"/>
  <c r="AL65" i="8"/>
  <c r="AM65" i="8"/>
  <c r="AN65" i="8"/>
  <c r="AL64" i="8"/>
  <c r="AM64" i="8"/>
  <c r="AN64" i="8"/>
  <c r="AL63" i="8"/>
  <c r="AM63" i="8"/>
  <c r="AN63" i="8"/>
  <c r="AL62" i="8"/>
  <c r="AM62" i="8"/>
  <c r="AN62" i="8"/>
  <c r="AL61" i="8"/>
  <c r="AM61" i="8"/>
  <c r="AN61" i="8"/>
  <c r="AL60" i="8"/>
  <c r="AM60" i="8"/>
  <c r="AN60" i="8"/>
  <c r="AL59" i="8"/>
  <c r="AM59" i="8"/>
  <c r="AN59" i="8"/>
  <c r="AL58" i="8"/>
  <c r="AM58" i="8"/>
  <c r="AN58" i="8"/>
  <c r="AL57" i="8"/>
  <c r="AM57" i="8"/>
  <c r="AN57" i="8"/>
  <c r="AL56" i="8"/>
  <c r="AM56" i="8"/>
  <c r="AN56" i="8"/>
  <c r="AL55" i="8"/>
  <c r="AM55" i="8"/>
  <c r="AN55" i="8"/>
  <c r="AL54" i="8"/>
  <c r="AM54" i="8"/>
  <c r="AN54" i="8"/>
  <c r="AL53" i="8"/>
  <c r="AM53" i="8"/>
  <c r="AN53" i="8"/>
  <c r="AL52" i="8"/>
  <c r="AM52" i="8"/>
  <c r="AN52" i="8"/>
  <c r="AL51" i="8"/>
  <c r="AM51" i="8"/>
  <c r="AN51" i="8"/>
  <c r="AL50" i="8"/>
  <c r="AM50" i="8"/>
  <c r="AN50" i="8"/>
  <c r="AL49" i="8"/>
  <c r="AM49" i="8"/>
  <c r="AN49" i="8"/>
  <c r="AL48" i="8"/>
  <c r="AM48" i="8"/>
  <c r="AN48" i="8"/>
  <c r="AL47" i="8"/>
  <c r="AM47" i="8"/>
  <c r="AN47" i="8"/>
  <c r="AL46" i="8"/>
  <c r="AM46" i="8"/>
  <c r="AN46" i="8"/>
  <c r="AL45" i="8"/>
  <c r="AM45" i="8"/>
  <c r="AN45" i="8"/>
  <c r="AL44" i="8"/>
  <c r="AM44" i="8"/>
  <c r="AN44" i="8"/>
  <c r="AL43" i="8"/>
  <c r="AM43" i="8"/>
  <c r="AN43" i="8"/>
  <c r="AL42" i="8"/>
  <c r="AM42" i="8"/>
  <c r="AN42" i="8"/>
  <c r="AL41" i="8"/>
  <c r="AM41" i="8"/>
  <c r="AN41" i="8"/>
  <c r="AL40" i="8"/>
  <c r="AM40" i="8"/>
  <c r="AN40" i="8"/>
  <c r="AL39" i="8"/>
  <c r="AM39" i="8"/>
  <c r="AN39" i="8"/>
  <c r="AL38" i="8"/>
  <c r="AM38" i="8"/>
  <c r="AN38" i="8"/>
  <c r="AL37" i="8"/>
  <c r="AM37" i="8"/>
  <c r="AN37" i="8"/>
  <c r="AL36" i="8"/>
  <c r="AM36" i="8"/>
  <c r="AN36" i="8"/>
  <c r="AL35" i="8"/>
  <c r="AM35" i="8"/>
  <c r="AN35" i="8"/>
  <c r="AL34" i="8"/>
  <c r="AM34" i="8"/>
  <c r="AN34" i="8"/>
  <c r="AL33" i="8"/>
  <c r="AM33" i="8"/>
  <c r="AN33" i="8"/>
  <c r="AL32" i="8"/>
  <c r="AM32" i="8"/>
  <c r="AN32" i="8"/>
  <c r="AL31" i="8"/>
  <c r="AM31" i="8"/>
  <c r="AN31" i="8"/>
  <c r="AL30" i="8"/>
  <c r="AM30" i="8"/>
  <c r="AN30" i="8"/>
  <c r="AL29" i="8"/>
  <c r="AM29" i="8"/>
  <c r="AN29" i="8"/>
  <c r="AL28" i="8"/>
  <c r="AM28" i="8"/>
  <c r="AN28" i="8"/>
  <c r="AL27" i="8"/>
  <c r="AM27" i="8"/>
  <c r="AN27" i="8"/>
  <c r="AL26" i="8"/>
  <c r="AM26" i="8"/>
  <c r="AN26" i="8"/>
  <c r="AL25" i="8"/>
  <c r="AM25" i="8"/>
  <c r="AN25" i="8"/>
  <c r="AL24" i="8"/>
  <c r="AM24" i="8"/>
  <c r="AN24" i="8"/>
  <c r="AL23" i="8"/>
  <c r="AM23" i="8"/>
  <c r="AN23" i="8"/>
  <c r="AL22" i="8"/>
  <c r="AM22" i="8"/>
  <c r="AN22" i="8"/>
  <c r="AL21" i="8"/>
  <c r="AM21" i="8"/>
  <c r="AN21" i="8"/>
  <c r="AL20" i="8"/>
  <c r="AM20" i="8"/>
  <c r="AN20" i="8"/>
  <c r="AL19" i="8"/>
  <c r="AM19" i="8"/>
  <c r="AN19" i="8"/>
  <c r="AL18" i="8"/>
  <c r="AM18" i="8"/>
  <c r="AN18" i="8"/>
  <c r="AL17" i="8"/>
  <c r="AM17" i="8"/>
  <c r="AN17" i="8"/>
  <c r="AL16" i="8"/>
  <c r="AM16" i="8"/>
  <c r="AN16" i="8"/>
  <c r="AL15" i="8"/>
  <c r="AM15" i="8"/>
  <c r="AN15" i="8"/>
  <c r="AL14" i="8"/>
  <c r="AM14" i="8"/>
  <c r="AN14" i="8"/>
  <c r="AL13" i="8"/>
  <c r="AM13" i="8"/>
  <c r="AN13" i="8"/>
  <c r="AL12" i="8"/>
  <c r="AM12" i="8"/>
  <c r="AN12" i="8"/>
  <c r="AL11" i="8"/>
  <c r="AM11" i="8"/>
  <c r="AN11" i="8"/>
  <c r="AL10" i="8"/>
  <c r="AM10" i="8"/>
  <c r="AN10" i="8"/>
  <c r="AL9" i="8"/>
  <c r="AM9" i="8"/>
  <c r="AN9" i="8"/>
  <c r="AL8" i="8"/>
  <c r="AM8" i="8"/>
  <c r="AN8" i="8"/>
  <c r="AL7" i="8"/>
  <c r="AM7" i="8"/>
  <c r="AN7" i="8"/>
  <c r="AL6" i="8"/>
  <c r="AM6" i="8"/>
  <c r="AN6" i="8"/>
  <c r="AL5" i="8"/>
  <c r="AM5" i="8"/>
  <c r="AN5" i="8"/>
  <c r="AL4" i="8"/>
  <c r="AM4" i="8"/>
  <c r="AN4" i="8"/>
  <c r="AL3" i="8"/>
  <c r="AM3" i="8"/>
  <c r="AN3" i="8"/>
  <c r="AL2" i="8"/>
  <c r="AM2" i="8"/>
  <c r="AN2" i="8"/>
  <c r="Y469" i="7"/>
  <c r="Y470" i="7"/>
  <c r="AC470" i="7"/>
  <c r="Y471" i="7"/>
  <c r="AC471" i="7"/>
  <c r="Y472" i="7"/>
  <c r="AC472" i="7"/>
  <c r="Y473" i="7"/>
  <c r="Y474" i="7"/>
  <c r="AC474" i="7"/>
  <c r="Y475" i="7"/>
  <c r="AC475" i="7"/>
  <c r="Y476" i="7"/>
  <c r="AC476" i="7"/>
  <c r="Y468" i="7"/>
  <c r="Y467" i="7"/>
  <c r="AC467" i="7"/>
  <c r="Y466" i="7"/>
  <c r="AC466" i="7"/>
  <c r="Y465" i="7"/>
  <c r="AC465" i="7"/>
  <c r="Y464" i="7"/>
  <c r="Y463" i="7"/>
  <c r="AC463" i="7"/>
  <c r="Y462" i="7"/>
  <c r="AC462" i="7"/>
  <c r="Y461" i="7"/>
  <c r="AC461" i="7"/>
  <c r="Y460" i="7"/>
  <c r="Y459" i="7"/>
  <c r="AC459" i="7"/>
  <c r="Y458" i="7"/>
  <c r="AC458" i="7"/>
  <c r="Y457" i="7"/>
  <c r="AC457" i="7"/>
  <c r="Y456" i="7"/>
  <c r="Y455" i="7"/>
  <c r="AC455" i="7"/>
  <c r="Y454" i="7"/>
  <c r="AC454" i="7"/>
  <c r="Y453" i="7"/>
  <c r="AC453" i="7"/>
  <c r="Y452" i="7"/>
  <c r="AC452" i="7"/>
  <c r="P451" i="1"/>
  <c r="Y451" i="7"/>
  <c r="AC451" i="7"/>
  <c r="Y450" i="7"/>
  <c r="AC450" i="7"/>
  <c r="Y449" i="7"/>
  <c r="AC449" i="7"/>
  <c r="Y448" i="7"/>
  <c r="Y447" i="7"/>
  <c r="AC447" i="7"/>
  <c r="Y446" i="7"/>
  <c r="AC446" i="7"/>
  <c r="Y445" i="7"/>
  <c r="AC445" i="7"/>
  <c r="Y444" i="7"/>
  <c r="Y443" i="7"/>
  <c r="AC443" i="7"/>
  <c r="Y442" i="7"/>
  <c r="AC442" i="7"/>
  <c r="Y441" i="7"/>
  <c r="AC441" i="7"/>
  <c r="Y440" i="7"/>
  <c r="Y439" i="7"/>
  <c r="AC439" i="7"/>
  <c r="Y438" i="7"/>
  <c r="AC438" i="7"/>
  <c r="Y437" i="7"/>
  <c r="AC437" i="7"/>
  <c r="Y436" i="7"/>
  <c r="Y435" i="7"/>
  <c r="AC435" i="7"/>
  <c r="Y434" i="7"/>
  <c r="AC434" i="7"/>
  <c r="Y433" i="7"/>
  <c r="AC433" i="7"/>
  <c r="Y432" i="7"/>
  <c r="Y431" i="7"/>
  <c r="AC431" i="7"/>
  <c r="Y430" i="7"/>
  <c r="Y429" i="7"/>
  <c r="AC429" i="7"/>
  <c r="Y428" i="7"/>
  <c r="Y427" i="7"/>
  <c r="AC427" i="7"/>
  <c r="Y426" i="7"/>
  <c r="AC426" i="7"/>
  <c r="Y425" i="7"/>
  <c r="AC425" i="7"/>
  <c r="Y424" i="7"/>
  <c r="Y423" i="7"/>
  <c r="AC423" i="7"/>
  <c r="Y422" i="7"/>
  <c r="AC422" i="7"/>
  <c r="Y421" i="7"/>
  <c r="AC421" i="7"/>
  <c r="Y420" i="7"/>
  <c r="Y419" i="7"/>
  <c r="Y418" i="7"/>
  <c r="AC418" i="7"/>
  <c r="Y417" i="7"/>
  <c r="AC417" i="7"/>
  <c r="Y416" i="7"/>
  <c r="Y415" i="7"/>
  <c r="AC415" i="7"/>
  <c r="Y414" i="7"/>
  <c r="AC414" i="7"/>
  <c r="Y413" i="7"/>
  <c r="AC413" i="7"/>
  <c r="Y412" i="7"/>
  <c r="Y411" i="7"/>
  <c r="AC411" i="7"/>
  <c r="Y410" i="7"/>
  <c r="AC410" i="7"/>
  <c r="Y409" i="7"/>
  <c r="AC409" i="7"/>
  <c r="Y408" i="7"/>
  <c r="Y407" i="7"/>
  <c r="AC407" i="7"/>
  <c r="Y406" i="7"/>
  <c r="AC406" i="7"/>
  <c r="Y405" i="7"/>
  <c r="Y404" i="7"/>
  <c r="Y403" i="7"/>
  <c r="AC403" i="7"/>
  <c r="Y402" i="7"/>
  <c r="AC402" i="7"/>
  <c r="Y401" i="7"/>
  <c r="AC401" i="7"/>
  <c r="Y400" i="7"/>
  <c r="AC400" i="7"/>
  <c r="P399" i="1"/>
  <c r="Y399" i="7"/>
  <c r="AC399" i="7"/>
  <c r="Y398" i="7"/>
  <c r="AC398" i="7"/>
  <c r="Y397" i="7"/>
  <c r="AC397" i="7"/>
  <c r="Y396" i="7"/>
  <c r="Y395" i="7"/>
  <c r="AC395" i="7"/>
  <c r="Y394" i="7"/>
  <c r="AC394" i="7"/>
  <c r="Y393" i="7"/>
  <c r="AC393" i="7"/>
  <c r="Y392" i="7"/>
  <c r="Y391" i="7"/>
  <c r="AC391" i="7"/>
  <c r="Y390" i="7"/>
  <c r="AC390" i="7"/>
  <c r="Y389" i="7"/>
  <c r="AC389" i="7"/>
  <c r="P388" i="1"/>
  <c r="Y388" i="7"/>
  <c r="Y387" i="7"/>
  <c r="AC387" i="7"/>
  <c r="Y386" i="7"/>
  <c r="AC386" i="7"/>
  <c r="Y385" i="7"/>
  <c r="Y384" i="7"/>
  <c r="AC384" i="7"/>
  <c r="AD384" i="7"/>
  <c r="Y383" i="7"/>
  <c r="AC383" i="7"/>
  <c r="Y382" i="7"/>
  <c r="Y381" i="7"/>
  <c r="AC381" i="7"/>
  <c r="Y380" i="7"/>
  <c r="Y379" i="7"/>
  <c r="AC379" i="7"/>
  <c r="AD379" i="7"/>
  <c r="Y378" i="7"/>
  <c r="Y377" i="7"/>
  <c r="AC377" i="7"/>
  <c r="Y376" i="7"/>
  <c r="AC376" i="7"/>
  <c r="Y375" i="7"/>
  <c r="AC375" i="7"/>
  <c r="Y374" i="7"/>
  <c r="Y373" i="7"/>
  <c r="AC373" i="7"/>
  <c r="Y372" i="7"/>
  <c r="AC372" i="7"/>
  <c r="Y371" i="7"/>
  <c r="AC371" i="7"/>
  <c r="Y370" i="7"/>
  <c r="Y369" i="7"/>
  <c r="AC369" i="7"/>
  <c r="Y368" i="7"/>
  <c r="AC368" i="7"/>
  <c r="Y367" i="7"/>
  <c r="AC367" i="7"/>
  <c r="Y366" i="7"/>
  <c r="Y365" i="7"/>
  <c r="AC365" i="7"/>
  <c r="Y364" i="7"/>
  <c r="AC364" i="7"/>
  <c r="Y363" i="7"/>
  <c r="AC363" i="7"/>
  <c r="Y362" i="7"/>
  <c r="Y361" i="7"/>
  <c r="AC361" i="7"/>
  <c r="Y360" i="7"/>
  <c r="AC360" i="7"/>
  <c r="Y359" i="7"/>
  <c r="AC359" i="7"/>
  <c r="Y358" i="7"/>
  <c r="Y357" i="7"/>
  <c r="AC357" i="7"/>
  <c r="Y356" i="7"/>
  <c r="AC356" i="7"/>
  <c r="Y355" i="7"/>
  <c r="AC355" i="7"/>
  <c r="Y354" i="7"/>
  <c r="Y353" i="7"/>
  <c r="AC353" i="7"/>
  <c r="Y352" i="7"/>
  <c r="AC352" i="7"/>
  <c r="Y351" i="7"/>
  <c r="AC351" i="7"/>
  <c r="Y350" i="7"/>
  <c r="Y349" i="7"/>
  <c r="AC349" i="7"/>
  <c r="Y348" i="7"/>
  <c r="AC348" i="7"/>
  <c r="Y347" i="7"/>
  <c r="AC347" i="7"/>
  <c r="Y346" i="7"/>
  <c r="Y345" i="7"/>
  <c r="AC345" i="7"/>
  <c r="Y344" i="7"/>
  <c r="Y343" i="7"/>
  <c r="Y342" i="7"/>
  <c r="Y341" i="7"/>
  <c r="AC341" i="7"/>
  <c r="Y340" i="7"/>
  <c r="Y339" i="7"/>
  <c r="Y338" i="7"/>
  <c r="Y337" i="7"/>
  <c r="Y336" i="7"/>
  <c r="AC336" i="7"/>
  <c r="Y335" i="7"/>
  <c r="Y334" i="7"/>
  <c r="Y333" i="7"/>
  <c r="Y332" i="7"/>
  <c r="Y331" i="7"/>
  <c r="AC331" i="7"/>
  <c r="Y330" i="7"/>
  <c r="AC330" i="7"/>
  <c r="Y329" i="7"/>
  <c r="Y328" i="7"/>
  <c r="Y327" i="7"/>
  <c r="Y326" i="7"/>
  <c r="Y325" i="7"/>
  <c r="AC325" i="7"/>
  <c r="Y324" i="7"/>
  <c r="Y323" i="7"/>
  <c r="Y322" i="7"/>
  <c r="Y321" i="7"/>
  <c r="Y320" i="7"/>
  <c r="AC320" i="7"/>
  <c r="Y319" i="7"/>
  <c r="Y318" i="7"/>
  <c r="Y317" i="7"/>
  <c r="Y316" i="7"/>
  <c r="Y315" i="7"/>
  <c r="AC315" i="7"/>
  <c r="Y314" i="7"/>
  <c r="AC314" i="7"/>
  <c r="Y313" i="7"/>
  <c r="Y312" i="7"/>
  <c r="Y311" i="7"/>
  <c r="Y310" i="7"/>
  <c r="Y309" i="7"/>
  <c r="AC309" i="7"/>
  <c r="Y308" i="7"/>
  <c r="Y307" i="7"/>
  <c r="Y306" i="7"/>
  <c r="Y305" i="7"/>
  <c r="Y304" i="7"/>
  <c r="AC304" i="7"/>
  <c r="Y303" i="7"/>
  <c r="Y302" i="7"/>
  <c r="Y301" i="7"/>
  <c r="Y300" i="7"/>
  <c r="Y299" i="7"/>
  <c r="AC299" i="7"/>
  <c r="Y298" i="7"/>
  <c r="AC298" i="7"/>
  <c r="Y297" i="7"/>
  <c r="Y296" i="7"/>
  <c r="Y295" i="7"/>
  <c r="Y294" i="7"/>
  <c r="Y293" i="7"/>
  <c r="Y292" i="7"/>
  <c r="Y291" i="7"/>
  <c r="Y290" i="7"/>
  <c r="Y289" i="7"/>
  <c r="Y288" i="7"/>
  <c r="AC288" i="7"/>
  <c r="Y287" i="7"/>
  <c r="Y286" i="7"/>
  <c r="Y285" i="7"/>
  <c r="Y284" i="7"/>
  <c r="Y283" i="7"/>
  <c r="AC283" i="7"/>
  <c r="Y282" i="7"/>
  <c r="AC282" i="7"/>
  <c r="Y281" i="7"/>
  <c r="Y280" i="7"/>
  <c r="Y279" i="7"/>
  <c r="AC279" i="7"/>
  <c r="P280" i="1"/>
  <c r="Y278" i="7"/>
  <c r="Y277" i="7"/>
  <c r="AC277" i="7"/>
  <c r="Y276" i="7"/>
  <c r="Y275" i="7"/>
  <c r="Y274" i="7"/>
  <c r="Y273" i="7"/>
  <c r="Y272" i="7"/>
  <c r="AC272" i="7"/>
  <c r="Y271" i="7"/>
  <c r="Y270" i="7"/>
  <c r="Y269" i="7"/>
  <c r="Y268" i="7"/>
  <c r="Y267" i="7"/>
  <c r="AC267" i="7"/>
  <c r="Y266" i="7"/>
  <c r="AC266" i="7"/>
  <c r="Y265" i="7"/>
  <c r="Y264" i="7"/>
  <c r="Y263" i="7"/>
  <c r="Y262" i="7"/>
  <c r="Y261" i="7"/>
  <c r="AC261" i="7"/>
  <c r="Y260" i="7"/>
  <c r="Y259" i="7"/>
  <c r="Y258" i="7"/>
  <c r="Y257" i="7"/>
  <c r="Y256" i="7"/>
  <c r="AC256" i="7"/>
  <c r="Y255" i="7"/>
  <c r="Y254" i="7"/>
  <c r="Y253" i="7"/>
  <c r="Y252" i="7"/>
  <c r="Y251" i="7"/>
  <c r="Y250" i="7"/>
  <c r="AC250" i="7"/>
  <c r="Y249" i="7"/>
  <c r="Y248" i="7"/>
  <c r="Y247" i="7"/>
  <c r="Y246" i="7"/>
  <c r="Y245" i="7"/>
  <c r="AC245" i="7"/>
  <c r="Y244" i="7"/>
  <c r="Y243" i="7"/>
  <c r="Y242" i="7"/>
  <c r="Y241" i="7"/>
  <c r="Y240" i="7"/>
  <c r="AC240" i="7"/>
  <c r="Y239" i="7"/>
  <c r="Y238" i="7"/>
  <c r="Y237" i="7"/>
  <c r="Y236" i="7"/>
  <c r="Y235" i="7"/>
  <c r="AC235" i="7"/>
  <c r="Y234" i="7"/>
  <c r="AC234" i="7"/>
  <c r="Y233" i="7"/>
  <c r="Y232" i="7"/>
  <c r="Y231" i="7"/>
  <c r="Y230" i="7"/>
  <c r="Y229" i="7"/>
  <c r="AC229" i="7"/>
  <c r="Y228" i="7"/>
  <c r="Y227" i="7"/>
  <c r="Y226" i="7"/>
  <c r="Y225" i="7"/>
  <c r="Y224" i="7"/>
  <c r="AC224" i="7"/>
  <c r="Y223" i="7"/>
  <c r="Y222" i="7"/>
  <c r="Y221" i="7"/>
  <c r="Y220" i="7"/>
  <c r="Y219" i="7"/>
  <c r="AC219" i="7"/>
  <c r="Y218" i="7"/>
  <c r="AC218" i="7"/>
  <c r="Y217" i="7"/>
  <c r="Y216" i="7"/>
  <c r="Y215" i="7"/>
  <c r="Y214" i="7"/>
  <c r="Y213" i="7"/>
  <c r="AC213" i="7"/>
  <c r="Y212" i="7"/>
  <c r="AC212" i="7"/>
  <c r="P213" i="1"/>
  <c r="Y211" i="7"/>
  <c r="Y210" i="7"/>
  <c r="Y209" i="7"/>
  <c r="Y208" i="7"/>
  <c r="AC208" i="7"/>
  <c r="Y207" i="7"/>
  <c r="Y206" i="7"/>
  <c r="Y205" i="7"/>
  <c r="Y204" i="7"/>
  <c r="Y203" i="7"/>
  <c r="AC203" i="7"/>
  <c r="Y202" i="7"/>
  <c r="AC202" i="7"/>
  <c r="Y201" i="7"/>
  <c r="Y200" i="7"/>
  <c r="Y199" i="7"/>
  <c r="Y198" i="7"/>
  <c r="Y197" i="7"/>
  <c r="AC197" i="7"/>
  <c r="Y196" i="7"/>
  <c r="Y195" i="7"/>
  <c r="Y194" i="7"/>
  <c r="Y193" i="7"/>
  <c r="Y192" i="7"/>
  <c r="AC192" i="7"/>
  <c r="Y191" i="7"/>
  <c r="Y190" i="7"/>
  <c r="Y189" i="7"/>
  <c r="Y188" i="7"/>
  <c r="Y187" i="7"/>
  <c r="AC187" i="7"/>
  <c r="Y186" i="7"/>
  <c r="AC186" i="7"/>
  <c r="Y185" i="7"/>
  <c r="Y184" i="7"/>
  <c r="Y183" i="7"/>
  <c r="Y182" i="7"/>
  <c r="Y181" i="7"/>
  <c r="AC181" i="7"/>
  <c r="Y180" i="7"/>
  <c r="AC180" i="7"/>
  <c r="P181" i="1"/>
  <c r="Y179" i="7"/>
  <c r="Y178" i="7"/>
  <c r="AC178" i="7"/>
  <c r="P179" i="1"/>
  <c r="Y177" i="7"/>
  <c r="Y176" i="7"/>
  <c r="AC176" i="7"/>
  <c r="Y175" i="7"/>
  <c r="AC175" i="7"/>
  <c r="P176" i="1"/>
  <c r="Y174" i="7"/>
  <c r="Y173" i="7"/>
  <c r="AC173" i="7"/>
  <c r="P174" i="1"/>
  <c r="Y172" i="7"/>
  <c r="Y171" i="7"/>
  <c r="AC171" i="7"/>
  <c r="Y170" i="7"/>
  <c r="AC170" i="7"/>
  <c r="Y169" i="7"/>
  <c r="Y168" i="7"/>
  <c r="Y167" i="7"/>
  <c r="Y166" i="7"/>
  <c r="Y165" i="7"/>
  <c r="AC165" i="7"/>
  <c r="Y164" i="7"/>
  <c r="Y163" i="7"/>
  <c r="Y162" i="7"/>
  <c r="Y161" i="7"/>
  <c r="Y160" i="7"/>
  <c r="AC160" i="7"/>
  <c r="Y159" i="7"/>
  <c r="Y158" i="7"/>
  <c r="Y157" i="7"/>
  <c r="Y156" i="7"/>
  <c r="Y155" i="7"/>
  <c r="AC155" i="7"/>
  <c r="Y154" i="7"/>
  <c r="AC154" i="7"/>
  <c r="Y153" i="7"/>
  <c r="Y152" i="7"/>
  <c r="Y151" i="7"/>
  <c r="Y150" i="7"/>
  <c r="Y149" i="7"/>
  <c r="AC149" i="7"/>
  <c r="Y148" i="7"/>
  <c r="Y147" i="7"/>
  <c r="Y146" i="7"/>
  <c r="Y145" i="7"/>
  <c r="Y144" i="7"/>
  <c r="AC144" i="7"/>
  <c r="Y143" i="7"/>
  <c r="Y142" i="7"/>
  <c r="Y141" i="7"/>
  <c r="Y140" i="7"/>
  <c r="Y139" i="7"/>
  <c r="AC139" i="7"/>
  <c r="Y138" i="7"/>
  <c r="AC138" i="7"/>
  <c r="Y137" i="7"/>
  <c r="Y136" i="7"/>
  <c r="Y135" i="7"/>
  <c r="Y134" i="7"/>
  <c r="Y133" i="7"/>
  <c r="AC133" i="7"/>
  <c r="Y132" i="7"/>
  <c r="Y131" i="7"/>
  <c r="Y130" i="7"/>
  <c r="Y129" i="7"/>
  <c r="Y128" i="7"/>
  <c r="AC128" i="7"/>
  <c r="Y127" i="7"/>
  <c r="Y126" i="7"/>
  <c r="Y125" i="7"/>
  <c r="Y124" i="7"/>
  <c r="Y123" i="7"/>
  <c r="AC123" i="7"/>
  <c r="Y122" i="7"/>
  <c r="AC122" i="7"/>
  <c r="Y121" i="7"/>
  <c r="Y120" i="7"/>
  <c r="Y119" i="7"/>
  <c r="Y118" i="7"/>
  <c r="Y117" i="7"/>
  <c r="AC117" i="7"/>
  <c r="Y116" i="7"/>
  <c r="Y115" i="7"/>
  <c r="Y114" i="7"/>
  <c r="Y113" i="7"/>
  <c r="Y112" i="7"/>
  <c r="AC112" i="7"/>
  <c r="Y111" i="7"/>
  <c r="Y110" i="7"/>
  <c r="Y109" i="7"/>
  <c r="Y108" i="7"/>
  <c r="Y107" i="7"/>
  <c r="AC107" i="7"/>
  <c r="Y106" i="7"/>
  <c r="AC106" i="7"/>
  <c r="Y105" i="7"/>
  <c r="Y104" i="7"/>
  <c r="Y103" i="7"/>
  <c r="Y102" i="7"/>
  <c r="Y101" i="7"/>
  <c r="AC101" i="7"/>
  <c r="Y100" i="7"/>
  <c r="Y99" i="7"/>
  <c r="Y98" i="7"/>
  <c r="Y97" i="7"/>
  <c r="Y96" i="7"/>
  <c r="AC96" i="7"/>
  <c r="Y95" i="7"/>
  <c r="Y94" i="7"/>
  <c r="Y93" i="7"/>
  <c r="Y92" i="7"/>
  <c r="Y91" i="7"/>
  <c r="AC91" i="7"/>
  <c r="Y90" i="7"/>
  <c r="AC90" i="7"/>
  <c r="Y89" i="7"/>
  <c r="Y88" i="7"/>
  <c r="Y87" i="7"/>
  <c r="Y86" i="7"/>
  <c r="Y85" i="7"/>
  <c r="AC85" i="7"/>
  <c r="Y84" i="7"/>
  <c r="Y83" i="7"/>
  <c r="Y82" i="7"/>
  <c r="Y81" i="7"/>
  <c r="Y80" i="7"/>
  <c r="AC80" i="7"/>
  <c r="P81" i="1"/>
  <c r="Y79" i="7"/>
  <c r="Y78" i="7"/>
  <c r="Y77" i="7"/>
  <c r="Y76" i="7"/>
  <c r="Y75" i="7"/>
  <c r="AC75" i="7"/>
  <c r="Y74" i="7"/>
  <c r="AC74" i="7"/>
  <c r="Y73" i="7"/>
  <c r="Y72" i="7"/>
  <c r="Y71" i="7"/>
  <c r="Y70" i="7"/>
  <c r="Y69" i="7"/>
  <c r="AC69" i="7"/>
  <c r="Y68" i="7"/>
  <c r="Y67" i="7"/>
  <c r="Y66" i="7"/>
  <c r="Y65" i="7"/>
  <c r="Y64" i="7"/>
  <c r="AC64" i="7"/>
  <c r="Y63" i="7"/>
  <c r="Y62" i="7"/>
  <c r="AC62" i="7"/>
  <c r="P63" i="1"/>
  <c r="Y61" i="7"/>
  <c r="Y60" i="7"/>
  <c r="Y59" i="7"/>
  <c r="AC59" i="7"/>
  <c r="Y58" i="7"/>
  <c r="AC58" i="7"/>
  <c r="Y57" i="7"/>
  <c r="Y56" i="7"/>
  <c r="Y55" i="7"/>
  <c r="Y54" i="7"/>
  <c r="Y53" i="7"/>
  <c r="Y52" i="7"/>
  <c r="Y51" i="7"/>
  <c r="Y50" i="7"/>
  <c r="Y49" i="7"/>
  <c r="AC49" i="7"/>
  <c r="Y48" i="7"/>
  <c r="Y47" i="7"/>
  <c r="Y46" i="7"/>
  <c r="Y45" i="7"/>
  <c r="Y44" i="7"/>
  <c r="AC44" i="7"/>
  <c r="Y43" i="7"/>
  <c r="Y42" i="7"/>
  <c r="Y41" i="7"/>
  <c r="Y40" i="7"/>
  <c r="Y39" i="7"/>
  <c r="AC39" i="7"/>
  <c r="Y38" i="7"/>
  <c r="AC38" i="7"/>
  <c r="Y37" i="7"/>
  <c r="Y36" i="7"/>
  <c r="Y35" i="7"/>
  <c r="Y34" i="7"/>
  <c r="AC34" i="7"/>
  <c r="AD34" i="7"/>
  <c r="Y33" i="7"/>
  <c r="AC33" i="7"/>
  <c r="AD33" i="7"/>
  <c r="Y32" i="7"/>
  <c r="AC32" i="7"/>
  <c r="AD32" i="7"/>
  <c r="Y31" i="7"/>
  <c r="AC31" i="7"/>
  <c r="AD31" i="7"/>
  <c r="Y30" i="7"/>
  <c r="AC30" i="7"/>
  <c r="AD30" i="7"/>
  <c r="Y29" i="7"/>
  <c r="AC29" i="7"/>
  <c r="AD29" i="7"/>
  <c r="Y28" i="7"/>
  <c r="AC28" i="7"/>
  <c r="AD28" i="7"/>
  <c r="Y27" i="7"/>
  <c r="AC27" i="7"/>
  <c r="AD27" i="7"/>
  <c r="Y26" i="7"/>
  <c r="Y25" i="7"/>
  <c r="AC25" i="7"/>
  <c r="AD25" i="7"/>
  <c r="Y24" i="7"/>
  <c r="AC24" i="7"/>
  <c r="AD24" i="7"/>
  <c r="Y23" i="7"/>
  <c r="AC23" i="7"/>
  <c r="AD23" i="7"/>
  <c r="Y22" i="7"/>
  <c r="AC22" i="7"/>
  <c r="AD22" i="7"/>
  <c r="Y21" i="7"/>
  <c r="AC21" i="7"/>
  <c r="AD21" i="7"/>
  <c r="Y20" i="7"/>
  <c r="AC20" i="7"/>
  <c r="AD20" i="7"/>
  <c r="Y19" i="7"/>
  <c r="AC19" i="7"/>
  <c r="AD19" i="7"/>
  <c r="Y18" i="7"/>
  <c r="Y17" i="7"/>
  <c r="AC17" i="7"/>
  <c r="Y16" i="7"/>
  <c r="Y15" i="7"/>
  <c r="Y14" i="7"/>
  <c r="Y13" i="7"/>
  <c r="Y12" i="7"/>
  <c r="AC12" i="7"/>
  <c r="Y11" i="7"/>
  <c r="Y10" i="7"/>
  <c r="Y9" i="7"/>
  <c r="Y8" i="7"/>
  <c r="Y7" i="7"/>
  <c r="AC7" i="7"/>
  <c r="Y6" i="7"/>
  <c r="AC6" i="7"/>
  <c r="Y5" i="7"/>
  <c r="Y4" i="7"/>
  <c r="Y3" i="7"/>
  <c r="Y2" i="7"/>
  <c r="AE6" i="1"/>
  <c r="AE9" i="1"/>
  <c r="AE10" i="1"/>
  <c r="AE11" i="1"/>
  <c r="AE13" i="1"/>
  <c r="AE17" i="1"/>
  <c r="AE18" i="1"/>
  <c r="AE19" i="1"/>
  <c r="AE20" i="1"/>
  <c r="AE21" i="1"/>
  <c r="AE22" i="1"/>
  <c r="AE23" i="1"/>
  <c r="AE24" i="1"/>
  <c r="AE25" i="1"/>
  <c r="AE26" i="1"/>
  <c r="AE27" i="1"/>
  <c r="AE28" i="1"/>
  <c r="AE29" i="1"/>
  <c r="AE30" i="1"/>
  <c r="AE31" i="1"/>
  <c r="AE32" i="1"/>
  <c r="AE33" i="1"/>
  <c r="AE34" i="1"/>
  <c r="AE35" i="1"/>
  <c r="AE55" i="1"/>
  <c r="AE56" i="1"/>
  <c r="AE57" i="1"/>
  <c r="AE58" i="1"/>
  <c r="AE61" i="1"/>
  <c r="AE62" i="1"/>
  <c r="AE69" i="1"/>
  <c r="AE76" i="1"/>
  <c r="AE78" i="1"/>
  <c r="AE80" i="1"/>
  <c r="AE82" i="1"/>
  <c r="AE83" i="1"/>
  <c r="AE84" i="1"/>
  <c r="AE90" i="1"/>
  <c r="AE96" i="1"/>
  <c r="AE97" i="1"/>
  <c r="AE99" i="1"/>
  <c r="AE101" i="1"/>
  <c r="AE103" i="1"/>
  <c r="AE104" i="1"/>
  <c r="AE105" i="1"/>
  <c r="AE109" i="1"/>
  <c r="AE110" i="1"/>
  <c r="AE111" i="1"/>
  <c r="AE112" i="1"/>
  <c r="AE113" i="1"/>
  <c r="AE114" i="1"/>
  <c r="AE115" i="1"/>
  <c r="AE116" i="1"/>
  <c r="AE117" i="1"/>
  <c r="AE118" i="1"/>
  <c r="AE119" i="1"/>
  <c r="AE122" i="1"/>
  <c r="AE129" i="1"/>
  <c r="AE130" i="1"/>
  <c r="AE131" i="1"/>
  <c r="AE133" i="1"/>
  <c r="AE134" i="1"/>
  <c r="AE144" i="1"/>
  <c r="AE147" i="1"/>
  <c r="AE158" i="1"/>
  <c r="AE161" i="1"/>
  <c r="AE162" i="1"/>
  <c r="AE163" i="1"/>
  <c r="AE164" i="1"/>
  <c r="AE165" i="1"/>
  <c r="AE166" i="1"/>
  <c r="AE167" i="1"/>
  <c r="AE168" i="1"/>
  <c r="AE170" i="1"/>
  <c r="AE188" i="1"/>
  <c r="AE189" i="1"/>
  <c r="AE200" i="1"/>
  <c r="AE205" i="1"/>
  <c r="AE208" i="1"/>
  <c r="AE211" i="1"/>
  <c r="AE214" i="1"/>
  <c r="AE215" i="1"/>
  <c r="AE216" i="1"/>
  <c r="AE219" i="1"/>
  <c r="AE236" i="1"/>
  <c r="AE240" i="1"/>
  <c r="AE246" i="1"/>
  <c r="AE252" i="1"/>
  <c r="AE253" i="1"/>
  <c r="AE254" i="1"/>
  <c r="AE258" i="1"/>
  <c r="AE261" i="1"/>
  <c r="AE262" i="1"/>
  <c r="AE263" i="1"/>
  <c r="AE289" i="1"/>
  <c r="AE290" i="1"/>
  <c r="AE291" i="1"/>
  <c r="AE292" i="1"/>
  <c r="AE295" i="1"/>
  <c r="AE299" i="1"/>
  <c r="AE300" i="1"/>
  <c r="AE305" i="1"/>
  <c r="AE306" i="1"/>
  <c r="AE308" i="1"/>
  <c r="AE309" i="1"/>
  <c r="AE311" i="1"/>
  <c r="AE317" i="1"/>
  <c r="AE334" i="1"/>
  <c r="AE335" i="1"/>
  <c r="AE336" i="1"/>
  <c r="AE337" i="1"/>
  <c r="AE346" i="1"/>
  <c r="AE347" i="1"/>
  <c r="AE351" i="1"/>
  <c r="AE359" i="1"/>
  <c r="AE362" i="1"/>
  <c r="AE364" i="1"/>
  <c r="AE374" i="1"/>
  <c r="AE375" i="1"/>
  <c r="AE390" i="1"/>
  <c r="AE394" i="1"/>
  <c r="AE395" i="1"/>
  <c r="AE402" i="1"/>
  <c r="AE403" i="1"/>
  <c r="AE404" i="1"/>
  <c r="AE405" i="1"/>
  <c r="AE406" i="1"/>
  <c r="AE409" i="1"/>
  <c r="AE410" i="1"/>
  <c r="AE411" i="1"/>
  <c r="AE413" i="1"/>
  <c r="AE414" i="1"/>
  <c r="AE418" i="1"/>
  <c r="AE444" i="1"/>
  <c r="AE445" i="1"/>
  <c r="AE460" i="1"/>
  <c r="AE461" i="1"/>
  <c r="AE462" i="1"/>
  <c r="AE463" i="1"/>
  <c r="AN158" i="8"/>
  <c r="V236" i="1"/>
  <c r="V23" i="1"/>
  <c r="AQ23" i="1"/>
  <c r="AW23" i="1" s="1"/>
  <c r="V27" i="1"/>
  <c r="AQ27" i="1"/>
  <c r="AW27" i="1" s="1"/>
  <c r="AD38" i="7"/>
  <c r="P39" i="1"/>
  <c r="AD58" i="7"/>
  <c r="P59" i="1"/>
  <c r="AD90" i="7"/>
  <c r="P91" i="1"/>
  <c r="AD106" i="7"/>
  <c r="P107" i="1"/>
  <c r="AD122" i="7"/>
  <c r="P123" i="1"/>
  <c r="AD154" i="7"/>
  <c r="P155" i="1"/>
  <c r="AD170" i="7"/>
  <c r="P171" i="1"/>
  <c r="AD250" i="7"/>
  <c r="P251" i="1"/>
  <c r="AD266" i="7"/>
  <c r="P267" i="1"/>
  <c r="AD282" i="7"/>
  <c r="P283" i="1"/>
  <c r="AD298" i="7"/>
  <c r="P299" i="1"/>
  <c r="AD314" i="7"/>
  <c r="P315" i="1"/>
  <c r="AD330" i="7"/>
  <c r="P331" i="1"/>
  <c r="AD390" i="7"/>
  <c r="P389" i="1"/>
  <c r="AD398" i="7"/>
  <c r="P397" i="1"/>
  <c r="AD406" i="7"/>
  <c r="P405" i="1"/>
  <c r="AD414" i="7"/>
  <c r="P413" i="1"/>
  <c r="AD422" i="7"/>
  <c r="P421" i="1"/>
  <c r="AD438" i="7"/>
  <c r="P437" i="1"/>
  <c r="AD446" i="7"/>
  <c r="P445" i="1"/>
  <c r="AD454" i="7"/>
  <c r="P453" i="1"/>
  <c r="AD462" i="7"/>
  <c r="P461" i="1"/>
  <c r="AD475" i="7"/>
  <c r="P474" i="1"/>
  <c r="AD39" i="7"/>
  <c r="P40" i="1"/>
  <c r="AD91" i="7"/>
  <c r="P92" i="1"/>
  <c r="AD107" i="7"/>
  <c r="P108" i="1"/>
  <c r="AD123" i="7"/>
  <c r="P124" i="1"/>
  <c r="AD139" i="7"/>
  <c r="P140" i="1"/>
  <c r="AD155" i="7"/>
  <c r="P156" i="1"/>
  <c r="AD171" i="7"/>
  <c r="P172" i="1"/>
  <c r="AD351" i="7"/>
  <c r="P352" i="1"/>
  <c r="AD359" i="7"/>
  <c r="P360" i="1"/>
  <c r="AD367" i="7"/>
  <c r="P368" i="1"/>
  <c r="AD375" i="7"/>
  <c r="P376" i="1"/>
  <c r="AD383" i="7"/>
  <c r="P383" i="1"/>
  <c r="AD391" i="7"/>
  <c r="P390" i="1"/>
  <c r="AD399" i="7"/>
  <c r="P398" i="1"/>
  <c r="AD407" i="7"/>
  <c r="P406" i="1"/>
  <c r="AD415" i="7"/>
  <c r="P414" i="1"/>
  <c r="AD423" i="7"/>
  <c r="P422" i="1"/>
  <c r="AD431" i="7"/>
  <c r="P430" i="1"/>
  <c r="AD439" i="7"/>
  <c r="P438" i="1"/>
  <c r="AD447" i="7"/>
  <c r="P446" i="1"/>
  <c r="AD455" i="7"/>
  <c r="P454" i="1"/>
  <c r="AD463" i="7"/>
  <c r="P462" i="1"/>
  <c r="AD470" i="7"/>
  <c r="P469" i="1"/>
  <c r="AD12" i="7"/>
  <c r="P13" i="1"/>
  <c r="AD44" i="7"/>
  <c r="P45" i="1"/>
  <c r="AD64" i="7"/>
  <c r="P65" i="1"/>
  <c r="AD96" i="7"/>
  <c r="P97" i="1"/>
  <c r="AD112" i="7"/>
  <c r="P113" i="1"/>
  <c r="AD192" i="7"/>
  <c r="P193" i="1"/>
  <c r="AD208" i="7"/>
  <c r="P209" i="1"/>
  <c r="AD224" i="7"/>
  <c r="P225" i="1"/>
  <c r="AD240" i="7"/>
  <c r="P241" i="1"/>
  <c r="AD256" i="7"/>
  <c r="P257" i="1"/>
  <c r="AD272" i="7"/>
  <c r="P273" i="1"/>
  <c r="AD288" i="7"/>
  <c r="P289" i="1"/>
  <c r="AD304" i="7"/>
  <c r="P305" i="1"/>
  <c r="AD320" i="7"/>
  <c r="P321" i="1"/>
  <c r="AD336" i="7"/>
  <c r="P337" i="1"/>
  <c r="AD348" i="7"/>
  <c r="P349" i="1"/>
  <c r="AD352" i="7"/>
  <c r="P353" i="1"/>
  <c r="AD356" i="7"/>
  <c r="P357" i="1"/>
  <c r="AD360" i="7"/>
  <c r="P361" i="1"/>
  <c r="AD364" i="7"/>
  <c r="P365" i="1"/>
  <c r="AD368" i="7"/>
  <c r="P369" i="1"/>
  <c r="AD372" i="7"/>
  <c r="P373" i="1"/>
  <c r="AD376" i="7"/>
  <c r="P377" i="1"/>
  <c r="AD6" i="7"/>
  <c r="P7" i="1"/>
  <c r="AD74" i="7"/>
  <c r="P75" i="1"/>
  <c r="AD138" i="7"/>
  <c r="P139" i="1"/>
  <c r="AD186" i="7"/>
  <c r="P187" i="1"/>
  <c r="AD202" i="7"/>
  <c r="P203" i="1"/>
  <c r="AD218" i="7"/>
  <c r="P219" i="1"/>
  <c r="AD234" i="7"/>
  <c r="P235" i="1"/>
  <c r="AD386" i="7"/>
  <c r="P385" i="1"/>
  <c r="AD394" i="7"/>
  <c r="P393" i="1"/>
  <c r="AD402" i="7"/>
  <c r="P401" i="1"/>
  <c r="AD410" i="7"/>
  <c r="P409" i="1"/>
  <c r="AD418" i="7"/>
  <c r="P417" i="1"/>
  <c r="AD426" i="7"/>
  <c r="P425" i="1"/>
  <c r="AD434" i="7"/>
  <c r="P433" i="1"/>
  <c r="AD442" i="7"/>
  <c r="P441" i="1"/>
  <c r="AD450" i="7"/>
  <c r="P449" i="1"/>
  <c r="AD458" i="7"/>
  <c r="P457" i="1"/>
  <c r="AD466" i="7"/>
  <c r="P465" i="1"/>
  <c r="AD471" i="7"/>
  <c r="P470" i="1"/>
  <c r="AD7" i="7"/>
  <c r="P8" i="1"/>
  <c r="AD59" i="7"/>
  <c r="P60" i="1"/>
  <c r="AD75" i="7"/>
  <c r="P76" i="1"/>
  <c r="AD187" i="7"/>
  <c r="P188" i="1"/>
  <c r="AD203" i="7"/>
  <c r="P204" i="1"/>
  <c r="AD219" i="7"/>
  <c r="P220" i="1"/>
  <c r="AD235" i="7"/>
  <c r="P236" i="1"/>
  <c r="AD267" i="7"/>
  <c r="P268" i="1"/>
  <c r="AD283" i="7"/>
  <c r="P284" i="1"/>
  <c r="AD299" i="7"/>
  <c r="P300" i="1"/>
  <c r="AD315" i="7"/>
  <c r="P316" i="1"/>
  <c r="AD331" i="7"/>
  <c r="P332" i="1"/>
  <c r="AD347" i="7"/>
  <c r="P348" i="1"/>
  <c r="AD355" i="7"/>
  <c r="P356" i="1"/>
  <c r="AD363" i="7"/>
  <c r="P364" i="1"/>
  <c r="AD371" i="7"/>
  <c r="P372" i="1"/>
  <c r="AD387" i="7"/>
  <c r="P386" i="1"/>
  <c r="AD395" i="7"/>
  <c r="P394" i="1"/>
  <c r="AD403" i="7"/>
  <c r="P402" i="1"/>
  <c r="AD411" i="7"/>
  <c r="P410" i="1"/>
  <c r="AD427" i="7"/>
  <c r="P426" i="1"/>
  <c r="AD435" i="7"/>
  <c r="P434" i="1"/>
  <c r="AD443" i="7"/>
  <c r="P442" i="1"/>
  <c r="AD451" i="7"/>
  <c r="P450" i="1"/>
  <c r="AD459" i="7"/>
  <c r="P458" i="1"/>
  <c r="AD467" i="7"/>
  <c r="P466" i="1"/>
  <c r="AD474" i="7"/>
  <c r="P473" i="1"/>
  <c r="AD128" i="7"/>
  <c r="P129" i="1"/>
  <c r="AD144" i="7"/>
  <c r="P145" i="1"/>
  <c r="AD160" i="7"/>
  <c r="P161" i="1"/>
  <c r="AD176" i="7"/>
  <c r="P177" i="1"/>
  <c r="AD17" i="7"/>
  <c r="P18" i="1"/>
  <c r="AD49" i="7"/>
  <c r="P50" i="1"/>
  <c r="AD69" i="7"/>
  <c r="P70" i="1"/>
  <c r="AD85" i="7"/>
  <c r="P86" i="1"/>
  <c r="AD101" i="7"/>
  <c r="P102" i="1"/>
  <c r="AD117" i="7"/>
  <c r="P118" i="1"/>
  <c r="AD133" i="7"/>
  <c r="P134" i="1"/>
  <c r="AD149" i="7"/>
  <c r="P150" i="1"/>
  <c r="AD165" i="7"/>
  <c r="P166" i="1"/>
  <c r="AD181" i="7"/>
  <c r="P182" i="1"/>
  <c r="AD197" i="7"/>
  <c r="P198" i="1"/>
  <c r="AD213" i="7"/>
  <c r="P214" i="1"/>
  <c r="AD229" i="7"/>
  <c r="P230" i="1"/>
  <c r="AD245" i="7"/>
  <c r="P246" i="1"/>
  <c r="AD261" i="7"/>
  <c r="P262" i="1"/>
  <c r="AD277" i="7"/>
  <c r="P278" i="1"/>
  <c r="AD309" i="7"/>
  <c r="P310" i="1"/>
  <c r="AD325" i="7"/>
  <c r="P326" i="1"/>
  <c r="AD341" i="7"/>
  <c r="P342" i="1"/>
  <c r="AD345" i="7"/>
  <c r="P346" i="1"/>
  <c r="AD349" i="7"/>
  <c r="P350" i="1"/>
  <c r="AD353" i="7"/>
  <c r="P354" i="1"/>
  <c r="AD357" i="7"/>
  <c r="P358" i="1"/>
  <c r="AD361" i="7"/>
  <c r="P362" i="1"/>
  <c r="AD365" i="7"/>
  <c r="P366" i="1"/>
  <c r="AD369" i="7"/>
  <c r="P370" i="1"/>
  <c r="AD373" i="7"/>
  <c r="P374" i="1"/>
  <c r="AD377" i="7"/>
  <c r="P378" i="1"/>
  <c r="AD381" i="7"/>
  <c r="P381" i="1"/>
  <c r="AD393" i="7"/>
  <c r="P392" i="1"/>
  <c r="AD397" i="7"/>
  <c r="P396" i="1"/>
  <c r="AD401" i="7"/>
  <c r="P400" i="1"/>
  <c r="AD409" i="7"/>
  <c r="P408" i="1"/>
  <c r="AD413" i="7"/>
  <c r="P412" i="1"/>
  <c r="AD417" i="7"/>
  <c r="P416" i="1"/>
  <c r="AD421" i="7"/>
  <c r="P420" i="1"/>
  <c r="AD425" i="7"/>
  <c r="P424" i="1"/>
  <c r="AD429" i="7"/>
  <c r="P428" i="1"/>
  <c r="AD433" i="7"/>
  <c r="P432" i="1"/>
  <c r="AD437" i="7"/>
  <c r="P436" i="1"/>
  <c r="AD441" i="7"/>
  <c r="P440" i="1"/>
  <c r="AD445" i="7"/>
  <c r="P444" i="1"/>
  <c r="AD449" i="7"/>
  <c r="P448" i="1"/>
  <c r="AD453" i="7"/>
  <c r="P452" i="1"/>
  <c r="AD457" i="7"/>
  <c r="P456" i="1"/>
  <c r="AD461" i="7"/>
  <c r="P460" i="1"/>
  <c r="AD465" i="7"/>
  <c r="P464" i="1"/>
  <c r="AD476" i="7"/>
  <c r="P475" i="1"/>
  <c r="AD472" i="7"/>
  <c r="P471" i="1"/>
  <c r="AD80" i="7"/>
  <c r="AC344" i="7"/>
  <c r="AC293" i="7"/>
  <c r="AC405" i="7"/>
  <c r="AC430" i="7"/>
  <c r="AC251" i="7"/>
  <c r="AC419" i="7"/>
  <c r="AC18" i="7"/>
  <c r="AC42" i="7"/>
  <c r="AC46" i="7"/>
  <c r="AC50" i="7"/>
  <c r="AC54" i="7"/>
  <c r="AD62" i="7"/>
  <c r="AC94" i="7"/>
  <c r="AC98" i="7"/>
  <c r="AC102" i="7"/>
  <c r="AC110" i="7"/>
  <c r="AC114" i="7"/>
  <c r="AC126" i="7"/>
  <c r="AC130" i="7"/>
  <c r="AC134" i="7"/>
  <c r="AC142" i="7"/>
  <c r="AC146" i="7"/>
  <c r="AC150" i="7"/>
  <c r="AC158" i="7"/>
  <c r="AC162" i="7"/>
  <c r="AC174" i="7"/>
  <c r="AD178" i="7"/>
  <c r="AC182" i="7"/>
  <c r="AC206" i="7"/>
  <c r="AC210" i="7"/>
  <c r="AC214" i="7"/>
  <c r="AC254" i="7"/>
  <c r="AC258" i="7"/>
  <c r="AC262" i="7"/>
  <c r="AC270" i="7"/>
  <c r="AC274" i="7"/>
  <c r="AC278" i="7"/>
  <c r="AC286" i="7"/>
  <c r="AC290" i="7"/>
  <c r="AC294" i="7"/>
  <c r="AC302" i="7"/>
  <c r="AC334" i="7"/>
  <c r="AC338" i="7"/>
  <c r="AC342" i="7"/>
  <c r="AC346" i="7"/>
  <c r="AC350" i="7"/>
  <c r="AC354" i="7"/>
  <c r="AC358" i="7"/>
  <c r="AC362" i="7"/>
  <c r="AC366" i="7"/>
  <c r="AC370" i="7"/>
  <c r="AC374" i="7"/>
  <c r="AC378" i="7"/>
  <c r="AC382" i="7"/>
  <c r="AC3" i="7"/>
  <c r="AC11" i="7"/>
  <c r="AC15" i="7"/>
  <c r="AC35" i="7"/>
  <c r="AC47" i="7"/>
  <c r="AC63" i="7"/>
  <c r="AC67" i="7"/>
  <c r="AC71" i="7"/>
  <c r="AC127" i="7"/>
  <c r="AC131" i="7"/>
  <c r="AC135" i="7"/>
  <c r="AC143" i="7"/>
  <c r="AC147" i="7"/>
  <c r="AC151" i="7"/>
  <c r="AC223" i="7"/>
  <c r="AC239" i="7"/>
  <c r="AC243" i="7"/>
  <c r="AC247" i="7"/>
  <c r="AC255" i="7"/>
  <c r="AC287" i="7"/>
  <c r="AC335" i="7"/>
  <c r="AC343" i="7"/>
  <c r="AC5" i="7"/>
  <c r="AC9" i="7"/>
  <c r="AC13" i="7"/>
  <c r="AC37" i="7"/>
  <c r="AC41" i="7"/>
  <c r="AC45" i="7"/>
  <c r="AC53" i="7"/>
  <c r="AC57" i="7"/>
  <c r="AC61" i="7"/>
  <c r="AC65" i="7"/>
  <c r="AC73" i="7"/>
  <c r="AC77" i="7"/>
  <c r="AC81" i="7"/>
  <c r="AC89" i="7"/>
  <c r="AC93" i="7"/>
  <c r="AC97" i="7"/>
  <c r="AC105" i="7"/>
  <c r="AC109" i="7"/>
  <c r="AC113" i="7"/>
  <c r="AC121" i="7"/>
  <c r="AC125" i="7"/>
  <c r="AC129" i="7"/>
  <c r="AC137" i="7"/>
  <c r="AC141" i="7"/>
  <c r="AC145" i="7"/>
  <c r="AC153" i="7"/>
  <c r="AC157" i="7"/>
  <c r="AC161" i="7"/>
  <c r="AC169" i="7"/>
  <c r="AD173" i="7"/>
  <c r="AC177" i="7"/>
  <c r="AC185" i="7"/>
  <c r="AC189" i="7"/>
  <c r="AC193" i="7"/>
  <c r="AC201" i="7"/>
  <c r="AC205" i="7"/>
  <c r="AC209" i="7"/>
  <c r="AC217" i="7"/>
  <c r="AC221" i="7"/>
  <c r="AC225" i="7"/>
  <c r="AC233" i="7"/>
  <c r="AC237" i="7"/>
  <c r="AC241" i="7"/>
  <c r="AC249" i="7"/>
  <c r="AC253" i="7"/>
  <c r="AC257" i="7"/>
  <c r="AC265" i="7"/>
  <c r="AC269" i="7"/>
  <c r="AC273" i="7"/>
  <c r="AC281" i="7"/>
  <c r="AC285" i="7"/>
  <c r="AC289" i="7"/>
  <c r="AC297" i="7"/>
  <c r="AC301" i="7"/>
  <c r="AC305" i="7"/>
  <c r="AC313" i="7"/>
  <c r="AC317" i="7"/>
  <c r="AC321" i="7"/>
  <c r="AC329" i="7"/>
  <c r="AC333" i="7"/>
  <c r="AC337" i="7"/>
  <c r="AC385" i="7"/>
  <c r="AD389" i="7"/>
  <c r="AC2" i="7"/>
  <c r="AC14" i="7"/>
  <c r="AC66" i="7"/>
  <c r="AC70" i="7"/>
  <c r="AC78" i="7"/>
  <c r="AC86" i="7"/>
  <c r="AC118" i="7"/>
  <c r="AC166" i="7"/>
  <c r="AC238" i="7"/>
  <c r="AC242" i="7"/>
  <c r="AC246" i="7"/>
  <c r="AC306" i="7"/>
  <c r="AC310" i="7"/>
  <c r="AC51" i="7"/>
  <c r="AC111" i="7"/>
  <c r="AC119" i="7"/>
  <c r="AC179" i="7"/>
  <c r="AC183" i="7"/>
  <c r="AC191" i="7"/>
  <c r="AC195" i="7"/>
  <c r="AC199" i="7"/>
  <c r="AC207" i="7"/>
  <c r="AC211" i="7"/>
  <c r="AC215" i="7"/>
  <c r="AC227" i="7"/>
  <c r="AC231" i="7"/>
  <c r="AC10" i="7"/>
  <c r="AC26" i="7"/>
  <c r="AC82" i="7"/>
  <c r="AC190" i="7"/>
  <c r="AC194" i="7"/>
  <c r="AC198" i="7"/>
  <c r="AC222" i="7"/>
  <c r="AC226" i="7"/>
  <c r="AC230" i="7"/>
  <c r="AC318" i="7"/>
  <c r="AC322" i="7"/>
  <c r="AC326" i="7"/>
  <c r="AC43" i="7"/>
  <c r="AC55" i="7"/>
  <c r="AC79" i="7"/>
  <c r="AC83" i="7"/>
  <c r="AC87" i="7"/>
  <c r="AC95" i="7"/>
  <c r="AC99" i="7"/>
  <c r="AC103" i="7"/>
  <c r="AC115" i="7"/>
  <c r="AC159" i="7"/>
  <c r="AC163" i="7"/>
  <c r="AC167" i="7"/>
  <c r="AD175" i="7"/>
  <c r="AC259" i="7"/>
  <c r="AC263" i="7"/>
  <c r="AC271" i="7"/>
  <c r="AC275" i="7"/>
  <c r="AD279" i="7"/>
  <c r="AC291" i="7"/>
  <c r="AC295" i="7"/>
  <c r="AC303" i="7"/>
  <c r="AC307" i="7"/>
  <c r="AC311" i="7"/>
  <c r="AC319" i="7"/>
  <c r="AC323" i="7"/>
  <c r="AC327" i="7"/>
  <c r="AC339" i="7"/>
  <c r="AC4" i="7"/>
  <c r="AC8" i="7"/>
  <c r="AC16" i="7"/>
  <c r="AC36" i="7"/>
  <c r="AC40" i="7"/>
  <c r="AC48" i="7"/>
  <c r="AC52" i="7"/>
  <c r="AC56" i="7"/>
  <c r="AC60" i="7"/>
  <c r="AC68" i="7"/>
  <c r="AC72" i="7"/>
  <c r="AC76" i="7"/>
  <c r="AC84" i="7"/>
  <c r="AC88" i="7"/>
  <c r="AC92" i="7"/>
  <c r="AC100" i="7"/>
  <c r="AC104" i="7"/>
  <c r="AC108" i="7"/>
  <c r="AC116" i="7"/>
  <c r="AC120" i="7"/>
  <c r="AC124" i="7"/>
  <c r="AC132" i="7"/>
  <c r="AC136" i="7"/>
  <c r="AC140" i="7"/>
  <c r="AC148" i="7"/>
  <c r="AC152" i="7"/>
  <c r="AC156" i="7"/>
  <c r="AC164" i="7"/>
  <c r="AC168" i="7"/>
  <c r="AC172" i="7"/>
  <c r="AD180" i="7"/>
  <c r="AC184" i="7"/>
  <c r="AC188" i="7"/>
  <c r="AC196" i="7"/>
  <c r="AC200" i="7"/>
  <c r="AC204" i="7"/>
  <c r="AD212" i="7"/>
  <c r="AC216" i="7"/>
  <c r="AC220" i="7"/>
  <c r="AC228" i="7"/>
  <c r="AC232" i="7"/>
  <c r="AC236" i="7"/>
  <c r="AC244" i="7"/>
  <c r="AC248" i="7"/>
  <c r="AC252" i="7"/>
  <c r="AC260" i="7"/>
  <c r="AC264" i="7"/>
  <c r="AC268" i="7"/>
  <c r="AC276" i="7"/>
  <c r="AC280" i="7"/>
  <c r="AC284" i="7"/>
  <c r="AC292" i="7"/>
  <c r="AC296" i="7"/>
  <c r="AC300" i="7"/>
  <c r="AC308" i="7"/>
  <c r="AC312" i="7"/>
  <c r="AC316" i="7"/>
  <c r="AC324" i="7"/>
  <c r="AC328" i="7"/>
  <c r="AC332" i="7"/>
  <c r="AC340" i="7"/>
  <c r="AC380" i="7"/>
  <c r="AC388" i="7"/>
  <c r="AC392" i="7"/>
  <c r="AC396" i="7"/>
  <c r="AD400" i="7"/>
  <c r="AC404" i="7"/>
  <c r="AC408" i="7"/>
  <c r="AC412" i="7"/>
  <c r="AC416" i="7"/>
  <c r="AC420" i="7"/>
  <c r="AC424" i="7"/>
  <c r="AC428" i="7"/>
  <c r="AC432" i="7"/>
  <c r="AC436" i="7"/>
  <c r="AC440" i="7"/>
  <c r="AC444" i="7"/>
  <c r="AC448" i="7"/>
  <c r="AD452" i="7"/>
  <c r="AC456" i="7"/>
  <c r="AC460" i="7"/>
  <c r="AC464" i="7"/>
  <c r="AC468" i="7"/>
  <c r="AC473" i="7"/>
  <c r="AC469" i="7"/>
  <c r="V22" i="1"/>
  <c r="AQ22" i="1"/>
  <c r="AW22" i="1" s="1"/>
  <c r="V26" i="1"/>
  <c r="AQ26" i="1"/>
  <c r="AW26" i="1" s="1"/>
  <c r="V20" i="1"/>
  <c r="AQ20" i="1"/>
  <c r="AW20" i="1" s="1"/>
  <c r="V24" i="1"/>
  <c r="AQ24" i="1"/>
  <c r="AW24" i="1" s="1"/>
  <c r="V30" i="1"/>
  <c r="AQ30" i="1"/>
  <c r="AW30" i="1" s="1"/>
  <c r="V34" i="1"/>
  <c r="AQ34" i="1"/>
  <c r="AW34" i="1" s="1"/>
  <c r="V28" i="1"/>
  <c r="AQ28" i="1"/>
  <c r="AW28" i="1" s="1"/>
  <c r="V32" i="1"/>
  <c r="AQ32" i="1"/>
  <c r="AW32" i="1" s="1"/>
  <c r="V33" i="1"/>
  <c r="AQ33" i="1"/>
  <c r="AW33" i="1" s="1"/>
  <c r="V25" i="1"/>
  <c r="AQ25" i="1"/>
  <c r="AW25" i="1" s="1"/>
  <c r="AQ333" i="1"/>
  <c r="AQ334" i="1"/>
  <c r="AW334" i="1" s="1"/>
  <c r="AQ310" i="1"/>
  <c r="AQ190" i="1"/>
  <c r="AQ63" i="1"/>
  <c r="AM460" i="1"/>
  <c r="AM362" i="1"/>
  <c r="AM308" i="1"/>
  <c r="AM261" i="1"/>
  <c r="AM211" i="1"/>
  <c r="AM147" i="1"/>
  <c r="AM119" i="1"/>
  <c r="AM104" i="1"/>
  <c r="AM76" i="1"/>
  <c r="AM35" i="1"/>
  <c r="AM11" i="1"/>
  <c r="AM406" i="1"/>
  <c r="AM462" i="1"/>
  <c r="AM444" i="1"/>
  <c r="AM411" i="1"/>
  <c r="AM405" i="1"/>
  <c r="AM395" i="1"/>
  <c r="AM374" i="1"/>
  <c r="AM351" i="1"/>
  <c r="AM336" i="1"/>
  <c r="AW336" i="1"/>
  <c r="AM311" i="1"/>
  <c r="AM305" i="1"/>
  <c r="AM292" i="1"/>
  <c r="AM263" i="1"/>
  <c r="AM254" i="1"/>
  <c r="AM240" i="1"/>
  <c r="AM215" i="1"/>
  <c r="AM205" i="1"/>
  <c r="AM165" i="1"/>
  <c r="AM161" i="1"/>
  <c r="AM134" i="1"/>
  <c r="AM129" i="1"/>
  <c r="AM117" i="1"/>
  <c r="AM113" i="1"/>
  <c r="AM109" i="1"/>
  <c r="AW109" i="1"/>
  <c r="AM101" i="1"/>
  <c r="AM90" i="1"/>
  <c r="AM80" i="1"/>
  <c r="AM62" i="1"/>
  <c r="AM56" i="1"/>
  <c r="AM33" i="1"/>
  <c r="AM29" i="1"/>
  <c r="AM25" i="1"/>
  <c r="AM21" i="1"/>
  <c r="AM17" i="1"/>
  <c r="AM9" i="1"/>
  <c r="AM461" i="1"/>
  <c r="AM418" i="1"/>
  <c r="AM410" i="1"/>
  <c r="AM404" i="1"/>
  <c r="AM394" i="1"/>
  <c r="AM364" i="1"/>
  <c r="AM347" i="1"/>
  <c r="AW347" i="1"/>
  <c r="AM335" i="1"/>
  <c r="AM309" i="1"/>
  <c r="AM300" i="1"/>
  <c r="AM291" i="1"/>
  <c r="AM262" i="1"/>
  <c r="AM253" i="1"/>
  <c r="AM236" i="1"/>
  <c r="AM214" i="1"/>
  <c r="AM200" i="1"/>
  <c r="AW200" i="1"/>
  <c r="AM168" i="1"/>
  <c r="AM164" i="1"/>
  <c r="AM158" i="1"/>
  <c r="AM133" i="1"/>
  <c r="AM122" i="1"/>
  <c r="AM116" i="1"/>
  <c r="AM112" i="1"/>
  <c r="AM105" i="1"/>
  <c r="AM99" i="1"/>
  <c r="AM84" i="1"/>
  <c r="AM78" i="1"/>
  <c r="AM61" i="1"/>
  <c r="AM55" i="1"/>
  <c r="AM32" i="1"/>
  <c r="AM28" i="1"/>
  <c r="AM24" i="1"/>
  <c r="AM20" i="1"/>
  <c r="AM13" i="1"/>
  <c r="AM6" i="1"/>
  <c r="AM414" i="1"/>
  <c r="AM390" i="1"/>
  <c r="AM334" i="1"/>
  <c r="AM290" i="1"/>
  <c r="AM219" i="1"/>
  <c r="AM167" i="1"/>
  <c r="AM131" i="1"/>
  <c r="AM111" i="1"/>
  <c r="AM83" i="1"/>
  <c r="AM31" i="1"/>
  <c r="AM19" i="1"/>
  <c r="AM403" i="1"/>
  <c r="AM189" i="1"/>
  <c r="AM463" i="1"/>
  <c r="AM413" i="1"/>
  <c r="AM375" i="1"/>
  <c r="AM337" i="1"/>
  <c r="AM306" i="1"/>
  <c r="AM289" i="1"/>
  <c r="AM246" i="1"/>
  <c r="AM208" i="1"/>
  <c r="AM166" i="1"/>
  <c r="AM144" i="1"/>
  <c r="AM118" i="1"/>
  <c r="AM103" i="1"/>
  <c r="AM82" i="1"/>
  <c r="AM57" i="1"/>
  <c r="AM30" i="1"/>
  <c r="AM22" i="1"/>
  <c r="AM18" i="1"/>
  <c r="AQ425" i="1"/>
  <c r="AQ237" i="1"/>
  <c r="AM409" i="1"/>
  <c r="AM346" i="1"/>
  <c r="AM299" i="1"/>
  <c r="AM252" i="1"/>
  <c r="AM163" i="1"/>
  <c r="AM115" i="1"/>
  <c r="AM97" i="1"/>
  <c r="AM58" i="1"/>
  <c r="AM27" i="1"/>
  <c r="AM23" i="1"/>
  <c r="AM445" i="1"/>
  <c r="AW445" i="1"/>
  <c r="AM402" i="1"/>
  <c r="AM359" i="1"/>
  <c r="AM317" i="1"/>
  <c r="AM295" i="1"/>
  <c r="AM258" i="1"/>
  <c r="AM216" i="1"/>
  <c r="AM188" i="1"/>
  <c r="AM162" i="1"/>
  <c r="AM130" i="1"/>
  <c r="AM114" i="1"/>
  <c r="AM110" i="1"/>
  <c r="AM96" i="1"/>
  <c r="AM69" i="1"/>
  <c r="AM34" i="1"/>
  <c r="AM26" i="1"/>
  <c r="AM10" i="1"/>
  <c r="AQ417" i="1"/>
  <c r="AM170" i="1"/>
  <c r="AQ332" i="1"/>
  <c r="AQ188" i="1"/>
  <c r="AW188" i="1" s="1"/>
  <c r="AQ184" i="1"/>
  <c r="AQ187" i="1"/>
  <c r="AQ155" i="1"/>
  <c r="AM472" i="9"/>
  <c r="K471" i="1"/>
  <c r="AN472" i="9"/>
  <c r="AO472" i="9"/>
  <c r="AM473" i="9"/>
  <c r="K472" i="1"/>
  <c r="AN473" i="9"/>
  <c r="AM474" i="9"/>
  <c r="K473" i="1"/>
  <c r="AN474" i="9"/>
  <c r="AM475" i="9"/>
  <c r="K474" i="1"/>
  <c r="AN475" i="9"/>
  <c r="AM476" i="9"/>
  <c r="K475" i="1"/>
  <c r="AN476" i="9"/>
  <c r="AN471" i="9"/>
  <c r="AM471" i="9"/>
  <c r="K470" i="1"/>
  <c r="AN470" i="9"/>
  <c r="AM470" i="9"/>
  <c r="K469" i="1"/>
  <c r="AN469" i="9"/>
  <c r="AM469" i="9"/>
  <c r="K468" i="1"/>
  <c r="AN468" i="9"/>
  <c r="AM468" i="9"/>
  <c r="K467" i="1"/>
  <c r="AN467" i="9"/>
  <c r="AM467" i="9"/>
  <c r="K466" i="1"/>
  <c r="AN466" i="9"/>
  <c r="AM466" i="9"/>
  <c r="K465" i="1"/>
  <c r="AN465" i="9"/>
  <c r="AM465" i="9"/>
  <c r="K464" i="1"/>
  <c r="AN464" i="9"/>
  <c r="AM464" i="9"/>
  <c r="K463" i="1"/>
  <c r="AN463" i="9"/>
  <c r="AM463" i="9"/>
  <c r="K462" i="1"/>
  <c r="AN462" i="9"/>
  <c r="AM462" i="9"/>
  <c r="K461" i="1"/>
  <c r="AN461" i="9"/>
  <c r="AM461" i="9"/>
  <c r="K460" i="1"/>
  <c r="AN460" i="9"/>
  <c r="AM460" i="9"/>
  <c r="K459" i="1"/>
  <c r="AN459" i="9"/>
  <c r="AM459" i="9"/>
  <c r="K458" i="1"/>
  <c r="AN458" i="9"/>
  <c r="AM458" i="9"/>
  <c r="K457" i="1"/>
  <c r="AN457" i="9"/>
  <c r="AM457" i="9"/>
  <c r="K456" i="1"/>
  <c r="AN456" i="9"/>
  <c r="AM456" i="9"/>
  <c r="K455" i="1"/>
  <c r="AN455" i="9"/>
  <c r="AM455" i="9"/>
  <c r="K454" i="1"/>
  <c r="AN454" i="9"/>
  <c r="AM454" i="9"/>
  <c r="K453" i="1"/>
  <c r="AN453" i="9"/>
  <c r="AM453" i="9"/>
  <c r="K452" i="1"/>
  <c r="AN452" i="9"/>
  <c r="AM452" i="9"/>
  <c r="K451" i="1"/>
  <c r="AN451" i="9"/>
  <c r="AM451" i="9"/>
  <c r="K450" i="1"/>
  <c r="AN450" i="9"/>
  <c r="AM450" i="9"/>
  <c r="K449" i="1"/>
  <c r="AN449" i="9"/>
  <c r="AM449" i="9"/>
  <c r="K448" i="1"/>
  <c r="AN448" i="9"/>
  <c r="AM448" i="9"/>
  <c r="K447" i="1"/>
  <c r="AN447" i="9"/>
  <c r="AM447" i="9"/>
  <c r="K446" i="1"/>
  <c r="AN446" i="9"/>
  <c r="AM446" i="9"/>
  <c r="K445" i="1"/>
  <c r="AN445" i="9"/>
  <c r="AM445" i="9"/>
  <c r="K444" i="1"/>
  <c r="AN444" i="9"/>
  <c r="AM444" i="9"/>
  <c r="K443" i="1"/>
  <c r="AN443" i="9"/>
  <c r="AM443" i="9"/>
  <c r="K442" i="1"/>
  <c r="AN442" i="9"/>
  <c r="AM442" i="9"/>
  <c r="K441" i="1"/>
  <c r="AN441" i="9"/>
  <c r="AM441" i="9"/>
  <c r="K440" i="1"/>
  <c r="AN440" i="9"/>
  <c r="AM440" i="9"/>
  <c r="K439" i="1"/>
  <c r="AN439" i="9"/>
  <c r="AM439" i="9"/>
  <c r="K438" i="1"/>
  <c r="AN438" i="9"/>
  <c r="AM438" i="9"/>
  <c r="K437" i="1"/>
  <c r="AN437" i="9"/>
  <c r="AM437" i="9"/>
  <c r="K436" i="1"/>
  <c r="AN436" i="9"/>
  <c r="AM436" i="9"/>
  <c r="K435" i="1"/>
  <c r="AN435" i="9"/>
  <c r="AM435" i="9"/>
  <c r="K434" i="1"/>
  <c r="AN434" i="9"/>
  <c r="AM434" i="9"/>
  <c r="K433" i="1"/>
  <c r="AN433" i="9"/>
  <c r="AM433" i="9"/>
  <c r="K432" i="1"/>
  <c r="AN432" i="9"/>
  <c r="AM432" i="9"/>
  <c r="K431" i="1"/>
  <c r="AN431" i="9"/>
  <c r="AM431" i="9"/>
  <c r="K430" i="1"/>
  <c r="AN430" i="9"/>
  <c r="AM430" i="9"/>
  <c r="K429" i="1"/>
  <c r="AN429" i="9"/>
  <c r="AM429" i="9"/>
  <c r="K428" i="1"/>
  <c r="AN428" i="9"/>
  <c r="AM428" i="9"/>
  <c r="K427" i="1"/>
  <c r="AN427" i="9"/>
  <c r="AM427" i="9"/>
  <c r="K426" i="1"/>
  <c r="AN426" i="9"/>
  <c r="AM426" i="9"/>
  <c r="K425" i="1"/>
  <c r="AN425" i="9"/>
  <c r="AM425" i="9"/>
  <c r="K424" i="1"/>
  <c r="AN424" i="9"/>
  <c r="AM424" i="9"/>
  <c r="K423" i="1"/>
  <c r="AN423" i="9"/>
  <c r="AM423" i="9"/>
  <c r="K422" i="1"/>
  <c r="AN422" i="9"/>
  <c r="AM422" i="9"/>
  <c r="K421" i="1"/>
  <c r="AN421" i="9"/>
  <c r="AM421" i="9"/>
  <c r="K420" i="1"/>
  <c r="AN420" i="9"/>
  <c r="AM420" i="9"/>
  <c r="K419" i="1"/>
  <c r="AN419" i="9"/>
  <c r="AM419" i="9"/>
  <c r="K418" i="1"/>
  <c r="AN418" i="9"/>
  <c r="AM418" i="9"/>
  <c r="K417" i="1"/>
  <c r="AN417" i="9"/>
  <c r="AM417" i="9"/>
  <c r="K416" i="1"/>
  <c r="AN416" i="9"/>
  <c r="AM416" i="9"/>
  <c r="K415" i="1"/>
  <c r="AN415" i="9"/>
  <c r="AM415" i="9"/>
  <c r="K414" i="1"/>
  <c r="AN414" i="9"/>
  <c r="AM414" i="9"/>
  <c r="K413" i="1"/>
  <c r="AN413" i="9"/>
  <c r="AM413" i="9"/>
  <c r="K412" i="1"/>
  <c r="AN412" i="9"/>
  <c r="AM412" i="9"/>
  <c r="K411" i="1"/>
  <c r="AN411" i="9"/>
  <c r="AM411" i="9"/>
  <c r="K410" i="1"/>
  <c r="AN410" i="9"/>
  <c r="AM410" i="9"/>
  <c r="K409" i="1"/>
  <c r="AN409" i="9"/>
  <c r="AM409" i="9"/>
  <c r="K408" i="1"/>
  <c r="AN408" i="9"/>
  <c r="AM408" i="9"/>
  <c r="K407" i="1"/>
  <c r="AN407" i="9"/>
  <c r="AM407" i="9"/>
  <c r="K406" i="1"/>
  <c r="AN406" i="9"/>
  <c r="AM406" i="9"/>
  <c r="K405" i="1"/>
  <c r="AN405" i="9"/>
  <c r="AM405" i="9"/>
  <c r="K404" i="1"/>
  <c r="AN404" i="9"/>
  <c r="AM404" i="9"/>
  <c r="K403" i="1"/>
  <c r="AN403" i="9"/>
  <c r="AM403" i="9"/>
  <c r="K402" i="1"/>
  <c r="AN402" i="9"/>
  <c r="AM402" i="9"/>
  <c r="K401" i="1"/>
  <c r="AN401" i="9"/>
  <c r="AM401" i="9"/>
  <c r="K400" i="1"/>
  <c r="AN400" i="9"/>
  <c r="AM400" i="9"/>
  <c r="K399" i="1"/>
  <c r="AN399" i="9"/>
  <c r="AM399" i="9"/>
  <c r="K398" i="1"/>
  <c r="AN398" i="9"/>
  <c r="AM398" i="9"/>
  <c r="K397" i="1"/>
  <c r="AN397" i="9"/>
  <c r="AM397" i="9"/>
  <c r="K396" i="1"/>
  <c r="AN396" i="9"/>
  <c r="AM396" i="9"/>
  <c r="K395" i="1"/>
  <c r="AN395" i="9"/>
  <c r="AM395" i="9"/>
  <c r="K394" i="1"/>
  <c r="AN394" i="9"/>
  <c r="AM394" i="9"/>
  <c r="K393" i="1"/>
  <c r="AN393" i="9"/>
  <c r="AM393" i="9"/>
  <c r="K392" i="1"/>
  <c r="AN392" i="9"/>
  <c r="AM392" i="9"/>
  <c r="K391" i="1"/>
  <c r="AN391" i="9"/>
  <c r="AM391" i="9"/>
  <c r="K390" i="1"/>
  <c r="AN390" i="9"/>
  <c r="AM390" i="9"/>
  <c r="K389" i="1"/>
  <c r="AN389" i="9"/>
  <c r="AM389" i="9"/>
  <c r="K388" i="1"/>
  <c r="AN388" i="9"/>
  <c r="AM388" i="9"/>
  <c r="K387" i="1"/>
  <c r="AN387" i="9"/>
  <c r="AM387" i="9"/>
  <c r="K386" i="1"/>
  <c r="AN386" i="9"/>
  <c r="AM386" i="9"/>
  <c r="K385" i="1"/>
  <c r="AN385" i="9"/>
  <c r="AM385" i="9"/>
  <c r="K384" i="1"/>
  <c r="AN384" i="9"/>
  <c r="AM384" i="9"/>
  <c r="AN383" i="9"/>
  <c r="AM383" i="9"/>
  <c r="K383" i="1"/>
  <c r="AN382" i="9"/>
  <c r="AM382" i="9"/>
  <c r="K382" i="1"/>
  <c r="AN381" i="9"/>
  <c r="AM381" i="9"/>
  <c r="K381" i="1"/>
  <c r="AN380" i="9"/>
  <c r="AM380" i="9"/>
  <c r="K380" i="1"/>
  <c r="AN379" i="9"/>
  <c r="AM379" i="9"/>
  <c r="AN378" i="9"/>
  <c r="AM378" i="9"/>
  <c r="K379" i="1"/>
  <c r="AN377" i="9"/>
  <c r="AM377" i="9"/>
  <c r="K378" i="1"/>
  <c r="AN376" i="9"/>
  <c r="AM376" i="9"/>
  <c r="K377" i="1"/>
  <c r="AN375" i="9"/>
  <c r="AM375" i="9"/>
  <c r="K376" i="1"/>
  <c r="AN374" i="9"/>
  <c r="AM374" i="9"/>
  <c r="K375" i="1"/>
  <c r="AN373" i="9"/>
  <c r="AM373" i="9"/>
  <c r="K374" i="1"/>
  <c r="AN372" i="9"/>
  <c r="AM372" i="9"/>
  <c r="K373" i="1"/>
  <c r="AN371" i="9"/>
  <c r="AM371" i="9"/>
  <c r="K372" i="1"/>
  <c r="AN370" i="9"/>
  <c r="AM370" i="9"/>
  <c r="K371" i="1"/>
  <c r="AN369" i="9"/>
  <c r="AM369" i="9"/>
  <c r="K370" i="1"/>
  <c r="AN368" i="9"/>
  <c r="AM368" i="9"/>
  <c r="K369" i="1"/>
  <c r="AN367" i="9"/>
  <c r="AM367" i="9"/>
  <c r="K368" i="1"/>
  <c r="AN366" i="9"/>
  <c r="AM366" i="9"/>
  <c r="K367" i="1"/>
  <c r="AN365" i="9"/>
  <c r="AM365" i="9"/>
  <c r="K366" i="1"/>
  <c r="AN364" i="9"/>
  <c r="AM364" i="9"/>
  <c r="K365" i="1"/>
  <c r="AN363" i="9"/>
  <c r="AM363" i="9"/>
  <c r="K364" i="1"/>
  <c r="AN362" i="9"/>
  <c r="AM362" i="9"/>
  <c r="K363" i="1"/>
  <c r="AN361" i="9"/>
  <c r="AM361" i="9"/>
  <c r="K362" i="1"/>
  <c r="AN360" i="9"/>
  <c r="AM360" i="9"/>
  <c r="K361" i="1"/>
  <c r="AN359" i="9"/>
  <c r="AM359" i="9"/>
  <c r="K360" i="1"/>
  <c r="AN358" i="9"/>
  <c r="AM358" i="9"/>
  <c r="K359" i="1"/>
  <c r="AN357" i="9"/>
  <c r="AM357" i="9"/>
  <c r="K358" i="1"/>
  <c r="AN356" i="9"/>
  <c r="AM356" i="9"/>
  <c r="K357" i="1"/>
  <c r="AN355" i="9"/>
  <c r="AM355" i="9"/>
  <c r="K356" i="1"/>
  <c r="AN354" i="9"/>
  <c r="AM354" i="9"/>
  <c r="K355" i="1"/>
  <c r="AN353" i="9"/>
  <c r="AM353" i="9"/>
  <c r="K354" i="1"/>
  <c r="AN352" i="9"/>
  <c r="AM352" i="9"/>
  <c r="K353" i="1"/>
  <c r="AN351" i="9"/>
  <c r="AM351" i="9"/>
  <c r="K352" i="1"/>
  <c r="AN350" i="9"/>
  <c r="AM350" i="9"/>
  <c r="K351" i="1"/>
  <c r="AN349" i="9"/>
  <c r="AM349" i="9"/>
  <c r="K350" i="1"/>
  <c r="AN348" i="9"/>
  <c r="AM348" i="9"/>
  <c r="K349" i="1"/>
  <c r="AN347" i="9"/>
  <c r="AM347" i="9"/>
  <c r="K348" i="1"/>
  <c r="AN346" i="9"/>
  <c r="AM346" i="9"/>
  <c r="K347" i="1"/>
  <c r="AN345" i="9"/>
  <c r="AM345" i="9"/>
  <c r="K346" i="1"/>
  <c r="AN344" i="9"/>
  <c r="AM344" i="9"/>
  <c r="K345" i="1"/>
  <c r="AN343" i="9"/>
  <c r="AM343" i="9"/>
  <c r="K344" i="1"/>
  <c r="AN342" i="9"/>
  <c r="AM342" i="9"/>
  <c r="K343" i="1"/>
  <c r="AN341" i="9"/>
  <c r="AM341" i="9"/>
  <c r="K342" i="1"/>
  <c r="AN340" i="9"/>
  <c r="AM340" i="9"/>
  <c r="K341" i="1"/>
  <c r="AN339" i="9"/>
  <c r="AM339" i="9"/>
  <c r="K340" i="1"/>
  <c r="AN338" i="9"/>
  <c r="AM338" i="9"/>
  <c r="K339" i="1"/>
  <c r="AN337" i="9"/>
  <c r="AM337" i="9"/>
  <c r="K338" i="1"/>
  <c r="AN336" i="9"/>
  <c r="AM336" i="9"/>
  <c r="K337" i="1"/>
  <c r="AN335" i="9"/>
  <c r="AM335" i="9"/>
  <c r="K336" i="1"/>
  <c r="AN334" i="9"/>
  <c r="AM334" i="9"/>
  <c r="K335" i="1"/>
  <c r="AN333" i="9"/>
  <c r="AM333" i="9"/>
  <c r="K334" i="1"/>
  <c r="AN332" i="9"/>
  <c r="AM332" i="9"/>
  <c r="K333" i="1"/>
  <c r="AN331" i="9"/>
  <c r="AM331" i="9"/>
  <c r="K332" i="1"/>
  <c r="AN330" i="9"/>
  <c r="AM330" i="9"/>
  <c r="K331" i="1"/>
  <c r="AN329" i="9"/>
  <c r="AM329" i="9"/>
  <c r="K330" i="1"/>
  <c r="AN328" i="9"/>
  <c r="AM328" i="9"/>
  <c r="K329" i="1"/>
  <c r="AN327" i="9"/>
  <c r="AM327" i="9"/>
  <c r="K328" i="1"/>
  <c r="AN326" i="9"/>
  <c r="AM326" i="9"/>
  <c r="K327" i="1"/>
  <c r="AN325" i="9"/>
  <c r="AM325" i="9"/>
  <c r="K326" i="1"/>
  <c r="AN324" i="9"/>
  <c r="AM324" i="9"/>
  <c r="K325" i="1"/>
  <c r="AN323" i="9"/>
  <c r="AM323" i="9"/>
  <c r="K324" i="1"/>
  <c r="AN322" i="9"/>
  <c r="AM322" i="9"/>
  <c r="K323" i="1"/>
  <c r="AN321" i="9"/>
  <c r="AM321" i="9"/>
  <c r="K322" i="1"/>
  <c r="AN320" i="9"/>
  <c r="AM320" i="9"/>
  <c r="K321" i="1"/>
  <c r="AN319" i="9"/>
  <c r="AM319" i="9"/>
  <c r="K320" i="1"/>
  <c r="AN318" i="9"/>
  <c r="AM318" i="9"/>
  <c r="K319" i="1"/>
  <c r="AN317" i="9"/>
  <c r="AM317" i="9"/>
  <c r="K318" i="1"/>
  <c r="AN316" i="9"/>
  <c r="AM316" i="9"/>
  <c r="K317" i="1"/>
  <c r="AN315" i="9"/>
  <c r="AM315" i="9"/>
  <c r="K316" i="1"/>
  <c r="AN314" i="9"/>
  <c r="AM314" i="9"/>
  <c r="K315" i="1"/>
  <c r="AN313" i="9"/>
  <c r="AM313" i="9"/>
  <c r="K314" i="1"/>
  <c r="AN312" i="9"/>
  <c r="AM312" i="9"/>
  <c r="K313" i="1"/>
  <c r="AN311" i="9"/>
  <c r="AM311" i="9"/>
  <c r="K312" i="1"/>
  <c r="AN310" i="9"/>
  <c r="AM310" i="9"/>
  <c r="K311" i="1"/>
  <c r="AN309" i="9"/>
  <c r="AM309" i="9"/>
  <c r="K310" i="1"/>
  <c r="AN308" i="9"/>
  <c r="AM308" i="9"/>
  <c r="K309" i="1"/>
  <c r="AN307" i="9"/>
  <c r="AM307" i="9"/>
  <c r="K308" i="1"/>
  <c r="AN306" i="9"/>
  <c r="AM306" i="9"/>
  <c r="K307" i="1"/>
  <c r="AN305" i="9"/>
  <c r="AM305" i="9"/>
  <c r="K306" i="1"/>
  <c r="AN304" i="9"/>
  <c r="AM304" i="9"/>
  <c r="K305" i="1"/>
  <c r="AN303" i="9"/>
  <c r="AM303" i="9"/>
  <c r="K304" i="1"/>
  <c r="AN302" i="9"/>
  <c r="AM302" i="9"/>
  <c r="K303" i="1"/>
  <c r="AN301" i="9"/>
  <c r="AM301" i="9"/>
  <c r="K302" i="1"/>
  <c r="AN300" i="9"/>
  <c r="AM300" i="9"/>
  <c r="K301" i="1"/>
  <c r="AN299" i="9"/>
  <c r="AM299" i="9"/>
  <c r="K300" i="1"/>
  <c r="AN298" i="9"/>
  <c r="AM298" i="9"/>
  <c r="K299" i="1"/>
  <c r="AN297" i="9"/>
  <c r="AM297" i="9"/>
  <c r="K298" i="1"/>
  <c r="AN296" i="9"/>
  <c r="AM296" i="9"/>
  <c r="K297" i="1"/>
  <c r="AN295" i="9"/>
  <c r="AM295" i="9"/>
  <c r="K296" i="1"/>
  <c r="AN294" i="9"/>
  <c r="AM294" i="9"/>
  <c r="K295" i="1"/>
  <c r="AN293" i="9"/>
  <c r="AM293" i="9"/>
  <c r="K294" i="1"/>
  <c r="AN292" i="9"/>
  <c r="AM292" i="9"/>
  <c r="K293" i="1"/>
  <c r="AN291" i="9"/>
  <c r="AM291" i="9"/>
  <c r="K292" i="1"/>
  <c r="AN290" i="9"/>
  <c r="AM290" i="9"/>
  <c r="K291" i="1"/>
  <c r="AN289" i="9"/>
  <c r="AM289" i="9"/>
  <c r="K290" i="1"/>
  <c r="AN288" i="9"/>
  <c r="AM288" i="9"/>
  <c r="K289" i="1"/>
  <c r="AN287" i="9"/>
  <c r="AM287" i="9"/>
  <c r="K288" i="1"/>
  <c r="AN286" i="9"/>
  <c r="AM286" i="9"/>
  <c r="K287" i="1"/>
  <c r="AN285" i="9"/>
  <c r="AM285" i="9"/>
  <c r="K286" i="1"/>
  <c r="AN284" i="9"/>
  <c r="AM284" i="9"/>
  <c r="K285" i="1"/>
  <c r="AN283" i="9"/>
  <c r="AM283" i="9"/>
  <c r="K284" i="1"/>
  <c r="AN282" i="9"/>
  <c r="AM282" i="9"/>
  <c r="K283" i="1"/>
  <c r="AN281" i="9"/>
  <c r="AM281" i="9"/>
  <c r="K282" i="1"/>
  <c r="AN280" i="9"/>
  <c r="AM280" i="9"/>
  <c r="K281" i="1"/>
  <c r="AN279" i="9"/>
  <c r="AM279" i="9"/>
  <c r="K280" i="1"/>
  <c r="AN278" i="9"/>
  <c r="AM278" i="9"/>
  <c r="K279" i="1"/>
  <c r="AN277" i="9"/>
  <c r="AM277" i="9"/>
  <c r="K278" i="1"/>
  <c r="AN276" i="9"/>
  <c r="AM276" i="9"/>
  <c r="K277" i="1"/>
  <c r="AN275" i="9"/>
  <c r="AM275" i="9"/>
  <c r="K276" i="1"/>
  <c r="AN274" i="9"/>
  <c r="AM274" i="9"/>
  <c r="K275" i="1"/>
  <c r="AN273" i="9"/>
  <c r="AM273" i="9"/>
  <c r="K274" i="1"/>
  <c r="AN272" i="9"/>
  <c r="AM272" i="9"/>
  <c r="K273" i="1"/>
  <c r="AN271" i="9"/>
  <c r="AM271" i="9"/>
  <c r="K272" i="1"/>
  <c r="AN270" i="9"/>
  <c r="AM270" i="9"/>
  <c r="K271" i="1"/>
  <c r="AN269" i="9"/>
  <c r="AM269" i="9"/>
  <c r="K270" i="1"/>
  <c r="AN268" i="9"/>
  <c r="AM268" i="9"/>
  <c r="AN267" i="9"/>
  <c r="AM267" i="9"/>
  <c r="K268" i="1"/>
  <c r="AN266" i="9"/>
  <c r="AM266" i="9"/>
  <c r="K267" i="1"/>
  <c r="AN265" i="9"/>
  <c r="AM265" i="9"/>
  <c r="K266" i="1"/>
  <c r="AN264" i="9"/>
  <c r="AM264" i="9"/>
  <c r="K265" i="1"/>
  <c r="AN263" i="9"/>
  <c r="AM263" i="9"/>
  <c r="K264" i="1"/>
  <c r="AN262" i="9"/>
  <c r="AM262" i="9"/>
  <c r="K263" i="1"/>
  <c r="AN261" i="9"/>
  <c r="AM261" i="9"/>
  <c r="K262" i="1"/>
  <c r="AN260" i="9"/>
  <c r="AM260" i="9"/>
  <c r="K261" i="1"/>
  <c r="AN259" i="9"/>
  <c r="AM259" i="9"/>
  <c r="K260" i="1"/>
  <c r="AN258" i="9"/>
  <c r="AM258" i="9"/>
  <c r="K259" i="1"/>
  <c r="AN257" i="9"/>
  <c r="AM257" i="9"/>
  <c r="K258" i="1"/>
  <c r="AN256" i="9"/>
  <c r="AM256" i="9"/>
  <c r="AN255" i="9"/>
  <c r="AM255" i="9"/>
  <c r="K256" i="1"/>
  <c r="AN254" i="9"/>
  <c r="AM254" i="9"/>
  <c r="K255" i="1"/>
  <c r="AN253" i="9"/>
  <c r="AM253" i="9"/>
  <c r="K254" i="1"/>
  <c r="AN252" i="9"/>
  <c r="AM252" i="9"/>
  <c r="K253" i="1"/>
  <c r="AN251" i="9"/>
  <c r="AM251" i="9"/>
  <c r="K252" i="1"/>
  <c r="AN250" i="9"/>
  <c r="AM250" i="9"/>
  <c r="K251" i="1"/>
  <c r="AN249" i="9"/>
  <c r="AM249" i="9"/>
  <c r="K250" i="1"/>
  <c r="AN248" i="9"/>
  <c r="AM248" i="9"/>
  <c r="K249" i="1"/>
  <c r="AN247" i="9"/>
  <c r="AM247" i="9"/>
  <c r="K248" i="1"/>
  <c r="AN246" i="9"/>
  <c r="AM246" i="9"/>
  <c r="K247" i="1"/>
  <c r="AN245" i="9"/>
  <c r="AM245" i="9"/>
  <c r="K246" i="1"/>
  <c r="AN244" i="9"/>
  <c r="AM244" i="9"/>
  <c r="K245" i="1"/>
  <c r="AN243" i="9"/>
  <c r="AM243" i="9"/>
  <c r="K244" i="1"/>
  <c r="AN242" i="9"/>
  <c r="AM242" i="9"/>
  <c r="K243" i="1"/>
  <c r="AN241" i="9"/>
  <c r="AM241" i="9"/>
  <c r="K242" i="1"/>
  <c r="AN240" i="9"/>
  <c r="AM240" i="9"/>
  <c r="K241" i="1"/>
  <c r="AN239" i="9"/>
  <c r="AM239" i="9"/>
  <c r="K240" i="1"/>
  <c r="AN238" i="9"/>
  <c r="AM238" i="9"/>
  <c r="K239" i="1"/>
  <c r="AN237" i="9"/>
  <c r="AM237" i="9"/>
  <c r="K238" i="1"/>
  <c r="AN236" i="9"/>
  <c r="AM236" i="9"/>
  <c r="K237" i="1"/>
  <c r="AN235" i="9"/>
  <c r="AM235" i="9"/>
  <c r="K236" i="1"/>
  <c r="AN234" i="9"/>
  <c r="AM234" i="9"/>
  <c r="K235" i="1"/>
  <c r="AN233" i="9"/>
  <c r="AM233" i="9"/>
  <c r="K234" i="1"/>
  <c r="AN232" i="9"/>
  <c r="AM232" i="9"/>
  <c r="K233" i="1"/>
  <c r="AN231" i="9"/>
  <c r="AM231" i="9"/>
  <c r="K232" i="1"/>
  <c r="AN230" i="9"/>
  <c r="AM230" i="9"/>
  <c r="K231" i="1"/>
  <c r="AN229" i="9"/>
  <c r="AM229" i="9"/>
  <c r="K230" i="1"/>
  <c r="AN228" i="9"/>
  <c r="AM228" i="9"/>
  <c r="K229" i="1"/>
  <c r="AN227" i="9"/>
  <c r="AM227" i="9"/>
  <c r="K228" i="1"/>
  <c r="AN226" i="9"/>
  <c r="AM226" i="9"/>
  <c r="K227" i="1"/>
  <c r="AN225" i="9"/>
  <c r="AM225" i="9"/>
  <c r="K226" i="1"/>
  <c r="AN224" i="9"/>
  <c r="AM224" i="9"/>
  <c r="K225" i="1"/>
  <c r="AN223" i="9"/>
  <c r="AM223" i="9"/>
  <c r="K224" i="1"/>
  <c r="AN222" i="9"/>
  <c r="AM222" i="9"/>
  <c r="K223" i="1"/>
  <c r="AN221" i="9"/>
  <c r="AM221" i="9"/>
  <c r="K222" i="1"/>
  <c r="AN220" i="9"/>
  <c r="AM220" i="9"/>
  <c r="K221" i="1"/>
  <c r="AN219" i="9"/>
  <c r="AM219" i="9"/>
  <c r="K220" i="1"/>
  <c r="AN218" i="9"/>
  <c r="AM218" i="9"/>
  <c r="K219" i="1"/>
  <c r="AN217" i="9"/>
  <c r="AM217" i="9"/>
  <c r="K218" i="1"/>
  <c r="AN216" i="9"/>
  <c r="AM216" i="9"/>
  <c r="K217" i="1"/>
  <c r="AN215" i="9"/>
  <c r="AM215" i="9"/>
  <c r="K216" i="1"/>
  <c r="AN214" i="9"/>
  <c r="AM214" i="9"/>
  <c r="K215" i="1"/>
  <c r="AN213" i="9"/>
  <c r="AM213" i="9"/>
  <c r="K214" i="1"/>
  <c r="AN212" i="9"/>
  <c r="AM212" i="9"/>
  <c r="K213" i="1"/>
  <c r="AN211" i="9"/>
  <c r="AM211" i="9"/>
  <c r="K212" i="1"/>
  <c r="AN210" i="9"/>
  <c r="AM210" i="9"/>
  <c r="K211" i="1"/>
  <c r="AN209" i="9"/>
  <c r="AM209" i="9"/>
  <c r="K210" i="1"/>
  <c r="AN208" i="9"/>
  <c r="AM208" i="9"/>
  <c r="AN207" i="9"/>
  <c r="AM207" i="9"/>
  <c r="K208" i="1"/>
  <c r="AN206" i="9"/>
  <c r="AM206" i="9"/>
  <c r="K207" i="1"/>
  <c r="AN205" i="9"/>
  <c r="AM205" i="9"/>
  <c r="K206" i="1"/>
  <c r="AN204" i="9"/>
  <c r="AM204" i="9"/>
  <c r="K205" i="1"/>
  <c r="AN203" i="9"/>
  <c r="AM203" i="9"/>
  <c r="K204" i="1"/>
  <c r="AN202" i="9"/>
  <c r="AM202" i="9"/>
  <c r="K203" i="1"/>
  <c r="AN201" i="9"/>
  <c r="AM201" i="9"/>
  <c r="K202" i="1"/>
  <c r="AN200" i="9"/>
  <c r="AM200" i="9"/>
  <c r="K201" i="1"/>
  <c r="AN199" i="9"/>
  <c r="AM199" i="9"/>
  <c r="K200" i="1"/>
  <c r="AN198" i="9"/>
  <c r="AM198" i="9"/>
  <c r="K199" i="1"/>
  <c r="AN197" i="9"/>
  <c r="AM197" i="9"/>
  <c r="K198" i="1"/>
  <c r="AN196" i="9"/>
  <c r="AM196" i="9"/>
  <c r="K197" i="1"/>
  <c r="AN195" i="9"/>
  <c r="AM195" i="9"/>
  <c r="K196" i="1"/>
  <c r="AN194" i="9"/>
  <c r="AM194" i="9"/>
  <c r="K195" i="1"/>
  <c r="AN193" i="9"/>
  <c r="AM193" i="9"/>
  <c r="K194" i="1"/>
  <c r="AN192" i="9"/>
  <c r="AM192" i="9"/>
  <c r="K193" i="1"/>
  <c r="AN191" i="9"/>
  <c r="AM191" i="9"/>
  <c r="K192" i="1"/>
  <c r="AN190" i="9"/>
  <c r="AM190" i="9"/>
  <c r="K191" i="1"/>
  <c r="AN189" i="9"/>
  <c r="AM189" i="9"/>
  <c r="K190" i="1"/>
  <c r="AN188" i="9"/>
  <c r="AM188" i="9"/>
  <c r="K189" i="1"/>
  <c r="AN187" i="9"/>
  <c r="AM187" i="9"/>
  <c r="K188" i="1"/>
  <c r="AN186" i="9"/>
  <c r="AM186" i="9"/>
  <c r="K187" i="1"/>
  <c r="AN185" i="9"/>
  <c r="AM185" i="9"/>
  <c r="K186" i="1"/>
  <c r="AN184" i="9"/>
  <c r="AM184" i="9"/>
  <c r="K185" i="1"/>
  <c r="AN183" i="9"/>
  <c r="AM183" i="9"/>
  <c r="K184" i="1"/>
  <c r="AN182" i="9"/>
  <c r="AM182" i="9"/>
  <c r="K183" i="1"/>
  <c r="AN181" i="9"/>
  <c r="AM181" i="9"/>
  <c r="K182" i="1"/>
  <c r="AN180" i="9"/>
  <c r="AM180" i="9"/>
  <c r="K181" i="1"/>
  <c r="AN179" i="9"/>
  <c r="AM179" i="9"/>
  <c r="K180" i="1"/>
  <c r="AN178" i="9"/>
  <c r="AM178" i="9"/>
  <c r="K179" i="1"/>
  <c r="AN177" i="9"/>
  <c r="AM177" i="9"/>
  <c r="K178" i="1"/>
  <c r="AN176" i="9"/>
  <c r="AM176" i="9"/>
  <c r="K177" i="1"/>
  <c r="AN175" i="9"/>
  <c r="AM175" i="9"/>
  <c r="K176" i="1"/>
  <c r="AN174" i="9"/>
  <c r="AM174" i="9"/>
  <c r="K175" i="1"/>
  <c r="AN173" i="9"/>
  <c r="AM173" i="9"/>
  <c r="K174" i="1"/>
  <c r="AN172" i="9"/>
  <c r="AM172" i="9"/>
  <c r="K173" i="1"/>
  <c r="AN171" i="9"/>
  <c r="AM171" i="9"/>
  <c r="K172" i="1"/>
  <c r="AN170" i="9"/>
  <c r="AM170" i="9"/>
  <c r="K171" i="1"/>
  <c r="AN169" i="9"/>
  <c r="AM169" i="9"/>
  <c r="K170" i="1"/>
  <c r="AN168" i="9"/>
  <c r="AM168" i="9"/>
  <c r="K169" i="1"/>
  <c r="AN167" i="9"/>
  <c r="AM167" i="9"/>
  <c r="K168" i="1"/>
  <c r="AN166" i="9"/>
  <c r="AM166" i="9"/>
  <c r="K167" i="1"/>
  <c r="AN165" i="9"/>
  <c r="AM165" i="9"/>
  <c r="K166" i="1"/>
  <c r="AN164" i="9"/>
  <c r="AM164" i="9"/>
  <c r="K165" i="1"/>
  <c r="AN163" i="9"/>
  <c r="AM163" i="9"/>
  <c r="K164" i="1"/>
  <c r="AN162" i="9"/>
  <c r="AM162" i="9"/>
  <c r="K163" i="1"/>
  <c r="AN161" i="9"/>
  <c r="AM161" i="9"/>
  <c r="K162" i="1"/>
  <c r="AN160" i="9"/>
  <c r="AM160" i="9"/>
  <c r="K161" i="1"/>
  <c r="AN159" i="9"/>
  <c r="AM159" i="9"/>
  <c r="K160" i="1"/>
  <c r="AN158" i="9"/>
  <c r="AM158" i="9"/>
  <c r="K159" i="1"/>
  <c r="AN157" i="9"/>
  <c r="AM157" i="9"/>
  <c r="K158" i="1"/>
  <c r="AN156" i="9"/>
  <c r="AM156" i="9"/>
  <c r="K157" i="1"/>
  <c r="AN155" i="9"/>
  <c r="AM155" i="9"/>
  <c r="K156" i="1"/>
  <c r="AN154" i="9"/>
  <c r="AM154" i="9"/>
  <c r="AN153" i="9"/>
  <c r="AM153" i="9"/>
  <c r="K154" i="1"/>
  <c r="AN152" i="9"/>
  <c r="AM152" i="9"/>
  <c r="K153" i="1"/>
  <c r="AN151" i="9"/>
  <c r="AM151" i="9"/>
  <c r="K152" i="1"/>
  <c r="AN150" i="9"/>
  <c r="AM150" i="9"/>
  <c r="K151" i="1"/>
  <c r="AN149" i="9"/>
  <c r="AM149" i="9"/>
  <c r="K150" i="1"/>
  <c r="AN148" i="9"/>
  <c r="AM148" i="9"/>
  <c r="K149" i="1"/>
  <c r="AN147" i="9"/>
  <c r="AM147" i="9"/>
  <c r="K148" i="1"/>
  <c r="AN146" i="9"/>
  <c r="AM146" i="9"/>
  <c r="K147" i="1"/>
  <c r="AN145" i="9"/>
  <c r="AM145" i="9"/>
  <c r="K146" i="1"/>
  <c r="AN144" i="9"/>
  <c r="AM144" i="9"/>
  <c r="K145" i="1"/>
  <c r="AN143" i="9"/>
  <c r="AM143" i="9"/>
  <c r="K144" i="1"/>
  <c r="AN142" i="9"/>
  <c r="AM142" i="9"/>
  <c r="K143" i="1"/>
  <c r="AN141" i="9"/>
  <c r="AM141" i="9"/>
  <c r="K142" i="1"/>
  <c r="AN140" i="9"/>
  <c r="AM140" i="9"/>
  <c r="K141" i="1"/>
  <c r="AN139" i="9"/>
  <c r="AM139" i="9"/>
  <c r="K140" i="1"/>
  <c r="AN138" i="9"/>
  <c r="AM138" i="9"/>
  <c r="K139" i="1"/>
  <c r="AN137" i="9"/>
  <c r="AM137" i="9"/>
  <c r="K138" i="1"/>
  <c r="AN136" i="9"/>
  <c r="AM136" i="9"/>
  <c r="AN135" i="9"/>
  <c r="AM135" i="9"/>
  <c r="K136" i="1"/>
  <c r="AN134" i="9"/>
  <c r="AM134" i="9"/>
  <c r="AN133" i="9"/>
  <c r="AM133" i="9"/>
  <c r="K134" i="1"/>
  <c r="AN132" i="9"/>
  <c r="AM132" i="9"/>
  <c r="K133" i="1"/>
  <c r="AN131" i="9"/>
  <c r="AM131" i="9"/>
  <c r="K132" i="1"/>
  <c r="AN130" i="9"/>
  <c r="AM130" i="9"/>
  <c r="AN129" i="9"/>
  <c r="AM129" i="9"/>
  <c r="K130" i="1"/>
  <c r="AN128" i="9"/>
  <c r="AM128" i="9"/>
  <c r="K129" i="1"/>
  <c r="AN127" i="9"/>
  <c r="AM127" i="9"/>
  <c r="K128" i="1"/>
  <c r="AN126" i="9"/>
  <c r="AM126" i="9"/>
  <c r="K127" i="1"/>
  <c r="AN125" i="9"/>
  <c r="AM125" i="9"/>
  <c r="K126" i="1"/>
  <c r="AN124" i="9"/>
  <c r="AM124" i="9"/>
  <c r="AN123" i="9"/>
  <c r="AM123" i="9"/>
  <c r="K124" i="1"/>
  <c r="AN122" i="9"/>
  <c r="AM122" i="9"/>
  <c r="AN121" i="9"/>
  <c r="AM121" i="9"/>
  <c r="K122" i="1"/>
  <c r="AN120" i="9"/>
  <c r="AM120" i="9"/>
  <c r="K121" i="1"/>
  <c r="AN119" i="9"/>
  <c r="AM119" i="9"/>
  <c r="K120" i="1"/>
  <c r="AN118" i="9"/>
  <c r="AM118" i="9"/>
  <c r="K119" i="1"/>
  <c r="AN117" i="9"/>
  <c r="AM117" i="9"/>
  <c r="K118" i="1"/>
  <c r="AN116" i="9"/>
  <c r="AM116" i="9"/>
  <c r="K117" i="1"/>
  <c r="AN115" i="9"/>
  <c r="AM115" i="9"/>
  <c r="K116" i="1"/>
  <c r="AN114" i="9"/>
  <c r="AM114" i="9"/>
  <c r="K115" i="1"/>
  <c r="AN113" i="9"/>
  <c r="AM113" i="9"/>
  <c r="K114" i="1"/>
  <c r="AN112" i="9"/>
  <c r="AM112" i="9"/>
  <c r="K113" i="1"/>
  <c r="AN111" i="9"/>
  <c r="AM111" i="9"/>
  <c r="K112" i="1"/>
  <c r="AN110" i="9"/>
  <c r="AM110" i="9"/>
  <c r="K111" i="1"/>
  <c r="AN109" i="9"/>
  <c r="AM109" i="9"/>
  <c r="K110" i="1"/>
  <c r="AN108" i="9"/>
  <c r="AM108" i="9"/>
  <c r="K109" i="1"/>
  <c r="AN107" i="9"/>
  <c r="AM107" i="9"/>
  <c r="K108" i="1"/>
  <c r="AN106" i="9"/>
  <c r="AM106" i="9"/>
  <c r="K107" i="1"/>
  <c r="AN105" i="9"/>
  <c r="AM105" i="9"/>
  <c r="K106" i="1"/>
  <c r="AN104" i="9"/>
  <c r="AM104" i="9"/>
  <c r="K105" i="1"/>
  <c r="AN103" i="9"/>
  <c r="AM103" i="9"/>
  <c r="K104" i="1"/>
  <c r="AN102" i="9"/>
  <c r="AM102" i="9"/>
  <c r="K103" i="1"/>
  <c r="AN101" i="9"/>
  <c r="AM101" i="9"/>
  <c r="K102" i="1"/>
  <c r="AN100" i="9"/>
  <c r="AM100" i="9"/>
  <c r="K101" i="1"/>
  <c r="AN99" i="9"/>
  <c r="AM99" i="9"/>
  <c r="K100" i="1"/>
  <c r="AN98" i="9"/>
  <c r="AM98" i="9"/>
  <c r="AN97" i="9"/>
  <c r="AM97" i="9"/>
  <c r="K98" i="1"/>
  <c r="AN96" i="9"/>
  <c r="AM96" i="9"/>
  <c r="K97" i="1"/>
  <c r="AN95" i="9"/>
  <c r="AM95" i="9"/>
  <c r="K96" i="1"/>
  <c r="AN94" i="9"/>
  <c r="AM94" i="9"/>
  <c r="AN93" i="9"/>
  <c r="AM93" i="9"/>
  <c r="K94" i="1"/>
  <c r="AN92" i="9"/>
  <c r="AM92" i="9"/>
  <c r="K93" i="1"/>
  <c r="AN91" i="9"/>
  <c r="AM91" i="9"/>
  <c r="K92" i="1"/>
  <c r="AN90" i="9"/>
  <c r="AM90" i="9"/>
  <c r="AN89" i="9"/>
  <c r="AM89" i="9"/>
  <c r="K90" i="1"/>
  <c r="AN88" i="9"/>
  <c r="AM88" i="9"/>
  <c r="K89" i="1"/>
  <c r="AN87" i="9"/>
  <c r="AM87" i="9"/>
  <c r="K88" i="1"/>
  <c r="AN86" i="9"/>
  <c r="AM86" i="9"/>
  <c r="K87" i="1"/>
  <c r="AN85" i="9"/>
  <c r="AM85" i="9"/>
  <c r="K86" i="1"/>
  <c r="AN84" i="9"/>
  <c r="AM84" i="9"/>
  <c r="K85" i="1"/>
  <c r="AN83" i="9"/>
  <c r="AM83" i="9"/>
  <c r="K84" i="1"/>
  <c r="AN82" i="9"/>
  <c r="AM82" i="9"/>
  <c r="AN81" i="9"/>
  <c r="AM81" i="9"/>
  <c r="K82" i="1"/>
  <c r="AN80" i="9"/>
  <c r="AM80" i="9"/>
  <c r="K81" i="1"/>
  <c r="AN79" i="9"/>
  <c r="AM79" i="9"/>
  <c r="K80" i="1"/>
  <c r="AN78" i="9"/>
  <c r="AM78" i="9"/>
  <c r="AN77" i="9"/>
  <c r="AM77" i="9"/>
  <c r="K78" i="1"/>
  <c r="AN76" i="9"/>
  <c r="AM76" i="9"/>
  <c r="K77" i="1"/>
  <c r="AN75" i="9"/>
  <c r="AM75" i="9"/>
  <c r="K76" i="1"/>
  <c r="AN74" i="9"/>
  <c r="AM74" i="9"/>
  <c r="AN73" i="9"/>
  <c r="AM73" i="9"/>
  <c r="K74" i="1"/>
  <c r="AN72" i="9"/>
  <c r="AM72" i="9"/>
  <c r="K73" i="1"/>
  <c r="AN71" i="9"/>
  <c r="AM71" i="9"/>
  <c r="K72" i="1"/>
  <c r="AN70" i="9"/>
  <c r="AM70" i="9"/>
  <c r="K71" i="1"/>
  <c r="AN69" i="9"/>
  <c r="AM69" i="9"/>
  <c r="K70" i="1"/>
  <c r="AN68" i="9"/>
  <c r="AM68" i="9"/>
  <c r="K69" i="1"/>
  <c r="AN67" i="9"/>
  <c r="AM67" i="9"/>
  <c r="K68" i="1"/>
  <c r="AN66" i="9"/>
  <c r="AM66" i="9"/>
  <c r="K67" i="1"/>
  <c r="AN65" i="9"/>
  <c r="AM65" i="9"/>
  <c r="K66" i="1"/>
  <c r="AN64" i="9"/>
  <c r="AM64" i="9"/>
  <c r="K65" i="1"/>
  <c r="AN63" i="9"/>
  <c r="AM63" i="9"/>
  <c r="K64" i="1"/>
  <c r="AN62" i="9"/>
  <c r="AM62" i="9"/>
  <c r="K63" i="1"/>
  <c r="AN61" i="9"/>
  <c r="AM61" i="9"/>
  <c r="K62" i="1"/>
  <c r="AN60" i="9"/>
  <c r="AM60" i="9"/>
  <c r="K61" i="1"/>
  <c r="AN59" i="9"/>
  <c r="AM59" i="9"/>
  <c r="K60" i="1"/>
  <c r="AN58" i="9"/>
  <c r="AM58" i="9"/>
  <c r="K59" i="1"/>
  <c r="AN57" i="9"/>
  <c r="AM57" i="9"/>
  <c r="K58" i="1"/>
  <c r="AN56" i="9"/>
  <c r="AM56" i="9"/>
  <c r="K57" i="1"/>
  <c r="AN55" i="9"/>
  <c r="AM55" i="9"/>
  <c r="K56" i="1"/>
  <c r="AN54" i="9"/>
  <c r="AM54" i="9"/>
  <c r="K55" i="1"/>
  <c r="AN53" i="9"/>
  <c r="AM53" i="9"/>
  <c r="K54" i="1"/>
  <c r="AN52" i="9"/>
  <c r="AM52" i="9"/>
  <c r="K53" i="1"/>
  <c r="AN51" i="9"/>
  <c r="AM51" i="9"/>
  <c r="K52" i="1"/>
  <c r="AN50" i="9"/>
  <c r="AM50" i="9"/>
  <c r="K51" i="1"/>
  <c r="AN49" i="9"/>
  <c r="AM49" i="9"/>
  <c r="K50" i="1"/>
  <c r="AN48" i="9"/>
  <c r="AM48" i="9"/>
  <c r="K49" i="1"/>
  <c r="AN47" i="9"/>
  <c r="AM47" i="9"/>
  <c r="K48" i="1"/>
  <c r="AN46" i="9"/>
  <c r="AM46" i="9"/>
  <c r="K47" i="1"/>
  <c r="AN45" i="9"/>
  <c r="AM45" i="9"/>
  <c r="K46" i="1"/>
  <c r="AN44" i="9"/>
  <c r="AM44" i="9"/>
  <c r="K45" i="1"/>
  <c r="AN43" i="9"/>
  <c r="AM43" i="9"/>
  <c r="K44" i="1"/>
  <c r="AN42" i="9"/>
  <c r="AM42" i="9"/>
  <c r="K43" i="1"/>
  <c r="AN41" i="9"/>
  <c r="AM41" i="9"/>
  <c r="K42" i="1"/>
  <c r="AN40" i="9"/>
  <c r="AM40" i="9"/>
  <c r="K41" i="1"/>
  <c r="AN39" i="9"/>
  <c r="AM39" i="9"/>
  <c r="K40" i="1"/>
  <c r="AN38" i="9"/>
  <c r="AM38" i="9"/>
  <c r="K39" i="1"/>
  <c r="AN37" i="9"/>
  <c r="AM37" i="9"/>
  <c r="K38" i="1"/>
  <c r="AN36" i="9"/>
  <c r="AM36" i="9"/>
  <c r="K37" i="1"/>
  <c r="AN35" i="9"/>
  <c r="AM35" i="9"/>
  <c r="K36" i="1"/>
  <c r="AN34" i="9"/>
  <c r="AM34" i="9"/>
  <c r="AN33" i="9"/>
  <c r="AM33" i="9"/>
  <c r="AN32" i="9"/>
  <c r="AM32" i="9"/>
  <c r="AN31" i="9"/>
  <c r="AM31" i="9"/>
  <c r="AN30" i="9"/>
  <c r="AM30" i="9"/>
  <c r="AN29" i="9"/>
  <c r="AM29" i="9"/>
  <c r="AN28" i="9"/>
  <c r="AM28" i="9"/>
  <c r="AN27" i="9"/>
  <c r="AM27" i="9"/>
  <c r="AN26" i="9"/>
  <c r="AM26" i="9"/>
  <c r="AN25" i="9"/>
  <c r="AM25" i="9"/>
  <c r="AN24" i="9"/>
  <c r="AM24" i="9"/>
  <c r="AN23" i="9"/>
  <c r="AM23" i="9"/>
  <c r="AN22" i="9"/>
  <c r="AM22" i="9"/>
  <c r="AN21" i="9"/>
  <c r="AM21" i="9"/>
  <c r="AN20" i="9"/>
  <c r="AM20" i="9"/>
  <c r="AN19" i="9"/>
  <c r="AM19" i="9"/>
  <c r="AN18" i="9"/>
  <c r="AM18" i="9"/>
  <c r="AN17" i="9"/>
  <c r="AM17" i="9"/>
  <c r="K18" i="1"/>
  <c r="AN16" i="9"/>
  <c r="AM16" i="9"/>
  <c r="K17" i="1"/>
  <c r="AN15" i="9"/>
  <c r="AM15" i="9"/>
  <c r="K16" i="1"/>
  <c r="AN14" i="9"/>
  <c r="AM14" i="9"/>
  <c r="K15" i="1"/>
  <c r="AN13" i="9"/>
  <c r="AM13" i="9"/>
  <c r="K14" i="1"/>
  <c r="AN12" i="9"/>
  <c r="AM12" i="9"/>
  <c r="K13" i="1"/>
  <c r="AN11" i="9"/>
  <c r="AM11" i="9"/>
  <c r="K12" i="1"/>
  <c r="AN10" i="9"/>
  <c r="AM10" i="9"/>
  <c r="K11" i="1"/>
  <c r="AN9" i="9"/>
  <c r="AM9" i="9"/>
  <c r="K10" i="1"/>
  <c r="AN8" i="9"/>
  <c r="AM8" i="9"/>
  <c r="K9" i="1"/>
  <c r="AN7" i="9"/>
  <c r="AM7" i="9"/>
  <c r="K8" i="1"/>
  <c r="AN6" i="9"/>
  <c r="AM6" i="9"/>
  <c r="K7" i="1"/>
  <c r="AN5" i="9"/>
  <c r="AM5" i="9"/>
  <c r="K6" i="1"/>
  <c r="AN4" i="9"/>
  <c r="AM4" i="9"/>
  <c r="K5" i="1"/>
  <c r="AN3" i="9"/>
  <c r="AM3" i="9"/>
  <c r="K4" i="1"/>
  <c r="AN2" i="9"/>
  <c r="AM2" i="9"/>
  <c r="K3" i="1"/>
  <c r="AD468" i="7"/>
  <c r="P467" i="1"/>
  <c r="AD436" i="7"/>
  <c r="P435" i="1"/>
  <c r="AD404" i="7"/>
  <c r="P403" i="1"/>
  <c r="AD328" i="7"/>
  <c r="P329" i="1"/>
  <c r="AD284" i="7"/>
  <c r="P285" i="1"/>
  <c r="AD220" i="7"/>
  <c r="P221" i="1"/>
  <c r="AD136" i="7"/>
  <c r="P137" i="1"/>
  <c r="AD92" i="7"/>
  <c r="P93" i="1"/>
  <c r="AD16" i="7"/>
  <c r="P17" i="1"/>
  <c r="AD327" i="7"/>
  <c r="P328" i="1"/>
  <c r="AD307" i="7"/>
  <c r="P308" i="1"/>
  <c r="AD159" i="7"/>
  <c r="P160" i="1"/>
  <c r="AD55" i="7"/>
  <c r="P56" i="1"/>
  <c r="AD26" i="7"/>
  <c r="P28" i="1"/>
  <c r="P32" i="1"/>
  <c r="P27" i="1"/>
  <c r="P31" i="1"/>
  <c r="P35" i="1"/>
  <c r="P29" i="1"/>
  <c r="P34" i="1"/>
  <c r="P30" i="1"/>
  <c r="P33" i="1"/>
  <c r="AD195" i="7"/>
  <c r="P196" i="1"/>
  <c r="AD306" i="7"/>
  <c r="P307" i="1"/>
  <c r="AD285" i="7"/>
  <c r="P286" i="1"/>
  <c r="AD221" i="7"/>
  <c r="P222" i="1"/>
  <c r="AD177" i="7"/>
  <c r="P178" i="1"/>
  <c r="AD137" i="7"/>
  <c r="P138" i="1"/>
  <c r="AD93" i="7"/>
  <c r="P94" i="1"/>
  <c r="AD53" i="7"/>
  <c r="P54" i="1"/>
  <c r="AD335" i="7"/>
  <c r="P336" i="1"/>
  <c r="AD147" i="7"/>
  <c r="P148" i="1"/>
  <c r="AD47" i="7"/>
  <c r="P48" i="1"/>
  <c r="AD370" i="7"/>
  <c r="P371" i="1"/>
  <c r="AD354" i="7"/>
  <c r="P355" i="1"/>
  <c r="AD270" i="7"/>
  <c r="P271" i="1"/>
  <c r="AD214" i="7"/>
  <c r="P215" i="1"/>
  <c r="AD130" i="7"/>
  <c r="P131" i="1"/>
  <c r="AD448" i="7"/>
  <c r="P447" i="1"/>
  <c r="AD416" i="7"/>
  <c r="P415" i="1"/>
  <c r="AD380" i="7"/>
  <c r="P380" i="1"/>
  <c r="AD300" i="7"/>
  <c r="P301" i="1"/>
  <c r="AD260" i="7"/>
  <c r="P261" i="1"/>
  <c r="AD216" i="7"/>
  <c r="P217" i="1"/>
  <c r="AD172" i="7"/>
  <c r="P173" i="1"/>
  <c r="AD152" i="7"/>
  <c r="P153" i="1"/>
  <c r="AD108" i="7"/>
  <c r="P109" i="1"/>
  <c r="AD68" i="7"/>
  <c r="P69" i="1"/>
  <c r="AD323" i="7"/>
  <c r="P324" i="1"/>
  <c r="AD275" i="7"/>
  <c r="P276" i="1"/>
  <c r="AD115" i="7"/>
  <c r="P116" i="1"/>
  <c r="AD43" i="7"/>
  <c r="P44" i="1"/>
  <c r="AD194" i="7"/>
  <c r="P195" i="1"/>
  <c r="AD191" i="7"/>
  <c r="P192" i="1"/>
  <c r="AD246" i="7"/>
  <c r="P247" i="1"/>
  <c r="AD66" i="7"/>
  <c r="P67" i="1"/>
  <c r="AD321" i="7"/>
  <c r="P322" i="1"/>
  <c r="AD281" i="7"/>
  <c r="P282" i="1"/>
  <c r="AD217" i="7"/>
  <c r="P218" i="1"/>
  <c r="AD129" i="7"/>
  <c r="P130" i="1"/>
  <c r="AD89" i="7"/>
  <c r="P90" i="1"/>
  <c r="AD45" i="7"/>
  <c r="P46" i="1"/>
  <c r="AD9" i="7"/>
  <c r="P10" i="1"/>
  <c r="AD239" i="7"/>
  <c r="P240" i="1"/>
  <c r="AD35" i="7"/>
  <c r="P36" i="1"/>
  <c r="AD366" i="7"/>
  <c r="P367" i="1"/>
  <c r="AD334" i="7"/>
  <c r="P335" i="1"/>
  <c r="AD286" i="7"/>
  <c r="P287" i="1"/>
  <c r="AD210" i="7"/>
  <c r="P211" i="1"/>
  <c r="AD146" i="7"/>
  <c r="P147" i="1"/>
  <c r="AD98" i="7"/>
  <c r="P99" i="1"/>
  <c r="AD419" i="7"/>
  <c r="P418" i="1"/>
  <c r="AD84" i="7"/>
  <c r="P85" i="1"/>
  <c r="AD420" i="7"/>
  <c r="P419" i="1"/>
  <c r="AD388" i="7"/>
  <c r="P387" i="1"/>
  <c r="AD308" i="7"/>
  <c r="P309" i="1"/>
  <c r="AD264" i="7"/>
  <c r="P265" i="1"/>
  <c r="AD244" i="7"/>
  <c r="P245" i="1"/>
  <c r="AD200" i="7"/>
  <c r="P201" i="1"/>
  <c r="AD156" i="7"/>
  <c r="P157" i="1"/>
  <c r="AD116" i="7"/>
  <c r="P117" i="1"/>
  <c r="AD72" i="7"/>
  <c r="P73" i="1"/>
  <c r="AD52" i="7"/>
  <c r="P53" i="1"/>
  <c r="AD259" i="7"/>
  <c r="P260" i="1"/>
  <c r="AD95" i="7"/>
  <c r="P96" i="1"/>
  <c r="AD318" i="7"/>
  <c r="P319" i="1"/>
  <c r="AD198" i="7"/>
  <c r="P199" i="1"/>
  <c r="AD215" i="7"/>
  <c r="P216" i="1"/>
  <c r="AD119" i="7"/>
  <c r="P120" i="1"/>
  <c r="AD166" i="7"/>
  <c r="P167" i="1"/>
  <c r="AD70" i="7"/>
  <c r="P71" i="1"/>
  <c r="AD329" i="7"/>
  <c r="P330" i="1"/>
  <c r="AD305" i="7"/>
  <c r="P306" i="1"/>
  <c r="AD265" i="7"/>
  <c r="P266" i="1"/>
  <c r="AD241" i="7"/>
  <c r="P242" i="1"/>
  <c r="AD201" i="7"/>
  <c r="P202" i="1"/>
  <c r="AD157" i="7"/>
  <c r="P158" i="1"/>
  <c r="AD113" i="7"/>
  <c r="P114" i="1"/>
  <c r="AD73" i="7"/>
  <c r="P74" i="1"/>
  <c r="AD13" i="7"/>
  <c r="P14" i="1"/>
  <c r="AD243" i="7"/>
  <c r="P244" i="1"/>
  <c r="AD127" i="7"/>
  <c r="P128" i="1"/>
  <c r="AD3" i="7"/>
  <c r="P4" i="1"/>
  <c r="AD338" i="7"/>
  <c r="P339" i="1"/>
  <c r="AD290" i="7"/>
  <c r="P291" i="1"/>
  <c r="AD150" i="7"/>
  <c r="P151" i="1"/>
  <c r="AD102" i="7"/>
  <c r="P103" i="1"/>
  <c r="AD54" i="7"/>
  <c r="P55" i="1"/>
  <c r="AD18" i="7"/>
  <c r="P20" i="1"/>
  <c r="P24" i="1"/>
  <c r="P19" i="1"/>
  <c r="P23" i="1"/>
  <c r="P21" i="1"/>
  <c r="P26" i="1"/>
  <c r="P22" i="1"/>
  <c r="P25" i="1"/>
  <c r="AD405" i="7"/>
  <c r="P404" i="1"/>
  <c r="AD464" i="7"/>
  <c r="P463" i="1"/>
  <c r="AD432" i="7"/>
  <c r="P431" i="1"/>
  <c r="AD324" i="7"/>
  <c r="P325" i="1"/>
  <c r="AD280" i="7"/>
  <c r="P281" i="1"/>
  <c r="AD236" i="7"/>
  <c r="P237" i="1"/>
  <c r="AD196" i="7"/>
  <c r="P197" i="1"/>
  <c r="AD132" i="7"/>
  <c r="P133" i="1"/>
  <c r="AD88" i="7"/>
  <c r="P89" i="1"/>
  <c r="AD48" i="7"/>
  <c r="P49" i="1"/>
  <c r="AD8" i="7"/>
  <c r="P9" i="1"/>
  <c r="AD303" i="7"/>
  <c r="P304" i="1"/>
  <c r="AD87" i="7"/>
  <c r="P88" i="1"/>
  <c r="AD230" i="7"/>
  <c r="P231" i="1"/>
  <c r="AD10" i="7"/>
  <c r="P11" i="1"/>
  <c r="AD211" i="7"/>
  <c r="P212" i="1"/>
  <c r="AD111" i="7"/>
  <c r="P112" i="1"/>
  <c r="AD118" i="7"/>
  <c r="P119" i="1"/>
  <c r="AD385" i="7"/>
  <c r="P384" i="1"/>
  <c r="AD301" i="7"/>
  <c r="P302" i="1"/>
  <c r="AD257" i="7"/>
  <c r="P258" i="1"/>
  <c r="AD237" i="7"/>
  <c r="P238" i="1"/>
  <c r="AD193" i="7"/>
  <c r="P194" i="1"/>
  <c r="AD153" i="7"/>
  <c r="P154" i="1"/>
  <c r="AD109" i="7"/>
  <c r="P110" i="1"/>
  <c r="AD65" i="7"/>
  <c r="P66" i="1"/>
  <c r="AD287" i="7"/>
  <c r="P288" i="1"/>
  <c r="AD143" i="7"/>
  <c r="P144" i="1"/>
  <c r="AD71" i="7"/>
  <c r="P72" i="1"/>
  <c r="AD382" i="7"/>
  <c r="P382" i="1"/>
  <c r="AD350" i="7"/>
  <c r="P351" i="1"/>
  <c r="AD262" i="7"/>
  <c r="P263" i="1"/>
  <c r="AD174" i="7"/>
  <c r="P175" i="1"/>
  <c r="AD126" i="7"/>
  <c r="P127" i="1"/>
  <c r="AD50" i="7"/>
  <c r="P51" i="1"/>
  <c r="AD293" i="7"/>
  <c r="P294" i="1"/>
  <c r="AD469" i="7"/>
  <c r="P468" i="1"/>
  <c r="AD460" i="7"/>
  <c r="P459" i="1"/>
  <c r="AD444" i="7"/>
  <c r="P443" i="1"/>
  <c r="AD428" i="7"/>
  <c r="P427" i="1"/>
  <c r="AD412" i="7"/>
  <c r="P411" i="1"/>
  <c r="AD396" i="7"/>
  <c r="P395" i="1"/>
  <c r="AD340" i="7"/>
  <c r="P341" i="1"/>
  <c r="AD316" i="7"/>
  <c r="P317" i="1"/>
  <c r="AD296" i="7"/>
  <c r="P297" i="1"/>
  <c r="AD276" i="7"/>
  <c r="P277" i="1"/>
  <c r="AD252" i="7"/>
  <c r="P253" i="1"/>
  <c r="AD232" i="7"/>
  <c r="P233" i="1"/>
  <c r="AD188" i="7"/>
  <c r="P189" i="1"/>
  <c r="AD168" i="7"/>
  <c r="P169" i="1"/>
  <c r="AD148" i="7"/>
  <c r="P149" i="1"/>
  <c r="AD124" i="7"/>
  <c r="P125" i="1"/>
  <c r="AD104" i="7"/>
  <c r="P105" i="1"/>
  <c r="AD60" i="7"/>
  <c r="P61" i="1"/>
  <c r="AD40" i="7"/>
  <c r="P41" i="1"/>
  <c r="AD4" i="7"/>
  <c r="P5" i="1"/>
  <c r="AD319" i="7"/>
  <c r="P320" i="1"/>
  <c r="AD295" i="7"/>
  <c r="P296" i="1"/>
  <c r="AD271" i="7"/>
  <c r="P272" i="1"/>
  <c r="AD167" i="7"/>
  <c r="P168" i="1"/>
  <c r="AD103" i="7"/>
  <c r="P104" i="1"/>
  <c r="AD83" i="7"/>
  <c r="P84" i="1"/>
  <c r="AD326" i="7"/>
  <c r="P327" i="1"/>
  <c r="AD226" i="7"/>
  <c r="P227" i="1"/>
  <c r="AD190" i="7"/>
  <c r="P191" i="1"/>
  <c r="AD231" i="7"/>
  <c r="P232" i="1"/>
  <c r="AD207" i="7"/>
  <c r="P208" i="1"/>
  <c r="AD183" i="7"/>
  <c r="P184" i="1"/>
  <c r="AD51" i="7"/>
  <c r="P52" i="1"/>
  <c r="AD242" i="7"/>
  <c r="P243" i="1"/>
  <c r="AD86" i="7"/>
  <c r="P87" i="1"/>
  <c r="AD14" i="7"/>
  <c r="P15" i="1"/>
  <c r="AD337" i="7"/>
  <c r="P338" i="1"/>
  <c r="AD317" i="7"/>
  <c r="P318" i="1"/>
  <c r="AD297" i="7"/>
  <c r="P298" i="1"/>
  <c r="AD273" i="7"/>
  <c r="P274" i="1"/>
  <c r="AD253" i="7"/>
  <c r="P254" i="1"/>
  <c r="AD233" i="7"/>
  <c r="P234" i="1"/>
  <c r="AD209" i="7"/>
  <c r="P210" i="1"/>
  <c r="AD189" i="7"/>
  <c r="P190" i="1"/>
  <c r="AD169" i="7"/>
  <c r="P170" i="1"/>
  <c r="AD145" i="7"/>
  <c r="P146" i="1"/>
  <c r="AD125" i="7"/>
  <c r="P126" i="1"/>
  <c r="AD105" i="7"/>
  <c r="P106" i="1"/>
  <c r="AD81" i="7"/>
  <c r="P82" i="1"/>
  <c r="AD61" i="7"/>
  <c r="P62" i="1"/>
  <c r="AD41" i="7"/>
  <c r="P42" i="1"/>
  <c r="AD5" i="7"/>
  <c r="P6" i="1"/>
  <c r="AD255" i="7"/>
  <c r="P256" i="1"/>
  <c r="AD223" i="7"/>
  <c r="P224" i="1"/>
  <c r="AD135" i="7"/>
  <c r="P136" i="1"/>
  <c r="AD67" i="7"/>
  <c r="P68" i="1"/>
  <c r="AD15" i="7"/>
  <c r="P16" i="1"/>
  <c r="AD378" i="7"/>
  <c r="P379" i="1"/>
  <c r="AD362" i="7"/>
  <c r="P363" i="1"/>
  <c r="AD346" i="7"/>
  <c r="P347" i="1"/>
  <c r="AD302" i="7"/>
  <c r="P303" i="1"/>
  <c r="AD278" i="7"/>
  <c r="P279" i="1"/>
  <c r="AD258" i="7"/>
  <c r="P259" i="1"/>
  <c r="AD206" i="7"/>
  <c r="P207" i="1"/>
  <c r="AD162" i="7"/>
  <c r="P163" i="1"/>
  <c r="AD142" i="7"/>
  <c r="P143" i="1"/>
  <c r="AD114" i="7"/>
  <c r="P115" i="1"/>
  <c r="AD94" i="7"/>
  <c r="P95" i="1"/>
  <c r="AD46" i="7"/>
  <c r="P47" i="1"/>
  <c r="AD251" i="7"/>
  <c r="P252" i="1"/>
  <c r="AD344" i="7"/>
  <c r="P345" i="1"/>
  <c r="AD473" i="7"/>
  <c r="P472" i="1"/>
  <c r="AD456" i="7"/>
  <c r="P455" i="1"/>
  <c r="AD440" i="7"/>
  <c r="P439" i="1"/>
  <c r="AD424" i="7"/>
  <c r="P423" i="1"/>
  <c r="AD408" i="7"/>
  <c r="P407" i="1"/>
  <c r="AD392" i="7"/>
  <c r="P391" i="1"/>
  <c r="AD332" i="7"/>
  <c r="P333" i="1"/>
  <c r="AD312" i="7"/>
  <c r="P313" i="1"/>
  <c r="AD292" i="7"/>
  <c r="P293" i="1"/>
  <c r="AD268" i="7"/>
  <c r="P269" i="1"/>
  <c r="AD248" i="7"/>
  <c r="P249" i="1"/>
  <c r="AD228" i="7"/>
  <c r="P229" i="1"/>
  <c r="AD204" i="7"/>
  <c r="P205" i="1"/>
  <c r="AD184" i="7"/>
  <c r="P185" i="1"/>
  <c r="AD164" i="7"/>
  <c r="P165" i="1"/>
  <c r="AD140" i="7"/>
  <c r="P141" i="1"/>
  <c r="AD120" i="7"/>
  <c r="P121" i="1"/>
  <c r="AD100" i="7"/>
  <c r="P101" i="1"/>
  <c r="AD76" i="7"/>
  <c r="P77" i="1"/>
  <c r="AD56" i="7"/>
  <c r="P57" i="1"/>
  <c r="AD36" i="7"/>
  <c r="P37" i="1"/>
  <c r="AD339" i="7"/>
  <c r="P340" i="1"/>
  <c r="AD311" i="7"/>
  <c r="P312" i="1"/>
  <c r="AD291" i="7"/>
  <c r="P292" i="1"/>
  <c r="AD263" i="7"/>
  <c r="P264" i="1"/>
  <c r="AD163" i="7"/>
  <c r="P164" i="1"/>
  <c r="AD99" i="7"/>
  <c r="P100" i="1"/>
  <c r="AD79" i="7"/>
  <c r="P80" i="1"/>
  <c r="AD322" i="7"/>
  <c r="P323" i="1"/>
  <c r="AD222" i="7"/>
  <c r="P223" i="1"/>
  <c r="AD82" i="7"/>
  <c r="P83" i="1"/>
  <c r="AD227" i="7"/>
  <c r="P228" i="1"/>
  <c r="AD199" i="7"/>
  <c r="P200" i="1"/>
  <c r="AD179" i="7"/>
  <c r="P180" i="1"/>
  <c r="AD310" i="7"/>
  <c r="P311" i="1"/>
  <c r="AD238" i="7"/>
  <c r="P239" i="1"/>
  <c r="AD78" i="7"/>
  <c r="P79" i="1"/>
  <c r="AD2" i="7"/>
  <c r="P3" i="1"/>
  <c r="AD333" i="7"/>
  <c r="P334" i="1"/>
  <c r="AD313" i="7"/>
  <c r="P314" i="1"/>
  <c r="AD289" i="7"/>
  <c r="P290" i="1"/>
  <c r="AD269" i="7"/>
  <c r="P270" i="1"/>
  <c r="AD249" i="7"/>
  <c r="P250" i="1"/>
  <c r="AD225" i="7"/>
  <c r="P226" i="1"/>
  <c r="AD205" i="7"/>
  <c r="P206" i="1"/>
  <c r="AD185" i="7"/>
  <c r="P186" i="1"/>
  <c r="AD161" i="7"/>
  <c r="P162" i="1"/>
  <c r="AD141" i="7"/>
  <c r="P142" i="1"/>
  <c r="AD121" i="7"/>
  <c r="P122" i="1"/>
  <c r="AD97" i="7"/>
  <c r="P98" i="1"/>
  <c r="AD77" i="7"/>
  <c r="P78" i="1"/>
  <c r="AD57" i="7"/>
  <c r="P58" i="1"/>
  <c r="AD37" i="7"/>
  <c r="P38" i="1"/>
  <c r="AD343" i="7"/>
  <c r="P344" i="1"/>
  <c r="AD247" i="7"/>
  <c r="P248" i="1"/>
  <c r="AD151" i="7"/>
  <c r="P152" i="1"/>
  <c r="AD131" i="7"/>
  <c r="P132" i="1"/>
  <c r="AD63" i="7"/>
  <c r="P64" i="1"/>
  <c r="AD11" i="7"/>
  <c r="P12" i="1"/>
  <c r="AD374" i="7"/>
  <c r="P375" i="1"/>
  <c r="AD358" i="7"/>
  <c r="P359" i="1"/>
  <c r="AD342" i="7"/>
  <c r="P343" i="1"/>
  <c r="AD294" i="7"/>
  <c r="P295" i="1"/>
  <c r="AD274" i="7"/>
  <c r="P275" i="1"/>
  <c r="AD254" i="7"/>
  <c r="P255" i="1"/>
  <c r="AD182" i="7"/>
  <c r="P183" i="1"/>
  <c r="AD158" i="7"/>
  <c r="P159" i="1"/>
  <c r="AD134" i="7"/>
  <c r="P135" i="1"/>
  <c r="AD110" i="7"/>
  <c r="P111" i="1"/>
  <c r="AD42" i="7"/>
  <c r="P43" i="1"/>
  <c r="AD430" i="7"/>
  <c r="P429" i="1"/>
  <c r="AO125" i="9"/>
  <c r="AO175" i="9"/>
  <c r="AO199" i="9"/>
  <c r="AO201" i="9"/>
  <c r="AO225" i="9"/>
  <c r="AO265" i="9"/>
  <c r="AO311" i="9"/>
  <c r="AO319" i="9"/>
  <c r="AO343" i="9"/>
  <c r="AO409" i="9"/>
  <c r="AO415" i="9"/>
  <c r="AO474" i="9"/>
  <c r="K20" i="1"/>
  <c r="K21" i="1"/>
  <c r="K22" i="1"/>
  <c r="K23" i="1"/>
  <c r="K19" i="1"/>
  <c r="K24" i="1"/>
  <c r="K25" i="1"/>
  <c r="K26" i="1"/>
  <c r="K32" i="1"/>
  <c r="K33" i="1"/>
  <c r="K34" i="1"/>
  <c r="K35" i="1"/>
  <c r="K27" i="1"/>
  <c r="K28" i="1"/>
  <c r="K29" i="1"/>
  <c r="K30" i="1"/>
  <c r="K31" i="1"/>
  <c r="AO74" i="9"/>
  <c r="K75" i="1"/>
  <c r="AO78" i="9"/>
  <c r="K79" i="1"/>
  <c r="AO82" i="9"/>
  <c r="K83" i="1"/>
  <c r="AO90" i="9"/>
  <c r="K91" i="1"/>
  <c r="AO94" i="9"/>
  <c r="K95" i="1"/>
  <c r="AO98" i="9"/>
  <c r="K99" i="1"/>
  <c r="AO122" i="9"/>
  <c r="K123" i="1"/>
  <c r="AO124" i="9"/>
  <c r="K125" i="1"/>
  <c r="AO130" i="9"/>
  <c r="K131" i="1"/>
  <c r="AO134" i="9"/>
  <c r="K135" i="1"/>
  <c r="AO136" i="9"/>
  <c r="K137" i="1"/>
  <c r="AO154" i="9"/>
  <c r="K155" i="1"/>
  <c r="AO208" i="9"/>
  <c r="K209" i="1"/>
  <c r="AO256" i="9"/>
  <c r="K257" i="1"/>
  <c r="AO268" i="9"/>
  <c r="K269" i="1"/>
  <c r="AO370" i="9"/>
  <c r="AO394" i="9"/>
  <c r="AO442" i="9"/>
  <c r="AO373" i="9"/>
  <c r="AO385" i="9"/>
  <c r="AO407" i="9"/>
  <c r="AO44" i="9"/>
  <c r="AO100" i="9"/>
  <c r="AO321" i="9"/>
  <c r="AO329" i="9"/>
  <c r="AO43" i="9"/>
  <c r="AO51" i="9"/>
  <c r="AO55" i="9"/>
  <c r="AO59" i="9"/>
  <c r="AO67" i="9"/>
  <c r="AO87" i="9"/>
  <c r="AO91" i="9"/>
  <c r="AO99" i="9"/>
  <c r="AO147" i="9"/>
  <c r="AO151" i="9"/>
  <c r="AO153" i="9"/>
  <c r="AO163" i="9"/>
  <c r="AO167" i="9"/>
  <c r="AO171" i="9"/>
  <c r="AO189" i="9"/>
  <c r="AO197" i="9"/>
  <c r="AO228" i="9"/>
  <c r="AO236" i="9"/>
  <c r="AO284" i="9"/>
  <c r="AO286" i="9"/>
  <c r="AO292" i="9"/>
  <c r="AO296" i="9"/>
  <c r="AO300" i="9"/>
  <c r="AO302" i="9"/>
  <c r="AO306" i="9"/>
  <c r="AO310" i="9"/>
  <c r="AO345" i="9"/>
  <c r="AO357" i="9"/>
  <c r="AO359" i="9"/>
  <c r="AO363" i="9"/>
  <c r="AO391" i="9"/>
  <c r="AO448" i="9"/>
  <c r="AO464" i="9"/>
  <c r="AO470" i="9"/>
  <c r="AO48" i="9"/>
  <c r="AO52" i="9"/>
  <c r="AO229" i="9"/>
  <c r="AO237" i="9"/>
  <c r="AO239" i="9"/>
  <c r="AO241" i="9"/>
  <c r="AO269" i="9"/>
  <c r="AO273" i="9"/>
  <c r="AO283" i="9"/>
  <c r="AO285" i="9"/>
  <c r="AO289" i="9"/>
  <c r="AO295" i="9"/>
  <c r="AO305" i="9"/>
  <c r="AO364" i="9"/>
  <c r="AO366" i="9"/>
  <c r="AO388" i="9"/>
  <c r="AO264" i="9"/>
  <c r="AO325" i="9"/>
  <c r="AO155" i="9"/>
  <c r="AO2" i="9"/>
  <c r="AO4" i="9"/>
  <c r="AO6" i="9"/>
  <c r="AO8" i="9"/>
  <c r="AO10" i="9"/>
  <c r="AO12" i="9"/>
  <c r="AO14" i="9"/>
  <c r="AO16" i="9"/>
  <c r="AO18" i="9"/>
  <c r="AO20" i="9"/>
  <c r="AO58" i="9"/>
  <c r="AO62" i="9"/>
  <c r="AO66" i="9"/>
  <c r="AO233" i="9"/>
  <c r="AO68" i="9"/>
  <c r="AO127" i="9"/>
  <c r="AO131" i="9"/>
  <c r="AO135" i="9"/>
  <c r="AO137" i="9"/>
  <c r="AO244" i="9"/>
  <c r="AO330" i="9"/>
  <c r="AO334" i="9"/>
  <c r="AO340" i="9"/>
  <c r="AO342" i="9"/>
  <c r="AO387" i="9"/>
  <c r="AO402" i="9"/>
  <c r="AO406" i="9"/>
  <c r="AO435" i="9"/>
  <c r="AO439" i="9"/>
  <c r="AO466" i="9"/>
  <c r="AO104" i="9"/>
  <c r="AO108" i="9"/>
  <c r="AO112" i="9"/>
  <c r="AO116" i="9"/>
  <c r="AO159" i="9"/>
  <c r="AO307" i="9"/>
  <c r="AO322" i="9"/>
  <c r="AO327" i="9"/>
  <c r="AO346" i="9"/>
  <c r="AO350" i="9"/>
  <c r="AO354" i="9"/>
  <c r="AO356" i="9"/>
  <c r="AO362" i="9"/>
  <c r="AO393" i="9"/>
  <c r="AO410" i="9"/>
  <c r="AO418" i="9"/>
  <c r="AO422" i="9"/>
  <c r="AO426" i="9"/>
  <c r="AO430" i="9"/>
  <c r="AO449" i="9"/>
  <c r="AO457" i="9"/>
  <c r="AO77" i="9"/>
  <c r="AO103" i="9"/>
  <c r="AO107" i="9"/>
  <c r="AO115" i="9"/>
  <c r="AO119" i="9"/>
  <c r="AO123" i="9"/>
  <c r="AO156" i="9"/>
  <c r="AO158" i="9"/>
  <c r="AO177" i="9"/>
  <c r="AO181" i="9"/>
  <c r="AO185" i="9"/>
  <c r="AO209" i="9"/>
  <c r="AO245" i="9"/>
  <c r="AO261" i="9"/>
  <c r="AO270" i="9"/>
  <c r="AO280" i="9"/>
  <c r="AO288" i="9"/>
  <c r="AO313" i="9"/>
  <c r="AO331" i="9"/>
  <c r="AO335" i="9"/>
  <c r="AO337" i="9"/>
  <c r="AO353" i="9"/>
  <c r="AO355" i="9"/>
  <c r="AO374" i="9"/>
  <c r="AO434" i="9"/>
  <c r="AO438" i="9"/>
  <c r="AO452" i="9"/>
  <c r="AO460" i="9"/>
  <c r="AO462" i="9"/>
  <c r="AO165" i="9"/>
  <c r="AO232" i="9"/>
  <c r="AO390" i="9"/>
  <c r="AO60" i="9"/>
  <c r="AO64" i="9"/>
  <c r="AO45" i="9"/>
  <c r="AO72" i="9"/>
  <c r="AO76" i="9"/>
  <c r="AO80" i="9"/>
  <c r="AO84" i="9"/>
  <c r="AO144" i="9"/>
  <c r="AO148" i="9"/>
  <c r="AO152" i="9"/>
  <c r="AO157" i="9"/>
  <c r="AO187" i="9"/>
  <c r="AO212" i="9"/>
  <c r="AO476" i="9"/>
  <c r="AO93" i="9"/>
  <c r="AO120" i="9"/>
  <c r="AO161" i="9"/>
  <c r="AO169" i="9"/>
  <c r="AO277" i="9"/>
  <c r="AO56" i="9"/>
  <c r="AO109" i="9"/>
  <c r="AO139" i="9"/>
  <c r="AO143" i="9"/>
  <c r="AO293" i="9"/>
  <c r="AO297" i="9"/>
  <c r="AO301" i="9"/>
  <c r="AO333" i="9"/>
  <c r="AO347" i="9"/>
  <c r="AO349" i="9"/>
  <c r="AO436" i="9"/>
  <c r="AO441" i="9"/>
  <c r="AO450" i="9"/>
  <c r="AO454" i="9"/>
  <c r="AO22" i="9"/>
  <c r="AO24" i="9"/>
  <c r="AO26" i="9"/>
  <c r="AO28" i="9"/>
  <c r="AO30" i="9"/>
  <c r="AO32" i="9"/>
  <c r="AO34" i="9"/>
  <c r="AO36" i="9"/>
  <c r="AO38" i="9"/>
  <c r="AO40" i="9"/>
  <c r="AO42" i="9"/>
  <c r="AO46" i="9"/>
  <c r="AO50" i="9"/>
  <c r="AO61" i="9"/>
  <c r="AO71" i="9"/>
  <c r="AO75" i="9"/>
  <c r="AO83" i="9"/>
  <c r="AO88" i="9"/>
  <c r="AO92" i="9"/>
  <c r="AO96" i="9"/>
  <c r="AO106" i="9"/>
  <c r="AO110" i="9"/>
  <c r="AO114" i="9"/>
  <c r="AO129" i="9"/>
  <c r="AO133" i="9"/>
  <c r="AO138" i="9"/>
  <c r="AO142" i="9"/>
  <c r="AO145" i="9"/>
  <c r="AO149" i="9"/>
  <c r="AO160" i="9"/>
  <c r="AO164" i="9"/>
  <c r="AO168" i="9"/>
  <c r="AO173" i="9"/>
  <c r="AO193" i="9"/>
  <c r="AO204" i="9"/>
  <c r="AO206" i="9"/>
  <c r="AO216" i="9"/>
  <c r="AO220" i="9"/>
  <c r="AO222" i="9"/>
  <c r="AO231" i="9"/>
  <c r="AO246" i="9"/>
  <c r="AO252" i="9"/>
  <c r="AO254" i="9"/>
  <c r="AO260" i="9"/>
  <c r="AO272" i="9"/>
  <c r="AO276" i="9"/>
  <c r="AO303" i="9"/>
  <c r="AO314" i="9"/>
  <c r="AO318" i="9"/>
  <c r="AO323" i="9"/>
  <c r="AO339" i="9"/>
  <c r="AO351" i="9"/>
  <c r="AO368" i="9"/>
  <c r="AO375" i="9"/>
  <c r="AO377" i="9"/>
  <c r="AO379" i="9"/>
  <c r="AO381" i="9"/>
  <c r="AO392" i="9"/>
  <c r="AO399" i="9"/>
  <c r="AO403" i="9"/>
  <c r="AO408" i="9"/>
  <c r="AO412" i="9"/>
  <c r="AO420" i="9"/>
  <c r="AO423" i="9"/>
  <c r="AO440" i="9"/>
  <c r="AO447" i="9"/>
  <c r="AO456" i="9"/>
  <c r="AO465" i="9"/>
  <c r="AO179" i="9"/>
  <c r="AO183" i="9"/>
  <c r="AO203" i="9"/>
  <c r="AO205" i="9"/>
  <c r="AO219" i="9"/>
  <c r="AO223" i="9"/>
  <c r="AO240" i="9"/>
  <c r="AO251" i="9"/>
  <c r="AO253" i="9"/>
  <c r="AO255" i="9"/>
  <c r="AO259" i="9"/>
  <c r="AO287" i="9"/>
  <c r="AO317" i="9"/>
  <c r="AO365" i="9"/>
  <c r="AO376" i="9"/>
  <c r="AO378" i="9"/>
  <c r="AO400" i="9"/>
  <c r="AO404" i="9"/>
  <c r="AO424" i="9"/>
  <c r="AO428" i="9"/>
  <c r="AO468" i="9"/>
  <c r="AO473" i="9"/>
  <c r="AO49" i="9"/>
  <c r="AO81" i="9"/>
  <c r="AO97" i="9"/>
  <c r="AO217" i="9"/>
  <c r="AO224" i="9"/>
  <c r="AO238" i="9"/>
  <c r="AO336" i="9"/>
  <c r="AO53" i="9"/>
  <c r="AO69" i="9"/>
  <c r="AO85" i="9"/>
  <c r="AO101" i="9"/>
  <c r="AO117" i="9"/>
  <c r="AO126" i="9"/>
  <c r="AO132" i="9"/>
  <c r="AO150" i="9"/>
  <c r="AO166" i="9"/>
  <c r="AO195" i="9"/>
  <c r="AO207" i="9"/>
  <c r="AO214" i="9"/>
  <c r="AO221" i="9"/>
  <c r="AO249" i="9"/>
  <c r="AO257" i="9"/>
  <c r="AO315" i="9"/>
  <c r="AO384" i="9"/>
  <c r="AO458" i="9"/>
  <c r="AO65" i="9"/>
  <c r="AO113" i="9"/>
  <c r="AO341" i="9"/>
  <c r="AO360" i="9"/>
  <c r="AO398" i="9"/>
  <c r="AO3" i="9"/>
  <c r="AO5" i="9"/>
  <c r="AO7" i="9"/>
  <c r="AO9" i="9"/>
  <c r="AO11" i="9"/>
  <c r="AO13" i="9"/>
  <c r="AO15" i="9"/>
  <c r="AO17" i="9"/>
  <c r="AO19" i="9"/>
  <c r="AO21" i="9"/>
  <c r="AO23" i="9"/>
  <c r="AO25" i="9"/>
  <c r="AO27" i="9"/>
  <c r="AO29" i="9"/>
  <c r="AO31" i="9"/>
  <c r="AO33" i="9"/>
  <c r="AO35" i="9"/>
  <c r="AO37" i="9"/>
  <c r="AO39" i="9"/>
  <c r="AO41" i="9"/>
  <c r="AO47" i="9"/>
  <c r="AO54" i="9"/>
  <c r="AO57" i="9"/>
  <c r="AO63" i="9"/>
  <c r="AO70" i="9"/>
  <c r="AO73" i="9"/>
  <c r="AO79" i="9"/>
  <c r="AO86" i="9"/>
  <c r="AO89" i="9"/>
  <c r="AO95" i="9"/>
  <c r="AO102" i="9"/>
  <c r="AO105" i="9"/>
  <c r="AO111" i="9"/>
  <c r="AO118" i="9"/>
  <c r="AO121" i="9"/>
  <c r="AO128" i="9"/>
  <c r="AO141" i="9"/>
  <c r="AO146" i="9"/>
  <c r="AO162" i="9"/>
  <c r="AO227" i="9"/>
  <c r="AO263" i="9"/>
  <c r="AO140" i="9"/>
  <c r="AO191" i="9"/>
  <c r="AO213" i="9"/>
  <c r="AO235" i="9"/>
  <c r="AO248" i="9"/>
  <c r="AO271" i="9"/>
  <c r="AO278" i="9"/>
  <c r="AO281" i="9"/>
  <c r="AO291" i="9"/>
  <c r="AO299" i="9"/>
  <c r="AO304" i="9"/>
  <c r="AO309" i="9"/>
  <c r="AO328" i="9"/>
  <c r="AO338" i="9"/>
  <c r="AO348" i="9"/>
  <c r="AO371" i="9"/>
  <c r="AO380" i="9"/>
  <c r="AO386" i="9"/>
  <c r="AO414" i="9"/>
  <c r="AO416" i="9"/>
  <c r="AO419" i="9"/>
  <c r="AO425" i="9"/>
  <c r="AO431" i="9"/>
  <c r="AO446" i="9"/>
  <c r="AO267" i="9"/>
  <c r="AO372" i="9"/>
  <c r="AO396" i="9"/>
  <c r="AO432" i="9"/>
  <c r="AO444" i="9"/>
  <c r="AO475" i="9"/>
  <c r="AO211" i="9"/>
  <c r="AO215" i="9"/>
  <c r="AO230" i="9"/>
  <c r="AO243" i="9"/>
  <c r="AO247" i="9"/>
  <c r="AO262" i="9"/>
  <c r="AO275" i="9"/>
  <c r="AO279" i="9"/>
  <c r="AO294" i="9"/>
  <c r="AO326" i="9"/>
  <c r="AO332" i="9"/>
  <c r="AO344" i="9"/>
  <c r="AO352" i="9"/>
  <c r="AO358" i="9"/>
  <c r="AO361" i="9"/>
  <c r="AO367" i="9"/>
  <c r="AO369" i="9"/>
  <c r="AO382" i="9"/>
  <c r="AO383" i="9"/>
  <c r="AO395" i="9"/>
  <c r="AO401" i="9"/>
  <c r="AO411" i="9"/>
  <c r="AO417" i="9"/>
  <c r="AO427" i="9"/>
  <c r="AO433" i="9"/>
  <c r="AO443" i="9"/>
  <c r="AO455" i="9"/>
  <c r="AO463" i="9"/>
  <c r="AO471" i="9"/>
  <c r="AO202" i="9"/>
  <c r="AO210" i="9"/>
  <c r="AO218" i="9"/>
  <c r="AO226" i="9"/>
  <c r="AO234" i="9"/>
  <c r="AO242" i="9"/>
  <c r="AO250" i="9"/>
  <c r="AO258" i="9"/>
  <c r="AO266" i="9"/>
  <c r="AO274" i="9"/>
  <c r="AO282" i="9"/>
  <c r="AO290" i="9"/>
  <c r="AO451" i="9"/>
  <c r="AO459" i="9"/>
  <c r="AO467" i="9"/>
  <c r="AO170" i="9"/>
  <c r="AO172" i="9"/>
  <c r="AO174" i="9"/>
  <c r="AO176" i="9"/>
  <c r="AO178" i="9"/>
  <c r="AO180" i="9"/>
  <c r="AO182" i="9"/>
  <c r="AO184" i="9"/>
  <c r="AO186" i="9"/>
  <c r="AO188" i="9"/>
  <c r="AO190" i="9"/>
  <c r="AO192" i="9"/>
  <c r="AO194" i="9"/>
  <c r="AO196" i="9"/>
  <c r="AO198" i="9"/>
  <c r="AO200" i="9"/>
  <c r="AO308" i="9"/>
  <c r="AO312" i="9"/>
  <c r="AO316" i="9"/>
  <c r="AO320" i="9"/>
  <c r="AO324" i="9"/>
  <c r="AO298" i="9"/>
  <c r="AO389" i="9"/>
  <c r="AO397" i="9"/>
  <c r="AO405" i="9"/>
  <c r="AO413" i="9"/>
  <c r="AO421" i="9"/>
  <c r="AO429" i="9"/>
  <c r="AO437" i="9"/>
  <c r="AO445" i="9"/>
  <c r="AO453" i="9"/>
  <c r="AO461" i="9"/>
  <c r="AO469" i="9"/>
  <c r="AE93" i="1"/>
  <c r="AE98" i="1"/>
  <c r="AE123" i="1"/>
  <c r="AE137" i="1"/>
  <c r="AE140" i="1"/>
  <c r="AE141" i="1"/>
  <c r="AE142" i="1"/>
  <c r="AE149" i="1"/>
  <c r="AE186" i="1"/>
  <c r="AE199" i="1"/>
  <c r="AE223" i="1"/>
  <c r="AE242" i="1"/>
  <c r="AE243" i="1"/>
  <c r="AE244" i="1"/>
  <c r="AE245" i="1"/>
  <c r="AE247" i="1"/>
  <c r="AE280" i="1"/>
  <c r="AE284" i="1"/>
  <c r="AE285" i="1"/>
  <c r="AE287" i="1"/>
  <c r="AE313" i="1"/>
  <c r="AE314" i="1"/>
  <c r="AE323" i="1"/>
  <c r="AE353" i="1"/>
  <c r="AE355" i="1"/>
  <c r="AE357" i="1"/>
  <c r="AE360" i="1"/>
  <c r="AE363" i="1"/>
  <c r="AE380" i="1"/>
  <c r="AE398" i="1"/>
  <c r="AE452" i="1"/>
  <c r="AM357" i="1"/>
  <c r="AY357" i="1"/>
  <c r="BB357" i="1" s="1"/>
  <c r="AW357" i="1"/>
  <c r="AO357" i="1"/>
  <c r="AM353" i="1"/>
  <c r="AY353" i="1"/>
  <c r="BB353" i="1" s="1"/>
  <c r="AW353" i="1"/>
  <c r="AO353" i="1"/>
  <c r="AM313" i="1"/>
  <c r="AY313" i="1"/>
  <c r="BB313" i="1" s="1"/>
  <c r="AW313" i="1"/>
  <c r="AO313" i="1"/>
  <c r="AM285" i="1"/>
  <c r="AY285" i="1"/>
  <c r="BB285" i="1" s="1"/>
  <c r="AW285" i="1"/>
  <c r="AO285" i="1"/>
  <c r="AM245" i="1"/>
  <c r="AY245" i="1"/>
  <c r="BB245" i="1" s="1"/>
  <c r="AW245" i="1"/>
  <c r="AO245" i="1"/>
  <c r="AM149" i="1"/>
  <c r="AY149" i="1"/>
  <c r="BB149" i="1" s="1"/>
  <c r="AW149" i="1"/>
  <c r="AO149" i="1"/>
  <c r="AM141" i="1"/>
  <c r="AY141" i="1"/>
  <c r="BB141" i="1" s="1"/>
  <c r="AW141" i="1"/>
  <c r="AO141" i="1"/>
  <c r="AM137" i="1"/>
  <c r="AY137" i="1"/>
  <c r="BB137" i="1" s="1"/>
  <c r="AW137" i="1"/>
  <c r="AO137" i="1"/>
  <c r="AM93" i="1"/>
  <c r="AY93" i="1"/>
  <c r="BB93" i="1" s="1"/>
  <c r="AW93" i="1"/>
  <c r="AO93" i="1"/>
  <c r="AM452" i="1"/>
  <c r="AY452" i="1"/>
  <c r="BB452" i="1" s="1"/>
  <c r="AW452" i="1"/>
  <c r="AO452" i="1"/>
  <c r="AM380" i="1"/>
  <c r="AY380" i="1"/>
  <c r="BB380" i="1" s="1"/>
  <c r="AW380" i="1"/>
  <c r="AO380" i="1"/>
  <c r="AM360" i="1"/>
  <c r="AY360" i="1"/>
  <c r="BB360" i="1" s="1"/>
  <c r="AW360" i="1"/>
  <c r="AO360" i="1"/>
  <c r="AM284" i="1"/>
  <c r="AY284" i="1"/>
  <c r="BB284" i="1" s="1"/>
  <c r="AW284" i="1"/>
  <c r="AO284" i="1"/>
  <c r="AM280" i="1"/>
  <c r="AY280" i="1"/>
  <c r="BB280" i="1" s="1"/>
  <c r="AW280" i="1"/>
  <c r="AO280" i="1"/>
  <c r="AM244" i="1"/>
  <c r="AY244" i="1"/>
  <c r="BB244" i="1" s="1"/>
  <c r="AW244" i="1"/>
  <c r="AO244" i="1"/>
  <c r="AM140" i="1"/>
  <c r="AY140" i="1"/>
  <c r="BB140" i="1" s="1"/>
  <c r="AW140" i="1"/>
  <c r="AO140" i="1"/>
  <c r="AM363" i="1"/>
  <c r="AY363" i="1"/>
  <c r="BB363" i="1" s="1"/>
  <c r="AW363" i="1"/>
  <c r="AO363" i="1"/>
  <c r="AM355" i="1"/>
  <c r="AY355" i="1"/>
  <c r="BB355" i="1" s="1"/>
  <c r="AW355" i="1"/>
  <c r="AO355" i="1"/>
  <c r="AM323" i="1"/>
  <c r="AY323" i="1"/>
  <c r="BB323" i="1" s="1"/>
  <c r="AW323" i="1"/>
  <c r="AO323" i="1"/>
  <c r="AM287" i="1"/>
  <c r="AY287" i="1"/>
  <c r="BB287" i="1" s="1"/>
  <c r="AW287" i="1"/>
  <c r="AO287" i="1"/>
  <c r="AM247" i="1"/>
  <c r="AY247" i="1"/>
  <c r="BB247" i="1" s="1"/>
  <c r="AW247" i="1"/>
  <c r="AO247" i="1"/>
  <c r="AM243" i="1"/>
  <c r="AY243" i="1"/>
  <c r="BB243" i="1" s="1"/>
  <c r="AW243" i="1"/>
  <c r="AO243" i="1"/>
  <c r="AM223" i="1"/>
  <c r="AY223" i="1"/>
  <c r="BB223" i="1" s="1"/>
  <c r="AW223" i="1"/>
  <c r="AO223" i="1"/>
  <c r="AM199" i="1"/>
  <c r="AY199" i="1"/>
  <c r="BB199" i="1" s="1"/>
  <c r="AW199" i="1"/>
  <c r="AO199" i="1"/>
  <c r="AM123" i="1"/>
  <c r="AW123" i="1"/>
  <c r="AY123" i="1"/>
  <c r="BB123" i="1" s="1"/>
  <c r="AO123" i="1"/>
  <c r="AM398" i="1"/>
  <c r="AY398" i="1"/>
  <c r="BB398" i="1" s="1"/>
  <c r="AW398" i="1"/>
  <c r="AO398" i="1"/>
  <c r="AM314" i="1"/>
  <c r="AY314" i="1"/>
  <c r="BB314" i="1" s="1"/>
  <c r="AW314" i="1"/>
  <c r="AO314" i="1"/>
  <c r="AM242" i="1"/>
  <c r="AY242" i="1"/>
  <c r="BB242" i="1" s="1"/>
  <c r="AW242" i="1"/>
  <c r="AO242" i="1"/>
  <c r="AM186" i="1"/>
  <c r="AY186" i="1"/>
  <c r="BB186" i="1" s="1"/>
  <c r="AW186" i="1"/>
  <c r="AO186" i="1"/>
  <c r="AM142" i="1"/>
  <c r="AY142" i="1"/>
  <c r="BB142" i="1" s="1"/>
  <c r="AW142" i="1"/>
  <c r="AO142" i="1"/>
  <c r="AM98" i="1"/>
  <c r="AY98" i="1"/>
  <c r="BB98" i="1" s="1"/>
  <c r="AW98" i="1"/>
  <c r="AO98" i="1"/>
  <c r="AE370" i="1"/>
  <c r="AE12" i="1"/>
  <c r="AE60" i="1"/>
  <c r="AE333" i="1"/>
  <c r="AE157" i="1"/>
  <c r="AE217" i="1"/>
  <c r="AE475" i="1"/>
  <c r="AE471" i="1"/>
  <c r="AE467" i="1"/>
  <c r="AE459" i="1"/>
  <c r="AE455" i="1"/>
  <c r="AE451" i="1"/>
  <c r="AE447" i="1"/>
  <c r="AE443" i="1"/>
  <c r="AE439" i="1"/>
  <c r="AE435" i="1"/>
  <c r="AE431" i="1"/>
  <c r="AE427" i="1"/>
  <c r="AE423" i="1"/>
  <c r="AE419" i="1"/>
  <c r="AE415" i="1"/>
  <c r="AE407" i="1"/>
  <c r="AE399" i="1"/>
  <c r="AE391" i="1"/>
  <c r="AE387" i="1"/>
  <c r="AE383" i="1"/>
  <c r="AE379" i="1"/>
  <c r="AE371" i="1"/>
  <c r="AE367" i="1"/>
  <c r="AE343" i="1"/>
  <c r="AE339" i="1"/>
  <c r="AE331" i="1"/>
  <c r="AE327" i="1"/>
  <c r="AE319" i="1"/>
  <c r="AE315" i="1"/>
  <c r="AE307" i="1"/>
  <c r="AE303" i="1"/>
  <c r="AE283" i="1"/>
  <c r="AE279" i="1"/>
  <c r="AE275" i="1"/>
  <c r="AE271" i="1"/>
  <c r="AE267" i="1"/>
  <c r="AE259" i="1"/>
  <c r="AE255" i="1"/>
  <c r="AE251" i="1"/>
  <c r="AE239" i="1"/>
  <c r="AE235" i="1"/>
  <c r="AE231" i="1"/>
  <c r="AE227" i="1"/>
  <c r="AE207" i="1"/>
  <c r="AE203" i="1"/>
  <c r="AE195" i="1"/>
  <c r="AE191" i="1"/>
  <c r="AE187" i="1"/>
  <c r="AE183" i="1"/>
  <c r="AE179" i="1"/>
  <c r="AE175" i="1"/>
  <c r="AE171" i="1"/>
  <c r="AE159" i="1"/>
  <c r="AE155" i="1"/>
  <c r="AE151" i="1"/>
  <c r="AE143" i="1"/>
  <c r="AE139" i="1"/>
  <c r="AE135" i="1"/>
  <c r="AE127" i="1"/>
  <c r="AE107" i="1"/>
  <c r="AE95" i="1"/>
  <c r="AE91" i="1"/>
  <c r="AE87" i="1"/>
  <c r="AE79" i="1"/>
  <c r="AE75" i="1"/>
  <c r="AE71" i="1"/>
  <c r="AE67" i="1"/>
  <c r="AE63" i="1"/>
  <c r="AE59" i="1"/>
  <c r="AE51" i="1"/>
  <c r="AE47" i="1"/>
  <c r="AE43" i="1"/>
  <c r="AE39" i="1"/>
  <c r="AE15" i="1"/>
  <c r="AE7" i="1"/>
  <c r="AE474" i="1"/>
  <c r="AE470" i="1"/>
  <c r="AE454" i="1"/>
  <c r="AE446" i="1"/>
  <c r="AE438" i="1"/>
  <c r="AE426" i="1"/>
  <c r="AE378" i="1"/>
  <c r="AE366" i="1"/>
  <c r="AE354" i="1"/>
  <c r="AE342" i="1"/>
  <c r="AE330" i="1"/>
  <c r="AE326" i="1"/>
  <c r="AE318" i="1"/>
  <c r="AE310" i="1"/>
  <c r="AE302" i="1"/>
  <c r="AE294" i="1"/>
  <c r="AE282" i="1"/>
  <c r="AE274" i="1"/>
  <c r="AE270" i="1"/>
  <c r="AE250" i="1"/>
  <c r="AE238" i="1"/>
  <c r="AE234" i="1"/>
  <c r="AE226" i="1"/>
  <c r="AE218" i="1"/>
  <c r="AE210" i="1"/>
  <c r="AE202" i="1"/>
  <c r="AE198" i="1"/>
  <c r="AE178" i="1"/>
  <c r="AE174" i="1"/>
  <c r="AE154" i="1"/>
  <c r="AE150" i="1"/>
  <c r="AE102" i="1"/>
  <c r="AE94" i="1"/>
  <c r="AE74" i="1"/>
  <c r="AE50" i="1"/>
  <c r="AE42" i="1"/>
  <c r="AE473" i="1"/>
  <c r="AE469" i="1"/>
  <c r="AE465" i="1"/>
  <c r="AE457" i="1"/>
  <c r="AE453" i="1"/>
  <c r="AE449" i="1"/>
  <c r="AE441" i="1"/>
  <c r="AE437" i="1"/>
  <c r="AE433" i="1"/>
  <c r="AE429" i="1"/>
  <c r="AE425" i="1"/>
  <c r="AE421" i="1"/>
  <c r="AE417" i="1"/>
  <c r="AE401" i="1"/>
  <c r="AE397" i="1"/>
  <c r="AE393" i="1"/>
  <c r="AE389" i="1"/>
  <c r="AE385" i="1"/>
  <c r="AE381" i="1"/>
  <c r="AE377" i="1"/>
  <c r="AE373" i="1"/>
  <c r="AE369" i="1"/>
  <c r="AE365" i="1"/>
  <c r="AE361" i="1"/>
  <c r="AE349" i="1"/>
  <c r="AE345" i="1"/>
  <c r="AE341" i="1"/>
  <c r="AE329" i="1"/>
  <c r="AE325" i="1"/>
  <c r="AE321" i="1"/>
  <c r="AE301" i="1"/>
  <c r="AE297" i="1"/>
  <c r="AE293" i="1"/>
  <c r="AE281" i="1"/>
  <c r="AE277" i="1"/>
  <c r="AE273" i="1"/>
  <c r="AE269" i="1"/>
  <c r="AE265" i="1"/>
  <c r="AE257" i="1"/>
  <c r="AE249" i="1"/>
  <c r="AE241" i="1"/>
  <c r="AE237" i="1"/>
  <c r="AE233" i="1"/>
  <c r="AE229" i="1"/>
  <c r="AE225" i="1"/>
  <c r="AE221" i="1"/>
  <c r="AE213" i="1"/>
  <c r="AE209" i="1"/>
  <c r="AE201" i="1"/>
  <c r="AE197" i="1"/>
  <c r="AE193" i="1"/>
  <c r="AE185" i="1"/>
  <c r="AE181" i="1"/>
  <c r="AE177" i="1"/>
  <c r="AE173" i="1"/>
  <c r="AE169" i="1"/>
  <c r="AE153" i="1"/>
  <c r="AE145" i="1"/>
  <c r="AE125" i="1"/>
  <c r="AE121" i="1"/>
  <c r="AE89" i="1"/>
  <c r="AE85" i="1"/>
  <c r="AE81" i="1"/>
  <c r="AE77" i="1"/>
  <c r="AE73" i="1"/>
  <c r="AE65" i="1"/>
  <c r="AE53" i="1"/>
  <c r="AE49" i="1"/>
  <c r="AE45" i="1"/>
  <c r="AE41" i="1"/>
  <c r="AE37" i="1"/>
  <c r="AE5" i="1"/>
  <c r="AE466" i="1"/>
  <c r="AE458" i="1"/>
  <c r="AE450" i="1"/>
  <c r="AE442" i="1"/>
  <c r="AE434" i="1"/>
  <c r="AE430" i="1"/>
  <c r="AE422" i="1"/>
  <c r="AE386" i="1"/>
  <c r="AE382" i="1"/>
  <c r="AE358" i="1"/>
  <c r="AE350" i="1"/>
  <c r="AE338" i="1"/>
  <c r="AE322" i="1"/>
  <c r="AE298" i="1"/>
  <c r="AE286" i="1"/>
  <c r="AE278" i="1"/>
  <c r="AE266" i="1"/>
  <c r="AE230" i="1"/>
  <c r="AE222" i="1"/>
  <c r="AE206" i="1"/>
  <c r="AE194" i="1"/>
  <c r="AE190" i="1"/>
  <c r="AE182" i="1"/>
  <c r="AE146" i="1"/>
  <c r="AE138" i="1"/>
  <c r="AE126" i="1"/>
  <c r="AE106" i="1"/>
  <c r="AE86" i="1"/>
  <c r="AE70" i="1"/>
  <c r="AE66" i="1"/>
  <c r="AE54" i="1"/>
  <c r="AE46" i="1"/>
  <c r="AE38" i="1"/>
  <c r="AE14" i="1"/>
  <c r="AE3" i="1"/>
  <c r="AE472" i="1"/>
  <c r="AE468" i="1"/>
  <c r="AE464" i="1"/>
  <c r="AE456" i="1"/>
  <c r="AE448" i="1"/>
  <c r="AE440" i="1"/>
  <c r="AE436" i="1"/>
  <c r="AE432" i="1"/>
  <c r="AE428" i="1"/>
  <c r="AE424" i="1"/>
  <c r="AE420" i="1"/>
  <c r="AE416" i="1"/>
  <c r="AE412" i="1"/>
  <c r="AE408" i="1"/>
  <c r="AE400" i="1"/>
  <c r="AE396" i="1"/>
  <c r="AE392" i="1"/>
  <c r="AE388" i="1"/>
  <c r="AE384" i="1"/>
  <c r="AE376" i="1"/>
  <c r="AE372" i="1"/>
  <c r="AE368" i="1"/>
  <c r="AE356" i="1"/>
  <c r="AE352" i="1"/>
  <c r="AE348" i="1"/>
  <c r="AE344" i="1"/>
  <c r="AE340" i="1"/>
  <c r="AE332" i="1"/>
  <c r="AE328" i="1"/>
  <c r="AE324" i="1"/>
  <c r="AE320" i="1"/>
  <c r="AE316" i="1"/>
  <c r="AE312" i="1"/>
  <c r="AE304" i="1"/>
  <c r="AE296" i="1"/>
  <c r="AE288" i="1"/>
  <c r="AE276" i="1"/>
  <c r="AE272" i="1"/>
  <c r="AE268" i="1"/>
  <c r="AE264" i="1"/>
  <c r="AE260" i="1"/>
  <c r="AE256" i="1"/>
  <c r="AE248" i="1"/>
  <c r="AE232" i="1"/>
  <c r="AE228" i="1"/>
  <c r="AE224" i="1"/>
  <c r="AE220" i="1"/>
  <c r="AE212" i="1"/>
  <c r="AE204" i="1"/>
  <c r="AE196" i="1"/>
  <c r="AE192" i="1"/>
  <c r="AE184" i="1"/>
  <c r="AE180" i="1"/>
  <c r="AE176" i="1"/>
  <c r="AE172" i="1"/>
  <c r="AE160" i="1"/>
  <c r="AE156" i="1"/>
  <c r="AE152" i="1"/>
  <c r="AE148" i="1"/>
  <c r="AE136" i="1"/>
  <c r="AE132" i="1"/>
  <c r="AE128" i="1"/>
  <c r="AE124" i="1"/>
  <c r="AE120" i="1"/>
  <c r="AE108" i="1"/>
  <c r="AE100" i="1"/>
  <c r="AE92" i="1"/>
  <c r="AE88" i="1"/>
  <c r="AE72" i="1"/>
  <c r="AE68" i="1"/>
  <c r="AE64" i="1"/>
  <c r="AE52" i="1"/>
  <c r="AE48" i="1"/>
  <c r="AE44" i="1"/>
  <c r="AE40" i="1"/>
  <c r="AE36" i="1"/>
  <c r="AE16" i="1"/>
  <c r="AE8" i="1"/>
  <c r="AE4" i="1"/>
  <c r="AM8" i="1"/>
  <c r="AW8" i="1"/>
  <c r="AY8" i="1"/>
  <c r="BB8" i="1" s="1"/>
  <c r="AO8" i="1"/>
  <c r="AM108" i="1"/>
  <c r="AY108" i="1"/>
  <c r="BB108" i="1" s="1"/>
  <c r="AW108" i="1"/>
  <c r="AO108" i="1"/>
  <c r="AM204" i="1"/>
  <c r="AY204" i="1"/>
  <c r="BB204" i="1" s="1"/>
  <c r="AW204" i="1"/>
  <c r="AO204" i="1"/>
  <c r="AM228" i="1"/>
  <c r="AY228" i="1"/>
  <c r="BB228" i="1" s="1"/>
  <c r="AW228" i="1"/>
  <c r="AO228" i="1"/>
  <c r="AM260" i="1"/>
  <c r="AY260" i="1"/>
  <c r="BB260" i="1" s="1"/>
  <c r="AW260" i="1"/>
  <c r="AO260" i="1"/>
  <c r="AM276" i="1"/>
  <c r="AY276" i="1"/>
  <c r="BB276" i="1" s="1"/>
  <c r="AO276" i="1"/>
  <c r="AW276" i="1"/>
  <c r="AM312" i="1"/>
  <c r="AY312" i="1"/>
  <c r="BB312" i="1" s="1"/>
  <c r="AW312" i="1"/>
  <c r="AO312" i="1"/>
  <c r="AM328" i="1"/>
  <c r="AY328" i="1"/>
  <c r="BB328" i="1" s="1"/>
  <c r="AO328" i="1"/>
  <c r="AW328" i="1"/>
  <c r="AM348" i="1"/>
  <c r="AY348" i="1"/>
  <c r="BB348" i="1" s="1"/>
  <c r="AW348" i="1"/>
  <c r="AO348" i="1"/>
  <c r="AM372" i="1"/>
  <c r="AY372" i="1"/>
  <c r="BB372" i="1" s="1"/>
  <c r="AW372" i="1"/>
  <c r="AO372" i="1"/>
  <c r="AM392" i="1"/>
  <c r="AY392" i="1"/>
  <c r="BB392" i="1" s="1"/>
  <c r="AO392" i="1"/>
  <c r="AW392" i="1"/>
  <c r="AM412" i="1"/>
  <c r="AY412" i="1"/>
  <c r="BB412" i="1" s="1"/>
  <c r="AW412" i="1"/>
  <c r="AO412" i="1"/>
  <c r="AM428" i="1"/>
  <c r="AY428" i="1"/>
  <c r="BB428" i="1" s="1"/>
  <c r="AW428" i="1"/>
  <c r="AO428" i="1"/>
  <c r="AM448" i="1"/>
  <c r="AY448" i="1"/>
  <c r="BB448" i="1" s="1"/>
  <c r="AW448" i="1"/>
  <c r="AO448" i="1"/>
  <c r="AM472" i="1"/>
  <c r="AY472" i="1"/>
  <c r="BB472" i="1" s="1"/>
  <c r="AW472" i="1"/>
  <c r="AO472" i="1"/>
  <c r="AM46" i="1"/>
  <c r="AY46" i="1"/>
  <c r="BB46" i="1" s="1"/>
  <c r="AW46" i="1"/>
  <c r="AO46" i="1"/>
  <c r="AM86" i="1"/>
  <c r="AY86" i="1"/>
  <c r="BB86" i="1" s="1"/>
  <c r="AW86" i="1"/>
  <c r="AO86" i="1"/>
  <c r="AM146" i="1"/>
  <c r="AY146" i="1"/>
  <c r="BB146" i="1" s="1"/>
  <c r="AW146" i="1"/>
  <c r="AO146" i="1"/>
  <c r="AM206" i="1"/>
  <c r="AY206" i="1"/>
  <c r="BB206" i="1" s="1"/>
  <c r="AW206" i="1"/>
  <c r="AO206" i="1"/>
  <c r="AM278" i="1"/>
  <c r="AY278" i="1"/>
  <c r="BB278" i="1" s="1"/>
  <c r="AW278" i="1"/>
  <c r="AO278" i="1"/>
  <c r="AM338" i="1"/>
  <c r="AY338" i="1"/>
  <c r="BB338" i="1" s="1"/>
  <c r="AW338" i="1"/>
  <c r="AO338" i="1"/>
  <c r="AM386" i="1"/>
  <c r="AY386" i="1"/>
  <c r="BB386" i="1" s="1"/>
  <c r="AW386" i="1"/>
  <c r="AO386" i="1"/>
  <c r="AM442" i="1"/>
  <c r="AY442" i="1"/>
  <c r="BB442" i="1" s="1"/>
  <c r="AW442" i="1"/>
  <c r="AO442" i="1"/>
  <c r="AM5" i="1"/>
  <c r="AY5" i="1"/>
  <c r="BB5" i="1" s="1"/>
  <c r="AW5" i="1"/>
  <c r="AO5" i="1"/>
  <c r="AM49" i="1"/>
  <c r="AY49" i="1"/>
  <c r="BB49" i="1" s="1"/>
  <c r="AW49" i="1"/>
  <c r="AO49" i="1"/>
  <c r="AM77" i="1"/>
  <c r="AY77" i="1"/>
  <c r="BB77" i="1" s="1"/>
  <c r="AW77" i="1"/>
  <c r="AO77" i="1"/>
  <c r="AM121" i="1"/>
  <c r="AY121" i="1"/>
  <c r="BB121" i="1" s="1"/>
  <c r="AW121" i="1"/>
  <c r="AO121" i="1"/>
  <c r="AM169" i="1"/>
  <c r="AY169" i="1"/>
  <c r="BB169" i="1" s="1"/>
  <c r="AW169" i="1"/>
  <c r="AO169" i="1"/>
  <c r="AM185" i="1"/>
  <c r="AY185" i="1"/>
  <c r="BB185" i="1" s="1"/>
  <c r="AW185" i="1"/>
  <c r="AO185" i="1"/>
  <c r="AM209" i="1"/>
  <c r="AY209" i="1"/>
  <c r="BB209" i="1" s="1"/>
  <c r="AW209" i="1"/>
  <c r="AO209" i="1"/>
  <c r="AM229" i="1"/>
  <c r="AY229" i="1"/>
  <c r="BB229" i="1" s="1"/>
  <c r="AW229" i="1"/>
  <c r="AO229" i="1"/>
  <c r="AM249" i="1"/>
  <c r="AY249" i="1"/>
  <c r="BB249" i="1" s="1"/>
  <c r="AW249" i="1"/>
  <c r="AO249" i="1"/>
  <c r="AM273" i="1"/>
  <c r="AY273" i="1"/>
  <c r="BB273" i="1" s="1"/>
  <c r="AW273" i="1"/>
  <c r="AO273" i="1"/>
  <c r="AM297" i="1"/>
  <c r="AY297" i="1"/>
  <c r="BB297" i="1" s="1"/>
  <c r="AW297" i="1"/>
  <c r="AO297" i="1"/>
  <c r="AM329" i="1"/>
  <c r="AY329" i="1"/>
  <c r="BB329" i="1" s="1"/>
  <c r="AW329" i="1"/>
  <c r="AO329" i="1"/>
  <c r="AM361" i="1"/>
  <c r="AY361" i="1"/>
  <c r="BB361" i="1" s="1"/>
  <c r="AW361" i="1"/>
  <c r="AO361" i="1"/>
  <c r="AM377" i="1"/>
  <c r="AY377" i="1"/>
  <c r="BB377" i="1" s="1"/>
  <c r="AW377" i="1"/>
  <c r="AO377" i="1"/>
  <c r="AM393" i="1"/>
  <c r="AY393" i="1"/>
  <c r="BB393" i="1" s="1"/>
  <c r="AW393" i="1"/>
  <c r="AO393" i="1"/>
  <c r="AM421" i="1"/>
  <c r="AY421" i="1"/>
  <c r="BB421" i="1" s="1"/>
  <c r="AW421" i="1"/>
  <c r="AO421" i="1"/>
  <c r="AM437" i="1"/>
  <c r="AY437" i="1"/>
  <c r="BB437" i="1" s="1"/>
  <c r="AW437" i="1"/>
  <c r="AO437" i="1"/>
  <c r="AM457" i="1"/>
  <c r="AY457" i="1"/>
  <c r="BB457" i="1" s="1"/>
  <c r="AW457" i="1"/>
  <c r="AO457" i="1"/>
  <c r="AM42" i="1"/>
  <c r="AY42" i="1"/>
  <c r="BB42" i="1" s="1"/>
  <c r="AW42" i="1"/>
  <c r="AO42" i="1"/>
  <c r="AM102" i="1"/>
  <c r="AY102" i="1"/>
  <c r="BB102" i="1" s="1"/>
  <c r="AW102" i="1"/>
  <c r="AO102" i="1"/>
  <c r="AM178" i="1"/>
  <c r="AY178" i="1"/>
  <c r="BB178" i="1" s="1"/>
  <c r="AW178" i="1"/>
  <c r="AO178" i="1"/>
  <c r="AM218" i="1"/>
  <c r="AY218" i="1"/>
  <c r="BB218" i="1" s="1"/>
  <c r="AW218" i="1"/>
  <c r="AO218" i="1"/>
  <c r="AM250" i="1"/>
  <c r="AY250" i="1"/>
  <c r="BB250" i="1" s="1"/>
  <c r="AW250" i="1"/>
  <c r="AO250" i="1"/>
  <c r="AM294" i="1"/>
  <c r="AY294" i="1"/>
  <c r="BB294" i="1" s="1"/>
  <c r="AW294" i="1"/>
  <c r="AO294" i="1"/>
  <c r="AM326" i="1"/>
  <c r="AY326" i="1"/>
  <c r="BB326" i="1" s="1"/>
  <c r="AW326" i="1"/>
  <c r="AO326" i="1"/>
  <c r="AM366" i="1"/>
  <c r="AY366" i="1"/>
  <c r="BB366" i="1" s="1"/>
  <c r="AW366" i="1"/>
  <c r="AO366" i="1"/>
  <c r="AM446" i="1"/>
  <c r="AY446" i="1"/>
  <c r="BB446" i="1" s="1"/>
  <c r="AW446" i="1"/>
  <c r="AO446" i="1"/>
  <c r="AM7" i="1"/>
  <c r="AY7" i="1"/>
  <c r="BB7" i="1" s="1"/>
  <c r="AW7" i="1"/>
  <c r="AO7" i="1"/>
  <c r="AM47" i="1"/>
  <c r="AY47" i="1"/>
  <c r="BB47" i="1" s="1"/>
  <c r="AW47" i="1"/>
  <c r="AO47" i="1"/>
  <c r="AM67" i="1"/>
  <c r="AW67" i="1"/>
  <c r="AY67" i="1"/>
  <c r="BB67" i="1" s="1"/>
  <c r="AO67" i="1"/>
  <c r="AM87" i="1"/>
  <c r="AY87" i="1"/>
  <c r="BB87" i="1" s="1"/>
  <c r="AW87" i="1"/>
  <c r="AO87" i="1"/>
  <c r="AM127" i="1"/>
  <c r="AY127" i="1"/>
  <c r="BB127" i="1" s="1"/>
  <c r="AW127" i="1"/>
  <c r="AO127" i="1"/>
  <c r="AM151" i="1"/>
  <c r="AY151" i="1"/>
  <c r="BB151" i="1" s="1"/>
  <c r="AW151" i="1"/>
  <c r="AO151" i="1"/>
  <c r="AM175" i="1"/>
  <c r="AM191" i="1"/>
  <c r="AY191" i="1"/>
  <c r="BB191" i="1" s="1"/>
  <c r="AW191" i="1"/>
  <c r="AO191" i="1"/>
  <c r="AM227" i="1"/>
  <c r="AY227" i="1"/>
  <c r="BB227" i="1" s="1"/>
  <c r="AW227" i="1"/>
  <c r="AO227" i="1"/>
  <c r="AM251" i="1"/>
  <c r="AW251" i="1"/>
  <c r="AY251" i="1"/>
  <c r="BB251" i="1" s="1"/>
  <c r="AO251" i="1"/>
  <c r="AM271" i="1"/>
  <c r="AY271" i="1"/>
  <c r="BB271" i="1" s="1"/>
  <c r="AW271" i="1"/>
  <c r="AO271" i="1"/>
  <c r="AM303" i="1"/>
  <c r="AY303" i="1"/>
  <c r="BB303" i="1" s="1"/>
  <c r="AW303" i="1"/>
  <c r="AO303" i="1"/>
  <c r="AM327" i="1"/>
  <c r="AY327" i="1"/>
  <c r="BB327" i="1" s="1"/>
  <c r="AW327" i="1"/>
  <c r="AO327" i="1"/>
  <c r="AM367" i="1"/>
  <c r="AY367" i="1"/>
  <c r="BB367" i="1" s="1"/>
  <c r="AW367" i="1"/>
  <c r="AO367" i="1"/>
  <c r="AM387" i="1"/>
  <c r="AY387" i="1"/>
  <c r="BB387" i="1" s="1"/>
  <c r="AW387" i="1"/>
  <c r="AO387" i="1"/>
  <c r="AM415" i="1"/>
  <c r="AY415" i="1"/>
  <c r="BB415" i="1" s="1"/>
  <c r="AW415" i="1"/>
  <c r="AO415" i="1"/>
  <c r="AM431" i="1"/>
  <c r="AY431" i="1"/>
  <c r="BB431" i="1" s="1"/>
  <c r="AW431" i="1"/>
  <c r="AO431" i="1"/>
  <c r="AM447" i="1"/>
  <c r="AY447" i="1"/>
  <c r="BB447" i="1" s="1"/>
  <c r="AW447" i="1"/>
  <c r="AO447" i="1"/>
  <c r="AM467" i="1"/>
  <c r="AY467" i="1"/>
  <c r="BB467" i="1" s="1"/>
  <c r="AW467" i="1"/>
  <c r="AO467" i="1"/>
  <c r="AM157" i="1"/>
  <c r="AY157" i="1"/>
  <c r="BB157" i="1" s="1"/>
  <c r="AO157" i="1"/>
  <c r="AW157" i="1"/>
  <c r="AM370" i="1"/>
  <c r="AY370" i="1"/>
  <c r="BB370" i="1" s="1"/>
  <c r="AW370" i="1"/>
  <c r="AO370" i="1"/>
  <c r="AM48" i="1"/>
  <c r="AY48" i="1"/>
  <c r="BB48" i="1" s="1"/>
  <c r="AW48" i="1"/>
  <c r="AO48" i="1"/>
  <c r="AM132" i="1"/>
  <c r="AY132" i="1"/>
  <c r="BB132" i="1" s="1"/>
  <c r="AW132" i="1"/>
  <c r="AO132" i="1"/>
  <c r="AM156" i="1"/>
  <c r="AY156" i="1"/>
  <c r="BB156" i="1" s="1"/>
  <c r="AW156" i="1"/>
  <c r="AO156" i="1"/>
  <c r="AM180" i="1"/>
  <c r="AY180" i="1"/>
  <c r="BB180" i="1" s="1"/>
  <c r="AW180" i="1"/>
  <c r="AO180" i="1"/>
  <c r="AM36" i="1"/>
  <c r="AW36" i="1"/>
  <c r="AY36" i="1"/>
  <c r="BB36" i="1" s="1"/>
  <c r="AO36" i="1"/>
  <c r="AM52" i="1"/>
  <c r="AY52" i="1"/>
  <c r="BB52" i="1" s="1"/>
  <c r="AW52" i="1"/>
  <c r="AO52" i="1"/>
  <c r="AM88" i="1"/>
  <c r="AY88" i="1"/>
  <c r="BB88" i="1" s="1"/>
  <c r="AW88" i="1"/>
  <c r="AO88" i="1"/>
  <c r="AM120" i="1"/>
  <c r="AY120" i="1"/>
  <c r="BB120" i="1" s="1"/>
  <c r="AW120" i="1"/>
  <c r="AO120" i="1"/>
  <c r="AM136" i="1"/>
  <c r="AY136" i="1"/>
  <c r="BB136" i="1" s="1"/>
  <c r="AW136" i="1"/>
  <c r="AO136" i="1"/>
  <c r="AM160" i="1"/>
  <c r="AY160" i="1"/>
  <c r="BB160" i="1" s="1"/>
  <c r="AW160" i="1"/>
  <c r="AO160" i="1"/>
  <c r="AM184" i="1"/>
  <c r="AY184" i="1"/>
  <c r="BB184" i="1" s="1"/>
  <c r="AW184" i="1"/>
  <c r="AO184" i="1"/>
  <c r="AM212" i="1"/>
  <c r="AY212" i="1"/>
  <c r="BB212" i="1" s="1"/>
  <c r="AW212" i="1"/>
  <c r="AO212" i="1"/>
  <c r="AM232" i="1"/>
  <c r="AY232" i="1"/>
  <c r="BB232" i="1" s="1"/>
  <c r="AW232" i="1"/>
  <c r="AO232" i="1"/>
  <c r="AM264" i="1"/>
  <c r="AY264" i="1"/>
  <c r="BB264" i="1" s="1"/>
  <c r="AW264" i="1"/>
  <c r="AO264" i="1"/>
  <c r="AM288" i="1"/>
  <c r="AY288" i="1"/>
  <c r="BB288" i="1" s="1"/>
  <c r="AW288" i="1"/>
  <c r="AO288" i="1"/>
  <c r="AM316" i="1"/>
  <c r="AY316" i="1"/>
  <c r="BB316" i="1" s="1"/>
  <c r="AW316" i="1"/>
  <c r="AO316" i="1"/>
  <c r="AM332" i="1"/>
  <c r="AY332" i="1"/>
  <c r="BB332" i="1" s="1"/>
  <c r="AW332" i="1"/>
  <c r="AO332" i="1"/>
  <c r="AM352" i="1"/>
  <c r="AY352" i="1"/>
  <c r="BB352" i="1" s="1"/>
  <c r="AW352" i="1"/>
  <c r="AO352" i="1"/>
  <c r="AM376" i="1"/>
  <c r="AW376" i="1"/>
  <c r="AY376" i="1"/>
  <c r="BB376" i="1" s="1"/>
  <c r="AO376" i="1"/>
  <c r="AM396" i="1"/>
  <c r="AY396" i="1"/>
  <c r="BB396" i="1" s="1"/>
  <c r="AW396" i="1"/>
  <c r="AO396" i="1"/>
  <c r="AM416" i="1"/>
  <c r="AY416" i="1"/>
  <c r="BB416" i="1" s="1"/>
  <c r="AW416" i="1"/>
  <c r="AO416" i="1"/>
  <c r="AM432" i="1"/>
  <c r="AY432" i="1"/>
  <c r="BB432" i="1" s="1"/>
  <c r="AW432" i="1"/>
  <c r="AO432" i="1"/>
  <c r="AM456" i="1"/>
  <c r="AY456" i="1"/>
  <c r="BB456" i="1" s="1"/>
  <c r="AO456" i="1"/>
  <c r="AW456" i="1"/>
  <c r="AY3" i="1"/>
  <c r="BB3" i="1" s="1"/>
  <c r="AW3" i="1"/>
  <c r="AO3" i="1"/>
  <c r="AM54" i="1"/>
  <c r="AY54" i="1"/>
  <c r="BB54" i="1" s="1"/>
  <c r="AW54" i="1"/>
  <c r="AO54" i="1"/>
  <c r="AM106" i="1"/>
  <c r="AY106" i="1"/>
  <c r="BB106" i="1" s="1"/>
  <c r="AW106" i="1"/>
  <c r="AO106" i="1"/>
  <c r="AM182" i="1"/>
  <c r="AY182" i="1"/>
  <c r="BB182" i="1" s="1"/>
  <c r="AW182" i="1"/>
  <c r="AO182" i="1"/>
  <c r="AM222" i="1"/>
  <c r="AY222" i="1"/>
  <c r="BB222" i="1" s="1"/>
  <c r="AW222" i="1"/>
  <c r="AO222" i="1"/>
  <c r="AM286" i="1"/>
  <c r="AY286" i="1"/>
  <c r="BB286" i="1" s="1"/>
  <c r="AW286" i="1"/>
  <c r="AO286" i="1"/>
  <c r="AM350" i="1"/>
  <c r="AM422" i="1"/>
  <c r="AY422" i="1"/>
  <c r="BB422" i="1" s="1"/>
  <c r="AW422" i="1"/>
  <c r="AO422" i="1"/>
  <c r="AM450" i="1"/>
  <c r="AY450" i="1"/>
  <c r="BB450" i="1" s="1"/>
  <c r="AW450" i="1"/>
  <c r="AO450" i="1"/>
  <c r="AM37" i="1"/>
  <c r="AY37" i="1"/>
  <c r="BB37" i="1" s="1"/>
  <c r="AW37" i="1"/>
  <c r="AO37" i="1"/>
  <c r="AM53" i="1"/>
  <c r="AY53" i="1"/>
  <c r="BB53" i="1" s="1"/>
  <c r="AW53" i="1"/>
  <c r="AO53" i="1"/>
  <c r="AM81" i="1"/>
  <c r="AY81" i="1"/>
  <c r="BB81" i="1" s="1"/>
  <c r="AW81" i="1"/>
  <c r="AO81" i="1"/>
  <c r="AM125" i="1"/>
  <c r="AY125" i="1"/>
  <c r="BB125" i="1" s="1"/>
  <c r="AW125" i="1"/>
  <c r="AO125" i="1"/>
  <c r="AM173" i="1"/>
  <c r="AY173" i="1"/>
  <c r="BB173" i="1" s="1"/>
  <c r="AW173" i="1"/>
  <c r="AO173" i="1"/>
  <c r="AM193" i="1"/>
  <c r="AY193" i="1"/>
  <c r="BB193" i="1" s="1"/>
  <c r="AW193" i="1"/>
  <c r="AO193" i="1"/>
  <c r="AM213" i="1"/>
  <c r="AY213" i="1"/>
  <c r="BB213" i="1" s="1"/>
  <c r="AW213" i="1"/>
  <c r="AO213" i="1"/>
  <c r="AM233" i="1"/>
  <c r="AY233" i="1"/>
  <c r="BB233" i="1" s="1"/>
  <c r="AO233" i="1"/>
  <c r="AW233" i="1"/>
  <c r="AM257" i="1"/>
  <c r="AY257" i="1"/>
  <c r="BB257" i="1" s="1"/>
  <c r="AW257" i="1"/>
  <c r="AO257" i="1"/>
  <c r="AM277" i="1"/>
  <c r="AY277" i="1"/>
  <c r="BB277" i="1" s="1"/>
  <c r="AW277" i="1"/>
  <c r="AO277" i="1"/>
  <c r="AM301" i="1"/>
  <c r="AY301" i="1"/>
  <c r="BB301" i="1" s="1"/>
  <c r="AW301" i="1"/>
  <c r="AO301" i="1"/>
  <c r="AM341" i="1"/>
  <c r="AY341" i="1"/>
  <c r="BB341" i="1" s="1"/>
  <c r="AW341" i="1"/>
  <c r="AO341" i="1"/>
  <c r="AM365" i="1"/>
  <c r="AY365" i="1"/>
  <c r="BB365" i="1" s="1"/>
  <c r="AW365" i="1"/>
  <c r="AO365" i="1"/>
  <c r="AM381" i="1"/>
  <c r="AY381" i="1"/>
  <c r="BB381" i="1" s="1"/>
  <c r="AO381" i="1"/>
  <c r="AW381" i="1"/>
  <c r="AM397" i="1"/>
  <c r="AY397" i="1"/>
  <c r="BB397" i="1" s="1"/>
  <c r="AW397" i="1"/>
  <c r="AO397" i="1"/>
  <c r="AM425" i="1"/>
  <c r="AY425" i="1"/>
  <c r="BB425" i="1" s="1"/>
  <c r="AW425" i="1"/>
  <c r="AO425" i="1"/>
  <c r="AM441" i="1"/>
  <c r="AY441" i="1"/>
  <c r="BB441" i="1" s="1"/>
  <c r="AW441" i="1"/>
  <c r="AO441" i="1"/>
  <c r="AM465" i="1"/>
  <c r="AY465" i="1"/>
  <c r="BB465" i="1" s="1"/>
  <c r="AW465" i="1"/>
  <c r="AO465" i="1"/>
  <c r="AM50" i="1"/>
  <c r="AY50" i="1"/>
  <c r="BB50" i="1" s="1"/>
  <c r="AW50" i="1"/>
  <c r="AO50" i="1"/>
  <c r="AM150" i="1"/>
  <c r="AY150" i="1"/>
  <c r="BB150" i="1" s="1"/>
  <c r="AW150" i="1"/>
  <c r="AO150" i="1"/>
  <c r="AM198" i="1"/>
  <c r="AY198" i="1"/>
  <c r="BB198" i="1" s="1"/>
  <c r="AW198" i="1"/>
  <c r="AO198" i="1"/>
  <c r="AM226" i="1"/>
  <c r="AY226" i="1"/>
  <c r="BB226" i="1" s="1"/>
  <c r="AW226" i="1"/>
  <c r="AO226" i="1"/>
  <c r="AM270" i="1"/>
  <c r="AY270" i="1"/>
  <c r="BB270" i="1" s="1"/>
  <c r="AW270" i="1"/>
  <c r="AO270" i="1"/>
  <c r="AM302" i="1"/>
  <c r="AY302" i="1"/>
  <c r="BB302" i="1" s="1"/>
  <c r="AW302" i="1"/>
  <c r="AO302" i="1"/>
  <c r="AM330" i="1"/>
  <c r="AY330" i="1"/>
  <c r="BB330" i="1" s="1"/>
  <c r="AW330" i="1"/>
  <c r="AO330" i="1"/>
  <c r="AM378" i="1"/>
  <c r="AY378" i="1"/>
  <c r="BB378" i="1" s="1"/>
  <c r="AW378" i="1"/>
  <c r="AO378" i="1"/>
  <c r="AM454" i="1"/>
  <c r="AY454" i="1"/>
  <c r="BB454" i="1" s="1"/>
  <c r="AW454" i="1"/>
  <c r="AO454" i="1"/>
  <c r="AM15" i="1"/>
  <c r="AY15" i="1"/>
  <c r="BB15" i="1" s="1"/>
  <c r="AW15" i="1"/>
  <c r="AO15" i="1"/>
  <c r="AM51" i="1"/>
  <c r="AY51" i="1"/>
  <c r="BB51" i="1" s="1"/>
  <c r="AW51" i="1"/>
  <c r="AO51" i="1"/>
  <c r="AM71" i="1"/>
  <c r="AM91" i="1"/>
  <c r="AY91" i="1"/>
  <c r="BB91" i="1" s="1"/>
  <c r="AW91" i="1"/>
  <c r="AO91" i="1"/>
  <c r="AM135" i="1"/>
  <c r="AY135" i="1"/>
  <c r="BB135" i="1" s="1"/>
  <c r="AW135" i="1"/>
  <c r="AO135" i="1"/>
  <c r="AM155" i="1"/>
  <c r="AW155" i="1"/>
  <c r="AO155" i="1"/>
  <c r="AY155" i="1"/>
  <c r="BB155" i="1" s="1"/>
  <c r="AM179" i="1"/>
  <c r="AY179" i="1"/>
  <c r="BB179" i="1" s="1"/>
  <c r="AO179" i="1"/>
  <c r="AW179" i="1"/>
  <c r="AM195" i="1"/>
  <c r="AY195" i="1"/>
  <c r="BB195" i="1" s="1"/>
  <c r="AW195" i="1"/>
  <c r="AO195" i="1"/>
  <c r="AM231" i="1"/>
  <c r="AY231" i="1"/>
  <c r="BB231" i="1" s="1"/>
  <c r="AW231" i="1"/>
  <c r="AO231" i="1"/>
  <c r="AM255" i="1"/>
  <c r="AY255" i="1"/>
  <c r="BB255" i="1" s="1"/>
  <c r="AW255" i="1"/>
  <c r="AO255" i="1"/>
  <c r="AM275" i="1"/>
  <c r="AY275" i="1"/>
  <c r="BB275" i="1" s="1"/>
  <c r="AW275" i="1"/>
  <c r="AO275" i="1"/>
  <c r="AM307" i="1"/>
  <c r="AY307" i="1"/>
  <c r="BB307" i="1" s="1"/>
  <c r="AW307" i="1"/>
  <c r="AO307" i="1"/>
  <c r="AM331" i="1"/>
  <c r="AY331" i="1"/>
  <c r="BB331" i="1" s="1"/>
  <c r="AW331" i="1"/>
  <c r="AO331" i="1"/>
  <c r="AM371" i="1"/>
  <c r="AY371" i="1"/>
  <c r="BB371" i="1" s="1"/>
  <c r="AW371" i="1"/>
  <c r="AO371" i="1"/>
  <c r="AM391" i="1"/>
  <c r="AY391" i="1"/>
  <c r="BB391" i="1" s="1"/>
  <c r="AW391" i="1"/>
  <c r="AO391" i="1"/>
  <c r="AM419" i="1"/>
  <c r="AY419" i="1"/>
  <c r="BB419" i="1" s="1"/>
  <c r="AW419" i="1"/>
  <c r="AO419" i="1"/>
  <c r="AM435" i="1"/>
  <c r="AY435" i="1"/>
  <c r="BB435" i="1" s="1"/>
  <c r="AW435" i="1"/>
  <c r="AO435" i="1"/>
  <c r="AM451" i="1"/>
  <c r="AY451" i="1"/>
  <c r="BB451" i="1" s="1"/>
  <c r="AW451" i="1"/>
  <c r="AO451" i="1"/>
  <c r="AM471" i="1"/>
  <c r="AY471" i="1"/>
  <c r="BB471" i="1" s="1"/>
  <c r="AW471" i="1"/>
  <c r="AO471" i="1"/>
  <c r="AM333" i="1"/>
  <c r="AY333" i="1"/>
  <c r="BB333" i="1" s="1"/>
  <c r="AW333" i="1"/>
  <c r="AO333" i="1"/>
  <c r="AM44" i="1"/>
  <c r="AY44" i="1"/>
  <c r="BB44" i="1" s="1"/>
  <c r="AW44" i="1"/>
  <c r="AO44" i="1"/>
  <c r="AM16" i="1"/>
  <c r="AW16" i="1"/>
  <c r="AY16" i="1"/>
  <c r="BB16" i="1" s="1"/>
  <c r="AO16" i="1"/>
  <c r="AM72" i="1"/>
  <c r="AY72" i="1"/>
  <c r="BB72" i="1" s="1"/>
  <c r="AW72" i="1"/>
  <c r="AO72" i="1"/>
  <c r="AW4" i="1"/>
  <c r="AY4" i="1"/>
  <c r="BB4" i="1" s="1"/>
  <c r="AO4" i="1"/>
  <c r="AM40" i="1"/>
  <c r="AY40" i="1"/>
  <c r="BB40" i="1" s="1"/>
  <c r="AW40" i="1"/>
  <c r="AO40" i="1"/>
  <c r="AM64" i="1"/>
  <c r="AY64" i="1"/>
  <c r="BB64" i="1" s="1"/>
  <c r="AW64" i="1"/>
  <c r="AO64" i="1"/>
  <c r="AM92" i="1"/>
  <c r="AY92" i="1"/>
  <c r="BB92" i="1" s="1"/>
  <c r="AW92" i="1"/>
  <c r="AO92" i="1"/>
  <c r="AM124" i="1"/>
  <c r="AY124" i="1"/>
  <c r="BB124" i="1" s="1"/>
  <c r="AW124" i="1"/>
  <c r="AO124" i="1"/>
  <c r="AM148" i="1"/>
  <c r="AY148" i="1"/>
  <c r="BB148" i="1" s="1"/>
  <c r="AW148" i="1"/>
  <c r="AO148" i="1"/>
  <c r="AM172" i="1"/>
  <c r="AY172" i="1"/>
  <c r="BB172" i="1" s="1"/>
  <c r="AW172" i="1"/>
  <c r="AO172" i="1"/>
  <c r="AM192" i="1"/>
  <c r="AY192" i="1"/>
  <c r="BB192" i="1" s="1"/>
  <c r="AW192" i="1"/>
  <c r="AO192" i="1"/>
  <c r="AM220" i="1"/>
  <c r="AY220" i="1"/>
  <c r="BB220" i="1" s="1"/>
  <c r="AW220" i="1"/>
  <c r="AO220" i="1"/>
  <c r="AM248" i="1"/>
  <c r="AY248" i="1"/>
  <c r="BB248" i="1" s="1"/>
  <c r="AO248" i="1"/>
  <c r="AW248" i="1"/>
  <c r="AM268" i="1"/>
  <c r="AY268" i="1"/>
  <c r="BB268" i="1" s="1"/>
  <c r="AW268" i="1"/>
  <c r="AO268" i="1"/>
  <c r="AM296" i="1"/>
  <c r="AY296" i="1"/>
  <c r="BB296" i="1" s="1"/>
  <c r="AW296" i="1"/>
  <c r="AO296" i="1"/>
  <c r="AM320" i="1"/>
  <c r="AY320" i="1"/>
  <c r="BB320" i="1" s="1"/>
  <c r="AW320" i="1"/>
  <c r="AO320" i="1"/>
  <c r="AM340" i="1"/>
  <c r="AY340" i="1"/>
  <c r="BB340" i="1" s="1"/>
  <c r="AW340" i="1"/>
  <c r="AO340" i="1"/>
  <c r="AM356" i="1"/>
  <c r="AY356" i="1"/>
  <c r="BB356" i="1" s="1"/>
  <c r="AW356" i="1"/>
  <c r="AO356" i="1"/>
  <c r="AM384" i="1"/>
  <c r="AY384" i="1"/>
  <c r="BB384" i="1" s="1"/>
  <c r="AW384" i="1"/>
  <c r="AO384" i="1"/>
  <c r="AM400" i="1"/>
  <c r="AY400" i="1"/>
  <c r="BB400" i="1" s="1"/>
  <c r="AW400" i="1"/>
  <c r="AO400" i="1"/>
  <c r="AM420" i="1"/>
  <c r="AY420" i="1"/>
  <c r="BB420" i="1" s="1"/>
  <c r="AW420" i="1"/>
  <c r="AO420" i="1"/>
  <c r="AM436" i="1"/>
  <c r="AY436" i="1"/>
  <c r="BB436" i="1" s="1"/>
  <c r="AW436" i="1"/>
  <c r="AO436" i="1"/>
  <c r="AM464" i="1"/>
  <c r="AY464" i="1"/>
  <c r="BB464" i="1" s="1"/>
  <c r="AW464" i="1"/>
  <c r="AO464" i="1"/>
  <c r="AM14" i="1"/>
  <c r="AY14" i="1"/>
  <c r="BB14" i="1" s="1"/>
  <c r="AW14" i="1"/>
  <c r="AO14" i="1"/>
  <c r="AM66" i="1"/>
  <c r="AY66" i="1"/>
  <c r="BB66" i="1" s="1"/>
  <c r="AW66" i="1"/>
  <c r="AO66" i="1"/>
  <c r="AM126" i="1"/>
  <c r="AY126" i="1"/>
  <c r="BB126" i="1" s="1"/>
  <c r="AW126" i="1"/>
  <c r="AO126" i="1"/>
  <c r="AM190" i="1"/>
  <c r="AY190" i="1"/>
  <c r="BB190" i="1" s="1"/>
  <c r="AW190" i="1"/>
  <c r="AO190" i="1"/>
  <c r="AM230" i="1"/>
  <c r="AY230" i="1"/>
  <c r="BB230" i="1" s="1"/>
  <c r="AW230" i="1"/>
  <c r="AO230" i="1"/>
  <c r="AM298" i="1"/>
  <c r="AY298" i="1"/>
  <c r="BB298" i="1" s="1"/>
  <c r="AW298" i="1"/>
  <c r="AO298" i="1"/>
  <c r="AM358" i="1"/>
  <c r="AY358" i="1"/>
  <c r="BB358" i="1" s="1"/>
  <c r="AW358" i="1"/>
  <c r="AO358" i="1"/>
  <c r="AM430" i="1"/>
  <c r="AY430" i="1"/>
  <c r="BB430" i="1" s="1"/>
  <c r="AW430" i="1"/>
  <c r="AO430" i="1"/>
  <c r="AM458" i="1"/>
  <c r="AY458" i="1"/>
  <c r="BB458" i="1" s="1"/>
  <c r="AW458" i="1"/>
  <c r="AO458" i="1"/>
  <c r="AM41" i="1"/>
  <c r="AY41" i="1"/>
  <c r="BB41" i="1" s="1"/>
  <c r="AW41" i="1"/>
  <c r="AO41" i="1"/>
  <c r="AM65" i="1"/>
  <c r="AY65" i="1"/>
  <c r="BB65" i="1" s="1"/>
  <c r="AW65" i="1"/>
  <c r="AO65" i="1"/>
  <c r="AM85" i="1"/>
  <c r="AY85" i="1"/>
  <c r="BB85" i="1" s="1"/>
  <c r="AW85" i="1"/>
  <c r="AO85" i="1"/>
  <c r="AM145" i="1"/>
  <c r="AY145" i="1"/>
  <c r="BB145" i="1" s="1"/>
  <c r="AW145" i="1"/>
  <c r="AO145" i="1"/>
  <c r="AM177" i="1"/>
  <c r="AY177" i="1"/>
  <c r="BB177" i="1" s="1"/>
  <c r="AW177" i="1"/>
  <c r="AO177" i="1"/>
  <c r="AM197" i="1"/>
  <c r="AY197" i="1"/>
  <c r="BB197" i="1" s="1"/>
  <c r="AW197" i="1"/>
  <c r="AO197" i="1"/>
  <c r="AM221" i="1"/>
  <c r="AY221" i="1"/>
  <c r="BB221" i="1" s="1"/>
  <c r="AW221" i="1"/>
  <c r="AO221" i="1"/>
  <c r="AM237" i="1"/>
  <c r="AY237" i="1"/>
  <c r="BB237" i="1" s="1"/>
  <c r="AW237" i="1"/>
  <c r="AO237" i="1"/>
  <c r="AM265" i="1"/>
  <c r="AY265" i="1"/>
  <c r="BB265" i="1" s="1"/>
  <c r="AW265" i="1"/>
  <c r="AO265" i="1"/>
  <c r="AM281" i="1"/>
  <c r="AY281" i="1"/>
  <c r="BB281" i="1" s="1"/>
  <c r="AW281" i="1"/>
  <c r="AO281" i="1"/>
  <c r="AM321" i="1"/>
  <c r="AY321" i="1"/>
  <c r="BB321" i="1" s="1"/>
  <c r="AW321" i="1"/>
  <c r="AO321" i="1"/>
  <c r="AM345" i="1"/>
  <c r="AY345" i="1"/>
  <c r="BB345" i="1" s="1"/>
  <c r="AW345" i="1"/>
  <c r="AO345" i="1"/>
  <c r="AM369" i="1"/>
  <c r="AY369" i="1"/>
  <c r="BB369" i="1" s="1"/>
  <c r="AW369" i="1"/>
  <c r="AO369" i="1"/>
  <c r="AM385" i="1"/>
  <c r="AY385" i="1"/>
  <c r="BB385" i="1" s="1"/>
  <c r="AW385" i="1"/>
  <c r="AO385" i="1"/>
  <c r="AM401" i="1"/>
  <c r="AY401" i="1"/>
  <c r="BB401" i="1" s="1"/>
  <c r="AW401" i="1"/>
  <c r="AO401" i="1"/>
  <c r="AM429" i="1"/>
  <c r="AY429" i="1"/>
  <c r="BB429" i="1" s="1"/>
  <c r="AW429" i="1"/>
  <c r="AO429" i="1"/>
  <c r="AM449" i="1"/>
  <c r="AY449" i="1"/>
  <c r="BB449" i="1" s="1"/>
  <c r="AW449" i="1"/>
  <c r="AO449" i="1"/>
  <c r="AM469" i="1"/>
  <c r="AY469" i="1"/>
  <c r="BB469" i="1" s="1"/>
  <c r="AW469" i="1"/>
  <c r="AO469" i="1"/>
  <c r="AM74" i="1"/>
  <c r="AM154" i="1"/>
  <c r="AY154" i="1"/>
  <c r="BB154" i="1" s="1"/>
  <c r="AW154" i="1"/>
  <c r="AO154" i="1"/>
  <c r="AM202" i="1"/>
  <c r="AY202" i="1"/>
  <c r="BB202" i="1" s="1"/>
  <c r="AW202" i="1"/>
  <c r="AO202" i="1"/>
  <c r="AM234" i="1"/>
  <c r="AY234" i="1"/>
  <c r="BB234" i="1" s="1"/>
  <c r="AW234" i="1"/>
  <c r="AO234" i="1"/>
  <c r="AM274" i="1"/>
  <c r="AY274" i="1"/>
  <c r="BB274" i="1" s="1"/>
  <c r="AW274" i="1"/>
  <c r="AO274" i="1"/>
  <c r="AM310" i="1"/>
  <c r="AY310" i="1"/>
  <c r="BB310" i="1" s="1"/>
  <c r="AW310" i="1"/>
  <c r="AO310" i="1"/>
  <c r="AM342" i="1"/>
  <c r="AY342" i="1"/>
  <c r="BB342" i="1" s="1"/>
  <c r="AW342" i="1"/>
  <c r="AO342" i="1"/>
  <c r="AM426" i="1"/>
  <c r="AY426" i="1"/>
  <c r="BB426" i="1" s="1"/>
  <c r="AW426" i="1"/>
  <c r="AO426" i="1"/>
  <c r="AM470" i="1"/>
  <c r="AY470" i="1"/>
  <c r="BB470" i="1" s="1"/>
  <c r="AW470" i="1"/>
  <c r="AO470" i="1"/>
  <c r="AM39" i="1"/>
  <c r="AY39" i="1"/>
  <c r="BB39" i="1" s="1"/>
  <c r="AW39" i="1"/>
  <c r="AO39" i="1"/>
  <c r="AM59" i="1"/>
  <c r="AW59" i="1"/>
  <c r="AY59" i="1"/>
  <c r="BB59" i="1" s="1"/>
  <c r="AO59" i="1"/>
  <c r="AM75" i="1"/>
  <c r="AY75" i="1"/>
  <c r="BB75" i="1" s="1"/>
  <c r="AW75" i="1"/>
  <c r="AO75" i="1"/>
  <c r="AM95" i="1"/>
  <c r="AY95" i="1"/>
  <c r="BB95" i="1" s="1"/>
  <c r="AW95" i="1"/>
  <c r="AO95" i="1"/>
  <c r="AM139" i="1"/>
  <c r="AY139" i="1"/>
  <c r="BB139" i="1" s="1"/>
  <c r="AW139" i="1"/>
  <c r="AO139" i="1"/>
  <c r="AM159" i="1"/>
  <c r="AY159" i="1"/>
  <c r="BB159" i="1" s="1"/>
  <c r="AW159" i="1"/>
  <c r="AO159" i="1"/>
  <c r="AM183" i="1"/>
  <c r="AY183" i="1"/>
  <c r="BB183" i="1" s="1"/>
  <c r="AW183" i="1"/>
  <c r="AO183" i="1"/>
  <c r="AM203" i="1"/>
  <c r="AY203" i="1"/>
  <c r="BB203" i="1" s="1"/>
  <c r="AW203" i="1"/>
  <c r="AO203" i="1"/>
  <c r="AM235" i="1"/>
  <c r="AY235" i="1"/>
  <c r="BB235" i="1" s="1"/>
  <c r="AW235" i="1"/>
  <c r="AO235" i="1"/>
  <c r="AM259" i="1"/>
  <c r="AY259" i="1"/>
  <c r="BB259" i="1" s="1"/>
  <c r="AW259" i="1"/>
  <c r="AO259" i="1"/>
  <c r="AM279" i="1"/>
  <c r="AY279" i="1"/>
  <c r="BB279" i="1" s="1"/>
  <c r="AW279" i="1"/>
  <c r="AO279" i="1"/>
  <c r="AM315" i="1"/>
  <c r="AW315" i="1"/>
  <c r="AY315" i="1"/>
  <c r="BB315" i="1" s="1"/>
  <c r="AO315" i="1"/>
  <c r="AM339" i="1"/>
  <c r="AY339" i="1"/>
  <c r="BB339" i="1" s="1"/>
  <c r="AW339" i="1"/>
  <c r="AO339" i="1"/>
  <c r="AM379" i="1"/>
  <c r="AY379" i="1"/>
  <c r="BB379" i="1" s="1"/>
  <c r="AW379" i="1"/>
  <c r="AO379" i="1"/>
  <c r="AM399" i="1"/>
  <c r="AY399" i="1"/>
  <c r="BB399" i="1" s="1"/>
  <c r="AW399" i="1"/>
  <c r="AO399" i="1"/>
  <c r="AM423" i="1"/>
  <c r="AY423" i="1"/>
  <c r="BB423" i="1" s="1"/>
  <c r="AW423" i="1"/>
  <c r="AO423" i="1"/>
  <c r="AM439" i="1"/>
  <c r="AY439" i="1"/>
  <c r="BB439" i="1" s="1"/>
  <c r="AW439" i="1"/>
  <c r="AO439" i="1"/>
  <c r="AM455" i="1"/>
  <c r="AY455" i="1"/>
  <c r="BB455" i="1" s="1"/>
  <c r="AW455" i="1"/>
  <c r="AO455" i="1"/>
  <c r="AM475" i="1"/>
  <c r="AY475" i="1"/>
  <c r="BB475" i="1" s="1"/>
  <c r="AW475" i="1"/>
  <c r="AO475" i="1"/>
  <c r="AM60" i="1"/>
  <c r="AY60" i="1"/>
  <c r="BB60" i="1" s="1"/>
  <c r="AW60" i="1"/>
  <c r="AO60" i="1"/>
  <c r="AM68" i="1"/>
  <c r="AY68" i="1"/>
  <c r="BB68" i="1" s="1"/>
  <c r="AW68" i="1"/>
  <c r="AO68" i="1"/>
  <c r="AM100" i="1"/>
  <c r="AY100" i="1"/>
  <c r="BB100" i="1" s="1"/>
  <c r="AW100" i="1"/>
  <c r="AO100" i="1"/>
  <c r="AM128" i="1"/>
  <c r="AY128" i="1"/>
  <c r="BB128" i="1" s="1"/>
  <c r="AW128" i="1"/>
  <c r="AO128" i="1"/>
  <c r="AM152" i="1"/>
  <c r="AY152" i="1"/>
  <c r="BB152" i="1" s="1"/>
  <c r="AW152" i="1"/>
  <c r="AO152" i="1"/>
  <c r="AM176" i="1"/>
  <c r="AM196" i="1"/>
  <c r="AY196" i="1"/>
  <c r="BB196" i="1" s="1"/>
  <c r="AW196" i="1"/>
  <c r="AO196" i="1"/>
  <c r="AM224" i="1"/>
  <c r="AY224" i="1"/>
  <c r="BB224" i="1" s="1"/>
  <c r="AW224" i="1"/>
  <c r="AO224" i="1"/>
  <c r="AM256" i="1"/>
  <c r="AY256" i="1"/>
  <c r="BB256" i="1" s="1"/>
  <c r="AW256" i="1"/>
  <c r="AO256" i="1"/>
  <c r="AM272" i="1"/>
  <c r="AY272" i="1"/>
  <c r="BB272" i="1" s="1"/>
  <c r="AW272" i="1"/>
  <c r="AO272" i="1"/>
  <c r="AM304" i="1"/>
  <c r="AY304" i="1"/>
  <c r="BB304" i="1" s="1"/>
  <c r="AO304" i="1"/>
  <c r="AW304" i="1"/>
  <c r="AM324" i="1"/>
  <c r="AY324" i="1"/>
  <c r="BB324" i="1" s="1"/>
  <c r="AW324" i="1"/>
  <c r="AO324" i="1"/>
  <c r="AM344" i="1"/>
  <c r="AY344" i="1"/>
  <c r="BB344" i="1" s="1"/>
  <c r="AW344" i="1"/>
  <c r="AO344" i="1"/>
  <c r="AM368" i="1"/>
  <c r="AY368" i="1"/>
  <c r="BB368" i="1" s="1"/>
  <c r="AW368" i="1"/>
  <c r="AO368" i="1"/>
  <c r="AM388" i="1"/>
  <c r="AY388" i="1"/>
  <c r="BB388" i="1" s="1"/>
  <c r="AW388" i="1"/>
  <c r="AO388" i="1"/>
  <c r="AM408" i="1"/>
  <c r="AY408" i="1"/>
  <c r="BB408" i="1" s="1"/>
  <c r="AW408" i="1"/>
  <c r="AO408" i="1"/>
  <c r="AM424" i="1"/>
  <c r="AO424" i="1"/>
  <c r="AY424" i="1"/>
  <c r="BB424" i="1" s="1"/>
  <c r="AW424" i="1"/>
  <c r="AM440" i="1"/>
  <c r="AY440" i="1"/>
  <c r="BB440" i="1" s="1"/>
  <c r="AW440" i="1"/>
  <c r="AO440" i="1"/>
  <c r="AM468" i="1"/>
  <c r="AY468" i="1"/>
  <c r="BB468" i="1" s="1"/>
  <c r="AW468" i="1"/>
  <c r="AO468" i="1"/>
  <c r="AM38" i="1"/>
  <c r="AY38" i="1"/>
  <c r="BB38" i="1" s="1"/>
  <c r="AW38" i="1"/>
  <c r="AO38" i="1"/>
  <c r="AM70" i="1"/>
  <c r="AM138" i="1"/>
  <c r="AY138" i="1"/>
  <c r="BB138" i="1" s="1"/>
  <c r="AW138" i="1"/>
  <c r="AO138" i="1"/>
  <c r="AM194" i="1"/>
  <c r="AY194" i="1"/>
  <c r="BB194" i="1" s="1"/>
  <c r="AW194" i="1"/>
  <c r="AO194" i="1"/>
  <c r="AM266" i="1"/>
  <c r="AY266" i="1"/>
  <c r="BB266" i="1" s="1"/>
  <c r="AW266" i="1"/>
  <c r="AO266" i="1"/>
  <c r="AM322" i="1"/>
  <c r="AY322" i="1"/>
  <c r="BB322" i="1" s="1"/>
  <c r="AW322" i="1"/>
  <c r="AO322" i="1"/>
  <c r="AM382" i="1"/>
  <c r="AY382" i="1"/>
  <c r="BB382" i="1" s="1"/>
  <c r="AW382" i="1"/>
  <c r="AO382" i="1"/>
  <c r="AM434" i="1"/>
  <c r="AY434" i="1"/>
  <c r="BB434" i="1" s="1"/>
  <c r="AW434" i="1"/>
  <c r="AO434" i="1"/>
  <c r="AM466" i="1"/>
  <c r="AY466" i="1"/>
  <c r="BB466" i="1" s="1"/>
  <c r="AW466" i="1"/>
  <c r="AO466" i="1"/>
  <c r="AM45" i="1"/>
  <c r="AY45" i="1"/>
  <c r="BB45" i="1" s="1"/>
  <c r="AW45" i="1"/>
  <c r="AO45" i="1"/>
  <c r="AM73" i="1"/>
  <c r="AY73" i="1"/>
  <c r="BB73" i="1" s="1"/>
  <c r="AW73" i="1"/>
  <c r="AO73" i="1"/>
  <c r="AM89" i="1"/>
  <c r="AY89" i="1"/>
  <c r="BB89" i="1" s="1"/>
  <c r="AW89" i="1"/>
  <c r="AO89" i="1"/>
  <c r="AM153" i="1"/>
  <c r="AY153" i="1"/>
  <c r="BB153" i="1" s="1"/>
  <c r="AW153" i="1"/>
  <c r="AO153" i="1"/>
  <c r="AM181" i="1"/>
  <c r="AY181" i="1"/>
  <c r="BB181" i="1" s="1"/>
  <c r="AW181" i="1"/>
  <c r="AO181" i="1"/>
  <c r="AM201" i="1"/>
  <c r="AY201" i="1"/>
  <c r="BB201" i="1" s="1"/>
  <c r="AW201" i="1"/>
  <c r="AO201" i="1"/>
  <c r="AM225" i="1"/>
  <c r="AM241" i="1"/>
  <c r="AY241" i="1"/>
  <c r="BB241" i="1" s="1"/>
  <c r="AW241" i="1"/>
  <c r="AO241" i="1"/>
  <c r="AM269" i="1"/>
  <c r="AY269" i="1"/>
  <c r="BB269" i="1" s="1"/>
  <c r="AW269" i="1"/>
  <c r="AO269" i="1"/>
  <c r="AM293" i="1"/>
  <c r="AY293" i="1"/>
  <c r="BB293" i="1" s="1"/>
  <c r="AW293" i="1"/>
  <c r="AO293" i="1"/>
  <c r="AM325" i="1"/>
  <c r="AY325" i="1"/>
  <c r="BB325" i="1" s="1"/>
  <c r="AW325" i="1"/>
  <c r="AO325" i="1"/>
  <c r="AM349" i="1"/>
  <c r="AY349" i="1"/>
  <c r="BB349" i="1" s="1"/>
  <c r="AO349" i="1"/>
  <c r="AW349" i="1"/>
  <c r="AM373" i="1"/>
  <c r="AY373" i="1"/>
  <c r="BB373" i="1" s="1"/>
  <c r="AW373" i="1"/>
  <c r="AO373" i="1"/>
  <c r="AM389" i="1"/>
  <c r="AY389" i="1"/>
  <c r="BB389" i="1" s="1"/>
  <c r="AW389" i="1"/>
  <c r="AO389" i="1"/>
  <c r="AM417" i="1"/>
  <c r="AY417" i="1"/>
  <c r="BB417" i="1" s="1"/>
  <c r="AW417" i="1"/>
  <c r="AO417" i="1"/>
  <c r="AM433" i="1"/>
  <c r="AY433" i="1"/>
  <c r="BB433" i="1" s="1"/>
  <c r="AW433" i="1"/>
  <c r="AO433" i="1"/>
  <c r="AM453" i="1"/>
  <c r="AY453" i="1"/>
  <c r="BB453" i="1" s="1"/>
  <c r="AW453" i="1"/>
  <c r="AO453" i="1"/>
  <c r="AM473" i="1"/>
  <c r="AY473" i="1"/>
  <c r="BB473" i="1" s="1"/>
  <c r="AW473" i="1"/>
  <c r="AO473" i="1"/>
  <c r="AM94" i="1"/>
  <c r="AY94" i="1"/>
  <c r="BB94" i="1" s="1"/>
  <c r="AW94" i="1"/>
  <c r="AO94" i="1"/>
  <c r="AM174" i="1"/>
  <c r="AY174" i="1"/>
  <c r="BB174" i="1" s="1"/>
  <c r="AW174" i="1"/>
  <c r="AO174" i="1"/>
  <c r="AM210" i="1"/>
  <c r="AY210" i="1"/>
  <c r="BB210" i="1" s="1"/>
  <c r="AW210" i="1"/>
  <c r="AO210" i="1"/>
  <c r="AM238" i="1"/>
  <c r="AY238" i="1"/>
  <c r="BB238" i="1" s="1"/>
  <c r="AW238" i="1"/>
  <c r="AO238" i="1"/>
  <c r="AM282" i="1"/>
  <c r="AY282" i="1"/>
  <c r="BB282" i="1" s="1"/>
  <c r="AW282" i="1"/>
  <c r="AO282" i="1"/>
  <c r="AM318" i="1"/>
  <c r="AY318" i="1"/>
  <c r="BB318" i="1" s="1"/>
  <c r="AW318" i="1"/>
  <c r="AO318" i="1"/>
  <c r="AM354" i="1"/>
  <c r="AY354" i="1"/>
  <c r="BB354" i="1" s="1"/>
  <c r="AW354" i="1"/>
  <c r="AO354" i="1"/>
  <c r="AM438" i="1"/>
  <c r="AY438" i="1"/>
  <c r="BB438" i="1" s="1"/>
  <c r="AW438" i="1"/>
  <c r="AO438" i="1"/>
  <c r="AM474" i="1"/>
  <c r="AY474" i="1"/>
  <c r="BB474" i="1" s="1"/>
  <c r="AW474" i="1"/>
  <c r="AO474" i="1"/>
  <c r="AM43" i="1"/>
  <c r="AY43" i="1"/>
  <c r="BB43" i="1" s="1"/>
  <c r="AW43" i="1"/>
  <c r="AO43" i="1"/>
  <c r="AM63" i="1"/>
  <c r="AY63" i="1"/>
  <c r="BB63" i="1" s="1"/>
  <c r="AW63" i="1"/>
  <c r="AO63" i="1"/>
  <c r="AM79" i="1"/>
  <c r="AY79" i="1"/>
  <c r="BB79" i="1" s="1"/>
  <c r="AW79" i="1"/>
  <c r="AO79" i="1"/>
  <c r="AM107" i="1"/>
  <c r="AY107" i="1"/>
  <c r="BB107" i="1" s="1"/>
  <c r="AO107" i="1"/>
  <c r="AW107" i="1"/>
  <c r="AM143" i="1"/>
  <c r="AY143" i="1"/>
  <c r="BB143" i="1" s="1"/>
  <c r="AW143" i="1"/>
  <c r="AO143" i="1"/>
  <c r="AM171" i="1"/>
  <c r="AY171" i="1"/>
  <c r="BB171" i="1" s="1"/>
  <c r="AO171" i="1"/>
  <c r="AW171" i="1"/>
  <c r="AM187" i="1"/>
  <c r="AY187" i="1"/>
  <c r="BB187" i="1" s="1"/>
  <c r="AW187" i="1"/>
  <c r="AO187" i="1"/>
  <c r="AM207" i="1"/>
  <c r="AY207" i="1"/>
  <c r="BB207" i="1" s="1"/>
  <c r="AW207" i="1"/>
  <c r="AO207" i="1"/>
  <c r="AM239" i="1"/>
  <c r="AY239" i="1"/>
  <c r="BB239" i="1" s="1"/>
  <c r="AW239" i="1"/>
  <c r="AO239" i="1"/>
  <c r="AM267" i="1"/>
  <c r="AY267" i="1"/>
  <c r="BB267" i="1" s="1"/>
  <c r="AW267" i="1"/>
  <c r="AO267" i="1"/>
  <c r="AM283" i="1"/>
  <c r="AY283" i="1"/>
  <c r="BB283" i="1" s="1"/>
  <c r="AW283" i="1"/>
  <c r="AO283" i="1"/>
  <c r="AM319" i="1"/>
  <c r="AY319" i="1"/>
  <c r="BB319" i="1" s="1"/>
  <c r="AW319" i="1"/>
  <c r="AO319" i="1"/>
  <c r="AM343" i="1"/>
  <c r="AY343" i="1"/>
  <c r="BB343" i="1" s="1"/>
  <c r="AW343" i="1"/>
  <c r="AO343" i="1"/>
  <c r="AM383" i="1"/>
  <c r="AY383" i="1"/>
  <c r="BB383" i="1" s="1"/>
  <c r="AW383" i="1"/>
  <c r="AO383" i="1"/>
  <c r="AM407" i="1"/>
  <c r="AY407" i="1"/>
  <c r="BB407" i="1" s="1"/>
  <c r="AW407" i="1"/>
  <c r="AO407" i="1"/>
  <c r="AM427" i="1"/>
  <c r="AY427" i="1"/>
  <c r="BB427" i="1" s="1"/>
  <c r="AW427" i="1"/>
  <c r="AO427" i="1"/>
  <c r="AM443" i="1"/>
  <c r="AY443" i="1"/>
  <c r="BB443" i="1" s="1"/>
  <c r="AW443" i="1"/>
  <c r="AO443" i="1"/>
  <c r="AM459" i="1"/>
  <c r="AY459" i="1"/>
  <c r="BB459" i="1" s="1"/>
  <c r="AW459" i="1"/>
  <c r="AO459" i="1"/>
  <c r="AM217" i="1"/>
  <c r="AY217" i="1"/>
  <c r="BB217" i="1" s="1"/>
  <c r="AW217" i="1"/>
  <c r="AO217" i="1"/>
  <c r="AM12" i="1"/>
  <c r="AW12" i="1"/>
  <c r="AY12" i="1"/>
  <c r="BB12" i="1" s="1"/>
  <c r="AO12" i="1"/>
  <c r="AM3" i="1"/>
  <c r="AM4" i="1"/>
  <c r="AZ228" i="20" l="1"/>
  <c r="E228" i="22" s="1"/>
  <c r="BB197" i="20"/>
  <c r="AL482" i="20"/>
  <c r="AK375" i="20"/>
  <c r="AK470" i="20"/>
  <c r="AK443" i="20"/>
  <c r="AK427" i="20"/>
  <c r="AK423" i="20"/>
  <c r="AK379" i="20"/>
  <c r="AK363" i="20"/>
  <c r="AK355" i="20"/>
  <c r="AK335" i="20"/>
  <c r="AK307" i="20"/>
  <c r="AK299" i="20"/>
  <c r="AK283" i="20"/>
  <c r="AK259" i="20"/>
  <c r="AK247" i="20"/>
  <c r="AK239" i="20"/>
  <c r="AK235" i="20"/>
  <c r="AK223" i="20"/>
  <c r="AK211" i="20"/>
  <c r="AK207" i="20"/>
  <c r="AK199" i="20"/>
  <c r="AK191" i="20"/>
  <c r="AK187" i="20"/>
  <c r="AK171" i="20"/>
  <c r="AK167" i="20"/>
  <c r="AK163" i="20"/>
  <c r="AK143" i="20"/>
  <c r="AK139" i="20"/>
  <c r="AK135" i="20"/>
  <c r="AK123" i="20"/>
  <c r="AK115" i="20"/>
  <c r="AK111" i="20"/>
  <c r="AK103" i="20"/>
  <c r="AK95" i="20"/>
  <c r="AK83" i="20"/>
  <c r="AK79" i="20"/>
  <c r="AK75" i="20"/>
  <c r="AK55" i="20"/>
  <c r="AK47" i="20"/>
  <c r="AK31" i="20"/>
  <c r="AK27" i="20"/>
  <c r="AK23" i="20"/>
  <c r="AK19" i="20"/>
  <c r="AZ251" i="20"/>
  <c r="E251" i="22" s="1"/>
  <c r="AZ249" i="20"/>
  <c r="E249" i="22" s="1"/>
  <c r="BB246" i="20"/>
  <c r="AZ245" i="20"/>
  <c r="E245" i="22" s="1"/>
  <c r="AZ243" i="20"/>
  <c r="E243" i="22" s="1"/>
  <c r="AZ237" i="20"/>
  <c r="E237" i="22" s="1"/>
  <c r="AZ234" i="20"/>
  <c r="E234" i="22" s="1"/>
  <c r="BC233" i="20"/>
  <c r="AZ230" i="20"/>
  <c r="E230" i="22" s="1"/>
  <c r="AZ226" i="20"/>
  <c r="E226" i="22" s="1"/>
  <c r="BB224" i="20"/>
  <c r="BB223" i="20"/>
  <c r="AZ220" i="20"/>
  <c r="E220" i="22" s="1"/>
  <c r="BC219" i="20"/>
  <c r="AZ217" i="20"/>
  <c r="E217" i="22" s="1"/>
  <c r="AZ216" i="20"/>
  <c r="E216" i="22" s="1"/>
  <c r="AZ214" i="20"/>
  <c r="E214" i="22" s="1"/>
  <c r="AZ212" i="20"/>
  <c r="E212" i="22" s="1"/>
  <c r="BB209" i="20"/>
  <c r="AZ206" i="20"/>
  <c r="E206" i="22" s="1"/>
  <c r="AZ204" i="20"/>
  <c r="E204" i="22" s="1"/>
  <c r="BB202" i="20"/>
  <c r="AZ200" i="20"/>
  <c r="E200" i="22" s="1"/>
  <c r="BC199" i="20"/>
  <c r="AZ198" i="20"/>
  <c r="E198" i="22" s="1"/>
  <c r="BC196" i="20"/>
  <c r="BB195" i="20"/>
  <c r="BH194" i="20"/>
  <c r="AZ192" i="20"/>
  <c r="E192" i="22" s="1"/>
  <c r="AZ190" i="20"/>
  <c r="E190" i="22" s="1"/>
  <c r="BC190" i="20"/>
  <c r="AZ188" i="20"/>
  <c r="E188" i="22" s="1"/>
  <c r="BB187" i="20"/>
  <c r="AZ186" i="20"/>
  <c r="E186" i="22" s="1"/>
  <c r="BC185" i="20"/>
  <c r="BC184" i="20"/>
  <c r="BB183" i="20"/>
  <c r="BC181" i="20"/>
  <c r="BC180" i="20"/>
  <c r="BB180" i="20"/>
  <c r="AZ179" i="20"/>
  <c r="E179" i="22" s="1"/>
  <c r="BC179" i="20"/>
  <c r="AZ178" i="20"/>
  <c r="E178" i="22" s="1"/>
  <c r="AZ176" i="20"/>
  <c r="E176" i="22" s="1"/>
  <c r="BB176" i="20"/>
  <c r="BC175" i="20"/>
  <c r="BB175" i="20"/>
  <c r="AZ174" i="20"/>
  <c r="E174" i="22" s="1"/>
  <c r="AZ172" i="20"/>
  <c r="E172" i="22" s="1"/>
  <c r="AZ171" i="20"/>
  <c r="E171" i="22" s="1"/>
  <c r="BB171" i="20"/>
  <c r="AZ170" i="20"/>
  <c r="E170" i="22" s="1"/>
  <c r="AZ164" i="20"/>
  <c r="E164" i="22" s="1"/>
  <c r="AZ235" i="20"/>
  <c r="E235" i="22" s="1"/>
  <c r="AZ161" i="20"/>
  <c r="E161" i="22" s="1"/>
  <c r="AZ159" i="20"/>
  <c r="E159" i="22" s="1"/>
  <c r="AZ157" i="20"/>
  <c r="E157" i="22" s="1"/>
  <c r="AZ155" i="20"/>
  <c r="E155" i="22" s="1"/>
  <c r="AZ153" i="20"/>
  <c r="E153" i="22" s="1"/>
  <c r="AZ151" i="20"/>
  <c r="E151" i="22" s="1"/>
  <c r="AZ149" i="20"/>
  <c r="E149" i="22" s="1"/>
  <c r="AZ147" i="20"/>
  <c r="E147" i="22" s="1"/>
  <c r="AZ145" i="20"/>
  <c r="E145" i="22" s="1"/>
  <c r="AZ135" i="20"/>
  <c r="E135" i="22" s="1"/>
  <c r="AZ133" i="20"/>
  <c r="E133" i="22" s="1"/>
  <c r="AK450" i="20"/>
  <c r="AK374" i="20"/>
  <c r="AK354" i="20"/>
  <c r="AK346" i="20"/>
  <c r="AK326" i="20"/>
  <c r="AK298" i="20"/>
  <c r="AK262" i="20"/>
  <c r="AK218" i="20"/>
  <c r="AK190" i="20"/>
  <c r="AK166" i="20"/>
  <c r="AK146" i="20"/>
  <c r="AK122" i="20"/>
  <c r="AK118" i="20"/>
  <c r="AK114" i="20"/>
  <c r="AK102" i="20"/>
  <c r="AK98" i="20"/>
  <c r="AK74" i="20"/>
  <c r="AK34" i="20"/>
  <c r="AK26" i="20"/>
  <c r="AK22" i="20"/>
  <c r="AK18" i="20"/>
  <c r="AK10" i="20"/>
  <c r="AK462" i="20"/>
  <c r="AK460" i="20"/>
  <c r="K27" i="14"/>
  <c r="K31" i="14"/>
  <c r="K35" i="14"/>
  <c r="K28" i="14"/>
  <c r="K32" i="14"/>
  <c r="K34" i="14"/>
  <c r="K29" i="14"/>
  <c r="K19" i="14"/>
  <c r="K23" i="14"/>
  <c r="K20" i="14"/>
  <c r="K24" i="14"/>
  <c r="K26" i="14"/>
  <c r="K21" i="14"/>
  <c r="AP482" i="20"/>
  <c r="AK394" i="20"/>
  <c r="AK358" i="20"/>
  <c r="AK350" i="20"/>
  <c r="AK334" i="20"/>
  <c r="AK302" i="20"/>
  <c r="AK290" i="20"/>
  <c r="AK266" i="20"/>
  <c r="AK258" i="20"/>
  <c r="AK242" i="20"/>
  <c r="AK222" i="20"/>
  <c r="AK214" i="20"/>
  <c r="AK210" i="20"/>
  <c r="AK202" i="20"/>
  <c r="AK170" i="20"/>
  <c r="AK162" i="20"/>
  <c r="AK138" i="20"/>
  <c r="AK130" i="20"/>
  <c r="AK126" i="20"/>
  <c r="AK110" i="20"/>
  <c r="AK82" i="20"/>
  <c r="AK30" i="20"/>
  <c r="AK461" i="20"/>
  <c r="AK459" i="20"/>
  <c r="AK472" i="20"/>
  <c r="AK445" i="20"/>
  <c r="AK417" i="20"/>
  <c r="AK393" i="20"/>
  <c r="AK389" i="20"/>
  <c r="AK373" i="20"/>
  <c r="AK361" i="20"/>
  <c r="AK353" i="20"/>
  <c r="AK345" i="20"/>
  <c r="AK305" i="20"/>
  <c r="AK301" i="20"/>
  <c r="AK277" i="20"/>
  <c r="AK261" i="20"/>
  <c r="AK253" i="20"/>
  <c r="AK245" i="20"/>
  <c r="AK213" i="20"/>
  <c r="AK189" i="20"/>
  <c r="AK185" i="20"/>
  <c r="AK181" i="20"/>
  <c r="AK169" i="20"/>
  <c r="AK165" i="20"/>
  <c r="AK161" i="20"/>
  <c r="AK157" i="20"/>
  <c r="AK141" i="20"/>
  <c r="AK137" i="20"/>
  <c r="AK133" i="20"/>
  <c r="AK129" i="20"/>
  <c r="AK125" i="20"/>
  <c r="AK121" i="20"/>
  <c r="AK117" i="20"/>
  <c r="AK113" i="20"/>
  <c r="AK109" i="20"/>
  <c r="AK97" i="20"/>
  <c r="AK89" i="20"/>
  <c r="AK81" i="20"/>
  <c r="AK77" i="20"/>
  <c r="AK61" i="20"/>
  <c r="AK57" i="20"/>
  <c r="AK33" i="20"/>
  <c r="AK29" i="20"/>
  <c r="AK25" i="20"/>
  <c r="AK21" i="20"/>
  <c r="AK17" i="20"/>
  <c r="AK9" i="20"/>
  <c r="AK5" i="20"/>
  <c r="BH224" i="20"/>
  <c r="K22" i="14"/>
  <c r="K33" i="14"/>
  <c r="AZ131" i="20"/>
  <c r="E131" i="22" s="1"/>
  <c r="AZ129" i="20"/>
  <c r="E129" i="22" s="1"/>
  <c r="AZ117" i="20"/>
  <c r="E117" i="22" s="1"/>
  <c r="AZ113" i="20"/>
  <c r="E113" i="22" s="1"/>
  <c r="AZ111" i="20"/>
  <c r="E111" i="22" s="1"/>
  <c r="AZ103" i="20"/>
  <c r="E103" i="22" s="1"/>
  <c r="AZ97" i="20"/>
  <c r="E97" i="22" s="1"/>
  <c r="AZ87" i="20"/>
  <c r="E87" i="22" s="1"/>
  <c r="BC280" i="20"/>
  <c r="BC170" i="20"/>
  <c r="BB170" i="20"/>
  <c r="AZ169" i="20"/>
  <c r="E169" i="22" s="1"/>
  <c r="BC169" i="20"/>
  <c r="AZ167" i="20"/>
  <c r="E167" i="22" s="1"/>
  <c r="BC167" i="20"/>
  <c r="BB167" i="20"/>
  <c r="BC166" i="20"/>
  <c r="AZ165" i="20"/>
  <c r="E165" i="22" s="1"/>
  <c r="BC165" i="20"/>
  <c r="BB165" i="20"/>
  <c r="BB164" i="20"/>
  <c r="AZ163" i="20"/>
  <c r="E163" i="22" s="1"/>
  <c r="BC163" i="20"/>
  <c r="BB163" i="20"/>
  <c r="BB162" i="20"/>
  <c r="BC161" i="20"/>
  <c r="BB161" i="20"/>
  <c r="BC160" i="20"/>
  <c r="BB160" i="20"/>
  <c r="BC159" i="20"/>
  <c r="BB159" i="20"/>
  <c r="BC158" i="20"/>
  <c r="BC157" i="20"/>
  <c r="AZ156" i="20"/>
  <c r="E156" i="22" s="1"/>
  <c r="BB156" i="20"/>
  <c r="BC155" i="20"/>
  <c r="BB155" i="20"/>
  <c r="AZ154" i="20"/>
  <c r="E154" i="22" s="1"/>
  <c r="BB153" i="20"/>
  <c r="AZ152" i="20"/>
  <c r="E152" i="22" s="1"/>
  <c r="BC152" i="20"/>
  <c r="BB152" i="20"/>
  <c r="BB151" i="20"/>
  <c r="AZ150" i="20"/>
  <c r="E150" i="22" s="1"/>
  <c r="BB150" i="20"/>
  <c r="BC149" i="20"/>
  <c r="BC148" i="20"/>
  <c r="AZ146" i="20"/>
  <c r="E146" i="22" s="1"/>
  <c r="BB146" i="20"/>
  <c r="BC145" i="20"/>
  <c r="BB145" i="20"/>
  <c r="BB144" i="20"/>
  <c r="BC140" i="20"/>
  <c r="BC139" i="20"/>
  <c r="AZ138" i="20"/>
  <c r="E138" i="22" s="1"/>
  <c r="BB138" i="20"/>
  <c r="AZ134" i="20"/>
  <c r="E134" i="22" s="1"/>
  <c r="BC134" i="20"/>
  <c r="BB134" i="20"/>
  <c r="BC132" i="20"/>
  <c r="BB131" i="20"/>
  <c r="BC129" i="20"/>
  <c r="AZ128" i="20"/>
  <c r="E128" i="22" s="1"/>
  <c r="BB128" i="20"/>
  <c r="BB125" i="20"/>
  <c r="AZ124" i="20"/>
  <c r="E124" i="22" s="1"/>
  <c r="BB123" i="20"/>
  <c r="BB121" i="20"/>
  <c r="AZ120" i="20"/>
  <c r="E120" i="22" s="1"/>
  <c r="BC120" i="20"/>
  <c r="BC118" i="20"/>
  <c r="BB117" i="20"/>
  <c r="BB116" i="20"/>
  <c r="BC115" i="20"/>
  <c r="BB113" i="20"/>
  <c r="BB112" i="20"/>
  <c r="BC111" i="20"/>
  <c r="BB110" i="20"/>
  <c r="BC108" i="20"/>
  <c r="BB106" i="20"/>
  <c r="BB104" i="20"/>
  <c r="AZ102" i="20"/>
  <c r="E102" i="22" s="1"/>
  <c r="BC101" i="20"/>
  <c r="BC99" i="20"/>
  <c r="BC98" i="20"/>
  <c r="BC96" i="20"/>
  <c r="BB96" i="20"/>
  <c r="BC94" i="20"/>
  <c r="BB94" i="20"/>
  <c r="BC92" i="20"/>
  <c r="BB91" i="20"/>
  <c r="BC90" i="20"/>
  <c r="BB88" i="20"/>
  <c r="BC87" i="20"/>
  <c r="BB242" i="20"/>
  <c r="BH215" i="20"/>
  <c r="BH214" i="20"/>
  <c r="BH206" i="20"/>
  <c r="BH192" i="20"/>
  <c r="BH183" i="20"/>
  <c r="BH167" i="20"/>
  <c r="BH166" i="20"/>
  <c r="BH235" i="20"/>
  <c r="BH147" i="20"/>
  <c r="BH127" i="20"/>
  <c r="BH124" i="20"/>
  <c r="BH122" i="20"/>
  <c r="BH115" i="20"/>
  <c r="BH110" i="20"/>
  <c r="BH104" i="20"/>
  <c r="BH102" i="20"/>
  <c r="BH100" i="20"/>
  <c r="BH88" i="20"/>
  <c r="AZ326" i="20"/>
  <c r="E326" i="22" s="1"/>
  <c r="BH293" i="20"/>
  <c r="BH232" i="20"/>
  <c r="BH223" i="20"/>
  <c r="BH199" i="20"/>
  <c r="BH195" i="20"/>
  <c r="BH189" i="20"/>
  <c r="BH188" i="20"/>
  <c r="BH185" i="20"/>
  <c r="BH181" i="20"/>
  <c r="BH178" i="20"/>
  <c r="BH175" i="20"/>
  <c r="BB174" i="20"/>
  <c r="BH174" i="20"/>
  <c r="BH172" i="20"/>
  <c r="BH168" i="20"/>
  <c r="BH163" i="20"/>
  <c r="BH160" i="20"/>
  <c r="BH158" i="20"/>
  <c r="BH157" i="20"/>
  <c r="BH156" i="20"/>
  <c r="BH154" i="20"/>
  <c r="BH150" i="20"/>
  <c r="BH148" i="20"/>
  <c r="BH144" i="20"/>
  <c r="BH143" i="20"/>
  <c r="BH142" i="20"/>
  <c r="BH141" i="20"/>
  <c r="BB141" i="20"/>
  <c r="BH140" i="20"/>
  <c r="BH138" i="20"/>
  <c r="BB137" i="20"/>
  <c r="BH137" i="20"/>
  <c r="BB133" i="20"/>
  <c r="BH133" i="20"/>
  <c r="BH155" i="20"/>
  <c r="BH176" i="20"/>
  <c r="BB166" i="20"/>
  <c r="BH153" i="20"/>
  <c r="BB172" i="20"/>
  <c r="D40" i="15"/>
  <c r="D44" i="15"/>
  <c r="D50" i="15"/>
  <c r="D52" i="15"/>
  <c r="D48" i="15"/>
  <c r="D49" i="15"/>
  <c r="BB178" i="20"/>
  <c r="BH164" i="20"/>
  <c r="D54" i="15"/>
  <c r="BC265" i="20"/>
  <c r="BH237" i="20"/>
  <c r="BB222" i="20"/>
  <c r="BH91" i="20"/>
  <c r="BH121" i="20"/>
  <c r="BC285" i="20"/>
  <c r="BB269" i="20"/>
  <c r="D100" i="15"/>
  <c r="BH276" i="20"/>
  <c r="BB266" i="20"/>
  <c r="B5" i="16"/>
  <c r="AI478" i="20"/>
  <c r="D45" i="15"/>
  <c r="T4" i="23"/>
  <c r="M4" i="23"/>
  <c r="AH4" i="23"/>
  <c r="X8" i="23" s="1"/>
  <c r="H4" i="23"/>
  <c r="H8" i="23" s="1"/>
  <c r="J4" i="23"/>
  <c r="AN4" i="23"/>
  <c r="Y8" i="23" s="1"/>
  <c r="AE4" i="23"/>
  <c r="S4" i="23"/>
  <c r="AJ4" i="23"/>
  <c r="N8" i="23" s="1"/>
  <c r="AC4" i="23"/>
  <c r="W8" i="23" s="1"/>
  <c r="Y4" i="23"/>
  <c r="R8" i="23" s="1"/>
  <c r="L4" i="23"/>
  <c r="L8" i="23" s="1"/>
  <c r="G4" i="23"/>
  <c r="G8" i="23" s="1"/>
  <c r="AD4" i="23"/>
  <c r="V8" i="23" s="1"/>
  <c r="Z4" i="23"/>
  <c r="V4" i="23"/>
  <c r="O8" i="23" s="1"/>
  <c r="I4" i="23"/>
  <c r="I8" i="23" s="1"/>
  <c r="E4" i="23"/>
  <c r="E8" i="23" s="1"/>
  <c r="AM4" i="23"/>
  <c r="S8" i="23" s="1"/>
  <c r="AB4" i="23"/>
  <c r="P4" i="23"/>
  <c r="AG4" i="23"/>
  <c r="AF4" i="23"/>
  <c r="K8" i="23" s="1"/>
  <c r="F4" i="23"/>
  <c r="U4" i="23"/>
  <c r="Q4" i="23"/>
  <c r="D4" i="23"/>
  <c r="AC478" i="20"/>
  <c r="G480" i="20"/>
  <c r="BC278" i="20"/>
  <c r="BB272" i="20"/>
  <c r="AZ442" i="20"/>
  <c r="E442" i="22" s="1"/>
  <c r="BC429" i="20"/>
  <c r="AZ422" i="20"/>
  <c r="E422" i="22" s="1"/>
  <c r="AZ420" i="20"/>
  <c r="E420" i="22" s="1"/>
  <c r="BC413" i="20"/>
  <c r="BC412" i="20"/>
  <c r="BC411" i="20"/>
  <c r="AZ405" i="20"/>
  <c r="E405" i="22" s="1"/>
  <c r="BC405" i="20"/>
  <c r="BC403" i="20"/>
  <c r="BB403" i="20"/>
  <c r="AZ399" i="20"/>
  <c r="E399" i="22" s="1"/>
  <c r="AZ398" i="20"/>
  <c r="E398" i="22" s="1"/>
  <c r="BC397" i="20"/>
  <c r="BB397" i="20"/>
  <c r="BB396" i="20"/>
  <c r="AZ391" i="20"/>
  <c r="E391" i="22" s="1"/>
  <c r="BB391" i="20"/>
  <c r="AZ390" i="20"/>
  <c r="E390" i="22" s="1"/>
  <c r="AZ389" i="20"/>
  <c r="E389" i="22" s="1"/>
  <c r="BC389" i="20"/>
  <c r="AZ388" i="20"/>
  <c r="E388" i="22" s="1"/>
  <c r="BB384" i="20"/>
  <c r="AZ383" i="20"/>
  <c r="E383" i="22" s="1"/>
  <c r="AZ382" i="20"/>
  <c r="E382" i="22" s="1"/>
  <c r="BC382" i="20"/>
  <c r="BC381" i="20"/>
  <c r="AZ380" i="20"/>
  <c r="E380" i="22" s="1"/>
  <c r="BC380" i="20"/>
  <c r="AZ377" i="20"/>
  <c r="E377" i="22" s="1"/>
  <c r="BB377" i="20"/>
  <c r="AZ376" i="20"/>
  <c r="E376" i="22" s="1"/>
  <c r="AZ375" i="20"/>
  <c r="E375" i="22" s="1"/>
  <c r="AZ373" i="20"/>
  <c r="E373" i="22" s="1"/>
  <c r="BB373" i="20"/>
  <c r="BB372" i="20"/>
  <c r="AZ370" i="20"/>
  <c r="E370" i="22" s="1"/>
  <c r="AZ369" i="20"/>
  <c r="E369" i="22" s="1"/>
  <c r="BC369" i="20"/>
  <c r="BC368" i="20"/>
  <c r="BB368" i="20"/>
  <c r="AZ366" i="20"/>
  <c r="E366" i="22" s="1"/>
  <c r="AZ363" i="20"/>
  <c r="E363" i="22" s="1"/>
  <c r="BC363" i="20"/>
  <c r="AZ362" i="20"/>
  <c r="E362" i="22" s="1"/>
  <c r="BB362" i="20"/>
  <c r="BC361" i="20"/>
  <c r="BB359" i="20"/>
  <c r="AZ357" i="20"/>
  <c r="E357" i="22" s="1"/>
  <c r="BB357" i="20"/>
  <c r="AZ356" i="20"/>
  <c r="E356" i="22" s="1"/>
  <c r="BB354" i="20"/>
  <c r="BB352" i="20"/>
  <c r="BB351" i="20"/>
  <c r="BC350" i="20"/>
  <c r="BB350" i="20"/>
  <c r="AZ349" i="20"/>
  <c r="E349" i="22" s="1"/>
  <c r="AZ348" i="20"/>
  <c r="E348" i="22" s="1"/>
  <c r="BB348" i="20"/>
  <c r="BC345" i="20"/>
  <c r="BC341" i="20"/>
  <c r="BC340" i="20"/>
  <c r="BB340" i="20"/>
  <c r="BB339" i="20"/>
  <c r="BC338" i="20"/>
  <c r="BB338" i="20"/>
  <c r="BC337" i="20"/>
  <c r="BC335" i="20"/>
  <c r="BB335" i="20"/>
  <c r="AZ334" i="20"/>
  <c r="E334" i="22" s="1"/>
  <c r="BC333" i="20"/>
  <c r="AZ330" i="20"/>
  <c r="E330" i="22" s="1"/>
  <c r="BC330" i="20"/>
  <c r="BB330" i="20"/>
  <c r="BC328" i="20"/>
  <c r="BB328" i="20"/>
  <c r="BC326" i="20"/>
  <c r="BB326" i="20"/>
  <c r="BC325" i="20"/>
  <c r="AZ324" i="20"/>
  <c r="E324" i="22" s="1"/>
  <c r="BC324" i="20"/>
  <c r="BC323" i="20"/>
  <c r="BB323" i="20"/>
  <c r="BC322" i="20"/>
  <c r="BB322" i="20"/>
  <c r="BC321" i="20"/>
  <c r="BB320" i="20"/>
  <c r="BC319" i="20"/>
  <c r="AZ318" i="20"/>
  <c r="E318" i="22" s="1"/>
  <c r="BC317" i="20"/>
  <c r="BB317" i="20"/>
  <c r="AZ316" i="20"/>
  <c r="E316" i="22" s="1"/>
  <c r="BC315" i="20"/>
  <c r="BB315" i="20"/>
  <c r="AZ314" i="20"/>
  <c r="E314" i="22" s="1"/>
  <c r="BC314" i="20"/>
  <c r="AZ313" i="20"/>
  <c r="E313" i="22" s="1"/>
  <c r="BC313" i="20"/>
  <c r="BC312" i="20"/>
  <c r="BB312" i="20"/>
  <c r="BC311" i="20"/>
  <c r="BB311" i="20"/>
  <c r="AZ310" i="20"/>
  <c r="E310" i="22" s="1"/>
  <c r="BC310" i="20"/>
  <c r="BB310" i="20"/>
  <c r="AZ309" i="20"/>
  <c r="E309" i="22" s="1"/>
  <c r="BC309" i="20"/>
  <c r="BB309" i="20"/>
  <c r="AZ308" i="20"/>
  <c r="E308" i="22" s="1"/>
  <c r="BC308" i="20"/>
  <c r="BB308" i="20"/>
  <c r="BC307" i="20"/>
  <c r="BC306" i="20"/>
  <c r="BB306" i="20"/>
  <c r="AZ305" i="20"/>
  <c r="E305" i="22" s="1"/>
  <c r="BC305" i="20"/>
  <c r="AZ304" i="20"/>
  <c r="E304" i="22" s="1"/>
  <c r="BC304" i="20"/>
  <c r="BB304" i="20"/>
  <c r="BC303" i="20"/>
  <c r="BB303" i="20"/>
  <c r="AZ302" i="20"/>
  <c r="E302" i="22" s="1"/>
  <c r="BC302" i="20"/>
  <c r="BB302" i="20"/>
  <c r="AZ301" i="20"/>
  <c r="E301" i="22" s="1"/>
  <c r="BC301" i="20"/>
  <c r="BB301" i="20"/>
  <c r="AZ300" i="20"/>
  <c r="E300" i="22" s="1"/>
  <c r="BC300" i="20"/>
  <c r="AZ299" i="20"/>
  <c r="E299" i="22" s="1"/>
  <c r="BC299" i="20"/>
  <c r="BB299" i="20"/>
  <c r="AZ298" i="20"/>
  <c r="E298" i="22" s="1"/>
  <c r="BC298" i="20"/>
  <c r="BB298" i="20"/>
  <c r="AZ297" i="20"/>
  <c r="E297" i="22" s="1"/>
  <c r="BC297" i="20"/>
  <c r="BB297" i="20"/>
  <c r="AZ296" i="20"/>
  <c r="E296" i="22" s="1"/>
  <c r="BC296" i="20"/>
  <c r="BB296" i="20"/>
  <c r="AZ295" i="20"/>
  <c r="E295" i="22" s="1"/>
  <c r="BC295" i="20"/>
  <c r="BB295" i="20"/>
  <c r="AZ294" i="20"/>
  <c r="E294" i="22" s="1"/>
  <c r="BC294" i="20"/>
  <c r="BB294" i="20"/>
  <c r="AZ293" i="20"/>
  <c r="E293" i="22" s="1"/>
  <c r="BC293" i="20"/>
  <c r="BB293" i="20"/>
  <c r="BC292" i="20"/>
  <c r="BB292" i="20"/>
  <c r="AZ291" i="20"/>
  <c r="E291" i="22" s="1"/>
  <c r="BC291" i="20"/>
  <c r="BB291" i="20"/>
  <c r="AZ290" i="20"/>
  <c r="E290" i="22" s="1"/>
  <c r="BC290" i="20"/>
  <c r="BB290" i="20"/>
  <c r="AZ289" i="20"/>
  <c r="E289" i="22" s="1"/>
  <c r="BB254" i="20"/>
  <c r="BC248" i="20"/>
  <c r="AZ247" i="20"/>
  <c r="E247" i="22" s="1"/>
  <c r="BC244" i="20"/>
  <c r="AZ241" i="20"/>
  <c r="E241" i="22" s="1"/>
  <c r="BC240" i="20"/>
  <c r="AZ239" i="20"/>
  <c r="E239" i="22" s="1"/>
  <c r="BB238" i="20"/>
  <c r="AZ232" i="20"/>
  <c r="E232" i="22" s="1"/>
  <c r="BC232" i="20"/>
  <c r="BC229" i="20"/>
  <c r="AZ224" i="20"/>
  <c r="E224" i="22" s="1"/>
  <c r="AZ222" i="20"/>
  <c r="E222" i="22" s="1"/>
  <c r="BH222" i="20"/>
  <c r="AZ218" i="20"/>
  <c r="E218" i="22" s="1"/>
  <c r="BB218" i="20"/>
  <c r="AZ211" i="20"/>
  <c r="E211" i="22" s="1"/>
  <c r="AZ210" i="20"/>
  <c r="E210" i="22" s="1"/>
  <c r="AQ297" i="1"/>
  <c r="BC289" i="20"/>
  <c r="BB289" i="20"/>
  <c r="AZ288" i="20"/>
  <c r="E288" i="22" s="1"/>
  <c r="BC288" i="20"/>
  <c r="BB288" i="20"/>
  <c r="AZ287" i="20"/>
  <c r="E287" i="22" s="1"/>
  <c r="BC287" i="20"/>
  <c r="BB287" i="20"/>
  <c r="AZ286" i="20"/>
  <c r="E286" i="22" s="1"/>
  <c r="BC286" i="20"/>
  <c r="BB286" i="20"/>
  <c r="AZ285" i="20"/>
  <c r="E285" i="22" s="1"/>
  <c r="AZ284" i="20"/>
  <c r="E284" i="22" s="1"/>
  <c r="BC284" i="20"/>
  <c r="BB284" i="20"/>
  <c r="AZ283" i="20"/>
  <c r="E283" i="22" s="1"/>
  <c r="BC283" i="20"/>
  <c r="BB283" i="20"/>
  <c r="AZ282" i="20"/>
  <c r="E282" i="22" s="1"/>
  <c r="BC282" i="20"/>
  <c r="BB282" i="20"/>
  <c r="AZ281" i="20"/>
  <c r="E281" i="22" s="1"/>
  <c r="AZ279" i="20"/>
  <c r="E279" i="22" s="1"/>
  <c r="AZ278" i="20"/>
  <c r="E278" i="22" s="1"/>
  <c r="BB278" i="20"/>
  <c r="AZ277" i="20"/>
  <c r="E277" i="22" s="1"/>
  <c r="BC277" i="20"/>
  <c r="BB277" i="20"/>
  <c r="AZ276" i="20"/>
  <c r="E276" i="22" s="1"/>
  <c r="BC276" i="20"/>
  <c r="BB276" i="20"/>
  <c r="AZ275" i="20"/>
  <c r="E275" i="22" s="1"/>
  <c r="BC275" i="20"/>
  <c r="BB275" i="20"/>
  <c r="AZ274" i="20"/>
  <c r="E274" i="22" s="1"/>
  <c r="BC274" i="20"/>
  <c r="BB274" i="20"/>
  <c r="AZ273" i="20"/>
  <c r="E273" i="22" s="1"/>
  <c r="BC273" i="20"/>
  <c r="BB273" i="20"/>
  <c r="AZ272" i="20"/>
  <c r="E272" i="22" s="1"/>
  <c r="BC272" i="20"/>
  <c r="AZ271" i="20"/>
  <c r="E271" i="22" s="1"/>
  <c r="BC271" i="20"/>
  <c r="BB271" i="20"/>
  <c r="AZ270" i="20"/>
  <c r="E270" i="22" s="1"/>
  <c r="BC270" i="20"/>
  <c r="BB270" i="20"/>
  <c r="AZ269" i="20"/>
  <c r="E269" i="22" s="1"/>
  <c r="BC269" i="20"/>
  <c r="AZ268" i="20"/>
  <c r="E268" i="22" s="1"/>
  <c r="BC268" i="20"/>
  <c r="BB268" i="20"/>
  <c r="AZ267" i="20"/>
  <c r="E267" i="22" s="1"/>
  <c r="BC267" i="20"/>
  <c r="BB267" i="20"/>
  <c r="BC266" i="20"/>
  <c r="AZ265" i="20"/>
  <c r="E265" i="22" s="1"/>
  <c r="BB265" i="20"/>
  <c r="AZ264" i="20"/>
  <c r="E264" i="22" s="1"/>
  <c r="BC264" i="20"/>
  <c r="BB264" i="20"/>
  <c r="AZ263" i="20"/>
  <c r="E263" i="22" s="1"/>
  <c r="BC263" i="20"/>
  <c r="AZ262" i="20"/>
  <c r="E262" i="22" s="1"/>
  <c r="BC262" i="20"/>
  <c r="BB262" i="20"/>
  <c r="AZ261" i="20"/>
  <c r="E261" i="22" s="1"/>
  <c r="BC261" i="20"/>
  <c r="AZ260" i="20"/>
  <c r="E260" i="22" s="1"/>
  <c r="BC260" i="20"/>
  <c r="BB260" i="20"/>
  <c r="AZ259" i="20"/>
  <c r="E259" i="22" s="1"/>
  <c r="BC259" i="20"/>
  <c r="BB259" i="20"/>
  <c r="AZ258" i="20"/>
  <c r="E258" i="22" s="1"/>
  <c r="BC258" i="20"/>
  <c r="BB258" i="20"/>
  <c r="AZ257" i="20"/>
  <c r="E257" i="22" s="1"/>
  <c r="BC257" i="20"/>
  <c r="AZ256" i="20"/>
  <c r="E256" i="22" s="1"/>
  <c r="BC256" i="20"/>
  <c r="BB256" i="20"/>
  <c r="AZ255" i="20"/>
  <c r="E255" i="22" s="1"/>
  <c r="AZ253" i="20"/>
  <c r="E253" i="22" s="1"/>
  <c r="BC208" i="20"/>
  <c r="BB207" i="20"/>
  <c r="BC205" i="20"/>
  <c r="BH205" i="20"/>
  <c r="BB203" i="20"/>
  <c r="AZ202" i="20"/>
  <c r="E202" i="22" s="1"/>
  <c r="BC201" i="20"/>
  <c r="BB201" i="20"/>
  <c r="BC200" i="20"/>
  <c r="AZ194" i="20"/>
  <c r="E194" i="22" s="1"/>
  <c r="BC192" i="20"/>
  <c r="BH187" i="20"/>
  <c r="AZ182" i="20"/>
  <c r="E182" i="22" s="1"/>
  <c r="AZ181" i="20"/>
  <c r="E181" i="22" s="1"/>
  <c r="BB181" i="20"/>
  <c r="AE477" i="20"/>
  <c r="AE479" i="20"/>
  <c r="BH290" i="20"/>
  <c r="BH258" i="20"/>
  <c r="BH236" i="20"/>
  <c r="BH211" i="20"/>
  <c r="BH200" i="20"/>
  <c r="BB193" i="20"/>
  <c r="BH193" i="20"/>
  <c r="BB263" i="20"/>
  <c r="BH240" i="20"/>
  <c r="D47" i="15"/>
  <c r="D51" i="15"/>
  <c r="D55" i="15"/>
  <c r="BC255" i="20"/>
  <c r="BB255" i="20"/>
  <c r="AZ254" i="20"/>
  <c r="E254" i="22" s="1"/>
  <c r="BC254" i="20"/>
  <c r="BC253" i="20"/>
  <c r="BB253" i="20"/>
  <c r="AZ252" i="20"/>
  <c r="E252" i="22" s="1"/>
  <c r="BC252" i="20"/>
  <c r="BB252" i="20"/>
  <c r="AZ250" i="20"/>
  <c r="E250" i="22" s="1"/>
  <c r="BC250" i="20"/>
  <c r="BC249" i="20"/>
  <c r="AZ248" i="20"/>
  <c r="E248" i="22" s="1"/>
  <c r="BC247" i="20"/>
  <c r="AZ246" i="20"/>
  <c r="E246" i="22" s="1"/>
  <c r="BC246" i="20"/>
  <c r="BC245" i="20"/>
  <c r="AZ244" i="20"/>
  <c r="E244" i="22" s="1"/>
  <c r="BB244" i="20"/>
  <c r="BC243" i="20"/>
  <c r="AZ242" i="20"/>
  <c r="E242" i="22" s="1"/>
  <c r="BC242" i="20"/>
  <c r="BC241" i="20"/>
  <c r="AZ240" i="20"/>
  <c r="E240" i="22" s="1"/>
  <c r="BB240" i="20"/>
  <c r="BC239" i="20"/>
  <c r="AZ238" i="20"/>
  <c r="E238" i="22" s="1"/>
  <c r="BC238" i="20"/>
  <c r="BC237" i="20"/>
  <c r="AZ236" i="20"/>
  <c r="E236" i="22" s="1"/>
  <c r="BC236" i="20"/>
  <c r="BB236" i="20"/>
  <c r="BC234" i="20"/>
  <c r="AZ233" i="20"/>
  <c r="E233" i="22" s="1"/>
  <c r="BB233" i="20"/>
  <c r="AZ231" i="20"/>
  <c r="E231" i="22" s="1"/>
  <c r="BC231" i="20"/>
  <c r="BC230" i="20"/>
  <c r="AZ229" i="20"/>
  <c r="E229" i="22" s="1"/>
  <c r="BB229" i="20"/>
  <c r="BC228" i="20"/>
  <c r="AZ227" i="20"/>
  <c r="E227" i="22" s="1"/>
  <c r="BC227" i="20"/>
  <c r="BB227" i="20"/>
  <c r="BC226" i="20"/>
  <c r="AZ225" i="20"/>
  <c r="E225" i="22" s="1"/>
  <c r="BC225" i="20"/>
  <c r="BB225" i="20"/>
  <c r="BC224" i="20"/>
  <c r="AZ223" i="20"/>
  <c r="E223" i="22" s="1"/>
  <c r="BC223" i="20"/>
  <c r="BC222" i="20"/>
  <c r="AZ221" i="20"/>
  <c r="E221" i="22" s="1"/>
  <c r="BC221" i="20"/>
  <c r="BB221" i="20"/>
  <c r="BC220" i="20"/>
  <c r="AZ219" i="20"/>
  <c r="E219" i="22" s="1"/>
  <c r="BC218" i="20"/>
  <c r="BC217" i="20"/>
  <c r="BC216" i="20"/>
  <c r="AZ215" i="20"/>
  <c r="E215" i="22" s="1"/>
  <c r="BC215" i="20"/>
  <c r="BB215" i="20"/>
  <c r="BC214" i="20"/>
  <c r="AZ213" i="20"/>
  <c r="E213" i="22" s="1"/>
  <c r="BC213" i="20"/>
  <c r="BB213" i="20"/>
  <c r="BB142" i="20"/>
  <c r="AZ140" i="20"/>
  <c r="E140" i="22" s="1"/>
  <c r="AZ136" i="20"/>
  <c r="E136" i="22" s="1"/>
  <c r="AZ126" i="20"/>
  <c r="E126" i="22" s="1"/>
  <c r="AZ122" i="20"/>
  <c r="E122" i="22" s="1"/>
  <c r="AZ110" i="20"/>
  <c r="E110" i="22" s="1"/>
  <c r="AZ104" i="20"/>
  <c r="E104" i="22" s="1"/>
  <c r="BB100" i="20"/>
  <c r="AZ96" i="20"/>
  <c r="E96" i="22" s="1"/>
  <c r="AZ94" i="20"/>
  <c r="E94" i="22" s="1"/>
  <c r="AZ80" i="20"/>
  <c r="E80" i="22" s="1"/>
  <c r="AZ78" i="20"/>
  <c r="E78" i="22" s="1"/>
  <c r="BC63" i="20"/>
  <c r="AZ58" i="20"/>
  <c r="E58" i="22" s="1"/>
  <c r="BB52" i="20"/>
  <c r="BC49" i="20"/>
  <c r="AZ48" i="20"/>
  <c r="E48" i="22" s="1"/>
  <c r="BC41" i="20"/>
  <c r="D104" i="15"/>
  <c r="D26" i="15"/>
  <c r="D16" i="15"/>
  <c r="D13" i="15"/>
  <c r="D7" i="15"/>
  <c r="D94" i="15"/>
  <c r="D86" i="15"/>
  <c r="D78" i="15"/>
  <c r="D70" i="15"/>
  <c r="D110" i="15"/>
  <c r="AE480" i="20"/>
  <c r="AP478" i="20"/>
  <c r="AI479" i="20"/>
  <c r="AQ478" i="20"/>
  <c r="AL478" i="20"/>
  <c r="AH480" i="20"/>
  <c r="AP479" i="20"/>
  <c r="AQ477" i="20"/>
  <c r="J480" i="20"/>
  <c r="D36" i="15"/>
  <c r="D33" i="15"/>
  <c r="D20" i="15"/>
  <c r="D5" i="15"/>
  <c r="Y480" i="20"/>
  <c r="U480" i="20"/>
  <c r="D96" i="15"/>
  <c r="D88" i="15"/>
  <c r="D80" i="15"/>
  <c r="D72" i="15"/>
  <c r="D64" i="15"/>
  <c r="D56" i="15"/>
  <c r="BB343" i="20"/>
  <c r="BH343" i="20"/>
  <c r="BH330" i="20"/>
  <c r="BH286" i="20"/>
  <c r="D15" i="15"/>
  <c r="R480" i="20"/>
  <c r="D25" i="15"/>
  <c r="U4" i="14"/>
  <c r="AE478" i="20"/>
  <c r="AP480" i="20"/>
  <c r="AQ480" i="20"/>
  <c r="AM478" i="20"/>
  <c r="T480" i="20"/>
  <c r="AQ479" i="20"/>
  <c r="AL480" i="20"/>
  <c r="AM480" i="20"/>
  <c r="AM479" i="20"/>
  <c r="AL479" i="20"/>
  <c r="AI480" i="20"/>
  <c r="AP477" i="20"/>
  <c r="H480" i="20"/>
  <c r="AL477" i="20"/>
  <c r="D105" i="15"/>
  <c r="D39" i="15"/>
  <c r="D43" i="15"/>
  <c r="D41" i="15"/>
  <c r="D46" i="15"/>
  <c r="D42" i="15"/>
  <c r="D24" i="15"/>
  <c r="D74" i="15"/>
  <c r="D29" i="15"/>
  <c r="D23" i="15"/>
  <c r="BB248" i="20"/>
  <c r="BH248" i="20"/>
  <c r="BH245" i="20"/>
  <c r="BB219" i="20"/>
  <c r="BH219" i="20"/>
  <c r="BB216" i="20"/>
  <c r="BB214" i="20"/>
  <c r="BH383" i="20"/>
  <c r="BH353" i="20"/>
  <c r="AZ336" i="20"/>
  <c r="E336" i="22" s="1"/>
  <c r="BB336" i="20"/>
  <c r="D35" i="15"/>
  <c r="D11" i="15"/>
  <c r="BC212" i="20"/>
  <c r="BC211" i="20"/>
  <c r="BB211" i="20"/>
  <c r="BC210" i="20"/>
  <c r="AZ209" i="20"/>
  <c r="E209" i="22" s="1"/>
  <c r="BC209" i="20"/>
  <c r="AZ207" i="20"/>
  <c r="E207" i="22" s="1"/>
  <c r="BC207" i="20"/>
  <c r="BC206" i="20"/>
  <c r="AZ205" i="20"/>
  <c r="E205" i="22" s="1"/>
  <c r="BB205" i="20"/>
  <c r="BC204" i="20"/>
  <c r="AZ203" i="20"/>
  <c r="E203" i="22" s="1"/>
  <c r="BC203" i="20"/>
  <c r="BC202" i="20"/>
  <c r="AZ201" i="20"/>
  <c r="E201" i="22" s="1"/>
  <c r="AZ199" i="20"/>
  <c r="E199" i="22" s="1"/>
  <c r="BB199" i="20"/>
  <c r="BC198" i="20"/>
  <c r="AZ197" i="20"/>
  <c r="E197" i="22" s="1"/>
  <c r="BC197" i="20"/>
  <c r="AZ195" i="20"/>
  <c r="E195" i="22" s="1"/>
  <c r="BC195" i="20"/>
  <c r="BC194" i="20"/>
  <c r="AZ193" i="20"/>
  <c r="E193" i="22" s="1"/>
  <c r="BC193" i="20"/>
  <c r="AZ191" i="20"/>
  <c r="E191" i="22" s="1"/>
  <c r="BC191" i="20"/>
  <c r="BB191" i="20"/>
  <c r="AZ189" i="20"/>
  <c r="E189" i="22" s="1"/>
  <c r="BC189" i="20"/>
  <c r="BB189" i="20"/>
  <c r="BC188" i="20"/>
  <c r="AZ187" i="20"/>
  <c r="E187" i="22" s="1"/>
  <c r="BC187" i="20"/>
  <c r="BC186" i="20"/>
  <c r="AZ185" i="20"/>
  <c r="E185" i="22" s="1"/>
  <c r="BB185" i="20"/>
  <c r="AZ183" i="20"/>
  <c r="E183" i="22" s="1"/>
  <c r="BC183" i="20"/>
  <c r="BC182" i="20"/>
  <c r="BB179" i="20"/>
  <c r="BC178" i="20"/>
  <c r="AZ177" i="20"/>
  <c r="E177" i="22" s="1"/>
  <c r="BC177" i="20"/>
  <c r="BB177" i="20"/>
  <c r="BC176" i="20"/>
  <c r="BC174" i="20"/>
  <c r="BC173" i="20"/>
  <c r="BB173" i="20"/>
  <c r="BC172" i="20"/>
  <c r="BC171" i="20"/>
  <c r="BB169" i="20"/>
  <c r="BC235" i="20"/>
  <c r="BC162" i="20"/>
  <c r="AZ158" i="20"/>
  <c r="E158" i="22" s="1"/>
  <c r="BB158" i="20"/>
  <c r="BC156" i="20"/>
  <c r="BC151" i="20"/>
  <c r="AZ148" i="20"/>
  <c r="E148" i="22" s="1"/>
  <c r="BB148" i="20"/>
  <c r="BC146" i="20"/>
  <c r="BB319" i="20"/>
  <c r="BB314" i="20"/>
  <c r="AZ292" i="20"/>
  <c r="E292" i="22" s="1"/>
  <c r="BC281" i="20"/>
  <c r="AZ280" i="20"/>
  <c r="E280" i="22" s="1"/>
  <c r="BB280" i="20"/>
  <c r="BC279" i="20"/>
  <c r="I480" i="20"/>
  <c r="BH263" i="20"/>
  <c r="BH243" i="20"/>
  <c r="BH242" i="20"/>
  <c r="BH238" i="20"/>
  <c r="BB230" i="20"/>
  <c r="BB210" i="20"/>
  <c r="BH209" i="20"/>
  <c r="BB208" i="20"/>
  <c r="BB206" i="20"/>
  <c r="BB198" i="20"/>
  <c r="BB186" i="20"/>
  <c r="BB184" i="20"/>
  <c r="BB182" i="20"/>
  <c r="AQ38" i="1"/>
  <c r="AQ194" i="1"/>
  <c r="AQ213" i="1"/>
  <c r="AQ8" i="1"/>
  <c r="U320" i="1"/>
  <c r="Y320" i="1" s="1"/>
  <c r="AQ139" i="1"/>
  <c r="AQ70" i="1"/>
  <c r="AW70" i="1" s="1"/>
  <c r="AQ392" i="1"/>
  <c r="AQ221" i="1"/>
  <c r="AQ298" i="1"/>
  <c r="AQ40" i="1"/>
  <c r="U470" i="1"/>
  <c r="Y470" i="1" s="1"/>
  <c r="AD480" i="20"/>
  <c r="AA243" i="1"/>
  <c r="AQ243" i="1"/>
  <c r="U449" i="1"/>
  <c r="Y449" i="1" s="1"/>
  <c r="AQ239" i="1"/>
  <c r="AA289" i="1"/>
  <c r="AQ289" i="1"/>
  <c r="AW289" i="1" s="1"/>
  <c r="AA244" i="1"/>
  <c r="AQ244" i="1"/>
  <c r="AA242" i="1"/>
  <c r="AQ242" i="1"/>
  <c r="AA102" i="1"/>
  <c r="AQ102" i="1"/>
  <c r="AA93" i="1"/>
  <c r="AQ93" i="1"/>
  <c r="AA288" i="1"/>
  <c r="AQ288" i="1"/>
  <c r="AA245" i="1"/>
  <c r="AQ245" i="1"/>
  <c r="AA94" i="1"/>
  <c r="AQ94" i="1"/>
  <c r="AQ241" i="1"/>
  <c r="AA379" i="1"/>
  <c r="AQ379" i="1"/>
  <c r="AA179" i="1"/>
  <c r="AQ179" i="1"/>
  <c r="AA55" i="1"/>
  <c r="AQ55" i="1"/>
  <c r="AW55" i="1" s="1"/>
  <c r="BH177" i="20"/>
  <c r="BH182" i="20"/>
  <c r="BH198" i="20"/>
  <c r="BH173" i="20"/>
  <c r="BH227" i="20"/>
  <c r="BH358" i="20"/>
  <c r="BH310" i="20"/>
  <c r="BH298" i="20"/>
  <c r="BB285" i="20"/>
  <c r="BH285" i="20"/>
  <c r="BH283" i="20"/>
  <c r="BH272" i="20"/>
  <c r="BH270" i="20"/>
  <c r="BH256" i="20"/>
  <c r="BH255" i="20"/>
  <c r="BH254" i="20"/>
  <c r="R4" i="23"/>
  <c r="BC251" i="20"/>
  <c r="AL4" i="23" s="1"/>
  <c r="Q8" i="23" s="1"/>
  <c r="BB243" i="20"/>
  <c r="BB232" i="20"/>
  <c r="BH216" i="20"/>
  <c r="BH210" i="20"/>
  <c r="BB200" i="20"/>
  <c r="BB196" i="20"/>
  <c r="BB194" i="20"/>
  <c r="BB192" i="20"/>
  <c r="BH191" i="20"/>
  <c r="BH184" i="20"/>
  <c r="BB168" i="20"/>
  <c r="BH159" i="20"/>
  <c r="BH149" i="20"/>
  <c r="BB135" i="20"/>
  <c r="BB75" i="20"/>
  <c r="AZ306" i="20"/>
  <c r="E306" i="22" s="1"/>
  <c r="BH305" i="20"/>
  <c r="AZ374" i="20"/>
  <c r="E374" i="22" s="1"/>
  <c r="J477" i="20"/>
  <c r="P480" i="20"/>
  <c r="AB480" i="20"/>
  <c r="X480" i="20"/>
  <c r="N480" i="20"/>
  <c r="AA411" i="1"/>
  <c r="AQ420" i="1"/>
  <c r="U192" i="1"/>
  <c r="Y192" i="1" s="1"/>
  <c r="U257" i="1"/>
  <c r="Y257" i="1" s="1"/>
  <c r="U267" i="1"/>
  <c r="Y267" i="1" s="1"/>
  <c r="U231" i="1"/>
  <c r="Y231" i="1" s="1"/>
  <c r="U360" i="1"/>
  <c r="Y360" i="1" s="1"/>
  <c r="AQ212" i="1"/>
  <c r="AQ247" i="1"/>
  <c r="S426" i="1"/>
  <c r="U426" i="1"/>
  <c r="Y426" i="1" s="1"/>
  <c r="AA210" i="1"/>
  <c r="AQ210" i="1"/>
  <c r="AA181" i="1"/>
  <c r="AQ181" i="1"/>
  <c r="AA175" i="1"/>
  <c r="AQ175" i="1"/>
  <c r="AW175" i="1" s="1"/>
  <c r="U384" i="1"/>
  <c r="Y384" i="1" s="1"/>
  <c r="U358" i="1"/>
  <c r="Y358" i="1" s="1"/>
  <c r="AQ324" i="1"/>
  <c r="AQ343" i="1"/>
  <c r="AQ238" i="1"/>
  <c r="AA434" i="1"/>
  <c r="AQ434" i="1"/>
  <c r="AA352" i="1"/>
  <c r="AQ352" i="1"/>
  <c r="AA322" i="1"/>
  <c r="AQ322" i="1"/>
  <c r="AA319" i="1"/>
  <c r="AQ319" i="1"/>
  <c r="AA276" i="1"/>
  <c r="AQ276" i="1"/>
  <c r="AA129" i="1"/>
  <c r="AQ129" i="1"/>
  <c r="AW129" i="1" s="1"/>
  <c r="AA127" i="1"/>
  <c r="AQ127" i="1"/>
  <c r="U202" i="1"/>
  <c r="Y202" i="1" s="1"/>
  <c r="AA464" i="1"/>
  <c r="AQ151" i="1"/>
  <c r="AQ160" i="1"/>
  <c r="AQ367" i="1"/>
  <c r="AQ412" i="1"/>
  <c r="AQ433" i="1"/>
  <c r="AQ182" i="1"/>
  <c r="AQ366" i="1"/>
  <c r="AA438" i="1"/>
  <c r="AQ438" i="1"/>
  <c r="AA282" i="1"/>
  <c r="AQ282" i="1"/>
  <c r="AA207" i="1"/>
  <c r="AQ207" i="1"/>
  <c r="S226" i="1"/>
  <c r="U226" i="1"/>
  <c r="Y226" i="1" s="1"/>
  <c r="AA369" i="1"/>
  <c r="AQ369" i="1"/>
  <c r="AA326" i="1"/>
  <c r="AQ326" i="1"/>
  <c r="AA279" i="1"/>
  <c r="AQ279" i="1"/>
  <c r="AA149" i="1"/>
  <c r="AQ149" i="1"/>
  <c r="AA52" i="1"/>
  <c r="AQ52" i="1"/>
  <c r="U285" i="1"/>
  <c r="Y285" i="1" s="1"/>
  <c r="U430" i="1"/>
  <c r="Y430" i="1" s="1"/>
  <c r="AQ204" i="1"/>
  <c r="AQ465" i="1"/>
  <c r="AQ177" i="1"/>
  <c r="U410" i="1"/>
  <c r="Y410" i="1" s="1"/>
  <c r="AO410" i="1" s="1"/>
  <c r="U416" i="1"/>
  <c r="Y416" i="1" s="1"/>
  <c r="AA337" i="1"/>
  <c r="AQ337" i="1"/>
  <c r="AW337" i="1" s="1"/>
  <c r="AA278" i="1"/>
  <c r="AQ278" i="1"/>
  <c r="BB300" i="20"/>
  <c r="BB325" i="20"/>
  <c r="BH325" i="20"/>
  <c r="BH294" i="20"/>
  <c r="BB281" i="20"/>
  <c r="BH281" i="20"/>
  <c r="BB279" i="20"/>
  <c r="BH279" i="20"/>
  <c r="BH278" i="20"/>
  <c r="BH277" i="20"/>
  <c r="BH274" i="20"/>
  <c r="BH269" i="20"/>
  <c r="BH268" i="20"/>
  <c r="BH265" i="20"/>
  <c r="BH261" i="20"/>
  <c r="BH257" i="20"/>
  <c r="BB257" i="20"/>
  <c r="BH252" i="20"/>
  <c r="N4" i="23"/>
  <c r="BB251" i="20"/>
  <c r="AK4" i="23" s="1"/>
  <c r="M8" i="23" s="1"/>
  <c r="BH250" i="20"/>
  <c r="BH249" i="20"/>
  <c r="BB249" i="20"/>
  <c r="BH247" i="20"/>
  <c r="BB247" i="20"/>
  <c r="BH246" i="20"/>
  <c r="BB245" i="20"/>
  <c r="BH244" i="20"/>
  <c r="BH241" i="20"/>
  <c r="BB241" i="20"/>
  <c r="BB239" i="20"/>
  <c r="BH239" i="20"/>
  <c r="BB237" i="20"/>
  <c r="BH234" i="20"/>
  <c r="BH233" i="20"/>
  <c r="BH231" i="20"/>
  <c r="BB231" i="20"/>
  <c r="BH230" i="20"/>
  <c r="BH229" i="20"/>
  <c r="BH228" i="20"/>
  <c r="BH226" i="20"/>
  <c r="BH225" i="20"/>
  <c r="BB220" i="20"/>
  <c r="BH220" i="20"/>
  <c r="BH218" i="20"/>
  <c r="BH217" i="20"/>
  <c r="BB217" i="20"/>
  <c r="BH212" i="20"/>
  <c r="BB212" i="20"/>
  <c r="BH208" i="20"/>
  <c r="BH207" i="20"/>
  <c r="BB204" i="20"/>
  <c r="BH203" i="20"/>
  <c r="BH202" i="20"/>
  <c r="BH201" i="20"/>
  <c r="BH197" i="20"/>
  <c r="BH196" i="20"/>
  <c r="BH190" i="20"/>
  <c r="BH186" i="20"/>
  <c r="BH180" i="20"/>
  <c r="BH170" i="20"/>
  <c r="BH169" i="20"/>
  <c r="AQ42" i="1"/>
  <c r="AQ140" i="1"/>
  <c r="AQ192" i="1"/>
  <c r="AQ427" i="1"/>
  <c r="AQ169" i="1"/>
  <c r="U96" i="1"/>
  <c r="Y96" i="1" s="1"/>
  <c r="AO96" i="1" s="1"/>
  <c r="AY96" i="1" s="1"/>
  <c r="BB96" i="1" s="1"/>
  <c r="BH204" i="20"/>
  <c r="BH221" i="20"/>
  <c r="BH253" i="20"/>
  <c r="BB226" i="20"/>
  <c r="BH213" i="20"/>
  <c r="BB228" i="20"/>
  <c r="BB250" i="20"/>
  <c r="BB261" i="20"/>
  <c r="S442" i="1"/>
  <c r="U442" i="1"/>
  <c r="Y442" i="1" s="1"/>
  <c r="AA470" i="1"/>
  <c r="AQ470" i="1"/>
  <c r="AA457" i="1"/>
  <c r="AQ457" i="1"/>
  <c r="AA47" i="1"/>
  <c r="AQ47" i="1"/>
  <c r="U437" i="1"/>
  <c r="Y437" i="1" s="1"/>
  <c r="AQ456" i="1"/>
  <c r="AQ441" i="1"/>
  <c r="AQ389" i="1"/>
  <c r="U305" i="1"/>
  <c r="Y305" i="1" s="1"/>
  <c r="AO305" i="1" s="1"/>
  <c r="AY305" i="1" s="1"/>
  <c r="BB305" i="1" s="1"/>
  <c r="U311" i="1"/>
  <c r="Y311" i="1" s="1"/>
  <c r="AO311" i="1" s="1"/>
  <c r="U317" i="1"/>
  <c r="Y317" i="1" s="1"/>
  <c r="AO317" i="1" s="1"/>
  <c r="U331" i="1"/>
  <c r="Y331" i="1" s="1"/>
  <c r="U382" i="1"/>
  <c r="Y382" i="1" s="1"/>
  <c r="U395" i="1"/>
  <c r="Y395" i="1" s="1"/>
  <c r="AO395" i="1" s="1"/>
  <c r="AY395" i="1" s="1"/>
  <c r="BB395" i="1" s="1"/>
  <c r="AQ195" i="1"/>
  <c r="AQ224" i="1"/>
  <c r="AQ407" i="1"/>
  <c r="AQ468" i="1"/>
  <c r="AQ388" i="1"/>
  <c r="AQ15" i="1"/>
  <c r="AQ146" i="1"/>
  <c r="AQ455" i="1"/>
  <c r="AQ293" i="1"/>
  <c r="AQ3" i="1"/>
  <c r="S192" i="1"/>
  <c r="AA472" i="1"/>
  <c r="AQ472" i="1"/>
  <c r="AA414" i="1"/>
  <c r="AQ414" i="1"/>
  <c r="AW414" i="1" s="1"/>
  <c r="AA354" i="1"/>
  <c r="AQ354" i="1"/>
  <c r="AA353" i="1"/>
  <c r="AQ353" i="1"/>
  <c r="AA295" i="1"/>
  <c r="AQ295" i="1"/>
  <c r="AW295" i="1" s="1"/>
  <c r="AA225" i="1"/>
  <c r="AA176" i="1"/>
  <c r="AQ176" i="1"/>
  <c r="AW176" i="1" s="1"/>
  <c r="AA153" i="1"/>
  <c r="AQ153" i="1"/>
  <c r="AA95" i="1"/>
  <c r="AQ95" i="1"/>
  <c r="E21" i="22"/>
  <c r="E18" i="22"/>
  <c r="BB428" i="20"/>
  <c r="AA469" i="1"/>
  <c r="AQ469" i="1"/>
  <c r="AA466" i="1"/>
  <c r="AQ466" i="1"/>
  <c r="BH375" i="20"/>
  <c r="BH367" i="20"/>
  <c r="BH335" i="20"/>
  <c r="BB331" i="20"/>
  <c r="BH331" i="20"/>
  <c r="BH329" i="20"/>
  <c r="BH327" i="20"/>
  <c r="AA270" i="1"/>
  <c r="AQ270" i="1"/>
  <c r="U439" i="1"/>
  <c r="Y439" i="1" s="1"/>
  <c r="AQ172" i="1"/>
  <c r="AQ223" i="1"/>
  <c r="AQ386" i="1"/>
  <c r="AQ88" i="1"/>
  <c r="AQ173" i="1"/>
  <c r="U303" i="1"/>
  <c r="Y303" i="1" s="1"/>
  <c r="U315" i="1"/>
  <c r="Y315" i="1" s="1"/>
  <c r="U333" i="1"/>
  <c r="Y333" i="1" s="1"/>
  <c r="AA385" i="1"/>
  <c r="AQ385" i="1"/>
  <c r="AA196" i="1"/>
  <c r="AQ196" i="1"/>
  <c r="R30" i="1"/>
  <c r="S30" i="1" s="1"/>
  <c r="U301" i="1"/>
  <c r="Y301" i="1" s="1"/>
  <c r="U335" i="1"/>
  <c r="Y335" i="1" s="1"/>
  <c r="AO335" i="1" s="1"/>
  <c r="U339" i="1"/>
  <c r="Y339" i="1" s="1"/>
  <c r="U313" i="1"/>
  <c r="Y313" i="1" s="1"/>
  <c r="U325" i="1"/>
  <c r="Y325" i="1" s="1"/>
  <c r="U444" i="1"/>
  <c r="Y444" i="1" s="1"/>
  <c r="AO444" i="1" s="1"/>
  <c r="AY444" i="1" s="1"/>
  <c r="BB444" i="1" s="1"/>
  <c r="U464" i="1"/>
  <c r="Y464" i="1" s="1"/>
  <c r="AQ53" i="1"/>
  <c r="AQ54" i="1"/>
  <c r="AQ128" i="1"/>
  <c r="AQ58" i="1"/>
  <c r="AW58" i="1" s="1"/>
  <c r="AQ387" i="1"/>
  <c r="AQ440" i="1"/>
  <c r="AQ87" i="1"/>
  <c r="AQ174" i="1"/>
  <c r="AQ406" i="1"/>
  <c r="AW406" i="1" s="1"/>
  <c r="AQ405" i="1"/>
  <c r="AW405" i="1" s="1"/>
  <c r="AQ459" i="1"/>
  <c r="R35" i="1"/>
  <c r="S35" i="1" s="1"/>
  <c r="U91" i="1"/>
  <c r="Y91" i="1" s="1"/>
  <c r="AA448" i="1"/>
  <c r="AQ448" i="1"/>
  <c r="AA428" i="1"/>
  <c r="AA418" i="1"/>
  <c r="AA64" i="1"/>
  <c r="AQ64" i="1"/>
  <c r="BH319" i="20"/>
  <c r="BH318" i="20"/>
  <c r="BH314" i="20"/>
  <c r="BH309" i="20"/>
  <c r="BH302" i="20"/>
  <c r="BH282" i="20"/>
  <c r="U281" i="1"/>
  <c r="Y281" i="1" s="1"/>
  <c r="BB234" i="20"/>
  <c r="BH287" i="20"/>
  <c r="BH271" i="20"/>
  <c r="BH289" i="20"/>
  <c r="BH251" i="20"/>
  <c r="S239" i="1"/>
  <c r="U239" i="1"/>
  <c r="Y239" i="1" s="1"/>
  <c r="AA446" i="1"/>
  <c r="AQ446" i="1"/>
  <c r="AA372" i="1"/>
  <c r="AQ372" i="1"/>
  <c r="AA371" i="1"/>
  <c r="AQ371" i="1"/>
  <c r="AA284" i="1"/>
  <c r="AQ284" i="1"/>
  <c r="U386" i="1"/>
  <c r="Y386" i="1" s="1"/>
  <c r="U381" i="1"/>
  <c r="Y381" i="1" s="1"/>
  <c r="AQ260" i="1"/>
  <c r="AQ355" i="1"/>
  <c r="AQ358" i="1"/>
  <c r="U191" i="1"/>
  <c r="Y191" i="1" s="1"/>
  <c r="U432" i="1"/>
  <c r="Y432" i="1" s="1"/>
  <c r="U451" i="1"/>
  <c r="Y451" i="1" s="1"/>
  <c r="U459" i="1"/>
  <c r="Y459" i="1" s="1"/>
  <c r="U465" i="1"/>
  <c r="Y465" i="1" s="1"/>
  <c r="U467" i="1"/>
  <c r="Y467" i="1" s="1"/>
  <c r="AA409" i="1"/>
  <c r="AQ409" i="1"/>
  <c r="AW409" i="1" s="1"/>
  <c r="AA393" i="1"/>
  <c r="AQ393" i="1"/>
  <c r="AA339" i="1"/>
  <c r="AQ339" i="1"/>
  <c r="AA338" i="1"/>
  <c r="AQ338" i="1"/>
  <c r="AA321" i="1"/>
  <c r="AQ321" i="1"/>
  <c r="AA253" i="1"/>
  <c r="AQ253" i="1"/>
  <c r="AW253" i="1" s="1"/>
  <c r="AA233" i="1"/>
  <c r="AQ233" i="1"/>
  <c r="AA228" i="1"/>
  <c r="AQ228" i="1"/>
  <c r="AA209" i="1"/>
  <c r="AQ209" i="1"/>
  <c r="AA206" i="1"/>
  <c r="AQ206" i="1"/>
  <c r="AA199" i="1"/>
  <c r="AQ199" i="1"/>
  <c r="AA159" i="1"/>
  <c r="AQ159" i="1"/>
  <c r="AA150" i="1"/>
  <c r="AQ150" i="1"/>
  <c r="AA92" i="1"/>
  <c r="AQ92" i="1"/>
  <c r="AA60" i="1"/>
  <c r="AQ60" i="1"/>
  <c r="E5" i="16"/>
  <c r="S8" i="1"/>
  <c r="U8" i="1"/>
  <c r="Y8" i="1" s="1"/>
  <c r="S419" i="1"/>
  <c r="U419" i="1"/>
  <c r="Y419" i="1" s="1"/>
  <c r="BH416" i="20"/>
  <c r="BH413" i="20"/>
  <c r="BA410" i="20"/>
  <c r="W480" i="20"/>
  <c r="BH404" i="20"/>
  <c r="BH395" i="20"/>
  <c r="AF480" i="20"/>
  <c r="S479" i="20"/>
  <c r="AF478" i="20"/>
  <c r="S383" i="1"/>
  <c r="U383" i="1"/>
  <c r="Y383" i="1" s="1"/>
  <c r="U131" i="1"/>
  <c r="Y131" i="1" s="1"/>
  <c r="AO131" i="1" s="1"/>
  <c r="AY131" i="1" s="1"/>
  <c r="BB131" i="1" s="1"/>
  <c r="U127" i="1"/>
  <c r="Y127" i="1" s="1"/>
  <c r="AQ65" i="1"/>
  <c r="AQ259" i="1"/>
  <c r="AQ323" i="1"/>
  <c r="AQ431" i="1"/>
  <c r="AQ368" i="1"/>
  <c r="AQ36" i="1"/>
  <c r="U68" i="1"/>
  <c r="Y68" i="1" s="1"/>
  <c r="U119" i="1"/>
  <c r="Y119" i="1" s="1"/>
  <c r="AO119" i="1" s="1"/>
  <c r="U353" i="1"/>
  <c r="Y353" i="1" s="1"/>
  <c r="U357" i="1"/>
  <c r="Y357" i="1" s="1"/>
  <c r="U359" i="1"/>
  <c r="Y359" i="1" s="1"/>
  <c r="AO359" i="1" s="1"/>
  <c r="AY359" i="1" s="1"/>
  <c r="BB359" i="1" s="1"/>
  <c r="U370" i="1"/>
  <c r="Y370" i="1" s="1"/>
  <c r="AA357" i="1"/>
  <c r="AQ357" i="1"/>
  <c r="AA344" i="1"/>
  <c r="AQ344" i="1"/>
  <c r="AA329" i="1"/>
  <c r="AQ329" i="1"/>
  <c r="AA283" i="1"/>
  <c r="AQ283" i="1"/>
  <c r="AA67" i="1"/>
  <c r="AQ67" i="1"/>
  <c r="AA66" i="1"/>
  <c r="AQ66" i="1"/>
  <c r="AA41" i="1"/>
  <c r="AQ41" i="1"/>
  <c r="AA39" i="1"/>
  <c r="AQ39" i="1"/>
  <c r="AC477" i="20"/>
  <c r="U110" i="1"/>
  <c r="Y110" i="1" s="1"/>
  <c r="AO110" i="1" s="1"/>
  <c r="AY110" i="1" s="1"/>
  <c r="BB110" i="1" s="1"/>
  <c r="U160" i="1"/>
  <c r="Y160" i="1" s="1"/>
  <c r="U162" i="1"/>
  <c r="Y162" i="1" s="1"/>
  <c r="AO162" i="1" s="1"/>
  <c r="AY162" i="1" s="1"/>
  <c r="BB162" i="1" s="1"/>
  <c r="U253" i="1"/>
  <c r="Y253" i="1" s="1"/>
  <c r="AO253" i="1" s="1"/>
  <c r="U266" i="1"/>
  <c r="Y266" i="1" s="1"/>
  <c r="U270" i="1"/>
  <c r="Y270" i="1" s="1"/>
  <c r="U274" i="1"/>
  <c r="Y274" i="1" s="1"/>
  <c r="U304" i="1"/>
  <c r="Y304" i="1" s="1"/>
  <c r="U15" i="1"/>
  <c r="Y15" i="1" s="1"/>
  <c r="U116" i="1"/>
  <c r="Y116" i="1" s="1"/>
  <c r="AO116" i="1" s="1"/>
  <c r="U196" i="1"/>
  <c r="Y196" i="1" s="1"/>
  <c r="U198" i="1"/>
  <c r="Y198" i="1" s="1"/>
  <c r="U214" i="1"/>
  <c r="Y214" i="1" s="1"/>
  <c r="AO214" i="1" s="1"/>
  <c r="AY214" i="1" s="1"/>
  <c r="BB214" i="1" s="1"/>
  <c r="U220" i="1"/>
  <c r="Y220" i="1" s="1"/>
  <c r="U238" i="1"/>
  <c r="Y238" i="1" s="1"/>
  <c r="U240" i="1"/>
  <c r="Y240" i="1" s="1"/>
  <c r="AO240" i="1" s="1"/>
  <c r="AY240" i="1" s="1"/>
  <c r="BB240" i="1" s="1"/>
  <c r="U242" i="1"/>
  <c r="Y242" i="1" s="1"/>
  <c r="U375" i="1"/>
  <c r="Y375" i="1" s="1"/>
  <c r="AO375" i="1" s="1"/>
  <c r="AY375" i="1" s="1"/>
  <c r="BB375" i="1" s="1"/>
  <c r="U377" i="1"/>
  <c r="Y377" i="1" s="1"/>
  <c r="U379" i="1"/>
  <c r="Y379" i="1" s="1"/>
  <c r="U380" i="1"/>
  <c r="Y380" i="1" s="1"/>
  <c r="U471" i="1"/>
  <c r="Y471" i="1" s="1"/>
  <c r="BH297" i="20"/>
  <c r="BH352" i="20"/>
  <c r="BH341" i="20"/>
  <c r="BH334" i="20"/>
  <c r="BH333" i="20"/>
  <c r="BH315" i="20"/>
  <c r="BH313" i="20"/>
  <c r="BH312" i="20"/>
  <c r="BH311" i="20"/>
  <c r="BH308" i="20"/>
  <c r="BH307" i="20"/>
  <c r="BH306" i="20"/>
  <c r="BH304" i="20"/>
  <c r="BH303" i="20"/>
  <c r="BH300" i="20"/>
  <c r="BH299" i="20"/>
  <c r="BH296" i="20"/>
  <c r="BH295" i="20"/>
  <c r="BH292" i="20"/>
  <c r="BH291" i="20"/>
  <c r="BH288" i="20"/>
  <c r="BH284" i="20"/>
  <c r="BH280" i="20"/>
  <c r="BH275" i="20"/>
  <c r="BH273" i="20"/>
  <c r="BH267" i="20"/>
  <c r="BH266" i="20"/>
  <c r="BH264" i="20"/>
  <c r="BH262" i="20"/>
  <c r="BH260" i="20"/>
  <c r="BH259" i="20"/>
  <c r="AR480" i="20"/>
  <c r="BB375" i="20"/>
  <c r="U80" i="1"/>
  <c r="Y80" i="1" s="1"/>
  <c r="AO80" i="1" s="1"/>
  <c r="AY80" i="1" s="1"/>
  <c r="BB80" i="1" s="1"/>
  <c r="U154" i="1"/>
  <c r="Y154" i="1" s="1"/>
  <c r="U170" i="1"/>
  <c r="Y170" i="1" s="1"/>
  <c r="AO170" i="1" s="1"/>
  <c r="AY170" i="1" s="1"/>
  <c r="BB170" i="1" s="1"/>
  <c r="U256" i="1"/>
  <c r="Y256" i="1" s="1"/>
  <c r="U302" i="1"/>
  <c r="Y302" i="1" s="1"/>
  <c r="U388" i="1"/>
  <c r="Y388" i="1" s="1"/>
  <c r="U394" i="1"/>
  <c r="Y394" i="1" s="1"/>
  <c r="AO394" i="1" s="1"/>
  <c r="AY394" i="1" s="1"/>
  <c r="BB394" i="1" s="1"/>
  <c r="U396" i="1"/>
  <c r="Y396" i="1" s="1"/>
  <c r="U399" i="1"/>
  <c r="Y399" i="1" s="1"/>
  <c r="U407" i="1"/>
  <c r="Y407" i="1" s="1"/>
  <c r="U409" i="1"/>
  <c r="Y409" i="1" s="1"/>
  <c r="AO409" i="1" s="1"/>
  <c r="AY409" i="1" s="1"/>
  <c r="BB409" i="1" s="1"/>
  <c r="U411" i="1"/>
  <c r="Y411" i="1" s="1"/>
  <c r="AO411" i="1" s="1"/>
  <c r="AY411" i="1" s="1"/>
  <c r="BB411" i="1" s="1"/>
  <c r="U413" i="1"/>
  <c r="Y413" i="1" s="1"/>
  <c r="AO413" i="1" s="1"/>
  <c r="AY413" i="1" s="1"/>
  <c r="BB413" i="1" s="1"/>
  <c r="U421" i="1"/>
  <c r="Y421" i="1" s="1"/>
  <c r="U423" i="1"/>
  <c r="Y423" i="1" s="1"/>
  <c r="U468" i="1"/>
  <c r="Y468" i="1" s="1"/>
  <c r="AA480" i="20"/>
  <c r="E22" i="22"/>
  <c r="BB307" i="20"/>
  <c r="BH301" i="20"/>
  <c r="BB341" i="20"/>
  <c r="D482" i="20"/>
  <c r="R478" i="20"/>
  <c r="N477" i="20"/>
  <c r="J478" i="20"/>
  <c r="BB472" i="20"/>
  <c r="F479" i="20"/>
  <c r="BH460" i="20"/>
  <c r="BC457" i="20"/>
  <c r="Z479" i="20"/>
  <c r="BB453" i="20"/>
  <c r="AZ449" i="20"/>
  <c r="E449" i="22" s="1"/>
  <c r="BH445" i="20"/>
  <c r="BH443" i="20"/>
  <c r="BC439" i="20"/>
  <c r="BC433" i="20"/>
  <c r="AZ431" i="20"/>
  <c r="E431" i="22" s="1"/>
  <c r="BC427" i="20"/>
  <c r="AZ425" i="20"/>
  <c r="E425" i="22" s="1"/>
  <c r="BC423" i="20"/>
  <c r="AZ421" i="20"/>
  <c r="E421" i="22" s="1"/>
  <c r="AZ417" i="20"/>
  <c r="E417" i="22" s="1"/>
  <c r="BC417" i="20"/>
  <c r="D480" i="20"/>
  <c r="AZ409" i="20"/>
  <c r="E409" i="22" s="1"/>
  <c r="BB409" i="20"/>
  <c r="AZ401" i="20"/>
  <c r="E401" i="22" s="1"/>
  <c r="BC399" i="20"/>
  <c r="BH399" i="20"/>
  <c r="BC395" i="20"/>
  <c r="BB395" i="20"/>
  <c r="AZ393" i="20"/>
  <c r="E393" i="22" s="1"/>
  <c r="BH391" i="20"/>
  <c r="BH389" i="20"/>
  <c r="BC388" i="20"/>
  <c r="BB387" i="20"/>
  <c r="BC386" i="20"/>
  <c r="BH386" i="20"/>
  <c r="AZ385" i="20"/>
  <c r="E385" i="22" s="1"/>
  <c r="BC385" i="20"/>
  <c r="BH385" i="20"/>
  <c r="BB381" i="20"/>
  <c r="AZ379" i="20"/>
  <c r="E379" i="22" s="1"/>
  <c r="BH379" i="20"/>
  <c r="BC378" i="20"/>
  <c r="BH377" i="20"/>
  <c r="BC373" i="20"/>
  <c r="BC370" i="20"/>
  <c r="BH369" i="20"/>
  <c r="BC365" i="20"/>
  <c r="BC364" i="20"/>
  <c r="BH362" i="20"/>
  <c r="AZ359" i="20"/>
  <c r="E359" i="22" s="1"/>
  <c r="BH356" i="20"/>
  <c r="BH355" i="20"/>
  <c r="BH347" i="20"/>
  <c r="BH345" i="20"/>
  <c r="BH344" i="20"/>
  <c r="C478" i="20"/>
  <c r="AZ462" i="20"/>
  <c r="E462" i="22" s="1"/>
  <c r="AZ434" i="20"/>
  <c r="E434" i="22" s="1"/>
  <c r="S79" i="1"/>
  <c r="U79" i="1"/>
  <c r="Y79" i="1" s="1"/>
  <c r="S429" i="1"/>
  <c r="U429" i="1"/>
  <c r="Y429" i="1" s="1"/>
  <c r="S452" i="1"/>
  <c r="U452" i="1"/>
  <c r="Y452" i="1" s="1"/>
  <c r="AQ360" i="1"/>
  <c r="AA360" i="1"/>
  <c r="S207" i="1"/>
  <c r="U207" i="1"/>
  <c r="Y207" i="1" s="1"/>
  <c r="S230" i="1"/>
  <c r="U230" i="1"/>
  <c r="Y230" i="1" s="1"/>
  <c r="S434" i="1"/>
  <c r="U434" i="1"/>
  <c r="Y434" i="1" s="1"/>
  <c r="AA348" i="1"/>
  <c r="AQ348" i="1"/>
  <c r="AA312" i="1"/>
  <c r="AQ312" i="1"/>
  <c r="S215" i="1"/>
  <c r="U215" i="1"/>
  <c r="Y215" i="1" s="1"/>
  <c r="AO215" i="1" s="1"/>
  <c r="S440" i="1"/>
  <c r="U440" i="1"/>
  <c r="Y440" i="1" s="1"/>
  <c r="AQ44" i="1"/>
  <c r="S312" i="1"/>
  <c r="U312" i="1"/>
  <c r="Y312" i="1" s="1"/>
  <c r="S316" i="1"/>
  <c r="U316" i="1"/>
  <c r="Y316" i="1" s="1"/>
  <c r="S328" i="1"/>
  <c r="U328" i="1"/>
  <c r="Y328" i="1" s="1"/>
  <c r="S330" i="1"/>
  <c r="U330" i="1"/>
  <c r="Y330" i="1" s="1"/>
  <c r="S363" i="1"/>
  <c r="U363" i="1"/>
  <c r="Y363" i="1" s="1"/>
  <c r="U365" i="1"/>
  <c r="Y365" i="1" s="1"/>
  <c r="S365" i="1"/>
  <c r="S367" i="1"/>
  <c r="U367" i="1"/>
  <c r="Y367" i="1" s="1"/>
  <c r="S469" i="1"/>
  <c r="U469" i="1"/>
  <c r="Y469" i="1" s="1"/>
  <c r="AA277" i="1"/>
  <c r="AQ277" i="1"/>
  <c r="AA275" i="1"/>
  <c r="AQ275" i="1"/>
  <c r="AA258" i="1"/>
  <c r="AQ258" i="1"/>
  <c r="AW258" i="1" s="1"/>
  <c r="AA257" i="1"/>
  <c r="AQ257" i="1"/>
  <c r="AA256" i="1"/>
  <c r="AQ256" i="1"/>
  <c r="AA255" i="1"/>
  <c r="AQ255" i="1"/>
  <c r="AA252" i="1"/>
  <c r="AQ252" i="1"/>
  <c r="AW252" i="1" s="1"/>
  <c r="AA232" i="1"/>
  <c r="AQ232" i="1"/>
  <c r="AA231" i="1"/>
  <c r="AQ231" i="1"/>
  <c r="AA229" i="1"/>
  <c r="AQ229" i="1"/>
  <c r="AA227" i="1"/>
  <c r="AQ227" i="1"/>
  <c r="AA226" i="1"/>
  <c r="AQ226" i="1"/>
  <c r="U299" i="1"/>
  <c r="Y299" i="1" s="1"/>
  <c r="AO299" i="1" s="1"/>
  <c r="AY299" i="1" s="1"/>
  <c r="BB299" i="1" s="1"/>
  <c r="S299" i="1"/>
  <c r="S454" i="1"/>
  <c r="U454" i="1"/>
  <c r="Y454" i="1" s="1"/>
  <c r="S124" i="1"/>
  <c r="U124" i="1"/>
  <c r="Y124" i="1" s="1"/>
  <c r="U472" i="1"/>
  <c r="Y472" i="1" s="1"/>
  <c r="U120" i="1"/>
  <c r="Y120" i="1" s="1"/>
  <c r="T32" i="1"/>
  <c r="T27" i="1"/>
  <c r="T34" i="1"/>
  <c r="T29" i="1"/>
  <c r="U29" i="1" s="1"/>
  <c r="Y29" i="1" s="1"/>
  <c r="AO29" i="1" s="1"/>
  <c r="AY29" i="1" s="1"/>
  <c r="BB29" i="1" s="1"/>
  <c r="T31" i="1"/>
  <c r="U113" i="1"/>
  <c r="Y113" i="1" s="1"/>
  <c r="AO113" i="1" s="1"/>
  <c r="S113" i="1"/>
  <c r="U248" i="1"/>
  <c r="Y248" i="1" s="1"/>
  <c r="S248" i="1"/>
  <c r="S389" i="1"/>
  <c r="U389" i="1"/>
  <c r="Y389" i="1" s="1"/>
  <c r="U418" i="1"/>
  <c r="Y418" i="1" s="1"/>
  <c r="AO418" i="1" s="1"/>
  <c r="AY418" i="1" s="1"/>
  <c r="BB418" i="1" s="1"/>
  <c r="S418" i="1"/>
  <c r="S420" i="1"/>
  <c r="U420" i="1"/>
  <c r="Y420" i="1" s="1"/>
  <c r="AA449" i="1"/>
  <c r="AQ449" i="1"/>
  <c r="AA424" i="1"/>
  <c r="AQ424" i="1"/>
  <c r="AA423" i="1"/>
  <c r="AQ423" i="1"/>
  <c r="AA422" i="1"/>
  <c r="AQ422" i="1"/>
  <c r="AA421" i="1"/>
  <c r="AQ421" i="1"/>
  <c r="AA399" i="1"/>
  <c r="AQ399" i="1"/>
  <c r="AA384" i="1"/>
  <c r="AQ384" i="1"/>
  <c r="AA381" i="1"/>
  <c r="AQ381" i="1"/>
  <c r="AA141" i="1"/>
  <c r="AQ141" i="1"/>
  <c r="AA138" i="1"/>
  <c r="AQ138" i="1"/>
  <c r="AA137" i="1"/>
  <c r="AQ137" i="1"/>
  <c r="AA136" i="1"/>
  <c r="AQ136" i="1"/>
  <c r="AA135" i="1"/>
  <c r="AQ135" i="1"/>
  <c r="AA113" i="1"/>
  <c r="AQ113" i="1"/>
  <c r="AW113" i="1" s="1"/>
  <c r="AY113" i="1" s="1"/>
  <c r="BB113" i="1" s="1"/>
  <c r="AA112" i="1"/>
  <c r="AQ112" i="1"/>
  <c r="AW112" i="1" s="1"/>
  <c r="AA108" i="1"/>
  <c r="AQ108" i="1"/>
  <c r="AA86" i="1"/>
  <c r="AQ86" i="1"/>
  <c r="AA85" i="1"/>
  <c r="AQ85" i="1"/>
  <c r="AA83" i="1"/>
  <c r="AQ83" i="1"/>
  <c r="AW83" i="1" s="1"/>
  <c r="AA81" i="1"/>
  <c r="AQ81" i="1"/>
  <c r="AA77" i="1"/>
  <c r="AQ77" i="1"/>
  <c r="AA46" i="1"/>
  <c r="AQ46" i="1"/>
  <c r="AA12" i="1"/>
  <c r="AQ12" i="1"/>
  <c r="Z482" i="20"/>
  <c r="BB470" i="20"/>
  <c r="BH430" i="20"/>
  <c r="BH424" i="20"/>
  <c r="BB416" i="20"/>
  <c r="BH411" i="20"/>
  <c r="BB411" i="20"/>
  <c r="BH410" i="20"/>
  <c r="T479" i="20"/>
  <c r="P477" i="20"/>
  <c r="U145" i="1"/>
  <c r="Y145" i="1" s="1"/>
  <c r="U217" i="1"/>
  <c r="Y217" i="1" s="1"/>
  <c r="U431" i="1"/>
  <c r="Y431" i="1" s="1"/>
  <c r="U456" i="1"/>
  <c r="Y456" i="1" s="1"/>
  <c r="V482" i="20"/>
  <c r="BH19" i="20"/>
  <c r="U393" i="1"/>
  <c r="Y393" i="1" s="1"/>
  <c r="U288" i="1"/>
  <c r="Y288" i="1" s="1"/>
  <c r="U11" i="1"/>
  <c r="Y11" i="1" s="1"/>
  <c r="AO11" i="1" s="1"/>
  <c r="U400" i="1"/>
  <c r="Y400" i="1" s="1"/>
  <c r="U42" i="1"/>
  <c r="Y42" i="1" s="1"/>
  <c r="U50" i="1"/>
  <c r="Y50" i="1" s="1"/>
  <c r="U62" i="1"/>
  <c r="Y62" i="1" s="1"/>
  <c r="AO62" i="1" s="1"/>
  <c r="U133" i="1"/>
  <c r="Y133" i="1" s="1"/>
  <c r="AO133" i="1" s="1"/>
  <c r="U138" i="1"/>
  <c r="Y138" i="1" s="1"/>
  <c r="U263" i="1"/>
  <c r="Y263" i="1" s="1"/>
  <c r="AO263" i="1" s="1"/>
  <c r="AY263" i="1" s="1"/>
  <c r="BB263" i="1" s="1"/>
  <c r="U265" i="1"/>
  <c r="Y265" i="1" s="1"/>
  <c r="U269" i="1"/>
  <c r="Y269" i="1" s="1"/>
  <c r="U364" i="1"/>
  <c r="Y364" i="1" s="1"/>
  <c r="AO364" i="1" s="1"/>
  <c r="AA365" i="1"/>
  <c r="U165" i="1"/>
  <c r="Y165" i="1" s="1"/>
  <c r="AO165" i="1" s="1"/>
  <c r="U104" i="1"/>
  <c r="Y104" i="1" s="1"/>
  <c r="AO104" i="1" s="1"/>
  <c r="AY104" i="1" s="1"/>
  <c r="BB104" i="1" s="1"/>
  <c r="AY317" i="1"/>
  <c r="BB317" i="1" s="1"/>
  <c r="U37" i="1"/>
  <c r="Y37" i="1" s="1"/>
  <c r="U347" i="1"/>
  <c r="Y347" i="1" s="1"/>
  <c r="AO347" i="1" s="1"/>
  <c r="L477" i="20"/>
  <c r="BA2" i="20"/>
  <c r="W477" i="20"/>
  <c r="BB466" i="20"/>
  <c r="Y479" i="20"/>
  <c r="BH439" i="20"/>
  <c r="BC414" i="20"/>
  <c r="BC408" i="20"/>
  <c r="Y478" i="20"/>
  <c r="Q482" i="20"/>
  <c r="I477" i="20"/>
  <c r="E477" i="20"/>
  <c r="O479" i="20"/>
  <c r="AZ469" i="20"/>
  <c r="E469" i="22" s="1"/>
  <c r="BC461" i="20"/>
  <c r="BB461" i="20"/>
  <c r="AZ459" i="20"/>
  <c r="E459" i="22" s="1"/>
  <c r="BC458" i="20"/>
  <c r="AZ455" i="20"/>
  <c r="E455" i="22" s="1"/>
  <c r="BC455" i="20"/>
  <c r="BB454" i="20"/>
  <c r="BC453" i="20"/>
  <c r="BH453" i="20"/>
  <c r="I479" i="20"/>
  <c r="AZ450" i="20"/>
  <c r="E450" i="22" s="1"/>
  <c r="G478" i="20"/>
  <c r="BC449" i="20"/>
  <c r="AZ448" i="20"/>
  <c r="E448" i="22" s="1"/>
  <c r="AZ447" i="20"/>
  <c r="E447" i="22" s="1"/>
  <c r="BC447" i="20"/>
  <c r="AZ445" i="20"/>
  <c r="E445" i="22" s="1"/>
  <c r="BC445" i="20"/>
  <c r="BB445" i="20"/>
  <c r="AZ443" i="20"/>
  <c r="E443" i="22" s="1"/>
  <c r="BC442" i="20"/>
  <c r="AZ441" i="20"/>
  <c r="E441" i="22" s="1"/>
  <c r="BC441" i="20"/>
  <c r="BB440" i="20"/>
  <c r="AZ439" i="20"/>
  <c r="E439" i="22" s="1"/>
  <c r="AZ438" i="20"/>
  <c r="E438" i="22" s="1"/>
  <c r="BC438" i="20"/>
  <c r="AZ437" i="20"/>
  <c r="E437" i="22" s="1"/>
  <c r="BC437" i="20"/>
  <c r="AZ436" i="20"/>
  <c r="E436" i="22" s="1"/>
  <c r="AZ435" i="20"/>
  <c r="E435" i="22" s="1"/>
  <c r="AZ433" i="20"/>
  <c r="E433" i="22" s="1"/>
  <c r="BB432" i="20"/>
  <c r="AZ429" i="20"/>
  <c r="E429" i="22" s="1"/>
  <c r="AZ428" i="20"/>
  <c r="E428" i="22" s="1"/>
  <c r="AZ427" i="20"/>
  <c r="E427" i="22" s="1"/>
  <c r="BC425" i="20"/>
  <c r="AZ423" i="20"/>
  <c r="E423" i="22" s="1"/>
  <c r="BH423" i="20"/>
  <c r="BC422" i="20"/>
  <c r="BC421" i="20"/>
  <c r="AZ419" i="20"/>
  <c r="E419" i="22" s="1"/>
  <c r="BC419" i="20"/>
  <c r="BB417" i="20"/>
  <c r="AZ415" i="20"/>
  <c r="E415" i="22" s="1"/>
  <c r="BC415" i="20"/>
  <c r="BH415" i="20"/>
  <c r="AZ413" i="20"/>
  <c r="E413" i="22" s="1"/>
  <c r="AZ412" i="20"/>
  <c r="E412" i="22" s="1"/>
  <c r="AZ411" i="20"/>
  <c r="E411" i="22" s="1"/>
  <c r="BC409" i="20"/>
  <c r="BB408" i="20"/>
  <c r="BH408" i="20"/>
  <c r="AZ407" i="20"/>
  <c r="E407" i="22" s="1"/>
  <c r="BH407" i="20"/>
  <c r="AZ403" i="20"/>
  <c r="E403" i="22" s="1"/>
  <c r="BC401" i="20"/>
  <c r="BC398" i="20"/>
  <c r="AH477" i="20"/>
  <c r="AB477" i="20"/>
  <c r="L478" i="20"/>
  <c r="H478" i="20"/>
  <c r="D477" i="20"/>
  <c r="D479" i="20"/>
  <c r="AZ397" i="20"/>
  <c r="E397" i="22" s="1"/>
  <c r="AZ395" i="20"/>
  <c r="E395" i="22" s="1"/>
  <c r="BH394" i="20"/>
  <c r="BC393" i="20"/>
  <c r="BC391" i="20"/>
  <c r="AZ387" i="20"/>
  <c r="E387" i="22" s="1"/>
  <c r="BC387" i="20"/>
  <c r="BC383" i="20"/>
  <c r="AZ381" i="20"/>
  <c r="E381" i="22" s="1"/>
  <c r="BC379" i="20"/>
  <c r="BC377" i="20"/>
  <c r="BC375" i="20"/>
  <c r="AZ371" i="20"/>
  <c r="E371" i="22" s="1"/>
  <c r="BC371" i="20"/>
  <c r="AZ367" i="20"/>
  <c r="E367" i="22" s="1"/>
  <c r="BC367" i="20"/>
  <c r="AZ365" i="20"/>
  <c r="E365" i="22" s="1"/>
  <c r="BH364" i="20"/>
  <c r="AZ361" i="20"/>
  <c r="E361" i="22" s="1"/>
  <c r="AZ360" i="20"/>
  <c r="E360" i="22" s="1"/>
  <c r="AC480" i="20"/>
  <c r="BC359" i="20"/>
  <c r="E480" i="20"/>
  <c r="BB358" i="20"/>
  <c r="BC356" i="20"/>
  <c r="BB356" i="20"/>
  <c r="AZ355" i="20"/>
  <c r="E355" i="22" s="1"/>
  <c r="BB355" i="20"/>
  <c r="AZ353" i="20"/>
  <c r="E353" i="22" s="1"/>
  <c r="AZ351" i="20"/>
  <c r="E351" i="22" s="1"/>
  <c r="AZ347" i="20"/>
  <c r="E347" i="22" s="1"/>
  <c r="BB347" i="20"/>
  <c r="BC346" i="20"/>
  <c r="BB346" i="20"/>
  <c r="BH346" i="20"/>
  <c r="AZ345" i="20"/>
  <c r="E345" i="22" s="1"/>
  <c r="BC344" i="20"/>
  <c r="AZ343" i="20"/>
  <c r="E343" i="22" s="1"/>
  <c r="AZ341" i="20"/>
  <c r="E341" i="22" s="1"/>
  <c r="AZ340" i="20"/>
  <c r="E340" i="22" s="1"/>
  <c r="AZ339" i="20"/>
  <c r="E339" i="22" s="1"/>
  <c r="BC339" i="20"/>
  <c r="BH339" i="20"/>
  <c r="AZ338" i="20"/>
  <c r="E338" i="22" s="1"/>
  <c r="AZ337" i="20"/>
  <c r="E337" i="22" s="1"/>
  <c r="AZ335" i="20"/>
  <c r="E335" i="22" s="1"/>
  <c r="BC334" i="20"/>
  <c r="BB334" i="20"/>
  <c r="AZ333" i="20"/>
  <c r="E333" i="22" s="1"/>
  <c r="BB333" i="20"/>
  <c r="AZ332" i="20"/>
  <c r="E332" i="22" s="1"/>
  <c r="BB332" i="20"/>
  <c r="AZ331" i="20"/>
  <c r="E331" i="22" s="1"/>
  <c r="BC331" i="20"/>
  <c r="AZ329" i="20"/>
  <c r="E329" i="22" s="1"/>
  <c r="BC329" i="20"/>
  <c r="BB329" i="20"/>
  <c r="AZ328" i="20"/>
  <c r="E328" i="22" s="1"/>
  <c r="AZ327" i="20"/>
  <c r="E327" i="22" s="1"/>
  <c r="BC327" i="20"/>
  <c r="BB327" i="20"/>
  <c r="BH326" i="20"/>
  <c r="AZ325" i="20"/>
  <c r="E325" i="22" s="1"/>
  <c r="BB324" i="20"/>
  <c r="AZ323" i="20"/>
  <c r="E323" i="22" s="1"/>
  <c r="BH323" i="20"/>
  <c r="AZ322" i="20"/>
  <c r="E322" i="22" s="1"/>
  <c r="AZ321" i="20"/>
  <c r="E321" i="22" s="1"/>
  <c r="BB321" i="20"/>
  <c r="AZ320" i="20"/>
  <c r="E320" i="22" s="1"/>
  <c r="BC320" i="20"/>
  <c r="AZ319" i="20"/>
  <c r="E319" i="22" s="1"/>
  <c r="BC318" i="20"/>
  <c r="BB318" i="20"/>
  <c r="AZ317" i="20"/>
  <c r="E317" i="22" s="1"/>
  <c r="BH317" i="20"/>
  <c r="BC316" i="20"/>
  <c r="BB316" i="20"/>
  <c r="AZ315" i="20"/>
  <c r="E315" i="22" s="1"/>
  <c r="BB313" i="20"/>
  <c r="AZ312" i="20"/>
  <c r="E312" i="22" s="1"/>
  <c r="AZ311" i="20"/>
  <c r="E311" i="22" s="1"/>
  <c r="AZ307" i="20"/>
  <c r="E307" i="22" s="1"/>
  <c r="BB305" i="20"/>
  <c r="AZ303" i="20"/>
  <c r="E303" i="22" s="1"/>
  <c r="Z480" i="20"/>
  <c r="V480" i="20"/>
  <c r="F480" i="20"/>
  <c r="U443" i="1"/>
  <c r="Y443" i="1" s="1"/>
  <c r="AQ316" i="1"/>
  <c r="AY119" i="1"/>
  <c r="BB119" i="1" s="1"/>
  <c r="S161" i="1"/>
  <c r="U161" i="1"/>
  <c r="Y161" i="1" s="1"/>
  <c r="AO161" i="1" s="1"/>
  <c r="S177" i="1"/>
  <c r="U177" i="1"/>
  <c r="Y177" i="1" s="1"/>
  <c r="S243" i="1"/>
  <c r="U243" i="1"/>
  <c r="Y243" i="1" s="1"/>
  <c r="S283" i="1"/>
  <c r="U283" i="1"/>
  <c r="Y283" i="1" s="1"/>
  <c r="U387" i="1"/>
  <c r="Y387" i="1" s="1"/>
  <c r="S406" i="1"/>
  <c r="U406" i="1"/>
  <c r="Y406" i="1" s="1"/>
  <c r="AO406" i="1" s="1"/>
  <c r="AY406" i="1" s="1"/>
  <c r="BB406" i="1" s="1"/>
  <c r="S412" i="1"/>
  <c r="U412" i="1"/>
  <c r="Y412" i="1" s="1"/>
  <c r="S433" i="1"/>
  <c r="U433" i="1"/>
  <c r="Y433" i="1" s="1"/>
  <c r="AQ202" i="1"/>
  <c r="AA202" i="1"/>
  <c r="AA178" i="1"/>
  <c r="AQ178" i="1"/>
  <c r="AA152" i="1"/>
  <c r="AQ152" i="1"/>
  <c r="AA147" i="1"/>
  <c r="AQ147" i="1"/>
  <c r="AW147" i="1" s="1"/>
  <c r="AA72" i="1"/>
  <c r="AQ72" i="1"/>
  <c r="AA71" i="1"/>
  <c r="AQ71" i="1"/>
  <c r="AW71" i="1" s="1"/>
  <c r="AA37" i="1"/>
  <c r="AQ37" i="1"/>
  <c r="AA7" i="1"/>
  <c r="AQ7" i="1"/>
  <c r="U201" i="1"/>
  <c r="Y201" i="1" s="1"/>
  <c r="U346" i="1"/>
  <c r="Y346" i="1" s="1"/>
  <c r="AO346" i="1" s="1"/>
  <c r="U338" i="1"/>
  <c r="Y338" i="1" s="1"/>
  <c r="U10" i="1"/>
  <c r="Y10" i="1" s="1"/>
  <c r="AO10" i="1" s="1"/>
  <c r="AY10" i="1" s="1"/>
  <c r="BB10" i="1" s="1"/>
  <c r="U385" i="1"/>
  <c r="Y385" i="1" s="1"/>
  <c r="AQ400" i="1"/>
  <c r="S133" i="1"/>
  <c r="T35" i="1"/>
  <c r="U158" i="1"/>
  <c r="Y158" i="1" s="1"/>
  <c r="AO158" i="1" s="1"/>
  <c r="S249" i="1"/>
  <c r="U249" i="1"/>
  <c r="Y249" i="1" s="1"/>
  <c r="S290" i="1"/>
  <c r="U290" i="1"/>
  <c r="Y290" i="1" s="1"/>
  <c r="AO290" i="1" s="1"/>
  <c r="U307" i="1"/>
  <c r="Y307" i="1" s="1"/>
  <c r="S151" i="1"/>
  <c r="U151" i="1"/>
  <c r="Y151" i="1" s="1"/>
  <c r="S332" i="1"/>
  <c r="U332" i="1"/>
  <c r="Y332" i="1" s="1"/>
  <c r="S398" i="1"/>
  <c r="U398" i="1"/>
  <c r="Y398" i="1" s="1"/>
  <c r="S415" i="1"/>
  <c r="U415" i="1"/>
  <c r="Y415" i="1" s="1"/>
  <c r="U286" i="1"/>
  <c r="Y286" i="1" s="1"/>
  <c r="AQ318" i="1"/>
  <c r="T30" i="1"/>
  <c r="T33" i="1"/>
  <c r="U49" i="1"/>
  <c r="Y49" i="1" s="1"/>
  <c r="S141" i="1"/>
  <c r="U141" i="1"/>
  <c r="Y141" i="1" s="1"/>
  <c r="S282" i="1"/>
  <c r="U282" i="1"/>
  <c r="Y282" i="1" s="1"/>
  <c r="S355" i="1"/>
  <c r="U355" i="1"/>
  <c r="Y355" i="1" s="1"/>
  <c r="S425" i="1"/>
  <c r="U425" i="1"/>
  <c r="Y425" i="1" s="1"/>
  <c r="AA458" i="1"/>
  <c r="AQ458" i="1"/>
  <c r="AA285" i="1"/>
  <c r="AQ285" i="1"/>
  <c r="S244" i="1"/>
  <c r="U244" i="1"/>
  <c r="Y244" i="1" s="1"/>
  <c r="U291" i="1"/>
  <c r="Y291" i="1" s="1"/>
  <c r="AO291" i="1" s="1"/>
  <c r="S291" i="1"/>
  <c r="U343" i="1"/>
  <c r="Y343" i="1" s="1"/>
  <c r="U264" i="1"/>
  <c r="Y264" i="1" s="1"/>
  <c r="U327" i="1"/>
  <c r="Y327" i="1" s="1"/>
  <c r="U404" i="1"/>
  <c r="Y404" i="1" s="1"/>
  <c r="AO404" i="1" s="1"/>
  <c r="U337" i="1"/>
  <c r="Y337" i="1" s="1"/>
  <c r="AO337" i="1" s="1"/>
  <c r="AY337" i="1" s="1"/>
  <c r="BB337" i="1" s="1"/>
  <c r="U374" i="1"/>
  <c r="Y374" i="1" s="1"/>
  <c r="AO374" i="1" s="1"/>
  <c r="AA266" i="1"/>
  <c r="AQ49" i="1"/>
  <c r="AQ120" i="1"/>
  <c r="AQ171" i="1"/>
  <c r="AQ191" i="1"/>
  <c r="AQ475" i="1"/>
  <c r="AQ268" i="1"/>
  <c r="AQ304" i="1"/>
  <c r="AQ328" i="1"/>
  <c r="AQ376" i="1"/>
  <c r="AQ454" i="1"/>
  <c r="AQ197" i="1"/>
  <c r="AQ269" i="1"/>
  <c r="AQ361" i="1"/>
  <c r="AQ450" i="1"/>
  <c r="AQ267" i="1"/>
  <c r="AQ327" i="1"/>
  <c r="AQ391" i="1"/>
  <c r="AQ415" i="1"/>
  <c r="AQ396" i="1"/>
  <c r="AQ51" i="1"/>
  <c r="AQ123" i="1"/>
  <c r="AQ125" i="1"/>
  <c r="AQ145" i="1"/>
  <c r="AQ198" i="1"/>
  <c r="AQ234" i="1"/>
  <c r="AQ290" i="1"/>
  <c r="AW290" i="1" s="1"/>
  <c r="AQ342" i="1"/>
  <c r="AQ382" i="1"/>
  <c r="AQ410" i="1"/>
  <c r="AW410" i="1" s="1"/>
  <c r="AQ437" i="1"/>
  <c r="U53" i="1"/>
  <c r="Y53" i="1" s="1"/>
  <c r="U69" i="1"/>
  <c r="Y69" i="1" s="1"/>
  <c r="AO69" i="1" s="1"/>
  <c r="AY69" i="1" s="1"/>
  <c r="BB69" i="1" s="1"/>
  <c r="U87" i="1"/>
  <c r="Y87" i="1" s="1"/>
  <c r="U126" i="1"/>
  <c r="Y126" i="1" s="1"/>
  <c r="U128" i="1"/>
  <c r="Y128" i="1" s="1"/>
  <c r="U168" i="1"/>
  <c r="Y168" i="1" s="1"/>
  <c r="AO168" i="1" s="1"/>
  <c r="U182" i="1"/>
  <c r="Y182" i="1" s="1"/>
  <c r="R236" i="1"/>
  <c r="S236" i="1" s="1"/>
  <c r="U278" i="1"/>
  <c r="Y278" i="1" s="1"/>
  <c r="U292" i="1"/>
  <c r="Y292" i="1" s="1"/>
  <c r="AO292" i="1" s="1"/>
  <c r="U323" i="1"/>
  <c r="Y323" i="1" s="1"/>
  <c r="U356" i="1"/>
  <c r="Y356" i="1" s="1"/>
  <c r="U402" i="1"/>
  <c r="Y402" i="1" s="1"/>
  <c r="AO402" i="1" s="1"/>
  <c r="U422" i="1"/>
  <c r="Y422" i="1" s="1"/>
  <c r="U424" i="1"/>
  <c r="Y424" i="1" s="1"/>
  <c r="U445" i="1"/>
  <c r="Y445" i="1" s="1"/>
  <c r="AO445" i="1" s="1"/>
  <c r="AY445" i="1" s="1"/>
  <c r="BB445" i="1" s="1"/>
  <c r="E478" i="20"/>
  <c r="E24" i="22"/>
  <c r="E20" i="22"/>
  <c r="O478" i="20"/>
  <c r="S477" i="20"/>
  <c r="BH463" i="20"/>
  <c r="BH452" i="20"/>
  <c r="G479" i="20"/>
  <c r="C479" i="20"/>
  <c r="O477" i="20"/>
  <c r="K478" i="20"/>
  <c r="BH438" i="20"/>
  <c r="BH428" i="20"/>
  <c r="BH422" i="20"/>
  <c r="BH419" i="20"/>
  <c r="BH402" i="20"/>
  <c r="BH378" i="20"/>
  <c r="BB371" i="20"/>
  <c r="BH371" i="20"/>
  <c r="BH370" i="20"/>
  <c r="K479" i="20"/>
  <c r="E479" i="20"/>
  <c r="U163" i="1"/>
  <c r="Y163" i="1" s="1"/>
  <c r="AO163" i="1" s="1"/>
  <c r="AY163" i="1" s="1"/>
  <c r="BB163" i="1" s="1"/>
  <c r="U188" i="1"/>
  <c r="Y188" i="1" s="1"/>
  <c r="AO188" i="1" s="1"/>
  <c r="U228" i="1"/>
  <c r="Y228" i="1" s="1"/>
  <c r="T236" i="1"/>
  <c r="U241" i="1"/>
  <c r="Y241" i="1" s="1"/>
  <c r="U324" i="1"/>
  <c r="Y324" i="1" s="1"/>
  <c r="U326" i="1"/>
  <c r="Y326" i="1" s="1"/>
  <c r="U334" i="1"/>
  <c r="Y334" i="1" s="1"/>
  <c r="AO334" i="1" s="1"/>
  <c r="AY334" i="1" s="1"/>
  <c r="BB334" i="1" s="1"/>
  <c r="U336" i="1"/>
  <c r="Y336" i="1" s="1"/>
  <c r="AO336" i="1" s="1"/>
  <c r="AY336" i="1" s="1"/>
  <c r="BB336" i="1" s="1"/>
  <c r="U344" i="1"/>
  <c r="Y344" i="1" s="1"/>
  <c r="U373" i="1"/>
  <c r="Y373" i="1" s="1"/>
  <c r="U378" i="1"/>
  <c r="Y378" i="1" s="1"/>
  <c r="U390" i="1"/>
  <c r="Y390" i="1" s="1"/>
  <c r="AO390" i="1" s="1"/>
  <c r="AY390" i="1" s="1"/>
  <c r="BB390" i="1" s="1"/>
  <c r="U458" i="1"/>
  <c r="Y458" i="1" s="1"/>
  <c r="U462" i="1"/>
  <c r="Y462" i="1" s="1"/>
  <c r="AO462" i="1" s="1"/>
  <c r="U475" i="1"/>
  <c r="Y475" i="1" s="1"/>
  <c r="Y482" i="20"/>
  <c r="E33" i="22"/>
  <c r="BF479" i="20"/>
  <c r="AH482" i="20"/>
  <c r="AH478" i="20"/>
  <c r="T478" i="20"/>
  <c r="T477" i="20"/>
  <c r="BB467" i="20"/>
  <c r="BC452" i="20"/>
  <c r="BH451" i="20"/>
  <c r="BB447" i="20"/>
  <c r="BB429" i="20"/>
  <c r="AB479" i="20"/>
  <c r="AD479" i="20"/>
  <c r="J479" i="20"/>
  <c r="Z477" i="20"/>
  <c r="BB385" i="20"/>
  <c r="BB379" i="20"/>
  <c r="BH373" i="20"/>
  <c r="U473" i="1"/>
  <c r="Y473" i="1" s="1"/>
  <c r="BE480" i="20"/>
  <c r="BE2" i="20"/>
  <c r="BE478" i="20" s="1"/>
  <c r="AA478" i="20"/>
  <c r="BH455" i="20"/>
  <c r="AZ444" i="20"/>
  <c r="E444" i="22" s="1"/>
  <c r="BH437" i="20"/>
  <c r="BB434" i="20"/>
  <c r="AZ430" i="20"/>
  <c r="E430" i="22" s="1"/>
  <c r="BH427" i="20"/>
  <c r="BC424" i="20"/>
  <c r="BB420" i="20"/>
  <c r="BC418" i="20"/>
  <c r="BH417" i="20"/>
  <c r="BC410" i="20"/>
  <c r="BC480" i="20" s="1"/>
  <c r="BH409" i="20"/>
  <c r="BH403" i="20"/>
  <c r="BC402" i="20"/>
  <c r="BH401" i="20"/>
  <c r="AZ400" i="20"/>
  <c r="E400" i="22" s="1"/>
  <c r="BC394" i="20"/>
  <c r="BH393" i="20"/>
  <c r="BB388" i="20"/>
  <c r="BH387" i="20"/>
  <c r="AZ386" i="20"/>
  <c r="E386" i="22" s="1"/>
  <c r="BC384" i="20"/>
  <c r="BB380" i="20"/>
  <c r="K480" i="20"/>
  <c r="BH360" i="20"/>
  <c r="BH340" i="20"/>
  <c r="BH337" i="20"/>
  <c r="BH336" i="20"/>
  <c r="BH332" i="20"/>
  <c r="BH328" i="20"/>
  <c r="BH324" i="20"/>
  <c r="BH322" i="20"/>
  <c r="BH320" i="20"/>
  <c r="BH316" i="20"/>
  <c r="AZ378" i="20"/>
  <c r="E378" i="22" s="1"/>
  <c r="BC374" i="20"/>
  <c r="AZ372" i="20"/>
  <c r="E372" i="22" s="1"/>
  <c r="BC372" i="20"/>
  <c r="BB369" i="20"/>
  <c r="BB367" i="20"/>
  <c r="AZ354" i="20"/>
  <c r="E354" i="22" s="1"/>
  <c r="BH351" i="20"/>
  <c r="Z478" i="20"/>
  <c r="V478" i="20"/>
  <c r="F478" i="20"/>
  <c r="P479" i="20"/>
  <c r="BB452" i="20"/>
  <c r="BB378" i="20"/>
  <c r="BB376" i="20"/>
  <c r="BB374" i="20"/>
  <c r="BB370" i="20"/>
  <c r="BB366" i="20"/>
  <c r="BB364" i="20"/>
  <c r="U58" i="1"/>
  <c r="Y58" i="1" s="1"/>
  <c r="AO58" i="1" s="1"/>
  <c r="AY58" i="1" s="1"/>
  <c r="BB58" i="1" s="1"/>
  <c r="S58" i="1"/>
  <c r="S83" i="1"/>
  <c r="U83" i="1"/>
  <c r="Y83" i="1" s="1"/>
  <c r="AO83" i="1" s="1"/>
  <c r="AY83" i="1" s="1"/>
  <c r="BB83" i="1" s="1"/>
  <c r="S55" i="1"/>
  <c r="U55" i="1"/>
  <c r="Y55" i="1" s="1"/>
  <c r="AO55" i="1" s="1"/>
  <c r="AY55" i="1" s="1"/>
  <c r="BB55" i="1" s="1"/>
  <c r="S159" i="1"/>
  <c r="U159" i="1"/>
  <c r="Y159" i="1" s="1"/>
  <c r="U140" i="1"/>
  <c r="Y140" i="1" s="1"/>
  <c r="S245" i="1"/>
  <c r="U245" i="1"/>
  <c r="Y245" i="1" s="1"/>
  <c r="U189" i="1"/>
  <c r="Y189" i="1" s="1"/>
  <c r="AO189" i="1" s="1"/>
  <c r="AY189" i="1" s="1"/>
  <c r="BB189" i="1" s="1"/>
  <c r="AY215" i="1"/>
  <c r="BB215" i="1" s="1"/>
  <c r="U187" i="1"/>
  <c r="Y187" i="1" s="1"/>
  <c r="U9" i="1"/>
  <c r="Y9" i="1" s="1"/>
  <c r="AO9" i="1" s="1"/>
  <c r="AY9" i="1" s="1"/>
  <c r="BB9" i="1" s="1"/>
  <c r="R19" i="1"/>
  <c r="R26" i="1"/>
  <c r="S26" i="1" s="1"/>
  <c r="R23" i="1"/>
  <c r="R28" i="1"/>
  <c r="S28" i="1" s="1"/>
  <c r="R34" i="1"/>
  <c r="R32" i="1"/>
  <c r="U32" i="1" s="1"/>
  <c r="Y32" i="1" s="1"/>
  <c r="AO32" i="1" s="1"/>
  <c r="AY32" i="1" s="1"/>
  <c r="BB32" i="1" s="1"/>
  <c r="S107" i="1"/>
  <c r="U107" i="1"/>
  <c r="Y107" i="1" s="1"/>
  <c r="U157" i="1"/>
  <c r="Y157" i="1" s="1"/>
  <c r="S179" i="1"/>
  <c r="U179" i="1"/>
  <c r="Y179" i="1" s="1"/>
  <c r="S186" i="1"/>
  <c r="U186" i="1"/>
  <c r="Y186" i="1" s="1"/>
  <c r="S216" i="1"/>
  <c r="U216" i="1"/>
  <c r="Y216" i="1" s="1"/>
  <c r="AO216" i="1" s="1"/>
  <c r="S296" i="1"/>
  <c r="U296" i="1"/>
  <c r="Y296" i="1" s="1"/>
  <c r="S298" i="1"/>
  <c r="U298" i="1"/>
  <c r="Y298" i="1" s="1"/>
  <c r="S369" i="1"/>
  <c r="U369" i="1"/>
  <c r="Y369" i="1" s="1"/>
  <c r="S447" i="1"/>
  <c r="U447" i="1"/>
  <c r="Y447" i="1" s="1"/>
  <c r="AA186" i="1"/>
  <c r="AQ186" i="1"/>
  <c r="AA185" i="1"/>
  <c r="AQ185" i="1"/>
  <c r="AA183" i="1"/>
  <c r="AQ183" i="1"/>
  <c r="AA107" i="1"/>
  <c r="AQ107" i="1"/>
  <c r="AA106" i="1"/>
  <c r="AQ106" i="1"/>
  <c r="AA79" i="1"/>
  <c r="AQ79" i="1"/>
  <c r="AA75" i="1"/>
  <c r="AQ75" i="1"/>
  <c r="AA45" i="1"/>
  <c r="AQ45" i="1"/>
  <c r="AA43" i="1"/>
  <c r="AQ43" i="1"/>
  <c r="U98" i="1"/>
  <c r="Y98" i="1" s="1"/>
  <c r="S72" i="1"/>
  <c r="U72" i="1"/>
  <c r="Y72" i="1" s="1"/>
  <c r="S93" i="1"/>
  <c r="U93" i="1"/>
  <c r="Y93" i="1" s="1"/>
  <c r="S95" i="1"/>
  <c r="U95" i="1"/>
  <c r="Y95" i="1" s="1"/>
  <c r="U57" i="1"/>
  <c r="Y57" i="1" s="1"/>
  <c r="AO57" i="1" s="1"/>
  <c r="AY57" i="1" s="1"/>
  <c r="BB57" i="1" s="1"/>
  <c r="AY165" i="1"/>
  <c r="BB165" i="1" s="1"/>
  <c r="U227" i="1"/>
  <c r="Y227" i="1" s="1"/>
  <c r="S44" i="1"/>
  <c r="U44" i="1"/>
  <c r="Y44" i="1" s="1"/>
  <c r="S75" i="1"/>
  <c r="U75" i="1"/>
  <c r="Y75" i="1" s="1"/>
  <c r="S82" i="1"/>
  <c r="U82" i="1"/>
  <c r="Y82" i="1" s="1"/>
  <c r="AO82" i="1" s="1"/>
  <c r="AY82" i="1" s="1"/>
  <c r="BB82" i="1" s="1"/>
  <c r="S85" i="1"/>
  <c r="U85" i="1"/>
  <c r="Y85" i="1" s="1"/>
  <c r="S103" i="1"/>
  <c r="U103" i="1"/>
  <c r="Y103" i="1" s="1"/>
  <c r="AO103" i="1" s="1"/>
  <c r="AY103" i="1" s="1"/>
  <c r="BB103" i="1" s="1"/>
  <c r="S121" i="1"/>
  <c r="U121" i="1"/>
  <c r="Y121" i="1" s="1"/>
  <c r="S156" i="1"/>
  <c r="U156" i="1"/>
  <c r="Y156" i="1" s="1"/>
  <c r="S190" i="1"/>
  <c r="U190" i="1"/>
  <c r="Y190" i="1" s="1"/>
  <c r="S342" i="1"/>
  <c r="U342" i="1"/>
  <c r="Y342" i="1" s="1"/>
  <c r="S401" i="1"/>
  <c r="U401" i="1"/>
  <c r="Y401" i="1" s="1"/>
  <c r="S466" i="1"/>
  <c r="U466" i="1"/>
  <c r="Y466" i="1" s="1"/>
  <c r="AA430" i="1"/>
  <c r="AQ430" i="1"/>
  <c r="AA429" i="1"/>
  <c r="AQ429" i="1"/>
  <c r="AA419" i="1"/>
  <c r="AQ419" i="1"/>
  <c r="AA220" i="1"/>
  <c r="AQ220" i="1"/>
  <c r="AQ219" i="1"/>
  <c r="AW219" i="1" s="1"/>
  <c r="AA219" i="1"/>
  <c r="AA218" i="1"/>
  <c r="AQ218" i="1"/>
  <c r="AA216" i="1"/>
  <c r="AQ216" i="1"/>
  <c r="AW216" i="1" s="1"/>
  <c r="S255" i="1"/>
  <c r="U255" i="1"/>
  <c r="Y255" i="1" s="1"/>
  <c r="S272" i="1"/>
  <c r="U272" i="1"/>
  <c r="Y272" i="1" s="1"/>
  <c r="S368" i="1"/>
  <c r="U368" i="1"/>
  <c r="Y368" i="1" s="1"/>
  <c r="S427" i="1"/>
  <c r="U427" i="1"/>
  <c r="Y427" i="1" s="1"/>
  <c r="S435" i="1"/>
  <c r="U435" i="1"/>
  <c r="Y435" i="1" s="1"/>
  <c r="AY462" i="1"/>
  <c r="BB462" i="1" s="1"/>
  <c r="AA453" i="1"/>
  <c r="AQ453" i="1"/>
  <c r="AA451" i="1"/>
  <c r="AQ451" i="1"/>
  <c r="AA439" i="1"/>
  <c r="AQ439" i="1"/>
  <c r="AQ251" i="1"/>
  <c r="AA251" i="1"/>
  <c r="S66" i="1"/>
  <c r="U66" i="1"/>
  <c r="Y66" i="1" s="1"/>
  <c r="S74" i="1"/>
  <c r="U74" i="1"/>
  <c r="Y74" i="1" s="1"/>
  <c r="AO74" i="1" s="1"/>
  <c r="S184" i="1"/>
  <c r="U184" i="1"/>
  <c r="Y184" i="1" s="1"/>
  <c r="S247" i="1"/>
  <c r="U247" i="1"/>
  <c r="Y247" i="1" s="1"/>
  <c r="U254" i="1"/>
  <c r="Y254" i="1" s="1"/>
  <c r="AO254" i="1" s="1"/>
  <c r="AY254" i="1" s="1"/>
  <c r="BB254" i="1" s="1"/>
  <c r="S254" i="1"/>
  <c r="S345" i="1"/>
  <c r="U345" i="1"/>
  <c r="Y345" i="1" s="1"/>
  <c r="S463" i="1"/>
  <c r="U463" i="1"/>
  <c r="Y463" i="1" s="1"/>
  <c r="AO463" i="1" s="1"/>
  <c r="AY463" i="1" s="1"/>
  <c r="BB463" i="1" s="1"/>
  <c r="AA303" i="1"/>
  <c r="AQ303" i="1"/>
  <c r="AA302" i="1"/>
  <c r="AQ302" i="1"/>
  <c r="AA301" i="1"/>
  <c r="AQ301" i="1"/>
  <c r="AA294" i="1"/>
  <c r="AQ294" i="1"/>
  <c r="AA292" i="1"/>
  <c r="AQ292" i="1"/>
  <c r="AW292" i="1" s="1"/>
  <c r="AY292" i="1" s="1"/>
  <c r="BB292" i="1" s="1"/>
  <c r="AA274" i="1"/>
  <c r="AQ274" i="1"/>
  <c r="AA273" i="1"/>
  <c r="AQ273" i="1"/>
  <c r="AA272" i="1"/>
  <c r="AQ272" i="1"/>
  <c r="AA271" i="1"/>
  <c r="AQ271" i="1"/>
  <c r="AA265" i="1"/>
  <c r="AQ265" i="1"/>
  <c r="AA264" i="1"/>
  <c r="AQ264" i="1"/>
  <c r="S60" i="1"/>
  <c r="U60" i="1"/>
  <c r="Y60" i="1" s="1"/>
  <c r="U81" i="1"/>
  <c r="Y81" i="1" s="1"/>
  <c r="S81" i="1"/>
  <c r="S105" i="1"/>
  <c r="U105" i="1"/>
  <c r="Y105" i="1" s="1"/>
  <c r="AO105" i="1" s="1"/>
  <c r="AY105" i="1" s="1"/>
  <c r="BB105" i="1" s="1"/>
  <c r="AY158" i="1"/>
  <c r="BB158" i="1" s="1"/>
  <c r="S164" i="1"/>
  <c r="U164" i="1"/>
  <c r="Y164" i="1" s="1"/>
  <c r="AO164" i="1" s="1"/>
  <c r="AY164" i="1" s="1"/>
  <c r="BB164" i="1" s="1"/>
  <c r="U181" i="1"/>
  <c r="Y181" i="1" s="1"/>
  <c r="U209" i="1"/>
  <c r="Y209" i="1" s="1"/>
  <c r="U211" i="1"/>
  <c r="Y211" i="1" s="1"/>
  <c r="AO211" i="1" s="1"/>
  <c r="AY211" i="1" s="1"/>
  <c r="BB211" i="1" s="1"/>
  <c r="S250" i="1"/>
  <c r="U250" i="1"/>
  <c r="Y250" i="1" s="1"/>
  <c r="U306" i="1"/>
  <c r="Y306" i="1" s="1"/>
  <c r="AO306" i="1" s="1"/>
  <c r="AY306" i="1" s="1"/>
  <c r="BB306" i="1" s="1"/>
  <c r="S349" i="1"/>
  <c r="U349" i="1"/>
  <c r="Y349" i="1" s="1"/>
  <c r="U351" i="1"/>
  <c r="Y351" i="1" s="1"/>
  <c r="AO351" i="1" s="1"/>
  <c r="AY351" i="1" s="1"/>
  <c r="BB351" i="1" s="1"/>
  <c r="U376" i="1"/>
  <c r="Y376" i="1" s="1"/>
  <c r="S391" i="1"/>
  <c r="U391" i="1"/>
  <c r="Y391" i="1" s="1"/>
  <c r="S397" i="1"/>
  <c r="U397" i="1"/>
  <c r="Y397" i="1" s="1"/>
  <c r="S405" i="1"/>
  <c r="U405" i="1"/>
  <c r="Y405" i="1" s="1"/>
  <c r="AO405" i="1" s="1"/>
  <c r="S436" i="1"/>
  <c r="U436" i="1"/>
  <c r="Y436" i="1" s="1"/>
  <c r="U446" i="1"/>
  <c r="Y446" i="1" s="1"/>
  <c r="S448" i="1"/>
  <c r="U448" i="1"/>
  <c r="Y448" i="1" s="1"/>
  <c r="S455" i="1"/>
  <c r="U455" i="1"/>
  <c r="Y455" i="1" s="1"/>
  <c r="AA447" i="1"/>
  <c r="AQ447" i="1"/>
  <c r="AA435" i="1"/>
  <c r="AA404" i="1"/>
  <c r="AQ404" i="1"/>
  <c r="AW404" i="1" s="1"/>
  <c r="AY404" i="1" s="1"/>
  <c r="BB404" i="1" s="1"/>
  <c r="AA403" i="1"/>
  <c r="AQ403" i="1"/>
  <c r="AW403" i="1" s="1"/>
  <c r="AA364" i="1"/>
  <c r="AQ364" i="1"/>
  <c r="AW364" i="1" s="1"/>
  <c r="AA363" i="1"/>
  <c r="AQ363" i="1"/>
  <c r="AA350" i="1"/>
  <c r="AQ350" i="1"/>
  <c r="AW350" i="1" s="1"/>
  <c r="AA340" i="1"/>
  <c r="AA331" i="1"/>
  <c r="AQ331" i="1"/>
  <c r="AA315" i="1"/>
  <c r="AQ315" i="1"/>
  <c r="AA314" i="1"/>
  <c r="AQ314" i="1"/>
  <c r="AA296" i="1"/>
  <c r="AQ296" i="1"/>
  <c r="AA281" i="1"/>
  <c r="AQ281" i="1"/>
  <c r="AA280" i="1"/>
  <c r="AQ280" i="1"/>
  <c r="AA143" i="1"/>
  <c r="AQ143" i="1"/>
  <c r="AA100" i="1"/>
  <c r="AQ100" i="1"/>
  <c r="AA91" i="1"/>
  <c r="AQ91" i="1"/>
  <c r="AA59" i="1"/>
  <c r="AQ59" i="1"/>
  <c r="AA14" i="1"/>
  <c r="AQ14" i="1"/>
  <c r="U84" i="1"/>
  <c r="Y84" i="1" s="1"/>
  <c r="AO84" i="1" s="1"/>
  <c r="AY84" i="1" s="1"/>
  <c r="BB84" i="1" s="1"/>
  <c r="U99" i="1"/>
  <c r="Y99" i="1" s="1"/>
  <c r="AO99" i="1" s="1"/>
  <c r="S130" i="1"/>
  <c r="U130" i="1"/>
  <c r="Y130" i="1" s="1"/>
  <c r="AO130" i="1" s="1"/>
  <c r="AY130" i="1" s="1"/>
  <c r="BB130" i="1" s="1"/>
  <c r="S132" i="1"/>
  <c r="U132" i="1"/>
  <c r="Y132" i="1" s="1"/>
  <c r="S178" i="1"/>
  <c r="U178" i="1"/>
  <c r="Y178" i="1" s="1"/>
  <c r="S180" i="1"/>
  <c r="U180" i="1"/>
  <c r="Y180" i="1" s="1"/>
  <c r="S199" i="1"/>
  <c r="U199" i="1"/>
  <c r="Y199" i="1" s="1"/>
  <c r="S235" i="1"/>
  <c r="U235" i="1"/>
  <c r="Y235" i="1" s="1"/>
  <c r="U259" i="1"/>
  <c r="Y259" i="1" s="1"/>
  <c r="S277" i="1"/>
  <c r="U277" i="1"/>
  <c r="Y277" i="1" s="1"/>
  <c r="U284" i="1"/>
  <c r="Y284" i="1" s="1"/>
  <c r="S294" i="1"/>
  <c r="U294" i="1"/>
  <c r="Y294" i="1" s="1"/>
  <c r="S340" i="1"/>
  <c r="U340" i="1"/>
  <c r="Y340" i="1" s="1"/>
  <c r="S441" i="1"/>
  <c r="U441" i="1"/>
  <c r="Y441" i="1" s="1"/>
  <c r="AA402" i="1"/>
  <c r="AQ402" i="1"/>
  <c r="AW402" i="1" s="1"/>
  <c r="AY402" i="1" s="1"/>
  <c r="BB402" i="1" s="1"/>
  <c r="AA373" i="1"/>
  <c r="AQ373" i="1"/>
  <c r="AA330" i="1"/>
  <c r="AQ330" i="1"/>
  <c r="AA325" i="1"/>
  <c r="AQ325" i="1"/>
  <c r="AA235" i="1"/>
  <c r="AQ235" i="1"/>
  <c r="AA222" i="1"/>
  <c r="AQ222" i="1"/>
  <c r="AA142" i="1"/>
  <c r="AQ142" i="1"/>
  <c r="AA126" i="1"/>
  <c r="AQ126" i="1"/>
  <c r="AA124" i="1"/>
  <c r="AQ124" i="1"/>
  <c r="AA121" i="1"/>
  <c r="AQ121" i="1"/>
  <c r="AA89" i="1"/>
  <c r="AQ89" i="1"/>
  <c r="AA50" i="1"/>
  <c r="AQ50" i="1"/>
  <c r="AA48" i="1"/>
  <c r="AQ48" i="1"/>
  <c r="D25" i="21"/>
  <c r="S280" i="1"/>
  <c r="U280" i="1"/>
  <c r="Y280" i="1" s="1"/>
  <c r="AY291" i="1"/>
  <c r="BB291" i="1" s="1"/>
  <c r="U300" i="1"/>
  <c r="Y300" i="1" s="1"/>
  <c r="AO300" i="1" s="1"/>
  <c r="AY300" i="1" s="1"/>
  <c r="BB300" i="1" s="1"/>
  <c r="S300" i="1"/>
  <c r="S414" i="1"/>
  <c r="U414" i="1"/>
  <c r="Y414" i="1" s="1"/>
  <c r="AO414" i="1" s="1"/>
  <c r="AA474" i="1"/>
  <c r="AQ474" i="1"/>
  <c r="AA397" i="1"/>
  <c r="AQ397" i="1"/>
  <c r="AA383" i="1"/>
  <c r="AQ383" i="1"/>
  <c r="AA378" i="1"/>
  <c r="AQ378" i="1"/>
  <c r="AA377" i="1"/>
  <c r="AQ377" i="1"/>
  <c r="AA320" i="1"/>
  <c r="AQ320" i="1"/>
  <c r="AA287" i="1"/>
  <c r="AQ287" i="1"/>
  <c r="AA248" i="1"/>
  <c r="AQ248" i="1"/>
  <c r="AA201" i="1"/>
  <c r="AQ201" i="1"/>
  <c r="AA180" i="1"/>
  <c r="AQ180" i="1"/>
  <c r="AA157" i="1"/>
  <c r="AQ157" i="1"/>
  <c r="AA156" i="1"/>
  <c r="AQ156" i="1"/>
  <c r="AA154" i="1"/>
  <c r="AQ154" i="1"/>
  <c r="AA132" i="1"/>
  <c r="AQ132" i="1"/>
  <c r="AA74" i="1"/>
  <c r="AQ74" i="1"/>
  <c r="AW74" i="1" s="1"/>
  <c r="AA73" i="1"/>
  <c r="AQ73" i="1"/>
  <c r="AA68" i="1"/>
  <c r="AQ68" i="1"/>
  <c r="AA16" i="1"/>
  <c r="AQ16" i="1"/>
  <c r="Y477" i="20"/>
  <c r="I478" i="20"/>
  <c r="E28" i="22"/>
  <c r="E27" i="22"/>
  <c r="R477" i="20"/>
  <c r="BC473" i="20"/>
  <c r="BC468" i="20"/>
  <c r="BB468" i="20"/>
  <c r="BC465" i="20"/>
  <c r="BB464" i="20"/>
  <c r="BC460" i="20"/>
  <c r="BB460" i="20"/>
  <c r="BB458" i="20"/>
  <c r="BB444" i="20"/>
  <c r="BC431" i="20"/>
  <c r="BB430" i="20"/>
  <c r="BB427" i="20"/>
  <c r="BB426" i="20"/>
  <c r="BB423" i="20"/>
  <c r="BB422" i="20"/>
  <c r="BB421" i="20"/>
  <c r="BC420" i="20"/>
  <c r="BB419" i="20"/>
  <c r="BB418" i="20"/>
  <c r="BB415" i="20"/>
  <c r="BB414" i="20"/>
  <c r="BB413" i="20"/>
  <c r="BB412" i="20"/>
  <c r="BB410" i="20"/>
  <c r="L480" i="20"/>
  <c r="BB406" i="20"/>
  <c r="BB404" i="20"/>
  <c r="BB402" i="20"/>
  <c r="BB398" i="20"/>
  <c r="BB394" i="20"/>
  <c r="AH479" i="20"/>
  <c r="BB392" i="20"/>
  <c r="BB390" i="20"/>
  <c r="BB386" i="20"/>
  <c r="BB382" i="20"/>
  <c r="M477" i="20"/>
  <c r="M478" i="20"/>
  <c r="BH456" i="20"/>
  <c r="BH454" i="20"/>
  <c r="BH450" i="20"/>
  <c r="BH426" i="20"/>
  <c r="BH420" i="20"/>
  <c r="BH418" i="20"/>
  <c r="BH414" i="20"/>
  <c r="BH412" i="20"/>
  <c r="BH406" i="20"/>
  <c r="BH400" i="20"/>
  <c r="BH396" i="20"/>
  <c r="BH392" i="20"/>
  <c r="BH390" i="20"/>
  <c r="BH388" i="20"/>
  <c r="BH384" i="20"/>
  <c r="BH382" i="20"/>
  <c r="BH380" i="20"/>
  <c r="U479" i="20"/>
  <c r="O480" i="20"/>
  <c r="C480" i="20"/>
  <c r="AA477" i="20"/>
  <c r="K477" i="20"/>
  <c r="C477" i="20"/>
  <c r="AF477" i="20"/>
  <c r="D20" i="21" s="1"/>
  <c r="BE479" i="20"/>
  <c r="AN19" i="20"/>
  <c r="AO19" i="20" s="1"/>
  <c r="AS19" i="20" s="1"/>
  <c r="P482" i="20"/>
  <c r="P478" i="20"/>
  <c r="BC470" i="20"/>
  <c r="AZ466" i="20"/>
  <c r="E466" i="22" s="1"/>
  <c r="BB465" i="20"/>
  <c r="BC462" i="20"/>
  <c r="BH459" i="20"/>
  <c r="AZ456" i="20"/>
  <c r="E456" i="22" s="1"/>
  <c r="AZ454" i="20"/>
  <c r="E454" i="22" s="1"/>
  <c r="BH447" i="20"/>
  <c r="AZ446" i="20"/>
  <c r="E446" i="22" s="1"/>
  <c r="BC446" i="20"/>
  <c r="BB439" i="20"/>
  <c r="BB435" i="20"/>
  <c r="BC432" i="20"/>
  <c r="BB431" i="20"/>
  <c r="BH429" i="20"/>
  <c r="BC428" i="20"/>
  <c r="AZ426" i="20"/>
  <c r="E426" i="22" s="1"/>
  <c r="BC426" i="20"/>
  <c r="BB425" i="20"/>
  <c r="BH421" i="20"/>
  <c r="AZ418" i="20"/>
  <c r="E418" i="22" s="1"/>
  <c r="BC416" i="20"/>
  <c r="AZ414" i="20"/>
  <c r="E414" i="22" s="1"/>
  <c r="AZ410" i="20"/>
  <c r="E410" i="22" s="1"/>
  <c r="BB407" i="20"/>
  <c r="BB399" i="20"/>
  <c r="BC396" i="20"/>
  <c r="AZ394" i="20"/>
  <c r="E394" i="22" s="1"/>
  <c r="AZ392" i="20"/>
  <c r="E392" i="22" s="1"/>
  <c r="V479" i="20"/>
  <c r="N479" i="20"/>
  <c r="BC390" i="20"/>
  <c r="BB389" i="20"/>
  <c r="L479" i="20"/>
  <c r="BB383" i="20"/>
  <c r="BH381" i="20"/>
  <c r="U102" i="1"/>
  <c r="Y102" i="1" s="1"/>
  <c r="U417" i="1"/>
  <c r="Y417" i="1" s="1"/>
  <c r="F5" i="16"/>
  <c r="H477" i="20"/>
  <c r="AB478" i="20"/>
  <c r="D478" i="20"/>
  <c r="Q479" i="20"/>
  <c r="AD477" i="20"/>
  <c r="F482" i="20"/>
  <c r="E26" i="22"/>
  <c r="BE477" i="20"/>
  <c r="AZ32" i="20"/>
  <c r="AZ27" i="20"/>
  <c r="L482" i="20"/>
  <c r="AN21" i="20"/>
  <c r="AO21" i="20" s="1"/>
  <c r="AS21" i="20" s="1"/>
  <c r="BB400" i="20"/>
  <c r="BB360" i="20"/>
  <c r="BB344" i="20"/>
  <c r="BB342" i="20"/>
  <c r="BH376" i="20"/>
  <c r="BH374" i="20"/>
  <c r="BH372" i="20"/>
  <c r="BH368" i="20"/>
  <c r="BH366" i="20"/>
  <c r="BH350" i="20"/>
  <c r="BH348" i="20"/>
  <c r="BH338" i="20"/>
  <c r="BC406" i="20"/>
  <c r="BB405" i="20"/>
  <c r="AZ404" i="20"/>
  <c r="E404" i="22" s="1"/>
  <c r="BH397" i="20"/>
  <c r="BC392" i="20"/>
  <c r="AZ384" i="20"/>
  <c r="E384" i="22" s="1"/>
  <c r="BC376" i="20"/>
  <c r="AZ368" i="20"/>
  <c r="E368" i="22" s="1"/>
  <c r="BB363" i="20"/>
  <c r="BC360" i="20"/>
  <c r="AZ358" i="20"/>
  <c r="E358" i="22" s="1"/>
  <c r="BC354" i="20"/>
  <c r="BH349" i="20"/>
  <c r="AZ344" i="20"/>
  <c r="E344" i="22" s="1"/>
  <c r="AZ342" i="20"/>
  <c r="E342" i="22" s="1"/>
  <c r="BC332" i="20"/>
  <c r="W478" i="20"/>
  <c r="BH321" i="20"/>
  <c r="BB349" i="20"/>
  <c r="BA480" i="20"/>
  <c r="BC20" i="20"/>
  <c r="AN187" i="20"/>
  <c r="AN256" i="20"/>
  <c r="AY11" i="1"/>
  <c r="BB11" i="1" s="1"/>
  <c r="AY347" i="1"/>
  <c r="BB347" i="1" s="1"/>
  <c r="S29" i="1"/>
  <c r="R27" i="1"/>
  <c r="S27" i="1" s="1"/>
  <c r="R33" i="1"/>
  <c r="S33" i="1" s="1"/>
  <c r="R31" i="1"/>
  <c r="S31" i="1" s="1"/>
  <c r="AY62" i="1"/>
  <c r="BB62" i="1" s="1"/>
  <c r="S453" i="1"/>
  <c r="U453" i="1"/>
  <c r="Y453" i="1" s="1"/>
  <c r="T20" i="1"/>
  <c r="T22" i="1"/>
  <c r="U22" i="1" s="1"/>
  <c r="Y22" i="1" s="1"/>
  <c r="AO22" i="1" s="1"/>
  <c r="AY22" i="1" s="1"/>
  <c r="BB22" i="1" s="1"/>
  <c r="T25" i="1"/>
  <c r="T23" i="1"/>
  <c r="S213" i="1"/>
  <c r="U213" i="1"/>
  <c r="Y213" i="1" s="1"/>
  <c r="U308" i="1"/>
  <c r="Y308" i="1" s="1"/>
  <c r="AO308" i="1" s="1"/>
  <c r="S308" i="1"/>
  <c r="S403" i="1"/>
  <c r="U403" i="1"/>
  <c r="Y403" i="1" s="1"/>
  <c r="AO403" i="1" s="1"/>
  <c r="AY99" i="1"/>
  <c r="BB99" i="1" s="1"/>
  <c r="U35" i="1"/>
  <c r="Y35" i="1" s="1"/>
  <c r="AO35" i="1" s="1"/>
  <c r="AY35" i="1" s="1"/>
  <c r="BB35" i="1" s="1"/>
  <c r="T24" i="1"/>
  <c r="U6" i="1"/>
  <c r="Y6" i="1" s="1"/>
  <c r="AO6" i="1" s="1"/>
  <c r="AY6" i="1" s="1"/>
  <c r="BB6" i="1" s="1"/>
  <c r="U64" i="1"/>
  <c r="Y64" i="1" s="1"/>
  <c r="U173" i="1"/>
  <c r="Y173" i="1" s="1"/>
  <c r="AY188" i="1"/>
  <c r="BB188" i="1" s="1"/>
  <c r="T19" i="1"/>
  <c r="U5" i="1"/>
  <c r="Y5" i="1" s="1"/>
  <c r="S221" i="1"/>
  <c r="U221" i="1"/>
  <c r="Y221" i="1" s="1"/>
  <c r="AY133" i="1"/>
  <c r="BB133" i="1" s="1"/>
  <c r="U135" i="1"/>
  <c r="Y135" i="1" s="1"/>
  <c r="U136" i="1"/>
  <c r="Y136" i="1" s="1"/>
  <c r="U137" i="1"/>
  <c r="Y137" i="1" s="1"/>
  <c r="U139" i="1"/>
  <c r="Y139" i="1" s="1"/>
  <c r="U142" i="1"/>
  <c r="Y142" i="1" s="1"/>
  <c r="U171" i="1"/>
  <c r="Y171" i="1" s="1"/>
  <c r="U172" i="1"/>
  <c r="Y172" i="1" s="1"/>
  <c r="U194" i="1"/>
  <c r="Y194" i="1" s="1"/>
  <c r="U203" i="1"/>
  <c r="Y203" i="1" s="1"/>
  <c r="U222" i="1"/>
  <c r="Y222" i="1" s="1"/>
  <c r="U224" i="1"/>
  <c r="Y224" i="1" s="1"/>
  <c r="U246" i="1"/>
  <c r="Y246" i="1" s="1"/>
  <c r="AO246" i="1" s="1"/>
  <c r="AY246" i="1" s="1"/>
  <c r="BB246" i="1" s="1"/>
  <c r="U268" i="1"/>
  <c r="Y268" i="1" s="1"/>
  <c r="U4" i="1"/>
  <c r="Y4" i="1" s="1"/>
  <c r="U176" i="1"/>
  <c r="Y176" i="1" s="1"/>
  <c r="AO176" i="1" s="1"/>
  <c r="AY176" i="1" s="1"/>
  <c r="BB176" i="1" s="1"/>
  <c r="U205" i="1"/>
  <c r="Y205" i="1" s="1"/>
  <c r="AO205" i="1" s="1"/>
  <c r="AY205" i="1" s="1"/>
  <c r="BB205" i="1" s="1"/>
  <c r="U210" i="1"/>
  <c r="Y210" i="1" s="1"/>
  <c r="U275" i="1"/>
  <c r="Y275" i="1" s="1"/>
  <c r="U289" i="1"/>
  <c r="Y289" i="1" s="1"/>
  <c r="AO289" i="1" s="1"/>
  <c r="AY289" i="1" s="1"/>
  <c r="BB289" i="1" s="1"/>
  <c r="U314" i="1"/>
  <c r="Y314" i="1" s="1"/>
  <c r="U371" i="1"/>
  <c r="Y371" i="1" s="1"/>
  <c r="U372" i="1"/>
  <c r="Y372" i="1" s="1"/>
  <c r="U125" i="1"/>
  <c r="Y125" i="1" s="1"/>
  <c r="U150" i="1"/>
  <c r="Y150" i="1" s="1"/>
  <c r="U153" i="1"/>
  <c r="Y153" i="1" s="1"/>
  <c r="U212" i="1"/>
  <c r="Y212" i="1" s="1"/>
  <c r="U223" i="1"/>
  <c r="Y223" i="1" s="1"/>
  <c r="U225" i="1"/>
  <c r="Y225" i="1" s="1"/>
  <c r="AO225" i="1" s="1"/>
  <c r="AY225" i="1" s="1"/>
  <c r="BB225" i="1" s="1"/>
  <c r="AA442" i="1"/>
  <c r="AK477" i="20"/>
  <c r="AJ482" i="20"/>
  <c r="D5" i="16"/>
  <c r="D4" i="21"/>
  <c r="AJ478" i="20"/>
  <c r="AJ479" i="20"/>
  <c r="BB462" i="20"/>
  <c r="BH425" i="20"/>
  <c r="BB424" i="20"/>
  <c r="BH33" i="20"/>
  <c r="AN32" i="20"/>
  <c r="AO32" i="20" s="1"/>
  <c r="AS32" i="20" s="1"/>
  <c r="AN29" i="20"/>
  <c r="AO29" i="20" s="1"/>
  <c r="AS29" i="20" s="1"/>
  <c r="AN27" i="20"/>
  <c r="AO27" i="20" s="1"/>
  <c r="AS27" i="20" s="1"/>
  <c r="BH472" i="20"/>
  <c r="AZ467" i="20"/>
  <c r="E467" i="22" s="1"/>
  <c r="BC459" i="20"/>
  <c r="BH457" i="20"/>
  <c r="BC454" i="20"/>
  <c r="AZ451" i="20"/>
  <c r="E451" i="22" s="1"/>
  <c r="BC450" i="20"/>
  <c r="BH446" i="20"/>
  <c r="BC443" i="20"/>
  <c r="BB443" i="20"/>
  <c r="BH442" i="20"/>
  <c r="BH441" i="20"/>
  <c r="BB433" i="20"/>
  <c r="BH432" i="20"/>
  <c r="AK478" i="20"/>
  <c r="AK479" i="20"/>
  <c r="AR478" i="20"/>
  <c r="AR479" i="20"/>
  <c r="AR477" i="20"/>
  <c r="AZ472" i="20"/>
  <c r="E472" i="22" s="1"/>
  <c r="AZ470" i="20"/>
  <c r="E470" i="22" s="1"/>
  <c r="BB469" i="20"/>
  <c r="AZ468" i="20"/>
  <c r="E468" i="22" s="1"/>
  <c r="BH467" i="20"/>
  <c r="BC466" i="20"/>
  <c r="AZ458" i="20"/>
  <c r="E458" i="22" s="1"/>
  <c r="AK480" i="20"/>
  <c r="E34" i="22"/>
  <c r="BH462" i="20"/>
  <c r="BB25" i="20"/>
  <c r="AZ23" i="20"/>
  <c r="AN390" i="20"/>
  <c r="BH433" i="20"/>
  <c r="BC34" i="20"/>
  <c r="AN355" i="20"/>
  <c r="S478" i="20"/>
  <c r="G477" i="20"/>
  <c r="BC366" i="20"/>
  <c r="BB365" i="20"/>
  <c r="AZ364" i="20"/>
  <c r="E364" i="22" s="1"/>
  <c r="BC362" i="20"/>
  <c r="BB361" i="20"/>
  <c r="BC358" i="20"/>
  <c r="BC357" i="20"/>
  <c r="BC355" i="20"/>
  <c r="BC353" i="20"/>
  <c r="AZ352" i="20"/>
  <c r="E352" i="22" s="1"/>
  <c r="BC352" i="20"/>
  <c r="BC351" i="20"/>
  <c r="AZ350" i="20"/>
  <c r="E350" i="22" s="1"/>
  <c r="BC349" i="20"/>
  <c r="BC348" i="20"/>
  <c r="BC347" i="20"/>
  <c r="AZ346" i="20"/>
  <c r="E346" i="22" s="1"/>
  <c r="BC343" i="20"/>
  <c r="BC342" i="20"/>
  <c r="BC336" i="20"/>
  <c r="AN130" i="20"/>
  <c r="AN235" i="20"/>
  <c r="AN101" i="20"/>
  <c r="AN283" i="20"/>
  <c r="AZ196" i="20"/>
  <c r="E196" i="22" s="1"/>
  <c r="AY74" i="1"/>
  <c r="BB74" i="1" s="1"/>
  <c r="S34" i="1"/>
  <c r="U17" i="1"/>
  <c r="Y17" i="1" s="1"/>
  <c r="AO17" i="1" s="1"/>
  <c r="AY17" i="1" s="1"/>
  <c r="BB17" i="1" s="1"/>
  <c r="S17" i="1"/>
  <c r="R20" i="1"/>
  <c r="R24" i="1"/>
  <c r="R25" i="1"/>
  <c r="R21" i="1"/>
  <c r="U45" i="1"/>
  <c r="Y45" i="1" s="1"/>
  <c r="U63" i="1"/>
  <c r="Y63" i="1" s="1"/>
  <c r="U73" i="1"/>
  <c r="Y73" i="1" s="1"/>
  <c r="U143" i="1"/>
  <c r="Y143" i="1" s="1"/>
  <c r="S169" i="1"/>
  <c r="U169" i="1"/>
  <c r="Y169" i="1" s="1"/>
  <c r="AY414" i="1"/>
  <c r="BB414" i="1" s="1"/>
  <c r="S19" i="1"/>
  <c r="U19" i="1"/>
  <c r="Y19" i="1" s="1"/>
  <c r="AO19" i="1" s="1"/>
  <c r="AY19" i="1" s="1"/>
  <c r="BB19" i="1" s="1"/>
  <c r="S4" i="1"/>
  <c r="U13" i="1"/>
  <c r="Y13" i="1" s="1"/>
  <c r="AO13" i="1" s="1"/>
  <c r="AY13" i="1" s="1"/>
  <c r="BB13" i="1" s="1"/>
  <c r="S13" i="1"/>
  <c r="S41" i="1"/>
  <c r="U41" i="1"/>
  <c r="Y41" i="1" s="1"/>
  <c r="S43" i="1"/>
  <c r="U43" i="1"/>
  <c r="Y43" i="1" s="1"/>
  <c r="S46" i="1"/>
  <c r="U46" i="1"/>
  <c r="Y46" i="1" s="1"/>
  <c r="U48" i="1"/>
  <c r="Y48" i="1" s="1"/>
  <c r="S48" i="1"/>
  <c r="U76" i="1"/>
  <c r="Y76" i="1" s="1"/>
  <c r="AO76" i="1" s="1"/>
  <c r="AY76" i="1" s="1"/>
  <c r="BB76" i="1" s="1"/>
  <c r="S76" i="1"/>
  <c r="S78" i="1"/>
  <c r="U78" i="1"/>
  <c r="Y78" i="1" s="1"/>
  <c r="AO78" i="1" s="1"/>
  <c r="AY78" i="1" s="1"/>
  <c r="BB78" i="1" s="1"/>
  <c r="S89" i="1"/>
  <c r="U89" i="1"/>
  <c r="Y89" i="1" s="1"/>
  <c r="S92" i="1"/>
  <c r="U92" i="1"/>
  <c r="Y92" i="1" s="1"/>
  <c r="S123" i="1"/>
  <c r="U123" i="1"/>
  <c r="Y123" i="1" s="1"/>
  <c r="S208" i="1"/>
  <c r="U208" i="1"/>
  <c r="Y208" i="1" s="1"/>
  <c r="AO208" i="1" s="1"/>
  <c r="AY208" i="1" s="1"/>
  <c r="BB208" i="1" s="1"/>
  <c r="S32" i="1"/>
  <c r="S22" i="1"/>
  <c r="U7" i="1"/>
  <c r="Y7" i="1" s="1"/>
  <c r="S16" i="1"/>
  <c r="U16" i="1"/>
  <c r="Y16" i="1" s="1"/>
  <c r="U36" i="1"/>
  <c r="Y36" i="1" s="1"/>
  <c r="U51" i="1"/>
  <c r="Y51" i="1" s="1"/>
  <c r="U54" i="1"/>
  <c r="Y54" i="1" s="1"/>
  <c r="U101" i="1"/>
  <c r="Y101" i="1" s="1"/>
  <c r="AO101" i="1" s="1"/>
  <c r="AY101" i="1" s="1"/>
  <c r="BB101" i="1" s="1"/>
  <c r="U144" i="1"/>
  <c r="Y144" i="1" s="1"/>
  <c r="AO144" i="1" s="1"/>
  <c r="AY144" i="1" s="1"/>
  <c r="BB144" i="1" s="1"/>
  <c r="AY346" i="1"/>
  <c r="BB346" i="1" s="1"/>
  <c r="S9" i="1"/>
  <c r="U28" i="1"/>
  <c r="Y28" i="1" s="1"/>
  <c r="AO28" i="1" s="1"/>
  <c r="AY28" i="1" s="1"/>
  <c r="BB28" i="1" s="1"/>
  <c r="S23" i="1"/>
  <c r="S12" i="1"/>
  <c r="U12" i="1"/>
  <c r="Y12" i="1" s="1"/>
  <c r="S14" i="1"/>
  <c r="U14" i="1"/>
  <c r="Y14" i="1" s="1"/>
  <c r="U39" i="1"/>
  <c r="Y39" i="1" s="1"/>
  <c r="S39" i="1"/>
  <c r="S52" i="1"/>
  <c r="U52" i="1"/>
  <c r="Y52" i="1" s="1"/>
  <c r="S70" i="1"/>
  <c r="U70" i="1"/>
  <c r="Y70" i="1" s="1"/>
  <c r="AO70" i="1" s="1"/>
  <c r="AY70" i="1" s="1"/>
  <c r="BB70" i="1" s="1"/>
  <c r="S77" i="1"/>
  <c r="U77" i="1"/>
  <c r="Y77" i="1" s="1"/>
  <c r="S86" i="1"/>
  <c r="U86" i="1"/>
  <c r="Y86" i="1" s="1"/>
  <c r="S100" i="1"/>
  <c r="U100" i="1"/>
  <c r="Y100" i="1" s="1"/>
  <c r="S122" i="1"/>
  <c r="U122" i="1"/>
  <c r="Y122" i="1" s="1"/>
  <c r="AO122" i="1" s="1"/>
  <c r="AY122" i="1" s="1"/>
  <c r="BB122" i="1" s="1"/>
  <c r="S129" i="1"/>
  <c r="U129" i="1"/>
  <c r="Y129" i="1" s="1"/>
  <c r="AO129" i="1" s="1"/>
  <c r="AY129" i="1" s="1"/>
  <c r="BB129" i="1" s="1"/>
  <c r="S167" i="1"/>
  <c r="U167" i="1"/>
  <c r="Y167" i="1" s="1"/>
  <c r="AO167" i="1" s="1"/>
  <c r="AY167" i="1" s="1"/>
  <c r="BB167" i="1" s="1"/>
  <c r="S175" i="1"/>
  <c r="U175" i="1"/>
  <c r="Y175" i="1" s="1"/>
  <c r="AO175" i="1" s="1"/>
  <c r="AY175" i="1" s="1"/>
  <c r="BB175" i="1" s="1"/>
  <c r="AY335" i="1"/>
  <c r="BB335" i="1" s="1"/>
  <c r="S62" i="1"/>
  <c r="U27" i="1"/>
  <c r="Y27" i="1" s="1"/>
  <c r="AO27" i="1" s="1"/>
  <c r="AY27" i="1" s="1"/>
  <c r="BB27" i="1" s="1"/>
  <c r="S37" i="1"/>
  <c r="S135" i="1"/>
  <c r="U149" i="1"/>
  <c r="Y149" i="1" s="1"/>
  <c r="U204" i="1"/>
  <c r="Y204" i="1" s="1"/>
  <c r="U218" i="1"/>
  <c r="Y218" i="1" s="1"/>
  <c r="U233" i="1"/>
  <c r="Y233" i="1" s="1"/>
  <c r="U237" i="1"/>
  <c r="Y237" i="1" s="1"/>
  <c r="U251" i="1"/>
  <c r="Y251" i="1" s="1"/>
  <c r="S251" i="1"/>
  <c r="U258" i="1"/>
  <c r="Y258" i="1" s="1"/>
  <c r="AO258" i="1" s="1"/>
  <c r="AY258" i="1" s="1"/>
  <c r="BB258" i="1" s="1"/>
  <c r="U260" i="1"/>
  <c r="Y260" i="1" s="1"/>
  <c r="U261" i="1"/>
  <c r="Y261" i="1" s="1"/>
  <c r="AO261" i="1" s="1"/>
  <c r="AY261" i="1" s="1"/>
  <c r="BB261" i="1" s="1"/>
  <c r="U262" i="1"/>
  <c r="Y262" i="1" s="1"/>
  <c r="AO262" i="1" s="1"/>
  <c r="AY262" i="1" s="1"/>
  <c r="BB262" i="1" s="1"/>
  <c r="U271" i="1"/>
  <c r="Y271" i="1" s="1"/>
  <c r="U319" i="1"/>
  <c r="Y319" i="1" s="1"/>
  <c r="U362" i="1"/>
  <c r="Y362" i="1" s="1"/>
  <c r="AO362" i="1" s="1"/>
  <c r="AY362" i="1" s="1"/>
  <c r="BB362" i="1" s="1"/>
  <c r="U40" i="1"/>
  <c r="Y40" i="1" s="1"/>
  <c r="U67" i="1"/>
  <c r="Y67" i="1" s="1"/>
  <c r="U148" i="1"/>
  <c r="Y148" i="1" s="1"/>
  <c r="S148" i="1"/>
  <c r="U38" i="1"/>
  <c r="Y38" i="1" s="1"/>
  <c r="AY116" i="1"/>
  <c r="BB116" i="1" s="1"/>
  <c r="U56" i="1"/>
  <c r="Y56" i="1" s="1"/>
  <c r="AO56" i="1" s="1"/>
  <c r="AY56" i="1" s="1"/>
  <c r="BB56" i="1" s="1"/>
  <c r="AY374" i="1"/>
  <c r="BB374" i="1" s="1"/>
  <c r="AY168" i="1"/>
  <c r="BB168" i="1" s="1"/>
  <c r="AY161" i="1"/>
  <c r="BB161" i="1" s="1"/>
  <c r="AY308" i="1"/>
  <c r="BB308" i="1" s="1"/>
  <c r="U31" i="1"/>
  <c r="Y31" i="1" s="1"/>
  <c r="AO31" i="1" s="1"/>
  <c r="AY31" i="1" s="1"/>
  <c r="BB31" i="1" s="1"/>
  <c r="T26" i="1"/>
  <c r="U193" i="1"/>
  <c r="Y193" i="1" s="1"/>
  <c r="U197" i="1"/>
  <c r="Y197" i="1" s="1"/>
  <c r="U219" i="1"/>
  <c r="Y219" i="1" s="1"/>
  <c r="AO219" i="1" s="1"/>
  <c r="AY219" i="1" s="1"/>
  <c r="BB219" i="1" s="1"/>
  <c r="U232" i="1"/>
  <c r="Y232" i="1" s="1"/>
  <c r="S232" i="1"/>
  <c r="U252" i="1"/>
  <c r="Y252" i="1" s="1"/>
  <c r="AO252" i="1" s="1"/>
  <c r="AY252" i="1" s="1"/>
  <c r="BB252" i="1" s="1"/>
  <c r="U276" i="1"/>
  <c r="Y276" i="1" s="1"/>
  <c r="U318" i="1"/>
  <c r="Y318" i="1" s="1"/>
  <c r="S318" i="1"/>
  <c r="U361" i="1"/>
  <c r="Y361" i="1" s="1"/>
  <c r="U108" i="1"/>
  <c r="Y108" i="1" s="1"/>
  <c r="U109" i="1"/>
  <c r="Y109" i="1" s="1"/>
  <c r="AO109" i="1" s="1"/>
  <c r="AY109" i="1" s="1"/>
  <c r="BB109" i="1" s="1"/>
  <c r="U111" i="1"/>
  <c r="Y111" i="1" s="1"/>
  <c r="AO111" i="1" s="1"/>
  <c r="AY111" i="1" s="1"/>
  <c r="BB111" i="1" s="1"/>
  <c r="U112" i="1"/>
  <c r="Y112" i="1" s="1"/>
  <c r="AO112" i="1" s="1"/>
  <c r="AY112" i="1" s="1"/>
  <c r="BB112" i="1" s="1"/>
  <c r="U114" i="1"/>
  <c r="Y114" i="1" s="1"/>
  <c r="AO114" i="1" s="1"/>
  <c r="AY114" i="1" s="1"/>
  <c r="BB114" i="1" s="1"/>
  <c r="U115" i="1"/>
  <c r="Y115" i="1" s="1"/>
  <c r="AO115" i="1" s="1"/>
  <c r="AY115" i="1" s="1"/>
  <c r="BB115" i="1" s="1"/>
  <c r="U117" i="1"/>
  <c r="Y117" i="1" s="1"/>
  <c r="AO117" i="1" s="1"/>
  <c r="AY117" i="1" s="1"/>
  <c r="BB117" i="1" s="1"/>
  <c r="U118" i="1"/>
  <c r="Y118" i="1" s="1"/>
  <c r="AO118" i="1" s="1"/>
  <c r="AY118" i="1" s="1"/>
  <c r="BB118" i="1" s="1"/>
  <c r="U166" i="1"/>
  <c r="Y166" i="1" s="1"/>
  <c r="AO166" i="1" s="1"/>
  <c r="AY166" i="1" s="1"/>
  <c r="BB166" i="1" s="1"/>
  <c r="U183" i="1"/>
  <c r="Y183" i="1" s="1"/>
  <c r="U229" i="1"/>
  <c r="Y229" i="1" s="1"/>
  <c r="U234" i="1"/>
  <c r="Y234" i="1" s="1"/>
  <c r="U295" i="1"/>
  <c r="Y295" i="1" s="1"/>
  <c r="AO295" i="1" s="1"/>
  <c r="AY295" i="1" s="1"/>
  <c r="BB295" i="1" s="1"/>
  <c r="U310" i="1"/>
  <c r="Y310" i="1" s="1"/>
  <c r="U392" i="1"/>
  <c r="Y392" i="1" s="1"/>
  <c r="U428" i="1"/>
  <c r="Y428" i="1" s="1"/>
  <c r="U438" i="1"/>
  <c r="Y438" i="1" s="1"/>
  <c r="U460" i="1"/>
  <c r="Y460" i="1" s="1"/>
  <c r="AO460" i="1" s="1"/>
  <c r="AY460" i="1" s="1"/>
  <c r="BB460" i="1" s="1"/>
  <c r="U461" i="1"/>
  <c r="Y461" i="1" s="1"/>
  <c r="AO461" i="1" s="1"/>
  <c r="AY461" i="1" s="1"/>
  <c r="BB461" i="1" s="1"/>
  <c r="AQ4" i="1"/>
  <c r="AA4" i="1"/>
  <c r="AA432" i="1"/>
  <c r="U450" i="1"/>
  <c r="Y450" i="1" s="1"/>
  <c r="U457" i="1"/>
  <c r="Y457" i="1" s="1"/>
  <c r="U474" i="1"/>
  <c r="Y474" i="1" s="1"/>
  <c r="AK482" i="20"/>
  <c r="E19" i="22"/>
  <c r="E25" i="22"/>
  <c r="D5" i="21"/>
  <c r="AJ480" i="20"/>
  <c r="AJ477" i="20"/>
  <c r="E23" i="22"/>
  <c r="BF478" i="20"/>
  <c r="AZ31" i="20"/>
  <c r="BC31" i="20"/>
  <c r="BB31" i="20"/>
  <c r="AZ30" i="20"/>
  <c r="BC30" i="20"/>
  <c r="BB30" i="20"/>
  <c r="AN30" i="20"/>
  <c r="AO30" i="20" s="1"/>
  <c r="AS30" i="20" s="1"/>
  <c r="BB29" i="20"/>
  <c r="BB28" i="20"/>
  <c r="BC25" i="20"/>
  <c r="AZ24" i="20"/>
  <c r="AZ21" i="20"/>
  <c r="BF480" i="20"/>
  <c r="BC24" i="20"/>
  <c r="M482" i="20"/>
  <c r="BC23" i="20"/>
  <c r="BB23" i="20"/>
  <c r="BH23" i="20"/>
  <c r="AN23" i="20"/>
  <c r="AO23" i="20" s="1"/>
  <c r="AS23" i="20" s="1"/>
  <c r="AB482" i="20"/>
  <c r="BC22" i="20"/>
  <c r="BB22" i="20"/>
  <c r="BH22" i="20"/>
  <c r="AN22" i="20"/>
  <c r="AO22" i="20" s="1"/>
  <c r="AS22" i="20" s="1"/>
  <c r="BA478" i="20"/>
  <c r="T482" i="20"/>
  <c r="H482" i="20"/>
  <c r="BH470" i="20"/>
  <c r="BC469" i="20"/>
  <c r="BH469" i="20"/>
  <c r="Q480" i="20"/>
  <c r="M480" i="20"/>
  <c r="S480" i="20"/>
  <c r="BH359" i="20"/>
  <c r="BH480" i="20" s="1"/>
  <c r="BH357" i="20"/>
  <c r="BH354" i="20"/>
  <c r="BH342" i="20"/>
  <c r="AN81" i="20"/>
  <c r="AC479" i="20"/>
  <c r="AZ453" i="20"/>
  <c r="E453" i="22" s="1"/>
  <c r="M479" i="20"/>
  <c r="BC451" i="20"/>
  <c r="BB450" i="20"/>
  <c r="BB446" i="20"/>
  <c r="BB442" i="20"/>
  <c r="AZ440" i="20"/>
  <c r="E440" i="22" s="1"/>
  <c r="BB438" i="20"/>
  <c r="BB437" i="20"/>
  <c r="BC436" i="20"/>
  <c r="BB436" i="20"/>
  <c r="BC435" i="20"/>
  <c r="BC434" i="20"/>
  <c r="BH434" i="20"/>
  <c r="AZ432" i="20"/>
  <c r="E432" i="22" s="1"/>
  <c r="BH431" i="20"/>
  <c r="BC430" i="20"/>
  <c r="AZ408" i="20"/>
  <c r="E408" i="22" s="1"/>
  <c r="BC407" i="20"/>
  <c r="AZ406" i="20"/>
  <c r="E406" i="22" s="1"/>
  <c r="BH405" i="20"/>
  <c r="BC404" i="20"/>
  <c r="AZ402" i="20"/>
  <c r="E402" i="22" s="1"/>
  <c r="BB401" i="20"/>
  <c r="BC400" i="20"/>
  <c r="BH398" i="20"/>
  <c r="AZ396" i="20"/>
  <c r="E396" i="22" s="1"/>
  <c r="BB393" i="20"/>
  <c r="AN117" i="20"/>
  <c r="AN160" i="20"/>
  <c r="AN67" i="20"/>
  <c r="AN43" i="20"/>
  <c r="AN5" i="20"/>
  <c r="AZ465" i="20"/>
  <c r="E465" i="22" s="1"/>
  <c r="AZ461" i="20"/>
  <c r="E461" i="22" s="1"/>
  <c r="AZ457" i="20"/>
  <c r="E457" i="22" s="1"/>
  <c r="AZ424" i="20"/>
  <c r="E424" i="22" s="1"/>
  <c r="AN417" i="20"/>
  <c r="AZ416" i="20"/>
  <c r="E416" i="22" s="1"/>
  <c r="AA356" i="1"/>
  <c r="AQ356" i="1"/>
  <c r="U322" i="1"/>
  <c r="Y322" i="1" s="1"/>
  <c r="S322" i="1"/>
  <c r="AA467" i="1"/>
  <c r="AQ467" i="1"/>
  <c r="AA380" i="1"/>
  <c r="AQ380" i="1"/>
  <c r="AA217" i="1"/>
  <c r="AQ217" i="1"/>
  <c r="AA203" i="1"/>
  <c r="AQ203" i="1"/>
  <c r="U147" i="1"/>
  <c r="Y147" i="1" s="1"/>
  <c r="AO147" i="1" s="1"/>
  <c r="AQ98" i="1"/>
  <c r="AQ236" i="1"/>
  <c r="AW236" i="1" s="1"/>
  <c r="S341" i="1"/>
  <c r="U341" i="1"/>
  <c r="Y341" i="1" s="1"/>
  <c r="S350" i="1"/>
  <c r="U350" i="1"/>
  <c r="Y350" i="1" s="1"/>
  <c r="AO350" i="1" s="1"/>
  <c r="AY350" i="1" s="1"/>
  <c r="BB350" i="1" s="1"/>
  <c r="S352" i="1"/>
  <c r="U352" i="1"/>
  <c r="Y352" i="1" s="1"/>
  <c r="S354" i="1"/>
  <c r="U354" i="1"/>
  <c r="Y354" i="1" s="1"/>
  <c r="AA473" i="1"/>
  <c r="AQ473" i="1"/>
  <c r="AA452" i="1"/>
  <c r="AQ452" i="1"/>
  <c r="AA436" i="1"/>
  <c r="AQ436" i="1"/>
  <c r="AA426" i="1"/>
  <c r="AQ426" i="1"/>
  <c r="AA148" i="1"/>
  <c r="AQ148" i="1"/>
  <c r="S61" i="1"/>
  <c r="U61" i="1"/>
  <c r="Y61" i="1" s="1"/>
  <c r="AO61" i="1" s="1"/>
  <c r="AY61" i="1" s="1"/>
  <c r="BB61" i="1" s="1"/>
  <c r="S146" i="1"/>
  <c r="U146" i="1"/>
  <c r="Y146" i="1" s="1"/>
  <c r="S273" i="1"/>
  <c r="U273" i="1"/>
  <c r="Y273" i="1" s="1"/>
  <c r="AA5" i="1"/>
  <c r="AQ5" i="1"/>
  <c r="S18" i="1"/>
  <c r="U18" i="1"/>
  <c r="Y18" i="1" s="1"/>
  <c r="AO18" i="1" s="1"/>
  <c r="AY18" i="1" s="1"/>
  <c r="BB18" i="1" s="1"/>
  <c r="S155" i="1"/>
  <c r="U155" i="1"/>
  <c r="Y155" i="1" s="1"/>
  <c r="S348" i="1"/>
  <c r="U348" i="1"/>
  <c r="Y348" i="1" s="1"/>
  <c r="AA345" i="1"/>
  <c r="AQ345" i="1"/>
  <c r="AA249" i="1"/>
  <c r="AQ249" i="1"/>
  <c r="AA193" i="1"/>
  <c r="AQ193" i="1"/>
  <c r="U106" i="1"/>
  <c r="Y106" i="1" s="1"/>
  <c r="U94" i="1"/>
  <c r="Y94" i="1" s="1"/>
  <c r="U134" i="1"/>
  <c r="Y134" i="1" s="1"/>
  <c r="AO134" i="1" s="1"/>
  <c r="AY134" i="1" s="1"/>
  <c r="BB134" i="1" s="1"/>
  <c r="AQ408" i="1"/>
  <c r="S47" i="1"/>
  <c r="U47" i="1"/>
  <c r="Y47" i="1" s="1"/>
  <c r="S185" i="1"/>
  <c r="U185" i="1"/>
  <c r="Y185" i="1" s="1"/>
  <c r="U206" i="1"/>
  <c r="Y206" i="1" s="1"/>
  <c r="U3" i="1"/>
  <c r="Y3" i="1" s="1"/>
  <c r="U293" i="1"/>
  <c r="Y293" i="1" s="1"/>
  <c r="U297" i="1"/>
  <c r="Y297" i="1" s="1"/>
  <c r="U88" i="1"/>
  <c r="Y88" i="1" s="1"/>
  <c r="U71" i="1"/>
  <c r="Y71" i="1" s="1"/>
  <c r="AO71" i="1" s="1"/>
  <c r="AY71" i="1" s="1"/>
  <c r="BB71" i="1" s="1"/>
  <c r="U287" i="1"/>
  <c r="Y287" i="1" s="1"/>
  <c r="U65" i="1"/>
  <c r="Y65" i="1" s="1"/>
  <c r="U97" i="1"/>
  <c r="Y97" i="1" s="1"/>
  <c r="AO97" i="1" s="1"/>
  <c r="AY97" i="1" s="1"/>
  <c r="BB97" i="1" s="1"/>
  <c r="U174" i="1"/>
  <c r="Y174" i="1" s="1"/>
  <c r="AQ443" i="1"/>
  <c r="AQ307" i="1"/>
  <c r="AQ349" i="1"/>
  <c r="S59" i="1"/>
  <c r="U59" i="1"/>
  <c r="Y59" i="1" s="1"/>
  <c r="U90" i="1"/>
  <c r="Y90" i="1" s="1"/>
  <c r="AO90" i="1" s="1"/>
  <c r="AY90" i="1" s="1"/>
  <c r="BB90" i="1" s="1"/>
  <c r="S90" i="1"/>
  <c r="S152" i="1"/>
  <c r="U152" i="1"/>
  <c r="Y152" i="1" s="1"/>
  <c r="S200" i="1"/>
  <c r="U200" i="1"/>
  <c r="Y200" i="1" s="1"/>
  <c r="AO200" i="1" s="1"/>
  <c r="AY200" i="1" s="1"/>
  <c r="BB200" i="1" s="1"/>
  <c r="S279" i="1"/>
  <c r="U279" i="1"/>
  <c r="Y279" i="1" s="1"/>
  <c r="S195" i="1"/>
  <c r="U195" i="1"/>
  <c r="Y195" i="1" s="1"/>
  <c r="S408" i="1"/>
  <c r="U408" i="1"/>
  <c r="Y408" i="1" s="1"/>
  <c r="AA471" i="1"/>
  <c r="AQ471" i="1"/>
  <c r="AA398" i="1"/>
  <c r="AQ398" i="1"/>
  <c r="AA370" i="1"/>
  <c r="AQ370" i="1"/>
  <c r="AA313" i="1"/>
  <c r="AQ313" i="1"/>
  <c r="S309" i="1"/>
  <c r="U309" i="1"/>
  <c r="Y309" i="1" s="1"/>
  <c r="AO309" i="1" s="1"/>
  <c r="AY309" i="1" s="1"/>
  <c r="BB309" i="1" s="1"/>
  <c r="S321" i="1"/>
  <c r="U321" i="1"/>
  <c r="Y321" i="1" s="1"/>
  <c r="S329" i="1"/>
  <c r="U329" i="1"/>
  <c r="Y329" i="1" s="1"/>
  <c r="S366" i="1"/>
  <c r="U366" i="1"/>
  <c r="Y366" i="1" s="1"/>
  <c r="AA416" i="1"/>
  <c r="AQ416" i="1"/>
  <c r="AA401" i="1"/>
  <c r="AQ401" i="1"/>
  <c r="AA341" i="1"/>
  <c r="AQ341" i="1"/>
  <c r="AA311" i="1"/>
  <c r="AQ311" i="1"/>
  <c r="AW311" i="1" s="1"/>
  <c r="AY311" i="1" s="1"/>
  <c r="BB311" i="1" s="1"/>
  <c r="AA286" i="1"/>
  <c r="AQ286" i="1"/>
  <c r="AA250" i="1"/>
  <c r="AQ250" i="1"/>
  <c r="AA230" i="1"/>
  <c r="AQ230" i="1"/>
  <c r="C73" i="24"/>
  <c r="G28" i="24" s="1"/>
  <c r="F8" i="23"/>
  <c r="J8" i="23"/>
  <c r="T8" i="23"/>
  <c r="P8" i="23"/>
  <c r="BF477" i="20"/>
  <c r="D16" i="21" s="1"/>
  <c r="C16" i="21" s="1"/>
  <c r="BH31" i="20"/>
  <c r="AN28" i="20"/>
  <c r="AO28" i="20" s="1"/>
  <c r="AS28" i="20" s="1"/>
  <c r="AN24" i="20"/>
  <c r="AO24" i="20" s="1"/>
  <c r="AS24" i="20" s="1"/>
  <c r="X478" i="20"/>
  <c r="X477" i="20"/>
  <c r="BB473" i="20"/>
  <c r="E482" i="20"/>
  <c r="BH34" i="20"/>
  <c r="AN34" i="20"/>
  <c r="AO34" i="20" s="1"/>
  <c r="AS34" i="20" s="1"/>
  <c r="BB32" i="20"/>
  <c r="J482" i="20"/>
  <c r="AZ19" i="20"/>
  <c r="BA30" i="20"/>
  <c r="W482" i="20"/>
  <c r="E29" i="22"/>
  <c r="E31" i="22"/>
  <c r="E30" i="22"/>
  <c r="R482" i="20"/>
  <c r="N482" i="20"/>
  <c r="AN33" i="20"/>
  <c r="AO33" i="20" s="1"/>
  <c r="AS33" i="20" s="1"/>
  <c r="BC27" i="20"/>
  <c r="BB27" i="20"/>
  <c r="AZ20" i="20"/>
  <c r="AN20" i="20"/>
  <c r="AO20" i="20" s="1"/>
  <c r="AS20" i="20" s="1"/>
  <c r="AN453" i="20"/>
  <c r="BH449" i="20"/>
  <c r="BH448" i="20"/>
  <c r="BH444" i="20"/>
  <c r="BB441" i="20"/>
  <c r="BC440" i="20"/>
  <c r="BH440" i="20"/>
  <c r="BH436" i="20"/>
  <c r="BH435" i="20"/>
  <c r="R479" i="20"/>
  <c r="BB459" i="20"/>
  <c r="X479" i="20"/>
  <c r="BB457" i="20"/>
  <c r="H479" i="20"/>
  <c r="BB455" i="20"/>
  <c r="BB451" i="20"/>
  <c r="BB449" i="20"/>
  <c r="BB448" i="20"/>
  <c r="K482" i="20"/>
  <c r="C482" i="20"/>
  <c r="AZ474" i="20"/>
  <c r="E474" i="22" s="1"/>
  <c r="BB474" i="20"/>
  <c r="BH468" i="20"/>
  <c r="BC467" i="20"/>
  <c r="BH466" i="20"/>
  <c r="BH465" i="20"/>
  <c r="AZ464" i="20"/>
  <c r="E464" i="22" s="1"/>
  <c r="BC464" i="20"/>
  <c r="BH464" i="20"/>
  <c r="BC463" i="20"/>
  <c r="AZ460" i="20"/>
  <c r="E460" i="22" s="1"/>
  <c r="BH458" i="20"/>
  <c r="BC456" i="20"/>
  <c r="BB456" i="20"/>
  <c r="BH474" i="20"/>
  <c r="BB34" i="20"/>
  <c r="BC33" i="20"/>
  <c r="BB33" i="20"/>
  <c r="AN31" i="20"/>
  <c r="AO31" i="20" s="1"/>
  <c r="AS31" i="20" s="1"/>
  <c r="BH30" i="20"/>
  <c r="AZ29" i="20"/>
  <c r="AZ28" i="20"/>
  <c r="BH27" i="20"/>
  <c r="BH25" i="20"/>
  <c r="AN25" i="20"/>
  <c r="AO25" i="20" s="1"/>
  <c r="AS25" i="20" s="1"/>
  <c r="AZ22" i="20"/>
  <c r="BB19" i="20"/>
  <c r="V477" i="20"/>
  <c r="N478" i="20"/>
  <c r="F477" i="20"/>
  <c r="AN366" i="20"/>
  <c r="AF479" i="20"/>
  <c r="AA479" i="20"/>
  <c r="BA365" i="20"/>
  <c r="W479" i="20"/>
  <c r="BH365" i="20"/>
  <c r="BH479" i="20" s="1"/>
  <c r="BH363" i="20"/>
  <c r="BH361" i="20"/>
  <c r="U477" i="20"/>
  <c r="Q478" i="20"/>
  <c r="AD478" i="20"/>
  <c r="AN408" i="20"/>
  <c r="AZ452" i="20"/>
  <c r="E452" i="22" s="1"/>
  <c r="BC448" i="20"/>
  <c r="BC444" i="20"/>
  <c r="Q477" i="20"/>
  <c r="U478" i="20"/>
  <c r="AN359" i="20"/>
  <c r="BB353" i="20"/>
  <c r="BB345" i="20"/>
  <c r="BB337" i="20"/>
  <c r="AN299" i="20"/>
  <c r="AN295" i="20"/>
  <c r="AN287" i="20"/>
  <c r="AN211" i="20"/>
  <c r="AN441" i="20"/>
  <c r="AN429" i="20"/>
  <c r="AN307" i="20"/>
  <c r="AN226" i="20"/>
  <c r="AN224" i="20"/>
  <c r="AN219" i="20"/>
  <c r="AN327" i="20"/>
  <c r="AN315" i="20"/>
  <c r="AN228" i="20"/>
  <c r="AN171" i="20"/>
  <c r="AN170" i="20"/>
  <c r="AN272" i="20"/>
  <c r="AN268" i="20"/>
  <c r="AN240" i="20"/>
  <c r="AN238" i="20"/>
  <c r="AN203" i="20"/>
  <c r="AN146" i="20"/>
  <c r="AN144" i="20"/>
  <c r="AN142" i="20"/>
  <c r="AN115" i="20"/>
  <c r="AN109" i="20"/>
  <c r="AN107" i="20"/>
  <c r="AN77" i="20"/>
  <c r="AN35" i="20"/>
  <c r="AN15" i="20"/>
  <c r="AN343" i="20"/>
  <c r="AN331" i="20"/>
  <c r="AN291" i="20"/>
  <c r="AN279" i="20"/>
  <c r="AN270" i="20"/>
  <c r="AN252" i="20"/>
  <c r="AN236" i="20"/>
  <c r="AN227" i="20"/>
  <c r="AN218" i="20"/>
  <c r="AN210" i="20"/>
  <c r="AN195" i="20"/>
  <c r="AN178" i="20"/>
  <c r="AN99" i="20"/>
  <c r="AN93" i="20"/>
  <c r="AN91" i="20"/>
  <c r="AN85" i="20"/>
  <c r="AN83" i="20"/>
  <c r="AN65" i="20"/>
  <c r="AN51" i="20"/>
  <c r="AN49" i="20"/>
  <c r="AZ2" i="20"/>
  <c r="E2" i="22" s="1"/>
  <c r="BC2" i="20"/>
  <c r="BC474" i="20"/>
  <c r="AZ473" i="20"/>
  <c r="E473" i="22" s="1"/>
  <c r="BC472" i="20"/>
  <c r="AZ471" i="20"/>
  <c r="E471" i="22" s="1"/>
  <c r="BC471" i="20"/>
  <c r="BB471" i="20"/>
  <c r="BH461" i="20"/>
  <c r="AN392" i="20"/>
  <c r="AN335" i="20"/>
  <c r="AN319" i="20"/>
  <c r="AN271" i="20"/>
  <c r="AN254" i="20"/>
  <c r="AN202" i="20"/>
  <c r="AN194" i="20"/>
  <c r="AN159" i="20"/>
  <c r="AN158" i="20"/>
  <c r="AN143" i="20"/>
  <c r="AN131" i="20"/>
  <c r="AN75" i="20"/>
  <c r="AN73" i="20"/>
  <c r="AN41" i="20"/>
  <c r="AN37" i="20"/>
  <c r="AN13" i="20"/>
  <c r="AZ463" i="20"/>
  <c r="E463" i="22" s="1"/>
  <c r="BB463" i="20"/>
  <c r="AN351" i="20"/>
  <c r="AN347" i="20"/>
  <c r="AN339" i="20"/>
  <c r="AN323" i="20"/>
  <c r="AN311" i="20"/>
  <c r="AN303" i="20"/>
  <c r="AN255" i="20"/>
  <c r="AN239" i="20"/>
  <c r="AN186" i="20"/>
  <c r="AN179" i="20"/>
  <c r="AN162" i="20"/>
  <c r="AN59" i="20"/>
  <c r="AN57" i="20"/>
  <c r="AN45" i="20"/>
  <c r="BE34" i="20"/>
  <c r="BE482" i="20" s="1"/>
  <c r="AA482" i="20"/>
  <c r="BH32" i="20"/>
  <c r="BH29" i="20"/>
  <c r="BH28" i="20"/>
  <c r="BH24" i="20"/>
  <c r="BB24" i="20"/>
  <c r="AC482" i="20"/>
  <c r="BB21" i="20"/>
  <c r="BH21" i="20"/>
  <c r="BF20" i="20"/>
  <c r="BF482" i="20" s="1"/>
  <c r="AD482" i="20"/>
  <c r="U482" i="20"/>
  <c r="BB20" i="20"/>
  <c r="BH20" i="20"/>
  <c r="I482" i="20"/>
  <c r="X482" i="20"/>
  <c r="BC19" i="20"/>
  <c r="S482" i="20"/>
  <c r="O482" i="20"/>
  <c r="G482" i="20"/>
  <c r="AZ34" i="20"/>
  <c r="BC32" i="20"/>
  <c r="BC28" i="20"/>
  <c r="BH2" i="20"/>
  <c r="BB2" i="20"/>
  <c r="BH473" i="20"/>
  <c r="AZ25" i="20"/>
  <c r="BC21" i="20"/>
  <c r="AN465" i="20"/>
  <c r="AN461" i="20"/>
  <c r="AN445" i="20"/>
  <c r="AN425" i="20"/>
  <c r="AN421" i="20"/>
  <c r="AN407" i="20"/>
  <c r="AN406" i="20"/>
  <c r="AN433" i="20"/>
  <c r="AN431" i="20"/>
  <c r="AN410" i="20"/>
  <c r="AN394" i="20"/>
  <c r="AN370" i="20"/>
  <c r="BH471" i="20"/>
  <c r="AN469" i="20"/>
  <c r="AN457" i="20"/>
  <c r="AN449" i="20"/>
  <c r="AN419" i="20"/>
  <c r="AN437" i="20"/>
  <c r="AN404" i="20"/>
  <c r="AN391" i="20"/>
  <c r="AN383" i="20"/>
  <c r="AN374" i="20"/>
  <c r="AN317" i="20"/>
  <c r="AN301" i="20"/>
  <c r="AN285" i="20"/>
  <c r="AN276" i="20"/>
  <c r="AN267" i="20"/>
  <c r="AN264" i="20"/>
  <c r="AN260" i="20"/>
  <c r="AN242" i="20"/>
  <c r="AN234" i="20"/>
  <c r="AN231" i="20"/>
  <c r="AN222" i="20"/>
  <c r="AN221" i="20"/>
  <c r="AN207" i="20"/>
  <c r="AN206" i="20"/>
  <c r="AN205" i="20"/>
  <c r="AN191" i="20"/>
  <c r="AN190" i="20"/>
  <c r="AN189" i="20"/>
  <c r="AN175" i="20"/>
  <c r="AN174" i="20"/>
  <c r="AN173" i="20"/>
  <c r="AN168" i="20"/>
  <c r="AN97" i="20"/>
  <c r="AN69" i="20"/>
  <c r="AN53" i="20"/>
  <c r="AN467" i="20"/>
  <c r="AN415" i="20"/>
  <c r="AN371" i="20"/>
  <c r="AN341" i="20"/>
  <c r="AN282" i="20"/>
  <c r="AN281" i="20"/>
  <c r="AN274" i="20"/>
  <c r="AN258" i="20"/>
  <c r="AN250" i="20"/>
  <c r="AN247" i="20"/>
  <c r="AN246" i="20"/>
  <c r="AN243" i="20"/>
  <c r="AN151" i="20"/>
  <c r="AN139" i="20"/>
  <c r="AN127" i="20"/>
  <c r="AN17" i="20"/>
  <c r="AN4" i="20"/>
  <c r="AZ33" i="20"/>
  <c r="BC29" i="20"/>
  <c r="AN463" i="20"/>
  <c r="AN451" i="20"/>
  <c r="AN399" i="20"/>
  <c r="AN388" i="20"/>
  <c r="AN384" i="20"/>
  <c r="AN369" i="20"/>
  <c r="AN349" i="20"/>
  <c r="AN325" i="20"/>
  <c r="AN284" i="20"/>
  <c r="AN278" i="20"/>
  <c r="AN277" i="20"/>
  <c r="AN275" i="20"/>
  <c r="AN266" i="20"/>
  <c r="AN263" i="20"/>
  <c r="AN262" i="20"/>
  <c r="AN259" i="20"/>
  <c r="AN232" i="20"/>
  <c r="AN223" i="20"/>
  <c r="AN215" i="20"/>
  <c r="AN214" i="20"/>
  <c r="AN213" i="20"/>
  <c r="AN199" i="20"/>
  <c r="AN198" i="20"/>
  <c r="AN197" i="20"/>
  <c r="AN183" i="20"/>
  <c r="AN182" i="20"/>
  <c r="AN181" i="20"/>
  <c r="AN167" i="20"/>
  <c r="AN135" i="20"/>
  <c r="AN105" i="20"/>
  <c r="AN89" i="20"/>
  <c r="AN61" i="20"/>
  <c r="AN473" i="20"/>
  <c r="AN447" i="20"/>
  <c r="AN435" i="20"/>
  <c r="AN400" i="20"/>
  <c r="AN398" i="20"/>
  <c r="AN378" i="20"/>
  <c r="AN363" i="20"/>
  <c r="AN333" i="20"/>
  <c r="AN280" i="20"/>
  <c r="AN251" i="20"/>
  <c r="AN248" i="20"/>
  <c r="AN244" i="20"/>
  <c r="AN230" i="20"/>
  <c r="AN156" i="20"/>
  <c r="AN140" i="20"/>
  <c r="AN136" i="20"/>
  <c r="AN9" i="20"/>
  <c r="B16" i="21"/>
  <c r="AZ480" i="20"/>
  <c r="AN474" i="20"/>
  <c r="E5" i="15"/>
  <c r="AN468" i="20"/>
  <c r="AN466" i="20"/>
  <c r="AN452" i="20"/>
  <c r="AN450" i="20"/>
  <c r="AN436" i="20"/>
  <c r="AN434" i="20"/>
  <c r="AN420" i="20"/>
  <c r="AN418" i="20"/>
  <c r="AN409" i="20"/>
  <c r="AN352" i="20"/>
  <c r="AN338" i="20"/>
  <c r="AN320" i="20"/>
  <c r="AN306" i="20"/>
  <c r="AN288" i="20"/>
  <c r="AN472" i="20"/>
  <c r="AN470" i="20"/>
  <c r="AN456" i="20"/>
  <c r="AN454" i="20"/>
  <c r="AN440" i="20"/>
  <c r="AN438" i="20"/>
  <c r="AN424" i="20"/>
  <c r="AN422" i="20"/>
  <c r="AN414" i="20"/>
  <c r="AN412" i="20"/>
  <c r="AN403" i="20"/>
  <c r="AN395" i="20"/>
  <c r="AN386" i="20"/>
  <c r="AN382" i="20"/>
  <c r="AN380" i="20"/>
  <c r="AN376" i="20"/>
  <c r="AN368" i="20"/>
  <c r="AN471" i="20"/>
  <c r="AN460" i="20"/>
  <c r="AN458" i="20"/>
  <c r="AN455" i="20"/>
  <c r="AN444" i="20"/>
  <c r="AN442" i="20"/>
  <c r="AN439" i="20"/>
  <c r="AN428" i="20"/>
  <c r="AN426" i="20"/>
  <c r="AN423" i="20"/>
  <c r="AN393" i="20"/>
  <c r="AN354" i="20"/>
  <c r="AN336" i="20"/>
  <c r="AN322" i="20"/>
  <c r="AN304" i="20"/>
  <c r="AN290" i="20"/>
  <c r="AN2" i="20"/>
  <c r="AN464" i="20"/>
  <c r="AN462" i="20"/>
  <c r="AN459" i="20"/>
  <c r="AN448" i="20"/>
  <c r="AN446" i="20"/>
  <c r="AN443" i="20"/>
  <c r="AN432" i="20"/>
  <c r="AN430" i="20"/>
  <c r="AN427" i="20"/>
  <c r="AN416" i="20"/>
  <c r="AN411" i="20"/>
  <c r="AN402" i="20"/>
  <c r="AN396" i="20"/>
  <c r="AN387" i="20"/>
  <c r="AN379" i="20"/>
  <c r="AN377" i="20"/>
  <c r="AN375" i="20"/>
  <c r="AN367" i="20"/>
  <c r="AN405" i="20"/>
  <c r="AN389" i="20"/>
  <c r="AN358" i="20"/>
  <c r="AN356" i="20"/>
  <c r="AN353" i="20"/>
  <c r="AN342" i="20"/>
  <c r="AN340" i="20"/>
  <c r="AN337" i="20"/>
  <c r="AN326" i="20"/>
  <c r="AN324" i="20"/>
  <c r="AN321" i="20"/>
  <c r="AN310" i="20"/>
  <c r="AN308" i="20"/>
  <c r="AN305" i="20"/>
  <c r="AN294" i="20"/>
  <c r="AN292" i="20"/>
  <c r="AN289" i="20"/>
  <c r="AN401" i="20"/>
  <c r="AN385" i="20"/>
  <c r="AN373" i="20"/>
  <c r="AN372" i="20"/>
  <c r="AN365" i="20"/>
  <c r="AN364" i="20"/>
  <c r="AN362" i="20"/>
  <c r="AN360" i="20"/>
  <c r="AN357" i="20"/>
  <c r="AN346" i="20"/>
  <c r="AN344" i="20"/>
  <c r="AN330" i="20"/>
  <c r="AN328" i="20"/>
  <c r="AN314" i="20"/>
  <c r="AN312" i="20"/>
  <c r="AN309" i="20"/>
  <c r="AN298" i="20"/>
  <c r="AN296" i="20"/>
  <c r="AN293" i="20"/>
  <c r="AN413" i="20"/>
  <c r="AN397" i="20"/>
  <c r="AN381" i="20"/>
  <c r="AN361" i="20"/>
  <c r="AN350" i="20"/>
  <c r="AN348" i="20"/>
  <c r="AN345" i="20"/>
  <c r="AN334" i="20"/>
  <c r="AN332" i="20"/>
  <c r="AN329" i="20"/>
  <c r="AN318" i="20"/>
  <c r="AN316" i="20"/>
  <c r="AN313" i="20"/>
  <c r="AN302" i="20"/>
  <c r="AN300" i="20"/>
  <c r="AN297" i="20"/>
  <c r="AN286" i="20"/>
  <c r="AN273" i="20"/>
  <c r="AN257" i="20"/>
  <c r="AN241" i="20"/>
  <c r="AN229" i="20"/>
  <c r="AN166" i="20"/>
  <c r="AN147" i="20"/>
  <c r="AN138" i="20"/>
  <c r="AN121" i="20"/>
  <c r="AN87" i="20"/>
  <c r="AN82" i="20"/>
  <c r="AN26" i="20"/>
  <c r="AN269" i="20"/>
  <c r="AN253" i="20"/>
  <c r="AN237" i="20"/>
  <c r="AN225" i="20"/>
  <c r="AN220" i="20"/>
  <c r="AN212" i="20"/>
  <c r="AN204" i="20"/>
  <c r="AN196" i="20"/>
  <c r="AN188" i="20"/>
  <c r="AN180" i="20"/>
  <c r="AN172" i="20"/>
  <c r="AN164" i="20"/>
  <c r="AN150" i="20"/>
  <c r="AN145" i="20"/>
  <c r="AN122" i="20"/>
  <c r="AN95" i="20"/>
  <c r="AN90" i="20"/>
  <c r="AN265" i="20"/>
  <c r="AN249" i="20"/>
  <c r="AN169" i="20"/>
  <c r="AN155" i="20"/>
  <c r="AN154" i="20"/>
  <c r="AN152" i="20"/>
  <c r="AN148" i="20"/>
  <c r="AN103" i="20"/>
  <c r="AN98" i="20"/>
  <c r="AN261" i="20"/>
  <c r="AN245" i="20"/>
  <c r="AN233" i="20"/>
  <c r="AN217" i="20"/>
  <c r="AN216" i="20"/>
  <c r="AN209" i="20"/>
  <c r="AN208" i="20"/>
  <c r="AN201" i="20"/>
  <c r="AN200" i="20"/>
  <c r="AN193" i="20"/>
  <c r="AN192" i="20"/>
  <c r="AN185" i="20"/>
  <c r="AN184" i="20"/>
  <c r="AN177" i="20"/>
  <c r="AN176" i="20"/>
  <c r="AN163" i="20"/>
  <c r="AN161" i="20"/>
  <c r="AN134" i="20"/>
  <c r="AN126" i="20"/>
  <c r="AN111" i="20"/>
  <c r="AN106" i="20"/>
  <c r="AN14" i="20"/>
  <c r="AN165" i="20"/>
  <c r="AN149" i="20"/>
  <c r="AN129" i="20"/>
  <c r="AN128" i="20"/>
  <c r="AN39" i="20"/>
  <c r="AN3" i="20"/>
  <c r="AN157" i="20"/>
  <c r="AN141" i="20"/>
  <c r="AN133" i="20"/>
  <c r="AN132" i="20"/>
  <c r="AN125" i="20"/>
  <c r="AN123" i="20"/>
  <c r="AN116" i="20"/>
  <c r="AN79" i="20"/>
  <c r="AN74" i="20"/>
  <c r="AN66" i="20"/>
  <c r="AN58" i="20"/>
  <c r="AN50" i="20"/>
  <c r="AN11" i="20"/>
  <c r="AN153" i="20"/>
  <c r="AN137" i="20"/>
  <c r="AN119" i="20"/>
  <c r="AN114" i="20"/>
  <c r="AN113" i="20"/>
  <c r="AN71" i="20"/>
  <c r="AN63" i="20"/>
  <c r="AN55" i="20"/>
  <c r="AN47" i="20"/>
  <c r="AN42" i="20"/>
  <c r="AN108" i="20"/>
  <c r="AN100" i="20"/>
  <c r="AN92" i="20"/>
  <c r="AN84" i="20"/>
  <c r="AN76" i="20"/>
  <c r="AN68" i="20"/>
  <c r="AN60" i="20"/>
  <c r="AN52" i="20"/>
  <c r="AN44" i="20"/>
  <c r="AN36" i="20"/>
  <c r="AN16" i="20"/>
  <c r="AN8" i="20"/>
  <c r="AN7" i="20"/>
  <c r="AN118" i="20"/>
  <c r="AN110" i="20"/>
  <c r="AN102" i="20"/>
  <c r="AN94" i="20"/>
  <c r="AN86" i="20"/>
  <c r="AN78" i="20"/>
  <c r="AN70" i="20"/>
  <c r="AN62" i="20"/>
  <c r="AN54" i="20"/>
  <c r="AN46" i="20"/>
  <c r="AN38" i="20"/>
  <c r="AN18" i="20"/>
  <c r="AN10" i="20"/>
  <c r="AN124" i="20"/>
  <c r="AN120" i="20"/>
  <c r="AN112" i="20"/>
  <c r="AN104" i="20"/>
  <c r="AN96" i="20"/>
  <c r="AN88" i="20"/>
  <c r="AN80" i="20"/>
  <c r="AN72" i="20"/>
  <c r="AN64" i="20"/>
  <c r="AN56" i="20"/>
  <c r="AN48" i="20"/>
  <c r="AN40" i="20"/>
  <c r="AN12" i="20"/>
  <c r="AN6" i="20"/>
  <c r="D2" i="21" l="1"/>
  <c r="D19" i="21"/>
  <c r="BB480" i="20"/>
  <c r="BB479" i="20"/>
  <c r="BA482" i="20"/>
  <c r="AQ4" i="23"/>
  <c r="G32" i="24"/>
  <c r="G37" i="24"/>
  <c r="U8" i="23"/>
  <c r="G33" i="24"/>
  <c r="G34" i="24"/>
  <c r="G21" i="24"/>
  <c r="D8" i="23"/>
  <c r="BC482" i="20"/>
  <c r="AZ477" i="20"/>
  <c r="BC477" i="20"/>
  <c r="D8" i="21" s="1"/>
  <c r="C38" i="24"/>
  <c r="U5" i="14"/>
  <c r="C7" i="16"/>
  <c r="B6" i="16"/>
  <c r="C6" i="16"/>
  <c r="B7" i="16"/>
  <c r="D27" i="21"/>
  <c r="B27" i="21" s="1"/>
  <c r="U23" i="1"/>
  <c r="Y23" i="1" s="1"/>
  <c r="AO23" i="1" s="1"/>
  <c r="AY23" i="1" s="1"/>
  <c r="BB23" i="1" s="1"/>
  <c r="AY290" i="1"/>
  <c r="BB290" i="1" s="1"/>
  <c r="U34" i="1"/>
  <c r="Y34" i="1" s="1"/>
  <c r="AO34" i="1" s="1"/>
  <c r="AY34" i="1" s="1"/>
  <c r="BB34" i="1" s="1"/>
  <c r="AY253" i="1"/>
  <c r="BB253" i="1" s="1"/>
  <c r="U30" i="1"/>
  <c r="Y30" i="1" s="1"/>
  <c r="AO30" i="1" s="1"/>
  <c r="AY30" i="1" s="1"/>
  <c r="BB30" i="1" s="1"/>
  <c r="AY410" i="1"/>
  <c r="BB410" i="1" s="1"/>
  <c r="AY147" i="1"/>
  <c r="BB147" i="1" s="1"/>
  <c r="AY403" i="1"/>
  <c r="BB403" i="1" s="1"/>
  <c r="AY364" i="1"/>
  <c r="BB364" i="1" s="1"/>
  <c r="U26" i="1"/>
  <c r="Y26" i="1" s="1"/>
  <c r="AO26" i="1" s="1"/>
  <c r="AY26" i="1" s="1"/>
  <c r="BB26" i="1" s="1"/>
  <c r="U236" i="1"/>
  <c r="Y236" i="1" s="1"/>
  <c r="AO236" i="1" s="1"/>
  <c r="AY236" i="1" s="1"/>
  <c r="BB236" i="1" s="1"/>
  <c r="AY405" i="1"/>
  <c r="BB405" i="1" s="1"/>
  <c r="AZ478" i="20"/>
  <c r="BH477" i="20"/>
  <c r="BB477" i="20"/>
  <c r="D7" i="21" s="1"/>
  <c r="C7" i="21" s="1"/>
  <c r="D17" i="21"/>
  <c r="AO187" i="20"/>
  <c r="AM172" i="18"/>
  <c r="AP172" i="18" s="1"/>
  <c r="D23" i="21"/>
  <c r="D24" i="21"/>
  <c r="D6" i="21"/>
  <c r="D18" i="21"/>
  <c r="U33" i="1"/>
  <c r="Y33" i="1" s="1"/>
  <c r="AO33" i="1" s="1"/>
  <c r="AY33" i="1" s="1"/>
  <c r="BB33" i="1" s="1"/>
  <c r="AO256" i="20"/>
  <c r="AM241" i="18"/>
  <c r="AP241" i="18" s="1"/>
  <c r="C20" i="21"/>
  <c r="B20" i="21"/>
  <c r="B25" i="21"/>
  <c r="C25" i="21"/>
  <c r="AY216" i="1"/>
  <c r="BB216" i="1" s="1"/>
  <c r="AO101" i="20"/>
  <c r="AM86" i="18"/>
  <c r="AP86" i="18" s="1"/>
  <c r="AO390" i="20"/>
  <c r="AM375" i="18"/>
  <c r="AP375" i="18" s="1"/>
  <c r="AO235" i="20"/>
  <c r="AM220" i="18"/>
  <c r="AP220" i="18" s="1"/>
  <c r="AO355" i="20"/>
  <c r="AM340" i="18"/>
  <c r="AP340" i="18" s="1"/>
  <c r="B4" i="21"/>
  <c r="C4" i="21"/>
  <c r="BC479" i="20"/>
  <c r="AO130" i="20"/>
  <c r="AM115" i="18"/>
  <c r="AP115" i="18" s="1"/>
  <c r="AO283" i="20"/>
  <c r="AM268" i="18"/>
  <c r="AP268" i="18" s="1"/>
  <c r="D21" i="21"/>
  <c r="AO5" i="20"/>
  <c r="AM5" i="18"/>
  <c r="AP5" i="18" s="1"/>
  <c r="AO117" i="20"/>
  <c r="AM102" i="18"/>
  <c r="AP102" i="18" s="1"/>
  <c r="S20" i="1"/>
  <c r="U20" i="1"/>
  <c r="Y20" i="1" s="1"/>
  <c r="AO20" i="1" s="1"/>
  <c r="AY20" i="1" s="1"/>
  <c r="BB20" i="1" s="1"/>
  <c r="AO43" i="20"/>
  <c r="AM28" i="18"/>
  <c r="AP28" i="18" s="1"/>
  <c r="S21" i="1"/>
  <c r="U21" i="1"/>
  <c r="Y21" i="1" s="1"/>
  <c r="AO21" i="1" s="1"/>
  <c r="AY21" i="1" s="1"/>
  <c r="BB21" i="1" s="1"/>
  <c r="AO67" i="20"/>
  <c r="AM52" i="18"/>
  <c r="AP52" i="18" s="1"/>
  <c r="AO81" i="20"/>
  <c r="AM66" i="18"/>
  <c r="AP66" i="18" s="1"/>
  <c r="S25" i="1"/>
  <c r="U25" i="1"/>
  <c r="Y25" i="1" s="1"/>
  <c r="AO25" i="1" s="1"/>
  <c r="AY25" i="1" s="1"/>
  <c r="BB25" i="1" s="1"/>
  <c r="BC478" i="20"/>
  <c r="AO417" i="20"/>
  <c r="AM402" i="18"/>
  <c r="AP402" i="18" s="1"/>
  <c r="AO160" i="20"/>
  <c r="AM145" i="18"/>
  <c r="AP145" i="18" s="1"/>
  <c r="S24" i="1"/>
  <c r="U24" i="1"/>
  <c r="Y24" i="1" s="1"/>
  <c r="AO24" i="1" s="1"/>
  <c r="AY24" i="1" s="1"/>
  <c r="BB24" i="1" s="1"/>
  <c r="G24" i="24"/>
  <c r="G36" i="24"/>
  <c r="G30" i="24"/>
  <c r="G22" i="24"/>
  <c r="C18" i="24" s="1"/>
  <c r="G25" i="24"/>
  <c r="AO162" i="20"/>
  <c r="AM147" i="18"/>
  <c r="AP147" i="18" s="1"/>
  <c r="AO255" i="20"/>
  <c r="AM240" i="18"/>
  <c r="AP240" i="18" s="1"/>
  <c r="AO339" i="20"/>
  <c r="AM324" i="18"/>
  <c r="AP324" i="18" s="1"/>
  <c r="AO73" i="20"/>
  <c r="AM58" i="18"/>
  <c r="AP58" i="18" s="1"/>
  <c r="AO158" i="20"/>
  <c r="AM143" i="18"/>
  <c r="AP143" i="18" s="1"/>
  <c r="AO254" i="20"/>
  <c r="AM239" i="18"/>
  <c r="AP239" i="18" s="1"/>
  <c r="AO392" i="20"/>
  <c r="AM377" i="18"/>
  <c r="AP377" i="18" s="1"/>
  <c r="AO51" i="20"/>
  <c r="AM36" i="18"/>
  <c r="AP36" i="18" s="1"/>
  <c r="AO91" i="20"/>
  <c r="AM76" i="18"/>
  <c r="AP76" i="18" s="1"/>
  <c r="AO195" i="20"/>
  <c r="AM180" i="18"/>
  <c r="AP180" i="18" s="1"/>
  <c r="AO236" i="20"/>
  <c r="AM221" i="18"/>
  <c r="AP221" i="18" s="1"/>
  <c r="AO291" i="20"/>
  <c r="AM276" i="18"/>
  <c r="AP276" i="18" s="1"/>
  <c r="AO35" i="20"/>
  <c r="AM20" i="18"/>
  <c r="AP20" i="18" s="1"/>
  <c r="AO115" i="20"/>
  <c r="AM100" i="18"/>
  <c r="AP100" i="18" s="1"/>
  <c r="AO203" i="20"/>
  <c r="AM188" i="18"/>
  <c r="AP188" i="18" s="1"/>
  <c r="AO272" i="20"/>
  <c r="AM257" i="18"/>
  <c r="AP257" i="18" s="1"/>
  <c r="AO315" i="20"/>
  <c r="AM300" i="18"/>
  <c r="AP300" i="18" s="1"/>
  <c r="AO226" i="20"/>
  <c r="AM211" i="18"/>
  <c r="AP211" i="18" s="1"/>
  <c r="AO211" i="20"/>
  <c r="AM196" i="18"/>
  <c r="AP196" i="18" s="1"/>
  <c r="D11" i="21"/>
  <c r="AO366" i="20"/>
  <c r="AM351" i="18"/>
  <c r="AP351" i="18" s="1"/>
  <c r="AZ479" i="20"/>
  <c r="AO45" i="20"/>
  <c r="AM30" i="18"/>
  <c r="AP30" i="18" s="1"/>
  <c r="AO179" i="20"/>
  <c r="AM164" i="18"/>
  <c r="AP164" i="18" s="1"/>
  <c r="AO303" i="20"/>
  <c r="AM288" i="18"/>
  <c r="AP288" i="18" s="1"/>
  <c r="AO347" i="20"/>
  <c r="AM332" i="18"/>
  <c r="AP332" i="18" s="1"/>
  <c r="AO13" i="20"/>
  <c r="AM13" i="18"/>
  <c r="AP13" i="18" s="1"/>
  <c r="AO75" i="20"/>
  <c r="AM60" i="18"/>
  <c r="AP60" i="18" s="1"/>
  <c r="AO159" i="20"/>
  <c r="AM144" i="18"/>
  <c r="AP144" i="18" s="1"/>
  <c r="AO271" i="20"/>
  <c r="AM256" i="18"/>
  <c r="AP256" i="18" s="1"/>
  <c r="AO65" i="20"/>
  <c r="AM50" i="18"/>
  <c r="AP50" i="18" s="1"/>
  <c r="AO93" i="20"/>
  <c r="AM78" i="18"/>
  <c r="AP78" i="18" s="1"/>
  <c r="AO210" i="20"/>
  <c r="AM195" i="18"/>
  <c r="AP195" i="18" s="1"/>
  <c r="AO252" i="20"/>
  <c r="AM237" i="18"/>
  <c r="AP237" i="18" s="1"/>
  <c r="AO331" i="20"/>
  <c r="AM316" i="18"/>
  <c r="AP316" i="18" s="1"/>
  <c r="AO77" i="20"/>
  <c r="AM62" i="18"/>
  <c r="AP62" i="18" s="1"/>
  <c r="AO142" i="20"/>
  <c r="AM127" i="18"/>
  <c r="AP127" i="18" s="1"/>
  <c r="AO238" i="20"/>
  <c r="AM223" i="18"/>
  <c r="AP223" i="18" s="1"/>
  <c r="AO170" i="20"/>
  <c r="AM155" i="18"/>
  <c r="AP155" i="18" s="1"/>
  <c r="AO327" i="20"/>
  <c r="AM312" i="18"/>
  <c r="AP312" i="18" s="1"/>
  <c r="AO307" i="20"/>
  <c r="AM292" i="18"/>
  <c r="AP292" i="18" s="1"/>
  <c r="AO287" i="20"/>
  <c r="AM272" i="18"/>
  <c r="AP272" i="18" s="1"/>
  <c r="AO408" i="20"/>
  <c r="AM393" i="18"/>
  <c r="AP393" i="18" s="1"/>
  <c r="BA477" i="20"/>
  <c r="D9" i="21" s="1"/>
  <c r="BA479" i="20"/>
  <c r="D22" i="21"/>
  <c r="AZ482" i="20"/>
  <c r="AO57" i="20"/>
  <c r="AM42" i="18"/>
  <c r="AP42" i="18" s="1"/>
  <c r="AO186" i="20"/>
  <c r="AM171" i="18"/>
  <c r="AP171" i="18" s="1"/>
  <c r="AO311" i="20"/>
  <c r="AM296" i="18"/>
  <c r="AP296" i="18" s="1"/>
  <c r="AO351" i="20"/>
  <c r="AM336" i="18"/>
  <c r="AP336" i="18" s="1"/>
  <c r="AO37" i="20"/>
  <c r="AM22" i="18"/>
  <c r="AP22" i="18" s="1"/>
  <c r="AO131" i="20"/>
  <c r="AM116" i="18"/>
  <c r="AP116" i="18" s="1"/>
  <c r="AO194" i="20"/>
  <c r="AM179" i="18"/>
  <c r="AP179" i="18" s="1"/>
  <c r="AO319" i="20"/>
  <c r="AM304" i="18"/>
  <c r="AP304" i="18" s="1"/>
  <c r="AO83" i="20"/>
  <c r="AM68" i="18"/>
  <c r="AP68" i="18" s="1"/>
  <c r="AO99" i="20"/>
  <c r="AM84" i="18"/>
  <c r="AP84" i="18" s="1"/>
  <c r="AO218" i="20"/>
  <c r="AM203" i="18"/>
  <c r="AP203" i="18" s="1"/>
  <c r="AO270" i="20"/>
  <c r="AM255" i="18"/>
  <c r="AP255" i="18" s="1"/>
  <c r="AO343" i="20"/>
  <c r="AM328" i="18"/>
  <c r="AP328" i="18" s="1"/>
  <c r="AO107" i="20"/>
  <c r="AM92" i="18"/>
  <c r="AP92" i="18" s="1"/>
  <c r="AO144" i="20"/>
  <c r="AM129" i="18"/>
  <c r="AP129" i="18" s="1"/>
  <c r="AO240" i="20"/>
  <c r="AM225" i="18"/>
  <c r="AP225" i="18" s="1"/>
  <c r="AO171" i="20"/>
  <c r="AM156" i="18"/>
  <c r="AP156" i="18" s="1"/>
  <c r="AO219" i="20"/>
  <c r="AM204" i="18"/>
  <c r="AP204" i="18" s="1"/>
  <c r="AO429" i="20"/>
  <c r="AM414" i="18"/>
  <c r="AP414" i="18" s="1"/>
  <c r="AO295" i="20"/>
  <c r="AM280" i="18"/>
  <c r="AP280" i="18" s="1"/>
  <c r="AO453" i="20"/>
  <c r="AM438" i="18"/>
  <c r="AP438" i="18" s="1"/>
  <c r="D15" i="21"/>
  <c r="AO59" i="20"/>
  <c r="AM44" i="18"/>
  <c r="AP44" i="18" s="1"/>
  <c r="AO239" i="20"/>
  <c r="AM224" i="18"/>
  <c r="AP224" i="18" s="1"/>
  <c r="AO323" i="20"/>
  <c r="AM308" i="18"/>
  <c r="AP308" i="18" s="1"/>
  <c r="AO41" i="20"/>
  <c r="AM26" i="18"/>
  <c r="AP26" i="18" s="1"/>
  <c r="AO143" i="20"/>
  <c r="AM128" i="18"/>
  <c r="AP128" i="18" s="1"/>
  <c r="AO202" i="20"/>
  <c r="AM187" i="18"/>
  <c r="AP187" i="18" s="1"/>
  <c r="AO335" i="20"/>
  <c r="AM320" i="18"/>
  <c r="AP320" i="18" s="1"/>
  <c r="AO49" i="20"/>
  <c r="AM34" i="18"/>
  <c r="AP34" i="18" s="1"/>
  <c r="AO85" i="20"/>
  <c r="AM70" i="18"/>
  <c r="AP70" i="18" s="1"/>
  <c r="AO178" i="20"/>
  <c r="AM163" i="18"/>
  <c r="AP163" i="18" s="1"/>
  <c r="AO227" i="20"/>
  <c r="AM212" i="18"/>
  <c r="AP212" i="18" s="1"/>
  <c r="AO279" i="20"/>
  <c r="AM264" i="18"/>
  <c r="AP264" i="18" s="1"/>
  <c r="AO15" i="20"/>
  <c r="AM15" i="18"/>
  <c r="AP15" i="18" s="1"/>
  <c r="AO109" i="20"/>
  <c r="AM94" i="18"/>
  <c r="AP94" i="18" s="1"/>
  <c r="AO146" i="20"/>
  <c r="AM131" i="18"/>
  <c r="AP131" i="18" s="1"/>
  <c r="AO268" i="20"/>
  <c r="AM253" i="18"/>
  <c r="AP253" i="18" s="1"/>
  <c r="AO228" i="20"/>
  <c r="AM213" i="18"/>
  <c r="AP213" i="18" s="1"/>
  <c r="AO224" i="20"/>
  <c r="AM209" i="18"/>
  <c r="AP209" i="18" s="1"/>
  <c r="AO441" i="20"/>
  <c r="AM426" i="18"/>
  <c r="AP426" i="18" s="1"/>
  <c r="AO299" i="20"/>
  <c r="AM284" i="18"/>
  <c r="AP284" i="18" s="1"/>
  <c r="AO359" i="20"/>
  <c r="AM344" i="18"/>
  <c r="AP344" i="18" s="1"/>
  <c r="D12" i="21"/>
  <c r="B7" i="21"/>
  <c r="AO9" i="20"/>
  <c r="AM9" i="18"/>
  <c r="AP9" i="18" s="1"/>
  <c r="AO230" i="20"/>
  <c r="AM215" i="18"/>
  <c r="AP215" i="18" s="1"/>
  <c r="AO280" i="20"/>
  <c r="AM265" i="18"/>
  <c r="AP265" i="18" s="1"/>
  <c r="AO398" i="20"/>
  <c r="AM383" i="18"/>
  <c r="AP383" i="18" s="1"/>
  <c r="AO473" i="20"/>
  <c r="AM458" i="18"/>
  <c r="AP458" i="18" s="1"/>
  <c r="AO135" i="20"/>
  <c r="AM120" i="18"/>
  <c r="AP120" i="18" s="1"/>
  <c r="AO183" i="20"/>
  <c r="AM168" i="18"/>
  <c r="AP168" i="18" s="1"/>
  <c r="AO213" i="20"/>
  <c r="AM198" i="18"/>
  <c r="AP198" i="18" s="1"/>
  <c r="AO232" i="20"/>
  <c r="AM217" i="18"/>
  <c r="AP217" i="18" s="1"/>
  <c r="AO266" i="20"/>
  <c r="AM251" i="18"/>
  <c r="AP251" i="18" s="1"/>
  <c r="AO284" i="20"/>
  <c r="AM269" i="18"/>
  <c r="AP269" i="18" s="1"/>
  <c r="AO384" i="20"/>
  <c r="AM369" i="18"/>
  <c r="AP369" i="18" s="1"/>
  <c r="AO463" i="20"/>
  <c r="AM448" i="18"/>
  <c r="AP448" i="18" s="1"/>
  <c r="AO4" i="20"/>
  <c r="AM4" i="18"/>
  <c r="AP4" i="18" s="1"/>
  <c r="AO151" i="20"/>
  <c r="AM136" i="18"/>
  <c r="AP136" i="18" s="1"/>
  <c r="AO250" i="20"/>
  <c r="AM235" i="18"/>
  <c r="AP235" i="18" s="1"/>
  <c r="AO282" i="20"/>
  <c r="AM267" i="18"/>
  <c r="AP267" i="18" s="1"/>
  <c r="AO467" i="20"/>
  <c r="AM452" i="18"/>
  <c r="AP452" i="18" s="1"/>
  <c r="AO168" i="20"/>
  <c r="AM153" i="18"/>
  <c r="AP153" i="18" s="1"/>
  <c r="AO189" i="20"/>
  <c r="AM174" i="18"/>
  <c r="AP174" i="18" s="1"/>
  <c r="AO206" i="20"/>
  <c r="AM191" i="18"/>
  <c r="AP191" i="18" s="1"/>
  <c r="AO231" i="20"/>
  <c r="AM216" i="18"/>
  <c r="AP216" i="18" s="1"/>
  <c r="AO264" i="20"/>
  <c r="AM249" i="18"/>
  <c r="AP249" i="18" s="1"/>
  <c r="AO301" i="20"/>
  <c r="AM286" i="18"/>
  <c r="AP286" i="18" s="1"/>
  <c r="AO391" i="20"/>
  <c r="AM376" i="18"/>
  <c r="AP376" i="18" s="1"/>
  <c r="AO449" i="20"/>
  <c r="AM434" i="18"/>
  <c r="AP434" i="18" s="1"/>
  <c r="AO394" i="20"/>
  <c r="AM379" i="18"/>
  <c r="AP379" i="18" s="1"/>
  <c r="AO406" i="20"/>
  <c r="AM391" i="18"/>
  <c r="AP391" i="18" s="1"/>
  <c r="AO445" i="20"/>
  <c r="AM430" i="18"/>
  <c r="AP430" i="18" s="1"/>
  <c r="BB478" i="20"/>
  <c r="BH478" i="20"/>
  <c r="AO136" i="20"/>
  <c r="AM121" i="18"/>
  <c r="AP121" i="18" s="1"/>
  <c r="AO244" i="20"/>
  <c r="AM229" i="18"/>
  <c r="AP229" i="18" s="1"/>
  <c r="AO333" i="20"/>
  <c r="AM318" i="18"/>
  <c r="AP318" i="18" s="1"/>
  <c r="AO400" i="20"/>
  <c r="AM385" i="18"/>
  <c r="AP385" i="18" s="1"/>
  <c r="AO61" i="20"/>
  <c r="AM46" i="18"/>
  <c r="AP46" i="18" s="1"/>
  <c r="AO167" i="20"/>
  <c r="AM152" i="18"/>
  <c r="AP152" i="18" s="1"/>
  <c r="AO197" i="20"/>
  <c r="AM182" i="18"/>
  <c r="AP182" i="18" s="1"/>
  <c r="AO214" i="20"/>
  <c r="AM199" i="18"/>
  <c r="AP199" i="18" s="1"/>
  <c r="AO259" i="20"/>
  <c r="AM244" i="18"/>
  <c r="AP244" i="18" s="1"/>
  <c r="AO275" i="20"/>
  <c r="AM260" i="18"/>
  <c r="AP260" i="18" s="1"/>
  <c r="AO325" i="20"/>
  <c r="AM310" i="18"/>
  <c r="AP310" i="18" s="1"/>
  <c r="AO388" i="20"/>
  <c r="AM373" i="18"/>
  <c r="AP373" i="18" s="1"/>
  <c r="AO17" i="20"/>
  <c r="AM17" i="18"/>
  <c r="AP17" i="18" s="1"/>
  <c r="AO243" i="20"/>
  <c r="AM228" i="18"/>
  <c r="AP228" i="18" s="1"/>
  <c r="AO258" i="20"/>
  <c r="AM243" i="18"/>
  <c r="AP243" i="18" s="1"/>
  <c r="AO341" i="20"/>
  <c r="AM326" i="18"/>
  <c r="AP326" i="18" s="1"/>
  <c r="AO53" i="20"/>
  <c r="AM38" i="18"/>
  <c r="AP38" i="18" s="1"/>
  <c r="AO173" i="20"/>
  <c r="AM158" i="18"/>
  <c r="AP158" i="18" s="1"/>
  <c r="AO190" i="20"/>
  <c r="AM175" i="18"/>
  <c r="AP175" i="18" s="1"/>
  <c r="AO207" i="20"/>
  <c r="AM192" i="18"/>
  <c r="AP192" i="18" s="1"/>
  <c r="AO234" i="20"/>
  <c r="AM219" i="18"/>
  <c r="AP219" i="18" s="1"/>
  <c r="AO267" i="20"/>
  <c r="AM252" i="18"/>
  <c r="AP252" i="18" s="1"/>
  <c r="AO317" i="20"/>
  <c r="AM302" i="18"/>
  <c r="AP302" i="18" s="1"/>
  <c r="AO404" i="20"/>
  <c r="AM389" i="18"/>
  <c r="AP389" i="18" s="1"/>
  <c r="AO457" i="20"/>
  <c r="AM442" i="18"/>
  <c r="AP442" i="18" s="1"/>
  <c r="AO410" i="20"/>
  <c r="AM395" i="18"/>
  <c r="AP395" i="18" s="1"/>
  <c r="AO407" i="20"/>
  <c r="AM392" i="18"/>
  <c r="AP392" i="18" s="1"/>
  <c r="AO461" i="20"/>
  <c r="AM446" i="18"/>
  <c r="AP446" i="18" s="1"/>
  <c r="BB482" i="20"/>
  <c r="AO140" i="20"/>
  <c r="AM125" i="18"/>
  <c r="AP125" i="18" s="1"/>
  <c r="AO248" i="20"/>
  <c r="AM233" i="18"/>
  <c r="AP233" i="18" s="1"/>
  <c r="AO363" i="20"/>
  <c r="AM348" i="18"/>
  <c r="AP348" i="18" s="1"/>
  <c r="AO435" i="20"/>
  <c r="AM420" i="18"/>
  <c r="AP420" i="18" s="1"/>
  <c r="AO89" i="20"/>
  <c r="AM74" i="18"/>
  <c r="AP74" i="18" s="1"/>
  <c r="AO181" i="20"/>
  <c r="AM166" i="18"/>
  <c r="AP166" i="18" s="1"/>
  <c r="AO198" i="20"/>
  <c r="AM183" i="18"/>
  <c r="AP183" i="18" s="1"/>
  <c r="AO215" i="20"/>
  <c r="AM200" i="18"/>
  <c r="AP200" i="18" s="1"/>
  <c r="AO262" i="20"/>
  <c r="AM247" i="18"/>
  <c r="AP247" i="18" s="1"/>
  <c r="AO277" i="20"/>
  <c r="AM262" i="18"/>
  <c r="AP262" i="18" s="1"/>
  <c r="AO349" i="20"/>
  <c r="AM334" i="18"/>
  <c r="AP334" i="18" s="1"/>
  <c r="AO399" i="20"/>
  <c r="AM384" i="18"/>
  <c r="AP384" i="18" s="1"/>
  <c r="AO127" i="20"/>
  <c r="AM112" i="18"/>
  <c r="AP112" i="18" s="1"/>
  <c r="AO246" i="20"/>
  <c r="AM231" i="18"/>
  <c r="AP231" i="18" s="1"/>
  <c r="AO274" i="20"/>
  <c r="AM259" i="18"/>
  <c r="AP259" i="18" s="1"/>
  <c r="AO371" i="20"/>
  <c r="AM356" i="18"/>
  <c r="AP356" i="18" s="1"/>
  <c r="AO69" i="20"/>
  <c r="AM54" i="18"/>
  <c r="AP54" i="18" s="1"/>
  <c r="AO174" i="20"/>
  <c r="AM159" i="18"/>
  <c r="AP159" i="18" s="1"/>
  <c r="AO191" i="20"/>
  <c r="AM176" i="18"/>
  <c r="AP176" i="18" s="1"/>
  <c r="AO221" i="20"/>
  <c r="AM206" i="18"/>
  <c r="AP206" i="18" s="1"/>
  <c r="AO242" i="20"/>
  <c r="AM227" i="18"/>
  <c r="AP227" i="18" s="1"/>
  <c r="AO276" i="20"/>
  <c r="AM261" i="18"/>
  <c r="AP261" i="18" s="1"/>
  <c r="AO374" i="20"/>
  <c r="AM359" i="18"/>
  <c r="AP359" i="18" s="1"/>
  <c r="AO437" i="20"/>
  <c r="AM422" i="18"/>
  <c r="AP422" i="18" s="1"/>
  <c r="AO469" i="20"/>
  <c r="AM454" i="18"/>
  <c r="AP454" i="18" s="1"/>
  <c r="AO431" i="20"/>
  <c r="AM416" i="18"/>
  <c r="AP416" i="18" s="1"/>
  <c r="AO421" i="20"/>
  <c r="AM406" i="18"/>
  <c r="AP406" i="18" s="1"/>
  <c r="AO465" i="20"/>
  <c r="AM450" i="18"/>
  <c r="AP450" i="18" s="1"/>
  <c r="AO156" i="20"/>
  <c r="AM141" i="18"/>
  <c r="AP141" i="18" s="1"/>
  <c r="AO251" i="20"/>
  <c r="G27" i="24" s="1"/>
  <c r="AM236" i="18"/>
  <c r="AP236" i="18" s="1"/>
  <c r="AO378" i="20"/>
  <c r="AM363" i="18"/>
  <c r="AP363" i="18" s="1"/>
  <c r="AO447" i="20"/>
  <c r="AM432" i="18"/>
  <c r="AP432" i="18" s="1"/>
  <c r="AO105" i="20"/>
  <c r="AM90" i="18"/>
  <c r="AP90" i="18" s="1"/>
  <c r="AO182" i="20"/>
  <c r="AM167" i="18"/>
  <c r="AP167" i="18" s="1"/>
  <c r="AO199" i="20"/>
  <c r="AM184" i="18"/>
  <c r="AP184" i="18" s="1"/>
  <c r="AO223" i="20"/>
  <c r="AM208" i="18"/>
  <c r="AP208" i="18" s="1"/>
  <c r="AO263" i="20"/>
  <c r="AM248" i="18"/>
  <c r="AP248" i="18" s="1"/>
  <c r="AO278" i="20"/>
  <c r="AM263" i="18"/>
  <c r="AP263" i="18" s="1"/>
  <c r="AO369" i="20"/>
  <c r="AM354" i="18"/>
  <c r="AP354" i="18" s="1"/>
  <c r="AO451" i="20"/>
  <c r="AM436" i="18"/>
  <c r="AP436" i="18" s="1"/>
  <c r="AO139" i="20"/>
  <c r="AM124" i="18"/>
  <c r="AP124" i="18" s="1"/>
  <c r="AO247" i="20"/>
  <c r="AM232" i="18"/>
  <c r="AP232" i="18" s="1"/>
  <c r="AO281" i="20"/>
  <c r="AM266" i="18"/>
  <c r="AP266" i="18" s="1"/>
  <c r="AO415" i="20"/>
  <c r="AM400" i="18"/>
  <c r="AP400" i="18" s="1"/>
  <c r="AO97" i="20"/>
  <c r="AM82" i="18"/>
  <c r="AP82" i="18" s="1"/>
  <c r="AO175" i="20"/>
  <c r="AM160" i="18"/>
  <c r="AP160" i="18" s="1"/>
  <c r="AO205" i="20"/>
  <c r="AM190" i="18"/>
  <c r="AP190" i="18" s="1"/>
  <c r="AO222" i="20"/>
  <c r="AM207" i="18"/>
  <c r="AP207" i="18" s="1"/>
  <c r="AO260" i="20"/>
  <c r="AM245" i="18"/>
  <c r="AP245" i="18" s="1"/>
  <c r="AO285" i="20"/>
  <c r="AM270" i="18"/>
  <c r="AP270" i="18" s="1"/>
  <c r="AO383" i="20"/>
  <c r="AM368" i="18"/>
  <c r="AP368" i="18" s="1"/>
  <c r="AO419" i="20"/>
  <c r="AM404" i="18"/>
  <c r="AP404" i="18" s="1"/>
  <c r="AO370" i="20"/>
  <c r="AM355" i="18"/>
  <c r="AP355" i="18" s="1"/>
  <c r="AO433" i="20"/>
  <c r="AM418" i="18"/>
  <c r="AP418" i="18" s="1"/>
  <c r="AO425" i="20"/>
  <c r="AM410" i="18"/>
  <c r="AP410" i="18" s="1"/>
  <c r="D26" i="21"/>
  <c r="D28" i="21" s="1"/>
  <c r="AO6" i="20"/>
  <c r="AM6" i="18"/>
  <c r="AP6" i="18" s="1"/>
  <c r="AO12" i="20"/>
  <c r="AM12" i="18"/>
  <c r="AP12" i="18" s="1"/>
  <c r="AO40" i="20"/>
  <c r="AM25" i="18"/>
  <c r="AP25" i="18" s="1"/>
  <c r="AO48" i="20"/>
  <c r="AM33" i="18"/>
  <c r="AP33" i="18" s="1"/>
  <c r="AO56" i="20"/>
  <c r="AM41" i="18"/>
  <c r="AP41" i="18" s="1"/>
  <c r="AO64" i="20"/>
  <c r="AM49" i="18"/>
  <c r="AP49" i="18" s="1"/>
  <c r="AO72" i="20"/>
  <c r="AM57" i="18"/>
  <c r="AP57" i="18" s="1"/>
  <c r="AO80" i="20"/>
  <c r="AM65" i="18"/>
  <c r="AP65" i="18" s="1"/>
  <c r="AN480" i="20"/>
  <c r="AO88" i="20"/>
  <c r="AM73" i="18"/>
  <c r="AP73" i="18" s="1"/>
  <c r="AO96" i="20"/>
  <c r="AM81" i="18"/>
  <c r="AP81" i="18" s="1"/>
  <c r="AO104" i="20"/>
  <c r="AM89" i="18"/>
  <c r="AP89" i="18" s="1"/>
  <c r="AO112" i="20"/>
  <c r="AM97" i="18"/>
  <c r="AP97" i="18" s="1"/>
  <c r="AO120" i="20"/>
  <c r="AM105" i="18"/>
  <c r="AP105" i="18" s="1"/>
  <c r="AO124" i="20"/>
  <c r="AM109" i="18"/>
  <c r="AP109" i="18" s="1"/>
  <c r="AO10" i="20"/>
  <c r="AM10" i="18"/>
  <c r="AP10" i="18" s="1"/>
  <c r="AO18" i="20"/>
  <c r="AM18" i="18"/>
  <c r="AP18" i="18" s="1"/>
  <c r="AO38" i="20"/>
  <c r="AM23" i="18"/>
  <c r="AP23" i="18" s="1"/>
  <c r="AO46" i="20"/>
  <c r="AM31" i="18"/>
  <c r="AP31" i="18" s="1"/>
  <c r="AO54" i="20"/>
  <c r="AM39" i="18"/>
  <c r="AP39" i="18" s="1"/>
  <c r="AO62" i="20"/>
  <c r="AM47" i="18"/>
  <c r="AP47" i="18" s="1"/>
  <c r="AO70" i="20"/>
  <c r="AM55" i="18"/>
  <c r="AP55" i="18" s="1"/>
  <c r="AO78" i="20"/>
  <c r="AM63" i="18"/>
  <c r="AP63" i="18" s="1"/>
  <c r="AO86" i="20"/>
  <c r="AM71" i="18"/>
  <c r="AP71" i="18" s="1"/>
  <c r="AO94" i="20"/>
  <c r="AM79" i="18"/>
  <c r="AP79" i="18" s="1"/>
  <c r="AO102" i="20"/>
  <c r="AM87" i="18"/>
  <c r="AP87" i="18" s="1"/>
  <c r="AO110" i="20"/>
  <c r="AM95" i="18"/>
  <c r="AP95" i="18" s="1"/>
  <c r="AO118" i="20"/>
  <c r="AM103" i="18"/>
  <c r="AP103" i="18" s="1"/>
  <c r="AO7" i="20"/>
  <c r="AM7" i="18"/>
  <c r="AP7" i="18" s="1"/>
  <c r="AO8" i="20"/>
  <c r="AM8" i="18"/>
  <c r="AP8" i="18" s="1"/>
  <c r="AO16" i="20"/>
  <c r="AM16" i="18"/>
  <c r="AP16" i="18" s="1"/>
  <c r="AO36" i="20"/>
  <c r="AM21" i="18"/>
  <c r="AP21" i="18" s="1"/>
  <c r="AO44" i="20"/>
  <c r="AM29" i="18"/>
  <c r="AP29" i="18" s="1"/>
  <c r="AO52" i="20"/>
  <c r="AM37" i="18"/>
  <c r="AP37" i="18" s="1"/>
  <c r="AO60" i="20"/>
  <c r="AM45" i="18"/>
  <c r="AP45" i="18" s="1"/>
  <c r="AO68" i="20"/>
  <c r="AM53" i="18"/>
  <c r="AP53" i="18" s="1"/>
  <c r="AO76" i="20"/>
  <c r="AM61" i="18"/>
  <c r="AP61" i="18" s="1"/>
  <c r="AO84" i="20"/>
  <c r="AM69" i="18"/>
  <c r="AP69" i="18" s="1"/>
  <c r="AO92" i="20"/>
  <c r="AM77" i="18"/>
  <c r="AP77" i="18" s="1"/>
  <c r="AO100" i="20"/>
  <c r="AM85" i="18"/>
  <c r="AP85" i="18" s="1"/>
  <c r="AO108" i="20"/>
  <c r="AM93" i="18"/>
  <c r="AP93" i="18" s="1"/>
  <c r="AO42" i="20"/>
  <c r="AM27" i="18"/>
  <c r="AP27" i="18" s="1"/>
  <c r="AO47" i="20"/>
  <c r="AM32" i="18"/>
  <c r="AP32" i="18" s="1"/>
  <c r="AO55" i="20"/>
  <c r="AM40" i="18"/>
  <c r="AP40" i="18" s="1"/>
  <c r="AO63" i="20"/>
  <c r="AM48" i="18"/>
  <c r="AP48" i="18" s="1"/>
  <c r="AO71" i="20"/>
  <c r="AM56" i="18"/>
  <c r="AP56" i="18" s="1"/>
  <c r="AO113" i="20"/>
  <c r="AM98" i="18"/>
  <c r="AP98" i="18" s="1"/>
  <c r="AO114" i="20"/>
  <c r="AM99" i="18"/>
  <c r="AP99" i="18" s="1"/>
  <c r="AO119" i="20"/>
  <c r="AM104" i="18"/>
  <c r="AP104" i="18" s="1"/>
  <c r="AO137" i="20"/>
  <c r="AM122" i="18"/>
  <c r="AP122" i="18" s="1"/>
  <c r="AO153" i="20"/>
  <c r="AM138" i="18"/>
  <c r="AP138" i="18" s="1"/>
  <c r="AO11" i="20"/>
  <c r="AM11" i="18"/>
  <c r="AP11" i="18" s="1"/>
  <c r="AO50" i="20"/>
  <c r="AM35" i="18"/>
  <c r="AP35" i="18" s="1"/>
  <c r="AO58" i="20"/>
  <c r="AM43" i="18"/>
  <c r="AP43" i="18" s="1"/>
  <c r="AO66" i="20"/>
  <c r="AM51" i="18"/>
  <c r="AP51" i="18" s="1"/>
  <c r="AO74" i="20"/>
  <c r="AM59" i="18"/>
  <c r="AP59" i="18" s="1"/>
  <c r="AO79" i="20"/>
  <c r="AM64" i="18"/>
  <c r="AP64" i="18" s="1"/>
  <c r="AO116" i="20"/>
  <c r="AM101" i="18"/>
  <c r="AP101" i="18" s="1"/>
  <c r="AO123" i="20"/>
  <c r="AM108" i="18"/>
  <c r="AP108" i="18" s="1"/>
  <c r="AO125" i="20"/>
  <c r="AM110" i="18"/>
  <c r="AP110" i="18" s="1"/>
  <c r="AO132" i="20"/>
  <c r="AM117" i="18"/>
  <c r="AP117" i="18" s="1"/>
  <c r="AO133" i="20"/>
  <c r="AM118" i="18"/>
  <c r="AP118" i="18" s="1"/>
  <c r="AO141" i="20"/>
  <c r="AM126" i="18"/>
  <c r="AP126" i="18" s="1"/>
  <c r="AO157" i="20"/>
  <c r="AM142" i="18"/>
  <c r="AP142" i="18" s="1"/>
  <c r="AO3" i="20"/>
  <c r="AN479" i="20"/>
  <c r="AM3" i="18"/>
  <c r="AP3" i="18" s="1"/>
  <c r="AO39" i="20"/>
  <c r="AM24" i="18"/>
  <c r="AP24" i="18" s="1"/>
  <c r="AO128" i="20"/>
  <c r="AM113" i="18"/>
  <c r="AP113" i="18" s="1"/>
  <c r="AO129" i="20"/>
  <c r="AM114" i="18"/>
  <c r="AP114" i="18" s="1"/>
  <c r="AO149" i="20"/>
  <c r="AM134" i="18"/>
  <c r="AP134" i="18" s="1"/>
  <c r="AO165" i="20"/>
  <c r="AM150" i="18"/>
  <c r="AP150" i="18" s="1"/>
  <c r="AO14" i="20"/>
  <c r="AM14" i="18"/>
  <c r="AP14" i="18" s="1"/>
  <c r="AO106" i="20"/>
  <c r="AM91" i="18"/>
  <c r="AP91" i="18" s="1"/>
  <c r="AO111" i="20"/>
  <c r="AM96" i="18"/>
  <c r="AP96" i="18" s="1"/>
  <c r="AO126" i="20"/>
  <c r="AM111" i="18"/>
  <c r="AP111" i="18" s="1"/>
  <c r="AO134" i="20"/>
  <c r="AM119" i="18"/>
  <c r="AP119" i="18" s="1"/>
  <c r="AO161" i="20"/>
  <c r="AM146" i="18"/>
  <c r="AP146" i="18" s="1"/>
  <c r="AO163" i="20"/>
  <c r="AM148" i="18"/>
  <c r="AP148" i="18" s="1"/>
  <c r="AO176" i="20"/>
  <c r="AM161" i="18"/>
  <c r="AP161" i="18" s="1"/>
  <c r="AO177" i="20"/>
  <c r="AM162" i="18"/>
  <c r="AP162" i="18" s="1"/>
  <c r="AO184" i="20"/>
  <c r="AM169" i="18"/>
  <c r="AP169" i="18" s="1"/>
  <c r="AO185" i="20"/>
  <c r="AM170" i="18"/>
  <c r="AP170" i="18" s="1"/>
  <c r="AO192" i="20"/>
  <c r="AM177" i="18"/>
  <c r="AP177" i="18" s="1"/>
  <c r="AO193" i="20"/>
  <c r="AM178" i="18"/>
  <c r="AP178" i="18" s="1"/>
  <c r="AO200" i="20"/>
  <c r="AM185" i="18"/>
  <c r="AP185" i="18" s="1"/>
  <c r="AO201" i="20"/>
  <c r="AM186" i="18"/>
  <c r="AP186" i="18" s="1"/>
  <c r="AO208" i="20"/>
  <c r="AM193" i="18"/>
  <c r="AP193" i="18" s="1"/>
  <c r="AO209" i="20"/>
  <c r="AM194" i="18"/>
  <c r="AP194" i="18" s="1"/>
  <c r="AO216" i="20"/>
  <c r="AM201" i="18"/>
  <c r="AP201" i="18" s="1"/>
  <c r="AO217" i="20"/>
  <c r="AM202" i="18"/>
  <c r="AP202" i="18" s="1"/>
  <c r="AO233" i="20"/>
  <c r="AM218" i="18"/>
  <c r="AP218" i="18" s="1"/>
  <c r="AO245" i="20"/>
  <c r="AM230" i="18"/>
  <c r="AP230" i="18" s="1"/>
  <c r="AO261" i="20"/>
  <c r="AM246" i="18"/>
  <c r="AP246" i="18" s="1"/>
  <c r="AO98" i="20"/>
  <c r="AM83" i="18"/>
  <c r="AP83" i="18" s="1"/>
  <c r="AO103" i="20"/>
  <c r="AM88" i="18"/>
  <c r="AP88" i="18" s="1"/>
  <c r="AO148" i="20"/>
  <c r="AM133" i="18"/>
  <c r="AP133" i="18" s="1"/>
  <c r="AO152" i="20"/>
  <c r="AM137" i="18"/>
  <c r="AP137" i="18" s="1"/>
  <c r="AO154" i="20"/>
  <c r="AM139" i="18"/>
  <c r="AP139" i="18" s="1"/>
  <c r="AO155" i="20"/>
  <c r="AM140" i="18"/>
  <c r="AP140" i="18" s="1"/>
  <c r="AO169" i="20"/>
  <c r="AM154" i="18"/>
  <c r="AP154" i="18" s="1"/>
  <c r="AO249" i="20"/>
  <c r="AM234" i="18"/>
  <c r="AP234" i="18" s="1"/>
  <c r="AO265" i="20"/>
  <c r="AM250" i="18"/>
  <c r="AP250" i="18" s="1"/>
  <c r="AO90" i="20"/>
  <c r="AM75" i="18"/>
  <c r="AP75" i="18" s="1"/>
  <c r="AO95" i="20"/>
  <c r="AM80" i="18"/>
  <c r="AP80" i="18" s="1"/>
  <c r="AO122" i="20"/>
  <c r="AM107" i="18"/>
  <c r="AP107" i="18" s="1"/>
  <c r="AO145" i="20"/>
  <c r="AM130" i="18"/>
  <c r="AP130" i="18" s="1"/>
  <c r="AO150" i="20"/>
  <c r="AM135" i="18"/>
  <c r="AP135" i="18" s="1"/>
  <c r="AO164" i="20"/>
  <c r="AM149" i="18"/>
  <c r="AP149" i="18" s="1"/>
  <c r="AO172" i="20"/>
  <c r="AM157" i="18"/>
  <c r="AP157" i="18" s="1"/>
  <c r="AO180" i="20"/>
  <c r="AM165" i="18"/>
  <c r="AP165" i="18" s="1"/>
  <c r="AO188" i="20"/>
  <c r="AM173" i="18"/>
  <c r="AP173" i="18" s="1"/>
  <c r="AO196" i="20"/>
  <c r="AM181" i="18"/>
  <c r="AP181" i="18" s="1"/>
  <c r="AO204" i="20"/>
  <c r="AM189" i="18"/>
  <c r="AP189" i="18" s="1"/>
  <c r="AO212" i="20"/>
  <c r="AM197" i="18"/>
  <c r="AP197" i="18" s="1"/>
  <c r="AO220" i="20"/>
  <c r="AM205" i="18"/>
  <c r="AP205" i="18" s="1"/>
  <c r="AO225" i="20"/>
  <c r="AM210" i="18"/>
  <c r="AP210" i="18" s="1"/>
  <c r="AO237" i="20"/>
  <c r="AM222" i="18"/>
  <c r="AP222" i="18" s="1"/>
  <c r="AO253" i="20"/>
  <c r="AM238" i="18"/>
  <c r="AP238" i="18" s="1"/>
  <c r="AO269" i="20"/>
  <c r="AM254" i="18"/>
  <c r="AP254" i="18" s="1"/>
  <c r="AO26" i="20"/>
  <c r="AM19" i="18"/>
  <c r="AP19" i="18" s="1"/>
  <c r="AO82" i="20"/>
  <c r="AM67" i="18"/>
  <c r="AP67" i="18" s="1"/>
  <c r="AO87" i="20"/>
  <c r="AM72" i="18"/>
  <c r="AP72" i="18" s="1"/>
  <c r="AO121" i="20"/>
  <c r="AM106" i="18"/>
  <c r="AP106" i="18" s="1"/>
  <c r="AO138" i="20"/>
  <c r="AM123" i="18"/>
  <c r="AP123" i="18" s="1"/>
  <c r="AO147" i="20"/>
  <c r="AM132" i="18"/>
  <c r="AP132" i="18" s="1"/>
  <c r="AO166" i="20"/>
  <c r="AM151" i="18"/>
  <c r="AP151" i="18" s="1"/>
  <c r="AO229" i="20"/>
  <c r="AM214" i="18"/>
  <c r="AP214" i="18" s="1"/>
  <c r="AO241" i="20"/>
  <c r="AM226" i="18"/>
  <c r="AP226" i="18" s="1"/>
  <c r="AO257" i="20"/>
  <c r="AM242" i="18"/>
  <c r="AP242" i="18" s="1"/>
  <c r="AO273" i="20"/>
  <c r="AM258" i="18"/>
  <c r="AP258" i="18" s="1"/>
  <c r="AO286" i="20"/>
  <c r="AM271" i="18"/>
  <c r="AP271" i="18" s="1"/>
  <c r="AO297" i="20"/>
  <c r="AM282" i="18"/>
  <c r="AP282" i="18" s="1"/>
  <c r="AO300" i="20"/>
  <c r="AM285" i="18"/>
  <c r="AP285" i="18" s="1"/>
  <c r="AO302" i="20"/>
  <c r="AM287" i="18"/>
  <c r="AP287" i="18" s="1"/>
  <c r="AO313" i="20"/>
  <c r="AM298" i="18"/>
  <c r="AP298" i="18" s="1"/>
  <c r="AO316" i="20"/>
  <c r="AM301" i="18"/>
  <c r="AP301" i="18" s="1"/>
  <c r="AO318" i="20"/>
  <c r="AM303" i="18"/>
  <c r="AP303" i="18" s="1"/>
  <c r="AO329" i="20"/>
  <c r="AM314" i="18"/>
  <c r="AP314" i="18" s="1"/>
  <c r="AO332" i="20"/>
  <c r="AM317" i="18"/>
  <c r="AP317" i="18" s="1"/>
  <c r="AO334" i="20"/>
  <c r="AM319" i="18"/>
  <c r="AP319" i="18" s="1"/>
  <c r="AO345" i="20"/>
  <c r="AM330" i="18"/>
  <c r="AP330" i="18" s="1"/>
  <c r="AO348" i="20"/>
  <c r="AM333" i="18"/>
  <c r="AP333" i="18" s="1"/>
  <c r="AO350" i="20"/>
  <c r="AM335" i="18"/>
  <c r="AP335" i="18" s="1"/>
  <c r="AO361" i="20"/>
  <c r="AM346" i="18"/>
  <c r="AP346" i="18" s="1"/>
  <c r="AO381" i="20"/>
  <c r="AM366" i="18"/>
  <c r="AP366" i="18" s="1"/>
  <c r="AO397" i="20"/>
  <c r="AM382" i="18"/>
  <c r="AP382" i="18" s="1"/>
  <c r="AO413" i="20"/>
  <c r="AM398" i="18"/>
  <c r="AP398" i="18" s="1"/>
  <c r="AO293" i="20"/>
  <c r="AM278" i="18"/>
  <c r="AP278" i="18" s="1"/>
  <c r="AO296" i="20"/>
  <c r="AM281" i="18"/>
  <c r="AP281" i="18" s="1"/>
  <c r="AO298" i="20"/>
  <c r="AM283" i="18"/>
  <c r="AP283" i="18" s="1"/>
  <c r="AO309" i="20"/>
  <c r="AM294" i="18"/>
  <c r="AP294" i="18" s="1"/>
  <c r="AO312" i="20"/>
  <c r="AM297" i="18"/>
  <c r="AP297" i="18" s="1"/>
  <c r="AO314" i="20"/>
  <c r="AM299" i="18"/>
  <c r="AP299" i="18" s="1"/>
  <c r="AO328" i="20"/>
  <c r="AM313" i="18"/>
  <c r="AP313" i="18" s="1"/>
  <c r="AO330" i="20"/>
  <c r="AM315" i="18"/>
  <c r="AP315" i="18" s="1"/>
  <c r="AO344" i="20"/>
  <c r="AM329" i="18"/>
  <c r="AP329" i="18" s="1"/>
  <c r="AO346" i="20"/>
  <c r="AM331" i="18"/>
  <c r="AP331" i="18" s="1"/>
  <c r="AO357" i="20"/>
  <c r="AM342" i="18"/>
  <c r="AP342" i="18" s="1"/>
  <c r="AO360" i="20"/>
  <c r="AM345" i="18"/>
  <c r="AP345" i="18" s="1"/>
  <c r="AO362" i="20"/>
  <c r="AM347" i="18"/>
  <c r="AP347" i="18" s="1"/>
  <c r="AO364" i="20"/>
  <c r="AM349" i="18"/>
  <c r="AP349" i="18" s="1"/>
  <c r="AO365" i="20"/>
  <c r="AM350" i="18"/>
  <c r="AP350" i="18" s="1"/>
  <c r="AO372" i="20"/>
  <c r="AM357" i="18"/>
  <c r="AP357" i="18" s="1"/>
  <c r="AO373" i="20"/>
  <c r="AM358" i="18"/>
  <c r="AP358" i="18" s="1"/>
  <c r="AO385" i="20"/>
  <c r="AM370" i="18"/>
  <c r="AP370" i="18" s="1"/>
  <c r="AO401" i="20"/>
  <c r="AM386" i="18"/>
  <c r="AP386" i="18" s="1"/>
  <c r="AO289" i="20"/>
  <c r="AM274" i="18"/>
  <c r="AP274" i="18" s="1"/>
  <c r="AO292" i="20"/>
  <c r="AM277" i="18"/>
  <c r="AP277" i="18" s="1"/>
  <c r="AO294" i="20"/>
  <c r="AM279" i="18"/>
  <c r="AP279" i="18" s="1"/>
  <c r="AO305" i="20"/>
  <c r="AM290" i="18"/>
  <c r="AP290" i="18" s="1"/>
  <c r="AO308" i="20"/>
  <c r="AM293" i="18"/>
  <c r="AP293" i="18" s="1"/>
  <c r="AO310" i="20"/>
  <c r="AM295" i="18"/>
  <c r="AP295" i="18" s="1"/>
  <c r="AO321" i="20"/>
  <c r="AM306" i="18"/>
  <c r="AP306" i="18" s="1"/>
  <c r="AO324" i="20"/>
  <c r="AM309" i="18"/>
  <c r="AP309" i="18" s="1"/>
  <c r="AO326" i="20"/>
  <c r="AM311" i="18"/>
  <c r="AP311" i="18" s="1"/>
  <c r="AO337" i="20"/>
  <c r="AM322" i="18"/>
  <c r="AP322" i="18" s="1"/>
  <c r="AO340" i="20"/>
  <c r="AM325" i="18"/>
  <c r="AP325" i="18" s="1"/>
  <c r="AO342" i="20"/>
  <c r="AM327" i="18"/>
  <c r="AP327" i="18" s="1"/>
  <c r="AO353" i="20"/>
  <c r="AM338" i="18"/>
  <c r="AP338" i="18" s="1"/>
  <c r="AO356" i="20"/>
  <c r="AM341" i="18"/>
  <c r="AP341" i="18" s="1"/>
  <c r="AO358" i="20"/>
  <c r="AM343" i="18"/>
  <c r="AP343" i="18" s="1"/>
  <c r="AO389" i="20"/>
  <c r="AM374" i="18"/>
  <c r="AP374" i="18" s="1"/>
  <c r="AO405" i="20"/>
  <c r="AM390" i="18"/>
  <c r="AP390" i="18" s="1"/>
  <c r="AO367" i="20"/>
  <c r="AM352" i="18"/>
  <c r="AP352" i="18" s="1"/>
  <c r="AO375" i="20"/>
  <c r="AM360" i="18"/>
  <c r="AP360" i="18" s="1"/>
  <c r="AO377" i="20"/>
  <c r="AM362" i="18"/>
  <c r="AP362" i="18" s="1"/>
  <c r="AO379" i="20"/>
  <c r="AM364" i="18"/>
  <c r="AP364" i="18" s="1"/>
  <c r="AO387" i="20"/>
  <c r="AM372" i="18"/>
  <c r="AP372" i="18" s="1"/>
  <c r="AO396" i="20"/>
  <c r="AM381" i="18"/>
  <c r="AP381" i="18" s="1"/>
  <c r="AO402" i="20"/>
  <c r="AM387" i="18"/>
  <c r="AP387" i="18" s="1"/>
  <c r="AO411" i="20"/>
  <c r="AM396" i="18"/>
  <c r="AP396" i="18" s="1"/>
  <c r="AO416" i="20"/>
  <c r="AM401" i="18"/>
  <c r="AP401" i="18" s="1"/>
  <c r="AO427" i="20"/>
  <c r="AM412" i="18"/>
  <c r="AP412" i="18" s="1"/>
  <c r="AO430" i="20"/>
  <c r="AM415" i="18"/>
  <c r="AP415" i="18" s="1"/>
  <c r="AO432" i="20"/>
  <c r="AM417" i="18"/>
  <c r="AP417" i="18" s="1"/>
  <c r="AO443" i="20"/>
  <c r="AM428" i="18"/>
  <c r="AP428" i="18" s="1"/>
  <c r="AO446" i="20"/>
  <c r="AM431" i="18"/>
  <c r="AP431" i="18" s="1"/>
  <c r="AO448" i="20"/>
  <c r="AM433" i="18"/>
  <c r="AP433" i="18" s="1"/>
  <c r="AO459" i="20"/>
  <c r="AM444" i="18"/>
  <c r="AP444" i="18" s="1"/>
  <c r="AO462" i="20"/>
  <c r="AM447" i="18"/>
  <c r="AP447" i="18" s="1"/>
  <c r="AO464" i="20"/>
  <c r="AM449" i="18"/>
  <c r="AP449" i="18" s="1"/>
  <c r="AO2" i="20"/>
  <c r="AN482" i="20"/>
  <c r="AN477" i="20"/>
  <c r="AM2" i="18"/>
  <c r="AP2" i="18" s="1"/>
  <c r="AN478" i="20"/>
  <c r="AO290" i="20"/>
  <c r="AM275" i="18"/>
  <c r="AP275" i="18" s="1"/>
  <c r="AO304" i="20"/>
  <c r="AM289" i="18"/>
  <c r="AP289" i="18" s="1"/>
  <c r="AO322" i="20"/>
  <c r="AM307" i="18"/>
  <c r="AP307" i="18" s="1"/>
  <c r="AO336" i="20"/>
  <c r="AM321" i="18"/>
  <c r="AP321" i="18" s="1"/>
  <c r="AO354" i="20"/>
  <c r="AM339" i="18"/>
  <c r="AP339" i="18" s="1"/>
  <c r="AO393" i="20"/>
  <c r="AM378" i="18"/>
  <c r="AP378" i="18" s="1"/>
  <c r="AO423" i="20"/>
  <c r="AM408" i="18"/>
  <c r="AP408" i="18" s="1"/>
  <c r="AO426" i="20"/>
  <c r="AM411" i="18"/>
  <c r="AP411" i="18" s="1"/>
  <c r="AO428" i="20"/>
  <c r="AM413" i="18"/>
  <c r="AP413" i="18" s="1"/>
  <c r="AO439" i="20"/>
  <c r="AM424" i="18"/>
  <c r="AP424" i="18" s="1"/>
  <c r="AO442" i="20"/>
  <c r="AM427" i="18"/>
  <c r="AP427" i="18" s="1"/>
  <c r="AO444" i="20"/>
  <c r="AM429" i="18"/>
  <c r="AP429" i="18" s="1"/>
  <c r="AO455" i="20"/>
  <c r="AM440" i="18"/>
  <c r="AP440" i="18" s="1"/>
  <c r="AO458" i="20"/>
  <c r="AM443" i="18"/>
  <c r="AP443" i="18" s="1"/>
  <c r="AO460" i="20"/>
  <c r="AM445" i="18"/>
  <c r="AP445" i="18" s="1"/>
  <c r="AO471" i="20"/>
  <c r="AM456" i="18"/>
  <c r="AP456" i="18" s="1"/>
  <c r="AO368" i="20"/>
  <c r="AM353" i="18"/>
  <c r="AP353" i="18" s="1"/>
  <c r="AO376" i="20"/>
  <c r="AM361" i="18"/>
  <c r="AP361" i="18" s="1"/>
  <c r="AO380" i="20"/>
  <c r="AM365" i="18"/>
  <c r="AP365" i="18" s="1"/>
  <c r="AO382" i="20"/>
  <c r="AM367" i="18"/>
  <c r="AP367" i="18" s="1"/>
  <c r="AO386" i="20"/>
  <c r="AM371" i="18"/>
  <c r="AP371" i="18" s="1"/>
  <c r="AO395" i="20"/>
  <c r="AM380" i="18"/>
  <c r="AP380" i="18" s="1"/>
  <c r="AO403" i="20"/>
  <c r="AM388" i="18"/>
  <c r="AP388" i="18" s="1"/>
  <c r="AO412" i="20"/>
  <c r="AM397" i="18"/>
  <c r="AP397" i="18" s="1"/>
  <c r="AO414" i="20"/>
  <c r="AM399" i="18"/>
  <c r="AP399" i="18" s="1"/>
  <c r="AO422" i="20"/>
  <c r="AM407" i="18"/>
  <c r="AP407" i="18" s="1"/>
  <c r="AO424" i="20"/>
  <c r="AM409" i="18"/>
  <c r="AP409" i="18" s="1"/>
  <c r="AO438" i="20"/>
  <c r="AM423" i="18"/>
  <c r="AP423" i="18" s="1"/>
  <c r="AO440" i="20"/>
  <c r="AM425" i="18"/>
  <c r="AP425" i="18" s="1"/>
  <c r="AO454" i="20"/>
  <c r="AM439" i="18"/>
  <c r="AP439" i="18" s="1"/>
  <c r="AO456" i="20"/>
  <c r="AM441" i="18"/>
  <c r="AP441" i="18" s="1"/>
  <c r="AO470" i="20"/>
  <c r="AM455" i="18"/>
  <c r="AP455" i="18" s="1"/>
  <c r="AO472" i="20"/>
  <c r="AM457" i="18"/>
  <c r="AP457" i="18" s="1"/>
  <c r="AO288" i="20"/>
  <c r="AM273" i="18"/>
  <c r="AP273" i="18" s="1"/>
  <c r="AO306" i="20"/>
  <c r="AM291" i="18"/>
  <c r="AP291" i="18" s="1"/>
  <c r="AO320" i="20"/>
  <c r="AM305" i="18"/>
  <c r="AP305" i="18" s="1"/>
  <c r="AO338" i="20"/>
  <c r="AM323" i="18"/>
  <c r="AP323" i="18" s="1"/>
  <c r="AO352" i="20"/>
  <c r="AM337" i="18"/>
  <c r="AP337" i="18" s="1"/>
  <c r="AO409" i="20"/>
  <c r="AM394" i="18"/>
  <c r="AP394" i="18" s="1"/>
  <c r="AO418" i="20"/>
  <c r="AM403" i="18"/>
  <c r="AP403" i="18" s="1"/>
  <c r="AO420" i="20"/>
  <c r="AM405" i="18"/>
  <c r="AP405" i="18" s="1"/>
  <c r="AO434" i="20"/>
  <c r="AM419" i="18"/>
  <c r="AP419" i="18" s="1"/>
  <c r="AO436" i="20"/>
  <c r="AM421" i="18"/>
  <c r="AP421" i="18" s="1"/>
  <c r="AO450" i="20"/>
  <c r="AM435" i="18"/>
  <c r="AP435" i="18" s="1"/>
  <c r="AO452" i="20"/>
  <c r="AM437" i="18"/>
  <c r="AP437" i="18" s="1"/>
  <c r="AO466" i="20"/>
  <c r="AM451" i="18"/>
  <c r="AP451" i="18" s="1"/>
  <c r="AO468" i="20"/>
  <c r="AM453" i="18"/>
  <c r="AP453" i="18" s="1"/>
  <c r="E6" i="15"/>
  <c r="J4" i="15"/>
  <c r="I4" i="15"/>
  <c r="AO474" i="20"/>
  <c r="AM459" i="18"/>
  <c r="AP459" i="18" s="1"/>
  <c r="B5" i="21"/>
  <c r="C5" i="21"/>
  <c r="B8" i="21"/>
  <c r="C8" i="21"/>
  <c r="B19" i="21" l="1"/>
  <c r="C19" i="21"/>
  <c r="B2" i="21"/>
  <c r="C2" i="21"/>
  <c r="AB8" i="23"/>
  <c r="O10" i="23" s="1"/>
  <c r="M54" i="24" s="1"/>
  <c r="F7" i="16"/>
  <c r="G7" i="16"/>
  <c r="D7" i="16"/>
  <c r="E7" i="16"/>
  <c r="U6" i="14"/>
  <c r="D6" i="16"/>
  <c r="G6" i="16"/>
  <c r="F6" i="16"/>
  <c r="E6" i="16"/>
  <c r="C17" i="21"/>
  <c r="B17" i="21"/>
  <c r="J257" i="14"/>
  <c r="AS256" i="20"/>
  <c r="B6" i="21"/>
  <c r="C6" i="21"/>
  <c r="B23" i="21"/>
  <c r="C23" i="21"/>
  <c r="B24" i="21"/>
  <c r="C24" i="21"/>
  <c r="B18" i="21"/>
  <c r="C18" i="21"/>
  <c r="J188" i="14"/>
  <c r="AS187" i="20"/>
  <c r="J131" i="14"/>
  <c r="AS130" i="20"/>
  <c r="J356" i="14"/>
  <c r="AS355" i="20"/>
  <c r="J391" i="14"/>
  <c r="AS390" i="20"/>
  <c r="J284" i="14"/>
  <c r="AS283" i="20"/>
  <c r="B21" i="21"/>
  <c r="C21" i="21"/>
  <c r="J236" i="14"/>
  <c r="AS235" i="20"/>
  <c r="J102" i="14"/>
  <c r="AS101" i="20"/>
  <c r="J161" i="14"/>
  <c r="AS160" i="20"/>
  <c r="J68" i="14"/>
  <c r="AS67" i="20"/>
  <c r="J44" i="14"/>
  <c r="AS43" i="20"/>
  <c r="J118" i="14"/>
  <c r="AS117" i="20"/>
  <c r="J418" i="14"/>
  <c r="AS417" i="20"/>
  <c r="J82" i="14"/>
  <c r="AS81" i="20"/>
  <c r="J6" i="14"/>
  <c r="AS5" i="20"/>
  <c r="V10" i="23"/>
  <c r="M61" i="24" s="1"/>
  <c r="C26" i="21"/>
  <c r="B26" i="21"/>
  <c r="J360" i="14"/>
  <c r="AS359" i="20"/>
  <c r="J442" i="14"/>
  <c r="AS441" i="20"/>
  <c r="J229" i="14"/>
  <c r="AS228" i="20"/>
  <c r="J147" i="14"/>
  <c r="AS146" i="20"/>
  <c r="J16" i="14"/>
  <c r="AS15" i="20"/>
  <c r="J228" i="14"/>
  <c r="AS227" i="20"/>
  <c r="J86" i="14"/>
  <c r="AS85" i="20"/>
  <c r="J336" i="14"/>
  <c r="AS335" i="20"/>
  <c r="J144" i="14"/>
  <c r="AS143" i="20"/>
  <c r="J324" i="14"/>
  <c r="AS323" i="20"/>
  <c r="J60" i="14"/>
  <c r="AS59" i="20"/>
  <c r="J409" i="14"/>
  <c r="AS408" i="20"/>
  <c r="J308" i="14"/>
  <c r="AS307" i="20"/>
  <c r="J171" i="14"/>
  <c r="AS170" i="20"/>
  <c r="J143" i="14"/>
  <c r="AS142" i="20"/>
  <c r="J332" i="14"/>
  <c r="AS331" i="20"/>
  <c r="J211" i="14"/>
  <c r="AS210" i="20"/>
  <c r="J66" i="14"/>
  <c r="AS65" i="20"/>
  <c r="J160" i="14"/>
  <c r="AS159" i="20"/>
  <c r="J14" i="14"/>
  <c r="AS13" i="20"/>
  <c r="J304" i="14"/>
  <c r="AS303" i="20"/>
  <c r="J46" i="14"/>
  <c r="AS45" i="20"/>
  <c r="B12" i="21"/>
  <c r="C12" i="21"/>
  <c r="J454" i="14"/>
  <c r="AS453" i="20"/>
  <c r="J430" i="14"/>
  <c r="AS429" i="20"/>
  <c r="J172" i="14"/>
  <c r="AS171" i="20"/>
  <c r="J145" i="14"/>
  <c r="AS144" i="20"/>
  <c r="J344" i="14"/>
  <c r="AS343" i="20"/>
  <c r="J219" i="14"/>
  <c r="AS218" i="20"/>
  <c r="J84" i="14"/>
  <c r="AS83" i="20"/>
  <c r="J195" i="14"/>
  <c r="AS194" i="20"/>
  <c r="J38" i="14"/>
  <c r="AS37" i="20"/>
  <c r="J312" i="14"/>
  <c r="AS311" i="20"/>
  <c r="J58" i="14"/>
  <c r="AS57" i="20"/>
  <c r="B11" i="21"/>
  <c r="C11" i="21"/>
  <c r="J227" i="14"/>
  <c r="AS226" i="20"/>
  <c r="J273" i="14"/>
  <c r="AS272" i="20"/>
  <c r="J116" i="14"/>
  <c r="AS115" i="20"/>
  <c r="J292" i="14"/>
  <c r="AS291" i="20"/>
  <c r="J196" i="14"/>
  <c r="AS195" i="20"/>
  <c r="J52" i="14"/>
  <c r="AS51" i="20"/>
  <c r="J255" i="14"/>
  <c r="AS254" i="20"/>
  <c r="J74" i="14"/>
  <c r="AS73" i="20"/>
  <c r="J256" i="14"/>
  <c r="AS255" i="20"/>
  <c r="J300" i="14"/>
  <c r="AS299" i="20"/>
  <c r="J225" i="14"/>
  <c r="AS224" i="20"/>
  <c r="J269" i="14"/>
  <c r="AS268" i="20"/>
  <c r="J110" i="14"/>
  <c r="AS109" i="20"/>
  <c r="J280" i="14"/>
  <c r="AS279" i="20"/>
  <c r="J179" i="14"/>
  <c r="AS178" i="20"/>
  <c r="J50" i="14"/>
  <c r="AS49" i="20"/>
  <c r="J203" i="14"/>
  <c r="AS202" i="20"/>
  <c r="J42" i="14"/>
  <c r="AS41" i="20"/>
  <c r="J240" i="14"/>
  <c r="AS239" i="20"/>
  <c r="B9" i="21"/>
  <c r="C9" i="21"/>
  <c r="J288" i="14"/>
  <c r="AS287" i="20"/>
  <c r="J328" i="14"/>
  <c r="AS327" i="20"/>
  <c r="J239" i="14"/>
  <c r="AS238" i="20"/>
  <c r="J78" i="14"/>
  <c r="AS77" i="20"/>
  <c r="J253" i="14"/>
  <c r="AS252" i="20"/>
  <c r="J94" i="14"/>
  <c r="AS93" i="20"/>
  <c r="J272" i="14"/>
  <c r="AS271" i="20"/>
  <c r="J76" i="14"/>
  <c r="AS75" i="20"/>
  <c r="J348" i="14"/>
  <c r="AS347" i="20"/>
  <c r="J180" i="14"/>
  <c r="AS179" i="20"/>
  <c r="B15" i="21"/>
  <c r="C15" i="21"/>
  <c r="J296" i="14"/>
  <c r="AS295" i="20"/>
  <c r="J220" i="14"/>
  <c r="AS219" i="20"/>
  <c r="J241" i="14"/>
  <c r="AS240" i="20"/>
  <c r="J108" i="14"/>
  <c r="AS107" i="20"/>
  <c r="J271" i="14"/>
  <c r="AS270" i="20"/>
  <c r="J100" i="14"/>
  <c r="AS99" i="20"/>
  <c r="J320" i="14"/>
  <c r="AS319" i="20"/>
  <c r="J132" i="14"/>
  <c r="AS131" i="20"/>
  <c r="J352" i="14"/>
  <c r="AS351" i="20"/>
  <c r="J187" i="14"/>
  <c r="AS186" i="20"/>
  <c r="B22" i="21"/>
  <c r="C22" i="21"/>
  <c r="J367" i="14"/>
  <c r="AS366" i="20"/>
  <c r="J212" i="14"/>
  <c r="AS211" i="20"/>
  <c r="J316" i="14"/>
  <c r="AS315" i="20"/>
  <c r="J204" i="14"/>
  <c r="AS203" i="20"/>
  <c r="J36" i="14"/>
  <c r="AS35" i="20"/>
  <c r="J237" i="14"/>
  <c r="AS236" i="20"/>
  <c r="J92" i="14"/>
  <c r="AS91" i="20"/>
  <c r="J393" i="14"/>
  <c r="AS392" i="20"/>
  <c r="J159" i="14"/>
  <c r="AS158" i="20"/>
  <c r="J340" i="14"/>
  <c r="AS339" i="20"/>
  <c r="J163" i="14"/>
  <c r="AS162" i="20"/>
  <c r="J462" i="14"/>
  <c r="AS461" i="20"/>
  <c r="J411" i="14"/>
  <c r="AS410" i="20"/>
  <c r="J405" i="14"/>
  <c r="AS404" i="20"/>
  <c r="J268" i="14"/>
  <c r="AS267" i="20"/>
  <c r="J208" i="14"/>
  <c r="AS207" i="20"/>
  <c r="J174" i="14"/>
  <c r="AS173" i="20"/>
  <c r="J342" i="14"/>
  <c r="AS341" i="20"/>
  <c r="J244" i="14"/>
  <c r="AS243" i="20"/>
  <c r="J389" i="14"/>
  <c r="AS388" i="20"/>
  <c r="J276" i="14"/>
  <c r="AS275" i="20"/>
  <c r="J215" i="14"/>
  <c r="AS214" i="20"/>
  <c r="J168" i="14"/>
  <c r="AS167" i="20"/>
  <c r="J401" i="14"/>
  <c r="AS400" i="20"/>
  <c r="J245" i="14"/>
  <c r="AS244" i="20"/>
  <c r="J407" i="14"/>
  <c r="AS406" i="20"/>
  <c r="J450" i="14"/>
  <c r="AS449" i="20"/>
  <c r="J302" i="14"/>
  <c r="AS301" i="20"/>
  <c r="J232" i="14"/>
  <c r="AS231" i="20"/>
  <c r="J190" i="14"/>
  <c r="AS189" i="20"/>
  <c r="J468" i="14"/>
  <c r="AS467" i="20"/>
  <c r="J251" i="14"/>
  <c r="AS250" i="20"/>
  <c r="J5" i="14"/>
  <c r="AS4" i="20"/>
  <c r="J385" i="14"/>
  <c r="AS384" i="20"/>
  <c r="J267" i="14"/>
  <c r="AS266" i="20"/>
  <c r="J214" i="14"/>
  <c r="AS213" i="20"/>
  <c r="J136" i="14"/>
  <c r="AS135" i="20"/>
  <c r="J399" i="14"/>
  <c r="AS398" i="20"/>
  <c r="J231" i="14"/>
  <c r="AS230" i="20"/>
  <c r="J426" i="14"/>
  <c r="AS425" i="20"/>
  <c r="J371" i="14"/>
  <c r="AS370" i="20"/>
  <c r="J384" i="14"/>
  <c r="AS383" i="20"/>
  <c r="J261" i="14"/>
  <c r="AS260" i="20"/>
  <c r="J206" i="14"/>
  <c r="AS205" i="20"/>
  <c r="J98" i="14"/>
  <c r="AS97" i="20"/>
  <c r="J282" i="14"/>
  <c r="AS281" i="20"/>
  <c r="J140" i="14"/>
  <c r="AS139" i="20"/>
  <c r="J370" i="14"/>
  <c r="AS369" i="20"/>
  <c r="J264" i="14"/>
  <c r="AS263" i="20"/>
  <c r="J200" i="14"/>
  <c r="AS199" i="20"/>
  <c r="J106" i="14"/>
  <c r="AS105" i="20"/>
  <c r="J379" i="14"/>
  <c r="AS378" i="20"/>
  <c r="J157" i="14"/>
  <c r="AS156" i="20"/>
  <c r="J422" i="14"/>
  <c r="AS421" i="20"/>
  <c r="J470" i="14"/>
  <c r="AS469" i="20"/>
  <c r="J375" i="14"/>
  <c r="AS374" i="20"/>
  <c r="J243" i="14"/>
  <c r="AS242" i="20"/>
  <c r="J192" i="14"/>
  <c r="AS191" i="20"/>
  <c r="J70" i="14"/>
  <c r="AS69" i="20"/>
  <c r="J275" i="14"/>
  <c r="AS274" i="20"/>
  <c r="J128" i="14"/>
  <c r="AS127" i="20"/>
  <c r="J350" i="14"/>
  <c r="AS349" i="20"/>
  <c r="J263" i="14"/>
  <c r="AS262" i="20"/>
  <c r="J199" i="14"/>
  <c r="AS198" i="20"/>
  <c r="J90" i="14"/>
  <c r="AS89" i="20"/>
  <c r="J364" i="14"/>
  <c r="AS363" i="20"/>
  <c r="J141" i="14"/>
  <c r="AS140" i="20"/>
  <c r="J408" i="14"/>
  <c r="AS407" i="20"/>
  <c r="J458" i="14"/>
  <c r="AS457" i="20"/>
  <c r="J318" i="14"/>
  <c r="AS317" i="20"/>
  <c r="J235" i="14"/>
  <c r="AS234" i="20"/>
  <c r="J191" i="14"/>
  <c r="AS190" i="20"/>
  <c r="J54" i="14"/>
  <c r="AS53" i="20"/>
  <c r="J259" i="14"/>
  <c r="AS258" i="20"/>
  <c r="J18" i="14"/>
  <c r="AS17" i="20"/>
  <c r="J326" i="14"/>
  <c r="AS325" i="20"/>
  <c r="J260" i="14"/>
  <c r="AS259" i="20"/>
  <c r="J198" i="14"/>
  <c r="AS197" i="20"/>
  <c r="J62" i="14"/>
  <c r="AS61" i="20"/>
  <c r="J334" i="14"/>
  <c r="AS333" i="20"/>
  <c r="J137" i="14"/>
  <c r="AS136" i="20"/>
  <c r="J446" i="14"/>
  <c r="AS445" i="20"/>
  <c r="J395" i="14"/>
  <c r="AS394" i="20"/>
  <c r="J392" i="14"/>
  <c r="AS391" i="20"/>
  <c r="J265" i="14"/>
  <c r="AS264" i="20"/>
  <c r="J207" i="14"/>
  <c r="AS206" i="20"/>
  <c r="J169" i="14"/>
  <c r="AS168" i="20"/>
  <c r="J283" i="14"/>
  <c r="AS282" i="20"/>
  <c r="J152" i="14"/>
  <c r="AS151" i="20"/>
  <c r="J464" i="14"/>
  <c r="AS463" i="20"/>
  <c r="J285" i="14"/>
  <c r="AS284" i="20"/>
  <c r="J233" i="14"/>
  <c r="AS232" i="20"/>
  <c r="J184" i="14"/>
  <c r="AS183" i="20"/>
  <c r="J474" i="14"/>
  <c r="AS473" i="20"/>
  <c r="J281" i="14"/>
  <c r="AS280" i="20"/>
  <c r="J10" i="14"/>
  <c r="AS9" i="20"/>
  <c r="J434" i="14"/>
  <c r="AS433" i="20"/>
  <c r="J420" i="14"/>
  <c r="AS419" i="20"/>
  <c r="J286" i="14"/>
  <c r="AS285" i="20"/>
  <c r="J223" i="14"/>
  <c r="AS222" i="20"/>
  <c r="J176" i="14"/>
  <c r="AS175" i="20"/>
  <c r="J416" i="14"/>
  <c r="AS415" i="20"/>
  <c r="J248" i="14"/>
  <c r="AS247" i="20"/>
  <c r="J452" i="14"/>
  <c r="AS451" i="20"/>
  <c r="J279" i="14"/>
  <c r="AS278" i="20"/>
  <c r="J224" i="14"/>
  <c r="AS223" i="20"/>
  <c r="J183" i="14"/>
  <c r="AS182" i="20"/>
  <c r="J448" i="14"/>
  <c r="AS447" i="20"/>
  <c r="J252" i="14"/>
  <c r="AS251" i="20"/>
  <c r="J466" i="14"/>
  <c r="AS465" i="20"/>
  <c r="J432" i="14"/>
  <c r="AS431" i="20"/>
  <c r="J438" i="14"/>
  <c r="AS437" i="20"/>
  <c r="J277" i="14"/>
  <c r="AS276" i="20"/>
  <c r="J222" i="14"/>
  <c r="AS221" i="20"/>
  <c r="J175" i="14"/>
  <c r="AS174" i="20"/>
  <c r="J372" i="14"/>
  <c r="AS371" i="20"/>
  <c r="J247" i="14"/>
  <c r="AS246" i="20"/>
  <c r="J400" i="14"/>
  <c r="AS399" i="20"/>
  <c r="J278" i="14"/>
  <c r="AS277" i="20"/>
  <c r="J216" i="14"/>
  <c r="AS215" i="20"/>
  <c r="J182" i="14"/>
  <c r="AS181" i="20"/>
  <c r="J436" i="14"/>
  <c r="AS435" i="20"/>
  <c r="J249" i="14"/>
  <c r="AS248" i="20"/>
  <c r="E7" i="15"/>
  <c r="J5" i="15" s="1"/>
  <c r="J475" i="14"/>
  <c r="AS474" i="20"/>
  <c r="M4" i="15"/>
  <c r="L4" i="15"/>
  <c r="K4" i="15"/>
  <c r="N4" i="15"/>
  <c r="J469" i="14"/>
  <c r="AS468" i="20"/>
  <c r="J467" i="14"/>
  <c r="AS466" i="20"/>
  <c r="J453" i="14"/>
  <c r="AS452" i="20"/>
  <c r="J451" i="14"/>
  <c r="AS450" i="20"/>
  <c r="J437" i="14"/>
  <c r="AS436" i="20"/>
  <c r="J435" i="14"/>
  <c r="AS434" i="20"/>
  <c r="J421" i="14"/>
  <c r="AS420" i="20"/>
  <c r="J419" i="14"/>
  <c r="AS418" i="20"/>
  <c r="J410" i="14"/>
  <c r="AS409" i="20"/>
  <c r="J353" i="14"/>
  <c r="AS352" i="20"/>
  <c r="J339" i="14"/>
  <c r="AS338" i="20"/>
  <c r="J321" i="14"/>
  <c r="AS320" i="20"/>
  <c r="J307" i="14"/>
  <c r="AS306" i="20"/>
  <c r="J289" i="14"/>
  <c r="AS288" i="20"/>
  <c r="J473" i="14"/>
  <c r="AS472" i="20"/>
  <c r="J471" i="14"/>
  <c r="AS470" i="20"/>
  <c r="J457" i="14"/>
  <c r="AS456" i="20"/>
  <c r="J455" i="14"/>
  <c r="AS454" i="20"/>
  <c r="J441" i="14"/>
  <c r="AS440" i="20"/>
  <c r="J439" i="14"/>
  <c r="AS438" i="20"/>
  <c r="J425" i="14"/>
  <c r="AS424" i="20"/>
  <c r="J423" i="14"/>
  <c r="AS422" i="20"/>
  <c r="J415" i="14"/>
  <c r="AS414" i="20"/>
  <c r="J413" i="14"/>
  <c r="AS412" i="20"/>
  <c r="J404" i="14"/>
  <c r="AS403" i="20"/>
  <c r="J396" i="14"/>
  <c r="AS395" i="20"/>
  <c r="J387" i="14"/>
  <c r="AS386" i="20"/>
  <c r="J383" i="14"/>
  <c r="AS382" i="20"/>
  <c r="J381" i="14"/>
  <c r="AS380" i="20"/>
  <c r="J377" i="14"/>
  <c r="AS376" i="20"/>
  <c r="J369" i="14"/>
  <c r="AS368" i="20"/>
  <c r="J472" i="14"/>
  <c r="AS471" i="20"/>
  <c r="J461" i="14"/>
  <c r="AS460" i="20"/>
  <c r="J459" i="14"/>
  <c r="AS458" i="20"/>
  <c r="J456" i="14"/>
  <c r="AS455" i="20"/>
  <c r="J445" i="14"/>
  <c r="AS444" i="20"/>
  <c r="J443" i="14"/>
  <c r="AS442" i="20"/>
  <c r="J440" i="14"/>
  <c r="AS439" i="20"/>
  <c r="J429" i="14"/>
  <c r="AS428" i="20"/>
  <c r="J427" i="14"/>
  <c r="AS426" i="20"/>
  <c r="J424" i="14"/>
  <c r="AS423" i="20"/>
  <c r="J394" i="14"/>
  <c r="AS393" i="20"/>
  <c r="J355" i="14"/>
  <c r="AS354" i="20"/>
  <c r="J337" i="14"/>
  <c r="AS336" i="20"/>
  <c r="J323" i="14"/>
  <c r="AS322" i="20"/>
  <c r="J305" i="14"/>
  <c r="AS304" i="20"/>
  <c r="J291" i="14"/>
  <c r="AS290" i="20"/>
  <c r="J3" i="14"/>
  <c r="AS2" i="20"/>
  <c r="AO477" i="20"/>
  <c r="AS477" i="20" s="1"/>
  <c r="AO482" i="20"/>
  <c r="AS482" i="20" s="1"/>
  <c r="AO478" i="20"/>
  <c r="J465" i="14"/>
  <c r="AS464" i="20"/>
  <c r="J463" i="14"/>
  <c r="AS462" i="20"/>
  <c r="J460" i="14"/>
  <c r="AS459" i="20"/>
  <c r="J449" i="14"/>
  <c r="AS448" i="20"/>
  <c r="J447" i="14"/>
  <c r="AS446" i="20"/>
  <c r="J444" i="14"/>
  <c r="AS443" i="20"/>
  <c r="J433" i="14"/>
  <c r="AS432" i="20"/>
  <c r="J431" i="14"/>
  <c r="AS430" i="20"/>
  <c r="J428" i="14"/>
  <c r="AS427" i="20"/>
  <c r="J417" i="14"/>
  <c r="AS416" i="20"/>
  <c r="J412" i="14"/>
  <c r="AS411" i="20"/>
  <c r="J403" i="14"/>
  <c r="AS402" i="20"/>
  <c r="J397" i="14"/>
  <c r="AS396" i="20"/>
  <c r="J388" i="14"/>
  <c r="AS387" i="20"/>
  <c r="J380" i="14"/>
  <c r="AS379" i="20"/>
  <c r="J378" i="14"/>
  <c r="AS377" i="20"/>
  <c r="J376" i="14"/>
  <c r="AS375" i="20"/>
  <c r="J368" i="14"/>
  <c r="AS367" i="20"/>
  <c r="J406" i="14"/>
  <c r="AS405" i="20"/>
  <c r="J390" i="14"/>
  <c r="AS389" i="20"/>
  <c r="J359" i="14"/>
  <c r="AS358" i="20"/>
  <c r="J357" i="14"/>
  <c r="AS356" i="20"/>
  <c r="J354" i="14"/>
  <c r="AS353" i="20"/>
  <c r="J343" i="14"/>
  <c r="AS342" i="20"/>
  <c r="J341" i="14"/>
  <c r="AS340" i="20"/>
  <c r="J338" i="14"/>
  <c r="AS337" i="20"/>
  <c r="J327" i="14"/>
  <c r="AS326" i="20"/>
  <c r="J325" i="14"/>
  <c r="AS324" i="20"/>
  <c r="J322" i="14"/>
  <c r="AS321" i="20"/>
  <c r="J311" i="14"/>
  <c r="AS310" i="20"/>
  <c r="J309" i="14"/>
  <c r="AS308" i="20"/>
  <c r="J306" i="14"/>
  <c r="AS305" i="20"/>
  <c r="J295" i="14"/>
  <c r="AS294" i="20"/>
  <c r="J293" i="14"/>
  <c r="AS292" i="20"/>
  <c r="J290" i="14"/>
  <c r="AS289" i="20"/>
  <c r="J402" i="14"/>
  <c r="AS401" i="20"/>
  <c r="J386" i="14"/>
  <c r="AS385" i="20"/>
  <c r="J374" i="14"/>
  <c r="AS373" i="20"/>
  <c r="J373" i="14"/>
  <c r="AS372" i="20"/>
  <c r="J366" i="14"/>
  <c r="AS365" i="20"/>
  <c r="J365" i="14"/>
  <c r="AS364" i="20"/>
  <c r="J363" i="14"/>
  <c r="AS362" i="20"/>
  <c r="J361" i="14"/>
  <c r="AS360" i="20"/>
  <c r="J358" i="14"/>
  <c r="AS357" i="20"/>
  <c r="J347" i="14"/>
  <c r="AS346" i="20"/>
  <c r="J345" i="14"/>
  <c r="AS344" i="20"/>
  <c r="J331" i="14"/>
  <c r="AS330" i="20"/>
  <c r="J329" i="14"/>
  <c r="AS328" i="20"/>
  <c r="J315" i="14"/>
  <c r="AS314" i="20"/>
  <c r="J313" i="14"/>
  <c r="AS312" i="20"/>
  <c r="J310" i="14"/>
  <c r="AS309" i="20"/>
  <c r="J299" i="14"/>
  <c r="AS298" i="20"/>
  <c r="J297" i="14"/>
  <c r="AS296" i="20"/>
  <c r="J294" i="14"/>
  <c r="AS293" i="20"/>
  <c r="J414" i="14"/>
  <c r="AS413" i="20"/>
  <c r="J398" i="14"/>
  <c r="AS397" i="20"/>
  <c r="J382" i="14"/>
  <c r="AS381" i="20"/>
  <c r="J362" i="14"/>
  <c r="AS361" i="20"/>
  <c r="J351" i="14"/>
  <c r="AS350" i="20"/>
  <c r="J349" i="14"/>
  <c r="AS348" i="20"/>
  <c r="J346" i="14"/>
  <c r="AS345" i="20"/>
  <c r="J335" i="14"/>
  <c r="AS334" i="20"/>
  <c r="J333" i="14"/>
  <c r="AS332" i="20"/>
  <c r="J330" i="14"/>
  <c r="AS329" i="20"/>
  <c r="J319" i="14"/>
  <c r="AS318" i="20"/>
  <c r="J317" i="14"/>
  <c r="AS316" i="20"/>
  <c r="J314" i="14"/>
  <c r="AS313" i="20"/>
  <c r="J303" i="14"/>
  <c r="AS302" i="20"/>
  <c r="J301" i="14"/>
  <c r="AS300" i="20"/>
  <c r="J298" i="14"/>
  <c r="AS297" i="20"/>
  <c r="J287" i="14"/>
  <c r="AS286" i="20"/>
  <c r="J274" i="14"/>
  <c r="AS273" i="20"/>
  <c r="J258" i="14"/>
  <c r="AS257" i="20"/>
  <c r="J242" i="14"/>
  <c r="AS241" i="20"/>
  <c r="J230" i="14"/>
  <c r="AS229" i="20"/>
  <c r="J167" i="14"/>
  <c r="AS166" i="20"/>
  <c r="J148" i="14"/>
  <c r="AS147" i="20"/>
  <c r="J139" i="14"/>
  <c r="AS138" i="20"/>
  <c r="J122" i="14"/>
  <c r="AS121" i="20"/>
  <c r="J88" i="14"/>
  <c r="AS87" i="20"/>
  <c r="J83" i="14"/>
  <c r="AS82" i="20"/>
  <c r="J28" i="14"/>
  <c r="J32" i="14"/>
  <c r="J30" i="14"/>
  <c r="J34" i="14"/>
  <c r="J33" i="14"/>
  <c r="J27" i="14"/>
  <c r="J35" i="14"/>
  <c r="J29" i="14"/>
  <c r="J31" i="14"/>
  <c r="AS26" i="20"/>
  <c r="J270" i="14"/>
  <c r="AS269" i="20"/>
  <c r="J254" i="14"/>
  <c r="AS253" i="20"/>
  <c r="J238" i="14"/>
  <c r="AS237" i="20"/>
  <c r="J226" i="14"/>
  <c r="AS225" i="20"/>
  <c r="J221" i="14"/>
  <c r="AS220" i="20"/>
  <c r="J213" i="14"/>
  <c r="AS212" i="20"/>
  <c r="J205" i="14"/>
  <c r="AS204" i="20"/>
  <c r="J197" i="14"/>
  <c r="AS196" i="20"/>
  <c r="J189" i="14"/>
  <c r="AS188" i="20"/>
  <c r="J181" i="14"/>
  <c r="AS180" i="20"/>
  <c r="J173" i="14"/>
  <c r="AS172" i="20"/>
  <c r="J165" i="14"/>
  <c r="AS164" i="20"/>
  <c r="J151" i="14"/>
  <c r="AS150" i="20"/>
  <c r="J146" i="14"/>
  <c r="AS145" i="20"/>
  <c r="J123" i="14"/>
  <c r="AS122" i="20"/>
  <c r="J96" i="14"/>
  <c r="AS95" i="20"/>
  <c r="J91" i="14"/>
  <c r="AS90" i="20"/>
  <c r="J266" i="14"/>
  <c r="AS265" i="20"/>
  <c r="J250" i="14"/>
  <c r="AS249" i="20"/>
  <c r="J170" i="14"/>
  <c r="AS169" i="20"/>
  <c r="J156" i="14"/>
  <c r="AS155" i="20"/>
  <c r="J155" i="14"/>
  <c r="AS154" i="20"/>
  <c r="J153" i="14"/>
  <c r="AS152" i="20"/>
  <c r="J149" i="14"/>
  <c r="AS148" i="20"/>
  <c r="J104" i="14"/>
  <c r="AS103" i="20"/>
  <c r="J99" i="14"/>
  <c r="AS98" i="20"/>
  <c r="J262" i="14"/>
  <c r="AS261" i="20"/>
  <c r="J246" i="14"/>
  <c r="AS245" i="20"/>
  <c r="J234" i="14"/>
  <c r="AS233" i="20"/>
  <c r="J218" i="14"/>
  <c r="AS217" i="20"/>
  <c r="J217" i="14"/>
  <c r="AS216" i="20"/>
  <c r="J210" i="14"/>
  <c r="AS209" i="20"/>
  <c r="J209" i="14"/>
  <c r="AS208" i="20"/>
  <c r="J202" i="14"/>
  <c r="AS201" i="20"/>
  <c r="J201" i="14"/>
  <c r="AS200" i="20"/>
  <c r="J194" i="14"/>
  <c r="AS193" i="20"/>
  <c r="J193" i="14"/>
  <c r="AS192" i="20"/>
  <c r="J186" i="14"/>
  <c r="AS185" i="20"/>
  <c r="J185" i="14"/>
  <c r="AS184" i="20"/>
  <c r="J178" i="14"/>
  <c r="AS177" i="20"/>
  <c r="J177" i="14"/>
  <c r="AS176" i="20"/>
  <c r="J164" i="14"/>
  <c r="AS163" i="20"/>
  <c r="J162" i="14"/>
  <c r="AS161" i="20"/>
  <c r="J135" i="14"/>
  <c r="AS134" i="20"/>
  <c r="J127" i="14"/>
  <c r="AS126" i="20"/>
  <c r="J112" i="14"/>
  <c r="AS111" i="20"/>
  <c r="J107" i="14"/>
  <c r="AS106" i="20"/>
  <c r="J15" i="14"/>
  <c r="AS14" i="20"/>
  <c r="J166" i="14"/>
  <c r="AS165" i="20"/>
  <c r="J150" i="14"/>
  <c r="AS149" i="20"/>
  <c r="J130" i="14"/>
  <c r="AS129" i="20"/>
  <c r="J129" i="14"/>
  <c r="AS128" i="20"/>
  <c r="J40" i="14"/>
  <c r="AS39" i="20"/>
  <c r="J4" i="14"/>
  <c r="AS3" i="20"/>
  <c r="AO479" i="20"/>
  <c r="J158" i="14"/>
  <c r="AS157" i="20"/>
  <c r="J142" i="14"/>
  <c r="AS141" i="20"/>
  <c r="J134" i="14"/>
  <c r="AS133" i="20"/>
  <c r="J133" i="14"/>
  <c r="AS132" i="20"/>
  <c r="J126" i="14"/>
  <c r="AS125" i="20"/>
  <c r="J124" i="14"/>
  <c r="AS123" i="20"/>
  <c r="J117" i="14"/>
  <c r="AS116" i="20"/>
  <c r="J80" i="14"/>
  <c r="AS79" i="20"/>
  <c r="J75" i="14"/>
  <c r="AS74" i="20"/>
  <c r="J67" i="14"/>
  <c r="AS66" i="20"/>
  <c r="J59" i="14"/>
  <c r="AS58" i="20"/>
  <c r="J51" i="14"/>
  <c r="AS50" i="20"/>
  <c r="J12" i="14"/>
  <c r="AS11" i="20"/>
  <c r="J154" i="14"/>
  <c r="AS153" i="20"/>
  <c r="J138" i="14"/>
  <c r="AS137" i="20"/>
  <c r="J120" i="14"/>
  <c r="AS119" i="20"/>
  <c r="J115" i="14"/>
  <c r="AS114" i="20"/>
  <c r="J114" i="14"/>
  <c r="AS113" i="20"/>
  <c r="J72" i="14"/>
  <c r="AS71" i="20"/>
  <c r="J64" i="14"/>
  <c r="AS63" i="20"/>
  <c r="J56" i="14"/>
  <c r="AS55" i="20"/>
  <c r="J48" i="14"/>
  <c r="AS47" i="20"/>
  <c r="J43" i="14"/>
  <c r="AS42" i="20"/>
  <c r="J109" i="14"/>
  <c r="AS108" i="20"/>
  <c r="J101" i="14"/>
  <c r="AS100" i="20"/>
  <c r="J93" i="14"/>
  <c r="AS92" i="20"/>
  <c r="J85" i="14"/>
  <c r="AS84" i="20"/>
  <c r="J77" i="14"/>
  <c r="AS76" i="20"/>
  <c r="J69" i="14"/>
  <c r="AS68" i="20"/>
  <c r="J61" i="14"/>
  <c r="AS60" i="20"/>
  <c r="J53" i="14"/>
  <c r="AS52" i="20"/>
  <c r="J45" i="14"/>
  <c r="AS44" i="20"/>
  <c r="J37" i="14"/>
  <c r="AS36" i="20"/>
  <c r="J17" i="14"/>
  <c r="AS16" i="20"/>
  <c r="J9" i="14"/>
  <c r="AS8" i="20"/>
  <c r="J8" i="14"/>
  <c r="AS7" i="20"/>
  <c r="J119" i="14"/>
  <c r="AS118" i="20"/>
  <c r="J111" i="14"/>
  <c r="AS110" i="20"/>
  <c r="J103" i="14"/>
  <c r="AS102" i="20"/>
  <c r="J95" i="14"/>
  <c r="AS94" i="20"/>
  <c r="J87" i="14"/>
  <c r="AS86" i="20"/>
  <c r="J79" i="14"/>
  <c r="AS78" i="20"/>
  <c r="J71" i="14"/>
  <c r="AS70" i="20"/>
  <c r="J63" i="14"/>
  <c r="AS62" i="20"/>
  <c r="J55" i="14"/>
  <c r="AS54" i="20"/>
  <c r="J47" i="14"/>
  <c r="AS46" i="20"/>
  <c r="J39" i="14"/>
  <c r="AS38" i="20"/>
  <c r="J20" i="14"/>
  <c r="J24" i="14"/>
  <c r="J22" i="14"/>
  <c r="J26" i="14"/>
  <c r="J21" i="14"/>
  <c r="J23" i="14"/>
  <c r="J25" i="14"/>
  <c r="J19" i="14"/>
  <c r="AS18" i="20"/>
  <c r="J11" i="14"/>
  <c r="AS10" i="20"/>
  <c r="J125" i="14"/>
  <c r="AS124" i="20"/>
  <c r="J121" i="14"/>
  <c r="AS120" i="20"/>
  <c r="J113" i="14"/>
  <c r="AS112" i="20"/>
  <c r="J105" i="14"/>
  <c r="AS104" i="20"/>
  <c r="J97" i="14"/>
  <c r="AS96" i="20"/>
  <c r="J89" i="14"/>
  <c r="AS88" i="20"/>
  <c r="J81" i="14"/>
  <c r="AS80" i="20"/>
  <c r="AO480" i="20"/>
  <c r="J73" i="14"/>
  <c r="AS72" i="20"/>
  <c r="J65" i="14"/>
  <c r="AS64" i="20"/>
  <c r="J57" i="14"/>
  <c r="AS56" i="20"/>
  <c r="J49" i="14"/>
  <c r="AS48" i="20"/>
  <c r="J41" i="14"/>
  <c r="AS40" i="20"/>
  <c r="J13" i="14"/>
  <c r="AS12" i="20"/>
  <c r="J7" i="14"/>
  <c r="AS6" i="20"/>
  <c r="E10" i="23" l="1"/>
  <c r="M44" i="24" s="1"/>
  <c r="D10" i="23"/>
  <c r="M43" i="24" s="1"/>
  <c r="F10" i="23"/>
  <c r="M45" i="24" s="1"/>
  <c r="M10" i="23"/>
  <c r="M52" i="24" s="1"/>
  <c r="U10" i="23"/>
  <c r="M60" i="24" s="1"/>
  <c r="T10" i="23"/>
  <c r="M59" i="24" s="1"/>
  <c r="S10" i="23"/>
  <c r="M58" i="24" s="1"/>
  <c r="G10" i="23"/>
  <c r="M46" i="24" s="1"/>
  <c r="L10" i="23"/>
  <c r="M51" i="24" s="1"/>
  <c r="W10" i="23"/>
  <c r="M62" i="24" s="1"/>
  <c r="H10" i="23"/>
  <c r="M47" i="24" s="1"/>
  <c r="P10" i="23"/>
  <c r="M55" i="24" s="1"/>
  <c r="N10" i="23"/>
  <c r="M53" i="24" s="1"/>
  <c r="R10" i="23"/>
  <c r="M57" i="24" s="1"/>
  <c r="Y10" i="23"/>
  <c r="M64" i="24" s="1"/>
  <c r="I10" i="23"/>
  <c r="M48" i="24" s="1"/>
  <c r="Q10" i="23"/>
  <c r="M56" i="24" s="1"/>
  <c r="K10" i="23"/>
  <c r="M50" i="24" s="1"/>
  <c r="J10" i="23"/>
  <c r="M49" i="24" s="1"/>
  <c r="X10" i="23"/>
  <c r="M63" i="24" s="1"/>
  <c r="U7" i="14"/>
  <c r="B8" i="16" s="1"/>
  <c r="C8" i="16"/>
  <c r="AS480" i="20"/>
  <c r="E8" i="15"/>
  <c r="I5" i="15"/>
  <c r="AS478" i="20"/>
  <c r="M5" i="15"/>
  <c r="L5" i="15"/>
  <c r="N5" i="15"/>
  <c r="K5" i="15"/>
  <c r="AS479" i="20"/>
  <c r="G8" i="16" l="1"/>
  <c r="D8" i="16"/>
  <c r="E8" i="16"/>
  <c r="F8" i="16"/>
  <c r="U8" i="14"/>
  <c r="E9" i="15"/>
  <c r="U9" i="14" l="1"/>
  <c r="C9" i="16"/>
  <c r="B9" i="16"/>
  <c r="E10" i="15"/>
  <c r="I7" i="15" s="1"/>
  <c r="I6" i="15"/>
  <c r="J6" i="15"/>
  <c r="U10" i="14" l="1"/>
  <c r="G9" i="16"/>
  <c r="F9" i="16"/>
  <c r="D9" i="16"/>
  <c r="E9" i="16"/>
  <c r="J7" i="15"/>
  <c r="N6" i="15"/>
  <c r="L6" i="15"/>
  <c r="M6" i="15"/>
  <c r="K6" i="15"/>
  <c r="K7" i="15"/>
  <c r="N7" i="15"/>
  <c r="L7" i="15"/>
  <c r="M7" i="15"/>
  <c r="E11" i="15"/>
  <c r="U11" i="14" l="1"/>
  <c r="E12" i="15"/>
  <c r="I9" i="15" s="1"/>
  <c r="I8" i="15"/>
  <c r="J8" i="15"/>
  <c r="U12" i="14" l="1"/>
  <c r="J9" i="15"/>
  <c r="N9" i="15" s="1"/>
  <c r="K8" i="15"/>
  <c r="M8" i="15"/>
  <c r="L8" i="15"/>
  <c r="N8" i="15"/>
  <c r="M9" i="15"/>
  <c r="K9" i="15"/>
  <c r="E13" i="15"/>
  <c r="L9" i="15" l="1"/>
  <c r="U13" i="14"/>
  <c r="U14" i="14" s="1"/>
  <c r="U15" i="14" s="1"/>
  <c r="U16" i="14" s="1"/>
  <c r="U17" i="14" s="1"/>
  <c r="U18" i="14" s="1"/>
  <c r="U19" i="14" s="1"/>
  <c r="U20" i="14" s="1"/>
  <c r="U21" i="14" s="1"/>
  <c r="U22" i="14" s="1"/>
  <c r="U23" i="14" s="1"/>
  <c r="U24" i="14" s="1"/>
  <c r="U25" i="14" s="1"/>
  <c r="U26" i="14" s="1"/>
  <c r="U27" i="14" s="1"/>
  <c r="U28" i="14" s="1"/>
  <c r="U29" i="14" s="1"/>
  <c r="U30" i="14" s="1"/>
  <c r="U31" i="14" s="1"/>
  <c r="U32" i="14" s="1"/>
  <c r="U33" i="14" s="1"/>
  <c r="U34" i="14" s="1"/>
  <c r="U35" i="14" s="1"/>
  <c r="U36" i="14" s="1"/>
  <c r="U37" i="14" s="1"/>
  <c r="U38" i="14" s="1"/>
  <c r="U39" i="14" s="1"/>
  <c r="U40" i="14" s="1"/>
  <c r="U41" i="14" s="1"/>
  <c r="U42" i="14" s="1"/>
  <c r="U43" i="14" s="1"/>
  <c r="U44" i="14" s="1"/>
  <c r="U45" i="14" s="1"/>
  <c r="U46" i="14" s="1"/>
  <c r="U47" i="14" s="1"/>
  <c r="U48" i="14" s="1"/>
  <c r="U49" i="14" s="1"/>
  <c r="U50" i="14" s="1"/>
  <c r="U51" i="14" s="1"/>
  <c r="U52" i="14" s="1"/>
  <c r="U53" i="14" s="1"/>
  <c r="U54" i="14" s="1"/>
  <c r="U55" i="14" s="1"/>
  <c r="U56" i="14" s="1"/>
  <c r="U57" i="14" s="1"/>
  <c r="U58" i="14" s="1"/>
  <c r="U59" i="14" s="1"/>
  <c r="U60" i="14" s="1"/>
  <c r="U61" i="14" s="1"/>
  <c r="U62" i="14" s="1"/>
  <c r="U63" i="14" s="1"/>
  <c r="U64" i="14" s="1"/>
  <c r="U65" i="14" s="1"/>
  <c r="U66" i="14" s="1"/>
  <c r="U67" i="14" s="1"/>
  <c r="U68" i="14" s="1"/>
  <c r="U69" i="14" s="1"/>
  <c r="U70" i="14" s="1"/>
  <c r="U71" i="14" s="1"/>
  <c r="U72" i="14" s="1"/>
  <c r="U73" i="14" s="1"/>
  <c r="U74" i="14" s="1"/>
  <c r="U75" i="14" s="1"/>
  <c r="U76" i="14" s="1"/>
  <c r="U77" i="14" s="1"/>
  <c r="U78" i="14" s="1"/>
  <c r="U79" i="14" s="1"/>
  <c r="U80" i="14" s="1"/>
  <c r="U81" i="14" s="1"/>
  <c r="U82" i="14" s="1"/>
  <c r="U83" i="14" s="1"/>
  <c r="U84" i="14" s="1"/>
  <c r="U85" i="14" s="1"/>
  <c r="U86" i="14" s="1"/>
  <c r="U87" i="14" s="1"/>
  <c r="U88" i="14" s="1"/>
  <c r="U89" i="14" s="1"/>
  <c r="U90" i="14" s="1"/>
  <c r="U91" i="14" s="1"/>
  <c r="U92" i="14" s="1"/>
  <c r="U93" i="14" s="1"/>
  <c r="U94" i="14" s="1"/>
  <c r="U95" i="14" s="1"/>
  <c r="U96" i="14" s="1"/>
  <c r="U97" i="14" s="1"/>
  <c r="U98" i="14" s="1"/>
  <c r="U99" i="14" s="1"/>
  <c r="U100" i="14" s="1"/>
  <c r="U101" i="14" s="1"/>
  <c r="U102" i="14" s="1"/>
  <c r="U103" i="14" s="1"/>
  <c r="U104" i="14" s="1"/>
  <c r="U105" i="14" s="1"/>
  <c r="U106" i="14" s="1"/>
  <c r="U107" i="14" s="1"/>
  <c r="U108" i="14" s="1"/>
  <c r="U109" i="14" s="1"/>
  <c r="U110" i="14" s="1"/>
  <c r="U111" i="14" s="1"/>
  <c r="U112" i="14" s="1"/>
  <c r="U113" i="14" s="1"/>
  <c r="U114" i="14" s="1"/>
  <c r="U115" i="14" s="1"/>
  <c r="U116" i="14" s="1"/>
  <c r="U117" i="14" s="1"/>
  <c r="U118" i="14" s="1"/>
  <c r="U119" i="14" s="1"/>
  <c r="U120" i="14" s="1"/>
  <c r="U121" i="14" s="1"/>
  <c r="U122" i="14" s="1"/>
  <c r="U123" i="14" s="1"/>
  <c r="U124" i="14" s="1"/>
  <c r="U125" i="14" s="1"/>
  <c r="U126" i="14" s="1"/>
  <c r="U127" i="14" s="1"/>
  <c r="U128" i="14" s="1"/>
  <c r="U129" i="14" s="1"/>
  <c r="U130" i="14" s="1"/>
  <c r="U131" i="14" s="1"/>
  <c r="U132" i="14" s="1"/>
  <c r="U133" i="14" s="1"/>
  <c r="U134" i="14" s="1"/>
  <c r="U135" i="14" s="1"/>
  <c r="U136" i="14" s="1"/>
  <c r="U137" i="14" s="1"/>
  <c r="U138" i="14" s="1"/>
  <c r="U139" i="14" s="1"/>
  <c r="U140" i="14" s="1"/>
  <c r="U141" i="14" s="1"/>
  <c r="U142" i="14" s="1"/>
  <c r="U143" i="14" s="1"/>
  <c r="U144" i="14" s="1"/>
  <c r="U145" i="14" s="1"/>
  <c r="U146" i="14" s="1"/>
  <c r="U147" i="14" s="1"/>
  <c r="U148" i="14" s="1"/>
  <c r="U149" i="14" s="1"/>
  <c r="U150" i="14" s="1"/>
  <c r="U151" i="14" s="1"/>
  <c r="U152" i="14" s="1"/>
  <c r="U153" i="14" s="1"/>
  <c r="U154" i="14" s="1"/>
  <c r="U155" i="14" s="1"/>
  <c r="U156" i="14" s="1"/>
  <c r="U157" i="14" s="1"/>
  <c r="U158" i="14" s="1"/>
  <c r="U159" i="14" s="1"/>
  <c r="U160" i="14" s="1"/>
  <c r="U161" i="14" s="1"/>
  <c r="U162" i="14" s="1"/>
  <c r="U163" i="14" s="1"/>
  <c r="U164" i="14" s="1"/>
  <c r="U165" i="14" s="1"/>
  <c r="U166" i="14" s="1"/>
  <c r="U167" i="14" s="1"/>
  <c r="U168" i="14" s="1"/>
  <c r="U169" i="14" s="1"/>
  <c r="U170" i="14" s="1"/>
  <c r="U171" i="14" s="1"/>
  <c r="U172" i="14" s="1"/>
  <c r="U173" i="14" s="1"/>
  <c r="U174" i="14" s="1"/>
  <c r="U175" i="14" s="1"/>
  <c r="U176" i="14" s="1"/>
  <c r="U177" i="14" s="1"/>
  <c r="U178" i="14" s="1"/>
  <c r="U179" i="14" s="1"/>
  <c r="U180" i="14" s="1"/>
  <c r="U181" i="14" s="1"/>
  <c r="U182" i="14" s="1"/>
  <c r="U183" i="14" s="1"/>
  <c r="U184" i="14" s="1"/>
  <c r="U185" i="14" s="1"/>
  <c r="U186" i="14" s="1"/>
  <c r="U187" i="14" s="1"/>
  <c r="U188" i="14" s="1"/>
  <c r="U189" i="14" s="1"/>
  <c r="U190" i="14" s="1"/>
  <c r="U191" i="14" s="1"/>
  <c r="U192" i="14" s="1"/>
  <c r="U193" i="14" s="1"/>
  <c r="U194" i="14" s="1"/>
  <c r="U195" i="14" s="1"/>
  <c r="U196" i="14" s="1"/>
  <c r="U197" i="14" s="1"/>
  <c r="U198" i="14" s="1"/>
  <c r="U199" i="14" s="1"/>
  <c r="U200" i="14" s="1"/>
  <c r="U201" i="14" s="1"/>
  <c r="U202" i="14" s="1"/>
  <c r="U203" i="14" s="1"/>
  <c r="U204" i="14" s="1"/>
  <c r="U205" i="14" s="1"/>
  <c r="U206" i="14" s="1"/>
  <c r="U207" i="14" s="1"/>
  <c r="U208" i="14" s="1"/>
  <c r="U209" i="14" s="1"/>
  <c r="U210" i="14" s="1"/>
  <c r="U211" i="14" s="1"/>
  <c r="U212" i="14" s="1"/>
  <c r="U213" i="14" s="1"/>
  <c r="U214" i="14" s="1"/>
  <c r="U215" i="14" s="1"/>
  <c r="U216" i="14" s="1"/>
  <c r="U217" i="14" s="1"/>
  <c r="U218" i="14" s="1"/>
  <c r="U219" i="14" s="1"/>
  <c r="U220" i="14" s="1"/>
  <c r="U221" i="14" s="1"/>
  <c r="U222" i="14" s="1"/>
  <c r="U223" i="14" s="1"/>
  <c r="U224" i="14" s="1"/>
  <c r="U225" i="14" s="1"/>
  <c r="U226" i="14" s="1"/>
  <c r="U227" i="14" s="1"/>
  <c r="U228" i="14" s="1"/>
  <c r="U229" i="14" s="1"/>
  <c r="U230" i="14" s="1"/>
  <c r="U231" i="14" s="1"/>
  <c r="U232" i="14" s="1"/>
  <c r="U233" i="14" s="1"/>
  <c r="U234" i="14" s="1"/>
  <c r="U235" i="14" s="1"/>
  <c r="U236" i="14" s="1"/>
  <c r="U237" i="14" s="1"/>
  <c r="U238" i="14" s="1"/>
  <c r="U239" i="14" s="1"/>
  <c r="U240" i="14" s="1"/>
  <c r="U241" i="14" s="1"/>
  <c r="U242" i="14" s="1"/>
  <c r="U243" i="14" s="1"/>
  <c r="U244" i="14" s="1"/>
  <c r="U245" i="14" s="1"/>
  <c r="U246" i="14" s="1"/>
  <c r="U247" i="14" s="1"/>
  <c r="U248" i="14" s="1"/>
  <c r="U249" i="14" s="1"/>
  <c r="U250" i="14" s="1"/>
  <c r="U251" i="14" s="1"/>
  <c r="U252" i="14" s="1"/>
  <c r="U253" i="14" s="1"/>
  <c r="U254" i="14" s="1"/>
  <c r="U255" i="14" s="1"/>
  <c r="U256" i="14" s="1"/>
  <c r="U257" i="14" s="1"/>
  <c r="U258" i="14" s="1"/>
  <c r="U259" i="14" s="1"/>
  <c r="U260" i="14" s="1"/>
  <c r="U261" i="14" s="1"/>
  <c r="U262" i="14" s="1"/>
  <c r="U263" i="14" s="1"/>
  <c r="U264" i="14" s="1"/>
  <c r="U265" i="14" s="1"/>
  <c r="U266" i="14" s="1"/>
  <c r="U267" i="14" s="1"/>
  <c r="U268" i="14" s="1"/>
  <c r="U269" i="14" s="1"/>
  <c r="U270" i="14" s="1"/>
  <c r="U271" i="14" s="1"/>
  <c r="U272" i="14" s="1"/>
  <c r="U273" i="14" s="1"/>
  <c r="U274" i="14" s="1"/>
  <c r="U275" i="14" s="1"/>
  <c r="U276" i="14" s="1"/>
  <c r="U277" i="14" s="1"/>
  <c r="U278" i="14" s="1"/>
  <c r="U279" i="14" s="1"/>
  <c r="U280" i="14" s="1"/>
  <c r="U281" i="14" s="1"/>
  <c r="U282" i="14" s="1"/>
  <c r="U283" i="14" s="1"/>
  <c r="U284" i="14" s="1"/>
  <c r="U285" i="14" s="1"/>
  <c r="U286" i="14" s="1"/>
  <c r="U287" i="14" s="1"/>
  <c r="U288" i="14" s="1"/>
  <c r="U289" i="14" s="1"/>
  <c r="U290" i="14" s="1"/>
  <c r="U291" i="14" s="1"/>
  <c r="U292" i="14" s="1"/>
  <c r="U293" i="14" s="1"/>
  <c r="U294" i="14" s="1"/>
  <c r="U295" i="14" s="1"/>
  <c r="U296" i="14" s="1"/>
  <c r="U297" i="14" s="1"/>
  <c r="U298" i="14" s="1"/>
  <c r="U299" i="14" s="1"/>
  <c r="U300" i="14" s="1"/>
  <c r="U301" i="14" s="1"/>
  <c r="U302" i="14" s="1"/>
  <c r="U303" i="14" s="1"/>
  <c r="U304" i="14" s="1"/>
  <c r="U305" i="14" s="1"/>
  <c r="U306" i="14" s="1"/>
  <c r="U307" i="14" s="1"/>
  <c r="U308" i="14" s="1"/>
  <c r="U309" i="14" s="1"/>
  <c r="U310" i="14" s="1"/>
  <c r="U311" i="14" s="1"/>
  <c r="U312" i="14" s="1"/>
  <c r="U313" i="14" s="1"/>
  <c r="U314" i="14" s="1"/>
  <c r="U315" i="14" s="1"/>
  <c r="U316" i="14" s="1"/>
  <c r="U317" i="14" s="1"/>
  <c r="U318" i="14" s="1"/>
  <c r="U319" i="14" s="1"/>
  <c r="U320" i="14" s="1"/>
  <c r="U321" i="14" s="1"/>
  <c r="U322" i="14" s="1"/>
  <c r="U323" i="14" s="1"/>
  <c r="U324" i="14" s="1"/>
  <c r="U325" i="14" s="1"/>
  <c r="U326" i="14" s="1"/>
  <c r="U327" i="14" s="1"/>
  <c r="U328" i="14" s="1"/>
  <c r="U329" i="14" s="1"/>
  <c r="U330" i="14" s="1"/>
  <c r="U331" i="14" s="1"/>
  <c r="U332" i="14" s="1"/>
  <c r="U333" i="14" s="1"/>
  <c r="U334" i="14" s="1"/>
  <c r="U335" i="14" s="1"/>
  <c r="U336" i="14" s="1"/>
  <c r="U337" i="14" s="1"/>
  <c r="U338" i="14" s="1"/>
  <c r="U339" i="14" s="1"/>
  <c r="U340" i="14" s="1"/>
  <c r="U341" i="14" s="1"/>
  <c r="U342" i="14" s="1"/>
  <c r="U343" i="14" s="1"/>
  <c r="U344" i="14" s="1"/>
  <c r="U345" i="14" s="1"/>
  <c r="U346" i="14" s="1"/>
  <c r="U347" i="14" s="1"/>
  <c r="U348" i="14" s="1"/>
  <c r="U349" i="14" s="1"/>
  <c r="U350" i="14" s="1"/>
  <c r="U351" i="14" s="1"/>
  <c r="U352" i="14" s="1"/>
  <c r="U353" i="14" s="1"/>
  <c r="U354" i="14" s="1"/>
  <c r="U355" i="14" s="1"/>
  <c r="U356" i="14" s="1"/>
  <c r="U357" i="14" s="1"/>
  <c r="U358" i="14" s="1"/>
  <c r="U359" i="14" s="1"/>
  <c r="U360" i="14" s="1"/>
  <c r="U361" i="14" s="1"/>
  <c r="U362" i="14" s="1"/>
  <c r="U363" i="14" s="1"/>
  <c r="U364" i="14" s="1"/>
  <c r="U365" i="14" s="1"/>
  <c r="U366" i="14" s="1"/>
  <c r="U367" i="14" s="1"/>
  <c r="U368" i="14" s="1"/>
  <c r="U369" i="14" s="1"/>
  <c r="U370" i="14" s="1"/>
  <c r="U371" i="14" s="1"/>
  <c r="U372" i="14" s="1"/>
  <c r="U373" i="14" s="1"/>
  <c r="U374" i="14" s="1"/>
  <c r="U375" i="14" s="1"/>
  <c r="U376" i="14" s="1"/>
  <c r="U377" i="14" s="1"/>
  <c r="U378" i="14" s="1"/>
  <c r="U379" i="14" s="1"/>
  <c r="U380" i="14" s="1"/>
  <c r="U381" i="14" s="1"/>
  <c r="U382" i="14" s="1"/>
  <c r="U383" i="14" s="1"/>
  <c r="U384" i="14" s="1"/>
  <c r="U385" i="14" s="1"/>
  <c r="U386" i="14" s="1"/>
  <c r="U387" i="14" s="1"/>
  <c r="U388" i="14" s="1"/>
  <c r="U389" i="14" s="1"/>
  <c r="U390" i="14" s="1"/>
  <c r="U391" i="14" s="1"/>
  <c r="U392" i="14" s="1"/>
  <c r="U393" i="14" s="1"/>
  <c r="U394" i="14" s="1"/>
  <c r="U395" i="14" s="1"/>
  <c r="U396" i="14" s="1"/>
  <c r="U397" i="14" s="1"/>
  <c r="U398" i="14" s="1"/>
  <c r="U399" i="14" s="1"/>
  <c r="U400" i="14" s="1"/>
  <c r="U401" i="14" s="1"/>
  <c r="U402" i="14" s="1"/>
  <c r="U403" i="14" s="1"/>
  <c r="U404" i="14" s="1"/>
  <c r="U405" i="14" s="1"/>
  <c r="U406" i="14" s="1"/>
  <c r="U407" i="14" s="1"/>
  <c r="U408" i="14" s="1"/>
  <c r="U409" i="14" s="1"/>
  <c r="U410" i="14" s="1"/>
  <c r="U411" i="14" s="1"/>
  <c r="U412" i="14" s="1"/>
  <c r="U413" i="14" s="1"/>
  <c r="U414" i="14" s="1"/>
  <c r="U415" i="14" s="1"/>
  <c r="U416" i="14" s="1"/>
  <c r="U417" i="14" s="1"/>
  <c r="U418" i="14" s="1"/>
  <c r="U419" i="14" s="1"/>
  <c r="U420" i="14" s="1"/>
  <c r="U421" i="14" s="1"/>
  <c r="U422" i="14" s="1"/>
  <c r="U423" i="14" s="1"/>
  <c r="U424" i="14" s="1"/>
  <c r="U425" i="14" s="1"/>
  <c r="U426" i="14" s="1"/>
  <c r="U427" i="14" s="1"/>
  <c r="U428" i="14" s="1"/>
  <c r="U429" i="14" s="1"/>
  <c r="U430" i="14" s="1"/>
  <c r="U431" i="14" s="1"/>
  <c r="U432" i="14" s="1"/>
  <c r="U433" i="14" s="1"/>
  <c r="U434" i="14" s="1"/>
  <c r="U435" i="14" s="1"/>
  <c r="U436" i="14" s="1"/>
  <c r="U437" i="14" s="1"/>
  <c r="U438" i="14" s="1"/>
  <c r="U439" i="14" s="1"/>
  <c r="U440" i="14" s="1"/>
  <c r="U441" i="14" s="1"/>
  <c r="U442" i="14" s="1"/>
  <c r="U443" i="14" s="1"/>
  <c r="U444" i="14" s="1"/>
  <c r="U445" i="14" s="1"/>
  <c r="U446" i="14" s="1"/>
  <c r="U447" i="14" s="1"/>
  <c r="U448" i="14" s="1"/>
  <c r="U449" i="14" s="1"/>
  <c r="U450" i="14" s="1"/>
  <c r="U451" i="14" s="1"/>
  <c r="U452" i="14" s="1"/>
  <c r="U453" i="14" s="1"/>
  <c r="U454" i="14" s="1"/>
  <c r="U455" i="14" s="1"/>
  <c r="U456" i="14" s="1"/>
  <c r="U457" i="14" s="1"/>
  <c r="U458" i="14" s="1"/>
  <c r="U459" i="14" s="1"/>
  <c r="U460" i="14" s="1"/>
  <c r="U461" i="14" s="1"/>
  <c r="U462" i="14" s="1"/>
  <c r="U463" i="14" s="1"/>
  <c r="U464" i="14" s="1"/>
  <c r="U465" i="14" s="1"/>
  <c r="U466" i="14" s="1"/>
  <c r="U467" i="14" s="1"/>
  <c r="U468" i="14" s="1"/>
  <c r="U469" i="14" s="1"/>
  <c r="U470" i="14" s="1"/>
  <c r="U471" i="14" s="1"/>
  <c r="U472" i="14" s="1"/>
  <c r="U473" i="14" s="1"/>
  <c r="U474" i="14" s="1"/>
  <c r="U475" i="14" s="1"/>
  <c r="U476" i="14" s="1"/>
  <c r="B269" i="16" s="1"/>
  <c r="B10" i="16"/>
  <c r="C10" i="16"/>
  <c r="B13" i="16"/>
  <c r="C13" i="16"/>
  <c r="E14" i="15"/>
  <c r="I10" i="15" s="1"/>
  <c r="C32" i="16" l="1"/>
  <c r="C30" i="16"/>
  <c r="B31" i="16"/>
  <c r="B38" i="16"/>
  <c r="B21" i="16"/>
  <c r="C24" i="16"/>
  <c r="B35" i="16"/>
  <c r="C25" i="16"/>
  <c r="D25" i="16" s="1"/>
  <c r="C62" i="16"/>
  <c r="B15" i="16"/>
  <c r="C42" i="16"/>
  <c r="C29" i="16"/>
  <c r="F29" i="16" s="1"/>
  <c r="B45" i="16"/>
  <c r="B22" i="16"/>
  <c r="B24" i="16"/>
  <c r="B28" i="16"/>
  <c r="B14" i="16"/>
  <c r="C66" i="16"/>
  <c r="C41" i="16"/>
  <c r="B451" i="16"/>
  <c r="C91" i="16"/>
  <c r="B454" i="16"/>
  <c r="C486" i="16"/>
  <c r="B141" i="16"/>
  <c r="C370" i="16"/>
  <c r="C86" i="16"/>
  <c r="B108" i="16"/>
  <c r="C111" i="16"/>
  <c r="F111" i="16" s="1"/>
  <c r="B384" i="16"/>
  <c r="B365" i="16"/>
  <c r="C365" i="16"/>
  <c r="C294" i="16"/>
  <c r="D294" i="16" s="1"/>
  <c r="C445" i="16"/>
  <c r="B72" i="16"/>
  <c r="B214" i="16"/>
  <c r="B216" i="16"/>
  <c r="B231" i="16"/>
  <c r="B134" i="16"/>
  <c r="C288" i="16"/>
  <c r="B423" i="16"/>
  <c r="B437" i="16"/>
  <c r="B181" i="16"/>
  <c r="C144" i="16"/>
  <c r="C61" i="16"/>
  <c r="G61" i="16" s="1"/>
  <c r="B486" i="16"/>
  <c r="C48" i="16"/>
  <c r="B321" i="16"/>
  <c r="C186" i="16"/>
  <c r="F186" i="16" s="1"/>
  <c r="C265" i="16"/>
  <c r="B200" i="16"/>
  <c r="C237" i="16"/>
  <c r="B258" i="16"/>
  <c r="B42" i="16"/>
  <c r="C310" i="16"/>
  <c r="B124" i="16"/>
  <c r="C16" i="16"/>
  <c r="F16" i="16" s="1"/>
  <c r="C57" i="16"/>
  <c r="B111" i="16"/>
  <c r="B103" i="16"/>
  <c r="C228" i="16"/>
  <c r="E228" i="16" s="1"/>
  <c r="B174" i="16"/>
  <c r="C88" i="16"/>
  <c r="B109" i="16"/>
  <c r="C110" i="16"/>
  <c r="F110" i="16" s="1"/>
  <c r="C275" i="16"/>
  <c r="C152" i="16"/>
  <c r="C114" i="16"/>
  <c r="B88" i="16"/>
  <c r="B152" i="16"/>
  <c r="C93" i="16"/>
  <c r="C118" i="16"/>
  <c r="B320" i="16"/>
  <c r="C36" i="16"/>
  <c r="B145" i="16"/>
  <c r="B60" i="16"/>
  <c r="B26" i="16"/>
  <c r="C210" i="16"/>
  <c r="C374" i="16"/>
  <c r="C402" i="16"/>
  <c r="B374" i="16"/>
  <c r="C271" i="16"/>
  <c r="C208" i="16"/>
  <c r="B195" i="16"/>
  <c r="B213" i="16"/>
  <c r="C27" i="16"/>
  <c r="B30" i="16"/>
  <c r="B129" i="16"/>
  <c r="B166" i="16"/>
  <c r="C291" i="16"/>
  <c r="B203" i="16"/>
  <c r="B77" i="16"/>
  <c r="B427" i="16"/>
  <c r="B90" i="16"/>
  <c r="B254" i="16"/>
  <c r="B95" i="16"/>
  <c r="B67" i="16"/>
  <c r="B106" i="16"/>
  <c r="B65" i="16"/>
  <c r="C171" i="16"/>
  <c r="B101" i="16"/>
  <c r="C216" i="16"/>
  <c r="C56" i="16"/>
  <c r="C225" i="16"/>
  <c r="C112" i="16"/>
  <c r="D112" i="16" s="1"/>
  <c r="C50" i="16"/>
  <c r="C230" i="16"/>
  <c r="C97" i="16"/>
  <c r="B469" i="16"/>
  <c r="C304" i="16"/>
  <c r="C377" i="16"/>
  <c r="D377" i="16" s="1"/>
  <c r="C420" i="16"/>
  <c r="D420" i="16" s="1"/>
  <c r="B415" i="16"/>
  <c r="B264" i="16"/>
  <c r="B405" i="16"/>
  <c r="C357" i="16"/>
  <c r="E357" i="16" s="1"/>
  <c r="B367" i="16"/>
  <c r="B445" i="16"/>
  <c r="B238" i="16"/>
  <c r="B383" i="16"/>
  <c r="C390" i="16"/>
  <c r="F390" i="16" s="1"/>
  <c r="B399" i="16"/>
  <c r="B208" i="16"/>
  <c r="B193" i="16"/>
  <c r="B284" i="16"/>
  <c r="C479" i="16"/>
  <c r="B401" i="16"/>
  <c r="C262" i="16"/>
  <c r="G262" i="16" s="1"/>
  <c r="C150" i="16"/>
  <c r="F150" i="16" s="1"/>
  <c r="C440" i="16"/>
  <c r="C342" i="16"/>
  <c r="D342" i="16" s="1"/>
  <c r="B167" i="16"/>
  <c r="B422" i="16"/>
  <c r="C214" i="16"/>
  <c r="B110" i="16"/>
  <c r="B138" i="16"/>
  <c r="C330" i="16"/>
  <c r="E330" i="16" s="1"/>
  <c r="C480" i="16"/>
  <c r="B135" i="16"/>
  <c r="B191" i="16"/>
  <c r="C94" i="16"/>
  <c r="G94" i="16" s="1"/>
  <c r="C74" i="16"/>
  <c r="C197" i="16"/>
  <c r="E197" i="16" s="1"/>
  <c r="B78" i="16"/>
  <c r="B130" i="16"/>
  <c r="B98" i="16"/>
  <c r="C199" i="16"/>
  <c r="G199" i="16" s="1"/>
  <c r="B81" i="16"/>
  <c r="B143" i="16"/>
  <c r="B400" i="16"/>
  <c r="C430" i="16"/>
  <c r="F430" i="16" s="1"/>
  <c r="C336" i="16"/>
  <c r="E336" i="16" s="1"/>
  <c r="B240" i="16"/>
  <c r="C121" i="16"/>
  <c r="B394" i="16"/>
  <c r="C96" i="16"/>
  <c r="D96" i="16" s="1"/>
  <c r="B358" i="16"/>
  <c r="C107" i="16"/>
  <c r="C145" i="16"/>
  <c r="D145" i="16" s="1"/>
  <c r="B43" i="16"/>
  <c r="C413" i="16"/>
  <c r="F413" i="16" s="1"/>
  <c r="B16" i="16"/>
  <c r="B387" i="16"/>
  <c r="C234" i="16"/>
  <c r="D234" i="16" s="1"/>
  <c r="C65" i="16"/>
  <c r="F65" i="16" s="1"/>
  <c r="B128" i="16"/>
  <c r="C18" i="16"/>
  <c r="E18" i="16" s="1"/>
  <c r="B280" i="16"/>
  <c r="C443" i="16"/>
  <c r="D443" i="16" s="1"/>
  <c r="B176" i="16"/>
  <c r="C335" i="16"/>
  <c r="E335" i="16" s="1"/>
  <c r="B482" i="16"/>
  <c r="C425" i="16"/>
  <c r="F425" i="16" s="1"/>
  <c r="C299" i="16"/>
  <c r="B426" i="16"/>
  <c r="C308" i="16"/>
  <c r="D308" i="16" s="1"/>
  <c r="B316" i="16"/>
  <c r="C403" i="16"/>
  <c r="C371" i="16"/>
  <c r="D371" i="16" s="1"/>
  <c r="B382" i="16"/>
  <c r="B350" i="16"/>
  <c r="C246" i="16"/>
  <c r="B432" i="16"/>
  <c r="B235" i="16"/>
  <c r="B293" i="16"/>
  <c r="C190" i="16"/>
  <c r="C258" i="16"/>
  <c r="F258" i="16" s="1"/>
  <c r="B428" i="16"/>
  <c r="B302" i="16"/>
  <c r="B417" i="16"/>
  <c r="C138" i="16"/>
  <c r="D138" i="16" s="1"/>
  <c r="C379" i="16"/>
  <c r="E379" i="16" s="1"/>
  <c r="B327" i="16"/>
  <c r="C229" i="16"/>
  <c r="B79" i="16"/>
  <c r="B161" i="16"/>
  <c r="B360" i="16"/>
  <c r="B226" i="16"/>
  <c r="C169" i="16"/>
  <c r="G169" i="16" s="1"/>
  <c r="B450" i="16"/>
  <c r="C372" i="16"/>
  <c r="D372" i="16" s="1"/>
  <c r="C354" i="16"/>
  <c r="B317" i="16"/>
  <c r="C466" i="16"/>
  <c r="E466" i="16" s="1"/>
  <c r="B117" i="16"/>
  <c r="B447" i="16"/>
  <c r="C132" i="16"/>
  <c r="F132" i="16" s="1"/>
  <c r="B127" i="16"/>
  <c r="B62" i="16"/>
  <c r="B234" i="16"/>
  <c r="B115" i="16"/>
  <c r="B230" i="16"/>
  <c r="B256" i="16"/>
  <c r="B71" i="16"/>
  <c r="C450" i="16"/>
  <c r="D450" i="16" s="1"/>
  <c r="C117" i="16"/>
  <c r="G117" i="16" s="1"/>
  <c r="C130" i="16"/>
  <c r="G130" i="16" s="1"/>
  <c r="C213" i="16"/>
  <c r="B481" i="16"/>
  <c r="C68" i="16"/>
  <c r="F68" i="16" s="1"/>
  <c r="B342" i="16"/>
  <c r="B159" i="16"/>
  <c r="B40" i="16"/>
  <c r="B44" i="16"/>
  <c r="C462" i="16"/>
  <c r="G462" i="16" s="1"/>
  <c r="C100" i="16"/>
  <c r="B236" i="16"/>
  <c r="C223" i="16"/>
  <c r="D223" i="16" s="1"/>
  <c r="C432" i="16"/>
  <c r="F432" i="16" s="1"/>
  <c r="C453" i="16"/>
  <c r="B107" i="16"/>
  <c r="C385" i="16"/>
  <c r="F385" i="16" s="1"/>
  <c r="C289" i="16"/>
  <c r="G289" i="16" s="1"/>
  <c r="C203" i="16"/>
  <c r="B232" i="16"/>
  <c r="B39" i="16"/>
  <c r="B446" i="16"/>
  <c r="C358" i="16"/>
  <c r="B287" i="16"/>
  <c r="C381" i="16"/>
  <c r="D381" i="16" s="1"/>
  <c r="B487" i="16"/>
  <c r="B408" i="16"/>
  <c r="C398" i="16"/>
  <c r="G398" i="16" s="1"/>
  <c r="B207" i="16"/>
  <c r="B194" i="16"/>
  <c r="B463" i="16"/>
  <c r="B255" i="16"/>
  <c r="C285" i="16"/>
  <c r="G285" i="16" s="1"/>
  <c r="C441" i="16"/>
  <c r="E441" i="16" s="1"/>
  <c r="C272" i="16"/>
  <c r="C189" i="16"/>
  <c r="D189" i="16" s="1"/>
  <c r="B253" i="16"/>
  <c r="C417" i="16"/>
  <c r="F417" i="16" s="1"/>
  <c r="B270" i="16"/>
  <c r="C180" i="16"/>
  <c r="G180" i="16" s="1"/>
  <c r="C133" i="16"/>
  <c r="F133" i="16" s="1"/>
  <c r="C421" i="16"/>
  <c r="F421" i="16" s="1"/>
  <c r="B412" i="16"/>
  <c r="B83" i="16"/>
  <c r="B410" i="16"/>
  <c r="B380" i="16"/>
  <c r="B298" i="16"/>
  <c r="C400" i="16"/>
  <c r="D400" i="16" s="1"/>
  <c r="C185" i="16"/>
  <c r="G185" i="16" s="1"/>
  <c r="B165" i="16"/>
  <c r="B243" i="16"/>
  <c r="B257" i="16"/>
  <c r="C160" i="16"/>
  <c r="E160" i="16" s="1"/>
  <c r="B182" i="16"/>
  <c r="C224" i="16"/>
  <c r="B149" i="16"/>
  <c r="B61" i="16"/>
  <c r="B199" i="16"/>
  <c r="B86" i="16"/>
  <c r="B246" i="16"/>
  <c r="B455" i="16"/>
  <c r="C54" i="16"/>
  <c r="F54" i="16" s="1"/>
  <c r="C136" i="16"/>
  <c r="C161" i="16"/>
  <c r="F161" i="16" s="1"/>
  <c r="C38" i="16"/>
  <c r="F38" i="16" s="1"/>
  <c r="C253" i="16"/>
  <c r="D253" i="16" s="1"/>
  <c r="B485" i="16"/>
  <c r="B205" i="16"/>
  <c r="C270" i="16"/>
  <c r="D270" i="16" s="1"/>
  <c r="B300" i="16"/>
  <c r="B17" i="16"/>
  <c r="C472" i="16"/>
  <c r="D472" i="16" s="1"/>
  <c r="B19" i="16"/>
  <c r="B154" i="16"/>
  <c r="B335" i="16"/>
  <c r="C52" i="16"/>
  <c r="D52" i="16" s="1"/>
  <c r="B286" i="16"/>
  <c r="B53" i="16"/>
  <c r="C321" i="16"/>
  <c r="F42" i="16"/>
  <c r="D42" i="16"/>
  <c r="E42" i="16"/>
  <c r="G42" i="16"/>
  <c r="E111" i="16"/>
  <c r="G272" i="16"/>
  <c r="F272" i="16"/>
  <c r="E272" i="16"/>
  <c r="D272" i="16"/>
  <c r="D180" i="16"/>
  <c r="F27" i="16"/>
  <c r="E27" i="16"/>
  <c r="D27" i="16"/>
  <c r="G27" i="16"/>
  <c r="G336" i="16"/>
  <c r="D136" i="16"/>
  <c r="E136" i="16"/>
  <c r="G136" i="16"/>
  <c r="F136" i="16"/>
  <c r="E50" i="16"/>
  <c r="F50" i="16"/>
  <c r="G50" i="16"/>
  <c r="D50" i="16"/>
  <c r="D445" i="16"/>
  <c r="F445" i="16"/>
  <c r="E445" i="16"/>
  <c r="G445" i="16"/>
  <c r="D275" i="16"/>
  <c r="E275" i="16"/>
  <c r="G275" i="16"/>
  <c r="F275" i="16"/>
  <c r="G370" i="16"/>
  <c r="E370" i="16"/>
  <c r="F370" i="16"/>
  <c r="D370" i="16"/>
  <c r="D152" i="16"/>
  <c r="E152" i="16"/>
  <c r="F152" i="16"/>
  <c r="G152" i="16"/>
  <c r="E291" i="16"/>
  <c r="F291" i="16"/>
  <c r="G291" i="16"/>
  <c r="D291" i="16"/>
  <c r="F114" i="16"/>
  <c r="G114" i="16"/>
  <c r="D114" i="16"/>
  <c r="E114" i="16"/>
  <c r="D288" i="16"/>
  <c r="G288" i="16"/>
  <c r="F288" i="16"/>
  <c r="E288" i="16"/>
  <c r="D144" i="16"/>
  <c r="F144" i="16"/>
  <c r="E144" i="16"/>
  <c r="G144" i="16"/>
  <c r="E61" i="16"/>
  <c r="D210" i="16"/>
  <c r="G210" i="16"/>
  <c r="F210" i="16"/>
  <c r="E210" i="16"/>
  <c r="G374" i="16"/>
  <c r="E374" i="16"/>
  <c r="D374" i="16"/>
  <c r="F374" i="16"/>
  <c r="D365" i="16"/>
  <c r="G365" i="16"/>
  <c r="F365" i="16"/>
  <c r="E365" i="16"/>
  <c r="D186" i="16"/>
  <c r="D402" i="16"/>
  <c r="F402" i="16"/>
  <c r="G402" i="16"/>
  <c r="E402" i="16"/>
  <c r="D216" i="16"/>
  <c r="E216" i="16"/>
  <c r="F216" i="16"/>
  <c r="G216" i="16"/>
  <c r="F265" i="16"/>
  <c r="G265" i="16"/>
  <c r="E265" i="16"/>
  <c r="D265" i="16"/>
  <c r="D271" i="16"/>
  <c r="G271" i="16"/>
  <c r="E271" i="16"/>
  <c r="F271" i="16"/>
  <c r="E294" i="16"/>
  <c r="G237" i="16"/>
  <c r="D237" i="16"/>
  <c r="E237" i="16"/>
  <c r="F237" i="16"/>
  <c r="B351" i="16"/>
  <c r="E185" i="16"/>
  <c r="B346" i="16"/>
  <c r="B341" i="16"/>
  <c r="B459" i="16"/>
  <c r="C292" i="16"/>
  <c r="G197" i="16"/>
  <c r="D197" i="16"/>
  <c r="C334" i="16"/>
  <c r="B359" i="16"/>
  <c r="G224" i="16"/>
  <c r="F224" i="16"/>
  <c r="D224" i="16"/>
  <c r="E224" i="16"/>
  <c r="C452" i="16"/>
  <c r="B309" i="16"/>
  <c r="C194" i="16"/>
  <c r="C361" i="16"/>
  <c r="C418" i="16"/>
  <c r="C481" i="16"/>
  <c r="C157" i="16"/>
  <c r="C339" i="16"/>
  <c r="F112" i="16"/>
  <c r="C447" i="16"/>
  <c r="B277" i="16"/>
  <c r="B344" i="16"/>
  <c r="C426" i="16"/>
  <c r="B331" i="16"/>
  <c r="C449" i="16"/>
  <c r="B366" i="16"/>
  <c r="C119" i="16"/>
  <c r="B218" i="16"/>
  <c r="C356" i="16"/>
  <c r="B92" i="16"/>
  <c r="B237" i="16"/>
  <c r="B125" i="16"/>
  <c r="C419" i="16"/>
  <c r="C139" i="16"/>
  <c r="C298" i="16"/>
  <c r="C273" i="16"/>
  <c r="B245" i="16"/>
  <c r="C165" i="16"/>
  <c r="C333" i="16"/>
  <c r="C242" i="16"/>
  <c r="C319" i="16"/>
  <c r="C376" i="16"/>
  <c r="B371" i="16"/>
  <c r="B168" i="16"/>
  <c r="B479" i="16"/>
  <c r="C467" i="16"/>
  <c r="B381" i="16"/>
  <c r="B85" i="16"/>
  <c r="C266" i="16"/>
  <c r="C174" i="16"/>
  <c r="C159" i="16"/>
  <c r="B225" i="16"/>
  <c r="B429" i="16"/>
  <c r="C435" i="16"/>
  <c r="C484" i="16"/>
  <c r="C416" i="16"/>
  <c r="B136" i="16"/>
  <c r="B449" i="16"/>
  <c r="C355" i="16"/>
  <c r="B289" i="16"/>
  <c r="B322" i="16"/>
  <c r="B442" i="16"/>
  <c r="B419" i="16"/>
  <c r="C280" i="16"/>
  <c r="B431" i="16"/>
  <c r="B461" i="16"/>
  <c r="C202" i="16"/>
  <c r="B339" i="16"/>
  <c r="B398" i="16"/>
  <c r="C200" i="16"/>
  <c r="C226" i="16"/>
  <c r="C338" i="16"/>
  <c r="B314" i="16"/>
  <c r="C235" i="16"/>
  <c r="C306" i="16"/>
  <c r="C315" i="16"/>
  <c r="C244" i="16"/>
  <c r="C322" i="16"/>
  <c r="B175" i="16"/>
  <c r="C302" i="16"/>
  <c r="B209" i="16"/>
  <c r="B271" i="16"/>
  <c r="E358" i="16"/>
  <c r="F358" i="16"/>
  <c r="D358" i="16"/>
  <c r="G358" i="16"/>
  <c r="D86" i="16"/>
  <c r="G86" i="16"/>
  <c r="F86" i="16"/>
  <c r="E86" i="16"/>
  <c r="D398" i="16"/>
  <c r="E398" i="16"/>
  <c r="E88" i="16"/>
  <c r="F88" i="16"/>
  <c r="G88" i="16"/>
  <c r="D88" i="16"/>
  <c r="F441" i="16"/>
  <c r="D133" i="16"/>
  <c r="E62" i="16"/>
  <c r="D62" i="16"/>
  <c r="F62" i="16"/>
  <c r="G62" i="16"/>
  <c r="D310" i="16"/>
  <c r="F310" i="16"/>
  <c r="E310" i="16"/>
  <c r="G310" i="16"/>
  <c r="F213" i="16"/>
  <c r="D213" i="16"/>
  <c r="E213" i="16"/>
  <c r="G213" i="16"/>
  <c r="E253" i="16"/>
  <c r="D228" i="16"/>
  <c r="E377" i="16"/>
  <c r="F377" i="16"/>
  <c r="F420" i="16"/>
  <c r="G357" i="16"/>
  <c r="E118" i="16"/>
  <c r="F118" i="16"/>
  <c r="G118" i="16"/>
  <c r="D118" i="16"/>
  <c r="D91" i="16"/>
  <c r="G91" i="16"/>
  <c r="E91" i="16"/>
  <c r="F91" i="16"/>
  <c r="D390" i="16"/>
  <c r="E30" i="16"/>
  <c r="D30" i="16"/>
  <c r="F30" i="16"/>
  <c r="G30" i="16"/>
  <c r="D479" i="16"/>
  <c r="G479" i="16"/>
  <c r="E479" i="16"/>
  <c r="F479" i="16"/>
  <c r="F262" i="16"/>
  <c r="E150" i="16"/>
  <c r="E440" i="16"/>
  <c r="F440" i="16"/>
  <c r="D440" i="16"/>
  <c r="G440" i="16"/>
  <c r="F342" i="16"/>
  <c r="G342" i="16"/>
  <c r="G214" i="16"/>
  <c r="D214" i="16"/>
  <c r="E214" i="16"/>
  <c r="F214" i="16"/>
  <c r="F330" i="16"/>
  <c r="F480" i="16"/>
  <c r="D480" i="16"/>
  <c r="G480" i="16"/>
  <c r="E480" i="16"/>
  <c r="F208" i="16"/>
  <c r="D208" i="16"/>
  <c r="E208" i="16"/>
  <c r="G208" i="16"/>
  <c r="B472" i="16"/>
  <c r="B403" i="16"/>
  <c r="F225" i="16"/>
  <c r="E225" i="16"/>
  <c r="G225" i="16"/>
  <c r="D225" i="16"/>
  <c r="C415" i="16"/>
  <c r="C388" i="16"/>
  <c r="B456" i="16"/>
  <c r="B323" i="16"/>
  <c r="B474" i="16"/>
  <c r="B363" i="16"/>
  <c r="B206" i="16"/>
  <c r="B318" i="16"/>
  <c r="C483" i="16"/>
  <c r="B211" i="16"/>
  <c r="D117" i="16"/>
  <c r="B295" i="16"/>
  <c r="E130" i="16"/>
  <c r="C201" i="16"/>
  <c r="B188" i="16"/>
  <c r="B319" i="16"/>
  <c r="B392" i="16"/>
  <c r="C293" i="16"/>
  <c r="B391" i="16"/>
  <c r="B189" i="16"/>
  <c r="B390" i="16"/>
  <c r="G38" i="16"/>
  <c r="B354" i="16"/>
  <c r="B156" i="16"/>
  <c r="C122" i="16"/>
  <c r="C434" i="16"/>
  <c r="B273" i="16"/>
  <c r="B142" i="16"/>
  <c r="B465" i="16"/>
  <c r="B186" i="16"/>
  <c r="B328" i="16"/>
  <c r="B386" i="16"/>
  <c r="B266" i="16"/>
  <c r="C305" i="16"/>
  <c r="B150" i="16"/>
  <c r="C260" i="16"/>
  <c r="B64" i="16"/>
  <c r="C134" i="16"/>
  <c r="B476" i="16"/>
  <c r="C427" i="16"/>
  <c r="C461" i="16"/>
  <c r="B75" i="16"/>
  <c r="C70" i="16"/>
  <c r="C151" i="16"/>
  <c r="B173" i="16"/>
  <c r="B171" i="16"/>
  <c r="B275" i="16"/>
  <c r="B299" i="16"/>
  <c r="B263" i="16"/>
  <c r="C394" i="16"/>
  <c r="C470" i="16"/>
  <c r="B296" i="16"/>
  <c r="B337" i="16"/>
  <c r="C325" i="16"/>
  <c r="C255" i="16"/>
  <c r="C146" i="16"/>
  <c r="B66" i="16"/>
  <c r="C80" i="16"/>
  <c r="C101" i="16"/>
  <c r="B282" i="16"/>
  <c r="C458" i="16"/>
  <c r="B48" i="16"/>
  <c r="B104" i="16"/>
  <c r="C269" i="16"/>
  <c r="B304" i="16"/>
  <c r="C31" i="16"/>
  <c r="B47" i="16"/>
  <c r="B385" i="16"/>
  <c r="B170" i="16"/>
  <c r="B97" i="16"/>
  <c r="B131" i="16"/>
  <c r="C198" i="16"/>
  <c r="C63" i="16"/>
  <c r="C436" i="16"/>
  <c r="B163" i="16"/>
  <c r="B172" i="16"/>
  <c r="E381" i="16"/>
  <c r="E93" i="16"/>
  <c r="G93" i="16"/>
  <c r="F93" i="16"/>
  <c r="D93" i="16"/>
  <c r="G189" i="16"/>
  <c r="E189" i="16"/>
  <c r="D417" i="16"/>
  <c r="G421" i="16"/>
  <c r="G400" i="16"/>
  <c r="E400" i="16"/>
  <c r="G466" i="16"/>
  <c r="F450" i="16"/>
  <c r="E450" i="16"/>
  <c r="E54" i="16"/>
  <c r="G161" i="16"/>
  <c r="E161" i="16"/>
  <c r="F462" i="16"/>
  <c r="D462" i="16"/>
  <c r="E299" i="16"/>
  <c r="D299" i="16"/>
  <c r="G299" i="16"/>
  <c r="F299" i="16"/>
  <c r="F308" i="16"/>
  <c r="F13" i="16"/>
  <c r="D13" i="16"/>
  <c r="E13" i="16"/>
  <c r="G13" i="16"/>
  <c r="F403" i="16"/>
  <c r="E403" i="16"/>
  <c r="G403" i="16"/>
  <c r="D403" i="16"/>
  <c r="F371" i="16"/>
  <c r="G371" i="16"/>
  <c r="D32" i="16"/>
  <c r="E32" i="16"/>
  <c r="G32" i="16"/>
  <c r="F32" i="16"/>
  <c r="F246" i="16"/>
  <c r="E246" i="16"/>
  <c r="G246" i="16"/>
  <c r="D246" i="16"/>
  <c r="E25" i="16"/>
  <c r="F25" i="16"/>
  <c r="E29" i="16"/>
  <c r="D29" i="16"/>
  <c r="G110" i="16"/>
  <c r="D110" i="16"/>
  <c r="G36" i="16"/>
  <c r="E36" i="16"/>
  <c r="F36" i="16"/>
  <c r="D36" i="16"/>
  <c r="F190" i="16"/>
  <c r="E190" i="16"/>
  <c r="G190" i="16"/>
  <c r="D190" i="16"/>
  <c r="E258" i="16"/>
  <c r="D258" i="16"/>
  <c r="G138" i="16"/>
  <c r="E138" i="16"/>
  <c r="G48" i="16"/>
  <c r="D48" i="16"/>
  <c r="E48" i="16"/>
  <c r="F48" i="16"/>
  <c r="D379" i="16"/>
  <c r="F24" i="16"/>
  <c r="D24" i="16"/>
  <c r="E24" i="16"/>
  <c r="G24" i="16"/>
  <c r="G229" i="16"/>
  <c r="F229" i="16"/>
  <c r="E229" i="16"/>
  <c r="D229" i="16"/>
  <c r="D66" i="16"/>
  <c r="G66" i="16"/>
  <c r="F66" i="16"/>
  <c r="E66" i="16"/>
  <c r="D56" i="16"/>
  <c r="G56" i="16"/>
  <c r="F56" i="16"/>
  <c r="E56" i="16"/>
  <c r="D169" i="16"/>
  <c r="E169" i="16"/>
  <c r="E372" i="16"/>
  <c r="F372" i="16"/>
  <c r="F354" i="16"/>
  <c r="D354" i="16"/>
  <c r="G354" i="16"/>
  <c r="E354" i="16"/>
  <c r="B438" i="16"/>
  <c r="E94" i="16"/>
  <c r="D94" i="16"/>
  <c r="C362" i="16"/>
  <c r="E74" i="16"/>
  <c r="F74" i="16"/>
  <c r="G74" i="16"/>
  <c r="D74" i="16"/>
  <c r="G132" i="16"/>
  <c r="D132" i="16"/>
  <c r="C331" i="16"/>
  <c r="B272" i="16"/>
  <c r="C290" i="16"/>
  <c r="C363" i="16"/>
  <c r="E199" i="16"/>
  <c r="D199" i="16"/>
  <c r="B220" i="16"/>
  <c r="B223" i="16"/>
  <c r="C456" i="16"/>
  <c r="C317" i="16"/>
  <c r="C408" i="16"/>
  <c r="B353" i="16"/>
  <c r="F41" i="16"/>
  <c r="E41" i="16"/>
  <c r="G41" i="16"/>
  <c r="D41" i="16"/>
  <c r="C401" i="16"/>
  <c r="B462" i="16"/>
  <c r="B192" i="16"/>
  <c r="C166" i="16"/>
  <c r="B239" i="16"/>
  <c r="E121" i="16"/>
  <c r="G121" i="16"/>
  <c r="D121" i="16"/>
  <c r="F121" i="16"/>
  <c r="B147" i="16"/>
  <c r="B333" i="16"/>
  <c r="G68" i="16"/>
  <c r="C369" i="16"/>
  <c r="F96" i="16"/>
  <c r="C324" i="16"/>
  <c r="C463" i="16"/>
  <c r="C352" i="16"/>
  <c r="C175" i="16"/>
  <c r="B278" i="16"/>
  <c r="C264" i="16"/>
  <c r="B112" i="16"/>
  <c r="C383" i="16"/>
  <c r="B70" i="16"/>
  <c r="B368" i="16"/>
  <c r="C422" i="16"/>
  <c r="C77" i="16"/>
  <c r="C240" i="16"/>
  <c r="C312" i="16"/>
  <c r="C72" i="16"/>
  <c r="C337" i="16"/>
  <c r="B421" i="16"/>
  <c r="C433" i="16"/>
  <c r="C113" i="16"/>
  <c r="C120" i="16"/>
  <c r="C170" i="16"/>
  <c r="C353" i="16"/>
  <c r="B336" i="16"/>
  <c r="C233" i="16"/>
  <c r="B63" i="16"/>
  <c r="C464" i="16"/>
  <c r="C274" i="16"/>
  <c r="C184" i="16"/>
  <c r="B229" i="16"/>
  <c r="C58" i="16"/>
  <c r="B364" i="16"/>
  <c r="C55" i="16"/>
  <c r="C248" i="16"/>
  <c r="B467" i="16"/>
  <c r="C49" i="16"/>
  <c r="C485" i="16"/>
  <c r="F10" i="16"/>
  <c r="G10" i="16"/>
  <c r="E10" i="16"/>
  <c r="D10" i="16"/>
  <c r="B58" i="16"/>
  <c r="B303" i="16"/>
  <c r="B222" i="16"/>
  <c r="C399" i="16"/>
  <c r="B94" i="16"/>
  <c r="C386" i="16"/>
  <c r="C164" i="16"/>
  <c r="B291" i="16"/>
  <c r="B464" i="16"/>
  <c r="B444" i="16"/>
  <c r="C87" i="16"/>
  <c r="B259" i="16"/>
  <c r="C241" i="16"/>
  <c r="C482" i="16"/>
  <c r="C116" i="16"/>
  <c r="C267" i="16"/>
  <c r="C243" i="16"/>
  <c r="F171" i="16"/>
  <c r="G171" i="16"/>
  <c r="E171" i="16"/>
  <c r="D171" i="16"/>
  <c r="D285" i="16"/>
  <c r="F486" i="16"/>
  <c r="E486" i="16"/>
  <c r="D486" i="16"/>
  <c r="G486" i="16"/>
  <c r="G430" i="16"/>
  <c r="D430" i="16"/>
  <c r="D16" i="16"/>
  <c r="G16" i="16"/>
  <c r="E16" i="16"/>
  <c r="D107" i="16"/>
  <c r="G107" i="16"/>
  <c r="E107" i="16"/>
  <c r="F107" i="16"/>
  <c r="G145" i="16"/>
  <c r="E145" i="16"/>
  <c r="G270" i="16"/>
  <c r="G57" i="16"/>
  <c r="E57" i="16"/>
  <c r="D57" i="16"/>
  <c r="F57" i="16"/>
  <c r="G413" i="16"/>
  <c r="E413" i="16"/>
  <c r="D413" i="16"/>
  <c r="D100" i="16"/>
  <c r="G100" i="16"/>
  <c r="E100" i="16"/>
  <c r="F100" i="16"/>
  <c r="E304" i="16"/>
  <c r="F304" i="16"/>
  <c r="G304" i="16"/>
  <c r="D304" i="16"/>
  <c r="G223" i="16"/>
  <c r="E472" i="16"/>
  <c r="G472" i="16"/>
  <c r="F234" i="16"/>
  <c r="E432" i="16"/>
  <c r="G432" i="16"/>
  <c r="D432" i="16"/>
  <c r="D230" i="16"/>
  <c r="E230" i="16"/>
  <c r="G230" i="16"/>
  <c r="F230" i="16"/>
  <c r="E65" i="16"/>
  <c r="D65" i="16"/>
  <c r="G65" i="16"/>
  <c r="F453" i="16"/>
  <c r="G453" i="16"/>
  <c r="D453" i="16"/>
  <c r="E453" i="16"/>
  <c r="D425" i="16"/>
  <c r="E425" i="16"/>
  <c r="G425" i="16"/>
  <c r="F18" i="16"/>
  <c r="D18" i="16"/>
  <c r="G385" i="16"/>
  <c r="F289" i="16"/>
  <c r="D289" i="16"/>
  <c r="E289" i="16"/>
  <c r="G52" i="16"/>
  <c r="E52" i="16"/>
  <c r="E97" i="16"/>
  <c r="G97" i="16"/>
  <c r="F97" i="16"/>
  <c r="D97" i="16"/>
  <c r="G443" i="16"/>
  <c r="E443" i="16"/>
  <c r="F443" i="16"/>
  <c r="D203" i="16"/>
  <c r="F203" i="16"/>
  <c r="G203" i="16"/>
  <c r="E203" i="16"/>
  <c r="G335" i="16"/>
  <c r="F335" i="16"/>
  <c r="G321" i="16"/>
  <c r="E321" i="16"/>
  <c r="F321" i="16"/>
  <c r="D321" i="16"/>
  <c r="B251" i="16"/>
  <c r="C67" i="16"/>
  <c r="B388" i="16"/>
  <c r="C76" i="16"/>
  <c r="C47" i="16"/>
  <c r="B123" i="16"/>
  <c r="C19" i="16"/>
  <c r="C143" i="16"/>
  <c r="B297" i="16"/>
  <c r="C245" i="16"/>
  <c r="C287" i="16"/>
  <c r="B361" i="16"/>
  <c r="B41" i="16"/>
  <c r="B196" i="16"/>
  <c r="C359" i="16"/>
  <c r="C332" i="16"/>
  <c r="C12" i="16"/>
  <c r="C411" i="16"/>
  <c r="B395" i="16"/>
  <c r="B146" i="16"/>
  <c r="C303" i="16"/>
  <c r="B93" i="16"/>
  <c r="C465" i="16"/>
  <c r="B414" i="16"/>
  <c r="B105" i="16"/>
  <c r="C268" i="16"/>
  <c r="B274" i="16"/>
  <c r="C14" i="16"/>
  <c r="C83" i="16"/>
  <c r="B197" i="16"/>
  <c r="B452" i="16"/>
  <c r="B132" i="16"/>
  <c r="C423" i="16"/>
  <c r="C59" i="16"/>
  <c r="C320" i="16"/>
  <c r="B379" i="16"/>
  <c r="C478" i="16"/>
  <c r="C396" i="16"/>
  <c r="C204" i="16"/>
  <c r="B343" i="16"/>
  <c r="C147" i="16"/>
  <c r="C123" i="16"/>
  <c r="C33" i="16"/>
  <c r="B324" i="16"/>
  <c r="C124" i="16"/>
  <c r="B55" i="16"/>
  <c r="C373" i="16"/>
  <c r="C37" i="16"/>
  <c r="C212" i="16"/>
  <c r="C474" i="16"/>
  <c r="C222" i="16"/>
  <c r="C11" i="16"/>
  <c r="C407" i="16"/>
  <c r="B260" i="16"/>
  <c r="B68" i="16"/>
  <c r="B169" i="16"/>
  <c r="C460" i="16"/>
  <c r="B370" i="16"/>
  <c r="C182" i="16"/>
  <c r="C207" i="16"/>
  <c r="B425" i="16"/>
  <c r="B233" i="16"/>
  <c r="B433" i="16"/>
  <c r="C193" i="16"/>
  <c r="B402" i="16"/>
  <c r="B18" i="16"/>
  <c r="B290" i="16"/>
  <c r="B268" i="16"/>
  <c r="C406" i="16"/>
  <c r="C173" i="16"/>
  <c r="C314" i="16"/>
  <c r="C471" i="16"/>
  <c r="B373" i="16"/>
  <c r="C350" i="16"/>
  <c r="C409" i="16"/>
  <c r="C487" i="16"/>
  <c r="C295" i="16"/>
  <c r="C22" i="16"/>
  <c r="C231" i="16"/>
  <c r="C211" i="16"/>
  <c r="B334" i="16"/>
  <c r="B74" i="16"/>
  <c r="B160" i="16"/>
  <c r="C140" i="16"/>
  <c r="C129" i="16"/>
  <c r="C178" i="16"/>
  <c r="C21" i="16"/>
  <c r="C341" i="16"/>
  <c r="C126" i="16"/>
  <c r="C380" i="16"/>
  <c r="B241" i="16"/>
  <c r="C15" i="16"/>
  <c r="C286" i="16"/>
  <c r="C221" i="16"/>
  <c r="C277" i="16"/>
  <c r="B50" i="16"/>
  <c r="B201" i="16"/>
  <c r="C141" i="16"/>
  <c r="C128" i="16"/>
  <c r="C327" i="16"/>
  <c r="B393" i="16"/>
  <c r="B310" i="16"/>
  <c r="C318" i="16"/>
  <c r="C405" i="16"/>
  <c r="B137" i="16"/>
  <c r="B87" i="16"/>
  <c r="C92" i="16"/>
  <c r="B352" i="16"/>
  <c r="C45" i="16"/>
  <c r="C382" i="16"/>
  <c r="C309" i="16"/>
  <c r="B51" i="16"/>
  <c r="C153" i="16"/>
  <c r="B36" i="16"/>
  <c r="C23" i="16"/>
  <c r="B252" i="16"/>
  <c r="B244" i="16"/>
  <c r="B164" i="16"/>
  <c r="C35" i="16"/>
  <c r="B210" i="16"/>
  <c r="C81" i="16"/>
  <c r="C125" i="16"/>
  <c r="C389" i="16"/>
  <c r="B158" i="16"/>
  <c r="C329" i="16"/>
  <c r="B406" i="16"/>
  <c r="B420" i="16"/>
  <c r="C127" i="16"/>
  <c r="C348" i="16"/>
  <c r="B12" i="16"/>
  <c r="B184" i="16"/>
  <c r="C300" i="16"/>
  <c r="B148" i="16"/>
  <c r="B118" i="16"/>
  <c r="C51" i="16"/>
  <c r="B466" i="16"/>
  <c r="C296" i="16"/>
  <c r="C468" i="16"/>
  <c r="C98" i="16"/>
  <c r="B313" i="16"/>
  <c r="C429" i="16"/>
  <c r="B265" i="16"/>
  <c r="B468" i="16"/>
  <c r="C64" i="16"/>
  <c r="C232" i="16"/>
  <c r="B187" i="16"/>
  <c r="C28" i="16"/>
  <c r="C218" i="16"/>
  <c r="C323" i="16"/>
  <c r="B73" i="16"/>
  <c r="B404" i="16"/>
  <c r="B247" i="16"/>
  <c r="B356" i="16"/>
  <c r="C40" i="16"/>
  <c r="C142" i="16"/>
  <c r="C284" i="16"/>
  <c r="B267" i="16"/>
  <c r="C191" i="16"/>
  <c r="B153" i="16"/>
  <c r="B113" i="16"/>
  <c r="B306" i="16"/>
  <c r="C476" i="16"/>
  <c r="C167" i="16"/>
  <c r="C261" i="16"/>
  <c r="B122" i="16"/>
  <c r="B185" i="16"/>
  <c r="C108" i="16"/>
  <c r="C135" i="16"/>
  <c r="C227" i="16"/>
  <c r="C254" i="16"/>
  <c r="C475" i="16"/>
  <c r="C177" i="16"/>
  <c r="B332" i="16"/>
  <c r="B84" i="16"/>
  <c r="C179" i="16"/>
  <c r="C442" i="16"/>
  <c r="B215" i="16"/>
  <c r="B276" i="16"/>
  <c r="C187" i="16"/>
  <c r="B121" i="16"/>
  <c r="C404" i="16"/>
  <c r="B198" i="16"/>
  <c r="B249" i="16"/>
  <c r="C172" i="16"/>
  <c r="B177" i="16"/>
  <c r="B349" i="16"/>
  <c r="C53" i="16"/>
  <c r="C455" i="16"/>
  <c r="B100" i="16"/>
  <c r="C384" i="16"/>
  <c r="C89" i="16"/>
  <c r="C428" i="16"/>
  <c r="C366" i="16"/>
  <c r="B227" i="16"/>
  <c r="B340" i="16"/>
  <c r="C263" i="16"/>
  <c r="C345" i="16"/>
  <c r="C154" i="16"/>
  <c r="C163" i="16"/>
  <c r="C34" i="16"/>
  <c r="C148" i="16"/>
  <c r="C220" i="16"/>
  <c r="B292" i="16"/>
  <c r="B250" i="16"/>
  <c r="B126" i="16"/>
  <c r="B434" i="16"/>
  <c r="B484" i="16"/>
  <c r="C131" i="16"/>
  <c r="C176" i="16"/>
  <c r="C137" i="16"/>
  <c r="B411" i="16"/>
  <c r="B338" i="16"/>
  <c r="B418" i="16"/>
  <c r="C44" i="16"/>
  <c r="C375" i="16"/>
  <c r="C351" i="16"/>
  <c r="B82" i="16"/>
  <c r="B96" i="16"/>
  <c r="C247" i="16"/>
  <c r="B155" i="16"/>
  <c r="B440" i="16"/>
  <c r="B59" i="16"/>
  <c r="B119" i="16"/>
  <c r="B375" i="16"/>
  <c r="C414" i="16"/>
  <c r="C95" i="16"/>
  <c r="C236" i="16"/>
  <c r="B315" i="16"/>
  <c r="B261" i="16"/>
  <c r="C439" i="16"/>
  <c r="B285" i="16"/>
  <c r="B453" i="16"/>
  <c r="C391" i="16"/>
  <c r="B443" i="16"/>
  <c r="B178" i="16"/>
  <c r="B29" i="16"/>
  <c r="B212" i="16"/>
  <c r="B99" i="16"/>
  <c r="B435" i="16"/>
  <c r="B430" i="16"/>
  <c r="C346" i="16"/>
  <c r="B46" i="16"/>
  <c r="B457" i="16"/>
  <c r="B248" i="16"/>
  <c r="B416" i="16"/>
  <c r="C99" i="16"/>
  <c r="B458" i="16"/>
  <c r="C238" i="16"/>
  <c r="B329" i="16"/>
  <c r="C79" i="16"/>
  <c r="C307" i="16"/>
  <c r="C215" i="16"/>
  <c r="C156" i="16"/>
  <c r="B228" i="16"/>
  <c r="B57" i="16"/>
  <c r="B326" i="16"/>
  <c r="C311" i="16"/>
  <c r="B283" i="16"/>
  <c r="B471" i="16"/>
  <c r="B54" i="16"/>
  <c r="C412" i="16"/>
  <c r="C115" i="16"/>
  <c r="C217" i="16"/>
  <c r="B27" i="16"/>
  <c r="C437" i="16"/>
  <c r="C387" i="16"/>
  <c r="B76" i="16"/>
  <c r="B441" i="16"/>
  <c r="C364" i="16"/>
  <c r="C257" i="16"/>
  <c r="C103" i="16"/>
  <c r="B377" i="16"/>
  <c r="C239" i="16"/>
  <c r="B20" i="16"/>
  <c r="C78" i="16"/>
  <c r="B369" i="16"/>
  <c r="B301" i="16"/>
  <c r="B52" i="16"/>
  <c r="B140" i="16"/>
  <c r="C459" i="16"/>
  <c r="C446" i="16"/>
  <c r="C20" i="16"/>
  <c r="B262" i="16"/>
  <c r="B389" i="16"/>
  <c r="C469" i="16"/>
  <c r="C448" i="16"/>
  <c r="B448" i="16"/>
  <c r="B224" i="16"/>
  <c r="B470" i="16"/>
  <c r="B102" i="16"/>
  <c r="B183" i="16"/>
  <c r="C39" i="16"/>
  <c r="B56" i="16"/>
  <c r="B439" i="16"/>
  <c r="B162" i="16"/>
  <c r="B33" i="16"/>
  <c r="C451" i="16"/>
  <c r="C378" i="16"/>
  <c r="C368" i="16"/>
  <c r="B157" i="16"/>
  <c r="C347" i="16"/>
  <c r="C393" i="16"/>
  <c r="C205" i="16"/>
  <c r="B151" i="16"/>
  <c r="C252" i="16"/>
  <c r="C395" i="16"/>
  <c r="C410" i="16"/>
  <c r="B477" i="16"/>
  <c r="C360" i="16"/>
  <c r="C431" i="16"/>
  <c r="B396" i="16"/>
  <c r="C105" i="16"/>
  <c r="C90" i="16"/>
  <c r="C109" i="16"/>
  <c r="B307" i="16"/>
  <c r="B357" i="16"/>
  <c r="C328" i="16"/>
  <c r="C69" i="16"/>
  <c r="B204" i="16"/>
  <c r="B409" i="16"/>
  <c r="B355" i="16"/>
  <c r="C84" i="16"/>
  <c r="B478" i="16"/>
  <c r="B397" i="16"/>
  <c r="B311" i="16"/>
  <c r="B49" i="16"/>
  <c r="C251" i="16"/>
  <c r="B288" i="16"/>
  <c r="B347" i="16"/>
  <c r="B372" i="16"/>
  <c r="B279" i="16"/>
  <c r="C82" i="16"/>
  <c r="B120" i="16"/>
  <c r="C102" i="16"/>
  <c r="B345" i="16"/>
  <c r="B424" i="16"/>
  <c r="B32" i="16"/>
  <c r="C60" i="16"/>
  <c r="B11" i="16"/>
  <c r="B221" i="16"/>
  <c r="C349" i="16"/>
  <c r="C195" i="16"/>
  <c r="C192" i="16"/>
  <c r="C279" i="16"/>
  <c r="B480" i="16"/>
  <c r="B37" i="16"/>
  <c r="B23" i="16"/>
  <c r="C206" i="16"/>
  <c r="C424" i="16"/>
  <c r="B91" i="16"/>
  <c r="B460" i="16"/>
  <c r="C276" i="16"/>
  <c r="C250" i="16"/>
  <c r="C209" i="16"/>
  <c r="C149" i="16"/>
  <c r="C46" i="16"/>
  <c r="C473" i="16"/>
  <c r="C71" i="16"/>
  <c r="B483" i="16"/>
  <c r="B473" i="16"/>
  <c r="B180" i="16"/>
  <c r="B312" i="16"/>
  <c r="B407" i="16"/>
  <c r="C158" i="16"/>
  <c r="B305" i="16"/>
  <c r="B294" i="16"/>
  <c r="C219" i="16"/>
  <c r="B69" i="16"/>
  <c r="B475" i="16"/>
  <c r="C278" i="16"/>
  <c r="C397" i="16"/>
  <c r="C343" i="16"/>
  <c r="C183" i="16"/>
  <c r="C297" i="16"/>
  <c r="C281" i="16"/>
  <c r="C104" i="16"/>
  <c r="B139" i="16"/>
  <c r="B281" i="16"/>
  <c r="C477" i="16"/>
  <c r="C326" i="16"/>
  <c r="C256" i="16"/>
  <c r="B202" i="16"/>
  <c r="C73" i="16"/>
  <c r="C392" i="16"/>
  <c r="B116" i="16"/>
  <c r="C85" i="16"/>
  <c r="B217" i="16"/>
  <c r="B80" i="16"/>
  <c r="B378" i="16"/>
  <c r="C340" i="16"/>
  <c r="C301" i="16"/>
  <c r="B114" i="16"/>
  <c r="C106" i="16"/>
  <c r="C26" i="16"/>
  <c r="B25" i="16"/>
  <c r="B190" i="16"/>
  <c r="C155" i="16"/>
  <c r="B242" i="16"/>
  <c r="C43" i="16"/>
  <c r="B325" i="16"/>
  <c r="B376" i="16"/>
  <c r="B436" i="16"/>
  <c r="C196" i="16"/>
  <c r="C444" i="16"/>
  <c r="C457" i="16"/>
  <c r="C249" i="16"/>
  <c r="B133" i="16"/>
  <c r="C75" i="16"/>
  <c r="B89" i="16"/>
  <c r="C344" i="16"/>
  <c r="B34" i="16"/>
  <c r="C259" i="16"/>
  <c r="B362" i="16"/>
  <c r="C282" i="16"/>
  <c r="C168" i="16"/>
  <c r="B308" i="16"/>
  <c r="C283" i="16"/>
  <c r="B144" i="16"/>
  <c r="C454" i="16"/>
  <c r="C162" i="16"/>
  <c r="B330" i="16"/>
  <c r="B219" i="16"/>
  <c r="B348" i="16"/>
  <c r="B413" i="16"/>
  <c r="C17" i="16"/>
  <c r="C367" i="16"/>
  <c r="C316" i="16"/>
  <c r="C313" i="16"/>
  <c r="C181" i="16"/>
  <c r="C188" i="16"/>
  <c r="B179" i="16"/>
  <c r="C438" i="16"/>
  <c r="J10" i="15"/>
  <c r="E15" i="15"/>
  <c r="F94" i="16" l="1"/>
  <c r="G372" i="16"/>
  <c r="E110" i="16"/>
  <c r="G29" i="16"/>
  <c r="G25" i="16"/>
  <c r="E462" i="16"/>
  <c r="G54" i="16"/>
  <c r="D421" i="16"/>
  <c r="E417" i="16"/>
  <c r="D130" i="16"/>
  <c r="G330" i="16"/>
  <c r="D150" i="16"/>
  <c r="G390" i="16"/>
  <c r="F228" i="16"/>
  <c r="F253" i="16"/>
  <c r="D441" i="16"/>
  <c r="E112" i="16"/>
  <c r="G294" i="16"/>
  <c r="E186" i="16"/>
  <c r="D61" i="16"/>
  <c r="F180" i="16"/>
  <c r="G111" i="16"/>
  <c r="D54" i="16"/>
  <c r="E421" i="16"/>
  <c r="G417" i="16"/>
  <c r="F130" i="16"/>
  <c r="D330" i="16"/>
  <c r="G150" i="16"/>
  <c r="E390" i="16"/>
  <c r="G228" i="16"/>
  <c r="G253" i="16"/>
  <c r="G441" i="16"/>
  <c r="G112" i="16"/>
  <c r="F294" i="16"/>
  <c r="G186" i="16"/>
  <c r="F61" i="16"/>
  <c r="D111" i="16"/>
  <c r="F160" i="16"/>
  <c r="E385" i="16"/>
  <c r="E270" i="16"/>
  <c r="E285" i="16"/>
  <c r="G96" i="16"/>
  <c r="E68" i="16"/>
  <c r="F379" i="16"/>
  <c r="F117" i="16"/>
  <c r="E262" i="16"/>
  <c r="G160" i="16"/>
  <c r="D335" i="16"/>
  <c r="F52" i="16"/>
  <c r="D385" i="16"/>
  <c r="G18" i="16"/>
  <c r="G234" i="16"/>
  <c r="F472" i="16"/>
  <c r="F223" i="16"/>
  <c r="F270" i="16"/>
  <c r="F145" i="16"/>
  <c r="E430" i="16"/>
  <c r="F285" i="16"/>
  <c r="E96" i="16"/>
  <c r="D68" i="16"/>
  <c r="F199" i="16"/>
  <c r="E132" i="16"/>
  <c r="F169" i="16"/>
  <c r="G379" i="16"/>
  <c r="F138" i="16"/>
  <c r="G258" i="16"/>
  <c r="E371" i="16"/>
  <c r="G308" i="16"/>
  <c r="D161" i="16"/>
  <c r="G450" i="16"/>
  <c r="D466" i="16"/>
  <c r="F400" i="16"/>
  <c r="F189" i="16"/>
  <c r="F381" i="16"/>
  <c r="D38" i="16"/>
  <c r="E117" i="16"/>
  <c r="E342" i="16"/>
  <c r="D262" i="16"/>
  <c r="D357" i="16"/>
  <c r="G420" i="16"/>
  <c r="G377" i="16"/>
  <c r="E133" i="16"/>
  <c r="F398" i="16"/>
  <c r="F197" i="16"/>
  <c r="D185" i="16"/>
  <c r="D336" i="16"/>
  <c r="D160" i="16"/>
  <c r="E180" i="16"/>
  <c r="E234" i="16"/>
  <c r="E223" i="16"/>
  <c r="E308" i="16"/>
  <c r="F466" i="16"/>
  <c r="G381" i="16"/>
  <c r="E38" i="16"/>
  <c r="F357" i="16"/>
  <c r="E420" i="16"/>
  <c r="G133" i="16"/>
  <c r="F185" i="16"/>
  <c r="F336" i="16"/>
  <c r="G367" i="16"/>
  <c r="D367" i="16"/>
  <c r="E367" i="16"/>
  <c r="F367" i="16"/>
  <c r="E344" i="16"/>
  <c r="F344" i="16"/>
  <c r="D344" i="16"/>
  <c r="G344" i="16"/>
  <c r="F249" i="16"/>
  <c r="D249" i="16"/>
  <c r="E249" i="16"/>
  <c r="G249" i="16"/>
  <c r="F26" i="16"/>
  <c r="E26" i="16"/>
  <c r="D26" i="16"/>
  <c r="G26" i="16"/>
  <c r="D340" i="16"/>
  <c r="E340" i="16"/>
  <c r="G340" i="16"/>
  <c r="F340" i="16"/>
  <c r="F85" i="16"/>
  <c r="G85" i="16"/>
  <c r="D85" i="16"/>
  <c r="E85" i="16"/>
  <c r="G297" i="16"/>
  <c r="F297" i="16"/>
  <c r="D297" i="16"/>
  <c r="E297" i="16"/>
  <c r="E278" i="16"/>
  <c r="G278" i="16"/>
  <c r="F278" i="16"/>
  <c r="D278" i="16"/>
  <c r="F71" i="16"/>
  <c r="E71" i="16"/>
  <c r="D71" i="16"/>
  <c r="G71" i="16"/>
  <c r="D209" i="16"/>
  <c r="G209" i="16"/>
  <c r="E209" i="16"/>
  <c r="F209" i="16"/>
  <c r="E195" i="16"/>
  <c r="D195" i="16"/>
  <c r="F195" i="16"/>
  <c r="G195" i="16"/>
  <c r="F60" i="16"/>
  <c r="G60" i="16"/>
  <c r="E60" i="16"/>
  <c r="D60" i="16"/>
  <c r="E102" i="16"/>
  <c r="D102" i="16"/>
  <c r="F102" i="16"/>
  <c r="G102" i="16"/>
  <c r="F84" i="16"/>
  <c r="G84" i="16"/>
  <c r="D84" i="16"/>
  <c r="E84" i="16"/>
  <c r="D69" i="16"/>
  <c r="F69" i="16"/>
  <c r="G69" i="16"/>
  <c r="E69" i="16"/>
  <c r="E109" i="16"/>
  <c r="F109" i="16"/>
  <c r="D109" i="16"/>
  <c r="G109" i="16"/>
  <c r="G431" i="16"/>
  <c r="D431" i="16"/>
  <c r="E431" i="16"/>
  <c r="F431" i="16"/>
  <c r="D395" i="16"/>
  <c r="G395" i="16"/>
  <c r="F395" i="16"/>
  <c r="E395" i="16"/>
  <c r="F393" i="16"/>
  <c r="G393" i="16"/>
  <c r="E393" i="16"/>
  <c r="D393" i="16"/>
  <c r="F378" i="16"/>
  <c r="E378" i="16"/>
  <c r="G378" i="16"/>
  <c r="D378" i="16"/>
  <c r="D448" i="16"/>
  <c r="G448" i="16"/>
  <c r="E448" i="16"/>
  <c r="F448" i="16"/>
  <c r="D20" i="16"/>
  <c r="G20" i="16"/>
  <c r="E20" i="16"/>
  <c r="F20" i="16"/>
  <c r="F257" i="16"/>
  <c r="E257" i="16"/>
  <c r="D257" i="16"/>
  <c r="G257" i="16"/>
  <c r="F387" i="16"/>
  <c r="G387" i="16"/>
  <c r="D387" i="16"/>
  <c r="E387" i="16"/>
  <c r="G115" i="16"/>
  <c r="D115" i="16"/>
  <c r="F115" i="16"/>
  <c r="E115" i="16"/>
  <c r="F79" i="16"/>
  <c r="G79" i="16"/>
  <c r="E79" i="16"/>
  <c r="D79" i="16"/>
  <c r="D99" i="16"/>
  <c r="G99" i="16"/>
  <c r="E99" i="16"/>
  <c r="F99" i="16"/>
  <c r="F439" i="16"/>
  <c r="G439" i="16"/>
  <c r="E439" i="16"/>
  <c r="D439" i="16"/>
  <c r="G95" i="16"/>
  <c r="E95" i="16"/>
  <c r="F95" i="16"/>
  <c r="D95" i="16"/>
  <c r="F44" i="16"/>
  <c r="D44" i="16"/>
  <c r="G44" i="16"/>
  <c r="E44" i="16"/>
  <c r="E137" i="16"/>
  <c r="D137" i="16"/>
  <c r="G137" i="16"/>
  <c r="F137" i="16"/>
  <c r="D220" i="16"/>
  <c r="E220" i="16"/>
  <c r="F220" i="16"/>
  <c r="G220" i="16"/>
  <c r="E154" i="16"/>
  <c r="G154" i="16"/>
  <c r="F154" i="16"/>
  <c r="D154" i="16"/>
  <c r="F384" i="16"/>
  <c r="G384" i="16"/>
  <c r="D384" i="16"/>
  <c r="E384" i="16"/>
  <c r="G254" i="16"/>
  <c r="E254" i="16"/>
  <c r="F254" i="16"/>
  <c r="D254" i="16"/>
  <c r="F476" i="16"/>
  <c r="D476" i="16"/>
  <c r="E476" i="16"/>
  <c r="G476" i="16"/>
  <c r="F191" i="16"/>
  <c r="E191" i="16"/>
  <c r="D191" i="16"/>
  <c r="G191" i="16"/>
  <c r="G40" i="16"/>
  <c r="E40" i="16"/>
  <c r="D40" i="16"/>
  <c r="F40" i="16"/>
  <c r="F468" i="16"/>
  <c r="G468" i="16"/>
  <c r="E468" i="16"/>
  <c r="D468" i="16"/>
  <c r="F125" i="16"/>
  <c r="E125" i="16"/>
  <c r="D125" i="16"/>
  <c r="G125" i="16"/>
  <c r="D382" i="16"/>
  <c r="E382" i="16"/>
  <c r="F382" i="16"/>
  <c r="G382" i="16"/>
  <c r="D141" i="16"/>
  <c r="F141" i="16"/>
  <c r="G141" i="16"/>
  <c r="E141" i="16"/>
  <c r="F221" i="16"/>
  <c r="E221" i="16"/>
  <c r="G221" i="16"/>
  <c r="D221" i="16"/>
  <c r="F380" i="16"/>
  <c r="G380" i="16"/>
  <c r="E380" i="16"/>
  <c r="D380" i="16"/>
  <c r="G178" i="16"/>
  <c r="E178" i="16"/>
  <c r="D178" i="16"/>
  <c r="F178" i="16"/>
  <c r="F22" i="16"/>
  <c r="D22" i="16"/>
  <c r="G22" i="16"/>
  <c r="E22" i="16"/>
  <c r="D350" i="16"/>
  <c r="G350" i="16"/>
  <c r="E350" i="16"/>
  <c r="F350" i="16"/>
  <c r="F173" i="16"/>
  <c r="E173" i="16"/>
  <c r="D173" i="16"/>
  <c r="G173" i="16"/>
  <c r="E474" i="16"/>
  <c r="D474" i="16"/>
  <c r="G474" i="16"/>
  <c r="F474" i="16"/>
  <c r="G123" i="16"/>
  <c r="D123" i="16"/>
  <c r="E123" i="16"/>
  <c r="F123" i="16"/>
  <c r="E396" i="16"/>
  <c r="G396" i="16"/>
  <c r="D396" i="16"/>
  <c r="F396" i="16"/>
  <c r="G59" i="16"/>
  <c r="F59" i="16"/>
  <c r="D59" i="16"/>
  <c r="E59" i="16"/>
  <c r="G268" i="16"/>
  <c r="E268" i="16"/>
  <c r="D268" i="16"/>
  <c r="F268" i="16"/>
  <c r="F411" i="16"/>
  <c r="D411" i="16"/>
  <c r="G411" i="16"/>
  <c r="E411" i="16"/>
  <c r="E245" i="16"/>
  <c r="F245" i="16"/>
  <c r="G245" i="16"/>
  <c r="D245" i="16"/>
  <c r="F67" i="16"/>
  <c r="E67" i="16"/>
  <c r="D67" i="16"/>
  <c r="G67" i="16"/>
  <c r="G116" i="16"/>
  <c r="F116" i="16"/>
  <c r="D116" i="16"/>
  <c r="E116" i="16"/>
  <c r="G87" i="16"/>
  <c r="D87" i="16"/>
  <c r="F87" i="16"/>
  <c r="E87" i="16"/>
  <c r="D164" i="16"/>
  <c r="F164" i="16"/>
  <c r="E164" i="16"/>
  <c r="G164" i="16"/>
  <c r="E49" i="16"/>
  <c r="F49" i="16"/>
  <c r="D49" i="16"/>
  <c r="G49" i="16"/>
  <c r="E274" i="16"/>
  <c r="D274" i="16"/>
  <c r="F274" i="16"/>
  <c r="G274" i="16"/>
  <c r="G113" i="16"/>
  <c r="F113" i="16"/>
  <c r="E113" i="16"/>
  <c r="D113" i="16"/>
  <c r="D72" i="16"/>
  <c r="F72" i="16"/>
  <c r="G72" i="16"/>
  <c r="E72" i="16"/>
  <c r="D422" i="16"/>
  <c r="F422" i="16"/>
  <c r="G422" i="16"/>
  <c r="E422" i="16"/>
  <c r="E352" i="16"/>
  <c r="F352" i="16"/>
  <c r="G352" i="16"/>
  <c r="D352" i="16"/>
  <c r="F408" i="16"/>
  <c r="D408" i="16"/>
  <c r="G408" i="16"/>
  <c r="E408" i="16"/>
  <c r="F331" i="16"/>
  <c r="G331" i="16"/>
  <c r="D331" i="16"/>
  <c r="E331" i="16"/>
  <c r="F101" i="16"/>
  <c r="E101" i="16"/>
  <c r="D101" i="16"/>
  <c r="G101" i="16"/>
  <c r="D255" i="16"/>
  <c r="F255" i="16"/>
  <c r="G255" i="16"/>
  <c r="E255" i="16"/>
  <c r="F470" i="16"/>
  <c r="D470" i="16"/>
  <c r="E470" i="16"/>
  <c r="G470" i="16"/>
  <c r="E70" i="16"/>
  <c r="G70" i="16"/>
  <c r="F70" i="16"/>
  <c r="D70" i="16"/>
  <c r="F293" i="16"/>
  <c r="G293" i="16"/>
  <c r="E293" i="16"/>
  <c r="D293" i="16"/>
  <c r="E201" i="16"/>
  <c r="G201" i="16"/>
  <c r="D201" i="16"/>
  <c r="F201" i="16"/>
  <c r="F302" i="16"/>
  <c r="G302" i="16"/>
  <c r="D302" i="16"/>
  <c r="E302" i="16"/>
  <c r="F315" i="16"/>
  <c r="E315" i="16"/>
  <c r="D315" i="16"/>
  <c r="G315" i="16"/>
  <c r="F338" i="16"/>
  <c r="G338" i="16"/>
  <c r="E338" i="16"/>
  <c r="D338" i="16"/>
  <c r="D280" i="16"/>
  <c r="E280" i="16"/>
  <c r="G280" i="16"/>
  <c r="F280" i="16"/>
  <c r="F416" i="16"/>
  <c r="D416" i="16"/>
  <c r="G416" i="16"/>
  <c r="E416" i="16"/>
  <c r="G242" i="16"/>
  <c r="D242" i="16"/>
  <c r="E242" i="16"/>
  <c r="F242" i="16"/>
  <c r="D273" i="16"/>
  <c r="E273" i="16"/>
  <c r="G273" i="16"/>
  <c r="F273" i="16"/>
  <c r="G447" i="16"/>
  <c r="D447" i="16"/>
  <c r="E447" i="16"/>
  <c r="F447" i="16"/>
  <c r="G418" i="16"/>
  <c r="E418" i="16"/>
  <c r="F418" i="16"/>
  <c r="D418" i="16"/>
  <c r="D452" i="16"/>
  <c r="G452" i="16"/>
  <c r="F452" i="16"/>
  <c r="E452" i="16"/>
  <c r="E282" i="16"/>
  <c r="F282" i="16"/>
  <c r="G282" i="16"/>
  <c r="D282" i="16"/>
  <c r="E250" i="16"/>
  <c r="G250" i="16"/>
  <c r="D250" i="16"/>
  <c r="F250" i="16"/>
  <c r="D424" i="16"/>
  <c r="G424" i="16"/>
  <c r="F424" i="16"/>
  <c r="E424" i="16"/>
  <c r="F349" i="16"/>
  <c r="E349" i="16"/>
  <c r="D349" i="16"/>
  <c r="G349" i="16"/>
  <c r="F328" i="16"/>
  <c r="D328" i="16"/>
  <c r="E328" i="16"/>
  <c r="G328" i="16"/>
  <c r="E90" i="16"/>
  <c r="G90" i="16"/>
  <c r="F90" i="16"/>
  <c r="D90" i="16"/>
  <c r="D360" i="16"/>
  <c r="G360" i="16"/>
  <c r="E360" i="16"/>
  <c r="F360" i="16"/>
  <c r="G252" i="16"/>
  <c r="F252" i="16"/>
  <c r="E252" i="16"/>
  <c r="D252" i="16"/>
  <c r="G347" i="16"/>
  <c r="E347" i="16"/>
  <c r="F347" i="16"/>
  <c r="D347" i="16"/>
  <c r="F451" i="16"/>
  <c r="E451" i="16"/>
  <c r="G451" i="16"/>
  <c r="D451" i="16"/>
  <c r="F469" i="16"/>
  <c r="E469" i="16"/>
  <c r="D469" i="16"/>
  <c r="G469" i="16"/>
  <c r="G446" i="16"/>
  <c r="F446" i="16"/>
  <c r="D446" i="16"/>
  <c r="E446" i="16"/>
  <c r="E239" i="16"/>
  <c r="G239" i="16"/>
  <c r="D239" i="16"/>
  <c r="F239" i="16"/>
  <c r="E364" i="16"/>
  <c r="G364" i="16"/>
  <c r="D364" i="16"/>
  <c r="F364" i="16"/>
  <c r="F437" i="16"/>
  <c r="E437" i="16"/>
  <c r="D437" i="16"/>
  <c r="G437" i="16"/>
  <c r="F412" i="16"/>
  <c r="E412" i="16"/>
  <c r="D412" i="16"/>
  <c r="G412" i="16"/>
  <c r="D311" i="16"/>
  <c r="E311" i="16"/>
  <c r="G311" i="16"/>
  <c r="F311" i="16"/>
  <c r="F156" i="16"/>
  <c r="D156" i="16"/>
  <c r="E156" i="16"/>
  <c r="G156" i="16"/>
  <c r="E346" i="16"/>
  <c r="F346" i="16"/>
  <c r="G346" i="16"/>
  <c r="D346" i="16"/>
  <c r="D391" i="16"/>
  <c r="G391" i="16"/>
  <c r="F391" i="16"/>
  <c r="E391" i="16"/>
  <c r="E414" i="16"/>
  <c r="G414" i="16"/>
  <c r="F414" i="16"/>
  <c r="D414" i="16"/>
  <c r="F176" i="16"/>
  <c r="G176" i="16"/>
  <c r="D176" i="16"/>
  <c r="E176" i="16"/>
  <c r="D148" i="16"/>
  <c r="E148" i="16"/>
  <c r="G148" i="16"/>
  <c r="F148" i="16"/>
  <c r="E345" i="16"/>
  <c r="G345" i="16"/>
  <c r="F345" i="16"/>
  <c r="D345" i="16"/>
  <c r="E366" i="16"/>
  <c r="D366" i="16"/>
  <c r="G366" i="16"/>
  <c r="F366" i="16"/>
  <c r="G404" i="16"/>
  <c r="F404" i="16"/>
  <c r="D404" i="16"/>
  <c r="E404" i="16"/>
  <c r="D227" i="16"/>
  <c r="G227" i="16"/>
  <c r="F227" i="16"/>
  <c r="E227" i="16"/>
  <c r="E323" i="16"/>
  <c r="D323" i="16"/>
  <c r="F323" i="16"/>
  <c r="G323" i="16"/>
  <c r="G232" i="16"/>
  <c r="F232" i="16"/>
  <c r="E232" i="16"/>
  <c r="D232" i="16"/>
  <c r="G429" i="16"/>
  <c r="F429" i="16"/>
  <c r="E429" i="16"/>
  <c r="D429" i="16"/>
  <c r="F296" i="16"/>
  <c r="D296" i="16"/>
  <c r="G296" i="16"/>
  <c r="E296" i="16"/>
  <c r="D348" i="16"/>
  <c r="F348" i="16"/>
  <c r="E348" i="16"/>
  <c r="G348" i="16"/>
  <c r="D329" i="16"/>
  <c r="E329" i="16"/>
  <c r="F329" i="16"/>
  <c r="G329" i="16"/>
  <c r="E81" i="16"/>
  <c r="F81" i="16"/>
  <c r="G81" i="16"/>
  <c r="D81" i="16"/>
  <c r="E153" i="16"/>
  <c r="D153" i="16"/>
  <c r="F153" i="16"/>
  <c r="G153" i="16"/>
  <c r="D45" i="16"/>
  <c r="F45" i="16"/>
  <c r="G45" i="16"/>
  <c r="E45" i="16"/>
  <c r="D286" i="16"/>
  <c r="E286" i="16"/>
  <c r="G286" i="16"/>
  <c r="F286" i="16"/>
  <c r="D126" i="16"/>
  <c r="F126" i="16"/>
  <c r="E126" i="16"/>
  <c r="G126" i="16"/>
  <c r="D129" i="16"/>
  <c r="E129" i="16"/>
  <c r="F129" i="16"/>
  <c r="G129" i="16"/>
  <c r="G295" i="16"/>
  <c r="D295" i="16"/>
  <c r="E295" i="16"/>
  <c r="F295" i="16"/>
  <c r="F406" i="16"/>
  <c r="G406" i="16"/>
  <c r="E406" i="16"/>
  <c r="D406" i="16"/>
  <c r="G460" i="16"/>
  <c r="E460" i="16"/>
  <c r="D460" i="16"/>
  <c r="F460" i="16"/>
  <c r="G407" i="16"/>
  <c r="E407" i="16"/>
  <c r="D407" i="16"/>
  <c r="F407" i="16"/>
  <c r="E212" i="16"/>
  <c r="D212" i="16"/>
  <c r="G212" i="16"/>
  <c r="F212" i="16"/>
  <c r="F124" i="16"/>
  <c r="E124" i="16"/>
  <c r="G124" i="16"/>
  <c r="D124" i="16"/>
  <c r="E147" i="16"/>
  <c r="D147" i="16"/>
  <c r="G147" i="16"/>
  <c r="F147" i="16"/>
  <c r="D478" i="16"/>
  <c r="E478" i="16"/>
  <c r="F478" i="16"/>
  <c r="G478" i="16"/>
  <c r="D423" i="16"/>
  <c r="E423" i="16"/>
  <c r="F423" i="16"/>
  <c r="G423" i="16"/>
  <c r="D83" i="16"/>
  <c r="G83" i="16"/>
  <c r="F83" i="16"/>
  <c r="E83" i="16"/>
  <c r="F303" i="16"/>
  <c r="G303" i="16"/>
  <c r="E303" i="16"/>
  <c r="D303" i="16"/>
  <c r="F12" i="16"/>
  <c r="D12" i="16"/>
  <c r="G12" i="16"/>
  <c r="E12" i="16"/>
  <c r="D47" i="16"/>
  <c r="E47" i="16"/>
  <c r="G47" i="16"/>
  <c r="F47" i="16"/>
  <c r="D482" i="16"/>
  <c r="F482" i="16"/>
  <c r="G482" i="16"/>
  <c r="E482" i="16"/>
  <c r="F386" i="16"/>
  <c r="G386" i="16"/>
  <c r="D386" i="16"/>
  <c r="E386" i="16"/>
  <c r="F58" i="16"/>
  <c r="E58" i="16"/>
  <c r="D58" i="16"/>
  <c r="G58" i="16"/>
  <c r="D464" i="16"/>
  <c r="G464" i="16"/>
  <c r="F464" i="16"/>
  <c r="E464" i="16"/>
  <c r="D353" i="16"/>
  <c r="F353" i="16"/>
  <c r="G353" i="16"/>
  <c r="E353" i="16"/>
  <c r="D433" i="16"/>
  <c r="G433" i="16"/>
  <c r="F433" i="16"/>
  <c r="E433" i="16"/>
  <c r="F312" i="16"/>
  <c r="D312" i="16"/>
  <c r="G312" i="16"/>
  <c r="E312" i="16"/>
  <c r="F264" i="16"/>
  <c r="D264" i="16"/>
  <c r="E264" i="16"/>
  <c r="G264" i="16"/>
  <c r="D463" i="16"/>
  <c r="G463" i="16"/>
  <c r="E463" i="16"/>
  <c r="F463" i="16"/>
  <c r="E317" i="16"/>
  <c r="D317" i="16"/>
  <c r="G317" i="16"/>
  <c r="F317" i="16"/>
  <c r="E363" i="16"/>
  <c r="G363" i="16"/>
  <c r="D363" i="16"/>
  <c r="F363" i="16"/>
  <c r="F362" i="16"/>
  <c r="G362" i="16"/>
  <c r="E362" i="16"/>
  <c r="D362" i="16"/>
  <c r="G436" i="16"/>
  <c r="E436" i="16"/>
  <c r="D436" i="16"/>
  <c r="F436" i="16"/>
  <c r="G31" i="16"/>
  <c r="F31" i="16"/>
  <c r="E31" i="16"/>
  <c r="D31" i="16"/>
  <c r="G80" i="16"/>
  <c r="E80" i="16"/>
  <c r="D80" i="16"/>
  <c r="F80" i="16"/>
  <c r="F325" i="16"/>
  <c r="G325" i="16"/>
  <c r="E325" i="16"/>
  <c r="D325" i="16"/>
  <c r="D394" i="16"/>
  <c r="E394" i="16"/>
  <c r="F394" i="16"/>
  <c r="G394" i="16"/>
  <c r="D134" i="16"/>
  <c r="F134" i="16"/>
  <c r="G134" i="16"/>
  <c r="E134" i="16"/>
  <c r="E305" i="16"/>
  <c r="F305" i="16"/>
  <c r="D305" i="16"/>
  <c r="G305" i="16"/>
  <c r="D434" i="16"/>
  <c r="G434" i="16"/>
  <c r="E434" i="16"/>
  <c r="F434" i="16"/>
  <c r="D306" i="16"/>
  <c r="F306" i="16"/>
  <c r="G306" i="16"/>
  <c r="E306" i="16"/>
  <c r="F226" i="16"/>
  <c r="E226" i="16"/>
  <c r="G226" i="16"/>
  <c r="D226" i="16"/>
  <c r="D202" i="16"/>
  <c r="E202" i="16"/>
  <c r="F202" i="16"/>
  <c r="G202" i="16"/>
  <c r="D355" i="16"/>
  <c r="E355" i="16"/>
  <c r="F355" i="16"/>
  <c r="G355" i="16"/>
  <c r="E484" i="16"/>
  <c r="F484" i="16"/>
  <c r="G484" i="16"/>
  <c r="D484" i="16"/>
  <c r="D159" i="16"/>
  <c r="G159" i="16"/>
  <c r="E159" i="16"/>
  <c r="F159" i="16"/>
  <c r="E333" i="16"/>
  <c r="D333" i="16"/>
  <c r="G333" i="16"/>
  <c r="F333" i="16"/>
  <c r="G298" i="16"/>
  <c r="F298" i="16"/>
  <c r="D298" i="16"/>
  <c r="E298" i="16"/>
  <c r="G119" i="16"/>
  <c r="F119" i="16"/>
  <c r="E119" i="16"/>
  <c r="D119" i="16"/>
  <c r="D426" i="16"/>
  <c r="F426" i="16"/>
  <c r="G426" i="16"/>
  <c r="E426" i="16"/>
  <c r="D339" i="16"/>
  <c r="F339" i="16"/>
  <c r="G339" i="16"/>
  <c r="E339" i="16"/>
  <c r="D361" i="16"/>
  <c r="E361" i="16"/>
  <c r="F361" i="16"/>
  <c r="G361" i="16"/>
  <c r="D181" i="16"/>
  <c r="F181" i="16"/>
  <c r="E181" i="16"/>
  <c r="G181" i="16"/>
  <c r="G17" i="16"/>
  <c r="E17" i="16"/>
  <c r="F17" i="16"/>
  <c r="D17" i="16"/>
  <c r="D155" i="16"/>
  <c r="G155" i="16"/>
  <c r="F155" i="16"/>
  <c r="E155" i="16"/>
  <c r="D256" i="16"/>
  <c r="F256" i="16"/>
  <c r="E256" i="16"/>
  <c r="G256" i="16"/>
  <c r="G473" i="16"/>
  <c r="E473" i="16"/>
  <c r="F473" i="16"/>
  <c r="D473" i="16"/>
  <c r="D438" i="16"/>
  <c r="G438" i="16"/>
  <c r="E438" i="16"/>
  <c r="F438" i="16"/>
  <c r="D313" i="16"/>
  <c r="E313" i="16"/>
  <c r="G313" i="16"/>
  <c r="F313" i="16"/>
  <c r="G162" i="16"/>
  <c r="F162" i="16"/>
  <c r="D162" i="16"/>
  <c r="E162" i="16"/>
  <c r="F259" i="16"/>
  <c r="G259" i="16"/>
  <c r="D259" i="16"/>
  <c r="E259" i="16"/>
  <c r="E75" i="16"/>
  <c r="D75" i="16"/>
  <c r="F75" i="16"/>
  <c r="G75" i="16"/>
  <c r="E444" i="16"/>
  <c r="F444" i="16"/>
  <c r="G444" i="16"/>
  <c r="D444" i="16"/>
  <c r="D392" i="16"/>
  <c r="E392" i="16"/>
  <c r="F392" i="16"/>
  <c r="G392" i="16"/>
  <c r="E326" i="16"/>
  <c r="G326" i="16"/>
  <c r="F326" i="16"/>
  <c r="D326" i="16"/>
  <c r="E104" i="16"/>
  <c r="D104" i="16"/>
  <c r="F104" i="16"/>
  <c r="G104" i="16"/>
  <c r="E343" i="16"/>
  <c r="D343" i="16"/>
  <c r="F343" i="16"/>
  <c r="G343" i="16"/>
  <c r="F158" i="16"/>
  <c r="D158" i="16"/>
  <c r="G158" i="16"/>
  <c r="E158" i="16"/>
  <c r="E46" i="16"/>
  <c r="F46" i="16"/>
  <c r="G46" i="16"/>
  <c r="D46" i="16"/>
  <c r="F276" i="16"/>
  <c r="D276" i="16"/>
  <c r="G276" i="16"/>
  <c r="E276" i="16"/>
  <c r="E206" i="16"/>
  <c r="F206" i="16"/>
  <c r="D206" i="16"/>
  <c r="G206" i="16"/>
  <c r="F279" i="16"/>
  <c r="E279" i="16"/>
  <c r="D279" i="16"/>
  <c r="G279" i="16"/>
  <c r="E82" i="16"/>
  <c r="G82" i="16"/>
  <c r="F82" i="16"/>
  <c r="D82" i="16"/>
  <c r="E105" i="16"/>
  <c r="F105" i="16"/>
  <c r="G105" i="16"/>
  <c r="D105" i="16"/>
  <c r="D39" i="16"/>
  <c r="G39" i="16"/>
  <c r="F39" i="16"/>
  <c r="E39" i="16"/>
  <c r="F459" i="16"/>
  <c r="D459" i="16"/>
  <c r="G459" i="16"/>
  <c r="E459" i="16"/>
  <c r="G215" i="16"/>
  <c r="D215" i="16"/>
  <c r="F215" i="16"/>
  <c r="E215" i="16"/>
  <c r="E238" i="16"/>
  <c r="G238" i="16"/>
  <c r="D238" i="16"/>
  <c r="F238" i="16"/>
  <c r="E351" i="16"/>
  <c r="G351" i="16"/>
  <c r="D351" i="16"/>
  <c r="F351" i="16"/>
  <c r="F131" i="16"/>
  <c r="E131" i="16"/>
  <c r="G131" i="16"/>
  <c r="D131" i="16"/>
  <c r="E34" i="16"/>
  <c r="D34" i="16"/>
  <c r="F34" i="16"/>
  <c r="G34" i="16"/>
  <c r="G263" i="16"/>
  <c r="D263" i="16"/>
  <c r="E263" i="16"/>
  <c r="F263" i="16"/>
  <c r="F428" i="16"/>
  <c r="E428" i="16"/>
  <c r="G428" i="16"/>
  <c r="D428" i="16"/>
  <c r="D455" i="16"/>
  <c r="F455" i="16"/>
  <c r="G455" i="16"/>
  <c r="E455" i="16"/>
  <c r="E172" i="16"/>
  <c r="G172" i="16"/>
  <c r="F172" i="16"/>
  <c r="D172" i="16"/>
  <c r="D442" i="16"/>
  <c r="E442" i="16"/>
  <c r="G442" i="16"/>
  <c r="F442" i="16"/>
  <c r="D177" i="16"/>
  <c r="G177" i="16"/>
  <c r="F177" i="16"/>
  <c r="E177" i="16"/>
  <c r="G135" i="16"/>
  <c r="F135" i="16"/>
  <c r="E135" i="16"/>
  <c r="D135" i="16"/>
  <c r="F261" i="16"/>
  <c r="D261" i="16"/>
  <c r="G261" i="16"/>
  <c r="E261" i="16"/>
  <c r="D284" i="16"/>
  <c r="F284" i="16"/>
  <c r="E284" i="16"/>
  <c r="G284" i="16"/>
  <c r="E218" i="16"/>
  <c r="D218" i="16"/>
  <c r="G218" i="16"/>
  <c r="F218" i="16"/>
  <c r="E64" i="16"/>
  <c r="F64" i="16"/>
  <c r="G64" i="16"/>
  <c r="D64" i="16"/>
  <c r="E300" i="16"/>
  <c r="D300" i="16"/>
  <c r="F300" i="16"/>
  <c r="G300" i="16"/>
  <c r="F127" i="16"/>
  <c r="G127" i="16"/>
  <c r="D127" i="16"/>
  <c r="E127" i="16"/>
  <c r="G405" i="16"/>
  <c r="F405" i="16"/>
  <c r="E405" i="16"/>
  <c r="D405" i="16"/>
  <c r="E327" i="16"/>
  <c r="F327" i="16"/>
  <c r="D327" i="16"/>
  <c r="G327" i="16"/>
  <c r="D15" i="16"/>
  <c r="F15" i="16"/>
  <c r="E15" i="16"/>
  <c r="G15" i="16"/>
  <c r="D341" i="16"/>
  <c r="E341" i="16"/>
  <c r="F341" i="16"/>
  <c r="G341" i="16"/>
  <c r="F140" i="16"/>
  <c r="G140" i="16"/>
  <c r="D140" i="16"/>
  <c r="E140" i="16"/>
  <c r="G211" i="16"/>
  <c r="D211" i="16"/>
  <c r="F211" i="16"/>
  <c r="E211" i="16"/>
  <c r="E487" i="16"/>
  <c r="D487" i="16"/>
  <c r="G487" i="16"/>
  <c r="F487" i="16"/>
  <c r="E471" i="16"/>
  <c r="F471" i="16"/>
  <c r="D471" i="16"/>
  <c r="G471" i="16"/>
  <c r="D193" i="16"/>
  <c r="E193" i="16"/>
  <c r="G193" i="16"/>
  <c r="F193" i="16"/>
  <c r="F207" i="16"/>
  <c r="D207" i="16"/>
  <c r="G207" i="16"/>
  <c r="E207" i="16"/>
  <c r="D11" i="16"/>
  <c r="G11" i="16"/>
  <c r="E11" i="16"/>
  <c r="F11" i="16"/>
  <c r="D37" i="16"/>
  <c r="E37" i="16"/>
  <c r="F37" i="16"/>
  <c r="G37" i="16"/>
  <c r="D14" i="16"/>
  <c r="F14" i="16"/>
  <c r="E14" i="16"/>
  <c r="G14" i="16"/>
  <c r="D332" i="16"/>
  <c r="E332" i="16"/>
  <c r="G332" i="16"/>
  <c r="F332" i="16"/>
  <c r="D143" i="16"/>
  <c r="G143" i="16"/>
  <c r="F143" i="16"/>
  <c r="E143" i="16"/>
  <c r="E76" i="16"/>
  <c r="D76" i="16"/>
  <c r="G76" i="16"/>
  <c r="F76" i="16"/>
  <c r="F243" i="16"/>
  <c r="G243" i="16"/>
  <c r="D243" i="16"/>
  <c r="E243" i="16"/>
  <c r="E241" i="16"/>
  <c r="D241" i="16"/>
  <c r="G241" i="16"/>
  <c r="F241" i="16"/>
  <c r="E248" i="16"/>
  <c r="G248" i="16"/>
  <c r="D248" i="16"/>
  <c r="F248" i="16"/>
  <c r="D170" i="16"/>
  <c r="F170" i="16"/>
  <c r="G170" i="16"/>
  <c r="E170" i="16"/>
  <c r="F240" i="16"/>
  <c r="G240" i="16"/>
  <c r="E240" i="16"/>
  <c r="D240" i="16"/>
  <c r="E324" i="16"/>
  <c r="G324" i="16"/>
  <c r="F324" i="16"/>
  <c r="D324" i="16"/>
  <c r="F401" i="16"/>
  <c r="D401" i="16"/>
  <c r="G401" i="16"/>
  <c r="E401" i="16"/>
  <c r="G456" i="16"/>
  <c r="F456" i="16"/>
  <c r="E456" i="16"/>
  <c r="D456" i="16"/>
  <c r="F290" i="16"/>
  <c r="G290" i="16"/>
  <c r="D290" i="16"/>
  <c r="E290" i="16"/>
  <c r="F63" i="16"/>
  <c r="D63" i="16"/>
  <c r="E63" i="16"/>
  <c r="G63" i="16"/>
  <c r="F458" i="16"/>
  <c r="D458" i="16"/>
  <c r="E458" i="16"/>
  <c r="G458" i="16"/>
  <c r="G461" i="16"/>
  <c r="F461" i="16"/>
  <c r="E461" i="16"/>
  <c r="D461" i="16"/>
  <c r="D122" i="16"/>
  <c r="G122" i="16"/>
  <c r="E122" i="16"/>
  <c r="F122" i="16"/>
  <c r="D388" i="16"/>
  <c r="G388" i="16"/>
  <c r="E388" i="16"/>
  <c r="F388" i="16"/>
  <c r="D322" i="16"/>
  <c r="E322" i="16"/>
  <c r="G322" i="16"/>
  <c r="F322" i="16"/>
  <c r="G235" i="16"/>
  <c r="E235" i="16"/>
  <c r="F235" i="16"/>
  <c r="D235" i="16"/>
  <c r="F200" i="16"/>
  <c r="G200" i="16"/>
  <c r="D200" i="16"/>
  <c r="E200" i="16"/>
  <c r="G435" i="16"/>
  <c r="D435" i="16"/>
  <c r="E435" i="16"/>
  <c r="F435" i="16"/>
  <c r="E174" i="16"/>
  <c r="F174" i="16"/>
  <c r="D174" i="16"/>
  <c r="G174" i="16"/>
  <c r="E467" i="16"/>
  <c r="F467" i="16"/>
  <c r="D467" i="16"/>
  <c r="G467" i="16"/>
  <c r="E376" i="16"/>
  <c r="F376" i="16"/>
  <c r="G376" i="16"/>
  <c r="D376" i="16"/>
  <c r="D165" i="16"/>
  <c r="F165" i="16"/>
  <c r="G165" i="16"/>
  <c r="E165" i="16"/>
  <c r="E139" i="16"/>
  <c r="F139" i="16"/>
  <c r="G139" i="16"/>
  <c r="D139" i="16"/>
  <c r="E157" i="16"/>
  <c r="D157" i="16"/>
  <c r="F157" i="16"/>
  <c r="G157" i="16"/>
  <c r="E194" i="16"/>
  <c r="G194" i="16"/>
  <c r="D194" i="16"/>
  <c r="F194" i="16"/>
  <c r="D334" i="16"/>
  <c r="F334" i="16"/>
  <c r="G334" i="16"/>
  <c r="E334" i="16"/>
  <c r="E188" i="16"/>
  <c r="G188" i="16"/>
  <c r="F188" i="16"/>
  <c r="D188" i="16"/>
  <c r="E283" i="16"/>
  <c r="G283" i="16"/>
  <c r="D283" i="16"/>
  <c r="F283" i="16"/>
  <c r="G457" i="16"/>
  <c r="F457" i="16"/>
  <c r="E457" i="16"/>
  <c r="D457" i="16"/>
  <c r="F106" i="16"/>
  <c r="G106" i="16"/>
  <c r="E106" i="16"/>
  <c r="D106" i="16"/>
  <c r="D183" i="16"/>
  <c r="G183" i="16"/>
  <c r="E183" i="16"/>
  <c r="F183" i="16"/>
  <c r="E316" i="16"/>
  <c r="G316" i="16"/>
  <c r="F316" i="16"/>
  <c r="D316" i="16"/>
  <c r="F454" i="16"/>
  <c r="D454" i="16"/>
  <c r="G454" i="16"/>
  <c r="E454" i="16"/>
  <c r="D168" i="16"/>
  <c r="G168" i="16"/>
  <c r="F168" i="16"/>
  <c r="E168" i="16"/>
  <c r="G196" i="16"/>
  <c r="F196" i="16"/>
  <c r="E196" i="16"/>
  <c r="D196" i="16"/>
  <c r="F43" i="16"/>
  <c r="E43" i="16"/>
  <c r="D43" i="16"/>
  <c r="G43" i="16"/>
  <c r="D301" i="16"/>
  <c r="E301" i="16"/>
  <c r="F301" i="16"/>
  <c r="G301" i="16"/>
  <c r="E73" i="16"/>
  <c r="F73" i="16"/>
  <c r="G73" i="16"/>
  <c r="D73" i="16"/>
  <c r="D477" i="16"/>
  <c r="F477" i="16"/>
  <c r="E477" i="16"/>
  <c r="G477" i="16"/>
  <c r="F281" i="16"/>
  <c r="G281" i="16"/>
  <c r="E281" i="16"/>
  <c r="D281" i="16"/>
  <c r="F397" i="16"/>
  <c r="D397" i="16"/>
  <c r="E397" i="16"/>
  <c r="G397" i="16"/>
  <c r="D219" i="16"/>
  <c r="E219" i="16"/>
  <c r="G219" i="16"/>
  <c r="F219" i="16"/>
  <c r="F149" i="16"/>
  <c r="G149" i="16"/>
  <c r="E149" i="16"/>
  <c r="D149" i="16"/>
  <c r="G192" i="16"/>
  <c r="E192" i="16"/>
  <c r="D192" i="16"/>
  <c r="F192" i="16"/>
  <c r="E251" i="16"/>
  <c r="F251" i="16"/>
  <c r="D251" i="16"/>
  <c r="G251" i="16"/>
  <c r="E410" i="16"/>
  <c r="F410" i="16"/>
  <c r="D410" i="16"/>
  <c r="G410" i="16"/>
  <c r="G205" i="16"/>
  <c r="F205" i="16"/>
  <c r="E205" i="16"/>
  <c r="D205" i="16"/>
  <c r="E368" i="16"/>
  <c r="F368" i="16"/>
  <c r="D368" i="16"/>
  <c r="G368" i="16"/>
  <c r="G78" i="16"/>
  <c r="E78" i="16"/>
  <c r="F78" i="16"/>
  <c r="D78" i="16"/>
  <c r="D103" i="16"/>
  <c r="E103" i="16"/>
  <c r="F103" i="16"/>
  <c r="G103" i="16"/>
  <c r="D217" i="16"/>
  <c r="F217" i="16"/>
  <c r="G217" i="16"/>
  <c r="E217" i="16"/>
  <c r="E307" i="16"/>
  <c r="D307" i="16"/>
  <c r="F307" i="16"/>
  <c r="G307" i="16"/>
  <c r="F236" i="16"/>
  <c r="G236" i="16"/>
  <c r="D236" i="16"/>
  <c r="E236" i="16"/>
  <c r="D247" i="16"/>
  <c r="G247" i="16"/>
  <c r="E247" i="16"/>
  <c r="F247" i="16"/>
  <c r="E375" i="16"/>
  <c r="G375" i="16"/>
  <c r="F375" i="16"/>
  <c r="D375" i="16"/>
  <c r="D163" i="16"/>
  <c r="E163" i="16"/>
  <c r="F163" i="16"/>
  <c r="G163" i="16"/>
  <c r="F89" i="16"/>
  <c r="G89" i="16"/>
  <c r="D89" i="16"/>
  <c r="E89" i="16"/>
  <c r="D53" i="16"/>
  <c r="F53" i="16"/>
  <c r="E53" i="16"/>
  <c r="G53" i="16"/>
  <c r="G187" i="16"/>
  <c r="D187" i="16"/>
  <c r="E187" i="16"/>
  <c r="F187" i="16"/>
  <c r="E179" i="16"/>
  <c r="G179" i="16"/>
  <c r="F179" i="16"/>
  <c r="D179" i="16"/>
  <c r="E475" i="16"/>
  <c r="F475" i="16"/>
  <c r="G475" i="16"/>
  <c r="D475" i="16"/>
  <c r="E108" i="16"/>
  <c r="G108" i="16"/>
  <c r="D108" i="16"/>
  <c r="F108" i="16"/>
  <c r="D167" i="16"/>
  <c r="G167" i="16"/>
  <c r="F167" i="16"/>
  <c r="E167" i="16"/>
  <c r="D142" i="16"/>
  <c r="G142" i="16"/>
  <c r="F142" i="16"/>
  <c r="E142" i="16"/>
  <c r="F28" i="16"/>
  <c r="E28" i="16"/>
  <c r="D28" i="16"/>
  <c r="G28" i="16"/>
  <c r="F98" i="16"/>
  <c r="D98" i="16"/>
  <c r="E98" i="16"/>
  <c r="G98" i="16"/>
  <c r="E51" i="16"/>
  <c r="G51" i="16"/>
  <c r="D51" i="16"/>
  <c r="F51" i="16"/>
  <c r="G389" i="16"/>
  <c r="D389" i="16"/>
  <c r="E389" i="16"/>
  <c r="F389" i="16"/>
  <c r="E35" i="16"/>
  <c r="G35" i="16"/>
  <c r="F35" i="16"/>
  <c r="D35" i="16"/>
  <c r="F23" i="16"/>
  <c r="D23" i="16"/>
  <c r="G23" i="16"/>
  <c r="E23" i="16"/>
  <c r="F309" i="16"/>
  <c r="G309" i="16"/>
  <c r="E309" i="16"/>
  <c r="D309" i="16"/>
  <c r="D92" i="16"/>
  <c r="E92" i="16"/>
  <c r="F92" i="16"/>
  <c r="G92" i="16"/>
  <c r="E318" i="16"/>
  <c r="D318" i="16"/>
  <c r="F318" i="16"/>
  <c r="G318" i="16"/>
  <c r="E128" i="16"/>
  <c r="F128" i="16"/>
  <c r="D128" i="16"/>
  <c r="G128" i="16"/>
  <c r="G277" i="16"/>
  <c r="D277" i="16"/>
  <c r="E277" i="16"/>
  <c r="F277" i="16"/>
  <c r="D21" i="16"/>
  <c r="F21" i="16"/>
  <c r="E21" i="16"/>
  <c r="G21" i="16"/>
  <c r="D231" i="16"/>
  <c r="E231" i="16"/>
  <c r="F231" i="16"/>
  <c r="G231" i="16"/>
  <c r="F409" i="16"/>
  <c r="D409" i="16"/>
  <c r="G409" i="16"/>
  <c r="E409" i="16"/>
  <c r="E314" i="16"/>
  <c r="D314" i="16"/>
  <c r="F314" i="16"/>
  <c r="G314" i="16"/>
  <c r="E182" i="16"/>
  <c r="G182" i="16"/>
  <c r="D182" i="16"/>
  <c r="F182" i="16"/>
  <c r="E222" i="16"/>
  <c r="G222" i="16"/>
  <c r="F222" i="16"/>
  <c r="D222" i="16"/>
  <c r="G373" i="16"/>
  <c r="F373" i="16"/>
  <c r="D373" i="16"/>
  <c r="E373" i="16"/>
  <c r="G33" i="16"/>
  <c r="E33" i="16"/>
  <c r="D33" i="16"/>
  <c r="F33" i="16"/>
  <c r="E204" i="16"/>
  <c r="D204" i="16"/>
  <c r="G204" i="16"/>
  <c r="F204" i="16"/>
  <c r="F320" i="16"/>
  <c r="G320" i="16"/>
  <c r="D320" i="16"/>
  <c r="E320" i="16"/>
  <c r="E465" i="16"/>
  <c r="D465" i="16"/>
  <c r="F465" i="16"/>
  <c r="G465" i="16"/>
  <c r="F359" i="16"/>
  <c r="E359" i="16"/>
  <c r="D359" i="16"/>
  <c r="G359" i="16"/>
  <c r="G287" i="16"/>
  <c r="D287" i="16"/>
  <c r="E287" i="16"/>
  <c r="F287" i="16"/>
  <c r="D19" i="16"/>
  <c r="G19" i="16"/>
  <c r="E19" i="16"/>
  <c r="F19" i="16"/>
  <c r="D267" i="16"/>
  <c r="G267" i="16"/>
  <c r="E267" i="16"/>
  <c r="F267" i="16"/>
  <c r="E399" i="16"/>
  <c r="D399" i="16"/>
  <c r="G399" i="16"/>
  <c r="F399" i="16"/>
  <c r="D485" i="16"/>
  <c r="G485" i="16"/>
  <c r="F485" i="16"/>
  <c r="E485" i="16"/>
  <c r="D55" i="16"/>
  <c r="G55" i="16"/>
  <c r="E55" i="16"/>
  <c r="F55" i="16"/>
  <c r="F184" i="16"/>
  <c r="D184" i="16"/>
  <c r="E184" i="16"/>
  <c r="G184" i="16"/>
  <c r="D233" i="16"/>
  <c r="E233" i="16"/>
  <c r="F233" i="16"/>
  <c r="G233" i="16"/>
  <c r="F120" i="16"/>
  <c r="E120" i="16"/>
  <c r="G120" i="16"/>
  <c r="D120" i="16"/>
  <c r="D337" i="16"/>
  <c r="F337" i="16"/>
  <c r="E337" i="16"/>
  <c r="G337" i="16"/>
  <c r="E77" i="16"/>
  <c r="G77" i="16"/>
  <c r="D77" i="16"/>
  <c r="F77" i="16"/>
  <c r="G383" i="16"/>
  <c r="D383" i="16"/>
  <c r="F383" i="16"/>
  <c r="E383" i="16"/>
  <c r="E175" i="16"/>
  <c r="D175" i="16"/>
  <c r="G175" i="16"/>
  <c r="F175" i="16"/>
  <c r="D369" i="16"/>
  <c r="E369" i="16"/>
  <c r="G369" i="16"/>
  <c r="F369" i="16"/>
  <c r="E166" i="16"/>
  <c r="G166" i="16"/>
  <c r="F166" i="16"/>
  <c r="D166" i="16"/>
  <c r="D198" i="16"/>
  <c r="E198" i="16"/>
  <c r="G198" i="16"/>
  <c r="F198" i="16"/>
  <c r="E269" i="16"/>
  <c r="F269" i="16"/>
  <c r="G269" i="16"/>
  <c r="D269" i="16"/>
  <c r="G146" i="16"/>
  <c r="D146" i="16"/>
  <c r="F146" i="16"/>
  <c r="E146" i="16"/>
  <c r="E151" i="16"/>
  <c r="F151" i="16"/>
  <c r="G151" i="16"/>
  <c r="D151" i="16"/>
  <c r="G427" i="16"/>
  <c r="D427" i="16"/>
  <c r="E427" i="16"/>
  <c r="F427" i="16"/>
  <c r="D260" i="16"/>
  <c r="E260" i="16"/>
  <c r="G260" i="16"/>
  <c r="F260" i="16"/>
  <c r="G483" i="16"/>
  <c r="D483" i="16"/>
  <c r="F483" i="16"/>
  <c r="E483" i="16"/>
  <c r="F415" i="16"/>
  <c r="E415" i="16"/>
  <c r="G415" i="16"/>
  <c r="D415" i="16"/>
  <c r="G244" i="16"/>
  <c r="F244" i="16"/>
  <c r="D244" i="16"/>
  <c r="E244" i="16"/>
  <c r="E266" i="16"/>
  <c r="G266" i="16"/>
  <c r="F266" i="16"/>
  <c r="D266" i="16"/>
  <c r="E319" i="16"/>
  <c r="D319" i="16"/>
  <c r="G319" i="16"/>
  <c r="F319" i="16"/>
  <c r="G419" i="16"/>
  <c r="E419" i="16"/>
  <c r="F419" i="16"/>
  <c r="D419" i="16"/>
  <c r="D356" i="16"/>
  <c r="G356" i="16"/>
  <c r="F356" i="16"/>
  <c r="E356" i="16"/>
  <c r="E449" i="16"/>
  <c r="F449" i="16"/>
  <c r="G449" i="16"/>
  <c r="D449" i="16"/>
  <c r="E481" i="16"/>
  <c r="F481" i="16"/>
  <c r="G481" i="16"/>
  <c r="D481" i="16"/>
  <c r="E292" i="16"/>
  <c r="G292" i="16"/>
  <c r="D292" i="16"/>
  <c r="F292" i="16"/>
  <c r="M10" i="15"/>
  <c r="N10" i="15"/>
  <c r="K10" i="15"/>
  <c r="L10" i="15"/>
  <c r="E16" i="15"/>
  <c r="E17" i="15" s="1"/>
  <c r="E18" i="15" s="1"/>
  <c r="E19" i="15" s="1"/>
  <c r="E20" i="15" s="1"/>
  <c r="I11" i="15"/>
  <c r="I12" i="15" l="1"/>
  <c r="E21" i="15"/>
  <c r="I16" i="15" s="1"/>
  <c r="I15" i="15"/>
  <c r="I13" i="15"/>
  <c r="J13" i="15"/>
  <c r="J15" i="15"/>
  <c r="J12" i="15"/>
  <c r="I14" i="15"/>
  <c r="J14" i="15"/>
  <c r="J11" i="15"/>
  <c r="J16" i="15" l="1"/>
  <c r="E22" i="15"/>
  <c r="K11" i="15"/>
  <c r="L11" i="15"/>
  <c r="M11" i="15"/>
  <c r="N11" i="15"/>
  <c r="M14" i="15"/>
  <c r="L14" i="15"/>
  <c r="N14" i="15"/>
  <c r="K14" i="15"/>
  <c r="M16" i="15"/>
  <c r="K16" i="15"/>
  <c r="N16" i="15"/>
  <c r="L16" i="15"/>
  <c r="M12" i="15"/>
  <c r="N12" i="15"/>
  <c r="K12" i="15"/>
  <c r="L12" i="15"/>
  <c r="K13" i="15"/>
  <c r="N13" i="15"/>
  <c r="L13" i="15"/>
  <c r="M13" i="15"/>
  <c r="L15" i="15"/>
  <c r="N15" i="15"/>
  <c r="K15" i="15"/>
  <c r="M15" i="15"/>
  <c r="E23" i="15" l="1"/>
  <c r="I17" i="15"/>
  <c r="J17" i="15"/>
  <c r="M17" i="15" l="1"/>
  <c r="K17" i="15"/>
  <c r="L17" i="15"/>
  <c r="N17" i="15"/>
  <c r="E24" i="15"/>
  <c r="E25" i="15" l="1"/>
  <c r="I19" i="15" s="1"/>
  <c r="J18" i="15"/>
  <c r="I18" i="15"/>
  <c r="J19" i="15" l="1"/>
  <c r="L19" i="15" s="1"/>
  <c r="N18" i="15"/>
  <c r="K18" i="15"/>
  <c r="L18" i="15"/>
  <c r="M18" i="15"/>
  <c r="E26" i="15"/>
  <c r="K19" i="15" l="1"/>
  <c r="N19" i="15"/>
  <c r="M19" i="15"/>
  <c r="E27" i="15"/>
  <c r="I21" i="15" s="1"/>
  <c r="I20" i="15"/>
  <c r="J20" i="15"/>
  <c r="J21" i="15" l="1"/>
  <c r="K21" i="15" s="1"/>
  <c r="M20" i="15"/>
  <c r="L20" i="15"/>
  <c r="N20" i="15"/>
  <c r="K20" i="15"/>
  <c r="E28" i="15"/>
  <c r="N21" i="15" l="1"/>
  <c r="L21" i="15"/>
  <c r="M21" i="15"/>
  <c r="E29" i="15"/>
  <c r="I22" i="15" s="1"/>
  <c r="J22" i="15" l="1"/>
  <c r="N22" i="15" s="1"/>
  <c r="E30" i="15"/>
  <c r="L22" i="15" l="1"/>
  <c r="K22" i="15"/>
  <c r="M22" i="15"/>
  <c r="E31" i="15"/>
  <c r="E32" i="15" s="1"/>
  <c r="E33" i="15" s="1"/>
  <c r="E34" i="15" s="1"/>
  <c r="E35" i="15" s="1"/>
  <c r="E36" i="15" s="1"/>
  <c r="E37" i="15" s="1"/>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E65" i="15" s="1"/>
  <c r="E66" i="15" s="1"/>
  <c r="E67" i="15" s="1"/>
  <c r="E68" i="15" s="1"/>
  <c r="E69" i="15" s="1"/>
  <c r="E70" i="15" s="1"/>
  <c r="E71" i="15" s="1"/>
  <c r="E72" i="15" s="1"/>
  <c r="E73" i="15" s="1"/>
  <c r="E74" i="15" s="1"/>
  <c r="E75" i="15" s="1"/>
  <c r="E76" i="15" s="1"/>
  <c r="E77" i="15" s="1"/>
  <c r="E78" i="15" s="1"/>
  <c r="E79" i="15" s="1"/>
  <c r="E80" i="15" s="1"/>
  <c r="E81" i="15" s="1"/>
  <c r="E82" i="15" s="1"/>
  <c r="E83" i="15" s="1"/>
  <c r="E84" i="15" s="1"/>
  <c r="E85" i="15" s="1"/>
  <c r="E86" i="15" s="1"/>
  <c r="E87" i="15" s="1"/>
  <c r="E88" i="15" s="1"/>
  <c r="E89" i="15" s="1"/>
  <c r="E90" i="15" s="1"/>
  <c r="E91" i="15" s="1"/>
  <c r="E92" i="15" s="1"/>
  <c r="E93" i="15" s="1"/>
  <c r="E94" i="15" s="1"/>
  <c r="E95" i="15" s="1"/>
  <c r="E96" i="15" s="1"/>
  <c r="E97" i="15" s="1"/>
  <c r="E98" i="15" s="1"/>
  <c r="E99" i="15" s="1"/>
  <c r="E100" i="15" s="1"/>
  <c r="E101" i="15" s="1"/>
  <c r="E102" i="15" s="1"/>
  <c r="E103" i="15" s="1"/>
  <c r="E104" i="15" s="1"/>
  <c r="E105" i="15" s="1"/>
  <c r="E106" i="15" s="1"/>
  <c r="E107" i="15" s="1"/>
  <c r="E108" i="15" s="1"/>
  <c r="E109" i="15" s="1"/>
  <c r="E110" i="15" s="1"/>
  <c r="E111" i="15" s="1"/>
  <c r="E112" i="15" s="1"/>
  <c r="E113" i="15" s="1"/>
  <c r="E114" i="15" s="1"/>
  <c r="E115" i="15" s="1"/>
  <c r="E116" i="15" s="1"/>
  <c r="E117" i="15" s="1"/>
  <c r="E118" i="15" s="1"/>
  <c r="E119" i="15" s="1"/>
  <c r="E120" i="15" s="1"/>
  <c r="E121" i="15" s="1"/>
  <c r="E122" i="15" s="1"/>
  <c r="E123" i="15" s="1"/>
  <c r="E124" i="15" s="1"/>
  <c r="E125" i="15" s="1"/>
  <c r="E126" i="15" s="1"/>
  <c r="E127" i="15" s="1"/>
  <c r="E128" i="15" s="1"/>
  <c r="E129" i="15" s="1"/>
  <c r="E130" i="15" s="1"/>
  <c r="E131" i="15" s="1"/>
  <c r="E132" i="15" s="1"/>
  <c r="E133" i="15" s="1"/>
  <c r="E134" i="15" s="1"/>
  <c r="E135" i="15" s="1"/>
  <c r="E136" i="15" s="1"/>
  <c r="E137" i="15" s="1"/>
  <c r="E138" i="15" s="1"/>
  <c r="E139" i="15" s="1"/>
  <c r="E140" i="15" s="1"/>
  <c r="E141" i="15" s="1"/>
  <c r="E142" i="15" s="1"/>
  <c r="E143" i="15" s="1"/>
  <c r="E144" i="15" s="1"/>
  <c r="E145" i="15" s="1"/>
  <c r="E146" i="15" s="1"/>
  <c r="E147" i="15" s="1"/>
  <c r="E148" i="15" s="1"/>
  <c r="E149" i="15" s="1"/>
  <c r="E150" i="15" s="1"/>
  <c r="E151" i="15" s="1"/>
  <c r="E152" i="15" s="1"/>
  <c r="E153" i="15" s="1"/>
  <c r="E154" i="15" s="1"/>
  <c r="E155" i="15" s="1"/>
  <c r="E156" i="15" s="1"/>
  <c r="E157" i="15" s="1"/>
  <c r="E158" i="15" s="1"/>
  <c r="E159" i="15" s="1"/>
  <c r="E160" i="15" s="1"/>
  <c r="E161" i="15" s="1"/>
  <c r="E162" i="15" s="1"/>
  <c r="E163" i="15" s="1"/>
  <c r="E164" i="15" s="1"/>
  <c r="E165" i="15" s="1"/>
  <c r="E166" i="15" s="1"/>
  <c r="E167" i="15" s="1"/>
  <c r="E168" i="15" s="1"/>
  <c r="E169" i="15" s="1"/>
  <c r="E170" i="15" s="1"/>
  <c r="E171" i="15" s="1"/>
  <c r="E172" i="15" s="1"/>
  <c r="E173" i="15" s="1"/>
  <c r="E174" i="15" s="1"/>
  <c r="E175" i="15" s="1"/>
  <c r="E176" i="15" s="1"/>
  <c r="E177" i="15" s="1"/>
  <c r="E178" i="15" s="1"/>
  <c r="E179" i="15" s="1"/>
  <c r="E180" i="15" s="1"/>
  <c r="E181" i="15" s="1"/>
  <c r="E182" i="15" s="1"/>
  <c r="E183" i="15" s="1"/>
  <c r="E184" i="15" s="1"/>
  <c r="E185" i="15" s="1"/>
  <c r="E186" i="15" s="1"/>
  <c r="E187" i="15" s="1"/>
  <c r="E188" i="15" s="1"/>
  <c r="E189" i="15" s="1"/>
  <c r="E190" i="15" s="1"/>
  <c r="E191" i="15" s="1"/>
  <c r="E192" i="15" s="1"/>
  <c r="E193" i="15" s="1"/>
  <c r="E194" i="15" s="1"/>
  <c r="E195" i="15" s="1"/>
  <c r="E196" i="15" s="1"/>
  <c r="E197" i="15" s="1"/>
  <c r="E198" i="15" s="1"/>
  <c r="E199" i="15" s="1"/>
  <c r="E200" i="15" s="1"/>
  <c r="E201" i="15" s="1"/>
  <c r="E202" i="15" s="1"/>
  <c r="E203" i="15" s="1"/>
  <c r="E204" i="15" s="1"/>
  <c r="E205" i="15" s="1"/>
  <c r="E206" i="15" s="1"/>
  <c r="E207" i="15" s="1"/>
  <c r="E208" i="15" s="1"/>
  <c r="E209" i="15" s="1"/>
  <c r="E210" i="15" s="1"/>
  <c r="E211" i="15" s="1"/>
  <c r="E212" i="15" s="1"/>
  <c r="E213" i="15" s="1"/>
  <c r="E214" i="15" s="1"/>
  <c r="E215" i="15" s="1"/>
  <c r="E216" i="15" s="1"/>
  <c r="E217" i="15" s="1"/>
  <c r="E218" i="15" s="1"/>
  <c r="E219" i="15" s="1"/>
  <c r="E220" i="15" s="1"/>
  <c r="E221" i="15" s="1"/>
  <c r="E222" i="15" s="1"/>
  <c r="E223" i="15" s="1"/>
  <c r="E224" i="15" s="1"/>
  <c r="E225" i="15" s="1"/>
  <c r="E226" i="15" s="1"/>
  <c r="E227" i="15" s="1"/>
  <c r="E228" i="15" s="1"/>
  <c r="E229" i="15" s="1"/>
  <c r="E230" i="15" s="1"/>
  <c r="E231" i="15" s="1"/>
  <c r="E232" i="15" s="1"/>
  <c r="E233" i="15" s="1"/>
  <c r="E234" i="15" s="1"/>
  <c r="E235" i="15" s="1"/>
  <c r="E236" i="15" s="1"/>
  <c r="E237" i="15" s="1"/>
  <c r="E238" i="15" s="1"/>
  <c r="E239" i="15" s="1"/>
  <c r="E240" i="15" s="1"/>
  <c r="E241" i="15" s="1"/>
  <c r="E242" i="15" s="1"/>
  <c r="E243" i="15" s="1"/>
  <c r="E244" i="15" s="1"/>
  <c r="E245" i="15" s="1"/>
  <c r="E246" i="15" s="1"/>
  <c r="E247" i="15" s="1"/>
  <c r="E248" i="15" s="1"/>
  <c r="E249" i="15" s="1"/>
  <c r="E250" i="15" s="1"/>
  <c r="E251" i="15" s="1"/>
  <c r="E252" i="15" s="1"/>
  <c r="E253" i="15" s="1"/>
  <c r="E254" i="15" s="1"/>
  <c r="E255" i="15" s="1"/>
  <c r="E256" i="15" s="1"/>
  <c r="E257" i="15" s="1"/>
  <c r="E258" i="15" s="1"/>
  <c r="E259" i="15" s="1"/>
  <c r="E260" i="15" s="1"/>
  <c r="E261" i="15" s="1"/>
  <c r="E262" i="15" s="1"/>
  <c r="E263" i="15" s="1"/>
  <c r="E264" i="15" s="1"/>
  <c r="E265" i="15" s="1"/>
  <c r="E266" i="15" s="1"/>
  <c r="E267" i="15" s="1"/>
  <c r="E268" i="15" s="1"/>
  <c r="E269" i="15" s="1"/>
  <c r="E270" i="15" s="1"/>
  <c r="E271" i="15" s="1"/>
  <c r="E272" i="15" s="1"/>
  <c r="E273" i="15" s="1"/>
  <c r="E274" i="15" s="1"/>
  <c r="E275" i="15" s="1"/>
  <c r="E276" i="15" s="1"/>
  <c r="E277" i="15" s="1"/>
  <c r="E278" i="15" s="1"/>
  <c r="E279" i="15" s="1"/>
  <c r="E280" i="15" s="1"/>
  <c r="E281" i="15" s="1"/>
  <c r="E282" i="15" s="1"/>
  <c r="E283" i="15" s="1"/>
  <c r="E284" i="15" s="1"/>
  <c r="E285" i="15" s="1"/>
  <c r="E286" i="15" s="1"/>
  <c r="E287" i="15" s="1"/>
  <c r="E288" i="15" s="1"/>
  <c r="E289" i="15" s="1"/>
  <c r="E290" i="15" s="1"/>
  <c r="E291" i="15" s="1"/>
  <c r="E292" i="15" s="1"/>
  <c r="E293" i="15" s="1"/>
  <c r="E294" i="15" s="1"/>
  <c r="E295" i="15" s="1"/>
  <c r="E296" i="15" s="1"/>
  <c r="E297" i="15" s="1"/>
  <c r="E298" i="15" s="1"/>
  <c r="E299" i="15" s="1"/>
  <c r="E300" i="15" s="1"/>
  <c r="E301" i="15" s="1"/>
  <c r="E302" i="15" s="1"/>
  <c r="E303" i="15" s="1"/>
  <c r="E304" i="15" s="1"/>
  <c r="E305" i="15" s="1"/>
  <c r="E306" i="15" s="1"/>
  <c r="E307" i="15" s="1"/>
  <c r="E308" i="15" s="1"/>
  <c r="E309" i="15" s="1"/>
  <c r="E310" i="15" s="1"/>
  <c r="E311" i="15" s="1"/>
  <c r="E312" i="15" s="1"/>
  <c r="E313" i="15" s="1"/>
  <c r="E314" i="15" s="1"/>
  <c r="E315" i="15" s="1"/>
  <c r="E316" i="15" s="1"/>
  <c r="E317" i="15" s="1"/>
  <c r="E318" i="15" s="1"/>
  <c r="E319" i="15" s="1"/>
  <c r="E320" i="15" s="1"/>
  <c r="E321" i="15" s="1"/>
  <c r="E322" i="15" s="1"/>
  <c r="E323" i="15" s="1"/>
  <c r="E324" i="15" s="1"/>
  <c r="E325" i="15" s="1"/>
  <c r="E326" i="15" s="1"/>
  <c r="E327" i="15" s="1"/>
  <c r="E328" i="15" s="1"/>
  <c r="E329" i="15" s="1"/>
  <c r="E330" i="15" s="1"/>
  <c r="E331" i="15" s="1"/>
  <c r="E332" i="15" s="1"/>
  <c r="E333" i="15" s="1"/>
  <c r="E334" i="15" s="1"/>
  <c r="E335" i="15" s="1"/>
  <c r="E336" i="15" s="1"/>
  <c r="E337" i="15" s="1"/>
  <c r="E338" i="15" s="1"/>
  <c r="E339" i="15" s="1"/>
  <c r="E340" i="15" s="1"/>
  <c r="E341" i="15" s="1"/>
  <c r="E342" i="15" s="1"/>
  <c r="E343" i="15" s="1"/>
  <c r="E344" i="15" s="1"/>
  <c r="E345" i="15" s="1"/>
  <c r="E346" i="15" s="1"/>
  <c r="E347" i="15" s="1"/>
  <c r="E348" i="15" s="1"/>
  <c r="E349" i="15" s="1"/>
  <c r="E350" i="15" s="1"/>
  <c r="E351" i="15" s="1"/>
  <c r="E352" i="15" s="1"/>
  <c r="E353" i="15" s="1"/>
  <c r="E354" i="15" s="1"/>
  <c r="E355" i="15" s="1"/>
  <c r="E356" i="15" s="1"/>
  <c r="E357" i="15" s="1"/>
  <c r="E358" i="15" s="1"/>
  <c r="E359" i="15" s="1"/>
  <c r="E360" i="15" s="1"/>
  <c r="E361" i="15" s="1"/>
  <c r="E362" i="15" s="1"/>
  <c r="E363" i="15" s="1"/>
  <c r="E364" i="15" s="1"/>
  <c r="E365" i="15" s="1"/>
  <c r="E366" i="15" s="1"/>
  <c r="E367" i="15" s="1"/>
  <c r="E368" i="15" s="1"/>
  <c r="E369" i="15" s="1"/>
  <c r="E370" i="15" s="1"/>
  <c r="E371" i="15" s="1"/>
  <c r="E372" i="15" s="1"/>
  <c r="E373" i="15" s="1"/>
  <c r="E374" i="15" s="1"/>
  <c r="E375" i="15" s="1"/>
  <c r="E376" i="15" s="1"/>
  <c r="E377" i="15" s="1"/>
  <c r="E378" i="15" s="1"/>
  <c r="E379" i="15" s="1"/>
  <c r="E380" i="15" s="1"/>
  <c r="E381" i="15" s="1"/>
  <c r="E382" i="15" s="1"/>
  <c r="E383" i="15" s="1"/>
  <c r="E384" i="15" s="1"/>
  <c r="E385" i="15" s="1"/>
  <c r="E386" i="15" s="1"/>
  <c r="E387" i="15" s="1"/>
  <c r="E388" i="15" s="1"/>
  <c r="E389" i="15" s="1"/>
  <c r="E390" i="15" s="1"/>
  <c r="E391" i="15" s="1"/>
  <c r="E392" i="15" s="1"/>
  <c r="E393" i="15" s="1"/>
  <c r="E394" i="15" s="1"/>
  <c r="E395" i="15" s="1"/>
  <c r="E396" i="15" s="1"/>
  <c r="E397" i="15" s="1"/>
  <c r="E398" i="15" s="1"/>
  <c r="E399" i="15" s="1"/>
  <c r="E400" i="15" s="1"/>
  <c r="E401" i="15" s="1"/>
  <c r="E402" i="15" s="1"/>
  <c r="E403" i="15" s="1"/>
  <c r="E404" i="15" s="1"/>
  <c r="E405" i="15" s="1"/>
  <c r="E406" i="15" s="1"/>
  <c r="E407" i="15" s="1"/>
  <c r="E408" i="15" s="1"/>
  <c r="E409" i="15" s="1"/>
  <c r="E410" i="15" s="1"/>
  <c r="E411" i="15" s="1"/>
  <c r="E412" i="15" s="1"/>
  <c r="E413" i="15" s="1"/>
  <c r="E414" i="15" s="1"/>
  <c r="E415" i="15" s="1"/>
  <c r="E416" i="15" s="1"/>
  <c r="E417" i="15" s="1"/>
  <c r="E418" i="15" s="1"/>
  <c r="E419" i="15" s="1"/>
  <c r="E420" i="15" s="1"/>
  <c r="E421" i="15" s="1"/>
  <c r="E422" i="15" s="1"/>
  <c r="E423" i="15" s="1"/>
  <c r="E424" i="15" s="1"/>
  <c r="E425" i="15" s="1"/>
  <c r="E426" i="15" s="1"/>
  <c r="E427" i="15" s="1"/>
  <c r="E428" i="15" s="1"/>
  <c r="E429" i="15" s="1"/>
  <c r="E430" i="15" s="1"/>
  <c r="E431" i="15" s="1"/>
  <c r="E432" i="15" s="1"/>
  <c r="E433" i="15" s="1"/>
  <c r="E434" i="15" s="1"/>
  <c r="E435" i="15" s="1"/>
  <c r="E436" i="15" s="1"/>
  <c r="E437" i="15" s="1"/>
  <c r="E438" i="15" s="1"/>
  <c r="E439" i="15" s="1"/>
  <c r="E440" i="15" s="1"/>
  <c r="E441" i="15" s="1"/>
  <c r="E442" i="15" s="1"/>
  <c r="E443" i="15" s="1"/>
  <c r="E444" i="15" s="1"/>
  <c r="E445" i="15" s="1"/>
  <c r="E446" i="15" s="1"/>
  <c r="E447" i="15" s="1"/>
  <c r="E448" i="15" s="1"/>
  <c r="E449" i="15" s="1"/>
  <c r="E450" i="15" s="1"/>
  <c r="E451" i="15" s="1"/>
  <c r="E452" i="15" s="1"/>
  <c r="E453" i="15" s="1"/>
  <c r="E454" i="15" s="1"/>
  <c r="E455" i="15" s="1"/>
  <c r="E456" i="15" s="1"/>
  <c r="E457" i="15" s="1"/>
  <c r="E458" i="15" s="1"/>
  <c r="E459" i="15" s="1"/>
  <c r="E460" i="15" s="1"/>
  <c r="E461" i="15" s="1"/>
  <c r="E462" i="15" s="1"/>
  <c r="E463" i="15" s="1"/>
  <c r="E464" i="15" s="1"/>
  <c r="E465" i="15" s="1"/>
  <c r="E466" i="15" s="1"/>
  <c r="E467" i="15" s="1"/>
  <c r="E468" i="15" s="1"/>
  <c r="E469" i="15" s="1"/>
  <c r="E470" i="15" s="1"/>
  <c r="E471" i="15" s="1"/>
  <c r="E472" i="15" s="1"/>
  <c r="E473" i="15" s="1"/>
  <c r="E474" i="15" s="1"/>
  <c r="E475" i="15" s="1"/>
  <c r="E476" i="15" s="1"/>
  <c r="I140" i="15" s="1"/>
  <c r="J23" i="15"/>
  <c r="I25" i="15" l="1"/>
  <c r="J24" i="15"/>
  <c r="J27" i="15"/>
  <c r="J25" i="15"/>
  <c r="J29" i="15"/>
  <c r="J28" i="15"/>
  <c r="J26" i="15"/>
  <c r="J49" i="15"/>
  <c r="I43" i="15"/>
  <c r="J120" i="15"/>
  <c r="J89" i="15"/>
  <c r="I185" i="15"/>
  <c r="J81" i="15"/>
  <c r="L81" i="15" s="1"/>
  <c r="I77" i="15"/>
  <c r="I96" i="15"/>
  <c r="J131" i="15"/>
  <c r="I192" i="15"/>
  <c r="J198" i="15"/>
  <c r="I80" i="15"/>
  <c r="I81" i="15"/>
  <c r="J93" i="15"/>
  <c r="L93" i="15" s="1"/>
  <c r="J37" i="15"/>
  <c r="I44" i="15"/>
  <c r="I56" i="15"/>
  <c r="J103" i="15"/>
  <c r="M103" i="15" s="1"/>
  <c r="I116" i="15"/>
  <c r="J75" i="15"/>
  <c r="J52" i="15"/>
  <c r="J119" i="15"/>
  <c r="N119" i="15" s="1"/>
  <c r="J184" i="15"/>
  <c r="J108" i="15"/>
  <c r="M108" i="15" s="1"/>
  <c r="J38" i="15"/>
  <c r="J66" i="15"/>
  <c r="N66" i="15" s="1"/>
  <c r="J99" i="15"/>
  <c r="J39" i="15"/>
  <c r="N39" i="15" s="1"/>
  <c r="J165" i="15"/>
  <c r="J70" i="15"/>
  <c r="L70" i="15" s="1"/>
  <c r="I152" i="15"/>
  <c r="J116" i="15"/>
  <c r="I104" i="15"/>
  <c r="J71" i="15"/>
  <c r="L71" i="15" s="1"/>
  <c r="I38" i="15"/>
  <c r="J62" i="15"/>
  <c r="M62" i="15" s="1"/>
  <c r="I62" i="15"/>
  <c r="I49" i="15"/>
  <c r="J51" i="15"/>
  <c r="J86" i="15"/>
  <c r="J105" i="15"/>
  <c r="I121" i="15"/>
  <c r="J296" i="15"/>
  <c r="J339" i="15"/>
  <c r="L339" i="15" s="1"/>
  <c r="I363" i="15"/>
  <c r="J254" i="15"/>
  <c r="M254" i="15" s="1"/>
  <c r="J280" i="15"/>
  <c r="J142" i="15"/>
  <c r="K142" i="15" s="1"/>
  <c r="J351" i="15"/>
  <c r="I131" i="15"/>
  <c r="I426" i="15"/>
  <c r="J182" i="15"/>
  <c r="L182" i="15" s="1"/>
  <c r="J311" i="15"/>
  <c r="I159" i="15"/>
  <c r="I281" i="15"/>
  <c r="I320" i="15"/>
  <c r="J225" i="15"/>
  <c r="J170" i="15"/>
  <c r="N170" i="15" s="1"/>
  <c r="I399" i="15"/>
  <c r="J174" i="15"/>
  <c r="K174" i="15" s="1"/>
  <c r="I238" i="15"/>
  <c r="J352" i="15"/>
  <c r="N352" i="15" s="1"/>
  <c r="J176" i="15"/>
  <c r="I459" i="15"/>
  <c r="I182" i="15"/>
  <c r="I420" i="15"/>
  <c r="I78" i="15"/>
  <c r="I153" i="15"/>
  <c r="I187" i="15"/>
  <c r="I218" i="15"/>
  <c r="I99" i="15"/>
  <c r="J466" i="15"/>
  <c r="N466" i="15" s="1"/>
  <c r="I111" i="15"/>
  <c r="I46" i="15"/>
  <c r="J53" i="15"/>
  <c r="I63" i="15"/>
  <c r="I202" i="15"/>
  <c r="I53" i="15"/>
  <c r="I174" i="15"/>
  <c r="J343" i="15"/>
  <c r="M343" i="15" s="1"/>
  <c r="I375" i="15"/>
  <c r="I34" i="15"/>
  <c r="I67" i="15"/>
  <c r="J68" i="15"/>
  <c r="L68" i="15" s="1"/>
  <c r="I429" i="15"/>
  <c r="I378" i="15"/>
  <c r="J248" i="15"/>
  <c r="I269" i="15"/>
  <c r="I308" i="15"/>
  <c r="J384" i="15"/>
  <c r="K384" i="15" s="1"/>
  <c r="I124" i="15"/>
  <c r="I274" i="15"/>
  <c r="I210" i="15"/>
  <c r="J344" i="15"/>
  <c r="N344" i="15" s="1"/>
  <c r="J240" i="15"/>
  <c r="J250" i="15"/>
  <c r="J425" i="15"/>
  <c r="J294" i="15"/>
  <c r="L294" i="15" s="1"/>
  <c r="J168" i="15"/>
  <c r="J148" i="15"/>
  <c r="N148" i="15" s="1"/>
  <c r="I107" i="15"/>
  <c r="J376" i="15"/>
  <c r="K376" i="15" s="1"/>
  <c r="J137" i="15"/>
  <c r="I256" i="15"/>
  <c r="J91" i="15"/>
  <c r="J462" i="15"/>
  <c r="M462" i="15" s="1"/>
  <c r="I97" i="15"/>
  <c r="J124" i="15"/>
  <c r="I91" i="15"/>
  <c r="J98" i="15"/>
  <c r="K98" i="15" s="1"/>
  <c r="J216" i="15"/>
  <c r="J410" i="15"/>
  <c r="N410" i="15" s="1"/>
  <c r="I398" i="15"/>
  <c r="J267" i="15"/>
  <c r="N267" i="15" s="1"/>
  <c r="I155" i="15"/>
  <c r="I73" i="15"/>
  <c r="J48" i="15"/>
  <c r="I163" i="15"/>
  <c r="J42" i="15"/>
  <c r="J444" i="15"/>
  <c r="M444" i="15" s="1"/>
  <c r="I161" i="15"/>
  <c r="J143" i="15"/>
  <c r="M143" i="15" s="1"/>
  <c r="I258" i="15"/>
  <c r="J331" i="15"/>
  <c r="N331" i="15" s="1"/>
  <c r="I408" i="15"/>
  <c r="J414" i="15"/>
  <c r="K414" i="15" s="1"/>
  <c r="I276" i="15"/>
  <c r="I245" i="15"/>
  <c r="I217" i="15"/>
  <c r="J431" i="15"/>
  <c r="N431" i="15" s="1"/>
  <c r="J281" i="15"/>
  <c r="J308" i="15"/>
  <c r="I126" i="15"/>
  <c r="I452" i="15"/>
  <c r="I221" i="15"/>
  <c r="I242" i="15"/>
  <c r="I301" i="15"/>
  <c r="J241" i="15"/>
  <c r="N241" i="15" s="1"/>
  <c r="I205" i="15"/>
  <c r="I365" i="15"/>
  <c r="I123" i="15"/>
  <c r="I441" i="15"/>
  <c r="I151" i="15"/>
  <c r="J162" i="15"/>
  <c r="I194" i="15"/>
  <c r="J350" i="15"/>
  <c r="M350" i="15" s="1"/>
  <c r="J121" i="15"/>
  <c r="I400" i="15"/>
  <c r="I353" i="15"/>
  <c r="I50" i="15"/>
  <c r="I76" i="15"/>
  <c r="J195" i="15"/>
  <c r="M195" i="15" s="1"/>
  <c r="J95" i="15"/>
  <c r="I138" i="15"/>
  <c r="I71" i="15"/>
  <c r="J45" i="15"/>
  <c r="J139" i="15"/>
  <c r="J55" i="15"/>
  <c r="J36" i="15"/>
  <c r="J370" i="15"/>
  <c r="L370" i="15" s="1"/>
  <c r="I35" i="15"/>
  <c r="J208" i="15"/>
  <c r="I342" i="15"/>
  <c r="I389" i="15"/>
  <c r="J287" i="15"/>
  <c r="J347" i="15"/>
  <c r="N347" i="15" s="1"/>
  <c r="J416" i="15"/>
  <c r="J251" i="15"/>
  <c r="J421" i="15"/>
  <c r="J442" i="15"/>
  <c r="L442" i="15" s="1"/>
  <c r="I229" i="15"/>
  <c r="I438" i="15"/>
  <c r="I201" i="15"/>
  <c r="J187" i="15"/>
  <c r="N187" i="15" s="1"/>
  <c r="J221" i="15"/>
  <c r="I368" i="15"/>
  <c r="J310" i="15"/>
  <c r="J314" i="15"/>
  <c r="L314" i="15" s="1"/>
  <c r="I467" i="15"/>
  <c r="I212" i="15"/>
  <c r="J257" i="15"/>
  <c r="I280" i="15"/>
  <c r="I167" i="15"/>
  <c r="J259" i="15"/>
  <c r="I466" i="15"/>
  <c r="I180" i="15"/>
  <c r="J451" i="15"/>
  <c r="I170" i="15"/>
  <c r="I239" i="15"/>
  <c r="I439" i="15"/>
  <c r="I145" i="15"/>
  <c r="J401" i="15"/>
  <c r="K401" i="15" s="1"/>
  <c r="I127" i="15"/>
  <c r="J180" i="15"/>
  <c r="N180" i="15" s="1"/>
  <c r="J325" i="15"/>
  <c r="J144" i="15"/>
  <c r="I318" i="15"/>
  <c r="I341" i="15"/>
  <c r="J112" i="15"/>
  <c r="J118" i="15"/>
  <c r="J65" i="15"/>
  <c r="J366" i="15"/>
  <c r="J83" i="15"/>
  <c r="J283" i="15"/>
  <c r="N283" i="15" s="1"/>
  <c r="J175" i="15"/>
  <c r="I254" i="15"/>
  <c r="J46" i="15"/>
  <c r="I31" i="15"/>
  <c r="J269" i="15"/>
  <c r="J408" i="15"/>
  <c r="J263" i="15"/>
  <c r="J390" i="15"/>
  <c r="M390" i="15" s="1"/>
  <c r="J397" i="15"/>
  <c r="I322" i="15"/>
  <c r="I450" i="15"/>
  <c r="J402" i="15"/>
  <c r="I305" i="15"/>
  <c r="I381" i="15"/>
  <c r="I230" i="15"/>
  <c r="J458" i="15"/>
  <c r="M458" i="15" s="1"/>
  <c r="I326" i="15"/>
  <c r="I296" i="15"/>
  <c r="J378" i="15"/>
  <c r="J169" i="15"/>
  <c r="J393" i="15"/>
  <c r="I244" i="15"/>
  <c r="J243" i="15"/>
  <c r="I278" i="15"/>
  <c r="J345" i="15"/>
  <c r="J375" i="15"/>
  <c r="L375" i="15" s="1"/>
  <c r="I323" i="15"/>
  <c r="I129" i="15"/>
  <c r="I171" i="15"/>
  <c r="J328" i="15"/>
  <c r="M328" i="15" s="1"/>
  <c r="I179" i="15"/>
  <c r="I232" i="15"/>
  <c r="I109" i="15"/>
  <c r="I220" i="15"/>
  <c r="I251" i="15"/>
  <c r="J104" i="15"/>
  <c r="J217" i="15"/>
  <c r="I136" i="15"/>
  <c r="J125" i="15"/>
  <c r="I311" i="15"/>
  <c r="J385" i="15"/>
  <c r="I436" i="15"/>
  <c r="J215" i="15"/>
  <c r="J454" i="15"/>
  <c r="M454" i="15" s="1"/>
  <c r="J58" i="15"/>
  <c r="I113" i="15"/>
  <c r="I449" i="15"/>
  <c r="J435" i="15"/>
  <c r="I443" i="15"/>
  <c r="I84" i="15"/>
  <c r="I261" i="15"/>
  <c r="J43" i="15"/>
  <c r="L43" i="15" s="1"/>
  <c r="J348" i="15"/>
  <c r="J289" i="15"/>
  <c r="J275" i="15"/>
  <c r="J326" i="15"/>
  <c r="N326" i="15" s="1"/>
  <c r="I387" i="15"/>
  <c r="I354" i="15"/>
  <c r="I309" i="15"/>
  <c r="J436" i="15"/>
  <c r="I304" i="15"/>
  <c r="I248" i="15"/>
  <c r="J346" i="15"/>
  <c r="I197" i="15"/>
  <c r="I446" i="15"/>
  <c r="I162" i="15"/>
  <c r="J159" i="15"/>
  <c r="I253" i="15"/>
  <c r="J173" i="15"/>
  <c r="I293" i="15"/>
  <c r="J249" i="15"/>
  <c r="I350" i="15"/>
  <c r="J164" i="15"/>
  <c r="J356" i="15"/>
  <c r="N356" i="15" s="1"/>
  <c r="J324" i="15"/>
  <c r="I176" i="15"/>
  <c r="I183" i="15"/>
  <c r="I115" i="15"/>
  <c r="J403" i="15"/>
  <c r="I260" i="15"/>
  <c r="J206" i="15"/>
  <c r="I291" i="15"/>
  <c r="I328" i="15"/>
  <c r="I226" i="15"/>
  <c r="J322" i="15"/>
  <c r="J126" i="15"/>
  <c r="M126" i="15" s="1"/>
  <c r="J101" i="15"/>
  <c r="J54" i="15"/>
  <c r="J59" i="15"/>
  <c r="J84" i="15"/>
  <c r="K84" i="15" s="1"/>
  <c r="J102" i="15"/>
  <c r="J136" i="15"/>
  <c r="N136" i="15" s="1"/>
  <c r="I453" i="15"/>
  <c r="J226" i="15"/>
  <c r="J63" i="15"/>
  <c r="J210" i="15"/>
  <c r="K210" i="15" s="1"/>
  <c r="J224" i="15"/>
  <c r="J364" i="15"/>
  <c r="M364" i="15" s="1"/>
  <c r="J272" i="15"/>
  <c r="J31" i="15"/>
  <c r="L31" i="15" s="1"/>
  <c r="I279" i="15"/>
  <c r="I189" i="15"/>
  <c r="I222" i="15"/>
  <c r="I458" i="15"/>
  <c r="I327" i="15"/>
  <c r="I352" i="15"/>
  <c r="I437" i="15"/>
  <c r="J396" i="15"/>
  <c r="I307" i="15"/>
  <c r="I391" i="15"/>
  <c r="I339" i="15"/>
  <c r="I286" i="15"/>
  <c r="J207" i="15"/>
  <c r="J258" i="15"/>
  <c r="K258" i="15" s="1"/>
  <c r="J429" i="15"/>
  <c r="I454" i="15"/>
  <c r="I340" i="15"/>
  <c r="J411" i="15"/>
  <c r="K411" i="15" s="1"/>
  <c r="I411" i="15"/>
  <c r="I462" i="15"/>
  <c r="J228" i="15"/>
  <c r="J336" i="15"/>
  <c r="L336" i="15" s="1"/>
  <c r="I392" i="15"/>
  <c r="J355" i="15"/>
  <c r="J420" i="15"/>
  <c r="J147" i="15"/>
  <c r="K147" i="15" s="1"/>
  <c r="J381" i="15"/>
  <c r="I297" i="15"/>
  <c r="I247" i="15"/>
  <c r="J388" i="15"/>
  <c r="N388" i="15" s="1"/>
  <c r="I128" i="15"/>
  <c r="J230" i="15"/>
  <c r="J107" i="15"/>
  <c r="J150" i="15"/>
  <c r="K150" i="15" s="1"/>
  <c r="I315" i="15"/>
  <c r="J413" i="15"/>
  <c r="K413" i="15" s="1"/>
  <c r="J337" i="15"/>
  <c r="I415" i="15"/>
  <c r="I98" i="15"/>
  <c r="J450" i="15"/>
  <c r="J69" i="15"/>
  <c r="I329" i="15"/>
  <c r="J57" i="15"/>
  <c r="J156" i="15"/>
  <c r="I186" i="15"/>
  <c r="J132" i="15"/>
  <c r="J128" i="15"/>
  <c r="I464" i="15"/>
  <c r="I336" i="15"/>
  <c r="J60" i="15"/>
  <c r="I75" i="15"/>
  <c r="I103" i="15"/>
  <c r="I358" i="15"/>
  <c r="I351" i="15"/>
  <c r="I460" i="15"/>
  <c r="I388" i="15"/>
  <c r="I287" i="15"/>
  <c r="I310" i="15"/>
  <c r="J463" i="15"/>
  <c r="I371" i="15"/>
  <c r="I334" i="15"/>
  <c r="J268" i="15"/>
  <c r="M268" i="15" s="1"/>
  <c r="J300" i="15"/>
  <c r="J380" i="15"/>
  <c r="J437" i="15"/>
  <c r="J374" i="15"/>
  <c r="M374" i="15" s="1"/>
  <c r="J430" i="15"/>
  <c r="I423" i="15"/>
  <c r="I463" i="15"/>
  <c r="J227" i="15"/>
  <c r="K227" i="15" s="1"/>
  <c r="I409" i="15"/>
  <c r="I283" i="15"/>
  <c r="I456" i="15"/>
  <c r="I199" i="15"/>
  <c r="J212" i="15"/>
  <c r="I321" i="15"/>
  <c r="J288" i="15"/>
  <c r="I440" i="15"/>
  <c r="I403" i="15"/>
  <c r="J265" i="15"/>
  <c r="I141" i="15"/>
  <c r="I175" i="15"/>
  <c r="J285" i="15"/>
  <c r="I331" i="15"/>
  <c r="J447" i="15"/>
  <c r="J360" i="15"/>
  <c r="N360" i="15" s="1"/>
  <c r="J279" i="15"/>
  <c r="J177" i="15"/>
  <c r="J273" i="15"/>
  <c r="J252" i="15"/>
  <c r="I219" i="15"/>
  <c r="J129" i="15"/>
  <c r="I224" i="15"/>
  <c r="J85" i="15"/>
  <c r="L85" i="15" s="1"/>
  <c r="J181" i="15"/>
  <c r="I422" i="15"/>
  <c r="J359" i="15"/>
  <c r="J448" i="15"/>
  <c r="L448" i="15" s="1"/>
  <c r="I100" i="15"/>
  <c r="I112" i="15"/>
  <c r="I54" i="15"/>
  <c r="J192" i="15"/>
  <c r="J459" i="15"/>
  <c r="I355" i="15"/>
  <c r="I264" i="15"/>
  <c r="J304" i="15"/>
  <c r="K304" i="15" s="1"/>
  <c r="I37" i="15"/>
  <c r="I267" i="15"/>
  <c r="J47" i="15"/>
  <c r="I333" i="15"/>
  <c r="I306" i="15"/>
  <c r="J306" i="15"/>
  <c r="K306" i="15" s="1"/>
  <c r="I344" i="15"/>
  <c r="J432" i="15"/>
  <c r="K432" i="15" s="1"/>
  <c r="I416" i="15"/>
  <c r="J335" i="15"/>
  <c r="I348" i="15"/>
  <c r="I299" i="15"/>
  <c r="J264" i="15"/>
  <c r="I431" i="15"/>
  <c r="I427" i="15"/>
  <c r="I290" i="15"/>
  <c r="J457" i="15"/>
  <c r="I314" i="15"/>
  <c r="J383" i="15"/>
  <c r="J415" i="15"/>
  <c r="K415" i="15" s="1"/>
  <c r="I214" i="15"/>
  <c r="I455" i="15"/>
  <c r="I395" i="15"/>
  <c r="J239" i="15"/>
  <c r="L239" i="15" s="1"/>
  <c r="J278" i="15"/>
  <c r="J160" i="15"/>
  <c r="J340" i="15"/>
  <c r="I393" i="15"/>
  <c r="I442" i="15"/>
  <c r="J186" i="15"/>
  <c r="J398" i="15"/>
  <c r="J256" i="15"/>
  <c r="L256" i="15" s="1"/>
  <c r="I465" i="15"/>
  <c r="J295" i="15"/>
  <c r="I383" i="15"/>
  <c r="I241" i="15"/>
  <c r="I294" i="15"/>
  <c r="J400" i="15"/>
  <c r="J202" i="15"/>
  <c r="J145" i="15"/>
  <c r="M145" i="15" s="1"/>
  <c r="J302" i="15"/>
  <c r="I421" i="15"/>
  <c r="I412" i="15"/>
  <c r="J149" i="15"/>
  <c r="M149" i="15" s="1"/>
  <c r="J204" i="15"/>
  <c r="J237" i="15"/>
  <c r="M237" i="15" s="1"/>
  <c r="I377" i="15"/>
  <c r="J191" i="15"/>
  <c r="L191" i="15" s="1"/>
  <c r="I266" i="15"/>
  <c r="J79" i="15"/>
  <c r="I209" i="15"/>
  <c r="I317" i="15"/>
  <c r="J361" i="15"/>
  <c r="I417" i="15"/>
  <c r="I122" i="15"/>
  <c r="J372" i="15"/>
  <c r="N372" i="15" s="1"/>
  <c r="J456" i="15"/>
  <c r="J232" i="15"/>
  <c r="J461" i="15"/>
  <c r="J422" i="15"/>
  <c r="L422" i="15" s="1"/>
  <c r="I447" i="15"/>
  <c r="J35" i="15"/>
  <c r="J284" i="15"/>
  <c r="J87" i="15"/>
  <c r="I61" i="15"/>
  <c r="I173" i="15"/>
  <c r="J446" i="15"/>
  <c r="J214" i="15"/>
  <c r="M214" i="15" s="1"/>
  <c r="J100" i="15"/>
  <c r="I407" i="15"/>
  <c r="J387" i="15"/>
  <c r="J368" i="15"/>
  <c r="N368" i="15" s="1"/>
  <c r="I243" i="15"/>
  <c r="I376" i="15"/>
  <c r="I298" i="15"/>
  <c r="J236" i="15"/>
  <c r="L236" i="15" s="1"/>
  <c r="I181" i="15"/>
  <c r="I213" i="15"/>
  <c r="I234" i="15"/>
  <c r="J271" i="15"/>
  <c r="N271" i="15" s="1"/>
  <c r="J220" i="15"/>
  <c r="L220" i="15" s="1"/>
  <c r="J453" i="15"/>
  <c r="I154" i="15"/>
  <c r="I228" i="15"/>
  <c r="I135" i="15"/>
  <c r="J97" i="15"/>
  <c r="L97" i="15" s="1"/>
  <c r="I418" i="15"/>
  <c r="J358" i="15"/>
  <c r="J353" i="15"/>
  <c r="J140" i="15"/>
  <c r="M140" i="15" s="1"/>
  <c r="I101" i="15"/>
  <c r="I184" i="15"/>
  <c r="J367" i="15"/>
  <c r="M367" i="15" s="1"/>
  <c r="J67" i="15"/>
  <c r="J389" i="15"/>
  <c r="I259" i="15"/>
  <c r="J332" i="15"/>
  <c r="I195" i="15"/>
  <c r="J467" i="15"/>
  <c r="I372" i="15"/>
  <c r="I83" i="15"/>
  <c r="J341" i="15"/>
  <c r="L341" i="15" s="1"/>
  <c r="I270" i="15"/>
  <c r="J316" i="15"/>
  <c r="M316" i="15" s="1"/>
  <c r="J315" i="15"/>
  <c r="K315" i="15" s="1"/>
  <c r="J292" i="15"/>
  <c r="J276" i="15"/>
  <c r="I457" i="15"/>
  <c r="I271" i="15"/>
  <c r="J399" i="15"/>
  <c r="I215" i="15"/>
  <c r="J199" i="15"/>
  <c r="N199" i="15" s="1"/>
  <c r="I255" i="15"/>
  <c r="J172" i="15"/>
  <c r="M172" i="15" s="1"/>
  <c r="J188" i="15"/>
  <c r="I430" i="15"/>
  <c r="J223" i="15"/>
  <c r="I319" i="15"/>
  <c r="J305" i="15"/>
  <c r="I406" i="15"/>
  <c r="J333" i="15"/>
  <c r="M333" i="15" s="1"/>
  <c r="J362" i="15"/>
  <c r="J412" i="15"/>
  <c r="I79" i="15"/>
  <c r="I90" i="15"/>
  <c r="I252" i="15"/>
  <c r="I48" i="15"/>
  <c r="I262" i="15"/>
  <c r="I380" i="15"/>
  <c r="J365" i="15"/>
  <c r="J183" i="15"/>
  <c r="I386" i="15"/>
  <c r="I373" i="15"/>
  <c r="J428" i="15"/>
  <c r="J320" i="15"/>
  <c r="J238" i="15"/>
  <c r="M238" i="15" s="1"/>
  <c r="I149" i="15"/>
  <c r="L414" i="15"/>
  <c r="K103" i="15"/>
  <c r="L225" i="15"/>
  <c r="N225" i="15"/>
  <c r="K225" i="15"/>
  <c r="M225" i="15"/>
  <c r="M168" i="15"/>
  <c r="K168" i="15"/>
  <c r="N168" i="15"/>
  <c r="L168" i="15"/>
  <c r="L251" i="15"/>
  <c r="M421" i="15"/>
  <c r="L421" i="15"/>
  <c r="K421" i="15"/>
  <c r="N421" i="15"/>
  <c r="N221" i="15"/>
  <c r="K221" i="15"/>
  <c r="M221" i="15"/>
  <c r="L221" i="15"/>
  <c r="N314" i="15"/>
  <c r="L217" i="15"/>
  <c r="M217" i="15"/>
  <c r="K217" i="15"/>
  <c r="N217" i="15"/>
  <c r="M180" i="15"/>
  <c r="M429" i="15"/>
  <c r="L429" i="15"/>
  <c r="N429" i="15"/>
  <c r="K429" i="15"/>
  <c r="M381" i="15"/>
  <c r="L381" i="15"/>
  <c r="N381" i="15"/>
  <c r="K381" i="15"/>
  <c r="K461" i="15"/>
  <c r="M461" i="15"/>
  <c r="N461" i="15"/>
  <c r="L461" i="15"/>
  <c r="L367" i="15"/>
  <c r="K446" i="15"/>
  <c r="M446" i="15"/>
  <c r="N446" i="15"/>
  <c r="L446" i="15"/>
  <c r="N240" i="15"/>
  <c r="L240" i="15"/>
  <c r="M240" i="15"/>
  <c r="K240" i="15"/>
  <c r="L250" i="15"/>
  <c r="L397" i="15"/>
  <c r="M397" i="15"/>
  <c r="K397" i="15"/>
  <c r="N397" i="15"/>
  <c r="L241" i="15"/>
  <c r="M89" i="15"/>
  <c r="N38" i="15"/>
  <c r="L38" i="15"/>
  <c r="K38" i="15"/>
  <c r="M38" i="15"/>
  <c r="K91" i="15"/>
  <c r="L91" i="15"/>
  <c r="M91" i="15"/>
  <c r="N91" i="15"/>
  <c r="M378" i="15"/>
  <c r="N378" i="15"/>
  <c r="K378" i="15"/>
  <c r="L378" i="15"/>
  <c r="M169" i="15"/>
  <c r="L393" i="15"/>
  <c r="N393" i="15"/>
  <c r="K393" i="15"/>
  <c r="M393" i="15"/>
  <c r="M243" i="15"/>
  <c r="N243" i="15"/>
  <c r="L243" i="15"/>
  <c r="K243" i="15"/>
  <c r="K345" i="15"/>
  <c r="L345" i="15"/>
  <c r="M345" i="15"/>
  <c r="N345" i="15"/>
  <c r="M375" i="15"/>
  <c r="N93" i="15"/>
  <c r="M267" i="15"/>
  <c r="N95" i="15"/>
  <c r="M95" i="15"/>
  <c r="L95" i="15"/>
  <c r="K95" i="15"/>
  <c r="M463" i="15"/>
  <c r="N463" i="15"/>
  <c r="K463" i="15"/>
  <c r="L463" i="15"/>
  <c r="N125" i="15"/>
  <c r="K125" i="15"/>
  <c r="L125" i="15"/>
  <c r="M125" i="15"/>
  <c r="L105" i="15"/>
  <c r="N105" i="15"/>
  <c r="K105" i="15"/>
  <c r="M105" i="15"/>
  <c r="L139" i="15"/>
  <c r="M139" i="15"/>
  <c r="N139" i="15"/>
  <c r="K139" i="15"/>
  <c r="N26" i="15"/>
  <c r="M26" i="15"/>
  <c r="K26" i="15"/>
  <c r="L26" i="15"/>
  <c r="L300" i="15"/>
  <c r="K300" i="15"/>
  <c r="M300" i="15"/>
  <c r="N300" i="15"/>
  <c r="M437" i="15"/>
  <c r="K437" i="15"/>
  <c r="L437" i="15"/>
  <c r="N437" i="15"/>
  <c r="K430" i="15"/>
  <c r="M430" i="15"/>
  <c r="N430" i="15"/>
  <c r="L430" i="15"/>
  <c r="K36" i="15"/>
  <c r="L36" i="15"/>
  <c r="N36" i="15"/>
  <c r="M36" i="15"/>
  <c r="M42" i="15"/>
  <c r="K42" i="15"/>
  <c r="N42" i="15"/>
  <c r="L42" i="15"/>
  <c r="L212" i="15"/>
  <c r="M212" i="15"/>
  <c r="N212" i="15"/>
  <c r="K212" i="15"/>
  <c r="N288" i="15"/>
  <c r="L288" i="15"/>
  <c r="M288" i="15"/>
  <c r="K288" i="15"/>
  <c r="K285" i="15"/>
  <c r="L285" i="15"/>
  <c r="N285" i="15"/>
  <c r="M285" i="15"/>
  <c r="M447" i="15"/>
  <c r="N447" i="15"/>
  <c r="K447" i="15"/>
  <c r="L447" i="15"/>
  <c r="N230" i="15"/>
  <c r="M107" i="15"/>
  <c r="N107" i="15"/>
  <c r="L107" i="15"/>
  <c r="K107" i="15"/>
  <c r="N150" i="15"/>
  <c r="M387" i="15"/>
  <c r="N387" i="15"/>
  <c r="L387" i="15"/>
  <c r="K387" i="15"/>
  <c r="M129" i="15"/>
  <c r="N220" i="15"/>
  <c r="J427" i="15"/>
  <c r="J409" i="15"/>
  <c r="J373" i="15"/>
  <c r="I332" i="15"/>
  <c r="J301" i="15"/>
  <c r="J392" i="15"/>
  <c r="J379" i="15"/>
  <c r="J445" i="15"/>
  <c r="J394" i="15"/>
  <c r="I235" i="15"/>
  <c r="J342" i="15"/>
  <c r="J229" i="15"/>
  <c r="J167" i="15"/>
  <c r="I177" i="15"/>
  <c r="J440" i="15"/>
  <c r="J464" i="15"/>
  <c r="I156" i="15"/>
  <c r="J151" i="15"/>
  <c r="I246" i="15"/>
  <c r="I313" i="15"/>
  <c r="I106" i="15"/>
  <c r="J197" i="15"/>
  <c r="I369" i="15"/>
  <c r="I160" i="15"/>
  <c r="I206" i="15"/>
  <c r="J152" i="15"/>
  <c r="I300" i="15"/>
  <c r="J452" i="15"/>
  <c r="J260" i="15"/>
  <c r="I370" i="15"/>
  <c r="I396" i="15"/>
  <c r="J313" i="15"/>
  <c r="J109" i="15"/>
  <c r="J200" i="15"/>
  <c r="J455" i="15"/>
  <c r="J185" i="15"/>
  <c r="I178" i="15"/>
  <c r="I268" i="15"/>
  <c r="J312" i="15"/>
  <c r="I413" i="15"/>
  <c r="M384" i="15"/>
  <c r="L287" i="15"/>
  <c r="M287" i="15"/>
  <c r="N287" i="15"/>
  <c r="K287" i="15"/>
  <c r="N416" i="15"/>
  <c r="L416" i="15"/>
  <c r="K416" i="15"/>
  <c r="M416" i="15"/>
  <c r="L187" i="15"/>
  <c r="K187" i="15"/>
  <c r="N98" i="15"/>
  <c r="L98" i="15"/>
  <c r="K324" i="15"/>
  <c r="M324" i="15"/>
  <c r="N324" i="15"/>
  <c r="L324" i="15"/>
  <c r="M396" i="15"/>
  <c r="M207" i="15"/>
  <c r="N207" i="15"/>
  <c r="L207" i="15"/>
  <c r="K207" i="15"/>
  <c r="L411" i="15"/>
  <c r="N411" i="15"/>
  <c r="L118" i="15"/>
  <c r="N336" i="15"/>
  <c r="M336" i="15"/>
  <c r="L147" i="15"/>
  <c r="M147" i="15"/>
  <c r="N361" i="15"/>
  <c r="L361" i="15"/>
  <c r="M361" i="15"/>
  <c r="K361" i="15"/>
  <c r="N448" i="15"/>
  <c r="M448" i="15"/>
  <c r="L143" i="15"/>
  <c r="N143" i="15"/>
  <c r="K281" i="15"/>
  <c r="L281" i="15"/>
  <c r="N281" i="15"/>
  <c r="M281" i="15"/>
  <c r="M296" i="15"/>
  <c r="K296" i="15"/>
  <c r="N296" i="15"/>
  <c r="L296" i="15"/>
  <c r="M120" i="15"/>
  <c r="K120" i="15"/>
  <c r="N120" i="15"/>
  <c r="L120" i="15"/>
  <c r="N116" i="15"/>
  <c r="M248" i="15"/>
  <c r="K248" i="15"/>
  <c r="L248" i="15"/>
  <c r="N248" i="15"/>
  <c r="M275" i="15"/>
  <c r="N275" i="15"/>
  <c r="L275" i="15"/>
  <c r="K275" i="15"/>
  <c r="N176" i="15"/>
  <c r="L176" i="15"/>
  <c r="M176" i="15"/>
  <c r="K176" i="15"/>
  <c r="N436" i="15"/>
  <c r="K66" i="15"/>
  <c r="M66" i="15"/>
  <c r="L346" i="15"/>
  <c r="M346" i="15"/>
  <c r="N346" i="15"/>
  <c r="K346" i="15"/>
  <c r="K121" i="15"/>
  <c r="L121" i="15"/>
  <c r="N121" i="15"/>
  <c r="M121" i="15"/>
  <c r="N81" i="15"/>
  <c r="K81" i="15"/>
  <c r="M159" i="15"/>
  <c r="N159" i="15"/>
  <c r="K159" i="15"/>
  <c r="L159" i="15"/>
  <c r="M173" i="15"/>
  <c r="L173" i="15"/>
  <c r="N173" i="15"/>
  <c r="K173" i="15"/>
  <c r="K249" i="15"/>
  <c r="L249" i="15"/>
  <c r="M249" i="15"/>
  <c r="N249" i="15"/>
  <c r="K164" i="15"/>
  <c r="M164" i="15"/>
  <c r="L164" i="15"/>
  <c r="N164" i="15"/>
  <c r="N432" i="15"/>
  <c r="M432" i="15"/>
  <c r="L259" i="15"/>
  <c r="K86" i="15"/>
  <c r="K53" i="15"/>
  <c r="M53" i="15"/>
  <c r="N53" i="15"/>
  <c r="L53" i="15"/>
  <c r="N335" i="15"/>
  <c r="M206" i="15"/>
  <c r="N206" i="15"/>
  <c r="L206" i="15"/>
  <c r="K206" i="15"/>
  <c r="N104" i="15"/>
  <c r="M264" i="15"/>
  <c r="K264" i="15"/>
  <c r="N264" i="15"/>
  <c r="L264" i="15"/>
  <c r="L457" i="15"/>
  <c r="K457" i="15"/>
  <c r="M457" i="15"/>
  <c r="N457" i="15"/>
  <c r="L383" i="15"/>
  <c r="M383" i="15"/>
  <c r="N383" i="15"/>
  <c r="K383" i="15"/>
  <c r="L415" i="15"/>
  <c r="M415" i="15"/>
  <c r="M144" i="15"/>
  <c r="N239" i="15"/>
  <c r="K239" i="15"/>
  <c r="N278" i="15"/>
  <c r="K278" i="15"/>
  <c r="L278" i="15"/>
  <c r="M278" i="15"/>
  <c r="L340" i="15"/>
  <c r="M340" i="15"/>
  <c r="N340" i="15"/>
  <c r="K340" i="15"/>
  <c r="N186" i="15"/>
  <c r="M398" i="15"/>
  <c r="N398" i="15"/>
  <c r="L398" i="15"/>
  <c r="K398" i="15"/>
  <c r="N256" i="15"/>
  <c r="M256" i="15"/>
  <c r="K295" i="15"/>
  <c r="M58" i="15"/>
  <c r="K58" i="15"/>
  <c r="L58" i="15"/>
  <c r="N58" i="15"/>
  <c r="K400" i="15"/>
  <c r="N202" i="15"/>
  <c r="K202" i="15"/>
  <c r="M202" i="15"/>
  <c r="L202" i="15"/>
  <c r="L145" i="15"/>
  <c r="K145" i="15"/>
  <c r="L302" i="15"/>
  <c r="M302" i="15"/>
  <c r="N302" i="15"/>
  <c r="K302" i="15"/>
  <c r="N279" i="15"/>
  <c r="L279" i="15"/>
  <c r="M279" i="15"/>
  <c r="K279" i="15"/>
  <c r="M177" i="15"/>
  <c r="M273" i="15"/>
  <c r="N273" i="15"/>
  <c r="K273" i="15"/>
  <c r="L273" i="15"/>
  <c r="K316" i="15"/>
  <c r="N316" i="15"/>
  <c r="N315" i="15"/>
  <c r="M315" i="15"/>
  <c r="L315" i="15"/>
  <c r="M191" i="15"/>
  <c r="N191" i="15"/>
  <c r="K191" i="15"/>
  <c r="L276" i="15"/>
  <c r="M276" i="15"/>
  <c r="N276" i="15"/>
  <c r="K276" i="15"/>
  <c r="K79" i="15"/>
  <c r="K85" i="15"/>
  <c r="M85" i="15"/>
  <c r="N85" i="15"/>
  <c r="L399" i="15"/>
  <c r="M399" i="15"/>
  <c r="L199" i="15"/>
  <c r="M199" i="15"/>
  <c r="K199" i="15"/>
  <c r="N57" i="15"/>
  <c r="L57" i="15"/>
  <c r="M57" i="15"/>
  <c r="K57" i="15"/>
  <c r="M70" i="15"/>
  <c r="K70" i="15"/>
  <c r="N70" i="15"/>
  <c r="M453" i="15"/>
  <c r="J424" i="15"/>
  <c r="J404" i="15"/>
  <c r="J321" i="15"/>
  <c r="I330" i="15"/>
  <c r="J465" i="15"/>
  <c r="I337" i="15"/>
  <c r="I211" i="15"/>
  <c r="I285" i="15"/>
  <c r="J209" i="15"/>
  <c r="J391" i="15"/>
  <c r="J293" i="15"/>
  <c r="M35" i="15"/>
  <c r="L35" i="15"/>
  <c r="J158" i="15"/>
  <c r="I382" i="15"/>
  <c r="J441" i="15"/>
  <c r="I130" i="15"/>
  <c r="J395" i="15"/>
  <c r="I414" i="15"/>
  <c r="I435" i="15"/>
  <c r="I165" i="15"/>
  <c r="J262" i="15"/>
  <c r="I118" i="15"/>
  <c r="L23" i="15"/>
  <c r="K23" i="15"/>
  <c r="M23" i="15"/>
  <c r="N23" i="15"/>
  <c r="I312" i="15"/>
  <c r="I164" i="15"/>
  <c r="J386" i="15"/>
  <c r="J196" i="15"/>
  <c r="I379" i="15"/>
  <c r="I142" i="15"/>
  <c r="I366" i="15"/>
  <c r="J323" i="15"/>
  <c r="J423" i="15"/>
  <c r="I86" i="15"/>
  <c r="I263" i="15"/>
  <c r="J244" i="15"/>
  <c r="J443" i="15"/>
  <c r="I168" i="15"/>
  <c r="K119" i="15"/>
  <c r="L119" i="15"/>
  <c r="M119" i="15"/>
  <c r="M71" i="15"/>
  <c r="K71" i="15"/>
  <c r="N71" i="15"/>
  <c r="M344" i="15"/>
  <c r="K344" i="15"/>
  <c r="L344" i="15"/>
  <c r="K294" i="15"/>
  <c r="N294" i="15"/>
  <c r="M294" i="15"/>
  <c r="L347" i="15"/>
  <c r="M347" i="15"/>
  <c r="K347" i="15"/>
  <c r="K75" i="15"/>
  <c r="N75" i="15"/>
  <c r="L137" i="15"/>
  <c r="N137" i="15"/>
  <c r="K137" i="15"/>
  <c r="M137" i="15"/>
  <c r="K442" i="15"/>
  <c r="M442" i="15"/>
  <c r="N442" i="15"/>
  <c r="L124" i="15"/>
  <c r="N124" i="15"/>
  <c r="M310" i="15"/>
  <c r="K310" i="15"/>
  <c r="L310" i="15"/>
  <c r="N310" i="15"/>
  <c r="L257" i="15"/>
  <c r="N257" i="15"/>
  <c r="K257" i="15"/>
  <c r="M257" i="15"/>
  <c r="L356" i="15"/>
  <c r="M356" i="15"/>
  <c r="K356" i="15"/>
  <c r="N165" i="15"/>
  <c r="K165" i="15"/>
  <c r="L165" i="15"/>
  <c r="M165" i="15"/>
  <c r="K45" i="15"/>
  <c r="N45" i="15"/>
  <c r="N126" i="15"/>
  <c r="K126" i="15"/>
  <c r="L126" i="15"/>
  <c r="K54" i="15"/>
  <c r="L54" i="15"/>
  <c r="M258" i="15"/>
  <c r="N258" i="15"/>
  <c r="L258" i="15"/>
  <c r="N27" i="15"/>
  <c r="K27" i="15"/>
  <c r="M27" i="15"/>
  <c r="L27" i="15"/>
  <c r="N112" i="15"/>
  <c r="L112" i="15"/>
  <c r="M112" i="15"/>
  <c r="K112" i="15"/>
  <c r="K228" i="15"/>
  <c r="M228" i="15"/>
  <c r="N228" i="15"/>
  <c r="L228" i="15"/>
  <c r="L420" i="15"/>
  <c r="M420" i="15"/>
  <c r="N420" i="15"/>
  <c r="K420" i="15"/>
  <c r="K388" i="15"/>
  <c r="M388" i="15"/>
  <c r="L388" i="15"/>
  <c r="K175" i="15"/>
  <c r="M175" i="15"/>
  <c r="N175" i="15"/>
  <c r="L175" i="15"/>
  <c r="L364" i="15"/>
  <c r="K364" i="15"/>
  <c r="N364" i="15"/>
  <c r="K450" i="15"/>
  <c r="L450" i="15"/>
  <c r="N69" i="15"/>
  <c r="K69" i="15"/>
  <c r="L69" i="15"/>
  <c r="M69" i="15"/>
  <c r="N272" i="15"/>
  <c r="L272" i="15"/>
  <c r="M272" i="15"/>
  <c r="K272" i="15"/>
  <c r="N456" i="15"/>
  <c r="L456" i="15"/>
  <c r="K456" i="15"/>
  <c r="M456" i="15"/>
  <c r="M232" i="15"/>
  <c r="L232" i="15"/>
  <c r="N68" i="15"/>
  <c r="M68" i="15"/>
  <c r="K68" i="15"/>
  <c r="N269" i="15"/>
  <c r="L269" i="15"/>
  <c r="K269" i="15"/>
  <c r="M269" i="15"/>
  <c r="N422" i="15"/>
  <c r="M422" i="15"/>
  <c r="K422" i="15"/>
  <c r="M43" i="15"/>
  <c r="K43" i="15"/>
  <c r="N43" i="15"/>
  <c r="K333" i="15"/>
  <c r="L333" i="15"/>
  <c r="N333" i="15"/>
  <c r="L140" i="15"/>
  <c r="K140" i="15"/>
  <c r="N140" i="15"/>
  <c r="L348" i="15"/>
  <c r="K348" i="15"/>
  <c r="M348" i="15"/>
  <c r="N348" i="15"/>
  <c r="M389" i="15"/>
  <c r="L389" i="15"/>
  <c r="K389" i="15"/>
  <c r="N389" i="15"/>
  <c r="K183" i="15"/>
  <c r="L183" i="15"/>
  <c r="M183" i="15"/>
  <c r="N183" i="15"/>
  <c r="N214" i="15"/>
  <c r="K214" i="15"/>
  <c r="L214" i="15"/>
  <c r="N320" i="15"/>
  <c r="L320" i="15"/>
  <c r="M320" i="15"/>
  <c r="K320" i="15"/>
  <c r="N100" i="15"/>
  <c r="L100" i="15"/>
  <c r="K100" i="15"/>
  <c r="M100" i="15"/>
  <c r="K431" i="15"/>
  <c r="M431" i="15"/>
  <c r="L431" i="15"/>
  <c r="L28" i="15"/>
  <c r="M28" i="15"/>
  <c r="K28" i="15"/>
  <c r="N28" i="15"/>
  <c r="M29" i="15"/>
  <c r="K29" i="15"/>
  <c r="L29" i="15"/>
  <c r="N29" i="15"/>
  <c r="L108" i="15"/>
  <c r="K108" i="15"/>
  <c r="N108" i="15"/>
  <c r="N390" i="15"/>
  <c r="K390" i="15"/>
  <c r="L390" i="15"/>
  <c r="K24" i="15"/>
  <c r="M24" i="15"/>
  <c r="L24" i="15"/>
  <c r="N24" i="15"/>
  <c r="M184" i="15"/>
  <c r="K184" i="15"/>
  <c r="L184" i="15"/>
  <c r="N184" i="15"/>
  <c r="L331" i="15"/>
  <c r="M331" i="15"/>
  <c r="K331" i="15"/>
  <c r="L25" i="15"/>
  <c r="K25" i="15"/>
  <c r="M25" i="15"/>
  <c r="N25" i="15"/>
  <c r="M170" i="15"/>
  <c r="L170" i="15"/>
  <c r="K170" i="15"/>
  <c r="N62" i="15"/>
  <c r="L62" i="15"/>
  <c r="K62" i="15"/>
  <c r="L148" i="15"/>
  <c r="M148" i="15"/>
  <c r="K148" i="15"/>
  <c r="K326" i="15"/>
  <c r="M326" i="15"/>
  <c r="L326" i="15"/>
  <c r="N52" i="15"/>
  <c r="K52" i="15"/>
  <c r="L52" i="15"/>
  <c r="M52" i="15"/>
  <c r="N142" i="15"/>
  <c r="M142" i="15"/>
  <c r="L142" i="15"/>
  <c r="M131" i="15"/>
  <c r="N131" i="15"/>
  <c r="L131" i="15"/>
  <c r="K131" i="15"/>
  <c r="N351" i="15"/>
  <c r="M351" i="15"/>
  <c r="K351" i="15"/>
  <c r="L351" i="15"/>
  <c r="K182" i="15"/>
  <c r="M182" i="15"/>
  <c r="N182" i="15"/>
  <c r="M311" i="15"/>
  <c r="K311" i="15"/>
  <c r="N311" i="15"/>
  <c r="L311" i="15"/>
  <c r="M339" i="15"/>
  <c r="N339" i="15"/>
  <c r="K339" i="15"/>
  <c r="M425" i="15"/>
  <c r="K425" i="15"/>
  <c r="L425" i="15"/>
  <c r="N425" i="15"/>
  <c r="M174" i="15"/>
  <c r="N174" i="15"/>
  <c r="L174" i="15"/>
  <c r="L352" i="15"/>
  <c r="M352" i="15"/>
  <c r="K352" i="15"/>
  <c r="K198" i="15"/>
  <c r="M198" i="15"/>
  <c r="L198" i="15"/>
  <c r="N198" i="15"/>
  <c r="L376" i="15"/>
  <c r="N376" i="15"/>
  <c r="M376" i="15"/>
  <c r="N254" i="15"/>
  <c r="K254" i="15"/>
  <c r="L254" i="15"/>
  <c r="M280" i="15"/>
  <c r="K280" i="15"/>
  <c r="N280" i="15"/>
  <c r="L280" i="15"/>
  <c r="N462" i="15"/>
  <c r="L462" i="15"/>
  <c r="K462" i="15"/>
  <c r="N350" i="15"/>
  <c r="K350" i="15"/>
  <c r="L350" i="15"/>
  <c r="M99" i="15"/>
  <c r="K99" i="15"/>
  <c r="N99" i="15"/>
  <c r="L99" i="15"/>
  <c r="K51" i="15"/>
  <c r="L51" i="15"/>
  <c r="N51" i="15"/>
  <c r="M51" i="15"/>
  <c r="M216" i="15"/>
  <c r="K216" i="15"/>
  <c r="N216" i="15"/>
  <c r="L216" i="15"/>
  <c r="K466" i="15"/>
  <c r="M466" i="15"/>
  <c r="L466" i="15"/>
  <c r="L410" i="15"/>
  <c r="M410" i="15"/>
  <c r="K410" i="15"/>
  <c r="L195" i="15"/>
  <c r="N195" i="15"/>
  <c r="K195" i="15"/>
  <c r="M39" i="15"/>
  <c r="K39" i="15"/>
  <c r="L39" i="15"/>
  <c r="K328" i="15"/>
  <c r="L328" i="15"/>
  <c r="N328" i="15"/>
  <c r="M451" i="15"/>
  <c r="L451" i="15"/>
  <c r="N451" i="15"/>
  <c r="K451" i="15"/>
  <c r="M403" i="15"/>
  <c r="N403" i="15"/>
  <c r="L403" i="15"/>
  <c r="K403" i="15"/>
  <c r="K49" i="15"/>
  <c r="M49" i="15"/>
  <c r="N49" i="15"/>
  <c r="L49" i="15"/>
  <c r="L37" i="15"/>
  <c r="N37" i="15"/>
  <c r="K37" i="15"/>
  <c r="M37" i="15"/>
  <c r="L401" i="15"/>
  <c r="N401" i="15"/>
  <c r="M401" i="15"/>
  <c r="N322" i="15"/>
  <c r="K322" i="15"/>
  <c r="L322" i="15"/>
  <c r="M322" i="15"/>
  <c r="L385" i="15"/>
  <c r="N385" i="15"/>
  <c r="K385" i="15"/>
  <c r="M385" i="15"/>
  <c r="L48" i="15"/>
  <c r="K48" i="15"/>
  <c r="N48" i="15"/>
  <c r="M48" i="15"/>
  <c r="K325" i="15"/>
  <c r="L325" i="15"/>
  <c r="M325" i="15"/>
  <c r="N325" i="15"/>
  <c r="L101" i="15"/>
  <c r="N101" i="15"/>
  <c r="K101" i="15"/>
  <c r="M101" i="15"/>
  <c r="M55" i="15"/>
  <c r="K55" i="15"/>
  <c r="L55" i="15"/>
  <c r="N55" i="15"/>
  <c r="K343" i="15"/>
  <c r="L343" i="15"/>
  <c r="N343" i="15"/>
  <c r="K59" i="15"/>
  <c r="L59" i="15"/>
  <c r="M59" i="15"/>
  <c r="N59" i="15"/>
  <c r="N215" i="15"/>
  <c r="L215" i="15"/>
  <c r="M215" i="15"/>
  <c r="K215" i="15"/>
  <c r="M84" i="15"/>
  <c r="N84" i="15"/>
  <c r="L84" i="15"/>
  <c r="N102" i="15"/>
  <c r="M102" i="15"/>
  <c r="L102" i="15"/>
  <c r="K102" i="15"/>
  <c r="M370" i="15"/>
  <c r="N370" i="15"/>
  <c r="K370" i="15"/>
  <c r="L454" i="15"/>
  <c r="K454" i="15"/>
  <c r="N454" i="15"/>
  <c r="M136" i="15"/>
  <c r="K136" i="15"/>
  <c r="L136" i="15"/>
  <c r="N65" i="15"/>
  <c r="M65" i="15"/>
  <c r="L65" i="15"/>
  <c r="K65" i="15"/>
  <c r="K366" i="15"/>
  <c r="M366" i="15"/>
  <c r="L366" i="15"/>
  <c r="N366" i="15"/>
  <c r="N226" i="15"/>
  <c r="K226" i="15"/>
  <c r="M226" i="15"/>
  <c r="L226" i="15"/>
  <c r="L444" i="15"/>
  <c r="K444" i="15"/>
  <c r="N444" i="15"/>
  <c r="M83" i="15"/>
  <c r="L83" i="15"/>
  <c r="N83" i="15"/>
  <c r="K83" i="15"/>
  <c r="N63" i="15"/>
  <c r="M63" i="15"/>
  <c r="L63" i="15"/>
  <c r="K63" i="15"/>
  <c r="L283" i="15"/>
  <c r="M283" i="15"/>
  <c r="K283" i="15"/>
  <c r="M210" i="15"/>
  <c r="N210" i="15"/>
  <c r="L210" i="15"/>
  <c r="K149" i="15"/>
  <c r="L149" i="15"/>
  <c r="N149" i="15"/>
  <c r="L204" i="15"/>
  <c r="K204" i="15"/>
  <c r="M204" i="15"/>
  <c r="N204" i="15"/>
  <c r="L237" i="15"/>
  <c r="N237" i="15"/>
  <c r="K237" i="15"/>
  <c r="L252" i="15"/>
  <c r="K252" i="15"/>
  <c r="M252" i="15"/>
  <c r="N252" i="15"/>
  <c r="N224" i="15"/>
  <c r="L224" i="15"/>
  <c r="M224" i="15"/>
  <c r="K224" i="15"/>
  <c r="L337" i="15"/>
  <c r="N337" i="15"/>
  <c r="K337" i="15"/>
  <c r="M337" i="15"/>
  <c r="N181" i="15"/>
  <c r="K181" i="15"/>
  <c r="L181" i="15"/>
  <c r="M181" i="15"/>
  <c r="N208" i="15"/>
  <c r="L208" i="15"/>
  <c r="K208" i="15"/>
  <c r="M208" i="15"/>
  <c r="L46" i="15"/>
  <c r="N46" i="15"/>
  <c r="K46" i="15"/>
  <c r="M46" i="15"/>
  <c r="M359" i="15"/>
  <c r="N359" i="15"/>
  <c r="L359" i="15"/>
  <c r="K359" i="15"/>
  <c r="L172" i="15"/>
  <c r="K172" i="15"/>
  <c r="N172" i="15"/>
  <c r="L188" i="15"/>
  <c r="K188" i="15"/>
  <c r="M188" i="15"/>
  <c r="N188" i="15"/>
  <c r="N31" i="15"/>
  <c r="M31" i="15"/>
  <c r="K31" i="15"/>
  <c r="K223" i="15"/>
  <c r="M223" i="15"/>
  <c r="N223" i="15"/>
  <c r="L223" i="15"/>
  <c r="N192" i="15"/>
  <c r="L192" i="15"/>
  <c r="M192" i="15"/>
  <c r="K192" i="15"/>
  <c r="N305" i="15"/>
  <c r="K305" i="15"/>
  <c r="M305" i="15"/>
  <c r="L305" i="15"/>
  <c r="N97" i="15"/>
  <c r="M97" i="15"/>
  <c r="K97" i="15"/>
  <c r="M459" i="15"/>
  <c r="K459" i="15"/>
  <c r="N459" i="15"/>
  <c r="L459" i="15"/>
  <c r="K132" i="15"/>
  <c r="M132" i="15"/>
  <c r="N132" i="15"/>
  <c r="L132" i="15"/>
  <c r="M358" i="15"/>
  <c r="N358" i="15"/>
  <c r="K358" i="15"/>
  <c r="L358" i="15"/>
  <c r="N353" i="15"/>
  <c r="L353" i="15"/>
  <c r="M353" i="15"/>
  <c r="K353" i="15"/>
  <c r="N128" i="15"/>
  <c r="L128" i="15"/>
  <c r="M128" i="15"/>
  <c r="K128" i="15"/>
  <c r="L412" i="15"/>
  <c r="K412" i="15"/>
  <c r="N412" i="15"/>
  <c r="M412" i="15"/>
  <c r="L284" i="15"/>
  <c r="K284" i="15"/>
  <c r="M284" i="15"/>
  <c r="N284" i="15"/>
  <c r="L408" i="15"/>
  <c r="M408" i="15"/>
  <c r="K408" i="15"/>
  <c r="N408" i="15"/>
  <c r="L87" i="15"/>
  <c r="K87" i="15"/>
  <c r="N87" i="15"/>
  <c r="M87" i="15"/>
  <c r="L60" i="15"/>
  <c r="N60" i="15"/>
  <c r="M60" i="15"/>
  <c r="K60" i="15"/>
  <c r="N47" i="15"/>
  <c r="M47" i="15"/>
  <c r="L47" i="15"/>
  <c r="K47" i="15"/>
  <c r="L332" i="15"/>
  <c r="K332" i="15"/>
  <c r="M332" i="15"/>
  <c r="N332" i="15"/>
  <c r="M263" i="15"/>
  <c r="K263" i="15"/>
  <c r="N263" i="15"/>
  <c r="L263" i="15"/>
  <c r="N467" i="15"/>
  <c r="K467" i="15"/>
  <c r="M467" i="15"/>
  <c r="L467" i="15"/>
  <c r="M289" i="15"/>
  <c r="N289" i="15"/>
  <c r="K289" i="15"/>
  <c r="L289" i="15"/>
  <c r="N341" i="15"/>
  <c r="K341" i="15"/>
  <c r="M341" i="15"/>
  <c r="L306" i="15"/>
  <c r="N306" i="15"/>
  <c r="M306" i="15"/>
  <c r="I45" i="15"/>
  <c r="I428" i="15"/>
  <c r="I55" i="15"/>
  <c r="J382" i="15"/>
  <c r="J438" i="15"/>
  <c r="I346" i="15"/>
  <c r="J266" i="15"/>
  <c r="J235" i="15"/>
  <c r="I125" i="15"/>
  <c r="I89" i="15"/>
  <c r="J77" i="15"/>
  <c r="J115" i="15"/>
  <c r="J277" i="15"/>
  <c r="I93" i="15"/>
  <c r="J349" i="15"/>
  <c r="J141" i="15"/>
  <c r="I284" i="15"/>
  <c r="J64" i="15"/>
  <c r="I208" i="15"/>
  <c r="I349" i="15"/>
  <c r="J135" i="15"/>
  <c r="I425" i="15"/>
  <c r="J439" i="15"/>
  <c r="J114" i="15"/>
  <c r="J406" i="15"/>
  <c r="J211" i="15"/>
  <c r="J417" i="15"/>
  <c r="I410" i="15"/>
  <c r="I335" i="15"/>
  <c r="I82" i="15"/>
  <c r="I198" i="15"/>
  <c r="J134" i="15"/>
  <c r="J179" i="15"/>
  <c r="I343" i="15"/>
  <c r="I288" i="15"/>
  <c r="I292" i="15"/>
  <c r="I60" i="15"/>
  <c r="I227" i="15"/>
  <c r="J286" i="15"/>
  <c r="I385" i="15"/>
  <c r="J298" i="15"/>
  <c r="I277" i="15"/>
  <c r="I338" i="15"/>
  <c r="J130" i="15"/>
  <c r="J449" i="15"/>
  <c r="J419" i="15"/>
  <c r="I105" i="15"/>
  <c r="J161" i="15"/>
  <c r="J171" i="15"/>
  <c r="I190" i="15"/>
  <c r="I207" i="15"/>
  <c r="J189" i="15"/>
  <c r="J363" i="15"/>
  <c r="I359" i="15"/>
  <c r="J270" i="15"/>
  <c r="J110" i="15"/>
  <c r="I433" i="15"/>
  <c r="I133" i="15"/>
  <c r="I40" i="15"/>
  <c r="J407" i="15"/>
  <c r="J127" i="15"/>
  <c r="I114" i="15"/>
  <c r="I148" i="15"/>
  <c r="J303" i="15"/>
  <c r="I302" i="15"/>
  <c r="J434" i="15"/>
  <c r="I87" i="15"/>
  <c r="J231" i="15"/>
  <c r="J377" i="15"/>
  <c r="I108" i="15"/>
  <c r="J282" i="15"/>
  <c r="I367" i="15"/>
  <c r="I231" i="15"/>
  <c r="J201" i="15"/>
  <c r="I117" i="15"/>
  <c r="I137" i="15"/>
  <c r="J76" i="15"/>
  <c r="J245" i="15"/>
  <c r="I347" i="15"/>
  <c r="I357" i="15"/>
  <c r="I119" i="15"/>
  <c r="I282" i="15"/>
  <c r="I390" i="15"/>
  <c r="J307" i="15"/>
  <c r="I88" i="15"/>
  <c r="I134" i="15"/>
  <c r="I26" i="15"/>
  <c r="J122" i="15"/>
  <c r="I64" i="15"/>
  <c r="I57" i="15"/>
  <c r="I196" i="15"/>
  <c r="I325" i="15"/>
  <c r="I444" i="15"/>
  <c r="J274" i="15"/>
  <c r="I33" i="15"/>
  <c r="J155" i="15"/>
  <c r="I32" i="15"/>
  <c r="I47" i="15"/>
  <c r="I69" i="15"/>
  <c r="I120" i="15"/>
  <c r="J30" i="15"/>
  <c r="J369" i="15"/>
  <c r="J330" i="15"/>
  <c r="J40" i="15"/>
  <c r="I451" i="15"/>
  <c r="I237" i="15"/>
  <c r="J291" i="15"/>
  <c r="I188" i="15"/>
  <c r="I132" i="15"/>
  <c r="J72" i="15"/>
  <c r="I24" i="15"/>
  <c r="I384" i="15"/>
  <c r="I41" i="15"/>
  <c r="I404" i="15"/>
  <c r="I70" i="15"/>
  <c r="I225" i="15"/>
  <c r="I157" i="15"/>
  <c r="J433" i="15"/>
  <c r="I397" i="15"/>
  <c r="I233" i="15"/>
  <c r="J218" i="15"/>
  <c r="I30" i="15"/>
  <c r="I240" i="15"/>
  <c r="I289" i="15"/>
  <c r="J261" i="15"/>
  <c r="J34" i="15"/>
  <c r="J357" i="15"/>
  <c r="J329" i="15"/>
  <c r="I72" i="15"/>
  <c r="J106" i="15"/>
  <c r="I51" i="15"/>
  <c r="I58" i="15"/>
  <c r="I295" i="15"/>
  <c r="I28" i="15"/>
  <c r="J113" i="15"/>
  <c r="I419" i="15"/>
  <c r="J242" i="15"/>
  <c r="I92" i="15"/>
  <c r="I424" i="15"/>
  <c r="I273" i="15"/>
  <c r="J92" i="15"/>
  <c r="J117" i="15"/>
  <c r="J246" i="15"/>
  <c r="I345" i="15"/>
  <c r="J338" i="15"/>
  <c r="I394" i="15"/>
  <c r="I361" i="15"/>
  <c r="J222" i="15"/>
  <c r="J32" i="15"/>
  <c r="J219" i="15"/>
  <c r="J154" i="15"/>
  <c r="J203" i="15"/>
  <c r="J73" i="15"/>
  <c r="I65" i="15"/>
  <c r="J166" i="15"/>
  <c r="J255" i="15"/>
  <c r="I147" i="15"/>
  <c r="J153" i="15"/>
  <c r="I166" i="15"/>
  <c r="I146" i="15"/>
  <c r="J90" i="15"/>
  <c r="I94" i="15"/>
  <c r="I445" i="15"/>
  <c r="I374" i="15"/>
  <c r="J334" i="15"/>
  <c r="I401" i="15"/>
  <c r="I265" i="15"/>
  <c r="I66" i="15"/>
  <c r="I272" i="15"/>
  <c r="J50" i="15"/>
  <c r="I461" i="15"/>
  <c r="J178" i="15"/>
  <c r="J233" i="15"/>
  <c r="J247" i="15"/>
  <c r="J234" i="15"/>
  <c r="I356" i="15"/>
  <c r="I191" i="15"/>
  <c r="I204" i="15"/>
  <c r="J354" i="15"/>
  <c r="I143" i="15"/>
  <c r="I29" i="15"/>
  <c r="I236" i="15"/>
  <c r="J61" i="15"/>
  <c r="I249" i="15"/>
  <c r="I42" i="15"/>
  <c r="I36" i="15"/>
  <c r="I402" i="15"/>
  <c r="J56" i="15"/>
  <c r="I203" i="15"/>
  <c r="J405" i="15"/>
  <c r="I158" i="15"/>
  <c r="J460" i="15"/>
  <c r="J44" i="15"/>
  <c r="I59" i="15"/>
  <c r="I27" i="15"/>
  <c r="J88" i="15"/>
  <c r="J213" i="15"/>
  <c r="I216" i="15"/>
  <c r="J205" i="15"/>
  <c r="I405" i="15"/>
  <c r="I95" i="15"/>
  <c r="I316" i="15"/>
  <c r="J96" i="15"/>
  <c r="I324" i="15"/>
  <c r="J33" i="15"/>
  <c r="I257" i="15"/>
  <c r="J146" i="15"/>
  <c r="J111" i="15"/>
  <c r="J78" i="15"/>
  <c r="I172" i="15"/>
  <c r="J163" i="15"/>
  <c r="J253" i="15"/>
  <c r="I144" i="15"/>
  <c r="I432" i="15"/>
  <c r="I52" i="15"/>
  <c r="I150" i="15"/>
  <c r="I434" i="15"/>
  <c r="J123" i="15"/>
  <c r="I193" i="15"/>
  <c r="I448" i="15"/>
  <c r="J290" i="15"/>
  <c r="I139" i="15"/>
  <c r="I39" i="15"/>
  <c r="I200" i="15"/>
  <c r="J74" i="15"/>
  <c r="J41" i="15"/>
  <c r="I102" i="15"/>
  <c r="J426" i="15"/>
  <c r="J418" i="15"/>
  <c r="I74" i="15"/>
  <c r="J317" i="15"/>
  <c r="I360" i="15"/>
  <c r="I23" i="15"/>
  <c r="J318" i="15"/>
  <c r="I110" i="15"/>
  <c r="J194" i="15"/>
  <c r="J94" i="15"/>
  <c r="J327" i="15"/>
  <c r="J299" i="15"/>
  <c r="I303" i="15"/>
  <c r="J133" i="15"/>
  <c r="I85" i="15"/>
  <c r="I362" i="15"/>
  <c r="I223" i="15"/>
  <c r="I250" i="15"/>
  <c r="J193" i="15"/>
  <c r="J297" i="15"/>
  <c r="J157" i="15"/>
  <c r="J309" i="15"/>
  <c r="I169" i="15"/>
  <c r="J319" i="15"/>
  <c r="I68" i="15"/>
  <c r="J80" i="15"/>
  <c r="I364" i="15"/>
  <c r="J190" i="15"/>
  <c r="J138" i="15"/>
  <c r="J82" i="15"/>
  <c r="J371" i="15"/>
  <c r="I275" i="15"/>
  <c r="N236" i="15" l="1"/>
  <c r="K360" i="15"/>
  <c r="K268" i="15"/>
  <c r="L304" i="15"/>
  <c r="L227" i="15"/>
  <c r="M271" i="15"/>
  <c r="K374" i="15"/>
  <c r="M372" i="15"/>
  <c r="N238" i="15"/>
  <c r="K368" i="15"/>
  <c r="L316" i="15"/>
  <c r="N145" i="15"/>
  <c r="K256" i="15"/>
  <c r="M239" i="15"/>
  <c r="N415" i="15"/>
  <c r="L432" i="15"/>
  <c r="M81" i="15"/>
  <c r="L66" i="15"/>
  <c r="K143" i="15"/>
  <c r="K448" i="15"/>
  <c r="N147" i="15"/>
  <c r="K336" i="15"/>
  <c r="M411" i="15"/>
  <c r="M98" i="15"/>
  <c r="M187" i="15"/>
  <c r="L384" i="15"/>
  <c r="L271" i="15"/>
  <c r="M236" i="15"/>
  <c r="M368" i="15"/>
  <c r="L150" i="15"/>
  <c r="M360" i="15"/>
  <c r="N227" i="15"/>
  <c r="N374" i="15"/>
  <c r="L268" i="15"/>
  <c r="L267" i="15"/>
  <c r="K93" i="15"/>
  <c r="N375" i="15"/>
  <c r="M241" i="15"/>
  <c r="N304" i="15"/>
  <c r="L372" i="15"/>
  <c r="L180" i="15"/>
  <c r="M314" i="15"/>
  <c r="L103" i="15"/>
  <c r="N414" i="15"/>
  <c r="N384" i="15"/>
  <c r="K271" i="15"/>
  <c r="K236" i="15"/>
  <c r="L368" i="15"/>
  <c r="M150" i="15"/>
  <c r="L360" i="15"/>
  <c r="M227" i="15"/>
  <c r="L374" i="15"/>
  <c r="N268" i="15"/>
  <c r="K267" i="15"/>
  <c r="M93" i="15"/>
  <c r="K375" i="15"/>
  <c r="K241" i="15"/>
  <c r="K238" i="15"/>
  <c r="M304" i="15"/>
  <c r="K372" i="15"/>
  <c r="K180" i="15"/>
  <c r="K314" i="15"/>
  <c r="N103" i="15"/>
  <c r="M414" i="15"/>
  <c r="L238" i="15"/>
  <c r="M428" i="15"/>
  <c r="K428" i="15"/>
  <c r="L428" i="15"/>
  <c r="K365" i="15"/>
  <c r="L365" i="15"/>
  <c r="N365" i="15"/>
  <c r="L362" i="15"/>
  <c r="K362" i="15"/>
  <c r="M362" i="15"/>
  <c r="K399" i="15"/>
  <c r="N399" i="15"/>
  <c r="K292" i="15"/>
  <c r="M292" i="15"/>
  <c r="N292" i="15"/>
  <c r="L67" i="15"/>
  <c r="M67" i="15"/>
  <c r="N67" i="15"/>
  <c r="N453" i="15"/>
  <c r="K453" i="15"/>
  <c r="K35" i="15"/>
  <c r="N35" i="15"/>
  <c r="K232" i="15"/>
  <c r="N232" i="15"/>
  <c r="N79" i="15"/>
  <c r="M79" i="15"/>
  <c r="L79" i="15"/>
  <c r="M400" i="15"/>
  <c r="N400" i="15"/>
  <c r="L400" i="15"/>
  <c r="N295" i="15"/>
  <c r="M295" i="15"/>
  <c r="L295" i="15"/>
  <c r="L186" i="15"/>
  <c r="K186" i="15"/>
  <c r="M186" i="15"/>
  <c r="K160" i="15"/>
  <c r="N160" i="15"/>
  <c r="L160" i="15"/>
  <c r="L335" i="15"/>
  <c r="K335" i="15"/>
  <c r="M335" i="15"/>
  <c r="L129" i="15"/>
  <c r="N129" i="15"/>
  <c r="K129" i="15"/>
  <c r="K177" i="15"/>
  <c r="L177" i="15"/>
  <c r="N177" i="15"/>
  <c r="M265" i="15"/>
  <c r="L265" i="15"/>
  <c r="N265" i="15"/>
  <c r="M380" i="15"/>
  <c r="K380" i="15"/>
  <c r="L380" i="15"/>
  <c r="L156" i="15"/>
  <c r="K156" i="15"/>
  <c r="M156" i="15"/>
  <c r="N450" i="15"/>
  <c r="M450" i="15"/>
  <c r="L413" i="15"/>
  <c r="N413" i="15"/>
  <c r="M413" i="15"/>
  <c r="L230" i="15"/>
  <c r="K230" i="15"/>
  <c r="M230" i="15"/>
  <c r="L355" i="15"/>
  <c r="K355" i="15"/>
  <c r="M355" i="15"/>
  <c r="N396" i="15"/>
  <c r="L396" i="15"/>
  <c r="K396" i="15"/>
  <c r="N54" i="15"/>
  <c r="M54" i="15"/>
  <c r="K436" i="15"/>
  <c r="L436" i="15"/>
  <c r="M436" i="15"/>
  <c r="N435" i="15"/>
  <c r="K435" i="15"/>
  <c r="M435" i="15"/>
  <c r="K104" i="15"/>
  <c r="M104" i="15"/>
  <c r="L104" i="15"/>
  <c r="K169" i="15"/>
  <c r="L169" i="15"/>
  <c r="N169" i="15"/>
  <c r="N458" i="15"/>
  <c r="L458" i="15"/>
  <c r="K458" i="15"/>
  <c r="L402" i="15"/>
  <c r="K402" i="15"/>
  <c r="N402" i="15"/>
  <c r="N118" i="15"/>
  <c r="K118" i="15"/>
  <c r="M118" i="15"/>
  <c r="K144" i="15"/>
  <c r="N144" i="15"/>
  <c r="L144" i="15"/>
  <c r="K259" i="15"/>
  <c r="M259" i="15"/>
  <c r="N259" i="15"/>
  <c r="M251" i="15"/>
  <c r="N251" i="15"/>
  <c r="K251" i="15"/>
  <c r="L45" i="15"/>
  <c r="M45" i="15"/>
  <c r="L162" i="15"/>
  <c r="N162" i="15"/>
  <c r="K162" i="15"/>
  <c r="L308" i="15"/>
  <c r="M308" i="15"/>
  <c r="N308" i="15"/>
  <c r="K124" i="15"/>
  <c r="M124" i="15"/>
  <c r="N250" i="15"/>
  <c r="K250" i="15"/>
  <c r="M250" i="15"/>
  <c r="M86" i="15"/>
  <c r="N86" i="15"/>
  <c r="L86" i="15"/>
  <c r="K116" i="15"/>
  <c r="L116" i="15"/>
  <c r="M116" i="15"/>
  <c r="L75" i="15"/>
  <c r="M75" i="15"/>
  <c r="N89" i="15"/>
  <c r="K89" i="15"/>
  <c r="L89" i="15"/>
  <c r="L453" i="15"/>
  <c r="L292" i="15"/>
  <c r="M160" i="15"/>
  <c r="M365" i="15"/>
  <c r="K265" i="15"/>
  <c r="M402" i="15"/>
  <c r="K308" i="15"/>
  <c r="N428" i="15"/>
  <c r="L435" i="15"/>
  <c r="N362" i="15"/>
  <c r="N156" i="15"/>
  <c r="N380" i="15"/>
  <c r="M162" i="15"/>
  <c r="K67" i="15"/>
  <c r="N355" i="15"/>
  <c r="M220" i="15"/>
  <c r="K367" i="15"/>
  <c r="K220" i="15"/>
  <c r="N367" i="15"/>
  <c r="M460" i="15"/>
  <c r="K460" i="15"/>
  <c r="L460" i="15"/>
  <c r="N460" i="15"/>
  <c r="N178" i="15"/>
  <c r="K178" i="15"/>
  <c r="L178" i="15"/>
  <c r="M178" i="15"/>
  <c r="L203" i="15"/>
  <c r="M203" i="15"/>
  <c r="N203" i="15"/>
  <c r="K203" i="15"/>
  <c r="N222" i="15"/>
  <c r="M222" i="15"/>
  <c r="L222" i="15"/>
  <c r="K222" i="15"/>
  <c r="L40" i="15"/>
  <c r="M40" i="15"/>
  <c r="K40" i="15"/>
  <c r="N40" i="15"/>
  <c r="N122" i="15"/>
  <c r="M122" i="15"/>
  <c r="L122" i="15"/>
  <c r="K122" i="15"/>
  <c r="M231" i="15"/>
  <c r="K231" i="15"/>
  <c r="N231" i="15"/>
  <c r="L231" i="15"/>
  <c r="N407" i="15"/>
  <c r="L407" i="15"/>
  <c r="M407" i="15"/>
  <c r="K407" i="15"/>
  <c r="M110" i="15"/>
  <c r="N110" i="15"/>
  <c r="L110" i="15"/>
  <c r="K110" i="15"/>
  <c r="N161" i="15"/>
  <c r="K161" i="15"/>
  <c r="L161" i="15"/>
  <c r="M161" i="15"/>
  <c r="M130" i="15"/>
  <c r="N130" i="15"/>
  <c r="K130" i="15"/>
  <c r="L130" i="15"/>
  <c r="N134" i="15"/>
  <c r="K134" i="15"/>
  <c r="M134" i="15"/>
  <c r="L134" i="15"/>
  <c r="N114" i="15"/>
  <c r="K114" i="15"/>
  <c r="M114" i="15"/>
  <c r="L114" i="15"/>
  <c r="M190" i="15"/>
  <c r="N190" i="15"/>
  <c r="L190" i="15"/>
  <c r="K190" i="15"/>
  <c r="L319" i="15"/>
  <c r="M319" i="15"/>
  <c r="N319" i="15"/>
  <c r="K319" i="15"/>
  <c r="K299" i="15"/>
  <c r="M299" i="15"/>
  <c r="N299" i="15"/>
  <c r="L299" i="15"/>
  <c r="L317" i="15"/>
  <c r="N317" i="15"/>
  <c r="M317" i="15"/>
  <c r="K317" i="15"/>
  <c r="N163" i="15"/>
  <c r="L163" i="15"/>
  <c r="K163" i="15"/>
  <c r="M163" i="15"/>
  <c r="M205" i="15"/>
  <c r="L205" i="15"/>
  <c r="N205" i="15"/>
  <c r="K205" i="15"/>
  <c r="M61" i="15"/>
  <c r="K61" i="15"/>
  <c r="N61" i="15"/>
  <c r="L61" i="15"/>
  <c r="M234" i="15"/>
  <c r="N234" i="15"/>
  <c r="L234" i="15"/>
  <c r="K234" i="15"/>
  <c r="L166" i="15"/>
  <c r="K166" i="15"/>
  <c r="M166" i="15"/>
  <c r="N166" i="15"/>
  <c r="M154" i="15"/>
  <c r="N154" i="15"/>
  <c r="K154" i="15"/>
  <c r="L154" i="15"/>
  <c r="K246" i="15"/>
  <c r="M246" i="15"/>
  <c r="L246" i="15"/>
  <c r="N246" i="15"/>
  <c r="L113" i="15"/>
  <c r="N113" i="15"/>
  <c r="K113" i="15"/>
  <c r="M113" i="15"/>
  <c r="L357" i="15"/>
  <c r="N357" i="15"/>
  <c r="K357" i="15"/>
  <c r="M357" i="15"/>
  <c r="M330" i="15"/>
  <c r="N330" i="15"/>
  <c r="L330" i="15"/>
  <c r="K330" i="15"/>
  <c r="L282" i="15"/>
  <c r="M282" i="15"/>
  <c r="N282" i="15"/>
  <c r="K282" i="15"/>
  <c r="L270" i="15"/>
  <c r="M270" i="15"/>
  <c r="N270" i="15"/>
  <c r="K270" i="15"/>
  <c r="M286" i="15"/>
  <c r="N286" i="15"/>
  <c r="L286" i="15"/>
  <c r="K286" i="15"/>
  <c r="K417" i="15"/>
  <c r="N417" i="15"/>
  <c r="L417" i="15"/>
  <c r="M417" i="15"/>
  <c r="L439" i="15"/>
  <c r="K439" i="15"/>
  <c r="N439" i="15"/>
  <c r="M439" i="15"/>
  <c r="M349" i="15"/>
  <c r="L349" i="15"/>
  <c r="N349" i="15"/>
  <c r="K349" i="15"/>
  <c r="N77" i="15"/>
  <c r="K77" i="15"/>
  <c r="M77" i="15"/>
  <c r="L77" i="15"/>
  <c r="M266" i="15"/>
  <c r="N266" i="15"/>
  <c r="L266" i="15"/>
  <c r="K266" i="15"/>
  <c r="M443" i="15"/>
  <c r="N443" i="15"/>
  <c r="K443" i="15"/>
  <c r="L443" i="15"/>
  <c r="K423" i="15"/>
  <c r="L423" i="15"/>
  <c r="M423" i="15"/>
  <c r="N423" i="15"/>
  <c r="N391" i="15"/>
  <c r="M391" i="15"/>
  <c r="L391" i="15"/>
  <c r="K391" i="15"/>
  <c r="K404" i="15"/>
  <c r="M404" i="15"/>
  <c r="N404" i="15"/>
  <c r="L404" i="15"/>
  <c r="M200" i="15"/>
  <c r="K200" i="15"/>
  <c r="L200" i="15"/>
  <c r="N200" i="15"/>
  <c r="M152" i="15"/>
  <c r="K152" i="15"/>
  <c r="N152" i="15"/>
  <c r="L152" i="15"/>
  <c r="K197" i="15"/>
  <c r="L197" i="15"/>
  <c r="M197" i="15"/>
  <c r="N197" i="15"/>
  <c r="N151" i="15"/>
  <c r="L151" i="15"/>
  <c r="M151" i="15"/>
  <c r="K151" i="15"/>
  <c r="K392" i="15"/>
  <c r="L392" i="15"/>
  <c r="N392" i="15"/>
  <c r="M392" i="15"/>
  <c r="K409" i="15"/>
  <c r="M409" i="15"/>
  <c r="L409" i="15"/>
  <c r="N409" i="15"/>
  <c r="N193" i="15"/>
  <c r="K193" i="15"/>
  <c r="M193" i="15"/>
  <c r="L193" i="15"/>
  <c r="K318" i="15"/>
  <c r="M318" i="15"/>
  <c r="N318" i="15"/>
  <c r="L318" i="15"/>
  <c r="N41" i="15"/>
  <c r="L41" i="15"/>
  <c r="M41" i="15"/>
  <c r="K41" i="15"/>
  <c r="N123" i="15"/>
  <c r="L123" i="15"/>
  <c r="M123" i="15"/>
  <c r="K123" i="15"/>
  <c r="M405" i="15"/>
  <c r="L405" i="15"/>
  <c r="K405" i="15"/>
  <c r="N405" i="15"/>
  <c r="M247" i="15"/>
  <c r="L247" i="15"/>
  <c r="N247" i="15"/>
  <c r="K247" i="15"/>
  <c r="N219" i="15"/>
  <c r="M219" i="15"/>
  <c r="K219" i="15"/>
  <c r="L219" i="15"/>
  <c r="K106" i="15"/>
  <c r="N106" i="15"/>
  <c r="L106" i="15"/>
  <c r="M106" i="15"/>
  <c r="N34" i="15"/>
  <c r="L34" i="15"/>
  <c r="M34" i="15"/>
  <c r="K34" i="15"/>
  <c r="N72" i="15"/>
  <c r="K72" i="15"/>
  <c r="L72" i="15"/>
  <c r="M72" i="15"/>
  <c r="N369" i="15"/>
  <c r="K369" i="15"/>
  <c r="M369" i="15"/>
  <c r="L369" i="15"/>
  <c r="M274" i="15"/>
  <c r="N274" i="15"/>
  <c r="K274" i="15"/>
  <c r="L274" i="15"/>
  <c r="K245" i="15"/>
  <c r="L245" i="15"/>
  <c r="M245" i="15"/>
  <c r="N245" i="15"/>
  <c r="M201" i="15"/>
  <c r="L201" i="15"/>
  <c r="N201" i="15"/>
  <c r="K201" i="15"/>
  <c r="N434" i="15"/>
  <c r="K434" i="15"/>
  <c r="L434" i="15"/>
  <c r="M434" i="15"/>
  <c r="N419" i="15"/>
  <c r="K419" i="15"/>
  <c r="M419" i="15"/>
  <c r="L419" i="15"/>
  <c r="N211" i="15"/>
  <c r="L211" i="15"/>
  <c r="K211" i="15"/>
  <c r="M211" i="15"/>
  <c r="N64" i="15"/>
  <c r="L64" i="15"/>
  <c r="K64" i="15"/>
  <c r="M64" i="15"/>
  <c r="L82" i="15"/>
  <c r="M82" i="15"/>
  <c r="K82" i="15"/>
  <c r="N82" i="15"/>
  <c r="N80" i="15"/>
  <c r="L80" i="15"/>
  <c r="K80" i="15"/>
  <c r="M80" i="15"/>
  <c r="K309" i="15"/>
  <c r="M309" i="15"/>
  <c r="L309" i="15"/>
  <c r="N309" i="15"/>
  <c r="K133" i="15"/>
  <c r="L133" i="15"/>
  <c r="M133" i="15"/>
  <c r="N133" i="15"/>
  <c r="N94" i="15"/>
  <c r="L94" i="15"/>
  <c r="K94" i="15"/>
  <c r="M94" i="15"/>
  <c r="N418" i="15"/>
  <c r="K418" i="15"/>
  <c r="M418" i="15"/>
  <c r="L418" i="15"/>
  <c r="L74" i="15"/>
  <c r="N74" i="15"/>
  <c r="M74" i="15"/>
  <c r="K74" i="15"/>
  <c r="M290" i="15"/>
  <c r="N290" i="15"/>
  <c r="K290" i="15"/>
  <c r="L290" i="15"/>
  <c r="N78" i="15"/>
  <c r="M78" i="15"/>
  <c r="K78" i="15"/>
  <c r="L78" i="15"/>
  <c r="N33" i="15"/>
  <c r="M33" i="15"/>
  <c r="K33" i="15"/>
  <c r="L33" i="15"/>
  <c r="L213" i="15"/>
  <c r="M213" i="15"/>
  <c r="K213" i="15"/>
  <c r="N213" i="15"/>
  <c r="K44" i="15"/>
  <c r="M44" i="15"/>
  <c r="N44" i="15"/>
  <c r="L44" i="15"/>
  <c r="L233" i="15"/>
  <c r="N233" i="15"/>
  <c r="M233" i="15"/>
  <c r="K233" i="15"/>
  <c r="L334" i="15"/>
  <c r="M334" i="15"/>
  <c r="N334" i="15"/>
  <c r="K334" i="15"/>
  <c r="K90" i="15"/>
  <c r="M90" i="15"/>
  <c r="N90" i="15"/>
  <c r="L90" i="15"/>
  <c r="N73" i="15"/>
  <c r="M73" i="15"/>
  <c r="L73" i="15"/>
  <c r="K73" i="15"/>
  <c r="K32" i="15"/>
  <c r="L32" i="15"/>
  <c r="M32" i="15"/>
  <c r="N32" i="15"/>
  <c r="M338" i="15"/>
  <c r="N338" i="15"/>
  <c r="K338" i="15"/>
  <c r="L338" i="15"/>
  <c r="M92" i="15"/>
  <c r="N92" i="15"/>
  <c r="L92" i="15"/>
  <c r="K92" i="15"/>
  <c r="L242" i="15"/>
  <c r="N242" i="15"/>
  <c r="K242" i="15"/>
  <c r="M242" i="15"/>
  <c r="N261" i="15"/>
  <c r="K261" i="15"/>
  <c r="L261" i="15"/>
  <c r="M261" i="15"/>
  <c r="N218" i="15"/>
  <c r="K218" i="15"/>
  <c r="L218" i="15"/>
  <c r="M218" i="15"/>
  <c r="L30" i="15"/>
  <c r="K30" i="15"/>
  <c r="N30" i="15"/>
  <c r="M30" i="15"/>
  <c r="N76" i="15"/>
  <c r="M76" i="15"/>
  <c r="L76" i="15"/>
  <c r="K76" i="15"/>
  <c r="N377" i="15"/>
  <c r="K377" i="15"/>
  <c r="L377" i="15"/>
  <c r="M377" i="15"/>
  <c r="N127" i="15"/>
  <c r="L127" i="15"/>
  <c r="M127" i="15"/>
  <c r="K127" i="15"/>
  <c r="N363" i="15"/>
  <c r="L363" i="15"/>
  <c r="K363" i="15"/>
  <c r="M363" i="15"/>
  <c r="K171" i="15"/>
  <c r="M171" i="15"/>
  <c r="N171" i="15"/>
  <c r="L171" i="15"/>
  <c r="K449" i="15"/>
  <c r="N449" i="15"/>
  <c r="M449" i="15"/>
  <c r="L449" i="15"/>
  <c r="N298" i="15"/>
  <c r="L298" i="15"/>
  <c r="K298" i="15"/>
  <c r="M298" i="15"/>
  <c r="K179" i="15"/>
  <c r="N179" i="15"/>
  <c r="L179" i="15"/>
  <c r="M179" i="15"/>
  <c r="K406" i="15"/>
  <c r="M406" i="15"/>
  <c r="N406" i="15"/>
  <c r="L406" i="15"/>
  <c r="N135" i="15"/>
  <c r="L135" i="15"/>
  <c r="M135" i="15"/>
  <c r="K135" i="15"/>
  <c r="M277" i="15"/>
  <c r="K277" i="15"/>
  <c r="L277" i="15"/>
  <c r="N277" i="15"/>
  <c r="K438" i="15"/>
  <c r="L438" i="15"/>
  <c r="M438" i="15"/>
  <c r="N438" i="15"/>
  <c r="L386" i="15"/>
  <c r="K386" i="15"/>
  <c r="N386" i="15"/>
  <c r="M386" i="15"/>
  <c r="K262" i="15"/>
  <c r="M262" i="15"/>
  <c r="L262" i="15"/>
  <c r="N262" i="15"/>
  <c r="L395" i="15"/>
  <c r="M395" i="15"/>
  <c r="K395" i="15"/>
  <c r="N395" i="15"/>
  <c r="K158" i="15"/>
  <c r="M158" i="15"/>
  <c r="N158" i="15"/>
  <c r="L158" i="15"/>
  <c r="N185" i="15"/>
  <c r="H14" i="24" s="1"/>
  <c r="L185" i="15"/>
  <c r="E14" i="24" s="1"/>
  <c r="M185" i="15"/>
  <c r="E17" i="24" s="1"/>
  <c r="K185" i="15"/>
  <c r="C14" i="24" s="1"/>
  <c r="K313" i="15"/>
  <c r="L313" i="15"/>
  <c r="N313" i="15"/>
  <c r="M313" i="15"/>
  <c r="L452" i="15"/>
  <c r="M452" i="15"/>
  <c r="K452" i="15"/>
  <c r="N452" i="15"/>
  <c r="L464" i="15"/>
  <c r="N464" i="15"/>
  <c r="M464" i="15"/>
  <c r="K464" i="15"/>
  <c r="K229" i="15"/>
  <c r="L229" i="15"/>
  <c r="M229" i="15"/>
  <c r="N229" i="15"/>
  <c r="M445" i="15"/>
  <c r="N445" i="15"/>
  <c r="L445" i="15"/>
  <c r="K445" i="15"/>
  <c r="N138" i="15"/>
  <c r="L138" i="15"/>
  <c r="K138" i="15"/>
  <c r="M138" i="15"/>
  <c r="K157" i="15"/>
  <c r="L157" i="15"/>
  <c r="N157" i="15"/>
  <c r="M157" i="15"/>
  <c r="N194" i="15"/>
  <c r="K194" i="15"/>
  <c r="L194" i="15"/>
  <c r="M194" i="15"/>
  <c r="N253" i="15"/>
  <c r="K253" i="15"/>
  <c r="L253" i="15"/>
  <c r="M253" i="15"/>
  <c r="K255" i="15"/>
  <c r="M255" i="15"/>
  <c r="N255" i="15"/>
  <c r="L255" i="15"/>
  <c r="M329" i="15"/>
  <c r="L329" i="15"/>
  <c r="N329" i="15"/>
  <c r="K329" i="15"/>
  <c r="M155" i="15"/>
  <c r="N155" i="15"/>
  <c r="K155" i="15"/>
  <c r="L155" i="15"/>
  <c r="K307" i="15"/>
  <c r="N307" i="15"/>
  <c r="L307" i="15"/>
  <c r="M307" i="15"/>
  <c r="M303" i="15"/>
  <c r="N303" i="15"/>
  <c r="L303" i="15"/>
  <c r="K303" i="15"/>
  <c r="L189" i="15"/>
  <c r="N189" i="15"/>
  <c r="K189" i="15"/>
  <c r="M189" i="15"/>
  <c r="M141" i="15"/>
  <c r="L141" i="15"/>
  <c r="N141" i="15"/>
  <c r="K141" i="15"/>
  <c r="N115" i="15"/>
  <c r="L115" i="15"/>
  <c r="M115" i="15"/>
  <c r="K115" i="15"/>
  <c r="M235" i="15"/>
  <c r="N235" i="15"/>
  <c r="L235" i="15"/>
  <c r="K235" i="15"/>
  <c r="M382" i="15"/>
  <c r="K382" i="15"/>
  <c r="L382" i="15"/>
  <c r="N382" i="15"/>
  <c r="K293" i="15"/>
  <c r="L293" i="15"/>
  <c r="M293" i="15"/>
  <c r="N293" i="15"/>
  <c r="L321" i="15"/>
  <c r="N321" i="15"/>
  <c r="K321" i="15"/>
  <c r="M321" i="15"/>
  <c r="M312" i="15"/>
  <c r="K312" i="15"/>
  <c r="N312" i="15"/>
  <c r="L312" i="15"/>
  <c r="K455" i="15"/>
  <c r="M455" i="15"/>
  <c r="L455" i="15"/>
  <c r="N455" i="15"/>
  <c r="M440" i="15"/>
  <c r="K440" i="15"/>
  <c r="N440" i="15"/>
  <c r="L440" i="15"/>
  <c r="N342" i="15"/>
  <c r="K342" i="15"/>
  <c r="M342" i="15"/>
  <c r="L342" i="15"/>
  <c r="M379" i="15"/>
  <c r="N379" i="15"/>
  <c r="K379" i="15"/>
  <c r="L379" i="15"/>
  <c r="L373" i="15"/>
  <c r="K373" i="15"/>
  <c r="M373" i="15"/>
  <c r="N373" i="15"/>
  <c r="M426" i="15"/>
  <c r="N426" i="15"/>
  <c r="K426" i="15"/>
  <c r="L426" i="15"/>
  <c r="K111" i="15"/>
  <c r="M111" i="15"/>
  <c r="N111" i="15"/>
  <c r="L111" i="15"/>
  <c r="L88" i="15"/>
  <c r="N88" i="15"/>
  <c r="K88" i="15"/>
  <c r="M88" i="15"/>
  <c r="L56" i="15"/>
  <c r="N56" i="15"/>
  <c r="M56" i="15"/>
  <c r="K56" i="15"/>
  <c r="N297" i="15"/>
  <c r="M297" i="15"/>
  <c r="K297" i="15"/>
  <c r="L297" i="15"/>
  <c r="N146" i="15"/>
  <c r="L146" i="15"/>
  <c r="M146" i="15"/>
  <c r="K146" i="15"/>
  <c r="N96" i="15"/>
  <c r="K96" i="15"/>
  <c r="L96" i="15"/>
  <c r="M96" i="15"/>
  <c r="L354" i="15"/>
  <c r="N354" i="15"/>
  <c r="K354" i="15"/>
  <c r="M354" i="15"/>
  <c r="M291" i="15"/>
  <c r="N291" i="15"/>
  <c r="L291" i="15"/>
  <c r="K291" i="15"/>
  <c r="L441" i="15"/>
  <c r="N441" i="15"/>
  <c r="K441" i="15"/>
  <c r="M441" i="15"/>
  <c r="L371" i="15"/>
  <c r="M371" i="15"/>
  <c r="K371" i="15"/>
  <c r="N371" i="15"/>
  <c r="N327" i="15"/>
  <c r="L327" i="15"/>
  <c r="M327" i="15"/>
  <c r="K327" i="15"/>
  <c r="M50" i="15"/>
  <c r="L50" i="15"/>
  <c r="K50" i="15"/>
  <c r="N50" i="15"/>
  <c r="L153" i="15"/>
  <c r="M153" i="15"/>
  <c r="K153" i="15"/>
  <c r="N153" i="15"/>
  <c r="N117" i="15"/>
  <c r="K117" i="15"/>
  <c r="L117" i="15"/>
  <c r="M117" i="15"/>
  <c r="M433" i="15"/>
  <c r="K433" i="15"/>
  <c r="N433" i="15"/>
  <c r="L433" i="15"/>
  <c r="L244" i="15"/>
  <c r="M244" i="15"/>
  <c r="K244" i="15"/>
  <c r="N244" i="15"/>
  <c r="M323" i="15"/>
  <c r="N323" i="15"/>
  <c r="L323" i="15"/>
  <c r="K323" i="15"/>
  <c r="K196" i="15"/>
  <c r="M196" i="15"/>
  <c r="N196" i="15"/>
  <c r="L196" i="15"/>
  <c r="L209" i="15"/>
  <c r="N209" i="15"/>
  <c r="K209" i="15"/>
  <c r="M209" i="15"/>
  <c r="L465" i="15"/>
  <c r="M465" i="15"/>
  <c r="N465" i="15"/>
  <c r="K465" i="15"/>
  <c r="K424" i="15"/>
  <c r="L424" i="15"/>
  <c r="M424" i="15"/>
  <c r="N424" i="15"/>
  <c r="K109" i="15"/>
  <c r="L109" i="15"/>
  <c r="N109" i="15"/>
  <c r="M109" i="15"/>
  <c r="K260" i="15"/>
  <c r="M260" i="15"/>
  <c r="L260" i="15"/>
  <c r="N260" i="15"/>
  <c r="L167" i="15"/>
  <c r="M167" i="15"/>
  <c r="K167" i="15"/>
  <c r="N167" i="15"/>
  <c r="N394" i="15"/>
  <c r="K394" i="15"/>
  <c r="L394" i="15"/>
  <c r="M394" i="15"/>
  <c r="L301" i="15"/>
  <c r="N301" i="15"/>
  <c r="K301" i="15"/>
  <c r="M301" i="15"/>
  <c r="L427" i="15"/>
  <c r="M427" i="15"/>
  <c r="N427" i="15"/>
  <c r="K427" i="15"/>
</calcChain>
</file>

<file path=xl/comments1.xml><?xml version="1.0" encoding="utf-8"?>
<comments xmlns="http://schemas.openxmlformats.org/spreadsheetml/2006/main">
  <authors>
    <author>Hedman Mattias</author>
    <author>Åsa Lindqvist</author>
  </authors>
  <commentList>
    <comment ref="AG82" authorId="0">
      <text>
        <r>
          <rPr>
            <sz val="11"/>
            <rFont val="Calibri"/>
            <family val="2"/>
          </rPr>
          <t>Ingen elförbrukning vp angivet. Inlagt 66.399 GWh av ÅL under kvalitetsgranskning, då detta stod i excelfil från Romel /ÅL 140523</t>
        </r>
      </text>
    </comment>
    <comment ref="E127" authorId="0">
      <text>
        <r>
          <rPr>
            <sz val="11"/>
            <rFont val="Calibri"/>
            <family val="2"/>
          </rPr>
          <t>Autosumma räknar inte med inte fossila bränslen!</t>
        </r>
      </text>
    </comment>
    <comment ref="AI139" authorId="0">
      <text>
        <r>
          <rPr>
            <sz val="11"/>
            <rFont val="Calibri"/>
            <family val="2"/>
          </rPr>
          <t>Angivet: 0 GWh. Ändrat till 0,3 GWh i kvalitetsgranskningen, då elpannor värmeproduktion var angiven som 0,3 GWh. /ÅL 140523</t>
        </r>
      </text>
    </comment>
    <comment ref="AI140" authorId="0">
      <text>
        <r>
          <rPr>
            <sz val="11"/>
            <rFont val="Calibri"/>
            <family val="2"/>
          </rPr>
          <t>Angivet: ET. Ändrat till 0,05 GWh i kvalitetsgranskningen, då elpannor värmeproduktion var angiven som 0,05 GWh. /ÅL 140523</t>
        </r>
      </text>
    </comment>
    <comment ref="AI141" authorId="0">
      <text>
        <r>
          <rPr>
            <sz val="11"/>
            <rFont val="Calibri"/>
            <family val="2"/>
          </rPr>
          <t>Angivet: ET. Ändrat till 0,3 GWh i kvalitetsgranskningen, då elpannor värmeproduktion var angiven som 0,3 GWh. /ÅL 140523</t>
        </r>
      </text>
    </comment>
    <comment ref="AI148" authorId="0">
      <text>
        <r>
          <rPr>
            <sz val="11"/>
            <rFont val="Calibri"/>
            <family val="2"/>
          </rPr>
          <t>Angivet: ET. Ändrat till 0,074 GWh i kvalitetsgranskningen, då elpannor värmeproduktion var angiven som 0,074 GWh. /ÅL 140523</t>
        </r>
      </text>
    </comment>
    <comment ref="M158" authorId="0">
      <text>
        <r>
          <rPr>
            <sz val="11"/>
            <rFont val="Calibri"/>
            <family val="2"/>
          </rPr>
          <t>Trädbränsle mix</t>
        </r>
      </text>
    </comment>
    <comment ref="R158" authorId="0">
      <text>
        <r>
          <rPr>
            <sz val="11"/>
            <rFont val="Calibri"/>
            <family val="2"/>
          </rPr>
          <t>Olivkross</t>
        </r>
      </text>
    </comment>
    <comment ref="Y158" authorId="0">
      <text>
        <r>
          <rPr>
            <sz val="11"/>
            <rFont val="Calibri"/>
            <family val="2"/>
          </rPr>
          <t>Finbio och MFA</t>
        </r>
      </text>
    </comment>
    <comment ref="AB158" authorId="0">
      <text>
        <r>
          <rPr>
            <sz val="11"/>
            <rFont val="Calibri"/>
            <family val="2"/>
          </rPr>
          <t>Avser såväl hushållsavfall som returbränslen.</t>
        </r>
      </text>
    </comment>
    <comment ref="AF158" authorId="0">
      <text>
        <r>
          <rPr>
            <sz val="11"/>
            <rFont val="Calibri"/>
            <family val="2"/>
          </rPr>
          <t>Fördelar sig ungefär lika mellan renat avloppsvatten och sjövatten.</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D177" authorId="0">
      <text>
        <r>
          <rPr>
            <sz val="11"/>
            <rFont val="Calibri"/>
            <family val="2"/>
          </rPr>
          <t>Endast Carlsborg och Ersbo, Johannes olja ligger under kraftvärme</t>
        </r>
      </text>
    </comment>
    <comment ref="G177" authorId="0">
      <text>
        <r>
          <rPr>
            <sz val="11"/>
            <rFont val="Calibri"/>
            <family val="2"/>
          </rPr>
          <t>Carlsborg</t>
        </r>
      </text>
    </comment>
    <comment ref="Y177" authorId="0">
      <text>
        <r>
          <rPr>
            <sz val="11"/>
            <rFont val="Calibri"/>
            <family val="2"/>
          </rPr>
          <t>Ersbo</t>
        </r>
      </text>
    </comment>
    <comment ref="E178" authorId="0">
      <text>
        <r>
          <rPr>
            <sz val="11"/>
            <rFont val="Calibri"/>
            <family val="2"/>
          </rPr>
          <t>I summeringen ingår en del bränslen för köpt hetvatten eftersom de ej kan rapporteras in under köpt hetvatten. Detta gör att verkningsgraden i egen hetvattenproduktion kommer att se låg ut, det beror på inrapporteringen för köpt hetvatten.</t>
        </r>
      </text>
    </comment>
    <comment ref="I178" authorId="0">
      <text>
        <r>
          <rPr>
            <sz val="11"/>
            <rFont val="Calibri"/>
            <family val="2"/>
          </rPr>
          <t>Summan av egen produktion och användning av EO3-5 hos Renova.</t>
        </r>
      </text>
    </comment>
    <comment ref="J178" authorId="0">
      <text>
        <r>
          <rPr>
            <sz val="11"/>
            <rFont val="Calibri"/>
            <family val="2"/>
          </rPr>
          <t>Inkl Naturgasnvändning hos Renova.</t>
        </r>
      </text>
    </comment>
    <comment ref="AD178" authorId="0">
      <text>
        <r>
          <rPr>
            <sz val="11"/>
            <rFont val="Calibri"/>
            <family val="2"/>
          </rPr>
          <t>Eget hetvatten 4,3 GWh + köpt avfalls-kvv 363,8 GWh (Renova) = 368,13 GWh</t>
        </r>
      </text>
    </comment>
    <comment ref="D186" authorId="0">
      <text>
        <r>
          <rPr>
            <sz val="11"/>
            <rFont val="Calibri"/>
            <family val="2"/>
          </rPr>
          <t>P1P2: 151821 P4: 94056 P1P2P3: 27215 Bg: 1439 Brutus: 1685</t>
        </r>
      </text>
    </comment>
    <comment ref="G186" authorId="0">
      <text>
        <r>
          <rPr>
            <sz val="11"/>
            <rFont val="Calibri"/>
            <family val="2"/>
          </rPr>
          <t>Khd P1/P2: 102,2 m3 Oc P1/P2/P3: 55,1 m3. Faktor 10,2.</t>
        </r>
      </text>
    </comment>
    <comment ref="Y186" authorId="0">
      <text>
        <r>
          <rPr>
            <sz val="11"/>
            <rFont val="Calibri"/>
            <family val="2"/>
          </rPr>
          <t>132 m3 faktor 9,8.</t>
        </r>
      </text>
    </comment>
    <comment ref="AB186" authorId="0">
      <text>
        <r>
          <rPr>
            <sz val="11"/>
            <rFont val="Calibri"/>
            <family val="2"/>
          </rPr>
          <t>66,431 ton avfall. Faktor 2,83.</t>
        </r>
      </text>
    </comment>
    <comment ref="AD186" authorId="0">
      <text>
        <r>
          <rPr>
            <sz val="11"/>
            <rFont val="Calibri"/>
            <family val="2"/>
          </rPr>
          <t>Khd P1/P2: 33,1 GWh. Oc P4: 19,8 GWh.</t>
        </r>
      </text>
    </comment>
    <comment ref="AH186" authorId="0">
      <text>
        <r>
          <rPr>
            <sz val="11"/>
            <rFont val="Calibri"/>
            <family val="2"/>
          </rPr>
          <t>Brutus</t>
        </r>
      </text>
    </comment>
    <comment ref="AD193" authorId="0">
      <text>
        <r>
          <rPr>
            <sz val="11"/>
            <rFont val="Calibri"/>
            <family val="2"/>
          </rPr>
          <t>Vi har erhållit 3,7 GWh från vår rökgaskondensering, men om beloppet fylls i summeras till tillförd bränslemängd ?!. Det är ju inte någon ytterligare tillfört bränsle utan en ökning av verkningsgraden eller ?</t>
        </r>
      </text>
    </comment>
    <comment ref="D206" authorId="0">
      <text>
        <r>
          <rPr>
            <sz val="11"/>
            <rFont val="Calibri"/>
            <family val="2"/>
          </rPr>
          <t>Rökgaskondensering i kraftvärmeanläggningar ingår ej här.</t>
        </r>
      </text>
    </comment>
    <comment ref="AD206" authorId="0">
      <text>
        <r>
          <rPr>
            <sz val="11"/>
            <rFont val="Calibri"/>
            <family val="2"/>
          </rPr>
          <t>Produktion med economizer.</t>
        </r>
      </text>
    </comment>
    <comment ref="D223" authorId="0">
      <text>
        <r>
          <rPr>
            <sz val="11"/>
            <rFont val="Calibri"/>
            <family val="2"/>
          </rPr>
          <t>Uppskattning utifrån värmeförlus på 9%</t>
        </r>
      </text>
    </comment>
    <comment ref="T223" authorId="0">
      <text>
        <r>
          <rPr>
            <sz val="11"/>
            <rFont val="Calibri"/>
            <family val="2"/>
          </rPr>
          <t>Månadsrapport 2013 under Ekonomi/Budget/Uppföljning</t>
        </r>
      </text>
    </comment>
    <comment ref="Y223" authorId="0">
      <text>
        <r>
          <rPr>
            <sz val="11"/>
            <rFont val="Calibri"/>
            <family val="2"/>
          </rPr>
          <t>Månadsrapport 2013 under Ekonomi/Budget/Uppföljning</t>
        </r>
      </text>
    </comment>
    <comment ref="D224" authorId="0">
      <text>
        <r>
          <rPr>
            <sz val="11"/>
            <rFont val="Calibri"/>
            <family val="2"/>
          </rPr>
          <t>uppskattning utifrån 13% värmeförlust</t>
        </r>
      </text>
    </comment>
    <comment ref="G224" authorId="0">
      <text>
        <r>
          <rPr>
            <sz val="11"/>
            <rFont val="Calibri"/>
            <family val="2"/>
          </rPr>
          <t>Från Månadsrapport 2013 under uppföljning Ekonomi</t>
        </r>
      </text>
    </comment>
    <comment ref="T224" authorId="0">
      <text>
        <r>
          <rPr>
            <sz val="11"/>
            <rFont val="Calibri"/>
            <family val="2"/>
          </rPr>
          <t>Från Månadsrapport 2013 under uppföljning Ekonomi</t>
        </r>
      </text>
    </comment>
    <comment ref="Y224" authorId="0">
      <text>
        <r>
          <rPr>
            <sz val="11"/>
            <rFont val="Calibri"/>
            <family val="2"/>
          </rPr>
          <t>Från Månadsrapport 2013 under uppföljning Ekonomi</t>
        </r>
      </text>
    </comment>
    <comment ref="AC251" authorId="1">
      <text>
        <r>
          <rPr>
            <b/>
            <sz val="9"/>
            <color indexed="81"/>
            <rFont val="Tahoma"/>
            <family val="2"/>
          </rPr>
          <t>Åsa Lindqvist:</t>
        </r>
        <r>
          <rPr>
            <sz val="9"/>
            <color indexed="81"/>
            <rFont val="Tahoma"/>
            <family val="2"/>
          </rPr>
          <t xml:space="preserve">
ÅL 140613 :Inrapporterat som avfallsgas. Ändrade till spillvärme i kvalitetsnyckeln för att få rätt emissionsfaktorer, och till avfallsgas från stålindustrin i fliken "totalt"</t>
        </r>
      </text>
    </comment>
    <comment ref="D264" authorId="0">
      <text>
        <r>
          <rPr>
            <sz val="11"/>
            <rFont val="Calibri"/>
            <family val="2"/>
          </rPr>
          <t>RGK verkar inte vara medräknad under tidigare år. Tas med from 2013.</t>
        </r>
      </text>
    </comment>
    <comment ref="S264" authorId="0">
      <text>
        <r>
          <rPr>
            <sz val="11"/>
            <rFont val="Calibri"/>
            <family val="2"/>
          </rPr>
          <t>Salix har eldats och går under kategorin Åkergrödor.</t>
        </r>
      </text>
    </comment>
    <comment ref="G284" authorId="0">
      <text>
        <r>
          <rPr>
            <sz val="11"/>
            <rFont val="Calibri"/>
            <family val="2"/>
          </rPr>
          <t>Angivet: 377,1 GWh. Ändrat till 0,3771 GWh i kvalitetsgranskningen /ÅL 140523</t>
        </r>
      </text>
    </comment>
    <comment ref="G285" authorId="0">
      <text>
        <r>
          <rPr>
            <sz val="11"/>
            <rFont val="Calibri"/>
            <family val="2"/>
          </rPr>
          <t>Högre förbrukning mot föregående år</t>
        </r>
      </text>
    </comment>
    <comment ref="N285" authorId="0">
      <text>
        <r>
          <rPr>
            <sz val="11"/>
            <rFont val="Calibri"/>
            <family val="2"/>
          </rPr>
          <t>lägre förbrukning mot föregående år</t>
        </r>
      </text>
    </comment>
    <comment ref="AD286" authorId="0">
      <text>
        <r>
          <rPr>
            <sz val="11"/>
            <rFont val="Calibri"/>
            <family val="2"/>
          </rPr>
          <t>Inrapporterat:ET. Under kvalitetsgranskningen flyttades rökgaskondenseringen på 9.6GWh som var inrapporterad under kraftvärmeprod hit istället. /ÅL 140527</t>
        </r>
      </text>
    </comment>
    <comment ref="G296" authorId="0">
      <text>
        <r>
          <rPr>
            <sz val="11"/>
            <rFont val="Calibri"/>
            <family val="2"/>
          </rPr>
          <t>Högre förbrukning mot föregående år</t>
        </r>
      </text>
    </comment>
    <comment ref="O296" authorId="0">
      <text>
        <r>
          <rPr>
            <sz val="11"/>
            <rFont val="Calibri"/>
            <family val="2"/>
          </rPr>
          <t>Lägre förbrukning mot föregående år</t>
        </r>
      </text>
    </comment>
    <comment ref="H303" authorId="0">
      <text>
        <r>
          <rPr>
            <sz val="11"/>
            <rFont val="Calibri"/>
            <family val="2"/>
          </rPr>
          <t>Effektivisering av driften har medfört mindre oljespets</t>
        </r>
      </text>
    </comment>
    <comment ref="AI313" authorId="0">
      <text>
        <r>
          <rPr>
            <sz val="11"/>
            <rFont val="Calibri"/>
            <family val="2"/>
          </rPr>
          <t>Angivet: ET. Ändrat till 0,266 GWh i kvalitetsgranskningen, då elpannor värmeproduktion var angiven som 0,266 GWh. /ÅL 140523</t>
        </r>
      </text>
    </comment>
    <comment ref="AI322" authorId="0">
      <text>
        <r>
          <rPr>
            <sz val="11"/>
            <rFont val="Calibri"/>
            <family val="2"/>
          </rPr>
          <t>Angivet: ET. Ändrat till 0,428 GWh i kvalitetsgranskningen, då elpannor värmeproduktion var angiven som 0,428 GWh. /ÅL 140523</t>
        </r>
      </text>
    </comment>
    <comment ref="D344" authorId="0">
      <text>
        <r>
          <rPr>
            <sz val="11"/>
            <rFont val="Calibri"/>
            <family val="2"/>
          </rPr>
          <t>Inklusive leverans av ånga till industrier (2,427 GWh)</t>
        </r>
      </text>
    </comment>
    <comment ref="AI352" authorId="0">
      <text>
        <r>
          <rPr>
            <sz val="11"/>
            <rFont val="Calibri"/>
            <family val="2"/>
          </rPr>
          <t>Angivet: ET. Ändrat till 0,2 GWh i kvalitetsgranskningen, då elpannor värmeproduktion var angiven som 0,2 GWh. /ÅL 140523</t>
        </r>
      </text>
    </comment>
    <comment ref="AI354" authorId="0">
      <text>
        <r>
          <rPr>
            <sz val="11"/>
            <rFont val="Calibri"/>
            <family val="2"/>
          </rPr>
          <t>Angivet: ET. Ändrat till 0,2 GWh i kvalitetsgranskningen, då elpannor värmeproduktion var angiven som 0,2 GWh. /ÅL 140523</t>
        </r>
      </text>
    </comment>
    <comment ref="T362" authorId="0">
      <text>
        <r>
          <rPr>
            <sz val="11"/>
            <rFont val="Calibri"/>
            <family val="2"/>
          </rPr>
          <t>Inrapporterat: 25651 GWh. Ändrat till 25.651 GWh i kvalitetsgranskningen /ÅL 140526</t>
        </r>
      </text>
    </comment>
    <comment ref="D368" authorId="0">
      <text>
        <r>
          <rPr>
            <sz val="11"/>
            <rFont val="Calibri"/>
            <family val="2"/>
          </rPr>
          <t>inklusive RGK</t>
        </r>
      </text>
    </comment>
    <comment ref="V370" authorId="0">
      <text>
        <r>
          <rPr>
            <sz val="11"/>
            <rFont val="Calibri"/>
            <family val="2"/>
          </rPr>
          <t>Används till ånga, flyttad till Linköping Ånga.</t>
        </r>
      </text>
    </comment>
    <comment ref="AI399" authorId="0">
      <text>
        <r>
          <rPr>
            <sz val="11"/>
            <rFont val="Calibri"/>
            <family val="2"/>
          </rPr>
          <t>Angivet: ET. Ändrat till 0,42 GWh i kvalitetsgranskningen, då elpannor värmeproduktion var angiven som 0,42 GWh. /ÅL 140523</t>
        </r>
      </text>
    </comment>
    <comment ref="D403" authorId="0">
      <text>
        <r>
          <rPr>
            <sz val="11"/>
            <rFont val="Calibri"/>
            <family val="2"/>
          </rPr>
          <t>Siffra tagit från Årsrapport Combilab miljödator, P1,P2,P5 och P34 ingår</t>
        </r>
      </text>
    </comment>
    <comment ref="G403" authorId="0">
      <text>
        <r>
          <rPr>
            <sz val="11"/>
            <rFont val="Calibri"/>
            <family val="2"/>
          </rPr>
          <t>ÅngVVX installerad, ersatte mobil panncentral som användes under 2010,2011 2013 tagit från Amanda</t>
        </r>
      </text>
    </comment>
    <comment ref="U403" authorId="0">
      <text>
        <r>
          <rPr>
            <sz val="11"/>
            <rFont val="Calibri"/>
            <family val="2"/>
          </rPr>
          <t>Briketter och pellets, saknar fördelningen 2013 taget från Amanda</t>
        </r>
      </text>
    </comment>
    <comment ref="X403" authorId="0">
      <text>
        <r>
          <rPr>
            <sz val="11"/>
            <rFont val="Calibri"/>
            <family val="2"/>
          </rPr>
          <t>Amanda</t>
        </r>
      </text>
    </comment>
    <comment ref="Y403" authorId="0">
      <text>
        <r>
          <rPr>
            <sz val="11"/>
            <rFont val="Calibri"/>
            <family val="2"/>
          </rPr>
          <t xml:space="preserve">Amanda </t>
        </r>
      </text>
    </comment>
    <comment ref="G404" authorId="0">
      <text>
        <r>
          <rPr>
            <sz val="11"/>
            <rFont val="Calibri"/>
            <family val="2"/>
          </rPr>
          <t>Amanada rad 167 rapportpaket</t>
        </r>
      </text>
    </comment>
    <comment ref="K404" authorId="0">
      <text>
        <r>
          <rPr>
            <sz val="11"/>
            <rFont val="Calibri"/>
            <family val="2"/>
          </rPr>
          <t>Amanada rad 166 rapportpaket</t>
        </r>
      </text>
    </comment>
    <comment ref="O404" authorId="0">
      <text>
        <r>
          <rPr>
            <sz val="11"/>
            <rFont val="Calibri"/>
            <family val="2"/>
          </rPr>
          <t>Amanda  taggen förbrukad flis</t>
        </r>
      </text>
    </comment>
    <comment ref="T404" authorId="0">
      <text>
        <r>
          <rPr>
            <sz val="11"/>
            <rFont val="Calibri"/>
            <family val="2"/>
          </rPr>
          <t>Amanada rad 169 rapportpaket</t>
        </r>
      </text>
    </comment>
    <comment ref="Y404" authorId="0">
      <text>
        <r>
          <rPr>
            <sz val="11"/>
            <rFont val="Calibri"/>
            <family val="2"/>
          </rPr>
          <t>Amanada rad 163 rapportpaket</t>
        </r>
      </text>
    </comment>
    <comment ref="Z404" authorId="0">
      <text>
        <r>
          <rPr>
            <sz val="11"/>
            <rFont val="Calibri"/>
            <family val="2"/>
          </rPr>
          <t>Biogas</t>
        </r>
      </text>
    </comment>
    <comment ref="AC404" authorId="0">
      <text>
        <r>
          <rPr>
            <sz val="11"/>
            <rFont val="Calibri"/>
            <family val="2"/>
          </rPr>
          <t>Amanada rad 162 rapportpaket</t>
        </r>
      </text>
    </comment>
    <comment ref="AD404" authorId="0">
      <text>
        <r>
          <rPr>
            <sz val="11"/>
            <rFont val="Calibri"/>
            <family val="2"/>
          </rPr>
          <t>Använde verkningsgrad 14,5% av producerad energi</t>
        </r>
      </text>
    </comment>
    <comment ref="AD415" authorId="0">
      <text>
        <r>
          <rPr>
            <sz val="11"/>
            <rFont val="Calibri"/>
            <family val="2"/>
          </rPr>
          <t>Energimätare på RGK trasig. Uppskattad produktion 900 MWh</t>
        </r>
      </text>
    </comment>
    <comment ref="Y471" authorId="0">
      <text>
        <r>
          <rPr>
            <sz val="11"/>
            <rFont val="Calibri"/>
            <family val="2"/>
          </rPr>
          <t>Bioharts</t>
        </r>
      </text>
    </comment>
    <comment ref="Y472" authorId="0">
      <text>
        <r>
          <rPr>
            <sz val="11"/>
            <rFont val="Calibri"/>
            <family val="2"/>
          </rPr>
          <t>Bioharts</t>
        </r>
      </text>
    </comment>
  </commentList>
</comments>
</file>

<file path=xl/comments10.xml><?xml version="1.0" encoding="utf-8"?>
<comments xmlns="http://schemas.openxmlformats.org/spreadsheetml/2006/main">
  <authors>
    <author>Hedman Mattias</author>
    <author>Åsa Lindqvist</author>
  </authors>
  <commentList>
    <comment ref="D2" authorId="0">
      <text>
        <r>
          <rPr>
            <sz val="11"/>
            <rFont val="Calibri"/>
            <family val="2"/>
          </rPr>
          <t>se kommentarer på P531 och P535.</t>
        </r>
      </text>
    </comment>
    <comment ref="E2" authorId="0">
      <text>
        <r>
          <rPr>
            <sz val="11"/>
            <rFont val="Calibri"/>
            <family val="2"/>
          </rPr>
          <t>Flera nyalslutningar under 2013</t>
        </r>
      </text>
    </comment>
    <comment ref="J2" authorId="0">
      <text>
        <r>
          <rPr>
            <sz val="11"/>
            <rFont val="Calibri"/>
            <family val="2"/>
          </rPr>
          <t>Fler (nya) anläggningar under 2013</t>
        </r>
      </text>
    </comment>
    <comment ref="J3" authorId="0">
      <text>
        <r>
          <rPr>
            <sz val="11"/>
            <rFont val="Calibri"/>
            <family val="2"/>
          </rPr>
          <t>Felaktiguppgift 2012. Skulle ha varit 0,1.</t>
        </r>
      </text>
    </comment>
    <comment ref="D92" authorId="0">
      <text>
        <r>
          <rPr>
            <sz val="11"/>
            <rFont val="Calibri"/>
            <family val="2"/>
          </rPr>
          <t>Inrapporterat:111563 GWh. Ändrat till 111.563 GWh i kvalitetsgranskningen /ÅL 140523</t>
        </r>
      </text>
    </comment>
    <comment ref="D153" authorId="0">
      <text>
        <r>
          <rPr>
            <sz val="11"/>
            <rFont val="Calibri"/>
            <family val="2"/>
          </rPr>
          <t>Inkl. värme till pelletsfabrik + internvärme för uppvärmning av loklaler</t>
        </r>
      </text>
    </comment>
    <comment ref="O153" authorId="0">
      <text>
        <r>
          <rPr>
            <sz val="11"/>
            <rFont val="Calibri"/>
            <family val="2"/>
          </rPr>
          <t>Förbrukning för pelletstillverkning</t>
        </r>
      </text>
    </comment>
    <comment ref="Q153" authorId="0">
      <text>
        <r>
          <rPr>
            <sz val="11"/>
            <rFont val="Calibri"/>
            <family val="2"/>
          </rPr>
          <t>Internvärme för uppvärmning av lokaler</t>
        </r>
      </text>
    </comment>
    <comment ref="S158" authorId="1">
      <text>
        <r>
          <rPr>
            <b/>
            <sz val="9"/>
            <color indexed="81"/>
            <rFont val="Tahoma"/>
            <family val="2"/>
          </rPr>
          <t>Åsa Lindqvist:</t>
        </r>
        <r>
          <rPr>
            <sz val="9"/>
            <color indexed="81"/>
            <rFont val="Tahoma"/>
            <family val="2"/>
          </rPr>
          <t xml:space="preserve">
Angivet: 169007 GWh. Ändrat till 169.007 GWh både här och i kvalitetsnyckeln /ÅL 140604</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L177" authorId="0">
      <text>
        <r>
          <rPr>
            <sz val="11"/>
            <rFont val="Calibri"/>
            <family val="2"/>
          </rPr>
          <t>Alla som heter Samf som kund</t>
        </r>
      </text>
    </comment>
    <comment ref="D178" authorId="0">
      <text>
        <r>
          <rPr>
            <sz val="11"/>
            <rFont val="Calibri"/>
            <family val="2"/>
          </rPr>
          <t xml:space="preserve">Indata till miljöberäkningar, kontakta Charlotta Abrahamsson innan ändring av uppgiften. </t>
        </r>
      </text>
    </comment>
    <comment ref="D186" authorId="0">
      <text>
        <r>
          <rPr>
            <sz val="11"/>
            <rFont val="Calibri"/>
            <family val="2"/>
          </rPr>
          <t>Producerad värme: 647 GWh Beräknade förluster: 71,5 GWh Levererad värme: 575 GWh</t>
        </r>
      </text>
    </comment>
    <comment ref="D223" authorId="0">
      <text>
        <r>
          <rPr>
            <sz val="11"/>
            <rFont val="Calibri"/>
            <family val="2"/>
          </rPr>
          <t>Debatt - Statistik per SCB-Kategori urval Kolsva</t>
        </r>
      </text>
    </comment>
    <comment ref="D224" authorId="0">
      <text>
        <r>
          <rPr>
            <sz val="11"/>
            <rFont val="Calibri"/>
            <family val="2"/>
          </rPr>
          <t>Från Debatt Statistik per SCB kategori</t>
        </r>
      </text>
    </comment>
    <comment ref="D267" authorId="0">
      <text>
        <r>
          <rPr>
            <sz val="11"/>
            <rFont val="Calibri"/>
            <family val="2"/>
          </rPr>
          <t>Inklusive export till Fortum .</t>
        </r>
      </text>
    </comment>
    <comment ref="D284" authorId="0">
      <text>
        <r>
          <rPr>
            <sz val="11"/>
            <rFont val="Calibri"/>
            <family val="2"/>
          </rPr>
          <t>Angivet: 10583 GWh. Ändrat till 10.583 GWh i kvalitetsgranskningen /ÅL 140523</t>
        </r>
      </text>
    </comment>
    <comment ref="E284" authorId="0">
      <text>
        <r>
          <rPr>
            <sz val="11"/>
            <rFont val="Calibri"/>
            <family val="2"/>
          </rPr>
          <t>Angivet: 3311.8 GWh. Ändrat till 3.3118 GWh i kvalitetsgranskningen /ÅL 140523</t>
        </r>
      </text>
    </comment>
    <comment ref="I284" authorId="0">
      <text>
        <r>
          <rPr>
            <sz val="11"/>
            <rFont val="Calibri"/>
            <family val="2"/>
          </rPr>
          <t>Angivet: 7271.2 GWh. Ändrat till 7271.2 GWh i kvalitetsgranskningen /ÅL 140523</t>
        </r>
      </text>
    </comment>
    <comment ref="H292" authorId="0">
      <text>
        <r>
          <rPr>
            <sz val="11"/>
            <rFont val="Calibri"/>
            <family val="2"/>
          </rPr>
          <t>Leverans under del av året. Ångan avslutad</t>
        </r>
      </text>
    </comment>
    <comment ref="J300" authorId="0">
      <text>
        <r>
          <rPr>
            <sz val="11"/>
            <rFont val="Calibri"/>
            <family val="2"/>
          </rPr>
          <t>Minskad förbrukning</t>
        </r>
      </text>
    </comment>
    <comment ref="M303" authorId="0">
      <text>
        <r>
          <rPr>
            <sz val="11"/>
            <rFont val="Calibri"/>
            <family val="2"/>
          </rPr>
          <t>Tidigare inmatade värden har ej delats upp mellan industri och tillverkande industri, bedömningen är att det går ca 50% till vardera. Tillverkande industri och industri kan i vissa fall vara svårt att särskilja, det blir en subjektiv bedömning.</t>
        </r>
      </text>
    </comment>
    <comment ref="J309" authorId="0">
      <text>
        <r>
          <rPr>
            <sz val="11"/>
            <rFont val="Calibri"/>
            <family val="2"/>
          </rPr>
          <t>Här redovisas försäljning till offentliga lokaler, industrier och övriga lokaler</t>
        </r>
      </text>
    </comment>
    <comment ref="K309" authorId="0">
      <text>
        <r>
          <rPr>
            <sz val="11"/>
            <rFont val="Calibri"/>
            <family val="2"/>
          </rPr>
          <t>Stor förändringar pga ny kategoriserng av kunder</t>
        </r>
      </text>
    </comment>
    <comment ref="L368" authorId="0">
      <text>
        <r>
          <rPr>
            <sz val="11"/>
            <rFont val="Calibri"/>
            <family val="2"/>
          </rPr>
          <t xml:space="preserve">Svårt att få fram en siffra eftersom det inte funnits någon kategorikod som motsvarar "samfälligheter". </t>
        </r>
      </text>
    </comment>
    <comment ref="G370" authorId="0">
      <text>
        <r>
          <rPr>
            <sz val="11"/>
            <rFont val="Calibri"/>
            <family val="2"/>
          </rPr>
          <t>Ångleveranser Linköping redovisas fr.o.m. 2013 i egen flik</t>
        </r>
      </text>
    </comment>
    <comment ref="H370" authorId="0">
      <text>
        <r>
          <rPr>
            <sz val="11"/>
            <rFont val="Calibri"/>
            <family val="2"/>
          </rPr>
          <t xml:space="preserve">Ångan är flyttad till egen nät. Linköping endast Ånga.  Lite problem att redovisa ångleveransen - den ingår egentligen i "tillverkningsindustri". Men som det är formulerat i blanketten har jag inget annat val än att registrera den i "industri". </t>
        </r>
      </text>
    </comment>
    <comment ref="F437" authorId="0">
      <text>
        <r>
          <rPr>
            <sz val="11"/>
            <rFont val="Calibri"/>
            <family val="2"/>
          </rPr>
          <t>Har anslutit flera villor under 2013!</t>
        </r>
      </text>
    </comment>
    <comment ref="E469" authorId="0">
      <text>
        <r>
          <rPr>
            <sz val="11"/>
            <rFont val="Calibri"/>
            <family val="2"/>
          </rPr>
          <t>Väderförhållandena gör att det har påverkat detta värde.</t>
        </r>
      </text>
    </comment>
    <comment ref="G469" authorId="0">
      <text>
        <r>
          <rPr>
            <sz val="11"/>
            <rFont val="Calibri"/>
            <family val="2"/>
          </rPr>
          <t>Väderförhållandena gör att det har påverkat detta värde.</t>
        </r>
      </text>
    </comment>
  </commentList>
</comments>
</file>

<file path=xl/comments11.xml><?xml version="1.0" encoding="utf-8"?>
<comments xmlns="http://schemas.openxmlformats.org/spreadsheetml/2006/main">
  <authors>
    <author>Åsa Lindqvist</author>
  </authors>
  <commentList>
    <comment ref="Q143" authorId="0">
      <text>
        <r>
          <rPr>
            <b/>
            <sz val="9"/>
            <color indexed="81"/>
            <rFont val="Tahoma"/>
            <family val="2"/>
          </rPr>
          <t>Åsa Lindqvist:</t>
        </r>
        <r>
          <rPr>
            <sz val="9"/>
            <color indexed="81"/>
            <rFont val="Tahoma"/>
            <family val="2"/>
          </rPr>
          <t xml:space="preserve">
Lade till detta manuellt både här och i kvalitetsnyckeln /ÅL 140611</t>
        </r>
      </text>
    </comment>
    <comment ref="B147"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2.xml><?xml version="1.0" encoding="utf-8"?>
<comments xmlns="http://schemas.openxmlformats.org/spreadsheetml/2006/main">
  <authors>
    <author>Åsa Lindqvist</author>
  </authors>
  <commentLis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J251" authorId="0">
      <text>
        <r>
          <rPr>
            <b/>
            <sz val="9"/>
            <color indexed="81"/>
            <rFont val="Tahoma"/>
            <family val="2"/>
          </rPr>
          <t>Åsa Lindqvist:</t>
        </r>
        <r>
          <rPr>
            <sz val="9"/>
            <color indexed="81"/>
            <rFont val="Tahoma"/>
            <family val="2"/>
          </rPr>
          <t xml:space="preserve">
De hade rapporterat in som avfallsgas, både under egen hetvattenprod och köpt hetvatten, men i kommentaren stod det att det var från stålindustrin.
Ändrade det därför till spillvärme i kvalitetsnyckeln, och lade det som avfallsgas från stålindustrin här. /ÅL 140613</t>
        </r>
      </text>
    </comment>
    <comment ref="AC251" authorId="0">
      <text>
        <r>
          <rPr>
            <b/>
            <sz val="9"/>
            <color indexed="81"/>
            <rFont val="Tahoma"/>
            <family val="2"/>
          </rPr>
          <t>Åsa Lindqvist:</t>
        </r>
        <r>
          <rPr>
            <sz val="9"/>
            <color indexed="81"/>
            <rFont val="Tahoma"/>
            <family val="2"/>
          </rPr>
          <t xml:space="preserve">
Har lagt avfallsgasen från stålindustrin som spillvärme i kvalitetsnyckeln, men spillvärme ska egenligen vara noll. Har lagt det under avfallsgas frn stålindustrin istället.
</t>
        </r>
      </text>
    </comment>
    <comment ref="AE251" authorId="0">
      <text>
        <r>
          <rPr>
            <b/>
            <sz val="9"/>
            <color indexed="81"/>
            <rFont val="Tahoma"/>
            <family val="2"/>
          </rPr>
          <t>Åsa Lindqvist:</t>
        </r>
        <r>
          <rPr>
            <sz val="9"/>
            <color indexed="81"/>
            <rFont val="Tahoma"/>
            <family val="2"/>
          </rPr>
          <t xml:space="preserve">
De hade rapporterat in som avfallsgas, både under egen hetvattenprod och köpt hetvatten, men i kommentaren stod det att det var från stålindustrin.
Ändrade det därför till spillvärme i kvalitetsnyckeln, och lade det som avfallsgas från stålindustrin här. /ÅL 140613</t>
        </r>
      </text>
    </comment>
  </commentList>
</comments>
</file>

<file path=xl/comments13.xml><?xml version="1.0" encoding="utf-8"?>
<comments xmlns="http://schemas.openxmlformats.org/spreadsheetml/2006/main">
  <authors>
    <author>Författare</author>
    <author>Åsa Lindqvist</author>
  </authors>
  <commentList>
    <comment ref="M2" authorId="0">
      <text>
        <r>
          <rPr>
            <b/>
            <sz val="9"/>
            <color indexed="81"/>
            <rFont val="Tahoma"/>
            <family val="2"/>
          </rPr>
          <t>Författare:</t>
        </r>
        <r>
          <rPr>
            <sz val="9"/>
            <color indexed="81"/>
            <rFont val="Tahoma"/>
            <family val="2"/>
          </rPr>
          <t xml:space="preserve">
OBS! Inte med justerad allokering</t>
        </r>
      </text>
    </comment>
    <comment ref="C55" authorId="1">
      <text>
        <r>
          <rPr>
            <b/>
            <sz val="9"/>
            <color indexed="81"/>
            <rFont val="Tahoma"/>
            <family val="2"/>
          </rPr>
          <t xml:space="preserve">Åsa Lindqvist
</t>
        </r>
        <r>
          <rPr>
            <sz val="9"/>
            <color indexed="81"/>
            <rFont val="Tahoma"/>
            <family val="2"/>
          </rPr>
          <t>Miljövärdena för Bromölla är från uttag 140603, då jag hade tagit bort den dubbelt inrapporterade spillvärmen.</t>
        </r>
      </text>
    </comment>
    <comment ref="B163"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4.xml><?xml version="1.0" encoding="utf-8"?>
<comments xmlns="http://schemas.openxmlformats.org/spreadsheetml/2006/main">
  <authors>
    <author>Författare</author>
    <author>Åsa Lindqvist</author>
  </authors>
  <commentList>
    <comment ref="N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O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P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 ref="B163"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5.xml><?xml version="1.0" encoding="utf-8"?>
<comments xmlns="http://schemas.openxmlformats.org/spreadsheetml/2006/main">
  <authors>
    <author>Åsa Lindqvist</author>
  </authors>
  <commentLis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2.xml><?xml version="1.0" encoding="utf-8"?>
<comments xmlns="http://schemas.openxmlformats.org/spreadsheetml/2006/main">
  <authors>
    <author>Åsa Lindqvist</author>
    <author>Hedman Mattias</author>
  </authors>
  <commentList>
    <comment ref="F54" authorId="0">
      <text>
        <r>
          <rPr>
            <b/>
            <sz val="9"/>
            <color indexed="81"/>
            <rFont val="Tahoma"/>
            <family val="2"/>
          </rPr>
          <t>Åsa Lindqvist:</t>
        </r>
        <r>
          <rPr>
            <sz val="9"/>
            <color indexed="81"/>
            <rFont val="Tahoma"/>
            <family val="2"/>
          </rPr>
          <t xml:space="preserve">
Inrapporterat: spillvärme 26.8. Tog bort det, då de hade rapporterat in den även under fliken spillvärme/ÅL 140603</t>
        </r>
      </text>
    </commen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E177" authorId="1">
      <text>
        <r>
          <rPr>
            <sz val="11"/>
            <rFont val="Calibri"/>
            <family val="2"/>
          </rPr>
          <t>Bark, HVK och 40 % av Indunstningen</t>
        </r>
      </text>
    </comment>
    <comment ref="F177" authorId="1">
      <text>
        <r>
          <rPr>
            <sz val="11"/>
            <rFont val="Calibri"/>
            <family val="2"/>
          </rPr>
          <t>HVK</t>
        </r>
      </text>
    </comment>
    <comment ref="L177" authorId="1">
      <text>
        <r>
          <rPr>
            <sz val="11"/>
            <rFont val="Calibri"/>
            <family val="2"/>
          </rPr>
          <t>40% av IND 0,4*105,2=42,1</t>
        </r>
      </text>
    </comment>
    <comment ref="N177" authorId="1">
      <text>
        <r>
          <rPr>
            <sz val="11"/>
            <rFont val="Calibri"/>
            <family val="2"/>
          </rPr>
          <t>Elpannor BKAB</t>
        </r>
      </text>
    </comment>
    <comment ref="F178" authorId="1">
      <text>
        <r>
          <rPr>
            <sz val="11"/>
            <rFont val="Calibri"/>
            <family val="2"/>
          </rPr>
          <t>Allokerat mängd avfall för värmeproduktion som Göteborg Energi köper från Renova. Övriga bränslen samt rökgaskondensering från Renova inlagt under egen hetvattenproduktion då det bara finns utrymme för ett bränsle till, och inte för rökgskondensering</t>
        </r>
      </text>
    </comment>
    <comment ref="E202" authorId="1">
      <text>
        <r>
          <rPr>
            <sz val="11"/>
            <rFont val="Calibri"/>
            <family val="2"/>
          </rPr>
          <t>Solvärme   ÅL: Inrapporterat: "annat", vilket ger samma utsläpp som fossilt. Ändrade därför i kvalitetsgranskningen till spillvärme, då det stod att det var solvärme /ÅL 140523</t>
        </r>
      </text>
    </comment>
    <comment ref="I242" authorId="1">
      <text>
        <r>
          <rPr>
            <sz val="11"/>
            <rFont val="Calibri"/>
            <family val="2"/>
          </rPr>
          <t>Angivet: DS. Ändrade till ET i kvalitetsgranskningen, vilket ger ett schablonvärde på 85%, så att miljövärdena kan beräknas. /ÅL 140523</t>
        </r>
      </text>
    </comment>
    <comment ref="F243" authorId="1">
      <text>
        <r>
          <rPr>
            <sz val="11"/>
            <rFont val="Calibri"/>
            <family val="2"/>
          </rPr>
          <t>Angivet: 17,5 GWh. Ändrat till 0 i kvalitetsgranskningen, då samma mängd fanns inrapporterad också under spillvärme /ÅL 140523</t>
        </r>
      </text>
    </comment>
    <comment ref="I243" authorId="1">
      <text>
        <r>
          <rPr>
            <sz val="11"/>
            <rFont val="Calibri"/>
            <family val="2"/>
          </rPr>
          <t>Angivet: DS. Ändrade till ET i kvalitetsgranskningen, vilket ger ett schablonvärde på 85%, så att miljövärdena kan beräknas. /ÅL 140523</t>
        </r>
      </text>
    </comment>
    <comment ref="F244" authorId="1">
      <text>
        <r>
          <rPr>
            <sz val="11"/>
            <rFont val="Calibri"/>
            <family val="2"/>
          </rPr>
          <t>Angivet: 77 GWh. Ändrat till 0 i kvalitetsgranskningen, då samma mängd fanns inrapporterad också under spillvärme /ÅL 140523</t>
        </r>
      </text>
    </comment>
    <comment ref="F246" authorId="1">
      <text>
        <r>
          <rPr>
            <sz val="11"/>
            <rFont val="Calibri"/>
            <family val="2"/>
          </rPr>
          <t xml:space="preserve">Angivet: 3,7 GWh. Ändrat till 0 i kvalitetsgranskningen, då samma mängd fanns inrapporterad också under spillvärme /ÅL 140523 </t>
        </r>
      </text>
    </comment>
    <comment ref="E251" authorId="1">
      <text>
        <r>
          <rPr>
            <sz val="11"/>
            <rFont val="Calibri"/>
            <family val="2"/>
          </rPr>
          <t>Allokerat från Kraftvärmeverket bränslet är avfallsgas från stålindustrin
ÅL 140613 :Inrapporterat som avfallsgas. Ändrade till spillvärme i kvalitetsnycklen för att få rätt emissionsfaktorer, och till avfallsgas från stålindustrin i fliken "totalt"</t>
        </r>
      </text>
    </comment>
    <comment ref="G251" authorId="1">
      <text>
        <r>
          <rPr>
            <sz val="11"/>
            <rFont val="Calibri"/>
            <family val="2"/>
          </rPr>
          <t>Allokerat från Kraftvärmeverket</t>
        </r>
      </text>
    </comment>
    <comment ref="I251" authorId="1">
      <text>
        <r>
          <rPr>
            <sz val="11"/>
            <rFont val="Calibri"/>
            <family val="2"/>
          </rPr>
          <t>Allokerat bränslemängd från Kraftvärmeverket</t>
        </r>
      </text>
    </comment>
    <comment ref="G267" authorId="1">
      <text>
        <r>
          <rPr>
            <sz val="11"/>
            <rFont val="Calibri"/>
            <family val="2"/>
          </rPr>
          <t>Missad information år 2012</t>
        </r>
      </text>
    </comment>
    <comment ref="E279" authorId="1">
      <text>
        <r>
          <rPr>
            <sz val="11"/>
            <rFont val="Calibri"/>
            <family val="2"/>
          </rPr>
          <t>Angivet: okänt bränsle, vilket ger samma emissionsfaktorer som fossilt. I kommentaren står det att det är RT-flis och biobränslen. Ändrade det därför i kvalitetsgranskningen till sekundära trädbränslen /ÅL 140523</t>
        </r>
      </text>
    </comment>
    <comment ref="F279" authorId="1">
      <text>
        <r>
          <rPr>
            <sz val="11"/>
            <rFont val="Calibri"/>
            <family val="2"/>
          </rPr>
          <t>Biobränslen, RT flis, biomal m.m.</t>
        </r>
      </text>
    </comment>
    <comment ref="G279" authorId="1">
      <text>
        <r>
          <rPr>
            <sz val="11"/>
            <rFont val="Calibri"/>
            <family val="2"/>
          </rPr>
          <t>Biobränslen, Biomal och spillvärme</t>
        </r>
      </text>
    </comment>
    <comment ref="E397" authorId="1">
      <text>
        <r>
          <rPr>
            <sz val="11"/>
            <rFont val="Calibri"/>
            <family val="2"/>
          </rPr>
          <t>Avrens från spannmålshantering.  ÅL 150527: Inrapporterat:annat bränsle, vilket ger samma värde som fossilt. Ändrade det till sekundära trädbränslen i kvalitetsgranskningen, då det enl kommentar är avrens från spannmålshantering</t>
        </r>
      </text>
    </comment>
    <comment ref="H405" authorId="1">
      <text>
        <r>
          <rPr>
            <sz val="11"/>
            <rFont val="Calibri"/>
            <family val="2"/>
          </rPr>
          <t>Antaget värde, ca 5% olja i bränslemixen från TEOY</t>
        </r>
      </text>
    </comment>
    <comment ref="E460" authorId="1">
      <text>
        <r>
          <rPr>
            <sz val="11"/>
            <rFont val="Calibri"/>
            <family val="2"/>
          </rPr>
          <t>Avrens från sädeshantering, (biobränsle)  ÅL 140527: Inrapporterat som annat bränsle, vilket ger samma värden som fossilt. Ändrade till sekundära biobränslen i kvalitetsgranskningen, då det är avrens från sädeshantering enl kommentareren</t>
        </r>
      </text>
    </comment>
    <comment ref="K460" authorId="1">
      <text>
        <r>
          <rPr>
            <sz val="11"/>
            <rFont val="Calibri"/>
            <family val="2"/>
          </rPr>
          <t xml:space="preserve">Halm  ÅL 140527: Inrapporterat som annat bränsle, vilket ger samma värden som fossilt. Ändrade till sekundära biobränslen i kvalitetsgranskningen, då det är halm enl kommentareren </t>
        </r>
      </text>
    </comment>
    <comment ref="D476" authorId="1">
      <text>
        <r>
          <rPr>
            <sz val="11"/>
            <rFont val="Calibri"/>
            <family val="2"/>
          </rPr>
          <t>Denna mängd nettas, levererat minus denna mängd = nettoleverans</t>
        </r>
      </text>
    </comment>
  </commentList>
</comments>
</file>

<file path=xl/comments3.xml><?xml version="1.0" encoding="utf-8"?>
<comments xmlns="http://schemas.openxmlformats.org/spreadsheetml/2006/main">
  <authors>
    <author>Hedman Mattias</author>
    <author>Åsa Lindqvist</author>
  </authors>
  <commentList>
    <comment ref="D90" authorId="0">
      <text>
        <r>
          <rPr>
            <sz val="11"/>
            <rFont val="Calibri"/>
            <family val="2"/>
          </rPr>
          <t>Summering av HVK, ÖVT och Sysav (tre kraftvärmeverk varav HVK är vårt eget och ÖVT och Sysav är externa som vi köper värme av)</t>
        </r>
      </text>
    </comment>
    <comment ref="E90" authorId="0">
      <text>
        <r>
          <rPr>
            <sz val="11"/>
            <rFont val="Calibri"/>
            <family val="2"/>
          </rPr>
          <t>Summering av HVK, ÖVT och Sysav (tre kraftvärmeverk varav HVK är vårt eget och ÖVT och Sysav är externa som vi köper värme av)</t>
        </r>
      </text>
    </comment>
    <comment ref="N90" authorId="0">
      <text>
        <r>
          <rPr>
            <sz val="11"/>
            <rFont val="Calibri"/>
            <family val="2"/>
          </rPr>
          <t>Summering av HVK och ÖVT.</t>
        </r>
      </text>
    </comment>
    <comment ref="AE90" authorId="0">
      <text>
        <r>
          <rPr>
            <sz val="11"/>
            <rFont val="Calibri"/>
            <family val="2"/>
          </rPr>
          <t>Sysav.</t>
        </r>
      </text>
    </comment>
    <comment ref="D158" authorId="1">
      <text>
        <r>
          <rPr>
            <b/>
            <sz val="9"/>
            <color indexed="81"/>
            <rFont val="Tahoma"/>
            <family val="2"/>
          </rPr>
          <t>Åsa Lindqvist:</t>
        </r>
        <r>
          <rPr>
            <sz val="9"/>
            <color indexed="81"/>
            <rFont val="Tahoma"/>
            <family val="2"/>
          </rPr>
          <t xml:space="preserve">
Inlagt manuellt baserat på excelfil från Fortum /ÅL 140609</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P177" authorId="0">
      <text>
        <r>
          <rPr>
            <sz val="11"/>
            <rFont val="Calibri"/>
            <family val="2"/>
          </rPr>
          <t>Data från Jahn, totalt inmatat i bränsleficka</t>
        </r>
      </text>
    </comment>
    <comment ref="U177" authorId="0">
      <text>
        <r>
          <rPr>
            <sz val="11"/>
            <rFont val="Calibri"/>
            <family val="2"/>
          </rPr>
          <t>Torrflis</t>
        </r>
      </text>
    </comment>
    <comment ref="AG177" authorId="0">
      <text>
        <r>
          <rPr>
            <sz val="11"/>
            <rFont val="Calibri"/>
            <family val="2"/>
          </rPr>
          <t>Johannes och BEAB 116,1 GWh kan ej redovisa rökgaskondensering någon annan stans</t>
        </r>
      </text>
    </comment>
    <comment ref="D186" authorId="0">
      <text>
        <r>
          <rPr>
            <sz val="11"/>
            <rFont val="Calibri"/>
            <family val="2"/>
          </rPr>
          <t>P3: 279,917 GWh P5: 84,171 GWh</t>
        </r>
      </text>
    </comment>
    <comment ref="E186" authorId="0">
      <text>
        <r>
          <rPr>
            <sz val="11"/>
            <rFont val="Calibri"/>
            <family val="2"/>
          </rPr>
          <t>P3: 58,966 GWh P5: 10,322 GWh</t>
        </r>
      </text>
    </comment>
    <comment ref="K186" authorId="0">
      <text>
        <r>
          <rPr>
            <sz val="11"/>
            <rFont val="Calibri"/>
            <family val="2"/>
          </rPr>
          <t>250 m3 a värmevärde om 10,2.</t>
        </r>
      </text>
    </comment>
    <comment ref="AE186" authorId="0">
      <text>
        <r>
          <rPr>
            <sz val="11"/>
            <rFont val="Calibri"/>
            <family val="2"/>
          </rPr>
          <t>113,514 ton a värmevärde om 2,83.</t>
        </r>
      </text>
    </comment>
    <comment ref="AG186" authorId="0">
      <text>
        <r>
          <rPr>
            <sz val="11"/>
            <rFont val="Calibri"/>
            <family val="2"/>
          </rPr>
          <t>P3: 50,662 GWh P5: 14,152 GWh</t>
        </r>
      </text>
    </comment>
    <comment ref="D206" authorId="0">
      <text>
        <r>
          <rPr>
            <sz val="11"/>
            <rFont val="Calibri"/>
            <family val="2"/>
          </rPr>
          <t>Processånga ej medräknad, bortkyld värme ej medräknad.</t>
        </r>
      </text>
    </comment>
    <comment ref="U216" authorId="0">
      <text>
        <r>
          <rPr>
            <sz val="11"/>
            <rFont val="Calibri"/>
            <family val="2"/>
          </rPr>
          <t>Skogsflis</t>
        </r>
      </text>
    </comment>
    <comment ref="V264" authorId="0">
      <text>
        <r>
          <rPr>
            <sz val="11"/>
            <rFont val="Calibri"/>
            <family val="2"/>
          </rPr>
          <t>Salix har eldats och går under kategorin Åkergrödor.</t>
        </r>
      </text>
    </comment>
    <comment ref="AG286" authorId="0">
      <text>
        <r>
          <rPr>
            <sz val="11"/>
            <rFont val="Calibri"/>
            <family val="2"/>
          </rPr>
          <t>Inrapporterat: 9.6 GWh. Flyttade det under kvalitetsgranskningen till rökgaskondensering under egen hetvattenproduktion istället, då ingen kraftvärmeproduktion var inrapporterad /ÅL 140527</t>
        </r>
      </text>
    </comment>
    <comment ref="D344" authorId="0">
      <text>
        <r>
          <rPr>
            <sz val="11"/>
            <rFont val="Calibri"/>
            <family val="2"/>
          </rPr>
          <t>FV + industriånga (17,844 GWh)</t>
        </r>
      </text>
    </comment>
    <comment ref="V359" authorId="0">
      <text>
        <r>
          <rPr>
            <sz val="11"/>
            <rFont val="Calibri"/>
            <family val="2"/>
          </rPr>
          <t xml:space="preserve">Åkergröderna är Salix vilket odlas för energiproduktion </t>
        </r>
      </text>
    </comment>
    <comment ref="AE370" authorId="0">
      <text>
        <r>
          <rPr>
            <sz val="11"/>
            <rFont val="Calibri"/>
            <family val="2"/>
          </rPr>
          <t>liten justering på +20 för att miljövärdet ska stämma med den egna beräkningen. //JA</t>
        </r>
      </text>
    </comment>
    <comment ref="D403" authorId="0">
      <text>
        <r>
          <rPr>
            <sz val="11"/>
            <rFont val="Calibri"/>
            <family val="2"/>
          </rPr>
          <t>Amanda rad 300 rapportpaket</t>
        </r>
      </text>
    </comment>
    <comment ref="E403" authorId="0">
      <text>
        <r>
          <rPr>
            <sz val="11"/>
            <rFont val="Calibri"/>
            <family val="2"/>
          </rPr>
          <t>Amanda rad 301 rapportpaket</t>
        </r>
      </text>
    </comment>
    <comment ref="Z403" authorId="0">
      <text>
        <r>
          <rPr>
            <sz val="11"/>
            <rFont val="Calibri"/>
            <family val="2"/>
          </rPr>
          <t>Amanda rad 294 rapportpaket</t>
        </r>
      </text>
    </comment>
    <comment ref="AB403" authorId="0">
      <text>
        <r>
          <rPr>
            <sz val="11"/>
            <rFont val="Calibri"/>
            <family val="2"/>
          </rPr>
          <t>Amanda rad 348 rapportpaket</t>
        </r>
      </text>
    </comment>
    <comment ref="D412" authorId="0">
      <text>
        <r>
          <rPr>
            <sz val="11"/>
            <rFont val="Calibri"/>
            <family val="2"/>
          </rPr>
          <t>KVV (minus ÅK) + Gabriella</t>
        </r>
      </text>
    </comment>
    <comment ref="D476" authorId="0">
      <text>
        <r>
          <rPr>
            <sz val="11"/>
            <rFont val="Calibri"/>
            <family val="2"/>
          </rPr>
          <t>Hörneborgsverket och p7, p11</t>
        </r>
      </text>
    </comment>
    <comment ref="E476" authorId="0">
      <text>
        <r>
          <rPr>
            <sz val="11"/>
            <rFont val="Calibri"/>
            <family val="2"/>
          </rPr>
          <t>Mathias i Hörneborgsverket och Ragna på Domsjöområdet</t>
        </r>
      </text>
    </comment>
    <comment ref="H476" authorId="0">
      <text>
        <r>
          <rPr>
            <sz val="11"/>
            <rFont val="Calibri"/>
            <family val="2"/>
          </rPr>
          <t>Antagit att det bara är bark</t>
        </r>
      </text>
    </comment>
    <comment ref="I476" authorId="0">
      <text>
        <r>
          <rPr>
            <sz val="11"/>
            <rFont val="Calibri"/>
            <family val="2"/>
          </rPr>
          <t>Bränsle till ång- el- och fjärrvärmeproduktion  Värme från rökgaskondenseringen ska inte medräknas här! Har meddelat detta.</t>
        </r>
      </text>
    </comment>
    <comment ref="M476" authorId="0">
      <text>
        <r>
          <rPr>
            <sz val="11"/>
            <rFont val="Calibri"/>
            <family val="2"/>
          </rPr>
          <t>Hörneborgsverket+p7p11</t>
        </r>
      </text>
    </comment>
    <comment ref="Q476" authorId="0">
      <text>
        <r>
          <rPr>
            <sz val="11"/>
            <rFont val="Calibri"/>
            <family val="2"/>
          </rPr>
          <t>Dragit bort bark för elprod i kondensdrift</t>
        </r>
      </text>
    </comment>
    <comment ref="AB476" authorId="0">
      <text>
        <r>
          <rPr>
            <sz val="11"/>
            <rFont val="Calibri"/>
            <family val="2"/>
          </rPr>
          <t>p7p11</t>
        </r>
      </text>
    </comment>
    <comment ref="AF476" authorId="0">
      <text>
        <r>
          <rPr>
            <sz val="11"/>
            <rFont val="Calibri"/>
            <family val="2"/>
          </rPr>
          <t>Hörneborgsverket+p7p11</t>
        </r>
      </text>
    </comment>
    <comment ref="AG476" authorId="0">
      <text>
        <r>
          <rPr>
            <sz val="11"/>
            <rFont val="Calibri"/>
            <family val="2"/>
          </rPr>
          <t>Denna ska inte autosummeras i P1410. Har meddelat detta också.</t>
        </r>
      </text>
    </comment>
  </commentList>
</comments>
</file>

<file path=xl/comments4.xml><?xml version="1.0" encoding="utf-8"?>
<comments xmlns="http://schemas.openxmlformats.org/spreadsheetml/2006/main">
  <authors>
    <author>Författare</author>
    <author>Åsa Lindqvist</author>
  </authors>
  <commentList>
    <comment ref="AE1" authorId="0">
      <text>
        <r>
          <rPr>
            <b/>
            <sz val="9"/>
            <color indexed="81"/>
            <rFont val="Tahoma"/>
            <family val="2"/>
          </rPr>
          <t>Författare:</t>
        </r>
        <r>
          <rPr>
            <sz val="9"/>
            <color indexed="81"/>
            <rFont val="Tahoma"/>
            <family val="2"/>
          </rPr>
          <t xml:space="preserve">
Inkl hjälpel</t>
        </r>
      </text>
    </comment>
    <comment ref="B148"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5.xml><?xml version="1.0" encoding="utf-8"?>
<comments xmlns="http://schemas.openxmlformats.org/spreadsheetml/2006/main">
  <authors>
    <author>Författare</author>
    <author>Åsa Lindqvist</author>
  </authors>
  <commentList>
    <comment ref="AE1" authorId="0">
      <text>
        <r>
          <rPr>
            <b/>
            <sz val="9"/>
            <color indexed="81"/>
            <rFont val="Tahoma"/>
            <family val="2"/>
          </rPr>
          <t>Författare:</t>
        </r>
        <r>
          <rPr>
            <sz val="9"/>
            <color indexed="81"/>
            <rFont val="Tahoma"/>
            <family val="2"/>
          </rPr>
          <t xml:space="preserve">
Inkl hjälpel</t>
        </r>
      </text>
    </comment>
    <comment ref="N144" authorId="1">
      <text>
        <r>
          <rPr>
            <b/>
            <sz val="9"/>
            <color indexed="81"/>
            <rFont val="Tahoma"/>
            <family val="2"/>
          </rPr>
          <t>Åsa Lindqvist:</t>
        </r>
        <r>
          <rPr>
            <sz val="9"/>
            <color indexed="81"/>
            <rFont val="Tahoma"/>
            <family val="2"/>
          </rPr>
          <t xml:space="preserve">
Lade till detta manuellt både här och i kvalitetsnyckeln /ÅL 140611</t>
        </r>
      </text>
    </comment>
    <comment ref="B148"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6.xml><?xml version="1.0" encoding="utf-8"?>
<comments xmlns="http://schemas.openxmlformats.org/spreadsheetml/2006/main">
  <authors>
    <author>Författare</author>
    <author>Åsa Lindqvist</author>
  </authors>
  <commentList>
    <comment ref="AE2" authorId="0">
      <text>
        <r>
          <rPr>
            <b/>
            <sz val="9"/>
            <color indexed="81"/>
            <rFont val="Tahoma"/>
            <family val="2"/>
          </rPr>
          <t>Författare:</t>
        </r>
        <r>
          <rPr>
            <sz val="9"/>
            <color indexed="81"/>
            <rFont val="Tahoma"/>
            <family val="2"/>
          </rPr>
          <t xml:space="preserve">
Inkl hjälpel</t>
        </r>
      </text>
    </comment>
    <comment ref="B148"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7.xml><?xml version="1.0" encoding="utf-8"?>
<comments xmlns="http://schemas.openxmlformats.org/spreadsheetml/2006/main">
  <authors>
    <author>Åsa Lindqvist</author>
  </authors>
  <commentList>
    <comment ref="B149"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8.xml><?xml version="1.0" encoding="utf-8"?>
<comments xmlns="http://schemas.openxmlformats.org/spreadsheetml/2006/main">
  <authors>
    <author>Åsa Lindqvist</author>
    <author>Hedman Mattias</author>
  </authors>
  <commentLis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F177" authorId="1">
      <text>
        <r>
          <rPr>
            <sz val="11"/>
            <rFont val="Calibri"/>
            <family val="2"/>
          </rPr>
          <t>Spillvärme 208,0 och 60% av IND 0,6*105,2=63,1</t>
        </r>
      </text>
    </comment>
    <comment ref="F178" authorId="1">
      <text>
        <r>
          <rPr>
            <sz val="11"/>
            <rFont val="Calibri"/>
            <family val="2"/>
          </rPr>
          <t>Köpt volym inkl det som används för produktion av kyla.</t>
        </r>
      </text>
    </comment>
    <comment ref="F223" authorId="1">
      <text>
        <r>
          <rPr>
            <sz val="11"/>
            <rFont val="Calibri"/>
            <family val="2"/>
          </rPr>
          <t>Från Månadrapport under uppföljning ekonomi</t>
        </r>
      </text>
    </comment>
    <comment ref="E251" authorId="0">
      <text>
        <r>
          <rPr>
            <b/>
            <sz val="9"/>
            <color indexed="81"/>
            <rFont val="Tahoma"/>
            <family val="2"/>
          </rPr>
          <t>Åsa Lindqvist:</t>
        </r>
        <r>
          <rPr>
            <sz val="9"/>
            <color indexed="81"/>
            <rFont val="Tahoma"/>
            <family val="2"/>
          </rPr>
          <t xml:space="preserve">
Ska vara 0, men lade in avfallsgasen från stålind som spillvärme i kval.nyckeln, för att få rätt em.faktorer /ÅL 140613</t>
        </r>
      </text>
    </comment>
    <comment ref="F279" authorId="1">
      <text>
        <r>
          <rPr>
            <sz val="11"/>
            <rFont val="Calibri"/>
            <family val="2"/>
          </rPr>
          <t>Ingår i totalt köpt 54800 MWh från Perstorp AB</t>
        </r>
      </text>
    </comment>
  </commentList>
</comments>
</file>

<file path=xl/comments9.xml><?xml version="1.0" encoding="utf-8"?>
<comments xmlns="http://schemas.openxmlformats.org/spreadsheetml/2006/main">
  <authors>
    <author>Hedman Mattias</author>
    <author>Åsa Lindqvist</author>
  </authors>
  <commentList>
    <comment ref="D52" authorId="0">
      <text>
        <r>
          <rPr>
            <sz val="11"/>
            <rFont val="Calibri"/>
            <family val="2"/>
          </rPr>
          <t>Värdet för 2012 felaktigt!</t>
        </r>
      </text>
    </comment>
    <comment ref="D97" authorId="0">
      <text>
        <r>
          <rPr>
            <sz val="11"/>
            <rFont val="Calibri"/>
            <family val="2"/>
          </rPr>
          <t>Angivet: DS. Ändrat i kvalitetsgranskningen av ÅL till ET, vilket ger ett schablonvärde, så att miljövärdena kan beräknas. /ÅL 140523</t>
        </r>
      </text>
    </comment>
    <comment ref="J122" authorId="0">
      <text>
        <r>
          <rPr>
            <sz val="11"/>
            <rFont val="Calibri"/>
            <family val="2"/>
          </rPr>
          <t>Angivet värde 8.7 GWh. Tog bort detta i kvalitetsgranskningen, då samma mängd var inrapporterad under fliken "köpt hetvatten". Dessutom var inga miljövärden angivna för den köpta prod.specifika fjärrvärmen. /ÅL 140523</t>
        </r>
      </text>
    </comment>
    <comment ref="O122" authorId="0">
      <text>
        <r>
          <rPr>
            <sz val="11"/>
            <rFont val="Calibri"/>
            <family val="2"/>
          </rPr>
          <t>Angivet värde: 7.6 GWh. Tog bort detta i kvalitetsgranskningen, då det var samma mängd som de totala leveranserna. Inga miljövärden var heller angivna för den prod.specifika leveransen. /ÅL 140523</t>
        </r>
      </text>
    </comment>
    <comment ref="E158" authorId="0">
      <text>
        <r>
          <rPr>
            <sz val="11"/>
            <rFont val="Calibri"/>
            <family val="2"/>
          </rPr>
          <t>Måste redovisas per anläggning för allokering. Redovisas separat tillsammans med all data i Produktion Kraftvärme i separat fil.
ÅL 140609 :Inlagt manuellt här baserat på fil från Fortum</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D177" authorId="0">
      <text>
        <r>
          <rPr>
            <sz val="11"/>
            <rFont val="Calibri"/>
            <family val="2"/>
          </rPr>
          <t>0,89 GWH för Ersbo och Carlsborg. 0,98 GWh 4 st pumpstationer</t>
        </r>
      </text>
    </comment>
    <comment ref="G177" authorId="0">
      <text>
        <r>
          <rPr>
            <sz val="11"/>
            <rFont val="Calibri"/>
            <family val="2"/>
          </rPr>
          <t>använder primärenergifaktor för sekundära trädbränslen som bark</t>
        </r>
      </text>
    </comment>
    <comment ref="D178" authorId="0">
      <text>
        <r>
          <rPr>
            <sz val="11"/>
            <rFont val="Calibri"/>
            <family val="2"/>
          </rPr>
          <t>Hjälpel för egen produktion av hetvatten samt för köpt från renova.</t>
        </r>
      </text>
    </comment>
    <comment ref="O178" authorId="0">
      <text>
        <r>
          <rPr>
            <sz val="11"/>
            <rFont val="Calibri"/>
            <family val="2"/>
          </rPr>
          <t>Sålt till Mölndal Energi samt för intern kylproduktion</t>
        </r>
      </text>
    </comment>
    <comment ref="D185" authorId="0">
      <text>
        <r>
          <rPr>
            <sz val="11"/>
            <rFont val="Calibri"/>
            <family val="2"/>
          </rPr>
          <t>Angivet: DS. Ändrat i kvalitetsgranskningen av ÅL till ET, vilket ger ett schablonvärde, så att miljövärdena kan beräknas. /ÅL 140523</t>
        </r>
      </text>
    </comment>
    <comment ref="D186" authorId="0">
      <text>
        <r>
          <rPr>
            <sz val="11"/>
            <rFont val="Calibri"/>
            <family val="2"/>
          </rPr>
          <t>P1/P2: 4,953 GWh Oc exkl P5: 4,026 GWh Ög: 0,820 GWh Bg: 0,095 GWh Vapnö: 0,04 GWh</t>
        </r>
      </text>
    </comment>
    <comment ref="E186" authorId="0">
      <text>
        <r>
          <rPr>
            <sz val="11"/>
            <rFont val="Calibri"/>
            <family val="2"/>
          </rPr>
          <t>P3: 14,137 GWh P5: 5,086 GWh</t>
        </r>
      </text>
    </comment>
    <comment ref="D187" authorId="0">
      <text>
        <r>
          <rPr>
            <sz val="11"/>
            <rFont val="Calibri"/>
            <family val="2"/>
          </rPr>
          <t>Angivet: DS. Ändrade till ET i kval.gr, för att miljövärdena skulle kunna beräknas. /ÅL 140605</t>
        </r>
      </text>
    </comment>
    <comment ref="K187" authorId="0">
      <text>
        <r>
          <rPr>
            <sz val="11"/>
            <rFont val="Calibri"/>
            <family val="2"/>
          </rPr>
          <t>Angivet :DS på alla miljövärden. Ändrade det till miljövärdena för Karlstads totalmix. /ÅL 140605</t>
        </r>
      </text>
    </comment>
    <comment ref="G198" authorId="0">
      <text>
        <r>
          <rPr>
            <sz val="11"/>
            <rFont val="Calibri"/>
            <family val="2"/>
          </rPr>
          <t>Angivet: -. Ändrade till 1.1 i kvalitetsgranskningen, då det står angivet att det är vattenkraft, och 1.1 är schablonvärdet för primärenergi vattenkraft /ÅL 140523</t>
        </r>
      </text>
    </comment>
    <comment ref="H198" authorId="0">
      <text>
        <r>
          <rPr>
            <sz val="11"/>
            <rFont val="Calibri"/>
            <family val="2"/>
          </rPr>
          <t>Angivet: -. Ändrade till 0 i kvalitetsgranskningen, då det står angivet att det är vattenkraft, och 0 är schablonvärdet för koldioxidekvivalenter vattenkraft /ÅL 140523</t>
        </r>
      </text>
    </comment>
    <comment ref="O206" authorId="0">
      <text>
        <r>
          <rPr>
            <sz val="11"/>
            <rFont val="Calibri"/>
            <family val="2"/>
          </rPr>
          <t>IKEA och fjärrvärme till absorptionskylmaskin för fjärrkyla.</t>
        </r>
      </text>
    </comment>
    <comment ref="D216" authorId="0">
      <text>
        <r>
          <rPr>
            <sz val="11"/>
            <rFont val="Calibri"/>
            <family val="2"/>
          </rPr>
          <t>Enligt schablon 3 % av levererad värme (värme och kraftvärme) (år 2012) Beräknad enlig samma metodik även i år (år 2013)</t>
        </r>
      </text>
    </comment>
    <comment ref="G217" authorId="0">
      <text>
        <r>
          <rPr>
            <sz val="11"/>
            <rFont val="Calibri"/>
            <family val="2"/>
          </rPr>
          <t>Ingen ursprungsspecifierad el, residualmixen används</t>
        </r>
      </text>
    </comment>
    <comment ref="K218" authorId="0">
      <text>
        <r>
          <rPr>
            <sz val="11"/>
            <rFont val="Calibri"/>
            <family val="2"/>
          </rPr>
          <t xml:space="preserve">Angivet värde: 0.27. Ändrade till värdena för totalmixen för Kristinehamn(Värmevärden) i kvalitetsgranskningen. /ÅL 140605 </t>
        </r>
      </text>
    </comment>
    <comment ref="L218" authorId="0">
      <text>
        <r>
          <rPr>
            <sz val="11"/>
            <rFont val="Calibri"/>
            <family val="2"/>
          </rPr>
          <t xml:space="preserve">Angivet värde: ET. Ändrade till värdena för totalmixen för Kristinehamn(Värmevärden) i kvalitetsgranskningen. /ÅL 140605 </t>
        </r>
      </text>
    </comment>
    <comment ref="M218" authorId="0">
      <text>
        <r>
          <rPr>
            <sz val="11"/>
            <rFont val="Calibri"/>
            <family val="2"/>
          </rPr>
          <t xml:space="preserve">Angivet värde: ET. Ändrade till värdena för totalmixen för Kristinehamn(Värmevärden) i kvalitetsgranskningen. /ÅL 140605 </t>
        </r>
      </text>
    </comment>
    <comment ref="N218" authorId="0">
      <text>
        <r>
          <rPr>
            <sz val="11"/>
            <rFont val="Calibri"/>
            <family val="2"/>
          </rPr>
          <t xml:space="preserve">Angivet värde: 1,7%. Ändrade till värdena för totalmixen för Kristinehamn(Värmevärden) i kvalitetsgranskningen. /ÅL 140605 </t>
        </r>
      </text>
    </comment>
    <comment ref="O218" authorId="0">
      <text>
        <r>
          <rPr>
            <sz val="11"/>
            <rFont val="Calibri"/>
            <family val="2"/>
          </rPr>
          <t>Angivet: 102 GWh såld prod.spec. Ändrat till ET i kvalitetsgranskningen, då det är all såld mängd. /ÅL 140605</t>
        </r>
      </text>
    </comment>
    <comment ref="D222" authorId="0">
      <text>
        <r>
          <rPr>
            <sz val="11"/>
            <rFont val="Calibri"/>
            <family val="2"/>
          </rPr>
          <t>Angivet: DS. Ändrat i kvalitetsgranskningen av ÅL till ET, vilket ger ett schablonvärde, så att miljövärdena kan beräknas. /ÅL 140523</t>
        </r>
      </text>
    </comment>
    <comment ref="F223" authorId="0">
      <text>
        <r>
          <rPr>
            <sz val="11"/>
            <rFont val="Calibri"/>
            <family val="2"/>
          </rPr>
          <t>Grön EL enligt avtal med Energi Sverige Försäljning AB</t>
        </r>
      </text>
    </comment>
    <comment ref="G223" authorId="0">
      <text>
        <r>
          <rPr>
            <sz val="11"/>
            <rFont val="Calibri"/>
            <family val="2"/>
          </rPr>
          <t>Enligt manual Miljövärdering 2013 "Guide för allokering i kraftvärmeverk och fjärrvärmens elanvändning"</t>
        </r>
      </text>
    </comment>
    <comment ref="H223" authorId="0">
      <text>
        <r>
          <rPr>
            <sz val="11"/>
            <rFont val="Calibri"/>
            <family val="2"/>
          </rPr>
          <t>Enligt manual Miljövärdering 2013 "Guide för allokering i kraftvärmeverk och fjärrvärmens elanvändning"</t>
        </r>
      </text>
    </comment>
    <comment ref="I223" authorId="0">
      <text>
        <r>
          <rPr>
            <sz val="11"/>
            <rFont val="Calibri"/>
            <family val="2"/>
          </rPr>
          <t>Enligt manual Miljövärdering 2013 "Guide för allokering i kraftvärmeverk och fjärrvärmens elanvändning"</t>
        </r>
      </text>
    </comment>
    <comment ref="O241" authorId="0">
      <text>
        <r>
          <rPr>
            <sz val="11"/>
            <rFont val="Calibri"/>
            <family val="2"/>
          </rPr>
          <t>Angivet: 294.231 GWh. Ändrade till ET under kvalitetsgranskningen, då det är lika stor mängd som de totala leveranserna.  Dessutom fanns inga angivna miljövärden för den sålda prod.specifika leveransen /ÅL 140523</t>
        </r>
      </text>
    </comment>
    <comment ref="P241" authorId="0">
      <text>
        <r>
          <rPr>
            <sz val="11"/>
            <rFont val="Calibri"/>
            <family val="2"/>
          </rPr>
          <t>Angivet: DS för alla miljövärden. Ändrade till ET under kvalitetsgranskningen, så att miljövärdena kunde beräknas /ÅL 140523</t>
        </r>
      </text>
    </comment>
    <comment ref="J243" authorId="0">
      <text>
        <r>
          <rPr>
            <sz val="11"/>
            <rFont val="Calibri"/>
            <family val="2"/>
          </rPr>
          <t>Inrapporterat: 17,6 GWh. Ändrade det till ET i kvalitetsgranskningen, då samma mängd fanns inrapporterad också under spillvärme. Dessutom stod det DS eller 0 på miljöfaktorerna för köpt prod.spec. Ändrade det till ET/ ÅL 140523</t>
        </r>
      </text>
    </comment>
    <comment ref="O243" authorId="0">
      <text>
        <r>
          <rPr>
            <sz val="11"/>
            <rFont val="Calibri"/>
            <family val="2"/>
          </rPr>
          <t>Angivet: 14.5 GWh. Ändrade till ET under kvalitetsgranskningen, då det är lika stor mängd som de totala leveranserna. Dessutom fanns inga angivna miljövärden för den sålda prod.specifika leveransen /ÅL 140523</t>
        </r>
      </text>
    </comment>
    <comment ref="P243" authorId="0">
      <text>
        <r>
          <rPr>
            <sz val="11"/>
            <rFont val="Calibri"/>
            <family val="2"/>
          </rPr>
          <t>Angivet: DS för P1095-1097. Ändrade till ET, så att miljövärdena kunde beräknas /ÅL 140523</t>
        </r>
      </text>
    </comment>
    <comment ref="J244" authorId="0">
      <text>
        <r>
          <rPr>
            <sz val="11"/>
            <rFont val="Calibri"/>
            <family val="2"/>
          </rPr>
          <t>Inrapporterat: 82 GWh. Ändrade det till ET i kvalitetsgranskningen, då samma mängd fanns inrapporterad också på köpt hetvatten samt spillvärme. Dessutom stod det DS eller 0 på miljöfaktorerna för köpt prod.spec. Ändrade det till ET/ ÅL 140523</t>
        </r>
      </text>
    </comment>
    <comment ref="O244" authorId="0">
      <text>
        <r>
          <rPr>
            <sz val="11"/>
            <rFont val="Calibri"/>
            <family val="2"/>
          </rPr>
          <t xml:space="preserve">Angivet: 80 GWh. Ändrade till ET under kvalitetsgranskningen, då det är lika stor mängd som de totala leveranserna. Dessutom fanns inga angivna miljövärden för den sålda prod.specifika leveransen. Där stod det DS, vilket ändrades till ET /ÅL 140523 </t>
        </r>
      </text>
    </comment>
    <comment ref="J246" authorId="0">
      <text>
        <r>
          <rPr>
            <sz val="11"/>
            <rFont val="Calibri"/>
            <family val="2"/>
          </rPr>
          <t xml:space="preserve">Inrapporterat: 4 GWh. Ändrade det till ET i kvalitetsgranskningen, då samma mängd fanns inrapporterad också på köpt hetvatten samt spillvärme. Dessutom stod det DS eller 0 på miljöfaktorerna för köpt prod.spec. Ändrade det till ET/ ÅL 140523 </t>
        </r>
      </text>
    </comment>
    <comment ref="O246" authorId="0">
      <text>
        <r>
          <rPr>
            <sz val="11"/>
            <rFont val="Calibri"/>
            <family val="2"/>
          </rPr>
          <t xml:space="preserve">Angivet: 3.5 GWh. Ändrade till ET under kvalitetsgranskningen, då det är lika stor mängd som de totala leveranserna. Dessutom fanns inga angivna miljövärden för den sålda prod.specifika leveransen. Där stod det DS, vilket ändrades till ET /ÅL 140523 </t>
        </r>
      </text>
    </comment>
    <comment ref="D283" authorId="0">
      <text>
        <r>
          <rPr>
            <sz val="11"/>
            <rFont val="Calibri"/>
            <family val="2"/>
          </rPr>
          <t>Inget värde angivet. I kvalitetsgranskningen klickades därför ET i, vilket ger ett schablonvärde på 3% av leveranserna. Det gör att miljövärdena kan beräknas. /ÅL 140523</t>
        </r>
      </text>
    </comment>
    <comment ref="E283" authorId="0">
      <text>
        <r>
          <rPr>
            <sz val="11"/>
            <rFont val="Calibri"/>
            <family val="2"/>
          </rPr>
          <t>Inget värde angivet. I kvalitetsgranskningen klickades därför ET i. Det gör att miljövärdena kan beräknas. /ÅL 140523</t>
        </r>
      </text>
    </comment>
    <comment ref="E312" authorId="0">
      <text>
        <r>
          <rPr>
            <sz val="11"/>
            <rFont val="Calibri"/>
            <family val="2"/>
          </rPr>
          <t>Inget angivet. Fyllde i ET under kvalitetsgranskningen /ÅL 140527</t>
        </r>
      </text>
    </comment>
    <comment ref="J312" authorId="0">
      <text>
        <r>
          <rPr>
            <sz val="11"/>
            <rFont val="Calibri"/>
            <family val="2"/>
          </rPr>
          <t>Inget angivet. Fyllde i ET under kvalitetsgranskningen /ÅL 140527</t>
        </r>
      </text>
    </comment>
    <comment ref="O312" authorId="0">
      <text>
        <r>
          <rPr>
            <sz val="11"/>
            <rFont val="Calibri"/>
            <family val="2"/>
          </rPr>
          <t>Inget angivet. Fyllde i ET under kvalitetsgranskningen /ÅL 140527</t>
        </r>
      </text>
    </comment>
    <comment ref="J356" authorId="0">
      <text>
        <r>
          <rPr>
            <sz val="11"/>
            <rFont val="Calibri"/>
            <family val="2"/>
          </rPr>
          <t>Angivet: 4.3 GWh. Ändrade till ET i kvalitetsgranskningen, då samma mängd var inrapporterad under köpt hetvatten, och då det dessutom inte fanns några miljövärden angivna för den köpta prod.specifika fjärrvärmen. /ÅL 140526</t>
        </r>
      </text>
    </comment>
    <comment ref="J380" authorId="0">
      <text>
        <r>
          <rPr>
            <sz val="11"/>
            <rFont val="Calibri"/>
            <family val="2"/>
          </rPr>
          <t>inrapporterat: 0.13 GWh. Tog bort detta under kvalitetsgranskningen, då inga miljövärden var ifyllda för den köpta prod.specifika fjärrvärmen. Dessutom var det inrapporterat också under fliken köpt hetvatten. /ÅL 140527</t>
        </r>
      </text>
    </comment>
    <comment ref="D403" authorId="0">
      <text>
        <r>
          <rPr>
            <sz val="11"/>
            <rFont val="Calibri"/>
            <family val="2"/>
          </rPr>
          <t>Amanda rad 36-rad 352 rapportpaket 28,7-14,4</t>
        </r>
      </text>
    </comment>
    <comment ref="E403" authorId="0">
      <text>
        <r>
          <rPr>
            <sz val="11"/>
            <rFont val="Calibri"/>
            <family val="2"/>
          </rPr>
          <t>Amanda rad 352 rapportpaket</t>
        </r>
      </text>
    </comment>
    <comment ref="D404" authorId="0">
      <text>
        <r>
          <rPr>
            <sz val="11"/>
            <rFont val="Calibri"/>
            <family val="2"/>
          </rPr>
          <t>Amanda rad 164 rapportpaket</t>
        </r>
      </text>
    </comment>
    <comment ref="G471" authorId="0">
      <text>
        <r>
          <rPr>
            <sz val="11"/>
            <rFont val="Calibri"/>
            <family val="2"/>
          </rPr>
          <t>1,129</t>
        </r>
      </text>
    </comment>
  </commentList>
</comments>
</file>

<file path=xl/sharedStrings.xml><?xml version="1.0" encoding="utf-8"?>
<sst xmlns="http://schemas.openxmlformats.org/spreadsheetml/2006/main" count="71032" uniqueCount="1351">
  <si>
    <t>Företag</t>
  </si>
  <si>
    <t>Nät</t>
  </si>
  <si>
    <t>Total primärenergi-faktor</t>
  </si>
  <si>
    <t>Total CO2 förbränning [g/kWh]</t>
  </si>
  <si>
    <t>Total CO2 transport och prod. av bränslen [g/kWh]</t>
  </si>
  <si>
    <t>Total andel fossilt</t>
  </si>
  <si>
    <t>Godkänd</t>
  </si>
  <si>
    <t>Kvalitets-granskad</t>
  </si>
  <si>
    <t>Affärsverken Karlskrona AB</t>
  </si>
  <si>
    <t>Jämjö</t>
  </si>
  <si>
    <t>Ja</t>
  </si>
  <si>
    <t>Karlskrona</t>
  </si>
  <si>
    <t>Nättraby</t>
  </si>
  <si>
    <t>Rödeby</t>
  </si>
  <si>
    <t>Nej</t>
  </si>
  <si>
    <t>Sturkö</t>
  </si>
  <si>
    <t>Alingsås Energi Nät AB</t>
  </si>
  <si>
    <t>Alingsås</t>
  </si>
  <si>
    <t>Alvesta Energi AB</t>
  </si>
  <si>
    <t>Alvesta</t>
  </si>
  <si>
    <t/>
  </si>
  <si>
    <t>Moheda</t>
  </si>
  <si>
    <t>Vislanda</t>
  </si>
  <si>
    <t>Arboga Energi AB</t>
  </si>
  <si>
    <t>Arboga</t>
  </si>
  <si>
    <t>Arvidsjaurs Energi AB</t>
  </si>
  <si>
    <t>Arvidsjaur</t>
  </si>
  <si>
    <t>Arvika Fjärrvärme AB</t>
  </si>
  <si>
    <t>Arvika</t>
  </si>
  <si>
    <t>Bengtsfors Energi</t>
  </si>
  <si>
    <t>Bengtsfors</t>
  </si>
  <si>
    <t>Bionär Närvärme AB</t>
  </si>
  <si>
    <t>Bergby</t>
  </si>
  <si>
    <t>Bortagen</t>
  </si>
  <si>
    <t>Bortaget</t>
  </si>
  <si>
    <t>Borttagen</t>
  </si>
  <si>
    <t>Borttaget</t>
  </si>
  <si>
    <t>Bällinge</t>
  </si>
  <si>
    <t>Forsbacka</t>
  </si>
  <si>
    <t>Hedesunda</t>
  </si>
  <si>
    <t>Norrsundet</t>
  </si>
  <si>
    <t>Ockelbo</t>
  </si>
  <si>
    <t>Skutskär</t>
  </si>
  <si>
    <t>Söderfors</t>
  </si>
  <si>
    <t>Vänge</t>
  </si>
  <si>
    <t>Älvkarleby</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</si>
  <si>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</si>
  <si>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</si>
  <si>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</si>
  <si>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</si>
  <si>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</si>
  <si>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</si>
  <si>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</si>
  <si>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</si>
  <si>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</si>
  <si>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</si>
  <si>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</si>
  <si>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</si>
  <si>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</si>
  <si>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</si>
  <si>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Bromölla Fjärrvärme AB</t>
  </si>
  <si>
    <t>Bromölla</t>
  </si>
  <si>
    <t>Bräcke kommun</t>
  </si>
  <si>
    <t>Bräcke</t>
  </si>
  <si>
    <t>Kälarne</t>
  </si>
  <si>
    <t>Byavärme AB</t>
  </si>
  <si>
    <t>Byavärmes Fjärrvärmenät</t>
  </si>
  <si>
    <t>C4 Energi AB</t>
  </si>
  <si>
    <t>Fjälkinge</t>
  </si>
  <si>
    <t>Kristianstad</t>
  </si>
  <si>
    <t>Tollarp</t>
  </si>
  <si>
    <t>Åhus</t>
  </si>
  <si>
    <t>Dala Energi Värme AB</t>
  </si>
  <si>
    <t>Insjön</t>
  </si>
  <si>
    <t>Leksand</t>
  </si>
  <si>
    <t>Degerfors Energi AB</t>
  </si>
  <si>
    <t>HVC Degerfors</t>
  </si>
  <si>
    <t>Kvarnberg</t>
  </si>
  <si>
    <t>Svartå</t>
  </si>
  <si>
    <t>Åtorp</t>
  </si>
  <si>
    <t>E.ON Värme Sverige AB</t>
  </si>
  <si>
    <t>...</t>
  </si>
  <si>
    <t>Bara</t>
  </si>
  <si>
    <t>Blomstermåla</t>
  </si>
  <si>
    <t>Boxholm</t>
  </si>
  <si>
    <t>Bro</t>
  </si>
  <si>
    <t>Broby</t>
  </si>
  <si>
    <t>Bålsta</t>
  </si>
  <si>
    <t>Bällstaberg</t>
  </si>
  <si>
    <t>Coop</t>
  </si>
  <si>
    <t>Dorotea</t>
  </si>
  <si>
    <t>Fliseryd</t>
  </si>
  <si>
    <t>Hägernäs</t>
  </si>
  <si>
    <t>HÖK</t>
  </si>
  <si>
    <t>Junsele</t>
  </si>
  <si>
    <t>Järfälla</t>
  </si>
  <si>
    <t>Kalmarsand</t>
  </si>
  <si>
    <t>Kungsängen</t>
  </si>
  <si>
    <t>Lagan</t>
  </si>
  <si>
    <t>Lammhult</t>
  </si>
  <si>
    <t>Landvetter</t>
  </si>
  <si>
    <t>Lidhult</t>
  </si>
  <si>
    <t>Ljungby E.ON</t>
  </si>
  <si>
    <t>Malmö</t>
  </si>
  <si>
    <t>Markaryd</t>
  </si>
  <si>
    <t>Mora</t>
  </si>
  <si>
    <t>Mölnlycke</t>
  </si>
  <si>
    <t>Mönsterås</t>
  </si>
  <si>
    <t>Nora</t>
  </si>
  <si>
    <t>Nordmaling</t>
  </si>
  <si>
    <t>Norrköping</t>
  </si>
  <si>
    <t>Odensbacken</t>
  </si>
  <si>
    <t>Orsa</t>
  </si>
  <si>
    <t>Rundvik</t>
  </si>
  <si>
    <t>Ryd</t>
  </si>
  <si>
    <t>Skinnskatteberg</t>
  </si>
  <si>
    <t>Skällsta</t>
  </si>
  <si>
    <t>Sollefteå</t>
  </si>
  <si>
    <t>Staffanstorp</t>
  </si>
  <si>
    <t>Strömsnäsbruk</t>
  </si>
  <si>
    <t>Svalöv</t>
  </si>
  <si>
    <t>Sveg</t>
  </si>
  <si>
    <t>Söderköping</t>
  </si>
  <si>
    <t>Timrå</t>
  </si>
  <si>
    <t>Täby E.ON.</t>
  </si>
  <si>
    <t>Vallentuna</t>
  </si>
  <si>
    <t>Vaxholm</t>
  </si>
  <si>
    <t>Vilhelmina</t>
  </si>
  <si>
    <t>Vännäs</t>
  </si>
  <si>
    <t>Vännäsby</t>
  </si>
  <si>
    <t>VännäsInd.</t>
  </si>
  <si>
    <t>Västerskog</t>
  </si>
  <si>
    <t>Åseda</t>
  </si>
  <si>
    <t>Älmhult</t>
  </si>
  <si>
    <t>Österåker</t>
  </si>
  <si>
    <t>Eda Energi AB</t>
  </si>
  <si>
    <t>Eda</t>
  </si>
  <si>
    <t>Eksjö Energi AB</t>
  </si>
  <si>
    <t>Eksjö</t>
  </si>
  <si>
    <t>Ingatorp</t>
  </si>
  <si>
    <t>Mariannelund</t>
  </si>
  <si>
    <t>Eksta Bostads AB</t>
  </si>
  <si>
    <t>Eksta</t>
  </si>
  <si>
    <t>Elektra Värme AB</t>
  </si>
  <si>
    <t>Alfta</t>
  </si>
  <si>
    <t>Edsbyn</t>
  </si>
  <si>
    <t>Emmaboda Energi &amp; Miljö AB</t>
  </si>
  <si>
    <t>Algutsboda</t>
  </si>
  <si>
    <t>Broakulla</t>
  </si>
  <si>
    <t>Emmaboda</t>
  </si>
  <si>
    <t>Långasjö</t>
  </si>
  <si>
    <t>Vissefjärda</t>
  </si>
  <si>
    <t>Ena Energi AB</t>
  </si>
  <si>
    <t>Enköping</t>
  </si>
  <si>
    <t>Enycon AB</t>
  </si>
  <si>
    <t>Bollstabruk</t>
  </si>
  <si>
    <t>Friggesund</t>
  </si>
  <si>
    <t>Funäsdalen</t>
  </si>
  <si>
    <t>Hede</t>
  </si>
  <si>
    <t>Långsele</t>
  </si>
  <si>
    <t>Näsåker</t>
  </si>
  <si>
    <t>Ramsele</t>
  </si>
  <si>
    <t>Eskilstuna Energi &amp; Miljö AB</t>
  </si>
  <si>
    <t>Eskilstuna-Torshälla</t>
  </si>
  <si>
    <t>Hällbybrunn</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</si>
  <si>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</si>
  <si>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</si>
  <si>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</si>
  <si>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</si>
  <si>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</si>
  <si>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</si>
  <si>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</si>
  <si>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</si>
  <si>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</si>
  <si>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</si>
  <si>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</si>
  <si>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</si>
  <si>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</si>
  <si>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</si>
  <si>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</si>
  <si>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</si>
  <si>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</si>
  <si>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</si>
  <si>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</si>
  <si>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Fortum Värme,  AB s.m. Stockholms stad</t>
  </si>
  <si>
    <t>Stockholm</t>
  </si>
  <si>
    <t>Täby</t>
  </si>
  <si>
    <t>Gimmersta Energi AB</t>
  </si>
  <si>
    <t>Bie</t>
  </si>
  <si>
    <t>Björkvik</t>
  </si>
  <si>
    <t>Floda</t>
  </si>
  <si>
    <t>Forssjö</t>
  </si>
  <si>
    <t>Julita</t>
  </si>
  <si>
    <t>Sköldinge</t>
  </si>
  <si>
    <t>Strångsjö</t>
  </si>
  <si>
    <t>Valla</t>
  </si>
  <si>
    <t>Gislaved Energi AB</t>
  </si>
  <si>
    <t>Gislaved</t>
  </si>
  <si>
    <t>Henja</t>
  </si>
  <si>
    <t>Hestra</t>
  </si>
  <si>
    <t>Reftele</t>
  </si>
  <si>
    <t>Gotlands Energi AB</t>
  </si>
  <si>
    <t>Hemse</t>
  </si>
  <si>
    <t>Klintehamn</t>
  </si>
  <si>
    <t>Slite</t>
  </si>
  <si>
    <t>Visby</t>
  </si>
  <si>
    <t>Gällivare Energi AB</t>
  </si>
  <si>
    <t>Gällivare-Malmberget</t>
  </si>
  <si>
    <t>Gävle Energi AB</t>
  </si>
  <si>
    <t>Gävle</t>
  </si>
  <si>
    <t>Göteborg Energi AB</t>
  </si>
  <si>
    <t>Göteborg. Partille. Ale</t>
  </si>
  <si>
    <t>Göteborg. Övrigt: Bra Miljöval</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</si>
  <si>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</si>
  <si>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</si>
  <si>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</si>
  <si>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</si>
  <si>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</si>
  <si>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</si>
  <si>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</si>
  <si>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</si>
  <si>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</si>
  <si>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</si>
  <si>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</si>
  <si>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</si>
  <si>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</si>
  <si>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</si>
  <si>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Gustafs finns ej i vår ägo längre</t>
  </si>
  <si>
    <t>Hedemora</t>
  </si>
  <si>
    <t>Långshyttan</t>
  </si>
  <si>
    <t>St Skedvi</t>
  </si>
  <si>
    <t>Säter</t>
  </si>
  <si>
    <t>Hjo Energi AB</t>
  </si>
  <si>
    <t>Hjo</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</si>
  <si>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</si>
  <si>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</si>
  <si>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</si>
  <si>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</si>
  <si>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</si>
  <si>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</si>
  <si>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</si>
  <si>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</si>
  <si>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</si>
  <si>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</si>
  <si>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</si>
  <si>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</si>
  <si>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</si>
  <si>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</si>
  <si>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Jönköping Energi AB</t>
  </si>
  <si>
    <t>Axamo</t>
  </si>
  <si>
    <t>Bankeryd</t>
  </si>
  <si>
    <t>Gränna</t>
  </si>
  <si>
    <t>Jönköping</t>
  </si>
  <si>
    <t>Norrahammar</t>
  </si>
  <si>
    <t>Stensholm</t>
  </si>
  <si>
    <t>Kalmar Energi Värme AB</t>
  </si>
  <si>
    <t>Kalmar</t>
  </si>
  <si>
    <t>Nybro, ta bort detta nät</t>
  </si>
  <si>
    <t>Karlshamn Energi AB</t>
  </si>
  <si>
    <t>Karlshamn</t>
  </si>
  <si>
    <t>Karlstads Energi AB</t>
  </si>
  <si>
    <t>Karlstad</t>
  </si>
  <si>
    <t>Skåre</t>
  </si>
  <si>
    <t>Katrinefors Kraftvärme AB</t>
  </si>
  <si>
    <t>Katrinefors Kraftvärme (producent)</t>
  </si>
  <si>
    <t>Kils Energi AB</t>
  </si>
  <si>
    <t>Kil</t>
  </si>
  <si>
    <t>Kraftringen AB</t>
  </si>
  <si>
    <t>Eslöv-Lund-Lomma</t>
  </si>
  <si>
    <t>Klippan-Ljungbyhed</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</si>
  <si>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</si>
  <si>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</si>
  <si>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</si>
  <si>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</si>
  <si>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</si>
  <si>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</si>
  <si>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</si>
  <si>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</si>
  <si>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</si>
  <si>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</si>
  <si>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</si>
  <si>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</si>
  <si>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</si>
  <si>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</si>
  <si>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</si>
  <si>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</si>
  <si>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</si>
  <si>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</si>
  <si>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</si>
  <si>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</si>
  <si>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</si>
  <si>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</si>
  <si>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</si>
  <si>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Lerum Fjärrvärme AB</t>
  </si>
  <si>
    <t>Gråbo</t>
  </si>
  <si>
    <t>Lerum</t>
  </si>
  <si>
    <t>Stenkullen</t>
  </si>
  <si>
    <t>Lessebo Fjärrvärme AB</t>
  </si>
  <si>
    <t>Lessebo</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</si>
  <si>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</si>
  <si>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</si>
  <si>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</si>
  <si>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</si>
  <si>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</si>
  <si>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</si>
  <si>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</si>
  <si>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</si>
  <si>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</si>
  <si>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</si>
  <si>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</si>
  <si>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</si>
  <si>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</si>
  <si>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</si>
  <si>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</si>
  <si>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</si>
  <si>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</si>
  <si>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</si>
  <si>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</si>
  <si>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</si>
  <si>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</si>
  <si>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</si>
  <si>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</si>
  <si>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</si>
  <si>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</si>
  <si>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</si>
  <si>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</si>
  <si>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</si>
  <si>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</si>
  <si>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</si>
  <si>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</si>
  <si>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Mjölby-skänninge</t>
  </si>
  <si>
    <t>Mullsjö Energi &amp; Miljö AB</t>
  </si>
  <si>
    <t>Mullsjö</t>
  </si>
  <si>
    <t>Munkfors Energi AB</t>
  </si>
  <si>
    <t>Munkfors</t>
  </si>
  <si>
    <t>Mälarenergi AB</t>
  </si>
  <si>
    <t>Hallstahammar</t>
  </si>
  <si>
    <t>Kungsör</t>
  </si>
  <si>
    <t>Västerås</t>
  </si>
  <si>
    <t>Mölndal Energi AB</t>
  </si>
  <si>
    <t>Mölndal</t>
  </si>
  <si>
    <t>Mölndal Bra Miljöval</t>
  </si>
  <si>
    <t>Norrenergi AB</t>
  </si>
  <si>
    <t>Sundbyberg-Solna</t>
  </si>
  <si>
    <t>Norrtälje Energi AB</t>
  </si>
  <si>
    <t>Hallstavik</t>
  </si>
  <si>
    <t>Norrtälje</t>
  </si>
  <si>
    <t>Rimbo</t>
  </si>
  <si>
    <t>Nybro Energi AB</t>
  </si>
  <si>
    <t>Nybro</t>
  </si>
  <si>
    <t>Nässjö Affärsverk AB</t>
  </si>
  <si>
    <t>Anneberg</t>
  </si>
  <si>
    <t>Bodafors</t>
  </si>
  <si>
    <t>Nässjö</t>
  </si>
  <si>
    <t>Olofströms Kraft AB</t>
  </si>
  <si>
    <t>Olofström</t>
  </si>
  <si>
    <t>Oskarshamn Energi AB</t>
  </si>
  <si>
    <t>Oskarshamn</t>
  </si>
  <si>
    <t>Oxelö Energi AB</t>
  </si>
  <si>
    <t>Oxelösund</t>
  </si>
  <si>
    <t>Peab Energi AB</t>
  </si>
  <si>
    <t>Åstorps Bioenergi</t>
  </si>
  <si>
    <t>Perstorps Fjärrvärme AB</t>
  </si>
  <si>
    <t>Perstorp</t>
  </si>
  <si>
    <t>PiteEnergi AB</t>
  </si>
  <si>
    <t>Norrfjärden</t>
  </si>
  <si>
    <t>Piteå</t>
  </si>
  <si>
    <t>Rosvik</t>
  </si>
  <si>
    <t>Sjulnäs</t>
  </si>
  <si>
    <t>Ragunda Energi och Teknik AB</t>
  </si>
  <si>
    <t>Hammarstrand</t>
  </si>
  <si>
    <t>Rindi Energi AB</t>
  </si>
  <si>
    <t>Filipstad</t>
  </si>
  <si>
    <t>Flen</t>
  </si>
  <si>
    <t>Gnesta</t>
  </si>
  <si>
    <t>Hörby</t>
  </si>
  <si>
    <t>Höör</t>
  </si>
  <si>
    <t>Karlsborg- Äger ej längre!</t>
  </si>
  <si>
    <t>Sjöbo</t>
  </si>
  <si>
    <t>Storfors</t>
  </si>
  <si>
    <t>Sunne</t>
  </si>
  <si>
    <t>Tomelilla</t>
  </si>
  <si>
    <t>Vadstena</t>
  </si>
  <si>
    <t>Vansbro</t>
  </si>
  <si>
    <t>Vingåker</t>
  </si>
  <si>
    <t>Vårgårda</t>
  </si>
  <si>
    <t>Västerdala,samma nät som Vansbro. Ta bort detta.</t>
  </si>
  <si>
    <t>Älvdalen</t>
  </si>
  <si>
    <t>Ronneby Miljö och Teknik AB</t>
  </si>
  <si>
    <t>Bräkne-Hoby</t>
  </si>
  <si>
    <t>Ronneby-Kallinge</t>
  </si>
  <si>
    <t>Rättviks Teknik AB</t>
  </si>
  <si>
    <t>Rättvik</t>
  </si>
  <si>
    <t>Sala-Heby Energi AB</t>
  </si>
  <si>
    <t>Heby</t>
  </si>
  <si>
    <t>Morgongåva</t>
  </si>
  <si>
    <t>Sala-Heby</t>
  </si>
  <si>
    <t>Tärnsjö</t>
  </si>
  <si>
    <t>Östervåla</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</si>
  <si>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</si>
  <si>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</si>
  <si>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</si>
  <si>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</si>
  <si>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</si>
  <si>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</si>
  <si>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</si>
  <si>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</si>
  <si>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</si>
  <si>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</si>
  <si>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</si>
  <si>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</si>
  <si>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</si>
  <si>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</si>
  <si>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</si>
  <si>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</si>
  <si>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</si>
  <si>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</si>
  <si>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</si>
  <si>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</si>
  <si>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</si>
  <si>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</si>
  <si>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</si>
  <si>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</si>
  <si>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</si>
  <si>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</si>
  <si>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</si>
  <si>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</si>
  <si>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</si>
  <si>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</si>
  <si>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</si>
  <si>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</si>
  <si>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AB</t>
  </si>
  <si>
    <t>Sollentuna</t>
  </si>
  <si>
    <t>Solör Bioenergi Svenljunga AB</t>
  </si>
  <si>
    <t>Svenljunga</t>
  </si>
  <si>
    <t>Statkraft Värme AB</t>
  </si>
  <si>
    <t>Kungsbacka</t>
  </si>
  <si>
    <t>Trosa</t>
  </si>
  <si>
    <t>Vagnhärad</t>
  </si>
  <si>
    <t>Åmål</t>
  </si>
  <si>
    <t>Stenungsunds Energi &amp; Miljö AB</t>
  </si>
  <si>
    <t>Stenungsund</t>
  </si>
  <si>
    <t>Stora Höga</t>
  </si>
  <si>
    <t>Strängnäs Energi AB, SEVAB</t>
  </si>
  <si>
    <t>Strängnäs</t>
  </si>
  <si>
    <t>Sundby Park</t>
  </si>
  <si>
    <t>Åkers styckebruk</t>
  </si>
  <si>
    <t>Sundsvall Energi AB</t>
  </si>
  <si>
    <t>Kvissleby</t>
  </si>
  <si>
    <t>Matfors</t>
  </si>
  <si>
    <t>Sundsvall</t>
  </si>
  <si>
    <t>Tunadal</t>
  </si>
  <si>
    <t>Övriga nät Sundsvall energi</t>
  </si>
  <si>
    <t>Surahammars Kommunal Teknik AB</t>
  </si>
  <si>
    <t>Ramnäs</t>
  </si>
  <si>
    <t>Surahammar</t>
  </si>
  <si>
    <t>Virsbo</t>
  </si>
  <si>
    <t>Västsura</t>
  </si>
  <si>
    <t>Sävsjö Energi AB</t>
  </si>
  <si>
    <t>Rörvik</t>
  </si>
  <si>
    <t>Sävsjö</t>
  </si>
  <si>
    <t>Söderenergi AB</t>
  </si>
  <si>
    <t xml:space="preserve">Skall tas bort </t>
  </si>
  <si>
    <t>Söderenergi</t>
  </si>
  <si>
    <t>Söderhamn Nära AB</t>
  </si>
  <si>
    <t>Ljusne</t>
  </si>
  <si>
    <t>Söderala nu ihop m Söderhamn</t>
  </si>
  <si>
    <t>Söderhamn</t>
  </si>
  <si>
    <t>Södertörns Fjärrvärme AB</t>
  </si>
  <si>
    <t>Huddinge</t>
  </si>
  <si>
    <t>Södertörn Fjärrvärme Totalt</t>
  </si>
  <si>
    <t>Tekniska Verken i Kiruna AB</t>
  </si>
  <si>
    <t>Kiruna C</t>
  </si>
  <si>
    <t>Vittangi</t>
  </si>
  <si>
    <t>Tekniska Verken i Linköping AB</t>
  </si>
  <si>
    <t>Borensberg</t>
  </si>
  <si>
    <t>Katrineholm</t>
  </si>
  <si>
    <t>Kisa</t>
  </si>
  <si>
    <t>Linköping</t>
  </si>
  <si>
    <t>Skärblacka</t>
  </si>
  <si>
    <t>Åtvidaberg</t>
  </si>
  <si>
    <t>Telge Nät AB</t>
  </si>
  <si>
    <t>Järna (ingår i Södertälje)</t>
  </si>
  <si>
    <t>Nykvarn (ingår i Södertälje)</t>
  </si>
  <si>
    <t>Södertälje</t>
  </si>
  <si>
    <t>Tidaholms Energi AB</t>
  </si>
  <si>
    <t>Tidaholm</t>
  </si>
  <si>
    <t>Tierps Fjärrvärme AB</t>
  </si>
  <si>
    <t>Tierp</t>
  </si>
  <si>
    <t>Örbyhus</t>
  </si>
  <si>
    <t>Torsås fjärrvärmenät AB</t>
  </si>
  <si>
    <t>Torsås</t>
  </si>
  <si>
    <t>Tranås Energi AB</t>
  </si>
  <si>
    <t>Tranås</t>
  </si>
  <si>
    <t>Trelleborgs Fjärrvärme AB</t>
  </si>
  <si>
    <t>Trelleborg Fjärrvärme AB</t>
  </si>
  <si>
    <t>Trollhättan Energi AB</t>
  </si>
  <si>
    <t>Trollhättan</t>
  </si>
  <si>
    <t>Uddevalla Energi AB</t>
  </si>
  <si>
    <t>Ljungskile</t>
  </si>
  <si>
    <t>Munkedal</t>
  </si>
  <si>
    <t>Uddevalla</t>
  </si>
  <si>
    <t>Ulricehamns Energi AB</t>
  </si>
  <si>
    <t>Gällstad</t>
  </si>
  <si>
    <t>Ulricehamn</t>
  </si>
  <si>
    <t>Umeå Energi AB</t>
  </si>
  <si>
    <t>Bjurholm</t>
  </si>
  <si>
    <t>Holmsund</t>
  </si>
  <si>
    <t>Hörnefors</t>
  </si>
  <si>
    <t>Sävar</t>
  </si>
  <si>
    <t>Umeå</t>
  </si>
  <si>
    <t>Vaggeryds Energi AB</t>
  </si>
  <si>
    <t>Skillingaryd</t>
  </si>
  <si>
    <t>Vaggeryd</t>
  </si>
  <si>
    <t>Vara Värme AB</t>
  </si>
  <si>
    <t>Vara</t>
  </si>
  <si>
    <t>Varberg Energi AB</t>
  </si>
  <si>
    <t>Träslövsläge</t>
  </si>
  <si>
    <t>Tvååker (Närv)</t>
  </si>
  <si>
    <t>Varberg (Fjv)</t>
  </si>
  <si>
    <t>Veddige</t>
  </si>
  <si>
    <t>Vattenfall AB Värme</t>
  </si>
  <si>
    <t>Askersund</t>
  </si>
  <si>
    <t>Drefviken</t>
  </si>
  <si>
    <t>Gustavsberg</t>
  </si>
  <si>
    <t>Haparanda</t>
  </si>
  <si>
    <t>Kalix</t>
  </si>
  <si>
    <t>Knivsta</t>
  </si>
  <si>
    <t>Motala</t>
  </si>
  <si>
    <t>Nyköping</t>
  </si>
  <si>
    <t>Saltsjöbaden</t>
  </si>
  <si>
    <t>Storvreta</t>
  </si>
  <si>
    <t>Uppsala</t>
  </si>
  <si>
    <t>Vänersborg</t>
  </si>
  <si>
    <t>Överkalix</t>
  </si>
  <si>
    <t>Övertorneå</t>
  </si>
  <si>
    <t>Vetlanda Energi och Teknik AB</t>
  </si>
  <si>
    <t>Ekenäs sjön</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</si>
  <si>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</si>
  <si>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</si>
  <si>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</si>
  <si>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</si>
  <si>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</si>
  <si>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</si>
  <si>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</si>
  <si>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</si>
  <si>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</si>
  <si>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</si>
  <si>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</si>
  <si>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</si>
  <si>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</si>
  <si>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</si>
  <si>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Bångbro</t>
  </si>
  <si>
    <t>Delsbo</t>
  </si>
  <si>
    <t>Grums</t>
  </si>
  <si>
    <t>Grythyttan</t>
  </si>
  <si>
    <t>Gullspång</t>
  </si>
  <si>
    <t>Hofors(Värmevärden)</t>
  </si>
  <si>
    <t>Hudiksvall</t>
  </si>
  <si>
    <t>Hällefors</t>
  </si>
  <si>
    <t>Iggesund</t>
  </si>
  <si>
    <t>Kopparberg</t>
  </si>
  <si>
    <t>Kristinehamn(Värmevärden)</t>
  </si>
  <si>
    <t>Nynäshamn</t>
  </si>
  <si>
    <t>Näsviken</t>
  </si>
  <si>
    <t>Stöllet</t>
  </si>
  <si>
    <t xml:space="preserve">Säffle </t>
  </si>
  <si>
    <t>Sörforsa</t>
  </si>
  <si>
    <t>Torsby</t>
  </si>
  <si>
    <t>Örebro Kartongbruk</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</si>
  <si>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</si>
  <si>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</si>
  <si>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</si>
  <si>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</si>
  <si>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</si>
  <si>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</si>
  <si>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</si>
  <si>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</si>
  <si>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</si>
  <si>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</si>
  <si>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</si>
  <si>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</si>
  <si>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</si>
  <si>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</si>
  <si>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</si>
  <si>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</si>
  <si>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</si>
  <si>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</si>
  <si>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Ystad Energi AB</t>
  </si>
  <si>
    <t>Ystad</t>
  </si>
  <si>
    <t>Ånge Energi AB</t>
  </si>
  <si>
    <t>Fränsta</t>
  </si>
  <si>
    <t>Ljungaverk</t>
  </si>
  <si>
    <t>Ånge</t>
  </si>
  <si>
    <t>Älvsbyns Energi AB</t>
  </si>
  <si>
    <t>Älvsbyn</t>
  </si>
  <si>
    <t>Öresundskraft AB</t>
  </si>
  <si>
    <t>Helsingborg</t>
  </si>
  <si>
    <t>Hjärnarp</t>
  </si>
  <si>
    <t>Vejbystrand</t>
  </si>
  <si>
    <t>Ängelholm</t>
  </si>
  <si>
    <t>Örkelljunga Fjärrvärmeverk AB</t>
  </si>
  <si>
    <t>Örkelljunga</t>
  </si>
  <si>
    <t>Österlens Kraft AB</t>
  </si>
  <si>
    <t>Simrishamn</t>
  </si>
  <si>
    <t>Övik Energi AB</t>
  </si>
  <si>
    <t>Bjästa</t>
  </si>
  <si>
    <t>Bredbyn</t>
  </si>
  <si>
    <t>Hampnäs</t>
  </si>
  <si>
    <t>Husum</t>
  </si>
  <si>
    <t>Moliden</t>
  </si>
  <si>
    <t>Örnsköldsvik</t>
  </si>
  <si>
    <t>Kommun/ förbund</t>
  </si>
  <si>
    <t>År</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</si>
  <si>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</si>
  <si>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</si>
  <si>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</si>
  <si>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</si>
  <si>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</si>
  <si>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</si>
  <si>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</si>
  <si>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ET</t>
  </si>
  <si>
    <t>-</t>
  </si>
  <si>
    <t>'Arboga kommun'</t>
  </si>
  <si>
    <t>'Nya Arvika Gjuteri'</t>
  </si>
  <si>
    <t>'Volvo Construction Equipment'</t>
  </si>
  <si>
    <t>'Schott och Arvika Smide'</t>
  </si>
  <si>
    <t>'Stora Enso Kvarnsveden AB'</t>
  </si>
  <si>
    <t>'SSAB'</t>
  </si>
  <si>
    <t>'StoraEnso Nymölla'</t>
  </si>
  <si>
    <t>'Kristianstads Kyrkliga Samfällighet'</t>
  </si>
  <si>
    <t>'Södra Cell. Mönsterås bruk '</t>
  </si>
  <si>
    <t>'Gyproc'</t>
  </si>
  <si>
    <t>'Sakab AB'</t>
  </si>
  <si>
    <t>' '</t>
  </si>
  <si>
    <t>'Orion Norcarb'</t>
  </si>
  <si>
    <t>'VA-Syd'</t>
  </si>
  <si>
    <t>'Södra Cell Mönsterås bruk'</t>
  </si>
  <si>
    <t>'Profilgruppen'</t>
  </si>
  <si>
    <t>'Stena'</t>
  </si>
  <si>
    <t>'Eon Värme Sverige AB'</t>
  </si>
  <si>
    <t>'SCA Timber'</t>
  </si>
  <si>
    <t>'Falu Kyrkliga samfällighet'</t>
  </si>
  <si>
    <t>'Kyrkogårdsförvaltningen'</t>
  </si>
  <si>
    <t>'IBM'</t>
  </si>
  <si>
    <t>'Cementa AB'</t>
  </si>
  <si>
    <t>'BillerudKorsnäs AB'</t>
  </si>
  <si>
    <t>'Preem'</t>
  </si>
  <si>
    <t>'ST1'</t>
  </si>
  <si>
    <t>'Perstorp'</t>
  </si>
  <si>
    <t>'Svenska Foder AB'</t>
  </si>
  <si>
    <t>'Uddeholms AB'</t>
  </si>
  <si>
    <t>'Pilkington Floatglass AB'</t>
  </si>
  <si>
    <t>'Vika Bröd i dalarna AB'</t>
  </si>
  <si>
    <t>'SCA BioNorr AB'</t>
  </si>
  <si>
    <t>'Paroc'</t>
  </si>
  <si>
    <t>'Höganäs Sweden AB'</t>
  </si>
  <si>
    <t>'Milko'</t>
  </si>
  <si>
    <t>'Södra Cell Mörrum'</t>
  </si>
  <si>
    <t>'Stora Enso'</t>
  </si>
  <si>
    <t>'Nordic Sugar (Örtofta sockerbruk)'</t>
  </si>
  <si>
    <t>'-'</t>
  </si>
  <si>
    <t>'Yara AB'</t>
  </si>
  <si>
    <t>'Nordkalk AB'</t>
  </si>
  <si>
    <t>'Befesa Scandust'</t>
  </si>
  <si>
    <t>'Boliden Bergsö'</t>
  </si>
  <si>
    <t>'Preemraff Lysekil'</t>
  </si>
  <si>
    <t>'Lantmännen Reppe'</t>
  </si>
  <si>
    <t>'Billerud/Korsnäs'</t>
  </si>
  <si>
    <t>'0'</t>
  </si>
  <si>
    <t>'Hallsta pappersbruk'</t>
  </si>
  <si>
    <t>'Oskarshamns församling'</t>
  </si>
  <si>
    <t>'SSAB EMA'</t>
  </si>
  <si>
    <t>'Perstorp AB'</t>
  </si>
  <si>
    <t>'Smurfit Kappa Kraftliner'</t>
  </si>
  <si>
    <t>'Vattenfall Värme'</t>
  </si>
  <si>
    <t>'Trätrappor'</t>
  </si>
  <si>
    <t>'Boliden Mineral AB'</t>
  </si>
  <si>
    <t>'Volvo Powertrain AB'</t>
  </si>
  <si>
    <t>'Perstorp Oxo'</t>
  </si>
  <si>
    <t>'Borealis Polyeten'</t>
  </si>
  <si>
    <t>'SCA Ortviken'</t>
  </si>
  <si>
    <t>'SCA Östrand'</t>
  </si>
  <si>
    <t>'Spendrups'</t>
  </si>
  <si>
    <t>'LKAB'</t>
  </si>
  <si>
    <t>'Billerud Skärblacka AB'</t>
  </si>
  <si>
    <t>Torsby kommun</t>
  </si>
  <si>
    <t xml:space="preserve"> </t>
  </si>
  <si>
    <t>Täby Kommun</t>
  </si>
  <si>
    <t>'Lantmännen Agrovärme'</t>
  </si>
  <si>
    <t>'Södra Cell Värö'</t>
  </si>
  <si>
    <t>'Vargön Alloys'</t>
  </si>
  <si>
    <t>'Outokumpu'</t>
  </si>
  <si>
    <t>'Gruvön Billerud'</t>
  </si>
  <si>
    <t>'Ovako Hofors'</t>
  </si>
  <si>
    <t>'Ovako Hällefors'</t>
  </si>
  <si>
    <t>'Holmen paper'</t>
  </si>
  <si>
    <t>'Nynas Refinery'</t>
  </si>
  <si>
    <t>'Nordic Paper'</t>
  </si>
  <si>
    <t>'Värnamo kyrkliga samfällighet'</t>
  </si>
  <si>
    <t>'Fagersta Stainless AB'</t>
  </si>
  <si>
    <t>'Seco Tools AB'</t>
  </si>
  <si>
    <t>'Ludvika församling'</t>
  </si>
  <si>
    <t>'Lantmännen Agroenergi AB'</t>
  </si>
  <si>
    <t>'Kemira'</t>
  </si>
  <si>
    <t>'Elektrokoppar'</t>
  </si>
  <si>
    <t>'Krematoriet'</t>
  </si>
  <si>
    <t>'Metsä Board Sverige AB'</t>
  </si>
  <si>
    <t>Hjälpel exklusive kraftvärme (GWh)</t>
  </si>
  <si>
    <t>Hjälpel kraftvärme (GWh)</t>
  </si>
  <si>
    <t>Typ av ursprungsspecificerad el ()</t>
  </si>
  <si>
    <t>Primärenergifaktor ()</t>
  </si>
  <si>
    <t>Koldioxidekvivalenter energiomvandling (g/kwh)</t>
  </si>
  <si>
    <t>Fossilandel för ursprungspecificerad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</si>
  <si>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</si>
  <si>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</si>
  <si>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</si>
  <si>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</si>
  <si>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</si>
  <si>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energi "Guarantee of origin"'</t>
  </si>
  <si>
    <t>'förnybar el "guarantee of origin"'</t>
  </si>
  <si>
    <t>'85% vattenkraft och 15% vind'</t>
  </si>
  <si>
    <t>DS</t>
  </si>
  <si>
    <t>'El från vattenkraft'</t>
  </si>
  <si>
    <t>'vind/vatten'</t>
  </si>
  <si>
    <t>'Källmärkt'</t>
  </si>
  <si>
    <t>'Vattenkraft'</t>
  </si>
  <si>
    <t>'Ursprungsmärkt egenproducerad el'</t>
  </si>
  <si>
    <t>'100% förnybart från Dala Kraft'</t>
  </si>
  <si>
    <t>'100% förnybar el från Dala Kraft'</t>
  </si>
  <si>
    <t>'100 % förnybart'</t>
  </si>
  <si>
    <t>'Eskilstuna Bioel'</t>
  </si>
  <si>
    <t>'Bra Miljöval'</t>
  </si>
  <si>
    <t>'Bra miljöval'</t>
  </si>
  <si>
    <t>'FEAB Bra Miljöval'</t>
  </si>
  <si>
    <t>'Egen Vindkraft'</t>
  </si>
  <si>
    <t>'Egen vindkraft'</t>
  </si>
  <si>
    <t>'60% vattenkraft. 40% biokraft'</t>
  </si>
  <si>
    <t>'förnybart'</t>
  </si>
  <si>
    <t>'Källmärkt Gävle Energi'</t>
  </si>
  <si>
    <t>'Vindkraft'</t>
  </si>
  <si>
    <t>' el från Green Energy'</t>
  </si>
  <si>
    <t>'Miljömärkt el frånGreen Energy'</t>
  </si>
  <si>
    <t>'grreen energy'</t>
  </si>
  <si>
    <t>'Vatten el'</t>
  </si>
  <si>
    <t>'Biokraft'</t>
  </si>
  <si>
    <t>'Vattenkraft el'</t>
  </si>
  <si>
    <t>'Jämtkraft lokalprisel'</t>
  </si>
  <si>
    <t>'Jämtkraft lokalel'</t>
  </si>
  <si>
    <t>'100% förnybar el'</t>
  </si>
  <si>
    <t>'100% Vindkraft'</t>
  </si>
  <si>
    <t>'VärmlandsEl'</t>
  </si>
  <si>
    <t>'Mix El'</t>
  </si>
  <si>
    <t>'Förnybar'</t>
  </si>
  <si>
    <t>'Lokal VindEl Från DinEl Göteborg Energi'</t>
  </si>
  <si>
    <t>'Lokal VindEl från DinEl Göteborg Energi'</t>
  </si>
  <si>
    <t>'Vattenkraftel'</t>
  </si>
  <si>
    <t>'vattenkraftel'</t>
  </si>
  <si>
    <t>'Vindel+El från Kraftvärmeverket'</t>
  </si>
  <si>
    <t>'Vindel'</t>
  </si>
  <si>
    <t>'residual'</t>
  </si>
  <si>
    <t>'Ursprungsgaranterad förnybar el'</t>
  </si>
  <si>
    <t>'Vattenel'</t>
  </si>
  <si>
    <t>'Nordisk residual'</t>
  </si>
  <si>
    <t>'nordisk residual'</t>
  </si>
  <si>
    <t>'Bixia mix'</t>
  </si>
  <si>
    <t>'vattenkraft/kärnkraft'</t>
  </si>
  <si>
    <t>'Biopoduktion.vattenkaraft och solel'</t>
  </si>
  <si>
    <t>'Vatten. bio. vind'</t>
  </si>
  <si>
    <t>'Vatteb. bio. vind'</t>
  </si>
  <si>
    <t>'vatten. bio. vind'</t>
  </si>
  <si>
    <t>'Vatten. Bio. Vind'</t>
  </si>
  <si>
    <t>'vatten. Bio. Vind'</t>
  </si>
  <si>
    <t>'vatten. Bio. vind'</t>
  </si>
  <si>
    <t>'85% vattenkraft och 15% vindkraft'</t>
  </si>
  <si>
    <t>'DS'</t>
  </si>
  <si>
    <t>'vind vatten bio'</t>
  </si>
  <si>
    <t>'Vind vatten bio'</t>
  </si>
  <si>
    <t>'Vattenfalls elmix'</t>
  </si>
  <si>
    <t>'Nordisk residualmix'</t>
  </si>
  <si>
    <t>'vattenkraft ägd av TVAB'</t>
  </si>
  <si>
    <t>'Vind. vatten och biobränsle'</t>
  </si>
  <si>
    <t>'El producerad i eget biokraftvärmeverk'</t>
  </si>
  <si>
    <t>'Returel (Förnyelsebar)'</t>
  </si>
  <si>
    <t>'sol. vind. vatten (100% klimatneutral)'</t>
  </si>
  <si>
    <t>'Sol. vind. vatten (100% klimatneutral)'</t>
  </si>
  <si>
    <t>'sol.vind.vatten (100% klimatneutral)'</t>
  </si>
  <si>
    <t>'Ursprumgsgaranterad'</t>
  </si>
  <si>
    <t>'Ursprungsgaranterad'</t>
  </si>
  <si>
    <t>'Vind. vatten. biobränsle'</t>
  </si>
  <si>
    <t>'Vattenel EPD'</t>
  </si>
  <si>
    <t>'Bio Energi'</t>
  </si>
  <si>
    <t>'Vattenkraft 100 %'</t>
  </si>
  <si>
    <t>'EPD Vattenfall. Vattenkraft'</t>
  </si>
  <si>
    <t>'EPD Vattenfalls vattenkraft'</t>
  </si>
  <si>
    <t>'EPD Vattenfall. vattenkraft'</t>
  </si>
  <si>
    <t>'Hörneborgsel'</t>
  </si>
  <si>
    <t>''Bra miljöval-märkt el''</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</si>
  <si>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</si>
  <si>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</si>
  <si>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</si>
  <si>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</si>
  <si>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</si>
  <si>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</si>
  <si>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</si>
  <si>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</si>
  <si>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</si>
  <si>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</si>
  <si>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</si>
  <si>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</si>
  <si>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</si>
  <si>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</si>
  <si>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</si>
  <si>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</si>
  <si>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'Fortum Värme AB'</t>
  </si>
  <si>
    <t>'Inter använding pelletstillverkning'</t>
  </si>
  <si>
    <t>'Intern använding värme'</t>
  </si>
  <si>
    <t>'Sollentuna Energi'</t>
  </si>
  <si>
    <t>'Norrenergi'</t>
  </si>
  <si>
    <t>'EON. SFAB. Söderenergi'</t>
  </si>
  <si>
    <t>'Kungälv Energi'</t>
  </si>
  <si>
    <t>'Mölndal Energi'</t>
  </si>
  <si>
    <t>'Sörred Energi'</t>
  </si>
  <si>
    <t>'Hammarö Energi AB'</t>
  </si>
  <si>
    <t>'Öresundskraft AB'</t>
  </si>
  <si>
    <t>'Göteborg Energi'</t>
  </si>
  <si>
    <t>'Fortum'</t>
  </si>
  <si>
    <t>'Södertörns Fjärrvärme AB'</t>
  </si>
  <si>
    <t>'Telge Energi '</t>
  </si>
  <si>
    <t>'Fortum Värme AB '</t>
  </si>
  <si>
    <t>'Mjölby Svartådalen Energi AB'</t>
  </si>
  <si>
    <t>et</t>
  </si>
  <si>
    <t>'Kristinehamns Energi'</t>
  </si>
  <si>
    <t>'Landskrona Energi AB'</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</si>
  <si>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</si>
  <si>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</si>
  <si>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</si>
  <si>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</si>
  <si>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</si>
  <si>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</si>
  <si>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</si>
  <si>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</si>
  <si>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</si>
  <si>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</si>
  <si>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</si>
  <si>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</si>
  <si>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Köpt hetvatten från företag 3 (GWh)</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</si>
  <si>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</si>
  <si>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</si>
  <si>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</si>
  <si>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</si>
  <si>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</si>
  <si>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</si>
  <si>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'Statkraft Värme AB'</t>
  </si>
  <si>
    <t>Sekundära trädbränslen</t>
  </si>
  <si>
    <t>Spillvärme</t>
  </si>
  <si>
    <t>EO1</t>
  </si>
  <si>
    <t>'Bergkvist Insjön AB'</t>
  </si>
  <si>
    <t>Avfall</t>
  </si>
  <si>
    <t>'Åmotfors Energi AB'</t>
  </si>
  <si>
    <t>'Eksjö Industri AB'</t>
  </si>
  <si>
    <t>'Statkraft'</t>
  </si>
  <si>
    <t>Primära trädbränslen</t>
  </si>
  <si>
    <t>'Woxnadalens Energi AB'</t>
  </si>
  <si>
    <t>'VIDA'</t>
  </si>
  <si>
    <t>'Gotlandsflis AB'</t>
  </si>
  <si>
    <t>'Visby Energi AB'</t>
  </si>
  <si>
    <t>'Bomhus Energi AB'</t>
  </si>
  <si>
    <t>El</t>
  </si>
  <si>
    <t>EO3-5</t>
  </si>
  <si>
    <t>'Renova'</t>
  </si>
  <si>
    <t>'Chalmers'</t>
  </si>
  <si>
    <t>Naturgas</t>
  </si>
  <si>
    <t>'Vattenfall AB'</t>
  </si>
  <si>
    <t>'Hissmofors såg'</t>
  </si>
  <si>
    <t>'BRF Delfinen'</t>
  </si>
  <si>
    <t>'AarhusKarlshamn'</t>
  </si>
  <si>
    <t>Pellets och briketter</t>
  </si>
  <si>
    <t>'Kils Avfallshantering AB'</t>
  </si>
  <si>
    <t>Avfallsgas</t>
  </si>
  <si>
    <t>'Svenstorps gods'</t>
  </si>
  <si>
    <t>'Ellinge Gods'</t>
  </si>
  <si>
    <t>'Vafab Miljö AB'</t>
  </si>
  <si>
    <t>'Panncentralen i Lerum AB'</t>
  </si>
  <si>
    <t>'SCA Lilla Edet'</t>
  </si>
  <si>
    <t>Okänt</t>
  </si>
  <si>
    <t>'Lulekraft AB'</t>
  </si>
  <si>
    <t>EO2</t>
  </si>
  <si>
    <t>'Hilbrands Energi AB'</t>
  </si>
  <si>
    <t>'VAFAB'</t>
  </si>
  <si>
    <t>'Stenvalls Trä AB'</t>
  </si>
  <si>
    <t>'Energifrakt i Piteå AB'</t>
  </si>
  <si>
    <t>'Sunne Kommun'</t>
  </si>
  <si>
    <t>Annat ( kommentera)</t>
  </si>
  <si>
    <t>'Jörnträ / Contractor'</t>
  </si>
  <si>
    <t>'Fortum värme'</t>
  </si>
  <si>
    <t>'Sandåsa Timber AB'</t>
  </si>
  <si>
    <t>'E.on Försäljning Sverige AB'</t>
  </si>
  <si>
    <t>'EOn Värme'</t>
  </si>
  <si>
    <t>'Södra Timber Kinda'</t>
  </si>
  <si>
    <t>'Farmarenergi'</t>
  </si>
  <si>
    <t>'Söderenergi AB'</t>
  </si>
  <si>
    <t>'Södra Timber'</t>
  </si>
  <si>
    <t>'Bal &amp; Bobcat'</t>
  </si>
  <si>
    <t>'Dalkia'</t>
  </si>
  <si>
    <t>'Norra Skogsägarna'</t>
  </si>
  <si>
    <t>'Varaslättens Lagerhus'</t>
  </si>
  <si>
    <t>'Tornion Energia Oy'</t>
  </si>
  <si>
    <t>Torv</t>
  </si>
  <si>
    <t>'Frödinge Sågverk AB'</t>
  </si>
  <si>
    <t>'Katrinefors Kraftvärmeverk AB'</t>
  </si>
  <si>
    <t>'Karl Hedin'</t>
  </si>
  <si>
    <t>'Pemco'</t>
  </si>
  <si>
    <t>'RTAB Energiproduktion AB'</t>
  </si>
  <si>
    <t>'Ludvika kommun. Reningsverket'</t>
  </si>
  <si>
    <t>'ABB'</t>
  </si>
  <si>
    <t>'Lantmännen'</t>
  </si>
  <si>
    <t>'Tvären AB'</t>
  </si>
  <si>
    <t>'Reningsverket'</t>
  </si>
  <si>
    <t>'Domsjö fabriker Aditya Birla'</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</si>
  <si>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</si>
  <si>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</si>
  <si>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</si>
  <si>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</si>
  <si>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</si>
  <si>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bränslemängd (autosumma) ()</t>
  </si>
  <si>
    <t>Stenkol (GWh)</t>
  </si>
  <si>
    <t>Eldningsolja 1 (GWh)</t>
  </si>
  <si>
    <t>Eldningsolja 2 inkl WRD (GWh)</t>
  </si>
  <si>
    <t>Eldningsolja 3-5 (GWh)</t>
  </si>
  <si>
    <t>Naturgas (GWh)</t>
  </si>
  <si>
    <t>Övrigt fossilt bränsle (GWh)</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</si>
  <si>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</si>
  <si>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</si>
  <si>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</si>
  <si>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</si>
  <si>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</si>
  <si>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</si>
  <si>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</si>
  <si>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</si>
  <si>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</si>
  <si>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</si>
  <si>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</si>
  <si>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</si>
  <si>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</si>
  <si>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</si>
  <si>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</si>
  <si>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</si>
  <si>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</si>
  <si>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Tillförd energi från rökgaskondensering (GWh)</t>
  </si>
  <si>
    <t>Oförädlade trädbränslen</t>
  </si>
  <si>
    <t>RT-flis</t>
  </si>
  <si>
    <t>Total egen hetvattenproduktion (GWh)</t>
  </si>
  <si>
    <t>Tillförd bränslemängd (autosumma) (GWh)</t>
  </si>
  <si>
    <t>Kommentera svar ()</t>
  </si>
  <si>
    <t>Produktion med rökgaskondensering (GWh)</t>
  </si>
  <si>
    <t>Värmepumpar värmeproduktion (GWh)</t>
  </si>
  <si>
    <t>Värmekälla till värmepumpar ()</t>
  </si>
  <si>
    <t>Värmepumpar elförbrukning (GWh)</t>
  </si>
  <si>
    <t>Elpannor värmeproduktion (GWh)</t>
  </si>
  <si>
    <t>Elpannor elförbrukning (GWh)</t>
  </si>
  <si>
    <t>Rökgaskondensat</t>
  </si>
  <si>
    <t>Lågtempererad spillvärme</t>
  </si>
  <si>
    <t>'Gasol'</t>
  </si>
  <si>
    <t>Renat avloppsvatten</t>
  </si>
  <si>
    <t>'Bara ifyllt för att få "100%"'</t>
  </si>
  <si>
    <t>Sjövatten</t>
  </si>
  <si>
    <t>Grundvatten</t>
  </si>
  <si>
    <t>''-''</t>
  </si>
  <si>
    <t>'Naturgas=gasol'</t>
  </si>
  <si>
    <t>'olja till spets och vid underhåll'</t>
  </si>
  <si>
    <t>'olja vid pelletsproblem'</t>
  </si>
  <si>
    <t>Geotermi</t>
  </si>
  <si>
    <t>'Mer kraftvärmeproduktion detta år.'</t>
  </si>
  <si>
    <t>'brand i silo'</t>
  </si>
  <si>
    <t>'Ingen kommentar'</t>
  </si>
  <si>
    <t>'Propan'</t>
  </si>
  <si>
    <t>'Inget fjärrvärmenät! Ta bort!'</t>
  </si>
  <si>
    <t>'Produktion av direktånga ingår (industrileverans)</t>
  </si>
  <si>
    <t>'övr fossilt bränsle är gasol'</t>
  </si>
  <si>
    <t>'p400. 2012 missat komma skall vara 22.2 GWh'</t>
  </si>
  <si>
    <t>'All värme köps från KKAB'</t>
  </si>
  <si>
    <t>'.'</t>
  </si>
  <si>
    <t>'Vi eldar RME diesel ej EO1'</t>
  </si>
  <si>
    <t>'Vi eldar RME biodiesel ej EO1'</t>
  </si>
  <si>
    <t>Tillför energi egen hetvattenprod</t>
  </si>
  <si>
    <t>Tillförd energi kraftvärmeprod</t>
  </si>
  <si>
    <t>Tillförd allokerad energi kvv</t>
  </si>
  <si>
    <t>Tillförd energi Köpt hetvatten</t>
  </si>
  <si>
    <t>Tillförd energi spillvärme</t>
  </si>
  <si>
    <t>Tillförd energi hjälpel</t>
  </si>
  <si>
    <t>Köpt prod.spec värme</t>
  </si>
  <si>
    <t>Total tillförd energi</t>
  </si>
  <si>
    <t>Leveranser</t>
  </si>
  <si>
    <t>Varav sålt prod.spec</t>
  </si>
  <si>
    <t>Verkningsgrad</t>
  </si>
  <si>
    <t>Kommentar</t>
  </si>
  <si>
    <t>Andel såld prodspec</t>
  </si>
  <si>
    <t>Är miljövärdena rimliga?</t>
  </si>
  <si>
    <t>Är totalverkningsgraden rimlig?</t>
  </si>
  <si>
    <t>Har övriga fel hittats?</t>
  </si>
  <si>
    <t>Är miljövärdena kvalitetsgranskade?</t>
  </si>
  <si>
    <t>Är miljövärdena rimliga:</t>
  </si>
  <si>
    <t>Är såld prod.spec för hög?</t>
  </si>
  <si>
    <t>Har fel hittats i egen hetvattenprod?</t>
  </si>
  <si>
    <t>Har fel hittats i kraftvärmeprod?</t>
  </si>
  <si>
    <t>Finns fel i just allokering kvv?</t>
  </si>
  <si>
    <t>Kan miljövärden godkännas utan vidare kontroll?</t>
  </si>
  <si>
    <t>Kan miljövärdena godkännas ändå? (manuell kval.gr)</t>
  </si>
  <si>
    <t>Kvalitetsgranskad:</t>
  </si>
  <si>
    <t>Underkänd trots att de har godkänt: (ifylles manuellt)</t>
  </si>
  <si>
    <t>Underkänd och har inte godkänt (ifylles manuellt)</t>
  </si>
  <si>
    <t>Klarade miljövärdena granskningen 140522, och är oförändrade?</t>
  </si>
  <si>
    <t>Summa tillförd energi:</t>
  </si>
  <si>
    <t>Egen hetvattenproduktion:</t>
  </si>
  <si>
    <t>Verkningsgrad egen hetvattenproduktion:</t>
  </si>
  <si>
    <t>Skickades mail till dem om åtgärd?</t>
  </si>
  <si>
    <t>Är det isf åtgärdat?</t>
  </si>
  <si>
    <t>Beskrivning</t>
  </si>
  <si>
    <t>Från förra kval.gr:</t>
  </si>
  <si>
    <t>Har deras värden justerats manuellt i kval.nyckeln av ÅL, och därefter ansetts som kval.granskade?</t>
  </si>
  <si>
    <t>Är de kvalitetsgranskade?</t>
  </si>
  <si>
    <t>Värmeprod i kvv</t>
  </si>
  <si>
    <t>Elprod i kvv</t>
  </si>
  <si>
    <t>-Allokerat</t>
  </si>
  <si>
    <t>Bränsle</t>
  </si>
  <si>
    <t>Avfallsgas/restgas</t>
  </si>
  <si>
    <t>Bark</t>
  </si>
  <si>
    <t>Bioolja</t>
  </si>
  <si>
    <t>EO2, inkl WRD</t>
  </si>
  <si>
    <t>Grot</t>
  </si>
  <si>
    <t>Hjälpel kraftvärme</t>
  </si>
  <si>
    <t>Rökgaskondensering</t>
  </si>
  <si>
    <t>Spån</t>
  </si>
  <si>
    <t>Stamvedsflis</t>
  </si>
  <si>
    <t>Stenkol</t>
  </si>
  <si>
    <t>Tallbeckolja</t>
  </si>
  <si>
    <t>Torv (fjärrvärme och el)</t>
  </si>
  <si>
    <t>Träbriketter</t>
  </si>
  <si>
    <t>Träpellets</t>
  </si>
  <si>
    <t>Träpulver</t>
  </si>
  <si>
    <t>Åkergrödor</t>
  </si>
  <si>
    <t>Övrigt fossilt</t>
  </si>
  <si>
    <t>Övrigt förädlat biobränsle</t>
  </si>
  <si>
    <t>Övrigt oförädlat biobränsle</t>
  </si>
  <si>
    <t>(tom)</t>
  </si>
  <si>
    <t>Totalsumma</t>
  </si>
  <si>
    <t>Fortum Värme,  AB s.m. Stockholms stad</t>
  </si>
  <si>
    <t>.Justerad data</t>
  </si>
  <si>
    <t>Summa allokerad tillförd energi:</t>
  </si>
  <si>
    <t>Summa justerad allokerad tillförd energi:</t>
  </si>
  <si>
    <t>Köpt prod.spec hetvatten</t>
  </si>
  <si>
    <t>Total levererad värme</t>
  </si>
  <si>
    <t>Justerad allokering</t>
  </si>
  <si>
    <t>Tillförd allokerad energi kvv standard</t>
  </si>
  <si>
    <t>Granskning av de som inte var godkända i förra kval.gr:</t>
  </si>
  <si>
    <t>Lev saknas</t>
  </si>
  <si>
    <t>El till vp saknas</t>
  </si>
  <si>
    <t>DS i köpt mängd värme övrigt bränsle</t>
  </si>
  <si>
    <t>Ifylld värmeprod, men inga bränslen i kvv</t>
  </si>
  <si>
    <t>DS på köpt mängd värme övrigt bränsle samt verkninsgsgrad köpt hetvatten</t>
  </si>
  <si>
    <t>Har mailat. Inga miljövärden för köpt prodspec angivna. Dessutom DS på hjälpel</t>
  </si>
  <si>
    <t>Har mailat. Prim.en. Faktor för använd el saknas.</t>
  </si>
  <si>
    <t>Har mailat. Såld prod.spec ska bort, miljövärden för köpt prod.spec krävs</t>
  </si>
  <si>
    <t>För hög såld prod.spec</t>
  </si>
  <si>
    <t>Leveranser saknas</t>
  </si>
  <si>
    <t>Fel enhet i spillvärme. Men att bara dela det med tusen ger fortf låg verkningsgrad. Det verkar som de fyllt i samma mängd spillvärme (fast med fel enhet) på timmersdala som på skövde. Förra året hade de ingen spillvärme i timmersdala. Ska den tas bort?</t>
  </si>
  <si>
    <t xml:space="preserve">för låg verkningsgrad, de köper ju bara hetvatten. Det kan inte ge så låg verknisngrad som 52%. </t>
  </si>
  <si>
    <t>Leveranser saknas. Ingår i Södertälje, ingen åtgärd</t>
  </si>
  <si>
    <t>DS på köpt mängd värme övrigt bränsle</t>
  </si>
  <si>
    <t>Ja, men andra problem finns</t>
  </si>
  <si>
    <t>Gimmersta Floda</t>
  </si>
  <si>
    <t>Finns fel kvar som behövde åtgärdas, och som mail skickades ut om?</t>
  </si>
  <si>
    <t>ja</t>
  </si>
  <si>
    <t>Något låg totalverkningsgrad, men litet nät</t>
  </si>
  <si>
    <t>Har fel hittats i köpt hetvatten?</t>
  </si>
  <si>
    <t>Ngt höga miljövärden, men eldar naturgas</t>
  </si>
  <si>
    <t>Något höga mljövärden, men eldar mycket eo</t>
  </si>
  <si>
    <t>Något höga miljövärden, men mycket avfall och eo</t>
  </si>
  <si>
    <t>Höga miljövärden, men eldar torv.</t>
  </si>
  <si>
    <t>Höga miljövärden, men eldar avfall och torv.</t>
  </si>
  <si>
    <t>ok totalverkningsgrad</t>
  </si>
  <si>
    <t>Fel enhet angiven hetvattenprod. Påverkar inte resultatet, ok</t>
  </si>
  <si>
    <t>Har angivit hetvattenprod inkl spillvärme. Fel, men påverkar inte resultatet. Ok</t>
  </si>
  <si>
    <t>Kan ha rökgaskondensering, så kan vara ok. Däremot fattas bränslen i köpt hetvatten.</t>
  </si>
  <si>
    <t>Ja, men köpt prod.spec från Fortum fattas</t>
  </si>
  <si>
    <t>Verkar ha angivit hetvattenprod inkl kvv. Fel, men påverkar inte resultatet. Ok</t>
  </si>
  <si>
    <t>Egen hetvattenprod inte angivet. Påverkar inte resultatet, ok.</t>
  </si>
  <si>
    <t>Ok totalverkninsgrad. De måste skrivit fel på egen hetvattenprod. Påverkar itne resultatet. Ok</t>
  </si>
  <si>
    <t xml:space="preserve">Har mailat. För låg verkningsgrad, de köper ju bara hetvatten. Det kan inte ge så låg verknisngrad som 52%. </t>
  </si>
  <si>
    <t>Har mailat. För hög såld prod.spec</t>
  </si>
  <si>
    <t>Har mailat. Leveranser och de flesta av bränslena saknas. Bränslena fattas även i Eons excelfil.</t>
  </si>
  <si>
    <t>Har mailat. Köpt prod.spec från Fortum fattas. Inrapporterat bara som pellets i Eons excelfil. Köper de inte Fortums totalmix?</t>
  </si>
  <si>
    <t>De hade rapporterat in dubbelt under köpt hetvatten och spillvärme. Tog bort under köpt hetvatten 140603.</t>
  </si>
  <si>
    <t>Spillvärmen var inrapporterad dubblet, tog bort det. Något höga miljövärden, men mycket eo.</t>
  </si>
  <si>
    <t>nej</t>
  </si>
  <si>
    <t>Ingen åtgärd</t>
  </si>
  <si>
    <t>Inlagd som kval.granskad i kval.nyckeln 140603</t>
  </si>
  <si>
    <t>Kvalitetsgranskad 140603</t>
  </si>
  <si>
    <t>Underkän 140603</t>
  </si>
  <si>
    <t>Kval.gr 140603</t>
  </si>
  <si>
    <t>Urval för publicering. Om inget fylls i här publiceras de kvalitetsgranskade näten</t>
  </si>
  <si>
    <t>Nätnumrering (för urval till publicering och redovisning för kunder)</t>
  </si>
  <si>
    <t>Total verkningsgrad:</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</si>
  <si>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</si>
  <si>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</si>
  <si>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</si>
  <si>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</si>
  <si>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</si>
  <si>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x</t>
  </si>
  <si>
    <t>Eons nät ska inte publiceras, utan "se länk" ska visas. Värdena får inte spridas!!</t>
  </si>
  <si>
    <t>Söderenergi vill inte att deras miljövärden ska publiceras, då det är residualens miljövärden vilket blir missvisande</t>
  </si>
  <si>
    <t>Total nätlista i bokstavsordning</t>
  </si>
  <si>
    <t>Nät för publicering sorterat i bokstavsordning:</t>
  </si>
  <si>
    <t>Numrering</t>
  </si>
  <si>
    <t>Nätnummer</t>
  </si>
  <si>
    <t>Ska nätet publiceras:</t>
  </si>
  <si>
    <t>Välj nät:</t>
  </si>
  <si>
    <t>Nät för publicering baserat på företag i bokstavsordning:</t>
  </si>
  <si>
    <t>Nätnummer:</t>
  </si>
  <si>
    <t>utan verkningsgrad</t>
  </si>
  <si>
    <t>Skillnad:</t>
  </si>
  <si>
    <t>Slutlig allokering</t>
  </si>
  <si>
    <t>Summa justerad allokerad tillförd energi (utan hjälpel):</t>
  </si>
  <si>
    <t>Med verkningsgrad:</t>
  </si>
  <si>
    <t>Inkl verkningsgrad</t>
  </si>
  <si>
    <t>Hjälpel schablon</t>
  </si>
  <si>
    <t>Annat bränsle</t>
  </si>
  <si>
    <t>Total hjälpel</t>
  </si>
  <si>
    <t>Värmepumpar, elförbrukning</t>
  </si>
  <si>
    <t>Värmepumpar, värmeproduktion - elförbrukning</t>
  </si>
  <si>
    <t>Elpannor, elförbrukning</t>
  </si>
  <si>
    <t>Avfallsgas från stålindustrin</t>
  </si>
  <si>
    <t>Köpt prod.spec fjv</t>
  </si>
  <si>
    <t>Hjälpel exkl kvv, inrapporterat</t>
  </si>
  <si>
    <t>Hjälpel exkl kvv, inkl schablon:</t>
  </si>
  <si>
    <t>Hjälpel till kvv:</t>
  </si>
  <si>
    <t>Totalt tillförda bränslen:</t>
  </si>
  <si>
    <t>Totalt tillförd energi:</t>
  </si>
  <si>
    <t>Leveranser:</t>
  </si>
  <si>
    <t>Varav leveranser till annat fjärrvärmeföretag:</t>
  </si>
  <si>
    <t>Varav såld prod.spec fjärrvärme:</t>
  </si>
  <si>
    <t>Godkänd:</t>
  </si>
  <si>
    <t>Till redovisning för kunder:</t>
  </si>
  <si>
    <t>Total el</t>
  </si>
  <si>
    <t>Pellets, briketter och pulver</t>
  </si>
  <si>
    <t>Värme från vp minus el till vp</t>
  </si>
  <si>
    <t>Köpt hetvatten odefinierat bränsle</t>
  </si>
  <si>
    <t>Biobränslen</t>
  </si>
  <si>
    <t>Sverige totalt kvalitetsgranskade:</t>
  </si>
  <si>
    <t>Små nät</t>
  </si>
  <si>
    <t>leverans &lt;150 GWh</t>
  </si>
  <si>
    <t>Medelstora nät</t>
  </si>
  <si>
    <t>150GWh&lt;leverans&lt;1000 GWh</t>
  </si>
  <si>
    <t>Stora nät</t>
  </si>
  <si>
    <t>Leverans &gt;1000 GWh</t>
  </si>
  <si>
    <t>Summa alla:</t>
  </si>
  <si>
    <t>Totalt såld fjärrvärme till andra fjärrvärmeföretag</t>
  </si>
  <si>
    <t>Säljer till Hammarö, som vi inte fått in</t>
  </si>
  <si>
    <t>Säljer till Kristinehamn, som vi inte fått in</t>
  </si>
  <si>
    <t>Säljer bla til Järfälla, som vi inte fått in. Skillnaden mellan lev till fjvföretag och såld prod.spec är antagligen sollentuna</t>
  </si>
  <si>
    <t>Verkar sälja prod.spec, men inte till fjvföretag?</t>
  </si>
  <si>
    <t>Radetiketter</t>
  </si>
  <si>
    <t>Bränsle/Energibärare</t>
  </si>
  <si>
    <t>2012 kvalitetsgranskade</t>
  </si>
  <si>
    <t>2008</t>
  </si>
  <si>
    <t>2007</t>
  </si>
  <si>
    <t>2006</t>
  </si>
  <si>
    <t>2005</t>
  </si>
  <si>
    <t>2004</t>
  </si>
  <si>
    <t>Industriell spillvärme</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</si>
  <si>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</si>
  <si>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</si>
  <si>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</si>
  <si>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</si>
  <si>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</si>
  <si>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</si>
  <si>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</si>
  <si>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</si>
  <si>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</si>
  <si>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</si>
  <si>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</si>
  <si>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</si>
  <si>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</si>
  <si>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</si>
  <si>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t>Övrigt fossilt bränsle</t>
  </si>
  <si>
    <r>
      <t>SUMMA: Bränsle/energi till värme</t>
    </r>
    <r>
      <rPr>
        <b/>
        <vertAlign val="superscript"/>
        <sz val="11"/>
        <color theme="1"/>
        <rFont val="Calibri"/>
        <family val="2"/>
        <scheme val="minor"/>
      </rPr>
      <t>6</t>
    </r>
  </si>
  <si>
    <t>Totala värmeleveranser</t>
  </si>
  <si>
    <r>
      <t xml:space="preserve">Verkningsgrad </t>
    </r>
    <r>
      <rPr>
        <sz val="9"/>
        <color theme="1"/>
        <rFont val="Calibri"/>
        <family val="2"/>
        <scheme val="minor"/>
      </rPr>
      <t>exklusive rökgaskondensering</t>
    </r>
  </si>
  <si>
    <t>bark, grot, spån, stamvedsflis, övrigt oförädlat</t>
  </si>
  <si>
    <t>pellets, briketter, pulver, övrigt förädlat</t>
  </si>
  <si>
    <t>Hjälpel till produktion och distribution (inklusive schablon) samt hjälpel till kraftvärme</t>
  </si>
  <si>
    <t>Leveranser = Leveranser-sålt till fjvföretag. Ska det istället vara minus köpt prod.spec, eller minus såld prod.spec kanske?</t>
  </si>
  <si>
    <t>Varför ingår inte pulver i förädlade för 2011, utan i oförädlade? Hur är det för tidigare år?</t>
  </si>
  <si>
    <t>2013 kvalitetsgranskade</t>
  </si>
  <si>
    <t>Skillnad 2013 och 2012 (GWh)</t>
  </si>
  <si>
    <t>Skillnad 2013 och 2012 (%)</t>
  </si>
  <si>
    <t>Totalsumma från fliken totalt</t>
  </si>
  <si>
    <t>Skillnad</t>
  </si>
  <si>
    <t>Har mailat. Såld prod.spec ska bort, miljövärden för köpt prod.spec krävs. Angivna miljövärden för köpt prod.spec: 0.27 på prim.en.faktor, 1.7% på andel fossilt, ET på koldioxidutsläppen. Fyllde i kristinehamn (värmevärdens) miljövärden för totalmixen för alla miljövärdena där istället 140605. SÅld mängd prod.spec fjv var satt till 102, vilket är totala leveranserna. Ändrade det till ET 140605.</t>
  </si>
  <si>
    <t>Har mailat. Inga miljövärden för köpt prodspec angivna. Dessutom DS på hjälpel. 140605: Lade in värdena för Karlstads totalmix, och ändrade DS till ET under hjälpelen. Godkända 140605</t>
  </si>
  <si>
    <t>Godkända 140605</t>
  </si>
  <si>
    <t>Hemsida dit vi hänvisar för mer information: (från förra årets miljövärdesfil)</t>
  </si>
  <si>
    <t>Allokeringsmetod vid kraftvärme</t>
  </si>
  <si>
    <t xml:space="preserve">total använd el  i produktionen </t>
  </si>
  <si>
    <t>Elproduktion</t>
  </si>
  <si>
    <t>Såld prod.spec värme:</t>
  </si>
  <si>
    <t>Företagsnamn</t>
  </si>
  <si>
    <t>www.affarsverken.se</t>
  </si>
  <si>
    <t>www.arvidsjaursenergi.se</t>
  </si>
  <si>
    <t>arvika.teknik@arvika.se</t>
  </si>
  <si>
    <t>www.bollnasenergi.se/kontakta</t>
  </si>
  <si>
    <t xml:space="preserve">http://www.borlange-energi.se/sv/Fjarrvarme/ </t>
  </si>
  <si>
    <t>www.borasem.se</t>
  </si>
  <si>
    <t>http://www.degerforsenergi.se/fjarrvarme</t>
  </si>
  <si>
    <t>http://www.eon.se/privatkund/Produkter-och-priser/Fjarrvarme/Reko/</t>
  </si>
  <si>
    <t>www.eksjoenergi.se</t>
  </si>
  <si>
    <t>www.elektra.se</t>
  </si>
  <si>
    <t>www.enae.se</t>
  </si>
  <si>
    <t>www.eon.se</t>
  </si>
  <si>
    <t>www.eem.se</t>
  </si>
  <si>
    <t>www.feab.nu</t>
  </si>
  <si>
    <t>http://www.falkenberg-energi.se/fjarrvarme/fjarrvarmesystem-i-falkenberg</t>
  </si>
  <si>
    <t>www.finspangstekniskaverk.se</t>
  </si>
  <si>
    <t>www.fjarrvarmeosby.se</t>
  </si>
  <si>
    <t>www.fortum.se</t>
  </si>
  <si>
    <t>http://www.gotlandsenergi.se/fjarrvarme.pab</t>
  </si>
  <si>
    <t>www.goteborgenergi.se</t>
  </si>
  <si>
    <t>http://www.gotenevatten.se/Fjarrvarme_kontakt.aspx</t>
  </si>
  <si>
    <t>www.haboenergi.se</t>
  </si>
  <si>
    <t>http://www.karlstadsenergi.se</t>
  </si>
  <si>
    <t>www.kils-energi.se</t>
  </si>
  <si>
    <t>www.kungalvenergi.se</t>
  </si>
  <si>
    <t>http://www.koping.se/fjarrvarme</t>
  </si>
  <si>
    <t>www.landskronaenergi.se</t>
  </si>
  <si>
    <t>http://www.agroenergi.se/sv/Varme/Kvalite--miljo/</t>
  </si>
  <si>
    <t>http://www.laxavarme.se/start.76.html</t>
  </si>
  <si>
    <t>lerumenergi.se/fjärrvärme</t>
  </si>
  <si>
    <t>www.levailysekil.se/fjarrvarme/lokalamiljovarden</t>
  </si>
  <si>
    <t>www.lillaedetsfjarrvarme.se</t>
  </si>
  <si>
    <t>http://www.mark.se/sv/Politik-och-forvaltning/Kommunala-bolag/Mark-Kraftvarme-AB/Fjarrvarme/</t>
  </si>
  <si>
    <t>www.mse.se</t>
  </si>
  <si>
    <t>http://www.malarenergi.se/sv/privat/fjarrvarme/</t>
  </si>
  <si>
    <t>www.molndalenergi.se</t>
  </si>
  <si>
    <t xml:space="preserve">http://www.norrenergi.se/NE_hemsida/miljo_redovisning_miljo.aspx </t>
  </si>
  <si>
    <t xml:space="preserve">www.nybroenergi.se </t>
  </si>
  <si>
    <t>http://www.nav.se/fjaerrvaerme</t>
  </si>
  <si>
    <t>www.ronneby.se/miljoteknik</t>
  </si>
  <si>
    <t>www.sandvikenenergi.se</t>
  </si>
  <si>
    <t>http://www.skaraenergi.se/fjarrvarme.aspx</t>
  </si>
  <si>
    <t>http://www.skekraft.se/default.aspx?di=1444&amp;ptid=0</t>
  </si>
  <si>
    <t>www.smedjebacken.se/seab</t>
  </si>
  <si>
    <t>www.statkraft.se</t>
  </si>
  <si>
    <t>http://www.sundsvallenergi.se/default.aspx?id=1024&amp;ptid=0</t>
  </si>
  <si>
    <t>http://www.soderhamn.se/byggabo/uppvarmning/fjarrvarme.4.cd1771b11927f1f0c6800031478.html</t>
  </si>
  <si>
    <t>http://www.tekniskaverkenikiruna.se/sv/Privat/Fjarrvarme/</t>
  </si>
  <si>
    <t>http://www.tekniskaverken.se/energi/fjarrvarme/miljonyttan_med_fjarrvarm/borensberg/</t>
  </si>
  <si>
    <t>www.tidaholmsenergi.se</t>
  </si>
  <si>
    <t>tierpsfjarrvarme.se</t>
  </si>
  <si>
    <t>www.tranasenergi.se</t>
  </si>
  <si>
    <t>www.trelleborgsfjarrvarme.se</t>
  </si>
  <si>
    <t>http://www.umeaenergi.se/Fjaerrvaerme/Foeretag/Fjaerrvaermens-miljoedata.ept</t>
  </si>
  <si>
    <t>www.vaggerydsenergi.com</t>
  </si>
  <si>
    <t>http://www.varbergenergi.se/?id=2535</t>
  </si>
  <si>
    <t>http://www.vimmerbyenergi.se/225/Fjarrvarme.html</t>
  </si>
  <si>
    <t>www.varmevarden.se</t>
  </si>
  <si>
    <t>http://www.veab.se/Vaerme-och-kyla.aspx</t>
  </si>
  <si>
    <t>http://www.c4energi.se/</t>
  </si>
  <si>
    <t>http://www.g-varmeverk.com/</t>
  </si>
  <si>
    <t>http://www.hem.se/</t>
  </si>
  <si>
    <t>http://www.hemab.se/fjarrvarme</t>
  </si>
  <si>
    <t>http://www.kalmarenergi.se</t>
  </si>
  <si>
    <t>www.luleaenergi.se/</t>
  </si>
  <si>
    <t>http://www.norrtelje-energi.se/</t>
  </si>
  <si>
    <t>http://www.oxeloenergi.se/</t>
  </si>
  <si>
    <t>http://rindi.se/</t>
  </si>
  <si>
    <t>http://www.telge.se/</t>
  </si>
  <si>
    <t>http://www.uddevallaenergi.se/</t>
  </si>
  <si>
    <t>http://www.vetabvetlanda.se/vanstermeny/verksamheter/fjarrvarme/miljo/</t>
  </si>
  <si>
    <t>http://www.mteab.net/toppmeny/fjarrvarme</t>
  </si>
  <si>
    <t>http://www.vastervik.se/</t>
  </si>
  <si>
    <t>http://www.oresundskraft.se/</t>
  </si>
  <si>
    <t>Verkningsgrad kvv</t>
  </si>
  <si>
    <t>Summa tillförd energi exklusive rökgaskondensering</t>
  </si>
  <si>
    <t>Andel av bränsle i kvv som allokerats till värme, exklusive rökgaskondensering och hjälpel</t>
  </si>
  <si>
    <t>Summa justerad allokerad tillförd energi (utan hjälpel och rökgaskondensering):</t>
  </si>
  <si>
    <t>Hjälpel (inkl el till elpannor)</t>
  </si>
  <si>
    <t>Summa bränslen (för kontroll)</t>
  </si>
  <si>
    <t>OBS! Ändra ej i rutan med nätnamn!</t>
  </si>
  <si>
    <r>
      <t xml:space="preserve">Ska publiceras: </t>
    </r>
    <r>
      <rPr>
        <sz val="11"/>
        <rFont val="Calibri"/>
        <family val="2"/>
      </rPr>
      <t>(om inte se länk ska visas)</t>
    </r>
  </si>
  <si>
    <t>Avfallsgas/restgas inkl. avfallsgas från stålindustrin</t>
  </si>
  <si>
    <t>Torv och torvbriketter</t>
  </si>
  <si>
    <t>El till värmepump</t>
  </si>
  <si>
    <t>Köpt hetvatten från andra fjärrvärmeföretag</t>
  </si>
  <si>
    <t>Summa bränslen</t>
  </si>
  <si>
    <t>OBS! Ändra ej i rutan ovanför</t>
  </si>
  <si>
    <t>Andel:</t>
  </si>
  <si>
    <t>Välj nät här:</t>
  </si>
  <si>
    <t>FÖRETAG</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</si>
  <si>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</si>
  <si>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</si>
  <si>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</si>
  <si>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</si>
  <si>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</si>
  <si>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</si>
  <si>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</si>
  <si>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</si>
  <si>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</si>
  <si>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</si>
  <si>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</si>
  <si>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</si>
  <si>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</si>
  <si>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</si>
  <si>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</si>
  <si>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</si>
  <si>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</si>
  <si>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</si>
  <si>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</si>
  <si>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t>
  </si>
  <si>
    <t>värmeproduktion:</t>
  </si>
  <si>
    <t>Visa se länk:</t>
  </si>
  <si>
    <t>Ursprungsmärkning av el</t>
  </si>
  <si>
    <t>Lokala miljövärden 2013</t>
  </si>
  <si>
    <t>Resurseffektivitet, Primärenergifaktor</t>
  </si>
  <si>
    <t>Koldioxidekv energiomvandling
 [g CO2ekv/kWh]</t>
  </si>
  <si>
    <t>Koldioxidekv produktion och transport av bränslet
 [g CO2ekv/kWh]</t>
  </si>
  <si>
    <t>Andel fossilt</t>
  </si>
  <si>
    <t xml:space="preserve">Stenkol </t>
  </si>
  <si>
    <t xml:space="preserve">EO1 </t>
  </si>
  <si>
    <t>Avfalls- och restgas</t>
  </si>
  <si>
    <t>Övriga biobränslen</t>
  </si>
  <si>
    <t>Torv (övrigt)</t>
  </si>
  <si>
    <t>Värme från värmepump minus el till värmepump</t>
  </si>
  <si>
    <t>El (Nordisk residual)</t>
  </si>
  <si>
    <t>Köpt hetvatten</t>
  </si>
  <si>
    <t>Rökgaskondensering från fil - dubbelt så stor som verklig rökgaskond.</t>
  </si>
  <si>
    <t>För kontroll: totalsumma m halverad rökgaskond minus hjälpel kvv, som kommer med dubbelt</t>
  </si>
  <si>
    <t>Inklusive rökgaskondensering för 2011, 2012 och 2013</t>
  </si>
  <si>
    <t>Bränslen allokerade till el:</t>
  </si>
  <si>
    <t>Total andel bränsle allokerat till el, exklusive hjälpel och rökgaskondensering</t>
  </si>
  <si>
    <t>Totalt bränsle allokerat till el, exklusive hjälpel</t>
  </si>
  <si>
    <t>Total bränsle allokerat till värme, exklusive hjälpel och rökgaskondensering</t>
  </si>
  <si>
    <t>kontroll:</t>
  </si>
  <si>
    <t>De har inte rapporterat in någon rökgaskondensering i de justerade allokerade värdena. Lade till det i kvalitestnyckeln, eftersom det fanns med i excelfilen med uppgifter om kvv som jag fått. Lade till det i kvalitetsnyckeln 140611 (var tvungen att låsa upp deras miljövärden)</t>
  </si>
  <si>
    <t>Primärenergifaktor använd el</t>
  </si>
  <si>
    <t>Koldioxidekvivalenter använd el</t>
  </si>
  <si>
    <t>Fossilandel använd el</t>
  </si>
  <si>
    <t>De hade rapporterat in avfallsgas både under prod hetvatten och köpt hetvatten. Det var avfallsgas från stålind. Ändrade därför det till spillvärme i kval nycklen för att få rätt emissionsfaktorer, och ändrade det till avfallsgas fr stålind i fliken "totalt" /ÅL 140613</t>
  </si>
  <si>
    <t>Har mailat. Inga miljövärden för köpt prodspec angivna. Dessutom DS på hjälpel. Fyllde i värdena för Karlstads totalmix och ändrade DS till ET/ ÅL 140605.</t>
  </si>
  <si>
    <t>Miljövärden hämtade 140616</t>
  </si>
  <si>
    <t>Stod "nej" i uttaget, men är kval.granskade, ändrade tillbaka det i kval.nyckeln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</si>
</sst>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
  </numFmts>
  <fonts count="71"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b/>
      <sz val="11"/>
      <color indexed="62"/>
      <name val="Calibri"/>
      <family val="2"/>
    </font>
    <font>
      <sz val="11"/>
      <name val="Calibri"/>
      <family val="2"/>
    </font>
    <font>
      <sz val="11"/>
      <color indexed="8"/>
      <name val="Calibri"/>
      <family val="2"/>
    </font>
    <font>
      <b/>
      <sz val="9"/>
      <color indexed="81"/>
      <name val="Tahoma"/>
      <family val="2"/>
    </font>
    <font>
      <sz val="9"/>
      <color indexed="81"/>
      <name val="Tahoma"/>
      <family val="2"/>
    </font>
    <font>
      <b/>
      <i/>
      <sz val="11"/>
      <color indexed="8"/>
      <name val="Calibri"/>
      <family val="2"/>
    </font>
    <font>
      <i/>
      <sz val="11"/>
      <color indexed="8"/>
      <name val="Calibri"/>
      <family val="2"/>
    </font>
    <font>
      <sz val="11"/>
      <color theme="0" tint="-0.499984740745262"/>
      <name val="Calibri"/>
      <family val="2"/>
    </font>
    <font>
      <b/>
      <sz val="14"/>
      <color indexed="8"/>
      <name val="Calibri"/>
      <family val="2"/>
    </font>
    <font>
      <sz val="16"/>
      <color indexed="8"/>
      <name val="Calibri"/>
      <family val="2"/>
    </font>
    <font>
      <u/>
      <sz val="11"/>
      <color theme="1"/>
      <name val="Calibri"/>
      <family val="2"/>
      <scheme val="minor"/>
    </font>
    <font>
      <i/>
      <u/>
      <sz val="11"/>
      <color theme="1"/>
      <name val="Calibri"/>
      <family val="2"/>
      <scheme val="minor"/>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sz val="10"/>
      <color theme="0" tint="-0.499984740745262"/>
      <name val="Arial"/>
      <family val="2"/>
    </font>
    <font>
      <b/>
      <sz val="10"/>
      <name val="Arial"/>
      <family val="2"/>
    </font>
    <font>
      <sz val="10"/>
      <color theme="0" tint="-0.499984740745262"/>
      <name val="Arial"/>
      <family val="2"/>
    </font>
    <font>
      <sz val="10"/>
      <name val="Arial"/>
      <family val="2"/>
    </font>
    <font>
      <i/>
      <sz val="10"/>
      <name val="Arial"/>
      <family val="2"/>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u/>
      <sz val="11"/>
      <color theme="10"/>
      <name val="Calibri"/>
      <family val="2"/>
    </font>
    <font>
      <b/>
      <sz val="11"/>
      <name val="Calibri"/>
      <family val="2"/>
    </font>
    <font>
      <b/>
      <sz val="12"/>
      <color indexed="10"/>
      <name val="Calibri"/>
      <family val="2"/>
    </font>
    <font>
      <b/>
      <sz val="36"/>
      <color indexed="17"/>
      <name val="Arial"/>
      <family val="2"/>
    </font>
    <font>
      <sz val="10"/>
      <color indexed="50"/>
      <name val="Arial"/>
      <family val="2"/>
    </font>
    <font>
      <b/>
      <sz val="24"/>
      <color indexed="17"/>
      <name val="Arial"/>
      <family val="2"/>
    </font>
    <font>
      <sz val="14"/>
      <name val="Calibri"/>
      <family val="2"/>
    </font>
    <font>
      <sz val="14"/>
      <name val="Calibri"/>
      <family val="2"/>
      <scheme val="minor"/>
    </font>
    <font>
      <b/>
      <sz val="11"/>
      <color indexed="8"/>
      <name val="Arial"/>
      <family val="2"/>
    </font>
    <font>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2"/>
      <color indexed="8"/>
      <name val="Calibri"/>
      <family val="2"/>
    </font>
    <font>
      <sz val="11"/>
      <color theme="0"/>
      <name val="Calibri"/>
      <family val="2"/>
    </font>
    <font>
      <sz val="18"/>
      <color indexed="8"/>
      <name val="Calibri"/>
      <family val="2"/>
    </font>
    <font>
      <sz val="11"/>
      <color theme="0" tint="-0.14999847407452621"/>
      <name val="Calibri"/>
      <family val="2"/>
      <scheme val="minor"/>
    </font>
  </fonts>
  <fills count="7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indexed="9"/>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42"/>
        <bgColor indexed="64"/>
      </patternFill>
    </fill>
    <fill>
      <patternFill patternType="solid">
        <fgColor indexed="23"/>
        <bgColor indexed="64"/>
      </patternFill>
    </fill>
    <fill>
      <patternFill patternType="solid">
        <fgColor indexed="22"/>
        <bgColor indexed="64"/>
      </patternFill>
    </fill>
    <fill>
      <patternFill patternType="solid">
        <fgColor indexed="63"/>
        <bgColor indexed="64"/>
      </patternFill>
    </fill>
    <fill>
      <patternFill patternType="solid">
        <fgColor indexed="47"/>
        <bgColor indexed="64"/>
      </patternFill>
    </fill>
    <fill>
      <patternFill patternType="solid">
        <fgColor indexed="60"/>
        <bgColor indexed="64"/>
      </patternFill>
    </fill>
    <fill>
      <patternFill patternType="solid">
        <fgColor indexed="8"/>
        <bgColor indexed="64"/>
      </patternFill>
    </fill>
    <fill>
      <patternFill patternType="solid">
        <fgColor indexed="40"/>
        <bgColor indexed="64"/>
      </patternFill>
    </fill>
    <fill>
      <patternFill patternType="solid">
        <fgColor indexed="46"/>
        <bgColor indexed="64"/>
      </patternFill>
    </fill>
    <fill>
      <patternFill patternType="solid">
        <fgColor indexed="57"/>
        <bgColor indexed="64"/>
      </patternFill>
    </fill>
    <fill>
      <patternFill patternType="solid">
        <fgColor indexed="56"/>
        <bgColor indexed="64"/>
      </patternFill>
    </fill>
    <fill>
      <patternFill patternType="solid">
        <fgColor indexed="49"/>
        <bgColor indexed="64"/>
      </patternFill>
    </fill>
    <fill>
      <patternFill patternType="solid">
        <fgColor indexed="17"/>
        <bgColor indexed="64"/>
      </patternFill>
    </fill>
    <fill>
      <patternFill patternType="solid">
        <fgColor indexed="50"/>
        <bgColor indexed="64"/>
      </patternFill>
    </fill>
    <fill>
      <patternFill patternType="solid">
        <fgColor indexed="14"/>
        <bgColor indexed="64"/>
      </patternFill>
    </fill>
    <fill>
      <patternFill patternType="solid">
        <fgColor indexed="12"/>
        <bgColor indexed="64"/>
      </patternFill>
    </fill>
    <fill>
      <patternFill patternType="solid">
        <fgColor indexed="26"/>
        <bgColor indexed="64"/>
      </patternFill>
    </fill>
    <fill>
      <patternFill patternType="solid">
        <fgColor indexed="44"/>
        <bgColor indexed="64"/>
      </patternFill>
    </fill>
    <fill>
      <patternFill patternType="solid">
        <fgColor indexed="41"/>
        <bgColor indexed="64"/>
      </patternFill>
    </fill>
    <fill>
      <patternFill patternType="solid">
        <fgColor indexed="20"/>
        <bgColor indexed="64"/>
      </patternFill>
    </fill>
    <fill>
      <patternFill patternType="solid">
        <fgColor indexed="53"/>
        <bgColor indexed="64"/>
      </patternFill>
    </fill>
    <fill>
      <patternFill patternType="solid">
        <fgColor theme="6" tint="0.59999389629810485"/>
        <bgColor indexed="64"/>
      </patternFill>
    </fill>
    <fill>
      <patternFill patternType="solid">
        <fgColor theme="3" tint="0.59999389629810485"/>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85">
    <xf numFmtId="0" fontId="0" fillId="0" borderId="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8"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32" borderId="0" applyNumberFormat="0" applyBorder="0" applyAlignment="0" applyProtection="0"/>
    <xf numFmtId="0" fontId="26" fillId="0" borderId="10" applyNumberFormat="0" applyFill="0" applyAlignment="0" applyProtection="0"/>
    <xf numFmtId="9" fontId="28" fillId="0" borderId="0" applyFont="0" applyFill="0" applyBorder="0" applyAlignment="0" applyProtection="0"/>
    <xf numFmtId="0" fontId="28" fillId="0" borderId="0"/>
    <xf numFmtId="0" fontId="7" fillId="0" borderId="0"/>
    <xf numFmtId="0" fontId="6" fillId="0" borderId="0"/>
    <xf numFmtId="9" fontId="28" fillId="0" borderId="0" applyFont="0" applyFill="0" applyBorder="0" applyAlignment="0" applyProtection="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3" fillId="0" borderId="0"/>
    <xf numFmtId="9" fontId="3" fillId="0" borderId="0" applyFont="0" applyFill="0" applyBorder="0" applyAlignment="0" applyProtection="0"/>
    <xf numFmtId="0" fontId="49" fillId="0" borderId="0" applyNumberFormat="0" applyFill="0" applyBorder="0" applyAlignment="0" applyProtection="0"/>
    <xf numFmtId="0" fontId="2" fillId="0" borderId="0"/>
    <xf numFmtId="0" fontId="28" fillId="0" borderId="0"/>
    <xf numFmtId="0" fontId="44" fillId="0" borderId="0"/>
    <xf numFmtId="0" fontId="28" fillId="0" borderId="0"/>
    <xf numFmtId="9" fontId="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84">
    <xf numFmtId="0" fontId="0" fillId="0" borderId="0" xfId="0"/>
    <xf numFmtId="0" fontId="25" fillId="0" borderId="0" xfId="0" applyFont="1" applyAlignment="1">
      <alignment vertical="top" wrapText="1"/>
    </xf>
    <xf numFmtId="0" fontId="26" fillId="0" borderId="10" xfId="42" applyFont="1" applyFill="1" applyBorder="1"/>
    <xf numFmtId="0" fontId="0" fillId="0" borderId="0" xfId="0" applyNumberFormat="1" applyFont="1" applyFill="1" applyBorder="1" applyAlignment="1" applyProtection="1"/>
    <xf numFmtId="0" fontId="28" fillId="33" borderId="0" xfId="44" applyFont="1" applyFill="1" applyAlignment="1">
      <alignment vertical="top" wrapText="1"/>
    </xf>
    <xf numFmtId="0" fontId="25" fillId="33" borderId="0" xfId="44" applyFont="1" applyFill="1" applyAlignment="1">
      <alignment vertical="top" wrapText="1"/>
    </xf>
    <xf numFmtId="0" fontId="28" fillId="0" borderId="0" xfId="44"/>
    <xf numFmtId="0" fontId="25" fillId="0" borderId="0" xfId="44" applyFont="1" applyAlignment="1">
      <alignment vertical="top" wrapText="1"/>
    </xf>
    <xf numFmtId="0" fontId="28" fillId="0" borderId="0" xfId="44" applyFont="1" applyAlignment="1">
      <alignment vertical="top" wrapText="1"/>
    </xf>
    <xf numFmtId="0" fontId="31" fillId="0" borderId="0" xfId="44" applyFont="1" applyAlignment="1">
      <alignment vertical="top" wrapText="1"/>
    </xf>
    <xf numFmtId="0" fontId="32" fillId="0" borderId="0" xfId="44" applyFont="1" applyAlignment="1">
      <alignment vertical="top" wrapText="1"/>
    </xf>
    <xf numFmtId="0" fontId="25" fillId="35" borderId="11" xfId="0" applyFont="1" applyFill="1" applyBorder="1" applyAlignment="1">
      <alignment vertical="top" wrapText="1"/>
    </xf>
    <xf numFmtId="0" fontId="25" fillId="36" borderId="0" xfId="0" applyFont="1" applyFill="1" applyAlignment="1">
      <alignment vertical="top" wrapText="1"/>
    </xf>
    <xf numFmtId="0" fontId="0" fillId="0" borderId="0" xfId="0" applyAlignment="1">
      <alignment wrapText="1"/>
    </xf>
    <xf numFmtId="0" fontId="28" fillId="34" borderId="0" xfId="44" applyFill="1" applyAlignment="1">
      <alignment wrapText="1"/>
    </xf>
    <xf numFmtId="0" fontId="28" fillId="0" borderId="0" xfId="44" applyAlignment="1">
      <alignment wrapText="1"/>
    </xf>
    <xf numFmtId="0" fontId="28" fillId="34" borderId="0" xfId="44" applyFill="1" applyAlignment="1"/>
    <xf numFmtId="0" fontId="0" fillId="37" borderId="0" xfId="0" applyFill="1" applyAlignment="1">
      <alignment wrapText="1"/>
    </xf>
    <xf numFmtId="0" fontId="28" fillId="0" borderId="0" xfId="44" applyNumberFormat="1" applyFont="1" applyFill="1" applyBorder="1" applyAlignment="1" applyProtection="1">
      <alignment wrapText="1"/>
    </xf>
    <xf numFmtId="0" fontId="32" fillId="0" borderId="0" xfId="44" applyNumberFormat="1" applyFont="1" applyFill="1" applyBorder="1" applyAlignment="1" applyProtection="1">
      <alignment wrapText="1"/>
    </xf>
    <xf numFmtId="0" fontId="28" fillId="0" borderId="0" xfId="44" applyNumberFormat="1" applyFont="1" applyFill="1" applyBorder="1" applyAlignment="1" applyProtection="1"/>
    <xf numFmtId="9" fontId="28" fillId="0" borderId="0" xfId="43" applyFont="1" applyFill="1" applyBorder="1" applyAlignment="1" applyProtection="1"/>
    <xf numFmtId="0" fontId="0" fillId="0" borderId="0" xfId="44" applyNumberFormat="1" applyFont="1" applyFill="1" applyBorder="1" applyAlignment="1" applyProtection="1"/>
    <xf numFmtId="0" fontId="0" fillId="0" borderId="0" xfId="0" applyFill="1" applyAlignment="1">
      <alignment wrapText="1"/>
    </xf>
    <xf numFmtId="0" fontId="32" fillId="37" borderId="0" xfId="0" applyFont="1" applyFill="1" applyAlignment="1">
      <alignment wrapText="1"/>
    </xf>
    <xf numFmtId="0" fontId="32" fillId="0" borderId="0" xfId="0" applyFont="1"/>
    <xf numFmtId="0" fontId="26" fillId="0" borderId="10" xfId="42" applyFont="1" applyFill="1" applyBorder="1" applyAlignment="1">
      <alignment wrapText="1"/>
    </xf>
    <xf numFmtId="0" fontId="0" fillId="0" borderId="0" xfId="0" applyNumberFormat="1" applyFont="1" applyFill="1" applyBorder="1" applyAlignment="1" applyProtection="1">
      <alignment wrapText="1"/>
    </xf>
    <xf numFmtId="0" fontId="7" fillId="0" borderId="0" xfId="45"/>
    <xf numFmtId="0" fontId="7" fillId="0" borderId="0" xfId="45" applyAlignment="1">
      <alignment wrapText="1"/>
    </xf>
    <xf numFmtId="9" fontId="28" fillId="0" borderId="0" xfId="43" applyFont="1"/>
    <xf numFmtId="0" fontId="0" fillId="33" borderId="0" xfId="44" applyFont="1" applyFill="1" applyAlignment="1">
      <alignment vertical="top" wrapText="1"/>
    </xf>
    <xf numFmtId="0" fontId="33" fillId="33" borderId="0" xfId="44" applyFont="1" applyFill="1" applyAlignment="1">
      <alignment vertical="top" wrapText="1"/>
    </xf>
    <xf numFmtId="0" fontId="33" fillId="0" borderId="0" xfId="44" applyFont="1"/>
    <xf numFmtId="0" fontId="33" fillId="38" borderId="0" xfId="44" applyFont="1" applyFill="1"/>
    <xf numFmtId="0" fontId="28" fillId="0" borderId="0" xfId="44" applyFill="1" applyAlignment="1">
      <alignment wrapText="1"/>
    </xf>
    <xf numFmtId="0" fontId="0" fillId="38" borderId="0" xfId="0" applyNumberFormat="1" applyFont="1" applyFill="1" applyBorder="1" applyAlignment="1" applyProtection="1"/>
    <xf numFmtId="0" fontId="0" fillId="0" borderId="0" xfId="0" applyFill="1"/>
    <xf numFmtId="0" fontId="28" fillId="0" borderId="0" xfId="44" applyFill="1"/>
    <xf numFmtId="0" fontId="33" fillId="0" borderId="0" xfId="44" applyFont="1" applyFill="1"/>
    <xf numFmtId="9" fontId="28" fillId="0" borderId="0" xfId="43" applyFont="1" applyFill="1"/>
    <xf numFmtId="0" fontId="32" fillId="0" borderId="0" xfId="0" applyFont="1" applyFill="1"/>
    <xf numFmtId="0" fontId="0" fillId="0" borderId="0" xfId="44" applyFont="1" applyAlignment="1">
      <alignment vertical="top" wrapText="1"/>
    </xf>
    <xf numFmtId="0" fontId="0" fillId="0" borderId="0" xfId="44" applyFont="1"/>
    <xf numFmtId="0" fontId="23" fillId="0" borderId="0" xfId="46" applyFont="1"/>
    <xf numFmtId="0" fontId="6" fillId="0" borderId="0" xfId="46"/>
    <xf numFmtId="0" fontId="0" fillId="39" borderId="0" xfId="0" applyFill="1"/>
    <xf numFmtId="0" fontId="0" fillId="0" borderId="0" xfId="44" applyFont="1" applyFill="1"/>
    <xf numFmtId="0" fontId="34" fillId="0" borderId="0" xfId="0" applyFont="1" applyFill="1" applyAlignment="1">
      <alignment wrapText="1"/>
    </xf>
    <xf numFmtId="0" fontId="34" fillId="37" borderId="0" xfId="0" applyFont="1" applyFill="1" applyAlignment="1">
      <alignment wrapText="1"/>
    </xf>
    <xf numFmtId="0" fontId="35" fillId="0" borderId="0" xfId="0" applyFont="1" applyAlignment="1">
      <alignment wrapText="1"/>
    </xf>
    <xf numFmtId="0" fontId="23" fillId="40" borderId="12" xfId="0" applyFont="1" applyFill="1" applyBorder="1"/>
    <xf numFmtId="0" fontId="0" fillId="40" borderId="12" xfId="0" applyFill="1" applyBorder="1"/>
    <xf numFmtId="0" fontId="0" fillId="40" borderId="12" xfId="0" applyFill="1" applyBorder="1" applyAlignment="1">
      <alignment wrapText="1"/>
    </xf>
    <xf numFmtId="0" fontId="38" fillId="0" borderId="0" xfId="0" applyFont="1"/>
    <xf numFmtId="9" fontId="0" fillId="0" borderId="0" xfId="43" applyFont="1"/>
    <xf numFmtId="0" fontId="0" fillId="0" borderId="0" xfId="43" applyNumberFormat="1" applyFont="1"/>
    <xf numFmtId="0" fontId="0" fillId="0" borderId="0" xfId="0" applyFont="1" applyAlignment="1">
      <alignment vertical="top" wrapText="1"/>
    </xf>
    <xf numFmtId="0" fontId="25" fillId="33" borderId="0" xfId="0" applyFont="1" applyFill="1" applyAlignment="1">
      <alignment vertical="top" wrapText="1"/>
    </xf>
    <xf numFmtId="0" fontId="0" fillId="33" borderId="0" xfId="0" applyFill="1"/>
    <xf numFmtId="0" fontId="39" fillId="0" borderId="0" xfId="46" applyFont="1"/>
    <xf numFmtId="0" fontId="40" fillId="0" borderId="0" xfId="46" applyFont="1"/>
    <xf numFmtId="0" fontId="41" fillId="0" borderId="0" xfId="46" applyFont="1" applyAlignment="1">
      <alignment horizontal="center" vertical="center" wrapText="1"/>
    </xf>
    <xf numFmtId="0" fontId="42" fillId="0" borderId="0" xfId="46" applyFont="1" applyAlignment="1">
      <alignment horizontal="center" vertical="center" wrapText="1"/>
    </xf>
    <xf numFmtId="0" fontId="25" fillId="0" borderId="0" xfId="46" applyFont="1" applyAlignment="1">
      <alignment vertical="top" wrapText="1"/>
    </xf>
    <xf numFmtId="0" fontId="43" fillId="0" borderId="0" xfId="46" applyFont="1"/>
    <xf numFmtId="0" fontId="6" fillId="0" borderId="0" xfId="46" applyAlignment="1">
      <alignment horizontal="center"/>
    </xf>
    <xf numFmtId="0" fontId="6" fillId="0" borderId="0" xfId="46" applyAlignment="1">
      <alignment horizontal="right"/>
    </xf>
    <xf numFmtId="9" fontId="28" fillId="41" borderId="0" xfId="48" applyFont="1" applyFill="1" applyBorder="1" applyAlignment="1" applyProtection="1">
      <alignment horizontal="left"/>
      <protection hidden="1"/>
    </xf>
    <xf numFmtId="0" fontId="6" fillId="0" borderId="0" xfId="45" applyFont="1"/>
    <xf numFmtId="0" fontId="5" fillId="0" borderId="0" xfId="49"/>
    <xf numFmtId="0" fontId="42" fillId="0" borderId="0" xfId="49" applyFont="1" applyAlignment="1">
      <alignment horizontal="center" vertical="center" wrapText="1"/>
    </xf>
    <xf numFmtId="0" fontId="42" fillId="42" borderId="0" xfId="49" applyFont="1" applyFill="1" applyAlignment="1">
      <alignment horizontal="center" vertical="center" wrapText="1"/>
    </xf>
    <xf numFmtId="0" fontId="44" fillId="0" borderId="0" xfId="49" applyFont="1"/>
    <xf numFmtId="0" fontId="43" fillId="0" borderId="0" xfId="49" applyFont="1" applyAlignment="1">
      <alignment wrapText="1"/>
    </xf>
    <xf numFmtId="0" fontId="44" fillId="43" borderId="0" xfId="49" applyFont="1" applyFill="1" applyAlignment="1">
      <alignment wrapText="1"/>
    </xf>
    <xf numFmtId="0" fontId="44" fillId="43" borderId="0" xfId="49" applyFont="1" applyFill="1"/>
    <xf numFmtId="0" fontId="45" fillId="43" borderId="0" xfId="49" applyFont="1" applyFill="1" applyAlignment="1">
      <alignment wrapText="1"/>
    </xf>
    <xf numFmtId="0" fontId="42" fillId="43" borderId="0" xfId="49" applyFont="1" applyFill="1" applyAlignment="1">
      <alignment wrapText="1"/>
    </xf>
    <xf numFmtId="0" fontId="5" fillId="43" borderId="0" xfId="49" applyFill="1"/>
    <xf numFmtId="0" fontId="5" fillId="43" borderId="0" xfId="49" applyFill="1" applyAlignment="1">
      <alignment wrapText="1"/>
    </xf>
    <xf numFmtId="0" fontId="43" fillId="0" borderId="0" xfId="49" applyFont="1"/>
    <xf numFmtId="9" fontId="44" fillId="0" borderId="0" xfId="50" applyFont="1"/>
    <xf numFmtId="0" fontId="44" fillId="40" borderId="0" xfId="49" applyFont="1" applyFill="1"/>
    <xf numFmtId="9" fontId="44" fillId="40" borderId="0" xfId="50" applyFont="1" applyFill="1"/>
    <xf numFmtId="0" fontId="44" fillId="37" borderId="0" xfId="49" applyFont="1" applyFill="1"/>
    <xf numFmtId="0" fontId="44" fillId="38" borderId="0" xfId="49" applyFont="1" applyFill="1"/>
    <xf numFmtId="164" fontId="23" fillId="45" borderId="0" xfId="49" applyNumberFormat="1" applyFont="1" applyFill="1" applyBorder="1"/>
    <xf numFmtId="0" fontId="44" fillId="0" borderId="0" xfId="49" applyFont="1" applyFill="1"/>
    <xf numFmtId="0" fontId="5" fillId="0" borderId="0" xfId="45" applyFont="1" applyAlignment="1">
      <alignment wrapText="1"/>
    </xf>
    <xf numFmtId="0" fontId="44" fillId="0" borderId="0" xfId="0" applyFont="1" applyFill="1"/>
    <xf numFmtId="0" fontId="42" fillId="40" borderId="0" xfId="0" applyFont="1" applyFill="1"/>
    <xf numFmtId="0" fontId="44" fillId="37" borderId="0" xfId="0" applyFont="1" applyFill="1"/>
    <xf numFmtId="0" fontId="42" fillId="0" borderId="0" xfId="0" applyFont="1"/>
    <xf numFmtId="0" fontId="44" fillId="0" borderId="0" xfId="0" applyFont="1"/>
    <xf numFmtId="0" fontId="0" fillId="44" borderId="0" xfId="0" applyNumberFormat="1" applyFont="1" applyFill="1" applyBorder="1" applyAlignment="1" applyProtection="1"/>
    <xf numFmtId="0" fontId="42" fillId="0" borderId="0" xfId="49" applyFont="1" applyFill="1" applyAlignment="1">
      <alignment horizontal="center" vertical="center" wrapText="1"/>
    </xf>
    <xf numFmtId="0" fontId="5" fillId="39" borderId="0" xfId="49" applyFill="1"/>
    <xf numFmtId="0" fontId="43" fillId="40" borderId="0" xfId="49" applyFont="1" applyFill="1"/>
    <xf numFmtId="0" fontId="43" fillId="37" borderId="0" xfId="49" applyFont="1" applyFill="1"/>
    <xf numFmtId="0" fontId="23" fillId="45" borderId="13" xfId="49" applyFont="1" applyFill="1" applyBorder="1" applyAlignment="1">
      <alignment horizontal="left"/>
    </xf>
    <xf numFmtId="0" fontId="23" fillId="45" borderId="13" xfId="49" applyFont="1" applyFill="1" applyBorder="1" applyAlignment="1">
      <alignment horizontal="left" vertical="center"/>
    </xf>
    <xf numFmtId="0" fontId="23" fillId="45" borderId="13" xfId="49" applyFont="1" applyFill="1" applyBorder="1" applyAlignment="1">
      <alignment horizontal="center" vertical="center"/>
    </xf>
    <xf numFmtId="164" fontId="5" fillId="45" borderId="14" xfId="49" applyNumberFormat="1" applyFill="1" applyBorder="1"/>
    <xf numFmtId="9" fontId="0" fillId="45" borderId="0" xfId="50" applyFont="1" applyFill="1" applyBorder="1"/>
    <xf numFmtId="165" fontId="0" fillId="45" borderId="0" xfId="50" applyNumberFormat="1" applyFont="1" applyFill="1" applyBorder="1"/>
    <xf numFmtId="164" fontId="5" fillId="45" borderId="0" xfId="49" applyNumberFormat="1" applyFill="1" applyBorder="1" applyAlignment="1">
      <alignment horizontal="center"/>
    </xf>
    <xf numFmtId="164" fontId="5" fillId="45" borderId="0" xfId="49" applyNumberFormat="1" applyFill="1" applyBorder="1"/>
    <xf numFmtId="164" fontId="5" fillId="45" borderId="15" xfId="49" applyNumberFormat="1" applyFill="1" applyBorder="1"/>
    <xf numFmtId="164" fontId="5" fillId="45" borderId="16" xfId="49" applyNumberFormat="1" applyFill="1" applyBorder="1"/>
    <xf numFmtId="164" fontId="5" fillId="45" borderId="13" xfId="49" applyNumberFormat="1" applyFill="1" applyBorder="1" applyAlignment="1">
      <alignment horizontal="center"/>
    </xf>
    <xf numFmtId="164" fontId="5" fillId="45" borderId="13" xfId="49" applyNumberFormat="1" applyFill="1" applyBorder="1"/>
    <xf numFmtId="164" fontId="5" fillId="45" borderId="17" xfId="49" applyNumberFormat="1" applyFill="1" applyBorder="1"/>
    <xf numFmtId="164" fontId="23" fillId="45" borderId="12" xfId="49" applyNumberFormat="1" applyFont="1" applyFill="1" applyBorder="1"/>
    <xf numFmtId="9" fontId="23" fillId="45" borderId="18" xfId="50" applyFont="1" applyFill="1" applyBorder="1"/>
    <xf numFmtId="0" fontId="23" fillId="45" borderId="19" xfId="50" applyNumberFormat="1" applyFont="1" applyFill="1" applyBorder="1"/>
    <xf numFmtId="164" fontId="23" fillId="45" borderId="0" xfId="49" applyNumberFormat="1" applyFont="1" applyFill="1" applyBorder="1" applyAlignment="1">
      <alignment horizontal="center"/>
    </xf>
    <xf numFmtId="164" fontId="23" fillId="45" borderId="15" xfId="49" applyNumberFormat="1" applyFont="1" applyFill="1" applyBorder="1"/>
    <xf numFmtId="164" fontId="5" fillId="45" borderId="12" xfId="49" applyNumberFormat="1" applyFill="1" applyBorder="1"/>
    <xf numFmtId="164" fontId="23" fillId="46" borderId="0" xfId="49" applyNumberFormat="1" applyFont="1" applyFill="1" applyBorder="1" applyAlignment="1">
      <alignment horizontal="center"/>
    </xf>
    <xf numFmtId="0" fontId="5" fillId="45" borderId="20" xfId="49" applyFill="1" applyBorder="1"/>
    <xf numFmtId="0" fontId="5" fillId="45" borderId="13" xfId="49" applyFill="1" applyBorder="1"/>
    <xf numFmtId="9" fontId="23" fillId="45" borderId="13" xfId="50" applyFont="1" applyFill="1" applyBorder="1"/>
    <xf numFmtId="9" fontId="0" fillId="45" borderId="13" xfId="50" applyFont="1" applyFill="1" applyBorder="1"/>
    <xf numFmtId="9" fontId="0" fillId="45" borderId="17" xfId="50" applyFont="1" applyFill="1" applyBorder="1"/>
    <xf numFmtId="165" fontId="5" fillId="0" borderId="0" xfId="49" applyNumberFormat="1"/>
    <xf numFmtId="0" fontId="5" fillId="0" borderId="0" xfId="49" applyFill="1"/>
    <xf numFmtId="0" fontId="5" fillId="0" borderId="0" xfId="49" applyFill="1" applyAlignment="1">
      <alignment horizontal="right"/>
    </xf>
    <xf numFmtId="0" fontId="5" fillId="46" borderId="0" xfId="49" applyFill="1"/>
    <xf numFmtId="0" fontId="23" fillId="45" borderId="0" xfId="50" applyNumberFormat="1" applyFont="1" applyFill="1" applyBorder="1"/>
    <xf numFmtId="165" fontId="0" fillId="45" borderId="19" xfId="50" applyNumberFormat="1" applyFont="1" applyFill="1" applyBorder="1"/>
    <xf numFmtId="164" fontId="23" fillId="45" borderId="19" xfId="49" applyNumberFormat="1" applyFont="1" applyFill="1" applyBorder="1" applyAlignment="1">
      <alignment horizontal="center"/>
    </xf>
    <xf numFmtId="9" fontId="25" fillId="45" borderId="18" xfId="50" applyFont="1" applyFill="1" applyBorder="1"/>
    <xf numFmtId="9" fontId="25" fillId="45" borderId="12" xfId="50" applyFont="1" applyFill="1" applyBorder="1"/>
    <xf numFmtId="0" fontId="23" fillId="45" borderId="13" xfId="49" applyFont="1" applyFill="1" applyBorder="1" applyAlignment="1">
      <alignment horizontal="left" vertical="center" wrapText="1"/>
    </xf>
    <xf numFmtId="0" fontId="0" fillId="38" borderId="0" xfId="0" applyFill="1"/>
    <xf numFmtId="0" fontId="0" fillId="35" borderId="0" xfId="0" applyFill="1"/>
    <xf numFmtId="0" fontId="0" fillId="39" borderId="0" xfId="0" applyNumberFormat="1" applyFont="1" applyFill="1" applyBorder="1" applyAlignment="1" applyProtection="1"/>
    <xf numFmtId="0" fontId="3" fillId="38" borderId="0" xfId="64" applyFill="1" applyAlignment="1">
      <alignment wrapText="1"/>
    </xf>
    <xf numFmtId="0" fontId="3" fillId="0" borderId="0" xfId="64" applyAlignment="1">
      <alignment wrapText="1"/>
    </xf>
    <xf numFmtId="0" fontId="3" fillId="0" borderId="0" xfId="64"/>
    <xf numFmtId="9" fontId="0" fillId="0" borderId="0" xfId="65" applyFont="1"/>
    <xf numFmtId="0" fontId="49" fillId="0" borderId="0" xfId="66"/>
    <xf numFmtId="0" fontId="0" fillId="42" borderId="0" xfId="0" applyFill="1"/>
    <xf numFmtId="0" fontId="49" fillId="42" borderId="0" xfId="66" applyFill="1"/>
    <xf numFmtId="0" fontId="3" fillId="42" borderId="0" xfId="64" applyFill="1"/>
    <xf numFmtId="0" fontId="0" fillId="0" borderId="0" xfId="44" applyNumberFormat="1" applyFont="1" applyFill="1" applyBorder="1" applyAlignment="1" applyProtection="1">
      <alignment wrapText="1"/>
    </xf>
    <xf numFmtId="0" fontId="0" fillId="38" borderId="0" xfId="0" applyFill="1" applyAlignment="1">
      <alignment wrapText="1"/>
    </xf>
    <xf numFmtId="0" fontId="2" fillId="0" borderId="0" xfId="67" applyAlignment="1">
      <alignment wrapText="1"/>
    </xf>
    <xf numFmtId="0" fontId="2" fillId="47" borderId="0" xfId="67" applyFill="1"/>
    <xf numFmtId="0" fontId="2" fillId="0" borderId="0" xfId="67"/>
    <xf numFmtId="0" fontId="2" fillId="43" borderId="0" xfId="67" applyFill="1" applyAlignment="1">
      <alignment wrapText="1"/>
    </xf>
    <xf numFmtId="0" fontId="2" fillId="0" borderId="0" xfId="67" applyFill="1" applyAlignment="1">
      <alignment wrapText="1"/>
    </xf>
    <xf numFmtId="49" fontId="50" fillId="48" borderId="21" xfId="68" applyNumberFormat="1" applyFont="1" applyFill="1" applyBorder="1" applyAlignment="1">
      <alignment wrapText="1"/>
    </xf>
    <xf numFmtId="49" fontId="50" fillId="48" borderId="22" xfId="68" applyNumberFormat="1" applyFont="1" applyFill="1" applyBorder="1" applyAlignment="1">
      <alignment wrapText="1"/>
    </xf>
    <xf numFmtId="49" fontId="50" fillId="48" borderId="0" xfId="68" applyNumberFormat="1" applyFont="1" applyFill="1" applyBorder="1" applyAlignment="1">
      <alignment wrapText="1"/>
    </xf>
    <xf numFmtId="0" fontId="2" fillId="49" borderId="0" xfId="67" applyFill="1"/>
    <xf numFmtId="0" fontId="2" fillId="50" borderId="0" xfId="67" applyFill="1"/>
    <xf numFmtId="0" fontId="2" fillId="0" borderId="0" xfId="67" applyFill="1"/>
    <xf numFmtId="166" fontId="2" fillId="0" borderId="0" xfId="67" applyNumberFormat="1"/>
    <xf numFmtId="0" fontId="2" fillId="42" borderId="0" xfId="67" applyFill="1"/>
    <xf numFmtId="0" fontId="2" fillId="41" borderId="0" xfId="67" applyFill="1" applyProtection="1">
      <protection hidden="1"/>
    </xf>
    <xf numFmtId="0" fontId="51" fillId="41" borderId="0" xfId="70" applyFont="1" applyFill="1" applyProtection="1">
      <protection hidden="1"/>
    </xf>
    <xf numFmtId="0" fontId="44" fillId="41" borderId="0" xfId="69" applyFill="1" applyProtection="1">
      <protection hidden="1"/>
    </xf>
    <xf numFmtId="0" fontId="52" fillId="41" borderId="0" xfId="70" applyFont="1" applyFill="1" applyProtection="1">
      <protection hidden="1"/>
    </xf>
    <xf numFmtId="0" fontId="44" fillId="41" borderId="0" xfId="69" applyFont="1" applyFill="1" applyProtection="1">
      <protection hidden="1"/>
    </xf>
    <xf numFmtId="0" fontId="53" fillId="41" borderId="0" xfId="69" applyFont="1" applyFill="1" applyProtection="1">
      <protection hidden="1"/>
    </xf>
    <xf numFmtId="0" fontId="54" fillId="41" borderId="0" xfId="70" applyFont="1" applyFill="1" applyProtection="1">
      <protection hidden="1"/>
    </xf>
    <xf numFmtId="0" fontId="44" fillId="41" borderId="0" xfId="69" applyFill="1" applyProtection="1">
      <protection locked="0" hidden="1"/>
    </xf>
    <xf numFmtId="0" fontId="28" fillId="51" borderId="0" xfId="70" applyFill="1" applyBorder="1" applyProtection="1">
      <protection hidden="1"/>
    </xf>
    <xf numFmtId="0" fontId="2" fillId="51" borderId="0" xfId="67" applyFill="1" applyProtection="1">
      <protection hidden="1"/>
    </xf>
    <xf numFmtId="0" fontId="32" fillId="51" borderId="0" xfId="70" applyFont="1" applyFill="1" applyBorder="1" applyProtection="1">
      <protection hidden="1"/>
    </xf>
    <xf numFmtId="0" fontId="58" fillId="51" borderId="0" xfId="70" applyFont="1" applyFill="1" applyBorder="1" applyAlignment="1" applyProtection="1">
      <alignment horizontal="center"/>
      <protection hidden="1"/>
    </xf>
    <xf numFmtId="0" fontId="28" fillId="51" borderId="0" xfId="70" applyFont="1" applyFill="1" applyBorder="1" applyProtection="1">
      <protection hidden="1"/>
    </xf>
    <xf numFmtId="0" fontId="28" fillId="51" borderId="0" xfId="70" applyFill="1" applyBorder="1" applyAlignment="1" applyProtection="1">
      <alignment horizontal="center"/>
      <protection hidden="1"/>
    </xf>
    <xf numFmtId="0" fontId="57" fillId="51" borderId="0" xfId="70" applyFont="1" applyFill="1" applyBorder="1" applyProtection="1">
      <protection hidden="1"/>
    </xf>
    <xf numFmtId="0" fontId="25" fillId="51" borderId="0" xfId="70" applyFont="1" applyFill="1" applyBorder="1" applyProtection="1">
      <protection hidden="1"/>
    </xf>
    <xf numFmtId="0" fontId="44" fillId="51" borderId="0" xfId="69" applyFill="1" applyBorder="1" applyProtection="1">
      <protection hidden="1"/>
    </xf>
    <xf numFmtId="0" fontId="25" fillId="51" borderId="0" xfId="70" applyFont="1" applyFill="1" applyBorder="1" applyAlignment="1" applyProtection="1">
      <alignment horizontal="left"/>
      <protection hidden="1"/>
    </xf>
    <xf numFmtId="0" fontId="58" fillId="51" borderId="0" xfId="70" applyFont="1" applyFill="1" applyBorder="1" applyProtection="1">
      <protection hidden="1"/>
    </xf>
    <xf numFmtId="2" fontId="28" fillId="41" borderId="0" xfId="70" applyNumberFormat="1" applyFill="1" applyBorder="1" applyAlignment="1" applyProtection="1">
      <alignment horizontal="left"/>
      <protection hidden="1"/>
    </xf>
    <xf numFmtId="1" fontId="28" fillId="41" borderId="0" xfId="70" applyNumberFormat="1" applyFill="1" applyBorder="1" applyAlignment="1" applyProtection="1">
      <alignment horizontal="left"/>
      <protection hidden="1"/>
    </xf>
    <xf numFmtId="0" fontId="58" fillId="41" borderId="0" xfId="70" applyFont="1" applyFill="1" applyBorder="1" applyProtection="1">
      <protection hidden="1"/>
    </xf>
    <xf numFmtId="9" fontId="28" fillId="41" borderId="0" xfId="71" applyFont="1" applyFill="1" applyBorder="1" applyAlignment="1" applyProtection="1">
      <alignment horizontal="left"/>
      <protection hidden="1"/>
    </xf>
    <xf numFmtId="9" fontId="28" fillId="51" borderId="0" xfId="70" applyNumberFormat="1" applyFill="1" applyBorder="1" applyAlignment="1" applyProtection="1">
      <alignment horizontal="center"/>
      <protection hidden="1"/>
    </xf>
    <xf numFmtId="2" fontId="28" fillId="51" borderId="0" xfId="70" applyNumberFormat="1" applyFill="1" applyBorder="1" applyAlignment="1" applyProtection="1">
      <alignment horizontal="center"/>
      <protection hidden="1"/>
    </xf>
    <xf numFmtId="0" fontId="59" fillId="51" borderId="0" xfId="70" applyFont="1" applyFill="1" applyBorder="1" applyProtection="1">
      <protection hidden="1"/>
    </xf>
    <xf numFmtId="0" fontId="60" fillId="51" borderId="0" xfId="70" applyFont="1" applyFill="1" applyBorder="1" applyProtection="1">
      <protection hidden="1"/>
    </xf>
    <xf numFmtId="0" fontId="61" fillId="51" borderId="0" xfId="70" applyFont="1" applyFill="1" applyBorder="1" applyProtection="1">
      <protection hidden="1"/>
    </xf>
    <xf numFmtId="1" fontId="28" fillId="51" borderId="0" xfId="70" applyNumberFormat="1" applyFill="1" applyBorder="1" applyAlignment="1" applyProtection="1">
      <alignment horizontal="center"/>
      <protection hidden="1"/>
    </xf>
    <xf numFmtId="1" fontId="28" fillId="41" borderId="0" xfId="70" applyNumberFormat="1" applyFont="1" applyFill="1" applyBorder="1" applyAlignment="1" applyProtection="1">
      <alignment horizontal="left"/>
      <protection hidden="1"/>
    </xf>
    <xf numFmtId="0" fontId="62" fillId="51" borderId="0" xfId="70" applyFont="1" applyFill="1" applyBorder="1" applyProtection="1">
      <protection hidden="1"/>
    </xf>
    <xf numFmtId="0" fontId="63" fillId="51" borderId="0" xfId="70" applyFont="1" applyFill="1" applyBorder="1" applyProtection="1">
      <protection hidden="1"/>
    </xf>
    <xf numFmtId="0" fontId="28" fillId="51" borderId="0" xfId="70" applyFill="1" applyBorder="1" applyAlignment="1" applyProtection="1">
      <alignment horizontal="left"/>
      <protection hidden="1"/>
    </xf>
    <xf numFmtId="0" fontId="57" fillId="51" borderId="0" xfId="70" applyFont="1" applyFill="1" applyBorder="1" applyAlignment="1" applyProtection="1">
      <protection hidden="1"/>
    </xf>
    <xf numFmtId="0" fontId="58" fillId="51" borderId="0" xfId="70" applyFont="1" applyFill="1" applyBorder="1" applyAlignment="1" applyProtection="1">
      <protection hidden="1"/>
    </xf>
    <xf numFmtId="0" fontId="61" fillId="51" borderId="0" xfId="70" applyFont="1" applyFill="1" applyBorder="1" applyAlignment="1" applyProtection="1">
      <alignment horizontal="left"/>
      <protection hidden="1"/>
    </xf>
    <xf numFmtId="2" fontId="58" fillId="51" borderId="0" xfId="70" applyNumberFormat="1" applyFont="1" applyFill="1" applyBorder="1" applyAlignment="1" applyProtection="1">
      <alignment horizontal="left"/>
      <protection hidden="1"/>
    </xf>
    <xf numFmtId="165" fontId="28" fillId="41" borderId="0" xfId="70" applyNumberFormat="1" applyFill="1" applyBorder="1" applyAlignment="1" applyProtection="1">
      <alignment horizontal="left"/>
      <protection hidden="1"/>
    </xf>
    <xf numFmtId="0" fontId="28" fillId="51" borderId="0" xfId="70" applyFill="1" applyBorder="1" applyAlignment="1" applyProtection="1">
      <protection hidden="1"/>
    </xf>
    <xf numFmtId="0" fontId="28" fillId="41" borderId="0" xfId="70" applyFill="1" applyBorder="1" applyProtection="1">
      <protection hidden="1"/>
    </xf>
    <xf numFmtId="0" fontId="66" fillId="51" borderId="0" xfId="70" applyFont="1" applyFill="1" applyBorder="1" applyProtection="1">
      <protection hidden="1"/>
    </xf>
    <xf numFmtId="9" fontId="28" fillId="51" borderId="0" xfId="71" applyFont="1" applyFill="1" applyBorder="1" applyProtection="1">
      <protection hidden="1"/>
    </xf>
    <xf numFmtId="0" fontId="67" fillId="51" borderId="0" xfId="70" applyFont="1" applyFill="1" applyBorder="1" applyProtection="1">
      <protection hidden="1"/>
    </xf>
    <xf numFmtId="0" fontId="28" fillId="52" borderId="0" xfId="70" applyFill="1" applyBorder="1" applyProtection="1">
      <protection hidden="1"/>
    </xf>
    <xf numFmtId="9" fontId="58" fillId="51" borderId="0" xfId="71" applyFont="1" applyFill="1" applyBorder="1" applyProtection="1">
      <protection hidden="1"/>
    </xf>
    <xf numFmtId="0" fontId="28" fillId="53" borderId="0" xfId="70" applyFill="1" applyBorder="1" applyProtection="1">
      <protection hidden="1"/>
    </xf>
    <xf numFmtId="0" fontId="28" fillId="54" borderId="0" xfId="70" applyFill="1" applyBorder="1" applyProtection="1">
      <protection hidden="1"/>
    </xf>
    <xf numFmtId="0" fontId="28" fillId="55" borderId="0" xfId="70" applyFill="1" applyBorder="1" applyProtection="1">
      <protection hidden="1"/>
    </xf>
    <xf numFmtId="0" fontId="28" fillId="56" borderId="0" xfId="70" applyFill="1" applyBorder="1" applyProtection="1">
      <protection hidden="1"/>
    </xf>
    <xf numFmtId="0" fontId="28" fillId="57" borderId="0" xfId="70" applyFill="1" applyBorder="1" applyProtection="1">
      <protection hidden="1"/>
    </xf>
    <xf numFmtId="0" fontId="28" fillId="58" borderId="0" xfId="70" applyFill="1" applyBorder="1" applyProtection="1">
      <protection hidden="1"/>
    </xf>
    <xf numFmtId="0" fontId="28" fillId="59" borderId="0" xfId="70" applyFill="1" applyBorder="1" applyProtection="1">
      <protection hidden="1"/>
    </xf>
    <xf numFmtId="0" fontId="28" fillId="60" borderId="0" xfId="70" applyFill="1" applyBorder="1" applyProtection="1">
      <protection hidden="1"/>
    </xf>
    <xf numFmtId="0" fontId="28" fillId="48" borderId="0" xfId="70" applyFill="1" applyBorder="1" applyProtection="1">
      <protection hidden="1"/>
    </xf>
    <xf numFmtId="0" fontId="28" fillId="61" borderId="0" xfId="70" applyFill="1" applyBorder="1" applyProtection="1">
      <protection hidden="1"/>
    </xf>
    <xf numFmtId="0" fontId="28" fillId="62" borderId="0" xfId="70" applyFill="1" applyBorder="1" applyProtection="1">
      <protection hidden="1"/>
    </xf>
    <xf numFmtId="0" fontId="28" fillId="63" borderId="0" xfId="70" applyFill="1" applyBorder="1" applyProtection="1">
      <protection hidden="1"/>
    </xf>
    <xf numFmtId="0" fontId="28" fillId="64" borderId="0" xfId="70" applyFill="1" applyBorder="1" applyProtection="1">
      <protection hidden="1"/>
    </xf>
    <xf numFmtId="0" fontId="28" fillId="65" borderId="0" xfId="70" applyFill="1" applyBorder="1" applyProtection="1">
      <protection hidden="1"/>
    </xf>
    <xf numFmtId="0" fontId="28" fillId="66" borderId="0" xfId="70" applyFill="1" applyBorder="1" applyProtection="1">
      <protection hidden="1"/>
    </xf>
    <xf numFmtId="0" fontId="28" fillId="67" borderId="0" xfId="70" applyFill="1" applyBorder="1" applyProtection="1">
      <protection hidden="1"/>
    </xf>
    <xf numFmtId="0" fontId="28" fillId="47" borderId="0" xfId="70" applyFill="1" applyBorder="1" applyProtection="1">
      <protection hidden="1"/>
    </xf>
    <xf numFmtId="0" fontId="28" fillId="68" borderId="0" xfId="70" applyFill="1" applyBorder="1" applyProtection="1">
      <protection hidden="1"/>
    </xf>
    <xf numFmtId="0" fontId="28" fillId="69" borderId="0" xfId="70" applyFill="1" applyBorder="1" applyProtection="1">
      <protection hidden="1"/>
    </xf>
    <xf numFmtId="9" fontId="28" fillId="51" borderId="0" xfId="71" applyNumberFormat="1" applyFont="1" applyFill="1" applyBorder="1" applyProtection="1">
      <protection hidden="1"/>
    </xf>
    <xf numFmtId="0" fontId="28" fillId="70" borderId="0" xfId="70" applyFill="1" applyBorder="1" applyProtection="1">
      <protection hidden="1"/>
    </xf>
    <xf numFmtId="0" fontId="28" fillId="71" borderId="0" xfId="70" applyFill="1" applyBorder="1" applyProtection="1">
      <protection hidden="1"/>
    </xf>
    <xf numFmtId="0" fontId="28" fillId="51" borderId="0" xfId="70" applyFont="1" applyFill="1" applyBorder="1" applyAlignment="1" applyProtection="1">
      <protection hidden="1"/>
    </xf>
    <xf numFmtId="0" fontId="68" fillId="45" borderId="0" xfId="67" applyFont="1" applyFill="1" applyProtection="1">
      <protection hidden="1"/>
    </xf>
    <xf numFmtId="0" fontId="68" fillId="41" borderId="0" xfId="67" applyFont="1" applyFill="1" applyProtection="1">
      <protection hidden="1"/>
    </xf>
    <xf numFmtId="0" fontId="44" fillId="38" borderId="0" xfId="0" applyFont="1" applyFill="1"/>
    <xf numFmtId="0" fontId="0" fillId="45" borderId="24" xfId="0" applyFill="1" applyBorder="1" applyAlignment="1" applyProtection="1">
      <alignment wrapText="1"/>
      <protection hidden="1"/>
    </xf>
    <xf numFmtId="0" fontId="25" fillId="45" borderId="25" xfId="0" applyFont="1" applyFill="1" applyBorder="1" applyAlignment="1" applyProtection="1">
      <alignment wrapText="1"/>
      <protection hidden="1"/>
    </xf>
    <xf numFmtId="0" fontId="25" fillId="45" borderId="26" xfId="0" applyFont="1" applyFill="1" applyBorder="1" applyAlignment="1" applyProtection="1">
      <alignment wrapText="1"/>
      <protection hidden="1"/>
    </xf>
    <xf numFmtId="0" fontId="0" fillId="45" borderId="0" xfId="0" applyFill="1" applyAlignment="1" applyProtection="1">
      <alignment wrapText="1"/>
      <protection hidden="1"/>
    </xf>
    <xf numFmtId="0" fontId="0" fillId="45" borderId="27" xfId="0" applyFill="1" applyBorder="1" applyProtection="1">
      <protection hidden="1"/>
    </xf>
    <xf numFmtId="1" fontId="0" fillId="45" borderId="27" xfId="0" applyNumberFormat="1" applyFill="1" applyBorder="1" applyProtection="1">
      <protection hidden="1"/>
    </xf>
    <xf numFmtId="0" fontId="0" fillId="45" borderId="28" xfId="0" applyFill="1" applyBorder="1" applyProtection="1">
      <protection hidden="1"/>
    </xf>
    <xf numFmtId="0" fontId="0" fillId="45" borderId="0" xfId="0" applyFill="1" applyProtection="1">
      <protection hidden="1"/>
    </xf>
    <xf numFmtId="0" fontId="0" fillId="45" borderId="14" xfId="0" applyFill="1" applyBorder="1" applyProtection="1">
      <protection hidden="1"/>
    </xf>
    <xf numFmtId="1" fontId="0" fillId="45" borderId="14" xfId="0" applyNumberFormat="1" applyFill="1" applyBorder="1" applyProtection="1">
      <protection hidden="1"/>
    </xf>
    <xf numFmtId="0" fontId="0" fillId="45" borderId="29" xfId="0" applyFill="1" applyBorder="1" applyProtection="1">
      <protection hidden="1"/>
    </xf>
    <xf numFmtId="0" fontId="0" fillId="45" borderId="16" xfId="0" applyFill="1" applyBorder="1" applyProtection="1">
      <protection hidden="1"/>
    </xf>
    <xf numFmtId="0" fontId="0" fillId="45" borderId="30" xfId="0" applyFill="1" applyBorder="1" applyProtection="1">
      <protection hidden="1"/>
    </xf>
    <xf numFmtId="1" fontId="0" fillId="45" borderId="30" xfId="0" applyNumberFormat="1" applyFill="1" applyBorder="1" applyProtection="1">
      <protection hidden="1"/>
    </xf>
    <xf numFmtId="0" fontId="0" fillId="45" borderId="31" xfId="0" applyFill="1" applyBorder="1" applyProtection="1">
      <protection hidden="1"/>
    </xf>
    <xf numFmtId="0" fontId="23" fillId="0" borderId="0" xfId="0" applyFont="1" applyAlignment="1">
      <alignment wrapText="1"/>
    </xf>
    <xf numFmtId="0" fontId="23" fillId="39" borderId="0" xfId="0" applyFont="1" applyFill="1" applyAlignment="1">
      <alignment wrapText="1"/>
    </xf>
    <xf numFmtId="0" fontId="5" fillId="0" borderId="0" xfId="49" applyAlignment="1">
      <alignment wrapText="1"/>
    </xf>
    <xf numFmtId="0" fontId="1" fillId="0" borderId="0" xfId="49" applyFont="1" applyAlignment="1">
      <alignment wrapText="1"/>
    </xf>
    <xf numFmtId="0" fontId="1" fillId="0" borderId="0" xfId="49" applyFont="1" applyFill="1"/>
    <xf numFmtId="0" fontId="69" fillId="0" borderId="0" xfId="0" applyFont="1"/>
    <xf numFmtId="0" fontId="70" fillId="0" borderId="0" xfId="45" applyFont="1" applyAlignment="1">
      <alignment wrapText="1"/>
    </xf>
    <xf numFmtId="0" fontId="70" fillId="42" borderId="0" xfId="45" applyFont="1" applyFill="1" applyAlignment="1">
      <alignment wrapText="1"/>
    </xf>
    <xf numFmtId="0" fontId="5" fillId="42" borderId="0" xfId="45" applyFont="1" applyFill="1" applyAlignment="1">
      <alignment wrapText="1"/>
    </xf>
    <xf numFmtId="0" fontId="70" fillId="0" borderId="0" xfId="45" applyFont="1" applyFill="1" applyAlignment="1">
      <alignment wrapText="1"/>
    </xf>
    <xf numFmtId="0" fontId="7" fillId="0" borderId="0" xfId="45" applyFill="1" applyAlignment="1">
      <alignment wrapText="1"/>
    </xf>
    <xf numFmtId="0" fontId="1" fillId="0" borderId="0" xfId="45" applyFont="1" applyFill="1" applyAlignment="1">
      <alignment wrapText="1"/>
    </xf>
    <xf numFmtId="0" fontId="0" fillId="72" borderId="0" xfId="0" applyFill="1"/>
    <xf numFmtId="0" fontId="7" fillId="39" borderId="0" xfId="45" applyFill="1"/>
    <xf numFmtId="9" fontId="23" fillId="45" borderId="13" xfId="50" applyNumberFormat="1" applyFont="1" applyFill="1" applyBorder="1" applyAlignment="1">
      <alignment horizontal="center"/>
    </xf>
    <xf numFmtId="0" fontId="7" fillId="73" borderId="0" xfId="45" applyFill="1"/>
    <xf numFmtId="0" fontId="0" fillId="0" borderId="0" xfId="0" applyFont="1" applyFill="1" applyAlignment="1">
      <alignment vertical="top" wrapText="1"/>
    </xf>
    <xf numFmtId="0" fontId="0" fillId="0" borderId="0" xfId="0"/>
    <xf numFmtId="0" fontId="25" fillId="0" borderId="0" xfId="0" applyFont="1" applyAlignment="1">
      <alignment vertical="top" wrapText="1"/>
    </xf>
    <xf numFmtId="0" fontId="57" fillId="51" borderId="0" xfId="70" applyFont="1" applyFill="1" applyBorder="1" applyAlignment="1" applyProtection="1">
      <alignment horizontal="left"/>
      <protection hidden="1"/>
    </xf>
    <xf numFmtId="0" fontId="58" fillId="51" borderId="0" xfId="70" applyFont="1" applyFill="1" applyBorder="1" applyAlignment="1" applyProtection="1">
      <alignment horizontal="left"/>
      <protection hidden="1"/>
    </xf>
    <xf numFmtId="0" fontId="0" fillId="0" borderId="14" xfId="0" applyFill="1" applyBorder="1" applyProtection="1">
      <protection hidden="1"/>
    </xf>
    <xf numFmtId="1" fontId="0" fillId="0" borderId="14" xfId="0" applyNumberFormat="1" applyFill="1" applyBorder="1" applyProtection="1">
      <protection hidden="1"/>
    </xf>
    <xf numFmtId="0" fontId="0" fillId="0" borderId="29" xfId="0" applyFill="1" applyBorder="1" applyProtection="1">
      <protection hidden="1"/>
    </xf>
    <xf numFmtId="9" fontId="23" fillId="0" borderId="13" xfId="50" applyNumberFormat="1" applyFont="1" applyFill="1" applyBorder="1" applyAlignment="1">
      <alignment horizontal="center"/>
    </xf>
    <xf numFmtId="0" fontId="25" fillId="39" borderId="0" xfId="0" applyFont="1" applyFill="1" applyAlignment="1">
      <alignment vertical="top" wrapText="1"/>
    </xf>
    <xf numFmtId="0" fontId="43" fillId="0" borderId="0" xfId="49" applyFont="1" applyFill="1"/>
    <xf numFmtId="2" fontId="64" fillId="41" borderId="0" xfId="70" applyNumberFormat="1" applyFont="1" applyFill="1" applyBorder="1" applyAlignment="1" applyProtection="1">
      <alignment horizontal="left"/>
      <protection hidden="1"/>
    </xf>
    <xf numFmtId="0" fontId="28" fillId="41" borderId="0" xfId="70" applyFill="1" applyBorder="1" applyAlignment="1" applyProtection="1">
      <alignment horizontal="left"/>
      <protection hidden="1"/>
    </xf>
    <xf numFmtId="0" fontId="2" fillId="0" borderId="0" xfId="67" applyBorder="1" applyAlignment="1" applyProtection="1">
      <protection hidden="1"/>
    </xf>
    <xf numFmtId="2" fontId="64" fillId="41" borderId="0" xfId="70" applyNumberFormat="1" applyFont="1" applyFill="1" applyBorder="1" applyAlignment="1" applyProtection="1">
      <alignment horizontal="left" wrapText="1"/>
      <protection hidden="1"/>
    </xf>
    <xf numFmtId="0" fontId="55" fillId="41" borderId="21" xfId="70" applyFont="1" applyFill="1" applyBorder="1" applyAlignment="1" applyProtection="1">
      <protection hidden="1"/>
    </xf>
    <xf numFmtId="0" fontId="56" fillId="0" borderId="22" xfId="67" applyFont="1" applyBorder="1" applyAlignment="1" applyProtection="1">
      <protection hidden="1"/>
    </xf>
    <xf numFmtId="0" fontId="56" fillId="0" borderId="23" xfId="67" applyFont="1" applyBorder="1" applyAlignment="1" applyProtection="1">
      <protection hidden="1"/>
    </xf>
    <xf numFmtId="0" fontId="57" fillId="51" borderId="0" xfId="70" applyFont="1" applyFill="1" applyBorder="1" applyAlignment="1" applyProtection="1">
      <alignment horizontal="left"/>
      <protection hidden="1"/>
    </xf>
    <xf numFmtId="0" fontId="58" fillId="51" borderId="0" xfId="70" applyFont="1" applyFill="1" applyBorder="1" applyAlignment="1" applyProtection="1">
      <alignment horizontal="left"/>
      <protection hidden="1"/>
    </xf>
    <xf numFmtId="0" fontId="0" fillId="0" borderId="0" xfId="0" applyAlignment="1" applyProtection="1">
      <protection hidden="1"/>
    </xf>
  </cellXfs>
  <cellStyles count="85">
    <cellStyle name="20% - Dekorfärg1" xfId="19" builtinId="30" customBuiltin="1"/>
    <cellStyle name="20% - Dekorfärg1 2" xfId="52"/>
    <cellStyle name="20% - Dekorfärg1 3" xfId="73"/>
    <cellStyle name="20% - Dekorfärg2" xfId="23" builtinId="34" customBuiltin="1"/>
    <cellStyle name="20% - Dekorfärg2 2" xfId="54"/>
    <cellStyle name="20% - Dekorfärg2 3" xfId="75"/>
    <cellStyle name="20% - Dekorfärg3" xfId="27" builtinId="38" customBuiltin="1"/>
    <cellStyle name="20% - Dekorfärg3 2" xfId="56"/>
    <cellStyle name="20% - Dekorfärg3 3" xfId="77"/>
    <cellStyle name="20% - Dekorfärg4" xfId="31" builtinId="42" customBuiltin="1"/>
    <cellStyle name="20% - Dekorfärg4 2" xfId="58"/>
    <cellStyle name="20% - Dekorfärg4 3" xfId="79"/>
    <cellStyle name="20% - Dekorfärg5" xfId="35" builtinId="46" customBuiltin="1"/>
    <cellStyle name="20% - Dekorfärg5 2" xfId="60"/>
    <cellStyle name="20% - Dekorfärg5 3" xfId="81"/>
    <cellStyle name="20% - Dekorfärg6" xfId="39" builtinId="50" customBuiltin="1"/>
    <cellStyle name="20% - Dekorfärg6 2" xfId="62"/>
    <cellStyle name="20% - Dekorfärg6 3" xfId="83"/>
    <cellStyle name="40% - Dekorfärg1" xfId="20" builtinId="31" customBuiltin="1"/>
    <cellStyle name="40% - Dekorfärg1 2" xfId="53"/>
    <cellStyle name="40% - Dekorfärg1 3" xfId="74"/>
    <cellStyle name="40% - Dekorfärg2" xfId="24" builtinId="35" customBuiltin="1"/>
    <cellStyle name="40% - Dekorfärg2 2" xfId="55"/>
    <cellStyle name="40% - Dekorfärg2 3" xfId="76"/>
    <cellStyle name="40% - Dekorfärg3" xfId="28" builtinId="39" customBuiltin="1"/>
    <cellStyle name="40% - Dekorfärg3 2" xfId="57"/>
    <cellStyle name="40% - Dekorfärg3 3" xfId="78"/>
    <cellStyle name="40% - Dekorfärg4" xfId="32" builtinId="43" customBuiltin="1"/>
    <cellStyle name="40% - Dekorfärg4 2" xfId="59"/>
    <cellStyle name="40% - Dekorfärg4 3" xfId="80"/>
    <cellStyle name="40% - Dekorfärg5" xfId="36" builtinId="47" customBuiltin="1"/>
    <cellStyle name="40% - Dekorfärg5 2" xfId="61"/>
    <cellStyle name="40% - Dekorfärg5 3" xfId="82"/>
    <cellStyle name="40% - Dekorfärg6" xfId="40" builtinId="51" customBuiltin="1"/>
    <cellStyle name="40% - Dekorfärg6 2" xfId="63"/>
    <cellStyle name="40% - Dekorfärg6 3" xfId="84"/>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Anteckning 2" xfId="51"/>
    <cellStyle name="Anteckning 3" xfId="72"/>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2"/>
    <cellStyle name="Hyperlänk" xfId="66"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4"/>
    <cellStyle name="Normal 3" xfId="45"/>
    <cellStyle name="Normal 4" xfId="46"/>
    <cellStyle name="Normal 5" xfId="49"/>
    <cellStyle name="Normal 6" xfId="64"/>
    <cellStyle name="Normal 7" xfId="67"/>
    <cellStyle name="Normal_Granska dina miljövärden" xfId="69"/>
    <cellStyle name="Normal_Granska Miljövärden" xfId="70"/>
    <cellStyle name="Normal_Underlag till diagram_1" xfId="68"/>
    <cellStyle name="Procent" xfId="43" builtinId="5"/>
    <cellStyle name="Procent 2" xfId="47"/>
    <cellStyle name="Procent 3" xfId="48"/>
    <cellStyle name="Procent 4" xfId="50"/>
    <cellStyle name="Procent 5" xfId="65"/>
    <cellStyle name="Procent 6" xfId="71"/>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7">
    <dxf>
      <font>
        <color rgb="FF9C0006"/>
      </font>
      <fill>
        <patternFill>
          <bgColor rgb="FFFFC7CE"/>
        </patternFill>
      </fill>
    </dxf>
    <dxf>
      <font>
        <color rgb="FF006100"/>
      </font>
      <fill>
        <patternFill>
          <bgColor rgb="FFC6EFCE"/>
        </patternFill>
      </fill>
    </dxf>
    <dxf>
      <fill>
        <patternFill>
          <bgColor theme="9" tint="-0.24994659260841701"/>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sv-SE"/>
              <a:t>Total produktionsmix, inklusive all producerad 
fjärrvärme i nätet
</a:t>
            </a:r>
          </a:p>
        </c:rich>
      </c:tx>
      <c:layout>
        <c:manualLayout>
          <c:xMode val="edge"/>
          <c:yMode val="edge"/>
          <c:x val="0.14876037234476125"/>
          <c:y val="2.9654036243822075E-2"/>
        </c:manualLayout>
      </c:layout>
      <c:overlay val="0"/>
      <c:spPr>
        <a:noFill/>
        <a:ln w="25400">
          <a:noFill/>
        </a:ln>
      </c:spPr>
    </c:title>
    <c:autoTitleDeleted val="0"/>
    <c:plotArea>
      <c:layout>
        <c:manualLayout>
          <c:layoutTarget val="inner"/>
          <c:xMode val="edge"/>
          <c:yMode val="edge"/>
          <c:x val="0.17190082644628099"/>
          <c:y val="0.17298201723867479"/>
          <c:w val="0.51735537190082648"/>
          <c:h val="0.51565115614957346"/>
        </c:manualLayout>
      </c:layout>
      <c:pieChart>
        <c:varyColors val="1"/>
        <c:ser>
          <c:idx val="0"/>
          <c:order val="0"/>
          <c:spPr>
            <a:solidFill>
              <a:srgbClr val="9999FF"/>
            </a:solidFill>
            <a:ln w="12700">
              <a:solidFill>
                <a:srgbClr val="000000"/>
              </a:solidFill>
              <a:prstDash val="solid"/>
            </a:ln>
          </c:spPr>
          <c:dPt>
            <c:idx val="0"/>
            <c:bubble3D val="0"/>
            <c:spPr>
              <a:solidFill>
                <a:srgbClr val="808080"/>
              </a:solidFill>
              <a:ln w="12700">
                <a:solidFill>
                  <a:srgbClr val="000000"/>
                </a:solidFill>
                <a:prstDash val="solid"/>
              </a:ln>
            </c:spPr>
          </c:dPt>
          <c:dPt>
            <c:idx val="1"/>
            <c:bubble3D val="0"/>
            <c:spPr>
              <a:solidFill>
                <a:srgbClr val="C0C0C0"/>
              </a:solidFill>
              <a:ln w="12700">
                <a:solidFill>
                  <a:srgbClr val="000000"/>
                </a:solidFill>
                <a:prstDash val="solid"/>
              </a:ln>
            </c:spPr>
          </c:dPt>
          <c:dPt>
            <c:idx val="2"/>
            <c:bubble3D val="0"/>
            <c:spPr>
              <a:solidFill>
                <a:srgbClr val="333333"/>
              </a:solidFill>
              <a:ln w="12700">
                <a:solidFill>
                  <a:srgbClr val="000000"/>
                </a:solidFill>
                <a:prstDash val="solid"/>
              </a:ln>
            </c:spPr>
          </c:dPt>
          <c:dPt>
            <c:idx val="3"/>
            <c:bubble3D val="0"/>
            <c:spPr>
              <a:solidFill>
                <a:srgbClr val="FFCC99"/>
              </a:solidFill>
              <a:ln w="12700">
                <a:solidFill>
                  <a:srgbClr val="000000"/>
                </a:solidFill>
                <a:prstDash val="solid"/>
              </a:ln>
            </c:spPr>
          </c:dPt>
          <c:dPt>
            <c:idx val="4"/>
            <c:bubble3D val="0"/>
            <c:spPr>
              <a:solidFill>
                <a:srgbClr val="993300"/>
              </a:solidFill>
              <a:ln w="12700">
                <a:solidFill>
                  <a:srgbClr val="000000"/>
                </a:solidFill>
                <a:prstDash val="solid"/>
              </a:ln>
            </c:spPr>
          </c:dPt>
          <c:dPt>
            <c:idx val="5"/>
            <c:bubble3D val="0"/>
            <c:spPr>
              <a:solidFill>
                <a:srgbClr val="000000"/>
              </a:solidFill>
              <a:ln w="12700">
                <a:solidFill>
                  <a:srgbClr val="000000"/>
                </a:solidFill>
                <a:prstDash val="solid"/>
              </a:ln>
            </c:spPr>
          </c:dPt>
          <c:dPt>
            <c:idx val="6"/>
            <c:bubble3D val="0"/>
            <c:spPr>
              <a:solidFill>
                <a:srgbClr val="00CCFF"/>
              </a:solidFill>
              <a:ln w="12700">
                <a:solidFill>
                  <a:srgbClr val="000000"/>
                </a:solidFill>
                <a:prstDash val="solid"/>
              </a:ln>
            </c:spPr>
          </c:dPt>
          <c:dPt>
            <c:idx val="7"/>
            <c:bubble3D val="0"/>
            <c:spPr>
              <a:solidFill>
                <a:srgbClr val="CC99FF"/>
              </a:solidFill>
              <a:ln w="12700">
                <a:solidFill>
                  <a:srgbClr val="000000"/>
                </a:solidFill>
                <a:prstDash val="solid"/>
              </a:ln>
            </c:spPr>
          </c:dPt>
          <c:dPt>
            <c:idx val="8"/>
            <c:bubble3D val="0"/>
            <c:spPr>
              <a:solidFill>
                <a:srgbClr val="339966"/>
              </a:solidFill>
              <a:ln w="12700">
                <a:solidFill>
                  <a:srgbClr val="000000"/>
                </a:solidFill>
                <a:prstDash val="solid"/>
              </a:ln>
            </c:spPr>
          </c:dPt>
          <c:dPt>
            <c:idx val="9"/>
            <c:bubble3D val="0"/>
            <c:spPr>
              <a:solidFill>
                <a:srgbClr val="00FF00"/>
              </a:solidFill>
              <a:ln w="12700">
                <a:solidFill>
                  <a:srgbClr val="000000"/>
                </a:solidFill>
                <a:prstDash val="solid"/>
              </a:ln>
            </c:spPr>
          </c:dPt>
          <c:dPt>
            <c:idx val="10"/>
            <c:bubble3D val="0"/>
            <c:spPr>
              <a:solidFill>
                <a:srgbClr val="003366"/>
              </a:solidFill>
              <a:ln w="12700">
                <a:solidFill>
                  <a:srgbClr val="000000"/>
                </a:solidFill>
                <a:prstDash val="solid"/>
              </a:ln>
            </c:spPr>
          </c:dPt>
          <c:dPt>
            <c:idx val="11"/>
            <c:bubble3D val="0"/>
            <c:spPr>
              <a:solidFill>
                <a:srgbClr val="33CCCC"/>
              </a:solidFill>
              <a:ln w="12700">
                <a:solidFill>
                  <a:srgbClr val="000000"/>
                </a:solidFill>
                <a:prstDash val="solid"/>
              </a:ln>
            </c:spPr>
          </c:dPt>
          <c:dPt>
            <c:idx val="12"/>
            <c:bubble3D val="0"/>
            <c:spPr>
              <a:solidFill>
                <a:srgbClr val="008000"/>
              </a:solidFill>
              <a:ln w="12700">
                <a:solidFill>
                  <a:srgbClr val="000000"/>
                </a:solidFill>
                <a:prstDash val="solid"/>
              </a:ln>
            </c:spPr>
          </c:dPt>
          <c:dPt>
            <c:idx val="13"/>
            <c:bubble3D val="0"/>
            <c:spPr>
              <a:solidFill>
                <a:srgbClr val="99CC00"/>
              </a:solidFill>
              <a:ln w="12700">
                <a:solidFill>
                  <a:srgbClr val="000000"/>
                </a:solidFill>
                <a:prstDash val="solid"/>
              </a:ln>
            </c:spPr>
          </c:dPt>
          <c:dPt>
            <c:idx val="14"/>
            <c:bubble3D val="0"/>
            <c:spPr>
              <a:solidFill>
                <a:srgbClr val="FF00FF"/>
              </a:solidFill>
              <a:ln w="12700">
                <a:solidFill>
                  <a:srgbClr val="000000"/>
                </a:solidFill>
                <a:prstDash val="solid"/>
              </a:ln>
            </c:spPr>
          </c:dPt>
          <c:dPt>
            <c:idx val="15"/>
            <c:bubble3D val="0"/>
            <c:spPr>
              <a:solidFill>
                <a:srgbClr val="0000FF"/>
              </a:solidFill>
              <a:ln w="12700">
                <a:solidFill>
                  <a:srgbClr val="000000"/>
                </a:solidFill>
                <a:prstDash val="solid"/>
              </a:ln>
            </c:spPr>
          </c:dPt>
          <c:dPt>
            <c:idx val="16"/>
            <c:bubble3D val="0"/>
            <c:spPr>
              <a:solidFill>
                <a:srgbClr val="FFFFCC"/>
              </a:solidFill>
              <a:ln w="12700">
                <a:solidFill>
                  <a:srgbClr val="000000"/>
                </a:solidFill>
                <a:prstDash val="solid"/>
              </a:ln>
            </c:spPr>
          </c:dPt>
          <c:dPt>
            <c:idx val="17"/>
            <c:bubble3D val="0"/>
            <c:spPr>
              <a:solidFill>
                <a:srgbClr val="FFFF00"/>
              </a:solidFill>
              <a:ln w="12700">
                <a:solidFill>
                  <a:srgbClr val="000000"/>
                </a:solidFill>
                <a:prstDash val="solid"/>
              </a:ln>
            </c:spPr>
          </c:dPt>
          <c:dPt>
            <c:idx val="18"/>
            <c:bubble3D val="0"/>
            <c:spPr>
              <a:solidFill>
                <a:srgbClr val="99CCFF"/>
              </a:solidFill>
              <a:ln w="12700">
                <a:solidFill>
                  <a:srgbClr val="000000"/>
                </a:solidFill>
                <a:prstDash val="solid"/>
              </a:ln>
            </c:spPr>
          </c:dPt>
          <c:dPt>
            <c:idx val="19"/>
            <c:bubble3D val="0"/>
            <c:spPr>
              <a:solidFill>
                <a:srgbClr val="CCFFFF"/>
              </a:solidFill>
              <a:ln w="12700">
                <a:solidFill>
                  <a:srgbClr val="000000"/>
                </a:solidFill>
                <a:prstDash val="solid"/>
              </a:ln>
            </c:spPr>
          </c:dPt>
          <c:dPt>
            <c:idx val="20"/>
            <c:bubble3D val="0"/>
            <c:spPr>
              <a:solidFill>
                <a:srgbClr val="800080"/>
              </a:solidFill>
              <a:ln w="12700">
                <a:solidFill>
                  <a:srgbClr val="000000"/>
                </a:solidFill>
                <a:prstDash val="solid"/>
              </a:ln>
            </c:spPr>
          </c:dPt>
          <c:dPt>
            <c:idx val="21"/>
            <c:bubble3D val="0"/>
            <c:spPr>
              <a:solidFill>
                <a:srgbClr val="FF6600"/>
              </a:solidFill>
              <a:ln w="12700">
                <a:solidFill>
                  <a:srgbClr val="000000"/>
                </a:solidFill>
                <a:prstDash val="solid"/>
              </a:ln>
            </c:spPr>
          </c:dPt>
          <c:cat>
            <c:strRef>
              <c:f>'Underlag till diagram'!$D$7:$Y$7</c:f>
              <c:strCache>
                <c:ptCount val="22"/>
                <c:pt idx="0">
                  <c:v>Stenkol</c:v>
                </c:pt>
                <c:pt idx="1">
                  <c:v>EO1</c:v>
                </c:pt>
                <c:pt idx="2">
                  <c:v>EO2, inkl WRD</c:v>
                </c:pt>
                <c:pt idx="3">
                  <c:v>EO3-5</c:v>
                </c:pt>
                <c:pt idx="4">
                  <c:v>Naturgas</c:v>
                </c:pt>
                <c:pt idx="5">
                  <c:v>Övrigt fossilt</c:v>
                </c:pt>
                <c:pt idx="6">
                  <c:v>Avfall</c:v>
                </c:pt>
                <c:pt idx="7">
                  <c:v>Avfallsgas/restgas inkl. avfallsgas från stålindustrin</c:v>
                </c:pt>
                <c:pt idx="8">
                  <c:v>RT-flis</c:v>
                </c:pt>
                <c:pt idx="9">
                  <c:v>Sekundära trädbränslen</c:v>
                </c:pt>
                <c:pt idx="10">
                  <c:v>Primära trädbränslen</c:v>
                </c:pt>
                <c:pt idx="11">
                  <c:v>Tallbeckolja</c:v>
                </c:pt>
                <c:pt idx="12">
                  <c:v>Bioolja</c:v>
                </c:pt>
                <c:pt idx="13">
                  <c:v>Pellets, briketter och pulver</c:v>
                </c:pt>
                <c:pt idx="14">
                  <c:v>Torv och torvbriketter</c:v>
                </c:pt>
                <c:pt idx="15">
                  <c:v>Värme från vp minus el till vp</c:v>
                </c:pt>
                <c:pt idx="16">
                  <c:v>El till värmepump</c:v>
                </c:pt>
                <c:pt idx="17">
                  <c:v>Hjälpel (inkl el till elpannor)</c:v>
                </c:pt>
                <c:pt idx="18">
                  <c:v>Spillvärme</c:v>
                </c:pt>
                <c:pt idx="19">
                  <c:v>Rökgaskondensering</c:v>
                </c:pt>
                <c:pt idx="20">
                  <c:v>Köpt hetvatten från andra fjärrvärmeföretag</c:v>
                </c:pt>
                <c:pt idx="21">
                  <c:v>Köpt hetvatten odefinierat bränsle</c:v>
                </c:pt>
              </c:strCache>
            </c:strRef>
          </c:cat>
          <c:val>
            <c:numRef>
              <c:f>'Underlag till diagram'!$D$8:$Y$8</c:f>
              <c:numCache>
                <c:formatCode>General</c:formatCode>
                <c:ptCount val="22"/>
                <c:pt idx="0">
                  <c:v>0</c:v>
                </c:pt>
                <c:pt idx="1">
                  <c:v>8.4499999999999993</c:v>
                </c:pt>
                <c:pt idx="2">
                  <c:v>0</c:v>
                </c:pt>
                <c:pt idx="3">
                  <c:v>0</c:v>
                </c:pt>
                <c:pt idx="4">
                  <c:v>0</c:v>
                </c:pt>
                <c:pt idx="5">
                  <c:v>0</c:v>
                </c:pt>
                <c:pt idx="6">
                  <c:v>0</c:v>
                </c:pt>
                <c:pt idx="7">
                  <c:v>1.29647</c:v>
                </c:pt>
                <c:pt idx="8">
                  <c:v>91.15</c:v>
                </c:pt>
                <c:pt idx="9">
                  <c:v>22.66</c:v>
                </c:pt>
                <c:pt idx="10">
                  <c:v>1.71</c:v>
                </c:pt>
                <c:pt idx="11">
                  <c:v>0</c:v>
                </c:pt>
                <c:pt idx="12">
                  <c:v>0</c:v>
                </c:pt>
                <c:pt idx="13">
                  <c:v>0</c:v>
                </c:pt>
                <c:pt idx="14">
                  <c:v>0</c:v>
                </c:pt>
                <c:pt idx="15">
                  <c:v>0</c:v>
                </c:pt>
                <c:pt idx="16">
                  <c:v>0</c:v>
                </c:pt>
                <c:pt idx="17">
                  <c:v>4.0119999999999996</c:v>
                </c:pt>
                <c:pt idx="18">
                  <c:v>0.26700000000000002</c:v>
                </c:pt>
                <c:pt idx="19">
                  <c:v>18.190000000000001</c:v>
                </c:pt>
                <c:pt idx="20">
                  <c:v>0</c:v>
                </c:pt>
                <c:pt idx="21">
                  <c:v>0</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CCFFCC"/>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15</xdr:col>
      <xdr:colOff>0</xdr:colOff>
      <xdr:row>2</xdr:row>
      <xdr:rowOff>0</xdr:rowOff>
    </xdr:from>
    <xdr:to>
      <xdr:col>20</xdr:col>
      <xdr:colOff>567078</xdr:colOff>
      <xdr:row>27</xdr:row>
      <xdr:rowOff>148998</xdr:rowOff>
    </xdr:to>
    <xdr:sp macro="" textlink="">
      <xdr:nvSpPr>
        <xdr:cNvPr id="2" name="textruta 1"/>
        <xdr:cNvSpPr txBox="1"/>
      </xdr:nvSpPr>
      <xdr:spPr>
        <a:xfrm>
          <a:off x="12744450" y="876300"/>
          <a:ext cx="3615078" cy="50829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1" baseline="30000"/>
            <a:t>1</a:t>
          </a:r>
          <a:r>
            <a:rPr lang="sv-SE" sz="1400" b="1"/>
            <a:t> </a:t>
          </a:r>
          <a:r>
            <a:rPr lang="sv-SE" sz="1400"/>
            <a:t>E01,</a:t>
          </a:r>
          <a:r>
            <a:rPr lang="sv-SE" sz="1400" baseline="0"/>
            <a:t> EO2 inkl. WRD, EO3-5</a:t>
          </a:r>
        </a:p>
        <a:p>
          <a:endParaRPr lang="sv-SE" sz="1400" baseline="0"/>
        </a:p>
        <a:p>
          <a:r>
            <a:rPr lang="sv-SE" sz="1400" baseline="0"/>
            <a:t>Allokering mellan bränslen till värme och el har skett med hjälp av alternativproduktionsmetoden.</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276225</xdr:colOff>
      <xdr:row>39</xdr:row>
      <xdr:rowOff>114300</xdr:rowOff>
    </xdr:from>
    <xdr:to>
      <xdr:col>8</xdr:col>
      <xdr:colOff>238125</xdr:colOff>
      <xdr:row>69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123825</xdr:colOff>
      <xdr:row>0</xdr:row>
      <xdr:rowOff>152400</xdr:rowOff>
    </xdr:from>
    <xdr:to>
      <xdr:col>11</xdr:col>
      <xdr:colOff>1752600</xdr:colOff>
      <xdr:row>4</xdr:row>
      <xdr:rowOff>57150</xdr:rowOff>
    </xdr:to>
    <xdr:pic>
      <xdr:nvPicPr>
        <xdr:cNvPr id="3" name="Picture 1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77300" y="152400"/>
          <a:ext cx="1628775"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8" Type="http://schemas.openxmlformats.org/officeDocument/2006/relationships/hyperlink" Target="http://www.norrtelje-energi.se/" TargetMode="External"/><Relationship Id="rId13" Type="http://schemas.openxmlformats.org/officeDocument/2006/relationships/hyperlink" Target="http://www.tekniskaverken.se/energi/fjarrvarme/miljonyttan_med_fjarrvarm/borensberg/" TargetMode="External"/><Relationship Id="rId18" Type="http://schemas.openxmlformats.org/officeDocument/2006/relationships/hyperlink" Target="http://www.vetabvetlanda.se/vanstermeny/verksamheter/fjarrvarme/miljo/" TargetMode="External"/><Relationship Id="rId26" Type="http://schemas.openxmlformats.org/officeDocument/2006/relationships/vmlDrawing" Target="../drawings/vmlDrawing15.vml"/><Relationship Id="rId3" Type="http://schemas.openxmlformats.org/officeDocument/2006/relationships/hyperlink" Target="http://www.hemab.se/fjarrvarme" TargetMode="External"/><Relationship Id="rId21" Type="http://schemas.openxmlformats.org/officeDocument/2006/relationships/hyperlink" Target="http://www.mteab.net/toppmeny/fjarrvarme" TargetMode="External"/><Relationship Id="rId7" Type="http://schemas.openxmlformats.org/officeDocument/2006/relationships/hyperlink" Target="http://www.luleaenergi.se/" TargetMode="External"/><Relationship Id="rId12" Type="http://schemas.openxmlformats.org/officeDocument/2006/relationships/hyperlink" Target="http://rindi.se/" TargetMode="External"/><Relationship Id="rId17" Type="http://schemas.openxmlformats.org/officeDocument/2006/relationships/hyperlink" Target="http://www.uddevallaenergi.se/" TargetMode="External"/><Relationship Id="rId25" Type="http://schemas.openxmlformats.org/officeDocument/2006/relationships/hyperlink" Target="http://www.oresundskraft.se/" TargetMode="External"/><Relationship Id="rId2" Type="http://schemas.openxmlformats.org/officeDocument/2006/relationships/hyperlink" Target="http://www.hem.se/" TargetMode="External"/><Relationship Id="rId16" Type="http://schemas.openxmlformats.org/officeDocument/2006/relationships/hyperlink" Target="http://www.uddevallaenergi.se/" TargetMode="External"/><Relationship Id="rId20" Type="http://schemas.openxmlformats.org/officeDocument/2006/relationships/hyperlink" Target="http://www.mteab.net/toppmeny/fjarrvarme" TargetMode="External"/><Relationship Id="rId1" Type="http://schemas.openxmlformats.org/officeDocument/2006/relationships/hyperlink" Target="http://www.g-varmeverk.com/" TargetMode="External"/><Relationship Id="rId6" Type="http://schemas.openxmlformats.org/officeDocument/2006/relationships/hyperlink" Target="http://www.luleaenergi.se/" TargetMode="External"/><Relationship Id="rId11" Type="http://schemas.openxmlformats.org/officeDocument/2006/relationships/hyperlink" Target="http://rindi.se/" TargetMode="External"/><Relationship Id="rId24" Type="http://schemas.openxmlformats.org/officeDocument/2006/relationships/hyperlink" Target="http://www.oresundskraft.se/" TargetMode="External"/><Relationship Id="rId5" Type="http://schemas.openxmlformats.org/officeDocument/2006/relationships/hyperlink" Target="http://www.kalmarenergi.se/" TargetMode="External"/><Relationship Id="rId15" Type="http://schemas.openxmlformats.org/officeDocument/2006/relationships/hyperlink" Target="http://www.telge.se/" TargetMode="External"/><Relationship Id="rId23" Type="http://schemas.openxmlformats.org/officeDocument/2006/relationships/hyperlink" Target="http://www.vastervik.se/" TargetMode="External"/><Relationship Id="rId10" Type="http://schemas.openxmlformats.org/officeDocument/2006/relationships/hyperlink" Target="http://www.oxeloenergi.se/" TargetMode="External"/><Relationship Id="rId19" Type="http://schemas.openxmlformats.org/officeDocument/2006/relationships/hyperlink" Target="http://www.vetabvetlanda.se/vanstermeny/verksamheter/fjarrvarme/miljo/" TargetMode="External"/><Relationship Id="rId4" Type="http://schemas.openxmlformats.org/officeDocument/2006/relationships/hyperlink" Target="http://www.kalmarenergi.se/" TargetMode="External"/><Relationship Id="rId9" Type="http://schemas.openxmlformats.org/officeDocument/2006/relationships/hyperlink" Target="http://www.norrtelje-energi.se/" TargetMode="External"/><Relationship Id="rId14" Type="http://schemas.openxmlformats.org/officeDocument/2006/relationships/hyperlink" Target="http://www.telge.se/" TargetMode="External"/><Relationship Id="rId22" Type="http://schemas.openxmlformats.org/officeDocument/2006/relationships/hyperlink" Target="http://www.vastervik.se/" TargetMode="External"/><Relationship Id="rId27"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AV476"/>
  <sheetViews>
    <sheetView workbookViewId="0">
      <pane xSplit="2" ySplit="1" topLeftCell="C24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38" width="9.140625" style="3"/>
    <col min="39" max="40" width="9.140625" style="20"/>
    <col min="41" max="41" width="15.140625" style="20" customWidth="1"/>
    <col min="42" max="42" width="14.28515625" style="20" customWidth="1"/>
    <col min="43" max="44" width="15.28515625" style="20" customWidth="1"/>
    <col min="45" max="48" width="9.140625" style="20"/>
    <col min="49" max="16384" width="9.140625" style="3"/>
  </cols>
  <sheetData>
    <row r="1" spans="1:48" ht="91.5" customHeight="1" thickBot="1" x14ac:dyDescent="0.3">
      <c r="A1" s="2" t="s">
        <v>612</v>
      </c>
      <c r="B1" s="2" t="s">
        <v>1</v>
      </c>
      <c r="C1" s="2" t="s">
        <v>613</v>
      </c>
      <c r="D1" s="2" t="s">
        <v>952</v>
      </c>
      <c r="E1" s="2" t="s">
        <v>953</v>
      </c>
      <c r="F1" s="2" t="s">
        <v>926</v>
      </c>
      <c r="G1" s="2" t="s">
        <v>927</v>
      </c>
      <c r="H1" s="2" t="s">
        <v>928</v>
      </c>
      <c r="I1" s="2" t="s">
        <v>929</v>
      </c>
      <c r="J1" s="2" t="s">
        <v>930</v>
      </c>
      <c r="K1" s="2" t="s">
        <v>931</v>
      </c>
      <c r="L1" s="2" t="s">
        <v>954</v>
      </c>
      <c r="M1" s="2" t="s">
        <v>932</v>
      </c>
      <c r="N1" s="2" t="s">
        <v>933</v>
      </c>
      <c r="O1" s="2" t="s">
        <v>934</v>
      </c>
      <c r="P1" s="2" t="s">
        <v>935</v>
      </c>
      <c r="Q1" s="2" t="s">
        <v>936</v>
      </c>
      <c r="R1" s="2" t="s">
        <v>937</v>
      </c>
      <c r="S1" s="2" t="s">
        <v>938</v>
      </c>
      <c r="T1" s="2" t="s">
        <v>939</v>
      </c>
      <c r="U1" s="2" t="s">
        <v>940</v>
      </c>
      <c r="V1" s="2" t="s">
        <v>941</v>
      </c>
      <c r="W1" s="2" t="s">
        <v>942</v>
      </c>
      <c r="X1" s="2" t="s">
        <v>943</v>
      </c>
      <c r="Y1" s="2" t="s">
        <v>944</v>
      </c>
      <c r="Z1" s="2" t="s">
        <v>945</v>
      </c>
      <c r="AA1" s="2" t="s">
        <v>946</v>
      </c>
      <c r="AB1" s="2" t="s">
        <v>947</v>
      </c>
      <c r="AC1" s="2" t="s">
        <v>948</v>
      </c>
      <c r="AD1" s="2" t="s">
        <v>955</v>
      </c>
      <c r="AE1" s="2" t="s">
        <v>956</v>
      </c>
      <c r="AF1" s="2" t="s">
        <v>957</v>
      </c>
      <c r="AG1" s="2" t="s">
        <v>958</v>
      </c>
      <c r="AH1" s="2" t="s">
        <v>959</v>
      </c>
      <c r="AI1" s="2" t="s">
        <v>960</v>
      </c>
      <c r="AM1" s="18" t="s">
        <v>1013</v>
      </c>
      <c r="AN1" s="18" t="s">
        <v>1014</v>
      </c>
      <c r="AO1" s="18" t="s">
        <v>1015</v>
      </c>
      <c r="AP1" s="18"/>
      <c r="AQ1" s="19"/>
      <c r="AR1" s="19"/>
      <c r="AS1" s="18"/>
      <c r="AT1" s="18"/>
      <c r="AU1" s="19"/>
      <c r="AV1" s="18"/>
    </row>
    <row r="2" spans="1:48" ht="15" customHeight="1" x14ac:dyDescent="0.25">
      <c r="A2" s="3" t="s">
        <v>8</v>
      </c>
      <c r="B2" s="3" t="s">
        <v>9</v>
      </c>
      <c r="C2" s="3">
        <v>2013</v>
      </c>
      <c r="D2" s="3">
        <v>0.63500000000000001</v>
      </c>
      <c r="E2" s="3">
        <v>0.63500000000000001</v>
      </c>
      <c r="F2" s="3" t="s">
        <v>621</v>
      </c>
      <c r="G2" s="3" t="s">
        <v>621</v>
      </c>
      <c r="H2" s="3" t="s">
        <v>621</v>
      </c>
      <c r="I2" s="3" t="s">
        <v>621</v>
      </c>
      <c r="J2" s="3" t="s">
        <v>621</v>
      </c>
      <c r="K2" s="3" t="s">
        <v>621</v>
      </c>
      <c r="L2" s="3" t="s">
        <v>622</v>
      </c>
      <c r="M2" s="3" t="s">
        <v>621</v>
      </c>
      <c r="N2" s="3" t="s">
        <v>621</v>
      </c>
      <c r="O2" s="3" t="s">
        <v>621</v>
      </c>
      <c r="P2" s="3" t="s">
        <v>621</v>
      </c>
      <c r="Q2" s="3" t="s">
        <v>621</v>
      </c>
      <c r="R2" s="3" t="s">
        <v>621</v>
      </c>
      <c r="S2" s="3" t="s">
        <v>621</v>
      </c>
      <c r="T2" s="3" t="s">
        <v>621</v>
      </c>
      <c r="U2" s="3" t="s">
        <v>621</v>
      </c>
      <c r="V2" s="3" t="s">
        <v>621</v>
      </c>
      <c r="W2" s="3" t="s">
        <v>621</v>
      </c>
      <c r="X2" s="3" t="s">
        <v>621</v>
      </c>
      <c r="Y2" s="3" t="s">
        <v>621</v>
      </c>
      <c r="Z2" s="3" t="s">
        <v>621</v>
      </c>
      <c r="AA2" s="3" t="s">
        <v>621</v>
      </c>
      <c r="AB2" s="3" t="s">
        <v>621</v>
      </c>
      <c r="AC2" s="3" t="s">
        <v>621</v>
      </c>
      <c r="AD2" s="3" t="s">
        <v>621</v>
      </c>
      <c r="AE2" s="3" t="s">
        <v>621</v>
      </c>
      <c r="AF2" s="3" t="s">
        <v>621</v>
      </c>
      <c r="AG2" s="3" t="s">
        <v>621</v>
      </c>
      <c r="AH2" s="3">
        <v>0.63500000000000001</v>
      </c>
      <c r="AI2" s="3">
        <v>0.67600000000000005</v>
      </c>
      <c r="AM2" s="20">
        <f>SUMPRODUCT(F2:AE2)+IFERROR(AI2/1,0)</f>
        <v>0.67600000000000005</v>
      </c>
      <c r="AN2" s="20">
        <f>IFERROR(D2/1,0)</f>
        <v>0.63500000000000001</v>
      </c>
      <c r="AO2" s="21">
        <f>IFERROR(AN2/AM2,"")</f>
        <v>0.93934911242603547</v>
      </c>
    </row>
    <row r="3" spans="1:48" ht="15" customHeight="1" x14ac:dyDescent="0.25">
      <c r="A3" s="3" t="s">
        <v>8</v>
      </c>
      <c r="B3" s="3" t="s">
        <v>11</v>
      </c>
      <c r="C3" s="3">
        <v>2013</v>
      </c>
      <c r="D3" s="3">
        <v>77.489999999999995</v>
      </c>
      <c r="E3" s="3">
        <v>94.013000000000005</v>
      </c>
      <c r="F3" s="3" t="s">
        <v>621</v>
      </c>
      <c r="G3" s="3">
        <v>0.251</v>
      </c>
      <c r="H3" s="3" t="s">
        <v>621</v>
      </c>
      <c r="I3" s="3" t="s">
        <v>621</v>
      </c>
      <c r="J3" s="3" t="s">
        <v>621</v>
      </c>
      <c r="K3" s="3" t="s">
        <v>621</v>
      </c>
      <c r="L3" s="3" t="s">
        <v>622</v>
      </c>
      <c r="M3" s="3">
        <v>72.984999999999999</v>
      </c>
      <c r="N3" s="3" t="s">
        <v>621</v>
      </c>
      <c r="O3" s="3" t="s">
        <v>621</v>
      </c>
      <c r="P3" s="3" t="s">
        <v>621</v>
      </c>
      <c r="Q3" s="3" t="s">
        <v>621</v>
      </c>
      <c r="R3" s="3" t="s">
        <v>621</v>
      </c>
      <c r="S3" s="3" t="s">
        <v>14</v>
      </c>
      <c r="T3" s="3">
        <v>0.9</v>
      </c>
      <c r="U3" s="3" t="s">
        <v>621</v>
      </c>
      <c r="V3" s="3" t="s">
        <v>621</v>
      </c>
      <c r="W3" s="3">
        <v>3.5859999999999999</v>
      </c>
      <c r="X3" s="3" t="s">
        <v>621</v>
      </c>
      <c r="Y3" s="3">
        <v>0.32800000000000001</v>
      </c>
      <c r="Z3" s="3" t="s">
        <v>621</v>
      </c>
      <c r="AA3" s="3" t="s">
        <v>621</v>
      </c>
      <c r="AB3" s="3" t="s">
        <v>621</v>
      </c>
      <c r="AC3" s="3" t="s">
        <v>621</v>
      </c>
      <c r="AD3" s="3">
        <v>15.962999999999999</v>
      </c>
      <c r="AE3" s="3" t="s">
        <v>621</v>
      </c>
      <c r="AF3" s="3" t="s">
        <v>621</v>
      </c>
      <c r="AG3" s="3" t="s">
        <v>621</v>
      </c>
      <c r="AH3" s="3" t="s">
        <v>621</v>
      </c>
      <c r="AI3" s="3" t="s">
        <v>621</v>
      </c>
      <c r="AM3" s="20">
        <f t="shared" ref="AM3:AM66" si="0">SUMPRODUCT(F3:AE3)+IFERROR(AI3/1,0)</f>
        <v>94.013000000000005</v>
      </c>
      <c r="AN3" s="20">
        <f t="shared" ref="AN3:AN66" si="1">IFERROR(D3/1,0)</f>
        <v>77.489999999999995</v>
      </c>
      <c r="AO3" s="21">
        <f t="shared" ref="AO3:AO66" si="2">IFERROR(AN3/AM3,"")</f>
        <v>0.82424771042302647</v>
      </c>
    </row>
    <row r="4" spans="1:48" ht="15" customHeight="1" x14ac:dyDescent="0.25">
      <c r="A4" s="3" t="s">
        <v>8</v>
      </c>
      <c r="B4" s="3" t="s">
        <v>12</v>
      </c>
      <c r="C4" s="3">
        <v>2013</v>
      </c>
      <c r="D4" s="3">
        <v>4.835</v>
      </c>
      <c r="E4" s="3">
        <v>0.63400000000000001</v>
      </c>
      <c r="F4" s="3" t="s">
        <v>621</v>
      </c>
      <c r="G4" s="3">
        <v>0.1</v>
      </c>
      <c r="H4" s="3" t="s">
        <v>621</v>
      </c>
      <c r="I4" s="3" t="s">
        <v>621</v>
      </c>
      <c r="J4" s="3" t="s">
        <v>621</v>
      </c>
      <c r="K4" s="3" t="s">
        <v>621</v>
      </c>
      <c r="L4" s="3" t="s">
        <v>622</v>
      </c>
      <c r="M4" s="3" t="s">
        <v>621</v>
      </c>
      <c r="N4" s="3" t="s">
        <v>621</v>
      </c>
      <c r="O4" s="3" t="s">
        <v>621</v>
      </c>
      <c r="P4" s="3" t="s">
        <v>621</v>
      </c>
      <c r="Q4" s="3" t="s">
        <v>621</v>
      </c>
      <c r="R4" s="3" t="s">
        <v>621</v>
      </c>
      <c r="S4" s="3" t="s">
        <v>621</v>
      </c>
      <c r="T4" s="3">
        <v>3.2</v>
      </c>
      <c r="U4" s="3" t="s">
        <v>621</v>
      </c>
      <c r="V4" s="3" t="s">
        <v>621</v>
      </c>
      <c r="W4" s="3" t="s">
        <v>621</v>
      </c>
      <c r="X4" s="3" t="s">
        <v>621</v>
      </c>
      <c r="Y4" s="3" t="s">
        <v>621</v>
      </c>
      <c r="Z4" s="3" t="s">
        <v>621</v>
      </c>
      <c r="AA4" s="3" t="s">
        <v>621</v>
      </c>
      <c r="AB4" s="3" t="s">
        <v>621</v>
      </c>
      <c r="AC4" s="3" t="s">
        <v>621</v>
      </c>
      <c r="AD4" s="3" t="s">
        <v>621</v>
      </c>
      <c r="AE4" s="3" t="s">
        <v>621</v>
      </c>
      <c r="AF4" s="3" t="s">
        <v>621</v>
      </c>
      <c r="AG4" s="3" t="s">
        <v>621</v>
      </c>
      <c r="AH4" s="3">
        <v>0.63400000000000001</v>
      </c>
      <c r="AI4" s="3">
        <v>0.64300000000000002</v>
      </c>
      <c r="AM4" s="20">
        <f t="shared" si="0"/>
        <v>3.9430000000000005</v>
      </c>
      <c r="AN4" s="20">
        <f t="shared" si="1"/>
        <v>4.835</v>
      </c>
      <c r="AO4" s="21">
        <f t="shared" si="2"/>
        <v>1.2262236875475525</v>
      </c>
      <c r="AP4" s="22" t="s">
        <v>1081</v>
      </c>
    </row>
    <row r="5" spans="1:48" ht="15" customHeight="1" x14ac:dyDescent="0.25">
      <c r="A5" s="3" t="s">
        <v>8</v>
      </c>
      <c r="B5" s="3" t="s">
        <v>13</v>
      </c>
      <c r="C5" s="3">
        <v>2013</v>
      </c>
      <c r="D5" s="3" t="s">
        <v>621</v>
      </c>
      <c r="E5" s="3" t="s">
        <v>621</v>
      </c>
      <c r="F5" s="3" t="s">
        <v>621</v>
      </c>
      <c r="G5" s="3" t="s">
        <v>621</v>
      </c>
      <c r="H5" s="3" t="s">
        <v>621</v>
      </c>
      <c r="I5" s="3" t="s">
        <v>621</v>
      </c>
      <c r="J5" s="3" t="s">
        <v>621</v>
      </c>
      <c r="K5" s="3" t="s">
        <v>621</v>
      </c>
      <c r="L5" s="3" t="s">
        <v>622</v>
      </c>
      <c r="M5" s="3" t="s">
        <v>621</v>
      </c>
      <c r="N5" s="3" t="s">
        <v>621</v>
      </c>
      <c r="O5" s="3" t="s">
        <v>621</v>
      </c>
      <c r="P5" s="3" t="s">
        <v>621</v>
      </c>
      <c r="Q5" s="3" t="s">
        <v>621</v>
      </c>
      <c r="R5" s="3" t="s">
        <v>621</v>
      </c>
      <c r="S5" s="3" t="s">
        <v>621</v>
      </c>
      <c r="T5" s="3" t="s">
        <v>621</v>
      </c>
      <c r="U5" s="3" t="s">
        <v>621</v>
      </c>
      <c r="V5" s="3" t="s">
        <v>621</v>
      </c>
      <c r="W5" s="3" t="s">
        <v>621</v>
      </c>
      <c r="X5" s="3" t="s">
        <v>621</v>
      </c>
      <c r="Y5" s="3" t="s">
        <v>621</v>
      </c>
      <c r="Z5" s="3" t="s">
        <v>621</v>
      </c>
      <c r="AA5" s="3" t="s">
        <v>621</v>
      </c>
      <c r="AB5" s="3" t="s">
        <v>621</v>
      </c>
      <c r="AC5" s="3" t="s">
        <v>621</v>
      </c>
      <c r="AD5" s="3" t="s">
        <v>621</v>
      </c>
      <c r="AE5" s="3" t="s">
        <v>621</v>
      </c>
      <c r="AF5" s="3" t="s">
        <v>621</v>
      </c>
      <c r="AG5" s="3" t="s">
        <v>621</v>
      </c>
      <c r="AH5" s="3" t="s">
        <v>621</v>
      </c>
      <c r="AI5" s="3" t="s">
        <v>621</v>
      </c>
      <c r="AM5" s="20">
        <f t="shared" si="0"/>
        <v>0</v>
      </c>
      <c r="AN5" s="20">
        <f t="shared" si="1"/>
        <v>0</v>
      </c>
      <c r="AO5" s="21" t="str">
        <f t="shared" si="2"/>
        <v/>
      </c>
    </row>
    <row r="6" spans="1:48" ht="15" customHeight="1" x14ac:dyDescent="0.25">
      <c r="A6" s="3" t="s">
        <v>8</v>
      </c>
      <c r="B6" s="3" t="s">
        <v>15</v>
      </c>
      <c r="C6" s="3">
        <v>2013</v>
      </c>
      <c r="D6" s="3">
        <v>0.873</v>
      </c>
      <c r="E6" s="3">
        <v>7.0000000000000007E-2</v>
      </c>
      <c r="F6" s="3" t="s">
        <v>621</v>
      </c>
      <c r="G6" s="3">
        <v>0.127</v>
      </c>
      <c r="H6" s="3" t="s">
        <v>621</v>
      </c>
      <c r="I6" s="3" t="s">
        <v>621</v>
      </c>
      <c r="J6" s="3" t="s">
        <v>621</v>
      </c>
      <c r="K6" s="3" t="s">
        <v>621</v>
      </c>
      <c r="L6" s="3" t="s">
        <v>622</v>
      </c>
      <c r="M6" s="3" t="s">
        <v>621</v>
      </c>
      <c r="N6" s="3" t="s">
        <v>621</v>
      </c>
      <c r="O6" s="3" t="s">
        <v>621</v>
      </c>
      <c r="P6" s="3" t="s">
        <v>621</v>
      </c>
      <c r="Q6" s="3" t="s">
        <v>621</v>
      </c>
      <c r="R6" s="3" t="s">
        <v>621</v>
      </c>
      <c r="S6" s="3" t="s">
        <v>14</v>
      </c>
      <c r="T6" s="3">
        <v>0.65800000000000003</v>
      </c>
      <c r="U6" s="3" t="s">
        <v>621</v>
      </c>
      <c r="V6" s="3" t="s">
        <v>621</v>
      </c>
      <c r="W6" s="3" t="s">
        <v>621</v>
      </c>
      <c r="X6" s="3" t="s">
        <v>621</v>
      </c>
      <c r="Y6" s="3" t="s">
        <v>621</v>
      </c>
      <c r="Z6" s="3" t="s">
        <v>621</v>
      </c>
      <c r="AA6" s="3" t="s">
        <v>621</v>
      </c>
      <c r="AB6" s="3" t="s">
        <v>621</v>
      </c>
      <c r="AC6" s="3" t="s">
        <v>621</v>
      </c>
      <c r="AD6" s="3" t="s">
        <v>621</v>
      </c>
      <c r="AE6" s="3" t="s">
        <v>621</v>
      </c>
      <c r="AF6" s="3" t="s">
        <v>621</v>
      </c>
      <c r="AG6" s="3" t="s">
        <v>621</v>
      </c>
      <c r="AH6" s="3">
        <v>7.0000000000000007E-2</v>
      </c>
      <c r="AI6" s="3">
        <v>7.1999999999999995E-2</v>
      </c>
      <c r="AM6" s="20">
        <f t="shared" si="0"/>
        <v>0.85699999999999998</v>
      </c>
      <c r="AN6" s="20">
        <f t="shared" si="1"/>
        <v>0.873</v>
      </c>
      <c r="AO6" s="21">
        <f t="shared" si="2"/>
        <v>1.0186697782963827</v>
      </c>
    </row>
    <row r="7" spans="1:48" ht="15" customHeight="1" x14ac:dyDescent="0.25">
      <c r="A7" s="3" t="s">
        <v>16</v>
      </c>
      <c r="B7" s="3" t="s">
        <v>17</v>
      </c>
      <c r="C7" s="3">
        <v>2013</v>
      </c>
      <c r="D7" s="3">
        <v>56.2</v>
      </c>
      <c r="E7" s="3" t="s">
        <v>622</v>
      </c>
      <c r="F7" s="3" t="s">
        <v>621</v>
      </c>
      <c r="G7" s="3">
        <v>0.1</v>
      </c>
      <c r="H7" s="3" t="s">
        <v>621</v>
      </c>
      <c r="I7" s="3" t="s">
        <v>621</v>
      </c>
      <c r="J7" s="3" t="s">
        <v>621</v>
      </c>
      <c r="K7" s="3" t="s">
        <v>621</v>
      </c>
      <c r="L7" s="3" t="s">
        <v>622</v>
      </c>
      <c r="M7" s="3" t="s">
        <v>621</v>
      </c>
      <c r="N7" s="3" t="s">
        <v>621</v>
      </c>
      <c r="O7" s="3" t="s">
        <v>621</v>
      </c>
      <c r="P7" s="3" t="s">
        <v>621</v>
      </c>
      <c r="Q7" s="3" t="s">
        <v>621</v>
      </c>
      <c r="R7" s="3">
        <v>51.17</v>
      </c>
      <c r="S7" s="3" t="s">
        <v>14</v>
      </c>
      <c r="T7" s="3" t="s">
        <v>621</v>
      </c>
      <c r="U7" s="3" t="s">
        <v>621</v>
      </c>
      <c r="V7" s="3" t="s">
        <v>621</v>
      </c>
      <c r="W7" s="3" t="s">
        <v>621</v>
      </c>
      <c r="X7" s="3" t="s">
        <v>621</v>
      </c>
      <c r="Y7" s="3">
        <v>0.3</v>
      </c>
      <c r="Z7" s="3" t="s">
        <v>621</v>
      </c>
      <c r="AA7" s="3" t="s">
        <v>621</v>
      </c>
      <c r="AB7" s="3" t="s">
        <v>621</v>
      </c>
      <c r="AC7" s="3" t="s">
        <v>621</v>
      </c>
      <c r="AD7" s="3">
        <v>11.8</v>
      </c>
      <c r="AE7" s="3" t="s">
        <v>621</v>
      </c>
      <c r="AF7" s="3" t="s">
        <v>622</v>
      </c>
      <c r="AG7" s="3" t="s">
        <v>621</v>
      </c>
      <c r="AH7" s="3" t="s">
        <v>621</v>
      </c>
      <c r="AI7" s="3" t="s">
        <v>621</v>
      </c>
      <c r="AM7" s="20">
        <f t="shared" si="0"/>
        <v>63.370000000000005</v>
      </c>
      <c r="AN7" s="20">
        <f t="shared" si="1"/>
        <v>56.2</v>
      </c>
      <c r="AO7" s="21">
        <f t="shared" si="2"/>
        <v>0.88685497869654406</v>
      </c>
    </row>
    <row r="8" spans="1:48" ht="15" customHeight="1" x14ac:dyDescent="0.2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W8" s="3" t="s">
        <v>621</v>
      </c>
      <c r="X8" s="3" t="s">
        <v>621</v>
      </c>
      <c r="Y8" s="3" t="s">
        <v>621</v>
      </c>
      <c r="Z8" s="3" t="s">
        <v>621</v>
      </c>
      <c r="AA8" s="3" t="s">
        <v>621</v>
      </c>
      <c r="AB8" s="3" t="s">
        <v>621</v>
      </c>
      <c r="AC8" s="3" t="s">
        <v>621</v>
      </c>
      <c r="AD8" s="3" t="s">
        <v>621</v>
      </c>
      <c r="AE8" s="3" t="s">
        <v>621</v>
      </c>
      <c r="AF8" s="3" t="s">
        <v>961</v>
      </c>
      <c r="AG8" s="3" t="s">
        <v>621</v>
      </c>
      <c r="AH8" s="3" t="s">
        <v>621</v>
      </c>
      <c r="AI8" s="3" t="s">
        <v>621</v>
      </c>
      <c r="AM8" s="20">
        <f t="shared" si="0"/>
        <v>0</v>
      </c>
      <c r="AN8" s="20">
        <f t="shared" si="1"/>
        <v>0</v>
      </c>
      <c r="AO8" s="21" t="str">
        <f t="shared" si="2"/>
        <v/>
      </c>
    </row>
    <row r="9" spans="1:48" ht="15" customHeight="1" x14ac:dyDescent="0.25">
      <c r="A9" s="3" t="s">
        <v>18</v>
      </c>
      <c r="B9" s="3" t="s">
        <v>21</v>
      </c>
      <c r="C9" s="3">
        <v>2013</v>
      </c>
      <c r="D9" s="3" t="s">
        <v>621</v>
      </c>
      <c r="E9" s="3" t="s">
        <v>621</v>
      </c>
      <c r="F9" s="3" t="s">
        <v>621</v>
      </c>
      <c r="G9" s="3" t="s">
        <v>621</v>
      </c>
      <c r="H9" s="3" t="s">
        <v>621</v>
      </c>
      <c r="I9" s="3" t="s">
        <v>621</v>
      </c>
      <c r="J9" s="3" t="s">
        <v>621</v>
      </c>
      <c r="K9" s="3" t="s">
        <v>621</v>
      </c>
      <c r="L9" s="3" t="s">
        <v>622</v>
      </c>
      <c r="M9" s="3" t="s">
        <v>621</v>
      </c>
      <c r="N9" s="3" t="s">
        <v>621</v>
      </c>
      <c r="O9" s="3" t="s">
        <v>722</v>
      </c>
      <c r="P9" s="3" t="s">
        <v>621</v>
      </c>
      <c r="Q9" s="3" t="s">
        <v>621</v>
      </c>
      <c r="R9" s="3" t="s">
        <v>621</v>
      </c>
      <c r="S9" s="3" t="s">
        <v>621</v>
      </c>
      <c r="T9" s="3" t="s">
        <v>621</v>
      </c>
      <c r="U9" s="3" t="s">
        <v>621</v>
      </c>
      <c r="V9" s="3" t="s">
        <v>621</v>
      </c>
      <c r="W9" s="3" t="s">
        <v>621</v>
      </c>
      <c r="X9" s="3" t="s">
        <v>621</v>
      </c>
      <c r="Y9" s="3" t="s">
        <v>621</v>
      </c>
      <c r="Z9" s="3" t="s">
        <v>621</v>
      </c>
      <c r="AA9" s="3" t="s">
        <v>621</v>
      </c>
      <c r="AB9" s="3" t="s">
        <v>621</v>
      </c>
      <c r="AC9" s="3" t="s">
        <v>621</v>
      </c>
      <c r="AD9" s="3" t="s">
        <v>621</v>
      </c>
      <c r="AE9" s="3" t="s">
        <v>621</v>
      </c>
      <c r="AF9" s="3" t="s">
        <v>961</v>
      </c>
      <c r="AG9" s="3" t="s">
        <v>621</v>
      </c>
      <c r="AH9" s="3" t="s">
        <v>621</v>
      </c>
      <c r="AI9" s="3" t="s">
        <v>621</v>
      </c>
      <c r="AM9" s="20">
        <f t="shared" si="0"/>
        <v>0</v>
      </c>
      <c r="AN9" s="20">
        <f t="shared" si="1"/>
        <v>0</v>
      </c>
      <c r="AO9" s="21" t="str">
        <f t="shared" si="2"/>
        <v/>
      </c>
    </row>
    <row r="10" spans="1:48" ht="15" customHeight="1" x14ac:dyDescent="0.25">
      <c r="A10" s="3" t="s">
        <v>18</v>
      </c>
      <c r="B10" s="3" t="s">
        <v>22</v>
      </c>
      <c r="C10" s="3">
        <v>2013</v>
      </c>
      <c r="D10" s="3" t="s">
        <v>621</v>
      </c>
      <c r="E10" s="3" t="s">
        <v>621</v>
      </c>
      <c r="F10" s="3" t="s">
        <v>621</v>
      </c>
      <c r="G10" s="3" t="s">
        <v>722</v>
      </c>
      <c r="H10" s="3" t="s">
        <v>621</v>
      </c>
      <c r="I10" s="3" t="s">
        <v>621</v>
      </c>
      <c r="J10" s="3" t="s">
        <v>621</v>
      </c>
      <c r="K10" s="3" t="s">
        <v>621</v>
      </c>
      <c r="L10" s="3" t="s">
        <v>622</v>
      </c>
      <c r="M10" s="3" t="s">
        <v>722</v>
      </c>
      <c r="N10" s="3" t="s">
        <v>722</v>
      </c>
      <c r="O10" s="3" t="s">
        <v>722</v>
      </c>
      <c r="P10" s="3" t="s">
        <v>621</v>
      </c>
      <c r="Q10" s="3" t="s">
        <v>621</v>
      </c>
      <c r="R10" s="3" t="s">
        <v>621</v>
      </c>
      <c r="S10" s="3" t="s">
        <v>621</v>
      </c>
      <c r="T10" s="3" t="s">
        <v>621</v>
      </c>
      <c r="U10" s="3" t="s">
        <v>621</v>
      </c>
      <c r="V10" s="3" t="s">
        <v>621</v>
      </c>
      <c r="W10" s="3" t="s">
        <v>621</v>
      </c>
      <c r="X10" s="3" t="s">
        <v>621</v>
      </c>
      <c r="Y10" s="3" t="s">
        <v>621</v>
      </c>
      <c r="Z10" s="3" t="s">
        <v>621</v>
      </c>
      <c r="AA10" s="3" t="s">
        <v>621</v>
      </c>
      <c r="AB10" s="3" t="s">
        <v>621</v>
      </c>
      <c r="AC10" s="3" t="s">
        <v>621</v>
      </c>
      <c r="AD10" s="3" t="s">
        <v>621</v>
      </c>
      <c r="AE10" s="3" t="s">
        <v>621</v>
      </c>
      <c r="AF10" s="3" t="s">
        <v>961</v>
      </c>
      <c r="AG10" s="3" t="s">
        <v>621</v>
      </c>
      <c r="AH10" s="3" t="s">
        <v>621</v>
      </c>
      <c r="AI10" s="3" t="s">
        <v>621</v>
      </c>
      <c r="AM10" s="20">
        <f t="shared" si="0"/>
        <v>0</v>
      </c>
      <c r="AN10" s="20">
        <f t="shared" si="1"/>
        <v>0</v>
      </c>
      <c r="AO10" s="21" t="str">
        <f t="shared" si="2"/>
        <v/>
      </c>
    </row>
    <row r="11" spans="1:48" ht="15" customHeight="1" x14ac:dyDescent="0.25">
      <c r="A11" s="3" t="s">
        <v>23</v>
      </c>
      <c r="B11" s="3" t="s">
        <v>24</v>
      </c>
      <c r="C11" s="3">
        <v>2013</v>
      </c>
      <c r="D11" s="3">
        <v>107</v>
      </c>
      <c r="E11" s="3">
        <v>126.5</v>
      </c>
      <c r="F11" s="3" t="s">
        <v>621</v>
      </c>
      <c r="G11" s="3" t="s">
        <v>621</v>
      </c>
      <c r="H11" s="3" t="s">
        <v>621</v>
      </c>
      <c r="I11" s="3" t="s">
        <v>621</v>
      </c>
      <c r="J11" s="3" t="s">
        <v>621</v>
      </c>
      <c r="K11" s="3" t="s">
        <v>621</v>
      </c>
      <c r="L11" s="3" t="s">
        <v>622</v>
      </c>
      <c r="M11" s="3">
        <v>60</v>
      </c>
      <c r="N11" s="3">
        <v>3</v>
      </c>
      <c r="O11" s="3">
        <v>25</v>
      </c>
      <c r="P11" s="3">
        <v>2</v>
      </c>
      <c r="Q11" s="3">
        <v>3</v>
      </c>
      <c r="R11" s="3">
        <v>6.5</v>
      </c>
      <c r="S11" s="3" t="s">
        <v>10</v>
      </c>
      <c r="T11" s="3">
        <v>3.7</v>
      </c>
      <c r="U11" s="3" t="s">
        <v>621</v>
      </c>
      <c r="V11" s="3" t="s">
        <v>621</v>
      </c>
      <c r="W11" s="3" t="s">
        <v>621</v>
      </c>
      <c r="X11" s="3" t="s">
        <v>621</v>
      </c>
      <c r="Y11" s="3">
        <v>6.7</v>
      </c>
      <c r="Z11" s="3" t="s">
        <v>621</v>
      </c>
      <c r="AA11" s="3" t="s">
        <v>621</v>
      </c>
      <c r="AB11" s="3" t="s">
        <v>621</v>
      </c>
      <c r="AC11" s="3" t="s">
        <v>621</v>
      </c>
      <c r="AD11" s="3">
        <v>16.600000000000001</v>
      </c>
      <c r="AE11" s="3" t="s">
        <v>621</v>
      </c>
      <c r="AF11" s="3" t="s">
        <v>621</v>
      </c>
      <c r="AG11" s="3" t="s">
        <v>621</v>
      </c>
      <c r="AH11" s="3" t="s">
        <v>621</v>
      </c>
      <c r="AI11" s="3" t="s">
        <v>621</v>
      </c>
      <c r="AM11" s="20">
        <f t="shared" si="0"/>
        <v>126.5</v>
      </c>
      <c r="AN11" s="20">
        <f t="shared" si="1"/>
        <v>107</v>
      </c>
      <c r="AO11" s="21">
        <f t="shared" si="2"/>
        <v>0.8458498023715415</v>
      </c>
    </row>
    <row r="12" spans="1:48"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W12" s="3" t="s">
        <v>622</v>
      </c>
      <c r="X12" s="3" t="s">
        <v>622</v>
      </c>
      <c r="Y12" s="3" t="s">
        <v>622</v>
      </c>
      <c r="Z12" s="3" t="s">
        <v>622</v>
      </c>
      <c r="AA12" s="3" t="s">
        <v>622</v>
      </c>
      <c r="AB12" s="3" t="s">
        <v>622</v>
      </c>
      <c r="AC12" s="3" t="s">
        <v>622</v>
      </c>
      <c r="AD12" s="3" t="s">
        <v>622</v>
      </c>
      <c r="AE12" s="3" t="s">
        <v>622</v>
      </c>
      <c r="AF12" s="3" t="s">
        <v>622</v>
      </c>
      <c r="AG12" s="3" t="s">
        <v>622</v>
      </c>
      <c r="AH12" s="3" t="s">
        <v>622</v>
      </c>
      <c r="AI12" s="3" t="s">
        <v>622</v>
      </c>
      <c r="AM12" s="20">
        <f t="shared" si="0"/>
        <v>0</v>
      </c>
      <c r="AN12" s="20">
        <f t="shared" si="1"/>
        <v>0</v>
      </c>
      <c r="AO12" s="21" t="str">
        <f t="shared" si="2"/>
        <v/>
      </c>
    </row>
    <row r="13" spans="1:48" ht="15" customHeight="1" x14ac:dyDescent="0.25">
      <c r="A13" s="3" t="s">
        <v>27</v>
      </c>
      <c r="B13" s="3" t="s">
        <v>28</v>
      </c>
      <c r="C13" s="3">
        <v>2013</v>
      </c>
      <c r="D13" s="3">
        <v>128.5</v>
      </c>
      <c r="E13" s="3" t="s">
        <v>621</v>
      </c>
      <c r="F13" s="3" t="s">
        <v>621</v>
      </c>
      <c r="G13" s="3">
        <v>1.8</v>
      </c>
      <c r="H13" s="3" t="s">
        <v>621</v>
      </c>
      <c r="I13" s="3">
        <v>3.8</v>
      </c>
      <c r="J13" s="3" t="s">
        <v>621</v>
      </c>
      <c r="K13" s="3" t="s">
        <v>621</v>
      </c>
      <c r="L13" s="3" t="s">
        <v>622</v>
      </c>
      <c r="M13" s="3" t="s">
        <v>621</v>
      </c>
      <c r="N13" s="3">
        <v>50</v>
      </c>
      <c r="O13" s="3">
        <v>39.4</v>
      </c>
      <c r="P13" s="3" t="s">
        <v>621</v>
      </c>
      <c r="Q13" s="3" t="s">
        <v>621</v>
      </c>
      <c r="R13" s="3" t="s">
        <v>621</v>
      </c>
      <c r="S13" s="3" t="s">
        <v>10</v>
      </c>
      <c r="T13" s="3">
        <v>22.2</v>
      </c>
      <c r="U13" s="3" t="s">
        <v>621</v>
      </c>
      <c r="V13" s="3" t="s">
        <v>621</v>
      </c>
      <c r="W13" s="3" t="s">
        <v>621</v>
      </c>
      <c r="X13" s="3" t="s">
        <v>621</v>
      </c>
      <c r="Y13" s="3" t="s">
        <v>621</v>
      </c>
      <c r="Z13" s="3" t="s">
        <v>621</v>
      </c>
      <c r="AA13" s="3" t="s">
        <v>621</v>
      </c>
      <c r="AB13" s="3" t="s">
        <v>621</v>
      </c>
      <c r="AC13" s="3">
        <v>1.3</v>
      </c>
      <c r="AD13" s="3">
        <v>21.2</v>
      </c>
      <c r="AE13" s="3" t="s">
        <v>621</v>
      </c>
      <c r="AF13" s="3" t="s">
        <v>621</v>
      </c>
      <c r="AG13" s="3" t="s">
        <v>621</v>
      </c>
      <c r="AH13" s="3" t="s">
        <v>621</v>
      </c>
      <c r="AI13" s="3" t="s">
        <v>621</v>
      </c>
      <c r="AM13" s="20">
        <f t="shared" si="0"/>
        <v>139.69999999999999</v>
      </c>
      <c r="AN13" s="20">
        <f t="shared" si="1"/>
        <v>128.5</v>
      </c>
      <c r="AO13" s="21">
        <f t="shared" si="2"/>
        <v>0.91982820329277026</v>
      </c>
    </row>
    <row r="14" spans="1:48" ht="15" customHeight="1" x14ac:dyDescent="0.25">
      <c r="A14" s="3" t="s">
        <v>29</v>
      </c>
      <c r="B14" s="3" t="s">
        <v>30</v>
      </c>
      <c r="C14" s="3">
        <v>2013</v>
      </c>
      <c r="D14" s="3">
        <v>9.3000000000000007</v>
      </c>
      <c r="E14" s="3">
        <v>9.5</v>
      </c>
      <c r="F14" s="3" t="s">
        <v>621</v>
      </c>
      <c r="G14" s="3">
        <v>0.2</v>
      </c>
      <c r="H14" s="3" t="s">
        <v>621</v>
      </c>
      <c r="I14" s="3" t="s">
        <v>621</v>
      </c>
      <c r="J14" s="3" t="s">
        <v>621</v>
      </c>
      <c r="K14" s="3" t="s">
        <v>621</v>
      </c>
      <c r="L14" s="3" t="s">
        <v>622</v>
      </c>
      <c r="M14" s="3" t="s">
        <v>621</v>
      </c>
      <c r="N14" s="3" t="s">
        <v>621</v>
      </c>
      <c r="O14" s="3" t="s">
        <v>621</v>
      </c>
      <c r="P14" s="3" t="s">
        <v>621</v>
      </c>
      <c r="Q14" s="3" t="s">
        <v>621</v>
      </c>
      <c r="R14" s="3" t="s">
        <v>621</v>
      </c>
      <c r="S14" s="3" t="s">
        <v>621</v>
      </c>
      <c r="T14" s="3">
        <v>9.3000000000000007</v>
      </c>
      <c r="U14" s="3" t="s">
        <v>621</v>
      </c>
      <c r="V14" s="3" t="s">
        <v>621</v>
      </c>
      <c r="W14" s="3" t="s">
        <v>621</v>
      </c>
      <c r="X14" s="3" t="s">
        <v>621</v>
      </c>
      <c r="Y14" s="3" t="s">
        <v>621</v>
      </c>
      <c r="Z14" s="3" t="s">
        <v>621</v>
      </c>
      <c r="AA14" s="3" t="s">
        <v>621</v>
      </c>
      <c r="AB14" s="3" t="s">
        <v>621</v>
      </c>
      <c r="AC14" s="3" t="s">
        <v>621</v>
      </c>
      <c r="AD14" s="3" t="s">
        <v>621</v>
      </c>
      <c r="AE14" s="3" t="s">
        <v>621</v>
      </c>
      <c r="AF14" s="3" t="s">
        <v>622</v>
      </c>
      <c r="AG14" s="3" t="s">
        <v>621</v>
      </c>
      <c r="AH14" s="3" t="s">
        <v>621</v>
      </c>
      <c r="AI14" s="3" t="s">
        <v>621</v>
      </c>
      <c r="AM14" s="20">
        <f t="shared" si="0"/>
        <v>9.5</v>
      </c>
      <c r="AN14" s="20">
        <f t="shared" si="1"/>
        <v>9.3000000000000007</v>
      </c>
      <c r="AO14" s="21">
        <f t="shared" si="2"/>
        <v>0.97894736842105268</v>
      </c>
    </row>
    <row r="15" spans="1:48" ht="15" customHeight="1" x14ac:dyDescent="0.25">
      <c r="A15" s="3" t="s">
        <v>31</v>
      </c>
      <c r="B15" s="3" t="s">
        <v>32</v>
      </c>
      <c r="C15" s="3">
        <v>2013</v>
      </c>
      <c r="D15" s="3">
        <v>3.6</v>
      </c>
      <c r="E15" s="3">
        <v>4</v>
      </c>
      <c r="F15" s="3">
        <v>0</v>
      </c>
      <c r="G15" s="3">
        <v>0.2</v>
      </c>
      <c r="H15" s="3">
        <v>0</v>
      </c>
      <c r="I15" s="3">
        <v>0</v>
      </c>
      <c r="J15" s="3">
        <v>0</v>
      </c>
      <c r="K15" s="3">
        <v>0</v>
      </c>
      <c r="L15" s="3" t="s">
        <v>669</v>
      </c>
      <c r="M15" s="3" t="s">
        <v>621</v>
      </c>
      <c r="N15" s="3" t="s">
        <v>621</v>
      </c>
      <c r="O15" s="3" t="s">
        <v>621</v>
      </c>
      <c r="P15" s="3" t="s">
        <v>621</v>
      </c>
      <c r="Q15" s="3" t="s">
        <v>621</v>
      </c>
      <c r="R15" s="3" t="s">
        <v>621</v>
      </c>
      <c r="S15" s="3" t="s">
        <v>621</v>
      </c>
      <c r="T15" s="3">
        <v>3.8</v>
      </c>
      <c r="U15" s="3">
        <v>0</v>
      </c>
      <c r="V15" s="3">
        <v>0</v>
      </c>
      <c r="W15" s="3">
        <v>0</v>
      </c>
      <c r="X15" s="3">
        <v>0</v>
      </c>
      <c r="Y15" s="3">
        <v>0</v>
      </c>
      <c r="Z15" s="3">
        <v>0</v>
      </c>
      <c r="AA15" s="3" t="s">
        <v>621</v>
      </c>
      <c r="AB15" s="3" t="s">
        <v>621</v>
      </c>
      <c r="AC15" s="3" t="s">
        <v>621</v>
      </c>
      <c r="AD15" s="3" t="s">
        <v>621</v>
      </c>
      <c r="AE15" s="3" t="s">
        <v>621</v>
      </c>
      <c r="AF15" s="3" t="s">
        <v>622</v>
      </c>
      <c r="AG15" s="3" t="s">
        <v>621</v>
      </c>
      <c r="AH15" s="3" t="s">
        <v>621</v>
      </c>
      <c r="AI15" s="3" t="s">
        <v>621</v>
      </c>
      <c r="AM15" s="20">
        <f t="shared" si="0"/>
        <v>4</v>
      </c>
      <c r="AN15" s="20">
        <f t="shared" si="1"/>
        <v>3.6</v>
      </c>
      <c r="AO15" s="21">
        <f t="shared" si="2"/>
        <v>0.9</v>
      </c>
    </row>
    <row r="16" spans="1:48"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W16" s="3" t="s">
        <v>622</v>
      </c>
      <c r="X16" s="3" t="s">
        <v>622</v>
      </c>
      <c r="Y16" s="3" t="s">
        <v>622</v>
      </c>
      <c r="Z16" s="3" t="s">
        <v>622</v>
      </c>
      <c r="AA16" s="3" t="s">
        <v>622</v>
      </c>
      <c r="AB16" s="3" t="s">
        <v>622</v>
      </c>
      <c r="AC16" s="3" t="s">
        <v>622</v>
      </c>
      <c r="AD16" s="3" t="s">
        <v>622</v>
      </c>
      <c r="AE16" s="3" t="s">
        <v>622</v>
      </c>
      <c r="AF16" s="3" t="s">
        <v>622</v>
      </c>
      <c r="AG16" s="3" t="s">
        <v>622</v>
      </c>
      <c r="AH16" s="3" t="s">
        <v>622</v>
      </c>
      <c r="AI16" s="3" t="s">
        <v>622</v>
      </c>
      <c r="AM16" s="20">
        <f t="shared" si="0"/>
        <v>0</v>
      </c>
      <c r="AN16" s="20">
        <f t="shared" si="1"/>
        <v>0</v>
      </c>
      <c r="AO16" s="21" t="str">
        <f t="shared" si="2"/>
        <v/>
      </c>
    </row>
    <row r="17" spans="1:41"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W17" s="3" t="s">
        <v>622</v>
      </c>
      <c r="X17" s="3" t="s">
        <v>622</v>
      </c>
      <c r="Y17" s="3" t="s">
        <v>622</v>
      </c>
      <c r="Z17" s="3" t="s">
        <v>622</v>
      </c>
      <c r="AA17" s="3" t="s">
        <v>622</v>
      </c>
      <c r="AB17" s="3" t="s">
        <v>622</v>
      </c>
      <c r="AC17" s="3" t="s">
        <v>622</v>
      </c>
      <c r="AD17" s="3" t="s">
        <v>622</v>
      </c>
      <c r="AE17" s="3" t="s">
        <v>622</v>
      </c>
      <c r="AF17" s="3" t="s">
        <v>622</v>
      </c>
      <c r="AG17" s="3" t="s">
        <v>622</v>
      </c>
      <c r="AH17" s="3" t="s">
        <v>622</v>
      </c>
      <c r="AI17" s="3" t="s">
        <v>622</v>
      </c>
      <c r="AM17" s="20">
        <f t="shared" si="0"/>
        <v>0</v>
      </c>
      <c r="AN17" s="20">
        <f t="shared" si="1"/>
        <v>0</v>
      </c>
      <c r="AO17" s="21" t="str">
        <f t="shared" si="2"/>
        <v/>
      </c>
    </row>
    <row r="18" spans="1:41"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W18" s="3" t="s">
        <v>622</v>
      </c>
      <c r="X18" s="3" t="s">
        <v>622</v>
      </c>
      <c r="Y18" s="3" t="s">
        <v>622</v>
      </c>
      <c r="Z18" s="3" t="s">
        <v>622</v>
      </c>
      <c r="AA18" s="3" t="s">
        <v>622</v>
      </c>
      <c r="AB18" s="3" t="s">
        <v>622</v>
      </c>
      <c r="AC18" s="3" t="s">
        <v>622</v>
      </c>
      <c r="AD18" s="3" t="s">
        <v>622</v>
      </c>
      <c r="AE18" s="3" t="s">
        <v>622</v>
      </c>
      <c r="AF18" s="3" t="s">
        <v>622</v>
      </c>
      <c r="AG18" s="3" t="s">
        <v>622</v>
      </c>
      <c r="AH18" s="3" t="s">
        <v>622</v>
      </c>
      <c r="AI18" s="3" t="s">
        <v>622</v>
      </c>
      <c r="AM18" s="20">
        <f t="shared" si="0"/>
        <v>0</v>
      </c>
      <c r="AN18" s="20">
        <f t="shared" si="1"/>
        <v>0</v>
      </c>
      <c r="AO18" s="21" t="str">
        <f t="shared" si="2"/>
        <v/>
      </c>
    </row>
    <row r="19" spans="1:41"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W19" s="3" t="s">
        <v>622</v>
      </c>
      <c r="X19" s="3" t="s">
        <v>622</v>
      </c>
      <c r="Y19" s="3" t="s">
        <v>622</v>
      </c>
      <c r="Z19" s="3" t="s">
        <v>622</v>
      </c>
      <c r="AA19" s="3" t="s">
        <v>622</v>
      </c>
      <c r="AB19" s="3" t="s">
        <v>622</v>
      </c>
      <c r="AC19" s="3" t="s">
        <v>622</v>
      </c>
      <c r="AD19" s="3" t="s">
        <v>622</v>
      </c>
      <c r="AE19" s="3" t="s">
        <v>622</v>
      </c>
      <c r="AF19" s="3" t="s">
        <v>622</v>
      </c>
      <c r="AG19" s="3" t="s">
        <v>622</v>
      </c>
      <c r="AH19" s="3" t="s">
        <v>622</v>
      </c>
      <c r="AI19" s="3" t="s">
        <v>622</v>
      </c>
      <c r="AM19" s="20">
        <f t="shared" si="0"/>
        <v>0</v>
      </c>
      <c r="AN19" s="20">
        <f t="shared" si="1"/>
        <v>0</v>
      </c>
      <c r="AO19" s="21" t="str">
        <f t="shared" si="2"/>
        <v/>
      </c>
    </row>
    <row r="20" spans="1:41"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W20" s="3" t="s">
        <v>622</v>
      </c>
      <c r="X20" s="3" t="s">
        <v>622</v>
      </c>
      <c r="Y20" s="3" t="s">
        <v>622</v>
      </c>
      <c r="Z20" s="3" t="s">
        <v>622</v>
      </c>
      <c r="AA20" s="3" t="s">
        <v>622</v>
      </c>
      <c r="AB20" s="3" t="s">
        <v>622</v>
      </c>
      <c r="AC20" s="3" t="s">
        <v>622</v>
      </c>
      <c r="AD20" s="3" t="s">
        <v>622</v>
      </c>
      <c r="AE20" s="3" t="s">
        <v>622</v>
      </c>
      <c r="AF20" s="3" t="s">
        <v>622</v>
      </c>
      <c r="AG20" s="3" t="s">
        <v>622</v>
      </c>
      <c r="AH20" s="3" t="s">
        <v>622</v>
      </c>
      <c r="AI20" s="3" t="s">
        <v>622</v>
      </c>
      <c r="AM20" s="20">
        <f t="shared" si="0"/>
        <v>0</v>
      </c>
      <c r="AN20" s="20">
        <f t="shared" si="1"/>
        <v>0</v>
      </c>
      <c r="AO20" s="21" t="str">
        <f t="shared" si="2"/>
        <v/>
      </c>
    </row>
    <row r="21" spans="1:41"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W21" s="3" t="s">
        <v>622</v>
      </c>
      <c r="X21" s="3" t="s">
        <v>622</v>
      </c>
      <c r="Y21" s="3" t="s">
        <v>622</v>
      </c>
      <c r="Z21" s="3" t="s">
        <v>622</v>
      </c>
      <c r="AA21" s="3" t="s">
        <v>622</v>
      </c>
      <c r="AB21" s="3" t="s">
        <v>622</v>
      </c>
      <c r="AC21" s="3" t="s">
        <v>622</v>
      </c>
      <c r="AD21" s="3" t="s">
        <v>622</v>
      </c>
      <c r="AE21" s="3" t="s">
        <v>622</v>
      </c>
      <c r="AF21" s="3" t="s">
        <v>622</v>
      </c>
      <c r="AG21" s="3" t="s">
        <v>622</v>
      </c>
      <c r="AH21" s="3" t="s">
        <v>622</v>
      </c>
      <c r="AI21" s="3" t="s">
        <v>622</v>
      </c>
      <c r="AM21" s="20">
        <f t="shared" si="0"/>
        <v>0</v>
      </c>
      <c r="AN21" s="20">
        <f t="shared" si="1"/>
        <v>0</v>
      </c>
      <c r="AO21" s="21" t="str">
        <f t="shared" si="2"/>
        <v/>
      </c>
    </row>
    <row r="22" spans="1:41"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W22" s="3" t="s">
        <v>622</v>
      </c>
      <c r="X22" s="3" t="s">
        <v>622</v>
      </c>
      <c r="Y22" s="3" t="s">
        <v>622</v>
      </c>
      <c r="Z22" s="3" t="s">
        <v>622</v>
      </c>
      <c r="AA22" s="3" t="s">
        <v>622</v>
      </c>
      <c r="AB22" s="3" t="s">
        <v>622</v>
      </c>
      <c r="AC22" s="3" t="s">
        <v>622</v>
      </c>
      <c r="AD22" s="3" t="s">
        <v>622</v>
      </c>
      <c r="AE22" s="3" t="s">
        <v>622</v>
      </c>
      <c r="AF22" s="3" t="s">
        <v>622</v>
      </c>
      <c r="AG22" s="3" t="s">
        <v>622</v>
      </c>
      <c r="AH22" s="3" t="s">
        <v>622</v>
      </c>
      <c r="AI22" s="3" t="s">
        <v>622</v>
      </c>
      <c r="AM22" s="20">
        <f t="shared" si="0"/>
        <v>0</v>
      </c>
      <c r="AN22" s="20">
        <f t="shared" si="1"/>
        <v>0</v>
      </c>
      <c r="AO22" s="21" t="str">
        <f t="shared" si="2"/>
        <v/>
      </c>
    </row>
    <row r="23" spans="1:41"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W23" s="3" t="s">
        <v>622</v>
      </c>
      <c r="X23" s="3" t="s">
        <v>622</v>
      </c>
      <c r="Y23" s="3" t="s">
        <v>622</v>
      </c>
      <c r="Z23" s="3" t="s">
        <v>622</v>
      </c>
      <c r="AA23" s="3" t="s">
        <v>622</v>
      </c>
      <c r="AB23" s="3" t="s">
        <v>622</v>
      </c>
      <c r="AC23" s="3" t="s">
        <v>622</v>
      </c>
      <c r="AD23" s="3" t="s">
        <v>622</v>
      </c>
      <c r="AE23" s="3" t="s">
        <v>622</v>
      </c>
      <c r="AF23" s="3" t="s">
        <v>622</v>
      </c>
      <c r="AG23" s="3" t="s">
        <v>622</v>
      </c>
      <c r="AH23" s="3" t="s">
        <v>622</v>
      </c>
      <c r="AI23" s="3" t="s">
        <v>622</v>
      </c>
      <c r="AM23" s="20">
        <f t="shared" si="0"/>
        <v>0</v>
      </c>
      <c r="AN23" s="20">
        <f t="shared" si="1"/>
        <v>0</v>
      </c>
      <c r="AO23" s="21" t="str">
        <f t="shared" si="2"/>
        <v/>
      </c>
    </row>
    <row r="24" spans="1:41"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W24" s="3" t="s">
        <v>622</v>
      </c>
      <c r="X24" s="3" t="s">
        <v>622</v>
      </c>
      <c r="Y24" s="3" t="s">
        <v>622</v>
      </c>
      <c r="Z24" s="3" t="s">
        <v>622</v>
      </c>
      <c r="AA24" s="3" t="s">
        <v>622</v>
      </c>
      <c r="AB24" s="3" t="s">
        <v>622</v>
      </c>
      <c r="AC24" s="3" t="s">
        <v>622</v>
      </c>
      <c r="AD24" s="3" t="s">
        <v>622</v>
      </c>
      <c r="AE24" s="3" t="s">
        <v>622</v>
      </c>
      <c r="AF24" s="3" t="s">
        <v>622</v>
      </c>
      <c r="AG24" s="3" t="s">
        <v>622</v>
      </c>
      <c r="AH24" s="3" t="s">
        <v>622</v>
      </c>
      <c r="AI24" s="3" t="s">
        <v>622</v>
      </c>
      <c r="AM24" s="20">
        <f t="shared" si="0"/>
        <v>0</v>
      </c>
      <c r="AN24" s="20">
        <f t="shared" si="1"/>
        <v>0</v>
      </c>
      <c r="AO24" s="21" t="str">
        <f t="shared" si="2"/>
        <v/>
      </c>
    </row>
    <row r="25" spans="1:41"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W25" s="3" t="s">
        <v>622</v>
      </c>
      <c r="X25" s="3" t="s">
        <v>622</v>
      </c>
      <c r="Y25" s="3" t="s">
        <v>622</v>
      </c>
      <c r="Z25" s="3" t="s">
        <v>622</v>
      </c>
      <c r="AA25" s="3" t="s">
        <v>622</v>
      </c>
      <c r="AB25" s="3" t="s">
        <v>622</v>
      </c>
      <c r="AC25" s="3" t="s">
        <v>622</v>
      </c>
      <c r="AD25" s="3" t="s">
        <v>622</v>
      </c>
      <c r="AE25" s="3" t="s">
        <v>622</v>
      </c>
      <c r="AF25" s="3" t="s">
        <v>622</v>
      </c>
      <c r="AG25" s="3" t="s">
        <v>622</v>
      </c>
      <c r="AH25" s="3" t="s">
        <v>622</v>
      </c>
      <c r="AI25" s="3" t="s">
        <v>622</v>
      </c>
      <c r="AM25" s="20">
        <f t="shared" si="0"/>
        <v>0</v>
      </c>
      <c r="AN25" s="20">
        <f t="shared" si="1"/>
        <v>0</v>
      </c>
      <c r="AO25" s="21" t="str">
        <f t="shared" si="2"/>
        <v/>
      </c>
    </row>
    <row r="26" spans="1:41"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W26" s="3" t="s">
        <v>622</v>
      </c>
      <c r="X26" s="3" t="s">
        <v>622</v>
      </c>
      <c r="Y26" s="3" t="s">
        <v>622</v>
      </c>
      <c r="Z26" s="3" t="s">
        <v>622</v>
      </c>
      <c r="AA26" s="3" t="s">
        <v>622</v>
      </c>
      <c r="AB26" s="3" t="s">
        <v>622</v>
      </c>
      <c r="AC26" s="3" t="s">
        <v>622</v>
      </c>
      <c r="AD26" s="3" t="s">
        <v>622</v>
      </c>
      <c r="AE26" s="3" t="s">
        <v>622</v>
      </c>
      <c r="AF26" s="3" t="s">
        <v>622</v>
      </c>
      <c r="AG26" s="3" t="s">
        <v>622</v>
      </c>
      <c r="AH26" s="3" t="s">
        <v>622</v>
      </c>
      <c r="AI26" s="3" t="s">
        <v>622</v>
      </c>
      <c r="AM26" s="20">
        <f t="shared" si="0"/>
        <v>0</v>
      </c>
      <c r="AN26" s="20">
        <f t="shared" si="1"/>
        <v>0</v>
      </c>
      <c r="AO26" s="21" t="str">
        <f t="shared" si="2"/>
        <v/>
      </c>
    </row>
    <row r="27" spans="1:41"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W27" s="3" t="s">
        <v>622</v>
      </c>
      <c r="X27" s="3" t="s">
        <v>622</v>
      </c>
      <c r="Y27" s="3" t="s">
        <v>622</v>
      </c>
      <c r="Z27" s="3" t="s">
        <v>622</v>
      </c>
      <c r="AA27" s="3" t="s">
        <v>622</v>
      </c>
      <c r="AB27" s="3" t="s">
        <v>622</v>
      </c>
      <c r="AC27" s="3" t="s">
        <v>622</v>
      </c>
      <c r="AD27" s="3" t="s">
        <v>622</v>
      </c>
      <c r="AE27" s="3" t="s">
        <v>622</v>
      </c>
      <c r="AF27" s="3" t="s">
        <v>622</v>
      </c>
      <c r="AG27" s="3" t="s">
        <v>622</v>
      </c>
      <c r="AH27" s="3" t="s">
        <v>622</v>
      </c>
      <c r="AI27" s="3" t="s">
        <v>622</v>
      </c>
      <c r="AM27" s="20">
        <f t="shared" si="0"/>
        <v>0</v>
      </c>
      <c r="AN27" s="20">
        <f t="shared" si="1"/>
        <v>0</v>
      </c>
      <c r="AO27" s="21" t="str">
        <f t="shared" si="2"/>
        <v/>
      </c>
    </row>
    <row r="28" spans="1:41"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W28" s="3" t="s">
        <v>622</v>
      </c>
      <c r="X28" s="3" t="s">
        <v>622</v>
      </c>
      <c r="Y28" s="3" t="s">
        <v>622</v>
      </c>
      <c r="Z28" s="3" t="s">
        <v>622</v>
      </c>
      <c r="AA28" s="3" t="s">
        <v>622</v>
      </c>
      <c r="AB28" s="3" t="s">
        <v>622</v>
      </c>
      <c r="AC28" s="3" t="s">
        <v>622</v>
      </c>
      <c r="AD28" s="3" t="s">
        <v>622</v>
      </c>
      <c r="AE28" s="3" t="s">
        <v>622</v>
      </c>
      <c r="AF28" s="3" t="s">
        <v>622</v>
      </c>
      <c r="AG28" s="3" t="s">
        <v>622</v>
      </c>
      <c r="AH28" s="3" t="s">
        <v>622</v>
      </c>
      <c r="AI28" s="3" t="s">
        <v>622</v>
      </c>
      <c r="AM28" s="20">
        <f t="shared" si="0"/>
        <v>0</v>
      </c>
      <c r="AN28" s="20">
        <f t="shared" si="1"/>
        <v>0</v>
      </c>
      <c r="AO28" s="21" t="str">
        <f t="shared" si="2"/>
        <v/>
      </c>
    </row>
    <row r="29" spans="1:41"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W29" s="3" t="s">
        <v>622</v>
      </c>
      <c r="X29" s="3" t="s">
        <v>622</v>
      </c>
      <c r="Y29" s="3" t="s">
        <v>622</v>
      </c>
      <c r="Z29" s="3" t="s">
        <v>622</v>
      </c>
      <c r="AA29" s="3" t="s">
        <v>622</v>
      </c>
      <c r="AB29" s="3" t="s">
        <v>622</v>
      </c>
      <c r="AC29" s="3" t="s">
        <v>622</v>
      </c>
      <c r="AD29" s="3" t="s">
        <v>622</v>
      </c>
      <c r="AE29" s="3" t="s">
        <v>622</v>
      </c>
      <c r="AF29" s="3" t="s">
        <v>622</v>
      </c>
      <c r="AG29" s="3" t="s">
        <v>622</v>
      </c>
      <c r="AH29" s="3" t="s">
        <v>622</v>
      </c>
      <c r="AI29" s="3" t="s">
        <v>622</v>
      </c>
      <c r="AM29" s="20">
        <f t="shared" si="0"/>
        <v>0</v>
      </c>
      <c r="AN29" s="20">
        <f t="shared" si="1"/>
        <v>0</v>
      </c>
      <c r="AO29" s="21" t="str">
        <f t="shared" si="2"/>
        <v/>
      </c>
    </row>
    <row r="30" spans="1:41"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W30" s="3" t="s">
        <v>622</v>
      </c>
      <c r="X30" s="3" t="s">
        <v>622</v>
      </c>
      <c r="Y30" s="3" t="s">
        <v>622</v>
      </c>
      <c r="Z30" s="3" t="s">
        <v>622</v>
      </c>
      <c r="AA30" s="3" t="s">
        <v>622</v>
      </c>
      <c r="AB30" s="3" t="s">
        <v>622</v>
      </c>
      <c r="AC30" s="3" t="s">
        <v>622</v>
      </c>
      <c r="AD30" s="3" t="s">
        <v>622</v>
      </c>
      <c r="AE30" s="3" t="s">
        <v>622</v>
      </c>
      <c r="AF30" s="3" t="s">
        <v>622</v>
      </c>
      <c r="AG30" s="3" t="s">
        <v>622</v>
      </c>
      <c r="AH30" s="3" t="s">
        <v>622</v>
      </c>
      <c r="AI30" s="3" t="s">
        <v>622</v>
      </c>
      <c r="AM30" s="20">
        <f t="shared" si="0"/>
        <v>0</v>
      </c>
      <c r="AN30" s="20">
        <f t="shared" si="1"/>
        <v>0</v>
      </c>
      <c r="AO30" s="21" t="str">
        <f t="shared" si="2"/>
        <v/>
      </c>
    </row>
    <row r="31" spans="1:41"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W31" s="3" t="s">
        <v>622</v>
      </c>
      <c r="X31" s="3" t="s">
        <v>622</v>
      </c>
      <c r="Y31" s="3" t="s">
        <v>622</v>
      </c>
      <c r="Z31" s="3" t="s">
        <v>622</v>
      </c>
      <c r="AA31" s="3" t="s">
        <v>622</v>
      </c>
      <c r="AB31" s="3" t="s">
        <v>622</v>
      </c>
      <c r="AC31" s="3" t="s">
        <v>622</v>
      </c>
      <c r="AD31" s="3" t="s">
        <v>622</v>
      </c>
      <c r="AE31" s="3" t="s">
        <v>622</v>
      </c>
      <c r="AF31" s="3" t="s">
        <v>622</v>
      </c>
      <c r="AG31" s="3" t="s">
        <v>622</v>
      </c>
      <c r="AH31" s="3" t="s">
        <v>622</v>
      </c>
      <c r="AI31" s="3" t="s">
        <v>622</v>
      </c>
      <c r="AM31" s="20">
        <f t="shared" si="0"/>
        <v>0</v>
      </c>
      <c r="AN31" s="20">
        <f t="shared" si="1"/>
        <v>0</v>
      </c>
      <c r="AO31" s="21" t="str">
        <f t="shared" si="2"/>
        <v/>
      </c>
    </row>
    <row r="32" spans="1:41"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W32" s="3" t="s">
        <v>622</v>
      </c>
      <c r="X32" s="3" t="s">
        <v>622</v>
      </c>
      <c r="Y32" s="3" t="s">
        <v>622</v>
      </c>
      <c r="Z32" s="3" t="s">
        <v>622</v>
      </c>
      <c r="AA32" s="3" t="s">
        <v>622</v>
      </c>
      <c r="AB32" s="3" t="s">
        <v>622</v>
      </c>
      <c r="AC32" s="3" t="s">
        <v>622</v>
      </c>
      <c r="AD32" s="3" t="s">
        <v>622</v>
      </c>
      <c r="AE32" s="3" t="s">
        <v>622</v>
      </c>
      <c r="AF32" s="3" t="s">
        <v>622</v>
      </c>
      <c r="AG32" s="3" t="s">
        <v>622</v>
      </c>
      <c r="AH32" s="3" t="s">
        <v>622</v>
      </c>
      <c r="AI32" s="3" t="s">
        <v>622</v>
      </c>
      <c r="AM32" s="20">
        <f t="shared" si="0"/>
        <v>0</v>
      </c>
      <c r="AN32" s="20">
        <f t="shared" si="1"/>
        <v>0</v>
      </c>
      <c r="AO32" s="21" t="str">
        <f t="shared" si="2"/>
        <v/>
      </c>
    </row>
    <row r="33" spans="1:41"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W33" s="3" t="s">
        <v>622</v>
      </c>
      <c r="X33" s="3" t="s">
        <v>622</v>
      </c>
      <c r="Y33" s="3" t="s">
        <v>622</v>
      </c>
      <c r="Z33" s="3" t="s">
        <v>622</v>
      </c>
      <c r="AA33" s="3" t="s">
        <v>622</v>
      </c>
      <c r="AB33" s="3" t="s">
        <v>622</v>
      </c>
      <c r="AC33" s="3" t="s">
        <v>622</v>
      </c>
      <c r="AD33" s="3" t="s">
        <v>622</v>
      </c>
      <c r="AE33" s="3" t="s">
        <v>622</v>
      </c>
      <c r="AF33" s="3" t="s">
        <v>622</v>
      </c>
      <c r="AG33" s="3" t="s">
        <v>622</v>
      </c>
      <c r="AH33" s="3" t="s">
        <v>622</v>
      </c>
      <c r="AI33" s="3" t="s">
        <v>622</v>
      </c>
      <c r="AM33" s="20">
        <f t="shared" si="0"/>
        <v>0</v>
      </c>
      <c r="AN33" s="20">
        <f t="shared" si="1"/>
        <v>0</v>
      </c>
      <c r="AO33" s="21" t="str">
        <f t="shared" si="2"/>
        <v/>
      </c>
    </row>
    <row r="34" spans="1:41"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W34" s="3" t="s">
        <v>622</v>
      </c>
      <c r="X34" s="3" t="s">
        <v>622</v>
      </c>
      <c r="Y34" s="3" t="s">
        <v>622</v>
      </c>
      <c r="Z34" s="3" t="s">
        <v>622</v>
      </c>
      <c r="AA34" s="3" t="s">
        <v>622</v>
      </c>
      <c r="AB34" s="3" t="s">
        <v>622</v>
      </c>
      <c r="AC34" s="3" t="s">
        <v>622</v>
      </c>
      <c r="AD34" s="3" t="s">
        <v>622</v>
      </c>
      <c r="AE34" s="3" t="s">
        <v>622</v>
      </c>
      <c r="AF34" s="3" t="s">
        <v>622</v>
      </c>
      <c r="AG34" s="3" t="s">
        <v>622</v>
      </c>
      <c r="AH34" s="3" t="s">
        <v>622</v>
      </c>
      <c r="AI34" s="3" t="s">
        <v>622</v>
      </c>
      <c r="AM34" s="20">
        <f t="shared" si="0"/>
        <v>0</v>
      </c>
      <c r="AN34" s="20">
        <f t="shared" si="1"/>
        <v>0</v>
      </c>
      <c r="AO34" s="21" t="str">
        <f t="shared" si="2"/>
        <v/>
      </c>
    </row>
    <row r="35" spans="1:41" ht="15" customHeight="1" x14ac:dyDescent="0.25">
      <c r="A35" s="3" t="s">
        <v>31</v>
      </c>
      <c r="B35" s="3" t="s">
        <v>37</v>
      </c>
      <c r="C35" s="3">
        <v>2013</v>
      </c>
      <c r="D35" s="3">
        <v>2.2000000000000002</v>
      </c>
      <c r="E35" s="3">
        <v>2.2999999999999998</v>
      </c>
      <c r="F35" s="3" t="s">
        <v>621</v>
      </c>
      <c r="G35" s="3" t="s">
        <v>621</v>
      </c>
      <c r="H35" s="3" t="s">
        <v>621</v>
      </c>
      <c r="I35" s="3" t="s">
        <v>621</v>
      </c>
      <c r="J35" s="3" t="s">
        <v>621</v>
      </c>
      <c r="K35" s="3" t="s">
        <v>621</v>
      </c>
      <c r="L35" s="3" t="s">
        <v>622</v>
      </c>
      <c r="M35" s="3" t="s">
        <v>621</v>
      </c>
      <c r="N35" s="3" t="s">
        <v>621</v>
      </c>
      <c r="O35" s="3" t="s">
        <v>621</v>
      </c>
      <c r="P35" s="3" t="s">
        <v>621</v>
      </c>
      <c r="Q35" s="3" t="s">
        <v>621</v>
      </c>
      <c r="R35" s="3" t="s">
        <v>621</v>
      </c>
      <c r="S35" s="3" t="s">
        <v>621</v>
      </c>
      <c r="T35" s="3">
        <v>2.2999999999999998</v>
      </c>
      <c r="U35" s="3" t="s">
        <v>621</v>
      </c>
      <c r="V35" s="3" t="s">
        <v>621</v>
      </c>
      <c r="W35" s="3" t="s">
        <v>621</v>
      </c>
      <c r="X35" s="3" t="s">
        <v>621</v>
      </c>
      <c r="Y35" s="3" t="s">
        <v>621</v>
      </c>
      <c r="Z35" s="3" t="s">
        <v>621</v>
      </c>
      <c r="AA35" s="3" t="s">
        <v>621</v>
      </c>
      <c r="AB35" s="3" t="s">
        <v>621</v>
      </c>
      <c r="AC35" s="3" t="s">
        <v>621</v>
      </c>
      <c r="AD35" s="3" t="s">
        <v>621</v>
      </c>
      <c r="AE35" s="3" t="s">
        <v>621</v>
      </c>
      <c r="AF35" s="3" t="s">
        <v>622</v>
      </c>
      <c r="AG35" s="3" t="s">
        <v>621</v>
      </c>
      <c r="AH35" s="3" t="s">
        <v>621</v>
      </c>
      <c r="AI35" s="3" t="s">
        <v>621</v>
      </c>
      <c r="AM35" s="20">
        <f t="shared" si="0"/>
        <v>2.2999999999999998</v>
      </c>
      <c r="AN35" s="20">
        <f t="shared" si="1"/>
        <v>2.2000000000000002</v>
      </c>
      <c r="AO35" s="21">
        <f t="shared" si="2"/>
        <v>0.95652173913043492</v>
      </c>
    </row>
    <row r="36" spans="1:41" ht="15" customHeight="1" x14ac:dyDescent="0.25">
      <c r="A36" s="3" t="s">
        <v>31</v>
      </c>
      <c r="B36" s="3" t="s">
        <v>38</v>
      </c>
      <c r="C36" s="3">
        <v>2013</v>
      </c>
      <c r="D36" s="3">
        <v>8.6999999999999993</v>
      </c>
      <c r="E36" s="3">
        <v>8.6</v>
      </c>
      <c r="F36" s="3" t="s">
        <v>621</v>
      </c>
      <c r="G36" s="3">
        <v>0.2</v>
      </c>
      <c r="H36" s="3" t="s">
        <v>621</v>
      </c>
      <c r="I36" s="3" t="s">
        <v>621</v>
      </c>
      <c r="J36" s="3">
        <v>1</v>
      </c>
      <c r="K36" s="3" t="s">
        <v>621</v>
      </c>
      <c r="L36" s="3" t="s">
        <v>622</v>
      </c>
      <c r="M36" s="3" t="s">
        <v>621</v>
      </c>
      <c r="N36" s="3" t="s">
        <v>621</v>
      </c>
      <c r="O36" s="3">
        <v>7.4</v>
      </c>
      <c r="P36" s="3" t="s">
        <v>621</v>
      </c>
      <c r="Q36" s="3" t="s">
        <v>621</v>
      </c>
      <c r="R36" s="3" t="s">
        <v>621</v>
      </c>
      <c r="S36" s="3" t="s">
        <v>621</v>
      </c>
      <c r="T36" s="3" t="s">
        <v>621</v>
      </c>
      <c r="U36" s="3" t="s">
        <v>621</v>
      </c>
      <c r="V36" s="3" t="s">
        <v>621</v>
      </c>
      <c r="W36" s="3" t="s">
        <v>621</v>
      </c>
      <c r="X36" s="3" t="s">
        <v>621</v>
      </c>
      <c r="Y36" s="3" t="s">
        <v>621</v>
      </c>
      <c r="Z36" s="3" t="s">
        <v>621</v>
      </c>
      <c r="AA36" s="3" t="s">
        <v>621</v>
      </c>
      <c r="AB36" s="3" t="s">
        <v>621</v>
      </c>
      <c r="AC36" s="3" t="s">
        <v>621</v>
      </c>
      <c r="AD36" s="3" t="s">
        <v>621</v>
      </c>
      <c r="AE36" s="3" t="s">
        <v>621</v>
      </c>
      <c r="AF36" s="3" t="s">
        <v>622</v>
      </c>
      <c r="AG36" s="3" t="s">
        <v>621</v>
      </c>
      <c r="AH36" s="3" t="s">
        <v>621</v>
      </c>
      <c r="AI36" s="3" t="s">
        <v>621</v>
      </c>
      <c r="AM36" s="20">
        <f t="shared" si="0"/>
        <v>8.6</v>
      </c>
      <c r="AN36" s="20">
        <f t="shared" si="1"/>
        <v>8.6999999999999993</v>
      </c>
      <c r="AO36" s="21">
        <f t="shared" si="2"/>
        <v>1.0116279069767442</v>
      </c>
    </row>
    <row r="37" spans="1:41" ht="15" customHeight="1" x14ac:dyDescent="0.25">
      <c r="A37" s="3" t="s">
        <v>31</v>
      </c>
      <c r="B37" s="3" t="s">
        <v>39</v>
      </c>
      <c r="C37" s="3">
        <v>2013</v>
      </c>
      <c r="D37" s="3">
        <v>4.4000000000000004</v>
      </c>
      <c r="E37" s="3">
        <v>4.8</v>
      </c>
      <c r="F37" s="3" t="s">
        <v>621</v>
      </c>
      <c r="G37" s="3">
        <v>0.5</v>
      </c>
      <c r="H37" s="3" t="s">
        <v>621</v>
      </c>
      <c r="I37" s="3" t="s">
        <v>621</v>
      </c>
      <c r="J37" s="3" t="s">
        <v>621</v>
      </c>
      <c r="K37" s="3" t="s">
        <v>621</v>
      </c>
      <c r="L37" s="3" t="s">
        <v>622</v>
      </c>
      <c r="M37" s="3" t="s">
        <v>621</v>
      </c>
      <c r="N37" s="3" t="s">
        <v>621</v>
      </c>
      <c r="O37" s="3" t="s">
        <v>621</v>
      </c>
      <c r="P37" s="3" t="s">
        <v>621</v>
      </c>
      <c r="Q37" s="3" t="s">
        <v>621</v>
      </c>
      <c r="R37" s="3" t="s">
        <v>621</v>
      </c>
      <c r="S37" s="3" t="s">
        <v>621</v>
      </c>
      <c r="T37" s="3">
        <v>4.3</v>
      </c>
      <c r="U37" s="3" t="s">
        <v>621</v>
      </c>
      <c r="V37" s="3" t="s">
        <v>621</v>
      </c>
      <c r="W37" s="3" t="s">
        <v>621</v>
      </c>
      <c r="X37" s="3" t="s">
        <v>621</v>
      </c>
      <c r="Y37" s="3" t="s">
        <v>621</v>
      </c>
      <c r="Z37" s="3" t="s">
        <v>621</v>
      </c>
      <c r="AA37" s="3" t="s">
        <v>621</v>
      </c>
      <c r="AB37" s="3" t="s">
        <v>621</v>
      </c>
      <c r="AC37" s="3" t="s">
        <v>621</v>
      </c>
      <c r="AD37" s="3" t="s">
        <v>621</v>
      </c>
      <c r="AE37" s="3" t="s">
        <v>621</v>
      </c>
      <c r="AF37" s="3" t="s">
        <v>622</v>
      </c>
      <c r="AG37" s="3" t="s">
        <v>621</v>
      </c>
      <c r="AH37" s="3" t="s">
        <v>621</v>
      </c>
      <c r="AI37" s="3" t="s">
        <v>621</v>
      </c>
      <c r="AM37" s="20">
        <f t="shared" si="0"/>
        <v>4.8</v>
      </c>
      <c r="AN37" s="20">
        <f t="shared" si="1"/>
        <v>4.4000000000000004</v>
      </c>
      <c r="AO37" s="21">
        <f t="shared" si="2"/>
        <v>0.91666666666666674</v>
      </c>
    </row>
    <row r="38" spans="1:41" ht="15" customHeight="1" x14ac:dyDescent="0.25">
      <c r="A38" s="3" t="s">
        <v>31</v>
      </c>
      <c r="B38" s="3" t="s">
        <v>40</v>
      </c>
      <c r="C38" s="3">
        <v>2013</v>
      </c>
      <c r="D38" s="3">
        <v>4</v>
      </c>
      <c r="E38" s="3">
        <v>4.2</v>
      </c>
      <c r="F38" s="3" t="s">
        <v>621</v>
      </c>
      <c r="G38" s="3">
        <v>0.2</v>
      </c>
      <c r="H38" s="3" t="s">
        <v>621</v>
      </c>
      <c r="I38" s="3" t="s">
        <v>621</v>
      </c>
      <c r="J38" s="3" t="s">
        <v>621</v>
      </c>
      <c r="K38" s="3" t="s">
        <v>621</v>
      </c>
      <c r="L38" s="3" t="s">
        <v>622</v>
      </c>
      <c r="M38" s="3" t="s">
        <v>621</v>
      </c>
      <c r="N38" s="3" t="s">
        <v>621</v>
      </c>
      <c r="O38" s="3" t="s">
        <v>621</v>
      </c>
      <c r="P38" s="3" t="s">
        <v>621</v>
      </c>
      <c r="Q38" s="3" t="s">
        <v>621</v>
      </c>
      <c r="R38" s="3" t="s">
        <v>621</v>
      </c>
      <c r="S38" s="3" t="s">
        <v>621</v>
      </c>
      <c r="T38" s="3">
        <v>4</v>
      </c>
      <c r="U38" s="3" t="s">
        <v>621</v>
      </c>
      <c r="V38" s="3" t="s">
        <v>621</v>
      </c>
      <c r="W38" s="3" t="s">
        <v>621</v>
      </c>
      <c r="X38" s="3" t="s">
        <v>621</v>
      </c>
      <c r="Y38" s="3" t="s">
        <v>621</v>
      </c>
      <c r="Z38" s="3" t="s">
        <v>621</v>
      </c>
      <c r="AA38" s="3" t="s">
        <v>621</v>
      </c>
      <c r="AB38" s="3" t="s">
        <v>621</v>
      </c>
      <c r="AC38" s="3" t="s">
        <v>621</v>
      </c>
      <c r="AD38" s="3" t="s">
        <v>621</v>
      </c>
      <c r="AE38" s="3" t="s">
        <v>621</v>
      </c>
      <c r="AF38" s="3" t="s">
        <v>622</v>
      </c>
      <c r="AG38" s="3" t="s">
        <v>621</v>
      </c>
      <c r="AH38" s="3" t="s">
        <v>621</v>
      </c>
      <c r="AI38" s="3" t="s">
        <v>621</v>
      </c>
      <c r="AM38" s="20">
        <f t="shared" si="0"/>
        <v>4.2</v>
      </c>
      <c r="AN38" s="20">
        <f t="shared" si="1"/>
        <v>4</v>
      </c>
      <c r="AO38" s="21">
        <f t="shared" si="2"/>
        <v>0.95238095238095233</v>
      </c>
    </row>
    <row r="39" spans="1:41" ht="15" customHeight="1" x14ac:dyDescent="0.25">
      <c r="A39" s="3" t="s">
        <v>31</v>
      </c>
      <c r="B39" s="3" t="s">
        <v>41</v>
      </c>
      <c r="C39" s="3">
        <v>2013</v>
      </c>
      <c r="D39" s="3">
        <v>32.6</v>
      </c>
      <c r="E39" s="3">
        <v>34</v>
      </c>
      <c r="F39" s="3" t="s">
        <v>621</v>
      </c>
      <c r="G39" s="3">
        <v>0.5</v>
      </c>
      <c r="H39" s="3" t="s">
        <v>621</v>
      </c>
      <c r="I39" s="3" t="s">
        <v>621</v>
      </c>
      <c r="J39" s="3" t="s">
        <v>621</v>
      </c>
      <c r="K39" s="3" t="s">
        <v>621</v>
      </c>
      <c r="L39" s="3" t="s">
        <v>622</v>
      </c>
      <c r="M39" s="3" t="s">
        <v>621</v>
      </c>
      <c r="N39" s="3" t="s">
        <v>621</v>
      </c>
      <c r="O39" s="3">
        <v>31.5</v>
      </c>
      <c r="P39" s="3" t="s">
        <v>621</v>
      </c>
      <c r="Q39" s="3" t="s">
        <v>621</v>
      </c>
      <c r="R39" s="3" t="s">
        <v>621</v>
      </c>
      <c r="S39" s="3" t="s">
        <v>621</v>
      </c>
      <c r="T39" s="3">
        <v>2</v>
      </c>
      <c r="U39" s="3" t="s">
        <v>621</v>
      </c>
      <c r="V39" s="3" t="s">
        <v>621</v>
      </c>
      <c r="W39" s="3" t="s">
        <v>621</v>
      </c>
      <c r="X39" s="3" t="s">
        <v>621</v>
      </c>
      <c r="Y39" s="3" t="s">
        <v>621</v>
      </c>
      <c r="Z39" s="3" t="s">
        <v>621</v>
      </c>
      <c r="AA39" s="3" t="s">
        <v>621</v>
      </c>
      <c r="AB39" s="3" t="s">
        <v>621</v>
      </c>
      <c r="AC39" s="3" t="s">
        <v>621</v>
      </c>
      <c r="AD39" s="3" t="s">
        <v>621</v>
      </c>
      <c r="AE39" s="3" t="s">
        <v>621</v>
      </c>
      <c r="AF39" s="3" t="s">
        <v>622</v>
      </c>
      <c r="AG39" s="3" t="s">
        <v>621</v>
      </c>
      <c r="AH39" s="3" t="s">
        <v>621</v>
      </c>
      <c r="AI39" s="3" t="s">
        <v>621</v>
      </c>
      <c r="AM39" s="20">
        <f t="shared" si="0"/>
        <v>34</v>
      </c>
      <c r="AN39" s="20">
        <f t="shared" si="1"/>
        <v>32.6</v>
      </c>
      <c r="AO39" s="21">
        <f t="shared" si="2"/>
        <v>0.95882352941176474</v>
      </c>
    </row>
    <row r="40" spans="1:41" ht="15" customHeight="1" x14ac:dyDescent="0.25">
      <c r="A40" s="3" t="s">
        <v>31</v>
      </c>
      <c r="B40" s="3" t="s">
        <v>42</v>
      </c>
      <c r="C40" s="3">
        <v>2013</v>
      </c>
      <c r="D40" s="3">
        <v>0</v>
      </c>
      <c r="E40" s="3" t="s">
        <v>621</v>
      </c>
      <c r="F40" s="3" t="s">
        <v>621</v>
      </c>
      <c r="G40" s="3" t="s">
        <v>621</v>
      </c>
      <c r="H40" s="3" t="s">
        <v>621</v>
      </c>
      <c r="I40" s="3" t="s">
        <v>621</v>
      </c>
      <c r="J40" s="3" t="s">
        <v>621</v>
      </c>
      <c r="K40" s="3" t="s">
        <v>621</v>
      </c>
      <c r="L40" s="3" t="s">
        <v>622</v>
      </c>
      <c r="M40" s="3" t="s">
        <v>621</v>
      </c>
      <c r="N40" s="3" t="s">
        <v>621</v>
      </c>
      <c r="O40" s="3" t="s">
        <v>621</v>
      </c>
      <c r="P40" s="3" t="s">
        <v>621</v>
      </c>
      <c r="Q40" s="3" t="s">
        <v>621</v>
      </c>
      <c r="R40" s="3" t="s">
        <v>621</v>
      </c>
      <c r="S40" s="3" t="s">
        <v>621</v>
      </c>
      <c r="T40" s="3" t="s">
        <v>621</v>
      </c>
      <c r="U40" s="3" t="s">
        <v>621</v>
      </c>
      <c r="V40" s="3" t="s">
        <v>621</v>
      </c>
      <c r="W40" s="3" t="s">
        <v>621</v>
      </c>
      <c r="X40" s="3" t="s">
        <v>621</v>
      </c>
      <c r="Y40" s="3" t="s">
        <v>621</v>
      </c>
      <c r="Z40" s="3" t="s">
        <v>621</v>
      </c>
      <c r="AA40" s="3" t="s">
        <v>621</v>
      </c>
      <c r="AB40" s="3" t="s">
        <v>621</v>
      </c>
      <c r="AC40" s="3" t="s">
        <v>621</v>
      </c>
      <c r="AD40" s="3" t="s">
        <v>621</v>
      </c>
      <c r="AE40" s="3" t="s">
        <v>621</v>
      </c>
      <c r="AF40" s="3" t="s">
        <v>622</v>
      </c>
      <c r="AG40" s="3" t="s">
        <v>621</v>
      </c>
      <c r="AH40" s="3" t="s">
        <v>621</v>
      </c>
      <c r="AI40" s="3" t="s">
        <v>621</v>
      </c>
      <c r="AM40" s="20">
        <f t="shared" si="0"/>
        <v>0</v>
      </c>
      <c r="AN40" s="20">
        <f t="shared" si="1"/>
        <v>0</v>
      </c>
      <c r="AO40" s="21" t="str">
        <f t="shared" si="2"/>
        <v/>
      </c>
    </row>
    <row r="41" spans="1:41" ht="15" customHeight="1" x14ac:dyDescent="0.25">
      <c r="A41" s="3" t="s">
        <v>31</v>
      </c>
      <c r="B41" s="3" t="s">
        <v>43</v>
      </c>
      <c r="C41" s="3">
        <v>2013</v>
      </c>
      <c r="D41" s="3">
        <v>7.7</v>
      </c>
      <c r="E41" s="3">
        <v>7.8</v>
      </c>
      <c r="F41" s="3" t="s">
        <v>621</v>
      </c>
      <c r="G41" s="3">
        <v>0.1</v>
      </c>
      <c r="H41" s="3" t="s">
        <v>621</v>
      </c>
      <c r="I41" s="3" t="s">
        <v>621</v>
      </c>
      <c r="J41" s="3" t="s">
        <v>621</v>
      </c>
      <c r="K41" s="3" t="s">
        <v>621</v>
      </c>
      <c r="L41" s="3" t="s">
        <v>622</v>
      </c>
      <c r="M41" s="3" t="s">
        <v>621</v>
      </c>
      <c r="N41" s="3" t="s">
        <v>621</v>
      </c>
      <c r="O41" s="3" t="s">
        <v>621</v>
      </c>
      <c r="P41" s="3" t="s">
        <v>621</v>
      </c>
      <c r="Q41" s="3" t="s">
        <v>621</v>
      </c>
      <c r="R41" s="3" t="s">
        <v>621</v>
      </c>
      <c r="S41" s="3" t="s">
        <v>621</v>
      </c>
      <c r="T41" s="3">
        <v>7.7</v>
      </c>
      <c r="U41" s="3" t="s">
        <v>621</v>
      </c>
      <c r="V41" s="3" t="s">
        <v>621</v>
      </c>
      <c r="W41" s="3" t="s">
        <v>621</v>
      </c>
      <c r="X41" s="3" t="s">
        <v>621</v>
      </c>
      <c r="Y41" s="3" t="s">
        <v>621</v>
      </c>
      <c r="Z41" s="3" t="s">
        <v>621</v>
      </c>
      <c r="AA41" s="3" t="s">
        <v>621</v>
      </c>
      <c r="AB41" s="3" t="s">
        <v>621</v>
      </c>
      <c r="AC41" s="3" t="s">
        <v>621</v>
      </c>
      <c r="AD41" s="3" t="s">
        <v>621</v>
      </c>
      <c r="AE41" s="3" t="s">
        <v>621</v>
      </c>
      <c r="AF41" s="3" t="s">
        <v>622</v>
      </c>
      <c r="AG41" s="3" t="s">
        <v>621</v>
      </c>
      <c r="AH41" s="3" t="s">
        <v>621</v>
      </c>
      <c r="AI41" s="3" t="s">
        <v>621</v>
      </c>
      <c r="AM41" s="20">
        <f t="shared" si="0"/>
        <v>7.8</v>
      </c>
      <c r="AN41" s="20">
        <f t="shared" si="1"/>
        <v>7.7</v>
      </c>
      <c r="AO41" s="21">
        <f t="shared" si="2"/>
        <v>0.98717948717948723</v>
      </c>
    </row>
    <row r="42" spans="1:41" ht="15" customHeight="1" x14ac:dyDescent="0.25">
      <c r="A42" s="3" t="s">
        <v>31</v>
      </c>
      <c r="B42" s="3" t="s">
        <v>44</v>
      </c>
      <c r="C42" s="3">
        <v>2013</v>
      </c>
      <c r="D42" s="3">
        <v>2.6</v>
      </c>
      <c r="E42" s="3">
        <v>2.7</v>
      </c>
      <c r="F42" s="3" t="s">
        <v>621</v>
      </c>
      <c r="G42" s="3">
        <v>0.1</v>
      </c>
      <c r="H42" s="3" t="s">
        <v>621</v>
      </c>
      <c r="I42" s="3" t="s">
        <v>621</v>
      </c>
      <c r="J42" s="3" t="s">
        <v>621</v>
      </c>
      <c r="K42" s="3" t="s">
        <v>621</v>
      </c>
      <c r="L42" s="3" t="s">
        <v>622</v>
      </c>
      <c r="M42" s="3" t="s">
        <v>621</v>
      </c>
      <c r="N42" s="3" t="s">
        <v>621</v>
      </c>
      <c r="O42" s="3" t="s">
        <v>621</v>
      </c>
      <c r="P42" s="3" t="s">
        <v>621</v>
      </c>
      <c r="Q42" s="3" t="s">
        <v>621</v>
      </c>
      <c r="R42" s="3" t="s">
        <v>621</v>
      </c>
      <c r="S42" s="3" t="s">
        <v>621</v>
      </c>
      <c r="T42" s="3">
        <v>2.6</v>
      </c>
      <c r="U42" s="3" t="s">
        <v>621</v>
      </c>
      <c r="V42" s="3" t="s">
        <v>621</v>
      </c>
      <c r="W42" s="3" t="s">
        <v>621</v>
      </c>
      <c r="X42" s="3" t="s">
        <v>621</v>
      </c>
      <c r="Y42" s="3" t="s">
        <v>621</v>
      </c>
      <c r="Z42" s="3" t="s">
        <v>621</v>
      </c>
      <c r="AA42" s="3" t="s">
        <v>621</v>
      </c>
      <c r="AB42" s="3" t="s">
        <v>621</v>
      </c>
      <c r="AC42" s="3" t="s">
        <v>621</v>
      </c>
      <c r="AD42" s="3" t="s">
        <v>621</v>
      </c>
      <c r="AE42" s="3" t="s">
        <v>621</v>
      </c>
      <c r="AF42" s="3" t="s">
        <v>622</v>
      </c>
      <c r="AG42" s="3" t="s">
        <v>621</v>
      </c>
      <c r="AH42" s="3" t="s">
        <v>621</v>
      </c>
      <c r="AI42" s="3" t="s">
        <v>621</v>
      </c>
      <c r="AM42" s="20">
        <f t="shared" si="0"/>
        <v>2.7</v>
      </c>
      <c r="AN42" s="20">
        <f t="shared" si="1"/>
        <v>2.6</v>
      </c>
      <c r="AO42" s="21">
        <f t="shared" si="2"/>
        <v>0.96296296296296291</v>
      </c>
    </row>
    <row r="43" spans="1:41" ht="15" customHeight="1" x14ac:dyDescent="0.25">
      <c r="A43" s="3" t="s">
        <v>31</v>
      </c>
      <c r="B43" s="3" t="s">
        <v>45</v>
      </c>
      <c r="C43" s="3">
        <v>2013</v>
      </c>
      <c r="D43" s="3">
        <v>3.2</v>
      </c>
      <c r="E43" s="3">
        <v>3.7</v>
      </c>
      <c r="F43" s="3" t="s">
        <v>621</v>
      </c>
      <c r="G43" s="3">
        <v>0.1</v>
      </c>
      <c r="H43" s="3" t="s">
        <v>621</v>
      </c>
      <c r="I43" s="3" t="s">
        <v>621</v>
      </c>
      <c r="J43" s="3" t="s">
        <v>621</v>
      </c>
      <c r="K43" s="3" t="s">
        <v>621</v>
      </c>
      <c r="L43" s="3" t="s">
        <v>622</v>
      </c>
      <c r="M43" s="3" t="s">
        <v>621</v>
      </c>
      <c r="N43" s="3" t="s">
        <v>621</v>
      </c>
      <c r="O43" s="3" t="s">
        <v>621</v>
      </c>
      <c r="P43" s="3" t="s">
        <v>621</v>
      </c>
      <c r="Q43" s="3" t="s">
        <v>621</v>
      </c>
      <c r="R43" s="3" t="s">
        <v>621</v>
      </c>
      <c r="S43" s="3" t="s">
        <v>621</v>
      </c>
      <c r="T43" s="3">
        <v>3.6</v>
      </c>
      <c r="U43" s="3" t="s">
        <v>621</v>
      </c>
      <c r="V43" s="3" t="s">
        <v>621</v>
      </c>
      <c r="W43" s="3" t="s">
        <v>621</v>
      </c>
      <c r="X43" s="3" t="s">
        <v>621</v>
      </c>
      <c r="Y43" s="3" t="s">
        <v>621</v>
      </c>
      <c r="Z43" s="3" t="s">
        <v>621</v>
      </c>
      <c r="AA43" s="3" t="s">
        <v>621</v>
      </c>
      <c r="AB43" s="3" t="s">
        <v>621</v>
      </c>
      <c r="AC43" s="3" t="s">
        <v>621</v>
      </c>
      <c r="AD43" s="3" t="s">
        <v>621</v>
      </c>
      <c r="AE43" s="3" t="s">
        <v>621</v>
      </c>
      <c r="AF43" s="3" t="s">
        <v>622</v>
      </c>
      <c r="AG43" s="3" t="s">
        <v>621</v>
      </c>
      <c r="AH43" s="3" t="s">
        <v>621</v>
      </c>
      <c r="AI43" s="3" t="s">
        <v>621</v>
      </c>
      <c r="AM43" s="20">
        <f t="shared" si="0"/>
        <v>3.7</v>
      </c>
      <c r="AN43" s="20">
        <f t="shared" si="1"/>
        <v>3.2</v>
      </c>
      <c r="AO43" s="21">
        <f t="shared" si="2"/>
        <v>0.86486486486486491</v>
      </c>
    </row>
    <row r="44" spans="1:41" ht="15" customHeight="1" x14ac:dyDescent="0.25">
      <c r="A44" s="3" t="s">
        <v>46</v>
      </c>
      <c r="B44" s="3" t="s">
        <v>47</v>
      </c>
      <c r="C44" s="3">
        <v>2013</v>
      </c>
      <c r="D44" s="3">
        <v>17.48</v>
      </c>
      <c r="E44" s="3">
        <v>20.27</v>
      </c>
      <c r="F44" s="3" t="s">
        <v>621</v>
      </c>
      <c r="G44" s="3">
        <v>0.53</v>
      </c>
      <c r="H44" s="3" t="s">
        <v>621</v>
      </c>
      <c r="I44" s="3" t="s">
        <v>621</v>
      </c>
      <c r="J44" s="3" t="s">
        <v>621</v>
      </c>
      <c r="K44" s="3" t="s">
        <v>621</v>
      </c>
      <c r="L44" s="3" t="s">
        <v>622</v>
      </c>
      <c r="M44" s="3" t="s">
        <v>621</v>
      </c>
      <c r="N44" s="3" t="s">
        <v>621</v>
      </c>
      <c r="O44" s="3">
        <v>11.71</v>
      </c>
      <c r="P44" s="3">
        <v>5.8</v>
      </c>
      <c r="Q44" s="3" t="s">
        <v>621</v>
      </c>
      <c r="R44" s="3" t="s">
        <v>621</v>
      </c>
      <c r="S44" s="3" t="s">
        <v>14</v>
      </c>
      <c r="T44" s="3" t="s">
        <v>621</v>
      </c>
      <c r="U44" s="3" t="s">
        <v>621</v>
      </c>
      <c r="V44" s="3" t="s">
        <v>621</v>
      </c>
      <c r="W44" s="3" t="s">
        <v>621</v>
      </c>
      <c r="X44" s="3" t="s">
        <v>621</v>
      </c>
      <c r="Y44" s="3" t="s">
        <v>621</v>
      </c>
      <c r="Z44" s="3" t="s">
        <v>621</v>
      </c>
      <c r="AA44" s="3" t="s">
        <v>621</v>
      </c>
      <c r="AB44" s="3" t="s">
        <v>621</v>
      </c>
      <c r="AC44" s="3" t="s">
        <v>621</v>
      </c>
      <c r="AD44" s="3">
        <v>2.23</v>
      </c>
      <c r="AE44" s="3" t="s">
        <v>621</v>
      </c>
      <c r="AF44" s="3" t="s">
        <v>622</v>
      </c>
      <c r="AG44" s="3" t="s">
        <v>621</v>
      </c>
      <c r="AH44" s="3" t="s">
        <v>621</v>
      </c>
      <c r="AI44" s="3" t="s">
        <v>621</v>
      </c>
      <c r="AM44" s="20">
        <f t="shared" si="0"/>
        <v>20.27</v>
      </c>
      <c r="AN44" s="20">
        <f t="shared" si="1"/>
        <v>17.48</v>
      </c>
      <c r="AO44" s="21">
        <f t="shared" si="2"/>
        <v>0.8623581647755304</v>
      </c>
    </row>
    <row r="45" spans="1:41" ht="15" customHeight="1" x14ac:dyDescent="0.25">
      <c r="A45" s="3" t="s">
        <v>46</v>
      </c>
      <c r="B45" s="3" t="s">
        <v>48</v>
      </c>
      <c r="C45" s="3">
        <v>2013</v>
      </c>
      <c r="D45" s="3">
        <v>37.07</v>
      </c>
      <c r="E45" s="3">
        <v>42.68</v>
      </c>
      <c r="F45" s="3" t="s">
        <v>621</v>
      </c>
      <c r="G45" s="3">
        <v>0.25</v>
      </c>
      <c r="H45" s="3">
        <v>1.01</v>
      </c>
      <c r="I45" s="3" t="s">
        <v>621</v>
      </c>
      <c r="J45" s="3" t="s">
        <v>621</v>
      </c>
      <c r="K45" s="3" t="s">
        <v>621</v>
      </c>
      <c r="L45" s="3" t="s">
        <v>622</v>
      </c>
      <c r="M45" s="3">
        <v>2.69</v>
      </c>
      <c r="N45" s="3">
        <v>2.99</v>
      </c>
      <c r="O45" s="3">
        <v>18.3</v>
      </c>
      <c r="P45" s="3">
        <v>2.99</v>
      </c>
      <c r="Q45" s="3" t="s">
        <v>621</v>
      </c>
      <c r="R45" s="3" t="s">
        <v>621</v>
      </c>
      <c r="S45" s="3" t="s">
        <v>14</v>
      </c>
      <c r="T45" s="3" t="s">
        <v>621</v>
      </c>
      <c r="U45" s="3" t="s">
        <v>621</v>
      </c>
      <c r="V45" s="3" t="s">
        <v>621</v>
      </c>
      <c r="W45" s="3">
        <v>2.44</v>
      </c>
      <c r="X45" s="3" t="s">
        <v>621</v>
      </c>
      <c r="Y45" s="3" t="s">
        <v>621</v>
      </c>
      <c r="Z45" s="3" t="s">
        <v>621</v>
      </c>
      <c r="AA45" s="3" t="s">
        <v>621</v>
      </c>
      <c r="AB45" s="3">
        <v>11.1</v>
      </c>
      <c r="AC45" s="3" t="s">
        <v>621</v>
      </c>
      <c r="AD45" s="3">
        <v>0.91</v>
      </c>
      <c r="AE45" s="3" t="s">
        <v>621</v>
      </c>
      <c r="AF45" s="3" t="s">
        <v>622</v>
      </c>
      <c r="AG45" s="3" t="s">
        <v>621</v>
      </c>
      <c r="AH45" s="3" t="s">
        <v>621</v>
      </c>
      <c r="AI45" s="3" t="s">
        <v>621</v>
      </c>
      <c r="AM45" s="20">
        <f t="shared" si="0"/>
        <v>42.68</v>
      </c>
      <c r="AN45" s="20">
        <f t="shared" si="1"/>
        <v>37.07</v>
      </c>
      <c r="AO45" s="21">
        <f t="shared" si="2"/>
        <v>0.86855670103092786</v>
      </c>
    </row>
    <row r="46" spans="1:41" ht="15" customHeight="1" x14ac:dyDescent="0.25">
      <c r="A46" s="3" t="s">
        <v>46</v>
      </c>
      <c r="B46" s="3" t="s">
        <v>49</v>
      </c>
      <c r="C46" s="3">
        <v>2013</v>
      </c>
      <c r="D46" s="3">
        <v>19.420000000000002</v>
      </c>
      <c r="E46" s="3">
        <v>22.51</v>
      </c>
      <c r="F46" s="3" t="s">
        <v>621</v>
      </c>
      <c r="G46" s="3">
        <v>0.68</v>
      </c>
      <c r="H46" s="3" t="s">
        <v>621</v>
      </c>
      <c r="I46" s="3" t="s">
        <v>621</v>
      </c>
      <c r="J46" s="3" t="s">
        <v>621</v>
      </c>
      <c r="K46" s="3" t="s">
        <v>621</v>
      </c>
      <c r="L46" s="3" t="s">
        <v>622</v>
      </c>
      <c r="M46" s="3" t="s">
        <v>621</v>
      </c>
      <c r="N46" s="3">
        <v>7.72</v>
      </c>
      <c r="O46" s="3">
        <v>3.53</v>
      </c>
      <c r="P46" s="3">
        <v>7.72</v>
      </c>
      <c r="Q46" s="3" t="s">
        <v>621</v>
      </c>
      <c r="R46" s="3" t="s">
        <v>621</v>
      </c>
      <c r="S46" s="3" t="s">
        <v>14</v>
      </c>
      <c r="T46" s="3" t="s">
        <v>621</v>
      </c>
      <c r="U46" s="3" t="s">
        <v>621</v>
      </c>
      <c r="V46" s="3" t="s">
        <v>621</v>
      </c>
      <c r="W46" s="3" t="s">
        <v>621</v>
      </c>
      <c r="X46" s="3" t="s">
        <v>621</v>
      </c>
      <c r="Y46" s="3" t="s">
        <v>621</v>
      </c>
      <c r="Z46" s="3" t="s">
        <v>621</v>
      </c>
      <c r="AA46" s="3" t="s">
        <v>621</v>
      </c>
      <c r="AB46" s="3" t="s">
        <v>621</v>
      </c>
      <c r="AC46" s="3" t="s">
        <v>621</v>
      </c>
      <c r="AD46" s="3">
        <v>2.86</v>
      </c>
      <c r="AE46" s="3" t="s">
        <v>621</v>
      </c>
      <c r="AF46" s="3" t="s">
        <v>622</v>
      </c>
      <c r="AG46" s="3" t="s">
        <v>621</v>
      </c>
      <c r="AH46" s="3" t="s">
        <v>621</v>
      </c>
      <c r="AI46" s="3" t="s">
        <v>621</v>
      </c>
      <c r="AM46" s="20">
        <f t="shared" si="0"/>
        <v>22.509999999999998</v>
      </c>
      <c r="AN46" s="20">
        <f t="shared" si="1"/>
        <v>19.420000000000002</v>
      </c>
      <c r="AO46" s="21">
        <f t="shared" si="2"/>
        <v>0.86272767658818317</v>
      </c>
    </row>
    <row r="47" spans="1:41" ht="15" customHeight="1" x14ac:dyDescent="0.25">
      <c r="A47" s="3" t="s">
        <v>50</v>
      </c>
      <c r="B47" s="3" t="s">
        <v>51</v>
      </c>
      <c r="C47" s="3">
        <v>2013</v>
      </c>
      <c r="D47" s="3">
        <v>29</v>
      </c>
      <c r="E47" s="3">
        <v>32.1</v>
      </c>
      <c r="F47" s="3" t="s">
        <v>621</v>
      </c>
      <c r="G47" s="3">
        <v>0.1</v>
      </c>
      <c r="H47" s="3" t="s">
        <v>621</v>
      </c>
      <c r="I47" s="3" t="s">
        <v>621</v>
      </c>
      <c r="J47" s="3" t="s">
        <v>621</v>
      </c>
      <c r="K47" s="3" t="s">
        <v>621</v>
      </c>
      <c r="L47" s="3" t="s">
        <v>622</v>
      </c>
      <c r="M47" s="3" t="s">
        <v>621</v>
      </c>
      <c r="N47" s="3" t="s">
        <v>621</v>
      </c>
      <c r="O47" s="3">
        <v>28</v>
      </c>
      <c r="P47" s="3" t="s">
        <v>621</v>
      </c>
      <c r="Q47" s="3" t="s">
        <v>621</v>
      </c>
      <c r="R47" s="3" t="s">
        <v>621</v>
      </c>
      <c r="S47" s="3" t="s">
        <v>621</v>
      </c>
      <c r="T47" s="3" t="s">
        <v>621</v>
      </c>
      <c r="U47" s="3" t="s">
        <v>621</v>
      </c>
      <c r="V47" s="3" t="s">
        <v>621</v>
      </c>
      <c r="W47" s="3" t="s">
        <v>621</v>
      </c>
      <c r="X47" s="3" t="s">
        <v>621</v>
      </c>
      <c r="Y47" s="3" t="s">
        <v>621</v>
      </c>
      <c r="Z47" s="3" t="s">
        <v>621</v>
      </c>
      <c r="AA47" s="3" t="s">
        <v>621</v>
      </c>
      <c r="AB47" s="3" t="s">
        <v>621</v>
      </c>
      <c r="AC47" s="3" t="s">
        <v>621</v>
      </c>
      <c r="AD47" s="3">
        <v>4</v>
      </c>
      <c r="AE47" s="3" t="s">
        <v>621</v>
      </c>
      <c r="AF47" s="3" t="s">
        <v>621</v>
      </c>
      <c r="AG47" s="3" t="s">
        <v>621</v>
      </c>
      <c r="AH47" s="3" t="s">
        <v>621</v>
      </c>
      <c r="AI47" s="3" t="s">
        <v>621</v>
      </c>
      <c r="AM47" s="20">
        <f t="shared" si="0"/>
        <v>32.1</v>
      </c>
      <c r="AN47" s="20">
        <f t="shared" si="1"/>
        <v>29</v>
      </c>
      <c r="AO47" s="21">
        <f t="shared" si="2"/>
        <v>0.90342679127725856</v>
      </c>
    </row>
    <row r="48" spans="1:41" ht="15" customHeight="1" x14ac:dyDescent="0.25">
      <c r="A48" s="3" t="s">
        <v>50</v>
      </c>
      <c r="B48" s="3" t="s">
        <v>52</v>
      </c>
      <c r="C48" s="3">
        <v>2013</v>
      </c>
      <c r="D48" s="3">
        <v>2.9</v>
      </c>
      <c r="E48" s="3">
        <v>2.9</v>
      </c>
      <c r="F48" s="3" t="s">
        <v>621</v>
      </c>
      <c r="G48" s="3">
        <v>0.1</v>
      </c>
      <c r="H48" s="3" t="s">
        <v>621</v>
      </c>
      <c r="I48" s="3" t="s">
        <v>621</v>
      </c>
      <c r="J48" s="3" t="s">
        <v>621</v>
      </c>
      <c r="K48" s="3" t="s">
        <v>621</v>
      </c>
      <c r="L48" s="3" t="s">
        <v>622</v>
      </c>
      <c r="M48" s="3" t="s">
        <v>621</v>
      </c>
      <c r="N48" s="3" t="s">
        <v>621</v>
      </c>
      <c r="O48" s="3">
        <v>2.8</v>
      </c>
      <c r="P48" s="3" t="s">
        <v>621</v>
      </c>
      <c r="Q48" s="3" t="s">
        <v>621</v>
      </c>
      <c r="R48" s="3" t="s">
        <v>621</v>
      </c>
      <c r="S48" s="3" t="s">
        <v>621</v>
      </c>
      <c r="T48" s="3" t="s">
        <v>621</v>
      </c>
      <c r="U48" s="3" t="s">
        <v>621</v>
      </c>
      <c r="V48" s="3" t="s">
        <v>621</v>
      </c>
      <c r="W48" s="3" t="s">
        <v>621</v>
      </c>
      <c r="X48" s="3" t="s">
        <v>621</v>
      </c>
      <c r="Y48" s="3" t="s">
        <v>621</v>
      </c>
      <c r="Z48" s="3" t="s">
        <v>621</v>
      </c>
      <c r="AA48" s="3" t="s">
        <v>621</v>
      </c>
      <c r="AB48" s="3" t="s">
        <v>621</v>
      </c>
      <c r="AC48" s="3" t="s">
        <v>621</v>
      </c>
      <c r="AD48" s="3" t="s">
        <v>621</v>
      </c>
      <c r="AE48" s="3" t="s">
        <v>621</v>
      </c>
      <c r="AF48" s="3" t="s">
        <v>621</v>
      </c>
      <c r="AG48" s="3" t="s">
        <v>621</v>
      </c>
      <c r="AH48" s="3" t="s">
        <v>621</v>
      </c>
      <c r="AI48" s="3" t="s">
        <v>621</v>
      </c>
      <c r="AM48" s="20">
        <f t="shared" si="0"/>
        <v>2.9</v>
      </c>
      <c r="AN48" s="20">
        <f t="shared" si="1"/>
        <v>2.9</v>
      </c>
      <c r="AO48" s="21">
        <f t="shared" si="2"/>
        <v>1</v>
      </c>
    </row>
    <row r="49" spans="1:41" ht="15" customHeight="1" x14ac:dyDescent="0.25">
      <c r="A49" s="3" t="s">
        <v>53</v>
      </c>
      <c r="B49" s="3" t="s">
        <v>54</v>
      </c>
      <c r="C49" s="3">
        <v>2013</v>
      </c>
      <c r="D49" s="3">
        <v>29.071000000000002</v>
      </c>
      <c r="E49" s="3">
        <v>29.83</v>
      </c>
      <c r="F49" s="3" t="s">
        <v>621</v>
      </c>
      <c r="G49" s="3">
        <v>0.42299999999999999</v>
      </c>
      <c r="H49" s="3">
        <v>3.0550000000000002</v>
      </c>
      <c r="I49" s="3" t="s">
        <v>621</v>
      </c>
      <c r="J49" s="3" t="s">
        <v>621</v>
      </c>
      <c r="K49" s="3" t="s">
        <v>621</v>
      </c>
      <c r="L49" s="3" t="s">
        <v>622</v>
      </c>
      <c r="M49" s="3" t="s">
        <v>621</v>
      </c>
      <c r="N49" s="3" t="s">
        <v>621</v>
      </c>
      <c r="O49" s="3" t="s">
        <v>621</v>
      </c>
      <c r="P49" s="3" t="s">
        <v>621</v>
      </c>
      <c r="Q49" s="3" t="s">
        <v>621</v>
      </c>
      <c r="R49" s="3" t="s">
        <v>621</v>
      </c>
      <c r="S49" s="3" t="s">
        <v>621</v>
      </c>
      <c r="T49" s="3" t="s">
        <v>621</v>
      </c>
      <c r="U49" s="3" t="s">
        <v>621</v>
      </c>
      <c r="V49" s="3" t="s">
        <v>621</v>
      </c>
      <c r="W49" s="3" t="s">
        <v>621</v>
      </c>
      <c r="X49" s="3" t="s">
        <v>621</v>
      </c>
      <c r="Y49" s="3" t="s">
        <v>621</v>
      </c>
      <c r="Z49" s="3" t="s">
        <v>621</v>
      </c>
      <c r="AA49" s="3" t="s">
        <v>621</v>
      </c>
      <c r="AB49" s="3">
        <v>13.86</v>
      </c>
      <c r="AC49" s="3" t="s">
        <v>621</v>
      </c>
      <c r="AD49" s="3">
        <v>1.6379999999999999</v>
      </c>
      <c r="AE49" s="3">
        <v>10.853999999999999</v>
      </c>
      <c r="AF49" s="3" t="s">
        <v>962</v>
      </c>
      <c r="AG49" s="3">
        <v>4.165</v>
      </c>
      <c r="AH49" s="3" t="s">
        <v>621</v>
      </c>
      <c r="AI49" s="3" t="s">
        <v>621</v>
      </c>
      <c r="AM49" s="20">
        <f t="shared" si="0"/>
        <v>29.83</v>
      </c>
      <c r="AN49" s="20">
        <f t="shared" si="1"/>
        <v>29.071000000000002</v>
      </c>
      <c r="AO49" s="21">
        <f t="shared" si="2"/>
        <v>0.97455581629232324</v>
      </c>
    </row>
    <row r="50" spans="1:41" ht="15" customHeight="1" x14ac:dyDescent="0.25">
      <c r="A50" s="3" t="s">
        <v>53</v>
      </c>
      <c r="B50" s="3" t="s">
        <v>55</v>
      </c>
      <c r="C50" s="3">
        <v>2013</v>
      </c>
      <c r="D50" s="3">
        <v>2.395</v>
      </c>
      <c r="E50" s="3">
        <v>2.3969999999999998</v>
      </c>
      <c r="F50" s="3" t="s">
        <v>621</v>
      </c>
      <c r="G50" s="3">
        <v>1.2999999999999999E-2</v>
      </c>
      <c r="H50" s="3" t="s">
        <v>621</v>
      </c>
      <c r="I50" s="3" t="s">
        <v>621</v>
      </c>
      <c r="J50" s="3" t="s">
        <v>621</v>
      </c>
      <c r="K50" s="3" t="s">
        <v>621</v>
      </c>
      <c r="L50" s="3" t="s">
        <v>621</v>
      </c>
      <c r="M50" s="3" t="s">
        <v>621</v>
      </c>
      <c r="N50" s="3" t="s">
        <v>621</v>
      </c>
      <c r="O50" s="3" t="s">
        <v>621</v>
      </c>
      <c r="P50" s="3" t="s">
        <v>621</v>
      </c>
      <c r="Q50" s="3" t="s">
        <v>621</v>
      </c>
      <c r="R50" s="3" t="s">
        <v>621</v>
      </c>
      <c r="S50" s="3" t="s">
        <v>621</v>
      </c>
      <c r="T50" s="3">
        <v>2.3839999999999999</v>
      </c>
      <c r="U50" s="3" t="s">
        <v>621</v>
      </c>
      <c r="V50" s="3" t="s">
        <v>621</v>
      </c>
      <c r="W50" s="3" t="s">
        <v>621</v>
      </c>
      <c r="X50" s="3" t="s">
        <v>621</v>
      </c>
      <c r="Y50" s="3" t="s">
        <v>621</v>
      </c>
      <c r="Z50" s="3" t="s">
        <v>621</v>
      </c>
      <c r="AA50" s="3" t="s">
        <v>621</v>
      </c>
      <c r="AB50" s="3" t="s">
        <v>621</v>
      </c>
      <c r="AC50" s="3" t="s">
        <v>621</v>
      </c>
      <c r="AD50" s="3" t="s">
        <v>621</v>
      </c>
      <c r="AE50" s="3" t="s">
        <v>621</v>
      </c>
      <c r="AF50" s="3" t="s">
        <v>622</v>
      </c>
      <c r="AG50" s="3" t="s">
        <v>621</v>
      </c>
      <c r="AH50" s="3" t="s">
        <v>621</v>
      </c>
      <c r="AI50" s="3" t="s">
        <v>621</v>
      </c>
      <c r="AM50" s="20">
        <f t="shared" si="0"/>
        <v>2.3969999999999998</v>
      </c>
      <c r="AN50" s="20">
        <f t="shared" si="1"/>
        <v>2.395</v>
      </c>
      <c r="AO50" s="21">
        <f t="shared" si="2"/>
        <v>0.99916562369628714</v>
      </c>
    </row>
    <row r="51" spans="1:41" ht="15" customHeight="1" x14ac:dyDescent="0.25">
      <c r="A51" s="3" t="s">
        <v>53</v>
      </c>
      <c r="B51" s="3" t="s">
        <v>56</v>
      </c>
      <c r="C51" s="3">
        <v>2013</v>
      </c>
      <c r="D51" s="3">
        <v>3.5259999999999998</v>
      </c>
      <c r="E51" s="3">
        <v>4.0270000000000001</v>
      </c>
      <c r="F51" s="3" t="s">
        <v>621</v>
      </c>
      <c r="G51" s="3">
        <v>2.9000000000000001E-2</v>
      </c>
      <c r="H51" s="3" t="s">
        <v>621</v>
      </c>
      <c r="I51" s="3" t="s">
        <v>621</v>
      </c>
      <c r="J51" s="3" t="s">
        <v>621</v>
      </c>
      <c r="K51" s="3" t="s">
        <v>621</v>
      </c>
      <c r="L51" s="3" t="s">
        <v>622</v>
      </c>
      <c r="M51" s="3" t="s">
        <v>621</v>
      </c>
      <c r="N51" s="3" t="s">
        <v>621</v>
      </c>
      <c r="O51" s="3" t="s">
        <v>621</v>
      </c>
      <c r="P51" s="3" t="s">
        <v>621</v>
      </c>
      <c r="Q51" s="3" t="s">
        <v>621</v>
      </c>
      <c r="R51" s="3" t="s">
        <v>621</v>
      </c>
      <c r="S51" s="3" t="s">
        <v>621</v>
      </c>
      <c r="T51" s="3">
        <v>3.806</v>
      </c>
      <c r="U51" s="3" t="s">
        <v>621</v>
      </c>
      <c r="V51" s="3" t="s">
        <v>621</v>
      </c>
      <c r="W51" s="3" t="s">
        <v>621</v>
      </c>
      <c r="X51" s="3" t="s">
        <v>621</v>
      </c>
      <c r="Y51" s="3" t="s">
        <v>621</v>
      </c>
      <c r="Z51" s="3" t="s">
        <v>621</v>
      </c>
      <c r="AA51" s="3" t="s">
        <v>621</v>
      </c>
      <c r="AB51" s="3" t="s">
        <v>621</v>
      </c>
      <c r="AC51" s="3" t="s">
        <v>621</v>
      </c>
      <c r="AD51" s="3" t="s">
        <v>621</v>
      </c>
      <c r="AE51" s="3" t="s">
        <v>621</v>
      </c>
      <c r="AF51" s="3" t="s">
        <v>622</v>
      </c>
      <c r="AG51" s="3" t="s">
        <v>621</v>
      </c>
      <c r="AH51" s="3">
        <v>0.192</v>
      </c>
      <c r="AI51" s="3">
        <v>0.16500000000000001</v>
      </c>
      <c r="AM51" s="20">
        <f t="shared" si="0"/>
        <v>4</v>
      </c>
      <c r="AN51" s="20">
        <f t="shared" si="1"/>
        <v>3.5259999999999998</v>
      </c>
      <c r="AO51" s="21">
        <f t="shared" si="2"/>
        <v>0.88149999999999995</v>
      </c>
    </row>
    <row r="52" spans="1:41" ht="15" customHeight="1" x14ac:dyDescent="0.25">
      <c r="A52" s="3" t="s">
        <v>57</v>
      </c>
      <c r="B52" s="3" t="s">
        <v>58</v>
      </c>
      <c r="C52" s="3">
        <v>2013</v>
      </c>
      <c r="D52" s="3">
        <v>106.432</v>
      </c>
      <c r="E52" s="3">
        <v>103.327</v>
      </c>
      <c r="F52" s="3" t="s">
        <v>621</v>
      </c>
      <c r="G52" s="3">
        <v>0.65400000000000003</v>
      </c>
      <c r="H52" s="3">
        <v>14.433</v>
      </c>
      <c r="I52" s="3" t="s">
        <v>621</v>
      </c>
      <c r="J52" s="3" t="s">
        <v>621</v>
      </c>
      <c r="K52" s="3">
        <v>12.481999999999999</v>
      </c>
      <c r="L52" s="3" t="s">
        <v>963</v>
      </c>
      <c r="M52" s="3" t="s">
        <v>621</v>
      </c>
      <c r="N52" s="3" t="s">
        <v>621</v>
      </c>
      <c r="O52" s="3" t="s">
        <v>621</v>
      </c>
      <c r="P52" s="3" t="s">
        <v>621</v>
      </c>
      <c r="Q52" s="3" t="s">
        <v>621</v>
      </c>
      <c r="R52" s="3" t="s">
        <v>621</v>
      </c>
      <c r="S52" s="3" t="s">
        <v>621</v>
      </c>
      <c r="T52" s="3" t="s">
        <v>621</v>
      </c>
      <c r="U52" s="3" t="s">
        <v>621</v>
      </c>
      <c r="V52" s="3" t="s">
        <v>621</v>
      </c>
      <c r="W52" s="3" t="s">
        <v>621</v>
      </c>
      <c r="X52" s="3" t="s">
        <v>621</v>
      </c>
      <c r="Y52" s="3">
        <v>44.085000000000001</v>
      </c>
      <c r="Z52" s="3" t="s">
        <v>621</v>
      </c>
      <c r="AA52" s="3" t="s">
        <v>621</v>
      </c>
      <c r="AB52" s="3" t="s">
        <v>621</v>
      </c>
      <c r="AC52" s="3" t="s">
        <v>621</v>
      </c>
      <c r="AD52" s="3" t="s">
        <v>621</v>
      </c>
      <c r="AE52" s="3">
        <v>18.47</v>
      </c>
      <c r="AF52" s="3" t="s">
        <v>964</v>
      </c>
      <c r="AG52" s="3">
        <v>6.39</v>
      </c>
      <c r="AH52" s="3">
        <v>13.202999999999999</v>
      </c>
      <c r="AI52" s="3">
        <v>13.28</v>
      </c>
      <c r="AM52" s="20">
        <f t="shared" si="0"/>
        <v>103.404</v>
      </c>
      <c r="AN52" s="20">
        <f t="shared" si="1"/>
        <v>106.432</v>
      </c>
      <c r="AO52" s="21">
        <f t="shared" si="2"/>
        <v>1.0292831998762138</v>
      </c>
    </row>
    <row r="53" spans="1:41" ht="15" customHeight="1" x14ac:dyDescent="0.25">
      <c r="A53" s="3" t="s">
        <v>57</v>
      </c>
      <c r="B53" s="3" t="s">
        <v>59</v>
      </c>
      <c r="C53" s="3">
        <v>2013</v>
      </c>
      <c r="D53" s="3">
        <v>22.9</v>
      </c>
      <c r="E53" s="3">
        <v>27.49</v>
      </c>
      <c r="F53" s="3" t="s">
        <v>621</v>
      </c>
      <c r="G53" s="3">
        <v>1.27</v>
      </c>
      <c r="H53" s="3" t="s">
        <v>621</v>
      </c>
      <c r="I53" s="3" t="s">
        <v>621</v>
      </c>
      <c r="J53" s="3" t="s">
        <v>621</v>
      </c>
      <c r="K53" s="3" t="s">
        <v>621</v>
      </c>
      <c r="L53" s="3" t="s">
        <v>622</v>
      </c>
      <c r="M53" s="3" t="s">
        <v>621</v>
      </c>
      <c r="N53" s="3" t="s">
        <v>621</v>
      </c>
      <c r="O53" s="3" t="s">
        <v>621</v>
      </c>
      <c r="P53" s="3" t="s">
        <v>621</v>
      </c>
      <c r="Q53" s="3" t="s">
        <v>621</v>
      </c>
      <c r="R53" s="3" t="s">
        <v>621</v>
      </c>
      <c r="S53" s="3" t="s">
        <v>621</v>
      </c>
      <c r="T53" s="3">
        <v>3.18</v>
      </c>
      <c r="U53" s="3">
        <v>23.04</v>
      </c>
      <c r="V53" s="3" t="s">
        <v>621</v>
      </c>
      <c r="W53" s="3" t="s">
        <v>621</v>
      </c>
      <c r="X53" s="3" t="s">
        <v>621</v>
      </c>
      <c r="Y53" s="3" t="s">
        <v>621</v>
      </c>
      <c r="Z53" s="3" t="s">
        <v>621</v>
      </c>
      <c r="AA53" s="3" t="s">
        <v>621</v>
      </c>
      <c r="AB53" s="3" t="s">
        <v>621</v>
      </c>
      <c r="AC53" s="3" t="s">
        <v>621</v>
      </c>
      <c r="AD53" s="3" t="s">
        <v>621</v>
      </c>
      <c r="AE53" s="3" t="s">
        <v>621</v>
      </c>
      <c r="AF53" s="3" t="s">
        <v>622</v>
      </c>
      <c r="AG53" s="3" t="s">
        <v>621</v>
      </c>
      <c r="AH53" s="3" t="s">
        <v>621</v>
      </c>
      <c r="AI53" s="3" t="s">
        <v>621</v>
      </c>
      <c r="AM53" s="20">
        <f t="shared" si="0"/>
        <v>27.49</v>
      </c>
      <c r="AN53" s="20">
        <f t="shared" si="1"/>
        <v>22.9</v>
      </c>
      <c r="AO53" s="21">
        <f t="shared" si="2"/>
        <v>0.83303019279738089</v>
      </c>
    </row>
    <row r="54" spans="1:41" ht="15" customHeight="1" x14ac:dyDescent="0.25">
      <c r="A54" s="3" t="s">
        <v>60</v>
      </c>
      <c r="B54" s="3" t="s">
        <v>61</v>
      </c>
      <c r="C54" s="3">
        <v>2013</v>
      </c>
      <c r="D54" s="3">
        <v>5.3</v>
      </c>
      <c r="E54" s="3">
        <v>5.3</v>
      </c>
      <c r="F54" s="3" t="s">
        <v>621</v>
      </c>
      <c r="G54" s="3">
        <v>0.1</v>
      </c>
      <c r="H54" s="3" t="s">
        <v>621</v>
      </c>
      <c r="I54" s="3" t="s">
        <v>621</v>
      </c>
      <c r="J54" s="3" t="s">
        <v>621</v>
      </c>
      <c r="K54" s="3" t="s">
        <v>621</v>
      </c>
      <c r="L54" s="3" t="s">
        <v>622</v>
      </c>
      <c r="M54" s="3" t="s">
        <v>621</v>
      </c>
      <c r="N54" s="3" t="s">
        <v>621</v>
      </c>
      <c r="O54" s="3" t="s">
        <v>621</v>
      </c>
      <c r="P54" s="3" t="s">
        <v>621</v>
      </c>
      <c r="Q54" s="3" t="s">
        <v>621</v>
      </c>
      <c r="R54" s="3" t="s">
        <v>621</v>
      </c>
      <c r="S54" s="3" t="s">
        <v>621</v>
      </c>
      <c r="T54" s="3">
        <v>2</v>
      </c>
      <c r="U54" s="3" t="s">
        <v>621</v>
      </c>
      <c r="V54" s="3" t="s">
        <v>621</v>
      </c>
      <c r="W54" s="3" t="s">
        <v>621</v>
      </c>
      <c r="X54" s="3" t="s">
        <v>621</v>
      </c>
      <c r="Y54" s="3">
        <v>3.2</v>
      </c>
      <c r="Z54" s="3" t="s">
        <v>621</v>
      </c>
      <c r="AA54" s="3" t="s">
        <v>621</v>
      </c>
      <c r="AB54" s="3" t="s">
        <v>621</v>
      </c>
      <c r="AC54" s="3" t="s">
        <v>621</v>
      </c>
      <c r="AD54" s="3" t="s">
        <v>621</v>
      </c>
      <c r="AE54" s="3" t="s">
        <v>621</v>
      </c>
      <c r="AF54" s="3" t="s">
        <v>621</v>
      </c>
      <c r="AG54" s="3" t="s">
        <v>621</v>
      </c>
      <c r="AH54" s="3" t="s">
        <v>621</v>
      </c>
      <c r="AI54" s="3" t="s">
        <v>621</v>
      </c>
      <c r="AM54" s="20">
        <f t="shared" si="0"/>
        <v>5.3000000000000007</v>
      </c>
      <c r="AN54" s="20">
        <f t="shared" si="1"/>
        <v>5.3</v>
      </c>
      <c r="AO54" s="21">
        <f t="shared" si="2"/>
        <v>0.99999999999999978</v>
      </c>
    </row>
    <row r="55" spans="1:41"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W55" s="3" t="s">
        <v>622</v>
      </c>
      <c r="X55" s="3" t="s">
        <v>622</v>
      </c>
      <c r="Y55" s="3" t="s">
        <v>622</v>
      </c>
      <c r="Z55" s="3" t="s">
        <v>622</v>
      </c>
      <c r="AA55" s="3" t="s">
        <v>622</v>
      </c>
      <c r="AB55" s="3" t="s">
        <v>622</v>
      </c>
      <c r="AC55" s="3" t="s">
        <v>622</v>
      </c>
      <c r="AD55" s="3" t="s">
        <v>622</v>
      </c>
      <c r="AE55" s="3" t="s">
        <v>622</v>
      </c>
      <c r="AF55" s="3" t="s">
        <v>622</v>
      </c>
      <c r="AG55" s="3" t="s">
        <v>622</v>
      </c>
      <c r="AH55" s="3" t="s">
        <v>622</v>
      </c>
      <c r="AI55" s="3" t="s">
        <v>622</v>
      </c>
      <c r="AM55" s="20">
        <f t="shared" si="0"/>
        <v>0</v>
      </c>
      <c r="AN55" s="20">
        <f t="shared" si="1"/>
        <v>0</v>
      </c>
      <c r="AO55" s="21" t="str">
        <f t="shared" si="2"/>
        <v/>
      </c>
    </row>
    <row r="56" spans="1:41"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W56" s="3" t="s">
        <v>622</v>
      </c>
      <c r="X56" s="3" t="s">
        <v>622</v>
      </c>
      <c r="Y56" s="3" t="s">
        <v>622</v>
      </c>
      <c r="Z56" s="3" t="s">
        <v>622</v>
      </c>
      <c r="AA56" s="3" t="s">
        <v>622</v>
      </c>
      <c r="AB56" s="3" t="s">
        <v>622</v>
      </c>
      <c r="AC56" s="3" t="s">
        <v>622</v>
      </c>
      <c r="AD56" s="3" t="s">
        <v>622</v>
      </c>
      <c r="AE56" s="3" t="s">
        <v>622</v>
      </c>
      <c r="AF56" s="3" t="s">
        <v>622</v>
      </c>
      <c r="AG56" s="3" t="s">
        <v>622</v>
      </c>
      <c r="AH56" s="3" t="s">
        <v>622</v>
      </c>
      <c r="AI56" s="3" t="s">
        <v>622</v>
      </c>
      <c r="AM56" s="20">
        <f t="shared" si="0"/>
        <v>0</v>
      </c>
      <c r="AN56" s="20">
        <f t="shared" si="1"/>
        <v>0</v>
      </c>
      <c r="AO56" s="21" t="str">
        <f t="shared" si="2"/>
        <v/>
      </c>
    </row>
    <row r="57" spans="1:41" ht="15" customHeight="1" x14ac:dyDescent="0.25">
      <c r="A57" s="3" t="s">
        <v>65</v>
      </c>
      <c r="B57" s="3" t="s">
        <v>66</v>
      </c>
      <c r="C57" s="3">
        <v>2013</v>
      </c>
      <c r="D57" s="3" t="s">
        <v>621</v>
      </c>
      <c r="E57" s="3" t="s">
        <v>621</v>
      </c>
      <c r="F57" s="3" t="s">
        <v>621</v>
      </c>
      <c r="G57" s="3" t="s">
        <v>621</v>
      </c>
      <c r="H57" s="3" t="s">
        <v>621</v>
      </c>
      <c r="I57" s="3" t="s">
        <v>621</v>
      </c>
      <c r="J57" s="3" t="s">
        <v>621</v>
      </c>
      <c r="K57" s="3" t="s">
        <v>621</v>
      </c>
      <c r="L57" s="3" t="s">
        <v>622</v>
      </c>
      <c r="M57" s="3" t="s">
        <v>621</v>
      </c>
      <c r="N57" s="3" t="s">
        <v>621</v>
      </c>
      <c r="O57" s="3" t="s">
        <v>621</v>
      </c>
      <c r="P57" s="3" t="s">
        <v>621</v>
      </c>
      <c r="Q57" s="3" t="s">
        <v>621</v>
      </c>
      <c r="R57" s="3" t="s">
        <v>621</v>
      </c>
      <c r="S57" s="3" t="s">
        <v>621</v>
      </c>
      <c r="T57" s="3" t="s">
        <v>621</v>
      </c>
      <c r="U57" s="3" t="s">
        <v>621</v>
      </c>
      <c r="V57" s="3" t="s">
        <v>621</v>
      </c>
      <c r="W57" s="3" t="s">
        <v>621</v>
      </c>
      <c r="X57" s="3" t="s">
        <v>621</v>
      </c>
      <c r="Y57" s="3" t="s">
        <v>621</v>
      </c>
      <c r="Z57" s="3" t="s">
        <v>621</v>
      </c>
      <c r="AA57" s="3" t="s">
        <v>621</v>
      </c>
      <c r="AB57" s="3" t="s">
        <v>621</v>
      </c>
      <c r="AC57" s="3" t="s">
        <v>621</v>
      </c>
      <c r="AD57" s="3" t="s">
        <v>621</v>
      </c>
      <c r="AE57" s="3" t="s">
        <v>621</v>
      </c>
      <c r="AF57" s="3" t="s">
        <v>622</v>
      </c>
      <c r="AG57" s="3" t="s">
        <v>621</v>
      </c>
      <c r="AH57" s="3" t="s">
        <v>621</v>
      </c>
      <c r="AI57" s="3" t="s">
        <v>621</v>
      </c>
      <c r="AM57" s="20">
        <f t="shared" si="0"/>
        <v>0</v>
      </c>
      <c r="AN57" s="20">
        <f t="shared" si="1"/>
        <v>0</v>
      </c>
      <c r="AO57" s="21" t="str">
        <f t="shared" si="2"/>
        <v/>
      </c>
    </row>
    <row r="58" spans="1:41" ht="15" customHeight="1" x14ac:dyDescent="0.25">
      <c r="A58" s="3" t="s">
        <v>67</v>
      </c>
      <c r="B58" s="3" t="s">
        <v>68</v>
      </c>
      <c r="C58" s="3">
        <v>2013</v>
      </c>
      <c r="D58" s="3">
        <v>5.9219999999999997</v>
      </c>
      <c r="E58" s="3">
        <v>6.9249999999999998</v>
      </c>
      <c r="F58" s="3" t="s">
        <v>621</v>
      </c>
      <c r="G58" s="3">
        <v>5.6000000000000001E-2</v>
      </c>
      <c r="H58" s="3" t="s">
        <v>621</v>
      </c>
      <c r="I58" s="3" t="s">
        <v>621</v>
      </c>
      <c r="J58" s="3" t="s">
        <v>621</v>
      </c>
      <c r="K58" s="3" t="s">
        <v>621</v>
      </c>
      <c r="L58" s="3" t="s">
        <v>622</v>
      </c>
      <c r="M58" s="3" t="s">
        <v>621</v>
      </c>
      <c r="N58" s="3" t="s">
        <v>621</v>
      </c>
      <c r="O58" s="3">
        <v>5.593</v>
      </c>
      <c r="P58" s="3" t="s">
        <v>621</v>
      </c>
      <c r="Q58" s="3" t="s">
        <v>621</v>
      </c>
      <c r="R58" s="3" t="s">
        <v>621</v>
      </c>
      <c r="S58" s="3" t="s">
        <v>14</v>
      </c>
      <c r="T58" s="3" t="s">
        <v>621</v>
      </c>
      <c r="U58" s="3" t="s">
        <v>621</v>
      </c>
      <c r="V58" s="3" t="s">
        <v>621</v>
      </c>
      <c r="W58" s="3" t="s">
        <v>621</v>
      </c>
      <c r="X58" s="3" t="s">
        <v>621</v>
      </c>
      <c r="Y58" s="3">
        <v>1.276</v>
      </c>
      <c r="Z58" s="3" t="s">
        <v>621</v>
      </c>
      <c r="AA58" s="3" t="s">
        <v>621</v>
      </c>
      <c r="AB58" s="3" t="s">
        <v>621</v>
      </c>
      <c r="AC58" s="3" t="s">
        <v>621</v>
      </c>
      <c r="AD58" s="3" t="s">
        <v>621</v>
      </c>
      <c r="AE58" s="3" t="s">
        <v>621</v>
      </c>
      <c r="AF58" s="3" t="s">
        <v>622</v>
      </c>
      <c r="AG58" s="3" t="s">
        <v>621</v>
      </c>
      <c r="AH58" s="3" t="s">
        <v>621</v>
      </c>
      <c r="AI58" s="3" t="s">
        <v>621</v>
      </c>
      <c r="AM58" s="20">
        <f t="shared" si="0"/>
        <v>6.9249999999999998</v>
      </c>
      <c r="AN58" s="20">
        <f t="shared" si="1"/>
        <v>5.9219999999999997</v>
      </c>
      <c r="AO58" s="21">
        <f t="shared" si="2"/>
        <v>0.85516245487364617</v>
      </c>
    </row>
    <row r="59" spans="1:41" ht="15" customHeight="1" x14ac:dyDescent="0.25">
      <c r="A59" s="3" t="s">
        <v>67</v>
      </c>
      <c r="B59" s="3" t="s">
        <v>69</v>
      </c>
      <c r="C59" s="3">
        <v>2013</v>
      </c>
      <c r="D59" s="3">
        <v>25.161000000000001</v>
      </c>
      <c r="E59" s="3">
        <v>30.14</v>
      </c>
      <c r="F59" s="3" t="s">
        <v>621</v>
      </c>
      <c r="G59" s="3">
        <v>1.0589999999999999</v>
      </c>
      <c r="H59" s="3" t="s">
        <v>621</v>
      </c>
      <c r="I59" s="3" t="s">
        <v>621</v>
      </c>
      <c r="J59" s="3" t="s">
        <v>621</v>
      </c>
      <c r="K59" s="3">
        <v>0.28399999999999997</v>
      </c>
      <c r="L59" s="3" t="s">
        <v>622</v>
      </c>
      <c r="M59" s="3">
        <v>0</v>
      </c>
      <c r="N59" s="3">
        <v>0</v>
      </c>
      <c r="O59" s="3">
        <v>0</v>
      </c>
      <c r="P59" s="3">
        <v>0</v>
      </c>
      <c r="Q59" s="3" t="s">
        <v>621</v>
      </c>
      <c r="R59" s="3">
        <v>1.98</v>
      </c>
      <c r="S59" s="3" t="s">
        <v>14</v>
      </c>
      <c r="T59" s="3" t="s">
        <v>621</v>
      </c>
      <c r="U59" s="3" t="s">
        <v>621</v>
      </c>
      <c r="V59" s="3" t="s">
        <v>621</v>
      </c>
      <c r="W59" s="3" t="s">
        <v>621</v>
      </c>
      <c r="X59" s="3" t="s">
        <v>621</v>
      </c>
      <c r="Y59" s="3">
        <v>26.817</v>
      </c>
      <c r="Z59" s="3" t="s">
        <v>621</v>
      </c>
      <c r="AA59" s="3" t="s">
        <v>621</v>
      </c>
      <c r="AB59" s="3" t="s">
        <v>621</v>
      </c>
      <c r="AC59" s="3" t="s">
        <v>621</v>
      </c>
      <c r="AD59" s="3" t="s">
        <v>621</v>
      </c>
      <c r="AE59" s="3" t="s">
        <v>621</v>
      </c>
      <c r="AF59" s="3" t="s">
        <v>622</v>
      </c>
      <c r="AG59" s="3" t="s">
        <v>621</v>
      </c>
      <c r="AH59" s="3" t="s">
        <v>621</v>
      </c>
      <c r="AI59" s="3" t="s">
        <v>621</v>
      </c>
      <c r="AM59" s="20">
        <f t="shared" si="0"/>
        <v>30.14</v>
      </c>
      <c r="AN59" s="20">
        <f t="shared" si="1"/>
        <v>25.161000000000001</v>
      </c>
      <c r="AO59" s="21">
        <f t="shared" si="2"/>
        <v>0.83480424684804255</v>
      </c>
    </row>
    <row r="60" spans="1:41" ht="15" customHeight="1" x14ac:dyDescent="0.25">
      <c r="A60" s="3" t="s">
        <v>67</v>
      </c>
      <c r="B60" s="3" t="s">
        <v>70</v>
      </c>
      <c r="C60" s="3">
        <v>2013</v>
      </c>
      <c r="D60" s="3" t="s">
        <v>621</v>
      </c>
      <c r="E60" s="3" t="s">
        <v>621</v>
      </c>
      <c r="F60" s="3" t="s">
        <v>621</v>
      </c>
      <c r="G60" s="3" t="s">
        <v>621</v>
      </c>
      <c r="H60" s="3" t="s">
        <v>621</v>
      </c>
      <c r="I60" s="3" t="s">
        <v>621</v>
      </c>
      <c r="J60" s="3" t="s">
        <v>621</v>
      </c>
      <c r="K60" s="3" t="s">
        <v>621</v>
      </c>
      <c r="L60" s="3" t="s">
        <v>622</v>
      </c>
      <c r="M60" s="3" t="s">
        <v>621</v>
      </c>
      <c r="N60" s="3" t="s">
        <v>621</v>
      </c>
      <c r="O60" s="3" t="s">
        <v>621</v>
      </c>
      <c r="P60" s="3" t="s">
        <v>621</v>
      </c>
      <c r="Q60" s="3" t="s">
        <v>621</v>
      </c>
      <c r="R60" s="3" t="s">
        <v>621</v>
      </c>
      <c r="S60" s="3" t="s">
        <v>621</v>
      </c>
      <c r="T60" s="3" t="s">
        <v>621</v>
      </c>
      <c r="U60" s="3" t="s">
        <v>621</v>
      </c>
      <c r="V60" s="3" t="s">
        <v>621</v>
      </c>
      <c r="W60" s="3" t="s">
        <v>621</v>
      </c>
      <c r="X60" s="3" t="s">
        <v>621</v>
      </c>
      <c r="Y60" s="3" t="s">
        <v>621</v>
      </c>
      <c r="Z60" s="3" t="s">
        <v>621</v>
      </c>
      <c r="AA60" s="3" t="s">
        <v>621</v>
      </c>
      <c r="AB60" s="3" t="s">
        <v>621</v>
      </c>
      <c r="AC60" s="3" t="s">
        <v>621</v>
      </c>
      <c r="AD60" s="3" t="s">
        <v>621</v>
      </c>
      <c r="AE60" s="3" t="s">
        <v>621</v>
      </c>
      <c r="AF60" s="3" t="s">
        <v>622</v>
      </c>
      <c r="AG60" s="3" t="s">
        <v>621</v>
      </c>
      <c r="AH60" s="3" t="s">
        <v>621</v>
      </c>
      <c r="AI60" s="3" t="s">
        <v>621</v>
      </c>
      <c r="AM60" s="20">
        <f t="shared" si="0"/>
        <v>0</v>
      </c>
      <c r="AN60" s="20">
        <f t="shared" si="1"/>
        <v>0</v>
      </c>
      <c r="AO60" s="21" t="str">
        <f t="shared" si="2"/>
        <v/>
      </c>
    </row>
    <row r="61" spans="1:41" ht="15" customHeight="1" x14ac:dyDescent="0.25">
      <c r="A61" s="3" t="s">
        <v>67</v>
      </c>
      <c r="B61" s="3" t="s">
        <v>71</v>
      </c>
      <c r="C61" s="3">
        <v>2013</v>
      </c>
      <c r="D61" s="3" t="s">
        <v>621</v>
      </c>
      <c r="E61" s="3" t="s">
        <v>621</v>
      </c>
      <c r="F61" s="3" t="s">
        <v>621</v>
      </c>
      <c r="G61" s="3" t="s">
        <v>621</v>
      </c>
      <c r="H61" s="3" t="s">
        <v>621</v>
      </c>
      <c r="I61" s="3" t="s">
        <v>621</v>
      </c>
      <c r="J61" s="3" t="s">
        <v>621</v>
      </c>
      <c r="K61" s="3" t="s">
        <v>621</v>
      </c>
      <c r="L61" s="3" t="s">
        <v>622</v>
      </c>
      <c r="M61" s="3" t="s">
        <v>621</v>
      </c>
      <c r="N61" s="3" t="s">
        <v>621</v>
      </c>
      <c r="O61" s="3" t="s">
        <v>621</v>
      </c>
      <c r="P61" s="3" t="s">
        <v>621</v>
      </c>
      <c r="Q61" s="3" t="s">
        <v>621</v>
      </c>
      <c r="R61" s="3" t="s">
        <v>621</v>
      </c>
      <c r="S61" s="3" t="s">
        <v>621</v>
      </c>
      <c r="T61" s="3" t="s">
        <v>621</v>
      </c>
      <c r="U61" s="3" t="s">
        <v>621</v>
      </c>
      <c r="V61" s="3" t="s">
        <v>621</v>
      </c>
      <c r="W61" s="3" t="s">
        <v>621</v>
      </c>
      <c r="X61" s="3" t="s">
        <v>621</v>
      </c>
      <c r="Y61" s="3" t="s">
        <v>621</v>
      </c>
      <c r="Z61" s="3" t="s">
        <v>621</v>
      </c>
      <c r="AA61" s="3" t="s">
        <v>621</v>
      </c>
      <c r="AB61" s="3" t="s">
        <v>621</v>
      </c>
      <c r="AC61" s="3" t="s">
        <v>621</v>
      </c>
      <c r="AD61" s="3" t="s">
        <v>621</v>
      </c>
      <c r="AE61" s="3" t="s">
        <v>621</v>
      </c>
      <c r="AF61" s="3" t="s">
        <v>622</v>
      </c>
      <c r="AG61" s="3" t="s">
        <v>621</v>
      </c>
      <c r="AH61" s="3" t="s">
        <v>621</v>
      </c>
      <c r="AI61" s="3" t="s">
        <v>621</v>
      </c>
      <c r="AM61" s="20">
        <f t="shared" si="0"/>
        <v>0</v>
      </c>
      <c r="AN61" s="20">
        <f t="shared" si="1"/>
        <v>0</v>
      </c>
      <c r="AO61" s="21" t="str">
        <f t="shared" si="2"/>
        <v/>
      </c>
    </row>
    <row r="62" spans="1:41" ht="15" customHeight="1" x14ac:dyDescent="0.25">
      <c r="A62" s="3" t="s">
        <v>72</v>
      </c>
      <c r="B62" s="3" t="s">
        <v>73</v>
      </c>
      <c r="C62" s="3">
        <v>2013</v>
      </c>
      <c r="D62" s="3">
        <v>9.2889999999999997</v>
      </c>
      <c r="E62" s="3">
        <v>11.11</v>
      </c>
      <c r="F62" s="3" t="s">
        <v>621</v>
      </c>
      <c r="G62" s="3">
        <v>3.9E-2</v>
      </c>
      <c r="H62" s="3" t="s">
        <v>621</v>
      </c>
      <c r="I62" s="3" t="s">
        <v>621</v>
      </c>
      <c r="J62" s="3" t="s">
        <v>621</v>
      </c>
      <c r="K62" s="3" t="s">
        <v>621</v>
      </c>
      <c r="L62" s="3" t="s">
        <v>965</v>
      </c>
      <c r="M62" s="3">
        <v>2.1989999999999998</v>
      </c>
      <c r="N62" s="3" t="s">
        <v>621</v>
      </c>
      <c r="O62" s="3">
        <v>1.466</v>
      </c>
      <c r="P62" s="3" t="s">
        <v>621</v>
      </c>
      <c r="Q62" s="3" t="s">
        <v>621</v>
      </c>
      <c r="R62" s="3" t="s">
        <v>621</v>
      </c>
      <c r="S62" s="3" t="s">
        <v>14</v>
      </c>
      <c r="T62" s="3">
        <v>7.4059999999999997</v>
      </c>
      <c r="U62" s="3" t="s">
        <v>621</v>
      </c>
      <c r="V62" s="3" t="s">
        <v>621</v>
      </c>
      <c r="W62" s="3" t="s">
        <v>621</v>
      </c>
      <c r="X62" s="3" t="s">
        <v>621</v>
      </c>
      <c r="Y62" s="3" t="s">
        <v>621</v>
      </c>
      <c r="Z62" s="3" t="s">
        <v>621</v>
      </c>
      <c r="AA62" s="3" t="s">
        <v>621</v>
      </c>
      <c r="AB62" s="3" t="s">
        <v>621</v>
      </c>
      <c r="AC62" s="3" t="s">
        <v>621</v>
      </c>
      <c r="AD62" s="3" t="s">
        <v>621</v>
      </c>
      <c r="AE62" s="3" t="s">
        <v>621</v>
      </c>
      <c r="AF62" s="3" t="s">
        <v>621</v>
      </c>
      <c r="AG62" s="3" t="s">
        <v>621</v>
      </c>
      <c r="AH62" s="3" t="s">
        <v>621</v>
      </c>
      <c r="AI62" s="3" t="s">
        <v>621</v>
      </c>
      <c r="AM62" s="20">
        <f t="shared" si="0"/>
        <v>11.11</v>
      </c>
      <c r="AN62" s="20">
        <f t="shared" si="1"/>
        <v>9.2889999999999997</v>
      </c>
      <c r="AO62" s="21">
        <f t="shared" si="2"/>
        <v>0.83609360936093613</v>
      </c>
    </row>
    <row r="63" spans="1:41" ht="15" customHeight="1" x14ac:dyDescent="0.25">
      <c r="A63" s="3" t="s">
        <v>72</v>
      </c>
      <c r="B63" s="3" t="s">
        <v>74</v>
      </c>
      <c r="C63" s="3">
        <v>2013</v>
      </c>
      <c r="D63" s="3">
        <v>39.539000000000001</v>
      </c>
      <c r="E63" s="3">
        <v>46.896000000000001</v>
      </c>
      <c r="F63" s="3" t="s">
        <v>621</v>
      </c>
      <c r="G63" s="3">
        <v>0.32600000000000001</v>
      </c>
      <c r="H63" s="3" t="s">
        <v>621</v>
      </c>
      <c r="I63" s="3" t="s">
        <v>621</v>
      </c>
      <c r="J63" s="3" t="s">
        <v>621</v>
      </c>
      <c r="K63" s="3" t="s">
        <v>621</v>
      </c>
      <c r="L63" s="3" t="s">
        <v>622</v>
      </c>
      <c r="M63" s="3">
        <v>31.972000000000001</v>
      </c>
      <c r="N63" s="3">
        <v>3.9790000000000001</v>
      </c>
      <c r="O63" s="3">
        <v>4.4169999999999998</v>
      </c>
      <c r="P63" s="3" t="s">
        <v>621</v>
      </c>
      <c r="Q63" s="3" t="s">
        <v>621</v>
      </c>
      <c r="R63" s="3" t="s">
        <v>621</v>
      </c>
      <c r="S63" s="3" t="s">
        <v>14</v>
      </c>
      <c r="T63" s="3" t="s">
        <v>621</v>
      </c>
      <c r="U63" s="3" t="s">
        <v>621</v>
      </c>
      <c r="V63" s="3" t="s">
        <v>621</v>
      </c>
      <c r="W63" s="3" t="s">
        <v>621</v>
      </c>
      <c r="X63" s="3" t="s">
        <v>621</v>
      </c>
      <c r="Y63" s="3" t="s">
        <v>621</v>
      </c>
      <c r="Z63" s="3" t="s">
        <v>621</v>
      </c>
      <c r="AA63" s="3" t="s">
        <v>621</v>
      </c>
      <c r="AB63" s="3" t="s">
        <v>621</v>
      </c>
      <c r="AC63" s="3" t="s">
        <v>621</v>
      </c>
      <c r="AD63" s="3">
        <v>6.2</v>
      </c>
      <c r="AE63" s="3" t="s">
        <v>621</v>
      </c>
      <c r="AF63" s="3" t="s">
        <v>621</v>
      </c>
      <c r="AG63" s="3" t="s">
        <v>621</v>
      </c>
      <c r="AH63" s="3">
        <v>2E-3</v>
      </c>
      <c r="AI63" s="3">
        <v>2E-3</v>
      </c>
      <c r="AM63" s="20">
        <f t="shared" si="0"/>
        <v>46.896000000000008</v>
      </c>
      <c r="AN63" s="20">
        <f t="shared" si="1"/>
        <v>39.539000000000001</v>
      </c>
      <c r="AO63" s="21">
        <f t="shared" si="2"/>
        <v>0.84312094848174668</v>
      </c>
    </row>
    <row r="64" spans="1:41" ht="15" customHeight="1" x14ac:dyDescent="0.25">
      <c r="A64" s="3" t="s">
        <v>75</v>
      </c>
      <c r="B64" s="3" t="s">
        <v>76</v>
      </c>
      <c r="C64" s="3">
        <v>2013</v>
      </c>
      <c r="D64" s="3">
        <v>41.49</v>
      </c>
      <c r="E64" s="3">
        <v>43.753</v>
      </c>
      <c r="F64" s="3" t="s">
        <v>621</v>
      </c>
      <c r="G64" s="3">
        <v>1.5860000000000001</v>
      </c>
      <c r="H64" s="3" t="s">
        <v>621</v>
      </c>
      <c r="I64" s="3" t="s">
        <v>621</v>
      </c>
      <c r="J64" s="3" t="s">
        <v>621</v>
      </c>
      <c r="K64" s="3" t="s">
        <v>621</v>
      </c>
      <c r="L64" s="3" t="s">
        <v>622</v>
      </c>
      <c r="M64" s="3" t="s">
        <v>621</v>
      </c>
      <c r="N64" s="3" t="s">
        <v>621</v>
      </c>
      <c r="O64" s="3" t="s">
        <v>621</v>
      </c>
      <c r="P64" s="3" t="s">
        <v>621</v>
      </c>
      <c r="Q64" s="3" t="s">
        <v>621</v>
      </c>
      <c r="R64" s="3" t="s">
        <v>621</v>
      </c>
      <c r="S64" s="3" t="s">
        <v>621</v>
      </c>
      <c r="T64" s="3">
        <v>8.5259999999999998</v>
      </c>
      <c r="U64" s="3">
        <v>33.640999999999998</v>
      </c>
      <c r="V64" s="3" t="s">
        <v>621</v>
      </c>
      <c r="W64" s="3" t="s">
        <v>621</v>
      </c>
      <c r="X64" s="3" t="s">
        <v>621</v>
      </c>
      <c r="Y64" s="3" t="s">
        <v>621</v>
      </c>
      <c r="Z64" s="3" t="s">
        <v>621</v>
      </c>
      <c r="AA64" s="3" t="s">
        <v>621</v>
      </c>
      <c r="AB64" s="3" t="s">
        <v>621</v>
      </c>
      <c r="AC64" s="3" t="s">
        <v>621</v>
      </c>
      <c r="AD64" s="3" t="s">
        <v>621</v>
      </c>
      <c r="AE64" s="3" t="s">
        <v>621</v>
      </c>
      <c r="AF64" s="3" t="s">
        <v>961</v>
      </c>
      <c r="AG64" s="3" t="s">
        <v>621</v>
      </c>
      <c r="AH64" s="3" t="s">
        <v>621</v>
      </c>
      <c r="AI64" s="3">
        <v>4.02E-2</v>
      </c>
      <c r="AM64" s="20">
        <f t="shared" si="0"/>
        <v>43.793199999999999</v>
      </c>
      <c r="AN64" s="20">
        <f t="shared" si="1"/>
        <v>41.49</v>
      </c>
      <c r="AO64" s="21">
        <f t="shared" si="2"/>
        <v>0.94740736004676529</v>
      </c>
    </row>
    <row r="65" spans="1:42" ht="15" customHeight="1" x14ac:dyDescent="0.25">
      <c r="A65" s="3" t="s">
        <v>75</v>
      </c>
      <c r="B65" s="3" t="s">
        <v>77</v>
      </c>
      <c r="C65" s="3">
        <v>2013</v>
      </c>
      <c r="D65" s="3">
        <v>2.7210000000000001</v>
      </c>
      <c r="E65" s="3">
        <v>3.593</v>
      </c>
      <c r="F65" s="3" t="s">
        <v>621</v>
      </c>
      <c r="G65" s="3">
        <v>0.30599999999999999</v>
      </c>
      <c r="H65" s="3" t="s">
        <v>621</v>
      </c>
      <c r="I65" s="3" t="s">
        <v>621</v>
      </c>
      <c r="J65" s="3" t="s">
        <v>621</v>
      </c>
      <c r="K65" s="3" t="s">
        <v>621</v>
      </c>
      <c r="L65" s="3" t="s">
        <v>622</v>
      </c>
      <c r="M65" s="3" t="s">
        <v>621</v>
      </c>
      <c r="N65" s="3" t="s">
        <v>621</v>
      </c>
      <c r="O65" s="3" t="s">
        <v>621</v>
      </c>
      <c r="P65" s="3" t="s">
        <v>621</v>
      </c>
      <c r="Q65" s="3" t="s">
        <v>621</v>
      </c>
      <c r="R65" s="3" t="s">
        <v>621</v>
      </c>
      <c r="S65" s="3" t="s">
        <v>621</v>
      </c>
      <c r="T65" s="3">
        <v>3.2869999999999999</v>
      </c>
      <c r="U65" s="3" t="s">
        <v>621</v>
      </c>
      <c r="V65" s="3" t="s">
        <v>621</v>
      </c>
      <c r="W65" s="3" t="s">
        <v>621</v>
      </c>
      <c r="X65" s="3" t="s">
        <v>621</v>
      </c>
      <c r="Y65" s="3" t="s">
        <v>621</v>
      </c>
      <c r="Z65" s="3" t="s">
        <v>621</v>
      </c>
      <c r="AA65" s="3" t="s">
        <v>621</v>
      </c>
      <c r="AB65" s="3" t="s">
        <v>621</v>
      </c>
      <c r="AC65" s="3" t="s">
        <v>621</v>
      </c>
      <c r="AD65" s="3" t="s">
        <v>621</v>
      </c>
      <c r="AE65" s="3" t="s">
        <v>621</v>
      </c>
      <c r="AF65" s="3" t="s">
        <v>961</v>
      </c>
      <c r="AG65" s="3" t="s">
        <v>621</v>
      </c>
      <c r="AH65" s="3" t="s">
        <v>621</v>
      </c>
      <c r="AI65" s="3" t="s">
        <v>621</v>
      </c>
      <c r="AM65" s="20">
        <f t="shared" si="0"/>
        <v>3.593</v>
      </c>
      <c r="AN65" s="20">
        <f t="shared" si="1"/>
        <v>2.7210000000000001</v>
      </c>
      <c r="AO65" s="21">
        <f t="shared" si="2"/>
        <v>0.75730587252991932</v>
      </c>
    </row>
    <row r="66" spans="1:42" ht="15" customHeight="1" x14ac:dyDescent="0.25">
      <c r="A66" s="3" t="s">
        <v>75</v>
      </c>
      <c r="B66" s="3" t="s">
        <v>78</v>
      </c>
      <c r="C66" s="3">
        <v>2013</v>
      </c>
      <c r="D66" s="3">
        <v>3.113</v>
      </c>
      <c r="E66" s="3">
        <v>3.53</v>
      </c>
      <c r="F66" s="3" t="s">
        <v>621</v>
      </c>
      <c r="G66" s="3">
        <v>4.9000000000000002E-2</v>
      </c>
      <c r="H66" s="3" t="s">
        <v>621</v>
      </c>
      <c r="I66" s="3" t="s">
        <v>621</v>
      </c>
      <c r="J66" s="3" t="s">
        <v>621</v>
      </c>
      <c r="K66" s="3" t="s">
        <v>621</v>
      </c>
      <c r="L66" s="3" t="s">
        <v>661</v>
      </c>
      <c r="M66" s="3" t="s">
        <v>621</v>
      </c>
      <c r="N66" s="3" t="s">
        <v>621</v>
      </c>
      <c r="O66" s="3" t="s">
        <v>621</v>
      </c>
      <c r="P66" s="3" t="s">
        <v>621</v>
      </c>
      <c r="Q66" s="3" t="s">
        <v>621</v>
      </c>
      <c r="R66" s="3" t="s">
        <v>621</v>
      </c>
      <c r="S66" s="3" t="s">
        <v>621</v>
      </c>
      <c r="T66" s="3">
        <v>3.4809999999999999</v>
      </c>
      <c r="U66" s="3" t="s">
        <v>621</v>
      </c>
      <c r="V66" s="3" t="s">
        <v>621</v>
      </c>
      <c r="W66" s="3" t="s">
        <v>621</v>
      </c>
      <c r="X66" s="3" t="s">
        <v>621</v>
      </c>
      <c r="Y66" s="3" t="s">
        <v>621</v>
      </c>
      <c r="Z66" s="3" t="s">
        <v>621</v>
      </c>
      <c r="AA66" s="3" t="s">
        <v>621</v>
      </c>
      <c r="AB66" s="3" t="s">
        <v>621</v>
      </c>
      <c r="AC66" s="3" t="s">
        <v>621</v>
      </c>
      <c r="AD66" s="3" t="s">
        <v>621</v>
      </c>
      <c r="AE66" s="3" t="s">
        <v>621</v>
      </c>
      <c r="AF66" s="3" t="s">
        <v>961</v>
      </c>
      <c r="AG66" s="3" t="s">
        <v>621</v>
      </c>
      <c r="AH66" s="3" t="s">
        <v>621</v>
      </c>
      <c r="AI66" s="3" t="s">
        <v>621</v>
      </c>
      <c r="AM66" s="20">
        <f t="shared" si="0"/>
        <v>3.53</v>
      </c>
      <c r="AN66" s="20">
        <f t="shared" si="1"/>
        <v>3.113</v>
      </c>
      <c r="AO66" s="21">
        <f t="shared" si="2"/>
        <v>0.88186968838526913</v>
      </c>
    </row>
    <row r="67" spans="1:42" ht="15" customHeight="1" x14ac:dyDescent="0.25">
      <c r="A67" s="3" t="s">
        <v>75</v>
      </c>
      <c r="B67" s="3" t="s">
        <v>79</v>
      </c>
      <c r="C67" s="3">
        <v>2013</v>
      </c>
      <c r="D67" s="3">
        <v>0.71099999999999997</v>
      </c>
      <c r="E67" s="3">
        <v>0.86899999999999999</v>
      </c>
      <c r="F67" s="3" t="s">
        <v>621</v>
      </c>
      <c r="G67" s="3">
        <v>0.02</v>
      </c>
      <c r="H67" s="3" t="s">
        <v>621</v>
      </c>
      <c r="I67" s="3" t="s">
        <v>621</v>
      </c>
      <c r="J67" s="3" t="s">
        <v>621</v>
      </c>
      <c r="K67" s="3" t="s">
        <v>621</v>
      </c>
      <c r="L67" s="3" t="s">
        <v>661</v>
      </c>
      <c r="M67" s="3" t="s">
        <v>621</v>
      </c>
      <c r="N67" s="3" t="s">
        <v>621</v>
      </c>
      <c r="O67" s="3" t="s">
        <v>621</v>
      </c>
      <c r="P67" s="3" t="s">
        <v>621</v>
      </c>
      <c r="Q67" s="3" t="s">
        <v>621</v>
      </c>
      <c r="R67" s="3" t="s">
        <v>621</v>
      </c>
      <c r="S67" s="3" t="s">
        <v>621</v>
      </c>
      <c r="T67" s="3">
        <v>0.84899999999999998</v>
      </c>
      <c r="U67" s="3" t="s">
        <v>621</v>
      </c>
      <c r="V67" s="3" t="s">
        <v>621</v>
      </c>
      <c r="W67" s="3" t="s">
        <v>621</v>
      </c>
      <c r="X67" s="3" t="s">
        <v>621</v>
      </c>
      <c r="Y67" s="3" t="s">
        <v>621</v>
      </c>
      <c r="Z67" s="3" t="s">
        <v>621</v>
      </c>
      <c r="AA67" s="3" t="s">
        <v>621</v>
      </c>
      <c r="AB67" s="3" t="s">
        <v>621</v>
      </c>
      <c r="AC67" s="3" t="s">
        <v>621</v>
      </c>
      <c r="AD67" s="3" t="s">
        <v>621</v>
      </c>
      <c r="AE67" s="3" t="s">
        <v>621</v>
      </c>
      <c r="AF67" s="3" t="s">
        <v>961</v>
      </c>
      <c r="AG67" s="3" t="s">
        <v>621</v>
      </c>
      <c r="AH67" s="3" t="s">
        <v>621</v>
      </c>
      <c r="AI67" s="3" t="s">
        <v>621</v>
      </c>
      <c r="AM67" s="20">
        <f t="shared" ref="AM67:AM130" si="3">SUMPRODUCT(F67:AE67)+IFERROR(AI67/1,0)</f>
        <v>0.86899999999999999</v>
      </c>
      <c r="AN67" s="20">
        <f t="shared" ref="AN67:AN130" si="4">IFERROR(D67/1,0)</f>
        <v>0.71099999999999997</v>
      </c>
      <c r="AO67" s="21">
        <f t="shared" ref="AO67:AO130" si="5">IFERROR(AN67/AM67,"")</f>
        <v>0.81818181818181812</v>
      </c>
    </row>
    <row r="68" spans="1:42"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W68" s="3" t="s">
        <v>622</v>
      </c>
      <c r="X68" s="3" t="s">
        <v>622</v>
      </c>
      <c r="Y68" s="3" t="s">
        <v>622</v>
      </c>
      <c r="Z68" s="3" t="s">
        <v>622</v>
      </c>
      <c r="AA68" s="3" t="s">
        <v>622</v>
      </c>
      <c r="AB68" s="3" t="s">
        <v>622</v>
      </c>
      <c r="AC68" s="3" t="s">
        <v>622</v>
      </c>
      <c r="AD68" s="3" t="s">
        <v>622</v>
      </c>
      <c r="AE68" s="3" t="s">
        <v>622</v>
      </c>
      <c r="AF68" s="3" t="s">
        <v>622</v>
      </c>
      <c r="AG68" s="3" t="s">
        <v>622</v>
      </c>
      <c r="AH68" s="3" t="s">
        <v>622</v>
      </c>
      <c r="AI68" s="3" t="s">
        <v>622</v>
      </c>
      <c r="AM68" s="20">
        <f t="shared" si="3"/>
        <v>0</v>
      </c>
      <c r="AN68" s="20">
        <f t="shared" si="4"/>
        <v>0</v>
      </c>
      <c r="AO68" s="21" t="str">
        <f t="shared" si="5"/>
        <v/>
      </c>
    </row>
    <row r="69" spans="1:42" ht="15" customHeight="1" x14ac:dyDescent="0.25">
      <c r="A69" s="3" t="s">
        <v>80</v>
      </c>
      <c r="B69" s="3" t="s">
        <v>82</v>
      </c>
      <c r="C69" s="3">
        <v>2013</v>
      </c>
      <c r="D69" s="3">
        <v>8.4</v>
      </c>
      <c r="E69" s="3">
        <v>10.1</v>
      </c>
      <c r="F69" s="3" t="s">
        <v>621</v>
      </c>
      <c r="G69" s="3" t="s">
        <v>621</v>
      </c>
      <c r="H69" s="3" t="s">
        <v>621</v>
      </c>
      <c r="I69" s="3" t="s">
        <v>621</v>
      </c>
      <c r="J69" s="3">
        <v>4.3</v>
      </c>
      <c r="K69" s="3" t="s">
        <v>621</v>
      </c>
      <c r="L69" s="3" t="s">
        <v>622</v>
      </c>
      <c r="M69" s="3" t="s">
        <v>621</v>
      </c>
      <c r="N69" s="3" t="s">
        <v>621</v>
      </c>
      <c r="O69" s="3" t="s">
        <v>621</v>
      </c>
      <c r="P69" s="3" t="s">
        <v>621</v>
      </c>
      <c r="Q69" s="3" t="s">
        <v>621</v>
      </c>
      <c r="R69" s="3" t="s">
        <v>621</v>
      </c>
      <c r="S69" s="3" t="s">
        <v>621</v>
      </c>
      <c r="T69" s="3">
        <v>5.8</v>
      </c>
      <c r="U69" s="3" t="s">
        <v>621</v>
      </c>
      <c r="V69" s="3" t="s">
        <v>621</v>
      </c>
      <c r="W69" s="3" t="s">
        <v>621</v>
      </c>
      <c r="X69" s="3" t="s">
        <v>621</v>
      </c>
      <c r="Y69" s="3" t="s">
        <v>621</v>
      </c>
      <c r="Z69" s="3" t="s">
        <v>621</v>
      </c>
      <c r="AA69" s="3" t="s">
        <v>621</v>
      </c>
      <c r="AB69" s="3" t="s">
        <v>621</v>
      </c>
      <c r="AC69" s="3" t="s">
        <v>621</v>
      </c>
      <c r="AD69" s="3" t="s">
        <v>621</v>
      </c>
      <c r="AE69" s="3" t="s">
        <v>621</v>
      </c>
      <c r="AF69" s="3" t="s">
        <v>621</v>
      </c>
      <c r="AG69" s="3" t="s">
        <v>621</v>
      </c>
      <c r="AH69" s="3" t="s">
        <v>621</v>
      </c>
      <c r="AI69" s="3" t="s">
        <v>621</v>
      </c>
      <c r="AM69" s="20">
        <f t="shared" si="3"/>
        <v>10.1</v>
      </c>
      <c r="AN69" s="20">
        <f t="shared" si="4"/>
        <v>8.4</v>
      </c>
      <c r="AO69" s="21">
        <f t="shared" si="5"/>
        <v>0.83168316831683176</v>
      </c>
    </row>
    <row r="70" spans="1:42" ht="15" customHeight="1" x14ac:dyDescent="0.25">
      <c r="A70" s="3" t="s">
        <v>80</v>
      </c>
      <c r="B70" s="3" t="s">
        <v>83</v>
      </c>
      <c r="C70" s="3">
        <v>2013</v>
      </c>
      <c r="D70" s="3">
        <v>6.5000000000000002E-2</v>
      </c>
      <c r="E70" s="3">
        <v>6.5000000000000002E-2</v>
      </c>
      <c r="F70" s="3" t="s">
        <v>621</v>
      </c>
      <c r="G70" s="3">
        <v>6.5000000000000002E-2</v>
      </c>
      <c r="H70" s="3" t="s">
        <v>621</v>
      </c>
      <c r="I70" s="3" t="s">
        <v>621</v>
      </c>
      <c r="J70" s="3" t="s">
        <v>621</v>
      </c>
      <c r="K70" s="3" t="s">
        <v>621</v>
      </c>
      <c r="L70" s="3" t="s">
        <v>622</v>
      </c>
      <c r="M70" s="3" t="s">
        <v>621</v>
      </c>
      <c r="N70" s="3" t="s">
        <v>621</v>
      </c>
      <c r="O70" s="3" t="s">
        <v>621</v>
      </c>
      <c r="P70" s="3" t="s">
        <v>621</v>
      </c>
      <c r="Q70" s="3" t="s">
        <v>621</v>
      </c>
      <c r="R70" s="3" t="s">
        <v>621</v>
      </c>
      <c r="S70" s="3" t="s">
        <v>621</v>
      </c>
      <c r="T70" s="3" t="s">
        <v>621</v>
      </c>
      <c r="U70" s="3" t="s">
        <v>621</v>
      </c>
      <c r="V70" s="3" t="s">
        <v>621</v>
      </c>
      <c r="W70" s="3" t="s">
        <v>621</v>
      </c>
      <c r="X70" s="3" t="s">
        <v>621</v>
      </c>
      <c r="Y70" s="3" t="s">
        <v>621</v>
      </c>
      <c r="Z70" s="3" t="s">
        <v>621</v>
      </c>
      <c r="AA70" s="3" t="s">
        <v>621</v>
      </c>
      <c r="AB70" s="3" t="s">
        <v>621</v>
      </c>
      <c r="AC70" s="3" t="s">
        <v>621</v>
      </c>
      <c r="AD70" s="3" t="s">
        <v>621</v>
      </c>
      <c r="AE70" s="3" t="s">
        <v>621</v>
      </c>
      <c r="AF70" s="3" t="s">
        <v>621</v>
      </c>
      <c r="AG70" s="3" t="s">
        <v>621</v>
      </c>
      <c r="AH70" s="3" t="s">
        <v>621</v>
      </c>
      <c r="AI70" s="3" t="s">
        <v>621</v>
      </c>
      <c r="AM70" s="20">
        <f t="shared" si="3"/>
        <v>6.5000000000000002E-2</v>
      </c>
      <c r="AN70" s="20">
        <f t="shared" si="4"/>
        <v>6.5000000000000002E-2</v>
      </c>
      <c r="AO70" s="21">
        <f t="shared" si="5"/>
        <v>1</v>
      </c>
    </row>
    <row r="71" spans="1:42" ht="15" customHeight="1" x14ac:dyDescent="0.25">
      <c r="A71" s="3" t="s">
        <v>80</v>
      </c>
      <c r="B71" s="3" t="s">
        <v>84</v>
      </c>
      <c r="C71" s="3">
        <v>2013</v>
      </c>
      <c r="D71" s="3">
        <v>47.08</v>
      </c>
      <c r="E71" s="3">
        <v>55.121000000000002</v>
      </c>
      <c r="F71" s="3" t="s">
        <v>621</v>
      </c>
      <c r="G71" s="3">
        <v>0.221</v>
      </c>
      <c r="H71" s="3" t="s">
        <v>621</v>
      </c>
      <c r="I71" s="3" t="s">
        <v>621</v>
      </c>
      <c r="J71" s="3" t="s">
        <v>621</v>
      </c>
      <c r="K71" s="3" t="s">
        <v>621</v>
      </c>
      <c r="L71" s="3" t="s">
        <v>622</v>
      </c>
      <c r="M71" s="3" t="s">
        <v>621</v>
      </c>
      <c r="N71" s="3">
        <v>38.200000000000003</v>
      </c>
      <c r="O71" s="3">
        <v>11.6</v>
      </c>
      <c r="P71" s="3">
        <v>5.0999999999999996</v>
      </c>
      <c r="Q71" s="3" t="s">
        <v>621</v>
      </c>
      <c r="R71" s="3" t="s">
        <v>621</v>
      </c>
      <c r="S71" s="3" t="s">
        <v>14</v>
      </c>
      <c r="T71" s="3" t="s">
        <v>621</v>
      </c>
      <c r="U71" s="3" t="s">
        <v>621</v>
      </c>
      <c r="V71" s="3" t="s">
        <v>621</v>
      </c>
      <c r="W71" s="3" t="s">
        <v>621</v>
      </c>
      <c r="X71" s="3" t="s">
        <v>621</v>
      </c>
      <c r="Y71" s="3" t="s">
        <v>621</v>
      </c>
      <c r="Z71" s="3" t="s">
        <v>621</v>
      </c>
      <c r="AA71" s="3" t="s">
        <v>621</v>
      </c>
      <c r="AB71" s="3" t="s">
        <v>621</v>
      </c>
      <c r="AC71" s="3" t="s">
        <v>621</v>
      </c>
      <c r="AD71" s="3" t="s">
        <v>621</v>
      </c>
      <c r="AE71" s="3" t="s">
        <v>621</v>
      </c>
      <c r="AF71" s="3" t="s">
        <v>621</v>
      </c>
      <c r="AG71" s="3" t="s">
        <v>621</v>
      </c>
      <c r="AH71" s="3" t="s">
        <v>621</v>
      </c>
      <c r="AI71" s="3" t="s">
        <v>621</v>
      </c>
      <c r="AM71" s="20">
        <f t="shared" si="3"/>
        <v>55.121000000000002</v>
      </c>
      <c r="AN71" s="20">
        <f t="shared" si="4"/>
        <v>47.08</v>
      </c>
      <c r="AO71" s="21">
        <f t="shared" si="5"/>
        <v>0.85412093394532018</v>
      </c>
    </row>
    <row r="72" spans="1:42" ht="15" customHeight="1" x14ac:dyDescent="0.25">
      <c r="A72" s="3" t="s">
        <v>80</v>
      </c>
      <c r="B72" s="3" t="s">
        <v>85</v>
      </c>
      <c r="C72" s="3">
        <v>2013</v>
      </c>
      <c r="D72" s="3">
        <v>32.299999999999997</v>
      </c>
      <c r="E72" s="3">
        <v>35.799999999999997</v>
      </c>
      <c r="F72" s="3" t="s">
        <v>621</v>
      </c>
      <c r="G72" s="3" t="s">
        <v>621</v>
      </c>
      <c r="H72" s="3" t="s">
        <v>621</v>
      </c>
      <c r="I72" s="3" t="s">
        <v>621</v>
      </c>
      <c r="J72" s="3" t="s">
        <v>621</v>
      </c>
      <c r="K72" s="3" t="s">
        <v>621</v>
      </c>
      <c r="L72" s="3" t="s">
        <v>622</v>
      </c>
      <c r="M72" s="3" t="s">
        <v>621</v>
      </c>
      <c r="N72" s="3" t="s">
        <v>621</v>
      </c>
      <c r="O72" s="3" t="s">
        <v>621</v>
      </c>
      <c r="P72" s="3" t="s">
        <v>621</v>
      </c>
      <c r="Q72" s="3" t="s">
        <v>621</v>
      </c>
      <c r="R72" s="3" t="s">
        <v>621</v>
      </c>
      <c r="S72" s="3" t="s">
        <v>621</v>
      </c>
      <c r="T72" s="3" t="s">
        <v>621</v>
      </c>
      <c r="U72" s="3" t="s">
        <v>621</v>
      </c>
      <c r="V72" s="3" t="s">
        <v>621</v>
      </c>
      <c r="W72" s="3" t="s">
        <v>621</v>
      </c>
      <c r="X72" s="3" t="s">
        <v>621</v>
      </c>
      <c r="Y72" s="3">
        <v>25.1</v>
      </c>
      <c r="Z72" s="3" t="s">
        <v>621</v>
      </c>
      <c r="AA72" s="3" t="s">
        <v>621</v>
      </c>
      <c r="AB72" s="3" t="s">
        <v>621</v>
      </c>
      <c r="AC72" s="3">
        <v>10.7</v>
      </c>
      <c r="AD72" s="3" t="s">
        <v>621</v>
      </c>
      <c r="AE72" s="3" t="s">
        <v>621</v>
      </c>
      <c r="AF72" s="3" t="s">
        <v>621</v>
      </c>
      <c r="AG72" s="3" t="s">
        <v>621</v>
      </c>
      <c r="AH72" s="3" t="s">
        <v>621</v>
      </c>
      <c r="AI72" s="3" t="s">
        <v>621</v>
      </c>
      <c r="AM72" s="20">
        <f t="shared" si="3"/>
        <v>35.799999999999997</v>
      </c>
      <c r="AN72" s="20">
        <f t="shared" si="4"/>
        <v>32.299999999999997</v>
      </c>
      <c r="AO72" s="21">
        <f t="shared" si="5"/>
        <v>0.9022346368715084</v>
      </c>
    </row>
    <row r="73" spans="1:42" ht="15" customHeight="1" x14ac:dyDescent="0.25">
      <c r="A73" s="3" t="s">
        <v>80</v>
      </c>
      <c r="B73" s="3" t="s">
        <v>86</v>
      </c>
      <c r="C73" s="3">
        <v>2013</v>
      </c>
      <c r="D73" s="3">
        <v>13.8</v>
      </c>
      <c r="E73" s="3">
        <v>15.137</v>
      </c>
      <c r="F73" s="3" t="s">
        <v>621</v>
      </c>
      <c r="G73" s="3">
        <v>0.1</v>
      </c>
      <c r="H73" s="3" t="s">
        <v>621</v>
      </c>
      <c r="I73" s="3" t="s">
        <v>621</v>
      </c>
      <c r="J73" s="3" t="s">
        <v>621</v>
      </c>
      <c r="K73" s="3">
        <v>3.6999999999999998E-2</v>
      </c>
      <c r="L73" s="3" t="s">
        <v>622</v>
      </c>
      <c r="M73" s="3" t="s">
        <v>621</v>
      </c>
      <c r="N73" s="3" t="s">
        <v>621</v>
      </c>
      <c r="O73" s="3" t="s">
        <v>621</v>
      </c>
      <c r="P73" s="3" t="s">
        <v>621</v>
      </c>
      <c r="Q73" s="3" t="s">
        <v>621</v>
      </c>
      <c r="R73" s="3" t="s">
        <v>621</v>
      </c>
      <c r="S73" s="3" t="s">
        <v>621</v>
      </c>
      <c r="T73" s="3" t="s">
        <v>621</v>
      </c>
      <c r="U73" s="3">
        <v>15</v>
      </c>
      <c r="V73" s="3" t="s">
        <v>621</v>
      </c>
      <c r="W73" s="3" t="s">
        <v>621</v>
      </c>
      <c r="X73" s="3" t="s">
        <v>621</v>
      </c>
      <c r="Y73" s="3" t="s">
        <v>621</v>
      </c>
      <c r="Z73" s="3" t="s">
        <v>621</v>
      </c>
      <c r="AA73" s="3" t="s">
        <v>621</v>
      </c>
      <c r="AB73" s="3" t="s">
        <v>621</v>
      </c>
      <c r="AC73" s="3" t="s">
        <v>621</v>
      </c>
      <c r="AD73" s="3" t="s">
        <v>621</v>
      </c>
      <c r="AE73" s="3" t="s">
        <v>621</v>
      </c>
      <c r="AF73" s="3" t="s">
        <v>621</v>
      </c>
      <c r="AG73" s="3" t="s">
        <v>621</v>
      </c>
      <c r="AH73" s="3" t="s">
        <v>621</v>
      </c>
      <c r="AI73" s="3" t="s">
        <v>621</v>
      </c>
      <c r="AM73" s="20">
        <f t="shared" si="3"/>
        <v>15.137</v>
      </c>
      <c r="AN73" s="20">
        <f t="shared" si="4"/>
        <v>13.8</v>
      </c>
      <c r="AO73" s="21">
        <f t="shared" si="5"/>
        <v>0.91167338310101076</v>
      </c>
    </row>
    <row r="74" spans="1:42" ht="15" customHeight="1" x14ac:dyDescent="0.25">
      <c r="A74" s="3" t="s">
        <v>80</v>
      </c>
      <c r="B74" s="3" t="s">
        <v>87</v>
      </c>
      <c r="C74" s="3">
        <v>2013</v>
      </c>
      <c r="D74" s="3">
        <v>37.6</v>
      </c>
      <c r="E74" s="3">
        <v>32.6</v>
      </c>
      <c r="F74" s="3" t="s">
        <v>621</v>
      </c>
      <c r="G74" s="3">
        <v>0.7</v>
      </c>
      <c r="H74" s="3" t="s">
        <v>621</v>
      </c>
      <c r="I74" s="3" t="s">
        <v>621</v>
      </c>
      <c r="J74" s="3" t="s">
        <v>621</v>
      </c>
      <c r="K74" s="3" t="s">
        <v>621</v>
      </c>
      <c r="L74" s="3" t="s">
        <v>622</v>
      </c>
      <c r="M74" s="3" t="s">
        <v>621</v>
      </c>
      <c r="N74" s="3" t="s">
        <v>621</v>
      </c>
      <c r="O74" s="3">
        <v>22.1</v>
      </c>
      <c r="P74" s="3" t="s">
        <v>621</v>
      </c>
      <c r="Q74" s="3" t="s">
        <v>621</v>
      </c>
      <c r="R74" s="3" t="s">
        <v>621</v>
      </c>
      <c r="S74" s="3" t="s">
        <v>14</v>
      </c>
      <c r="T74" s="3">
        <v>8.6999999999999993</v>
      </c>
      <c r="U74" s="3" t="s">
        <v>621</v>
      </c>
      <c r="V74" s="3" t="s">
        <v>621</v>
      </c>
      <c r="W74" s="3" t="s">
        <v>621</v>
      </c>
      <c r="X74" s="3" t="s">
        <v>621</v>
      </c>
      <c r="Y74" s="3">
        <v>1.1000000000000001</v>
      </c>
      <c r="Z74" s="3" t="s">
        <v>621</v>
      </c>
      <c r="AA74" s="3" t="s">
        <v>621</v>
      </c>
      <c r="AB74" s="3" t="s">
        <v>621</v>
      </c>
      <c r="AC74" s="3" t="s">
        <v>621</v>
      </c>
      <c r="AD74" s="3" t="s">
        <v>621</v>
      </c>
      <c r="AE74" s="3" t="s">
        <v>621</v>
      </c>
      <c r="AF74" s="3" t="s">
        <v>621</v>
      </c>
      <c r="AG74" s="3" t="s">
        <v>621</v>
      </c>
      <c r="AH74" s="3" t="s">
        <v>621</v>
      </c>
      <c r="AI74" s="3" t="s">
        <v>621</v>
      </c>
      <c r="AM74" s="20">
        <f t="shared" si="3"/>
        <v>32.6</v>
      </c>
      <c r="AN74" s="20">
        <f t="shared" si="4"/>
        <v>37.6</v>
      </c>
      <c r="AO74" s="21">
        <f t="shared" si="5"/>
        <v>1.1533742331288344</v>
      </c>
      <c r="AP74" s="22" t="s">
        <v>1081</v>
      </c>
    </row>
    <row r="75" spans="1:42" ht="15" customHeight="1" x14ac:dyDescent="0.25">
      <c r="A75" s="3" t="s">
        <v>80</v>
      </c>
      <c r="B75" s="3" t="s">
        <v>88</v>
      </c>
      <c r="C75" s="3">
        <v>2013</v>
      </c>
      <c r="D75" s="3" t="s">
        <v>621</v>
      </c>
      <c r="E75" s="3" t="s">
        <v>621</v>
      </c>
      <c r="F75" s="3" t="s">
        <v>621</v>
      </c>
      <c r="G75" s="3" t="s">
        <v>621</v>
      </c>
      <c r="H75" s="3" t="s">
        <v>621</v>
      </c>
      <c r="I75" s="3" t="s">
        <v>621</v>
      </c>
      <c r="J75" s="3" t="s">
        <v>621</v>
      </c>
      <c r="K75" s="3" t="s">
        <v>621</v>
      </c>
      <c r="L75" s="3" t="s">
        <v>622</v>
      </c>
      <c r="M75" s="3" t="s">
        <v>621</v>
      </c>
      <c r="N75" s="3" t="s">
        <v>621</v>
      </c>
      <c r="O75" s="3" t="s">
        <v>621</v>
      </c>
      <c r="P75" s="3" t="s">
        <v>621</v>
      </c>
      <c r="Q75" s="3" t="s">
        <v>621</v>
      </c>
      <c r="R75" s="3" t="s">
        <v>621</v>
      </c>
      <c r="S75" s="3" t="s">
        <v>621</v>
      </c>
      <c r="T75" s="3" t="s">
        <v>621</v>
      </c>
      <c r="U75" s="3" t="s">
        <v>621</v>
      </c>
      <c r="V75" s="3" t="s">
        <v>621</v>
      </c>
      <c r="W75" s="3" t="s">
        <v>621</v>
      </c>
      <c r="X75" s="3" t="s">
        <v>621</v>
      </c>
      <c r="Y75" s="3" t="s">
        <v>621</v>
      </c>
      <c r="Z75" s="3" t="s">
        <v>621</v>
      </c>
      <c r="AA75" s="3" t="s">
        <v>621</v>
      </c>
      <c r="AB75" s="3" t="s">
        <v>621</v>
      </c>
      <c r="AC75" s="3" t="s">
        <v>621</v>
      </c>
      <c r="AD75" s="3" t="s">
        <v>621</v>
      </c>
      <c r="AE75" s="3" t="s">
        <v>621</v>
      </c>
      <c r="AF75" s="3" t="s">
        <v>621</v>
      </c>
      <c r="AG75" s="3" t="s">
        <v>621</v>
      </c>
      <c r="AH75" s="3" t="s">
        <v>621</v>
      </c>
      <c r="AI75" s="3" t="s">
        <v>621</v>
      </c>
      <c r="AM75" s="20">
        <f t="shared" si="3"/>
        <v>0</v>
      </c>
      <c r="AN75" s="20">
        <f t="shared" si="4"/>
        <v>0</v>
      </c>
      <c r="AO75" s="21" t="str">
        <f t="shared" si="5"/>
        <v/>
      </c>
    </row>
    <row r="76" spans="1:42" ht="15" customHeight="1" x14ac:dyDescent="0.25">
      <c r="A76" s="3" t="s">
        <v>80</v>
      </c>
      <c r="B76" s="3" t="s">
        <v>89</v>
      </c>
      <c r="C76" s="3">
        <v>2013</v>
      </c>
      <c r="D76" s="3" t="s">
        <v>621</v>
      </c>
      <c r="E76" s="3">
        <v>18.75</v>
      </c>
      <c r="F76" s="3" t="s">
        <v>621</v>
      </c>
      <c r="G76" s="3">
        <v>0.95</v>
      </c>
      <c r="H76" s="3" t="s">
        <v>621</v>
      </c>
      <c r="I76" s="3" t="s">
        <v>621</v>
      </c>
      <c r="J76" s="3" t="s">
        <v>621</v>
      </c>
      <c r="K76" s="3" t="s">
        <v>621</v>
      </c>
      <c r="L76" s="3" t="s">
        <v>622</v>
      </c>
      <c r="M76" s="3" t="s">
        <v>621</v>
      </c>
      <c r="N76" s="3" t="s">
        <v>621</v>
      </c>
      <c r="O76" s="3">
        <v>17.8</v>
      </c>
      <c r="P76" s="3" t="s">
        <v>621</v>
      </c>
      <c r="Q76" s="3" t="s">
        <v>621</v>
      </c>
      <c r="R76" s="3" t="s">
        <v>621</v>
      </c>
      <c r="S76" s="3" t="s">
        <v>621</v>
      </c>
      <c r="T76" s="3" t="s">
        <v>621</v>
      </c>
      <c r="U76" s="3" t="s">
        <v>621</v>
      </c>
      <c r="V76" s="3" t="s">
        <v>621</v>
      </c>
      <c r="W76" s="3" t="s">
        <v>621</v>
      </c>
      <c r="X76" s="3" t="s">
        <v>621</v>
      </c>
      <c r="Y76" s="3" t="s">
        <v>621</v>
      </c>
      <c r="Z76" s="3" t="s">
        <v>621</v>
      </c>
      <c r="AA76" s="3" t="s">
        <v>621</v>
      </c>
      <c r="AB76" s="3" t="s">
        <v>621</v>
      </c>
      <c r="AC76" s="3" t="s">
        <v>621</v>
      </c>
      <c r="AD76" s="3" t="s">
        <v>621</v>
      </c>
      <c r="AE76" s="3" t="s">
        <v>621</v>
      </c>
      <c r="AF76" s="3" t="s">
        <v>621</v>
      </c>
      <c r="AG76" s="3" t="s">
        <v>621</v>
      </c>
      <c r="AH76" s="3" t="s">
        <v>621</v>
      </c>
      <c r="AI76" s="3" t="s">
        <v>621</v>
      </c>
      <c r="AM76" s="20">
        <f t="shared" si="3"/>
        <v>18.75</v>
      </c>
      <c r="AN76" s="20">
        <f t="shared" si="4"/>
        <v>0</v>
      </c>
      <c r="AO76" s="21">
        <f t="shared" si="5"/>
        <v>0</v>
      </c>
      <c r="AP76" s="22" t="s">
        <v>1087</v>
      </c>
    </row>
    <row r="77" spans="1:42" ht="15" customHeight="1" x14ac:dyDescent="0.25">
      <c r="A77" s="3" t="s">
        <v>80</v>
      </c>
      <c r="B77" s="3" t="s">
        <v>90</v>
      </c>
      <c r="C77" s="3">
        <v>2013</v>
      </c>
      <c r="D77" s="3" t="s">
        <v>621</v>
      </c>
      <c r="E77" s="3" t="s">
        <v>621</v>
      </c>
      <c r="F77" s="3" t="s">
        <v>621</v>
      </c>
      <c r="G77" s="3" t="s">
        <v>621</v>
      </c>
      <c r="H77" s="3" t="s">
        <v>621</v>
      </c>
      <c r="I77" s="3" t="s">
        <v>621</v>
      </c>
      <c r="J77" s="3" t="s">
        <v>621</v>
      </c>
      <c r="K77" s="3" t="s">
        <v>621</v>
      </c>
      <c r="L77" s="3" t="s">
        <v>622</v>
      </c>
      <c r="M77" s="3" t="s">
        <v>621</v>
      </c>
      <c r="N77" s="3" t="s">
        <v>621</v>
      </c>
      <c r="O77" s="3" t="s">
        <v>621</v>
      </c>
      <c r="P77" s="3" t="s">
        <v>621</v>
      </c>
      <c r="Q77" s="3" t="s">
        <v>621</v>
      </c>
      <c r="R77" s="3" t="s">
        <v>621</v>
      </c>
      <c r="S77" s="3" t="s">
        <v>621</v>
      </c>
      <c r="T77" s="3" t="s">
        <v>621</v>
      </c>
      <c r="U77" s="3" t="s">
        <v>621</v>
      </c>
      <c r="V77" s="3" t="s">
        <v>621</v>
      </c>
      <c r="W77" s="3" t="s">
        <v>621</v>
      </c>
      <c r="X77" s="3" t="s">
        <v>621</v>
      </c>
      <c r="Y77" s="3" t="s">
        <v>621</v>
      </c>
      <c r="Z77" s="3" t="s">
        <v>621</v>
      </c>
      <c r="AA77" s="3" t="s">
        <v>621</v>
      </c>
      <c r="AB77" s="3" t="s">
        <v>621</v>
      </c>
      <c r="AC77" s="3" t="s">
        <v>621</v>
      </c>
      <c r="AD77" s="3" t="s">
        <v>621</v>
      </c>
      <c r="AE77" s="3" t="s">
        <v>621</v>
      </c>
      <c r="AF77" s="3" t="s">
        <v>621</v>
      </c>
      <c r="AG77" s="3" t="s">
        <v>621</v>
      </c>
      <c r="AH77" s="3" t="s">
        <v>621</v>
      </c>
      <c r="AI77" s="3" t="s">
        <v>621</v>
      </c>
      <c r="AM77" s="20">
        <f t="shared" si="3"/>
        <v>0</v>
      </c>
      <c r="AN77" s="20">
        <f t="shared" si="4"/>
        <v>0</v>
      </c>
      <c r="AO77" s="21" t="str">
        <f t="shared" si="5"/>
        <v/>
      </c>
    </row>
    <row r="78" spans="1:42" ht="15" customHeight="1" x14ac:dyDescent="0.25">
      <c r="A78" s="3" t="s">
        <v>80</v>
      </c>
      <c r="B78" s="3" t="s">
        <v>91</v>
      </c>
      <c r="C78" s="3">
        <v>2013</v>
      </c>
      <c r="D78" s="3">
        <v>2.0939999999999999</v>
      </c>
      <c r="E78" s="3">
        <v>2.0939999999999999</v>
      </c>
      <c r="F78" s="3" t="s">
        <v>621</v>
      </c>
      <c r="G78" s="3">
        <v>5.8000000000000003E-2</v>
      </c>
      <c r="H78" s="3" t="s">
        <v>621</v>
      </c>
      <c r="I78" s="3" t="s">
        <v>621</v>
      </c>
      <c r="J78" s="3" t="s">
        <v>621</v>
      </c>
      <c r="K78" s="3" t="s">
        <v>621</v>
      </c>
      <c r="L78" s="3" t="s">
        <v>622</v>
      </c>
      <c r="M78" s="3" t="s">
        <v>621</v>
      </c>
      <c r="N78" s="3" t="s">
        <v>621</v>
      </c>
      <c r="O78" s="3" t="s">
        <v>621</v>
      </c>
      <c r="P78" s="3" t="s">
        <v>621</v>
      </c>
      <c r="Q78" s="3" t="s">
        <v>621</v>
      </c>
      <c r="R78" s="3" t="s">
        <v>621</v>
      </c>
      <c r="S78" s="3" t="s">
        <v>621</v>
      </c>
      <c r="T78" s="3" t="s">
        <v>621</v>
      </c>
      <c r="U78" s="3">
        <v>2.036</v>
      </c>
      <c r="V78" s="3" t="s">
        <v>621</v>
      </c>
      <c r="W78" s="3" t="s">
        <v>621</v>
      </c>
      <c r="X78" s="3" t="s">
        <v>621</v>
      </c>
      <c r="Y78" s="3" t="s">
        <v>621</v>
      </c>
      <c r="Z78" s="3" t="s">
        <v>621</v>
      </c>
      <c r="AA78" s="3" t="s">
        <v>621</v>
      </c>
      <c r="AB78" s="3" t="s">
        <v>621</v>
      </c>
      <c r="AC78" s="3" t="s">
        <v>621</v>
      </c>
      <c r="AD78" s="3" t="s">
        <v>621</v>
      </c>
      <c r="AE78" s="3" t="s">
        <v>621</v>
      </c>
      <c r="AF78" s="3" t="s">
        <v>621</v>
      </c>
      <c r="AG78" s="3" t="s">
        <v>621</v>
      </c>
      <c r="AH78" s="3" t="s">
        <v>621</v>
      </c>
      <c r="AI78" s="3" t="s">
        <v>621</v>
      </c>
      <c r="AM78" s="20">
        <f t="shared" si="3"/>
        <v>2.0939999999999999</v>
      </c>
      <c r="AN78" s="20">
        <f t="shared" si="4"/>
        <v>2.0939999999999999</v>
      </c>
      <c r="AO78" s="21">
        <f t="shared" si="5"/>
        <v>1</v>
      </c>
    </row>
    <row r="79" spans="1:42" ht="15" customHeight="1" x14ac:dyDescent="0.25">
      <c r="A79" s="3" t="s">
        <v>80</v>
      </c>
      <c r="B79" s="3" t="s">
        <v>92</v>
      </c>
      <c r="C79" s="3">
        <v>2013</v>
      </c>
      <c r="D79" s="3" t="s">
        <v>621</v>
      </c>
      <c r="E79" s="3">
        <v>0.86</v>
      </c>
      <c r="F79" s="3" t="s">
        <v>621</v>
      </c>
      <c r="G79" s="3">
        <v>0.86</v>
      </c>
      <c r="H79" s="3" t="s">
        <v>621</v>
      </c>
      <c r="I79" s="3" t="s">
        <v>621</v>
      </c>
      <c r="J79" s="3" t="s">
        <v>621</v>
      </c>
      <c r="K79" s="3" t="s">
        <v>621</v>
      </c>
      <c r="L79" s="3" t="s">
        <v>622</v>
      </c>
      <c r="M79" s="3" t="s">
        <v>621</v>
      </c>
      <c r="N79" s="3" t="s">
        <v>621</v>
      </c>
      <c r="O79" s="3" t="s">
        <v>621</v>
      </c>
      <c r="P79" s="3" t="s">
        <v>621</v>
      </c>
      <c r="Q79" s="3" t="s">
        <v>621</v>
      </c>
      <c r="R79" s="3" t="s">
        <v>621</v>
      </c>
      <c r="S79" s="3" t="s">
        <v>14</v>
      </c>
      <c r="T79" s="3" t="s">
        <v>621</v>
      </c>
      <c r="U79" s="3" t="s">
        <v>621</v>
      </c>
      <c r="V79" s="3" t="s">
        <v>621</v>
      </c>
      <c r="W79" s="3" t="s">
        <v>621</v>
      </c>
      <c r="X79" s="3" t="s">
        <v>621</v>
      </c>
      <c r="Y79" s="3" t="s">
        <v>621</v>
      </c>
      <c r="Z79" s="3" t="s">
        <v>621</v>
      </c>
      <c r="AA79" s="3" t="s">
        <v>621</v>
      </c>
      <c r="AB79" s="3" t="s">
        <v>621</v>
      </c>
      <c r="AC79" s="3" t="s">
        <v>621</v>
      </c>
      <c r="AD79" s="3" t="s">
        <v>621</v>
      </c>
      <c r="AE79" s="3" t="s">
        <v>621</v>
      </c>
      <c r="AF79" s="3" t="s">
        <v>621</v>
      </c>
      <c r="AG79" s="3" t="s">
        <v>621</v>
      </c>
      <c r="AH79" s="3" t="s">
        <v>621</v>
      </c>
      <c r="AI79" s="3" t="s">
        <v>621</v>
      </c>
      <c r="AM79" s="20">
        <f t="shared" si="3"/>
        <v>0.86</v>
      </c>
      <c r="AN79" s="20">
        <f t="shared" si="4"/>
        <v>0</v>
      </c>
      <c r="AO79" s="21">
        <f t="shared" si="5"/>
        <v>0</v>
      </c>
      <c r="AP79" s="22" t="s">
        <v>1087</v>
      </c>
    </row>
    <row r="80" spans="1:42" ht="15" customHeight="1" x14ac:dyDescent="0.25">
      <c r="A80" s="3" t="s">
        <v>80</v>
      </c>
      <c r="B80" s="3" t="s">
        <v>93</v>
      </c>
      <c r="C80" s="3">
        <v>2013</v>
      </c>
      <c r="D80" s="3">
        <v>217</v>
      </c>
      <c r="E80" s="3">
        <v>293.65899999999999</v>
      </c>
      <c r="F80" s="3">
        <v>0</v>
      </c>
      <c r="G80" s="3">
        <v>1.258</v>
      </c>
      <c r="H80" s="3">
        <v>0</v>
      </c>
      <c r="I80" s="3">
        <v>20.952000000000002</v>
      </c>
      <c r="J80" s="3">
        <v>0</v>
      </c>
      <c r="K80" s="3">
        <v>0</v>
      </c>
      <c r="L80" s="3" t="s">
        <v>622</v>
      </c>
      <c r="M80" s="3">
        <v>81.162999999999997</v>
      </c>
      <c r="N80" s="3">
        <v>81.162999999999997</v>
      </c>
      <c r="O80" s="3">
        <v>40.581000000000003</v>
      </c>
      <c r="P80" s="3" t="s">
        <v>621</v>
      </c>
      <c r="Q80" s="3" t="s">
        <v>621</v>
      </c>
      <c r="R80" s="3" t="s">
        <v>621</v>
      </c>
      <c r="S80" s="3" t="s">
        <v>621</v>
      </c>
      <c r="T80" s="3" t="s">
        <v>621</v>
      </c>
      <c r="U80" s="3" t="s">
        <v>621</v>
      </c>
      <c r="V80" s="3" t="s">
        <v>621</v>
      </c>
      <c r="W80" s="3" t="s">
        <v>621</v>
      </c>
      <c r="X80" s="3" t="s">
        <v>621</v>
      </c>
      <c r="Y80" s="3" t="s">
        <v>621</v>
      </c>
      <c r="Z80" s="3" t="s">
        <v>621</v>
      </c>
      <c r="AA80" s="3">
        <v>0</v>
      </c>
      <c r="AB80" s="3" t="s">
        <v>621</v>
      </c>
      <c r="AC80" s="3" t="s">
        <v>621</v>
      </c>
      <c r="AD80" s="3">
        <v>20.744</v>
      </c>
      <c r="AE80" s="3">
        <v>44.88</v>
      </c>
      <c r="AF80" s="3" t="s">
        <v>964</v>
      </c>
      <c r="AG80" s="3">
        <v>13.837999999999999</v>
      </c>
      <c r="AH80" s="3">
        <v>2.9180000000000001</v>
      </c>
      <c r="AI80" s="3">
        <v>2.9780000000000002</v>
      </c>
      <c r="AM80" s="20">
        <f t="shared" si="3"/>
        <v>293.71900000000005</v>
      </c>
      <c r="AN80" s="20">
        <f t="shared" si="4"/>
        <v>217</v>
      </c>
      <c r="AO80" s="21">
        <f t="shared" si="5"/>
        <v>0.73880137137876667</v>
      </c>
    </row>
    <row r="81" spans="1:44" ht="15" customHeight="1" x14ac:dyDescent="0.25">
      <c r="A81" s="3" t="s">
        <v>80</v>
      </c>
      <c r="B81" s="3" t="s">
        <v>94</v>
      </c>
      <c r="C81" s="3">
        <v>2013</v>
      </c>
      <c r="D81" s="3" t="s">
        <v>621</v>
      </c>
      <c r="E81" s="3" t="s">
        <v>621</v>
      </c>
      <c r="F81" s="3" t="s">
        <v>621</v>
      </c>
      <c r="G81" s="3" t="s">
        <v>621</v>
      </c>
      <c r="H81" s="3" t="s">
        <v>621</v>
      </c>
      <c r="I81" s="3" t="s">
        <v>621</v>
      </c>
      <c r="J81" s="3" t="s">
        <v>621</v>
      </c>
      <c r="K81" s="3" t="s">
        <v>621</v>
      </c>
      <c r="L81" s="3" t="s">
        <v>622</v>
      </c>
      <c r="M81" s="3" t="s">
        <v>621</v>
      </c>
      <c r="N81" s="3" t="s">
        <v>621</v>
      </c>
      <c r="O81" s="3" t="s">
        <v>621</v>
      </c>
      <c r="P81" s="3" t="s">
        <v>621</v>
      </c>
      <c r="Q81" s="3" t="s">
        <v>621</v>
      </c>
      <c r="R81" s="3" t="s">
        <v>621</v>
      </c>
      <c r="S81" s="3" t="s">
        <v>621</v>
      </c>
      <c r="T81" s="3" t="s">
        <v>621</v>
      </c>
      <c r="U81" s="3" t="s">
        <v>621</v>
      </c>
      <c r="V81" s="3" t="s">
        <v>621</v>
      </c>
      <c r="W81" s="3" t="s">
        <v>621</v>
      </c>
      <c r="X81" s="3" t="s">
        <v>621</v>
      </c>
      <c r="Y81" s="3" t="s">
        <v>621</v>
      </c>
      <c r="Z81" s="3" t="s">
        <v>621</v>
      </c>
      <c r="AA81" s="3" t="s">
        <v>621</v>
      </c>
      <c r="AB81" s="3" t="s">
        <v>621</v>
      </c>
      <c r="AC81" s="3" t="s">
        <v>621</v>
      </c>
      <c r="AD81" s="3" t="s">
        <v>621</v>
      </c>
      <c r="AE81" s="3" t="s">
        <v>621</v>
      </c>
      <c r="AF81" s="3" t="s">
        <v>621</v>
      </c>
      <c r="AG81" s="3" t="s">
        <v>621</v>
      </c>
      <c r="AH81" s="3" t="s">
        <v>621</v>
      </c>
      <c r="AI81" s="3" t="s">
        <v>621</v>
      </c>
      <c r="AM81" s="20">
        <f t="shared" si="3"/>
        <v>0</v>
      </c>
      <c r="AN81" s="20">
        <f t="shared" si="4"/>
        <v>0</v>
      </c>
      <c r="AO81" s="21" t="str">
        <f t="shared" si="5"/>
        <v/>
      </c>
    </row>
    <row r="82" spans="1:44" ht="15" customHeight="1" x14ac:dyDescent="0.25">
      <c r="A82" s="3" t="s">
        <v>80</v>
      </c>
      <c r="B82" s="3" t="s">
        <v>95</v>
      </c>
      <c r="C82" s="3">
        <v>2013</v>
      </c>
      <c r="D82" s="3">
        <v>333.2</v>
      </c>
      <c r="E82" s="3">
        <v>264.5</v>
      </c>
      <c r="F82" s="3" t="s">
        <v>621</v>
      </c>
      <c r="G82" s="3" t="s">
        <v>621</v>
      </c>
      <c r="H82" s="3" t="s">
        <v>621</v>
      </c>
      <c r="I82" s="3">
        <v>2.7</v>
      </c>
      <c r="J82" s="3" t="s">
        <v>621</v>
      </c>
      <c r="K82" s="3" t="s">
        <v>621</v>
      </c>
      <c r="L82" s="3" t="s">
        <v>622</v>
      </c>
      <c r="M82" s="3" t="s">
        <v>621</v>
      </c>
      <c r="N82" s="3" t="s">
        <v>621</v>
      </c>
      <c r="O82" s="3" t="s">
        <v>621</v>
      </c>
      <c r="P82" s="3" t="s">
        <v>621</v>
      </c>
      <c r="Q82" s="3" t="s">
        <v>621</v>
      </c>
      <c r="R82" s="3" t="s">
        <v>621</v>
      </c>
      <c r="S82" s="3" t="s">
        <v>14</v>
      </c>
      <c r="T82" s="3">
        <v>50.4</v>
      </c>
      <c r="U82" s="3" t="s">
        <v>621</v>
      </c>
      <c r="V82" s="3" t="s">
        <v>621</v>
      </c>
      <c r="W82" s="3" t="s">
        <v>621</v>
      </c>
      <c r="X82" s="3" t="s">
        <v>621</v>
      </c>
      <c r="Y82" s="3">
        <v>32.799999999999997</v>
      </c>
      <c r="Z82" s="3" t="s">
        <v>621</v>
      </c>
      <c r="AA82" s="3" t="s">
        <v>621</v>
      </c>
      <c r="AB82" s="3" t="s">
        <v>621</v>
      </c>
      <c r="AC82" s="3" t="s">
        <v>621</v>
      </c>
      <c r="AD82" s="3" t="s">
        <v>621</v>
      </c>
      <c r="AE82" s="3">
        <v>178.6</v>
      </c>
      <c r="AF82" s="3" t="s">
        <v>966</v>
      </c>
      <c r="AG82" s="3">
        <v>66.399000000000001</v>
      </c>
      <c r="AH82" s="3" t="s">
        <v>621</v>
      </c>
      <c r="AI82" s="3" t="s">
        <v>621</v>
      </c>
      <c r="AM82" s="20">
        <f t="shared" si="3"/>
        <v>264.5</v>
      </c>
      <c r="AN82" s="20">
        <f t="shared" si="4"/>
        <v>333.2</v>
      </c>
      <c r="AO82" s="21">
        <f t="shared" si="5"/>
        <v>1.2597353497164461</v>
      </c>
      <c r="AP82" s="22" t="s">
        <v>1084</v>
      </c>
      <c r="AR82" s="22"/>
    </row>
    <row r="83" spans="1:44" ht="15" customHeight="1" x14ac:dyDescent="0.25">
      <c r="A83" s="3" t="s">
        <v>80</v>
      </c>
      <c r="B83" s="3" t="s">
        <v>96</v>
      </c>
      <c r="C83" s="3">
        <v>2013</v>
      </c>
      <c r="D83" s="3" t="s">
        <v>621</v>
      </c>
      <c r="E83" s="3" t="s">
        <v>621</v>
      </c>
      <c r="F83" s="3" t="s">
        <v>621</v>
      </c>
      <c r="G83" s="3" t="s">
        <v>621</v>
      </c>
      <c r="H83" s="3" t="s">
        <v>621</v>
      </c>
      <c r="I83" s="3" t="s">
        <v>621</v>
      </c>
      <c r="J83" s="3" t="s">
        <v>621</v>
      </c>
      <c r="K83" s="3" t="s">
        <v>621</v>
      </c>
      <c r="L83" s="3" t="s">
        <v>622</v>
      </c>
      <c r="M83" s="3" t="s">
        <v>621</v>
      </c>
      <c r="N83" s="3" t="s">
        <v>621</v>
      </c>
      <c r="O83" s="3" t="s">
        <v>621</v>
      </c>
      <c r="P83" s="3" t="s">
        <v>621</v>
      </c>
      <c r="Q83" s="3" t="s">
        <v>621</v>
      </c>
      <c r="R83" s="3" t="s">
        <v>621</v>
      </c>
      <c r="S83" s="3" t="s">
        <v>621</v>
      </c>
      <c r="T83" s="3" t="s">
        <v>621</v>
      </c>
      <c r="U83" s="3" t="s">
        <v>621</v>
      </c>
      <c r="V83" s="3" t="s">
        <v>621</v>
      </c>
      <c r="W83" s="3" t="s">
        <v>621</v>
      </c>
      <c r="X83" s="3" t="s">
        <v>621</v>
      </c>
      <c r="Y83" s="3" t="s">
        <v>621</v>
      </c>
      <c r="Z83" s="3" t="s">
        <v>621</v>
      </c>
      <c r="AA83" s="3" t="s">
        <v>621</v>
      </c>
      <c r="AB83" s="3" t="s">
        <v>621</v>
      </c>
      <c r="AC83" s="3" t="s">
        <v>621</v>
      </c>
      <c r="AD83" s="3" t="s">
        <v>621</v>
      </c>
      <c r="AE83" s="3" t="s">
        <v>621</v>
      </c>
      <c r="AF83" s="3" t="s">
        <v>621</v>
      </c>
      <c r="AG83" s="3" t="s">
        <v>621</v>
      </c>
      <c r="AH83" s="3" t="s">
        <v>621</v>
      </c>
      <c r="AI83" s="3" t="s">
        <v>621</v>
      </c>
      <c r="AM83" s="20">
        <f t="shared" si="3"/>
        <v>0</v>
      </c>
      <c r="AN83" s="20">
        <f t="shared" si="4"/>
        <v>0</v>
      </c>
      <c r="AO83" s="21" t="str">
        <f t="shared" si="5"/>
        <v/>
      </c>
    </row>
    <row r="84" spans="1:44" ht="15" customHeight="1" x14ac:dyDescent="0.25">
      <c r="A84" s="3" t="s">
        <v>80</v>
      </c>
      <c r="B84" s="3" t="s">
        <v>97</v>
      </c>
      <c r="C84" s="3">
        <v>2013</v>
      </c>
      <c r="D84" s="3">
        <v>53.1</v>
      </c>
      <c r="E84" s="3">
        <v>49.48</v>
      </c>
      <c r="F84" s="3" t="s">
        <v>621</v>
      </c>
      <c r="G84" s="3">
        <v>0.48</v>
      </c>
      <c r="H84" s="3" t="s">
        <v>621</v>
      </c>
      <c r="I84" s="3" t="s">
        <v>621</v>
      </c>
      <c r="J84" s="3" t="s">
        <v>621</v>
      </c>
      <c r="K84" s="3" t="s">
        <v>621</v>
      </c>
      <c r="L84" s="3" t="s">
        <v>622</v>
      </c>
      <c r="M84" s="3" t="s">
        <v>621</v>
      </c>
      <c r="N84" s="3" t="s">
        <v>621</v>
      </c>
      <c r="O84" s="3" t="s">
        <v>621</v>
      </c>
      <c r="P84" s="3" t="s">
        <v>621</v>
      </c>
      <c r="Q84" s="3" t="s">
        <v>621</v>
      </c>
      <c r="R84" s="3" t="s">
        <v>621</v>
      </c>
      <c r="S84" s="3" t="s">
        <v>14</v>
      </c>
      <c r="T84" s="3">
        <v>6.5</v>
      </c>
      <c r="U84" s="3">
        <v>19.2</v>
      </c>
      <c r="V84" s="3" t="s">
        <v>621</v>
      </c>
      <c r="W84" s="3" t="s">
        <v>621</v>
      </c>
      <c r="X84" s="3" t="s">
        <v>621</v>
      </c>
      <c r="Y84" s="3">
        <v>5.7</v>
      </c>
      <c r="Z84" s="3" t="s">
        <v>621</v>
      </c>
      <c r="AA84" s="3" t="s">
        <v>621</v>
      </c>
      <c r="AB84" s="3" t="s">
        <v>621</v>
      </c>
      <c r="AC84" s="3" t="s">
        <v>621</v>
      </c>
      <c r="AD84" s="3" t="s">
        <v>621</v>
      </c>
      <c r="AE84" s="3">
        <v>17.600000000000001</v>
      </c>
      <c r="AF84" s="3" t="s">
        <v>962</v>
      </c>
      <c r="AG84" s="3">
        <v>7.3</v>
      </c>
      <c r="AH84" s="3" t="s">
        <v>621</v>
      </c>
      <c r="AI84" s="3" t="s">
        <v>621</v>
      </c>
      <c r="AM84" s="20">
        <f t="shared" si="3"/>
        <v>49.480000000000004</v>
      </c>
      <c r="AN84" s="20">
        <f t="shared" si="4"/>
        <v>53.1</v>
      </c>
      <c r="AO84" s="21">
        <f t="shared" si="5"/>
        <v>1.0731608730800324</v>
      </c>
    </row>
    <row r="85" spans="1:44" ht="15" customHeight="1" x14ac:dyDescent="0.25">
      <c r="A85" s="3" t="s">
        <v>80</v>
      </c>
      <c r="B85" s="3" t="s">
        <v>98</v>
      </c>
      <c r="C85" s="3">
        <v>2013</v>
      </c>
      <c r="D85" s="3">
        <v>12.55</v>
      </c>
      <c r="E85" s="3">
        <v>14.436</v>
      </c>
      <c r="F85" s="3" t="s">
        <v>621</v>
      </c>
      <c r="G85" s="3">
        <v>9.6000000000000002E-2</v>
      </c>
      <c r="H85" s="3" t="s">
        <v>621</v>
      </c>
      <c r="I85" s="3" t="s">
        <v>621</v>
      </c>
      <c r="J85" s="3" t="s">
        <v>621</v>
      </c>
      <c r="K85" s="3" t="s">
        <v>621</v>
      </c>
      <c r="L85" s="3" t="s">
        <v>622</v>
      </c>
      <c r="M85" s="3" t="s">
        <v>621</v>
      </c>
      <c r="N85" s="3" t="s">
        <v>621</v>
      </c>
      <c r="O85" s="3">
        <v>3.72</v>
      </c>
      <c r="P85" s="3" t="s">
        <v>621</v>
      </c>
      <c r="Q85" s="3" t="s">
        <v>621</v>
      </c>
      <c r="R85" s="3" t="s">
        <v>621</v>
      </c>
      <c r="S85" s="3" t="s">
        <v>14</v>
      </c>
      <c r="T85" s="3" t="s">
        <v>621</v>
      </c>
      <c r="U85" s="3">
        <v>10.62</v>
      </c>
      <c r="V85" s="3" t="s">
        <v>621</v>
      </c>
      <c r="W85" s="3" t="s">
        <v>621</v>
      </c>
      <c r="X85" s="3" t="s">
        <v>621</v>
      </c>
      <c r="Y85" s="3" t="s">
        <v>621</v>
      </c>
      <c r="Z85" s="3" t="s">
        <v>621</v>
      </c>
      <c r="AA85" s="3" t="s">
        <v>621</v>
      </c>
      <c r="AB85" s="3" t="s">
        <v>621</v>
      </c>
      <c r="AC85" s="3" t="s">
        <v>621</v>
      </c>
      <c r="AD85" s="3" t="s">
        <v>621</v>
      </c>
      <c r="AE85" s="3" t="s">
        <v>621</v>
      </c>
      <c r="AF85" s="3" t="s">
        <v>621</v>
      </c>
      <c r="AG85" s="3" t="s">
        <v>621</v>
      </c>
      <c r="AH85" s="3" t="s">
        <v>621</v>
      </c>
      <c r="AI85" s="3" t="s">
        <v>621</v>
      </c>
      <c r="AM85" s="20">
        <f t="shared" si="3"/>
        <v>14.436</v>
      </c>
      <c r="AN85" s="20">
        <f t="shared" si="4"/>
        <v>12.55</v>
      </c>
      <c r="AO85" s="21">
        <f t="shared" si="5"/>
        <v>0.86935439179828211</v>
      </c>
    </row>
    <row r="86" spans="1:44" ht="15" customHeight="1" x14ac:dyDescent="0.25">
      <c r="A86" s="3" t="s">
        <v>80</v>
      </c>
      <c r="B86" s="3" t="s">
        <v>99</v>
      </c>
      <c r="C86" s="3">
        <v>2013</v>
      </c>
      <c r="D86" s="3">
        <v>16.2</v>
      </c>
      <c r="E86" s="3">
        <v>17.420000000000002</v>
      </c>
      <c r="F86" s="3" t="s">
        <v>621</v>
      </c>
      <c r="G86" s="3">
        <v>0.16</v>
      </c>
      <c r="H86" s="3" t="s">
        <v>621</v>
      </c>
      <c r="I86" s="3" t="s">
        <v>621</v>
      </c>
      <c r="J86" s="3" t="s">
        <v>621</v>
      </c>
      <c r="K86" s="3" t="s">
        <v>621</v>
      </c>
      <c r="L86" s="3" t="s">
        <v>622</v>
      </c>
      <c r="M86" s="3" t="s">
        <v>621</v>
      </c>
      <c r="N86" s="3" t="s">
        <v>621</v>
      </c>
      <c r="O86" s="3">
        <v>12.76</v>
      </c>
      <c r="P86" s="3" t="s">
        <v>621</v>
      </c>
      <c r="Q86" s="3" t="s">
        <v>621</v>
      </c>
      <c r="R86" s="3" t="s">
        <v>621</v>
      </c>
      <c r="S86" s="3" t="s">
        <v>14</v>
      </c>
      <c r="T86" s="3" t="s">
        <v>621</v>
      </c>
      <c r="U86" s="3">
        <v>4.5</v>
      </c>
      <c r="V86" s="3" t="s">
        <v>621</v>
      </c>
      <c r="W86" s="3" t="s">
        <v>621</v>
      </c>
      <c r="X86" s="3" t="s">
        <v>621</v>
      </c>
      <c r="Y86" s="3" t="s">
        <v>621</v>
      </c>
      <c r="Z86" s="3" t="s">
        <v>621</v>
      </c>
      <c r="AA86" s="3" t="s">
        <v>621</v>
      </c>
      <c r="AB86" s="3" t="s">
        <v>621</v>
      </c>
      <c r="AC86" s="3" t="s">
        <v>621</v>
      </c>
      <c r="AD86" s="3" t="s">
        <v>621</v>
      </c>
      <c r="AE86" s="3" t="s">
        <v>621</v>
      </c>
      <c r="AF86" s="3" t="s">
        <v>621</v>
      </c>
      <c r="AG86" s="3" t="s">
        <v>621</v>
      </c>
      <c r="AH86" s="3" t="s">
        <v>621</v>
      </c>
      <c r="AI86" s="3" t="s">
        <v>621</v>
      </c>
      <c r="AM86" s="20">
        <f t="shared" si="3"/>
        <v>17.420000000000002</v>
      </c>
      <c r="AN86" s="20">
        <f t="shared" si="4"/>
        <v>16.2</v>
      </c>
      <c r="AO86" s="21">
        <f t="shared" si="5"/>
        <v>0.92996555683122839</v>
      </c>
    </row>
    <row r="87" spans="1:44" ht="15" customHeight="1" x14ac:dyDescent="0.25">
      <c r="A87" s="3" t="s">
        <v>80</v>
      </c>
      <c r="B87" s="3" t="s">
        <v>100</v>
      </c>
      <c r="C87" s="3">
        <v>2013</v>
      </c>
      <c r="D87" s="3">
        <v>17.934999999999999</v>
      </c>
      <c r="E87" s="3">
        <v>20.93</v>
      </c>
      <c r="F87" s="3" t="s">
        <v>621</v>
      </c>
      <c r="G87" s="3">
        <v>0.38</v>
      </c>
      <c r="H87" s="3" t="s">
        <v>621</v>
      </c>
      <c r="I87" s="3" t="s">
        <v>621</v>
      </c>
      <c r="J87" s="3" t="s">
        <v>621</v>
      </c>
      <c r="K87" s="3" t="s">
        <v>621</v>
      </c>
      <c r="L87" s="3" t="s">
        <v>622</v>
      </c>
      <c r="M87" s="3" t="s">
        <v>621</v>
      </c>
      <c r="N87" s="3" t="s">
        <v>621</v>
      </c>
      <c r="O87" s="3">
        <v>9.6</v>
      </c>
      <c r="P87" s="3" t="s">
        <v>621</v>
      </c>
      <c r="Q87" s="3" t="s">
        <v>621</v>
      </c>
      <c r="R87" s="3" t="s">
        <v>621</v>
      </c>
      <c r="S87" s="3" t="s">
        <v>14</v>
      </c>
      <c r="T87" s="3" t="s">
        <v>621</v>
      </c>
      <c r="U87" s="3">
        <v>10.95</v>
      </c>
      <c r="V87" s="3" t="s">
        <v>621</v>
      </c>
      <c r="W87" s="3" t="s">
        <v>621</v>
      </c>
      <c r="X87" s="3" t="s">
        <v>621</v>
      </c>
      <c r="Y87" s="3" t="s">
        <v>621</v>
      </c>
      <c r="Z87" s="3" t="s">
        <v>621</v>
      </c>
      <c r="AA87" s="3" t="s">
        <v>621</v>
      </c>
      <c r="AB87" s="3" t="s">
        <v>621</v>
      </c>
      <c r="AC87" s="3" t="s">
        <v>621</v>
      </c>
      <c r="AD87" s="3" t="s">
        <v>621</v>
      </c>
      <c r="AE87" s="3" t="s">
        <v>621</v>
      </c>
      <c r="AF87" s="3" t="s">
        <v>621</v>
      </c>
      <c r="AG87" s="3" t="s">
        <v>621</v>
      </c>
      <c r="AH87" s="3" t="s">
        <v>621</v>
      </c>
      <c r="AI87" s="3" t="s">
        <v>621</v>
      </c>
      <c r="AM87" s="20">
        <f t="shared" si="3"/>
        <v>20.93</v>
      </c>
      <c r="AN87" s="20">
        <f t="shared" si="4"/>
        <v>17.934999999999999</v>
      </c>
      <c r="AO87" s="21">
        <f t="shared" si="5"/>
        <v>0.85690396559961768</v>
      </c>
    </row>
    <row r="88" spans="1:44" ht="15" customHeight="1" x14ac:dyDescent="0.25">
      <c r="A88" s="3" t="s">
        <v>80</v>
      </c>
      <c r="B88" s="3" t="s">
        <v>101</v>
      </c>
      <c r="C88" s="3">
        <v>2013</v>
      </c>
      <c r="D88" s="3">
        <v>8.4700000000000006</v>
      </c>
      <c r="E88" s="3">
        <v>9.61</v>
      </c>
      <c r="F88" s="3" t="s">
        <v>621</v>
      </c>
      <c r="G88" s="3">
        <v>0.12</v>
      </c>
      <c r="H88" s="3" t="s">
        <v>621</v>
      </c>
      <c r="I88" s="3" t="s">
        <v>621</v>
      </c>
      <c r="J88" s="3" t="s">
        <v>621</v>
      </c>
      <c r="K88" s="3" t="s">
        <v>621</v>
      </c>
      <c r="L88" s="3" t="s">
        <v>622</v>
      </c>
      <c r="M88" s="3" t="s">
        <v>621</v>
      </c>
      <c r="N88" s="3" t="s">
        <v>621</v>
      </c>
      <c r="O88" s="3">
        <v>6.76</v>
      </c>
      <c r="P88" s="3" t="s">
        <v>621</v>
      </c>
      <c r="Q88" s="3" t="s">
        <v>621</v>
      </c>
      <c r="R88" s="3" t="s">
        <v>621</v>
      </c>
      <c r="S88" s="3" t="s">
        <v>14</v>
      </c>
      <c r="T88" s="3" t="s">
        <v>621</v>
      </c>
      <c r="U88" s="3">
        <v>2.73</v>
      </c>
      <c r="V88" s="3" t="s">
        <v>621</v>
      </c>
      <c r="W88" s="3" t="s">
        <v>621</v>
      </c>
      <c r="X88" s="3" t="s">
        <v>621</v>
      </c>
      <c r="Y88" s="3" t="s">
        <v>621</v>
      </c>
      <c r="Z88" s="3" t="s">
        <v>621</v>
      </c>
      <c r="AA88" s="3" t="s">
        <v>621</v>
      </c>
      <c r="AB88" s="3" t="s">
        <v>621</v>
      </c>
      <c r="AC88" s="3" t="s">
        <v>621</v>
      </c>
      <c r="AD88" s="3" t="s">
        <v>621</v>
      </c>
      <c r="AE88" s="3" t="s">
        <v>621</v>
      </c>
      <c r="AF88" s="3" t="s">
        <v>621</v>
      </c>
      <c r="AG88" s="3" t="s">
        <v>621</v>
      </c>
      <c r="AH88" s="3" t="s">
        <v>621</v>
      </c>
      <c r="AI88" s="3" t="s">
        <v>621</v>
      </c>
      <c r="AM88" s="20">
        <f t="shared" si="3"/>
        <v>9.61</v>
      </c>
      <c r="AN88" s="20">
        <f t="shared" si="4"/>
        <v>8.4700000000000006</v>
      </c>
      <c r="AO88" s="21">
        <f t="shared" si="5"/>
        <v>0.88137356919875143</v>
      </c>
    </row>
    <row r="89" spans="1:44" ht="15" customHeight="1" x14ac:dyDescent="0.25">
      <c r="A89" s="3" t="s">
        <v>80</v>
      </c>
      <c r="B89" s="3" t="s">
        <v>102</v>
      </c>
      <c r="C89" s="3">
        <v>2013</v>
      </c>
      <c r="D89" s="3" t="s">
        <v>621</v>
      </c>
      <c r="E89" s="3" t="s">
        <v>621</v>
      </c>
      <c r="F89" s="3" t="s">
        <v>621</v>
      </c>
      <c r="G89" s="3" t="s">
        <v>621</v>
      </c>
      <c r="H89" s="3" t="s">
        <v>621</v>
      </c>
      <c r="I89" s="3" t="s">
        <v>621</v>
      </c>
      <c r="J89" s="3" t="s">
        <v>621</v>
      </c>
      <c r="K89" s="3" t="s">
        <v>621</v>
      </c>
      <c r="L89" s="3" t="s">
        <v>622</v>
      </c>
      <c r="M89" s="3" t="s">
        <v>621</v>
      </c>
      <c r="N89" s="3" t="s">
        <v>621</v>
      </c>
      <c r="O89" s="3" t="s">
        <v>621</v>
      </c>
      <c r="P89" s="3" t="s">
        <v>621</v>
      </c>
      <c r="Q89" s="3" t="s">
        <v>621</v>
      </c>
      <c r="R89" s="3" t="s">
        <v>621</v>
      </c>
      <c r="S89" s="3" t="s">
        <v>621</v>
      </c>
      <c r="T89" s="3" t="s">
        <v>621</v>
      </c>
      <c r="U89" s="3" t="s">
        <v>621</v>
      </c>
      <c r="V89" s="3" t="s">
        <v>621</v>
      </c>
      <c r="W89" s="3" t="s">
        <v>621</v>
      </c>
      <c r="X89" s="3" t="s">
        <v>621</v>
      </c>
      <c r="Y89" s="3" t="s">
        <v>621</v>
      </c>
      <c r="Z89" s="3" t="s">
        <v>621</v>
      </c>
      <c r="AA89" s="3" t="s">
        <v>621</v>
      </c>
      <c r="AB89" s="3" t="s">
        <v>621</v>
      </c>
      <c r="AC89" s="3" t="s">
        <v>621</v>
      </c>
      <c r="AD89" s="3" t="s">
        <v>621</v>
      </c>
      <c r="AE89" s="3" t="s">
        <v>621</v>
      </c>
      <c r="AF89" s="3" t="s">
        <v>621</v>
      </c>
      <c r="AG89" s="3" t="s">
        <v>621</v>
      </c>
      <c r="AH89" s="3" t="s">
        <v>621</v>
      </c>
      <c r="AI89" s="3" t="s">
        <v>621</v>
      </c>
      <c r="AM89" s="20">
        <f t="shared" si="3"/>
        <v>0</v>
      </c>
      <c r="AN89" s="20">
        <f t="shared" si="4"/>
        <v>0</v>
      </c>
      <c r="AO89" s="21" t="str">
        <f t="shared" si="5"/>
        <v/>
      </c>
    </row>
    <row r="90" spans="1:44" ht="15" customHeight="1" x14ac:dyDescent="0.25">
      <c r="A90" s="3" t="s">
        <v>80</v>
      </c>
      <c r="B90" s="3" t="s">
        <v>103</v>
      </c>
      <c r="C90" s="3">
        <v>2013</v>
      </c>
      <c r="D90" s="3">
        <v>69.025000000000006</v>
      </c>
      <c r="E90" s="3">
        <v>76.546999999999997</v>
      </c>
      <c r="F90" s="3" t="s">
        <v>621</v>
      </c>
      <c r="G90" s="3">
        <v>1E-3</v>
      </c>
      <c r="H90" s="3" t="s">
        <v>621</v>
      </c>
      <c r="I90" s="3">
        <v>8.1300000000000008</v>
      </c>
      <c r="J90" s="3">
        <v>56.747999999999998</v>
      </c>
      <c r="K90" s="3" t="s">
        <v>621</v>
      </c>
      <c r="L90" s="3" t="s">
        <v>622</v>
      </c>
      <c r="M90" s="3" t="s">
        <v>621</v>
      </c>
      <c r="N90" s="3" t="s">
        <v>621</v>
      </c>
      <c r="O90" s="3" t="s">
        <v>621</v>
      </c>
      <c r="P90" s="3" t="s">
        <v>621</v>
      </c>
      <c r="Q90" s="3" t="s">
        <v>621</v>
      </c>
      <c r="R90" s="3" t="s">
        <v>621</v>
      </c>
      <c r="S90" s="3" t="s">
        <v>621</v>
      </c>
      <c r="T90" s="3" t="s">
        <v>621</v>
      </c>
      <c r="U90" s="3" t="s">
        <v>621</v>
      </c>
      <c r="V90" s="3" t="s">
        <v>621</v>
      </c>
      <c r="W90" s="3" t="s">
        <v>621</v>
      </c>
      <c r="X90" s="3" t="s">
        <v>621</v>
      </c>
      <c r="Y90" s="3" t="s">
        <v>621</v>
      </c>
      <c r="Z90" s="3" t="s">
        <v>621</v>
      </c>
      <c r="AA90" s="3" t="s">
        <v>621</v>
      </c>
      <c r="AB90" s="3" t="s">
        <v>621</v>
      </c>
      <c r="AC90" s="3" t="s">
        <v>621</v>
      </c>
      <c r="AD90" s="3" t="s">
        <v>621</v>
      </c>
      <c r="AE90" s="3">
        <v>11.667999999999999</v>
      </c>
      <c r="AF90" s="3" t="s">
        <v>966</v>
      </c>
      <c r="AG90" s="3">
        <v>2.5209999999999999</v>
      </c>
      <c r="AH90" s="3" t="s">
        <v>621</v>
      </c>
      <c r="AI90" s="3" t="s">
        <v>621</v>
      </c>
      <c r="AM90" s="20">
        <f t="shared" si="3"/>
        <v>76.546999999999997</v>
      </c>
      <c r="AN90" s="20">
        <f t="shared" si="4"/>
        <v>69.025000000000006</v>
      </c>
      <c r="AO90" s="21">
        <f t="shared" si="5"/>
        <v>0.90173357545037702</v>
      </c>
    </row>
    <row r="91" spans="1:44" ht="15" customHeight="1" x14ac:dyDescent="0.25">
      <c r="A91" s="3" t="s">
        <v>80</v>
      </c>
      <c r="B91" s="3" t="s">
        <v>104</v>
      </c>
      <c r="C91" s="3">
        <v>2013</v>
      </c>
      <c r="D91" s="3">
        <v>24.824999999999999</v>
      </c>
      <c r="E91" s="3">
        <v>27.268000000000001</v>
      </c>
      <c r="F91" s="3" t="s">
        <v>621</v>
      </c>
      <c r="G91" s="3">
        <v>0.2</v>
      </c>
      <c r="H91" s="3" t="s">
        <v>621</v>
      </c>
      <c r="I91" s="3" t="s">
        <v>621</v>
      </c>
      <c r="J91" s="3" t="s">
        <v>621</v>
      </c>
      <c r="K91" s="3">
        <v>0.16800000000000001</v>
      </c>
      <c r="L91" s="3" t="s">
        <v>622</v>
      </c>
      <c r="M91" s="3" t="s">
        <v>621</v>
      </c>
      <c r="N91" s="3" t="s">
        <v>621</v>
      </c>
      <c r="O91" s="3">
        <v>10.3</v>
      </c>
      <c r="P91" s="3" t="s">
        <v>621</v>
      </c>
      <c r="Q91" s="3" t="s">
        <v>621</v>
      </c>
      <c r="R91" s="3" t="s">
        <v>621</v>
      </c>
      <c r="S91" s="3" t="s">
        <v>14</v>
      </c>
      <c r="T91" s="3" t="s">
        <v>621</v>
      </c>
      <c r="U91" s="3">
        <v>16.600000000000001</v>
      </c>
      <c r="V91" s="3" t="s">
        <v>621</v>
      </c>
      <c r="W91" s="3" t="s">
        <v>621</v>
      </c>
      <c r="X91" s="3" t="s">
        <v>621</v>
      </c>
      <c r="Y91" s="3" t="s">
        <v>621</v>
      </c>
      <c r="Z91" s="3" t="s">
        <v>621</v>
      </c>
      <c r="AA91" s="3" t="s">
        <v>621</v>
      </c>
      <c r="AB91" s="3" t="s">
        <v>621</v>
      </c>
      <c r="AC91" s="3" t="s">
        <v>621</v>
      </c>
      <c r="AD91" s="3" t="s">
        <v>621</v>
      </c>
      <c r="AE91" s="3" t="s">
        <v>621</v>
      </c>
      <c r="AF91" s="3" t="s">
        <v>621</v>
      </c>
      <c r="AG91" s="3" t="s">
        <v>621</v>
      </c>
      <c r="AH91" s="3" t="s">
        <v>621</v>
      </c>
      <c r="AI91" s="3" t="s">
        <v>621</v>
      </c>
      <c r="AM91" s="20">
        <f t="shared" si="3"/>
        <v>27.268000000000001</v>
      </c>
      <c r="AN91" s="20">
        <f t="shared" si="4"/>
        <v>24.824999999999999</v>
      </c>
      <c r="AO91" s="21">
        <f t="shared" si="5"/>
        <v>0.91040780401936328</v>
      </c>
    </row>
    <row r="92" spans="1:44" ht="15" customHeight="1" x14ac:dyDescent="0.25">
      <c r="A92" s="3" t="s">
        <v>80</v>
      </c>
      <c r="B92" s="3" t="s">
        <v>105</v>
      </c>
      <c r="C92" s="3">
        <v>2013</v>
      </c>
      <c r="D92" s="3">
        <v>134382</v>
      </c>
      <c r="E92" s="3">
        <v>129.828</v>
      </c>
      <c r="F92" s="3" t="s">
        <v>621</v>
      </c>
      <c r="G92" s="3">
        <v>7.2779999999999996</v>
      </c>
      <c r="H92" s="3" t="s">
        <v>621</v>
      </c>
      <c r="I92" s="3" t="s">
        <v>621</v>
      </c>
      <c r="J92" s="3" t="s">
        <v>621</v>
      </c>
      <c r="K92" s="3" t="s">
        <v>621</v>
      </c>
      <c r="L92" s="3" t="s">
        <v>622</v>
      </c>
      <c r="M92" s="3">
        <v>6.423</v>
      </c>
      <c r="N92" s="3">
        <v>17.292999999999999</v>
      </c>
      <c r="O92" s="3">
        <v>14.377000000000001</v>
      </c>
      <c r="P92" s="3">
        <v>8.1129999999999995</v>
      </c>
      <c r="Q92" s="3" t="s">
        <v>621</v>
      </c>
      <c r="R92" s="3">
        <v>3.702</v>
      </c>
      <c r="S92" s="3" t="s">
        <v>14</v>
      </c>
      <c r="T92" s="3" t="s">
        <v>621</v>
      </c>
      <c r="U92" s="3" t="s">
        <v>621</v>
      </c>
      <c r="V92" s="3" t="s">
        <v>621</v>
      </c>
      <c r="W92" s="3">
        <v>2.403</v>
      </c>
      <c r="X92" s="3" t="s">
        <v>621</v>
      </c>
      <c r="Y92" s="3" t="s">
        <v>621</v>
      </c>
      <c r="Z92" s="3">
        <v>2.2160000000000002</v>
      </c>
      <c r="AA92" s="3" t="s">
        <v>621</v>
      </c>
      <c r="AB92" s="3">
        <v>59.031999999999996</v>
      </c>
      <c r="AC92" s="3" t="s">
        <v>621</v>
      </c>
      <c r="AD92" s="3">
        <v>8.9909999999999997</v>
      </c>
      <c r="AE92" s="3" t="s">
        <v>621</v>
      </c>
      <c r="AF92" s="3" t="s">
        <v>621</v>
      </c>
      <c r="AG92" s="3" t="s">
        <v>621</v>
      </c>
      <c r="AH92" s="3" t="s">
        <v>621</v>
      </c>
      <c r="AI92" s="3" t="s">
        <v>621</v>
      </c>
      <c r="AM92" s="20">
        <f t="shared" si="3"/>
        <v>129.82799999999997</v>
      </c>
      <c r="AN92" s="20">
        <f t="shared" si="4"/>
        <v>134382</v>
      </c>
      <c r="AO92" s="21">
        <f t="shared" si="5"/>
        <v>1035.0771790368797</v>
      </c>
      <c r="AP92" s="22" t="s">
        <v>1082</v>
      </c>
    </row>
    <row r="93" spans="1:44" ht="15" customHeight="1" x14ac:dyDescent="0.25">
      <c r="A93" s="3" t="s">
        <v>80</v>
      </c>
      <c r="B93" s="3" t="s">
        <v>106</v>
      </c>
      <c r="C93" s="3">
        <v>2013</v>
      </c>
      <c r="D93" s="3">
        <v>53.078000000000003</v>
      </c>
      <c r="E93" s="3">
        <v>59.654000000000003</v>
      </c>
      <c r="F93" s="3" t="s">
        <v>621</v>
      </c>
      <c r="G93" s="3">
        <v>6.5469999999999997</v>
      </c>
      <c r="H93" s="3" t="s">
        <v>621</v>
      </c>
      <c r="I93" s="3" t="s">
        <v>621</v>
      </c>
      <c r="J93" s="3" t="s">
        <v>621</v>
      </c>
      <c r="K93" s="3" t="s">
        <v>621</v>
      </c>
      <c r="L93" s="3" t="s">
        <v>622</v>
      </c>
      <c r="M93" s="3" t="s">
        <v>621</v>
      </c>
      <c r="N93" s="3" t="s">
        <v>621</v>
      </c>
      <c r="O93" s="3">
        <v>20.8</v>
      </c>
      <c r="P93" s="3">
        <v>23.4</v>
      </c>
      <c r="Q93" s="3" t="s">
        <v>621</v>
      </c>
      <c r="R93" s="3" t="s">
        <v>621</v>
      </c>
      <c r="S93" s="3" t="s">
        <v>14</v>
      </c>
      <c r="T93" s="3" t="s">
        <v>621</v>
      </c>
      <c r="U93" s="3" t="s">
        <v>621</v>
      </c>
      <c r="V93" s="3" t="s">
        <v>621</v>
      </c>
      <c r="W93" s="3" t="s">
        <v>621</v>
      </c>
      <c r="X93" s="3" t="s">
        <v>621</v>
      </c>
      <c r="Y93" s="3" t="s">
        <v>621</v>
      </c>
      <c r="Z93" s="3" t="s">
        <v>621</v>
      </c>
      <c r="AA93" s="3" t="s">
        <v>621</v>
      </c>
      <c r="AB93" s="3" t="s">
        <v>621</v>
      </c>
      <c r="AC93" s="3" t="s">
        <v>621</v>
      </c>
      <c r="AD93" s="3">
        <v>8.907</v>
      </c>
      <c r="AE93" s="3" t="s">
        <v>621</v>
      </c>
      <c r="AF93" s="3" t="s">
        <v>621</v>
      </c>
      <c r="AG93" s="3" t="s">
        <v>621</v>
      </c>
      <c r="AH93" s="3" t="s">
        <v>621</v>
      </c>
      <c r="AI93" s="3" t="s">
        <v>621</v>
      </c>
      <c r="AM93" s="20">
        <f t="shared" si="3"/>
        <v>59.653999999999996</v>
      </c>
      <c r="AN93" s="20">
        <f t="shared" si="4"/>
        <v>53.078000000000003</v>
      </c>
      <c r="AO93" s="21">
        <f t="shared" si="5"/>
        <v>0.88976430750662161</v>
      </c>
    </row>
    <row r="94" spans="1:44" ht="15" customHeight="1" x14ac:dyDescent="0.25">
      <c r="A94" s="3" t="s">
        <v>80</v>
      </c>
      <c r="B94" s="3" t="s">
        <v>107</v>
      </c>
      <c r="C94" s="3">
        <v>2013</v>
      </c>
      <c r="D94" s="3">
        <v>4.9000000000000002E-2</v>
      </c>
      <c r="E94" s="3">
        <v>5.3999999999999999E-2</v>
      </c>
      <c r="F94" s="3" t="s">
        <v>621</v>
      </c>
      <c r="G94" s="3">
        <v>5.3999999999999999E-2</v>
      </c>
      <c r="H94" s="3" t="s">
        <v>621</v>
      </c>
      <c r="I94" s="3" t="s">
        <v>621</v>
      </c>
      <c r="J94" s="3" t="s">
        <v>621</v>
      </c>
      <c r="K94" s="3" t="s">
        <v>621</v>
      </c>
      <c r="L94" s="3" t="s">
        <v>622</v>
      </c>
      <c r="M94" s="3" t="s">
        <v>621</v>
      </c>
      <c r="N94" s="3" t="s">
        <v>621</v>
      </c>
      <c r="O94" s="3" t="s">
        <v>621</v>
      </c>
      <c r="P94" s="3" t="s">
        <v>621</v>
      </c>
      <c r="Q94" s="3" t="s">
        <v>621</v>
      </c>
      <c r="R94" s="3" t="s">
        <v>621</v>
      </c>
      <c r="S94" s="3" t="s">
        <v>621</v>
      </c>
      <c r="T94" s="3" t="s">
        <v>621</v>
      </c>
      <c r="U94" s="3" t="s">
        <v>621</v>
      </c>
      <c r="V94" s="3" t="s">
        <v>621</v>
      </c>
      <c r="W94" s="3" t="s">
        <v>621</v>
      </c>
      <c r="X94" s="3" t="s">
        <v>621</v>
      </c>
      <c r="Y94" s="3" t="s">
        <v>621</v>
      </c>
      <c r="Z94" s="3" t="s">
        <v>621</v>
      </c>
      <c r="AA94" s="3" t="s">
        <v>621</v>
      </c>
      <c r="AB94" s="3" t="s">
        <v>621</v>
      </c>
      <c r="AC94" s="3" t="s">
        <v>621</v>
      </c>
      <c r="AD94" s="3" t="s">
        <v>621</v>
      </c>
      <c r="AE94" s="3" t="s">
        <v>621</v>
      </c>
      <c r="AF94" s="3" t="s">
        <v>621</v>
      </c>
      <c r="AG94" s="3" t="s">
        <v>621</v>
      </c>
      <c r="AH94" s="3" t="s">
        <v>621</v>
      </c>
      <c r="AI94" s="3" t="s">
        <v>621</v>
      </c>
      <c r="AM94" s="20">
        <f t="shared" si="3"/>
        <v>5.3999999999999999E-2</v>
      </c>
      <c r="AN94" s="20">
        <f t="shared" si="4"/>
        <v>4.9000000000000002E-2</v>
      </c>
      <c r="AO94" s="21">
        <f t="shared" si="5"/>
        <v>0.90740740740740744</v>
      </c>
    </row>
    <row r="95" spans="1:44" ht="15" customHeight="1" x14ac:dyDescent="0.25">
      <c r="A95" s="3" t="s">
        <v>80</v>
      </c>
      <c r="B95" s="3" t="s">
        <v>108</v>
      </c>
      <c r="C95" s="3">
        <v>2013</v>
      </c>
      <c r="D95" s="3" t="s">
        <v>621</v>
      </c>
      <c r="E95" s="3" t="s">
        <v>621</v>
      </c>
      <c r="F95" s="3" t="s">
        <v>621</v>
      </c>
      <c r="G95" s="3" t="s">
        <v>621</v>
      </c>
      <c r="H95" s="3" t="s">
        <v>621</v>
      </c>
      <c r="I95" s="3" t="s">
        <v>621</v>
      </c>
      <c r="J95" s="3" t="s">
        <v>621</v>
      </c>
      <c r="K95" s="3" t="s">
        <v>621</v>
      </c>
      <c r="L95" s="3" t="s">
        <v>622</v>
      </c>
      <c r="M95" s="3" t="s">
        <v>621</v>
      </c>
      <c r="N95" s="3" t="s">
        <v>621</v>
      </c>
      <c r="O95" s="3" t="s">
        <v>621</v>
      </c>
      <c r="P95" s="3" t="s">
        <v>621</v>
      </c>
      <c r="Q95" s="3" t="s">
        <v>621</v>
      </c>
      <c r="R95" s="3" t="s">
        <v>621</v>
      </c>
      <c r="S95" s="3" t="s">
        <v>621</v>
      </c>
      <c r="T95" s="3" t="s">
        <v>621</v>
      </c>
      <c r="U95" s="3" t="s">
        <v>621</v>
      </c>
      <c r="V95" s="3" t="s">
        <v>621</v>
      </c>
      <c r="W95" s="3" t="s">
        <v>621</v>
      </c>
      <c r="X95" s="3" t="s">
        <v>621</v>
      </c>
      <c r="Y95" s="3" t="s">
        <v>621</v>
      </c>
      <c r="Z95" s="3" t="s">
        <v>621</v>
      </c>
      <c r="AA95" s="3" t="s">
        <v>621</v>
      </c>
      <c r="AB95" s="3" t="s">
        <v>621</v>
      </c>
      <c r="AC95" s="3" t="s">
        <v>621</v>
      </c>
      <c r="AD95" s="3" t="s">
        <v>621</v>
      </c>
      <c r="AE95" s="3" t="s">
        <v>621</v>
      </c>
      <c r="AF95" s="3" t="s">
        <v>621</v>
      </c>
      <c r="AG95" s="3" t="s">
        <v>621</v>
      </c>
      <c r="AH95" s="3" t="s">
        <v>621</v>
      </c>
      <c r="AI95" s="3" t="s">
        <v>621</v>
      </c>
      <c r="AM95" s="20">
        <f t="shared" si="3"/>
        <v>0</v>
      </c>
      <c r="AN95" s="20">
        <f t="shared" si="4"/>
        <v>0</v>
      </c>
      <c r="AO95" s="21" t="str">
        <f t="shared" si="5"/>
        <v/>
      </c>
    </row>
    <row r="96" spans="1:44" ht="15" customHeight="1" x14ac:dyDescent="0.25">
      <c r="A96" s="3" t="s">
        <v>80</v>
      </c>
      <c r="B96" s="3" t="s">
        <v>109</v>
      </c>
      <c r="C96" s="3">
        <v>2013</v>
      </c>
      <c r="D96" s="3" t="s">
        <v>621</v>
      </c>
      <c r="E96" s="3" t="s">
        <v>621</v>
      </c>
      <c r="F96" s="3" t="s">
        <v>621</v>
      </c>
      <c r="G96" s="3" t="s">
        <v>621</v>
      </c>
      <c r="H96" s="3" t="s">
        <v>621</v>
      </c>
      <c r="I96" s="3" t="s">
        <v>621</v>
      </c>
      <c r="J96" s="3" t="s">
        <v>621</v>
      </c>
      <c r="K96" s="3" t="s">
        <v>621</v>
      </c>
      <c r="L96" s="3" t="s">
        <v>622</v>
      </c>
      <c r="M96" s="3" t="s">
        <v>621</v>
      </c>
      <c r="N96" s="3" t="s">
        <v>621</v>
      </c>
      <c r="O96" s="3" t="s">
        <v>621</v>
      </c>
      <c r="P96" s="3" t="s">
        <v>621</v>
      </c>
      <c r="Q96" s="3" t="s">
        <v>621</v>
      </c>
      <c r="R96" s="3" t="s">
        <v>621</v>
      </c>
      <c r="S96" s="3" t="s">
        <v>621</v>
      </c>
      <c r="T96" s="3" t="s">
        <v>621</v>
      </c>
      <c r="U96" s="3" t="s">
        <v>621</v>
      </c>
      <c r="V96" s="3" t="s">
        <v>621</v>
      </c>
      <c r="W96" s="3" t="s">
        <v>621</v>
      </c>
      <c r="X96" s="3" t="s">
        <v>621</v>
      </c>
      <c r="Y96" s="3" t="s">
        <v>621</v>
      </c>
      <c r="Z96" s="3" t="s">
        <v>621</v>
      </c>
      <c r="AA96" s="3" t="s">
        <v>621</v>
      </c>
      <c r="AB96" s="3" t="s">
        <v>621</v>
      </c>
      <c r="AC96" s="3" t="s">
        <v>621</v>
      </c>
      <c r="AD96" s="3" t="s">
        <v>621</v>
      </c>
      <c r="AE96" s="3" t="s">
        <v>621</v>
      </c>
      <c r="AF96" s="3" t="s">
        <v>621</v>
      </c>
      <c r="AG96" s="3" t="s">
        <v>621</v>
      </c>
      <c r="AH96" s="3" t="s">
        <v>621</v>
      </c>
      <c r="AI96" s="3" t="s">
        <v>621</v>
      </c>
      <c r="AM96" s="20">
        <f t="shared" si="3"/>
        <v>0</v>
      </c>
      <c r="AN96" s="20">
        <f t="shared" si="4"/>
        <v>0</v>
      </c>
      <c r="AO96" s="21" t="str">
        <f t="shared" si="5"/>
        <v/>
      </c>
    </row>
    <row r="97" spans="1:41" ht="15" customHeight="1" x14ac:dyDescent="0.25">
      <c r="A97" s="3" t="s">
        <v>80</v>
      </c>
      <c r="B97" s="3" t="s">
        <v>110</v>
      </c>
      <c r="C97" s="3">
        <v>2013</v>
      </c>
      <c r="D97" s="3">
        <v>94</v>
      </c>
      <c r="E97" s="3">
        <v>111.4</v>
      </c>
      <c r="F97" s="3" t="s">
        <v>621</v>
      </c>
      <c r="G97" s="3" t="s">
        <v>621</v>
      </c>
      <c r="H97" s="3" t="s">
        <v>621</v>
      </c>
      <c r="I97" s="3">
        <v>14</v>
      </c>
      <c r="J97" s="3" t="s">
        <v>621</v>
      </c>
      <c r="K97" s="3" t="s">
        <v>621</v>
      </c>
      <c r="L97" s="3" t="s">
        <v>622</v>
      </c>
      <c r="M97" s="3">
        <v>38.799999999999997</v>
      </c>
      <c r="N97" s="3" t="s">
        <v>621</v>
      </c>
      <c r="O97" s="3" t="s">
        <v>621</v>
      </c>
      <c r="P97" s="3" t="s">
        <v>621</v>
      </c>
      <c r="Q97" s="3" t="s">
        <v>621</v>
      </c>
      <c r="R97" s="3" t="s">
        <v>621</v>
      </c>
      <c r="S97" s="3" t="s">
        <v>14</v>
      </c>
      <c r="T97" s="3" t="s">
        <v>621</v>
      </c>
      <c r="U97" s="3" t="s">
        <v>621</v>
      </c>
      <c r="V97" s="3" t="s">
        <v>621</v>
      </c>
      <c r="W97" s="3" t="s">
        <v>621</v>
      </c>
      <c r="X97" s="3" t="s">
        <v>621</v>
      </c>
      <c r="Y97" s="3" t="s">
        <v>621</v>
      </c>
      <c r="Z97" s="3" t="s">
        <v>621</v>
      </c>
      <c r="AA97" s="3" t="s">
        <v>621</v>
      </c>
      <c r="AB97" s="3">
        <v>58.6</v>
      </c>
      <c r="AC97" s="3" t="s">
        <v>621</v>
      </c>
      <c r="AD97" s="3" t="s">
        <v>621</v>
      </c>
      <c r="AE97" s="3" t="s">
        <v>621</v>
      </c>
      <c r="AF97" s="3" t="s">
        <v>621</v>
      </c>
      <c r="AG97" s="3" t="s">
        <v>621</v>
      </c>
      <c r="AH97" s="3" t="s">
        <v>621</v>
      </c>
      <c r="AI97" s="3" t="s">
        <v>621</v>
      </c>
      <c r="AM97" s="20">
        <f t="shared" si="3"/>
        <v>111.4</v>
      </c>
      <c r="AN97" s="20">
        <f t="shared" si="4"/>
        <v>94</v>
      </c>
      <c r="AO97" s="21">
        <f t="shared" si="5"/>
        <v>0.84380610412926382</v>
      </c>
    </row>
    <row r="98" spans="1:41" ht="15" customHeight="1" x14ac:dyDescent="0.25">
      <c r="A98" s="3" t="s">
        <v>80</v>
      </c>
      <c r="B98" s="3" t="s">
        <v>111</v>
      </c>
      <c r="C98" s="3">
        <v>2013</v>
      </c>
      <c r="D98" s="3" t="s">
        <v>621</v>
      </c>
      <c r="E98" s="3" t="s">
        <v>621</v>
      </c>
      <c r="F98" s="3" t="s">
        <v>621</v>
      </c>
      <c r="G98" s="3" t="s">
        <v>621</v>
      </c>
      <c r="H98" s="3" t="s">
        <v>621</v>
      </c>
      <c r="I98" s="3" t="s">
        <v>621</v>
      </c>
      <c r="J98" s="3" t="s">
        <v>621</v>
      </c>
      <c r="K98" s="3" t="s">
        <v>621</v>
      </c>
      <c r="L98" s="3" t="s">
        <v>622</v>
      </c>
      <c r="M98" s="3" t="s">
        <v>621</v>
      </c>
      <c r="N98" s="3" t="s">
        <v>621</v>
      </c>
      <c r="O98" s="3" t="s">
        <v>621</v>
      </c>
      <c r="P98" s="3" t="s">
        <v>621</v>
      </c>
      <c r="Q98" s="3" t="s">
        <v>621</v>
      </c>
      <c r="R98" s="3" t="s">
        <v>621</v>
      </c>
      <c r="S98" s="3" t="s">
        <v>621</v>
      </c>
      <c r="T98" s="3" t="s">
        <v>621</v>
      </c>
      <c r="U98" s="3" t="s">
        <v>621</v>
      </c>
      <c r="V98" s="3" t="s">
        <v>621</v>
      </c>
      <c r="W98" s="3" t="s">
        <v>621</v>
      </c>
      <c r="X98" s="3" t="s">
        <v>621</v>
      </c>
      <c r="Y98" s="3" t="s">
        <v>621</v>
      </c>
      <c r="Z98" s="3" t="s">
        <v>621</v>
      </c>
      <c r="AA98" s="3" t="s">
        <v>621</v>
      </c>
      <c r="AB98" s="3" t="s">
        <v>621</v>
      </c>
      <c r="AC98" s="3" t="s">
        <v>621</v>
      </c>
      <c r="AD98" s="3" t="s">
        <v>621</v>
      </c>
      <c r="AE98" s="3" t="s">
        <v>621</v>
      </c>
      <c r="AF98" s="3" t="s">
        <v>621</v>
      </c>
      <c r="AG98" s="3" t="s">
        <v>621</v>
      </c>
      <c r="AH98" s="3" t="s">
        <v>621</v>
      </c>
      <c r="AI98" s="3" t="s">
        <v>621</v>
      </c>
      <c r="AM98" s="20">
        <f t="shared" si="3"/>
        <v>0</v>
      </c>
      <c r="AN98" s="20">
        <f t="shared" si="4"/>
        <v>0</v>
      </c>
      <c r="AO98" s="21" t="str">
        <f t="shared" si="5"/>
        <v/>
      </c>
    </row>
    <row r="99" spans="1:41" ht="15" customHeight="1" x14ac:dyDescent="0.25">
      <c r="A99" s="3" t="s">
        <v>80</v>
      </c>
      <c r="B99" s="3" t="s">
        <v>112</v>
      </c>
      <c r="C99" s="3">
        <v>2013</v>
      </c>
      <c r="D99" s="3">
        <v>27.841999999999999</v>
      </c>
      <c r="E99" s="3">
        <v>27.004999999999999</v>
      </c>
      <c r="F99" s="3" t="s">
        <v>621</v>
      </c>
      <c r="G99" s="3">
        <v>0.106</v>
      </c>
      <c r="H99" s="3" t="s">
        <v>621</v>
      </c>
      <c r="I99" s="3" t="s">
        <v>621</v>
      </c>
      <c r="J99" s="3" t="s">
        <v>621</v>
      </c>
      <c r="K99" s="3" t="s">
        <v>621</v>
      </c>
      <c r="L99" s="3" t="s">
        <v>622</v>
      </c>
      <c r="M99" s="3">
        <v>12.111000000000001</v>
      </c>
      <c r="N99" s="3">
        <v>4.4809999999999999</v>
      </c>
      <c r="O99" s="3">
        <v>3.2050000000000001</v>
      </c>
      <c r="P99" s="3" t="s">
        <v>621</v>
      </c>
      <c r="Q99" s="3" t="s">
        <v>621</v>
      </c>
      <c r="R99" s="3" t="s">
        <v>621</v>
      </c>
      <c r="S99" s="3" t="s">
        <v>14</v>
      </c>
      <c r="T99" s="3" t="s">
        <v>621</v>
      </c>
      <c r="U99" s="3" t="s">
        <v>621</v>
      </c>
      <c r="V99" s="3" t="s">
        <v>621</v>
      </c>
      <c r="W99" s="3" t="s">
        <v>621</v>
      </c>
      <c r="X99" s="3" t="s">
        <v>621</v>
      </c>
      <c r="Y99" s="3" t="s">
        <v>621</v>
      </c>
      <c r="Z99" s="3">
        <v>7.1020000000000003</v>
      </c>
      <c r="AA99" s="3" t="s">
        <v>621</v>
      </c>
      <c r="AB99" s="3" t="s">
        <v>621</v>
      </c>
      <c r="AC99" s="3" t="s">
        <v>621</v>
      </c>
      <c r="AD99" s="3" t="s">
        <v>621</v>
      </c>
      <c r="AE99" s="3" t="s">
        <v>621</v>
      </c>
      <c r="AF99" s="3" t="s">
        <v>621</v>
      </c>
      <c r="AG99" s="3" t="s">
        <v>621</v>
      </c>
      <c r="AH99" s="3" t="s">
        <v>621</v>
      </c>
      <c r="AI99" s="3" t="s">
        <v>621</v>
      </c>
      <c r="AM99" s="20">
        <f t="shared" si="3"/>
        <v>27.004999999999999</v>
      </c>
      <c r="AN99" s="20">
        <f t="shared" si="4"/>
        <v>27.841999999999999</v>
      </c>
      <c r="AO99" s="21">
        <f t="shared" si="5"/>
        <v>1.0309942603221625</v>
      </c>
    </row>
    <row r="100" spans="1:41" ht="15" customHeight="1" x14ac:dyDescent="0.25">
      <c r="A100" s="3" t="s">
        <v>80</v>
      </c>
      <c r="B100" s="3" t="s">
        <v>113</v>
      </c>
      <c r="C100" s="3">
        <v>2013</v>
      </c>
      <c r="D100" s="3" t="s">
        <v>621</v>
      </c>
      <c r="E100" s="3" t="s">
        <v>621</v>
      </c>
      <c r="F100" s="3" t="s">
        <v>621</v>
      </c>
      <c r="G100" s="3" t="s">
        <v>621</v>
      </c>
      <c r="H100" s="3" t="s">
        <v>621</v>
      </c>
      <c r="I100" s="3" t="s">
        <v>621</v>
      </c>
      <c r="J100" s="3" t="s">
        <v>621</v>
      </c>
      <c r="K100" s="3" t="s">
        <v>621</v>
      </c>
      <c r="L100" s="3" t="s">
        <v>622</v>
      </c>
      <c r="M100" s="3" t="s">
        <v>621</v>
      </c>
      <c r="N100" s="3" t="s">
        <v>621</v>
      </c>
      <c r="O100" s="3" t="s">
        <v>621</v>
      </c>
      <c r="P100" s="3" t="s">
        <v>621</v>
      </c>
      <c r="Q100" s="3" t="s">
        <v>621</v>
      </c>
      <c r="R100" s="3" t="s">
        <v>621</v>
      </c>
      <c r="S100" s="3" t="s">
        <v>621</v>
      </c>
      <c r="T100" s="3" t="s">
        <v>621</v>
      </c>
      <c r="U100" s="3" t="s">
        <v>621</v>
      </c>
      <c r="V100" s="3" t="s">
        <v>621</v>
      </c>
      <c r="W100" s="3" t="s">
        <v>621</v>
      </c>
      <c r="X100" s="3" t="s">
        <v>621</v>
      </c>
      <c r="Y100" s="3" t="s">
        <v>621</v>
      </c>
      <c r="Z100" s="3" t="s">
        <v>621</v>
      </c>
      <c r="AA100" s="3" t="s">
        <v>621</v>
      </c>
      <c r="AB100" s="3" t="s">
        <v>621</v>
      </c>
      <c r="AC100" s="3" t="s">
        <v>621</v>
      </c>
      <c r="AD100" s="3" t="s">
        <v>621</v>
      </c>
      <c r="AE100" s="3" t="s">
        <v>621</v>
      </c>
      <c r="AF100" s="3" t="s">
        <v>621</v>
      </c>
      <c r="AG100" s="3" t="s">
        <v>621</v>
      </c>
      <c r="AH100" s="3" t="s">
        <v>621</v>
      </c>
      <c r="AI100" s="3" t="s">
        <v>621</v>
      </c>
      <c r="AM100" s="20">
        <f t="shared" si="3"/>
        <v>0</v>
      </c>
      <c r="AN100" s="20">
        <f t="shared" si="4"/>
        <v>0</v>
      </c>
      <c r="AO100" s="21" t="str">
        <f t="shared" si="5"/>
        <v/>
      </c>
    </row>
    <row r="101" spans="1:41" ht="15" customHeight="1" x14ac:dyDescent="0.25">
      <c r="A101" s="3" t="s">
        <v>80</v>
      </c>
      <c r="B101" s="3" t="s">
        <v>114</v>
      </c>
      <c r="C101" s="3">
        <v>2013</v>
      </c>
      <c r="D101" s="3">
        <v>14.622999999999999</v>
      </c>
      <c r="E101" s="3">
        <v>16.100000000000001</v>
      </c>
      <c r="F101" s="3" t="s">
        <v>621</v>
      </c>
      <c r="G101" s="3">
        <v>1.2</v>
      </c>
      <c r="H101" s="3" t="s">
        <v>621</v>
      </c>
      <c r="I101" s="3" t="s">
        <v>621</v>
      </c>
      <c r="J101" s="3" t="s">
        <v>621</v>
      </c>
      <c r="K101" s="3" t="s">
        <v>621</v>
      </c>
      <c r="L101" s="3" t="s">
        <v>622</v>
      </c>
      <c r="M101" s="3" t="s">
        <v>621</v>
      </c>
      <c r="N101" s="3" t="s">
        <v>621</v>
      </c>
      <c r="O101" s="3">
        <v>2.5</v>
      </c>
      <c r="P101" s="3" t="s">
        <v>621</v>
      </c>
      <c r="Q101" s="3" t="s">
        <v>621</v>
      </c>
      <c r="R101" s="3" t="s">
        <v>621</v>
      </c>
      <c r="S101" s="3" t="s">
        <v>14</v>
      </c>
      <c r="T101" s="3" t="s">
        <v>621</v>
      </c>
      <c r="U101" s="3">
        <v>12.4</v>
      </c>
      <c r="V101" s="3" t="s">
        <v>621</v>
      </c>
      <c r="W101" s="3" t="s">
        <v>621</v>
      </c>
      <c r="X101" s="3" t="s">
        <v>621</v>
      </c>
      <c r="Y101" s="3" t="s">
        <v>621</v>
      </c>
      <c r="Z101" s="3" t="s">
        <v>621</v>
      </c>
      <c r="AA101" s="3" t="s">
        <v>621</v>
      </c>
      <c r="AB101" s="3" t="s">
        <v>621</v>
      </c>
      <c r="AC101" s="3" t="s">
        <v>621</v>
      </c>
      <c r="AD101" s="3" t="s">
        <v>621</v>
      </c>
      <c r="AE101" s="3" t="s">
        <v>621</v>
      </c>
      <c r="AF101" s="3" t="s">
        <v>621</v>
      </c>
      <c r="AG101" s="3" t="s">
        <v>621</v>
      </c>
      <c r="AH101" s="3" t="s">
        <v>621</v>
      </c>
      <c r="AI101" s="3" t="s">
        <v>621</v>
      </c>
      <c r="AM101" s="20">
        <f t="shared" si="3"/>
        <v>16.100000000000001</v>
      </c>
      <c r="AN101" s="20">
        <f t="shared" si="4"/>
        <v>14.622999999999999</v>
      </c>
      <c r="AO101" s="21">
        <f t="shared" si="5"/>
        <v>0.90826086956521723</v>
      </c>
    </row>
    <row r="102" spans="1:41" ht="15" customHeight="1" x14ac:dyDescent="0.25">
      <c r="A102" s="3" t="s">
        <v>80</v>
      </c>
      <c r="B102" s="3" t="s">
        <v>115</v>
      </c>
      <c r="C102" s="3">
        <v>2013</v>
      </c>
      <c r="D102" s="3" t="s">
        <v>621</v>
      </c>
      <c r="E102" s="3" t="s">
        <v>621</v>
      </c>
      <c r="F102" s="3" t="s">
        <v>621</v>
      </c>
      <c r="G102" s="3" t="s">
        <v>621</v>
      </c>
      <c r="H102" s="3" t="s">
        <v>621</v>
      </c>
      <c r="I102" s="3" t="s">
        <v>621</v>
      </c>
      <c r="J102" s="3" t="s">
        <v>621</v>
      </c>
      <c r="K102" s="3" t="s">
        <v>621</v>
      </c>
      <c r="L102" s="3" t="s">
        <v>622</v>
      </c>
      <c r="M102" s="3" t="s">
        <v>621</v>
      </c>
      <c r="N102" s="3" t="s">
        <v>621</v>
      </c>
      <c r="O102" s="3" t="s">
        <v>621</v>
      </c>
      <c r="P102" s="3" t="s">
        <v>621</v>
      </c>
      <c r="Q102" s="3" t="s">
        <v>621</v>
      </c>
      <c r="R102" s="3" t="s">
        <v>621</v>
      </c>
      <c r="S102" s="3" t="s">
        <v>621</v>
      </c>
      <c r="T102" s="3" t="s">
        <v>621</v>
      </c>
      <c r="U102" s="3" t="s">
        <v>621</v>
      </c>
      <c r="V102" s="3" t="s">
        <v>621</v>
      </c>
      <c r="W102" s="3" t="s">
        <v>621</v>
      </c>
      <c r="X102" s="3" t="s">
        <v>621</v>
      </c>
      <c r="Y102" s="3" t="s">
        <v>621</v>
      </c>
      <c r="Z102" s="3" t="s">
        <v>621</v>
      </c>
      <c r="AA102" s="3" t="s">
        <v>621</v>
      </c>
      <c r="AB102" s="3" t="s">
        <v>621</v>
      </c>
      <c r="AC102" s="3" t="s">
        <v>621</v>
      </c>
      <c r="AD102" s="3" t="s">
        <v>621</v>
      </c>
      <c r="AE102" s="3" t="s">
        <v>621</v>
      </c>
      <c r="AF102" s="3" t="s">
        <v>621</v>
      </c>
      <c r="AG102" s="3" t="s">
        <v>621</v>
      </c>
      <c r="AH102" s="3" t="s">
        <v>621</v>
      </c>
      <c r="AI102" s="3" t="s">
        <v>621</v>
      </c>
      <c r="AM102" s="20">
        <f t="shared" si="3"/>
        <v>0</v>
      </c>
      <c r="AN102" s="20">
        <f t="shared" si="4"/>
        <v>0</v>
      </c>
      <c r="AO102" s="21" t="str">
        <f t="shared" si="5"/>
        <v/>
      </c>
    </row>
    <row r="103" spans="1:41" ht="15" customHeight="1" x14ac:dyDescent="0.25">
      <c r="A103" s="3" t="s">
        <v>80</v>
      </c>
      <c r="B103" s="3" t="s">
        <v>116</v>
      </c>
      <c r="C103" s="3">
        <v>2013</v>
      </c>
      <c r="D103" s="3" t="s">
        <v>621</v>
      </c>
      <c r="E103" s="3" t="s">
        <v>621</v>
      </c>
      <c r="F103" s="3" t="s">
        <v>621</v>
      </c>
      <c r="G103" s="3" t="s">
        <v>621</v>
      </c>
      <c r="H103" s="3" t="s">
        <v>621</v>
      </c>
      <c r="I103" s="3" t="s">
        <v>621</v>
      </c>
      <c r="J103" s="3" t="s">
        <v>621</v>
      </c>
      <c r="K103" s="3" t="s">
        <v>621</v>
      </c>
      <c r="L103" s="3" t="s">
        <v>622</v>
      </c>
      <c r="M103" s="3" t="s">
        <v>621</v>
      </c>
      <c r="N103" s="3" t="s">
        <v>621</v>
      </c>
      <c r="O103" s="3" t="s">
        <v>621</v>
      </c>
      <c r="P103" s="3" t="s">
        <v>621</v>
      </c>
      <c r="Q103" s="3" t="s">
        <v>621</v>
      </c>
      <c r="R103" s="3" t="s">
        <v>621</v>
      </c>
      <c r="S103" s="3" t="s">
        <v>621</v>
      </c>
      <c r="T103" s="3" t="s">
        <v>621</v>
      </c>
      <c r="U103" s="3" t="s">
        <v>621</v>
      </c>
      <c r="V103" s="3" t="s">
        <v>621</v>
      </c>
      <c r="W103" s="3" t="s">
        <v>621</v>
      </c>
      <c r="X103" s="3" t="s">
        <v>621</v>
      </c>
      <c r="Y103" s="3" t="s">
        <v>621</v>
      </c>
      <c r="Z103" s="3" t="s">
        <v>621</v>
      </c>
      <c r="AA103" s="3" t="s">
        <v>621</v>
      </c>
      <c r="AB103" s="3" t="s">
        <v>621</v>
      </c>
      <c r="AC103" s="3" t="s">
        <v>621</v>
      </c>
      <c r="AD103" s="3" t="s">
        <v>621</v>
      </c>
      <c r="AE103" s="3" t="s">
        <v>621</v>
      </c>
      <c r="AF103" s="3" t="s">
        <v>621</v>
      </c>
      <c r="AG103" s="3" t="s">
        <v>621</v>
      </c>
      <c r="AH103" s="3" t="s">
        <v>621</v>
      </c>
      <c r="AI103" s="3" t="s">
        <v>621</v>
      </c>
      <c r="AM103" s="20">
        <f t="shared" si="3"/>
        <v>0</v>
      </c>
      <c r="AN103" s="20">
        <f t="shared" si="4"/>
        <v>0</v>
      </c>
      <c r="AO103" s="21" t="str">
        <f t="shared" si="5"/>
        <v/>
      </c>
    </row>
    <row r="104" spans="1:41" ht="15" customHeight="1" x14ac:dyDescent="0.25">
      <c r="A104" s="3" t="s">
        <v>80</v>
      </c>
      <c r="B104" s="3" t="s">
        <v>117</v>
      </c>
      <c r="C104" s="3">
        <v>2013</v>
      </c>
      <c r="D104" s="3" t="s">
        <v>621</v>
      </c>
      <c r="E104" s="3" t="s">
        <v>621</v>
      </c>
      <c r="F104" s="3" t="s">
        <v>621</v>
      </c>
      <c r="G104" s="3" t="s">
        <v>621</v>
      </c>
      <c r="H104" s="3" t="s">
        <v>621</v>
      </c>
      <c r="I104" s="3" t="s">
        <v>621</v>
      </c>
      <c r="J104" s="3" t="s">
        <v>621</v>
      </c>
      <c r="K104" s="3" t="s">
        <v>621</v>
      </c>
      <c r="L104" s="3" t="s">
        <v>622</v>
      </c>
      <c r="M104" s="3" t="s">
        <v>621</v>
      </c>
      <c r="N104" s="3" t="s">
        <v>621</v>
      </c>
      <c r="O104" s="3" t="s">
        <v>621</v>
      </c>
      <c r="P104" s="3" t="s">
        <v>621</v>
      </c>
      <c r="Q104" s="3" t="s">
        <v>621</v>
      </c>
      <c r="R104" s="3" t="s">
        <v>621</v>
      </c>
      <c r="S104" s="3" t="s">
        <v>621</v>
      </c>
      <c r="T104" s="3" t="s">
        <v>621</v>
      </c>
      <c r="U104" s="3" t="s">
        <v>621</v>
      </c>
      <c r="V104" s="3" t="s">
        <v>621</v>
      </c>
      <c r="W104" s="3" t="s">
        <v>621</v>
      </c>
      <c r="X104" s="3" t="s">
        <v>621</v>
      </c>
      <c r="Y104" s="3" t="s">
        <v>621</v>
      </c>
      <c r="Z104" s="3" t="s">
        <v>621</v>
      </c>
      <c r="AA104" s="3" t="s">
        <v>621</v>
      </c>
      <c r="AB104" s="3" t="s">
        <v>621</v>
      </c>
      <c r="AC104" s="3" t="s">
        <v>621</v>
      </c>
      <c r="AD104" s="3" t="s">
        <v>621</v>
      </c>
      <c r="AE104" s="3" t="s">
        <v>621</v>
      </c>
      <c r="AF104" s="3" t="s">
        <v>621</v>
      </c>
      <c r="AG104" s="3" t="s">
        <v>621</v>
      </c>
      <c r="AH104" s="3" t="s">
        <v>621</v>
      </c>
      <c r="AI104" s="3" t="s">
        <v>621</v>
      </c>
      <c r="AM104" s="20">
        <f t="shared" si="3"/>
        <v>0</v>
      </c>
      <c r="AN104" s="20">
        <f t="shared" si="4"/>
        <v>0</v>
      </c>
      <c r="AO104" s="21" t="str">
        <f t="shared" si="5"/>
        <v/>
      </c>
    </row>
    <row r="105" spans="1:41" ht="15" customHeight="1" x14ac:dyDescent="0.25">
      <c r="A105" s="3" t="s">
        <v>80</v>
      </c>
      <c r="B105" s="3" t="s">
        <v>118</v>
      </c>
      <c r="C105" s="3">
        <v>2013</v>
      </c>
      <c r="D105" s="3">
        <v>29.417999999999999</v>
      </c>
      <c r="E105" s="3">
        <v>32.743000000000002</v>
      </c>
      <c r="F105" s="3" t="s">
        <v>621</v>
      </c>
      <c r="G105" s="3" t="s">
        <v>621</v>
      </c>
      <c r="H105" s="3" t="s">
        <v>621</v>
      </c>
      <c r="I105" s="3" t="s">
        <v>621</v>
      </c>
      <c r="J105" s="3">
        <v>3.5169999999999999</v>
      </c>
      <c r="K105" s="3" t="s">
        <v>621</v>
      </c>
      <c r="L105" s="3" t="s">
        <v>622</v>
      </c>
      <c r="M105" s="3" t="s">
        <v>621</v>
      </c>
      <c r="N105" s="3" t="s">
        <v>621</v>
      </c>
      <c r="O105" s="3">
        <v>26.713000000000001</v>
      </c>
      <c r="P105" s="3" t="s">
        <v>621</v>
      </c>
      <c r="Q105" s="3" t="s">
        <v>621</v>
      </c>
      <c r="R105" s="3" t="s">
        <v>621</v>
      </c>
      <c r="S105" s="3" t="s">
        <v>14</v>
      </c>
      <c r="T105" s="3" t="s">
        <v>621</v>
      </c>
      <c r="U105" s="3" t="s">
        <v>621</v>
      </c>
      <c r="V105" s="3" t="s">
        <v>621</v>
      </c>
      <c r="W105" s="3" t="s">
        <v>621</v>
      </c>
      <c r="X105" s="3" t="s">
        <v>621</v>
      </c>
      <c r="Y105" s="3" t="s">
        <v>621</v>
      </c>
      <c r="Z105" s="3" t="s">
        <v>621</v>
      </c>
      <c r="AA105" s="3" t="s">
        <v>621</v>
      </c>
      <c r="AB105" s="3" t="s">
        <v>621</v>
      </c>
      <c r="AC105" s="3" t="s">
        <v>621</v>
      </c>
      <c r="AD105" s="3">
        <v>2.5129999999999999</v>
      </c>
      <c r="AE105" s="3" t="s">
        <v>621</v>
      </c>
      <c r="AF105" s="3" t="s">
        <v>621</v>
      </c>
      <c r="AG105" s="3" t="s">
        <v>621</v>
      </c>
      <c r="AH105" s="3" t="s">
        <v>621</v>
      </c>
      <c r="AI105" s="3" t="s">
        <v>621</v>
      </c>
      <c r="AM105" s="20">
        <f t="shared" si="3"/>
        <v>32.743000000000002</v>
      </c>
      <c r="AN105" s="20">
        <f t="shared" si="4"/>
        <v>29.417999999999999</v>
      </c>
      <c r="AO105" s="21">
        <f t="shared" si="5"/>
        <v>0.89845157743639859</v>
      </c>
    </row>
    <row r="106" spans="1:41" ht="15" customHeight="1" x14ac:dyDescent="0.25">
      <c r="A106" s="3" t="s">
        <v>80</v>
      </c>
      <c r="B106" s="3" t="s">
        <v>119</v>
      </c>
      <c r="C106" s="3">
        <v>2013</v>
      </c>
      <c r="D106" s="3">
        <v>9.81</v>
      </c>
      <c r="E106" s="3">
        <v>11.08</v>
      </c>
      <c r="F106" s="3" t="s">
        <v>621</v>
      </c>
      <c r="G106" s="3">
        <v>0.56000000000000005</v>
      </c>
      <c r="H106" s="3" t="s">
        <v>621</v>
      </c>
      <c r="I106" s="3" t="s">
        <v>621</v>
      </c>
      <c r="J106" s="3" t="s">
        <v>621</v>
      </c>
      <c r="K106" s="3" t="s">
        <v>621</v>
      </c>
      <c r="L106" s="3" t="s">
        <v>622</v>
      </c>
      <c r="M106" s="3" t="s">
        <v>621</v>
      </c>
      <c r="N106" s="3" t="s">
        <v>621</v>
      </c>
      <c r="O106" s="3">
        <v>4.47</v>
      </c>
      <c r="P106" s="3" t="s">
        <v>621</v>
      </c>
      <c r="Q106" s="3" t="s">
        <v>621</v>
      </c>
      <c r="R106" s="3" t="s">
        <v>621</v>
      </c>
      <c r="S106" s="3" t="s">
        <v>14</v>
      </c>
      <c r="T106" s="3" t="s">
        <v>621</v>
      </c>
      <c r="U106" s="3">
        <v>6.05</v>
      </c>
      <c r="V106" s="3" t="s">
        <v>621</v>
      </c>
      <c r="W106" s="3" t="s">
        <v>621</v>
      </c>
      <c r="X106" s="3" t="s">
        <v>621</v>
      </c>
      <c r="Y106" s="3" t="s">
        <v>621</v>
      </c>
      <c r="Z106" s="3" t="s">
        <v>621</v>
      </c>
      <c r="AA106" s="3" t="s">
        <v>621</v>
      </c>
      <c r="AB106" s="3" t="s">
        <v>621</v>
      </c>
      <c r="AC106" s="3" t="s">
        <v>621</v>
      </c>
      <c r="AD106" s="3" t="s">
        <v>621</v>
      </c>
      <c r="AE106" s="3" t="s">
        <v>621</v>
      </c>
      <c r="AF106" s="3" t="s">
        <v>621</v>
      </c>
      <c r="AG106" s="3" t="s">
        <v>621</v>
      </c>
      <c r="AH106" s="3" t="s">
        <v>621</v>
      </c>
      <c r="AI106" s="3" t="s">
        <v>621</v>
      </c>
      <c r="AM106" s="20">
        <f t="shared" si="3"/>
        <v>11.079999999999998</v>
      </c>
      <c r="AN106" s="20">
        <f t="shared" si="4"/>
        <v>9.81</v>
      </c>
      <c r="AO106" s="21">
        <f t="shared" si="5"/>
        <v>0.8853790613718413</v>
      </c>
    </row>
    <row r="107" spans="1:41" ht="15" customHeight="1" x14ac:dyDescent="0.25">
      <c r="A107" s="3" t="s">
        <v>80</v>
      </c>
      <c r="B107" s="3" t="s">
        <v>120</v>
      </c>
      <c r="C107" s="3">
        <v>2013</v>
      </c>
      <c r="D107" s="3">
        <v>22.4</v>
      </c>
      <c r="E107" s="3">
        <v>24.8</v>
      </c>
      <c r="F107" s="3" t="s">
        <v>621</v>
      </c>
      <c r="G107" s="3">
        <v>0.5</v>
      </c>
      <c r="H107" s="3" t="s">
        <v>621</v>
      </c>
      <c r="I107" s="3" t="s">
        <v>621</v>
      </c>
      <c r="J107" s="3" t="s">
        <v>621</v>
      </c>
      <c r="K107" s="3" t="s">
        <v>621</v>
      </c>
      <c r="L107" s="3" t="s">
        <v>622</v>
      </c>
      <c r="M107" s="3" t="s">
        <v>621</v>
      </c>
      <c r="N107" s="3" t="s">
        <v>621</v>
      </c>
      <c r="O107" s="3">
        <v>24.3</v>
      </c>
      <c r="P107" s="3" t="s">
        <v>621</v>
      </c>
      <c r="Q107" s="3" t="s">
        <v>621</v>
      </c>
      <c r="R107" s="3" t="s">
        <v>621</v>
      </c>
      <c r="S107" s="3" t="s">
        <v>14</v>
      </c>
      <c r="T107" s="3" t="s">
        <v>621</v>
      </c>
      <c r="U107" s="3" t="s">
        <v>621</v>
      </c>
      <c r="V107" s="3" t="s">
        <v>621</v>
      </c>
      <c r="W107" s="3" t="s">
        <v>621</v>
      </c>
      <c r="X107" s="3" t="s">
        <v>621</v>
      </c>
      <c r="Y107" s="3" t="s">
        <v>621</v>
      </c>
      <c r="Z107" s="3" t="s">
        <v>621</v>
      </c>
      <c r="AA107" s="3" t="s">
        <v>621</v>
      </c>
      <c r="AB107" s="3" t="s">
        <v>621</v>
      </c>
      <c r="AC107" s="3" t="s">
        <v>621</v>
      </c>
      <c r="AD107" s="3" t="s">
        <v>621</v>
      </c>
      <c r="AE107" s="3" t="s">
        <v>621</v>
      </c>
      <c r="AF107" s="3" t="s">
        <v>621</v>
      </c>
      <c r="AG107" s="3" t="s">
        <v>621</v>
      </c>
      <c r="AH107" s="3" t="s">
        <v>621</v>
      </c>
      <c r="AI107" s="3" t="s">
        <v>621</v>
      </c>
      <c r="AM107" s="20">
        <f t="shared" si="3"/>
        <v>24.8</v>
      </c>
      <c r="AN107" s="20">
        <f t="shared" si="4"/>
        <v>22.4</v>
      </c>
      <c r="AO107" s="21">
        <f t="shared" si="5"/>
        <v>0.90322580645161277</v>
      </c>
    </row>
    <row r="108" spans="1:41" ht="15" customHeight="1" x14ac:dyDescent="0.25">
      <c r="A108" s="3" t="s">
        <v>80</v>
      </c>
      <c r="B108" s="3" t="s">
        <v>121</v>
      </c>
      <c r="C108" s="3">
        <v>2013</v>
      </c>
      <c r="D108" s="3" t="s">
        <v>621</v>
      </c>
      <c r="E108" s="3" t="s">
        <v>621</v>
      </c>
      <c r="F108" s="3" t="s">
        <v>621</v>
      </c>
      <c r="G108" s="3" t="s">
        <v>621</v>
      </c>
      <c r="H108" s="3" t="s">
        <v>621</v>
      </c>
      <c r="I108" s="3" t="s">
        <v>621</v>
      </c>
      <c r="J108" s="3" t="s">
        <v>621</v>
      </c>
      <c r="K108" s="3" t="s">
        <v>621</v>
      </c>
      <c r="L108" s="3" t="s">
        <v>622</v>
      </c>
      <c r="M108" s="3" t="s">
        <v>621</v>
      </c>
      <c r="N108" s="3" t="s">
        <v>621</v>
      </c>
      <c r="O108" s="3" t="s">
        <v>621</v>
      </c>
      <c r="P108" s="3" t="s">
        <v>621</v>
      </c>
      <c r="Q108" s="3" t="s">
        <v>621</v>
      </c>
      <c r="R108" s="3" t="s">
        <v>621</v>
      </c>
      <c r="S108" s="3" t="s">
        <v>621</v>
      </c>
      <c r="T108" s="3" t="s">
        <v>621</v>
      </c>
      <c r="U108" s="3" t="s">
        <v>621</v>
      </c>
      <c r="V108" s="3" t="s">
        <v>621</v>
      </c>
      <c r="W108" s="3" t="s">
        <v>621</v>
      </c>
      <c r="X108" s="3" t="s">
        <v>621</v>
      </c>
      <c r="Y108" s="3" t="s">
        <v>621</v>
      </c>
      <c r="Z108" s="3" t="s">
        <v>621</v>
      </c>
      <c r="AA108" s="3" t="s">
        <v>621</v>
      </c>
      <c r="AB108" s="3" t="s">
        <v>621</v>
      </c>
      <c r="AC108" s="3" t="s">
        <v>621</v>
      </c>
      <c r="AD108" s="3" t="s">
        <v>621</v>
      </c>
      <c r="AE108" s="3" t="s">
        <v>621</v>
      </c>
      <c r="AF108" s="3" t="s">
        <v>621</v>
      </c>
      <c r="AG108" s="3" t="s">
        <v>621</v>
      </c>
      <c r="AH108" s="3" t="s">
        <v>621</v>
      </c>
      <c r="AI108" s="3" t="s">
        <v>621</v>
      </c>
      <c r="AM108" s="20">
        <f t="shared" si="3"/>
        <v>0</v>
      </c>
      <c r="AN108" s="20">
        <f t="shared" si="4"/>
        <v>0</v>
      </c>
      <c r="AO108" s="21" t="str">
        <f t="shared" si="5"/>
        <v/>
      </c>
    </row>
    <row r="109" spans="1:41" ht="15" customHeight="1" x14ac:dyDescent="0.25">
      <c r="A109" s="3" t="s">
        <v>80</v>
      </c>
      <c r="B109" s="3" t="s">
        <v>122</v>
      </c>
      <c r="C109" s="3">
        <v>2013</v>
      </c>
      <c r="D109" s="3" t="s">
        <v>621</v>
      </c>
      <c r="E109" s="3" t="s">
        <v>621</v>
      </c>
      <c r="F109" s="3" t="s">
        <v>621</v>
      </c>
      <c r="G109" s="3" t="s">
        <v>621</v>
      </c>
      <c r="H109" s="3" t="s">
        <v>621</v>
      </c>
      <c r="I109" s="3" t="s">
        <v>621</v>
      </c>
      <c r="J109" s="3" t="s">
        <v>621</v>
      </c>
      <c r="K109" s="3" t="s">
        <v>621</v>
      </c>
      <c r="L109" s="3" t="s">
        <v>622</v>
      </c>
      <c r="M109" s="3" t="s">
        <v>621</v>
      </c>
      <c r="N109" s="3" t="s">
        <v>621</v>
      </c>
      <c r="O109" s="3" t="s">
        <v>621</v>
      </c>
      <c r="P109" s="3" t="s">
        <v>621</v>
      </c>
      <c r="Q109" s="3" t="s">
        <v>621</v>
      </c>
      <c r="R109" s="3" t="s">
        <v>621</v>
      </c>
      <c r="S109" s="3" t="s">
        <v>621</v>
      </c>
      <c r="T109" s="3" t="s">
        <v>621</v>
      </c>
      <c r="U109" s="3" t="s">
        <v>621</v>
      </c>
      <c r="V109" s="3" t="s">
        <v>621</v>
      </c>
      <c r="W109" s="3" t="s">
        <v>621</v>
      </c>
      <c r="X109" s="3" t="s">
        <v>621</v>
      </c>
      <c r="Y109" s="3" t="s">
        <v>621</v>
      </c>
      <c r="Z109" s="3" t="s">
        <v>621</v>
      </c>
      <c r="AA109" s="3" t="s">
        <v>621</v>
      </c>
      <c r="AB109" s="3" t="s">
        <v>621</v>
      </c>
      <c r="AC109" s="3" t="s">
        <v>621</v>
      </c>
      <c r="AD109" s="3" t="s">
        <v>621</v>
      </c>
      <c r="AE109" s="3" t="s">
        <v>621</v>
      </c>
      <c r="AF109" s="3" t="s">
        <v>621</v>
      </c>
      <c r="AG109" s="3" t="s">
        <v>621</v>
      </c>
      <c r="AH109" s="3" t="s">
        <v>621</v>
      </c>
      <c r="AI109" s="3" t="s">
        <v>621</v>
      </c>
      <c r="AM109" s="20">
        <f t="shared" si="3"/>
        <v>0</v>
      </c>
      <c r="AN109" s="20">
        <f t="shared" si="4"/>
        <v>0</v>
      </c>
      <c r="AO109" s="21" t="str">
        <f t="shared" si="5"/>
        <v/>
      </c>
    </row>
    <row r="110" spans="1:41" ht="15" customHeight="1" x14ac:dyDescent="0.25">
      <c r="A110" s="3" t="s">
        <v>80</v>
      </c>
      <c r="B110" s="3" t="s">
        <v>123</v>
      </c>
      <c r="C110" s="3">
        <v>2013</v>
      </c>
      <c r="D110" s="3" t="s">
        <v>621</v>
      </c>
      <c r="E110" s="3" t="s">
        <v>621</v>
      </c>
      <c r="F110" s="3" t="s">
        <v>621</v>
      </c>
      <c r="G110" s="3" t="s">
        <v>621</v>
      </c>
      <c r="H110" s="3" t="s">
        <v>621</v>
      </c>
      <c r="I110" s="3" t="s">
        <v>621</v>
      </c>
      <c r="J110" s="3" t="s">
        <v>621</v>
      </c>
      <c r="K110" s="3" t="s">
        <v>621</v>
      </c>
      <c r="L110" s="3" t="s">
        <v>622</v>
      </c>
      <c r="M110" s="3" t="s">
        <v>621</v>
      </c>
      <c r="N110" s="3" t="s">
        <v>621</v>
      </c>
      <c r="O110" s="3" t="s">
        <v>621</v>
      </c>
      <c r="P110" s="3" t="s">
        <v>621</v>
      </c>
      <c r="Q110" s="3" t="s">
        <v>621</v>
      </c>
      <c r="R110" s="3" t="s">
        <v>621</v>
      </c>
      <c r="S110" s="3" t="s">
        <v>621</v>
      </c>
      <c r="T110" s="3" t="s">
        <v>621</v>
      </c>
      <c r="U110" s="3" t="s">
        <v>621</v>
      </c>
      <c r="V110" s="3" t="s">
        <v>621</v>
      </c>
      <c r="W110" s="3" t="s">
        <v>621</v>
      </c>
      <c r="X110" s="3" t="s">
        <v>621</v>
      </c>
      <c r="Y110" s="3" t="s">
        <v>621</v>
      </c>
      <c r="Z110" s="3" t="s">
        <v>621</v>
      </c>
      <c r="AA110" s="3" t="s">
        <v>621</v>
      </c>
      <c r="AB110" s="3" t="s">
        <v>621</v>
      </c>
      <c r="AC110" s="3" t="s">
        <v>621</v>
      </c>
      <c r="AD110" s="3" t="s">
        <v>621</v>
      </c>
      <c r="AE110" s="3" t="s">
        <v>621</v>
      </c>
      <c r="AF110" s="3" t="s">
        <v>621</v>
      </c>
      <c r="AG110" s="3" t="s">
        <v>621</v>
      </c>
      <c r="AH110" s="3" t="s">
        <v>621</v>
      </c>
      <c r="AI110" s="3" t="s">
        <v>621</v>
      </c>
      <c r="AM110" s="20">
        <f t="shared" si="3"/>
        <v>0</v>
      </c>
      <c r="AN110" s="20">
        <f t="shared" si="4"/>
        <v>0</v>
      </c>
      <c r="AO110" s="21" t="str">
        <f t="shared" si="5"/>
        <v/>
      </c>
    </row>
    <row r="111" spans="1:41" ht="15" customHeight="1" x14ac:dyDescent="0.25">
      <c r="A111" s="3" t="s">
        <v>80</v>
      </c>
      <c r="B111" s="3" t="s">
        <v>124</v>
      </c>
      <c r="C111" s="3">
        <v>2013</v>
      </c>
      <c r="D111" s="3" t="s">
        <v>621</v>
      </c>
      <c r="E111" s="3" t="s">
        <v>621</v>
      </c>
      <c r="F111" s="3" t="s">
        <v>621</v>
      </c>
      <c r="G111" s="3" t="s">
        <v>621</v>
      </c>
      <c r="H111" s="3" t="s">
        <v>621</v>
      </c>
      <c r="I111" s="3" t="s">
        <v>621</v>
      </c>
      <c r="J111" s="3" t="s">
        <v>621</v>
      </c>
      <c r="K111" s="3" t="s">
        <v>621</v>
      </c>
      <c r="L111" s="3" t="s">
        <v>622</v>
      </c>
      <c r="M111" s="3" t="s">
        <v>621</v>
      </c>
      <c r="N111" s="3" t="s">
        <v>621</v>
      </c>
      <c r="O111" s="3" t="s">
        <v>621</v>
      </c>
      <c r="P111" s="3" t="s">
        <v>621</v>
      </c>
      <c r="Q111" s="3" t="s">
        <v>621</v>
      </c>
      <c r="R111" s="3" t="s">
        <v>621</v>
      </c>
      <c r="S111" s="3" t="s">
        <v>621</v>
      </c>
      <c r="T111" s="3" t="s">
        <v>621</v>
      </c>
      <c r="U111" s="3" t="s">
        <v>621</v>
      </c>
      <c r="V111" s="3" t="s">
        <v>621</v>
      </c>
      <c r="W111" s="3" t="s">
        <v>621</v>
      </c>
      <c r="X111" s="3" t="s">
        <v>621</v>
      </c>
      <c r="Y111" s="3" t="s">
        <v>621</v>
      </c>
      <c r="Z111" s="3" t="s">
        <v>621</v>
      </c>
      <c r="AA111" s="3" t="s">
        <v>621</v>
      </c>
      <c r="AB111" s="3" t="s">
        <v>621</v>
      </c>
      <c r="AC111" s="3" t="s">
        <v>621</v>
      </c>
      <c r="AD111" s="3" t="s">
        <v>621</v>
      </c>
      <c r="AE111" s="3" t="s">
        <v>621</v>
      </c>
      <c r="AF111" s="3" t="s">
        <v>621</v>
      </c>
      <c r="AG111" s="3" t="s">
        <v>621</v>
      </c>
      <c r="AH111" s="3" t="s">
        <v>621</v>
      </c>
      <c r="AI111" s="3" t="s">
        <v>621</v>
      </c>
      <c r="AM111" s="20">
        <f t="shared" si="3"/>
        <v>0</v>
      </c>
      <c r="AN111" s="20">
        <f t="shared" si="4"/>
        <v>0</v>
      </c>
      <c r="AO111" s="21" t="str">
        <f t="shared" si="5"/>
        <v/>
      </c>
    </row>
    <row r="112" spans="1:41" ht="15" customHeight="1" x14ac:dyDescent="0.25">
      <c r="A112" s="3" t="s">
        <v>80</v>
      </c>
      <c r="B112" s="3" t="s">
        <v>125</v>
      </c>
      <c r="C112" s="3">
        <v>2013</v>
      </c>
      <c r="D112" s="3" t="s">
        <v>621</v>
      </c>
      <c r="E112" s="3" t="s">
        <v>621</v>
      </c>
      <c r="F112" s="3" t="s">
        <v>621</v>
      </c>
      <c r="G112" s="3" t="s">
        <v>621</v>
      </c>
      <c r="H112" s="3" t="s">
        <v>621</v>
      </c>
      <c r="I112" s="3" t="s">
        <v>621</v>
      </c>
      <c r="J112" s="3" t="s">
        <v>621</v>
      </c>
      <c r="K112" s="3" t="s">
        <v>621</v>
      </c>
      <c r="L112" s="3" t="s">
        <v>622</v>
      </c>
      <c r="M112" s="3" t="s">
        <v>621</v>
      </c>
      <c r="N112" s="3" t="s">
        <v>621</v>
      </c>
      <c r="O112" s="3" t="s">
        <v>621</v>
      </c>
      <c r="P112" s="3" t="s">
        <v>621</v>
      </c>
      <c r="Q112" s="3" t="s">
        <v>621</v>
      </c>
      <c r="R112" s="3" t="s">
        <v>621</v>
      </c>
      <c r="S112" s="3" t="s">
        <v>621</v>
      </c>
      <c r="T112" s="3" t="s">
        <v>621</v>
      </c>
      <c r="U112" s="3" t="s">
        <v>621</v>
      </c>
      <c r="V112" s="3" t="s">
        <v>621</v>
      </c>
      <c r="W112" s="3" t="s">
        <v>621</v>
      </c>
      <c r="X112" s="3" t="s">
        <v>621</v>
      </c>
      <c r="Y112" s="3" t="s">
        <v>621</v>
      </c>
      <c r="Z112" s="3" t="s">
        <v>621</v>
      </c>
      <c r="AA112" s="3" t="s">
        <v>621</v>
      </c>
      <c r="AB112" s="3" t="s">
        <v>621</v>
      </c>
      <c r="AC112" s="3" t="s">
        <v>621</v>
      </c>
      <c r="AD112" s="3" t="s">
        <v>621</v>
      </c>
      <c r="AE112" s="3" t="s">
        <v>621</v>
      </c>
      <c r="AF112" s="3" t="s">
        <v>621</v>
      </c>
      <c r="AG112" s="3" t="s">
        <v>621</v>
      </c>
      <c r="AH112" s="3" t="s">
        <v>621</v>
      </c>
      <c r="AI112" s="3" t="s">
        <v>621</v>
      </c>
      <c r="AM112" s="20">
        <f t="shared" si="3"/>
        <v>0</v>
      </c>
      <c r="AN112" s="20">
        <f t="shared" si="4"/>
        <v>0</v>
      </c>
      <c r="AO112" s="21" t="str">
        <f t="shared" si="5"/>
        <v/>
      </c>
    </row>
    <row r="113" spans="1:42" ht="15" customHeight="1" x14ac:dyDescent="0.25">
      <c r="A113" s="3" t="s">
        <v>80</v>
      </c>
      <c r="B113" s="3" t="s">
        <v>126</v>
      </c>
      <c r="C113" s="3">
        <v>2013</v>
      </c>
      <c r="D113" s="3" t="s">
        <v>621</v>
      </c>
      <c r="E113" s="3" t="s">
        <v>621</v>
      </c>
      <c r="F113" s="3" t="s">
        <v>621</v>
      </c>
      <c r="G113" s="3" t="s">
        <v>621</v>
      </c>
      <c r="H113" s="3" t="s">
        <v>621</v>
      </c>
      <c r="I113" s="3" t="s">
        <v>621</v>
      </c>
      <c r="J113" s="3" t="s">
        <v>621</v>
      </c>
      <c r="K113" s="3" t="s">
        <v>621</v>
      </c>
      <c r="L113" s="3" t="s">
        <v>622</v>
      </c>
      <c r="M113" s="3" t="s">
        <v>621</v>
      </c>
      <c r="N113" s="3" t="s">
        <v>621</v>
      </c>
      <c r="O113" s="3" t="s">
        <v>621</v>
      </c>
      <c r="P113" s="3" t="s">
        <v>621</v>
      </c>
      <c r="Q113" s="3" t="s">
        <v>621</v>
      </c>
      <c r="R113" s="3" t="s">
        <v>621</v>
      </c>
      <c r="S113" s="3" t="s">
        <v>621</v>
      </c>
      <c r="T113" s="3" t="s">
        <v>621</v>
      </c>
      <c r="U113" s="3" t="s">
        <v>621</v>
      </c>
      <c r="V113" s="3" t="s">
        <v>621</v>
      </c>
      <c r="W113" s="3" t="s">
        <v>621</v>
      </c>
      <c r="X113" s="3" t="s">
        <v>621</v>
      </c>
      <c r="Y113" s="3" t="s">
        <v>621</v>
      </c>
      <c r="Z113" s="3" t="s">
        <v>621</v>
      </c>
      <c r="AA113" s="3" t="s">
        <v>621</v>
      </c>
      <c r="AB113" s="3" t="s">
        <v>621</v>
      </c>
      <c r="AC113" s="3" t="s">
        <v>621</v>
      </c>
      <c r="AD113" s="3" t="s">
        <v>621</v>
      </c>
      <c r="AE113" s="3" t="s">
        <v>621</v>
      </c>
      <c r="AF113" s="3" t="s">
        <v>621</v>
      </c>
      <c r="AG113" s="3" t="s">
        <v>621</v>
      </c>
      <c r="AH113" s="3" t="s">
        <v>621</v>
      </c>
      <c r="AI113" s="3" t="s">
        <v>621</v>
      </c>
      <c r="AM113" s="20">
        <f t="shared" si="3"/>
        <v>0</v>
      </c>
      <c r="AN113" s="20">
        <f t="shared" si="4"/>
        <v>0</v>
      </c>
      <c r="AO113" s="21" t="str">
        <f t="shared" si="5"/>
        <v/>
      </c>
    </row>
    <row r="114" spans="1:42" ht="15" customHeight="1" x14ac:dyDescent="0.25">
      <c r="A114" s="3" t="s">
        <v>80</v>
      </c>
      <c r="B114" s="3" t="s">
        <v>127</v>
      </c>
      <c r="C114" s="3">
        <v>2013</v>
      </c>
      <c r="D114" s="3" t="s">
        <v>621</v>
      </c>
      <c r="E114" s="3" t="s">
        <v>621</v>
      </c>
      <c r="F114" s="3" t="s">
        <v>621</v>
      </c>
      <c r="G114" s="3" t="s">
        <v>621</v>
      </c>
      <c r="H114" s="3" t="s">
        <v>621</v>
      </c>
      <c r="I114" s="3" t="s">
        <v>621</v>
      </c>
      <c r="J114" s="3" t="s">
        <v>621</v>
      </c>
      <c r="K114" s="3" t="s">
        <v>621</v>
      </c>
      <c r="L114" s="3" t="s">
        <v>622</v>
      </c>
      <c r="M114" s="3" t="s">
        <v>621</v>
      </c>
      <c r="N114" s="3" t="s">
        <v>621</v>
      </c>
      <c r="O114" s="3" t="s">
        <v>621</v>
      </c>
      <c r="P114" s="3" t="s">
        <v>621</v>
      </c>
      <c r="Q114" s="3" t="s">
        <v>621</v>
      </c>
      <c r="R114" s="3" t="s">
        <v>621</v>
      </c>
      <c r="S114" s="3" t="s">
        <v>621</v>
      </c>
      <c r="T114" s="3" t="s">
        <v>621</v>
      </c>
      <c r="U114" s="3" t="s">
        <v>621</v>
      </c>
      <c r="V114" s="3" t="s">
        <v>621</v>
      </c>
      <c r="W114" s="3" t="s">
        <v>621</v>
      </c>
      <c r="X114" s="3" t="s">
        <v>621</v>
      </c>
      <c r="Y114" s="3" t="s">
        <v>621</v>
      </c>
      <c r="Z114" s="3" t="s">
        <v>621</v>
      </c>
      <c r="AA114" s="3" t="s">
        <v>621</v>
      </c>
      <c r="AB114" s="3" t="s">
        <v>621</v>
      </c>
      <c r="AC114" s="3" t="s">
        <v>621</v>
      </c>
      <c r="AD114" s="3" t="s">
        <v>621</v>
      </c>
      <c r="AE114" s="3" t="s">
        <v>621</v>
      </c>
      <c r="AF114" s="3" t="s">
        <v>621</v>
      </c>
      <c r="AG114" s="3" t="s">
        <v>621</v>
      </c>
      <c r="AH114" s="3" t="s">
        <v>621</v>
      </c>
      <c r="AI114" s="3" t="s">
        <v>621</v>
      </c>
      <c r="AM114" s="20">
        <f t="shared" si="3"/>
        <v>0</v>
      </c>
      <c r="AN114" s="20">
        <f t="shared" si="4"/>
        <v>0</v>
      </c>
      <c r="AO114" s="21" t="str">
        <f t="shared" si="5"/>
        <v/>
      </c>
    </row>
    <row r="115" spans="1:42" ht="15" customHeight="1" x14ac:dyDescent="0.25">
      <c r="A115" s="3" t="s">
        <v>80</v>
      </c>
      <c r="B115" s="3" t="s">
        <v>128</v>
      </c>
      <c r="C115" s="3">
        <v>2013</v>
      </c>
      <c r="D115" s="3" t="s">
        <v>621</v>
      </c>
      <c r="E115" s="3" t="s">
        <v>621</v>
      </c>
      <c r="F115" s="3" t="s">
        <v>621</v>
      </c>
      <c r="G115" s="3" t="s">
        <v>621</v>
      </c>
      <c r="H115" s="3" t="s">
        <v>621</v>
      </c>
      <c r="I115" s="3" t="s">
        <v>621</v>
      </c>
      <c r="J115" s="3" t="s">
        <v>621</v>
      </c>
      <c r="K115" s="3" t="s">
        <v>621</v>
      </c>
      <c r="L115" s="3" t="s">
        <v>622</v>
      </c>
      <c r="M115" s="3" t="s">
        <v>621</v>
      </c>
      <c r="N115" s="3" t="s">
        <v>621</v>
      </c>
      <c r="O115" s="3" t="s">
        <v>621</v>
      </c>
      <c r="P115" s="3" t="s">
        <v>621</v>
      </c>
      <c r="Q115" s="3" t="s">
        <v>621</v>
      </c>
      <c r="R115" s="3" t="s">
        <v>621</v>
      </c>
      <c r="S115" s="3" t="s">
        <v>621</v>
      </c>
      <c r="T115" s="3" t="s">
        <v>621</v>
      </c>
      <c r="U115" s="3" t="s">
        <v>621</v>
      </c>
      <c r="V115" s="3" t="s">
        <v>621</v>
      </c>
      <c r="W115" s="3" t="s">
        <v>621</v>
      </c>
      <c r="X115" s="3" t="s">
        <v>621</v>
      </c>
      <c r="Y115" s="3" t="s">
        <v>621</v>
      </c>
      <c r="Z115" s="3" t="s">
        <v>621</v>
      </c>
      <c r="AA115" s="3" t="s">
        <v>621</v>
      </c>
      <c r="AB115" s="3" t="s">
        <v>621</v>
      </c>
      <c r="AC115" s="3" t="s">
        <v>621</v>
      </c>
      <c r="AD115" s="3" t="s">
        <v>621</v>
      </c>
      <c r="AE115" s="3" t="s">
        <v>621</v>
      </c>
      <c r="AF115" s="3" t="s">
        <v>621</v>
      </c>
      <c r="AG115" s="3" t="s">
        <v>621</v>
      </c>
      <c r="AH115" s="3" t="s">
        <v>621</v>
      </c>
      <c r="AI115" s="3" t="s">
        <v>621</v>
      </c>
      <c r="AM115" s="20">
        <f t="shared" si="3"/>
        <v>0</v>
      </c>
      <c r="AN115" s="20">
        <f t="shared" si="4"/>
        <v>0</v>
      </c>
      <c r="AO115" s="21" t="str">
        <f t="shared" si="5"/>
        <v/>
      </c>
    </row>
    <row r="116" spans="1:42" ht="15" customHeight="1" x14ac:dyDescent="0.25">
      <c r="A116" s="3" t="s">
        <v>80</v>
      </c>
      <c r="B116" s="3" t="s">
        <v>129</v>
      </c>
      <c r="C116" s="3">
        <v>2013</v>
      </c>
      <c r="D116" s="3" t="s">
        <v>621</v>
      </c>
      <c r="E116" s="3" t="s">
        <v>621</v>
      </c>
      <c r="F116" s="3" t="s">
        <v>621</v>
      </c>
      <c r="G116" s="3" t="s">
        <v>621</v>
      </c>
      <c r="H116" s="3" t="s">
        <v>621</v>
      </c>
      <c r="I116" s="3" t="s">
        <v>621</v>
      </c>
      <c r="J116" s="3" t="s">
        <v>621</v>
      </c>
      <c r="K116" s="3" t="s">
        <v>621</v>
      </c>
      <c r="L116" s="3" t="s">
        <v>622</v>
      </c>
      <c r="M116" s="3" t="s">
        <v>621</v>
      </c>
      <c r="N116" s="3" t="s">
        <v>621</v>
      </c>
      <c r="O116" s="3" t="s">
        <v>621</v>
      </c>
      <c r="P116" s="3" t="s">
        <v>621</v>
      </c>
      <c r="Q116" s="3" t="s">
        <v>621</v>
      </c>
      <c r="R116" s="3" t="s">
        <v>621</v>
      </c>
      <c r="S116" s="3" t="s">
        <v>621</v>
      </c>
      <c r="T116" s="3" t="s">
        <v>621</v>
      </c>
      <c r="U116" s="3" t="s">
        <v>621</v>
      </c>
      <c r="V116" s="3" t="s">
        <v>621</v>
      </c>
      <c r="W116" s="3" t="s">
        <v>621</v>
      </c>
      <c r="X116" s="3" t="s">
        <v>621</v>
      </c>
      <c r="Y116" s="3" t="s">
        <v>621</v>
      </c>
      <c r="Z116" s="3" t="s">
        <v>621</v>
      </c>
      <c r="AA116" s="3" t="s">
        <v>621</v>
      </c>
      <c r="AB116" s="3" t="s">
        <v>621</v>
      </c>
      <c r="AC116" s="3" t="s">
        <v>621</v>
      </c>
      <c r="AD116" s="3" t="s">
        <v>621</v>
      </c>
      <c r="AE116" s="3" t="s">
        <v>621</v>
      </c>
      <c r="AF116" s="3" t="s">
        <v>621</v>
      </c>
      <c r="AG116" s="3" t="s">
        <v>621</v>
      </c>
      <c r="AH116" s="3" t="s">
        <v>621</v>
      </c>
      <c r="AI116" s="3" t="s">
        <v>621</v>
      </c>
      <c r="AM116" s="20">
        <f t="shared" si="3"/>
        <v>0</v>
      </c>
      <c r="AN116" s="20">
        <f t="shared" si="4"/>
        <v>0</v>
      </c>
      <c r="AO116" s="21" t="str">
        <f t="shared" si="5"/>
        <v/>
      </c>
    </row>
    <row r="117" spans="1:42" ht="15" customHeight="1" x14ac:dyDescent="0.25">
      <c r="A117" s="3" t="s">
        <v>80</v>
      </c>
      <c r="B117" s="3" t="s">
        <v>130</v>
      </c>
      <c r="C117" s="3">
        <v>2013</v>
      </c>
      <c r="D117" s="3" t="s">
        <v>621</v>
      </c>
      <c r="E117" s="3" t="s">
        <v>621</v>
      </c>
      <c r="F117" s="3" t="s">
        <v>621</v>
      </c>
      <c r="G117" s="3" t="s">
        <v>621</v>
      </c>
      <c r="H117" s="3" t="s">
        <v>621</v>
      </c>
      <c r="I117" s="3" t="s">
        <v>621</v>
      </c>
      <c r="J117" s="3" t="s">
        <v>621</v>
      </c>
      <c r="K117" s="3" t="s">
        <v>621</v>
      </c>
      <c r="L117" s="3" t="s">
        <v>622</v>
      </c>
      <c r="M117" s="3" t="s">
        <v>621</v>
      </c>
      <c r="N117" s="3" t="s">
        <v>621</v>
      </c>
      <c r="O117" s="3" t="s">
        <v>621</v>
      </c>
      <c r="P117" s="3" t="s">
        <v>621</v>
      </c>
      <c r="Q117" s="3" t="s">
        <v>621</v>
      </c>
      <c r="R117" s="3" t="s">
        <v>621</v>
      </c>
      <c r="S117" s="3" t="s">
        <v>621</v>
      </c>
      <c r="T117" s="3" t="s">
        <v>621</v>
      </c>
      <c r="U117" s="3" t="s">
        <v>621</v>
      </c>
      <c r="V117" s="3" t="s">
        <v>621</v>
      </c>
      <c r="W117" s="3" t="s">
        <v>621</v>
      </c>
      <c r="X117" s="3" t="s">
        <v>621</v>
      </c>
      <c r="Y117" s="3" t="s">
        <v>621</v>
      </c>
      <c r="Z117" s="3" t="s">
        <v>621</v>
      </c>
      <c r="AA117" s="3" t="s">
        <v>621</v>
      </c>
      <c r="AB117" s="3" t="s">
        <v>621</v>
      </c>
      <c r="AC117" s="3" t="s">
        <v>621</v>
      </c>
      <c r="AD117" s="3" t="s">
        <v>621</v>
      </c>
      <c r="AE117" s="3" t="s">
        <v>621</v>
      </c>
      <c r="AF117" s="3" t="s">
        <v>621</v>
      </c>
      <c r="AG117" s="3" t="s">
        <v>621</v>
      </c>
      <c r="AH117" s="3" t="s">
        <v>621</v>
      </c>
      <c r="AI117" s="3" t="s">
        <v>621</v>
      </c>
      <c r="AM117" s="20">
        <f t="shared" si="3"/>
        <v>0</v>
      </c>
      <c r="AN117" s="20">
        <f t="shared" si="4"/>
        <v>0</v>
      </c>
      <c r="AO117" s="21" t="str">
        <f t="shared" si="5"/>
        <v/>
      </c>
    </row>
    <row r="118" spans="1:42" ht="15" customHeight="1" x14ac:dyDescent="0.25">
      <c r="A118" s="3" t="s">
        <v>80</v>
      </c>
      <c r="B118" s="3" t="s">
        <v>131</v>
      </c>
      <c r="C118" s="3">
        <v>2013</v>
      </c>
      <c r="D118" s="3" t="s">
        <v>621</v>
      </c>
      <c r="E118" s="3" t="s">
        <v>621</v>
      </c>
      <c r="F118" s="3" t="s">
        <v>621</v>
      </c>
      <c r="G118" s="3" t="s">
        <v>621</v>
      </c>
      <c r="H118" s="3" t="s">
        <v>621</v>
      </c>
      <c r="I118" s="3" t="s">
        <v>621</v>
      </c>
      <c r="J118" s="3" t="s">
        <v>621</v>
      </c>
      <c r="K118" s="3" t="s">
        <v>621</v>
      </c>
      <c r="L118" s="3" t="s">
        <v>622</v>
      </c>
      <c r="M118" s="3" t="s">
        <v>621</v>
      </c>
      <c r="N118" s="3" t="s">
        <v>621</v>
      </c>
      <c r="O118" s="3" t="s">
        <v>621</v>
      </c>
      <c r="P118" s="3" t="s">
        <v>621</v>
      </c>
      <c r="Q118" s="3" t="s">
        <v>621</v>
      </c>
      <c r="R118" s="3" t="s">
        <v>621</v>
      </c>
      <c r="S118" s="3" t="s">
        <v>621</v>
      </c>
      <c r="T118" s="3" t="s">
        <v>621</v>
      </c>
      <c r="U118" s="3" t="s">
        <v>621</v>
      </c>
      <c r="V118" s="3" t="s">
        <v>621</v>
      </c>
      <c r="W118" s="3" t="s">
        <v>621</v>
      </c>
      <c r="X118" s="3" t="s">
        <v>621</v>
      </c>
      <c r="Y118" s="3" t="s">
        <v>621</v>
      </c>
      <c r="Z118" s="3" t="s">
        <v>621</v>
      </c>
      <c r="AA118" s="3" t="s">
        <v>621</v>
      </c>
      <c r="AB118" s="3" t="s">
        <v>621</v>
      </c>
      <c r="AC118" s="3" t="s">
        <v>621</v>
      </c>
      <c r="AD118" s="3" t="s">
        <v>621</v>
      </c>
      <c r="AE118" s="3" t="s">
        <v>621</v>
      </c>
      <c r="AF118" s="3" t="s">
        <v>621</v>
      </c>
      <c r="AG118" s="3" t="s">
        <v>621</v>
      </c>
      <c r="AH118" s="3" t="s">
        <v>621</v>
      </c>
      <c r="AI118" s="3" t="s">
        <v>621</v>
      </c>
      <c r="AM118" s="20">
        <f t="shared" si="3"/>
        <v>0</v>
      </c>
      <c r="AN118" s="20">
        <f t="shared" si="4"/>
        <v>0</v>
      </c>
      <c r="AO118" s="21" t="str">
        <f t="shared" si="5"/>
        <v/>
      </c>
    </row>
    <row r="119" spans="1:42" ht="15" customHeight="1" x14ac:dyDescent="0.25">
      <c r="A119" s="3" t="s">
        <v>80</v>
      </c>
      <c r="B119" s="3" t="s">
        <v>132</v>
      </c>
      <c r="C119" s="3">
        <v>2013</v>
      </c>
      <c r="D119" s="3">
        <v>14.388</v>
      </c>
      <c r="E119" s="3">
        <v>15.445</v>
      </c>
      <c r="F119" s="3" t="s">
        <v>621</v>
      </c>
      <c r="G119" s="3">
        <v>0.64500000000000002</v>
      </c>
      <c r="H119" s="3" t="s">
        <v>621</v>
      </c>
      <c r="I119" s="3" t="s">
        <v>621</v>
      </c>
      <c r="J119" s="3" t="s">
        <v>621</v>
      </c>
      <c r="K119" s="3" t="s">
        <v>621</v>
      </c>
      <c r="L119" s="3" t="s">
        <v>622</v>
      </c>
      <c r="M119" s="3" t="s">
        <v>621</v>
      </c>
      <c r="N119" s="3" t="s">
        <v>621</v>
      </c>
      <c r="O119" s="3" t="s">
        <v>621</v>
      </c>
      <c r="P119" s="3" t="s">
        <v>621</v>
      </c>
      <c r="Q119" s="3" t="s">
        <v>621</v>
      </c>
      <c r="R119" s="3">
        <v>14.8</v>
      </c>
      <c r="S119" s="3" t="s">
        <v>14</v>
      </c>
      <c r="T119" s="3" t="s">
        <v>621</v>
      </c>
      <c r="U119" s="3" t="s">
        <v>621</v>
      </c>
      <c r="V119" s="3" t="s">
        <v>621</v>
      </c>
      <c r="W119" s="3" t="s">
        <v>621</v>
      </c>
      <c r="X119" s="3" t="s">
        <v>621</v>
      </c>
      <c r="Y119" s="3" t="s">
        <v>621</v>
      </c>
      <c r="Z119" s="3" t="s">
        <v>621</v>
      </c>
      <c r="AA119" s="3" t="s">
        <v>621</v>
      </c>
      <c r="AB119" s="3" t="s">
        <v>621</v>
      </c>
      <c r="AC119" s="3" t="s">
        <v>621</v>
      </c>
      <c r="AD119" s="3" t="s">
        <v>621</v>
      </c>
      <c r="AE119" s="3" t="s">
        <v>621</v>
      </c>
      <c r="AF119" s="3" t="s">
        <v>621</v>
      </c>
      <c r="AG119" s="3" t="s">
        <v>621</v>
      </c>
      <c r="AH119" s="3" t="s">
        <v>621</v>
      </c>
      <c r="AI119" s="3" t="s">
        <v>621</v>
      </c>
      <c r="AM119" s="20">
        <f t="shared" si="3"/>
        <v>15.445</v>
      </c>
      <c r="AN119" s="20">
        <f t="shared" si="4"/>
        <v>14.388</v>
      </c>
      <c r="AO119" s="21">
        <f t="shared" si="5"/>
        <v>0.9315636128196827</v>
      </c>
    </row>
    <row r="120" spans="1:42" ht="15" customHeight="1" x14ac:dyDescent="0.25">
      <c r="A120" s="3" t="s">
        <v>80</v>
      </c>
      <c r="B120" s="3" t="s">
        <v>133</v>
      </c>
      <c r="C120" s="3">
        <v>2013</v>
      </c>
      <c r="D120" s="3">
        <v>93853</v>
      </c>
      <c r="E120" s="3">
        <v>79.268000000000001</v>
      </c>
      <c r="F120" s="3" t="s">
        <v>621</v>
      </c>
      <c r="G120" s="3">
        <v>2.1680000000000001</v>
      </c>
      <c r="H120" s="3" t="s">
        <v>621</v>
      </c>
      <c r="I120" s="3" t="s">
        <v>621</v>
      </c>
      <c r="J120" s="3" t="s">
        <v>621</v>
      </c>
      <c r="K120" s="3">
        <v>1.4</v>
      </c>
      <c r="L120" s="3" t="s">
        <v>622</v>
      </c>
      <c r="M120" s="3" t="s">
        <v>621</v>
      </c>
      <c r="N120" s="3" t="s">
        <v>621</v>
      </c>
      <c r="O120" s="3">
        <v>28.15</v>
      </c>
      <c r="P120" s="3">
        <v>36.549999999999997</v>
      </c>
      <c r="Q120" s="3" t="s">
        <v>621</v>
      </c>
      <c r="R120" s="3" t="s">
        <v>621</v>
      </c>
      <c r="S120" s="3" t="s">
        <v>14</v>
      </c>
      <c r="T120" s="3" t="s">
        <v>621</v>
      </c>
      <c r="U120" s="3">
        <v>10.1</v>
      </c>
      <c r="V120" s="3" t="s">
        <v>621</v>
      </c>
      <c r="W120" s="3" t="s">
        <v>621</v>
      </c>
      <c r="X120" s="3" t="s">
        <v>621</v>
      </c>
      <c r="Y120" s="3" t="s">
        <v>621</v>
      </c>
      <c r="Z120" s="3">
        <v>0.9</v>
      </c>
      <c r="AA120" s="3" t="s">
        <v>621</v>
      </c>
      <c r="AB120" s="3" t="s">
        <v>621</v>
      </c>
      <c r="AC120" s="3" t="s">
        <v>621</v>
      </c>
      <c r="AD120" s="3" t="s">
        <v>621</v>
      </c>
      <c r="AE120" s="3" t="s">
        <v>621</v>
      </c>
      <c r="AF120" s="3" t="s">
        <v>621</v>
      </c>
      <c r="AG120" s="3" t="s">
        <v>621</v>
      </c>
      <c r="AH120" s="3" t="s">
        <v>621</v>
      </c>
      <c r="AI120" s="3" t="s">
        <v>621</v>
      </c>
      <c r="AM120" s="20">
        <f t="shared" si="3"/>
        <v>79.268000000000001</v>
      </c>
      <c r="AN120" s="20">
        <f t="shared" si="4"/>
        <v>93853</v>
      </c>
      <c r="AO120" s="21">
        <f t="shared" si="5"/>
        <v>1183.9960639854671</v>
      </c>
      <c r="AP120" s="22" t="s">
        <v>1082</v>
      </c>
    </row>
    <row r="121" spans="1:42" ht="15" customHeight="1" x14ac:dyDescent="0.25">
      <c r="A121" s="3" t="s">
        <v>80</v>
      </c>
      <c r="B121" s="3" t="s">
        <v>134</v>
      </c>
      <c r="C121" s="3">
        <v>2013</v>
      </c>
      <c r="D121" s="3" t="s">
        <v>621</v>
      </c>
      <c r="E121" s="3" t="s">
        <v>621</v>
      </c>
      <c r="F121" s="3" t="s">
        <v>621</v>
      </c>
      <c r="G121" s="3" t="s">
        <v>621</v>
      </c>
      <c r="H121" s="3" t="s">
        <v>621</v>
      </c>
      <c r="I121" s="3" t="s">
        <v>621</v>
      </c>
      <c r="J121" s="3" t="s">
        <v>621</v>
      </c>
      <c r="K121" s="3" t="s">
        <v>621</v>
      </c>
      <c r="L121" s="3" t="s">
        <v>622</v>
      </c>
      <c r="M121" s="3" t="s">
        <v>621</v>
      </c>
      <c r="N121" s="3" t="s">
        <v>621</v>
      </c>
      <c r="O121" s="3" t="s">
        <v>621</v>
      </c>
      <c r="P121" s="3" t="s">
        <v>621</v>
      </c>
      <c r="Q121" s="3" t="s">
        <v>621</v>
      </c>
      <c r="R121" s="3" t="s">
        <v>621</v>
      </c>
      <c r="S121" s="3" t="s">
        <v>621</v>
      </c>
      <c r="T121" s="3" t="s">
        <v>621</v>
      </c>
      <c r="U121" s="3" t="s">
        <v>621</v>
      </c>
      <c r="V121" s="3" t="s">
        <v>621</v>
      </c>
      <c r="W121" s="3" t="s">
        <v>621</v>
      </c>
      <c r="X121" s="3" t="s">
        <v>621</v>
      </c>
      <c r="Y121" s="3" t="s">
        <v>621</v>
      </c>
      <c r="Z121" s="3" t="s">
        <v>621</v>
      </c>
      <c r="AA121" s="3" t="s">
        <v>621</v>
      </c>
      <c r="AB121" s="3" t="s">
        <v>621</v>
      </c>
      <c r="AC121" s="3" t="s">
        <v>621</v>
      </c>
      <c r="AD121" s="3" t="s">
        <v>621</v>
      </c>
      <c r="AE121" s="3" t="s">
        <v>621</v>
      </c>
      <c r="AF121" s="3" t="s">
        <v>621</v>
      </c>
      <c r="AG121" s="3" t="s">
        <v>621</v>
      </c>
      <c r="AH121" s="3" t="s">
        <v>621</v>
      </c>
      <c r="AI121" s="3" t="s">
        <v>621</v>
      </c>
      <c r="AM121" s="20">
        <f t="shared" si="3"/>
        <v>0</v>
      </c>
      <c r="AN121" s="20">
        <f t="shared" si="4"/>
        <v>0</v>
      </c>
      <c r="AO121" s="21" t="str">
        <f t="shared" si="5"/>
        <v/>
      </c>
    </row>
    <row r="122" spans="1:42" ht="15" customHeight="1" x14ac:dyDescent="0.25">
      <c r="A122" s="3" t="s">
        <v>135</v>
      </c>
      <c r="B122" s="3" t="s">
        <v>136</v>
      </c>
      <c r="C122" s="3">
        <v>2013</v>
      </c>
      <c r="D122" s="3" t="s">
        <v>621</v>
      </c>
      <c r="E122" s="3" t="s">
        <v>621</v>
      </c>
      <c r="F122" s="3" t="s">
        <v>621</v>
      </c>
      <c r="G122" s="3" t="s">
        <v>621</v>
      </c>
      <c r="H122" s="3" t="s">
        <v>621</v>
      </c>
      <c r="I122" s="3" t="s">
        <v>621</v>
      </c>
      <c r="J122" s="3" t="s">
        <v>621</v>
      </c>
      <c r="K122" s="3" t="s">
        <v>621</v>
      </c>
      <c r="L122" s="3" t="s">
        <v>622</v>
      </c>
      <c r="M122" s="3" t="s">
        <v>621</v>
      </c>
      <c r="N122" s="3" t="s">
        <v>621</v>
      </c>
      <c r="O122" s="3" t="s">
        <v>621</v>
      </c>
      <c r="P122" s="3" t="s">
        <v>621</v>
      </c>
      <c r="Q122" s="3" t="s">
        <v>621</v>
      </c>
      <c r="R122" s="3" t="s">
        <v>621</v>
      </c>
      <c r="S122" s="3" t="s">
        <v>621</v>
      </c>
      <c r="T122" s="3" t="s">
        <v>621</v>
      </c>
      <c r="U122" s="3" t="s">
        <v>621</v>
      </c>
      <c r="V122" s="3" t="s">
        <v>621</v>
      </c>
      <c r="W122" s="3" t="s">
        <v>621</v>
      </c>
      <c r="X122" s="3" t="s">
        <v>621</v>
      </c>
      <c r="Y122" s="3" t="s">
        <v>621</v>
      </c>
      <c r="Z122" s="3" t="s">
        <v>621</v>
      </c>
      <c r="AA122" s="3" t="s">
        <v>621</v>
      </c>
      <c r="AB122" s="3" t="s">
        <v>621</v>
      </c>
      <c r="AC122" s="3" t="s">
        <v>621</v>
      </c>
      <c r="AD122" s="3" t="s">
        <v>621</v>
      </c>
      <c r="AE122" s="3" t="s">
        <v>621</v>
      </c>
      <c r="AF122" s="3" t="s">
        <v>621</v>
      </c>
      <c r="AG122" s="3" t="s">
        <v>621</v>
      </c>
      <c r="AH122" s="3" t="s">
        <v>621</v>
      </c>
      <c r="AI122" s="3" t="s">
        <v>621</v>
      </c>
      <c r="AM122" s="20">
        <f t="shared" si="3"/>
        <v>0</v>
      </c>
      <c r="AN122" s="20">
        <f t="shared" si="4"/>
        <v>0</v>
      </c>
      <c r="AO122" s="21" t="str">
        <f t="shared" si="5"/>
        <v/>
      </c>
    </row>
    <row r="123" spans="1:42" ht="15" customHeight="1" x14ac:dyDescent="0.25">
      <c r="A123" s="3" t="s">
        <v>137</v>
      </c>
      <c r="B123" s="3" t="s">
        <v>138</v>
      </c>
      <c r="C123" s="3">
        <v>2013</v>
      </c>
      <c r="D123" s="3">
        <v>25.748999999999999</v>
      </c>
      <c r="E123" s="3">
        <v>46.985999999999997</v>
      </c>
      <c r="F123" s="3" t="s">
        <v>621</v>
      </c>
      <c r="G123" s="3">
        <v>0.22</v>
      </c>
      <c r="H123" s="3" t="s">
        <v>621</v>
      </c>
      <c r="I123" s="3" t="s">
        <v>621</v>
      </c>
      <c r="J123" s="3" t="s">
        <v>621</v>
      </c>
      <c r="K123" s="3" t="s">
        <v>621</v>
      </c>
      <c r="L123" s="3" t="s">
        <v>661</v>
      </c>
      <c r="M123" s="3" t="s">
        <v>621</v>
      </c>
      <c r="N123" s="3">
        <v>2.88</v>
      </c>
      <c r="O123" s="3">
        <v>28.82</v>
      </c>
      <c r="P123" s="3">
        <v>2.88</v>
      </c>
      <c r="Q123" s="3" t="s">
        <v>621</v>
      </c>
      <c r="R123" s="3" t="s">
        <v>621</v>
      </c>
      <c r="S123" s="3" t="s">
        <v>621</v>
      </c>
      <c r="T123" s="3" t="s">
        <v>621</v>
      </c>
      <c r="U123" s="3" t="s">
        <v>621</v>
      </c>
      <c r="V123" s="3" t="s">
        <v>621</v>
      </c>
      <c r="W123" s="3" t="s">
        <v>621</v>
      </c>
      <c r="X123" s="3" t="s">
        <v>621</v>
      </c>
      <c r="Y123" s="3" t="s">
        <v>621</v>
      </c>
      <c r="Z123" s="3" t="s">
        <v>621</v>
      </c>
      <c r="AA123" s="3" t="s">
        <v>621</v>
      </c>
      <c r="AB123" s="3">
        <v>0</v>
      </c>
      <c r="AC123" s="3" t="s">
        <v>621</v>
      </c>
      <c r="AD123" s="3">
        <v>12.186</v>
      </c>
      <c r="AE123" s="3" t="s">
        <v>621</v>
      </c>
      <c r="AF123" s="3" t="s">
        <v>621</v>
      </c>
      <c r="AG123" s="3" t="s">
        <v>621</v>
      </c>
      <c r="AH123" s="3" t="s">
        <v>621</v>
      </c>
      <c r="AI123" s="3" t="s">
        <v>621</v>
      </c>
      <c r="AM123" s="20">
        <f t="shared" si="3"/>
        <v>46.986000000000004</v>
      </c>
      <c r="AN123" s="20">
        <f t="shared" si="4"/>
        <v>25.748999999999999</v>
      </c>
      <c r="AO123" s="21">
        <f t="shared" si="5"/>
        <v>0.54801430213255009</v>
      </c>
    </row>
    <row r="124" spans="1:42" ht="15" customHeight="1" x14ac:dyDescent="0.25">
      <c r="A124" s="3" t="s">
        <v>137</v>
      </c>
      <c r="B124" s="3" t="s">
        <v>139</v>
      </c>
      <c r="C124" s="3">
        <v>2013</v>
      </c>
      <c r="D124" s="3">
        <v>3.8359999999999999</v>
      </c>
      <c r="E124" s="3">
        <v>4.8490000000000002</v>
      </c>
      <c r="F124" s="3" t="s">
        <v>621</v>
      </c>
      <c r="G124" s="3">
        <v>7.9000000000000001E-2</v>
      </c>
      <c r="H124" s="3" t="s">
        <v>621</v>
      </c>
      <c r="I124" s="3" t="s">
        <v>621</v>
      </c>
      <c r="J124" s="3" t="s">
        <v>621</v>
      </c>
      <c r="K124" s="3" t="s">
        <v>621</v>
      </c>
      <c r="L124" s="3" t="s">
        <v>661</v>
      </c>
      <c r="M124" s="3" t="s">
        <v>621</v>
      </c>
      <c r="N124" s="3">
        <v>1.59</v>
      </c>
      <c r="O124" s="3">
        <v>1.59</v>
      </c>
      <c r="P124" s="3">
        <v>1.59</v>
      </c>
      <c r="Q124" s="3" t="s">
        <v>621</v>
      </c>
      <c r="R124" s="3" t="s">
        <v>621</v>
      </c>
      <c r="S124" s="3" t="s">
        <v>621</v>
      </c>
      <c r="T124" s="3" t="s">
        <v>621</v>
      </c>
      <c r="U124" s="3" t="s">
        <v>621</v>
      </c>
      <c r="V124" s="3" t="s">
        <v>621</v>
      </c>
      <c r="W124" s="3" t="s">
        <v>621</v>
      </c>
      <c r="X124" s="3" t="s">
        <v>621</v>
      </c>
      <c r="Y124" s="3" t="s">
        <v>621</v>
      </c>
      <c r="Z124" s="3" t="s">
        <v>621</v>
      </c>
      <c r="AA124" s="3" t="s">
        <v>621</v>
      </c>
      <c r="AB124" s="3" t="s">
        <v>621</v>
      </c>
      <c r="AC124" s="3" t="s">
        <v>621</v>
      </c>
      <c r="AD124" s="3" t="s">
        <v>621</v>
      </c>
      <c r="AE124" s="3" t="s">
        <v>621</v>
      </c>
      <c r="AF124" s="3" t="s">
        <v>621</v>
      </c>
      <c r="AG124" s="3" t="s">
        <v>621</v>
      </c>
      <c r="AH124" s="3" t="s">
        <v>621</v>
      </c>
      <c r="AI124" s="3" t="s">
        <v>621</v>
      </c>
      <c r="AM124" s="20">
        <f t="shared" si="3"/>
        <v>4.8490000000000002</v>
      </c>
      <c r="AN124" s="20">
        <f t="shared" si="4"/>
        <v>3.8359999999999999</v>
      </c>
      <c r="AO124" s="21">
        <f t="shared" si="5"/>
        <v>0.79109094658692503</v>
      </c>
    </row>
    <row r="125" spans="1:42" ht="15" customHeight="1" x14ac:dyDescent="0.25">
      <c r="A125" s="3" t="s">
        <v>137</v>
      </c>
      <c r="B125" s="3" t="s">
        <v>140</v>
      </c>
      <c r="C125" s="3">
        <v>2013</v>
      </c>
      <c r="D125" s="3">
        <v>18.606999999999999</v>
      </c>
      <c r="E125" s="3">
        <v>22.22</v>
      </c>
      <c r="F125" s="3" t="s">
        <v>621</v>
      </c>
      <c r="G125" s="3">
        <v>0.11</v>
      </c>
      <c r="H125" s="3" t="s">
        <v>621</v>
      </c>
      <c r="I125" s="3" t="s">
        <v>621</v>
      </c>
      <c r="J125" s="3" t="s">
        <v>621</v>
      </c>
      <c r="K125" s="3" t="s">
        <v>621</v>
      </c>
      <c r="L125" s="3" t="s">
        <v>661</v>
      </c>
      <c r="M125" s="3" t="s">
        <v>621</v>
      </c>
      <c r="N125" s="3">
        <v>7.37</v>
      </c>
      <c r="O125" s="3">
        <v>7.37</v>
      </c>
      <c r="P125" s="3">
        <v>7.37</v>
      </c>
      <c r="Q125" s="3" t="s">
        <v>621</v>
      </c>
      <c r="R125" s="3" t="s">
        <v>621</v>
      </c>
      <c r="S125" s="3" t="s">
        <v>621</v>
      </c>
      <c r="T125" s="3" t="s">
        <v>621</v>
      </c>
      <c r="U125" s="3" t="s">
        <v>621</v>
      </c>
      <c r="V125" s="3" t="s">
        <v>621</v>
      </c>
      <c r="W125" s="3" t="s">
        <v>621</v>
      </c>
      <c r="X125" s="3" t="s">
        <v>621</v>
      </c>
      <c r="Y125" s="3" t="s">
        <v>621</v>
      </c>
      <c r="Z125" s="3" t="s">
        <v>621</v>
      </c>
      <c r="AA125" s="3" t="s">
        <v>621</v>
      </c>
      <c r="AB125" s="3" t="s">
        <v>621</v>
      </c>
      <c r="AC125" s="3" t="s">
        <v>621</v>
      </c>
      <c r="AD125" s="3" t="s">
        <v>621</v>
      </c>
      <c r="AE125" s="3" t="s">
        <v>621</v>
      </c>
      <c r="AF125" s="3" t="s">
        <v>621</v>
      </c>
      <c r="AG125" s="3" t="s">
        <v>621</v>
      </c>
      <c r="AH125" s="3" t="s">
        <v>621</v>
      </c>
      <c r="AI125" s="3" t="s">
        <v>621</v>
      </c>
      <c r="AM125" s="20">
        <f t="shared" si="3"/>
        <v>22.220000000000002</v>
      </c>
      <c r="AN125" s="20">
        <f t="shared" si="4"/>
        <v>18.606999999999999</v>
      </c>
      <c r="AO125" s="21">
        <f t="shared" si="5"/>
        <v>0.83739873987398727</v>
      </c>
    </row>
    <row r="126" spans="1:42" ht="15" customHeight="1" x14ac:dyDescent="0.25">
      <c r="A126" s="3" t="s">
        <v>141</v>
      </c>
      <c r="B126" s="3" t="s">
        <v>142</v>
      </c>
      <c r="C126" s="3">
        <v>2013</v>
      </c>
      <c r="D126" s="3">
        <v>39.250999999999998</v>
      </c>
      <c r="E126" s="3">
        <v>37.966000000000001</v>
      </c>
      <c r="F126" s="3" t="s">
        <v>621</v>
      </c>
      <c r="G126" s="3">
        <v>2.7120000000000002</v>
      </c>
      <c r="H126" s="3" t="s">
        <v>621</v>
      </c>
      <c r="I126" s="3" t="s">
        <v>621</v>
      </c>
      <c r="J126" s="3" t="s">
        <v>621</v>
      </c>
      <c r="K126" s="3" t="s">
        <v>621</v>
      </c>
      <c r="L126" s="3" t="s">
        <v>622</v>
      </c>
      <c r="M126" s="3" t="s">
        <v>621</v>
      </c>
      <c r="N126" s="3" t="s">
        <v>621</v>
      </c>
      <c r="O126" s="3">
        <v>1.831</v>
      </c>
      <c r="P126" s="3" t="s">
        <v>621</v>
      </c>
      <c r="Q126" s="3" t="s">
        <v>621</v>
      </c>
      <c r="R126" s="3" t="s">
        <v>621</v>
      </c>
      <c r="S126" s="3" t="s">
        <v>621</v>
      </c>
      <c r="T126" s="3">
        <v>18.635000000000002</v>
      </c>
      <c r="U126" s="3">
        <v>13.712</v>
      </c>
      <c r="V126" s="3" t="s">
        <v>621</v>
      </c>
      <c r="W126" s="3" t="s">
        <v>621</v>
      </c>
      <c r="X126" s="3" t="s">
        <v>621</v>
      </c>
      <c r="Y126" s="3" t="s">
        <v>621</v>
      </c>
      <c r="Z126" s="3">
        <v>0.48299999999999998</v>
      </c>
      <c r="AA126" s="3" t="s">
        <v>621</v>
      </c>
      <c r="AB126" s="3" t="s">
        <v>621</v>
      </c>
      <c r="AC126" s="3" t="s">
        <v>621</v>
      </c>
      <c r="AD126" s="3" t="s">
        <v>621</v>
      </c>
      <c r="AE126" s="3">
        <v>0.251</v>
      </c>
      <c r="AF126" s="3" t="s">
        <v>967</v>
      </c>
      <c r="AG126" s="3">
        <v>5.3999999999999999E-2</v>
      </c>
      <c r="AH126" s="3">
        <v>0.34200000000000003</v>
      </c>
      <c r="AI126" s="3">
        <v>0.42799999999999999</v>
      </c>
      <c r="AM126" s="20">
        <f t="shared" si="3"/>
        <v>38.051999999999992</v>
      </c>
      <c r="AN126" s="20">
        <f t="shared" si="4"/>
        <v>39.250999999999998</v>
      </c>
      <c r="AO126" s="21">
        <f t="shared" si="5"/>
        <v>1.0315095132975929</v>
      </c>
    </row>
    <row r="127" spans="1:42" ht="15" customHeight="1" x14ac:dyDescent="0.25">
      <c r="A127" s="3" t="s">
        <v>143</v>
      </c>
      <c r="B127" s="3" t="s">
        <v>144</v>
      </c>
      <c r="C127" s="3">
        <v>2013</v>
      </c>
      <c r="D127" s="3">
        <v>15.257</v>
      </c>
      <c r="E127" s="3">
        <v>17.175999999999998</v>
      </c>
      <c r="F127" s="3" t="s">
        <v>621</v>
      </c>
      <c r="G127" s="3">
        <v>1.1559999999999999</v>
      </c>
      <c r="H127" s="3" t="s">
        <v>621</v>
      </c>
      <c r="I127" s="3" t="s">
        <v>621</v>
      </c>
      <c r="J127" s="3" t="s">
        <v>621</v>
      </c>
      <c r="K127" s="3" t="s">
        <v>621</v>
      </c>
      <c r="L127" s="3" t="s">
        <v>622</v>
      </c>
      <c r="M127" s="3">
        <v>0</v>
      </c>
      <c r="N127" s="3">
        <v>6.2149999999999999</v>
      </c>
      <c r="O127" s="3">
        <v>0</v>
      </c>
      <c r="P127" s="3">
        <v>0</v>
      </c>
      <c r="Q127" s="3">
        <v>0</v>
      </c>
      <c r="R127" s="3">
        <v>8.5449999999999999</v>
      </c>
      <c r="S127" s="3" t="s">
        <v>14</v>
      </c>
      <c r="T127" s="3" t="s">
        <v>621</v>
      </c>
      <c r="U127" s="3" t="s">
        <v>621</v>
      </c>
      <c r="V127" s="3" t="s">
        <v>621</v>
      </c>
      <c r="W127" s="3" t="s">
        <v>621</v>
      </c>
      <c r="X127" s="3" t="s">
        <v>621</v>
      </c>
      <c r="Y127" s="3" t="s">
        <v>621</v>
      </c>
      <c r="Z127" s="3" t="s">
        <v>621</v>
      </c>
      <c r="AA127" s="3" t="s">
        <v>621</v>
      </c>
      <c r="AB127" s="3" t="s">
        <v>621</v>
      </c>
      <c r="AC127" s="3" t="s">
        <v>621</v>
      </c>
      <c r="AD127" s="3">
        <v>1.26</v>
      </c>
      <c r="AE127" s="3" t="s">
        <v>621</v>
      </c>
      <c r="AF127" s="3" t="s">
        <v>621</v>
      </c>
      <c r="AG127" s="3" t="s">
        <v>621</v>
      </c>
      <c r="AH127" s="3" t="s">
        <v>621</v>
      </c>
      <c r="AI127" s="3" t="s">
        <v>621</v>
      </c>
      <c r="AM127" s="20">
        <f t="shared" si="3"/>
        <v>17.176000000000002</v>
      </c>
      <c r="AN127" s="20">
        <f t="shared" si="4"/>
        <v>15.257</v>
      </c>
      <c r="AO127" s="21">
        <f t="shared" si="5"/>
        <v>0.88827433628318575</v>
      </c>
    </row>
    <row r="128" spans="1:42" ht="15" customHeight="1" x14ac:dyDescent="0.25">
      <c r="A128" s="3" t="s">
        <v>143</v>
      </c>
      <c r="B128" s="3" t="s">
        <v>145</v>
      </c>
      <c r="C128" s="3">
        <v>2013</v>
      </c>
      <c r="D128" s="3">
        <v>14.347</v>
      </c>
      <c r="E128" s="3">
        <v>16.869</v>
      </c>
      <c r="F128" s="3" t="s">
        <v>621</v>
      </c>
      <c r="G128" s="3">
        <v>0.44600000000000001</v>
      </c>
      <c r="H128" s="3" t="s">
        <v>621</v>
      </c>
      <c r="I128" s="3" t="s">
        <v>621</v>
      </c>
      <c r="J128" s="3" t="s">
        <v>621</v>
      </c>
      <c r="K128" s="3" t="s">
        <v>621</v>
      </c>
      <c r="L128" s="3" t="s">
        <v>622</v>
      </c>
      <c r="M128" s="3">
        <v>0</v>
      </c>
      <c r="N128" s="3">
        <v>0</v>
      </c>
      <c r="O128" s="3">
        <v>0</v>
      </c>
      <c r="P128" s="3">
        <v>0</v>
      </c>
      <c r="Q128" s="3">
        <v>0</v>
      </c>
      <c r="R128" s="3">
        <v>16.422999999999998</v>
      </c>
      <c r="S128" s="3" t="s">
        <v>14</v>
      </c>
      <c r="T128" s="3" t="s">
        <v>621</v>
      </c>
      <c r="U128" s="3" t="s">
        <v>621</v>
      </c>
      <c r="V128" s="3" t="s">
        <v>621</v>
      </c>
      <c r="W128" s="3" t="s">
        <v>621</v>
      </c>
      <c r="X128" s="3" t="s">
        <v>621</v>
      </c>
      <c r="Y128" s="3" t="s">
        <v>621</v>
      </c>
      <c r="Z128" s="3" t="s">
        <v>621</v>
      </c>
      <c r="AA128" s="3" t="s">
        <v>621</v>
      </c>
      <c r="AB128" s="3" t="s">
        <v>621</v>
      </c>
      <c r="AC128" s="3" t="s">
        <v>621</v>
      </c>
      <c r="AD128" s="3" t="s">
        <v>621</v>
      </c>
      <c r="AE128" s="3" t="s">
        <v>621</v>
      </c>
      <c r="AF128" s="3" t="s">
        <v>621</v>
      </c>
      <c r="AG128" s="3" t="s">
        <v>621</v>
      </c>
      <c r="AH128" s="3" t="s">
        <v>621</v>
      </c>
      <c r="AI128" s="3" t="s">
        <v>621</v>
      </c>
      <c r="AM128" s="20">
        <f t="shared" si="3"/>
        <v>16.869</v>
      </c>
      <c r="AN128" s="20">
        <f t="shared" si="4"/>
        <v>14.347</v>
      </c>
      <c r="AO128" s="21">
        <f t="shared" si="5"/>
        <v>0.85049499081154778</v>
      </c>
    </row>
    <row r="129" spans="1:42" ht="15" customHeight="1" x14ac:dyDescent="0.25">
      <c r="A129" s="3" t="s">
        <v>146</v>
      </c>
      <c r="B129" s="3" t="s">
        <v>147</v>
      </c>
      <c r="C129" s="3">
        <v>2013</v>
      </c>
      <c r="D129" s="3" t="s">
        <v>621</v>
      </c>
      <c r="E129" s="3" t="s">
        <v>622</v>
      </c>
      <c r="F129" s="3" t="s">
        <v>621</v>
      </c>
      <c r="G129" s="3" t="s">
        <v>621</v>
      </c>
      <c r="H129" s="3" t="s">
        <v>621</v>
      </c>
      <c r="I129" s="3" t="s">
        <v>621</v>
      </c>
      <c r="J129" s="3" t="s">
        <v>621</v>
      </c>
      <c r="K129" s="3" t="s">
        <v>621</v>
      </c>
      <c r="L129" s="3" t="s">
        <v>622</v>
      </c>
      <c r="M129" s="3" t="s">
        <v>621</v>
      </c>
      <c r="N129" s="3" t="s">
        <v>621</v>
      </c>
      <c r="O129" s="3" t="s">
        <v>621</v>
      </c>
      <c r="P129" s="3" t="s">
        <v>621</v>
      </c>
      <c r="Q129" s="3" t="s">
        <v>621</v>
      </c>
      <c r="R129" s="3" t="s">
        <v>621</v>
      </c>
      <c r="S129" s="3" t="s">
        <v>621</v>
      </c>
      <c r="T129" s="3" t="s">
        <v>621</v>
      </c>
      <c r="U129" s="3" t="s">
        <v>621</v>
      </c>
      <c r="V129" s="3" t="s">
        <v>621</v>
      </c>
      <c r="W129" s="3" t="s">
        <v>621</v>
      </c>
      <c r="X129" s="3" t="s">
        <v>621</v>
      </c>
      <c r="Y129" s="3" t="s">
        <v>621</v>
      </c>
      <c r="Z129" s="3" t="s">
        <v>621</v>
      </c>
      <c r="AA129" s="3" t="s">
        <v>621</v>
      </c>
      <c r="AB129" s="3" t="s">
        <v>621</v>
      </c>
      <c r="AC129" s="3" t="s">
        <v>621</v>
      </c>
      <c r="AD129" s="3" t="s">
        <v>621</v>
      </c>
      <c r="AE129" s="3" t="s">
        <v>621</v>
      </c>
      <c r="AF129" s="3" t="s">
        <v>622</v>
      </c>
      <c r="AG129" s="3" t="s">
        <v>621</v>
      </c>
      <c r="AH129" s="3" t="s">
        <v>621</v>
      </c>
      <c r="AI129" s="3" t="s">
        <v>621</v>
      </c>
      <c r="AM129" s="20">
        <f t="shared" si="3"/>
        <v>0</v>
      </c>
      <c r="AN129" s="20">
        <f t="shared" si="4"/>
        <v>0</v>
      </c>
      <c r="AO129" s="21" t="str">
        <f t="shared" si="5"/>
        <v/>
      </c>
    </row>
    <row r="130" spans="1:42" ht="15" customHeight="1" x14ac:dyDescent="0.25">
      <c r="A130" s="3" t="s">
        <v>146</v>
      </c>
      <c r="B130" s="3" t="s">
        <v>148</v>
      </c>
      <c r="C130" s="3">
        <v>2013</v>
      </c>
      <c r="D130" s="3" t="s">
        <v>621</v>
      </c>
      <c r="E130" s="3" t="s">
        <v>622</v>
      </c>
      <c r="F130" s="3" t="s">
        <v>621</v>
      </c>
      <c r="G130" s="3" t="s">
        <v>621</v>
      </c>
      <c r="H130" s="3" t="s">
        <v>621</v>
      </c>
      <c r="I130" s="3" t="s">
        <v>621</v>
      </c>
      <c r="J130" s="3" t="s">
        <v>621</v>
      </c>
      <c r="K130" s="3" t="s">
        <v>621</v>
      </c>
      <c r="L130" s="3" t="s">
        <v>622</v>
      </c>
      <c r="M130" s="3" t="s">
        <v>621</v>
      </c>
      <c r="N130" s="3" t="s">
        <v>621</v>
      </c>
      <c r="O130" s="3" t="s">
        <v>621</v>
      </c>
      <c r="P130" s="3" t="s">
        <v>621</v>
      </c>
      <c r="Q130" s="3" t="s">
        <v>621</v>
      </c>
      <c r="R130" s="3" t="s">
        <v>621</v>
      </c>
      <c r="S130" s="3" t="s">
        <v>621</v>
      </c>
      <c r="T130" s="3" t="s">
        <v>621</v>
      </c>
      <c r="U130" s="3" t="s">
        <v>621</v>
      </c>
      <c r="V130" s="3" t="s">
        <v>621</v>
      </c>
      <c r="W130" s="3" t="s">
        <v>621</v>
      </c>
      <c r="X130" s="3" t="s">
        <v>621</v>
      </c>
      <c r="Y130" s="3" t="s">
        <v>621</v>
      </c>
      <c r="Z130" s="3" t="s">
        <v>621</v>
      </c>
      <c r="AA130" s="3" t="s">
        <v>621</v>
      </c>
      <c r="AB130" s="3" t="s">
        <v>621</v>
      </c>
      <c r="AC130" s="3" t="s">
        <v>621</v>
      </c>
      <c r="AD130" s="3" t="s">
        <v>621</v>
      </c>
      <c r="AE130" s="3" t="s">
        <v>621</v>
      </c>
      <c r="AF130" s="3" t="s">
        <v>622</v>
      </c>
      <c r="AG130" s="3" t="s">
        <v>621</v>
      </c>
      <c r="AH130" s="3" t="s">
        <v>621</v>
      </c>
      <c r="AI130" s="3" t="s">
        <v>621</v>
      </c>
      <c r="AM130" s="20">
        <f t="shared" si="3"/>
        <v>0</v>
      </c>
      <c r="AN130" s="20">
        <f t="shared" si="4"/>
        <v>0</v>
      </c>
      <c r="AO130" s="21" t="str">
        <f t="shared" si="5"/>
        <v/>
      </c>
    </row>
    <row r="131" spans="1:42" ht="15" customHeight="1" x14ac:dyDescent="0.25">
      <c r="A131" s="3" t="s">
        <v>146</v>
      </c>
      <c r="B131" s="3" t="s">
        <v>149</v>
      </c>
      <c r="C131" s="3">
        <v>2013</v>
      </c>
      <c r="D131" s="3">
        <v>53.7</v>
      </c>
      <c r="E131" s="3">
        <v>69.099999999999994</v>
      </c>
      <c r="F131" s="3" t="s">
        <v>621</v>
      </c>
      <c r="G131" s="3">
        <v>1.1200000000000001</v>
      </c>
      <c r="H131" s="3" t="s">
        <v>621</v>
      </c>
      <c r="I131" s="3" t="s">
        <v>621</v>
      </c>
      <c r="J131" s="3" t="s">
        <v>621</v>
      </c>
      <c r="K131" s="3" t="s">
        <v>621</v>
      </c>
      <c r="L131" s="3" t="s">
        <v>622</v>
      </c>
      <c r="M131" s="3" t="s">
        <v>621</v>
      </c>
      <c r="N131" s="3" t="s">
        <v>621</v>
      </c>
      <c r="O131" s="3" t="s">
        <v>621</v>
      </c>
      <c r="P131" s="3">
        <v>4.5599999999999996</v>
      </c>
      <c r="Q131" s="3" t="s">
        <v>621</v>
      </c>
      <c r="R131" s="3">
        <v>53.71</v>
      </c>
      <c r="S131" s="3" t="s">
        <v>621</v>
      </c>
      <c r="T131" s="3">
        <v>1.51</v>
      </c>
      <c r="U131" s="3" t="s">
        <v>621</v>
      </c>
      <c r="V131" s="3" t="s">
        <v>621</v>
      </c>
      <c r="W131" s="3" t="s">
        <v>621</v>
      </c>
      <c r="X131" s="3" t="s">
        <v>621</v>
      </c>
      <c r="Y131" s="3" t="s">
        <v>621</v>
      </c>
      <c r="Z131" s="3" t="s">
        <v>621</v>
      </c>
      <c r="AA131" s="3" t="s">
        <v>621</v>
      </c>
      <c r="AB131" s="3" t="s">
        <v>621</v>
      </c>
      <c r="AC131" s="3" t="s">
        <v>621</v>
      </c>
      <c r="AD131" s="3">
        <v>8.1999999999999993</v>
      </c>
      <c r="AE131" s="3" t="s">
        <v>621</v>
      </c>
      <c r="AF131" s="3" t="s">
        <v>622</v>
      </c>
      <c r="AG131" s="3" t="s">
        <v>621</v>
      </c>
      <c r="AH131" s="3" t="s">
        <v>621</v>
      </c>
      <c r="AI131" s="3" t="s">
        <v>621</v>
      </c>
      <c r="AM131" s="20">
        <f t="shared" ref="AM131:AM194" si="6">SUMPRODUCT(F131:AE131)+IFERROR(AI131/1,0)</f>
        <v>69.099999999999994</v>
      </c>
      <c r="AN131" s="20">
        <f t="shared" ref="AN131:AN194" si="7">IFERROR(D131/1,0)</f>
        <v>53.7</v>
      </c>
      <c r="AO131" s="21">
        <f t="shared" ref="AO131:AO194" si="8">IFERROR(AN131/AM131,"")</f>
        <v>0.77713458755426923</v>
      </c>
    </row>
    <row r="132" spans="1:42" ht="15" customHeight="1" x14ac:dyDescent="0.25">
      <c r="A132" s="3" t="s">
        <v>146</v>
      </c>
      <c r="B132" s="3" t="s">
        <v>150</v>
      </c>
      <c r="C132" s="3">
        <v>2013</v>
      </c>
      <c r="D132" s="3" t="s">
        <v>621</v>
      </c>
      <c r="E132" s="3" t="s">
        <v>621</v>
      </c>
      <c r="F132" s="3" t="s">
        <v>621</v>
      </c>
      <c r="G132" s="3" t="s">
        <v>621</v>
      </c>
      <c r="H132" s="3" t="s">
        <v>621</v>
      </c>
      <c r="I132" s="3" t="s">
        <v>621</v>
      </c>
      <c r="J132" s="3" t="s">
        <v>621</v>
      </c>
      <c r="K132" s="3" t="s">
        <v>621</v>
      </c>
      <c r="L132" s="3" t="s">
        <v>622</v>
      </c>
      <c r="M132" s="3" t="s">
        <v>621</v>
      </c>
      <c r="N132" s="3" t="s">
        <v>621</v>
      </c>
      <c r="O132" s="3" t="s">
        <v>621</v>
      </c>
      <c r="P132" s="3" t="s">
        <v>621</v>
      </c>
      <c r="Q132" s="3" t="s">
        <v>621</v>
      </c>
      <c r="R132" s="3" t="s">
        <v>621</v>
      </c>
      <c r="S132" s="3" t="s">
        <v>621</v>
      </c>
      <c r="T132" s="3" t="s">
        <v>621</v>
      </c>
      <c r="U132" s="3" t="s">
        <v>621</v>
      </c>
      <c r="V132" s="3" t="s">
        <v>621</v>
      </c>
      <c r="W132" s="3" t="s">
        <v>621</v>
      </c>
      <c r="X132" s="3" t="s">
        <v>621</v>
      </c>
      <c r="Y132" s="3" t="s">
        <v>621</v>
      </c>
      <c r="Z132" s="3" t="s">
        <v>621</v>
      </c>
      <c r="AA132" s="3" t="s">
        <v>621</v>
      </c>
      <c r="AB132" s="3" t="s">
        <v>621</v>
      </c>
      <c r="AC132" s="3" t="s">
        <v>621</v>
      </c>
      <c r="AD132" s="3" t="s">
        <v>621</v>
      </c>
      <c r="AE132" s="3" t="s">
        <v>621</v>
      </c>
      <c r="AF132" s="3" t="s">
        <v>622</v>
      </c>
      <c r="AG132" s="3" t="s">
        <v>621</v>
      </c>
      <c r="AH132" s="3" t="s">
        <v>621</v>
      </c>
      <c r="AI132" s="3" t="s">
        <v>621</v>
      </c>
      <c r="AM132" s="20">
        <f t="shared" si="6"/>
        <v>0</v>
      </c>
      <c r="AN132" s="20">
        <f t="shared" si="7"/>
        <v>0</v>
      </c>
      <c r="AO132" s="21" t="str">
        <f t="shared" si="8"/>
        <v/>
      </c>
    </row>
    <row r="133" spans="1:42" ht="15" customHeight="1" x14ac:dyDescent="0.25">
      <c r="A133" s="3" t="s">
        <v>146</v>
      </c>
      <c r="B133" s="3" t="s">
        <v>151</v>
      </c>
      <c r="C133" s="3">
        <v>2013</v>
      </c>
      <c r="D133" s="3" t="s">
        <v>621</v>
      </c>
      <c r="E133" s="3" t="s">
        <v>621</v>
      </c>
      <c r="F133" s="3" t="s">
        <v>621</v>
      </c>
      <c r="G133" s="3" t="s">
        <v>621</v>
      </c>
      <c r="H133" s="3" t="s">
        <v>621</v>
      </c>
      <c r="I133" s="3" t="s">
        <v>621</v>
      </c>
      <c r="J133" s="3" t="s">
        <v>621</v>
      </c>
      <c r="K133" s="3" t="s">
        <v>621</v>
      </c>
      <c r="L133" s="3" t="s">
        <v>622</v>
      </c>
      <c r="M133" s="3" t="s">
        <v>621</v>
      </c>
      <c r="N133" s="3" t="s">
        <v>621</v>
      </c>
      <c r="O133" s="3" t="s">
        <v>621</v>
      </c>
      <c r="P133" s="3" t="s">
        <v>621</v>
      </c>
      <c r="Q133" s="3" t="s">
        <v>621</v>
      </c>
      <c r="R133" s="3" t="s">
        <v>621</v>
      </c>
      <c r="S133" s="3" t="s">
        <v>621</v>
      </c>
      <c r="T133" s="3" t="s">
        <v>621</v>
      </c>
      <c r="U133" s="3" t="s">
        <v>621</v>
      </c>
      <c r="V133" s="3" t="s">
        <v>621</v>
      </c>
      <c r="W133" s="3" t="s">
        <v>621</v>
      </c>
      <c r="X133" s="3" t="s">
        <v>621</v>
      </c>
      <c r="Y133" s="3" t="s">
        <v>621</v>
      </c>
      <c r="Z133" s="3" t="s">
        <v>621</v>
      </c>
      <c r="AA133" s="3" t="s">
        <v>621</v>
      </c>
      <c r="AB133" s="3" t="s">
        <v>621</v>
      </c>
      <c r="AC133" s="3" t="s">
        <v>621</v>
      </c>
      <c r="AD133" s="3" t="s">
        <v>621</v>
      </c>
      <c r="AE133" s="3" t="s">
        <v>621</v>
      </c>
      <c r="AF133" s="3" t="s">
        <v>622</v>
      </c>
      <c r="AG133" s="3" t="s">
        <v>621</v>
      </c>
      <c r="AH133" s="3" t="s">
        <v>621</v>
      </c>
      <c r="AI133" s="3" t="s">
        <v>621</v>
      </c>
      <c r="AM133" s="20">
        <f t="shared" si="6"/>
        <v>0</v>
      </c>
      <c r="AN133" s="20">
        <f t="shared" si="7"/>
        <v>0</v>
      </c>
      <c r="AO133" s="21" t="str">
        <f t="shared" si="8"/>
        <v/>
      </c>
    </row>
    <row r="134" spans="1:42" ht="15" customHeight="1" x14ac:dyDescent="0.25">
      <c r="A134" s="3" t="s">
        <v>152</v>
      </c>
      <c r="B134" s="3" t="s">
        <v>153</v>
      </c>
      <c r="C134" s="3">
        <v>2013</v>
      </c>
      <c r="D134" s="3">
        <v>20</v>
      </c>
      <c r="E134" s="3">
        <v>27.5</v>
      </c>
      <c r="F134" s="3">
        <v>0</v>
      </c>
      <c r="G134" s="3">
        <v>3.5</v>
      </c>
      <c r="H134" s="3">
        <v>0</v>
      </c>
      <c r="I134" s="3">
        <v>0</v>
      </c>
      <c r="J134" s="3">
        <v>0</v>
      </c>
      <c r="K134" s="3">
        <v>0</v>
      </c>
      <c r="L134" s="3" t="s">
        <v>622</v>
      </c>
      <c r="M134" s="3" t="s">
        <v>621</v>
      </c>
      <c r="N134" s="3" t="s">
        <v>621</v>
      </c>
      <c r="O134" s="3" t="s">
        <v>621</v>
      </c>
      <c r="P134" s="3" t="s">
        <v>621</v>
      </c>
      <c r="Q134" s="3" t="s">
        <v>621</v>
      </c>
      <c r="R134" s="3" t="s">
        <v>621</v>
      </c>
      <c r="S134" s="3" t="s">
        <v>621</v>
      </c>
      <c r="T134" s="3">
        <v>24</v>
      </c>
      <c r="U134" s="3" t="s">
        <v>621</v>
      </c>
      <c r="V134" s="3" t="s">
        <v>621</v>
      </c>
      <c r="W134" s="3" t="s">
        <v>621</v>
      </c>
      <c r="X134" s="3" t="s">
        <v>621</v>
      </c>
      <c r="Y134" s="3" t="s">
        <v>621</v>
      </c>
      <c r="Z134" s="3" t="s">
        <v>621</v>
      </c>
      <c r="AA134" s="3" t="s">
        <v>621</v>
      </c>
      <c r="AB134" s="3" t="s">
        <v>621</v>
      </c>
      <c r="AC134" s="3" t="s">
        <v>621</v>
      </c>
      <c r="AD134" s="3" t="s">
        <v>621</v>
      </c>
      <c r="AE134" s="3" t="s">
        <v>621</v>
      </c>
      <c r="AF134" s="3" t="s">
        <v>621</v>
      </c>
      <c r="AG134" s="3" t="s">
        <v>621</v>
      </c>
      <c r="AH134" s="3" t="s">
        <v>621</v>
      </c>
      <c r="AI134" s="3" t="s">
        <v>621</v>
      </c>
      <c r="AM134" s="20">
        <f t="shared" si="6"/>
        <v>27.5</v>
      </c>
      <c r="AN134" s="20">
        <f t="shared" si="7"/>
        <v>20</v>
      </c>
      <c r="AO134" s="21">
        <f t="shared" si="8"/>
        <v>0.72727272727272729</v>
      </c>
    </row>
    <row r="135" spans="1:42" ht="15" customHeight="1" x14ac:dyDescent="0.25">
      <c r="A135" s="3" t="s">
        <v>154</v>
      </c>
      <c r="B135" s="3" t="s">
        <v>155</v>
      </c>
      <c r="C135" s="3">
        <v>2013</v>
      </c>
      <c r="D135" s="3" t="s">
        <v>621</v>
      </c>
      <c r="E135" s="3" t="s">
        <v>621</v>
      </c>
      <c r="F135" s="3" t="s">
        <v>621</v>
      </c>
      <c r="G135" s="3" t="s">
        <v>621</v>
      </c>
      <c r="H135" s="3" t="s">
        <v>621</v>
      </c>
      <c r="I135" s="3" t="s">
        <v>621</v>
      </c>
      <c r="J135" s="3" t="s">
        <v>621</v>
      </c>
      <c r="K135" s="3" t="s">
        <v>621</v>
      </c>
      <c r="L135" s="3" t="s">
        <v>622</v>
      </c>
      <c r="M135" s="3" t="s">
        <v>621</v>
      </c>
      <c r="N135" s="3" t="s">
        <v>621</v>
      </c>
      <c r="O135" s="3" t="s">
        <v>621</v>
      </c>
      <c r="P135" s="3" t="s">
        <v>621</v>
      </c>
      <c r="Q135" s="3" t="s">
        <v>621</v>
      </c>
      <c r="R135" s="3" t="s">
        <v>621</v>
      </c>
      <c r="S135" s="3" t="s">
        <v>621</v>
      </c>
      <c r="T135" s="3" t="s">
        <v>621</v>
      </c>
      <c r="U135" s="3" t="s">
        <v>621</v>
      </c>
      <c r="V135" s="3" t="s">
        <v>621</v>
      </c>
      <c r="W135" s="3" t="s">
        <v>621</v>
      </c>
      <c r="X135" s="3" t="s">
        <v>621</v>
      </c>
      <c r="Y135" s="3" t="s">
        <v>621</v>
      </c>
      <c r="Z135" s="3" t="s">
        <v>621</v>
      </c>
      <c r="AA135" s="3" t="s">
        <v>621</v>
      </c>
      <c r="AB135" s="3" t="s">
        <v>621</v>
      </c>
      <c r="AC135" s="3" t="s">
        <v>621</v>
      </c>
      <c r="AD135" s="3" t="s">
        <v>621</v>
      </c>
      <c r="AE135" s="3" t="s">
        <v>621</v>
      </c>
      <c r="AF135" s="3" t="s">
        <v>622</v>
      </c>
      <c r="AG135" s="3" t="s">
        <v>621</v>
      </c>
      <c r="AH135" s="3" t="s">
        <v>621</v>
      </c>
      <c r="AI135" s="3" t="s">
        <v>621</v>
      </c>
      <c r="AM135" s="20">
        <f t="shared" si="6"/>
        <v>0</v>
      </c>
      <c r="AN135" s="20">
        <f t="shared" si="7"/>
        <v>0</v>
      </c>
      <c r="AO135" s="21" t="str">
        <f t="shared" si="8"/>
        <v/>
      </c>
    </row>
    <row r="136" spans="1:42" ht="15" customHeight="1" x14ac:dyDescent="0.25">
      <c r="A136" s="3" t="s">
        <v>154</v>
      </c>
      <c r="B136" s="3" t="s">
        <v>156</v>
      </c>
      <c r="C136" s="3">
        <v>2013</v>
      </c>
      <c r="D136" s="3">
        <v>6.27</v>
      </c>
      <c r="E136" s="3">
        <v>6.28</v>
      </c>
      <c r="F136" s="3" t="s">
        <v>621</v>
      </c>
      <c r="G136" s="3">
        <v>1.1299999999999999</v>
      </c>
      <c r="H136" s="3" t="s">
        <v>621</v>
      </c>
      <c r="I136" s="3" t="s">
        <v>621</v>
      </c>
      <c r="J136" s="3" t="s">
        <v>621</v>
      </c>
      <c r="K136" s="3" t="s">
        <v>621</v>
      </c>
      <c r="L136" s="3" t="s">
        <v>622</v>
      </c>
      <c r="M136" s="3" t="s">
        <v>621</v>
      </c>
      <c r="N136" s="3" t="s">
        <v>621</v>
      </c>
      <c r="O136" s="3">
        <v>5.15</v>
      </c>
      <c r="P136" s="3" t="s">
        <v>621</v>
      </c>
      <c r="Q136" s="3" t="s">
        <v>621</v>
      </c>
      <c r="R136" s="3" t="s">
        <v>621</v>
      </c>
      <c r="S136" s="3" t="s">
        <v>621</v>
      </c>
      <c r="T136" s="3" t="s">
        <v>621</v>
      </c>
      <c r="U136" s="3" t="s">
        <v>621</v>
      </c>
      <c r="V136" s="3" t="s">
        <v>621</v>
      </c>
      <c r="W136" s="3" t="s">
        <v>621</v>
      </c>
      <c r="X136" s="3" t="s">
        <v>621</v>
      </c>
      <c r="Y136" s="3" t="s">
        <v>621</v>
      </c>
      <c r="Z136" s="3" t="s">
        <v>621</v>
      </c>
      <c r="AA136" s="3" t="s">
        <v>621</v>
      </c>
      <c r="AB136" s="3" t="s">
        <v>621</v>
      </c>
      <c r="AC136" s="3" t="s">
        <v>621</v>
      </c>
      <c r="AD136" s="3" t="s">
        <v>621</v>
      </c>
      <c r="AE136" s="3" t="s">
        <v>621</v>
      </c>
      <c r="AF136" s="3" t="s">
        <v>622</v>
      </c>
      <c r="AG136" s="3" t="s">
        <v>621</v>
      </c>
      <c r="AH136" s="3" t="s">
        <v>621</v>
      </c>
      <c r="AI136" s="3" t="s">
        <v>621</v>
      </c>
      <c r="AM136" s="20">
        <f t="shared" si="6"/>
        <v>6.28</v>
      </c>
      <c r="AN136" s="20">
        <f t="shared" si="7"/>
        <v>6.27</v>
      </c>
      <c r="AO136" s="21">
        <f t="shared" si="8"/>
        <v>0.99840764331210186</v>
      </c>
    </row>
    <row r="137" spans="1:42" ht="15" customHeight="1" x14ac:dyDescent="0.25">
      <c r="A137" s="3" t="s">
        <v>154</v>
      </c>
      <c r="B137" s="3" t="s">
        <v>157</v>
      </c>
      <c r="C137" s="3">
        <v>2013</v>
      </c>
      <c r="D137" s="3">
        <v>8.98</v>
      </c>
      <c r="E137" s="3">
        <v>8.98</v>
      </c>
      <c r="F137" s="3" t="s">
        <v>621</v>
      </c>
      <c r="G137" s="3" t="s">
        <v>621</v>
      </c>
      <c r="H137" s="3" t="s">
        <v>621</v>
      </c>
      <c r="I137" s="3" t="s">
        <v>621</v>
      </c>
      <c r="J137" s="3" t="s">
        <v>621</v>
      </c>
      <c r="K137" s="3" t="s">
        <v>621</v>
      </c>
      <c r="L137" s="3" t="s">
        <v>622</v>
      </c>
      <c r="M137" s="3" t="s">
        <v>621</v>
      </c>
      <c r="N137" s="3" t="s">
        <v>621</v>
      </c>
      <c r="O137" s="3" t="s">
        <v>621</v>
      </c>
      <c r="P137" s="3">
        <v>8.89</v>
      </c>
      <c r="Q137" s="3" t="s">
        <v>621</v>
      </c>
      <c r="R137" s="3" t="s">
        <v>621</v>
      </c>
      <c r="S137" s="3" t="s">
        <v>621</v>
      </c>
      <c r="T137" s="3">
        <v>0.09</v>
      </c>
      <c r="U137" s="3" t="s">
        <v>621</v>
      </c>
      <c r="V137" s="3" t="s">
        <v>621</v>
      </c>
      <c r="W137" s="3" t="s">
        <v>621</v>
      </c>
      <c r="X137" s="3" t="s">
        <v>621</v>
      </c>
      <c r="Y137" s="3" t="s">
        <v>621</v>
      </c>
      <c r="Z137" s="3" t="s">
        <v>621</v>
      </c>
      <c r="AA137" s="3" t="s">
        <v>621</v>
      </c>
      <c r="AB137" s="3" t="s">
        <v>621</v>
      </c>
      <c r="AC137" s="3" t="s">
        <v>621</v>
      </c>
      <c r="AD137" s="3" t="s">
        <v>621</v>
      </c>
      <c r="AE137" s="3" t="s">
        <v>621</v>
      </c>
      <c r="AF137" s="3" t="s">
        <v>622</v>
      </c>
      <c r="AG137" s="3" t="s">
        <v>621</v>
      </c>
      <c r="AH137" s="3" t="s">
        <v>621</v>
      </c>
      <c r="AI137" s="3" t="s">
        <v>621</v>
      </c>
      <c r="AM137" s="20">
        <f t="shared" si="6"/>
        <v>8.98</v>
      </c>
      <c r="AN137" s="20">
        <f t="shared" si="7"/>
        <v>8.98</v>
      </c>
      <c r="AO137" s="21">
        <f t="shared" si="8"/>
        <v>1</v>
      </c>
    </row>
    <row r="138" spans="1:42" ht="15" customHeight="1" x14ac:dyDescent="0.25">
      <c r="A138" s="3" t="s">
        <v>154</v>
      </c>
      <c r="B138" s="3" t="s">
        <v>158</v>
      </c>
      <c r="C138" s="3">
        <v>2013</v>
      </c>
      <c r="D138" s="3">
        <v>16.239999999999998</v>
      </c>
      <c r="E138" s="3">
        <v>16.239999999999998</v>
      </c>
      <c r="F138" s="3" t="s">
        <v>621</v>
      </c>
      <c r="G138" s="3">
        <v>1.1100000000000001</v>
      </c>
      <c r="H138" s="3" t="s">
        <v>621</v>
      </c>
      <c r="I138" s="3" t="s">
        <v>621</v>
      </c>
      <c r="J138" s="3" t="s">
        <v>621</v>
      </c>
      <c r="K138" s="3" t="s">
        <v>621</v>
      </c>
      <c r="L138" s="3" t="s">
        <v>622</v>
      </c>
      <c r="M138" s="3" t="s">
        <v>621</v>
      </c>
      <c r="N138" s="3" t="s">
        <v>621</v>
      </c>
      <c r="O138" s="3">
        <v>5.89</v>
      </c>
      <c r="P138" s="3">
        <v>9.24</v>
      </c>
      <c r="Q138" s="3" t="s">
        <v>621</v>
      </c>
      <c r="R138" s="3" t="s">
        <v>621</v>
      </c>
      <c r="S138" s="3" t="s">
        <v>621</v>
      </c>
      <c r="T138" s="3" t="s">
        <v>621</v>
      </c>
      <c r="U138" s="3" t="s">
        <v>621</v>
      </c>
      <c r="V138" s="3" t="s">
        <v>621</v>
      </c>
      <c r="W138" s="3" t="s">
        <v>621</v>
      </c>
      <c r="X138" s="3" t="s">
        <v>621</v>
      </c>
      <c r="Y138" s="3" t="s">
        <v>621</v>
      </c>
      <c r="Z138" s="3" t="s">
        <v>621</v>
      </c>
      <c r="AA138" s="3" t="s">
        <v>621</v>
      </c>
      <c r="AB138" s="3" t="s">
        <v>621</v>
      </c>
      <c r="AC138" s="3" t="s">
        <v>621</v>
      </c>
      <c r="AD138" s="3" t="s">
        <v>621</v>
      </c>
      <c r="AE138" s="3" t="s">
        <v>621</v>
      </c>
      <c r="AF138" s="3" t="s">
        <v>621</v>
      </c>
      <c r="AG138" s="3" t="s">
        <v>621</v>
      </c>
      <c r="AH138" s="3" t="s">
        <v>621</v>
      </c>
      <c r="AI138" s="3" t="s">
        <v>621</v>
      </c>
      <c r="AM138" s="20">
        <f t="shared" si="6"/>
        <v>16.240000000000002</v>
      </c>
      <c r="AN138" s="20">
        <f t="shared" si="7"/>
        <v>16.239999999999998</v>
      </c>
      <c r="AO138" s="21">
        <f t="shared" si="8"/>
        <v>0.99999999999999978</v>
      </c>
    </row>
    <row r="139" spans="1:42" ht="15" customHeight="1" x14ac:dyDescent="0.25">
      <c r="A139" s="3" t="s">
        <v>154</v>
      </c>
      <c r="B139" s="3" t="s">
        <v>159</v>
      </c>
      <c r="C139" s="3">
        <v>2013</v>
      </c>
      <c r="D139" s="3">
        <v>4.8099999999999996</v>
      </c>
      <c r="E139" s="3">
        <v>4.8099999999999996</v>
      </c>
      <c r="F139" s="3" t="s">
        <v>621</v>
      </c>
      <c r="G139" s="3" t="s">
        <v>621</v>
      </c>
      <c r="H139" s="3" t="s">
        <v>621</v>
      </c>
      <c r="I139" s="3" t="s">
        <v>621</v>
      </c>
      <c r="J139" s="3" t="s">
        <v>621</v>
      </c>
      <c r="K139" s="3" t="s">
        <v>621</v>
      </c>
      <c r="L139" s="3" t="s">
        <v>622</v>
      </c>
      <c r="M139" s="3" t="s">
        <v>621</v>
      </c>
      <c r="N139" s="3" t="s">
        <v>621</v>
      </c>
      <c r="O139" s="3" t="s">
        <v>621</v>
      </c>
      <c r="P139" s="3" t="s">
        <v>621</v>
      </c>
      <c r="Q139" s="3" t="s">
        <v>621</v>
      </c>
      <c r="R139" s="3" t="s">
        <v>621</v>
      </c>
      <c r="S139" s="3" t="s">
        <v>621</v>
      </c>
      <c r="T139" s="3">
        <v>4.51</v>
      </c>
      <c r="U139" s="3" t="s">
        <v>621</v>
      </c>
      <c r="V139" s="3" t="s">
        <v>621</v>
      </c>
      <c r="W139" s="3" t="s">
        <v>621</v>
      </c>
      <c r="X139" s="3" t="s">
        <v>621</v>
      </c>
      <c r="Y139" s="3" t="s">
        <v>621</v>
      </c>
      <c r="Z139" s="3" t="s">
        <v>621</v>
      </c>
      <c r="AA139" s="3" t="s">
        <v>621</v>
      </c>
      <c r="AB139" s="3" t="s">
        <v>621</v>
      </c>
      <c r="AC139" s="3" t="s">
        <v>621</v>
      </c>
      <c r="AD139" s="3" t="s">
        <v>621</v>
      </c>
      <c r="AE139" s="3" t="s">
        <v>621</v>
      </c>
      <c r="AF139" s="3" t="s">
        <v>621</v>
      </c>
      <c r="AG139" s="3" t="s">
        <v>621</v>
      </c>
      <c r="AH139" s="3">
        <v>0.3</v>
      </c>
      <c r="AI139" s="3">
        <v>0.3</v>
      </c>
      <c r="AM139" s="20">
        <f t="shared" si="6"/>
        <v>4.8099999999999996</v>
      </c>
      <c r="AN139" s="20">
        <f t="shared" si="7"/>
        <v>4.8099999999999996</v>
      </c>
      <c r="AO139" s="21">
        <f t="shared" si="8"/>
        <v>1</v>
      </c>
    </row>
    <row r="140" spans="1:42" ht="15" customHeight="1" x14ac:dyDescent="0.25">
      <c r="A140" s="3" t="s">
        <v>154</v>
      </c>
      <c r="B140" s="3" t="s">
        <v>160</v>
      </c>
      <c r="C140" s="3">
        <v>2013</v>
      </c>
      <c r="D140" s="3">
        <v>0.05</v>
      </c>
      <c r="E140" s="3">
        <v>2.78</v>
      </c>
      <c r="F140" s="3" t="s">
        <v>621</v>
      </c>
      <c r="G140" s="3">
        <v>0.69</v>
      </c>
      <c r="H140" s="3" t="s">
        <v>621</v>
      </c>
      <c r="I140" s="3" t="s">
        <v>621</v>
      </c>
      <c r="J140" s="3" t="s">
        <v>621</v>
      </c>
      <c r="K140" s="3" t="s">
        <v>621</v>
      </c>
      <c r="L140" s="3" t="s">
        <v>622</v>
      </c>
      <c r="M140" s="3" t="s">
        <v>621</v>
      </c>
      <c r="N140" s="3" t="s">
        <v>621</v>
      </c>
      <c r="O140" s="3" t="s">
        <v>621</v>
      </c>
      <c r="P140" s="3" t="s">
        <v>621</v>
      </c>
      <c r="Q140" s="3" t="s">
        <v>621</v>
      </c>
      <c r="R140" s="3" t="s">
        <v>621</v>
      </c>
      <c r="S140" s="3" t="s">
        <v>621</v>
      </c>
      <c r="T140" s="3">
        <v>2.04</v>
      </c>
      <c r="U140" s="3" t="s">
        <v>621</v>
      </c>
      <c r="V140" s="3" t="s">
        <v>621</v>
      </c>
      <c r="W140" s="3" t="s">
        <v>621</v>
      </c>
      <c r="X140" s="3" t="s">
        <v>621</v>
      </c>
      <c r="Y140" s="3" t="s">
        <v>621</v>
      </c>
      <c r="Z140" s="3" t="s">
        <v>621</v>
      </c>
      <c r="AA140" s="3" t="s">
        <v>621</v>
      </c>
      <c r="AB140" s="3" t="s">
        <v>621</v>
      </c>
      <c r="AC140" s="3" t="s">
        <v>621</v>
      </c>
      <c r="AD140" s="3" t="s">
        <v>621</v>
      </c>
      <c r="AE140" s="3" t="s">
        <v>621</v>
      </c>
      <c r="AF140" s="3" t="s">
        <v>622</v>
      </c>
      <c r="AG140" s="3" t="s">
        <v>621</v>
      </c>
      <c r="AH140" s="3">
        <v>0.05</v>
      </c>
      <c r="AI140" s="3">
        <v>0.05</v>
      </c>
      <c r="AM140" s="20">
        <f t="shared" si="6"/>
        <v>2.78</v>
      </c>
      <c r="AN140" s="20">
        <f t="shared" si="7"/>
        <v>0.05</v>
      </c>
      <c r="AO140" s="21">
        <f t="shared" si="8"/>
        <v>1.798561151079137E-2</v>
      </c>
      <c r="AP140" s="22" t="s">
        <v>1088</v>
      </c>
    </row>
    <row r="141" spans="1:42" ht="15" customHeight="1" x14ac:dyDescent="0.25">
      <c r="A141" s="3" t="s">
        <v>154</v>
      </c>
      <c r="B141" s="3" t="s">
        <v>161</v>
      </c>
      <c r="C141" s="3">
        <v>2013</v>
      </c>
      <c r="D141" s="3">
        <v>8.7200000000000006</v>
      </c>
      <c r="E141" s="3">
        <v>8.3699999999999992</v>
      </c>
      <c r="F141" s="3" t="s">
        <v>621</v>
      </c>
      <c r="G141" s="3" t="s">
        <v>621</v>
      </c>
      <c r="H141" s="3" t="s">
        <v>621</v>
      </c>
      <c r="I141" s="3" t="s">
        <v>621</v>
      </c>
      <c r="J141" s="3" t="s">
        <v>621</v>
      </c>
      <c r="K141" s="3" t="s">
        <v>621</v>
      </c>
      <c r="L141" s="3" t="s">
        <v>622</v>
      </c>
      <c r="M141" s="3" t="s">
        <v>621</v>
      </c>
      <c r="N141" s="3" t="s">
        <v>621</v>
      </c>
      <c r="O141" s="3">
        <v>8.07</v>
      </c>
      <c r="P141" s="3" t="s">
        <v>621</v>
      </c>
      <c r="Q141" s="3" t="s">
        <v>621</v>
      </c>
      <c r="R141" s="3" t="s">
        <v>621</v>
      </c>
      <c r="S141" s="3" t="s">
        <v>621</v>
      </c>
      <c r="T141" s="3" t="s">
        <v>621</v>
      </c>
      <c r="U141" s="3" t="s">
        <v>621</v>
      </c>
      <c r="V141" s="3" t="s">
        <v>621</v>
      </c>
      <c r="W141" s="3" t="s">
        <v>621</v>
      </c>
      <c r="X141" s="3" t="s">
        <v>621</v>
      </c>
      <c r="Y141" s="3" t="s">
        <v>621</v>
      </c>
      <c r="Z141" s="3" t="s">
        <v>621</v>
      </c>
      <c r="AA141" s="3" t="s">
        <v>621</v>
      </c>
      <c r="AB141" s="3" t="s">
        <v>621</v>
      </c>
      <c r="AC141" s="3" t="s">
        <v>621</v>
      </c>
      <c r="AD141" s="3" t="s">
        <v>621</v>
      </c>
      <c r="AE141" s="3" t="s">
        <v>621</v>
      </c>
      <c r="AF141" s="3" t="s">
        <v>622</v>
      </c>
      <c r="AG141" s="3" t="s">
        <v>621</v>
      </c>
      <c r="AH141" s="3">
        <v>0.3</v>
      </c>
      <c r="AI141" s="3">
        <v>0.3</v>
      </c>
      <c r="AM141" s="20">
        <f t="shared" si="6"/>
        <v>8.370000000000001</v>
      </c>
      <c r="AN141" s="20">
        <f t="shared" si="7"/>
        <v>8.7200000000000006</v>
      </c>
      <c r="AO141" s="21">
        <f t="shared" si="8"/>
        <v>1.041816009557945</v>
      </c>
    </row>
    <row r="142" spans="1:42" ht="15" customHeight="1" x14ac:dyDescent="0.25">
      <c r="A142" s="3" t="s">
        <v>162</v>
      </c>
      <c r="B142" s="3" t="s">
        <v>163</v>
      </c>
      <c r="C142" s="3">
        <v>2013</v>
      </c>
      <c r="D142" s="3">
        <v>198.03</v>
      </c>
      <c r="E142" s="3">
        <v>233.23</v>
      </c>
      <c r="F142" s="3" t="s">
        <v>621</v>
      </c>
      <c r="G142" s="3">
        <v>0.81</v>
      </c>
      <c r="H142" s="3" t="s">
        <v>621</v>
      </c>
      <c r="I142" s="3">
        <v>13.22</v>
      </c>
      <c r="J142" s="3" t="s">
        <v>621</v>
      </c>
      <c r="K142" s="3" t="s">
        <v>621</v>
      </c>
      <c r="L142" s="3" t="s">
        <v>622</v>
      </c>
      <c r="M142" s="3">
        <v>171</v>
      </c>
      <c r="N142" s="3">
        <v>12</v>
      </c>
      <c r="O142" s="3" t="s">
        <v>621</v>
      </c>
      <c r="P142" s="3">
        <v>1</v>
      </c>
      <c r="Q142" s="3" t="s">
        <v>621</v>
      </c>
      <c r="R142" s="3" t="s">
        <v>621</v>
      </c>
      <c r="S142" s="3" t="s">
        <v>14</v>
      </c>
      <c r="T142" s="3" t="s">
        <v>621</v>
      </c>
      <c r="U142" s="3" t="s">
        <v>621</v>
      </c>
      <c r="V142" s="3" t="s">
        <v>621</v>
      </c>
      <c r="W142" s="3" t="s">
        <v>621</v>
      </c>
      <c r="X142" s="3" t="s">
        <v>621</v>
      </c>
      <c r="Y142" s="3">
        <v>9.81</v>
      </c>
      <c r="Z142" s="3" t="s">
        <v>621</v>
      </c>
      <c r="AA142" s="3" t="s">
        <v>621</v>
      </c>
      <c r="AB142" s="3" t="s">
        <v>621</v>
      </c>
      <c r="AC142" s="3" t="s">
        <v>621</v>
      </c>
      <c r="AD142" s="3">
        <v>25.39</v>
      </c>
      <c r="AE142" s="3" t="s">
        <v>621</v>
      </c>
      <c r="AF142" s="3" t="s">
        <v>622</v>
      </c>
      <c r="AG142" s="3" t="s">
        <v>621</v>
      </c>
      <c r="AH142" s="3" t="s">
        <v>621</v>
      </c>
      <c r="AI142" s="3" t="s">
        <v>621</v>
      </c>
      <c r="AM142" s="20">
        <f t="shared" si="6"/>
        <v>233.23000000000002</v>
      </c>
      <c r="AN142" s="20">
        <f t="shared" si="7"/>
        <v>198.03</v>
      </c>
      <c r="AO142" s="21">
        <f t="shared" si="8"/>
        <v>0.84907601938001109</v>
      </c>
    </row>
    <row r="143" spans="1:42" ht="15" customHeight="1" x14ac:dyDescent="0.25">
      <c r="A143" s="3" t="s">
        <v>162</v>
      </c>
      <c r="B143" s="3" t="s">
        <v>164</v>
      </c>
      <c r="C143" s="3">
        <v>2013</v>
      </c>
      <c r="D143" s="3" t="s">
        <v>621</v>
      </c>
      <c r="E143" s="3" t="s">
        <v>621</v>
      </c>
      <c r="F143" s="3" t="s">
        <v>621</v>
      </c>
      <c r="G143" s="3" t="s">
        <v>621</v>
      </c>
      <c r="H143" s="3" t="s">
        <v>621</v>
      </c>
      <c r="I143" s="3" t="s">
        <v>621</v>
      </c>
      <c r="J143" s="3" t="s">
        <v>621</v>
      </c>
      <c r="K143" s="3" t="s">
        <v>621</v>
      </c>
      <c r="L143" s="3" t="s">
        <v>622</v>
      </c>
      <c r="M143" s="3" t="s">
        <v>621</v>
      </c>
      <c r="N143" s="3" t="s">
        <v>621</v>
      </c>
      <c r="O143" s="3" t="s">
        <v>621</v>
      </c>
      <c r="P143" s="3" t="s">
        <v>621</v>
      </c>
      <c r="Q143" s="3" t="s">
        <v>621</v>
      </c>
      <c r="R143" s="3" t="s">
        <v>621</v>
      </c>
      <c r="S143" s="3" t="s">
        <v>621</v>
      </c>
      <c r="T143" s="3" t="s">
        <v>621</v>
      </c>
      <c r="U143" s="3" t="s">
        <v>621</v>
      </c>
      <c r="V143" s="3" t="s">
        <v>621</v>
      </c>
      <c r="W143" s="3" t="s">
        <v>621</v>
      </c>
      <c r="X143" s="3" t="s">
        <v>621</v>
      </c>
      <c r="Y143" s="3" t="s">
        <v>621</v>
      </c>
      <c r="Z143" s="3" t="s">
        <v>621</v>
      </c>
      <c r="AA143" s="3" t="s">
        <v>621</v>
      </c>
      <c r="AB143" s="3" t="s">
        <v>621</v>
      </c>
      <c r="AC143" s="3" t="s">
        <v>621</v>
      </c>
      <c r="AD143" s="3" t="s">
        <v>621</v>
      </c>
      <c r="AE143" s="3" t="s">
        <v>621</v>
      </c>
      <c r="AF143" s="3" t="s">
        <v>622</v>
      </c>
      <c r="AG143" s="3" t="s">
        <v>621</v>
      </c>
      <c r="AH143" s="3" t="s">
        <v>621</v>
      </c>
      <c r="AI143" s="3" t="s">
        <v>621</v>
      </c>
      <c r="AM143" s="20">
        <f t="shared" si="6"/>
        <v>0</v>
      </c>
      <c r="AN143" s="20">
        <f t="shared" si="7"/>
        <v>0</v>
      </c>
      <c r="AO143" s="21" t="str">
        <f t="shared" si="8"/>
        <v/>
      </c>
    </row>
    <row r="144" spans="1:42" ht="15" customHeight="1" x14ac:dyDescent="0.25">
      <c r="A144" s="3" t="s">
        <v>162</v>
      </c>
      <c r="B144" s="3" t="s">
        <v>165</v>
      </c>
      <c r="C144" s="3">
        <v>2013</v>
      </c>
      <c r="D144" s="3">
        <v>1.03</v>
      </c>
      <c r="E144" s="3">
        <v>1.1439999999999999</v>
      </c>
      <c r="F144" s="3" t="s">
        <v>621</v>
      </c>
      <c r="G144" s="3">
        <v>7.0000000000000007E-2</v>
      </c>
      <c r="H144" s="3" t="s">
        <v>621</v>
      </c>
      <c r="I144" s="3" t="s">
        <v>621</v>
      </c>
      <c r="J144" s="3" t="s">
        <v>621</v>
      </c>
      <c r="K144" s="3" t="s">
        <v>621</v>
      </c>
      <c r="L144" s="3" t="s">
        <v>622</v>
      </c>
      <c r="M144" s="3" t="s">
        <v>621</v>
      </c>
      <c r="N144" s="3" t="s">
        <v>621</v>
      </c>
      <c r="O144" s="3" t="s">
        <v>621</v>
      </c>
      <c r="P144" s="3" t="s">
        <v>621</v>
      </c>
      <c r="Q144" s="3" t="s">
        <v>621</v>
      </c>
      <c r="R144" s="3" t="s">
        <v>621</v>
      </c>
      <c r="S144" s="3" t="s">
        <v>621</v>
      </c>
      <c r="T144" s="3">
        <v>1.0740000000000001</v>
      </c>
      <c r="U144" s="3" t="s">
        <v>621</v>
      </c>
      <c r="V144" s="3" t="s">
        <v>621</v>
      </c>
      <c r="W144" s="3" t="s">
        <v>621</v>
      </c>
      <c r="X144" s="3" t="s">
        <v>621</v>
      </c>
      <c r="Y144" s="3" t="s">
        <v>621</v>
      </c>
      <c r="Z144" s="3" t="s">
        <v>621</v>
      </c>
      <c r="AA144" s="3" t="s">
        <v>621</v>
      </c>
      <c r="AB144" s="3" t="s">
        <v>621</v>
      </c>
      <c r="AC144" s="3" t="s">
        <v>621</v>
      </c>
      <c r="AD144" s="3" t="s">
        <v>621</v>
      </c>
      <c r="AE144" s="3" t="s">
        <v>621</v>
      </c>
      <c r="AF144" s="3" t="s">
        <v>622</v>
      </c>
      <c r="AG144" s="3" t="s">
        <v>621</v>
      </c>
      <c r="AH144" s="3" t="s">
        <v>621</v>
      </c>
      <c r="AI144" s="3" t="s">
        <v>621</v>
      </c>
      <c r="AM144" s="20">
        <f t="shared" si="6"/>
        <v>1.1440000000000001</v>
      </c>
      <c r="AN144" s="20">
        <f t="shared" si="7"/>
        <v>1.03</v>
      </c>
      <c r="AO144" s="21">
        <f t="shared" si="8"/>
        <v>0.90034965034965031</v>
      </c>
    </row>
    <row r="145" spans="1:41" ht="15" customHeight="1" x14ac:dyDescent="0.25">
      <c r="A145" s="3" t="s">
        <v>162</v>
      </c>
      <c r="B145" s="3" t="s">
        <v>166</v>
      </c>
      <c r="C145" s="3">
        <v>2013</v>
      </c>
      <c r="D145" s="3">
        <v>6.21</v>
      </c>
      <c r="E145" s="3" t="s">
        <v>621</v>
      </c>
      <c r="F145" s="3" t="s">
        <v>621</v>
      </c>
      <c r="G145" s="3">
        <v>0.112</v>
      </c>
      <c r="H145" s="3" t="s">
        <v>621</v>
      </c>
      <c r="I145" s="3" t="s">
        <v>621</v>
      </c>
      <c r="J145" s="3" t="s">
        <v>621</v>
      </c>
      <c r="K145" s="3" t="s">
        <v>621</v>
      </c>
      <c r="L145" s="3" t="s">
        <v>622</v>
      </c>
      <c r="M145" s="3" t="s">
        <v>621</v>
      </c>
      <c r="N145" s="3" t="s">
        <v>621</v>
      </c>
      <c r="O145" s="3" t="s">
        <v>621</v>
      </c>
      <c r="P145" s="3" t="s">
        <v>621</v>
      </c>
      <c r="Q145" s="3" t="s">
        <v>621</v>
      </c>
      <c r="R145" s="3" t="s">
        <v>621</v>
      </c>
      <c r="S145" s="3" t="s">
        <v>14</v>
      </c>
      <c r="T145" s="3">
        <v>5.51</v>
      </c>
      <c r="U145" s="3" t="s">
        <v>621</v>
      </c>
      <c r="V145" s="3" t="s">
        <v>621</v>
      </c>
      <c r="W145" s="3" t="s">
        <v>621</v>
      </c>
      <c r="X145" s="3" t="s">
        <v>621</v>
      </c>
      <c r="Y145" s="3">
        <v>2.34</v>
      </c>
      <c r="Z145" s="3" t="s">
        <v>621</v>
      </c>
      <c r="AA145" s="3" t="s">
        <v>621</v>
      </c>
      <c r="AB145" s="3" t="s">
        <v>621</v>
      </c>
      <c r="AC145" s="3" t="s">
        <v>621</v>
      </c>
      <c r="AD145" s="3" t="s">
        <v>621</v>
      </c>
      <c r="AE145" s="3" t="s">
        <v>621</v>
      </c>
      <c r="AF145" s="3" t="s">
        <v>621</v>
      </c>
      <c r="AG145" s="3" t="s">
        <v>621</v>
      </c>
      <c r="AH145" s="3" t="s">
        <v>621</v>
      </c>
      <c r="AI145" s="3" t="s">
        <v>621</v>
      </c>
      <c r="AM145" s="20">
        <f t="shared" si="6"/>
        <v>7.9619999999999997</v>
      </c>
      <c r="AN145" s="20">
        <f t="shared" si="7"/>
        <v>6.21</v>
      </c>
      <c r="AO145" s="21">
        <f t="shared" si="8"/>
        <v>0.77995478522984174</v>
      </c>
    </row>
    <row r="146" spans="1:41" ht="15" customHeight="1" x14ac:dyDescent="0.25">
      <c r="A146" s="3" t="s">
        <v>167</v>
      </c>
      <c r="B146" s="3" t="s">
        <v>168</v>
      </c>
      <c r="C146" s="3">
        <v>2013</v>
      </c>
      <c r="D146" s="3">
        <v>74.900999999999996</v>
      </c>
      <c r="E146" s="3">
        <v>86.176000000000002</v>
      </c>
      <c r="F146" s="3" t="s">
        <v>621</v>
      </c>
      <c r="G146" s="3" t="s">
        <v>621</v>
      </c>
      <c r="H146" s="3" t="s">
        <v>621</v>
      </c>
      <c r="I146" s="3" t="s">
        <v>621</v>
      </c>
      <c r="J146" s="3" t="s">
        <v>621</v>
      </c>
      <c r="K146" s="3" t="s">
        <v>621</v>
      </c>
      <c r="L146" s="3" t="s">
        <v>622</v>
      </c>
      <c r="M146" s="3">
        <v>27.466000000000001</v>
      </c>
      <c r="N146" s="3">
        <v>5.4930000000000003</v>
      </c>
      <c r="O146" s="3">
        <v>21.972999999999999</v>
      </c>
      <c r="P146" s="3" t="s">
        <v>621</v>
      </c>
      <c r="Q146" s="3" t="s">
        <v>621</v>
      </c>
      <c r="R146" s="3" t="s">
        <v>621</v>
      </c>
      <c r="S146" s="3" t="s">
        <v>14</v>
      </c>
      <c r="T146" s="3" t="s">
        <v>621</v>
      </c>
      <c r="U146" s="3">
        <v>23.405999999999999</v>
      </c>
      <c r="V146" s="3" t="s">
        <v>621</v>
      </c>
      <c r="W146" s="3" t="s">
        <v>621</v>
      </c>
      <c r="X146" s="3" t="s">
        <v>621</v>
      </c>
      <c r="Y146" s="3">
        <v>7.8380000000000001</v>
      </c>
      <c r="Z146" s="3" t="s">
        <v>621</v>
      </c>
      <c r="AA146" s="3" t="s">
        <v>621</v>
      </c>
      <c r="AB146" s="3" t="s">
        <v>621</v>
      </c>
      <c r="AC146" s="3" t="s">
        <v>621</v>
      </c>
      <c r="AD146" s="3" t="s">
        <v>621</v>
      </c>
      <c r="AE146" s="3" t="s">
        <v>621</v>
      </c>
      <c r="AF146" s="3" t="s">
        <v>621</v>
      </c>
      <c r="AG146" s="3" t="s">
        <v>621</v>
      </c>
      <c r="AH146" s="3" t="s">
        <v>621</v>
      </c>
      <c r="AI146" s="3" t="s">
        <v>621</v>
      </c>
      <c r="AM146" s="20">
        <f t="shared" si="6"/>
        <v>86.175999999999988</v>
      </c>
      <c r="AN146" s="20">
        <f t="shared" si="7"/>
        <v>74.900999999999996</v>
      </c>
      <c r="AO146" s="21">
        <f t="shared" si="8"/>
        <v>0.86916310805792807</v>
      </c>
    </row>
    <row r="147" spans="1:41" ht="15" customHeight="1" x14ac:dyDescent="0.25">
      <c r="A147" s="3" t="s">
        <v>167</v>
      </c>
      <c r="B147" s="3" t="s">
        <v>169</v>
      </c>
      <c r="C147" s="3">
        <v>2013</v>
      </c>
      <c r="D147" s="3">
        <v>13.035</v>
      </c>
      <c r="E147" s="3">
        <v>13.920999999999999</v>
      </c>
      <c r="F147" s="3" t="s">
        <v>621</v>
      </c>
      <c r="G147" s="3" t="s">
        <v>621</v>
      </c>
      <c r="H147" s="3" t="s">
        <v>621</v>
      </c>
      <c r="I147" s="3" t="s">
        <v>621</v>
      </c>
      <c r="J147" s="3" t="s">
        <v>621</v>
      </c>
      <c r="K147" s="3" t="s">
        <v>621</v>
      </c>
      <c r="L147" s="3" t="s">
        <v>622</v>
      </c>
      <c r="M147" s="3" t="s">
        <v>621</v>
      </c>
      <c r="N147" s="3" t="s">
        <v>621</v>
      </c>
      <c r="O147" s="3" t="s">
        <v>621</v>
      </c>
      <c r="P147" s="3" t="s">
        <v>621</v>
      </c>
      <c r="Q147" s="3" t="s">
        <v>621</v>
      </c>
      <c r="R147" s="3" t="s">
        <v>621</v>
      </c>
      <c r="S147" s="3" t="s">
        <v>621</v>
      </c>
      <c r="T147" s="3" t="s">
        <v>621</v>
      </c>
      <c r="U147" s="3">
        <v>13.673999999999999</v>
      </c>
      <c r="V147" s="3" t="s">
        <v>621</v>
      </c>
      <c r="W147" s="3" t="s">
        <v>621</v>
      </c>
      <c r="X147" s="3" t="s">
        <v>621</v>
      </c>
      <c r="Y147" s="3">
        <v>0.247</v>
      </c>
      <c r="Z147" s="3" t="s">
        <v>621</v>
      </c>
      <c r="AA147" s="3" t="s">
        <v>621</v>
      </c>
      <c r="AB147" s="3" t="s">
        <v>621</v>
      </c>
      <c r="AC147" s="3" t="s">
        <v>621</v>
      </c>
      <c r="AD147" s="3" t="s">
        <v>621</v>
      </c>
      <c r="AE147" s="3" t="s">
        <v>621</v>
      </c>
      <c r="AF147" s="3" t="s">
        <v>621</v>
      </c>
      <c r="AG147" s="3" t="s">
        <v>621</v>
      </c>
      <c r="AH147" s="3" t="s">
        <v>621</v>
      </c>
      <c r="AI147" s="3" t="s">
        <v>621</v>
      </c>
      <c r="AM147" s="20">
        <f t="shared" si="6"/>
        <v>13.920999999999999</v>
      </c>
      <c r="AN147" s="20">
        <f t="shared" si="7"/>
        <v>13.035</v>
      </c>
      <c r="AO147" s="21">
        <f t="shared" si="8"/>
        <v>0.93635514690036636</v>
      </c>
    </row>
    <row r="148" spans="1:41" ht="15" customHeight="1" x14ac:dyDescent="0.25">
      <c r="A148" s="3" t="s">
        <v>167</v>
      </c>
      <c r="B148" s="3" t="s">
        <v>170</v>
      </c>
      <c r="C148" s="3">
        <v>2013</v>
      </c>
      <c r="D148" s="3">
        <v>5.3730000000000002</v>
      </c>
      <c r="E148" s="3">
        <v>5.3730000000000002</v>
      </c>
      <c r="F148" s="3" t="s">
        <v>621</v>
      </c>
      <c r="G148" s="3" t="s">
        <v>621</v>
      </c>
      <c r="H148" s="3" t="s">
        <v>621</v>
      </c>
      <c r="I148" s="3" t="s">
        <v>621</v>
      </c>
      <c r="J148" s="3" t="s">
        <v>621</v>
      </c>
      <c r="K148" s="3" t="s">
        <v>621</v>
      </c>
      <c r="L148" s="3" t="s">
        <v>622</v>
      </c>
      <c r="M148" s="3" t="s">
        <v>621</v>
      </c>
      <c r="N148" s="3" t="s">
        <v>621</v>
      </c>
      <c r="O148" s="3" t="s">
        <v>621</v>
      </c>
      <c r="P148" s="3" t="s">
        <v>621</v>
      </c>
      <c r="Q148" s="3" t="s">
        <v>621</v>
      </c>
      <c r="R148" s="3" t="s">
        <v>621</v>
      </c>
      <c r="S148" s="3" t="s">
        <v>14</v>
      </c>
      <c r="T148" s="3">
        <v>5.2990000000000004</v>
      </c>
      <c r="U148" s="3" t="s">
        <v>621</v>
      </c>
      <c r="V148" s="3" t="s">
        <v>621</v>
      </c>
      <c r="W148" s="3" t="s">
        <v>621</v>
      </c>
      <c r="X148" s="3" t="s">
        <v>621</v>
      </c>
      <c r="Y148" s="3" t="s">
        <v>621</v>
      </c>
      <c r="Z148" s="3" t="s">
        <v>621</v>
      </c>
      <c r="AA148" s="3" t="s">
        <v>621</v>
      </c>
      <c r="AB148" s="3" t="s">
        <v>621</v>
      </c>
      <c r="AC148" s="3" t="s">
        <v>621</v>
      </c>
      <c r="AD148" s="3" t="s">
        <v>621</v>
      </c>
      <c r="AE148" s="3" t="s">
        <v>621</v>
      </c>
      <c r="AF148" s="3" t="s">
        <v>622</v>
      </c>
      <c r="AG148" s="3" t="s">
        <v>621</v>
      </c>
      <c r="AH148" s="3">
        <v>7.3999999999999996E-2</v>
      </c>
      <c r="AI148" s="3">
        <v>7.3999999999999996E-2</v>
      </c>
      <c r="AM148" s="20">
        <f t="shared" si="6"/>
        <v>5.3730000000000002</v>
      </c>
      <c r="AN148" s="20">
        <f t="shared" si="7"/>
        <v>5.3730000000000002</v>
      </c>
      <c r="AO148" s="21">
        <f t="shared" si="8"/>
        <v>1</v>
      </c>
    </row>
    <row r="149" spans="1:41" ht="15" customHeight="1" x14ac:dyDescent="0.25">
      <c r="A149" s="3" t="s">
        <v>171</v>
      </c>
      <c r="B149" s="3" t="s">
        <v>172</v>
      </c>
      <c r="C149" s="3">
        <v>2013</v>
      </c>
      <c r="D149" s="3">
        <v>75.061999999999998</v>
      </c>
      <c r="E149" s="3">
        <v>89.114999999999995</v>
      </c>
      <c r="F149" s="3" t="s">
        <v>621</v>
      </c>
      <c r="G149" s="3">
        <v>0.316</v>
      </c>
      <c r="H149" s="3" t="s">
        <v>621</v>
      </c>
      <c r="I149" s="3" t="s">
        <v>621</v>
      </c>
      <c r="J149" s="3">
        <v>2.5089999999999999</v>
      </c>
      <c r="K149" s="3" t="s">
        <v>621</v>
      </c>
      <c r="L149" s="3" t="s">
        <v>621</v>
      </c>
      <c r="M149" s="3">
        <v>46.991999999999997</v>
      </c>
      <c r="N149" s="3">
        <v>0</v>
      </c>
      <c r="O149" s="3">
        <v>27.942</v>
      </c>
      <c r="P149" s="3" t="s">
        <v>621</v>
      </c>
      <c r="Q149" s="3" t="s">
        <v>621</v>
      </c>
      <c r="R149" s="3" t="s">
        <v>621</v>
      </c>
      <c r="S149" s="3" t="s">
        <v>14</v>
      </c>
      <c r="T149" s="3" t="s">
        <v>621</v>
      </c>
      <c r="U149" s="3" t="s">
        <v>621</v>
      </c>
      <c r="V149" s="3" t="s">
        <v>621</v>
      </c>
      <c r="W149" s="3" t="s">
        <v>621</v>
      </c>
      <c r="X149" s="3" t="s">
        <v>621</v>
      </c>
      <c r="Y149" s="3">
        <v>11.356</v>
      </c>
      <c r="Z149" s="3" t="s">
        <v>621</v>
      </c>
      <c r="AA149" s="3" t="s">
        <v>621</v>
      </c>
      <c r="AB149" s="3" t="s">
        <v>621</v>
      </c>
      <c r="AC149" s="3" t="s">
        <v>621</v>
      </c>
      <c r="AD149" s="3" t="s">
        <v>621</v>
      </c>
      <c r="AE149" s="3" t="s">
        <v>621</v>
      </c>
      <c r="AF149" s="3" t="s">
        <v>622</v>
      </c>
      <c r="AG149" s="3" t="s">
        <v>621</v>
      </c>
      <c r="AH149" s="3" t="s">
        <v>621</v>
      </c>
      <c r="AI149" s="3" t="s">
        <v>621</v>
      </c>
      <c r="AM149" s="20">
        <f t="shared" si="6"/>
        <v>89.114999999999995</v>
      </c>
      <c r="AN149" s="20">
        <f t="shared" si="7"/>
        <v>75.061999999999998</v>
      </c>
      <c r="AO149" s="21">
        <f t="shared" si="8"/>
        <v>0.84230488694383665</v>
      </c>
    </row>
    <row r="150" spans="1:41" ht="15" customHeight="1" x14ac:dyDescent="0.25">
      <c r="A150" s="3" t="s">
        <v>171</v>
      </c>
      <c r="B150" s="3" t="s">
        <v>173</v>
      </c>
      <c r="C150" s="3">
        <v>2013</v>
      </c>
      <c r="D150" s="3">
        <v>2.306</v>
      </c>
      <c r="E150" s="3">
        <v>2.835</v>
      </c>
      <c r="F150" s="3" t="s">
        <v>621</v>
      </c>
      <c r="G150" s="3">
        <v>7.8E-2</v>
      </c>
      <c r="H150" s="3" t="s">
        <v>621</v>
      </c>
      <c r="I150" s="3" t="s">
        <v>621</v>
      </c>
      <c r="J150" s="3" t="s">
        <v>621</v>
      </c>
      <c r="K150" s="3" t="s">
        <v>621</v>
      </c>
      <c r="L150" s="3" t="s">
        <v>622</v>
      </c>
      <c r="M150" s="3" t="s">
        <v>621</v>
      </c>
      <c r="N150" s="3" t="s">
        <v>621</v>
      </c>
      <c r="O150" s="3" t="s">
        <v>621</v>
      </c>
      <c r="P150" s="3" t="s">
        <v>621</v>
      </c>
      <c r="Q150" s="3" t="s">
        <v>621</v>
      </c>
      <c r="R150" s="3" t="s">
        <v>621</v>
      </c>
      <c r="S150" s="3" t="s">
        <v>621</v>
      </c>
      <c r="T150" s="3">
        <v>2.7570000000000001</v>
      </c>
      <c r="U150" s="3" t="s">
        <v>621</v>
      </c>
      <c r="V150" s="3" t="s">
        <v>621</v>
      </c>
      <c r="W150" s="3" t="s">
        <v>621</v>
      </c>
      <c r="X150" s="3" t="s">
        <v>621</v>
      </c>
      <c r="Y150" s="3" t="s">
        <v>621</v>
      </c>
      <c r="Z150" s="3" t="s">
        <v>621</v>
      </c>
      <c r="AA150" s="3" t="s">
        <v>621</v>
      </c>
      <c r="AB150" s="3" t="s">
        <v>621</v>
      </c>
      <c r="AC150" s="3" t="s">
        <v>621</v>
      </c>
      <c r="AD150" s="3" t="s">
        <v>621</v>
      </c>
      <c r="AE150" s="3" t="s">
        <v>621</v>
      </c>
      <c r="AF150" s="3" t="s">
        <v>622</v>
      </c>
      <c r="AG150" s="3" t="s">
        <v>621</v>
      </c>
      <c r="AH150" s="3" t="s">
        <v>621</v>
      </c>
      <c r="AI150" s="3" t="s">
        <v>621</v>
      </c>
      <c r="AM150" s="20">
        <f t="shared" si="6"/>
        <v>2.835</v>
      </c>
      <c r="AN150" s="20">
        <f t="shared" si="7"/>
        <v>2.306</v>
      </c>
      <c r="AO150" s="21">
        <f t="shared" si="8"/>
        <v>0.81340388007054676</v>
      </c>
    </row>
    <row r="151" spans="1:41" ht="15" customHeight="1" x14ac:dyDescent="0.25">
      <c r="A151" s="3" t="s">
        <v>171</v>
      </c>
      <c r="B151" s="3" t="s">
        <v>174</v>
      </c>
      <c r="C151" s="3">
        <v>2013</v>
      </c>
      <c r="D151" s="3">
        <v>4.0830000000000002</v>
      </c>
      <c r="E151" s="3">
        <v>4.5209999999999999</v>
      </c>
      <c r="F151" s="3" t="s">
        <v>621</v>
      </c>
      <c r="G151" s="3">
        <v>0.28399999999999997</v>
      </c>
      <c r="H151" s="3" t="s">
        <v>621</v>
      </c>
      <c r="I151" s="3" t="s">
        <v>621</v>
      </c>
      <c r="J151" s="3" t="s">
        <v>621</v>
      </c>
      <c r="K151" s="3" t="s">
        <v>621</v>
      </c>
      <c r="L151" s="3" t="s">
        <v>968</v>
      </c>
      <c r="M151" s="3" t="s">
        <v>621</v>
      </c>
      <c r="N151" s="3" t="s">
        <v>621</v>
      </c>
      <c r="O151" s="3" t="s">
        <v>621</v>
      </c>
      <c r="P151" s="3" t="s">
        <v>621</v>
      </c>
      <c r="Q151" s="3" t="s">
        <v>621</v>
      </c>
      <c r="R151" s="3" t="s">
        <v>621</v>
      </c>
      <c r="S151" s="3" t="s">
        <v>621</v>
      </c>
      <c r="T151" s="3">
        <v>4.2370000000000001</v>
      </c>
      <c r="U151" s="3" t="s">
        <v>621</v>
      </c>
      <c r="V151" s="3" t="s">
        <v>621</v>
      </c>
      <c r="W151" s="3" t="s">
        <v>621</v>
      </c>
      <c r="X151" s="3" t="s">
        <v>621</v>
      </c>
      <c r="Y151" s="3" t="s">
        <v>621</v>
      </c>
      <c r="Z151" s="3" t="s">
        <v>621</v>
      </c>
      <c r="AA151" s="3" t="s">
        <v>621</v>
      </c>
      <c r="AB151" s="3" t="s">
        <v>621</v>
      </c>
      <c r="AC151" s="3" t="s">
        <v>621</v>
      </c>
      <c r="AD151" s="3" t="s">
        <v>621</v>
      </c>
      <c r="AE151" s="3" t="s">
        <v>621</v>
      </c>
      <c r="AF151" s="3" t="s">
        <v>622</v>
      </c>
      <c r="AG151" s="3" t="s">
        <v>621</v>
      </c>
      <c r="AH151" s="3" t="s">
        <v>621</v>
      </c>
      <c r="AI151" s="3" t="s">
        <v>621</v>
      </c>
      <c r="AM151" s="20">
        <f t="shared" si="6"/>
        <v>4.5209999999999999</v>
      </c>
      <c r="AN151" s="20">
        <f t="shared" si="7"/>
        <v>4.0830000000000002</v>
      </c>
      <c r="AO151" s="21">
        <f t="shared" si="8"/>
        <v>0.90311877903118787</v>
      </c>
    </row>
    <row r="152" spans="1:41" ht="15" customHeight="1" x14ac:dyDescent="0.25">
      <c r="A152" s="3" t="s">
        <v>175</v>
      </c>
      <c r="B152" s="3" t="s">
        <v>176</v>
      </c>
      <c r="C152" s="3">
        <v>2013</v>
      </c>
      <c r="D152" s="3">
        <v>5.4</v>
      </c>
      <c r="E152" s="3">
        <v>5.5</v>
      </c>
      <c r="F152" s="3" t="s">
        <v>621</v>
      </c>
      <c r="G152" s="3" t="s">
        <v>621</v>
      </c>
      <c r="H152" s="3" t="s">
        <v>621</v>
      </c>
      <c r="I152" s="3" t="s">
        <v>621</v>
      </c>
      <c r="J152" s="3" t="s">
        <v>621</v>
      </c>
      <c r="K152" s="3" t="s">
        <v>621</v>
      </c>
      <c r="L152" s="3" t="s">
        <v>622</v>
      </c>
      <c r="M152" s="3" t="s">
        <v>621</v>
      </c>
      <c r="N152" s="3" t="s">
        <v>621</v>
      </c>
      <c r="O152" s="3" t="s">
        <v>621</v>
      </c>
      <c r="P152" s="3" t="s">
        <v>621</v>
      </c>
      <c r="Q152" s="3" t="s">
        <v>621</v>
      </c>
      <c r="R152" s="3" t="s">
        <v>621</v>
      </c>
      <c r="S152" s="3" t="s">
        <v>621</v>
      </c>
      <c r="T152" s="3">
        <v>5.5</v>
      </c>
      <c r="U152" s="3" t="s">
        <v>621</v>
      </c>
      <c r="V152" s="3" t="s">
        <v>621</v>
      </c>
      <c r="W152" s="3" t="s">
        <v>621</v>
      </c>
      <c r="X152" s="3" t="s">
        <v>621</v>
      </c>
      <c r="Y152" s="3" t="s">
        <v>621</v>
      </c>
      <c r="Z152" s="3" t="s">
        <v>621</v>
      </c>
      <c r="AA152" s="3" t="s">
        <v>621</v>
      </c>
      <c r="AB152" s="3" t="s">
        <v>621</v>
      </c>
      <c r="AC152" s="3" t="s">
        <v>621</v>
      </c>
      <c r="AD152" s="3" t="s">
        <v>621</v>
      </c>
      <c r="AE152" s="3" t="s">
        <v>621</v>
      </c>
      <c r="AF152" s="3" t="s">
        <v>622</v>
      </c>
      <c r="AG152" s="3" t="s">
        <v>621</v>
      </c>
      <c r="AH152" s="3" t="s">
        <v>621</v>
      </c>
      <c r="AI152" s="3" t="s">
        <v>621</v>
      </c>
      <c r="AM152" s="20">
        <f t="shared" si="6"/>
        <v>5.5</v>
      </c>
      <c r="AN152" s="20">
        <f t="shared" si="7"/>
        <v>5.4</v>
      </c>
      <c r="AO152" s="21">
        <f t="shared" si="8"/>
        <v>0.98181818181818192</v>
      </c>
    </row>
    <row r="153" spans="1:41" ht="15" customHeight="1" x14ac:dyDescent="0.25">
      <c r="A153" s="3" t="s">
        <v>175</v>
      </c>
      <c r="B153" s="3" t="s">
        <v>177</v>
      </c>
      <c r="C153" s="3">
        <v>2013</v>
      </c>
      <c r="D153" s="3">
        <v>23.542000000000002</v>
      </c>
      <c r="E153" s="3">
        <v>25.736000000000001</v>
      </c>
      <c r="F153" s="3" t="s">
        <v>621</v>
      </c>
      <c r="G153" s="3">
        <v>4.968</v>
      </c>
      <c r="H153" s="3" t="s">
        <v>621</v>
      </c>
      <c r="I153" s="3" t="s">
        <v>621</v>
      </c>
      <c r="J153" s="3">
        <v>4.319</v>
      </c>
      <c r="K153" s="3" t="s">
        <v>621</v>
      </c>
      <c r="L153" s="3" t="s">
        <v>969</v>
      </c>
      <c r="M153" s="3" t="s">
        <v>621</v>
      </c>
      <c r="N153" s="3" t="s">
        <v>621</v>
      </c>
      <c r="O153" s="3" t="s">
        <v>621</v>
      </c>
      <c r="P153" s="3" t="s">
        <v>621</v>
      </c>
      <c r="Q153" s="3" t="s">
        <v>621</v>
      </c>
      <c r="R153" s="3" t="s">
        <v>621</v>
      </c>
      <c r="S153" s="3" t="s">
        <v>621</v>
      </c>
      <c r="T153" s="3">
        <v>15.763</v>
      </c>
      <c r="U153" s="3" t="s">
        <v>621</v>
      </c>
      <c r="V153" s="3" t="s">
        <v>621</v>
      </c>
      <c r="W153" s="3" t="s">
        <v>621</v>
      </c>
      <c r="X153" s="3" t="s">
        <v>621</v>
      </c>
      <c r="Y153" s="3" t="s">
        <v>621</v>
      </c>
      <c r="Z153" s="3" t="s">
        <v>621</v>
      </c>
      <c r="AA153" s="3" t="s">
        <v>621</v>
      </c>
      <c r="AB153" s="3" t="s">
        <v>621</v>
      </c>
      <c r="AC153" s="3">
        <v>0.68600000000000005</v>
      </c>
      <c r="AD153" s="3" t="s">
        <v>621</v>
      </c>
      <c r="AE153" s="3" t="s">
        <v>621</v>
      </c>
      <c r="AF153" s="3" t="s">
        <v>622</v>
      </c>
      <c r="AG153" s="3" t="s">
        <v>621</v>
      </c>
      <c r="AH153" s="3" t="s">
        <v>621</v>
      </c>
      <c r="AI153" s="3" t="s">
        <v>621</v>
      </c>
      <c r="AM153" s="20">
        <f t="shared" si="6"/>
        <v>25.735999999999997</v>
      </c>
      <c r="AN153" s="20">
        <f t="shared" si="7"/>
        <v>23.542000000000002</v>
      </c>
      <c r="AO153" s="21">
        <f t="shared" si="8"/>
        <v>0.91474976686353759</v>
      </c>
    </row>
    <row r="154" spans="1:41" ht="15" customHeight="1" x14ac:dyDescent="0.25">
      <c r="A154" s="3" t="s">
        <v>175</v>
      </c>
      <c r="B154" s="3" t="s">
        <v>178</v>
      </c>
      <c r="C154" s="3">
        <v>2013</v>
      </c>
      <c r="D154" s="3">
        <v>5.5359999999999996</v>
      </c>
      <c r="E154" s="3">
        <v>5.59</v>
      </c>
      <c r="F154" s="3" t="s">
        <v>621</v>
      </c>
      <c r="G154" s="3">
        <v>4.7E-2</v>
      </c>
      <c r="H154" s="3" t="s">
        <v>621</v>
      </c>
      <c r="I154" s="3" t="s">
        <v>621</v>
      </c>
      <c r="J154" s="3" t="s">
        <v>621</v>
      </c>
      <c r="K154" s="3" t="s">
        <v>621</v>
      </c>
      <c r="L154" s="3" t="s">
        <v>622</v>
      </c>
      <c r="M154" s="3" t="s">
        <v>621</v>
      </c>
      <c r="N154" s="3" t="s">
        <v>621</v>
      </c>
      <c r="O154" s="3" t="s">
        <v>621</v>
      </c>
      <c r="P154" s="3" t="s">
        <v>621</v>
      </c>
      <c r="Q154" s="3" t="s">
        <v>621</v>
      </c>
      <c r="R154" s="3" t="s">
        <v>621</v>
      </c>
      <c r="S154" s="3" t="s">
        <v>621</v>
      </c>
      <c r="T154" s="3">
        <v>5.5430000000000001</v>
      </c>
      <c r="U154" s="3" t="s">
        <v>621</v>
      </c>
      <c r="V154" s="3" t="s">
        <v>621</v>
      </c>
      <c r="W154" s="3" t="s">
        <v>621</v>
      </c>
      <c r="X154" s="3" t="s">
        <v>621</v>
      </c>
      <c r="Y154" s="3" t="s">
        <v>621</v>
      </c>
      <c r="Z154" s="3" t="s">
        <v>621</v>
      </c>
      <c r="AA154" s="3" t="s">
        <v>621</v>
      </c>
      <c r="AB154" s="3" t="s">
        <v>621</v>
      </c>
      <c r="AC154" s="3" t="s">
        <v>621</v>
      </c>
      <c r="AD154" s="3" t="s">
        <v>621</v>
      </c>
      <c r="AE154" s="3" t="s">
        <v>621</v>
      </c>
      <c r="AF154" s="3" t="s">
        <v>622</v>
      </c>
      <c r="AG154" s="3" t="s">
        <v>621</v>
      </c>
      <c r="AH154" s="3" t="s">
        <v>621</v>
      </c>
      <c r="AI154" s="3" t="s">
        <v>621</v>
      </c>
      <c r="AM154" s="20">
        <f t="shared" si="6"/>
        <v>5.59</v>
      </c>
      <c r="AN154" s="20">
        <f t="shared" si="7"/>
        <v>5.5359999999999996</v>
      </c>
      <c r="AO154" s="21">
        <f t="shared" si="8"/>
        <v>0.99033989266547406</v>
      </c>
    </row>
    <row r="155" spans="1:41" ht="15" customHeight="1" x14ac:dyDescent="0.25">
      <c r="A155" s="3" t="s">
        <v>175</v>
      </c>
      <c r="B155" s="3" t="s">
        <v>179</v>
      </c>
      <c r="C155" s="3">
        <v>2013</v>
      </c>
      <c r="D155" s="3">
        <v>5.9850000000000003</v>
      </c>
      <c r="E155" s="3">
        <v>6.3390000000000004</v>
      </c>
      <c r="F155" s="3" t="s">
        <v>621</v>
      </c>
      <c r="G155" s="3">
        <v>0.27700000000000002</v>
      </c>
      <c r="H155" s="3" t="s">
        <v>621</v>
      </c>
      <c r="I155" s="3" t="s">
        <v>621</v>
      </c>
      <c r="J155" s="3" t="s">
        <v>621</v>
      </c>
      <c r="K155" s="3" t="s">
        <v>621</v>
      </c>
      <c r="L155" s="3" t="s">
        <v>622</v>
      </c>
      <c r="M155" s="3" t="s">
        <v>621</v>
      </c>
      <c r="N155" s="3" t="s">
        <v>621</v>
      </c>
      <c r="O155" s="3" t="s">
        <v>621</v>
      </c>
      <c r="P155" s="3" t="s">
        <v>621</v>
      </c>
      <c r="Q155" s="3" t="s">
        <v>621</v>
      </c>
      <c r="R155" s="3" t="s">
        <v>621</v>
      </c>
      <c r="S155" s="3" t="s">
        <v>621</v>
      </c>
      <c r="T155" s="3">
        <v>6.0620000000000003</v>
      </c>
      <c r="U155" s="3" t="s">
        <v>621</v>
      </c>
      <c r="V155" s="3" t="s">
        <v>621</v>
      </c>
      <c r="W155" s="3" t="s">
        <v>621</v>
      </c>
      <c r="X155" s="3" t="s">
        <v>621</v>
      </c>
      <c r="Y155" s="3" t="s">
        <v>621</v>
      </c>
      <c r="Z155" s="3" t="s">
        <v>621</v>
      </c>
      <c r="AA155" s="3" t="s">
        <v>621</v>
      </c>
      <c r="AB155" s="3" t="s">
        <v>621</v>
      </c>
      <c r="AC155" s="3" t="s">
        <v>621</v>
      </c>
      <c r="AD155" s="3" t="s">
        <v>621</v>
      </c>
      <c r="AE155" s="3" t="s">
        <v>621</v>
      </c>
      <c r="AF155" s="3" t="s">
        <v>622</v>
      </c>
      <c r="AG155" s="3" t="s">
        <v>621</v>
      </c>
      <c r="AH155" s="3" t="s">
        <v>621</v>
      </c>
      <c r="AI155" s="3" t="s">
        <v>621</v>
      </c>
      <c r="AM155" s="20">
        <f t="shared" si="6"/>
        <v>6.3390000000000004</v>
      </c>
      <c r="AN155" s="20">
        <f t="shared" si="7"/>
        <v>5.9850000000000003</v>
      </c>
      <c r="AO155" s="21">
        <f t="shared" si="8"/>
        <v>0.9441552295314718</v>
      </c>
    </row>
    <row r="156" spans="1:41" ht="15" customHeight="1" x14ac:dyDescent="0.25">
      <c r="A156" s="3" t="s">
        <v>180</v>
      </c>
      <c r="B156" s="3" t="s">
        <v>181</v>
      </c>
      <c r="C156" s="3">
        <v>2013</v>
      </c>
      <c r="D156" s="3">
        <v>130.80000000000001</v>
      </c>
      <c r="E156" s="3">
        <v>145.19999999999999</v>
      </c>
      <c r="F156" s="3" t="s">
        <v>621</v>
      </c>
      <c r="G156" s="3">
        <v>21.6</v>
      </c>
      <c r="H156" s="3" t="s">
        <v>621</v>
      </c>
      <c r="I156" s="3" t="s">
        <v>621</v>
      </c>
      <c r="J156" s="3" t="s">
        <v>621</v>
      </c>
      <c r="K156" s="3" t="s">
        <v>621</v>
      </c>
      <c r="L156" s="3" t="s">
        <v>621</v>
      </c>
      <c r="M156" s="3">
        <v>50</v>
      </c>
      <c r="N156" s="3">
        <v>0</v>
      </c>
      <c r="O156" s="3">
        <v>0</v>
      </c>
      <c r="P156" s="3" t="s">
        <v>621</v>
      </c>
      <c r="Q156" s="3" t="s">
        <v>621</v>
      </c>
      <c r="R156" s="3" t="s">
        <v>621</v>
      </c>
      <c r="S156" s="3" t="s">
        <v>14</v>
      </c>
      <c r="T156" s="3" t="s">
        <v>621</v>
      </c>
      <c r="U156" s="3" t="s">
        <v>621</v>
      </c>
      <c r="V156" s="3" t="s">
        <v>621</v>
      </c>
      <c r="W156" s="3">
        <v>6.4</v>
      </c>
      <c r="X156" s="3" t="s">
        <v>621</v>
      </c>
      <c r="Y156" s="3">
        <v>0.3</v>
      </c>
      <c r="Z156" s="3" t="s">
        <v>621</v>
      </c>
      <c r="AA156" s="3" t="s">
        <v>621</v>
      </c>
      <c r="AB156" s="3">
        <v>66.900000000000006</v>
      </c>
      <c r="AC156" s="3" t="s">
        <v>621</v>
      </c>
      <c r="AD156" s="3" t="s">
        <v>621</v>
      </c>
      <c r="AE156" s="3" t="s">
        <v>621</v>
      </c>
      <c r="AF156" s="3" t="s">
        <v>621</v>
      </c>
      <c r="AG156" s="3" t="s">
        <v>621</v>
      </c>
      <c r="AH156" s="3" t="s">
        <v>621</v>
      </c>
      <c r="AI156" s="3" t="s">
        <v>621</v>
      </c>
      <c r="AM156" s="20">
        <f t="shared" si="6"/>
        <v>145.19999999999999</v>
      </c>
      <c r="AN156" s="20">
        <f t="shared" si="7"/>
        <v>130.80000000000001</v>
      </c>
      <c r="AO156" s="21">
        <f t="shared" si="8"/>
        <v>0.90082644628099184</v>
      </c>
    </row>
    <row r="157" spans="1:41"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W157" s="3" t="s">
        <v>622</v>
      </c>
      <c r="X157" s="3" t="s">
        <v>622</v>
      </c>
      <c r="Y157" s="3" t="s">
        <v>622</v>
      </c>
      <c r="Z157" s="3" t="s">
        <v>622</v>
      </c>
      <c r="AA157" s="3" t="s">
        <v>622</v>
      </c>
      <c r="AB157" s="3" t="s">
        <v>622</v>
      </c>
      <c r="AC157" s="3" t="s">
        <v>622</v>
      </c>
      <c r="AD157" s="3" t="s">
        <v>622</v>
      </c>
      <c r="AE157" s="3" t="s">
        <v>622</v>
      </c>
      <c r="AF157" s="3" t="s">
        <v>622</v>
      </c>
      <c r="AG157" s="3" t="s">
        <v>622</v>
      </c>
      <c r="AH157" s="3" t="s">
        <v>622</v>
      </c>
      <c r="AI157" s="3" t="s">
        <v>622</v>
      </c>
      <c r="AM157" s="20">
        <f t="shared" si="6"/>
        <v>0</v>
      </c>
      <c r="AN157" s="20">
        <f t="shared" si="7"/>
        <v>0</v>
      </c>
      <c r="AO157" s="21" t="str">
        <f t="shared" si="8"/>
        <v/>
      </c>
    </row>
    <row r="158" spans="1:41" ht="15" customHeight="1" x14ac:dyDescent="0.25">
      <c r="A158" s="3" t="s">
        <v>184</v>
      </c>
      <c r="B158" s="3" t="s">
        <v>185</v>
      </c>
      <c r="C158" s="3">
        <v>2013</v>
      </c>
      <c r="D158" s="3">
        <v>4987.6750000000002</v>
      </c>
      <c r="E158" s="3">
        <v>4617.72</v>
      </c>
      <c r="F158" s="3">
        <v>3.6419999999999999</v>
      </c>
      <c r="G158" s="3">
        <v>25.231000000000002</v>
      </c>
      <c r="H158" s="3">
        <v>0</v>
      </c>
      <c r="I158" s="3">
        <v>80.822000000000003</v>
      </c>
      <c r="J158" s="3">
        <v>0</v>
      </c>
      <c r="K158" s="3">
        <v>0</v>
      </c>
      <c r="L158" s="3" t="s">
        <v>622</v>
      </c>
      <c r="M158" s="3">
        <v>132.28899999999999</v>
      </c>
      <c r="N158" s="3">
        <v>0</v>
      </c>
      <c r="O158" s="3">
        <v>0</v>
      </c>
      <c r="P158" s="3">
        <v>0</v>
      </c>
      <c r="Q158" s="3">
        <v>0</v>
      </c>
      <c r="R158" s="3">
        <v>6.4130000000000003</v>
      </c>
      <c r="S158" s="3" t="s">
        <v>14</v>
      </c>
      <c r="T158" s="3">
        <v>189.86199999999999</v>
      </c>
      <c r="U158" s="3">
        <v>0</v>
      </c>
      <c r="V158" s="3">
        <v>0</v>
      </c>
      <c r="W158" s="3">
        <v>0</v>
      </c>
      <c r="X158" s="3">
        <v>222.27</v>
      </c>
      <c r="Y158" s="3">
        <v>491.89699999999999</v>
      </c>
      <c r="Z158" s="3">
        <v>0</v>
      </c>
      <c r="AA158" s="3">
        <v>0</v>
      </c>
      <c r="AB158" s="3">
        <v>1251.172</v>
      </c>
      <c r="AC158" s="3">
        <v>0</v>
      </c>
      <c r="AD158" s="3">
        <v>0</v>
      </c>
      <c r="AE158" s="3">
        <v>2160.9810000000002</v>
      </c>
      <c r="AF158" s="3" t="s">
        <v>964</v>
      </c>
      <c r="AG158" s="3">
        <v>628.23</v>
      </c>
      <c r="AH158" s="3">
        <v>53.140999999999998</v>
      </c>
      <c r="AI158" s="3">
        <v>53.140999999999998</v>
      </c>
      <c r="AM158" s="20">
        <f t="shared" si="6"/>
        <v>4617.7199999999993</v>
      </c>
      <c r="AN158" s="20">
        <f t="shared" si="7"/>
        <v>4987.6750000000002</v>
      </c>
      <c r="AO158" s="21">
        <f t="shared" si="8"/>
        <v>1.0801163777795104</v>
      </c>
    </row>
    <row r="159" spans="1:41" ht="15" customHeight="1" x14ac:dyDescent="0.25">
      <c r="A159" s="3" t="s">
        <v>184</v>
      </c>
      <c r="B159" s="3" t="s">
        <v>186</v>
      </c>
      <c r="C159" s="3">
        <v>2013</v>
      </c>
      <c r="D159" s="3">
        <v>80.27</v>
      </c>
      <c r="E159" s="3">
        <v>96.037999999999997</v>
      </c>
      <c r="F159" s="3">
        <v>0</v>
      </c>
      <c r="G159" s="3">
        <v>11.414999999999999</v>
      </c>
      <c r="H159" s="3">
        <v>0</v>
      </c>
      <c r="I159" s="3">
        <v>16.664000000000001</v>
      </c>
      <c r="J159" s="3">
        <v>0</v>
      </c>
      <c r="K159" s="3">
        <v>0</v>
      </c>
      <c r="L159" s="3" t="s">
        <v>622</v>
      </c>
      <c r="M159" s="3">
        <v>0</v>
      </c>
      <c r="N159" s="3">
        <v>0</v>
      </c>
      <c r="O159" s="3">
        <v>0</v>
      </c>
      <c r="P159" s="3">
        <v>0</v>
      </c>
      <c r="Q159" s="3">
        <v>0</v>
      </c>
      <c r="R159" s="3">
        <v>0</v>
      </c>
      <c r="S159" s="3" t="s">
        <v>14</v>
      </c>
      <c r="T159" s="3">
        <v>0</v>
      </c>
      <c r="U159" s="3">
        <v>0</v>
      </c>
      <c r="V159" s="3">
        <v>0</v>
      </c>
      <c r="W159" s="3">
        <v>0</v>
      </c>
      <c r="X159" s="3">
        <v>0</v>
      </c>
      <c r="Y159" s="3">
        <v>66.721999999999994</v>
      </c>
      <c r="Z159" s="3">
        <v>0</v>
      </c>
      <c r="AA159" s="3">
        <v>0</v>
      </c>
      <c r="AB159" s="3">
        <v>0</v>
      </c>
      <c r="AC159" s="3">
        <v>1.2370000000000001</v>
      </c>
      <c r="AD159" s="3">
        <v>0</v>
      </c>
      <c r="AE159" s="3">
        <v>0</v>
      </c>
      <c r="AF159" s="3" t="s">
        <v>622</v>
      </c>
      <c r="AG159" s="3">
        <v>0</v>
      </c>
      <c r="AH159" s="3">
        <v>0</v>
      </c>
      <c r="AI159" s="3">
        <v>0</v>
      </c>
      <c r="AM159" s="20">
        <f t="shared" si="6"/>
        <v>96.037999999999982</v>
      </c>
      <c r="AN159" s="20">
        <f t="shared" si="7"/>
        <v>80.27</v>
      </c>
      <c r="AO159" s="21">
        <f t="shared" si="8"/>
        <v>0.83581498989983138</v>
      </c>
    </row>
    <row r="160" spans="1:41"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W160" s="3" t="s">
        <v>622</v>
      </c>
      <c r="X160" s="3" t="s">
        <v>622</v>
      </c>
      <c r="Y160" s="3" t="s">
        <v>622</v>
      </c>
      <c r="Z160" s="3" t="s">
        <v>622</v>
      </c>
      <c r="AA160" s="3" t="s">
        <v>622</v>
      </c>
      <c r="AB160" s="3" t="s">
        <v>622</v>
      </c>
      <c r="AC160" s="3" t="s">
        <v>622</v>
      </c>
      <c r="AD160" s="3" t="s">
        <v>622</v>
      </c>
      <c r="AE160" s="3" t="s">
        <v>622</v>
      </c>
      <c r="AF160" s="3" t="s">
        <v>622</v>
      </c>
      <c r="AG160" s="3" t="s">
        <v>622</v>
      </c>
      <c r="AH160" s="3" t="s">
        <v>622</v>
      </c>
      <c r="AI160" s="3" t="s">
        <v>622</v>
      </c>
      <c r="AM160" s="20">
        <f t="shared" si="6"/>
        <v>0</v>
      </c>
      <c r="AN160" s="20">
        <f t="shared" si="7"/>
        <v>0</v>
      </c>
      <c r="AO160" s="21" t="str">
        <f t="shared" si="8"/>
        <v/>
      </c>
    </row>
    <row r="161" spans="1:42"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W161" s="3" t="s">
        <v>622</v>
      </c>
      <c r="X161" s="3" t="s">
        <v>622</v>
      </c>
      <c r="Y161" s="3" t="s">
        <v>622</v>
      </c>
      <c r="Z161" s="3" t="s">
        <v>622</v>
      </c>
      <c r="AA161" s="3" t="s">
        <v>622</v>
      </c>
      <c r="AB161" s="3" t="s">
        <v>622</v>
      </c>
      <c r="AC161" s="3" t="s">
        <v>622</v>
      </c>
      <c r="AD161" s="3" t="s">
        <v>622</v>
      </c>
      <c r="AE161" s="3" t="s">
        <v>622</v>
      </c>
      <c r="AF161" s="3" t="s">
        <v>622</v>
      </c>
      <c r="AG161" s="3" t="s">
        <v>622</v>
      </c>
      <c r="AH161" s="3" t="s">
        <v>622</v>
      </c>
      <c r="AI161" s="3" t="s">
        <v>622</v>
      </c>
      <c r="AM161" s="20">
        <f t="shared" si="6"/>
        <v>0</v>
      </c>
      <c r="AN161" s="20">
        <f t="shared" si="7"/>
        <v>0</v>
      </c>
      <c r="AO161" s="21" t="str">
        <f t="shared" si="8"/>
        <v/>
      </c>
    </row>
    <row r="162" spans="1:42"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W162" s="3" t="s">
        <v>622</v>
      </c>
      <c r="X162" s="3" t="s">
        <v>622</v>
      </c>
      <c r="Y162" s="3" t="s">
        <v>622</v>
      </c>
      <c r="Z162" s="3" t="s">
        <v>622</v>
      </c>
      <c r="AA162" s="3" t="s">
        <v>622</v>
      </c>
      <c r="AB162" s="3" t="s">
        <v>622</v>
      </c>
      <c r="AC162" s="3" t="s">
        <v>622</v>
      </c>
      <c r="AD162" s="3" t="s">
        <v>622</v>
      </c>
      <c r="AE162" s="3" t="s">
        <v>622</v>
      </c>
      <c r="AF162" s="3" t="s">
        <v>622</v>
      </c>
      <c r="AG162" s="3" t="s">
        <v>622</v>
      </c>
      <c r="AH162" s="3" t="s">
        <v>622</v>
      </c>
      <c r="AI162" s="3" t="s">
        <v>622</v>
      </c>
      <c r="AM162" s="20">
        <f t="shared" si="6"/>
        <v>0</v>
      </c>
      <c r="AN162" s="20">
        <f t="shared" si="7"/>
        <v>0</v>
      </c>
      <c r="AO162" s="21" t="str">
        <f t="shared" si="8"/>
        <v/>
      </c>
    </row>
    <row r="163" spans="1:42"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W163" s="3" t="s">
        <v>622</v>
      </c>
      <c r="X163" s="3" t="s">
        <v>622</v>
      </c>
      <c r="Y163" s="3" t="s">
        <v>622</v>
      </c>
      <c r="Z163" s="3" t="s">
        <v>622</v>
      </c>
      <c r="AA163" s="3" t="s">
        <v>622</v>
      </c>
      <c r="AB163" s="3" t="s">
        <v>622</v>
      </c>
      <c r="AC163" s="3" t="s">
        <v>622</v>
      </c>
      <c r="AD163" s="3" t="s">
        <v>622</v>
      </c>
      <c r="AE163" s="3" t="s">
        <v>622</v>
      </c>
      <c r="AF163" s="3" t="s">
        <v>622</v>
      </c>
      <c r="AG163" s="3" t="s">
        <v>622</v>
      </c>
      <c r="AH163" s="3" t="s">
        <v>622</v>
      </c>
      <c r="AI163" s="3" t="s">
        <v>622</v>
      </c>
      <c r="AM163" s="20">
        <f t="shared" si="6"/>
        <v>0</v>
      </c>
      <c r="AN163" s="20">
        <f t="shared" si="7"/>
        <v>0</v>
      </c>
      <c r="AO163" s="21" t="str">
        <f t="shared" si="8"/>
        <v/>
      </c>
    </row>
    <row r="164" spans="1:42"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W164" s="3" t="s">
        <v>622</v>
      </c>
      <c r="X164" s="3" t="s">
        <v>622</v>
      </c>
      <c r="Y164" s="3" t="s">
        <v>622</v>
      </c>
      <c r="Z164" s="3" t="s">
        <v>622</v>
      </c>
      <c r="AA164" s="3" t="s">
        <v>622</v>
      </c>
      <c r="AB164" s="3" t="s">
        <v>622</v>
      </c>
      <c r="AC164" s="3" t="s">
        <v>622</v>
      </c>
      <c r="AD164" s="3" t="s">
        <v>622</v>
      </c>
      <c r="AE164" s="3" t="s">
        <v>622</v>
      </c>
      <c r="AF164" s="3" t="s">
        <v>622</v>
      </c>
      <c r="AG164" s="3" t="s">
        <v>622</v>
      </c>
      <c r="AH164" s="3" t="s">
        <v>622</v>
      </c>
      <c r="AI164" s="3" t="s">
        <v>622</v>
      </c>
      <c r="AM164" s="20">
        <f t="shared" si="6"/>
        <v>0</v>
      </c>
      <c r="AN164" s="20">
        <f t="shared" si="7"/>
        <v>0</v>
      </c>
      <c r="AO164" s="21" t="str">
        <f t="shared" si="8"/>
        <v/>
      </c>
    </row>
    <row r="165" spans="1:42"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W165" s="3" t="s">
        <v>622</v>
      </c>
      <c r="X165" s="3" t="s">
        <v>622</v>
      </c>
      <c r="Y165" s="3" t="s">
        <v>622</v>
      </c>
      <c r="Z165" s="3" t="s">
        <v>622</v>
      </c>
      <c r="AA165" s="3" t="s">
        <v>622</v>
      </c>
      <c r="AB165" s="3" t="s">
        <v>622</v>
      </c>
      <c r="AC165" s="3" t="s">
        <v>622</v>
      </c>
      <c r="AD165" s="3" t="s">
        <v>622</v>
      </c>
      <c r="AE165" s="3" t="s">
        <v>622</v>
      </c>
      <c r="AF165" s="3" t="s">
        <v>622</v>
      </c>
      <c r="AG165" s="3" t="s">
        <v>622</v>
      </c>
      <c r="AH165" s="3" t="s">
        <v>622</v>
      </c>
      <c r="AI165" s="3" t="s">
        <v>622</v>
      </c>
      <c r="AM165" s="20">
        <f t="shared" si="6"/>
        <v>0</v>
      </c>
      <c r="AN165" s="20">
        <f t="shared" si="7"/>
        <v>0</v>
      </c>
      <c r="AO165" s="21" t="str">
        <f t="shared" si="8"/>
        <v/>
      </c>
    </row>
    <row r="166" spans="1:42"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W166" s="3" t="s">
        <v>622</v>
      </c>
      <c r="X166" s="3" t="s">
        <v>622</v>
      </c>
      <c r="Y166" s="3" t="s">
        <v>622</v>
      </c>
      <c r="Z166" s="3" t="s">
        <v>622</v>
      </c>
      <c r="AA166" s="3" t="s">
        <v>622</v>
      </c>
      <c r="AB166" s="3" t="s">
        <v>622</v>
      </c>
      <c r="AC166" s="3" t="s">
        <v>622</v>
      </c>
      <c r="AD166" s="3" t="s">
        <v>622</v>
      </c>
      <c r="AE166" s="3" t="s">
        <v>622</v>
      </c>
      <c r="AF166" s="3" t="s">
        <v>622</v>
      </c>
      <c r="AG166" s="3" t="s">
        <v>622</v>
      </c>
      <c r="AH166" s="3" t="s">
        <v>622</v>
      </c>
      <c r="AI166" s="3" t="s">
        <v>622</v>
      </c>
      <c r="AM166" s="20">
        <f t="shared" si="6"/>
        <v>0</v>
      </c>
      <c r="AN166" s="20">
        <f t="shared" si="7"/>
        <v>0</v>
      </c>
      <c r="AO166" s="21" t="str">
        <f t="shared" si="8"/>
        <v/>
      </c>
    </row>
    <row r="167" spans="1:42"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W167" s="3" t="s">
        <v>622</v>
      </c>
      <c r="X167" s="3" t="s">
        <v>622</v>
      </c>
      <c r="Y167" s="3" t="s">
        <v>622</v>
      </c>
      <c r="Z167" s="3" t="s">
        <v>622</v>
      </c>
      <c r="AA167" s="3" t="s">
        <v>622</v>
      </c>
      <c r="AB167" s="3" t="s">
        <v>622</v>
      </c>
      <c r="AC167" s="3" t="s">
        <v>622</v>
      </c>
      <c r="AD167" s="3" t="s">
        <v>622</v>
      </c>
      <c r="AE167" s="3" t="s">
        <v>622</v>
      </c>
      <c r="AF167" s="3" t="s">
        <v>622</v>
      </c>
      <c r="AG167" s="3" t="s">
        <v>622</v>
      </c>
      <c r="AH167" s="3" t="s">
        <v>622</v>
      </c>
      <c r="AI167" s="3" t="s">
        <v>622</v>
      </c>
      <c r="AM167" s="20">
        <f t="shared" si="6"/>
        <v>0</v>
      </c>
      <c r="AN167" s="20">
        <f t="shared" si="7"/>
        <v>0</v>
      </c>
      <c r="AO167" s="21" t="str">
        <f t="shared" si="8"/>
        <v/>
      </c>
    </row>
    <row r="168" spans="1:42" ht="15" customHeight="1" x14ac:dyDescent="0.25">
      <c r="A168" s="3" t="s">
        <v>196</v>
      </c>
      <c r="B168" s="3" t="s">
        <v>197</v>
      </c>
      <c r="C168" s="3">
        <v>2013</v>
      </c>
      <c r="D168" s="3">
        <v>20.940999999999999</v>
      </c>
      <c r="E168" s="3">
        <v>23.07</v>
      </c>
      <c r="F168" s="3" t="s">
        <v>621</v>
      </c>
      <c r="G168" s="3">
        <v>1.8</v>
      </c>
      <c r="H168" s="3" t="s">
        <v>621</v>
      </c>
      <c r="I168" s="3" t="s">
        <v>621</v>
      </c>
      <c r="J168" s="3" t="s">
        <v>621</v>
      </c>
      <c r="K168" s="3" t="s">
        <v>621</v>
      </c>
      <c r="L168" s="3" t="s">
        <v>622</v>
      </c>
      <c r="M168" s="3" t="s">
        <v>621</v>
      </c>
      <c r="N168" s="3" t="s">
        <v>621</v>
      </c>
      <c r="O168" s="3">
        <v>2</v>
      </c>
      <c r="P168" s="3" t="s">
        <v>621</v>
      </c>
      <c r="Q168" s="3" t="s">
        <v>621</v>
      </c>
      <c r="R168" s="3" t="s">
        <v>621</v>
      </c>
      <c r="S168" s="3" t="s">
        <v>621</v>
      </c>
      <c r="T168" s="3">
        <v>17.760000000000002</v>
      </c>
      <c r="U168" s="3" t="s">
        <v>621</v>
      </c>
      <c r="V168" s="3" t="s">
        <v>621</v>
      </c>
      <c r="W168" s="3" t="s">
        <v>621</v>
      </c>
      <c r="X168" s="3" t="s">
        <v>621</v>
      </c>
      <c r="Y168" s="3" t="s">
        <v>621</v>
      </c>
      <c r="Z168" s="3" t="s">
        <v>621</v>
      </c>
      <c r="AA168" s="3" t="s">
        <v>621</v>
      </c>
      <c r="AB168" s="3" t="s">
        <v>621</v>
      </c>
      <c r="AC168" s="3" t="s">
        <v>621</v>
      </c>
      <c r="AD168" s="3" t="s">
        <v>621</v>
      </c>
      <c r="AE168" s="3" t="s">
        <v>621</v>
      </c>
      <c r="AF168" s="3" t="s">
        <v>621</v>
      </c>
      <c r="AG168" s="3" t="s">
        <v>621</v>
      </c>
      <c r="AH168" s="3">
        <v>1.51</v>
      </c>
      <c r="AI168" s="3">
        <v>1.51</v>
      </c>
      <c r="AM168" s="20">
        <f t="shared" si="6"/>
        <v>23.070000000000004</v>
      </c>
      <c r="AN168" s="20">
        <f t="shared" si="7"/>
        <v>20.940999999999999</v>
      </c>
      <c r="AO168" s="21">
        <f t="shared" si="8"/>
        <v>0.90771564802774141</v>
      </c>
    </row>
    <row r="169" spans="1:42"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W169" s="3" t="s">
        <v>622</v>
      </c>
      <c r="X169" s="3" t="s">
        <v>622</v>
      </c>
      <c r="Y169" s="3" t="s">
        <v>622</v>
      </c>
      <c r="Z169" s="3" t="s">
        <v>622</v>
      </c>
      <c r="AA169" s="3" t="s">
        <v>622</v>
      </c>
      <c r="AB169" s="3" t="s">
        <v>622</v>
      </c>
      <c r="AC169" s="3" t="s">
        <v>622</v>
      </c>
      <c r="AD169" s="3" t="s">
        <v>622</v>
      </c>
      <c r="AE169" s="3" t="s">
        <v>622</v>
      </c>
      <c r="AF169" s="3" t="s">
        <v>622</v>
      </c>
      <c r="AG169" s="3" t="s">
        <v>622</v>
      </c>
      <c r="AH169" s="3" t="s">
        <v>622</v>
      </c>
      <c r="AI169" s="3" t="s">
        <v>622</v>
      </c>
      <c r="AM169" s="20">
        <f t="shared" si="6"/>
        <v>0</v>
      </c>
      <c r="AN169" s="20">
        <f t="shared" si="7"/>
        <v>0</v>
      </c>
      <c r="AO169" s="21" t="str">
        <f t="shared" si="8"/>
        <v/>
      </c>
    </row>
    <row r="170" spans="1:42" ht="15" customHeight="1" x14ac:dyDescent="0.25">
      <c r="A170" s="3" t="s">
        <v>196</v>
      </c>
      <c r="B170" s="3" t="s">
        <v>199</v>
      </c>
      <c r="C170" s="3">
        <v>2013</v>
      </c>
      <c r="D170" s="3" t="s">
        <v>621</v>
      </c>
      <c r="E170" s="3" t="s">
        <v>621</v>
      </c>
      <c r="F170" s="3" t="s">
        <v>621</v>
      </c>
      <c r="G170" s="3" t="s">
        <v>621</v>
      </c>
      <c r="H170" s="3" t="s">
        <v>621</v>
      </c>
      <c r="I170" s="3" t="s">
        <v>621</v>
      </c>
      <c r="J170" s="3" t="s">
        <v>621</v>
      </c>
      <c r="K170" s="3" t="s">
        <v>621</v>
      </c>
      <c r="L170" s="3" t="s">
        <v>622</v>
      </c>
      <c r="M170" s="3" t="s">
        <v>621</v>
      </c>
      <c r="N170" s="3" t="s">
        <v>621</v>
      </c>
      <c r="O170" s="3" t="s">
        <v>621</v>
      </c>
      <c r="P170" s="3" t="s">
        <v>621</v>
      </c>
      <c r="Q170" s="3" t="s">
        <v>621</v>
      </c>
      <c r="R170" s="3" t="s">
        <v>621</v>
      </c>
      <c r="S170" s="3" t="s">
        <v>621</v>
      </c>
      <c r="T170" s="3" t="s">
        <v>621</v>
      </c>
      <c r="U170" s="3" t="s">
        <v>621</v>
      </c>
      <c r="V170" s="3" t="s">
        <v>621</v>
      </c>
      <c r="W170" s="3" t="s">
        <v>621</v>
      </c>
      <c r="X170" s="3" t="s">
        <v>621</v>
      </c>
      <c r="Y170" s="3" t="s">
        <v>621</v>
      </c>
      <c r="Z170" s="3" t="s">
        <v>621</v>
      </c>
      <c r="AA170" s="3" t="s">
        <v>621</v>
      </c>
      <c r="AB170" s="3" t="s">
        <v>621</v>
      </c>
      <c r="AC170" s="3" t="s">
        <v>621</v>
      </c>
      <c r="AD170" s="3" t="s">
        <v>621</v>
      </c>
      <c r="AE170" s="3" t="s">
        <v>621</v>
      </c>
      <c r="AF170" s="3" t="s">
        <v>621</v>
      </c>
      <c r="AG170" s="3" t="s">
        <v>621</v>
      </c>
      <c r="AH170" s="3" t="s">
        <v>621</v>
      </c>
      <c r="AI170" s="3" t="s">
        <v>621</v>
      </c>
      <c r="AM170" s="20">
        <f t="shared" si="6"/>
        <v>0</v>
      </c>
      <c r="AN170" s="20">
        <f t="shared" si="7"/>
        <v>0</v>
      </c>
      <c r="AO170" s="21" t="str">
        <f t="shared" si="8"/>
        <v/>
      </c>
    </row>
    <row r="171" spans="1:42" ht="15" customHeight="1" x14ac:dyDescent="0.25">
      <c r="A171" s="3" t="s">
        <v>196</v>
      </c>
      <c r="B171" s="3" t="s">
        <v>200</v>
      </c>
      <c r="C171" s="3">
        <v>2013</v>
      </c>
      <c r="D171" s="3">
        <v>2.41</v>
      </c>
      <c r="E171" s="3">
        <v>2.456</v>
      </c>
      <c r="F171" s="3" t="s">
        <v>621</v>
      </c>
      <c r="G171" s="3" t="s">
        <v>621</v>
      </c>
      <c r="H171" s="3" t="s">
        <v>621</v>
      </c>
      <c r="I171" s="3" t="s">
        <v>621</v>
      </c>
      <c r="J171" s="3" t="s">
        <v>621</v>
      </c>
      <c r="K171" s="3" t="s">
        <v>621</v>
      </c>
      <c r="L171" s="3" t="s">
        <v>622</v>
      </c>
      <c r="M171" s="3" t="s">
        <v>621</v>
      </c>
      <c r="N171" s="3" t="s">
        <v>621</v>
      </c>
      <c r="O171" s="3" t="s">
        <v>621</v>
      </c>
      <c r="P171" s="3" t="s">
        <v>621</v>
      </c>
      <c r="Q171" s="3" t="s">
        <v>621</v>
      </c>
      <c r="R171" s="3" t="s">
        <v>621</v>
      </c>
      <c r="S171" s="3" t="s">
        <v>621</v>
      </c>
      <c r="T171" s="3" t="s">
        <v>621</v>
      </c>
      <c r="U171" s="3">
        <v>2.41</v>
      </c>
      <c r="V171" s="3" t="s">
        <v>621</v>
      </c>
      <c r="W171" s="3" t="s">
        <v>621</v>
      </c>
      <c r="X171" s="3" t="s">
        <v>621</v>
      </c>
      <c r="Y171" s="3" t="s">
        <v>621</v>
      </c>
      <c r="Z171" s="3" t="s">
        <v>621</v>
      </c>
      <c r="AA171" s="3" t="s">
        <v>621</v>
      </c>
      <c r="AB171" s="3" t="s">
        <v>621</v>
      </c>
      <c r="AC171" s="3" t="s">
        <v>621</v>
      </c>
      <c r="AD171" s="3" t="s">
        <v>621</v>
      </c>
      <c r="AE171" s="3" t="s">
        <v>621</v>
      </c>
      <c r="AF171" s="3" t="s">
        <v>621</v>
      </c>
      <c r="AG171" s="3" t="s">
        <v>621</v>
      </c>
      <c r="AH171" s="3">
        <v>4.5999999999999999E-2</v>
      </c>
      <c r="AI171" s="3">
        <v>4.5999999999999999E-2</v>
      </c>
      <c r="AM171" s="20">
        <f t="shared" si="6"/>
        <v>2.456</v>
      </c>
      <c r="AN171" s="20">
        <f t="shared" si="7"/>
        <v>2.41</v>
      </c>
      <c r="AO171" s="21">
        <f t="shared" si="8"/>
        <v>0.98127035830618903</v>
      </c>
    </row>
    <row r="172" spans="1:42" ht="15" customHeight="1" x14ac:dyDescent="0.25">
      <c r="A172" s="3" t="s">
        <v>201</v>
      </c>
      <c r="B172" s="3" t="s">
        <v>202</v>
      </c>
      <c r="C172" s="3">
        <v>2013</v>
      </c>
      <c r="D172" s="3">
        <v>13.98</v>
      </c>
      <c r="E172" s="3">
        <v>13.98</v>
      </c>
      <c r="F172" s="3" t="s">
        <v>621</v>
      </c>
      <c r="G172" s="3">
        <v>0.25</v>
      </c>
      <c r="H172" s="3" t="s">
        <v>621</v>
      </c>
      <c r="I172" s="3" t="s">
        <v>621</v>
      </c>
      <c r="J172" s="3" t="s">
        <v>621</v>
      </c>
      <c r="K172" s="3" t="s">
        <v>621</v>
      </c>
      <c r="L172" s="3" t="s">
        <v>661</v>
      </c>
      <c r="M172" s="3">
        <v>13.73</v>
      </c>
      <c r="N172" s="3" t="s">
        <v>621</v>
      </c>
      <c r="O172" s="3" t="s">
        <v>621</v>
      </c>
      <c r="P172" s="3" t="s">
        <v>621</v>
      </c>
      <c r="Q172" s="3" t="s">
        <v>621</v>
      </c>
      <c r="R172" s="3" t="s">
        <v>621</v>
      </c>
      <c r="S172" s="3" t="s">
        <v>14</v>
      </c>
      <c r="T172" s="3" t="s">
        <v>621</v>
      </c>
      <c r="U172" s="3" t="s">
        <v>621</v>
      </c>
      <c r="V172" s="3" t="s">
        <v>621</v>
      </c>
      <c r="W172" s="3" t="s">
        <v>621</v>
      </c>
      <c r="X172" s="3" t="s">
        <v>621</v>
      </c>
      <c r="Y172" s="3" t="s">
        <v>621</v>
      </c>
      <c r="Z172" s="3" t="s">
        <v>621</v>
      </c>
      <c r="AA172" s="3" t="s">
        <v>621</v>
      </c>
      <c r="AB172" s="3" t="s">
        <v>621</v>
      </c>
      <c r="AC172" s="3" t="s">
        <v>621</v>
      </c>
      <c r="AD172" s="3" t="s">
        <v>621</v>
      </c>
      <c r="AE172" s="3" t="s">
        <v>621</v>
      </c>
      <c r="AF172" s="3" t="s">
        <v>621</v>
      </c>
      <c r="AG172" s="3" t="s">
        <v>621</v>
      </c>
      <c r="AH172" s="3" t="s">
        <v>621</v>
      </c>
      <c r="AI172" s="3" t="s">
        <v>621</v>
      </c>
      <c r="AM172" s="20">
        <f t="shared" si="6"/>
        <v>13.98</v>
      </c>
      <c r="AN172" s="20">
        <f t="shared" si="7"/>
        <v>13.98</v>
      </c>
      <c r="AO172" s="21">
        <f t="shared" si="8"/>
        <v>1</v>
      </c>
    </row>
    <row r="173" spans="1:42" ht="15" customHeight="1" x14ac:dyDescent="0.25">
      <c r="A173" s="3" t="s">
        <v>201</v>
      </c>
      <c r="B173" s="3" t="s">
        <v>203</v>
      </c>
      <c r="C173" s="3">
        <v>2013</v>
      </c>
      <c r="D173" s="3">
        <v>0.12</v>
      </c>
      <c r="E173" s="3">
        <v>0.11</v>
      </c>
      <c r="F173" s="3" t="s">
        <v>621</v>
      </c>
      <c r="G173" s="3">
        <v>0.05</v>
      </c>
      <c r="H173" s="3" t="s">
        <v>621</v>
      </c>
      <c r="I173" s="3" t="s">
        <v>621</v>
      </c>
      <c r="J173" s="3" t="s">
        <v>621</v>
      </c>
      <c r="K173" s="3" t="s">
        <v>621</v>
      </c>
      <c r="L173" s="3" t="s">
        <v>661</v>
      </c>
      <c r="M173" s="3" t="s">
        <v>621</v>
      </c>
      <c r="N173" s="3" t="s">
        <v>621</v>
      </c>
      <c r="O173" s="3">
        <v>0.06</v>
      </c>
      <c r="P173" s="3" t="s">
        <v>621</v>
      </c>
      <c r="Q173" s="3" t="s">
        <v>621</v>
      </c>
      <c r="R173" s="3" t="s">
        <v>621</v>
      </c>
      <c r="S173" s="3" t="s">
        <v>14</v>
      </c>
      <c r="T173" s="3" t="s">
        <v>621</v>
      </c>
      <c r="U173" s="3" t="s">
        <v>621</v>
      </c>
      <c r="V173" s="3" t="s">
        <v>621</v>
      </c>
      <c r="W173" s="3" t="s">
        <v>621</v>
      </c>
      <c r="X173" s="3" t="s">
        <v>621</v>
      </c>
      <c r="Y173" s="3" t="s">
        <v>621</v>
      </c>
      <c r="Z173" s="3" t="s">
        <v>621</v>
      </c>
      <c r="AA173" s="3" t="s">
        <v>621</v>
      </c>
      <c r="AB173" s="3" t="s">
        <v>621</v>
      </c>
      <c r="AC173" s="3" t="s">
        <v>621</v>
      </c>
      <c r="AD173" s="3" t="s">
        <v>621</v>
      </c>
      <c r="AE173" s="3" t="s">
        <v>621</v>
      </c>
      <c r="AF173" s="3" t="s">
        <v>621</v>
      </c>
      <c r="AG173" s="3" t="s">
        <v>621</v>
      </c>
      <c r="AH173" s="3" t="s">
        <v>621</v>
      </c>
      <c r="AI173" s="3" t="s">
        <v>621</v>
      </c>
      <c r="AM173" s="20">
        <f t="shared" si="6"/>
        <v>0.11</v>
      </c>
      <c r="AN173" s="20">
        <f t="shared" si="7"/>
        <v>0.12</v>
      </c>
      <c r="AO173" s="21">
        <f t="shared" si="8"/>
        <v>1.0909090909090908</v>
      </c>
    </row>
    <row r="174" spans="1:42" ht="15" customHeight="1" x14ac:dyDescent="0.25">
      <c r="A174" s="3" t="s">
        <v>201</v>
      </c>
      <c r="B174" s="3" t="s">
        <v>204</v>
      </c>
      <c r="C174" s="3">
        <v>2013</v>
      </c>
      <c r="D174" s="3">
        <v>19.3</v>
      </c>
      <c r="E174" s="3">
        <v>5.64</v>
      </c>
      <c r="F174" s="3" t="s">
        <v>621</v>
      </c>
      <c r="G174" s="3">
        <v>0.78</v>
      </c>
      <c r="H174" s="3" t="s">
        <v>621</v>
      </c>
      <c r="I174" s="3">
        <v>4.8600000000000003</v>
      </c>
      <c r="J174" s="3" t="s">
        <v>621</v>
      </c>
      <c r="K174" s="3" t="s">
        <v>621</v>
      </c>
      <c r="L174" s="3" t="s">
        <v>661</v>
      </c>
      <c r="M174" s="3" t="s">
        <v>621</v>
      </c>
      <c r="N174" s="3" t="s">
        <v>621</v>
      </c>
      <c r="O174" s="3" t="s">
        <v>621</v>
      </c>
      <c r="P174" s="3" t="s">
        <v>621</v>
      </c>
      <c r="Q174" s="3" t="s">
        <v>621</v>
      </c>
      <c r="R174" s="3" t="s">
        <v>621</v>
      </c>
      <c r="S174" s="3" t="s">
        <v>621</v>
      </c>
      <c r="T174" s="3" t="s">
        <v>621</v>
      </c>
      <c r="U174" s="3" t="s">
        <v>621</v>
      </c>
      <c r="V174" s="3" t="s">
        <v>621</v>
      </c>
      <c r="W174" s="3" t="s">
        <v>621</v>
      </c>
      <c r="X174" s="3" t="s">
        <v>621</v>
      </c>
      <c r="Y174" s="3" t="s">
        <v>621</v>
      </c>
      <c r="Z174" s="3" t="s">
        <v>621</v>
      </c>
      <c r="AA174" s="3" t="s">
        <v>621</v>
      </c>
      <c r="AB174" s="3" t="s">
        <v>621</v>
      </c>
      <c r="AC174" s="3" t="s">
        <v>621</v>
      </c>
      <c r="AD174" s="3" t="s">
        <v>621</v>
      </c>
      <c r="AE174" s="3" t="s">
        <v>621</v>
      </c>
      <c r="AF174" s="3" t="s">
        <v>621</v>
      </c>
      <c r="AG174" s="3" t="s">
        <v>621</v>
      </c>
      <c r="AH174" s="3" t="s">
        <v>621</v>
      </c>
      <c r="AI174" s="3" t="s">
        <v>621</v>
      </c>
      <c r="AM174" s="20">
        <f t="shared" si="6"/>
        <v>5.6400000000000006</v>
      </c>
      <c r="AN174" s="20">
        <f t="shared" si="7"/>
        <v>19.3</v>
      </c>
      <c r="AO174" s="21">
        <f t="shared" si="8"/>
        <v>3.4219858156028367</v>
      </c>
      <c r="AP174" s="22" t="s">
        <v>1083</v>
      </c>
    </row>
    <row r="175" spans="1:42" ht="15" customHeight="1" x14ac:dyDescent="0.25">
      <c r="A175" s="3" t="s">
        <v>201</v>
      </c>
      <c r="B175" s="3" t="s">
        <v>205</v>
      </c>
      <c r="C175" s="3">
        <v>2013</v>
      </c>
      <c r="D175" s="3">
        <v>119.9</v>
      </c>
      <c r="E175" s="3">
        <v>120.35</v>
      </c>
      <c r="F175" s="3" t="s">
        <v>621</v>
      </c>
      <c r="G175" s="3">
        <v>0</v>
      </c>
      <c r="H175" s="3">
        <v>0</v>
      </c>
      <c r="I175" s="3">
        <v>0</v>
      </c>
      <c r="J175" s="3">
        <v>0</v>
      </c>
      <c r="K175" s="3">
        <v>0</v>
      </c>
      <c r="L175" s="3" t="s">
        <v>661</v>
      </c>
      <c r="M175" s="3">
        <v>78.650000000000006</v>
      </c>
      <c r="N175" s="3">
        <v>0</v>
      </c>
      <c r="O175" s="3">
        <v>0</v>
      </c>
      <c r="P175" s="3">
        <v>0</v>
      </c>
      <c r="Q175" s="3">
        <v>0</v>
      </c>
      <c r="R175" s="3">
        <v>0</v>
      </c>
      <c r="S175" s="3" t="s">
        <v>14</v>
      </c>
      <c r="T175" s="3" t="s">
        <v>621</v>
      </c>
      <c r="U175" s="3" t="s">
        <v>621</v>
      </c>
      <c r="V175" s="3" t="s">
        <v>621</v>
      </c>
      <c r="W175" s="3" t="s">
        <v>621</v>
      </c>
      <c r="X175" s="3">
        <v>0</v>
      </c>
      <c r="Y175" s="3">
        <v>7.59</v>
      </c>
      <c r="Z175" s="3" t="s">
        <v>621</v>
      </c>
      <c r="AA175" s="3" t="s">
        <v>621</v>
      </c>
      <c r="AB175" s="3" t="s">
        <v>621</v>
      </c>
      <c r="AC175" s="3">
        <v>4.5999999999999996</v>
      </c>
      <c r="AD175" s="3">
        <v>0</v>
      </c>
      <c r="AE175" s="3">
        <v>29.5</v>
      </c>
      <c r="AF175" s="3" t="s">
        <v>966</v>
      </c>
      <c r="AG175" s="3">
        <v>12.4</v>
      </c>
      <c r="AH175" s="3">
        <v>0.01</v>
      </c>
      <c r="AI175" s="3">
        <v>0.01</v>
      </c>
      <c r="AM175" s="20">
        <f t="shared" si="6"/>
        <v>120.35000000000001</v>
      </c>
      <c r="AN175" s="20">
        <f t="shared" si="7"/>
        <v>119.9</v>
      </c>
      <c r="AO175" s="21">
        <f t="shared" si="8"/>
        <v>0.99626090569173242</v>
      </c>
    </row>
    <row r="176" spans="1:42" ht="15" customHeight="1" x14ac:dyDescent="0.25">
      <c r="A176" s="3" t="s">
        <v>206</v>
      </c>
      <c r="B176" s="3" t="s">
        <v>207</v>
      </c>
      <c r="C176" s="3">
        <v>2013</v>
      </c>
      <c r="D176" s="3">
        <v>5.3</v>
      </c>
      <c r="E176" s="3">
        <v>7</v>
      </c>
      <c r="F176" s="3" t="s">
        <v>621</v>
      </c>
      <c r="G176" s="3">
        <v>1.2</v>
      </c>
      <c r="H176" s="3" t="s">
        <v>621</v>
      </c>
      <c r="I176" s="3">
        <v>1.1000000000000001</v>
      </c>
      <c r="J176" s="3" t="s">
        <v>621</v>
      </c>
      <c r="K176" s="3" t="s">
        <v>621</v>
      </c>
      <c r="L176" s="3" t="s">
        <v>622</v>
      </c>
      <c r="M176" s="3" t="s">
        <v>621</v>
      </c>
      <c r="N176" s="3" t="s">
        <v>621</v>
      </c>
      <c r="O176" s="3" t="s">
        <v>621</v>
      </c>
      <c r="P176" s="3" t="s">
        <v>621</v>
      </c>
      <c r="Q176" s="3" t="s">
        <v>621</v>
      </c>
      <c r="R176" s="3" t="s">
        <v>621</v>
      </c>
      <c r="S176" s="3" t="s">
        <v>14</v>
      </c>
      <c r="T176" s="3">
        <v>4.7</v>
      </c>
      <c r="U176" s="3" t="s">
        <v>621</v>
      </c>
      <c r="V176" s="3" t="s">
        <v>621</v>
      </c>
      <c r="W176" s="3" t="s">
        <v>621</v>
      </c>
      <c r="X176" s="3" t="s">
        <v>621</v>
      </c>
      <c r="Y176" s="3" t="s">
        <v>621</v>
      </c>
      <c r="Z176" s="3" t="s">
        <v>621</v>
      </c>
      <c r="AA176" s="3" t="s">
        <v>621</v>
      </c>
      <c r="AB176" s="3" t="s">
        <v>621</v>
      </c>
      <c r="AC176" s="3" t="s">
        <v>621</v>
      </c>
      <c r="AD176" s="3" t="s">
        <v>621</v>
      </c>
      <c r="AE176" s="3" t="s">
        <v>621</v>
      </c>
      <c r="AF176" s="3" t="s">
        <v>622</v>
      </c>
      <c r="AG176" s="3" t="s">
        <v>621</v>
      </c>
      <c r="AH176" s="3" t="s">
        <v>621</v>
      </c>
      <c r="AI176" s="3" t="s">
        <v>621</v>
      </c>
      <c r="AM176" s="20">
        <f t="shared" si="6"/>
        <v>7</v>
      </c>
      <c r="AN176" s="20">
        <f t="shared" si="7"/>
        <v>5.3</v>
      </c>
      <c r="AO176" s="21">
        <f t="shared" si="8"/>
        <v>0.75714285714285712</v>
      </c>
    </row>
    <row r="177" spans="1:42" ht="15" customHeight="1" x14ac:dyDescent="0.25">
      <c r="A177" s="3" t="s">
        <v>208</v>
      </c>
      <c r="B177" s="3" t="s">
        <v>209</v>
      </c>
      <c r="C177" s="3">
        <v>2013</v>
      </c>
      <c r="D177" s="3">
        <v>1.2</v>
      </c>
      <c r="E177" s="3">
        <v>1.2</v>
      </c>
      <c r="F177" s="3" t="s">
        <v>621</v>
      </c>
      <c r="G177" s="3">
        <v>0.9</v>
      </c>
      <c r="H177" s="3" t="s">
        <v>621</v>
      </c>
      <c r="I177" s="3" t="s">
        <v>621</v>
      </c>
      <c r="J177" s="3" t="s">
        <v>621</v>
      </c>
      <c r="K177" s="3" t="s">
        <v>621</v>
      </c>
      <c r="L177" s="3" t="s">
        <v>622</v>
      </c>
      <c r="M177" s="3" t="s">
        <v>621</v>
      </c>
      <c r="N177" s="3" t="s">
        <v>621</v>
      </c>
      <c r="O177" s="3" t="s">
        <v>621</v>
      </c>
      <c r="P177" s="3" t="s">
        <v>621</v>
      </c>
      <c r="Q177" s="3" t="s">
        <v>621</v>
      </c>
      <c r="R177" s="3" t="s">
        <v>621</v>
      </c>
      <c r="S177" s="3" t="s">
        <v>622</v>
      </c>
      <c r="T177" s="3" t="s">
        <v>621</v>
      </c>
      <c r="U177" s="3" t="s">
        <v>621</v>
      </c>
      <c r="V177" s="3" t="s">
        <v>621</v>
      </c>
      <c r="W177" s="3" t="s">
        <v>621</v>
      </c>
      <c r="X177" s="3" t="s">
        <v>621</v>
      </c>
      <c r="Y177" s="3">
        <v>0.3</v>
      </c>
      <c r="Z177" s="3" t="s">
        <v>621</v>
      </c>
      <c r="AA177" s="3" t="s">
        <v>621</v>
      </c>
      <c r="AB177" s="3" t="s">
        <v>621</v>
      </c>
      <c r="AC177" s="3" t="s">
        <v>621</v>
      </c>
      <c r="AD177" s="3" t="s">
        <v>621</v>
      </c>
      <c r="AE177" s="3" t="s">
        <v>621</v>
      </c>
      <c r="AF177" s="3" t="s">
        <v>622</v>
      </c>
      <c r="AG177" s="3" t="s">
        <v>621</v>
      </c>
      <c r="AH177" s="3" t="s">
        <v>621</v>
      </c>
      <c r="AI177" s="3" t="s">
        <v>621</v>
      </c>
      <c r="AM177" s="20">
        <f t="shared" si="6"/>
        <v>1.2</v>
      </c>
      <c r="AN177" s="20">
        <f t="shared" si="7"/>
        <v>1.2</v>
      </c>
      <c r="AO177" s="21">
        <f t="shared" si="8"/>
        <v>1</v>
      </c>
    </row>
    <row r="178" spans="1:42" ht="15" customHeight="1" x14ac:dyDescent="0.25">
      <c r="A178" s="3" t="s">
        <v>210</v>
      </c>
      <c r="B178" s="3" t="s">
        <v>211</v>
      </c>
      <c r="C178" s="3">
        <v>2013</v>
      </c>
      <c r="D178" s="3">
        <v>643.4</v>
      </c>
      <c r="E178" s="3">
        <v>1036.3</v>
      </c>
      <c r="F178" s="3" t="s">
        <v>621</v>
      </c>
      <c r="G178" s="3">
        <v>2.74</v>
      </c>
      <c r="H178" s="3" t="s">
        <v>621</v>
      </c>
      <c r="I178" s="3">
        <v>10.77</v>
      </c>
      <c r="J178" s="3">
        <v>89.786000000000001</v>
      </c>
      <c r="K178" s="3" t="s">
        <v>621</v>
      </c>
      <c r="L178" s="3" t="s">
        <v>622</v>
      </c>
      <c r="M178" s="3" t="s">
        <v>621</v>
      </c>
      <c r="N178" s="3" t="s">
        <v>621</v>
      </c>
      <c r="O178" s="3" t="s">
        <v>621</v>
      </c>
      <c r="P178" s="3" t="s">
        <v>621</v>
      </c>
      <c r="Q178" s="3" t="s">
        <v>621</v>
      </c>
      <c r="R178" s="3" t="s">
        <v>621</v>
      </c>
      <c r="S178" s="3" t="s">
        <v>621</v>
      </c>
      <c r="T178" s="3">
        <v>133.9</v>
      </c>
      <c r="U178" s="3" t="s">
        <v>621</v>
      </c>
      <c r="V178" s="3" t="s">
        <v>621</v>
      </c>
      <c r="W178" s="3" t="s">
        <v>621</v>
      </c>
      <c r="X178" s="3" t="s">
        <v>621</v>
      </c>
      <c r="Y178" s="3">
        <v>4.79</v>
      </c>
      <c r="Z178" s="3" t="s">
        <v>621</v>
      </c>
      <c r="AA178" s="3" t="s">
        <v>621</v>
      </c>
      <c r="AB178" s="3" t="s">
        <v>621</v>
      </c>
      <c r="AC178" s="3" t="s">
        <v>621</v>
      </c>
      <c r="AD178" s="3">
        <v>368.13</v>
      </c>
      <c r="AE178" s="3">
        <v>425.41</v>
      </c>
      <c r="AF178" s="3" t="s">
        <v>964</v>
      </c>
      <c r="AG178" s="3">
        <v>130.08000000000001</v>
      </c>
      <c r="AH178" s="3" t="s">
        <v>621</v>
      </c>
      <c r="AI178" s="3" t="s">
        <v>621</v>
      </c>
      <c r="AM178" s="20">
        <f t="shared" si="6"/>
        <v>1035.5260000000001</v>
      </c>
      <c r="AN178" s="20">
        <f t="shared" si="7"/>
        <v>643.4</v>
      </c>
      <c r="AO178" s="21">
        <f t="shared" si="8"/>
        <v>0.6213267460208628</v>
      </c>
    </row>
    <row r="179" spans="1:42" ht="15" customHeight="1" x14ac:dyDescent="0.25">
      <c r="A179" s="3" t="s">
        <v>210</v>
      </c>
      <c r="B179" s="3" t="s">
        <v>212</v>
      </c>
      <c r="C179" s="3">
        <v>2013</v>
      </c>
      <c r="D179" s="3" t="s">
        <v>621</v>
      </c>
      <c r="E179" s="3" t="s">
        <v>621</v>
      </c>
      <c r="F179" s="3" t="s">
        <v>621</v>
      </c>
      <c r="G179" s="3" t="s">
        <v>621</v>
      </c>
      <c r="H179" s="3" t="s">
        <v>621</v>
      </c>
      <c r="I179" s="3" t="s">
        <v>621</v>
      </c>
      <c r="J179" s="3" t="s">
        <v>621</v>
      </c>
      <c r="K179" s="3" t="s">
        <v>621</v>
      </c>
      <c r="L179" s="3" t="s">
        <v>622</v>
      </c>
      <c r="M179" s="3" t="s">
        <v>621</v>
      </c>
      <c r="N179" s="3" t="s">
        <v>621</v>
      </c>
      <c r="O179" s="3" t="s">
        <v>621</v>
      </c>
      <c r="P179" s="3" t="s">
        <v>621</v>
      </c>
      <c r="Q179" s="3" t="s">
        <v>621</v>
      </c>
      <c r="R179" s="3" t="s">
        <v>621</v>
      </c>
      <c r="S179" s="3" t="s">
        <v>621</v>
      </c>
      <c r="T179" s="3" t="s">
        <v>621</v>
      </c>
      <c r="U179" s="3" t="s">
        <v>621</v>
      </c>
      <c r="V179" s="3" t="s">
        <v>621</v>
      </c>
      <c r="W179" s="3" t="s">
        <v>621</v>
      </c>
      <c r="X179" s="3" t="s">
        <v>621</v>
      </c>
      <c r="Y179" s="3" t="s">
        <v>621</v>
      </c>
      <c r="Z179" s="3" t="s">
        <v>621</v>
      </c>
      <c r="AA179" s="3" t="s">
        <v>621</v>
      </c>
      <c r="AB179" s="3" t="s">
        <v>621</v>
      </c>
      <c r="AC179" s="3" t="s">
        <v>621</v>
      </c>
      <c r="AD179" s="3" t="s">
        <v>621</v>
      </c>
      <c r="AE179" s="3" t="s">
        <v>621</v>
      </c>
      <c r="AF179" s="3" t="s">
        <v>622</v>
      </c>
      <c r="AG179" s="3" t="s">
        <v>621</v>
      </c>
      <c r="AH179" s="3" t="s">
        <v>621</v>
      </c>
      <c r="AI179" s="3" t="s">
        <v>621</v>
      </c>
      <c r="AM179" s="20">
        <f t="shared" si="6"/>
        <v>0</v>
      </c>
      <c r="AN179" s="20">
        <f t="shared" si="7"/>
        <v>0</v>
      </c>
      <c r="AO179" s="21" t="str">
        <f t="shared" si="8"/>
        <v/>
      </c>
    </row>
    <row r="180" spans="1:42" ht="15" customHeight="1" x14ac:dyDescent="0.25">
      <c r="A180" s="3" t="s">
        <v>213</v>
      </c>
      <c r="B180" s="3" t="s">
        <v>214</v>
      </c>
      <c r="C180" s="3">
        <v>2013</v>
      </c>
      <c r="D180" s="3" t="s">
        <v>621</v>
      </c>
      <c r="E180" s="3" t="s">
        <v>621</v>
      </c>
      <c r="F180" s="3" t="s">
        <v>621</v>
      </c>
      <c r="G180" s="3" t="s">
        <v>621</v>
      </c>
      <c r="H180" s="3" t="s">
        <v>621</v>
      </c>
      <c r="I180" s="3" t="s">
        <v>621</v>
      </c>
      <c r="J180" s="3" t="s">
        <v>621</v>
      </c>
      <c r="K180" s="3" t="s">
        <v>621</v>
      </c>
      <c r="L180" s="3" t="s">
        <v>622</v>
      </c>
      <c r="M180" s="3" t="s">
        <v>621</v>
      </c>
      <c r="N180" s="3" t="s">
        <v>621</v>
      </c>
      <c r="O180" s="3" t="s">
        <v>621</v>
      </c>
      <c r="P180" s="3" t="s">
        <v>621</v>
      </c>
      <c r="Q180" s="3" t="s">
        <v>621</v>
      </c>
      <c r="R180" s="3" t="s">
        <v>621</v>
      </c>
      <c r="S180" s="3" t="s">
        <v>621</v>
      </c>
      <c r="T180" s="3" t="s">
        <v>621</v>
      </c>
      <c r="U180" s="3" t="s">
        <v>621</v>
      </c>
      <c r="V180" s="3" t="s">
        <v>621</v>
      </c>
      <c r="W180" s="3" t="s">
        <v>621</v>
      </c>
      <c r="X180" s="3" t="s">
        <v>621</v>
      </c>
      <c r="Y180" s="3" t="s">
        <v>621</v>
      </c>
      <c r="Z180" s="3" t="s">
        <v>621</v>
      </c>
      <c r="AA180" s="3" t="s">
        <v>621</v>
      </c>
      <c r="AB180" s="3" t="s">
        <v>621</v>
      </c>
      <c r="AC180" s="3" t="s">
        <v>621</v>
      </c>
      <c r="AD180" s="3" t="s">
        <v>621</v>
      </c>
      <c r="AE180" s="3" t="s">
        <v>621</v>
      </c>
      <c r="AF180" s="3" t="s">
        <v>622</v>
      </c>
      <c r="AG180" s="3" t="s">
        <v>621</v>
      </c>
      <c r="AH180" s="3" t="s">
        <v>621</v>
      </c>
      <c r="AI180" s="3" t="s">
        <v>621</v>
      </c>
      <c r="AM180" s="20">
        <f t="shared" si="6"/>
        <v>0</v>
      </c>
      <c r="AN180" s="20">
        <f t="shared" si="7"/>
        <v>0</v>
      </c>
      <c r="AO180" s="21" t="str">
        <f t="shared" si="8"/>
        <v/>
      </c>
    </row>
    <row r="181" spans="1:42" ht="15" customHeight="1" x14ac:dyDescent="0.25">
      <c r="A181" s="3" t="s">
        <v>213</v>
      </c>
      <c r="B181" s="3" t="s">
        <v>215</v>
      </c>
      <c r="C181" s="3">
        <v>2013</v>
      </c>
      <c r="D181" s="3">
        <v>2.88</v>
      </c>
      <c r="E181" s="3">
        <v>2.88</v>
      </c>
      <c r="F181" s="3" t="s">
        <v>621</v>
      </c>
      <c r="G181" s="3">
        <v>0.24099999999999999</v>
      </c>
      <c r="H181" s="3" t="s">
        <v>621</v>
      </c>
      <c r="I181" s="3" t="s">
        <v>621</v>
      </c>
      <c r="J181" s="3" t="s">
        <v>621</v>
      </c>
      <c r="K181" s="3" t="s">
        <v>621</v>
      </c>
      <c r="L181" s="3" t="s">
        <v>622</v>
      </c>
      <c r="M181" s="3" t="s">
        <v>621</v>
      </c>
      <c r="N181" s="3" t="s">
        <v>621</v>
      </c>
      <c r="O181" s="3" t="s">
        <v>621</v>
      </c>
      <c r="P181" s="3" t="s">
        <v>621</v>
      </c>
      <c r="Q181" s="3" t="s">
        <v>621</v>
      </c>
      <c r="R181" s="3" t="s">
        <v>621</v>
      </c>
      <c r="S181" s="3" t="s">
        <v>621</v>
      </c>
      <c r="T181" s="3">
        <v>2.6389999999999998</v>
      </c>
      <c r="U181" s="3" t="s">
        <v>621</v>
      </c>
      <c r="V181" s="3" t="s">
        <v>621</v>
      </c>
      <c r="W181" s="3" t="s">
        <v>621</v>
      </c>
      <c r="X181" s="3" t="s">
        <v>621</v>
      </c>
      <c r="Y181" s="3" t="s">
        <v>621</v>
      </c>
      <c r="Z181" s="3" t="s">
        <v>621</v>
      </c>
      <c r="AA181" s="3" t="s">
        <v>621</v>
      </c>
      <c r="AB181" s="3" t="s">
        <v>621</v>
      </c>
      <c r="AC181" s="3" t="s">
        <v>621</v>
      </c>
      <c r="AD181" s="3" t="s">
        <v>621</v>
      </c>
      <c r="AE181" s="3" t="s">
        <v>621</v>
      </c>
      <c r="AF181" s="3" t="s">
        <v>622</v>
      </c>
      <c r="AG181" s="3" t="s">
        <v>621</v>
      </c>
      <c r="AH181" s="3" t="s">
        <v>621</v>
      </c>
      <c r="AI181" s="3" t="s">
        <v>621</v>
      </c>
      <c r="AM181" s="20">
        <f t="shared" si="6"/>
        <v>2.88</v>
      </c>
      <c r="AN181" s="20">
        <f t="shared" si="7"/>
        <v>2.88</v>
      </c>
      <c r="AO181" s="21">
        <f t="shared" si="8"/>
        <v>1</v>
      </c>
    </row>
    <row r="182" spans="1:42" ht="15" customHeight="1" x14ac:dyDescent="0.25">
      <c r="A182" s="3" t="s">
        <v>216</v>
      </c>
      <c r="B182" s="3" t="s">
        <v>217</v>
      </c>
      <c r="C182" s="3">
        <v>2013</v>
      </c>
      <c r="D182" s="3">
        <v>22.1</v>
      </c>
      <c r="E182" s="3">
        <v>26.9</v>
      </c>
      <c r="F182" s="3" t="s">
        <v>621</v>
      </c>
      <c r="G182" s="3">
        <v>1.4</v>
      </c>
      <c r="H182" s="3" t="s">
        <v>621</v>
      </c>
      <c r="I182" s="3" t="s">
        <v>621</v>
      </c>
      <c r="J182" s="3" t="s">
        <v>621</v>
      </c>
      <c r="K182" s="3" t="s">
        <v>621</v>
      </c>
      <c r="L182" s="3" t="s">
        <v>622</v>
      </c>
      <c r="M182" s="3" t="s">
        <v>621</v>
      </c>
      <c r="N182" s="3" t="s">
        <v>621</v>
      </c>
      <c r="O182" s="3">
        <v>25.5</v>
      </c>
      <c r="P182" s="3" t="s">
        <v>621</v>
      </c>
      <c r="Q182" s="3" t="s">
        <v>621</v>
      </c>
      <c r="R182" s="3" t="s">
        <v>621</v>
      </c>
      <c r="S182" s="3" t="s">
        <v>621</v>
      </c>
      <c r="T182" s="3" t="s">
        <v>621</v>
      </c>
      <c r="U182" s="3" t="s">
        <v>621</v>
      </c>
      <c r="V182" s="3" t="s">
        <v>621</v>
      </c>
      <c r="W182" s="3" t="s">
        <v>621</v>
      </c>
      <c r="X182" s="3" t="s">
        <v>621</v>
      </c>
      <c r="Y182" s="3" t="s">
        <v>621</v>
      </c>
      <c r="Z182" s="3" t="s">
        <v>621</v>
      </c>
      <c r="AA182" s="3" t="s">
        <v>621</v>
      </c>
      <c r="AB182" s="3" t="s">
        <v>621</v>
      </c>
      <c r="AC182" s="3" t="s">
        <v>621</v>
      </c>
      <c r="AD182" s="3" t="s">
        <v>621</v>
      </c>
      <c r="AE182" s="3" t="s">
        <v>621</v>
      </c>
      <c r="AF182" s="3" t="s">
        <v>621</v>
      </c>
      <c r="AG182" s="3" t="s">
        <v>621</v>
      </c>
      <c r="AH182" s="3" t="s">
        <v>621</v>
      </c>
      <c r="AI182" s="3" t="s">
        <v>621</v>
      </c>
      <c r="AM182" s="20">
        <f t="shared" si="6"/>
        <v>26.9</v>
      </c>
      <c r="AN182" s="20">
        <f t="shared" si="7"/>
        <v>22.1</v>
      </c>
      <c r="AO182" s="21">
        <f t="shared" si="8"/>
        <v>0.82156133828996292</v>
      </c>
    </row>
    <row r="183" spans="1:42" ht="15" customHeight="1" x14ac:dyDescent="0.25">
      <c r="A183" s="3" t="s">
        <v>218</v>
      </c>
      <c r="B183" s="3" t="s">
        <v>219</v>
      </c>
      <c r="C183" s="3">
        <v>2013</v>
      </c>
      <c r="D183" s="3">
        <v>15</v>
      </c>
      <c r="E183" s="3">
        <v>18.594000000000001</v>
      </c>
      <c r="F183" s="3" t="s">
        <v>621</v>
      </c>
      <c r="G183" s="3">
        <v>0.99399999999999999</v>
      </c>
      <c r="H183" s="3" t="s">
        <v>621</v>
      </c>
      <c r="I183" s="3" t="s">
        <v>621</v>
      </c>
      <c r="J183" s="3" t="s">
        <v>621</v>
      </c>
      <c r="K183" s="3" t="s">
        <v>621</v>
      </c>
      <c r="L183" s="3" t="s">
        <v>970</v>
      </c>
      <c r="M183" s="3">
        <v>0.9</v>
      </c>
      <c r="N183" s="3">
        <v>0</v>
      </c>
      <c r="O183" s="3">
        <v>6</v>
      </c>
      <c r="P183" s="3">
        <v>0</v>
      </c>
      <c r="Q183" s="3" t="s">
        <v>621</v>
      </c>
      <c r="R183" s="3">
        <v>8.4</v>
      </c>
      <c r="S183" s="3" t="s">
        <v>14</v>
      </c>
      <c r="T183" s="3" t="s">
        <v>621</v>
      </c>
      <c r="U183" s="3" t="s">
        <v>621</v>
      </c>
      <c r="V183" s="3" t="s">
        <v>621</v>
      </c>
      <c r="W183" s="3" t="s">
        <v>621</v>
      </c>
      <c r="X183" s="3" t="s">
        <v>621</v>
      </c>
      <c r="Y183" s="3" t="s">
        <v>621</v>
      </c>
      <c r="Z183" s="3" t="s">
        <v>621</v>
      </c>
      <c r="AA183" s="3" t="s">
        <v>621</v>
      </c>
      <c r="AB183" s="3" t="s">
        <v>621</v>
      </c>
      <c r="AC183" s="3" t="s">
        <v>621</v>
      </c>
      <c r="AD183" s="3">
        <v>2.2999999999999998</v>
      </c>
      <c r="AE183" s="3" t="s">
        <v>621</v>
      </c>
      <c r="AF183" s="3" t="s">
        <v>961</v>
      </c>
      <c r="AG183" s="3" t="s">
        <v>621</v>
      </c>
      <c r="AH183" s="3" t="s">
        <v>621</v>
      </c>
      <c r="AI183" s="3" t="s">
        <v>621</v>
      </c>
      <c r="AM183" s="20">
        <f t="shared" si="6"/>
        <v>18.594000000000001</v>
      </c>
      <c r="AN183" s="20">
        <f t="shared" si="7"/>
        <v>15</v>
      </c>
      <c r="AO183" s="21">
        <f t="shared" si="8"/>
        <v>0.80671184252984829</v>
      </c>
    </row>
    <row r="184" spans="1:42" ht="15" customHeight="1" x14ac:dyDescent="0.25">
      <c r="A184" s="3" t="s">
        <v>218</v>
      </c>
      <c r="B184" s="3" t="s">
        <v>220</v>
      </c>
      <c r="C184" s="3">
        <v>2013</v>
      </c>
      <c r="D184" s="3">
        <v>54.2</v>
      </c>
      <c r="E184" s="3">
        <v>68.197000000000003</v>
      </c>
      <c r="F184" s="3" t="s">
        <v>621</v>
      </c>
      <c r="G184" s="3">
        <v>4.0170000000000003</v>
      </c>
      <c r="H184" s="3" t="s">
        <v>621</v>
      </c>
      <c r="I184" s="3" t="s">
        <v>621</v>
      </c>
      <c r="J184" s="3" t="s">
        <v>621</v>
      </c>
      <c r="K184" s="3" t="s">
        <v>621</v>
      </c>
      <c r="L184" s="3" t="s">
        <v>622</v>
      </c>
      <c r="M184" s="3">
        <v>23.7</v>
      </c>
      <c r="N184" s="3">
        <v>5.6</v>
      </c>
      <c r="O184" s="3">
        <v>8</v>
      </c>
      <c r="P184" s="3">
        <v>0.08</v>
      </c>
      <c r="Q184" s="3" t="s">
        <v>621</v>
      </c>
      <c r="R184" s="3">
        <v>21.1</v>
      </c>
      <c r="S184" s="3" t="s">
        <v>14</v>
      </c>
      <c r="T184" s="3" t="s">
        <v>621</v>
      </c>
      <c r="U184" s="3" t="s">
        <v>621</v>
      </c>
      <c r="V184" s="3" t="s">
        <v>621</v>
      </c>
      <c r="W184" s="3" t="s">
        <v>621</v>
      </c>
      <c r="X184" s="3" t="s">
        <v>621</v>
      </c>
      <c r="Y184" s="3" t="s">
        <v>621</v>
      </c>
      <c r="Z184" s="3" t="s">
        <v>621</v>
      </c>
      <c r="AA184" s="3" t="s">
        <v>621</v>
      </c>
      <c r="AB184" s="3" t="s">
        <v>621</v>
      </c>
      <c r="AC184" s="3" t="s">
        <v>621</v>
      </c>
      <c r="AD184" s="3">
        <v>5.7</v>
      </c>
      <c r="AE184" s="3" t="s">
        <v>621</v>
      </c>
      <c r="AF184" s="3" t="s">
        <v>961</v>
      </c>
      <c r="AG184" s="3" t="s">
        <v>621</v>
      </c>
      <c r="AH184" s="3" t="s">
        <v>621</v>
      </c>
      <c r="AI184" s="3" t="s">
        <v>621</v>
      </c>
      <c r="AM184" s="20">
        <f t="shared" si="6"/>
        <v>68.197000000000003</v>
      </c>
      <c r="AN184" s="20">
        <f t="shared" si="7"/>
        <v>54.2</v>
      </c>
      <c r="AO184" s="21">
        <f t="shared" si="8"/>
        <v>0.79475636758215173</v>
      </c>
    </row>
    <row r="185" spans="1:42" ht="15" customHeight="1" x14ac:dyDescent="0.25">
      <c r="A185" s="3" t="s">
        <v>218</v>
      </c>
      <c r="B185" s="3" t="s">
        <v>221</v>
      </c>
      <c r="C185" s="3">
        <v>2013</v>
      </c>
      <c r="D185" s="3">
        <v>0.23317599999999999</v>
      </c>
      <c r="E185" s="3">
        <v>0.27391987000000001</v>
      </c>
      <c r="F185" s="3" t="s">
        <v>621</v>
      </c>
      <c r="G185" s="3">
        <v>5.6160000000000003E-3</v>
      </c>
      <c r="H185" s="3" t="s">
        <v>621</v>
      </c>
      <c r="I185" s="3" t="s">
        <v>621</v>
      </c>
      <c r="J185" s="3" t="s">
        <v>621</v>
      </c>
      <c r="K185" s="3" t="s">
        <v>621</v>
      </c>
      <c r="L185" s="3" t="s">
        <v>971</v>
      </c>
      <c r="M185" s="3" t="s">
        <v>621</v>
      </c>
      <c r="N185" s="3" t="s">
        <v>621</v>
      </c>
      <c r="O185" s="3" t="s">
        <v>621</v>
      </c>
      <c r="P185" s="3" t="s">
        <v>621</v>
      </c>
      <c r="Q185" s="3" t="s">
        <v>621</v>
      </c>
      <c r="R185" s="3" t="s">
        <v>621</v>
      </c>
      <c r="S185" s="3" t="s">
        <v>14</v>
      </c>
      <c r="T185" s="3">
        <v>0.268303872</v>
      </c>
      <c r="U185" s="3" t="s">
        <v>621</v>
      </c>
      <c r="V185" s="3" t="s">
        <v>621</v>
      </c>
      <c r="W185" s="3" t="s">
        <v>621</v>
      </c>
      <c r="X185" s="3" t="s">
        <v>621</v>
      </c>
      <c r="Y185" s="3" t="s">
        <v>621</v>
      </c>
      <c r="Z185" s="3" t="s">
        <v>621</v>
      </c>
      <c r="AA185" s="3" t="s">
        <v>621</v>
      </c>
      <c r="AB185" s="3" t="s">
        <v>621</v>
      </c>
      <c r="AC185" s="3" t="s">
        <v>621</v>
      </c>
      <c r="AD185" s="3" t="s">
        <v>621</v>
      </c>
      <c r="AE185" s="3" t="s">
        <v>621</v>
      </c>
      <c r="AF185" s="3" t="s">
        <v>622</v>
      </c>
      <c r="AG185" s="3" t="s">
        <v>621</v>
      </c>
      <c r="AH185" s="3" t="s">
        <v>621</v>
      </c>
      <c r="AI185" s="3" t="s">
        <v>621</v>
      </c>
      <c r="AM185" s="20">
        <f t="shared" si="6"/>
        <v>0.27391987200000001</v>
      </c>
      <c r="AN185" s="20">
        <f t="shared" si="7"/>
        <v>0.23317599999999999</v>
      </c>
      <c r="AO185" s="21">
        <f t="shared" si="8"/>
        <v>0.85125623890478452</v>
      </c>
    </row>
    <row r="186" spans="1:42" ht="15" customHeight="1" x14ac:dyDescent="0.25">
      <c r="A186" s="3" t="s">
        <v>222</v>
      </c>
      <c r="B186" s="3" t="s">
        <v>223</v>
      </c>
      <c r="C186" s="3">
        <v>2013</v>
      </c>
      <c r="D186" s="3">
        <v>276216</v>
      </c>
      <c r="E186" s="3">
        <v>369.42500000000001</v>
      </c>
      <c r="F186" s="3">
        <v>0</v>
      </c>
      <c r="G186" s="3">
        <v>1.6040000000000001</v>
      </c>
      <c r="H186" s="3">
        <v>0</v>
      </c>
      <c r="I186" s="3">
        <v>0</v>
      </c>
      <c r="J186" s="3">
        <v>27.742000000000001</v>
      </c>
      <c r="K186" s="3">
        <v>0</v>
      </c>
      <c r="L186" s="3" t="s">
        <v>622</v>
      </c>
      <c r="M186" s="3">
        <v>96.2</v>
      </c>
      <c r="N186" s="3">
        <v>0</v>
      </c>
      <c r="O186" s="3">
        <v>0</v>
      </c>
      <c r="P186" s="3">
        <v>0</v>
      </c>
      <c r="Q186" s="3">
        <v>0</v>
      </c>
      <c r="R186" s="3">
        <v>0</v>
      </c>
      <c r="S186" s="3" t="s">
        <v>14</v>
      </c>
      <c r="T186" s="3">
        <v>0</v>
      </c>
      <c r="U186" s="3">
        <v>0</v>
      </c>
      <c r="V186" s="3">
        <v>0</v>
      </c>
      <c r="W186" s="3">
        <v>0</v>
      </c>
      <c r="X186" s="3">
        <v>0</v>
      </c>
      <c r="Y186" s="3">
        <v>1.294</v>
      </c>
      <c r="Z186" s="3">
        <v>0</v>
      </c>
      <c r="AA186" s="3">
        <v>0</v>
      </c>
      <c r="AB186" s="3">
        <v>188</v>
      </c>
      <c r="AC186" s="3">
        <v>0</v>
      </c>
      <c r="AD186" s="3">
        <v>52.9</v>
      </c>
      <c r="AE186" s="3">
        <v>0</v>
      </c>
      <c r="AF186" s="3" t="s">
        <v>622</v>
      </c>
      <c r="AG186" s="3">
        <v>0</v>
      </c>
      <c r="AH186" s="3">
        <v>1.6850000000000001</v>
      </c>
      <c r="AI186" s="3">
        <v>1.6850000000000001</v>
      </c>
      <c r="AM186" s="20">
        <f t="shared" si="6"/>
        <v>369.42500000000001</v>
      </c>
      <c r="AN186" s="20">
        <f t="shared" si="7"/>
        <v>276216</v>
      </c>
      <c r="AO186" s="21">
        <f t="shared" si="8"/>
        <v>747.69168302091089</v>
      </c>
      <c r="AP186" s="22" t="s">
        <v>1082</v>
      </c>
    </row>
    <row r="187" spans="1:42" ht="15" customHeight="1" x14ac:dyDescent="0.25">
      <c r="A187" s="3" t="s">
        <v>224</v>
      </c>
      <c r="B187" s="3" t="s">
        <v>225</v>
      </c>
      <c r="C187" s="3">
        <v>2013</v>
      </c>
      <c r="D187" s="3">
        <v>4.7</v>
      </c>
      <c r="E187" s="3">
        <v>4.7</v>
      </c>
      <c r="F187" s="3">
        <v>0</v>
      </c>
      <c r="G187" s="3">
        <v>0.3</v>
      </c>
      <c r="H187" s="3">
        <v>0</v>
      </c>
      <c r="I187" s="3">
        <v>0</v>
      </c>
      <c r="J187" s="3">
        <v>0</v>
      </c>
      <c r="K187" s="3">
        <v>0</v>
      </c>
      <c r="L187" s="3" t="s">
        <v>622</v>
      </c>
      <c r="M187" s="3" t="s">
        <v>621</v>
      </c>
      <c r="N187" s="3" t="s">
        <v>621</v>
      </c>
      <c r="O187" s="3" t="s">
        <v>621</v>
      </c>
      <c r="P187" s="3" t="s">
        <v>621</v>
      </c>
      <c r="Q187" s="3" t="s">
        <v>621</v>
      </c>
      <c r="R187" s="3" t="s">
        <v>621</v>
      </c>
      <c r="S187" s="3" t="s">
        <v>621</v>
      </c>
      <c r="T187" s="3">
        <v>4.4000000000000004</v>
      </c>
      <c r="U187" s="3">
        <v>0</v>
      </c>
      <c r="V187" s="3">
        <v>0</v>
      </c>
      <c r="W187" s="3">
        <v>0</v>
      </c>
      <c r="X187" s="3">
        <v>0</v>
      </c>
      <c r="Y187" s="3">
        <v>0</v>
      </c>
      <c r="Z187" s="3">
        <v>0</v>
      </c>
      <c r="AA187" s="3">
        <v>0</v>
      </c>
      <c r="AB187" s="3">
        <v>0</v>
      </c>
      <c r="AC187" s="3">
        <v>0</v>
      </c>
      <c r="AD187" s="3">
        <v>0</v>
      </c>
      <c r="AE187" s="3">
        <v>0</v>
      </c>
      <c r="AF187" s="3" t="s">
        <v>962</v>
      </c>
      <c r="AG187" s="3" t="s">
        <v>621</v>
      </c>
      <c r="AH187" s="3">
        <v>0</v>
      </c>
      <c r="AI187" s="3">
        <v>0</v>
      </c>
      <c r="AM187" s="20">
        <f t="shared" si="6"/>
        <v>4.7</v>
      </c>
      <c r="AN187" s="20">
        <f t="shared" si="7"/>
        <v>4.7</v>
      </c>
      <c r="AO187" s="21">
        <f t="shared" si="8"/>
        <v>1</v>
      </c>
    </row>
    <row r="188" spans="1:42"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W188" s="3" t="s">
        <v>622</v>
      </c>
      <c r="X188" s="3" t="s">
        <v>622</v>
      </c>
      <c r="Y188" s="3" t="s">
        <v>622</v>
      </c>
      <c r="Z188" s="3" t="s">
        <v>622</v>
      </c>
      <c r="AA188" s="3" t="s">
        <v>622</v>
      </c>
      <c r="AB188" s="3" t="s">
        <v>622</v>
      </c>
      <c r="AC188" s="3" t="s">
        <v>622</v>
      </c>
      <c r="AD188" s="3" t="s">
        <v>622</v>
      </c>
      <c r="AE188" s="3" t="s">
        <v>622</v>
      </c>
      <c r="AF188" s="3" t="s">
        <v>622</v>
      </c>
      <c r="AG188" s="3" t="s">
        <v>622</v>
      </c>
      <c r="AH188" s="3" t="s">
        <v>622</v>
      </c>
      <c r="AI188" s="3" t="s">
        <v>622</v>
      </c>
      <c r="AM188" s="20">
        <f t="shared" si="6"/>
        <v>0</v>
      </c>
      <c r="AN188" s="20">
        <f t="shared" si="7"/>
        <v>0</v>
      </c>
      <c r="AO188" s="21" t="str">
        <f t="shared" si="8"/>
        <v/>
      </c>
    </row>
    <row r="189" spans="1:42" ht="15" customHeight="1" x14ac:dyDescent="0.25">
      <c r="A189" s="3" t="s">
        <v>226</v>
      </c>
      <c r="B189" s="3" t="s">
        <v>228</v>
      </c>
      <c r="C189" s="3">
        <v>2013</v>
      </c>
      <c r="D189" s="3">
        <v>19.8</v>
      </c>
      <c r="E189" s="3">
        <v>20</v>
      </c>
      <c r="F189" s="3" t="s">
        <v>621</v>
      </c>
      <c r="G189" s="3">
        <v>2</v>
      </c>
      <c r="H189" s="3" t="s">
        <v>621</v>
      </c>
      <c r="I189" s="3" t="s">
        <v>621</v>
      </c>
      <c r="J189" s="3" t="s">
        <v>621</v>
      </c>
      <c r="K189" s="3" t="s">
        <v>621</v>
      </c>
      <c r="L189" s="3" t="s">
        <v>622</v>
      </c>
      <c r="M189" s="3">
        <v>5.4</v>
      </c>
      <c r="N189" s="3">
        <v>3.6</v>
      </c>
      <c r="O189" s="3">
        <v>5.4</v>
      </c>
      <c r="P189" s="3">
        <v>3.6</v>
      </c>
      <c r="Q189" s="3" t="s">
        <v>621</v>
      </c>
      <c r="R189" s="3" t="s">
        <v>621</v>
      </c>
      <c r="S189" s="3" t="s">
        <v>621</v>
      </c>
      <c r="T189" s="3" t="s">
        <v>621</v>
      </c>
      <c r="U189" s="3" t="s">
        <v>621</v>
      </c>
      <c r="V189" s="3" t="s">
        <v>621</v>
      </c>
      <c r="W189" s="3" t="s">
        <v>621</v>
      </c>
      <c r="X189" s="3" t="s">
        <v>621</v>
      </c>
      <c r="Y189" s="3" t="s">
        <v>621</v>
      </c>
      <c r="Z189" s="3" t="s">
        <v>621</v>
      </c>
      <c r="AA189" s="3" t="s">
        <v>621</v>
      </c>
      <c r="AB189" s="3" t="s">
        <v>621</v>
      </c>
      <c r="AC189" s="3" t="s">
        <v>621</v>
      </c>
      <c r="AD189" s="3" t="s">
        <v>621</v>
      </c>
      <c r="AE189" s="3" t="s">
        <v>621</v>
      </c>
      <c r="AF189" s="3" t="s">
        <v>621</v>
      </c>
      <c r="AG189" s="3" t="s">
        <v>621</v>
      </c>
      <c r="AH189" s="3" t="s">
        <v>621</v>
      </c>
      <c r="AI189" s="3" t="s">
        <v>621</v>
      </c>
      <c r="AM189" s="20">
        <f t="shared" si="6"/>
        <v>20</v>
      </c>
      <c r="AN189" s="20">
        <f t="shared" si="7"/>
        <v>19.8</v>
      </c>
      <c r="AO189" s="21">
        <f t="shared" si="8"/>
        <v>0.99</v>
      </c>
    </row>
    <row r="190" spans="1:42" ht="15" customHeight="1" x14ac:dyDescent="0.25">
      <c r="A190" s="3" t="s">
        <v>226</v>
      </c>
      <c r="B190" s="3" t="s">
        <v>229</v>
      </c>
      <c r="C190" s="3">
        <v>2013</v>
      </c>
      <c r="D190" s="3">
        <v>6.6970000000000001</v>
      </c>
      <c r="E190" s="3">
        <v>6.8730000000000002</v>
      </c>
      <c r="F190" s="3" t="s">
        <v>621</v>
      </c>
      <c r="G190" s="3">
        <v>0.38800000000000001</v>
      </c>
      <c r="H190" s="3" t="s">
        <v>621</v>
      </c>
      <c r="I190" s="3" t="s">
        <v>621</v>
      </c>
      <c r="J190" s="3" t="s">
        <v>621</v>
      </c>
      <c r="K190" s="3" t="s">
        <v>621</v>
      </c>
      <c r="L190" s="3" t="s">
        <v>622</v>
      </c>
      <c r="M190" s="3" t="s">
        <v>621</v>
      </c>
      <c r="N190" s="3" t="s">
        <v>621</v>
      </c>
      <c r="O190" s="3">
        <v>6.4850000000000003</v>
      </c>
      <c r="P190" s="3" t="s">
        <v>621</v>
      </c>
      <c r="Q190" s="3" t="s">
        <v>621</v>
      </c>
      <c r="R190" s="3" t="s">
        <v>621</v>
      </c>
      <c r="S190" s="3" t="s">
        <v>14</v>
      </c>
      <c r="T190" s="3" t="s">
        <v>621</v>
      </c>
      <c r="U190" s="3" t="s">
        <v>621</v>
      </c>
      <c r="V190" s="3" t="s">
        <v>621</v>
      </c>
      <c r="W190" s="3" t="s">
        <v>621</v>
      </c>
      <c r="X190" s="3" t="s">
        <v>621</v>
      </c>
      <c r="Y190" s="3" t="s">
        <v>621</v>
      </c>
      <c r="Z190" s="3" t="s">
        <v>621</v>
      </c>
      <c r="AA190" s="3" t="s">
        <v>621</v>
      </c>
      <c r="AB190" s="3" t="s">
        <v>621</v>
      </c>
      <c r="AC190" s="3" t="s">
        <v>621</v>
      </c>
      <c r="AD190" s="3" t="s">
        <v>621</v>
      </c>
      <c r="AE190" s="3" t="s">
        <v>621</v>
      </c>
      <c r="AF190" s="3" t="s">
        <v>621</v>
      </c>
      <c r="AG190" s="3" t="s">
        <v>621</v>
      </c>
      <c r="AH190" s="3" t="s">
        <v>621</v>
      </c>
      <c r="AI190" s="3" t="s">
        <v>621</v>
      </c>
      <c r="AM190" s="20">
        <f t="shared" si="6"/>
        <v>6.8730000000000002</v>
      </c>
      <c r="AN190" s="20">
        <f t="shared" si="7"/>
        <v>6.6970000000000001</v>
      </c>
      <c r="AO190" s="21">
        <f t="shared" si="8"/>
        <v>0.97439255056016294</v>
      </c>
    </row>
    <row r="191" spans="1:42" ht="15" customHeight="1" x14ac:dyDescent="0.25">
      <c r="A191" s="3" t="s">
        <v>226</v>
      </c>
      <c r="B191" s="3" t="s">
        <v>230</v>
      </c>
      <c r="C191" s="3">
        <v>2013</v>
      </c>
      <c r="D191" s="3">
        <v>2.9910000000000001</v>
      </c>
      <c r="E191" s="3">
        <v>2.8849999999999998</v>
      </c>
      <c r="F191" s="3" t="s">
        <v>621</v>
      </c>
      <c r="G191" s="3">
        <v>0.36499999999999999</v>
      </c>
      <c r="H191" s="3" t="s">
        <v>621</v>
      </c>
      <c r="I191" s="3" t="s">
        <v>621</v>
      </c>
      <c r="J191" s="3" t="s">
        <v>621</v>
      </c>
      <c r="K191" s="3" t="s">
        <v>621</v>
      </c>
      <c r="L191" s="3" t="s">
        <v>622</v>
      </c>
      <c r="M191" s="3" t="s">
        <v>621</v>
      </c>
      <c r="N191" s="3" t="s">
        <v>621</v>
      </c>
      <c r="O191" s="3">
        <v>2.52</v>
      </c>
      <c r="P191" s="3" t="s">
        <v>621</v>
      </c>
      <c r="Q191" s="3" t="s">
        <v>621</v>
      </c>
      <c r="R191" s="3" t="s">
        <v>621</v>
      </c>
      <c r="S191" s="3" t="s">
        <v>14</v>
      </c>
      <c r="T191" s="3" t="s">
        <v>621</v>
      </c>
      <c r="U191" s="3" t="s">
        <v>621</v>
      </c>
      <c r="V191" s="3" t="s">
        <v>621</v>
      </c>
      <c r="W191" s="3" t="s">
        <v>621</v>
      </c>
      <c r="X191" s="3" t="s">
        <v>621</v>
      </c>
      <c r="Y191" s="3" t="s">
        <v>621</v>
      </c>
      <c r="Z191" s="3" t="s">
        <v>621</v>
      </c>
      <c r="AA191" s="3" t="s">
        <v>621</v>
      </c>
      <c r="AB191" s="3" t="s">
        <v>621</v>
      </c>
      <c r="AC191" s="3" t="s">
        <v>621</v>
      </c>
      <c r="AD191" s="3" t="s">
        <v>621</v>
      </c>
      <c r="AE191" s="3" t="s">
        <v>621</v>
      </c>
      <c r="AF191" s="3" t="s">
        <v>621</v>
      </c>
      <c r="AG191" s="3" t="s">
        <v>621</v>
      </c>
      <c r="AH191" s="3" t="s">
        <v>621</v>
      </c>
      <c r="AI191" s="3" t="s">
        <v>621</v>
      </c>
      <c r="AM191" s="20">
        <f t="shared" si="6"/>
        <v>2.8849999999999998</v>
      </c>
      <c r="AN191" s="20">
        <f t="shared" si="7"/>
        <v>2.9910000000000001</v>
      </c>
      <c r="AO191" s="21">
        <f t="shared" si="8"/>
        <v>1.0367417677642983</v>
      </c>
    </row>
    <row r="192" spans="1:42" ht="15" customHeight="1" x14ac:dyDescent="0.25">
      <c r="A192" s="3" t="s">
        <v>226</v>
      </c>
      <c r="B192" s="3" t="s">
        <v>231</v>
      </c>
      <c r="C192" s="3">
        <v>2013</v>
      </c>
      <c r="D192" s="3">
        <v>12.3</v>
      </c>
      <c r="E192" s="3">
        <v>16.100000000000001</v>
      </c>
      <c r="F192" s="3" t="s">
        <v>621</v>
      </c>
      <c r="G192" s="3">
        <v>1.5</v>
      </c>
      <c r="H192" s="3" t="s">
        <v>621</v>
      </c>
      <c r="I192" s="3" t="s">
        <v>621</v>
      </c>
      <c r="J192" s="3" t="s">
        <v>621</v>
      </c>
      <c r="K192" s="3" t="s">
        <v>621</v>
      </c>
      <c r="L192" s="3" t="s">
        <v>622</v>
      </c>
      <c r="M192" s="3">
        <v>3.2</v>
      </c>
      <c r="N192" s="3">
        <v>3.2</v>
      </c>
      <c r="O192" s="3">
        <v>3.2</v>
      </c>
      <c r="P192" s="3">
        <v>3.2</v>
      </c>
      <c r="Q192" s="3" t="s">
        <v>621</v>
      </c>
      <c r="R192" s="3" t="s">
        <v>621</v>
      </c>
      <c r="S192" s="3" t="s">
        <v>621</v>
      </c>
      <c r="T192" s="3" t="s">
        <v>621</v>
      </c>
      <c r="U192" s="3" t="s">
        <v>621</v>
      </c>
      <c r="V192" s="3" t="s">
        <v>621</v>
      </c>
      <c r="W192" s="3" t="s">
        <v>621</v>
      </c>
      <c r="X192" s="3" t="s">
        <v>621</v>
      </c>
      <c r="Y192" s="3" t="s">
        <v>621</v>
      </c>
      <c r="Z192" s="3" t="s">
        <v>621</v>
      </c>
      <c r="AA192" s="3" t="s">
        <v>621</v>
      </c>
      <c r="AB192" s="3" t="s">
        <v>621</v>
      </c>
      <c r="AC192" s="3" t="s">
        <v>621</v>
      </c>
      <c r="AD192" s="3">
        <v>1.8</v>
      </c>
      <c r="AE192" s="3" t="s">
        <v>621</v>
      </c>
      <c r="AF192" s="3" t="s">
        <v>621</v>
      </c>
      <c r="AG192" s="3" t="s">
        <v>621</v>
      </c>
      <c r="AH192" s="3" t="s">
        <v>621</v>
      </c>
      <c r="AI192" s="3" t="s">
        <v>621</v>
      </c>
      <c r="AM192" s="20">
        <f t="shared" si="6"/>
        <v>16.100000000000001</v>
      </c>
      <c r="AN192" s="20">
        <f t="shared" si="7"/>
        <v>12.3</v>
      </c>
      <c r="AO192" s="21">
        <f t="shared" si="8"/>
        <v>0.7639751552795031</v>
      </c>
    </row>
    <row r="193" spans="1:42" ht="15" customHeight="1" x14ac:dyDescent="0.25">
      <c r="A193" s="3" t="s">
        <v>232</v>
      </c>
      <c r="B193" s="3" t="s">
        <v>233</v>
      </c>
      <c r="C193" s="3">
        <v>2013</v>
      </c>
      <c r="D193" s="3">
        <v>39.700000000000003</v>
      </c>
      <c r="E193" s="3">
        <v>43.1</v>
      </c>
      <c r="F193" s="3" t="s">
        <v>621</v>
      </c>
      <c r="G193" s="3">
        <v>5.9</v>
      </c>
      <c r="H193" s="3" t="s">
        <v>621</v>
      </c>
      <c r="I193" s="3" t="s">
        <v>621</v>
      </c>
      <c r="J193" s="3" t="s">
        <v>621</v>
      </c>
      <c r="K193" s="3" t="s">
        <v>621</v>
      </c>
      <c r="L193" s="3" t="s">
        <v>621</v>
      </c>
      <c r="M193" s="3">
        <v>35.1</v>
      </c>
      <c r="N193" s="3" t="s">
        <v>621</v>
      </c>
      <c r="O193" s="3">
        <v>2.1</v>
      </c>
      <c r="P193" s="3" t="s">
        <v>621</v>
      </c>
      <c r="Q193" s="3" t="s">
        <v>621</v>
      </c>
      <c r="R193" s="3" t="s">
        <v>621</v>
      </c>
      <c r="S193" s="3" t="s">
        <v>14</v>
      </c>
      <c r="T193" s="3" t="s">
        <v>621</v>
      </c>
      <c r="U193" s="3" t="s">
        <v>621</v>
      </c>
      <c r="V193" s="3" t="s">
        <v>621</v>
      </c>
      <c r="W193" s="3" t="s">
        <v>621</v>
      </c>
      <c r="X193" s="3" t="s">
        <v>621</v>
      </c>
      <c r="Y193" s="3" t="s">
        <v>621</v>
      </c>
      <c r="Z193" s="3" t="s">
        <v>621</v>
      </c>
      <c r="AA193" s="3" t="s">
        <v>621</v>
      </c>
      <c r="AB193" s="3" t="s">
        <v>621</v>
      </c>
      <c r="AC193" s="3" t="s">
        <v>621</v>
      </c>
      <c r="AD193" s="3">
        <v>0</v>
      </c>
      <c r="AE193" s="3" t="s">
        <v>621</v>
      </c>
      <c r="AF193" s="3" t="s">
        <v>622</v>
      </c>
      <c r="AG193" s="3" t="s">
        <v>621</v>
      </c>
      <c r="AH193" s="3" t="s">
        <v>621</v>
      </c>
      <c r="AI193" s="3" t="s">
        <v>621</v>
      </c>
      <c r="AM193" s="20">
        <f t="shared" si="6"/>
        <v>43.1</v>
      </c>
      <c r="AN193" s="20">
        <f t="shared" si="7"/>
        <v>39.700000000000003</v>
      </c>
      <c r="AO193" s="21">
        <f t="shared" si="8"/>
        <v>0.9211136890951277</v>
      </c>
    </row>
    <row r="194" spans="1:42" ht="15" customHeight="1" x14ac:dyDescent="0.25">
      <c r="A194" s="3" t="s">
        <v>234</v>
      </c>
      <c r="B194" s="3" t="s">
        <v>235</v>
      </c>
      <c r="C194" s="3">
        <v>2013</v>
      </c>
      <c r="D194" s="3">
        <v>19.899999999999999</v>
      </c>
      <c r="E194" s="3">
        <v>25.19</v>
      </c>
      <c r="F194" s="3" t="s">
        <v>621</v>
      </c>
      <c r="G194" s="3">
        <v>0</v>
      </c>
      <c r="H194" s="3">
        <v>1</v>
      </c>
      <c r="I194" s="3" t="s">
        <v>621</v>
      </c>
      <c r="J194" s="3" t="s">
        <v>621</v>
      </c>
      <c r="K194" s="3">
        <v>0</v>
      </c>
      <c r="L194" s="3" t="s">
        <v>622</v>
      </c>
      <c r="M194" s="3">
        <v>3.1</v>
      </c>
      <c r="N194" s="3">
        <v>5.4</v>
      </c>
      <c r="O194" s="3">
        <v>4</v>
      </c>
      <c r="P194" s="3">
        <v>2.4</v>
      </c>
      <c r="Q194" s="3">
        <v>0</v>
      </c>
      <c r="R194" s="3">
        <v>0.3</v>
      </c>
      <c r="S194" s="3" t="s">
        <v>14</v>
      </c>
      <c r="T194" s="3">
        <v>2.6</v>
      </c>
      <c r="U194" s="3" t="s">
        <v>621</v>
      </c>
      <c r="V194" s="3" t="s">
        <v>621</v>
      </c>
      <c r="W194" s="3" t="s">
        <v>621</v>
      </c>
      <c r="X194" s="3" t="s">
        <v>621</v>
      </c>
      <c r="Y194" s="3" t="s">
        <v>621</v>
      </c>
      <c r="Z194" s="3">
        <v>0</v>
      </c>
      <c r="AA194" s="3">
        <v>1.8</v>
      </c>
      <c r="AB194" s="3" t="s">
        <v>621</v>
      </c>
      <c r="AC194" s="3">
        <v>2.7</v>
      </c>
      <c r="AD194" s="3">
        <v>1.3</v>
      </c>
      <c r="AE194" s="3" t="s">
        <v>621</v>
      </c>
      <c r="AF194" s="3" t="s">
        <v>622</v>
      </c>
      <c r="AG194" s="3" t="s">
        <v>621</v>
      </c>
      <c r="AH194" s="3">
        <v>0.59</v>
      </c>
      <c r="AI194" s="3">
        <v>0.6</v>
      </c>
      <c r="AM194" s="20">
        <f t="shared" si="6"/>
        <v>25.200000000000003</v>
      </c>
      <c r="AN194" s="20">
        <f t="shared" si="7"/>
        <v>19.899999999999999</v>
      </c>
      <c r="AO194" s="21">
        <f t="shared" si="8"/>
        <v>0.78968253968253954</v>
      </c>
    </row>
    <row r="195" spans="1:42" ht="15" customHeight="1" x14ac:dyDescent="0.25">
      <c r="A195" s="3" t="s">
        <v>236</v>
      </c>
      <c r="B195" s="3" t="s">
        <v>237</v>
      </c>
      <c r="C195" s="3">
        <v>2013</v>
      </c>
      <c r="D195" s="3">
        <v>129</v>
      </c>
      <c r="E195" s="3">
        <v>143.19999999999999</v>
      </c>
      <c r="F195" s="3" t="s">
        <v>621</v>
      </c>
      <c r="G195" s="3">
        <v>1.3</v>
      </c>
      <c r="H195" s="3" t="s">
        <v>621</v>
      </c>
      <c r="I195" s="3" t="s">
        <v>621</v>
      </c>
      <c r="J195" s="3" t="s">
        <v>621</v>
      </c>
      <c r="K195" s="3" t="s">
        <v>621</v>
      </c>
      <c r="L195" s="3" t="s">
        <v>622</v>
      </c>
      <c r="M195" s="3" t="s">
        <v>621</v>
      </c>
      <c r="N195" s="3" t="s">
        <v>621</v>
      </c>
      <c r="O195" s="3">
        <v>124.8</v>
      </c>
      <c r="P195" s="3" t="s">
        <v>621</v>
      </c>
      <c r="Q195" s="3" t="s">
        <v>621</v>
      </c>
      <c r="R195" s="3" t="s">
        <v>621</v>
      </c>
      <c r="S195" s="3" t="s">
        <v>14</v>
      </c>
      <c r="T195" s="3" t="s">
        <v>621</v>
      </c>
      <c r="U195" s="3" t="s">
        <v>621</v>
      </c>
      <c r="V195" s="3" t="s">
        <v>621</v>
      </c>
      <c r="W195" s="3" t="s">
        <v>621</v>
      </c>
      <c r="X195" s="3" t="s">
        <v>621</v>
      </c>
      <c r="Y195" s="3" t="s">
        <v>621</v>
      </c>
      <c r="Z195" s="3" t="s">
        <v>621</v>
      </c>
      <c r="AA195" s="3" t="s">
        <v>621</v>
      </c>
      <c r="AB195" s="3" t="s">
        <v>621</v>
      </c>
      <c r="AC195" s="3" t="s">
        <v>621</v>
      </c>
      <c r="AD195" s="3">
        <v>17.100000000000001</v>
      </c>
      <c r="AE195" s="3" t="s">
        <v>621</v>
      </c>
      <c r="AF195" s="3" t="s">
        <v>622</v>
      </c>
      <c r="AG195" s="3" t="s">
        <v>621</v>
      </c>
      <c r="AH195" s="3" t="s">
        <v>621</v>
      </c>
      <c r="AI195" s="3" t="s">
        <v>621</v>
      </c>
      <c r="AM195" s="20">
        <f t="shared" ref="AM195:AM258" si="9">SUMPRODUCT(F195:AE195)+IFERROR(AI195/1,0)</f>
        <v>143.19999999999999</v>
      </c>
      <c r="AN195" s="20">
        <f t="shared" ref="AN195:AN258" si="10">IFERROR(D195/1,0)</f>
        <v>129</v>
      </c>
      <c r="AO195" s="21">
        <f t="shared" ref="AO195:AO258" si="11">IFERROR(AN195/AM195,"")</f>
        <v>0.90083798882681576</v>
      </c>
    </row>
    <row r="196" spans="1:42" ht="15" customHeight="1" x14ac:dyDescent="0.25">
      <c r="A196" s="3" t="s">
        <v>236</v>
      </c>
      <c r="B196" s="3" t="s">
        <v>238</v>
      </c>
      <c r="C196" s="3">
        <v>2013</v>
      </c>
      <c r="D196" s="3">
        <v>19.399999999999999</v>
      </c>
      <c r="E196" s="3">
        <v>23.32</v>
      </c>
      <c r="F196" s="3" t="s">
        <v>621</v>
      </c>
      <c r="G196" s="3">
        <v>0.22</v>
      </c>
      <c r="H196" s="3" t="s">
        <v>621</v>
      </c>
      <c r="I196" s="3" t="s">
        <v>621</v>
      </c>
      <c r="J196" s="3" t="s">
        <v>621</v>
      </c>
      <c r="K196" s="3" t="s">
        <v>621</v>
      </c>
      <c r="L196" s="3" t="s">
        <v>622</v>
      </c>
      <c r="M196" s="3" t="s">
        <v>621</v>
      </c>
      <c r="N196" s="3" t="s">
        <v>621</v>
      </c>
      <c r="O196" s="3">
        <v>23.1</v>
      </c>
      <c r="P196" s="3" t="s">
        <v>621</v>
      </c>
      <c r="Q196" s="3" t="s">
        <v>621</v>
      </c>
      <c r="R196" s="3" t="s">
        <v>621</v>
      </c>
      <c r="S196" s="3" t="s">
        <v>621</v>
      </c>
      <c r="T196" s="3" t="s">
        <v>621</v>
      </c>
      <c r="U196" s="3" t="s">
        <v>621</v>
      </c>
      <c r="V196" s="3" t="s">
        <v>621</v>
      </c>
      <c r="W196" s="3" t="s">
        <v>621</v>
      </c>
      <c r="X196" s="3" t="s">
        <v>621</v>
      </c>
      <c r="Y196" s="3" t="s">
        <v>621</v>
      </c>
      <c r="Z196" s="3" t="s">
        <v>621</v>
      </c>
      <c r="AA196" s="3" t="s">
        <v>621</v>
      </c>
      <c r="AB196" s="3" t="s">
        <v>621</v>
      </c>
      <c r="AC196" s="3" t="s">
        <v>621</v>
      </c>
      <c r="AD196" s="3" t="s">
        <v>621</v>
      </c>
      <c r="AE196" s="3" t="s">
        <v>621</v>
      </c>
      <c r="AF196" s="3" t="s">
        <v>622</v>
      </c>
      <c r="AG196" s="3" t="s">
        <v>621</v>
      </c>
      <c r="AH196" s="3" t="s">
        <v>621</v>
      </c>
      <c r="AI196" s="3" t="s">
        <v>621</v>
      </c>
      <c r="AM196" s="20">
        <f t="shared" si="9"/>
        <v>23.32</v>
      </c>
      <c r="AN196" s="20">
        <f t="shared" si="10"/>
        <v>19.399999999999999</v>
      </c>
      <c r="AO196" s="21">
        <f t="shared" si="11"/>
        <v>0.83190394511149224</v>
      </c>
    </row>
    <row r="197" spans="1:42" ht="15" customHeight="1" x14ac:dyDescent="0.25">
      <c r="A197" s="3" t="s">
        <v>239</v>
      </c>
      <c r="B197" s="3" t="s">
        <v>240</v>
      </c>
      <c r="C197" s="3">
        <v>2013</v>
      </c>
      <c r="D197" s="3">
        <v>9841</v>
      </c>
      <c r="E197" s="3">
        <v>10.933999999999999</v>
      </c>
      <c r="F197" s="3" t="s">
        <v>621</v>
      </c>
      <c r="G197" s="3" t="s">
        <v>621</v>
      </c>
      <c r="H197" s="3" t="s">
        <v>621</v>
      </c>
      <c r="I197" s="3" t="s">
        <v>621</v>
      </c>
      <c r="J197" s="3">
        <v>10.324999999999999</v>
      </c>
      <c r="K197" s="3" t="s">
        <v>621</v>
      </c>
      <c r="L197" s="3" t="s">
        <v>622</v>
      </c>
      <c r="M197" s="3" t="s">
        <v>621</v>
      </c>
      <c r="N197" s="3" t="s">
        <v>621</v>
      </c>
      <c r="O197" s="3" t="s">
        <v>621</v>
      </c>
      <c r="P197" s="3" t="s">
        <v>621</v>
      </c>
      <c r="Q197" s="3" t="s">
        <v>621</v>
      </c>
      <c r="R197" s="3" t="s">
        <v>621</v>
      </c>
      <c r="S197" s="3" t="s">
        <v>621</v>
      </c>
      <c r="T197" s="3" t="s">
        <v>621</v>
      </c>
      <c r="U197" s="3" t="s">
        <v>621</v>
      </c>
      <c r="V197" s="3" t="s">
        <v>621</v>
      </c>
      <c r="W197" s="3" t="s">
        <v>621</v>
      </c>
      <c r="X197" s="3" t="s">
        <v>621</v>
      </c>
      <c r="Y197" s="3">
        <v>0.60899999999999999</v>
      </c>
      <c r="Z197" s="3" t="s">
        <v>621</v>
      </c>
      <c r="AA197" s="3" t="s">
        <v>621</v>
      </c>
      <c r="AB197" s="3" t="s">
        <v>621</v>
      </c>
      <c r="AC197" s="3" t="s">
        <v>621</v>
      </c>
      <c r="AD197" s="3" t="s">
        <v>621</v>
      </c>
      <c r="AE197" s="3" t="s">
        <v>621</v>
      </c>
      <c r="AF197" s="3" t="s">
        <v>622</v>
      </c>
      <c r="AG197" s="3" t="s">
        <v>621</v>
      </c>
      <c r="AH197" s="3" t="s">
        <v>621</v>
      </c>
      <c r="AI197" s="3" t="s">
        <v>621</v>
      </c>
      <c r="AM197" s="20">
        <f t="shared" si="9"/>
        <v>10.933999999999999</v>
      </c>
      <c r="AN197" s="20">
        <f t="shared" si="10"/>
        <v>9841</v>
      </c>
      <c r="AO197" s="21">
        <f t="shared" si="11"/>
        <v>900.03658313517474</v>
      </c>
      <c r="AP197" s="22" t="s">
        <v>1082</v>
      </c>
    </row>
    <row r="198" spans="1:42" ht="15" customHeight="1" x14ac:dyDescent="0.25">
      <c r="A198" s="3" t="s">
        <v>241</v>
      </c>
      <c r="B198" s="3" t="s">
        <v>242</v>
      </c>
      <c r="C198" s="3">
        <v>2013</v>
      </c>
      <c r="D198" s="3">
        <v>43</v>
      </c>
      <c r="E198" s="3">
        <v>50.5</v>
      </c>
      <c r="F198" s="3" t="s">
        <v>621</v>
      </c>
      <c r="G198" s="3">
        <v>0.1</v>
      </c>
      <c r="H198" s="3" t="s">
        <v>621</v>
      </c>
      <c r="I198" s="3" t="s">
        <v>621</v>
      </c>
      <c r="J198" s="3" t="s">
        <v>621</v>
      </c>
      <c r="K198" s="3" t="s">
        <v>621</v>
      </c>
      <c r="L198" s="3" t="s">
        <v>622</v>
      </c>
      <c r="M198" s="3" t="s">
        <v>621</v>
      </c>
      <c r="N198" s="3" t="s">
        <v>621</v>
      </c>
      <c r="O198" s="3">
        <v>37</v>
      </c>
      <c r="P198" s="3" t="s">
        <v>621</v>
      </c>
      <c r="Q198" s="3" t="s">
        <v>621</v>
      </c>
      <c r="R198" s="3" t="s">
        <v>621</v>
      </c>
      <c r="S198" s="3" t="s">
        <v>14</v>
      </c>
      <c r="T198" s="3">
        <v>6</v>
      </c>
      <c r="U198" s="3" t="s">
        <v>621</v>
      </c>
      <c r="V198" s="3" t="s">
        <v>621</v>
      </c>
      <c r="W198" s="3" t="s">
        <v>621</v>
      </c>
      <c r="X198" s="3" t="s">
        <v>621</v>
      </c>
      <c r="Y198" s="3" t="s">
        <v>621</v>
      </c>
      <c r="Z198" s="3">
        <v>1</v>
      </c>
      <c r="AA198" s="3" t="s">
        <v>621</v>
      </c>
      <c r="AB198" s="3" t="s">
        <v>621</v>
      </c>
      <c r="AC198" s="3" t="s">
        <v>621</v>
      </c>
      <c r="AD198" s="3">
        <v>6</v>
      </c>
      <c r="AE198" s="3" t="s">
        <v>621</v>
      </c>
      <c r="AF198" s="3" t="s">
        <v>622</v>
      </c>
      <c r="AG198" s="3" t="s">
        <v>621</v>
      </c>
      <c r="AH198" s="3">
        <v>0.4</v>
      </c>
      <c r="AI198" s="3">
        <v>0.5</v>
      </c>
      <c r="AM198" s="20">
        <f t="shared" si="9"/>
        <v>50.6</v>
      </c>
      <c r="AN198" s="20">
        <f t="shared" si="10"/>
        <v>43</v>
      </c>
      <c r="AO198" s="21">
        <f t="shared" si="11"/>
        <v>0.84980237154150196</v>
      </c>
    </row>
    <row r="199" spans="1:42" ht="15" customHeight="1" x14ac:dyDescent="0.25">
      <c r="A199" s="3" t="s">
        <v>243</v>
      </c>
      <c r="B199" s="3" t="s">
        <v>244</v>
      </c>
      <c r="C199" s="3">
        <v>2013</v>
      </c>
      <c r="D199" s="3" t="s">
        <v>621</v>
      </c>
      <c r="E199" s="3" t="s">
        <v>621</v>
      </c>
      <c r="F199" s="3" t="s">
        <v>621</v>
      </c>
      <c r="G199" s="3" t="s">
        <v>621</v>
      </c>
      <c r="H199" s="3" t="s">
        <v>621</v>
      </c>
      <c r="I199" s="3" t="s">
        <v>621</v>
      </c>
      <c r="J199" s="3" t="s">
        <v>621</v>
      </c>
      <c r="K199" s="3" t="s">
        <v>621</v>
      </c>
      <c r="L199" s="3" t="s">
        <v>622</v>
      </c>
      <c r="M199" s="3" t="s">
        <v>621</v>
      </c>
      <c r="N199" s="3" t="s">
        <v>621</v>
      </c>
      <c r="O199" s="3" t="s">
        <v>621</v>
      </c>
      <c r="P199" s="3" t="s">
        <v>621</v>
      </c>
      <c r="Q199" s="3" t="s">
        <v>621</v>
      </c>
      <c r="R199" s="3" t="s">
        <v>621</v>
      </c>
      <c r="S199" s="3" t="s">
        <v>621</v>
      </c>
      <c r="T199" s="3" t="s">
        <v>621</v>
      </c>
      <c r="U199" s="3" t="s">
        <v>621</v>
      </c>
      <c r="V199" s="3" t="s">
        <v>621</v>
      </c>
      <c r="W199" s="3" t="s">
        <v>621</v>
      </c>
      <c r="X199" s="3" t="s">
        <v>621</v>
      </c>
      <c r="Y199" s="3" t="s">
        <v>621</v>
      </c>
      <c r="Z199" s="3" t="s">
        <v>621</v>
      </c>
      <c r="AA199" s="3" t="s">
        <v>621</v>
      </c>
      <c r="AB199" s="3" t="s">
        <v>621</v>
      </c>
      <c r="AC199" s="3" t="s">
        <v>621</v>
      </c>
      <c r="AD199" s="3" t="s">
        <v>621</v>
      </c>
      <c r="AE199" s="3" t="s">
        <v>621</v>
      </c>
      <c r="AF199" s="3" t="s">
        <v>622</v>
      </c>
      <c r="AG199" s="3" t="s">
        <v>621</v>
      </c>
      <c r="AH199" s="3" t="s">
        <v>621</v>
      </c>
      <c r="AI199" s="3" t="s">
        <v>621</v>
      </c>
      <c r="AM199" s="20">
        <f t="shared" si="9"/>
        <v>0</v>
      </c>
      <c r="AN199" s="20">
        <f t="shared" si="10"/>
        <v>0</v>
      </c>
      <c r="AO199" s="21" t="str">
        <f t="shared" si="11"/>
        <v/>
      </c>
    </row>
    <row r="200" spans="1:42" ht="15" customHeight="1" x14ac:dyDescent="0.25">
      <c r="A200" s="3" t="s">
        <v>243</v>
      </c>
      <c r="B200" s="3" t="s">
        <v>245</v>
      </c>
      <c r="C200" s="3">
        <v>2013</v>
      </c>
      <c r="D200" s="3">
        <v>6.5</v>
      </c>
      <c r="E200" s="3">
        <v>8.26</v>
      </c>
      <c r="F200" s="3" t="s">
        <v>621</v>
      </c>
      <c r="G200" s="3">
        <v>0.61</v>
      </c>
      <c r="H200" s="3" t="s">
        <v>621</v>
      </c>
      <c r="I200" s="3" t="s">
        <v>621</v>
      </c>
      <c r="J200" s="3" t="s">
        <v>621</v>
      </c>
      <c r="K200" s="3" t="s">
        <v>621</v>
      </c>
      <c r="L200" s="3" t="s">
        <v>622</v>
      </c>
      <c r="M200" s="3" t="s">
        <v>621</v>
      </c>
      <c r="N200" s="3" t="s">
        <v>621</v>
      </c>
      <c r="O200" s="3" t="s">
        <v>621</v>
      </c>
      <c r="P200" s="3" t="s">
        <v>621</v>
      </c>
      <c r="Q200" s="3" t="s">
        <v>621</v>
      </c>
      <c r="R200" s="3" t="s">
        <v>621</v>
      </c>
      <c r="S200" s="3" t="s">
        <v>621</v>
      </c>
      <c r="T200" s="3">
        <v>7.2</v>
      </c>
      <c r="U200" s="3" t="s">
        <v>621</v>
      </c>
      <c r="V200" s="3" t="s">
        <v>621</v>
      </c>
      <c r="W200" s="3" t="s">
        <v>621</v>
      </c>
      <c r="X200" s="3" t="s">
        <v>621</v>
      </c>
      <c r="Y200" s="3" t="s">
        <v>621</v>
      </c>
      <c r="Z200" s="3" t="s">
        <v>621</v>
      </c>
      <c r="AA200" s="3" t="s">
        <v>621</v>
      </c>
      <c r="AB200" s="3" t="s">
        <v>621</v>
      </c>
      <c r="AC200" s="3" t="s">
        <v>621</v>
      </c>
      <c r="AD200" s="3" t="s">
        <v>621</v>
      </c>
      <c r="AE200" s="3" t="s">
        <v>621</v>
      </c>
      <c r="AF200" s="3" t="s">
        <v>622</v>
      </c>
      <c r="AG200" s="3" t="s">
        <v>621</v>
      </c>
      <c r="AH200" s="3">
        <v>0.45</v>
      </c>
      <c r="AI200" s="3">
        <v>0.45</v>
      </c>
      <c r="AM200" s="20">
        <f t="shared" si="9"/>
        <v>8.26</v>
      </c>
      <c r="AN200" s="20">
        <f t="shared" si="10"/>
        <v>6.5</v>
      </c>
      <c r="AO200" s="21">
        <f t="shared" si="11"/>
        <v>0.78692493946731235</v>
      </c>
    </row>
    <row r="201" spans="1:42" ht="15" customHeight="1" x14ac:dyDescent="0.25">
      <c r="A201" s="3" t="s">
        <v>243</v>
      </c>
      <c r="B201" s="3" t="s">
        <v>246</v>
      </c>
      <c r="C201" s="3">
        <v>2013</v>
      </c>
      <c r="D201" s="3">
        <v>64.400000000000006</v>
      </c>
      <c r="E201" s="3">
        <v>82</v>
      </c>
      <c r="F201" s="3" t="s">
        <v>621</v>
      </c>
      <c r="G201" s="3">
        <v>3.73</v>
      </c>
      <c r="H201" s="3" t="s">
        <v>621</v>
      </c>
      <c r="I201" s="3" t="s">
        <v>621</v>
      </c>
      <c r="J201" s="3" t="s">
        <v>621</v>
      </c>
      <c r="K201" s="3" t="s">
        <v>621</v>
      </c>
      <c r="L201" s="3" t="s">
        <v>622</v>
      </c>
      <c r="M201" s="3">
        <v>0</v>
      </c>
      <c r="N201" s="3">
        <v>0</v>
      </c>
      <c r="O201" s="3">
        <v>63.1</v>
      </c>
      <c r="P201" s="3">
        <v>0</v>
      </c>
      <c r="Q201" s="3">
        <v>0</v>
      </c>
      <c r="R201" s="3">
        <v>0</v>
      </c>
      <c r="S201" s="3" t="s">
        <v>14</v>
      </c>
      <c r="T201" s="3">
        <v>11.5</v>
      </c>
      <c r="U201" s="3" t="s">
        <v>621</v>
      </c>
      <c r="V201" s="3" t="s">
        <v>621</v>
      </c>
      <c r="W201" s="3" t="s">
        <v>621</v>
      </c>
      <c r="X201" s="3" t="s">
        <v>621</v>
      </c>
      <c r="Y201" s="3" t="s">
        <v>621</v>
      </c>
      <c r="Z201" s="3" t="s">
        <v>621</v>
      </c>
      <c r="AA201" s="3" t="s">
        <v>621</v>
      </c>
      <c r="AB201" s="3" t="s">
        <v>621</v>
      </c>
      <c r="AC201" s="3" t="s">
        <v>621</v>
      </c>
      <c r="AD201" s="3">
        <v>2.8</v>
      </c>
      <c r="AE201" s="3" t="s">
        <v>621</v>
      </c>
      <c r="AF201" s="3" t="s">
        <v>621</v>
      </c>
      <c r="AG201" s="3" t="s">
        <v>621</v>
      </c>
      <c r="AH201" s="3">
        <v>0.87</v>
      </c>
      <c r="AI201" s="3">
        <v>0.87</v>
      </c>
      <c r="AM201" s="20">
        <f t="shared" si="9"/>
        <v>82</v>
      </c>
      <c r="AN201" s="20">
        <f t="shared" si="10"/>
        <v>64.400000000000006</v>
      </c>
      <c r="AO201" s="21">
        <f t="shared" si="11"/>
        <v>0.78536585365853662</v>
      </c>
    </row>
    <row r="202" spans="1:42" ht="15" customHeight="1" x14ac:dyDescent="0.25">
      <c r="A202" s="3" t="s">
        <v>243</v>
      </c>
      <c r="B202" s="3" t="s">
        <v>247</v>
      </c>
      <c r="C202" s="3">
        <v>2013</v>
      </c>
      <c r="D202" s="3">
        <v>73</v>
      </c>
      <c r="E202" s="3">
        <v>89</v>
      </c>
      <c r="F202" s="3" t="s">
        <v>621</v>
      </c>
      <c r="G202" s="3">
        <v>3.1</v>
      </c>
      <c r="H202" s="3" t="s">
        <v>621</v>
      </c>
      <c r="I202" s="3">
        <v>0.9</v>
      </c>
      <c r="J202" s="3" t="s">
        <v>621</v>
      </c>
      <c r="K202" s="3" t="s">
        <v>621</v>
      </c>
      <c r="L202" s="3" t="s">
        <v>622</v>
      </c>
      <c r="M202" s="3">
        <v>13</v>
      </c>
      <c r="N202" s="3">
        <v>10</v>
      </c>
      <c r="O202" s="3">
        <v>25</v>
      </c>
      <c r="P202" s="3">
        <v>17</v>
      </c>
      <c r="Q202" s="3" t="s">
        <v>621</v>
      </c>
      <c r="R202" s="3" t="s">
        <v>621</v>
      </c>
      <c r="S202" s="3" t="s">
        <v>621</v>
      </c>
      <c r="T202" s="3" t="s">
        <v>621</v>
      </c>
      <c r="U202" s="3" t="s">
        <v>621</v>
      </c>
      <c r="V202" s="3" t="s">
        <v>621</v>
      </c>
      <c r="W202" s="3" t="s">
        <v>621</v>
      </c>
      <c r="X202" s="3" t="s">
        <v>621</v>
      </c>
      <c r="Y202" s="3" t="s">
        <v>621</v>
      </c>
      <c r="Z202" s="3" t="s">
        <v>621</v>
      </c>
      <c r="AA202" s="3">
        <v>6</v>
      </c>
      <c r="AB202" s="3" t="s">
        <v>621</v>
      </c>
      <c r="AC202" s="3">
        <v>4</v>
      </c>
      <c r="AD202" s="3">
        <v>10</v>
      </c>
      <c r="AE202" s="3" t="s">
        <v>621</v>
      </c>
      <c r="AF202" s="3" t="s">
        <v>622</v>
      </c>
      <c r="AG202" s="3" t="s">
        <v>621</v>
      </c>
      <c r="AH202" s="3" t="s">
        <v>621</v>
      </c>
      <c r="AI202" s="3" t="s">
        <v>621</v>
      </c>
      <c r="AM202" s="20">
        <f t="shared" si="9"/>
        <v>89</v>
      </c>
      <c r="AN202" s="20">
        <f t="shared" si="10"/>
        <v>73</v>
      </c>
      <c r="AO202" s="21">
        <f t="shared" si="11"/>
        <v>0.8202247191011236</v>
      </c>
    </row>
    <row r="203" spans="1:42" ht="15" customHeight="1" x14ac:dyDescent="0.25">
      <c r="A203" s="3" t="s">
        <v>248</v>
      </c>
      <c r="B203" s="3" t="s">
        <v>249</v>
      </c>
      <c r="C203" s="3">
        <v>2013</v>
      </c>
      <c r="D203" s="3">
        <v>6.49</v>
      </c>
      <c r="E203" s="3">
        <v>6.84</v>
      </c>
      <c r="F203" s="3" t="s">
        <v>621</v>
      </c>
      <c r="G203" s="3">
        <v>0.22</v>
      </c>
      <c r="H203" s="3" t="s">
        <v>621</v>
      </c>
      <c r="I203" s="3" t="s">
        <v>621</v>
      </c>
      <c r="J203" s="3" t="s">
        <v>621</v>
      </c>
      <c r="K203" s="3" t="s">
        <v>621</v>
      </c>
      <c r="L203" s="3" t="s">
        <v>622</v>
      </c>
      <c r="M203" s="3" t="s">
        <v>621</v>
      </c>
      <c r="N203" s="3" t="s">
        <v>621</v>
      </c>
      <c r="O203" s="3" t="s">
        <v>621</v>
      </c>
      <c r="P203" s="3" t="s">
        <v>621</v>
      </c>
      <c r="Q203" s="3" t="s">
        <v>621</v>
      </c>
      <c r="R203" s="3" t="s">
        <v>621</v>
      </c>
      <c r="S203" s="3" t="s">
        <v>621</v>
      </c>
      <c r="T203" s="3">
        <v>6.62</v>
      </c>
      <c r="U203" s="3" t="s">
        <v>621</v>
      </c>
      <c r="V203" s="3" t="s">
        <v>621</v>
      </c>
      <c r="W203" s="3" t="s">
        <v>621</v>
      </c>
      <c r="X203" s="3" t="s">
        <v>621</v>
      </c>
      <c r="Y203" s="3" t="s">
        <v>621</v>
      </c>
      <c r="Z203" s="3" t="s">
        <v>621</v>
      </c>
      <c r="AA203" s="3" t="s">
        <v>621</v>
      </c>
      <c r="AB203" s="3" t="s">
        <v>621</v>
      </c>
      <c r="AC203" s="3" t="s">
        <v>621</v>
      </c>
      <c r="AD203" s="3" t="s">
        <v>621</v>
      </c>
      <c r="AE203" s="3" t="s">
        <v>621</v>
      </c>
      <c r="AF203" s="3" t="s">
        <v>622</v>
      </c>
      <c r="AG203" s="3" t="s">
        <v>621</v>
      </c>
      <c r="AH203" s="3" t="s">
        <v>621</v>
      </c>
      <c r="AI203" s="3" t="s">
        <v>621</v>
      </c>
      <c r="AM203" s="20">
        <f t="shared" si="9"/>
        <v>6.84</v>
      </c>
      <c r="AN203" s="20">
        <f t="shared" si="10"/>
        <v>6.49</v>
      </c>
      <c r="AO203" s="21">
        <f t="shared" si="11"/>
        <v>0.94883040935672525</v>
      </c>
    </row>
    <row r="204" spans="1:42"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W204" s="3" t="s">
        <v>622</v>
      </c>
      <c r="X204" s="3" t="s">
        <v>622</v>
      </c>
      <c r="Y204" s="3" t="s">
        <v>622</v>
      </c>
      <c r="Z204" s="3" t="s">
        <v>622</v>
      </c>
      <c r="AA204" s="3" t="s">
        <v>622</v>
      </c>
      <c r="AB204" s="3" t="s">
        <v>622</v>
      </c>
      <c r="AC204" s="3" t="s">
        <v>622</v>
      </c>
      <c r="AD204" s="3" t="s">
        <v>622</v>
      </c>
      <c r="AE204" s="3" t="s">
        <v>622</v>
      </c>
      <c r="AF204" s="3" t="s">
        <v>622</v>
      </c>
      <c r="AG204" s="3" t="s">
        <v>622</v>
      </c>
      <c r="AH204" s="3" t="s">
        <v>622</v>
      </c>
      <c r="AI204" s="3" t="s">
        <v>622</v>
      </c>
      <c r="AM204" s="20">
        <f t="shared" si="9"/>
        <v>0</v>
      </c>
      <c r="AN204" s="20">
        <f t="shared" si="10"/>
        <v>0</v>
      </c>
      <c r="AO204" s="21" t="str">
        <f t="shared" si="11"/>
        <v/>
      </c>
    </row>
    <row r="205" spans="1:42" ht="15" customHeight="1" x14ac:dyDescent="0.25">
      <c r="A205" s="3" t="s">
        <v>248</v>
      </c>
      <c r="B205" s="3" t="s">
        <v>251</v>
      </c>
      <c r="C205" s="3">
        <v>2013</v>
      </c>
      <c r="D205" s="3">
        <v>14.59</v>
      </c>
      <c r="E205" s="3">
        <v>17.3</v>
      </c>
      <c r="F205" s="3" t="s">
        <v>621</v>
      </c>
      <c r="G205" s="3">
        <v>0.66</v>
      </c>
      <c r="H205" s="3" t="s">
        <v>621</v>
      </c>
      <c r="I205" s="3" t="s">
        <v>621</v>
      </c>
      <c r="J205" s="3" t="s">
        <v>621</v>
      </c>
      <c r="K205" s="3" t="s">
        <v>621</v>
      </c>
      <c r="L205" s="3" t="s">
        <v>622</v>
      </c>
      <c r="M205" s="3" t="s">
        <v>621</v>
      </c>
      <c r="N205" s="3" t="s">
        <v>621</v>
      </c>
      <c r="O205" s="3">
        <v>14.78</v>
      </c>
      <c r="P205" s="3" t="s">
        <v>621</v>
      </c>
      <c r="Q205" s="3" t="s">
        <v>621</v>
      </c>
      <c r="R205" s="3" t="s">
        <v>621</v>
      </c>
      <c r="S205" s="3" t="s">
        <v>14</v>
      </c>
      <c r="T205" s="3" t="s">
        <v>621</v>
      </c>
      <c r="U205" s="3" t="s">
        <v>621</v>
      </c>
      <c r="V205" s="3" t="s">
        <v>621</v>
      </c>
      <c r="W205" s="3" t="s">
        <v>621</v>
      </c>
      <c r="X205" s="3" t="s">
        <v>621</v>
      </c>
      <c r="Y205" s="3" t="s">
        <v>621</v>
      </c>
      <c r="Z205" s="3" t="s">
        <v>621</v>
      </c>
      <c r="AA205" s="3" t="s">
        <v>621</v>
      </c>
      <c r="AB205" s="3" t="s">
        <v>621</v>
      </c>
      <c r="AC205" s="3" t="s">
        <v>621</v>
      </c>
      <c r="AD205" s="3">
        <v>1.86</v>
      </c>
      <c r="AE205" s="3" t="s">
        <v>621</v>
      </c>
      <c r="AF205" s="3" t="s">
        <v>622</v>
      </c>
      <c r="AG205" s="3" t="s">
        <v>621</v>
      </c>
      <c r="AH205" s="3" t="s">
        <v>621</v>
      </c>
      <c r="AI205" s="3" t="s">
        <v>621</v>
      </c>
      <c r="AM205" s="20">
        <f t="shared" si="9"/>
        <v>17.3</v>
      </c>
      <c r="AN205" s="20">
        <f t="shared" si="10"/>
        <v>14.59</v>
      </c>
      <c r="AO205" s="21">
        <f t="shared" si="11"/>
        <v>0.84335260115606936</v>
      </c>
    </row>
    <row r="206" spans="1:42" ht="15" customHeight="1" x14ac:dyDescent="0.25">
      <c r="A206" s="3" t="s">
        <v>248</v>
      </c>
      <c r="B206" s="3" t="s">
        <v>252</v>
      </c>
      <c r="C206" s="3">
        <v>2013</v>
      </c>
      <c r="D206" s="3">
        <v>374.99</v>
      </c>
      <c r="E206" s="3">
        <v>413.07</v>
      </c>
      <c r="F206" s="3" t="s">
        <v>621</v>
      </c>
      <c r="G206" s="3">
        <v>12.2</v>
      </c>
      <c r="H206" s="3" t="s">
        <v>621</v>
      </c>
      <c r="I206" s="3">
        <v>72.27</v>
      </c>
      <c r="J206" s="3" t="s">
        <v>621</v>
      </c>
      <c r="K206" s="3" t="s">
        <v>621</v>
      </c>
      <c r="L206" s="3" t="s">
        <v>622</v>
      </c>
      <c r="M206" s="3" t="s">
        <v>621</v>
      </c>
      <c r="N206" s="3" t="s">
        <v>621</v>
      </c>
      <c r="O206" s="3" t="s">
        <v>621</v>
      </c>
      <c r="P206" s="3" t="s">
        <v>621</v>
      </c>
      <c r="Q206" s="3" t="s">
        <v>621</v>
      </c>
      <c r="R206" s="3" t="s">
        <v>621</v>
      </c>
      <c r="S206" s="3" t="s">
        <v>621</v>
      </c>
      <c r="T206" s="3">
        <v>51.11</v>
      </c>
      <c r="U206" s="3">
        <v>6.14</v>
      </c>
      <c r="V206" s="3">
        <v>170.33</v>
      </c>
      <c r="W206" s="3" t="s">
        <v>621</v>
      </c>
      <c r="X206" s="3" t="s">
        <v>621</v>
      </c>
      <c r="Y206" s="3">
        <v>19.510000000000002</v>
      </c>
      <c r="Z206" s="3" t="s">
        <v>621</v>
      </c>
      <c r="AA206" s="3" t="s">
        <v>621</v>
      </c>
      <c r="AB206" s="3" t="s">
        <v>621</v>
      </c>
      <c r="AC206" s="3" t="s">
        <v>621</v>
      </c>
      <c r="AD206" s="3">
        <v>2.96</v>
      </c>
      <c r="AE206" s="3">
        <v>78.55</v>
      </c>
      <c r="AF206" s="3" t="s">
        <v>962</v>
      </c>
      <c r="AG206" s="3">
        <v>25.1</v>
      </c>
      <c r="AH206" s="3">
        <v>0</v>
      </c>
      <c r="AI206" s="3">
        <v>0</v>
      </c>
      <c r="AM206" s="20">
        <f t="shared" si="9"/>
        <v>413.06999999999994</v>
      </c>
      <c r="AN206" s="20">
        <f t="shared" si="10"/>
        <v>374.99</v>
      </c>
      <c r="AO206" s="21">
        <f t="shared" si="11"/>
        <v>0.9078122352143706</v>
      </c>
    </row>
    <row r="207" spans="1:42"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W207" s="3" t="s">
        <v>622</v>
      </c>
      <c r="X207" s="3" t="s">
        <v>622</v>
      </c>
      <c r="Y207" s="3" t="s">
        <v>622</v>
      </c>
      <c r="Z207" s="3" t="s">
        <v>622</v>
      </c>
      <c r="AA207" s="3" t="s">
        <v>622</v>
      </c>
      <c r="AB207" s="3" t="s">
        <v>622</v>
      </c>
      <c r="AC207" s="3" t="s">
        <v>622</v>
      </c>
      <c r="AD207" s="3" t="s">
        <v>622</v>
      </c>
      <c r="AE207" s="3" t="s">
        <v>622</v>
      </c>
      <c r="AF207" s="3" t="s">
        <v>622</v>
      </c>
      <c r="AG207" s="3" t="s">
        <v>622</v>
      </c>
      <c r="AH207" s="3" t="s">
        <v>622</v>
      </c>
      <c r="AI207" s="3" t="s">
        <v>622</v>
      </c>
      <c r="AM207" s="20">
        <f t="shared" si="9"/>
        <v>0</v>
      </c>
      <c r="AN207" s="20">
        <f t="shared" si="10"/>
        <v>0</v>
      </c>
      <c r="AO207" s="21" t="str">
        <f t="shared" si="11"/>
        <v/>
      </c>
    </row>
    <row r="208" spans="1:42" ht="15" customHeight="1" x14ac:dyDescent="0.25">
      <c r="A208" s="3" t="s">
        <v>248</v>
      </c>
      <c r="B208" s="3" t="s">
        <v>254</v>
      </c>
      <c r="C208" s="3">
        <v>2013</v>
      </c>
      <c r="D208" s="3">
        <v>3.09</v>
      </c>
      <c r="E208" s="3">
        <v>3.29</v>
      </c>
      <c r="F208" s="3" t="s">
        <v>621</v>
      </c>
      <c r="G208" s="3">
        <v>0.11</v>
      </c>
      <c r="H208" s="3" t="s">
        <v>621</v>
      </c>
      <c r="I208" s="3" t="s">
        <v>621</v>
      </c>
      <c r="J208" s="3" t="s">
        <v>621</v>
      </c>
      <c r="K208" s="3" t="s">
        <v>621</v>
      </c>
      <c r="L208" s="3" t="s">
        <v>622</v>
      </c>
      <c r="M208" s="3" t="s">
        <v>621</v>
      </c>
      <c r="N208" s="3" t="s">
        <v>621</v>
      </c>
      <c r="O208" s="3" t="s">
        <v>621</v>
      </c>
      <c r="P208" s="3" t="s">
        <v>621</v>
      </c>
      <c r="Q208" s="3" t="s">
        <v>621</v>
      </c>
      <c r="R208" s="3" t="s">
        <v>621</v>
      </c>
      <c r="S208" s="3" t="s">
        <v>621</v>
      </c>
      <c r="T208" s="3">
        <v>3.18</v>
      </c>
      <c r="U208" s="3" t="s">
        <v>621</v>
      </c>
      <c r="V208" s="3" t="s">
        <v>621</v>
      </c>
      <c r="W208" s="3" t="s">
        <v>621</v>
      </c>
      <c r="X208" s="3" t="s">
        <v>621</v>
      </c>
      <c r="Y208" s="3" t="s">
        <v>621</v>
      </c>
      <c r="Z208" s="3" t="s">
        <v>621</v>
      </c>
      <c r="AA208" s="3" t="s">
        <v>621</v>
      </c>
      <c r="AB208" s="3" t="s">
        <v>621</v>
      </c>
      <c r="AC208" s="3" t="s">
        <v>621</v>
      </c>
      <c r="AD208" s="3" t="s">
        <v>621</v>
      </c>
      <c r="AE208" s="3" t="s">
        <v>621</v>
      </c>
      <c r="AF208" s="3" t="s">
        <v>622</v>
      </c>
      <c r="AG208" s="3" t="s">
        <v>621</v>
      </c>
      <c r="AH208" s="3" t="s">
        <v>621</v>
      </c>
      <c r="AI208" s="3" t="s">
        <v>621</v>
      </c>
      <c r="AM208" s="20">
        <f t="shared" si="9"/>
        <v>3.29</v>
      </c>
      <c r="AN208" s="20">
        <f t="shared" si="10"/>
        <v>3.09</v>
      </c>
      <c r="AO208" s="21">
        <f t="shared" si="11"/>
        <v>0.93920972644376899</v>
      </c>
    </row>
    <row r="209" spans="1:42" ht="15" customHeight="1" x14ac:dyDescent="0.25">
      <c r="A209" s="3" t="s">
        <v>255</v>
      </c>
      <c r="B209" s="3" t="s">
        <v>256</v>
      </c>
      <c r="C209" s="3">
        <v>2013</v>
      </c>
      <c r="D209" s="3">
        <v>57.1</v>
      </c>
      <c r="E209" s="3">
        <v>74.36</v>
      </c>
      <c r="F209" s="3" t="s">
        <v>621</v>
      </c>
      <c r="G209" s="3">
        <v>1.64</v>
      </c>
      <c r="H209" s="3" t="s">
        <v>621</v>
      </c>
      <c r="I209" s="3">
        <v>1.32</v>
      </c>
      <c r="J209" s="3" t="s">
        <v>621</v>
      </c>
      <c r="K209" s="3" t="s">
        <v>621</v>
      </c>
      <c r="L209" s="3" t="s">
        <v>622</v>
      </c>
      <c r="M209" s="3" t="s">
        <v>621</v>
      </c>
      <c r="N209" s="3" t="s">
        <v>621</v>
      </c>
      <c r="O209" s="3" t="s">
        <v>621</v>
      </c>
      <c r="P209" s="3" t="s">
        <v>621</v>
      </c>
      <c r="Q209" s="3" t="s">
        <v>621</v>
      </c>
      <c r="R209" s="3" t="s">
        <v>621</v>
      </c>
      <c r="S209" s="3" t="s">
        <v>621</v>
      </c>
      <c r="T209" s="3">
        <v>10</v>
      </c>
      <c r="U209" s="3" t="s">
        <v>621</v>
      </c>
      <c r="V209" s="3">
        <v>61.4</v>
      </c>
      <c r="W209" s="3" t="s">
        <v>621</v>
      </c>
      <c r="X209" s="3" t="s">
        <v>621</v>
      </c>
      <c r="Y209" s="3" t="s">
        <v>621</v>
      </c>
      <c r="Z209" s="3" t="s">
        <v>621</v>
      </c>
      <c r="AA209" s="3" t="s">
        <v>621</v>
      </c>
      <c r="AB209" s="3" t="s">
        <v>621</v>
      </c>
      <c r="AC209" s="3" t="s">
        <v>621</v>
      </c>
      <c r="AD209" s="3" t="s">
        <v>621</v>
      </c>
      <c r="AE209" s="3" t="s">
        <v>621</v>
      </c>
      <c r="AF209" s="3" t="s">
        <v>621</v>
      </c>
      <c r="AG209" s="3" t="s">
        <v>621</v>
      </c>
      <c r="AH209" s="3" t="s">
        <v>621</v>
      </c>
      <c r="AI209" s="3" t="s">
        <v>621</v>
      </c>
      <c r="AM209" s="20">
        <f t="shared" si="9"/>
        <v>74.36</v>
      </c>
      <c r="AN209" s="20">
        <f t="shared" si="10"/>
        <v>57.1</v>
      </c>
      <c r="AO209" s="21">
        <f t="shared" si="11"/>
        <v>0.76788596019365252</v>
      </c>
    </row>
    <row r="210" spans="1:42"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W210" s="3" t="s">
        <v>622</v>
      </c>
      <c r="X210" s="3" t="s">
        <v>622</v>
      </c>
      <c r="Y210" s="3" t="s">
        <v>622</v>
      </c>
      <c r="Z210" s="3" t="s">
        <v>622</v>
      </c>
      <c r="AA210" s="3" t="s">
        <v>622</v>
      </c>
      <c r="AB210" s="3" t="s">
        <v>622</v>
      </c>
      <c r="AC210" s="3" t="s">
        <v>622</v>
      </c>
      <c r="AD210" s="3" t="s">
        <v>622</v>
      </c>
      <c r="AE210" s="3" t="s">
        <v>622</v>
      </c>
      <c r="AF210" s="3" t="s">
        <v>622</v>
      </c>
      <c r="AG210" s="3" t="s">
        <v>622</v>
      </c>
      <c r="AH210" s="3" t="s">
        <v>622</v>
      </c>
      <c r="AI210" s="3" t="s">
        <v>622</v>
      </c>
      <c r="AM210" s="20">
        <f t="shared" si="9"/>
        <v>0</v>
      </c>
      <c r="AN210" s="20">
        <f t="shared" si="10"/>
        <v>0</v>
      </c>
      <c r="AO210" s="21" t="str">
        <f t="shared" si="11"/>
        <v/>
      </c>
    </row>
    <row r="211" spans="1:42" ht="15" customHeight="1" x14ac:dyDescent="0.25">
      <c r="A211" s="3" t="s">
        <v>258</v>
      </c>
      <c r="B211" s="3" t="s">
        <v>259</v>
      </c>
      <c r="C211" s="3">
        <v>2013</v>
      </c>
      <c r="D211" s="3">
        <v>0</v>
      </c>
      <c r="E211" s="3" t="s">
        <v>621</v>
      </c>
      <c r="F211" s="3">
        <v>0</v>
      </c>
      <c r="G211" s="3">
        <v>6.9619999999999997</v>
      </c>
      <c r="H211" s="3">
        <v>0</v>
      </c>
      <c r="I211" s="3">
        <v>0</v>
      </c>
      <c r="J211" s="3">
        <v>0</v>
      </c>
      <c r="K211" s="3">
        <v>0.64700000000000002</v>
      </c>
      <c r="L211" s="3" t="s">
        <v>661</v>
      </c>
      <c r="M211" s="3" t="s">
        <v>621</v>
      </c>
      <c r="N211" s="3" t="s">
        <v>621</v>
      </c>
      <c r="O211" s="3" t="s">
        <v>621</v>
      </c>
      <c r="P211" s="3" t="s">
        <v>621</v>
      </c>
      <c r="Q211" s="3" t="s">
        <v>621</v>
      </c>
      <c r="R211" s="3" t="s">
        <v>621</v>
      </c>
      <c r="S211" s="3" t="s">
        <v>621</v>
      </c>
      <c r="T211" s="3" t="s">
        <v>621</v>
      </c>
      <c r="U211" s="3" t="s">
        <v>621</v>
      </c>
      <c r="V211" s="3" t="s">
        <v>621</v>
      </c>
      <c r="W211" s="3" t="s">
        <v>621</v>
      </c>
      <c r="X211" s="3" t="s">
        <v>621</v>
      </c>
      <c r="Y211" s="3" t="s">
        <v>621</v>
      </c>
      <c r="Z211" s="3" t="s">
        <v>621</v>
      </c>
      <c r="AA211" s="3" t="s">
        <v>621</v>
      </c>
      <c r="AB211" s="3" t="s">
        <v>621</v>
      </c>
      <c r="AC211" s="3" t="s">
        <v>621</v>
      </c>
      <c r="AD211" s="3" t="s">
        <v>621</v>
      </c>
      <c r="AE211" s="3" t="s">
        <v>621</v>
      </c>
      <c r="AF211" s="3" t="s">
        <v>621</v>
      </c>
      <c r="AG211" s="3" t="s">
        <v>621</v>
      </c>
      <c r="AH211" s="3" t="s">
        <v>621</v>
      </c>
      <c r="AI211" s="3" t="s">
        <v>621</v>
      </c>
      <c r="AM211" s="20">
        <f t="shared" si="9"/>
        <v>7.609</v>
      </c>
      <c r="AN211" s="20">
        <f t="shared" si="10"/>
        <v>0</v>
      </c>
      <c r="AO211" s="21">
        <f t="shared" si="11"/>
        <v>0</v>
      </c>
      <c r="AP211" s="22" t="s">
        <v>1087</v>
      </c>
    </row>
    <row r="212" spans="1:42" ht="15" customHeight="1" x14ac:dyDescent="0.25">
      <c r="A212" s="3" t="s">
        <v>260</v>
      </c>
      <c r="B212" s="3" t="s">
        <v>261</v>
      </c>
      <c r="C212" s="3">
        <v>2013</v>
      </c>
      <c r="D212" s="3">
        <v>170.88399999999999</v>
      </c>
      <c r="E212" s="3">
        <v>185.21700000000001</v>
      </c>
      <c r="F212" s="3" t="s">
        <v>621</v>
      </c>
      <c r="G212" s="3">
        <v>3.407</v>
      </c>
      <c r="H212" s="3" t="s">
        <v>621</v>
      </c>
      <c r="I212" s="3">
        <v>6.9000000000000006E-2</v>
      </c>
      <c r="J212" s="3" t="s">
        <v>621</v>
      </c>
      <c r="K212" s="3" t="s">
        <v>621</v>
      </c>
      <c r="L212" s="3" t="s">
        <v>622</v>
      </c>
      <c r="M212" s="3" t="s">
        <v>621</v>
      </c>
      <c r="N212" s="3" t="s">
        <v>621</v>
      </c>
      <c r="O212" s="3" t="s">
        <v>621</v>
      </c>
      <c r="P212" s="3" t="s">
        <v>621</v>
      </c>
      <c r="Q212" s="3" t="s">
        <v>621</v>
      </c>
      <c r="R212" s="3">
        <v>0.11</v>
      </c>
      <c r="S212" s="3" t="s">
        <v>14</v>
      </c>
      <c r="T212" s="3" t="s">
        <v>621</v>
      </c>
      <c r="U212" s="3" t="s">
        <v>621</v>
      </c>
      <c r="V212" s="3" t="s">
        <v>621</v>
      </c>
      <c r="W212" s="3" t="s">
        <v>621</v>
      </c>
      <c r="X212" s="3" t="s">
        <v>621</v>
      </c>
      <c r="Y212" s="3">
        <v>21.981000000000002</v>
      </c>
      <c r="Z212" s="3" t="s">
        <v>621</v>
      </c>
      <c r="AA212" s="3" t="s">
        <v>621</v>
      </c>
      <c r="AB212" s="3">
        <v>145.018</v>
      </c>
      <c r="AC212" s="3" t="s">
        <v>621</v>
      </c>
      <c r="AD212" s="3">
        <v>14.632</v>
      </c>
      <c r="AE212" s="3" t="s">
        <v>621</v>
      </c>
      <c r="AF212" s="3" t="s">
        <v>622</v>
      </c>
      <c r="AG212" s="3" t="s">
        <v>621</v>
      </c>
      <c r="AH212" s="3" t="s">
        <v>621</v>
      </c>
      <c r="AI212" s="3" t="s">
        <v>621</v>
      </c>
      <c r="AM212" s="20">
        <f t="shared" si="9"/>
        <v>185.21700000000001</v>
      </c>
      <c r="AN212" s="20">
        <f t="shared" si="10"/>
        <v>170.88399999999999</v>
      </c>
      <c r="AO212" s="21">
        <f t="shared" si="11"/>
        <v>0.92261509472672576</v>
      </c>
    </row>
    <row r="213" spans="1:42"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W213" s="3" t="s">
        <v>622</v>
      </c>
      <c r="X213" s="3" t="s">
        <v>622</v>
      </c>
      <c r="Y213" s="3" t="s">
        <v>622</v>
      </c>
      <c r="Z213" s="3" t="s">
        <v>622</v>
      </c>
      <c r="AA213" s="3" t="s">
        <v>622</v>
      </c>
      <c r="AB213" s="3" t="s">
        <v>622</v>
      </c>
      <c r="AC213" s="3" t="s">
        <v>622</v>
      </c>
      <c r="AD213" s="3" t="s">
        <v>622</v>
      </c>
      <c r="AE213" s="3" t="s">
        <v>622</v>
      </c>
      <c r="AF213" s="3" t="s">
        <v>622</v>
      </c>
      <c r="AG213" s="3" t="s">
        <v>622</v>
      </c>
      <c r="AH213" s="3" t="s">
        <v>622</v>
      </c>
      <c r="AI213" s="3" t="s">
        <v>622</v>
      </c>
      <c r="AM213" s="20">
        <f t="shared" si="9"/>
        <v>0</v>
      </c>
      <c r="AN213" s="20">
        <f t="shared" si="10"/>
        <v>0</v>
      </c>
      <c r="AO213" s="21" t="str">
        <f t="shared" si="11"/>
        <v/>
      </c>
    </row>
    <row r="214" spans="1:42"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W214" s="3" t="s">
        <v>622</v>
      </c>
      <c r="X214" s="3" t="s">
        <v>622</v>
      </c>
      <c r="Y214" s="3" t="s">
        <v>622</v>
      </c>
      <c r="Z214" s="3" t="s">
        <v>622</v>
      </c>
      <c r="AA214" s="3" t="s">
        <v>622</v>
      </c>
      <c r="AB214" s="3" t="s">
        <v>622</v>
      </c>
      <c r="AC214" s="3" t="s">
        <v>622</v>
      </c>
      <c r="AD214" s="3" t="s">
        <v>622</v>
      </c>
      <c r="AE214" s="3" t="s">
        <v>622</v>
      </c>
      <c r="AF214" s="3" t="s">
        <v>622</v>
      </c>
      <c r="AG214" s="3" t="s">
        <v>622</v>
      </c>
      <c r="AH214" s="3" t="s">
        <v>622</v>
      </c>
      <c r="AI214" s="3" t="s">
        <v>622</v>
      </c>
      <c r="AM214" s="20">
        <f t="shared" si="9"/>
        <v>0</v>
      </c>
      <c r="AN214" s="20">
        <f t="shared" si="10"/>
        <v>0</v>
      </c>
      <c r="AO214" s="21" t="str">
        <f t="shared" si="11"/>
        <v/>
      </c>
    </row>
    <row r="215" spans="1:42" ht="15" customHeight="1" x14ac:dyDescent="0.25">
      <c r="A215" s="3" t="s">
        <v>265</v>
      </c>
      <c r="B215" s="3" t="s">
        <v>266</v>
      </c>
      <c r="C215" s="3">
        <v>2013</v>
      </c>
      <c r="D215" s="3">
        <v>46.7</v>
      </c>
      <c r="E215" s="3">
        <v>59.5</v>
      </c>
      <c r="F215" s="3" t="s">
        <v>621</v>
      </c>
      <c r="G215" s="3">
        <v>0.8</v>
      </c>
      <c r="H215" s="3" t="s">
        <v>621</v>
      </c>
      <c r="I215" s="3" t="s">
        <v>621</v>
      </c>
      <c r="J215" s="3" t="s">
        <v>621</v>
      </c>
      <c r="K215" s="3" t="s">
        <v>621</v>
      </c>
      <c r="L215" s="3" t="s">
        <v>621</v>
      </c>
      <c r="M215" s="3" t="s">
        <v>621</v>
      </c>
      <c r="N215" s="3" t="s">
        <v>621</v>
      </c>
      <c r="O215" s="3" t="s">
        <v>621</v>
      </c>
      <c r="P215" s="3" t="s">
        <v>621</v>
      </c>
      <c r="Q215" s="3" t="s">
        <v>621</v>
      </c>
      <c r="R215" s="3" t="s">
        <v>621</v>
      </c>
      <c r="S215" s="3" t="s">
        <v>14</v>
      </c>
      <c r="T215" s="3">
        <v>5.3</v>
      </c>
      <c r="U215" s="3" t="s">
        <v>621</v>
      </c>
      <c r="V215" s="3" t="s">
        <v>621</v>
      </c>
      <c r="W215" s="3">
        <v>53.4</v>
      </c>
      <c r="X215" s="3" t="s">
        <v>621</v>
      </c>
      <c r="Y215" s="3" t="s">
        <v>621</v>
      </c>
      <c r="Z215" s="3" t="s">
        <v>621</v>
      </c>
      <c r="AA215" s="3" t="s">
        <v>621</v>
      </c>
      <c r="AB215" s="3" t="s">
        <v>621</v>
      </c>
      <c r="AC215" s="3" t="s">
        <v>621</v>
      </c>
      <c r="AD215" s="3" t="s">
        <v>621</v>
      </c>
      <c r="AE215" s="3" t="s">
        <v>621</v>
      </c>
      <c r="AF215" s="3" t="s">
        <v>621</v>
      </c>
      <c r="AG215" s="3" t="s">
        <v>621</v>
      </c>
      <c r="AH215" s="3" t="s">
        <v>621</v>
      </c>
      <c r="AI215" s="3" t="s">
        <v>621</v>
      </c>
      <c r="AM215" s="20">
        <f t="shared" si="9"/>
        <v>59.5</v>
      </c>
      <c r="AN215" s="20">
        <f t="shared" si="10"/>
        <v>46.7</v>
      </c>
      <c r="AO215" s="21">
        <f t="shared" si="11"/>
        <v>0.78487394957983203</v>
      </c>
    </row>
    <row r="216" spans="1:42" ht="15" customHeight="1" x14ac:dyDescent="0.25">
      <c r="A216" s="3" t="s">
        <v>267</v>
      </c>
      <c r="B216" s="3" t="s">
        <v>268</v>
      </c>
      <c r="C216" s="3">
        <v>2013</v>
      </c>
      <c r="D216" s="3">
        <v>661.49199999999996</v>
      </c>
      <c r="E216" s="3">
        <v>695.26499999999999</v>
      </c>
      <c r="F216" s="3" t="s">
        <v>621</v>
      </c>
      <c r="G216" s="3">
        <v>0.17599999999999999</v>
      </c>
      <c r="H216" s="3" t="s">
        <v>621</v>
      </c>
      <c r="I216" s="3" t="s">
        <v>621</v>
      </c>
      <c r="J216" s="3">
        <v>48.472000000000001</v>
      </c>
      <c r="K216" s="3" t="s">
        <v>621</v>
      </c>
      <c r="L216" s="3" t="s">
        <v>622</v>
      </c>
      <c r="M216" s="3" t="s">
        <v>621</v>
      </c>
      <c r="N216" s="3" t="s">
        <v>621</v>
      </c>
      <c r="O216" s="3" t="s">
        <v>621</v>
      </c>
      <c r="P216" s="3" t="s">
        <v>621</v>
      </c>
      <c r="Q216" s="3" t="s">
        <v>621</v>
      </c>
      <c r="R216" s="3" t="s">
        <v>621</v>
      </c>
      <c r="S216" s="3" t="s">
        <v>621</v>
      </c>
      <c r="T216" s="3">
        <v>24.478999999999999</v>
      </c>
      <c r="U216" s="3" t="s">
        <v>621</v>
      </c>
      <c r="V216" s="3" t="s">
        <v>621</v>
      </c>
      <c r="W216" s="3">
        <v>0</v>
      </c>
      <c r="X216" s="3" t="s">
        <v>621</v>
      </c>
      <c r="Y216" s="3">
        <v>269.88799999999998</v>
      </c>
      <c r="Z216" s="3">
        <v>0</v>
      </c>
      <c r="AA216" s="3">
        <v>0</v>
      </c>
      <c r="AB216" s="3" t="s">
        <v>621</v>
      </c>
      <c r="AC216" s="3">
        <v>4.8849999999999998</v>
      </c>
      <c r="AD216" s="3">
        <v>8.0079999999999991</v>
      </c>
      <c r="AE216" s="3">
        <v>339.35700000000003</v>
      </c>
      <c r="AF216" s="3" t="s">
        <v>972</v>
      </c>
      <c r="AG216" s="3">
        <v>110.907</v>
      </c>
      <c r="AH216" s="3">
        <v>0</v>
      </c>
      <c r="AI216" s="3">
        <v>0</v>
      </c>
      <c r="AM216" s="20">
        <f t="shared" si="9"/>
        <v>695.26499999999999</v>
      </c>
      <c r="AN216" s="20">
        <f t="shared" si="10"/>
        <v>661.49199999999996</v>
      </c>
      <c r="AO216" s="21">
        <f t="shared" si="11"/>
        <v>0.95142427707420907</v>
      </c>
    </row>
    <row r="217" spans="1:42" ht="15" customHeight="1" x14ac:dyDescent="0.25">
      <c r="A217" s="3" t="s">
        <v>267</v>
      </c>
      <c r="B217" s="3" t="s">
        <v>269</v>
      </c>
      <c r="C217" s="3">
        <v>2013</v>
      </c>
      <c r="D217" s="3">
        <v>71.325999999999993</v>
      </c>
      <c r="E217" s="3">
        <v>78.391999999999996</v>
      </c>
      <c r="F217" s="3" t="s">
        <v>621</v>
      </c>
      <c r="G217" s="3">
        <v>5.6000000000000001E-2</v>
      </c>
      <c r="H217" s="3" t="s">
        <v>621</v>
      </c>
      <c r="I217" s="3" t="s">
        <v>621</v>
      </c>
      <c r="J217" s="3">
        <v>7.032</v>
      </c>
      <c r="K217" s="3" t="s">
        <v>621</v>
      </c>
      <c r="L217" s="3" t="s">
        <v>622</v>
      </c>
      <c r="M217" s="3" t="s">
        <v>621</v>
      </c>
      <c r="N217" s="3" t="s">
        <v>621</v>
      </c>
      <c r="O217" s="3" t="s">
        <v>621</v>
      </c>
      <c r="P217" s="3" t="s">
        <v>621</v>
      </c>
      <c r="Q217" s="3" t="s">
        <v>621</v>
      </c>
      <c r="R217" s="3">
        <v>30.245999999999999</v>
      </c>
      <c r="S217" s="3" t="s">
        <v>621</v>
      </c>
      <c r="T217" s="3">
        <v>3.484</v>
      </c>
      <c r="U217" s="3">
        <v>12.596</v>
      </c>
      <c r="V217" s="3" t="s">
        <v>621</v>
      </c>
      <c r="W217" s="3" t="s">
        <v>621</v>
      </c>
      <c r="X217" s="3" t="s">
        <v>621</v>
      </c>
      <c r="Y217" s="3">
        <v>16.280999999999999</v>
      </c>
      <c r="Z217" s="3" t="s">
        <v>621</v>
      </c>
      <c r="AA217" s="3" t="s">
        <v>621</v>
      </c>
      <c r="AB217" s="3" t="s">
        <v>621</v>
      </c>
      <c r="AC217" s="3" t="s">
        <v>621</v>
      </c>
      <c r="AD217" s="3">
        <v>4.9279999999999999</v>
      </c>
      <c r="AE217" s="3">
        <v>3.4550000000000001</v>
      </c>
      <c r="AF217" s="3" t="s">
        <v>966</v>
      </c>
      <c r="AG217" s="3">
        <v>1.1639999999999999</v>
      </c>
      <c r="AH217" s="3">
        <v>0.314</v>
      </c>
      <c r="AI217" s="3">
        <v>0.314</v>
      </c>
      <c r="AM217" s="20">
        <f t="shared" si="9"/>
        <v>78.391999999999982</v>
      </c>
      <c r="AN217" s="20">
        <f t="shared" si="10"/>
        <v>71.325999999999993</v>
      </c>
      <c r="AO217" s="21">
        <f t="shared" si="11"/>
        <v>0.90986325135217894</v>
      </c>
    </row>
    <row r="218" spans="1:42" ht="15" customHeight="1" x14ac:dyDescent="0.25">
      <c r="A218" s="3" t="s">
        <v>270</v>
      </c>
      <c r="B218" s="3" t="s">
        <v>271</v>
      </c>
      <c r="C218" s="3">
        <v>2013</v>
      </c>
      <c r="D218" s="3" t="s">
        <v>621</v>
      </c>
      <c r="E218" s="3" t="s">
        <v>621</v>
      </c>
      <c r="F218" s="3" t="s">
        <v>621</v>
      </c>
      <c r="G218" s="3" t="s">
        <v>621</v>
      </c>
      <c r="H218" s="3" t="s">
        <v>621</v>
      </c>
      <c r="I218" s="3" t="s">
        <v>621</v>
      </c>
      <c r="J218" s="3" t="s">
        <v>621</v>
      </c>
      <c r="K218" s="3" t="s">
        <v>621</v>
      </c>
      <c r="L218" s="3" t="s">
        <v>622</v>
      </c>
      <c r="M218" s="3" t="s">
        <v>621</v>
      </c>
      <c r="N218" s="3" t="s">
        <v>621</v>
      </c>
      <c r="O218" s="3" t="s">
        <v>621</v>
      </c>
      <c r="P218" s="3" t="s">
        <v>621</v>
      </c>
      <c r="Q218" s="3" t="s">
        <v>621</v>
      </c>
      <c r="R218" s="3" t="s">
        <v>621</v>
      </c>
      <c r="S218" s="3" t="s">
        <v>621</v>
      </c>
      <c r="T218" s="3" t="s">
        <v>621</v>
      </c>
      <c r="U218" s="3" t="s">
        <v>621</v>
      </c>
      <c r="V218" s="3" t="s">
        <v>621</v>
      </c>
      <c r="W218" s="3" t="s">
        <v>621</v>
      </c>
      <c r="X218" s="3" t="s">
        <v>621</v>
      </c>
      <c r="Y218" s="3" t="s">
        <v>621</v>
      </c>
      <c r="Z218" s="3" t="s">
        <v>621</v>
      </c>
      <c r="AA218" s="3" t="s">
        <v>621</v>
      </c>
      <c r="AB218" s="3" t="s">
        <v>621</v>
      </c>
      <c r="AC218" s="3" t="s">
        <v>621</v>
      </c>
      <c r="AD218" s="3" t="s">
        <v>621</v>
      </c>
      <c r="AE218" s="3" t="s">
        <v>621</v>
      </c>
      <c r="AF218" s="3" t="s">
        <v>622</v>
      </c>
      <c r="AG218" s="3" t="s">
        <v>621</v>
      </c>
      <c r="AH218" s="3" t="s">
        <v>621</v>
      </c>
      <c r="AI218" s="3" t="s">
        <v>621</v>
      </c>
      <c r="AM218" s="20">
        <f t="shared" si="9"/>
        <v>0</v>
      </c>
      <c r="AN218" s="20">
        <f t="shared" si="10"/>
        <v>0</v>
      </c>
      <c r="AO218" s="21" t="str">
        <f t="shared" si="11"/>
        <v/>
      </c>
    </row>
    <row r="219" spans="1:42" ht="15" customHeight="1" x14ac:dyDescent="0.25">
      <c r="A219" s="3" t="s">
        <v>272</v>
      </c>
      <c r="B219" s="3" t="s">
        <v>273</v>
      </c>
      <c r="C219" s="3">
        <v>2013</v>
      </c>
      <c r="D219" s="3">
        <v>1.53</v>
      </c>
      <c r="E219" s="3">
        <v>1.68</v>
      </c>
      <c r="F219" s="3" t="s">
        <v>621</v>
      </c>
      <c r="G219" s="3">
        <v>0.01</v>
      </c>
      <c r="H219" s="3" t="s">
        <v>621</v>
      </c>
      <c r="I219" s="3" t="s">
        <v>621</v>
      </c>
      <c r="J219" s="3" t="s">
        <v>621</v>
      </c>
      <c r="K219" s="3" t="s">
        <v>621</v>
      </c>
      <c r="L219" s="3" t="s">
        <v>622</v>
      </c>
      <c r="M219" s="3" t="s">
        <v>621</v>
      </c>
      <c r="N219" s="3" t="s">
        <v>621</v>
      </c>
      <c r="O219" s="3" t="s">
        <v>621</v>
      </c>
      <c r="P219" s="3" t="s">
        <v>621</v>
      </c>
      <c r="Q219" s="3" t="s">
        <v>621</v>
      </c>
      <c r="R219" s="3" t="s">
        <v>621</v>
      </c>
      <c r="S219" s="3" t="s">
        <v>621</v>
      </c>
      <c r="T219" s="3">
        <v>1.67</v>
      </c>
      <c r="U219" s="3" t="s">
        <v>621</v>
      </c>
      <c r="V219" s="3" t="s">
        <v>621</v>
      </c>
      <c r="W219" s="3" t="s">
        <v>621</v>
      </c>
      <c r="X219" s="3" t="s">
        <v>621</v>
      </c>
      <c r="Y219" s="3" t="s">
        <v>621</v>
      </c>
      <c r="Z219" s="3" t="s">
        <v>621</v>
      </c>
      <c r="AA219" s="3" t="s">
        <v>621</v>
      </c>
      <c r="AB219" s="3" t="s">
        <v>621</v>
      </c>
      <c r="AC219" s="3" t="s">
        <v>621</v>
      </c>
      <c r="AD219" s="3" t="s">
        <v>621</v>
      </c>
      <c r="AE219" s="3" t="s">
        <v>621</v>
      </c>
      <c r="AF219" s="3" t="s">
        <v>622</v>
      </c>
      <c r="AG219" s="3" t="s">
        <v>621</v>
      </c>
      <c r="AH219" s="3" t="s">
        <v>621</v>
      </c>
      <c r="AI219" s="3" t="s">
        <v>621</v>
      </c>
      <c r="AM219" s="20">
        <f t="shared" si="9"/>
        <v>1.68</v>
      </c>
      <c r="AN219" s="20">
        <f t="shared" si="10"/>
        <v>1.53</v>
      </c>
      <c r="AO219" s="21">
        <f t="shared" si="11"/>
        <v>0.91071428571428581</v>
      </c>
    </row>
    <row r="220" spans="1:42" ht="15" customHeight="1" x14ac:dyDescent="0.25">
      <c r="A220" s="3" t="s">
        <v>272</v>
      </c>
      <c r="B220" s="3" t="s">
        <v>274</v>
      </c>
      <c r="C220" s="3">
        <v>2013</v>
      </c>
      <c r="D220" s="3">
        <v>0.96</v>
      </c>
      <c r="E220" s="3">
        <v>1.0549999999999999</v>
      </c>
      <c r="F220" s="3" t="s">
        <v>621</v>
      </c>
      <c r="G220" s="3">
        <v>2.5000000000000001E-2</v>
      </c>
      <c r="H220" s="3" t="s">
        <v>621</v>
      </c>
      <c r="I220" s="3" t="s">
        <v>621</v>
      </c>
      <c r="J220" s="3" t="s">
        <v>621</v>
      </c>
      <c r="K220" s="3" t="s">
        <v>621</v>
      </c>
      <c r="L220" s="3" t="s">
        <v>622</v>
      </c>
      <c r="M220" s="3" t="s">
        <v>621</v>
      </c>
      <c r="N220" s="3" t="s">
        <v>621</v>
      </c>
      <c r="O220" s="3" t="s">
        <v>621</v>
      </c>
      <c r="P220" s="3" t="s">
        <v>621</v>
      </c>
      <c r="Q220" s="3" t="s">
        <v>621</v>
      </c>
      <c r="R220" s="3" t="s">
        <v>621</v>
      </c>
      <c r="S220" s="3" t="s">
        <v>621</v>
      </c>
      <c r="T220" s="3">
        <v>1.03</v>
      </c>
      <c r="U220" s="3" t="s">
        <v>621</v>
      </c>
      <c r="V220" s="3" t="s">
        <v>621</v>
      </c>
      <c r="W220" s="3" t="s">
        <v>621</v>
      </c>
      <c r="X220" s="3" t="s">
        <v>621</v>
      </c>
      <c r="Y220" s="3" t="s">
        <v>621</v>
      </c>
      <c r="Z220" s="3" t="s">
        <v>621</v>
      </c>
      <c r="AA220" s="3" t="s">
        <v>621</v>
      </c>
      <c r="AB220" s="3" t="s">
        <v>621</v>
      </c>
      <c r="AC220" s="3" t="s">
        <v>621</v>
      </c>
      <c r="AD220" s="3" t="s">
        <v>621</v>
      </c>
      <c r="AE220" s="3" t="s">
        <v>621</v>
      </c>
      <c r="AF220" s="3" t="s">
        <v>622</v>
      </c>
      <c r="AG220" s="3" t="s">
        <v>621</v>
      </c>
      <c r="AH220" s="3" t="s">
        <v>621</v>
      </c>
      <c r="AI220" s="3" t="s">
        <v>621</v>
      </c>
      <c r="AM220" s="20">
        <f t="shared" si="9"/>
        <v>1.0549999999999999</v>
      </c>
      <c r="AN220" s="20">
        <f t="shared" si="10"/>
        <v>0.96</v>
      </c>
      <c r="AO220" s="21">
        <f t="shared" si="11"/>
        <v>0.90995260663507116</v>
      </c>
    </row>
    <row r="221" spans="1:42" ht="15" customHeight="1" x14ac:dyDescent="0.25">
      <c r="A221" s="3" t="s">
        <v>272</v>
      </c>
      <c r="B221" s="3" t="s">
        <v>275</v>
      </c>
      <c r="C221" s="3">
        <v>2013</v>
      </c>
      <c r="D221" s="3">
        <v>3.37</v>
      </c>
      <c r="E221" s="3">
        <v>3.16</v>
      </c>
      <c r="F221" s="3" t="s">
        <v>621</v>
      </c>
      <c r="G221" s="3">
        <v>0.04</v>
      </c>
      <c r="H221" s="3" t="s">
        <v>621</v>
      </c>
      <c r="I221" s="3" t="s">
        <v>621</v>
      </c>
      <c r="J221" s="3" t="s">
        <v>621</v>
      </c>
      <c r="K221" s="3" t="s">
        <v>621</v>
      </c>
      <c r="L221" s="3" t="s">
        <v>661</v>
      </c>
      <c r="M221" s="3" t="s">
        <v>621</v>
      </c>
      <c r="N221" s="3" t="s">
        <v>621</v>
      </c>
      <c r="O221" s="3" t="s">
        <v>621</v>
      </c>
      <c r="P221" s="3" t="s">
        <v>621</v>
      </c>
      <c r="Q221" s="3" t="s">
        <v>621</v>
      </c>
      <c r="R221" s="3" t="s">
        <v>621</v>
      </c>
      <c r="S221" s="3" t="s">
        <v>14</v>
      </c>
      <c r="T221" s="3">
        <v>3.12</v>
      </c>
      <c r="U221" s="3" t="s">
        <v>621</v>
      </c>
      <c r="V221" s="3" t="s">
        <v>621</v>
      </c>
      <c r="W221" s="3" t="s">
        <v>621</v>
      </c>
      <c r="X221" s="3" t="s">
        <v>621</v>
      </c>
      <c r="Y221" s="3" t="s">
        <v>621</v>
      </c>
      <c r="Z221" s="3" t="s">
        <v>621</v>
      </c>
      <c r="AA221" s="3" t="s">
        <v>621</v>
      </c>
      <c r="AB221" s="3" t="s">
        <v>621</v>
      </c>
      <c r="AC221" s="3" t="s">
        <v>621</v>
      </c>
      <c r="AD221" s="3" t="s">
        <v>621</v>
      </c>
      <c r="AE221" s="3" t="s">
        <v>621</v>
      </c>
      <c r="AF221" s="3" t="s">
        <v>622</v>
      </c>
      <c r="AG221" s="3" t="s">
        <v>621</v>
      </c>
      <c r="AH221" s="3" t="s">
        <v>621</v>
      </c>
      <c r="AI221" s="3" t="s">
        <v>621</v>
      </c>
      <c r="AM221" s="20">
        <f t="shared" si="9"/>
        <v>3.16</v>
      </c>
      <c r="AN221" s="20">
        <f t="shared" si="10"/>
        <v>3.37</v>
      </c>
      <c r="AO221" s="21">
        <f t="shared" si="11"/>
        <v>1.0664556962025316</v>
      </c>
    </row>
    <row r="222" spans="1:42" ht="15" customHeight="1" x14ac:dyDescent="0.25">
      <c r="A222" s="3" t="s">
        <v>272</v>
      </c>
      <c r="B222" s="3" t="s">
        <v>276</v>
      </c>
      <c r="C222" s="3">
        <v>2013</v>
      </c>
      <c r="D222" s="3">
        <v>1.26</v>
      </c>
      <c r="E222" s="3">
        <v>1.38</v>
      </c>
      <c r="F222" s="3" t="s">
        <v>621</v>
      </c>
      <c r="G222" s="3" t="s">
        <v>621</v>
      </c>
      <c r="H222" s="3" t="s">
        <v>621</v>
      </c>
      <c r="I222" s="3" t="s">
        <v>621</v>
      </c>
      <c r="J222" s="3" t="s">
        <v>621</v>
      </c>
      <c r="K222" s="3" t="s">
        <v>621</v>
      </c>
      <c r="L222" s="3" t="s">
        <v>622</v>
      </c>
      <c r="M222" s="3" t="s">
        <v>621</v>
      </c>
      <c r="N222" s="3" t="s">
        <v>621</v>
      </c>
      <c r="O222" s="3" t="s">
        <v>621</v>
      </c>
      <c r="P222" s="3" t="s">
        <v>621</v>
      </c>
      <c r="Q222" s="3" t="s">
        <v>621</v>
      </c>
      <c r="R222" s="3" t="s">
        <v>621</v>
      </c>
      <c r="S222" s="3" t="s">
        <v>621</v>
      </c>
      <c r="T222" s="3" t="s">
        <v>621</v>
      </c>
      <c r="U222" s="3" t="s">
        <v>621</v>
      </c>
      <c r="V222" s="3" t="s">
        <v>621</v>
      </c>
      <c r="W222" s="3" t="s">
        <v>621</v>
      </c>
      <c r="X222" s="3" t="s">
        <v>621</v>
      </c>
      <c r="Y222" s="3">
        <v>1.38</v>
      </c>
      <c r="Z222" s="3" t="s">
        <v>621</v>
      </c>
      <c r="AA222" s="3" t="s">
        <v>621</v>
      </c>
      <c r="AB222" s="3" t="s">
        <v>621</v>
      </c>
      <c r="AC222" s="3" t="s">
        <v>621</v>
      </c>
      <c r="AD222" s="3" t="s">
        <v>621</v>
      </c>
      <c r="AE222" s="3" t="s">
        <v>621</v>
      </c>
      <c r="AF222" s="3" t="s">
        <v>621</v>
      </c>
      <c r="AG222" s="3" t="s">
        <v>621</v>
      </c>
      <c r="AH222" s="3" t="s">
        <v>621</v>
      </c>
      <c r="AI222" s="3" t="s">
        <v>621</v>
      </c>
      <c r="AM222" s="20">
        <f t="shared" si="9"/>
        <v>1.38</v>
      </c>
      <c r="AN222" s="20">
        <f t="shared" si="10"/>
        <v>1.26</v>
      </c>
      <c r="AO222" s="21">
        <f t="shared" si="11"/>
        <v>0.91304347826086962</v>
      </c>
    </row>
    <row r="223" spans="1:42" ht="15" customHeight="1" x14ac:dyDescent="0.25">
      <c r="A223" s="3" t="s">
        <v>277</v>
      </c>
      <c r="B223" s="3" t="s">
        <v>278</v>
      </c>
      <c r="C223" s="3">
        <v>2013</v>
      </c>
      <c r="D223" s="3">
        <v>13.867000000000001</v>
      </c>
      <c r="E223" s="3">
        <v>15.239000000000001</v>
      </c>
      <c r="F223" s="3" t="s">
        <v>621</v>
      </c>
      <c r="G223" s="3" t="s">
        <v>621</v>
      </c>
      <c r="H223" s="3" t="s">
        <v>621</v>
      </c>
      <c r="I223" s="3" t="s">
        <v>621</v>
      </c>
      <c r="J223" s="3" t="s">
        <v>621</v>
      </c>
      <c r="K223" s="3" t="s">
        <v>621</v>
      </c>
      <c r="L223" s="3" t="s">
        <v>622</v>
      </c>
      <c r="M223" s="3" t="s">
        <v>621</v>
      </c>
      <c r="N223" s="3" t="s">
        <v>621</v>
      </c>
      <c r="O223" s="3" t="s">
        <v>621</v>
      </c>
      <c r="P223" s="3" t="s">
        <v>621</v>
      </c>
      <c r="Q223" s="3" t="s">
        <v>621</v>
      </c>
      <c r="R223" s="3" t="s">
        <v>621</v>
      </c>
      <c r="S223" s="3" t="s">
        <v>621</v>
      </c>
      <c r="T223" s="3">
        <v>14.888999999999999</v>
      </c>
      <c r="U223" s="3" t="s">
        <v>621</v>
      </c>
      <c r="V223" s="3" t="s">
        <v>621</v>
      </c>
      <c r="W223" s="3" t="s">
        <v>621</v>
      </c>
      <c r="X223" s="3" t="s">
        <v>621</v>
      </c>
      <c r="Y223" s="3">
        <v>0.35</v>
      </c>
      <c r="Z223" s="3" t="s">
        <v>621</v>
      </c>
      <c r="AA223" s="3" t="s">
        <v>621</v>
      </c>
      <c r="AB223" s="3" t="s">
        <v>621</v>
      </c>
      <c r="AC223" s="3" t="s">
        <v>621</v>
      </c>
      <c r="AD223" s="3" t="s">
        <v>621</v>
      </c>
      <c r="AE223" s="3" t="s">
        <v>621</v>
      </c>
      <c r="AF223" s="3" t="s">
        <v>622</v>
      </c>
      <c r="AG223" s="3" t="s">
        <v>621</v>
      </c>
      <c r="AH223" s="3" t="s">
        <v>621</v>
      </c>
      <c r="AI223" s="3" t="s">
        <v>621</v>
      </c>
      <c r="AM223" s="20">
        <f t="shared" si="9"/>
        <v>15.238999999999999</v>
      </c>
      <c r="AN223" s="20">
        <f t="shared" si="10"/>
        <v>13.867000000000001</v>
      </c>
      <c r="AO223" s="21">
        <f t="shared" si="11"/>
        <v>0.90996784565916411</v>
      </c>
    </row>
    <row r="224" spans="1:42" ht="15" customHeight="1" x14ac:dyDescent="0.25">
      <c r="A224" s="3" t="s">
        <v>277</v>
      </c>
      <c r="B224" s="3" t="s">
        <v>279</v>
      </c>
      <c r="C224" s="3">
        <v>2013</v>
      </c>
      <c r="D224" s="3">
        <v>30.577000000000002</v>
      </c>
      <c r="E224" s="3">
        <v>35.146000000000001</v>
      </c>
      <c r="F224" s="3" t="s">
        <v>621</v>
      </c>
      <c r="G224" s="3">
        <v>0.52400000000000002</v>
      </c>
      <c r="H224" s="3" t="s">
        <v>621</v>
      </c>
      <c r="I224" s="3" t="s">
        <v>621</v>
      </c>
      <c r="J224" s="3" t="s">
        <v>621</v>
      </c>
      <c r="K224" s="3" t="s">
        <v>621</v>
      </c>
      <c r="L224" s="3" t="s">
        <v>621</v>
      </c>
      <c r="M224" s="3" t="s">
        <v>621</v>
      </c>
      <c r="N224" s="3" t="s">
        <v>621</v>
      </c>
      <c r="O224" s="3" t="s">
        <v>621</v>
      </c>
      <c r="P224" s="3" t="s">
        <v>621</v>
      </c>
      <c r="Q224" s="3" t="s">
        <v>621</v>
      </c>
      <c r="R224" s="3" t="s">
        <v>621</v>
      </c>
      <c r="S224" s="3" t="s">
        <v>621</v>
      </c>
      <c r="T224" s="3">
        <v>24.35</v>
      </c>
      <c r="U224" s="3" t="s">
        <v>621</v>
      </c>
      <c r="V224" s="3" t="s">
        <v>621</v>
      </c>
      <c r="W224" s="3" t="s">
        <v>621</v>
      </c>
      <c r="X224" s="3" t="s">
        <v>621</v>
      </c>
      <c r="Y224" s="3">
        <v>10.272</v>
      </c>
      <c r="Z224" s="3" t="s">
        <v>621</v>
      </c>
      <c r="AA224" s="3" t="s">
        <v>621</v>
      </c>
      <c r="AB224" s="3" t="s">
        <v>621</v>
      </c>
      <c r="AC224" s="3" t="s">
        <v>621</v>
      </c>
      <c r="AD224" s="3" t="s">
        <v>621</v>
      </c>
      <c r="AE224" s="3" t="s">
        <v>621</v>
      </c>
      <c r="AF224" s="3" t="s">
        <v>621</v>
      </c>
      <c r="AG224" s="3" t="s">
        <v>621</v>
      </c>
      <c r="AH224" s="3" t="s">
        <v>621</v>
      </c>
      <c r="AI224" s="3" t="s">
        <v>621</v>
      </c>
      <c r="AM224" s="20">
        <f t="shared" si="9"/>
        <v>35.146000000000001</v>
      </c>
      <c r="AN224" s="20">
        <f t="shared" si="10"/>
        <v>30.577000000000002</v>
      </c>
      <c r="AO224" s="21">
        <f t="shared" si="11"/>
        <v>0.86999943094520005</v>
      </c>
    </row>
    <row r="225" spans="1:41" ht="15" customHeight="1" x14ac:dyDescent="0.25">
      <c r="A225" s="3" t="s">
        <v>280</v>
      </c>
      <c r="B225" s="3" t="s">
        <v>281</v>
      </c>
      <c r="C225" s="3">
        <v>2013</v>
      </c>
      <c r="D225" s="3">
        <v>63.12</v>
      </c>
      <c r="E225" s="3">
        <v>72.959999999999994</v>
      </c>
      <c r="F225" s="3" t="s">
        <v>621</v>
      </c>
      <c r="G225" s="3">
        <v>0.36</v>
      </c>
      <c r="H225" s="3" t="s">
        <v>621</v>
      </c>
      <c r="I225" s="3" t="s">
        <v>621</v>
      </c>
      <c r="J225" s="3">
        <v>3.95</v>
      </c>
      <c r="K225" s="3" t="s">
        <v>621</v>
      </c>
      <c r="L225" s="3" t="s">
        <v>973</v>
      </c>
      <c r="M225" s="3" t="s">
        <v>621</v>
      </c>
      <c r="N225" s="3" t="s">
        <v>621</v>
      </c>
      <c r="O225" s="3">
        <v>58.5</v>
      </c>
      <c r="P225" s="3" t="s">
        <v>621</v>
      </c>
      <c r="Q225" s="3" t="s">
        <v>621</v>
      </c>
      <c r="R225" s="3" t="s">
        <v>621</v>
      </c>
      <c r="S225" s="3" t="s">
        <v>14</v>
      </c>
      <c r="T225" s="3" t="s">
        <v>621</v>
      </c>
      <c r="U225" s="3" t="s">
        <v>621</v>
      </c>
      <c r="V225" s="3" t="s">
        <v>621</v>
      </c>
      <c r="W225" s="3">
        <v>0</v>
      </c>
      <c r="X225" s="3" t="s">
        <v>621</v>
      </c>
      <c r="Y225" s="3" t="s">
        <v>621</v>
      </c>
      <c r="Z225" s="3" t="s">
        <v>621</v>
      </c>
      <c r="AA225" s="3" t="s">
        <v>621</v>
      </c>
      <c r="AB225" s="3" t="s">
        <v>621</v>
      </c>
      <c r="AC225" s="3">
        <v>10.15</v>
      </c>
      <c r="AD225" s="3" t="s">
        <v>621</v>
      </c>
      <c r="AE225" s="3" t="s">
        <v>621</v>
      </c>
      <c r="AF225" s="3" t="s">
        <v>621</v>
      </c>
      <c r="AG225" s="3" t="s">
        <v>621</v>
      </c>
      <c r="AH225" s="3" t="s">
        <v>621</v>
      </c>
      <c r="AI225" s="3" t="s">
        <v>621</v>
      </c>
      <c r="AM225" s="20">
        <f t="shared" si="9"/>
        <v>72.960000000000008</v>
      </c>
      <c r="AN225" s="20">
        <f t="shared" si="10"/>
        <v>63.12</v>
      </c>
      <c r="AO225" s="21">
        <f t="shared" si="11"/>
        <v>0.86513157894736825</v>
      </c>
    </row>
    <row r="226" spans="1:41" ht="15" customHeight="1" x14ac:dyDescent="0.25">
      <c r="A226" s="3" t="s">
        <v>282</v>
      </c>
      <c r="B226" s="3" t="s">
        <v>283</v>
      </c>
      <c r="C226" s="3">
        <v>2013</v>
      </c>
      <c r="D226" s="3">
        <v>10.051</v>
      </c>
      <c r="E226" s="3">
        <v>11.227</v>
      </c>
      <c r="F226" s="3" t="s">
        <v>621</v>
      </c>
      <c r="G226" s="3">
        <v>1.57</v>
      </c>
      <c r="H226" s="3" t="s">
        <v>621</v>
      </c>
      <c r="I226" s="3" t="s">
        <v>621</v>
      </c>
      <c r="J226" s="3" t="s">
        <v>621</v>
      </c>
      <c r="K226" s="3" t="s">
        <v>621</v>
      </c>
      <c r="L226" s="3" t="s">
        <v>622</v>
      </c>
      <c r="M226" s="3" t="s">
        <v>621</v>
      </c>
      <c r="N226" s="3" t="s">
        <v>621</v>
      </c>
      <c r="O226" s="3" t="s">
        <v>621</v>
      </c>
      <c r="P226" s="3" t="s">
        <v>621</v>
      </c>
      <c r="Q226" s="3" t="s">
        <v>621</v>
      </c>
      <c r="R226" s="3" t="s">
        <v>621</v>
      </c>
      <c r="S226" s="3" t="s">
        <v>621</v>
      </c>
      <c r="T226" s="3">
        <v>9.657</v>
      </c>
      <c r="U226" s="3" t="s">
        <v>621</v>
      </c>
      <c r="V226" s="3" t="s">
        <v>621</v>
      </c>
      <c r="W226" s="3" t="s">
        <v>621</v>
      </c>
      <c r="X226" s="3" t="s">
        <v>621</v>
      </c>
      <c r="Y226" s="3" t="s">
        <v>621</v>
      </c>
      <c r="Z226" s="3" t="s">
        <v>621</v>
      </c>
      <c r="AA226" s="3" t="s">
        <v>621</v>
      </c>
      <c r="AB226" s="3" t="s">
        <v>621</v>
      </c>
      <c r="AC226" s="3" t="s">
        <v>621</v>
      </c>
      <c r="AD226" s="3" t="s">
        <v>621</v>
      </c>
      <c r="AE226" s="3" t="s">
        <v>621</v>
      </c>
      <c r="AF226" s="3" t="s">
        <v>621</v>
      </c>
      <c r="AG226" s="3" t="s">
        <v>621</v>
      </c>
      <c r="AH226" s="3" t="s">
        <v>621</v>
      </c>
      <c r="AI226" s="3" t="s">
        <v>621</v>
      </c>
      <c r="AM226" s="20">
        <f t="shared" si="9"/>
        <v>11.227</v>
      </c>
      <c r="AN226" s="20">
        <f t="shared" si="10"/>
        <v>10.051</v>
      </c>
      <c r="AO226" s="21">
        <f t="shared" si="11"/>
        <v>0.89525251625545554</v>
      </c>
    </row>
    <row r="227" spans="1:41" ht="15" customHeight="1" x14ac:dyDescent="0.25">
      <c r="A227" s="3" t="s">
        <v>282</v>
      </c>
      <c r="B227" s="3" t="s">
        <v>284</v>
      </c>
      <c r="C227" s="3">
        <v>2013</v>
      </c>
      <c r="D227" s="3">
        <v>8.7089999999999996</v>
      </c>
      <c r="E227" s="3">
        <v>10.048</v>
      </c>
      <c r="F227" s="3" t="s">
        <v>621</v>
      </c>
      <c r="G227" s="3">
        <v>0.40200000000000002</v>
      </c>
      <c r="H227" s="3" t="s">
        <v>621</v>
      </c>
      <c r="I227" s="3" t="s">
        <v>621</v>
      </c>
      <c r="J227" s="3" t="s">
        <v>621</v>
      </c>
      <c r="K227" s="3" t="s">
        <v>621</v>
      </c>
      <c r="L227" s="3" t="s">
        <v>622</v>
      </c>
      <c r="M227" s="3" t="s">
        <v>621</v>
      </c>
      <c r="N227" s="3" t="s">
        <v>621</v>
      </c>
      <c r="O227" s="3">
        <v>9.6460000000000008</v>
      </c>
      <c r="P227" s="3" t="s">
        <v>621</v>
      </c>
      <c r="Q227" s="3" t="s">
        <v>621</v>
      </c>
      <c r="R227" s="3" t="s">
        <v>621</v>
      </c>
      <c r="S227" s="3" t="s">
        <v>621</v>
      </c>
      <c r="T227" s="3" t="s">
        <v>621</v>
      </c>
      <c r="U227" s="3" t="s">
        <v>621</v>
      </c>
      <c r="V227" s="3" t="s">
        <v>621</v>
      </c>
      <c r="W227" s="3" t="s">
        <v>621</v>
      </c>
      <c r="X227" s="3" t="s">
        <v>621</v>
      </c>
      <c r="Y227" s="3" t="s">
        <v>621</v>
      </c>
      <c r="Z227" s="3" t="s">
        <v>621</v>
      </c>
      <c r="AA227" s="3" t="s">
        <v>621</v>
      </c>
      <c r="AB227" s="3" t="s">
        <v>621</v>
      </c>
      <c r="AC227" s="3" t="s">
        <v>621</v>
      </c>
      <c r="AD227" s="3" t="s">
        <v>621</v>
      </c>
      <c r="AE227" s="3" t="s">
        <v>621</v>
      </c>
      <c r="AF227" s="3" t="s">
        <v>621</v>
      </c>
      <c r="AG227" s="3" t="s">
        <v>621</v>
      </c>
      <c r="AH227" s="3" t="s">
        <v>621</v>
      </c>
      <c r="AI227" s="3" t="s">
        <v>621</v>
      </c>
      <c r="AM227" s="20">
        <f t="shared" si="9"/>
        <v>10.048</v>
      </c>
      <c r="AN227" s="20">
        <f t="shared" si="10"/>
        <v>8.7089999999999996</v>
      </c>
      <c r="AO227" s="21">
        <f t="shared" si="11"/>
        <v>0.86673964968152861</v>
      </c>
    </row>
    <row r="228" spans="1:41" ht="15" customHeight="1" x14ac:dyDescent="0.25">
      <c r="A228" s="3" t="s">
        <v>282</v>
      </c>
      <c r="B228" s="3" t="s">
        <v>285</v>
      </c>
      <c r="C228" s="3">
        <v>2013</v>
      </c>
      <c r="D228" s="3">
        <v>13.704000000000001</v>
      </c>
      <c r="E228" s="3">
        <v>15.265000000000001</v>
      </c>
      <c r="F228" s="3" t="s">
        <v>621</v>
      </c>
      <c r="G228" s="3">
        <v>0.33500000000000002</v>
      </c>
      <c r="H228" s="3" t="s">
        <v>621</v>
      </c>
      <c r="I228" s="3" t="s">
        <v>621</v>
      </c>
      <c r="J228" s="3" t="s">
        <v>621</v>
      </c>
      <c r="K228" s="3" t="s">
        <v>621</v>
      </c>
      <c r="L228" s="3" t="s">
        <v>622</v>
      </c>
      <c r="M228" s="3" t="s">
        <v>621</v>
      </c>
      <c r="N228" s="3" t="s">
        <v>621</v>
      </c>
      <c r="O228" s="3">
        <v>10.051</v>
      </c>
      <c r="P228" s="3">
        <v>0.68799999999999994</v>
      </c>
      <c r="Q228" s="3">
        <v>4.1909999999999998</v>
      </c>
      <c r="R228" s="3" t="s">
        <v>621</v>
      </c>
      <c r="S228" s="3" t="s">
        <v>621</v>
      </c>
      <c r="T228" s="3" t="s">
        <v>621</v>
      </c>
      <c r="U228" s="3" t="s">
        <v>621</v>
      </c>
      <c r="V228" s="3" t="s">
        <v>621</v>
      </c>
      <c r="W228" s="3" t="s">
        <v>621</v>
      </c>
      <c r="X228" s="3" t="s">
        <v>621</v>
      </c>
      <c r="Y228" s="3" t="s">
        <v>621</v>
      </c>
      <c r="Z228" s="3" t="s">
        <v>621</v>
      </c>
      <c r="AA228" s="3" t="s">
        <v>621</v>
      </c>
      <c r="AB228" s="3" t="s">
        <v>621</v>
      </c>
      <c r="AC228" s="3" t="s">
        <v>621</v>
      </c>
      <c r="AD228" s="3" t="s">
        <v>621</v>
      </c>
      <c r="AE228" s="3" t="s">
        <v>621</v>
      </c>
      <c r="AF228" s="3" t="s">
        <v>621</v>
      </c>
      <c r="AG228" s="3" t="s">
        <v>621</v>
      </c>
      <c r="AH228" s="3" t="s">
        <v>621</v>
      </c>
      <c r="AI228" s="3" t="s">
        <v>621</v>
      </c>
      <c r="AM228" s="20">
        <f t="shared" si="9"/>
        <v>15.265000000000001</v>
      </c>
      <c r="AN228" s="20">
        <f t="shared" si="10"/>
        <v>13.704000000000001</v>
      </c>
      <c r="AO228" s="21">
        <f t="shared" si="11"/>
        <v>0.89773992793973145</v>
      </c>
    </row>
    <row r="229" spans="1:41" ht="15" customHeight="1" x14ac:dyDescent="0.25">
      <c r="A229" s="3" t="s">
        <v>282</v>
      </c>
      <c r="B229" s="3" t="s">
        <v>286</v>
      </c>
      <c r="C229" s="3">
        <v>2013</v>
      </c>
      <c r="D229" s="3">
        <v>7.5540000000000003</v>
      </c>
      <c r="E229" s="3">
        <v>9.423</v>
      </c>
      <c r="F229" s="3" t="s">
        <v>621</v>
      </c>
      <c r="G229" s="3">
        <v>2.508</v>
      </c>
      <c r="H229" s="3" t="s">
        <v>621</v>
      </c>
      <c r="I229" s="3" t="s">
        <v>621</v>
      </c>
      <c r="J229" s="3" t="s">
        <v>621</v>
      </c>
      <c r="K229" s="3" t="s">
        <v>621</v>
      </c>
      <c r="L229" s="3" t="s">
        <v>974</v>
      </c>
      <c r="M229" s="3" t="s">
        <v>621</v>
      </c>
      <c r="N229" s="3" t="s">
        <v>621</v>
      </c>
      <c r="O229" s="3" t="s">
        <v>621</v>
      </c>
      <c r="P229" s="3" t="s">
        <v>621</v>
      </c>
      <c r="Q229" s="3" t="s">
        <v>621</v>
      </c>
      <c r="R229" s="3" t="s">
        <v>621</v>
      </c>
      <c r="S229" s="3" t="s">
        <v>621</v>
      </c>
      <c r="T229" s="3" t="s">
        <v>621</v>
      </c>
      <c r="U229" s="3">
        <v>6.915</v>
      </c>
      <c r="V229" s="3" t="s">
        <v>621</v>
      </c>
      <c r="W229" s="3" t="s">
        <v>621</v>
      </c>
      <c r="X229" s="3" t="s">
        <v>621</v>
      </c>
      <c r="Y229" s="3" t="s">
        <v>621</v>
      </c>
      <c r="Z229" s="3" t="s">
        <v>621</v>
      </c>
      <c r="AA229" s="3" t="s">
        <v>621</v>
      </c>
      <c r="AB229" s="3" t="s">
        <v>621</v>
      </c>
      <c r="AC229" s="3" t="s">
        <v>621</v>
      </c>
      <c r="AD229" s="3" t="s">
        <v>621</v>
      </c>
      <c r="AE229" s="3" t="s">
        <v>621</v>
      </c>
      <c r="AF229" s="3" t="s">
        <v>621</v>
      </c>
      <c r="AG229" s="3" t="s">
        <v>621</v>
      </c>
      <c r="AH229" s="3" t="s">
        <v>621</v>
      </c>
      <c r="AI229" s="3" t="s">
        <v>621</v>
      </c>
      <c r="AM229" s="20">
        <f t="shared" si="9"/>
        <v>9.423</v>
      </c>
      <c r="AN229" s="20">
        <f t="shared" si="10"/>
        <v>7.5540000000000003</v>
      </c>
      <c r="AO229" s="21">
        <f t="shared" si="11"/>
        <v>0.80165552371856097</v>
      </c>
    </row>
    <row r="230" spans="1:41" ht="15" customHeight="1" x14ac:dyDescent="0.25">
      <c r="A230" s="3" t="s">
        <v>282</v>
      </c>
      <c r="B230" s="3" t="s">
        <v>287</v>
      </c>
      <c r="C230" s="3">
        <v>2013</v>
      </c>
      <c r="D230" s="3">
        <v>14.186</v>
      </c>
      <c r="E230" s="3">
        <v>14.103999999999999</v>
      </c>
      <c r="F230" s="3" t="s">
        <v>621</v>
      </c>
      <c r="G230" s="3">
        <v>1E-3</v>
      </c>
      <c r="H230" s="3" t="s">
        <v>621</v>
      </c>
      <c r="I230" s="3" t="s">
        <v>621</v>
      </c>
      <c r="J230" s="3" t="s">
        <v>621</v>
      </c>
      <c r="K230" s="3" t="s">
        <v>621</v>
      </c>
      <c r="L230" s="3" t="s">
        <v>622</v>
      </c>
      <c r="M230" s="3" t="s">
        <v>621</v>
      </c>
      <c r="N230" s="3" t="s">
        <v>621</v>
      </c>
      <c r="O230" s="3">
        <v>0.44700000000000001</v>
      </c>
      <c r="P230" s="3" t="s">
        <v>621</v>
      </c>
      <c r="Q230" s="3">
        <v>10.24</v>
      </c>
      <c r="R230" s="3" t="s">
        <v>621</v>
      </c>
      <c r="S230" s="3" t="s">
        <v>621</v>
      </c>
      <c r="T230" s="3">
        <v>3.278</v>
      </c>
      <c r="U230" s="3">
        <v>0.13800000000000001</v>
      </c>
      <c r="V230" s="3" t="s">
        <v>621</v>
      </c>
      <c r="W230" s="3" t="s">
        <v>621</v>
      </c>
      <c r="X230" s="3" t="s">
        <v>621</v>
      </c>
      <c r="Y230" s="3" t="s">
        <v>621</v>
      </c>
      <c r="Z230" s="3" t="s">
        <v>621</v>
      </c>
      <c r="AA230" s="3" t="s">
        <v>621</v>
      </c>
      <c r="AB230" s="3" t="s">
        <v>621</v>
      </c>
      <c r="AC230" s="3" t="s">
        <v>621</v>
      </c>
      <c r="AD230" s="3" t="s">
        <v>621</v>
      </c>
      <c r="AE230" s="3" t="s">
        <v>621</v>
      </c>
      <c r="AF230" s="3" t="s">
        <v>621</v>
      </c>
      <c r="AG230" s="3" t="s">
        <v>621</v>
      </c>
      <c r="AH230" s="3" t="s">
        <v>621</v>
      </c>
      <c r="AI230" s="3" t="s">
        <v>621</v>
      </c>
      <c r="AM230" s="20">
        <f t="shared" si="9"/>
        <v>14.104000000000001</v>
      </c>
      <c r="AN230" s="20">
        <f t="shared" si="10"/>
        <v>14.186</v>
      </c>
      <c r="AO230" s="21">
        <f t="shared" si="11"/>
        <v>1.0058139534883721</v>
      </c>
    </row>
    <row r="231" spans="1:41" ht="15" customHeight="1" x14ac:dyDescent="0.25">
      <c r="A231" s="3" t="s">
        <v>282</v>
      </c>
      <c r="B231" s="3" t="s">
        <v>288</v>
      </c>
      <c r="C231" s="3">
        <v>2013</v>
      </c>
      <c r="D231" s="3">
        <v>29.454000000000001</v>
      </c>
      <c r="E231" s="3">
        <v>33.630000000000003</v>
      </c>
      <c r="F231" s="3" t="s">
        <v>621</v>
      </c>
      <c r="G231" s="3">
        <v>0.249</v>
      </c>
      <c r="H231" s="3" t="s">
        <v>621</v>
      </c>
      <c r="I231" s="3" t="s">
        <v>621</v>
      </c>
      <c r="J231" s="3" t="s">
        <v>621</v>
      </c>
      <c r="K231" s="3" t="s">
        <v>621</v>
      </c>
      <c r="L231" s="3" t="s">
        <v>622</v>
      </c>
      <c r="M231" s="3" t="s">
        <v>621</v>
      </c>
      <c r="N231" s="3" t="s">
        <v>621</v>
      </c>
      <c r="O231" s="3" t="s">
        <v>621</v>
      </c>
      <c r="P231" s="3" t="s">
        <v>621</v>
      </c>
      <c r="Q231" s="3">
        <v>24.538</v>
      </c>
      <c r="R231" s="3" t="s">
        <v>621</v>
      </c>
      <c r="S231" s="3" t="s">
        <v>621</v>
      </c>
      <c r="T231" s="3">
        <v>8.843</v>
      </c>
      <c r="U231" s="3" t="s">
        <v>621</v>
      </c>
      <c r="V231" s="3" t="s">
        <v>621</v>
      </c>
      <c r="W231" s="3" t="s">
        <v>621</v>
      </c>
      <c r="X231" s="3" t="s">
        <v>621</v>
      </c>
      <c r="Y231" s="3" t="s">
        <v>621</v>
      </c>
      <c r="Z231" s="3" t="s">
        <v>621</v>
      </c>
      <c r="AA231" s="3" t="s">
        <v>621</v>
      </c>
      <c r="AB231" s="3" t="s">
        <v>621</v>
      </c>
      <c r="AC231" s="3" t="s">
        <v>621</v>
      </c>
      <c r="AD231" s="3" t="s">
        <v>621</v>
      </c>
      <c r="AE231" s="3" t="s">
        <v>621</v>
      </c>
      <c r="AF231" s="3" t="s">
        <v>621</v>
      </c>
      <c r="AG231" s="3" t="s">
        <v>621</v>
      </c>
      <c r="AH231" s="3" t="s">
        <v>621</v>
      </c>
      <c r="AI231" s="3" t="s">
        <v>621</v>
      </c>
      <c r="AM231" s="20">
        <f t="shared" si="9"/>
        <v>33.629999999999995</v>
      </c>
      <c r="AN231" s="20">
        <f t="shared" si="10"/>
        <v>29.454000000000001</v>
      </c>
      <c r="AO231" s="21">
        <f t="shared" si="11"/>
        <v>0.87582515611061562</v>
      </c>
    </row>
    <row r="232" spans="1:41" ht="15" customHeight="1" x14ac:dyDescent="0.25">
      <c r="A232" s="3" t="s">
        <v>282</v>
      </c>
      <c r="B232" s="3" t="s">
        <v>289</v>
      </c>
      <c r="C232" s="3">
        <v>2013</v>
      </c>
      <c r="D232" s="3">
        <v>14.925000000000001</v>
      </c>
      <c r="E232" s="3">
        <v>16.335999999999999</v>
      </c>
      <c r="F232" s="3" t="s">
        <v>621</v>
      </c>
      <c r="G232" s="3">
        <v>0.20899999999999999</v>
      </c>
      <c r="H232" s="3" t="s">
        <v>621</v>
      </c>
      <c r="I232" s="3" t="s">
        <v>621</v>
      </c>
      <c r="J232" s="3" t="s">
        <v>621</v>
      </c>
      <c r="K232" s="3" t="s">
        <v>621</v>
      </c>
      <c r="L232" s="3" t="s">
        <v>622</v>
      </c>
      <c r="M232" s="3" t="s">
        <v>621</v>
      </c>
      <c r="N232" s="3" t="s">
        <v>621</v>
      </c>
      <c r="O232" s="3">
        <v>13.957000000000001</v>
      </c>
      <c r="P232" s="3">
        <v>2.17</v>
      </c>
      <c r="Q232" s="3" t="s">
        <v>621</v>
      </c>
      <c r="R232" s="3" t="s">
        <v>621</v>
      </c>
      <c r="S232" s="3" t="s">
        <v>621</v>
      </c>
      <c r="T232" s="3" t="s">
        <v>621</v>
      </c>
      <c r="U232" s="3" t="s">
        <v>621</v>
      </c>
      <c r="V232" s="3" t="s">
        <v>621</v>
      </c>
      <c r="W232" s="3" t="s">
        <v>621</v>
      </c>
      <c r="X232" s="3" t="s">
        <v>621</v>
      </c>
      <c r="Y232" s="3" t="s">
        <v>621</v>
      </c>
      <c r="Z232" s="3" t="s">
        <v>621</v>
      </c>
      <c r="AA232" s="3" t="s">
        <v>621</v>
      </c>
      <c r="AB232" s="3" t="s">
        <v>621</v>
      </c>
      <c r="AC232" s="3" t="s">
        <v>621</v>
      </c>
      <c r="AD232" s="3" t="s">
        <v>621</v>
      </c>
      <c r="AE232" s="3" t="s">
        <v>621</v>
      </c>
      <c r="AF232" s="3" t="s">
        <v>621</v>
      </c>
      <c r="AG232" s="3" t="s">
        <v>621</v>
      </c>
      <c r="AH232" s="3" t="s">
        <v>621</v>
      </c>
      <c r="AI232" s="3" t="s">
        <v>621</v>
      </c>
      <c r="AM232" s="20">
        <f t="shared" si="9"/>
        <v>16.335999999999999</v>
      </c>
      <c r="AN232" s="20">
        <f t="shared" si="10"/>
        <v>14.925000000000001</v>
      </c>
      <c r="AO232" s="21">
        <f t="shared" si="11"/>
        <v>0.91362634671890319</v>
      </c>
    </row>
    <row r="233" spans="1:41" ht="15" customHeight="1" x14ac:dyDescent="0.25">
      <c r="A233" s="3" t="s">
        <v>282</v>
      </c>
      <c r="B233" s="3" t="s">
        <v>290</v>
      </c>
      <c r="C233" s="3">
        <v>2013</v>
      </c>
      <c r="D233" s="3">
        <v>6.1440000000000001</v>
      </c>
      <c r="E233" s="3">
        <v>7.4189999999999996</v>
      </c>
      <c r="F233" s="3" t="s">
        <v>621</v>
      </c>
      <c r="G233" s="3">
        <v>4.8000000000000001E-2</v>
      </c>
      <c r="H233" s="3" t="s">
        <v>621</v>
      </c>
      <c r="I233" s="3" t="s">
        <v>621</v>
      </c>
      <c r="J233" s="3" t="s">
        <v>621</v>
      </c>
      <c r="K233" s="3" t="s">
        <v>621</v>
      </c>
      <c r="L233" s="3" t="s">
        <v>622</v>
      </c>
      <c r="M233" s="3" t="s">
        <v>621</v>
      </c>
      <c r="N233" s="3" t="s">
        <v>621</v>
      </c>
      <c r="O233" s="3">
        <v>7.3710000000000004</v>
      </c>
      <c r="P233" s="3" t="s">
        <v>621</v>
      </c>
      <c r="Q233" s="3" t="s">
        <v>621</v>
      </c>
      <c r="R233" s="3" t="s">
        <v>621</v>
      </c>
      <c r="S233" s="3" t="s">
        <v>621</v>
      </c>
      <c r="T233" s="3" t="s">
        <v>621</v>
      </c>
      <c r="U233" s="3" t="s">
        <v>621</v>
      </c>
      <c r="V233" s="3" t="s">
        <v>621</v>
      </c>
      <c r="W233" s="3" t="s">
        <v>621</v>
      </c>
      <c r="X233" s="3" t="s">
        <v>621</v>
      </c>
      <c r="Y233" s="3" t="s">
        <v>621</v>
      </c>
      <c r="Z233" s="3" t="s">
        <v>621</v>
      </c>
      <c r="AA233" s="3" t="s">
        <v>621</v>
      </c>
      <c r="AB233" s="3" t="s">
        <v>621</v>
      </c>
      <c r="AC233" s="3" t="s">
        <v>621</v>
      </c>
      <c r="AD233" s="3" t="s">
        <v>621</v>
      </c>
      <c r="AE233" s="3" t="s">
        <v>621</v>
      </c>
      <c r="AF233" s="3" t="s">
        <v>621</v>
      </c>
      <c r="AG233" s="3" t="s">
        <v>621</v>
      </c>
      <c r="AH233" s="3" t="s">
        <v>621</v>
      </c>
      <c r="AI233" s="3" t="s">
        <v>621</v>
      </c>
      <c r="AM233" s="20">
        <f t="shared" si="9"/>
        <v>7.4190000000000005</v>
      </c>
      <c r="AN233" s="20">
        <f t="shared" si="10"/>
        <v>6.1440000000000001</v>
      </c>
      <c r="AO233" s="21">
        <f t="shared" si="11"/>
        <v>0.82814395471087743</v>
      </c>
    </row>
    <row r="234" spans="1:41" ht="15" customHeight="1" x14ac:dyDescent="0.25">
      <c r="A234" s="3" t="s">
        <v>291</v>
      </c>
      <c r="B234" s="3" t="s">
        <v>292</v>
      </c>
      <c r="C234" s="3">
        <v>2013</v>
      </c>
      <c r="D234" s="3">
        <v>33.564999999999998</v>
      </c>
      <c r="E234" s="3">
        <v>37.816000000000003</v>
      </c>
      <c r="F234" s="3">
        <v>0</v>
      </c>
      <c r="G234" s="3">
        <v>1.2450000000000001</v>
      </c>
      <c r="H234" s="3">
        <v>0</v>
      </c>
      <c r="I234" s="3">
        <v>0</v>
      </c>
      <c r="J234" s="3">
        <v>0</v>
      </c>
      <c r="K234" s="3">
        <v>0</v>
      </c>
      <c r="L234" s="3" t="s">
        <v>622</v>
      </c>
      <c r="M234" s="3">
        <v>0</v>
      </c>
      <c r="N234" s="3">
        <v>0</v>
      </c>
      <c r="O234" s="3">
        <v>0</v>
      </c>
      <c r="P234" s="3">
        <v>0</v>
      </c>
      <c r="Q234" s="3">
        <v>0</v>
      </c>
      <c r="R234" s="3">
        <v>0</v>
      </c>
      <c r="S234" s="3" t="s">
        <v>14</v>
      </c>
      <c r="T234" s="3">
        <v>1.175</v>
      </c>
      <c r="U234" s="3">
        <v>35.396000000000001</v>
      </c>
      <c r="V234" s="3">
        <v>0</v>
      </c>
      <c r="W234" s="3">
        <v>0</v>
      </c>
      <c r="X234" s="3">
        <v>0</v>
      </c>
      <c r="Y234" s="3">
        <v>0</v>
      </c>
      <c r="Z234" s="3">
        <v>0</v>
      </c>
      <c r="AA234" s="3">
        <v>0</v>
      </c>
      <c r="AB234" s="3">
        <v>0</v>
      </c>
      <c r="AC234" s="3">
        <v>0</v>
      </c>
      <c r="AD234" s="3">
        <v>0</v>
      </c>
      <c r="AE234" s="3">
        <v>0</v>
      </c>
      <c r="AF234" s="3" t="s">
        <v>622</v>
      </c>
      <c r="AG234" s="3">
        <v>0</v>
      </c>
      <c r="AH234" s="3">
        <v>0</v>
      </c>
      <c r="AI234" s="3">
        <v>0</v>
      </c>
      <c r="AM234" s="20">
        <f t="shared" si="9"/>
        <v>37.816000000000003</v>
      </c>
      <c r="AN234" s="20">
        <f t="shared" si="10"/>
        <v>33.564999999999998</v>
      </c>
      <c r="AO234" s="21">
        <f t="shared" si="11"/>
        <v>0.88758726464988358</v>
      </c>
    </row>
    <row r="235" spans="1:41" ht="15" customHeight="1" x14ac:dyDescent="0.25">
      <c r="A235" s="3" t="s">
        <v>293</v>
      </c>
      <c r="B235" s="3" t="s">
        <v>190</v>
      </c>
      <c r="C235" s="3">
        <v>2013</v>
      </c>
      <c r="D235" s="3" t="s">
        <v>621</v>
      </c>
      <c r="E235" s="3" t="s">
        <v>621</v>
      </c>
      <c r="F235" s="3" t="s">
        <v>621</v>
      </c>
      <c r="G235" s="3" t="s">
        <v>621</v>
      </c>
      <c r="H235" s="3" t="s">
        <v>621</v>
      </c>
      <c r="I235" s="3" t="s">
        <v>621</v>
      </c>
      <c r="J235" s="3" t="s">
        <v>621</v>
      </c>
      <c r="K235" s="3" t="s">
        <v>621</v>
      </c>
      <c r="L235" s="3" t="s">
        <v>622</v>
      </c>
      <c r="M235" s="3" t="s">
        <v>621</v>
      </c>
      <c r="N235" s="3" t="s">
        <v>621</v>
      </c>
      <c r="O235" s="3" t="s">
        <v>621</v>
      </c>
      <c r="P235" s="3" t="s">
        <v>621</v>
      </c>
      <c r="Q235" s="3" t="s">
        <v>621</v>
      </c>
      <c r="R235" s="3" t="s">
        <v>621</v>
      </c>
      <c r="S235" s="3" t="s">
        <v>621</v>
      </c>
      <c r="T235" s="3" t="s">
        <v>621</v>
      </c>
      <c r="U235" s="3" t="s">
        <v>621</v>
      </c>
      <c r="V235" s="3" t="s">
        <v>621</v>
      </c>
      <c r="W235" s="3" t="s">
        <v>621</v>
      </c>
      <c r="X235" s="3" t="s">
        <v>621</v>
      </c>
      <c r="Y235" s="3" t="s">
        <v>621</v>
      </c>
      <c r="Z235" s="3" t="s">
        <v>621</v>
      </c>
      <c r="AA235" s="3" t="s">
        <v>621</v>
      </c>
      <c r="AB235" s="3" t="s">
        <v>621</v>
      </c>
      <c r="AC235" s="3" t="s">
        <v>621</v>
      </c>
      <c r="AD235" s="3" t="s">
        <v>621</v>
      </c>
      <c r="AE235" s="3" t="s">
        <v>621</v>
      </c>
      <c r="AF235" s="3" t="s">
        <v>622</v>
      </c>
      <c r="AG235" s="3" t="s">
        <v>621</v>
      </c>
      <c r="AH235" s="3" t="s">
        <v>621</v>
      </c>
      <c r="AI235" s="3" t="s">
        <v>621</v>
      </c>
      <c r="AM235" s="20">
        <f t="shared" si="9"/>
        <v>0</v>
      </c>
      <c r="AN235" s="20">
        <f t="shared" si="10"/>
        <v>0</v>
      </c>
      <c r="AO235" s="21" t="str">
        <f t="shared" si="11"/>
        <v/>
      </c>
    </row>
    <row r="236" spans="1:41" ht="15" customHeight="1" x14ac:dyDescent="0.25">
      <c r="A236" s="3" t="s">
        <v>293</v>
      </c>
      <c r="B236" s="3" t="s">
        <v>294</v>
      </c>
      <c r="C236" s="3">
        <v>2013</v>
      </c>
      <c r="D236" s="3">
        <v>11</v>
      </c>
      <c r="E236" s="3" t="s">
        <v>622</v>
      </c>
      <c r="F236" s="3" t="s">
        <v>621</v>
      </c>
      <c r="G236" s="3">
        <v>0.3</v>
      </c>
      <c r="H236" s="3" t="s">
        <v>621</v>
      </c>
      <c r="I236" s="3" t="s">
        <v>621</v>
      </c>
      <c r="J236" s="3" t="s">
        <v>621</v>
      </c>
      <c r="K236" s="3" t="s">
        <v>621</v>
      </c>
      <c r="L236" s="3" t="s">
        <v>622</v>
      </c>
      <c r="M236" s="3" t="s">
        <v>621</v>
      </c>
      <c r="N236" s="3" t="s">
        <v>621</v>
      </c>
      <c r="O236" s="3" t="s">
        <v>621</v>
      </c>
      <c r="P236" s="3" t="s">
        <v>621</v>
      </c>
      <c r="Q236" s="3" t="s">
        <v>621</v>
      </c>
      <c r="R236" s="3" t="s">
        <v>621</v>
      </c>
      <c r="S236" s="3" t="s">
        <v>621</v>
      </c>
      <c r="T236" s="3">
        <v>1.6</v>
      </c>
      <c r="U236" s="3">
        <v>10.5</v>
      </c>
      <c r="V236" s="3" t="s">
        <v>621</v>
      </c>
      <c r="W236" s="3" t="s">
        <v>621</v>
      </c>
      <c r="X236" s="3" t="s">
        <v>621</v>
      </c>
      <c r="Y236" s="3" t="s">
        <v>621</v>
      </c>
      <c r="Z236" s="3" t="s">
        <v>621</v>
      </c>
      <c r="AA236" s="3" t="s">
        <v>621</v>
      </c>
      <c r="AB236" s="3" t="s">
        <v>621</v>
      </c>
      <c r="AC236" s="3" t="s">
        <v>621</v>
      </c>
      <c r="AD236" s="3" t="s">
        <v>621</v>
      </c>
      <c r="AE236" s="3" t="s">
        <v>621</v>
      </c>
      <c r="AF236" s="3" t="s">
        <v>622</v>
      </c>
      <c r="AG236" s="3" t="s">
        <v>621</v>
      </c>
      <c r="AH236" s="3" t="s">
        <v>621</v>
      </c>
      <c r="AI236" s="3" t="s">
        <v>621</v>
      </c>
      <c r="AM236" s="20">
        <f t="shared" si="9"/>
        <v>12.4</v>
      </c>
      <c r="AN236" s="20">
        <f t="shared" si="10"/>
        <v>11</v>
      </c>
      <c r="AO236" s="21">
        <f t="shared" si="11"/>
        <v>0.88709677419354838</v>
      </c>
    </row>
    <row r="237" spans="1:41" ht="15" customHeight="1" x14ac:dyDescent="0.25">
      <c r="A237" s="3" t="s">
        <v>293</v>
      </c>
      <c r="B237" s="3" t="s">
        <v>295</v>
      </c>
      <c r="C237" s="3">
        <v>2013</v>
      </c>
      <c r="D237" s="3">
        <v>35</v>
      </c>
      <c r="E237" s="3" t="s">
        <v>622</v>
      </c>
      <c r="F237" s="3" t="s">
        <v>621</v>
      </c>
      <c r="G237" s="3" t="s">
        <v>621</v>
      </c>
      <c r="H237" s="3" t="s">
        <v>621</v>
      </c>
      <c r="I237" s="3" t="s">
        <v>621</v>
      </c>
      <c r="J237" s="3">
        <v>3</v>
      </c>
      <c r="K237" s="3" t="s">
        <v>621</v>
      </c>
      <c r="L237" s="3" t="s">
        <v>622</v>
      </c>
      <c r="M237" s="3" t="s">
        <v>621</v>
      </c>
      <c r="N237" s="3" t="s">
        <v>621</v>
      </c>
      <c r="O237" s="3">
        <v>22</v>
      </c>
      <c r="P237" s="3" t="s">
        <v>621</v>
      </c>
      <c r="Q237" s="3" t="s">
        <v>621</v>
      </c>
      <c r="R237" s="3" t="s">
        <v>621</v>
      </c>
      <c r="S237" s="3" t="s">
        <v>621</v>
      </c>
      <c r="T237" s="3">
        <v>7.7</v>
      </c>
      <c r="U237" s="3" t="s">
        <v>621</v>
      </c>
      <c r="V237" s="3" t="s">
        <v>621</v>
      </c>
      <c r="W237" s="3" t="s">
        <v>621</v>
      </c>
      <c r="X237" s="3" t="s">
        <v>621</v>
      </c>
      <c r="Y237" s="3">
        <v>1</v>
      </c>
      <c r="Z237" s="3" t="s">
        <v>621</v>
      </c>
      <c r="AA237" s="3" t="s">
        <v>621</v>
      </c>
      <c r="AB237" s="3" t="s">
        <v>621</v>
      </c>
      <c r="AC237" s="3" t="s">
        <v>621</v>
      </c>
      <c r="AD237" s="3">
        <v>4</v>
      </c>
      <c r="AE237" s="3" t="s">
        <v>621</v>
      </c>
      <c r="AF237" s="3" t="s">
        <v>622</v>
      </c>
      <c r="AG237" s="3" t="s">
        <v>621</v>
      </c>
      <c r="AH237" s="3" t="s">
        <v>621</v>
      </c>
      <c r="AI237" s="3" t="s">
        <v>621</v>
      </c>
      <c r="AM237" s="20">
        <f t="shared" si="9"/>
        <v>37.700000000000003</v>
      </c>
      <c r="AN237" s="20">
        <f t="shared" si="10"/>
        <v>35</v>
      </c>
      <c r="AO237" s="21">
        <f t="shared" si="11"/>
        <v>0.92838196286472141</v>
      </c>
    </row>
    <row r="238" spans="1:41" ht="15" customHeight="1" x14ac:dyDescent="0.25">
      <c r="A238" s="3" t="s">
        <v>293</v>
      </c>
      <c r="B238" s="3" t="s">
        <v>296</v>
      </c>
      <c r="C238" s="3">
        <v>2013</v>
      </c>
      <c r="D238" s="3">
        <v>1.5</v>
      </c>
      <c r="E238" s="3" t="s">
        <v>622</v>
      </c>
      <c r="F238" s="3" t="s">
        <v>621</v>
      </c>
      <c r="G238" s="3">
        <v>0.06</v>
      </c>
      <c r="H238" s="3" t="s">
        <v>621</v>
      </c>
      <c r="I238" s="3" t="s">
        <v>621</v>
      </c>
      <c r="J238" s="3" t="s">
        <v>621</v>
      </c>
      <c r="K238" s="3" t="s">
        <v>621</v>
      </c>
      <c r="L238" s="3" t="s">
        <v>622</v>
      </c>
      <c r="M238" s="3" t="s">
        <v>621</v>
      </c>
      <c r="N238" s="3" t="s">
        <v>621</v>
      </c>
      <c r="O238" s="3" t="s">
        <v>621</v>
      </c>
      <c r="P238" s="3" t="s">
        <v>621</v>
      </c>
      <c r="Q238" s="3" t="s">
        <v>621</v>
      </c>
      <c r="R238" s="3" t="s">
        <v>621</v>
      </c>
      <c r="S238" s="3" t="s">
        <v>621</v>
      </c>
      <c r="T238" s="3">
        <v>1.5</v>
      </c>
      <c r="U238" s="3" t="s">
        <v>621</v>
      </c>
      <c r="V238" s="3" t="s">
        <v>621</v>
      </c>
      <c r="W238" s="3" t="s">
        <v>621</v>
      </c>
      <c r="X238" s="3" t="s">
        <v>621</v>
      </c>
      <c r="Y238" s="3" t="s">
        <v>621</v>
      </c>
      <c r="Z238" s="3" t="s">
        <v>621</v>
      </c>
      <c r="AA238" s="3" t="s">
        <v>621</v>
      </c>
      <c r="AB238" s="3" t="s">
        <v>621</v>
      </c>
      <c r="AC238" s="3" t="s">
        <v>621</v>
      </c>
      <c r="AD238" s="3" t="s">
        <v>621</v>
      </c>
      <c r="AE238" s="3" t="s">
        <v>621</v>
      </c>
      <c r="AF238" s="3" t="s">
        <v>622</v>
      </c>
      <c r="AG238" s="3" t="s">
        <v>621</v>
      </c>
      <c r="AH238" s="3" t="s">
        <v>621</v>
      </c>
      <c r="AI238" s="3" t="s">
        <v>621</v>
      </c>
      <c r="AM238" s="20">
        <f t="shared" si="9"/>
        <v>1.56</v>
      </c>
      <c r="AN238" s="20">
        <f t="shared" si="10"/>
        <v>1.5</v>
      </c>
      <c r="AO238" s="21">
        <f t="shared" si="11"/>
        <v>0.96153846153846145</v>
      </c>
    </row>
    <row r="239" spans="1:41"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W239" s="3" t="s">
        <v>622</v>
      </c>
      <c r="X239" s="3" t="s">
        <v>622</v>
      </c>
      <c r="Y239" s="3" t="s">
        <v>622</v>
      </c>
      <c r="Z239" s="3" t="s">
        <v>622</v>
      </c>
      <c r="AA239" s="3" t="s">
        <v>622</v>
      </c>
      <c r="AB239" s="3" t="s">
        <v>622</v>
      </c>
      <c r="AC239" s="3" t="s">
        <v>622</v>
      </c>
      <c r="AD239" s="3" t="s">
        <v>622</v>
      </c>
      <c r="AE239" s="3" t="s">
        <v>622</v>
      </c>
      <c r="AF239" s="3" t="s">
        <v>622</v>
      </c>
      <c r="AG239" s="3" t="s">
        <v>622</v>
      </c>
      <c r="AH239" s="3" t="s">
        <v>622</v>
      </c>
      <c r="AI239" s="3" t="s">
        <v>622</v>
      </c>
      <c r="AM239" s="20">
        <f t="shared" si="9"/>
        <v>0</v>
      </c>
      <c r="AN239" s="20">
        <f t="shared" si="10"/>
        <v>0</v>
      </c>
      <c r="AO239" s="21" t="str">
        <f t="shared" si="11"/>
        <v/>
      </c>
    </row>
    <row r="240" spans="1:41" ht="15" customHeight="1" x14ac:dyDescent="0.25">
      <c r="A240" s="3" t="s">
        <v>299</v>
      </c>
      <c r="B240" s="3" t="s">
        <v>300</v>
      </c>
      <c r="C240" s="3">
        <v>2013</v>
      </c>
      <c r="D240" s="3">
        <v>10.269</v>
      </c>
      <c r="E240" s="3">
        <v>10.269</v>
      </c>
      <c r="F240" s="3" t="s">
        <v>621</v>
      </c>
      <c r="G240" s="3">
        <v>10.269</v>
      </c>
      <c r="H240" s="3" t="s">
        <v>621</v>
      </c>
      <c r="I240" s="3" t="s">
        <v>621</v>
      </c>
      <c r="J240" s="3" t="s">
        <v>621</v>
      </c>
      <c r="K240" s="3" t="s">
        <v>621</v>
      </c>
      <c r="L240" s="3" t="s">
        <v>622</v>
      </c>
      <c r="M240" s="3" t="s">
        <v>621</v>
      </c>
      <c r="N240" s="3" t="s">
        <v>621</v>
      </c>
      <c r="O240" s="3" t="s">
        <v>621</v>
      </c>
      <c r="P240" s="3" t="s">
        <v>621</v>
      </c>
      <c r="Q240" s="3" t="s">
        <v>621</v>
      </c>
      <c r="R240" s="3" t="s">
        <v>621</v>
      </c>
      <c r="S240" s="3" t="s">
        <v>621</v>
      </c>
      <c r="T240" s="3" t="s">
        <v>621</v>
      </c>
      <c r="U240" s="3" t="s">
        <v>621</v>
      </c>
      <c r="V240" s="3" t="s">
        <v>621</v>
      </c>
      <c r="W240" s="3" t="s">
        <v>621</v>
      </c>
      <c r="X240" s="3" t="s">
        <v>621</v>
      </c>
      <c r="Y240" s="3" t="s">
        <v>621</v>
      </c>
      <c r="Z240" s="3" t="s">
        <v>621</v>
      </c>
      <c r="AA240" s="3" t="s">
        <v>621</v>
      </c>
      <c r="AB240" s="3" t="s">
        <v>621</v>
      </c>
      <c r="AC240" s="3" t="s">
        <v>621</v>
      </c>
      <c r="AD240" s="3" t="s">
        <v>621</v>
      </c>
      <c r="AE240" s="3" t="s">
        <v>621</v>
      </c>
      <c r="AF240" s="3" t="s">
        <v>622</v>
      </c>
      <c r="AG240" s="3" t="s">
        <v>621</v>
      </c>
      <c r="AH240" s="3" t="s">
        <v>621</v>
      </c>
      <c r="AI240" s="3" t="s">
        <v>621</v>
      </c>
      <c r="AM240" s="20">
        <f t="shared" si="9"/>
        <v>10.269</v>
      </c>
      <c r="AN240" s="20">
        <f t="shared" si="10"/>
        <v>10.269</v>
      </c>
      <c r="AO240" s="21">
        <f t="shared" si="11"/>
        <v>1</v>
      </c>
    </row>
    <row r="241" spans="1:41" ht="15" customHeight="1" x14ac:dyDescent="0.25">
      <c r="A241" s="3" t="s">
        <v>301</v>
      </c>
      <c r="B241" s="3" t="s">
        <v>302</v>
      </c>
      <c r="C241" s="3">
        <v>2013</v>
      </c>
      <c r="D241" s="3">
        <v>240.24299999999999</v>
      </c>
      <c r="E241" s="3">
        <v>272.36500000000001</v>
      </c>
      <c r="F241" s="3" t="s">
        <v>621</v>
      </c>
      <c r="G241" s="3">
        <v>3.5979999999999999</v>
      </c>
      <c r="H241" s="3">
        <v>3.5579999999999998</v>
      </c>
      <c r="I241" s="3" t="s">
        <v>621</v>
      </c>
      <c r="J241" s="3" t="s">
        <v>621</v>
      </c>
      <c r="K241" s="3" t="s">
        <v>621</v>
      </c>
      <c r="L241" s="3" t="s">
        <v>622</v>
      </c>
      <c r="M241" s="3" t="s">
        <v>621</v>
      </c>
      <c r="N241" s="3" t="s">
        <v>621</v>
      </c>
      <c r="O241" s="3" t="s">
        <v>621</v>
      </c>
      <c r="P241" s="3" t="s">
        <v>621</v>
      </c>
      <c r="Q241" s="3" t="s">
        <v>621</v>
      </c>
      <c r="R241" s="3" t="s">
        <v>621</v>
      </c>
      <c r="S241" s="3" t="s">
        <v>621</v>
      </c>
      <c r="T241" s="3" t="s">
        <v>621</v>
      </c>
      <c r="U241" s="3" t="s">
        <v>621</v>
      </c>
      <c r="V241" s="3" t="s">
        <v>621</v>
      </c>
      <c r="W241" s="3">
        <v>15.115</v>
      </c>
      <c r="X241" s="3" t="s">
        <v>621</v>
      </c>
      <c r="Y241" s="3">
        <v>20.954000000000001</v>
      </c>
      <c r="Z241" s="3" t="s">
        <v>621</v>
      </c>
      <c r="AA241" s="3" t="s">
        <v>621</v>
      </c>
      <c r="AB241" s="3">
        <v>229.14</v>
      </c>
      <c r="AC241" s="3" t="s">
        <v>621</v>
      </c>
      <c r="AD241" s="3" t="s">
        <v>621</v>
      </c>
      <c r="AE241" s="3" t="s">
        <v>621</v>
      </c>
      <c r="AF241" s="3" t="s">
        <v>622</v>
      </c>
      <c r="AG241" s="3" t="s">
        <v>621</v>
      </c>
      <c r="AH241" s="3" t="s">
        <v>621</v>
      </c>
      <c r="AI241" s="3" t="s">
        <v>621</v>
      </c>
      <c r="AM241" s="20">
        <f t="shared" si="9"/>
        <v>272.36500000000001</v>
      </c>
      <c r="AN241" s="20">
        <f t="shared" si="10"/>
        <v>240.24299999999999</v>
      </c>
      <c r="AO241" s="21">
        <f t="shared" si="11"/>
        <v>0.88206267325096832</v>
      </c>
    </row>
    <row r="242" spans="1:41" ht="15" customHeight="1" x14ac:dyDescent="0.25">
      <c r="A242" s="3" t="s">
        <v>303</v>
      </c>
      <c r="B242" s="3" t="s">
        <v>304</v>
      </c>
      <c r="C242" s="3">
        <v>2013</v>
      </c>
      <c r="D242" s="3">
        <v>0.378</v>
      </c>
      <c r="E242" s="3">
        <v>0.438</v>
      </c>
      <c r="F242" s="3" t="s">
        <v>621</v>
      </c>
      <c r="G242" s="3">
        <v>0.438</v>
      </c>
      <c r="H242" s="3" t="s">
        <v>621</v>
      </c>
      <c r="I242" s="3" t="s">
        <v>621</v>
      </c>
      <c r="J242" s="3" t="s">
        <v>621</v>
      </c>
      <c r="K242" s="3" t="s">
        <v>621</v>
      </c>
      <c r="L242" s="3" t="s">
        <v>622</v>
      </c>
      <c r="M242" s="3" t="s">
        <v>621</v>
      </c>
      <c r="N242" s="3" t="s">
        <v>621</v>
      </c>
      <c r="O242" s="3" t="s">
        <v>621</v>
      </c>
      <c r="P242" s="3" t="s">
        <v>621</v>
      </c>
      <c r="Q242" s="3" t="s">
        <v>621</v>
      </c>
      <c r="R242" s="3" t="s">
        <v>621</v>
      </c>
      <c r="S242" s="3" t="s">
        <v>621</v>
      </c>
      <c r="T242" s="3" t="s">
        <v>621</v>
      </c>
      <c r="U242" s="3" t="s">
        <v>621</v>
      </c>
      <c r="V242" s="3" t="s">
        <v>621</v>
      </c>
      <c r="W242" s="3" t="s">
        <v>621</v>
      </c>
      <c r="X242" s="3" t="s">
        <v>621</v>
      </c>
      <c r="Y242" s="3" t="s">
        <v>621</v>
      </c>
      <c r="Z242" s="3" t="s">
        <v>621</v>
      </c>
      <c r="AA242" s="3" t="s">
        <v>621</v>
      </c>
      <c r="AB242" s="3" t="s">
        <v>621</v>
      </c>
      <c r="AC242" s="3" t="s">
        <v>621</v>
      </c>
      <c r="AD242" s="3" t="s">
        <v>621</v>
      </c>
      <c r="AE242" s="3" t="s">
        <v>621</v>
      </c>
      <c r="AF242" s="3" t="s">
        <v>622</v>
      </c>
      <c r="AG242" s="3" t="s">
        <v>621</v>
      </c>
      <c r="AH242" s="3" t="s">
        <v>621</v>
      </c>
      <c r="AI242" s="3" t="s">
        <v>621</v>
      </c>
      <c r="AM242" s="20">
        <f t="shared" si="9"/>
        <v>0.438</v>
      </c>
      <c r="AN242" s="20">
        <f t="shared" si="10"/>
        <v>0.378</v>
      </c>
      <c r="AO242" s="21">
        <f t="shared" si="11"/>
        <v>0.86301369863013699</v>
      </c>
    </row>
    <row r="243" spans="1:41" ht="15" customHeight="1" x14ac:dyDescent="0.25">
      <c r="A243" s="3" t="s">
        <v>305</v>
      </c>
      <c r="B243" s="3" t="s">
        <v>306</v>
      </c>
      <c r="C243" s="3">
        <v>2013</v>
      </c>
      <c r="D243" s="3">
        <v>0.55000000000000004</v>
      </c>
      <c r="E243" s="3">
        <v>0.55000000000000004</v>
      </c>
      <c r="F243" s="3" t="s">
        <v>621</v>
      </c>
      <c r="G243" s="3">
        <v>0.55000000000000004</v>
      </c>
      <c r="H243" s="3" t="s">
        <v>621</v>
      </c>
      <c r="I243" s="3" t="s">
        <v>621</v>
      </c>
      <c r="J243" s="3" t="s">
        <v>621</v>
      </c>
      <c r="K243" s="3" t="s">
        <v>621</v>
      </c>
      <c r="L243" s="3" t="s">
        <v>622</v>
      </c>
      <c r="M243" s="3" t="s">
        <v>621</v>
      </c>
      <c r="N243" s="3" t="s">
        <v>621</v>
      </c>
      <c r="O243" s="3" t="s">
        <v>621</v>
      </c>
      <c r="P243" s="3" t="s">
        <v>621</v>
      </c>
      <c r="Q243" s="3" t="s">
        <v>621</v>
      </c>
      <c r="R243" s="3" t="s">
        <v>621</v>
      </c>
      <c r="S243" s="3" t="s">
        <v>621</v>
      </c>
      <c r="T243" s="3" t="s">
        <v>621</v>
      </c>
      <c r="U243" s="3" t="s">
        <v>621</v>
      </c>
      <c r="V243" s="3" t="s">
        <v>621</v>
      </c>
      <c r="W243" s="3" t="s">
        <v>621</v>
      </c>
      <c r="X243" s="3" t="s">
        <v>621</v>
      </c>
      <c r="Y243" s="3" t="s">
        <v>621</v>
      </c>
      <c r="Z243" s="3" t="s">
        <v>621</v>
      </c>
      <c r="AA243" s="3" t="s">
        <v>621</v>
      </c>
      <c r="AB243" s="3" t="s">
        <v>621</v>
      </c>
      <c r="AC243" s="3" t="s">
        <v>621</v>
      </c>
      <c r="AD243" s="3" t="s">
        <v>621</v>
      </c>
      <c r="AE243" s="3" t="s">
        <v>621</v>
      </c>
      <c r="AF243" s="3" t="s">
        <v>621</v>
      </c>
      <c r="AG243" s="3" t="s">
        <v>621</v>
      </c>
      <c r="AH243" s="3" t="s">
        <v>621</v>
      </c>
      <c r="AI243" s="3" t="s">
        <v>621</v>
      </c>
      <c r="AM243" s="20">
        <f t="shared" si="9"/>
        <v>0.55000000000000004</v>
      </c>
      <c r="AN243" s="20">
        <f t="shared" si="10"/>
        <v>0.55000000000000004</v>
      </c>
      <c r="AO243" s="21">
        <f t="shared" si="11"/>
        <v>1</v>
      </c>
    </row>
    <row r="244" spans="1:41" ht="15" customHeight="1" x14ac:dyDescent="0.25">
      <c r="A244" s="3" t="s">
        <v>305</v>
      </c>
      <c r="B244" s="3" t="s">
        <v>307</v>
      </c>
      <c r="C244" s="3">
        <v>2013</v>
      </c>
      <c r="D244" s="3">
        <v>6.6</v>
      </c>
      <c r="E244" s="3">
        <v>6.6</v>
      </c>
      <c r="F244" s="3" t="s">
        <v>621</v>
      </c>
      <c r="G244" s="3">
        <v>6.6</v>
      </c>
      <c r="H244" s="3" t="s">
        <v>621</v>
      </c>
      <c r="I244" s="3" t="s">
        <v>621</v>
      </c>
      <c r="J244" s="3" t="s">
        <v>621</v>
      </c>
      <c r="K244" s="3" t="s">
        <v>621</v>
      </c>
      <c r="L244" s="3" t="s">
        <v>622</v>
      </c>
      <c r="M244" s="3" t="s">
        <v>621</v>
      </c>
      <c r="N244" s="3" t="s">
        <v>621</v>
      </c>
      <c r="O244" s="3" t="s">
        <v>621</v>
      </c>
      <c r="P244" s="3" t="s">
        <v>621</v>
      </c>
      <c r="Q244" s="3" t="s">
        <v>621</v>
      </c>
      <c r="R244" s="3" t="s">
        <v>621</v>
      </c>
      <c r="S244" s="3" t="s">
        <v>621</v>
      </c>
      <c r="T244" s="3" t="s">
        <v>621</v>
      </c>
      <c r="U244" s="3" t="s">
        <v>621</v>
      </c>
      <c r="V244" s="3" t="s">
        <v>621</v>
      </c>
      <c r="W244" s="3" t="s">
        <v>621</v>
      </c>
      <c r="X244" s="3" t="s">
        <v>621</v>
      </c>
      <c r="Y244" s="3" t="s">
        <v>621</v>
      </c>
      <c r="Z244" s="3" t="s">
        <v>621</v>
      </c>
      <c r="AA244" s="3" t="s">
        <v>621</v>
      </c>
      <c r="AB244" s="3" t="s">
        <v>621</v>
      </c>
      <c r="AC244" s="3" t="s">
        <v>621</v>
      </c>
      <c r="AD244" s="3" t="s">
        <v>621</v>
      </c>
      <c r="AE244" s="3" t="s">
        <v>621</v>
      </c>
      <c r="AF244" s="3" t="s">
        <v>621</v>
      </c>
      <c r="AG244" s="3" t="s">
        <v>621</v>
      </c>
      <c r="AH244" s="3" t="s">
        <v>621</v>
      </c>
      <c r="AI244" s="3" t="s">
        <v>621</v>
      </c>
      <c r="AM244" s="20">
        <f t="shared" si="9"/>
        <v>6.6</v>
      </c>
      <c r="AN244" s="20">
        <f t="shared" si="10"/>
        <v>6.6</v>
      </c>
      <c r="AO244" s="21">
        <f t="shared" si="11"/>
        <v>1</v>
      </c>
    </row>
    <row r="245" spans="1:41" ht="15" customHeight="1" x14ac:dyDescent="0.25">
      <c r="A245" s="3" t="s">
        <v>305</v>
      </c>
      <c r="B245" s="3" t="s">
        <v>308</v>
      </c>
      <c r="C245" s="3">
        <v>2013</v>
      </c>
      <c r="D245" s="3" t="s">
        <v>621</v>
      </c>
      <c r="E245" s="3" t="s">
        <v>621</v>
      </c>
      <c r="F245" s="3" t="s">
        <v>621</v>
      </c>
      <c r="G245" s="3" t="s">
        <v>621</v>
      </c>
      <c r="H245" s="3" t="s">
        <v>621</v>
      </c>
      <c r="I245" s="3" t="s">
        <v>621</v>
      </c>
      <c r="J245" s="3" t="s">
        <v>621</v>
      </c>
      <c r="K245" s="3" t="s">
        <v>621</v>
      </c>
      <c r="L245" s="3" t="s">
        <v>622</v>
      </c>
      <c r="M245" s="3" t="s">
        <v>621</v>
      </c>
      <c r="N245" s="3" t="s">
        <v>621</v>
      </c>
      <c r="O245" s="3" t="s">
        <v>621</v>
      </c>
      <c r="P245" s="3" t="s">
        <v>621</v>
      </c>
      <c r="Q245" s="3" t="s">
        <v>621</v>
      </c>
      <c r="R245" s="3" t="s">
        <v>621</v>
      </c>
      <c r="S245" s="3" t="s">
        <v>621</v>
      </c>
      <c r="T245" s="3" t="s">
        <v>621</v>
      </c>
      <c r="U245" s="3" t="s">
        <v>621</v>
      </c>
      <c r="V245" s="3" t="s">
        <v>621</v>
      </c>
      <c r="W245" s="3" t="s">
        <v>621</v>
      </c>
      <c r="X245" s="3" t="s">
        <v>621</v>
      </c>
      <c r="Y245" s="3" t="s">
        <v>621</v>
      </c>
      <c r="Z245" s="3" t="s">
        <v>621</v>
      </c>
      <c r="AA245" s="3" t="s">
        <v>621</v>
      </c>
      <c r="AB245" s="3" t="s">
        <v>621</v>
      </c>
      <c r="AC245" s="3" t="s">
        <v>621</v>
      </c>
      <c r="AD245" s="3" t="s">
        <v>621</v>
      </c>
      <c r="AE245" s="3" t="s">
        <v>621</v>
      </c>
      <c r="AF245" s="3" t="s">
        <v>621</v>
      </c>
      <c r="AG245" s="3" t="s">
        <v>621</v>
      </c>
      <c r="AH245" s="3" t="s">
        <v>621</v>
      </c>
      <c r="AI245" s="3" t="s">
        <v>621</v>
      </c>
      <c r="AM245" s="20">
        <f t="shared" si="9"/>
        <v>0</v>
      </c>
      <c r="AN245" s="20">
        <f t="shared" si="10"/>
        <v>0</v>
      </c>
      <c r="AO245" s="21" t="str">
        <f t="shared" si="11"/>
        <v/>
      </c>
    </row>
    <row r="246" spans="1:41" ht="15" customHeight="1" x14ac:dyDescent="0.25">
      <c r="A246" s="3" t="s">
        <v>305</v>
      </c>
      <c r="B246" s="3" t="s">
        <v>309</v>
      </c>
      <c r="C246" s="3">
        <v>2013</v>
      </c>
      <c r="D246" s="3">
        <v>0.48</v>
      </c>
      <c r="E246" s="3">
        <v>0.48</v>
      </c>
      <c r="F246" s="3" t="s">
        <v>621</v>
      </c>
      <c r="G246" s="3">
        <v>0.48</v>
      </c>
      <c r="H246" s="3" t="s">
        <v>621</v>
      </c>
      <c r="I246" s="3" t="s">
        <v>621</v>
      </c>
      <c r="J246" s="3" t="s">
        <v>621</v>
      </c>
      <c r="K246" s="3" t="s">
        <v>621</v>
      </c>
      <c r="L246" s="3" t="s">
        <v>622</v>
      </c>
      <c r="M246" s="3" t="s">
        <v>621</v>
      </c>
      <c r="N246" s="3" t="s">
        <v>621</v>
      </c>
      <c r="O246" s="3" t="s">
        <v>621</v>
      </c>
      <c r="P246" s="3" t="s">
        <v>621</v>
      </c>
      <c r="Q246" s="3" t="s">
        <v>621</v>
      </c>
      <c r="R246" s="3" t="s">
        <v>621</v>
      </c>
      <c r="S246" s="3" t="s">
        <v>621</v>
      </c>
      <c r="T246" s="3" t="s">
        <v>621</v>
      </c>
      <c r="U246" s="3" t="s">
        <v>621</v>
      </c>
      <c r="V246" s="3" t="s">
        <v>621</v>
      </c>
      <c r="W246" s="3" t="s">
        <v>621</v>
      </c>
      <c r="X246" s="3" t="s">
        <v>621</v>
      </c>
      <c r="Y246" s="3" t="s">
        <v>621</v>
      </c>
      <c r="Z246" s="3" t="s">
        <v>621</v>
      </c>
      <c r="AA246" s="3" t="s">
        <v>621</v>
      </c>
      <c r="AB246" s="3" t="s">
        <v>621</v>
      </c>
      <c r="AC246" s="3" t="s">
        <v>621</v>
      </c>
      <c r="AD246" s="3" t="s">
        <v>621</v>
      </c>
      <c r="AE246" s="3" t="s">
        <v>621</v>
      </c>
      <c r="AF246" s="3" t="s">
        <v>621</v>
      </c>
      <c r="AG246" s="3" t="s">
        <v>621</v>
      </c>
      <c r="AH246" s="3" t="s">
        <v>621</v>
      </c>
      <c r="AI246" s="3" t="s">
        <v>621</v>
      </c>
      <c r="AM246" s="20">
        <f t="shared" si="9"/>
        <v>0.48</v>
      </c>
      <c r="AN246" s="20">
        <f t="shared" si="10"/>
        <v>0.48</v>
      </c>
      <c r="AO246" s="21">
        <f t="shared" si="11"/>
        <v>1</v>
      </c>
    </row>
    <row r="247" spans="1:41" ht="15" customHeight="1" x14ac:dyDescent="0.25">
      <c r="A247" s="3" t="s">
        <v>310</v>
      </c>
      <c r="B247" s="3" t="s">
        <v>311</v>
      </c>
      <c r="C247" s="3">
        <v>2013</v>
      </c>
      <c r="D247" s="3">
        <v>20.8</v>
      </c>
      <c r="E247" s="3">
        <v>23.19</v>
      </c>
      <c r="F247" s="3" t="s">
        <v>621</v>
      </c>
      <c r="G247" s="3">
        <v>1.1399999999999999</v>
      </c>
      <c r="H247" s="3" t="s">
        <v>621</v>
      </c>
      <c r="I247" s="3" t="s">
        <v>621</v>
      </c>
      <c r="J247" s="3" t="s">
        <v>621</v>
      </c>
      <c r="K247" s="3">
        <v>1.75</v>
      </c>
      <c r="L247" s="3" t="s">
        <v>622</v>
      </c>
      <c r="M247" s="3">
        <v>11.53</v>
      </c>
      <c r="N247" s="3" t="s">
        <v>621</v>
      </c>
      <c r="O247" s="3" t="s">
        <v>621</v>
      </c>
      <c r="P247" s="3" t="s">
        <v>621</v>
      </c>
      <c r="Q247" s="3" t="s">
        <v>621</v>
      </c>
      <c r="R247" s="3" t="s">
        <v>621</v>
      </c>
      <c r="S247" s="3" t="s">
        <v>14</v>
      </c>
      <c r="T247" s="3">
        <v>8.77</v>
      </c>
      <c r="U247" s="3" t="s">
        <v>621</v>
      </c>
      <c r="V247" s="3" t="s">
        <v>621</v>
      </c>
      <c r="W247" s="3" t="s">
        <v>621</v>
      </c>
      <c r="X247" s="3" t="s">
        <v>621</v>
      </c>
      <c r="Y247" s="3" t="s">
        <v>621</v>
      </c>
      <c r="Z247" s="3" t="s">
        <v>621</v>
      </c>
      <c r="AA247" s="3" t="s">
        <v>621</v>
      </c>
      <c r="AB247" s="3" t="s">
        <v>621</v>
      </c>
      <c r="AC247" s="3" t="s">
        <v>621</v>
      </c>
      <c r="AD247" s="3" t="s">
        <v>621</v>
      </c>
      <c r="AE247" s="3" t="s">
        <v>621</v>
      </c>
      <c r="AF247" s="3" t="s">
        <v>621</v>
      </c>
      <c r="AG247" s="3" t="s">
        <v>621</v>
      </c>
      <c r="AH247" s="3" t="s">
        <v>621</v>
      </c>
      <c r="AI247" s="3" t="s">
        <v>621</v>
      </c>
      <c r="AM247" s="20">
        <f t="shared" si="9"/>
        <v>23.189999999999998</v>
      </c>
      <c r="AN247" s="20">
        <f t="shared" si="10"/>
        <v>20.8</v>
      </c>
      <c r="AO247" s="21">
        <f t="shared" si="11"/>
        <v>0.89693833548943525</v>
      </c>
    </row>
    <row r="248" spans="1:41" ht="15" customHeight="1" x14ac:dyDescent="0.25">
      <c r="A248" s="3" t="s">
        <v>312</v>
      </c>
      <c r="B248" s="3" t="s">
        <v>313</v>
      </c>
      <c r="C248" s="3">
        <v>2013</v>
      </c>
      <c r="D248" s="3">
        <v>8.98</v>
      </c>
      <c r="E248" s="3">
        <v>12.000999999999999</v>
      </c>
      <c r="F248" s="3" t="s">
        <v>621</v>
      </c>
      <c r="G248" s="3">
        <v>0.15</v>
      </c>
      <c r="H248" s="3" t="s">
        <v>621</v>
      </c>
      <c r="I248" s="3" t="s">
        <v>621</v>
      </c>
      <c r="J248" s="3" t="s">
        <v>621</v>
      </c>
      <c r="K248" s="3" t="s">
        <v>621</v>
      </c>
      <c r="L248" s="3" t="s">
        <v>661</v>
      </c>
      <c r="M248" s="3" t="s">
        <v>621</v>
      </c>
      <c r="N248" s="3" t="s">
        <v>621</v>
      </c>
      <c r="O248" s="3" t="s">
        <v>621</v>
      </c>
      <c r="P248" s="3" t="s">
        <v>621</v>
      </c>
      <c r="Q248" s="3" t="s">
        <v>621</v>
      </c>
      <c r="R248" s="3">
        <v>8.8740000000000006</v>
      </c>
      <c r="S248" s="3" t="s">
        <v>621</v>
      </c>
      <c r="T248" s="3">
        <v>2.9769999999999999</v>
      </c>
      <c r="U248" s="3" t="s">
        <v>621</v>
      </c>
      <c r="V248" s="3" t="s">
        <v>621</v>
      </c>
      <c r="W248" s="3" t="s">
        <v>621</v>
      </c>
      <c r="X248" s="3" t="s">
        <v>621</v>
      </c>
      <c r="Y248" s="3" t="s">
        <v>621</v>
      </c>
      <c r="Z248" s="3" t="s">
        <v>621</v>
      </c>
      <c r="AA248" s="3" t="s">
        <v>621</v>
      </c>
      <c r="AB248" s="3" t="s">
        <v>621</v>
      </c>
      <c r="AC248" s="3" t="s">
        <v>621</v>
      </c>
      <c r="AD248" s="3" t="s">
        <v>621</v>
      </c>
      <c r="AE248" s="3" t="s">
        <v>621</v>
      </c>
      <c r="AF248" s="3" t="s">
        <v>621</v>
      </c>
      <c r="AG248" s="3" t="s">
        <v>621</v>
      </c>
      <c r="AH248" s="3" t="s">
        <v>621</v>
      </c>
      <c r="AI248" s="3" t="s">
        <v>621</v>
      </c>
      <c r="AM248" s="20">
        <f t="shared" si="9"/>
        <v>12.001000000000001</v>
      </c>
      <c r="AN248" s="20">
        <f t="shared" si="10"/>
        <v>8.98</v>
      </c>
      <c r="AO248" s="21">
        <f t="shared" si="11"/>
        <v>0.74827097741854842</v>
      </c>
    </row>
    <row r="249" spans="1:41" ht="15" customHeight="1" x14ac:dyDescent="0.25">
      <c r="A249" s="3" t="s">
        <v>312</v>
      </c>
      <c r="B249" s="3" t="s">
        <v>314</v>
      </c>
      <c r="C249" s="3">
        <v>2013</v>
      </c>
      <c r="D249" s="3">
        <v>11.706</v>
      </c>
      <c r="E249" s="3">
        <v>13.145</v>
      </c>
      <c r="F249" s="3" t="s">
        <v>621</v>
      </c>
      <c r="G249" s="3">
        <v>0.97499999999999998</v>
      </c>
      <c r="H249" s="3" t="s">
        <v>621</v>
      </c>
      <c r="I249" s="3" t="s">
        <v>621</v>
      </c>
      <c r="J249" s="3" t="s">
        <v>621</v>
      </c>
      <c r="K249" s="3" t="s">
        <v>621</v>
      </c>
      <c r="L249" s="3" t="s">
        <v>661</v>
      </c>
      <c r="M249" s="3" t="s">
        <v>621</v>
      </c>
      <c r="N249" s="3" t="s">
        <v>621</v>
      </c>
      <c r="O249" s="3">
        <v>10.641999999999999</v>
      </c>
      <c r="P249" s="3" t="s">
        <v>621</v>
      </c>
      <c r="Q249" s="3" t="s">
        <v>621</v>
      </c>
      <c r="R249" s="3" t="s">
        <v>621</v>
      </c>
      <c r="S249" s="3" t="s">
        <v>621</v>
      </c>
      <c r="T249" s="3" t="s">
        <v>621</v>
      </c>
      <c r="U249" s="3" t="s">
        <v>621</v>
      </c>
      <c r="V249" s="3" t="s">
        <v>621</v>
      </c>
      <c r="W249" s="3" t="s">
        <v>621</v>
      </c>
      <c r="X249" s="3" t="s">
        <v>621</v>
      </c>
      <c r="Y249" s="3" t="s">
        <v>621</v>
      </c>
      <c r="Z249" s="3" t="s">
        <v>621</v>
      </c>
      <c r="AA249" s="3" t="s">
        <v>621</v>
      </c>
      <c r="AB249" s="3" t="s">
        <v>621</v>
      </c>
      <c r="AC249" s="3" t="s">
        <v>621</v>
      </c>
      <c r="AD249" s="3">
        <v>1.528</v>
      </c>
      <c r="AE249" s="3" t="s">
        <v>621</v>
      </c>
      <c r="AF249" s="3" t="s">
        <v>621</v>
      </c>
      <c r="AG249" s="3" t="s">
        <v>621</v>
      </c>
      <c r="AH249" s="3" t="s">
        <v>621</v>
      </c>
      <c r="AI249" s="3" t="s">
        <v>621</v>
      </c>
      <c r="AM249" s="20">
        <f t="shared" si="9"/>
        <v>13.145</v>
      </c>
      <c r="AN249" s="20">
        <f t="shared" si="10"/>
        <v>11.706</v>
      </c>
      <c r="AO249" s="21">
        <f t="shared" si="11"/>
        <v>0.89052871814378087</v>
      </c>
    </row>
    <row r="250" spans="1:41" ht="15" customHeight="1" x14ac:dyDescent="0.25">
      <c r="A250" s="3" t="s">
        <v>312</v>
      </c>
      <c r="B250" s="3" t="s">
        <v>315</v>
      </c>
      <c r="C250" s="3">
        <v>2013</v>
      </c>
      <c r="D250" s="3">
        <v>76</v>
      </c>
      <c r="E250" s="3">
        <v>85.632999999999996</v>
      </c>
      <c r="F250" s="3" t="s">
        <v>621</v>
      </c>
      <c r="G250" s="3">
        <v>4.7850000000000001</v>
      </c>
      <c r="H250" s="3" t="s">
        <v>621</v>
      </c>
      <c r="I250" s="3" t="s">
        <v>621</v>
      </c>
      <c r="J250" s="3" t="s">
        <v>621</v>
      </c>
      <c r="K250" s="3" t="s">
        <v>621</v>
      </c>
      <c r="L250" s="3" t="s">
        <v>661</v>
      </c>
      <c r="M250" s="3">
        <v>26.992999999999999</v>
      </c>
      <c r="N250" s="3">
        <v>7.5010000000000003</v>
      </c>
      <c r="O250" s="3">
        <v>1.2170000000000001</v>
      </c>
      <c r="P250" s="3">
        <v>39.252000000000002</v>
      </c>
      <c r="Q250" s="3" t="s">
        <v>621</v>
      </c>
      <c r="R250" s="3">
        <v>5.8849999999999998</v>
      </c>
      <c r="S250" s="3" t="s">
        <v>621</v>
      </c>
      <c r="T250" s="3" t="s">
        <v>621</v>
      </c>
      <c r="U250" s="3" t="s">
        <v>621</v>
      </c>
      <c r="V250" s="3" t="s">
        <v>621</v>
      </c>
      <c r="W250" s="3" t="s">
        <v>621</v>
      </c>
      <c r="X250" s="3" t="s">
        <v>621</v>
      </c>
      <c r="Y250" s="3" t="s">
        <v>621</v>
      </c>
      <c r="Z250" s="3" t="s">
        <v>621</v>
      </c>
      <c r="AA250" s="3" t="s">
        <v>621</v>
      </c>
      <c r="AB250" s="3" t="s">
        <v>621</v>
      </c>
      <c r="AC250" s="3" t="s">
        <v>621</v>
      </c>
      <c r="AD250" s="3" t="s">
        <v>621</v>
      </c>
      <c r="AE250" s="3" t="s">
        <v>621</v>
      </c>
      <c r="AF250" s="3" t="s">
        <v>621</v>
      </c>
      <c r="AG250" s="3" t="s">
        <v>621</v>
      </c>
      <c r="AH250" s="3" t="s">
        <v>621</v>
      </c>
      <c r="AI250" s="3" t="s">
        <v>621</v>
      </c>
      <c r="AM250" s="20">
        <f t="shared" si="9"/>
        <v>85.632999999999996</v>
      </c>
      <c r="AN250" s="20">
        <f t="shared" si="10"/>
        <v>76</v>
      </c>
      <c r="AO250" s="21">
        <f t="shared" si="11"/>
        <v>0.88750832039050376</v>
      </c>
    </row>
    <row r="251" spans="1:41" ht="15" customHeight="1" x14ac:dyDescent="0.25">
      <c r="A251" s="3" t="s">
        <v>316</v>
      </c>
      <c r="B251" s="3" t="s">
        <v>317</v>
      </c>
      <c r="C251" s="3">
        <v>2013</v>
      </c>
      <c r="D251" s="3">
        <v>94.6</v>
      </c>
      <c r="E251" s="3">
        <v>105.7</v>
      </c>
      <c r="F251" s="3" t="s">
        <v>621</v>
      </c>
      <c r="G251" s="3">
        <v>0.1</v>
      </c>
      <c r="H251" s="3">
        <v>12.7</v>
      </c>
      <c r="I251" s="3" t="s">
        <v>621</v>
      </c>
      <c r="J251" s="3" t="s">
        <v>621</v>
      </c>
      <c r="K251" s="3" t="s">
        <v>621</v>
      </c>
      <c r="L251" s="3" t="s">
        <v>622</v>
      </c>
      <c r="M251" s="3" t="s">
        <v>621</v>
      </c>
      <c r="N251" s="3" t="s">
        <v>621</v>
      </c>
      <c r="O251" s="3" t="s">
        <v>621</v>
      </c>
      <c r="P251" s="3" t="s">
        <v>621</v>
      </c>
      <c r="Q251" s="3" t="s">
        <v>621</v>
      </c>
      <c r="R251" s="3" t="s">
        <v>621</v>
      </c>
      <c r="S251" s="3" t="s">
        <v>621</v>
      </c>
      <c r="T251" s="3">
        <v>41.6</v>
      </c>
      <c r="U251" s="3" t="s">
        <v>621</v>
      </c>
      <c r="V251" s="3" t="s">
        <v>621</v>
      </c>
      <c r="W251" s="3" t="s">
        <v>621</v>
      </c>
      <c r="X251" s="3" t="s">
        <v>621</v>
      </c>
      <c r="Y251" s="3" t="s">
        <v>621</v>
      </c>
      <c r="Z251" s="3" t="s">
        <v>621</v>
      </c>
      <c r="AA251" s="3" t="s">
        <v>621</v>
      </c>
      <c r="AB251" s="3" t="s">
        <v>621</v>
      </c>
      <c r="AC251" s="36">
        <v>29</v>
      </c>
      <c r="AD251" s="3" t="s">
        <v>621</v>
      </c>
      <c r="AE251" s="3" t="s">
        <v>621</v>
      </c>
      <c r="AF251" s="3" t="s">
        <v>621</v>
      </c>
      <c r="AG251" s="3" t="s">
        <v>621</v>
      </c>
      <c r="AH251" s="3">
        <v>22.3</v>
      </c>
      <c r="AI251" s="3">
        <v>22.9</v>
      </c>
      <c r="AM251" s="20">
        <f t="shared" si="9"/>
        <v>106.30000000000001</v>
      </c>
      <c r="AN251" s="20">
        <f t="shared" si="10"/>
        <v>94.6</v>
      </c>
      <c r="AO251" s="21">
        <f t="shared" si="11"/>
        <v>0.8899341486359359</v>
      </c>
    </row>
    <row r="252" spans="1:41" ht="15" customHeight="1" x14ac:dyDescent="0.25">
      <c r="A252" s="3" t="s">
        <v>316</v>
      </c>
      <c r="B252" s="3" t="s">
        <v>318</v>
      </c>
      <c r="C252" s="3">
        <v>2013</v>
      </c>
      <c r="D252" s="3">
        <v>25.5</v>
      </c>
      <c r="E252" s="3">
        <v>28.7</v>
      </c>
      <c r="F252" s="3" t="s">
        <v>621</v>
      </c>
      <c r="G252" s="3">
        <v>0.7</v>
      </c>
      <c r="H252" s="3" t="s">
        <v>621</v>
      </c>
      <c r="I252" s="3" t="s">
        <v>621</v>
      </c>
      <c r="J252" s="3" t="s">
        <v>621</v>
      </c>
      <c r="K252" s="3" t="s">
        <v>621</v>
      </c>
      <c r="L252" s="3" t="s">
        <v>622</v>
      </c>
      <c r="M252" s="3" t="s">
        <v>621</v>
      </c>
      <c r="N252" s="3" t="s">
        <v>621</v>
      </c>
      <c r="O252" s="3">
        <v>10.9</v>
      </c>
      <c r="P252" s="3" t="s">
        <v>621</v>
      </c>
      <c r="Q252" s="3" t="s">
        <v>621</v>
      </c>
      <c r="R252" s="3" t="s">
        <v>621</v>
      </c>
      <c r="S252" s="3" t="s">
        <v>14</v>
      </c>
      <c r="T252" s="3">
        <v>17.100000000000001</v>
      </c>
      <c r="U252" s="3" t="s">
        <v>621</v>
      </c>
      <c r="V252" s="3" t="s">
        <v>621</v>
      </c>
      <c r="W252" s="3" t="s">
        <v>621</v>
      </c>
      <c r="X252" s="3" t="s">
        <v>621</v>
      </c>
      <c r="Y252" s="3" t="s">
        <v>621</v>
      </c>
      <c r="Z252" s="3" t="s">
        <v>621</v>
      </c>
      <c r="AA252" s="3" t="s">
        <v>621</v>
      </c>
      <c r="AB252" s="3" t="s">
        <v>621</v>
      </c>
      <c r="AC252" s="3" t="s">
        <v>621</v>
      </c>
      <c r="AD252" s="3" t="s">
        <v>621</v>
      </c>
      <c r="AE252" s="3" t="s">
        <v>621</v>
      </c>
      <c r="AF252" s="3" t="s">
        <v>621</v>
      </c>
      <c r="AG252" s="3" t="s">
        <v>621</v>
      </c>
      <c r="AH252" s="3" t="s">
        <v>621</v>
      </c>
      <c r="AI252" s="3" t="s">
        <v>621</v>
      </c>
      <c r="AM252" s="20">
        <f t="shared" si="9"/>
        <v>28.700000000000003</v>
      </c>
      <c r="AN252" s="20">
        <f t="shared" si="10"/>
        <v>25.5</v>
      </c>
      <c r="AO252" s="21">
        <f t="shared" si="11"/>
        <v>0.88850174216027866</v>
      </c>
    </row>
    <row r="253" spans="1:41"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W253" s="3" t="s">
        <v>622</v>
      </c>
      <c r="X253" s="3" t="s">
        <v>622</v>
      </c>
      <c r="Y253" s="3" t="s">
        <v>622</v>
      </c>
      <c r="Z253" s="3" t="s">
        <v>622</v>
      </c>
      <c r="AA253" s="3" t="s">
        <v>622</v>
      </c>
      <c r="AB253" s="3" t="s">
        <v>622</v>
      </c>
      <c r="AC253" s="3" t="s">
        <v>622</v>
      </c>
      <c r="AD253" s="3" t="s">
        <v>622</v>
      </c>
      <c r="AE253" s="3" t="s">
        <v>622</v>
      </c>
      <c r="AF253" s="3" t="s">
        <v>622</v>
      </c>
      <c r="AG253" s="3" t="s">
        <v>622</v>
      </c>
      <c r="AH253" s="3" t="s">
        <v>622</v>
      </c>
      <c r="AI253" s="3" t="s">
        <v>622</v>
      </c>
      <c r="AM253" s="20">
        <f t="shared" si="9"/>
        <v>0</v>
      </c>
      <c r="AN253" s="20">
        <f t="shared" si="10"/>
        <v>0</v>
      </c>
      <c r="AO253" s="21" t="str">
        <f t="shared" si="11"/>
        <v/>
      </c>
    </row>
    <row r="254" spans="1:41" ht="15" customHeight="1" x14ac:dyDescent="0.25">
      <c r="A254" s="3" t="s">
        <v>321</v>
      </c>
      <c r="B254" s="3" t="s">
        <v>322</v>
      </c>
      <c r="C254" s="3">
        <v>2013</v>
      </c>
      <c r="D254" s="3">
        <v>26.2</v>
      </c>
      <c r="E254" s="3" t="s">
        <v>621</v>
      </c>
      <c r="F254" s="3" t="s">
        <v>621</v>
      </c>
      <c r="G254" s="3">
        <v>0.12</v>
      </c>
      <c r="H254" s="3" t="s">
        <v>621</v>
      </c>
      <c r="I254" s="3" t="s">
        <v>621</v>
      </c>
      <c r="J254" s="3" t="s">
        <v>621</v>
      </c>
      <c r="K254" s="3" t="s">
        <v>621</v>
      </c>
      <c r="L254" s="3" t="s">
        <v>622</v>
      </c>
      <c r="M254" s="3" t="s">
        <v>621</v>
      </c>
      <c r="N254" s="3" t="s">
        <v>621</v>
      </c>
      <c r="O254" s="3">
        <v>26.7</v>
      </c>
      <c r="P254" s="3" t="s">
        <v>621</v>
      </c>
      <c r="Q254" s="3" t="s">
        <v>621</v>
      </c>
      <c r="R254" s="3" t="s">
        <v>621</v>
      </c>
      <c r="S254" s="3" t="s">
        <v>14</v>
      </c>
      <c r="T254" s="3" t="s">
        <v>621</v>
      </c>
      <c r="U254" s="3" t="s">
        <v>621</v>
      </c>
      <c r="V254" s="3" t="s">
        <v>621</v>
      </c>
      <c r="W254" s="3" t="s">
        <v>621</v>
      </c>
      <c r="X254" s="3" t="s">
        <v>621</v>
      </c>
      <c r="Y254" s="3" t="s">
        <v>621</v>
      </c>
      <c r="Z254" s="3" t="s">
        <v>621</v>
      </c>
      <c r="AA254" s="3" t="s">
        <v>621</v>
      </c>
      <c r="AB254" s="3" t="s">
        <v>621</v>
      </c>
      <c r="AC254" s="3" t="s">
        <v>621</v>
      </c>
      <c r="AD254" s="3">
        <v>3.1</v>
      </c>
      <c r="AE254" s="3" t="s">
        <v>621</v>
      </c>
      <c r="AF254" s="3" t="s">
        <v>621</v>
      </c>
      <c r="AG254" s="3" t="s">
        <v>621</v>
      </c>
      <c r="AH254" s="3" t="s">
        <v>621</v>
      </c>
      <c r="AI254" s="3" t="s">
        <v>621</v>
      </c>
      <c r="AM254" s="20">
        <f t="shared" si="9"/>
        <v>29.92</v>
      </c>
      <c r="AN254" s="20">
        <f t="shared" si="10"/>
        <v>26.2</v>
      </c>
      <c r="AO254" s="21">
        <f t="shared" si="11"/>
        <v>0.87566844919786091</v>
      </c>
    </row>
    <row r="255" spans="1:41" ht="15" customHeight="1" x14ac:dyDescent="0.25">
      <c r="A255" s="3" t="s">
        <v>323</v>
      </c>
      <c r="B255" s="3" t="s">
        <v>324</v>
      </c>
      <c r="C255" s="3">
        <v>2013</v>
      </c>
      <c r="D255" s="3">
        <v>32</v>
      </c>
      <c r="E255" s="3">
        <v>42.2</v>
      </c>
      <c r="F255" s="3" t="s">
        <v>621</v>
      </c>
      <c r="G255" s="3">
        <v>0.9</v>
      </c>
      <c r="H255" s="3" t="s">
        <v>621</v>
      </c>
      <c r="I255" s="3" t="s">
        <v>621</v>
      </c>
      <c r="J255" s="3" t="s">
        <v>621</v>
      </c>
      <c r="K255" s="3" t="s">
        <v>621</v>
      </c>
      <c r="L255" s="3" t="s">
        <v>669</v>
      </c>
      <c r="M255" s="3">
        <v>17</v>
      </c>
      <c r="N255" s="3" t="s">
        <v>621</v>
      </c>
      <c r="O255" s="3">
        <v>20</v>
      </c>
      <c r="P255" s="3" t="s">
        <v>621</v>
      </c>
      <c r="Q255" s="3" t="s">
        <v>621</v>
      </c>
      <c r="R255" s="3" t="s">
        <v>621</v>
      </c>
      <c r="S255" s="3" t="s">
        <v>14</v>
      </c>
      <c r="T255" s="3" t="s">
        <v>621</v>
      </c>
      <c r="U255" s="3">
        <v>0.5</v>
      </c>
      <c r="V255" s="3" t="s">
        <v>621</v>
      </c>
      <c r="W255" s="3" t="s">
        <v>621</v>
      </c>
      <c r="X255" s="3" t="s">
        <v>621</v>
      </c>
      <c r="Y255" s="3" t="s">
        <v>621</v>
      </c>
      <c r="Z255" s="3" t="s">
        <v>621</v>
      </c>
      <c r="AA255" s="3" t="s">
        <v>621</v>
      </c>
      <c r="AB255" s="3" t="s">
        <v>621</v>
      </c>
      <c r="AC255" s="3" t="s">
        <v>621</v>
      </c>
      <c r="AD255" s="3">
        <v>3.8</v>
      </c>
      <c r="AE255" s="3" t="s">
        <v>621</v>
      </c>
      <c r="AF255" s="3" t="s">
        <v>622</v>
      </c>
      <c r="AG255" s="3" t="s">
        <v>621</v>
      </c>
      <c r="AH255" s="3" t="s">
        <v>621</v>
      </c>
      <c r="AI255" s="3" t="s">
        <v>621</v>
      </c>
      <c r="AM255" s="20">
        <f t="shared" si="9"/>
        <v>42.199999999999996</v>
      </c>
      <c r="AN255" s="20">
        <f t="shared" si="10"/>
        <v>32</v>
      </c>
      <c r="AO255" s="21">
        <f t="shared" si="11"/>
        <v>0.7582938388625593</v>
      </c>
    </row>
    <row r="256" spans="1:41" ht="15" customHeight="1" x14ac:dyDescent="0.25">
      <c r="A256" s="3" t="s">
        <v>323</v>
      </c>
      <c r="B256" s="3" t="s">
        <v>325</v>
      </c>
      <c r="C256" s="3">
        <v>2013</v>
      </c>
      <c r="D256" s="3">
        <v>9.1539999999999999</v>
      </c>
      <c r="E256" s="3" t="s">
        <v>622</v>
      </c>
      <c r="F256" s="3" t="s">
        <v>621</v>
      </c>
      <c r="G256" s="3">
        <v>0.22</v>
      </c>
      <c r="H256" s="3" t="s">
        <v>621</v>
      </c>
      <c r="I256" s="3" t="s">
        <v>621</v>
      </c>
      <c r="J256" s="3" t="s">
        <v>621</v>
      </c>
      <c r="K256" s="3" t="s">
        <v>621</v>
      </c>
      <c r="L256" s="3" t="s">
        <v>622</v>
      </c>
      <c r="M256" s="3" t="s">
        <v>621</v>
      </c>
      <c r="N256" s="3" t="s">
        <v>621</v>
      </c>
      <c r="O256" s="3" t="s">
        <v>621</v>
      </c>
      <c r="P256" s="3" t="s">
        <v>621</v>
      </c>
      <c r="Q256" s="3" t="s">
        <v>621</v>
      </c>
      <c r="R256" s="3" t="s">
        <v>621</v>
      </c>
      <c r="S256" s="3" t="s">
        <v>621</v>
      </c>
      <c r="T256" s="3" t="s">
        <v>621</v>
      </c>
      <c r="U256" s="3">
        <v>10.27</v>
      </c>
      <c r="V256" s="3" t="s">
        <v>621</v>
      </c>
      <c r="W256" s="3" t="s">
        <v>621</v>
      </c>
      <c r="X256" s="3" t="s">
        <v>621</v>
      </c>
      <c r="Y256" s="3" t="s">
        <v>621</v>
      </c>
      <c r="Z256" s="3" t="s">
        <v>621</v>
      </c>
      <c r="AA256" s="3" t="s">
        <v>621</v>
      </c>
      <c r="AB256" s="3" t="s">
        <v>621</v>
      </c>
      <c r="AC256" s="3" t="s">
        <v>621</v>
      </c>
      <c r="AD256" s="3" t="s">
        <v>621</v>
      </c>
      <c r="AE256" s="3" t="s">
        <v>621</v>
      </c>
      <c r="AF256" s="3" t="s">
        <v>622</v>
      </c>
      <c r="AG256" s="3" t="s">
        <v>621</v>
      </c>
      <c r="AH256" s="3" t="s">
        <v>621</v>
      </c>
      <c r="AI256" s="3" t="s">
        <v>621</v>
      </c>
      <c r="AM256" s="20">
        <f t="shared" si="9"/>
        <v>10.49</v>
      </c>
      <c r="AN256" s="20">
        <f t="shared" si="10"/>
        <v>9.1539999999999999</v>
      </c>
      <c r="AO256" s="21">
        <f t="shared" si="11"/>
        <v>0.87264061010486171</v>
      </c>
    </row>
    <row r="257" spans="1:41" ht="15" customHeight="1" x14ac:dyDescent="0.25">
      <c r="A257" s="3" t="s">
        <v>323</v>
      </c>
      <c r="B257" s="3" t="s">
        <v>326</v>
      </c>
      <c r="C257" s="3">
        <v>2013</v>
      </c>
      <c r="D257" s="3">
        <v>1.361</v>
      </c>
      <c r="E257" s="3">
        <v>1.7250000000000001</v>
      </c>
      <c r="F257" s="3" t="s">
        <v>621</v>
      </c>
      <c r="G257" s="3">
        <v>1.0999999999999999E-2</v>
      </c>
      <c r="H257" s="3" t="s">
        <v>621</v>
      </c>
      <c r="I257" s="3" t="s">
        <v>621</v>
      </c>
      <c r="J257" s="3" t="s">
        <v>621</v>
      </c>
      <c r="K257" s="3" t="s">
        <v>621</v>
      </c>
      <c r="L257" s="3" t="s">
        <v>622</v>
      </c>
      <c r="M257" s="3" t="s">
        <v>621</v>
      </c>
      <c r="N257" s="3" t="s">
        <v>621</v>
      </c>
      <c r="O257" s="3" t="s">
        <v>621</v>
      </c>
      <c r="P257" s="3" t="s">
        <v>621</v>
      </c>
      <c r="Q257" s="3" t="s">
        <v>621</v>
      </c>
      <c r="R257" s="3" t="s">
        <v>621</v>
      </c>
      <c r="S257" s="3" t="s">
        <v>621</v>
      </c>
      <c r="T257" s="3" t="s">
        <v>621</v>
      </c>
      <c r="U257" s="3">
        <v>1.714</v>
      </c>
      <c r="V257" s="3" t="s">
        <v>621</v>
      </c>
      <c r="W257" s="3" t="s">
        <v>621</v>
      </c>
      <c r="X257" s="3" t="s">
        <v>621</v>
      </c>
      <c r="Y257" s="3" t="s">
        <v>621</v>
      </c>
      <c r="Z257" s="3" t="s">
        <v>621</v>
      </c>
      <c r="AA257" s="3" t="s">
        <v>621</v>
      </c>
      <c r="AB257" s="3" t="s">
        <v>621</v>
      </c>
      <c r="AC257" s="3" t="s">
        <v>621</v>
      </c>
      <c r="AD257" s="3" t="s">
        <v>621</v>
      </c>
      <c r="AE257" s="3" t="s">
        <v>621</v>
      </c>
      <c r="AF257" s="3" t="s">
        <v>622</v>
      </c>
      <c r="AG257" s="3" t="s">
        <v>621</v>
      </c>
      <c r="AH257" s="3" t="s">
        <v>621</v>
      </c>
      <c r="AI257" s="3" t="s">
        <v>621</v>
      </c>
      <c r="AM257" s="20">
        <f t="shared" si="9"/>
        <v>1.7249999999999999</v>
      </c>
      <c r="AN257" s="20">
        <f t="shared" si="10"/>
        <v>1.361</v>
      </c>
      <c r="AO257" s="21">
        <f t="shared" si="11"/>
        <v>0.78898550724637684</v>
      </c>
    </row>
    <row r="258" spans="1:41" ht="15" customHeight="1" x14ac:dyDescent="0.25">
      <c r="A258" s="3" t="s">
        <v>327</v>
      </c>
      <c r="B258" s="3" t="s">
        <v>328</v>
      </c>
      <c r="C258" s="3">
        <v>2013</v>
      </c>
      <c r="D258" s="3">
        <v>15.6</v>
      </c>
      <c r="E258" s="3">
        <v>16.28</v>
      </c>
      <c r="F258" s="3" t="s">
        <v>621</v>
      </c>
      <c r="G258" s="3" t="s">
        <v>621</v>
      </c>
      <c r="H258" s="3" t="s">
        <v>621</v>
      </c>
      <c r="I258" s="3">
        <v>1.34</v>
      </c>
      <c r="J258" s="3" t="s">
        <v>621</v>
      </c>
      <c r="K258" s="3" t="s">
        <v>621</v>
      </c>
      <c r="L258" s="3" t="s">
        <v>622</v>
      </c>
      <c r="M258" s="3" t="s">
        <v>621</v>
      </c>
      <c r="N258" s="3" t="s">
        <v>621</v>
      </c>
      <c r="O258" s="3">
        <v>4.22</v>
      </c>
      <c r="P258" s="3" t="s">
        <v>621</v>
      </c>
      <c r="Q258" s="3" t="s">
        <v>621</v>
      </c>
      <c r="R258" s="3" t="s">
        <v>621</v>
      </c>
      <c r="S258" s="3" t="s">
        <v>14</v>
      </c>
      <c r="T258" s="3">
        <v>9.65</v>
      </c>
      <c r="U258" s="3">
        <v>1.07</v>
      </c>
      <c r="V258" s="3" t="s">
        <v>621</v>
      </c>
      <c r="W258" s="3" t="s">
        <v>621</v>
      </c>
      <c r="X258" s="3" t="s">
        <v>621</v>
      </c>
      <c r="Y258" s="3" t="s">
        <v>621</v>
      </c>
      <c r="Z258" s="3" t="s">
        <v>621</v>
      </c>
      <c r="AA258" s="3" t="s">
        <v>621</v>
      </c>
      <c r="AB258" s="3" t="s">
        <v>621</v>
      </c>
      <c r="AC258" s="3" t="s">
        <v>621</v>
      </c>
      <c r="AD258" s="3" t="s">
        <v>621</v>
      </c>
      <c r="AE258" s="3" t="s">
        <v>621</v>
      </c>
      <c r="AF258" s="3" t="s">
        <v>621</v>
      </c>
      <c r="AG258" s="3" t="s">
        <v>621</v>
      </c>
      <c r="AH258" s="3" t="s">
        <v>621</v>
      </c>
      <c r="AI258" s="3" t="s">
        <v>621</v>
      </c>
      <c r="AM258" s="20">
        <f t="shared" si="9"/>
        <v>16.28</v>
      </c>
      <c r="AN258" s="20">
        <f t="shared" si="10"/>
        <v>15.6</v>
      </c>
      <c r="AO258" s="21">
        <f t="shared" si="11"/>
        <v>0.95823095823095816</v>
      </c>
    </row>
    <row r="259" spans="1:41" ht="15" customHeight="1" x14ac:dyDescent="0.25">
      <c r="A259" s="3" t="s">
        <v>329</v>
      </c>
      <c r="B259" s="3" t="s">
        <v>330</v>
      </c>
      <c r="C259" s="3">
        <v>2013</v>
      </c>
      <c r="D259" s="3">
        <v>118.3</v>
      </c>
      <c r="E259" s="3">
        <v>118.18</v>
      </c>
      <c r="F259" s="3" t="s">
        <v>621</v>
      </c>
      <c r="G259" s="3">
        <v>0.84</v>
      </c>
      <c r="H259" s="3" t="s">
        <v>621</v>
      </c>
      <c r="I259" s="3">
        <v>5.28</v>
      </c>
      <c r="J259" s="3" t="s">
        <v>621</v>
      </c>
      <c r="K259" s="3" t="s">
        <v>621</v>
      </c>
      <c r="L259" s="3" t="s">
        <v>622</v>
      </c>
      <c r="M259" s="3">
        <v>75.150000000000006</v>
      </c>
      <c r="N259" s="3">
        <v>8.89</v>
      </c>
      <c r="O259" s="3">
        <v>19.13</v>
      </c>
      <c r="P259" s="3">
        <v>8.89</v>
      </c>
      <c r="Q259" s="3" t="s">
        <v>621</v>
      </c>
      <c r="R259" s="3" t="s">
        <v>621</v>
      </c>
      <c r="S259" s="3" t="s">
        <v>14</v>
      </c>
      <c r="T259" s="3" t="s">
        <v>621</v>
      </c>
      <c r="U259" s="3" t="s">
        <v>621</v>
      </c>
      <c r="V259" s="3" t="s">
        <v>621</v>
      </c>
      <c r="W259" s="3" t="s">
        <v>621</v>
      </c>
      <c r="X259" s="3" t="s">
        <v>621</v>
      </c>
      <c r="Y259" s="3" t="s">
        <v>621</v>
      </c>
      <c r="Z259" s="3" t="s">
        <v>621</v>
      </c>
      <c r="AA259" s="3" t="s">
        <v>621</v>
      </c>
      <c r="AB259" s="3" t="s">
        <v>621</v>
      </c>
      <c r="AC259" s="3" t="s">
        <v>621</v>
      </c>
      <c r="AD259" s="3" t="s">
        <v>621</v>
      </c>
      <c r="AE259" s="3" t="s">
        <v>621</v>
      </c>
      <c r="AF259" s="3" t="s">
        <v>621</v>
      </c>
      <c r="AG259" s="3" t="s">
        <v>621</v>
      </c>
      <c r="AH259" s="3">
        <v>0</v>
      </c>
      <c r="AI259" s="3">
        <v>0</v>
      </c>
      <c r="AM259" s="20">
        <f t="shared" ref="AM259:AM322" si="12">SUMPRODUCT(F259:AE259)+IFERROR(AI259/1,0)</f>
        <v>118.18</v>
      </c>
      <c r="AN259" s="20">
        <f t="shared" ref="AN259:AN322" si="13">IFERROR(D259/1,0)</f>
        <v>118.3</v>
      </c>
      <c r="AO259" s="21">
        <f t="shared" ref="AO259:AO322" si="14">IFERROR(AN259/AM259,"")</f>
        <v>1.0010154002369267</v>
      </c>
    </row>
    <row r="260" spans="1:41"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W260" s="3" t="s">
        <v>622</v>
      </c>
      <c r="X260" s="3" t="s">
        <v>622</v>
      </c>
      <c r="Y260" s="3" t="s">
        <v>622</v>
      </c>
      <c r="Z260" s="3" t="s">
        <v>622</v>
      </c>
      <c r="AA260" s="3" t="s">
        <v>622</v>
      </c>
      <c r="AB260" s="3" t="s">
        <v>622</v>
      </c>
      <c r="AC260" s="3" t="s">
        <v>622</v>
      </c>
      <c r="AD260" s="3" t="s">
        <v>622</v>
      </c>
      <c r="AE260" s="3" t="s">
        <v>622</v>
      </c>
      <c r="AF260" s="3" t="s">
        <v>622</v>
      </c>
      <c r="AG260" s="3" t="s">
        <v>622</v>
      </c>
      <c r="AH260" s="3" t="s">
        <v>622</v>
      </c>
      <c r="AI260" s="3" t="s">
        <v>622</v>
      </c>
      <c r="AM260" s="20">
        <f t="shared" si="12"/>
        <v>0</v>
      </c>
      <c r="AN260" s="20">
        <f t="shared" si="13"/>
        <v>0</v>
      </c>
      <c r="AO260" s="21" t="str">
        <f t="shared" si="14"/>
        <v/>
      </c>
    </row>
    <row r="261" spans="1:41"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W261" s="3" t="s">
        <v>622</v>
      </c>
      <c r="X261" s="3" t="s">
        <v>622</v>
      </c>
      <c r="Y261" s="3" t="s">
        <v>622</v>
      </c>
      <c r="Z261" s="3" t="s">
        <v>622</v>
      </c>
      <c r="AA261" s="3" t="s">
        <v>622</v>
      </c>
      <c r="AB261" s="3" t="s">
        <v>622</v>
      </c>
      <c r="AC261" s="3" t="s">
        <v>622</v>
      </c>
      <c r="AD261" s="3" t="s">
        <v>622</v>
      </c>
      <c r="AE261" s="3" t="s">
        <v>622</v>
      </c>
      <c r="AF261" s="3" t="s">
        <v>622</v>
      </c>
      <c r="AG261" s="3" t="s">
        <v>622</v>
      </c>
      <c r="AH261" s="3" t="s">
        <v>622</v>
      </c>
      <c r="AI261" s="3" t="s">
        <v>622</v>
      </c>
      <c r="AM261" s="20">
        <f t="shared" si="12"/>
        <v>0</v>
      </c>
      <c r="AN261" s="20">
        <f t="shared" si="13"/>
        <v>0</v>
      </c>
      <c r="AO261" s="21" t="str">
        <f t="shared" si="14"/>
        <v/>
      </c>
    </row>
    <row r="262" spans="1:41" ht="15" customHeight="1" x14ac:dyDescent="0.25">
      <c r="A262" s="3" t="s">
        <v>335</v>
      </c>
      <c r="B262" s="3" t="s">
        <v>336</v>
      </c>
      <c r="C262" s="3">
        <v>2013</v>
      </c>
      <c r="D262" s="3" t="s">
        <v>621</v>
      </c>
      <c r="E262" s="3" t="s">
        <v>621</v>
      </c>
      <c r="F262" s="3" t="s">
        <v>621</v>
      </c>
      <c r="G262" s="3">
        <v>0</v>
      </c>
      <c r="H262" s="3" t="s">
        <v>621</v>
      </c>
      <c r="I262" s="3" t="s">
        <v>621</v>
      </c>
      <c r="J262" s="3" t="s">
        <v>621</v>
      </c>
      <c r="K262" s="3" t="s">
        <v>621</v>
      </c>
      <c r="L262" s="3" t="s">
        <v>622</v>
      </c>
      <c r="M262" s="3" t="s">
        <v>621</v>
      </c>
      <c r="N262" s="3" t="s">
        <v>621</v>
      </c>
      <c r="O262" s="3" t="s">
        <v>621</v>
      </c>
      <c r="P262" s="3" t="s">
        <v>621</v>
      </c>
      <c r="Q262" s="3" t="s">
        <v>621</v>
      </c>
      <c r="R262" s="3" t="s">
        <v>621</v>
      </c>
      <c r="S262" s="3" t="s">
        <v>621</v>
      </c>
      <c r="T262" s="3" t="s">
        <v>621</v>
      </c>
      <c r="U262" s="3" t="s">
        <v>621</v>
      </c>
      <c r="V262" s="3" t="s">
        <v>621</v>
      </c>
      <c r="W262" s="3" t="s">
        <v>621</v>
      </c>
      <c r="X262" s="3" t="s">
        <v>621</v>
      </c>
      <c r="Y262" s="3" t="s">
        <v>621</v>
      </c>
      <c r="Z262" s="3" t="s">
        <v>621</v>
      </c>
      <c r="AA262" s="3" t="s">
        <v>621</v>
      </c>
      <c r="AB262" s="3" t="s">
        <v>621</v>
      </c>
      <c r="AC262" s="3" t="s">
        <v>621</v>
      </c>
      <c r="AD262" s="3" t="s">
        <v>621</v>
      </c>
      <c r="AE262" s="3" t="s">
        <v>621</v>
      </c>
      <c r="AF262" s="3" t="s">
        <v>621</v>
      </c>
      <c r="AG262" s="3" t="s">
        <v>621</v>
      </c>
      <c r="AH262" s="3" t="s">
        <v>621</v>
      </c>
      <c r="AI262" s="3" t="s">
        <v>621</v>
      </c>
      <c r="AM262" s="20">
        <f t="shared" si="12"/>
        <v>0</v>
      </c>
      <c r="AN262" s="20">
        <f t="shared" si="13"/>
        <v>0</v>
      </c>
      <c r="AO262" s="21" t="str">
        <f t="shared" si="14"/>
        <v/>
      </c>
    </row>
    <row r="263" spans="1:41" ht="15" customHeight="1" x14ac:dyDescent="0.25">
      <c r="A263" s="3" t="s">
        <v>335</v>
      </c>
      <c r="B263" s="3" t="s">
        <v>337</v>
      </c>
      <c r="C263" s="3">
        <v>2013</v>
      </c>
      <c r="D263" s="3">
        <v>41.7</v>
      </c>
      <c r="E263" s="3">
        <v>46.9</v>
      </c>
      <c r="F263" s="3" t="s">
        <v>621</v>
      </c>
      <c r="G263" s="3">
        <v>0.7</v>
      </c>
      <c r="H263" s="3" t="s">
        <v>621</v>
      </c>
      <c r="I263" s="3" t="s">
        <v>621</v>
      </c>
      <c r="J263" s="3" t="s">
        <v>621</v>
      </c>
      <c r="K263" s="3" t="s">
        <v>621</v>
      </c>
      <c r="L263" s="3" t="s">
        <v>622</v>
      </c>
      <c r="M263" s="3">
        <v>17.5</v>
      </c>
      <c r="N263" s="3">
        <v>7.3</v>
      </c>
      <c r="O263" s="3">
        <v>8.1999999999999993</v>
      </c>
      <c r="P263" s="3" t="s">
        <v>621</v>
      </c>
      <c r="Q263" s="3" t="s">
        <v>621</v>
      </c>
      <c r="R263" s="3" t="s">
        <v>621</v>
      </c>
      <c r="S263" s="3" t="s">
        <v>621</v>
      </c>
      <c r="T263" s="3">
        <v>1.6</v>
      </c>
      <c r="U263" s="3" t="s">
        <v>621</v>
      </c>
      <c r="V263" s="3" t="s">
        <v>621</v>
      </c>
      <c r="W263" s="3" t="s">
        <v>621</v>
      </c>
      <c r="X263" s="3">
        <v>6.4</v>
      </c>
      <c r="Y263" s="3" t="s">
        <v>621</v>
      </c>
      <c r="Z263" s="3" t="s">
        <v>621</v>
      </c>
      <c r="AA263" s="3" t="s">
        <v>621</v>
      </c>
      <c r="AB263" s="3" t="s">
        <v>621</v>
      </c>
      <c r="AC263" s="3" t="s">
        <v>621</v>
      </c>
      <c r="AD263" s="3">
        <v>5.2</v>
      </c>
      <c r="AE263" s="3" t="s">
        <v>621</v>
      </c>
      <c r="AF263" s="3" t="s">
        <v>621</v>
      </c>
      <c r="AG263" s="3" t="s">
        <v>621</v>
      </c>
      <c r="AH263" s="3" t="s">
        <v>621</v>
      </c>
      <c r="AI263" s="3" t="s">
        <v>621</v>
      </c>
      <c r="AM263" s="20">
        <f t="shared" si="12"/>
        <v>46.900000000000006</v>
      </c>
      <c r="AN263" s="20">
        <f t="shared" si="13"/>
        <v>41.7</v>
      </c>
      <c r="AO263" s="21">
        <f t="shared" si="14"/>
        <v>0.88912579957356075</v>
      </c>
    </row>
    <row r="264" spans="1:41" ht="15" customHeight="1" x14ac:dyDescent="0.25">
      <c r="A264" s="3" t="s">
        <v>335</v>
      </c>
      <c r="B264" s="3" t="s">
        <v>338</v>
      </c>
      <c r="C264" s="3">
        <v>2013</v>
      </c>
      <c r="D264" s="3">
        <v>475.29599999999999</v>
      </c>
      <c r="E264" s="3">
        <v>499.59300000000002</v>
      </c>
      <c r="F264" s="3">
        <v>8.3059999999999992</v>
      </c>
      <c r="G264" s="3">
        <v>3.1880000000000002</v>
      </c>
      <c r="H264" s="3">
        <v>0</v>
      </c>
      <c r="I264" s="3">
        <v>2.6110000000000002</v>
      </c>
      <c r="J264" s="3" t="s">
        <v>621</v>
      </c>
      <c r="K264" s="3" t="s">
        <v>621</v>
      </c>
      <c r="L264" s="3" t="s">
        <v>622</v>
      </c>
      <c r="M264" s="3">
        <v>71.323999999999998</v>
      </c>
      <c r="N264" s="3">
        <v>23.902999999999999</v>
      </c>
      <c r="O264" s="3">
        <v>15.124000000000001</v>
      </c>
      <c r="P264" s="3">
        <v>69.468000000000004</v>
      </c>
      <c r="Q264" s="3">
        <v>2.9740000000000002</v>
      </c>
      <c r="R264" s="3">
        <v>16.225999999999999</v>
      </c>
      <c r="S264" s="3" t="s">
        <v>10</v>
      </c>
      <c r="T264" s="3" t="s">
        <v>621</v>
      </c>
      <c r="U264" s="3" t="s">
        <v>621</v>
      </c>
      <c r="V264" s="3" t="s">
        <v>621</v>
      </c>
      <c r="W264" s="3">
        <v>54.575000000000003</v>
      </c>
      <c r="X264" s="3">
        <v>12.432</v>
      </c>
      <c r="Y264" s="3" t="s">
        <v>621</v>
      </c>
      <c r="Z264" s="3" t="s">
        <v>621</v>
      </c>
      <c r="AA264" s="3">
        <v>21.305</v>
      </c>
      <c r="AB264" s="3" t="s">
        <v>621</v>
      </c>
      <c r="AC264" s="3" t="s">
        <v>621</v>
      </c>
      <c r="AD264" s="3">
        <v>182.108</v>
      </c>
      <c r="AE264" s="3">
        <v>16.048999999999999</v>
      </c>
      <c r="AF264" s="3" t="s">
        <v>964</v>
      </c>
      <c r="AG264" s="3">
        <v>3.0840000000000001</v>
      </c>
      <c r="AH264" s="3" t="s">
        <v>621</v>
      </c>
      <c r="AI264" s="3" t="s">
        <v>621</v>
      </c>
      <c r="AM264" s="20">
        <f t="shared" si="12"/>
        <v>499.59299999999996</v>
      </c>
      <c r="AN264" s="20">
        <f t="shared" si="13"/>
        <v>475.29599999999999</v>
      </c>
      <c r="AO264" s="21">
        <f t="shared" si="14"/>
        <v>0.95136641225957941</v>
      </c>
    </row>
    <row r="265" spans="1:41" ht="15" customHeight="1" x14ac:dyDescent="0.25">
      <c r="A265" s="3" t="s">
        <v>339</v>
      </c>
      <c r="B265" s="3" t="s">
        <v>340</v>
      </c>
      <c r="C265" s="3">
        <v>2013</v>
      </c>
      <c r="D265" s="3">
        <v>76.5</v>
      </c>
      <c r="E265" s="3">
        <v>83.940799999999996</v>
      </c>
      <c r="F265" s="3" t="s">
        <v>621</v>
      </c>
      <c r="G265" s="3">
        <v>0.74080000000000001</v>
      </c>
      <c r="H265" s="3" t="s">
        <v>621</v>
      </c>
      <c r="I265" s="3" t="s">
        <v>621</v>
      </c>
      <c r="J265" s="3" t="s">
        <v>621</v>
      </c>
      <c r="K265" s="3" t="s">
        <v>621</v>
      </c>
      <c r="L265" s="3" t="s">
        <v>622</v>
      </c>
      <c r="M265" s="3" t="s">
        <v>621</v>
      </c>
      <c r="N265" s="3" t="s">
        <v>621</v>
      </c>
      <c r="O265" s="3">
        <v>7.9</v>
      </c>
      <c r="P265" s="3" t="s">
        <v>621</v>
      </c>
      <c r="Q265" s="3" t="s">
        <v>621</v>
      </c>
      <c r="R265" s="3" t="s">
        <v>621</v>
      </c>
      <c r="S265" s="3" t="s">
        <v>14</v>
      </c>
      <c r="T265" s="3" t="s">
        <v>621</v>
      </c>
      <c r="U265" s="3" t="s">
        <v>621</v>
      </c>
      <c r="V265" s="3" t="s">
        <v>621</v>
      </c>
      <c r="W265" s="3" t="s">
        <v>621</v>
      </c>
      <c r="X265" s="3" t="s">
        <v>621</v>
      </c>
      <c r="Y265" s="3" t="s">
        <v>621</v>
      </c>
      <c r="Z265" s="3" t="s">
        <v>621</v>
      </c>
      <c r="AA265" s="3">
        <v>63.1</v>
      </c>
      <c r="AB265" s="3" t="s">
        <v>621</v>
      </c>
      <c r="AC265" s="3" t="s">
        <v>621</v>
      </c>
      <c r="AD265" s="3">
        <v>12.2</v>
      </c>
      <c r="AE265" s="3" t="s">
        <v>621</v>
      </c>
      <c r="AF265" s="3" t="s">
        <v>622</v>
      </c>
      <c r="AG265" s="3" t="s">
        <v>621</v>
      </c>
      <c r="AH265" s="3" t="s">
        <v>621</v>
      </c>
      <c r="AI265" s="3" t="s">
        <v>621</v>
      </c>
      <c r="AM265" s="20">
        <f t="shared" si="12"/>
        <v>83.94080000000001</v>
      </c>
      <c r="AN265" s="20">
        <f t="shared" si="13"/>
        <v>76.5</v>
      </c>
      <c r="AO265" s="21">
        <f t="shared" si="14"/>
        <v>0.9113565751100775</v>
      </c>
    </row>
    <row r="266" spans="1:41" ht="15" customHeight="1" x14ac:dyDescent="0.25">
      <c r="A266" s="3" t="s">
        <v>339</v>
      </c>
      <c r="B266" s="3" t="s">
        <v>341</v>
      </c>
      <c r="C266" s="3">
        <v>2013</v>
      </c>
      <c r="D266" s="3" t="s">
        <v>621</v>
      </c>
      <c r="E266" s="3" t="s">
        <v>621</v>
      </c>
      <c r="F266" s="3" t="s">
        <v>621</v>
      </c>
      <c r="G266" s="3" t="s">
        <v>621</v>
      </c>
      <c r="H266" s="3" t="s">
        <v>621</v>
      </c>
      <c r="I266" s="3" t="s">
        <v>621</v>
      </c>
      <c r="J266" s="3" t="s">
        <v>621</v>
      </c>
      <c r="K266" s="3" t="s">
        <v>621</v>
      </c>
      <c r="L266" s="3" t="s">
        <v>622</v>
      </c>
      <c r="M266" s="3" t="s">
        <v>621</v>
      </c>
      <c r="N266" s="3" t="s">
        <v>621</v>
      </c>
      <c r="O266" s="3" t="s">
        <v>621</v>
      </c>
      <c r="P266" s="3" t="s">
        <v>621</v>
      </c>
      <c r="Q266" s="3" t="s">
        <v>621</v>
      </c>
      <c r="R266" s="3" t="s">
        <v>621</v>
      </c>
      <c r="S266" s="3" t="s">
        <v>621</v>
      </c>
      <c r="T266" s="3" t="s">
        <v>621</v>
      </c>
      <c r="U266" s="3" t="s">
        <v>621</v>
      </c>
      <c r="V266" s="3" t="s">
        <v>621</v>
      </c>
      <c r="W266" s="3" t="s">
        <v>621</v>
      </c>
      <c r="X266" s="3" t="s">
        <v>621</v>
      </c>
      <c r="Y266" s="3" t="s">
        <v>621</v>
      </c>
      <c r="Z266" s="3" t="s">
        <v>621</v>
      </c>
      <c r="AA266" s="3" t="s">
        <v>621</v>
      </c>
      <c r="AB266" s="3" t="s">
        <v>621</v>
      </c>
      <c r="AC266" s="3" t="s">
        <v>621</v>
      </c>
      <c r="AD266" s="3" t="s">
        <v>621</v>
      </c>
      <c r="AE266" s="3" t="s">
        <v>621</v>
      </c>
      <c r="AF266" s="3" t="s">
        <v>622</v>
      </c>
      <c r="AG266" s="3" t="s">
        <v>621</v>
      </c>
      <c r="AH266" s="3" t="s">
        <v>621</v>
      </c>
      <c r="AI266" s="3" t="s">
        <v>621</v>
      </c>
      <c r="AM266" s="20">
        <f t="shared" si="12"/>
        <v>0</v>
      </c>
      <c r="AN266" s="20">
        <f t="shared" si="13"/>
        <v>0</v>
      </c>
      <c r="AO266" s="21" t="str">
        <f t="shared" si="14"/>
        <v/>
      </c>
    </row>
    <row r="267" spans="1:41" ht="15" customHeight="1" x14ac:dyDescent="0.25">
      <c r="A267" s="3" t="s">
        <v>342</v>
      </c>
      <c r="B267" s="3" t="s">
        <v>343</v>
      </c>
      <c r="C267" s="3">
        <v>2013</v>
      </c>
      <c r="D267" s="3">
        <v>1078</v>
      </c>
      <c r="E267" s="3">
        <v>999.23</v>
      </c>
      <c r="F267" s="3">
        <v>0</v>
      </c>
      <c r="G267" s="3">
        <v>0.95199999999999996</v>
      </c>
      <c r="H267" s="3">
        <v>0</v>
      </c>
      <c r="I267" s="3">
        <v>15.013999999999999</v>
      </c>
      <c r="J267" s="3">
        <v>0</v>
      </c>
      <c r="K267" s="3">
        <v>0</v>
      </c>
      <c r="L267" s="3" t="s">
        <v>669</v>
      </c>
      <c r="M267" s="3" t="s">
        <v>621</v>
      </c>
      <c r="N267" s="3" t="s">
        <v>621</v>
      </c>
      <c r="O267" s="3" t="s">
        <v>621</v>
      </c>
      <c r="P267" s="3" t="s">
        <v>621</v>
      </c>
      <c r="Q267" s="3" t="s">
        <v>621</v>
      </c>
      <c r="R267" s="3" t="s">
        <v>621</v>
      </c>
      <c r="S267" s="3" t="s">
        <v>621</v>
      </c>
      <c r="T267" s="3">
        <v>0</v>
      </c>
      <c r="U267" s="3">
        <v>0</v>
      </c>
      <c r="V267" s="3">
        <v>332.86099999999999</v>
      </c>
      <c r="W267" s="3">
        <v>0</v>
      </c>
      <c r="X267" s="3">
        <v>100.376</v>
      </c>
      <c r="Y267" s="3">
        <v>22.545000000000002</v>
      </c>
      <c r="Z267" s="3">
        <v>0</v>
      </c>
      <c r="AA267" s="3">
        <v>0</v>
      </c>
      <c r="AB267" s="3">
        <v>0</v>
      </c>
      <c r="AC267" s="3">
        <v>0</v>
      </c>
      <c r="AD267" s="3">
        <v>0</v>
      </c>
      <c r="AE267" s="3">
        <v>527.48199999999997</v>
      </c>
      <c r="AF267" s="3" t="s">
        <v>964</v>
      </c>
      <c r="AG267" s="3">
        <v>178.65299999999999</v>
      </c>
      <c r="AH267" s="3">
        <v>0</v>
      </c>
      <c r="AI267" s="3">
        <v>0</v>
      </c>
      <c r="AM267" s="20">
        <f t="shared" si="12"/>
        <v>999.23</v>
      </c>
      <c r="AN267" s="20">
        <f t="shared" si="13"/>
        <v>1078</v>
      </c>
      <c r="AO267" s="21">
        <f t="shared" si="14"/>
        <v>1.0788306996387218</v>
      </c>
    </row>
    <row r="268" spans="1:41" ht="15" customHeight="1" x14ac:dyDescent="0.25">
      <c r="A268" s="3" t="s">
        <v>344</v>
      </c>
      <c r="B268" s="3" t="s">
        <v>345</v>
      </c>
      <c r="C268" s="3">
        <v>2013</v>
      </c>
      <c r="D268" s="3">
        <v>1.8E-3</v>
      </c>
      <c r="E268" s="3" t="s">
        <v>621</v>
      </c>
      <c r="F268" s="3" t="s">
        <v>621</v>
      </c>
      <c r="G268" s="3">
        <v>2E-3</v>
      </c>
      <c r="H268" s="3" t="s">
        <v>621</v>
      </c>
      <c r="I268" s="3" t="s">
        <v>621</v>
      </c>
      <c r="J268" s="3" t="s">
        <v>621</v>
      </c>
      <c r="K268" s="3" t="s">
        <v>621</v>
      </c>
      <c r="L268" s="3" t="s">
        <v>622</v>
      </c>
      <c r="M268" s="3" t="s">
        <v>621</v>
      </c>
      <c r="N268" s="3" t="s">
        <v>621</v>
      </c>
      <c r="O268" s="3" t="s">
        <v>621</v>
      </c>
      <c r="P268" s="3" t="s">
        <v>621</v>
      </c>
      <c r="Q268" s="3" t="s">
        <v>621</v>
      </c>
      <c r="R268" s="3" t="s">
        <v>621</v>
      </c>
      <c r="S268" s="3" t="s">
        <v>621</v>
      </c>
      <c r="T268" s="3" t="s">
        <v>621</v>
      </c>
      <c r="U268" s="3" t="s">
        <v>621</v>
      </c>
      <c r="V268" s="3" t="s">
        <v>621</v>
      </c>
      <c r="W268" s="3" t="s">
        <v>621</v>
      </c>
      <c r="X268" s="3" t="s">
        <v>621</v>
      </c>
      <c r="Y268" s="3" t="s">
        <v>621</v>
      </c>
      <c r="Z268" s="3" t="s">
        <v>621</v>
      </c>
      <c r="AA268" s="3" t="s">
        <v>621</v>
      </c>
      <c r="AB268" s="3" t="s">
        <v>621</v>
      </c>
      <c r="AC268" s="3" t="s">
        <v>621</v>
      </c>
      <c r="AD268" s="3" t="s">
        <v>621</v>
      </c>
      <c r="AE268" s="3" t="s">
        <v>621</v>
      </c>
      <c r="AF268" s="3" t="s">
        <v>621</v>
      </c>
      <c r="AG268" s="3" t="s">
        <v>621</v>
      </c>
      <c r="AH268" s="3" t="s">
        <v>621</v>
      </c>
      <c r="AI268" s="3" t="s">
        <v>621</v>
      </c>
      <c r="AM268" s="20">
        <f t="shared" si="12"/>
        <v>2E-3</v>
      </c>
      <c r="AN268" s="20">
        <f t="shared" si="13"/>
        <v>1.8E-3</v>
      </c>
      <c r="AO268" s="21">
        <f t="shared" si="14"/>
        <v>0.89999999999999991</v>
      </c>
    </row>
    <row r="269" spans="1:41" ht="15" customHeight="1" x14ac:dyDescent="0.25">
      <c r="A269" s="3" t="s">
        <v>344</v>
      </c>
      <c r="B269" s="3" t="s">
        <v>346</v>
      </c>
      <c r="C269" s="3">
        <v>2013</v>
      </c>
      <c r="D269" s="3">
        <v>22.952000000000002</v>
      </c>
      <c r="E269" s="3">
        <v>0.54500000000000004</v>
      </c>
      <c r="F269" s="3" t="s">
        <v>621</v>
      </c>
      <c r="G269" s="3">
        <v>0.246</v>
      </c>
      <c r="H269" s="3" t="s">
        <v>621</v>
      </c>
      <c r="I269" s="3" t="s">
        <v>621</v>
      </c>
      <c r="J269" s="3" t="s">
        <v>621</v>
      </c>
      <c r="K269" s="3" t="s">
        <v>621</v>
      </c>
      <c r="L269" s="3" t="s">
        <v>622</v>
      </c>
      <c r="M269" s="3">
        <v>0</v>
      </c>
      <c r="N269" s="3">
        <v>0</v>
      </c>
      <c r="O269" s="3">
        <v>21.635999999999999</v>
      </c>
      <c r="P269" s="3">
        <v>0</v>
      </c>
      <c r="Q269" s="3">
        <v>0</v>
      </c>
      <c r="R269" s="3">
        <v>0</v>
      </c>
      <c r="S269" s="3" t="s">
        <v>14</v>
      </c>
      <c r="T269" s="3" t="s">
        <v>621</v>
      </c>
      <c r="U269" s="3" t="s">
        <v>621</v>
      </c>
      <c r="V269" s="3" t="s">
        <v>621</v>
      </c>
      <c r="W269" s="3" t="s">
        <v>621</v>
      </c>
      <c r="X269" s="3" t="s">
        <v>621</v>
      </c>
      <c r="Y269" s="3" t="s">
        <v>621</v>
      </c>
      <c r="Z269" s="3" t="s">
        <v>621</v>
      </c>
      <c r="AA269" s="3" t="s">
        <v>621</v>
      </c>
      <c r="AB269" s="3" t="s">
        <v>621</v>
      </c>
      <c r="AC269" s="3" t="s">
        <v>621</v>
      </c>
      <c r="AD269" s="3">
        <v>3.649</v>
      </c>
      <c r="AE269" s="3" t="s">
        <v>621</v>
      </c>
      <c r="AF269" s="3" t="s">
        <v>621</v>
      </c>
      <c r="AG269" s="3" t="s">
        <v>621</v>
      </c>
      <c r="AH269" s="3">
        <v>0.54500000000000004</v>
      </c>
      <c r="AI269" s="3">
        <v>0.55800000000000005</v>
      </c>
      <c r="AM269" s="20">
        <f t="shared" si="12"/>
        <v>26.088999999999999</v>
      </c>
      <c r="AN269" s="20">
        <f t="shared" si="13"/>
        <v>22.952000000000002</v>
      </c>
      <c r="AO269" s="21">
        <f t="shared" si="14"/>
        <v>0.87975775230940256</v>
      </c>
    </row>
    <row r="270" spans="1:41" ht="15" customHeight="1" x14ac:dyDescent="0.25">
      <c r="A270" s="3" t="s">
        <v>344</v>
      </c>
      <c r="B270" s="3" t="s">
        <v>347</v>
      </c>
      <c r="C270" s="3">
        <v>2013</v>
      </c>
      <c r="D270" s="3">
        <v>22.870999999999999</v>
      </c>
      <c r="E270" s="3">
        <v>0.83099999999999996</v>
      </c>
      <c r="F270" s="3" t="s">
        <v>621</v>
      </c>
      <c r="G270" s="3">
        <v>1.653</v>
      </c>
      <c r="H270" s="3" t="s">
        <v>621</v>
      </c>
      <c r="I270" s="3" t="s">
        <v>621</v>
      </c>
      <c r="J270" s="3" t="s">
        <v>621</v>
      </c>
      <c r="K270" s="3" t="s">
        <v>621</v>
      </c>
      <c r="L270" s="3" t="s">
        <v>622</v>
      </c>
      <c r="M270" s="3">
        <v>22.263999999999999</v>
      </c>
      <c r="N270" s="3">
        <v>0</v>
      </c>
      <c r="O270" s="3">
        <v>0</v>
      </c>
      <c r="P270" s="3">
        <v>0</v>
      </c>
      <c r="Q270" s="3">
        <v>0</v>
      </c>
      <c r="R270" s="3">
        <v>0</v>
      </c>
      <c r="S270" s="3" t="s">
        <v>14</v>
      </c>
      <c r="T270" s="3" t="s">
        <v>621</v>
      </c>
      <c r="U270" s="3" t="s">
        <v>621</v>
      </c>
      <c r="V270" s="3" t="s">
        <v>621</v>
      </c>
      <c r="W270" s="3" t="s">
        <v>621</v>
      </c>
      <c r="X270" s="3" t="s">
        <v>621</v>
      </c>
      <c r="Y270" s="3" t="s">
        <v>621</v>
      </c>
      <c r="Z270" s="3" t="s">
        <v>621</v>
      </c>
      <c r="AA270" s="3" t="s">
        <v>621</v>
      </c>
      <c r="AB270" s="3" t="s">
        <v>621</v>
      </c>
      <c r="AC270" s="3" t="s">
        <v>621</v>
      </c>
      <c r="AD270" s="3">
        <v>3.35</v>
      </c>
      <c r="AE270" s="3" t="s">
        <v>621</v>
      </c>
      <c r="AF270" s="3" t="s">
        <v>621</v>
      </c>
      <c r="AG270" s="3" t="s">
        <v>621</v>
      </c>
      <c r="AH270" s="3">
        <v>0.83099999999999996</v>
      </c>
      <c r="AI270" s="3">
        <v>0.84799999999999998</v>
      </c>
      <c r="AM270" s="20">
        <f t="shared" si="12"/>
        <v>28.114999999999998</v>
      </c>
      <c r="AN270" s="20">
        <f t="shared" si="13"/>
        <v>22.870999999999999</v>
      </c>
      <c r="AO270" s="21">
        <f t="shared" si="14"/>
        <v>0.81348034856837992</v>
      </c>
    </row>
    <row r="271" spans="1:41" ht="15" customHeight="1" x14ac:dyDescent="0.25">
      <c r="A271" s="3" t="s">
        <v>348</v>
      </c>
      <c r="B271" s="3" t="s">
        <v>349</v>
      </c>
      <c r="C271" s="3">
        <v>2013</v>
      </c>
      <c r="D271" s="3">
        <v>8.59</v>
      </c>
      <c r="E271" s="3">
        <v>9.5500000000000007</v>
      </c>
      <c r="F271" s="3">
        <v>0</v>
      </c>
      <c r="G271" s="3">
        <v>2.5499999999999998</v>
      </c>
      <c r="H271" s="3">
        <v>0</v>
      </c>
      <c r="I271" s="3">
        <v>0</v>
      </c>
      <c r="J271" s="3">
        <v>0</v>
      </c>
      <c r="K271" s="3">
        <v>0</v>
      </c>
      <c r="L271" s="3" t="s">
        <v>622</v>
      </c>
      <c r="M271" s="3">
        <v>0</v>
      </c>
      <c r="N271" s="3">
        <v>5.66</v>
      </c>
      <c r="O271" s="3">
        <v>0</v>
      </c>
      <c r="P271" s="3">
        <v>0</v>
      </c>
      <c r="Q271" s="3">
        <v>0</v>
      </c>
      <c r="R271" s="3">
        <v>0</v>
      </c>
      <c r="S271" s="3" t="s">
        <v>621</v>
      </c>
      <c r="T271" s="3">
        <v>1.34</v>
      </c>
      <c r="U271" s="3">
        <v>0</v>
      </c>
      <c r="V271" s="3">
        <v>0</v>
      </c>
      <c r="W271" s="3">
        <v>0</v>
      </c>
      <c r="X271" s="3">
        <v>0</v>
      </c>
      <c r="Y271" s="3">
        <v>0</v>
      </c>
      <c r="Z271" s="3">
        <v>0</v>
      </c>
      <c r="AA271" s="3">
        <v>0</v>
      </c>
      <c r="AB271" s="3">
        <v>0</v>
      </c>
      <c r="AC271" s="3">
        <v>0</v>
      </c>
      <c r="AD271" s="3">
        <v>0</v>
      </c>
      <c r="AE271" s="3">
        <v>0</v>
      </c>
      <c r="AF271" s="3" t="s">
        <v>621</v>
      </c>
      <c r="AG271" s="3">
        <v>0</v>
      </c>
      <c r="AH271" s="3">
        <v>0</v>
      </c>
      <c r="AI271" s="3">
        <v>0</v>
      </c>
      <c r="AM271" s="20">
        <f t="shared" si="12"/>
        <v>9.5500000000000007</v>
      </c>
      <c r="AN271" s="20">
        <f t="shared" si="13"/>
        <v>8.59</v>
      </c>
      <c r="AO271" s="21">
        <f t="shared" si="14"/>
        <v>0.89947643979057579</v>
      </c>
    </row>
    <row r="272" spans="1:41" ht="15" customHeight="1" x14ac:dyDescent="0.25">
      <c r="A272" s="3" t="s">
        <v>350</v>
      </c>
      <c r="B272" s="3" t="s">
        <v>351</v>
      </c>
      <c r="C272" s="3">
        <v>2013</v>
      </c>
      <c r="D272" s="3">
        <v>2.29</v>
      </c>
      <c r="E272" s="3" t="s">
        <v>621</v>
      </c>
      <c r="F272" s="3" t="s">
        <v>621</v>
      </c>
      <c r="G272" s="3">
        <v>5.8000000000000003E-2</v>
      </c>
      <c r="H272" s="3" t="s">
        <v>621</v>
      </c>
      <c r="I272" s="3" t="s">
        <v>621</v>
      </c>
      <c r="J272" s="3" t="s">
        <v>621</v>
      </c>
      <c r="K272" s="3" t="s">
        <v>621</v>
      </c>
      <c r="L272" s="3" t="s">
        <v>622</v>
      </c>
      <c r="M272" s="3" t="s">
        <v>621</v>
      </c>
      <c r="N272" s="3" t="s">
        <v>621</v>
      </c>
      <c r="O272" s="3" t="s">
        <v>621</v>
      </c>
      <c r="P272" s="3" t="s">
        <v>621</v>
      </c>
      <c r="Q272" s="3" t="s">
        <v>621</v>
      </c>
      <c r="R272" s="3" t="s">
        <v>621</v>
      </c>
      <c r="S272" s="3" t="s">
        <v>14</v>
      </c>
      <c r="T272" s="3">
        <v>2.5590000000000002</v>
      </c>
      <c r="U272" s="3" t="s">
        <v>621</v>
      </c>
      <c r="V272" s="3" t="s">
        <v>621</v>
      </c>
      <c r="W272" s="3" t="s">
        <v>621</v>
      </c>
      <c r="X272" s="3" t="s">
        <v>621</v>
      </c>
      <c r="Y272" s="3" t="s">
        <v>621</v>
      </c>
      <c r="Z272" s="3" t="s">
        <v>621</v>
      </c>
      <c r="AA272" s="3" t="s">
        <v>621</v>
      </c>
      <c r="AB272" s="3" t="s">
        <v>621</v>
      </c>
      <c r="AC272" s="3" t="s">
        <v>621</v>
      </c>
      <c r="AD272" s="3" t="s">
        <v>621</v>
      </c>
      <c r="AE272" s="3" t="s">
        <v>621</v>
      </c>
      <c r="AF272" s="3" t="s">
        <v>621</v>
      </c>
      <c r="AG272" s="3" t="s">
        <v>621</v>
      </c>
      <c r="AH272" s="3" t="s">
        <v>621</v>
      </c>
      <c r="AI272" s="3" t="s">
        <v>621</v>
      </c>
      <c r="AM272" s="20">
        <f t="shared" si="12"/>
        <v>2.617</v>
      </c>
      <c r="AN272" s="20">
        <f t="shared" si="13"/>
        <v>2.29</v>
      </c>
      <c r="AO272" s="21">
        <f t="shared" si="14"/>
        <v>0.87504776461597256</v>
      </c>
    </row>
    <row r="273" spans="1:42" ht="15" customHeight="1" x14ac:dyDescent="0.25">
      <c r="A273" s="3" t="s">
        <v>350</v>
      </c>
      <c r="B273" s="3" t="s">
        <v>352</v>
      </c>
      <c r="C273" s="3">
        <v>2013</v>
      </c>
      <c r="D273" s="3">
        <v>13.212</v>
      </c>
      <c r="E273" s="3" t="s">
        <v>621</v>
      </c>
      <c r="F273" s="3" t="s">
        <v>621</v>
      </c>
      <c r="G273" s="3">
        <v>1.5149999999999999</v>
      </c>
      <c r="H273" s="3" t="s">
        <v>621</v>
      </c>
      <c r="I273" s="3" t="s">
        <v>621</v>
      </c>
      <c r="J273" s="3" t="s">
        <v>621</v>
      </c>
      <c r="K273" s="3" t="s">
        <v>621</v>
      </c>
      <c r="L273" s="3" t="s">
        <v>622</v>
      </c>
      <c r="M273" s="3" t="s">
        <v>621</v>
      </c>
      <c r="N273" s="3" t="s">
        <v>621</v>
      </c>
      <c r="O273" s="3">
        <v>11.56</v>
      </c>
      <c r="P273" s="3" t="s">
        <v>621</v>
      </c>
      <c r="Q273" s="3" t="s">
        <v>621</v>
      </c>
      <c r="R273" s="3" t="s">
        <v>621</v>
      </c>
      <c r="S273" s="3" t="s">
        <v>14</v>
      </c>
      <c r="T273" s="3" t="s">
        <v>621</v>
      </c>
      <c r="U273" s="3" t="s">
        <v>621</v>
      </c>
      <c r="V273" s="3" t="s">
        <v>621</v>
      </c>
      <c r="W273" s="3" t="s">
        <v>621</v>
      </c>
      <c r="X273" s="3" t="s">
        <v>621</v>
      </c>
      <c r="Y273" s="3" t="s">
        <v>621</v>
      </c>
      <c r="Z273" s="3" t="s">
        <v>621</v>
      </c>
      <c r="AA273" s="3" t="s">
        <v>621</v>
      </c>
      <c r="AB273" s="3" t="s">
        <v>621</v>
      </c>
      <c r="AC273" s="3" t="s">
        <v>621</v>
      </c>
      <c r="AD273" s="3" t="s">
        <v>621</v>
      </c>
      <c r="AE273" s="3" t="s">
        <v>621</v>
      </c>
      <c r="AF273" s="3" t="s">
        <v>621</v>
      </c>
      <c r="AG273" s="3" t="s">
        <v>621</v>
      </c>
      <c r="AH273" s="3" t="s">
        <v>621</v>
      </c>
      <c r="AI273" s="3" t="s">
        <v>621</v>
      </c>
      <c r="AM273" s="20">
        <f t="shared" si="12"/>
        <v>13.075000000000001</v>
      </c>
      <c r="AN273" s="20">
        <f t="shared" si="13"/>
        <v>13.212</v>
      </c>
      <c r="AO273" s="21">
        <f t="shared" si="14"/>
        <v>1.0104780114722753</v>
      </c>
    </row>
    <row r="274" spans="1:42" ht="15" customHeight="1" x14ac:dyDescent="0.25">
      <c r="A274" s="3" t="s">
        <v>350</v>
      </c>
      <c r="B274" s="3" t="s">
        <v>353</v>
      </c>
      <c r="C274" s="3">
        <v>2013</v>
      </c>
      <c r="D274" s="3">
        <v>47.7</v>
      </c>
      <c r="E274" s="3" t="s">
        <v>621</v>
      </c>
      <c r="F274" s="3" t="s">
        <v>621</v>
      </c>
      <c r="G274" s="3">
        <v>1.782</v>
      </c>
      <c r="H274" s="3">
        <v>1.944</v>
      </c>
      <c r="I274" s="3" t="s">
        <v>621</v>
      </c>
      <c r="J274" s="3" t="s">
        <v>621</v>
      </c>
      <c r="K274" s="3" t="s">
        <v>621</v>
      </c>
      <c r="L274" s="3" t="s">
        <v>622</v>
      </c>
      <c r="M274" s="3">
        <v>48.975000000000001</v>
      </c>
      <c r="N274" s="3" t="s">
        <v>621</v>
      </c>
      <c r="O274" s="3" t="s">
        <v>621</v>
      </c>
      <c r="P274" s="3" t="s">
        <v>621</v>
      </c>
      <c r="Q274" s="3" t="s">
        <v>621</v>
      </c>
      <c r="R274" s="3" t="s">
        <v>621</v>
      </c>
      <c r="S274" s="3" t="s">
        <v>14</v>
      </c>
      <c r="T274" s="3" t="s">
        <v>621</v>
      </c>
      <c r="U274" s="3" t="s">
        <v>621</v>
      </c>
      <c r="V274" s="3" t="s">
        <v>621</v>
      </c>
      <c r="W274" s="3" t="s">
        <v>621</v>
      </c>
      <c r="X274" s="3" t="s">
        <v>621</v>
      </c>
      <c r="Y274" s="3" t="s">
        <v>621</v>
      </c>
      <c r="Z274" s="3" t="s">
        <v>621</v>
      </c>
      <c r="AA274" s="3" t="s">
        <v>621</v>
      </c>
      <c r="AB274" s="3" t="s">
        <v>621</v>
      </c>
      <c r="AC274" s="3" t="s">
        <v>621</v>
      </c>
      <c r="AD274" s="3">
        <v>8.7439999999999998</v>
      </c>
      <c r="AE274" s="3" t="s">
        <v>621</v>
      </c>
      <c r="AF274" s="3" t="s">
        <v>621</v>
      </c>
      <c r="AG274" s="3" t="s">
        <v>621</v>
      </c>
      <c r="AH274" s="3" t="s">
        <v>621</v>
      </c>
      <c r="AI274" s="3" t="s">
        <v>621</v>
      </c>
      <c r="AM274" s="20">
        <f t="shared" si="12"/>
        <v>61.445</v>
      </c>
      <c r="AN274" s="20">
        <f t="shared" si="13"/>
        <v>47.7</v>
      </c>
      <c r="AO274" s="21">
        <f t="shared" si="14"/>
        <v>0.77630401171779639</v>
      </c>
    </row>
    <row r="275" spans="1:42" ht="15" customHeight="1" x14ac:dyDescent="0.25">
      <c r="A275" s="3" t="s">
        <v>354</v>
      </c>
      <c r="B275" s="3" t="s">
        <v>355</v>
      </c>
      <c r="C275" s="3">
        <v>2013</v>
      </c>
      <c r="D275" s="3">
        <v>46.1</v>
      </c>
      <c r="E275" s="3">
        <v>59.81</v>
      </c>
      <c r="F275" s="3" t="s">
        <v>621</v>
      </c>
      <c r="G275" s="3" t="s">
        <v>621</v>
      </c>
      <c r="H275" s="3" t="s">
        <v>621</v>
      </c>
      <c r="I275" s="3" t="s">
        <v>621</v>
      </c>
      <c r="J275" s="3" t="s">
        <v>621</v>
      </c>
      <c r="K275" s="3">
        <v>2.2999999999999998</v>
      </c>
      <c r="L275" s="3" t="s">
        <v>622</v>
      </c>
      <c r="M275" s="3">
        <v>53</v>
      </c>
      <c r="N275" s="3">
        <v>0</v>
      </c>
      <c r="O275" s="3" t="s">
        <v>621</v>
      </c>
      <c r="P275" s="3" t="s">
        <v>621</v>
      </c>
      <c r="Q275" s="3" t="s">
        <v>621</v>
      </c>
      <c r="R275" s="3" t="s">
        <v>621</v>
      </c>
      <c r="S275" s="3" t="s">
        <v>14</v>
      </c>
      <c r="T275" s="3" t="s">
        <v>621</v>
      </c>
      <c r="U275" s="3" t="s">
        <v>621</v>
      </c>
      <c r="V275" s="3" t="s">
        <v>621</v>
      </c>
      <c r="W275" s="3" t="s">
        <v>621</v>
      </c>
      <c r="X275" s="3" t="s">
        <v>621</v>
      </c>
      <c r="Y275" s="3" t="s">
        <v>621</v>
      </c>
      <c r="Z275" s="3" t="s">
        <v>621</v>
      </c>
      <c r="AA275" s="3" t="s">
        <v>621</v>
      </c>
      <c r="AB275" s="3" t="s">
        <v>621</v>
      </c>
      <c r="AC275" s="3" t="s">
        <v>621</v>
      </c>
      <c r="AD275" s="3">
        <v>4.4000000000000004</v>
      </c>
      <c r="AE275" s="3" t="s">
        <v>621</v>
      </c>
      <c r="AF275" s="3" t="s">
        <v>622</v>
      </c>
      <c r="AG275" s="3" t="s">
        <v>621</v>
      </c>
      <c r="AH275" s="3">
        <v>0.11</v>
      </c>
      <c r="AI275" s="3">
        <v>0.12</v>
      </c>
      <c r="AM275" s="20">
        <f t="shared" si="12"/>
        <v>59.819999999999993</v>
      </c>
      <c r="AN275" s="20">
        <f t="shared" si="13"/>
        <v>46.1</v>
      </c>
      <c r="AO275" s="21">
        <f t="shared" si="14"/>
        <v>0.77064526914075571</v>
      </c>
    </row>
    <row r="276" spans="1:42" ht="15" customHeight="1" x14ac:dyDescent="0.25">
      <c r="A276" s="3" t="s">
        <v>356</v>
      </c>
      <c r="B276" s="3" t="s">
        <v>357</v>
      </c>
      <c r="C276" s="3">
        <v>2013</v>
      </c>
      <c r="D276" s="3">
        <v>139.9</v>
      </c>
      <c r="E276" s="3">
        <v>158.19999999999999</v>
      </c>
      <c r="F276" s="3" t="s">
        <v>621</v>
      </c>
      <c r="G276" s="3">
        <v>1</v>
      </c>
      <c r="H276" s="3">
        <v>0.6</v>
      </c>
      <c r="I276" s="3" t="s">
        <v>621</v>
      </c>
      <c r="J276" s="3" t="s">
        <v>621</v>
      </c>
      <c r="K276" s="3">
        <v>0</v>
      </c>
      <c r="L276" s="3" t="s">
        <v>622</v>
      </c>
      <c r="M276" s="3">
        <v>7</v>
      </c>
      <c r="N276" s="3">
        <v>27</v>
      </c>
      <c r="O276" s="3">
        <v>27</v>
      </c>
      <c r="P276" s="3">
        <v>7</v>
      </c>
      <c r="Q276" s="3" t="s">
        <v>621</v>
      </c>
      <c r="R276" s="3" t="s">
        <v>621</v>
      </c>
      <c r="S276" s="3" t="s">
        <v>14</v>
      </c>
      <c r="T276" s="3">
        <v>33.5</v>
      </c>
      <c r="U276" s="3" t="s">
        <v>621</v>
      </c>
      <c r="V276" s="3" t="s">
        <v>621</v>
      </c>
      <c r="W276" s="3" t="s">
        <v>621</v>
      </c>
      <c r="X276" s="3" t="s">
        <v>621</v>
      </c>
      <c r="Y276" s="3">
        <v>39.6</v>
      </c>
      <c r="Z276" s="3" t="s">
        <v>621</v>
      </c>
      <c r="AA276" s="3" t="s">
        <v>621</v>
      </c>
      <c r="AB276" s="3" t="s">
        <v>621</v>
      </c>
      <c r="AC276" s="3" t="s">
        <v>621</v>
      </c>
      <c r="AD276" s="3">
        <v>9.3000000000000007</v>
      </c>
      <c r="AE276" s="3">
        <v>6.2</v>
      </c>
      <c r="AF276" s="3" t="s">
        <v>964</v>
      </c>
      <c r="AG276" s="3">
        <v>2.4</v>
      </c>
      <c r="AH276" s="3">
        <v>0</v>
      </c>
      <c r="AI276" s="3">
        <v>0</v>
      </c>
      <c r="AM276" s="20">
        <f t="shared" si="12"/>
        <v>158.19999999999999</v>
      </c>
      <c r="AN276" s="20">
        <f t="shared" si="13"/>
        <v>139.9</v>
      </c>
      <c r="AO276" s="21">
        <f t="shared" si="14"/>
        <v>0.88432364096080918</v>
      </c>
    </row>
    <row r="277" spans="1:42" ht="15" customHeight="1" x14ac:dyDescent="0.25">
      <c r="A277" s="3" t="s">
        <v>358</v>
      </c>
      <c r="B277" s="3" t="s">
        <v>359</v>
      </c>
      <c r="C277" s="3">
        <v>2013</v>
      </c>
      <c r="D277" s="3">
        <v>0.32200000000000001</v>
      </c>
      <c r="E277" s="3">
        <v>0.32200000000000001</v>
      </c>
      <c r="F277" s="3" t="s">
        <v>621</v>
      </c>
      <c r="G277" s="3">
        <v>0.32200000000000001</v>
      </c>
      <c r="H277" s="3" t="s">
        <v>621</v>
      </c>
      <c r="I277" s="3" t="s">
        <v>621</v>
      </c>
      <c r="J277" s="3" t="s">
        <v>621</v>
      </c>
      <c r="K277" s="3" t="s">
        <v>621</v>
      </c>
      <c r="L277" s="3" t="s">
        <v>621</v>
      </c>
      <c r="M277" s="3" t="s">
        <v>621</v>
      </c>
      <c r="N277" s="3" t="s">
        <v>621</v>
      </c>
      <c r="O277" s="3" t="s">
        <v>621</v>
      </c>
      <c r="P277" s="3" t="s">
        <v>621</v>
      </c>
      <c r="Q277" s="3" t="s">
        <v>621</v>
      </c>
      <c r="R277" s="3" t="s">
        <v>621</v>
      </c>
      <c r="S277" s="3" t="s">
        <v>621</v>
      </c>
      <c r="T277" s="3" t="s">
        <v>621</v>
      </c>
      <c r="U277" s="3" t="s">
        <v>621</v>
      </c>
      <c r="V277" s="3" t="s">
        <v>621</v>
      </c>
      <c r="W277" s="3" t="s">
        <v>621</v>
      </c>
      <c r="X277" s="3" t="s">
        <v>621</v>
      </c>
      <c r="Y277" s="3" t="s">
        <v>621</v>
      </c>
      <c r="Z277" s="3" t="s">
        <v>621</v>
      </c>
      <c r="AA277" s="3" t="s">
        <v>621</v>
      </c>
      <c r="AB277" s="3" t="s">
        <v>621</v>
      </c>
      <c r="AC277" s="3" t="s">
        <v>621</v>
      </c>
      <c r="AD277" s="3" t="s">
        <v>621</v>
      </c>
      <c r="AE277" s="3" t="s">
        <v>621</v>
      </c>
      <c r="AF277" s="3" t="s">
        <v>621</v>
      </c>
      <c r="AG277" s="3" t="s">
        <v>621</v>
      </c>
      <c r="AH277" s="3" t="s">
        <v>621</v>
      </c>
      <c r="AI277" s="3" t="s">
        <v>621</v>
      </c>
      <c r="AM277" s="20">
        <f t="shared" si="12"/>
        <v>0.32200000000000001</v>
      </c>
      <c r="AN277" s="20">
        <f t="shared" si="13"/>
        <v>0.32200000000000001</v>
      </c>
      <c r="AO277" s="21">
        <f t="shared" si="14"/>
        <v>1</v>
      </c>
    </row>
    <row r="278" spans="1:42" ht="15" customHeight="1" x14ac:dyDescent="0.25">
      <c r="A278" s="3" t="s">
        <v>360</v>
      </c>
      <c r="B278" s="3" t="s">
        <v>361</v>
      </c>
      <c r="C278" s="3">
        <v>2013</v>
      </c>
      <c r="D278" s="3">
        <v>24.5</v>
      </c>
      <c r="E278" s="3">
        <v>30.4</v>
      </c>
      <c r="F278" s="3" t="s">
        <v>621</v>
      </c>
      <c r="G278" s="3">
        <v>0.4</v>
      </c>
      <c r="H278" s="3" t="s">
        <v>621</v>
      </c>
      <c r="I278" s="3" t="s">
        <v>621</v>
      </c>
      <c r="J278" s="3" t="s">
        <v>621</v>
      </c>
      <c r="K278" s="3" t="s">
        <v>621</v>
      </c>
      <c r="L278" s="3" t="s">
        <v>975</v>
      </c>
      <c r="M278" s="3">
        <v>30</v>
      </c>
      <c r="N278" s="3" t="s">
        <v>621</v>
      </c>
      <c r="O278" s="3" t="s">
        <v>621</v>
      </c>
      <c r="P278" s="3" t="s">
        <v>621</v>
      </c>
      <c r="Q278" s="3" t="s">
        <v>621</v>
      </c>
      <c r="R278" s="3" t="s">
        <v>621</v>
      </c>
      <c r="S278" s="3" t="s">
        <v>14</v>
      </c>
      <c r="T278" s="3" t="s">
        <v>621</v>
      </c>
      <c r="U278" s="3" t="s">
        <v>621</v>
      </c>
      <c r="V278" s="3" t="s">
        <v>621</v>
      </c>
      <c r="W278" s="3" t="s">
        <v>621</v>
      </c>
      <c r="X278" s="3" t="s">
        <v>621</v>
      </c>
      <c r="Y278" s="3" t="s">
        <v>621</v>
      </c>
      <c r="Z278" s="3" t="s">
        <v>621</v>
      </c>
      <c r="AA278" s="3" t="s">
        <v>621</v>
      </c>
      <c r="AB278" s="3" t="s">
        <v>621</v>
      </c>
      <c r="AC278" s="3" t="s">
        <v>621</v>
      </c>
      <c r="AD278" s="3" t="s">
        <v>621</v>
      </c>
      <c r="AE278" s="3" t="s">
        <v>621</v>
      </c>
      <c r="AF278" s="3" t="s">
        <v>961</v>
      </c>
      <c r="AG278" s="3" t="s">
        <v>621</v>
      </c>
      <c r="AH278" s="3" t="s">
        <v>621</v>
      </c>
      <c r="AI278" s="3" t="s">
        <v>621</v>
      </c>
      <c r="AM278" s="20">
        <f t="shared" si="12"/>
        <v>30.4</v>
      </c>
      <c r="AN278" s="20">
        <f t="shared" si="13"/>
        <v>24.5</v>
      </c>
      <c r="AO278" s="21">
        <f t="shared" si="14"/>
        <v>0.80592105263157898</v>
      </c>
    </row>
    <row r="279" spans="1:42" ht="15" customHeight="1" x14ac:dyDescent="0.25">
      <c r="A279" s="3" t="s">
        <v>362</v>
      </c>
      <c r="B279" s="3" t="s">
        <v>363</v>
      </c>
      <c r="C279" s="3">
        <v>2013</v>
      </c>
      <c r="D279" s="3">
        <v>0.32100000000000001</v>
      </c>
      <c r="E279" s="3">
        <v>0.37</v>
      </c>
      <c r="F279" s="3" t="s">
        <v>621</v>
      </c>
      <c r="G279" s="3">
        <v>0.37</v>
      </c>
      <c r="H279" s="3" t="s">
        <v>621</v>
      </c>
      <c r="I279" s="3" t="s">
        <v>621</v>
      </c>
      <c r="J279" s="3" t="s">
        <v>621</v>
      </c>
      <c r="K279" s="3" t="s">
        <v>621</v>
      </c>
      <c r="L279" s="3" t="s">
        <v>621</v>
      </c>
      <c r="M279" s="3" t="s">
        <v>621</v>
      </c>
      <c r="N279" s="3" t="s">
        <v>621</v>
      </c>
      <c r="O279" s="3" t="s">
        <v>621</v>
      </c>
      <c r="P279" s="3" t="s">
        <v>621</v>
      </c>
      <c r="Q279" s="3" t="s">
        <v>621</v>
      </c>
      <c r="R279" s="3" t="s">
        <v>621</v>
      </c>
      <c r="S279" s="3" t="s">
        <v>621</v>
      </c>
      <c r="T279" s="3" t="s">
        <v>621</v>
      </c>
      <c r="U279" s="3" t="s">
        <v>621</v>
      </c>
      <c r="V279" s="3" t="s">
        <v>621</v>
      </c>
      <c r="W279" s="3" t="s">
        <v>621</v>
      </c>
      <c r="X279" s="3" t="s">
        <v>621</v>
      </c>
      <c r="Y279" s="3" t="s">
        <v>621</v>
      </c>
      <c r="Z279" s="3" t="s">
        <v>621</v>
      </c>
      <c r="AA279" s="3" t="s">
        <v>621</v>
      </c>
      <c r="AB279" s="3" t="s">
        <v>621</v>
      </c>
      <c r="AC279" s="3" t="s">
        <v>621</v>
      </c>
      <c r="AD279" s="3" t="s">
        <v>621</v>
      </c>
      <c r="AE279" s="3" t="s">
        <v>621</v>
      </c>
      <c r="AF279" s="3" t="s">
        <v>964</v>
      </c>
      <c r="AG279" s="3" t="s">
        <v>621</v>
      </c>
      <c r="AH279" s="3" t="s">
        <v>621</v>
      </c>
      <c r="AI279" s="3" t="s">
        <v>621</v>
      </c>
      <c r="AM279" s="20">
        <f t="shared" si="12"/>
        <v>0.37</v>
      </c>
      <c r="AN279" s="20">
        <f t="shared" si="13"/>
        <v>0.32100000000000001</v>
      </c>
      <c r="AO279" s="21">
        <f t="shared" si="14"/>
        <v>0.86756756756756759</v>
      </c>
    </row>
    <row r="280" spans="1:42" ht="15" customHeight="1" x14ac:dyDescent="0.25">
      <c r="A280" s="3" t="s">
        <v>364</v>
      </c>
      <c r="B280" s="3" t="s">
        <v>365</v>
      </c>
      <c r="C280" s="3">
        <v>2013</v>
      </c>
      <c r="D280" s="3">
        <v>7.51</v>
      </c>
      <c r="E280" s="3">
        <v>7.5049999999999999</v>
      </c>
      <c r="F280" s="3" t="s">
        <v>621</v>
      </c>
      <c r="G280" s="3">
        <v>8.9999999999999993E-3</v>
      </c>
      <c r="H280" s="3" t="s">
        <v>621</v>
      </c>
      <c r="I280" s="3" t="s">
        <v>621</v>
      </c>
      <c r="J280" s="3" t="s">
        <v>621</v>
      </c>
      <c r="K280" s="3" t="s">
        <v>621</v>
      </c>
      <c r="L280" s="3" t="s">
        <v>622</v>
      </c>
      <c r="M280" s="3" t="s">
        <v>621</v>
      </c>
      <c r="N280" s="3" t="s">
        <v>621</v>
      </c>
      <c r="O280" s="3" t="s">
        <v>621</v>
      </c>
      <c r="P280" s="3" t="s">
        <v>621</v>
      </c>
      <c r="Q280" s="3" t="s">
        <v>621</v>
      </c>
      <c r="R280" s="3" t="s">
        <v>621</v>
      </c>
      <c r="S280" s="3" t="s">
        <v>621</v>
      </c>
      <c r="T280" s="3">
        <v>7.4</v>
      </c>
      <c r="U280" s="3" t="s">
        <v>621</v>
      </c>
      <c r="V280" s="3" t="s">
        <v>621</v>
      </c>
      <c r="W280" s="3" t="s">
        <v>621</v>
      </c>
      <c r="X280" s="3" t="s">
        <v>621</v>
      </c>
      <c r="Y280" s="3" t="s">
        <v>621</v>
      </c>
      <c r="Z280" s="3" t="s">
        <v>621</v>
      </c>
      <c r="AA280" s="3" t="s">
        <v>621</v>
      </c>
      <c r="AB280" s="3" t="s">
        <v>621</v>
      </c>
      <c r="AC280" s="3" t="s">
        <v>621</v>
      </c>
      <c r="AD280" s="3" t="s">
        <v>621</v>
      </c>
      <c r="AE280" s="3" t="s">
        <v>621</v>
      </c>
      <c r="AF280" s="3" t="s">
        <v>621</v>
      </c>
      <c r="AG280" s="3" t="s">
        <v>621</v>
      </c>
      <c r="AH280" s="3">
        <v>9.6000000000000002E-2</v>
      </c>
      <c r="AI280" s="3">
        <v>9.6000000000000002E-2</v>
      </c>
      <c r="AM280" s="20">
        <f t="shared" si="12"/>
        <v>7.5050000000000008</v>
      </c>
      <c r="AN280" s="20">
        <f t="shared" si="13"/>
        <v>7.51</v>
      </c>
      <c r="AO280" s="21">
        <f t="shared" si="14"/>
        <v>1.0006662225183209</v>
      </c>
    </row>
    <row r="281" spans="1:42" ht="15" customHeight="1" x14ac:dyDescent="0.25">
      <c r="A281" s="3" t="s">
        <v>364</v>
      </c>
      <c r="B281" s="3" t="s">
        <v>366</v>
      </c>
      <c r="C281" s="3">
        <v>2013</v>
      </c>
      <c r="D281" s="3">
        <v>1927.3</v>
      </c>
      <c r="E281" s="3" t="s">
        <v>622</v>
      </c>
      <c r="F281" s="3" t="s">
        <v>621</v>
      </c>
      <c r="G281" s="3">
        <v>0.247</v>
      </c>
      <c r="H281" s="3" t="s">
        <v>621</v>
      </c>
      <c r="I281" s="3" t="s">
        <v>621</v>
      </c>
      <c r="J281" s="3" t="s">
        <v>621</v>
      </c>
      <c r="K281" s="3">
        <v>1.589</v>
      </c>
      <c r="L281" s="3" t="s">
        <v>976</v>
      </c>
      <c r="M281" s="3" t="s">
        <v>621</v>
      </c>
      <c r="N281" s="3" t="s">
        <v>621</v>
      </c>
      <c r="O281" s="3" t="s">
        <v>621</v>
      </c>
      <c r="P281" s="3" t="s">
        <v>621</v>
      </c>
      <c r="Q281" s="3" t="s">
        <v>621</v>
      </c>
      <c r="R281" s="3" t="s">
        <v>621</v>
      </c>
      <c r="S281" s="3" t="s">
        <v>621</v>
      </c>
      <c r="T281" s="3" t="s">
        <v>621</v>
      </c>
      <c r="U281" s="3" t="s">
        <v>621</v>
      </c>
      <c r="V281" s="3" t="s">
        <v>621</v>
      </c>
      <c r="W281" s="3" t="s">
        <v>621</v>
      </c>
      <c r="X281" s="3" t="s">
        <v>621</v>
      </c>
      <c r="Y281" s="3">
        <v>9.0679999999999997E-2</v>
      </c>
      <c r="Z281" s="3" t="s">
        <v>621</v>
      </c>
      <c r="AA281" s="3" t="s">
        <v>621</v>
      </c>
      <c r="AB281" s="3" t="s">
        <v>621</v>
      </c>
      <c r="AC281" s="3" t="s">
        <v>621</v>
      </c>
      <c r="AD281" s="3" t="s">
        <v>621</v>
      </c>
      <c r="AE281" s="3" t="s">
        <v>621</v>
      </c>
      <c r="AF281" s="3" t="s">
        <v>621</v>
      </c>
      <c r="AG281" s="3" t="s">
        <v>621</v>
      </c>
      <c r="AH281" s="3" t="s">
        <v>621</v>
      </c>
      <c r="AI281" s="3" t="s">
        <v>621</v>
      </c>
      <c r="AM281" s="20">
        <f t="shared" si="12"/>
        <v>1.9266799999999999</v>
      </c>
      <c r="AN281" s="20">
        <f t="shared" si="13"/>
        <v>1927.3</v>
      </c>
      <c r="AO281" s="21">
        <f t="shared" si="14"/>
        <v>1000.3217970809891</v>
      </c>
      <c r="AP281" s="22" t="s">
        <v>1082</v>
      </c>
    </row>
    <row r="282" spans="1:42" ht="15" customHeight="1" x14ac:dyDescent="0.25">
      <c r="A282" s="3" t="s">
        <v>364</v>
      </c>
      <c r="B282" s="3" t="s">
        <v>367</v>
      </c>
      <c r="C282" s="3">
        <v>2013</v>
      </c>
      <c r="D282" s="3" t="s">
        <v>621</v>
      </c>
      <c r="E282" s="3" t="s">
        <v>621</v>
      </c>
      <c r="F282" s="3" t="s">
        <v>621</v>
      </c>
      <c r="G282" s="3" t="s">
        <v>621</v>
      </c>
      <c r="H282" s="3" t="s">
        <v>621</v>
      </c>
      <c r="I282" s="3" t="s">
        <v>621</v>
      </c>
      <c r="J282" s="3" t="s">
        <v>621</v>
      </c>
      <c r="K282" s="3" t="s">
        <v>621</v>
      </c>
      <c r="L282" s="3" t="s">
        <v>622</v>
      </c>
      <c r="M282" s="3" t="s">
        <v>621</v>
      </c>
      <c r="N282" s="3" t="s">
        <v>621</v>
      </c>
      <c r="O282" s="3" t="s">
        <v>621</v>
      </c>
      <c r="P282" s="3" t="s">
        <v>621</v>
      </c>
      <c r="Q282" s="3" t="s">
        <v>621</v>
      </c>
      <c r="R282" s="3" t="s">
        <v>621</v>
      </c>
      <c r="S282" s="3" t="s">
        <v>621</v>
      </c>
      <c r="T282" s="3" t="s">
        <v>621</v>
      </c>
      <c r="U282" s="3" t="s">
        <v>621</v>
      </c>
      <c r="V282" s="3" t="s">
        <v>621</v>
      </c>
      <c r="W282" s="3" t="s">
        <v>621</v>
      </c>
      <c r="X282" s="3" t="s">
        <v>621</v>
      </c>
      <c r="Y282" s="3" t="s">
        <v>621</v>
      </c>
      <c r="Z282" s="3" t="s">
        <v>621</v>
      </c>
      <c r="AA282" s="3" t="s">
        <v>621</v>
      </c>
      <c r="AB282" s="3" t="s">
        <v>621</v>
      </c>
      <c r="AC282" s="3" t="s">
        <v>621</v>
      </c>
      <c r="AD282" s="3" t="s">
        <v>621</v>
      </c>
      <c r="AE282" s="3" t="s">
        <v>621</v>
      </c>
      <c r="AF282" s="3" t="s">
        <v>621</v>
      </c>
      <c r="AG282" s="3" t="s">
        <v>621</v>
      </c>
      <c r="AH282" s="3" t="s">
        <v>621</v>
      </c>
      <c r="AI282" s="3" t="s">
        <v>621</v>
      </c>
      <c r="AM282" s="20">
        <f t="shared" si="12"/>
        <v>0</v>
      </c>
      <c r="AN282" s="20">
        <f t="shared" si="13"/>
        <v>0</v>
      </c>
      <c r="AO282" s="21" t="str">
        <f t="shared" si="14"/>
        <v/>
      </c>
    </row>
    <row r="283" spans="1:42" ht="15" customHeight="1" x14ac:dyDescent="0.25">
      <c r="A283" s="3" t="s">
        <v>364</v>
      </c>
      <c r="B283" s="3" t="s">
        <v>368</v>
      </c>
      <c r="C283" s="3">
        <v>2013</v>
      </c>
      <c r="D283" s="3">
        <v>2.36</v>
      </c>
      <c r="E283" s="3">
        <v>2.407</v>
      </c>
      <c r="F283" s="3" t="s">
        <v>621</v>
      </c>
      <c r="G283" s="3">
        <v>2.1999999999999999E-2</v>
      </c>
      <c r="H283" s="3" t="s">
        <v>621</v>
      </c>
      <c r="I283" s="3" t="s">
        <v>621</v>
      </c>
      <c r="J283" s="3" t="s">
        <v>621</v>
      </c>
      <c r="K283" s="3" t="s">
        <v>621</v>
      </c>
      <c r="L283" s="3" t="s">
        <v>622</v>
      </c>
      <c r="M283" s="3" t="s">
        <v>621</v>
      </c>
      <c r="N283" s="3" t="s">
        <v>621</v>
      </c>
      <c r="O283" s="3" t="s">
        <v>621</v>
      </c>
      <c r="P283" s="3" t="s">
        <v>621</v>
      </c>
      <c r="Q283" s="3" t="s">
        <v>621</v>
      </c>
      <c r="R283" s="3" t="s">
        <v>621</v>
      </c>
      <c r="S283" s="3" t="s">
        <v>621</v>
      </c>
      <c r="T283" s="3">
        <v>2.29</v>
      </c>
      <c r="U283" s="3" t="s">
        <v>621</v>
      </c>
      <c r="V283" s="3" t="s">
        <v>621</v>
      </c>
      <c r="W283" s="3" t="s">
        <v>621</v>
      </c>
      <c r="X283" s="3" t="s">
        <v>621</v>
      </c>
      <c r="Y283" s="3" t="s">
        <v>621</v>
      </c>
      <c r="Z283" s="3" t="s">
        <v>621</v>
      </c>
      <c r="AA283" s="3" t="s">
        <v>621</v>
      </c>
      <c r="AB283" s="3" t="s">
        <v>621</v>
      </c>
      <c r="AC283" s="3" t="s">
        <v>621</v>
      </c>
      <c r="AD283" s="3" t="s">
        <v>621</v>
      </c>
      <c r="AE283" s="3">
        <v>4.4999999999999998E-2</v>
      </c>
      <c r="AF283" s="3" t="s">
        <v>621</v>
      </c>
      <c r="AG283" s="3">
        <v>2.5999999999999999E-2</v>
      </c>
      <c r="AH283" s="3">
        <v>0.05</v>
      </c>
      <c r="AI283" s="3">
        <v>0.05</v>
      </c>
      <c r="AM283" s="20">
        <f t="shared" si="12"/>
        <v>2.4069999999999996</v>
      </c>
      <c r="AN283" s="20">
        <f t="shared" si="13"/>
        <v>2.36</v>
      </c>
      <c r="AO283" s="21">
        <f t="shared" si="14"/>
        <v>0.98047361861238069</v>
      </c>
    </row>
    <row r="284" spans="1:42" ht="15" customHeight="1" x14ac:dyDescent="0.25">
      <c r="A284" s="3" t="s">
        <v>369</v>
      </c>
      <c r="B284" s="3" t="s">
        <v>370</v>
      </c>
      <c r="C284" s="3">
        <v>2013</v>
      </c>
      <c r="D284" s="3">
        <v>13084</v>
      </c>
      <c r="E284" s="3">
        <v>13.084099999999999</v>
      </c>
      <c r="F284" s="3" t="s">
        <v>621</v>
      </c>
      <c r="G284" s="3">
        <v>0.37709999999999999</v>
      </c>
      <c r="H284" s="3" t="s">
        <v>621</v>
      </c>
      <c r="I284" s="3" t="s">
        <v>621</v>
      </c>
      <c r="J284" s="3" t="s">
        <v>621</v>
      </c>
      <c r="K284" s="3" t="s">
        <v>621</v>
      </c>
      <c r="L284" s="3" t="s">
        <v>622</v>
      </c>
      <c r="M284" s="3" t="s">
        <v>621</v>
      </c>
      <c r="N284" s="3" t="s">
        <v>621</v>
      </c>
      <c r="O284" s="3">
        <v>6.899</v>
      </c>
      <c r="P284" s="3">
        <v>0.97599999999999998</v>
      </c>
      <c r="Q284" s="3" t="s">
        <v>621</v>
      </c>
      <c r="R284" s="3" t="s">
        <v>621</v>
      </c>
      <c r="S284" s="3" t="s">
        <v>621</v>
      </c>
      <c r="T284" s="3">
        <v>4.3760000000000003</v>
      </c>
      <c r="U284" s="3" t="s">
        <v>621</v>
      </c>
      <c r="V284" s="3" t="s">
        <v>621</v>
      </c>
      <c r="W284" s="3" t="s">
        <v>621</v>
      </c>
      <c r="X284" s="3" t="s">
        <v>621</v>
      </c>
      <c r="Y284" s="3" t="s">
        <v>621</v>
      </c>
      <c r="Z284" s="3" t="s">
        <v>621</v>
      </c>
      <c r="AA284" s="3" t="s">
        <v>621</v>
      </c>
      <c r="AB284" s="3" t="s">
        <v>621</v>
      </c>
      <c r="AC284" s="3" t="s">
        <v>621</v>
      </c>
      <c r="AD284" s="3" t="s">
        <v>621</v>
      </c>
      <c r="AE284" s="3">
        <v>0.28599999999999998</v>
      </c>
      <c r="AF284" s="3" t="s">
        <v>967</v>
      </c>
      <c r="AG284" s="3">
        <v>0.153</v>
      </c>
      <c r="AH284" s="3">
        <v>0.17</v>
      </c>
      <c r="AI284" s="3">
        <v>0.17</v>
      </c>
      <c r="AM284" s="20">
        <f t="shared" si="12"/>
        <v>13.084099999999999</v>
      </c>
      <c r="AN284" s="20">
        <f t="shared" si="13"/>
        <v>13084</v>
      </c>
      <c r="AO284" s="21">
        <f t="shared" si="14"/>
        <v>999.99235713576024</v>
      </c>
      <c r="AP284" s="22" t="s">
        <v>1082</v>
      </c>
    </row>
    <row r="285" spans="1:42" ht="15" customHeight="1" x14ac:dyDescent="0.25">
      <c r="A285" s="3" t="s">
        <v>371</v>
      </c>
      <c r="B285" s="3" t="s">
        <v>372</v>
      </c>
      <c r="C285" s="3">
        <v>2013</v>
      </c>
      <c r="D285" s="3">
        <v>42.762999999999998</v>
      </c>
      <c r="E285" s="3">
        <v>44.42</v>
      </c>
      <c r="F285" s="3" t="s">
        <v>621</v>
      </c>
      <c r="G285" s="3">
        <v>1.82</v>
      </c>
      <c r="H285" s="3" t="s">
        <v>621</v>
      </c>
      <c r="I285" s="3" t="s">
        <v>621</v>
      </c>
      <c r="J285" s="3" t="s">
        <v>621</v>
      </c>
      <c r="K285" s="3" t="s">
        <v>621</v>
      </c>
      <c r="L285" s="3" t="s">
        <v>622</v>
      </c>
      <c r="M285" s="3">
        <v>5.9</v>
      </c>
      <c r="N285" s="3">
        <v>17</v>
      </c>
      <c r="O285" s="3">
        <v>6</v>
      </c>
      <c r="P285" s="3" t="s">
        <v>621</v>
      </c>
      <c r="Q285" s="3" t="s">
        <v>621</v>
      </c>
      <c r="R285" s="3" t="s">
        <v>621</v>
      </c>
      <c r="S285" s="3" t="s">
        <v>621</v>
      </c>
      <c r="T285" s="3" t="s">
        <v>621</v>
      </c>
      <c r="U285" s="3">
        <v>8.6</v>
      </c>
      <c r="V285" s="3" t="s">
        <v>621</v>
      </c>
      <c r="W285" s="3" t="s">
        <v>621</v>
      </c>
      <c r="X285" s="3" t="s">
        <v>621</v>
      </c>
      <c r="Y285" s="3" t="s">
        <v>621</v>
      </c>
      <c r="Z285" s="3" t="s">
        <v>621</v>
      </c>
      <c r="AA285" s="3" t="s">
        <v>621</v>
      </c>
      <c r="AB285" s="3" t="s">
        <v>621</v>
      </c>
      <c r="AC285" s="3" t="s">
        <v>621</v>
      </c>
      <c r="AD285" s="3">
        <v>5.0999999999999996</v>
      </c>
      <c r="AE285" s="3" t="s">
        <v>621</v>
      </c>
      <c r="AF285" s="3" t="s">
        <v>621</v>
      </c>
      <c r="AG285" s="3" t="s">
        <v>621</v>
      </c>
      <c r="AH285" s="3" t="s">
        <v>621</v>
      </c>
      <c r="AI285" s="3" t="s">
        <v>621</v>
      </c>
      <c r="AM285" s="20">
        <f t="shared" si="12"/>
        <v>44.42</v>
      </c>
      <c r="AN285" s="20">
        <f t="shared" si="13"/>
        <v>42.762999999999998</v>
      </c>
      <c r="AO285" s="21">
        <f t="shared" si="14"/>
        <v>0.96269698334083742</v>
      </c>
    </row>
    <row r="286" spans="1:42" ht="15" customHeight="1" x14ac:dyDescent="0.25">
      <c r="A286" s="3" t="s">
        <v>371</v>
      </c>
      <c r="B286" s="3" t="s">
        <v>373</v>
      </c>
      <c r="C286" s="3">
        <v>2013</v>
      </c>
      <c r="D286" s="3">
        <v>50</v>
      </c>
      <c r="E286" s="3">
        <v>58.6</v>
      </c>
      <c r="F286" s="3" t="s">
        <v>621</v>
      </c>
      <c r="G286" s="3">
        <v>2</v>
      </c>
      <c r="H286" s="3" t="s">
        <v>621</v>
      </c>
      <c r="I286" s="3" t="s">
        <v>621</v>
      </c>
      <c r="J286" s="3" t="s">
        <v>621</v>
      </c>
      <c r="K286" s="3" t="s">
        <v>621</v>
      </c>
      <c r="L286" s="3" t="s">
        <v>661</v>
      </c>
      <c r="M286" s="3" t="s">
        <v>621</v>
      </c>
      <c r="N286" s="3">
        <v>16</v>
      </c>
      <c r="O286" s="3">
        <v>20</v>
      </c>
      <c r="P286" s="3">
        <v>11</v>
      </c>
      <c r="Q286" s="3" t="s">
        <v>621</v>
      </c>
      <c r="R286" s="3" t="s">
        <v>621</v>
      </c>
      <c r="S286" s="3" t="s">
        <v>14</v>
      </c>
      <c r="T286" s="3" t="s">
        <v>621</v>
      </c>
      <c r="U286" s="3" t="s">
        <v>621</v>
      </c>
      <c r="V286" s="3" t="s">
        <v>621</v>
      </c>
      <c r="W286" s="3" t="s">
        <v>621</v>
      </c>
      <c r="X286" s="3" t="s">
        <v>621</v>
      </c>
      <c r="Y286" s="3" t="s">
        <v>621</v>
      </c>
      <c r="Z286" s="3" t="s">
        <v>621</v>
      </c>
      <c r="AA286" s="3" t="s">
        <v>621</v>
      </c>
      <c r="AB286" s="3" t="s">
        <v>621</v>
      </c>
      <c r="AC286" s="3" t="s">
        <v>621</v>
      </c>
      <c r="AD286" s="3">
        <v>9.6</v>
      </c>
      <c r="AE286" s="3" t="s">
        <v>621</v>
      </c>
      <c r="AF286" s="3" t="s">
        <v>621</v>
      </c>
      <c r="AG286" s="3" t="s">
        <v>621</v>
      </c>
      <c r="AH286" s="3" t="s">
        <v>621</v>
      </c>
      <c r="AI286" s="3" t="s">
        <v>621</v>
      </c>
      <c r="AM286" s="20">
        <f t="shared" si="12"/>
        <v>58.6</v>
      </c>
      <c r="AN286" s="20">
        <f t="shared" si="13"/>
        <v>50</v>
      </c>
      <c r="AO286" s="21">
        <f t="shared" si="14"/>
        <v>0.85324232081911255</v>
      </c>
    </row>
    <row r="287" spans="1:42" ht="15" customHeight="1" x14ac:dyDescent="0.25">
      <c r="A287" s="3" t="s">
        <v>371</v>
      </c>
      <c r="B287" s="3" t="s">
        <v>374</v>
      </c>
      <c r="C287" s="3">
        <v>2013</v>
      </c>
      <c r="D287" s="3">
        <v>20</v>
      </c>
      <c r="E287" s="3">
        <v>23.6</v>
      </c>
      <c r="F287" s="3" t="s">
        <v>621</v>
      </c>
      <c r="G287" s="3">
        <v>1</v>
      </c>
      <c r="H287" s="3" t="s">
        <v>621</v>
      </c>
      <c r="I287" s="3" t="s">
        <v>621</v>
      </c>
      <c r="J287" s="3" t="s">
        <v>621</v>
      </c>
      <c r="K287" s="3" t="s">
        <v>621</v>
      </c>
      <c r="L287" s="3" t="s">
        <v>661</v>
      </c>
      <c r="M287" s="3" t="s">
        <v>621</v>
      </c>
      <c r="N287" s="3" t="s">
        <v>621</v>
      </c>
      <c r="O287" s="3">
        <v>1.3</v>
      </c>
      <c r="P287" s="3">
        <v>20.2</v>
      </c>
      <c r="Q287" s="3" t="s">
        <v>621</v>
      </c>
      <c r="R287" s="3" t="s">
        <v>621</v>
      </c>
      <c r="S287" s="3" t="s">
        <v>14</v>
      </c>
      <c r="T287" s="3" t="s">
        <v>621</v>
      </c>
      <c r="U287" s="3" t="s">
        <v>621</v>
      </c>
      <c r="V287" s="3" t="s">
        <v>621</v>
      </c>
      <c r="W287" s="3" t="s">
        <v>621</v>
      </c>
      <c r="X287" s="3" t="s">
        <v>621</v>
      </c>
      <c r="Y287" s="3" t="s">
        <v>621</v>
      </c>
      <c r="Z287" s="3" t="s">
        <v>621</v>
      </c>
      <c r="AA287" s="3" t="s">
        <v>621</v>
      </c>
      <c r="AB287" s="3" t="s">
        <v>621</v>
      </c>
      <c r="AC287" s="3" t="s">
        <v>621</v>
      </c>
      <c r="AD287" s="3">
        <v>1.1000000000000001</v>
      </c>
      <c r="AE287" s="3" t="s">
        <v>621</v>
      </c>
      <c r="AF287" s="3" t="s">
        <v>621</v>
      </c>
      <c r="AG287" s="3" t="s">
        <v>621</v>
      </c>
      <c r="AH287" s="3" t="s">
        <v>621</v>
      </c>
      <c r="AI287" s="3" t="s">
        <v>621</v>
      </c>
      <c r="AM287" s="20">
        <f t="shared" si="12"/>
        <v>23.6</v>
      </c>
      <c r="AN287" s="20">
        <f t="shared" si="13"/>
        <v>20</v>
      </c>
      <c r="AO287" s="21">
        <f t="shared" si="14"/>
        <v>0.84745762711864403</v>
      </c>
    </row>
    <row r="288" spans="1:42" ht="15" customHeight="1" x14ac:dyDescent="0.25">
      <c r="A288" s="3" t="s">
        <v>371</v>
      </c>
      <c r="B288" s="3" t="s">
        <v>375</v>
      </c>
      <c r="C288" s="3">
        <v>2013</v>
      </c>
      <c r="D288" s="3">
        <v>32.4</v>
      </c>
      <c r="E288" s="3">
        <v>45.7</v>
      </c>
      <c r="F288" s="3" t="s">
        <v>621</v>
      </c>
      <c r="G288" s="3">
        <v>0.6</v>
      </c>
      <c r="H288" s="3" t="s">
        <v>621</v>
      </c>
      <c r="I288" s="3" t="s">
        <v>621</v>
      </c>
      <c r="J288" s="3" t="s">
        <v>621</v>
      </c>
      <c r="K288" s="3" t="s">
        <v>621</v>
      </c>
      <c r="L288" s="3" t="s">
        <v>622</v>
      </c>
      <c r="M288" s="3">
        <v>39.4</v>
      </c>
      <c r="N288" s="3" t="s">
        <v>621</v>
      </c>
      <c r="O288" s="3" t="s">
        <v>621</v>
      </c>
      <c r="P288" s="3" t="s">
        <v>621</v>
      </c>
      <c r="Q288" s="3" t="s">
        <v>621</v>
      </c>
      <c r="R288" s="3" t="s">
        <v>621</v>
      </c>
      <c r="S288" s="3" t="s">
        <v>621</v>
      </c>
      <c r="T288" s="3" t="s">
        <v>621</v>
      </c>
      <c r="U288" s="3" t="s">
        <v>621</v>
      </c>
      <c r="V288" s="3" t="s">
        <v>621</v>
      </c>
      <c r="W288" s="3" t="s">
        <v>621</v>
      </c>
      <c r="X288" s="3" t="s">
        <v>621</v>
      </c>
      <c r="Y288" s="3" t="s">
        <v>621</v>
      </c>
      <c r="Z288" s="3" t="s">
        <v>621</v>
      </c>
      <c r="AA288" s="3" t="s">
        <v>621</v>
      </c>
      <c r="AB288" s="3" t="s">
        <v>621</v>
      </c>
      <c r="AC288" s="3" t="s">
        <v>621</v>
      </c>
      <c r="AD288" s="3">
        <v>5.7</v>
      </c>
      <c r="AE288" s="3" t="s">
        <v>621</v>
      </c>
      <c r="AF288" s="3" t="s">
        <v>621</v>
      </c>
      <c r="AG288" s="3" t="s">
        <v>621</v>
      </c>
      <c r="AH288" s="3" t="s">
        <v>621</v>
      </c>
      <c r="AI288" s="3" t="s">
        <v>621</v>
      </c>
      <c r="AM288" s="20">
        <f t="shared" si="12"/>
        <v>45.7</v>
      </c>
      <c r="AN288" s="20">
        <f t="shared" si="13"/>
        <v>32.4</v>
      </c>
      <c r="AO288" s="21">
        <f t="shared" si="14"/>
        <v>0.70897155361050324</v>
      </c>
    </row>
    <row r="289" spans="1:41" ht="15" customHeight="1" x14ac:dyDescent="0.25">
      <c r="A289" s="3" t="s">
        <v>371</v>
      </c>
      <c r="B289" s="3" t="s">
        <v>376</v>
      </c>
      <c r="C289" s="3">
        <v>2013</v>
      </c>
      <c r="D289" s="3">
        <v>28.1</v>
      </c>
      <c r="E289" s="3">
        <v>33.5</v>
      </c>
      <c r="F289" s="3" t="s">
        <v>621</v>
      </c>
      <c r="G289" s="3" t="s">
        <v>621</v>
      </c>
      <c r="H289" s="3" t="s">
        <v>621</v>
      </c>
      <c r="I289" s="3" t="s">
        <v>621</v>
      </c>
      <c r="J289" s="3" t="s">
        <v>621</v>
      </c>
      <c r="K289" s="3">
        <v>0.1</v>
      </c>
      <c r="L289" s="3" t="s">
        <v>963</v>
      </c>
      <c r="M289" s="3">
        <v>28.9</v>
      </c>
      <c r="N289" s="3" t="s">
        <v>621</v>
      </c>
      <c r="O289" s="3" t="s">
        <v>621</v>
      </c>
      <c r="P289" s="3" t="s">
        <v>621</v>
      </c>
      <c r="Q289" s="3" t="s">
        <v>621</v>
      </c>
      <c r="R289" s="3" t="s">
        <v>621</v>
      </c>
      <c r="S289" s="3" t="s">
        <v>621</v>
      </c>
      <c r="T289" s="3" t="s">
        <v>621</v>
      </c>
      <c r="U289" s="3" t="s">
        <v>621</v>
      </c>
      <c r="V289" s="3" t="s">
        <v>621</v>
      </c>
      <c r="W289" s="3" t="s">
        <v>621</v>
      </c>
      <c r="X289" s="3" t="s">
        <v>621</v>
      </c>
      <c r="Y289" s="3" t="s">
        <v>621</v>
      </c>
      <c r="Z289" s="3" t="s">
        <v>621</v>
      </c>
      <c r="AA289" s="3" t="s">
        <v>621</v>
      </c>
      <c r="AB289" s="3" t="s">
        <v>621</v>
      </c>
      <c r="AC289" s="3" t="s">
        <v>621</v>
      </c>
      <c r="AD289" s="3">
        <v>4.5</v>
      </c>
      <c r="AE289" s="3" t="s">
        <v>621</v>
      </c>
      <c r="AF289" s="3" t="s">
        <v>621</v>
      </c>
      <c r="AG289" s="3" t="s">
        <v>621</v>
      </c>
      <c r="AH289" s="3" t="s">
        <v>621</v>
      </c>
      <c r="AI289" s="3" t="s">
        <v>621</v>
      </c>
      <c r="AM289" s="20">
        <f t="shared" si="12"/>
        <v>33.5</v>
      </c>
      <c r="AN289" s="20">
        <f t="shared" si="13"/>
        <v>28.1</v>
      </c>
      <c r="AO289" s="21">
        <f t="shared" si="14"/>
        <v>0.83880597014925373</v>
      </c>
    </row>
    <row r="290" spans="1:41"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W290" s="3" t="s">
        <v>622</v>
      </c>
      <c r="X290" s="3" t="s">
        <v>622</v>
      </c>
      <c r="Y290" s="3" t="s">
        <v>622</v>
      </c>
      <c r="Z290" s="3" t="s">
        <v>622</v>
      </c>
      <c r="AA290" s="3" t="s">
        <v>622</v>
      </c>
      <c r="AB290" s="3" t="s">
        <v>622</v>
      </c>
      <c r="AC290" s="3" t="s">
        <v>622</v>
      </c>
      <c r="AD290" s="3" t="s">
        <v>622</v>
      </c>
      <c r="AE290" s="3" t="s">
        <v>622</v>
      </c>
      <c r="AF290" s="3" t="s">
        <v>622</v>
      </c>
      <c r="AG290" s="3" t="s">
        <v>622</v>
      </c>
      <c r="AH290" s="3" t="s">
        <v>622</v>
      </c>
      <c r="AI290" s="3" t="s">
        <v>622</v>
      </c>
      <c r="AM290" s="20">
        <f t="shared" si="12"/>
        <v>0</v>
      </c>
      <c r="AN290" s="20">
        <f t="shared" si="13"/>
        <v>0</v>
      </c>
      <c r="AO290" s="21" t="str">
        <f t="shared" si="14"/>
        <v/>
      </c>
    </row>
    <row r="291" spans="1:41" ht="15" customHeight="1" x14ac:dyDescent="0.25">
      <c r="A291" s="3" t="s">
        <v>371</v>
      </c>
      <c r="B291" s="3" t="s">
        <v>378</v>
      </c>
      <c r="C291" s="3">
        <v>2013</v>
      </c>
      <c r="D291" s="3">
        <v>30.8</v>
      </c>
      <c r="E291" s="3">
        <v>34.200000000000003</v>
      </c>
      <c r="F291" s="3" t="s">
        <v>621</v>
      </c>
      <c r="G291" s="3">
        <v>0.6</v>
      </c>
      <c r="H291" s="3" t="s">
        <v>621</v>
      </c>
      <c r="I291" s="3" t="s">
        <v>621</v>
      </c>
      <c r="J291" s="3" t="s">
        <v>621</v>
      </c>
      <c r="K291" s="3" t="s">
        <v>621</v>
      </c>
      <c r="L291" s="3" t="s">
        <v>622</v>
      </c>
      <c r="M291" s="3">
        <v>28.9</v>
      </c>
      <c r="N291" s="3" t="s">
        <v>621</v>
      </c>
      <c r="O291" s="3" t="s">
        <v>621</v>
      </c>
      <c r="P291" s="3" t="s">
        <v>621</v>
      </c>
      <c r="Q291" s="3" t="s">
        <v>621</v>
      </c>
      <c r="R291" s="3" t="s">
        <v>621</v>
      </c>
      <c r="S291" s="3" t="s">
        <v>621</v>
      </c>
      <c r="T291" s="3" t="s">
        <v>621</v>
      </c>
      <c r="U291" s="3" t="s">
        <v>621</v>
      </c>
      <c r="V291" s="3" t="s">
        <v>621</v>
      </c>
      <c r="W291" s="3" t="s">
        <v>621</v>
      </c>
      <c r="X291" s="3" t="s">
        <v>621</v>
      </c>
      <c r="Y291" s="3" t="s">
        <v>621</v>
      </c>
      <c r="Z291" s="3" t="s">
        <v>621</v>
      </c>
      <c r="AA291" s="3" t="s">
        <v>621</v>
      </c>
      <c r="AB291" s="3" t="s">
        <v>621</v>
      </c>
      <c r="AC291" s="3" t="s">
        <v>621</v>
      </c>
      <c r="AD291" s="3">
        <v>4.7</v>
      </c>
      <c r="AE291" s="3" t="s">
        <v>621</v>
      </c>
      <c r="AF291" s="3" t="s">
        <v>621</v>
      </c>
      <c r="AG291" s="3" t="s">
        <v>621</v>
      </c>
      <c r="AH291" s="3" t="s">
        <v>621</v>
      </c>
      <c r="AI291" s="3" t="s">
        <v>621</v>
      </c>
      <c r="AM291" s="20">
        <f t="shared" si="12"/>
        <v>34.200000000000003</v>
      </c>
      <c r="AN291" s="20">
        <f t="shared" si="13"/>
        <v>30.8</v>
      </c>
      <c r="AO291" s="21">
        <f t="shared" si="14"/>
        <v>0.90058479532163738</v>
      </c>
    </row>
    <row r="292" spans="1:41" ht="15" customHeight="1" x14ac:dyDescent="0.25">
      <c r="A292" s="3" t="s">
        <v>371</v>
      </c>
      <c r="B292" s="3" t="s">
        <v>379</v>
      </c>
      <c r="C292" s="3">
        <v>2013</v>
      </c>
      <c r="D292" s="3">
        <v>19.884</v>
      </c>
      <c r="E292" s="3">
        <v>26.407</v>
      </c>
      <c r="F292" s="3" t="s">
        <v>621</v>
      </c>
      <c r="G292" s="3">
        <v>6.0289999999999999</v>
      </c>
      <c r="H292" s="3" t="s">
        <v>621</v>
      </c>
      <c r="I292" s="3" t="s">
        <v>621</v>
      </c>
      <c r="J292" s="3" t="s">
        <v>621</v>
      </c>
      <c r="K292" s="3" t="s">
        <v>621</v>
      </c>
      <c r="L292" s="3" t="s">
        <v>622</v>
      </c>
      <c r="M292" s="3" t="s">
        <v>621</v>
      </c>
      <c r="N292" s="3" t="s">
        <v>621</v>
      </c>
      <c r="O292" s="3" t="s">
        <v>621</v>
      </c>
      <c r="P292" s="3" t="s">
        <v>621</v>
      </c>
      <c r="Q292" s="3" t="s">
        <v>621</v>
      </c>
      <c r="R292" s="3" t="s">
        <v>621</v>
      </c>
      <c r="S292" s="3" t="s">
        <v>621</v>
      </c>
      <c r="T292" s="3" t="s">
        <v>621</v>
      </c>
      <c r="U292" s="3">
        <v>20.378</v>
      </c>
      <c r="V292" s="3" t="s">
        <v>621</v>
      </c>
      <c r="W292" s="3" t="s">
        <v>621</v>
      </c>
      <c r="X292" s="3" t="s">
        <v>621</v>
      </c>
      <c r="Y292" s="3" t="s">
        <v>621</v>
      </c>
      <c r="Z292" s="3" t="s">
        <v>621</v>
      </c>
      <c r="AA292" s="3" t="s">
        <v>621</v>
      </c>
      <c r="AB292" s="3" t="s">
        <v>621</v>
      </c>
      <c r="AC292" s="3" t="s">
        <v>621</v>
      </c>
      <c r="AD292" s="3" t="s">
        <v>621</v>
      </c>
      <c r="AE292" s="3" t="s">
        <v>621</v>
      </c>
      <c r="AF292" s="3" t="s">
        <v>621</v>
      </c>
      <c r="AG292" s="3" t="s">
        <v>621</v>
      </c>
      <c r="AH292" s="3" t="s">
        <v>621</v>
      </c>
      <c r="AI292" s="3" t="s">
        <v>621</v>
      </c>
      <c r="AM292" s="20">
        <f t="shared" si="12"/>
        <v>26.407</v>
      </c>
      <c r="AN292" s="20">
        <f t="shared" si="13"/>
        <v>19.884</v>
      </c>
      <c r="AO292" s="21">
        <f t="shared" si="14"/>
        <v>0.75298216382019922</v>
      </c>
    </row>
    <row r="293" spans="1:41" ht="15" customHeight="1" x14ac:dyDescent="0.25">
      <c r="A293" s="3" t="s">
        <v>371</v>
      </c>
      <c r="B293" s="3" t="s">
        <v>380</v>
      </c>
      <c r="C293" s="3">
        <v>2013</v>
      </c>
      <c r="D293" s="3">
        <v>40.749000000000002</v>
      </c>
      <c r="E293" s="3">
        <v>45.923000000000002</v>
      </c>
      <c r="F293" s="3" t="s">
        <v>621</v>
      </c>
      <c r="G293" s="3">
        <v>1.8560000000000001</v>
      </c>
      <c r="H293" s="3" t="s">
        <v>621</v>
      </c>
      <c r="I293" s="3" t="s">
        <v>621</v>
      </c>
      <c r="J293" s="3" t="s">
        <v>621</v>
      </c>
      <c r="K293" s="3" t="s">
        <v>621</v>
      </c>
      <c r="L293" s="3" t="s">
        <v>622</v>
      </c>
      <c r="M293" s="3" t="s">
        <v>621</v>
      </c>
      <c r="N293" s="3">
        <v>7.89</v>
      </c>
      <c r="O293" s="3">
        <v>10.08</v>
      </c>
      <c r="P293" s="3">
        <v>15.624000000000001</v>
      </c>
      <c r="Q293" s="3" t="s">
        <v>621</v>
      </c>
      <c r="R293" s="3" t="s">
        <v>621</v>
      </c>
      <c r="S293" s="3" t="s">
        <v>621</v>
      </c>
      <c r="T293" s="3" t="s">
        <v>621</v>
      </c>
      <c r="U293" s="3">
        <v>4.0380000000000003</v>
      </c>
      <c r="V293" s="3" t="s">
        <v>621</v>
      </c>
      <c r="W293" s="3" t="s">
        <v>621</v>
      </c>
      <c r="X293" s="3" t="s">
        <v>621</v>
      </c>
      <c r="Y293" s="3" t="s">
        <v>621</v>
      </c>
      <c r="Z293" s="3" t="s">
        <v>621</v>
      </c>
      <c r="AA293" s="3" t="s">
        <v>621</v>
      </c>
      <c r="AB293" s="3" t="s">
        <v>621</v>
      </c>
      <c r="AC293" s="3" t="s">
        <v>621</v>
      </c>
      <c r="AD293" s="3">
        <v>6.4349999999999996</v>
      </c>
      <c r="AE293" s="3" t="s">
        <v>621</v>
      </c>
      <c r="AF293" s="3" t="s">
        <v>621</v>
      </c>
      <c r="AG293" s="3" t="s">
        <v>621</v>
      </c>
      <c r="AH293" s="3" t="s">
        <v>621</v>
      </c>
      <c r="AI293" s="3" t="s">
        <v>621</v>
      </c>
      <c r="AM293" s="20">
        <f t="shared" si="12"/>
        <v>45.923000000000002</v>
      </c>
      <c r="AN293" s="20">
        <f t="shared" si="13"/>
        <v>40.749000000000002</v>
      </c>
      <c r="AO293" s="21">
        <f t="shared" si="14"/>
        <v>0.88733314461163248</v>
      </c>
    </row>
    <row r="294" spans="1:41" ht="15" customHeight="1" x14ac:dyDescent="0.25">
      <c r="A294" s="3" t="s">
        <v>371</v>
      </c>
      <c r="B294" s="3" t="s">
        <v>381</v>
      </c>
      <c r="C294" s="3">
        <v>2013</v>
      </c>
      <c r="D294" s="3">
        <v>34.1</v>
      </c>
      <c r="E294" s="3">
        <v>45.6</v>
      </c>
      <c r="F294" s="3" t="s">
        <v>621</v>
      </c>
      <c r="G294" s="3">
        <v>0.1</v>
      </c>
      <c r="H294" s="3" t="s">
        <v>621</v>
      </c>
      <c r="I294" s="3" t="s">
        <v>621</v>
      </c>
      <c r="J294" s="3" t="s">
        <v>621</v>
      </c>
      <c r="K294" s="3" t="s">
        <v>621</v>
      </c>
      <c r="L294" s="3" t="s">
        <v>622</v>
      </c>
      <c r="M294" s="3">
        <v>40.299999999999997</v>
      </c>
      <c r="N294" s="3" t="s">
        <v>621</v>
      </c>
      <c r="O294" s="3" t="s">
        <v>621</v>
      </c>
      <c r="P294" s="3" t="s">
        <v>621</v>
      </c>
      <c r="Q294" s="3" t="s">
        <v>621</v>
      </c>
      <c r="R294" s="3" t="s">
        <v>621</v>
      </c>
      <c r="S294" s="3" t="s">
        <v>621</v>
      </c>
      <c r="T294" s="3" t="s">
        <v>621</v>
      </c>
      <c r="U294" s="3" t="s">
        <v>621</v>
      </c>
      <c r="V294" s="3" t="s">
        <v>621</v>
      </c>
      <c r="W294" s="3" t="s">
        <v>621</v>
      </c>
      <c r="X294" s="3" t="s">
        <v>621</v>
      </c>
      <c r="Y294" s="3" t="s">
        <v>621</v>
      </c>
      <c r="Z294" s="3" t="s">
        <v>621</v>
      </c>
      <c r="AA294" s="3" t="s">
        <v>621</v>
      </c>
      <c r="AB294" s="3" t="s">
        <v>621</v>
      </c>
      <c r="AC294" s="3" t="s">
        <v>621</v>
      </c>
      <c r="AD294" s="3">
        <v>5.2</v>
      </c>
      <c r="AE294" s="3" t="s">
        <v>621</v>
      </c>
      <c r="AF294" s="3" t="s">
        <v>621</v>
      </c>
      <c r="AG294" s="3" t="s">
        <v>621</v>
      </c>
      <c r="AH294" s="3" t="s">
        <v>621</v>
      </c>
      <c r="AI294" s="3" t="s">
        <v>621</v>
      </c>
      <c r="AM294" s="20">
        <f t="shared" si="12"/>
        <v>45.6</v>
      </c>
      <c r="AN294" s="20">
        <f t="shared" si="13"/>
        <v>34.1</v>
      </c>
      <c r="AO294" s="21">
        <f t="shared" si="14"/>
        <v>0.7478070175438597</v>
      </c>
    </row>
    <row r="295" spans="1:41" ht="15" customHeight="1" x14ac:dyDescent="0.25">
      <c r="A295" s="3" t="s">
        <v>371</v>
      </c>
      <c r="B295" s="3" t="s">
        <v>382</v>
      </c>
      <c r="C295" s="3">
        <v>2013</v>
      </c>
      <c r="D295" s="3">
        <v>40.799999999999997</v>
      </c>
      <c r="E295" s="3">
        <v>51.9</v>
      </c>
      <c r="F295" s="3" t="s">
        <v>621</v>
      </c>
      <c r="G295" s="3">
        <v>3.4</v>
      </c>
      <c r="H295" s="3" t="s">
        <v>621</v>
      </c>
      <c r="I295" s="3" t="s">
        <v>621</v>
      </c>
      <c r="J295" s="3" t="s">
        <v>621</v>
      </c>
      <c r="K295" s="3" t="s">
        <v>621</v>
      </c>
      <c r="L295" s="3" t="s">
        <v>622</v>
      </c>
      <c r="M295" s="3" t="s">
        <v>621</v>
      </c>
      <c r="N295" s="3">
        <v>2.1</v>
      </c>
      <c r="O295" s="3">
        <v>29.5</v>
      </c>
      <c r="P295" s="3">
        <v>9.1999999999999993</v>
      </c>
      <c r="Q295" s="3" t="s">
        <v>621</v>
      </c>
      <c r="R295" s="3" t="s">
        <v>621</v>
      </c>
      <c r="S295" s="3" t="s">
        <v>14</v>
      </c>
      <c r="T295" s="3" t="s">
        <v>621</v>
      </c>
      <c r="U295" s="3" t="s">
        <v>621</v>
      </c>
      <c r="V295" s="3" t="s">
        <v>621</v>
      </c>
      <c r="W295" s="3" t="s">
        <v>621</v>
      </c>
      <c r="X295" s="3" t="s">
        <v>621</v>
      </c>
      <c r="Y295" s="3" t="s">
        <v>621</v>
      </c>
      <c r="Z295" s="3" t="s">
        <v>621</v>
      </c>
      <c r="AA295" s="3" t="s">
        <v>621</v>
      </c>
      <c r="AB295" s="3" t="s">
        <v>621</v>
      </c>
      <c r="AC295" s="3" t="s">
        <v>621</v>
      </c>
      <c r="AD295" s="3">
        <v>7.7</v>
      </c>
      <c r="AE295" s="3" t="s">
        <v>621</v>
      </c>
      <c r="AF295" s="3" t="s">
        <v>621</v>
      </c>
      <c r="AG295" s="3" t="s">
        <v>621</v>
      </c>
      <c r="AH295" s="3" t="s">
        <v>621</v>
      </c>
      <c r="AI295" s="3" t="s">
        <v>621</v>
      </c>
      <c r="AM295" s="20">
        <f t="shared" si="12"/>
        <v>51.900000000000006</v>
      </c>
      <c r="AN295" s="20">
        <f t="shared" si="13"/>
        <v>40.799999999999997</v>
      </c>
      <c r="AO295" s="21">
        <f t="shared" si="14"/>
        <v>0.78612716763005763</v>
      </c>
    </row>
    <row r="296" spans="1:41" ht="15" customHeight="1" x14ac:dyDescent="0.25">
      <c r="A296" s="3" t="s">
        <v>371</v>
      </c>
      <c r="B296" s="3" t="s">
        <v>383</v>
      </c>
      <c r="C296" s="3">
        <v>2013</v>
      </c>
      <c r="D296" s="3">
        <v>21.9</v>
      </c>
      <c r="E296" s="3">
        <v>22.818999999999999</v>
      </c>
      <c r="F296" s="3" t="s">
        <v>621</v>
      </c>
      <c r="G296" s="3">
        <v>0.31900000000000001</v>
      </c>
      <c r="H296" s="3" t="s">
        <v>621</v>
      </c>
      <c r="I296" s="3" t="s">
        <v>621</v>
      </c>
      <c r="J296" s="3" t="s">
        <v>621</v>
      </c>
      <c r="K296" s="3" t="s">
        <v>621</v>
      </c>
      <c r="L296" s="3" t="s">
        <v>622</v>
      </c>
      <c r="M296" s="3" t="s">
        <v>621</v>
      </c>
      <c r="N296" s="3">
        <v>12.5</v>
      </c>
      <c r="O296" s="3">
        <v>8</v>
      </c>
      <c r="P296" s="3" t="s">
        <v>621</v>
      </c>
      <c r="Q296" s="3" t="s">
        <v>621</v>
      </c>
      <c r="R296" s="3" t="s">
        <v>621</v>
      </c>
      <c r="S296" s="3" t="s">
        <v>621</v>
      </c>
      <c r="T296" s="3" t="s">
        <v>621</v>
      </c>
      <c r="U296" s="3" t="s">
        <v>621</v>
      </c>
      <c r="V296" s="3" t="s">
        <v>621</v>
      </c>
      <c r="W296" s="3" t="s">
        <v>621</v>
      </c>
      <c r="X296" s="3" t="s">
        <v>621</v>
      </c>
      <c r="Y296" s="3" t="s">
        <v>621</v>
      </c>
      <c r="Z296" s="3" t="s">
        <v>621</v>
      </c>
      <c r="AA296" s="3" t="s">
        <v>621</v>
      </c>
      <c r="AB296" s="3" t="s">
        <v>621</v>
      </c>
      <c r="AC296" s="3" t="s">
        <v>621</v>
      </c>
      <c r="AD296" s="3">
        <v>2</v>
      </c>
      <c r="AE296" s="3" t="s">
        <v>621</v>
      </c>
      <c r="AF296" s="3" t="s">
        <v>621</v>
      </c>
      <c r="AG296" s="3" t="s">
        <v>621</v>
      </c>
      <c r="AH296" s="3" t="s">
        <v>621</v>
      </c>
      <c r="AI296" s="3" t="s">
        <v>621</v>
      </c>
      <c r="AM296" s="20">
        <f t="shared" si="12"/>
        <v>22.819000000000003</v>
      </c>
      <c r="AN296" s="20">
        <f t="shared" si="13"/>
        <v>21.9</v>
      </c>
      <c r="AO296" s="21">
        <f t="shared" si="14"/>
        <v>0.95972654366974874</v>
      </c>
    </row>
    <row r="297" spans="1:41" ht="15" customHeight="1" x14ac:dyDescent="0.25">
      <c r="A297" s="3" t="s">
        <v>371</v>
      </c>
      <c r="B297" s="3" t="s">
        <v>384</v>
      </c>
      <c r="C297" s="3">
        <v>2013</v>
      </c>
      <c r="D297" s="3">
        <v>27.6</v>
      </c>
      <c r="E297" s="3">
        <v>32.200000000000003</v>
      </c>
      <c r="F297" s="3" t="s">
        <v>621</v>
      </c>
      <c r="G297" s="3">
        <v>1</v>
      </c>
      <c r="H297" s="3" t="s">
        <v>621</v>
      </c>
      <c r="I297" s="3" t="s">
        <v>621</v>
      </c>
      <c r="J297" s="3" t="s">
        <v>621</v>
      </c>
      <c r="K297" s="3" t="s">
        <v>621</v>
      </c>
      <c r="L297" s="3" t="s">
        <v>622</v>
      </c>
      <c r="M297" s="3" t="s">
        <v>621</v>
      </c>
      <c r="N297" s="3">
        <v>5.9</v>
      </c>
      <c r="O297" s="3">
        <v>19.7</v>
      </c>
      <c r="P297" s="3">
        <v>0</v>
      </c>
      <c r="Q297" s="3">
        <v>0</v>
      </c>
      <c r="R297" s="3">
        <v>0</v>
      </c>
      <c r="S297" s="3" t="s">
        <v>14</v>
      </c>
      <c r="T297" s="3" t="s">
        <v>621</v>
      </c>
      <c r="U297" s="3" t="s">
        <v>621</v>
      </c>
      <c r="V297" s="3" t="s">
        <v>621</v>
      </c>
      <c r="W297" s="3" t="s">
        <v>621</v>
      </c>
      <c r="X297" s="3" t="s">
        <v>621</v>
      </c>
      <c r="Y297" s="3" t="s">
        <v>621</v>
      </c>
      <c r="Z297" s="3" t="s">
        <v>621</v>
      </c>
      <c r="AA297" s="3" t="s">
        <v>621</v>
      </c>
      <c r="AB297" s="3" t="s">
        <v>621</v>
      </c>
      <c r="AC297" s="3" t="s">
        <v>621</v>
      </c>
      <c r="AD297" s="3">
        <v>5.6</v>
      </c>
      <c r="AE297" s="3" t="s">
        <v>621</v>
      </c>
      <c r="AF297" s="3" t="s">
        <v>621</v>
      </c>
      <c r="AG297" s="3" t="s">
        <v>621</v>
      </c>
      <c r="AH297" s="3" t="s">
        <v>621</v>
      </c>
      <c r="AI297" s="3" t="s">
        <v>621</v>
      </c>
      <c r="AM297" s="20">
        <f t="shared" si="12"/>
        <v>32.200000000000003</v>
      </c>
      <c r="AN297" s="20">
        <f t="shared" si="13"/>
        <v>27.6</v>
      </c>
      <c r="AO297" s="21">
        <f t="shared" si="14"/>
        <v>0.8571428571428571</v>
      </c>
    </row>
    <row r="298" spans="1:41"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W298" s="3" t="s">
        <v>622</v>
      </c>
      <c r="X298" s="3" t="s">
        <v>622</v>
      </c>
      <c r="Y298" s="3" t="s">
        <v>622</v>
      </c>
      <c r="Z298" s="3" t="s">
        <v>622</v>
      </c>
      <c r="AA298" s="3" t="s">
        <v>622</v>
      </c>
      <c r="AB298" s="3" t="s">
        <v>622</v>
      </c>
      <c r="AC298" s="3" t="s">
        <v>622</v>
      </c>
      <c r="AD298" s="3" t="s">
        <v>622</v>
      </c>
      <c r="AE298" s="3" t="s">
        <v>622</v>
      </c>
      <c r="AF298" s="3" t="s">
        <v>622</v>
      </c>
      <c r="AG298" s="3" t="s">
        <v>622</v>
      </c>
      <c r="AH298" s="3" t="s">
        <v>622</v>
      </c>
      <c r="AI298" s="3" t="s">
        <v>622</v>
      </c>
      <c r="AM298" s="20">
        <f t="shared" si="12"/>
        <v>0</v>
      </c>
      <c r="AN298" s="20">
        <f t="shared" si="13"/>
        <v>0</v>
      </c>
      <c r="AO298" s="21" t="str">
        <f t="shared" si="14"/>
        <v/>
      </c>
    </row>
    <row r="299" spans="1:41"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W299" s="3" t="s">
        <v>622</v>
      </c>
      <c r="X299" s="3" t="s">
        <v>622</v>
      </c>
      <c r="Y299" s="3" t="s">
        <v>622</v>
      </c>
      <c r="Z299" s="3" t="s">
        <v>622</v>
      </c>
      <c r="AA299" s="3" t="s">
        <v>622</v>
      </c>
      <c r="AB299" s="3" t="s">
        <v>622</v>
      </c>
      <c r="AC299" s="3" t="s">
        <v>622</v>
      </c>
      <c r="AD299" s="3" t="s">
        <v>622</v>
      </c>
      <c r="AE299" s="3" t="s">
        <v>622</v>
      </c>
      <c r="AF299" s="3" t="s">
        <v>622</v>
      </c>
      <c r="AG299" s="3" t="s">
        <v>622</v>
      </c>
      <c r="AH299" s="3" t="s">
        <v>622</v>
      </c>
      <c r="AI299" s="3" t="s">
        <v>622</v>
      </c>
      <c r="AM299" s="20">
        <f t="shared" si="12"/>
        <v>0</v>
      </c>
      <c r="AN299" s="20">
        <f t="shared" si="13"/>
        <v>0</v>
      </c>
      <c r="AO299" s="21" t="str">
        <f t="shared" si="14"/>
        <v/>
      </c>
    </row>
    <row r="300" spans="1:41" ht="15" customHeight="1" x14ac:dyDescent="0.25">
      <c r="A300" s="3" t="s">
        <v>371</v>
      </c>
      <c r="B300" s="3" t="s">
        <v>387</v>
      </c>
      <c r="C300" s="3">
        <v>2013</v>
      </c>
      <c r="D300" s="3">
        <v>7.2460000000000004</v>
      </c>
      <c r="E300" s="3">
        <v>7.2460000000000004</v>
      </c>
      <c r="F300" s="3" t="s">
        <v>621</v>
      </c>
      <c r="G300" s="3">
        <v>0.18</v>
      </c>
      <c r="H300" s="3" t="s">
        <v>621</v>
      </c>
      <c r="I300" s="3" t="s">
        <v>621</v>
      </c>
      <c r="J300" s="3" t="s">
        <v>621</v>
      </c>
      <c r="K300" s="3" t="s">
        <v>621</v>
      </c>
      <c r="L300" s="3" t="s">
        <v>622</v>
      </c>
      <c r="M300" s="3" t="s">
        <v>621</v>
      </c>
      <c r="N300" s="3" t="s">
        <v>621</v>
      </c>
      <c r="O300" s="3" t="s">
        <v>621</v>
      </c>
      <c r="P300" s="3" t="s">
        <v>621</v>
      </c>
      <c r="Q300" s="3" t="s">
        <v>621</v>
      </c>
      <c r="R300" s="3" t="s">
        <v>621</v>
      </c>
      <c r="S300" s="3" t="s">
        <v>621</v>
      </c>
      <c r="T300" s="3">
        <v>7.0659999999999998</v>
      </c>
      <c r="U300" s="3" t="s">
        <v>621</v>
      </c>
      <c r="V300" s="3" t="s">
        <v>621</v>
      </c>
      <c r="W300" s="3" t="s">
        <v>621</v>
      </c>
      <c r="X300" s="3" t="s">
        <v>621</v>
      </c>
      <c r="Y300" s="3" t="s">
        <v>621</v>
      </c>
      <c r="Z300" s="3" t="s">
        <v>621</v>
      </c>
      <c r="AA300" s="3" t="s">
        <v>621</v>
      </c>
      <c r="AB300" s="3" t="s">
        <v>621</v>
      </c>
      <c r="AC300" s="3" t="s">
        <v>621</v>
      </c>
      <c r="AD300" s="3" t="s">
        <v>621</v>
      </c>
      <c r="AE300" s="3" t="s">
        <v>621</v>
      </c>
      <c r="AF300" s="3" t="s">
        <v>621</v>
      </c>
      <c r="AG300" s="3" t="s">
        <v>621</v>
      </c>
      <c r="AH300" s="3" t="s">
        <v>621</v>
      </c>
      <c r="AI300" s="3" t="s">
        <v>621</v>
      </c>
      <c r="AM300" s="20">
        <f t="shared" si="12"/>
        <v>7.2459999999999996</v>
      </c>
      <c r="AN300" s="20">
        <f t="shared" si="13"/>
        <v>7.2460000000000004</v>
      </c>
      <c r="AO300" s="21">
        <f t="shared" si="14"/>
        <v>1.0000000000000002</v>
      </c>
    </row>
    <row r="301" spans="1:41" ht="15" customHeight="1" x14ac:dyDescent="0.25">
      <c r="A301" s="3" t="s">
        <v>388</v>
      </c>
      <c r="B301" s="3" t="s">
        <v>389</v>
      </c>
      <c r="C301" s="3">
        <v>2013</v>
      </c>
      <c r="D301" s="3">
        <v>18</v>
      </c>
      <c r="E301" s="3">
        <v>20.86</v>
      </c>
      <c r="F301" s="3" t="s">
        <v>621</v>
      </c>
      <c r="G301" s="3">
        <v>0.06</v>
      </c>
      <c r="H301" s="3" t="s">
        <v>621</v>
      </c>
      <c r="I301" s="3" t="s">
        <v>621</v>
      </c>
      <c r="J301" s="3" t="s">
        <v>621</v>
      </c>
      <c r="K301" s="3" t="s">
        <v>621</v>
      </c>
      <c r="L301" s="3" t="s">
        <v>622</v>
      </c>
      <c r="M301" s="3">
        <v>6.2</v>
      </c>
      <c r="N301" s="3">
        <v>6</v>
      </c>
      <c r="O301" s="3">
        <v>6.5</v>
      </c>
      <c r="P301" s="3" t="s">
        <v>621</v>
      </c>
      <c r="Q301" s="3" t="s">
        <v>621</v>
      </c>
      <c r="R301" s="3" t="s">
        <v>621</v>
      </c>
      <c r="S301" s="3" t="s">
        <v>621</v>
      </c>
      <c r="T301" s="3">
        <v>2.1</v>
      </c>
      <c r="U301" s="3" t="s">
        <v>621</v>
      </c>
      <c r="V301" s="3" t="s">
        <v>621</v>
      </c>
      <c r="W301" s="3" t="s">
        <v>621</v>
      </c>
      <c r="X301" s="3" t="s">
        <v>621</v>
      </c>
      <c r="Y301" s="3" t="s">
        <v>621</v>
      </c>
      <c r="Z301" s="3" t="s">
        <v>621</v>
      </c>
      <c r="AA301" s="3" t="s">
        <v>621</v>
      </c>
      <c r="AB301" s="3" t="s">
        <v>621</v>
      </c>
      <c r="AC301" s="3" t="s">
        <v>621</v>
      </c>
      <c r="AD301" s="3" t="s">
        <v>621</v>
      </c>
      <c r="AE301" s="3" t="s">
        <v>621</v>
      </c>
      <c r="AF301" s="3" t="s">
        <v>621</v>
      </c>
      <c r="AG301" s="3" t="s">
        <v>621</v>
      </c>
      <c r="AH301" s="3" t="s">
        <v>621</v>
      </c>
      <c r="AI301" s="3" t="s">
        <v>621</v>
      </c>
      <c r="AM301" s="20">
        <f t="shared" si="12"/>
        <v>20.86</v>
      </c>
      <c r="AN301" s="20">
        <f t="shared" si="13"/>
        <v>18</v>
      </c>
      <c r="AO301" s="21">
        <f t="shared" si="14"/>
        <v>0.86289549376797703</v>
      </c>
    </row>
    <row r="302" spans="1:41" ht="15" customHeight="1" x14ac:dyDescent="0.25">
      <c r="A302" s="3" t="s">
        <v>388</v>
      </c>
      <c r="B302" s="3" t="s">
        <v>390</v>
      </c>
      <c r="C302" s="3">
        <v>2013</v>
      </c>
      <c r="D302" s="3">
        <v>110</v>
      </c>
      <c r="E302" s="3">
        <v>124</v>
      </c>
      <c r="F302" s="3" t="s">
        <v>621</v>
      </c>
      <c r="G302" s="3">
        <v>2</v>
      </c>
      <c r="H302" s="3" t="s">
        <v>621</v>
      </c>
      <c r="I302" s="3" t="s">
        <v>621</v>
      </c>
      <c r="J302" s="3" t="s">
        <v>621</v>
      </c>
      <c r="K302" s="3" t="s">
        <v>621</v>
      </c>
      <c r="L302" s="3" t="s">
        <v>622</v>
      </c>
      <c r="M302" s="3">
        <v>24.8</v>
      </c>
      <c r="N302" s="3">
        <v>24.1</v>
      </c>
      <c r="O302" s="3">
        <v>26.3</v>
      </c>
      <c r="P302" s="3" t="s">
        <v>621</v>
      </c>
      <c r="Q302" s="3" t="s">
        <v>621</v>
      </c>
      <c r="R302" s="3" t="s">
        <v>621</v>
      </c>
      <c r="S302" s="3" t="s">
        <v>621</v>
      </c>
      <c r="T302" s="3" t="s">
        <v>621</v>
      </c>
      <c r="U302" s="3">
        <v>35.700000000000003</v>
      </c>
      <c r="V302" s="3" t="s">
        <v>621</v>
      </c>
      <c r="W302" s="3" t="s">
        <v>621</v>
      </c>
      <c r="X302" s="3" t="s">
        <v>621</v>
      </c>
      <c r="Y302" s="3" t="s">
        <v>621</v>
      </c>
      <c r="Z302" s="3" t="s">
        <v>621</v>
      </c>
      <c r="AA302" s="3" t="s">
        <v>621</v>
      </c>
      <c r="AB302" s="3" t="s">
        <v>621</v>
      </c>
      <c r="AC302" s="3" t="s">
        <v>621</v>
      </c>
      <c r="AD302" s="3">
        <v>11.1</v>
      </c>
      <c r="AE302" s="3" t="s">
        <v>621</v>
      </c>
      <c r="AF302" s="3" t="s">
        <v>621</v>
      </c>
      <c r="AG302" s="3" t="s">
        <v>621</v>
      </c>
      <c r="AH302" s="3" t="s">
        <v>621</v>
      </c>
      <c r="AI302" s="3" t="s">
        <v>621</v>
      </c>
      <c r="AM302" s="20">
        <f t="shared" si="12"/>
        <v>124</v>
      </c>
      <c r="AN302" s="20">
        <f t="shared" si="13"/>
        <v>110</v>
      </c>
      <c r="AO302" s="21">
        <f t="shared" si="14"/>
        <v>0.88709677419354838</v>
      </c>
    </row>
    <row r="303" spans="1:41" ht="15" customHeight="1" x14ac:dyDescent="0.25">
      <c r="A303" s="3" t="s">
        <v>391</v>
      </c>
      <c r="B303" s="3" t="s">
        <v>392</v>
      </c>
      <c r="C303" s="3">
        <v>2013</v>
      </c>
      <c r="D303" s="3">
        <v>51.5</v>
      </c>
      <c r="E303" s="3">
        <v>58.7</v>
      </c>
      <c r="F303" s="3" t="s">
        <v>621</v>
      </c>
      <c r="G303" s="3" t="s">
        <v>621</v>
      </c>
      <c r="H303" s="3">
        <v>0.7</v>
      </c>
      <c r="I303" s="3" t="s">
        <v>621</v>
      </c>
      <c r="J303" s="3" t="s">
        <v>621</v>
      </c>
      <c r="K303" s="3" t="s">
        <v>621</v>
      </c>
      <c r="L303" s="3" t="s">
        <v>622</v>
      </c>
      <c r="M303" s="3">
        <v>6</v>
      </c>
      <c r="N303" s="3">
        <v>25</v>
      </c>
      <c r="O303" s="3">
        <v>19</v>
      </c>
      <c r="P303" s="3">
        <v>0.5</v>
      </c>
      <c r="Q303" s="3" t="s">
        <v>621</v>
      </c>
      <c r="R303" s="3">
        <v>0</v>
      </c>
      <c r="S303" s="3" t="s">
        <v>14</v>
      </c>
      <c r="T303" s="3" t="s">
        <v>621</v>
      </c>
      <c r="U303" s="3" t="s">
        <v>621</v>
      </c>
      <c r="V303" s="3" t="s">
        <v>621</v>
      </c>
      <c r="W303" s="3" t="s">
        <v>621</v>
      </c>
      <c r="X303" s="3" t="s">
        <v>621</v>
      </c>
      <c r="Y303" s="3" t="s">
        <v>621</v>
      </c>
      <c r="Z303" s="3" t="s">
        <v>621</v>
      </c>
      <c r="AA303" s="3" t="s">
        <v>621</v>
      </c>
      <c r="AB303" s="3" t="s">
        <v>621</v>
      </c>
      <c r="AC303" s="3" t="s">
        <v>621</v>
      </c>
      <c r="AD303" s="3">
        <v>7.5</v>
      </c>
      <c r="AE303" s="3" t="s">
        <v>621</v>
      </c>
      <c r="AF303" s="3" t="s">
        <v>621</v>
      </c>
      <c r="AG303" s="3" t="s">
        <v>621</v>
      </c>
      <c r="AH303" s="3" t="s">
        <v>621</v>
      </c>
      <c r="AI303" s="3" t="s">
        <v>621</v>
      </c>
      <c r="AM303" s="20">
        <f t="shared" si="12"/>
        <v>58.7</v>
      </c>
      <c r="AN303" s="20">
        <f t="shared" si="13"/>
        <v>51.5</v>
      </c>
      <c r="AO303" s="21">
        <f t="shared" si="14"/>
        <v>0.87734241908006805</v>
      </c>
    </row>
    <row r="304" spans="1:41" ht="15" customHeight="1" x14ac:dyDescent="0.25">
      <c r="A304" s="3" t="s">
        <v>393</v>
      </c>
      <c r="B304" s="3" t="s">
        <v>394</v>
      </c>
      <c r="C304" s="3">
        <v>2013</v>
      </c>
      <c r="D304" s="3" t="s">
        <v>621</v>
      </c>
      <c r="E304" s="3" t="s">
        <v>621</v>
      </c>
      <c r="F304" s="3" t="s">
        <v>621</v>
      </c>
      <c r="G304" s="3" t="s">
        <v>621</v>
      </c>
      <c r="H304" s="3" t="s">
        <v>621</v>
      </c>
      <c r="I304" s="3" t="s">
        <v>621</v>
      </c>
      <c r="J304" s="3" t="s">
        <v>621</v>
      </c>
      <c r="K304" s="3" t="s">
        <v>621</v>
      </c>
      <c r="L304" s="3" t="s">
        <v>622</v>
      </c>
      <c r="M304" s="3" t="s">
        <v>621</v>
      </c>
      <c r="N304" s="3" t="s">
        <v>621</v>
      </c>
      <c r="O304" s="3" t="s">
        <v>621</v>
      </c>
      <c r="P304" s="3" t="s">
        <v>621</v>
      </c>
      <c r="Q304" s="3" t="s">
        <v>621</v>
      </c>
      <c r="R304" s="3" t="s">
        <v>621</v>
      </c>
      <c r="S304" s="3" t="s">
        <v>621</v>
      </c>
      <c r="T304" s="3" t="s">
        <v>621</v>
      </c>
      <c r="U304" s="3" t="s">
        <v>621</v>
      </c>
      <c r="V304" s="3" t="s">
        <v>621</v>
      </c>
      <c r="W304" s="3" t="s">
        <v>621</v>
      </c>
      <c r="X304" s="3" t="s">
        <v>621</v>
      </c>
      <c r="Y304" s="3" t="s">
        <v>621</v>
      </c>
      <c r="Z304" s="3" t="s">
        <v>621</v>
      </c>
      <c r="AA304" s="3" t="s">
        <v>621</v>
      </c>
      <c r="AB304" s="3" t="s">
        <v>621</v>
      </c>
      <c r="AC304" s="3" t="s">
        <v>621</v>
      </c>
      <c r="AD304" s="3" t="s">
        <v>621</v>
      </c>
      <c r="AE304" s="3" t="s">
        <v>621</v>
      </c>
      <c r="AF304" s="3" t="s">
        <v>622</v>
      </c>
      <c r="AG304" s="3" t="s">
        <v>621</v>
      </c>
      <c r="AH304" s="3" t="s">
        <v>621</v>
      </c>
      <c r="AI304" s="3" t="s">
        <v>621</v>
      </c>
      <c r="AM304" s="20">
        <f t="shared" si="12"/>
        <v>0</v>
      </c>
      <c r="AN304" s="20">
        <f t="shared" si="13"/>
        <v>0</v>
      </c>
      <c r="AO304" s="21" t="str">
        <f t="shared" si="14"/>
        <v/>
      </c>
    </row>
    <row r="305" spans="1:42" ht="15" customHeight="1" x14ac:dyDescent="0.25">
      <c r="A305" s="3" t="s">
        <v>393</v>
      </c>
      <c r="B305" s="3" t="s">
        <v>395</v>
      </c>
      <c r="C305" s="3">
        <v>2013</v>
      </c>
      <c r="D305" s="3" t="s">
        <v>621</v>
      </c>
      <c r="E305" s="3" t="s">
        <v>621</v>
      </c>
      <c r="F305" s="3" t="s">
        <v>621</v>
      </c>
      <c r="G305" s="3" t="s">
        <v>621</v>
      </c>
      <c r="H305" s="3" t="s">
        <v>621</v>
      </c>
      <c r="I305" s="3" t="s">
        <v>621</v>
      </c>
      <c r="J305" s="3" t="s">
        <v>621</v>
      </c>
      <c r="K305" s="3" t="s">
        <v>621</v>
      </c>
      <c r="L305" s="3" t="s">
        <v>622</v>
      </c>
      <c r="M305" s="3" t="s">
        <v>621</v>
      </c>
      <c r="N305" s="3" t="s">
        <v>621</v>
      </c>
      <c r="O305" s="3" t="s">
        <v>621</v>
      </c>
      <c r="P305" s="3" t="s">
        <v>621</v>
      </c>
      <c r="Q305" s="3" t="s">
        <v>621</v>
      </c>
      <c r="R305" s="3" t="s">
        <v>621</v>
      </c>
      <c r="S305" s="3" t="s">
        <v>621</v>
      </c>
      <c r="T305" s="3" t="s">
        <v>621</v>
      </c>
      <c r="U305" s="3" t="s">
        <v>621</v>
      </c>
      <c r="V305" s="3" t="s">
        <v>621</v>
      </c>
      <c r="W305" s="3" t="s">
        <v>621</v>
      </c>
      <c r="X305" s="3" t="s">
        <v>621</v>
      </c>
      <c r="Y305" s="3" t="s">
        <v>621</v>
      </c>
      <c r="Z305" s="3" t="s">
        <v>621</v>
      </c>
      <c r="AA305" s="3" t="s">
        <v>621</v>
      </c>
      <c r="AB305" s="3" t="s">
        <v>621</v>
      </c>
      <c r="AC305" s="3" t="s">
        <v>621</v>
      </c>
      <c r="AD305" s="3" t="s">
        <v>621</v>
      </c>
      <c r="AE305" s="3" t="s">
        <v>621</v>
      </c>
      <c r="AF305" s="3" t="s">
        <v>622</v>
      </c>
      <c r="AG305" s="3" t="s">
        <v>621</v>
      </c>
      <c r="AH305" s="3" t="s">
        <v>621</v>
      </c>
      <c r="AI305" s="3" t="s">
        <v>621</v>
      </c>
      <c r="AM305" s="20">
        <f t="shared" si="12"/>
        <v>0</v>
      </c>
      <c r="AN305" s="20">
        <f t="shared" si="13"/>
        <v>0</v>
      </c>
      <c r="AO305" s="21" t="str">
        <f t="shared" si="14"/>
        <v/>
      </c>
    </row>
    <row r="306" spans="1:42" ht="15" customHeight="1" x14ac:dyDescent="0.25">
      <c r="A306" s="3" t="s">
        <v>393</v>
      </c>
      <c r="B306" s="3" t="s">
        <v>396</v>
      </c>
      <c r="C306" s="3">
        <v>2013</v>
      </c>
      <c r="D306" s="3">
        <v>200.1</v>
      </c>
      <c r="E306" s="3">
        <v>70.540000000000006</v>
      </c>
      <c r="F306" s="3" t="s">
        <v>621</v>
      </c>
      <c r="G306" s="3" t="s">
        <v>621</v>
      </c>
      <c r="H306" s="3" t="s">
        <v>621</v>
      </c>
      <c r="I306" s="3" t="s">
        <v>621</v>
      </c>
      <c r="J306" s="3" t="s">
        <v>621</v>
      </c>
      <c r="K306" s="3" t="s">
        <v>621</v>
      </c>
      <c r="L306" s="3" t="s">
        <v>622</v>
      </c>
      <c r="M306" s="3" t="s">
        <v>621</v>
      </c>
      <c r="N306" s="3" t="s">
        <v>621</v>
      </c>
      <c r="O306" s="3">
        <v>24.5</v>
      </c>
      <c r="P306" s="3" t="s">
        <v>621</v>
      </c>
      <c r="Q306" s="3">
        <v>0</v>
      </c>
      <c r="R306" s="3" t="s">
        <v>621</v>
      </c>
      <c r="S306" s="3" t="s">
        <v>14</v>
      </c>
      <c r="T306" s="3">
        <v>24</v>
      </c>
      <c r="U306" s="3" t="s">
        <v>621</v>
      </c>
      <c r="V306" s="3" t="s">
        <v>621</v>
      </c>
      <c r="W306" s="3" t="s">
        <v>621</v>
      </c>
      <c r="X306" s="3" t="s">
        <v>621</v>
      </c>
      <c r="Y306" s="3">
        <v>4.0999999999999996</v>
      </c>
      <c r="Z306" s="3" t="s">
        <v>621</v>
      </c>
      <c r="AA306" s="3" t="s">
        <v>621</v>
      </c>
      <c r="AB306" s="3" t="s">
        <v>621</v>
      </c>
      <c r="AC306" s="3">
        <v>1</v>
      </c>
      <c r="AD306" s="3">
        <v>15.8</v>
      </c>
      <c r="AE306" s="3">
        <v>0.14000000000000001</v>
      </c>
      <c r="AF306" s="3" t="s">
        <v>622</v>
      </c>
      <c r="AG306" s="3">
        <v>0.04</v>
      </c>
      <c r="AH306" s="3">
        <v>1</v>
      </c>
      <c r="AI306" s="3">
        <v>1</v>
      </c>
      <c r="AM306" s="20">
        <f t="shared" si="12"/>
        <v>70.540000000000006</v>
      </c>
      <c r="AN306" s="20">
        <f t="shared" si="13"/>
        <v>200.1</v>
      </c>
      <c r="AO306" s="21">
        <f t="shared" si="14"/>
        <v>2.8366884037425573</v>
      </c>
      <c r="AP306" s="22" t="s">
        <v>1081</v>
      </c>
    </row>
    <row r="307" spans="1:42" ht="15" customHeight="1" x14ac:dyDescent="0.25">
      <c r="A307" s="3" t="s">
        <v>393</v>
      </c>
      <c r="B307" s="3" t="s">
        <v>397</v>
      </c>
      <c r="C307" s="3">
        <v>2013</v>
      </c>
      <c r="D307" s="3" t="s">
        <v>621</v>
      </c>
      <c r="E307" s="3" t="s">
        <v>621</v>
      </c>
      <c r="F307" s="3" t="s">
        <v>621</v>
      </c>
      <c r="G307" s="3" t="s">
        <v>621</v>
      </c>
      <c r="H307" s="3" t="s">
        <v>621</v>
      </c>
      <c r="I307" s="3" t="s">
        <v>621</v>
      </c>
      <c r="J307" s="3" t="s">
        <v>621</v>
      </c>
      <c r="K307" s="3" t="s">
        <v>621</v>
      </c>
      <c r="L307" s="3" t="s">
        <v>622</v>
      </c>
      <c r="M307" s="3" t="s">
        <v>621</v>
      </c>
      <c r="N307" s="3" t="s">
        <v>621</v>
      </c>
      <c r="O307" s="3" t="s">
        <v>621</v>
      </c>
      <c r="P307" s="3" t="s">
        <v>621</v>
      </c>
      <c r="Q307" s="3" t="s">
        <v>621</v>
      </c>
      <c r="R307" s="3" t="s">
        <v>621</v>
      </c>
      <c r="S307" s="3" t="s">
        <v>621</v>
      </c>
      <c r="T307" s="3" t="s">
        <v>621</v>
      </c>
      <c r="U307" s="3" t="s">
        <v>621</v>
      </c>
      <c r="V307" s="3" t="s">
        <v>621</v>
      </c>
      <c r="W307" s="3" t="s">
        <v>621</v>
      </c>
      <c r="X307" s="3" t="s">
        <v>621</v>
      </c>
      <c r="Y307" s="3" t="s">
        <v>621</v>
      </c>
      <c r="Z307" s="3" t="s">
        <v>621</v>
      </c>
      <c r="AA307" s="3" t="s">
        <v>621</v>
      </c>
      <c r="AB307" s="3" t="s">
        <v>621</v>
      </c>
      <c r="AC307" s="3" t="s">
        <v>621</v>
      </c>
      <c r="AD307" s="3" t="s">
        <v>621</v>
      </c>
      <c r="AE307" s="3" t="s">
        <v>621</v>
      </c>
      <c r="AF307" s="3" t="s">
        <v>622</v>
      </c>
      <c r="AG307" s="3" t="s">
        <v>621</v>
      </c>
      <c r="AH307" s="3" t="s">
        <v>621</v>
      </c>
      <c r="AI307" s="3" t="s">
        <v>621</v>
      </c>
      <c r="AM307" s="20">
        <f t="shared" si="12"/>
        <v>0</v>
      </c>
      <c r="AN307" s="20">
        <f t="shared" si="13"/>
        <v>0</v>
      </c>
      <c r="AO307" s="21" t="str">
        <f t="shared" si="14"/>
        <v/>
      </c>
    </row>
    <row r="308" spans="1:42" ht="15" customHeight="1" x14ac:dyDescent="0.25">
      <c r="A308" s="3" t="s">
        <v>393</v>
      </c>
      <c r="B308" s="3" t="s">
        <v>398</v>
      </c>
      <c r="C308" s="3">
        <v>2013</v>
      </c>
      <c r="D308" s="3" t="s">
        <v>621</v>
      </c>
      <c r="E308" s="3" t="s">
        <v>621</v>
      </c>
      <c r="F308" s="3" t="s">
        <v>621</v>
      </c>
      <c r="G308" s="3" t="s">
        <v>621</v>
      </c>
      <c r="H308" s="3" t="s">
        <v>621</v>
      </c>
      <c r="I308" s="3" t="s">
        <v>621</v>
      </c>
      <c r="J308" s="3" t="s">
        <v>621</v>
      </c>
      <c r="K308" s="3" t="s">
        <v>621</v>
      </c>
      <c r="L308" s="3" t="s">
        <v>622</v>
      </c>
      <c r="M308" s="3" t="s">
        <v>621</v>
      </c>
      <c r="N308" s="3" t="s">
        <v>621</v>
      </c>
      <c r="O308" s="3" t="s">
        <v>621</v>
      </c>
      <c r="P308" s="3" t="s">
        <v>621</v>
      </c>
      <c r="Q308" s="3" t="s">
        <v>621</v>
      </c>
      <c r="R308" s="3" t="s">
        <v>621</v>
      </c>
      <c r="S308" s="3" t="s">
        <v>621</v>
      </c>
      <c r="T308" s="3" t="s">
        <v>621</v>
      </c>
      <c r="U308" s="3" t="s">
        <v>621</v>
      </c>
      <c r="V308" s="3" t="s">
        <v>621</v>
      </c>
      <c r="W308" s="3" t="s">
        <v>621</v>
      </c>
      <c r="X308" s="3" t="s">
        <v>621</v>
      </c>
      <c r="Y308" s="3" t="s">
        <v>621</v>
      </c>
      <c r="Z308" s="3" t="s">
        <v>621</v>
      </c>
      <c r="AA308" s="3" t="s">
        <v>621</v>
      </c>
      <c r="AB308" s="3" t="s">
        <v>621</v>
      </c>
      <c r="AC308" s="3" t="s">
        <v>621</v>
      </c>
      <c r="AD308" s="3" t="s">
        <v>621</v>
      </c>
      <c r="AE308" s="3" t="s">
        <v>621</v>
      </c>
      <c r="AF308" s="3" t="s">
        <v>622</v>
      </c>
      <c r="AG308" s="3" t="s">
        <v>621</v>
      </c>
      <c r="AH308" s="3" t="s">
        <v>621</v>
      </c>
      <c r="AI308" s="3" t="s">
        <v>621</v>
      </c>
      <c r="AM308" s="20">
        <f t="shared" si="12"/>
        <v>0</v>
      </c>
      <c r="AN308" s="20">
        <f t="shared" si="13"/>
        <v>0</v>
      </c>
      <c r="AO308" s="21" t="str">
        <f t="shared" si="14"/>
        <v/>
      </c>
    </row>
    <row r="309" spans="1:42" ht="15" customHeight="1" x14ac:dyDescent="0.25">
      <c r="A309" s="3" t="s">
        <v>399</v>
      </c>
      <c r="B309" s="3" t="s">
        <v>400</v>
      </c>
      <c r="C309" s="3">
        <v>2013</v>
      </c>
      <c r="D309" s="3">
        <v>112.2</v>
      </c>
      <c r="E309" s="3">
        <v>135.1</v>
      </c>
      <c r="F309" s="3" t="s">
        <v>621</v>
      </c>
      <c r="G309" s="3">
        <v>2</v>
      </c>
      <c r="H309" s="3" t="s">
        <v>621</v>
      </c>
      <c r="I309" s="3" t="s">
        <v>621</v>
      </c>
      <c r="J309" s="3" t="s">
        <v>621</v>
      </c>
      <c r="K309" s="3">
        <v>5.0999999999999996</v>
      </c>
      <c r="L309" s="3" t="s">
        <v>622</v>
      </c>
      <c r="M309" s="3">
        <v>9.1</v>
      </c>
      <c r="N309" s="3" t="s">
        <v>621</v>
      </c>
      <c r="O309" s="3" t="s">
        <v>621</v>
      </c>
      <c r="P309" s="3">
        <v>12.8</v>
      </c>
      <c r="Q309" s="3" t="s">
        <v>621</v>
      </c>
      <c r="R309" s="3" t="s">
        <v>621</v>
      </c>
      <c r="S309" s="3" t="s">
        <v>621</v>
      </c>
      <c r="T309" s="3">
        <v>78.400000000000006</v>
      </c>
      <c r="U309" s="3">
        <v>2.5</v>
      </c>
      <c r="V309" s="3" t="s">
        <v>621</v>
      </c>
      <c r="W309" s="3">
        <v>3.6</v>
      </c>
      <c r="X309" s="3" t="s">
        <v>621</v>
      </c>
      <c r="Y309" s="3" t="s">
        <v>621</v>
      </c>
      <c r="Z309" s="3">
        <v>0.3</v>
      </c>
      <c r="AA309" s="3">
        <v>21.3</v>
      </c>
      <c r="AB309" s="3" t="s">
        <v>621</v>
      </c>
      <c r="AC309" s="3" t="s">
        <v>621</v>
      </c>
      <c r="AD309" s="3" t="s">
        <v>621</v>
      </c>
      <c r="AE309" s="3" t="s">
        <v>621</v>
      </c>
      <c r="AF309" s="3" t="s">
        <v>621</v>
      </c>
      <c r="AG309" s="3" t="s">
        <v>621</v>
      </c>
      <c r="AH309" s="3">
        <v>0</v>
      </c>
      <c r="AI309" s="3" t="s">
        <v>621</v>
      </c>
      <c r="AM309" s="20">
        <f t="shared" si="12"/>
        <v>135.1</v>
      </c>
      <c r="AN309" s="20">
        <f t="shared" si="13"/>
        <v>112.2</v>
      </c>
      <c r="AO309" s="21">
        <f t="shared" si="14"/>
        <v>0.8304959289415248</v>
      </c>
    </row>
    <row r="310" spans="1:42" ht="15" customHeight="1" x14ac:dyDescent="0.25">
      <c r="A310" s="3" t="s">
        <v>401</v>
      </c>
      <c r="B310" s="3" t="s">
        <v>402</v>
      </c>
      <c r="C310" s="3">
        <v>2013</v>
      </c>
      <c r="D310" s="3">
        <v>94.7</v>
      </c>
      <c r="E310" s="3">
        <v>108.2</v>
      </c>
      <c r="F310" s="3" t="s">
        <v>621</v>
      </c>
      <c r="G310" s="3">
        <v>1.8</v>
      </c>
      <c r="H310" s="3" t="s">
        <v>621</v>
      </c>
      <c r="I310" s="3" t="s">
        <v>621</v>
      </c>
      <c r="J310" s="3" t="s">
        <v>621</v>
      </c>
      <c r="K310" s="3" t="s">
        <v>621</v>
      </c>
      <c r="L310" s="3" t="s">
        <v>622</v>
      </c>
      <c r="M310" s="3">
        <v>87</v>
      </c>
      <c r="N310" s="3">
        <v>0</v>
      </c>
      <c r="O310" s="3">
        <v>0</v>
      </c>
      <c r="P310" s="3">
        <v>0</v>
      </c>
      <c r="Q310" s="3">
        <v>0</v>
      </c>
      <c r="R310" s="3">
        <v>0</v>
      </c>
      <c r="S310" s="3" t="s">
        <v>621</v>
      </c>
      <c r="T310" s="3">
        <v>0</v>
      </c>
      <c r="U310" s="3">
        <v>0</v>
      </c>
      <c r="V310" s="3">
        <v>0</v>
      </c>
      <c r="W310" s="3">
        <v>0</v>
      </c>
      <c r="X310" s="3">
        <v>0</v>
      </c>
      <c r="Y310" s="3">
        <v>0</v>
      </c>
      <c r="Z310" s="3">
        <v>0</v>
      </c>
      <c r="AA310" s="3">
        <v>0</v>
      </c>
      <c r="AB310" s="3">
        <v>0</v>
      </c>
      <c r="AC310" s="3">
        <v>6</v>
      </c>
      <c r="AD310" s="3">
        <v>13.4</v>
      </c>
      <c r="AE310" s="3">
        <v>0</v>
      </c>
      <c r="AF310" s="3" t="s">
        <v>621</v>
      </c>
      <c r="AG310" s="3">
        <v>0</v>
      </c>
      <c r="AH310" s="3">
        <v>0</v>
      </c>
      <c r="AI310" s="3">
        <v>0</v>
      </c>
      <c r="AM310" s="20">
        <f t="shared" si="12"/>
        <v>108.2</v>
      </c>
      <c r="AN310" s="20">
        <f t="shared" si="13"/>
        <v>94.7</v>
      </c>
      <c r="AO310" s="21">
        <f t="shared" si="14"/>
        <v>0.8752310536044362</v>
      </c>
    </row>
    <row r="311" spans="1:42" ht="15" customHeight="1" x14ac:dyDescent="0.25">
      <c r="A311" s="3" t="s">
        <v>403</v>
      </c>
      <c r="B311" s="3" t="s">
        <v>404</v>
      </c>
      <c r="C311" s="3">
        <v>2013</v>
      </c>
      <c r="D311" s="3">
        <v>10.138</v>
      </c>
      <c r="E311" s="3">
        <v>10.204000000000001</v>
      </c>
      <c r="F311" s="3" t="s">
        <v>621</v>
      </c>
      <c r="G311" s="3">
        <v>6.5000000000000002E-2</v>
      </c>
      <c r="H311" s="3" t="s">
        <v>621</v>
      </c>
      <c r="I311" s="3" t="s">
        <v>621</v>
      </c>
      <c r="J311" s="3" t="s">
        <v>621</v>
      </c>
      <c r="K311" s="3" t="s">
        <v>621</v>
      </c>
      <c r="L311" s="3" t="s">
        <v>622</v>
      </c>
      <c r="M311" s="3" t="s">
        <v>621</v>
      </c>
      <c r="N311" s="3" t="s">
        <v>621</v>
      </c>
      <c r="O311" s="3" t="s">
        <v>621</v>
      </c>
      <c r="P311" s="3" t="s">
        <v>621</v>
      </c>
      <c r="Q311" s="3" t="s">
        <v>621</v>
      </c>
      <c r="R311" s="3" t="s">
        <v>621</v>
      </c>
      <c r="S311" s="3" t="s">
        <v>621</v>
      </c>
      <c r="T311" s="3">
        <v>10.138</v>
      </c>
      <c r="U311" s="3" t="s">
        <v>621</v>
      </c>
      <c r="V311" s="3" t="s">
        <v>621</v>
      </c>
      <c r="W311" s="3" t="s">
        <v>621</v>
      </c>
      <c r="X311" s="3" t="s">
        <v>621</v>
      </c>
      <c r="Y311" s="3" t="s">
        <v>621</v>
      </c>
      <c r="Z311" s="3" t="s">
        <v>621</v>
      </c>
      <c r="AA311" s="3" t="s">
        <v>621</v>
      </c>
      <c r="AB311" s="3" t="s">
        <v>621</v>
      </c>
      <c r="AC311" s="3" t="s">
        <v>621</v>
      </c>
      <c r="AD311" s="3" t="s">
        <v>621</v>
      </c>
      <c r="AE311" s="3" t="s">
        <v>621</v>
      </c>
      <c r="AF311" s="3" t="s">
        <v>622</v>
      </c>
      <c r="AG311" s="3" t="s">
        <v>621</v>
      </c>
      <c r="AH311" s="3">
        <v>1E-3</v>
      </c>
      <c r="AI311" s="3">
        <v>4.9000000000000002E-2</v>
      </c>
      <c r="AM311" s="20">
        <f t="shared" si="12"/>
        <v>10.251999999999999</v>
      </c>
      <c r="AN311" s="20">
        <f t="shared" si="13"/>
        <v>10.138</v>
      </c>
      <c r="AO311" s="21">
        <f t="shared" si="14"/>
        <v>0.98888021849395247</v>
      </c>
    </row>
    <row r="312" spans="1:42" ht="15" customHeight="1" x14ac:dyDescent="0.25">
      <c r="A312" s="3" t="s">
        <v>403</v>
      </c>
      <c r="B312" s="3" t="s">
        <v>405</v>
      </c>
      <c r="C312" s="3">
        <v>2013</v>
      </c>
      <c r="D312" s="3" t="s">
        <v>621</v>
      </c>
      <c r="E312" s="3">
        <v>10.598000000000001</v>
      </c>
      <c r="F312" s="3" t="s">
        <v>621</v>
      </c>
      <c r="G312" s="3">
        <v>5.8999999999999997E-2</v>
      </c>
      <c r="H312" s="3" t="s">
        <v>621</v>
      </c>
      <c r="I312" s="3" t="s">
        <v>621</v>
      </c>
      <c r="J312" s="3" t="s">
        <v>621</v>
      </c>
      <c r="K312" s="3" t="s">
        <v>621</v>
      </c>
      <c r="L312" s="3" t="s">
        <v>622</v>
      </c>
      <c r="M312" s="3" t="s">
        <v>621</v>
      </c>
      <c r="N312" s="3" t="s">
        <v>621</v>
      </c>
      <c r="O312" s="3" t="s">
        <v>621</v>
      </c>
      <c r="P312" s="3" t="s">
        <v>621</v>
      </c>
      <c r="Q312" s="3" t="s">
        <v>621</v>
      </c>
      <c r="R312" s="3" t="s">
        <v>621</v>
      </c>
      <c r="S312" s="3" t="s">
        <v>621</v>
      </c>
      <c r="T312" s="3">
        <v>10.539</v>
      </c>
      <c r="U312" s="3" t="s">
        <v>621</v>
      </c>
      <c r="V312" s="3" t="s">
        <v>621</v>
      </c>
      <c r="W312" s="3" t="s">
        <v>621</v>
      </c>
      <c r="X312" s="3" t="s">
        <v>621</v>
      </c>
      <c r="Y312" s="3" t="s">
        <v>621</v>
      </c>
      <c r="Z312" s="3" t="s">
        <v>621</v>
      </c>
      <c r="AA312" s="3" t="s">
        <v>621</v>
      </c>
      <c r="AB312" s="3" t="s">
        <v>621</v>
      </c>
      <c r="AC312" s="3" t="s">
        <v>621</v>
      </c>
      <c r="AD312" s="3" t="s">
        <v>621</v>
      </c>
      <c r="AE312" s="3" t="s">
        <v>621</v>
      </c>
      <c r="AF312" s="3" t="s">
        <v>622</v>
      </c>
      <c r="AG312" s="3" t="s">
        <v>621</v>
      </c>
      <c r="AH312" s="3" t="s">
        <v>621</v>
      </c>
      <c r="AI312" s="3" t="s">
        <v>621</v>
      </c>
      <c r="AM312" s="20">
        <f t="shared" si="12"/>
        <v>10.597999999999999</v>
      </c>
      <c r="AN312" s="20">
        <f t="shared" si="13"/>
        <v>0</v>
      </c>
      <c r="AO312" s="21">
        <f t="shared" si="14"/>
        <v>0</v>
      </c>
      <c r="AP312" s="22" t="s">
        <v>1087</v>
      </c>
    </row>
    <row r="313" spans="1:42" ht="15" customHeight="1" x14ac:dyDescent="0.25">
      <c r="A313" s="3" t="s">
        <v>403</v>
      </c>
      <c r="B313" s="3" t="s">
        <v>406</v>
      </c>
      <c r="C313" s="3">
        <v>2013</v>
      </c>
      <c r="D313" s="3" t="s">
        <v>621</v>
      </c>
      <c r="E313" s="3">
        <v>19.102</v>
      </c>
      <c r="F313" s="3" t="s">
        <v>621</v>
      </c>
      <c r="G313" s="3">
        <v>0.53300000000000003</v>
      </c>
      <c r="H313" s="3" t="s">
        <v>621</v>
      </c>
      <c r="I313" s="3" t="s">
        <v>621</v>
      </c>
      <c r="J313" s="3" t="s">
        <v>621</v>
      </c>
      <c r="K313" s="3" t="s">
        <v>621</v>
      </c>
      <c r="L313" s="3" t="s">
        <v>622</v>
      </c>
      <c r="M313" s="3" t="s">
        <v>621</v>
      </c>
      <c r="N313" s="3">
        <v>6.9409999999999998</v>
      </c>
      <c r="O313" s="3" t="s">
        <v>621</v>
      </c>
      <c r="P313" s="3">
        <v>7.8789999999999996</v>
      </c>
      <c r="Q313" s="3" t="s">
        <v>621</v>
      </c>
      <c r="R313" s="3" t="s">
        <v>621</v>
      </c>
      <c r="S313" s="3" t="s">
        <v>621</v>
      </c>
      <c r="T313" s="3">
        <v>3.4830000000000001</v>
      </c>
      <c r="U313" s="3" t="s">
        <v>621</v>
      </c>
      <c r="V313" s="3" t="s">
        <v>621</v>
      </c>
      <c r="W313" s="3" t="s">
        <v>621</v>
      </c>
      <c r="X313" s="3" t="s">
        <v>621</v>
      </c>
      <c r="Y313" s="3" t="s">
        <v>621</v>
      </c>
      <c r="Z313" s="3" t="s">
        <v>621</v>
      </c>
      <c r="AA313" s="3" t="s">
        <v>621</v>
      </c>
      <c r="AB313" s="3" t="s">
        <v>621</v>
      </c>
      <c r="AC313" s="3" t="s">
        <v>621</v>
      </c>
      <c r="AD313" s="3" t="s">
        <v>621</v>
      </c>
      <c r="AE313" s="3" t="s">
        <v>621</v>
      </c>
      <c r="AF313" s="3" t="s">
        <v>622</v>
      </c>
      <c r="AG313" s="3" t="s">
        <v>621</v>
      </c>
      <c r="AH313" s="3">
        <v>0.26600000000000001</v>
      </c>
      <c r="AI313" s="3">
        <v>0.26600000000000001</v>
      </c>
      <c r="AM313" s="20">
        <f t="shared" si="12"/>
        <v>19.101999999999997</v>
      </c>
      <c r="AN313" s="20">
        <f t="shared" si="13"/>
        <v>0</v>
      </c>
      <c r="AO313" s="21">
        <f t="shared" si="14"/>
        <v>0</v>
      </c>
      <c r="AP313" s="22" t="s">
        <v>1087</v>
      </c>
    </row>
    <row r="314" spans="1:42" ht="15" customHeight="1" x14ac:dyDescent="0.25">
      <c r="A314" s="3" t="s">
        <v>403</v>
      </c>
      <c r="B314" s="3" t="s">
        <v>407</v>
      </c>
      <c r="C314" s="3">
        <v>2013</v>
      </c>
      <c r="D314" s="3" t="s">
        <v>621</v>
      </c>
      <c r="E314" s="3">
        <v>12.121</v>
      </c>
      <c r="F314" s="3" t="s">
        <v>621</v>
      </c>
      <c r="G314" s="3">
        <v>0.14299999999999999</v>
      </c>
      <c r="H314" s="3" t="s">
        <v>621</v>
      </c>
      <c r="I314" s="3" t="s">
        <v>621</v>
      </c>
      <c r="J314" s="3" t="s">
        <v>621</v>
      </c>
      <c r="K314" s="3" t="s">
        <v>621</v>
      </c>
      <c r="L314" s="3" t="s">
        <v>622</v>
      </c>
      <c r="M314" s="3" t="s">
        <v>621</v>
      </c>
      <c r="N314" s="3" t="s">
        <v>621</v>
      </c>
      <c r="O314" s="3" t="s">
        <v>621</v>
      </c>
      <c r="P314" s="3" t="s">
        <v>621</v>
      </c>
      <c r="Q314" s="3" t="s">
        <v>621</v>
      </c>
      <c r="R314" s="3" t="s">
        <v>621</v>
      </c>
      <c r="S314" s="3" t="s">
        <v>621</v>
      </c>
      <c r="T314" s="3">
        <v>11.978</v>
      </c>
      <c r="U314" s="3" t="s">
        <v>621</v>
      </c>
      <c r="V314" s="3" t="s">
        <v>621</v>
      </c>
      <c r="W314" s="3" t="s">
        <v>621</v>
      </c>
      <c r="X314" s="3" t="s">
        <v>621</v>
      </c>
      <c r="Y314" s="3" t="s">
        <v>621</v>
      </c>
      <c r="Z314" s="3" t="s">
        <v>621</v>
      </c>
      <c r="AA314" s="3" t="s">
        <v>621</v>
      </c>
      <c r="AB314" s="3" t="s">
        <v>621</v>
      </c>
      <c r="AC314" s="3" t="s">
        <v>621</v>
      </c>
      <c r="AD314" s="3" t="s">
        <v>621</v>
      </c>
      <c r="AE314" s="3" t="s">
        <v>621</v>
      </c>
      <c r="AF314" s="3" t="s">
        <v>622</v>
      </c>
      <c r="AG314" s="3" t="s">
        <v>621</v>
      </c>
      <c r="AH314" s="3" t="s">
        <v>621</v>
      </c>
      <c r="AI314" s="3" t="s">
        <v>621</v>
      </c>
      <c r="AM314" s="20">
        <f t="shared" si="12"/>
        <v>12.121</v>
      </c>
      <c r="AN314" s="20">
        <f t="shared" si="13"/>
        <v>0</v>
      </c>
      <c r="AO314" s="21">
        <f t="shared" si="14"/>
        <v>0</v>
      </c>
      <c r="AP314" s="22" t="s">
        <v>1087</v>
      </c>
    </row>
    <row r="315" spans="1:42" ht="15" customHeight="1" x14ac:dyDescent="0.25">
      <c r="A315" s="3" t="s">
        <v>403</v>
      </c>
      <c r="B315" s="3" t="s">
        <v>408</v>
      </c>
      <c r="C315" s="3">
        <v>2013</v>
      </c>
      <c r="D315" s="3" t="s">
        <v>621</v>
      </c>
      <c r="E315" s="3">
        <v>1.3839999999999999</v>
      </c>
      <c r="F315" s="3" t="s">
        <v>621</v>
      </c>
      <c r="G315" s="3">
        <v>0.14699999999999999</v>
      </c>
      <c r="H315" s="3" t="s">
        <v>621</v>
      </c>
      <c r="I315" s="3" t="s">
        <v>621</v>
      </c>
      <c r="J315" s="3" t="s">
        <v>621</v>
      </c>
      <c r="K315" s="3" t="s">
        <v>621</v>
      </c>
      <c r="L315" s="3" t="s">
        <v>622</v>
      </c>
      <c r="M315" s="3" t="s">
        <v>621</v>
      </c>
      <c r="N315" s="3" t="s">
        <v>621</v>
      </c>
      <c r="O315" s="3" t="s">
        <v>621</v>
      </c>
      <c r="P315" s="3" t="s">
        <v>621</v>
      </c>
      <c r="Q315" s="3" t="s">
        <v>621</v>
      </c>
      <c r="R315" s="3" t="s">
        <v>621</v>
      </c>
      <c r="S315" s="3" t="s">
        <v>621</v>
      </c>
      <c r="T315" s="3">
        <v>1.2370000000000001</v>
      </c>
      <c r="U315" s="3" t="s">
        <v>621</v>
      </c>
      <c r="V315" s="3" t="s">
        <v>621</v>
      </c>
      <c r="W315" s="3" t="s">
        <v>621</v>
      </c>
      <c r="X315" s="3" t="s">
        <v>621</v>
      </c>
      <c r="Y315" s="3" t="s">
        <v>621</v>
      </c>
      <c r="Z315" s="3" t="s">
        <v>621</v>
      </c>
      <c r="AA315" s="3" t="s">
        <v>621</v>
      </c>
      <c r="AB315" s="3" t="s">
        <v>621</v>
      </c>
      <c r="AC315" s="3" t="s">
        <v>621</v>
      </c>
      <c r="AD315" s="3" t="s">
        <v>621</v>
      </c>
      <c r="AE315" s="3" t="s">
        <v>621</v>
      </c>
      <c r="AF315" s="3" t="s">
        <v>622</v>
      </c>
      <c r="AG315" s="3" t="s">
        <v>621</v>
      </c>
      <c r="AH315" s="3" t="s">
        <v>621</v>
      </c>
      <c r="AI315" s="3" t="s">
        <v>621</v>
      </c>
      <c r="AM315" s="20">
        <f t="shared" si="12"/>
        <v>1.3840000000000001</v>
      </c>
      <c r="AN315" s="20">
        <f t="shared" si="13"/>
        <v>0</v>
      </c>
      <c r="AO315" s="21">
        <f t="shared" si="14"/>
        <v>0</v>
      </c>
      <c r="AP315" s="22" t="s">
        <v>1087</v>
      </c>
    </row>
    <row r="316" spans="1:42"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977</v>
      </c>
      <c r="M316" s="3" t="s">
        <v>622</v>
      </c>
      <c r="N316" s="3" t="s">
        <v>622</v>
      </c>
      <c r="O316" s="3" t="s">
        <v>622</v>
      </c>
      <c r="P316" s="3" t="s">
        <v>622</v>
      </c>
      <c r="Q316" s="3" t="s">
        <v>622</v>
      </c>
      <c r="R316" s="3" t="s">
        <v>622</v>
      </c>
      <c r="S316" s="3" t="s">
        <v>622</v>
      </c>
      <c r="T316" s="3" t="s">
        <v>622</v>
      </c>
      <c r="U316" s="3" t="s">
        <v>622</v>
      </c>
      <c r="V316" s="3" t="s">
        <v>622</v>
      </c>
      <c r="W316" s="3" t="s">
        <v>622</v>
      </c>
      <c r="X316" s="3" t="s">
        <v>622</v>
      </c>
      <c r="Y316" s="3" t="s">
        <v>622</v>
      </c>
      <c r="Z316" s="3" t="s">
        <v>622</v>
      </c>
      <c r="AA316" s="3" t="s">
        <v>622</v>
      </c>
      <c r="AB316" s="3" t="s">
        <v>622</v>
      </c>
      <c r="AC316" s="3" t="s">
        <v>622</v>
      </c>
      <c r="AD316" s="3" t="s">
        <v>622</v>
      </c>
      <c r="AE316" s="3" t="s">
        <v>622</v>
      </c>
      <c r="AF316" s="3" t="s">
        <v>622</v>
      </c>
      <c r="AG316" s="3" t="s">
        <v>622</v>
      </c>
      <c r="AH316" s="3" t="s">
        <v>622</v>
      </c>
      <c r="AI316" s="3" t="s">
        <v>622</v>
      </c>
      <c r="AM316" s="20">
        <f t="shared" si="12"/>
        <v>0</v>
      </c>
      <c r="AN316" s="20">
        <f t="shared" si="13"/>
        <v>0</v>
      </c>
      <c r="AO316" s="21" t="str">
        <f t="shared" si="14"/>
        <v/>
      </c>
    </row>
    <row r="317" spans="1:42" ht="15" customHeight="1" x14ac:dyDescent="0.25">
      <c r="A317" s="3" t="s">
        <v>403</v>
      </c>
      <c r="B317" s="3" t="s">
        <v>410</v>
      </c>
      <c r="C317" s="3">
        <v>2013</v>
      </c>
      <c r="D317" s="3" t="s">
        <v>621</v>
      </c>
      <c r="E317" s="3">
        <v>7.0190000000000001</v>
      </c>
      <c r="F317" s="3" t="s">
        <v>621</v>
      </c>
      <c r="G317" s="3">
        <v>7.0000000000000001E-3</v>
      </c>
      <c r="H317" s="3" t="s">
        <v>621</v>
      </c>
      <c r="I317" s="3" t="s">
        <v>621</v>
      </c>
      <c r="J317" s="3" t="s">
        <v>621</v>
      </c>
      <c r="K317" s="3" t="s">
        <v>621</v>
      </c>
      <c r="L317" s="3" t="s">
        <v>622</v>
      </c>
      <c r="M317" s="3" t="s">
        <v>621</v>
      </c>
      <c r="N317" s="3" t="s">
        <v>621</v>
      </c>
      <c r="O317" s="3" t="s">
        <v>621</v>
      </c>
      <c r="P317" s="3" t="s">
        <v>621</v>
      </c>
      <c r="Q317" s="3" t="s">
        <v>621</v>
      </c>
      <c r="R317" s="3" t="s">
        <v>621</v>
      </c>
      <c r="S317" s="3" t="s">
        <v>621</v>
      </c>
      <c r="T317" s="3">
        <v>7.0119999999999996</v>
      </c>
      <c r="U317" s="3" t="s">
        <v>621</v>
      </c>
      <c r="V317" s="3" t="s">
        <v>621</v>
      </c>
      <c r="W317" s="3" t="s">
        <v>621</v>
      </c>
      <c r="X317" s="3" t="s">
        <v>621</v>
      </c>
      <c r="Y317" s="3" t="s">
        <v>621</v>
      </c>
      <c r="Z317" s="3" t="s">
        <v>621</v>
      </c>
      <c r="AA317" s="3" t="s">
        <v>621</v>
      </c>
      <c r="AB317" s="3" t="s">
        <v>621</v>
      </c>
      <c r="AC317" s="3" t="s">
        <v>621</v>
      </c>
      <c r="AD317" s="3" t="s">
        <v>621</v>
      </c>
      <c r="AE317" s="3" t="s">
        <v>621</v>
      </c>
      <c r="AF317" s="3" t="s">
        <v>622</v>
      </c>
      <c r="AG317" s="3" t="s">
        <v>621</v>
      </c>
      <c r="AH317" s="3" t="s">
        <v>621</v>
      </c>
      <c r="AI317" s="3">
        <v>8.4000000000000005E-2</v>
      </c>
      <c r="AM317" s="20">
        <f t="shared" si="12"/>
        <v>7.1029999999999989</v>
      </c>
      <c r="AN317" s="20">
        <f t="shared" si="13"/>
        <v>0</v>
      </c>
      <c r="AO317" s="21">
        <f t="shared" si="14"/>
        <v>0</v>
      </c>
      <c r="AP317" s="22" t="s">
        <v>1087</v>
      </c>
    </row>
    <row r="318" spans="1:42" ht="15" customHeight="1" x14ac:dyDescent="0.25">
      <c r="A318" s="3" t="s">
        <v>403</v>
      </c>
      <c r="B318" s="3" t="s">
        <v>411</v>
      </c>
      <c r="C318" s="3">
        <v>2013</v>
      </c>
      <c r="D318" s="3" t="s">
        <v>621</v>
      </c>
      <c r="E318" s="3">
        <v>3.6459999999999999</v>
      </c>
      <c r="F318" s="3" t="s">
        <v>621</v>
      </c>
      <c r="G318" s="3">
        <v>0.105</v>
      </c>
      <c r="H318" s="3" t="s">
        <v>621</v>
      </c>
      <c r="I318" s="3" t="s">
        <v>621</v>
      </c>
      <c r="J318" s="3" t="s">
        <v>621</v>
      </c>
      <c r="K318" s="3" t="s">
        <v>621</v>
      </c>
      <c r="L318" s="3" t="s">
        <v>622</v>
      </c>
      <c r="M318" s="3" t="s">
        <v>621</v>
      </c>
      <c r="N318" s="3" t="s">
        <v>621</v>
      </c>
      <c r="O318" s="3" t="s">
        <v>621</v>
      </c>
      <c r="P318" s="3" t="s">
        <v>621</v>
      </c>
      <c r="Q318" s="3" t="s">
        <v>621</v>
      </c>
      <c r="R318" s="3" t="s">
        <v>621</v>
      </c>
      <c r="S318" s="3" t="s">
        <v>621</v>
      </c>
      <c r="T318" s="3">
        <v>3.5409999999999999</v>
      </c>
      <c r="U318" s="3" t="s">
        <v>621</v>
      </c>
      <c r="V318" s="3" t="s">
        <v>621</v>
      </c>
      <c r="W318" s="3" t="s">
        <v>621</v>
      </c>
      <c r="X318" s="3" t="s">
        <v>621</v>
      </c>
      <c r="Y318" s="3" t="s">
        <v>621</v>
      </c>
      <c r="Z318" s="3" t="s">
        <v>621</v>
      </c>
      <c r="AA318" s="3" t="s">
        <v>621</v>
      </c>
      <c r="AB318" s="3" t="s">
        <v>621</v>
      </c>
      <c r="AC318" s="3" t="s">
        <v>621</v>
      </c>
      <c r="AD318" s="3" t="s">
        <v>621</v>
      </c>
      <c r="AE318" s="3" t="s">
        <v>621</v>
      </c>
      <c r="AF318" s="3" t="s">
        <v>622</v>
      </c>
      <c r="AG318" s="3" t="s">
        <v>621</v>
      </c>
      <c r="AH318" s="3" t="s">
        <v>621</v>
      </c>
      <c r="AI318" s="3" t="s">
        <v>621</v>
      </c>
      <c r="AM318" s="20">
        <f t="shared" si="12"/>
        <v>3.6459999999999999</v>
      </c>
      <c r="AN318" s="20">
        <f t="shared" si="13"/>
        <v>0</v>
      </c>
      <c r="AO318" s="21">
        <f t="shared" si="14"/>
        <v>0</v>
      </c>
      <c r="AP318" s="22" t="s">
        <v>1087</v>
      </c>
    </row>
    <row r="319" spans="1:42" ht="15" customHeight="1" x14ac:dyDescent="0.25">
      <c r="A319" s="3" t="s">
        <v>403</v>
      </c>
      <c r="B319" s="3" t="s">
        <v>412</v>
      </c>
      <c r="C319" s="3">
        <v>2013</v>
      </c>
      <c r="D319" s="3" t="s">
        <v>621</v>
      </c>
      <c r="E319" s="3">
        <v>18.623999999999999</v>
      </c>
      <c r="F319" s="3" t="s">
        <v>621</v>
      </c>
      <c r="G319" s="3" t="s">
        <v>621</v>
      </c>
      <c r="H319" s="3">
        <v>0.46500000000000002</v>
      </c>
      <c r="I319" s="3" t="s">
        <v>621</v>
      </c>
      <c r="J319" s="3" t="s">
        <v>621</v>
      </c>
      <c r="K319" s="3" t="s">
        <v>621</v>
      </c>
      <c r="L319" s="3" t="s">
        <v>622</v>
      </c>
      <c r="M319" s="3" t="s">
        <v>621</v>
      </c>
      <c r="N319" s="3">
        <v>8.2539999999999996</v>
      </c>
      <c r="O319" s="3" t="s">
        <v>621</v>
      </c>
      <c r="P319" s="3" t="s">
        <v>621</v>
      </c>
      <c r="Q319" s="3" t="s">
        <v>621</v>
      </c>
      <c r="R319" s="3" t="s">
        <v>621</v>
      </c>
      <c r="S319" s="3" t="s">
        <v>621</v>
      </c>
      <c r="T319" s="3" t="s">
        <v>621</v>
      </c>
      <c r="U319" s="3" t="s">
        <v>621</v>
      </c>
      <c r="V319" s="3" t="s">
        <v>621</v>
      </c>
      <c r="W319" s="3" t="s">
        <v>621</v>
      </c>
      <c r="X319" s="3" t="s">
        <v>621</v>
      </c>
      <c r="Y319" s="3" t="s">
        <v>621</v>
      </c>
      <c r="Z319" s="3" t="s">
        <v>621</v>
      </c>
      <c r="AA319" s="3">
        <v>9.9049999999999994</v>
      </c>
      <c r="AB319" s="3" t="s">
        <v>621</v>
      </c>
      <c r="AC319" s="3" t="s">
        <v>621</v>
      </c>
      <c r="AD319" s="3" t="s">
        <v>621</v>
      </c>
      <c r="AE319" s="3" t="s">
        <v>621</v>
      </c>
      <c r="AF319" s="3" t="s">
        <v>621</v>
      </c>
      <c r="AG319" s="3" t="s">
        <v>621</v>
      </c>
      <c r="AH319" s="3" t="s">
        <v>621</v>
      </c>
      <c r="AI319" s="3" t="s">
        <v>621</v>
      </c>
      <c r="AM319" s="20">
        <f t="shared" si="12"/>
        <v>18.623999999999999</v>
      </c>
      <c r="AN319" s="20">
        <f t="shared" si="13"/>
        <v>0</v>
      </c>
      <c r="AO319" s="21">
        <f t="shared" si="14"/>
        <v>0</v>
      </c>
      <c r="AP319" s="22" t="s">
        <v>1087</v>
      </c>
    </row>
    <row r="320" spans="1:42" ht="15" customHeight="1" x14ac:dyDescent="0.25">
      <c r="A320" s="3" t="s">
        <v>403</v>
      </c>
      <c r="B320" s="3" t="s">
        <v>413</v>
      </c>
      <c r="C320" s="3">
        <v>2013</v>
      </c>
      <c r="D320" s="3" t="s">
        <v>621</v>
      </c>
      <c r="E320" s="3">
        <v>2.5339999999999998</v>
      </c>
      <c r="F320" s="3" t="s">
        <v>621</v>
      </c>
      <c r="G320" s="3">
        <v>1.2999999999999999E-2</v>
      </c>
      <c r="H320" s="3" t="s">
        <v>621</v>
      </c>
      <c r="I320" s="3" t="s">
        <v>621</v>
      </c>
      <c r="J320" s="3" t="s">
        <v>621</v>
      </c>
      <c r="K320" s="3" t="s">
        <v>621</v>
      </c>
      <c r="L320" s="3" t="s">
        <v>622</v>
      </c>
      <c r="M320" s="3" t="s">
        <v>621</v>
      </c>
      <c r="N320" s="3" t="s">
        <v>621</v>
      </c>
      <c r="O320" s="3" t="s">
        <v>621</v>
      </c>
      <c r="P320" s="3" t="s">
        <v>621</v>
      </c>
      <c r="Q320" s="3" t="s">
        <v>621</v>
      </c>
      <c r="R320" s="3" t="s">
        <v>621</v>
      </c>
      <c r="S320" s="3" t="s">
        <v>621</v>
      </c>
      <c r="T320" s="3">
        <v>2.5209999999999999</v>
      </c>
      <c r="U320" s="3" t="s">
        <v>621</v>
      </c>
      <c r="V320" s="3" t="s">
        <v>621</v>
      </c>
      <c r="W320" s="3" t="s">
        <v>621</v>
      </c>
      <c r="X320" s="3" t="s">
        <v>621</v>
      </c>
      <c r="Y320" s="3" t="s">
        <v>621</v>
      </c>
      <c r="Z320" s="3" t="s">
        <v>621</v>
      </c>
      <c r="AA320" s="3" t="s">
        <v>621</v>
      </c>
      <c r="AB320" s="3" t="s">
        <v>621</v>
      </c>
      <c r="AC320" s="3" t="s">
        <v>621</v>
      </c>
      <c r="AD320" s="3" t="s">
        <v>621</v>
      </c>
      <c r="AE320" s="3" t="s">
        <v>621</v>
      </c>
      <c r="AF320" s="3" t="s">
        <v>622</v>
      </c>
      <c r="AG320" s="3" t="s">
        <v>621</v>
      </c>
      <c r="AH320" s="3" t="s">
        <v>621</v>
      </c>
      <c r="AI320" s="3" t="s">
        <v>621</v>
      </c>
      <c r="AM320" s="20">
        <f t="shared" si="12"/>
        <v>2.5339999999999998</v>
      </c>
      <c r="AN320" s="20">
        <f t="shared" si="13"/>
        <v>0</v>
      </c>
      <c r="AO320" s="21">
        <f t="shared" si="14"/>
        <v>0</v>
      </c>
      <c r="AP320" s="22" t="s">
        <v>1087</v>
      </c>
    </row>
    <row r="321" spans="1:42" ht="15" customHeight="1" x14ac:dyDescent="0.25">
      <c r="A321" s="3" t="s">
        <v>403</v>
      </c>
      <c r="B321" s="3" t="s">
        <v>414</v>
      </c>
      <c r="C321" s="3">
        <v>2013</v>
      </c>
      <c r="D321" s="3" t="s">
        <v>621</v>
      </c>
      <c r="E321" s="3">
        <v>7.5739999999999998</v>
      </c>
      <c r="F321" s="3" t="s">
        <v>621</v>
      </c>
      <c r="G321" s="3">
        <v>1.1719999999999999</v>
      </c>
      <c r="H321" s="3" t="s">
        <v>621</v>
      </c>
      <c r="I321" s="3" t="s">
        <v>621</v>
      </c>
      <c r="J321" s="3" t="s">
        <v>621</v>
      </c>
      <c r="K321" s="3" t="s">
        <v>621</v>
      </c>
      <c r="L321" s="3" t="s">
        <v>622</v>
      </c>
      <c r="M321" s="3" t="s">
        <v>621</v>
      </c>
      <c r="N321" s="3" t="s">
        <v>621</v>
      </c>
      <c r="O321" s="3" t="s">
        <v>621</v>
      </c>
      <c r="P321" s="3" t="s">
        <v>621</v>
      </c>
      <c r="Q321" s="3" t="s">
        <v>621</v>
      </c>
      <c r="R321" s="3" t="s">
        <v>621</v>
      </c>
      <c r="S321" s="3" t="s">
        <v>621</v>
      </c>
      <c r="T321" s="3">
        <v>6.4020000000000001</v>
      </c>
      <c r="U321" s="3" t="s">
        <v>621</v>
      </c>
      <c r="V321" s="3" t="s">
        <v>621</v>
      </c>
      <c r="W321" s="3" t="s">
        <v>621</v>
      </c>
      <c r="X321" s="3" t="s">
        <v>621</v>
      </c>
      <c r="Y321" s="3" t="s">
        <v>621</v>
      </c>
      <c r="Z321" s="3" t="s">
        <v>621</v>
      </c>
      <c r="AA321" s="3" t="s">
        <v>621</v>
      </c>
      <c r="AB321" s="3" t="s">
        <v>621</v>
      </c>
      <c r="AC321" s="3" t="s">
        <v>621</v>
      </c>
      <c r="AD321" s="3" t="s">
        <v>621</v>
      </c>
      <c r="AE321" s="3" t="s">
        <v>621</v>
      </c>
      <c r="AF321" s="3" t="s">
        <v>621</v>
      </c>
      <c r="AG321" s="3" t="s">
        <v>621</v>
      </c>
      <c r="AH321" s="3" t="s">
        <v>621</v>
      </c>
      <c r="AI321" s="3" t="s">
        <v>621</v>
      </c>
      <c r="AM321" s="20">
        <f t="shared" si="12"/>
        <v>7.5739999999999998</v>
      </c>
      <c r="AN321" s="20">
        <f t="shared" si="13"/>
        <v>0</v>
      </c>
      <c r="AO321" s="21">
        <f t="shared" si="14"/>
        <v>0</v>
      </c>
      <c r="AP321" s="22" t="s">
        <v>1087</v>
      </c>
    </row>
    <row r="322" spans="1:42" ht="15" customHeight="1" x14ac:dyDescent="0.25">
      <c r="A322" s="3" t="s">
        <v>403</v>
      </c>
      <c r="B322" s="3" t="s">
        <v>415</v>
      </c>
      <c r="C322" s="3">
        <v>2013</v>
      </c>
      <c r="D322" s="3" t="s">
        <v>621</v>
      </c>
      <c r="E322" s="3">
        <v>10.497999999999999</v>
      </c>
      <c r="F322" s="3" t="s">
        <v>621</v>
      </c>
      <c r="G322" s="3">
        <v>1.135</v>
      </c>
      <c r="H322" s="3" t="s">
        <v>621</v>
      </c>
      <c r="I322" s="3" t="s">
        <v>621</v>
      </c>
      <c r="J322" s="3" t="s">
        <v>621</v>
      </c>
      <c r="K322" s="3" t="s">
        <v>621</v>
      </c>
      <c r="L322" s="3" t="s">
        <v>622</v>
      </c>
      <c r="M322" s="3" t="s">
        <v>621</v>
      </c>
      <c r="N322" s="3" t="s">
        <v>621</v>
      </c>
      <c r="O322" s="3" t="s">
        <v>621</v>
      </c>
      <c r="P322" s="3" t="s">
        <v>621</v>
      </c>
      <c r="Q322" s="3" t="s">
        <v>621</v>
      </c>
      <c r="R322" s="3" t="s">
        <v>621</v>
      </c>
      <c r="S322" s="3" t="s">
        <v>621</v>
      </c>
      <c r="T322" s="3">
        <v>8.9350000000000005</v>
      </c>
      <c r="U322" s="3" t="s">
        <v>621</v>
      </c>
      <c r="V322" s="3" t="s">
        <v>621</v>
      </c>
      <c r="W322" s="3" t="s">
        <v>621</v>
      </c>
      <c r="X322" s="3" t="s">
        <v>621</v>
      </c>
      <c r="Y322" s="3" t="s">
        <v>621</v>
      </c>
      <c r="Z322" s="3" t="s">
        <v>621</v>
      </c>
      <c r="AA322" s="3" t="s">
        <v>621</v>
      </c>
      <c r="AB322" s="3" t="s">
        <v>621</v>
      </c>
      <c r="AC322" s="3" t="s">
        <v>621</v>
      </c>
      <c r="AD322" s="3" t="s">
        <v>621</v>
      </c>
      <c r="AE322" s="3" t="s">
        <v>621</v>
      </c>
      <c r="AF322" s="3" t="s">
        <v>622</v>
      </c>
      <c r="AG322" s="3" t="s">
        <v>621</v>
      </c>
      <c r="AH322" s="3">
        <v>0.42799999999999999</v>
      </c>
      <c r="AI322" s="3">
        <v>0.42799999999999999</v>
      </c>
      <c r="AM322" s="20">
        <f t="shared" si="12"/>
        <v>10.498000000000001</v>
      </c>
      <c r="AN322" s="20">
        <f t="shared" si="13"/>
        <v>0</v>
      </c>
      <c r="AO322" s="21">
        <f t="shared" si="14"/>
        <v>0</v>
      </c>
      <c r="AP322" s="22" t="s">
        <v>1087</v>
      </c>
    </row>
    <row r="323" spans="1:42" ht="15" customHeight="1" x14ac:dyDescent="0.25">
      <c r="A323" s="3" t="s">
        <v>403</v>
      </c>
      <c r="B323" s="3" t="s">
        <v>416</v>
      </c>
      <c r="C323" s="3">
        <v>2013</v>
      </c>
      <c r="D323" s="3" t="s">
        <v>621</v>
      </c>
      <c r="E323" s="3">
        <v>12.629</v>
      </c>
      <c r="F323" s="3" t="s">
        <v>621</v>
      </c>
      <c r="G323" s="3">
        <v>7.4999999999999997E-2</v>
      </c>
      <c r="H323" s="3" t="s">
        <v>621</v>
      </c>
      <c r="I323" s="3" t="s">
        <v>621</v>
      </c>
      <c r="J323" s="3" t="s">
        <v>621</v>
      </c>
      <c r="K323" s="3" t="s">
        <v>621</v>
      </c>
      <c r="L323" s="3" t="s">
        <v>622</v>
      </c>
      <c r="M323" s="3" t="s">
        <v>621</v>
      </c>
      <c r="N323" s="3" t="s">
        <v>621</v>
      </c>
      <c r="O323" s="3" t="s">
        <v>621</v>
      </c>
      <c r="P323" s="3" t="s">
        <v>621</v>
      </c>
      <c r="Q323" s="3" t="s">
        <v>621</v>
      </c>
      <c r="R323" s="3" t="s">
        <v>621</v>
      </c>
      <c r="S323" s="3" t="s">
        <v>621</v>
      </c>
      <c r="T323" s="3">
        <v>12.554</v>
      </c>
      <c r="U323" s="3" t="s">
        <v>621</v>
      </c>
      <c r="V323" s="3" t="s">
        <v>621</v>
      </c>
      <c r="W323" s="3" t="s">
        <v>621</v>
      </c>
      <c r="X323" s="3" t="s">
        <v>621</v>
      </c>
      <c r="Y323" s="3" t="s">
        <v>621</v>
      </c>
      <c r="Z323" s="3" t="s">
        <v>621</v>
      </c>
      <c r="AA323" s="3" t="s">
        <v>621</v>
      </c>
      <c r="AB323" s="3" t="s">
        <v>621</v>
      </c>
      <c r="AC323" s="3" t="s">
        <v>621</v>
      </c>
      <c r="AD323" s="3" t="s">
        <v>621</v>
      </c>
      <c r="AE323" s="3" t="s">
        <v>621</v>
      </c>
      <c r="AF323" s="3" t="s">
        <v>622</v>
      </c>
      <c r="AG323" s="3" t="s">
        <v>621</v>
      </c>
      <c r="AH323" s="3" t="s">
        <v>621</v>
      </c>
      <c r="AI323" s="3" t="s">
        <v>621</v>
      </c>
      <c r="AM323" s="20">
        <f t="shared" ref="AM323:AM386" si="15">SUMPRODUCT(F323:AE323)+IFERROR(AI323/1,0)</f>
        <v>12.629</v>
      </c>
      <c r="AN323" s="20">
        <f t="shared" ref="AN323:AN386" si="16">IFERROR(D323/1,0)</f>
        <v>0</v>
      </c>
      <c r="AO323" s="21">
        <f t="shared" ref="AO323:AO386" si="17">IFERROR(AN323/AM323,"")</f>
        <v>0</v>
      </c>
      <c r="AP323" s="22" t="s">
        <v>1087</v>
      </c>
    </row>
    <row r="324" spans="1:42" ht="15" customHeight="1" x14ac:dyDescent="0.25">
      <c r="A324" s="3" t="s">
        <v>403</v>
      </c>
      <c r="B324" s="3" t="s">
        <v>417</v>
      </c>
      <c r="C324" s="3">
        <v>2013</v>
      </c>
      <c r="D324" s="3">
        <v>47.143000000000001</v>
      </c>
      <c r="E324" s="3">
        <v>66.158000000000001</v>
      </c>
      <c r="F324" s="3" t="s">
        <v>621</v>
      </c>
      <c r="G324" s="3">
        <v>0.54500000000000004</v>
      </c>
      <c r="H324" s="3">
        <v>2.2959999999999998</v>
      </c>
      <c r="I324" s="3" t="s">
        <v>621</v>
      </c>
      <c r="J324" s="3" t="s">
        <v>621</v>
      </c>
      <c r="K324" s="3" t="s">
        <v>621</v>
      </c>
      <c r="L324" s="3" t="s">
        <v>622</v>
      </c>
      <c r="M324" s="3">
        <v>12.004</v>
      </c>
      <c r="N324" s="3">
        <v>18.585000000000001</v>
      </c>
      <c r="O324" s="3">
        <v>3.625</v>
      </c>
      <c r="P324" s="3">
        <v>7.2489999999999997</v>
      </c>
      <c r="Q324" s="3" t="s">
        <v>621</v>
      </c>
      <c r="R324" s="3">
        <v>8.5350000000000001</v>
      </c>
      <c r="S324" s="3" t="s">
        <v>621</v>
      </c>
      <c r="T324" s="3">
        <v>0.159</v>
      </c>
      <c r="U324" s="3" t="s">
        <v>621</v>
      </c>
      <c r="V324" s="3">
        <v>0.48499999999999999</v>
      </c>
      <c r="W324" s="3" t="s">
        <v>621</v>
      </c>
      <c r="X324" s="3" t="s">
        <v>621</v>
      </c>
      <c r="Y324" s="3" t="s">
        <v>621</v>
      </c>
      <c r="Z324" s="3" t="s">
        <v>621</v>
      </c>
      <c r="AA324" s="3">
        <v>12.675000000000001</v>
      </c>
      <c r="AB324" s="3" t="s">
        <v>621</v>
      </c>
      <c r="AC324" s="3" t="s">
        <v>621</v>
      </c>
      <c r="AD324" s="3" t="s">
        <v>621</v>
      </c>
      <c r="AE324" s="3" t="s">
        <v>621</v>
      </c>
      <c r="AF324" s="3" t="s">
        <v>622</v>
      </c>
      <c r="AG324" s="3" t="s">
        <v>621</v>
      </c>
      <c r="AH324" s="3" t="s">
        <v>621</v>
      </c>
      <c r="AI324" s="3" t="s">
        <v>621</v>
      </c>
      <c r="AM324" s="20">
        <f t="shared" si="15"/>
        <v>66.158000000000001</v>
      </c>
      <c r="AN324" s="20">
        <f t="shared" si="16"/>
        <v>47.143000000000001</v>
      </c>
      <c r="AO324" s="21">
        <f t="shared" si="17"/>
        <v>0.71258200066507449</v>
      </c>
    </row>
    <row r="325" spans="1:42" ht="15" customHeight="1" x14ac:dyDescent="0.25">
      <c r="A325" s="3" t="s">
        <v>403</v>
      </c>
      <c r="B325" s="3" t="s">
        <v>418</v>
      </c>
      <c r="C325" s="3">
        <v>2013</v>
      </c>
      <c r="D325" s="3" t="s">
        <v>621</v>
      </c>
      <c r="E325" s="3">
        <v>39.253999999999998</v>
      </c>
      <c r="F325" s="3" t="s">
        <v>621</v>
      </c>
      <c r="G325" s="3">
        <v>0.64300000000000002</v>
      </c>
      <c r="H325" s="3" t="s">
        <v>621</v>
      </c>
      <c r="I325" s="3" t="s">
        <v>621</v>
      </c>
      <c r="J325" s="3" t="s">
        <v>621</v>
      </c>
      <c r="K325" s="3" t="s">
        <v>621</v>
      </c>
      <c r="L325" s="3" t="s">
        <v>622</v>
      </c>
      <c r="M325" s="3" t="s">
        <v>621</v>
      </c>
      <c r="N325" s="3" t="s">
        <v>621</v>
      </c>
      <c r="O325" s="3">
        <v>23.8</v>
      </c>
      <c r="P325" s="3" t="s">
        <v>621</v>
      </c>
      <c r="Q325" s="3" t="s">
        <v>621</v>
      </c>
      <c r="R325" s="3" t="s">
        <v>621</v>
      </c>
      <c r="S325" s="3" t="s">
        <v>621</v>
      </c>
      <c r="T325" s="3">
        <v>8.9030000000000005</v>
      </c>
      <c r="U325" s="3" t="s">
        <v>621</v>
      </c>
      <c r="V325" s="3" t="s">
        <v>621</v>
      </c>
      <c r="W325" s="3" t="s">
        <v>621</v>
      </c>
      <c r="X325" s="3" t="s">
        <v>621</v>
      </c>
      <c r="Y325" s="3" t="s">
        <v>621</v>
      </c>
      <c r="Z325" s="3" t="s">
        <v>621</v>
      </c>
      <c r="AA325" s="3">
        <v>5.9080000000000004</v>
      </c>
      <c r="AB325" s="3" t="s">
        <v>621</v>
      </c>
      <c r="AC325" s="3" t="s">
        <v>621</v>
      </c>
      <c r="AD325" s="3" t="s">
        <v>621</v>
      </c>
      <c r="AE325" s="3" t="s">
        <v>621</v>
      </c>
      <c r="AF325" s="3" t="s">
        <v>622</v>
      </c>
      <c r="AG325" s="3" t="s">
        <v>621</v>
      </c>
      <c r="AH325" s="3" t="s">
        <v>621</v>
      </c>
      <c r="AI325" s="3" t="s">
        <v>621</v>
      </c>
      <c r="AM325" s="20">
        <f t="shared" si="15"/>
        <v>39.254000000000005</v>
      </c>
      <c r="AN325" s="20">
        <f t="shared" si="16"/>
        <v>0</v>
      </c>
      <c r="AO325" s="21">
        <f t="shared" si="17"/>
        <v>0</v>
      </c>
      <c r="AP325" s="22" t="s">
        <v>1087</v>
      </c>
    </row>
    <row r="326" spans="1:42" ht="15" customHeight="1" x14ac:dyDescent="0.25">
      <c r="A326" s="3" t="s">
        <v>403</v>
      </c>
      <c r="B326" s="3" t="s">
        <v>419</v>
      </c>
      <c r="C326" s="3">
        <v>2013</v>
      </c>
      <c r="D326" s="3" t="s">
        <v>621</v>
      </c>
      <c r="E326" s="3" t="s">
        <v>621</v>
      </c>
      <c r="F326" s="3" t="s">
        <v>621</v>
      </c>
      <c r="G326" s="3" t="s">
        <v>621</v>
      </c>
      <c r="H326" s="3" t="s">
        <v>621</v>
      </c>
      <c r="I326" s="3" t="s">
        <v>621</v>
      </c>
      <c r="J326" s="3" t="s">
        <v>621</v>
      </c>
      <c r="K326" s="3" t="s">
        <v>621</v>
      </c>
      <c r="L326" s="3" t="s">
        <v>622</v>
      </c>
      <c r="M326" s="3" t="s">
        <v>621</v>
      </c>
      <c r="N326" s="3" t="s">
        <v>621</v>
      </c>
      <c r="O326" s="3" t="s">
        <v>621</v>
      </c>
      <c r="P326" s="3" t="s">
        <v>621</v>
      </c>
      <c r="Q326" s="3" t="s">
        <v>621</v>
      </c>
      <c r="R326" s="3" t="s">
        <v>621</v>
      </c>
      <c r="S326" s="3" t="s">
        <v>621</v>
      </c>
      <c r="T326" s="3" t="s">
        <v>621</v>
      </c>
      <c r="U326" s="3" t="s">
        <v>621</v>
      </c>
      <c r="V326" s="3" t="s">
        <v>621</v>
      </c>
      <c r="W326" s="3" t="s">
        <v>621</v>
      </c>
      <c r="X326" s="3" t="s">
        <v>621</v>
      </c>
      <c r="Y326" s="3" t="s">
        <v>621</v>
      </c>
      <c r="Z326" s="3" t="s">
        <v>621</v>
      </c>
      <c r="AA326" s="3" t="s">
        <v>621</v>
      </c>
      <c r="AB326" s="3" t="s">
        <v>621</v>
      </c>
      <c r="AC326" s="3" t="s">
        <v>621</v>
      </c>
      <c r="AD326" s="3" t="s">
        <v>621</v>
      </c>
      <c r="AE326" s="3" t="s">
        <v>621</v>
      </c>
      <c r="AF326" s="3" t="s">
        <v>622</v>
      </c>
      <c r="AG326" s="3" t="s">
        <v>621</v>
      </c>
      <c r="AH326" s="3" t="s">
        <v>621</v>
      </c>
      <c r="AI326" s="3" t="s">
        <v>621</v>
      </c>
      <c r="AM326" s="20">
        <f t="shared" si="15"/>
        <v>0</v>
      </c>
      <c r="AN326" s="20">
        <f t="shared" si="16"/>
        <v>0</v>
      </c>
      <c r="AO326" s="21" t="str">
        <f t="shared" si="17"/>
        <v/>
      </c>
    </row>
    <row r="327" spans="1:42" ht="15" customHeight="1" x14ac:dyDescent="0.25">
      <c r="A327" s="3" t="s">
        <v>403</v>
      </c>
      <c r="B327" s="3" t="s">
        <v>420</v>
      </c>
      <c r="C327" s="3">
        <v>2013</v>
      </c>
      <c r="D327" s="3" t="s">
        <v>621</v>
      </c>
      <c r="E327" s="3">
        <v>20.510999999999999</v>
      </c>
      <c r="F327" s="3" t="s">
        <v>621</v>
      </c>
      <c r="G327" s="3">
        <v>0.50700000000000001</v>
      </c>
      <c r="H327" s="3" t="s">
        <v>621</v>
      </c>
      <c r="I327" s="3" t="s">
        <v>621</v>
      </c>
      <c r="J327" s="3" t="s">
        <v>621</v>
      </c>
      <c r="K327" s="3" t="s">
        <v>621</v>
      </c>
      <c r="L327" s="3" t="s">
        <v>622</v>
      </c>
      <c r="M327" s="3" t="s">
        <v>621</v>
      </c>
      <c r="N327" s="3" t="s">
        <v>621</v>
      </c>
      <c r="O327" s="3" t="s">
        <v>621</v>
      </c>
      <c r="P327" s="3" t="s">
        <v>621</v>
      </c>
      <c r="Q327" s="3" t="s">
        <v>621</v>
      </c>
      <c r="R327" s="3" t="s">
        <v>621</v>
      </c>
      <c r="S327" s="3" t="s">
        <v>621</v>
      </c>
      <c r="T327" s="3">
        <v>20.004000000000001</v>
      </c>
      <c r="U327" s="3" t="s">
        <v>621</v>
      </c>
      <c r="V327" s="3" t="s">
        <v>621</v>
      </c>
      <c r="W327" s="3" t="s">
        <v>621</v>
      </c>
      <c r="X327" s="3" t="s">
        <v>621</v>
      </c>
      <c r="Y327" s="3" t="s">
        <v>621</v>
      </c>
      <c r="Z327" s="3" t="s">
        <v>621</v>
      </c>
      <c r="AA327" s="3" t="s">
        <v>621</v>
      </c>
      <c r="AB327" s="3" t="s">
        <v>621</v>
      </c>
      <c r="AC327" s="3" t="s">
        <v>621</v>
      </c>
      <c r="AD327" s="3" t="s">
        <v>621</v>
      </c>
      <c r="AE327" s="3" t="s">
        <v>621</v>
      </c>
      <c r="AF327" s="3" t="s">
        <v>622</v>
      </c>
      <c r="AG327" s="3" t="s">
        <v>621</v>
      </c>
      <c r="AH327" s="3" t="s">
        <v>621</v>
      </c>
      <c r="AI327" s="3" t="s">
        <v>621</v>
      </c>
      <c r="AM327" s="20">
        <f t="shared" si="15"/>
        <v>20.511000000000003</v>
      </c>
      <c r="AN327" s="20">
        <f t="shared" si="16"/>
        <v>0</v>
      </c>
      <c r="AO327" s="21">
        <f t="shared" si="17"/>
        <v>0</v>
      </c>
      <c r="AP327" s="22" t="s">
        <v>1087</v>
      </c>
    </row>
    <row r="328" spans="1:42" ht="15" customHeight="1" x14ac:dyDescent="0.25">
      <c r="A328" s="3" t="s">
        <v>403</v>
      </c>
      <c r="B328" s="3" t="s">
        <v>421</v>
      </c>
      <c r="C328" s="3">
        <v>2013</v>
      </c>
      <c r="D328" s="3" t="s">
        <v>621</v>
      </c>
      <c r="E328" s="3">
        <v>3.4569999999999999</v>
      </c>
      <c r="F328" s="3" t="s">
        <v>621</v>
      </c>
      <c r="G328" s="3">
        <v>8.0000000000000002E-3</v>
      </c>
      <c r="H328" s="3" t="s">
        <v>621</v>
      </c>
      <c r="I328" s="3" t="s">
        <v>621</v>
      </c>
      <c r="J328" s="3" t="s">
        <v>621</v>
      </c>
      <c r="K328" s="3" t="s">
        <v>621</v>
      </c>
      <c r="L328" s="3" t="s">
        <v>622</v>
      </c>
      <c r="M328" s="3" t="s">
        <v>621</v>
      </c>
      <c r="N328" s="3" t="s">
        <v>621</v>
      </c>
      <c r="O328" s="3" t="s">
        <v>621</v>
      </c>
      <c r="P328" s="3" t="s">
        <v>621</v>
      </c>
      <c r="Q328" s="3" t="s">
        <v>621</v>
      </c>
      <c r="R328" s="3" t="s">
        <v>621</v>
      </c>
      <c r="S328" s="3" t="s">
        <v>621</v>
      </c>
      <c r="T328" s="3">
        <v>3.4489999999999998</v>
      </c>
      <c r="U328" s="3" t="s">
        <v>621</v>
      </c>
      <c r="V328" s="3" t="s">
        <v>621</v>
      </c>
      <c r="W328" s="3" t="s">
        <v>621</v>
      </c>
      <c r="X328" s="3" t="s">
        <v>621</v>
      </c>
      <c r="Y328" s="3" t="s">
        <v>621</v>
      </c>
      <c r="Z328" s="3" t="s">
        <v>621</v>
      </c>
      <c r="AA328" s="3" t="s">
        <v>621</v>
      </c>
      <c r="AB328" s="3" t="s">
        <v>621</v>
      </c>
      <c r="AC328" s="3" t="s">
        <v>621</v>
      </c>
      <c r="AD328" s="3" t="s">
        <v>621</v>
      </c>
      <c r="AE328" s="3" t="s">
        <v>621</v>
      </c>
      <c r="AF328" s="3" t="s">
        <v>622</v>
      </c>
      <c r="AG328" s="3" t="s">
        <v>621</v>
      </c>
      <c r="AH328" s="3" t="s">
        <v>621</v>
      </c>
      <c r="AI328" s="3" t="s">
        <v>621</v>
      </c>
      <c r="AM328" s="20">
        <f t="shared" si="15"/>
        <v>3.4569999999999999</v>
      </c>
      <c r="AN328" s="20">
        <f t="shared" si="16"/>
        <v>0</v>
      </c>
      <c r="AO328" s="21">
        <f t="shared" si="17"/>
        <v>0</v>
      </c>
      <c r="AP328" s="22" t="s">
        <v>1087</v>
      </c>
    </row>
    <row r="329" spans="1:42" ht="15" customHeight="1" x14ac:dyDescent="0.25">
      <c r="A329" s="3" t="s">
        <v>422</v>
      </c>
      <c r="B329" s="3" t="s">
        <v>423</v>
      </c>
      <c r="C329" s="3">
        <v>2013</v>
      </c>
      <c r="D329" s="3">
        <v>10.6</v>
      </c>
      <c r="E329" s="3">
        <v>12.27</v>
      </c>
      <c r="F329" s="3" t="s">
        <v>621</v>
      </c>
      <c r="G329" s="3">
        <v>0.37</v>
      </c>
      <c r="H329" s="3" t="s">
        <v>621</v>
      </c>
      <c r="I329" s="3" t="s">
        <v>621</v>
      </c>
      <c r="J329" s="3" t="s">
        <v>621</v>
      </c>
      <c r="K329" s="3" t="s">
        <v>621</v>
      </c>
      <c r="L329" s="3" t="s">
        <v>622</v>
      </c>
      <c r="M329" s="3" t="s">
        <v>621</v>
      </c>
      <c r="N329" s="3" t="s">
        <v>621</v>
      </c>
      <c r="O329" s="3" t="s">
        <v>621</v>
      </c>
      <c r="P329" s="3" t="s">
        <v>621</v>
      </c>
      <c r="Q329" s="3" t="s">
        <v>621</v>
      </c>
      <c r="R329" s="3" t="s">
        <v>621</v>
      </c>
      <c r="S329" s="3" t="s">
        <v>621</v>
      </c>
      <c r="T329" s="3" t="s">
        <v>621</v>
      </c>
      <c r="U329" s="3">
        <v>11.9</v>
      </c>
      <c r="V329" s="3" t="s">
        <v>621</v>
      </c>
      <c r="W329" s="3" t="s">
        <v>621</v>
      </c>
      <c r="X329" s="3" t="s">
        <v>621</v>
      </c>
      <c r="Y329" s="3" t="s">
        <v>621</v>
      </c>
      <c r="Z329" s="3" t="s">
        <v>621</v>
      </c>
      <c r="AA329" s="3" t="s">
        <v>621</v>
      </c>
      <c r="AB329" s="3" t="s">
        <v>621</v>
      </c>
      <c r="AC329" s="3" t="s">
        <v>621</v>
      </c>
      <c r="AD329" s="3" t="s">
        <v>621</v>
      </c>
      <c r="AE329" s="3" t="s">
        <v>621</v>
      </c>
      <c r="AF329" s="3" t="s">
        <v>621</v>
      </c>
      <c r="AG329" s="3" t="s">
        <v>621</v>
      </c>
      <c r="AH329" s="3" t="s">
        <v>621</v>
      </c>
      <c r="AI329" s="3" t="s">
        <v>621</v>
      </c>
      <c r="AM329" s="20">
        <f t="shared" si="15"/>
        <v>12.27</v>
      </c>
      <c r="AN329" s="20">
        <f t="shared" si="16"/>
        <v>10.6</v>
      </c>
      <c r="AO329" s="21">
        <f t="shared" si="17"/>
        <v>0.86389568052159738</v>
      </c>
    </row>
    <row r="330" spans="1:42" ht="15" customHeight="1" x14ac:dyDescent="0.25">
      <c r="A330" s="3" t="s">
        <v>422</v>
      </c>
      <c r="B330" s="3" t="s">
        <v>424</v>
      </c>
      <c r="C330" s="3">
        <v>2013</v>
      </c>
      <c r="D330" s="3">
        <v>236.6</v>
      </c>
      <c r="E330" s="3">
        <v>233.9</v>
      </c>
      <c r="F330" s="3" t="s">
        <v>621</v>
      </c>
      <c r="G330" s="3">
        <v>4.8</v>
      </c>
      <c r="H330" s="3">
        <v>47.7</v>
      </c>
      <c r="I330" s="3" t="s">
        <v>621</v>
      </c>
      <c r="J330" s="3" t="s">
        <v>621</v>
      </c>
      <c r="K330" s="3" t="s">
        <v>621</v>
      </c>
      <c r="L330" s="3" t="s">
        <v>661</v>
      </c>
      <c r="M330" s="3">
        <v>189.7</v>
      </c>
      <c r="N330" s="3" t="s">
        <v>621</v>
      </c>
      <c r="O330" s="3" t="s">
        <v>621</v>
      </c>
      <c r="P330" s="3" t="s">
        <v>621</v>
      </c>
      <c r="Q330" s="3" t="s">
        <v>621</v>
      </c>
      <c r="R330" s="3" t="s">
        <v>621</v>
      </c>
      <c r="S330" s="3" t="s">
        <v>14</v>
      </c>
      <c r="T330" s="3" t="s">
        <v>621</v>
      </c>
      <c r="U330" s="3" t="s">
        <v>621</v>
      </c>
      <c r="V330" s="3" t="s">
        <v>621</v>
      </c>
      <c r="W330" s="3" t="s">
        <v>621</v>
      </c>
      <c r="X330" s="3" t="s">
        <v>621</v>
      </c>
      <c r="Y330" s="3">
        <v>2</v>
      </c>
      <c r="Z330" s="3" t="s">
        <v>621</v>
      </c>
      <c r="AA330" s="3" t="s">
        <v>621</v>
      </c>
      <c r="AB330" s="3" t="s">
        <v>621</v>
      </c>
      <c r="AC330" s="3" t="s">
        <v>621</v>
      </c>
      <c r="AD330" s="3">
        <v>32.9</v>
      </c>
      <c r="AE330" s="3" t="s">
        <v>621</v>
      </c>
      <c r="AF330" s="3" t="s">
        <v>621</v>
      </c>
      <c r="AG330" s="3" t="s">
        <v>621</v>
      </c>
      <c r="AH330" s="3" t="s">
        <v>621</v>
      </c>
      <c r="AI330" s="3" t="s">
        <v>621</v>
      </c>
      <c r="AM330" s="20">
        <f t="shared" si="15"/>
        <v>277.09999999999997</v>
      </c>
      <c r="AN330" s="20">
        <f t="shared" si="16"/>
        <v>236.6</v>
      </c>
      <c r="AO330" s="21">
        <f t="shared" si="17"/>
        <v>0.85384337784193443</v>
      </c>
    </row>
    <row r="331" spans="1:42" ht="15" customHeight="1" x14ac:dyDescent="0.25">
      <c r="A331" s="3" t="s">
        <v>422</v>
      </c>
      <c r="B331" s="3" t="s">
        <v>425</v>
      </c>
      <c r="C331" s="3">
        <v>2013</v>
      </c>
      <c r="D331" s="3">
        <v>4.3319999999999999</v>
      </c>
      <c r="E331" s="3">
        <v>5.9249999999999998</v>
      </c>
      <c r="F331" s="3" t="s">
        <v>621</v>
      </c>
      <c r="G331" s="3">
        <v>0.25700000000000001</v>
      </c>
      <c r="H331" s="3" t="s">
        <v>621</v>
      </c>
      <c r="I331" s="3" t="s">
        <v>621</v>
      </c>
      <c r="J331" s="3" t="s">
        <v>621</v>
      </c>
      <c r="K331" s="3" t="s">
        <v>621</v>
      </c>
      <c r="L331" s="3" t="s">
        <v>622</v>
      </c>
      <c r="M331" s="3" t="s">
        <v>621</v>
      </c>
      <c r="N331" s="3" t="s">
        <v>621</v>
      </c>
      <c r="O331" s="3" t="s">
        <v>621</v>
      </c>
      <c r="P331" s="3" t="s">
        <v>621</v>
      </c>
      <c r="Q331" s="3" t="s">
        <v>621</v>
      </c>
      <c r="R331" s="3" t="s">
        <v>621</v>
      </c>
      <c r="S331" s="3" t="s">
        <v>621</v>
      </c>
      <c r="T331" s="3">
        <v>5.6680000000000001</v>
      </c>
      <c r="U331" s="3" t="s">
        <v>621</v>
      </c>
      <c r="V331" s="3" t="s">
        <v>621</v>
      </c>
      <c r="W331" s="3" t="s">
        <v>621</v>
      </c>
      <c r="X331" s="3" t="s">
        <v>621</v>
      </c>
      <c r="Y331" s="3" t="s">
        <v>621</v>
      </c>
      <c r="Z331" s="3" t="s">
        <v>621</v>
      </c>
      <c r="AA331" s="3" t="s">
        <v>621</v>
      </c>
      <c r="AB331" s="3" t="s">
        <v>621</v>
      </c>
      <c r="AC331" s="3" t="s">
        <v>621</v>
      </c>
      <c r="AD331" s="3" t="s">
        <v>621</v>
      </c>
      <c r="AE331" s="3" t="s">
        <v>621</v>
      </c>
      <c r="AF331" s="3" t="s">
        <v>621</v>
      </c>
      <c r="AG331" s="3" t="s">
        <v>621</v>
      </c>
      <c r="AH331" s="3" t="s">
        <v>621</v>
      </c>
      <c r="AI331" s="3" t="s">
        <v>621</v>
      </c>
      <c r="AM331" s="20">
        <f t="shared" si="15"/>
        <v>5.9249999999999998</v>
      </c>
      <c r="AN331" s="20">
        <f t="shared" si="16"/>
        <v>4.3319999999999999</v>
      </c>
      <c r="AO331" s="21">
        <f t="shared" si="17"/>
        <v>0.73113924050632906</v>
      </c>
    </row>
    <row r="332" spans="1:42" ht="15" customHeight="1" x14ac:dyDescent="0.25">
      <c r="A332" s="3" t="s">
        <v>422</v>
      </c>
      <c r="B332" s="3" t="s">
        <v>426</v>
      </c>
      <c r="C332" s="3">
        <v>2013</v>
      </c>
      <c r="D332" s="3">
        <v>2.1440000000000001</v>
      </c>
      <c r="E332" s="3">
        <v>2.2389000000000001</v>
      </c>
      <c r="F332" s="3" t="s">
        <v>621</v>
      </c>
      <c r="G332" s="3">
        <v>6.8999999999999999E-3</v>
      </c>
      <c r="H332" s="3" t="s">
        <v>621</v>
      </c>
      <c r="I332" s="3" t="s">
        <v>621</v>
      </c>
      <c r="J332" s="3" t="s">
        <v>621</v>
      </c>
      <c r="K332" s="3" t="s">
        <v>621</v>
      </c>
      <c r="L332" s="3" t="s">
        <v>622</v>
      </c>
      <c r="M332" s="3" t="s">
        <v>621</v>
      </c>
      <c r="N332" s="3" t="s">
        <v>621</v>
      </c>
      <c r="O332" s="3" t="s">
        <v>621</v>
      </c>
      <c r="P332" s="3" t="s">
        <v>621</v>
      </c>
      <c r="Q332" s="3" t="s">
        <v>621</v>
      </c>
      <c r="R332" s="3" t="s">
        <v>621</v>
      </c>
      <c r="S332" s="3" t="s">
        <v>621</v>
      </c>
      <c r="T332" s="3">
        <v>2.2320000000000002</v>
      </c>
      <c r="U332" s="3" t="s">
        <v>621</v>
      </c>
      <c r="V332" s="3" t="s">
        <v>621</v>
      </c>
      <c r="W332" s="3" t="s">
        <v>621</v>
      </c>
      <c r="X332" s="3" t="s">
        <v>621</v>
      </c>
      <c r="Y332" s="3" t="s">
        <v>621</v>
      </c>
      <c r="Z332" s="3" t="s">
        <v>621</v>
      </c>
      <c r="AA332" s="3" t="s">
        <v>621</v>
      </c>
      <c r="AB332" s="3" t="s">
        <v>621</v>
      </c>
      <c r="AC332" s="3" t="s">
        <v>621</v>
      </c>
      <c r="AD332" s="3" t="s">
        <v>621</v>
      </c>
      <c r="AE332" s="3" t="s">
        <v>621</v>
      </c>
      <c r="AF332" s="3" t="s">
        <v>621</v>
      </c>
      <c r="AG332" s="3" t="s">
        <v>621</v>
      </c>
      <c r="AH332" s="3" t="s">
        <v>621</v>
      </c>
      <c r="AI332" s="3" t="s">
        <v>621</v>
      </c>
      <c r="AM332" s="20">
        <f t="shared" si="15"/>
        <v>2.2389000000000001</v>
      </c>
      <c r="AN332" s="20">
        <f t="shared" si="16"/>
        <v>2.1440000000000001</v>
      </c>
      <c r="AO332" s="21">
        <f t="shared" si="17"/>
        <v>0.95761311358256285</v>
      </c>
    </row>
    <row r="333" spans="1:42" ht="15" customHeight="1" x14ac:dyDescent="0.25">
      <c r="A333" s="3" t="s">
        <v>422</v>
      </c>
      <c r="B333" s="3" t="s">
        <v>427</v>
      </c>
      <c r="C333" s="3">
        <v>2013</v>
      </c>
      <c r="D333" s="3">
        <v>3.5619999999999998</v>
      </c>
      <c r="E333" s="3">
        <v>3.766</v>
      </c>
      <c r="F333" s="3" t="s">
        <v>621</v>
      </c>
      <c r="G333" s="3">
        <v>3.9E-2</v>
      </c>
      <c r="H333" s="3" t="s">
        <v>621</v>
      </c>
      <c r="I333" s="3" t="s">
        <v>621</v>
      </c>
      <c r="J333" s="3" t="s">
        <v>621</v>
      </c>
      <c r="K333" s="3" t="s">
        <v>621</v>
      </c>
      <c r="L333" s="3" t="s">
        <v>622</v>
      </c>
      <c r="M333" s="3" t="s">
        <v>621</v>
      </c>
      <c r="N333" s="3" t="s">
        <v>621</v>
      </c>
      <c r="O333" s="3" t="s">
        <v>621</v>
      </c>
      <c r="P333" s="3" t="s">
        <v>621</v>
      </c>
      <c r="Q333" s="3" t="s">
        <v>621</v>
      </c>
      <c r="R333" s="3" t="s">
        <v>621</v>
      </c>
      <c r="S333" s="3" t="s">
        <v>621</v>
      </c>
      <c r="T333" s="3">
        <v>3.7269999999999999</v>
      </c>
      <c r="U333" s="3" t="s">
        <v>621</v>
      </c>
      <c r="V333" s="3" t="s">
        <v>621</v>
      </c>
      <c r="W333" s="3" t="s">
        <v>621</v>
      </c>
      <c r="X333" s="3" t="s">
        <v>621</v>
      </c>
      <c r="Y333" s="3" t="s">
        <v>621</v>
      </c>
      <c r="Z333" s="3" t="s">
        <v>621</v>
      </c>
      <c r="AA333" s="3" t="s">
        <v>621</v>
      </c>
      <c r="AB333" s="3" t="s">
        <v>621</v>
      </c>
      <c r="AC333" s="3" t="s">
        <v>621</v>
      </c>
      <c r="AD333" s="3" t="s">
        <v>621</v>
      </c>
      <c r="AE333" s="3" t="s">
        <v>621</v>
      </c>
      <c r="AF333" s="3" t="s">
        <v>621</v>
      </c>
      <c r="AG333" s="3" t="s">
        <v>621</v>
      </c>
      <c r="AH333" s="3" t="s">
        <v>621</v>
      </c>
      <c r="AI333" s="3" t="s">
        <v>621</v>
      </c>
      <c r="AM333" s="20">
        <f t="shared" si="15"/>
        <v>3.766</v>
      </c>
      <c r="AN333" s="20">
        <f t="shared" si="16"/>
        <v>3.5619999999999998</v>
      </c>
      <c r="AO333" s="21">
        <f t="shared" si="17"/>
        <v>0.94583112055231011</v>
      </c>
    </row>
    <row r="334" spans="1:42"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W334" s="3" t="s">
        <v>622</v>
      </c>
      <c r="X334" s="3" t="s">
        <v>622</v>
      </c>
      <c r="Y334" s="3" t="s">
        <v>622</v>
      </c>
      <c r="Z334" s="3" t="s">
        <v>622</v>
      </c>
      <c r="AA334" s="3" t="s">
        <v>622</v>
      </c>
      <c r="AB334" s="3" t="s">
        <v>622</v>
      </c>
      <c r="AC334" s="3" t="s">
        <v>622</v>
      </c>
      <c r="AD334" s="3" t="s">
        <v>622</v>
      </c>
      <c r="AE334" s="3" t="s">
        <v>622</v>
      </c>
      <c r="AF334" s="3" t="s">
        <v>622</v>
      </c>
      <c r="AG334" s="3" t="s">
        <v>622</v>
      </c>
      <c r="AH334" s="3" t="s">
        <v>622</v>
      </c>
      <c r="AI334" s="3" t="s">
        <v>622</v>
      </c>
      <c r="AM334" s="20">
        <f t="shared" si="15"/>
        <v>0</v>
      </c>
      <c r="AN334" s="20">
        <f t="shared" si="16"/>
        <v>0</v>
      </c>
      <c r="AO334" s="21" t="str">
        <f t="shared" si="17"/>
        <v/>
      </c>
    </row>
    <row r="335" spans="1:42"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W335" s="3" t="s">
        <v>622</v>
      </c>
      <c r="X335" s="3" t="s">
        <v>622</v>
      </c>
      <c r="Y335" s="3" t="s">
        <v>622</v>
      </c>
      <c r="Z335" s="3" t="s">
        <v>622</v>
      </c>
      <c r="AA335" s="3" t="s">
        <v>622</v>
      </c>
      <c r="AB335" s="3" t="s">
        <v>622</v>
      </c>
      <c r="AC335" s="3" t="s">
        <v>622</v>
      </c>
      <c r="AD335" s="3" t="s">
        <v>622</v>
      </c>
      <c r="AE335" s="3" t="s">
        <v>622</v>
      </c>
      <c r="AF335" s="3" t="s">
        <v>622</v>
      </c>
      <c r="AG335" s="3" t="s">
        <v>622</v>
      </c>
      <c r="AH335" s="3" t="s">
        <v>622</v>
      </c>
      <c r="AI335" s="3" t="s">
        <v>622</v>
      </c>
      <c r="AM335" s="20">
        <f t="shared" si="15"/>
        <v>0</v>
      </c>
      <c r="AN335" s="20">
        <f t="shared" si="16"/>
        <v>0</v>
      </c>
      <c r="AO335" s="21" t="str">
        <f t="shared" si="17"/>
        <v/>
      </c>
    </row>
    <row r="336" spans="1:42" ht="15" customHeight="1" x14ac:dyDescent="0.25">
      <c r="A336" s="3" t="s">
        <v>431</v>
      </c>
      <c r="B336" s="3" t="s">
        <v>432</v>
      </c>
      <c r="C336" s="3">
        <v>2013</v>
      </c>
      <c r="D336" s="3" t="s">
        <v>621</v>
      </c>
      <c r="E336" s="3" t="s">
        <v>621</v>
      </c>
      <c r="F336" s="3" t="s">
        <v>621</v>
      </c>
      <c r="G336" s="3" t="s">
        <v>621</v>
      </c>
      <c r="H336" s="3" t="s">
        <v>621</v>
      </c>
      <c r="I336" s="3" t="s">
        <v>621</v>
      </c>
      <c r="J336" s="3" t="s">
        <v>621</v>
      </c>
      <c r="K336" s="3" t="s">
        <v>621</v>
      </c>
      <c r="L336" s="3" t="s">
        <v>622</v>
      </c>
      <c r="M336" s="3" t="s">
        <v>621</v>
      </c>
      <c r="N336" s="3" t="s">
        <v>621</v>
      </c>
      <c r="O336" s="3" t="s">
        <v>621</v>
      </c>
      <c r="P336" s="3" t="s">
        <v>621</v>
      </c>
      <c r="Q336" s="3" t="s">
        <v>621</v>
      </c>
      <c r="R336" s="3" t="s">
        <v>621</v>
      </c>
      <c r="S336" s="3" t="s">
        <v>621</v>
      </c>
      <c r="T336" s="3" t="s">
        <v>621</v>
      </c>
      <c r="U336" s="3" t="s">
        <v>621</v>
      </c>
      <c r="V336" s="3" t="s">
        <v>621</v>
      </c>
      <c r="W336" s="3" t="s">
        <v>621</v>
      </c>
      <c r="X336" s="3" t="s">
        <v>621</v>
      </c>
      <c r="Y336" s="3" t="s">
        <v>621</v>
      </c>
      <c r="Z336" s="3" t="s">
        <v>621</v>
      </c>
      <c r="AA336" s="3" t="s">
        <v>621</v>
      </c>
      <c r="AB336" s="3" t="s">
        <v>621</v>
      </c>
      <c r="AC336" s="3" t="s">
        <v>621</v>
      </c>
      <c r="AD336" s="3" t="s">
        <v>621</v>
      </c>
      <c r="AE336" s="3" t="s">
        <v>621</v>
      </c>
      <c r="AF336" s="3" t="s">
        <v>621</v>
      </c>
      <c r="AG336" s="3" t="s">
        <v>621</v>
      </c>
      <c r="AH336" s="3" t="s">
        <v>621</v>
      </c>
      <c r="AI336" s="3" t="s">
        <v>621</v>
      </c>
      <c r="AM336" s="20">
        <f t="shared" si="15"/>
        <v>0</v>
      </c>
      <c r="AN336" s="20">
        <f t="shared" si="16"/>
        <v>0</v>
      </c>
      <c r="AO336" s="21" t="str">
        <f t="shared" si="17"/>
        <v/>
      </c>
    </row>
    <row r="337" spans="1:42" ht="15" customHeight="1" x14ac:dyDescent="0.25">
      <c r="A337" s="3" t="s">
        <v>433</v>
      </c>
      <c r="B337" s="3" t="s">
        <v>434</v>
      </c>
      <c r="C337" s="3">
        <v>2013</v>
      </c>
      <c r="D337" s="3">
        <v>38.045000000000002</v>
      </c>
      <c r="E337" s="3">
        <v>49.1</v>
      </c>
      <c r="F337" s="3">
        <v>0</v>
      </c>
      <c r="G337" s="3">
        <v>2.5</v>
      </c>
      <c r="H337" s="3">
        <v>0</v>
      </c>
      <c r="I337" s="3">
        <v>0</v>
      </c>
      <c r="J337" s="3">
        <v>0</v>
      </c>
      <c r="K337" s="3">
        <v>0</v>
      </c>
      <c r="L337" s="3" t="s">
        <v>622</v>
      </c>
      <c r="M337" s="3" t="s">
        <v>621</v>
      </c>
      <c r="N337" s="3" t="s">
        <v>621</v>
      </c>
      <c r="O337" s="3" t="s">
        <v>621</v>
      </c>
      <c r="P337" s="3" t="s">
        <v>621</v>
      </c>
      <c r="Q337" s="3" t="s">
        <v>621</v>
      </c>
      <c r="R337" s="3" t="s">
        <v>621</v>
      </c>
      <c r="S337" s="3" t="s">
        <v>621</v>
      </c>
      <c r="T337" s="3" t="s">
        <v>621</v>
      </c>
      <c r="U337" s="3" t="s">
        <v>621</v>
      </c>
      <c r="V337" s="3" t="s">
        <v>621</v>
      </c>
      <c r="W337" s="3">
        <v>46.6</v>
      </c>
      <c r="X337" s="3" t="s">
        <v>621</v>
      </c>
      <c r="Y337" s="3" t="s">
        <v>621</v>
      </c>
      <c r="Z337" s="3" t="s">
        <v>621</v>
      </c>
      <c r="AA337" s="3" t="s">
        <v>621</v>
      </c>
      <c r="AB337" s="3" t="s">
        <v>621</v>
      </c>
      <c r="AC337" s="3" t="s">
        <v>621</v>
      </c>
      <c r="AD337" s="3" t="s">
        <v>621</v>
      </c>
      <c r="AE337" s="3" t="s">
        <v>621</v>
      </c>
      <c r="AF337" s="3" t="s">
        <v>622</v>
      </c>
      <c r="AG337" s="3" t="s">
        <v>621</v>
      </c>
      <c r="AH337" s="3" t="s">
        <v>621</v>
      </c>
      <c r="AI337" s="3">
        <v>0.4</v>
      </c>
      <c r="AM337" s="20">
        <f t="shared" si="15"/>
        <v>49.5</v>
      </c>
      <c r="AN337" s="20">
        <f t="shared" si="16"/>
        <v>38.045000000000002</v>
      </c>
      <c r="AO337" s="21">
        <f t="shared" si="17"/>
        <v>0.76858585858585859</v>
      </c>
    </row>
    <row r="338" spans="1:42" ht="15" customHeight="1" x14ac:dyDescent="0.25">
      <c r="A338" s="3" t="s">
        <v>435</v>
      </c>
      <c r="B338" s="3" t="s">
        <v>436</v>
      </c>
      <c r="C338" s="3">
        <v>2013</v>
      </c>
      <c r="D338" s="3">
        <v>111.75</v>
      </c>
      <c r="E338" s="3">
        <v>128</v>
      </c>
      <c r="F338" s="3">
        <v>0</v>
      </c>
      <c r="G338" s="3">
        <v>0.3</v>
      </c>
      <c r="H338" s="3">
        <v>0</v>
      </c>
      <c r="I338" s="3">
        <v>0</v>
      </c>
      <c r="J338" s="3">
        <v>0</v>
      </c>
      <c r="K338" s="3">
        <v>0</v>
      </c>
      <c r="L338" s="3" t="s">
        <v>621</v>
      </c>
      <c r="M338" s="3">
        <v>25.83</v>
      </c>
      <c r="N338" s="3">
        <v>11.9</v>
      </c>
      <c r="O338" s="3">
        <v>52.74</v>
      </c>
      <c r="P338" s="3">
        <v>3.43</v>
      </c>
      <c r="Q338" s="3">
        <v>0</v>
      </c>
      <c r="R338" s="3">
        <v>0</v>
      </c>
      <c r="S338" s="3" t="s">
        <v>14</v>
      </c>
      <c r="T338" s="3">
        <v>0</v>
      </c>
      <c r="U338" s="3">
        <v>0</v>
      </c>
      <c r="V338" s="3">
        <v>0</v>
      </c>
      <c r="W338" s="3">
        <v>0</v>
      </c>
      <c r="X338" s="3">
        <v>0</v>
      </c>
      <c r="Y338" s="3">
        <v>11.14</v>
      </c>
      <c r="Z338" s="3">
        <v>0</v>
      </c>
      <c r="AA338" s="3">
        <v>0</v>
      </c>
      <c r="AB338" s="3">
        <v>0</v>
      </c>
      <c r="AC338" s="3">
        <v>0</v>
      </c>
      <c r="AD338" s="3">
        <v>20.6</v>
      </c>
      <c r="AE338" s="3">
        <v>2.06</v>
      </c>
      <c r="AF338" s="3" t="s">
        <v>964</v>
      </c>
      <c r="AG338" s="3">
        <v>0.9</v>
      </c>
      <c r="AH338" s="3">
        <v>0</v>
      </c>
      <c r="AI338" s="3">
        <v>0</v>
      </c>
      <c r="AM338" s="20">
        <f t="shared" si="15"/>
        <v>128.00000000000003</v>
      </c>
      <c r="AN338" s="20">
        <f t="shared" si="16"/>
        <v>111.75</v>
      </c>
      <c r="AO338" s="21">
        <f t="shared" si="17"/>
        <v>0.87304687499999978</v>
      </c>
    </row>
    <row r="339" spans="1:42" ht="15" customHeight="1" x14ac:dyDescent="0.25">
      <c r="A339" s="3" t="s">
        <v>435</v>
      </c>
      <c r="B339" s="3" t="s">
        <v>437</v>
      </c>
      <c r="C339" s="3">
        <v>2013</v>
      </c>
      <c r="D339" s="3">
        <v>22.73</v>
      </c>
      <c r="E339" s="3">
        <v>26.7</v>
      </c>
      <c r="F339" s="3">
        <v>0</v>
      </c>
      <c r="G339" s="3">
        <v>0.06</v>
      </c>
      <c r="H339" s="3">
        <v>0</v>
      </c>
      <c r="I339" s="3">
        <v>0</v>
      </c>
      <c r="J339" s="3">
        <v>0</v>
      </c>
      <c r="K339" s="3">
        <v>0</v>
      </c>
      <c r="L339" s="3" t="s">
        <v>621</v>
      </c>
      <c r="M339" s="3">
        <v>7.64</v>
      </c>
      <c r="N339" s="3">
        <v>8.73</v>
      </c>
      <c r="O339" s="3">
        <v>5.46</v>
      </c>
      <c r="P339" s="3">
        <v>0</v>
      </c>
      <c r="Q339" s="3">
        <v>0</v>
      </c>
      <c r="R339" s="3">
        <v>0</v>
      </c>
      <c r="S339" s="3" t="s">
        <v>14</v>
      </c>
      <c r="T339" s="3">
        <v>0</v>
      </c>
      <c r="U339" s="3">
        <v>0</v>
      </c>
      <c r="V339" s="3">
        <v>0</v>
      </c>
      <c r="W339" s="3">
        <v>0</v>
      </c>
      <c r="X339" s="3">
        <v>0</v>
      </c>
      <c r="Y339" s="3">
        <v>0.36</v>
      </c>
      <c r="Z339" s="3">
        <v>0</v>
      </c>
      <c r="AA339" s="3">
        <v>0</v>
      </c>
      <c r="AB339" s="3">
        <v>0</v>
      </c>
      <c r="AC339" s="3">
        <v>0</v>
      </c>
      <c r="AD339" s="3">
        <v>4.45</v>
      </c>
      <c r="AE339" s="3">
        <v>0</v>
      </c>
      <c r="AF339" s="3" t="s">
        <v>622</v>
      </c>
      <c r="AG339" s="3">
        <v>0</v>
      </c>
      <c r="AH339" s="3">
        <v>0</v>
      </c>
      <c r="AI339" s="3">
        <v>0</v>
      </c>
      <c r="AM339" s="20">
        <f t="shared" si="15"/>
        <v>26.7</v>
      </c>
      <c r="AN339" s="20">
        <f t="shared" si="16"/>
        <v>22.73</v>
      </c>
      <c r="AO339" s="21">
        <f t="shared" si="17"/>
        <v>0.85131086142322099</v>
      </c>
    </row>
    <row r="340" spans="1:42" ht="15" customHeight="1" x14ac:dyDescent="0.25">
      <c r="A340" s="3" t="s">
        <v>435</v>
      </c>
      <c r="B340" s="3" t="s">
        <v>438</v>
      </c>
      <c r="C340" s="3">
        <v>2013</v>
      </c>
      <c r="D340" s="3">
        <v>8.2799999999999994</v>
      </c>
      <c r="E340" s="3">
        <v>9.91</v>
      </c>
      <c r="F340" s="3">
        <v>0</v>
      </c>
      <c r="G340" s="3">
        <v>0.21</v>
      </c>
      <c r="H340" s="3">
        <v>0</v>
      </c>
      <c r="I340" s="3">
        <v>0</v>
      </c>
      <c r="J340" s="3">
        <v>0</v>
      </c>
      <c r="K340" s="3">
        <v>0</v>
      </c>
      <c r="L340" s="3" t="s">
        <v>621</v>
      </c>
      <c r="M340" s="3">
        <v>1.89</v>
      </c>
      <c r="N340" s="3">
        <v>0</v>
      </c>
      <c r="O340" s="3">
        <v>7.1</v>
      </c>
      <c r="P340" s="3">
        <v>0</v>
      </c>
      <c r="Q340" s="3">
        <v>0</v>
      </c>
      <c r="R340" s="3">
        <v>0</v>
      </c>
      <c r="S340" s="3" t="s">
        <v>14</v>
      </c>
      <c r="T340" s="3">
        <v>0</v>
      </c>
      <c r="U340" s="3">
        <v>0</v>
      </c>
      <c r="V340" s="3">
        <v>0</v>
      </c>
      <c r="W340" s="3">
        <v>0</v>
      </c>
      <c r="X340" s="3">
        <v>0</v>
      </c>
      <c r="Y340" s="3">
        <v>0</v>
      </c>
      <c r="Z340" s="3">
        <v>0</v>
      </c>
      <c r="AA340" s="3">
        <v>0</v>
      </c>
      <c r="AB340" s="3">
        <v>0</v>
      </c>
      <c r="AC340" s="3">
        <v>0</v>
      </c>
      <c r="AD340" s="3">
        <v>0.71</v>
      </c>
      <c r="AE340" s="3">
        <v>0</v>
      </c>
      <c r="AF340" s="3" t="s">
        <v>622</v>
      </c>
      <c r="AG340" s="3">
        <v>0</v>
      </c>
      <c r="AH340" s="3">
        <v>0</v>
      </c>
      <c r="AI340" s="3">
        <v>0</v>
      </c>
      <c r="AM340" s="20">
        <f t="shared" si="15"/>
        <v>9.91</v>
      </c>
      <c r="AN340" s="20">
        <f t="shared" si="16"/>
        <v>8.2799999999999994</v>
      </c>
      <c r="AO340" s="21">
        <f t="shared" si="17"/>
        <v>0.83551967709384456</v>
      </c>
    </row>
    <row r="341" spans="1:42" ht="15" customHeight="1" x14ac:dyDescent="0.25">
      <c r="A341" s="3" t="s">
        <v>435</v>
      </c>
      <c r="B341" s="3" t="s">
        <v>439</v>
      </c>
      <c r="C341" s="3">
        <v>2013</v>
      </c>
      <c r="D341" s="3">
        <v>48.49</v>
      </c>
      <c r="E341" s="3">
        <v>55.73</v>
      </c>
      <c r="F341" s="3">
        <v>0</v>
      </c>
      <c r="G341" s="3">
        <v>3.69</v>
      </c>
      <c r="H341" s="3">
        <v>0</v>
      </c>
      <c r="I341" s="3">
        <v>0</v>
      </c>
      <c r="J341" s="3">
        <v>0</v>
      </c>
      <c r="K341" s="3">
        <v>0</v>
      </c>
      <c r="L341" s="3" t="s">
        <v>621</v>
      </c>
      <c r="M341" s="3">
        <v>9.5500000000000007</v>
      </c>
      <c r="N341" s="3">
        <v>9.5500000000000007</v>
      </c>
      <c r="O341" s="3">
        <v>28.66</v>
      </c>
      <c r="P341" s="3">
        <v>0</v>
      </c>
      <c r="Q341" s="3">
        <v>0</v>
      </c>
      <c r="R341" s="3">
        <v>0</v>
      </c>
      <c r="S341" s="3" t="s">
        <v>14</v>
      </c>
      <c r="T341" s="3">
        <v>0</v>
      </c>
      <c r="U341" s="3">
        <v>0</v>
      </c>
      <c r="V341" s="3">
        <v>0</v>
      </c>
      <c r="W341" s="3">
        <v>0</v>
      </c>
      <c r="X341" s="3">
        <v>0</v>
      </c>
      <c r="Y341" s="3">
        <v>0</v>
      </c>
      <c r="Z341" s="3">
        <v>0</v>
      </c>
      <c r="AA341" s="3">
        <v>0</v>
      </c>
      <c r="AB341" s="3">
        <v>0</v>
      </c>
      <c r="AC341" s="3">
        <v>0</v>
      </c>
      <c r="AD341" s="3">
        <v>4.28</v>
      </c>
      <c r="AE341" s="3">
        <v>0</v>
      </c>
      <c r="AF341" s="3" t="s">
        <v>622</v>
      </c>
      <c r="AG341" s="3">
        <v>0</v>
      </c>
      <c r="AH341" s="3">
        <v>0</v>
      </c>
      <c r="AI341" s="3">
        <v>0</v>
      </c>
      <c r="AM341" s="20">
        <f t="shared" si="15"/>
        <v>55.730000000000004</v>
      </c>
      <c r="AN341" s="20">
        <f t="shared" si="16"/>
        <v>48.49</v>
      </c>
      <c r="AO341" s="21">
        <f t="shared" si="17"/>
        <v>0.87008792391889467</v>
      </c>
    </row>
    <row r="342" spans="1:42" ht="15" customHeight="1" x14ac:dyDescent="0.25">
      <c r="A342" s="3" t="s">
        <v>440</v>
      </c>
      <c r="B342" s="3" t="s">
        <v>441</v>
      </c>
      <c r="C342" s="3">
        <v>2013</v>
      </c>
      <c r="D342" s="3">
        <v>91.8</v>
      </c>
      <c r="E342" s="3">
        <v>2.6339000000000001</v>
      </c>
      <c r="F342" s="3" t="s">
        <v>621</v>
      </c>
      <c r="G342" s="3">
        <v>2.8999999999999998E-3</v>
      </c>
      <c r="H342" s="3" t="s">
        <v>621</v>
      </c>
      <c r="I342" s="3" t="s">
        <v>621</v>
      </c>
      <c r="J342" s="3">
        <v>2.6309999999999998</v>
      </c>
      <c r="K342" s="3" t="s">
        <v>621</v>
      </c>
      <c r="L342" s="3" t="s">
        <v>622</v>
      </c>
      <c r="M342" s="3" t="s">
        <v>621</v>
      </c>
      <c r="N342" s="3" t="s">
        <v>621</v>
      </c>
      <c r="O342" s="3" t="s">
        <v>621</v>
      </c>
      <c r="P342" s="3" t="s">
        <v>621</v>
      </c>
      <c r="Q342" s="3" t="s">
        <v>621</v>
      </c>
      <c r="R342" s="3" t="s">
        <v>621</v>
      </c>
      <c r="S342" s="3" t="s">
        <v>621</v>
      </c>
      <c r="T342" s="3" t="s">
        <v>621</v>
      </c>
      <c r="U342" s="3" t="s">
        <v>621</v>
      </c>
      <c r="V342" s="3" t="s">
        <v>621</v>
      </c>
      <c r="W342" s="3" t="s">
        <v>621</v>
      </c>
      <c r="X342" s="3" t="s">
        <v>621</v>
      </c>
      <c r="Y342" s="3" t="s">
        <v>621</v>
      </c>
      <c r="Z342" s="3" t="s">
        <v>621</v>
      </c>
      <c r="AA342" s="3" t="s">
        <v>621</v>
      </c>
      <c r="AB342" s="3" t="s">
        <v>621</v>
      </c>
      <c r="AC342" s="3" t="s">
        <v>621</v>
      </c>
      <c r="AD342" s="3" t="s">
        <v>621</v>
      </c>
      <c r="AE342" s="3" t="s">
        <v>621</v>
      </c>
      <c r="AF342" s="3" t="s">
        <v>622</v>
      </c>
      <c r="AG342" s="3" t="s">
        <v>621</v>
      </c>
      <c r="AH342" s="3" t="s">
        <v>621</v>
      </c>
      <c r="AI342" s="3" t="s">
        <v>621</v>
      </c>
      <c r="AM342" s="20">
        <f t="shared" si="15"/>
        <v>2.6338999999999997</v>
      </c>
      <c r="AN342" s="20">
        <f t="shared" si="16"/>
        <v>91.8</v>
      </c>
      <c r="AO342" s="21">
        <f t="shared" si="17"/>
        <v>34.853259425186991</v>
      </c>
      <c r="AP342" s="22" t="s">
        <v>1083</v>
      </c>
    </row>
    <row r="343" spans="1:42" ht="15" customHeight="1" x14ac:dyDescent="0.25">
      <c r="A343" s="3" t="s">
        <v>440</v>
      </c>
      <c r="B343" s="3" t="s">
        <v>442</v>
      </c>
      <c r="C343" s="3">
        <v>2013</v>
      </c>
      <c r="D343" s="3">
        <v>0.92</v>
      </c>
      <c r="E343" s="3">
        <v>0.92</v>
      </c>
      <c r="F343" s="3" t="s">
        <v>621</v>
      </c>
      <c r="G343" s="3">
        <v>0.17</v>
      </c>
      <c r="H343" s="3" t="s">
        <v>621</v>
      </c>
      <c r="I343" s="3" t="s">
        <v>621</v>
      </c>
      <c r="J343" s="3" t="s">
        <v>621</v>
      </c>
      <c r="K343" s="3" t="s">
        <v>621</v>
      </c>
      <c r="L343" s="3" t="s">
        <v>622</v>
      </c>
      <c r="M343" s="3" t="s">
        <v>621</v>
      </c>
      <c r="N343" s="3" t="s">
        <v>621</v>
      </c>
      <c r="O343" s="3" t="s">
        <v>621</v>
      </c>
      <c r="P343" s="3" t="s">
        <v>621</v>
      </c>
      <c r="Q343" s="3" t="s">
        <v>621</v>
      </c>
      <c r="R343" s="3" t="s">
        <v>621</v>
      </c>
      <c r="S343" s="3" t="s">
        <v>621</v>
      </c>
      <c r="T343" s="3" t="s">
        <v>621</v>
      </c>
      <c r="U343" s="3">
        <v>0.75</v>
      </c>
      <c r="V343" s="3" t="s">
        <v>621</v>
      </c>
      <c r="W343" s="3" t="s">
        <v>621</v>
      </c>
      <c r="X343" s="3" t="s">
        <v>621</v>
      </c>
      <c r="Y343" s="3" t="s">
        <v>621</v>
      </c>
      <c r="Z343" s="3" t="s">
        <v>621</v>
      </c>
      <c r="AA343" s="3" t="s">
        <v>621</v>
      </c>
      <c r="AB343" s="3" t="s">
        <v>621</v>
      </c>
      <c r="AC343" s="3" t="s">
        <v>621</v>
      </c>
      <c r="AD343" s="3" t="s">
        <v>621</v>
      </c>
      <c r="AE343" s="3" t="s">
        <v>621</v>
      </c>
      <c r="AF343" s="3" t="s">
        <v>622</v>
      </c>
      <c r="AG343" s="3" t="s">
        <v>621</v>
      </c>
      <c r="AH343" s="3" t="s">
        <v>621</v>
      </c>
      <c r="AI343" s="3" t="s">
        <v>621</v>
      </c>
      <c r="AM343" s="20">
        <f t="shared" si="15"/>
        <v>0.92</v>
      </c>
      <c r="AN343" s="20">
        <f t="shared" si="16"/>
        <v>0.92</v>
      </c>
      <c r="AO343" s="21">
        <f t="shared" si="17"/>
        <v>1</v>
      </c>
    </row>
    <row r="344" spans="1:42" ht="15" customHeight="1" x14ac:dyDescent="0.25">
      <c r="A344" s="3" t="s">
        <v>443</v>
      </c>
      <c r="B344" s="3" t="s">
        <v>444</v>
      </c>
      <c r="C344" s="3">
        <v>2013</v>
      </c>
      <c r="D344" s="3">
        <v>17.684999999999999</v>
      </c>
      <c r="E344" s="3">
        <v>17.722000000000001</v>
      </c>
      <c r="F344" s="3" t="s">
        <v>621</v>
      </c>
      <c r="G344" s="3">
        <v>4.7619999999999996</v>
      </c>
      <c r="H344" s="3" t="s">
        <v>621</v>
      </c>
      <c r="I344" s="3" t="s">
        <v>621</v>
      </c>
      <c r="J344" s="3" t="s">
        <v>621</v>
      </c>
      <c r="K344" s="3">
        <v>0</v>
      </c>
      <c r="L344" s="3" t="s">
        <v>978</v>
      </c>
      <c r="M344" s="3" t="s">
        <v>621</v>
      </c>
      <c r="N344" s="3" t="s">
        <v>621</v>
      </c>
      <c r="O344" s="3" t="s">
        <v>621</v>
      </c>
      <c r="P344" s="3" t="s">
        <v>621</v>
      </c>
      <c r="Q344" s="3" t="s">
        <v>621</v>
      </c>
      <c r="R344" s="3" t="s">
        <v>621</v>
      </c>
      <c r="S344" s="3" t="s">
        <v>621</v>
      </c>
      <c r="T344" s="3">
        <v>12.96</v>
      </c>
      <c r="U344" s="3" t="s">
        <v>621</v>
      </c>
      <c r="V344" s="3" t="s">
        <v>621</v>
      </c>
      <c r="W344" s="3" t="s">
        <v>621</v>
      </c>
      <c r="X344" s="3" t="s">
        <v>621</v>
      </c>
      <c r="Y344" s="3" t="s">
        <v>621</v>
      </c>
      <c r="Z344" s="3" t="s">
        <v>621</v>
      </c>
      <c r="AA344" s="3" t="s">
        <v>621</v>
      </c>
      <c r="AB344" s="3" t="s">
        <v>621</v>
      </c>
      <c r="AC344" s="3" t="s">
        <v>621</v>
      </c>
      <c r="AD344" s="3" t="s">
        <v>621</v>
      </c>
      <c r="AE344" s="3" t="s">
        <v>621</v>
      </c>
      <c r="AF344" s="3" t="s">
        <v>622</v>
      </c>
      <c r="AG344" s="3" t="s">
        <v>621</v>
      </c>
      <c r="AH344" s="3" t="s">
        <v>621</v>
      </c>
      <c r="AI344" s="3" t="s">
        <v>621</v>
      </c>
      <c r="AM344" s="20">
        <f t="shared" si="15"/>
        <v>17.722000000000001</v>
      </c>
      <c r="AN344" s="20">
        <f t="shared" si="16"/>
        <v>17.684999999999999</v>
      </c>
      <c r="AO344" s="21">
        <f t="shared" si="17"/>
        <v>0.99791219952601273</v>
      </c>
    </row>
    <row r="345" spans="1:42"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W345" s="3" t="s">
        <v>622</v>
      </c>
      <c r="X345" s="3" t="s">
        <v>622</v>
      </c>
      <c r="Y345" s="3" t="s">
        <v>622</v>
      </c>
      <c r="Z345" s="3" t="s">
        <v>622</v>
      </c>
      <c r="AA345" s="3" t="s">
        <v>622</v>
      </c>
      <c r="AB345" s="3" t="s">
        <v>622</v>
      </c>
      <c r="AC345" s="3" t="s">
        <v>622</v>
      </c>
      <c r="AD345" s="3" t="s">
        <v>622</v>
      </c>
      <c r="AE345" s="3" t="s">
        <v>622</v>
      </c>
      <c r="AF345" s="3" t="s">
        <v>622</v>
      </c>
      <c r="AG345" s="3" t="s">
        <v>622</v>
      </c>
      <c r="AH345" s="3" t="s">
        <v>622</v>
      </c>
      <c r="AI345" s="3" t="s">
        <v>622</v>
      </c>
      <c r="AM345" s="20">
        <f t="shared" si="15"/>
        <v>0</v>
      </c>
      <c r="AN345" s="20">
        <f t="shared" si="16"/>
        <v>0</v>
      </c>
      <c r="AO345" s="21" t="str">
        <f t="shared" si="17"/>
        <v/>
      </c>
    </row>
    <row r="346" spans="1:42"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W346" s="3" t="s">
        <v>622</v>
      </c>
      <c r="X346" s="3" t="s">
        <v>622</v>
      </c>
      <c r="Y346" s="3" t="s">
        <v>622</v>
      </c>
      <c r="Z346" s="3" t="s">
        <v>622</v>
      </c>
      <c r="AA346" s="3" t="s">
        <v>622</v>
      </c>
      <c r="AB346" s="3" t="s">
        <v>622</v>
      </c>
      <c r="AC346" s="3" t="s">
        <v>622</v>
      </c>
      <c r="AD346" s="3" t="s">
        <v>622</v>
      </c>
      <c r="AE346" s="3" t="s">
        <v>622</v>
      </c>
      <c r="AF346" s="3" t="s">
        <v>622</v>
      </c>
      <c r="AG346" s="3" t="s">
        <v>622</v>
      </c>
      <c r="AH346" s="3" t="s">
        <v>622</v>
      </c>
      <c r="AI346" s="3" t="s">
        <v>622</v>
      </c>
      <c r="AM346" s="20">
        <f t="shared" si="15"/>
        <v>0</v>
      </c>
      <c r="AN346" s="20">
        <f t="shared" si="16"/>
        <v>0</v>
      </c>
      <c r="AO346" s="21" t="str">
        <f t="shared" si="17"/>
        <v/>
      </c>
    </row>
    <row r="347" spans="1:42" ht="15" customHeight="1" x14ac:dyDescent="0.25">
      <c r="A347" s="3" t="s">
        <v>447</v>
      </c>
      <c r="B347" s="3" t="s">
        <v>448</v>
      </c>
      <c r="C347" s="3">
        <v>2013</v>
      </c>
      <c r="D347" s="3">
        <v>30.207000000000001</v>
      </c>
      <c r="E347" s="3">
        <v>30.207000000000001</v>
      </c>
      <c r="F347" s="3" t="s">
        <v>621</v>
      </c>
      <c r="G347" s="3" t="s">
        <v>621</v>
      </c>
      <c r="H347" s="3" t="s">
        <v>621</v>
      </c>
      <c r="I347" s="3">
        <v>4.3949999999999996</v>
      </c>
      <c r="J347" s="3" t="s">
        <v>621</v>
      </c>
      <c r="K347" s="3" t="s">
        <v>621</v>
      </c>
      <c r="L347" s="3" t="s">
        <v>622</v>
      </c>
      <c r="M347" s="3" t="s">
        <v>621</v>
      </c>
      <c r="N347" s="3" t="s">
        <v>621</v>
      </c>
      <c r="O347" s="3" t="s">
        <v>621</v>
      </c>
      <c r="P347" s="3">
        <v>20.632999999999999</v>
      </c>
      <c r="Q347" s="3" t="s">
        <v>621</v>
      </c>
      <c r="R347" s="3" t="s">
        <v>621</v>
      </c>
      <c r="S347" s="3" t="s">
        <v>621</v>
      </c>
      <c r="T347" s="3" t="s">
        <v>621</v>
      </c>
      <c r="U347" s="3" t="s">
        <v>621</v>
      </c>
      <c r="V347" s="3" t="s">
        <v>621</v>
      </c>
      <c r="W347" s="3" t="s">
        <v>621</v>
      </c>
      <c r="X347" s="3" t="s">
        <v>621</v>
      </c>
      <c r="Y347" s="3" t="s">
        <v>621</v>
      </c>
      <c r="Z347" s="3" t="s">
        <v>621</v>
      </c>
      <c r="AA347" s="3" t="s">
        <v>621</v>
      </c>
      <c r="AB347" s="3" t="s">
        <v>621</v>
      </c>
      <c r="AC347" s="3" t="s">
        <v>621</v>
      </c>
      <c r="AD347" s="3">
        <v>5.1790000000000003</v>
      </c>
      <c r="AE347" s="3" t="s">
        <v>621</v>
      </c>
      <c r="AF347" s="3" t="s">
        <v>622</v>
      </c>
      <c r="AG347" s="3" t="s">
        <v>621</v>
      </c>
      <c r="AH347" s="3" t="s">
        <v>621</v>
      </c>
      <c r="AI347" s="3" t="s">
        <v>621</v>
      </c>
      <c r="AM347" s="20">
        <f t="shared" si="15"/>
        <v>30.207000000000001</v>
      </c>
      <c r="AN347" s="20">
        <f t="shared" si="16"/>
        <v>30.207000000000001</v>
      </c>
      <c r="AO347" s="21">
        <f t="shared" si="17"/>
        <v>1</v>
      </c>
    </row>
    <row r="348" spans="1:42" ht="15" customHeight="1" x14ac:dyDescent="0.25">
      <c r="A348" s="3" t="s">
        <v>447</v>
      </c>
      <c r="B348" s="3" t="s">
        <v>449</v>
      </c>
      <c r="C348" s="3">
        <v>2013</v>
      </c>
      <c r="D348" s="3">
        <v>18.282</v>
      </c>
      <c r="E348" s="3">
        <v>19.359000000000002</v>
      </c>
      <c r="F348" s="3" t="s">
        <v>621</v>
      </c>
      <c r="G348" s="3">
        <v>0.23799999999999999</v>
      </c>
      <c r="H348" s="3" t="s">
        <v>621</v>
      </c>
      <c r="I348" s="3" t="s">
        <v>621</v>
      </c>
      <c r="J348" s="3" t="s">
        <v>621</v>
      </c>
      <c r="K348" s="3" t="s">
        <v>621</v>
      </c>
      <c r="L348" s="3" t="s">
        <v>622</v>
      </c>
      <c r="M348" s="3" t="s">
        <v>621</v>
      </c>
      <c r="N348" s="3">
        <v>0.68</v>
      </c>
      <c r="O348" s="3">
        <v>13.6</v>
      </c>
      <c r="P348" s="3">
        <v>1.7250000000000001</v>
      </c>
      <c r="Q348" s="3" t="s">
        <v>621</v>
      </c>
      <c r="R348" s="3" t="s">
        <v>621</v>
      </c>
      <c r="S348" s="3" t="s">
        <v>621</v>
      </c>
      <c r="T348" s="3" t="s">
        <v>621</v>
      </c>
      <c r="U348" s="3" t="s">
        <v>621</v>
      </c>
      <c r="V348" s="3" t="s">
        <v>621</v>
      </c>
      <c r="W348" s="3" t="s">
        <v>621</v>
      </c>
      <c r="X348" s="3">
        <v>0.61599999999999999</v>
      </c>
      <c r="Y348" s="3" t="s">
        <v>621</v>
      </c>
      <c r="Z348" s="3" t="s">
        <v>621</v>
      </c>
      <c r="AA348" s="3" t="s">
        <v>621</v>
      </c>
      <c r="AB348" s="3" t="s">
        <v>621</v>
      </c>
      <c r="AC348" s="3" t="s">
        <v>621</v>
      </c>
      <c r="AD348" s="3">
        <v>2.5</v>
      </c>
      <c r="AE348" s="3" t="s">
        <v>621</v>
      </c>
      <c r="AF348" s="3" t="s">
        <v>622</v>
      </c>
      <c r="AG348" s="3" t="s">
        <v>621</v>
      </c>
      <c r="AH348" s="3" t="s">
        <v>621</v>
      </c>
      <c r="AI348" s="3" t="s">
        <v>621</v>
      </c>
      <c r="AM348" s="20">
        <f t="shared" si="15"/>
        <v>19.358999999999998</v>
      </c>
      <c r="AN348" s="20">
        <f t="shared" si="16"/>
        <v>18.282</v>
      </c>
      <c r="AO348" s="21">
        <f t="shared" si="17"/>
        <v>0.94436696110336282</v>
      </c>
    </row>
    <row r="349" spans="1:42" ht="15" customHeight="1" x14ac:dyDescent="0.25">
      <c r="A349" s="3" t="s">
        <v>447</v>
      </c>
      <c r="B349" s="3" t="s">
        <v>450</v>
      </c>
      <c r="C349" s="3">
        <v>2013</v>
      </c>
      <c r="D349" s="3">
        <v>307.18200000000002</v>
      </c>
      <c r="E349" s="3">
        <v>345.64400000000001</v>
      </c>
      <c r="F349" s="3" t="s">
        <v>621</v>
      </c>
      <c r="G349" s="3">
        <v>0.64800000000000002</v>
      </c>
      <c r="H349" s="3" t="s">
        <v>621</v>
      </c>
      <c r="I349" s="3">
        <v>17.600000000000001</v>
      </c>
      <c r="J349" s="3" t="s">
        <v>621</v>
      </c>
      <c r="K349" s="3" t="s">
        <v>621</v>
      </c>
      <c r="L349" s="3" t="s">
        <v>622</v>
      </c>
      <c r="M349" s="3" t="s">
        <v>621</v>
      </c>
      <c r="N349" s="3" t="s">
        <v>621</v>
      </c>
      <c r="O349" s="3" t="s">
        <v>621</v>
      </c>
      <c r="P349" s="3" t="s">
        <v>621</v>
      </c>
      <c r="Q349" s="3" t="s">
        <v>621</v>
      </c>
      <c r="R349" s="3">
        <v>16.802</v>
      </c>
      <c r="S349" s="3" t="s">
        <v>14</v>
      </c>
      <c r="T349" s="3" t="s">
        <v>621</v>
      </c>
      <c r="U349" s="3" t="s">
        <v>621</v>
      </c>
      <c r="V349" s="3" t="s">
        <v>621</v>
      </c>
      <c r="W349" s="3" t="s">
        <v>621</v>
      </c>
      <c r="X349" s="3">
        <v>35.029000000000003</v>
      </c>
      <c r="Y349" s="3" t="s">
        <v>621</v>
      </c>
      <c r="Z349" s="3" t="s">
        <v>621</v>
      </c>
      <c r="AA349" s="3" t="s">
        <v>621</v>
      </c>
      <c r="AB349" s="3">
        <v>226.30799999999999</v>
      </c>
      <c r="AC349" s="3">
        <v>1.4139999999999999</v>
      </c>
      <c r="AD349" s="3" t="s">
        <v>621</v>
      </c>
      <c r="AE349" s="3" t="s">
        <v>621</v>
      </c>
      <c r="AF349" s="3" t="s">
        <v>621</v>
      </c>
      <c r="AG349" s="3" t="s">
        <v>621</v>
      </c>
      <c r="AH349" s="3">
        <v>47.843000000000004</v>
      </c>
      <c r="AI349" s="3">
        <v>48.326000000000001</v>
      </c>
      <c r="AM349" s="20">
        <f t="shared" si="15"/>
        <v>346.12700000000001</v>
      </c>
      <c r="AN349" s="20">
        <f t="shared" si="16"/>
        <v>307.18200000000002</v>
      </c>
      <c r="AO349" s="21">
        <f t="shared" si="17"/>
        <v>0.88748349594224085</v>
      </c>
    </row>
    <row r="350" spans="1:42"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W350" s="3" t="s">
        <v>622</v>
      </c>
      <c r="X350" s="3" t="s">
        <v>622</v>
      </c>
      <c r="Y350" s="3" t="s">
        <v>622</v>
      </c>
      <c r="Z350" s="3" t="s">
        <v>622</v>
      </c>
      <c r="AA350" s="3" t="s">
        <v>622</v>
      </c>
      <c r="AB350" s="3" t="s">
        <v>622</v>
      </c>
      <c r="AC350" s="3" t="s">
        <v>622</v>
      </c>
      <c r="AD350" s="3" t="s">
        <v>622</v>
      </c>
      <c r="AE350" s="3" t="s">
        <v>622</v>
      </c>
      <c r="AF350" s="3" t="s">
        <v>622</v>
      </c>
      <c r="AG350" s="3" t="s">
        <v>622</v>
      </c>
      <c r="AH350" s="3" t="s">
        <v>622</v>
      </c>
      <c r="AI350" s="3" t="s">
        <v>622</v>
      </c>
      <c r="AM350" s="20">
        <f t="shared" si="15"/>
        <v>0</v>
      </c>
      <c r="AN350" s="20">
        <f t="shared" si="16"/>
        <v>0</v>
      </c>
      <c r="AO350" s="21" t="str">
        <f t="shared" si="17"/>
        <v/>
      </c>
    </row>
    <row r="351" spans="1:42" ht="15" customHeight="1" x14ac:dyDescent="0.25">
      <c r="A351" s="3" t="s">
        <v>447</v>
      </c>
      <c r="B351" s="3" t="s">
        <v>452</v>
      </c>
      <c r="C351" s="3">
        <v>2013</v>
      </c>
      <c r="D351" s="3">
        <v>7.7859999999999996</v>
      </c>
      <c r="E351" s="3">
        <v>7.7859999999999996</v>
      </c>
      <c r="F351" s="3" t="s">
        <v>621</v>
      </c>
      <c r="G351" s="3">
        <v>0.65600000000000003</v>
      </c>
      <c r="H351" s="3" t="s">
        <v>621</v>
      </c>
      <c r="I351" s="3" t="s">
        <v>621</v>
      </c>
      <c r="J351" s="3" t="s">
        <v>621</v>
      </c>
      <c r="K351" s="3" t="s">
        <v>621</v>
      </c>
      <c r="L351" s="3" t="s">
        <v>622</v>
      </c>
      <c r="M351" s="3" t="s">
        <v>621</v>
      </c>
      <c r="N351" s="3" t="s">
        <v>621</v>
      </c>
      <c r="O351" s="3" t="s">
        <v>621</v>
      </c>
      <c r="P351" s="3" t="s">
        <v>621</v>
      </c>
      <c r="Q351" s="3" t="s">
        <v>621</v>
      </c>
      <c r="R351" s="3" t="s">
        <v>621</v>
      </c>
      <c r="S351" s="3" t="s">
        <v>621</v>
      </c>
      <c r="T351" s="3">
        <v>7.13</v>
      </c>
      <c r="U351" s="3" t="s">
        <v>621</v>
      </c>
      <c r="V351" s="3" t="s">
        <v>621</v>
      </c>
      <c r="W351" s="3" t="s">
        <v>621</v>
      </c>
      <c r="X351" s="3" t="s">
        <v>621</v>
      </c>
      <c r="Y351" s="3" t="s">
        <v>621</v>
      </c>
      <c r="Z351" s="3" t="s">
        <v>621</v>
      </c>
      <c r="AA351" s="3" t="s">
        <v>621</v>
      </c>
      <c r="AB351" s="3" t="s">
        <v>621</v>
      </c>
      <c r="AC351" s="3" t="s">
        <v>621</v>
      </c>
      <c r="AD351" s="3" t="s">
        <v>621</v>
      </c>
      <c r="AE351" s="3" t="s">
        <v>621</v>
      </c>
      <c r="AF351" s="3" t="s">
        <v>622</v>
      </c>
      <c r="AG351" s="3" t="s">
        <v>621</v>
      </c>
      <c r="AH351" s="3" t="s">
        <v>621</v>
      </c>
      <c r="AI351" s="3" t="s">
        <v>621</v>
      </c>
      <c r="AM351" s="20">
        <f t="shared" si="15"/>
        <v>7.7859999999999996</v>
      </c>
      <c r="AN351" s="20">
        <f t="shared" si="16"/>
        <v>7.7859999999999996</v>
      </c>
      <c r="AO351" s="21">
        <f t="shared" si="17"/>
        <v>1</v>
      </c>
    </row>
    <row r="352" spans="1:42" ht="15" customHeight="1" x14ac:dyDescent="0.25">
      <c r="A352" s="3" t="s">
        <v>453</v>
      </c>
      <c r="B352" s="3" t="s">
        <v>454</v>
      </c>
      <c r="C352" s="3">
        <v>2013</v>
      </c>
      <c r="D352" s="3">
        <v>4.5</v>
      </c>
      <c r="E352" s="3">
        <v>4.8</v>
      </c>
      <c r="F352" s="3" t="s">
        <v>621</v>
      </c>
      <c r="G352" s="3">
        <v>0</v>
      </c>
      <c r="H352" s="3" t="s">
        <v>621</v>
      </c>
      <c r="I352" s="3" t="s">
        <v>621</v>
      </c>
      <c r="J352" s="3" t="s">
        <v>621</v>
      </c>
      <c r="K352" s="3" t="s">
        <v>621</v>
      </c>
      <c r="L352" s="3" t="s">
        <v>622</v>
      </c>
      <c r="M352" s="3" t="s">
        <v>621</v>
      </c>
      <c r="N352" s="3" t="s">
        <v>621</v>
      </c>
      <c r="O352" s="3" t="s">
        <v>621</v>
      </c>
      <c r="P352" s="3" t="s">
        <v>621</v>
      </c>
      <c r="Q352" s="3" t="s">
        <v>621</v>
      </c>
      <c r="R352" s="3">
        <v>0.5</v>
      </c>
      <c r="S352" s="3" t="s">
        <v>621</v>
      </c>
      <c r="T352" s="3">
        <v>4.0999999999999996</v>
      </c>
      <c r="U352" s="3" t="s">
        <v>621</v>
      </c>
      <c r="V352" s="3" t="s">
        <v>621</v>
      </c>
      <c r="W352" s="3" t="s">
        <v>621</v>
      </c>
      <c r="X352" s="3" t="s">
        <v>621</v>
      </c>
      <c r="Y352" s="3" t="s">
        <v>621</v>
      </c>
      <c r="Z352" s="3" t="s">
        <v>621</v>
      </c>
      <c r="AA352" s="3" t="s">
        <v>621</v>
      </c>
      <c r="AB352" s="3" t="s">
        <v>621</v>
      </c>
      <c r="AC352" s="3" t="s">
        <v>621</v>
      </c>
      <c r="AD352" s="3" t="s">
        <v>621</v>
      </c>
      <c r="AE352" s="3" t="s">
        <v>621</v>
      </c>
      <c r="AF352" s="3" t="s">
        <v>622</v>
      </c>
      <c r="AG352" s="3" t="s">
        <v>621</v>
      </c>
      <c r="AH352" s="3">
        <v>0.2</v>
      </c>
      <c r="AI352" s="3">
        <v>0.2</v>
      </c>
      <c r="AM352" s="20">
        <f t="shared" si="15"/>
        <v>4.8</v>
      </c>
      <c r="AN352" s="20">
        <f t="shared" si="16"/>
        <v>4.5</v>
      </c>
      <c r="AO352" s="21">
        <f t="shared" si="17"/>
        <v>0.9375</v>
      </c>
    </row>
    <row r="353" spans="1:42" ht="15" customHeight="1" x14ac:dyDescent="0.25">
      <c r="A353" s="3" t="s">
        <v>453</v>
      </c>
      <c r="B353" s="3" t="s">
        <v>455</v>
      </c>
      <c r="C353" s="3">
        <v>2013</v>
      </c>
      <c r="D353" s="3">
        <v>42.7</v>
      </c>
      <c r="E353" s="3">
        <v>57.9</v>
      </c>
      <c r="F353" s="3" t="s">
        <v>621</v>
      </c>
      <c r="G353" s="3">
        <v>0.3</v>
      </c>
      <c r="H353" s="3" t="s">
        <v>621</v>
      </c>
      <c r="I353" s="3" t="s">
        <v>621</v>
      </c>
      <c r="J353" s="3" t="s">
        <v>621</v>
      </c>
      <c r="K353" s="3" t="s">
        <v>621</v>
      </c>
      <c r="L353" s="3" t="s">
        <v>622</v>
      </c>
      <c r="M353" s="3">
        <v>32</v>
      </c>
      <c r="N353" s="3" t="s">
        <v>621</v>
      </c>
      <c r="O353" s="3" t="s">
        <v>621</v>
      </c>
      <c r="P353" s="3" t="s">
        <v>621</v>
      </c>
      <c r="Q353" s="3" t="s">
        <v>621</v>
      </c>
      <c r="R353" s="3" t="s">
        <v>621</v>
      </c>
      <c r="S353" s="3" t="s">
        <v>621</v>
      </c>
      <c r="T353" s="3" t="s">
        <v>621</v>
      </c>
      <c r="U353" s="3" t="s">
        <v>621</v>
      </c>
      <c r="V353" s="3" t="s">
        <v>621</v>
      </c>
      <c r="W353" s="3" t="s">
        <v>621</v>
      </c>
      <c r="X353" s="3" t="s">
        <v>621</v>
      </c>
      <c r="Y353" s="3" t="s">
        <v>621</v>
      </c>
      <c r="Z353" s="3" t="s">
        <v>621</v>
      </c>
      <c r="AA353" s="3">
        <v>13</v>
      </c>
      <c r="AB353" s="3">
        <v>7.8</v>
      </c>
      <c r="AC353" s="3" t="s">
        <v>621</v>
      </c>
      <c r="AD353" s="3">
        <v>4.8</v>
      </c>
      <c r="AE353" s="3" t="s">
        <v>621</v>
      </c>
      <c r="AF353" s="3" t="s">
        <v>622</v>
      </c>
      <c r="AG353" s="3" t="s">
        <v>621</v>
      </c>
      <c r="AH353" s="3" t="s">
        <v>621</v>
      </c>
      <c r="AI353" s="3" t="s">
        <v>621</v>
      </c>
      <c r="AM353" s="20">
        <f t="shared" si="15"/>
        <v>57.899999999999991</v>
      </c>
      <c r="AN353" s="20">
        <f t="shared" si="16"/>
        <v>42.7</v>
      </c>
      <c r="AO353" s="21">
        <f t="shared" si="17"/>
        <v>0.73747841105354073</v>
      </c>
    </row>
    <row r="354" spans="1:42" ht="15" customHeight="1" x14ac:dyDescent="0.25">
      <c r="A354" s="3" t="s">
        <v>453</v>
      </c>
      <c r="B354" s="3" t="s">
        <v>456</v>
      </c>
      <c r="C354" s="3">
        <v>2013</v>
      </c>
      <c r="D354" s="3">
        <v>3.4</v>
      </c>
      <c r="E354" s="3">
        <v>3.5</v>
      </c>
      <c r="F354" s="3" t="s">
        <v>621</v>
      </c>
      <c r="G354" s="3">
        <v>0.2</v>
      </c>
      <c r="H354" s="3" t="s">
        <v>621</v>
      </c>
      <c r="I354" s="3" t="s">
        <v>621</v>
      </c>
      <c r="J354" s="3" t="s">
        <v>621</v>
      </c>
      <c r="K354" s="3" t="s">
        <v>621</v>
      </c>
      <c r="L354" s="3" t="s">
        <v>622</v>
      </c>
      <c r="M354" s="3" t="s">
        <v>621</v>
      </c>
      <c r="N354" s="3" t="s">
        <v>621</v>
      </c>
      <c r="O354" s="3" t="s">
        <v>621</v>
      </c>
      <c r="P354" s="3" t="s">
        <v>621</v>
      </c>
      <c r="Q354" s="3" t="s">
        <v>621</v>
      </c>
      <c r="R354" s="3" t="s">
        <v>621</v>
      </c>
      <c r="S354" s="3" t="s">
        <v>621</v>
      </c>
      <c r="T354" s="3">
        <v>3.1</v>
      </c>
      <c r="U354" s="3" t="s">
        <v>621</v>
      </c>
      <c r="V354" s="3" t="s">
        <v>621</v>
      </c>
      <c r="W354" s="3" t="s">
        <v>621</v>
      </c>
      <c r="X354" s="3" t="s">
        <v>621</v>
      </c>
      <c r="Y354" s="3" t="s">
        <v>621</v>
      </c>
      <c r="Z354" s="3" t="s">
        <v>621</v>
      </c>
      <c r="AA354" s="3" t="s">
        <v>621</v>
      </c>
      <c r="AB354" s="3" t="s">
        <v>621</v>
      </c>
      <c r="AC354" s="3" t="s">
        <v>621</v>
      </c>
      <c r="AD354" s="3" t="s">
        <v>621</v>
      </c>
      <c r="AE354" s="3" t="s">
        <v>621</v>
      </c>
      <c r="AF354" s="3" t="s">
        <v>622</v>
      </c>
      <c r="AG354" s="3" t="s">
        <v>621</v>
      </c>
      <c r="AH354" s="3">
        <v>0.2</v>
      </c>
      <c r="AI354" s="3">
        <v>0.2</v>
      </c>
      <c r="AM354" s="20">
        <f t="shared" si="15"/>
        <v>3.5000000000000004</v>
      </c>
      <c r="AN354" s="20">
        <f t="shared" si="16"/>
        <v>3.4</v>
      </c>
      <c r="AO354" s="21">
        <f t="shared" si="17"/>
        <v>0.97142857142857131</v>
      </c>
    </row>
    <row r="355" spans="1:42" ht="15" customHeight="1" x14ac:dyDescent="0.25">
      <c r="A355" s="3" t="s">
        <v>453</v>
      </c>
      <c r="B355" s="3" t="s">
        <v>457</v>
      </c>
      <c r="C355" s="3">
        <v>2013</v>
      </c>
      <c r="D355" s="3">
        <v>0.7</v>
      </c>
      <c r="E355" s="3">
        <v>1</v>
      </c>
      <c r="F355" s="3" t="s">
        <v>621</v>
      </c>
      <c r="G355" s="3" t="s">
        <v>621</v>
      </c>
      <c r="H355" s="3" t="s">
        <v>621</v>
      </c>
      <c r="I355" s="3" t="s">
        <v>621</v>
      </c>
      <c r="J355" s="3" t="s">
        <v>621</v>
      </c>
      <c r="K355" s="3" t="s">
        <v>621</v>
      </c>
      <c r="L355" s="3" t="s">
        <v>622</v>
      </c>
      <c r="M355" s="3" t="s">
        <v>621</v>
      </c>
      <c r="N355" s="3" t="s">
        <v>621</v>
      </c>
      <c r="O355" s="3" t="s">
        <v>621</v>
      </c>
      <c r="P355" s="3" t="s">
        <v>621</v>
      </c>
      <c r="Q355" s="3" t="s">
        <v>621</v>
      </c>
      <c r="R355" s="3" t="s">
        <v>621</v>
      </c>
      <c r="S355" s="3" t="s">
        <v>621</v>
      </c>
      <c r="T355" s="3">
        <v>1</v>
      </c>
      <c r="U355" s="3" t="s">
        <v>621</v>
      </c>
      <c r="V355" s="3" t="s">
        <v>621</v>
      </c>
      <c r="W355" s="3" t="s">
        <v>621</v>
      </c>
      <c r="X355" s="3" t="s">
        <v>621</v>
      </c>
      <c r="Y355" s="3" t="s">
        <v>621</v>
      </c>
      <c r="Z355" s="3" t="s">
        <v>621</v>
      </c>
      <c r="AA355" s="3" t="s">
        <v>621</v>
      </c>
      <c r="AB355" s="3" t="s">
        <v>621</v>
      </c>
      <c r="AC355" s="3" t="s">
        <v>621</v>
      </c>
      <c r="AD355" s="3" t="s">
        <v>621</v>
      </c>
      <c r="AE355" s="3" t="s">
        <v>621</v>
      </c>
      <c r="AF355" s="3" t="s">
        <v>622</v>
      </c>
      <c r="AG355" s="3" t="s">
        <v>621</v>
      </c>
      <c r="AH355" s="3">
        <v>0</v>
      </c>
      <c r="AI355" s="3" t="s">
        <v>621</v>
      </c>
      <c r="AM355" s="20">
        <f t="shared" si="15"/>
        <v>1</v>
      </c>
      <c r="AN355" s="20">
        <f t="shared" si="16"/>
        <v>0.7</v>
      </c>
      <c r="AO355" s="21">
        <f t="shared" si="17"/>
        <v>0.7</v>
      </c>
    </row>
    <row r="356" spans="1:42" ht="15" customHeight="1" x14ac:dyDescent="0.25">
      <c r="A356" s="3" t="s">
        <v>458</v>
      </c>
      <c r="B356" s="3" t="s">
        <v>459</v>
      </c>
      <c r="C356" s="3">
        <v>2013</v>
      </c>
      <c r="D356" s="3" t="s">
        <v>621</v>
      </c>
      <c r="E356" s="3" t="s">
        <v>621</v>
      </c>
      <c r="F356" s="3" t="s">
        <v>621</v>
      </c>
      <c r="G356" s="3" t="s">
        <v>621</v>
      </c>
      <c r="H356" s="3" t="s">
        <v>621</v>
      </c>
      <c r="I356" s="3" t="s">
        <v>621</v>
      </c>
      <c r="J356" s="3" t="s">
        <v>621</v>
      </c>
      <c r="K356" s="3" t="s">
        <v>621</v>
      </c>
      <c r="L356" s="3" t="s">
        <v>622</v>
      </c>
      <c r="M356" s="3" t="s">
        <v>621</v>
      </c>
      <c r="N356" s="3" t="s">
        <v>621</v>
      </c>
      <c r="O356" s="3" t="s">
        <v>621</v>
      </c>
      <c r="P356" s="3" t="s">
        <v>621</v>
      </c>
      <c r="Q356" s="3" t="s">
        <v>621</v>
      </c>
      <c r="R356" s="3" t="s">
        <v>621</v>
      </c>
      <c r="S356" s="3" t="s">
        <v>621</v>
      </c>
      <c r="T356" s="3" t="s">
        <v>621</v>
      </c>
      <c r="U356" s="3" t="s">
        <v>621</v>
      </c>
      <c r="V356" s="3" t="s">
        <v>621</v>
      </c>
      <c r="W356" s="3" t="s">
        <v>621</v>
      </c>
      <c r="X356" s="3" t="s">
        <v>621</v>
      </c>
      <c r="Y356" s="3" t="s">
        <v>621</v>
      </c>
      <c r="Z356" s="3" t="s">
        <v>621</v>
      </c>
      <c r="AA356" s="3" t="s">
        <v>621</v>
      </c>
      <c r="AB356" s="3" t="s">
        <v>621</v>
      </c>
      <c r="AC356" s="3" t="s">
        <v>621</v>
      </c>
      <c r="AD356" s="3" t="s">
        <v>621</v>
      </c>
      <c r="AE356" s="3" t="s">
        <v>621</v>
      </c>
      <c r="AF356" s="3" t="s">
        <v>621</v>
      </c>
      <c r="AG356" s="3" t="s">
        <v>621</v>
      </c>
      <c r="AH356" s="3" t="s">
        <v>621</v>
      </c>
      <c r="AI356" s="3" t="s">
        <v>621</v>
      </c>
      <c r="AM356" s="20">
        <f t="shared" si="15"/>
        <v>0</v>
      </c>
      <c r="AN356" s="20">
        <f t="shared" si="16"/>
        <v>0</v>
      </c>
      <c r="AO356" s="21" t="str">
        <f t="shared" si="17"/>
        <v/>
      </c>
    </row>
    <row r="357" spans="1:42" ht="15" customHeight="1" x14ac:dyDescent="0.25">
      <c r="A357" s="3" t="s">
        <v>458</v>
      </c>
      <c r="B357" s="3" t="s">
        <v>460</v>
      </c>
      <c r="C357" s="3">
        <v>2013</v>
      </c>
      <c r="D357" s="3" t="s">
        <v>621</v>
      </c>
      <c r="E357" s="3">
        <v>52.3</v>
      </c>
      <c r="F357" s="3" t="s">
        <v>621</v>
      </c>
      <c r="G357" s="3">
        <v>0.7</v>
      </c>
      <c r="H357" s="3" t="s">
        <v>621</v>
      </c>
      <c r="I357" s="3" t="s">
        <v>621</v>
      </c>
      <c r="J357" s="3" t="s">
        <v>621</v>
      </c>
      <c r="K357" s="3">
        <v>2.8</v>
      </c>
      <c r="L357" s="3" t="s">
        <v>622</v>
      </c>
      <c r="M357" s="3" t="s">
        <v>621</v>
      </c>
      <c r="N357" s="3" t="s">
        <v>621</v>
      </c>
      <c r="O357" s="3">
        <v>20.100000000000001</v>
      </c>
      <c r="P357" s="3" t="s">
        <v>621</v>
      </c>
      <c r="Q357" s="3" t="s">
        <v>621</v>
      </c>
      <c r="R357" s="3" t="s">
        <v>621</v>
      </c>
      <c r="S357" s="3" t="s">
        <v>621</v>
      </c>
      <c r="T357" s="3">
        <v>4.2</v>
      </c>
      <c r="U357" s="3">
        <v>22</v>
      </c>
      <c r="V357" s="3" t="s">
        <v>621</v>
      </c>
      <c r="W357" s="3" t="s">
        <v>621</v>
      </c>
      <c r="X357" s="3" t="s">
        <v>621</v>
      </c>
      <c r="Y357" s="3" t="s">
        <v>621</v>
      </c>
      <c r="Z357" s="3" t="s">
        <v>621</v>
      </c>
      <c r="AA357" s="3" t="s">
        <v>621</v>
      </c>
      <c r="AB357" s="3" t="s">
        <v>621</v>
      </c>
      <c r="AC357" s="3" t="s">
        <v>621</v>
      </c>
      <c r="AD357" s="3">
        <v>2.5</v>
      </c>
      <c r="AE357" s="3" t="s">
        <v>621</v>
      </c>
      <c r="AF357" s="3" t="s">
        <v>621</v>
      </c>
      <c r="AG357" s="3" t="s">
        <v>621</v>
      </c>
      <c r="AH357" s="3" t="s">
        <v>621</v>
      </c>
      <c r="AI357" s="3" t="s">
        <v>621</v>
      </c>
      <c r="AM357" s="20">
        <f t="shared" si="15"/>
        <v>52.3</v>
      </c>
      <c r="AN357" s="20">
        <f t="shared" si="16"/>
        <v>0</v>
      </c>
      <c r="AO357" s="21">
        <f t="shared" si="17"/>
        <v>0</v>
      </c>
      <c r="AP357" s="22" t="s">
        <v>1087</v>
      </c>
    </row>
    <row r="358" spans="1:42"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W358" s="3" t="s">
        <v>622</v>
      </c>
      <c r="X358" s="3" t="s">
        <v>622</v>
      </c>
      <c r="Y358" s="3" t="s">
        <v>622</v>
      </c>
      <c r="Z358" s="3" t="s">
        <v>622</v>
      </c>
      <c r="AA358" s="3" t="s">
        <v>622</v>
      </c>
      <c r="AB358" s="3" t="s">
        <v>622</v>
      </c>
      <c r="AC358" s="3" t="s">
        <v>622</v>
      </c>
      <c r="AD358" s="3" t="s">
        <v>622</v>
      </c>
      <c r="AE358" s="3" t="s">
        <v>622</v>
      </c>
      <c r="AF358" s="3" t="s">
        <v>622</v>
      </c>
      <c r="AG358" s="3" t="s">
        <v>622</v>
      </c>
      <c r="AH358" s="3" t="s">
        <v>622</v>
      </c>
      <c r="AI358" s="3" t="s">
        <v>622</v>
      </c>
      <c r="AM358" s="20">
        <f t="shared" si="15"/>
        <v>0</v>
      </c>
      <c r="AN358" s="20">
        <f t="shared" si="16"/>
        <v>0</v>
      </c>
      <c r="AO358" s="21" t="str">
        <f t="shared" si="17"/>
        <v/>
      </c>
    </row>
    <row r="359" spans="1:42" ht="15" customHeight="1" x14ac:dyDescent="0.25">
      <c r="A359" s="3" t="s">
        <v>461</v>
      </c>
      <c r="B359" s="3" t="s">
        <v>463</v>
      </c>
      <c r="C359" s="3">
        <v>2013</v>
      </c>
      <c r="D359" s="3">
        <v>1118.5999999999999</v>
      </c>
      <c r="E359" s="3">
        <v>1383.22</v>
      </c>
      <c r="F359" s="3" t="s">
        <v>621</v>
      </c>
      <c r="G359" s="3">
        <v>1.56</v>
      </c>
      <c r="H359" s="3" t="s">
        <v>621</v>
      </c>
      <c r="I359" s="3">
        <v>26</v>
      </c>
      <c r="J359" s="3" t="s">
        <v>621</v>
      </c>
      <c r="K359" s="3" t="s">
        <v>621</v>
      </c>
      <c r="L359" s="3" t="s">
        <v>622</v>
      </c>
      <c r="M359" s="3">
        <v>1.21</v>
      </c>
      <c r="N359" s="3">
        <v>7.66</v>
      </c>
      <c r="O359" s="3">
        <v>0.36</v>
      </c>
      <c r="P359" s="3">
        <v>0.64</v>
      </c>
      <c r="Q359" s="3" t="s">
        <v>621</v>
      </c>
      <c r="R359" s="3" t="s">
        <v>621</v>
      </c>
      <c r="S359" s="3" t="s">
        <v>14</v>
      </c>
      <c r="T359" s="3">
        <v>214.41</v>
      </c>
      <c r="U359" s="3" t="s">
        <v>621</v>
      </c>
      <c r="V359" s="3" t="s">
        <v>621</v>
      </c>
      <c r="W359" s="3">
        <v>330</v>
      </c>
      <c r="X359" s="3">
        <v>10.78</v>
      </c>
      <c r="Y359" s="3" t="s">
        <v>621</v>
      </c>
      <c r="Z359" s="3" t="s">
        <v>621</v>
      </c>
      <c r="AA359" s="3">
        <v>278.85000000000002</v>
      </c>
      <c r="AB359" s="3">
        <v>452</v>
      </c>
      <c r="AC359" s="3" t="s">
        <v>621</v>
      </c>
      <c r="AD359" s="3">
        <v>59.75</v>
      </c>
      <c r="AE359" s="3" t="s">
        <v>621</v>
      </c>
      <c r="AF359" s="3" t="s">
        <v>621</v>
      </c>
      <c r="AG359" s="3" t="s">
        <v>621</v>
      </c>
      <c r="AH359" s="3" t="s">
        <v>621</v>
      </c>
      <c r="AI359" s="3" t="s">
        <v>621</v>
      </c>
      <c r="AM359" s="20">
        <f t="shared" si="15"/>
        <v>1383.22</v>
      </c>
      <c r="AN359" s="20">
        <f t="shared" si="16"/>
        <v>1118.5999999999999</v>
      </c>
      <c r="AO359" s="21">
        <f t="shared" si="17"/>
        <v>0.80869276037072912</v>
      </c>
    </row>
    <row r="360" spans="1:42" ht="15" customHeight="1" x14ac:dyDescent="0.25">
      <c r="A360" s="3" t="s">
        <v>464</v>
      </c>
      <c r="B360" s="3" t="s">
        <v>465</v>
      </c>
      <c r="C360" s="3">
        <v>2013</v>
      </c>
      <c r="D360" s="3">
        <v>0.83499999999999996</v>
      </c>
      <c r="E360" s="3">
        <v>0.83499999999999996</v>
      </c>
      <c r="F360" s="3" t="s">
        <v>621</v>
      </c>
      <c r="G360" s="3" t="s">
        <v>621</v>
      </c>
      <c r="H360" s="3" t="s">
        <v>621</v>
      </c>
      <c r="I360" s="3" t="s">
        <v>621</v>
      </c>
      <c r="J360" s="3" t="s">
        <v>621</v>
      </c>
      <c r="K360" s="3">
        <v>0.83499999999999996</v>
      </c>
      <c r="L360" s="3" t="s">
        <v>622</v>
      </c>
      <c r="M360" s="3" t="s">
        <v>621</v>
      </c>
      <c r="N360" s="3" t="s">
        <v>621</v>
      </c>
      <c r="O360" s="3" t="s">
        <v>621</v>
      </c>
      <c r="P360" s="3" t="s">
        <v>621</v>
      </c>
      <c r="Q360" s="3" t="s">
        <v>621</v>
      </c>
      <c r="R360" s="3" t="s">
        <v>621</v>
      </c>
      <c r="S360" s="3" t="s">
        <v>621</v>
      </c>
      <c r="T360" s="3" t="s">
        <v>621</v>
      </c>
      <c r="U360" s="3" t="s">
        <v>621</v>
      </c>
      <c r="V360" s="3" t="s">
        <v>621</v>
      </c>
      <c r="W360" s="3" t="s">
        <v>621</v>
      </c>
      <c r="X360" s="3" t="s">
        <v>621</v>
      </c>
      <c r="Y360" s="3" t="s">
        <v>621</v>
      </c>
      <c r="Z360" s="3" t="s">
        <v>621</v>
      </c>
      <c r="AA360" s="3" t="s">
        <v>621</v>
      </c>
      <c r="AB360" s="3" t="s">
        <v>621</v>
      </c>
      <c r="AC360" s="3" t="s">
        <v>621</v>
      </c>
      <c r="AD360" s="3" t="s">
        <v>621</v>
      </c>
      <c r="AE360" s="3" t="s">
        <v>621</v>
      </c>
      <c r="AF360" s="3" t="s">
        <v>622</v>
      </c>
      <c r="AG360" s="3" t="s">
        <v>621</v>
      </c>
      <c r="AH360" s="3" t="s">
        <v>621</v>
      </c>
      <c r="AI360" s="3" t="s">
        <v>621</v>
      </c>
      <c r="AM360" s="20">
        <f t="shared" si="15"/>
        <v>0.83499999999999996</v>
      </c>
      <c r="AN360" s="20">
        <f t="shared" si="16"/>
        <v>0.83499999999999996</v>
      </c>
      <c r="AO360" s="21">
        <f t="shared" si="17"/>
        <v>1</v>
      </c>
    </row>
    <row r="361" spans="1:42"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W361" s="3" t="s">
        <v>622</v>
      </c>
      <c r="X361" s="3" t="s">
        <v>622</v>
      </c>
      <c r="Y361" s="3" t="s">
        <v>622</v>
      </c>
      <c r="Z361" s="3" t="s">
        <v>622</v>
      </c>
      <c r="AA361" s="3" t="s">
        <v>622</v>
      </c>
      <c r="AB361" s="3" t="s">
        <v>622</v>
      </c>
      <c r="AC361" s="3" t="s">
        <v>622</v>
      </c>
      <c r="AD361" s="3" t="s">
        <v>622</v>
      </c>
      <c r="AE361" s="3" t="s">
        <v>622</v>
      </c>
      <c r="AF361" s="3" t="s">
        <v>622</v>
      </c>
      <c r="AG361" s="3" t="s">
        <v>622</v>
      </c>
      <c r="AH361" s="3" t="s">
        <v>622</v>
      </c>
      <c r="AI361" s="3" t="s">
        <v>622</v>
      </c>
      <c r="AM361" s="20">
        <f t="shared" si="15"/>
        <v>0</v>
      </c>
      <c r="AN361" s="20">
        <f t="shared" si="16"/>
        <v>0</v>
      </c>
      <c r="AO361" s="21" t="str">
        <f t="shared" si="17"/>
        <v/>
      </c>
    </row>
    <row r="362" spans="1:42" ht="15" customHeight="1" x14ac:dyDescent="0.25">
      <c r="A362" s="3" t="s">
        <v>464</v>
      </c>
      <c r="B362" s="3" t="s">
        <v>467</v>
      </c>
      <c r="C362" s="3">
        <v>2013</v>
      </c>
      <c r="D362" s="3">
        <v>33.843000000000004</v>
      </c>
      <c r="E362" s="3">
        <v>25.933</v>
      </c>
      <c r="F362" s="3" t="s">
        <v>621</v>
      </c>
      <c r="G362" s="3">
        <v>8.8999999999999996E-2</v>
      </c>
      <c r="H362" s="3" t="s">
        <v>621</v>
      </c>
      <c r="I362" s="3" t="s">
        <v>621</v>
      </c>
      <c r="J362" s="3" t="s">
        <v>621</v>
      </c>
      <c r="K362" s="3">
        <v>0.193</v>
      </c>
      <c r="L362" s="3" t="s">
        <v>622</v>
      </c>
      <c r="M362" s="3" t="s">
        <v>621</v>
      </c>
      <c r="N362" s="3" t="s">
        <v>621</v>
      </c>
      <c r="O362" s="3" t="s">
        <v>621</v>
      </c>
      <c r="P362" s="3" t="s">
        <v>621</v>
      </c>
      <c r="Q362" s="3" t="s">
        <v>621</v>
      </c>
      <c r="R362" s="3" t="s">
        <v>621</v>
      </c>
      <c r="S362" s="3" t="s">
        <v>621</v>
      </c>
      <c r="T362" s="3">
        <v>25.651</v>
      </c>
      <c r="U362" s="3" t="s">
        <v>621</v>
      </c>
      <c r="V362" s="3" t="s">
        <v>621</v>
      </c>
      <c r="W362" s="3" t="s">
        <v>621</v>
      </c>
      <c r="X362" s="3" t="s">
        <v>621</v>
      </c>
      <c r="Y362" s="3" t="s">
        <v>621</v>
      </c>
      <c r="Z362" s="3" t="s">
        <v>621</v>
      </c>
      <c r="AA362" s="3" t="s">
        <v>621</v>
      </c>
      <c r="AB362" s="3" t="s">
        <v>621</v>
      </c>
      <c r="AC362" s="3" t="s">
        <v>621</v>
      </c>
      <c r="AD362" s="3" t="s">
        <v>621</v>
      </c>
      <c r="AE362" s="3" t="s">
        <v>621</v>
      </c>
      <c r="AF362" s="3" t="s">
        <v>621</v>
      </c>
      <c r="AG362" s="3" t="s">
        <v>621</v>
      </c>
      <c r="AH362" s="3" t="s">
        <v>621</v>
      </c>
      <c r="AI362" s="3" t="s">
        <v>621</v>
      </c>
      <c r="AM362" s="20">
        <f t="shared" si="15"/>
        <v>25.933</v>
      </c>
      <c r="AN362" s="20">
        <f t="shared" si="16"/>
        <v>33.843000000000004</v>
      </c>
      <c r="AO362" s="21">
        <f t="shared" si="17"/>
        <v>1.3050167739945244</v>
      </c>
      <c r="AP362" s="22" t="s">
        <v>1081</v>
      </c>
    </row>
    <row r="363" spans="1:42" ht="15" customHeight="1" x14ac:dyDescent="0.25">
      <c r="A363" s="3" t="s">
        <v>468</v>
      </c>
      <c r="B363" s="3" t="s">
        <v>469</v>
      </c>
      <c r="C363" s="3">
        <v>2013</v>
      </c>
      <c r="D363" s="3" t="s">
        <v>621</v>
      </c>
      <c r="E363" s="3" t="s">
        <v>621</v>
      </c>
      <c r="F363" s="3" t="s">
        <v>621</v>
      </c>
      <c r="G363" s="3" t="s">
        <v>621</v>
      </c>
      <c r="H363" s="3" t="s">
        <v>621</v>
      </c>
      <c r="I363" s="3" t="s">
        <v>621</v>
      </c>
      <c r="J363" s="3" t="s">
        <v>621</v>
      </c>
      <c r="K363" s="3" t="s">
        <v>621</v>
      </c>
      <c r="L363" s="3" t="s">
        <v>622</v>
      </c>
      <c r="M363" s="3" t="s">
        <v>621</v>
      </c>
      <c r="N363" s="3" t="s">
        <v>621</v>
      </c>
      <c r="O363" s="3" t="s">
        <v>621</v>
      </c>
      <c r="P363" s="3" t="s">
        <v>621</v>
      </c>
      <c r="Q363" s="3" t="s">
        <v>621</v>
      </c>
      <c r="R363" s="3" t="s">
        <v>621</v>
      </c>
      <c r="S363" s="3" t="s">
        <v>621</v>
      </c>
      <c r="T363" s="3" t="s">
        <v>621</v>
      </c>
      <c r="U363" s="3" t="s">
        <v>621</v>
      </c>
      <c r="V363" s="3" t="s">
        <v>621</v>
      </c>
      <c r="W363" s="3" t="s">
        <v>621</v>
      </c>
      <c r="X363" s="3" t="s">
        <v>621</v>
      </c>
      <c r="Y363" s="3" t="s">
        <v>621</v>
      </c>
      <c r="Z363" s="3" t="s">
        <v>621</v>
      </c>
      <c r="AA363" s="3" t="s">
        <v>621</v>
      </c>
      <c r="AB363" s="3" t="s">
        <v>621</v>
      </c>
      <c r="AC363" s="3" t="s">
        <v>621</v>
      </c>
      <c r="AD363" s="3" t="s">
        <v>621</v>
      </c>
      <c r="AE363" s="3" t="s">
        <v>621</v>
      </c>
      <c r="AF363" s="3" t="s">
        <v>622</v>
      </c>
      <c r="AG363" s="3" t="s">
        <v>621</v>
      </c>
      <c r="AH363" s="3" t="s">
        <v>621</v>
      </c>
      <c r="AI363" s="3" t="s">
        <v>621</v>
      </c>
      <c r="AM363" s="20">
        <f t="shared" si="15"/>
        <v>0</v>
      </c>
      <c r="AN363" s="20">
        <f t="shared" si="16"/>
        <v>0</v>
      </c>
      <c r="AO363" s="21" t="str">
        <f t="shared" si="17"/>
        <v/>
      </c>
    </row>
    <row r="364" spans="1:42" ht="15" customHeight="1" x14ac:dyDescent="0.25">
      <c r="A364" s="3" t="s">
        <v>468</v>
      </c>
      <c r="B364" s="3" t="s">
        <v>470</v>
      </c>
      <c r="C364" s="3">
        <v>2013</v>
      </c>
      <c r="D364" s="3">
        <v>56.8</v>
      </c>
      <c r="E364" s="3">
        <v>56.8</v>
      </c>
      <c r="F364" s="3" t="s">
        <v>621</v>
      </c>
      <c r="G364" s="3" t="s">
        <v>621</v>
      </c>
      <c r="H364" s="3" t="s">
        <v>621</v>
      </c>
      <c r="I364" s="3">
        <v>3.9</v>
      </c>
      <c r="J364" s="3" t="s">
        <v>621</v>
      </c>
      <c r="K364" s="3" t="s">
        <v>621</v>
      </c>
      <c r="L364" s="3" t="s">
        <v>622</v>
      </c>
      <c r="M364" s="3" t="s">
        <v>621</v>
      </c>
      <c r="N364" s="3" t="s">
        <v>621</v>
      </c>
      <c r="O364" s="3" t="s">
        <v>621</v>
      </c>
      <c r="P364" s="3" t="s">
        <v>621</v>
      </c>
      <c r="Q364" s="3" t="s">
        <v>621</v>
      </c>
      <c r="R364" s="3" t="s">
        <v>621</v>
      </c>
      <c r="S364" s="3" t="s">
        <v>621</v>
      </c>
      <c r="T364" s="3" t="s">
        <v>621</v>
      </c>
      <c r="U364" s="3" t="s">
        <v>621</v>
      </c>
      <c r="V364" s="3" t="s">
        <v>621</v>
      </c>
      <c r="W364" s="3" t="s">
        <v>621</v>
      </c>
      <c r="X364" s="3">
        <v>44.2</v>
      </c>
      <c r="Y364" s="3" t="s">
        <v>621</v>
      </c>
      <c r="Z364" s="3" t="s">
        <v>621</v>
      </c>
      <c r="AA364" s="3" t="s">
        <v>621</v>
      </c>
      <c r="AB364" s="3" t="s">
        <v>621</v>
      </c>
      <c r="AC364" s="3">
        <v>8.6999999999999993</v>
      </c>
      <c r="AD364" s="3" t="s">
        <v>621</v>
      </c>
      <c r="AE364" s="3" t="s">
        <v>621</v>
      </c>
      <c r="AF364" s="3" t="s">
        <v>622</v>
      </c>
      <c r="AG364" s="3" t="s">
        <v>621</v>
      </c>
      <c r="AH364" s="3" t="s">
        <v>621</v>
      </c>
      <c r="AI364" s="3" t="s">
        <v>621</v>
      </c>
      <c r="AM364" s="20">
        <f t="shared" si="15"/>
        <v>56.8</v>
      </c>
      <c r="AN364" s="20">
        <f t="shared" si="16"/>
        <v>56.8</v>
      </c>
      <c r="AO364" s="21">
        <f t="shared" si="17"/>
        <v>1</v>
      </c>
    </row>
    <row r="365" spans="1:42" ht="15" customHeight="1" x14ac:dyDescent="0.25">
      <c r="A365" s="3" t="s">
        <v>471</v>
      </c>
      <c r="B365" s="3" t="s">
        <v>472</v>
      </c>
      <c r="C365" s="3">
        <v>2013</v>
      </c>
      <c r="D365" s="3">
        <v>50.408999999999999</v>
      </c>
      <c r="E365" s="3">
        <v>65.527000000000001</v>
      </c>
      <c r="F365" s="3" t="s">
        <v>621</v>
      </c>
      <c r="G365" s="3">
        <v>4.1669999999999998</v>
      </c>
      <c r="H365" s="3" t="s">
        <v>621</v>
      </c>
      <c r="I365" s="3" t="s">
        <v>621</v>
      </c>
      <c r="J365" s="3" t="s">
        <v>621</v>
      </c>
      <c r="K365" s="3" t="s">
        <v>621</v>
      </c>
      <c r="L365" s="3" t="s">
        <v>622</v>
      </c>
      <c r="M365" s="3" t="s">
        <v>621</v>
      </c>
      <c r="N365" s="3" t="s">
        <v>621</v>
      </c>
      <c r="O365" s="3">
        <v>13.827</v>
      </c>
      <c r="P365" s="3" t="s">
        <v>621</v>
      </c>
      <c r="Q365" s="3" t="s">
        <v>621</v>
      </c>
      <c r="R365" s="3" t="s">
        <v>621</v>
      </c>
      <c r="S365" s="3" t="s">
        <v>14</v>
      </c>
      <c r="T365" s="3" t="s">
        <v>621</v>
      </c>
      <c r="U365" s="3" t="s">
        <v>621</v>
      </c>
      <c r="V365" s="3" t="s">
        <v>621</v>
      </c>
      <c r="W365" s="3">
        <v>30.42</v>
      </c>
      <c r="X365" s="3" t="s">
        <v>621</v>
      </c>
      <c r="Y365" s="3" t="s">
        <v>621</v>
      </c>
      <c r="Z365" s="3" t="s">
        <v>621</v>
      </c>
      <c r="AA365" s="3">
        <v>2.492</v>
      </c>
      <c r="AB365" s="3" t="s">
        <v>621</v>
      </c>
      <c r="AC365" s="3" t="s">
        <v>621</v>
      </c>
      <c r="AD365" s="3" t="s">
        <v>621</v>
      </c>
      <c r="AE365" s="3" t="s">
        <v>621</v>
      </c>
      <c r="AF365" s="3" t="s">
        <v>621</v>
      </c>
      <c r="AG365" s="3" t="s">
        <v>621</v>
      </c>
      <c r="AH365" s="3">
        <v>14.621</v>
      </c>
      <c r="AI365" s="3">
        <v>14.621</v>
      </c>
      <c r="AM365" s="20">
        <f t="shared" si="15"/>
        <v>65.527000000000001</v>
      </c>
      <c r="AN365" s="20">
        <f t="shared" si="16"/>
        <v>50.408999999999999</v>
      </c>
      <c r="AO365" s="21">
        <f t="shared" si="17"/>
        <v>0.76928594319898669</v>
      </c>
    </row>
    <row r="366" spans="1:42" ht="15" customHeight="1" x14ac:dyDescent="0.25">
      <c r="A366" s="3" t="s">
        <v>471</v>
      </c>
      <c r="B366" s="3" t="s">
        <v>473</v>
      </c>
      <c r="C366" s="3">
        <v>2013</v>
      </c>
      <c r="D366" s="3">
        <v>7.9950000000000001</v>
      </c>
      <c r="E366" s="3">
        <v>10.138999999999999</v>
      </c>
      <c r="F366" s="3" t="s">
        <v>621</v>
      </c>
      <c r="G366" s="3">
        <v>0.125</v>
      </c>
      <c r="H366" s="3" t="s">
        <v>621</v>
      </c>
      <c r="I366" s="3" t="s">
        <v>621</v>
      </c>
      <c r="J366" s="3" t="s">
        <v>621</v>
      </c>
      <c r="K366" s="3" t="s">
        <v>621</v>
      </c>
      <c r="L366" s="3" t="s">
        <v>622</v>
      </c>
      <c r="M366" s="3" t="s">
        <v>621</v>
      </c>
      <c r="N366" s="3" t="s">
        <v>621</v>
      </c>
      <c r="O366" s="3">
        <v>8.6850000000000005</v>
      </c>
      <c r="P366" s="3" t="s">
        <v>621</v>
      </c>
      <c r="Q366" s="3" t="s">
        <v>621</v>
      </c>
      <c r="R366" s="3" t="s">
        <v>621</v>
      </c>
      <c r="S366" s="3" t="s">
        <v>14</v>
      </c>
      <c r="T366" s="3" t="s">
        <v>621</v>
      </c>
      <c r="U366" s="3" t="s">
        <v>621</v>
      </c>
      <c r="V366" s="3" t="s">
        <v>621</v>
      </c>
      <c r="W366" s="3" t="s">
        <v>621</v>
      </c>
      <c r="X366" s="3" t="s">
        <v>621</v>
      </c>
      <c r="Y366" s="3" t="s">
        <v>621</v>
      </c>
      <c r="Z366" s="3" t="s">
        <v>621</v>
      </c>
      <c r="AA366" s="3" t="s">
        <v>621</v>
      </c>
      <c r="AB366" s="3" t="s">
        <v>621</v>
      </c>
      <c r="AC366" s="3" t="s">
        <v>621</v>
      </c>
      <c r="AD366" s="3" t="s">
        <v>621</v>
      </c>
      <c r="AE366" s="3" t="s">
        <v>621</v>
      </c>
      <c r="AF366" s="3" t="s">
        <v>621</v>
      </c>
      <c r="AG366" s="3" t="s">
        <v>621</v>
      </c>
      <c r="AH366" s="3">
        <v>1.329</v>
      </c>
      <c r="AI366" s="3">
        <v>1.329</v>
      </c>
      <c r="AM366" s="20">
        <f t="shared" si="15"/>
        <v>10.139000000000001</v>
      </c>
      <c r="AN366" s="20">
        <f t="shared" si="16"/>
        <v>7.9950000000000001</v>
      </c>
      <c r="AO366" s="21">
        <f t="shared" si="17"/>
        <v>0.78853930367886371</v>
      </c>
    </row>
    <row r="367" spans="1:42" ht="15" customHeight="1" x14ac:dyDescent="0.25">
      <c r="A367" s="3" t="s">
        <v>474</v>
      </c>
      <c r="B367" s="3" t="s">
        <v>475</v>
      </c>
      <c r="C367" s="3">
        <v>2013</v>
      </c>
      <c r="D367" s="3">
        <v>13.9</v>
      </c>
      <c r="E367" s="3" t="s">
        <v>621</v>
      </c>
      <c r="F367" s="3" t="s">
        <v>621</v>
      </c>
      <c r="G367" s="3">
        <v>0.6</v>
      </c>
      <c r="H367" s="3" t="s">
        <v>621</v>
      </c>
      <c r="I367" s="3" t="s">
        <v>621</v>
      </c>
      <c r="J367" s="3" t="s">
        <v>621</v>
      </c>
      <c r="K367" s="3" t="s">
        <v>621</v>
      </c>
      <c r="L367" s="3" t="s">
        <v>622</v>
      </c>
      <c r="M367" s="3">
        <v>18.2</v>
      </c>
      <c r="N367" s="3" t="s">
        <v>621</v>
      </c>
      <c r="O367" s="3" t="s">
        <v>621</v>
      </c>
      <c r="P367" s="3" t="s">
        <v>621</v>
      </c>
      <c r="Q367" s="3" t="s">
        <v>621</v>
      </c>
      <c r="R367" s="3" t="s">
        <v>621</v>
      </c>
      <c r="S367" s="3" t="s">
        <v>14</v>
      </c>
      <c r="T367" s="3" t="s">
        <v>621</v>
      </c>
      <c r="U367" s="3" t="s">
        <v>621</v>
      </c>
      <c r="V367" s="3" t="s">
        <v>621</v>
      </c>
      <c r="W367" s="3" t="s">
        <v>621</v>
      </c>
      <c r="X367" s="3" t="s">
        <v>621</v>
      </c>
      <c r="Y367" s="3" t="s">
        <v>621</v>
      </c>
      <c r="Z367" s="3" t="s">
        <v>621</v>
      </c>
      <c r="AA367" s="3" t="s">
        <v>621</v>
      </c>
      <c r="AB367" s="3" t="s">
        <v>621</v>
      </c>
      <c r="AC367" s="3" t="s">
        <v>621</v>
      </c>
      <c r="AD367" s="3" t="s">
        <v>621</v>
      </c>
      <c r="AE367" s="3" t="s">
        <v>621</v>
      </c>
      <c r="AF367" s="3" t="s">
        <v>622</v>
      </c>
      <c r="AG367" s="3" t="s">
        <v>621</v>
      </c>
      <c r="AH367" s="3" t="s">
        <v>621</v>
      </c>
      <c r="AI367" s="3" t="s">
        <v>621</v>
      </c>
      <c r="AM367" s="20">
        <f t="shared" si="15"/>
        <v>18.8</v>
      </c>
      <c r="AN367" s="20">
        <f t="shared" si="16"/>
        <v>13.9</v>
      </c>
      <c r="AO367" s="21">
        <f t="shared" si="17"/>
        <v>0.73936170212765961</v>
      </c>
    </row>
    <row r="368" spans="1:42" ht="15" customHeight="1" x14ac:dyDescent="0.25">
      <c r="A368" s="3" t="s">
        <v>474</v>
      </c>
      <c r="B368" s="3" t="s">
        <v>476</v>
      </c>
      <c r="C368" s="3">
        <v>2013</v>
      </c>
      <c r="D368" s="3">
        <v>105</v>
      </c>
      <c r="E368" s="3">
        <v>122.54</v>
      </c>
      <c r="F368" s="3" t="s">
        <v>621</v>
      </c>
      <c r="G368" s="3">
        <v>0.36</v>
      </c>
      <c r="H368" s="3" t="s">
        <v>621</v>
      </c>
      <c r="I368" s="3">
        <v>4.0999999999999996</v>
      </c>
      <c r="J368" s="3" t="s">
        <v>621</v>
      </c>
      <c r="K368" s="3" t="s">
        <v>621</v>
      </c>
      <c r="L368" s="3" t="s">
        <v>622</v>
      </c>
      <c r="M368" s="3">
        <v>49.85</v>
      </c>
      <c r="N368" s="3" t="s">
        <v>621</v>
      </c>
      <c r="O368" s="3" t="s">
        <v>621</v>
      </c>
      <c r="P368" s="3" t="s">
        <v>621</v>
      </c>
      <c r="Q368" s="3" t="s">
        <v>621</v>
      </c>
      <c r="R368" s="3" t="s">
        <v>621</v>
      </c>
      <c r="S368" s="3" t="s">
        <v>14</v>
      </c>
      <c r="T368" s="3">
        <v>25</v>
      </c>
      <c r="U368" s="3" t="s">
        <v>621</v>
      </c>
      <c r="V368" s="3" t="s">
        <v>621</v>
      </c>
      <c r="W368" s="3">
        <v>32</v>
      </c>
      <c r="X368" s="3">
        <v>0</v>
      </c>
      <c r="Y368" s="3">
        <v>0.23</v>
      </c>
      <c r="Z368" s="3" t="s">
        <v>621</v>
      </c>
      <c r="AA368" s="3" t="s">
        <v>621</v>
      </c>
      <c r="AB368" s="3" t="s">
        <v>621</v>
      </c>
      <c r="AC368" s="3" t="s">
        <v>621</v>
      </c>
      <c r="AD368" s="3">
        <v>11</v>
      </c>
      <c r="AE368" s="3" t="s">
        <v>621</v>
      </c>
      <c r="AF368" s="3" t="s">
        <v>622</v>
      </c>
      <c r="AG368" s="3" t="s">
        <v>621</v>
      </c>
      <c r="AH368" s="3" t="s">
        <v>621</v>
      </c>
      <c r="AI368" s="3" t="s">
        <v>621</v>
      </c>
      <c r="AM368" s="20">
        <f t="shared" si="15"/>
        <v>122.54</v>
      </c>
      <c r="AN368" s="20">
        <f t="shared" si="16"/>
        <v>105</v>
      </c>
      <c r="AO368" s="21">
        <f t="shared" si="17"/>
        <v>0.85686306512159294</v>
      </c>
    </row>
    <row r="369" spans="1:41" ht="15" customHeight="1" x14ac:dyDescent="0.25">
      <c r="A369" s="3" t="s">
        <v>474</v>
      </c>
      <c r="B369" s="3" t="s">
        <v>477</v>
      </c>
      <c r="C369" s="3">
        <v>2013</v>
      </c>
      <c r="D369" s="3">
        <v>1.3</v>
      </c>
      <c r="E369" s="3">
        <v>1.47</v>
      </c>
      <c r="F369" s="3" t="s">
        <v>621</v>
      </c>
      <c r="G369" s="3">
        <v>0.27</v>
      </c>
      <c r="H369" s="3" t="s">
        <v>621</v>
      </c>
      <c r="I369" s="3" t="s">
        <v>621</v>
      </c>
      <c r="J369" s="3" t="s">
        <v>621</v>
      </c>
      <c r="K369" s="3" t="s">
        <v>621</v>
      </c>
      <c r="L369" s="3" t="s">
        <v>622</v>
      </c>
      <c r="M369" s="3">
        <v>1.2</v>
      </c>
      <c r="N369" s="3" t="s">
        <v>621</v>
      </c>
      <c r="O369" s="3" t="s">
        <v>621</v>
      </c>
      <c r="P369" s="3" t="s">
        <v>621</v>
      </c>
      <c r="Q369" s="3" t="s">
        <v>621</v>
      </c>
      <c r="R369" s="3" t="s">
        <v>621</v>
      </c>
      <c r="S369" s="3" t="s">
        <v>14</v>
      </c>
      <c r="T369" s="3" t="s">
        <v>621</v>
      </c>
      <c r="U369" s="3" t="s">
        <v>621</v>
      </c>
      <c r="V369" s="3" t="s">
        <v>621</v>
      </c>
      <c r="W369" s="3" t="s">
        <v>621</v>
      </c>
      <c r="X369" s="3" t="s">
        <v>621</v>
      </c>
      <c r="Y369" s="3" t="s">
        <v>621</v>
      </c>
      <c r="Z369" s="3" t="s">
        <v>621</v>
      </c>
      <c r="AA369" s="3" t="s">
        <v>621</v>
      </c>
      <c r="AB369" s="3" t="s">
        <v>621</v>
      </c>
      <c r="AC369" s="3" t="s">
        <v>621</v>
      </c>
      <c r="AD369" s="3" t="s">
        <v>621</v>
      </c>
      <c r="AE369" s="3" t="s">
        <v>621</v>
      </c>
      <c r="AF369" s="3" t="s">
        <v>622</v>
      </c>
      <c r="AG369" s="3" t="s">
        <v>621</v>
      </c>
      <c r="AH369" s="3" t="s">
        <v>621</v>
      </c>
      <c r="AI369" s="3" t="s">
        <v>621</v>
      </c>
      <c r="AM369" s="20">
        <f t="shared" si="15"/>
        <v>1.47</v>
      </c>
      <c r="AN369" s="20">
        <f t="shared" si="16"/>
        <v>1.3</v>
      </c>
      <c r="AO369" s="21">
        <f t="shared" si="17"/>
        <v>0.88435374149659873</v>
      </c>
    </row>
    <row r="370" spans="1:41" ht="15" customHeight="1" x14ac:dyDescent="0.25">
      <c r="A370" s="3" t="s">
        <v>474</v>
      </c>
      <c r="B370" s="3" t="s">
        <v>478</v>
      </c>
      <c r="C370" s="3">
        <v>2013</v>
      </c>
      <c r="D370" s="3">
        <v>521.5</v>
      </c>
      <c r="E370" s="3">
        <v>608.20000000000005</v>
      </c>
      <c r="F370" s="3" t="s">
        <v>621</v>
      </c>
      <c r="G370" s="3">
        <v>5.2</v>
      </c>
      <c r="H370" s="3" t="s">
        <v>621</v>
      </c>
      <c r="I370" s="3">
        <v>8.1999999999999993</v>
      </c>
      <c r="J370" s="3" t="s">
        <v>621</v>
      </c>
      <c r="K370" s="3" t="s">
        <v>621</v>
      </c>
      <c r="L370" s="3" t="s">
        <v>622</v>
      </c>
      <c r="M370" s="3">
        <v>0</v>
      </c>
      <c r="N370" s="3" t="s">
        <v>621</v>
      </c>
      <c r="O370" s="3">
        <v>22.6</v>
      </c>
      <c r="P370" s="3" t="s">
        <v>621</v>
      </c>
      <c r="Q370" s="3" t="s">
        <v>621</v>
      </c>
      <c r="R370" s="3" t="s">
        <v>621</v>
      </c>
      <c r="S370" s="3" t="s">
        <v>14</v>
      </c>
      <c r="T370" s="3">
        <v>1.1000000000000001</v>
      </c>
      <c r="U370" s="3">
        <v>1.6</v>
      </c>
      <c r="V370" s="3">
        <v>0</v>
      </c>
      <c r="W370" s="3">
        <v>185</v>
      </c>
      <c r="X370" s="3">
        <v>0</v>
      </c>
      <c r="Y370" s="3">
        <v>0</v>
      </c>
      <c r="Z370" s="3" t="s">
        <v>621</v>
      </c>
      <c r="AA370" s="3" t="s">
        <v>621</v>
      </c>
      <c r="AB370" s="3">
        <v>384</v>
      </c>
      <c r="AC370" s="3" t="s">
        <v>621</v>
      </c>
      <c r="AD370" s="3">
        <v>0</v>
      </c>
      <c r="AE370" s="3" t="s">
        <v>621</v>
      </c>
      <c r="AF370" s="3" t="s">
        <v>622</v>
      </c>
      <c r="AG370" s="3" t="s">
        <v>621</v>
      </c>
      <c r="AH370" s="3">
        <v>0.5</v>
      </c>
      <c r="AI370" s="3">
        <v>0.53</v>
      </c>
      <c r="AM370" s="20">
        <f t="shared" si="15"/>
        <v>608.23</v>
      </c>
      <c r="AN370" s="20">
        <f t="shared" si="16"/>
        <v>521.5</v>
      </c>
      <c r="AO370" s="21">
        <f t="shared" si="17"/>
        <v>0.85740591552537693</v>
      </c>
    </row>
    <row r="371" spans="1:41" ht="15" customHeight="1" x14ac:dyDescent="0.25">
      <c r="A371" s="3" t="s">
        <v>474</v>
      </c>
      <c r="B371" s="3" t="s">
        <v>479</v>
      </c>
      <c r="C371" s="3">
        <v>2013</v>
      </c>
      <c r="D371" s="3">
        <v>1.5</v>
      </c>
      <c r="E371" s="3" t="s">
        <v>621</v>
      </c>
      <c r="F371" s="3" t="s">
        <v>621</v>
      </c>
      <c r="G371" s="3">
        <v>1.72</v>
      </c>
      <c r="H371" s="3" t="s">
        <v>621</v>
      </c>
      <c r="I371" s="3" t="s">
        <v>621</v>
      </c>
      <c r="J371" s="3" t="s">
        <v>621</v>
      </c>
      <c r="K371" s="3" t="s">
        <v>621</v>
      </c>
      <c r="L371" s="3" t="s">
        <v>622</v>
      </c>
      <c r="M371" s="3" t="s">
        <v>621</v>
      </c>
      <c r="N371" s="3" t="s">
        <v>621</v>
      </c>
      <c r="O371" s="3" t="s">
        <v>621</v>
      </c>
      <c r="P371" s="3" t="s">
        <v>621</v>
      </c>
      <c r="Q371" s="3" t="s">
        <v>621</v>
      </c>
      <c r="R371" s="3" t="s">
        <v>621</v>
      </c>
      <c r="S371" s="3" t="s">
        <v>621</v>
      </c>
      <c r="T371" s="3" t="s">
        <v>621</v>
      </c>
      <c r="U371" s="3" t="s">
        <v>621</v>
      </c>
      <c r="V371" s="3" t="s">
        <v>621</v>
      </c>
      <c r="W371" s="3" t="s">
        <v>621</v>
      </c>
      <c r="X371" s="3" t="s">
        <v>621</v>
      </c>
      <c r="Y371" s="3" t="s">
        <v>621</v>
      </c>
      <c r="Z371" s="3" t="s">
        <v>621</v>
      </c>
      <c r="AA371" s="3" t="s">
        <v>621</v>
      </c>
      <c r="AB371" s="3" t="s">
        <v>621</v>
      </c>
      <c r="AC371" s="3" t="s">
        <v>621</v>
      </c>
      <c r="AD371" s="3" t="s">
        <v>621</v>
      </c>
      <c r="AE371" s="3" t="s">
        <v>621</v>
      </c>
      <c r="AF371" s="3" t="s">
        <v>622</v>
      </c>
      <c r="AG371" s="3" t="s">
        <v>621</v>
      </c>
      <c r="AH371" s="3" t="s">
        <v>621</v>
      </c>
      <c r="AI371" s="3" t="s">
        <v>621</v>
      </c>
      <c r="AM371" s="20">
        <f t="shared" si="15"/>
        <v>1.72</v>
      </c>
      <c r="AN371" s="20">
        <f t="shared" si="16"/>
        <v>1.5</v>
      </c>
      <c r="AO371" s="21">
        <f t="shared" si="17"/>
        <v>0.87209302325581395</v>
      </c>
    </row>
    <row r="372" spans="1:41" ht="15" customHeight="1" x14ac:dyDescent="0.25">
      <c r="A372" s="3" t="s">
        <v>474</v>
      </c>
      <c r="B372" s="3" t="s">
        <v>480</v>
      </c>
      <c r="C372" s="3">
        <v>2013</v>
      </c>
      <c r="D372" s="3">
        <v>30.06</v>
      </c>
      <c r="E372" s="3">
        <v>31.77</v>
      </c>
      <c r="F372" s="3" t="s">
        <v>621</v>
      </c>
      <c r="G372" s="3">
        <v>0.37</v>
      </c>
      <c r="H372" s="3" t="s">
        <v>621</v>
      </c>
      <c r="I372" s="3" t="s">
        <v>621</v>
      </c>
      <c r="J372" s="3" t="s">
        <v>621</v>
      </c>
      <c r="K372" s="3" t="s">
        <v>621</v>
      </c>
      <c r="L372" s="3" t="s">
        <v>622</v>
      </c>
      <c r="M372" s="3">
        <v>31.4</v>
      </c>
      <c r="N372" s="3" t="s">
        <v>621</v>
      </c>
      <c r="O372" s="3" t="s">
        <v>621</v>
      </c>
      <c r="P372" s="3" t="s">
        <v>621</v>
      </c>
      <c r="Q372" s="3" t="s">
        <v>621</v>
      </c>
      <c r="R372" s="3" t="s">
        <v>621</v>
      </c>
      <c r="S372" s="3" t="s">
        <v>14</v>
      </c>
      <c r="T372" s="3" t="s">
        <v>621</v>
      </c>
      <c r="U372" s="3" t="s">
        <v>621</v>
      </c>
      <c r="V372" s="3" t="s">
        <v>621</v>
      </c>
      <c r="W372" s="3" t="s">
        <v>621</v>
      </c>
      <c r="X372" s="3" t="s">
        <v>621</v>
      </c>
      <c r="Y372" s="3" t="s">
        <v>621</v>
      </c>
      <c r="Z372" s="3" t="s">
        <v>621</v>
      </c>
      <c r="AA372" s="3" t="s">
        <v>621</v>
      </c>
      <c r="AB372" s="3" t="s">
        <v>621</v>
      </c>
      <c r="AC372" s="3" t="s">
        <v>621</v>
      </c>
      <c r="AD372" s="3" t="s">
        <v>621</v>
      </c>
      <c r="AE372" s="3" t="s">
        <v>621</v>
      </c>
      <c r="AF372" s="3" t="s">
        <v>622</v>
      </c>
      <c r="AG372" s="3" t="s">
        <v>621</v>
      </c>
      <c r="AH372" s="3" t="s">
        <v>621</v>
      </c>
      <c r="AI372" s="3" t="s">
        <v>621</v>
      </c>
      <c r="AM372" s="20">
        <f t="shared" si="15"/>
        <v>31.77</v>
      </c>
      <c r="AN372" s="20">
        <f t="shared" si="16"/>
        <v>30.06</v>
      </c>
      <c r="AO372" s="21">
        <f t="shared" si="17"/>
        <v>0.94617563739376764</v>
      </c>
    </row>
    <row r="373" spans="1:41"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621</v>
      </c>
      <c r="T373" s="3" t="s">
        <v>622</v>
      </c>
      <c r="U373" s="3" t="s">
        <v>622</v>
      </c>
      <c r="V373" s="3" t="s">
        <v>622</v>
      </c>
      <c r="W373" s="3" t="s">
        <v>622</v>
      </c>
      <c r="X373" s="3" t="s">
        <v>622</v>
      </c>
      <c r="Y373" s="3" t="s">
        <v>622</v>
      </c>
      <c r="Z373" s="3" t="s">
        <v>622</v>
      </c>
      <c r="AA373" s="3" t="s">
        <v>622</v>
      </c>
      <c r="AB373" s="3" t="s">
        <v>622</v>
      </c>
      <c r="AC373" s="3" t="s">
        <v>622</v>
      </c>
      <c r="AD373" s="3" t="s">
        <v>622</v>
      </c>
      <c r="AE373" s="3" t="s">
        <v>622</v>
      </c>
      <c r="AF373" s="3" t="s">
        <v>622</v>
      </c>
      <c r="AG373" s="3" t="s">
        <v>622</v>
      </c>
      <c r="AH373" s="3" t="s">
        <v>622</v>
      </c>
      <c r="AI373" s="3" t="s">
        <v>622</v>
      </c>
      <c r="AM373" s="20">
        <f t="shared" si="15"/>
        <v>0</v>
      </c>
      <c r="AN373" s="20">
        <f t="shared" si="16"/>
        <v>0</v>
      </c>
      <c r="AO373" s="21" t="str">
        <f t="shared" si="17"/>
        <v/>
      </c>
    </row>
    <row r="374" spans="1:41"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W374" s="3" t="s">
        <v>622</v>
      </c>
      <c r="X374" s="3" t="s">
        <v>622</v>
      </c>
      <c r="Y374" s="3" t="s">
        <v>622</v>
      </c>
      <c r="Z374" s="3" t="s">
        <v>622</v>
      </c>
      <c r="AA374" s="3" t="s">
        <v>622</v>
      </c>
      <c r="AB374" s="3" t="s">
        <v>622</v>
      </c>
      <c r="AC374" s="3" t="s">
        <v>622</v>
      </c>
      <c r="AD374" s="3" t="s">
        <v>622</v>
      </c>
      <c r="AE374" s="3" t="s">
        <v>622</v>
      </c>
      <c r="AF374" s="3" t="s">
        <v>622</v>
      </c>
      <c r="AG374" s="3" t="s">
        <v>622</v>
      </c>
      <c r="AH374" s="3" t="s">
        <v>622</v>
      </c>
      <c r="AI374" s="3" t="s">
        <v>622</v>
      </c>
      <c r="AM374" s="20">
        <f t="shared" si="15"/>
        <v>0</v>
      </c>
      <c r="AN374" s="20">
        <f t="shared" si="16"/>
        <v>0</v>
      </c>
      <c r="AO374" s="21" t="str">
        <f t="shared" si="17"/>
        <v/>
      </c>
    </row>
    <row r="375" spans="1:41" ht="15" customHeight="1" x14ac:dyDescent="0.25">
      <c r="A375" s="3" t="s">
        <v>481</v>
      </c>
      <c r="B375" s="3" t="s">
        <v>484</v>
      </c>
      <c r="C375" s="3">
        <v>2013</v>
      </c>
      <c r="D375" s="3" t="s">
        <v>621</v>
      </c>
      <c r="E375" s="3" t="s">
        <v>621</v>
      </c>
      <c r="F375" s="3" t="s">
        <v>621</v>
      </c>
      <c r="G375" s="3" t="s">
        <v>621</v>
      </c>
      <c r="H375" s="3" t="s">
        <v>621</v>
      </c>
      <c r="I375" s="3" t="s">
        <v>621</v>
      </c>
      <c r="J375" s="3" t="s">
        <v>621</v>
      </c>
      <c r="K375" s="3" t="s">
        <v>621</v>
      </c>
      <c r="L375" s="3" t="s">
        <v>622</v>
      </c>
      <c r="M375" s="3" t="s">
        <v>621</v>
      </c>
      <c r="N375" s="3" t="s">
        <v>621</v>
      </c>
      <c r="O375" s="3" t="s">
        <v>621</v>
      </c>
      <c r="P375" s="3" t="s">
        <v>621</v>
      </c>
      <c r="Q375" s="3" t="s">
        <v>621</v>
      </c>
      <c r="R375" s="3" t="s">
        <v>621</v>
      </c>
      <c r="S375" s="3" t="s">
        <v>621</v>
      </c>
      <c r="T375" s="3" t="s">
        <v>621</v>
      </c>
      <c r="U375" s="3" t="s">
        <v>621</v>
      </c>
      <c r="V375" s="3" t="s">
        <v>621</v>
      </c>
      <c r="W375" s="3" t="s">
        <v>621</v>
      </c>
      <c r="X375" s="3" t="s">
        <v>621</v>
      </c>
      <c r="Y375" s="3" t="s">
        <v>621</v>
      </c>
      <c r="Z375" s="3" t="s">
        <v>621</v>
      </c>
      <c r="AA375" s="3" t="s">
        <v>621</v>
      </c>
      <c r="AB375" s="3" t="s">
        <v>621</v>
      </c>
      <c r="AC375" s="3" t="s">
        <v>621</v>
      </c>
      <c r="AD375" s="3" t="s">
        <v>621</v>
      </c>
      <c r="AE375" s="3" t="s">
        <v>621</v>
      </c>
      <c r="AF375" s="3" t="s">
        <v>621</v>
      </c>
      <c r="AG375" s="3" t="s">
        <v>621</v>
      </c>
      <c r="AH375" s="3" t="s">
        <v>621</v>
      </c>
      <c r="AI375" s="3" t="s">
        <v>621</v>
      </c>
      <c r="AM375" s="20">
        <f t="shared" si="15"/>
        <v>0</v>
      </c>
      <c r="AN375" s="20">
        <f t="shared" si="16"/>
        <v>0</v>
      </c>
      <c r="AO375" s="21" t="str">
        <f t="shared" si="17"/>
        <v/>
      </c>
    </row>
    <row r="376" spans="1:41" ht="15" customHeight="1" x14ac:dyDescent="0.25">
      <c r="A376" s="3" t="s">
        <v>485</v>
      </c>
      <c r="B376" s="3" t="s">
        <v>486</v>
      </c>
      <c r="C376" s="3">
        <v>2013</v>
      </c>
      <c r="D376" s="3">
        <v>12.7</v>
      </c>
      <c r="E376" s="3">
        <v>14.1</v>
      </c>
      <c r="F376" s="3" t="s">
        <v>621</v>
      </c>
      <c r="G376" s="3">
        <v>0.9</v>
      </c>
      <c r="H376" s="3" t="s">
        <v>621</v>
      </c>
      <c r="I376" s="3" t="s">
        <v>621</v>
      </c>
      <c r="J376" s="3" t="s">
        <v>621</v>
      </c>
      <c r="K376" s="3" t="s">
        <v>621</v>
      </c>
      <c r="L376" s="3" t="s">
        <v>775</v>
      </c>
      <c r="M376" s="3" t="s">
        <v>621</v>
      </c>
      <c r="N376" s="3" t="s">
        <v>621</v>
      </c>
      <c r="O376" s="3" t="s">
        <v>621</v>
      </c>
      <c r="P376" s="3" t="s">
        <v>621</v>
      </c>
      <c r="Q376" s="3" t="s">
        <v>621</v>
      </c>
      <c r="R376" s="3">
        <v>10</v>
      </c>
      <c r="S376" s="3" t="s">
        <v>14</v>
      </c>
      <c r="T376" s="3">
        <v>3.2</v>
      </c>
      <c r="U376" s="3" t="s">
        <v>621</v>
      </c>
      <c r="V376" s="3" t="s">
        <v>621</v>
      </c>
      <c r="W376" s="3" t="s">
        <v>621</v>
      </c>
      <c r="X376" s="3" t="s">
        <v>621</v>
      </c>
      <c r="Y376" s="3" t="s">
        <v>621</v>
      </c>
      <c r="Z376" s="3" t="s">
        <v>621</v>
      </c>
      <c r="AA376" s="3" t="s">
        <v>621</v>
      </c>
      <c r="AB376" s="3" t="s">
        <v>621</v>
      </c>
      <c r="AC376" s="3" t="s">
        <v>621</v>
      </c>
      <c r="AD376" s="3" t="s">
        <v>621</v>
      </c>
      <c r="AE376" s="3" t="s">
        <v>621</v>
      </c>
      <c r="AF376" s="3" t="s">
        <v>622</v>
      </c>
      <c r="AG376" s="3" t="s">
        <v>621</v>
      </c>
      <c r="AH376" s="3" t="s">
        <v>621</v>
      </c>
      <c r="AI376" s="3" t="s">
        <v>621</v>
      </c>
      <c r="AM376" s="20">
        <f t="shared" si="15"/>
        <v>14.100000000000001</v>
      </c>
      <c r="AN376" s="20">
        <f t="shared" si="16"/>
        <v>12.7</v>
      </c>
      <c r="AO376" s="21">
        <f t="shared" si="17"/>
        <v>0.90070921985815589</v>
      </c>
    </row>
    <row r="377" spans="1:41" ht="15" customHeight="1" x14ac:dyDescent="0.25">
      <c r="A377" s="3" t="s">
        <v>487</v>
      </c>
      <c r="B377" s="3" t="s">
        <v>488</v>
      </c>
      <c r="C377" s="3">
        <v>2013</v>
      </c>
      <c r="D377" s="3">
        <v>50.603999999999999</v>
      </c>
      <c r="E377" s="3">
        <v>52.77</v>
      </c>
      <c r="F377" s="3" t="s">
        <v>621</v>
      </c>
      <c r="G377" s="3">
        <v>0.255</v>
      </c>
      <c r="H377" s="3" t="s">
        <v>621</v>
      </c>
      <c r="I377" s="3" t="s">
        <v>621</v>
      </c>
      <c r="J377" s="3" t="s">
        <v>621</v>
      </c>
      <c r="K377" s="3">
        <v>1.7909999999999999</v>
      </c>
      <c r="L377" s="3" t="s">
        <v>979</v>
      </c>
      <c r="M377" s="3">
        <v>47.857999999999997</v>
      </c>
      <c r="N377" s="3">
        <v>0</v>
      </c>
      <c r="O377" s="3">
        <v>0</v>
      </c>
      <c r="P377" s="3">
        <v>0</v>
      </c>
      <c r="Q377" s="3">
        <v>0</v>
      </c>
      <c r="R377" s="3">
        <v>0</v>
      </c>
      <c r="S377" s="3" t="s">
        <v>14</v>
      </c>
      <c r="T377" s="3" t="s">
        <v>621</v>
      </c>
      <c r="U377" s="3" t="s">
        <v>621</v>
      </c>
      <c r="V377" s="3" t="s">
        <v>621</v>
      </c>
      <c r="W377" s="3">
        <v>0</v>
      </c>
      <c r="X377" s="3" t="s">
        <v>621</v>
      </c>
      <c r="Y377" s="3" t="s">
        <v>621</v>
      </c>
      <c r="Z377" s="3" t="s">
        <v>621</v>
      </c>
      <c r="AA377" s="3" t="s">
        <v>621</v>
      </c>
      <c r="AB377" s="3" t="s">
        <v>621</v>
      </c>
      <c r="AC377" s="3" t="s">
        <v>621</v>
      </c>
      <c r="AD377" s="3">
        <v>2.1659999999999999</v>
      </c>
      <c r="AE377" s="3" t="s">
        <v>621</v>
      </c>
      <c r="AF377" s="3" t="s">
        <v>621</v>
      </c>
      <c r="AG377" s="3" t="s">
        <v>621</v>
      </c>
      <c r="AH377" s="3">
        <v>0.7</v>
      </c>
      <c r="AI377" s="3">
        <v>0.73399999999999999</v>
      </c>
      <c r="AM377" s="20">
        <f t="shared" si="15"/>
        <v>52.803999999999995</v>
      </c>
      <c r="AN377" s="20">
        <f t="shared" si="16"/>
        <v>50.603999999999999</v>
      </c>
      <c r="AO377" s="21">
        <f t="shared" si="17"/>
        <v>0.95833648965987428</v>
      </c>
    </row>
    <row r="378" spans="1:41" ht="15" customHeight="1" x14ac:dyDescent="0.25">
      <c r="A378" s="3" t="s">
        <v>487</v>
      </c>
      <c r="B378" s="3" t="s">
        <v>489</v>
      </c>
      <c r="C378" s="3">
        <v>2013</v>
      </c>
      <c r="D378" s="3">
        <v>7.8849999999999998</v>
      </c>
      <c r="E378" s="3">
        <v>7.8849999999999998</v>
      </c>
      <c r="F378" s="3" t="s">
        <v>621</v>
      </c>
      <c r="G378" s="3">
        <v>0.154</v>
      </c>
      <c r="H378" s="3" t="s">
        <v>621</v>
      </c>
      <c r="I378" s="3" t="s">
        <v>621</v>
      </c>
      <c r="J378" s="3" t="s">
        <v>621</v>
      </c>
      <c r="K378" s="3" t="s">
        <v>621</v>
      </c>
      <c r="L378" s="3" t="s">
        <v>622</v>
      </c>
      <c r="M378" s="3" t="s">
        <v>621</v>
      </c>
      <c r="N378" s="3" t="s">
        <v>621</v>
      </c>
      <c r="O378" s="3" t="s">
        <v>621</v>
      </c>
      <c r="P378" s="3" t="s">
        <v>621</v>
      </c>
      <c r="Q378" s="3" t="s">
        <v>621</v>
      </c>
      <c r="R378" s="3" t="s">
        <v>621</v>
      </c>
      <c r="S378" s="3" t="s">
        <v>621</v>
      </c>
      <c r="T378" s="3" t="s">
        <v>621</v>
      </c>
      <c r="U378" s="3">
        <v>7.3529999999999998</v>
      </c>
      <c r="V378" s="3" t="s">
        <v>621</v>
      </c>
      <c r="W378" s="3" t="s">
        <v>621</v>
      </c>
      <c r="X378" s="3" t="s">
        <v>621</v>
      </c>
      <c r="Y378" s="3" t="s">
        <v>621</v>
      </c>
      <c r="Z378" s="3" t="s">
        <v>621</v>
      </c>
      <c r="AA378" s="3" t="s">
        <v>621</v>
      </c>
      <c r="AB378" s="3" t="s">
        <v>621</v>
      </c>
      <c r="AC378" s="3" t="s">
        <v>621</v>
      </c>
      <c r="AD378" s="3" t="s">
        <v>621</v>
      </c>
      <c r="AE378" s="3" t="s">
        <v>621</v>
      </c>
      <c r="AF378" s="3" t="s">
        <v>621</v>
      </c>
      <c r="AG378" s="3" t="s">
        <v>621</v>
      </c>
      <c r="AH378" s="3">
        <v>0.378</v>
      </c>
      <c r="AI378" s="3">
        <v>0.39900000000000002</v>
      </c>
      <c r="AM378" s="20">
        <f t="shared" si="15"/>
        <v>7.9059999999999997</v>
      </c>
      <c r="AN378" s="20">
        <f t="shared" si="16"/>
        <v>7.8849999999999998</v>
      </c>
      <c r="AO378" s="21">
        <f t="shared" si="17"/>
        <v>0.99734378952694158</v>
      </c>
    </row>
    <row r="379" spans="1:41"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W379" s="3" t="s">
        <v>622</v>
      </c>
      <c r="X379" s="3" t="s">
        <v>622</v>
      </c>
      <c r="Y379" s="3" t="s">
        <v>622</v>
      </c>
      <c r="Z379" s="3" t="s">
        <v>622</v>
      </c>
      <c r="AA379" s="3" t="s">
        <v>622</v>
      </c>
      <c r="AB379" s="3" t="s">
        <v>622</v>
      </c>
      <c r="AC379" s="3" t="s">
        <v>622</v>
      </c>
      <c r="AD379" s="3" t="s">
        <v>622</v>
      </c>
      <c r="AE379" s="3" t="s">
        <v>622</v>
      </c>
      <c r="AF379" s="3" t="s">
        <v>622</v>
      </c>
      <c r="AG379" s="3" t="s">
        <v>622</v>
      </c>
      <c r="AH379" s="3" t="s">
        <v>622</v>
      </c>
      <c r="AI379" s="3" t="s">
        <v>622</v>
      </c>
      <c r="AM379" s="20">
        <f t="shared" si="15"/>
        <v>0</v>
      </c>
      <c r="AN379" s="20">
        <f t="shared" si="16"/>
        <v>0</v>
      </c>
      <c r="AO379" s="21" t="str">
        <f t="shared" si="17"/>
        <v/>
      </c>
    </row>
    <row r="380" spans="1:41" ht="15" customHeight="1" x14ac:dyDescent="0.25">
      <c r="A380" s="3" t="s">
        <v>490</v>
      </c>
      <c r="B380" s="3" t="s">
        <v>491</v>
      </c>
      <c r="C380" s="3">
        <v>2013</v>
      </c>
      <c r="D380" s="3" t="s">
        <v>621</v>
      </c>
      <c r="E380" s="3" t="s">
        <v>621</v>
      </c>
      <c r="F380" s="3" t="s">
        <v>621</v>
      </c>
      <c r="G380" s="3" t="s">
        <v>621</v>
      </c>
      <c r="H380" s="3" t="s">
        <v>621</v>
      </c>
      <c r="I380" s="3" t="s">
        <v>621</v>
      </c>
      <c r="J380" s="3" t="s">
        <v>621</v>
      </c>
      <c r="K380" s="3" t="s">
        <v>621</v>
      </c>
      <c r="L380" s="3" t="s">
        <v>622</v>
      </c>
      <c r="M380" s="3" t="s">
        <v>621</v>
      </c>
      <c r="N380" s="3" t="s">
        <v>621</v>
      </c>
      <c r="O380" s="3" t="s">
        <v>621</v>
      </c>
      <c r="P380" s="3" t="s">
        <v>621</v>
      </c>
      <c r="Q380" s="3" t="s">
        <v>621</v>
      </c>
      <c r="R380" s="3" t="s">
        <v>621</v>
      </c>
      <c r="S380" s="3" t="s">
        <v>621</v>
      </c>
      <c r="T380" s="3" t="s">
        <v>621</v>
      </c>
      <c r="U380" s="3" t="s">
        <v>621</v>
      </c>
      <c r="V380" s="3" t="s">
        <v>621</v>
      </c>
      <c r="W380" s="3" t="s">
        <v>621</v>
      </c>
      <c r="X380" s="3" t="s">
        <v>621</v>
      </c>
      <c r="Y380" s="3" t="s">
        <v>621</v>
      </c>
      <c r="Z380" s="3" t="s">
        <v>621</v>
      </c>
      <c r="AA380" s="3" t="s">
        <v>621</v>
      </c>
      <c r="AB380" s="3" t="s">
        <v>621</v>
      </c>
      <c r="AC380" s="3" t="s">
        <v>621</v>
      </c>
      <c r="AD380" s="3" t="s">
        <v>621</v>
      </c>
      <c r="AE380" s="3" t="s">
        <v>621</v>
      </c>
      <c r="AF380" s="3" t="s">
        <v>621</v>
      </c>
      <c r="AG380" s="3" t="s">
        <v>621</v>
      </c>
      <c r="AH380" s="3" t="s">
        <v>621</v>
      </c>
      <c r="AI380" s="3" t="s">
        <v>621</v>
      </c>
      <c r="AM380" s="20">
        <f t="shared" si="15"/>
        <v>0</v>
      </c>
      <c r="AN380" s="20">
        <f t="shared" si="16"/>
        <v>0</v>
      </c>
      <c r="AO380" s="21" t="str">
        <f t="shared" si="17"/>
        <v/>
      </c>
    </row>
    <row r="381" spans="1:41" ht="15" customHeight="1" x14ac:dyDescent="0.25">
      <c r="A381" s="3" t="s">
        <v>492</v>
      </c>
      <c r="B381" s="3" t="s">
        <v>493</v>
      </c>
      <c r="C381" s="3">
        <v>2013</v>
      </c>
      <c r="D381" s="3">
        <v>77.63</v>
      </c>
      <c r="E381" s="3">
        <v>91.81</v>
      </c>
      <c r="F381" s="3" t="s">
        <v>621</v>
      </c>
      <c r="G381" s="3" t="s">
        <v>621</v>
      </c>
      <c r="H381" s="3" t="s">
        <v>621</v>
      </c>
      <c r="I381" s="3">
        <v>2.1</v>
      </c>
      <c r="J381" s="3" t="s">
        <v>621</v>
      </c>
      <c r="K381" s="3" t="s">
        <v>621</v>
      </c>
      <c r="L381" s="3" t="s">
        <v>634</v>
      </c>
      <c r="M381" s="3">
        <v>61.44</v>
      </c>
      <c r="N381" s="3" t="s">
        <v>621</v>
      </c>
      <c r="O381" s="3">
        <v>14.97</v>
      </c>
      <c r="P381" s="3" t="s">
        <v>621</v>
      </c>
      <c r="Q381" s="3" t="s">
        <v>621</v>
      </c>
      <c r="R381" s="3" t="s">
        <v>621</v>
      </c>
      <c r="S381" s="3" t="s">
        <v>14</v>
      </c>
      <c r="T381" s="3" t="s">
        <v>621</v>
      </c>
      <c r="U381" s="3" t="s">
        <v>621</v>
      </c>
      <c r="V381" s="3" t="s">
        <v>621</v>
      </c>
      <c r="W381" s="3" t="s">
        <v>621</v>
      </c>
      <c r="X381" s="3" t="s">
        <v>621</v>
      </c>
      <c r="Y381" s="3" t="s">
        <v>621</v>
      </c>
      <c r="Z381" s="3" t="s">
        <v>621</v>
      </c>
      <c r="AA381" s="3" t="s">
        <v>621</v>
      </c>
      <c r="AB381" s="3" t="s">
        <v>621</v>
      </c>
      <c r="AC381" s="3" t="s">
        <v>621</v>
      </c>
      <c r="AD381" s="3">
        <v>13.3</v>
      </c>
      <c r="AE381" s="3" t="s">
        <v>621</v>
      </c>
      <c r="AF381" s="3" t="s">
        <v>622</v>
      </c>
      <c r="AG381" s="3" t="s">
        <v>621</v>
      </c>
      <c r="AH381" s="3">
        <v>0</v>
      </c>
      <c r="AI381" s="3">
        <v>0</v>
      </c>
      <c r="AM381" s="20">
        <f t="shared" si="15"/>
        <v>91.81</v>
      </c>
      <c r="AN381" s="20">
        <f t="shared" si="16"/>
        <v>77.63</v>
      </c>
      <c r="AO381" s="21">
        <f t="shared" si="17"/>
        <v>0.84555059361725293</v>
      </c>
    </row>
    <row r="382" spans="1:41" ht="15" customHeight="1" x14ac:dyDescent="0.25">
      <c r="A382" s="3" t="s">
        <v>494</v>
      </c>
      <c r="B382" s="3" t="s">
        <v>495</v>
      </c>
      <c r="C382" s="3">
        <v>2013</v>
      </c>
      <c r="D382" s="3">
        <v>82.4</v>
      </c>
      <c r="E382" s="3" t="s">
        <v>621</v>
      </c>
      <c r="F382" s="3" t="s">
        <v>621</v>
      </c>
      <c r="G382" s="3">
        <v>0.25</v>
      </c>
      <c r="H382" s="3" t="s">
        <v>621</v>
      </c>
      <c r="I382" s="3" t="s">
        <v>621</v>
      </c>
      <c r="J382" s="3">
        <v>0.24</v>
      </c>
      <c r="K382" s="3" t="s">
        <v>621</v>
      </c>
      <c r="L382" s="3" t="s">
        <v>622</v>
      </c>
      <c r="M382" s="3">
        <v>62.8</v>
      </c>
      <c r="N382" s="3" t="s">
        <v>621</v>
      </c>
      <c r="O382" s="3">
        <v>21</v>
      </c>
      <c r="P382" s="3" t="s">
        <v>621</v>
      </c>
      <c r="Q382" s="3" t="s">
        <v>621</v>
      </c>
      <c r="R382" s="3" t="s">
        <v>621</v>
      </c>
      <c r="S382" s="3" t="s">
        <v>14</v>
      </c>
      <c r="T382" s="3">
        <v>3.5</v>
      </c>
      <c r="U382" s="3" t="s">
        <v>621</v>
      </c>
      <c r="V382" s="3" t="s">
        <v>621</v>
      </c>
      <c r="W382" s="3" t="s">
        <v>621</v>
      </c>
      <c r="X382" s="3" t="s">
        <v>621</v>
      </c>
      <c r="Y382" s="3" t="s">
        <v>621</v>
      </c>
      <c r="Z382" s="3" t="s">
        <v>621</v>
      </c>
      <c r="AA382" s="3" t="s">
        <v>621</v>
      </c>
      <c r="AB382" s="3" t="s">
        <v>621</v>
      </c>
      <c r="AC382" s="3" t="s">
        <v>621</v>
      </c>
      <c r="AD382" s="3">
        <v>10.8</v>
      </c>
      <c r="AE382" s="3" t="s">
        <v>621</v>
      </c>
      <c r="AF382" s="3" t="s">
        <v>621</v>
      </c>
      <c r="AG382" s="3" t="s">
        <v>621</v>
      </c>
      <c r="AH382" s="3" t="s">
        <v>621</v>
      </c>
      <c r="AI382" s="3" t="s">
        <v>621</v>
      </c>
      <c r="AM382" s="20">
        <f t="shared" si="15"/>
        <v>98.589999999999989</v>
      </c>
      <c r="AN382" s="20">
        <f t="shared" si="16"/>
        <v>82.4</v>
      </c>
      <c r="AO382" s="21">
        <f t="shared" si="17"/>
        <v>0.8357845623288368</v>
      </c>
    </row>
    <row r="383" spans="1:41" ht="15" customHeight="1" x14ac:dyDescent="0.25">
      <c r="A383" s="3" t="s">
        <v>496</v>
      </c>
      <c r="B383" s="3" t="s">
        <v>497</v>
      </c>
      <c r="C383" s="3">
        <v>2013</v>
      </c>
      <c r="D383" s="3">
        <v>263.2</v>
      </c>
      <c r="E383" s="3">
        <v>314.39999999999998</v>
      </c>
      <c r="F383" s="3" t="s">
        <v>621</v>
      </c>
      <c r="G383" s="3">
        <v>0.7</v>
      </c>
      <c r="H383" s="3" t="s">
        <v>621</v>
      </c>
      <c r="I383" s="3" t="s">
        <v>621</v>
      </c>
      <c r="J383" s="3" t="s">
        <v>621</v>
      </c>
      <c r="K383" s="3" t="s">
        <v>621</v>
      </c>
      <c r="L383" s="3" t="s">
        <v>661</v>
      </c>
      <c r="M383" s="3">
        <v>245.6</v>
      </c>
      <c r="N383" s="3" t="s">
        <v>621</v>
      </c>
      <c r="O383" s="3" t="s">
        <v>621</v>
      </c>
      <c r="P383" s="3" t="s">
        <v>621</v>
      </c>
      <c r="Q383" s="3" t="s">
        <v>621</v>
      </c>
      <c r="R383" s="3" t="s">
        <v>621</v>
      </c>
      <c r="S383" s="3" t="s">
        <v>14</v>
      </c>
      <c r="T383" s="3" t="s">
        <v>621</v>
      </c>
      <c r="U383" s="3" t="s">
        <v>621</v>
      </c>
      <c r="V383" s="3" t="s">
        <v>621</v>
      </c>
      <c r="W383" s="3" t="s">
        <v>621</v>
      </c>
      <c r="X383" s="3" t="s">
        <v>621</v>
      </c>
      <c r="Y383" s="3">
        <v>14.9</v>
      </c>
      <c r="Z383" s="3" t="s">
        <v>621</v>
      </c>
      <c r="AA383" s="3" t="s">
        <v>621</v>
      </c>
      <c r="AB383" s="3" t="s">
        <v>621</v>
      </c>
      <c r="AC383" s="3" t="s">
        <v>621</v>
      </c>
      <c r="AD383" s="3">
        <v>28.3</v>
      </c>
      <c r="AE383" s="3" t="s">
        <v>621</v>
      </c>
      <c r="AF383" s="3" t="s">
        <v>964</v>
      </c>
      <c r="AG383" s="3" t="s">
        <v>621</v>
      </c>
      <c r="AH383" s="3">
        <v>24.9</v>
      </c>
      <c r="AI383" s="3">
        <v>25.4</v>
      </c>
      <c r="AM383" s="20">
        <f t="shared" si="15"/>
        <v>314.89999999999998</v>
      </c>
      <c r="AN383" s="20">
        <f t="shared" si="16"/>
        <v>263.2</v>
      </c>
      <c r="AO383" s="21">
        <f t="shared" si="17"/>
        <v>0.83582089552238803</v>
      </c>
    </row>
    <row r="384" spans="1:41"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W384" s="3" t="s">
        <v>622</v>
      </c>
      <c r="X384" s="3" t="s">
        <v>622</v>
      </c>
      <c r="Y384" s="3" t="s">
        <v>622</v>
      </c>
      <c r="Z384" s="3" t="s">
        <v>622</v>
      </c>
      <c r="AA384" s="3" t="s">
        <v>622</v>
      </c>
      <c r="AB384" s="3" t="s">
        <v>622</v>
      </c>
      <c r="AC384" s="3" t="s">
        <v>622</v>
      </c>
      <c r="AD384" s="3" t="s">
        <v>622</v>
      </c>
      <c r="AE384" s="3" t="s">
        <v>622</v>
      </c>
      <c r="AF384" s="3" t="s">
        <v>622</v>
      </c>
      <c r="AG384" s="3" t="s">
        <v>622</v>
      </c>
      <c r="AH384" s="3" t="s">
        <v>622</v>
      </c>
      <c r="AI384" s="3" t="s">
        <v>622</v>
      </c>
      <c r="AM384" s="20">
        <f t="shared" si="15"/>
        <v>0</v>
      </c>
      <c r="AN384" s="20">
        <f t="shared" si="16"/>
        <v>0</v>
      </c>
      <c r="AO384" s="21" t="str">
        <f t="shared" si="17"/>
        <v/>
      </c>
    </row>
    <row r="385" spans="1:41" ht="15" customHeight="1" x14ac:dyDescent="0.25">
      <c r="A385" s="3" t="s">
        <v>498</v>
      </c>
      <c r="B385" s="3" t="s">
        <v>499</v>
      </c>
      <c r="C385" s="3">
        <v>2013</v>
      </c>
      <c r="D385" s="3">
        <v>5.4</v>
      </c>
      <c r="E385" s="3">
        <v>5.49</v>
      </c>
      <c r="F385" s="3" t="s">
        <v>621</v>
      </c>
      <c r="G385" s="3" t="s">
        <v>621</v>
      </c>
      <c r="H385" s="3" t="s">
        <v>621</v>
      </c>
      <c r="I385" s="3" t="s">
        <v>621</v>
      </c>
      <c r="J385" s="3" t="s">
        <v>621</v>
      </c>
      <c r="K385" s="3" t="s">
        <v>621</v>
      </c>
      <c r="L385" s="3" t="s">
        <v>622</v>
      </c>
      <c r="M385" s="3" t="s">
        <v>621</v>
      </c>
      <c r="N385" s="3" t="s">
        <v>621</v>
      </c>
      <c r="O385" s="3">
        <v>1.96</v>
      </c>
      <c r="P385" s="3" t="s">
        <v>621</v>
      </c>
      <c r="Q385" s="3" t="s">
        <v>621</v>
      </c>
      <c r="R385" s="3" t="s">
        <v>621</v>
      </c>
      <c r="S385" s="3" t="s">
        <v>10</v>
      </c>
      <c r="T385" s="3" t="s">
        <v>621</v>
      </c>
      <c r="U385" s="3">
        <v>3.33</v>
      </c>
      <c r="V385" s="3" t="s">
        <v>621</v>
      </c>
      <c r="W385" s="3" t="s">
        <v>621</v>
      </c>
      <c r="X385" s="3" t="s">
        <v>621</v>
      </c>
      <c r="Y385" s="3">
        <v>0.2</v>
      </c>
      <c r="Z385" s="3" t="s">
        <v>621</v>
      </c>
      <c r="AA385" s="3" t="s">
        <v>621</v>
      </c>
      <c r="AB385" s="3" t="s">
        <v>621</v>
      </c>
      <c r="AC385" s="3" t="s">
        <v>621</v>
      </c>
      <c r="AD385" s="3" t="s">
        <v>621</v>
      </c>
      <c r="AE385" s="3" t="s">
        <v>621</v>
      </c>
      <c r="AF385" s="3" t="s">
        <v>622</v>
      </c>
      <c r="AG385" s="3" t="s">
        <v>621</v>
      </c>
      <c r="AH385" s="3" t="s">
        <v>621</v>
      </c>
      <c r="AI385" s="3" t="s">
        <v>621</v>
      </c>
      <c r="AM385" s="20">
        <f t="shared" si="15"/>
        <v>5.49</v>
      </c>
      <c r="AN385" s="20">
        <f t="shared" si="16"/>
        <v>5.4</v>
      </c>
      <c r="AO385" s="21">
        <f t="shared" si="17"/>
        <v>0.98360655737704916</v>
      </c>
    </row>
    <row r="386" spans="1:41" ht="15" customHeight="1" x14ac:dyDescent="0.25">
      <c r="A386" s="3" t="s">
        <v>498</v>
      </c>
      <c r="B386" s="3" t="s">
        <v>500</v>
      </c>
      <c r="C386" s="3">
        <v>2013</v>
      </c>
      <c r="D386" s="3">
        <v>8.3000000000000007</v>
      </c>
      <c r="E386" s="3">
        <v>9.6</v>
      </c>
      <c r="F386" s="3" t="s">
        <v>621</v>
      </c>
      <c r="G386" s="3" t="s">
        <v>621</v>
      </c>
      <c r="H386" s="3" t="s">
        <v>621</v>
      </c>
      <c r="I386" s="3" t="s">
        <v>621</v>
      </c>
      <c r="J386" s="3" t="s">
        <v>621</v>
      </c>
      <c r="K386" s="3" t="s">
        <v>621</v>
      </c>
      <c r="L386" s="3" t="s">
        <v>622</v>
      </c>
      <c r="M386" s="3" t="s">
        <v>621</v>
      </c>
      <c r="N386" s="3" t="s">
        <v>621</v>
      </c>
      <c r="O386" s="3">
        <v>2.5</v>
      </c>
      <c r="P386" s="3" t="s">
        <v>621</v>
      </c>
      <c r="Q386" s="3" t="s">
        <v>621</v>
      </c>
      <c r="R386" s="3" t="s">
        <v>621</v>
      </c>
      <c r="S386" s="3" t="s">
        <v>10</v>
      </c>
      <c r="T386" s="3" t="s">
        <v>621</v>
      </c>
      <c r="U386" s="3">
        <v>6.9</v>
      </c>
      <c r="V386" s="3" t="s">
        <v>621</v>
      </c>
      <c r="W386" s="3" t="s">
        <v>621</v>
      </c>
      <c r="X386" s="3" t="s">
        <v>621</v>
      </c>
      <c r="Y386" s="3">
        <v>0.2</v>
      </c>
      <c r="Z386" s="3" t="s">
        <v>621</v>
      </c>
      <c r="AA386" s="3" t="s">
        <v>621</v>
      </c>
      <c r="AB386" s="3" t="s">
        <v>621</v>
      </c>
      <c r="AC386" s="3" t="s">
        <v>621</v>
      </c>
      <c r="AD386" s="3" t="s">
        <v>621</v>
      </c>
      <c r="AE386" s="3" t="s">
        <v>621</v>
      </c>
      <c r="AF386" s="3" t="s">
        <v>622</v>
      </c>
      <c r="AG386" s="3" t="s">
        <v>621</v>
      </c>
      <c r="AH386" s="3" t="s">
        <v>621</v>
      </c>
      <c r="AI386" s="3" t="s">
        <v>621</v>
      </c>
      <c r="AM386" s="20">
        <f t="shared" si="15"/>
        <v>9.6</v>
      </c>
      <c r="AN386" s="20">
        <f t="shared" si="16"/>
        <v>8.3000000000000007</v>
      </c>
      <c r="AO386" s="21">
        <f t="shared" si="17"/>
        <v>0.86458333333333348</v>
      </c>
    </row>
    <row r="387" spans="1:41" ht="15" customHeight="1" x14ac:dyDescent="0.25">
      <c r="A387" s="3" t="s">
        <v>498</v>
      </c>
      <c r="B387" s="3" t="s">
        <v>501</v>
      </c>
      <c r="C387" s="3">
        <v>2013</v>
      </c>
      <c r="D387" s="3">
        <v>96.2</v>
      </c>
      <c r="E387" s="3">
        <v>106.256</v>
      </c>
      <c r="F387" s="3" t="s">
        <v>621</v>
      </c>
      <c r="G387" s="3">
        <v>0.38200000000000001</v>
      </c>
      <c r="H387" s="3" t="s">
        <v>621</v>
      </c>
      <c r="I387" s="3" t="s">
        <v>621</v>
      </c>
      <c r="J387" s="3" t="s">
        <v>621</v>
      </c>
      <c r="K387" s="3" t="s">
        <v>621</v>
      </c>
      <c r="L387" s="3" t="s">
        <v>622</v>
      </c>
      <c r="M387" s="3" t="s">
        <v>621</v>
      </c>
      <c r="N387" s="3" t="s">
        <v>621</v>
      </c>
      <c r="O387" s="3">
        <v>47.774000000000001</v>
      </c>
      <c r="P387" s="3" t="s">
        <v>621</v>
      </c>
      <c r="Q387" s="3" t="s">
        <v>621</v>
      </c>
      <c r="R387" s="3" t="s">
        <v>621</v>
      </c>
      <c r="S387" s="3" t="s">
        <v>10</v>
      </c>
      <c r="T387" s="3" t="s">
        <v>621</v>
      </c>
      <c r="U387" s="3" t="s">
        <v>621</v>
      </c>
      <c r="V387" s="3" t="s">
        <v>621</v>
      </c>
      <c r="W387" s="3">
        <v>15.3</v>
      </c>
      <c r="X387" s="3" t="s">
        <v>621</v>
      </c>
      <c r="Y387" s="3">
        <v>3.4</v>
      </c>
      <c r="Z387" s="3" t="s">
        <v>621</v>
      </c>
      <c r="AA387" s="3">
        <v>22.8</v>
      </c>
      <c r="AB387" s="3" t="s">
        <v>621</v>
      </c>
      <c r="AC387" s="3" t="s">
        <v>621</v>
      </c>
      <c r="AD387" s="3">
        <v>16.600000000000001</v>
      </c>
      <c r="AE387" s="3" t="s">
        <v>621</v>
      </c>
      <c r="AF387" s="3" t="s">
        <v>622</v>
      </c>
      <c r="AG387" s="3" t="s">
        <v>621</v>
      </c>
      <c r="AH387" s="3" t="s">
        <v>621</v>
      </c>
      <c r="AI387" s="3" t="s">
        <v>621</v>
      </c>
      <c r="AM387" s="20">
        <f t="shared" ref="AM387:AM450" si="18">SUMPRODUCT(F387:AE387)+IFERROR(AI387/1,0)</f>
        <v>106.256</v>
      </c>
      <c r="AN387" s="20">
        <f t="shared" ref="AN387:AN450" si="19">IFERROR(D387/1,0)</f>
        <v>96.2</v>
      </c>
      <c r="AO387" s="21">
        <f t="shared" ref="AO387:AO450" si="20">IFERROR(AN387/AM387,"")</f>
        <v>0.90536063845806358</v>
      </c>
    </row>
    <row r="388" spans="1:41" ht="15" customHeight="1" x14ac:dyDescent="0.25">
      <c r="A388" s="3" t="s">
        <v>502</v>
      </c>
      <c r="B388" s="3" t="s">
        <v>503</v>
      </c>
      <c r="C388" s="3">
        <v>2013</v>
      </c>
      <c r="D388" s="3">
        <v>2.6339000000000001</v>
      </c>
      <c r="E388" s="3">
        <v>2.7921</v>
      </c>
      <c r="F388" s="3" t="s">
        <v>621</v>
      </c>
      <c r="G388" s="3">
        <v>5.9400000000000001E-2</v>
      </c>
      <c r="H388" s="3" t="s">
        <v>621</v>
      </c>
      <c r="I388" s="3" t="s">
        <v>621</v>
      </c>
      <c r="J388" s="3" t="s">
        <v>621</v>
      </c>
      <c r="K388" s="3" t="s">
        <v>621</v>
      </c>
      <c r="L388" s="3" t="s">
        <v>622</v>
      </c>
      <c r="M388" s="3" t="s">
        <v>621</v>
      </c>
      <c r="N388" s="3" t="s">
        <v>621</v>
      </c>
      <c r="O388" s="3" t="s">
        <v>621</v>
      </c>
      <c r="P388" s="3" t="s">
        <v>621</v>
      </c>
      <c r="Q388" s="3" t="s">
        <v>621</v>
      </c>
      <c r="R388" s="3" t="s">
        <v>621</v>
      </c>
      <c r="S388" s="3" t="s">
        <v>621</v>
      </c>
      <c r="T388" s="3">
        <v>2.7326999999999999</v>
      </c>
      <c r="U388" s="3" t="s">
        <v>621</v>
      </c>
      <c r="V388" s="3" t="s">
        <v>621</v>
      </c>
      <c r="W388" s="3" t="s">
        <v>621</v>
      </c>
      <c r="X388" s="3" t="s">
        <v>621</v>
      </c>
      <c r="Y388" s="3" t="s">
        <v>621</v>
      </c>
      <c r="Z388" s="3" t="s">
        <v>621</v>
      </c>
      <c r="AA388" s="3" t="s">
        <v>621</v>
      </c>
      <c r="AB388" s="3" t="s">
        <v>621</v>
      </c>
      <c r="AC388" s="3" t="s">
        <v>621</v>
      </c>
      <c r="AD388" s="3" t="s">
        <v>621</v>
      </c>
      <c r="AE388" s="3" t="s">
        <v>621</v>
      </c>
      <c r="AF388" s="3" t="s">
        <v>621</v>
      </c>
      <c r="AG388" s="3" t="s">
        <v>621</v>
      </c>
      <c r="AH388" s="3" t="s">
        <v>621</v>
      </c>
      <c r="AI388" s="3" t="s">
        <v>621</v>
      </c>
      <c r="AM388" s="20">
        <f t="shared" si="18"/>
        <v>2.7921</v>
      </c>
      <c r="AN388" s="20">
        <f t="shared" si="19"/>
        <v>2.6339000000000001</v>
      </c>
      <c r="AO388" s="21">
        <f t="shared" si="20"/>
        <v>0.94334013824719753</v>
      </c>
    </row>
    <row r="389" spans="1:41" ht="15" customHeight="1" x14ac:dyDescent="0.25">
      <c r="A389" s="3" t="s">
        <v>502</v>
      </c>
      <c r="B389" s="3" t="s">
        <v>504</v>
      </c>
      <c r="C389" s="3">
        <v>2013</v>
      </c>
      <c r="D389" s="3">
        <v>3.3050000000000002</v>
      </c>
      <c r="E389" s="3">
        <v>3.968</v>
      </c>
      <c r="F389" s="3" t="s">
        <v>621</v>
      </c>
      <c r="G389" s="3">
        <v>0.01</v>
      </c>
      <c r="H389" s="3" t="s">
        <v>621</v>
      </c>
      <c r="I389" s="3" t="s">
        <v>621</v>
      </c>
      <c r="J389" s="3" t="s">
        <v>621</v>
      </c>
      <c r="K389" s="3" t="s">
        <v>621</v>
      </c>
      <c r="L389" s="3" t="s">
        <v>622</v>
      </c>
      <c r="M389" s="3" t="s">
        <v>621</v>
      </c>
      <c r="N389" s="3" t="s">
        <v>621</v>
      </c>
      <c r="O389" s="3" t="s">
        <v>621</v>
      </c>
      <c r="P389" s="3" t="s">
        <v>621</v>
      </c>
      <c r="Q389" s="3" t="s">
        <v>621</v>
      </c>
      <c r="R389" s="3" t="s">
        <v>621</v>
      </c>
      <c r="S389" s="3" t="s">
        <v>621</v>
      </c>
      <c r="T389" s="3">
        <v>3.9580000000000002</v>
      </c>
      <c r="U389" s="3" t="s">
        <v>621</v>
      </c>
      <c r="V389" s="3" t="s">
        <v>621</v>
      </c>
      <c r="W389" s="3" t="s">
        <v>621</v>
      </c>
      <c r="X389" s="3" t="s">
        <v>621</v>
      </c>
      <c r="Y389" s="3" t="s">
        <v>621</v>
      </c>
      <c r="Z389" s="3" t="s">
        <v>621</v>
      </c>
      <c r="AA389" s="3" t="s">
        <v>621</v>
      </c>
      <c r="AB389" s="3" t="s">
        <v>621</v>
      </c>
      <c r="AC389" s="3" t="s">
        <v>621</v>
      </c>
      <c r="AD389" s="3" t="s">
        <v>621</v>
      </c>
      <c r="AE389" s="3" t="s">
        <v>621</v>
      </c>
      <c r="AF389" s="3" t="s">
        <v>621</v>
      </c>
      <c r="AG389" s="3" t="s">
        <v>621</v>
      </c>
      <c r="AH389" s="3" t="s">
        <v>621</v>
      </c>
      <c r="AI389" s="3" t="s">
        <v>621</v>
      </c>
      <c r="AM389" s="20">
        <f t="shared" si="18"/>
        <v>3.968</v>
      </c>
      <c r="AN389" s="20">
        <f t="shared" si="19"/>
        <v>3.3050000000000002</v>
      </c>
      <c r="AO389" s="21">
        <f t="shared" si="20"/>
        <v>0.83291330645161299</v>
      </c>
    </row>
    <row r="390" spans="1:41" ht="15" customHeight="1" x14ac:dyDescent="0.25">
      <c r="A390" s="3" t="s">
        <v>505</v>
      </c>
      <c r="B390" s="3" t="s">
        <v>506</v>
      </c>
      <c r="C390" s="3">
        <v>2013</v>
      </c>
      <c r="D390" s="3">
        <v>8.7390000000000008</v>
      </c>
      <c r="E390" s="3">
        <v>9.6</v>
      </c>
      <c r="F390" s="3" t="s">
        <v>621</v>
      </c>
      <c r="G390" s="3">
        <v>1.5</v>
      </c>
      <c r="H390" s="3" t="s">
        <v>621</v>
      </c>
      <c r="I390" s="3" t="s">
        <v>621</v>
      </c>
      <c r="J390" s="3" t="s">
        <v>621</v>
      </c>
      <c r="K390" s="3" t="s">
        <v>621</v>
      </c>
      <c r="L390" s="3" t="s">
        <v>622</v>
      </c>
      <c r="M390" s="3" t="s">
        <v>621</v>
      </c>
      <c r="N390" s="3" t="s">
        <v>621</v>
      </c>
      <c r="O390" s="3" t="s">
        <v>621</v>
      </c>
      <c r="P390" s="3" t="s">
        <v>621</v>
      </c>
      <c r="Q390" s="3" t="s">
        <v>621</v>
      </c>
      <c r="R390" s="3" t="s">
        <v>621</v>
      </c>
      <c r="S390" s="3" t="s">
        <v>621</v>
      </c>
      <c r="T390" s="3">
        <v>8.1</v>
      </c>
      <c r="U390" s="3" t="s">
        <v>621</v>
      </c>
      <c r="V390" s="3" t="s">
        <v>621</v>
      </c>
      <c r="W390" s="3" t="s">
        <v>621</v>
      </c>
      <c r="X390" s="3" t="s">
        <v>621</v>
      </c>
      <c r="Y390" s="3" t="s">
        <v>621</v>
      </c>
      <c r="Z390" s="3" t="s">
        <v>621</v>
      </c>
      <c r="AA390" s="3" t="s">
        <v>621</v>
      </c>
      <c r="AB390" s="3" t="s">
        <v>621</v>
      </c>
      <c r="AC390" s="3" t="s">
        <v>621</v>
      </c>
      <c r="AD390" s="3" t="s">
        <v>621</v>
      </c>
      <c r="AE390" s="3" t="s">
        <v>621</v>
      </c>
      <c r="AF390" s="3" t="s">
        <v>621</v>
      </c>
      <c r="AG390" s="3" t="s">
        <v>621</v>
      </c>
      <c r="AH390" s="3" t="s">
        <v>621</v>
      </c>
      <c r="AI390" s="3" t="s">
        <v>621</v>
      </c>
      <c r="AM390" s="20">
        <f t="shared" si="18"/>
        <v>9.6</v>
      </c>
      <c r="AN390" s="20">
        <f t="shared" si="19"/>
        <v>8.7390000000000008</v>
      </c>
      <c r="AO390" s="21">
        <f t="shared" si="20"/>
        <v>0.91031250000000008</v>
      </c>
    </row>
    <row r="391" spans="1:41" ht="15" customHeight="1" x14ac:dyDescent="0.25">
      <c r="A391" s="3" t="s">
        <v>505</v>
      </c>
      <c r="B391" s="3" t="s">
        <v>507</v>
      </c>
      <c r="C391" s="3">
        <v>2013</v>
      </c>
      <c r="D391" s="3" t="s">
        <v>621</v>
      </c>
      <c r="E391" s="3" t="s">
        <v>621</v>
      </c>
      <c r="F391" s="3" t="s">
        <v>621</v>
      </c>
      <c r="G391" s="3" t="s">
        <v>621</v>
      </c>
      <c r="H391" s="3" t="s">
        <v>621</v>
      </c>
      <c r="I391" s="3" t="s">
        <v>621</v>
      </c>
      <c r="J391" s="3" t="s">
        <v>621</v>
      </c>
      <c r="K391" s="3" t="s">
        <v>621</v>
      </c>
      <c r="L391" s="3" t="s">
        <v>622</v>
      </c>
      <c r="M391" s="3" t="s">
        <v>621</v>
      </c>
      <c r="N391" s="3" t="s">
        <v>621</v>
      </c>
      <c r="O391" s="3" t="s">
        <v>621</v>
      </c>
      <c r="P391" s="3" t="s">
        <v>621</v>
      </c>
      <c r="Q391" s="3" t="s">
        <v>621</v>
      </c>
      <c r="R391" s="3" t="s">
        <v>621</v>
      </c>
      <c r="S391" s="3" t="s">
        <v>621</v>
      </c>
      <c r="T391" s="3" t="s">
        <v>621</v>
      </c>
      <c r="U391" s="3" t="s">
        <v>621</v>
      </c>
      <c r="V391" s="3" t="s">
        <v>621</v>
      </c>
      <c r="W391" s="3" t="s">
        <v>621</v>
      </c>
      <c r="X391" s="3" t="s">
        <v>621</v>
      </c>
      <c r="Y391" s="3" t="s">
        <v>621</v>
      </c>
      <c r="Z391" s="3" t="s">
        <v>621</v>
      </c>
      <c r="AA391" s="3" t="s">
        <v>621</v>
      </c>
      <c r="AB391" s="3" t="s">
        <v>621</v>
      </c>
      <c r="AC391" s="3" t="s">
        <v>621</v>
      </c>
      <c r="AD391" s="3" t="s">
        <v>621</v>
      </c>
      <c r="AE391" s="3" t="s">
        <v>621</v>
      </c>
      <c r="AF391" s="3" t="s">
        <v>621</v>
      </c>
      <c r="AG391" s="3" t="s">
        <v>621</v>
      </c>
      <c r="AH391" s="3" t="s">
        <v>621</v>
      </c>
      <c r="AI391" s="3" t="s">
        <v>621</v>
      </c>
      <c r="AM391" s="20">
        <f t="shared" si="18"/>
        <v>0</v>
      </c>
      <c r="AN391" s="20">
        <f t="shared" si="19"/>
        <v>0</v>
      </c>
      <c r="AO391" s="21" t="str">
        <f t="shared" si="20"/>
        <v/>
      </c>
    </row>
    <row r="392" spans="1:41" ht="15" customHeight="1" x14ac:dyDescent="0.25">
      <c r="A392" s="3" t="s">
        <v>505</v>
      </c>
      <c r="B392" s="3" t="s">
        <v>508</v>
      </c>
      <c r="C392" s="3">
        <v>2013</v>
      </c>
      <c r="D392" s="3">
        <v>10.680999999999999</v>
      </c>
      <c r="E392" s="3">
        <v>11.69</v>
      </c>
      <c r="F392" s="3" t="s">
        <v>621</v>
      </c>
      <c r="G392" s="3">
        <v>0.19</v>
      </c>
      <c r="H392" s="3" t="s">
        <v>621</v>
      </c>
      <c r="I392" s="3" t="s">
        <v>621</v>
      </c>
      <c r="J392" s="3" t="s">
        <v>621</v>
      </c>
      <c r="K392" s="3" t="s">
        <v>621</v>
      </c>
      <c r="L392" s="3" t="s">
        <v>622</v>
      </c>
      <c r="M392" s="3" t="s">
        <v>621</v>
      </c>
      <c r="N392" s="3" t="s">
        <v>621</v>
      </c>
      <c r="O392" s="3" t="s">
        <v>621</v>
      </c>
      <c r="P392" s="3" t="s">
        <v>621</v>
      </c>
      <c r="Q392" s="3" t="s">
        <v>621</v>
      </c>
      <c r="R392" s="3" t="s">
        <v>621</v>
      </c>
      <c r="S392" s="3" t="s">
        <v>621</v>
      </c>
      <c r="T392" s="3">
        <v>11.5</v>
      </c>
      <c r="U392" s="3" t="s">
        <v>621</v>
      </c>
      <c r="V392" s="3" t="s">
        <v>621</v>
      </c>
      <c r="W392" s="3" t="s">
        <v>621</v>
      </c>
      <c r="X392" s="3" t="s">
        <v>621</v>
      </c>
      <c r="Y392" s="3" t="s">
        <v>621</v>
      </c>
      <c r="Z392" s="3" t="s">
        <v>621</v>
      </c>
      <c r="AA392" s="3" t="s">
        <v>621</v>
      </c>
      <c r="AB392" s="3" t="s">
        <v>621</v>
      </c>
      <c r="AC392" s="3" t="s">
        <v>621</v>
      </c>
      <c r="AD392" s="3" t="s">
        <v>621</v>
      </c>
      <c r="AE392" s="3" t="s">
        <v>621</v>
      </c>
      <c r="AF392" s="3" t="s">
        <v>621</v>
      </c>
      <c r="AG392" s="3" t="s">
        <v>621</v>
      </c>
      <c r="AH392" s="3" t="s">
        <v>621</v>
      </c>
      <c r="AI392" s="3" t="s">
        <v>621</v>
      </c>
      <c r="AM392" s="20">
        <f t="shared" si="18"/>
        <v>11.69</v>
      </c>
      <c r="AN392" s="20">
        <f t="shared" si="19"/>
        <v>10.680999999999999</v>
      </c>
      <c r="AO392" s="21">
        <f t="shared" si="20"/>
        <v>0.91368691189050466</v>
      </c>
    </row>
    <row r="393" spans="1:41" ht="15" customHeight="1" x14ac:dyDescent="0.25">
      <c r="A393" s="3" t="s">
        <v>505</v>
      </c>
      <c r="B393" s="3" t="s">
        <v>509</v>
      </c>
      <c r="C393" s="3">
        <v>2013</v>
      </c>
      <c r="D393" s="3">
        <v>0.16700000000000001</v>
      </c>
      <c r="E393" s="3">
        <v>0.185</v>
      </c>
      <c r="F393" s="3" t="s">
        <v>621</v>
      </c>
      <c r="G393" s="3">
        <v>0.185</v>
      </c>
      <c r="H393" s="3" t="s">
        <v>621</v>
      </c>
      <c r="I393" s="3" t="s">
        <v>621</v>
      </c>
      <c r="J393" s="3" t="s">
        <v>621</v>
      </c>
      <c r="K393" s="3" t="s">
        <v>621</v>
      </c>
      <c r="L393" s="3" t="s">
        <v>622</v>
      </c>
      <c r="M393" s="3" t="s">
        <v>621</v>
      </c>
      <c r="N393" s="3" t="s">
        <v>621</v>
      </c>
      <c r="O393" s="3" t="s">
        <v>621</v>
      </c>
      <c r="P393" s="3" t="s">
        <v>621</v>
      </c>
      <c r="Q393" s="3" t="s">
        <v>621</v>
      </c>
      <c r="R393" s="3" t="s">
        <v>621</v>
      </c>
      <c r="S393" s="3" t="s">
        <v>621</v>
      </c>
      <c r="T393" s="3" t="s">
        <v>621</v>
      </c>
      <c r="U393" s="3" t="s">
        <v>621</v>
      </c>
      <c r="V393" s="3" t="s">
        <v>621</v>
      </c>
      <c r="W393" s="3" t="s">
        <v>621</v>
      </c>
      <c r="X393" s="3" t="s">
        <v>621</v>
      </c>
      <c r="Y393" s="3" t="s">
        <v>621</v>
      </c>
      <c r="Z393" s="3" t="s">
        <v>621</v>
      </c>
      <c r="AA393" s="3" t="s">
        <v>621</v>
      </c>
      <c r="AB393" s="3" t="s">
        <v>621</v>
      </c>
      <c r="AC393" s="3" t="s">
        <v>621</v>
      </c>
      <c r="AD393" s="3" t="s">
        <v>621</v>
      </c>
      <c r="AE393" s="3" t="s">
        <v>621</v>
      </c>
      <c r="AF393" s="3" t="s">
        <v>621</v>
      </c>
      <c r="AG393" s="3" t="s">
        <v>621</v>
      </c>
      <c r="AH393" s="3" t="s">
        <v>621</v>
      </c>
      <c r="AI393" s="3" t="s">
        <v>621</v>
      </c>
      <c r="AM393" s="20">
        <f t="shared" si="18"/>
        <v>0.185</v>
      </c>
      <c r="AN393" s="20">
        <f t="shared" si="19"/>
        <v>0.16700000000000001</v>
      </c>
      <c r="AO393" s="21">
        <f t="shared" si="20"/>
        <v>0.90270270270270281</v>
      </c>
    </row>
    <row r="394" spans="1:41" ht="15" customHeight="1" x14ac:dyDescent="0.25">
      <c r="A394" s="3" t="s">
        <v>505</v>
      </c>
      <c r="B394" s="3" t="s">
        <v>510</v>
      </c>
      <c r="C394" s="3">
        <v>2013</v>
      </c>
      <c r="D394" s="3">
        <v>189.32900000000001</v>
      </c>
      <c r="E394" s="3">
        <v>243.2774</v>
      </c>
      <c r="F394" s="3" t="s">
        <v>621</v>
      </c>
      <c r="G394" s="3">
        <v>16.738</v>
      </c>
      <c r="H394" s="3" t="s">
        <v>621</v>
      </c>
      <c r="I394" s="3" t="s">
        <v>621</v>
      </c>
      <c r="J394" s="3" t="s">
        <v>621</v>
      </c>
      <c r="K394" s="3" t="s">
        <v>621</v>
      </c>
      <c r="L394" s="3" t="s">
        <v>622</v>
      </c>
      <c r="M394" s="3">
        <v>9.1399999999999995E-2</v>
      </c>
      <c r="N394" s="3">
        <v>5.3090000000000002</v>
      </c>
      <c r="O394" s="3">
        <v>73.962999999999994</v>
      </c>
      <c r="P394" s="3" t="s">
        <v>621</v>
      </c>
      <c r="Q394" s="3" t="s">
        <v>621</v>
      </c>
      <c r="R394" s="3" t="s">
        <v>621</v>
      </c>
      <c r="S394" s="3" t="s">
        <v>621</v>
      </c>
      <c r="T394" s="3">
        <v>12.5</v>
      </c>
      <c r="U394" s="3" t="s">
        <v>621</v>
      </c>
      <c r="V394" s="3" t="s">
        <v>621</v>
      </c>
      <c r="W394" s="3">
        <v>86.966999999999999</v>
      </c>
      <c r="X394" s="3" t="s">
        <v>621</v>
      </c>
      <c r="Y394" s="3" t="s">
        <v>621</v>
      </c>
      <c r="Z394" s="3" t="s">
        <v>621</v>
      </c>
      <c r="AA394" s="3">
        <v>0.315</v>
      </c>
      <c r="AB394" s="3" t="s">
        <v>621</v>
      </c>
      <c r="AC394" s="3" t="s">
        <v>621</v>
      </c>
      <c r="AD394" s="3" t="s">
        <v>621</v>
      </c>
      <c r="AE394" s="3">
        <v>40.447000000000003</v>
      </c>
      <c r="AF394" s="3" t="s">
        <v>962</v>
      </c>
      <c r="AG394" s="3">
        <v>13.5</v>
      </c>
      <c r="AH394" s="3">
        <v>6.9470000000000001</v>
      </c>
      <c r="AI394" s="3">
        <v>7.1710000000000003</v>
      </c>
      <c r="AM394" s="20">
        <f t="shared" si="18"/>
        <v>243.50139999999999</v>
      </c>
      <c r="AN394" s="20">
        <f t="shared" si="19"/>
        <v>189.32900000000001</v>
      </c>
      <c r="AO394" s="21">
        <f t="shared" si="20"/>
        <v>0.77752735713223831</v>
      </c>
    </row>
    <row r="395" spans="1:41"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W395" s="3" t="s">
        <v>622</v>
      </c>
      <c r="X395" s="3" t="s">
        <v>622</v>
      </c>
      <c r="Y395" s="3" t="s">
        <v>622</v>
      </c>
      <c r="Z395" s="3" t="s">
        <v>622</v>
      </c>
      <c r="AA395" s="3" t="s">
        <v>622</v>
      </c>
      <c r="AB395" s="3" t="s">
        <v>622</v>
      </c>
      <c r="AC395" s="3" t="s">
        <v>622</v>
      </c>
      <c r="AD395" s="3" t="s">
        <v>622</v>
      </c>
      <c r="AE395" s="3" t="s">
        <v>622</v>
      </c>
      <c r="AF395" s="3" t="s">
        <v>622</v>
      </c>
      <c r="AG395" s="3" t="s">
        <v>622</v>
      </c>
      <c r="AH395" s="3" t="s">
        <v>622</v>
      </c>
      <c r="AI395" s="3" t="s">
        <v>622</v>
      </c>
      <c r="AM395" s="20">
        <f t="shared" si="18"/>
        <v>0</v>
      </c>
      <c r="AN395" s="20">
        <f t="shared" si="19"/>
        <v>0</v>
      </c>
      <c r="AO395" s="21" t="str">
        <f t="shared" si="20"/>
        <v/>
      </c>
    </row>
    <row r="396" spans="1:41"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W396" s="3" t="s">
        <v>622</v>
      </c>
      <c r="X396" s="3" t="s">
        <v>622</v>
      </c>
      <c r="Y396" s="3" t="s">
        <v>622</v>
      </c>
      <c r="Z396" s="3" t="s">
        <v>622</v>
      </c>
      <c r="AA396" s="3" t="s">
        <v>622</v>
      </c>
      <c r="AB396" s="3" t="s">
        <v>622</v>
      </c>
      <c r="AC396" s="3" t="s">
        <v>622</v>
      </c>
      <c r="AD396" s="3" t="s">
        <v>622</v>
      </c>
      <c r="AE396" s="3" t="s">
        <v>622</v>
      </c>
      <c r="AF396" s="3" t="s">
        <v>622</v>
      </c>
      <c r="AG396" s="3" t="s">
        <v>622</v>
      </c>
      <c r="AH396" s="3" t="s">
        <v>622</v>
      </c>
      <c r="AI396" s="3" t="s">
        <v>622</v>
      </c>
      <c r="AM396" s="20">
        <f t="shared" si="18"/>
        <v>0</v>
      </c>
      <c r="AN396" s="20">
        <f t="shared" si="19"/>
        <v>0</v>
      </c>
      <c r="AO396" s="21" t="str">
        <f t="shared" si="20"/>
        <v/>
      </c>
    </row>
    <row r="397" spans="1:41" ht="15" customHeight="1" x14ac:dyDescent="0.25">
      <c r="A397" s="3" t="s">
        <v>514</v>
      </c>
      <c r="B397" s="3" t="s">
        <v>515</v>
      </c>
      <c r="C397" s="3">
        <v>2013</v>
      </c>
      <c r="D397" s="3">
        <v>34.4</v>
      </c>
      <c r="E397" s="3" t="s">
        <v>621</v>
      </c>
      <c r="F397" s="3">
        <v>0</v>
      </c>
      <c r="G397" s="3">
        <v>0.06</v>
      </c>
      <c r="H397" s="3">
        <v>0</v>
      </c>
      <c r="I397" s="3">
        <v>0</v>
      </c>
      <c r="J397" s="3">
        <v>0</v>
      </c>
      <c r="K397" s="3">
        <v>0</v>
      </c>
      <c r="L397" s="3" t="s">
        <v>622</v>
      </c>
      <c r="M397" s="3">
        <v>5.0999999999999996</v>
      </c>
      <c r="N397" s="3">
        <v>0.45</v>
      </c>
      <c r="O397" s="3">
        <v>24.7</v>
      </c>
      <c r="P397" s="3">
        <v>3.7</v>
      </c>
      <c r="Q397" s="3">
        <v>0</v>
      </c>
      <c r="R397" s="3">
        <v>0.45</v>
      </c>
      <c r="S397" s="3" t="s">
        <v>621</v>
      </c>
      <c r="T397" s="3" t="s">
        <v>621</v>
      </c>
      <c r="U397" s="3" t="s">
        <v>621</v>
      </c>
      <c r="V397" s="3" t="s">
        <v>621</v>
      </c>
      <c r="W397" s="3" t="s">
        <v>621</v>
      </c>
      <c r="X397" s="3" t="s">
        <v>621</v>
      </c>
      <c r="Y397" s="3" t="s">
        <v>621</v>
      </c>
      <c r="Z397" s="3" t="s">
        <v>621</v>
      </c>
      <c r="AA397" s="3" t="s">
        <v>621</v>
      </c>
      <c r="AB397" s="3" t="s">
        <v>621</v>
      </c>
      <c r="AC397" s="3" t="s">
        <v>621</v>
      </c>
      <c r="AD397" s="3" t="s">
        <v>621</v>
      </c>
      <c r="AE397" s="3" t="s">
        <v>621</v>
      </c>
      <c r="AF397" s="3" t="s">
        <v>622</v>
      </c>
      <c r="AG397" s="3" t="s">
        <v>621</v>
      </c>
      <c r="AH397" s="3" t="s">
        <v>621</v>
      </c>
      <c r="AI397" s="3" t="s">
        <v>621</v>
      </c>
      <c r="AM397" s="20">
        <f t="shared" si="18"/>
        <v>34.46</v>
      </c>
      <c r="AN397" s="20">
        <f t="shared" si="19"/>
        <v>34.4</v>
      </c>
      <c r="AO397" s="21">
        <f t="shared" si="20"/>
        <v>0.99825885084155541</v>
      </c>
    </row>
    <row r="398" spans="1:41" ht="15" customHeight="1" x14ac:dyDescent="0.25">
      <c r="A398" s="3" t="s">
        <v>516</v>
      </c>
      <c r="B398" s="3" t="s">
        <v>517</v>
      </c>
      <c r="C398" s="3">
        <v>2013</v>
      </c>
      <c r="D398" s="3">
        <v>1.7</v>
      </c>
      <c r="E398" s="3">
        <v>1.88</v>
      </c>
      <c r="F398" s="3" t="s">
        <v>621</v>
      </c>
      <c r="G398" s="3">
        <v>0.39</v>
      </c>
      <c r="H398" s="3" t="s">
        <v>621</v>
      </c>
      <c r="I398" s="3" t="s">
        <v>621</v>
      </c>
      <c r="J398" s="3" t="s">
        <v>621</v>
      </c>
      <c r="K398" s="3" t="s">
        <v>621</v>
      </c>
      <c r="L398" s="3" t="s">
        <v>622</v>
      </c>
      <c r="M398" s="3" t="s">
        <v>621</v>
      </c>
      <c r="N398" s="3" t="s">
        <v>621</v>
      </c>
      <c r="O398" s="3" t="s">
        <v>621</v>
      </c>
      <c r="P398" s="3" t="s">
        <v>621</v>
      </c>
      <c r="Q398" s="3" t="s">
        <v>621</v>
      </c>
      <c r="R398" s="3" t="s">
        <v>621</v>
      </c>
      <c r="S398" s="3" t="s">
        <v>621</v>
      </c>
      <c r="T398" s="3">
        <v>1.49</v>
      </c>
      <c r="U398" s="3" t="s">
        <v>621</v>
      </c>
      <c r="V398" s="3" t="s">
        <v>621</v>
      </c>
      <c r="W398" s="3" t="s">
        <v>621</v>
      </c>
      <c r="X398" s="3" t="s">
        <v>621</v>
      </c>
      <c r="Y398" s="3" t="s">
        <v>621</v>
      </c>
      <c r="Z398" s="3" t="s">
        <v>621</v>
      </c>
      <c r="AA398" s="3" t="s">
        <v>621</v>
      </c>
      <c r="AB398" s="3" t="s">
        <v>621</v>
      </c>
      <c r="AC398" s="3" t="s">
        <v>621</v>
      </c>
      <c r="AD398" s="3" t="s">
        <v>621</v>
      </c>
      <c r="AE398" s="3" t="s">
        <v>621</v>
      </c>
      <c r="AF398" s="3" t="s">
        <v>621</v>
      </c>
      <c r="AG398" s="3" t="s">
        <v>621</v>
      </c>
      <c r="AH398" s="3" t="s">
        <v>621</v>
      </c>
      <c r="AI398" s="3" t="s">
        <v>621</v>
      </c>
      <c r="AM398" s="20">
        <f t="shared" si="18"/>
        <v>1.88</v>
      </c>
      <c r="AN398" s="20">
        <f t="shared" si="19"/>
        <v>1.7</v>
      </c>
      <c r="AO398" s="21">
        <f t="shared" si="20"/>
        <v>0.9042553191489362</v>
      </c>
    </row>
    <row r="399" spans="1:41" ht="15" customHeight="1" x14ac:dyDescent="0.25">
      <c r="A399" s="3" t="s">
        <v>516</v>
      </c>
      <c r="B399" s="3" t="s">
        <v>518</v>
      </c>
      <c r="C399" s="3">
        <v>2013</v>
      </c>
      <c r="D399" s="3">
        <v>5.13</v>
      </c>
      <c r="E399" s="3">
        <v>5.7</v>
      </c>
      <c r="F399" s="3" t="s">
        <v>621</v>
      </c>
      <c r="G399" s="3">
        <v>0.24</v>
      </c>
      <c r="H399" s="3" t="s">
        <v>621</v>
      </c>
      <c r="I399" s="3" t="s">
        <v>621</v>
      </c>
      <c r="J399" s="3" t="s">
        <v>621</v>
      </c>
      <c r="K399" s="3" t="s">
        <v>621</v>
      </c>
      <c r="L399" s="3" t="s">
        <v>622</v>
      </c>
      <c r="M399" s="3" t="s">
        <v>621</v>
      </c>
      <c r="N399" s="3" t="s">
        <v>621</v>
      </c>
      <c r="O399" s="3" t="s">
        <v>621</v>
      </c>
      <c r="P399" s="3" t="s">
        <v>621</v>
      </c>
      <c r="Q399" s="3" t="s">
        <v>621</v>
      </c>
      <c r="R399" s="3" t="s">
        <v>621</v>
      </c>
      <c r="S399" s="3" t="s">
        <v>621</v>
      </c>
      <c r="T399" s="3" t="s">
        <v>621</v>
      </c>
      <c r="U399" s="3">
        <v>5.04</v>
      </c>
      <c r="V399" s="3" t="s">
        <v>621</v>
      </c>
      <c r="W399" s="3" t="s">
        <v>621</v>
      </c>
      <c r="X399" s="3" t="s">
        <v>621</v>
      </c>
      <c r="Y399" s="3" t="s">
        <v>621</v>
      </c>
      <c r="Z399" s="3" t="s">
        <v>621</v>
      </c>
      <c r="AA399" s="3" t="s">
        <v>621</v>
      </c>
      <c r="AB399" s="3" t="s">
        <v>621</v>
      </c>
      <c r="AC399" s="3" t="s">
        <v>621</v>
      </c>
      <c r="AD399" s="3" t="s">
        <v>621</v>
      </c>
      <c r="AE399" s="3" t="s">
        <v>621</v>
      </c>
      <c r="AF399" s="3" t="s">
        <v>621</v>
      </c>
      <c r="AG399" s="3" t="s">
        <v>621</v>
      </c>
      <c r="AH399" s="3">
        <v>0.42</v>
      </c>
      <c r="AI399" s="3">
        <v>0.42</v>
      </c>
      <c r="AM399" s="20">
        <f t="shared" si="18"/>
        <v>5.7</v>
      </c>
      <c r="AN399" s="20">
        <f t="shared" si="19"/>
        <v>5.13</v>
      </c>
      <c r="AO399" s="21">
        <f t="shared" si="20"/>
        <v>0.89999999999999991</v>
      </c>
    </row>
    <row r="400" spans="1:41" ht="15" customHeight="1" x14ac:dyDescent="0.25">
      <c r="A400" s="3" t="s">
        <v>516</v>
      </c>
      <c r="B400" s="3" t="s">
        <v>519</v>
      </c>
      <c r="C400" s="3">
        <v>2013</v>
      </c>
      <c r="D400" s="3">
        <v>55.011000000000003</v>
      </c>
      <c r="E400" s="3">
        <v>52.646999999999998</v>
      </c>
      <c r="F400" s="3" t="s">
        <v>621</v>
      </c>
      <c r="G400" s="3" t="s">
        <v>621</v>
      </c>
      <c r="H400" s="3" t="s">
        <v>621</v>
      </c>
      <c r="I400" s="3" t="s">
        <v>621</v>
      </c>
      <c r="J400" s="3">
        <v>3.9180000000000001</v>
      </c>
      <c r="K400" s="3" t="s">
        <v>621</v>
      </c>
      <c r="L400" s="3" t="s">
        <v>622</v>
      </c>
      <c r="M400" s="3" t="s">
        <v>621</v>
      </c>
      <c r="N400" s="3" t="s">
        <v>621</v>
      </c>
      <c r="O400" s="3">
        <v>47.128999999999998</v>
      </c>
      <c r="P400" s="3" t="s">
        <v>621</v>
      </c>
      <c r="Q400" s="3" t="s">
        <v>621</v>
      </c>
      <c r="R400" s="3" t="s">
        <v>621</v>
      </c>
      <c r="S400" s="3" t="s">
        <v>621</v>
      </c>
      <c r="T400" s="3" t="s">
        <v>621</v>
      </c>
      <c r="U400" s="3" t="s">
        <v>621</v>
      </c>
      <c r="V400" s="3" t="s">
        <v>621</v>
      </c>
      <c r="W400" s="3" t="s">
        <v>621</v>
      </c>
      <c r="X400" s="3" t="s">
        <v>621</v>
      </c>
      <c r="Y400" s="3">
        <v>1.6</v>
      </c>
      <c r="Z400" s="3" t="s">
        <v>621</v>
      </c>
      <c r="AA400" s="3" t="s">
        <v>621</v>
      </c>
      <c r="AB400" s="3" t="s">
        <v>621</v>
      </c>
      <c r="AC400" s="3" t="s">
        <v>621</v>
      </c>
      <c r="AD400" s="3" t="s">
        <v>621</v>
      </c>
      <c r="AE400" s="3" t="s">
        <v>621</v>
      </c>
      <c r="AF400" s="3" t="s">
        <v>621</v>
      </c>
      <c r="AG400" s="3" t="s">
        <v>621</v>
      </c>
      <c r="AH400" s="3" t="s">
        <v>621</v>
      </c>
      <c r="AI400" s="3" t="s">
        <v>621</v>
      </c>
      <c r="AM400" s="20">
        <f t="shared" si="18"/>
        <v>52.646999999999998</v>
      </c>
      <c r="AN400" s="20">
        <f t="shared" si="19"/>
        <v>55.011000000000003</v>
      </c>
      <c r="AO400" s="21">
        <f t="shared" si="20"/>
        <v>1.0449028434668644</v>
      </c>
    </row>
    <row r="401" spans="1:42" ht="15" customHeight="1" x14ac:dyDescent="0.25">
      <c r="A401" s="3" t="s">
        <v>516</v>
      </c>
      <c r="B401" s="3" t="s">
        <v>520</v>
      </c>
      <c r="C401" s="3">
        <v>2013</v>
      </c>
      <c r="D401" s="3">
        <v>4.33</v>
      </c>
      <c r="E401" s="3">
        <v>4.8</v>
      </c>
      <c r="F401" s="3" t="s">
        <v>621</v>
      </c>
      <c r="G401" s="3">
        <v>0.65</v>
      </c>
      <c r="H401" s="3" t="s">
        <v>621</v>
      </c>
      <c r="I401" s="3" t="s">
        <v>621</v>
      </c>
      <c r="J401" s="3" t="s">
        <v>621</v>
      </c>
      <c r="K401" s="3" t="s">
        <v>621</v>
      </c>
      <c r="L401" s="3" t="s">
        <v>622</v>
      </c>
      <c r="M401" s="3" t="s">
        <v>621</v>
      </c>
      <c r="N401" s="3" t="s">
        <v>621</v>
      </c>
      <c r="O401" s="3" t="s">
        <v>621</v>
      </c>
      <c r="P401" s="3" t="s">
        <v>621</v>
      </c>
      <c r="Q401" s="3" t="s">
        <v>621</v>
      </c>
      <c r="R401" s="3" t="s">
        <v>621</v>
      </c>
      <c r="S401" s="3" t="s">
        <v>621</v>
      </c>
      <c r="T401" s="3" t="s">
        <v>621</v>
      </c>
      <c r="U401" s="3">
        <v>4.1500000000000004</v>
      </c>
      <c r="V401" s="3" t="s">
        <v>621</v>
      </c>
      <c r="W401" s="3" t="s">
        <v>621</v>
      </c>
      <c r="X401" s="3" t="s">
        <v>621</v>
      </c>
      <c r="Y401" s="3" t="s">
        <v>621</v>
      </c>
      <c r="Z401" s="3" t="s">
        <v>621</v>
      </c>
      <c r="AA401" s="3" t="s">
        <v>621</v>
      </c>
      <c r="AB401" s="3" t="s">
        <v>621</v>
      </c>
      <c r="AC401" s="3" t="s">
        <v>621</v>
      </c>
      <c r="AD401" s="3" t="s">
        <v>621</v>
      </c>
      <c r="AE401" s="3" t="s">
        <v>621</v>
      </c>
      <c r="AF401" s="3" t="s">
        <v>621</v>
      </c>
      <c r="AG401" s="3" t="s">
        <v>621</v>
      </c>
      <c r="AH401" s="3" t="s">
        <v>621</v>
      </c>
      <c r="AI401" s="3" t="s">
        <v>621</v>
      </c>
      <c r="AM401" s="20">
        <f t="shared" si="18"/>
        <v>4.8000000000000007</v>
      </c>
      <c r="AN401" s="20">
        <f t="shared" si="19"/>
        <v>4.33</v>
      </c>
      <c r="AO401" s="21">
        <f t="shared" si="20"/>
        <v>0.90208333333333324</v>
      </c>
    </row>
    <row r="402" spans="1:42" ht="15" customHeight="1" x14ac:dyDescent="0.25">
      <c r="A402" s="3" t="s">
        <v>521</v>
      </c>
      <c r="B402" s="3" t="s">
        <v>522</v>
      </c>
      <c r="C402" s="3">
        <v>2013</v>
      </c>
      <c r="D402" s="3">
        <v>21.67</v>
      </c>
      <c r="E402" s="3">
        <v>21.515000000000001</v>
      </c>
      <c r="F402" s="3" t="s">
        <v>621</v>
      </c>
      <c r="G402" s="3">
        <v>0.86499999999999999</v>
      </c>
      <c r="H402" s="3" t="s">
        <v>621</v>
      </c>
      <c r="I402" s="3" t="s">
        <v>621</v>
      </c>
      <c r="J402" s="3" t="s">
        <v>621</v>
      </c>
      <c r="K402" s="3" t="s">
        <v>621</v>
      </c>
      <c r="L402" s="3" t="s">
        <v>980</v>
      </c>
      <c r="M402" s="3" t="s">
        <v>621</v>
      </c>
      <c r="N402" s="3">
        <v>10.7</v>
      </c>
      <c r="O402" s="3">
        <v>9.9499999999999993</v>
      </c>
      <c r="P402" s="3" t="s">
        <v>621</v>
      </c>
      <c r="Q402" s="3" t="s">
        <v>621</v>
      </c>
      <c r="R402" s="3" t="s">
        <v>621</v>
      </c>
      <c r="S402" s="3" t="s">
        <v>14</v>
      </c>
      <c r="T402" s="3" t="s">
        <v>621</v>
      </c>
      <c r="U402" s="3" t="s">
        <v>621</v>
      </c>
      <c r="V402" s="3" t="s">
        <v>621</v>
      </c>
      <c r="W402" s="3" t="s">
        <v>621</v>
      </c>
      <c r="X402" s="3" t="s">
        <v>621</v>
      </c>
      <c r="Y402" s="3" t="s">
        <v>621</v>
      </c>
      <c r="Z402" s="3" t="s">
        <v>621</v>
      </c>
      <c r="AA402" s="3" t="s">
        <v>621</v>
      </c>
      <c r="AB402" s="3" t="s">
        <v>621</v>
      </c>
      <c r="AC402" s="3" t="s">
        <v>621</v>
      </c>
      <c r="AD402" s="3" t="s">
        <v>621</v>
      </c>
      <c r="AE402" s="3" t="s">
        <v>621</v>
      </c>
      <c r="AF402" s="3" t="s">
        <v>621</v>
      </c>
      <c r="AG402" s="3" t="s">
        <v>621</v>
      </c>
      <c r="AH402" s="3" t="s">
        <v>621</v>
      </c>
      <c r="AI402" s="3" t="s">
        <v>621</v>
      </c>
      <c r="AM402" s="20">
        <f t="shared" si="18"/>
        <v>21.515000000000001</v>
      </c>
      <c r="AN402" s="20">
        <f t="shared" si="19"/>
        <v>21.67</v>
      </c>
      <c r="AO402" s="21">
        <f t="shared" si="20"/>
        <v>1.0072042760864515</v>
      </c>
    </row>
    <row r="403" spans="1:42" ht="15" customHeight="1" x14ac:dyDescent="0.25">
      <c r="A403" s="3" t="s">
        <v>521</v>
      </c>
      <c r="B403" s="3" t="s">
        <v>523</v>
      </c>
      <c r="C403" s="3">
        <v>2013</v>
      </c>
      <c r="D403" s="3">
        <v>251.1</v>
      </c>
      <c r="E403" s="3">
        <v>292.7</v>
      </c>
      <c r="F403" s="3" t="s">
        <v>621</v>
      </c>
      <c r="G403" s="3">
        <v>0</v>
      </c>
      <c r="H403" s="3" t="s">
        <v>621</v>
      </c>
      <c r="I403" s="3" t="s">
        <v>621</v>
      </c>
      <c r="J403" s="3" t="s">
        <v>621</v>
      </c>
      <c r="K403" s="3" t="s">
        <v>621</v>
      </c>
      <c r="L403" s="3" t="s">
        <v>622</v>
      </c>
      <c r="M403" s="3" t="s">
        <v>621</v>
      </c>
      <c r="N403" s="3" t="s">
        <v>621</v>
      </c>
      <c r="O403" s="3" t="s">
        <v>621</v>
      </c>
      <c r="P403" s="3" t="s">
        <v>621</v>
      </c>
      <c r="Q403" s="3" t="s">
        <v>621</v>
      </c>
      <c r="R403" s="3" t="s">
        <v>621</v>
      </c>
      <c r="S403" s="3" t="s">
        <v>14</v>
      </c>
      <c r="T403" s="3" t="s">
        <v>621</v>
      </c>
      <c r="U403" s="3">
        <v>268.89999999999998</v>
      </c>
      <c r="V403" s="3" t="s">
        <v>621</v>
      </c>
      <c r="W403" s="3" t="s">
        <v>621</v>
      </c>
      <c r="X403" s="3">
        <v>13.6</v>
      </c>
      <c r="Y403" s="3">
        <v>10.199999999999999</v>
      </c>
      <c r="Z403" s="3" t="s">
        <v>621</v>
      </c>
      <c r="AA403" s="3" t="s">
        <v>621</v>
      </c>
      <c r="AB403" s="3" t="s">
        <v>621</v>
      </c>
      <c r="AC403" s="3" t="s">
        <v>621</v>
      </c>
      <c r="AD403" s="3" t="s">
        <v>621</v>
      </c>
      <c r="AE403" s="3" t="s">
        <v>621</v>
      </c>
      <c r="AF403" s="3" t="s">
        <v>621</v>
      </c>
      <c r="AG403" s="3" t="s">
        <v>621</v>
      </c>
      <c r="AH403" s="3" t="s">
        <v>621</v>
      </c>
      <c r="AI403" s="3" t="s">
        <v>621</v>
      </c>
      <c r="AM403" s="20">
        <f t="shared" si="18"/>
        <v>292.7</v>
      </c>
      <c r="AN403" s="20">
        <f t="shared" si="19"/>
        <v>251.1</v>
      </c>
      <c r="AO403" s="21">
        <f t="shared" si="20"/>
        <v>0.85787495729415786</v>
      </c>
    </row>
    <row r="404" spans="1:42" ht="15" customHeight="1" x14ac:dyDescent="0.25">
      <c r="A404" s="3" t="s">
        <v>521</v>
      </c>
      <c r="B404" s="3" t="s">
        <v>524</v>
      </c>
      <c r="C404" s="3">
        <v>2013</v>
      </c>
      <c r="D404" s="3">
        <v>62.6</v>
      </c>
      <c r="E404" s="3">
        <v>71.5</v>
      </c>
      <c r="F404" s="3" t="s">
        <v>621</v>
      </c>
      <c r="G404" s="3">
        <v>0.3</v>
      </c>
      <c r="H404" s="3" t="s">
        <v>621</v>
      </c>
      <c r="I404" s="3" t="s">
        <v>621</v>
      </c>
      <c r="J404" s="3" t="s">
        <v>621</v>
      </c>
      <c r="K404" s="3">
        <v>1.2</v>
      </c>
      <c r="L404" s="3" t="s">
        <v>622</v>
      </c>
      <c r="M404" s="3" t="s">
        <v>621</v>
      </c>
      <c r="N404" s="3" t="s">
        <v>621</v>
      </c>
      <c r="O404" s="3">
        <v>35.200000000000003</v>
      </c>
      <c r="P404" s="3" t="s">
        <v>621</v>
      </c>
      <c r="Q404" s="3" t="s">
        <v>621</v>
      </c>
      <c r="R404" s="3" t="s">
        <v>621</v>
      </c>
      <c r="S404" s="3" t="s">
        <v>14</v>
      </c>
      <c r="T404" s="3">
        <v>3.8</v>
      </c>
      <c r="U404" s="3" t="s">
        <v>621</v>
      </c>
      <c r="V404" s="3" t="s">
        <v>621</v>
      </c>
      <c r="W404" s="3" t="s">
        <v>621</v>
      </c>
      <c r="X404" s="3" t="s">
        <v>621</v>
      </c>
      <c r="Y404" s="3">
        <v>11.6</v>
      </c>
      <c r="Z404" s="3">
        <v>10.4</v>
      </c>
      <c r="AA404" s="3" t="s">
        <v>621</v>
      </c>
      <c r="AB404" s="3" t="s">
        <v>621</v>
      </c>
      <c r="AC404" s="3" t="s">
        <v>621</v>
      </c>
      <c r="AD404" s="3">
        <v>9</v>
      </c>
      <c r="AE404" s="3" t="s">
        <v>621</v>
      </c>
      <c r="AF404" s="3" t="s">
        <v>621</v>
      </c>
      <c r="AG404" s="3" t="s">
        <v>621</v>
      </c>
      <c r="AH404" s="3" t="s">
        <v>621</v>
      </c>
      <c r="AI404" s="3" t="s">
        <v>621</v>
      </c>
      <c r="AM404" s="20">
        <f t="shared" si="18"/>
        <v>71.5</v>
      </c>
      <c r="AN404" s="20">
        <f t="shared" si="19"/>
        <v>62.6</v>
      </c>
      <c r="AO404" s="21">
        <f t="shared" si="20"/>
        <v>0.87552447552447554</v>
      </c>
    </row>
    <row r="405" spans="1:42" ht="15" customHeight="1" x14ac:dyDescent="0.25">
      <c r="A405" s="3" t="s">
        <v>521</v>
      </c>
      <c r="B405" s="3" t="s">
        <v>525</v>
      </c>
      <c r="C405" s="3">
        <v>2013</v>
      </c>
      <c r="D405" s="3">
        <v>18902</v>
      </c>
      <c r="E405" s="3">
        <v>21.2</v>
      </c>
      <c r="F405" s="3" t="s">
        <v>621</v>
      </c>
      <c r="G405" s="3" t="s">
        <v>621</v>
      </c>
      <c r="H405" s="3" t="s">
        <v>621</v>
      </c>
      <c r="I405" s="3" t="s">
        <v>621</v>
      </c>
      <c r="J405" s="3" t="s">
        <v>621</v>
      </c>
      <c r="K405" s="3" t="s">
        <v>621</v>
      </c>
      <c r="L405" s="3" t="s">
        <v>622</v>
      </c>
      <c r="M405" s="3">
        <v>0</v>
      </c>
      <c r="N405" s="3">
        <v>0</v>
      </c>
      <c r="O405" s="3">
        <v>7.7</v>
      </c>
      <c r="P405" s="3">
        <v>0</v>
      </c>
      <c r="Q405" s="3">
        <v>0</v>
      </c>
      <c r="R405" s="3">
        <v>0</v>
      </c>
      <c r="S405" s="3" t="s">
        <v>14</v>
      </c>
      <c r="T405" s="3">
        <v>3.2</v>
      </c>
      <c r="U405" s="3">
        <v>0</v>
      </c>
      <c r="V405" s="3" t="s">
        <v>621</v>
      </c>
      <c r="W405" s="3" t="s">
        <v>621</v>
      </c>
      <c r="X405" s="3" t="s">
        <v>621</v>
      </c>
      <c r="Y405" s="3">
        <v>1.5</v>
      </c>
      <c r="Z405" s="3">
        <v>0</v>
      </c>
      <c r="AA405" s="3">
        <v>8.8000000000000007</v>
      </c>
      <c r="AB405" s="3" t="s">
        <v>621</v>
      </c>
      <c r="AC405" s="3" t="s">
        <v>621</v>
      </c>
      <c r="AD405" s="3" t="s">
        <v>621</v>
      </c>
      <c r="AE405" s="3" t="s">
        <v>621</v>
      </c>
      <c r="AF405" s="3" t="s">
        <v>621</v>
      </c>
      <c r="AG405" s="3" t="s">
        <v>621</v>
      </c>
      <c r="AH405" s="3" t="s">
        <v>621</v>
      </c>
      <c r="AI405" s="3" t="s">
        <v>621</v>
      </c>
      <c r="AM405" s="20">
        <f t="shared" si="18"/>
        <v>21.200000000000003</v>
      </c>
      <c r="AN405" s="20">
        <f t="shared" si="19"/>
        <v>18902</v>
      </c>
      <c r="AO405" s="21">
        <f t="shared" si="20"/>
        <v>891.60377358490553</v>
      </c>
      <c r="AP405" s="22" t="s">
        <v>1082</v>
      </c>
    </row>
    <row r="406" spans="1:42" ht="15" customHeight="1" x14ac:dyDescent="0.25">
      <c r="A406" s="3" t="s">
        <v>521</v>
      </c>
      <c r="B406" s="3" t="s">
        <v>526</v>
      </c>
      <c r="C406" s="3">
        <v>2013</v>
      </c>
      <c r="D406" s="3">
        <v>110.6</v>
      </c>
      <c r="E406" s="3">
        <v>130.69999999999999</v>
      </c>
      <c r="F406" s="3" t="s">
        <v>621</v>
      </c>
      <c r="G406" s="3">
        <v>1.4</v>
      </c>
      <c r="H406" s="3">
        <v>5</v>
      </c>
      <c r="I406" s="3" t="s">
        <v>621</v>
      </c>
      <c r="J406" s="3" t="s">
        <v>621</v>
      </c>
      <c r="K406" s="3" t="s">
        <v>621</v>
      </c>
      <c r="L406" s="3" t="s">
        <v>622</v>
      </c>
      <c r="M406" s="3" t="s">
        <v>621</v>
      </c>
      <c r="N406" s="3">
        <v>103.9</v>
      </c>
      <c r="O406" s="3" t="s">
        <v>621</v>
      </c>
      <c r="P406" s="3" t="s">
        <v>621</v>
      </c>
      <c r="Q406" s="3" t="s">
        <v>621</v>
      </c>
      <c r="R406" s="3" t="s">
        <v>621</v>
      </c>
      <c r="S406" s="3" t="s">
        <v>14</v>
      </c>
      <c r="T406" s="3" t="s">
        <v>621</v>
      </c>
      <c r="U406" s="3" t="s">
        <v>621</v>
      </c>
      <c r="V406" s="3" t="s">
        <v>621</v>
      </c>
      <c r="W406" s="3">
        <v>11.2</v>
      </c>
      <c r="X406" s="3" t="s">
        <v>621</v>
      </c>
      <c r="Y406" s="3" t="s">
        <v>621</v>
      </c>
      <c r="Z406" s="3" t="s">
        <v>621</v>
      </c>
      <c r="AA406" s="3" t="s">
        <v>621</v>
      </c>
      <c r="AB406" s="3" t="s">
        <v>621</v>
      </c>
      <c r="AC406" s="3" t="s">
        <v>621</v>
      </c>
      <c r="AD406" s="3">
        <v>9.1999999999999993</v>
      </c>
      <c r="AE406" s="3" t="s">
        <v>621</v>
      </c>
      <c r="AF406" s="3" t="s">
        <v>621</v>
      </c>
      <c r="AG406" s="3" t="s">
        <v>621</v>
      </c>
      <c r="AH406" s="3" t="s">
        <v>722</v>
      </c>
      <c r="AI406" s="3">
        <v>0.7</v>
      </c>
      <c r="AM406" s="20">
        <f t="shared" si="18"/>
        <v>131.4</v>
      </c>
      <c r="AN406" s="20">
        <f t="shared" si="19"/>
        <v>110.6</v>
      </c>
      <c r="AO406" s="21">
        <f t="shared" si="20"/>
        <v>0.84170471841704708</v>
      </c>
    </row>
    <row r="407" spans="1:42" ht="15" customHeight="1" x14ac:dyDescent="0.25">
      <c r="A407" s="3" t="s">
        <v>521</v>
      </c>
      <c r="B407" s="3" t="s">
        <v>527</v>
      </c>
      <c r="C407" s="3">
        <v>2013</v>
      </c>
      <c r="D407" s="3">
        <v>56.6</v>
      </c>
      <c r="E407" s="3">
        <v>72.400000000000006</v>
      </c>
      <c r="F407" s="3" t="s">
        <v>621</v>
      </c>
      <c r="G407" s="3">
        <v>2.6</v>
      </c>
      <c r="H407" s="3" t="s">
        <v>621</v>
      </c>
      <c r="I407" s="3" t="s">
        <v>621</v>
      </c>
      <c r="J407" s="3" t="s">
        <v>621</v>
      </c>
      <c r="K407" s="3" t="s">
        <v>621</v>
      </c>
      <c r="L407" s="3" t="s">
        <v>622</v>
      </c>
      <c r="M407" s="3">
        <v>49.7</v>
      </c>
      <c r="N407" s="3">
        <v>7.2</v>
      </c>
      <c r="O407" s="3">
        <v>12.9</v>
      </c>
      <c r="P407" s="3" t="s">
        <v>621</v>
      </c>
      <c r="Q407" s="3" t="s">
        <v>621</v>
      </c>
      <c r="R407" s="3" t="s">
        <v>621</v>
      </c>
      <c r="S407" s="3" t="s">
        <v>14</v>
      </c>
      <c r="T407" s="3" t="s">
        <v>621</v>
      </c>
      <c r="U407" s="3" t="s">
        <v>621</v>
      </c>
      <c r="V407" s="3" t="s">
        <v>621</v>
      </c>
      <c r="W407" s="3" t="s">
        <v>621</v>
      </c>
      <c r="X407" s="3" t="s">
        <v>621</v>
      </c>
      <c r="Y407" s="3" t="s">
        <v>621</v>
      </c>
      <c r="Z407" s="3" t="s">
        <v>621</v>
      </c>
      <c r="AA407" s="3" t="s">
        <v>621</v>
      </c>
      <c r="AB407" s="3" t="s">
        <v>621</v>
      </c>
      <c r="AC407" s="3" t="s">
        <v>621</v>
      </c>
      <c r="AD407" s="3" t="s">
        <v>621</v>
      </c>
      <c r="AE407" s="3" t="s">
        <v>621</v>
      </c>
      <c r="AF407" s="3" t="s">
        <v>621</v>
      </c>
      <c r="AG407" s="3" t="s">
        <v>621</v>
      </c>
      <c r="AH407" s="3" t="s">
        <v>621</v>
      </c>
      <c r="AI407" s="3" t="s">
        <v>621</v>
      </c>
      <c r="AM407" s="20">
        <f t="shared" si="18"/>
        <v>72.400000000000006</v>
      </c>
      <c r="AN407" s="20">
        <f t="shared" si="19"/>
        <v>56.6</v>
      </c>
      <c r="AO407" s="21">
        <f t="shared" si="20"/>
        <v>0.78176795580110492</v>
      </c>
    </row>
    <row r="408" spans="1:42" ht="15" customHeight="1" x14ac:dyDescent="0.25">
      <c r="A408" s="3" t="s">
        <v>521</v>
      </c>
      <c r="B408" s="3" t="s">
        <v>528</v>
      </c>
      <c r="C408" s="3">
        <v>2013</v>
      </c>
      <c r="D408" s="3">
        <v>70.156999999999996</v>
      </c>
      <c r="E408" s="3">
        <v>83.594999999999999</v>
      </c>
      <c r="F408" s="3" t="s">
        <v>621</v>
      </c>
      <c r="G408" s="3">
        <v>0.84599999999999997</v>
      </c>
      <c r="H408" s="3" t="s">
        <v>621</v>
      </c>
      <c r="I408" s="3">
        <v>3.0950000000000002</v>
      </c>
      <c r="J408" s="3" t="s">
        <v>621</v>
      </c>
      <c r="K408" s="3" t="s">
        <v>621</v>
      </c>
      <c r="L408" s="3" t="s">
        <v>622</v>
      </c>
      <c r="M408" s="3">
        <v>39.770000000000003</v>
      </c>
      <c r="N408" s="3">
        <v>14.5</v>
      </c>
      <c r="O408" s="3">
        <v>5.13</v>
      </c>
      <c r="P408" s="3">
        <v>6.84</v>
      </c>
      <c r="Q408" s="3" t="s">
        <v>621</v>
      </c>
      <c r="R408" s="3" t="s">
        <v>621</v>
      </c>
      <c r="S408" s="3" t="s">
        <v>621</v>
      </c>
      <c r="T408" s="3" t="s">
        <v>621</v>
      </c>
      <c r="U408" s="3" t="s">
        <v>621</v>
      </c>
      <c r="V408" s="3" t="s">
        <v>621</v>
      </c>
      <c r="W408" s="3" t="s">
        <v>621</v>
      </c>
      <c r="X408" s="3" t="s">
        <v>621</v>
      </c>
      <c r="Y408" s="3" t="s">
        <v>621</v>
      </c>
      <c r="Z408" s="3" t="s">
        <v>621</v>
      </c>
      <c r="AA408" s="3" t="s">
        <v>621</v>
      </c>
      <c r="AB408" s="3" t="s">
        <v>621</v>
      </c>
      <c r="AC408" s="3" t="s">
        <v>621</v>
      </c>
      <c r="AD408" s="3">
        <v>13.414</v>
      </c>
      <c r="AE408" s="3" t="s">
        <v>621</v>
      </c>
      <c r="AF408" s="3" t="s">
        <v>621</v>
      </c>
      <c r="AG408" s="3" t="s">
        <v>621</v>
      </c>
      <c r="AH408" s="3" t="s">
        <v>621</v>
      </c>
      <c r="AI408" s="3" t="s">
        <v>621</v>
      </c>
      <c r="AM408" s="20">
        <f t="shared" si="18"/>
        <v>83.595000000000013</v>
      </c>
      <c r="AN408" s="20">
        <f t="shared" si="19"/>
        <v>70.156999999999996</v>
      </c>
      <c r="AO408" s="21">
        <f t="shared" si="20"/>
        <v>0.83924875889706307</v>
      </c>
    </row>
    <row r="409" spans="1:42" ht="15" customHeight="1" x14ac:dyDescent="0.25">
      <c r="A409" s="3" t="s">
        <v>521</v>
      </c>
      <c r="B409" s="3" t="s">
        <v>529</v>
      </c>
      <c r="C409" s="3">
        <v>2013</v>
      </c>
      <c r="D409" s="3">
        <v>57.539000000000001</v>
      </c>
      <c r="E409" s="3">
        <v>76.343000000000004</v>
      </c>
      <c r="F409" s="3">
        <v>0</v>
      </c>
      <c r="G409" s="3" t="s">
        <v>621</v>
      </c>
      <c r="H409" s="3">
        <v>8.5470000000000006</v>
      </c>
      <c r="I409" s="3" t="s">
        <v>621</v>
      </c>
      <c r="J409" s="3">
        <v>0</v>
      </c>
      <c r="K409" s="3" t="s">
        <v>621</v>
      </c>
      <c r="L409" s="3" t="s">
        <v>622</v>
      </c>
      <c r="M409" s="3">
        <v>67.796000000000006</v>
      </c>
      <c r="N409" s="3" t="s">
        <v>621</v>
      </c>
      <c r="O409" s="3" t="s">
        <v>621</v>
      </c>
      <c r="P409" s="3" t="s">
        <v>621</v>
      </c>
      <c r="Q409" s="3" t="s">
        <v>621</v>
      </c>
      <c r="R409" s="3" t="s">
        <v>621</v>
      </c>
      <c r="S409" s="3" t="s">
        <v>10</v>
      </c>
      <c r="T409" s="3" t="s">
        <v>621</v>
      </c>
      <c r="U409" s="3" t="s">
        <v>621</v>
      </c>
      <c r="V409" s="3" t="s">
        <v>621</v>
      </c>
      <c r="W409" s="3" t="s">
        <v>621</v>
      </c>
      <c r="X409" s="3" t="s">
        <v>621</v>
      </c>
      <c r="Y409" s="3" t="s">
        <v>621</v>
      </c>
      <c r="Z409" s="3" t="s">
        <v>621</v>
      </c>
      <c r="AA409" s="3" t="s">
        <v>621</v>
      </c>
      <c r="AB409" s="3" t="s">
        <v>621</v>
      </c>
      <c r="AC409" s="3">
        <v>0</v>
      </c>
      <c r="AD409" s="3" t="s">
        <v>621</v>
      </c>
      <c r="AE409" s="3" t="s">
        <v>621</v>
      </c>
      <c r="AF409" s="3" t="s">
        <v>621</v>
      </c>
      <c r="AG409" s="3" t="s">
        <v>621</v>
      </c>
      <c r="AH409" s="3" t="s">
        <v>621</v>
      </c>
      <c r="AI409" s="3" t="s">
        <v>621</v>
      </c>
      <c r="AM409" s="20">
        <f t="shared" si="18"/>
        <v>76.343000000000004</v>
      </c>
      <c r="AN409" s="20">
        <f t="shared" si="19"/>
        <v>57.539000000000001</v>
      </c>
      <c r="AO409" s="21">
        <f t="shared" si="20"/>
        <v>0.75369058066882355</v>
      </c>
    </row>
    <row r="410" spans="1:42"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W410" s="3" t="s">
        <v>622</v>
      </c>
      <c r="X410" s="3" t="s">
        <v>622</v>
      </c>
      <c r="Y410" s="3" t="s">
        <v>622</v>
      </c>
      <c r="Z410" s="3" t="s">
        <v>622</v>
      </c>
      <c r="AA410" s="3" t="s">
        <v>622</v>
      </c>
      <c r="AB410" s="3" t="s">
        <v>622</v>
      </c>
      <c r="AC410" s="3" t="s">
        <v>622</v>
      </c>
      <c r="AD410" s="3" t="s">
        <v>622</v>
      </c>
      <c r="AE410" s="3" t="s">
        <v>622</v>
      </c>
      <c r="AF410" s="3" t="s">
        <v>622</v>
      </c>
      <c r="AG410" s="3" t="s">
        <v>622</v>
      </c>
      <c r="AH410" s="3" t="s">
        <v>622</v>
      </c>
      <c r="AI410" s="3" t="s">
        <v>622</v>
      </c>
      <c r="AM410" s="20">
        <f t="shared" si="18"/>
        <v>0</v>
      </c>
      <c r="AN410" s="20">
        <f t="shared" si="19"/>
        <v>0</v>
      </c>
      <c r="AO410" s="21" t="str">
        <f t="shared" si="20"/>
        <v/>
      </c>
    </row>
    <row r="411" spans="1:42" ht="15" customHeight="1" x14ac:dyDescent="0.25">
      <c r="A411" s="3" t="s">
        <v>521</v>
      </c>
      <c r="B411" s="3" t="s">
        <v>531</v>
      </c>
      <c r="C411" s="3">
        <v>2013</v>
      </c>
      <c r="D411" s="3">
        <v>21.2</v>
      </c>
      <c r="E411" s="3">
        <v>23.6</v>
      </c>
      <c r="F411" s="3" t="s">
        <v>621</v>
      </c>
      <c r="G411" s="3">
        <v>0.7</v>
      </c>
      <c r="H411" s="3" t="s">
        <v>621</v>
      </c>
      <c r="I411" s="3" t="s">
        <v>621</v>
      </c>
      <c r="J411" s="3" t="s">
        <v>621</v>
      </c>
      <c r="K411" s="3" t="s">
        <v>621</v>
      </c>
      <c r="L411" s="3" t="s">
        <v>622</v>
      </c>
      <c r="M411" s="3" t="s">
        <v>621</v>
      </c>
      <c r="N411" s="3" t="s">
        <v>621</v>
      </c>
      <c r="O411" s="3" t="s">
        <v>621</v>
      </c>
      <c r="P411" s="3" t="s">
        <v>621</v>
      </c>
      <c r="Q411" s="3" t="s">
        <v>621</v>
      </c>
      <c r="R411" s="3" t="s">
        <v>621</v>
      </c>
      <c r="S411" s="3" t="s">
        <v>621</v>
      </c>
      <c r="T411" s="3">
        <v>22.9</v>
      </c>
      <c r="U411" s="3" t="s">
        <v>621</v>
      </c>
      <c r="V411" s="3" t="s">
        <v>621</v>
      </c>
      <c r="W411" s="3" t="s">
        <v>621</v>
      </c>
      <c r="X411" s="3" t="s">
        <v>621</v>
      </c>
      <c r="Y411" s="3" t="s">
        <v>621</v>
      </c>
      <c r="Z411" s="3" t="s">
        <v>621</v>
      </c>
      <c r="AA411" s="3" t="s">
        <v>621</v>
      </c>
      <c r="AB411" s="3" t="s">
        <v>621</v>
      </c>
      <c r="AC411" s="3" t="s">
        <v>621</v>
      </c>
      <c r="AD411" s="3" t="s">
        <v>621</v>
      </c>
      <c r="AE411" s="3" t="s">
        <v>621</v>
      </c>
      <c r="AF411" s="3" t="s">
        <v>621</v>
      </c>
      <c r="AG411" s="3" t="s">
        <v>621</v>
      </c>
      <c r="AH411" s="3" t="s">
        <v>621</v>
      </c>
      <c r="AI411" s="3" t="s">
        <v>621</v>
      </c>
      <c r="AM411" s="20">
        <f t="shared" si="18"/>
        <v>23.599999999999998</v>
      </c>
      <c r="AN411" s="20">
        <f t="shared" si="19"/>
        <v>21.2</v>
      </c>
      <c r="AO411" s="21">
        <f t="shared" si="20"/>
        <v>0.89830508474576276</v>
      </c>
    </row>
    <row r="412" spans="1:42" ht="15" customHeight="1" x14ac:dyDescent="0.25">
      <c r="A412" s="3" t="s">
        <v>521</v>
      </c>
      <c r="B412" s="3" t="s">
        <v>532</v>
      </c>
      <c r="C412" s="3">
        <v>2013</v>
      </c>
      <c r="D412" s="3">
        <v>1018.1</v>
      </c>
      <c r="E412" s="3">
        <v>1269.7</v>
      </c>
      <c r="F412" s="3" t="s">
        <v>621</v>
      </c>
      <c r="G412" s="3">
        <v>9.1999999999999993</v>
      </c>
      <c r="H412" s="3" t="s">
        <v>621</v>
      </c>
      <c r="I412" s="3">
        <v>23.6</v>
      </c>
      <c r="J412" s="3" t="s">
        <v>621</v>
      </c>
      <c r="K412" s="3" t="s">
        <v>621</v>
      </c>
      <c r="L412" s="3" t="s">
        <v>622</v>
      </c>
      <c r="M412" s="3" t="s">
        <v>621</v>
      </c>
      <c r="N412" s="3" t="s">
        <v>621</v>
      </c>
      <c r="O412" s="3" t="s">
        <v>621</v>
      </c>
      <c r="P412" s="3" t="s">
        <v>621</v>
      </c>
      <c r="Q412" s="3" t="s">
        <v>621</v>
      </c>
      <c r="R412" s="3">
        <v>2.7</v>
      </c>
      <c r="S412" s="3" t="s">
        <v>14</v>
      </c>
      <c r="T412" s="3">
        <v>23.6</v>
      </c>
      <c r="U412" s="3" t="s">
        <v>621</v>
      </c>
      <c r="V412" s="3" t="s">
        <v>621</v>
      </c>
      <c r="W412" s="3" t="s">
        <v>621</v>
      </c>
      <c r="X412" s="3" t="s">
        <v>621</v>
      </c>
      <c r="Y412" s="3" t="s">
        <v>621</v>
      </c>
      <c r="Z412" s="3" t="s">
        <v>621</v>
      </c>
      <c r="AA412" s="3">
        <v>94.3</v>
      </c>
      <c r="AB412" s="3">
        <v>829.5</v>
      </c>
      <c r="AC412" s="3" t="s">
        <v>621</v>
      </c>
      <c r="AD412" s="3">
        <v>138.6</v>
      </c>
      <c r="AE412" s="3">
        <v>101.8</v>
      </c>
      <c r="AF412" s="3" t="s">
        <v>964</v>
      </c>
      <c r="AG412" s="3">
        <v>23.5</v>
      </c>
      <c r="AH412" s="3">
        <v>46.4</v>
      </c>
      <c r="AI412" s="3">
        <v>47.1</v>
      </c>
      <c r="AM412" s="20">
        <f t="shared" si="18"/>
        <v>1270.3999999999999</v>
      </c>
      <c r="AN412" s="20">
        <f t="shared" si="19"/>
        <v>1018.1</v>
      </c>
      <c r="AO412" s="21">
        <f t="shared" si="20"/>
        <v>0.80140113350125952</v>
      </c>
    </row>
    <row r="413" spans="1:42" ht="15" customHeight="1" x14ac:dyDescent="0.25">
      <c r="A413" s="3" t="s">
        <v>521</v>
      </c>
      <c r="B413" s="3" t="s">
        <v>533</v>
      </c>
      <c r="C413" s="3">
        <v>2013</v>
      </c>
      <c r="D413" s="3">
        <v>69.099999999999994</v>
      </c>
      <c r="E413" s="3">
        <v>78.5</v>
      </c>
      <c r="F413" s="3" t="s">
        <v>621</v>
      </c>
      <c r="G413" s="3">
        <v>0.2</v>
      </c>
      <c r="H413" s="3" t="s">
        <v>621</v>
      </c>
      <c r="I413" s="3" t="s">
        <v>621</v>
      </c>
      <c r="J413" s="3" t="s">
        <v>621</v>
      </c>
      <c r="K413" s="3" t="s">
        <v>621</v>
      </c>
      <c r="L413" s="3" t="s">
        <v>622</v>
      </c>
      <c r="M413" s="3" t="s">
        <v>621</v>
      </c>
      <c r="N413" s="3" t="s">
        <v>621</v>
      </c>
      <c r="O413" s="3" t="s">
        <v>621</v>
      </c>
      <c r="P413" s="3" t="s">
        <v>621</v>
      </c>
      <c r="Q413" s="3" t="s">
        <v>621</v>
      </c>
      <c r="R413" s="3" t="s">
        <v>621</v>
      </c>
      <c r="S413" s="3" t="s">
        <v>621</v>
      </c>
      <c r="T413" s="3" t="s">
        <v>621</v>
      </c>
      <c r="U413" s="3" t="s">
        <v>621</v>
      </c>
      <c r="V413" s="3" t="s">
        <v>621</v>
      </c>
      <c r="W413" s="3" t="s">
        <v>621</v>
      </c>
      <c r="X413" s="3" t="s">
        <v>621</v>
      </c>
      <c r="Y413" s="3">
        <v>78.3</v>
      </c>
      <c r="Z413" s="3" t="s">
        <v>621</v>
      </c>
      <c r="AA413" s="3" t="s">
        <v>621</v>
      </c>
      <c r="AB413" s="3" t="s">
        <v>621</v>
      </c>
      <c r="AC413" s="3" t="s">
        <v>621</v>
      </c>
      <c r="AD413" s="3" t="s">
        <v>621</v>
      </c>
      <c r="AE413" s="3" t="s">
        <v>621</v>
      </c>
      <c r="AF413" s="3" t="s">
        <v>621</v>
      </c>
      <c r="AG413" s="3" t="s">
        <v>621</v>
      </c>
      <c r="AH413" s="3" t="s">
        <v>621</v>
      </c>
      <c r="AI413" s="3" t="s">
        <v>621</v>
      </c>
      <c r="AM413" s="20">
        <f t="shared" si="18"/>
        <v>78.5</v>
      </c>
      <c r="AN413" s="20">
        <f t="shared" si="19"/>
        <v>69.099999999999994</v>
      </c>
      <c r="AO413" s="21">
        <f t="shared" si="20"/>
        <v>0.88025477707006361</v>
      </c>
    </row>
    <row r="414" spans="1:42"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W414" s="3" t="s">
        <v>622</v>
      </c>
      <c r="X414" s="3" t="s">
        <v>622</v>
      </c>
      <c r="Y414" s="3" t="s">
        <v>622</v>
      </c>
      <c r="Z414" s="3" t="s">
        <v>622</v>
      </c>
      <c r="AA414" s="3" t="s">
        <v>622</v>
      </c>
      <c r="AB414" s="3" t="s">
        <v>622</v>
      </c>
      <c r="AC414" s="3" t="s">
        <v>622</v>
      </c>
      <c r="AD414" s="3" t="s">
        <v>622</v>
      </c>
      <c r="AE414" s="3" t="s">
        <v>622</v>
      </c>
      <c r="AF414" s="3" t="s">
        <v>622</v>
      </c>
      <c r="AG414" s="3" t="s">
        <v>622</v>
      </c>
      <c r="AH414" s="3" t="s">
        <v>622</v>
      </c>
      <c r="AI414" s="3" t="s">
        <v>622</v>
      </c>
      <c r="AM414" s="20">
        <f t="shared" si="18"/>
        <v>0</v>
      </c>
      <c r="AN414" s="20">
        <f t="shared" si="19"/>
        <v>0</v>
      </c>
      <c r="AO414" s="21" t="str">
        <f t="shared" si="20"/>
        <v/>
      </c>
    </row>
    <row r="415" spans="1:42" ht="15" customHeight="1" x14ac:dyDescent="0.25">
      <c r="A415" s="3" t="s">
        <v>521</v>
      </c>
      <c r="B415" s="3" t="s">
        <v>535</v>
      </c>
      <c r="C415" s="3">
        <v>2013</v>
      </c>
      <c r="D415" s="3">
        <v>25.46</v>
      </c>
      <c r="E415" s="3">
        <v>34.549999999999997</v>
      </c>
      <c r="F415" s="3" t="s">
        <v>621</v>
      </c>
      <c r="G415" s="3">
        <v>2.33</v>
      </c>
      <c r="H415" s="3" t="s">
        <v>621</v>
      </c>
      <c r="I415" s="3" t="s">
        <v>621</v>
      </c>
      <c r="J415" s="3" t="s">
        <v>621</v>
      </c>
      <c r="K415" s="3" t="s">
        <v>621</v>
      </c>
      <c r="L415" s="3" t="s">
        <v>622</v>
      </c>
      <c r="M415" s="3">
        <v>1.82</v>
      </c>
      <c r="N415" s="3" t="s">
        <v>621</v>
      </c>
      <c r="O415" s="3" t="s">
        <v>621</v>
      </c>
      <c r="P415" s="3" t="s">
        <v>621</v>
      </c>
      <c r="Q415" s="3" t="s">
        <v>621</v>
      </c>
      <c r="R415" s="3" t="s">
        <v>621</v>
      </c>
      <c r="S415" s="3" t="s">
        <v>14</v>
      </c>
      <c r="T415" s="3">
        <v>8.65</v>
      </c>
      <c r="U415" s="3" t="s">
        <v>621</v>
      </c>
      <c r="V415" s="3" t="s">
        <v>621</v>
      </c>
      <c r="W415" s="3" t="s">
        <v>621</v>
      </c>
      <c r="X415" s="3" t="s">
        <v>621</v>
      </c>
      <c r="Y415" s="3" t="s">
        <v>621</v>
      </c>
      <c r="Z415" s="3" t="s">
        <v>621</v>
      </c>
      <c r="AA415" s="3">
        <v>20.85</v>
      </c>
      <c r="AB415" s="3" t="s">
        <v>621</v>
      </c>
      <c r="AC415" s="3" t="s">
        <v>621</v>
      </c>
      <c r="AD415" s="3">
        <v>0.9</v>
      </c>
      <c r="AE415" s="3" t="s">
        <v>621</v>
      </c>
      <c r="AF415" s="3" t="s">
        <v>621</v>
      </c>
      <c r="AG415" s="3" t="s">
        <v>621</v>
      </c>
      <c r="AH415" s="3" t="s">
        <v>621</v>
      </c>
      <c r="AI415" s="3" t="s">
        <v>621</v>
      </c>
      <c r="AM415" s="20">
        <f t="shared" si="18"/>
        <v>34.550000000000004</v>
      </c>
      <c r="AN415" s="20">
        <f t="shared" si="19"/>
        <v>25.46</v>
      </c>
      <c r="AO415" s="21">
        <f t="shared" si="20"/>
        <v>0.73690303907380605</v>
      </c>
    </row>
    <row r="416" spans="1:42" ht="15" customHeight="1" x14ac:dyDescent="0.25">
      <c r="A416" s="3" t="s">
        <v>536</v>
      </c>
      <c r="B416" s="3" t="s">
        <v>537</v>
      </c>
      <c r="C416" s="3">
        <v>2013</v>
      </c>
      <c r="D416" s="3">
        <v>3.7</v>
      </c>
      <c r="E416" s="3">
        <v>5.2</v>
      </c>
      <c r="F416" s="3" t="s">
        <v>621</v>
      </c>
      <c r="G416" s="3">
        <v>0.4</v>
      </c>
      <c r="H416" s="3" t="s">
        <v>621</v>
      </c>
      <c r="I416" s="3" t="s">
        <v>621</v>
      </c>
      <c r="J416" s="3" t="s">
        <v>621</v>
      </c>
      <c r="K416" s="3" t="s">
        <v>621</v>
      </c>
      <c r="L416" s="3" t="s">
        <v>661</v>
      </c>
      <c r="M416" s="3" t="s">
        <v>621</v>
      </c>
      <c r="N416" s="3" t="s">
        <v>621</v>
      </c>
      <c r="O416" s="3">
        <v>4.8</v>
      </c>
      <c r="P416" s="3" t="s">
        <v>621</v>
      </c>
      <c r="Q416" s="3" t="s">
        <v>621</v>
      </c>
      <c r="R416" s="3" t="s">
        <v>621</v>
      </c>
      <c r="S416" s="3" t="s">
        <v>621</v>
      </c>
      <c r="T416" s="3" t="s">
        <v>621</v>
      </c>
      <c r="U416" s="3" t="s">
        <v>621</v>
      </c>
      <c r="V416" s="3" t="s">
        <v>621</v>
      </c>
      <c r="W416" s="3" t="s">
        <v>621</v>
      </c>
      <c r="X416" s="3" t="s">
        <v>621</v>
      </c>
      <c r="Y416" s="3" t="s">
        <v>621</v>
      </c>
      <c r="Z416" s="3" t="s">
        <v>621</v>
      </c>
      <c r="AA416" s="3" t="s">
        <v>621</v>
      </c>
      <c r="AB416" s="3" t="s">
        <v>621</v>
      </c>
      <c r="AC416" s="3" t="s">
        <v>621</v>
      </c>
      <c r="AD416" s="3" t="s">
        <v>621</v>
      </c>
      <c r="AE416" s="3" t="s">
        <v>621</v>
      </c>
      <c r="AF416" s="3" t="s">
        <v>621</v>
      </c>
      <c r="AG416" s="3" t="s">
        <v>621</v>
      </c>
      <c r="AH416" s="3" t="s">
        <v>621</v>
      </c>
      <c r="AI416" s="3" t="s">
        <v>621</v>
      </c>
      <c r="AM416" s="20">
        <f t="shared" si="18"/>
        <v>5.2</v>
      </c>
      <c r="AN416" s="20">
        <f t="shared" si="19"/>
        <v>3.7</v>
      </c>
      <c r="AO416" s="21">
        <f t="shared" si="20"/>
        <v>0.71153846153846156</v>
      </c>
    </row>
    <row r="417" spans="1:41" ht="15" customHeight="1" x14ac:dyDescent="0.25">
      <c r="A417" s="3" t="s">
        <v>536</v>
      </c>
      <c r="B417" s="3" t="s">
        <v>538</v>
      </c>
      <c r="C417" s="3">
        <v>2013</v>
      </c>
      <c r="D417" s="3">
        <v>4.5</v>
      </c>
      <c r="E417" s="3">
        <v>5</v>
      </c>
      <c r="F417" s="3" t="s">
        <v>621</v>
      </c>
      <c r="G417" s="3">
        <v>0.9</v>
      </c>
      <c r="H417" s="3" t="s">
        <v>621</v>
      </c>
      <c r="I417" s="3" t="s">
        <v>621</v>
      </c>
      <c r="J417" s="3" t="s">
        <v>621</v>
      </c>
      <c r="K417" s="3" t="s">
        <v>621</v>
      </c>
      <c r="L417" s="3" t="s">
        <v>622</v>
      </c>
      <c r="M417" s="3" t="s">
        <v>621</v>
      </c>
      <c r="N417" s="3" t="s">
        <v>621</v>
      </c>
      <c r="O417" s="3">
        <v>4.0999999999999996</v>
      </c>
      <c r="P417" s="3" t="s">
        <v>621</v>
      </c>
      <c r="Q417" s="3" t="s">
        <v>621</v>
      </c>
      <c r="R417" s="3" t="s">
        <v>621</v>
      </c>
      <c r="S417" s="3" t="s">
        <v>14</v>
      </c>
      <c r="T417" s="3" t="s">
        <v>621</v>
      </c>
      <c r="U417" s="3" t="s">
        <v>621</v>
      </c>
      <c r="V417" s="3" t="s">
        <v>621</v>
      </c>
      <c r="W417" s="3" t="s">
        <v>621</v>
      </c>
      <c r="X417" s="3" t="s">
        <v>621</v>
      </c>
      <c r="Y417" s="3" t="s">
        <v>621</v>
      </c>
      <c r="Z417" s="3" t="s">
        <v>621</v>
      </c>
      <c r="AA417" s="3" t="s">
        <v>621</v>
      </c>
      <c r="AB417" s="3" t="s">
        <v>621</v>
      </c>
      <c r="AC417" s="3" t="s">
        <v>621</v>
      </c>
      <c r="AD417" s="3" t="s">
        <v>621</v>
      </c>
      <c r="AE417" s="3" t="s">
        <v>621</v>
      </c>
      <c r="AF417" s="3" t="s">
        <v>621</v>
      </c>
      <c r="AG417" s="3" t="s">
        <v>621</v>
      </c>
      <c r="AH417" s="3" t="s">
        <v>621</v>
      </c>
      <c r="AI417" s="3" t="s">
        <v>621</v>
      </c>
      <c r="AM417" s="20">
        <f t="shared" si="18"/>
        <v>5</v>
      </c>
      <c r="AN417" s="20">
        <f t="shared" si="19"/>
        <v>4.5</v>
      </c>
      <c r="AO417" s="21">
        <f t="shared" si="20"/>
        <v>0.9</v>
      </c>
    </row>
    <row r="418" spans="1:41" ht="15" customHeight="1" x14ac:dyDescent="0.25">
      <c r="A418" s="3" t="s">
        <v>536</v>
      </c>
      <c r="B418" s="3" t="s">
        <v>539</v>
      </c>
      <c r="C418" s="3">
        <v>2013</v>
      </c>
      <c r="D418" s="3">
        <v>47.7</v>
      </c>
      <c r="E418" s="3">
        <v>64.5</v>
      </c>
      <c r="F418" s="3" t="s">
        <v>621</v>
      </c>
      <c r="G418" s="3">
        <v>7.1</v>
      </c>
      <c r="H418" s="3" t="s">
        <v>621</v>
      </c>
      <c r="I418" s="3" t="s">
        <v>621</v>
      </c>
      <c r="J418" s="3" t="s">
        <v>621</v>
      </c>
      <c r="K418" s="3" t="s">
        <v>621</v>
      </c>
      <c r="L418" s="3" t="s">
        <v>661</v>
      </c>
      <c r="M418" s="3">
        <v>22.1</v>
      </c>
      <c r="N418" s="3">
        <v>6.1</v>
      </c>
      <c r="O418" s="3">
        <v>22.4</v>
      </c>
      <c r="P418" s="3" t="s">
        <v>621</v>
      </c>
      <c r="Q418" s="3" t="s">
        <v>621</v>
      </c>
      <c r="R418" s="3" t="s">
        <v>621</v>
      </c>
      <c r="S418" s="3" t="s">
        <v>14</v>
      </c>
      <c r="T418" s="3" t="s">
        <v>621</v>
      </c>
      <c r="U418" s="3">
        <v>0.5</v>
      </c>
      <c r="V418" s="3" t="s">
        <v>621</v>
      </c>
      <c r="W418" s="3" t="s">
        <v>621</v>
      </c>
      <c r="X418" s="3" t="s">
        <v>621</v>
      </c>
      <c r="Y418" s="3" t="s">
        <v>621</v>
      </c>
      <c r="Z418" s="3" t="s">
        <v>621</v>
      </c>
      <c r="AA418" s="3" t="s">
        <v>621</v>
      </c>
      <c r="AB418" s="3" t="s">
        <v>621</v>
      </c>
      <c r="AC418" s="3">
        <v>2.1</v>
      </c>
      <c r="AD418" s="3">
        <v>4.2</v>
      </c>
      <c r="AE418" s="3" t="s">
        <v>621</v>
      </c>
      <c r="AF418" s="3" t="s">
        <v>621</v>
      </c>
      <c r="AG418" s="3" t="s">
        <v>621</v>
      </c>
      <c r="AH418" s="3" t="s">
        <v>621</v>
      </c>
      <c r="AI418" s="3" t="s">
        <v>621</v>
      </c>
      <c r="AM418" s="20">
        <f t="shared" si="18"/>
        <v>64.5</v>
      </c>
      <c r="AN418" s="20">
        <f t="shared" si="19"/>
        <v>47.7</v>
      </c>
      <c r="AO418" s="21">
        <f t="shared" si="20"/>
        <v>0.73953488372093024</v>
      </c>
    </row>
    <row r="419" spans="1:41" ht="15" customHeight="1" x14ac:dyDescent="0.25">
      <c r="A419" s="3" t="s">
        <v>540</v>
      </c>
      <c r="B419" s="3" t="s">
        <v>541</v>
      </c>
      <c r="C419" s="3">
        <v>2013</v>
      </c>
      <c r="D419" s="3" t="s">
        <v>621</v>
      </c>
      <c r="E419" s="3" t="s">
        <v>621</v>
      </c>
      <c r="F419" s="3" t="s">
        <v>621</v>
      </c>
      <c r="G419" s="3" t="s">
        <v>621</v>
      </c>
      <c r="H419" s="3" t="s">
        <v>621</v>
      </c>
      <c r="I419" s="3" t="s">
        <v>621</v>
      </c>
      <c r="J419" s="3" t="s">
        <v>621</v>
      </c>
      <c r="K419" s="3" t="s">
        <v>621</v>
      </c>
      <c r="L419" s="3" t="s">
        <v>622</v>
      </c>
      <c r="M419" s="3" t="s">
        <v>621</v>
      </c>
      <c r="N419" s="3" t="s">
        <v>621</v>
      </c>
      <c r="O419" s="3" t="s">
        <v>621</v>
      </c>
      <c r="P419" s="3" t="s">
        <v>621</v>
      </c>
      <c r="Q419" s="3" t="s">
        <v>621</v>
      </c>
      <c r="R419" s="3" t="s">
        <v>621</v>
      </c>
      <c r="S419" s="3" t="s">
        <v>621</v>
      </c>
      <c r="T419" s="3" t="s">
        <v>621</v>
      </c>
      <c r="U419" s="3" t="s">
        <v>621</v>
      </c>
      <c r="V419" s="3" t="s">
        <v>621</v>
      </c>
      <c r="W419" s="3" t="s">
        <v>621</v>
      </c>
      <c r="X419" s="3" t="s">
        <v>621</v>
      </c>
      <c r="Y419" s="3" t="s">
        <v>621</v>
      </c>
      <c r="Z419" s="3" t="s">
        <v>621</v>
      </c>
      <c r="AA419" s="3" t="s">
        <v>621</v>
      </c>
      <c r="AB419" s="3" t="s">
        <v>621</v>
      </c>
      <c r="AC419" s="3" t="s">
        <v>621</v>
      </c>
      <c r="AD419" s="3" t="s">
        <v>621</v>
      </c>
      <c r="AE419" s="3" t="s">
        <v>621</v>
      </c>
      <c r="AF419" s="3" t="s">
        <v>621</v>
      </c>
      <c r="AG419" s="3" t="s">
        <v>621</v>
      </c>
      <c r="AH419" s="3" t="s">
        <v>621</v>
      </c>
      <c r="AI419" s="3" t="s">
        <v>621</v>
      </c>
      <c r="AM419" s="20">
        <f t="shared" si="18"/>
        <v>0</v>
      </c>
      <c r="AN419" s="20">
        <f t="shared" si="19"/>
        <v>0</v>
      </c>
      <c r="AO419" s="21" t="str">
        <f t="shared" si="20"/>
        <v/>
      </c>
    </row>
    <row r="420" spans="1:41" ht="15" customHeight="1" x14ac:dyDescent="0.25">
      <c r="A420" s="3" t="s">
        <v>540</v>
      </c>
      <c r="B420" s="3" t="s">
        <v>542</v>
      </c>
      <c r="C420" s="3">
        <v>2013</v>
      </c>
      <c r="D420" s="3">
        <v>5.5229999999999997</v>
      </c>
      <c r="E420" s="3">
        <v>6.1369999999999996</v>
      </c>
      <c r="F420" s="3" t="s">
        <v>621</v>
      </c>
      <c r="G420" s="3" t="s">
        <v>621</v>
      </c>
      <c r="H420" s="3" t="s">
        <v>621</v>
      </c>
      <c r="I420" s="3" t="s">
        <v>621</v>
      </c>
      <c r="J420" s="3" t="s">
        <v>621</v>
      </c>
      <c r="K420" s="3" t="s">
        <v>621</v>
      </c>
      <c r="L420" s="3" t="s">
        <v>622</v>
      </c>
      <c r="M420" s="3" t="s">
        <v>621</v>
      </c>
      <c r="N420" s="3" t="s">
        <v>621</v>
      </c>
      <c r="O420" s="3">
        <v>0</v>
      </c>
      <c r="P420" s="3" t="s">
        <v>621</v>
      </c>
      <c r="Q420" s="3" t="s">
        <v>621</v>
      </c>
      <c r="R420" s="3">
        <v>5.9169999999999998</v>
      </c>
      <c r="S420" s="3" t="s">
        <v>14</v>
      </c>
      <c r="T420" s="3" t="s">
        <v>621</v>
      </c>
      <c r="U420" s="3" t="s">
        <v>621</v>
      </c>
      <c r="V420" s="3" t="s">
        <v>621</v>
      </c>
      <c r="W420" s="3" t="s">
        <v>621</v>
      </c>
      <c r="X420" s="3" t="s">
        <v>621</v>
      </c>
      <c r="Y420" s="3">
        <v>0.22</v>
      </c>
      <c r="Z420" s="3" t="s">
        <v>621</v>
      </c>
      <c r="AA420" s="3" t="s">
        <v>621</v>
      </c>
      <c r="AB420" s="3" t="s">
        <v>621</v>
      </c>
      <c r="AC420" s="3" t="s">
        <v>621</v>
      </c>
      <c r="AD420" s="3" t="s">
        <v>621</v>
      </c>
      <c r="AE420" s="3" t="s">
        <v>621</v>
      </c>
      <c r="AF420" s="3" t="s">
        <v>621</v>
      </c>
      <c r="AG420" s="3" t="s">
        <v>621</v>
      </c>
      <c r="AH420" s="3" t="s">
        <v>621</v>
      </c>
      <c r="AI420" s="3" t="s">
        <v>621</v>
      </c>
      <c r="AM420" s="20">
        <f t="shared" si="18"/>
        <v>6.1369999999999996</v>
      </c>
      <c r="AN420" s="20">
        <f t="shared" si="19"/>
        <v>5.5229999999999997</v>
      </c>
      <c r="AO420" s="21">
        <f t="shared" si="20"/>
        <v>0.89995111618054424</v>
      </c>
    </row>
    <row r="421" spans="1:41" ht="15" customHeight="1" x14ac:dyDescent="0.25">
      <c r="A421" s="3" t="s">
        <v>540</v>
      </c>
      <c r="B421" s="3" t="s">
        <v>543</v>
      </c>
      <c r="C421" s="3">
        <v>2013</v>
      </c>
      <c r="D421" s="3">
        <v>9.5050000000000008</v>
      </c>
      <c r="E421" s="3">
        <v>10.558999999999999</v>
      </c>
      <c r="F421" s="3" t="s">
        <v>621</v>
      </c>
      <c r="G421" s="3" t="s">
        <v>621</v>
      </c>
      <c r="H421" s="3" t="s">
        <v>621</v>
      </c>
      <c r="I421" s="3" t="s">
        <v>621</v>
      </c>
      <c r="J421" s="3" t="s">
        <v>621</v>
      </c>
      <c r="K421" s="3" t="s">
        <v>621</v>
      </c>
      <c r="L421" s="3" t="s">
        <v>622</v>
      </c>
      <c r="M421" s="3" t="s">
        <v>621</v>
      </c>
      <c r="N421" s="3" t="s">
        <v>621</v>
      </c>
      <c r="O421" s="3">
        <v>2.2200000000000002</v>
      </c>
      <c r="P421" s="3" t="s">
        <v>621</v>
      </c>
      <c r="Q421" s="3" t="s">
        <v>621</v>
      </c>
      <c r="R421" s="3">
        <v>8.1690000000000005</v>
      </c>
      <c r="S421" s="3" t="s">
        <v>14</v>
      </c>
      <c r="T421" s="3" t="s">
        <v>621</v>
      </c>
      <c r="U421" s="3" t="s">
        <v>621</v>
      </c>
      <c r="V421" s="3" t="s">
        <v>621</v>
      </c>
      <c r="W421" s="3" t="s">
        <v>621</v>
      </c>
      <c r="X421" s="3" t="s">
        <v>621</v>
      </c>
      <c r="Y421" s="3">
        <v>0.17</v>
      </c>
      <c r="Z421" s="3" t="s">
        <v>621</v>
      </c>
      <c r="AA421" s="3" t="s">
        <v>621</v>
      </c>
      <c r="AB421" s="3" t="s">
        <v>621</v>
      </c>
      <c r="AC421" s="3" t="s">
        <v>621</v>
      </c>
      <c r="AD421" s="3" t="s">
        <v>621</v>
      </c>
      <c r="AE421" s="3" t="s">
        <v>621</v>
      </c>
      <c r="AF421" s="3" t="s">
        <v>621</v>
      </c>
      <c r="AG421" s="3" t="s">
        <v>621</v>
      </c>
      <c r="AH421" s="3" t="s">
        <v>621</v>
      </c>
      <c r="AI421" s="3" t="s">
        <v>621</v>
      </c>
      <c r="AM421" s="20">
        <f t="shared" si="18"/>
        <v>10.559000000000001</v>
      </c>
      <c r="AN421" s="20">
        <f t="shared" si="19"/>
        <v>9.5050000000000008</v>
      </c>
      <c r="AO421" s="21">
        <f t="shared" si="20"/>
        <v>0.90017994128231837</v>
      </c>
    </row>
    <row r="422" spans="1:41" ht="15" customHeight="1" x14ac:dyDescent="0.25">
      <c r="A422" s="3" t="s">
        <v>540</v>
      </c>
      <c r="B422" s="3" t="s">
        <v>544</v>
      </c>
      <c r="C422" s="3">
        <v>2013</v>
      </c>
      <c r="D422" s="3">
        <v>12.468999999999999</v>
      </c>
      <c r="E422" s="3">
        <v>13.853999999999999</v>
      </c>
      <c r="F422" s="3" t="s">
        <v>621</v>
      </c>
      <c r="G422" s="3" t="s">
        <v>621</v>
      </c>
      <c r="H422" s="3" t="s">
        <v>621</v>
      </c>
      <c r="I422" s="3" t="s">
        <v>621</v>
      </c>
      <c r="J422" s="3" t="s">
        <v>621</v>
      </c>
      <c r="K422" s="3" t="s">
        <v>621</v>
      </c>
      <c r="L422" s="3" t="s">
        <v>622</v>
      </c>
      <c r="M422" s="3" t="s">
        <v>621</v>
      </c>
      <c r="N422" s="3" t="s">
        <v>621</v>
      </c>
      <c r="O422" s="3">
        <v>0</v>
      </c>
      <c r="P422" s="3">
        <v>0</v>
      </c>
      <c r="Q422" s="3" t="s">
        <v>621</v>
      </c>
      <c r="R422" s="3">
        <v>13.494</v>
      </c>
      <c r="S422" s="3" t="s">
        <v>14</v>
      </c>
      <c r="T422" s="3" t="s">
        <v>621</v>
      </c>
      <c r="U422" s="3" t="s">
        <v>621</v>
      </c>
      <c r="V422" s="3" t="s">
        <v>621</v>
      </c>
      <c r="W422" s="3" t="s">
        <v>621</v>
      </c>
      <c r="X422" s="3" t="s">
        <v>621</v>
      </c>
      <c r="Y422" s="3">
        <v>0.36</v>
      </c>
      <c r="Z422" s="3" t="s">
        <v>621</v>
      </c>
      <c r="AA422" s="3" t="s">
        <v>621</v>
      </c>
      <c r="AB422" s="3" t="s">
        <v>621</v>
      </c>
      <c r="AC422" s="3" t="s">
        <v>621</v>
      </c>
      <c r="AD422" s="3" t="s">
        <v>621</v>
      </c>
      <c r="AE422" s="3" t="s">
        <v>621</v>
      </c>
      <c r="AF422" s="3" t="s">
        <v>621</v>
      </c>
      <c r="AG422" s="3" t="s">
        <v>621</v>
      </c>
      <c r="AH422" s="3" t="s">
        <v>621</v>
      </c>
      <c r="AI422" s="3" t="s">
        <v>621</v>
      </c>
      <c r="AM422" s="20">
        <f t="shared" si="18"/>
        <v>13.853999999999999</v>
      </c>
      <c r="AN422" s="20">
        <f t="shared" si="19"/>
        <v>12.468999999999999</v>
      </c>
      <c r="AO422" s="21">
        <f t="shared" si="20"/>
        <v>0.90002887252778985</v>
      </c>
    </row>
    <row r="423" spans="1:41" ht="15" customHeight="1" x14ac:dyDescent="0.25">
      <c r="A423" s="3" t="s">
        <v>540</v>
      </c>
      <c r="B423" s="3" t="s">
        <v>545</v>
      </c>
      <c r="C423" s="3">
        <v>2013</v>
      </c>
      <c r="D423" s="3">
        <v>100.17400000000001</v>
      </c>
      <c r="E423" s="3">
        <v>117.23399999999999</v>
      </c>
      <c r="F423" s="3" t="s">
        <v>621</v>
      </c>
      <c r="G423" s="3">
        <v>3.75</v>
      </c>
      <c r="H423" s="3">
        <v>9.5000000000000001E-2</v>
      </c>
      <c r="I423" s="3" t="s">
        <v>621</v>
      </c>
      <c r="J423" s="3" t="s">
        <v>621</v>
      </c>
      <c r="K423" s="3" t="s">
        <v>621</v>
      </c>
      <c r="L423" s="3" t="s">
        <v>622</v>
      </c>
      <c r="M423" s="3">
        <v>30.4</v>
      </c>
      <c r="N423" s="3">
        <v>12.1</v>
      </c>
      <c r="O423" s="3">
        <v>41.7</v>
      </c>
      <c r="P423" s="3">
        <v>6</v>
      </c>
      <c r="Q423" s="3" t="s">
        <v>621</v>
      </c>
      <c r="R423" s="3" t="s">
        <v>621</v>
      </c>
      <c r="S423" s="3" t="s">
        <v>14</v>
      </c>
      <c r="T423" s="3" t="s">
        <v>621</v>
      </c>
      <c r="U423" s="3" t="s">
        <v>621</v>
      </c>
      <c r="V423" s="3" t="s">
        <v>621</v>
      </c>
      <c r="W423" s="3" t="s">
        <v>621</v>
      </c>
      <c r="X423" s="3" t="s">
        <v>621</v>
      </c>
      <c r="Y423" s="3">
        <v>10.186999999999999</v>
      </c>
      <c r="Z423" s="3">
        <v>2.7</v>
      </c>
      <c r="AA423" s="3" t="s">
        <v>621</v>
      </c>
      <c r="AB423" s="3" t="s">
        <v>621</v>
      </c>
      <c r="AC423" s="3" t="s">
        <v>621</v>
      </c>
      <c r="AD423" s="3">
        <v>10.302</v>
      </c>
      <c r="AE423" s="3" t="s">
        <v>621</v>
      </c>
      <c r="AF423" s="3" t="s">
        <v>621</v>
      </c>
      <c r="AG423" s="3" t="s">
        <v>621</v>
      </c>
      <c r="AH423" s="3" t="s">
        <v>621</v>
      </c>
      <c r="AI423" s="3" t="s">
        <v>621</v>
      </c>
      <c r="AM423" s="20">
        <f t="shared" si="18"/>
        <v>117.23400000000001</v>
      </c>
      <c r="AN423" s="20">
        <f t="shared" si="19"/>
        <v>100.17400000000001</v>
      </c>
      <c r="AO423" s="21">
        <f t="shared" si="20"/>
        <v>0.85447907603596229</v>
      </c>
    </row>
    <row r="424" spans="1:41" ht="15" customHeight="1" x14ac:dyDescent="0.25">
      <c r="A424" s="3" t="s">
        <v>546</v>
      </c>
      <c r="B424" s="3" t="s">
        <v>547</v>
      </c>
      <c r="C424" s="3">
        <v>2013</v>
      </c>
      <c r="D424" s="3">
        <v>2.7349999999999999</v>
      </c>
      <c r="E424" s="3">
        <v>3.1</v>
      </c>
      <c r="F424" s="3">
        <v>0</v>
      </c>
      <c r="G424" s="3">
        <v>0.4</v>
      </c>
      <c r="H424" s="3">
        <v>0</v>
      </c>
      <c r="I424" s="3">
        <v>0</v>
      </c>
      <c r="J424" s="3">
        <v>0</v>
      </c>
      <c r="K424" s="3">
        <v>0</v>
      </c>
      <c r="L424" s="3" t="s">
        <v>622</v>
      </c>
      <c r="M424" s="3">
        <v>0</v>
      </c>
      <c r="N424" s="3">
        <v>0</v>
      </c>
      <c r="O424" s="3">
        <v>0</v>
      </c>
      <c r="P424" s="3">
        <v>0</v>
      </c>
      <c r="Q424" s="3">
        <v>0</v>
      </c>
      <c r="R424" s="3">
        <v>0</v>
      </c>
      <c r="S424" s="3" t="s">
        <v>14</v>
      </c>
      <c r="T424" s="3">
        <v>2.7</v>
      </c>
      <c r="U424" s="3">
        <v>0</v>
      </c>
      <c r="V424" s="3">
        <v>0</v>
      </c>
      <c r="W424" s="3">
        <v>0</v>
      </c>
      <c r="X424" s="3">
        <v>0</v>
      </c>
      <c r="Y424" s="3">
        <v>0</v>
      </c>
      <c r="Z424" s="3">
        <v>0</v>
      </c>
      <c r="AA424" s="3">
        <v>0</v>
      </c>
      <c r="AB424" s="3">
        <v>0</v>
      </c>
      <c r="AC424" s="3">
        <v>0</v>
      </c>
      <c r="AD424" s="3">
        <v>0</v>
      </c>
      <c r="AE424" s="3">
        <v>0</v>
      </c>
      <c r="AF424" s="3" t="s">
        <v>622</v>
      </c>
      <c r="AG424" s="3">
        <v>0</v>
      </c>
      <c r="AH424" s="3">
        <v>0</v>
      </c>
      <c r="AI424" s="3">
        <v>0</v>
      </c>
      <c r="AM424" s="20">
        <f t="shared" si="18"/>
        <v>3.1</v>
      </c>
      <c r="AN424" s="20">
        <f t="shared" si="19"/>
        <v>2.7349999999999999</v>
      </c>
      <c r="AO424" s="21">
        <f t="shared" si="20"/>
        <v>0.88225806451612898</v>
      </c>
    </row>
    <row r="425" spans="1:41" ht="15" customHeight="1" x14ac:dyDescent="0.25">
      <c r="A425" s="3" t="s">
        <v>546</v>
      </c>
      <c r="B425" s="3" t="s">
        <v>548</v>
      </c>
      <c r="C425" s="3">
        <v>2013</v>
      </c>
      <c r="D425" s="3" t="s">
        <v>621</v>
      </c>
      <c r="E425" s="3" t="s">
        <v>622</v>
      </c>
      <c r="F425" s="3" t="s">
        <v>621</v>
      </c>
      <c r="G425" s="3" t="s">
        <v>621</v>
      </c>
      <c r="H425" s="3" t="s">
        <v>621</v>
      </c>
      <c r="I425" s="3" t="s">
        <v>621</v>
      </c>
      <c r="J425" s="3" t="s">
        <v>621</v>
      </c>
      <c r="K425" s="3" t="s">
        <v>621</v>
      </c>
      <c r="L425" s="3" t="s">
        <v>981</v>
      </c>
      <c r="M425" s="3" t="s">
        <v>621</v>
      </c>
      <c r="N425" s="3" t="s">
        <v>621</v>
      </c>
      <c r="O425" s="3" t="s">
        <v>621</v>
      </c>
      <c r="P425" s="3" t="s">
        <v>621</v>
      </c>
      <c r="Q425" s="3" t="s">
        <v>621</v>
      </c>
      <c r="R425" s="3" t="s">
        <v>621</v>
      </c>
      <c r="S425" s="3" t="s">
        <v>621</v>
      </c>
      <c r="T425" s="3" t="s">
        <v>621</v>
      </c>
      <c r="U425" s="3" t="s">
        <v>621</v>
      </c>
      <c r="V425" s="3" t="s">
        <v>621</v>
      </c>
      <c r="W425" s="3" t="s">
        <v>621</v>
      </c>
      <c r="X425" s="3" t="s">
        <v>621</v>
      </c>
      <c r="Y425" s="3" t="s">
        <v>621</v>
      </c>
      <c r="Z425" s="3" t="s">
        <v>621</v>
      </c>
      <c r="AA425" s="3" t="s">
        <v>621</v>
      </c>
      <c r="AB425" s="3" t="s">
        <v>621</v>
      </c>
      <c r="AC425" s="3" t="s">
        <v>621</v>
      </c>
      <c r="AD425" s="3" t="s">
        <v>621</v>
      </c>
      <c r="AE425" s="3" t="s">
        <v>621</v>
      </c>
      <c r="AF425" s="3" t="s">
        <v>622</v>
      </c>
      <c r="AG425" s="3" t="s">
        <v>621</v>
      </c>
      <c r="AH425" s="3" t="s">
        <v>621</v>
      </c>
      <c r="AI425" s="3" t="s">
        <v>621</v>
      </c>
      <c r="AM425" s="20">
        <f t="shared" si="18"/>
        <v>0</v>
      </c>
      <c r="AN425" s="20">
        <f t="shared" si="19"/>
        <v>0</v>
      </c>
      <c r="AO425" s="21" t="str">
        <f t="shared" si="20"/>
        <v/>
      </c>
    </row>
    <row r="426" spans="1:41" ht="15" customHeight="1" x14ac:dyDescent="0.25">
      <c r="A426" s="3" t="s">
        <v>546</v>
      </c>
      <c r="B426" s="3" t="s">
        <v>549</v>
      </c>
      <c r="C426" s="3">
        <v>2013</v>
      </c>
      <c r="D426" s="3">
        <v>25.5</v>
      </c>
      <c r="E426" s="3">
        <v>25.5</v>
      </c>
      <c r="F426" s="3">
        <v>0</v>
      </c>
      <c r="G426" s="3">
        <v>0.2</v>
      </c>
      <c r="H426" s="3">
        <v>0</v>
      </c>
      <c r="I426" s="3">
        <v>0</v>
      </c>
      <c r="J426" s="3">
        <v>0</v>
      </c>
      <c r="K426" s="3">
        <v>0</v>
      </c>
      <c r="L426" s="3" t="s">
        <v>622</v>
      </c>
      <c r="M426" s="3">
        <v>0</v>
      </c>
      <c r="N426" s="3">
        <v>0</v>
      </c>
      <c r="O426" s="3">
        <v>11</v>
      </c>
      <c r="P426" s="3">
        <v>12.7</v>
      </c>
      <c r="Q426" s="3">
        <v>0</v>
      </c>
      <c r="R426" s="3">
        <v>0</v>
      </c>
      <c r="S426" s="3" t="s">
        <v>14</v>
      </c>
      <c r="T426" s="3">
        <v>0.2</v>
      </c>
      <c r="U426" s="3">
        <v>0</v>
      </c>
      <c r="V426" s="3">
        <v>0</v>
      </c>
      <c r="W426" s="3">
        <v>0</v>
      </c>
      <c r="X426" s="3">
        <v>0</v>
      </c>
      <c r="Y426" s="3">
        <v>0</v>
      </c>
      <c r="Z426" s="3">
        <v>0</v>
      </c>
      <c r="AA426" s="3">
        <v>0</v>
      </c>
      <c r="AB426" s="3">
        <v>0</v>
      </c>
      <c r="AC426" s="3">
        <v>0</v>
      </c>
      <c r="AD426" s="3">
        <v>1.4</v>
      </c>
      <c r="AE426" s="3">
        <v>0</v>
      </c>
      <c r="AF426" s="3" t="s">
        <v>622</v>
      </c>
      <c r="AG426" s="3" t="s">
        <v>621</v>
      </c>
      <c r="AH426" s="3">
        <v>0</v>
      </c>
      <c r="AI426" s="3" t="s">
        <v>621</v>
      </c>
      <c r="AM426" s="20">
        <f t="shared" si="18"/>
        <v>25.499999999999996</v>
      </c>
      <c r="AN426" s="20">
        <f t="shared" si="19"/>
        <v>25.5</v>
      </c>
      <c r="AO426" s="21">
        <f t="shared" si="20"/>
        <v>1.0000000000000002</v>
      </c>
    </row>
    <row r="427" spans="1:41" ht="15" customHeight="1" x14ac:dyDescent="0.25">
      <c r="A427" s="3" t="s">
        <v>550</v>
      </c>
      <c r="B427" s="3" t="s">
        <v>551</v>
      </c>
      <c r="C427" s="3">
        <v>2013</v>
      </c>
      <c r="D427" s="3">
        <v>216.583</v>
      </c>
      <c r="E427" s="3">
        <v>267.262</v>
      </c>
      <c r="F427" s="3" t="s">
        <v>621</v>
      </c>
      <c r="G427" s="3">
        <v>4.1779999999999999</v>
      </c>
      <c r="H427" s="3">
        <v>12.98</v>
      </c>
      <c r="I427" s="3" t="s">
        <v>621</v>
      </c>
      <c r="J427" s="3" t="s">
        <v>621</v>
      </c>
      <c r="K427" s="3" t="s">
        <v>621</v>
      </c>
      <c r="L427" s="3" t="s">
        <v>622</v>
      </c>
      <c r="M427" s="3" t="s">
        <v>621</v>
      </c>
      <c r="N427" s="3" t="s">
        <v>621</v>
      </c>
      <c r="O427" s="3" t="s">
        <v>621</v>
      </c>
      <c r="P427" s="3">
        <v>35.119999999999997</v>
      </c>
      <c r="Q427" s="3" t="s">
        <v>621</v>
      </c>
      <c r="R427" s="3" t="s">
        <v>621</v>
      </c>
      <c r="S427" s="3" t="s">
        <v>621</v>
      </c>
      <c r="T427" s="3">
        <v>0.20799999999999999</v>
      </c>
      <c r="U427" s="3" t="s">
        <v>621</v>
      </c>
      <c r="V427" s="3" t="s">
        <v>621</v>
      </c>
      <c r="W427" s="3" t="s">
        <v>621</v>
      </c>
      <c r="X427" s="3" t="s">
        <v>621</v>
      </c>
      <c r="Y427" s="3" t="s">
        <v>621</v>
      </c>
      <c r="Z427" s="3" t="s">
        <v>621</v>
      </c>
      <c r="AA427" s="3" t="s">
        <v>621</v>
      </c>
      <c r="AB427" s="3">
        <v>197.88300000000001</v>
      </c>
      <c r="AC427" s="3" t="s">
        <v>621</v>
      </c>
      <c r="AD427" s="3">
        <v>16.893000000000001</v>
      </c>
      <c r="AE427" s="3" t="s">
        <v>621</v>
      </c>
      <c r="AF427" s="3" t="s">
        <v>966</v>
      </c>
      <c r="AG427" s="3" t="s">
        <v>621</v>
      </c>
      <c r="AH427" s="3" t="s">
        <v>621</v>
      </c>
      <c r="AI427" s="3" t="s">
        <v>621</v>
      </c>
      <c r="AM427" s="20">
        <f t="shared" si="18"/>
        <v>267.262</v>
      </c>
      <c r="AN427" s="20">
        <f t="shared" si="19"/>
        <v>216.583</v>
      </c>
      <c r="AO427" s="21">
        <f t="shared" si="20"/>
        <v>0.81037708316184121</v>
      </c>
    </row>
    <row r="428" spans="1:41" ht="15" customHeight="1" x14ac:dyDescent="0.25">
      <c r="A428" s="3" t="s">
        <v>550</v>
      </c>
      <c r="B428" s="3" t="s">
        <v>552</v>
      </c>
      <c r="C428" s="3">
        <v>2013</v>
      </c>
      <c r="D428" s="3">
        <v>3.37</v>
      </c>
      <c r="E428" s="3">
        <v>3.6579999999999999</v>
      </c>
      <c r="F428" s="3" t="s">
        <v>621</v>
      </c>
      <c r="G428" s="3">
        <v>0.153</v>
      </c>
      <c r="H428" s="3" t="s">
        <v>621</v>
      </c>
      <c r="I428" s="3" t="s">
        <v>621</v>
      </c>
      <c r="J428" s="3" t="s">
        <v>621</v>
      </c>
      <c r="K428" s="3" t="s">
        <v>621</v>
      </c>
      <c r="L428" s="3" t="s">
        <v>622</v>
      </c>
      <c r="M428" s="3" t="s">
        <v>621</v>
      </c>
      <c r="N428" s="3" t="s">
        <v>621</v>
      </c>
      <c r="O428" s="3" t="s">
        <v>621</v>
      </c>
      <c r="P428" s="3" t="s">
        <v>621</v>
      </c>
      <c r="Q428" s="3" t="s">
        <v>621</v>
      </c>
      <c r="R428" s="3" t="s">
        <v>621</v>
      </c>
      <c r="S428" s="3" t="s">
        <v>621</v>
      </c>
      <c r="T428" s="3">
        <v>3.5049999999999999</v>
      </c>
      <c r="U428" s="3" t="s">
        <v>621</v>
      </c>
      <c r="V428" s="3" t="s">
        <v>621</v>
      </c>
      <c r="W428" s="3" t="s">
        <v>621</v>
      </c>
      <c r="X428" s="3" t="s">
        <v>621</v>
      </c>
      <c r="Y428" s="3" t="s">
        <v>621</v>
      </c>
      <c r="Z428" s="3" t="s">
        <v>621</v>
      </c>
      <c r="AA428" s="3" t="s">
        <v>621</v>
      </c>
      <c r="AB428" s="3" t="s">
        <v>621</v>
      </c>
      <c r="AC428" s="3" t="s">
        <v>621</v>
      </c>
      <c r="AD428" s="3" t="s">
        <v>621</v>
      </c>
      <c r="AE428" s="3" t="s">
        <v>621</v>
      </c>
      <c r="AF428" s="3" t="s">
        <v>622</v>
      </c>
      <c r="AG428" s="3" t="s">
        <v>621</v>
      </c>
      <c r="AH428" s="3" t="s">
        <v>621</v>
      </c>
      <c r="AI428" s="3" t="s">
        <v>621</v>
      </c>
      <c r="AM428" s="20">
        <f t="shared" si="18"/>
        <v>3.6579999999999999</v>
      </c>
      <c r="AN428" s="20">
        <f t="shared" si="19"/>
        <v>3.37</v>
      </c>
      <c r="AO428" s="21">
        <f t="shared" si="20"/>
        <v>0.92126845270639701</v>
      </c>
    </row>
    <row r="429" spans="1:41" ht="15" customHeight="1" x14ac:dyDescent="0.25">
      <c r="A429" s="3" t="s">
        <v>550</v>
      </c>
      <c r="B429" s="3" t="s">
        <v>553</v>
      </c>
      <c r="C429" s="3">
        <v>2013</v>
      </c>
      <c r="D429" s="3">
        <v>12.175000000000001</v>
      </c>
      <c r="E429" s="3">
        <v>17.076000000000001</v>
      </c>
      <c r="F429" s="3" t="s">
        <v>621</v>
      </c>
      <c r="G429" s="3">
        <v>1.042</v>
      </c>
      <c r="H429" s="3" t="s">
        <v>621</v>
      </c>
      <c r="I429" s="3" t="s">
        <v>621</v>
      </c>
      <c r="J429" s="3" t="s">
        <v>621</v>
      </c>
      <c r="K429" s="3" t="s">
        <v>621</v>
      </c>
      <c r="L429" s="3" t="s">
        <v>622</v>
      </c>
      <c r="M429" s="3" t="s">
        <v>621</v>
      </c>
      <c r="N429" s="3" t="s">
        <v>621</v>
      </c>
      <c r="O429" s="3" t="s">
        <v>621</v>
      </c>
      <c r="P429" s="3">
        <v>14.047000000000001</v>
      </c>
      <c r="Q429" s="3" t="s">
        <v>621</v>
      </c>
      <c r="R429" s="3" t="s">
        <v>621</v>
      </c>
      <c r="S429" s="3" t="s">
        <v>621</v>
      </c>
      <c r="T429" s="3" t="s">
        <v>621</v>
      </c>
      <c r="U429" s="3" t="s">
        <v>621</v>
      </c>
      <c r="V429" s="3" t="s">
        <v>621</v>
      </c>
      <c r="W429" s="3" t="s">
        <v>621</v>
      </c>
      <c r="X429" s="3" t="s">
        <v>621</v>
      </c>
      <c r="Y429" s="3" t="s">
        <v>621</v>
      </c>
      <c r="Z429" s="3" t="s">
        <v>621</v>
      </c>
      <c r="AA429" s="3" t="s">
        <v>621</v>
      </c>
      <c r="AB429" s="3" t="s">
        <v>621</v>
      </c>
      <c r="AC429" s="3" t="s">
        <v>621</v>
      </c>
      <c r="AD429" s="3">
        <v>1.9870000000000001</v>
      </c>
      <c r="AE429" s="3" t="s">
        <v>621</v>
      </c>
      <c r="AF429" s="3" t="s">
        <v>622</v>
      </c>
      <c r="AG429" s="3" t="s">
        <v>621</v>
      </c>
      <c r="AH429" s="3" t="s">
        <v>621</v>
      </c>
      <c r="AI429" s="3" t="s">
        <v>621</v>
      </c>
      <c r="AM429" s="20">
        <f t="shared" si="18"/>
        <v>17.076000000000001</v>
      </c>
      <c r="AN429" s="20">
        <f t="shared" si="19"/>
        <v>12.175000000000001</v>
      </c>
      <c r="AO429" s="21">
        <f t="shared" si="20"/>
        <v>0.71298899039587726</v>
      </c>
    </row>
    <row r="430" spans="1:41" ht="15" customHeight="1" x14ac:dyDescent="0.25">
      <c r="A430" s="3" t="s">
        <v>550</v>
      </c>
      <c r="B430" s="3" t="s">
        <v>554</v>
      </c>
      <c r="C430" s="3">
        <v>2013</v>
      </c>
      <c r="D430" s="3">
        <v>1.7090000000000001</v>
      </c>
      <c r="E430" s="3">
        <v>1.911</v>
      </c>
      <c r="F430" s="3" t="s">
        <v>621</v>
      </c>
      <c r="G430" s="3">
        <v>1.911</v>
      </c>
      <c r="H430" s="3" t="s">
        <v>621</v>
      </c>
      <c r="I430" s="3" t="s">
        <v>621</v>
      </c>
      <c r="J430" s="3" t="s">
        <v>621</v>
      </c>
      <c r="K430" s="3" t="s">
        <v>621</v>
      </c>
      <c r="L430" s="3" t="s">
        <v>622</v>
      </c>
      <c r="M430" s="3" t="s">
        <v>621</v>
      </c>
      <c r="N430" s="3" t="s">
        <v>621</v>
      </c>
      <c r="O430" s="3" t="s">
        <v>621</v>
      </c>
      <c r="P430" s="3" t="s">
        <v>621</v>
      </c>
      <c r="Q430" s="3" t="s">
        <v>621</v>
      </c>
      <c r="R430" s="3" t="s">
        <v>621</v>
      </c>
      <c r="S430" s="3" t="s">
        <v>621</v>
      </c>
      <c r="T430" s="3" t="s">
        <v>621</v>
      </c>
      <c r="U430" s="3" t="s">
        <v>621</v>
      </c>
      <c r="V430" s="3" t="s">
        <v>621</v>
      </c>
      <c r="W430" s="3" t="s">
        <v>621</v>
      </c>
      <c r="X430" s="3" t="s">
        <v>621</v>
      </c>
      <c r="Y430" s="3" t="s">
        <v>621</v>
      </c>
      <c r="Z430" s="3" t="s">
        <v>621</v>
      </c>
      <c r="AA430" s="3" t="s">
        <v>621</v>
      </c>
      <c r="AB430" s="3" t="s">
        <v>621</v>
      </c>
      <c r="AC430" s="3" t="s">
        <v>621</v>
      </c>
      <c r="AD430" s="3" t="s">
        <v>621</v>
      </c>
      <c r="AE430" s="3" t="s">
        <v>621</v>
      </c>
      <c r="AF430" s="3" t="s">
        <v>622</v>
      </c>
      <c r="AG430" s="3" t="s">
        <v>621</v>
      </c>
      <c r="AH430" s="3" t="s">
        <v>621</v>
      </c>
      <c r="AI430" s="3" t="s">
        <v>621</v>
      </c>
      <c r="AM430" s="20">
        <f t="shared" si="18"/>
        <v>1.911</v>
      </c>
      <c r="AN430" s="20">
        <f t="shared" si="19"/>
        <v>1.7090000000000001</v>
      </c>
      <c r="AO430" s="21">
        <f t="shared" si="20"/>
        <v>0.89429618001046574</v>
      </c>
    </row>
    <row r="431" spans="1:41" ht="15" customHeight="1" x14ac:dyDescent="0.25">
      <c r="A431" s="3" t="s">
        <v>550</v>
      </c>
      <c r="B431" s="3" t="s">
        <v>555</v>
      </c>
      <c r="C431" s="3">
        <v>2013</v>
      </c>
      <c r="D431" s="3">
        <v>6.5759999999999996</v>
      </c>
      <c r="E431" s="3">
        <v>8.2119999999999997</v>
      </c>
      <c r="F431" s="3" t="s">
        <v>621</v>
      </c>
      <c r="G431" s="3">
        <v>0.188</v>
      </c>
      <c r="H431" s="3" t="s">
        <v>621</v>
      </c>
      <c r="I431" s="3" t="s">
        <v>621</v>
      </c>
      <c r="J431" s="3" t="s">
        <v>621</v>
      </c>
      <c r="K431" s="3" t="s">
        <v>621</v>
      </c>
      <c r="L431" s="3" t="s">
        <v>622</v>
      </c>
      <c r="M431" s="3" t="s">
        <v>621</v>
      </c>
      <c r="N431" s="3" t="s">
        <v>621</v>
      </c>
      <c r="O431" s="3">
        <v>3.181</v>
      </c>
      <c r="P431" s="3" t="s">
        <v>621</v>
      </c>
      <c r="Q431" s="3" t="s">
        <v>621</v>
      </c>
      <c r="R431" s="3" t="s">
        <v>621</v>
      </c>
      <c r="S431" s="3" t="s">
        <v>621</v>
      </c>
      <c r="T431" s="3" t="s">
        <v>621</v>
      </c>
      <c r="U431" s="3">
        <v>4.843</v>
      </c>
      <c r="V431" s="3" t="s">
        <v>621</v>
      </c>
      <c r="W431" s="3" t="s">
        <v>621</v>
      </c>
      <c r="X431" s="3" t="s">
        <v>621</v>
      </c>
      <c r="Y431" s="3" t="s">
        <v>621</v>
      </c>
      <c r="Z431" s="3" t="s">
        <v>621</v>
      </c>
      <c r="AA431" s="3" t="s">
        <v>621</v>
      </c>
      <c r="AB431" s="3" t="s">
        <v>621</v>
      </c>
      <c r="AC431" s="3" t="s">
        <v>621</v>
      </c>
      <c r="AD431" s="3" t="s">
        <v>621</v>
      </c>
      <c r="AE431" s="3" t="s">
        <v>621</v>
      </c>
      <c r="AF431" s="3" t="s">
        <v>622</v>
      </c>
      <c r="AG431" s="3" t="s">
        <v>621</v>
      </c>
      <c r="AH431" s="3" t="s">
        <v>621</v>
      </c>
      <c r="AI431" s="3" t="s">
        <v>621</v>
      </c>
      <c r="AM431" s="20">
        <f t="shared" si="18"/>
        <v>8.2119999999999997</v>
      </c>
      <c r="AN431" s="20">
        <f t="shared" si="19"/>
        <v>6.5759999999999996</v>
      </c>
      <c r="AO431" s="21">
        <f t="shared" si="20"/>
        <v>0.80077934729663902</v>
      </c>
    </row>
    <row r="432" spans="1:41" ht="15" customHeight="1" x14ac:dyDescent="0.25">
      <c r="A432" s="3" t="s">
        <v>550</v>
      </c>
      <c r="B432" s="3" t="s">
        <v>556</v>
      </c>
      <c r="C432" s="3">
        <v>2013</v>
      </c>
      <c r="D432" s="3">
        <v>0.376</v>
      </c>
      <c r="E432" s="3">
        <v>0.42699999999999999</v>
      </c>
      <c r="F432" s="3" t="s">
        <v>621</v>
      </c>
      <c r="G432" s="3">
        <v>0.42699999999999999</v>
      </c>
      <c r="H432" s="3" t="s">
        <v>621</v>
      </c>
      <c r="I432" s="3" t="s">
        <v>621</v>
      </c>
      <c r="J432" s="3" t="s">
        <v>621</v>
      </c>
      <c r="K432" s="3" t="s">
        <v>621</v>
      </c>
      <c r="L432" s="3" t="s">
        <v>622</v>
      </c>
      <c r="M432" s="3" t="s">
        <v>621</v>
      </c>
      <c r="N432" s="3" t="s">
        <v>621</v>
      </c>
      <c r="O432" s="3" t="s">
        <v>621</v>
      </c>
      <c r="P432" s="3" t="s">
        <v>621</v>
      </c>
      <c r="Q432" s="3" t="s">
        <v>621</v>
      </c>
      <c r="R432" s="3" t="s">
        <v>621</v>
      </c>
      <c r="S432" s="3" t="s">
        <v>621</v>
      </c>
      <c r="T432" s="3" t="s">
        <v>621</v>
      </c>
      <c r="U432" s="3" t="s">
        <v>621</v>
      </c>
      <c r="V432" s="3" t="s">
        <v>621</v>
      </c>
      <c r="W432" s="3" t="s">
        <v>621</v>
      </c>
      <c r="X432" s="3" t="s">
        <v>621</v>
      </c>
      <c r="Y432" s="3" t="s">
        <v>621</v>
      </c>
      <c r="Z432" s="3" t="s">
        <v>621</v>
      </c>
      <c r="AA432" s="3" t="s">
        <v>621</v>
      </c>
      <c r="AB432" s="3" t="s">
        <v>621</v>
      </c>
      <c r="AC432" s="3" t="s">
        <v>621</v>
      </c>
      <c r="AD432" s="3" t="s">
        <v>621</v>
      </c>
      <c r="AE432" s="3" t="s">
        <v>621</v>
      </c>
      <c r="AF432" s="3" t="s">
        <v>622</v>
      </c>
      <c r="AG432" s="3" t="s">
        <v>621</v>
      </c>
      <c r="AH432" s="3" t="s">
        <v>621</v>
      </c>
      <c r="AI432" s="3" t="s">
        <v>621</v>
      </c>
      <c r="AM432" s="20">
        <f t="shared" si="18"/>
        <v>0.42699999999999999</v>
      </c>
      <c r="AN432" s="20">
        <f t="shared" si="19"/>
        <v>0.376</v>
      </c>
      <c r="AO432" s="21">
        <f t="shared" si="20"/>
        <v>0.88056206088992972</v>
      </c>
    </row>
    <row r="433" spans="1:42" ht="15" customHeight="1" x14ac:dyDescent="0.25">
      <c r="A433" s="3" t="s">
        <v>550</v>
      </c>
      <c r="B433" s="3" t="s">
        <v>557</v>
      </c>
      <c r="C433" s="3">
        <v>2013</v>
      </c>
      <c r="D433" s="3">
        <v>86.65</v>
      </c>
      <c r="E433" s="3">
        <v>96.716999999999999</v>
      </c>
      <c r="F433" s="3" t="s">
        <v>621</v>
      </c>
      <c r="G433" s="3">
        <v>4.4999999999999998E-2</v>
      </c>
      <c r="H433" s="3">
        <v>0.17</v>
      </c>
      <c r="I433" s="3" t="s">
        <v>621</v>
      </c>
      <c r="J433" s="3" t="s">
        <v>621</v>
      </c>
      <c r="K433" s="3" t="s">
        <v>621</v>
      </c>
      <c r="L433" s="3" t="s">
        <v>622</v>
      </c>
      <c r="M433" s="3" t="s">
        <v>621</v>
      </c>
      <c r="N433" s="3" t="s">
        <v>621</v>
      </c>
      <c r="O433" s="3">
        <v>35.093000000000004</v>
      </c>
      <c r="P433" s="3">
        <v>38.813000000000002</v>
      </c>
      <c r="Q433" s="3" t="s">
        <v>621</v>
      </c>
      <c r="R433" s="3" t="s">
        <v>621</v>
      </c>
      <c r="S433" s="3" t="s">
        <v>621</v>
      </c>
      <c r="T433" s="3">
        <v>4.2809999999999997</v>
      </c>
      <c r="U433" s="3">
        <v>0.38300000000000001</v>
      </c>
      <c r="V433" s="3" t="s">
        <v>621</v>
      </c>
      <c r="W433" s="3" t="s">
        <v>621</v>
      </c>
      <c r="X433" s="3" t="s">
        <v>621</v>
      </c>
      <c r="Y433" s="3" t="s">
        <v>621</v>
      </c>
      <c r="Z433" s="3" t="s">
        <v>621</v>
      </c>
      <c r="AA433" s="3" t="s">
        <v>621</v>
      </c>
      <c r="AB433" s="3" t="s">
        <v>621</v>
      </c>
      <c r="AC433" s="3" t="s">
        <v>621</v>
      </c>
      <c r="AD433" s="3">
        <v>10.202</v>
      </c>
      <c r="AE433" s="3" t="s">
        <v>621</v>
      </c>
      <c r="AF433" s="3" t="s">
        <v>622</v>
      </c>
      <c r="AG433" s="3" t="s">
        <v>621</v>
      </c>
      <c r="AH433" s="3">
        <v>7.73</v>
      </c>
      <c r="AI433" s="3">
        <v>7.5750000000000002</v>
      </c>
      <c r="AM433" s="20">
        <f t="shared" si="18"/>
        <v>96.562000000000012</v>
      </c>
      <c r="AN433" s="20">
        <f t="shared" si="19"/>
        <v>86.65</v>
      </c>
      <c r="AO433" s="21">
        <f t="shared" si="20"/>
        <v>0.89735092479443257</v>
      </c>
    </row>
    <row r="434" spans="1:42" ht="15" customHeight="1" x14ac:dyDescent="0.25">
      <c r="A434" s="3" t="s">
        <v>550</v>
      </c>
      <c r="B434" s="3" t="s">
        <v>558</v>
      </c>
      <c r="C434" s="3">
        <v>2013</v>
      </c>
      <c r="D434" s="3">
        <v>11.222</v>
      </c>
      <c r="E434" s="3">
        <v>13.335000000000001</v>
      </c>
      <c r="F434" s="3" t="s">
        <v>621</v>
      </c>
      <c r="G434" s="3">
        <v>2.2509999999999999</v>
      </c>
      <c r="H434" s="3" t="s">
        <v>621</v>
      </c>
      <c r="I434" s="3" t="s">
        <v>621</v>
      </c>
      <c r="J434" s="3" t="s">
        <v>621</v>
      </c>
      <c r="K434" s="3" t="s">
        <v>621</v>
      </c>
      <c r="L434" s="3" t="s">
        <v>622</v>
      </c>
      <c r="M434" s="3" t="s">
        <v>621</v>
      </c>
      <c r="N434" s="3" t="s">
        <v>621</v>
      </c>
      <c r="O434" s="3" t="s">
        <v>621</v>
      </c>
      <c r="P434" s="3" t="s">
        <v>621</v>
      </c>
      <c r="Q434" s="3" t="s">
        <v>621</v>
      </c>
      <c r="R434" s="3" t="s">
        <v>621</v>
      </c>
      <c r="S434" s="3" t="s">
        <v>621</v>
      </c>
      <c r="T434" s="3" t="s">
        <v>621</v>
      </c>
      <c r="U434" s="3" t="s">
        <v>621</v>
      </c>
      <c r="V434" s="3" t="s">
        <v>621</v>
      </c>
      <c r="W434" s="3" t="s">
        <v>621</v>
      </c>
      <c r="X434" s="3">
        <v>9.5129999999999999</v>
      </c>
      <c r="Y434" s="3" t="s">
        <v>621</v>
      </c>
      <c r="Z434" s="3" t="s">
        <v>621</v>
      </c>
      <c r="AA434" s="3" t="s">
        <v>621</v>
      </c>
      <c r="AB434" s="3" t="s">
        <v>621</v>
      </c>
      <c r="AC434" s="3">
        <v>1.571</v>
      </c>
      <c r="AD434" s="3" t="s">
        <v>621</v>
      </c>
      <c r="AE434" s="3" t="s">
        <v>621</v>
      </c>
      <c r="AF434" s="3" t="s">
        <v>622</v>
      </c>
      <c r="AG434" s="3" t="s">
        <v>621</v>
      </c>
      <c r="AH434" s="3" t="s">
        <v>621</v>
      </c>
      <c r="AI434" s="3" t="s">
        <v>621</v>
      </c>
      <c r="AM434" s="20">
        <f t="shared" si="18"/>
        <v>13.334999999999999</v>
      </c>
      <c r="AN434" s="20">
        <f t="shared" si="19"/>
        <v>11.222</v>
      </c>
      <c r="AO434" s="21">
        <f t="shared" si="20"/>
        <v>0.84154480689913758</v>
      </c>
    </row>
    <row r="435" spans="1:42" ht="15" customHeight="1" x14ac:dyDescent="0.25">
      <c r="A435" s="3" t="s">
        <v>550</v>
      </c>
      <c r="B435" s="3" t="s">
        <v>559</v>
      </c>
      <c r="C435" s="3">
        <v>2013</v>
      </c>
      <c r="D435" s="3">
        <v>40.941000000000003</v>
      </c>
      <c r="E435" s="3">
        <v>48.959000000000003</v>
      </c>
      <c r="F435" s="3" t="s">
        <v>621</v>
      </c>
      <c r="G435" s="3">
        <v>1.083</v>
      </c>
      <c r="H435" s="3" t="s">
        <v>621</v>
      </c>
      <c r="I435" s="3" t="s">
        <v>621</v>
      </c>
      <c r="J435" s="3" t="s">
        <v>621</v>
      </c>
      <c r="K435" s="3" t="s">
        <v>621</v>
      </c>
      <c r="L435" s="3" t="s">
        <v>622</v>
      </c>
      <c r="M435" s="3" t="s">
        <v>621</v>
      </c>
      <c r="N435" s="3">
        <v>6.6829999999999998</v>
      </c>
      <c r="O435" s="3" t="s">
        <v>621</v>
      </c>
      <c r="P435" s="3" t="s">
        <v>621</v>
      </c>
      <c r="Q435" s="3" t="s">
        <v>621</v>
      </c>
      <c r="R435" s="3">
        <v>33.390999999999998</v>
      </c>
      <c r="S435" s="3" t="s">
        <v>621</v>
      </c>
      <c r="T435" s="3" t="s">
        <v>621</v>
      </c>
      <c r="U435" s="3" t="s">
        <v>621</v>
      </c>
      <c r="V435" s="3" t="s">
        <v>621</v>
      </c>
      <c r="W435" s="3" t="s">
        <v>621</v>
      </c>
      <c r="X435" s="3" t="s">
        <v>621</v>
      </c>
      <c r="Y435" s="3" t="s">
        <v>621</v>
      </c>
      <c r="Z435" s="3" t="s">
        <v>621</v>
      </c>
      <c r="AA435" s="3" t="s">
        <v>621</v>
      </c>
      <c r="AB435" s="3" t="s">
        <v>621</v>
      </c>
      <c r="AC435" s="3" t="s">
        <v>621</v>
      </c>
      <c r="AD435" s="3">
        <v>7.8019999999999996</v>
      </c>
      <c r="AE435" s="3" t="s">
        <v>621</v>
      </c>
      <c r="AF435" s="3" t="s">
        <v>622</v>
      </c>
      <c r="AG435" s="3" t="s">
        <v>621</v>
      </c>
      <c r="AH435" s="3" t="s">
        <v>621</v>
      </c>
      <c r="AI435" s="3" t="s">
        <v>621</v>
      </c>
      <c r="AM435" s="20">
        <f t="shared" si="18"/>
        <v>48.958999999999996</v>
      </c>
      <c r="AN435" s="20">
        <f t="shared" si="19"/>
        <v>40.941000000000003</v>
      </c>
      <c r="AO435" s="21">
        <f t="shared" si="20"/>
        <v>0.83623031516166602</v>
      </c>
    </row>
    <row r="436" spans="1:42" ht="15" customHeight="1" x14ac:dyDescent="0.25">
      <c r="A436" s="3" t="s">
        <v>550</v>
      </c>
      <c r="B436" s="3" t="s">
        <v>560</v>
      </c>
      <c r="C436" s="3">
        <v>2013</v>
      </c>
      <c r="D436" s="3">
        <v>1.2010000000000001</v>
      </c>
      <c r="E436" s="3">
        <v>1.526</v>
      </c>
      <c r="F436" s="3" t="s">
        <v>621</v>
      </c>
      <c r="G436" s="3">
        <v>1.526</v>
      </c>
      <c r="H436" s="3" t="s">
        <v>621</v>
      </c>
      <c r="I436" s="3" t="s">
        <v>621</v>
      </c>
      <c r="J436" s="3" t="s">
        <v>621</v>
      </c>
      <c r="K436" s="3" t="s">
        <v>621</v>
      </c>
      <c r="L436" s="3" t="s">
        <v>622</v>
      </c>
      <c r="M436" s="3" t="s">
        <v>621</v>
      </c>
      <c r="N436" s="3" t="s">
        <v>621</v>
      </c>
      <c r="O436" s="3" t="s">
        <v>621</v>
      </c>
      <c r="P436" s="3" t="s">
        <v>621</v>
      </c>
      <c r="Q436" s="3" t="s">
        <v>621</v>
      </c>
      <c r="R436" s="3" t="s">
        <v>621</v>
      </c>
      <c r="S436" s="3" t="s">
        <v>621</v>
      </c>
      <c r="T436" s="3" t="s">
        <v>621</v>
      </c>
      <c r="U436" s="3" t="s">
        <v>621</v>
      </c>
      <c r="V436" s="3" t="s">
        <v>621</v>
      </c>
      <c r="W436" s="3" t="s">
        <v>621</v>
      </c>
      <c r="X436" s="3" t="s">
        <v>621</v>
      </c>
      <c r="Y436" s="3" t="s">
        <v>621</v>
      </c>
      <c r="Z436" s="3" t="s">
        <v>621</v>
      </c>
      <c r="AA436" s="3" t="s">
        <v>621</v>
      </c>
      <c r="AB436" s="3" t="s">
        <v>621</v>
      </c>
      <c r="AC436" s="3" t="s">
        <v>621</v>
      </c>
      <c r="AD436" s="3" t="s">
        <v>621</v>
      </c>
      <c r="AE436" s="3" t="s">
        <v>621</v>
      </c>
      <c r="AF436" s="3" t="s">
        <v>622</v>
      </c>
      <c r="AG436" s="3" t="s">
        <v>621</v>
      </c>
      <c r="AH436" s="3" t="s">
        <v>621</v>
      </c>
      <c r="AI436" s="3" t="s">
        <v>621</v>
      </c>
      <c r="AM436" s="20">
        <f t="shared" si="18"/>
        <v>1.526</v>
      </c>
      <c r="AN436" s="20">
        <f t="shared" si="19"/>
        <v>1.2010000000000001</v>
      </c>
      <c r="AO436" s="21">
        <f t="shared" si="20"/>
        <v>0.78702490170380079</v>
      </c>
    </row>
    <row r="437" spans="1:42" ht="15" customHeight="1" x14ac:dyDescent="0.25">
      <c r="A437" s="3" t="s">
        <v>550</v>
      </c>
      <c r="B437" s="3" t="s">
        <v>561</v>
      </c>
      <c r="C437" s="3">
        <v>2013</v>
      </c>
      <c r="D437" s="3">
        <v>12.436999999999999</v>
      </c>
      <c r="E437" s="3">
        <v>16.46</v>
      </c>
      <c r="F437" s="3" t="s">
        <v>621</v>
      </c>
      <c r="G437" s="3">
        <v>0.34100000000000003</v>
      </c>
      <c r="H437" s="3" t="s">
        <v>621</v>
      </c>
      <c r="I437" s="3" t="s">
        <v>621</v>
      </c>
      <c r="J437" s="3" t="s">
        <v>621</v>
      </c>
      <c r="K437" s="3" t="s">
        <v>621</v>
      </c>
      <c r="L437" s="3" t="s">
        <v>622</v>
      </c>
      <c r="M437" s="3" t="s">
        <v>621</v>
      </c>
      <c r="N437" s="3" t="s">
        <v>621</v>
      </c>
      <c r="O437" s="3">
        <v>16.119</v>
      </c>
      <c r="P437" s="3" t="s">
        <v>621</v>
      </c>
      <c r="Q437" s="3" t="s">
        <v>621</v>
      </c>
      <c r="R437" s="3" t="s">
        <v>621</v>
      </c>
      <c r="S437" s="3" t="s">
        <v>621</v>
      </c>
      <c r="T437" s="3" t="s">
        <v>621</v>
      </c>
      <c r="U437" s="3" t="s">
        <v>621</v>
      </c>
      <c r="V437" s="3" t="s">
        <v>621</v>
      </c>
      <c r="W437" s="3" t="s">
        <v>621</v>
      </c>
      <c r="X437" s="3" t="s">
        <v>621</v>
      </c>
      <c r="Y437" s="3" t="s">
        <v>621</v>
      </c>
      <c r="Z437" s="3" t="s">
        <v>621</v>
      </c>
      <c r="AA437" s="3" t="s">
        <v>621</v>
      </c>
      <c r="AB437" s="3" t="s">
        <v>621</v>
      </c>
      <c r="AC437" s="3" t="s">
        <v>621</v>
      </c>
      <c r="AD437" s="3" t="s">
        <v>621</v>
      </c>
      <c r="AE437" s="3" t="s">
        <v>621</v>
      </c>
      <c r="AF437" s="3" t="s">
        <v>622</v>
      </c>
      <c r="AG437" s="3" t="s">
        <v>621</v>
      </c>
      <c r="AH437" s="3" t="s">
        <v>621</v>
      </c>
      <c r="AI437" s="3" t="s">
        <v>621</v>
      </c>
      <c r="AM437" s="20">
        <f t="shared" si="18"/>
        <v>16.46</v>
      </c>
      <c r="AN437" s="20">
        <f t="shared" si="19"/>
        <v>12.436999999999999</v>
      </c>
      <c r="AO437" s="21">
        <f t="shared" si="20"/>
        <v>0.75558930741190755</v>
      </c>
    </row>
    <row r="438" spans="1:42" ht="15" customHeight="1" x14ac:dyDescent="0.25">
      <c r="A438" s="3" t="s">
        <v>550</v>
      </c>
      <c r="B438" s="3" t="s">
        <v>562</v>
      </c>
      <c r="C438" s="3">
        <v>2013</v>
      </c>
      <c r="D438" s="3">
        <v>115.20699999999999</v>
      </c>
      <c r="E438" s="3">
        <v>132.184</v>
      </c>
      <c r="F438" s="3" t="s">
        <v>621</v>
      </c>
      <c r="G438" s="3">
        <v>2.0499999999999998</v>
      </c>
      <c r="H438" s="3" t="s">
        <v>621</v>
      </c>
      <c r="I438" s="3" t="s">
        <v>621</v>
      </c>
      <c r="J438" s="3" t="s">
        <v>621</v>
      </c>
      <c r="K438" s="3" t="s">
        <v>621</v>
      </c>
      <c r="L438" s="3" t="s">
        <v>622</v>
      </c>
      <c r="M438" s="3" t="s">
        <v>621</v>
      </c>
      <c r="N438" s="3" t="s">
        <v>621</v>
      </c>
      <c r="O438" s="3" t="s">
        <v>621</v>
      </c>
      <c r="P438" s="3" t="s">
        <v>621</v>
      </c>
      <c r="Q438" s="3" t="s">
        <v>621</v>
      </c>
      <c r="R438" s="3">
        <v>104.8</v>
      </c>
      <c r="S438" s="3" t="s">
        <v>621</v>
      </c>
      <c r="T438" s="3" t="s">
        <v>621</v>
      </c>
      <c r="U438" s="3" t="s">
        <v>621</v>
      </c>
      <c r="V438" s="3" t="s">
        <v>621</v>
      </c>
      <c r="W438" s="3" t="s">
        <v>621</v>
      </c>
      <c r="X438" s="3" t="s">
        <v>621</v>
      </c>
      <c r="Y438" s="3" t="s">
        <v>621</v>
      </c>
      <c r="Z438" s="3" t="s">
        <v>621</v>
      </c>
      <c r="AA438" s="3" t="s">
        <v>621</v>
      </c>
      <c r="AB438" s="3" t="s">
        <v>621</v>
      </c>
      <c r="AC438" s="3" t="s">
        <v>621</v>
      </c>
      <c r="AD438" s="3">
        <v>25.334</v>
      </c>
      <c r="AE438" s="3" t="s">
        <v>621</v>
      </c>
      <c r="AF438" s="3" t="s">
        <v>622</v>
      </c>
      <c r="AG438" s="3" t="s">
        <v>621</v>
      </c>
      <c r="AH438" s="3" t="s">
        <v>621</v>
      </c>
      <c r="AI438" s="3" t="s">
        <v>621</v>
      </c>
      <c r="AM438" s="20">
        <f t="shared" si="18"/>
        <v>132.184</v>
      </c>
      <c r="AN438" s="20">
        <f t="shared" si="19"/>
        <v>115.20699999999999</v>
      </c>
      <c r="AO438" s="21">
        <f t="shared" si="20"/>
        <v>0.87156539369363917</v>
      </c>
    </row>
    <row r="439" spans="1:42" ht="15" customHeight="1" x14ac:dyDescent="0.25">
      <c r="A439" s="3" t="s">
        <v>550</v>
      </c>
      <c r="B439" s="3" t="s">
        <v>563</v>
      </c>
      <c r="C439" s="3">
        <v>2013</v>
      </c>
      <c r="D439" s="3">
        <v>48.933999999999997</v>
      </c>
      <c r="E439" s="3">
        <v>21.376999999999999</v>
      </c>
      <c r="F439" s="3" t="s">
        <v>621</v>
      </c>
      <c r="G439" s="3">
        <v>2.7E-2</v>
      </c>
      <c r="H439" s="3" t="s">
        <v>621</v>
      </c>
      <c r="I439" s="3">
        <v>0.17799999999999999</v>
      </c>
      <c r="J439" s="3" t="s">
        <v>621</v>
      </c>
      <c r="K439" s="3" t="s">
        <v>621</v>
      </c>
      <c r="L439" s="3" t="s">
        <v>622</v>
      </c>
      <c r="M439" s="3">
        <v>0.11600000000000001</v>
      </c>
      <c r="N439" s="3" t="s">
        <v>621</v>
      </c>
      <c r="O439" s="3" t="s">
        <v>621</v>
      </c>
      <c r="P439" s="3" t="s">
        <v>621</v>
      </c>
      <c r="Q439" s="3" t="s">
        <v>621</v>
      </c>
      <c r="R439" s="3">
        <v>9.6000000000000002E-2</v>
      </c>
      <c r="S439" s="3" t="s">
        <v>621</v>
      </c>
      <c r="T439" s="3" t="s">
        <v>621</v>
      </c>
      <c r="U439" s="3" t="s">
        <v>621</v>
      </c>
      <c r="V439" s="3" t="s">
        <v>621</v>
      </c>
      <c r="W439" s="3">
        <v>1.282</v>
      </c>
      <c r="X439" s="3" t="s">
        <v>621</v>
      </c>
      <c r="Y439" s="3" t="s">
        <v>621</v>
      </c>
      <c r="Z439" s="3" t="s">
        <v>621</v>
      </c>
      <c r="AA439" s="3" t="s">
        <v>621</v>
      </c>
      <c r="AB439" s="3">
        <v>8.1000000000000003E-2</v>
      </c>
      <c r="AC439" s="3" t="s">
        <v>621</v>
      </c>
      <c r="AD439" s="3">
        <v>19.597000000000001</v>
      </c>
      <c r="AE439" s="3" t="s">
        <v>621</v>
      </c>
      <c r="AF439" s="3" t="s">
        <v>621</v>
      </c>
      <c r="AG439" s="3" t="s">
        <v>621</v>
      </c>
      <c r="AH439" s="3" t="s">
        <v>621</v>
      </c>
      <c r="AI439" s="3" t="s">
        <v>621</v>
      </c>
      <c r="AM439" s="20">
        <f t="shared" si="18"/>
        <v>21.377000000000002</v>
      </c>
      <c r="AN439" s="20">
        <f t="shared" si="19"/>
        <v>48.933999999999997</v>
      </c>
      <c r="AO439" s="21">
        <f t="shared" si="20"/>
        <v>2.2890957571221402</v>
      </c>
      <c r="AP439" s="22" t="s">
        <v>1086</v>
      </c>
    </row>
    <row r="440" spans="1:42" ht="15" customHeight="1" x14ac:dyDescent="0.25">
      <c r="A440" s="3" t="s">
        <v>550</v>
      </c>
      <c r="B440" s="3" t="s">
        <v>564</v>
      </c>
      <c r="C440" s="3">
        <v>2013</v>
      </c>
      <c r="D440" s="3">
        <v>2.0960000000000001</v>
      </c>
      <c r="E440" s="3">
        <v>2.3969999999999998</v>
      </c>
      <c r="F440" s="3" t="s">
        <v>621</v>
      </c>
      <c r="G440" s="3">
        <v>0.16700000000000001</v>
      </c>
      <c r="H440" s="3" t="s">
        <v>621</v>
      </c>
      <c r="I440" s="3" t="s">
        <v>621</v>
      </c>
      <c r="J440" s="3" t="s">
        <v>621</v>
      </c>
      <c r="K440" s="3" t="s">
        <v>621</v>
      </c>
      <c r="L440" s="3" t="s">
        <v>622</v>
      </c>
      <c r="M440" s="3" t="s">
        <v>621</v>
      </c>
      <c r="N440" s="3" t="s">
        <v>621</v>
      </c>
      <c r="O440" s="3" t="s">
        <v>621</v>
      </c>
      <c r="P440" s="3" t="s">
        <v>621</v>
      </c>
      <c r="Q440" s="3" t="s">
        <v>621</v>
      </c>
      <c r="R440" s="3" t="s">
        <v>621</v>
      </c>
      <c r="S440" s="3" t="s">
        <v>621</v>
      </c>
      <c r="T440" s="3">
        <v>2.23</v>
      </c>
      <c r="U440" s="3" t="s">
        <v>621</v>
      </c>
      <c r="V440" s="3" t="s">
        <v>621</v>
      </c>
      <c r="W440" s="3" t="s">
        <v>621</v>
      </c>
      <c r="X440" s="3" t="s">
        <v>621</v>
      </c>
      <c r="Y440" s="3" t="s">
        <v>621</v>
      </c>
      <c r="Z440" s="3" t="s">
        <v>621</v>
      </c>
      <c r="AA440" s="3" t="s">
        <v>621</v>
      </c>
      <c r="AB440" s="3" t="s">
        <v>621</v>
      </c>
      <c r="AC440" s="3" t="s">
        <v>621</v>
      </c>
      <c r="AD440" s="3" t="s">
        <v>621</v>
      </c>
      <c r="AE440" s="3" t="s">
        <v>621</v>
      </c>
      <c r="AF440" s="3" t="s">
        <v>622</v>
      </c>
      <c r="AG440" s="3" t="s">
        <v>621</v>
      </c>
      <c r="AH440" s="3" t="s">
        <v>621</v>
      </c>
      <c r="AI440" s="3" t="s">
        <v>621</v>
      </c>
      <c r="AM440" s="20">
        <f t="shared" si="18"/>
        <v>2.3969999999999998</v>
      </c>
      <c r="AN440" s="20">
        <f t="shared" si="19"/>
        <v>2.0960000000000001</v>
      </c>
      <c r="AO440" s="21">
        <f t="shared" si="20"/>
        <v>0.87442636629119741</v>
      </c>
    </row>
    <row r="441" spans="1:42" ht="15" customHeight="1" x14ac:dyDescent="0.25">
      <c r="A441" s="3" t="s">
        <v>550</v>
      </c>
      <c r="B441" s="3" t="s">
        <v>565</v>
      </c>
      <c r="C441" s="3">
        <v>2013</v>
      </c>
      <c r="D441" s="3">
        <v>2.3159999999999998</v>
      </c>
      <c r="E441" s="3">
        <v>2.6366999999999998</v>
      </c>
      <c r="F441" s="3" t="s">
        <v>621</v>
      </c>
      <c r="G441" s="3">
        <v>1.67E-2</v>
      </c>
      <c r="H441" s="3" t="s">
        <v>621</v>
      </c>
      <c r="I441" s="3" t="s">
        <v>621</v>
      </c>
      <c r="J441" s="3" t="s">
        <v>621</v>
      </c>
      <c r="K441" s="3" t="s">
        <v>621</v>
      </c>
      <c r="L441" s="3" t="s">
        <v>622</v>
      </c>
      <c r="M441" s="3" t="s">
        <v>621</v>
      </c>
      <c r="N441" s="3" t="s">
        <v>621</v>
      </c>
      <c r="O441" s="3" t="s">
        <v>621</v>
      </c>
      <c r="P441" s="3" t="s">
        <v>621</v>
      </c>
      <c r="Q441" s="3" t="s">
        <v>621</v>
      </c>
      <c r="R441" s="3" t="s">
        <v>621</v>
      </c>
      <c r="S441" s="3" t="s">
        <v>621</v>
      </c>
      <c r="T441" s="3" t="s">
        <v>621</v>
      </c>
      <c r="U441" s="3">
        <v>2.62</v>
      </c>
      <c r="V441" s="3" t="s">
        <v>621</v>
      </c>
      <c r="W441" s="3" t="s">
        <v>621</v>
      </c>
      <c r="X441" s="3" t="s">
        <v>621</v>
      </c>
      <c r="Y441" s="3" t="s">
        <v>621</v>
      </c>
      <c r="Z441" s="3" t="s">
        <v>621</v>
      </c>
      <c r="AA441" s="3" t="s">
        <v>621</v>
      </c>
      <c r="AB441" s="3" t="s">
        <v>621</v>
      </c>
      <c r="AC441" s="3" t="s">
        <v>621</v>
      </c>
      <c r="AD441" s="3" t="s">
        <v>621</v>
      </c>
      <c r="AE441" s="3" t="s">
        <v>621</v>
      </c>
      <c r="AF441" s="3" t="s">
        <v>622</v>
      </c>
      <c r="AG441" s="3" t="s">
        <v>621</v>
      </c>
      <c r="AH441" s="3" t="s">
        <v>621</v>
      </c>
      <c r="AI441" s="3" t="s">
        <v>621</v>
      </c>
      <c r="AM441" s="20">
        <f t="shared" si="18"/>
        <v>2.6367000000000003</v>
      </c>
      <c r="AN441" s="20">
        <f t="shared" si="19"/>
        <v>2.3159999999999998</v>
      </c>
      <c r="AO441" s="21">
        <f t="shared" si="20"/>
        <v>0.87837069063602213</v>
      </c>
    </row>
    <row r="442" spans="1:42" ht="15" customHeight="1" x14ac:dyDescent="0.25">
      <c r="A442" s="3" t="s">
        <v>550</v>
      </c>
      <c r="B442" s="3" t="s">
        <v>566</v>
      </c>
      <c r="C442" s="3">
        <v>2013</v>
      </c>
      <c r="D442" s="3">
        <v>27.574999999999999</v>
      </c>
      <c r="E442" s="3">
        <v>28.873000000000001</v>
      </c>
      <c r="F442" s="3" t="s">
        <v>621</v>
      </c>
      <c r="G442" s="3">
        <v>0.52700000000000002</v>
      </c>
      <c r="H442" s="3" t="s">
        <v>621</v>
      </c>
      <c r="I442" s="3" t="s">
        <v>621</v>
      </c>
      <c r="J442" s="3" t="s">
        <v>621</v>
      </c>
      <c r="K442" s="3" t="s">
        <v>621</v>
      </c>
      <c r="L442" s="3" t="s">
        <v>622</v>
      </c>
      <c r="M442" s="3" t="s">
        <v>621</v>
      </c>
      <c r="N442" s="3" t="s">
        <v>621</v>
      </c>
      <c r="O442" s="3" t="s">
        <v>621</v>
      </c>
      <c r="P442" s="3" t="s">
        <v>621</v>
      </c>
      <c r="Q442" s="3" t="s">
        <v>621</v>
      </c>
      <c r="R442" s="3" t="s">
        <v>621</v>
      </c>
      <c r="S442" s="3" t="s">
        <v>621</v>
      </c>
      <c r="T442" s="3">
        <v>28.346</v>
      </c>
      <c r="U442" s="3" t="s">
        <v>621</v>
      </c>
      <c r="V442" s="3" t="s">
        <v>621</v>
      </c>
      <c r="W442" s="3" t="s">
        <v>621</v>
      </c>
      <c r="X442" s="3" t="s">
        <v>621</v>
      </c>
      <c r="Y442" s="3" t="s">
        <v>621</v>
      </c>
      <c r="Z442" s="3" t="s">
        <v>621</v>
      </c>
      <c r="AA442" s="3" t="s">
        <v>621</v>
      </c>
      <c r="AB442" s="3" t="s">
        <v>621</v>
      </c>
      <c r="AC442" s="3" t="s">
        <v>621</v>
      </c>
      <c r="AD442" s="3" t="s">
        <v>621</v>
      </c>
      <c r="AE442" s="3" t="s">
        <v>621</v>
      </c>
      <c r="AF442" s="3" t="s">
        <v>622</v>
      </c>
      <c r="AG442" s="3" t="s">
        <v>621</v>
      </c>
      <c r="AH442" s="3" t="s">
        <v>621</v>
      </c>
      <c r="AI442" s="3" t="s">
        <v>621</v>
      </c>
      <c r="AM442" s="20">
        <f t="shared" si="18"/>
        <v>28.873000000000001</v>
      </c>
      <c r="AN442" s="20">
        <f t="shared" si="19"/>
        <v>27.574999999999999</v>
      </c>
      <c r="AO442" s="21">
        <f t="shared" si="20"/>
        <v>0.95504450524711659</v>
      </c>
    </row>
    <row r="443" spans="1:42" ht="15" customHeight="1" x14ac:dyDescent="0.25">
      <c r="A443" s="3" t="s">
        <v>550</v>
      </c>
      <c r="B443" s="3" t="s">
        <v>567</v>
      </c>
      <c r="C443" s="3">
        <v>2013</v>
      </c>
      <c r="D443" s="3">
        <v>7.9779999999999998</v>
      </c>
      <c r="E443" s="3">
        <v>8.016</v>
      </c>
      <c r="F443" s="3" t="s">
        <v>621</v>
      </c>
      <c r="G443" s="3">
        <v>0.45100000000000001</v>
      </c>
      <c r="H443" s="3" t="s">
        <v>621</v>
      </c>
      <c r="I443" s="3" t="s">
        <v>621</v>
      </c>
      <c r="J443" s="3" t="s">
        <v>621</v>
      </c>
      <c r="K443" s="3" t="s">
        <v>621</v>
      </c>
      <c r="L443" s="3" t="s">
        <v>622</v>
      </c>
      <c r="M443" s="3" t="s">
        <v>621</v>
      </c>
      <c r="N443" s="3" t="s">
        <v>621</v>
      </c>
      <c r="O443" s="3" t="s">
        <v>621</v>
      </c>
      <c r="P443" s="3">
        <v>0.51800000000000002</v>
      </c>
      <c r="Q443" s="3" t="s">
        <v>621</v>
      </c>
      <c r="R443" s="3">
        <v>7.0469999999999997</v>
      </c>
      <c r="S443" s="3" t="s">
        <v>621</v>
      </c>
      <c r="T443" s="3" t="s">
        <v>621</v>
      </c>
      <c r="U443" s="3" t="s">
        <v>621</v>
      </c>
      <c r="V443" s="3" t="s">
        <v>621</v>
      </c>
      <c r="W443" s="3" t="s">
        <v>621</v>
      </c>
      <c r="X443" s="3" t="s">
        <v>621</v>
      </c>
      <c r="Y443" s="3" t="s">
        <v>621</v>
      </c>
      <c r="Z443" s="3" t="s">
        <v>621</v>
      </c>
      <c r="AA443" s="3" t="s">
        <v>621</v>
      </c>
      <c r="AB443" s="3" t="s">
        <v>621</v>
      </c>
      <c r="AC443" s="3" t="s">
        <v>621</v>
      </c>
      <c r="AD443" s="3" t="s">
        <v>621</v>
      </c>
      <c r="AE443" s="3" t="s">
        <v>621</v>
      </c>
      <c r="AF443" s="3" t="s">
        <v>622</v>
      </c>
      <c r="AG443" s="3" t="s">
        <v>621</v>
      </c>
      <c r="AH443" s="3" t="s">
        <v>621</v>
      </c>
      <c r="AI443" s="3" t="s">
        <v>621</v>
      </c>
      <c r="AM443" s="20">
        <f t="shared" si="18"/>
        <v>8.016</v>
      </c>
      <c r="AN443" s="20">
        <f t="shared" si="19"/>
        <v>7.9779999999999998</v>
      </c>
      <c r="AO443" s="21">
        <f t="shared" si="20"/>
        <v>0.99525948103792417</v>
      </c>
    </row>
    <row r="444" spans="1:42" ht="15" customHeight="1" x14ac:dyDescent="0.25">
      <c r="A444" s="3" t="s">
        <v>550</v>
      </c>
      <c r="B444" s="3" t="s">
        <v>568</v>
      </c>
      <c r="C444" s="3">
        <v>2013</v>
      </c>
      <c r="D444" s="3">
        <v>92.403999999999996</v>
      </c>
      <c r="E444" s="3">
        <v>103.569</v>
      </c>
      <c r="F444" s="3" t="s">
        <v>621</v>
      </c>
      <c r="G444" s="3">
        <v>0.70899999999999996</v>
      </c>
      <c r="H444" s="3" t="s">
        <v>621</v>
      </c>
      <c r="I444" s="3" t="s">
        <v>621</v>
      </c>
      <c r="J444" s="3" t="s">
        <v>621</v>
      </c>
      <c r="K444" s="3" t="s">
        <v>621</v>
      </c>
      <c r="L444" s="3" t="s">
        <v>622</v>
      </c>
      <c r="M444" s="3" t="s">
        <v>621</v>
      </c>
      <c r="N444" s="3" t="s">
        <v>621</v>
      </c>
      <c r="O444" s="3">
        <v>86.363</v>
      </c>
      <c r="P444" s="3" t="s">
        <v>621</v>
      </c>
      <c r="Q444" s="3" t="s">
        <v>621</v>
      </c>
      <c r="R444" s="3" t="s">
        <v>621</v>
      </c>
      <c r="S444" s="3" t="s">
        <v>621</v>
      </c>
      <c r="T444" s="3" t="s">
        <v>621</v>
      </c>
      <c r="U444" s="3" t="s">
        <v>621</v>
      </c>
      <c r="V444" s="3" t="s">
        <v>621</v>
      </c>
      <c r="W444" s="3" t="s">
        <v>621</v>
      </c>
      <c r="X444" s="3" t="s">
        <v>621</v>
      </c>
      <c r="Y444" s="3" t="s">
        <v>621</v>
      </c>
      <c r="Z444" s="3" t="s">
        <v>621</v>
      </c>
      <c r="AA444" s="3" t="s">
        <v>621</v>
      </c>
      <c r="AB444" s="3" t="s">
        <v>621</v>
      </c>
      <c r="AC444" s="3" t="s">
        <v>621</v>
      </c>
      <c r="AD444" s="3">
        <v>16.497</v>
      </c>
      <c r="AE444" s="3" t="s">
        <v>621</v>
      </c>
      <c r="AF444" s="3" t="s">
        <v>622</v>
      </c>
      <c r="AG444" s="3" t="s">
        <v>621</v>
      </c>
      <c r="AH444" s="3" t="s">
        <v>621</v>
      </c>
      <c r="AI444" s="3" t="s">
        <v>621</v>
      </c>
      <c r="AM444" s="20">
        <f t="shared" si="18"/>
        <v>103.569</v>
      </c>
      <c r="AN444" s="20">
        <f t="shared" si="19"/>
        <v>92.403999999999996</v>
      </c>
      <c r="AO444" s="21">
        <f t="shared" si="20"/>
        <v>0.89219747221658985</v>
      </c>
    </row>
    <row r="445" spans="1:42" ht="15" customHeight="1" x14ac:dyDescent="0.25">
      <c r="A445" s="3" t="s">
        <v>550</v>
      </c>
      <c r="B445" s="3" t="s">
        <v>569</v>
      </c>
      <c r="C445" s="3">
        <v>2013</v>
      </c>
      <c r="D445" s="3" t="s">
        <v>621</v>
      </c>
      <c r="E445" s="3" t="s">
        <v>621</v>
      </c>
      <c r="F445" s="3" t="s">
        <v>621</v>
      </c>
      <c r="G445" s="3" t="s">
        <v>621</v>
      </c>
      <c r="H445" s="3" t="s">
        <v>621</v>
      </c>
      <c r="I445" s="3" t="s">
        <v>621</v>
      </c>
      <c r="J445" s="3" t="s">
        <v>621</v>
      </c>
      <c r="K445" s="3" t="s">
        <v>621</v>
      </c>
      <c r="L445" s="3" t="s">
        <v>622</v>
      </c>
      <c r="M445" s="3" t="s">
        <v>621</v>
      </c>
      <c r="N445" s="3" t="s">
        <v>621</v>
      </c>
      <c r="O445" s="3" t="s">
        <v>621</v>
      </c>
      <c r="P445" s="3" t="s">
        <v>621</v>
      </c>
      <c r="Q445" s="3" t="s">
        <v>621</v>
      </c>
      <c r="R445" s="3" t="s">
        <v>621</v>
      </c>
      <c r="S445" s="3" t="s">
        <v>621</v>
      </c>
      <c r="T445" s="3" t="s">
        <v>621</v>
      </c>
      <c r="U445" s="3" t="s">
        <v>621</v>
      </c>
      <c r="V445" s="3" t="s">
        <v>621</v>
      </c>
      <c r="W445" s="3" t="s">
        <v>621</v>
      </c>
      <c r="X445" s="3" t="s">
        <v>621</v>
      </c>
      <c r="Y445" s="3" t="s">
        <v>621</v>
      </c>
      <c r="Z445" s="3" t="s">
        <v>621</v>
      </c>
      <c r="AA445" s="3" t="s">
        <v>621</v>
      </c>
      <c r="AB445" s="3" t="s">
        <v>621</v>
      </c>
      <c r="AC445" s="3" t="s">
        <v>621</v>
      </c>
      <c r="AD445" s="3" t="s">
        <v>621</v>
      </c>
      <c r="AE445" s="3" t="s">
        <v>621</v>
      </c>
      <c r="AF445" s="3" t="s">
        <v>622</v>
      </c>
      <c r="AG445" s="3" t="s">
        <v>621</v>
      </c>
      <c r="AH445" s="3" t="s">
        <v>621</v>
      </c>
      <c r="AI445" s="3" t="s">
        <v>621</v>
      </c>
      <c r="AM445" s="20">
        <f t="shared" si="18"/>
        <v>0</v>
      </c>
      <c r="AN445" s="20">
        <f t="shared" si="19"/>
        <v>0</v>
      </c>
      <c r="AO445" s="21" t="str">
        <f t="shared" si="20"/>
        <v/>
      </c>
    </row>
    <row r="446" spans="1:42" ht="15" customHeight="1" x14ac:dyDescent="0.25">
      <c r="A446" s="3" t="s">
        <v>550</v>
      </c>
      <c r="B446" s="3" t="s">
        <v>570</v>
      </c>
      <c r="C446" s="3">
        <v>2013</v>
      </c>
      <c r="D446" s="3" t="s">
        <v>621</v>
      </c>
      <c r="E446" s="3" t="s">
        <v>621</v>
      </c>
      <c r="F446" s="3" t="s">
        <v>621</v>
      </c>
      <c r="G446" s="3" t="s">
        <v>621</v>
      </c>
      <c r="H446" s="3" t="s">
        <v>621</v>
      </c>
      <c r="I446" s="3" t="s">
        <v>621</v>
      </c>
      <c r="J446" s="3" t="s">
        <v>621</v>
      </c>
      <c r="K446" s="3" t="s">
        <v>621</v>
      </c>
      <c r="L446" s="3" t="s">
        <v>622</v>
      </c>
      <c r="M446" s="3" t="s">
        <v>621</v>
      </c>
      <c r="N446" s="3" t="s">
        <v>621</v>
      </c>
      <c r="O446" s="3" t="s">
        <v>621</v>
      </c>
      <c r="P446" s="3" t="s">
        <v>621</v>
      </c>
      <c r="Q446" s="3" t="s">
        <v>621</v>
      </c>
      <c r="R446" s="3" t="s">
        <v>621</v>
      </c>
      <c r="S446" s="3" t="s">
        <v>621</v>
      </c>
      <c r="T446" s="3" t="s">
        <v>621</v>
      </c>
      <c r="U446" s="3" t="s">
        <v>621</v>
      </c>
      <c r="V446" s="3" t="s">
        <v>621</v>
      </c>
      <c r="W446" s="3" t="s">
        <v>621</v>
      </c>
      <c r="X446" s="3" t="s">
        <v>621</v>
      </c>
      <c r="Y446" s="3" t="s">
        <v>621</v>
      </c>
      <c r="Z446" s="3" t="s">
        <v>621</v>
      </c>
      <c r="AA446" s="3" t="s">
        <v>621</v>
      </c>
      <c r="AB446" s="3" t="s">
        <v>621</v>
      </c>
      <c r="AC446" s="3" t="s">
        <v>621</v>
      </c>
      <c r="AD446" s="3" t="s">
        <v>621</v>
      </c>
      <c r="AE446" s="3" t="s">
        <v>621</v>
      </c>
      <c r="AF446" s="3" t="s">
        <v>622</v>
      </c>
      <c r="AG446" s="3" t="s">
        <v>621</v>
      </c>
      <c r="AH446" s="3" t="s">
        <v>621</v>
      </c>
      <c r="AI446" s="3" t="s">
        <v>621</v>
      </c>
      <c r="AM446" s="20">
        <f t="shared" si="18"/>
        <v>0</v>
      </c>
      <c r="AN446" s="20">
        <f t="shared" si="19"/>
        <v>0</v>
      </c>
      <c r="AO446" s="21" t="str">
        <f t="shared" si="20"/>
        <v/>
      </c>
    </row>
    <row r="447" spans="1:42" ht="15" customHeight="1" x14ac:dyDescent="0.25">
      <c r="A447" s="3" t="s">
        <v>571</v>
      </c>
      <c r="B447" s="3" t="s">
        <v>572</v>
      </c>
      <c r="C447" s="3">
        <v>2013</v>
      </c>
      <c r="D447" s="3" t="s">
        <v>621</v>
      </c>
      <c r="E447" s="3" t="s">
        <v>621</v>
      </c>
      <c r="F447" s="3" t="s">
        <v>621</v>
      </c>
      <c r="G447" s="3">
        <v>4.0000000000000001E-3</v>
      </c>
      <c r="H447" s="3" t="s">
        <v>621</v>
      </c>
      <c r="I447" s="3" t="s">
        <v>621</v>
      </c>
      <c r="J447" s="3" t="s">
        <v>621</v>
      </c>
      <c r="K447" s="3" t="s">
        <v>621</v>
      </c>
      <c r="L447" s="3" t="s">
        <v>622</v>
      </c>
      <c r="M447" s="3" t="s">
        <v>621</v>
      </c>
      <c r="N447" s="3" t="s">
        <v>621</v>
      </c>
      <c r="O447" s="3" t="s">
        <v>621</v>
      </c>
      <c r="P447" s="3" t="s">
        <v>621</v>
      </c>
      <c r="Q447" s="3" t="s">
        <v>621</v>
      </c>
      <c r="R447" s="3" t="s">
        <v>621</v>
      </c>
      <c r="S447" s="3" t="s">
        <v>621</v>
      </c>
      <c r="T447" s="3" t="s">
        <v>621</v>
      </c>
      <c r="U447" s="3" t="s">
        <v>621</v>
      </c>
      <c r="V447" s="3" t="s">
        <v>621</v>
      </c>
      <c r="W447" s="3" t="s">
        <v>621</v>
      </c>
      <c r="X447" s="3" t="s">
        <v>621</v>
      </c>
      <c r="Y447" s="3" t="s">
        <v>621</v>
      </c>
      <c r="Z447" s="3" t="s">
        <v>621</v>
      </c>
      <c r="AA447" s="3" t="s">
        <v>621</v>
      </c>
      <c r="AB447" s="3" t="s">
        <v>621</v>
      </c>
      <c r="AC447" s="3" t="s">
        <v>621</v>
      </c>
      <c r="AD447" s="3" t="s">
        <v>621</v>
      </c>
      <c r="AE447" s="3" t="s">
        <v>621</v>
      </c>
      <c r="AF447" s="3" t="s">
        <v>621</v>
      </c>
      <c r="AG447" s="3" t="s">
        <v>621</v>
      </c>
      <c r="AH447" s="3" t="s">
        <v>621</v>
      </c>
      <c r="AI447" s="3" t="s">
        <v>621</v>
      </c>
      <c r="AM447" s="20">
        <f t="shared" si="18"/>
        <v>4.0000000000000001E-3</v>
      </c>
      <c r="AN447" s="20">
        <f t="shared" si="19"/>
        <v>0</v>
      </c>
      <c r="AO447" s="21">
        <f t="shared" si="20"/>
        <v>0</v>
      </c>
      <c r="AP447" s="22" t="s">
        <v>1087</v>
      </c>
    </row>
    <row r="448" spans="1:42" ht="15" customHeight="1" x14ac:dyDescent="0.25">
      <c r="A448" s="3" t="s">
        <v>571</v>
      </c>
      <c r="B448" s="3" t="s">
        <v>573</v>
      </c>
      <c r="C448" s="3">
        <v>2013</v>
      </c>
      <c r="D448" s="3">
        <v>166.17599999999999</v>
      </c>
      <c r="E448" s="3">
        <v>187.036</v>
      </c>
      <c r="F448" s="3" t="s">
        <v>621</v>
      </c>
      <c r="G448" s="3">
        <v>4.1000000000000002E-2</v>
      </c>
      <c r="H448" s="3" t="s">
        <v>621</v>
      </c>
      <c r="I448" s="3" t="s">
        <v>621</v>
      </c>
      <c r="J448" s="3" t="s">
        <v>621</v>
      </c>
      <c r="K448" s="3">
        <v>5.0860000000000003</v>
      </c>
      <c r="L448" s="3" t="s">
        <v>622</v>
      </c>
      <c r="M448" s="3">
        <v>45.226999999999997</v>
      </c>
      <c r="N448" s="3">
        <v>61.673000000000002</v>
      </c>
      <c r="O448" s="3">
        <v>30.151</v>
      </c>
      <c r="P448" s="3" t="s">
        <v>621</v>
      </c>
      <c r="Q448" s="3" t="s">
        <v>621</v>
      </c>
      <c r="R448" s="3" t="s">
        <v>621</v>
      </c>
      <c r="S448" s="3" t="s">
        <v>14</v>
      </c>
      <c r="T448" s="3" t="s">
        <v>621</v>
      </c>
      <c r="U448" s="3" t="s">
        <v>621</v>
      </c>
      <c r="V448" s="3" t="s">
        <v>621</v>
      </c>
      <c r="W448" s="3" t="s">
        <v>621</v>
      </c>
      <c r="X448" s="3" t="s">
        <v>621</v>
      </c>
      <c r="Y448" s="3">
        <v>13.789</v>
      </c>
      <c r="Z448" s="3" t="s">
        <v>621</v>
      </c>
      <c r="AA448" s="3">
        <v>0</v>
      </c>
      <c r="AB448" s="3" t="s">
        <v>621</v>
      </c>
      <c r="AC448" s="3">
        <v>0.66</v>
      </c>
      <c r="AD448" s="3">
        <v>28.401</v>
      </c>
      <c r="AE448" s="3" t="s">
        <v>621</v>
      </c>
      <c r="AF448" s="3" t="s">
        <v>621</v>
      </c>
      <c r="AG448" s="3" t="s">
        <v>621</v>
      </c>
      <c r="AH448" s="3">
        <v>2.008</v>
      </c>
      <c r="AI448" s="3">
        <v>3.9</v>
      </c>
      <c r="AM448" s="20">
        <f t="shared" si="18"/>
        <v>188.928</v>
      </c>
      <c r="AN448" s="20">
        <f t="shared" si="19"/>
        <v>166.17599999999999</v>
      </c>
      <c r="AO448" s="21">
        <f t="shared" si="20"/>
        <v>0.87957317073170727</v>
      </c>
    </row>
    <row r="449" spans="1:41" ht="15" customHeight="1" x14ac:dyDescent="0.25">
      <c r="A449" s="3" t="s">
        <v>574</v>
      </c>
      <c r="B449" s="3" t="s">
        <v>575</v>
      </c>
      <c r="C449" s="3">
        <v>2013</v>
      </c>
      <c r="D449" s="3">
        <v>93.394000000000005</v>
      </c>
      <c r="E449" s="3">
        <v>113.087</v>
      </c>
      <c r="F449" s="3" t="s">
        <v>621</v>
      </c>
      <c r="G449" s="3">
        <v>0.54700000000000004</v>
      </c>
      <c r="H449" s="3" t="s">
        <v>621</v>
      </c>
      <c r="I449" s="3" t="s">
        <v>621</v>
      </c>
      <c r="J449" s="3" t="s">
        <v>621</v>
      </c>
      <c r="K449" s="3" t="s">
        <v>621</v>
      </c>
      <c r="L449" s="3" t="s">
        <v>622</v>
      </c>
      <c r="M449" s="3">
        <v>15.952</v>
      </c>
      <c r="N449" s="3">
        <v>5.125</v>
      </c>
      <c r="O449" s="3">
        <v>52.075000000000003</v>
      </c>
      <c r="P449" s="3">
        <v>12.018000000000001</v>
      </c>
      <c r="Q449" s="3">
        <v>0.57899999999999996</v>
      </c>
      <c r="R449" s="3" t="s">
        <v>621</v>
      </c>
      <c r="S449" s="3" t="s">
        <v>10</v>
      </c>
      <c r="T449" s="3" t="s">
        <v>621</v>
      </c>
      <c r="U449" s="3" t="s">
        <v>621</v>
      </c>
      <c r="V449" s="3" t="s">
        <v>621</v>
      </c>
      <c r="W449" s="3" t="s">
        <v>621</v>
      </c>
      <c r="X449" s="3" t="s">
        <v>621</v>
      </c>
      <c r="Y449" s="3">
        <v>5.21</v>
      </c>
      <c r="Z449" s="3" t="s">
        <v>621</v>
      </c>
      <c r="AA449" s="3">
        <v>5.4349999999999996</v>
      </c>
      <c r="AB449" s="3" t="s">
        <v>621</v>
      </c>
      <c r="AC449" s="3" t="s">
        <v>621</v>
      </c>
      <c r="AD449" s="3">
        <v>16.141999999999999</v>
      </c>
      <c r="AE449" s="3" t="s">
        <v>621</v>
      </c>
      <c r="AF449" s="3" t="s">
        <v>622</v>
      </c>
      <c r="AG449" s="3" t="s">
        <v>621</v>
      </c>
      <c r="AH449" s="3">
        <v>4.0000000000000001E-3</v>
      </c>
      <c r="AI449" s="3">
        <v>4.0000000000000001E-3</v>
      </c>
      <c r="AM449" s="20">
        <f t="shared" si="18"/>
        <v>113.08699999999999</v>
      </c>
      <c r="AN449" s="20">
        <f t="shared" si="19"/>
        <v>93.394000000000005</v>
      </c>
      <c r="AO449" s="21">
        <f t="shared" si="20"/>
        <v>0.82585973630921339</v>
      </c>
    </row>
    <row r="450" spans="1:41" ht="15" customHeight="1" x14ac:dyDescent="0.25">
      <c r="A450" s="3" t="s">
        <v>574</v>
      </c>
      <c r="B450" s="3" t="s">
        <v>576</v>
      </c>
      <c r="C450" s="3">
        <v>2013</v>
      </c>
      <c r="D450" s="3">
        <v>13.061</v>
      </c>
      <c r="E450" s="3">
        <v>15.471</v>
      </c>
      <c r="F450" s="3" t="s">
        <v>621</v>
      </c>
      <c r="G450" s="3">
        <v>0.88300000000000001</v>
      </c>
      <c r="H450" s="3" t="s">
        <v>621</v>
      </c>
      <c r="I450" s="3" t="s">
        <v>621</v>
      </c>
      <c r="J450" s="3" t="s">
        <v>621</v>
      </c>
      <c r="K450" s="3" t="s">
        <v>621</v>
      </c>
      <c r="L450" s="3" t="s">
        <v>982</v>
      </c>
      <c r="M450" s="3" t="s">
        <v>621</v>
      </c>
      <c r="N450" s="3" t="s">
        <v>621</v>
      </c>
      <c r="O450" s="3">
        <v>14.587999999999999</v>
      </c>
      <c r="P450" s="3" t="s">
        <v>621</v>
      </c>
      <c r="Q450" s="3" t="s">
        <v>621</v>
      </c>
      <c r="R450" s="3" t="s">
        <v>621</v>
      </c>
      <c r="S450" s="3" t="s">
        <v>14</v>
      </c>
      <c r="T450" s="3" t="s">
        <v>621</v>
      </c>
      <c r="U450" s="3" t="s">
        <v>621</v>
      </c>
      <c r="V450" s="3" t="s">
        <v>621</v>
      </c>
      <c r="W450" s="3" t="s">
        <v>621</v>
      </c>
      <c r="X450" s="3" t="s">
        <v>621</v>
      </c>
      <c r="Y450" s="3" t="s">
        <v>621</v>
      </c>
      <c r="Z450" s="3" t="s">
        <v>621</v>
      </c>
      <c r="AA450" s="3" t="s">
        <v>621</v>
      </c>
      <c r="AB450" s="3" t="s">
        <v>621</v>
      </c>
      <c r="AC450" s="3" t="s">
        <v>621</v>
      </c>
      <c r="AD450" s="3" t="s">
        <v>621</v>
      </c>
      <c r="AE450" s="3" t="s">
        <v>621</v>
      </c>
      <c r="AF450" s="3" t="s">
        <v>622</v>
      </c>
      <c r="AG450" s="3" t="s">
        <v>621</v>
      </c>
      <c r="AH450" s="3" t="s">
        <v>621</v>
      </c>
      <c r="AI450" s="3" t="s">
        <v>621</v>
      </c>
      <c r="AM450" s="20">
        <f t="shared" si="18"/>
        <v>15.471</v>
      </c>
      <c r="AN450" s="20">
        <f t="shared" si="19"/>
        <v>13.061</v>
      </c>
      <c r="AO450" s="21">
        <f t="shared" si="20"/>
        <v>0.84422467843061211</v>
      </c>
    </row>
    <row r="451" spans="1:41" ht="15" customHeight="1" x14ac:dyDescent="0.25">
      <c r="A451" s="3" t="s">
        <v>574</v>
      </c>
      <c r="B451" s="3" t="s">
        <v>577</v>
      </c>
      <c r="C451" s="3">
        <v>2013</v>
      </c>
      <c r="D451" s="3">
        <v>113.249</v>
      </c>
      <c r="E451" s="3">
        <v>140.88</v>
      </c>
      <c r="F451" s="3" t="s">
        <v>621</v>
      </c>
      <c r="G451" s="3">
        <v>7.17</v>
      </c>
      <c r="H451" s="3" t="s">
        <v>621</v>
      </c>
      <c r="I451" s="3" t="s">
        <v>621</v>
      </c>
      <c r="J451" s="3" t="s">
        <v>621</v>
      </c>
      <c r="K451" s="3" t="s">
        <v>621</v>
      </c>
      <c r="L451" s="3" t="s">
        <v>622</v>
      </c>
      <c r="M451" s="3">
        <v>3.25</v>
      </c>
      <c r="N451" s="3">
        <v>9.59</v>
      </c>
      <c r="O451" s="3">
        <v>6.19</v>
      </c>
      <c r="P451" s="3">
        <v>3.63</v>
      </c>
      <c r="Q451" s="3">
        <v>1.71</v>
      </c>
      <c r="R451" s="3" t="s">
        <v>621</v>
      </c>
      <c r="S451" s="3" t="s">
        <v>10</v>
      </c>
      <c r="T451" s="3" t="s">
        <v>621</v>
      </c>
      <c r="U451" s="3" t="s">
        <v>621</v>
      </c>
      <c r="V451" s="3" t="s">
        <v>621</v>
      </c>
      <c r="W451" s="3">
        <v>91.15</v>
      </c>
      <c r="X451" s="3" t="s">
        <v>621</v>
      </c>
      <c r="Y451" s="3" t="s">
        <v>621</v>
      </c>
      <c r="Z451" s="3" t="s">
        <v>621</v>
      </c>
      <c r="AA451" s="3" t="s">
        <v>621</v>
      </c>
      <c r="AB451" s="3" t="s">
        <v>621</v>
      </c>
      <c r="AC451" s="3" t="s">
        <v>621</v>
      </c>
      <c r="AD451" s="3">
        <v>18.190000000000001</v>
      </c>
      <c r="AE451" s="3" t="s">
        <v>621</v>
      </c>
      <c r="AF451" s="3" t="s">
        <v>622</v>
      </c>
      <c r="AG451" s="3" t="s">
        <v>621</v>
      </c>
      <c r="AH451" s="3" t="s">
        <v>621</v>
      </c>
      <c r="AI451" s="3" t="s">
        <v>621</v>
      </c>
      <c r="AM451" s="20">
        <f t="shared" ref="AM451:AM471" si="21">SUMPRODUCT(F451:AE451)+IFERROR(AI451/1,0)</f>
        <v>140.88</v>
      </c>
      <c r="AN451" s="20">
        <f t="shared" ref="AN451:AN471" si="22">IFERROR(D451/1,0)</f>
        <v>113.249</v>
      </c>
      <c r="AO451" s="21">
        <f t="shared" ref="AO451:AO471" si="23">IFERROR(AN451/AM451,"")</f>
        <v>0.80386854060193069</v>
      </c>
    </row>
    <row r="452" spans="1:41" ht="15" customHeight="1" x14ac:dyDescent="0.25">
      <c r="A452" s="3" t="s">
        <v>574</v>
      </c>
      <c r="B452" s="3" t="s">
        <v>578</v>
      </c>
      <c r="C452" s="3">
        <v>2013</v>
      </c>
      <c r="D452" s="3" t="s">
        <v>621</v>
      </c>
      <c r="E452" s="3" t="s">
        <v>621</v>
      </c>
      <c r="F452" s="3" t="s">
        <v>621</v>
      </c>
      <c r="G452" s="3" t="s">
        <v>621</v>
      </c>
      <c r="H452" s="3" t="s">
        <v>621</v>
      </c>
      <c r="I452" s="3" t="s">
        <v>621</v>
      </c>
      <c r="J452" s="3" t="s">
        <v>621</v>
      </c>
      <c r="K452" s="3" t="s">
        <v>621</v>
      </c>
      <c r="L452" s="3" t="s">
        <v>622</v>
      </c>
      <c r="M452" s="3" t="s">
        <v>621</v>
      </c>
      <c r="N452" s="3" t="s">
        <v>621</v>
      </c>
      <c r="O452" s="3" t="s">
        <v>621</v>
      </c>
      <c r="P452" s="3" t="s">
        <v>621</v>
      </c>
      <c r="Q452" s="3" t="s">
        <v>621</v>
      </c>
      <c r="R452" s="3" t="s">
        <v>621</v>
      </c>
      <c r="S452" s="3" t="s">
        <v>621</v>
      </c>
      <c r="T452" s="3" t="s">
        <v>621</v>
      </c>
      <c r="U452" s="3" t="s">
        <v>621</v>
      </c>
      <c r="V452" s="3" t="s">
        <v>621</v>
      </c>
      <c r="W452" s="3" t="s">
        <v>621</v>
      </c>
      <c r="X452" s="3" t="s">
        <v>621</v>
      </c>
      <c r="Y452" s="3" t="s">
        <v>621</v>
      </c>
      <c r="Z452" s="3" t="s">
        <v>621</v>
      </c>
      <c r="AA452" s="3" t="s">
        <v>621</v>
      </c>
      <c r="AB452" s="3" t="s">
        <v>621</v>
      </c>
      <c r="AC452" s="3" t="s">
        <v>621</v>
      </c>
      <c r="AD452" s="3" t="s">
        <v>621</v>
      </c>
      <c r="AE452" s="3" t="s">
        <v>621</v>
      </c>
      <c r="AF452" s="3" t="s">
        <v>622</v>
      </c>
      <c r="AG452" s="3" t="s">
        <v>621</v>
      </c>
      <c r="AH452" s="3" t="s">
        <v>621</v>
      </c>
      <c r="AI452" s="3" t="s">
        <v>621</v>
      </c>
      <c r="AM452" s="20">
        <f t="shared" si="21"/>
        <v>0</v>
      </c>
      <c r="AN452" s="20">
        <f t="shared" si="22"/>
        <v>0</v>
      </c>
      <c r="AO452" s="21" t="str">
        <f t="shared" si="23"/>
        <v/>
      </c>
    </row>
    <row r="453" spans="1:41" ht="15" customHeight="1" x14ac:dyDescent="0.25">
      <c r="A453" s="3" t="s">
        <v>579</v>
      </c>
      <c r="B453" s="3" t="s">
        <v>580</v>
      </c>
      <c r="C453" s="3">
        <v>2013</v>
      </c>
      <c r="D453" s="3">
        <v>8.6639999999999997</v>
      </c>
      <c r="E453" s="3">
        <v>8.141</v>
      </c>
      <c r="F453" s="3">
        <v>0</v>
      </c>
      <c r="G453" s="3">
        <v>0.49099999999999999</v>
      </c>
      <c r="H453" s="3">
        <v>0</v>
      </c>
      <c r="I453" s="3">
        <v>0</v>
      </c>
      <c r="J453" s="3">
        <v>0</v>
      </c>
      <c r="K453" s="3">
        <v>0</v>
      </c>
      <c r="L453" s="3" t="s">
        <v>622</v>
      </c>
      <c r="M453" s="3">
        <v>4.29</v>
      </c>
      <c r="N453" s="3">
        <v>0</v>
      </c>
      <c r="O453" s="3">
        <v>3.36</v>
      </c>
      <c r="P453" s="3">
        <v>0</v>
      </c>
      <c r="Q453" s="3">
        <v>0</v>
      </c>
      <c r="R453" s="3">
        <v>0</v>
      </c>
      <c r="S453" s="3" t="s">
        <v>14</v>
      </c>
      <c r="T453" s="3">
        <v>0</v>
      </c>
      <c r="U453" s="3">
        <v>0</v>
      </c>
      <c r="V453" s="3">
        <v>0</v>
      </c>
      <c r="W453" s="3">
        <v>0</v>
      </c>
      <c r="X453" s="3">
        <v>0</v>
      </c>
      <c r="Y453" s="3">
        <v>0</v>
      </c>
      <c r="Z453" s="3">
        <v>0</v>
      </c>
      <c r="AA453" s="3">
        <v>0</v>
      </c>
      <c r="AB453" s="3">
        <v>0</v>
      </c>
      <c r="AC453" s="3">
        <v>0</v>
      </c>
      <c r="AD453" s="3">
        <v>0</v>
      </c>
      <c r="AE453" s="3">
        <v>0</v>
      </c>
      <c r="AF453" s="3" t="s">
        <v>621</v>
      </c>
      <c r="AG453" s="3">
        <v>0</v>
      </c>
      <c r="AH453" s="3">
        <v>0</v>
      </c>
      <c r="AI453" s="3">
        <v>0</v>
      </c>
      <c r="AM453" s="20">
        <f t="shared" si="21"/>
        <v>8.141</v>
      </c>
      <c r="AN453" s="20">
        <f t="shared" si="22"/>
        <v>8.6639999999999997</v>
      </c>
      <c r="AO453" s="21">
        <f t="shared" si="23"/>
        <v>1.0642427220243214</v>
      </c>
    </row>
    <row r="454" spans="1:41" ht="15" customHeight="1" x14ac:dyDescent="0.25">
      <c r="A454" s="3" t="s">
        <v>579</v>
      </c>
      <c r="B454" s="3" t="s">
        <v>581</v>
      </c>
      <c r="C454" s="3">
        <v>2013</v>
      </c>
      <c r="D454" s="3">
        <v>29.678000000000001</v>
      </c>
      <c r="E454" s="3">
        <v>32869.4</v>
      </c>
      <c r="F454" s="3">
        <v>0</v>
      </c>
      <c r="G454" s="3">
        <v>2.1960000000000002</v>
      </c>
      <c r="H454" s="3">
        <v>0</v>
      </c>
      <c r="I454" s="3">
        <v>0</v>
      </c>
      <c r="J454" s="3">
        <v>0</v>
      </c>
      <c r="K454" s="3">
        <v>0</v>
      </c>
      <c r="L454" s="3" t="s">
        <v>622</v>
      </c>
      <c r="M454" s="3">
        <v>15.512</v>
      </c>
      <c r="N454" s="3">
        <v>9.6950000000000003</v>
      </c>
      <c r="O454" s="3">
        <v>2.1970000000000001</v>
      </c>
      <c r="P454" s="3">
        <v>0</v>
      </c>
      <c r="Q454" s="3">
        <v>0</v>
      </c>
      <c r="R454" s="3">
        <v>0</v>
      </c>
      <c r="S454" s="3" t="s">
        <v>14</v>
      </c>
      <c r="T454" s="3">
        <v>0</v>
      </c>
      <c r="U454" s="3">
        <v>0</v>
      </c>
      <c r="V454" s="3">
        <v>0</v>
      </c>
      <c r="W454" s="3">
        <v>0</v>
      </c>
      <c r="X454" s="3">
        <v>0</v>
      </c>
      <c r="Y454" s="3">
        <v>0</v>
      </c>
      <c r="Z454" s="3">
        <v>0</v>
      </c>
      <c r="AA454" s="3">
        <v>0</v>
      </c>
      <c r="AB454" s="3">
        <v>0</v>
      </c>
      <c r="AC454" s="3">
        <v>0</v>
      </c>
      <c r="AD454" s="3">
        <v>1.4</v>
      </c>
      <c r="AE454" s="3">
        <v>0</v>
      </c>
      <c r="AF454" s="3" t="s">
        <v>621</v>
      </c>
      <c r="AG454" s="3">
        <v>0</v>
      </c>
      <c r="AH454" s="3">
        <v>0</v>
      </c>
      <c r="AI454" s="3">
        <v>0</v>
      </c>
      <c r="AM454" s="20">
        <f t="shared" si="21"/>
        <v>31</v>
      </c>
      <c r="AN454" s="20">
        <f t="shared" si="22"/>
        <v>29.678000000000001</v>
      </c>
      <c r="AO454" s="21">
        <f t="shared" si="23"/>
        <v>0.95735483870967741</v>
      </c>
    </row>
    <row r="455" spans="1:41" ht="15" customHeight="1" x14ac:dyDescent="0.25">
      <c r="A455" s="3" t="s">
        <v>579</v>
      </c>
      <c r="B455" s="3" t="s">
        <v>582</v>
      </c>
      <c r="C455" s="3">
        <v>2013</v>
      </c>
      <c r="D455" s="3">
        <v>212.458</v>
      </c>
      <c r="E455" s="3">
        <v>222.626</v>
      </c>
      <c r="F455" s="3">
        <v>0</v>
      </c>
      <c r="G455" s="3">
        <v>10.801</v>
      </c>
      <c r="H455" s="3">
        <v>0</v>
      </c>
      <c r="I455" s="3">
        <v>0</v>
      </c>
      <c r="J455" s="3">
        <v>0</v>
      </c>
      <c r="K455" s="3">
        <v>0</v>
      </c>
      <c r="L455" s="3" t="s">
        <v>622</v>
      </c>
      <c r="M455" s="3">
        <v>70.465000000000003</v>
      </c>
      <c r="N455" s="3">
        <v>9.6709999999999994</v>
      </c>
      <c r="O455" s="3">
        <v>3.6480000000000001</v>
      </c>
      <c r="P455" s="3">
        <v>0</v>
      </c>
      <c r="Q455" s="3">
        <v>0</v>
      </c>
      <c r="R455" s="3">
        <v>0</v>
      </c>
      <c r="S455" s="3" t="s">
        <v>14</v>
      </c>
      <c r="T455" s="3">
        <v>0</v>
      </c>
      <c r="U455" s="3">
        <v>0</v>
      </c>
      <c r="V455" s="3">
        <v>0</v>
      </c>
      <c r="W455" s="3">
        <v>0</v>
      </c>
      <c r="X455" s="3">
        <v>0</v>
      </c>
      <c r="Y455" s="3">
        <v>0</v>
      </c>
      <c r="Z455" s="3">
        <v>0</v>
      </c>
      <c r="AA455" s="3">
        <v>0</v>
      </c>
      <c r="AB455" s="3">
        <v>122.373</v>
      </c>
      <c r="AC455" s="3">
        <v>0</v>
      </c>
      <c r="AD455" s="3">
        <v>14.256</v>
      </c>
      <c r="AE455" s="3">
        <v>0</v>
      </c>
      <c r="AF455" s="3" t="s">
        <v>621</v>
      </c>
      <c r="AG455" s="3">
        <v>0</v>
      </c>
      <c r="AH455" s="3">
        <v>0</v>
      </c>
      <c r="AI455" s="3">
        <v>0</v>
      </c>
      <c r="AM455" s="20">
        <f t="shared" si="21"/>
        <v>231.21400000000003</v>
      </c>
      <c r="AN455" s="20">
        <f t="shared" si="22"/>
        <v>212.458</v>
      </c>
      <c r="AO455" s="21">
        <f t="shared" si="23"/>
        <v>0.91888034461581036</v>
      </c>
    </row>
    <row r="456" spans="1:41" ht="15" customHeight="1" x14ac:dyDescent="0.25">
      <c r="A456" s="3" t="s">
        <v>583</v>
      </c>
      <c r="B456" s="3" t="s">
        <v>584</v>
      </c>
      <c r="C456" s="3">
        <v>2013</v>
      </c>
      <c r="D456" s="3">
        <v>18.84</v>
      </c>
      <c r="E456" s="3">
        <v>27.488</v>
      </c>
      <c r="F456" s="3" t="s">
        <v>621</v>
      </c>
      <c r="G456" s="3">
        <v>1.536</v>
      </c>
      <c r="H456" s="3" t="s">
        <v>621</v>
      </c>
      <c r="I456" s="3" t="s">
        <v>621</v>
      </c>
      <c r="J456" s="3" t="s">
        <v>621</v>
      </c>
      <c r="K456" s="3" t="s">
        <v>621</v>
      </c>
      <c r="L456" s="3" t="s">
        <v>983</v>
      </c>
      <c r="M456" s="3" t="s">
        <v>621</v>
      </c>
      <c r="N456" s="3" t="s">
        <v>621</v>
      </c>
      <c r="O456" s="3">
        <v>21.396999999999998</v>
      </c>
      <c r="P456" s="3" t="s">
        <v>621</v>
      </c>
      <c r="Q456" s="3" t="s">
        <v>621</v>
      </c>
      <c r="R456" s="3" t="s">
        <v>621</v>
      </c>
      <c r="S456" s="3" t="s">
        <v>14</v>
      </c>
      <c r="T456" s="3">
        <v>4.5549999999999997</v>
      </c>
      <c r="U456" s="3" t="s">
        <v>621</v>
      </c>
      <c r="V456" s="3" t="s">
        <v>621</v>
      </c>
      <c r="W456" s="3" t="s">
        <v>621</v>
      </c>
      <c r="X456" s="3" t="s">
        <v>621</v>
      </c>
      <c r="Y456" s="3" t="s">
        <v>621</v>
      </c>
      <c r="Z456" s="3" t="s">
        <v>621</v>
      </c>
      <c r="AA456" s="3" t="s">
        <v>621</v>
      </c>
      <c r="AB456" s="3" t="s">
        <v>621</v>
      </c>
      <c r="AC456" s="3" t="s">
        <v>621</v>
      </c>
      <c r="AD456" s="3" t="s">
        <v>621</v>
      </c>
      <c r="AE456" s="3" t="s">
        <v>621</v>
      </c>
      <c r="AF456" s="3" t="s">
        <v>622</v>
      </c>
      <c r="AG456" s="3" t="s">
        <v>621</v>
      </c>
      <c r="AH456" s="3" t="s">
        <v>621</v>
      </c>
      <c r="AI456" s="3" t="s">
        <v>621</v>
      </c>
      <c r="AM456" s="20">
        <f t="shared" si="21"/>
        <v>27.488</v>
      </c>
      <c r="AN456" s="20">
        <f t="shared" si="22"/>
        <v>18.84</v>
      </c>
      <c r="AO456" s="21">
        <f t="shared" si="23"/>
        <v>0.68538998835855647</v>
      </c>
    </row>
    <row r="457" spans="1:41" ht="15" customHeight="1" x14ac:dyDescent="0.25">
      <c r="A457" s="3" t="s">
        <v>583</v>
      </c>
      <c r="B457" s="3" t="s">
        <v>585</v>
      </c>
      <c r="C457" s="3">
        <v>2013</v>
      </c>
      <c r="D457" s="3">
        <v>9.9</v>
      </c>
      <c r="E457" s="3">
        <v>12.016</v>
      </c>
      <c r="F457" s="3" t="s">
        <v>621</v>
      </c>
      <c r="G457" s="3">
        <v>1.026</v>
      </c>
      <c r="H457" s="3" t="s">
        <v>621</v>
      </c>
      <c r="I457" s="3" t="s">
        <v>621</v>
      </c>
      <c r="J457" s="3" t="s">
        <v>621</v>
      </c>
      <c r="K457" s="3" t="s">
        <v>621</v>
      </c>
      <c r="L457" s="3" t="s">
        <v>984</v>
      </c>
      <c r="M457" s="3" t="s">
        <v>621</v>
      </c>
      <c r="N457" s="3" t="s">
        <v>621</v>
      </c>
      <c r="O457" s="3">
        <v>7.806</v>
      </c>
      <c r="P457" s="3" t="s">
        <v>621</v>
      </c>
      <c r="Q457" s="3" t="s">
        <v>621</v>
      </c>
      <c r="R457" s="3" t="s">
        <v>621</v>
      </c>
      <c r="S457" s="3" t="s">
        <v>621</v>
      </c>
      <c r="T457" s="3">
        <v>3.1840000000000002</v>
      </c>
      <c r="U457" s="3" t="s">
        <v>621</v>
      </c>
      <c r="V457" s="3" t="s">
        <v>621</v>
      </c>
      <c r="W457" s="3" t="s">
        <v>621</v>
      </c>
      <c r="X457" s="3" t="s">
        <v>621</v>
      </c>
      <c r="Y457" s="3" t="s">
        <v>621</v>
      </c>
      <c r="Z457" s="3" t="s">
        <v>621</v>
      </c>
      <c r="AA457" s="3" t="s">
        <v>621</v>
      </c>
      <c r="AB457" s="3" t="s">
        <v>621</v>
      </c>
      <c r="AC457" s="3" t="s">
        <v>621</v>
      </c>
      <c r="AD457" s="3" t="s">
        <v>621</v>
      </c>
      <c r="AE457" s="3" t="s">
        <v>621</v>
      </c>
      <c r="AF457" s="3" t="s">
        <v>622</v>
      </c>
      <c r="AG457" s="3" t="s">
        <v>621</v>
      </c>
      <c r="AH457" s="3" t="s">
        <v>621</v>
      </c>
      <c r="AI457" s="3" t="s">
        <v>621</v>
      </c>
      <c r="AM457" s="20">
        <f t="shared" si="21"/>
        <v>12.016000000000002</v>
      </c>
      <c r="AN457" s="20">
        <f t="shared" si="22"/>
        <v>9.9</v>
      </c>
      <c r="AO457" s="21">
        <f t="shared" si="23"/>
        <v>0.82390146471371495</v>
      </c>
    </row>
    <row r="458" spans="1:41" ht="15" customHeight="1" x14ac:dyDescent="0.25">
      <c r="A458" s="3" t="s">
        <v>583</v>
      </c>
      <c r="B458" s="3" t="s">
        <v>586</v>
      </c>
      <c r="C458" s="3">
        <v>2013</v>
      </c>
      <c r="D458" s="3">
        <v>12.965</v>
      </c>
      <c r="E458" s="3">
        <v>16.491</v>
      </c>
      <c r="F458" s="3" t="s">
        <v>621</v>
      </c>
      <c r="G458" s="3">
        <v>1.2070000000000001</v>
      </c>
      <c r="H458" s="3" t="s">
        <v>621</v>
      </c>
      <c r="I458" s="3" t="s">
        <v>621</v>
      </c>
      <c r="J458" s="3" t="s">
        <v>621</v>
      </c>
      <c r="K458" s="3" t="s">
        <v>621</v>
      </c>
      <c r="L458" s="3" t="s">
        <v>984</v>
      </c>
      <c r="M458" s="3" t="s">
        <v>621</v>
      </c>
      <c r="N458" s="3" t="s">
        <v>621</v>
      </c>
      <c r="O458" s="3">
        <v>15.284000000000001</v>
      </c>
      <c r="P458" s="3" t="s">
        <v>621</v>
      </c>
      <c r="Q458" s="3" t="s">
        <v>621</v>
      </c>
      <c r="R458" s="3" t="s">
        <v>621</v>
      </c>
      <c r="S458" s="3" t="s">
        <v>621</v>
      </c>
      <c r="T458" s="3" t="s">
        <v>621</v>
      </c>
      <c r="U458" s="3" t="s">
        <v>621</v>
      </c>
      <c r="V458" s="3" t="s">
        <v>621</v>
      </c>
      <c r="W458" s="3" t="s">
        <v>621</v>
      </c>
      <c r="X458" s="3" t="s">
        <v>621</v>
      </c>
      <c r="Y458" s="3" t="s">
        <v>621</v>
      </c>
      <c r="Z458" s="3" t="s">
        <v>621</v>
      </c>
      <c r="AA458" s="3" t="s">
        <v>621</v>
      </c>
      <c r="AB458" s="3" t="s">
        <v>621</v>
      </c>
      <c r="AC458" s="3" t="s">
        <v>621</v>
      </c>
      <c r="AD458" s="3" t="s">
        <v>621</v>
      </c>
      <c r="AE458" s="3" t="s">
        <v>621</v>
      </c>
      <c r="AF458" s="3" t="s">
        <v>622</v>
      </c>
      <c r="AG458" s="3" t="s">
        <v>621</v>
      </c>
      <c r="AH458" s="3" t="s">
        <v>621</v>
      </c>
      <c r="AI458" s="3" t="s">
        <v>621</v>
      </c>
      <c r="AM458" s="20">
        <f t="shared" si="21"/>
        <v>16.491</v>
      </c>
      <c r="AN458" s="20">
        <f t="shared" si="22"/>
        <v>12.965</v>
      </c>
      <c r="AO458" s="21">
        <f t="shared" si="23"/>
        <v>0.78618640470559698</v>
      </c>
    </row>
    <row r="459" spans="1:41" ht="15" customHeight="1" x14ac:dyDescent="0.25">
      <c r="A459" s="3" t="s">
        <v>583</v>
      </c>
      <c r="B459" s="3" t="s">
        <v>587</v>
      </c>
      <c r="C459" s="3">
        <v>2013</v>
      </c>
      <c r="D459" s="3">
        <v>101.373</v>
      </c>
      <c r="E459" s="3">
        <v>121.94</v>
      </c>
      <c r="F459" s="3" t="s">
        <v>621</v>
      </c>
      <c r="G459" s="3" t="s">
        <v>621</v>
      </c>
      <c r="H459" s="3" t="s">
        <v>621</v>
      </c>
      <c r="I459" s="3">
        <v>4.9800000000000004</v>
      </c>
      <c r="J459" s="3" t="s">
        <v>621</v>
      </c>
      <c r="K459" s="3" t="s">
        <v>621</v>
      </c>
      <c r="L459" s="3" t="s">
        <v>622</v>
      </c>
      <c r="M459" s="3" t="s">
        <v>621</v>
      </c>
      <c r="N459" s="3" t="s">
        <v>621</v>
      </c>
      <c r="O459" s="3">
        <v>116.96</v>
      </c>
      <c r="P459" s="3" t="s">
        <v>621</v>
      </c>
      <c r="Q459" s="3" t="s">
        <v>621</v>
      </c>
      <c r="R459" s="3" t="s">
        <v>621</v>
      </c>
      <c r="S459" s="3" t="s">
        <v>621</v>
      </c>
      <c r="T459" s="3" t="s">
        <v>621</v>
      </c>
      <c r="U459" s="3" t="s">
        <v>621</v>
      </c>
      <c r="V459" s="3" t="s">
        <v>621</v>
      </c>
      <c r="W459" s="3" t="s">
        <v>621</v>
      </c>
      <c r="X459" s="3" t="s">
        <v>621</v>
      </c>
      <c r="Y459" s="3" t="s">
        <v>621</v>
      </c>
      <c r="Z459" s="3" t="s">
        <v>621</v>
      </c>
      <c r="AA459" s="3" t="s">
        <v>621</v>
      </c>
      <c r="AB459" s="3" t="s">
        <v>621</v>
      </c>
      <c r="AC459" s="3" t="s">
        <v>621</v>
      </c>
      <c r="AD459" s="3" t="s">
        <v>621</v>
      </c>
      <c r="AE459" s="3" t="s">
        <v>621</v>
      </c>
      <c r="AF459" s="3" t="s">
        <v>622</v>
      </c>
      <c r="AG459" s="3" t="s">
        <v>621</v>
      </c>
      <c r="AH459" s="3" t="s">
        <v>621</v>
      </c>
      <c r="AI459" s="3" t="s">
        <v>621</v>
      </c>
      <c r="AM459" s="20">
        <f t="shared" si="21"/>
        <v>121.94</v>
      </c>
      <c r="AN459" s="20">
        <f t="shared" si="22"/>
        <v>101.373</v>
      </c>
      <c r="AO459" s="21">
        <f t="shared" si="23"/>
        <v>0.83133508282762014</v>
      </c>
    </row>
    <row r="460" spans="1:41" ht="15" customHeight="1" x14ac:dyDescent="0.25">
      <c r="A460" s="3" t="s">
        <v>588</v>
      </c>
      <c r="B460" s="3" t="s">
        <v>589</v>
      </c>
      <c r="C460" s="3">
        <v>2013</v>
      </c>
      <c r="D460" s="3">
        <v>129.66999999999999</v>
      </c>
      <c r="E460" s="3">
        <v>162.91999999999999</v>
      </c>
      <c r="F460" s="3">
        <v>0</v>
      </c>
      <c r="G460" s="3">
        <v>3.66</v>
      </c>
      <c r="H460" s="3">
        <v>0</v>
      </c>
      <c r="I460" s="3">
        <v>0</v>
      </c>
      <c r="J460" s="3">
        <v>0</v>
      </c>
      <c r="K460" s="3">
        <v>0</v>
      </c>
      <c r="L460" s="3" t="s">
        <v>622</v>
      </c>
      <c r="M460" s="3">
        <v>114.98</v>
      </c>
      <c r="N460" s="3">
        <v>0</v>
      </c>
      <c r="O460" s="3">
        <v>15.2</v>
      </c>
      <c r="P460" s="3">
        <v>0</v>
      </c>
      <c r="Q460" s="3">
        <v>4.4400000000000004</v>
      </c>
      <c r="R460" s="3">
        <v>0</v>
      </c>
      <c r="S460" s="3" t="s">
        <v>621</v>
      </c>
      <c r="T460" s="3">
        <v>1.84</v>
      </c>
      <c r="U460" s="3">
        <v>0</v>
      </c>
      <c r="V460" s="3">
        <v>0</v>
      </c>
      <c r="W460" s="3">
        <v>0</v>
      </c>
      <c r="X460" s="3">
        <v>0</v>
      </c>
      <c r="Y460" s="3">
        <v>0</v>
      </c>
      <c r="Z460" s="3">
        <v>0</v>
      </c>
      <c r="AA460" s="3">
        <v>0</v>
      </c>
      <c r="AB460" s="3">
        <v>0</v>
      </c>
      <c r="AC460" s="3">
        <v>3.1</v>
      </c>
      <c r="AD460" s="3">
        <v>19.7</v>
      </c>
      <c r="AE460" s="3">
        <v>0</v>
      </c>
      <c r="AF460" s="3" t="s">
        <v>621</v>
      </c>
      <c r="AG460" s="3">
        <v>0</v>
      </c>
      <c r="AH460" s="3">
        <v>0</v>
      </c>
      <c r="AI460" s="3">
        <v>0</v>
      </c>
      <c r="AM460" s="20">
        <f t="shared" si="21"/>
        <v>162.91999999999999</v>
      </c>
      <c r="AN460" s="20">
        <f t="shared" si="22"/>
        <v>129.66999999999999</v>
      </c>
      <c r="AO460" s="21">
        <f t="shared" si="23"/>
        <v>0.79591210410017188</v>
      </c>
    </row>
    <row r="461" spans="1:41"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W461" s="3" t="s">
        <v>622</v>
      </c>
      <c r="X461" s="3" t="s">
        <v>622</v>
      </c>
      <c r="Y461" s="3" t="s">
        <v>622</v>
      </c>
      <c r="Z461" s="3" t="s">
        <v>622</v>
      </c>
      <c r="AA461" s="3" t="s">
        <v>622</v>
      </c>
      <c r="AB461" s="3" t="s">
        <v>622</v>
      </c>
      <c r="AC461" s="3" t="s">
        <v>622</v>
      </c>
      <c r="AD461" s="3" t="s">
        <v>622</v>
      </c>
      <c r="AE461" s="3" t="s">
        <v>622</v>
      </c>
      <c r="AF461" s="3" t="s">
        <v>622</v>
      </c>
      <c r="AG461" s="3" t="s">
        <v>622</v>
      </c>
      <c r="AH461" s="3" t="s">
        <v>622</v>
      </c>
      <c r="AI461" s="3" t="s">
        <v>622</v>
      </c>
      <c r="AM461" s="20">
        <f t="shared" si="21"/>
        <v>0</v>
      </c>
      <c r="AN461" s="20">
        <f t="shared" si="22"/>
        <v>0</v>
      </c>
      <c r="AO461" s="21" t="str">
        <f t="shared" si="23"/>
        <v/>
      </c>
    </row>
    <row r="462" spans="1:41"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W462" s="3" t="s">
        <v>622</v>
      </c>
      <c r="X462" s="3" t="s">
        <v>622</v>
      </c>
      <c r="Y462" s="3" t="s">
        <v>622</v>
      </c>
      <c r="Z462" s="3" t="s">
        <v>622</v>
      </c>
      <c r="AA462" s="3" t="s">
        <v>622</v>
      </c>
      <c r="AB462" s="3" t="s">
        <v>622</v>
      </c>
      <c r="AC462" s="3" t="s">
        <v>622</v>
      </c>
      <c r="AD462" s="3" t="s">
        <v>622</v>
      </c>
      <c r="AE462" s="3" t="s">
        <v>622</v>
      </c>
      <c r="AF462" s="3" t="s">
        <v>622</v>
      </c>
      <c r="AG462" s="3" t="s">
        <v>622</v>
      </c>
      <c r="AH462" s="3" t="s">
        <v>622</v>
      </c>
      <c r="AI462" s="3" t="s">
        <v>622</v>
      </c>
      <c r="AM462" s="20">
        <f t="shared" si="21"/>
        <v>0</v>
      </c>
      <c r="AN462" s="20">
        <f t="shared" si="22"/>
        <v>0</v>
      </c>
      <c r="AO462" s="21" t="str">
        <f t="shared" si="23"/>
        <v/>
      </c>
    </row>
    <row r="463" spans="1:41"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W463" s="3" t="s">
        <v>622</v>
      </c>
      <c r="X463" s="3" t="s">
        <v>622</v>
      </c>
      <c r="Y463" s="3" t="s">
        <v>622</v>
      </c>
      <c r="Z463" s="3" t="s">
        <v>622</v>
      </c>
      <c r="AA463" s="3" t="s">
        <v>622</v>
      </c>
      <c r="AB463" s="3" t="s">
        <v>622</v>
      </c>
      <c r="AC463" s="3" t="s">
        <v>622</v>
      </c>
      <c r="AD463" s="3" t="s">
        <v>622</v>
      </c>
      <c r="AE463" s="3" t="s">
        <v>622</v>
      </c>
      <c r="AF463" s="3" t="s">
        <v>622</v>
      </c>
      <c r="AG463" s="3" t="s">
        <v>622</v>
      </c>
      <c r="AH463" s="3" t="s">
        <v>622</v>
      </c>
      <c r="AI463" s="3" t="s">
        <v>622</v>
      </c>
      <c r="AM463" s="20">
        <f t="shared" si="21"/>
        <v>0</v>
      </c>
      <c r="AN463" s="20">
        <f t="shared" si="22"/>
        <v>0</v>
      </c>
      <c r="AO463" s="21" t="str">
        <f t="shared" si="23"/>
        <v/>
      </c>
    </row>
    <row r="464" spans="1:41"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W464" s="3" t="s">
        <v>622</v>
      </c>
      <c r="X464" s="3" t="s">
        <v>622</v>
      </c>
      <c r="Y464" s="3" t="s">
        <v>622</v>
      </c>
      <c r="Z464" s="3" t="s">
        <v>622</v>
      </c>
      <c r="AA464" s="3" t="s">
        <v>622</v>
      </c>
      <c r="AB464" s="3" t="s">
        <v>622</v>
      </c>
      <c r="AC464" s="3" t="s">
        <v>622</v>
      </c>
      <c r="AD464" s="3" t="s">
        <v>622</v>
      </c>
      <c r="AE464" s="3" t="s">
        <v>622</v>
      </c>
      <c r="AF464" s="3" t="s">
        <v>622</v>
      </c>
      <c r="AG464" s="3" t="s">
        <v>622</v>
      </c>
      <c r="AH464" s="3" t="s">
        <v>622</v>
      </c>
      <c r="AI464" s="3" t="s">
        <v>622</v>
      </c>
      <c r="AM464" s="20">
        <f t="shared" si="21"/>
        <v>0</v>
      </c>
      <c r="AN464" s="20">
        <f t="shared" si="22"/>
        <v>0</v>
      </c>
      <c r="AO464" s="21" t="str">
        <f t="shared" si="23"/>
        <v/>
      </c>
    </row>
    <row r="465" spans="1:41" ht="15" customHeight="1" x14ac:dyDescent="0.25">
      <c r="A465" s="3" t="s">
        <v>596</v>
      </c>
      <c r="B465" s="3" t="s">
        <v>597</v>
      </c>
      <c r="C465" s="3">
        <v>2013</v>
      </c>
      <c r="D465" s="3">
        <v>185.227</v>
      </c>
      <c r="E465" s="3">
        <v>248.55199999999999</v>
      </c>
      <c r="F465" s="3" t="s">
        <v>621</v>
      </c>
      <c r="G465" s="3">
        <v>1.35</v>
      </c>
      <c r="H465" s="3" t="s">
        <v>621</v>
      </c>
      <c r="I465" s="3">
        <v>0.56999999999999995</v>
      </c>
      <c r="J465" s="3">
        <v>2.16</v>
      </c>
      <c r="K465" s="3" t="s">
        <v>621</v>
      </c>
      <c r="L465" s="3" t="s">
        <v>621</v>
      </c>
      <c r="M465" s="3">
        <v>0.3</v>
      </c>
      <c r="N465" s="3" t="s">
        <v>621</v>
      </c>
      <c r="O465" s="3" t="s">
        <v>621</v>
      </c>
      <c r="P465" s="3" t="s">
        <v>621</v>
      </c>
      <c r="Q465" s="3" t="s">
        <v>621</v>
      </c>
      <c r="R465" s="3" t="s">
        <v>621</v>
      </c>
      <c r="S465" s="3" t="s">
        <v>621</v>
      </c>
      <c r="T465" s="3" t="s">
        <v>621</v>
      </c>
      <c r="U465" s="3" t="s">
        <v>621</v>
      </c>
      <c r="V465" s="3" t="s">
        <v>621</v>
      </c>
      <c r="W465" s="3" t="s">
        <v>621</v>
      </c>
      <c r="X465" s="3" t="s">
        <v>621</v>
      </c>
      <c r="Y465" s="3" t="s">
        <v>621</v>
      </c>
      <c r="Z465" s="3" t="s">
        <v>621</v>
      </c>
      <c r="AA465" s="3" t="s">
        <v>621</v>
      </c>
      <c r="AB465" s="3">
        <v>118</v>
      </c>
      <c r="AC465" s="3">
        <v>23.64</v>
      </c>
      <c r="AD465" s="3" t="s">
        <v>621</v>
      </c>
      <c r="AE465" s="3">
        <v>102.532</v>
      </c>
      <c r="AF465" s="3" t="s">
        <v>964</v>
      </c>
      <c r="AG465" s="3">
        <v>32.015000000000001</v>
      </c>
      <c r="AH465" s="3" t="s">
        <v>621</v>
      </c>
      <c r="AI465" s="3" t="s">
        <v>621</v>
      </c>
      <c r="AM465" s="20">
        <f t="shared" si="21"/>
        <v>248.55199999999996</v>
      </c>
      <c r="AN465" s="20">
        <f t="shared" si="22"/>
        <v>185.227</v>
      </c>
      <c r="AO465" s="21">
        <f t="shared" si="23"/>
        <v>0.74522433937365229</v>
      </c>
    </row>
    <row r="466" spans="1:41" ht="15" customHeight="1" x14ac:dyDescent="0.25">
      <c r="A466" s="3" t="s">
        <v>596</v>
      </c>
      <c r="B466" s="3" t="s">
        <v>598</v>
      </c>
      <c r="C466" s="3">
        <v>2013</v>
      </c>
      <c r="D466" s="3">
        <v>2.0630000000000002</v>
      </c>
      <c r="E466" s="3">
        <v>2.2919999999999998</v>
      </c>
      <c r="F466" s="3" t="s">
        <v>621</v>
      </c>
      <c r="G466" s="3">
        <v>0.02</v>
      </c>
      <c r="H466" s="3" t="s">
        <v>621</v>
      </c>
      <c r="I466" s="3" t="s">
        <v>621</v>
      </c>
      <c r="J466" s="3" t="s">
        <v>621</v>
      </c>
      <c r="K466" s="3" t="s">
        <v>621</v>
      </c>
      <c r="L466" s="3" t="s">
        <v>622</v>
      </c>
      <c r="M466" s="3" t="s">
        <v>621</v>
      </c>
      <c r="N466" s="3" t="s">
        <v>621</v>
      </c>
      <c r="O466" s="3" t="s">
        <v>621</v>
      </c>
      <c r="P466" s="3" t="s">
        <v>621</v>
      </c>
      <c r="Q466" s="3" t="s">
        <v>621</v>
      </c>
      <c r="R466" s="3" t="s">
        <v>621</v>
      </c>
      <c r="S466" s="3" t="s">
        <v>621</v>
      </c>
      <c r="T466" s="3">
        <v>2.2719999999999998</v>
      </c>
      <c r="U466" s="3" t="s">
        <v>621</v>
      </c>
      <c r="V466" s="3" t="s">
        <v>621</v>
      </c>
      <c r="W466" s="3" t="s">
        <v>621</v>
      </c>
      <c r="X466" s="3" t="s">
        <v>621</v>
      </c>
      <c r="Y466" s="3" t="s">
        <v>621</v>
      </c>
      <c r="Z466" s="3" t="s">
        <v>621</v>
      </c>
      <c r="AA466" s="3" t="s">
        <v>621</v>
      </c>
      <c r="AB466" s="3" t="s">
        <v>621</v>
      </c>
      <c r="AC466" s="3" t="s">
        <v>621</v>
      </c>
      <c r="AD466" s="3" t="s">
        <v>621</v>
      </c>
      <c r="AE466" s="3" t="s">
        <v>621</v>
      </c>
      <c r="AF466" s="3" t="s">
        <v>621</v>
      </c>
      <c r="AG466" s="3" t="s">
        <v>621</v>
      </c>
      <c r="AH466" s="3" t="s">
        <v>621</v>
      </c>
      <c r="AI466" s="3" t="s">
        <v>621</v>
      </c>
      <c r="AM466" s="20">
        <f t="shared" si="21"/>
        <v>2.2919999999999998</v>
      </c>
      <c r="AN466" s="20">
        <f t="shared" si="22"/>
        <v>2.0630000000000002</v>
      </c>
      <c r="AO466" s="21">
        <f t="shared" si="23"/>
        <v>0.90008726003490414</v>
      </c>
    </row>
    <row r="467" spans="1:41" ht="15" customHeight="1" x14ac:dyDescent="0.25">
      <c r="A467" s="3" t="s">
        <v>596</v>
      </c>
      <c r="B467" s="3" t="s">
        <v>599</v>
      </c>
      <c r="C467" s="3">
        <v>2013</v>
      </c>
      <c r="D467" s="3">
        <v>12.512</v>
      </c>
      <c r="E467" s="3">
        <v>13.91</v>
      </c>
      <c r="F467" s="3" t="s">
        <v>621</v>
      </c>
      <c r="G467" s="3">
        <v>0.55000000000000004</v>
      </c>
      <c r="H467" s="3" t="s">
        <v>621</v>
      </c>
      <c r="I467" s="3" t="s">
        <v>621</v>
      </c>
      <c r="J467" s="3" t="s">
        <v>621</v>
      </c>
      <c r="K467" s="3" t="s">
        <v>621</v>
      </c>
      <c r="L467" s="3" t="s">
        <v>622</v>
      </c>
      <c r="M467" s="3" t="s">
        <v>621</v>
      </c>
      <c r="N467" s="3" t="s">
        <v>621</v>
      </c>
      <c r="O467" s="3" t="s">
        <v>621</v>
      </c>
      <c r="P467" s="3" t="s">
        <v>621</v>
      </c>
      <c r="Q467" s="3" t="s">
        <v>621</v>
      </c>
      <c r="R467" s="3" t="s">
        <v>621</v>
      </c>
      <c r="S467" s="3" t="s">
        <v>621</v>
      </c>
      <c r="T467" s="3">
        <v>2.96</v>
      </c>
      <c r="U467" s="3">
        <v>8.9700000000000006</v>
      </c>
      <c r="V467" s="3" t="s">
        <v>621</v>
      </c>
      <c r="W467" s="3">
        <v>0.24</v>
      </c>
      <c r="X467" s="3" t="s">
        <v>621</v>
      </c>
      <c r="Y467" s="3" t="s">
        <v>621</v>
      </c>
      <c r="Z467" s="3">
        <v>1.19</v>
      </c>
      <c r="AA467" s="3" t="s">
        <v>621</v>
      </c>
      <c r="AB467" s="3" t="s">
        <v>621</v>
      </c>
      <c r="AC467" s="3" t="s">
        <v>621</v>
      </c>
      <c r="AD467" s="3" t="s">
        <v>621</v>
      </c>
      <c r="AE467" s="3" t="s">
        <v>621</v>
      </c>
      <c r="AF467" s="3" t="s">
        <v>621</v>
      </c>
      <c r="AG467" s="3" t="s">
        <v>621</v>
      </c>
      <c r="AH467" s="3" t="s">
        <v>621</v>
      </c>
      <c r="AI467" s="3" t="s">
        <v>621</v>
      </c>
      <c r="AM467" s="20">
        <f t="shared" si="21"/>
        <v>13.91</v>
      </c>
      <c r="AN467" s="20">
        <f t="shared" si="22"/>
        <v>12.512</v>
      </c>
      <c r="AO467" s="21">
        <f t="shared" si="23"/>
        <v>0.89949676491732566</v>
      </c>
    </row>
    <row r="468" spans="1:41" ht="15" customHeight="1" x14ac:dyDescent="0.25">
      <c r="A468" s="3" t="s">
        <v>596</v>
      </c>
      <c r="B468" s="3" t="s">
        <v>600</v>
      </c>
      <c r="C468" s="3">
        <v>2013</v>
      </c>
      <c r="D468" s="3">
        <v>217.19900000000001</v>
      </c>
      <c r="E468" s="3">
        <v>260.28300000000002</v>
      </c>
      <c r="F468" s="3" t="s">
        <v>621</v>
      </c>
      <c r="G468" s="3">
        <v>1.38</v>
      </c>
      <c r="H468" s="3" t="s">
        <v>621</v>
      </c>
      <c r="I468" s="3" t="s">
        <v>621</v>
      </c>
      <c r="J468" s="3" t="s">
        <v>621</v>
      </c>
      <c r="K468" s="3" t="s">
        <v>621</v>
      </c>
      <c r="L468" s="3" t="s">
        <v>622</v>
      </c>
      <c r="M468" s="3">
        <v>1.99</v>
      </c>
      <c r="N468" s="3" t="s">
        <v>621</v>
      </c>
      <c r="O468" s="3">
        <v>13.3</v>
      </c>
      <c r="P468" s="3" t="s">
        <v>621</v>
      </c>
      <c r="Q468" s="3" t="s">
        <v>621</v>
      </c>
      <c r="R468" s="3">
        <v>7.7130000000000001</v>
      </c>
      <c r="S468" s="3" t="s">
        <v>621</v>
      </c>
      <c r="T468" s="3" t="s">
        <v>621</v>
      </c>
      <c r="U468" s="3" t="s">
        <v>621</v>
      </c>
      <c r="V468" s="3" t="s">
        <v>621</v>
      </c>
      <c r="W468" s="3">
        <v>206.8</v>
      </c>
      <c r="X468" s="3" t="s">
        <v>621</v>
      </c>
      <c r="Y468" s="3">
        <v>6.7</v>
      </c>
      <c r="Z468" s="3" t="s">
        <v>621</v>
      </c>
      <c r="AA468" s="3" t="s">
        <v>621</v>
      </c>
      <c r="AB468" s="3">
        <v>22.4</v>
      </c>
      <c r="AC468" s="3" t="s">
        <v>621</v>
      </c>
      <c r="AD468" s="3" t="s">
        <v>621</v>
      </c>
      <c r="AE468" s="3" t="s">
        <v>621</v>
      </c>
      <c r="AF468" s="3" t="s">
        <v>621</v>
      </c>
      <c r="AG468" s="3" t="s">
        <v>621</v>
      </c>
      <c r="AH468" s="3" t="s">
        <v>621</v>
      </c>
      <c r="AI468" s="3" t="s">
        <v>621</v>
      </c>
      <c r="AM468" s="20">
        <f t="shared" si="21"/>
        <v>260.28300000000002</v>
      </c>
      <c r="AN468" s="20">
        <f t="shared" si="22"/>
        <v>217.19900000000001</v>
      </c>
      <c r="AO468" s="21">
        <f t="shared" si="23"/>
        <v>0.83447247803352509</v>
      </c>
    </row>
    <row r="469" spans="1:41" ht="15" customHeight="1" x14ac:dyDescent="0.25">
      <c r="A469" s="3" t="s">
        <v>601</v>
      </c>
      <c r="B469" s="3" t="s">
        <v>602</v>
      </c>
      <c r="C469" s="3">
        <v>2013</v>
      </c>
      <c r="D469" s="3">
        <v>35.301000000000002</v>
      </c>
      <c r="E469" s="3" t="s">
        <v>622</v>
      </c>
      <c r="F469" s="3" t="s">
        <v>621</v>
      </c>
      <c r="G469" s="3">
        <v>0.15</v>
      </c>
      <c r="H469" s="3" t="s">
        <v>621</v>
      </c>
      <c r="I469" s="3" t="s">
        <v>621</v>
      </c>
      <c r="J469" s="3" t="s">
        <v>621</v>
      </c>
      <c r="K469" s="3" t="s">
        <v>621</v>
      </c>
      <c r="L469" s="3" t="s">
        <v>622</v>
      </c>
      <c r="M469" s="3">
        <v>31.169</v>
      </c>
      <c r="N469" s="3" t="s">
        <v>621</v>
      </c>
      <c r="O469" s="3" t="s">
        <v>621</v>
      </c>
      <c r="P469" s="3" t="s">
        <v>621</v>
      </c>
      <c r="Q469" s="3" t="s">
        <v>621</v>
      </c>
      <c r="R469" s="3" t="s">
        <v>621</v>
      </c>
      <c r="S469" s="3" t="s">
        <v>14</v>
      </c>
      <c r="T469" s="3" t="s">
        <v>621</v>
      </c>
      <c r="U469" s="3" t="s">
        <v>621</v>
      </c>
      <c r="V469" s="3" t="s">
        <v>621</v>
      </c>
      <c r="W469" s="3" t="s">
        <v>621</v>
      </c>
      <c r="X469" s="3" t="s">
        <v>621</v>
      </c>
      <c r="Y469" s="3" t="s">
        <v>621</v>
      </c>
      <c r="Z469" s="3" t="s">
        <v>621</v>
      </c>
      <c r="AA469" s="3" t="s">
        <v>621</v>
      </c>
      <c r="AB469" s="3" t="s">
        <v>621</v>
      </c>
      <c r="AC469" s="3" t="s">
        <v>621</v>
      </c>
      <c r="AD469" s="3">
        <v>4.5599999999999996</v>
      </c>
      <c r="AE469" s="3" t="s">
        <v>621</v>
      </c>
      <c r="AF469" s="3" t="s">
        <v>621</v>
      </c>
      <c r="AG469" s="3" t="s">
        <v>621</v>
      </c>
      <c r="AH469" s="3" t="s">
        <v>621</v>
      </c>
      <c r="AI469" s="3" t="s">
        <v>621</v>
      </c>
      <c r="AM469" s="20">
        <f t="shared" si="21"/>
        <v>35.878999999999998</v>
      </c>
      <c r="AN469" s="20">
        <f t="shared" si="22"/>
        <v>35.301000000000002</v>
      </c>
      <c r="AO469" s="21">
        <f t="shared" si="23"/>
        <v>0.98389029794587379</v>
      </c>
    </row>
    <row r="470" spans="1:41" ht="15" customHeight="1" x14ac:dyDescent="0.25">
      <c r="A470" s="3" t="s">
        <v>603</v>
      </c>
      <c r="B470" s="3" t="s">
        <v>604</v>
      </c>
      <c r="C470" s="3">
        <v>2013</v>
      </c>
      <c r="D470" s="3">
        <v>52.2</v>
      </c>
      <c r="E470" s="3">
        <v>60.4</v>
      </c>
      <c r="F470" s="3" t="s">
        <v>621</v>
      </c>
      <c r="G470" s="3">
        <v>1</v>
      </c>
      <c r="H470" s="3" t="s">
        <v>621</v>
      </c>
      <c r="I470" s="3" t="s">
        <v>621</v>
      </c>
      <c r="J470" s="3" t="s">
        <v>621</v>
      </c>
      <c r="K470" s="3" t="s">
        <v>621</v>
      </c>
      <c r="L470" s="3" t="s">
        <v>622</v>
      </c>
      <c r="M470" s="3" t="s">
        <v>621</v>
      </c>
      <c r="N470" s="3" t="s">
        <v>621</v>
      </c>
      <c r="O470" s="3" t="s">
        <v>621</v>
      </c>
      <c r="P470" s="3" t="s">
        <v>621</v>
      </c>
      <c r="Q470" s="3" t="s">
        <v>621</v>
      </c>
      <c r="R470" s="3">
        <v>53.5</v>
      </c>
      <c r="S470" s="3" t="s">
        <v>14</v>
      </c>
      <c r="T470" s="3" t="s">
        <v>621</v>
      </c>
      <c r="U470" s="3" t="s">
        <v>621</v>
      </c>
      <c r="V470" s="3" t="s">
        <v>621</v>
      </c>
      <c r="W470" s="3" t="s">
        <v>621</v>
      </c>
      <c r="X470" s="3" t="s">
        <v>621</v>
      </c>
      <c r="Y470" s="3" t="s">
        <v>621</v>
      </c>
      <c r="Z470" s="3" t="s">
        <v>621</v>
      </c>
      <c r="AA470" s="3" t="s">
        <v>621</v>
      </c>
      <c r="AB470" s="3" t="s">
        <v>621</v>
      </c>
      <c r="AC470" s="3" t="s">
        <v>621</v>
      </c>
      <c r="AD470" s="3">
        <v>5.9</v>
      </c>
      <c r="AE470" s="3" t="s">
        <v>621</v>
      </c>
      <c r="AF470" s="3" t="s">
        <v>622</v>
      </c>
      <c r="AG470" s="3" t="s">
        <v>621</v>
      </c>
      <c r="AH470" s="3" t="s">
        <v>621</v>
      </c>
      <c r="AI470" s="3" t="s">
        <v>621</v>
      </c>
      <c r="AM470" s="20">
        <f t="shared" si="21"/>
        <v>60.4</v>
      </c>
      <c r="AN470" s="20">
        <f t="shared" si="22"/>
        <v>52.2</v>
      </c>
      <c r="AO470" s="21">
        <f t="shared" si="23"/>
        <v>0.86423841059602657</v>
      </c>
    </row>
    <row r="471" spans="1:41" ht="15" customHeight="1" x14ac:dyDescent="0.25">
      <c r="A471" s="3" t="s">
        <v>605</v>
      </c>
      <c r="B471" s="3" t="s">
        <v>606</v>
      </c>
      <c r="C471" s="3">
        <v>2013</v>
      </c>
      <c r="D471" s="3">
        <v>7.6385899999999998</v>
      </c>
      <c r="E471" s="3" t="s">
        <v>622</v>
      </c>
      <c r="F471" s="3" t="s">
        <v>621</v>
      </c>
      <c r="G471" s="3">
        <v>0.13786000000000001</v>
      </c>
      <c r="H471" s="3" t="s">
        <v>621</v>
      </c>
      <c r="I471" s="3" t="s">
        <v>621</v>
      </c>
      <c r="J471" s="3" t="s">
        <v>621</v>
      </c>
      <c r="K471" s="3" t="s">
        <v>621</v>
      </c>
      <c r="L471" s="3" t="s">
        <v>622</v>
      </c>
      <c r="M471" s="3" t="s">
        <v>621</v>
      </c>
      <c r="N471" s="3" t="s">
        <v>621</v>
      </c>
      <c r="O471" s="3">
        <v>6.8221499999999997</v>
      </c>
      <c r="P471" s="3" t="s">
        <v>621</v>
      </c>
      <c r="Q471" s="3" t="s">
        <v>621</v>
      </c>
      <c r="R471" s="3" t="s">
        <v>621</v>
      </c>
      <c r="S471" s="3" t="s">
        <v>14</v>
      </c>
      <c r="T471" s="3" t="s">
        <v>621</v>
      </c>
      <c r="U471" s="3" t="s">
        <v>621</v>
      </c>
      <c r="V471" s="3" t="s">
        <v>621</v>
      </c>
      <c r="W471" s="3" t="s">
        <v>621</v>
      </c>
      <c r="X471" s="3" t="s">
        <v>621</v>
      </c>
      <c r="Y471" s="3">
        <v>3.5533000000000001</v>
      </c>
      <c r="Z471" s="3" t="s">
        <v>621</v>
      </c>
      <c r="AA471" s="3" t="s">
        <v>621</v>
      </c>
      <c r="AB471" s="3" t="s">
        <v>621</v>
      </c>
      <c r="AC471" s="3" t="s">
        <v>621</v>
      </c>
      <c r="AD471" s="3" t="s">
        <v>621</v>
      </c>
      <c r="AE471" s="3" t="s">
        <v>621</v>
      </c>
      <c r="AF471" s="3" t="s">
        <v>621</v>
      </c>
      <c r="AG471" s="3" t="s">
        <v>621</v>
      </c>
      <c r="AH471" s="3" t="s">
        <v>621</v>
      </c>
      <c r="AI471" s="3" t="s">
        <v>621</v>
      </c>
      <c r="AM471" s="20">
        <f t="shared" si="21"/>
        <v>10.513310000000001</v>
      </c>
      <c r="AN471" s="20">
        <f t="shared" si="22"/>
        <v>7.6385899999999998</v>
      </c>
      <c r="AO471" s="21">
        <f t="shared" si="23"/>
        <v>0.72656375584853861</v>
      </c>
    </row>
    <row r="472" spans="1:41" ht="15" customHeight="1" x14ac:dyDescent="0.25">
      <c r="A472" s="3" t="s">
        <v>605</v>
      </c>
      <c r="B472" s="3" t="s">
        <v>607</v>
      </c>
      <c r="C472" s="3">
        <v>2013</v>
      </c>
      <c r="D472" s="3">
        <v>6.5507600000000004</v>
      </c>
      <c r="E472" s="3">
        <v>0.90134999999999998</v>
      </c>
      <c r="F472" s="3" t="s">
        <v>621</v>
      </c>
      <c r="G472" s="3">
        <v>0.10138999999999999</v>
      </c>
      <c r="H472" s="3" t="s">
        <v>621</v>
      </c>
      <c r="I472" s="3" t="s">
        <v>621</v>
      </c>
      <c r="J472" s="3" t="s">
        <v>621</v>
      </c>
      <c r="K472" s="3" t="s">
        <v>621</v>
      </c>
      <c r="L472" s="3" t="s">
        <v>622</v>
      </c>
      <c r="M472" s="3" t="s">
        <v>621</v>
      </c>
      <c r="N472" s="3" t="s">
        <v>621</v>
      </c>
      <c r="O472" s="3">
        <v>4.1795</v>
      </c>
      <c r="P472" s="3" t="s">
        <v>621</v>
      </c>
      <c r="Q472" s="3" t="s">
        <v>621</v>
      </c>
      <c r="R472" s="3" t="s">
        <v>621</v>
      </c>
      <c r="S472" s="3" t="s">
        <v>14</v>
      </c>
      <c r="T472" s="3" t="s">
        <v>621</v>
      </c>
      <c r="U472" s="3" t="s">
        <v>621</v>
      </c>
      <c r="V472" s="3" t="s">
        <v>621</v>
      </c>
      <c r="W472" s="3" t="s">
        <v>621</v>
      </c>
      <c r="X472" s="3" t="s">
        <v>621</v>
      </c>
      <c r="Y472" s="3">
        <v>1.05206</v>
      </c>
      <c r="Z472" s="3" t="s">
        <v>621</v>
      </c>
      <c r="AA472" s="3" t="s">
        <v>621</v>
      </c>
      <c r="AB472" s="3" t="s">
        <v>621</v>
      </c>
      <c r="AC472" s="3" t="s">
        <v>621</v>
      </c>
      <c r="AD472" s="3" t="s">
        <v>621</v>
      </c>
      <c r="AE472" s="3">
        <v>0.7409</v>
      </c>
      <c r="AF472" s="3" t="s">
        <v>621</v>
      </c>
      <c r="AG472" s="3">
        <v>0.26443</v>
      </c>
      <c r="AH472" s="3">
        <v>0.90134999999999998</v>
      </c>
      <c r="AI472" s="3">
        <v>0.91974</v>
      </c>
      <c r="AM472" s="20">
        <f t="shared" ref="AM472:AM476" si="24">SUMPRODUCT(F472:AE472)+IFERROR(AI472/1,0)</f>
        <v>6.9935900000000002</v>
      </c>
      <c r="AN472" s="20">
        <f t="shared" ref="AN472:AN476" si="25">IFERROR(D472/1,0)</f>
        <v>6.5507600000000004</v>
      </c>
      <c r="AO472" s="21">
        <f t="shared" ref="AO472:AO476" si="26">IFERROR(AN472/AM472,"")</f>
        <v>0.93668058893930017</v>
      </c>
    </row>
    <row r="473" spans="1:41" ht="15" customHeight="1" x14ac:dyDescent="0.25">
      <c r="A473" s="3" t="s">
        <v>605</v>
      </c>
      <c r="B473" s="3" t="s">
        <v>608</v>
      </c>
      <c r="C473" s="3">
        <v>2013</v>
      </c>
      <c r="D473" s="3">
        <v>1.3016000000000001</v>
      </c>
      <c r="E473" s="3">
        <v>1.5389699999999999</v>
      </c>
      <c r="F473" s="3" t="s">
        <v>621</v>
      </c>
      <c r="G473" s="3">
        <v>0.18518999999999999</v>
      </c>
      <c r="H473" s="3" t="s">
        <v>621</v>
      </c>
      <c r="I473" s="3" t="s">
        <v>621</v>
      </c>
      <c r="J473" s="3" t="s">
        <v>621</v>
      </c>
      <c r="K473" s="3" t="s">
        <v>621</v>
      </c>
      <c r="L473" s="3" t="s">
        <v>622</v>
      </c>
      <c r="M473" s="3" t="s">
        <v>621</v>
      </c>
      <c r="N473" s="3" t="s">
        <v>621</v>
      </c>
      <c r="O473" s="3" t="s">
        <v>621</v>
      </c>
      <c r="P473" s="3" t="s">
        <v>621</v>
      </c>
      <c r="Q473" s="3" t="s">
        <v>621</v>
      </c>
      <c r="R473" s="3" t="s">
        <v>621</v>
      </c>
      <c r="S473" s="3" t="s">
        <v>621</v>
      </c>
      <c r="T473" s="3">
        <v>1.35378</v>
      </c>
      <c r="U473" s="3" t="s">
        <v>621</v>
      </c>
      <c r="V473" s="3" t="s">
        <v>621</v>
      </c>
      <c r="W473" s="3" t="s">
        <v>621</v>
      </c>
      <c r="X473" s="3" t="s">
        <v>621</v>
      </c>
      <c r="Y473" s="3" t="s">
        <v>621</v>
      </c>
      <c r="Z473" s="3" t="s">
        <v>621</v>
      </c>
      <c r="AA473" s="3" t="s">
        <v>621</v>
      </c>
      <c r="AB473" s="3" t="s">
        <v>621</v>
      </c>
      <c r="AC473" s="3" t="s">
        <v>621</v>
      </c>
      <c r="AD473" s="3" t="s">
        <v>621</v>
      </c>
      <c r="AE473" s="3" t="s">
        <v>621</v>
      </c>
      <c r="AF473" s="3" t="s">
        <v>621</v>
      </c>
      <c r="AG473" s="3" t="s">
        <v>621</v>
      </c>
      <c r="AH473" s="3" t="s">
        <v>621</v>
      </c>
      <c r="AI473" s="3" t="s">
        <v>621</v>
      </c>
      <c r="AM473" s="20">
        <f t="shared" si="24"/>
        <v>1.5389699999999999</v>
      </c>
      <c r="AN473" s="20">
        <f t="shared" si="25"/>
        <v>1.3016000000000001</v>
      </c>
      <c r="AO473" s="21">
        <f t="shared" si="26"/>
        <v>0.84576047616262828</v>
      </c>
    </row>
    <row r="474" spans="1:41" ht="15" customHeight="1" x14ac:dyDescent="0.25">
      <c r="A474" s="3" t="s">
        <v>605</v>
      </c>
      <c r="B474" s="3" t="s">
        <v>609</v>
      </c>
      <c r="C474" s="3">
        <v>2013</v>
      </c>
      <c r="D474" s="3">
        <v>0.28815000000000002</v>
      </c>
      <c r="E474" s="3">
        <v>0.33899000000000001</v>
      </c>
      <c r="F474" s="3" t="s">
        <v>621</v>
      </c>
      <c r="G474" s="3">
        <v>0.33899000000000001</v>
      </c>
      <c r="H474" s="3" t="s">
        <v>621</v>
      </c>
      <c r="I474" s="3" t="s">
        <v>621</v>
      </c>
      <c r="J474" s="3" t="s">
        <v>621</v>
      </c>
      <c r="K474" s="3" t="s">
        <v>621</v>
      </c>
      <c r="L474" s="3" t="s">
        <v>622</v>
      </c>
      <c r="M474" s="3" t="s">
        <v>621</v>
      </c>
      <c r="N474" s="3" t="s">
        <v>621</v>
      </c>
      <c r="O474" s="3" t="s">
        <v>621</v>
      </c>
      <c r="P474" s="3" t="s">
        <v>621</v>
      </c>
      <c r="Q474" s="3" t="s">
        <v>621</v>
      </c>
      <c r="R474" s="3" t="s">
        <v>621</v>
      </c>
      <c r="S474" s="3" t="s">
        <v>621</v>
      </c>
      <c r="T474" s="3" t="s">
        <v>621</v>
      </c>
      <c r="U474" s="3" t="s">
        <v>621</v>
      </c>
      <c r="V474" s="3" t="s">
        <v>621</v>
      </c>
      <c r="W474" s="3" t="s">
        <v>621</v>
      </c>
      <c r="X474" s="3" t="s">
        <v>621</v>
      </c>
      <c r="Y474" s="3" t="s">
        <v>621</v>
      </c>
      <c r="Z474" s="3" t="s">
        <v>621</v>
      </c>
      <c r="AA474" s="3" t="s">
        <v>621</v>
      </c>
      <c r="AB474" s="3" t="s">
        <v>621</v>
      </c>
      <c r="AC474" s="3" t="s">
        <v>621</v>
      </c>
      <c r="AD474" s="3" t="s">
        <v>621</v>
      </c>
      <c r="AE474" s="3" t="s">
        <v>621</v>
      </c>
      <c r="AF474" s="3" t="s">
        <v>621</v>
      </c>
      <c r="AG474" s="3" t="s">
        <v>621</v>
      </c>
      <c r="AH474" s="3" t="s">
        <v>621</v>
      </c>
      <c r="AI474" s="3" t="s">
        <v>621</v>
      </c>
      <c r="AM474" s="20">
        <f t="shared" si="24"/>
        <v>0.33899000000000001</v>
      </c>
      <c r="AN474" s="20">
        <f t="shared" si="25"/>
        <v>0.28815000000000002</v>
      </c>
      <c r="AO474" s="21">
        <f t="shared" si="26"/>
        <v>0.85002507448597309</v>
      </c>
    </row>
    <row r="475" spans="1:41" ht="15" customHeight="1" x14ac:dyDescent="0.25">
      <c r="A475" s="3" t="s">
        <v>605</v>
      </c>
      <c r="B475" s="3" t="s">
        <v>610</v>
      </c>
      <c r="C475" s="3">
        <v>2013</v>
      </c>
      <c r="D475" s="3">
        <v>0.66090000000000004</v>
      </c>
      <c r="E475" s="3">
        <v>0.77749000000000001</v>
      </c>
      <c r="F475" s="3" t="s">
        <v>621</v>
      </c>
      <c r="G475" s="3">
        <v>9.0100000000000006E-3</v>
      </c>
      <c r="H475" s="3" t="s">
        <v>621</v>
      </c>
      <c r="I475" s="3" t="s">
        <v>621</v>
      </c>
      <c r="J475" s="3" t="s">
        <v>621</v>
      </c>
      <c r="K475" s="3" t="s">
        <v>621</v>
      </c>
      <c r="L475" s="3" t="s">
        <v>622</v>
      </c>
      <c r="M475" s="3" t="s">
        <v>621</v>
      </c>
      <c r="N475" s="3" t="s">
        <v>621</v>
      </c>
      <c r="O475" s="3" t="s">
        <v>621</v>
      </c>
      <c r="P475" s="3" t="s">
        <v>621</v>
      </c>
      <c r="Q475" s="3" t="s">
        <v>621</v>
      </c>
      <c r="R475" s="3" t="s">
        <v>621</v>
      </c>
      <c r="S475" s="3" t="s">
        <v>621</v>
      </c>
      <c r="T475" s="3">
        <v>0.76848000000000005</v>
      </c>
      <c r="U475" s="3" t="s">
        <v>621</v>
      </c>
      <c r="V475" s="3" t="s">
        <v>621</v>
      </c>
      <c r="W475" s="3" t="s">
        <v>621</v>
      </c>
      <c r="X475" s="3" t="s">
        <v>621</v>
      </c>
      <c r="Y475" s="3" t="s">
        <v>621</v>
      </c>
      <c r="Z475" s="3" t="s">
        <v>621</v>
      </c>
      <c r="AA475" s="3" t="s">
        <v>621</v>
      </c>
      <c r="AB475" s="3" t="s">
        <v>621</v>
      </c>
      <c r="AC475" s="3" t="s">
        <v>621</v>
      </c>
      <c r="AD475" s="3" t="s">
        <v>621</v>
      </c>
      <c r="AE475" s="3" t="s">
        <v>621</v>
      </c>
      <c r="AF475" s="3" t="s">
        <v>621</v>
      </c>
      <c r="AG475" s="3" t="s">
        <v>621</v>
      </c>
      <c r="AH475" s="3" t="s">
        <v>621</v>
      </c>
      <c r="AI475" s="3" t="s">
        <v>621</v>
      </c>
      <c r="AM475" s="20">
        <f t="shared" si="24"/>
        <v>0.77749000000000001</v>
      </c>
      <c r="AN475" s="20">
        <f t="shared" si="25"/>
        <v>0.66090000000000004</v>
      </c>
      <c r="AO475" s="21">
        <f t="shared" si="26"/>
        <v>0.85004308737089873</v>
      </c>
    </row>
    <row r="476" spans="1:41" ht="15" customHeight="1" x14ac:dyDescent="0.25">
      <c r="A476" s="3" t="s">
        <v>605</v>
      </c>
      <c r="B476" s="3" t="s">
        <v>611</v>
      </c>
      <c r="C476" s="3">
        <v>2013</v>
      </c>
      <c r="D476" s="3">
        <v>12.21367</v>
      </c>
      <c r="E476" s="3">
        <v>15.59188</v>
      </c>
      <c r="F476" s="3" t="s">
        <v>621</v>
      </c>
      <c r="G476" s="3">
        <v>1.2675000000000001</v>
      </c>
      <c r="H476" s="3" t="s">
        <v>621</v>
      </c>
      <c r="I476" s="3" t="s">
        <v>621</v>
      </c>
      <c r="J476" s="3" t="s">
        <v>621</v>
      </c>
      <c r="K476" s="3" t="s">
        <v>621</v>
      </c>
      <c r="L476" s="3" t="s">
        <v>622</v>
      </c>
      <c r="M476" s="3" t="s">
        <v>621</v>
      </c>
      <c r="N476" s="3">
        <v>7.8664100000000001</v>
      </c>
      <c r="O476" s="3" t="s">
        <v>621</v>
      </c>
      <c r="P476" s="3" t="s">
        <v>621</v>
      </c>
      <c r="Q476" s="3" t="s">
        <v>621</v>
      </c>
      <c r="R476" s="3" t="s">
        <v>621</v>
      </c>
      <c r="S476" s="3" t="s">
        <v>14</v>
      </c>
      <c r="T476" s="3" t="s">
        <v>621</v>
      </c>
      <c r="U476" s="3" t="s">
        <v>621</v>
      </c>
      <c r="V476" s="3" t="s">
        <v>621</v>
      </c>
      <c r="W476" s="3" t="s">
        <v>621</v>
      </c>
      <c r="X476" s="3" t="s">
        <v>621</v>
      </c>
      <c r="Y476" s="3">
        <v>6.4546999999999999</v>
      </c>
      <c r="Z476" s="3" t="s">
        <v>621</v>
      </c>
      <c r="AA476" s="3" t="s">
        <v>621</v>
      </c>
      <c r="AB476" s="3" t="s">
        <v>621</v>
      </c>
      <c r="AC476" s="3" t="s">
        <v>621</v>
      </c>
      <c r="AD476" s="3" t="s">
        <v>621</v>
      </c>
      <c r="AE476" s="3" t="s">
        <v>621</v>
      </c>
      <c r="AF476" s="3" t="s">
        <v>621</v>
      </c>
      <c r="AG476" s="3" t="s">
        <v>621</v>
      </c>
      <c r="AH476" s="3">
        <v>3.2699999999999999E-3</v>
      </c>
      <c r="AI476" s="3">
        <v>3.7000000000000002E-3</v>
      </c>
      <c r="AM476" s="20">
        <f t="shared" si="24"/>
        <v>15.592309999999999</v>
      </c>
      <c r="AN476" s="20">
        <f t="shared" si="25"/>
        <v>12.21367</v>
      </c>
      <c r="AO476" s="21">
        <f t="shared" si="26"/>
        <v>0.78331369758554059</v>
      </c>
    </row>
  </sheetData>
  <autoFilter ref="A1:AV476"/>
  <conditionalFormatting sqref="AO2:AO476">
    <cfRule type="cellIs" dxfId="6" priority="1" operator="lessThan">
      <formula>0.5</formula>
    </cfRule>
    <cfRule type="cellIs" dxfId="5" priority="2" operator="between">
      <formula>1.1</formula>
      <formula>10000</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V476"/>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20" width="9.140625" style="3"/>
    <col min="21" max="21" width="9.140625" style="20"/>
    <col min="22" max="16384" width="9.140625" style="3"/>
  </cols>
  <sheetData>
    <row r="1" spans="1:22" s="27" customFormat="1" ht="120.75" thickBot="1" x14ac:dyDescent="0.3">
      <c r="A1" s="26" t="s">
        <v>612</v>
      </c>
      <c r="B1" s="26" t="s">
        <v>1</v>
      </c>
      <c r="C1" s="26" t="s">
        <v>613</v>
      </c>
      <c r="D1" s="26" t="s">
        <v>798</v>
      </c>
      <c r="E1" s="26" t="s">
        <v>799</v>
      </c>
      <c r="F1" s="26" t="s">
        <v>800</v>
      </c>
      <c r="G1" s="26" t="s">
        <v>801</v>
      </c>
      <c r="H1" s="26" t="s">
        <v>802</v>
      </c>
      <c r="I1" s="26" t="s">
        <v>803</v>
      </c>
      <c r="J1" s="26" t="s">
        <v>804</v>
      </c>
      <c r="K1" s="26" t="s">
        <v>805</v>
      </c>
      <c r="L1" s="26" t="s">
        <v>806</v>
      </c>
      <c r="M1" s="26" t="s">
        <v>807</v>
      </c>
      <c r="N1" s="26" t="s">
        <v>808</v>
      </c>
      <c r="O1" s="26" t="s">
        <v>809</v>
      </c>
      <c r="P1" s="26" t="s">
        <v>810</v>
      </c>
      <c r="Q1" s="26" t="s">
        <v>811</v>
      </c>
      <c r="R1" s="26" t="s">
        <v>812</v>
      </c>
      <c r="S1" s="26" t="s">
        <v>813</v>
      </c>
      <c r="U1" s="18" t="s">
        <v>1052</v>
      </c>
      <c r="V1" s="90" t="s">
        <v>1157</v>
      </c>
    </row>
    <row r="2" spans="1:22" ht="15" customHeight="1" x14ac:dyDescent="0.25">
      <c r="A2" s="3" t="s">
        <v>8</v>
      </c>
      <c r="B2" s="3" t="s">
        <v>9</v>
      </c>
      <c r="C2" s="3">
        <v>2013</v>
      </c>
      <c r="D2" s="3">
        <v>0.37</v>
      </c>
      <c r="E2" s="3">
        <v>0.22</v>
      </c>
      <c r="F2" s="3" t="s">
        <v>621</v>
      </c>
      <c r="G2" s="3" t="s">
        <v>621</v>
      </c>
      <c r="H2" s="3" t="s">
        <v>621</v>
      </c>
      <c r="I2" s="3">
        <v>0.15</v>
      </c>
      <c r="J2" s="3" t="s">
        <v>621</v>
      </c>
      <c r="K2" s="3" t="s">
        <v>621</v>
      </c>
      <c r="L2" s="3" t="s">
        <v>621</v>
      </c>
      <c r="M2" s="3" t="s">
        <v>621</v>
      </c>
      <c r="N2" s="3" t="s">
        <v>621</v>
      </c>
      <c r="O2" s="3" t="s">
        <v>621</v>
      </c>
      <c r="P2" s="3" t="s">
        <v>621</v>
      </c>
      <c r="Q2" s="3" t="s">
        <v>621</v>
      </c>
      <c r="R2" s="3" t="s">
        <v>621</v>
      </c>
      <c r="S2" s="3" t="s">
        <v>621</v>
      </c>
      <c r="U2" s="20">
        <f>IFERROR(D2/1,0)</f>
        <v>0.37</v>
      </c>
      <c r="V2" s="3">
        <f>IFERROR(O2/1,0)+IFERROR(Q2/1,0)+IFERROR(S2/1,0)</f>
        <v>0</v>
      </c>
    </row>
    <row r="3" spans="1:22" ht="15" customHeight="1" x14ac:dyDescent="0.25">
      <c r="A3" s="3" t="s">
        <v>8</v>
      </c>
      <c r="B3" s="3" t="s">
        <v>11</v>
      </c>
      <c r="C3" s="3">
        <v>2013</v>
      </c>
      <c r="D3" s="3">
        <v>233.7</v>
      </c>
      <c r="E3" s="3">
        <v>131.1</v>
      </c>
      <c r="F3" s="3">
        <v>2.1</v>
      </c>
      <c r="G3" s="3" t="s">
        <v>621</v>
      </c>
      <c r="H3" s="3" t="s">
        <v>621</v>
      </c>
      <c r="I3" s="3">
        <v>35.700000000000003</v>
      </c>
      <c r="J3" s="3">
        <v>51.1</v>
      </c>
      <c r="K3" s="3">
        <v>0.1</v>
      </c>
      <c r="L3" s="3" t="s">
        <v>621</v>
      </c>
      <c r="M3" s="3">
        <v>13.6</v>
      </c>
      <c r="N3" s="3" t="s">
        <v>622</v>
      </c>
      <c r="O3" s="3" t="s">
        <v>621</v>
      </c>
      <c r="P3" s="3" t="s">
        <v>622</v>
      </c>
      <c r="Q3" s="3" t="s">
        <v>621</v>
      </c>
      <c r="R3" s="3" t="s">
        <v>622</v>
      </c>
      <c r="S3" s="3" t="s">
        <v>621</v>
      </c>
      <c r="U3" s="20">
        <f t="shared" ref="U3:U66" si="0">IFERROR(D3/1,0)</f>
        <v>233.7</v>
      </c>
      <c r="V3" s="3">
        <f t="shared" ref="V3:V66" si="1">IFERROR(O3/1,0)+IFERROR(Q3/1,0)+IFERROR(S3/1,0)</f>
        <v>0</v>
      </c>
    </row>
    <row r="4" spans="1:22" ht="15" customHeight="1" x14ac:dyDescent="0.25">
      <c r="A4" s="3" t="s">
        <v>8</v>
      </c>
      <c r="B4" s="3" t="s">
        <v>12</v>
      </c>
      <c r="C4" s="3">
        <v>2013</v>
      </c>
      <c r="D4" s="3">
        <v>3.2</v>
      </c>
      <c r="E4" s="3">
        <v>0.5</v>
      </c>
      <c r="F4" s="3">
        <v>0.1</v>
      </c>
      <c r="G4" s="3" t="s">
        <v>621</v>
      </c>
      <c r="H4" s="3" t="s">
        <v>621</v>
      </c>
      <c r="I4" s="3">
        <v>1.7</v>
      </c>
      <c r="J4" s="3">
        <v>0.9</v>
      </c>
      <c r="K4" s="3" t="s">
        <v>621</v>
      </c>
      <c r="L4" s="3" t="s">
        <v>621</v>
      </c>
      <c r="M4" s="3" t="s">
        <v>621</v>
      </c>
      <c r="N4" s="3" t="s">
        <v>622</v>
      </c>
      <c r="O4" s="3" t="s">
        <v>621</v>
      </c>
      <c r="P4" s="3" t="s">
        <v>622</v>
      </c>
      <c r="Q4" s="3" t="s">
        <v>621</v>
      </c>
      <c r="R4" s="3" t="s">
        <v>622</v>
      </c>
      <c r="S4" s="3" t="s">
        <v>621</v>
      </c>
      <c r="U4" s="20">
        <f t="shared" si="0"/>
        <v>3.2</v>
      </c>
      <c r="V4" s="3">
        <f t="shared" si="1"/>
        <v>0</v>
      </c>
    </row>
    <row r="5" spans="1:22" ht="15" customHeight="1" x14ac:dyDescent="0.25">
      <c r="A5" s="3" t="s">
        <v>8</v>
      </c>
      <c r="B5" s="3" t="s">
        <v>13</v>
      </c>
      <c r="C5" s="3">
        <v>2013</v>
      </c>
      <c r="D5" s="3" t="s">
        <v>621</v>
      </c>
      <c r="E5" s="3" t="s">
        <v>621</v>
      </c>
      <c r="F5" s="3" t="s">
        <v>621</v>
      </c>
      <c r="G5" s="3" t="s">
        <v>621</v>
      </c>
      <c r="H5" s="3" t="s">
        <v>621</v>
      </c>
      <c r="I5" s="3" t="s">
        <v>621</v>
      </c>
      <c r="J5" s="3" t="s">
        <v>621</v>
      </c>
      <c r="K5" s="3" t="s">
        <v>621</v>
      </c>
      <c r="L5" s="3" t="s">
        <v>621</v>
      </c>
      <c r="M5" s="3" t="s">
        <v>621</v>
      </c>
      <c r="N5" s="3" t="s">
        <v>622</v>
      </c>
      <c r="O5" s="3" t="s">
        <v>621</v>
      </c>
      <c r="P5" s="3" t="s">
        <v>622</v>
      </c>
      <c r="Q5" s="3" t="s">
        <v>621</v>
      </c>
      <c r="R5" s="3" t="s">
        <v>622</v>
      </c>
      <c r="S5" s="3" t="s">
        <v>621</v>
      </c>
      <c r="U5" s="20">
        <f t="shared" si="0"/>
        <v>0</v>
      </c>
      <c r="V5" s="3">
        <f t="shared" si="1"/>
        <v>0</v>
      </c>
    </row>
    <row r="6" spans="1:22" ht="15" customHeight="1" x14ac:dyDescent="0.25">
      <c r="A6" s="3" t="s">
        <v>8</v>
      </c>
      <c r="B6" s="3" t="s">
        <v>15</v>
      </c>
      <c r="C6" s="3">
        <v>2013</v>
      </c>
      <c r="D6" s="3">
        <v>0.8</v>
      </c>
      <c r="E6" s="3">
        <v>0.4</v>
      </c>
      <c r="F6" s="3" t="s">
        <v>621</v>
      </c>
      <c r="G6" s="3" t="s">
        <v>621</v>
      </c>
      <c r="H6" s="3" t="s">
        <v>621</v>
      </c>
      <c r="I6" s="3">
        <v>0.4</v>
      </c>
      <c r="J6" s="3" t="s">
        <v>621</v>
      </c>
      <c r="K6" s="3" t="s">
        <v>621</v>
      </c>
      <c r="L6" s="3" t="s">
        <v>621</v>
      </c>
      <c r="M6" s="3" t="s">
        <v>621</v>
      </c>
      <c r="N6" s="3" t="s">
        <v>622</v>
      </c>
      <c r="O6" s="3" t="s">
        <v>621</v>
      </c>
      <c r="P6" s="3" t="s">
        <v>622</v>
      </c>
      <c r="Q6" s="3" t="s">
        <v>621</v>
      </c>
      <c r="R6" s="3" t="s">
        <v>622</v>
      </c>
      <c r="S6" s="3" t="s">
        <v>621</v>
      </c>
      <c r="U6" s="20">
        <f t="shared" si="0"/>
        <v>0.8</v>
      </c>
      <c r="V6" s="3">
        <f t="shared" si="1"/>
        <v>0</v>
      </c>
    </row>
    <row r="7" spans="1:22" ht="15" customHeight="1" x14ac:dyDescent="0.25">
      <c r="A7" s="3" t="s">
        <v>16</v>
      </c>
      <c r="B7" s="3" t="s">
        <v>17</v>
      </c>
      <c r="C7" s="3">
        <v>2013</v>
      </c>
      <c r="D7" s="3">
        <v>121.9</v>
      </c>
      <c r="E7" s="3">
        <v>63</v>
      </c>
      <c r="F7" s="3">
        <v>10.4</v>
      </c>
      <c r="G7" s="3">
        <v>11.7</v>
      </c>
      <c r="H7" s="3">
        <v>0</v>
      </c>
      <c r="I7" s="3">
        <v>11.9</v>
      </c>
      <c r="J7" s="3">
        <v>22.3</v>
      </c>
      <c r="K7" s="3">
        <v>0</v>
      </c>
      <c r="L7" s="3" t="s">
        <v>621</v>
      </c>
      <c r="M7" s="3">
        <v>5.0999999999999996</v>
      </c>
      <c r="N7" s="3" t="s">
        <v>622</v>
      </c>
      <c r="O7" s="3" t="s">
        <v>621</v>
      </c>
      <c r="P7" s="3" t="s">
        <v>622</v>
      </c>
      <c r="Q7" s="3" t="s">
        <v>621</v>
      </c>
      <c r="R7" s="3" t="s">
        <v>622</v>
      </c>
      <c r="S7" s="3" t="s">
        <v>621</v>
      </c>
      <c r="U7" s="20">
        <f t="shared" si="0"/>
        <v>121.9</v>
      </c>
      <c r="V7" s="3">
        <f t="shared" si="1"/>
        <v>0</v>
      </c>
    </row>
    <row r="8" spans="1:22" ht="15" customHeight="1" x14ac:dyDescent="0.25">
      <c r="A8" s="3" t="s">
        <v>18</v>
      </c>
      <c r="B8" s="3" t="s">
        <v>19</v>
      </c>
      <c r="C8" s="3">
        <v>2013</v>
      </c>
      <c r="D8" s="3" t="s">
        <v>722</v>
      </c>
      <c r="E8" s="3" t="s">
        <v>722</v>
      </c>
      <c r="F8" s="3" t="s">
        <v>722</v>
      </c>
      <c r="G8" s="3" t="s">
        <v>722</v>
      </c>
      <c r="H8" s="3" t="s">
        <v>722</v>
      </c>
      <c r="I8" s="3" t="s">
        <v>722</v>
      </c>
      <c r="J8" s="3" t="s">
        <v>722</v>
      </c>
      <c r="K8" s="3" t="s">
        <v>722</v>
      </c>
      <c r="L8" s="3" t="s">
        <v>722</v>
      </c>
      <c r="M8" s="3" t="s">
        <v>722</v>
      </c>
      <c r="N8" s="3" t="s">
        <v>621</v>
      </c>
      <c r="O8" s="3" t="s">
        <v>722</v>
      </c>
      <c r="P8" s="3" t="s">
        <v>621</v>
      </c>
      <c r="Q8" s="3" t="s">
        <v>722</v>
      </c>
      <c r="R8" s="3" t="s">
        <v>621</v>
      </c>
      <c r="S8" s="3" t="s">
        <v>722</v>
      </c>
      <c r="U8" s="20">
        <f t="shared" si="0"/>
        <v>0</v>
      </c>
      <c r="V8" s="3">
        <f t="shared" si="1"/>
        <v>0</v>
      </c>
    </row>
    <row r="9" spans="1:22" ht="15" customHeight="1" x14ac:dyDescent="0.25">
      <c r="A9" s="3" t="s">
        <v>18</v>
      </c>
      <c r="B9" s="3" t="s">
        <v>21</v>
      </c>
      <c r="C9" s="3">
        <v>2013</v>
      </c>
      <c r="D9" s="3" t="s">
        <v>722</v>
      </c>
      <c r="E9" s="3" t="s">
        <v>722</v>
      </c>
      <c r="F9" s="3" t="s">
        <v>722</v>
      </c>
      <c r="G9" s="3" t="s">
        <v>722</v>
      </c>
      <c r="H9" s="3" t="s">
        <v>722</v>
      </c>
      <c r="I9" s="3" t="s">
        <v>722</v>
      </c>
      <c r="J9" s="3" t="s">
        <v>722</v>
      </c>
      <c r="K9" s="3" t="s">
        <v>722</v>
      </c>
      <c r="L9" s="3" t="s">
        <v>722</v>
      </c>
      <c r="M9" s="3" t="s">
        <v>722</v>
      </c>
      <c r="N9" s="3" t="s">
        <v>622</v>
      </c>
      <c r="O9" s="3" t="s">
        <v>621</v>
      </c>
      <c r="P9" s="3" t="s">
        <v>622</v>
      </c>
      <c r="Q9" s="3" t="s">
        <v>621</v>
      </c>
      <c r="R9" s="3" t="s">
        <v>622</v>
      </c>
      <c r="S9" s="3" t="s">
        <v>621</v>
      </c>
      <c r="U9" s="20">
        <f t="shared" si="0"/>
        <v>0</v>
      </c>
      <c r="V9" s="3">
        <f t="shared" si="1"/>
        <v>0</v>
      </c>
    </row>
    <row r="10" spans="1:22" ht="15" customHeight="1" x14ac:dyDescent="0.25">
      <c r="A10" s="3" t="s">
        <v>18</v>
      </c>
      <c r="B10" s="3" t="s">
        <v>22</v>
      </c>
      <c r="C10" s="3">
        <v>2013</v>
      </c>
      <c r="D10" s="3" t="s">
        <v>722</v>
      </c>
      <c r="E10" s="3" t="s">
        <v>722</v>
      </c>
      <c r="F10" s="3" t="s">
        <v>722</v>
      </c>
      <c r="G10" s="3" t="s">
        <v>722</v>
      </c>
      <c r="H10" s="3" t="s">
        <v>722</v>
      </c>
      <c r="I10" s="3" t="s">
        <v>722</v>
      </c>
      <c r="J10" s="3" t="s">
        <v>722</v>
      </c>
      <c r="K10" s="3" t="s">
        <v>722</v>
      </c>
      <c r="L10" s="3" t="s">
        <v>722</v>
      </c>
      <c r="M10" s="3" t="s">
        <v>722</v>
      </c>
      <c r="N10" s="3" t="s">
        <v>622</v>
      </c>
      <c r="O10" s="3" t="s">
        <v>621</v>
      </c>
      <c r="P10" s="3" t="s">
        <v>622</v>
      </c>
      <c r="Q10" s="3" t="s">
        <v>621</v>
      </c>
      <c r="R10" s="3" t="s">
        <v>622</v>
      </c>
      <c r="S10" s="3" t="s">
        <v>621</v>
      </c>
      <c r="U10" s="20">
        <f t="shared" si="0"/>
        <v>0</v>
      </c>
      <c r="V10" s="3">
        <f t="shared" si="1"/>
        <v>0</v>
      </c>
    </row>
    <row r="11" spans="1:22" ht="15" customHeight="1" x14ac:dyDescent="0.25">
      <c r="A11" s="3" t="s">
        <v>23</v>
      </c>
      <c r="B11" s="3" t="s">
        <v>24</v>
      </c>
      <c r="C11" s="3">
        <v>2013</v>
      </c>
      <c r="D11" s="3">
        <v>96.3</v>
      </c>
      <c r="E11" s="3">
        <v>47.183999999999997</v>
      </c>
      <c r="F11" s="3">
        <v>11.497</v>
      </c>
      <c r="G11" s="3">
        <v>5.9290000000000003</v>
      </c>
      <c r="H11" s="3" t="s">
        <v>621</v>
      </c>
      <c r="I11" s="3">
        <v>11.824999999999999</v>
      </c>
      <c r="J11" s="3">
        <v>20.262</v>
      </c>
      <c r="K11" s="3" t="s">
        <v>621</v>
      </c>
      <c r="L11" s="3" t="s">
        <v>722</v>
      </c>
      <c r="M11" s="3">
        <v>5.9290000000000003</v>
      </c>
      <c r="N11" s="3" t="s">
        <v>622</v>
      </c>
      <c r="O11" s="3" t="s">
        <v>621</v>
      </c>
      <c r="P11" s="3" t="s">
        <v>622</v>
      </c>
      <c r="Q11" s="3" t="s">
        <v>621</v>
      </c>
      <c r="R11" s="3" t="s">
        <v>622</v>
      </c>
      <c r="S11" s="3" t="s">
        <v>621</v>
      </c>
      <c r="U11" s="20">
        <f t="shared" si="0"/>
        <v>96.3</v>
      </c>
      <c r="V11" s="3">
        <f t="shared" si="1"/>
        <v>0</v>
      </c>
    </row>
    <row r="12" spans="1:22"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U12" s="20">
        <f t="shared" si="0"/>
        <v>0</v>
      </c>
      <c r="V12" s="3">
        <f t="shared" si="1"/>
        <v>0</v>
      </c>
    </row>
    <row r="13" spans="1:22" ht="15" customHeight="1" x14ac:dyDescent="0.25">
      <c r="A13" s="3" t="s">
        <v>27</v>
      </c>
      <c r="B13" s="3" t="s">
        <v>28</v>
      </c>
      <c r="C13" s="3">
        <v>2013</v>
      </c>
      <c r="D13" s="3">
        <v>114.7</v>
      </c>
      <c r="E13" s="3">
        <v>47.9</v>
      </c>
      <c r="F13" s="3">
        <v>5.3</v>
      </c>
      <c r="G13" s="3">
        <v>31.2</v>
      </c>
      <c r="H13" s="3" t="s">
        <v>621</v>
      </c>
      <c r="I13" s="3">
        <v>14.6</v>
      </c>
      <c r="J13" s="3">
        <v>15.6</v>
      </c>
      <c r="K13" s="3" t="s">
        <v>621</v>
      </c>
      <c r="L13" s="3" t="s">
        <v>621</v>
      </c>
      <c r="M13" s="3" t="s">
        <v>621</v>
      </c>
      <c r="N13" s="3" t="s">
        <v>622</v>
      </c>
      <c r="O13" s="3" t="s">
        <v>621</v>
      </c>
      <c r="P13" s="3" t="s">
        <v>622</v>
      </c>
      <c r="Q13" s="3" t="s">
        <v>621</v>
      </c>
      <c r="R13" s="3" t="s">
        <v>622</v>
      </c>
      <c r="S13" s="3" t="s">
        <v>621</v>
      </c>
      <c r="U13" s="20">
        <f t="shared" si="0"/>
        <v>114.7</v>
      </c>
      <c r="V13" s="3">
        <f t="shared" si="1"/>
        <v>0</v>
      </c>
    </row>
    <row r="14" spans="1:22" ht="15" customHeight="1" x14ac:dyDescent="0.25">
      <c r="A14" s="3" t="s">
        <v>29</v>
      </c>
      <c r="B14" s="3" t="s">
        <v>30</v>
      </c>
      <c r="C14" s="3">
        <v>2013</v>
      </c>
      <c r="D14" s="3">
        <v>8.0500000000000007</v>
      </c>
      <c r="E14" s="3">
        <v>3.9</v>
      </c>
      <c r="F14" s="3">
        <v>0.45</v>
      </c>
      <c r="G14" s="3" t="s">
        <v>621</v>
      </c>
      <c r="H14" s="3" t="s">
        <v>621</v>
      </c>
      <c r="I14" s="3">
        <v>2.7</v>
      </c>
      <c r="J14" s="3">
        <v>0.97</v>
      </c>
      <c r="K14" s="3" t="s">
        <v>621</v>
      </c>
      <c r="L14" s="3" t="s">
        <v>621</v>
      </c>
      <c r="M14" s="3" t="s">
        <v>621</v>
      </c>
      <c r="N14" s="3" t="s">
        <v>622</v>
      </c>
      <c r="O14" s="3" t="s">
        <v>621</v>
      </c>
      <c r="P14" s="3" t="s">
        <v>622</v>
      </c>
      <c r="Q14" s="3" t="s">
        <v>621</v>
      </c>
      <c r="R14" s="3" t="s">
        <v>622</v>
      </c>
      <c r="S14" s="3" t="s">
        <v>621</v>
      </c>
      <c r="U14" s="20">
        <f t="shared" si="0"/>
        <v>8.0500000000000007</v>
      </c>
      <c r="V14" s="3">
        <f t="shared" si="1"/>
        <v>0</v>
      </c>
    </row>
    <row r="15" spans="1:22" ht="15" customHeight="1" x14ac:dyDescent="0.25">
      <c r="A15" s="3" t="s">
        <v>31</v>
      </c>
      <c r="B15" s="3" t="s">
        <v>32</v>
      </c>
      <c r="C15" s="3">
        <v>2013</v>
      </c>
      <c r="D15" s="3">
        <v>3.3</v>
      </c>
      <c r="E15" s="3">
        <v>1.6</v>
      </c>
      <c r="F15" s="3">
        <v>0.1</v>
      </c>
      <c r="G15" s="3">
        <v>0</v>
      </c>
      <c r="H15" s="3">
        <v>0</v>
      </c>
      <c r="I15" s="3">
        <v>1.6</v>
      </c>
      <c r="J15" s="3">
        <v>0.1</v>
      </c>
      <c r="K15" s="3">
        <v>0</v>
      </c>
      <c r="L15" s="3">
        <v>0</v>
      </c>
      <c r="M15" s="3">
        <v>0</v>
      </c>
      <c r="N15" s="3" t="s">
        <v>622</v>
      </c>
      <c r="O15" s="3" t="s">
        <v>621</v>
      </c>
      <c r="P15" s="3" t="s">
        <v>622</v>
      </c>
      <c r="Q15" s="3" t="s">
        <v>621</v>
      </c>
      <c r="R15" s="3" t="s">
        <v>622</v>
      </c>
      <c r="S15" s="3" t="s">
        <v>621</v>
      </c>
      <c r="U15" s="20">
        <f t="shared" si="0"/>
        <v>3.3</v>
      </c>
      <c r="V15" s="3">
        <f t="shared" si="1"/>
        <v>0</v>
      </c>
    </row>
    <row r="16" spans="1:22"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U16" s="20">
        <f t="shared" si="0"/>
        <v>0</v>
      </c>
      <c r="V16" s="3">
        <f t="shared" si="1"/>
        <v>0</v>
      </c>
    </row>
    <row r="17" spans="1:22"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U17" s="20">
        <f t="shared" si="0"/>
        <v>0</v>
      </c>
      <c r="V17" s="3">
        <f t="shared" si="1"/>
        <v>0</v>
      </c>
    </row>
    <row r="18" spans="1:22"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U18" s="20">
        <f t="shared" si="0"/>
        <v>0</v>
      </c>
      <c r="V18" s="3">
        <f t="shared" si="1"/>
        <v>0</v>
      </c>
    </row>
    <row r="19" spans="1:22"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U19" s="20">
        <f t="shared" si="0"/>
        <v>0</v>
      </c>
      <c r="V19" s="3">
        <f t="shared" si="1"/>
        <v>0</v>
      </c>
    </row>
    <row r="20" spans="1:22"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U20" s="20">
        <f t="shared" si="0"/>
        <v>0</v>
      </c>
      <c r="V20" s="3">
        <f t="shared" si="1"/>
        <v>0</v>
      </c>
    </row>
    <row r="21" spans="1:22"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U21" s="20">
        <f t="shared" si="0"/>
        <v>0</v>
      </c>
      <c r="V21" s="3">
        <f t="shared" si="1"/>
        <v>0</v>
      </c>
    </row>
    <row r="22" spans="1:22"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U22" s="20">
        <f t="shared" si="0"/>
        <v>0</v>
      </c>
      <c r="V22" s="3">
        <f t="shared" si="1"/>
        <v>0</v>
      </c>
    </row>
    <row r="23" spans="1:22"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U23" s="20">
        <f t="shared" si="0"/>
        <v>0</v>
      </c>
      <c r="V23" s="3">
        <f t="shared" si="1"/>
        <v>0</v>
      </c>
    </row>
    <row r="24" spans="1:22"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U24" s="20">
        <f t="shared" si="0"/>
        <v>0</v>
      </c>
      <c r="V24" s="3">
        <f t="shared" si="1"/>
        <v>0</v>
      </c>
    </row>
    <row r="25" spans="1:22"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U25" s="20">
        <f t="shared" si="0"/>
        <v>0</v>
      </c>
      <c r="V25" s="3">
        <f t="shared" si="1"/>
        <v>0</v>
      </c>
    </row>
    <row r="26" spans="1:22"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U26" s="20">
        <f t="shared" si="0"/>
        <v>0</v>
      </c>
      <c r="V26" s="3">
        <f t="shared" si="1"/>
        <v>0</v>
      </c>
    </row>
    <row r="27" spans="1:22"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U27" s="20">
        <f t="shared" si="0"/>
        <v>0</v>
      </c>
      <c r="V27" s="3">
        <f t="shared" si="1"/>
        <v>0</v>
      </c>
    </row>
    <row r="28" spans="1:22"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U28" s="20">
        <f t="shared" si="0"/>
        <v>0</v>
      </c>
      <c r="V28" s="3">
        <f t="shared" si="1"/>
        <v>0</v>
      </c>
    </row>
    <row r="29" spans="1:22"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U29" s="20">
        <f t="shared" si="0"/>
        <v>0</v>
      </c>
      <c r="V29" s="3">
        <f t="shared" si="1"/>
        <v>0</v>
      </c>
    </row>
    <row r="30" spans="1:22"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U30" s="20">
        <f t="shared" si="0"/>
        <v>0</v>
      </c>
      <c r="V30" s="3">
        <f t="shared" si="1"/>
        <v>0</v>
      </c>
    </row>
    <row r="31" spans="1:22"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U31" s="20">
        <f t="shared" si="0"/>
        <v>0</v>
      </c>
      <c r="V31" s="3">
        <f t="shared" si="1"/>
        <v>0</v>
      </c>
    </row>
    <row r="32" spans="1:22"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U32" s="20">
        <f t="shared" si="0"/>
        <v>0</v>
      </c>
      <c r="V32" s="3">
        <f t="shared" si="1"/>
        <v>0</v>
      </c>
    </row>
    <row r="33" spans="1:22"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U33" s="20">
        <f t="shared" si="0"/>
        <v>0</v>
      </c>
      <c r="V33" s="3">
        <f t="shared" si="1"/>
        <v>0</v>
      </c>
    </row>
    <row r="34" spans="1:22"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U34" s="20">
        <f t="shared" si="0"/>
        <v>0</v>
      </c>
      <c r="V34" s="3">
        <f t="shared" si="1"/>
        <v>0</v>
      </c>
    </row>
    <row r="35" spans="1:22" ht="15" customHeight="1" x14ac:dyDescent="0.25">
      <c r="A35" s="3" t="s">
        <v>31</v>
      </c>
      <c r="B35" s="3" t="s">
        <v>37</v>
      </c>
      <c r="C35" s="3">
        <v>2013</v>
      </c>
      <c r="D35" s="3">
        <v>2</v>
      </c>
      <c r="E35" s="3">
        <v>0.4</v>
      </c>
      <c r="F35" s="3" t="s">
        <v>621</v>
      </c>
      <c r="G35" s="3" t="s">
        <v>621</v>
      </c>
      <c r="H35" s="3" t="s">
        <v>621</v>
      </c>
      <c r="I35" s="3">
        <v>1.6</v>
      </c>
      <c r="J35" s="3" t="s">
        <v>621</v>
      </c>
      <c r="K35" s="3" t="s">
        <v>621</v>
      </c>
      <c r="L35" s="3" t="s">
        <v>621</v>
      </c>
      <c r="M35" s="3" t="s">
        <v>621</v>
      </c>
      <c r="N35" s="3" t="s">
        <v>622</v>
      </c>
      <c r="O35" s="3" t="s">
        <v>621</v>
      </c>
      <c r="P35" s="3" t="s">
        <v>622</v>
      </c>
      <c r="Q35" s="3" t="s">
        <v>621</v>
      </c>
      <c r="R35" s="3" t="s">
        <v>622</v>
      </c>
      <c r="S35" s="3" t="s">
        <v>621</v>
      </c>
      <c r="U35" s="20">
        <f t="shared" si="0"/>
        <v>2</v>
      </c>
      <c r="V35" s="3">
        <f t="shared" si="1"/>
        <v>0</v>
      </c>
    </row>
    <row r="36" spans="1:22" ht="15" customHeight="1" x14ac:dyDescent="0.25">
      <c r="A36" s="3" t="s">
        <v>31</v>
      </c>
      <c r="B36" s="3" t="s">
        <v>38</v>
      </c>
      <c r="C36" s="3">
        <v>2013</v>
      </c>
      <c r="D36" s="3">
        <v>8.1</v>
      </c>
      <c r="E36" s="3">
        <v>4.7</v>
      </c>
      <c r="F36" s="3">
        <v>0</v>
      </c>
      <c r="G36" s="3">
        <v>0.5</v>
      </c>
      <c r="H36" s="3">
        <v>0</v>
      </c>
      <c r="I36" s="3">
        <v>0.7</v>
      </c>
      <c r="J36" s="3">
        <v>0.1</v>
      </c>
      <c r="K36" s="3">
        <v>0</v>
      </c>
      <c r="L36" s="3">
        <v>2</v>
      </c>
      <c r="M36" s="3">
        <v>0</v>
      </c>
      <c r="N36" s="3" t="s">
        <v>622</v>
      </c>
      <c r="O36" s="3" t="s">
        <v>621</v>
      </c>
      <c r="P36" s="3" t="s">
        <v>622</v>
      </c>
      <c r="Q36" s="3" t="s">
        <v>621</v>
      </c>
      <c r="R36" s="3" t="s">
        <v>622</v>
      </c>
      <c r="S36" s="3" t="s">
        <v>621</v>
      </c>
      <c r="U36" s="20">
        <f t="shared" si="0"/>
        <v>8.1</v>
      </c>
      <c r="V36" s="3">
        <f t="shared" si="1"/>
        <v>0</v>
      </c>
    </row>
    <row r="37" spans="1:22" ht="15" customHeight="1" x14ac:dyDescent="0.25">
      <c r="A37" s="3" t="s">
        <v>31</v>
      </c>
      <c r="B37" s="3" t="s">
        <v>39</v>
      </c>
      <c r="C37" s="3">
        <v>2013</v>
      </c>
      <c r="D37" s="3">
        <v>3.7</v>
      </c>
      <c r="E37" s="3">
        <v>1.8</v>
      </c>
      <c r="F37" s="3">
        <v>0.06</v>
      </c>
      <c r="G37" s="3">
        <v>0.2</v>
      </c>
      <c r="H37" s="3">
        <v>0</v>
      </c>
      <c r="I37" s="3">
        <v>1.6</v>
      </c>
      <c r="J37" s="3">
        <v>0.04</v>
      </c>
      <c r="K37" s="3">
        <v>0</v>
      </c>
      <c r="L37" s="3">
        <v>0</v>
      </c>
      <c r="M37" s="3">
        <v>0</v>
      </c>
      <c r="N37" s="3" t="s">
        <v>622</v>
      </c>
      <c r="O37" s="3" t="s">
        <v>621</v>
      </c>
      <c r="P37" s="3" t="s">
        <v>622</v>
      </c>
      <c r="Q37" s="3" t="s">
        <v>621</v>
      </c>
      <c r="R37" s="3" t="s">
        <v>622</v>
      </c>
      <c r="S37" s="3" t="s">
        <v>621</v>
      </c>
      <c r="U37" s="20">
        <f t="shared" si="0"/>
        <v>3.7</v>
      </c>
      <c r="V37" s="3">
        <f t="shared" si="1"/>
        <v>0</v>
      </c>
    </row>
    <row r="38" spans="1:22" ht="15" customHeight="1" x14ac:dyDescent="0.25">
      <c r="A38" s="3" t="s">
        <v>31</v>
      </c>
      <c r="B38" s="3" t="s">
        <v>40</v>
      </c>
      <c r="C38" s="3">
        <v>2013</v>
      </c>
      <c r="D38" s="3">
        <v>3.4</v>
      </c>
      <c r="E38" s="3">
        <v>3</v>
      </c>
      <c r="F38" s="3">
        <v>0.04</v>
      </c>
      <c r="G38" s="3">
        <v>0</v>
      </c>
      <c r="H38" s="3">
        <v>0</v>
      </c>
      <c r="I38" s="3">
        <v>0.3</v>
      </c>
      <c r="J38" s="3">
        <v>0</v>
      </c>
      <c r="K38" s="3">
        <v>0</v>
      </c>
      <c r="L38" s="3">
        <v>0</v>
      </c>
      <c r="M38" s="3">
        <v>0</v>
      </c>
      <c r="N38" s="3" t="s">
        <v>622</v>
      </c>
      <c r="O38" s="3" t="s">
        <v>621</v>
      </c>
      <c r="P38" s="3" t="s">
        <v>622</v>
      </c>
      <c r="Q38" s="3" t="s">
        <v>621</v>
      </c>
      <c r="R38" s="3" t="s">
        <v>622</v>
      </c>
      <c r="S38" s="3" t="s">
        <v>621</v>
      </c>
      <c r="U38" s="20">
        <f t="shared" si="0"/>
        <v>3.4</v>
      </c>
      <c r="V38" s="3">
        <f t="shared" si="1"/>
        <v>0</v>
      </c>
    </row>
    <row r="39" spans="1:22" ht="15" customHeight="1" x14ac:dyDescent="0.25">
      <c r="A39" s="3" t="s">
        <v>31</v>
      </c>
      <c r="B39" s="3" t="s">
        <v>41</v>
      </c>
      <c r="C39" s="3">
        <v>2013</v>
      </c>
      <c r="D39" s="3">
        <v>22</v>
      </c>
      <c r="E39" s="3">
        <v>8.3000000000000007</v>
      </c>
      <c r="F39" s="3">
        <v>2.9</v>
      </c>
      <c r="G39" s="3">
        <v>0.9</v>
      </c>
      <c r="H39" s="3">
        <v>0</v>
      </c>
      <c r="I39" s="3">
        <v>4.3</v>
      </c>
      <c r="J39" s="3">
        <v>5.5</v>
      </c>
      <c r="K39" s="3">
        <v>0</v>
      </c>
      <c r="L39" s="3">
        <v>0</v>
      </c>
      <c r="M39" s="3">
        <v>0</v>
      </c>
      <c r="N39" s="3" t="s">
        <v>622</v>
      </c>
      <c r="O39" s="3" t="s">
        <v>621</v>
      </c>
      <c r="P39" s="3" t="s">
        <v>622</v>
      </c>
      <c r="Q39" s="3" t="s">
        <v>621</v>
      </c>
      <c r="R39" s="3" t="s">
        <v>622</v>
      </c>
      <c r="S39" s="3" t="s">
        <v>621</v>
      </c>
      <c r="U39" s="20">
        <f t="shared" si="0"/>
        <v>22</v>
      </c>
      <c r="V39" s="3">
        <f t="shared" si="1"/>
        <v>0</v>
      </c>
    </row>
    <row r="40" spans="1:22" ht="15" customHeight="1" x14ac:dyDescent="0.25">
      <c r="A40" s="3" t="s">
        <v>31</v>
      </c>
      <c r="B40" s="3" t="s">
        <v>42</v>
      </c>
      <c r="C40" s="3">
        <v>2013</v>
      </c>
      <c r="D40" s="3">
        <v>25.4</v>
      </c>
      <c r="E40" s="3">
        <v>12.8</v>
      </c>
      <c r="F40" s="3">
        <v>3.2</v>
      </c>
      <c r="G40" s="3">
        <v>2.1</v>
      </c>
      <c r="H40" s="3">
        <v>0</v>
      </c>
      <c r="I40" s="3">
        <v>3.7</v>
      </c>
      <c r="J40" s="3">
        <v>2.1</v>
      </c>
      <c r="K40" s="3">
        <v>0</v>
      </c>
      <c r="L40" s="3">
        <v>0</v>
      </c>
      <c r="M40" s="3">
        <v>0</v>
      </c>
      <c r="N40" s="3" t="s">
        <v>622</v>
      </c>
      <c r="O40" s="3" t="s">
        <v>621</v>
      </c>
      <c r="P40" s="3" t="s">
        <v>622</v>
      </c>
      <c r="Q40" s="3" t="s">
        <v>621</v>
      </c>
      <c r="R40" s="3" t="s">
        <v>622</v>
      </c>
      <c r="S40" s="3" t="s">
        <v>621</v>
      </c>
      <c r="U40" s="20">
        <f t="shared" si="0"/>
        <v>25.4</v>
      </c>
      <c r="V40" s="3">
        <f t="shared" si="1"/>
        <v>0</v>
      </c>
    </row>
    <row r="41" spans="1:22" ht="15" customHeight="1" x14ac:dyDescent="0.25">
      <c r="A41" s="3" t="s">
        <v>31</v>
      </c>
      <c r="B41" s="3" t="s">
        <v>43</v>
      </c>
      <c r="C41" s="3">
        <v>2013</v>
      </c>
      <c r="D41" s="3">
        <v>6.1</v>
      </c>
      <c r="E41" s="3">
        <v>4.7</v>
      </c>
      <c r="F41" s="3">
        <v>0</v>
      </c>
      <c r="G41" s="3">
        <v>0</v>
      </c>
      <c r="H41" s="3">
        <v>0</v>
      </c>
      <c r="I41" s="3">
        <v>1.3</v>
      </c>
      <c r="J41" s="3">
        <v>0.2</v>
      </c>
      <c r="K41" s="3">
        <v>0</v>
      </c>
      <c r="L41" s="3">
        <v>0</v>
      </c>
      <c r="M41" s="3">
        <v>0</v>
      </c>
      <c r="N41" s="3" t="s">
        <v>622</v>
      </c>
      <c r="O41" s="3" t="s">
        <v>621</v>
      </c>
      <c r="P41" s="3" t="s">
        <v>622</v>
      </c>
      <c r="Q41" s="3" t="s">
        <v>621</v>
      </c>
      <c r="R41" s="3" t="s">
        <v>622</v>
      </c>
      <c r="S41" s="3" t="s">
        <v>621</v>
      </c>
      <c r="U41" s="20">
        <f t="shared" si="0"/>
        <v>6.1</v>
      </c>
      <c r="V41" s="3">
        <f t="shared" si="1"/>
        <v>0</v>
      </c>
    </row>
    <row r="42" spans="1:22" ht="15" customHeight="1" x14ac:dyDescent="0.25">
      <c r="A42" s="3" t="s">
        <v>31</v>
      </c>
      <c r="B42" s="3" t="s">
        <v>44</v>
      </c>
      <c r="C42" s="3">
        <v>2013</v>
      </c>
      <c r="D42" s="3">
        <v>2.2999999999999998</v>
      </c>
      <c r="E42" s="3">
        <v>0.3</v>
      </c>
      <c r="F42" s="3">
        <v>0.2</v>
      </c>
      <c r="G42" s="3">
        <v>0</v>
      </c>
      <c r="H42" s="3">
        <v>0</v>
      </c>
      <c r="I42" s="3">
        <v>0.8</v>
      </c>
      <c r="J42" s="3">
        <v>0</v>
      </c>
      <c r="K42" s="3">
        <v>0</v>
      </c>
      <c r="L42" s="3">
        <v>0.9</v>
      </c>
      <c r="M42" s="3">
        <v>0</v>
      </c>
      <c r="N42" s="3" t="s">
        <v>622</v>
      </c>
      <c r="O42" s="3" t="s">
        <v>621</v>
      </c>
      <c r="P42" s="3" t="s">
        <v>622</v>
      </c>
      <c r="Q42" s="3" t="s">
        <v>621</v>
      </c>
      <c r="R42" s="3" t="s">
        <v>622</v>
      </c>
      <c r="S42" s="3" t="s">
        <v>621</v>
      </c>
      <c r="U42" s="20">
        <f t="shared" si="0"/>
        <v>2.2999999999999998</v>
      </c>
      <c r="V42" s="3">
        <f t="shared" si="1"/>
        <v>0</v>
      </c>
    </row>
    <row r="43" spans="1:22" ht="15" customHeight="1" x14ac:dyDescent="0.25">
      <c r="A43" s="3" t="s">
        <v>31</v>
      </c>
      <c r="B43" s="3" t="s">
        <v>45</v>
      </c>
      <c r="C43" s="3">
        <v>2013</v>
      </c>
      <c r="D43" s="3">
        <v>2.9</v>
      </c>
      <c r="E43" s="3">
        <v>1.8</v>
      </c>
      <c r="F43" s="3">
        <v>0.2</v>
      </c>
      <c r="G43" s="3">
        <v>0</v>
      </c>
      <c r="H43" s="3">
        <v>0</v>
      </c>
      <c r="I43" s="3">
        <v>1</v>
      </c>
      <c r="J43" s="3">
        <v>0</v>
      </c>
      <c r="K43" s="3">
        <v>0</v>
      </c>
      <c r="L43" s="3">
        <v>0</v>
      </c>
      <c r="M43" s="3">
        <v>0</v>
      </c>
      <c r="N43" s="3" t="s">
        <v>622</v>
      </c>
      <c r="O43" s="3" t="s">
        <v>621</v>
      </c>
      <c r="P43" s="3" t="s">
        <v>622</v>
      </c>
      <c r="Q43" s="3" t="s">
        <v>621</v>
      </c>
      <c r="R43" s="3" t="s">
        <v>622</v>
      </c>
      <c r="S43" s="3" t="s">
        <v>621</v>
      </c>
      <c r="U43" s="20">
        <f t="shared" si="0"/>
        <v>2.9</v>
      </c>
      <c r="V43" s="3">
        <f t="shared" si="1"/>
        <v>0</v>
      </c>
    </row>
    <row r="44" spans="1:22" ht="15" customHeight="1" x14ac:dyDescent="0.25">
      <c r="A44" s="3" t="s">
        <v>46</v>
      </c>
      <c r="B44" s="3" t="s">
        <v>47</v>
      </c>
      <c r="C44" s="3">
        <v>2013</v>
      </c>
      <c r="D44" s="3">
        <v>14.782</v>
      </c>
      <c r="E44" s="3">
        <v>5.6470000000000002</v>
      </c>
      <c r="F44" s="3">
        <v>2.9860000000000002</v>
      </c>
      <c r="G44" s="3">
        <v>2.0499999999999998</v>
      </c>
      <c r="H44" s="3" t="s">
        <v>621</v>
      </c>
      <c r="I44" s="3">
        <v>3.6619999999999999</v>
      </c>
      <c r="J44" s="3">
        <v>0.437</v>
      </c>
      <c r="K44" s="3" t="s">
        <v>621</v>
      </c>
      <c r="L44" s="3" t="s">
        <v>621</v>
      </c>
      <c r="M44" s="3" t="s">
        <v>621</v>
      </c>
      <c r="N44" s="3" t="s">
        <v>622</v>
      </c>
      <c r="O44" s="3" t="s">
        <v>621</v>
      </c>
      <c r="P44" s="3" t="s">
        <v>622</v>
      </c>
      <c r="Q44" s="3" t="s">
        <v>621</v>
      </c>
      <c r="R44" s="3" t="s">
        <v>622</v>
      </c>
      <c r="S44" s="3" t="s">
        <v>621</v>
      </c>
      <c r="U44" s="20">
        <f t="shared" si="0"/>
        <v>14.782</v>
      </c>
      <c r="V44" s="3">
        <f t="shared" si="1"/>
        <v>0</v>
      </c>
    </row>
    <row r="45" spans="1:22" ht="15" customHeight="1" x14ac:dyDescent="0.25">
      <c r="A45" s="3" t="s">
        <v>46</v>
      </c>
      <c r="B45" s="3" t="s">
        <v>48</v>
      </c>
      <c r="C45" s="3">
        <v>2013</v>
      </c>
      <c r="D45" s="3">
        <v>125.747</v>
      </c>
      <c r="E45" s="3">
        <v>52.021999999999998</v>
      </c>
      <c r="F45" s="3">
        <v>23.495999999999999</v>
      </c>
      <c r="G45" s="3">
        <v>4.9669999999999996</v>
      </c>
      <c r="H45" s="3" t="s">
        <v>621</v>
      </c>
      <c r="I45" s="3">
        <v>26.193000000000001</v>
      </c>
      <c r="J45" s="3">
        <v>16.923999999999999</v>
      </c>
      <c r="K45" s="3">
        <v>1.64</v>
      </c>
      <c r="L45" s="3">
        <v>0.505</v>
      </c>
      <c r="M45" s="3" t="s">
        <v>621</v>
      </c>
      <c r="N45" s="3" t="s">
        <v>622</v>
      </c>
      <c r="O45" s="3" t="s">
        <v>621</v>
      </c>
      <c r="P45" s="3" t="s">
        <v>622</v>
      </c>
      <c r="Q45" s="3" t="s">
        <v>621</v>
      </c>
      <c r="R45" s="3" t="s">
        <v>622</v>
      </c>
      <c r="S45" s="3" t="s">
        <v>621</v>
      </c>
      <c r="U45" s="20">
        <f t="shared" si="0"/>
        <v>125.747</v>
      </c>
      <c r="V45" s="3">
        <f t="shared" si="1"/>
        <v>0</v>
      </c>
    </row>
    <row r="46" spans="1:22" ht="15" customHeight="1" x14ac:dyDescent="0.25">
      <c r="A46" s="3" t="s">
        <v>46</v>
      </c>
      <c r="B46" s="3" t="s">
        <v>49</v>
      </c>
      <c r="C46" s="3">
        <v>2013</v>
      </c>
      <c r="D46" s="3">
        <v>17.242000000000001</v>
      </c>
      <c r="E46" s="3">
        <v>2.923</v>
      </c>
      <c r="F46" s="3">
        <v>2.0409999999999999</v>
      </c>
      <c r="G46" s="3">
        <v>8.6890000000000001</v>
      </c>
      <c r="H46" s="3" t="s">
        <v>621</v>
      </c>
      <c r="I46" s="3">
        <v>2.5499999999999998</v>
      </c>
      <c r="J46" s="3">
        <v>1.0389999999999999</v>
      </c>
      <c r="K46" s="3" t="s">
        <v>621</v>
      </c>
      <c r="L46" s="3" t="s">
        <v>621</v>
      </c>
      <c r="M46" s="3" t="s">
        <v>621</v>
      </c>
      <c r="N46" s="3" t="s">
        <v>622</v>
      </c>
      <c r="O46" s="3" t="s">
        <v>621</v>
      </c>
      <c r="P46" s="3" t="s">
        <v>622</v>
      </c>
      <c r="Q46" s="3" t="s">
        <v>621</v>
      </c>
      <c r="R46" s="3" t="s">
        <v>622</v>
      </c>
      <c r="S46" s="3" t="s">
        <v>621</v>
      </c>
      <c r="U46" s="20">
        <f t="shared" si="0"/>
        <v>17.242000000000001</v>
      </c>
      <c r="V46" s="3">
        <f t="shared" si="1"/>
        <v>0</v>
      </c>
    </row>
    <row r="47" spans="1:22" ht="15" customHeight="1" x14ac:dyDescent="0.25">
      <c r="A47" s="3" t="s">
        <v>50</v>
      </c>
      <c r="B47" s="3" t="s">
        <v>51</v>
      </c>
      <c r="C47" s="3">
        <v>2013</v>
      </c>
      <c r="D47" s="3">
        <v>26.876000000000001</v>
      </c>
      <c r="E47" s="3">
        <v>8.2110000000000003</v>
      </c>
      <c r="F47" s="3">
        <v>8.0340000000000007</v>
      </c>
      <c r="G47" s="3">
        <v>0.24</v>
      </c>
      <c r="H47" s="3" t="s">
        <v>722</v>
      </c>
      <c r="I47" s="3">
        <v>4.3289999999999997</v>
      </c>
      <c r="J47" s="3">
        <v>6.0519999999999996</v>
      </c>
      <c r="K47" s="3" t="s">
        <v>621</v>
      </c>
      <c r="L47" s="3" t="s">
        <v>621</v>
      </c>
      <c r="M47" s="3" t="s">
        <v>621</v>
      </c>
      <c r="N47" s="3" t="s">
        <v>622</v>
      </c>
      <c r="O47" s="3" t="s">
        <v>621</v>
      </c>
      <c r="P47" s="3" t="s">
        <v>622</v>
      </c>
      <c r="Q47" s="3" t="s">
        <v>621</v>
      </c>
      <c r="R47" s="3" t="s">
        <v>622</v>
      </c>
      <c r="S47" s="3" t="s">
        <v>621</v>
      </c>
      <c r="U47" s="20">
        <f t="shared" si="0"/>
        <v>26.876000000000001</v>
      </c>
      <c r="V47" s="3">
        <f t="shared" si="1"/>
        <v>0</v>
      </c>
    </row>
    <row r="48" spans="1:22" ht="15" customHeight="1" x14ac:dyDescent="0.25">
      <c r="A48" s="3" t="s">
        <v>50</v>
      </c>
      <c r="B48" s="3" t="s">
        <v>52</v>
      </c>
      <c r="C48" s="3">
        <v>2013</v>
      </c>
      <c r="D48" s="3">
        <v>2.4</v>
      </c>
      <c r="E48" s="3" t="s">
        <v>722</v>
      </c>
      <c r="F48" s="3">
        <v>0.24</v>
      </c>
      <c r="G48" s="3">
        <v>0.16</v>
      </c>
      <c r="H48" s="3" t="s">
        <v>722</v>
      </c>
      <c r="I48" s="3">
        <v>1.74</v>
      </c>
      <c r="J48" s="3">
        <v>0.27</v>
      </c>
      <c r="K48" s="3" t="s">
        <v>722</v>
      </c>
      <c r="L48" s="3" t="s">
        <v>722</v>
      </c>
      <c r="M48" s="3" t="s">
        <v>722</v>
      </c>
      <c r="N48" s="3" t="s">
        <v>622</v>
      </c>
      <c r="O48" s="3" t="s">
        <v>621</v>
      </c>
      <c r="P48" s="3" t="s">
        <v>622</v>
      </c>
      <c r="Q48" s="3" t="s">
        <v>621</v>
      </c>
      <c r="R48" s="3" t="s">
        <v>622</v>
      </c>
      <c r="S48" s="3" t="s">
        <v>621</v>
      </c>
      <c r="U48" s="20">
        <f t="shared" si="0"/>
        <v>2.4</v>
      </c>
      <c r="V48" s="3">
        <f t="shared" si="1"/>
        <v>0</v>
      </c>
    </row>
    <row r="49" spans="1:22" ht="15" customHeight="1" x14ac:dyDescent="0.25">
      <c r="A49" s="3" t="s">
        <v>53</v>
      </c>
      <c r="B49" s="3" t="s">
        <v>54</v>
      </c>
      <c r="C49" s="3">
        <v>2013</v>
      </c>
      <c r="D49" s="3">
        <v>370.77</v>
      </c>
      <c r="E49" s="3">
        <v>144.13999999999999</v>
      </c>
      <c r="F49" s="3">
        <v>95.27</v>
      </c>
      <c r="G49" s="3">
        <v>11.85</v>
      </c>
      <c r="H49" s="3" t="s">
        <v>621</v>
      </c>
      <c r="I49" s="3">
        <v>31.6</v>
      </c>
      <c r="J49" s="3">
        <v>81.709999999999994</v>
      </c>
      <c r="K49" s="3">
        <v>6.2</v>
      </c>
      <c r="L49" s="3" t="s">
        <v>621</v>
      </c>
      <c r="M49" s="3" t="s">
        <v>621</v>
      </c>
      <c r="N49" s="3" t="s">
        <v>622</v>
      </c>
      <c r="O49" s="3" t="s">
        <v>621</v>
      </c>
      <c r="P49" s="3" t="s">
        <v>622</v>
      </c>
      <c r="Q49" s="3" t="s">
        <v>621</v>
      </c>
      <c r="R49" s="3" t="s">
        <v>622</v>
      </c>
      <c r="S49" s="3" t="s">
        <v>621</v>
      </c>
      <c r="U49" s="20">
        <f t="shared" si="0"/>
        <v>370.77</v>
      </c>
      <c r="V49" s="3">
        <f t="shared" si="1"/>
        <v>0</v>
      </c>
    </row>
    <row r="50" spans="1:22" ht="15" customHeight="1" x14ac:dyDescent="0.25">
      <c r="A50" s="3" t="s">
        <v>53</v>
      </c>
      <c r="B50" s="3" t="s">
        <v>55</v>
      </c>
      <c r="C50" s="3">
        <v>2013</v>
      </c>
      <c r="D50" s="3">
        <v>1.97</v>
      </c>
      <c r="E50" s="3">
        <v>0.6</v>
      </c>
      <c r="F50" s="3">
        <v>0.76</v>
      </c>
      <c r="G50" s="3" t="s">
        <v>621</v>
      </c>
      <c r="H50" s="3" t="s">
        <v>621</v>
      </c>
      <c r="I50" s="3">
        <v>0.61</v>
      </c>
      <c r="J50" s="3" t="s">
        <v>621</v>
      </c>
      <c r="K50" s="3" t="s">
        <v>621</v>
      </c>
      <c r="L50" s="3" t="s">
        <v>621</v>
      </c>
      <c r="M50" s="3" t="s">
        <v>621</v>
      </c>
      <c r="N50" s="3" t="s">
        <v>622</v>
      </c>
      <c r="O50" s="3" t="s">
        <v>621</v>
      </c>
      <c r="P50" s="3" t="s">
        <v>622</v>
      </c>
      <c r="Q50" s="3" t="s">
        <v>621</v>
      </c>
      <c r="R50" s="3" t="s">
        <v>622</v>
      </c>
      <c r="S50" s="3" t="s">
        <v>621</v>
      </c>
      <c r="U50" s="20">
        <f t="shared" si="0"/>
        <v>1.97</v>
      </c>
      <c r="V50" s="3">
        <f t="shared" si="1"/>
        <v>0</v>
      </c>
    </row>
    <row r="51" spans="1:22" ht="15" customHeight="1" x14ac:dyDescent="0.25">
      <c r="A51" s="3" t="s">
        <v>53</v>
      </c>
      <c r="B51" s="3" t="s">
        <v>56</v>
      </c>
      <c r="C51" s="3">
        <v>2013</v>
      </c>
      <c r="D51" s="3">
        <v>2.5</v>
      </c>
      <c r="E51" s="3" t="s">
        <v>621</v>
      </c>
      <c r="F51" s="3">
        <v>2.41</v>
      </c>
      <c r="G51" s="3" t="s">
        <v>621</v>
      </c>
      <c r="H51" s="3" t="s">
        <v>621</v>
      </c>
      <c r="I51" s="3">
        <v>0.09</v>
      </c>
      <c r="J51" s="3" t="s">
        <v>621</v>
      </c>
      <c r="K51" s="3" t="s">
        <v>621</v>
      </c>
      <c r="L51" s="3" t="s">
        <v>621</v>
      </c>
      <c r="M51" s="3" t="s">
        <v>621</v>
      </c>
      <c r="N51" s="3" t="s">
        <v>622</v>
      </c>
      <c r="O51" s="3" t="s">
        <v>621</v>
      </c>
      <c r="P51" s="3" t="s">
        <v>622</v>
      </c>
      <c r="Q51" s="3" t="s">
        <v>621</v>
      </c>
      <c r="R51" s="3" t="s">
        <v>622</v>
      </c>
      <c r="S51" s="3" t="s">
        <v>621</v>
      </c>
      <c r="U51" s="20">
        <f t="shared" si="0"/>
        <v>2.5</v>
      </c>
      <c r="V51" s="3">
        <f t="shared" si="1"/>
        <v>0</v>
      </c>
    </row>
    <row r="52" spans="1:22" ht="15" customHeight="1" x14ac:dyDescent="0.25">
      <c r="A52" s="3" t="s">
        <v>57</v>
      </c>
      <c r="B52" s="3" t="s">
        <v>58</v>
      </c>
      <c r="C52" s="3">
        <v>2013</v>
      </c>
      <c r="D52" s="3">
        <v>628.78800000000001</v>
      </c>
      <c r="E52" s="3">
        <v>314.35199999999998</v>
      </c>
      <c r="F52" s="3">
        <v>52.048000000000002</v>
      </c>
      <c r="G52" s="3">
        <v>30.420999999999999</v>
      </c>
      <c r="H52" s="3">
        <v>9.4760000000000009</v>
      </c>
      <c r="I52" s="3">
        <v>111.676</v>
      </c>
      <c r="J52" s="3">
        <v>113.496</v>
      </c>
      <c r="K52" s="3">
        <v>6.7939999999999996</v>
      </c>
      <c r="L52" s="3" t="s">
        <v>722</v>
      </c>
      <c r="M52" s="3" t="s">
        <v>722</v>
      </c>
      <c r="N52" s="3" t="s">
        <v>622</v>
      </c>
      <c r="O52" s="3" t="s">
        <v>621</v>
      </c>
      <c r="P52" s="3" t="s">
        <v>622</v>
      </c>
      <c r="Q52" s="3" t="s">
        <v>621</v>
      </c>
      <c r="R52" s="3" t="s">
        <v>622</v>
      </c>
      <c r="S52" s="3" t="s">
        <v>621</v>
      </c>
      <c r="U52" s="20">
        <f t="shared" si="0"/>
        <v>628.78800000000001</v>
      </c>
      <c r="V52" s="3">
        <f t="shared" si="1"/>
        <v>0</v>
      </c>
    </row>
    <row r="53" spans="1:22" ht="15" customHeight="1" x14ac:dyDescent="0.25">
      <c r="A53" s="3" t="s">
        <v>57</v>
      </c>
      <c r="B53" s="3" t="s">
        <v>59</v>
      </c>
      <c r="C53" s="3">
        <v>2013</v>
      </c>
      <c r="D53" s="3">
        <v>19.709</v>
      </c>
      <c r="E53" s="3">
        <v>4.95</v>
      </c>
      <c r="F53" s="3">
        <v>3.79</v>
      </c>
      <c r="G53" s="3">
        <v>3.415</v>
      </c>
      <c r="H53" s="3" t="s">
        <v>621</v>
      </c>
      <c r="I53" s="3">
        <v>5.8460000000000001</v>
      </c>
      <c r="J53" s="3">
        <v>1.6950000000000001</v>
      </c>
      <c r="K53" s="3" t="s">
        <v>621</v>
      </c>
      <c r="L53" s="3" t="s">
        <v>621</v>
      </c>
      <c r="M53" s="3" t="s">
        <v>621</v>
      </c>
      <c r="N53" s="3" t="s">
        <v>622</v>
      </c>
      <c r="O53" s="3" t="s">
        <v>621</v>
      </c>
      <c r="P53" s="3" t="s">
        <v>622</v>
      </c>
      <c r="Q53" s="3" t="s">
        <v>621</v>
      </c>
      <c r="R53" s="3" t="s">
        <v>622</v>
      </c>
      <c r="S53" s="3" t="s">
        <v>621</v>
      </c>
      <c r="U53" s="20">
        <f t="shared" si="0"/>
        <v>19.709</v>
      </c>
      <c r="V53" s="3">
        <f t="shared" si="1"/>
        <v>0</v>
      </c>
    </row>
    <row r="54" spans="1:22" ht="15" customHeight="1" x14ac:dyDescent="0.25">
      <c r="A54" s="3" t="s">
        <v>60</v>
      </c>
      <c r="B54" s="3" t="s">
        <v>61</v>
      </c>
      <c r="C54" s="3">
        <v>2013</v>
      </c>
      <c r="D54" s="3">
        <v>39.9</v>
      </c>
      <c r="E54" s="3">
        <v>15</v>
      </c>
      <c r="F54" s="3">
        <v>3.9</v>
      </c>
      <c r="G54" s="3" t="s">
        <v>621</v>
      </c>
      <c r="H54" s="3" t="s">
        <v>621</v>
      </c>
      <c r="I54" s="3">
        <v>6.5</v>
      </c>
      <c r="J54" s="3">
        <v>2.5</v>
      </c>
      <c r="K54" s="3" t="s">
        <v>621</v>
      </c>
      <c r="L54" s="3" t="s">
        <v>621</v>
      </c>
      <c r="M54" s="3">
        <v>12</v>
      </c>
      <c r="N54" s="3" t="s">
        <v>622</v>
      </c>
      <c r="O54" s="3" t="s">
        <v>621</v>
      </c>
      <c r="P54" s="3" t="s">
        <v>622</v>
      </c>
      <c r="Q54" s="3" t="s">
        <v>621</v>
      </c>
      <c r="R54" s="3" t="s">
        <v>622</v>
      </c>
      <c r="S54" s="3" t="s">
        <v>621</v>
      </c>
      <c r="U54" s="20">
        <f t="shared" si="0"/>
        <v>39.9</v>
      </c>
      <c r="V54" s="3">
        <f t="shared" si="1"/>
        <v>0</v>
      </c>
    </row>
    <row r="55" spans="1:22"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U55" s="20">
        <f t="shared" si="0"/>
        <v>0</v>
      </c>
      <c r="V55" s="3">
        <f t="shared" si="1"/>
        <v>0</v>
      </c>
    </row>
    <row r="56" spans="1:22"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U56" s="20">
        <f t="shared" si="0"/>
        <v>0</v>
      </c>
      <c r="V56" s="3">
        <f t="shared" si="1"/>
        <v>0</v>
      </c>
    </row>
    <row r="57" spans="1:22" ht="15" customHeight="1" x14ac:dyDescent="0.25">
      <c r="A57" s="3" t="s">
        <v>65</v>
      </c>
      <c r="B57" s="3" t="s">
        <v>66</v>
      </c>
      <c r="C57" s="3">
        <v>2013</v>
      </c>
      <c r="D57" s="3">
        <v>6</v>
      </c>
      <c r="E57" s="3" t="s">
        <v>621</v>
      </c>
      <c r="F57" s="3" t="s">
        <v>621</v>
      </c>
      <c r="G57" s="3" t="s">
        <v>621</v>
      </c>
      <c r="H57" s="3" t="s">
        <v>621</v>
      </c>
      <c r="I57" s="3" t="s">
        <v>621</v>
      </c>
      <c r="J57" s="3" t="s">
        <v>621</v>
      </c>
      <c r="K57" s="3" t="s">
        <v>621</v>
      </c>
      <c r="L57" s="3" t="s">
        <v>621</v>
      </c>
      <c r="M57" s="3" t="s">
        <v>621</v>
      </c>
      <c r="N57" s="3" t="s">
        <v>622</v>
      </c>
      <c r="O57" s="3" t="s">
        <v>621</v>
      </c>
      <c r="P57" s="3" t="s">
        <v>622</v>
      </c>
      <c r="Q57" s="3" t="s">
        <v>621</v>
      </c>
      <c r="R57" s="3" t="s">
        <v>622</v>
      </c>
      <c r="S57" s="3" t="s">
        <v>621</v>
      </c>
      <c r="U57" s="20">
        <f t="shared" si="0"/>
        <v>6</v>
      </c>
      <c r="V57" s="3">
        <f t="shared" si="1"/>
        <v>0</v>
      </c>
    </row>
    <row r="58" spans="1:22" ht="15" customHeight="1" x14ac:dyDescent="0.25">
      <c r="A58" s="3" t="s">
        <v>67</v>
      </c>
      <c r="B58" s="3" t="s">
        <v>68</v>
      </c>
      <c r="C58" s="3">
        <v>2013</v>
      </c>
      <c r="D58" s="3">
        <v>4.5389999999999997</v>
      </c>
      <c r="E58" s="3">
        <v>0.443</v>
      </c>
      <c r="F58" s="3">
        <v>2.1280000000000001</v>
      </c>
      <c r="G58" s="3">
        <v>0</v>
      </c>
      <c r="H58" s="3">
        <v>0</v>
      </c>
      <c r="I58" s="3">
        <v>1.639</v>
      </c>
      <c r="J58" s="3">
        <v>0.32900000000000001</v>
      </c>
      <c r="K58" s="3" t="s">
        <v>621</v>
      </c>
      <c r="L58" s="3" t="s">
        <v>621</v>
      </c>
      <c r="M58" s="3" t="s">
        <v>621</v>
      </c>
      <c r="N58" s="3" t="s">
        <v>622</v>
      </c>
      <c r="O58" s="3" t="s">
        <v>621</v>
      </c>
      <c r="P58" s="3" t="s">
        <v>622</v>
      </c>
      <c r="Q58" s="3" t="s">
        <v>621</v>
      </c>
      <c r="R58" s="3" t="s">
        <v>622</v>
      </c>
      <c r="S58" s="3" t="s">
        <v>621</v>
      </c>
      <c r="U58" s="20">
        <f t="shared" si="0"/>
        <v>4.5389999999999997</v>
      </c>
      <c r="V58" s="3">
        <f t="shared" si="1"/>
        <v>0</v>
      </c>
    </row>
    <row r="59" spans="1:22" ht="15" customHeight="1" x14ac:dyDescent="0.25">
      <c r="A59" s="3" t="s">
        <v>67</v>
      </c>
      <c r="B59" s="3" t="s">
        <v>69</v>
      </c>
      <c r="C59" s="3">
        <v>2013</v>
      </c>
      <c r="D59" s="3">
        <v>350.84</v>
      </c>
      <c r="E59" s="3">
        <v>152.36000000000001</v>
      </c>
      <c r="F59" s="3">
        <v>41.542000000000002</v>
      </c>
      <c r="G59" s="3">
        <v>36.819000000000003</v>
      </c>
      <c r="H59" s="3">
        <v>18.754000000000001</v>
      </c>
      <c r="I59" s="3">
        <v>58.612000000000002</v>
      </c>
      <c r="J59" s="3">
        <v>61.412999999999997</v>
      </c>
      <c r="K59" s="3">
        <v>9.4E-2</v>
      </c>
      <c r="L59" s="3" t="s">
        <v>621</v>
      </c>
      <c r="M59" s="3" t="s">
        <v>621</v>
      </c>
      <c r="N59" s="3" t="s">
        <v>622</v>
      </c>
      <c r="O59" s="3" t="s">
        <v>621</v>
      </c>
      <c r="P59" s="3" t="s">
        <v>622</v>
      </c>
      <c r="Q59" s="3" t="s">
        <v>621</v>
      </c>
      <c r="R59" s="3" t="s">
        <v>622</v>
      </c>
      <c r="S59" s="3" t="s">
        <v>621</v>
      </c>
      <c r="U59" s="20">
        <f t="shared" si="0"/>
        <v>350.84</v>
      </c>
      <c r="V59" s="3">
        <f t="shared" si="1"/>
        <v>0</v>
      </c>
    </row>
    <row r="60" spans="1:22" ht="15" customHeight="1" x14ac:dyDescent="0.25">
      <c r="A60" s="3" t="s">
        <v>67</v>
      </c>
      <c r="B60" s="3" t="s">
        <v>70</v>
      </c>
      <c r="C60" s="3">
        <v>2013</v>
      </c>
      <c r="D60" s="3" t="s">
        <v>621</v>
      </c>
      <c r="E60" s="3" t="s">
        <v>621</v>
      </c>
      <c r="F60" s="3" t="s">
        <v>621</v>
      </c>
      <c r="G60" s="3" t="s">
        <v>621</v>
      </c>
      <c r="H60" s="3" t="s">
        <v>621</v>
      </c>
      <c r="I60" s="3" t="s">
        <v>621</v>
      </c>
      <c r="J60" s="3" t="s">
        <v>621</v>
      </c>
      <c r="K60" s="3" t="s">
        <v>621</v>
      </c>
      <c r="L60" s="3" t="s">
        <v>621</v>
      </c>
      <c r="M60" s="3" t="s">
        <v>621</v>
      </c>
      <c r="N60" s="3" t="s">
        <v>622</v>
      </c>
      <c r="O60" s="3" t="s">
        <v>621</v>
      </c>
      <c r="P60" s="3" t="s">
        <v>622</v>
      </c>
      <c r="Q60" s="3" t="s">
        <v>621</v>
      </c>
      <c r="R60" s="3" t="s">
        <v>622</v>
      </c>
      <c r="S60" s="3" t="s">
        <v>621</v>
      </c>
      <c r="U60" s="20">
        <f t="shared" si="0"/>
        <v>0</v>
      </c>
      <c r="V60" s="3">
        <f t="shared" si="1"/>
        <v>0</v>
      </c>
    </row>
    <row r="61" spans="1:22" ht="15" customHeight="1" x14ac:dyDescent="0.25">
      <c r="A61" s="3" t="s">
        <v>67</v>
      </c>
      <c r="B61" s="3" t="s">
        <v>71</v>
      </c>
      <c r="C61" s="3">
        <v>2013</v>
      </c>
      <c r="D61" s="3" t="s">
        <v>621</v>
      </c>
      <c r="E61" s="3" t="s">
        <v>621</v>
      </c>
      <c r="F61" s="3" t="s">
        <v>621</v>
      </c>
      <c r="G61" s="3" t="s">
        <v>621</v>
      </c>
      <c r="H61" s="3" t="s">
        <v>621</v>
      </c>
      <c r="I61" s="3" t="s">
        <v>621</v>
      </c>
      <c r="J61" s="3" t="s">
        <v>621</v>
      </c>
      <c r="K61" s="3" t="s">
        <v>621</v>
      </c>
      <c r="L61" s="3" t="s">
        <v>621</v>
      </c>
      <c r="M61" s="3" t="s">
        <v>621</v>
      </c>
      <c r="N61" s="3" t="s">
        <v>622</v>
      </c>
      <c r="O61" s="3" t="s">
        <v>621</v>
      </c>
      <c r="P61" s="3" t="s">
        <v>622</v>
      </c>
      <c r="Q61" s="3" t="s">
        <v>621</v>
      </c>
      <c r="R61" s="3" t="s">
        <v>622</v>
      </c>
      <c r="S61" s="3" t="s">
        <v>621</v>
      </c>
      <c r="U61" s="20">
        <f t="shared" si="0"/>
        <v>0</v>
      </c>
      <c r="V61" s="3">
        <f t="shared" si="1"/>
        <v>0</v>
      </c>
    </row>
    <row r="62" spans="1:22" ht="15" customHeight="1" x14ac:dyDescent="0.25">
      <c r="A62" s="3" t="s">
        <v>72</v>
      </c>
      <c r="B62" s="3" t="s">
        <v>73</v>
      </c>
      <c r="C62" s="3">
        <v>2013</v>
      </c>
      <c r="D62" s="3">
        <v>9.0350000000000001</v>
      </c>
      <c r="E62" s="3">
        <v>1.8660000000000001</v>
      </c>
      <c r="F62" s="3">
        <v>0.13200000000000001</v>
      </c>
      <c r="G62" s="3">
        <v>0</v>
      </c>
      <c r="H62" s="3">
        <v>0</v>
      </c>
      <c r="I62" s="3">
        <v>1.524</v>
      </c>
      <c r="J62" s="3">
        <v>3.6709999999999998</v>
      </c>
      <c r="K62" s="3">
        <v>0</v>
      </c>
      <c r="L62" s="3">
        <v>0</v>
      </c>
      <c r="M62" s="3">
        <v>1.8420000000000001</v>
      </c>
      <c r="N62" s="3" t="s">
        <v>622</v>
      </c>
      <c r="O62" s="3" t="s">
        <v>621</v>
      </c>
      <c r="P62" s="3" t="s">
        <v>622</v>
      </c>
      <c r="Q62" s="3" t="s">
        <v>621</v>
      </c>
      <c r="R62" s="3" t="s">
        <v>622</v>
      </c>
      <c r="S62" s="3" t="s">
        <v>621</v>
      </c>
      <c r="U62" s="20">
        <f t="shared" si="0"/>
        <v>9.0350000000000001</v>
      </c>
      <c r="V62" s="3">
        <f t="shared" si="1"/>
        <v>0</v>
      </c>
    </row>
    <row r="63" spans="1:22" ht="15" customHeight="1" x14ac:dyDescent="0.25">
      <c r="A63" s="3" t="s">
        <v>72</v>
      </c>
      <c r="B63" s="3" t="s">
        <v>74</v>
      </c>
      <c r="C63" s="3">
        <v>2013</v>
      </c>
      <c r="D63" s="3">
        <v>32.466000000000001</v>
      </c>
      <c r="E63" s="3">
        <v>12.685</v>
      </c>
      <c r="F63" s="3">
        <v>5.3529999999999998</v>
      </c>
      <c r="G63" s="3" t="s">
        <v>621</v>
      </c>
      <c r="H63" s="3" t="s">
        <v>621</v>
      </c>
      <c r="I63" s="3">
        <v>7.7949999999999999</v>
      </c>
      <c r="J63" s="3">
        <v>6.633</v>
      </c>
      <c r="K63" s="3" t="s">
        <v>621</v>
      </c>
      <c r="L63" s="3" t="s">
        <v>621</v>
      </c>
      <c r="M63" s="3" t="s">
        <v>621</v>
      </c>
      <c r="N63" s="3" t="s">
        <v>622</v>
      </c>
      <c r="O63" s="3" t="s">
        <v>621</v>
      </c>
      <c r="P63" s="3" t="s">
        <v>622</v>
      </c>
      <c r="Q63" s="3" t="s">
        <v>621</v>
      </c>
      <c r="R63" s="3" t="s">
        <v>622</v>
      </c>
      <c r="S63" s="3" t="s">
        <v>621</v>
      </c>
      <c r="U63" s="20">
        <f t="shared" si="0"/>
        <v>32.466000000000001</v>
      </c>
      <c r="V63" s="3">
        <f t="shared" si="1"/>
        <v>0</v>
      </c>
    </row>
    <row r="64" spans="1:22" ht="15" customHeight="1" x14ac:dyDescent="0.25">
      <c r="A64" s="3" t="s">
        <v>75</v>
      </c>
      <c r="B64" s="3" t="s">
        <v>76</v>
      </c>
      <c r="C64" s="3">
        <v>2013</v>
      </c>
      <c r="D64" s="3">
        <v>34.659999999999997</v>
      </c>
      <c r="E64" s="3">
        <v>16.77</v>
      </c>
      <c r="F64" s="3">
        <v>5.17</v>
      </c>
      <c r="G64" s="3">
        <v>0.55000000000000004</v>
      </c>
      <c r="H64" s="3" t="s">
        <v>621</v>
      </c>
      <c r="I64" s="3">
        <v>6.35</v>
      </c>
      <c r="J64" s="3">
        <v>4.29</v>
      </c>
      <c r="K64" s="3">
        <v>0.99</v>
      </c>
      <c r="L64" s="3">
        <v>0.54</v>
      </c>
      <c r="M64" s="3" t="s">
        <v>621</v>
      </c>
      <c r="N64" s="3" t="s">
        <v>622</v>
      </c>
      <c r="O64" s="3" t="s">
        <v>621</v>
      </c>
      <c r="P64" s="3" t="s">
        <v>622</v>
      </c>
      <c r="Q64" s="3" t="s">
        <v>621</v>
      </c>
      <c r="R64" s="3" t="s">
        <v>622</v>
      </c>
      <c r="S64" s="3" t="s">
        <v>621</v>
      </c>
      <c r="U64" s="20">
        <f t="shared" si="0"/>
        <v>34.659999999999997</v>
      </c>
      <c r="V64" s="3">
        <f t="shared" si="1"/>
        <v>0</v>
      </c>
    </row>
    <row r="65" spans="1:22" ht="15" customHeight="1" x14ac:dyDescent="0.25">
      <c r="A65" s="3" t="s">
        <v>75</v>
      </c>
      <c r="B65" s="3" t="s">
        <v>77</v>
      </c>
      <c r="C65" s="3">
        <v>2013</v>
      </c>
      <c r="D65" s="3">
        <v>2.762</v>
      </c>
      <c r="E65" s="3" t="s">
        <v>621</v>
      </c>
      <c r="F65" s="3">
        <v>0.04</v>
      </c>
      <c r="G65" s="3">
        <v>1.89</v>
      </c>
      <c r="H65" s="3" t="s">
        <v>621</v>
      </c>
      <c r="I65" s="3">
        <v>0.78</v>
      </c>
      <c r="J65" s="3">
        <v>0.05</v>
      </c>
      <c r="K65" s="3" t="s">
        <v>621</v>
      </c>
      <c r="L65" s="3" t="s">
        <v>621</v>
      </c>
      <c r="M65" s="3" t="s">
        <v>621</v>
      </c>
      <c r="N65" s="3" t="s">
        <v>622</v>
      </c>
      <c r="O65" s="3" t="s">
        <v>621</v>
      </c>
      <c r="P65" s="3" t="s">
        <v>622</v>
      </c>
      <c r="Q65" s="3" t="s">
        <v>621</v>
      </c>
      <c r="R65" s="3" t="s">
        <v>622</v>
      </c>
      <c r="S65" s="3" t="s">
        <v>621</v>
      </c>
      <c r="U65" s="20">
        <f t="shared" si="0"/>
        <v>2.762</v>
      </c>
      <c r="V65" s="3">
        <f t="shared" si="1"/>
        <v>0</v>
      </c>
    </row>
    <row r="66" spans="1:22" ht="15" customHeight="1" x14ac:dyDescent="0.25">
      <c r="A66" s="3" t="s">
        <v>75</v>
      </c>
      <c r="B66" s="3" t="s">
        <v>78</v>
      </c>
      <c r="C66" s="3">
        <v>2013</v>
      </c>
      <c r="D66" s="3">
        <v>2.609</v>
      </c>
      <c r="E66" s="3">
        <v>0.36</v>
      </c>
      <c r="F66" s="3">
        <v>0.03</v>
      </c>
      <c r="G66" s="3">
        <v>1.46</v>
      </c>
      <c r="H66" s="3" t="s">
        <v>621</v>
      </c>
      <c r="I66" s="3">
        <v>0.59</v>
      </c>
      <c r="J66" s="3">
        <v>0.17</v>
      </c>
      <c r="K66" s="3" t="s">
        <v>621</v>
      </c>
      <c r="L66" s="3" t="s">
        <v>621</v>
      </c>
      <c r="M66" s="3" t="s">
        <v>621</v>
      </c>
      <c r="N66" s="3" t="s">
        <v>622</v>
      </c>
      <c r="O66" s="3" t="s">
        <v>621</v>
      </c>
      <c r="P66" s="3" t="s">
        <v>622</v>
      </c>
      <c r="Q66" s="3" t="s">
        <v>621</v>
      </c>
      <c r="R66" s="3" t="s">
        <v>622</v>
      </c>
      <c r="S66" s="3" t="s">
        <v>621</v>
      </c>
      <c r="U66" s="20">
        <f t="shared" si="0"/>
        <v>2.609</v>
      </c>
      <c r="V66" s="3">
        <f t="shared" si="1"/>
        <v>0</v>
      </c>
    </row>
    <row r="67" spans="1:22" ht="15" customHeight="1" x14ac:dyDescent="0.25">
      <c r="A67" s="3" t="s">
        <v>75</v>
      </c>
      <c r="B67" s="3" t="s">
        <v>79</v>
      </c>
      <c r="C67" s="3">
        <v>2013</v>
      </c>
      <c r="D67" s="3">
        <v>0.53</v>
      </c>
      <c r="E67" s="3">
        <v>0.23</v>
      </c>
      <c r="F67" s="3">
        <v>0.05</v>
      </c>
      <c r="G67" s="3" t="s">
        <v>621</v>
      </c>
      <c r="H67" s="3" t="s">
        <v>621</v>
      </c>
      <c r="I67" s="3">
        <v>0.25</v>
      </c>
      <c r="J67" s="3" t="s">
        <v>621</v>
      </c>
      <c r="K67" s="3" t="s">
        <v>621</v>
      </c>
      <c r="L67" s="3" t="s">
        <v>621</v>
      </c>
      <c r="M67" s="3" t="s">
        <v>621</v>
      </c>
      <c r="N67" s="3" t="s">
        <v>622</v>
      </c>
      <c r="O67" s="3" t="s">
        <v>621</v>
      </c>
      <c r="P67" s="3" t="s">
        <v>622</v>
      </c>
      <c r="Q67" s="3" t="s">
        <v>621</v>
      </c>
      <c r="R67" s="3" t="s">
        <v>622</v>
      </c>
      <c r="S67" s="3" t="s">
        <v>621</v>
      </c>
      <c r="U67" s="20">
        <f t="shared" ref="U67:U130" si="2">IFERROR(D67/1,0)</f>
        <v>0.53</v>
      </c>
      <c r="V67" s="3">
        <f t="shared" ref="V67:V130" si="3">IFERROR(O67/1,0)+IFERROR(Q67/1,0)+IFERROR(S67/1,0)</f>
        <v>0</v>
      </c>
    </row>
    <row r="68" spans="1:22"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U68" s="20">
        <f t="shared" si="2"/>
        <v>0</v>
      </c>
      <c r="V68" s="3">
        <f t="shared" si="3"/>
        <v>0</v>
      </c>
    </row>
    <row r="69" spans="1:22" ht="15" customHeight="1" x14ac:dyDescent="0.25">
      <c r="A69" s="3" t="s">
        <v>80</v>
      </c>
      <c r="B69" s="3" t="s">
        <v>82</v>
      </c>
      <c r="C69" s="3">
        <v>2013</v>
      </c>
      <c r="D69" s="3">
        <v>8.09</v>
      </c>
      <c r="E69" s="3" t="s">
        <v>621</v>
      </c>
      <c r="F69" s="3" t="s">
        <v>621</v>
      </c>
      <c r="G69" s="3" t="s">
        <v>621</v>
      </c>
      <c r="H69" s="3" t="s">
        <v>621</v>
      </c>
      <c r="I69" s="3" t="s">
        <v>621</v>
      </c>
      <c r="J69" s="3" t="s">
        <v>621</v>
      </c>
      <c r="K69" s="3" t="s">
        <v>621</v>
      </c>
      <c r="L69" s="3" t="s">
        <v>621</v>
      </c>
      <c r="M69" s="3" t="s">
        <v>621</v>
      </c>
      <c r="N69" s="3" t="s">
        <v>622</v>
      </c>
      <c r="O69" s="3" t="s">
        <v>621</v>
      </c>
      <c r="P69" s="3" t="s">
        <v>622</v>
      </c>
      <c r="Q69" s="3" t="s">
        <v>621</v>
      </c>
      <c r="R69" s="3" t="s">
        <v>622</v>
      </c>
      <c r="S69" s="3" t="s">
        <v>621</v>
      </c>
      <c r="U69" s="20">
        <f t="shared" si="2"/>
        <v>8.09</v>
      </c>
      <c r="V69" s="3">
        <f t="shared" si="3"/>
        <v>0</v>
      </c>
    </row>
    <row r="70" spans="1:22" ht="15" customHeight="1" x14ac:dyDescent="0.25">
      <c r="A70" s="3" t="s">
        <v>80</v>
      </c>
      <c r="B70" s="3" t="s">
        <v>83</v>
      </c>
      <c r="C70" s="3">
        <v>2013</v>
      </c>
      <c r="D70" s="3">
        <v>9.01</v>
      </c>
      <c r="E70" s="3" t="s">
        <v>621</v>
      </c>
      <c r="F70" s="3" t="s">
        <v>621</v>
      </c>
      <c r="G70" s="3" t="s">
        <v>621</v>
      </c>
      <c r="H70" s="3" t="s">
        <v>621</v>
      </c>
      <c r="I70" s="3" t="s">
        <v>621</v>
      </c>
      <c r="J70" s="3" t="s">
        <v>621</v>
      </c>
      <c r="K70" s="3" t="s">
        <v>621</v>
      </c>
      <c r="L70" s="3" t="s">
        <v>621</v>
      </c>
      <c r="M70" s="3" t="s">
        <v>621</v>
      </c>
      <c r="N70" s="3" t="s">
        <v>622</v>
      </c>
      <c r="O70" s="3" t="s">
        <v>621</v>
      </c>
      <c r="P70" s="3" t="s">
        <v>622</v>
      </c>
      <c r="Q70" s="3" t="s">
        <v>621</v>
      </c>
      <c r="R70" s="3" t="s">
        <v>622</v>
      </c>
      <c r="S70" s="3" t="s">
        <v>621</v>
      </c>
      <c r="U70" s="20">
        <f t="shared" si="2"/>
        <v>9.01</v>
      </c>
      <c r="V70" s="3">
        <f t="shared" si="3"/>
        <v>0</v>
      </c>
    </row>
    <row r="71" spans="1:22" ht="15" customHeight="1" x14ac:dyDescent="0.25">
      <c r="A71" s="3" t="s">
        <v>80</v>
      </c>
      <c r="B71" s="3" t="s">
        <v>84</v>
      </c>
      <c r="C71" s="3">
        <v>2013</v>
      </c>
      <c r="D71" s="3">
        <v>44.95</v>
      </c>
      <c r="E71" s="3" t="s">
        <v>621</v>
      </c>
      <c r="F71" s="3" t="s">
        <v>621</v>
      </c>
      <c r="G71" s="3" t="s">
        <v>621</v>
      </c>
      <c r="H71" s="3" t="s">
        <v>621</v>
      </c>
      <c r="I71" s="3" t="s">
        <v>621</v>
      </c>
      <c r="J71" s="3" t="s">
        <v>621</v>
      </c>
      <c r="K71" s="3" t="s">
        <v>621</v>
      </c>
      <c r="L71" s="3" t="s">
        <v>621</v>
      </c>
      <c r="M71" s="3" t="s">
        <v>621</v>
      </c>
      <c r="N71" s="3" t="s">
        <v>622</v>
      </c>
      <c r="O71" s="3" t="s">
        <v>621</v>
      </c>
      <c r="P71" s="3" t="s">
        <v>622</v>
      </c>
      <c r="Q71" s="3" t="s">
        <v>621</v>
      </c>
      <c r="R71" s="3" t="s">
        <v>622</v>
      </c>
      <c r="S71" s="3" t="s">
        <v>621</v>
      </c>
      <c r="U71" s="20">
        <f t="shared" si="2"/>
        <v>44.95</v>
      </c>
      <c r="V71" s="3">
        <f t="shared" si="3"/>
        <v>0</v>
      </c>
    </row>
    <row r="72" spans="1:22" ht="15" customHeight="1" x14ac:dyDescent="0.25">
      <c r="A72" s="3" t="s">
        <v>80</v>
      </c>
      <c r="B72" s="3" t="s">
        <v>85</v>
      </c>
      <c r="C72" s="3">
        <v>2013</v>
      </c>
      <c r="D72" s="3">
        <v>29.8</v>
      </c>
      <c r="E72" s="3" t="s">
        <v>722</v>
      </c>
      <c r="F72" s="3" t="s">
        <v>722</v>
      </c>
      <c r="G72" s="3" t="s">
        <v>722</v>
      </c>
      <c r="H72" s="3" t="s">
        <v>722</v>
      </c>
      <c r="I72" s="3" t="s">
        <v>722</v>
      </c>
      <c r="J72" s="3" t="s">
        <v>722</v>
      </c>
      <c r="K72" s="3" t="s">
        <v>722</v>
      </c>
      <c r="L72" s="3" t="s">
        <v>722</v>
      </c>
      <c r="M72" s="3" t="s">
        <v>722</v>
      </c>
      <c r="N72" s="3" t="s">
        <v>622</v>
      </c>
      <c r="O72" s="3" t="s">
        <v>621</v>
      </c>
      <c r="P72" s="3" t="s">
        <v>622</v>
      </c>
      <c r="Q72" s="3" t="s">
        <v>621</v>
      </c>
      <c r="R72" s="3" t="s">
        <v>622</v>
      </c>
      <c r="S72" s="3" t="s">
        <v>621</v>
      </c>
      <c r="U72" s="20">
        <f t="shared" si="2"/>
        <v>29.8</v>
      </c>
      <c r="V72" s="3">
        <f t="shared" si="3"/>
        <v>0</v>
      </c>
    </row>
    <row r="73" spans="1:22" ht="15" customHeight="1" x14ac:dyDescent="0.25">
      <c r="A73" s="3" t="s">
        <v>80</v>
      </c>
      <c r="B73" s="3" t="s">
        <v>86</v>
      </c>
      <c r="C73" s="3">
        <v>2013</v>
      </c>
      <c r="D73" s="3">
        <v>13.8</v>
      </c>
      <c r="E73" s="3" t="s">
        <v>621</v>
      </c>
      <c r="F73" s="3" t="s">
        <v>621</v>
      </c>
      <c r="G73" s="3" t="s">
        <v>621</v>
      </c>
      <c r="H73" s="3" t="s">
        <v>621</v>
      </c>
      <c r="I73" s="3" t="s">
        <v>621</v>
      </c>
      <c r="J73" s="3" t="s">
        <v>621</v>
      </c>
      <c r="K73" s="3" t="s">
        <v>621</v>
      </c>
      <c r="L73" s="3" t="s">
        <v>621</v>
      </c>
      <c r="M73" s="3" t="s">
        <v>621</v>
      </c>
      <c r="N73" s="3" t="s">
        <v>622</v>
      </c>
      <c r="O73" s="3" t="s">
        <v>621</v>
      </c>
      <c r="P73" s="3" t="s">
        <v>622</v>
      </c>
      <c r="Q73" s="3" t="s">
        <v>621</v>
      </c>
      <c r="R73" s="3" t="s">
        <v>622</v>
      </c>
      <c r="S73" s="3" t="s">
        <v>621</v>
      </c>
      <c r="U73" s="20">
        <f t="shared" si="2"/>
        <v>13.8</v>
      </c>
      <c r="V73" s="3">
        <f t="shared" si="3"/>
        <v>0</v>
      </c>
    </row>
    <row r="74" spans="1:22" ht="15" customHeight="1" x14ac:dyDescent="0.25">
      <c r="A74" s="3" t="s">
        <v>80</v>
      </c>
      <c r="B74" s="3" t="s">
        <v>87</v>
      </c>
      <c r="C74" s="3">
        <v>2013</v>
      </c>
      <c r="D74" s="3">
        <v>32.9</v>
      </c>
      <c r="E74" s="3" t="s">
        <v>722</v>
      </c>
      <c r="F74" s="3" t="s">
        <v>722</v>
      </c>
      <c r="G74" s="3" t="s">
        <v>722</v>
      </c>
      <c r="H74" s="3" t="s">
        <v>722</v>
      </c>
      <c r="I74" s="3" t="s">
        <v>722</v>
      </c>
      <c r="J74" s="3" t="s">
        <v>722</v>
      </c>
      <c r="K74" s="3" t="s">
        <v>722</v>
      </c>
      <c r="L74" s="3" t="s">
        <v>722</v>
      </c>
      <c r="M74" s="3" t="s">
        <v>722</v>
      </c>
      <c r="N74" s="3" t="s">
        <v>622</v>
      </c>
      <c r="O74" s="3" t="s">
        <v>621</v>
      </c>
      <c r="P74" s="3" t="s">
        <v>622</v>
      </c>
      <c r="Q74" s="3" t="s">
        <v>621</v>
      </c>
      <c r="R74" s="3" t="s">
        <v>622</v>
      </c>
      <c r="S74" s="3" t="s">
        <v>621</v>
      </c>
      <c r="U74" s="20">
        <f t="shared" si="2"/>
        <v>32.9</v>
      </c>
      <c r="V74" s="3">
        <f t="shared" si="3"/>
        <v>0</v>
      </c>
    </row>
    <row r="75" spans="1:22" ht="15" customHeight="1" x14ac:dyDescent="0.25">
      <c r="A75" s="3" t="s">
        <v>80</v>
      </c>
      <c r="B75" s="3" t="s">
        <v>88</v>
      </c>
      <c r="C75" s="3">
        <v>2013</v>
      </c>
      <c r="D75" s="3">
        <v>0</v>
      </c>
      <c r="E75" s="3" t="s">
        <v>621</v>
      </c>
      <c r="F75" s="3" t="s">
        <v>621</v>
      </c>
      <c r="G75" s="3" t="s">
        <v>621</v>
      </c>
      <c r="H75" s="3" t="s">
        <v>621</v>
      </c>
      <c r="I75" s="3" t="s">
        <v>621</v>
      </c>
      <c r="J75" s="3" t="s">
        <v>621</v>
      </c>
      <c r="K75" s="3" t="s">
        <v>621</v>
      </c>
      <c r="L75" s="3" t="s">
        <v>621</v>
      </c>
      <c r="M75" s="3" t="s">
        <v>621</v>
      </c>
      <c r="N75" s="3" t="s">
        <v>622</v>
      </c>
      <c r="O75" s="3" t="s">
        <v>621</v>
      </c>
      <c r="P75" s="3" t="s">
        <v>622</v>
      </c>
      <c r="Q75" s="3" t="s">
        <v>621</v>
      </c>
      <c r="R75" s="3" t="s">
        <v>622</v>
      </c>
      <c r="S75" s="3" t="s">
        <v>621</v>
      </c>
      <c r="U75" s="20">
        <f t="shared" si="2"/>
        <v>0</v>
      </c>
      <c r="V75" s="3">
        <f t="shared" si="3"/>
        <v>0</v>
      </c>
    </row>
    <row r="76" spans="1:22" ht="15" customHeight="1" x14ac:dyDescent="0.25">
      <c r="A76" s="3" t="s">
        <v>80</v>
      </c>
      <c r="B76" s="3" t="s">
        <v>89</v>
      </c>
      <c r="C76" s="3">
        <v>2013</v>
      </c>
      <c r="D76" s="3">
        <v>15.6</v>
      </c>
      <c r="E76" s="3" t="s">
        <v>621</v>
      </c>
      <c r="F76" s="3" t="s">
        <v>621</v>
      </c>
      <c r="G76" s="3" t="s">
        <v>722</v>
      </c>
      <c r="H76" s="3" t="s">
        <v>621</v>
      </c>
      <c r="I76" s="3" t="s">
        <v>722</v>
      </c>
      <c r="J76" s="3" t="s">
        <v>722</v>
      </c>
      <c r="K76" s="3" t="s">
        <v>722</v>
      </c>
      <c r="L76" s="3" t="s">
        <v>722</v>
      </c>
      <c r="M76" s="3" t="s">
        <v>722</v>
      </c>
      <c r="N76" s="3" t="s">
        <v>622</v>
      </c>
      <c r="O76" s="3" t="s">
        <v>621</v>
      </c>
      <c r="P76" s="3" t="s">
        <v>622</v>
      </c>
      <c r="Q76" s="3" t="s">
        <v>621</v>
      </c>
      <c r="R76" s="3" t="s">
        <v>622</v>
      </c>
      <c r="S76" s="3" t="s">
        <v>621</v>
      </c>
      <c r="U76" s="20">
        <f t="shared" si="2"/>
        <v>15.6</v>
      </c>
      <c r="V76" s="3">
        <f t="shared" si="3"/>
        <v>0</v>
      </c>
    </row>
    <row r="77" spans="1:22" ht="15" customHeight="1" x14ac:dyDescent="0.25">
      <c r="A77" s="3" t="s">
        <v>80</v>
      </c>
      <c r="B77" s="3" t="s">
        <v>90</v>
      </c>
      <c r="C77" s="3">
        <v>2013</v>
      </c>
      <c r="D77" s="3" t="s">
        <v>621</v>
      </c>
      <c r="E77" s="3" t="s">
        <v>621</v>
      </c>
      <c r="F77" s="3" t="s">
        <v>621</v>
      </c>
      <c r="G77" s="3" t="s">
        <v>621</v>
      </c>
      <c r="H77" s="3" t="s">
        <v>621</v>
      </c>
      <c r="I77" s="3" t="s">
        <v>621</v>
      </c>
      <c r="J77" s="3" t="s">
        <v>621</v>
      </c>
      <c r="K77" s="3" t="s">
        <v>621</v>
      </c>
      <c r="L77" s="3" t="s">
        <v>621</v>
      </c>
      <c r="M77" s="3" t="s">
        <v>621</v>
      </c>
      <c r="N77" s="3" t="s">
        <v>622</v>
      </c>
      <c r="O77" s="3" t="s">
        <v>621</v>
      </c>
      <c r="P77" s="3" t="s">
        <v>622</v>
      </c>
      <c r="Q77" s="3" t="s">
        <v>621</v>
      </c>
      <c r="R77" s="3" t="s">
        <v>622</v>
      </c>
      <c r="S77" s="3" t="s">
        <v>621</v>
      </c>
      <c r="U77" s="20">
        <f t="shared" si="2"/>
        <v>0</v>
      </c>
      <c r="V77" s="3">
        <f t="shared" si="3"/>
        <v>0</v>
      </c>
    </row>
    <row r="78" spans="1:22" ht="15" customHeight="1" x14ac:dyDescent="0.25">
      <c r="A78" s="3" t="s">
        <v>80</v>
      </c>
      <c r="B78" s="3" t="s">
        <v>91</v>
      </c>
      <c r="C78" s="3">
        <v>2013</v>
      </c>
      <c r="D78" s="3">
        <v>1.58</v>
      </c>
      <c r="E78" s="3" t="s">
        <v>621</v>
      </c>
      <c r="F78" s="3" t="s">
        <v>621</v>
      </c>
      <c r="G78" s="3" t="s">
        <v>621</v>
      </c>
      <c r="H78" s="3" t="s">
        <v>621</v>
      </c>
      <c r="I78" s="3" t="s">
        <v>621</v>
      </c>
      <c r="J78" s="3" t="s">
        <v>621</v>
      </c>
      <c r="K78" s="3" t="s">
        <v>621</v>
      </c>
      <c r="L78" s="3" t="s">
        <v>621</v>
      </c>
      <c r="M78" s="3" t="s">
        <v>621</v>
      </c>
      <c r="N78" s="3" t="s">
        <v>622</v>
      </c>
      <c r="O78" s="3" t="s">
        <v>621</v>
      </c>
      <c r="P78" s="3" t="s">
        <v>622</v>
      </c>
      <c r="Q78" s="3" t="s">
        <v>621</v>
      </c>
      <c r="R78" s="3" t="s">
        <v>622</v>
      </c>
      <c r="S78" s="3" t="s">
        <v>621</v>
      </c>
      <c r="U78" s="20">
        <f t="shared" si="2"/>
        <v>1.58</v>
      </c>
      <c r="V78" s="3">
        <f t="shared" si="3"/>
        <v>0</v>
      </c>
    </row>
    <row r="79" spans="1:22" ht="15" customHeight="1" x14ac:dyDescent="0.25">
      <c r="A79" s="3" t="s">
        <v>80</v>
      </c>
      <c r="B79" s="3" t="s">
        <v>92</v>
      </c>
      <c r="C79" s="3">
        <v>2013</v>
      </c>
      <c r="D79" s="3" t="s">
        <v>621</v>
      </c>
      <c r="E79" s="3" t="s">
        <v>722</v>
      </c>
      <c r="F79" s="3" t="s">
        <v>722</v>
      </c>
      <c r="G79" s="3" t="s">
        <v>722</v>
      </c>
      <c r="H79" s="3" t="s">
        <v>722</v>
      </c>
      <c r="I79" s="3" t="s">
        <v>722</v>
      </c>
      <c r="J79" s="3" t="s">
        <v>722</v>
      </c>
      <c r="K79" s="3" t="s">
        <v>722</v>
      </c>
      <c r="L79" s="3" t="s">
        <v>722</v>
      </c>
      <c r="M79" s="3" t="s">
        <v>722</v>
      </c>
      <c r="N79" s="3" t="s">
        <v>622</v>
      </c>
      <c r="O79" s="3" t="s">
        <v>621</v>
      </c>
      <c r="P79" s="3" t="s">
        <v>622</v>
      </c>
      <c r="Q79" s="3" t="s">
        <v>621</v>
      </c>
      <c r="R79" s="3" t="s">
        <v>622</v>
      </c>
      <c r="S79" s="3" t="s">
        <v>621</v>
      </c>
      <c r="U79" s="20">
        <f t="shared" si="2"/>
        <v>0</v>
      </c>
      <c r="V79" s="3">
        <f t="shared" si="3"/>
        <v>0</v>
      </c>
    </row>
    <row r="80" spans="1:22" ht="15" customHeight="1" x14ac:dyDescent="0.25">
      <c r="A80" s="3" t="s">
        <v>80</v>
      </c>
      <c r="B80" s="3" t="s">
        <v>93</v>
      </c>
      <c r="C80" s="3">
        <v>2013</v>
      </c>
      <c r="D80" s="3">
        <v>1056.8530000000001</v>
      </c>
      <c r="E80" s="3">
        <v>471.37083699999999</v>
      </c>
      <c r="F80" s="3">
        <v>95.066567969999994</v>
      </c>
      <c r="G80" s="3">
        <v>62.402304000000001</v>
      </c>
      <c r="H80" s="3">
        <v>4.8460000000000001</v>
      </c>
      <c r="I80" s="3">
        <v>97.759</v>
      </c>
      <c r="J80" s="3">
        <v>316.56099999999998</v>
      </c>
      <c r="K80" s="3">
        <v>0.49410700000000002</v>
      </c>
      <c r="L80" s="3" t="s">
        <v>722</v>
      </c>
      <c r="M80" s="3" t="s">
        <v>722</v>
      </c>
      <c r="N80" s="3" t="s">
        <v>622</v>
      </c>
      <c r="O80" s="3" t="s">
        <v>621</v>
      </c>
      <c r="P80" s="3" t="s">
        <v>622</v>
      </c>
      <c r="Q80" s="3" t="s">
        <v>621</v>
      </c>
      <c r="R80" s="3" t="s">
        <v>622</v>
      </c>
      <c r="S80" s="3" t="s">
        <v>621</v>
      </c>
      <c r="U80" s="20">
        <f t="shared" si="2"/>
        <v>1056.8530000000001</v>
      </c>
      <c r="V80" s="3">
        <f t="shared" si="3"/>
        <v>0</v>
      </c>
    </row>
    <row r="81" spans="1:22" ht="15" customHeight="1" x14ac:dyDescent="0.25">
      <c r="A81" s="3" t="s">
        <v>80</v>
      </c>
      <c r="B81" s="3" t="s">
        <v>94</v>
      </c>
      <c r="C81" s="3">
        <v>2013</v>
      </c>
      <c r="D81" s="3" t="s">
        <v>621</v>
      </c>
      <c r="E81" s="3" t="s">
        <v>621</v>
      </c>
      <c r="F81" s="3" t="s">
        <v>621</v>
      </c>
      <c r="G81" s="3" t="s">
        <v>621</v>
      </c>
      <c r="H81" s="3" t="s">
        <v>621</v>
      </c>
      <c r="I81" s="3" t="s">
        <v>621</v>
      </c>
      <c r="J81" s="3" t="s">
        <v>621</v>
      </c>
      <c r="K81" s="3" t="s">
        <v>621</v>
      </c>
      <c r="L81" s="3" t="s">
        <v>621</v>
      </c>
      <c r="M81" s="3" t="s">
        <v>621</v>
      </c>
      <c r="N81" s="3" t="s">
        <v>622</v>
      </c>
      <c r="O81" s="3" t="s">
        <v>621</v>
      </c>
      <c r="P81" s="3" t="s">
        <v>622</v>
      </c>
      <c r="Q81" s="3" t="s">
        <v>621</v>
      </c>
      <c r="R81" s="3" t="s">
        <v>622</v>
      </c>
      <c r="S81" s="3" t="s">
        <v>621</v>
      </c>
      <c r="U81" s="20">
        <f t="shared" si="2"/>
        <v>0</v>
      </c>
      <c r="V81" s="3">
        <f t="shared" si="3"/>
        <v>0</v>
      </c>
    </row>
    <row r="82" spans="1:22" ht="15" customHeight="1" x14ac:dyDescent="0.25">
      <c r="A82" s="3" t="s">
        <v>80</v>
      </c>
      <c r="B82" s="3" t="s">
        <v>95</v>
      </c>
      <c r="C82" s="3">
        <v>2013</v>
      </c>
      <c r="D82" s="3">
        <v>296.8</v>
      </c>
      <c r="E82" s="3" t="s">
        <v>722</v>
      </c>
      <c r="F82" s="3" t="s">
        <v>722</v>
      </c>
      <c r="G82" s="3" t="s">
        <v>722</v>
      </c>
      <c r="H82" s="3" t="s">
        <v>722</v>
      </c>
      <c r="I82" s="3" t="s">
        <v>722</v>
      </c>
      <c r="J82" s="3" t="s">
        <v>722</v>
      </c>
      <c r="K82" s="3" t="s">
        <v>722</v>
      </c>
      <c r="L82" s="3" t="s">
        <v>722</v>
      </c>
      <c r="M82" s="3" t="s">
        <v>722</v>
      </c>
      <c r="N82" s="3" t="s">
        <v>814</v>
      </c>
      <c r="O82" s="3" t="s">
        <v>621</v>
      </c>
      <c r="P82" s="3" t="s">
        <v>622</v>
      </c>
      <c r="Q82" s="3" t="s">
        <v>621</v>
      </c>
      <c r="R82" s="3" t="s">
        <v>622</v>
      </c>
      <c r="S82" s="3" t="s">
        <v>621</v>
      </c>
      <c r="U82" s="20">
        <f t="shared" si="2"/>
        <v>296.8</v>
      </c>
      <c r="V82" s="3">
        <f t="shared" si="3"/>
        <v>0</v>
      </c>
    </row>
    <row r="83" spans="1:22" ht="15" customHeight="1" x14ac:dyDescent="0.25">
      <c r="A83" s="3" t="s">
        <v>80</v>
      </c>
      <c r="B83" s="3" t="s">
        <v>96</v>
      </c>
      <c r="C83" s="3">
        <v>2013</v>
      </c>
      <c r="D83" s="3" t="s">
        <v>621</v>
      </c>
      <c r="E83" s="3" t="s">
        <v>621</v>
      </c>
      <c r="F83" s="3" t="s">
        <v>621</v>
      </c>
      <c r="G83" s="3" t="s">
        <v>621</v>
      </c>
      <c r="H83" s="3" t="s">
        <v>621</v>
      </c>
      <c r="I83" s="3" t="s">
        <v>621</v>
      </c>
      <c r="J83" s="3" t="s">
        <v>621</v>
      </c>
      <c r="K83" s="3" t="s">
        <v>621</v>
      </c>
      <c r="L83" s="3" t="s">
        <v>621</v>
      </c>
      <c r="M83" s="3" t="s">
        <v>621</v>
      </c>
      <c r="N83" s="3" t="s">
        <v>622</v>
      </c>
      <c r="O83" s="3" t="s">
        <v>621</v>
      </c>
      <c r="P83" s="3" t="s">
        <v>622</v>
      </c>
      <c r="Q83" s="3" t="s">
        <v>621</v>
      </c>
      <c r="R83" s="3" t="s">
        <v>622</v>
      </c>
      <c r="S83" s="3" t="s">
        <v>621</v>
      </c>
      <c r="U83" s="20">
        <f t="shared" si="2"/>
        <v>0</v>
      </c>
      <c r="V83" s="3">
        <f t="shared" si="3"/>
        <v>0</v>
      </c>
    </row>
    <row r="84" spans="1:22" ht="15" customHeight="1" x14ac:dyDescent="0.25">
      <c r="A84" s="3" t="s">
        <v>80</v>
      </c>
      <c r="B84" s="3" t="s">
        <v>97</v>
      </c>
      <c r="C84" s="3">
        <v>2013</v>
      </c>
      <c r="D84" s="3">
        <v>49.2</v>
      </c>
      <c r="E84" s="3" t="s">
        <v>722</v>
      </c>
      <c r="F84" s="3" t="s">
        <v>722</v>
      </c>
      <c r="G84" s="3" t="s">
        <v>722</v>
      </c>
      <c r="H84" s="3" t="s">
        <v>722</v>
      </c>
      <c r="I84" s="3" t="s">
        <v>722</v>
      </c>
      <c r="J84" s="3" t="s">
        <v>722</v>
      </c>
      <c r="K84" s="3" t="s">
        <v>722</v>
      </c>
      <c r="L84" s="3" t="s">
        <v>722</v>
      </c>
      <c r="M84" s="3" t="s">
        <v>722</v>
      </c>
      <c r="N84" s="3" t="s">
        <v>622</v>
      </c>
      <c r="O84" s="3" t="s">
        <v>621</v>
      </c>
      <c r="P84" s="3" t="s">
        <v>622</v>
      </c>
      <c r="Q84" s="3" t="s">
        <v>621</v>
      </c>
      <c r="R84" s="3" t="s">
        <v>622</v>
      </c>
      <c r="S84" s="3" t="s">
        <v>621</v>
      </c>
      <c r="U84" s="20">
        <f t="shared" si="2"/>
        <v>49.2</v>
      </c>
      <c r="V84" s="3">
        <f t="shared" si="3"/>
        <v>0</v>
      </c>
    </row>
    <row r="85" spans="1:22" ht="15" customHeight="1" x14ac:dyDescent="0.25">
      <c r="A85" s="3" t="s">
        <v>80</v>
      </c>
      <c r="B85" s="3" t="s">
        <v>98</v>
      </c>
      <c r="C85" s="3">
        <v>2013</v>
      </c>
      <c r="D85" s="3">
        <v>10.039999999999999</v>
      </c>
      <c r="E85" s="3" t="s">
        <v>621</v>
      </c>
      <c r="F85" s="3" t="s">
        <v>621</v>
      </c>
      <c r="G85" s="3" t="s">
        <v>621</v>
      </c>
      <c r="H85" s="3" t="s">
        <v>621</v>
      </c>
      <c r="I85" s="3" t="s">
        <v>621</v>
      </c>
      <c r="J85" s="3" t="s">
        <v>621</v>
      </c>
      <c r="K85" s="3" t="s">
        <v>621</v>
      </c>
      <c r="L85" s="3" t="s">
        <v>621</v>
      </c>
      <c r="M85" s="3" t="s">
        <v>621</v>
      </c>
      <c r="N85" s="3" t="s">
        <v>622</v>
      </c>
      <c r="O85" s="3" t="s">
        <v>621</v>
      </c>
      <c r="P85" s="3" t="s">
        <v>622</v>
      </c>
      <c r="Q85" s="3" t="s">
        <v>621</v>
      </c>
      <c r="R85" s="3" t="s">
        <v>622</v>
      </c>
      <c r="S85" s="3" t="s">
        <v>621</v>
      </c>
      <c r="U85" s="20">
        <f t="shared" si="2"/>
        <v>10.039999999999999</v>
      </c>
      <c r="V85" s="3">
        <f t="shared" si="3"/>
        <v>0</v>
      </c>
    </row>
    <row r="86" spans="1:22" ht="15" customHeight="1" x14ac:dyDescent="0.25">
      <c r="A86" s="3" t="s">
        <v>80</v>
      </c>
      <c r="B86" s="3" t="s">
        <v>99</v>
      </c>
      <c r="C86" s="3">
        <v>2013</v>
      </c>
      <c r="D86" s="3">
        <v>13.84</v>
      </c>
      <c r="E86" s="3" t="s">
        <v>621</v>
      </c>
      <c r="F86" s="3" t="s">
        <v>621</v>
      </c>
      <c r="G86" s="3" t="s">
        <v>621</v>
      </c>
      <c r="H86" s="3" t="s">
        <v>621</v>
      </c>
      <c r="I86" s="3" t="s">
        <v>621</v>
      </c>
      <c r="J86" s="3" t="s">
        <v>621</v>
      </c>
      <c r="K86" s="3" t="s">
        <v>621</v>
      </c>
      <c r="L86" s="3" t="s">
        <v>621</v>
      </c>
      <c r="M86" s="3" t="s">
        <v>621</v>
      </c>
      <c r="N86" s="3" t="s">
        <v>622</v>
      </c>
      <c r="O86" s="3" t="s">
        <v>621</v>
      </c>
      <c r="P86" s="3" t="s">
        <v>622</v>
      </c>
      <c r="Q86" s="3" t="s">
        <v>621</v>
      </c>
      <c r="R86" s="3" t="s">
        <v>622</v>
      </c>
      <c r="S86" s="3" t="s">
        <v>621</v>
      </c>
      <c r="U86" s="20">
        <f t="shared" si="2"/>
        <v>13.84</v>
      </c>
      <c r="V86" s="3">
        <f t="shared" si="3"/>
        <v>0</v>
      </c>
    </row>
    <row r="87" spans="1:22" ht="15" customHeight="1" x14ac:dyDescent="0.25">
      <c r="A87" s="3" t="s">
        <v>80</v>
      </c>
      <c r="B87" s="3" t="s">
        <v>100</v>
      </c>
      <c r="C87" s="3">
        <v>2013</v>
      </c>
      <c r="D87" s="3">
        <v>15.55</v>
      </c>
      <c r="E87" s="3" t="s">
        <v>621</v>
      </c>
      <c r="F87" s="3" t="s">
        <v>621</v>
      </c>
      <c r="G87" s="3" t="s">
        <v>621</v>
      </c>
      <c r="H87" s="3" t="s">
        <v>621</v>
      </c>
      <c r="I87" s="3" t="s">
        <v>621</v>
      </c>
      <c r="J87" s="3" t="s">
        <v>621</v>
      </c>
      <c r="K87" s="3" t="s">
        <v>621</v>
      </c>
      <c r="L87" s="3" t="s">
        <v>621</v>
      </c>
      <c r="M87" s="3" t="s">
        <v>621</v>
      </c>
      <c r="N87" s="3" t="s">
        <v>622</v>
      </c>
      <c r="O87" s="3" t="s">
        <v>621</v>
      </c>
      <c r="P87" s="3" t="s">
        <v>622</v>
      </c>
      <c r="Q87" s="3" t="s">
        <v>621</v>
      </c>
      <c r="R87" s="3" t="s">
        <v>622</v>
      </c>
      <c r="S87" s="3" t="s">
        <v>621</v>
      </c>
      <c r="U87" s="20">
        <f t="shared" si="2"/>
        <v>15.55</v>
      </c>
      <c r="V87" s="3">
        <f t="shared" si="3"/>
        <v>0</v>
      </c>
    </row>
    <row r="88" spans="1:22" ht="15" customHeight="1" x14ac:dyDescent="0.25">
      <c r="A88" s="3" t="s">
        <v>80</v>
      </c>
      <c r="B88" s="3" t="s">
        <v>101</v>
      </c>
      <c r="C88" s="3">
        <v>2013</v>
      </c>
      <c r="D88" s="3">
        <v>7.53</v>
      </c>
      <c r="E88" s="3" t="s">
        <v>621</v>
      </c>
      <c r="F88" s="3" t="s">
        <v>621</v>
      </c>
      <c r="G88" s="3" t="s">
        <v>621</v>
      </c>
      <c r="H88" s="3" t="s">
        <v>621</v>
      </c>
      <c r="I88" s="3" t="s">
        <v>621</v>
      </c>
      <c r="J88" s="3" t="s">
        <v>621</v>
      </c>
      <c r="K88" s="3" t="s">
        <v>621</v>
      </c>
      <c r="L88" s="3" t="s">
        <v>621</v>
      </c>
      <c r="M88" s="3" t="s">
        <v>621</v>
      </c>
      <c r="N88" s="3" t="s">
        <v>622</v>
      </c>
      <c r="O88" s="3" t="s">
        <v>621</v>
      </c>
      <c r="P88" s="3" t="s">
        <v>622</v>
      </c>
      <c r="Q88" s="3" t="s">
        <v>621</v>
      </c>
      <c r="R88" s="3" t="s">
        <v>622</v>
      </c>
      <c r="S88" s="3" t="s">
        <v>621</v>
      </c>
      <c r="U88" s="20">
        <f t="shared" si="2"/>
        <v>7.53</v>
      </c>
      <c r="V88" s="3">
        <f t="shared" si="3"/>
        <v>0</v>
      </c>
    </row>
    <row r="89" spans="1:22" ht="15" customHeight="1" x14ac:dyDescent="0.25">
      <c r="A89" s="3" t="s">
        <v>80</v>
      </c>
      <c r="B89" s="3" t="s">
        <v>102</v>
      </c>
      <c r="C89" s="3">
        <v>2013</v>
      </c>
      <c r="D89" s="3" t="s">
        <v>621</v>
      </c>
      <c r="E89" s="3" t="s">
        <v>621</v>
      </c>
      <c r="F89" s="3" t="s">
        <v>621</v>
      </c>
      <c r="G89" s="3" t="s">
        <v>621</v>
      </c>
      <c r="H89" s="3" t="s">
        <v>621</v>
      </c>
      <c r="I89" s="3" t="s">
        <v>621</v>
      </c>
      <c r="J89" s="3" t="s">
        <v>621</v>
      </c>
      <c r="K89" s="3" t="s">
        <v>621</v>
      </c>
      <c r="L89" s="3" t="s">
        <v>621</v>
      </c>
      <c r="M89" s="3" t="s">
        <v>621</v>
      </c>
      <c r="N89" s="3" t="s">
        <v>622</v>
      </c>
      <c r="O89" s="3" t="s">
        <v>621</v>
      </c>
      <c r="P89" s="3" t="s">
        <v>622</v>
      </c>
      <c r="Q89" s="3" t="s">
        <v>621</v>
      </c>
      <c r="R89" s="3" t="s">
        <v>622</v>
      </c>
      <c r="S89" s="3" t="s">
        <v>621</v>
      </c>
      <c r="U89" s="20">
        <f t="shared" si="2"/>
        <v>0</v>
      </c>
      <c r="V89" s="3">
        <f t="shared" si="3"/>
        <v>0</v>
      </c>
    </row>
    <row r="90" spans="1:22" ht="15" customHeight="1" x14ac:dyDescent="0.25">
      <c r="A90" s="3" t="s">
        <v>80</v>
      </c>
      <c r="B90" s="3" t="s">
        <v>103</v>
      </c>
      <c r="C90" s="3">
        <v>2013</v>
      </c>
      <c r="D90" s="3">
        <v>2200</v>
      </c>
      <c r="E90" s="3" t="s">
        <v>621</v>
      </c>
      <c r="F90" s="3" t="s">
        <v>621</v>
      </c>
      <c r="G90" s="3" t="s">
        <v>621</v>
      </c>
      <c r="H90" s="3" t="s">
        <v>621</v>
      </c>
      <c r="I90" s="3" t="s">
        <v>621</v>
      </c>
      <c r="J90" s="3" t="s">
        <v>621</v>
      </c>
      <c r="K90" s="3" t="s">
        <v>621</v>
      </c>
      <c r="L90" s="3" t="s">
        <v>621</v>
      </c>
      <c r="M90" s="3" t="s">
        <v>621</v>
      </c>
      <c r="N90" s="3" t="s">
        <v>622</v>
      </c>
      <c r="O90" s="3" t="s">
        <v>621</v>
      </c>
      <c r="P90" s="3" t="s">
        <v>622</v>
      </c>
      <c r="Q90" s="3" t="s">
        <v>621</v>
      </c>
      <c r="R90" s="3" t="s">
        <v>622</v>
      </c>
      <c r="S90" s="3" t="s">
        <v>621</v>
      </c>
      <c r="U90" s="20">
        <f t="shared" si="2"/>
        <v>2200</v>
      </c>
      <c r="V90" s="3">
        <f t="shared" si="3"/>
        <v>0</v>
      </c>
    </row>
    <row r="91" spans="1:22" ht="15" customHeight="1" x14ac:dyDescent="0.25">
      <c r="A91" s="3" t="s">
        <v>80</v>
      </c>
      <c r="B91" s="3" t="s">
        <v>104</v>
      </c>
      <c r="C91" s="3">
        <v>2013</v>
      </c>
      <c r="D91" s="3">
        <v>22.6</v>
      </c>
      <c r="E91" s="3" t="s">
        <v>621</v>
      </c>
      <c r="F91" s="3" t="s">
        <v>621</v>
      </c>
      <c r="G91" s="3" t="s">
        <v>621</v>
      </c>
      <c r="H91" s="3" t="s">
        <v>621</v>
      </c>
      <c r="I91" s="3" t="s">
        <v>621</v>
      </c>
      <c r="J91" s="3" t="s">
        <v>621</v>
      </c>
      <c r="K91" s="3" t="s">
        <v>621</v>
      </c>
      <c r="L91" s="3" t="s">
        <v>621</v>
      </c>
      <c r="M91" s="3" t="s">
        <v>621</v>
      </c>
      <c r="N91" s="3" t="s">
        <v>622</v>
      </c>
      <c r="O91" s="3" t="s">
        <v>621</v>
      </c>
      <c r="P91" s="3" t="s">
        <v>622</v>
      </c>
      <c r="Q91" s="3" t="s">
        <v>621</v>
      </c>
      <c r="R91" s="3" t="s">
        <v>622</v>
      </c>
      <c r="S91" s="3" t="s">
        <v>621</v>
      </c>
      <c r="U91" s="20">
        <f t="shared" si="2"/>
        <v>22.6</v>
      </c>
      <c r="V91" s="3">
        <f t="shared" si="3"/>
        <v>0</v>
      </c>
    </row>
    <row r="92" spans="1:22" ht="15" customHeight="1" x14ac:dyDescent="0.25">
      <c r="A92" s="3" t="s">
        <v>80</v>
      </c>
      <c r="B92" s="3" t="s">
        <v>105</v>
      </c>
      <c r="C92" s="3">
        <v>2013</v>
      </c>
      <c r="D92" s="3">
        <v>111.563</v>
      </c>
      <c r="E92" s="3" t="s">
        <v>722</v>
      </c>
      <c r="F92" s="3" t="s">
        <v>722</v>
      </c>
      <c r="G92" s="3" t="s">
        <v>722</v>
      </c>
      <c r="H92" s="3" t="s">
        <v>722</v>
      </c>
      <c r="I92" s="3" t="s">
        <v>722</v>
      </c>
      <c r="J92" s="3" t="s">
        <v>722</v>
      </c>
      <c r="K92" s="3" t="s">
        <v>722</v>
      </c>
      <c r="L92" s="3" t="s">
        <v>722</v>
      </c>
      <c r="M92" s="3" t="s">
        <v>722</v>
      </c>
      <c r="N92" s="3" t="s">
        <v>622</v>
      </c>
      <c r="O92" s="3" t="s">
        <v>621</v>
      </c>
      <c r="P92" s="3" t="s">
        <v>622</v>
      </c>
      <c r="Q92" s="3" t="s">
        <v>621</v>
      </c>
      <c r="R92" s="3" t="s">
        <v>622</v>
      </c>
      <c r="S92" s="3" t="s">
        <v>621</v>
      </c>
      <c r="U92" s="20">
        <f t="shared" si="2"/>
        <v>111.563</v>
      </c>
      <c r="V92" s="3">
        <f t="shared" si="3"/>
        <v>0</v>
      </c>
    </row>
    <row r="93" spans="1:22" ht="15" customHeight="1" x14ac:dyDescent="0.25">
      <c r="A93" s="3" t="s">
        <v>80</v>
      </c>
      <c r="B93" s="3" t="s">
        <v>106</v>
      </c>
      <c r="C93" s="3">
        <v>2013</v>
      </c>
      <c r="D93" s="3">
        <v>45.23</v>
      </c>
      <c r="E93" s="3" t="s">
        <v>621</v>
      </c>
      <c r="F93" s="3" t="s">
        <v>621</v>
      </c>
      <c r="G93" s="3" t="s">
        <v>621</v>
      </c>
      <c r="H93" s="3" t="s">
        <v>621</v>
      </c>
      <c r="I93" s="3" t="s">
        <v>621</v>
      </c>
      <c r="J93" s="3" t="s">
        <v>621</v>
      </c>
      <c r="K93" s="3" t="s">
        <v>621</v>
      </c>
      <c r="L93" s="3" t="s">
        <v>621</v>
      </c>
      <c r="M93" s="3" t="s">
        <v>621</v>
      </c>
      <c r="N93" s="3" t="s">
        <v>622</v>
      </c>
      <c r="O93" s="3" t="s">
        <v>621</v>
      </c>
      <c r="P93" s="3" t="s">
        <v>622</v>
      </c>
      <c r="Q93" s="3" t="s">
        <v>621</v>
      </c>
      <c r="R93" s="3" t="s">
        <v>622</v>
      </c>
      <c r="S93" s="3" t="s">
        <v>621</v>
      </c>
      <c r="U93" s="20">
        <f t="shared" si="2"/>
        <v>45.23</v>
      </c>
      <c r="V93" s="3">
        <f t="shared" si="3"/>
        <v>0</v>
      </c>
    </row>
    <row r="94" spans="1:22" ht="15" customHeight="1" x14ac:dyDescent="0.25">
      <c r="A94" s="3" t="s">
        <v>80</v>
      </c>
      <c r="B94" s="3" t="s">
        <v>107</v>
      </c>
      <c r="C94" s="3">
        <v>2013</v>
      </c>
      <c r="D94" s="3">
        <v>43.639000000000003</v>
      </c>
      <c r="E94" s="3" t="s">
        <v>621</v>
      </c>
      <c r="F94" s="3" t="s">
        <v>621</v>
      </c>
      <c r="G94" s="3" t="s">
        <v>621</v>
      </c>
      <c r="H94" s="3" t="s">
        <v>621</v>
      </c>
      <c r="I94" s="3" t="s">
        <v>621</v>
      </c>
      <c r="J94" s="3" t="s">
        <v>621</v>
      </c>
      <c r="K94" s="3" t="s">
        <v>621</v>
      </c>
      <c r="L94" s="3" t="s">
        <v>621</v>
      </c>
      <c r="M94" s="3" t="s">
        <v>621</v>
      </c>
      <c r="N94" s="3" t="s">
        <v>622</v>
      </c>
      <c r="O94" s="3" t="s">
        <v>621</v>
      </c>
      <c r="P94" s="3" t="s">
        <v>622</v>
      </c>
      <c r="Q94" s="3" t="s">
        <v>621</v>
      </c>
      <c r="R94" s="3" t="s">
        <v>622</v>
      </c>
      <c r="S94" s="3" t="s">
        <v>621</v>
      </c>
      <c r="U94" s="20">
        <f t="shared" si="2"/>
        <v>43.639000000000003</v>
      </c>
      <c r="V94" s="3">
        <f t="shared" si="3"/>
        <v>0</v>
      </c>
    </row>
    <row r="95" spans="1:22" ht="15" customHeight="1" x14ac:dyDescent="0.25">
      <c r="A95" s="3" t="s">
        <v>80</v>
      </c>
      <c r="B95" s="3" t="s">
        <v>108</v>
      </c>
      <c r="C95" s="3">
        <v>2013</v>
      </c>
      <c r="D95" s="3" t="s">
        <v>621</v>
      </c>
      <c r="E95" s="3" t="s">
        <v>621</v>
      </c>
      <c r="F95" s="3" t="s">
        <v>621</v>
      </c>
      <c r="G95" s="3" t="s">
        <v>621</v>
      </c>
      <c r="H95" s="3" t="s">
        <v>621</v>
      </c>
      <c r="I95" s="3" t="s">
        <v>621</v>
      </c>
      <c r="J95" s="3" t="s">
        <v>621</v>
      </c>
      <c r="K95" s="3" t="s">
        <v>621</v>
      </c>
      <c r="L95" s="3" t="s">
        <v>621</v>
      </c>
      <c r="M95" s="3" t="s">
        <v>621</v>
      </c>
      <c r="N95" s="3" t="s">
        <v>622</v>
      </c>
      <c r="O95" s="3" t="s">
        <v>621</v>
      </c>
      <c r="P95" s="3" t="s">
        <v>622</v>
      </c>
      <c r="Q95" s="3" t="s">
        <v>621</v>
      </c>
      <c r="R95" s="3" t="s">
        <v>622</v>
      </c>
      <c r="S95" s="3" t="s">
        <v>621</v>
      </c>
      <c r="U95" s="20">
        <f t="shared" si="2"/>
        <v>0</v>
      </c>
      <c r="V95" s="3">
        <f t="shared" si="3"/>
        <v>0</v>
      </c>
    </row>
    <row r="96" spans="1:22" ht="15" customHeight="1" x14ac:dyDescent="0.25">
      <c r="A96" s="3" t="s">
        <v>80</v>
      </c>
      <c r="B96" s="3" t="s">
        <v>109</v>
      </c>
      <c r="C96" s="3">
        <v>2013</v>
      </c>
      <c r="D96" s="3" t="s">
        <v>621</v>
      </c>
      <c r="E96" s="3" t="s">
        <v>621</v>
      </c>
      <c r="F96" s="3" t="s">
        <v>621</v>
      </c>
      <c r="G96" s="3" t="s">
        <v>621</v>
      </c>
      <c r="H96" s="3" t="s">
        <v>621</v>
      </c>
      <c r="I96" s="3" t="s">
        <v>621</v>
      </c>
      <c r="J96" s="3" t="s">
        <v>621</v>
      </c>
      <c r="K96" s="3" t="s">
        <v>621</v>
      </c>
      <c r="L96" s="3" t="s">
        <v>621</v>
      </c>
      <c r="M96" s="3" t="s">
        <v>621</v>
      </c>
      <c r="N96" s="3" t="s">
        <v>622</v>
      </c>
      <c r="O96" s="3" t="s">
        <v>621</v>
      </c>
      <c r="P96" s="3" t="s">
        <v>622</v>
      </c>
      <c r="Q96" s="3" t="s">
        <v>621</v>
      </c>
      <c r="R96" s="3" t="s">
        <v>622</v>
      </c>
      <c r="S96" s="3" t="s">
        <v>621</v>
      </c>
      <c r="U96" s="20">
        <f t="shared" si="2"/>
        <v>0</v>
      </c>
      <c r="V96" s="3">
        <f t="shared" si="3"/>
        <v>0</v>
      </c>
    </row>
    <row r="97" spans="1:22" ht="15" customHeight="1" x14ac:dyDescent="0.25">
      <c r="A97" s="3" t="s">
        <v>80</v>
      </c>
      <c r="B97" s="3" t="s">
        <v>110</v>
      </c>
      <c r="C97" s="3">
        <v>2013</v>
      </c>
      <c r="D97" s="3">
        <v>961</v>
      </c>
      <c r="E97" s="3" t="s">
        <v>621</v>
      </c>
      <c r="F97" s="3" t="s">
        <v>621</v>
      </c>
      <c r="G97" s="3" t="s">
        <v>621</v>
      </c>
      <c r="H97" s="3" t="s">
        <v>621</v>
      </c>
      <c r="I97" s="3" t="s">
        <v>621</v>
      </c>
      <c r="J97" s="3" t="s">
        <v>621</v>
      </c>
      <c r="K97" s="3">
        <v>9</v>
      </c>
      <c r="L97" s="3" t="s">
        <v>621</v>
      </c>
      <c r="M97" s="3" t="s">
        <v>621</v>
      </c>
      <c r="N97" s="3" t="s">
        <v>622</v>
      </c>
      <c r="O97" s="3" t="s">
        <v>621</v>
      </c>
      <c r="P97" s="3" t="s">
        <v>622</v>
      </c>
      <c r="Q97" s="3" t="s">
        <v>621</v>
      </c>
      <c r="R97" s="3" t="s">
        <v>622</v>
      </c>
      <c r="S97" s="3" t="s">
        <v>621</v>
      </c>
      <c r="U97" s="20">
        <f t="shared" si="2"/>
        <v>961</v>
      </c>
      <c r="V97" s="3">
        <f t="shared" si="3"/>
        <v>0</v>
      </c>
    </row>
    <row r="98" spans="1:22" ht="15" customHeight="1" x14ac:dyDescent="0.25">
      <c r="A98" s="3" t="s">
        <v>80</v>
      </c>
      <c r="B98" s="3" t="s">
        <v>111</v>
      </c>
      <c r="C98" s="3">
        <v>2013</v>
      </c>
      <c r="D98" s="3" t="s">
        <v>621</v>
      </c>
      <c r="E98" s="3" t="s">
        <v>621</v>
      </c>
      <c r="F98" s="3" t="s">
        <v>621</v>
      </c>
      <c r="G98" s="3" t="s">
        <v>621</v>
      </c>
      <c r="H98" s="3" t="s">
        <v>621</v>
      </c>
      <c r="I98" s="3" t="s">
        <v>621</v>
      </c>
      <c r="J98" s="3" t="s">
        <v>621</v>
      </c>
      <c r="K98" s="3" t="s">
        <v>621</v>
      </c>
      <c r="L98" s="3" t="s">
        <v>621</v>
      </c>
      <c r="M98" s="3" t="s">
        <v>621</v>
      </c>
      <c r="N98" s="3" t="s">
        <v>622</v>
      </c>
      <c r="O98" s="3" t="s">
        <v>621</v>
      </c>
      <c r="P98" s="3" t="s">
        <v>622</v>
      </c>
      <c r="Q98" s="3" t="s">
        <v>621</v>
      </c>
      <c r="R98" s="3" t="s">
        <v>622</v>
      </c>
      <c r="S98" s="3" t="s">
        <v>621</v>
      </c>
      <c r="U98" s="20">
        <f t="shared" si="2"/>
        <v>0</v>
      </c>
      <c r="V98" s="3">
        <f t="shared" si="3"/>
        <v>0</v>
      </c>
    </row>
    <row r="99" spans="1:22" ht="15" customHeight="1" x14ac:dyDescent="0.25">
      <c r="A99" s="3" t="s">
        <v>80</v>
      </c>
      <c r="B99" s="3" t="s">
        <v>112</v>
      </c>
      <c r="C99" s="3">
        <v>2013</v>
      </c>
      <c r="D99" s="3">
        <v>24.253</v>
      </c>
      <c r="E99" s="3" t="s">
        <v>621</v>
      </c>
      <c r="F99" s="3" t="s">
        <v>621</v>
      </c>
      <c r="G99" s="3" t="s">
        <v>621</v>
      </c>
      <c r="H99" s="3" t="s">
        <v>621</v>
      </c>
      <c r="I99" s="3" t="s">
        <v>621</v>
      </c>
      <c r="J99" s="3" t="s">
        <v>621</v>
      </c>
      <c r="K99" s="3" t="s">
        <v>621</v>
      </c>
      <c r="L99" s="3" t="s">
        <v>621</v>
      </c>
      <c r="M99" s="3" t="s">
        <v>621</v>
      </c>
      <c r="N99" s="3" t="s">
        <v>622</v>
      </c>
      <c r="O99" s="3" t="s">
        <v>621</v>
      </c>
      <c r="P99" s="3" t="s">
        <v>622</v>
      </c>
      <c r="Q99" s="3" t="s">
        <v>621</v>
      </c>
      <c r="R99" s="3" t="s">
        <v>622</v>
      </c>
      <c r="S99" s="3" t="s">
        <v>621</v>
      </c>
      <c r="U99" s="20">
        <f t="shared" si="2"/>
        <v>24.253</v>
      </c>
      <c r="V99" s="3">
        <f t="shared" si="3"/>
        <v>0</v>
      </c>
    </row>
    <row r="100" spans="1:22" ht="15" customHeight="1" x14ac:dyDescent="0.25">
      <c r="A100" s="3" t="s">
        <v>80</v>
      </c>
      <c r="B100" s="3" t="s">
        <v>113</v>
      </c>
      <c r="C100" s="3">
        <v>2013</v>
      </c>
      <c r="D100" s="3" t="s">
        <v>621</v>
      </c>
      <c r="E100" s="3" t="s">
        <v>621</v>
      </c>
      <c r="F100" s="3" t="s">
        <v>621</v>
      </c>
      <c r="G100" s="3" t="s">
        <v>621</v>
      </c>
      <c r="H100" s="3" t="s">
        <v>621</v>
      </c>
      <c r="I100" s="3" t="s">
        <v>621</v>
      </c>
      <c r="J100" s="3" t="s">
        <v>621</v>
      </c>
      <c r="K100" s="3" t="s">
        <v>621</v>
      </c>
      <c r="L100" s="3" t="s">
        <v>621</v>
      </c>
      <c r="M100" s="3" t="s">
        <v>621</v>
      </c>
      <c r="N100" s="3" t="s">
        <v>622</v>
      </c>
      <c r="O100" s="3" t="s">
        <v>621</v>
      </c>
      <c r="P100" s="3" t="s">
        <v>622</v>
      </c>
      <c r="Q100" s="3" t="s">
        <v>621</v>
      </c>
      <c r="R100" s="3" t="s">
        <v>622</v>
      </c>
      <c r="S100" s="3" t="s">
        <v>621</v>
      </c>
      <c r="U100" s="20">
        <f t="shared" si="2"/>
        <v>0</v>
      </c>
      <c r="V100" s="3">
        <f t="shared" si="3"/>
        <v>0</v>
      </c>
    </row>
    <row r="101" spans="1:22" ht="15" customHeight="1" x14ac:dyDescent="0.25">
      <c r="A101" s="3" t="s">
        <v>80</v>
      </c>
      <c r="B101" s="3" t="s">
        <v>114</v>
      </c>
      <c r="C101" s="3">
        <v>2013</v>
      </c>
      <c r="D101" s="3">
        <v>12.2</v>
      </c>
      <c r="E101" s="3" t="s">
        <v>621</v>
      </c>
      <c r="F101" s="3" t="s">
        <v>621</v>
      </c>
      <c r="G101" s="3" t="s">
        <v>621</v>
      </c>
      <c r="H101" s="3" t="s">
        <v>621</v>
      </c>
      <c r="I101" s="3" t="s">
        <v>621</v>
      </c>
      <c r="J101" s="3" t="s">
        <v>621</v>
      </c>
      <c r="K101" s="3" t="s">
        <v>621</v>
      </c>
      <c r="L101" s="3" t="s">
        <v>621</v>
      </c>
      <c r="M101" s="3" t="s">
        <v>621</v>
      </c>
      <c r="N101" s="3" t="s">
        <v>622</v>
      </c>
      <c r="O101" s="3" t="s">
        <v>621</v>
      </c>
      <c r="P101" s="3" t="s">
        <v>622</v>
      </c>
      <c r="Q101" s="3" t="s">
        <v>621</v>
      </c>
      <c r="R101" s="3" t="s">
        <v>622</v>
      </c>
      <c r="S101" s="3" t="s">
        <v>621</v>
      </c>
      <c r="U101" s="20">
        <f t="shared" si="2"/>
        <v>12.2</v>
      </c>
      <c r="V101" s="3">
        <f t="shared" si="3"/>
        <v>0</v>
      </c>
    </row>
    <row r="102" spans="1:22" ht="15" customHeight="1" x14ac:dyDescent="0.25">
      <c r="A102" s="3" t="s">
        <v>80</v>
      </c>
      <c r="B102" s="3" t="s">
        <v>115</v>
      </c>
      <c r="C102" s="3">
        <v>2013</v>
      </c>
      <c r="D102" s="3" t="s">
        <v>621</v>
      </c>
      <c r="E102" s="3" t="s">
        <v>621</v>
      </c>
      <c r="F102" s="3" t="s">
        <v>621</v>
      </c>
      <c r="G102" s="3" t="s">
        <v>621</v>
      </c>
      <c r="H102" s="3" t="s">
        <v>621</v>
      </c>
      <c r="I102" s="3" t="s">
        <v>621</v>
      </c>
      <c r="J102" s="3" t="s">
        <v>621</v>
      </c>
      <c r="K102" s="3" t="s">
        <v>621</v>
      </c>
      <c r="L102" s="3" t="s">
        <v>621</v>
      </c>
      <c r="M102" s="3" t="s">
        <v>621</v>
      </c>
      <c r="N102" s="3" t="s">
        <v>622</v>
      </c>
      <c r="O102" s="3" t="s">
        <v>621</v>
      </c>
      <c r="P102" s="3" t="s">
        <v>622</v>
      </c>
      <c r="Q102" s="3" t="s">
        <v>621</v>
      </c>
      <c r="R102" s="3" t="s">
        <v>622</v>
      </c>
      <c r="S102" s="3" t="s">
        <v>621</v>
      </c>
      <c r="U102" s="20">
        <f t="shared" si="2"/>
        <v>0</v>
      </c>
      <c r="V102" s="3">
        <f t="shared" si="3"/>
        <v>0</v>
      </c>
    </row>
    <row r="103" spans="1:22" ht="15" customHeight="1" x14ac:dyDescent="0.25">
      <c r="A103" s="3" t="s">
        <v>80</v>
      </c>
      <c r="B103" s="3" t="s">
        <v>116</v>
      </c>
      <c r="C103" s="3">
        <v>2013</v>
      </c>
      <c r="D103" s="3" t="s">
        <v>621</v>
      </c>
      <c r="E103" s="3" t="s">
        <v>621</v>
      </c>
      <c r="F103" s="3" t="s">
        <v>621</v>
      </c>
      <c r="G103" s="3" t="s">
        <v>621</v>
      </c>
      <c r="H103" s="3" t="s">
        <v>621</v>
      </c>
      <c r="I103" s="3" t="s">
        <v>621</v>
      </c>
      <c r="J103" s="3" t="s">
        <v>621</v>
      </c>
      <c r="K103" s="3" t="s">
        <v>621</v>
      </c>
      <c r="L103" s="3" t="s">
        <v>621</v>
      </c>
      <c r="M103" s="3" t="s">
        <v>621</v>
      </c>
      <c r="N103" s="3" t="s">
        <v>622</v>
      </c>
      <c r="O103" s="3" t="s">
        <v>621</v>
      </c>
      <c r="P103" s="3" t="s">
        <v>622</v>
      </c>
      <c r="Q103" s="3" t="s">
        <v>621</v>
      </c>
      <c r="R103" s="3" t="s">
        <v>622</v>
      </c>
      <c r="S103" s="3" t="s">
        <v>621</v>
      </c>
      <c r="U103" s="20">
        <f t="shared" si="2"/>
        <v>0</v>
      </c>
      <c r="V103" s="3">
        <f t="shared" si="3"/>
        <v>0</v>
      </c>
    </row>
    <row r="104" spans="1:22" ht="15" customHeight="1" x14ac:dyDescent="0.25">
      <c r="A104" s="3" t="s">
        <v>80</v>
      </c>
      <c r="B104" s="3" t="s">
        <v>117</v>
      </c>
      <c r="C104" s="3">
        <v>2013</v>
      </c>
      <c r="D104" s="3" t="s">
        <v>621</v>
      </c>
      <c r="E104" s="3" t="s">
        <v>621</v>
      </c>
      <c r="F104" s="3" t="s">
        <v>621</v>
      </c>
      <c r="G104" s="3" t="s">
        <v>621</v>
      </c>
      <c r="H104" s="3" t="s">
        <v>621</v>
      </c>
      <c r="I104" s="3" t="s">
        <v>621</v>
      </c>
      <c r="J104" s="3" t="s">
        <v>621</v>
      </c>
      <c r="K104" s="3" t="s">
        <v>621</v>
      </c>
      <c r="L104" s="3" t="s">
        <v>621</v>
      </c>
      <c r="M104" s="3" t="s">
        <v>621</v>
      </c>
      <c r="N104" s="3" t="s">
        <v>622</v>
      </c>
      <c r="O104" s="3" t="s">
        <v>621</v>
      </c>
      <c r="P104" s="3" t="s">
        <v>622</v>
      </c>
      <c r="Q104" s="3" t="s">
        <v>621</v>
      </c>
      <c r="R104" s="3" t="s">
        <v>622</v>
      </c>
      <c r="S104" s="3" t="s">
        <v>621</v>
      </c>
      <c r="U104" s="20">
        <f t="shared" si="2"/>
        <v>0</v>
      </c>
      <c r="V104" s="3">
        <f t="shared" si="3"/>
        <v>0</v>
      </c>
    </row>
    <row r="105" spans="1:22" ht="15" customHeight="1" x14ac:dyDescent="0.25">
      <c r="A105" s="3" t="s">
        <v>80</v>
      </c>
      <c r="B105" s="3" t="s">
        <v>118</v>
      </c>
      <c r="C105" s="3">
        <v>2013</v>
      </c>
      <c r="D105" s="3">
        <v>25.323</v>
      </c>
      <c r="E105" s="3" t="s">
        <v>621</v>
      </c>
      <c r="F105" s="3" t="s">
        <v>621</v>
      </c>
      <c r="G105" s="3" t="s">
        <v>621</v>
      </c>
      <c r="H105" s="3" t="s">
        <v>621</v>
      </c>
      <c r="I105" s="3" t="s">
        <v>621</v>
      </c>
      <c r="J105" s="3" t="s">
        <v>621</v>
      </c>
      <c r="K105" s="3" t="s">
        <v>621</v>
      </c>
      <c r="L105" s="3" t="s">
        <v>621</v>
      </c>
      <c r="M105" s="3" t="s">
        <v>621</v>
      </c>
      <c r="N105" s="3" t="s">
        <v>622</v>
      </c>
      <c r="O105" s="3" t="s">
        <v>621</v>
      </c>
      <c r="P105" s="3" t="s">
        <v>622</v>
      </c>
      <c r="Q105" s="3" t="s">
        <v>621</v>
      </c>
      <c r="R105" s="3" t="s">
        <v>622</v>
      </c>
      <c r="S105" s="3" t="s">
        <v>621</v>
      </c>
      <c r="U105" s="20">
        <f t="shared" si="2"/>
        <v>25.323</v>
      </c>
      <c r="V105" s="3">
        <f t="shared" si="3"/>
        <v>0</v>
      </c>
    </row>
    <row r="106" spans="1:22" ht="15" customHeight="1" x14ac:dyDescent="0.25">
      <c r="A106" s="3" t="s">
        <v>80</v>
      </c>
      <c r="B106" s="3" t="s">
        <v>119</v>
      </c>
      <c r="C106" s="3">
        <v>2013</v>
      </c>
      <c r="D106" s="3">
        <v>10.199999999999999</v>
      </c>
      <c r="E106" s="3" t="s">
        <v>621</v>
      </c>
      <c r="F106" s="3" t="s">
        <v>621</v>
      </c>
      <c r="G106" s="3" t="s">
        <v>621</v>
      </c>
      <c r="H106" s="3" t="s">
        <v>621</v>
      </c>
      <c r="I106" s="3" t="s">
        <v>621</v>
      </c>
      <c r="J106" s="3" t="s">
        <v>621</v>
      </c>
      <c r="K106" s="3" t="s">
        <v>621</v>
      </c>
      <c r="L106" s="3" t="s">
        <v>621</v>
      </c>
      <c r="M106" s="3" t="s">
        <v>621</v>
      </c>
      <c r="N106" s="3" t="s">
        <v>622</v>
      </c>
      <c r="O106" s="3" t="s">
        <v>621</v>
      </c>
      <c r="P106" s="3" t="s">
        <v>622</v>
      </c>
      <c r="Q106" s="3" t="s">
        <v>621</v>
      </c>
      <c r="R106" s="3" t="s">
        <v>622</v>
      </c>
      <c r="S106" s="3" t="s">
        <v>621</v>
      </c>
      <c r="U106" s="20">
        <f t="shared" si="2"/>
        <v>10.199999999999999</v>
      </c>
      <c r="V106" s="3">
        <f t="shared" si="3"/>
        <v>0</v>
      </c>
    </row>
    <row r="107" spans="1:22" ht="15" customHeight="1" x14ac:dyDescent="0.25">
      <c r="A107" s="3" t="s">
        <v>80</v>
      </c>
      <c r="B107" s="3" t="s">
        <v>120</v>
      </c>
      <c r="C107" s="3">
        <v>2013</v>
      </c>
      <c r="D107" s="3">
        <v>19.600000000000001</v>
      </c>
      <c r="E107" s="3" t="s">
        <v>621</v>
      </c>
      <c r="F107" s="3" t="s">
        <v>621</v>
      </c>
      <c r="G107" s="3" t="s">
        <v>621</v>
      </c>
      <c r="H107" s="3" t="s">
        <v>621</v>
      </c>
      <c r="I107" s="3" t="s">
        <v>621</v>
      </c>
      <c r="J107" s="3" t="s">
        <v>621</v>
      </c>
      <c r="K107" s="3" t="s">
        <v>621</v>
      </c>
      <c r="L107" s="3" t="s">
        <v>621</v>
      </c>
      <c r="M107" s="3" t="s">
        <v>621</v>
      </c>
      <c r="N107" s="3" t="s">
        <v>622</v>
      </c>
      <c r="O107" s="3" t="s">
        <v>621</v>
      </c>
      <c r="P107" s="3" t="s">
        <v>622</v>
      </c>
      <c r="Q107" s="3" t="s">
        <v>621</v>
      </c>
      <c r="R107" s="3" t="s">
        <v>622</v>
      </c>
      <c r="S107" s="3" t="s">
        <v>621</v>
      </c>
      <c r="U107" s="20">
        <f t="shared" si="2"/>
        <v>19.600000000000001</v>
      </c>
      <c r="V107" s="3">
        <f t="shared" si="3"/>
        <v>0</v>
      </c>
    </row>
    <row r="108" spans="1:22" ht="15" customHeight="1" x14ac:dyDescent="0.25">
      <c r="A108" s="3" t="s">
        <v>80</v>
      </c>
      <c r="B108" s="3" t="s">
        <v>121</v>
      </c>
      <c r="C108" s="3">
        <v>2013</v>
      </c>
      <c r="D108" s="3" t="s">
        <v>621</v>
      </c>
      <c r="E108" s="3" t="s">
        <v>621</v>
      </c>
      <c r="F108" s="3" t="s">
        <v>621</v>
      </c>
      <c r="G108" s="3" t="s">
        <v>621</v>
      </c>
      <c r="H108" s="3" t="s">
        <v>621</v>
      </c>
      <c r="I108" s="3" t="s">
        <v>621</v>
      </c>
      <c r="J108" s="3" t="s">
        <v>621</v>
      </c>
      <c r="K108" s="3" t="s">
        <v>621</v>
      </c>
      <c r="L108" s="3" t="s">
        <v>621</v>
      </c>
      <c r="M108" s="3" t="s">
        <v>621</v>
      </c>
      <c r="N108" s="3" t="s">
        <v>622</v>
      </c>
      <c r="O108" s="3" t="s">
        <v>621</v>
      </c>
      <c r="P108" s="3" t="s">
        <v>622</v>
      </c>
      <c r="Q108" s="3" t="s">
        <v>621</v>
      </c>
      <c r="R108" s="3" t="s">
        <v>622</v>
      </c>
      <c r="S108" s="3" t="s">
        <v>621</v>
      </c>
      <c r="U108" s="20">
        <f t="shared" si="2"/>
        <v>0</v>
      </c>
      <c r="V108" s="3">
        <f t="shared" si="3"/>
        <v>0</v>
      </c>
    </row>
    <row r="109" spans="1:22" ht="15" customHeight="1" x14ac:dyDescent="0.25">
      <c r="A109" s="3" t="s">
        <v>80</v>
      </c>
      <c r="B109" s="3" t="s">
        <v>122</v>
      </c>
      <c r="C109" s="3">
        <v>2013</v>
      </c>
      <c r="D109" s="3" t="s">
        <v>621</v>
      </c>
      <c r="E109" s="3" t="s">
        <v>621</v>
      </c>
      <c r="F109" s="3" t="s">
        <v>621</v>
      </c>
      <c r="G109" s="3" t="s">
        <v>621</v>
      </c>
      <c r="H109" s="3" t="s">
        <v>621</v>
      </c>
      <c r="I109" s="3" t="s">
        <v>621</v>
      </c>
      <c r="J109" s="3" t="s">
        <v>621</v>
      </c>
      <c r="K109" s="3" t="s">
        <v>621</v>
      </c>
      <c r="L109" s="3" t="s">
        <v>621</v>
      </c>
      <c r="M109" s="3" t="s">
        <v>621</v>
      </c>
      <c r="N109" s="3" t="s">
        <v>622</v>
      </c>
      <c r="O109" s="3" t="s">
        <v>621</v>
      </c>
      <c r="P109" s="3" t="s">
        <v>622</v>
      </c>
      <c r="Q109" s="3" t="s">
        <v>621</v>
      </c>
      <c r="R109" s="3" t="s">
        <v>622</v>
      </c>
      <c r="S109" s="3" t="s">
        <v>621</v>
      </c>
      <c r="U109" s="20">
        <f t="shared" si="2"/>
        <v>0</v>
      </c>
      <c r="V109" s="3">
        <f t="shared" si="3"/>
        <v>0</v>
      </c>
    </row>
    <row r="110" spans="1:22" ht="15" customHeight="1" x14ac:dyDescent="0.25">
      <c r="A110" s="3" t="s">
        <v>80</v>
      </c>
      <c r="B110" s="3" t="s">
        <v>123</v>
      </c>
      <c r="C110" s="3">
        <v>2013</v>
      </c>
      <c r="D110" s="3" t="s">
        <v>621</v>
      </c>
      <c r="E110" s="3" t="s">
        <v>621</v>
      </c>
      <c r="F110" s="3" t="s">
        <v>621</v>
      </c>
      <c r="G110" s="3" t="s">
        <v>621</v>
      </c>
      <c r="H110" s="3" t="s">
        <v>621</v>
      </c>
      <c r="I110" s="3" t="s">
        <v>621</v>
      </c>
      <c r="J110" s="3" t="s">
        <v>621</v>
      </c>
      <c r="K110" s="3" t="s">
        <v>621</v>
      </c>
      <c r="L110" s="3" t="s">
        <v>621</v>
      </c>
      <c r="M110" s="3" t="s">
        <v>621</v>
      </c>
      <c r="N110" s="3" t="s">
        <v>622</v>
      </c>
      <c r="O110" s="3" t="s">
        <v>621</v>
      </c>
      <c r="P110" s="3" t="s">
        <v>622</v>
      </c>
      <c r="Q110" s="3" t="s">
        <v>621</v>
      </c>
      <c r="R110" s="3" t="s">
        <v>622</v>
      </c>
      <c r="S110" s="3" t="s">
        <v>621</v>
      </c>
      <c r="U110" s="20">
        <f t="shared" si="2"/>
        <v>0</v>
      </c>
      <c r="V110" s="3">
        <f t="shared" si="3"/>
        <v>0</v>
      </c>
    </row>
    <row r="111" spans="1:22" ht="15" customHeight="1" x14ac:dyDescent="0.25">
      <c r="A111" s="3" t="s">
        <v>80</v>
      </c>
      <c r="B111" s="3" t="s">
        <v>124</v>
      </c>
      <c r="C111" s="3">
        <v>2013</v>
      </c>
      <c r="D111" s="3">
        <v>20</v>
      </c>
      <c r="E111" s="3">
        <v>18.899999999999999</v>
      </c>
      <c r="F111" s="3" t="s">
        <v>621</v>
      </c>
      <c r="G111" s="3" t="s">
        <v>621</v>
      </c>
      <c r="H111" s="3" t="s">
        <v>621</v>
      </c>
      <c r="I111" s="3" t="s">
        <v>621</v>
      </c>
      <c r="J111" s="3" t="s">
        <v>621</v>
      </c>
      <c r="K111" s="3" t="s">
        <v>621</v>
      </c>
      <c r="L111" s="3" t="s">
        <v>621</v>
      </c>
      <c r="M111" s="3" t="s">
        <v>621</v>
      </c>
      <c r="N111" s="3" t="s">
        <v>622</v>
      </c>
      <c r="O111" s="3" t="s">
        <v>621</v>
      </c>
      <c r="P111" s="3" t="s">
        <v>622</v>
      </c>
      <c r="Q111" s="3" t="s">
        <v>621</v>
      </c>
      <c r="R111" s="3" t="s">
        <v>622</v>
      </c>
      <c r="S111" s="3" t="s">
        <v>621</v>
      </c>
      <c r="U111" s="20">
        <f t="shared" si="2"/>
        <v>20</v>
      </c>
      <c r="V111" s="3">
        <f t="shared" si="3"/>
        <v>0</v>
      </c>
    </row>
    <row r="112" spans="1:22" ht="15" customHeight="1" x14ac:dyDescent="0.25">
      <c r="A112" s="3" t="s">
        <v>80</v>
      </c>
      <c r="B112" s="3" t="s">
        <v>125</v>
      </c>
      <c r="C112" s="3">
        <v>2013</v>
      </c>
      <c r="D112" s="3">
        <v>59.9</v>
      </c>
      <c r="E112" s="3" t="s">
        <v>722</v>
      </c>
      <c r="F112" s="3" t="s">
        <v>722</v>
      </c>
      <c r="G112" s="3" t="s">
        <v>722</v>
      </c>
      <c r="H112" s="3" t="s">
        <v>621</v>
      </c>
      <c r="I112" s="3" t="s">
        <v>722</v>
      </c>
      <c r="J112" s="3" t="s">
        <v>722</v>
      </c>
      <c r="K112" s="3" t="s">
        <v>722</v>
      </c>
      <c r="L112" s="3" t="s">
        <v>722</v>
      </c>
      <c r="M112" s="3" t="s">
        <v>722</v>
      </c>
      <c r="N112" s="3" t="s">
        <v>622</v>
      </c>
      <c r="O112" s="3" t="s">
        <v>621</v>
      </c>
      <c r="P112" s="3" t="s">
        <v>622</v>
      </c>
      <c r="Q112" s="3" t="s">
        <v>621</v>
      </c>
      <c r="R112" s="3" t="s">
        <v>622</v>
      </c>
      <c r="S112" s="3" t="s">
        <v>621</v>
      </c>
      <c r="U112" s="20">
        <f t="shared" si="2"/>
        <v>59.9</v>
      </c>
      <c r="V112" s="3">
        <f t="shared" si="3"/>
        <v>0</v>
      </c>
    </row>
    <row r="113" spans="1:22" ht="15" customHeight="1" x14ac:dyDescent="0.25">
      <c r="A113" s="3" t="s">
        <v>80</v>
      </c>
      <c r="B113" s="3" t="s">
        <v>126</v>
      </c>
      <c r="C113" s="3">
        <v>2013</v>
      </c>
      <c r="D113" s="3" t="s">
        <v>621</v>
      </c>
      <c r="E113" s="3" t="s">
        <v>621</v>
      </c>
      <c r="F113" s="3" t="s">
        <v>621</v>
      </c>
      <c r="G113" s="3" t="s">
        <v>621</v>
      </c>
      <c r="H113" s="3" t="s">
        <v>621</v>
      </c>
      <c r="I113" s="3" t="s">
        <v>621</v>
      </c>
      <c r="J113" s="3" t="s">
        <v>621</v>
      </c>
      <c r="K113" s="3" t="s">
        <v>621</v>
      </c>
      <c r="L113" s="3" t="s">
        <v>621</v>
      </c>
      <c r="M113" s="3" t="s">
        <v>621</v>
      </c>
      <c r="N113" s="3" t="s">
        <v>622</v>
      </c>
      <c r="O113" s="3" t="s">
        <v>621</v>
      </c>
      <c r="P113" s="3" t="s">
        <v>622</v>
      </c>
      <c r="Q113" s="3" t="s">
        <v>621</v>
      </c>
      <c r="R113" s="3" t="s">
        <v>622</v>
      </c>
      <c r="S113" s="3" t="s">
        <v>621</v>
      </c>
      <c r="U113" s="20">
        <f t="shared" si="2"/>
        <v>0</v>
      </c>
      <c r="V113" s="3">
        <f t="shared" si="3"/>
        <v>0</v>
      </c>
    </row>
    <row r="114" spans="1:22" ht="15" customHeight="1" x14ac:dyDescent="0.25">
      <c r="A114" s="3" t="s">
        <v>80</v>
      </c>
      <c r="B114" s="3" t="s">
        <v>127</v>
      </c>
      <c r="C114" s="3">
        <v>2013</v>
      </c>
      <c r="D114" s="3" t="s">
        <v>621</v>
      </c>
      <c r="E114" s="3" t="s">
        <v>621</v>
      </c>
      <c r="F114" s="3" t="s">
        <v>621</v>
      </c>
      <c r="G114" s="3" t="s">
        <v>621</v>
      </c>
      <c r="H114" s="3" t="s">
        <v>621</v>
      </c>
      <c r="I114" s="3" t="s">
        <v>621</v>
      </c>
      <c r="J114" s="3" t="s">
        <v>621</v>
      </c>
      <c r="K114" s="3" t="s">
        <v>621</v>
      </c>
      <c r="L114" s="3" t="s">
        <v>621</v>
      </c>
      <c r="M114" s="3" t="s">
        <v>621</v>
      </c>
      <c r="N114" s="3" t="s">
        <v>622</v>
      </c>
      <c r="O114" s="3" t="s">
        <v>621</v>
      </c>
      <c r="P114" s="3" t="s">
        <v>622</v>
      </c>
      <c r="Q114" s="3" t="s">
        <v>621</v>
      </c>
      <c r="R114" s="3" t="s">
        <v>622</v>
      </c>
      <c r="S114" s="3" t="s">
        <v>621</v>
      </c>
      <c r="U114" s="20">
        <f t="shared" si="2"/>
        <v>0</v>
      </c>
      <c r="V114" s="3">
        <f t="shared" si="3"/>
        <v>0</v>
      </c>
    </row>
    <row r="115" spans="1:22" ht="15" customHeight="1" x14ac:dyDescent="0.25">
      <c r="A115" s="3" t="s">
        <v>80</v>
      </c>
      <c r="B115" s="3" t="s">
        <v>128</v>
      </c>
      <c r="C115" s="3">
        <v>2013</v>
      </c>
      <c r="D115" s="3" t="s">
        <v>621</v>
      </c>
      <c r="E115" s="3" t="s">
        <v>621</v>
      </c>
      <c r="F115" s="3" t="s">
        <v>621</v>
      </c>
      <c r="G115" s="3" t="s">
        <v>621</v>
      </c>
      <c r="H115" s="3" t="s">
        <v>621</v>
      </c>
      <c r="I115" s="3" t="s">
        <v>621</v>
      </c>
      <c r="J115" s="3" t="s">
        <v>621</v>
      </c>
      <c r="K115" s="3" t="s">
        <v>621</v>
      </c>
      <c r="L115" s="3" t="s">
        <v>621</v>
      </c>
      <c r="M115" s="3" t="s">
        <v>621</v>
      </c>
      <c r="N115" s="3" t="s">
        <v>622</v>
      </c>
      <c r="O115" s="3" t="s">
        <v>621</v>
      </c>
      <c r="P115" s="3" t="s">
        <v>622</v>
      </c>
      <c r="Q115" s="3" t="s">
        <v>621</v>
      </c>
      <c r="R115" s="3" t="s">
        <v>622</v>
      </c>
      <c r="S115" s="3" t="s">
        <v>621</v>
      </c>
      <c r="U115" s="20">
        <f t="shared" si="2"/>
        <v>0</v>
      </c>
      <c r="V115" s="3">
        <f t="shared" si="3"/>
        <v>0</v>
      </c>
    </row>
    <row r="116" spans="1:22" ht="15" customHeight="1" x14ac:dyDescent="0.25">
      <c r="A116" s="3" t="s">
        <v>80</v>
      </c>
      <c r="B116" s="3" t="s">
        <v>129</v>
      </c>
      <c r="C116" s="3">
        <v>2013</v>
      </c>
      <c r="D116" s="3" t="s">
        <v>621</v>
      </c>
      <c r="E116" s="3" t="s">
        <v>621</v>
      </c>
      <c r="F116" s="3" t="s">
        <v>621</v>
      </c>
      <c r="G116" s="3" t="s">
        <v>621</v>
      </c>
      <c r="H116" s="3" t="s">
        <v>621</v>
      </c>
      <c r="I116" s="3" t="s">
        <v>621</v>
      </c>
      <c r="J116" s="3" t="s">
        <v>621</v>
      </c>
      <c r="K116" s="3" t="s">
        <v>621</v>
      </c>
      <c r="L116" s="3" t="s">
        <v>621</v>
      </c>
      <c r="M116" s="3" t="s">
        <v>621</v>
      </c>
      <c r="N116" s="3" t="s">
        <v>622</v>
      </c>
      <c r="O116" s="3" t="s">
        <v>621</v>
      </c>
      <c r="P116" s="3" t="s">
        <v>622</v>
      </c>
      <c r="Q116" s="3" t="s">
        <v>621</v>
      </c>
      <c r="R116" s="3" t="s">
        <v>622</v>
      </c>
      <c r="S116" s="3" t="s">
        <v>621</v>
      </c>
      <c r="U116" s="20">
        <f t="shared" si="2"/>
        <v>0</v>
      </c>
      <c r="V116" s="3">
        <f t="shared" si="3"/>
        <v>0</v>
      </c>
    </row>
    <row r="117" spans="1:22" ht="15" customHeight="1" x14ac:dyDescent="0.25">
      <c r="A117" s="3" t="s">
        <v>80</v>
      </c>
      <c r="B117" s="3" t="s">
        <v>130</v>
      </c>
      <c r="C117" s="3">
        <v>2013</v>
      </c>
      <c r="D117" s="3" t="s">
        <v>621</v>
      </c>
      <c r="E117" s="3" t="s">
        <v>621</v>
      </c>
      <c r="F117" s="3" t="s">
        <v>621</v>
      </c>
      <c r="G117" s="3" t="s">
        <v>621</v>
      </c>
      <c r="H117" s="3" t="s">
        <v>621</v>
      </c>
      <c r="I117" s="3" t="s">
        <v>621</v>
      </c>
      <c r="J117" s="3" t="s">
        <v>621</v>
      </c>
      <c r="K117" s="3" t="s">
        <v>621</v>
      </c>
      <c r="L117" s="3" t="s">
        <v>621</v>
      </c>
      <c r="M117" s="3" t="s">
        <v>621</v>
      </c>
      <c r="N117" s="3" t="s">
        <v>622</v>
      </c>
      <c r="O117" s="3" t="s">
        <v>621</v>
      </c>
      <c r="P117" s="3" t="s">
        <v>622</v>
      </c>
      <c r="Q117" s="3" t="s">
        <v>621</v>
      </c>
      <c r="R117" s="3" t="s">
        <v>622</v>
      </c>
      <c r="S117" s="3" t="s">
        <v>621</v>
      </c>
      <c r="U117" s="20">
        <f t="shared" si="2"/>
        <v>0</v>
      </c>
      <c r="V117" s="3">
        <f t="shared" si="3"/>
        <v>0</v>
      </c>
    </row>
    <row r="118" spans="1:22" ht="15" customHeight="1" x14ac:dyDescent="0.25">
      <c r="A118" s="3" t="s">
        <v>80</v>
      </c>
      <c r="B118" s="3" t="s">
        <v>131</v>
      </c>
      <c r="C118" s="3">
        <v>2013</v>
      </c>
      <c r="D118" s="3" t="s">
        <v>621</v>
      </c>
      <c r="E118" s="3" t="s">
        <v>621</v>
      </c>
      <c r="F118" s="3" t="s">
        <v>621</v>
      </c>
      <c r="G118" s="3" t="s">
        <v>621</v>
      </c>
      <c r="H118" s="3" t="s">
        <v>621</v>
      </c>
      <c r="I118" s="3" t="s">
        <v>621</v>
      </c>
      <c r="J118" s="3" t="s">
        <v>621</v>
      </c>
      <c r="K118" s="3" t="s">
        <v>621</v>
      </c>
      <c r="L118" s="3" t="s">
        <v>621</v>
      </c>
      <c r="M118" s="3" t="s">
        <v>621</v>
      </c>
      <c r="N118" s="3" t="s">
        <v>622</v>
      </c>
      <c r="O118" s="3" t="s">
        <v>621</v>
      </c>
      <c r="P118" s="3" t="s">
        <v>622</v>
      </c>
      <c r="Q118" s="3" t="s">
        <v>621</v>
      </c>
      <c r="R118" s="3" t="s">
        <v>622</v>
      </c>
      <c r="S118" s="3" t="s">
        <v>621</v>
      </c>
      <c r="U118" s="20">
        <f t="shared" si="2"/>
        <v>0</v>
      </c>
      <c r="V118" s="3">
        <f t="shared" si="3"/>
        <v>0</v>
      </c>
    </row>
    <row r="119" spans="1:22" ht="15" customHeight="1" x14ac:dyDescent="0.25">
      <c r="A119" s="3" t="s">
        <v>80</v>
      </c>
      <c r="B119" s="3" t="s">
        <v>132</v>
      </c>
      <c r="C119" s="3">
        <v>2013</v>
      </c>
      <c r="D119" s="3">
        <v>13.59</v>
      </c>
      <c r="E119" s="3" t="s">
        <v>621</v>
      </c>
      <c r="F119" s="3" t="s">
        <v>621</v>
      </c>
      <c r="G119" s="3" t="s">
        <v>621</v>
      </c>
      <c r="H119" s="3" t="s">
        <v>621</v>
      </c>
      <c r="I119" s="3" t="s">
        <v>621</v>
      </c>
      <c r="J119" s="3" t="s">
        <v>621</v>
      </c>
      <c r="K119" s="3" t="s">
        <v>621</v>
      </c>
      <c r="L119" s="3" t="s">
        <v>621</v>
      </c>
      <c r="M119" s="3" t="s">
        <v>621</v>
      </c>
      <c r="N119" s="3" t="s">
        <v>622</v>
      </c>
      <c r="O119" s="3" t="s">
        <v>621</v>
      </c>
      <c r="P119" s="3" t="s">
        <v>622</v>
      </c>
      <c r="Q119" s="3" t="s">
        <v>621</v>
      </c>
      <c r="R119" s="3" t="s">
        <v>622</v>
      </c>
      <c r="S119" s="3" t="s">
        <v>621</v>
      </c>
      <c r="U119" s="20">
        <f t="shared" si="2"/>
        <v>13.59</v>
      </c>
      <c r="V119" s="3">
        <f t="shared" si="3"/>
        <v>0</v>
      </c>
    </row>
    <row r="120" spans="1:22" ht="15" customHeight="1" x14ac:dyDescent="0.25">
      <c r="A120" s="3" t="s">
        <v>80</v>
      </c>
      <c r="B120" s="3" t="s">
        <v>133</v>
      </c>
      <c r="C120" s="3">
        <v>2013</v>
      </c>
      <c r="D120" s="3">
        <v>88.616</v>
      </c>
      <c r="E120" s="3" t="s">
        <v>621</v>
      </c>
      <c r="F120" s="3" t="s">
        <v>621</v>
      </c>
      <c r="G120" s="3" t="s">
        <v>621</v>
      </c>
      <c r="H120" s="3" t="s">
        <v>621</v>
      </c>
      <c r="I120" s="3" t="s">
        <v>621</v>
      </c>
      <c r="J120" s="3" t="s">
        <v>621</v>
      </c>
      <c r="K120" s="3" t="s">
        <v>621</v>
      </c>
      <c r="L120" s="3" t="s">
        <v>621</v>
      </c>
      <c r="M120" s="3" t="s">
        <v>621</v>
      </c>
      <c r="N120" s="3" t="s">
        <v>622</v>
      </c>
      <c r="O120" s="3" t="s">
        <v>621</v>
      </c>
      <c r="P120" s="3" t="s">
        <v>622</v>
      </c>
      <c r="Q120" s="3" t="s">
        <v>621</v>
      </c>
      <c r="R120" s="3" t="s">
        <v>622</v>
      </c>
      <c r="S120" s="3" t="s">
        <v>621</v>
      </c>
      <c r="U120" s="20">
        <f t="shared" si="2"/>
        <v>88.616</v>
      </c>
      <c r="V120" s="3">
        <f t="shared" si="3"/>
        <v>0</v>
      </c>
    </row>
    <row r="121" spans="1:22" ht="15" customHeight="1" x14ac:dyDescent="0.25">
      <c r="A121" s="3" t="s">
        <v>80</v>
      </c>
      <c r="B121" s="3" t="s">
        <v>134</v>
      </c>
      <c r="C121" s="3">
        <v>2013</v>
      </c>
      <c r="D121" s="3" t="s">
        <v>621</v>
      </c>
      <c r="E121" s="3" t="s">
        <v>621</v>
      </c>
      <c r="F121" s="3" t="s">
        <v>621</v>
      </c>
      <c r="G121" s="3" t="s">
        <v>621</v>
      </c>
      <c r="H121" s="3" t="s">
        <v>621</v>
      </c>
      <c r="I121" s="3" t="s">
        <v>621</v>
      </c>
      <c r="J121" s="3" t="s">
        <v>621</v>
      </c>
      <c r="K121" s="3" t="s">
        <v>621</v>
      </c>
      <c r="L121" s="3" t="s">
        <v>621</v>
      </c>
      <c r="M121" s="3" t="s">
        <v>621</v>
      </c>
      <c r="N121" s="3" t="s">
        <v>622</v>
      </c>
      <c r="O121" s="3" t="s">
        <v>621</v>
      </c>
      <c r="P121" s="3" t="s">
        <v>622</v>
      </c>
      <c r="Q121" s="3" t="s">
        <v>621</v>
      </c>
      <c r="R121" s="3" t="s">
        <v>622</v>
      </c>
      <c r="S121" s="3" t="s">
        <v>621</v>
      </c>
      <c r="U121" s="20">
        <f t="shared" si="2"/>
        <v>0</v>
      </c>
      <c r="V121" s="3">
        <f t="shared" si="3"/>
        <v>0</v>
      </c>
    </row>
    <row r="122" spans="1:22" ht="15" customHeight="1" x14ac:dyDescent="0.25">
      <c r="A122" s="3" t="s">
        <v>135</v>
      </c>
      <c r="B122" s="3" t="s">
        <v>136</v>
      </c>
      <c r="C122" s="3">
        <v>2013</v>
      </c>
      <c r="D122" s="3">
        <v>7.6</v>
      </c>
      <c r="E122" s="3">
        <v>1.2</v>
      </c>
      <c r="F122" s="3">
        <v>2</v>
      </c>
      <c r="G122" s="3">
        <v>2.1</v>
      </c>
      <c r="H122" s="3" t="s">
        <v>621</v>
      </c>
      <c r="I122" s="3">
        <v>2.2999999999999998</v>
      </c>
      <c r="J122" s="3" t="s">
        <v>621</v>
      </c>
      <c r="K122" s="3" t="s">
        <v>621</v>
      </c>
      <c r="L122" s="3" t="s">
        <v>621</v>
      </c>
      <c r="M122" s="3" t="s">
        <v>621</v>
      </c>
      <c r="N122" s="3" t="s">
        <v>622</v>
      </c>
      <c r="O122" s="3" t="s">
        <v>621</v>
      </c>
      <c r="P122" s="3" t="s">
        <v>622</v>
      </c>
      <c r="Q122" s="3" t="s">
        <v>621</v>
      </c>
      <c r="R122" s="3" t="s">
        <v>622</v>
      </c>
      <c r="S122" s="3" t="s">
        <v>621</v>
      </c>
      <c r="U122" s="20">
        <f t="shared" si="2"/>
        <v>7.6</v>
      </c>
      <c r="V122" s="3">
        <f t="shared" si="3"/>
        <v>0</v>
      </c>
    </row>
    <row r="123" spans="1:22" ht="15" customHeight="1" x14ac:dyDescent="0.25">
      <c r="A123" s="3" t="s">
        <v>137</v>
      </c>
      <c r="B123" s="3" t="s">
        <v>138</v>
      </c>
      <c r="C123" s="3">
        <v>2013</v>
      </c>
      <c r="D123" s="3">
        <v>105.97799999999999</v>
      </c>
      <c r="E123" s="3">
        <v>37.5</v>
      </c>
      <c r="F123" s="3">
        <v>22.338000000000001</v>
      </c>
      <c r="G123" s="3">
        <v>0</v>
      </c>
      <c r="H123" s="3" t="s">
        <v>621</v>
      </c>
      <c r="I123" s="3">
        <v>27.295999999999999</v>
      </c>
      <c r="J123" s="3">
        <v>15.372</v>
      </c>
      <c r="K123" s="3" t="s">
        <v>621</v>
      </c>
      <c r="L123" s="3" t="s">
        <v>621</v>
      </c>
      <c r="M123" s="3">
        <v>3.472</v>
      </c>
      <c r="N123" s="3" t="s">
        <v>622</v>
      </c>
      <c r="O123" s="3" t="s">
        <v>621</v>
      </c>
      <c r="P123" s="3" t="s">
        <v>622</v>
      </c>
      <c r="Q123" s="3" t="s">
        <v>621</v>
      </c>
      <c r="R123" s="3" t="s">
        <v>622</v>
      </c>
      <c r="S123" s="3" t="s">
        <v>621</v>
      </c>
      <c r="U123" s="20">
        <f t="shared" si="2"/>
        <v>105.97799999999999</v>
      </c>
      <c r="V123" s="3">
        <f t="shared" si="3"/>
        <v>0</v>
      </c>
    </row>
    <row r="124" spans="1:22" ht="15" customHeight="1" x14ac:dyDescent="0.25">
      <c r="A124" s="3" t="s">
        <v>137</v>
      </c>
      <c r="B124" s="3" t="s">
        <v>139</v>
      </c>
      <c r="C124" s="3">
        <v>2013</v>
      </c>
      <c r="D124" s="3">
        <v>2.96</v>
      </c>
      <c r="E124" s="3">
        <v>0.92</v>
      </c>
      <c r="F124" s="3">
        <v>1.03</v>
      </c>
      <c r="G124" s="3" t="s">
        <v>621</v>
      </c>
      <c r="H124" s="3" t="s">
        <v>621</v>
      </c>
      <c r="I124" s="3">
        <v>0.85199999999999998</v>
      </c>
      <c r="J124" s="3">
        <v>0.158</v>
      </c>
      <c r="K124" s="3" t="s">
        <v>621</v>
      </c>
      <c r="L124" s="3" t="s">
        <v>621</v>
      </c>
      <c r="M124" s="3" t="s">
        <v>621</v>
      </c>
      <c r="N124" s="3" t="s">
        <v>622</v>
      </c>
      <c r="O124" s="3" t="s">
        <v>621</v>
      </c>
      <c r="P124" s="3" t="s">
        <v>622</v>
      </c>
      <c r="Q124" s="3" t="s">
        <v>621</v>
      </c>
      <c r="R124" s="3" t="s">
        <v>622</v>
      </c>
      <c r="S124" s="3" t="s">
        <v>621</v>
      </c>
      <c r="U124" s="20">
        <f t="shared" si="2"/>
        <v>2.96</v>
      </c>
      <c r="V124" s="3">
        <f t="shared" si="3"/>
        <v>0</v>
      </c>
    </row>
    <row r="125" spans="1:22" ht="15" customHeight="1" x14ac:dyDescent="0.25">
      <c r="A125" s="3" t="s">
        <v>137</v>
      </c>
      <c r="B125" s="3" t="s">
        <v>140</v>
      </c>
      <c r="C125" s="3">
        <v>2013</v>
      </c>
      <c r="D125" s="3">
        <v>14.644</v>
      </c>
      <c r="E125" s="3">
        <v>3.6219999999999999</v>
      </c>
      <c r="F125" s="3">
        <v>3.0190000000000001</v>
      </c>
      <c r="G125" s="3" t="s">
        <v>621</v>
      </c>
      <c r="H125" s="3" t="s">
        <v>621</v>
      </c>
      <c r="I125" s="3">
        <v>4.2519999999999998</v>
      </c>
      <c r="J125" s="3">
        <v>1.5169999999999999</v>
      </c>
      <c r="K125" s="3" t="s">
        <v>621</v>
      </c>
      <c r="L125" s="3" t="s">
        <v>621</v>
      </c>
      <c r="M125" s="3">
        <v>2.234</v>
      </c>
      <c r="N125" s="3" t="s">
        <v>622</v>
      </c>
      <c r="O125" s="3" t="s">
        <v>621</v>
      </c>
      <c r="P125" s="3" t="s">
        <v>622</v>
      </c>
      <c r="Q125" s="3" t="s">
        <v>621</v>
      </c>
      <c r="R125" s="3" t="s">
        <v>622</v>
      </c>
      <c r="S125" s="3" t="s">
        <v>621</v>
      </c>
      <c r="U125" s="20">
        <f t="shared" si="2"/>
        <v>14.644</v>
      </c>
      <c r="V125" s="3">
        <f t="shared" si="3"/>
        <v>0</v>
      </c>
    </row>
    <row r="126" spans="1:22" ht="15" customHeight="1" x14ac:dyDescent="0.25">
      <c r="A126" s="3" t="s">
        <v>141</v>
      </c>
      <c r="B126" s="3" t="s">
        <v>142</v>
      </c>
      <c r="C126" s="3">
        <v>2013</v>
      </c>
      <c r="D126" s="3">
        <v>33.770000000000003</v>
      </c>
      <c r="E126" s="3">
        <v>11.57</v>
      </c>
      <c r="F126" s="3">
        <v>5.05</v>
      </c>
      <c r="G126" s="3">
        <v>0.18</v>
      </c>
      <c r="H126" s="3" t="s">
        <v>621</v>
      </c>
      <c r="I126" s="3">
        <v>15.08</v>
      </c>
      <c r="J126" s="3">
        <v>1.87</v>
      </c>
      <c r="K126" s="3" t="s">
        <v>621</v>
      </c>
      <c r="L126" s="3" t="s">
        <v>621</v>
      </c>
      <c r="M126" s="3" t="s">
        <v>621</v>
      </c>
      <c r="N126" s="3" t="s">
        <v>622</v>
      </c>
      <c r="O126" s="3" t="s">
        <v>621</v>
      </c>
      <c r="P126" s="3" t="s">
        <v>622</v>
      </c>
      <c r="Q126" s="3" t="s">
        <v>621</v>
      </c>
      <c r="R126" s="3" t="s">
        <v>622</v>
      </c>
      <c r="S126" s="3" t="s">
        <v>621</v>
      </c>
      <c r="U126" s="20">
        <f t="shared" si="2"/>
        <v>33.770000000000003</v>
      </c>
      <c r="V126" s="3">
        <f t="shared" si="3"/>
        <v>0</v>
      </c>
    </row>
    <row r="127" spans="1:22" ht="15" customHeight="1" x14ac:dyDescent="0.25">
      <c r="A127" s="3" t="s">
        <v>143</v>
      </c>
      <c r="B127" s="3" t="s">
        <v>144</v>
      </c>
      <c r="C127" s="3">
        <v>2013</v>
      </c>
      <c r="D127" s="3">
        <v>16.774000000000001</v>
      </c>
      <c r="E127" s="3">
        <v>7.5250000000000004</v>
      </c>
      <c r="F127" s="3">
        <v>1.7470000000000001</v>
      </c>
      <c r="G127" s="3">
        <v>1.8440000000000001</v>
      </c>
      <c r="H127" s="3" t="s">
        <v>621</v>
      </c>
      <c r="I127" s="3">
        <v>1.714</v>
      </c>
      <c r="J127" s="3">
        <v>1.1870000000000001</v>
      </c>
      <c r="K127" s="3">
        <v>0</v>
      </c>
      <c r="L127" s="3">
        <v>0</v>
      </c>
      <c r="M127" s="3">
        <v>2.7589999999999999</v>
      </c>
      <c r="N127" s="3" t="s">
        <v>622</v>
      </c>
      <c r="O127" s="3" t="s">
        <v>621</v>
      </c>
      <c r="P127" s="3" t="s">
        <v>622</v>
      </c>
      <c r="Q127" s="3" t="s">
        <v>621</v>
      </c>
      <c r="R127" s="3" t="s">
        <v>622</v>
      </c>
      <c r="S127" s="3" t="s">
        <v>621</v>
      </c>
      <c r="U127" s="20">
        <f t="shared" si="2"/>
        <v>16.774000000000001</v>
      </c>
      <c r="V127" s="3">
        <f t="shared" si="3"/>
        <v>0</v>
      </c>
    </row>
    <row r="128" spans="1:22" ht="15" customHeight="1" x14ac:dyDescent="0.25">
      <c r="A128" s="3" t="s">
        <v>143</v>
      </c>
      <c r="B128" s="3" t="s">
        <v>145</v>
      </c>
      <c r="C128" s="3">
        <v>2013</v>
      </c>
      <c r="D128" s="3">
        <v>32.234999999999999</v>
      </c>
      <c r="E128" s="3">
        <v>12.179</v>
      </c>
      <c r="F128" s="3">
        <v>5.0869999999999997</v>
      </c>
      <c r="G128" s="3">
        <v>8.4329999999999998</v>
      </c>
      <c r="H128" s="3" t="s">
        <v>621</v>
      </c>
      <c r="I128" s="3">
        <v>4.17</v>
      </c>
      <c r="J128" s="3">
        <v>2.0350000000000001</v>
      </c>
      <c r="K128" s="3">
        <v>0.33100000000000002</v>
      </c>
      <c r="L128" s="3">
        <v>0</v>
      </c>
      <c r="M128" s="3">
        <v>8.4329999999999998</v>
      </c>
      <c r="N128" s="3" t="s">
        <v>622</v>
      </c>
      <c r="O128" s="3" t="s">
        <v>621</v>
      </c>
      <c r="P128" s="3" t="s">
        <v>622</v>
      </c>
      <c r="Q128" s="3" t="s">
        <v>621</v>
      </c>
      <c r="R128" s="3" t="s">
        <v>622</v>
      </c>
      <c r="S128" s="3" t="s">
        <v>621</v>
      </c>
      <c r="U128" s="20">
        <f t="shared" si="2"/>
        <v>32.234999999999999</v>
      </c>
      <c r="V128" s="3">
        <f t="shared" si="3"/>
        <v>0</v>
      </c>
    </row>
    <row r="129" spans="1:22" ht="15" customHeight="1" x14ac:dyDescent="0.25">
      <c r="A129" s="3" t="s">
        <v>146</v>
      </c>
      <c r="B129" s="3" t="s">
        <v>147</v>
      </c>
      <c r="C129" s="3">
        <v>2013</v>
      </c>
      <c r="D129" s="3" t="s">
        <v>621</v>
      </c>
      <c r="E129" s="3" t="s">
        <v>621</v>
      </c>
      <c r="F129" s="3" t="s">
        <v>621</v>
      </c>
      <c r="G129" s="3" t="s">
        <v>621</v>
      </c>
      <c r="H129" s="3" t="s">
        <v>621</v>
      </c>
      <c r="I129" s="3" t="s">
        <v>621</v>
      </c>
      <c r="J129" s="3" t="s">
        <v>621</v>
      </c>
      <c r="K129" s="3" t="s">
        <v>621</v>
      </c>
      <c r="L129" s="3" t="s">
        <v>621</v>
      </c>
      <c r="M129" s="3" t="s">
        <v>621</v>
      </c>
      <c r="N129" s="3" t="s">
        <v>622</v>
      </c>
      <c r="O129" s="3" t="s">
        <v>621</v>
      </c>
      <c r="P129" s="3" t="s">
        <v>622</v>
      </c>
      <c r="Q129" s="3" t="s">
        <v>621</v>
      </c>
      <c r="R129" s="3" t="s">
        <v>622</v>
      </c>
      <c r="S129" s="3" t="s">
        <v>621</v>
      </c>
      <c r="U129" s="20">
        <f t="shared" si="2"/>
        <v>0</v>
      </c>
      <c r="V129" s="3">
        <f t="shared" si="3"/>
        <v>0</v>
      </c>
    </row>
    <row r="130" spans="1:22" ht="15" customHeight="1" x14ac:dyDescent="0.25">
      <c r="A130" s="3" t="s">
        <v>146</v>
      </c>
      <c r="B130" s="3" t="s">
        <v>148</v>
      </c>
      <c r="C130" s="3">
        <v>2013</v>
      </c>
      <c r="D130" s="3" t="s">
        <v>621</v>
      </c>
      <c r="E130" s="3" t="s">
        <v>621</v>
      </c>
      <c r="F130" s="3" t="s">
        <v>621</v>
      </c>
      <c r="G130" s="3" t="s">
        <v>621</v>
      </c>
      <c r="H130" s="3" t="s">
        <v>621</v>
      </c>
      <c r="I130" s="3" t="s">
        <v>621</v>
      </c>
      <c r="J130" s="3" t="s">
        <v>621</v>
      </c>
      <c r="K130" s="3" t="s">
        <v>621</v>
      </c>
      <c r="L130" s="3" t="s">
        <v>621</v>
      </c>
      <c r="M130" s="3" t="s">
        <v>621</v>
      </c>
      <c r="N130" s="3" t="s">
        <v>622</v>
      </c>
      <c r="O130" s="3" t="s">
        <v>621</v>
      </c>
      <c r="P130" s="3" t="s">
        <v>622</v>
      </c>
      <c r="Q130" s="3" t="s">
        <v>621</v>
      </c>
      <c r="R130" s="3" t="s">
        <v>622</v>
      </c>
      <c r="S130" s="3" t="s">
        <v>621</v>
      </c>
      <c r="U130" s="20">
        <f t="shared" si="2"/>
        <v>0</v>
      </c>
      <c r="V130" s="3">
        <f t="shared" si="3"/>
        <v>0</v>
      </c>
    </row>
    <row r="131" spans="1:22" ht="15" customHeight="1" x14ac:dyDescent="0.25">
      <c r="A131" s="3" t="s">
        <v>146</v>
      </c>
      <c r="B131" s="3" t="s">
        <v>149</v>
      </c>
      <c r="C131" s="3">
        <v>2013</v>
      </c>
      <c r="D131" s="3">
        <v>47.4</v>
      </c>
      <c r="E131" s="3">
        <v>11.3</v>
      </c>
      <c r="F131" s="3">
        <v>13</v>
      </c>
      <c r="G131" s="3">
        <v>14.8</v>
      </c>
      <c r="H131" s="3" t="s">
        <v>621</v>
      </c>
      <c r="I131" s="3">
        <v>8.3000000000000007</v>
      </c>
      <c r="J131" s="3" t="s">
        <v>621</v>
      </c>
      <c r="K131" s="3" t="s">
        <v>621</v>
      </c>
      <c r="L131" s="3" t="s">
        <v>621</v>
      </c>
      <c r="M131" s="3" t="s">
        <v>621</v>
      </c>
      <c r="N131" s="3" t="s">
        <v>622</v>
      </c>
      <c r="O131" s="3" t="s">
        <v>621</v>
      </c>
      <c r="P131" s="3" t="s">
        <v>622</v>
      </c>
      <c r="Q131" s="3" t="s">
        <v>621</v>
      </c>
      <c r="R131" s="3" t="s">
        <v>622</v>
      </c>
      <c r="S131" s="3" t="s">
        <v>621</v>
      </c>
      <c r="U131" s="20">
        <f t="shared" ref="U131:U194" si="4">IFERROR(D131/1,0)</f>
        <v>47.4</v>
      </c>
      <c r="V131" s="3">
        <f t="shared" ref="V131:V194" si="5">IFERROR(O131/1,0)+IFERROR(Q131/1,0)+IFERROR(S131/1,0)</f>
        <v>0</v>
      </c>
    </row>
    <row r="132" spans="1:22" ht="15" customHeight="1" x14ac:dyDescent="0.25">
      <c r="A132" s="3" t="s">
        <v>146</v>
      </c>
      <c r="B132" s="3" t="s">
        <v>150</v>
      </c>
      <c r="C132" s="3">
        <v>2013</v>
      </c>
      <c r="D132" s="3" t="s">
        <v>621</v>
      </c>
      <c r="E132" s="3" t="s">
        <v>621</v>
      </c>
      <c r="F132" s="3" t="s">
        <v>621</v>
      </c>
      <c r="G132" s="3" t="s">
        <v>621</v>
      </c>
      <c r="H132" s="3" t="s">
        <v>621</v>
      </c>
      <c r="I132" s="3" t="s">
        <v>621</v>
      </c>
      <c r="J132" s="3" t="s">
        <v>621</v>
      </c>
      <c r="K132" s="3" t="s">
        <v>621</v>
      </c>
      <c r="L132" s="3" t="s">
        <v>621</v>
      </c>
      <c r="M132" s="3" t="s">
        <v>621</v>
      </c>
      <c r="N132" s="3" t="s">
        <v>622</v>
      </c>
      <c r="O132" s="3" t="s">
        <v>621</v>
      </c>
      <c r="P132" s="3" t="s">
        <v>622</v>
      </c>
      <c r="Q132" s="3" t="s">
        <v>621</v>
      </c>
      <c r="R132" s="3" t="s">
        <v>622</v>
      </c>
      <c r="S132" s="3" t="s">
        <v>621</v>
      </c>
      <c r="U132" s="20">
        <f t="shared" si="4"/>
        <v>0</v>
      </c>
      <c r="V132" s="3">
        <f t="shared" si="5"/>
        <v>0</v>
      </c>
    </row>
    <row r="133" spans="1:22" ht="15" customHeight="1" x14ac:dyDescent="0.25">
      <c r="A133" s="3" t="s">
        <v>146</v>
      </c>
      <c r="B133" s="3" t="s">
        <v>151</v>
      </c>
      <c r="C133" s="3">
        <v>2013</v>
      </c>
      <c r="D133" s="3" t="s">
        <v>621</v>
      </c>
      <c r="E133" s="3" t="s">
        <v>621</v>
      </c>
      <c r="F133" s="3" t="s">
        <v>621</v>
      </c>
      <c r="G133" s="3" t="s">
        <v>621</v>
      </c>
      <c r="H133" s="3" t="s">
        <v>621</v>
      </c>
      <c r="I133" s="3" t="s">
        <v>621</v>
      </c>
      <c r="J133" s="3" t="s">
        <v>621</v>
      </c>
      <c r="K133" s="3" t="s">
        <v>621</v>
      </c>
      <c r="L133" s="3" t="s">
        <v>621</v>
      </c>
      <c r="M133" s="3" t="s">
        <v>621</v>
      </c>
      <c r="N133" s="3" t="s">
        <v>622</v>
      </c>
      <c r="O133" s="3" t="s">
        <v>621</v>
      </c>
      <c r="P133" s="3" t="s">
        <v>622</v>
      </c>
      <c r="Q133" s="3" t="s">
        <v>621</v>
      </c>
      <c r="R133" s="3" t="s">
        <v>622</v>
      </c>
      <c r="S133" s="3" t="s">
        <v>621</v>
      </c>
      <c r="U133" s="20">
        <f t="shared" si="4"/>
        <v>0</v>
      </c>
      <c r="V133" s="3">
        <f t="shared" si="5"/>
        <v>0</v>
      </c>
    </row>
    <row r="134" spans="1:22" ht="15" customHeight="1" x14ac:dyDescent="0.25">
      <c r="A134" s="3" t="s">
        <v>152</v>
      </c>
      <c r="B134" s="3" t="s">
        <v>153</v>
      </c>
      <c r="C134" s="3">
        <v>2013</v>
      </c>
      <c r="D134" s="3">
        <v>208</v>
      </c>
      <c r="E134" s="3">
        <v>80</v>
      </c>
      <c r="F134" s="3">
        <v>44</v>
      </c>
      <c r="G134" s="3">
        <v>0</v>
      </c>
      <c r="H134" s="3">
        <v>0</v>
      </c>
      <c r="I134" s="3">
        <v>48</v>
      </c>
      <c r="J134" s="3">
        <v>32</v>
      </c>
      <c r="K134" s="3">
        <v>1</v>
      </c>
      <c r="L134" s="3">
        <v>0</v>
      </c>
      <c r="M134" s="3">
        <v>4</v>
      </c>
      <c r="N134" s="3" t="s">
        <v>622</v>
      </c>
      <c r="O134" s="3" t="s">
        <v>621</v>
      </c>
      <c r="P134" s="3" t="s">
        <v>622</v>
      </c>
      <c r="Q134" s="3" t="s">
        <v>621</v>
      </c>
      <c r="R134" s="3" t="s">
        <v>622</v>
      </c>
      <c r="S134" s="3" t="s">
        <v>621</v>
      </c>
      <c r="U134" s="20">
        <f t="shared" si="4"/>
        <v>208</v>
      </c>
      <c r="V134" s="3">
        <f t="shared" si="5"/>
        <v>0</v>
      </c>
    </row>
    <row r="135" spans="1:22" ht="15" customHeight="1" x14ac:dyDescent="0.25">
      <c r="A135" s="3" t="s">
        <v>154</v>
      </c>
      <c r="B135" s="3" t="s">
        <v>155</v>
      </c>
      <c r="C135" s="3">
        <v>2013</v>
      </c>
      <c r="D135" s="3">
        <v>4.9000000000000004</v>
      </c>
      <c r="E135" s="3" t="s">
        <v>722</v>
      </c>
      <c r="F135" s="3" t="s">
        <v>722</v>
      </c>
      <c r="G135" s="3" t="s">
        <v>722</v>
      </c>
      <c r="H135" s="3" t="s">
        <v>722</v>
      </c>
      <c r="I135" s="3" t="s">
        <v>722</v>
      </c>
      <c r="J135" s="3" t="s">
        <v>722</v>
      </c>
      <c r="K135" s="3" t="s">
        <v>722</v>
      </c>
      <c r="L135" s="3" t="s">
        <v>722</v>
      </c>
      <c r="M135" s="3" t="s">
        <v>722</v>
      </c>
      <c r="N135" s="3" t="s">
        <v>622</v>
      </c>
      <c r="O135" s="3" t="s">
        <v>621</v>
      </c>
      <c r="P135" s="3" t="s">
        <v>622</v>
      </c>
      <c r="Q135" s="3" t="s">
        <v>621</v>
      </c>
      <c r="R135" s="3" t="s">
        <v>622</v>
      </c>
      <c r="S135" s="3" t="s">
        <v>621</v>
      </c>
      <c r="U135" s="20">
        <f t="shared" si="4"/>
        <v>4.9000000000000004</v>
      </c>
      <c r="V135" s="3">
        <f t="shared" si="5"/>
        <v>0</v>
      </c>
    </row>
    <row r="136" spans="1:22" ht="15" customHeight="1" x14ac:dyDescent="0.25">
      <c r="A136" s="3" t="s">
        <v>154</v>
      </c>
      <c r="B136" s="3" t="s">
        <v>156</v>
      </c>
      <c r="C136" s="3">
        <v>2013</v>
      </c>
      <c r="D136" s="3">
        <v>3.27</v>
      </c>
      <c r="E136" s="3" t="s">
        <v>722</v>
      </c>
      <c r="F136" s="3" t="s">
        <v>722</v>
      </c>
      <c r="G136" s="3" t="s">
        <v>722</v>
      </c>
      <c r="H136" s="3" t="s">
        <v>621</v>
      </c>
      <c r="I136" s="3" t="s">
        <v>722</v>
      </c>
      <c r="J136" s="3" t="s">
        <v>722</v>
      </c>
      <c r="K136" s="3" t="s">
        <v>621</v>
      </c>
      <c r="L136" s="3" t="s">
        <v>621</v>
      </c>
      <c r="M136" s="3" t="s">
        <v>722</v>
      </c>
      <c r="N136" s="3" t="s">
        <v>622</v>
      </c>
      <c r="O136" s="3" t="s">
        <v>621</v>
      </c>
      <c r="P136" s="3" t="s">
        <v>622</v>
      </c>
      <c r="Q136" s="3" t="s">
        <v>621</v>
      </c>
      <c r="R136" s="3" t="s">
        <v>622</v>
      </c>
      <c r="S136" s="3" t="s">
        <v>621</v>
      </c>
      <c r="U136" s="20">
        <f t="shared" si="4"/>
        <v>3.27</v>
      </c>
      <c r="V136" s="3">
        <f t="shared" si="5"/>
        <v>0</v>
      </c>
    </row>
    <row r="137" spans="1:22" ht="15" customHeight="1" x14ac:dyDescent="0.25">
      <c r="A137" s="3" t="s">
        <v>154</v>
      </c>
      <c r="B137" s="3" t="s">
        <v>157</v>
      </c>
      <c r="C137" s="3">
        <v>2013</v>
      </c>
      <c r="D137" s="3">
        <v>4.9509999999999996</v>
      </c>
      <c r="E137" s="3" t="s">
        <v>722</v>
      </c>
      <c r="F137" s="3" t="s">
        <v>722</v>
      </c>
      <c r="G137" s="3" t="s">
        <v>722</v>
      </c>
      <c r="H137" s="3" t="s">
        <v>621</v>
      </c>
      <c r="I137" s="3" t="s">
        <v>722</v>
      </c>
      <c r="J137" s="3" t="s">
        <v>722</v>
      </c>
      <c r="K137" s="3" t="s">
        <v>722</v>
      </c>
      <c r="L137" s="3" t="s">
        <v>722</v>
      </c>
      <c r="M137" s="3" t="s">
        <v>722</v>
      </c>
      <c r="N137" s="3" t="s">
        <v>622</v>
      </c>
      <c r="O137" s="3" t="s">
        <v>621</v>
      </c>
      <c r="P137" s="3" t="s">
        <v>622</v>
      </c>
      <c r="Q137" s="3" t="s">
        <v>621</v>
      </c>
      <c r="R137" s="3" t="s">
        <v>622</v>
      </c>
      <c r="S137" s="3" t="s">
        <v>621</v>
      </c>
      <c r="U137" s="20">
        <f t="shared" si="4"/>
        <v>4.9509999999999996</v>
      </c>
      <c r="V137" s="3">
        <f t="shared" si="5"/>
        <v>0</v>
      </c>
    </row>
    <row r="138" spans="1:22" ht="15" customHeight="1" x14ac:dyDescent="0.25">
      <c r="A138" s="3" t="s">
        <v>154</v>
      </c>
      <c r="B138" s="3" t="s">
        <v>158</v>
      </c>
      <c r="C138" s="3">
        <v>2013</v>
      </c>
      <c r="D138" s="3">
        <v>7.5</v>
      </c>
      <c r="E138" s="3" t="s">
        <v>722</v>
      </c>
      <c r="F138" s="3" t="s">
        <v>722</v>
      </c>
      <c r="G138" s="3" t="s">
        <v>722</v>
      </c>
      <c r="H138" s="3" t="s">
        <v>621</v>
      </c>
      <c r="I138" s="3" t="s">
        <v>722</v>
      </c>
      <c r="J138" s="3" t="s">
        <v>722</v>
      </c>
      <c r="K138" s="3" t="s">
        <v>621</v>
      </c>
      <c r="L138" s="3" t="s">
        <v>621</v>
      </c>
      <c r="M138" s="3" t="s">
        <v>722</v>
      </c>
      <c r="N138" s="3" t="s">
        <v>622</v>
      </c>
      <c r="O138" s="3" t="s">
        <v>621</v>
      </c>
      <c r="P138" s="3" t="s">
        <v>622</v>
      </c>
      <c r="Q138" s="3" t="s">
        <v>621</v>
      </c>
      <c r="R138" s="3" t="s">
        <v>622</v>
      </c>
      <c r="S138" s="3" t="s">
        <v>621</v>
      </c>
      <c r="U138" s="20">
        <f t="shared" si="4"/>
        <v>7.5</v>
      </c>
      <c r="V138" s="3">
        <f t="shared" si="5"/>
        <v>0</v>
      </c>
    </row>
    <row r="139" spans="1:22" ht="15" customHeight="1" x14ac:dyDescent="0.25">
      <c r="A139" s="3" t="s">
        <v>154</v>
      </c>
      <c r="B139" s="3" t="s">
        <v>159</v>
      </c>
      <c r="C139" s="3">
        <v>2013</v>
      </c>
      <c r="D139" s="3">
        <v>3.8119999999999998</v>
      </c>
      <c r="E139" s="3" t="s">
        <v>722</v>
      </c>
      <c r="F139" s="3" t="s">
        <v>722</v>
      </c>
      <c r="G139" s="3" t="s">
        <v>722</v>
      </c>
      <c r="H139" s="3" t="s">
        <v>621</v>
      </c>
      <c r="I139" s="3" t="s">
        <v>722</v>
      </c>
      <c r="J139" s="3" t="s">
        <v>722</v>
      </c>
      <c r="K139" s="3" t="s">
        <v>621</v>
      </c>
      <c r="L139" s="3" t="s">
        <v>722</v>
      </c>
      <c r="M139" s="3" t="s">
        <v>722</v>
      </c>
      <c r="N139" s="3" t="s">
        <v>622</v>
      </c>
      <c r="O139" s="3" t="s">
        <v>621</v>
      </c>
      <c r="P139" s="3" t="s">
        <v>622</v>
      </c>
      <c r="Q139" s="3" t="s">
        <v>621</v>
      </c>
      <c r="R139" s="3" t="s">
        <v>622</v>
      </c>
      <c r="S139" s="3" t="s">
        <v>621</v>
      </c>
      <c r="U139" s="20">
        <f t="shared" si="4"/>
        <v>3.8119999999999998</v>
      </c>
      <c r="V139" s="3">
        <f t="shared" si="5"/>
        <v>0</v>
      </c>
    </row>
    <row r="140" spans="1:22" ht="15" customHeight="1" x14ac:dyDescent="0.25">
      <c r="A140" s="3" t="s">
        <v>154</v>
      </c>
      <c r="B140" s="3" t="s">
        <v>160</v>
      </c>
      <c r="C140" s="3">
        <v>2013</v>
      </c>
      <c r="D140" s="3">
        <v>1.899</v>
      </c>
      <c r="E140" s="3" t="s">
        <v>722</v>
      </c>
      <c r="F140" s="3" t="s">
        <v>722</v>
      </c>
      <c r="G140" s="3" t="s">
        <v>722</v>
      </c>
      <c r="H140" s="3" t="s">
        <v>722</v>
      </c>
      <c r="I140" s="3" t="s">
        <v>722</v>
      </c>
      <c r="J140" s="3" t="s">
        <v>722</v>
      </c>
      <c r="K140" s="3" t="s">
        <v>722</v>
      </c>
      <c r="L140" s="3" t="s">
        <v>722</v>
      </c>
      <c r="M140" s="3" t="s">
        <v>722</v>
      </c>
      <c r="N140" s="3" t="s">
        <v>622</v>
      </c>
      <c r="O140" s="3" t="s">
        <v>621</v>
      </c>
      <c r="P140" s="3" t="s">
        <v>622</v>
      </c>
      <c r="Q140" s="3" t="s">
        <v>621</v>
      </c>
      <c r="R140" s="3" t="s">
        <v>622</v>
      </c>
      <c r="S140" s="3" t="s">
        <v>621</v>
      </c>
      <c r="U140" s="20">
        <f t="shared" si="4"/>
        <v>1.899</v>
      </c>
      <c r="V140" s="3">
        <f t="shared" si="5"/>
        <v>0</v>
      </c>
    </row>
    <row r="141" spans="1:22" ht="15" customHeight="1" x14ac:dyDescent="0.25">
      <c r="A141" s="3" t="s">
        <v>154</v>
      </c>
      <c r="B141" s="3" t="s">
        <v>161</v>
      </c>
      <c r="C141" s="3">
        <v>2013</v>
      </c>
      <c r="D141" s="3">
        <v>5.6159999999999997</v>
      </c>
      <c r="E141" s="3" t="s">
        <v>722</v>
      </c>
      <c r="F141" s="3" t="s">
        <v>722</v>
      </c>
      <c r="G141" s="3" t="s">
        <v>722</v>
      </c>
      <c r="H141" s="3" t="s">
        <v>621</v>
      </c>
      <c r="I141" s="3" t="s">
        <v>722</v>
      </c>
      <c r="J141" s="3" t="s">
        <v>722</v>
      </c>
      <c r="K141" s="3" t="s">
        <v>621</v>
      </c>
      <c r="L141" s="3" t="s">
        <v>621</v>
      </c>
      <c r="M141" s="3" t="s">
        <v>722</v>
      </c>
      <c r="N141" s="3" t="s">
        <v>622</v>
      </c>
      <c r="O141" s="3" t="s">
        <v>621</v>
      </c>
      <c r="P141" s="3" t="s">
        <v>622</v>
      </c>
      <c r="Q141" s="3" t="s">
        <v>621</v>
      </c>
      <c r="R141" s="3" t="s">
        <v>622</v>
      </c>
      <c r="S141" s="3" t="s">
        <v>621</v>
      </c>
      <c r="U141" s="20">
        <f t="shared" si="4"/>
        <v>5.6159999999999997</v>
      </c>
      <c r="V141" s="3">
        <f t="shared" si="5"/>
        <v>0</v>
      </c>
    </row>
    <row r="142" spans="1:22" ht="15" customHeight="1" x14ac:dyDescent="0.25">
      <c r="A142" s="3" t="s">
        <v>162</v>
      </c>
      <c r="B142" s="3" t="s">
        <v>163</v>
      </c>
      <c r="C142" s="3">
        <v>2013</v>
      </c>
      <c r="D142" s="3">
        <v>676</v>
      </c>
      <c r="E142" s="3">
        <v>325</v>
      </c>
      <c r="F142" s="3">
        <v>78.900000000000006</v>
      </c>
      <c r="G142" s="3">
        <v>61.3</v>
      </c>
      <c r="H142" s="3" t="s">
        <v>621</v>
      </c>
      <c r="I142" s="3">
        <v>73</v>
      </c>
      <c r="J142" s="3">
        <v>58.8</v>
      </c>
      <c r="K142" s="3">
        <v>1.5</v>
      </c>
      <c r="L142" s="3">
        <v>7.1</v>
      </c>
      <c r="M142" s="3">
        <v>70.400000000000006</v>
      </c>
      <c r="N142" s="3" t="s">
        <v>622</v>
      </c>
      <c r="O142" s="3" t="s">
        <v>621</v>
      </c>
      <c r="P142" s="3" t="s">
        <v>622</v>
      </c>
      <c r="Q142" s="3" t="s">
        <v>621</v>
      </c>
      <c r="R142" s="3" t="s">
        <v>622</v>
      </c>
      <c r="S142" s="3" t="s">
        <v>621</v>
      </c>
      <c r="U142" s="20">
        <f t="shared" si="4"/>
        <v>676</v>
      </c>
      <c r="V142" s="3">
        <f t="shared" si="5"/>
        <v>0</v>
      </c>
    </row>
    <row r="143" spans="1:22" ht="15" customHeight="1" x14ac:dyDescent="0.25">
      <c r="A143" s="3" t="s">
        <v>162</v>
      </c>
      <c r="B143" s="3" t="s">
        <v>164</v>
      </c>
      <c r="C143" s="3">
        <v>2013</v>
      </c>
      <c r="D143" s="3" t="s">
        <v>622</v>
      </c>
      <c r="E143" s="3" t="s">
        <v>622</v>
      </c>
      <c r="F143" s="3" t="s">
        <v>622</v>
      </c>
      <c r="G143" s="3" t="s">
        <v>622</v>
      </c>
      <c r="H143" s="3" t="s">
        <v>622</v>
      </c>
      <c r="I143" s="3" t="s">
        <v>622</v>
      </c>
      <c r="J143" s="3" t="s">
        <v>622</v>
      </c>
      <c r="K143" s="3" t="s">
        <v>622</v>
      </c>
      <c r="L143" s="3" t="s">
        <v>622</v>
      </c>
      <c r="M143" s="3" t="s">
        <v>622</v>
      </c>
      <c r="N143" s="3" t="s">
        <v>622</v>
      </c>
      <c r="O143" s="3" t="s">
        <v>621</v>
      </c>
      <c r="P143" s="3" t="s">
        <v>622</v>
      </c>
      <c r="Q143" s="3" t="s">
        <v>621</v>
      </c>
      <c r="R143" s="3" t="s">
        <v>622</v>
      </c>
      <c r="S143" s="3" t="s">
        <v>621</v>
      </c>
      <c r="U143" s="20">
        <f t="shared" si="4"/>
        <v>0</v>
      </c>
      <c r="V143" s="3">
        <f t="shared" si="5"/>
        <v>0</v>
      </c>
    </row>
    <row r="144" spans="1:22" ht="15" customHeight="1" x14ac:dyDescent="0.25">
      <c r="A144" s="3" t="s">
        <v>162</v>
      </c>
      <c r="B144" s="3" t="s">
        <v>165</v>
      </c>
      <c r="C144" s="3">
        <v>2013</v>
      </c>
      <c r="D144" s="3">
        <v>0.9</v>
      </c>
      <c r="E144" s="3" t="s">
        <v>621</v>
      </c>
      <c r="F144" s="3" t="s">
        <v>621</v>
      </c>
      <c r="G144" s="3" t="s">
        <v>621</v>
      </c>
      <c r="H144" s="3" t="s">
        <v>621</v>
      </c>
      <c r="I144" s="3">
        <v>0.9</v>
      </c>
      <c r="J144" s="3" t="s">
        <v>621</v>
      </c>
      <c r="K144" s="3" t="s">
        <v>621</v>
      </c>
      <c r="L144" s="3" t="s">
        <v>621</v>
      </c>
      <c r="M144" s="3" t="s">
        <v>621</v>
      </c>
      <c r="N144" s="3" t="s">
        <v>622</v>
      </c>
      <c r="O144" s="3" t="s">
        <v>621</v>
      </c>
      <c r="P144" s="3" t="s">
        <v>622</v>
      </c>
      <c r="Q144" s="3" t="s">
        <v>621</v>
      </c>
      <c r="R144" s="3" t="s">
        <v>622</v>
      </c>
      <c r="S144" s="3" t="s">
        <v>621</v>
      </c>
      <c r="U144" s="20">
        <f t="shared" si="4"/>
        <v>0.9</v>
      </c>
      <c r="V144" s="3">
        <f t="shared" si="5"/>
        <v>0</v>
      </c>
    </row>
    <row r="145" spans="1:22" ht="15" customHeight="1" x14ac:dyDescent="0.25">
      <c r="A145" s="3" t="s">
        <v>162</v>
      </c>
      <c r="B145" s="3" t="s">
        <v>166</v>
      </c>
      <c r="C145" s="3">
        <v>2013</v>
      </c>
      <c r="D145" s="3">
        <v>6.9</v>
      </c>
      <c r="E145" s="3">
        <v>0.9</v>
      </c>
      <c r="F145" s="3">
        <v>4.9000000000000004</v>
      </c>
      <c r="G145" s="3" t="s">
        <v>621</v>
      </c>
      <c r="H145" s="3" t="s">
        <v>621</v>
      </c>
      <c r="I145" s="3">
        <v>1</v>
      </c>
      <c r="J145" s="3">
        <v>0.1</v>
      </c>
      <c r="K145" s="3" t="s">
        <v>621</v>
      </c>
      <c r="L145" s="3" t="s">
        <v>621</v>
      </c>
      <c r="M145" s="3" t="s">
        <v>621</v>
      </c>
      <c r="N145" s="3" t="s">
        <v>622</v>
      </c>
      <c r="O145" s="3" t="s">
        <v>621</v>
      </c>
      <c r="P145" s="3" t="s">
        <v>622</v>
      </c>
      <c r="Q145" s="3" t="s">
        <v>621</v>
      </c>
      <c r="R145" s="3" t="s">
        <v>622</v>
      </c>
      <c r="S145" s="3" t="s">
        <v>621</v>
      </c>
      <c r="U145" s="20">
        <f t="shared" si="4"/>
        <v>6.9</v>
      </c>
      <c r="V145" s="3">
        <f t="shared" si="5"/>
        <v>0</v>
      </c>
    </row>
    <row r="146" spans="1:22" ht="15" customHeight="1" x14ac:dyDescent="0.25">
      <c r="A146" s="3" t="s">
        <v>167</v>
      </c>
      <c r="B146" s="3" t="s">
        <v>168</v>
      </c>
      <c r="C146" s="3">
        <v>2013</v>
      </c>
      <c r="D146" s="3">
        <v>111.873</v>
      </c>
      <c r="E146" s="3">
        <v>5.9660000000000002</v>
      </c>
      <c r="F146" s="3">
        <v>8.7769999999999992</v>
      </c>
      <c r="G146" s="3">
        <v>6.35</v>
      </c>
      <c r="H146" s="3" t="s">
        <v>621</v>
      </c>
      <c r="I146" s="3">
        <v>16.855</v>
      </c>
      <c r="J146" s="3">
        <v>22.835000000000001</v>
      </c>
      <c r="K146" s="3" t="s">
        <v>621</v>
      </c>
      <c r="L146" s="3" t="s">
        <v>621</v>
      </c>
      <c r="M146" s="3" t="s">
        <v>621</v>
      </c>
      <c r="N146" s="3" t="s">
        <v>622</v>
      </c>
      <c r="O146" s="3" t="s">
        <v>621</v>
      </c>
      <c r="P146" s="3" t="s">
        <v>622</v>
      </c>
      <c r="Q146" s="3" t="s">
        <v>621</v>
      </c>
      <c r="R146" s="3" t="s">
        <v>622</v>
      </c>
      <c r="S146" s="3" t="s">
        <v>621</v>
      </c>
      <c r="U146" s="20">
        <f t="shared" si="4"/>
        <v>111.873</v>
      </c>
      <c r="V146" s="3">
        <f t="shared" si="5"/>
        <v>0</v>
      </c>
    </row>
    <row r="147" spans="1:22" ht="15" customHeight="1" x14ac:dyDescent="0.25">
      <c r="A147" s="3" t="s">
        <v>167</v>
      </c>
      <c r="B147" s="3" t="s">
        <v>169</v>
      </c>
      <c r="C147" s="3">
        <v>2013</v>
      </c>
      <c r="D147" s="3">
        <v>11.672000000000001</v>
      </c>
      <c r="E147" s="3">
        <v>2.44</v>
      </c>
      <c r="F147" s="3">
        <v>1.552</v>
      </c>
      <c r="G147" s="3">
        <v>4.468</v>
      </c>
      <c r="H147" s="3" t="s">
        <v>621</v>
      </c>
      <c r="I147" s="3">
        <v>3.1030000000000002</v>
      </c>
      <c r="J147" s="3" t="s">
        <v>621</v>
      </c>
      <c r="K147" s="3">
        <v>0.109</v>
      </c>
      <c r="L147" s="3" t="s">
        <v>621</v>
      </c>
      <c r="M147" s="3" t="s">
        <v>621</v>
      </c>
      <c r="N147" s="3" t="s">
        <v>622</v>
      </c>
      <c r="O147" s="3" t="s">
        <v>621</v>
      </c>
      <c r="P147" s="3" t="s">
        <v>622</v>
      </c>
      <c r="Q147" s="3" t="s">
        <v>621</v>
      </c>
      <c r="R147" s="3" t="s">
        <v>622</v>
      </c>
      <c r="S147" s="3" t="s">
        <v>621</v>
      </c>
      <c r="U147" s="20">
        <f t="shared" si="4"/>
        <v>11.672000000000001</v>
      </c>
      <c r="V147" s="3">
        <f t="shared" si="5"/>
        <v>0</v>
      </c>
    </row>
    <row r="148" spans="1:22" ht="15" customHeight="1" x14ac:dyDescent="0.25">
      <c r="A148" s="3" t="s">
        <v>167</v>
      </c>
      <c r="B148" s="3" t="s">
        <v>170</v>
      </c>
      <c r="C148" s="3">
        <v>2013</v>
      </c>
      <c r="D148" s="3">
        <v>4.9820000000000002</v>
      </c>
      <c r="E148" s="3">
        <v>1.91</v>
      </c>
      <c r="F148" s="3">
        <v>0.127</v>
      </c>
      <c r="G148" s="3" t="s">
        <v>621</v>
      </c>
      <c r="H148" s="3" t="s">
        <v>621</v>
      </c>
      <c r="I148" s="3">
        <v>2.758</v>
      </c>
      <c r="J148" s="3">
        <v>0.187</v>
      </c>
      <c r="K148" s="3" t="s">
        <v>621</v>
      </c>
      <c r="L148" s="3" t="s">
        <v>621</v>
      </c>
      <c r="M148" s="3" t="s">
        <v>621</v>
      </c>
      <c r="N148" s="3" t="s">
        <v>622</v>
      </c>
      <c r="O148" s="3" t="s">
        <v>621</v>
      </c>
      <c r="P148" s="3" t="s">
        <v>622</v>
      </c>
      <c r="Q148" s="3" t="s">
        <v>621</v>
      </c>
      <c r="R148" s="3" t="s">
        <v>622</v>
      </c>
      <c r="S148" s="3" t="s">
        <v>621</v>
      </c>
      <c r="U148" s="20">
        <f t="shared" si="4"/>
        <v>4.9820000000000002</v>
      </c>
      <c r="V148" s="3">
        <f t="shared" si="5"/>
        <v>0</v>
      </c>
    </row>
    <row r="149" spans="1:22" ht="15" customHeight="1" x14ac:dyDescent="0.25">
      <c r="A149" s="3" t="s">
        <v>171</v>
      </c>
      <c r="B149" s="3" t="s">
        <v>172</v>
      </c>
      <c r="C149" s="3">
        <v>2013</v>
      </c>
      <c r="D149" s="3">
        <v>64.465999999999994</v>
      </c>
      <c r="E149" s="3">
        <v>26.175000000000001</v>
      </c>
      <c r="F149" s="3">
        <v>7.4889999999999999</v>
      </c>
      <c r="G149" s="3">
        <v>4.5090000000000003</v>
      </c>
      <c r="H149" s="3" t="s">
        <v>621</v>
      </c>
      <c r="I149" s="3">
        <v>13.013999999999999</v>
      </c>
      <c r="J149" s="3">
        <v>13.279</v>
      </c>
      <c r="K149" s="3">
        <v>0</v>
      </c>
      <c r="L149" s="3">
        <v>0</v>
      </c>
      <c r="M149" s="3">
        <v>0</v>
      </c>
      <c r="N149" s="3" t="s">
        <v>622</v>
      </c>
      <c r="O149" s="3" t="s">
        <v>621</v>
      </c>
      <c r="P149" s="3" t="s">
        <v>622</v>
      </c>
      <c r="Q149" s="3" t="s">
        <v>621</v>
      </c>
      <c r="R149" s="3" t="s">
        <v>622</v>
      </c>
      <c r="S149" s="3" t="s">
        <v>621</v>
      </c>
      <c r="U149" s="20">
        <f t="shared" si="4"/>
        <v>64.465999999999994</v>
      </c>
      <c r="V149" s="3">
        <f t="shared" si="5"/>
        <v>0</v>
      </c>
    </row>
    <row r="150" spans="1:22" ht="15" customHeight="1" x14ac:dyDescent="0.25">
      <c r="A150" s="3" t="s">
        <v>171</v>
      </c>
      <c r="B150" s="3" t="s">
        <v>173</v>
      </c>
      <c r="C150" s="3">
        <v>2013</v>
      </c>
      <c r="D150" s="3">
        <v>2.2789999999999999</v>
      </c>
      <c r="E150" s="3">
        <v>0.23100000000000001</v>
      </c>
      <c r="F150" s="3">
        <v>0.219</v>
      </c>
      <c r="G150" s="3">
        <v>0</v>
      </c>
      <c r="H150" s="3" t="s">
        <v>621</v>
      </c>
      <c r="I150" s="3">
        <v>1.647</v>
      </c>
      <c r="J150" s="3">
        <v>0.182</v>
      </c>
      <c r="K150" s="3">
        <v>0</v>
      </c>
      <c r="L150" s="3">
        <v>0</v>
      </c>
      <c r="M150" s="3">
        <v>0</v>
      </c>
      <c r="N150" s="3" t="s">
        <v>622</v>
      </c>
      <c r="O150" s="3" t="s">
        <v>621</v>
      </c>
      <c r="P150" s="3" t="s">
        <v>622</v>
      </c>
      <c r="Q150" s="3" t="s">
        <v>621</v>
      </c>
      <c r="R150" s="3" t="s">
        <v>622</v>
      </c>
      <c r="S150" s="3" t="s">
        <v>621</v>
      </c>
      <c r="U150" s="20">
        <f t="shared" si="4"/>
        <v>2.2789999999999999</v>
      </c>
      <c r="V150" s="3">
        <f t="shared" si="5"/>
        <v>0</v>
      </c>
    </row>
    <row r="151" spans="1:22" ht="15" customHeight="1" x14ac:dyDescent="0.25">
      <c r="A151" s="3" t="s">
        <v>171</v>
      </c>
      <c r="B151" s="3" t="s">
        <v>174</v>
      </c>
      <c r="C151" s="3">
        <v>2013</v>
      </c>
      <c r="D151" s="3">
        <v>3.62</v>
      </c>
      <c r="E151" s="3">
        <v>0.51700000000000002</v>
      </c>
      <c r="F151" s="3">
        <v>0.30099999999999999</v>
      </c>
      <c r="G151" s="3">
        <v>0</v>
      </c>
      <c r="H151" s="3" t="s">
        <v>621</v>
      </c>
      <c r="I151" s="3">
        <v>2.762</v>
      </c>
      <c r="J151" s="3">
        <v>0.04</v>
      </c>
      <c r="K151" s="3">
        <v>0</v>
      </c>
      <c r="L151" s="3">
        <v>0</v>
      </c>
      <c r="M151" s="3">
        <v>0</v>
      </c>
      <c r="N151" s="3" t="s">
        <v>622</v>
      </c>
      <c r="O151" s="3" t="s">
        <v>621</v>
      </c>
      <c r="P151" s="3" t="s">
        <v>622</v>
      </c>
      <c r="Q151" s="3" t="s">
        <v>621</v>
      </c>
      <c r="R151" s="3" t="s">
        <v>622</v>
      </c>
      <c r="S151" s="3" t="s">
        <v>621</v>
      </c>
      <c r="U151" s="20">
        <f t="shared" si="4"/>
        <v>3.62</v>
      </c>
      <c r="V151" s="3">
        <f t="shared" si="5"/>
        <v>0</v>
      </c>
    </row>
    <row r="152" spans="1:22" ht="15" customHeight="1" x14ac:dyDescent="0.25">
      <c r="A152" s="3" t="s">
        <v>175</v>
      </c>
      <c r="B152" s="3" t="s">
        <v>176</v>
      </c>
      <c r="C152" s="3">
        <v>2013</v>
      </c>
      <c r="D152" s="3">
        <v>4.6509999999999998</v>
      </c>
      <c r="E152" s="3">
        <v>1.1200000000000001</v>
      </c>
      <c r="F152" s="3">
        <v>0.21</v>
      </c>
      <c r="G152" s="3">
        <v>0.27500000000000002</v>
      </c>
      <c r="H152" s="3" t="s">
        <v>621</v>
      </c>
      <c r="I152" s="3">
        <v>2.5750000000000002</v>
      </c>
      <c r="J152" s="3">
        <v>0.13400000000000001</v>
      </c>
      <c r="K152" s="3">
        <v>0.33200000000000002</v>
      </c>
      <c r="L152" s="3">
        <v>0</v>
      </c>
      <c r="M152" s="3">
        <v>0</v>
      </c>
      <c r="N152" s="3" t="s">
        <v>622</v>
      </c>
      <c r="O152" s="3" t="s">
        <v>621</v>
      </c>
      <c r="P152" s="3" t="s">
        <v>622</v>
      </c>
      <c r="Q152" s="3" t="s">
        <v>621</v>
      </c>
      <c r="R152" s="3" t="s">
        <v>622</v>
      </c>
      <c r="S152" s="3" t="s">
        <v>621</v>
      </c>
      <c r="U152" s="20">
        <f t="shared" si="4"/>
        <v>4.6509999999999998</v>
      </c>
      <c r="V152" s="3">
        <f t="shared" si="5"/>
        <v>0</v>
      </c>
    </row>
    <row r="153" spans="1:22" ht="15" customHeight="1" x14ac:dyDescent="0.25">
      <c r="A153" s="3" t="s">
        <v>175</v>
      </c>
      <c r="B153" s="3" t="s">
        <v>177</v>
      </c>
      <c r="C153" s="3">
        <v>2013</v>
      </c>
      <c r="D153" s="3">
        <v>334.42599999999999</v>
      </c>
      <c r="E153" s="3">
        <v>136.99299999999999</v>
      </c>
      <c r="F153" s="3">
        <v>33.677</v>
      </c>
      <c r="G153" s="3">
        <v>25.466999999999999</v>
      </c>
      <c r="H153" s="3">
        <v>0</v>
      </c>
      <c r="I153" s="3">
        <v>43.658999999999999</v>
      </c>
      <c r="J153" s="3">
        <v>41.024999999999999</v>
      </c>
      <c r="K153" s="3">
        <v>12.69</v>
      </c>
      <c r="L153" s="3">
        <v>3.927</v>
      </c>
      <c r="M153" s="3">
        <v>0</v>
      </c>
      <c r="N153" s="3" t="s">
        <v>815</v>
      </c>
      <c r="O153" s="3">
        <v>32.286999999999999</v>
      </c>
      <c r="P153" s="3" t="s">
        <v>816</v>
      </c>
      <c r="Q153" s="3">
        <v>4.7009999999999996</v>
      </c>
      <c r="R153" s="3" t="s">
        <v>622</v>
      </c>
      <c r="S153" s="3" t="s">
        <v>621</v>
      </c>
      <c r="U153" s="20">
        <f t="shared" si="4"/>
        <v>334.42599999999999</v>
      </c>
      <c r="V153" s="3">
        <f t="shared" si="5"/>
        <v>36.988</v>
      </c>
    </row>
    <row r="154" spans="1:22" ht="15" customHeight="1" x14ac:dyDescent="0.25">
      <c r="A154" s="3" t="s">
        <v>175</v>
      </c>
      <c r="B154" s="3" t="s">
        <v>178</v>
      </c>
      <c r="C154" s="3">
        <v>2013</v>
      </c>
      <c r="D154" s="3">
        <v>4.8970000000000002</v>
      </c>
      <c r="E154" s="3">
        <v>3.4860000000000002</v>
      </c>
      <c r="F154" s="3">
        <v>0</v>
      </c>
      <c r="G154" s="3">
        <v>0</v>
      </c>
      <c r="H154" s="3" t="s">
        <v>621</v>
      </c>
      <c r="I154" s="3">
        <v>1.2250000000000001</v>
      </c>
      <c r="J154" s="3">
        <v>0.186</v>
      </c>
      <c r="K154" s="3">
        <v>0</v>
      </c>
      <c r="L154" s="3">
        <v>0</v>
      </c>
      <c r="M154" s="3">
        <v>0</v>
      </c>
      <c r="N154" s="3" t="s">
        <v>622</v>
      </c>
      <c r="O154" s="3" t="s">
        <v>621</v>
      </c>
      <c r="P154" s="3" t="s">
        <v>622</v>
      </c>
      <c r="Q154" s="3" t="s">
        <v>621</v>
      </c>
      <c r="R154" s="3" t="s">
        <v>622</v>
      </c>
      <c r="S154" s="3" t="s">
        <v>621</v>
      </c>
      <c r="U154" s="20">
        <f t="shared" si="4"/>
        <v>4.8970000000000002</v>
      </c>
      <c r="V154" s="3">
        <f t="shared" si="5"/>
        <v>0</v>
      </c>
    </row>
    <row r="155" spans="1:22" ht="15" customHeight="1" x14ac:dyDescent="0.25">
      <c r="A155" s="3" t="s">
        <v>175</v>
      </c>
      <c r="B155" s="3" t="s">
        <v>179</v>
      </c>
      <c r="C155" s="3">
        <v>2013</v>
      </c>
      <c r="D155" s="3">
        <v>4.7759999999999998</v>
      </c>
      <c r="E155" s="3">
        <v>2.5369999999999999</v>
      </c>
      <c r="F155" s="3">
        <v>0.111</v>
      </c>
      <c r="G155" s="3">
        <v>0</v>
      </c>
      <c r="H155" s="3" t="s">
        <v>621</v>
      </c>
      <c r="I155" s="3">
        <v>2.024</v>
      </c>
      <c r="J155" s="3">
        <v>0.10199999999999999</v>
      </c>
      <c r="K155" s="3">
        <v>0</v>
      </c>
      <c r="L155" s="3">
        <v>0</v>
      </c>
      <c r="M155" s="3">
        <v>0</v>
      </c>
      <c r="N155" s="3" t="s">
        <v>622</v>
      </c>
      <c r="O155" s="3" t="s">
        <v>621</v>
      </c>
      <c r="P155" s="3" t="s">
        <v>622</v>
      </c>
      <c r="Q155" s="3" t="s">
        <v>621</v>
      </c>
      <c r="R155" s="3" t="s">
        <v>622</v>
      </c>
      <c r="S155" s="3" t="s">
        <v>621</v>
      </c>
      <c r="U155" s="20">
        <f t="shared" si="4"/>
        <v>4.7759999999999998</v>
      </c>
      <c r="V155" s="3">
        <f t="shared" si="5"/>
        <v>0</v>
      </c>
    </row>
    <row r="156" spans="1:22" ht="15" customHeight="1" x14ac:dyDescent="0.25">
      <c r="A156" s="3" t="s">
        <v>180</v>
      </c>
      <c r="B156" s="3" t="s">
        <v>181</v>
      </c>
      <c r="C156" s="3">
        <v>2013</v>
      </c>
      <c r="D156" s="3">
        <v>115</v>
      </c>
      <c r="E156" s="3">
        <v>47</v>
      </c>
      <c r="F156" s="3">
        <v>15</v>
      </c>
      <c r="G156" s="3">
        <v>32</v>
      </c>
      <c r="H156" s="3">
        <v>0</v>
      </c>
      <c r="I156" s="3">
        <v>14</v>
      </c>
      <c r="J156" s="3">
        <v>7</v>
      </c>
      <c r="K156" s="3">
        <v>0</v>
      </c>
      <c r="L156" s="3" t="s">
        <v>621</v>
      </c>
      <c r="M156" s="3" t="s">
        <v>621</v>
      </c>
      <c r="N156" s="3" t="s">
        <v>621</v>
      </c>
      <c r="O156" s="3" t="s">
        <v>621</v>
      </c>
      <c r="P156" s="3" t="s">
        <v>621</v>
      </c>
      <c r="Q156" s="3" t="s">
        <v>621</v>
      </c>
      <c r="R156" s="3" t="s">
        <v>621</v>
      </c>
      <c r="S156" s="3" t="s">
        <v>621</v>
      </c>
      <c r="U156" s="20">
        <f t="shared" si="4"/>
        <v>115</v>
      </c>
      <c r="V156" s="3">
        <f t="shared" si="5"/>
        <v>0</v>
      </c>
    </row>
    <row r="157" spans="1:22"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U157" s="20">
        <f t="shared" si="4"/>
        <v>0</v>
      </c>
      <c r="V157" s="3">
        <f t="shared" si="5"/>
        <v>0</v>
      </c>
    </row>
    <row r="158" spans="1:22" ht="15" customHeight="1" x14ac:dyDescent="0.25">
      <c r="A158" s="3" t="s">
        <v>184</v>
      </c>
      <c r="B158" s="3" t="s">
        <v>185</v>
      </c>
      <c r="C158" s="3">
        <v>2013</v>
      </c>
      <c r="D158" s="3">
        <v>8162</v>
      </c>
      <c r="E158" s="3">
        <v>4908</v>
      </c>
      <c r="F158" s="3">
        <v>144</v>
      </c>
      <c r="G158" s="3">
        <v>211</v>
      </c>
      <c r="H158" s="3">
        <v>18</v>
      </c>
      <c r="I158" s="3">
        <v>633</v>
      </c>
      <c r="J158" s="3">
        <v>1281</v>
      </c>
      <c r="K158" s="3">
        <v>328</v>
      </c>
      <c r="L158" s="3" t="s">
        <v>621</v>
      </c>
      <c r="M158" s="3" t="s">
        <v>621</v>
      </c>
      <c r="N158" s="3" t="s">
        <v>817</v>
      </c>
      <c r="O158" s="3">
        <v>349</v>
      </c>
      <c r="P158" s="3" t="s">
        <v>818</v>
      </c>
      <c r="Q158" s="3">
        <v>103</v>
      </c>
      <c r="R158" s="3" t="s">
        <v>819</v>
      </c>
      <c r="S158" s="95">
        <v>169.00700000000001</v>
      </c>
      <c r="U158" s="20">
        <f t="shared" si="4"/>
        <v>8162</v>
      </c>
      <c r="V158" s="3">
        <f t="shared" si="5"/>
        <v>621.00700000000006</v>
      </c>
    </row>
    <row r="159" spans="1:22" ht="15" customHeight="1" x14ac:dyDescent="0.25">
      <c r="A159" s="3" t="s">
        <v>184</v>
      </c>
      <c r="B159" s="3" t="s">
        <v>186</v>
      </c>
      <c r="C159" s="3">
        <v>2013</v>
      </c>
      <c r="D159" s="3">
        <v>75</v>
      </c>
      <c r="E159" s="3">
        <v>49</v>
      </c>
      <c r="F159" s="3">
        <v>0</v>
      </c>
      <c r="G159" s="3">
        <v>1</v>
      </c>
      <c r="H159" s="3">
        <v>0</v>
      </c>
      <c r="I159" s="3">
        <v>4</v>
      </c>
      <c r="J159" s="3">
        <v>15</v>
      </c>
      <c r="K159" s="3">
        <v>6</v>
      </c>
      <c r="L159" s="3">
        <v>0</v>
      </c>
      <c r="M159" s="3">
        <v>0</v>
      </c>
      <c r="N159" s="3" t="s">
        <v>622</v>
      </c>
      <c r="O159" s="3" t="s">
        <v>621</v>
      </c>
      <c r="P159" s="3" t="s">
        <v>622</v>
      </c>
      <c r="Q159" s="3" t="s">
        <v>621</v>
      </c>
      <c r="R159" s="3" t="s">
        <v>622</v>
      </c>
      <c r="S159" s="3" t="s">
        <v>621</v>
      </c>
      <c r="U159" s="20">
        <f t="shared" si="4"/>
        <v>75</v>
      </c>
      <c r="V159" s="3">
        <f t="shared" si="5"/>
        <v>0</v>
      </c>
    </row>
    <row r="160" spans="1:22"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U160" s="20">
        <f t="shared" si="4"/>
        <v>0</v>
      </c>
      <c r="V160" s="3">
        <f t="shared" si="5"/>
        <v>0</v>
      </c>
    </row>
    <row r="161" spans="1:22"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U161" s="20">
        <f t="shared" si="4"/>
        <v>0</v>
      </c>
      <c r="V161" s="3">
        <f t="shared" si="5"/>
        <v>0</v>
      </c>
    </row>
    <row r="162" spans="1:22"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U162" s="20">
        <f t="shared" si="4"/>
        <v>0</v>
      </c>
      <c r="V162" s="3">
        <f t="shared" si="5"/>
        <v>0</v>
      </c>
    </row>
    <row r="163" spans="1:22"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U163" s="20">
        <f t="shared" si="4"/>
        <v>0</v>
      </c>
      <c r="V163" s="3">
        <f t="shared" si="5"/>
        <v>0</v>
      </c>
    </row>
    <row r="164" spans="1:22"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U164" s="20">
        <f t="shared" si="4"/>
        <v>0</v>
      </c>
      <c r="V164" s="3">
        <f t="shared" si="5"/>
        <v>0</v>
      </c>
    </row>
    <row r="165" spans="1:22"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U165" s="20">
        <f t="shared" si="4"/>
        <v>0</v>
      </c>
      <c r="V165" s="3">
        <f t="shared" si="5"/>
        <v>0</v>
      </c>
    </row>
    <row r="166" spans="1:22"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U166" s="20">
        <f t="shared" si="4"/>
        <v>0</v>
      </c>
      <c r="V166" s="3">
        <f t="shared" si="5"/>
        <v>0</v>
      </c>
    </row>
    <row r="167" spans="1:22"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U167" s="20">
        <f t="shared" si="4"/>
        <v>0</v>
      </c>
      <c r="V167" s="3">
        <f t="shared" si="5"/>
        <v>0</v>
      </c>
    </row>
    <row r="168" spans="1:22" ht="15" customHeight="1" x14ac:dyDescent="0.25">
      <c r="A168" s="3" t="s">
        <v>196</v>
      </c>
      <c r="B168" s="3" t="s">
        <v>197</v>
      </c>
      <c r="C168" s="3">
        <v>2013</v>
      </c>
      <c r="D168" s="3">
        <v>18.036999999999999</v>
      </c>
      <c r="E168" s="3">
        <v>8.266</v>
      </c>
      <c r="F168" s="3">
        <v>7.1999999999999995E-2</v>
      </c>
      <c r="G168" s="3">
        <v>0.69899999999999995</v>
      </c>
      <c r="H168" s="3" t="s">
        <v>621</v>
      </c>
      <c r="I168" s="3">
        <v>6.6950000000000003</v>
      </c>
      <c r="J168" s="3">
        <v>2.302</v>
      </c>
      <c r="K168" s="3" t="s">
        <v>621</v>
      </c>
      <c r="L168" s="3" t="s">
        <v>621</v>
      </c>
      <c r="M168" s="3" t="s">
        <v>621</v>
      </c>
      <c r="N168" s="3" t="s">
        <v>622</v>
      </c>
      <c r="O168" s="3" t="s">
        <v>621</v>
      </c>
      <c r="P168" s="3" t="s">
        <v>622</v>
      </c>
      <c r="Q168" s="3" t="s">
        <v>621</v>
      </c>
      <c r="R168" s="3" t="s">
        <v>622</v>
      </c>
      <c r="S168" s="3" t="s">
        <v>621</v>
      </c>
      <c r="U168" s="20">
        <f t="shared" si="4"/>
        <v>18.036999999999999</v>
      </c>
      <c r="V168" s="3">
        <f t="shared" si="5"/>
        <v>0</v>
      </c>
    </row>
    <row r="169" spans="1:22"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U169" s="20">
        <f t="shared" si="4"/>
        <v>0</v>
      </c>
      <c r="V169" s="3">
        <f t="shared" si="5"/>
        <v>0</v>
      </c>
    </row>
    <row r="170" spans="1:22" ht="15" customHeight="1" x14ac:dyDescent="0.25">
      <c r="A170" s="3" t="s">
        <v>196</v>
      </c>
      <c r="B170" s="3" t="s">
        <v>199</v>
      </c>
      <c r="C170" s="3">
        <v>2013</v>
      </c>
      <c r="D170" s="3">
        <v>4.5449999999999999</v>
      </c>
      <c r="E170" s="3">
        <v>1.3029999999999999</v>
      </c>
      <c r="F170" s="3">
        <v>4.4999999999999998E-2</v>
      </c>
      <c r="G170" s="3">
        <v>1.7190000000000001</v>
      </c>
      <c r="H170" s="3" t="s">
        <v>621</v>
      </c>
      <c r="I170" s="3">
        <v>1.3380000000000001</v>
      </c>
      <c r="J170" s="3">
        <v>0.13800000000000001</v>
      </c>
      <c r="K170" s="3" t="s">
        <v>621</v>
      </c>
      <c r="L170" s="3" t="s">
        <v>621</v>
      </c>
      <c r="M170" s="3" t="s">
        <v>621</v>
      </c>
      <c r="N170" s="3" t="s">
        <v>622</v>
      </c>
      <c r="O170" s="3" t="s">
        <v>621</v>
      </c>
      <c r="P170" s="3" t="s">
        <v>622</v>
      </c>
      <c r="Q170" s="3" t="s">
        <v>621</v>
      </c>
      <c r="R170" s="3" t="s">
        <v>622</v>
      </c>
      <c r="S170" s="3" t="s">
        <v>621</v>
      </c>
      <c r="U170" s="20">
        <f t="shared" si="4"/>
        <v>4.5449999999999999</v>
      </c>
      <c r="V170" s="3">
        <f t="shared" si="5"/>
        <v>0</v>
      </c>
    </row>
    <row r="171" spans="1:22" ht="15" customHeight="1" x14ac:dyDescent="0.25">
      <c r="A171" s="3" t="s">
        <v>196</v>
      </c>
      <c r="B171" s="3" t="s">
        <v>200</v>
      </c>
      <c r="C171" s="3">
        <v>2013</v>
      </c>
      <c r="D171" s="3">
        <v>2.1669999999999998</v>
      </c>
      <c r="E171" s="3">
        <v>0.24</v>
      </c>
      <c r="F171" s="3" t="s">
        <v>621</v>
      </c>
      <c r="G171" s="3" t="s">
        <v>621</v>
      </c>
      <c r="H171" s="3" t="s">
        <v>621</v>
      </c>
      <c r="I171" s="3">
        <v>1.9259999999999999</v>
      </c>
      <c r="J171" s="3" t="s">
        <v>621</v>
      </c>
      <c r="K171" s="3" t="s">
        <v>621</v>
      </c>
      <c r="L171" s="3" t="s">
        <v>621</v>
      </c>
      <c r="M171" s="3" t="s">
        <v>621</v>
      </c>
      <c r="N171" s="3" t="s">
        <v>622</v>
      </c>
      <c r="O171" s="3" t="s">
        <v>621</v>
      </c>
      <c r="P171" s="3" t="s">
        <v>622</v>
      </c>
      <c r="Q171" s="3" t="s">
        <v>621</v>
      </c>
      <c r="R171" s="3" t="s">
        <v>622</v>
      </c>
      <c r="S171" s="3" t="s">
        <v>621</v>
      </c>
      <c r="U171" s="20">
        <f t="shared" si="4"/>
        <v>2.1669999999999998</v>
      </c>
      <c r="V171" s="3">
        <f t="shared" si="5"/>
        <v>0</v>
      </c>
    </row>
    <row r="172" spans="1:22" ht="15" customHeight="1" x14ac:dyDescent="0.25">
      <c r="A172" s="3" t="s">
        <v>201</v>
      </c>
      <c r="B172" s="3" t="s">
        <v>202</v>
      </c>
      <c r="C172" s="3">
        <v>2013</v>
      </c>
      <c r="D172" s="3">
        <v>12.3</v>
      </c>
      <c r="E172" s="3">
        <v>4.5999999999999996</v>
      </c>
      <c r="F172" s="3">
        <v>0.4</v>
      </c>
      <c r="G172" s="3">
        <v>0.2</v>
      </c>
      <c r="H172" s="3">
        <v>0</v>
      </c>
      <c r="I172" s="3">
        <v>4.4000000000000004</v>
      </c>
      <c r="J172" s="3">
        <v>2.5</v>
      </c>
      <c r="K172" s="3">
        <v>0</v>
      </c>
      <c r="L172" s="3">
        <v>0</v>
      </c>
      <c r="M172" s="3">
        <v>0.2</v>
      </c>
      <c r="N172" s="3" t="s">
        <v>622</v>
      </c>
      <c r="O172" s="3" t="s">
        <v>621</v>
      </c>
      <c r="P172" s="3" t="s">
        <v>622</v>
      </c>
      <c r="Q172" s="3" t="s">
        <v>621</v>
      </c>
      <c r="R172" s="3" t="s">
        <v>622</v>
      </c>
      <c r="S172" s="3" t="s">
        <v>621</v>
      </c>
      <c r="U172" s="20">
        <f t="shared" si="4"/>
        <v>12.3</v>
      </c>
      <c r="V172" s="3">
        <f t="shared" si="5"/>
        <v>0</v>
      </c>
    </row>
    <row r="173" spans="1:22" ht="15" customHeight="1" x14ac:dyDescent="0.25">
      <c r="A173" s="3" t="s">
        <v>201</v>
      </c>
      <c r="B173" s="3" t="s">
        <v>203</v>
      </c>
      <c r="C173" s="3">
        <v>2013</v>
      </c>
      <c r="D173" s="3">
        <v>8.3000000000000007</v>
      </c>
      <c r="E173" s="3">
        <v>3.5</v>
      </c>
      <c r="F173" s="3">
        <v>0.2</v>
      </c>
      <c r="G173" s="3">
        <v>0.1</v>
      </c>
      <c r="H173" s="3">
        <v>0</v>
      </c>
      <c r="I173" s="3">
        <v>2.7</v>
      </c>
      <c r="J173" s="3">
        <v>1.7</v>
      </c>
      <c r="K173" s="3">
        <v>0</v>
      </c>
      <c r="L173" s="3">
        <v>0</v>
      </c>
      <c r="M173" s="3">
        <v>0.1</v>
      </c>
      <c r="N173" s="3" t="s">
        <v>622</v>
      </c>
      <c r="O173" s="3" t="s">
        <v>621</v>
      </c>
      <c r="P173" s="3" t="s">
        <v>622</v>
      </c>
      <c r="Q173" s="3" t="s">
        <v>621</v>
      </c>
      <c r="R173" s="3" t="s">
        <v>622</v>
      </c>
      <c r="S173" s="3" t="s">
        <v>621</v>
      </c>
      <c r="U173" s="20">
        <f t="shared" si="4"/>
        <v>8.3000000000000007</v>
      </c>
      <c r="V173" s="3">
        <f t="shared" si="5"/>
        <v>0</v>
      </c>
    </row>
    <row r="174" spans="1:22" ht="15" customHeight="1" x14ac:dyDescent="0.25">
      <c r="A174" s="3" t="s">
        <v>201</v>
      </c>
      <c r="B174" s="3" t="s">
        <v>204</v>
      </c>
      <c r="C174" s="3">
        <v>2013</v>
      </c>
      <c r="D174" s="3">
        <v>17.5</v>
      </c>
      <c r="E174" s="3">
        <v>4.3</v>
      </c>
      <c r="F174" s="3">
        <v>0.2</v>
      </c>
      <c r="G174" s="3">
        <v>8.4</v>
      </c>
      <c r="H174" s="3">
        <v>0</v>
      </c>
      <c r="I174" s="3">
        <v>2.2999999999999998</v>
      </c>
      <c r="J174" s="3">
        <v>2.2000000000000002</v>
      </c>
      <c r="K174" s="3">
        <v>0</v>
      </c>
      <c r="L174" s="3">
        <v>0</v>
      </c>
      <c r="M174" s="3">
        <v>8.4</v>
      </c>
      <c r="N174" s="3" t="s">
        <v>622</v>
      </c>
      <c r="O174" s="3" t="s">
        <v>621</v>
      </c>
      <c r="P174" s="3" t="s">
        <v>622</v>
      </c>
      <c r="Q174" s="3" t="s">
        <v>621</v>
      </c>
      <c r="R174" s="3" t="s">
        <v>622</v>
      </c>
      <c r="S174" s="3" t="s">
        <v>621</v>
      </c>
      <c r="U174" s="20">
        <f t="shared" si="4"/>
        <v>17.5</v>
      </c>
      <c r="V174" s="3">
        <f t="shared" si="5"/>
        <v>0</v>
      </c>
    </row>
    <row r="175" spans="1:22" ht="15" customHeight="1" x14ac:dyDescent="0.25">
      <c r="A175" s="3" t="s">
        <v>201</v>
      </c>
      <c r="B175" s="3" t="s">
        <v>205</v>
      </c>
      <c r="C175" s="3">
        <v>2013</v>
      </c>
      <c r="D175" s="3">
        <v>174</v>
      </c>
      <c r="E175" s="3">
        <v>96.5</v>
      </c>
      <c r="F175" s="3">
        <v>9.6</v>
      </c>
      <c r="G175" s="3">
        <v>0.6</v>
      </c>
      <c r="H175" s="3">
        <v>0</v>
      </c>
      <c r="I175" s="3">
        <v>40.700000000000003</v>
      </c>
      <c r="J175" s="3">
        <v>26</v>
      </c>
      <c r="K175" s="3">
        <v>0</v>
      </c>
      <c r="L175" s="3">
        <v>0</v>
      </c>
      <c r="M175" s="3">
        <v>0.6</v>
      </c>
      <c r="N175" s="3" t="s">
        <v>622</v>
      </c>
      <c r="O175" s="3" t="s">
        <v>621</v>
      </c>
      <c r="P175" s="3" t="s">
        <v>622</v>
      </c>
      <c r="Q175" s="3" t="s">
        <v>621</v>
      </c>
      <c r="R175" s="3" t="s">
        <v>622</v>
      </c>
      <c r="S175" s="3" t="s">
        <v>621</v>
      </c>
      <c r="U175" s="20">
        <f t="shared" si="4"/>
        <v>174</v>
      </c>
      <c r="V175" s="3">
        <f t="shared" si="5"/>
        <v>0</v>
      </c>
    </row>
    <row r="176" spans="1:22" ht="15" customHeight="1" x14ac:dyDescent="0.25">
      <c r="A176" s="3" t="s">
        <v>206</v>
      </c>
      <c r="B176" s="3" t="s">
        <v>207</v>
      </c>
      <c r="C176" s="3">
        <v>2013</v>
      </c>
      <c r="D176" s="3">
        <v>154.19999999999999</v>
      </c>
      <c r="E176" s="3">
        <v>63.6</v>
      </c>
      <c r="F176" s="3">
        <v>35.299999999999997</v>
      </c>
      <c r="G176" s="3">
        <v>7.4</v>
      </c>
      <c r="H176" s="3" t="s">
        <v>621</v>
      </c>
      <c r="I176" s="3">
        <v>31.8</v>
      </c>
      <c r="J176" s="3">
        <v>12.5</v>
      </c>
      <c r="K176" s="3">
        <v>0.44</v>
      </c>
      <c r="L176" s="3">
        <v>0</v>
      </c>
      <c r="M176" s="3">
        <v>3.2</v>
      </c>
      <c r="N176" s="3" t="s">
        <v>622</v>
      </c>
      <c r="O176" s="3" t="s">
        <v>621</v>
      </c>
      <c r="P176" s="3" t="s">
        <v>622</v>
      </c>
      <c r="Q176" s="3" t="s">
        <v>621</v>
      </c>
      <c r="R176" s="3" t="s">
        <v>622</v>
      </c>
      <c r="S176" s="3" t="s">
        <v>621</v>
      </c>
      <c r="U176" s="20">
        <f t="shared" si="4"/>
        <v>154.19999999999999</v>
      </c>
      <c r="V176" s="3">
        <f t="shared" si="5"/>
        <v>0</v>
      </c>
    </row>
    <row r="177" spans="1:22" ht="15" customHeight="1" x14ac:dyDescent="0.25">
      <c r="A177" s="3" t="s">
        <v>208</v>
      </c>
      <c r="B177" s="3" t="s">
        <v>209</v>
      </c>
      <c r="C177" s="3">
        <v>2013</v>
      </c>
      <c r="D177" s="3">
        <v>702.1</v>
      </c>
      <c r="E177" s="3">
        <v>379</v>
      </c>
      <c r="F177" s="3">
        <v>81</v>
      </c>
      <c r="G177" s="3">
        <v>38</v>
      </c>
      <c r="H177" s="3" t="s">
        <v>621</v>
      </c>
      <c r="I177" s="3">
        <v>100.9</v>
      </c>
      <c r="J177" s="3">
        <v>74</v>
      </c>
      <c r="K177" s="3">
        <v>7.6</v>
      </c>
      <c r="L177" s="3">
        <v>19.8</v>
      </c>
      <c r="M177" s="3" t="s">
        <v>621</v>
      </c>
      <c r="N177" s="3" t="s">
        <v>622</v>
      </c>
      <c r="O177" s="3" t="s">
        <v>621</v>
      </c>
      <c r="P177" s="3" t="s">
        <v>622</v>
      </c>
      <c r="Q177" s="3" t="s">
        <v>621</v>
      </c>
      <c r="R177" s="3" t="s">
        <v>622</v>
      </c>
      <c r="S177" s="3" t="s">
        <v>621</v>
      </c>
      <c r="U177" s="20">
        <f t="shared" si="4"/>
        <v>702.1</v>
      </c>
      <c r="V177" s="3">
        <f t="shared" si="5"/>
        <v>0</v>
      </c>
    </row>
    <row r="178" spans="1:22" ht="15" customHeight="1" x14ac:dyDescent="0.25">
      <c r="A178" s="3" t="s">
        <v>210</v>
      </c>
      <c r="B178" s="3" t="s">
        <v>211</v>
      </c>
      <c r="C178" s="3">
        <v>2013</v>
      </c>
      <c r="D178" s="3">
        <v>3620.9645999999998</v>
      </c>
      <c r="E178" s="3">
        <v>2272</v>
      </c>
      <c r="F178" s="3">
        <v>234</v>
      </c>
      <c r="G178" s="3">
        <v>238</v>
      </c>
      <c r="H178" s="3" t="s">
        <v>621</v>
      </c>
      <c r="I178" s="3">
        <v>341</v>
      </c>
      <c r="J178" s="3">
        <v>520</v>
      </c>
      <c r="K178" s="3">
        <v>15</v>
      </c>
      <c r="L178" s="3" t="s">
        <v>722</v>
      </c>
      <c r="M178" s="3" t="s">
        <v>722</v>
      </c>
      <c r="N178" s="3" t="s">
        <v>820</v>
      </c>
      <c r="O178" s="3">
        <v>36</v>
      </c>
      <c r="P178" s="3" t="s">
        <v>821</v>
      </c>
      <c r="Q178" s="3">
        <v>18</v>
      </c>
      <c r="R178" s="3" t="s">
        <v>822</v>
      </c>
      <c r="S178" s="3">
        <v>33</v>
      </c>
      <c r="U178" s="20">
        <f t="shared" si="4"/>
        <v>3620.9645999999998</v>
      </c>
      <c r="V178" s="3">
        <f t="shared" si="5"/>
        <v>87</v>
      </c>
    </row>
    <row r="179" spans="1:22" ht="15" customHeight="1" x14ac:dyDescent="0.25">
      <c r="A179" s="3" t="s">
        <v>210</v>
      </c>
      <c r="B179" s="3" t="s">
        <v>212</v>
      </c>
      <c r="C179" s="3">
        <v>2013</v>
      </c>
      <c r="D179" s="3">
        <v>131.4</v>
      </c>
      <c r="E179" s="3" t="s">
        <v>722</v>
      </c>
      <c r="F179" s="3" t="s">
        <v>722</v>
      </c>
      <c r="G179" s="3" t="s">
        <v>722</v>
      </c>
      <c r="H179" s="3" t="s">
        <v>722</v>
      </c>
      <c r="I179" s="3" t="s">
        <v>722</v>
      </c>
      <c r="J179" s="3" t="s">
        <v>722</v>
      </c>
      <c r="K179" s="3" t="s">
        <v>722</v>
      </c>
      <c r="L179" s="3" t="s">
        <v>722</v>
      </c>
      <c r="M179" s="3" t="s">
        <v>722</v>
      </c>
      <c r="N179" s="3" t="s">
        <v>622</v>
      </c>
      <c r="O179" s="3" t="s">
        <v>621</v>
      </c>
      <c r="P179" s="3" t="s">
        <v>622</v>
      </c>
      <c r="Q179" s="3" t="s">
        <v>621</v>
      </c>
      <c r="R179" s="3" t="s">
        <v>622</v>
      </c>
      <c r="S179" s="3" t="s">
        <v>621</v>
      </c>
      <c r="U179" s="20">
        <f t="shared" si="4"/>
        <v>131.4</v>
      </c>
      <c r="V179" s="3">
        <f t="shared" si="5"/>
        <v>0</v>
      </c>
    </row>
    <row r="180" spans="1:22" ht="15" customHeight="1" x14ac:dyDescent="0.25">
      <c r="A180" s="3" t="s">
        <v>213</v>
      </c>
      <c r="B180" s="3" t="s">
        <v>214</v>
      </c>
      <c r="C180" s="3">
        <v>2013</v>
      </c>
      <c r="D180" s="3">
        <v>33.281999999999996</v>
      </c>
      <c r="E180" s="3">
        <v>12.018000000000001</v>
      </c>
      <c r="F180" s="3">
        <v>10.246</v>
      </c>
      <c r="G180" s="3">
        <v>3.3809999999999998</v>
      </c>
      <c r="H180" s="3" t="s">
        <v>621</v>
      </c>
      <c r="I180" s="3">
        <v>5.343</v>
      </c>
      <c r="J180" s="3">
        <v>2.294</v>
      </c>
      <c r="K180" s="3" t="s">
        <v>621</v>
      </c>
      <c r="L180" s="3" t="s">
        <v>621</v>
      </c>
      <c r="M180" s="3" t="s">
        <v>621</v>
      </c>
      <c r="N180" s="3" t="s">
        <v>622</v>
      </c>
      <c r="O180" s="3" t="s">
        <v>621</v>
      </c>
      <c r="P180" s="3" t="s">
        <v>622</v>
      </c>
      <c r="Q180" s="3" t="s">
        <v>621</v>
      </c>
      <c r="R180" s="3" t="s">
        <v>622</v>
      </c>
      <c r="S180" s="3" t="s">
        <v>621</v>
      </c>
      <c r="U180" s="20">
        <f t="shared" si="4"/>
        <v>33.281999999999996</v>
      </c>
      <c r="V180" s="3">
        <f t="shared" si="5"/>
        <v>0</v>
      </c>
    </row>
    <row r="181" spans="1:22" ht="15" customHeight="1" x14ac:dyDescent="0.25">
      <c r="A181" s="3" t="s">
        <v>213</v>
      </c>
      <c r="B181" s="3" t="s">
        <v>215</v>
      </c>
      <c r="C181" s="3">
        <v>2013</v>
      </c>
      <c r="D181" s="3">
        <v>2.7690000000000001</v>
      </c>
      <c r="E181" s="3">
        <v>1.1910000000000001</v>
      </c>
      <c r="F181" s="3">
        <v>0.61099999999999999</v>
      </c>
      <c r="G181" s="3" t="s">
        <v>621</v>
      </c>
      <c r="H181" s="3" t="s">
        <v>621</v>
      </c>
      <c r="I181" s="3">
        <v>0.96799999999999997</v>
      </c>
      <c r="J181" s="3" t="s">
        <v>621</v>
      </c>
      <c r="K181" s="3" t="s">
        <v>621</v>
      </c>
      <c r="L181" s="3" t="s">
        <v>621</v>
      </c>
      <c r="M181" s="3" t="s">
        <v>621</v>
      </c>
      <c r="N181" s="3" t="s">
        <v>622</v>
      </c>
      <c r="O181" s="3" t="s">
        <v>621</v>
      </c>
      <c r="P181" s="3" t="s">
        <v>622</v>
      </c>
      <c r="Q181" s="3" t="s">
        <v>621</v>
      </c>
      <c r="R181" s="3" t="s">
        <v>622</v>
      </c>
      <c r="S181" s="3" t="s">
        <v>621</v>
      </c>
      <c r="U181" s="20">
        <f t="shared" si="4"/>
        <v>2.7690000000000001</v>
      </c>
      <c r="V181" s="3">
        <f t="shared" si="5"/>
        <v>0</v>
      </c>
    </row>
    <row r="182" spans="1:22" ht="15" customHeight="1" x14ac:dyDescent="0.25">
      <c r="A182" s="3" t="s">
        <v>216</v>
      </c>
      <c r="B182" s="3" t="s">
        <v>217</v>
      </c>
      <c r="C182" s="3">
        <v>2013</v>
      </c>
      <c r="D182" s="3">
        <v>17.399999999999999</v>
      </c>
      <c r="E182" s="3">
        <v>6.4</v>
      </c>
      <c r="F182" s="3">
        <v>4.2</v>
      </c>
      <c r="G182" s="3">
        <v>1.9</v>
      </c>
      <c r="H182" s="3" t="s">
        <v>621</v>
      </c>
      <c r="I182" s="3">
        <v>3.8</v>
      </c>
      <c r="J182" s="3">
        <v>1.1000000000000001</v>
      </c>
      <c r="K182" s="3">
        <v>0</v>
      </c>
      <c r="L182" s="3" t="s">
        <v>621</v>
      </c>
      <c r="M182" s="3" t="s">
        <v>621</v>
      </c>
      <c r="N182" s="3" t="s">
        <v>622</v>
      </c>
      <c r="O182" s="3" t="s">
        <v>621</v>
      </c>
      <c r="P182" s="3" t="s">
        <v>622</v>
      </c>
      <c r="Q182" s="3" t="s">
        <v>621</v>
      </c>
      <c r="R182" s="3" t="s">
        <v>622</v>
      </c>
      <c r="S182" s="3" t="s">
        <v>621</v>
      </c>
      <c r="U182" s="20">
        <f t="shared" si="4"/>
        <v>17.399999999999999</v>
      </c>
      <c r="V182" s="3">
        <f t="shared" si="5"/>
        <v>0</v>
      </c>
    </row>
    <row r="183" spans="1:22" ht="15" customHeight="1" x14ac:dyDescent="0.25">
      <c r="A183" s="3" t="s">
        <v>218</v>
      </c>
      <c r="B183" s="3" t="s">
        <v>219</v>
      </c>
      <c r="C183" s="3">
        <v>2013</v>
      </c>
      <c r="D183" s="3">
        <v>11.286</v>
      </c>
      <c r="E183" s="3">
        <v>1.8</v>
      </c>
      <c r="F183" s="3">
        <v>4.2</v>
      </c>
      <c r="G183" s="3">
        <v>0.7</v>
      </c>
      <c r="H183" s="3">
        <v>0</v>
      </c>
      <c r="I183" s="3">
        <v>2.6</v>
      </c>
      <c r="J183" s="3">
        <v>2</v>
      </c>
      <c r="K183" s="3" t="s">
        <v>621</v>
      </c>
      <c r="L183" s="3">
        <v>0</v>
      </c>
      <c r="M183" s="3">
        <v>0.64900000000000002</v>
      </c>
      <c r="N183" s="3" t="s">
        <v>622</v>
      </c>
      <c r="O183" s="3" t="s">
        <v>621</v>
      </c>
      <c r="P183" s="3" t="s">
        <v>622</v>
      </c>
      <c r="Q183" s="3" t="s">
        <v>621</v>
      </c>
      <c r="R183" s="3" t="s">
        <v>622</v>
      </c>
      <c r="S183" s="3" t="s">
        <v>621</v>
      </c>
      <c r="U183" s="20">
        <f t="shared" si="4"/>
        <v>11.286</v>
      </c>
      <c r="V183" s="3">
        <f t="shared" si="5"/>
        <v>0</v>
      </c>
    </row>
    <row r="184" spans="1:22" ht="15" customHeight="1" x14ac:dyDescent="0.25">
      <c r="A184" s="3" t="s">
        <v>218</v>
      </c>
      <c r="B184" s="3" t="s">
        <v>220</v>
      </c>
      <c r="C184" s="3">
        <v>2013</v>
      </c>
      <c r="D184" s="3">
        <v>50.6</v>
      </c>
      <c r="E184" s="3">
        <v>17.899999999999999</v>
      </c>
      <c r="F184" s="3">
        <v>0.6</v>
      </c>
      <c r="G184" s="3">
        <v>16.399999999999999</v>
      </c>
      <c r="H184" s="3">
        <v>0</v>
      </c>
      <c r="I184" s="3">
        <v>6.7</v>
      </c>
      <c r="J184" s="3">
        <v>9</v>
      </c>
      <c r="K184" s="3" t="s">
        <v>621</v>
      </c>
      <c r="L184" s="3">
        <v>0</v>
      </c>
      <c r="M184" s="3">
        <v>17</v>
      </c>
      <c r="N184" s="3" t="s">
        <v>622</v>
      </c>
      <c r="O184" s="3" t="s">
        <v>621</v>
      </c>
      <c r="P184" s="3" t="s">
        <v>622</v>
      </c>
      <c r="Q184" s="3" t="s">
        <v>621</v>
      </c>
      <c r="R184" s="3" t="s">
        <v>622</v>
      </c>
      <c r="S184" s="3" t="s">
        <v>621</v>
      </c>
      <c r="U184" s="20">
        <f t="shared" si="4"/>
        <v>50.6</v>
      </c>
      <c r="V184" s="3">
        <f t="shared" si="5"/>
        <v>0</v>
      </c>
    </row>
    <row r="185" spans="1:22" ht="15" customHeight="1" x14ac:dyDescent="0.25">
      <c r="A185" s="3" t="s">
        <v>218</v>
      </c>
      <c r="B185" s="3" t="s">
        <v>221</v>
      </c>
      <c r="C185" s="3">
        <v>2013</v>
      </c>
      <c r="D185" s="3">
        <v>0.23300000000000001</v>
      </c>
      <c r="E185" s="3" t="s">
        <v>621</v>
      </c>
      <c r="F185" s="3" t="s">
        <v>621</v>
      </c>
      <c r="G185" s="3" t="s">
        <v>621</v>
      </c>
      <c r="H185" s="3" t="s">
        <v>621</v>
      </c>
      <c r="I185" s="3">
        <v>0.23300000000000001</v>
      </c>
      <c r="J185" s="3" t="s">
        <v>621</v>
      </c>
      <c r="K185" s="3" t="s">
        <v>621</v>
      </c>
      <c r="L185" s="3" t="s">
        <v>621</v>
      </c>
      <c r="M185" s="3" t="s">
        <v>621</v>
      </c>
      <c r="N185" s="3" t="s">
        <v>622</v>
      </c>
      <c r="O185" s="3" t="s">
        <v>621</v>
      </c>
      <c r="P185" s="3" t="s">
        <v>622</v>
      </c>
      <c r="Q185" s="3" t="s">
        <v>621</v>
      </c>
      <c r="R185" s="3" t="s">
        <v>622</v>
      </c>
      <c r="S185" s="3" t="s">
        <v>621</v>
      </c>
      <c r="U185" s="20">
        <f t="shared" si="4"/>
        <v>0.23300000000000001</v>
      </c>
      <c r="V185" s="3">
        <f t="shared" si="5"/>
        <v>0</v>
      </c>
    </row>
    <row r="186" spans="1:22" ht="15" customHeight="1" x14ac:dyDescent="0.25">
      <c r="A186" s="3" t="s">
        <v>222</v>
      </c>
      <c r="B186" s="3" t="s">
        <v>223</v>
      </c>
      <c r="C186" s="3">
        <v>2013</v>
      </c>
      <c r="D186" s="3">
        <v>575</v>
      </c>
      <c r="E186" s="3">
        <v>269</v>
      </c>
      <c r="F186" s="3">
        <v>67</v>
      </c>
      <c r="G186" s="3">
        <v>122</v>
      </c>
      <c r="H186" s="3" t="s">
        <v>722</v>
      </c>
      <c r="I186" s="3">
        <v>55</v>
      </c>
      <c r="J186" s="3">
        <v>62</v>
      </c>
      <c r="K186" s="3" t="s">
        <v>722</v>
      </c>
      <c r="L186" s="3" t="s">
        <v>722</v>
      </c>
      <c r="M186" s="3" t="s">
        <v>722</v>
      </c>
      <c r="N186" s="3" t="s">
        <v>622</v>
      </c>
      <c r="O186" s="3" t="s">
        <v>621</v>
      </c>
      <c r="P186" s="3" t="s">
        <v>622</v>
      </c>
      <c r="Q186" s="3" t="s">
        <v>621</v>
      </c>
      <c r="R186" s="3" t="s">
        <v>622</v>
      </c>
      <c r="S186" s="3" t="s">
        <v>621</v>
      </c>
      <c r="U186" s="20">
        <f t="shared" si="4"/>
        <v>575</v>
      </c>
      <c r="V186" s="3">
        <f t="shared" si="5"/>
        <v>0</v>
      </c>
    </row>
    <row r="187" spans="1:22" ht="15" customHeight="1" x14ac:dyDescent="0.25">
      <c r="A187" s="3" t="s">
        <v>224</v>
      </c>
      <c r="B187" s="3" t="s">
        <v>225</v>
      </c>
      <c r="C187" s="3">
        <v>2013</v>
      </c>
      <c r="D187" s="3">
        <v>51.6</v>
      </c>
      <c r="E187" s="3">
        <v>18.2</v>
      </c>
      <c r="F187" s="3">
        <v>19.100000000000001</v>
      </c>
      <c r="G187" s="3">
        <v>0</v>
      </c>
      <c r="H187" s="3" t="s">
        <v>621</v>
      </c>
      <c r="I187" s="3">
        <v>9.1999999999999993</v>
      </c>
      <c r="J187" s="3">
        <v>5.0999999999999996</v>
      </c>
      <c r="K187" s="3" t="s">
        <v>621</v>
      </c>
      <c r="L187" s="3" t="s">
        <v>621</v>
      </c>
      <c r="M187" s="3" t="s">
        <v>621</v>
      </c>
      <c r="N187" s="3" t="s">
        <v>622</v>
      </c>
      <c r="O187" s="3" t="s">
        <v>621</v>
      </c>
      <c r="P187" s="3" t="s">
        <v>622</v>
      </c>
      <c r="Q187" s="3" t="s">
        <v>621</v>
      </c>
      <c r="R187" s="3" t="s">
        <v>622</v>
      </c>
      <c r="S187" s="3" t="s">
        <v>621</v>
      </c>
      <c r="U187" s="20">
        <f t="shared" si="4"/>
        <v>51.6</v>
      </c>
      <c r="V187" s="3">
        <f t="shared" si="5"/>
        <v>0</v>
      </c>
    </row>
    <row r="188" spans="1:22"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U188" s="20">
        <f t="shared" si="4"/>
        <v>0</v>
      </c>
      <c r="V188" s="3">
        <f t="shared" si="5"/>
        <v>0</v>
      </c>
    </row>
    <row r="189" spans="1:22" ht="15" customHeight="1" x14ac:dyDescent="0.25">
      <c r="A189" s="3" t="s">
        <v>226</v>
      </c>
      <c r="B189" s="3" t="s">
        <v>228</v>
      </c>
      <c r="C189" s="3">
        <v>2013</v>
      </c>
      <c r="D189" s="3">
        <v>61.8</v>
      </c>
      <c r="E189" s="3">
        <v>25.4</v>
      </c>
      <c r="F189" s="3">
        <v>10.9</v>
      </c>
      <c r="G189" s="3">
        <v>5.5</v>
      </c>
      <c r="H189" s="3">
        <v>0</v>
      </c>
      <c r="I189" s="3">
        <v>12.7</v>
      </c>
      <c r="J189" s="3">
        <v>7.2</v>
      </c>
      <c r="K189" s="3" t="s">
        <v>621</v>
      </c>
      <c r="L189" s="3" t="s">
        <v>621</v>
      </c>
      <c r="M189" s="3" t="s">
        <v>621</v>
      </c>
      <c r="N189" s="3" t="s">
        <v>622</v>
      </c>
      <c r="O189" s="3" t="s">
        <v>621</v>
      </c>
      <c r="P189" s="3" t="s">
        <v>622</v>
      </c>
      <c r="Q189" s="3" t="s">
        <v>621</v>
      </c>
      <c r="R189" s="3" t="s">
        <v>622</v>
      </c>
      <c r="S189" s="3" t="s">
        <v>621</v>
      </c>
      <c r="U189" s="20">
        <f t="shared" si="4"/>
        <v>61.8</v>
      </c>
      <c r="V189" s="3">
        <f t="shared" si="5"/>
        <v>0</v>
      </c>
    </row>
    <row r="190" spans="1:22" ht="15" customHeight="1" x14ac:dyDescent="0.25">
      <c r="A190" s="3" t="s">
        <v>226</v>
      </c>
      <c r="B190" s="3" t="s">
        <v>229</v>
      </c>
      <c r="C190" s="3">
        <v>2013</v>
      </c>
      <c r="D190" s="3">
        <v>6.2439999999999998</v>
      </c>
      <c r="E190" s="3">
        <v>4.6269999999999998</v>
      </c>
      <c r="F190" s="3">
        <v>0.122</v>
      </c>
      <c r="G190" s="3">
        <v>0</v>
      </c>
      <c r="H190" s="3">
        <v>0</v>
      </c>
      <c r="I190" s="3">
        <v>1.3049999999999999</v>
      </c>
      <c r="J190" s="3">
        <v>0.19</v>
      </c>
      <c r="K190" s="3" t="s">
        <v>621</v>
      </c>
      <c r="L190" s="3" t="s">
        <v>621</v>
      </c>
      <c r="M190" s="3" t="s">
        <v>621</v>
      </c>
      <c r="N190" s="3" t="s">
        <v>622</v>
      </c>
      <c r="O190" s="3" t="s">
        <v>621</v>
      </c>
      <c r="P190" s="3" t="s">
        <v>622</v>
      </c>
      <c r="Q190" s="3" t="s">
        <v>621</v>
      </c>
      <c r="R190" s="3" t="s">
        <v>622</v>
      </c>
      <c r="S190" s="3" t="s">
        <v>621</v>
      </c>
      <c r="U190" s="20">
        <f t="shared" si="4"/>
        <v>6.2439999999999998</v>
      </c>
      <c r="V190" s="3">
        <f t="shared" si="5"/>
        <v>0</v>
      </c>
    </row>
    <row r="191" spans="1:22" ht="15" customHeight="1" x14ac:dyDescent="0.25">
      <c r="A191" s="3" t="s">
        <v>226</v>
      </c>
      <c r="B191" s="3" t="s">
        <v>230</v>
      </c>
      <c r="C191" s="3">
        <v>2013</v>
      </c>
      <c r="D191" s="3">
        <v>2.484</v>
      </c>
      <c r="E191" s="3">
        <v>0.83599999999999997</v>
      </c>
      <c r="F191" s="3">
        <v>0.28599999999999998</v>
      </c>
      <c r="G191" s="3">
        <v>0.14299999999999999</v>
      </c>
      <c r="H191" s="3" t="s">
        <v>621</v>
      </c>
      <c r="I191" s="3">
        <v>0.314</v>
      </c>
      <c r="J191" s="3">
        <v>0.91900000000000004</v>
      </c>
      <c r="K191" s="3" t="s">
        <v>621</v>
      </c>
      <c r="L191" s="3" t="s">
        <v>621</v>
      </c>
      <c r="M191" s="3" t="s">
        <v>621</v>
      </c>
      <c r="N191" s="3" t="s">
        <v>622</v>
      </c>
      <c r="O191" s="3" t="s">
        <v>621</v>
      </c>
      <c r="P191" s="3" t="s">
        <v>622</v>
      </c>
      <c r="Q191" s="3" t="s">
        <v>621</v>
      </c>
      <c r="R191" s="3" t="s">
        <v>622</v>
      </c>
      <c r="S191" s="3" t="s">
        <v>621</v>
      </c>
      <c r="U191" s="20">
        <f t="shared" si="4"/>
        <v>2.484</v>
      </c>
      <c r="V191" s="3">
        <f t="shared" si="5"/>
        <v>0</v>
      </c>
    </row>
    <row r="192" spans="1:22" ht="15" customHeight="1" x14ac:dyDescent="0.25">
      <c r="A192" s="3" t="s">
        <v>226</v>
      </c>
      <c r="B192" s="3" t="s">
        <v>231</v>
      </c>
      <c r="C192" s="3">
        <v>2013</v>
      </c>
      <c r="D192" s="3">
        <v>50.6</v>
      </c>
      <c r="E192" s="3">
        <v>13.6</v>
      </c>
      <c r="F192" s="3">
        <v>6.8</v>
      </c>
      <c r="G192" s="3">
        <v>15</v>
      </c>
      <c r="H192" s="3" t="s">
        <v>621</v>
      </c>
      <c r="I192" s="3">
        <v>12.3</v>
      </c>
      <c r="J192" s="3">
        <v>2.9</v>
      </c>
      <c r="K192" s="3" t="s">
        <v>621</v>
      </c>
      <c r="L192" s="3" t="s">
        <v>621</v>
      </c>
      <c r="M192" s="3" t="s">
        <v>621</v>
      </c>
      <c r="N192" s="3" t="s">
        <v>622</v>
      </c>
      <c r="O192" s="3" t="s">
        <v>621</v>
      </c>
      <c r="P192" s="3" t="s">
        <v>622</v>
      </c>
      <c r="Q192" s="3" t="s">
        <v>621</v>
      </c>
      <c r="R192" s="3" t="s">
        <v>622</v>
      </c>
      <c r="S192" s="3" t="s">
        <v>621</v>
      </c>
      <c r="U192" s="20">
        <f t="shared" si="4"/>
        <v>50.6</v>
      </c>
      <c r="V192" s="3">
        <f t="shared" si="5"/>
        <v>0</v>
      </c>
    </row>
    <row r="193" spans="1:22" ht="15" customHeight="1" x14ac:dyDescent="0.25">
      <c r="A193" s="3" t="s">
        <v>232</v>
      </c>
      <c r="B193" s="3" t="s">
        <v>233</v>
      </c>
      <c r="C193" s="3">
        <v>2013</v>
      </c>
      <c r="D193" s="3">
        <v>31.946999999999999</v>
      </c>
      <c r="E193" s="3">
        <v>14.089</v>
      </c>
      <c r="F193" s="3">
        <v>8.0730000000000004</v>
      </c>
      <c r="G193" s="3">
        <v>1.655</v>
      </c>
      <c r="H193" s="3">
        <v>0</v>
      </c>
      <c r="I193" s="3">
        <v>4.7249999999999996</v>
      </c>
      <c r="J193" s="3">
        <v>3.2</v>
      </c>
      <c r="K193" s="3">
        <v>0.20499999999999999</v>
      </c>
      <c r="L193" s="3">
        <v>0</v>
      </c>
      <c r="M193" s="3">
        <v>0</v>
      </c>
      <c r="N193" s="3" t="s">
        <v>622</v>
      </c>
      <c r="O193" s="3" t="s">
        <v>621</v>
      </c>
      <c r="P193" s="3" t="s">
        <v>622</v>
      </c>
      <c r="Q193" s="3" t="s">
        <v>621</v>
      </c>
      <c r="R193" s="3" t="s">
        <v>622</v>
      </c>
      <c r="S193" s="3" t="s">
        <v>621</v>
      </c>
      <c r="U193" s="20">
        <f t="shared" si="4"/>
        <v>31.946999999999999</v>
      </c>
      <c r="V193" s="3">
        <f t="shared" si="5"/>
        <v>0</v>
      </c>
    </row>
    <row r="194" spans="1:22" ht="15" customHeight="1" x14ac:dyDescent="0.25">
      <c r="A194" s="3" t="s">
        <v>234</v>
      </c>
      <c r="B194" s="3" t="s">
        <v>235</v>
      </c>
      <c r="C194" s="3">
        <v>2013</v>
      </c>
      <c r="D194" s="3">
        <v>173.9</v>
      </c>
      <c r="E194" s="3">
        <v>66.599999999999994</v>
      </c>
      <c r="F194" s="3">
        <v>30.9</v>
      </c>
      <c r="G194" s="3" t="s">
        <v>621</v>
      </c>
      <c r="H194" s="3" t="s">
        <v>621</v>
      </c>
      <c r="I194" s="3">
        <v>43.9</v>
      </c>
      <c r="J194" s="3">
        <v>19.100000000000001</v>
      </c>
      <c r="K194" s="3">
        <v>0.5</v>
      </c>
      <c r="L194" s="3">
        <v>7.5</v>
      </c>
      <c r="M194" s="3">
        <v>0.9</v>
      </c>
      <c r="N194" s="3" t="s">
        <v>622</v>
      </c>
      <c r="O194" s="3" t="s">
        <v>621</v>
      </c>
      <c r="P194" s="3" t="s">
        <v>622</v>
      </c>
      <c r="Q194" s="3" t="s">
        <v>621</v>
      </c>
      <c r="R194" s="3" t="s">
        <v>622</v>
      </c>
      <c r="S194" s="3" t="s">
        <v>621</v>
      </c>
      <c r="U194" s="20">
        <f t="shared" si="4"/>
        <v>173.9</v>
      </c>
      <c r="V194" s="3">
        <f t="shared" si="5"/>
        <v>0</v>
      </c>
    </row>
    <row r="195" spans="1:22" ht="15" customHeight="1" x14ac:dyDescent="0.25">
      <c r="A195" s="3" t="s">
        <v>236</v>
      </c>
      <c r="B195" s="3" t="s">
        <v>237</v>
      </c>
      <c r="C195" s="3">
        <v>2013</v>
      </c>
      <c r="D195" s="3">
        <v>186</v>
      </c>
      <c r="E195" s="3">
        <v>73</v>
      </c>
      <c r="F195" s="3">
        <v>42</v>
      </c>
      <c r="G195" s="3">
        <v>8</v>
      </c>
      <c r="H195" s="3" t="s">
        <v>621</v>
      </c>
      <c r="I195" s="3">
        <v>34</v>
      </c>
      <c r="J195" s="3">
        <v>27</v>
      </c>
      <c r="K195" s="3" t="s">
        <v>621</v>
      </c>
      <c r="L195" s="3">
        <v>2</v>
      </c>
      <c r="M195" s="3" t="s">
        <v>621</v>
      </c>
      <c r="N195" s="3" t="s">
        <v>622</v>
      </c>
      <c r="O195" s="3" t="s">
        <v>621</v>
      </c>
      <c r="P195" s="3" t="s">
        <v>622</v>
      </c>
      <c r="Q195" s="3" t="s">
        <v>621</v>
      </c>
      <c r="R195" s="3" t="s">
        <v>622</v>
      </c>
      <c r="S195" s="3" t="s">
        <v>621</v>
      </c>
      <c r="U195" s="20">
        <f t="shared" ref="U195:U258" si="6">IFERROR(D195/1,0)</f>
        <v>186</v>
      </c>
      <c r="V195" s="3">
        <f t="shared" ref="V195:V258" si="7">IFERROR(O195/1,0)+IFERROR(Q195/1,0)+IFERROR(S195/1,0)</f>
        <v>0</v>
      </c>
    </row>
    <row r="196" spans="1:22" ht="15" customHeight="1" x14ac:dyDescent="0.25">
      <c r="A196" s="3" t="s">
        <v>236</v>
      </c>
      <c r="B196" s="3" t="s">
        <v>238</v>
      </c>
      <c r="C196" s="3">
        <v>2013</v>
      </c>
      <c r="D196" s="3">
        <v>17</v>
      </c>
      <c r="E196" s="3">
        <v>8</v>
      </c>
      <c r="F196" s="3">
        <v>3</v>
      </c>
      <c r="G196" s="3">
        <v>1</v>
      </c>
      <c r="H196" s="3" t="s">
        <v>621</v>
      </c>
      <c r="I196" s="3">
        <v>5</v>
      </c>
      <c r="J196" s="3" t="s">
        <v>621</v>
      </c>
      <c r="K196" s="3" t="s">
        <v>621</v>
      </c>
      <c r="L196" s="3" t="s">
        <v>621</v>
      </c>
      <c r="M196" s="3" t="s">
        <v>621</v>
      </c>
      <c r="N196" s="3" t="s">
        <v>622</v>
      </c>
      <c r="O196" s="3" t="s">
        <v>621</v>
      </c>
      <c r="P196" s="3" t="s">
        <v>622</v>
      </c>
      <c r="Q196" s="3" t="s">
        <v>621</v>
      </c>
      <c r="R196" s="3" t="s">
        <v>622</v>
      </c>
      <c r="S196" s="3" t="s">
        <v>621</v>
      </c>
      <c r="U196" s="20">
        <f t="shared" si="6"/>
        <v>17</v>
      </c>
      <c r="V196" s="3">
        <f t="shared" si="7"/>
        <v>0</v>
      </c>
    </row>
    <row r="197" spans="1:22" ht="15" customHeight="1" x14ac:dyDescent="0.25">
      <c r="A197" s="3" t="s">
        <v>239</v>
      </c>
      <c r="B197" s="3" t="s">
        <v>240</v>
      </c>
      <c r="C197" s="3">
        <v>2013</v>
      </c>
      <c r="D197" s="3">
        <v>47.036999999999999</v>
      </c>
      <c r="E197" s="3" t="s">
        <v>621</v>
      </c>
      <c r="F197" s="3" t="s">
        <v>621</v>
      </c>
      <c r="G197" s="3" t="s">
        <v>621</v>
      </c>
      <c r="H197" s="3" t="s">
        <v>621</v>
      </c>
      <c r="I197" s="3" t="s">
        <v>621</v>
      </c>
      <c r="J197" s="3" t="s">
        <v>621</v>
      </c>
      <c r="K197" s="3" t="s">
        <v>621</v>
      </c>
      <c r="L197" s="3" t="s">
        <v>621</v>
      </c>
      <c r="M197" s="3" t="s">
        <v>621</v>
      </c>
      <c r="N197" s="3" t="s">
        <v>622</v>
      </c>
      <c r="O197" s="3" t="s">
        <v>621</v>
      </c>
      <c r="P197" s="3" t="s">
        <v>622</v>
      </c>
      <c r="Q197" s="3" t="s">
        <v>621</v>
      </c>
      <c r="R197" s="3" t="s">
        <v>622</v>
      </c>
      <c r="S197" s="3" t="s">
        <v>621</v>
      </c>
      <c r="U197" s="20">
        <f t="shared" si="6"/>
        <v>47.036999999999999</v>
      </c>
      <c r="V197" s="3">
        <f t="shared" si="7"/>
        <v>0</v>
      </c>
    </row>
    <row r="198" spans="1:22" ht="15" customHeight="1" x14ac:dyDescent="0.25">
      <c r="A198" s="3" t="s">
        <v>241</v>
      </c>
      <c r="B198" s="3" t="s">
        <v>242</v>
      </c>
      <c r="C198" s="3">
        <v>2013</v>
      </c>
      <c r="D198" s="3">
        <v>35</v>
      </c>
      <c r="E198" s="3">
        <v>9</v>
      </c>
      <c r="F198" s="3">
        <v>8</v>
      </c>
      <c r="G198" s="3">
        <v>4</v>
      </c>
      <c r="H198" s="3" t="s">
        <v>621</v>
      </c>
      <c r="I198" s="3">
        <v>7</v>
      </c>
      <c r="J198" s="3">
        <v>7</v>
      </c>
      <c r="K198" s="3" t="s">
        <v>621</v>
      </c>
      <c r="L198" s="3" t="s">
        <v>621</v>
      </c>
      <c r="M198" s="3" t="s">
        <v>621</v>
      </c>
      <c r="N198" s="3" t="s">
        <v>622</v>
      </c>
      <c r="O198" s="3" t="s">
        <v>621</v>
      </c>
      <c r="P198" s="3" t="s">
        <v>622</v>
      </c>
      <c r="Q198" s="3" t="s">
        <v>621</v>
      </c>
      <c r="R198" s="3" t="s">
        <v>622</v>
      </c>
      <c r="S198" s="3" t="s">
        <v>621</v>
      </c>
      <c r="U198" s="20">
        <f t="shared" si="6"/>
        <v>35</v>
      </c>
      <c r="V198" s="3">
        <f t="shared" si="7"/>
        <v>0</v>
      </c>
    </row>
    <row r="199" spans="1:22" ht="15" customHeight="1" x14ac:dyDescent="0.25">
      <c r="A199" s="3" t="s">
        <v>243</v>
      </c>
      <c r="B199" s="3" t="s">
        <v>244</v>
      </c>
      <c r="C199" s="3">
        <v>2013</v>
      </c>
      <c r="D199" s="3" t="s">
        <v>621</v>
      </c>
      <c r="E199" s="3" t="s">
        <v>621</v>
      </c>
      <c r="F199" s="3" t="s">
        <v>621</v>
      </c>
      <c r="G199" s="3" t="s">
        <v>621</v>
      </c>
      <c r="H199" s="3" t="s">
        <v>621</v>
      </c>
      <c r="I199" s="3" t="s">
        <v>621</v>
      </c>
      <c r="J199" s="3" t="s">
        <v>621</v>
      </c>
      <c r="K199" s="3" t="s">
        <v>621</v>
      </c>
      <c r="L199" s="3" t="s">
        <v>621</v>
      </c>
      <c r="M199" s="3" t="s">
        <v>621</v>
      </c>
      <c r="N199" s="3" t="s">
        <v>621</v>
      </c>
      <c r="O199" s="3" t="s">
        <v>621</v>
      </c>
      <c r="P199" s="3" t="s">
        <v>621</v>
      </c>
      <c r="Q199" s="3" t="s">
        <v>621</v>
      </c>
      <c r="R199" s="3" t="s">
        <v>621</v>
      </c>
      <c r="S199" s="3" t="s">
        <v>621</v>
      </c>
      <c r="U199" s="20">
        <f t="shared" si="6"/>
        <v>0</v>
      </c>
      <c r="V199" s="3">
        <f t="shared" si="7"/>
        <v>0</v>
      </c>
    </row>
    <row r="200" spans="1:22" ht="15" customHeight="1" x14ac:dyDescent="0.25">
      <c r="A200" s="3" t="s">
        <v>243</v>
      </c>
      <c r="B200" s="3" t="s">
        <v>245</v>
      </c>
      <c r="C200" s="3">
        <v>2013</v>
      </c>
      <c r="D200" s="3">
        <v>20.07</v>
      </c>
      <c r="E200" s="3">
        <v>8.8000000000000007</v>
      </c>
      <c r="F200" s="3">
        <v>2.09</v>
      </c>
      <c r="G200" s="3">
        <v>0.78</v>
      </c>
      <c r="H200" s="3">
        <v>0</v>
      </c>
      <c r="I200" s="3">
        <v>6.2</v>
      </c>
      <c r="J200" s="3">
        <v>2.2000000000000002</v>
      </c>
      <c r="K200" s="3">
        <v>0</v>
      </c>
      <c r="L200" s="3">
        <v>0</v>
      </c>
      <c r="M200" s="3">
        <v>0</v>
      </c>
      <c r="N200" s="3" t="s">
        <v>621</v>
      </c>
      <c r="O200" s="3" t="s">
        <v>621</v>
      </c>
      <c r="P200" s="3" t="s">
        <v>621</v>
      </c>
      <c r="Q200" s="3" t="s">
        <v>621</v>
      </c>
      <c r="R200" s="3" t="s">
        <v>621</v>
      </c>
      <c r="S200" s="3" t="s">
        <v>621</v>
      </c>
      <c r="U200" s="20">
        <f t="shared" si="6"/>
        <v>20.07</v>
      </c>
      <c r="V200" s="3">
        <f t="shared" si="7"/>
        <v>0</v>
      </c>
    </row>
    <row r="201" spans="1:22" ht="15" customHeight="1" x14ac:dyDescent="0.25">
      <c r="A201" s="3" t="s">
        <v>243</v>
      </c>
      <c r="B201" s="3" t="s">
        <v>246</v>
      </c>
      <c r="C201" s="3">
        <v>2013</v>
      </c>
      <c r="D201" s="3">
        <v>54.3</v>
      </c>
      <c r="E201" s="3">
        <v>20.49</v>
      </c>
      <c r="F201" s="3">
        <v>3.96</v>
      </c>
      <c r="G201" s="3">
        <v>1.05</v>
      </c>
      <c r="H201" s="3">
        <v>0</v>
      </c>
      <c r="I201" s="3">
        <v>7.75</v>
      </c>
      <c r="J201" s="3">
        <v>21.04</v>
      </c>
      <c r="K201" s="3">
        <v>0</v>
      </c>
      <c r="L201" s="3">
        <v>0</v>
      </c>
      <c r="M201" s="3">
        <v>0</v>
      </c>
      <c r="N201" s="3" t="s">
        <v>621</v>
      </c>
      <c r="O201" s="3" t="s">
        <v>621</v>
      </c>
      <c r="P201" s="3" t="s">
        <v>621</v>
      </c>
      <c r="Q201" s="3" t="s">
        <v>621</v>
      </c>
      <c r="R201" s="3" t="s">
        <v>621</v>
      </c>
      <c r="S201" s="3" t="s">
        <v>621</v>
      </c>
      <c r="U201" s="20">
        <f t="shared" si="6"/>
        <v>54.3</v>
      </c>
      <c r="V201" s="3">
        <f t="shared" si="7"/>
        <v>0</v>
      </c>
    </row>
    <row r="202" spans="1:22" ht="15" customHeight="1" x14ac:dyDescent="0.25">
      <c r="A202" s="3" t="s">
        <v>243</v>
      </c>
      <c r="B202" s="3" t="s">
        <v>247</v>
      </c>
      <c r="C202" s="3">
        <v>2013</v>
      </c>
      <c r="D202" s="3">
        <v>531.1</v>
      </c>
      <c r="E202" s="3">
        <v>260.3</v>
      </c>
      <c r="F202" s="3">
        <v>83.97</v>
      </c>
      <c r="G202" s="3">
        <v>18</v>
      </c>
      <c r="H202" s="3">
        <v>0</v>
      </c>
      <c r="I202" s="3">
        <v>57.71</v>
      </c>
      <c r="J202" s="3">
        <v>110.25</v>
      </c>
      <c r="K202" s="3">
        <v>0.87</v>
      </c>
      <c r="L202" s="3">
        <v>0</v>
      </c>
      <c r="M202" s="3">
        <v>0</v>
      </c>
      <c r="N202" s="3" t="s">
        <v>621</v>
      </c>
      <c r="O202" s="3" t="s">
        <v>621</v>
      </c>
      <c r="P202" s="3" t="s">
        <v>621</v>
      </c>
      <c r="Q202" s="3" t="s">
        <v>621</v>
      </c>
      <c r="R202" s="3" t="s">
        <v>621</v>
      </c>
      <c r="S202" s="3" t="s">
        <v>621</v>
      </c>
      <c r="U202" s="20">
        <f t="shared" si="6"/>
        <v>531.1</v>
      </c>
      <c r="V202" s="3">
        <f t="shared" si="7"/>
        <v>0</v>
      </c>
    </row>
    <row r="203" spans="1:22" ht="15" customHeight="1" x14ac:dyDescent="0.25">
      <c r="A203" s="3" t="s">
        <v>248</v>
      </c>
      <c r="B203" s="3" t="s">
        <v>249</v>
      </c>
      <c r="C203" s="3">
        <v>2013</v>
      </c>
      <c r="D203" s="3">
        <v>3.68</v>
      </c>
      <c r="E203" s="3" t="s">
        <v>621</v>
      </c>
      <c r="F203" s="3" t="s">
        <v>621</v>
      </c>
      <c r="G203" s="3">
        <v>0.37</v>
      </c>
      <c r="H203" s="3" t="s">
        <v>621</v>
      </c>
      <c r="I203" s="3">
        <v>0.57999999999999996</v>
      </c>
      <c r="J203" s="3">
        <v>2.73</v>
      </c>
      <c r="K203" s="3" t="s">
        <v>621</v>
      </c>
      <c r="L203" s="3" t="s">
        <v>621</v>
      </c>
      <c r="M203" s="3" t="s">
        <v>621</v>
      </c>
      <c r="N203" s="3" t="s">
        <v>622</v>
      </c>
      <c r="O203" s="3" t="s">
        <v>621</v>
      </c>
      <c r="P203" s="3" t="s">
        <v>622</v>
      </c>
      <c r="Q203" s="3" t="s">
        <v>621</v>
      </c>
      <c r="R203" s="3" t="s">
        <v>622</v>
      </c>
      <c r="S203" s="3" t="s">
        <v>621</v>
      </c>
      <c r="U203" s="20">
        <f t="shared" si="6"/>
        <v>3.68</v>
      </c>
      <c r="V203" s="3">
        <f t="shared" si="7"/>
        <v>0</v>
      </c>
    </row>
    <row r="204" spans="1:22"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U204" s="20">
        <f t="shared" si="6"/>
        <v>0</v>
      </c>
      <c r="V204" s="3">
        <f t="shared" si="7"/>
        <v>0</v>
      </c>
    </row>
    <row r="205" spans="1:22" ht="15" customHeight="1" x14ac:dyDescent="0.25">
      <c r="A205" s="3" t="s">
        <v>248</v>
      </c>
      <c r="B205" s="3" t="s">
        <v>251</v>
      </c>
      <c r="C205" s="3">
        <v>2013</v>
      </c>
      <c r="D205" s="3">
        <v>12.1</v>
      </c>
      <c r="E205" s="3">
        <v>6.5</v>
      </c>
      <c r="F205" s="3">
        <v>2.48</v>
      </c>
      <c r="G205" s="3" t="s">
        <v>621</v>
      </c>
      <c r="H205" s="3" t="s">
        <v>621</v>
      </c>
      <c r="I205" s="3">
        <v>1.96</v>
      </c>
      <c r="J205" s="3">
        <v>1.23</v>
      </c>
      <c r="K205" s="3" t="s">
        <v>621</v>
      </c>
      <c r="L205" s="3" t="s">
        <v>722</v>
      </c>
      <c r="M205" s="3" t="s">
        <v>621</v>
      </c>
      <c r="N205" s="3" t="s">
        <v>622</v>
      </c>
      <c r="O205" s="3" t="s">
        <v>621</v>
      </c>
      <c r="P205" s="3" t="s">
        <v>622</v>
      </c>
      <c r="Q205" s="3" t="s">
        <v>621</v>
      </c>
      <c r="R205" s="3" t="s">
        <v>622</v>
      </c>
      <c r="S205" s="3" t="s">
        <v>621</v>
      </c>
      <c r="U205" s="20">
        <f t="shared" si="6"/>
        <v>12.1</v>
      </c>
      <c r="V205" s="3">
        <f t="shared" si="7"/>
        <v>0</v>
      </c>
    </row>
    <row r="206" spans="1:22" ht="15" customHeight="1" x14ac:dyDescent="0.25">
      <c r="A206" s="3" t="s">
        <v>248</v>
      </c>
      <c r="B206" s="3" t="s">
        <v>252</v>
      </c>
      <c r="C206" s="3">
        <v>2013</v>
      </c>
      <c r="D206" s="3">
        <v>685.66</v>
      </c>
      <c r="E206" s="3">
        <v>310.83</v>
      </c>
      <c r="F206" s="3">
        <v>77.459999999999994</v>
      </c>
      <c r="G206" s="3">
        <v>33.6</v>
      </c>
      <c r="H206" s="3" t="s">
        <v>621</v>
      </c>
      <c r="I206" s="3">
        <v>116.86</v>
      </c>
      <c r="J206" s="3">
        <v>145.22</v>
      </c>
      <c r="K206" s="3">
        <v>1.68</v>
      </c>
      <c r="L206" s="3" t="s">
        <v>621</v>
      </c>
      <c r="M206" s="3" t="s">
        <v>722</v>
      </c>
      <c r="N206" s="3" t="s">
        <v>622</v>
      </c>
      <c r="O206" s="3" t="s">
        <v>621</v>
      </c>
      <c r="P206" s="3" t="s">
        <v>622</v>
      </c>
      <c r="Q206" s="3" t="s">
        <v>621</v>
      </c>
      <c r="R206" s="3" t="s">
        <v>622</v>
      </c>
      <c r="S206" s="3" t="s">
        <v>621</v>
      </c>
      <c r="U206" s="20">
        <f t="shared" si="6"/>
        <v>685.66</v>
      </c>
      <c r="V206" s="3">
        <f t="shared" si="7"/>
        <v>0</v>
      </c>
    </row>
    <row r="207" spans="1:22"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U207" s="20">
        <f t="shared" si="6"/>
        <v>0</v>
      </c>
      <c r="V207" s="3">
        <f t="shared" si="7"/>
        <v>0</v>
      </c>
    </row>
    <row r="208" spans="1:22" ht="15" customHeight="1" x14ac:dyDescent="0.25">
      <c r="A208" s="3" t="s">
        <v>248</v>
      </c>
      <c r="B208" s="3" t="s">
        <v>254</v>
      </c>
      <c r="C208" s="3">
        <v>2013</v>
      </c>
      <c r="D208" s="3">
        <v>2.54</v>
      </c>
      <c r="E208" s="3">
        <v>1.28</v>
      </c>
      <c r="F208" s="3">
        <v>0.39</v>
      </c>
      <c r="G208" s="3" t="s">
        <v>621</v>
      </c>
      <c r="H208" s="3" t="s">
        <v>621</v>
      </c>
      <c r="I208" s="3">
        <v>0.81</v>
      </c>
      <c r="J208" s="3">
        <v>7.0000000000000007E-2</v>
      </c>
      <c r="K208" s="3" t="s">
        <v>621</v>
      </c>
      <c r="L208" s="3" t="s">
        <v>722</v>
      </c>
      <c r="M208" s="3" t="s">
        <v>621</v>
      </c>
      <c r="N208" s="3" t="s">
        <v>622</v>
      </c>
      <c r="O208" s="3" t="s">
        <v>621</v>
      </c>
      <c r="P208" s="3" t="s">
        <v>622</v>
      </c>
      <c r="Q208" s="3" t="s">
        <v>621</v>
      </c>
      <c r="R208" s="3" t="s">
        <v>622</v>
      </c>
      <c r="S208" s="3" t="s">
        <v>621</v>
      </c>
      <c r="U208" s="20">
        <f t="shared" si="6"/>
        <v>2.54</v>
      </c>
      <c r="V208" s="3">
        <f t="shared" si="7"/>
        <v>0</v>
      </c>
    </row>
    <row r="209" spans="1:22" ht="15" customHeight="1" x14ac:dyDescent="0.25">
      <c r="A209" s="3" t="s">
        <v>255</v>
      </c>
      <c r="B209" s="3" t="s">
        <v>256</v>
      </c>
      <c r="C209" s="3">
        <v>2013</v>
      </c>
      <c r="D209" s="3">
        <v>380.9</v>
      </c>
      <c r="E209" s="3">
        <v>194</v>
      </c>
      <c r="F209" s="3">
        <v>28.9</v>
      </c>
      <c r="G209" s="3">
        <v>22.5</v>
      </c>
      <c r="H209" s="3">
        <v>0</v>
      </c>
      <c r="I209" s="3">
        <v>79.3</v>
      </c>
      <c r="J209" s="3">
        <v>56.2</v>
      </c>
      <c r="K209" s="3" t="s">
        <v>722</v>
      </c>
      <c r="L209" s="3" t="s">
        <v>621</v>
      </c>
      <c r="M209" s="3" t="s">
        <v>621</v>
      </c>
      <c r="N209" s="3" t="s">
        <v>622</v>
      </c>
      <c r="O209" s="3" t="s">
        <v>621</v>
      </c>
      <c r="P209" s="3" t="s">
        <v>622</v>
      </c>
      <c r="Q209" s="3" t="s">
        <v>621</v>
      </c>
      <c r="R209" s="3" t="s">
        <v>622</v>
      </c>
      <c r="S209" s="3" t="s">
        <v>621</v>
      </c>
      <c r="U209" s="20">
        <f t="shared" si="6"/>
        <v>380.9</v>
      </c>
      <c r="V209" s="3">
        <f t="shared" si="7"/>
        <v>0</v>
      </c>
    </row>
    <row r="210" spans="1:22"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U210" s="20">
        <f t="shared" si="6"/>
        <v>0</v>
      </c>
      <c r="V210" s="3">
        <f t="shared" si="7"/>
        <v>0</v>
      </c>
    </row>
    <row r="211" spans="1:22" ht="15" customHeight="1" x14ac:dyDescent="0.25">
      <c r="A211" s="3" t="s">
        <v>258</v>
      </c>
      <c r="B211" s="3" t="s">
        <v>259</v>
      </c>
      <c r="C211" s="3">
        <v>2013</v>
      </c>
      <c r="D211" s="3">
        <v>171.44399999999999</v>
      </c>
      <c r="E211" s="3">
        <v>68.900000000000006</v>
      </c>
      <c r="F211" s="3">
        <v>17.2</v>
      </c>
      <c r="G211" s="3">
        <v>6.7439999999999998</v>
      </c>
      <c r="H211" s="3">
        <v>0</v>
      </c>
      <c r="I211" s="3">
        <v>78.599999999999994</v>
      </c>
      <c r="J211" s="3">
        <v>0</v>
      </c>
      <c r="K211" s="3">
        <v>0</v>
      </c>
      <c r="L211" s="3">
        <v>0</v>
      </c>
      <c r="M211" s="3">
        <v>0</v>
      </c>
      <c r="N211" s="3" t="s">
        <v>622</v>
      </c>
      <c r="O211" s="3" t="s">
        <v>621</v>
      </c>
      <c r="P211" s="3" t="s">
        <v>622</v>
      </c>
      <c r="Q211" s="3" t="s">
        <v>621</v>
      </c>
      <c r="R211" s="3" t="s">
        <v>622</v>
      </c>
      <c r="S211" s="3" t="s">
        <v>621</v>
      </c>
      <c r="U211" s="20">
        <f t="shared" si="6"/>
        <v>171.44399999999999</v>
      </c>
      <c r="V211" s="3">
        <f t="shared" si="7"/>
        <v>0</v>
      </c>
    </row>
    <row r="212" spans="1:22" ht="15" customHeight="1" x14ac:dyDescent="0.25">
      <c r="A212" s="3" t="s">
        <v>260</v>
      </c>
      <c r="B212" s="3" t="s">
        <v>261</v>
      </c>
      <c r="C212" s="3">
        <v>2013</v>
      </c>
      <c r="D212" s="3">
        <v>605.36900000000003</v>
      </c>
      <c r="E212" s="3">
        <v>262.767</v>
      </c>
      <c r="F212" s="3">
        <v>76.022000000000006</v>
      </c>
      <c r="G212" s="3">
        <v>26.085999999999999</v>
      </c>
      <c r="H212" s="3">
        <v>0</v>
      </c>
      <c r="I212" s="3">
        <v>64.804000000000002</v>
      </c>
      <c r="J212" s="3">
        <v>172.63800000000001</v>
      </c>
      <c r="K212" s="3">
        <v>3.0529999999999999</v>
      </c>
      <c r="L212" s="3" t="s">
        <v>621</v>
      </c>
      <c r="M212" s="3">
        <v>22.454000000000001</v>
      </c>
      <c r="N212" s="3" t="s">
        <v>823</v>
      </c>
      <c r="O212" s="3">
        <v>60.167999999999999</v>
      </c>
      <c r="P212" s="3" t="s">
        <v>622</v>
      </c>
      <c r="Q212" s="3" t="s">
        <v>621</v>
      </c>
      <c r="R212" s="3" t="s">
        <v>622</v>
      </c>
      <c r="S212" s="3" t="s">
        <v>621</v>
      </c>
      <c r="U212" s="20">
        <f t="shared" si="6"/>
        <v>605.36900000000003</v>
      </c>
      <c r="V212" s="3">
        <f t="shared" si="7"/>
        <v>60.167999999999999</v>
      </c>
    </row>
    <row r="213" spans="1:22"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U213" s="20">
        <f t="shared" si="6"/>
        <v>0</v>
      </c>
      <c r="V213" s="3">
        <f t="shared" si="7"/>
        <v>0</v>
      </c>
    </row>
    <row r="214" spans="1:22"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U214" s="20">
        <f t="shared" si="6"/>
        <v>0</v>
      </c>
      <c r="V214" s="3">
        <f t="shared" si="7"/>
        <v>0</v>
      </c>
    </row>
    <row r="215" spans="1:22" ht="15" customHeight="1" x14ac:dyDescent="0.25">
      <c r="A215" s="3" t="s">
        <v>265</v>
      </c>
      <c r="B215" s="3" t="s">
        <v>266</v>
      </c>
      <c r="C215" s="3">
        <v>2013</v>
      </c>
      <c r="D215" s="3">
        <v>36.5</v>
      </c>
      <c r="E215" s="3">
        <v>14.5</v>
      </c>
      <c r="F215" s="3">
        <v>10.7</v>
      </c>
      <c r="G215" s="3">
        <v>0.9</v>
      </c>
      <c r="H215" s="3" t="s">
        <v>621</v>
      </c>
      <c r="I215" s="3">
        <v>6.3</v>
      </c>
      <c r="J215" s="3">
        <v>0.6</v>
      </c>
      <c r="K215" s="3" t="s">
        <v>621</v>
      </c>
      <c r="L215" s="3" t="s">
        <v>621</v>
      </c>
      <c r="M215" s="3">
        <v>3.3</v>
      </c>
      <c r="N215" s="3" t="s">
        <v>622</v>
      </c>
      <c r="O215" s="3" t="s">
        <v>621</v>
      </c>
      <c r="P215" s="3" t="s">
        <v>622</v>
      </c>
      <c r="Q215" s="3" t="s">
        <v>621</v>
      </c>
      <c r="R215" s="3" t="s">
        <v>622</v>
      </c>
      <c r="S215" s="3" t="s">
        <v>621</v>
      </c>
      <c r="U215" s="20">
        <f t="shared" si="6"/>
        <v>36.5</v>
      </c>
      <c r="V215" s="3">
        <f t="shared" si="7"/>
        <v>0</v>
      </c>
    </row>
    <row r="216" spans="1:22" ht="15" customHeight="1" x14ac:dyDescent="0.25">
      <c r="A216" s="3" t="s">
        <v>267</v>
      </c>
      <c r="B216" s="3" t="s">
        <v>268</v>
      </c>
      <c r="C216" s="3">
        <v>2013</v>
      </c>
      <c r="D216" s="3">
        <v>877.9</v>
      </c>
      <c r="E216" s="3">
        <v>430</v>
      </c>
      <c r="F216" s="3">
        <v>77</v>
      </c>
      <c r="G216" s="3">
        <v>66</v>
      </c>
      <c r="H216" s="3">
        <v>0</v>
      </c>
      <c r="I216" s="3">
        <v>189.9</v>
      </c>
      <c r="J216" s="3">
        <v>115</v>
      </c>
      <c r="K216" s="3" t="s">
        <v>621</v>
      </c>
      <c r="L216" s="3" t="s">
        <v>621</v>
      </c>
      <c r="M216" s="3" t="s">
        <v>621</v>
      </c>
      <c r="N216" s="3" t="s">
        <v>622</v>
      </c>
      <c r="O216" s="3" t="s">
        <v>621</v>
      </c>
      <c r="P216" s="3" t="s">
        <v>622</v>
      </c>
      <c r="Q216" s="3" t="s">
        <v>621</v>
      </c>
      <c r="R216" s="3" t="s">
        <v>622</v>
      </c>
      <c r="S216" s="3" t="s">
        <v>621</v>
      </c>
      <c r="U216" s="20">
        <f t="shared" si="6"/>
        <v>877.9</v>
      </c>
      <c r="V216" s="3">
        <f t="shared" si="7"/>
        <v>0</v>
      </c>
    </row>
    <row r="217" spans="1:22" ht="15" customHeight="1" x14ac:dyDescent="0.25">
      <c r="A217" s="3" t="s">
        <v>267</v>
      </c>
      <c r="B217" s="3" t="s">
        <v>269</v>
      </c>
      <c r="C217" s="3">
        <v>2013</v>
      </c>
      <c r="D217" s="3">
        <v>60.6</v>
      </c>
      <c r="E217" s="3">
        <v>31</v>
      </c>
      <c r="F217" s="3">
        <v>11.4</v>
      </c>
      <c r="G217" s="3">
        <v>2</v>
      </c>
      <c r="H217" s="3" t="s">
        <v>621</v>
      </c>
      <c r="I217" s="3">
        <v>12</v>
      </c>
      <c r="J217" s="3">
        <v>4</v>
      </c>
      <c r="K217" s="3" t="s">
        <v>621</v>
      </c>
      <c r="L217" s="3" t="s">
        <v>621</v>
      </c>
      <c r="M217" s="3" t="s">
        <v>621</v>
      </c>
      <c r="N217" s="3" t="s">
        <v>622</v>
      </c>
      <c r="O217" s="3" t="s">
        <v>621</v>
      </c>
      <c r="P217" s="3" t="s">
        <v>622</v>
      </c>
      <c r="Q217" s="3" t="s">
        <v>621</v>
      </c>
      <c r="R217" s="3" t="s">
        <v>622</v>
      </c>
      <c r="S217" s="3" t="s">
        <v>621</v>
      </c>
      <c r="U217" s="20">
        <f t="shared" si="6"/>
        <v>60.6</v>
      </c>
      <c r="V217" s="3">
        <f t="shared" si="7"/>
        <v>0</v>
      </c>
    </row>
    <row r="218" spans="1:22" ht="15" customHeight="1" x14ac:dyDescent="0.25">
      <c r="A218" s="3" t="s">
        <v>270</v>
      </c>
      <c r="B218" s="3" t="s">
        <v>271</v>
      </c>
      <c r="C218" s="3">
        <v>2013</v>
      </c>
      <c r="D218" s="3">
        <v>102</v>
      </c>
      <c r="E218" s="3">
        <v>46</v>
      </c>
      <c r="F218" s="3">
        <v>4.9000000000000004</v>
      </c>
      <c r="G218" s="3">
        <v>12.3</v>
      </c>
      <c r="H218" s="3" t="s">
        <v>621</v>
      </c>
      <c r="I218" s="3">
        <v>17</v>
      </c>
      <c r="J218" s="3">
        <v>22</v>
      </c>
      <c r="K218" s="3" t="s">
        <v>621</v>
      </c>
      <c r="L218" s="3" t="s">
        <v>621</v>
      </c>
      <c r="M218" s="3" t="s">
        <v>621</v>
      </c>
      <c r="N218" s="3" t="s">
        <v>622</v>
      </c>
      <c r="O218" s="3" t="s">
        <v>621</v>
      </c>
      <c r="P218" s="3" t="s">
        <v>622</v>
      </c>
      <c r="Q218" s="3" t="s">
        <v>621</v>
      </c>
      <c r="R218" s="3" t="s">
        <v>622</v>
      </c>
      <c r="S218" s="3" t="s">
        <v>621</v>
      </c>
      <c r="U218" s="20">
        <f t="shared" si="6"/>
        <v>102</v>
      </c>
      <c r="V218" s="3">
        <f t="shared" si="7"/>
        <v>0</v>
      </c>
    </row>
    <row r="219" spans="1:22" ht="15" customHeight="1" x14ac:dyDescent="0.25">
      <c r="A219" s="3" t="s">
        <v>272</v>
      </c>
      <c r="B219" s="3" t="s">
        <v>273</v>
      </c>
      <c r="C219" s="3">
        <v>2013</v>
      </c>
      <c r="D219" s="3">
        <v>1.35</v>
      </c>
      <c r="E219" s="3" t="s">
        <v>621</v>
      </c>
      <c r="F219" s="3">
        <v>0.03</v>
      </c>
      <c r="G219" s="3" t="s">
        <v>621</v>
      </c>
      <c r="H219" s="3" t="s">
        <v>621</v>
      </c>
      <c r="I219" s="3">
        <v>1.32</v>
      </c>
      <c r="J219" s="3" t="s">
        <v>621</v>
      </c>
      <c r="K219" s="3" t="s">
        <v>621</v>
      </c>
      <c r="L219" s="3" t="s">
        <v>621</v>
      </c>
      <c r="M219" s="3" t="s">
        <v>621</v>
      </c>
      <c r="N219" s="3" t="s">
        <v>622</v>
      </c>
      <c r="O219" s="3" t="s">
        <v>621</v>
      </c>
      <c r="P219" s="3" t="s">
        <v>622</v>
      </c>
      <c r="Q219" s="3" t="s">
        <v>621</v>
      </c>
      <c r="R219" s="3" t="s">
        <v>622</v>
      </c>
      <c r="S219" s="3" t="s">
        <v>621</v>
      </c>
      <c r="U219" s="20">
        <f t="shared" si="6"/>
        <v>1.35</v>
      </c>
      <c r="V219" s="3">
        <f t="shared" si="7"/>
        <v>0</v>
      </c>
    </row>
    <row r="220" spans="1:22" ht="15" customHeight="1" x14ac:dyDescent="0.25">
      <c r="A220" s="3" t="s">
        <v>272</v>
      </c>
      <c r="B220" s="3" t="s">
        <v>274</v>
      </c>
      <c r="C220" s="3">
        <v>2013</v>
      </c>
      <c r="D220" s="3">
        <v>0.85</v>
      </c>
      <c r="E220" s="3">
        <v>0.18</v>
      </c>
      <c r="F220" s="3">
        <v>0.06</v>
      </c>
      <c r="G220" s="3" t="s">
        <v>621</v>
      </c>
      <c r="H220" s="3" t="s">
        <v>621</v>
      </c>
      <c r="I220" s="3">
        <v>0.61</v>
      </c>
      <c r="J220" s="3" t="s">
        <v>621</v>
      </c>
      <c r="K220" s="3" t="s">
        <v>621</v>
      </c>
      <c r="L220" s="3" t="s">
        <v>621</v>
      </c>
      <c r="M220" s="3" t="s">
        <v>621</v>
      </c>
      <c r="N220" s="3" t="s">
        <v>622</v>
      </c>
      <c r="O220" s="3" t="s">
        <v>621</v>
      </c>
      <c r="P220" s="3" t="s">
        <v>622</v>
      </c>
      <c r="Q220" s="3" t="s">
        <v>621</v>
      </c>
      <c r="R220" s="3" t="s">
        <v>622</v>
      </c>
      <c r="S220" s="3" t="s">
        <v>621</v>
      </c>
      <c r="U220" s="20">
        <f t="shared" si="6"/>
        <v>0.85</v>
      </c>
      <c r="V220" s="3">
        <f t="shared" si="7"/>
        <v>0</v>
      </c>
    </row>
    <row r="221" spans="1:22" ht="15" customHeight="1" x14ac:dyDescent="0.25">
      <c r="A221" s="3" t="s">
        <v>272</v>
      </c>
      <c r="B221" s="3" t="s">
        <v>275</v>
      </c>
      <c r="C221" s="3">
        <v>2013</v>
      </c>
      <c r="D221" s="3">
        <v>2.99</v>
      </c>
      <c r="E221" s="3" t="s">
        <v>621</v>
      </c>
      <c r="F221" s="3">
        <v>2.87</v>
      </c>
      <c r="G221" s="3" t="s">
        <v>621</v>
      </c>
      <c r="H221" s="3" t="s">
        <v>621</v>
      </c>
      <c r="I221" s="3">
        <v>0.12</v>
      </c>
      <c r="J221" s="3" t="s">
        <v>621</v>
      </c>
      <c r="K221" s="3" t="s">
        <v>621</v>
      </c>
      <c r="L221" s="3" t="s">
        <v>621</v>
      </c>
      <c r="M221" s="3" t="s">
        <v>621</v>
      </c>
      <c r="N221" s="3" t="s">
        <v>622</v>
      </c>
      <c r="O221" s="3" t="s">
        <v>621</v>
      </c>
      <c r="P221" s="3" t="s">
        <v>622</v>
      </c>
      <c r="Q221" s="3" t="s">
        <v>621</v>
      </c>
      <c r="R221" s="3" t="s">
        <v>622</v>
      </c>
      <c r="S221" s="3" t="s">
        <v>621</v>
      </c>
      <c r="U221" s="20">
        <f t="shared" si="6"/>
        <v>2.99</v>
      </c>
      <c r="V221" s="3">
        <f t="shared" si="7"/>
        <v>0</v>
      </c>
    </row>
    <row r="222" spans="1:22" ht="15" customHeight="1" x14ac:dyDescent="0.25">
      <c r="A222" s="3" t="s">
        <v>272</v>
      </c>
      <c r="B222" s="3" t="s">
        <v>276</v>
      </c>
      <c r="C222" s="3">
        <v>2013</v>
      </c>
      <c r="D222" s="3">
        <v>126.7</v>
      </c>
      <c r="E222" s="3">
        <v>70.900000000000006</v>
      </c>
      <c r="F222" s="3">
        <v>7.2</v>
      </c>
      <c r="G222" s="3">
        <v>9.1</v>
      </c>
      <c r="H222" s="3" t="s">
        <v>621</v>
      </c>
      <c r="I222" s="3">
        <v>26.5</v>
      </c>
      <c r="J222" s="3">
        <v>13</v>
      </c>
      <c r="K222" s="3" t="s">
        <v>621</v>
      </c>
      <c r="L222" s="3" t="s">
        <v>722</v>
      </c>
      <c r="M222" s="3" t="s">
        <v>722</v>
      </c>
      <c r="N222" s="3" t="s">
        <v>622</v>
      </c>
      <c r="O222" s="3" t="s">
        <v>621</v>
      </c>
      <c r="P222" s="3" t="s">
        <v>622</v>
      </c>
      <c r="Q222" s="3" t="s">
        <v>621</v>
      </c>
      <c r="R222" s="3" t="s">
        <v>622</v>
      </c>
      <c r="S222" s="3" t="s">
        <v>621</v>
      </c>
      <c r="U222" s="20">
        <f t="shared" si="6"/>
        <v>126.7</v>
      </c>
      <c r="V222" s="3">
        <f t="shared" si="7"/>
        <v>0</v>
      </c>
    </row>
    <row r="223" spans="1:22" ht="15" customHeight="1" x14ac:dyDescent="0.25">
      <c r="A223" s="3" t="s">
        <v>277</v>
      </c>
      <c r="B223" s="3" t="s">
        <v>278</v>
      </c>
      <c r="C223" s="3">
        <v>2013</v>
      </c>
      <c r="D223" s="3">
        <v>14.734</v>
      </c>
      <c r="E223" s="3">
        <v>7.0410000000000004</v>
      </c>
      <c r="F223" s="3">
        <v>2.093</v>
      </c>
      <c r="G223" s="3">
        <v>1.9830000000000001</v>
      </c>
      <c r="H223" s="3">
        <v>0</v>
      </c>
      <c r="I223" s="3">
        <v>3.4169999999999998</v>
      </c>
      <c r="J223" s="3">
        <v>0.2</v>
      </c>
      <c r="K223" s="3">
        <v>0</v>
      </c>
      <c r="L223" s="3">
        <v>0</v>
      </c>
      <c r="M223" s="3">
        <v>0</v>
      </c>
      <c r="N223" s="3" t="s">
        <v>622</v>
      </c>
      <c r="O223" s="3" t="s">
        <v>621</v>
      </c>
      <c r="P223" s="3" t="s">
        <v>622</v>
      </c>
      <c r="Q223" s="3" t="s">
        <v>621</v>
      </c>
      <c r="R223" s="3" t="s">
        <v>622</v>
      </c>
      <c r="S223" s="3" t="s">
        <v>621</v>
      </c>
      <c r="U223" s="20">
        <f t="shared" si="6"/>
        <v>14.734</v>
      </c>
      <c r="V223" s="3">
        <f t="shared" si="7"/>
        <v>0</v>
      </c>
    </row>
    <row r="224" spans="1:22" ht="15" customHeight="1" x14ac:dyDescent="0.25">
      <c r="A224" s="3" t="s">
        <v>277</v>
      </c>
      <c r="B224" s="3" t="s">
        <v>279</v>
      </c>
      <c r="C224" s="3">
        <v>2013</v>
      </c>
      <c r="D224" s="3">
        <v>198.65</v>
      </c>
      <c r="E224" s="3">
        <v>91.073999999999998</v>
      </c>
      <c r="F224" s="3">
        <v>20.692</v>
      </c>
      <c r="G224" s="3">
        <v>32.078000000000003</v>
      </c>
      <c r="H224" s="3">
        <v>0</v>
      </c>
      <c r="I224" s="3">
        <v>22.667000000000002</v>
      </c>
      <c r="J224" s="3">
        <v>29.111000000000001</v>
      </c>
      <c r="K224" s="3">
        <v>0</v>
      </c>
      <c r="L224" s="3">
        <v>3.0289999999999999</v>
      </c>
      <c r="M224" s="3">
        <v>0</v>
      </c>
      <c r="N224" s="3" t="s">
        <v>622</v>
      </c>
      <c r="O224" s="3" t="s">
        <v>621</v>
      </c>
      <c r="P224" s="3" t="s">
        <v>622</v>
      </c>
      <c r="Q224" s="3" t="s">
        <v>621</v>
      </c>
      <c r="R224" s="3" t="s">
        <v>622</v>
      </c>
      <c r="S224" s="3" t="s">
        <v>621</v>
      </c>
      <c r="U224" s="20">
        <f t="shared" si="6"/>
        <v>198.65</v>
      </c>
      <c r="V224" s="3">
        <f t="shared" si="7"/>
        <v>0</v>
      </c>
    </row>
    <row r="225" spans="1:22" ht="15" customHeight="1" x14ac:dyDescent="0.25">
      <c r="A225" s="3" t="s">
        <v>280</v>
      </c>
      <c r="B225" s="3" t="s">
        <v>281</v>
      </c>
      <c r="C225" s="3">
        <v>2013</v>
      </c>
      <c r="D225" s="3">
        <v>282</v>
      </c>
      <c r="E225" s="3">
        <v>166</v>
      </c>
      <c r="F225" s="3">
        <v>32</v>
      </c>
      <c r="G225" s="3">
        <v>13</v>
      </c>
      <c r="H225" s="3" t="s">
        <v>621</v>
      </c>
      <c r="I225" s="3">
        <v>29</v>
      </c>
      <c r="J225" s="3">
        <v>16</v>
      </c>
      <c r="K225" s="3">
        <v>0</v>
      </c>
      <c r="L225" s="3">
        <v>3</v>
      </c>
      <c r="M225" s="3">
        <v>23</v>
      </c>
      <c r="N225" s="3" t="s">
        <v>824</v>
      </c>
      <c r="O225" s="3">
        <v>11.324</v>
      </c>
      <c r="P225" s="3" t="s">
        <v>622</v>
      </c>
      <c r="Q225" s="3" t="s">
        <v>621</v>
      </c>
      <c r="R225" s="3" t="s">
        <v>622</v>
      </c>
      <c r="S225" s="3" t="s">
        <v>621</v>
      </c>
      <c r="U225" s="20">
        <f t="shared" si="6"/>
        <v>282</v>
      </c>
      <c r="V225" s="3">
        <f t="shared" si="7"/>
        <v>11.324</v>
      </c>
    </row>
    <row r="226" spans="1:22" ht="15" customHeight="1" x14ac:dyDescent="0.25">
      <c r="A226" s="3" t="s">
        <v>282</v>
      </c>
      <c r="B226" s="3" t="s">
        <v>283</v>
      </c>
      <c r="C226" s="3">
        <v>2013</v>
      </c>
      <c r="D226" s="3">
        <v>9.2490000000000006</v>
      </c>
      <c r="E226" s="3">
        <v>4.32</v>
      </c>
      <c r="F226" s="3">
        <v>0.65900000000000003</v>
      </c>
      <c r="G226" s="3">
        <v>1.7829999999999999</v>
      </c>
      <c r="H226" s="3">
        <v>0</v>
      </c>
      <c r="I226" s="3">
        <v>2.0670000000000002</v>
      </c>
      <c r="J226" s="3">
        <v>0.41899999999999998</v>
      </c>
      <c r="K226" s="3">
        <v>0</v>
      </c>
      <c r="L226" s="3">
        <v>0</v>
      </c>
      <c r="M226" s="3">
        <v>0</v>
      </c>
      <c r="N226" s="3" t="s">
        <v>661</v>
      </c>
      <c r="O226" s="3" t="s">
        <v>621</v>
      </c>
      <c r="P226" s="3" t="s">
        <v>661</v>
      </c>
      <c r="Q226" s="3" t="s">
        <v>621</v>
      </c>
      <c r="R226" s="3" t="s">
        <v>661</v>
      </c>
      <c r="S226" s="3" t="s">
        <v>621</v>
      </c>
      <c r="U226" s="20">
        <f t="shared" si="6"/>
        <v>9.2490000000000006</v>
      </c>
      <c r="V226" s="3">
        <f t="shared" si="7"/>
        <v>0</v>
      </c>
    </row>
    <row r="227" spans="1:22" ht="15" customHeight="1" x14ac:dyDescent="0.25">
      <c r="A227" s="3" t="s">
        <v>282</v>
      </c>
      <c r="B227" s="3" t="s">
        <v>284</v>
      </c>
      <c r="C227" s="3">
        <v>2013</v>
      </c>
      <c r="D227" s="3">
        <v>7.5039999999999996</v>
      </c>
      <c r="E227" s="3">
        <v>3.1</v>
      </c>
      <c r="F227" s="3">
        <v>0.18099999999999999</v>
      </c>
      <c r="G227" s="3">
        <v>0</v>
      </c>
      <c r="H227" s="3">
        <v>0</v>
      </c>
      <c r="I227" s="3">
        <v>3.1059999999999999</v>
      </c>
      <c r="J227" s="3">
        <v>1.1160000000000001</v>
      </c>
      <c r="K227" s="3">
        <v>0</v>
      </c>
      <c r="L227" s="3">
        <v>0</v>
      </c>
      <c r="M227" s="3">
        <v>0</v>
      </c>
      <c r="N227" s="3" t="s">
        <v>622</v>
      </c>
      <c r="O227" s="3" t="s">
        <v>621</v>
      </c>
      <c r="P227" s="3" t="s">
        <v>622</v>
      </c>
      <c r="Q227" s="3" t="s">
        <v>621</v>
      </c>
      <c r="R227" s="3" t="s">
        <v>622</v>
      </c>
      <c r="S227" s="3" t="s">
        <v>621</v>
      </c>
      <c r="U227" s="20">
        <f t="shared" si="6"/>
        <v>7.5039999999999996</v>
      </c>
      <c r="V227" s="3">
        <f t="shared" si="7"/>
        <v>0</v>
      </c>
    </row>
    <row r="228" spans="1:22" ht="15" customHeight="1" x14ac:dyDescent="0.25">
      <c r="A228" s="3" t="s">
        <v>282</v>
      </c>
      <c r="B228" s="3" t="s">
        <v>285</v>
      </c>
      <c r="C228" s="3">
        <v>2013</v>
      </c>
      <c r="D228" s="3">
        <v>11.754</v>
      </c>
      <c r="E228" s="3">
        <v>4.0860000000000003</v>
      </c>
      <c r="F228" s="3">
        <v>1.84</v>
      </c>
      <c r="G228" s="3">
        <v>0.19900000000000001</v>
      </c>
      <c r="H228" s="3">
        <v>0</v>
      </c>
      <c r="I228" s="3">
        <v>4.7119999999999997</v>
      </c>
      <c r="J228" s="3">
        <v>0.91400000000000003</v>
      </c>
      <c r="K228" s="3">
        <v>0</v>
      </c>
      <c r="L228" s="3">
        <v>0</v>
      </c>
      <c r="M228" s="3">
        <v>0</v>
      </c>
      <c r="N228" s="3" t="s">
        <v>622</v>
      </c>
      <c r="O228" s="3" t="s">
        <v>621</v>
      </c>
      <c r="P228" s="3" t="s">
        <v>622</v>
      </c>
      <c r="Q228" s="3" t="s">
        <v>621</v>
      </c>
      <c r="R228" s="3" t="s">
        <v>622</v>
      </c>
      <c r="S228" s="3" t="s">
        <v>621</v>
      </c>
      <c r="U228" s="20">
        <f t="shared" si="6"/>
        <v>11.754</v>
      </c>
      <c r="V228" s="3">
        <f t="shared" si="7"/>
        <v>0</v>
      </c>
    </row>
    <row r="229" spans="1:22" ht="15" customHeight="1" x14ac:dyDescent="0.25">
      <c r="A229" s="3" t="s">
        <v>282</v>
      </c>
      <c r="B229" s="3" t="s">
        <v>286</v>
      </c>
      <c r="C229" s="3">
        <v>2013</v>
      </c>
      <c r="D229" s="3">
        <v>6.2610000000000001</v>
      </c>
      <c r="E229" s="3">
        <v>1.18</v>
      </c>
      <c r="F229" s="3">
        <v>1.78</v>
      </c>
      <c r="G229" s="3">
        <v>2.0699999999999998</v>
      </c>
      <c r="H229" s="3">
        <v>0</v>
      </c>
      <c r="I229" s="3">
        <v>1.1180000000000001</v>
      </c>
      <c r="J229" s="3">
        <v>0.111</v>
      </c>
      <c r="K229" s="3">
        <v>0</v>
      </c>
      <c r="L229" s="3">
        <v>0</v>
      </c>
      <c r="M229" s="3">
        <v>0</v>
      </c>
      <c r="N229" s="3" t="s">
        <v>622</v>
      </c>
      <c r="O229" s="3" t="s">
        <v>621</v>
      </c>
      <c r="P229" s="3" t="s">
        <v>622</v>
      </c>
      <c r="Q229" s="3" t="s">
        <v>621</v>
      </c>
      <c r="R229" s="3" t="s">
        <v>622</v>
      </c>
      <c r="S229" s="3" t="s">
        <v>621</v>
      </c>
      <c r="U229" s="20">
        <f t="shared" si="6"/>
        <v>6.2610000000000001</v>
      </c>
      <c r="V229" s="3">
        <f t="shared" si="7"/>
        <v>0</v>
      </c>
    </row>
    <row r="230" spans="1:22" ht="15" customHeight="1" x14ac:dyDescent="0.25">
      <c r="A230" s="3" t="s">
        <v>282</v>
      </c>
      <c r="B230" s="3" t="s">
        <v>287</v>
      </c>
      <c r="C230" s="3">
        <v>2013</v>
      </c>
      <c r="D230" s="3">
        <v>12.659000000000001</v>
      </c>
      <c r="E230" s="3">
        <v>2.7090000000000001</v>
      </c>
      <c r="F230" s="3">
        <v>1.1100000000000001</v>
      </c>
      <c r="G230" s="3">
        <v>5.7469999999999999</v>
      </c>
      <c r="H230" s="3">
        <v>0</v>
      </c>
      <c r="I230" s="3">
        <v>2.78</v>
      </c>
      <c r="J230" s="3">
        <v>0.31</v>
      </c>
      <c r="K230" s="3">
        <v>0</v>
      </c>
      <c r="L230" s="3">
        <v>0</v>
      </c>
      <c r="M230" s="3">
        <v>0</v>
      </c>
      <c r="N230" s="3" t="s">
        <v>622</v>
      </c>
      <c r="O230" s="3" t="s">
        <v>621</v>
      </c>
      <c r="P230" s="3" t="s">
        <v>622</v>
      </c>
      <c r="Q230" s="3" t="s">
        <v>621</v>
      </c>
      <c r="R230" s="3" t="s">
        <v>622</v>
      </c>
      <c r="S230" s="3" t="s">
        <v>621</v>
      </c>
      <c r="U230" s="20">
        <f t="shared" si="6"/>
        <v>12.659000000000001</v>
      </c>
      <c r="V230" s="3">
        <f t="shared" si="7"/>
        <v>0</v>
      </c>
    </row>
    <row r="231" spans="1:22" ht="15" customHeight="1" x14ac:dyDescent="0.25">
      <c r="A231" s="3" t="s">
        <v>282</v>
      </c>
      <c r="B231" s="3" t="s">
        <v>288</v>
      </c>
      <c r="C231" s="3">
        <v>2013</v>
      </c>
      <c r="D231" s="3">
        <v>26.585999999999999</v>
      </c>
      <c r="E231" s="3">
        <v>13.161</v>
      </c>
      <c r="F231" s="3">
        <v>1.046</v>
      </c>
      <c r="G231" s="3">
        <v>0.191</v>
      </c>
      <c r="H231" s="3">
        <v>0</v>
      </c>
      <c r="I231" s="3">
        <v>11.41</v>
      </c>
      <c r="J231" s="3">
        <v>0.77500000000000002</v>
      </c>
      <c r="K231" s="3">
        <v>0</v>
      </c>
      <c r="L231" s="3">
        <v>0</v>
      </c>
      <c r="M231" s="3">
        <v>0</v>
      </c>
      <c r="N231" s="3" t="s">
        <v>622</v>
      </c>
      <c r="O231" s="3" t="s">
        <v>621</v>
      </c>
      <c r="P231" s="3" t="s">
        <v>622</v>
      </c>
      <c r="Q231" s="3" t="s">
        <v>621</v>
      </c>
      <c r="R231" s="3" t="s">
        <v>622</v>
      </c>
      <c r="S231" s="3" t="s">
        <v>621</v>
      </c>
      <c r="U231" s="20">
        <f t="shared" si="6"/>
        <v>26.585999999999999</v>
      </c>
      <c r="V231" s="3">
        <f t="shared" si="7"/>
        <v>0</v>
      </c>
    </row>
    <row r="232" spans="1:22" ht="15" customHeight="1" x14ac:dyDescent="0.25">
      <c r="A232" s="3" t="s">
        <v>282</v>
      </c>
      <c r="B232" s="3" t="s">
        <v>289</v>
      </c>
      <c r="C232" s="3">
        <v>2013</v>
      </c>
      <c r="D232" s="3">
        <v>12.973000000000001</v>
      </c>
      <c r="E232" s="3">
        <v>4.6239999999999997</v>
      </c>
      <c r="F232" s="3">
        <v>0.86699999999999999</v>
      </c>
      <c r="G232" s="3">
        <v>2.867</v>
      </c>
      <c r="H232" s="3">
        <v>0</v>
      </c>
      <c r="I232" s="3">
        <v>4.226</v>
      </c>
      <c r="J232" s="3">
        <v>0.38600000000000001</v>
      </c>
      <c r="K232" s="3">
        <v>0</v>
      </c>
      <c r="L232" s="3">
        <v>0</v>
      </c>
      <c r="M232" s="3">
        <v>0</v>
      </c>
      <c r="N232" s="3" t="s">
        <v>622</v>
      </c>
      <c r="O232" s="3" t="s">
        <v>621</v>
      </c>
      <c r="P232" s="3" t="s">
        <v>622</v>
      </c>
      <c r="Q232" s="3" t="s">
        <v>621</v>
      </c>
      <c r="R232" s="3" t="s">
        <v>622</v>
      </c>
      <c r="S232" s="3" t="s">
        <v>621</v>
      </c>
      <c r="U232" s="20">
        <f t="shared" si="6"/>
        <v>12.973000000000001</v>
      </c>
      <c r="V232" s="3">
        <f t="shared" si="7"/>
        <v>0</v>
      </c>
    </row>
    <row r="233" spans="1:22" ht="15" customHeight="1" x14ac:dyDescent="0.25">
      <c r="A233" s="3" t="s">
        <v>282</v>
      </c>
      <c r="B233" s="3" t="s">
        <v>290</v>
      </c>
      <c r="C233" s="3">
        <v>2013</v>
      </c>
      <c r="D233" s="3">
        <v>5.6559999999999997</v>
      </c>
      <c r="E233" s="3">
        <v>1.34</v>
      </c>
      <c r="F233" s="3">
        <v>0.05</v>
      </c>
      <c r="G233" s="3">
        <v>0.08</v>
      </c>
      <c r="H233" s="3">
        <v>0</v>
      </c>
      <c r="I233" s="3">
        <v>4.18</v>
      </c>
      <c r="J233" s="3">
        <v>0</v>
      </c>
      <c r="K233" s="3">
        <v>0</v>
      </c>
      <c r="L233" s="3">
        <v>0</v>
      </c>
      <c r="M233" s="3">
        <v>0</v>
      </c>
      <c r="N233" s="3" t="s">
        <v>622</v>
      </c>
      <c r="O233" s="3" t="s">
        <v>621</v>
      </c>
      <c r="P233" s="3" t="s">
        <v>622</v>
      </c>
      <c r="Q233" s="3" t="s">
        <v>621</v>
      </c>
      <c r="R233" s="3" t="s">
        <v>622</v>
      </c>
      <c r="S233" s="3" t="s">
        <v>621</v>
      </c>
      <c r="U233" s="20">
        <f t="shared" si="6"/>
        <v>5.6559999999999997</v>
      </c>
      <c r="V233" s="3">
        <f t="shared" si="7"/>
        <v>0</v>
      </c>
    </row>
    <row r="234" spans="1:22" ht="15" customHeight="1" x14ac:dyDescent="0.25">
      <c r="A234" s="3" t="s">
        <v>291</v>
      </c>
      <c r="B234" s="3" t="s">
        <v>292</v>
      </c>
      <c r="C234" s="3">
        <v>2013</v>
      </c>
      <c r="D234" s="3">
        <v>29.855</v>
      </c>
      <c r="E234" s="3">
        <v>9.2639999999999993</v>
      </c>
      <c r="F234" s="3">
        <v>2.1190000000000002</v>
      </c>
      <c r="G234" s="3">
        <v>10.374000000000001</v>
      </c>
      <c r="H234" s="3">
        <v>0</v>
      </c>
      <c r="I234" s="3">
        <v>4.7519999999999998</v>
      </c>
      <c r="J234" s="3">
        <v>3.4359999999999999</v>
      </c>
      <c r="K234" s="3">
        <v>0</v>
      </c>
      <c r="L234" s="3">
        <v>0</v>
      </c>
      <c r="M234" s="3" t="s">
        <v>621</v>
      </c>
      <c r="N234" s="3" t="s">
        <v>622</v>
      </c>
      <c r="O234" s="3" t="s">
        <v>621</v>
      </c>
      <c r="P234" s="3" t="s">
        <v>622</v>
      </c>
      <c r="Q234" s="3" t="s">
        <v>621</v>
      </c>
      <c r="R234" s="3" t="s">
        <v>622</v>
      </c>
      <c r="S234" s="3" t="s">
        <v>621</v>
      </c>
      <c r="U234" s="20">
        <f t="shared" si="6"/>
        <v>29.855</v>
      </c>
      <c r="V234" s="3">
        <f t="shared" si="7"/>
        <v>0</v>
      </c>
    </row>
    <row r="235" spans="1:22" ht="15" customHeight="1" x14ac:dyDescent="0.25">
      <c r="A235" s="3" t="s">
        <v>293</v>
      </c>
      <c r="B235" s="3" t="s">
        <v>190</v>
      </c>
      <c r="C235" s="3">
        <v>2013</v>
      </c>
      <c r="D235" s="3">
        <v>8.8000000000000007</v>
      </c>
      <c r="E235" s="3" t="s">
        <v>621</v>
      </c>
      <c r="F235" s="3" t="s">
        <v>621</v>
      </c>
      <c r="G235" s="3" t="s">
        <v>621</v>
      </c>
      <c r="H235" s="3" t="s">
        <v>621</v>
      </c>
      <c r="I235" s="3" t="s">
        <v>621</v>
      </c>
      <c r="J235" s="3" t="s">
        <v>621</v>
      </c>
      <c r="K235" s="3" t="s">
        <v>621</v>
      </c>
      <c r="L235" s="3" t="s">
        <v>621</v>
      </c>
      <c r="M235" s="3" t="s">
        <v>621</v>
      </c>
      <c r="N235" s="3" t="s">
        <v>622</v>
      </c>
      <c r="O235" s="3" t="s">
        <v>621</v>
      </c>
      <c r="P235" s="3" t="s">
        <v>622</v>
      </c>
      <c r="Q235" s="3" t="s">
        <v>621</v>
      </c>
      <c r="R235" s="3" t="s">
        <v>622</v>
      </c>
      <c r="S235" s="3" t="s">
        <v>621</v>
      </c>
      <c r="U235" s="20">
        <f t="shared" si="6"/>
        <v>8.8000000000000007</v>
      </c>
      <c r="V235" s="3">
        <f t="shared" si="7"/>
        <v>0</v>
      </c>
    </row>
    <row r="236" spans="1:22" ht="15" customHeight="1" x14ac:dyDescent="0.25">
      <c r="A236" s="3" t="s">
        <v>293</v>
      </c>
      <c r="B236" s="3" t="s">
        <v>294</v>
      </c>
      <c r="C236" s="3">
        <v>2013</v>
      </c>
      <c r="D236" s="3">
        <v>9.6</v>
      </c>
      <c r="E236" s="3" t="s">
        <v>621</v>
      </c>
      <c r="F236" s="3" t="s">
        <v>621</v>
      </c>
      <c r="G236" s="3" t="s">
        <v>621</v>
      </c>
      <c r="H236" s="3" t="s">
        <v>621</v>
      </c>
      <c r="I236" s="3" t="s">
        <v>621</v>
      </c>
      <c r="J236" s="3" t="s">
        <v>621</v>
      </c>
      <c r="K236" s="3" t="s">
        <v>621</v>
      </c>
      <c r="L236" s="3" t="s">
        <v>621</v>
      </c>
      <c r="M236" s="3" t="s">
        <v>621</v>
      </c>
      <c r="N236" s="3" t="s">
        <v>622</v>
      </c>
      <c r="O236" s="3" t="s">
        <v>621</v>
      </c>
      <c r="P236" s="3" t="s">
        <v>622</v>
      </c>
      <c r="Q236" s="3" t="s">
        <v>621</v>
      </c>
      <c r="R236" s="3" t="s">
        <v>622</v>
      </c>
      <c r="S236" s="3" t="s">
        <v>621</v>
      </c>
      <c r="U236" s="20">
        <f t="shared" si="6"/>
        <v>9.6</v>
      </c>
      <c r="V236" s="3">
        <f t="shared" si="7"/>
        <v>0</v>
      </c>
    </row>
    <row r="237" spans="1:22" ht="15" customHeight="1" x14ac:dyDescent="0.25">
      <c r="A237" s="3" t="s">
        <v>293</v>
      </c>
      <c r="B237" s="3" t="s">
        <v>295</v>
      </c>
      <c r="C237" s="3">
        <v>2013</v>
      </c>
      <c r="D237" s="3">
        <v>30</v>
      </c>
      <c r="E237" s="3" t="s">
        <v>621</v>
      </c>
      <c r="F237" s="3" t="s">
        <v>621</v>
      </c>
      <c r="G237" s="3" t="s">
        <v>621</v>
      </c>
      <c r="H237" s="3" t="s">
        <v>621</v>
      </c>
      <c r="I237" s="3" t="s">
        <v>621</v>
      </c>
      <c r="J237" s="3" t="s">
        <v>621</v>
      </c>
      <c r="K237" s="3" t="s">
        <v>621</v>
      </c>
      <c r="L237" s="3" t="s">
        <v>621</v>
      </c>
      <c r="M237" s="3" t="s">
        <v>621</v>
      </c>
      <c r="N237" s="3" t="s">
        <v>622</v>
      </c>
      <c r="O237" s="3" t="s">
        <v>621</v>
      </c>
      <c r="P237" s="3" t="s">
        <v>622</v>
      </c>
      <c r="Q237" s="3" t="s">
        <v>621</v>
      </c>
      <c r="R237" s="3" t="s">
        <v>622</v>
      </c>
      <c r="S237" s="3" t="s">
        <v>621</v>
      </c>
      <c r="U237" s="20">
        <f t="shared" si="6"/>
        <v>30</v>
      </c>
      <c r="V237" s="3">
        <f t="shared" si="7"/>
        <v>0</v>
      </c>
    </row>
    <row r="238" spans="1:22" ht="15" customHeight="1" x14ac:dyDescent="0.25">
      <c r="A238" s="3" t="s">
        <v>293</v>
      </c>
      <c r="B238" s="3" t="s">
        <v>296</v>
      </c>
      <c r="C238" s="3">
        <v>2013</v>
      </c>
      <c r="D238" s="3">
        <v>2</v>
      </c>
      <c r="E238" s="3" t="s">
        <v>621</v>
      </c>
      <c r="F238" s="3" t="s">
        <v>621</v>
      </c>
      <c r="G238" s="3" t="s">
        <v>621</v>
      </c>
      <c r="H238" s="3" t="s">
        <v>621</v>
      </c>
      <c r="I238" s="3" t="s">
        <v>621</v>
      </c>
      <c r="J238" s="3" t="s">
        <v>621</v>
      </c>
      <c r="K238" s="3" t="s">
        <v>621</v>
      </c>
      <c r="L238" s="3" t="s">
        <v>621</v>
      </c>
      <c r="M238" s="3" t="s">
        <v>621</v>
      </c>
      <c r="N238" s="3" t="s">
        <v>622</v>
      </c>
      <c r="O238" s="3" t="s">
        <v>621</v>
      </c>
      <c r="P238" s="3" t="s">
        <v>622</v>
      </c>
      <c r="Q238" s="3" t="s">
        <v>621</v>
      </c>
      <c r="R238" s="3" t="s">
        <v>622</v>
      </c>
      <c r="S238" s="3" t="s">
        <v>621</v>
      </c>
      <c r="U238" s="20">
        <f t="shared" si="6"/>
        <v>2</v>
      </c>
      <c r="V238" s="3">
        <f t="shared" si="7"/>
        <v>0</v>
      </c>
    </row>
    <row r="239" spans="1:22"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U239" s="20">
        <f t="shared" si="6"/>
        <v>0</v>
      </c>
      <c r="V239" s="3">
        <f t="shared" si="7"/>
        <v>0</v>
      </c>
    </row>
    <row r="240" spans="1:22" ht="15" customHeight="1" x14ac:dyDescent="0.25">
      <c r="A240" s="3" t="s">
        <v>299</v>
      </c>
      <c r="B240" s="3" t="s">
        <v>300</v>
      </c>
      <c r="C240" s="3">
        <v>2013</v>
      </c>
      <c r="D240" s="3">
        <v>43.305999999999997</v>
      </c>
      <c r="E240" s="3">
        <v>25.972000000000001</v>
      </c>
      <c r="F240" s="3">
        <v>0.77300000000000002</v>
      </c>
      <c r="G240" s="3">
        <v>1.0549999999999999</v>
      </c>
      <c r="H240" s="3" t="s">
        <v>621</v>
      </c>
      <c r="I240" s="3">
        <v>9.0109999999999992</v>
      </c>
      <c r="J240" s="3">
        <v>2.093</v>
      </c>
      <c r="K240" s="3" t="s">
        <v>621</v>
      </c>
      <c r="L240" s="3" t="s">
        <v>621</v>
      </c>
      <c r="M240" s="3">
        <v>4.4420000000000002</v>
      </c>
      <c r="N240" s="3" t="s">
        <v>622</v>
      </c>
      <c r="O240" s="3" t="s">
        <v>621</v>
      </c>
      <c r="P240" s="3" t="s">
        <v>622</v>
      </c>
      <c r="Q240" s="3" t="s">
        <v>621</v>
      </c>
      <c r="R240" s="3" t="s">
        <v>622</v>
      </c>
      <c r="S240" s="3" t="s">
        <v>621</v>
      </c>
      <c r="U240" s="20">
        <f t="shared" si="6"/>
        <v>43.305999999999997</v>
      </c>
      <c r="V240" s="3">
        <f t="shared" si="7"/>
        <v>0</v>
      </c>
    </row>
    <row r="241" spans="1:22" ht="15" customHeight="1" x14ac:dyDescent="0.25">
      <c r="A241" s="3" t="s">
        <v>301</v>
      </c>
      <c r="B241" s="3" t="s">
        <v>302</v>
      </c>
      <c r="C241" s="3">
        <v>2013</v>
      </c>
      <c r="D241" s="3">
        <v>294.90600000000001</v>
      </c>
      <c r="E241" s="3">
        <v>93.989000000000004</v>
      </c>
      <c r="F241" s="3">
        <v>58.618000000000002</v>
      </c>
      <c r="G241" s="3">
        <v>73.885000000000005</v>
      </c>
      <c r="H241" s="3">
        <v>36.981999999999999</v>
      </c>
      <c r="I241" s="3">
        <v>32.887</v>
      </c>
      <c r="J241" s="3">
        <v>35.04</v>
      </c>
      <c r="K241" s="3">
        <v>0.45200000000000001</v>
      </c>
      <c r="L241" s="3" t="s">
        <v>621</v>
      </c>
      <c r="M241" s="3" t="s">
        <v>621</v>
      </c>
      <c r="N241" s="3" t="s">
        <v>622</v>
      </c>
      <c r="O241" s="3" t="s">
        <v>621</v>
      </c>
      <c r="P241" s="3" t="s">
        <v>622</v>
      </c>
      <c r="Q241" s="3" t="s">
        <v>621</v>
      </c>
      <c r="R241" s="3" t="s">
        <v>622</v>
      </c>
      <c r="S241" s="3" t="s">
        <v>621</v>
      </c>
      <c r="U241" s="20">
        <f t="shared" si="6"/>
        <v>294.90600000000001</v>
      </c>
      <c r="V241" s="3">
        <f t="shared" si="7"/>
        <v>0</v>
      </c>
    </row>
    <row r="242" spans="1:22" ht="15" customHeight="1" x14ac:dyDescent="0.25">
      <c r="A242" s="3" t="s">
        <v>303</v>
      </c>
      <c r="B242" s="3" t="s">
        <v>304</v>
      </c>
      <c r="C242" s="3">
        <v>2013</v>
      </c>
      <c r="D242" s="3">
        <v>12.1</v>
      </c>
      <c r="E242" s="3">
        <v>8.2469999999999999</v>
      </c>
      <c r="F242" s="3">
        <v>5.8999999999999997E-2</v>
      </c>
      <c r="G242" s="3" t="s">
        <v>621</v>
      </c>
      <c r="H242" s="3" t="s">
        <v>621</v>
      </c>
      <c r="I242" s="3">
        <v>3.714</v>
      </c>
      <c r="J242" s="3">
        <v>4.7E-2</v>
      </c>
      <c r="K242" s="3" t="s">
        <v>621</v>
      </c>
      <c r="L242" s="3" t="s">
        <v>621</v>
      </c>
      <c r="M242" s="3" t="s">
        <v>621</v>
      </c>
      <c r="N242" s="3" t="s">
        <v>622</v>
      </c>
      <c r="O242" s="3" t="s">
        <v>621</v>
      </c>
      <c r="P242" s="3" t="s">
        <v>622</v>
      </c>
      <c r="Q242" s="3" t="s">
        <v>621</v>
      </c>
      <c r="R242" s="3" t="s">
        <v>622</v>
      </c>
      <c r="S242" s="3" t="s">
        <v>621</v>
      </c>
      <c r="U242" s="20">
        <f t="shared" si="6"/>
        <v>12.1</v>
      </c>
      <c r="V242" s="3">
        <f t="shared" si="7"/>
        <v>0</v>
      </c>
    </row>
    <row r="243" spans="1:22" ht="15" customHeight="1" x14ac:dyDescent="0.25">
      <c r="A243" s="3" t="s">
        <v>305</v>
      </c>
      <c r="B243" s="3" t="s">
        <v>306</v>
      </c>
      <c r="C243" s="3">
        <v>2013</v>
      </c>
      <c r="D243" s="3">
        <v>14.5</v>
      </c>
      <c r="E243" s="3">
        <v>5.33</v>
      </c>
      <c r="F243" s="3">
        <v>3.806</v>
      </c>
      <c r="G243" s="3">
        <v>0.625</v>
      </c>
      <c r="H243" s="3" t="s">
        <v>621</v>
      </c>
      <c r="I243" s="3">
        <v>0.97399999999999998</v>
      </c>
      <c r="J243" s="3">
        <v>3.83</v>
      </c>
      <c r="K243" s="3" t="s">
        <v>621</v>
      </c>
      <c r="L243" s="3" t="s">
        <v>621</v>
      </c>
      <c r="M243" s="3">
        <v>3.806</v>
      </c>
      <c r="N243" s="3" t="s">
        <v>622</v>
      </c>
      <c r="O243" s="3" t="s">
        <v>621</v>
      </c>
      <c r="P243" s="3" t="s">
        <v>622</v>
      </c>
      <c r="Q243" s="3" t="s">
        <v>621</v>
      </c>
      <c r="R243" s="3" t="s">
        <v>622</v>
      </c>
      <c r="S243" s="3" t="s">
        <v>621</v>
      </c>
      <c r="U243" s="20">
        <f t="shared" si="6"/>
        <v>14.5</v>
      </c>
      <c r="V243" s="3">
        <f t="shared" si="7"/>
        <v>0</v>
      </c>
    </row>
    <row r="244" spans="1:22" ht="15" customHeight="1" x14ac:dyDescent="0.25">
      <c r="A244" s="3" t="s">
        <v>305</v>
      </c>
      <c r="B244" s="3" t="s">
        <v>307</v>
      </c>
      <c r="C244" s="3">
        <v>2013</v>
      </c>
      <c r="D244" s="3">
        <v>80.465999999999994</v>
      </c>
      <c r="E244" s="3">
        <v>29.859000000000002</v>
      </c>
      <c r="F244" s="3">
        <v>9.9</v>
      </c>
      <c r="G244" s="3">
        <v>16.5</v>
      </c>
      <c r="H244" s="3" t="s">
        <v>621</v>
      </c>
      <c r="I244" s="3">
        <v>10.8</v>
      </c>
      <c r="J244" s="3">
        <v>12.5</v>
      </c>
      <c r="K244" s="3" t="s">
        <v>621</v>
      </c>
      <c r="L244" s="3" t="s">
        <v>621</v>
      </c>
      <c r="M244" s="3">
        <v>16.5</v>
      </c>
      <c r="N244" s="3" t="s">
        <v>622</v>
      </c>
      <c r="O244" s="3" t="s">
        <v>621</v>
      </c>
      <c r="P244" s="3" t="s">
        <v>622</v>
      </c>
      <c r="Q244" s="3" t="s">
        <v>621</v>
      </c>
      <c r="R244" s="3" t="s">
        <v>622</v>
      </c>
      <c r="S244" s="3" t="s">
        <v>621</v>
      </c>
      <c r="U244" s="20">
        <f t="shared" si="6"/>
        <v>80.465999999999994</v>
      </c>
      <c r="V244" s="3">
        <f t="shared" si="7"/>
        <v>0</v>
      </c>
    </row>
    <row r="245" spans="1:22" ht="15" customHeight="1" x14ac:dyDescent="0.25">
      <c r="A245" s="3" t="s">
        <v>305</v>
      </c>
      <c r="B245" s="3" t="s">
        <v>308</v>
      </c>
      <c r="C245" s="3">
        <v>2013</v>
      </c>
      <c r="D245" s="3" t="s">
        <v>621</v>
      </c>
      <c r="E245" s="3" t="s">
        <v>621</v>
      </c>
      <c r="F245" s="3" t="s">
        <v>621</v>
      </c>
      <c r="G245" s="3" t="s">
        <v>621</v>
      </c>
      <c r="H245" s="3" t="s">
        <v>621</v>
      </c>
      <c r="I245" s="3" t="s">
        <v>621</v>
      </c>
      <c r="J245" s="3" t="s">
        <v>621</v>
      </c>
      <c r="K245" s="3" t="s">
        <v>621</v>
      </c>
      <c r="L245" s="3" t="s">
        <v>621</v>
      </c>
      <c r="M245" s="3" t="s">
        <v>621</v>
      </c>
      <c r="N245" s="3" t="s">
        <v>622</v>
      </c>
      <c r="O245" s="3" t="s">
        <v>621</v>
      </c>
      <c r="P245" s="3" t="s">
        <v>622</v>
      </c>
      <c r="Q245" s="3" t="s">
        <v>621</v>
      </c>
      <c r="R245" s="3" t="s">
        <v>622</v>
      </c>
      <c r="S245" s="3" t="s">
        <v>621</v>
      </c>
      <c r="U245" s="20">
        <f t="shared" si="6"/>
        <v>0</v>
      </c>
      <c r="V245" s="3">
        <f t="shared" si="7"/>
        <v>0</v>
      </c>
    </row>
    <row r="246" spans="1:22" ht="15" customHeight="1" x14ac:dyDescent="0.25">
      <c r="A246" s="3" t="s">
        <v>305</v>
      </c>
      <c r="B246" s="3" t="s">
        <v>309</v>
      </c>
      <c r="C246" s="3">
        <v>2013</v>
      </c>
      <c r="D246" s="3">
        <v>3.7</v>
      </c>
      <c r="E246" s="3">
        <v>1</v>
      </c>
      <c r="F246" s="3" t="s">
        <v>621</v>
      </c>
      <c r="G246" s="3">
        <v>2.2000000000000002</v>
      </c>
      <c r="H246" s="3" t="s">
        <v>621</v>
      </c>
      <c r="I246" s="3" t="s">
        <v>621</v>
      </c>
      <c r="J246" s="3">
        <v>0.5</v>
      </c>
      <c r="K246" s="3" t="s">
        <v>621</v>
      </c>
      <c r="L246" s="3" t="s">
        <v>621</v>
      </c>
      <c r="M246" s="3">
        <v>2.2000000000000002</v>
      </c>
      <c r="N246" s="3" t="s">
        <v>622</v>
      </c>
      <c r="O246" s="3" t="s">
        <v>621</v>
      </c>
      <c r="P246" s="3" t="s">
        <v>622</v>
      </c>
      <c r="Q246" s="3" t="s">
        <v>621</v>
      </c>
      <c r="R246" s="3" t="s">
        <v>622</v>
      </c>
      <c r="S246" s="3" t="s">
        <v>621</v>
      </c>
      <c r="U246" s="20">
        <f t="shared" si="6"/>
        <v>3.7</v>
      </c>
      <c r="V246" s="3">
        <f t="shared" si="7"/>
        <v>0</v>
      </c>
    </row>
    <row r="247" spans="1:22" ht="15" customHeight="1" x14ac:dyDescent="0.25">
      <c r="A247" s="3" t="s">
        <v>310</v>
      </c>
      <c r="B247" s="3" t="s">
        <v>311</v>
      </c>
      <c r="C247" s="3">
        <v>2013</v>
      </c>
      <c r="D247" s="3">
        <v>145.69999999999999</v>
      </c>
      <c r="E247" s="3">
        <v>42.5</v>
      </c>
      <c r="F247" s="3">
        <v>38</v>
      </c>
      <c r="G247" s="3">
        <v>28.9</v>
      </c>
      <c r="H247" s="3" t="s">
        <v>621</v>
      </c>
      <c r="I247" s="3">
        <v>16.3</v>
      </c>
      <c r="J247" s="3">
        <v>19.899999999999999</v>
      </c>
      <c r="K247" s="3">
        <v>0</v>
      </c>
      <c r="L247" s="3">
        <v>0</v>
      </c>
      <c r="M247" s="3">
        <v>0</v>
      </c>
      <c r="N247" s="3" t="s">
        <v>622</v>
      </c>
      <c r="O247" s="3" t="s">
        <v>621</v>
      </c>
      <c r="P247" s="3" t="s">
        <v>622</v>
      </c>
      <c r="Q247" s="3" t="s">
        <v>621</v>
      </c>
      <c r="R247" s="3" t="s">
        <v>622</v>
      </c>
      <c r="S247" s="3" t="s">
        <v>621</v>
      </c>
      <c r="U247" s="20">
        <f t="shared" si="6"/>
        <v>145.69999999999999</v>
      </c>
      <c r="V247" s="3">
        <f t="shared" si="7"/>
        <v>0</v>
      </c>
    </row>
    <row r="248" spans="1:22" ht="15" customHeight="1" x14ac:dyDescent="0.25">
      <c r="A248" s="3" t="s">
        <v>312</v>
      </c>
      <c r="B248" s="3" t="s">
        <v>313</v>
      </c>
      <c r="C248" s="3">
        <v>2013</v>
      </c>
      <c r="D248" s="3">
        <v>8.3000000000000007</v>
      </c>
      <c r="E248" s="3">
        <v>3</v>
      </c>
      <c r="F248" s="3">
        <v>1.1000000000000001</v>
      </c>
      <c r="G248" s="3">
        <v>0.21</v>
      </c>
      <c r="H248" s="3">
        <v>0</v>
      </c>
      <c r="I248" s="3">
        <v>1.6</v>
      </c>
      <c r="J248" s="3">
        <v>2.4</v>
      </c>
      <c r="K248" s="3">
        <v>0</v>
      </c>
      <c r="L248" s="3">
        <v>0</v>
      </c>
      <c r="M248" s="3">
        <v>0</v>
      </c>
      <c r="N248" s="3" t="s">
        <v>622</v>
      </c>
      <c r="O248" s="3" t="s">
        <v>621</v>
      </c>
      <c r="P248" s="3" t="s">
        <v>622</v>
      </c>
      <c r="Q248" s="3" t="s">
        <v>621</v>
      </c>
      <c r="R248" s="3" t="s">
        <v>622</v>
      </c>
      <c r="S248" s="3" t="s">
        <v>621</v>
      </c>
      <c r="U248" s="20">
        <f t="shared" si="6"/>
        <v>8.3000000000000007</v>
      </c>
      <c r="V248" s="3">
        <f t="shared" si="7"/>
        <v>0</v>
      </c>
    </row>
    <row r="249" spans="1:22" ht="15" customHeight="1" x14ac:dyDescent="0.25">
      <c r="A249" s="3" t="s">
        <v>312</v>
      </c>
      <c r="B249" s="3" t="s">
        <v>314</v>
      </c>
      <c r="C249" s="3">
        <v>2013</v>
      </c>
      <c r="D249" s="3">
        <v>10.199999999999999</v>
      </c>
      <c r="E249" s="3">
        <v>3.3</v>
      </c>
      <c r="F249" s="3">
        <v>1.4</v>
      </c>
      <c r="G249" s="3">
        <v>1.5</v>
      </c>
      <c r="H249" s="3">
        <v>0</v>
      </c>
      <c r="I249" s="3">
        <v>1.8</v>
      </c>
      <c r="J249" s="3">
        <v>2.2000000000000002</v>
      </c>
      <c r="K249" s="3">
        <v>0</v>
      </c>
      <c r="L249" s="3">
        <v>0</v>
      </c>
      <c r="M249" s="3">
        <v>0</v>
      </c>
      <c r="N249" s="3" t="s">
        <v>622</v>
      </c>
      <c r="O249" s="3" t="s">
        <v>621</v>
      </c>
      <c r="P249" s="3" t="s">
        <v>622</v>
      </c>
      <c r="Q249" s="3" t="s">
        <v>621</v>
      </c>
      <c r="R249" s="3" t="s">
        <v>622</v>
      </c>
      <c r="S249" s="3" t="s">
        <v>621</v>
      </c>
      <c r="U249" s="20">
        <f t="shared" si="6"/>
        <v>10.199999999999999</v>
      </c>
      <c r="V249" s="3">
        <f t="shared" si="7"/>
        <v>0</v>
      </c>
    </row>
    <row r="250" spans="1:22" ht="15" customHeight="1" x14ac:dyDescent="0.25">
      <c r="A250" s="3" t="s">
        <v>312</v>
      </c>
      <c r="B250" s="3" t="s">
        <v>315</v>
      </c>
      <c r="C250" s="3">
        <v>2013</v>
      </c>
      <c r="D250" s="3">
        <v>63.1</v>
      </c>
      <c r="E250" s="3">
        <v>28.6</v>
      </c>
      <c r="F250" s="3">
        <v>10.1</v>
      </c>
      <c r="G250" s="3">
        <v>2.4</v>
      </c>
      <c r="H250" s="3">
        <v>0</v>
      </c>
      <c r="I250" s="3">
        <v>9.8000000000000007</v>
      </c>
      <c r="J250" s="3">
        <v>12.2</v>
      </c>
      <c r="K250" s="3">
        <v>0</v>
      </c>
      <c r="L250" s="3">
        <v>0</v>
      </c>
      <c r="M250" s="3">
        <v>0</v>
      </c>
      <c r="N250" s="3" t="s">
        <v>622</v>
      </c>
      <c r="O250" s="3" t="s">
        <v>621</v>
      </c>
      <c r="P250" s="3" t="s">
        <v>622</v>
      </c>
      <c r="Q250" s="3" t="s">
        <v>621</v>
      </c>
      <c r="R250" s="3" t="s">
        <v>622</v>
      </c>
      <c r="S250" s="3" t="s">
        <v>621</v>
      </c>
      <c r="U250" s="20">
        <f t="shared" si="6"/>
        <v>63.1</v>
      </c>
      <c r="V250" s="3">
        <f t="shared" si="7"/>
        <v>0</v>
      </c>
    </row>
    <row r="251" spans="1:22" ht="15" customHeight="1" x14ac:dyDescent="0.25">
      <c r="A251" s="3" t="s">
        <v>316</v>
      </c>
      <c r="B251" s="3" t="s">
        <v>317</v>
      </c>
      <c r="C251" s="3">
        <v>2013</v>
      </c>
      <c r="D251" s="3">
        <v>775.1</v>
      </c>
      <c r="E251" s="3">
        <v>259.3</v>
      </c>
      <c r="F251" s="3">
        <v>187.1</v>
      </c>
      <c r="G251" s="3">
        <v>81.3</v>
      </c>
      <c r="H251" s="3" t="s">
        <v>621</v>
      </c>
      <c r="I251" s="3">
        <v>99</v>
      </c>
      <c r="J251" s="3">
        <v>140.4</v>
      </c>
      <c r="K251" s="3">
        <v>8.1</v>
      </c>
      <c r="L251" s="3" t="s">
        <v>722</v>
      </c>
      <c r="M251" s="3" t="s">
        <v>722</v>
      </c>
      <c r="N251" s="3" t="s">
        <v>622</v>
      </c>
      <c r="O251" s="3" t="s">
        <v>621</v>
      </c>
      <c r="P251" s="3" t="s">
        <v>622</v>
      </c>
      <c r="Q251" s="3" t="s">
        <v>621</v>
      </c>
      <c r="R251" s="3" t="s">
        <v>622</v>
      </c>
      <c r="S251" s="3" t="s">
        <v>621</v>
      </c>
      <c r="U251" s="20">
        <f t="shared" si="6"/>
        <v>775.1</v>
      </c>
      <c r="V251" s="3">
        <f t="shared" si="7"/>
        <v>0</v>
      </c>
    </row>
    <row r="252" spans="1:22" ht="15" customHeight="1" x14ac:dyDescent="0.25">
      <c r="A252" s="3" t="s">
        <v>316</v>
      </c>
      <c r="B252" s="3" t="s">
        <v>318</v>
      </c>
      <c r="C252" s="3">
        <v>2013</v>
      </c>
      <c r="D252" s="3">
        <v>22.7</v>
      </c>
      <c r="E252" s="3">
        <v>5.4</v>
      </c>
      <c r="F252" s="3">
        <v>11.3</v>
      </c>
      <c r="G252" s="3" t="s">
        <v>621</v>
      </c>
      <c r="H252" s="3" t="s">
        <v>621</v>
      </c>
      <c r="I252" s="3">
        <v>4.0999999999999996</v>
      </c>
      <c r="J252" s="3">
        <v>1.9</v>
      </c>
      <c r="K252" s="3" t="s">
        <v>621</v>
      </c>
      <c r="L252" s="3" t="s">
        <v>621</v>
      </c>
      <c r="M252" s="3" t="s">
        <v>621</v>
      </c>
      <c r="N252" s="3" t="s">
        <v>622</v>
      </c>
      <c r="O252" s="3" t="s">
        <v>621</v>
      </c>
      <c r="P252" s="3" t="s">
        <v>622</v>
      </c>
      <c r="Q252" s="3" t="s">
        <v>621</v>
      </c>
      <c r="R252" s="3" t="s">
        <v>622</v>
      </c>
      <c r="S252" s="3" t="s">
        <v>621</v>
      </c>
      <c r="U252" s="20">
        <f t="shared" si="6"/>
        <v>22.7</v>
      </c>
      <c r="V252" s="3">
        <f t="shared" si="7"/>
        <v>0</v>
      </c>
    </row>
    <row r="253" spans="1:22"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U253" s="20">
        <f t="shared" si="6"/>
        <v>0</v>
      </c>
      <c r="V253" s="3">
        <f t="shared" si="7"/>
        <v>0</v>
      </c>
    </row>
    <row r="254" spans="1:22" ht="15" customHeight="1" x14ac:dyDescent="0.25">
      <c r="A254" s="3" t="s">
        <v>321</v>
      </c>
      <c r="B254" s="3" t="s">
        <v>322</v>
      </c>
      <c r="C254" s="3">
        <v>2013</v>
      </c>
      <c r="D254" s="3">
        <v>23.2</v>
      </c>
      <c r="E254" s="3">
        <v>7.3</v>
      </c>
      <c r="F254" s="3" t="s">
        <v>621</v>
      </c>
      <c r="G254" s="3">
        <v>5.9</v>
      </c>
      <c r="H254" s="3" t="s">
        <v>621</v>
      </c>
      <c r="I254" s="3">
        <v>5.3</v>
      </c>
      <c r="J254" s="3">
        <v>4.7</v>
      </c>
      <c r="K254" s="3" t="s">
        <v>621</v>
      </c>
      <c r="L254" s="3" t="s">
        <v>621</v>
      </c>
      <c r="M254" s="3">
        <v>3.7</v>
      </c>
      <c r="N254" s="3" t="s">
        <v>622</v>
      </c>
      <c r="O254" s="3" t="s">
        <v>621</v>
      </c>
      <c r="P254" s="3" t="s">
        <v>622</v>
      </c>
      <c r="Q254" s="3" t="s">
        <v>621</v>
      </c>
      <c r="R254" s="3" t="s">
        <v>622</v>
      </c>
      <c r="S254" s="3" t="s">
        <v>621</v>
      </c>
      <c r="U254" s="20">
        <f t="shared" si="6"/>
        <v>23.2</v>
      </c>
      <c r="V254" s="3">
        <f t="shared" si="7"/>
        <v>0</v>
      </c>
    </row>
    <row r="255" spans="1:22" ht="15" customHeight="1" x14ac:dyDescent="0.25">
      <c r="A255" s="3" t="s">
        <v>323</v>
      </c>
      <c r="B255" s="3" t="s">
        <v>324</v>
      </c>
      <c r="C255" s="3">
        <v>2013</v>
      </c>
      <c r="D255" s="3">
        <v>88</v>
      </c>
      <c r="E255" s="3">
        <v>35.6</v>
      </c>
      <c r="F255" s="3">
        <v>9.1999999999999993</v>
      </c>
      <c r="G255" s="3">
        <v>0</v>
      </c>
      <c r="H255" s="3">
        <v>6.8</v>
      </c>
      <c r="I255" s="3">
        <v>15.6</v>
      </c>
      <c r="J255" s="3">
        <v>13.1</v>
      </c>
      <c r="K255" s="3" t="s">
        <v>621</v>
      </c>
      <c r="L255" s="3" t="s">
        <v>621</v>
      </c>
      <c r="M255" s="3">
        <v>14.4</v>
      </c>
      <c r="N255" s="3" t="s">
        <v>622</v>
      </c>
      <c r="O255" s="3" t="s">
        <v>621</v>
      </c>
      <c r="P255" s="3" t="s">
        <v>622</v>
      </c>
      <c r="Q255" s="3" t="s">
        <v>621</v>
      </c>
      <c r="R255" s="3" t="s">
        <v>622</v>
      </c>
      <c r="S255" s="3" t="s">
        <v>621</v>
      </c>
      <c r="U255" s="20">
        <f t="shared" si="6"/>
        <v>88</v>
      </c>
      <c r="V255" s="3">
        <f t="shared" si="7"/>
        <v>0</v>
      </c>
    </row>
    <row r="256" spans="1:22" ht="15" customHeight="1" x14ac:dyDescent="0.25">
      <c r="A256" s="3" t="s">
        <v>323</v>
      </c>
      <c r="B256" s="3" t="s">
        <v>325</v>
      </c>
      <c r="C256" s="3">
        <v>2013</v>
      </c>
      <c r="D256" s="3">
        <v>8.07</v>
      </c>
      <c r="E256" s="3">
        <v>4.7699999999999996</v>
      </c>
      <c r="F256" s="3">
        <v>1.97</v>
      </c>
      <c r="G256" s="3">
        <v>0</v>
      </c>
      <c r="H256" s="3">
        <v>0</v>
      </c>
      <c r="I256" s="3">
        <v>0.9</v>
      </c>
      <c r="J256" s="3">
        <v>0.43</v>
      </c>
      <c r="K256" s="3" t="s">
        <v>621</v>
      </c>
      <c r="L256" s="3" t="s">
        <v>621</v>
      </c>
      <c r="M256" s="3" t="s">
        <v>621</v>
      </c>
      <c r="N256" s="3" t="s">
        <v>622</v>
      </c>
      <c r="O256" s="3" t="s">
        <v>621</v>
      </c>
      <c r="P256" s="3" t="s">
        <v>622</v>
      </c>
      <c r="Q256" s="3" t="s">
        <v>621</v>
      </c>
      <c r="R256" s="3" t="s">
        <v>622</v>
      </c>
      <c r="S256" s="3" t="s">
        <v>621</v>
      </c>
      <c r="U256" s="20">
        <f t="shared" si="6"/>
        <v>8.07</v>
      </c>
      <c r="V256" s="3">
        <f t="shared" si="7"/>
        <v>0</v>
      </c>
    </row>
    <row r="257" spans="1:22" ht="15" customHeight="1" x14ac:dyDescent="0.25">
      <c r="A257" s="3" t="s">
        <v>323</v>
      </c>
      <c r="B257" s="3" t="s">
        <v>326</v>
      </c>
      <c r="C257" s="3">
        <v>2013</v>
      </c>
      <c r="D257" s="3">
        <v>1.216</v>
      </c>
      <c r="E257" s="3">
        <v>0.68700000000000006</v>
      </c>
      <c r="F257" s="3" t="s">
        <v>621</v>
      </c>
      <c r="G257" s="3" t="s">
        <v>621</v>
      </c>
      <c r="H257" s="3" t="s">
        <v>621</v>
      </c>
      <c r="I257" s="3">
        <v>0.52900000000000003</v>
      </c>
      <c r="J257" s="3" t="s">
        <v>621</v>
      </c>
      <c r="K257" s="3" t="s">
        <v>621</v>
      </c>
      <c r="L257" s="3" t="s">
        <v>621</v>
      </c>
      <c r="M257" s="3" t="s">
        <v>621</v>
      </c>
      <c r="N257" s="3" t="s">
        <v>622</v>
      </c>
      <c r="O257" s="3" t="s">
        <v>621</v>
      </c>
      <c r="P257" s="3" t="s">
        <v>622</v>
      </c>
      <c r="Q257" s="3" t="s">
        <v>621</v>
      </c>
      <c r="R257" s="3" t="s">
        <v>622</v>
      </c>
      <c r="S257" s="3" t="s">
        <v>621</v>
      </c>
      <c r="U257" s="20">
        <f t="shared" si="6"/>
        <v>1.216</v>
      </c>
      <c r="V257" s="3">
        <f t="shared" si="7"/>
        <v>0</v>
      </c>
    </row>
    <row r="258" spans="1:22" ht="15" customHeight="1" x14ac:dyDescent="0.25">
      <c r="A258" s="3" t="s">
        <v>327</v>
      </c>
      <c r="B258" s="3" t="s">
        <v>328</v>
      </c>
      <c r="C258" s="3">
        <v>2013</v>
      </c>
      <c r="D258" s="3">
        <v>15.6</v>
      </c>
      <c r="E258" s="3">
        <v>8.1999999999999993</v>
      </c>
      <c r="F258" s="3">
        <v>0.3</v>
      </c>
      <c r="G258" s="3" t="s">
        <v>621</v>
      </c>
      <c r="H258" s="3" t="s">
        <v>621</v>
      </c>
      <c r="I258" s="3">
        <v>1.5</v>
      </c>
      <c r="J258" s="3">
        <v>5.6</v>
      </c>
      <c r="K258" s="3" t="s">
        <v>621</v>
      </c>
      <c r="L258" s="3" t="s">
        <v>621</v>
      </c>
      <c r="M258" s="3" t="s">
        <v>621</v>
      </c>
      <c r="N258" s="3" t="s">
        <v>622</v>
      </c>
      <c r="O258" s="3" t="s">
        <v>621</v>
      </c>
      <c r="P258" s="3" t="s">
        <v>622</v>
      </c>
      <c r="Q258" s="3" t="s">
        <v>621</v>
      </c>
      <c r="R258" s="3" t="s">
        <v>622</v>
      </c>
      <c r="S258" s="3" t="s">
        <v>621</v>
      </c>
      <c r="U258" s="20">
        <f t="shared" si="6"/>
        <v>15.6</v>
      </c>
      <c r="V258" s="3">
        <f t="shared" si="7"/>
        <v>0</v>
      </c>
    </row>
    <row r="259" spans="1:22" ht="15" customHeight="1" x14ac:dyDescent="0.25">
      <c r="A259" s="3" t="s">
        <v>329</v>
      </c>
      <c r="B259" s="3" t="s">
        <v>330</v>
      </c>
      <c r="C259" s="3">
        <v>2013</v>
      </c>
      <c r="D259" s="3">
        <v>180.9</v>
      </c>
      <c r="E259" s="3">
        <v>65.97</v>
      </c>
      <c r="F259" s="3">
        <v>36.46</v>
      </c>
      <c r="G259" s="3">
        <v>31.99</v>
      </c>
      <c r="H259" s="3" t="s">
        <v>621</v>
      </c>
      <c r="I259" s="3">
        <v>25.36</v>
      </c>
      <c r="J259" s="3">
        <v>20.420000000000002</v>
      </c>
      <c r="K259" s="3">
        <v>0.71</v>
      </c>
      <c r="L259" s="3" t="s">
        <v>621</v>
      </c>
      <c r="M259" s="3" t="s">
        <v>621</v>
      </c>
      <c r="N259" s="3" t="s">
        <v>622</v>
      </c>
      <c r="O259" s="3" t="s">
        <v>621</v>
      </c>
      <c r="P259" s="3" t="s">
        <v>622</v>
      </c>
      <c r="Q259" s="3" t="s">
        <v>621</v>
      </c>
      <c r="R259" s="3" t="s">
        <v>622</v>
      </c>
      <c r="S259" s="3" t="s">
        <v>621</v>
      </c>
      <c r="U259" s="20">
        <f t="shared" ref="U259:U322" si="8">IFERROR(D259/1,0)</f>
        <v>180.9</v>
      </c>
      <c r="V259" s="3">
        <f t="shared" ref="V259:V322" si="9">IFERROR(O259/1,0)+IFERROR(Q259/1,0)+IFERROR(S259/1,0)</f>
        <v>0</v>
      </c>
    </row>
    <row r="260" spans="1:22"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U260" s="20">
        <f t="shared" si="8"/>
        <v>0</v>
      </c>
      <c r="V260" s="3">
        <f t="shared" si="9"/>
        <v>0</v>
      </c>
    </row>
    <row r="261" spans="1:22"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U261" s="20">
        <f t="shared" si="8"/>
        <v>0</v>
      </c>
      <c r="V261" s="3">
        <f t="shared" si="9"/>
        <v>0</v>
      </c>
    </row>
    <row r="262" spans="1:22" ht="15" customHeight="1" x14ac:dyDescent="0.25">
      <c r="A262" s="3" t="s">
        <v>335</v>
      </c>
      <c r="B262" s="3" t="s">
        <v>336</v>
      </c>
      <c r="C262" s="3">
        <v>2013</v>
      </c>
      <c r="D262" s="3" t="s">
        <v>621</v>
      </c>
      <c r="E262" s="3" t="s">
        <v>621</v>
      </c>
      <c r="F262" s="3" t="s">
        <v>621</v>
      </c>
      <c r="G262" s="3" t="s">
        <v>621</v>
      </c>
      <c r="H262" s="3" t="s">
        <v>621</v>
      </c>
      <c r="I262" s="3" t="s">
        <v>621</v>
      </c>
      <c r="J262" s="3" t="s">
        <v>621</v>
      </c>
      <c r="K262" s="3" t="s">
        <v>621</v>
      </c>
      <c r="L262" s="3" t="s">
        <v>621</v>
      </c>
      <c r="M262" s="3" t="s">
        <v>621</v>
      </c>
      <c r="N262" s="3" t="s">
        <v>622</v>
      </c>
      <c r="O262" s="3" t="s">
        <v>621</v>
      </c>
      <c r="P262" s="3" t="s">
        <v>622</v>
      </c>
      <c r="Q262" s="3" t="s">
        <v>621</v>
      </c>
      <c r="R262" s="3" t="s">
        <v>622</v>
      </c>
      <c r="S262" s="3" t="s">
        <v>621</v>
      </c>
      <c r="U262" s="20">
        <f t="shared" si="8"/>
        <v>0</v>
      </c>
      <c r="V262" s="3">
        <f t="shared" si="9"/>
        <v>0</v>
      </c>
    </row>
    <row r="263" spans="1:22" ht="15" customHeight="1" x14ac:dyDescent="0.25">
      <c r="A263" s="3" t="s">
        <v>335</v>
      </c>
      <c r="B263" s="3" t="s">
        <v>337</v>
      </c>
      <c r="C263" s="3">
        <v>2013</v>
      </c>
      <c r="D263" s="3">
        <v>37.200000000000003</v>
      </c>
      <c r="E263" s="3">
        <v>14.9</v>
      </c>
      <c r="F263" s="3">
        <v>4.8</v>
      </c>
      <c r="G263" s="3">
        <v>8.1</v>
      </c>
      <c r="H263" s="3" t="s">
        <v>621</v>
      </c>
      <c r="I263" s="3">
        <v>8.6999999999999993</v>
      </c>
      <c r="J263" s="3">
        <v>0.6</v>
      </c>
      <c r="K263" s="3" t="s">
        <v>621</v>
      </c>
      <c r="L263" s="3">
        <v>0.1</v>
      </c>
      <c r="M263" s="3" t="s">
        <v>621</v>
      </c>
      <c r="N263" s="3" t="s">
        <v>622</v>
      </c>
      <c r="O263" s="3" t="s">
        <v>621</v>
      </c>
      <c r="P263" s="3" t="s">
        <v>622</v>
      </c>
      <c r="Q263" s="3" t="s">
        <v>621</v>
      </c>
      <c r="R263" s="3" t="s">
        <v>622</v>
      </c>
      <c r="S263" s="3" t="s">
        <v>621</v>
      </c>
      <c r="U263" s="20">
        <f t="shared" si="8"/>
        <v>37.200000000000003</v>
      </c>
      <c r="V263" s="3">
        <f t="shared" si="9"/>
        <v>0</v>
      </c>
    </row>
    <row r="264" spans="1:22" ht="15" customHeight="1" x14ac:dyDescent="0.25">
      <c r="A264" s="3" t="s">
        <v>335</v>
      </c>
      <c r="B264" s="3" t="s">
        <v>338</v>
      </c>
      <c r="C264" s="3">
        <v>2013</v>
      </c>
      <c r="D264" s="3">
        <v>1455</v>
      </c>
      <c r="E264" s="3">
        <v>543.5</v>
      </c>
      <c r="F264" s="3">
        <v>272.2</v>
      </c>
      <c r="G264" s="3">
        <v>125.5</v>
      </c>
      <c r="H264" s="3">
        <v>4.8</v>
      </c>
      <c r="I264" s="3">
        <v>185.7</v>
      </c>
      <c r="J264" s="3">
        <v>208</v>
      </c>
      <c r="K264" s="3">
        <v>20.3</v>
      </c>
      <c r="L264" s="3">
        <v>99.6</v>
      </c>
      <c r="M264" s="3" t="s">
        <v>621</v>
      </c>
      <c r="N264" s="3" t="s">
        <v>622</v>
      </c>
      <c r="O264" s="3" t="s">
        <v>621</v>
      </c>
      <c r="P264" s="3" t="s">
        <v>622</v>
      </c>
      <c r="Q264" s="3" t="s">
        <v>621</v>
      </c>
      <c r="R264" s="3" t="s">
        <v>622</v>
      </c>
      <c r="S264" s="3" t="s">
        <v>621</v>
      </c>
      <c r="U264" s="20">
        <f t="shared" si="8"/>
        <v>1455</v>
      </c>
      <c r="V264" s="3">
        <f t="shared" si="9"/>
        <v>0</v>
      </c>
    </row>
    <row r="265" spans="1:22" ht="15" customHeight="1" x14ac:dyDescent="0.25">
      <c r="A265" s="3" t="s">
        <v>339</v>
      </c>
      <c r="B265" s="3" t="s">
        <v>340</v>
      </c>
      <c r="C265" s="3">
        <v>2013</v>
      </c>
      <c r="D265" s="3">
        <v>443</v>
      </c>
      <c r="E265" s="3">
        <v>123.863</v>
      </c>
      <c r="F265" s="3">
        <v>23.542999999999999</v>
      </c>
      <c r="G265" s="3">
        <v>32.92</v>
      </c>
      <c r="H265" s="3" t="s">
        <v>621</v>
      </c>
      <c r="I265" s="3">
        <v>44.530999999999999</v>
      </c>
      <c r="J265" s="3">
        <v>63.923000000000002</v>
      </c>
      <c r="K265" s="3">
        <v>0.73</v>
      </c>
      <c r="L265" s="3" t="s">
        <v>621</v>
      </c>
      <c r="M265" s="3" t="s">
        <v>621</v>
      </c>
      <c r="N265" s="3" t="s">
        <v>825</v>
      </c>
      <c r="O265" s="3">
        <v>153</v>
      </c>
      <c r="P265" s="3" t="s">
        <v>622</v>
      </c>
      <c r="Q265" s="3" t="s">
        <v>621</v>
      </c>
      <c r="R265" s="3" t="s">
        <v>622</v>
      </c>
      <c r="S265" s="3" t="s">
        <v>621</v>
      </c>
      <c r="U265" s="20">
        <f t="shared" si="8"/>
        <v>443</v>
      </c>
      <c r="V265" s="3">
        <f t="shared" si="9"/>
        <v>153</v>
      </c>
    </row>
    <row r="266" spans="1:22" ht="15" customHeight="1" x14ac:dyDescent="0.25">
      <c r="A266" s="3" t="s">
        <v>339</v>
      </c>
      <c r="B266" s="3" t="s">
        <v>341</v>
      </c>
      <c r="C266" s="3">
        <v>2013</v>
      </c>
      <c r="D266" s="3">
        <v>20.79</v>
      </c>
      <c r="E266" s="3" t="s">
        <v>621</v>
      </c>
      <c r="F266" s="3" t="s">
        <v>621</v>
      </c>
      <c r="G266" s="3" t="s">
        <v>621</v>
      </c>
      <c r="H266" s="3" t="s">
        <v>621</v>
      </c>
      <c r="I266" s="3" t="s">
        <v>621</v>
      </c>
      <c r="J266" s="3" t="s">
        <v>621</v>
      </c>
      <c r="K266" s="3" t="s">
        <v>621</v>
      </c>
      <c r="L266" s="3" t="s">
        <v>621</v>
      </c>
      <c r="M266" s="3" t="s">
        <v>621</v>
      </c>
      <c r="N266" s="3" t="s">
        <v>622</v>
      </c>
      <c r="O266" s="3" t="s">
        <v>621</v>
      </c>
      <c r="P266" s="3" t="s">
        <v>622</v>
      </c>
      <c r="Q266" s="3" t="s">
        <v>621</v>
      </c>
      <c r="R266" s="3" t="s">
        <v>622</v>
      </c>
      <c r="S266" s="3" t="s">
        <v>621</v>
      </c>
      <c r="U266" s="20">
        <f t="shared" si="8"/>
        <v>20.79</v>
      </c>
      <c r="V266" s="3">
        <f t="shared" si="9"/>
        <v>0</v>
      </c>
    </row>
    <row r="267" spans="1:22" ht="15" customHeight="1" x14ac:dyDescent="0.25">
      <c r="A267" s="3" t="s">
        <v>342</v>
      </c>
      <c r="B267" s="3" t="s">
        <v>343</v>
      </c>
      <c r="C267" s="3">
        <v>2013</v>
      </c>
      <c r="D267" s="3">
        <v>1027.529</v>
      </c>
      <c r="E267" s="3">
        <v>676.8</v>
      </c>
      <c r="F267" s="3">
        <v>9.8000000000000007</v>
      </c>
      <c r="G267" s="3">
        <v>14</v>
      </c>
      <c r="H267" s="3">
        <v>0</v>
      </c>
      <c r="I267" s="3">
        <v>82.4</v>
      </c>
      <c r="J267" s="3">
        <v>239</v>
      </c>
      <c r="K267" s="3">
        <v>4</v>
      </c>
      <c r="L267" s="3">
        <v>0</v>
      </c>
      <c r="M267" s="3">
        <v>0</v>
      </c>
      <c r="N267" s="3" t="s">
        <v>826</v>
      </c>
      <c r="O267" s="3">
        <v>1.5289999999999999</v>
      </c>
      <c r="P267" s="3" t="s">
        <v>622</v>
      </c>
      <c r="Q267" s="3" t="s">
        <v>621</v>
      </c>
      <c r="R267" s="3" t="s">
        <v>622</v>
      </c>
      <c r="S267" s="3" t="s">
        <v>621</v>
      </c>
      <c r="U267" s="20">
        <f t="shared" si="8"/>
        <v>1027.529</v>
      </c>
      <c r="V267" s="3">
        <f t="shared" si="9"/>
        <v>1.5289999999999999</v>
      </c>
    </row>
    <row r="268" spans="1:22" ht="15" customHeight="1" x14ac:dyDescent="0.25">
      <c r="A268" s="3" t="s">
        <v>344</v>
      </c>
      <c r="B268" s="3" t="s">
        <v>345</v>
      </c>
      <c r="C268" s="3">
        <v>2013</v>
      </c>
      <c r="D268" s="3">
        <v>15.721</v>
      </c>
      <c r="E268" s="3">
        <v>9.609</v>
      </c>
      <c r="F268" s="3">
        <v>0.63</v>
      </c>
      <c r="G268" s="3">
        <v>0</v>
      </c>
      <c r="H268" s="3">
        <v>0</v>
      </c>
      <c r="I268" s="3">
        <v>5.0410000000000004</v>
      </c>
      <c r="J268" s="3">
        <v>1.103</v>
      </c>
      <c r="K268" s="3">
        <v>0</v>
      </c>
      <c r="L268" s="3">
        <v>0</v>
      </c>
      <c r="M268" s="3">
        <v>0</v>
      </c>
      <c r="N268" s="3" t="s">
        <v>622</v>
      </c>
      <c r="O268" s="3" t="s">
        <v>621</v>
      </c>
      <c r="P268" s="3" t="s">
        <v>622</v>
      </c>
      <c r="Q268" s="3" t="s">
        <v>621</v>
      </c>
      <c r="R268" s="3" t="s">
        <v>622</v>
      </c>
      <c r="S268" s="3" t="s">
        <v>621</v>
      </c>
      <c r="U268" s="20">
        <f t="shared" si="8"/>
        <v>15.721</v>
      </c>
      <c r="V268" s="3">
        <f t="shared" si="9"/>
        <v>0</v>
      </c>
    </row>
    <row r="269" spans="1:22" ht="15" customHeight="1" x14ac:dyDescent="0.25">
      <c r="A269" s="3" t="s">
        <v>344</v>
      </c>
      <c r="B269" s="3" t="s">
        <v>346</v>
      </c>
      <c r="C269" s="3">
        <v>2013</v>
      </c>
      <c r="D269" s="3">
        <v>122.807</v>
      </c>
      <c r="E269" s="3">
        <v>62.22</v>
      </c>
      <c r="F269" s="3">
        <v>4.2530000000000001</v>
      </c>
      <c r="G269" s="3">
        <v>4.41</v>
      </c>
      <c r="H269" s="3">
        <v>0</v>
      </c>
      <c r="I269" s="3">
        <v>34.024999999999999</v>
      </c>
      <c r="J269" s="3">
        <v>15.912000000000001</v>
      </c>
      <c r="K269" s="3">
        <v>0</v>
      </c>
      <c r="L269" s="3">
        <v>0</v>
      </c>
      <c r="M269" s="3">
        <v>2.98</v>
      </c>
      <c r="N269" s="3" t="s">
        <v>622</v>
      </c>
      <c r="O269" s="3" t="s">
        <v>621</v>
      </c>
      <c r="P269" s="3" t="s">
        <v>622</v>
      </c>
      <c r="Q269" s="3" t="s">
        <v>621</v>
      </c>
      <c r="R269" s="3" t="s">
        <v>622</v>
      </c>
      <c r="S269" s="3" t="s">
        <v>621</v>
      </c>
      <c r="U269" s="20">
        <f t="shared" si="8"/>
        <v>122.807</v>
      </c>
      <c r="V269" s="3">
        <f t="shared" si="9"/>
        <v>0</v>
      </c>
    </row>
    <row r="270" spans="1:22" ht="15" customHeight="1" x14ac:dyDescent="0.25">
      <c r="A270" s="3" t="s">
        <v>344</v>
      </c>
      <c r="B270" s="3" t="s">
        <v>347</v>
      </c>
      <c r="C270" s="3">
        <v>2013</v>
      </c>
      <c r="D270" s="3">
        <v>18.997</v>
      </c>
      <c r="E270" s="3">
        <v>11.814</v>
      </c>
      <c r="F270" s="3">
        <v>0.78800000000000003</v>
      </c>
      <c r="G270" s="3">
        <v>0</v>
      </c>
      <c r="H270" s="3">
        <v>0</v>
      </c>
      <c r="I270" s="3">
        <v>3.9380000000000002</v>
      </c>
      <c r="J270" s="3">
        <v>3.78</v>
      </c>
      <c r="K270" s="3" t="s">
        <v>621</v>
      </c>
      <c r="L270" s="3" t="s">
        <v>621</v>
      </c>
      <c r="M270" s="3">
        <v>0</v>
      </c>
      <c r="N270" s="3" t="s">
        <v>622</v>
      </c>
      <c r="O270" s="3" t="s">
        <v>621</v>
      </c>
      <c r="P270" s="3" t="s">
        <v>622</v>
      </c>
      <c r="Q270" s="3" t="s">
        <v>621</v>
      </c>
      <c r="R270" s="3" t="s">
        <v>622</v>
      </c>
      <c r="S270" s="3" t="s">
        <v>621</v>
      </c>
      <c r="U270" s="20">
        <f t="shared" si="8"/>
        <v>18.997</v>
      </c>
      <c r="V270" s="3">
        <f t="shared" si="9"/>
        <v>0</v>
      </c>
    </row>
    <row r="271" spans="1:22" ht="15" customHeight="1" x14ac:dyDescent="0.25">
      <c r="A271" s="3" t="s">
        <v>348</v>
      </c>
      <c r="B271" s="3" t="s">
        <v>349</v>
      </c>
      <c r="C271" s="3">
        <v>2013</v>
      </c>
      <c r="D271" s="3">
        <v>133.43</v>
      </c>
      <c r="E271" s="3">
        <v>60.65</v>
      </c>
      <c r="F271" s="3">
        <v>16.36</v>
      </c>
      <c r="G271" s="3">
        <v>53.09</v>
      </c>
      <c r="H271" s="3">
        <v>42.7</v>
      </c>
      <c r="I271" s="3">
        <v>3.33</v>
      </c>
      <c r="J271" s="3">
        <v>0</v>
      </c>
      <c r="K271" s="3">
        <v>0</v>
      </c>
      <c r="L271" s="3">
        <v>0</v>
      </c>
      <c r="M271" s="3">
        <v>0</v>
      </c>
      <c r="N271" s="3" t="s">
        <v>622</v>
      </c>
      <c r="O271" s="3" t="s">
        <v>621</v>
      </c>
      <c r="P271" s="3" t="s">
        <v>622</v>
      </c>
      <c r="Q271" s="3" t="s">
        <v>621</v>
      </c>
      <c r="R271" s="3" t="s">
        <v>622</v>
      </c>
      <c r="S271" s="3" t="s">
        <v>621</v>
      </c>
      <c r="U271" s="20">
        <f t="shared" si="8"/>
        <v>133.43</v>
      </c>
      <c r="V271" s="3">
        <f t="shared" si="9"/>
        <v>0</v>
      </c>
    </row>
    <row r="272" spans="1:22" ht="15" customHeight="1" x14ac:dyDescent="0.25">
      <c r="A272" s="3" t="s">
        <v>350</v>
      </c>
      <c r="B272" s="3" t="s">
        <v>351</v>
      </c>
      <c r="C272" s="3">
        <v>2013</v>
      </c>
      <c r="D272" s="3">
        <v>2.1190000000000002</v>
      </c>
      <c r="E272" s="3">
        <v>0.92200000000000004</v>
      </c>
      <c r="F272" s="3">
        <v>0.13100000000000001</v>
      </c>
      <c r="G272" s="3">
        <v>0</v>
      </c>
      <c r="H272" s="3" t="s">
        <v>621</v>
      </c>
      <c r="I272" s="3">
        <v>1.0660000000000001</v>
      </c>
      <c r="J272" s="3">
        <v>0</v>
      </c>
      <c r="K272" s="3">
        <v>0</v>
      </c>
      <c r="L272" s="3">
        <v>0</v>
      </c>
      <c r="M272" s="3">
        <v>0</v>
      </c>
      <c r="N272" s="3" t="s">
        <v>622</v>
      </c>
      <c r="O272" s="3" t="s">
        <v>621</v>
      </c>
      <c r="P272" s="3" t="s">
        <v>622</v>
      </c>
      <c r="Q272" s="3" t="s">
        <v>621</v>
      </c>
      <c r="R272" s="3" t="s">
        <v>622</v>
      </c>
      <c r="S272" s="3" t="s">
        <v>621</v>
      </c>
      <c r="U272" s="20">
        <f t="shared" si="8"/>
        <v>2.1190000000000002</v>
      </c>
      <c r="V272" s="3">
        <f t="shared" si="9"/>
        <v>0</v>
      </c>
    </row>
    <row r="273" spans="1:22" ht="15" customHeight="1" x14ac:dyDescent="0.25">
      <c r="A273" s="3" t="s">
        <v>350</v>
      </c>
      <c r="B273" s="3" t="s">
        <v>352</v>
      </c>
      <c r="C273" s="3">
        <v>2013</v>
      </c>
      <c r="D273" s="3">
        <v>10.849</v>
      </c>
      <c r="E273" s="3">
        <v>1.78</v>
      </c>
      <c r="F273" s="3">
        <v>2.9220000000000002</v>
      </c>
      <c r="G273" s="3">
        <v>3.3460000000000001</v>
      </c>
      <c r="H273" s="3" t="s">
        <v>621</v>
      </c>
      <c r="I273" s="3">
        <v>2.1070000000000002</v>
      </c>
      <c r="J273" s="3">
        <v>0.69499999999999995</v>
      </c>
      <c r="K273" s="3">
        <v>0</v>
      </c>
      <c r="L273" s="3">
        <v>0</v>
      </c>
      <c r="M273" s="3">
        <v>2.7170000000000001</v>
      </c>
      <c r="N273" s="3" t="s">
        <v>622</v>
      </c>
      <c r="O273" s="3" t="s">
        <v>621</v>
      </c>
      <c r="P273" s="3" t="s">
        <v>622</v>
      </c>
      <c r="Q273" s="3" t="s">
        <v>621</v>
      </c>
      <c r="R273" s="3" t="s">
        <v>622</v>
      </c>
      <c r="S273" s="3" t="s">
        <v>621</v>
      </c>
      <c r="U273" s="20">
        <f t="shared" si="8"/>
        <v>10.849</v>
      </c>
      <c r="V273" s="3">
        <f t="shared" si="9"/>
        <v>0</v>
      </c>
    </row>
    <row r="274" spans="1:22" ht="15" customHeight="1" x14ac:dyDescent="0.25">
      <c r="A274" s="3" t="s">
        <v>350</v>
      </c>
      <c r="B274" s="3" t="s">
        <v>353</v>
      </c>
      <c r="C274" s="3">
        <v>2013</v>
      </c>
      <c r="D274" s="3">
        <v>157.19800000000001</v>
      </c>
      <c r="E274" s="3">
        <v>57.634</v>
      </c>
      <c r="F274" s="3">
        <v>24.981999999999999</v>
      </c>
      <c r="G274" s="3">
        <v>22.053000000000001</v>
      </c>
      <c r="H274" s="3" t="s">
        <v>621</v>
      </c>
      <c r="I274" s="3">
        <v>19.395</v>
      </c>
      <c r="J274" s="3">
        <v>33.134999999999998</v>
      </c>
      <c r="K274" s="3">
        <v>0</v>
      </c>
      <c r="L274" s="3">
        <v>0</v>
      </c>
      <c r="M274" s="3">
        <v>12.741</v>
      </c>
      <c r="N274" s="3" t="s">
        <v>622</v>
      </c>
      <c r="O274" s="3" t="s">
        <v>621</v>
      </c>
      <c r="P274" s="3" t="s">
        <v>622</v>
      </c>
      <c r="Q274" s="3" t="s">
        <v>621</v>
      </c>
      <c r="R274" s="3" t="s">
        <v>622</v>
      </c>
      <c r="S274" s="3" t="s">
        <v>621</v>
      </c>
      <c r="U274" s="20">
        <f t="shared" si="8"/>
        <v>157.19800000000001</v>
      </c>
      <c r="V274" s="3">
        <f t="shared" si="9"/>
        <v>0</v>
      </c>
    </row>
    <row r="275" spans="1:22" ht="15" customHeight="1" x14ac:dyDescent="0.25">
      <c r="A275" s="3" t="s">
        <v>354</v>
      </c>
      <c r="B275" s="3" t="s">
        <v>355</v>
      </c>
      <c r="C275" s="3">
        <v>2013</v>
      </c>
      <c r="D275" s="3">
        <v>41.4</v>
      </c>
      <c r="E275" s="3">
        <v>25.4</v>
      </c>
      <c r="F275" s="3">
        <v>4.4000000000000004</v>
      </c>
      <c r="G275" s="3">
        <v>1.4</v>
      </c>
      <c r="H275" s="3" t="s">
        <v>621</v>
      </c>
      <c r="I275" s="3">
        <v>5.8</v>
      </c>
      <c r="J275" s="3">
        <v>4.4000000000000004</v>
      </c>
      <c r="K275" s="3" t="s">
        <v>621</v>
      </c>
      <c r="L275" s="3" t="s">
        <v>621</v>
      </c>
      <c r="M275" s="3">
        <v>1.4</v>
      </c>
      <c r="N275" s="3" t="s">
        <v>622</v>
      </c>
      <c r="O275" s="3" t="s">
        <v>621</v>
      </c>
      <c r="P275" s="3" t="s">
        <v>622</v>
      </c>
      <c r="Q275" s="3" t="s">
        <v>621</v>
      </c>
      <c r="R275" s="3" t="s">
        <v>622</v>
      </c>
      <c r="S275" s="3" t="s">
        <v>621</v>
      </c>
      <c r="U275" s="20">
        <f t="shared" si="8"/>
        <v>41.4</v>
      </c>
      <c r="V275" s="3">
        <f t="shared" si="9"/>
        <v>0</v>
      </c>
    </row>
    <row r="276" spans="1:22" ht="15" customHeight="1" x14ac:dyDescent="0.25">
      <c r="A276" s="3" t="s">
        <v>356</v>
      </c>
      <c r="B276" s="3" t="s">
        <v>357</v>
      </c>
      <c r="C276" s="3">
        <v>2013</v>
      </c>
      <c r="D276" s="3">
        <v>132.30000000000001</v>
      </c>
      <c r="E276" s="3">
        <v>57</v>
      </c>
      <c r="F276" s="3">
        <v>4.8</v>
      </c>
      <c r="G276" s="3">
        <v>47.3</v>
      </c>
      <c r="H276" s="3">
        <v>16.8</v>
      </c>
      <c r="I276" s="3">
        <v>12.6</v>
      </c>
      <c r="J276" s="3">
        <v>10.7</v>
      </c>
      <c r="K276" s="3">
        <v>0</v>
      </c>
      <c r="L276" s="3">
        <v>0</v>
      </c>
      <c r="M276" s="3">
        <v>47.3</v>
      </c>
      <c r="N276" s="3" t="s">
        <v>622</v>
      </c>
      <c r="O276" s="3" t="s">
        <v>621</v>
      </c>
      <c r="P276" s="3" t="s">
        <v>622</v>
      </c>
      <c r="Q276" s="3" t="s">
        <v>621</v>
      </c>
      <c r="R276" s="3" t="s">
        <v>622</v>
      </c>
      <c r="S276" s="3" t="s">
        <v>621</v>
      </c>
      <c r="U276" s="20">
        <f t="shared" si="8"/>
        <v>132.30000000000001</v>
      </c>
      <c r="V276" s="3">
        <f t="shared" si="9"/>
        <v>0</v>
      </c>
    </row>
    <row r="277" spans="1:22" ht="15" customHeight="1" x14ac:dyDescent="0.25">
      <c r="A277" s="3" t="s">
        <v>358</v>
      </c>
      <c r="B277" s="3" t="s">
        <v>359</v>
      </c>
      <c r="C277" s="3">
        <v>2013</v>
      </c>
      <c r="D277" s="3">
        <v>83.1</v>
      </c>
      <c r="E277" s="3">
        <v>35.700000000000003</v>
      </c>
      <c r="F277" s="3">
        <v>22.7</v>
      </c>
      <c r="G277" s="3">
        <v>9</v>
      </c>
      <c r="H277" s="3" t="s">
        <v>621</v>
      </c>
      <c r="I277" s="3">
        <v>10.6</v>
      </c>
      <c r="J277" s="3">
        <v>5.0999999999999996</v>
      </c>
      <c r="K277" s="3" t="s">
        <v>621</v>
      </c>
      <c r="L277" s="3" t="s">
        <v>621</v>
      </c>
      <c r="M277" s="3" t="s">
        <v>621</v>
      </c>
      <c r="N277" s="3" t="s">
        <v>622</v>
      </c>
      <c r="O277" s="3" t="s">
        <v>621</v>
      </c>
      <c r="P277" s="3" t="s">
        <v>622</v>
      </c>
      <c r="Q277" s="3" t="s">
        <v>621</v>
      </c>
      <c r="R277" s="3" t="s">
        <v>622</v>
      </c>
      <c r="S277" s="3" t="s">
        <v>621</v>
      </c>
      <c r="U277" s="20">
        <f t="shared" si="8"/>
        <v>83.1</v>
      </c>
      <c r="V277" s="3">
        <f t="shared" si="9"/>
        <v>0</v>
      </c>
    </row>
    <row r="278" spans="1:22" ht="15" customHeight="1" x14ac:dyDescent="0.25">
      <c r="A278" s="3" t="s">
        <v>360</v>
      </c>
      <c r="B278" s="3" t="s">
        <v>361</v>
      </c>
      <c r="C278" s="3">
        <v>2013</v>
      </c>
      <c r="D278" s="3">
        <v>22</v>
      </c>
      <c r="E278" s="3">
        <v>15</v>
      </c>
      <c r="F278" s="3">
        <v>0.2</v>
      </c>
      <c r="G278" s="3" t="s">
        <v>621</v>
      </c>
      <c r="H278" s="3" t="s">
        <v>621</v>
      </c>
      <c r="I278" s="3">
        <v>4</v>
      </c>
      <c r="J278" s="3">
        <v>2.1</v>
      </c>
      <c r="K278" s="3" t="s">
        <v>621</v>
      </c>
      <c r="L278" s="3" t="s">
        <v>621</v>
      </c>
      <c r="M278" s="3">
        <v>0.7</v>
      </c>
      <c r="N278" s="3" t="s">
        <v>622</v>
      </c>
      <c r="O278" s="3" t="s">
        <v>621</v>
      </c>
      <c r="P278" s="3" t="s">
        <v>622</v>
      </c>
      <c r="Q278" s="3" t="s">
        <v>621</v>
      </c>
      <c r="R278" s="3" t="s">
        <v>622</v>
      </c>
      <c r="S278" s="3" t="s">
        <v>621</v>
      </c>
      <c r="U278" s="20">
        <f t="shared" si="8"/>
        <v>22</v>
      </c>
      <c r="V278" s="3">
        <f t="shared" si="9"/>
        <v>0</v>
      </c>
    </row>
    <row r="279" spans="1:22" ht="15" customHeight="1" x14ac:dyDescent="0.25">
      <c r="A279" s="3" t="s">
        <v>362</v>
      </c>
      <c r="B279" s="3" t="s">
        <v>363</v>
      </c>
      <c r="C279" s="3">
        <v>2013</v>
      </c>
      <c r="D279" s="3">
        <v>45.5</v>
      </c>
      <c r="E279" s="3">
        <v>20.2</v>
      </c>
      <c r="F279" s="3">
        <v>14.7</v>
      </c>
      <c r="G279" s="3">
        <v>1</v>
      </c>
      <c r="H279" s="3">
        <v>0</v>
      </c>
      <c r="I279" s="3">
        <v>6.2</v>
      </c>
      <c r="J279" s="3">
        <v>3.4</v>
      </c>
      <c r="K279" s="3">
        <v>0</v>
      </c>
      <c r="L279" s="3">
        <v>0</v>
      </c>
      <c r="M279" s="3">
        <v>0</v>
      </c>
      <c r="N279" s="3" t="s">
        <v>622</v>
      </c>
      <c r="O279" s="3" t="s">
        <v>621</v>
      </c>
      <c r="P279" s="3" t="s">
        <v>622</v>
      </c>
      <c r="Q279" s="3" t="s">
        <v>621</v>
      </c>
      <c r="R279" s="3" t="s">
        <v>622</v>
      </c>
      <c r="S279" s="3" t="s">
        <v>621</v>
      </c>
      <c r="U279" s="20">
        <f t="shared" si="8"/>
        <v>45.5</v>
      </c>
      <c r="V279" s="3">
        <f t="shared" si="9"/>
        <v>0</v>
      </c>
    </row>
    <row r="280" spans="1:22" ht="15" customHeight="1" x14ac:dyDescent="0.25">
      <c r="A280" s="3" t="s">
        <v>364</v>
      </c>
      <c r="B280" s="3" t="s">
        <v>365</v>
      </c>
      <c r="C280" s="3">
        <v>2013</v>
      </c>
      <c r="D280" s="3">
        <v>5.95</v>
      </c>
      <c r="E280" s="3">
        <v>2.0699999999999998</v>
      </c>
      <c r="F280" s="3">
        <v>1.45</v>
      </c>
      <c r="G280" s="3" t="s">
        <v>621</v>
      </c>
      <c r="H280" s="3" t="s">
        <v>621</v>
      </c>
      <c r="I280" s="3">
        <v>1.84</v>
      </c>
      <c r="J280" s="3">
        <v>0.6</v>
      </c>
      <c r="K280" s="3" t="s">
        <v>621</v>
      </c>
      <c r="L280" s="3" t="s">
        <v>621</v>
      </c>
      <c r="M280" s="3" t="s">
        <v>621</v>
      </c>
      <c r="N280" s="3" t="s">
        <v>622</v>
      </c>
      <c r="O280" s="3" t="s">
        <v>621</v>
      </c>
      <c r="P280" s="3" t="s">
        <v>622</v>
      </c>
      <c r="Q280" s="3" t="s">
        <v>621</v>
      </c>
      <c r="R280" s="3" t="s">
        <v>622</v>
      </c>
      <c r="S280" s="3" t="s">
        <v>621</v>
      </c>
      <c r="U280" s="20">
        <f t="shared" si="8"/>
        <v>5.95</v>
      </c>
      <c r="V280" s="3">
        <f t="shared" si="9"/>
        <v>0</v>
      </c>
    </row>
    <row r="281" spans="1:22" ht="15" customHeight="1" x14ac:dyDescent="0.25">
      <c r="A281" s="3" t="s">
        <v>364</v>
      </c>
      <c r="B281" s="3" t="s">
        <v>366</v>
      </c>
      <c r="C281" s="3">
        <v>2013</v>
      </c>
      <c r="D281" s="3">
        <v>219.93</v>
      </c>
      <c r="E281" s="3">
        <v>74.650000000000006</v>
      </c>
      <c r="F281" s="3">
        <v>60.39</v>
      </c>
      <c r="G281" s="3">
        <v>16.22</v>
      </c>
      <c r="H281" s="3" t="s">
        <v>621</v>
      </c>
      <c r="I281" s="3">
        <v>36.72</v>
      </c>
      <c r="J281" s="3">
        <v>31.95</v>
      </c>
      <c r="K281" s="3">
        <v>1.3</v>
      </c>
      <c r="L281" s="3" t="s">
        <v>621</v>
      </c>
      <c r="M281" s="3" t="s">
        <v>621</v>
      </c>
      <c r="N281" s="3" t="s">
        <v>622</v>
      </c>
      <c r="O281" s="3" t="s">
        <v>621</v>
      </c>
      <c r="P281" s="3" t="s">
        <v>622</v>
      </c>
      <c r="Q281" s="3" t="s">
        <v>621</v>
      </c>
      <c r="R281" s="3" t="s">
        <v>622</v>
      </c>
      <c r="S281" s="3" t="s">
        <v>621</v>
      </c>
      <c r="U281" s="20">
        <f t="shared" si="8"/>
        <v>219.93</v>
      </c>
      <c r="V281" s="3">
        <f t="shared" si="9"/>
        <v>0</v>
      </c>
    </row>
    <row r="282" spans="1:22" ht="15" customHeight="1" x14ac:dyDescent="0.25">
      <c r="A282" s="3" t="s">
        <v>364</v>
      </c>
      <c r="B282" s="3" t="s">
        <v>367</v>
      </c>
      <c r="C282" s="3">
        <v>2013</v>
      </c>
      <c r="D282" s="3">
        <v>1.36</v>
      </c>
      <c r="E282" s="3">
        <v>0.66</v>
      </c>
      <c r="F282" s="3">
        <v>0</v>
      </c>
      <c r="G282" s="3">
        <v>0</v>
      </c>
      <c r="H282" s="3">
        <v>0</v>
      </c>
      <c r="I282" s="3">
        <v>0.58499999999999996</v>
      </c>
      <c r="J282" s="3">
        <v>0.113</v>
      </c>
      <c r="K282" s="3">
        <v>0</v>
      </c>
      <c r="L282" s="3">
        <v>0</v>
      </c>
      <c r="M282" s="3">
        <v>0</v>
      </c>
      <c r="N282" s="3" t="s">
        <v>622</v>
      </c>
      <c r="O282" s="3" t="s">
        <v>621</v>
      </c>
      <c r="P282" s="3" t="s">
        <v>622</v>
      </c>
      <c r="Q282" s="3" t="s">
        <v>621</v>
      </c>
      <c r="R282" s="3" t="s">
        <v>622</v>
      </c>
      <c r="S282" s="3" t="s">
        <v>621</v>
      </c>
      <c r="U282" s="20">
        <f t="shared" si="8"/>
        <v>1.36</v>
      </c>
      <c r="V282" s="3">
        <f t="shared" si="9"/>
        <v>0</v>
      </c>
    </row>
    <row r="283" spans="1:22" ht="15" customHeight="1" x14ac:dyDescent="0.25">
      <c r="A283" s="3" t="s">
        <v>364</v>
      </c>
      <c r="B283" s="3" t="s">
        <v>368</v>
      </c>
      <c r="C283" s="3">
        <v>2013</v>
      </c>
      <c r="D283" s="3">
        <v>1.98</v>
      </c>
      <c r="E283" s="3">
        <v>0.59</v>
      </c>
      <c r="F283" s="3">
        <v>0.14000000000000001</v>
      </c>
      <c r="G283" s="3">
        <v>0</v>
      </c>
      <c r="H283" s="3">
        <v>0</v>
      </c>
      <c r="I283" s="3">
        <v>1.18</v>
      </c>
      <c r="J283" s="3">
        <v>0.06</v>
      </c>
      <c r="K283" s="3">
        <v>0</v>
      </c>
      <c r="L283" s="3">
        <v>0</v>
      </c>
      <c r="M283" s="3">
        <v>0</v>
      </c>
      <c r="N283" s="3" t="s">
        <v>622</v>
      </c>
      <c r="O283" s="3" t="s">
        <v>621</v>
      </c>
      <c r="P283" s="3" t="s">
        <v>622</v>
      </c>
      <c r="Q283" s="3" t="s">
        <v>621</v>
      </c>
      <c r="R283" s="3" t="s">
        <v>622</v>
      </c>
      <c r="S283" s="3" t="s">
        <v>621</v>
      </c>
      <c r="U283" s="20">
        <f t="shared" si="8"/>
        <v>1.98</v>
      </c>
      <c r="V283" s="3">
        <f t="shared" si="9"/>
        <v>0</v>
      </c>
    </row>
    <row r="284" spans="1:22" ht="15" customHeight="1" x14ac:dyDescent="0.25">
      <c r="A284" s="3" t="s">
        <v>369</v>
      </c>
      <c r="B284" s="3" t="s">
        <v>370</v>
      </c>
      <c r="C284" s="3">
        <v>2013</v>
      </c>
      <c r="D284" s="3">
        <v>10.583</v>
      </c>
      <c r="E284" s="3">
        <v>3.3117999999999999</v>
      </c>
      <c r="F284" s="3" t="s">
        <v>621</v>
      </c>
      <c r="G284" s="3" t="s">
        <v>621</v>
      </c>
      <c r="H284" s="3" t="s">
        <v>621</v>
      </c>
      <c r="I284" s="3">
        <v>7.2712000000000003</v>
      </c>
      <c r="J284" s="3" t="s">
        <v>621</v>
      </c>
      <c r="K284" s="3" t="s">
        <v>621</v>
      </c>
      <c r="L284" s="3" t="s">
        <v>621</v>
      </c>
      <c r="M284" s="3" t="s">
        <v>621</v>
      </c>
      <c r="N284" s="3" t="s">
        <v>622</v>
      </c>
      <c r="O284" s="3" t="s">
        <v>621</v>
      </c>
      <c r="P284" s="3" t="s">
        <v>622</v>
      </c>
      <c r="Q284" s="3" t="s">
        <v>621</v>
      </c>
      <c r="R284" s="3" t="s">
        <v>622</v>
      </c>
      <c r="S284" s="3" t="s">
        <v>621</v>
      </c>
      <c r="U284" s="20">
        <f t="shared" si="8"/>
        <v>10.583</v>
      </c>
      <c r="V284" s="3">
        <f t="shared" si="9"/>
        <v>0</v>
      </c>
    </row>
    <row r="285" spans="1:22" ht="15" customHeight="1" x14ac:dyDescent="0.25">
      <c r="A285" s="3" t="s">
        <v>371</v>
      </c>
      <c r="B285" s="3" t="s">
        <v>372</v>
      </c>
      <c r="C285" s="3">
        <v>2013</v>
      </c>
      <c r="D285" s="3">
        <v>40.314</v>
      </c>
      <c r="E285" s="3">
        <v>23.422999999999998</v>
      </c>
      <c r="F285" s="3">
        <v>0.79100000000000004</v>
      </c>
      <c r="G285" s="3">
        <v>1.5960000000000001</v>
      </c>
      <c r="H285" s="3" t="s">
        <v>621</v>
      </c>
      <c r="I285" s="3">
        <v>10.294</v>
      </c>
      <c r="J285" s="3">
        <v>4.1619999999999999</v>
      </c>
      <c r="K285" s="3" t="s">
        <v>621</v>
      </c>
      <c r="L285" s="3" t="s">
        <v>621</v>
      </c>
      <c r="M285" s="3" t="s">
        <v>621</v>
      </c>
      <c r="N285" s="3" t="s">
        <v>622</v>
      </c>
      <c r="O285" s="3" t="s">
        <v>621</v>
      </c>
      <c r="P285" s="3" t="s">
        <v>622</v>
      </c>
      <c r="Q285" s="3" t="s">
        <v>621</v>
      </c>
      <c r="R285" s="3" t="s">
        <v>622</v>
      </c>
      <c r="S285" s="3" t="s">
        <v>621</v>
      </c>
      <c r="U285" s="20">
        <f t="shared" si="8"/>
        <v>40.314</v>
      </c>
      <c r="V285" s="3">
        <f t="shared" si="9"/>
        <v>0</v>
      </c>
    </row>
    <row r="286" spans="1:22" ht="15" customHeight="1" x14ac:dyDescent="0.25">
      <c r="A286" s="3" t="s">
        <v>371</v>
      </c>
      <c r="B286" s="3" t="s">
        <v>373</v>
      </c>
      <c r="C286" s="3">
        <v>2013</v>
      </c>
      <c r="D286" s="3">
        <v>48.5</v>
      </c>
      <c r="E286" s="3">
        <v>27.6</v>
      </c>
      <c r="F286" s="3">
        <v>2</v>
      </c>
      <c r="G286" s="3">
        <v>4.5</v>
      </c>
      <c r="H286" s="3" t="s">
        <v>621</v>
      </c>
      <c r="I286" s="3">
        <v>7.1</v>
      </c>
      <c r="J286" s="3">
        <v>7.3</v>
      </c>
      <c r="K286" s="3" t="s">
        <v>621</v>
      </c>
      <c r="L286" s="3" t="s">
        <v>621</v>
      </c>
      <c r="M286" s="3" t="s">
        <v>621</v>
      </c>
      <c r="N286" s="3" t="s">
        <v>622</v>
      </c>
      <c r="O286" s="3" t="s">
        <v>621</v>
      </c>
      <c r="P286" s="3" t="s">
        <v>622</v>
      </c>
      <c r="Q286" s="3" t="s">
        <v>621</v>
      </c>
      <c r="R286" s="3" t="s">
        <v>622</v>
      </c>
      <c r="S286" s="3" t="s">
        <v>621</v>
      </c>
      <c r="U286" s="20">
        <f t="shared" si="8"/>
        <v>48.5</v>
      </c>
      <c r="V286" s="3">
        <f t="shared" si="9"/>
        <v>0</v>
      </c>
    </row>
    <row r="287" spans="1:22" ht="15" customHeight="1" x14ac:dyDescent="0.25">
      <c r="A287" s="3" t="s">
        <v>371</v>
      </c>
      <c r="B287" s="3" t="s">
        <v>374</v>
      </c>
      <c r="C287" s="3">
        <v>2013</v>
      </c>
      <c r="D287" s="3">
        <v>18.2</v>
      </c>
      <c r="E287" s="3">
        <v>11.6</v>
      </c>
      <c r="F287" s="3">
        <v>0.2</v>
      </c>
      <c r="G287" s="3">
        <v>0.3</v>
      </c>
      <c r="H287" s="3" t="s">
        <v>621</v>
      </c>
      <c r="I287" s="3">
        <v>3.9</v>
      </c>
      <c r="J287" s="3">
        <v>2.2000000000000002</v>
      </c>
      <c r="K287" s="3" t="s">
        <v>621</v>
      </c>
      <c r="L287" s="3" t="s">
        <v>621</v>
      </c>
      <c r="M287" s="3" t="s">
        <v>621</v>
      </c>
      <c r="N287" s="3" t="s">
        <v>622</v>
      </c>
      <c r="O287" s="3" t="s">
        <v>621</v>
      </c>
      <c r="P287" s="3" t="s">
        <v>622</v>
      </c>
      <c r="Q287" s="3" t="s">
        <v>621</v>
      </c>
      <c r="R287" s="3" t="s">
        <v>622</v>
      </c>
      <c r="S287" s="3" t="s">
        <v>621</v>
      </c>
      <c r="U287" s="20">
        <f t="shared" si="8"/>
        <v>18.2</v>
      </c>
      <c r="V287" s="3">
        <f t="shared" si="9"/>
        <v>0</v>
      </c>
    </row>
    <row r="288" spans="1:22" ht="15" customHeight="1" x14ac:dyDescent="0.25">
      <c r="A288" s="3" t="s">
        <v>371</v>
      </c>
      <c r="B288" s="3" t="s">
        <v>375</v>
      </c>
      <c r="C288" s="3">
        <v>2013</v>
      </c>
      <c r="D288" s="3">
        <v>29</v>
      </c>
      <c r="E288" s="3">
        <v>14.1</v>
      </c>
      <c r="F288" s="3">
        <v>3.1</v>
      </c>
      <c r="G288" s="3">
        <v>0.7</v>
      </c>
      <c r="H288" s="3" t="s">
        <v>621</v>
      </c>
      <c r="I288" s="3">
        <v>11.1</v>
      </c>
      <c r="J288" s="3" t="s">
        <v>621</v>
      </c>
      <c r="K288" s="3" t="s">
        <v>621</v>
      </c>
      <c r="L288" s="3" t="s">
        <v>621</v>
      </c>
      <c r="M288" s="3" t="s">
        <v>621</v>
      </c>
      <c r="N288" s="3" t="s">
        <v>622</v>
      </c>
      <c r="O288" s="3" t="s">
        <v>621</v>
      </c>
      <c r="P288" s="3" t="s">
        <v>622</v>
      </c>
      <c r="Q288" s="3" t="s">
        <v>621</v>
      </c>
      <c r="R288" s="3" t="s">
        <v>622</v>
      </c>
      <c r="S288" s="3" t="s">
        <v>621</v>
      </c>
      <c r="U288" s="20">
        <f t="shared" si="8"/>
        <v>29</v>
      </c>
      <c r="V288" s="3">
        <f t="shared" si="9"/>
        <v>0</v>
      </c>
    </row>
    <row r="289" spans="1:22" ht="15" customHeight="1" x14ac:dyDescent="0.25">
      <c r="A289" s="3" t="s">
        <v>371</v>
      </c>
      <c r="B289" s="3" t="s">
        <v>376</v>
      </c>
      <c r="C289" s="3">
        <v>2013</v>
      </c>
      <c r="D289" s="3">
        <v>24.8</v>
      </c>
      <c r="E289" s="3">
        <v>14.3</v>
      </c>
      <c r="F289" s="3">
        <v>1.3</v>
      </c>
      <c r="G289" s="3">
        <v>2</v>
      </c>
      <c r="H289" s="3" t="s">
        <v>621</v>
      </c>
      <c r="I289" s="3">
        <v>7.2</v>
      </c>
      <c r="J289" s="3" t="s">
        <v>621</v>
      </c>
      <c r="K289" s="3" t="s">
        <v>621</v>
      </c>
      <c r="L289" s="3" t="s">
        <v>621</v>
      </c>
      <c r="M289" s="3" t="s">
        <v>621</v>
      </c>
      <c r="N289" s="3" t="s">
        <v>622</v>
      </c>
      <c r="O289" s="3" t="s">
        <v>621</v>
      </c>
      <c r="P289" s="3" t="s">
        <v>622</v>
      </c>
      <c r="Q289" s="3" t="s">
        <v>621</v>
      </c>
      <c r="R289" s="3" t="s">
        <v>622</v>
      </c>
      <c r="S289" s="3" t="s">
        <v>621</v>
      </c>
      <c r="U289" s="20">
        <f t="shared" si="8"/>
        <v>24.8</v>
      </c>
      <c r="V289" s="3">
        <f t="shared" si="9"/>
        <v>0</v>
      </c>
    </row>
    <row r="290" spans="1:22"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U290" s="20">
        <f t="shared" si="8"/>
        <v>0</v>
      </c>
      <c r="V290" s="3">
        <f t="shared" si="9"/>
        <v>0</v>
      </c>
    </row>
    <row r="291" spans="1:22" ht="15" customHeight="1" x14ac:dyDescent="0.25">
      <c r="A291" s="3" t="s">
        <v>371</v>
      </c>
      <c r="B291" s="3" t="s">
        <v>378</v>
      </c>
      <c r="C291" s="3">
        <v>2013</v>
      </c>
      <c r="D291" s="3">
        <v>25.7</v>
      </c>
      <c r="E291" s="3">
        <v>12.8</v>
      </c>
      <c r="F291" s="3">
        <v>4.5</v>
      </c>
      <c r="G291" s="3">
        <v>0.4</v>
      </c>
      <c r="H291" s="3" t="s">
        <v>621</v>
      </c>
      <c r="I291" s="3">
        <v>7.9</v>
      </c>
      <c r="J291" s="3" t="s">
        <v>621</v>
      </c>
      <c r="K291" s="3" t="s">
        <v>621</v>
      </c>
      <c r="L291" s="3" t="s">
        <v>621</v>
      </c>
      <c r="M291" s="3" t="s">
        <v>621</v>
      </c>
      <c r="N291" s="3" t="s">
        <v>622</v>
      </c>
      <c r="O291" s="3" t="s">
        <v>621</v>
      </c>
      <c r="P291" s="3" t="s">
        <v>622</v>
      </c>
      <c r="Q291" s="3" t="s">
        <v>621</v>
      </c>
      <c r="R291" s="3" t="s">
        <v>622</v>
      </c>
      <c r="S291" s="3" t="s">
        <v>621</v>
      </c>
      <c r="U291" s="20">
        <f t="shared" si="8"/>
        <v>25.7</v>
      </c>
      <c r="V291" s="3">
        <f t="shared" si="9"/>
        <v>0</v>
      </c>
    </row>
    <row r="292" spans="1:22" ht="15" customHeight="1" x14ac:dyDescent="0.25">
      <c r="A292" s="3" t="s">
        <v>371</v>
      </c>
      <c r="B292" s="3" t="s">
        <v>379</v>
      </c>
      <c r="C292" s="3">
        <v>2013</v>
      </c>
      <c r="D292" s="3">
        <v>17.350999999999999</v>
      </c>
      <c r="E292" s="3">
        <v>5.5369999999999999</v>
      </c>
      <c r="F292" s="3">
        <v>8.4000000000000005E-2</v>
      </c>
      <c r="G292" s="3">
        <v>6.3609999999999998</v>
      </c>
      <c r="H292" s="3">
        <v>0.6</v>
      </c>
      <c r="I292" s="3">
        <v>2.4289999999999998</v>
      </c>
      <c r="J292" s="3">
        <v>2.94</v>
      </c>
      <c r="K292" s="3" t="s">
        <v>621</v>
      </c>
      <c r="L292" s="3" t="s">
        <v>621</v>
      </c>
      <c r="M292" s="3" t="s">
        <v>621</v>
      </c>
      <c r="N292" s="3" t="s">
        <v>622</v>
      </c>
      <c r="O292" s="3" t="s">
        <v>621</v>
      </c>
      <c r="P292" s="3" t="s">
        <v>622</v>
      </c>
      <c r="Q292" s="3" t="s">
        <v>621</v>
      </c>
      <c r="R292" s="3" t="s">
        <v>622</v>
      </c>
      <c r="S292" s="3" t="s">
        <v>621</v>
      </c>
      <c r="U292" s="20">
        <f t="shared" si="8"/>
        <v>17.350999999999999</v>
      </c>
      <c r="V292" s="3">
        <f t="shared" si="9"/>
        <v>0</v>
      </c>
    </row>
    <row r="293" spans="1:22" ht="15" customHeight="1" x14ac:dyDescent="0.25">
      <c r="A293" s="3" t="s">
        <v>371</v>
      </c>
      <c r="B293" s="3" t="s">
        <v>380</v>
      </c>
      <c r="C293" s="3">
        <v>2013</v>
      </c>
      <c r="D293" s="3">
        <v>34.86</v>
      </c>
      <c r="E293" s="3">
        <v>10.532999999999999</v>
      </c>
      <c r="F293" s="3">
        <v>3.6230000000000002</v>
      </c>
      <c r="G293" s="3">
        <v>0</v>
      </c>
      <c r="H293" s="3" t="s">
        <v>621</v>
      </c>
      <c r="I293" s="3">
        <v>7.8019999999999996</v>
      </c>
      <c r="J293" s="3">
        <v>11.804</v>
      </c>
      <c r="K293" s="3" t="s">
        <v>621</v>
      </c>
      <c r="L293" s="3" t="s">
        <v>621</v>
      </c>
      <c r="M293" s="3">
        <v>1.097</v>
      </c>
      <c r="N293" s="3" t="s">
        <v>622</v>
      </c>
      <c r="O293" s="3" t="s">
        <v>621</v>
      </c>
      <c r="P293" s="3" t="s">
        <v>622</v>
      </c>
      <c r="Q293" s="3" t="s">
        <v>621</v>
      </c>
      <c r="R293" s="3" t="s">
        <v>622</v>
      </c>
      <c r="S293" s="3" t="s">
        <v>621</v>
      </c>
      <c r="U293" s="20">
        <f t="shared" si="8"/>
        <v>34.86</v>
      </c>
      <c r="V293" s="3">
        <f t="shared" si="9"/>
        <v>0</v>
      </c>
    </row>
    <row r="294" spans="1:22" ht="15" customHeight="1" x14ac:dyDescent="0.25">
      <c r="A294" s="3" t="s">
        <v>371</v>
      </c>
      <c r="B294" s="3" t="s">
        <v>381</v>
      </c>
      <c r="C294" s="3">
        <v>2013</v>
      </c>
      <c r="D294" s="3">
        <v>32</v>
      </c>
      <c r="E294" s="3">
        <v>14</v>
      </c>
      <c r="F294" s="3">
        <v>4</v>
      </c>
      <c r="G294" s="3">
        <v>2.7</v>
      </c>
      <c r="H294" s="3" t="s">
        <v>621</v>
      </c>
      <c r="I294" s="3">
        <v>11.3</v>
      </c>
      <c r="J294" s="3" t="s">
        <v>621</v>
      </c>
      <c r="K294" s="3" t="s">
        <v>621</v>
      </c>
      <c r="L294" s="3" t="s">
        <v>621</v>
      </c>
      <c r="M294" s="3" t="s">
        <v>621</v>
      </c>
      <c r="N294" s="3" t="s">
        <v>622</v>
      </c>
      <c r="O294" s="3" t="s">
        <v>621</v>
      </c>
      <c r="P294" s="3" t="s">
        <v>622</v>
      </c>
      <c r="Q294" s="3" t="s">
        <v>621</v>
      </c>
      <c r="R294" s="3" t="s">
        <v>622</v>
      </c>
      <c r="S294" s="3" t="s">
        <v>621</v>
      </c>
      <c r="U294" s="20">
        <f t="shared" si="8"/>
        <v>32</v>
      </c>
      <c r="V294" s="3">
        <f t="shared" si="9"/>
        <v>0</v>
      </c>
    </row>
    <row r="295" spans="1:22" ht="15" customHeight="1" x14ac:dyDescent="0.25">
      <c r="A295" s="3" t="s">
        <v>371</v>
      </c>
      <c r="B295" s="3" t="s">
        <v>382</v>
      </c>
      <c r="C295" s="3">
        <v>2013</v>
      </c>
      <c r="D295" s="3">
        <v>37.1</v>
      </c>
      <c r="E295" s="3">
        <v>16.600000000000001</v>
      </c>
      <c r="F295" s="3">
        <v>4.5999999999999996</v>
      </c>
      <c r="G295" s="3">
        <v>3.1</v>
      </c>
      <c r="H295" s="3" t="s">
        <v>621</v>
      </c>
      <c r="I295" s="3">
        <v>9.6</v>
      </c>
      <c r="J295" s="3">
        <v>3.2</v>
      </c>
      <c r="K295" s="3" t="s">
        <v>621</v>
      </c>
      <c r="L295" s="3" t="s">
        <v>621</v>
      </c>
      <c r="M295" s="3" t="s">
        <v>621</v>
      </c>
      <c r="N295" s="3" t="s">
        <v>622</v>
      </c>
      <c r="O295" s="3" t="s">
        <v>621</v>
      </c>
      <c r="P295" s="3" t="s">
        <v>622</v>
      </c>
      <c r="Q295" s="3" t="s">
        <v>621</v>
      </c>
      <c r="R295" s="3" t="s">
        <v>622</v>
      </c>
      <c r="S295" s="3" t="s">
        <v>621</v>
      </c>
      <c r="U295" s="20">
        <f t="shared" si="8"/>
        <v>37.1</v>
      </c>
      <c r="V295" s="3">
        <f t="shared" si="9"/>
        <v>0</v>
      </c>
    </row>
    <row r="296" spans="1:22" ht="15" customHeight="1" x14ac:dyDescent="0.25">
      <c r="A296" s="3" t="s">
        <v>371</v>
      </c>
      <c r="B296" s="3" t="s">
        <v>383</v>
      </c>
      <c r="C296" s="3">
        <v>2013</v>
      </c>
      <c r="D296" s="3">
        <v>18.399999999999999</v>
      </c>
      <c r="E296" s="3">
        <v>5.7549999999999999</v>
      </c>
      <c r="F296" s="3">
        <v>1.9970000000000001</v>
      </c>
      <c r="G296" s="3">
        <v>2.6539999999999999</v>
      </c>
      <c r="H296" s="3" t="s">
        <v>621</v>
      </c>
      <c r="I296" s="3">
        <v>5.9219999999999997</v>
      </c>
      <c r="J296" s="3">
        <v>2.85</v>
      </c>
      <c r="K296" s="3" t="s">
        <v>621</v>
      </c>
      <c r="L296" s="3" t="s">
        <v>621</v>
      </c>
      <c r="M296" s="3" t="s">
        <v>621</v>
      </c>
      <c r="N296" s="3" t="s">
        <v>622</v>
      </c>
      <c r="O296" s="3" t="s">
        <v>621</v>
      </c>
      <c r="P296" s="3" t="s">
        <v>622</v>
      </c>
      <c r="Q296" s="3" t="s">
        <v>621</v>
      </c>
      <c r="R296" s="3" t="s">
        <v>622</v>
      </c>
      <c r="S296" s="3" t="s">
        <v>621</v>
      </c>
      <c r="U296" s="20">
        <f t="shared" si="8"/>
        <v>18.399999999999999</v>
      </c>
      <c r="V296" s="3">
        <f t="shared" si="9"/>
        <v>0</v>
      </c>
    </row>
    <row r="297" spans="1:22" ht="15" customHeight="1" x14ac:dyDescent="0.25">
      <c r="A297" s="3" t="s">
        <v>371</v>
      </c>
      <c r="B297" s="3" t="s">
        <v>384</v>
      </c>
      <c r="C297" s="3">
        <v>2013</v>
      </c>
      <c r="D297" s="3">
        <v>24.1</v>
      </c>
      <c r="E297" s="3">
        <v>11</v>
      </c>
      <c r="F297" s="3">
        <v>1.2</v>
      </c>
      <c r="G297" s="3">
        <v>0.1</v>
      </c>
      <c r="H297" s="3" t="s">
        <v>621</v>
      </c>
      <c r="I297" s="3">
        <v>6.6</v>
      </c>
      <c r="J297" s="3">
        <v>5.2</v>
      </c>
      <c r="K297" s="3">
        <v>0</v>
      </c>
      <c r="L297" s="3">
        <v>0</v>
      </c>
      <c r="M297" s="3">
        <v>0</v>
      </c>
      <c r="N297" s="3" t="s">
        <v>622</v>
      </c>
      <c r="O297" s="3" t="s">
        <v>621</v>
      </c>
      <c r="P297" s="3" t="s">
        <v>622</v>
      </c>
      <c r="Q297" s="3" t="s">
        <v>621</v>
      </c>
      <c r="R297" s="3" t="s">
        <v>622</v>
      </c>
      <c r="S297" s="3" t="s">
        <v>621</v>
      </c>
      <c r="U297" s="20">
        <f t="shared" si="8"/>
        <v>24.1</v>
      </c>
      <c r="V297" s="3">
        <f t="shared" si="9"/>
        <v>0</v>
      </c>
    </row>
    <row r="298" spans="1:22"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U298" s="20">
        <f t="shared" si="8"/>
        <v>0</v>
      </c>
      <c r="V298" s="3">
        <f t="shared" si="9"/>
        <v>0</v>
      </c>
    </row>
    <row r="299" spans="1:22"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U299" s="20">
        <f t="shared" si="8"/>
        <v>0</v>
      </c>
      <c r="V299" s="3">
        <f t="shared" si="9"/>
        <v>0</v>
      </c>
    </row>
    <row r="300" spans="1:22" ht="15" customHeight="1" x14ac:dyDescent="0.25">
      <c r="A300" s="3" t="s">
        <v>371</v>
      </c>
      <c r="B300" s="3" t="s">
        <v>387</v>
      </c>
      <c r="C300" s="3">
        <v>2013</v>
      </c>
      <c r="D300" s="3">
        <v>6.1740000000000004</v>
      </c>
      <c r="E300" s="3">
        <v>1.359</v>
      </c>
      <c r="F300" s="3">
        <v>0.11600000000000001</v>
      </c>
      <c r="G300" s="3" t="s">
        <v>621</v>
      </c>
      <c r="H300" s="3" t="s">
        <v>621</v>
      </c>
      <c r="I300" s="3">
        <v>3.6720000000000002</v>
      </c>
      <c r="J300" s="3">
        <v>0.96099999999999997</v>
      </c>
      <c r="K300" s="3" t="s">
        <v>621</v>
      </c>
      <c r="L300" s="3" t="s">
        <v>621</v>
      </c>
      <c r="M300" s="3" t="s">
        <v>621</v>
      </c>
      <c r="N300" s="3" t="s">
        <v>622</v>
      </c>
      <c r="O300" s="3" t="s">
        <v>621</v>
      </c>
      <c r="P300" s="3" t="s">
        <v>622</v>
      </c>
      <c r="Q300" s="3" t="s">
        <v>621</v>
      </c>
      <c r="R300" s="3" t="s">
        <v>622</v>
      </c>
      <c r="S300" s="3" t="s">
        <v>621</v>
      </c>
      <c r="U300" s="20">
        <f t="shared" si="8"/>
        <v>6.1740000000000004</v>
      </c>
      <c r="V300" s="3">
        <f t="shared" si="9"/>
        <v>0</v>
      </c>
    </row>
    <row r="301" spans="1:22" ht="15" customHeight="1" x14ac:dyDescent="0.25">
      <c r="A301" s="3" t="s">
        <v>388</v>
      </c>
      <c r="B301" s="3" t="s">
        <v>389</v>
      </c>
      <c r="C301" s="3">
        <v>2013</v>
      </c>
      <c r="D301" s="3">
        <v>15.4</v>
      </c>
      <c r="E301" s="3">
        <v>2.5</v>
      </c>
      <c r="F301" s="3">
        <v>4.0999999999999996</v>
      </c>
      <c r="G301" s="3">
        <v>2.7</v>
      </c>
      <c r="H301" s="3">
        <v>0</v>
      </c>
      <c r="I301" s="3">
        <v>6.1</v>
      </c>
      <c r="J301" s="3" t="s">
        <v>621</v>
      </c>
      <c r="K301" s="3">
        <v>0</v>
      </c>
      <c r="L301" s="3" t="s">
        <v>621</v>
      </c>
      <c r="M301" s="3" t="s">
        <v>621</v>
      </c>
      <c r="N301" s="3" t="s">
        <v>622</v>
      </c>
      <c r="O301" s="3" t="s">
        <v>621</v>
      </c>
      <c r="P301" s="3" t="s">
        <v>622</v>
      </c>
      <c r="Q301" s="3" t="s">
        <v>621</v>
      </c>
      <c r="R301" s="3" t="s">
        <v>622</v>
      </c>
      <c r="S301" s="3" t="s">
        <v>621</v>
      </c>
      <c r="U301" s="20">
        <f t="shared" si="8"/>
        <v>15.4</v>
      </c>
      <c r="V301" s="3">
        <f t="shared" si="9"/>
        <v>0</v>
      </c>
    </row>
    <row r="302" spans="1:22" ht="15" customHeight="1" x14ac:dyDescent="0.25">
      <c r="A302" s="3" t="s">
        <v>388</v>
      </c>
      <c r="B302" s="3" t="s">
        <v>390</v>
      </c>
      <c r="C302" s="3">
        <v>2013</v>
      </c>
      <c r="D302" s="3">
        <v>94</v>
      </c>
      <c r="E302" s="3">
        <v>37.6</v>
      </c>
      <c r="F302" s="3">
        <v>8.1</v>
      </c>
      <c r="G302" s="3">
        <v>16.8</v>
      </c>
      <c r="H302" s="3">
        <v>0</v>
      </c>
      <c r="I302" s="3">
        <v>30.8</v>
      </c>
      <c r="J302" s="3" t="s">
        <v>621</v>
      </c>
      <c r="K302" s="3">
        <v>0</v>
      </c>
      <c r="L302" s="3">
        <v>0.7</v>
      </c>
      <c r="M302" s="3" t="s">
        <v>621</v>
      </c>
      <c r="N302" s="3" t="s">
        <v>622</v>
      </c>
      <c r="O302" s="3" t="s">
        <v>621</v>
      </c>
      <c r="P302" s="3" t="s">
        <v>622</v>
      </c>
      <c r="Q302" s="3" t="s">
        <v>621</v>
      </c>
      <c r="R302" s="3" t="s">
        <v>622</v>
      </c>
      <c r="S302" s="3" t="s">
        <v>621</v>
      </c>
      <c r="U302" s="20">
        <f t="shared" si="8"/>
        <v>94</v>
      </c>
      <c r="V302" s="3">
        <f t="shared" si="9"/>
        <v>0</v>
      </c>
    </row>
    <row r="303" spans="1:22" ht="15" customHeight="1" x14ac:dyDescent="0.25">
      <c r="A303" s="3" t="s">
        <v>391</v>
      </c>
      <c r="B303" s="3" t="s">
        <v>392</v>
      </c>
      <c r="C303" s="3">
        <v>2013</v>
      </c>
      <c r="D303" s="3">
        <v>46.3</v>
      </c>
      <c r="E303" s="3">
        <v>18.2</v>
      </c>
      <c r="F303" s="3">
        <v>8.5</v>
      </c>
      <c r="G303" s="3">
        <v>1</v>
      </c>
      <c r="H303" s="3" t="s">
        <v>621</v>
      </c>
      <c r="I303" s="3">
        <v>9.1999999999999993</v>
      </c>
      <c r="J303" s="3">
        <v>8.5</v>
      </c>
      <c r="K303" s="3" t="s">
        <v>621</v>
      </c>
      <c r="L303" s="3">
        <v>0</v>
      </c>
      <c r="M303" s="3">
        <v>0.9</v>
      </c>
      <c r="N303" s="3" t="s">
        <v>622</v>
      </c>
      <c r="O303" s="3" t="s">
        <v>621</v>
      </c>
      <c r="P303" s="3" t="s">
        <v>622</v>
      </c>
      <c r="Q303" s="3" t="s">
        <v>621</v>
      </c>
      <c r="R303" s="3" t="s">
        <v>622</v>
      </c>
      <c r="S303" s="3" t="s">
        <v>621</v>
      </c>
      <c r="U303" s="20">
        <f t="shared" si="8"/>
        <v>46.3</v>
      </c>
      <c r="V303" s="3">
        <f t="shared" si="9"/>
        <v>0</v>
      </c>
    </row>
    <row r="304" spans="1:22" ht="15" customHeight="1" x14ac:dyDescent="0.25">
      <c r="A304" s="3" t="s">
        <v>393</v>
      </c>
      <c r="B304" s="3" t="s">
        <v>394</v>
      </c>
      <c r="C304" s="3">
        <v>2013</v>
      </c>
      <c r="D304" s="3" t="s">
        <v>621</v>
      </c>
      <c r="E304" s="3" t="s">
        <v>621</v>
      </c>
      <c r="F304" s="3" t="s">
        <v>621</v>
      </c>
      <c r="G304" s="3" t="s">
        <v>621</v>
      </c>
      <c r="H304" s="3" t="s">
        <v>621</v>
      </c>
      <c r="I304" s="3" t="s">
        <v>621</v>
      </c>
      <c r="J304" s="3" t="s">
        <v>621</v>
      </c>
      <c r="K304" s="3" t="s">
        <v>621</v>
      </c>
      <c r="L304" s="3" t="s">
        <v>621</v>
      </c>
      <c r="M304" s="3" t="s">
        <v>621</v>
      </c>
      <c r="N304" s="3" t="s">
        <v>622</v>
      </c>
      <c r="O304" s="3" t="s">
        <v>621</v>
      </c>
      <c r="P304" s="3" t="s">
        <v>622</v>
      </c>
      <c r="Q304" s="3" t="s">
        <v>621</v>
      </c>
      <c r="R304" s="3" t="s">
        <v>622</v>
      </c>
      <c r="S304" s="3" t="s">
        <v>621</v>
      </c>
      <c r="U304" s="20">
        <f t="shared" si="8"/>
        <v>0</v>
      </c>
      <c r="V304" s="3">
        <f t="shared" si="9"/>
        <v>0</v>
      </c>
    </row>
    <row r="305" spans="1:22" ht="15" customHeight="1" x14ac:dyDescent="0.25">
      <c r="A305" s="3" t="s">
        <v>393</v>
      </c>
      <c r="B305" s="3" t="s">
        <v>395</v>
      </c>
      <c r="C305" s="3">
        <v>2013</v>
      </c>
      <c r="D305" s="3" t="s">
        <v>621</v>
      </c>
      <c r="E305" s="3" t="s">
        <v>621</v>
      </c>
      <c r="F305" s="3" t="s">
        <v>621</v>
      </c>
      <c r="G305" s="3" t="s">
        <v>621</v>
      </c>
      <c r="H305" s="3" t="s">
        <v>621</v>
      </c>
      <c r="I305" s="3" t="s">
        <v>621</v>
      </c>
      <c r="J305" s="3" t="s">
        <v>621</v>
      </c>
      <c r="K305" s="3" t="s">
        <v>621</v>
      </c>
      <c r="L305" s="3" t="s">
        <v>621</v>
      </c>
      <c r="M305" s="3" t="s">
        <v>621</v>
      </c>
      <c r="N305" s="3" t="s">
        <v>622</v>
      </c>
      <c r="O305" s="3" t="s">
        <v>621</v>
      </c>
      <c r="P305" s="3" t="s">
        <v>622</v>
      </c>
      <c r="Q305" s="3" t="s">
        <v>621</v>
      </c>
      <c r="R305" s="3" t="s">
        <v>622</v>
      </c>
      <c r="S305" s="3" t="s">
        <v>621</v>
      </c>
      <c r="U305" s="20">
        <f t="shared" si="8"/>
        <v>0</v>
      </c>
      <c r="V305" s="3">
        <f t="shared" si="9"/>
        <v>0</v>
      </c>
    </row>
    <row r="306" spans="1:22" ht="15" customHeight="1" x14ac:dyDescent="0.25">
      <c r="A306" s="3" t="s">
        <v>393</v>
      </c>
      <c r="B306" s="3" t="s">
        <v>396</v>
      </c>
      <c r="C306" s="3">
        <v>2013</v>
      </c>
      <c r="D306" s="3">
        <v>149.69999999999999</v>
      </c>
      <c r="E306" s="3">
        <v>75</v>
      </c>
      <c r="F306" s="3">
        <v>17.899999999999999</v>
      </c>
      <c r="G306" s="3">
        <v>5.8</v>
      </c>
      <c r="H306" s="3" t="s">
        <v>621</v>
      </c>
      <c r="I306" s="3">
        <v>42.3</v>
      </c>
      <c r="J306" s="3">
        <v>26.2</v>
      </c>
      <c r="K306" s="3">
        <v>1</v>
      </c>
      <c r="L306" s="3">
        <v>1.3</v>
      </c>
      <c r="M306" s="3" t="s">
        <v>722</v>
      </c>
      <c r="N306" s="3" t="s">
        <v>622</v>
      </c>
      <c r="O306" s="3" t="s">
        <v>621</v>
      </c>
      <c r="P306" s="3" t="s">
        <v>622</v>
      </c>
      <c r="Q306" s="3" t="s">
        <v>621</v>
      </c>
      <c r="R306" s="3" t="s">
        <v>622</v>
      </c>
      <c r="S306" s="3" t="s">
        <v>621</v>
      </c>
      <c r="U306" s="20">
        <f t="shared" si="8"/>
        <v>149.69999999999999</v>
      </c>
      <c r="V306" s="3">
        <f t="shared" si="9"/>
        <v>0</v>
      </c>
    </row>
    <row r="307" spans="1:22" ht="15" customHeight="1" x14ac:dyDescent="0.25">
      <c r="A307" s="3" t="s">
        <v>393</v>
      </c>
      <c r="B307" s="3" t="s">
        <v>397</v>
      </c>
      <c r="C307" s="3">
        <v>2013</v>
      </c>
      <c r="D307" s="3" t="s">
        <v>621</v>
      </c>
      <c r="E307" s="3" t="s">
        <v>621</v>
      </c>
      <c r="F307" s="3" t="s">
        <v>621</v>
      </c>
      <c r="G307" s="3" t="s">
        <v>621</v>
      </c>
      <c r="H307" s="3" t="s">
        <v>621</v>
      </c>
      <c r="I307" s="3" t="s">
        <v>621</v>
      </c>
      <c r="J307" s="3" t="s">
        <v>621</v>
      </c>
      <c r="K307" s="3" t="s">
        <v>621</v>
      </c>
      <c r="L307" s="3" t="s">
        <v>621</v>
      </c>
      <c r="M307" s="3" t="s">
        <v>621</v>
      </c>
      <c r="N307" s="3" t="s">
        <v>622</v>
      </c>
      <c r="O307" s="3" t="s">
        <v>621</v>
      </c>
      <c r="P307" s="3" t="s">
        <v>622</v>
      </c>
      <c r="Q307" s="3" t="s">
        <v>621</v>
      </c>
      <c r="R307" s="3" t="s">
        <v>622</v>
      </c>
      <c r="S307" s="3" t="s">
        <v>621</v>
      </c>
      <c r="U307" s="20">
        <f t="shared" si="8"/>
        <v>0</v>
      </c>
      <c r="V307" s="3">
        <f t="shared" si="9"/>
        <v>0</v>
      </c>
    </row>
    <row r="308" spans="1:22" ht="15" customHeight="1" x14ac:dyDescent="0.25">
      <c r="A308" s="3" t="s">
        <v>393</v>
      </c>
      <c r="B308" s="3" t="s">
        <v>398</v>
      </c>
      <c r="C308" s="3">
        <v>2013</v>
      </c>
      <c r="D308" s="3" t="s">
        <v>621</v>
      </c>
      <c r="E308" s="3" t="s">
        <v>621</v>
      </c>
      <c r="F308" s="3" t="s">
        <v>621</v>
      </c>
      <c r="G308" s="3" t="s">
        <v>621</v>
      </c>
      <c r="H308" s="3" t="s">
        <v>621</v>
      </c>
      <c r="I308" s="3" t="s">
        <v>621</v>
      </c>
      <c r="J308" s="3" t="s">
        <v>621</v>
      </c>
      <c r="K308" s="3" t="s">
        <v>621</v>
      </c>
      <c r="L308" s="3" t="s">
        <v>621</v>
      </c>
      <c r="M308" s="3" t="s">
        <v>621</v>
      </c>
      <c r="N308" s="3" t="s">
        <v>622</v>
      </c>
      <c r="O308" s="3" t="s">
        <v>621</v>
      </c>
      <c r="P308" s="3" t="s">
        <v>622</v>
      </c>
      <c r="Q308" s="3" t="s">
        <v>621</v>
      </c>
      <c r="R308" s="3" t="s">
        <v>622</v>
      </c>
      <c r="S308" s="3" t="s">
        <v>621</v>
      </c>
      <c r="U308" s="20">
        <f t="shared" si="8"/>
        <v>0</v>
      </c>
      <c r="V308" s="3">
        <f t="shared" si="9"/>
        <v>0</v>
      </c>
    </row>
    <row r="309" spans="1:22" ht="15" customHeight="1" x14ac:dyDescent="0.25">
      <c r="A309" s="3" t="s">
        <v>399</v>
      </c>
      <c r="B309" s="3" t="s">
        <v>400</v>
      </c>
      <c r="C309" s="3">
        <v>2013</v>
      </c>
      <c r="D309" s="3">
        <v>223.4</v>
      </c>
      <c r="E309" s="3">
        <v>105.2</v>
      </c>
      <c r="F309" s="3">
        <v>39.799999999999997</v>
      </c>
      <c r="G309" s="3" t="s">
        <v>722</v>
      </c>
      <c r="H309" s="3">
        <v>0</v>
      </c>
      <c r="I309" s="3" t="s">
        <v>722</v>
      </c>
      <c r="J309" s="3">
        <v>77.2</v>
      </c>
      <c r="K309" s="3">
        <v>1.2</v>
      </c>
      <c r="L309" s="3" t="s">
        <v>722</v>
      </c>
      <c r="M309" s="3" t="s">
        <v>722</v>
      </c>
      <c r="N309" s="3" t="s">
        <v>622</v>
      </c>
      <c r="O309" s="3" t="s">
        <v>621</v>
      </c>
      <c r="P309" s="3" t="s">
        <v>622</v>
      </c>
      <c r="Q309" s="3" t="s">
        <v>621</v>
      </c>
      <c r="R309" s="3" t="s">
        <v>622</v>
      </c>
      <c r="S309" s="3" t="s">
        <v>621</v>
      </c>
      <c r="U309" s="20">
        <f t="shared" si="8"/>
        <v>223.4</v>
      </c>
      <c r="V309" s="3">
        <f t="shared" si="9"/>
        <v>0</v>
      </c>
    </row>
    <row r="310" spans="1:22" ht="15" customHeight="1" x14ac:dyDescent="0.25">
      <c r="A310" s="3" t="s">
        <v>401</v>
      </c>
      <c r="B310" s="3" t="s">
        <v>402</v>
      </c>
      <c r="C310" s="3">
        <v>2013</v>
      </c>
      <c r="D310" s="3">
        <v>86.2</v>
      </c>
      <c r="E310" s="3">
        <v>47</v>
      </c>
      <c r="F310" s="3">
        <v>5.4</v>
      </c>
      <c r="G310" s="3">
        <v>7.34</v>
      </c>
      <c r="H310" s="3">
        <v>0</v>
      </c>
      <c r="I310" s="3">
        <v>8.8000000000000007</v>
      </c>
      <c r="J310" s="3">
        <v>16.5</v>
      </c>
      <c r="K310" s="3">
        <v>0</v>
      </c>
      <c r="L310" s="3">
        <v>1.17</v>
      </c>
      <c r="M310" s="3">
        <v>0</v>
      </c>
      <c r="N310" s="3" t="s">
        <v>622</v>
      </c>
      <c r="O310" s="3" t="s">
        <v>621</v>
      </c>
      <c r="P310" s="3" t="s">
        <v>622</v>
      </c>
      <c r="Q310" s="3" t="s">
        <v>621</v>
      </c>
      <c r="R310" s="3" t="s">
        <v>622</v>
      </c>
      <c r="S310" s="3" t="s">
        <v>621</v>
      </c>
      <c r="U310" s="20">
        <f t="shared" si="8"/>
        <v>86.2</v>
      </c>
      <c r="V310" s="3">
        <f t="shared" si="9"/>
        <v>0</v>
      </c>
    </row>
    <row r="311" spans="1:22" ht="15" customHeight="1" x14ac:dyDescent="0.25">
      <c r="A311" s="3" t="s">
        <v>403</v>
      </c>
      <c r="B311" s="3" t="s">
        <v>404</v>
      </c>
      <c r="C311" s="3">
        <v>2013</v>
      </c>
      <c r="D311" s="3">
        <v>8.0299999999999994</v>
      </c>
      <c r="E311" s="3">
        <v>4.7709999999999999</v>
      </c>
      <c r="F311" s="3">
        <v>0.36399999999999999</v>
      </c>
      <c r="G311" s="3">
        <v>0.255</v>
      </c>
      <c r="H311" s="3" t="s">
        <v>621</v>
      </c>
      <c r="I311" s="3">
        <v>2.0270000000000001</v>
      </c>
      <c r="J311" s="3">
        <v>0.61299999999999999</v>
      </c>
      <c r="K311" s="3" t="s">
        <v>621</v>
      </c>
      <c r="L311" s="3" t="s">
        <v>621</v>
      </c>
      <c r="M311" s="3" t="s">
        <v>621</v>
      </c>
      <c r="N311" s="3" t="s">
        <v>622</v>
      </c>
      <c r="O311" s="3" t="s">
        <v>621</v>
      </c>
      <c r="P311" s="3" t="s">
        <v>622</v>
      </c>
      <c r="Q311" s="3" t="s">
        <v>621</v>
      </c>
      <c r="R311" s="3" t="s">
        <v>622</v>
      </c>
      <c r="S311" s="3" t="s">
        <v>621</v>
      </c>
      <c r="U311" s="20">
        <f t="shared" si="8"/>
        <v>8.0299999999999994</v>
      </c>
      <c r="V311" s="3">
        <f t="shared" si="9"/>
        <v>0</v>
      </c>
    </row>
    <row r="312" spans="1:22" ht="15" customHeight="1" x14ac:dyDescent="0.25">
      <c r="A312" s="3" t="s">
        <v>403</v>
      </c>
      <c r="B312" s="3" t="s">
        <v>405</v>
      </c>
      <c r="C312" s="3">
        <v>2013</v>
      </c>
      <c r="D312" s="3">
        <v>7.8897000000000004</v>
      </c>
      <c r="E312" s="3">
        <v>1.407</v>
      </c>
      <c r="F312" s="3">
        <v>1.0840000000000001</v>
      </c>
      <c r="G312" s="3">
        <v>0</v>
      </c>
      <c r="H312" s="3" t="s">
        <v>621</v>
      </c>
      <c r="I312" s="3">
        <v>4.38</v>
      </c>
      <c r="J312" s="3">
        <v>1.018</v>
      </c>
      <c r="K312" s="3" t="s">
        <v>621</v>
      </c>
      <c r="L312" s="3" t="s">
        <v>621</v>
      </c>
      <c r="M312" s="3" t="s">
        <v>621</v>
      </c>
      <c r="N312" s="3" t="s">
        <v>622</v>
      </c>
      <c r="O312" s="3" t="s">
        <v>621</v>
      </c>
      <c r="P312" s="3" t="s">
        <v>622</v>
      </c>
      <c r="Q312" s="3" t="s">
        <v>621</v>
      </c>
      <c r="R312" s="3" t="s">
        <v>622</v>
      </c>
      <c r="S312" s="3" t="s">
        <v>621</v>
      </c>
      <c r="U312" s="20">
        <f t="shared" si="8"/>
        <v>7.8897000000000004</v>
      </c>
      <c r="V312" s="3">
        <f t="shared" si="9"/>
        <v>0</v>
      </c>
    </row>
    <row r="313" spans="1:22" ht="15" customHeight="1" x14ac:dyDescent="0.25">
      <c r="A313" s="3" t="s">
        <v>403</v>
      </c>
      <c r="B313" s="3" t="s">
        <v>406</v>
      </c>
      <c r="C313" s="3">
        <v>2013</v>
      </c>
      <c r="D313" s="3">
        <v>14.098000000000001</v>
      </c>
      <c r="E313" s="3">
        <v>2.456</v>
      </c>
      <c r="F313" s="3">
        <v>3.0289999999999999</v>
      </c>
      <c r="G313" s="3">
        <v>2.5230000000000001</v>
      </c>
      <c r="H313" s="3">
        <v>0</v>
      </c>
      <c r="I313" s="3">
        <v>5.3529999999999998</v>
      </c>
      <c r="J313" s="3">
        <v>0.73599999999999999</v>
      </c>
      <c r="K313" s="3" t="s">
        <v>621</v>
      </c>
      <c r="L313" s="3" t="s">
        <v>621</v>
      </c>
      <c r="M313" s="3" t="s">
        <v>621</v>
      </c>
      <c r="N313" s="3" t="s">
        <v>622</v>
      </c>
      <c r="O313" s="3" t="s">
        <v>621</v>
      </c>
      <c r="P313" s="3" t="s">
        <v>622</v>
      </c>
      <c r="Q313" s="3" t="s">
        <v>621</v>
      </c>
      <c r="R313" s="3" t="s">
        <v>622</v>
      </c>
      <c r="S313" s="3" t="s">
        <v>621</v>
      </c>
      <c r="U313" s="20">
        <f t="shared" si="8"/>
        <v>14.098000000000001</v>
      </c>
      <c r="V313" s="3">
        <f t="shared" si="9"/>
        <v>0</v>
      </c>
    </row>
    <row r="314" spans="1:22" ht="15" customHeight="1" x14ac:dyDescent="0.25">
      <c r="A314" s="3" t="s">
        <v>403</v>
      </c>
      <c r="B314" s="3" t="s">
        <v>407</v>
      </c>
      <c r="C314" s="3">
        <v>2013</v>
      </c>
      <c r="D314" s="3">
        <v>9.7270000000000003</v>
      </c>
      <c r="E314" s="3">
        <v>2.621</v>
      </c>
      <c r="F314" s="3">
        <v>0.53700000000000003</v>
      </c>
      <c r="G314" s="3">
        <v>3.7120000000000002</v>
      </c>
      <c r="H314" s="3" t="s">
        <v>621</v>
      </c>
      <c r="I314" s="3">
        <v>2.665</v>
      </c>
      <c r="J314" s="3">
        <v>0.191</v>
      </c>
      <c r="K314" s="3" t="s">
        <v>621</v>
      </c>
      <c r="L314" s="3" t="s">
        <v>621</v>
      </c>
      <c r="M314" s="3" t="s">
        <v>621</v>
      </c>
      <c r="N314" s="3" t="s">
        <v>622</v>
      </c>
      <c r="O314" s="3" t="s">
        <v>621</v>
      </c>
      <c r="P314" s="3" t="s">
        <v>622</v>
      </c>
      <c r="Q314" s="3" t="s">
        <v>621</v>
      </c>
      <c r="R314" s="3" t="s">
        <v>622</v>
      </c>
      <c r="S314" s="3" t="s">
        <v>621</v>
      </c>
      <c r="U314" s="20">
        <f t="shared" si="8"/>
        <v>9.7270000000000003</v>
      </c>
      <c r="V314" s="3">
        <f t="shared" si="9"/>
        <v>0</v>
      </c>
    </row>
    <row r="315" spans="1:22" ht="15" customHeight="1" x14ac:dyDescent="0.25">
      <c r="A315" s="3" t="s">
        <v>403</v>
      </c>
      <c r="B315" s="3" t="s">
        <v>408</v>
      </c>
      <c r="C315" s="3">
        <v>2013</v>
      </c>
      <c r="D315" s="3">
        <v>5.681</v>
      </c>
      <c r="E315" s="3">
        <v>1.948</v>
      </c>
      <c r="F315" s="3">
        <v>0.317</v>
      </c>
      <c r="G315" s="3" t="s">
        <v>621</v>
      </c>
      <c r="H315" s="3" t="s">
        <v>621</v>
      </c>
      <c r="I315" s="3">
        <v>2.36</v>
      </c>
      <c r="J315" s="3">
        <v>1.0549999999999999</v>
      </c>
      <c r="K315" s="3" t="s">
        <v>621</v>
      </c>
      <c r="L315" s="3" t="s">
        <v>621</v>
      </c>
      <c r="M315" s="3" t="s">
        <v>621</v>
      </c>
      <c r="N315" s="3" t="s">
        <v>622</v>
      </c>
      <c r="O315" s="3" t="s">
        <v>621</v>
      </c>
      <c r="P315" s="3" t="s">
        <v>622</v>
      </c>
      <c r="Q315" s="3" t="s">
        <v>621</v>
      </c>
      <c r="R315" s="3" t="s">
        <v>622</v>
      </c>
      <c r="S315" s="3" t="s">
        <v>621</v>
      </c>
      <c r="U315" s="20">
        <f t="shared" si="8"/>
        <v>5.681</v>
      </c>
      <c r="V315" s="3">
        <f t="shared" si="9"/>
        <v>0</v>
      </c>
    </row>
    <row r="316" spans="1:22"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U316" s="20">
        <f t="shared" si="8"/>
        <v>0</v>
      </c>
      <c r="V316" s="3">
        <f t="shared" si="9"/>
        <v>0</v>
      </c>
    </row>
    <row r="317" spans="1:22" ht="15" customHeight="1" x14ac:dyDescent="0.25">
      <c r="A317" s="3" t="s">
        <v>403</v>
      </c>
      <c r="B317" s="3" t="s">
        <v>410</v>
      </c>
      <c r="C317" s="3">
        <v>2013</v>
      </c>
      <c r="D317" s="3">
        <v>4.9080000000000004</v>
      </c>
      <c r="E317" s="3">
        <v>2.5459999999999998</v>
      </c>
      <c r="F317" s="3">
        <v>0.47599999999999998</v>
      </c>
      <c r="G317" s="3">
        <v>0</v>
      </c>
      <c r="H317" s="3" t="s">
        <v>621</v>
      </c>
      <c r="I317" s="3">
        <v>1.5529999999999999</v>
      </c>
      <c r="J317" s="3">
        <v>0.33200000000000002</v>
      </c>
      <c r="K317" s="3">
        <v>0</v>
      </c>
      <c r="L317" s="3" t="s">
        <v>621</v>
      </c>
      <c r="M317" s="3" t="s">
        <v>621</v>
      </c>
      <c r="N317" s="3" t="s">
        <v>622</v>
      </c>
      <c r="O317" s="3" t="s">
        <v>621</v>
      </c>
      <c r="P317" s="3" t="s">
        <v>622</v>
      </c>
      <c r="Q317" s="3" t="s">
        <v>621</v>
      </c>
      <c r="R317" s="3" t="s">
        <v>622</v>
      </c>
      <c r="S317" s="3" t="s">
        <v>621</v>
      </c>
      <c r="U317" s="20">
        <f t="shared" si="8"/>
        <v>4.9080000000000004</v>
      </c>
      <c r="V317" s="3">
        <f t="shared" si="9"/>
        <v>0</v>
      </c>
    </row>
    <row r="318" spans="1:22" ht="15" customHeight="1" x14ac:dyDescent="0.25">
      <c r="A318" s="3" t="s">
        <v>403</v>
      </c>
      <c r="B318" s="3" t="s">
        <v>411</v>
      </c>
      <c r="C318" s="3">
        <v>2013</v>
      </c>
      <c r="D318" s="3">
        <v>2.87</v>
      </c>
      <c r="E318" s="3" t="s">
        <v>621</v>
      </c>
      <c r="F318" s="3" t="s">
        <v>621</v>
      </c>
      <c r="G318" s="3">
        <v>2.359</v>
      </c>
      <c r="H318" s="3" t="s">
        <v>621</v>
      </c>
      <c r="I318" s="3">
        <v>0.44500000000000001</v>
      </c>
      <c r="J318" s="3">
        <v>6.6000000000000003E-2</v>
      </c>
      <c r="K318" s="3" t="s">
        <v>621</v>
      </c>
      <c r="L318" s="3" t="s">
        <v>621</v>
      </c>
      <c r="M318" s="3" t="s">
        <v>621</v>
      </c>
      <c r="N318" s="3" t="s">
        <v>622</v>
      </c>
      <c r="O318" s="3" t="s">
        <v>621</v>
      </c>
      <c r="P318" s="3" t="s">
        <v>622</v>
      </c>
      <c r="Q318" s="3" t="s">
        <v>621</v>
      </c>
      <c r="R318" s="3" t="s">
        <v>622</v>
      </c>
      <c r="S318" s="3" t="s">
        <v>621</v>
      </c>
      <c r="U318" s="20">
        <f t="shared" si="8"/>
        <v>2.87</v>
      </c>
      <c r="V318" s="3">
        <f t="shared" si="9"/>
        <v>0</v>
      </c>
    </row>
    <row r="319" spans="1:22" ht="15" customHeight="1" x14ac:dyDescent="0.25">
      <c r="A319" s="3" t="s">
        <v>403</v>
      </c>
      <c r="B319" s="3" t="s">
        <v>412</v>
      </c>
      <c r="C319" s="3">
        <v>2013</v>
      </c>
      <c r="D319" s="3">
        <v>102.925</v>
      </c>
      <c r="E319" s="3">
        <v>31.422999999999998</v>
      </c>
      <c r="F319" s="3">
        <v>23.228999999999999</v>
      </c>
      <c r="G319" s="3">
        <v>8.7189999999999994</v>
      </c>
      <c r="H319" s="3">
        <v>0</v>
      </c>
      <c r="I319" s="3">
        <v>18.649000000000001</v>
      </c>
      <c r="J319" s="3">
        <v>20.905000000000001</v>
      </c>
      <c r="K319" s="3" t="s">
        <v>621</v>
      </c>
      <c r="L319" s="3" t="s">
        <v>621</v>
      </c>
      <c r="M319" s="3" t="s">
        <v>621</v>
      </c>
      <c r="N319" s="3" t="s">
        <v>622</v>
      </c>
      <c r="O319" s="3" t="s">
        <v>621</v>
      </c>
      <c r="P319" s="3" t="s">
        <v>622</v>
      </c>
      <c r="Q319" s="3" t="s">
        <v>621</v>
      </c>
      <c r="R319" s="3" t="s">
        <v>622</v>
      </c>
      <c r="S319" s="3" t="s">
        <v>621</v>
      </c>
      <c r="U319" s="20">
        <f t="shared" si="8"/>
        <v>102.925</v>
      </c>
      <c r="V319" s="3">
        <f t="shared" si="9"/>
        <v>0</v>
      </c>
    </row>
    <row r="320" spans="1:22" ht="15" customHeight="1" x14ac:dyDescent="0.25">
      <c r="A320" s="3" t="s">
        <v>403</v>
      </c>
      <c r="B320" s="3" t="s">
        <v>413</v>
      </c>
      <c r="C320" s="3">
        <v>2013</v>
      </c>
      <c r="D320" s="3">
        <v>1.97</v>
      </c>
      <c r="E320" s="3">
        <v>0.43</v>
      </c>
      <c r="F320" s="3">
        <v>0.14000000000000001</v>
      </c>
      <c r="G320" s="3" t="s">
        <v>621</v>
      </c>
      <c r="H320" s="3" t="s">
        <v>621</v>
      </c>
      <c r="I320" s="3">
        <v>1.34</v>
      </c>
      <c r="J320" s="3">
        <v>5.8999999999999997E-2</v>
      </c>
      <c r="K320" s="3" t="s">
        <v>621</v>
      </c>
      <c r="L320" s="3" t="s">
        <v>621</v>
      </c>
      <c r="M320" s="3" t="s">
        <v>621</v>
      </c>
      <c r="N320" s="3" t="s">
        <v>622</v>
      </c>
      <c r="O320" s="3" t="s">
        <v>621</v>
      </c>
      <c r="P320" s="3" t="s">
        <v>622</v>
      </c>
      <c r="Q320" s="3" t="s">
        <v>621</v>
      </c>
      <c r="R320" s="3" t="s">
        <v>622</v>
      </c>
      <c r="S320" s="3" t="s">
        <v>621</v>
      </c>
      <c r="U320" s="20">
        <f t="shared" si="8"/>
        <v>1.97</v>
      </c>
      <c r="V320" s="3">
        <f t="shared" si="9"/>
        <v>0</v>
      </c>
    </row>
    <row r="321" spans="1:22" ht="15" customHeight="1" x14ac:dyDescent="0.25">
      <c r="A321" s="3" t="s">
        <v>403</v>
      </c>
      <c r="B321" s="3" t="s">
        <v>414</v>
      </c>
      <c r="C321" s="3">
        <v>2013</v>
      </c>
      <c r="D321" s="3">
        <v>71.888000000000005</v>
      </c>
      <c r="E321" s="3">
        <v>4.202</v>
      </c>
      <c r="F321" s="3">
        <v>4.12</v>
      </c>
      <c r="G321" s="3">
        <v>56.161999999999999</v>
      </c>
      <c r="H321" s="3" t="s">
        <v>621</v>
      </c>
      <c r="I321" s="3">
        <v>4.5650000000000004</v>
      </c>
      <c r="J321" s="3">
        <v>2.8380000000000001</v>
      </c>
      <c r="K321" s="3" t="s">
        <v>621</v>
      </c>
      <c r="L321" s="3" t="s">
        <v>621</v>
      </c>
      <c r="M321" s="3" t="s">
        <v>621</v>
      </c>
      <c r="N321" s="3" t="s">
        <v>622</v>
      </c>
      <c r="O321" s="3" t="s">
        <v>621</v>
      </c>
      <c r="P321" s="3" t="s">
        <v>622</v>
      </c>
      <c r="Q321" s="3" t="s">
        <v>621</v>
      </c>
      <c r="R321" s="3" t="s">
        <v>622</v>
      </c>
      <c r="S321" s="3" t="s">
        <v>621</v>
      </c>
      <c r="U321" s="20">
        <f t="shared" si="8"/>
        <v>71.888000000000005</v>
      </c>
      <c r="V321" s="3">
        <f t="shared" si="9"/>
        <v>0</v>
      </c>
    </row>
    <row r="322" spans="1:22" ht="15" customHeight="1" x14ac:dyDescent="0.25">
      <c r="A322" s="3" t="s">
        <v>403</v>
      </c>
      <c r="B322" s="3" t="s">
        <v>415</v>
      </c>
      <c r="C322" s="3">
        <v>2013</v>
      </c>
      <c r="D322" s="3">
        <v>12.398999999999999</v>
      </c>
      <c r="E322" s="3">
        <v>3.11</v>
      </c>
      <c r="F322" s="3">
        <v>1.9419999999999999</v>
      </c>
      <c r="G322" s="3">
        <v>1.9E-2</v>
      </c>
      <c r="H322" s="3" t="s">
        <v>621</v>
      </c>
      <c r="I322" s="3">
        <v>4.9290000000000003</v>
      </c>
      <c r="J322" s="3">
        <v>2.4</v>
      </c>
      <c r="K322" s="3" t="s">
        <v>621</v>
      </c>
      <c r="L322" s="3" t="s">
        <v>621</v>
      </c>
      <c r="M322" s="3" t="s">
        <v>621</v>
      </c>
      <c r="N322" s="3" t="s">
        <v>622</v>
      </c>
      <c r="O322" s="3" t="s">
        <v>621</v>
      </c>
      <c r="P322" s="3" t="s">
        <v>622</v>
      </c>
      <c r="Q322" s="3" t="s">
        <v>621</v>
      </c>
      <c r="R322" s="3" t="s">
        <v>622</v>
      </c>
      <c r="S322" s="3" t="s">
        <v>621</v>
      </c>
      <c r="U322" s="20">
        <f t="shared" si="8"/>
        <v>12.398999999999999</v>
      </c>
      <c r="V322" s="3">
        <f t="shared" si="9"/>
        <v>0</v>
      </c>
    </row>
    <row r="323" spans="1:22" ht="15" customHeight="1" x14ac:dyDescent="0.25">
      <c r="A323" s="3" t="s">
        <v>403</v>
      </c>
      <c r="B323" s="3" t="s">
        <v>416</v>
      </c>
      <c r="C323" s="3">
        <v>2013</v>
      </c>
      <c r="D323" s="3">
        <v>9.2149999999999999</v>
      </c>
      <c r="E323" s="3">
        <v>1.105</v>
      </c>
      <c r="F323" s="3">
        <v>0.72199999999999998</v>
      </c>
      <c r="G323" s="3">
        <v>2.2799999999999998</v>
      </c>
      <c r="H323" s="3" t="s">
        <v>621</v>
      </c>
      <c r="I323" s="3">
        <v>4.5789999999999997</v>
      </c>
      <c r="J323" s="3">
        <v>0.52900000000000003</v>
      </c>
      <c r="K323" s="3" t="s">
        <v>621</v>
      </c>
      <c r="L323" s="3" t="s">
        <v>621</v>
      </c>
      <c r="M323" s="3" t="s">
        <v>621</v>
      </c>
      <c r="N323" s="3" t="s">
        <v>622</v>
      </c>
      <c r="O323" s="3" t="s">
        <v>621</v>
      </c>
      <c r="P323" s="3" t="s">
        <v>622</v>
      </c>
      <c r="Q323" s="3" t="s">
        <v>621</v>
      </c>
      <c r="R323" s="3" t="s">
        <v>622</v>
      </c>
      <c r="S323" s="3" t="s">
        <v>621</v>
      </c>
      <c r="U323" s="20">
        <f t="shared" ref="U323:U386" si="10">IFERROR(D323/1,0)</f>
        <v>9.2149999999999999</v>
      </c>
      <c r="V323" s="3">
        <f t="shared" ref="V323:V386" si="11">IFERROR(O323/1,0)+IFERROR(Q323/1,0)+IFERROR(S323/1,0)</f>
        <v>0</v>
      </c>
    </row>
    <row r="324" spans="1:22" ht="15" customHeight="1" x14ac:dyDescent="0.25">
      <c r="A324" s="3" t="s">
        <v>403</v>
      </c>
      <c r="B324" s="3" t="s">
        <v>417</v>
      </c>
      <c r="C324" s="3">
        <v>2013</v>
      </c>
      <c r="D324" s="3">
        <v>316.14100000000002</v>
      </c>
      <c r="E324" s="3">
        <v>125.712</v>
      </c>
      <c r="F324" s="3">
        <v>49.673999999999999</v>
      </c>
      <c r="G324" s="3">
        <v>27.36</v>
      </c>
      <c r="H324" s="3" t="s">
        <v>621</v>
      </c>
      <c r="I324" s="3">
        <v>60.109000000000002</v>
      </c>
      <c r="J324" s="3">
        <v>49.716000000000001</v>
      </c>
      <c r="K324" s="3">
        <v>3.57</v>
      </c>
      <c r="L324" s="3" t="s">
        <v>621</v>
      </c>
      <c r="M324" s="3" t="s">
        <v>621</v>
      </c>
      <c r="N324" s="3" t="s">
        <v>622</v>
      </c>
      <c r="O324" s="3" t="s">
        <v>621</v>
      </c>
      <c r="P324" s="3" t="s">
        <v>622</v>
      </c>
      <c r="Q324" s="3" t="s">
        <v>621</v>
      </c>
      <c r="R324" s="3" t="s">
        <v>622</v>
      </c>
      <c r="S324" s="3" t="s">
        <v>621</v>
      </c>
      <c r="U324" s="20">
        <f t="shared" si="10"/>
        <v>316.14100000000002</v>
      </c>
      <c r="V324" s="3">
        <f t="shared" si="11"/>
        <v>0</v>
      </c>
    </row>
    <row r="325" spans="1:22" ht="15" customHeight="1" x14ac:dyDescent="0.25">
      <c r="A325" s="3" t="s">
        <v>403</v>
      </c>
      <c r="B325" s="3" t="s">
        <v>418</v>
      </c>
      <c r="C325" s="3">
        <v>2013</v>
      </c>
      <c r="D325" s="3">
        <v>29.599</v>
      </c>
      <c r="E325" s="3">
        <v>9.8350000000000009</v>
      </c>
      <c r="F325" s="3">
        <v>7.202</v>
      </c>
      <c r="G325" s="3">
        <v>1.5740000000000001</v>
      </c>
      <c r="H325" s="3" t="s">
        <v>621</v>
      </c>
      <c r="I325" s="3">
        <v>4.7850000000000001</v>
      </c>
      <c r="J325" s="3">
        <v>6.2030000000000003</v>
      </c>
      <c r="K325" s="3" t="s">
        <v>621</v>
      </c>
      <c r="L325" s="3" t="s">
        <v>621</v>
      </c>
      <c r="M325" s="3" t="s">
        <v>621</v>
      </c>
      <c r="N325" s="3" t="s">
        <v>622</v>
      </c>
      <c r="O325" s="3" t="s">
        <v>621</v>
      </c>
      <c r="P325" s="3" t="s">
        <v>622</v>
      </c>
      <c r="Q325" s="3" t="s">
        <v>621</v>
      </c>
      <c r="R325" s="3" t="s">
        <v>622</v>
      </c>
      <c r="S325" s="3" t="s">
        <v>621</v>
      </c>
      <c r="U325" s="20">
        <f t="shared" si="10"/>
        <v>29.599</v>
      </c>
      <c r="V325" s="3">
        <f t="shared" si="11"/>
        <v>0</v>
      </c>
    </row>
    <row r="326" spans="1:22" ht="15" customHeight="1" x14ac:dyDescent="0.25">
      <c r="A326" s="3" t="s">
        <v>403</v>
      </c>
      <c r="B326" s="3" t="s">
        <v>419</v>
      </c>
      <c r="C326" s="3">
        <v>2013</v>
      </c>
      <c r="D326" s="3">
        <v>28.925000000000001</v>
      </c>
      <c r="E326" s="3">
        <v>12.25</v>
      </c>
      <c r="F326" s="3">
        <v>6.1970000000000001</v>
      </c>
      <c r="G326" s="3">
        <v>3.2040000000000002</v>
      </c>
      <c r="H326" s="3" t="s">
        <v>621</v>
      </c>
      <c r="I326" s="3">
        <v>4.6559999999999997</v>
      </c>
      <c r="J326" s="3">
        <v>2.6179999999999999</v>
      </c>
      <c r="K326" s="3" t="s">
        <v>621</v>
      </c>
      <c r="L326" s="3" t="s">
        <v>621</v>
      </c>
      <c r="M326" s="3" t="s">
        <v>621</v>
      </c>
      <c r="N326" s="3" t="s">
        <v>622</v>
      </c>
      <c r="O326" s="3" t="s">
        <v>621</v>
      </c>
      <c r="P326" s="3" t="s">
        <v>622</v>
      </c>
      <c r="Q326" s="3" t="s">
        <v>621</v>
      </c>
      <c r="R326" s="3" t="s">
        <v>622</v>
      </c>
      <c r="S326" s="3" t="s">
        <v>621</v>
      </c>
      <c r="U326" s="20">
        <f t="shared" si="10"/>
        <v>28.925000000000001</v>
      </c>
      <c r="V326" s="3">
        <f t="shared" si="11"/>
        <v>0</v>
      </c>
    </row>
    <row r="327" spans="1:22" ht="15" customHeight="1" x14ac:dyDescent="0.25">
      <c r="A327" s="3" t="s">
        <v>403</v>
      </c>
      <c r="B327" s="3" t="s">
        <v>420</v>
      </c>
      <c r="C327" s="3">
        <v>2013</v>
      </c>
      <c r="D327" s="3">
        <v>15.217000000000001</v>
      </c>
      <c r="E327" s="3">
        <v>3.66</v>
      </c>
      <c r="F327" s="3">
        <v>2.9279999999999999</v>
      </c>
      <c r="G327" s="3">
        <v>0</v>
      </c>
      <c r="H327" s="3" t="s">
        <v>621</v>
      </c>
      <c r="I327" s="3">
        <v>6.2850000000000001</v>
      </c>
      <c r="J327" s="3">
        <v>2.3439999999999999</v>
      </c>
      <c r="K327" s="3" t="s">
        <v>621</v>
      </c>
      <c r="L327" s="3" t="s">
        <v>621</v>
      </c>
      <c r="M327" s="3" t="s">
        <v>621</v>
      </c>
      <c r="N327" s="3" t="s">
        <v>622</v>
      </c>
      <c r="O327" s="3" t="s">
        <v>621</v>
      </c>
      <c r="P327" s="3" t="s">
        <v>622</v>
      </c>
      <c r="Q327" s="3" t="s">
        <v>621</v>
      </c>
      <c r="R327" s="3" t="s">
        <v>622</v>
      </c>
      <c r="S327" s="3" t="s">
        <v>621</v>
      </c>
      <c r="U327" s="20">
        <f t="shared" si="10"/>
        <v>15.217000000000001</v>
      </c>
      <c r="V327" s="3">
        <f t="shared" si="11"/>
        <v>0</v>
      </c>
    </row>
    <row r="328" spans="1:22" ht="15" customHeight="1" x14ac:dyDescent="0.25">
      <c r="A328" s="3" t="s">
        <v>403</v>
      </c>
      <c r="B328" s="3" t="s">
        <v>421</v>
      </c>
      <c r="C328" s="3">
        <v>2013</v>
      </c>
      <c r="D328" s="3">
        <v>2.573</v>
      </c>
      <c r="E328" s="3">
        <v>0.69599999999999995</v>
      </c>
      <c r="F328" s="3">
        <v>8.7999999999999995E-2</v>
      </c>
      <c r="G328" s="3">
        <v>0</v>
      </c>
      <c r="H328" s="3" t="s">
        <v>621</v>
      </c>
      <c r="I328" s="3">
        <v>1.2250000000000001</v>
      </c>
      <c r="J328" s="3">
        <v>0.56499999999999995</v>
      </c>
      <c r="K328" s="3" t="s">
        <v>621</v>
      </c>
      <c r="L328" s="3" t="s">
        <v>621</v>
      </c>
      <c r="M328" s="3" t="s">
        <v>621</v>
      </c>
      <c r="N328" s="3" t="s">
        <v>622</v>
      </c>
      <c r="O328" s="3" t="s">
        <v>621</v>
      </c>
      <c r="P328" s="3" t="s">
        <v>622</v>
      </c>
      <c r="Q328" s="3" t="s">
        <v>621</v>
      </c>
      <c r="R328" s="3" t="s">
        <v>622</v>
      </c>
      <c r="S328" s="3" t="s">
        <v>621</v>
      </c>
      <c r="U328" s="20">
        <f t="shared" si="10"/>
        <v>2.573</v>
      </c>
      <c r="V328" s="3">
        <f t="shared" si="11"/>
        <v>0</v>
      </c>
    </row>
    <row r="329" spans="1:22" ht="15" customHeight="1" x14ac:dyDescent="0.25">
      <c r="A329" s="3" t="s">
        <v>422</v>
      </c>
      <c r="B329" s="3" t="s">
        <v>423</v>
      </c>
      <c r="C329" s="3">
        <v>2013</v>
      </c>
      <c r="D329" s="3">
        <v>8.5129999999999999</v>
      </c>
      <c r="E329" s="3">
        <v>5.7519999999999998</v>
      </c>
      <c r="F329" s="3">
        <v>1.0169999999999999</v>
      </c>
      <c r="G329" s="3">
        <v>0</v>
      </c>
      <c r="H329" s="3">
        <v>0</v>
      </c>
      <c r="I329" s="3">
        <v>0.61499999999999999</v>
      </c>
      <c r="J329" s="3">
        <v>1.1299999999999999</v>
      </c>
      <c r="K329" s="3">
        <v>0</v>
      </c>
      <c r="L329" s="3">
        <v>0</v>
      </c>
      <c r="M329" s="3">
        <v>0</v>
      </c>
      <c r="N329" s="3" t="s">
        <v>622</v>
      </c>
      <c r="O329" s="3" t="s">
        <v>621</v>
      </c>
      <c r="P329" s="3" t="s">
        <v>622</v>
      </c>
      <c r="Q329" s="3" t="s">
        <v>621</v>
      </c>
      <c r="R329" s="3" t="s">
        <v>622</v>
      </c>
      <c r="S329" s="3" t="s">
        <v>621</v>
      </c>
      <c r="U329" s="20">
        <f t="shared" si="10"/>
        <v>8.5129999999999999</v>
      </c>
      <c r="V329" s="3">
        <f t="shared" si="11"/>
        <v>0</v>
      </c>
    </row>
    <row r="330" spans="1:22" ht="15" customHeight="1" x14ac:dyDescent="0.25">
      <c r="A330" s="3" t="s">
        <v>422</v>
      </c>
      <c r="B330" s="3" t="s">
        <v>424</v>
      </c>
      <c r="C330" s="3">
        <v>2013</v>
      </c>
      <c r="D330" s="3">
        <v>362.11500000000001</v>
      </c>
      <c r="E330" s="3">
        <v>129.602</v>
      </c>
      <c r="F330" s="3">
        <v>13.391</v>
      </c>
      <c r="G330" s="3">
        <v>84.891999999999996</v>
      </c>
      <c r="H330" s="3" t="s">
        <v>621</v>
      </c>
      <c r="I330" s="3">
        <v>68.650000000000006</v>
      </c>
      <c r="J330" s="3">
        <v>41.762</v>
      </c>
      <c r="K330" s="3">
        <v>0.56999999999999995</v>
      </c>
      <c r="L330" s="3">
        <v>23.248000000000001</v>
      </c>
      <c r="M330" s="3">
        <v>84.891999999999996</v>
      </c>
      <c r="N330" s="3" t="s">
        <v>622</v>
      </c>
      <c r="O330" s="3" t="s">
        <v>621</v>
      </c>
      <c r="P330" s="3" t="s">
        <v>622</v>
      </c>
      <c r="Q330" s="3" t="s">
        <v>621</v>
      </c>
      <c r="R330" s="3" t="s">
        <v>622</v>
      </c>
      <c r="S330" s="3" t="s">
        <v>621</v>
      </c>
      <c r="U330" s="20">
        <f t="shared" si="10"/>
        <v>362.11500000000001</v>
      </c>
      <c r="V330" s="3">
        <f t="shared" si="11"/>
        <v>0</v>
      </c>
    </row>
    <row r="331" spans="1:22" ht="15" customHeight="1" x14ac:dyDescent="0.25">
      <c r="A331" s="3" t="s">
        <v>422</v>
      </c>
      <c r="B331" s="3" t="s">
        <v>425</v>
      </c>
      <c r="C331" s="3">
        <v>2013</v>
      </c>
      <c r="D331" s="3">
        <v>4.343</v>
      </c>
      <c r="E331" s="3">
        <v>0.68500000000000005</v>
      </c>
      <c r="F331" s="3">
        <v>0.23100000000000001</v>
      </c>
      <c r="G331" s="3">
        <v>0</v>
      </c>
      <c r="H331" s="3">
        <v>0</v>
      </c>
      <c r="I331" s="3">
        <v>1.1759999999999999</v>
      </c>
      <c r="J331" s="3">
        <v>8.0000000000000002E-3</v>
      </c>
      <c r="K331" s="3">
        <v>0</v>
      </c>
      <c r="L331" s="3">
        <v>2.2429999999999999</v>
      </c>
      <c r="M331" s="3">
        <v>0</v>
      </c>
      <c r="N331" s="3" t="s">
        <v>622</v>
      </c>
      <c r="O331" s="3" t="s">
        <v>621</v>
      </c>
      <c r="P331" s="3" t="s">
        <v>622</v>
      </c>
      <c r="Q331" s="3" t="s">
        <v>621</v>
      </c>
      <c r="R331" s="3" t="s">
        <v>622</v>
      </c>
      <c r="S331" s="3" t="s">
        <v>621</v>
      </c>
      <c r="U331" s="20">
        <f t="shared" si="10"/>
        <v>4.343</v>
      </c>
      <c r="V331" s="3">
        <f t="shared" si="11"/>
        <v>0</v>
      </c>
    </row>
    <row r="332" spans="1:22" ht="15" customHeight="1" x14ac:dyDescent="0.25">
      <c r="A332" s="3" t="s">
        <v>422</v>
      </c>
      <c r="B332" s="3" t="s">
        <v>426</v>
      </c>
      <c r="C332" s="3">
        <v>2013</v>
      </c>
      <c r="D332" s="3">
        <v>1.7689999999999999</v>
      </c>
      <c r="E332" s="3">
        <v>0.623</v>
      </c>
      <c r="F332" s="3">
        <v>0.11</v>
      </c>
      <c r="G332" s="3">
        <v>0</v>
      </c>
      <c r="H332" s="3">
        <v>0</v>
      </c>
      <c r="I332" s="3">
        <v>0.71399999999999997</v>
      </c>
      <c r="J332" s="3">
        <v>0.32200000000000001</v>
      </c>
      <c r="K332" s="3">
        <v>0</v>
      </c>
      <c r="L332" s="3">
        <v>0</v>
      </c>
      <c r="M332" s="3">
        <v>0</v>
      </c>
      <c r="N332" s="3" t="s">
        <v>622</v>
      </c>
      <c r="O332" s="3" t="s">
        <v>621</v>
      </c>
      <c r="P332" s="3" t="s">
        <v>622</v>
      </c>
      <c r="Q332" s="3" t="s">
        <v>621</v>
      </c>
      <c r="R332" s="3" t="s">
        <v>622</v>
      </c>
      <c r="S332" s="3" t="s">
        <v>621</v>
      </c>
      <c r="U332" s="20">
        <f t="shared" si="10"/>
        <v>1.7689999999999999</v>
      </c>
      <c r="V332" s="3">
        <f t="shared" si="11"/>
        <v>0</v>
      </c>
    </row>
    <row r="333" spans="1:22" ht="15" customHeight="1" x14ac:dyDescent="0.25">
      <c r="A333" s="3" t="s">
        <v>422</v>
      </c>
      <c r="B333" s="3" t="s">
        <v>427</v>
      </c>
      <c r="C333" s="3">
        <v>2013</v>
      </c>
      <c r="D333" s="3">
        <v>3.0510000000000002</v>
      </c>
      <c r="E333" s="3">
        <v>0.53800000000000003</v>
      </c>
      <c r="F333" s="3">
        <v>0.95299999999999996</v>
      </c>
      <c r="G333" s="3">
        <v>0.32200000000000001</v>
      </c>
      <c r="H333" s="3">
        <v>0</v>
      </c>
      <c r="I333" s="3">
        <v>1.0009999999999999</v>
      </c>
      <c r="J333" s="3">
        <v>0.23699999999999999</v>
      </c>
      <c r="K333" s="3">
        <v>0</v>
      </c>
      <c r="L333" s="3">
        <v>0</v>
      </c>
      <c r="M333" s="3">
        <v>0.32200000000000001</v>
      </c>
      <c r="N333" s="3" t="s">
        <v>622</v>
      </c>
      <c r="O333" s="3" t="s">
        <v>621</v>
      </c>
      <c r="P333" s="3" t="s">
        <v>622</v>
      </c>
      <c r="Q333" s="3" t="s">
        <v>621</v>
      </c>
      <c r="R333" s="3" t="s">
        <v>622</v>
      </c>
      <c r="S333" s="3" t="s">
        <v>621</v>
      </c>
      <c r="U333" s="20">
        <f t="shared" si="10"/>
        <v>3.0510000000000002</v>
      </c>
      <c r="V333" s="3">
        <f t="shared" si="11"/>
        <v>0</v>
      </c>
    </row>
    <row r="334" spans="1:22"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U334" s="20">
        <f t="shared" si="10"/>
        <v>0</v>
      </c>
      <c r="V334" s="3">
        <f t="shared" si="11"/>
        <v>0</v>
      </c>
    </row>
    <row r="335" spans="1:22"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U335" s="20">
        <f t="shared" si="10"/>
        <v>0</v>
      </c>
      <c r="V335" s="3">
        <f t="shared" si="11"/>
        <v>0</v>
      </c>
    </row>
    <row r="336" spans="1:22" ht="15" customHeight="1" x14ac:dyDescent="0.25">
      <c r="A336" s="3" t="s">
        <v>431</v>
      </c>
      <c r="B336" s="3" t="s">
        <v>432</v>
      </c>
      <c r="C336" s="3">
        <v>2013</v>
      </c>
      <c r="D336" s="3">
        <v>319.2</v>
      </c>
      <c r="E336" s="3">
        <v>150</v>
      </c>
      <c r="F336" s="3">
        <v>65</v>
      </c>
      <c r="G336" s="3">
        <v>3</v>
      </c>
      <c r="H336" s="3">
        <v>0</v>
      </c>
      <c r="I336" s="3">
        <v>80</v>
      </c>
      <c r="J336" s="3">
        <v>15</v>
      </c>
      <c r="K336" s="3">
        <v>0</v>
      </c>
      <c r="L336" s="3">
        <v>0</v>
      </c>
      <c r="M336" s="3">
        <v>0</v>
      </c>
      <c r="N336" s="3" t="s">
        <v>622</v>
      </c>
      <c r="O336" s="3" t="s">
        <v>621</v>
      </c>
      <c r="P336" s="3" t="s">
        <v>622</v>
      </c>
      <c r="Q336" s="3" t="s">
        <v>621</v>
      </c>
      <c r="R336" s="3" t="s">
        <v>622</v>
      </c>
      <c r="S336" s="3" t="s">
        <v>621</v>
      </c>
      <c r="U336" s="20">
        <f t="shared" si="10"/>
        <v>319.2</v>
      </c>
      <c r="V336" s="3">
        <f t="shared" si="11"/>
        <v>0</v>
      </c>
    </row>
    <row r="337" spans="1:22" ht="15" customHeight="1" x14ac:dyDescent="0.25">
      <c r="A337" s="3" t="s">
        <v>433</v>
      </c>
      <c r="B337" s="3" t="s">
        <v>434</v>
      </c>
      <c r="C337" s="3">
        <v>2013</v>
      </c>
      <c r="D337" s="3">
        <v>38.045000000000002</v>
      </c>
      <c r="E337" s="3">
        <v>6.5</v>
      </c>
      <c r="F337" s="3">
        <v>4.9000000000000004</v>
      </c>
      <c r="G337" s="3">
        <v>13.5</v>
      </c>
      <c r="H337" s="3">
        <v>13.5</v>
      </c>
      <c r="I337" s="3">
        <v>6.4</v>
      </c>
      <c r="J337" s="3">
        <v>6.2</v>
      </c>
      <c r="K337" s="3">
        <v>0</v>
      </c>
      <c r="L337" s="3">
        <v>0</v>
      </c>
      <c r="M337" s="3">
        <v>13.5</v>
      </c>
      <c r="N337" s="3" t="s">
        <v>622</v>
      </c>
      <c r="O337" s="3" t="s">
        <v>621</v>
      </c>
      <c r="P337" s="3" t="s">
        <v>622</v>
      </c>
      <c r="Q337" s="3" t="s">
        <v>621</v>
      </c>
      <c r="R337" s="3" t="s">
        <v>622</v>
      </c>
      <c r="S337" s="3" t="s">
        <v>621</v>
      </c>
      <c r="U337" s="20">
        <f t="shared" si="10"/>
        <v>38.045000000000002</v>
      </c>
      <c r="V337" s="3">
        <f t="shared" si="11"/>
        <v>0</v>
      </c>
    </row>
    <row r="338" spans="1:22" ht="15" customHeight="1" x14ac:dyDescent="0.25">
      <c r="A338" s="3" t="s">
        <v>435</v>
      </c>
      <c r="B338" s="3" t="s">
        <v>436</v>
      </c>
      <c r="C338" s="3">
        <v>2013</v>
      </c>
      <c r="D338" s="3">
        <v>117.38</v>
      </c>
      <c r="E338" s="3">
        <v>55.51</v>
      </c>
      <c r="F338" s="3">
        <v>11.19</v>
      </c>
      <c r="G338" s="3">
        <v>2.6</v>
      </c>
      <c r="H338" s="3">
        <v>0</v>
      </c>
      <c r="I338" s="3">
        <v>14.38</v>
      </c>
      <c r="J338" s="3">
        <v>31.3</v>
      </c>
      <c r="K338" s="3">
        <v>0</v>
      </c>
      <c r="L338" s="3">
        <v>2.4</v>
      </c>
      <c r="M338" s="3">
        <v>0</v>
      </c>
      <c r="N338" s="3" t="s">
        <v>621</v>
      </c>
      <c r="O338" s="3" t="s">
        <v>621</v>
      </c>
      <c r="P338" s="3" t="s">
        <v>621</v>
      </c>
      <c r="Q338" s="3" t="s">
        <v>621</v>
      </c>
      <c r="R338" s="3" t="s">
        <v>621</v>
      </c>
      <c r="S338" s="3" t="s">
        <v>621</v>
      </c>
      <c r="U338" s="20">
        <f t="shared" si="10"/>
        <v>117.38</v>
      </c>
      <c r="V338" s="3">
        <f t="shared" si="11"/>
        <v>0</v>
      </c>
    </row>
    <row r="339" spans="1:22" ht="15" customHeight="1" x14ac:dyDescent="0.25">
      <c r="A339" s="3" t="s">
        <v>435</v>
      </c>
      <c r="B339" s="3" t="s">
        <v>437</v>
      </c>
      <c r="C339" s="3">
        <v>2013</v>
      </c>
      <c r="D339" s="3">
        <v>19.63</v>
      </c>
      <c r="E339" s="3">
        <v>8.7100000000000009</v>
      </c>
      <c r="F339" s="3">
        <v>0.74</v>
      </c>
      <c r="G339" s="3">
        <v>2.08</v>
      </c>
      <c r="H339" s="3">
        <v>0</v>
      </c>
      <c r="I339" s="3">
        <v>2.54</v>
      </c>
      <c r="J339" s="3">
        <v>5.56</v>
      </c>
      <c r="K339" s="3">
        <v>0</v>
      </c>
      <c r="L339" s="3">
        <v>0</v>
      </c>
      <c r="M339" s="3">
        <v>0</v>
      </c>
      <c r="N339" s="3" t="s">
        <v>621</v>
      </c>
      <c r="O339" s="3" t="s">
        <v>621</v>
      </c>
      <c r="P339" s="3" t="s">
        <v>621</v>
      </c>
      <c r="Q339" s="3" t="s">
        <v>621</v>
      </c>
      <c r="R339" s="3" t="s">
        <v>621</v>
      </c>
      <c r="S339" s="3" t="s">
        <v>621</v>
      </c>
      <c r="U339" s="20">
        <f t="shared" si="10"/>
        <v>19.63</v>
      </c>
      <c r="V339" s="3">
        <f t="shared" si="11"/>
        <v>0</v>
      </c>
    </row>
    <row r="340" spans="1:22" ht="15" customHeight="1" x14ac:dyDescent="0.25">
      <c r="A340" s="3" t="s">
        <v>435</v>
      </c>
      <c r="B340" s="3" t="s">
        <v>438</v>
      </c>
      <c r="C340" s="3">
        <v>2013</v>
      </c>
      <c r="D340" s="3">
        <v>6.18</v>
      </c>
      <c r="E340" s="3">
        <v>1.92</v>
      </c>
      <c r="F340" s="3">
        <v>0.85</v>
      </c>
      <c r="G340" s="3">
        <v>0</v>
      </c>
      <c r="H340" s="3">
        <v>0</v>
      </c>
      <c r="I340" s="3">
        <v>2.41</v>
      </c>
      <c r="J340" s="3">
        <v>1</v>
      </c>
      <c r="K340" s="3">
        <v>0</v>
      </c>
      <c r="L340" s="3">
        <v>0</v>
      </c>
      <c r="M340" s="3">
        <v>0</v>
      </c>
      <c r="N340" s="3" t="s">
        <v>621</v>
      </c>
      <c r="O340" s="3" t="s">
        <v>621</v>
      </c>
      <c r="P340" s="3" t="s">
        <v>621</v>
      </c>
      <c r="Q340" s="3" t="s">
        <v>621</v>
      </c>
      <c r="R340" s="3" t="s">
        <v>621</v>
      </c>
      <c r="S340" s="3" t="s">
        <v>621</v>
      </c>
      <c r="U340" s="20">
        <f t="shared" si="10"/>
        <v>6.18</v>
      </c>
      <c r="V340" s="3">
        <f t="shared" si="11"/>
        <v>0</v>
      </c>
    </row>
    <row r="341" spans="1:22" ht="15" customHeight="1" x14ac:dyDescent="0.25">
      <c r="A341" s="3" t="s">
        <v>435</v>
      </c>
      <c r="B341" s="3" t="s">
        <v>439</v>
      </c>
      <c r="C341" s="3">
        <v>2013</v>
      </c>
      <c r="D341" s="3">
        <v>42.76</v>
      </c>
      <c r="E341" s="3">
        <v>11.7</v>
      </c>
      <c r="F341" s="3">
        <v>0.46</v>
      </c>
      <c r="G341" s="3">
        <v>11.11</v>
      </c>
      <c r="H341" s="3">
        <v>0</v>
      </c>
      <c r="I341" s="3">
        <v>6.38</v>
      </c>
      <c r="J341" s="3">
        <v>13.11</v>
      </c>
      <c r="K341" s="3">
        <v>0</v>
      </c>
      <c r="L341" s="3">
        <v>0</v>
      </c>
      <c r="M341" s="3">
        <v>0</v>
      </c>
      <c r="N341" s="3" t="s">
        <v>621</v>
      </c>
      <c r="O341" s="3" t="s">
        <v>621</v>
      </c>
      <c r="P341" s="3" t="s">
        <v>621</v>
      </c>
      <c r="Q341" s="3" t="s">
        <v>621</v>
      </c>
      <c r="R341" s="3" t="s">
        <v>621</v>
      </c>
      <c r="S341" s="3" t="s">
        <v>621</v>
      </c>
      <c r="U341" s="20">
        <f t="shared" si="10"/>
        <v>42.76</v>
      </c>
      <c r="V341" s="3">
        <f t="shared" si="11"/>
        <v>0</v>
      </c>
    </row>
    <row r="342" spans="1:22" ht="15" customHeight="1" x14ac:dyDescent="0.25">
      <c r="A342" s="3" t="s">
        <v>440</v>
      </c>
      <c r="B342" s="3" t="s">
        <v>441</v>
      </c>
      <c r="C342" s="3">
        <v>2013</v>
      </c>
      <c r="D342" s="3">
        <v>76.168000000000006</v>
      </c>
      <c r="E342" s="3">
        <v>38.4</v>
      </c>
      <c r="F342" s="3">
        <v>17.2</v>
      </c>
      <c r="G342" s="3">
        <v>1.7</v>
      </c>
      <c r="H342" s="3">
        <v>0</v>
      </c>
      <c r="I342" s="3">
        <v>10.8</v>
      </c>
      <c r="J342" s="3">
        <v>8</v>
      </c>
      <c r="K342" s="3">
        <v>0</v>
      </c>
      <c r="L342" s="3">
        <v>0</v>
      </c>
      <c r="M342" s="3">
        <v>0</v>
      </c>
      <c r="N342" s="3" t="s">
        <v>622</v>
      </c>
      <c r="O342" s="3" t="s">
        <v>621</v>
      </c>
      <c r="P342" s="3" t="s">
        <v>622</v>
      </c>
      <c r="Q342" s="3" t="s">
        <v>621</v>
      </c>
      <c r="R342" s="3" t="s">
        <v>622</v>
      </c>
      <c r="S342" s="3" t="s">
        <v>621</v>
      </c>
      <c r="U342" s="20">
        <f t="shared" si="10"/>
        <v>76.168000000000006</v>
      </c>
      <c r="V342" s="3">
        <f t="shared" si="11"/>
        <v>0</v>
      </c>
    </row>
    <row r="343" spans="1:22" ht="15" customHeight="1" x14ac:dyDescent="0.25">
      <c r="A343" s="3" t="s">
        <v>440</v>
      </c>
      <c r="B343" s="3" t="s">
        <v>442</v>
      </c>
      <c r="C343" s="3">
        <v>2013</v>
      </c>
      <c r="D343" s="3">
        <v>0.9</v>
      </c>
      <c r="E343" s="3" t="s">
        <v>621</v>
      </c>
      <c r="F343" s="3" t="s">
        <v>621</v>
      </c>
      <c r="G343" s="3" t="s">
        <v>621</v>
      </c>
      <c r="H343" s="3" t="s">
        <v>621</v>
      </c>
      <c r="I343" s="3">
        <v>0.9</v>
      </c>
      <c r="J343" s="3" t="s">
        <v>621</v>
      </c>
      <c r="K343" s="3" t="s">
        <v>621</v>
      </c>
      <c r="L343" s="3" t="s">
        <v>621</v>
      </c>
      <c r="M343" s="3" t="s">
        <v>621</v>
      </c>
      <c r="N343" s="3" t="s">
        <v>622</v>
      </c>
      <c r="O343" s="3" t="s">
        <v>621</v>
      </c>
      <c r="P343" s="3" t="s">
        <v>622</v>
      </c>
      <c r="Q343" s="3" t="s">
        <v>621</v>
      </c>
      <c r="R343" s="3" t="s">
        <v>622</v>
      </c>
      <c r="S343" s="3" t="s">
        <v>621</v>
      </c>
      <c r="U343" s="20">
        <f t="shared" si="10"/>
        <v>0.9</v>
      </c>
      <c r="V343" s="3">
        <f t="shared" si="11"/>
        <v>0</v>
      </c>
    </row>
    <row r="344" spans="1:22" ht="15" customHeight="1" x14ac:dyDescent="0.25">
      <c r="A344" s="3" t="s">
        <v>443</v>
      </c>
      <c r="B344" s="3" t="s">
        <v>444</v>
      </c>
      <c r="C344" s="3">
        <v>2013</v>
      </c>
      <c r="D344" s="3">
        <v>149.90700000000001</v>
      </c>
      <c r="E344" s="3">
        <v>43.844000000000001</v>
      </c>
      <c r="F344" s="3">
        <v>41.786000000000001</v>
      </c>
      <c r="G344" s="3">
        <v>23.341999999999999</v>
      </c>
      <c r="H344" s="3">
        <v>20.271000000000001</v>
      </c>
      <c r="I344" s="3">
        <v>34.402000000000001</v>
      </c>
      <c r="J344" s="3">
        <v>6.5330000000000004</v>
      </c>
      <c r="K344" s="3" t="s">
        <v>722</v>
      </c>
      <c r="L344" s="3">
        <v>0</v>
      </c>
      <c r="M344" s="3" t="s">
        <v>722</v>
      </c>
      <c r="N344" s="3" t="s">
        <v>622</v>
      </c>
      <c r="O344" s="3" t="s">
        <v>621</v>
      </c>
      <c r="P344" s="3" t="s">
        <v>622</v>
      </c>
      <c r="Q344" s="3" t="s">
        <v>621</v>
      </c>
      <c r="R344" s="3" t="s">
        <v>622</v>
      </c>
      <c r="S344" s="3" t="s">
        <v>621</v>
      </c>
      <c r="U344" s="20">
        <f t="shared" si="10"/>
        <v>149.90700000000001</v>
      </c>
      <c r="V344" s="3">
        <f t="shared" si="11"/>
        <v>0</v>
      </c>
    </row>
    <row r="345" spans="1:22"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U345" s="20">
        <f t="shared" si="10"/>
        <v>0</v>
      </c>
      <c r="V345" s="3">
        <f t="shared" si="11"/>
        <v>0</v>
      </c>
    </row>
    <row r="346" spans="1:22"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U346" s="20">
        <f t="shared" si="10"/>
        <v>0</v>
      </c>
      <c r="V346" s="3">
        <f t="shared" si="11"/>
        <v>0</v>
      </c>
    </row>
    <row r="347" spans="1:22" ht="15" customHeight="1" x14ac:dyDescent="0.25">
      <c r="A347" s="3" t="s">
        <v>447</v>
      </c>
      <c r="B347" s="3" t="s">
        <v>448</v>
      </c>
      <c r="C347" s="3">
        <v>2013</v>
      </c>
      <c r="D347" s="3">
        <v>22.852</v>
      </c>
      <c r="E347" s="3">
        <v>13.04</v>
      </c>
      <c r="F347" s="3">
        <v>2.7210000000000001</v>
      </c>
      <c r="G347" s="3">
        <v>0.154</v>
      </c>
      <c r="H347" s="3" t="s">
        <v>621</v>
      </c>
      <c r="I347" s="3">
        <v>5.7569999999999997</v>
      </c>
      <c r="J347" s="3">
        <v>1.18</v>
      </c>
      <c r="K347" s="3" t="s">
        <v>621</v>
      </c>
      <c r="L347" s="3" t="s">
        <v>621</v>
      </c>
      <c r="M347" s="3" t="s">
        <v>621</v>
      </c>
      <c r="N347" s="3" t="s">
        <v>622</v>
      </c>
      <c r="O347" s="3" t="s">
        <v>621</v>
      </c>
      <c r="P347" s="3" t="s">
        <v>622</v>
      </c>
      <c r="Q347" s="3" t="s">
        <v>621</v>
      </c>
      <c r="R347" s="3" t="s">
        <v>622</v>
      </c>
      <c r="S347" s="3" t="s">
        <v>621</v>
      </c>
      <c r="U347" s="20">
        <f t="shared" si="10"/>
        <v>22.852</v>
      </c>
      <c r="V347" s="3">
        <f t="shared" si="11"/>
        <v>0</v>
      </c>
    </row>
    <row r="348" spans="1:22" ht="15" customHeight="1" x14ac:dyDescent="0.25">
      <c r="A348" s="3" t="s">
        <v>447</v>
      </c>
      <c r="B348" s="3" t="s">
        <v>449</v>
      </c>
      <c r="C348" s="3">
        <v>2013</v>
      </c>
      <c r="D348" s="3">
        <v>15.288</v>
      </c>
      <c r="E348" s="3">
        <v>5.3520000000000003</v>
      </c>
      <c r="F348" s="3">
        <v>1.3049999999999999</v>
      </c>
      <c r="G348" s="3">
        <v>4.0309999999999997</v>
      </c>
      <c r="H348" s="3" t="s">
        <v>621</v>
      </c>
      <c r="I348" s="3">
        <v>3.359</v>
      </c>
      <c r="J348" s="3">
        <v>1.24</v>
      </c>
      <c r="K348" s="3" t="s">
        <v>621</v>
      </c>
      <c r="L348" s="3" t="s">
        <v>621</v>
      </c>
      <c r="M348" s="3" t="s">
        <v>621</v>
      </c>
      <c r="N348" s="3" t="s">
        <v>622</v>
      </c>
      <c r="O348" s="3" t="s">
        <v>621</v>
      </c>
      <c r="P348" s="3" t="s">
        <v>622</v>
      </c>
      <c r="Q348" s="3" t="s">
        <v>621</v>
      </c>
      <c r="R348" s="3" t="s">
        <v>622</v>
      </c>
      <c r="S348" s="3" t="s">
        <v>621</v>
      </c>
      <c r="U348" s="20">
        <f t="shared" si="10"/>
        <v>15.288</v>
      </c>
      <c r="V348" s="3">
        <f t="shared" si="11"/>
        <v>0</v>
      </c>
    </row>
    <row r="349" spans="1:22" ht="15" customHeight="1" x14ac:dyDescent="0.25">
      <c r="A349" s="3" t="s">
        <v>447</v>
      </c>
      <c r="B349" s="3" t="s">
        <v>450</v>
      </c>
      <c r="C349" s="3">
        <v>2013</v>
      </c>
      <c r="D349" s="3">
        <v>642.28</v>
      </c>
      <c r="E349" s="3">
        <v>263.358</v>
      </c>
      <c r="F349" s="3">
        <v>42.609000000000002</v>
      </c>
      <c r="G349" s="3">
        <v>112.958</v>
      </c>
      <c r="H349" s="3" t="s">
        <v>621</v>
      </c>
      <c r="I349" s="3">
        <v>80.007999999999996</v>
      </c>
      <c r="J349" s="3">
        <v>136.62299999999999</v>
      </c>
      <c r="K349" s="3" t="s">
        <v>621</v>
      </c>
      <c r="L349" s="3">
        <v>6.7240000000000002</v>
      </c>
      <c r="M349" s="3" t="s">
        <v>621</v>
      </c>
      <c r="N349" s="3" t="s">
        <v>622</v>
      </c>
      <c r="O349" s="3" t="s">
        <v>621</v>
      </c>
      <c r="P349" s="3" t="s">
        <v>622</v>
      </c>
      <c r="Q349" s="3" t="s">
        <v>621</v>
      </c>
      <c r="R349" s="3" t="s">
        <v>622</v>
      </c>
      <c r="S349" s="3" t="s">
        <v>621</v>
      </c>
      <c r="U349" s="20">
        <f t="shared" si="10"/>
        <v>642.28</v>
      </c>
      <c r="V349" s="3">
        <f t="shared" si="11"/>
        <v>0</v>
      </c>
    </row>
    <row r="350" spans="1:22"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U350" s="20">
        <f t="shared" si="10"/>
        <v>0</v>
      </c>
      <c r="V350" s="3">
        <f t="shared" si="11"/>
        <v>0</v>
      </c>
    </row>
    <row r="351" spans="1:22" ht="15" customHeight="1" x14ac:dyDescent="0.25">
      <c r="A351" s="3" t="s">
        <v>447</v>
      </c>
      <c r="B351" s="3" t="s">
        <v>452</v>
      </c>
      <c r="C351" s="3">
        <v>2013</v>
      </c>
      <c r="D351" s="3">
        <v>6.6210000000000004</v>
      </c>
      <c r="E351" s="3">
        <v>1.7290000000000001</v>
      </c>
      <c r="F351" s="3">
        <v>1.3049999999999999</v>
      </c>
      <c r="G351" s="3">
        <v>7.8E-2</v>
      </c>
      <c r="H351" s="3" t="s">
        <v>621</v>
      </c>
      <c r="I351" s="3">
        <v>3.177</v>
      </c>
      <c r="J351" s="3">
        <v>0.33200000000000002</v>
      </c>
      <c r="K351" s="3" t="s">
        <v>621</v>
      </c>
      <c r="L351" s="3">
        <v>0</v>
      </c>
      <c r="M351" s="3">
        <v>0</v>
      </c>
      <c r="N351" s="3" t="s">
        <v>622</v>
      </c>
      <c r="O351" s="3" t="s">
        <v>621</v>
      </c>
      <c r="P351" s="3" t="s">
        <v>622</v>
      </c>
      <c r="Q351" s="3" t="s">
        <v>621</v>
      </c>
      <c r="R351" s="3" t="s">
        <v>622</v>
      </c>
      <c r="S351" s="3" t="s">
        <v>621</v>
      </c>
      <c r="U351" s="20">
        <f t="shared" si="10"/>
        <v>6.6210000000000004</v>
      </c>
      <c r="V351" s="3">
        <f t="shared" si="11"/>
        <v>0</v>
      </c>
    </row>
    <row r="352" spans="1:22" ht="15" customHeight="1" x14ac:dyDescent="0.25">
      <c r="A352" s="3" t="s">
        <v>453</v>
      </c>
      <c r="B352" s="3" t="s">
        <v>454</v>
      </c>
      <c r="C352" s="3">
        <v>2013</v>
      </c>
      <c r="D352" s="3">
        <v>3.7</v>
      </c>
      <c r="E352" s="3" t="s">
        <v>621</v>
      </c>
      <c r="F352" s="3" t="s">
        <v>621</v>
      </c>
      <c r="G352" s="3" t="s">
        <v>621</v>
      </c>
      <c r="H352" s="3" t="s">
        <v>621</v>
      </c>
      <c r="I352" s="3" t="s">
        <v>621</v>
      </c>
      <c r="J352" s="3" t="s">
        <v>621</v>
      </c>
      <c r="K352" s="3" t="s">
        <v>621</v>
      </c>
      <c r="L352" s="3" t="s">
        <v>621</v>
      </c>
      <c r="M352" s="3" t="s">
        <v>621</v>
      </c>
      <c r="N352" s="3" t="s">
        <v>622</v>
      </c>
      <c r="O352" s="3" t="s">
        <v>621</v>
      </c>
      <c r="P352" s="3" t="s">
        <v>622</v>
      </c>
      <c r="Q352" s="3" t="s">
        <v>621</v>
      </c>
      <c r="R352" s="3" t="s">
        <v>622</v>
      </c>
      <c r="S352" s="3" t="s">
        <v>621</v>
      </c>
      <c r="U352" s="20">
        <f t="shared" si="10"/>
        <v>3.7</v>
      </c>
      <c r="V352" s="3">
        <f t="shared" si="11"/>
        <v>0</v>
      </c>
    </row>
    <row r="353" spans="1:22" ht="15" customHeight="1" x14ac:dyDescent="0.25">
      <c r="A353" s="3" t="s">
        <v>453</v>
      </c>
      <c r="B353" s="3" t="s">
        <v>455</v>
      </c>
      <c r="C353" s="3">
        <v>2013</v>
      </c>
      <c r="D353" s="3">
        <v>35</v>
      </c>
      <c r="E353" s="3" t="s">
        <v>621</v>
      </c>
      <c r="F353" s="3" t="s">
        <v>621</v>
      </c>
      <c r="G353" s="3">
        <v>2247</v>
      </c>
      <c r="H353" s="3" t="s">
        <v>621</v>
      </c>
      <c r="I353" s="3" t="s">
        <v>621</v>
      </c>
      <c r="J353" s="3" t="s">
        <v>621</v>
      </c>
      <c r="K353" s="3" t="s">
        <v>621</v>
      </c>
      <c r="L353" s="3" t="s">
        <v>621</v>
      </c>
      <c r="M353" s="3" t="s">
        <v>621</v>
      </c>
      <c r="N353" s="3" t="s">
        <v>622</v>
      </c>
      <c r="O353" s="3" t="s">
        <v>621</v>
      </c>
      <c r="P353" s="3" t="s">
        <v>622</v>
      </c>
      <c r="Q353" s="3" t="s">
        <v>621</v>
      </c>
      <c r="R353" s="3" t="s">
        <v>622</v>
      </c>
      <c r="S353" s="3" t="s">
        <v>621</v>
      </c>
      <c r="U353" s="20">
        <f t="shared" si="10"/>
        <v>35</v>
      </c>
      <c r="V353" s="3">
        <f t="shared" si="11"/>
        <v>0</v>
      </c>
    </row>
    <row r="354" spans="1:22" ht="15" customHeight="1" x14ac:dyDescent="0.25">
      <c r="A354" s="3" t="s">
        <v>453</v>
      </c>
      <c r="B354" s="3" t="s">
        <v>456</v>
      </c>
      <c r="C354" s="3">
        <v>2013</v>
      </c>
      <c r="D354" s="3">
        <v>2.8</v>
      </c>
      <c r="E354" s="3" t="s">
        <v>621</v>
      </c>
      <c r="F354" s="3" t="s">
        <v>621</v>
      </c>
      <c r="G354" s="3" t="s">
        <v>621</v>
      </c>
      <c r="H354" s="3" t="s">
        <v>621</v>
      </c>
      <c r="I354" s="3" t="s">
        <v>621</v>
      </c>
      <c r="J354" s="3" t="s">
        <v>621</v>
      </c>
      <c r="K354" s="3" t="s">
        <v>621</v>
      </c>
      <c r="L354" s="3" t="s">
        <v>621</v>
      </c>
      <c r="M354" s="3" t="s">
        <v>621</v>
      </c>
      <c r="N354" s="3" t="s">
        <v>622</v>
      </c>
      <c r="O354" s="3" t="s">
        <v>621</v>
      </c>
      <c r="P354" s="3" t="s">
        <v>622</v>
      </c>
      <c r="Q354" s="3" t="s">
        <v>621</v>
      </c>
      <c r="R354" s="3" t="s">
        <v>622</v>
      </c>
      <c r="S354" s="3" t="s">
        <v>621</v>
      </c>
      <c r="U354" s="20">
        <f t="shared" si="10"/>
        <v>2.8</v>
      </c>
      <c r="V354" s="3">
        <f t="shared" si="11"/>
        <v>0</v>
      </c>
    </row>
    <row r="355" spans="1:22" ht="15" customHeight="1" x14ac:dyDescent="0.25">
      <c r="A355" s="3" t="s">
        <v>453</v>
      </c>
      <c r="B355" s="3" t="s">
        <v>457</v>
      </c>
      <c r="C355" s="3">
        <v>2013</v>
      </c>
      <c r="D355" s="3">
        <v>0.6</v>
      </c>
      <c r="E355" s="3" t="s">
        <v>621</v>
      </c>
      <c r="F355" s="3" t="s">
        <v>621</v>
      </c>
      <c r="G355" s="3" t="s">
        <v>621</v>
      </c>
      <c r="H355" s="3" t="s">
        <v>621</v>
      </c>
      <c r="I355" s="3" t="s">
        <v>621</v>
      </c>
      <c r="J355" s="3" t="s">
        <v>621</v>
      </c>
      <c r="K355" s="3" t="s">
        <v>621</v>
      </c>
      <c r="L355" s="3" t="s">
        <v>621</v>
      </c>
      <c r="M355" s="3" t="s">
        <v>621</v>
      </c>
      <c r="N355" s="3" t="s">
        <v>622</v>
      </c>
      <c r="O355" s="3" t="s">
        <v>621</v>
      </c>
      <c r="P355" s="3" t="s">
        <v>622</v>
      </c>
      <c r="Q355" s="3" t="s">
        <v>621</v>
      </c>
      <c r="R355" s="3" t="s">
        <v>622</v>
      </c>
      <c r="S355" s="3" t="s">
        <v>621</v>
      </c>
      <c r="U355" s="20">
        <f t="shared" si="10"/>
        <v>0.6</v>
      </c>
      <c r="V355" s="3">
        <f t="shared" si="11"/>
        <v>0</v>
      </c>
    </row>
    <row r="356" spans="1:22" ht="15" customHeight="1" x14ac:dyDescent="0.25">
      <c r="A356" s="3" t="s">
        <v>458</v>
      </c>
      <c r="B356" s="3" t="s">
        <v>459</v>
      </c>
      <c r="C356" s="3">
        <v>2013</v>
      </c>
      <c r="D356" s="3">
        <v>3.4</v>
      </c>
      <c r="E356" s="3">
        <v>0.9</v>
      </c>
      <c r="F356" s="3">
        <v>1</v>
      </c>
      <c r="G356" s="3">
        <v>0.6</v>
      </c>
      <c r="H356" s="3">
        <v>0</v>
      </c>
      <c r="I356" s="3">
        <v>0.9</v>
      </c>
      <c r="J356" s="3">
        <v>0</v>
      </c>
      <c r="K356" s="3">
        <v>0</v>
      </c>
      <c r="L356" s="3">
        <v>0</v>
      </c>
      <c r="M356" s="3">
        <v>0</v>
      </c>
      <c r="N356" s="3" t="s">
        <v>622</v>
      </c>
      <c r="O356" s="3" t="s">
        <v>621</v>
      </c>
      <c r="P356" s="3" t="s">
        <v>622</v>
      </c>
      <c r="Q356" s="3" t="s">
        <v>621</v>
      </c>
      <c r="R356" s="3" t="s">
        <v>622</v>
      </c>
      <c r="S356" s="3" t="s">
        <v>621</v>
      </c>
      <c r="U356" s="20">
        <f t="shared" si="10"/>
        <v>3.4</v>
      </c>
      <c r="V356" s="3">
        <f t="shared" si="11"/>
        <v>0</v>
      </c>
    </row>
    <row r="357" spans="1:22" ht="15" customHeight="1" x14ac:dyDescent="0.25">
      <c r="A357" s="3" t="s">
        <v>458</v>
      </c>
      <c r="B357" s="3" t="s">
        <v>460</v>
      </c>
      <c r="C357" s="3">
        <v>2013</v>
      </c>
      <c r="D357" s="3">
        <v>41.9</v>
      </c>
      <c r="E357" s="3">
        <v>12.7</v>
      </c>
      <c r="F357" s="3">
        <v>6.5</v>
      </c>
      <c r="G357" s="3">
        <v>11.1</v>
      </c>
      <c r="H357" s="3">
        <v>0</v>
      </c>
      <c r="I357" s="3">
        <v>8.3000000000000007</v>
      </c>
      <c r="J357" s="3">
        <v>3.3</v>
      </c>
      <c r="K357" s="3">
        <v>0</v>
      </c>
      <c r="L357" s="3">
        <v>0</v>
      </c>
      <c r="M357" s="3">
        <v>0</v>
      </c>
      <c r="N357" s="3" t="s">
        <v>622</v>
      </c>
      <c r="O357" s="3" t="s">
        <v>621</v>
      </c>
      <c r="P357" s="3" t="s">
        <v>622</v>
      </c>
      <c r="Q357" s="3" t="s">
        <v>621</v>
      </c>
      <c r="R357" s="3" t="s">
        <v>622</v>
      </c>
      <c r="S357" s="3" t="s">
        <v>621</v>
      </c>
      <c r="U357" s="20">
        <f t="shared" si="10"/>
        <v>41.9</v>
      </c>
      <c r="V357" s="3">
        <f t="shared" si="11"/>
        <v>0</v>
      </c>
    </row>
    <row r="358" spans="1:22"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U358" s="20">
        <f t="shared" si="10"/>
        <v>0</v>
      </c>
      <c r="V358" s="3">
        <f t="shared" si="11"/>
        <v>0</v>
      </c>
    </row>
    <row r="359" spans="1:22" ht="15" customHeight="1" x14ac:dyDescent="0.25">
      <c r="A359" s="3" t="s">
        <v>461</v>
      </c>
      <c r="B359" s="3" t="s">
        <v>463</v>
      </c>
      <c r="C359" s="3">
        <v>2013</v>
      </c>
      <c r="D359" s="3">
        <v>2497</v>
      </c>
      <c r="E359" s="3" t="s">
        <v>621</v>
      </c>
      <c r="F359" s="3" t="s">
        <v>621</v>
      </c>
      <c r="G359" s="3" t="s">
        <v>621</v>
      </c>
      <c r="H359" s="3" t="s">
        <v>621</v>
      </c>
      <c r="I359" s="3" t="s">
        <v>621</v>
      </c>
      <c r="J359" s="3" t="s">
        <v>621</v>
      </c>
      <c r="K359" s="3" t="s">
        <v>621</v>
      </c>
      <c r="L359" s="3" t="s">
        <v>621</v>
      </c>
      <c r="M359" s="3" t="s">
        <v>621</v>
      </c>
      <c r="N359" s="3" t="s">
        <v>827</v>
      </c>
      <c r="O359" s="3">
        <v>938</v>
      </c>
      <c r="P359" s="3" t="s">
        <v>828</v>
      </c>
      <c r="Q359" s="3">
        <v>743</v>
      </c>
      <c r="R359" s="3" t="s">
        <v>829</v>
      </c>
      <c r="S359" s="3">
        <v>816</v>
      </c>
      <c r="U359" s="20">
        <f t="shared" si="10"/>
        <v>2497</v>
      </c>
      <c r="V359" s="3">
        <f t="shared" si="11"/>
        <v>2497</v>
      </c>
    </row>
    <row r="360" spans="1:22" ht="15" customHeight="1" x14ac:dyDescent="0.25">
      <c r="A360" s="3" t="s">
        <v>464</v>
      </c>
      <c r="B360" s="3" t="s">
        <v>465</v>
      </c>
      <c r="C360" s="3">
        <v>2013</v>
      </c>
      <c r="D360" s="3">
        <v>11.084535000000001</v>
      </c>
      <c r="E360" s="3">
        <v>6.8262720000000003</v>
      </c>
      <c r="F360" s="3">
        <v>0.52409499999999998</v>
      </c>
      <c r="G360" s="3">
        <v>0.65115100000000004</v>
      </c>
      <c r="H360" s="3" t="s">
        <v>621</v>
      </c>
      <c r="I360" s="3">
        <v>2.4939559999999998</v>
      </c>
      <c r="J360" s="3">
        <v>0.58906099999999995</v>
      </c>
      <c r="K360" s="3" t="s">
        <v>621</v>
      </c>
      <c r="L360" s="3" t="s">
        <v>621</v>
      </c>
      <c r="M360" s="3" t="s">
        <v>621</v>
      </c>
      <c r="N360" s="3" t="s">
        <v>622</v>
      </c>
      <c r="O360" s="3" t="s">
        <v>621</v>
      </c>
      <c r="P360" s="3" t="s">
        <v>622</v>
      </c>
      <c r="Q360" s="3" t="s">
        <v>621</v>
      </c>
      <c r="R360" s="3" t="s">
        <v>622</v>
      </c>
      <c r="S360" s="3" t="s">
        <v>621</v>
      </c>
      <c r="U360" s="20">
        <f t="shared" si="10"/>
        <v>11.084535000000001</v>
      </c>
      <c r="V360" s="3">
        <f t="shared" si="11"/>
        <v>0</v>
      </c>
    </row>
    <row r="361" spans="1:22"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U361" s="20">
        <f t="shared" si="10"/>
        <v>0</v>
      </c>
      <c r="V361" s="3">
        <f t="shared" si="11"/>
        <v>0</v>
      </c>
    </row>
    <row r="362" spans="1:22" ht="15" customHeight="1" x14ac:dyDescent="0.25">
      <c r="A362" s="3" t="s">
        <v>464</v>
      </c>
      <c r="B362" s="3" t="s">
        <v>467</v>
      </c>
      <c r="C362" s="3">
        <v>2013</v>
      </c>
      <c r="D362" s="3">
        <v>125.948592</v>
      </c>
      <c r="E362" s="3">
        <v>57.175820999999999</v>
      </c>
      <c r="F362" s="3">
        <v>13.644731999999999</v>
      </c>
      <c r="G362" s="3">
        <v>9.7109810000000003</v>
      </c>
      <c r="H362" s="3" t="s">
        <v>621</v>
      </c>
      <c r="I362" s="3">
        <v>22.478424</v>
      </c>
      <c r="J362" s="3">
        <v>22.938634</v>
      </c>
      <c r="K362" s="3" t="s">
        <v>621</v>
      </c>
      <c r="L362" s="3" t="s">
        <v>621</v>
      </c>
      <c r="M362" s="3" t="s">
        <v>621</v>
      </c>
      <c r="N362" s="3" t="s">
        <v>622</v>
      </c>
      <c r="O362" s="3" t="s">
        <v>621</v>
      </c>
      <c r="P362" s="3" t="s">
        <v>622</v>
      </c>
      <c r="Q362" s="3" t="s">
        <v>621</v>
      </c>
      <c r="R362" s="3" t="s">
        <v>622</v>
      </c>
      <c r="S362" s="3" t="s">
        <v>621</v>
      </c>
      <c r="U362" s="20">
        <f t="shared" si="10"/>
        <v>125.948592</v>
      </c>
      <c r="V362" s="3">
        <f t="shared" si="11"/>
        <v>0</v>
      </c>
    </row>
    <row r="363" spans="1:22" ht="15" customHeight="1" x14ac:dyDescent="0.25">
      <c r="A363" s="3" t="s">
        <v>468</v>
      </c>
      <c r="B363" s="3" t="s">
        <v>469</v>
      </c>
      <c r="C363" s="3">
        <v>2013</v>
      </c>
      <c r="D363" s="3">
        <v>510.4</v>
      </c>
      <c r="E363" s="3">
        <v>247.3</v>
      </c>
      <c r="F363" s="3">
        <v>10.7</v>
      </c>
      <c r="G363" s="3">
        <v>40.6</v>
      </c>
      <c r="H363" s="3">
        <v>0</v>
      </c>
      <c r="I363" s="3">
        <v>121.3</v>
      </c>
      <c r="J363" s="3">
        <v>36.4</v>
      </c>
      <c r="K363" s="3">
        <v>0.44</v>
      </c>
      <c r="L363" s="3">
        <v>36.700000000000003</v>
      </c>
      <c r="M363" s="3">
        <v>17</v>
      </c>
      <c r="N363" s="3" t="s">
        <v>622</v>
      </c>
      <c r="O363" s="3" t="s">
        <v>621</v>
      </c>
      <c r="P363" s="3" t="s">
        <v>622</v>
      </c>
      <c r="Q363" s="3" t="s">
        <v>621</v>
      </c>
      <c r="R363" s="3" t="s">
        <v>622</v>
      </c>
      <c r="S363" s="3" t="s">
        <v>621</v>
      </c>
      <c r="U363" s="20">
        <f t="shared" si="10"/>
        <v>510.4</v>
      </c>
      <c r="V363" s="3">
        <f t="shared" si="11"/>
        <v>0</v>
      </c>
    </row>
    <row r="364" spans="1:22" ht="15" customHeight="1" x14ac:dyDescent="0.25">
      <c r="A364" s="3" t="s">
        <v>468</v>
      </c>
      <c r="B364" s="3" t="s">
        <v>470</v>
      </c>
      <c r="C364" s="3">
        <v>2013</v>
      </c>
      <c r="D364" s="3">
        <v>1012.1</v>
      </c>
      <c r="E364" s="3">
        <v>518.29999999999995</v>
      </c>
      <c r="F364" s="3">
        <v>44.8</v>
      </c>
      <c r="G364" s="3">
        <v>64.5</v>
      </c>
      <c r="H364" s="3">
        <v>0</v>
      </c>
      <c r="I364" s="3">
        <v>183.3</v>
      </c>
      <c r="J364" s="3">
        <v>72.5</v>
      </c>
      <c r="K364" s="3">
        <v>0.7</v>
      </c>
      <c r="L364" s="3">
        <v>92.4</v>
      </c>
      <c r="M364" s="3">
        <v>35.6</v>
      </c>
      <c r="N364" s="3" t="s">
        <v>622</v>
      </c>
      <c r="O364" s="3" t="s">
        <v>621</v>
      </c>
      <c r="P364" s="3" t="s">
        <v>622</v>
      </c>
      <c r="Q364" s="3" t="s">
        <v>621</v>
      </c>
      <c r="R364" s="3" t="s">
        <v>622</v>
      </c>
      <c r="S364" s="3" t="s">
        <v>621</v>
      </c>
      <c r="U364" s="20">
        <f t="shared" si="10"/>
        <v>1012.1</v>
      </c>
      <c r="V364" s="3">
        <f t="shared" si="11"/>
        <v>0</v>
      </c>
    </row>
    <row r="365" spans="1:22" ht="15" customHeight="1" x14ac:dyDescent="0.25">
      <c r="A365" s="3" t="s">
        <v>471</v>
      </c>
      <c r="B365" s="3" t="s">
        <v>472</v>
      </c>
      <c r="C365" s="3">
        <v>2013</v>
      </c>
      <c r="D365" s="3">
        <v>193.40899999999999</v>
      </c>
      <c r="E365" s="3">
        <v>87.268000000000001</v>
      </c>
      <c r="F365" s="3">
        <v>29.992999999999999</v>
      </c>
      <c r="G365" s="3">
        <v>17.196999999999999</v>
      </c>
      <c r="H365" s="3" t="s">
        <v>621</v>
      </c>
      <c r="I365" s="3">
        <v>38.106999999999999</v>
      </c>
      <c r="J365" s="3">
        <v>19.917999999999999</v>
      </c>
      <c r="K365" s="3" t="s">
        <v>621</v>
      </c>
      <c r="L365" s="3">
        <v>1.079</v>
      </c>
      <c r="M365" s="3">
        <v>8.3460000000000001</v>
      </c>
      <c r="N365" s="3" t="s">
        <v>622</v>
      </c>
      <c r="O365" s="3" t="s">
        <v>621</v>
      </c>
      <c r="P365" s="3" t="s">
        <v>622</v>
      </c>
      <c r="Q365" s="3" t="s">
        <v>621</v>
      </c>
      <c r="R365" s="3" t="s">
        <v>622</v>
      </c>
      <c r="S365" s="3" t="s">
        <v>621</v>
      </c>
      <c r="U365" s="20">
        <f t="shared" si="10"/>
        <v>193.40899999999999</v>
      </c>
      <c r="V365" s="3">
        <f t="shared" si="11"/>
        <v>0</v>
      </c>
    </row>
    <row r="366" spans="1:22" ht="15" customHeight="1" x14ac:dyDescent="0.25">
      <c r="A366" s="3" t="s">
        <v>471</v>
      </c>
      <c r="B366" s="3" t="s">
        <v>473</v>
      </c>
      <c r="C366" s="3">
        <v>2013</v>
      </c>
      <c r="D366" s="3">
        <v>5.8460000000000001</v>
      </c>
      <c r="E366" s="3">
        <v>1.266</v>
      </c>
      <c r="F366" s="3">
        <v>1.857</v>
      </c>
      <c r="G366" s="3" t="s">
        <v>621</v>
      </c>
      <c r="H366" s="3" t="s">
        <v>621</v>
      </c>
      <c r="I366" s="3">
        <v>2.7429999999999999</v>
      </c>
      <c r="J366" s="3">
        <v>8.1000000000000003E-2</v>
      </c>
      <c r="K366" s="3" t="s">
        <v>621</v>
      </c>
      <c r="L366" s="3" t="s">
        <v>621</v>
      </c>
      <c r="M366" s="3" t="s">
        <v>621</v>
      </c>
      <c r="N366" s="3" t="s">
        <v>622</v>
      </c>
      <c r="O366" s="3" t="s">
        <v>621</v>
      </c>
      <c r="P366" s="3" t="s">
        <v>622</v>
      </c>
      <c r="Q366" s="3" t="s">
        <v>621</v>
      </c>
      <c r="R366" s="3" t="s">
        <v>622</v>
      </c>
      <c r="S366" s="3" t="s">
        <v>621</v>
      </c>
      <c r="U366" s="20">
        <f t="shared" si="10"/>
        <v>5.8460000000000001</v>
      </c>
      <c r="V366" s="3">
        <f t="shared" si="11"/>
        <v>0</v>
      </c>
    </row>
    <row r="367" spans="1:22" ht="15" customHeight="1" x14ac:dyDescent="0.25">
      <c r="A367" s="3" t="s">
        <v>474</v>
      </c>
      <c r="B367" s="3" t="s">
        <v>475</v>
      </c>
      <c r="C367" s="3">
        <v>2013</v>
      </c>
      <c r="D367" s="3">
        <v>12.1</v>
      </c>
      <c r="E367" s="3">
        <v>4.8</v>
      </c>
      <c r="F367" s="3">
        <v>4.3</v>
      </c>
      <c r="G367" s="3">
        <v>0</v>
      </c>
      <c r="H367" s="3" t="s">
        <v>621</v>
      </c>
      <c r="I367" s="3">
        <v>2.4</v>
      </c>
      <c r="J367" s="3">
        <v>0</v>
      </c>
      <c r="K367" s="3">
        <v>0</v>
      </c>
      <c r="L367" s="3">
        <v>0.6</v>
      </c>
      <c r="M367" s="3">
        <v>0</v>
      </c>
      <c r="N367" s="3" t="s">
        <v>622</v>
      </c>
      <c r="O367" s="3" t="s">
        <v>621</v>
      </c>
      <c r="P367" s="3" t="s">
        <v>622</v>
      </c>
      <c r="Q367" s="3" t="s">
        <v>621</v>
      </c>
      <c r="R367" s="3" t="s">
        <v>622</v>
      </c>
      <c r="S367" s="3" t="s">
        <v>621</v>
      </c>
      <c r="U367" s="20">
        <f t="shared" si="10"/>
        <v>12.1</v>
      </c>
      <c r="V367" s="3">
        <f t="shared" si="11"/>
        <v>0</v>
      </c>
    </row>
    <row r="368" spans="1:22" ht="15" customHeight="1" x14ac:dyDescent="0.25">
      <c r="A368" s="3" t="s">
        <v>474</v>
      </c>
      <c r="B368" s="3" t="s">
        <v>476</v>
      </c>
      <c r="C368" s="3">
        <v>2013</v>
      </c>
      <c r="D368" s="3">
        <v>184.2</v>
      </c>
      <c r="E368" s="3">
        <v>95.9</v>
      </c>
      <c r="F368" s="3">
        <v>15</v>
      </c>
      <c r="G368" s="3">
        <v>7.9</v>
      </c>
      <c r="H368" s="3">
        <v>0</v>
      </c>
      <c r="I368" s="3">
        <v>24.4</v>
      </c>
      <c r="J368" s="3">
        <v>18</v>
      </c>
      <c r="K368" s="3">
        <v>0.2</v>
      </c>
      <c r="L368" s="3">
        <v>0</v>
      </c>
      <c r="M368" s="3">
        <v>22.8</v>
      </c>
      <c r="N368" s="3" t="s">
        <v>622</v>
      </c>
      <c r="O368" s="3" t="s">
        <v>621</v>
      </c>
      <c r="P368" s="3" t="s">
        <v>622</v>
      </c>
      <c r="Q368" s="3" t="s">
        <v>621</v>
      </c>
      <c r="R368" s="3" t="s">
        <v>622</v>
      </c>
      <c r="S368" s="3" t="s">
        <v>621</v>
      </c>
      <c r="U368" s="20">
        <f t="shared" si="10"/>
        <v>184.2</v>
      </c>
      <c r="V368" s="3">
        <f t="shared" si="11"/>
        <v>0</v>
      </c>
    </row>
    <row r="369" spans="1:22" ht="15" customHeight="1" x14ac:dyDescent="0.25">
      <c r="A369" s="3" t="s">
        <v>474</v>
      </c>
      <c r="B369" s="3" t="s">
        <v>477</v>
      </c>
      <c r="C369" s="3">
        <v>2013</v>
      </c>
      <c r="D369" s="3">
        <v>17.8</v>
      </c>
      <c r="E369" s="3">
        <v>12</v>
      </c>
      <c r="F369" s="3">
        <v>1.9</v>
      </c>
      <c r="G369" s="3">
        <v>0.3</v>
      </c>
      <c r="H369" s="3">
        <v>0</v>
      </c>
      <c r="I369" s="3">
        <v>1.4</v>
      </c>
      <c r="J369" s="3">
        <v>0.8</v>
      </c>
      <c r="K369" s="3">
        <v>0</v>
      </c>
      <c r="L369" s="3">
        <v>0</v>
      </c>
      <c r="M369" s="3">
        <v>1.4</v>
      </c>
      <c r="N369" s="3" t="s">
        <v>622</v>
      </c>
      <c r="O369" s="3" t="s">
        <v>621</v>
      </c>
      <c r="P369" s="3" t="s">
        <v>622</v>
      </c>
      <c r="Q369" s="3" t="s">
        <v>621</v>
      </c>
      <c r="R369" s="3" t="s">
        <v>622</v>
      </c>
      <c r="S369" s="3" t="s">
        <v>621</v>
      </c>
      <c r="U369" s="20">
        <f t="shared" si="10"/>
        <v>17.8</v>
      </c>
      <c r="V369" s="3">
        <f t="shared" si="11"/>
        <v>0</v>
      </c>
    </row>
    <row r="370" spans="1:22" ht="15" customHeight="1" x14ac:dyDescent="0.25">
      <c r="A370" s="3" t="s">
        <v>474</v>
      </c>
      <c r="B370" s="3" t="s">
        <v>478</v>
      </c>
      <c r="C370" s="3">
        <v>2013</v>
      </c>
      <c r="D370" s="3">
        <v>1353</v>
      </c>
      <c r="E370" s="3">
        <v>553.79999999999995</v>
      </c>
      <c r="F370" s="3">
        <v>188</v>
      </c>
      <c r="G370" s="3">
        <v>56.8</v>
      </c>
      <c r="H370" s="3">
        <v>0</v>
      </c>
      <c r="I370" s="3">
        <v>163.80000000000001</v>
      </c>
      <c r="J370" s="3">
        <v>123.4</v>
      </c>
      <c r="K370" s="3">
        <v>6.2</v>
      </c>
      <c r="L370" s="3">
        <v>29.6</v>
      </c>
      <c r="M370" s="3">
        <v>138.1</v>
      </c>
      <c r="N370" s="3" t="s">
        <v>830</v>
      </c>
      <c r="O370" s="3">
        <v>92.3</v>
      </c>
      <c r="P370" s="3" t="s">
        <v>621</v>
      </c>
      <c r="Q370" s="3" t="s">
        <v>621</v>
      </c>
      <c r="R370" s="3" t="s">
        <v>621</v>
      </c>
      <c r="S370" s="3" t="s">
        <v>621</v>
      </c>
      <c r="U370" s="20">
        <f t="shared" si="10"/>
        <v>1353</v>
      </c>
      <c r="V370" s="3">
        <f t="shared" si="11"/>
        <v>92.3</v>
      </c>
    </row>
    <row r="371" spans="1:22" ht="15" customHeight="1" x14ac:dyDescent="0.25">
      <c r="A371" s="3" t="s">
        <v>474</v>
      </c>
      <c r="B371" s="3" t="s">
        <v>479</v>
      </c>
      <c r="C371" s="3">
        <v>2013</v>
      </c>
      <c r="D371" s="3">
        <v>17.600000000000001</v>
      </c>
      <c r="E371" s="3">
        <v>7.8</v>
      </c>
      <c r="F371" s="3">
        <v>5.3</v>
      </c>
      <c r="G371" s="3">
        <v>0.2</v>
      </c>
      <c r="H371" s="3">
        <v>0</v>
      </c>
      <c r="I371" s="3">
        <v>4.0999999999999996</v>
      </c>
      <c r="J371" s="3">
        <v>0.2</v>
      </c>
      <c r="K371" s="3">
        <v>0</v>
      </c>
      <c r="L371" s="3">
        <v>0</v>
      </c>
      <c r="M371" s="3">
        <v>0</v>
      </c>
      <c r="N371" s="3" t="s">
        <v>622</v>
      </c>
      <c r="O371" s="3" t="s">
        <v>621</v>
      </c>
      <c r="P371" s="3" t="s">
        <v>622</v>
      </c>
      <c r="Q371" s="3" t="s">
        <v>621</v>
      </c>
      <c r="R371" s="3" t="s">
        <v>622</v>
      </c>
      <c r="S371" s="3" t="s">
        <v>621</v>
      </c>
      <c r="U371" s="20">
        <f t="shared" si="10"/>
        <v>17.600000000000001</v>
      </c>
      <c r="V371" s="3">
        <f t="shared" si="11"/>
        <v>0</v>
      </c>
    </row>
    <row r="372" spans="1:22" ht="15" customHeight="1" x14ac:dyDescent="0.25">
      <c r="A372" s="3" t="s">
        <v>474</v>
      </c>
      <c r="B372" s="3" t="s">
        <v>480</v>
      </c>
      <c r="C372" s="3">
        <v>2013</v>
      </c>
      <c r="D372" s="3">
        <v>32.6</v>
      </c>
      <c r="E372" s="3">
        <v>14.8</v>
      </c>
      <c r="F372" s="3">
        <v>1.1000000000000001</v>
      </c>
      <c r="G372" s="3">
        <v>5.8</v>
      </c>
      <c r="H372" s="3">
        <v>0</v>
      </c>
      <c r="I372" s="3">
        <v>6.8</v>
      </c>
      <c r="J372" s="3">
        <v>2.7</v>
      </c>
      <c r="K372" s="3">
        <v>1.3</v>
      </c>
      <c r="L372" s="3">
        <v>0</v>
      </c>
      <c r="M372" s="3">
        <v>0.1</v>
      </c>
      <c r="N372" s="3" t="s">
        <v>622</v>
      </c>
      <c r="O372" s="3" t="s">
        <v>621</v>
      </c>
      <c r="P372" s="3" t="s">
        <v>622</v>
      </c>
      <c r="Q372" s="3" t="s">
        <v>621</v>
      </c>
      <c r="R372" s="3" t="s">
        <v>622</v>
      </c>
      <c r="S372" s="3" t="s">
        <v>621</v>
      </c>
      <c r="U372" s="20">
        <f t="shared" si="10"/>
        <v>32.6</v>
      </c>
      <c r="V372" s="3">
        <f t="shared" si="11"/>
        <v>0</v>
      </c>
    </row>
    <row r="373" spans="1:22"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621</v>
      </c>
      <c r="P373" s="3" t="s">
        <v>622</v>
      </c>
      <c r="Q373" s="3" t="s">
        <v>621</v>
      </c>
      <c r="R373" s="3" t="s">
        <v>622</v>
      </c>
      <c r="S373" s="3" t="s">
        <v>621</v>
      </c>
      <c r="U373" s="20">
        <f t="shared" si="10"/>
        <v>0</v>
      </c>
      <c r="V373" s="3">
        <f t="shared" si="11"/>
        <v>0</v>
      </c>
    </row>
    <row r="374" spans="1:22"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U374" s="20">
        <f t="shared" si="10"/>
        <v>0</v>
      </c>
      <c r="V374" s="3">
        <f t="shared" si="11"/>
        <v>0</v>
      </c>
    </row>
    <row r="375" spans="1:22" ht="15" customHeight="1" x14ac:dyDescent="0.25">
      <c r="A375" s="3" t="s">
        <v>481</v>
      </c>
      <c r="B375" s="3" t="s">
        <v>484</v>
      </c>
      <c r="C375" s="3">
        <v>2013</v>
      </c>
      <c r="D375" s="3">
        <v>770</v>
      </c>
      <c r="E375" s="3">
        <v>347</v>
      </c>
      <c r="F375" s="3">
        <v>16</v>
      </c>
      <c r="G375" s="3">
        <v>236</v>
      </c>
      <c r="H375" s="3">
        <v>69</v>
      </c>
      <c r="I375" s="3">
        <v>83</v>
      </c>
      <c r="J375" s="3">
        <v>85</v>
      </c>
      <c r="K375" s="3">
        <v>3</v>
      </c>
      <c r="L375" s="3">
        <v>0</v>
      </c>
      <c r="M375" s="3">
        <v>236</v>
      </c>
      <c r="N375" s="3" t="s">
        <v>622</v>
      </c>
      <c r="O375" s="3" t="s">
        <v>621</v>
      </c>
      <c r="P375" s="3" t="s">
        <v>622</v>
      </c>
      <c r="Q375" s="3" t="s">
        <v>621</v>
      </c>
      <c r="R375" s="3" t="s">
        <v>622</v>
      </c>
      <c r="S375" s="3" t="s">
        <v>621</v>
      </c>
      <c r="U375" s="20">
        <f t="shared" si="10"/>
        <v>770</v>
      </c>
      <c r="V375" s="3">
        <f t="shared" si="11"/>
        <v>0</v>
      </c>
    </row>
    <row r="376" spans="1:22" ht="15" customHeight="1" x14ac:dyDescent="0.25">
      <c r="A376" s="3" t="s">
        <v>485</v>
      </c>
      <c r="B376" s="3" t="s">
        <v>486</v>
      </c>
      <c r="C376" s="3">
        <v>2013</v>
      </c>
      <c r="D376" s="3">
        <v>57.831000000000003</v>
      </c>
      <c r="E376" s="3">
        <v>17.282</v>
      </c>
      <c r="F376" s="3">
        <v>1.3340000000000001</v>
      </c>
      <c r="G376" s="3">
        <v>24.065999999999999</v>
      </c>
      <c r="H376" s="3" t="s">
        <v>621</v>
      </c>
      <c r="I376" s="3">
        <v>12.023999999999999</v>
      </c>
      <c r="J376" s="3">
        <v>3.1230000000000002</v>
      </c>
      <c r="K376" s="3" t="s">
        <v>621</v>
      </c>
      <c r="L376" s="3" t="s">
        <v>621</v>
      </c>
      <c r="M376" s="3" t="s">
        <v>621</v>
      </c>
      <c r="N376" s="3" t="s">
        <v>622</v>
      </c>
      <c r="O376" s="3" t="s">
        <v>621</v>
      </c>
      <c r="P376" s="3" t="s">
        <v>622</v>
      </c>
      <c r="Q376" s="3" t="s">
        <v>621</v>
      </c>
      <c r="R376" s="3" t="s">
        <v>622</v>
      </c>
      <c r="S376" s="3" t="s">
        <v>621</v>
      </c>
      <c r="U376" s="20">
        <f t="shared" si="10"/>
        <v>57.831000000000003</v>
      </c>
      <c r="V376" s="3">
        <f t="shared" si="11"/>
        <v>0</v>
      </c>
    </row>
    <row r="377" spans="1:22" ht="15" customHeight="1" x14ac:dyDescent="0.25">
      <c r="A377" s="3" t="s">
        <v>487</v>
      </c>
      <c r="B377" s="3" t="s">
        <v>488</v>
      </c>
      <c r="C377" s="3">
        <v>2013</v>
      </c>
      <c r="D377" s="3">
        <v>45.204999999999998</v>
      </c>
      <c r="E377" s="3">
        <v>20.47</v>
      </c>
      <c r="F377" s="3">
        <v>6.1769999999999996</v>
      </c>
      <c r="G377" s="3">
        <v>2.802</v>
      </c>
      <c r="H377" s="3" t="s">
        <v>621</v>
      </c>
      <c r="I377" s="3">
        <v>15.592000000000001</v>
      </c>
      <c r="J377" s="3">
        <v>0</v>
      </c>
      <c r="K377" s="3">
        <v>0.16300000000000001</v>
      </c>
      <c r="L377" s="3">
        <v>0</v>
      </c>
      <c r="M377" s="3">
        <v>0</v>
      </c>
      <c r="N377" s="3" t="s">
        <v>622</v>
      </c>
      <c r="O377" s="3" t="s">
        <v>621</v>
      </c>
      <c r="P377" s="3" t="s">
        <v>622</v>
      </c>
      <c r="Q377" s="3" t="s">
        <v>621</v>
      </c>
      <c r="R377" s="3" t="s">
        <v>622</v>
      </c>
      <c r="S377" s="3" t="s">
        <v>621</v>
      </c>
      <c r="U377" s="20">
        <f t="shared" si="10"/>
        <v>45.204999999999998</v>
      </c>
      <c r="V377" s="3">
        <f t="shared" si="11"/>
        <v>0</v>
      </c>
    </row>
    <row r="378" spans="1:22" ht="15" customHeight="1" x14ac:dyDescent="0.25">
      <c r="A378" s="3" t="s">
        <v>487</v>
      </c>
      <c r="B378" s="3" t="s">
        <v>489</v>
      </c>
      <c r="C378" s="3">
        <v>2013</v>
      </c>
      <c r="D378" s="3">
        <v>7.641</v>
      </c>
      <c r="E378" s="3">
        <v>4.0839999999999996</v>
      </c>
      <c r="F378" s="3">
        <v>6.2E-2</v>
      </c>
      <c r="G378" s="3">
        <v>0.21</v>
      </c>
      <c r="H378" s="3" t="s">
        <v>621</v>
      </c>
      <c r="I378" s="3">
        <v>3.2829999999999999</v>
      </c>
      <c r="J378" s="3">
        <v>0</v>
      </c>
      <c r="K378" s="3">
        <v>0</v>
      </c>
      <c r="L378" s="3">
        <v>0</v>
      </c>
      <c r="M378" s="3" t="s">
        <v>621</v>
      </c>
      <c r="N378" s="3" t="s">
        <v>622</v>
      </c>
      <c r="O378" s="3" t="s">
        <v>621</v>
      </c>
      <c r="P378" s="3" t="s">
        <v>622</v>
      </c>
      <c r="Q378" s="3" t="s">
        <v>621</v>
      </c>
      <c r="R378" s="3" t="s">
        <v>622</v>
      </c>
      <c r="S378" s="3" t="s">
        <v>621</v>
      </c>
      <c r="U378" s="20">
        <f t="shared" si="10"/>
        <v>7.641</v>
      </c>
      <c r="V378" s="3">
        <f t="shared" si="11"/>
        <v>0</v>
      </c>
    </row>
    <row r="379" spans="1:22"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U379" s="20">
        <f t="shared" si="10"/>
        <v>0</v>
      </c>
      <c r="V379" s="3">
        <f t="shared" si="11"/>
        <v>0</v>
      </c>
    </row>
    <row r="380" spans="1:22" ht="15" customHeight="1" x14ac:dyDescent="0.25">
      <c r="A380" s="3" t="s">
        <v>490</v>
      </c>
      <c r="B380" s="3" t="s">
        <v>491</v>
      </c>
      <c r="C380" s="3">
        <v>2013</v>
      </c>
      <c r="D380" s="3">
        <v>0.13</v>
      </c>
      <c r="E380" s="3">
        <v>0.04</v>
      </c>
      <c r="F380" s="3">
        <v>2.8000000000000001E-2</v>
      </c>
      <c r="G380" s="3">
        <v>2.8000000000000001E-2</v>
      </c>
      <c r="H380" s="3" t="s">
        <v>621</v>
      </c>
      <c r="I380" s="3" t="s">
        <v>621</v>
      </c>
      <c r="J380" s="3">
        <v>3.5999999999999997E-2</v>
      </c>
      <c r="K380" s="3" t="s">
        <v>621</v>
      </c>
      <c r="L380" s="3" t="s">
        <v>621</v>
      </c>
      <c r="M380" s="3" t="s">
        <v>621</v>
      </c>
      <c r="N380" s="3" t="s">
        <v>622</v>
      </c>
      <c r="O380" s="3" t="s">
        <v>621</v>
      </c>
      <c r="P380" s="3" t="s">
        <v>622</v>
      </c>
      <c r="Q380" s="3" t="s">
        <v>621</v>
      </c>
      <c r="R380" s="3" t="s">
        <v>622</v>
      </c>
      <c r="S380" s="3" t="s">
        <v>621</v>
      </c>
      <c r="U380" s="20">
        <f t="shared" si="10"/>
        <v>0.13</v>
      </c>
      <c r="V380" s="3">
        <f t="shared" si="11"/>
        <v>0</v>
      </c>
    </row>
    <row r="381" spans="1:22" ht="15" customHeight="1" x14ac:dyDescent="0.25">
      <c r="A381" s="3" t="s">
        <v>492</v>
      </c>
      <c r="B381" s="3" t="s">
        <v>493</v>
      </c>
      <c r="C381" s="3">
        <v>2013</v>
      </c>
      <c r="D381" s="3">
        <v>128</v>
      </c>
      <c r="E381" s="3">
        <v>54.7</v>
      </c>
      <c r="F381" s="3">
        <v>16.899999999999999</v>
      </c>
      <c r="G381" s="3">
        <v>24.7</v>
      </c>
      <c r="H381" s="3">
        <v>0</v>
      </c>
      <c r="I381" s="3">
        <v>12.2</v>
      </c>
      <c r="J381" s="3">
        <v>16.7</v>
      </c>
      <c r="K381" s="3">
        <v>0.1</v>
      </c>
      <c r="L381" s="3">
        <v>0</v>
      </c>
      <c r="M381" s="3">
        <v>0</v>
      </c>
      <c r="N381" s="3" t="s">
        <v>622</v>
      </c>
      <c r="O381" s="3" t="s">
        <v>621</v>
      </c>
      <c r="P381" s="3" t="s">
        <v>622</v>
      </c>
      <c r="Q381" s="3" t="s">
        <v>621</v>
      </c>
      <c r="R381" s="3" t="s">
        <v>622</v>
      </c>
      <c r="S381" s="3" t="s">
        <v>621</v>
      </c>
      <c r="U381" s="20">
        <f t="shared" si="10"/>
        <v>128</v>
      </c>
      <c r="V381" s="3">
        <f t="shared" si="11"/>
        <v>0</v>
      </c>
    </row>
    <row r="382" spans="1:22" ht="15" customHeight="1" x14ac:dyDescent="0.25">
      <c r="A382" s="3" t="s">
        <v>494</v>
      </c>
      <c r="B382" s="3" t="s">
        <v>495</v>
      </c>
      <c r="C382" s="3">
        <v>2013</v>
      </c>
      <c r="D382" s="3">
        <v>87</v>
      </c>
      <c r="E382" s="3">
        <v>58</v>
      </c>
      <c r="F382" s="3">
        <v>4.55</v>
      </c>
      <c r="G382" s="3">
        <v>1</v>
      </c>
      <c r="H382" s="3" t="s">
        <v>621</v>
      </c>
      <c r="I382" s="3">
        <v>20.5</v>
      </c>
      <c r="J382" s="3">
        <v>3</v>
      </c>
      <c r="K382" s="3" t="s">
        <v>621</v>
      </c>
      <c r="L382" s="3" t="s">
        <v>621</v>
      </c>
      <c r="M382" s="3" t="s">
        <v>621</v>
      </c>
      <c r="N382" s="3" t="s">
        <v>622</v>
      </c>
      <c r="O382" s="3" t="s">
        <v>621</v>
      </c>
      <c r="P382" s="3" t="s">
        <v>622</v>
      </c>
      <c r="Q382" s="3" t="s">
        <v>621</v>
      </c>
      <c r="R382" s="3" t="s">
        <v>622</v>
      </c>
      <c r="S382" s="3" t="s">
        <v>621</v>
      </c>
      <c r="U382" s="20">
        <f t="shared" si="10"/>
        <v>87</v>
      </c>
      <c r="V382" s="3">
        <f t="shared" si="11"/>
        <v>0</v>
      </c>
    </row>
    <row r="383" spans="1:22" ht="15" customHeight="1" x14ac:dyDescent="0.25">
      <c r="A383" s="3" t="s">
        <v>496</v>
      </c>
      <c r="B383" s="3" t="s">
        <v>497</v>
      </c>
      <c r="C383" s="3">
        <v>2013</v>
      </c>
      <c r="D383" s="3">
        <v>360</v>
      </c>
      <c r="E383" s="3">
        <v>156</v>
      </c>
      <c r="F383" s="3">
        <v>15</v>
      </c>
      <c r="G383" s="3">
        <v>92</v>
      </c>
      <c r="H383" s="3">
        <v>0</v>
      </c>
      <c r="I383" s="3">
        <v>20</v>
      </c>
      <c r="J383" s="3">
        <v>54</v>
      </c>
      <c r="K383" s="3">
        <v>0</v>
      </c>
      <c r="L383" s="3">
        <v>23</v>
      </c>
      <c r="M383" s="3">
        <v>0</v>
      </c>
      <c r="N383" s="3" t="s">
        <v>622</v>
      </c>
      <c r="O383" s="3" t="s">
        <v>621</v>
      </c>
      <c r="P383" s="3" t="s">
        <v>622</v>
      </c>
      <c r="Q383" s="3" t="s">
        <v>621</v>
      </c>
      <c r="R383" s="3" t="s">
        <v>622</v>
      </c>
      <c r="S383" s="3" t="s">
        <v>621</v>
      </c>
      <c r="U383" s="20">
        <f t="shared" si="10"/>
        <v>360</v>
      </c>
      <c r="V383" s="3">
        <f t="shared" si="11"/>
        <v>0</v>
      </c>
    </row>
    <row r="384" spans="1:22"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U384" s="20">
        <f t="shared" si="10"/>
        <v>0</v>
      </c>
      <c r="V384" s="3">
        <f t="shared" si="11"/>
        <v>0</v>
      </c>
    </row>
    <row r="385" spans="1:22" ht="15" customHeight="1" x14ac:dyDescent="0.25">
      <c r="A385" s="3" t="s">
        <v>498</v>
      </c>
      <c r="B385" s="3" t="s">
        <v>499</v>
      </c>
      <c r="C385" s="3">
        <v>2013</v>
      </c>
      <c r="D385" s="3">
        <v>4.25</v>
      </c>
      <c r="E385" s="3">
        <v>1.45</v>
      </c>
      <c r="F385" s="3">
        <v>6.9000000000000006E-2</v>
      </c>
      <c r="G385" s="3">
        <v>0.14000000000000001</v>
      </c>
      <c r="H385" s="3">
        <v>0</v>
      </c>
      <c r="I385" s="3">
        <v>2.2599999999999998</v>
      </c>
      <c r="J385" s="3">
        <v>0.32500000000000001</v>
      </c>
      <c r="K385" s="3">
        <v>0</v>
      </c>
      <c r="L385" s="3">
        <v>0</v>
      </c>
      <c r="M385" s="3">
        <v>0</v>
      </c>
      <c r="N385" s="3" t="s">
        <v>621</v>
      </c>
      <c r="O385" s="3" t="s">
        <v>621</v>
      </c>
      <c r="P385" s="3" t="s">
        <v>621</v>
      </c>
      <c r="Q385" s="3" t="s">
        <v>621</v>
      </c>
      <c r="R385" s="3" t="s">
        <v>621</v>
      </c>
      <c r="S385" s="3" t="s">
        <v>621</v>
      </c>
      <c r="U385" s="20">
        <f t="shared" si="10"/>
        <v>4.25</v>
      </c>
      <c r="V385" s="3">
        <f t="shared" si="11"/>
        <v>0</v>
      </c>
    </row>
    <row r="386" spans="1:22" ht="15" customHeight="1" x14ac:dyDescent="0.25">
      <c r="A386" s="3" t="s">
        <v>498</v>
      </c>
      <c r="B386" s="3" t="s">
        <v>500</v>
      </c>
      <c r="C386" s="3">
        <v>2013</v>
      </c>
      <c r="D386" s="3">
        <v>6.81</v>
      </c>
      <c r="E386" s="3">
        <v>3.05</v>
      </c>
      <c r="F386" s="3">
        <v>0</v>
      </c>
      <c r="G386" s="3">
        <v>0</v>
      </c>
      <c r="H386" s="3">
        <v>0</v>
      </c>
      <c r="I386" s="3">
        <v>3.47</v>
      </c>
      <c r="J386" s="3">
        <v>0.28999999999999998</v>
      </c>
      <c r="K386" s="3">
        <v>0</v>
      </c>
      <c r="L386" s="3">
        <v>0</v>
      </c>
      <c r="M386" s="3">
        <v>0</v>
      </c>
      <c r="N386" s="3" t="s">
        <v>621</v>
      </c>
      <c r="O386" s="3" t="s">
        <v>621</v>
      </c>
      <c r="P386" s="3" t="s">
        <v>621</v>
      </c>
      <c r="Q386" s="3" t="s">
        <v>621</v>
      </c>
      <c r="R386" s="3" t="s">
        <v>621</v>
      </c>
      <c r="S386" s="3" t="s">
        <v>621</v>
      </c>
      <c r="U386" s="20">
        <f t="shared" si="10"/>
        <v>6.81</v>
      </c>
      <c r="V386" s="3">
        <f t="shared" si="11"/>
        <v>0</v>
      </c>
    </row>
    <row r="387" spans="1:22" ht="15" customHeight="1" x14ac:dyDescent="0.25">
      <c r="A387" s="3" t="s">
        <v>498</v>
      </c>
      <c r="B387" s="3" t="s">
        <v>501</v>
      </c>
      <c r="C387" s="3">
        <v>2013</v>
      </c>
      <c r="D387" s="3">
        <v>265.10000000000002</v>
      </c>
      <c r="E387" s="3">
        <v>129.9</v>
      </c>
      <c r="F387" s="3">
        <v>18.41</v>
      </c>
      <c r="G387" s="3">
        <v>21.13</v>
      </c>
      <c r="H387" s="3">
        <v>0</v>
      </c>
      <c r="I387" s="3">
        <v>46.78</v>
      </c>
      <c r="J387" s="3">
        <v>45.35</v>
      </c>
      <c r="K387" s="3">
        <v>0</v>
      </c>
      <c r="L387" s="3">
        <v>3.58</v>
      </c>
      <c r="M387" s="3" t="s">
        <v>621</v>
      </c>
      <c r="N387" s="3" t="s">
        <v>831</v>
      </c>
      <c r="O387" s="3" t="s">
        <v>621</v>
      </c>
      <c r="P387" s="3" t="s">
        <v>831</v>
      </c>
      <c r="Q387" s="3" t="s">
        <v>621</v>
      </c>
      <c r="R387" s="3" t="s">
        <v>831</v>
      </c>
      <c r="S387" s="3" t="s">
        <v>621</v>
      </c>
      <c r="U387" s="20">
        <f t="shared" ref="U387:U450" si="12">IFERROR(D387/1,0)</f>
        <v>265.10000000000002</v>
      </c>
      <c r="V387" s="3">
        <f t="shared" ref="V387:V450" si="13">IFERROR(O387/1,0)+IFERROR(Q387/1,0)+IFERROR(S387/1,0)</f>
        <v>0</v>
      </c>
    </row>
    <row r="388" spans="1:22" ht="15" customHeight="1" x14ac:dyDescent="0.25">
      <c r="A388" s="3" t="s">
        <v>502</v>
      </c>
      <c r="B388" s="3" t="s">
        <v>503</v>
      </c>
      <c r="C388" s="3">
        <v>2013</v>
      </c>
      <c r="D388" s="3">
        <v>2.29</v>
      </c>
      <c r="E388" s="3">
        <v>0.68899999999999995</v>
      </c>
      <c r="F388" s="3">
        <v>0.29699999999999999</v>
      </c>
      <c r="G388" s="3">
        <v>0</v>
      </c>
      <c r="H388" s="3">
        <v>0</v>
      </c>
      <c r="I388" s="3">
        <v>1.2430000000000001</v>
      </c>
      <c r="J388" s="3">
        <v>6.0999999999999999E-2</v>
      </c>
      <c r="K388" s="3">
        <v>0</v>
      </c>
      <c r="L388" s="3">
        <v>0</v>
      </c>
      <c r="M388" s="3">
        <v>0</v>
      </c>
      <c r="N388" s="3" t="s">
        <v>622</v>
      </c>
      <c r="O388" s="3" t="s">
        <v>621</v>
      </c>
      <c r="P388" s="3" t="s">
        <v>622</v>
      </c>
      <c r="Q388" s="3" t="s">
        <v>621</v>
      </c>
      <c r="R388" s="3" t="s">
        <v>622</v>
      </c>
      <c r="S388" s="3" t="s">
        <v>621</v>
      </c>
      <c r="U388" s="20">
        <f t="shared" si="12"/>
        <v>2.29</v>
      </c>
      <c r="V388" s="3">
        <f t="shared" si="13"/>
        <v>0</v>
      </c>
    </row>
    <row r="389" spans="1:22" ht="15" customHeight="1" x14ac:dyDescent="0.25">
      <c r="A389" s="3" t="s">
        <v>502</v>
      </c>
      <c r="B389" s="3" t="s">
        <v>504</v>
      </c>
      <c r="C389" s="3">
        <v>2013</v>
      </c>
      <c r="D389" s="3">
        <v>48.018000000000001</v>
      </c>
      <c r="E389" s="3">
        <v>22.609000000000002</v>
      </c>
      <c r="F389" s="3">
        <v>2.1349999999999998</v>
      </c>
      <c r="G389" s="3">
        <v>3.5630000000000002</v>
      </c>
      <c r="H389" s="3">
        <v>0</v>
      </c>
      <c r="I389" s="3">
        <v>10.257</v>
      </c>
      <c r="J389" s="3">
        <v>8.9920000000000009</v>
      </c>
      <c r="K389" s="3">
        <v>0.46200000000000002</v>
      </c>
      <c r="L389" s="3">
        <v>0</v>
      </c>
      <c r="M389" s="3">
        <v>0</v>
      </c>
      <c r="N389" s="3" t="s">
        <v>622</v>
      </c>
      <c r="O389" s="3" t="s">
        <v>621</v>
      </c>
      <c r="P389" s="3" t="s">
        <v>622</v>
      </c>
      <c r="Q389" s="3" t="s">
        <v>621</v>
      </c>
      <c r="R389" s="3" t="s">
        <v>622</v>
      </c>
      <c r="S389" s="3" t="s">
        <v>621</v>
      </c>
      <c r="U389" s="20">
        <f t="shared" si="12"/>
        <v>48.018000000000001</v>
      </c>
      <c r="V389" s="3">
        <f t="shared" si="13"/>
        <v>0</v>
      </c>
    </row>
    <row r="390" spans="1:22" ht="15" customHeight="1" x14ac:dyDescent="0.25">
      <c r="A390" s="3" t="s">
        <v>505</v>
      </c>
      <c r="B390" s="3" t="s">
        <v>506</v>
      </c>
      <c r="C390" s="3">
        <v>2013</v>
      </c>
      <c r="D390" s="3">
        <v>7.5839999999999996</v>
      </c>
      <c r="E390" s="3">
        <v>1.9179999999999999</v>
      </c>
      <c r="F390" s="3">
        <v>1.228</v>
      </c>
      <c r="G390" s="3">
        <v>0.123</v>
      </c>
      <c r="H390" s="3">
        <v>0</v>
      </c>
      <c r="I390" s="3">
        <v>2.1680000000000001</v>
      </c>
      <c r="J390" s="3">
        <v>1.9770000000000001</v>
      </c>
      <c r="K390" s="3">
        <v>0</v>
      </c>
      <c r="L390" s="3">
        <v>0.17</v>
      </c>
      <c r="M390" s="3">
        <v>0</v>
      </c>
      <c r="N390" s="3" t="s">
        <v>622</v>
      </c>
      <c r="O390" s="3" t="s">
        <v>621</v>
      </c>
      <c r="P390" s="3" t="s">
        <v>622</v>
      </c>
      <c r="Q390" s="3" t="s">
        <v>621</v>
      </c>
      <c r="R390" s="3" t="s">
        <v>622</v>
      </c>
      <c r="S390" s="3" t="s">
        <v>621</v>
      </c>
      <c r="U390" s="20">
        <f t="shared" si="12"/>
        <v>7.5839999999999996</v>
      </c>
      <c r="V390" s="3">
        <f t="shared" si="13"/>
        <v>0</v>
      </c>
    </row>
    <row r="391" spans="1:22" ht="15" customHeight="1" x14ac:dyDescent="0.25">
      <c r="A391" s="3" t="s">
        <v>505</v>
      </c>
      <c r="B391" s="3" t="s">
        <v>507</v>
      </c>
      <c r="C391" s="3">
        <v>2013</v>
      </c>
      <c r="D391" s="3" t="s">
        <v>621</v>
      </c>
      <c r="E391" s="3" t="s">
        <v>621</v>
      </c>
      <c r="F391" s="3" t="s">
        <v>621</v>
      </c>
      <c r="G391" s="3" t="s">
        <v>621</v>
      </c>
      <c r="H391" s="3" t="s">
        <v>621</v>
      </c>
      <c r="I391" s="3" t="s">
        <v>621</v>
      </c>
      <c r="J391" s="3" t="s">
        <v>621</v>
      </c>
      <c r="K391" s="3" t="s">
        <v>621</v>
      </c>
      <c r="L391" s="3" t="s">
        <v>621</v>
      </c>
      <c r="M391" s="3" t="s">
        <v>621</v>
      </c>
      <c r="N391" s="3" t="s">
        <v>622</v>
      </c>
      <c r="O391" s="3" t="s">
        <v>621</v>
      </c>
      <c r="P391" s="3" t="s">
        <v>622</v>
      </c>
      <c r="Q391" s="3" t="s">
        <v>621</v>
      </c>
      <c r="R391" s="3" t="s">
        <v>622</v>
      </c>
      <c r="S391" s="3" t="s">
        <v>621</v>
      </c>
      <c r="U391" s="20">
        <f t="shared" si="12"/>
        <v>0</v>
      </c>
      <c r="V391" s="3">
        <f t="shared" si="13"/>
        <v>0</v>
      </c>
    </row>
    <row r="392" spans="1:22" ht="15" customHeight="1" x14ac:dyDescent="0.25">
      <c r="A392" s="3" t="s">
        <v>505</v>
      </c>
      <c r="B392" s="3" t="s">
        <v>508</v>
      </c>
      <c r="C392" s="3">
        <v>2013</v>
      </c>
      <c r="D392" s="3">
        <v>8.2850000000000001</v>
      </c>
      <c r="E392" s="3">
        <v>1.9350000000000001</v>
      </c>
      <c r="F392" s="3">
        <v>1.2529999999999999</v>
      </c>
      <c r="G392" s="3">
        <v>0</v>
      </c>
      <c r="H392" s="3">
        <v>0</v>
      </c>
      <c r="I392" s="3">
        <v>2.7330000000000001</v>
      </c>
      <c r="J392" s="3">
        <v>2.3639999999999999</v>
      </c>
      <c r="K392" s="3">
        <v>0</v>
      </c>
      <c r="L392" s="3">
        <v>0</v>
      </c>
      <c r="M392" s="3">
        <v>0</v>
      </c>
      <c r="N392" s="3" t="s">
        <v>622</v>
      </c>
      <c r="O392" s="3" t="s">
        <v>621</v>
      </c>
      <c r="P392" s="3" t="s">
        <v>622</v>
      </c>
      <c r="Q392" s="3" t="s">
        <v>621</v>
      </c>
      <c r="R392" s="3" t="s">
        <v>622</v>
      </c>
      <c r="S392" s="3" t="s">
        <v>621</v>
      </c>
      <c r="U392" s="20">
        <f t="shared" si="12"/>
        <v>8.2850000000000001</v>
      </c>
      <c r="V392" s="3">
        <f t="shared" si="13"/>
        <v>0</v>
      </c>
    </row>
    <row r="393" spans="1:22" ht="15" customHeight="1" x14ac:dyDescent="0.25">
      <c r="A393" s="3" t="s">
        <v>505</v>
      </c>
      <c r="B393" s="3" t="s">
        <v>509</v>
      </c>
      <c r="C393" s="3">
        <v>2013</v>
      </c>
      <c r="D393" s="3">
        <v>7.3250000000000002</v>
      </c>
      <c r="E393" s="3">
        <v>0.94699999999999995</v>
      </c>
      <c r="F393" s="3">
        <v>1.6259999999999999</v>
      </c>
      <c r="G393" s="3">
        <v>0.27300000000000002</v>
      </c>
      <c r="H393" s="3">
        <v>0</v>
      </c>
      <c r="I393" s="3">
        <v>3.3050000000000002</v>
      </c>
      <c r="J393" s="3">
        <v>0.60699999999999998</v>
      </c>
      <c r="K393" s="3">
        <v>0</v>
      </c>
      <c r="L393" s="3">
        <v>0.56699999999999995</v>
      </c>
      <c r="M393" s="3">
        <v>0</v>
      </c>
      <c r="N393" s="3" t="s">
        <v>622</v>
      </c>
      <c r="O393" s="3" t="s">
        <v>621</v>
      </c>
      <c r="P393" s="3" t="s">
        <v>622</v>
      </c>
      <c r="Q393" s="3" t="s">
        <v>621</v>
      </c>
      <c r="R393" s="3" t="s">
        <v>622</v>
      </c>
      <c r="S393" s="3" t="s">
        <v>621</v>
      </c>
      <c r="U393" s="20">
        <f t="shared" si="12"/>
        <v>7.3250000000000002</v>
      </c>
      <c r="V393" s="3">
        <f t="shared" si="13"/>
        <v>0</v>
      </c>
    </row>
    <row r="394" spans="1:22" ht="15" customHeight="1" x14ac:dyDescent="0.25">
      <c r="A394" s="3" t="s">
        <v>505</v>
      </c>
      <c r="B394" s="3" t="s">
        <v>510</v>
      </c>
      <c r="C394" s="3">
        <v>2013</v>
      </c>
      <c r="D394" s="3">
        <v>818.35</v>
      </c>
      <c r="E394" s="3">
        <v>355.04500000000002</v>
      </c>
      <c r="F394" s="3">
        <v>93.037999999999997</v>
      </c>
      <c r="G394" s="3">
        <v>35.17</v>
      </c>
      <c r="H394" s="3">
        <v>0</v>
      </c>
      <c r="I394" s="3">
        <v>139.56100000000001</v>
      </c>
      <c r="J394" s="3">
        <v>144.654</v>
      </c>
      <c r="K394" s="3">
        <v>17.260000000000002</v>
      </c>
      <c r="L394" s="3">
        <v>33.593000000000004</v>
      </c>
      <c r="M394" s="3">
        <v>0</v>
      </c>
      <c r="N394" s="3" t="s">
        <v>622</v>
      </c>
      <c r="O394" s="3" t="s">
        <v>621</v>
      </c>
      <c r="P394" s="3" t="s">
        <v>622</v>
      </c>
      <c r="Q394" s="3" t="s">
        <v>621</v>
      </c>
      <c r="R394" s="3" t="s">
        <v>622</v>
      </c>
      <c r="S394" s="3" t="s">
        <v>621</v>
      </c>
      <c r="U394" s="20">
        <f t="shared" si="12"/>
        <v>818.35</v>
      </c>
      <c r="V394" s="3">
        <f t="shared" si="13"/>
        <v>0</v>
      </c>
    </row>
    <row r="395" spans="1:22"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U395" s="20">
        <f t="shared" si="12"/>
        <v>0</v>
      </c>
      <c r="V395" s="3">
        <f t="shared" si="13"/>
        <v>0</v>
      </c>
    </row>
    <row r="396" spans="1:22"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U396" s="20">
        <f t="shared" si="12"/>
        <v>0</v>
      </c>
      <c r="V396" s="3">
        <f t="shared" si="13"/>
        <v>0</v>
      </c>
    </row>
    <row r="397" spans="1:22" ht="15" customHeight="1" x14ac:dyDescent="0.25">
      <c r="A397" s="3" t="s">
        <v>514</v>
      </c>
      <c r="B397" s="3" t="s">
        <v>515</v>
      </c>
      <c r="C397" s="3">
        <v>2013</v>
      </c>
      <c r="D397" s="3">
        <v>32.4</v>
      </c>
      <c r="E397" s="3">
        <v>11.8</v>
      </c>
      <c r="F397" s="3">
        <v>4.3</v>
      </c>
      <c r="G397" s="3" t="s">
        <v>621</v>
      </c>
      <c r="H397" s="3">
        <v>0</v>
      </c>
      <c r="I397" s="3">
        <v>11.7</v>
      </c>
      <c r="J397" s="3">
        <v>4.4000000000000004</v>
      </c>
      <c r="K397" s="3">
        <v>0.4</v>
      </c>
      <c r="L397" s="3" t="s">
        <v>621</v>
      </c>
      <c r="M397" s="3">
        <v>0</v>
      </c>
      <c r="N397" s="3" t="s">
        <v>622</v>
      </c>
      <c r="O397" s="3" t="s">
        <v>621</v>
      </c>
      <c r="P397" s="3" t="s">
        <v>622</v>
      </c>
      <c r="Q397" s="3" t="s">
        <v>621</v>
      </c>
      <c r="R397" s="3" t="s">
        <v>622</v>
      </c>
      <c r="S397" s="3" t="s">
        <v>621</v>
      </c>
      <c r="U397" s="20">
        <f t="shared" si="12"/>
        <v>32.4</v>
      </c>
      <c r="V397" s="3">
        <f t="shared" si="13"/>
        <v>0</v>
      </c>
    </row>
    <row r="398" spans="1:22" ht="15" customHeight="1" x14ac:dyDescent="0.25">
      <c r="A398" s="3" t="s">
        <v>516</v>
      </c>
      <c r="B398" s="3" t="s">
        <v>517</v>
      </c>
      <c r="C398" s="3">
        <v>2013</v>
      </c>
      <c r="D398" s="3">
        <v>1.22</v>
      </c>
      <c r="E398" s="3">
        <v>0.67</v>
      </c>
      <c r="F398" s="3" t="s">
        <v>621</v>
      </c>
      <c r="G398" s="3" t="s">
        <v>621</v>
      </c>
      <c r="H398" s="3" t="s">
        <v>621</v>
      </c>
      <c r="I398" s="3">
        <v>0.54</v>
      </c>
      <c r="J398" s="3" t="s">
        <v>621</v>
      </c>
      <c r="K398" s="3" t="s">
        <v>621</v>
      </c>
      <c r="L398" s="3" t="s">
        <v>621</v>
      </c>
      <c r="M398" s="3" t="s">
        <v>621</v>
      </c>
      <c r="N398" s="3" t="s">
        <v>622</v>
      </c>
      <c r="O398" s="3" t="s">
        <v>621</v>
      </c>
      <c r="P398" s="3" t="s">
        <v>622</v>
      </c>
      <c r="Q398" s="3" t="s">
        <v>621</v>
      </c>
      <c r="R398" s="3" t="s">
        <v>622</v>
      </c>
      <c r="S398" s="3" t="s">
        <v>621</v>
      </c>
      <c r="U398" s="20">
        <f t="shared" si="12"/>
        <v>1.22</v>
      </c>
      <c r="V398" s="3">
        <f t="shared" si="13"/>
        <v>0</v>
      </c>
    </row>
    <row r="399" spans="1:22" ht="15" customHeight="1" x14ac:dyDescent="0.25">
      <c r="A399" s="3" t="s">
        <v>516</v>
      </c>
      <c r="B399" s="3" t="s">
        <v>518</v>
      </c>
      <c r="C399" s="3">
        <v>2013</v>
      </c>
      <c r="D399" s="3">
        <v>3.87</v>
      </c>
      <c r="E399" s="3">
        <v>1.3</v>
      </c>
      <c r="F399" s="3">
        <v>0.2</v>
      </c>
      <c r="G399" s="3" t="s">
        <v>621</v>
      </c>
      <c r="H399" s="3" t="s">
        <v>621</v>
      </c>
      <c r="I399" s="3">
        <v>1.85</v>
      </c>
      <c r="J399" s="3">
        <v>0.5</v>
      </c>
      <c r="K399" s="3" t="s">
        <v>621</v>
      </c>
      <c r="L399" s="3" t="s">
        <v>621</v>
      </c>
      <c r="M399" s="3" t="s">
        <v>621</v>
      </c>
      <c r="N399" s="3" t="s">
        <v>622</v>
      </c>
      <c r="O399" s="3" t="s">
        <v>621</v>
      </c>
      <c r="P399" s="3" t="s">
        <v>622</v>
      </c>
      <c r="Q399" s="3" t="s">
        <v>621</v>
      </c>
      <c r="R399" s="3" t="s">
        <v>622</v>
      </c>
      <c r="S399" s="3" t="s">
        <v>621</v>
      </c>
      <c r="U399" s="20">
        <f t="shared" si="12"/>
        <v>3.87</v>
      </c>
      <c r="V399" s="3">
        <f t="shared" si="13"/>
        <v>0</v>
      </c>
    </row>
    <row r="400" spans="1:22" ht="15" customHeight="1" x14ac:dyDescent="0.25">
      <c r="A400" s="3" t="s">
        <v>516</v>
      </c>
      <c r="B400" s="3" t="s">
        <v>519</v>
      </c>
      <c r="C400" s="3">
        <v>2013</v>
      </c>
      <c r="D400" s="3">
        <v>162</v>
      </c>
      <c r="E400" s="3">
        <v>78</v>
      </c>
      <c r="F400" s="3">
        <v>20</v>
      </c>
      <c r="G400" s="3">
        <v>5</v>
      </c>
      <c r="H400" s="3" t="s">
        <v>621</v>
      </c>
      <c r="I400" s="3">
        <v>40</v>
      </c>
      <c r="J400" s="3">
        <v>12</v>
      </c>
      <c r="K400" s="3" t="s">
        <v>621</v>
      </c>
      <c r="L400" s="3">
        <v>7</v>
      </c>
      <c r="M400" s="3" t="s">
        <v>621</v>
      </c>
      <c r="N400" s="3" t="s">
        <v>622</v>
      </c>
      <c r="O400" s="3" t="s">
        <v>621</v>
      </c>
      <c r="P400" s="3" t="s">
        <v>622</v>
      </c>
      <c r="Q400" s="3" t="s">
        <v>621</v>
      </c>
      <c r="R400" s="3" t="s">
        <v>622</v>
      </c>
      <c r="S400" s="3" t="s">
        <v>621</v>
      </c>
      <c r="U400" s="20">
        <f t="shared" si="12"/>
        <v>162</v>
      </c>
      <c r="V400" s="3">
        <f t="shared" si="13"/>
        <v>0</v>
      </c>
    </row>
    <row r="401" spans="1:22" ht="15" customHeight="1" x14ac:dyDescent="0.25">
      <c r="A401" s="3" t="s">
        <v>516</v>
      </c>
      <c r="B401" s="3" t="s">
        <v>520</v>
      </c>
      <c r="C401" s="3">
        <v>2013</v>
      </c>
      <c r="D401" s="3">
        <v>3.72</v>
      </c>
      <c r="E401" s="3">
        <v>1.17</v>
      </c>
      <c r="F401" s="3" t="s">
        <v>621</v>
      </c>
      <c r="G401" s="3" t="s">
        <v>621</v>
      </c>
      <c r="H401" s="3" t="s">
        <v>621</v>
      </c>
      <c r="I401" s="3">
        <v>2.27</v>
      </c>
      <c r="J401" s="3">
        <v>0.26</v>
      </c>
      <c r="K401" s="3" t="s">
        <v>621</v>
      </c>
      <c r="L401" s="3" t="s">
        <v>621</v>
      </c>
      <c r="M401" s="3" t="s">
        <v>621</v>
      </c>
      <c r="N401" s="3" t="s">
        <v>622</v>
      </c>
      <c r="O401" s="3" t="s">
        <v>621</v>
      </c>
      <c r="P401" s="3" t="s">
        <v>622</v>
      </c>
      <c r="Q401" s="3" t="s">
        <v>621</v>
      </c>
      <c r="R401" s="3" t="s">
        <v>622</v>
      </c>
      <c r="S401" s="3" t="s">
        <v>621</v>
      </c>
      <c r="U401" s="20">
        <f t="shared" si="12"/>
        <v>3.72</v>
      </c>
      <c r="V401" s="3">
        <f t="shared" si="13"/>
        <v>0</v>
      </c>
    </row>
    <row r="402" spans="1:22" ht="15" customHeight="1" x14ac:dyDescent="0.25">
      <c r="A402" s="3" t="s">
        <v>521</v>
      </c>
      <c r="B402" s="3" t="s">
        <v>522</v>
      </c>
      <c r="C402" s="3">
        <v>2013</v>
      </c>
      <c r="D402" s="3">
        <v>18.63</v>
      </c>
      <c r="E402" s="3">
        <v>10.67</v>
      </c>
      <c r="F402" s="3">
        <v>0.18</v>
      </c>
      <c r="G402" s="3">
        <v>1.0980000000000001</v>
      </c>
      <c r="H402" s="3">
        <v>0</v>
      </c>
      <c r="I402" s="3">
        <v>4.92</v>
      </c>
      <c r="J402" s="3">
        <v>1.73</v>
      </c>
      <c r="K402" s="3">
        <v>0</v>
      </c>
      <c r="L402" s="3">
        <v>0</v>
      </c>
      <c r="M402" s="3">
        <v>1.4999999999999999E-2</v>
      </c>
      <c r="N402" s="3" t="s">
        <v>622</v>
      </c>
      <c r="O402" s="3" t="s">
        <v>621</v>
      </c>
      <c r="P402" s="3" t="s">
        <v>622</v>
      </c>
      <c r="Q402" s="3" t="s">
        <v>621</v>
      </c>
      <c r="R402" s="3" t="s">
        <v>622</v>
      </c>
      <c r="S402" s="3" t="s">
        <v>621</v>
      </c>
      <c r="U402" s="20">
        <f t="shared" si="12"/>
        <v>18.63</v>
      </c>
      <c r="V402" s="3">
        <f t="shared" si="13"/>
        <v>0</v>
      </c>
    </row>
    <row r="403" spans="1:22" ht="15" customHeight="1" x14ac:dyDescent="0.25">
      <c r="A403" s="3" t="s">
        <v>521</v>
      </c>
      <c r="B403" s="3" t="s">
        <v>523</v>
      </c>
      <c r="C403" s="3">
        <v>2013</v>
      </c>
      <c r="D403" s="3">
        <v>482.91</v>
      </c>
      <c r="E403" s="3">
        <v>310.55</v>
      </c>
      <c r="F403" s="3">
        <v>5.16</v>
      </c>
      <c r="G403" s="3">
        <v>6.61</v>
      </c>
      <c r="H403" s="3">
        <v>0</v>
      </c>
      <c r="I403" s="3">
        <v>29.34</v>
      </c>
      <c r="J403" s="3">
        <v>113</v>
      </c>
      <c r="K403" s="3">
        <v>0.75</v>
      </c>
      <c r="L403" s="3">
        <v>0</v>
      </c>
      <c r="M403" s="3">
        <v>17.45</v>
      </c>
      <c r="N403" s="3" t="s">
        <v>622</v>
      </c>
      <c r="O403" s="3" t="s">
        <v>621</v>
      </c>
      <c r="P403" s="3" t="s">
        <v>622</v>
      </c>
      <c r="Q403" s="3" t="s">
        <v>621</v>
      </c>
      <c r="R403" s="3" t="s">
        <v>622</v>
      </c>
      <c r="S403" s="3" t="s">
        <v>621</v>
      </c>
      <c r="U403" s="20">
        <f t="shared" si="12"/>
        <v>482.91</v>
      </c>
      <c r="V403" s="3">
        <f t="shared" si="13"/>
        <v>0</v>
      </c>
    </row>
    <row r="404" spans="1:22" ht="15" customHeight="1" x14ac:dyDescent="0.25">
      <c r="A404" s="3" t="s">
        <v>521</v>
      </c>
      <c r="B404" s="3" t="s">
        <v>524</v>
      </c>
      <c r="C404" s="3">
        <v>2013</v>
      </c>
      <c r="D404" s="3">
        <v>52.21</v>
      </c>
      <c r="E404" s="3">
        <v>32.65</v>
      </c>
      <c r="F404" s="3">
        <v>1.01</v>
      </c>
      <c r="G404" s="3">
        <v>0.04</v>
      </c>
      <c r="H404" s="3">
        <v>0</v>
      </c>
      <c r="I404" s="3">
        <v>3.56</v>
      </c>
      <c r="J404" s="3">
        <v>9.56</v>
      </c>
      <c r="K404" s="3">
        <v>0.08</v>
      </c>
      <c r="L404" s="3">
        <v>0</v>
      </c>
      <c r="M404" s="3">
        <v>5.3</v>
      </c>
      <c r="N404" s="3" t="s">
        <v>622</v>
      </c>
      <c r="O404" s="3" t="s">
        <v>621</v>
      </c>
      <c r="P404" s="3" t="s">
        <v>622</v>
      </c>
      <c r="Q404" s="3" t="s">
        <v>621</v>
      </c>
      <c r="R404" s="3" t="s">
        <v>622</v>
      </c>
      <c r="S404" s="3" t="s">
        <v>621</v>
      </c>
      <c r="U404" s="20">
        <f t="shared" si="12"/>
        <v>52.21</v>
      </c>
      <c r="V404" s="3">
        <f t="shared" si="13"/>
        <v>0</v>
      </c>
    </row>
    <row r="405" spans="1:22" ht="15" customHeight="1" x14ac:dyDescent="0.25">
      <c r="A405" s="3" t="s">
        <v>521</v>
      </c>
      <c r="B405" s="3" t="s">
        <v>525</v>
      </c>
      <c r="C405" s="3">
        <v>2013</v>
      </c>
      <c r="D405" s="3">
        <v>55.4</v>
      </c>
      <c r="E405" s="3">
        <v>19.5</v>
      </c>
      <c r="F405" s="3">
        <v>9.4</v>
      </c>
      <c r="G405" s="3">
        <v>0.8</v>
      </c>
      <c r="H405" s="3" t="s">
        <v>621</v>
      </c>
      <c r="I405" s="3">
        <v>5.5</v>
      </c>
      <c r="J405" s="3">
        <v>20.2</v>
      </c>
      <c r="K405" s="3">
        <v>0.02</v>
      </c>
      <c r="L405" s="3">
        <v>0</v>
      </c>
      <c r="M405" s="3" t="s">
        <v>621</v>
      </c>
      <c r="N405" s="3" t="s">
        <v>622</v>
      </c>
      <c r="O405" s="3" t="s">
        <v>621</v>
      </c>
      <c r="P405" s="3" t="s">
        <v>622</v>
      </c>
      <c r="Q405" s="3" t="s">
        <v>621</v>
      </c>
      <c r="R405" s="3" t="s">
        <v>622</v>
      </c>
      <c r="S405" s="3" t="s">
        <v>621</v>
      </c>
      <c r="U405" s="20">
        <f t="shared" si="12"/>
        <v>55.4</v>
      </c>
      <c r="V405" s="3">
        <f t="shared" si="13"/>
        <v>0</v>
      </c>
    </row>
    <row r="406" spans="1:22" ht="15" customHeight="1" x14ac:dyDescent="0.25">
      <c r="A406" s="3" t="s">
        <v>521</v>
      </c>
      <c r="B406" s="3" t="s">
        <v>526</v>
      </c>
      <c r="C406" s="3">
        <v>2013</v>
      </c>
      <c r="D406" s="3">
        <v>96.6</v>
      </c>
      <c r="E406" s="3">
        <v>19.2</v>
      </c>
      <c r="F406" s="3">
        <v>8</v>
      </c>
      <c r="G406" s="3">
        <v>2.6</v>
      </c>
      <c r="H406" s="3">
        <v>0</v>
      </c>
      <c r="I406" s="3">
        <v>18.5</v>
      </c>
      <c r="J406" s="3">
        <v>48.3</v>
      </c>
      <c r="K406" s="3">
        <v>0</v>
      </c>
      <c r="L406" s="3">
        <v>0</v>
      </c>
      <c r="M406" s="3" t="s">
        <v>621</v>
      </c>
      <c r="N406" s="3" t="s">
        <v>622</v>
      </c>
      <c r="O406" s="3" t="s">
        <v>621</v>
      </c>
      <c r="P406" s="3" t="s">
        <v>622</v>
      </c>
      <c r="Q406" s="3" t="s">
        <v>621</v>
      </c>
      <c r="R406" s="3" t="s">
        <v>622</v>
      </c>
      <c r="S406" s="3" t="s">
        <v>621</v>
      </c>
      <c r="U406" s="20">
        <f t="shared" si="12"/>
        <v>96.6</v>
      </c>
      <c r="V406" s="3">
        <f t="shared" si="13"/>
        <v>0</v>
      </c>
    </row>
    <row r="407" spans="1:22" ht="15" customHeight="1" x14ac:dyDescent="0.25">
      <c r="A407" s="3" t="s">
        <v>521</v>
      </c>
      <c r="B407" s="3" t="s">
        <v>527</v>
      </c>
      <c r="C407" s="3">
        <v>2013</v>
      </c>
      <c r="D407" s="3">
        <v>45.5</v>
      </c>
      <c r="E407" s="3">
        <v>22.99</v>
      </c>
      <c r="F407" s="3">
        <v>12.83</v>
      </c>
      <c r="G407" s="3">
        <v>1</v>
      </c>
      <c r="H407" s="3">
        <v>0</v>
      </c>
      <c r="I407" s="3">
        <v>3.86</v>
      </c>
      <c r="J407" s="3">
        <v>4.6100000000000003</v>
      </c>
      <c r="K407" s="3">
        <v>0.11</v>
      </c>
      <c r="L407" s="3">
        <v>0</v>
      </c>
      <c r="M407" s="3">
        <v>0.13</v>
      </c>
      <c r="N407" s="3" t="s">
        <v>622</v>
      </c>
      <c r="O407" s="3" t="s">
        <v>621</v>
      </c>
      <c r="P407" s="3" t="s">
        <v>622</v>
      </c>
      <c r="Q407" s="3" t="s">
        <v>621</v>
      </c>
      <c r="R407" s="3" t="s">
        <v>622</v>
      </c>
      <c r="S407" s="3" t="s">
        <v>621</v>
      </c>
      <c r="U407" s="20">
        <f t="shared" si="12"/>
        <v>45.5</v>
      </c>
      <c r="V407" s="3">
        <f t="shared" si="13"/>
        <v>0</v>
      </c>
    </row>
    <row r="408" spans="1:22" ht="15" customHeight="1" x14ac:dyDescent="0.25">
      <c r="A408" s="3" t="s">
        <v>521</v>
      </c>
      <c r="B408" s="3" t="s">
        <v>528</v>
      </c>
      <c r="C408" s="3">
        <v>2013</v>
      </c>
      <c r="D408" s="3">
        <v>160.33000000000001</v>
      </c>
      <c r="E408" s="3">
        <v>86.43</v>
      </c>
      <c r="F408" s="3">
        <v>5.8</v>
      </c>
      <c r="G408" s="3">
        <v>0</v>
      </c>
      <c r="H408" s="3">
        <v>0</v>
      </c>
      <c r="I408" s="3">
        <v>25.11</v>
      </c>
      <c r="J408" s="3">
        <v>27.6</v>
      </c>
      <c r="K408" s="3">
        <v>0.82</v>
      </c>
      <c r="L408" s="3">
        <v>0</v>
      </c>
      <c r="M408" s="3">
        <v>14.57</v>
      </c>
      <c r="N408" s="3" t="s">
        <v>622</v>
      </c>
      <c r="O408" s="3" t="s">
        <v>621</v>
      </c>
      <c r="P408" s="3" t="s">
        <v>622</v>
      </c>
      <c r="Q408" s="3" t="s">
        <v>621</v>
      </c>
      <c r="R408" s="3" t="s">
        <v>622</v>
      </c>
      <c r="S408" s="3" t="s">
        <v>621</v>
      </c>
      <c r="U408" s="20">
        <f t="shared" si="12"/>
        <v>160.33000000000001</v>
      </c>
      <c r="V408" s="3">
        <f t="shared" si="13"/>
        <v>0</v>
      </c>
    </row>
    <row r="409" spans="1:22" ht="15" customHeight="1" x14ac:dyDescent="0.25">
      <c r="A409" s="3" t="s">
        <v>521</v>
      </c>
      <c r="B409" s="3" t="s">
        <v>529</v>
      </c>
      <c r="C409" s="3">
        <v>2013</v>
      </c>
      <c r="D409" s="3">
        <v>284.05</v>
      </c>
      <c r="E409" s="3">
        <v>141.84</v>
      </c>
      <c r="F409" s="3">
        <v>24.48</v>
      </c>
      <c r="G409" s="3">
        <v>6.36</v>
      </c>
      <c r="H409" s="3">
        <v>0</v>
      </c>
      <c r="I409" s="3">
        <v>26.66</v>
      </c>
      <c r="J409" s="3">
        <v>84.5</v>
      </c>
      <c r="K409" s="3">
        <v>0.21</v>
      </c>
      <c r="L409" s="3" t="s">
        <v>621</v>
      </c>
      <c r="M409" s="3" t="s">
        <v>621</v>
      </c>
      <c r="N409" s="3" t="s">
        <v>622</v>
      </c>
      <c r="O409" s="3" t="s">
        <v>621</v>
      </c>
      <c r="P409" s="3" t="s">
        <v>622</v>
      </c>
      <c r="Q409" s="3" t="s">
        <v>621</v>
      </c>
      <c r="R409" s="3" t="s">
        <v>622</v>
      </c>
      <c r="S409" s="3" t="s">
        <v>621</v>
      </c>
      <c r="U409" s="20">
        <f t="shared" si="12"/>
        <v>284.05</v>
      </c>
      <c r="V409" s="3">
        <f t="shared" si="13"/>
        <v>0</v>
      </c>
    </row>
    <row r="410" spans="1:22" ht="15" customHeight="1" x14ac:dyDescent="0.25">
      <c r="A410" s="3" t="s">
        <v>521</v>
      </c>
      <c r="B410" s="3" t="s">
        <v>530</v>
      </c>
      <c r="C410" s="3">
        <v>2013</v>
      </c>
      <c r="D410" s="3">
        <v>28.94</v>
      </c>
      <c r="E410" s="3">
        <v>25.97</v>
      </c>
      <c r="F410" s="3">
        <v>0</v>
      </c>
      <c r="G410" s="3">
        <v>0</v>
      </c>
      <c r="H410" s="3">
        <v>0</v>
      </c>
      <c r="I410" s="3">
        <v>2.06</v>
      </c>
      <c r="J410" s="3">
        <v>0.9</v>
      </c>
      <c r="K410" s="3">
        <v>0</v>
      </c>
      <c r="L410" s="3">
        <v>0</v>
      </c>
      <c r="M410" s="3" t="s">
        <v>621</v>
      </c>
      <c r="N410" s="3" t="s">
        <v>622</v>
      </c>
      <c r="O410" s="3" t="s">
        <v>621</v>
      </c>
      <c r="P410" s="3" t="s">
        <v>622</v>
      </c>
      <c r="Q410" s="3" t="s">
        <v>621</v>
      </c>
      <c r="R410" s="3" t="s">
        <v>622</v>
      </c>
      <c r="S410" s="3" t="s">
        <v>621</v>
      </c>
      <c r="U410" s="20">
        <f t="shared" si="12"/>
        <v>28.94</v>
      </c>
      <c r="V410" s="3">
        <f t="shared" si="13"/>
        <v>0</v>
      </c>
    </row>
    <row r="411" spans="1:22" ht="15" customHeight="1" x14ac:dyDescent="0.25">
      <c r="A411" s="3" t="s">
        <v>521</v>
      </c>
      <c r="B411" s="3" t="s">
        <v>531</v>
      </c>
      <c r="C411" s="3">
        <v>2013</v>
      </c>
      <c r="D411" s="3">
        <v>14.7</v>
      </c>
      <c r="E411" s="3">
        <v>6.48</v>
      </c>
      <c r="F411" s="3">
        <v>4.24</v>
      </c>
      <c r="G411" s="3">
        <v>0</v>
      </c>
      <c r="H411" s="3">
        <v>0</v>
      </c>
      <c r="I411" s="3">
        <v>3.66</v>
      </c>
      <c r="J411" s="3">
        <v>0.31</v>
      </c>
      <c r="K411" s="3">
        <v>0</v>
      </c>
      <c r="L411" s="3">
        <v>0</v>
      </c>
      <c r="M411" s="3" t="s">
        <v>621</v>
      </c>
      <c r="N411" s="3" t="s">
        <v>622</v>
      </c>
      <c r="O411" s="3" t="s">
        <v>621</v>
      </c>
      <c r="P411" s="3" t="s">
        <v>622</v>
      </c>
      <c r="Q411" s="3" t="s">
        <v>621</v>
      </c>
      <c r="R411" s="3" t="s">
        <v>622</v>
      </c>
      <c r="S411" s="3" t="s">
        <v>621</v>
      </c>
      <c r="U411" s="20">
        <f t="shared" si="12"/>
        <v>14.7</v>
      </c>
      <c r="V411" s="3">
        <f t="shared" si="13"/>
        <v>0</v>
      </c>
    </row>
    <row r="412" spans="1:22" ht="15" customHeight="1" x14ac:dyDescent="0.25">
      <c r="A412" s="3" t="s">
        <v>521</v>
      </c>
      <c r="B412" s="3" t="s">
        <v>532</v>
      </c>
      <c r="C412" s="3">
        <v>2013</v>
      </c>
      <c r="D412" s="3">
        <v>1357</v>
      </c>
      <c r="E412" s="3">
        <v>675.15</v>
      </c>
      <c r="F412" s="3">
        <v>145.16</v>
      </c>
      <c r="G412" s="3">
        <v>154.6</v>
      </c>
      <c r="H412" s="3">
        <v>93.56</v>
      </c>
      <c r="I412" s="3">
        <v>152.72</v>
      </c>
      <c r="J412" s="3">
        <v>308.72000000000003</v>
      </c>
      <c r="K412" s="3">
        <v>14.31</v>
      </c>
      <c r="L412" s="3">
        <v>0</v>
      </c>
      <c r="M412" s="3" t="s">
        <v>621</v>
      </c>
      <c r="N412" s="3" t="s">
        <v>622</v>
      </c>
      <c r="O412" s="3" t="s">
        <v>621</v>
      </c>
      <c r="P412" s="3" t="s">
        <v>622</v>
      </c>
      <c r="Q412" s="3" t="s">
        <v>621</v>
      </c>
      <c r="R412" s="3" t="s">
        <v>622</v>
      </c>
      <c r="S412" s="3" t="s">
        <v>621</v>
      </c>
      <c r="U412" s="20">
        <f t="shared" si="12"/>
        <v>1357</v>
      </c>
      <c r="V412" s="3">
        <f t="shared" si="13"/>
        <v>0</v>
      </c>
    </row>
    <row r="413" spans="1:22" ht="15" customHeight="1" x14ac:dyDescent="0.25">
      <c r="A413" s="3" t="s">
        <v>521</v>
      </c>
      <c r="B413" s="3" t="s">
        <v>533</v>
      </c>
      <c r="C413" s="3">
        <v>2013</v>
      </c>
      <c r="D413" s="3">
        <v>140.94999999999999</v>
      </c>
      <c r="E413" s="3">
        <v>82.16</v>
      </c>
      <c r="F413" s="3">
        <v>6.22</v>
      </c>
      <c r="G413" s="3">
        <v>3.45</v>
      </c>
      <c r="H413" s="3">
        <v>0</v>
      </c>
      <c r="I413" s="3">
        <v>9.35</v>
      </c>
      <c r="J413" s="3">
        <v>37.94</v>
      </c>
      <c r="K413" s="3">
        <v>1.83</v>
      </c>
      <c r="L413" s="3">
        <v>0</v>
      </c>
      <c r="M413" s="3" t="s">
        <v>621</v>
      </c>
      <c r="N413" s="3" t="s">
        <v>622</v>
      </c>
      <c r="O413" s="3" t="s">
        <v>621</v>
      </c>
      <c r="P413" s="3" t="s">
        <v>622</v>
      </c>
      <c r="Q413" s="3" t="s">
        <v>621</v>
      </c>
      <c r="R413" s="3" t="s">
        <v>622</v>
      </c>
      <c r="S413" s="3" t="s">
        <v>621</v>
      </c>
      <c r="U413" s="20">
        <f t="shared" si="12"/>
        <v>140.94999999999999</v>
      </c>
      <c r="V413" s="3">
        <f t="shared" si="13"/>
        <v>0</v>
      </c>
    </row>
    <row r="414" spans="1:22"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U414" s="20">
        <f t="shared" si="12"/>
        <v>0</v>
      </c>
      <c r="V414" s="3">
        <f t="shared" si="13"/>
        <v>0</v>
      </c>
    </row>
    <row r="415" spans="1:22" ht="15" customHeight="1" x14ac:dyDescent="0.25">
      <c r="A415" s="3" t="s">
        <v>521</v>
      </c>
      <c r="B415" s="3" t="s">
        <v>535</v>
      </c>
      <c r="C415" s="3">
        <v>2013</v>
      </c>
      <c r="D415" s="3">
        <v>24.9</v>
      </c>
      <c r="E415" s="3">
        <v>4.2</v>
      </c>
      <c r="F415" s="3">
        <v>8.9</v>
      </c>
      <c r="G415" s="3">
        <v>1.4</v>
      </c>
      <c r="H415" s="3">
        <v>0</v>
      </c>
      <c r="I415" s="3">
        <v>6.9</v>
      </c>
      <c r="J415" s="3">
        <v>3.5</v>
      </c>
      <c r="K415" s="3">
        <v>0</v>
      </c>
      <c r="L415" s="3">
        <v>0</v>
      </c>
      <c r="M415" s="3" t="s">
        <v>621</v>
      </c>
      <c r="N415" s="3" t="s">
        <v>622</v>
      </c>
      <c r="O415" s="3" t="s">
        <v>621</v>
      </c>
      <c r="P415" s="3" t="s">
        <v>622</v>
      </c>
      <c r="Q415" s="3" t="s">
        <v>621</v>
      </c>
      <c r="R415" s="3" t="s">
        <v>622</v>
      </c>
      <c r="S415" s="3" t="s">
        <v>621</v>
      </c>
      <c r="U415" s="20">
        <f t="shared" si="12"/>
        <v>24.9</v>
      </c>
      <c r="V415" s="3">
        <f t="shared" si="13"/>
        <v>0</v>
      </c>
    </row>
    <row r="416" spans="1:22" ht="15" customHeight="1" x14ac:dyDescent="0.25">
      <c r="A416" s="3" t="s">
        <v>536</v>
      </c>
      <c r="B416" s="3" t="s">
        <v>537</v>
      </c>
      <c r="C416" s="3">
        <v>2013</v>
      </c>
      <c r="D416" s="3">
        <v>2.6</v>
      </c>
      <c r="E416" s="3" t="s">
        <v>621</v>
      </c>
      <c r="F416" s="3">
        <v>0.6</v>
      </c>
      <c r="G416" s="3">
        <v>1</v>
      </c>
      <c r="H416" s="3" t="s">
        <v>621</v>
      </c>
      <c r="I416" s="3">
        <v>1</v>
      </c>
      <c r="J416" s="3" t="s">
        <v>621</v>
      </c>
      <c r="K416" s="3" t="s">
        <v>621</v>
      </c>
      <c r="L416" s="3" t="s">
        <v>621</v>
      </c>
      <c r="M416" s="3" t="s">
        <v>621</v>
      </c>
      <c r="N416" s="3" t="s">
        <v>622</v>
      </c>
      <c r="O416" s="3" t="s">
        <v>621</v>
      </c>
      <c r="P416" s="3" t="s">
        <v>622</v>
      </c>
      <c r="Q416" s="3" t="s">
        <v>621</v>
      </c>
      <c r="R416" s="3" t="s">
        <v>622</v>
      </c>
      <c r="S416" s="3" t="s">
        <v>621</v>
      </c>
      <c r="U416" s="20">
        <f t="shared" si="12"/>
        <v>2.6</v>
      </c>
      <c r="V416" s="3">
        <f t="shared" si="13"/>
        <v>0</v>
      </c>
    </row>
    <row r="417" spans="1:22" ht="15" customHeight="1" x14ac:dyDescent="0.25">
      <c r="A417" s="3" t="s">
        <v>536</v>
      </c>
      <c r="B417" s="3" t="s">
        <v>538</v>
      </c>
      <c r="C417" s="3">
        <v>2013</v>
      </c>
      <c r="D417" s="3">
        <v>3.7</v>
      </c>
      <c r="E417" s="3">
        <v>0.1</v>
      </c>
      <c r="F417" s="3">
        <v>0.5</v>
      </c>
      <c r="G417" s="3">
        <v>0.4</v>
      </c>
      <c r="H417" s="3" t="s">
        <v>621</v>
      </c>
      <c r="I417" s="3">
        <v>2.2000000000000002</v>
      </c>
      <c r="J417" s="3">
        <v>0.6</v>
      </c>
      <c r="K417" s="3" t="s">
        <v>621</v>
      </c>
      <c r="L417" s="3" t="s">
        <v>621</v>
      </c>
      <c r="M417" s="3" t="s">
        <v>621</v>
      </c>
      <c r="N417" s="3" t="s">
        <v>622</v>
      </c>
      <c r="O417" s="3" t="s">
        <v>621</v>
      </c>
      <c r="P417" s="3" t="s">
        <v>622</v>
      </c>
      <c r="Q417" s="3" t="s">
        <v>621</v>
      </c>
      <c r="R417" s="3" t="s">
        <v>622</v>
      </c>
      <c r="S417" s="3" t="s">
        <v>621</v>
      </c>
      <c r="U417" s="20">
        <f t="shared" si="12"/>
        <v>3.7</v>
      </c>
      <c r="V417" s="3">
        <f t="shared" si="13"/>
        <v>0</v>
      </c>
    </row>
    <row r="418" spans="1:22" ht="15" customHeight="1" x14ac:dyDescent="0.25">
      <c r="A418" s="3" t="s">
        <v>536</v>
      </c>
      <c r="B418" s="3" t="s">
        <v>539</v>
      </c>
      <c r="C418" s="3">
        <v>2013</v>
      </c>
      <c r="D418" s="3">
        <v>122.6</v>
      </c>
      <c r="E418" s="3">
        <v>33.5</v>
      </c>
      <c r="F418" s="3">
        <v>20</v>
      </c>
      <c r="G418" s="3">
        <v>35.299999999999997</v>
      </c>
      <c r="H418" s="3">
        <v>8.8000000000000007</v>
      </c>
      <c r="I418" s="3">
        <v>20.7</v>
      </c>
      <c r="J418" s="3">
        <v>13.1</v>
      </c>
      <c r="K418" s="3" t="s">
        <v>621</v>
      </c>
      <c r="L418" s="3" t="s">
        <v>621</v>
      </c>
      <c r="M418" s="3" t="s">
        <v>621</v>
      </c>
      <c r="N418" s="3" t="s">
        <v>622</v>
      </c>
      <c r="O418" s="3" t="s">
        <v>621</v>
      </c>
      <c r="P418" s="3" t="s">
        <v>622</v>
      </c>
      <c r="Q418" s="3" t="s">
        <v>621</v>
      </c>
      <c r="R418" s="3" t="s">
        <v>622</v>
      </c>
      <c r="S418" s="3" t="s">
        <v>621</v>
      </c>
      <c r="U418" s="20">
        <f t="shared" si="12"/>
        <v>122.6</v>
      </c>
      <c r="V418" s="3">
        <f t="shared" si="13"/>
        <v>0</v>
      </c>
    </row>
    <row r="419" spans="1:22" ht="15" customHeight="1" x14ac:dyDescent="0.25">
      <c r="A419" s="3" t="s">
        <v>540</v>
      </c>
      <c r="B419" s="3" t="s">
        <v>541</v>
      </c>
      <c r="C419" s="3">
        <v>2013</v>
      </c>
      <c r="D419" s="3">
        <v>4.2720000000000002</v>
      </c>
      <c r="E419" s="3">
        <v>0.35199999999999998</v>
      </c>
      <c r="F419" s="3">
        <v>1.014</v>
      </c>
      <c r="G419" s="3">
        <v>0</v>
      </c>
      <c r="H419" s="3" t="s">
        <v>621</v>
      </c>
      <c r="I419" s="3">
        <v>0.42899999999999999</v>
      </c>
      <c r="J419" s="3">
        <v>0.245</v>
      </c>
      <c r="K419" s="3">
        <v>0</v>
      </c>
      <c r="L419" s="3">
        <v>0</v>
      </c>
      <c r="M419" s="3">
        <v>2.2320000000000002</v>
      </c>
      <c r="N419" s="3" t="s">
        <v>622</v>
      </c>
      <c r="O419" s="3" t="s">
        <v>621</v>
      </c>
      <c r="P419" s="3" t="s">
        <v>622</v>
      </c>
      <c r="Q419" s="3" t="s">
        <v>621</v>
      </c>
      <c r="R419" s="3" t="s">
        <v>622</v>
      </c>
      <c r="S419" s="3" t="s">
        <v>621</v>
      </c>
      <c r="U419" s="20">
        <f t="shared" si="12"/>
        <v>4.2720000000000002</v>
      </c>
      <c r="V419" s="3">
        <f t="shared" si="13"/>
        <v>0</v>
      </c>
    </row>
    <row r="420" spans="1:22" ht="15" customHeight="1" x14ac:dyDescent="0.25">
      <c r="A420" s="3" t="s">
        <v>540</v>
      </c>
      <c r="B420" s="3" t="s">
        <v>542</v>
      </c>
      <c r="C420" s="3">
        <v>2013</v>
      </c>
      <c r="D420" s="3">
        <v>4.3840000000000003</v>
      </c>
      <c r="E420" s="3">
        <v>0.34899999999999998</v>
      </c>
      <c r="F420" s="3">
        <v>1.3620000000000001</v>
      </c>
      <c r="G420" s="3">
        <v>0</v>
      </c>
      <c r="H420" s="3" t="s">
        <v>621</v>
      </c>
      <c r="I420" s="3">
        <v>0.50900000000000001</v>
      </c>
      <c r="J420" s="3">
        <v>0.33700000000000002</v>
      </c>
      <c r="K420" s="3">
        <v>0</v>
      </c>
      <c r="L420" s="3">
        <v>0</v>
      </c>
      <c r="M420" s="3">
        <v>1.827</v>
      </c>
      <c r="N420" s="3" t="s">
        <v>622</v>
      </c>
      <c r="O420" s="3" t="s">
        <v>621</v>
      </c>
      <c r="P420" s="3" t="s">
        <v>622</v>
      </c>
      <c r="Q420" s="3" t="s">
        <v>621</v>
      </c>
      <c r="R420" s="3" t="s">
        <v>622</v>
      </c>
      <c r="S420" s="3" t="s">
        <v>621</v>
      </c>
      <c r="U420" s="20">
        <f t="shared" si="12"/>
        <v>4.3840000000000003</v>
      </c>
      <c r="V420" s="3">
        <f t="shared" si="13"/>
        <v>0</v>
      </c>
    </row>
    <row r="421" spans="1:22" ht="15" customHeight="1" x14ac:dyDescent="0.25">
      <c r="A421" s="3" t="s">
        <v>540</v>
      </c>
      <c r="B421" s="3" t="s">
        <v>543</v>
      </c>
      <c r="C421" s="3">
        <v>2013</v>
      </c>
      <c r="D421" s="3">
        <v>7.3390000000000004</v>
      </c>
      <c r="E421" s="3">
        <v>1.968</v>
      </c>
      <c r="F421" s="3">
        <v>2.714</v>
      </c>
      <c r="G421" s="3">
        <v>0.71299999999999997</v>
      </c>
      <c r="H421" s="3" t="s">
        <v>621</v>
      </c>
      <c r="I421" s="3">
        <v>0.56999999999999995</v>
      </c>
      <c r="J421" s="3">
        <v>0</v>
      </c>
      <c r="K421" s="3">
        <v>0</v>
      </c>
      <c r="L421" s="3">
        <v>0</v>
      </c>
      <c r="M421" s="3">
        <v>1.3740000000000001</v>
      </c>
      <c r="N421" s="3" t="s">
        <v>622</v>
      </c>
      <c r="O421" s="3" t="s">
        <v>621</v>
      </c>
      <c r="P421" s="3" t="s">
        <v>622</v>
      </c>
      <c r="Q421" s="3" t="s">
        <v>621</v>
      </c>
      <c r="R421" s="3" t="s">
        <v>622</v>
      </c>
      <c r="S421" s="3" t="s">
        <v>621</v>
      </c>
      <c r="U421" s="20">
        <f t="shared" si="12"/>
        <v>7.3390000000000004</v>
      </c>
      <c r="V421" s="3">
        <f t="shared" si="13"/>
        <v>0</v>
      </c>
    </row>
    <row r="422" spans="1:22" ht="15" customHeight="1" x14ac:dyDescent="0.25">
      <c r="A422" s="3" t="s">
        <v>540</v>
      </c>
      <c r="B422" s="3" t="s">
        <v>544</v>
      </c>
      <c r="C422" s="3">
        <v>2013</v>
      </c>
      <c r="D422" s="3">
        <v>9.9320000000000004</v>
      </c>
      <c r="E422" s="3">
        <v>1.2210000000000001</v>
      </c>
      <c r="F422" s="3">
        <v>3.5510000000000002</v>
      </c>
      <c r="G422" s="3">
        <v>0.108</v>
      </c>
      <c r="H422" s="3" t="s">
        <v>621</v>
      </c>
      <c r="I422" s="3">
        <v>1.0289999999999999</v>
      </c>
      <c r="J422" s="3">
        <v>0.59699999999999998</v>
      </c>
      <c r="K422" s="3">
        <v>0</v>
      </c>
      <c r="L422" s="3">
        <v>0</v>
      </c>
      <c r="M422" s="3">
        <v>3.4260000000000002</v>
      </c>
      <c r="N422" s="3" t="s">
        <v>622</v>
      </c>
      <c r="O422" s="3" t="s">
        <v>621</v>
      </c>
      <c r="P422" s="3" t="s">
        <v>622</v>
      </c>
      <c r="Q422" s="3" t="s">
        <v>621</v>
      </c>
      <c r="R422" s="3" t="s">
        <v>622</v>
      </c>
      <c r="S422" s="3" t="s">
        <v>621</v>
      </c>
      <c r="U422" s="20">
        <f t="shared" si="12"/>
        <v>9.9320000000000004</v>
      </c>
      <c r="V422" s="3">
        <f t="shared" si="13"/>
        <v>0</v>
      </c>
    </row>
    <row r="423" spans="1:22" ht="15" customHeight="1" x14ac:dyDescent="0.25">
      <c r="A423" s="3" t="s">
        <v>540</v>
      </c>
      <c r="B423" s="3" t="s">
        <v>545</v>
      </c>
      <c r="C423" s="3">
        <v>2013</v>
      </c>
      <c r="D423" s="3">
        <v>86.213999999999999</v>
      </c>
      <c r="E423" s="3">
        <v>22.023</v>
      </c>
      <c r="F423" s="3">
        <v>24.456</v>
      </c>
      <c r="G423" s="3">
        <v>1.254</v>
      </c>
      <c r="H423" s="3" t="s">
        <v>621</v>
      </c>
      <c r="I423" s="3">
        <v>15.659000000000001</v>
      </c>
      <c r="J423" s="3">
        <v>19.702999999999999</v>
      </c>
      <c r="K423" s="3">
        <v>0</v>
      </c>
      <c r="L423" s="3">
        <v>0</v>
      </c>
      <c r="M423" s="3">
        <v>3.1190000000000002</v>
      </c>
      <c r="N423" s="3" t="s">
        <v>622</v>
      </c>
      <c r="O423" s="3" t="s">
        <v>621</v>
      </c>
      <c r="P423" s="3" t="s">
        <v>622</v>
      </c>
      <c r="Q423" s="3" t="s">
        <v>621</v>
      </c>
      <c r="R423" s="3" t="s">
        <v>622</v>
      </c>
      <c r="S423" s="3" t="s">
        <v>621</v>
      </c>
      <c r="U423" s="20">
        <f t="shared" si="12"/>
        <v>86.213999999999999</v>
      </c>
      <c r="V423" s="3">
        <f t="shared" si="13"/>
        <v>0</v>
      </c>
    </row>
    <row r="424" spans="1:22" ht="15" customHeight="1" x14ac:dyDescent="0.25">
      <c r="A424" s="3" t="s">
        <v>546</v>
      </c>
      <c r="B424" s="3" t="s">
        <v>547</v>
      </c>
      <c r="C424" s="3">
        <v>2013</v>
      </c>
      <c r="D424" s="3">
        <v>2.4449999999999998</v>
      </c>
      <c r="E424" s="3">
        <v>0.65500000000000003</v>
      </c>
      <c r="F424" s="3">
        <v>0.26</v>
      </c>
      <c r="G424" s="3">
        <v>0.51700000000000002</v>
      </c>
      <c r="H424" s="3">
        <v>0</v>
      </c>
      <c r="I424" s="3">
        <v>0.91300000000000003</v>
      </c>
      <c r="J424" s="3">
        <v>9.9000000000000005E-2</v>
      </c>
      <c r="K424" s="3">
        <v>0</v>
      </c>
      <c r="L424" s="3">
        <v>0</v>
      </c>
      <c r="M424" s="3">
        <v>0</v>
      </c>
      <c r="N424" s="3" t="s">
        <v>622</v>
      </c>
      <c r="O424" s="3" t="s">
        <v>621</v>
      </c>
      <c r="P424" s="3" t="s">
        <v>622</v>
      </c>
      <c r="Q424" s="3" t="s">
        <v>621</v>
      </c>
      <c r="R424" s="3" t="s">
        <v>622</v>
      </c>
      <c r="S424" s="3" t="s">
        <v>621</v>
      </c>
      <c r="U424" s="20">
        <f t="shared" si="12"/>
        <v>2.4449999999999998</v>
      </c>
      <c r="V424" s="3">
        <f t="shared" si="13"/>
        <v>0</v>
      </c>
    </row>
    <row r="425" spans="1:22" ht="15" customHeight="1" x14ac:dyDescent="0.25">
      <c r="A425" s="3" t="s">
        <v>546</v>
      </c>
      <c r="B425" s="3" t="s">
        <v>548</v>
      </c>
      <c r="C425" s="3">
        <v>2013</v>
      </c>
      <c r="D425" s="3">
        <v>131.256</v>
      </c>
      <c r="E425" s="3">
        <v>51.704000000000001</v>
      </c>
      <c r="F425" s="3">
        <v>19.751999999999999</v>
      </c>
      <c r="G425" s="3">
        <v>18.047000000000001</v>
      </c>
      <c r="H425" s="3">
        <v>9.4629999999999992</v>
      </c>
      <c r="I425" s="3">
        <v>24.038</v>
      </c>
      <c r="J425" s="3">
        <v>11.526</v>
      </c>
      <c r="K425" s="3">
        <v>0</v>
      </c>
      <c r="L425" s="3">
        <v>6.1890000000000001</v>
      </c>
      <c r="M425" s="3">
        <v>0</v>
      </c>
      <c r="N425" s="3" t="s">
        <v>622</v>
      </c>
      <c r="O425" s="3" t="s">
        <v>621</v>
      </c>
      <c r="P425" s="3" t="s">
        <v>622</v>
      </c>
      <c r="Q425" s="3" t="s">
        <v>621</v>
      </c>
      <c r="R425" s="3" t="s">
        <v>622</v>
      </c>
      <c r="S425" s="3" t="s">
        <v>621</v>
      </c>
      <c r="U425" s="20">
        <f t="shared" si="12"/>
        <v>131.256</v>
      </c>
      <c r="V425" s="3">
        <f t="shared" si="13"/>
        <v>0</v>
      </c>
    </row>
    <row r="426" spans="1:22" ht="15" customHeight="1" x14ac:dyDescent="0.25">
      <c r="A426" s="3" t="s">
        <v>546</v>
      </c>
      <c r="B426" s="3" t="s">
        <v>549</v>
      </c>
      <c r="C426" s="3">
        <v>2013</v>
      </c>
      <c r="D426" s="3">
        <v>23.3</v>
      </c>
      <c r="E426" s="3">
        <v>10.7</v>
      </c>
      <c r="F426" s="3">
        <v>0.7</v>
      </c>
      <c r="G426" s="3">
        <v>4.5999999999999996</v>
      </c>
      <c r="H426" s="3">
        <v>0</v>
      </c>
      <c r="I426" s="3">
        <v>6</v>
      </c>
      <c r="J426" s="3">
        <v>1.3</v>
      </c>
      <c r="K426" s="3">
        <v>0</v>
      </c>
      <c r="L426" s="3">
        <v>0</v>
      </c>
      <c r="M426" s="3">
        <v>0</v>
      </c>
      <c r="N426" s="3" t="s">
        <v>622</v>
      </c>
      <c r="O426" s="3" t="s">
        <v>621</v>
      </c>
      <c r="P426" s="3" t="s">
        <v>622</v>
      </c>
      <c r="Q426" s="3" t="s">
        <v>621</v>
      </c>
      <c r="R426" s="3" t="s">
        <v>622</v>
      </c>
      <c r="S426" s="3" t="s">
        <v>621</v>
      </c>
      <c r="U426" s="20">
        <f t="shared" si="12"/>
        <v>23.3</v>
      </c>
      <c r="V426" s="3">
        <f t="shared" si="13"/>
        <v>0</v>
      </c>
    </row>
    <row r="427" spans="1:22" ht="15" customHeight="1" x14ac:dyDescent="0.25">
      <c r="A427" s="3" t="s">
        <v>550</v>
      </c>
      <c r="B427" s="3" t="s">
        <v>551</v>
      </c>
      <c r="C427" s="3">
        <v>2013</v>
      </c>
      <c r="D427" s="3">
        <v>219.642</v>
      </c>
      <c r="E427" s="3">
        <v>62.335000000000001</v>
      </c>
      <c r="F427" s="3">
        <v>22.305</v>
      </c>
      <c r="G427" s="3" t="s">
        <v>621</v>
      </c>
      <c r="H427" s="3" t="s">
        <v>621</v>
      </c>
      <c r="I427" s="3">
        <v>21.183</v>
      </c>
      <c r="J427" s="3">
        <v>19.530999999999999</v>
      </c>
      <c r="K427" s="3">
        <v>2.484</v>
      </c>
      <c r="L427" s="3" t="s">
        <v>621</v>
      </c>
      <c r="M427" s="3">
        <v>91.805000000000007</v>
      </c>
      <c r="N427" s="3" t="s">
        <v>622</v>
      </c>
      <c r="O427" s="3" t="s">
        <v>621</v>
      </c>
      <c r="P427" s="3" t="s">
        <v>622</v>
      </c>
      <c r="Q427" s="3" t="s">
        <v>621</v>
      </c>
      <c r="R427" s="3" t="s">
        <v>622</v>
      </c>
      <c r="S427" s="3" t="s">
        <v>621</v>
      </c>
      <c r="U427" s="20">
        <f t="shared" si="12"/>
        <v>219.642</v>
      </c>
      <c r="V427" s="3">
        <f t="shared" si="13"/>
        <v>0</v>
      </c>
    </row>
    <row r="428" spans="1:22" ht="15" customHeight="1" x14ac:dyDescent="0.25">
      <c r="A428" s="3" t="s">
        <v>550</v>
      </c>
      <c r="B428" s="3" t="s">
        <v>552</v>
      </c>
      <c r="C428" s="3">
        <v>2013</v>
      </c>
      <c r="D428" s="3">
        <v>2.0030000000000001</v>
      </c>
      <c r="E428" s="3">
        <v>1.0820000000000001</v>
      </c>
      <c r="F428" s="3">
        <v>2.3E-2</v>
      </c>
      <c r="G428" s="3" t="s">
        <v>621</v>
      </c>
      <c r="H428" s="3" t="s">
        <v>621</v>
      </c>
      <c r="I428" s="3" t="s">
        <v>621</v>
      </c>
      <c r="J428" s="3" t="s">
        <v>621</v>
      </c>
      <c r="K428" s="3" t="s">
        <v>621</v>
      </c>
      <c r="L428" s="3" t="s">
        <v>621</v>
      </c>
      <c r="M428" s="3">
        <v>0.89800000000000002</v>
      </c>
      <c r="N428" s="3" t="s">
        <v>622</v>
      </c>
      <c r="O428" s="3" t="s">
        <v>621</v>
      </c>
      <c r="P428" s="3" t="s">
        <v>622</v>
      </c>
      <c r="Q428" s="3" t="s">
        <v>621</v>
      </c>
      <c r="R428" s="3" t="s">
        <v>622</v>
      </c>
      <c r="S428" s="3" t="s">
        <v>621</v>
      </c>
      <c r="U428" s="20">
        <f t="shared" si="12"/>
        <v>2.0030000000000001</v>
      </c>
      <c r="V428" s="3">
        <f t="shared" si="13"/>
        <v>0</v>
      </c>
    </row>
    <row r="429" spans="1:22" ht="15" customHeight="1" x14ac:dyDescent="0.25">
      <c r="A429" s="3" t="s">
        <v>550</v>
      </c>
      <c r="B429" s="3" t="s">
        <v>553</v>
      </c>
      <c r="C429" s="3">
        <v>2013</v>
      </c>
      <c r="D429" s="3">
        <v>14.608000000000001</v>
      </c>
      <c r="E429" s="3">
        <v>7.7350000000000003</v>
      </c>
      <c r="F429" s="3">
        <v>0.628</v>
      </c>
      <c r="G429" s="3" t="s">
        <v>621</v>
      </c>
      <c r="H429" s="3" t="s">
        <v>621</v>
      </c>
      <c r="I429" s="3">
        <v>3.806</v>
      </c>
      <c r="J429" s="3">
        <v>1.234</v>
      </c>
      <c r="K429" s="3" t="s">
        <v>621</v>
      </c>
      <c r="L429" s="3" t="s">
        <v>621</v>
      </c>
      <c r="M429" s="3">
        <v>1.2050000000000001</v>
      </c>
      <c r="N429" s="3" t="s">
        <v>622</v>
      </c>
      <c r="O429" s="3" t="s">
        <v>621</v>
      </c>
      <c r="P429" s="3" t="s">
        <v>622</v>
      </c>
      <c r="Q429" s="3" t="s">
        <v>621</v>
      </c>
      <c r="R429" s="3" t="s">
        <v>622</v>
      </c>
      <c r="S429" s="3" t="s">
        <v>621</v>
      </c>
      <c r="U429" s="20">
        <f t="shared" si="12"/>
        <v>14.608000000000001</v>
      </c>
      <c r="V429" s="3">
        <f t="shared" si="13"/>
        <v>0</v>
      </c>
    </row>
    <row r="430" spans="1:22" ht="15" customHeight="1" x14ac:dyDescent="0.25">
      <c r="A430" s="3" t="s">
        <v>550</v>
      </c>
      <c r="B430" s="3" t="s">
        <v>554</v>
      </c>
      <c r="C430" s="3">
        <v>2013</v>
      </c>
      <c r="D430" s="3">
        <v>23.454999999999998</v>
      </c>
      <c r="E430" s="3">
        <v>11.441000000000001</v>
      </c>
      <c r="F430" s="3">
        <v>6.1550000000000002</v>
      </c>
      <c r="G430" s="3" t="s">
        <v>621</v>
      </c>
      <c r="H430" s="3" t="s">
        <v>621</v>
      </c>
      <c r="I430" s="3">
        <v>4.3070000000000004</v>
      </c>
      <c r="J430" s="3">
        <v>1.552</v>
      </c>
      <c r="K430" s="3" t="s">
        <v>621</v>
      </c>
      <c r="L430" s="3" t="s">
        <v>621</v>
      </c>
      <c r="M430" s="3" t="s">
        <v>621</v>
      </c>
      <c r="N430" s="3" t="s">
        <v>622</v>
      </c>
      <c r="O430" s="3" t="s">
        <v>621</v>
      </c>
      <c r="P430" s="3" t="s">
        <v>622</v>
      </c>
      <c r="Q430" s="3" t="s">
        <v>621</v>
      </c>
      <c r="R430" s="3" t="s">
        <v>622</v>
      </c>
      <c r="S430" s="3" t="s">
        <v>621</v>
      </c>
      <c r="U430" s="20">
        <f t="shared" si="12"/>
        <v>23.454999999999998</v>
      </c>
      <c r="V430" s="3">
        <f t="shared" si="13"/>
        <v>0</v>
      </c>
    </row>
    <row r="431" spans="1:22" ht="15" customHeight="1" x14ac:dyDescent="0.25">
      <c r="A431" s="3" t="s">
        <v>550</v>
      </c>
      <c r="B431" s="3" t="s">
        <v>555</v>
      </c>
      <c r="C431" s="3">
        <v>2013</v>
      </c>
      <c r="D431" s="3">
        <v>6.133</v>
      </c>
      <c r="E431" s="3">
        <v>2.3759999999999999</v>
      </c>
      <c r="F431" s="3">
        <v>0.221</v>
      </c>
      <c r="G431" s="3" t="s">
        <v>621</v>
      </c>
      <c r="H431" s="3" t="s">
        <v>621</v>
      </c>
      <c r="I431" s="3">
        <v>1.974</v>
      </c>
      <c r="J431" s="3">
        <v>0.65300000000000002</v>
      </c>
      <c r="K431" s="3" t="s">
        <v>621</v>
      </c>
      <c r="L431" s="3" t="s">
        <v>621</v>
      </c>
      <c r="M431" s="3">
        <v>0.90900000000000003</v>
      </c>
      <c r="N431" s="3" t="s">
        <v>622</v>
      </c>
      <c r="O431" s="3" t="s">
        <v>621</v>
      </c>
      <c r="P431" s="3" t="s">
        <v>622</v>
      </c>
      <c r="Q431" s="3" t="s">
        <v>621</v>
      </c>
      <c r="R431" s="3" t="s">
        <v>622</v>
      </c>
      <c r="S431" s="3" t="s">
        <v>621</v>
      </c>
      <c r="U431" s="20">
        <f t="shared" si="12"/>
        <v>6.133</v>
      </c>
      <c r="V431" s="3">
        <f t="shared" si="13"/>
        <v>0</v>
      </c>
    </row>
    <row r="432" spans="1:22" ht="15" customHeight="1" x14ac:dyDescent="0.25">
      <c r="A432" s="3" t="s">
        <v>550</v>
      </c>
      <c r="B432" s="3" t="s">
        <v>556</v>
      </c>
      <c r="C432" s="3">
        <v>2013</v>
      </c>
      <c r="D432" s="3">
        <v>3.6190000000000002</v>
      </c>
      <c r="E432" s="3">
        <v>3.6190000000000002</v>
      </c>
      <c r="F432" s="3" t="s">
        <v>621</v>
      </c>
      <c r="G432" s="3" t="s">
        <v>621</v>
      </c>
      <c r="H432" s="3" t="s">
        <v>621</v>
      </c>
      <c r="I432" s="3" t="s">
        <v>621</v>
      </c>
      <c r="J432" s="3" t="s">
        <v>621</v>
      </c>
      <c r="K432" s="3" t="s">
        <v>621</v>
      </c>
      <c r="L432" s="3" t="s">
        <v>621</v>
      </c>
      <c r="M432" s="3" t="s">
        <v>621</v>
      </c>
      <c r="N432" s="3" t="s">
        <v>622</v>
      </c>
      <c r="O432" s="3" t="s">
        <v>621</v>
      </c>
      <c r="P432" s="3" t="s">
        <v>622</v>
      </c>
      <c r="Q432" s="3" t="s">
        <v>621</v>
      </c>
      <c r="R432" s="3" t="s">
        <v>622</v>
      </c>
      <c r="S432" s="3" t="s">
        <v>621</v>
      </c>
      <c r="U432" s="20">
        <f t="shared" si="12"/>
        <v>3.6190000000000002</v>
      </c>
      <c r="V432" s="3">
        <f t="shared" si="13"/>
        <v>0</v>
      </c>
    </row>
    <row r="433" spans="1:22" ht="15" customHeight="1" x14ac:dyDescent="0.25">
      <c r="A433" s="3" t="s">
        <v>550</v>
      </c>
      <c r="B433" s="3" t="s">
        <v>557</v>
      </c>
      <c r="C433" s="3">
        <v>2013</v>
      </c>
      <c r="D433" s="3">
        <v>106.328</v>
      </c>
      <c r="E433" s="3">
        <v>24.405999999999999</v>
      </c>
      <c r="F433" s="3">
        <v>4.8090000000000002</v>
      </c>
      <c r="G433" s="3" t="s">
        <v>621</v>
      </c>
      <c r="H433" s="3">
        <v>27.994</v>
      </c>
      <c r="I433" s="3">
        <v>7.226</v>
      </c>
      <c r="J433" s="3">
        <v>5.0110000000000001</v>
      </c>
      <c r="K433" s="3">
        <v>0.61899999999999999</v>
      </c>
      <c r="L433" s="3" t="s">
        <v>621</v>
      </c>
      <c r="M433" s="3">
        <v>64.256</v>
      </c>
      <c r="N433" s="3" t="s">
        <v>622</v>
      </c>
      <c r="O433" s="3" t="s">
        <v>621</v>
      </c>
      <c r="P433" s="3" t="s">
        <v>622</v>
      </c>
      <c r="Q433" s="3" t="s">
        <v>621</v>
      </c>
      <c r="R433" s="3" t="s">
        <v>622</v>
      </c>
      <c r="S433" s="3" t="s">
        <v>621</v>
      </c>
      <c r="U433" s="20">
        <f t="shared" si="12"/>
        <v>106.328</v>
      </c>
      <c r="V433" s="3">
        <f t="shared" si="13"/>
        <v>0</v>
      </c>
    </row>
    <row r="434" spans="1:22" ht="15" customHeight="1" x14ac:dyDescent="0.25">
      <c r="A434" s="3" t="s">
        <v>550</v>
      </c>
      <c r="B434" s="3" t="s">
        <v>558</v>
      </c>
      <c r="C434" s="3">
        <v>2013</v>
      </c>
      <c r="D434" s="3">
        <v>127.238</v>
      </c>
      <c r="E434" s="3">
        <v>66.519000000000005</v>
      </c>
      <c r="F434" s="3">
        <v>7.548</v>
      </c>
      <c r="G434" s="3" t="s">
        <v>621</v>
      </c>
      <c r="H434" s="3" t="s">
        <v>621</v>
      </c>
      <c r="I434" s="3">
        <v>20.242999999999999</v>
      </c>
      <c r="J434" s="3">
        <v>17.616</v>
      </c>
      <c r="K434" s="3">
        <v>0.49299999999999999</v>
      </c>
      <c r="L434" s="3" t="s">
        <v>621</v>
      </c>
      <c r="M434" s="3">
        <v>14.781000000000001</v>
      </c>
      <c r="N434" s="3" t="s">
        <v>622</v>
      </c>
      <c r="O434" s="3" t="s">
        <v>621</v>
      </c>
      <c r="P434" s="3" t="s">
        <v>622</v>
      </c>
      <c r="Q434" s="3" t="s">
        <v>621</v>
      </c>
      <c r="R434" s="3" t="s">
        <v>622</v>
      </c>
      <c r="S434" s="3" t="s">
        <v>621</v>
      </c>
      <c r="U434" s="20">
        <f t="shared" si="12"/>
        <v>127.238</v>
      </c>
      <c r="V434" s="3">
        <f t="shared" si="13"/>
        <v>0</v>
      </c>
    </row>
    <row r="435" spans="1:22" ht="15" customHeight="1" x14ac:dyDescent="0.25">
      <c r="A435" s="3" t="s">
        <v>550</v>
      </c>
      <c r="B435" s="3" t="s">
        <v>559</v>
      </c>
      <c r="C435" s="3">
        <v>2013</v>
      </c>
      <c r="D435" s="3">
        <v>41.853999999999999</v>
      </c>
      <c r="E435" s="3">
        <v>14.036</v>
      </c>
      <c r="F435" s="3">
        <v>3.722</v>
      </c>
      <c r="G435" s="3" t="s">
        <v>621</v>
      </c>
      <c r="H435" s="3" t="s">
        <v>621</v>
      </c>
      <c r="I435" s="3">
        <v>7.4619999999999997</v>
      </c>
      <c r="J435" s="3">
        <v>1.8560000000000001</v>
      </c>
      <c r="K435" s="3" t="s">
        <v>621</v>
      </c>
      <c r="L435" s="3" t="s">
        <v>621</v>
      </c>
      <c r="M435" s="3">
        <v>14.776999999999999</v>
      </c>
      <c r="N435" s="3" t="s">
        <v>622</v>
      </c>
      <c r="O435" s="3" t="s">
        <v>621</v>
      </c>
      <c r="P435" s="3" t="s">
        <v>622</v>
      </c>
      <c r="Q435" s="3" t="s">
        <v>621</v>
      </c>
      <c r="R435" s="3" t="s">
        <v>622</v>
      </c>
      <c r="S435" s="3" t="s">
        <v>621</v>
      </c>
      <c r="U435" s="20">
        <f t="shared" si="12"/>
        <v>41.853999999999999</v>
      </c>
      <c r="V435" s="3">
        <f t="shared" si="13"/>
        <v>0</v>
      </c>
    </row>
    <row r="436" spans="1:22" ht="15" customHeight="1" x14ac:dyDescent="0.25">
      <c r="A436" s="3" t="s">
        <v>550</v>
      </c>
      <c r="B436" s="3" t="s">
        <v>560</v>
      </c>
      <c r="C436" s="3">
        <v>2013</v>
      </c>
      <c r="D436" s="3">
        <v>17.093</v>
      </c>
      <c r="E436" s="3">
        <v>8.1829999999999998</v>
      </c>
      <c r="F436" s="3" t="s">
        <v>621</v>
      </c>
      <c r="G436" s="3" t="s">
        <v>621</v>
      </c>
      <c r="H436" s="3" t="s">
        <v>621</v>
      </c>
      <c r="I436" s="3">
        <v>2.9630000000000001</v>
      </c>
      <c r="J436" s="3">
        <v>0.93700000000000006</v>
      </c>
      <c r="K436" s="3" t="s">
        <v>621</v>
      </c>
      <c r="L436" s="3" t="s">
        <v>621</v>
      </c>
      <c r="M436" s="3">
        <v>5.01</v>
      </c>
      <c r="N436" s="3" t="s">
        <v>622</v>
      </c>
      <c r="O436" s="3" t="s">
        <v>621</v>
      </c>
      <c r="P436" s="3" t="s">
        <v>622</v>
      </c>
      <c r="Q436" s="3" t="s">
        <v>621</v>
      </c>
      <c r="R436" s="3" t="s">
        <v>622</v>
      </c>
      <c r="S436" s="3" t="s">
        <v>621</v>
      </c>
      <c r="U436" s="20">
        <f t="shared" si="12"/>
        <v>17.093</v>
      </c>
      <c r="V436" s="3">
        <f t="shared" si="13"/>
        <v>0</v>
      </c>
    </row>
    <row r="437" spans="1:22" ht="15" customHeight="1" x14ac:dyDescent="0.25">
      <c r="A437" s="3" t="s">
        <v>550</v>
      </c>
      <c r="B437" s="3" t="s">
        <v>561</v>
      </c>
      <c r="C437" s="3">
        <v>2013</v>
      </c>
      <c r="D437" s="3">
        <v>11.848000000000001</v>
      </c>
      <c r="E437" s="3">
        <v>7.7270000000000003</v>
      </c>
      <c r="F437" s="3">
        <v>0.17399999999999999</v>
      </c>
      <c r="G437" s="3" t="s">
        <v>621</v>
      </c>
      <c r="H437" s="3" t="s">
        <v>621</v>
      </c>
      <c r="I437" s="3">
        <v>3.1930000000000001</v>
      </c>
      <c r="J437" s="3">
        <v>0.63500000000000001</v>
      </c>
      <c r="K437" s="3" t="s">
        <v>621</v>
      </c>
      <c r="L437" s="3" t="s">
        <v>621</v>
      </c>
      <c r="M437" s="3" t="s">
        <v>621</v>
      </c>
      <c r="N437" s="3" t="s">
        <v>622</v>
      </c>
      <c r="O437" s="3" t="s">
        <v>621</v>
      </c>
      <c r="P437" s="3" t="s">
        <v>622</v>
      </c>
      <c r="Q437" s="3" t="s">
        <v>621</v>
      </c>
      <c r="R437" s="3" t="s">
        <v>622</v>
      </c>
      <c r="S437" s="3" t="s">
        <v>621</v>
      </c>
      <c r="U437" s="20">
        <f t="shared" si="12"/>
        <v>11.848000000000001</v>
      </c>
      <c r="V437" s="3">
        <f t="shared" si="13"/>
        <v>0</v>
      </c>
    </row>
    <row r="438" spans="1:22" ht="15" customHeight="1" x14ac:dyDescent="0.25">
      <c r="A438" s="3" t="s">
        <v>550</v>
      </c>
      <c r="B438" s="3" t="s">
        <v>562</v>
      </c>
      <c r="C438" s="3">
        <v>2013</v>
      </c>
      <c r="D438" s="3">
        <v>114.98699999999999</v>
      </c>
      <c r="E438" s="3" t="s">
        <v>621</v>
      </c>
      <c r="F438" s="3" t="s">
        <v>621</v>
      </c>
      <c r="G438" s="3" t="s">
        <v>621</v>
      </c>
      <c r="H438" s="3" t="s">
        <v>621</v>
      </c>
      <c r="I438" s="3" t="s">
        <v>621</v>
      </c>
      <c r="J438" s="3" t="s">
        <v>621</v>
      </c>
      <c r="K438" s="3" t="s">
        <v>621</v>
      </c>
      <c r="L438" s="3" t="s">
        <v>621</v>
      </c>
      <c r="M438" s="3">
        <v>1.927</v>
      </c>
      <c r="N438" s="3" t="s">
        <v>832</v>
      </c>
      <c r="O438" s="3">
        <v>113.06</v>
      </c>
      <c r="P438" s="3" t="s">
        <v>622</v>
      </c>
      <c r="Q438" s="3" t="s">
        <v>621</v>
      </c>
      <c r="R438" s="3" t="s">
        <v>622</v>
      </c>
      <c r="S438" s="3" t="s">
        <v>621</v>
      </c>
      <c r="U438" s="20">
        <f t="shared" si="12"/>
        <v>114.98699999999999</v>
      </c>
      <c r="V438" s="3">
        <f t="shared" si="13"/>
        <v>113.06</v>
      </c>
    </row>
    <row r="439" spans="1:22" ht="15" customHeight="1" x14ac:dyDescent="0.25">
      <c r="A439" s="3" t="s">
        <v>550</v>
      </c>
      <c r="B439" s="3" t="s">
        <v>563</v>
      </c>
      <c r="C439" s="3">
        <v>2013</v>
      </c>
      <c r="D439" s="3">
        <v>59.045000000000002</v>
      </c>
      <c r="E439" s="3">
        <v>45.877000000000002</v>
      </c>
      <c r="F439" s="3" t="s">
        <v>621</v>
      </c>
      <c r="G439" s="3" t="s">
        <v>621</v>
      </c>
      <c r="H439" s="3" t="s">
        <v>621</v>
      </c>
      <c r="I439" s="3">
        <v>9.6050000000000004</v>
      </c>
      <c r="J439" s="3">
        <v>3.5630000000000002</v>
      </c>
      <c r="K439" s="3" t="s">
        <v>621</v>
      </c>
      <c r="L439" s="3" t="s">
        <v>621</v>
      </c>
      <c r="M439" s="3" t="s">
        <v>621</v>
      </c>
      <c r="N439" s="3" t="s">
        <v>622</v>
      </c>
      <c r="O439" s="3" t="s">
        <v>621</v>
      </c>
      <c r="P439" s="3" t="s">
        <v>622</v>
      </c>
      <c r="Q439" s="3" t="s">
        <v>621</v>
      </c>
      <c r="R439" s="3" t="s">
        <v>622</v>
      </c>
      <c r="S439" s="3" t="s">
        <v>621</v>
      </c>
      <c r="U439" s="20">
        <f t="shared" si="12"/>
        <v>59.045000000000002</v>
      </c>
      <c r="V439" s="3">
        <f t="shared" si="13"/>
        <v>0</v>
      </c>
    </row>
    <row r="440" spans="1:22" ht="15" customHeight="1" x14ac:dyDescent="0.25">
      <c r="A440" s="3" t="s">
        <v>550</v>
      </c>
      <c r="B440" s="3" t="s">
        <v>564</v>
      </c>
      <c r="C440" s="3">
        <v>2013</v>
      </c>
      <c r="D440" s="3">
        <v>1.92</v>
      </c>
      <c r="E440" s="3">
        <v>0.6</v>
      </c>
      <c r="F440" s="3">
        <v>0</v>
      </c>
      <c r="G440" s="3" t="s">
        <v>621</v>
      </c>
      <c r="H440" s="3" t="s">
        <v>621</v>
      </c>
      <c r="I440" s="3">
        <v>1.1850000000000001</v>
      </c>
      <c r="J440" s="3">
        <v>0.13400000000000001</v>
      </c>
      <c r="K440" s="3" t="s">
        <v>621</v>
      </c>
      <c r="L440" s="3" t="s">
        <v>621</v>
      </c>
      <c r="M440" s="3" t="s">
        <v>621</v>
      </c>
      <c r="N440" s="3" t="s">
        <v>622</v>
      </c>
      <c r="O440" s="3" t="s">
        <v>621</v>
      </c>
      <c r="P440" s="3" t="s">
        <v>622</v>
      </c>
      <c r="Q440" s="3" t="s">
        <v>621</v>
      </c>
      <c r="R440" s="3" t="s">
        <v>622</v>
      </c>
      <c r="S440" s="3" t="s">
        <v>621</v>
      </c>
      <c r="U440" s="20">
        <f t="shared" si="12"/>
        <v>1.92</v>
      </c>
      <c r="V440" s="3">
        <f t="shared" si="13"/>
        <v>0</v>
      </c>
    </row>
    <row r="441" spans="1:22" ht="15" customHeight="1" x14ac:dyDescent="0.25">
      <c r="A441" s="3" t="s">
        <v>550</v>
      </c>
      <c r="B441" s="3" t="s">
        <v>565</v>
      </c>
      <c r="C441" s="3">
        <v>2013</v>
      </c>
      <c r="D441" s="3">
        <v>1.881</v>
      </c>
      <c r="E441" s="3" t="s">
        <v>621</v>
      </c>
      <c r="F441" s="3">
        <v>5.3999999999999999E-2</v>
      </c>
      <c r="G441" s="3" t="s">
        <v>621</v>
      </c>
      <c r="H441" s="3" t="s">
        <v>621</v>
      </c>
      <c r="I441" s="3">
        <v>1.7470000000000001</v>
      </c>
      <c r="J441" s="3">
        <v>0.08</v>
      </c>
      <c r="K441" s="3" t="s">
        <v>621</v>
      </c>
      <c r="L441" s="3" t="s">
        <v>621</v>
      </c>
      <c r="M441" s="3" t="s">
        <v>621</v>
      </c>
      <c r="N441" s="3" t="s">
        <v>622</v>
      </c>
      <c r="O441" s="3" t="s">
        <v>621</v>
      </c>
      <c r="P441" s="3" t="s">
        <v>622</v>
      </c>
      <c r="Q441" s="3" t="s">
        <v>621</v>
      </c>
      <c r="R441" s="3" t="s">
        <v>622</v>
      </c>
      <c r="S441" s="3" t="s">
        <v>621</v>
      </c>
      <c r="U441" s="20">
        <f t="shared" si="12"/>
        <v>1.881</v>
      </c>
      <c r="V441" s="3">
        <f t="shared" si="13"/>
        <v>0</v>
      </c>
    </row>
    <row r="442" spans="1:22" ht="15" customHeight="1" x14ac:dyDescent="0.25">
      <c r="A442" s="3" t="s">
        <v>550</v>
      </c>
      <c r="B442" s="3" t="s">
        <v>566</v>
      </c>
      <c r="C442" s="3">
        <v>2013</v>
      </c>
      <c r="D442" s="3">
        <v>53.790999999999997</v>
      </c>
      <c r="E442" s="3">
        <v>24.192</v>
      </c>
      <c r="F442" s="3">
        <v>1.351</v>
      </c>
      <c r="G442" s="3" t="s">
        <v>621</v>
      </c>
      <c r="H442" s="3" t="s">
        <v>621</v>
      </c>
      <c r="I442" s="3">
        <v>7.6950000000000003</v>
      </c>
      <c r="J442" s="3">
        <v>13.56</v>
      </c>
      <c r="K442" s="3" t="s">
        <v>621</v>
      </c>
      <c r="L442" s="3" t="s">
        <v>621</v>
      </c>
      <c r="M442" s="3">
        <v>6.9930000000000003</v>
      </c>
      <c r="N442" s="3" t="s">
        <v>622</v>
      </c>
      <c r="O442" s="3" t="s">
        <v>621</v>
      </c>
      <c r="P442" s="3" t="s">
        <v>622</v>
      </c>
      <c r="Q442" s="3" t="s">
        <v>621</v>
      </c>
      <c r="R442" s="3" t="s">
        <v>622</v>
      </c>
      <c r="S442" s="3" t="s">
        <v>621</v>
      </c>
      <c r="U442" s="20">
        <f t="shared" si="12"/>
        <v>53.790999999999997</v>
      </c>
      <c r="V442" s="3">
        <f t="shared" si="13"/>
        <v>0</v>
      </c>
    </row>
    <row r="443" spans="1:22" ht="15" customHeight="1" x14ac:dyDescent="0.25">
      <c r="A443" s="3" t="s">
        <v>550</v>
      </c>
      <c r="B443" s="3" t="s">
        <v>567</v>
      </c>
      <c r="C443" s="3">
        <v>2013</v>
      </c>
      <c r="D443" s="3">
        <v>7.1159999999999997</v>
      </c>
      <c r="E443" s="3">
        <v>3.5539999999999998</v>
      </c>
      <c r="F443" s="3">
        <v>0.219</v>
      </c>
      <c r="G443" s="3" t="s">
        <v>621</v>
      </c>
      <c r="H443" s="3" t="s">
        <v>621</v>
      </c>
      <c r="I443" s="3">
        <v>3.069</v>
      </c>
      <c r="J443" s="3">
        <v>0.27500000000000002</v>
      </c>
      <c r="K443" s="3" t="s">
        <v>621</v>
      </c>
      <c r="L443" s="3" t="s">
        <v>621</v>
      </c>
      <c r="M443" s="3" t="s">
        <v>621</v>
      </c>
      <c r="N443" s="3" t="s">
        <v>622</v>
      </c>
      <c r="O443" s="3" t="s">
        <v>621</v>
      </c>
      <c r="P443" s="3" t="s">
        <v>622</v>
      </c>
      <c r="Q443" s="3" t="s">
        <v>621</v>
      </c>
      <c r="R443" s="3" t="s">
        <v>622</v>
      </c>
      <c r="S443" s="3" t="s">
        <v>621</v>
      </c>
      <c r="U443" s="20">
        <f t="shared" si="12"/>
        <v>7.1159999999999997</v>
      </c>
      <c r="V443" s="3">
        <f t="shared" si="13"/>
        <v>0</v>
      </c>
    </row>
    <row r="444" spans="1:22" ht="15" customHeight="1" x14ac:dyDescent="0.25">
      <c r="A444" s="3" t="s">
        <v>550</v>
      </c>
      <c r="B444" s="3" t="s">
        <v>568</v>
      </c>
      <c r="C444" s="3">
        <v>2013</v>
      </c>
      <c r="D444" s="3">
        <v>87.647999999999996</v>
      </c>
      <c r="E444" s="3">
        <v>12.333</v>
      </c>
      <c r="F444" s="3">
        <v>4.4080000000000004</v>
      </c>
      <c r="G444" s="3" t="s">
        <v>621</v>
      </c>
      <c r="H444" s="3" t="s">
        <v>621</v>
      </c>
      <c r="I444" s="3">
        <v>10.276999999999999</v>
      </c>
      <c r="J444" s="3">
        <v>4.8150000000000004</v>
      </c>
      <c r="K444" s="3" t="s">
        <v>621</v>
      </c>
      <c r="L444" s="3" t="s">
        <v>621</v>
      </c>
      <c r="M444" s="3">
        <v>55.816000000000003</v>
      </c>
      <c r="N444" s="3" t="s">
        <v>622</v>
      </c>
      <c r="O444" s="3" t="s">
        <v>621</v>
      </c>
      <c r="P444" s="3" t="s">
        <v>622</v>
      </c>
      <c r="Q444" s="3" t="s">
        <v>621</v>
      </c>
      <c r="R444" s="3" t="s">
        <v>622</v>
      </c>
      <c r="S444" s="3" t="s">
        <v>621</v>
      </c>
      <c r="U444" s="20">
        <f t="shared" si="12"/>
        <v>87.647999999999996</v>
      </c>
      <c r="V444" s="3">
        <f t="shared" si="13"/>
        <v>0</v>
      </c>
    </row>
    <row r="445" spans="1:22" ht="15" customHeight="1" x14ac:dyDescent="0.25">
      <c r="A445" s="3" t="s">
        <v>550</v>
      </c>
      <c r="B445" s="3" t="s">
        <v>569</v>
      </c>
      <c r="C445" s="3">
        <v>2013</v>
      </c>
      <c r="D445" s="3" t="s">
        <v>621</v>
      </c>
      <c r="E445" s="3" t="s">
        <v>621</v>
      </c>
      <c r="F445" s="3" t="s">
        <v>621</v>
      </c>
      <c r="G445" s="3" t="s">
        <v>621</v>
      </c>
      <c r="H445" s="3" t="s">
        <v>621</v>
      </c>
      <c r="I445" s="3" t="s">
        <v>621</v>
      </c>
      <c r="J445" s="3" t="s">
        <v>621</v>
      </c>
      <c r="K445" s="3" t="s">
        <v>621</v>
      </c>
      <c r="L445" s="3" t="s">
        <v>621</v>
      </c>
      <c r="M445" s="3" t="s">
        <v>621</v>
      </c>
      <c r="N445" s="3" t="s">
        <v>622</v>
      </c>
      <c r="O445" s="3" t="s">
        <v>621</v>
      </c>
      <c r="P445" s="3" t="s">
        <v>622</v>
      </c>
      <c r="Q445" s="3" t="s">
        <v>621</v>
      </c>
      <c r="R445" s="3" t="s">
        <v>622</v>
      </c>
      <c r="S445" s="3" t="s">
        <v>621</v>
      </c>
      <c r="U445" s="20">
        <f t="shared" si="12"/>
        <v>0</v>
      </c>
      <c r="V445" s="3">
        <f t="shared" si="13"/>
        <v>0</v>
      </c>
    </row>
    <row r="446" spans="1:22" ht="15" customHeight="1" x14ac:dyDescent="0.25">
      <c r="A446" s="3" t="s">
        <v>550</v>
      </c>
      <c r="B446" s="3" t="s">
        <v>570</v>
      </c>
      <c r="C446" s="3">
        <v>2013</v>
      </c>
      <c r="D446" s="3" t="s">
        <v>621</v>
      </c>
      <c r="E446" s="3" t="s">
        <v>621</v>
      </c>
      <c r="F446" s="3" t="s">
        <v>621</v>
      </c>
      <c r="G446" s="3" t="s">
        <v>621</v>
      </c>
      <c r="H446" s="3" t="s">
        <v>621</v>
      </c>
      <c r="I446" s="3" t="s">
        <v>621</v>
      </c>
      <c r="J446" s="3" t="s">
        <v>621</v>
      </c>
      <c r="K446" s="3" t="s">
        <v>621</v>
      </c>
      <c r="L446" s="3" t="s">
        <v>621</v>
      </c>
      <c r="M446" s="3" t="s">
        <v>621</v>
      </c>
      <c r="N446" s="3" t="s">
        <v>622</v>
      </c>
      <c r="O446" s="3" t="s">
        <v>621</v>
      </c>
      <c r="P446" s="3" t="s">
        <v>622</v>
      </c>
      <c r="Q446" s="3" t="s">
        <v>621</v>
      </c>
      <c r="R446" s="3" t="s">
        <v>622</v>
      </c>
      <c r="S446" s="3" t="s">
        <v>621</v>
      </c>
      <c r="U446" s="20">
        <f t="shared" si="12"/>
        <v>0</v>
      </c>
      <c r="V446" s="3">
        <f t="shared" si="13"/>
        <v>0</v>
      </c>
    </row>
    <row r="447" spans="1:22" ht="15" customHeight="1" x14ac:dyDescent="0.25">
      <c r="A447" s="3" t="s">
        <v>571</v>
      </c>
      <c r="B447" s="3" t="s">
        <v>572</v>
      </c>
      <c r="C447" s="3">
        <v>2013</v>
      </c>
      <c r="D447" s="3">
        <v>9.4280000000000008</v>
      </c>
      <c r="E447" s="3">
        <v>2.512</v>
      </c>
      <c r="F447" s="3">
        <v>3.246</v>
      </c>
      <c r="G447" s="3">
        <v>2.1589999999999998</v>
      </c>
      <c r="H447" s="3" t="s">
        <v>621</v>
      </c>
      <c r="I447" s="3">
        <v>1.341</v>
      </c>
      <c r="J447" s="3">
        <v>0.17</v>
      </c>
      <c r="K447" s="3" t="s">
        <v>621</v>
      </c>
      <c r="L447" s="3" t="s">
        <v>722</v>
      </c>
      <c r="M447" s="3">
        <v>2.1589999999999998</v>
      </c>
      <c r="N447" s="3" t="s">
        <v>622</v>
      </c>
      <c r="O447" s="3" t="s">
        <v>621</v>
      </c>
      <c r="P447" s="3" t="s">
        <v>622</v>
      </c>
      <c r="Q447" s="3" t="s">
        <v>621</v>
      </c>
      <c r="R447" s="3" t="s">
        <v>622</v>
      </c>
      <c r="S447" s="3" t="s">
        <v>621</v>
      </c>
      <c r="U447" s="20">
        <f t="shared" si="12"/>
        <v>9.4280000000000008</v>
      </c>
      <c r="V447" s="3">
        <f t="shared" si="13"/>
        <v>0</v>
      </c>
    </row>
    <row r="448" spans="1:22" ht="15" customHeight="1" x14ac:dyDescent="0.25">
      <c r="A448" s="3" t="s">
        <v>571</v>
      </c>
      <c r="B448" s="3" t="s">
        <v>573</v>
      </c>
      <c r="C448" s="3">
        <v>2013</v>
      </c>
      <c r="D448" s="3">
        <v>151.40799999999999</v>
      </c>
      <c r="E448" s="3">
        <v>61.140999999999998</v>
      </c>
      <c r="F448" s="3">
        <v>16.088000000000001</v>
      </c>
      <c r="G448" s="3">
        <v>17.001999999999999</v>
      </c>
      <c r="H448" s="3" t="s">
        <v>621</v>
      </c>
      <c r="I448" s="3">
        <v>31.132999999999999</v>
      </c>
      <c r="J448" s="3">
        <v>26.044</v>
      </c>
      <c r="K448" s="3" t="s">
        <v>621</v>
      </c>
      <c r="L448" s="3" t="s">
        <v>722</v>
      </c>
      <c r="M448" s="3">
        <v>17.001999999999999</v>
      </c>
      <c r="N448" s="3" t="s">
        <v>622</v>
      </c>
      <c r="O448" s="3" t="s">
        <v>621</v>
      </c>
      <c r="P448" s="3" t="s">
        <v>622</v>
      </c>
      <c r="Q448" s="3" t="s">
        <v>621</v>
      </c>
      <c r="R448" s="3" t="s">
        <v>622</v>
      </c>
      <c r="S448" s="3" t="s">
        <v>621</v>
      </c>
      <c r="U448" s="20">
        <f t="shared" si="12"/>
        <v>151.40799999999999</v>
      </c>
      <c r="V448" s="3">
        <f t="shared" si="13"/>
        <v>0</v>
      </c>
    </row>
    <row r="449" spans="1:22" ht="15" customHeight="1" x14ac:dyDescent="0.25">
      <c r="A449" s="3" t="s">
        <v>574</v>
      </c>
      <c r="B449" s="3" t="s">
        <v>575</v>
      </c>
      <c r="C449" s="3">
        <v>2013</v>
      </c>
      <c r="D449" s="3">
        <v>98.44</v>
      </c>
      <c r="E449" s="3">
        <v>44.45</v>
      </c>
      <c r="F449" s="3">
        <v>3.9489999999999998</v>
      </c>
      <c r="G449" s="3">
        <v>23.111999999999998</v>
      </c>
      <c r="H449" s="3" t="s">
        <v>621</v>
      </c>
      <c r="I449" s="3">
        <v>17.071000000000002</v>
      </c>
      <c r="J449" s="3">
        <v>9.6780000000000008</v>
      </c>
      <c r="K449" s="3">
        <v>0.18</v>
      </c>
      <c r="L449" s="3" t="s">
        <v>621</v>
      </c>
      <c r="M449" s="3">
        <v>23.111999999999998</v>
      </c>
      <c r="N449" s="3" t="s">
        <v>622</v>
      </c>
      <c r="O449" s="3" t="s">
        <v>621</v>
      </c>
      <c r="P449" s="3" t="s">
        <v>622</v>
      </c>
      <c r="Q449" s="3" t="s">
        <v>621</v>
      </c>
      <c r="R449" s="3" t="s">
        <v>622</v>
      </c>
      <c r="S449" s="3" t="s">
        <v>621</v>
      </c>
      <c r="U449" s="20">
        <f t="shared" si="12"/>
        <v>98.44</v>
      </c>
      <c r="V449" s="3">
        <f t="shared" si="13"/>
        <v>0</v>
      </c>
    </row>
    <row r="450" spans="1:22" ht="15" customHeight="1" x14ac:dyDescent="0.25">
      <c r="A450" s="3" t="s">
        <v>574</v>
      </c>
      <c r="B450" s="3" t="s">
        <v>576</v>
      </c>
      <c r="C450" s="3">
        <v>2013</v>
      </c>
      <c r="D450" s="3">
        <v>11.818</v>
      </c>
      <c r="E450" s="3">
        <v>5.5110000000000001</v>
      </c>
      <c r="F450" s="3">
        <v>0</v>
      </c>
      <c r="G450" s="3">
        <v>1.337</v>
      </c>
      <c r="H450" s="3">
        <v>0</v>
      </c>
      <c r="I450" s="3">
        <v>3.194</v>
      </c>
      <c r="J450" s="3">
        <v>1.7769999999999999</v>
      </c>
      <c r="K450" s="3">
        <v>0</v>
      </c>
      <c r="L450" s="3" t="s">
        <v>621</v>
      </c>
      <c r="M450" s="3">
        <v>1.337</v>
      </c>
      <c r="N450" s="3" t="s">
        <v>622</v>
      </c>
      <c r="O450" s="3" t="s">
        <v>621</v>
      </c>
      <c r="P450" s="3" t="s">
        <v>622</v>
      </c>
      <c r="Q450" s="3" t="s">
        <v>621</v>
      </c>
      <c r="R450" s="3" t="s">
        <v>622</v>
      </c>
      <c r="S450" s="3" t="s">
        <v>621</v>
      </c>
      <c r="U450" s="20">
        <f t="shared" si="12"/>
        <v>11.818</v>
      </c>
      <c r="V450" s="3">
        <f t="shared" si="13"/>
        <v>0</v>
      </c>
    </row>
    <row r="451" spans="1:22" ht="15" customHeight="1" x14ac:dyDescent="0.25">
      <c r="A451" s="3" t="s">
        <v>574</v>
      </c>
      <c r="B451" s="3" t="s">
        <v>577</v>
      </c>
      <c r="C451" s="3">
        <v>2013</v>
      </c>
      <c r="D451" s="3">
        <v>102.261</v>
      </c>
      <c r="E451" s="3">
        <v>53.606999999999999</v>
      </c>
      <c r="F451" s="3">
        <v>2.153</v>
      </c>
      <c r="G451" s="3">
        <v>15.259</v>
      </c>
      <c r="H451" s="3">
        <v>0</v>
      </c>
      <c r="I451" s="3">
        <v>17.838000000000001</v>
      </c>
      <c r="J451" s="3">
        <v>13.404</v>
      </c>
      <c r="K451" s="3">
        <v>0</v>
      </c>
      <c r="L451" s="3" t="s">
        <v>621</v>
      </c>
      <c r="M451" s="3">
        <v>15.259</v>
      </c>
      <c r="N451" s="3" t="s">
        <v>622</v>
      </c>
      <c r="O451" s="3" t="s">
        <v>621</v>
      </c>
      <c r="P451" s="3" t="s">
        <v>622</v>
      </c>
      <c r="Q451" s="3" t="s">
        <v>621</v>
      </c>
      <c r="R451" s="3" t="s">
        <v>622</v>
      </c>
      <c r="S451" s="3" t="s">
        <v>621</v>
      </c>
      <c r="U451" s="20">
        <f t="shared" ref="U451:U476" si="14">IFERROR(D451/1,0)</f>
        <v>102.261</v>
      </c>
      <c r="V451" s="3">
        <f t="shared" ref="V451:V476" si="15">IFERROR(O451/1,0)+IFERROR(Q451/1,0)+IFERROR(S451/1,0)</f>
        <v>0</v>
      </c>
    </row>
    <row r="452" spans="1:22" ht="15" customHeight="1" x14ac:dyDescent="0.25">
      <c r="A452" s="3" t="s">
        <v>574</v>
      </c>
      <c r="B452" s="3" t="s">
        <v>578</v>
      </c>
      <c r="C452" s="3">
        <v>2013</v>
      </c>
      <c r="D452" s="3">
        <v>18.896000000000001</v>
      </c>
      <c r="E452" s="3">
        <v>16.977</v>
      </c>
      <c r="F452" s="3">
        <v>5.8000000000000003E-2</v>
      </c>
      <c r="G452" s="3">
        <v>1.6970000000000001</v>
      </c>
      <c r="H452" s="3">
        <v>0</v>
      </c>
      <c r="I452" s="3">
        <v>0.1</v>
      </c>
      <c r="J452" s="3">
        <v>6.7000000000000004E-2</v>
      </c>
      <c r="K452" s="3">
        <v>0</v>
      </c>
      <c r="L452" s="3" t="s">
        <v>621</v>
      </c>
      <c r="M452" s="3">
        <v>1.6970000000000001</v>
      </c>
      <c r="N452" s="3" t="s">
        <v>622</v>
      </c>
      <c r="O452" s="3" t="s">
        <v>621</v>
      </c>
      <c r="P452" s="3" t="s">
        <v>622</v>
      </c>
      <c r="Q452" s="3" t="s">
        <v>621</v>
      </c>
      <c r="R452" s="3" t="s">
        <v>622</v>
      </c>
      <c r="S452" s="3" t="s">
        <v>621</v>
      </c>
      <c r="U452" s="20">
        <f t="shared" si="14"/>
        <v>18.896000000000001</v>
      </c>
      <c r="V452" s="3">
        <f t="shared" si="15"/>
        <v>0</v>
      </c>
    </row>
    <row r="453" spans="1:22" ht="15" customHeight="1" x14ac:dyDescent="0.25">
      <c r="A453" s="3" t="s">
        <v>579</v>
      </c>
      <c r="B453" s="3" t="s">
        <v>580</v>
      </c>
      <c r="C453" s="3">
        <v>2013</v>
      </c>
      <c r="D453" s="3">
        <v>6.4</v>
      </c>
      <c r="E453" s="3">
        <v>1.9</v>
      </c>
      <c r="F453" s="3">
        <v>2.7</v>
      </c>
      <c r="G453" s="3" t="s">
        <v>621</v>
      </c>
      <c r="H453" s="3" t="s">
        <v>621</v>
      </c>
      <c r="I453" s="3">
        <v>1.2</v>
      </c>
      <c r="J453" s="3">
        <v>0.2</v>
      </c>
      <c r="K453" s="3" t="s">
        <v>621</v>
      </c>
      <c r="L453" s="3">
        <v>0.4</v>
      </c>
      <c r="M453" s="3" t="s">
        <v>621</v>
      </c>
      <c r="N453" s="3" t="s">
        <v>622</v>
      </c>
      <c r="O453" s="3" t="s">
        <v>621</v>
      </c>
      <c r="P453" s="3" t="s">
        <v>622</v>
      </c>
      <c r="Q453" s="3" t="s">
        <v>621</v>
      </c>
      <c r="R453" s="3" t="s">
        <v>622</v>
      </c>
      <c r="S453" s="3" t="s">
        <v>621</v>
      </c>
      <c r="U453" s="20">
        <f t="shared" si="14"/>
        <v>6.4</v>
      </c>
      <c r="V453" s="3">
        <f t="shared" si="15"/>
        <v>0</v>
      </c>
    </row>
    <row r="454" spans="1:22" ht="15" customHeight="1" x14ac:dyDescent="0.25">
      <c r="A454" s="3" t="s">
        <v>579</v>
      </c>
      <c r="B454" s="3" t="s">
        <v>581</v>
      </c>
      <c r="C454" s="3">
        <v>2013</v>
      </c>
      <c r="D454" s="3">
        <v>26.1</v>
      </c>
      <c r="E454" s="3">
        <v>7.6</v>
      </c>
      <c r="F454" s="3">
        <v>7.3</v>
      </c>
      <c r="G454" s="3">
        <v>1.7</v>
      </c>
      <c r="H454" s="3" t="s">
        <v>621</v>
      </c>
      <c r="I454" s="3">
        <v>6</v>
      </c>
      <c r="J454" s="3">
        <v>2.9</v>
      </c>
      <c r="K454" s="3" t="s">
        <v>621</v>
      </c>
      <c r="L454" s="3">
        <v>0.6</v>
      </c>
      <c r="M454" s="3" t="s">
        <v>621</v>
      </c>
      <c r="N454" s="3" t="s">
        <v>622</v>
      </c>
      <c r="O454" s="3" t="s">
        <v>621</v>
      </c>
      <c r="P454" s="3" t="s">
        <v>622</v>
      </c>
      <c r="Q454" s="3" t="s">
        <v>621</v>
      </c>
      <c r="R454" s="3" t="s">
        <v>622</v>
      </c>
      <c r="S454" s="3" t="s">
        <v>621</v>
      </c>
      <c r="U454" s="20">
        <f t="shared" si="14"/>
        <v>26.1</v>
      </c>
      <c r="V454" s="3">
        <f t="shared" si="15"/>
        <v>0</v>
      </c>
    </row>
    <row r="455" spans="1:22" ht="15" customHeight="1" x14ac:dyDescent="0.25">
      <c r="A455" s="3" t="s">
        <v>579</v>
      </c>
      <c r="B455" s="3" t="s">
        <v>582</v>
      </c>
      <c r="C455" s="3">
        <v>2013</v>
      </c>
      <c r="D455" s="3">
        <v>184.5</v>
      </c>
      <c r="E455" s="3">
        <v>73</v>
      </c>
      <c r="F455" s="3">
        <v>41.2</v>
      </c>
      <c r="G455" s="3">
        <v>11.9</v>
      </c>
      <c r="H455" s="3" t="s">
        <v>621</v>
      </c>
      <c r="I455" s="3">
        <v>25</v>
      </c>
      <c r="J455" s="3">
        <v>30.2</v>
      </c>
      <c r="K455" s="3" t="s">
        <v>621</v>
      </c>
      <c r="L455" s="3">
        <v>3.2</v>
      </c>
      <c r="M455" s="3" t="s">
        <v>621</v>
      </c>
      <c r="N455" s="3" t="s">
        <v>622</v>
      </c>
      <c r="O455" s="3" t="s">
        <v>621</v>
      </c>
      <c r="P455" s="3" t="s">
        <v>622</v>
      </c>
      <c r="Q455" s="3" t="s">
        <v>621</v>
      </c>
      <c r="R455" s="3" t="s">
        <v>622</v>
      </c>
      <c r="S455" s="3" t="s">
        <v>621</v>
      </c>
      <c r="U455" s="20">
        <f t="shared" si="14"/>
        <v>184.5</v>
      </c>
      <c r="V455" s="3">
        <f t="shared" si="15"/>
        <v>0</v>
      </c>
    </row>
    <row r="456" spans="1:22" ht="15" customHeight="1" x14ac:dyDescent="0.25">
      <c r="A456" s="3" t="s">
        <v>583</v>
      </c>
      <c r="B456" s="3" t="s">
        <v>584</v>
      </c>
      <c r="C456" s="3">
        <v>2013</v>
      </c>
      <c r="D456" s="3">
        <v>21.873999999999999</v>
      </c>
      <c r="E456" s="3">
        <v>3.2349999999999999</v>
      </c>
      <c r="F456" s="3">
        <v>2.4289999999999998</v>
      </c>
      <c r="G456" s="3">
        <v>13.911</v>
      </c>
      <c r="H456" s="3" t="s">
        <v>621</v>
      </c>
      <c r="I456" s="3">
        <v>1.611</v>
      </c>
      <c r="J456" s="3">
        <v>0.68799999999999994</v>
      </c>
      <c r="K456" s="3" t="s">
        <v>621</v>
      </c>
      <c r="L456" s="3" t="s">
        <v>621</v>
      </c>
      <c r="M456" s="3" t="s">
        <v>621</v>
      </c>
      <c r="N456" s="3" t="s">
        <v>622</v>
      </c>
      <c r="O456" s="3" t="s">
        <v>621</v>
      </c>
      <c r="P456" s="3" t="s">
        <v>622</v>
      </c>
      <c r="Q456" s="3" t="s">
        <v>621</v>
      </c>
      <c r="R456" s="3" t="s">
        <v>622</v>
      </c>
      <c r="S456" s="3" t="s">
        <v>621</v>
      </c>
      <c r="U456" s="20">
        <f t="shared" si="14"/>
        <v>21.873999999999999</v>
      </c>
      <c r="V456" s="3">
        <f t="shared" si="15"/>
        <v>0</v>
      </c>
    </row>
    <row r="457" spans="1:22" ht="15" customHeight="1" x14ac:dyDescent="0.25">
      <c r="A457" s="3" t="s">
        <v>583</v>
      </c>
      <c r="B457" s="3" t="s">
        <v>585</v>
      </c>
      <c r="C457" s="3">
        <v>2013</v>
      </c>
      <c r="D457" s="3">
        <v>8.1310000000000002</v>
      </c>
      <c r="E457" s="3">
        <v>2.907</v>
      </c>
      <c r="F457" s="3">
        <v>2.5680000000000001</v>
      </c>
      <c r="G457" s="3" t="s">
        <v>621</v>
      </c>
      <c r="H457" s="3" t="s">
        <v>621</v>
      </c>
      <c r="I457" s="3">
        <v>2.335</v>
      </c>
      <c r="J457" s="3">
        <v>0.32100000000000001</v>
      </c>
      <c r="K457" s="3" t="s">
        <v>621</v>
      </c>
      <c r="L457" s="3" t="s">
        <v>621</v>
      </c>
      <c r="M457" s="3" t="s">
        <v>621</v>
      </c>
      <c r="N457" s="3" t="s">
        <v>622</v>
      </c>
      <c r="O457" s="3" t="s">
        <v>621</v>
      </c>
      <c r="P457" s="3" t="s">
        <v>622</v>
      </c>
      <c r="Q457" s="3" t="s">
        <v>621</v>
      </c>
      <c r="R457" s="3" t="s">
        <v>622</v>
      </c>
      <c r="S457" s="3" t="s">
        <v>621</v>
      </c>
      <c r="U457" s="20">
        <f t="shared" si="14"/>
        <v>8.1310000000000002</v>
      </c>
      <c r="V457" s="3">
        <f t="shared" si="15"/>
        <v>0</v>
      </c>
    </row>
    <row r="458" spans="1:22" ht="15" customHeight="1" x14ac:dyDescent="0.25">
      <c r="A458" s="3" t="s">
        <v>583</v>
      </c>
      <c r="B458" s="3" t="s">
        <v>586</v>
      </c>
      <c r="C458" s="3">
        <v>2013</v>
      </c>
      <c r="D458" s="3">
        <v>10.997</v>
      </c>
      <c r="E458" s="3">
        <v>3.85</v>
      </c>
      <c r="F458" s="3">
        <v>2.4820000000000002</v>
      </c>
      <c r="G458" s="3">
        <v>2.0139999999999998</v>
      </c>
      <c r="H458" s="3" t="s">
        <v>621</v>
      </c>
      <c r="I458" s="3">
        <v>1.38</v>
      </c>
      <c r="J458" s="3">
        <v>1.2709999999999999</v>
      </c>
      <c r="K458" s="3" t="s">
        <v>621</v>
      </c>
      <c r="L458" s="3" t="s">
        <v>621</v>
      </c>
      <c r="M458" s="3" t="s">
        <v>621</v>
      </c>
      <c r="N458" s="3" t="s">
        <v>622</v>
      </c>
      <c r="O458" s="3" t="s">
        <v>621</v>
      </c>
      <c r="P458" s="3" t="s">
        <v>622</v>
      </c>
      <c r="Q458" s="3" t="s">
        <v>621</v>
      </c>
      <c r="R458" s="3" t="s">
        <v>622</v>
      </c>
      <c r="S458" s="3" t="s">
        <v>621</v>
      </c>
      <c r="U458" s="20">
        <f t="shared" si="14"/>
        <v>10.997</v>
      </c>
      <c r="V458" s="3">
        <f t="shared" si="15"/>
        <v>0</v>
      </c>
    </row>
    <row r="459" spans="1:22" ht="15" customHeight="1" x14ac:dyDescent="0.25">
      <c r="A459" s="3" t="s">
        <v>583</v>
      </c>
      <c r="B459" s="3" t="s">
        <v>587</v>
      </c>
      <c r="C459" s="3">
        <v>2013</v>
      </c>
      <c r="D459" s="3">
        <v>553.02300000000002</v>
      </c>
      <c r="E459" s="3">
        <v>214.233</v>
      </c>
      <c r="F459" s="3">
        <v>128.00800000000001</v>
      </c>
      <c r="G459" s="3">
        <v>13.705</v>
      </c>
      <c r="H459" s="3" t="s">
        <v>621</v>
      </c>
      <c r="I459" s="3">
        <v>61.222000000000001</v>
      </c>
      <c r="J459" s="3">
        <v>135.85499999999999</v>
      </c>
      <c r="K459" s="3" t="s">
        <v>621</v>
      </c>
      <c r="L459" s="3" t="s">
        <v>621</v>
      </c>
      <c r="M459" s="3" t="s">
        <v>621</v>
      </c>
      <c r="N459" s="3" t="s">
        <v>622</v>
      </c>
      <c r="O459" s="3" t="s">
        <v>621</v>
      </c>
      <c r="P459" s="3" t="s">
        <v>622</v>
      </c>
      <c r="Q459" s="3" t="s">
        <v>621</v>
      </c>
      <c r="R459" s="3" t="s">
        <v>622</v>
      </c>
      <c r="S459" s="3" t="s">
        <v>621</v>
      </c>
      <c r="U459" s="20">
        <f t="shared" si="14"/>
        <v>553.02300000000002</v>
      </c>
      <c r="V459" s="3">
        <f t="shared" si="15"/>
        <v>0</v>
      </c>
    </row>
    <row r="460" spans="1:22" ht="15" customHeight="1" x14ac:dyDescent="0.25">
      <c r="A460" s="3" t="s">
        <v>588</v>
      </c>
      <c r="B460" s="3" t="s">
        <v>589</v>
      </c>
      <c r="C460" s="3">
        <v>2013</v>
      </c>
      <c r="D460" s="3">
        <v>137.30000000000001</v>
      </c>
      <c r="E460" s="3">
        <v>74.900000000000006</v>
      </c>
      <c r="F460" s="3">
        <v>24.1</v>
      </c>
      <c r="G460" s="3">
        <v>0.23</v>
      </c>
      <c r="H460" s="3">
        <v>0</v>
      </c>
      <c r="I460" s="3">
        <v>28.4</v>
      </c>
      <c r="J460" s="3">
        <v>3.8</v>
      </c>
      <c r="K460" s="3">
        <v>0</v>
      </c>
      <c r="L460" s="3">
        <v>0</v>
      </c>
      <c r="M460" s="3">
        <v>5.77</v>
      </c>
      <c r="N460" s="3" t="s">
        <v>622</v>
      </c>
      <c r="O460" s="3" t="s">
        <v>621</v>
      </c>
      <c r="P460" s="3" t="s">
        <v>622</v>
      </c>
      <c r="Q460" s="3" t="s">
        <v>621</v>
      </c>
      <c r="R460" s="3" t="s">
        <v>622</v>
      </c>
      <c r="S460" s="3" t="s">
        <v>621</v>
      </c>
      <c r="U460" s="20">
        <f t="shared" si="14"/>
        <v>137.30000000000001</v>
      </c>
      <c r="V460" s="3">
        <f t="shared" si="15"/>
        <v>0</v>
      </c>
    </row>
    <row r="461" spans="1:22"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U461" s="20">
        <f t="shared" si="14"/>
        <v>0</v>
      </c>
      <c r="V461" s="3">
        <f t="shared" si="15"/>
        <v>0</v>
      </c>
    </row>
    <row r="462" spans="1:22"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U462" s="20">
        <f t="shared" si="14"/>
        <v>0</v>
      </c>
      <c r="V462" s="3">
        <f t="shared" si="15"/>
        <v>0</v>
      </c>
    </row>
    <row r="463" spans="1:22"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U463" s="20">
        <f t="shared" si="14"/>
        <v>0</v>
      </c>
      <c r="V463" s="3">
        <f t="shared" si="15"/>
        <v>0</v>
      </c>
    </row>
    <row r="464" spans="1:22"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U464" s="20">
        <f t="shared" si="14"/>
        <v>0</v>
      </c>
      <c r="V464" s="3">
        <f t="shared" si="15"/>
        <v>0</v>
      </c>
    </row>
    <row r="465" spans="1:22" ht="15" customHeight="1" x14ac:dyDescent="0.25">
      <c r="A465" s="3" t="s">
        <v>596</v>
      </c>
      <c r="B465" s="3" t="s">
        <v>597</v>
      </c>
      <c r="C465" s="3">
        <v>2013</v>
      </c>
      <c r="D465" s="3">
        <v>964.5</v>
      </c>
      <c r="E465" s="3">
        <v>506.4</v>
      </c>
      <c r="F465" s="3">
        <v>156.80000000000001</v>
      </c>
      <c r="G465" s="3">
        <v>35.799999999999997</v>
      </c>
      <c r="H465" s="3" t="s">
        <v>621</v>
      </c>
      <c r="I465" s="3">
        <v>83.3</v>
      </c>
      <c r="J465" s="3">
        <v>97.2</v>
      </c>
      <c r="K465" s="3">
        <v>1</v>
      </c>
      <c r="L465" s="3">
        <v>7</v>
      </c>
      <c r="M465" s="3" t="s">
        <v>621</v>
      </c>
      <c r="N465" s="3" t="s">
        <v>833</v>
      </c>
      <c r="O465" s="3">
        <v>77</v>
      </c>
      <c r="P465" s="3" t="s">
        <v>621</v>
      </c>
      <c r="Q465" s="3" t="s">
        <v>621</v>
      </c>
      <c r="R465" s="3" t="s">
        <v>621</v>
      </c>
      <c r="S465" s="3" t="s">
        <v>621</v>
      </c>
      <c r="U465" s="20">
        <f t="shared" si="14"/>
        <v>964.5</v>
      </c>
      <c r="V465" s="3">
        <f t="shared" si="15"/>
        <v>77</v>
      </c>
    </row>
    <row r="466" spans="1:22" ht="15" customHeight="1" x14ac:dyDescent="0.25">
      <c r="A466" s="3" t="s">
        <v>596</v>
      </c>
      <c r="B466" s="3" t="s">
        <v>598</v>
      </c>
      <c r="C466" s="3">
        <v>2013</v>
      </c>
      <c r="D466" s="3">
        <v>1.8280000000000001</v>
      </c>
      <c r="E466" s="3">
        <v>0.6</v>
      </c>
      <c r="F466" s="3" t="s">
        <v>621</v>
      </c>
      <c r="G466" s="3" t="s">
        <v>621</v>
      </c>
      <c r="H466" s="3" t="s">
        <v>621</v>
      </c>
      <c r="I466" s="3">
        <v>1.2</v>
      </c>
      <c r="J466" s="3" t="s">
        <v>621</v>
      </c>
      <c r="K466" s="3" t="s">
        <v>621</v>
      </c>
      <c r="L466" s="3" t="s">
        <v>621</v>
      </c>
      <c r="M466" s="3" t="s">
        <v>621</v>
      </c>
      <c r="N466" s="3" t="s">
        <v>622</v>
      </c>
      <c r="O466" s="3" t="s">
        <v>621</v>
      </c>
      <c r="P466" s="3" t="s">
        <v>622</v>
      </c>
      <c r="Q466" s="3" t="s">
        <v>621</v>
      </c>
      <c r="R466" s="3" t="s">
        <v>622</v>
      </c>
      <c r="S466" s="3" t="s">
        <v>621</v>
      </c>
      <c r="U466" s="20">
        <f t="shared" si="14"/>
        <v>1.8280000000000001</v>
      </c>
      <c r="V466" s="3">
        <f t="shared" si="15"/>
        <v>0</v>
      </c>
    </row>
    <row r="467" spans="1:22" ht="15" customHeight="1" x14ac:dyDescent="0.25">
      <c r="A467" s="3" t="s">
        <v>596</v>
      </c>
      <c r="B467" s="3" t="s">
        <v>599</v>
      </c>
      <c r="C467" s="3">
        <v>2013</v>
      </c>
      <c r="D467" s="3">
        <v>9.6</v>
      </c>
      <c r="E467" s="3">
        <v>2.4</v>
      </c>
      <c r="F467" s="3">
        <v>3.1</v>
      </c>
      <c r="G467" s="3" t="s">
        <v>621</v>
      </c>
      <c r="H467" s="3" t="s">
        <v>621</v>
      </c>
      <c r="I467" s="3">
        <v>3.9</v>
      </c>
      <c r="J467" s="3">
        <v>0.2</v>
      </c>
      <c r="K467" s="3" t="s">
        <v>621</v>
      </c>
      <c r="L467" s="3" t="s">
        <v>621</v>
      </c>
      <c r="M467" s="3" t="s">
        <v>621</v>
      </c>
      <c r="N467" s="3" t="s">
        <v>622</v>
      </c>
      <c r="O467" s="3" t="s">
        <v>621</v>
      </c>
      <c r="P467" s="3" t="s">
        <v>622</v>
      </c>
      <c r="Q467" s="3" t="s">
        <v>621</v>
      </c>
      <c r="R467" s="3" t="s">
        <v>622</v>
      </c>
      <c r="S467" s="3" t="s">
        <v>621</v>
      </c>
      <c r="U467" s="20">
        <f t="shared" si="14"/>
        <v>9.6</v>
      </c>
      <c r="V467" s="3">
        <f t="shared" si="15"/>
        <v>0</v>
      </c>
    </row>
    <row r="468" spans="1:22" ht="15" customHeight="1" x14ac:dyDescent="0.25">
      <c r="A468" s="3" t="s">
        <v>596</v>
      </c>
      <c r="B468" s="3" t="s">
        <v>600</v>
      </c>
      <c r="C468" s="3">
        <v>2013</v>
      </c>
      <c r="D468" s="3">
        <v>185.4</v>
      </c>
      <c r="E468" s="3">
        <v>86.1</v>
      </c>
      <c r="F468" s="3">
        <v>39.799999999999997</v>
      </c>
      <c r="G468" s="3">
        <v>10.6</v>
      </c>
      <c r="H468" s="3" t="s">
        <v>621</v>
      </c>
      <c r="I468" s="3">
        <v>36.700000000000003</v>
      </c>
      <c r="J468" s="3">
        <v>11</v>
      </c>
      <c r="K468" s="3" t="s">
        <v>621</v>
      </c>
      <c r="L468" s="3">
        <v>1.2</v>
      </c>
      <c r="M468" s="3" t="s">
        <v>621</v>
      </c>
      <c r="N468" s="3" t="s">
        <v>622</v>
      </c>
      <c r="O468" s="3" t="s">
        <v>621</v>
      </c>
      <c r="P468" s="3" t="s">
        <v>622</v>
      </c>
      <c r="Q468" s="3" t="s">
        <v>621</v>
      </c>
      <c r="R468" s="3" t="s">
        <v>622</v>
      </c>
      <c r="S468" s="3" t="s">
        <v>621</v>
      </c>
      <c r="U468" s="20">
        <f t="shared" si="14"/>
        <v>185.4</v>
      </c>
      <c r="V468" s="3">
        <f t="shared" si="15"/>
        <v>0</v>
      </c>
    </row>
    <row r="469" spans="1:22" ht="15" customHeight="1" x14ac:dyDescent="0.25">
      <c r="A469" s="3" t="s">
        <v>601</v>
      </c>
      <c r="B469" s="3" t="s">
        <v>602</v>
      </c>
      <c r="C469" s="3">
        <v>2013</v>
      </c>
      <c r="D469" s="3">
        <v>28.6</v>
      </c>
      <c r="E469" s="3">
        <v>6.8209999999999997</v>
      </c>
      <c r="F469" s="3">
        <v>6.4470000000000001</v>
      </c>
      <c r="G469" s="3">
        <v>1.7130000000000001</v>
      </c>
      <c r="H469" s="3">
        <v>0</v>
      </c>
      <c r="I469" s="3">
        <v>8.4220000000000006</v>
      </c>
      <c r="J469" s="3">
        <v>5.2469999999999999</v>
      </c>
      <c r="K469" s="3" t="s">
        <v>621</v>
      </c>
      <c r="L469" s="3" t="s">
        <v>621</v>
      </c>
      <c r="M469" s="3" t="s">
        <v>621</v>
      </c>
      <c r="N469" s="3" t="s">
        <v>622</v>
      </c>
      <c r="O469" s="3" t="s">
        <v>621</v>
      </c>
      <c r="P469" s="3" t="s">
        <v>622</v>
      </c>
      <c r="Q469" s="3" t="s">
        <v>621</v>
      </c>
      <c r="R469" s="3" t="s">
        <v>622</v>
      </c>
      <c r="S469" s="3" t="s">
        <v>621</v>
      </c>
      <c r="U469" s="20">
        <f t="shared" si="14"/>
        <v>28.6</v>
      </c>
      <c r="V469" s="3">
        <f t="shared" si="15"/>
        <v>0</v>
      </c>
    </row>
    <row r="470" spans="1:22" ht="15" customHeight="1" x14ac:dyDescent="0.25">
      <c r="A470" s="3" t="s">
        <v>603</v>
      </c>
      <c r="B470" s="3" t="s">
        <v>604</v>
      </c>
      <c r="C470" s="3">
        <v>2013</v>
      </c>
      <c r="D470" s="3">
        <v>46.5</v>
      </c>
      <c r="E470" s="3">
        <v>26.5</v>
      </c>
      <c r="F470" s="3">
        <v>4</v>
      </c>
      <c r="G470" s="3">
        <v>2.2999999999999998</v>
      </c>
      <c r="H470" s="3" t="s">
        <v>621</v>
      </c>
      <c r="I470" s="3">
        <v>10</v>
      </c>
      <c r="J470" s="3">
        <v>3.7</v>
      </c>
      <c r="K470" s="3" t="s">
        <v>621</v>
      </c>
      <c r="L470" s="3" t="s">
        <v>621</v>
      </c>
      <c r="M470" s="3" t="s">
        <v>621</v>
      </c>
      <c r="N470" s="3" t="s">
        <v>622</v>
      </c>
      <c r="O470" s="3" t="s">
        <v>621</v>
      </c>
      <c r="P470" s="3" t="s">
        <v>622</v>
      </c>
      <c r="Q470" s="3" t="s">
        <v>621</v>
      </c>
      <c r="R470" s="3" t="s">
        <v>622</v>
      </c>
      <c r="S470" s="3" t="s">
        <v>621</v>
      </c>
      <c r="U470" s="20">
        <f t="shared" si="14"/>
        <v>46.5</v>
      </c>
      <c r="V470" s="3">
        <f t="shared" si="15"/>
        <v>0</v>
      </c>
    </row>
    <row r="471" spans="1:22" ht="15" customHeight="1" x14ac:dyDescent="0.25">
      <c r="A471" s="3" t="s">
        <v>605</v>
      </c>
      <c r="B471" s="3" t="s">
        <v>606</v>
      </c>
      <c r="C471" s="3">
        <v>2013</v>
      </c>
      <c r="D471" s="3">
        <v>7.4340000000000002</v>
      </c>
      <c r="E471" s="3">
        <v>3.1509999999999998</v>
      </c>
      <c r="F471" s="3">
        <v>0.94</v>
      </c>
      <c r="G471" s="3">
        <v>0.55800000000000005</v>
      </c>
      <c r="H471" s="3" t="s">
        <v>621</v>
      </c>
      <c r="I471" s="3">
        <v>1.964</v>
      </c>
      <c r="J471" s="3">
        <v>0.82099999999999995</v>
      </c>
      <c r="K471" s="3" t="s">
        <v>621</v>
      </c>
      <c r="L471" s="3" t="s">
        <v>621</v>
      </c>
      <c r="M471" s="3" t="s">
        <v>621</v>
      </c>
      <c r="N471" s="3" t="s">
        <v>622</v>
      </c>
      <c r="O471" s="3" t="s">
        <v>621</v>
      </c>
      <c r="P471" s="3" t="s">
        <v>622</v>
      </c>
      <c r="Q471" s="3" t="s">
        <v>621</v>
      </c>
      <c r="R471" s="3" t="s">
        <v>622</v>
      </c>
      <c r="S471" s="3" t="s">
        <v>621</v>
      </c>
      <c r="U471" s="20">
        <f t="shared" si="14"/>
        <v>7.4340000000000002</v>
      </c>
      <c r="V471" s="3">
        <f t="shared" si="15"/>
        <v>0</v>
      </c>
    </row>
    <row r="472" spans="1:22" ht="15" customHeight="1" x14ac:dyDescent="0.25">
      <c r="A472" s="3" t="s">
        <v>605</v>
      </c>
      <c r="B472" s="3" t="s">
        <v>607</v>
      </c>
      <c r="C472" s="3">
        <v>2013</v>
      </c>
      <c r="D472" s="3">
        <v>5.51</v>
      </c>
      <c r="E472" s="3">
        <v>1.714</v>
      </c>
      <c r="F472" s="3">
        <v>1.6240000000000001</v>
      </c>
      <c r="G472" s="3">
        <v>0</v>
      </c>
      <c r="H472" s="3">
        <v>0</v>
      </c>
      <c r="I472" s="3">
        <v>1.8680000000000001</v>
      </c>
      <c r="J472" s="3">
        <v>0.30399999999999999</v>
      </c>
      <c r="K472" s="3">
        <v>0</v>
      </c>
      <c r="L472" s="3">
        <v>0</v>
      </c>
      <c r="M472" s="3">
        <v>0</v>
      </c>
      <c r="N472" s="3" t="s">
        <v>622</v>
      </c>
      <c r="O472" s="3" t="s">
        <v>621</v>
      </c>
      <c r="P472" s="3" t="s">
        <v>622</v>
      </c>
      <c r="Q472" s="3" t="s">
        <v>621</v>
      </c>
      <c r="R472" s="3" t="s">
        <v>622</v>
      </c>
      <c r="S472" s="3" t="s">
        <v>621</v>
      </c>
      <c r="U472" s="20">
        <f t="shared" si="14"/>
        <v>5.51</v>
      </c>
      <c r="V472" s="3">
        <f t="shared" si="15"/>
        <v>0</v>
      </c>
    </row>
    <row r="473" spans="1:22" ht="15" customHeight="1" x14ac:dyDescent="0.25">
      <c r="A473" s="3" t="s">
        <v>605</v>
      </c>
      <c r="B473" s="3" t="s">
        <v>608</v>
      </c>
      <c r="C473" s="3">
        <v>2013</v>
      </c>
      <c r="D473" s="3">
        <v>1.2490000000000001</v>
      </c>
      <c r="E473" s="3">
        <v>0.184</v>
      </c>
      <c r="F473" s="3">
        <v>3.4000000000000002E-2</v>
      </c>
      <c r="G473" s="3" t="s">
        <v>621</v>
      </c>
      <c r="H473" s="3" t="s">
        <v>621</v>
      </c>
      <c r="I473" s="3" t="s">
        <v>621</v>
      </c>
      <c r="J473" s="3">
        <v>1.0309999999999999</v>
      </c>
      <c r="K473" s="3" t="s">
        <v>621</v>
      </c>
      <c r="L473" s="3" t="s">
        <v>621</v>
      </c>
      <c r="M473" s="3" t="s">
        <v>621</v>
      </c>
      <c r="N473" s="3" t="s">
        <v>622</v>
      </c>
      <c r="O473" s="3" t="s">
        <v>621</v>
      </c>
      <c r="P473" s="3" t="s">
        <v>622</v>
      </c>
      <c r="Q473" s="3" t="s">
        <v>621</v>
      </c>
      <c r="R473" s="3" t="s">
        <v>622</v>
      </c>
      <c r="S473" s="3" t="s">
        <v>621</v>
      </c>
      <c r="U473" s="20">
        <f t="shared" si="14"/>
        <v>1.2490000000000001</v>
      </c>
      <c r="V473" s="3">
        <f t="shared" si="15"/>
        <v>0</v>
      </c>
    </row>
    <row r="474" spans="1:22" ht="15" customHeight="1" x14ac:dyDescent="0.25">
      <c r="A474" s="3" t="s">
        <v>605</v>
      </c>
      <c r="B474" s="3" t="s">
        <v>609</v>
      </c>
      <c r="C474" s="3">
        <v>2013</v>
      </c>
      <c r="D474" s="3">
        <v>6.7640000000000002</v>
      </c>
      <c r="E474" s="3">
        <v>1.9359999999999999</v>
      </c>
      <c r="F474" s="3">
        <v>1.0569999999999999</v>
      </c>
      <c r="G474" s="3" t="s">
        <v>621</v>
      </c>
      <c r="H474" s="3" t="s">
        <v>621</v>
      </c>
      <c r="I474" s="3">
        <v>1.8540000000000001</v>
      </c>
      <c r="J474" s="3">
        <v>1.9159999999999999</v>
      </c>
      <c r="K474" s="3">
        <v>0.46</v>
      </c>
      <c r="L474" s="3" t="s">
        <v>621</v>
      </c>
      <c r="M474" s="3" t="s">
        <v>621</v>
      </c>
      <c r="N474" s="3" t="s">
        <v>622</v>
      </c>
      <c r="O474" s="3" t="s">
        <v>621</v>
      </c>
      <c r="P474" s="3" t="s">
        <v>622</v>
      </c>
      <c r="Q474" s="3" t="s">
        <v>621</v>
      </c>
      <c r="R474" s="3" t="s">
        <v>622</v>
      </c>
      <c r="S474" s="3" t="s">
        <v>621</v>
      </c>
      <c r="U474" s="20">
        <f t="shared" si="14"/>
        <v>6.7640000000000002</v>
      </c>
      <c r="V474" s="3">
        <f t="shared" si="15"/>
        <v>0</v>
      </c>
    </row>
    <row r="475" spans="1:22" ht="15" customHeight="1" x14ac:dyDescent="0.25">
      <c r="A475" s="3" t="s">
        <v>605</v>
      </c>
      <c r="B475" s="3" t="s">
        <v>610</v>
      </c>
      <c r="C475" s="3">
        <v>2013</v>
      </c>
      <c r="D475" s="3">
        <v>0.57599999999999996</v>
      </c>
      <c r="E475" s="3" t="s">
        <v>621</v>
      </c>
      <c r="F475" s="3">
        <v>4.7E-2</v>
      </c>
      <c r="G475" s="3" t="s">
        <v>621</v>
      </c>
      <c r="H475" s="3" t="s">
        <v>621</v>
      </c>
      <c r="I475" s="3">
        <v>0.52900000000000003</v>
      </c>
      <c r="J475" s="3" t="s">
        <v>621</v>
      </c>
      <c r="K475" s="3" t="s">
        <v>621</v>
      </c>
      <c r="L475" s="3" t="s">
        <v>621</v>
      </c>
      <c r="M475" s="3" t="s">
        <v>621</v>
      </c>
      <c r="N475" s="3" t="s">
        <v>622</v>
      </c>
      <c r="O475" s="3" t="s">
        <v>621</v>
      </c>
      <c r="P475" s="3" t="s">
        <v>622</v>
      </c>
      <c r="Q475" s="3" t="s">
        <v>621</v>
      </c>
      <c r="R475" s="3" t="s">
        <v>622</v>
      </c>
      <c r="S475" s="3" t="s">
        <v>621</v>
      </c>
      <c r="U475" s="20">
        <f t="shared" si="14"/>
        <v>0.57599999999999996</v>
      </c>
      <c r="V475" s="3">
        <f t="shared" si="15"/>
        <v>0</v>
      </c>
    </row>
    <row r="476" spans="1:22" ht="15" customHeight="1" x14ac:dyDescent="0.25">
      <c r="A476" s="3" t="s">
        <v>605</v>
      </c>
      <c r="B476" s="3" t="s">
        <v>611</v>
      </c>
      <c r="C476" s="3">
        <v>2013</v>
      </c>
      <c r="D476" s="3">
        <v>511.45699999999999</v>
      </c>
      <c r="E476" s="3">
        <v>79.962000000000003</v>
      </c>
      <c r="F476" s="3">
        <v>48.994999999999997</v>
      </c>
      <c r="G476" s="3">
        <v>31.716000000000001</v>
      </c>
      <c r="H476" s="3">
        <v>280.44099999999997</v>
      </c>
      <c r="I476" s="3">
        <v>34.645000000000003</v>
      </c>
      <c r="J476" s="3">
        <v>34.076999999999998</v>
      </c>
      <c r="K476" s="3">
        <v>1.661</v>
      </c>
      <c r="L476" s="3" t="s">
        <v>621</v>
      </c>
      <c r="M476" s="3" t="s">
        <v>621</v>
      </c>
      <c r="N476" s="3" t="s">
        <v>622</v>
      </c>
      <c r="O476" s="3" t="s">
        <v>621</v>
      </c>
      <c r="P476" s="3" t="s">
        <v>622</v>
      </c>
      <c r="Q476" s="3" t="s">
        <v>621</v>
      </c>
      <c r="R476" s="3" t="s">
        <v>622</v>
      </c>
      <c r="S476" s="3" t="s">
        <v>621</v>
      </c>
      <c r="U476" s="20">
        <f t="shared" si="14"/>
        <v>511.45699999999999</v>
      </c>
      <c r="V476" s="3">
        <f t="shared" si="15"/>
        <v>0</v>
      </c>
    </row>
  </sheetData>
  <autoFilter ref="A1:U476"/>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dimension ref="A1:AP462"/>
  <sheetViews>
    <sheetView workbookViewId="0">
      <pane xSplit="2" ySplit="1" topLeftCell="AA217"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cols>
    <col min="1" max="1" width="35.42578125" style="70" customWidth="1"/>
    <col min="2" max="2" width="32.85546875" style="70" bestFit="1" customWidth="1"/>
    <col min="3" max="3" width="10.42578125" style="70" customWidth="1"/>
    <col min="4" max="4" width="14.140625" style="70" customWidth="1"/>
    <col min="5" max="7" width="9.140625" style="70"/>
    <col min="8" max="8" width="15.140625" style="70" customWidth="1"/>
    <col min="9" max="9" width="10.7109375" style="70" customWidth="1"/>
    <col min="10" max="10" width="9.140625" style="70"/>
    <col min="11" max="11" width="18.7109375" style="70" customWidth="1"/>
    <col min="12" max="12" width="13.85546875" style="70" customWidth="1"/>
    <col min="13" max="13" width="12.7109375" style="70" customWidth="1"/>
    <col min="14" max="14" width="19.5703125" style="70" bestFit="1" customWidth="1"/>
    <col min="15" max="15" width="9.140625" style="70"/>
    <col min="16" max="16" width="19.28515625" style="97" customWidth="1"/>
    <col min="17" max="17" width="14.28515625" style="97" customWidth="1"/>
    <col min="18" max="27" width="9.140625" style="70"/>
    <col min="28" max="28" width="14.85546875" style="70" customWidth="1"/>
    <col min="29" max="29" width="14.5703125" style="70" customWidth="1"/>
    <col min="30" max="30" width="15.5703125" style="70" customWidth="1"/>
    <col min="31" max="31" width="12.28515625" style="70" bestFit="1" customWidth="1"/>
    <col min="32" max="32" width="22.42578125" style="70" bestFit="1" customWidth="1"/>
    <col min="33" max="33" width="11" style="70" bestFit="1" customWidth="1"/>
    <col min="34" max="36" width="9.140625" style="70"/>
    <col min="37" max="37" width="21.140625" style="70" customWidth="1"/>
    <col min="38" max="38" width="9.140625" style="70"/>
    <col min="39" max="39" width="11.42578125" style="70" bestFit="1" customWidth="1"/>
    <col min="40" max="16384" width="9.140625" style="70"/>
  </cols>
  <sheetData>
    <row r="1" spans="1:42" s="249" customFormat="1" ht="63.75" customHeight="1" x14ac:dyDescent="0.25">
      <c r="A1" s="247" t="s">
        <v>1162</v>
      </c>
      <c r="B1" s="247" t="s">
        <v>1</v>
      </c>
      <c r="C1" s="247" t="s">
        <v>1127</v>
      </c>
      <c r="D1" s="247" t="s">
        <v>858</v>
      </c>
      <c r="E1" s="247" t="s">
        <v>1026</v>
      </c>
      <c r="F1" s="247" t="s">
        <v>1027</v>
      </c>
      <c r="G1" s="247" t="s">
        <v>1028</v>
      </c>
      <c r="H1" s="247" t="s">
        <v>1131</v>
      </c>
      <c r="I1" s="247" t="s">
        <v>856</v>
      </c>
      <c r="J1" s="247" t="s">
        <v>1029</v>
      </c>
      <c r="K1" s="247" t="s">
        <v>869</v>
      </c>
      <c r="L1" s="247" t="s">
        <v>1030</v>
      </c>
      <c r="M1" s="247" t="s">
        <v>1031</v>
      </c>
      <c r="N1" s="247" t="s">
        <v>872</v>
      </c>
      <c r="O1" s="247" t="s">
        <v>951</v>
      </c>
      <c r="P1" s="248" t="s">
        <v>1335</v>
      </c>
      <c r="Q1" s="248" t="s">
        <v>1032</v>
      </c>
      <c r="R1" s="247" t="s">
        <v>855</v>
      </c>
      <c r="S1" s="247" t="s">
        <v>1033</v>
      </c>
      <c r="T1" s="247" t="s">
        <v>1034</v>
      </c>
      <c r="U1" s="247" t="s">
        <v>1035</v>
      </c>
      <c r="V1" s="247" t="s">
        <v>1036</v>
      </c>
      <c r="W1" s="247" t="s">
        <v>1037</v>
      </c>
      <c r="X1" s="247" t="s">
        <v>1128</v>
      </c>
      <c r="Y1" s="247" t="s">
        <v>1038</v>
      </c>
      <c r="Z1" s="247" t="s">
        <v>1039</v>
      </c>
      <c r="AA1" s="247" t="s">
        <v>1040</v>
      </c>
      <c r="AB1" s="247" t="s">
        <v>1129</v>
      </c>
      <c r="AC1" s="247" t="s">
        <v>1130</v>
      </c>
      <c r="AD1" s="247" t="s">
        <v>1041</v>
      </c>
      <c r="AE1" s="247" t="s">
        <v>1042</v>
      </c>
      <c r="AF1" s="247" t="s">
        <v>1043</v>
      </c>
      <c r="AG1" s="247" t="s">
        <v>1044</v>
      </c>
      <c r="AH1" s="247" t="s">
        <v>1046</v>
      </c>
      <c r="AK1" s="250" t="s">
        <v>1336</v>
      </c>
      <c r="AM1" s="249" t="s">
        <v>1197</v>
      </c>
      <c r="AP1" s="249" t="s">
        <v>1198</v>
      </c>
    </row>
    <row r="2" spans="1:42" x14ac:dyDescent="0.25">
      <c r="A2" t="s">
        <v>8</v>
      </c>
      <c r="B2" t="s">
        <v>9</v>
      </c>
      <c r="C2">
        <v>0</v>
      </c>
      <c r="D2">
        <v>0</v>
      </c>
      <c r="E2">
        <v>0</v>
      </c>
      <c r="F2">
        <v>0</v>
      </c>
      <c r="G2">
        <v>0</v>
      </c>
      <c r="H2">
        <v>0.67600000000000005</v>
      </c>
      <c r="I2">
        <v>0</v>
      </c>
      <c r="J2">
        <v>0</v>
      </c>
      <c r="K2">
        <v>0</v>
      </c>
      <c r="L2">
        <v>0</v>
      </c>
      <c r="M2">
        <v>0</v>
      </c>
      <c r="N2">
        <v>0</v>
      </c>
      <c r="O2">
        <v>0</v>
      </c>
      <c r="P2" s="46">
        <v>0</v>
      </c>
      <c r="Q2" s="46">
        <f>P2/2</f>
        <v>0</v>
      </c>
      <c r="R2">
        <v>0</v>
      </c>
      <c r="S2">
        <v>0</v>
      </c>
      <c r="T2">
        <v>0</v>
      </c>
      <c r="U2">
        <v>0</v>
      </c>
      <c r="V2">
        <v>0</v>
      </c>
      <c r="W2">
        <v>0</v>
      </c>
      <c r="X2">
        <v>2.1000000000000001E-2</v>
      </c>
      <c r="Y2">
        <v>0</v>
      </c>
      <c r="Z2">
        <v>0</v>
      </c>
      <c r="AA2">
        <v>0</v>
      </c>
      <c r="AB2">
        <v>0</v>
      </c>
      <c r="AC2">
        <v>0</v>
      </c>
      <c r="AD2">
        <v>0</v>
      </c>
      <c r="AE2">
        <v>0</v>
      </c>
      <c r="AF2">
        <v>0</v>
      </c>
      <c r="AG2">
        <v>0</v>
      </c>
      <c r="AH2">
        <v>0.69700000000000006</v>
      </c>
      <c r="AK2" s="70">
        <f>AH2-Q2-M2</f>
        <v>0.69700000000000006</v>
      </c>
      <c r="AM2" s="70">
        <f>VLOOKUP(B2,Totalt!B1:AU474,39,FALSE)</f>
        <v>0.69700000000000006</v>
      </c>
      <c r="AP2" s="70">
        <f>AK2-AM2</f>
        <v>0</v>
      </c>
    </row>
    <row r="3" spans="1:42" x14ac:dyDescent="0.25">
      <c r="A3" t="s">
        <v>8</v>
      </c>
      <c r="B3" t="s">
        <v>11</v>
      </c>
      <c r="C3">
        <v>0</v>
      </c>
      <c r="D3">
        <v>0</v>
      </c>
      <c r="E3">
        <v>0</v>
      </c>
      <c r="F3">
        <v>0</v>
      </c>
      <c r="G3">
        <v>0.32800000000000001</v>
      </c>
      <c r="H3">
        <v>0</v>
      </c>
      <c r="I3">
        <v>0.34613699999999997</v>
      </c>
      <c r="J3">
        <v>0</v>
      </c>
      <c r="K3">
        <v>0</v>
      </c>
      <c r="L3">
        <v>228.964</v>
      </c>
      <c r="M3">
        <v>6.1167899999999999</v>
      </c>
      <c r="N3">
        <v>0</v>
      </c>
      <c r="O3">
        <v>3.5859999999999999</v>
      </c>
      <c r="P3" s="46">
        <v>114.47</v>
      </c>
      <c r="Q3" s="46">
        <f t="shared" ref="Q3:Q66" si="0">P3/2</f>
        <v>57.234999999999999</v>
      </c>
      <c r="R3">
        <v>0</v>
      </c>
      <c r="S3">
        <v>0</v>
      </c>
      <c r="T3">
        <v>0</v>
      </c>
      <c r="U3">
        <v>0</v>
      </c>
      <c r="V3">
        <v>0</v>
      </c>
      <c r="W3">
        <v>0</v>
      </c>
      <c r="X3">
        <v>8.5107900000000001</v>
      </c>
      <c r="Y3">
        <v>0</v>
      </c>
      <c r="Z3">
        <v>0.9</v>
      </c>
      <c r="AA3">
        <v>0</v>
      </c>
      <c r="AB3">
        <v>0</v>
      </c>
      <c r="AC3">
        <v>0</v>
      </c>
      <c r="AD3">
        <v>0</v>
      </c>
      <c r="AE3">
        <v>0</v>
      </c>
      <c r="AF3">
        <v>0</v>
      </c>
      <c r="AG3">
        <v>0</v>
      </c>
      <c r="AH3">
        <v>363.22171699999996</v>
      </c>
      <c r="AK3" s="70">
        <f t="shared" ref="AK3:AK66" si="1">AH3-Q3-M3</f>
        <v>299.86992699999996</v>
      </c>
      <c r="AM3" s="70">
        <f>VLOOKUP(B3,Totalt!B2:AU475,39,FALSE)</f>
        <v>299.86992700000002</v>
      </c>
      <c r="AP3" s="70">
        <f t="shared" ref="AP3:AP66" si="2">AK3-AM3</f>
        <v>0</v>
      </c>
    </row>
    <row r="4" spans="1:42" x14ac:dyDescent="0.25">
      <c r="A4" t="s">
        <v>8</v>
      </c>
      <c r="B4" t="s">
        <v>12</v>
      </c>
      <c r="C4">
        <v>0</v>
      </c>
      <c r="D4">
        <v>0</v>
      </c>
      <c r="E4">
        <v>0</v>
      </c>
      <c r="F4">
        <v>0</v>
      </c>
      <c r="G4">
        <v>0</v>
      </c>
      <c r="H4">
        <v>0.64300000000000002</v>
      </c>
      <c r="I4">
        <v>0.1</v>
      </c>
      <c r="J4">
        <v>0</v>
      </c>
      <c r="K4">
        <v>0</v>
      </c>
      <c r="L4">
        <v>0</v>
      </c>
      <c r="M4">
        <v>0</v>
      </c>
      <c r="N4">
        <v>0</v>
      </c>
      <c r="O4">
        <v>0</v>
      </c>
      <c r="P4" s="46">
        <v>0</v>
      </c>
      <c r="Q4" s="46">
        <f t="shared" si="0"/>
        <v>0</v>
      </c>
      <c r="R4">
        <v>0</v>
      </c>
      <c r="S4">
        <v>0</v>
      </c>
      <c r="T4">
        <v>0</v>
      </c>
      <c r="U4">
        <v>0</v>
      </c>
      <c r="V4">
        <v>0</v>
      </c>
      <c r="W4">
        <v>0</v>
      </c>
      <c r="X4">
        <v>7.3999999999999996E-2</v>
      </c>
      <c r="Y4">
        <v>0</v>
      </c>
      <c r="Z4">
        <v>3.2</v>
      </c>
      <c r="AA4">
        <v>0</v>
      </c>
      <c r="AB4">
        <v>0</v>
      </c>
      <c r="AC4">
        <v>0</v>
      </c>
      <c r="AD4">
        <v>0</v>
      </c>
      <c r="AE4">
        <v>0</v>
      </c>
      <c r="AF4">
        <v>0</v>
      </c>
      <c r="AG4">
        <v>0</v>
      </c>
      <c r="AH4">
        <v>4.0170000000000003</v>
      </c>
      <c r="AK4" s="70">
        <f t="shared" si="1"/>
        <v>4.0170000000000003</v>
      </c>
      <c r="AM4" s="70">
        <f>VLOOKUP(B4,Totalt!B3:AU476,39,FALSE)</f>
        <v>4.0170000000000003</v>
      </c>
      <c r="AP4" s="70">
        <f t="shared" si="2"/>
        <v>0</v>
      </c>
    </row>
    <row r="5" spans="1:42" x14ac:dyDescent="0.25">
      <c r="A5" t="s">
        <v>8</v>
      </c>
      <c r="B5" t="s">
        <v>13</v>
      </c>
      <c r="C5">
        <v>0</v>
      </c>
      <c r="D5">
        <v>0</v>
      </c>
      <c r="E5">
        <v>0</v>
      </c>
      <c r="F5">
        <v>0</v>
      </c>
      <c r="G5">
        <v>0</v>
      </c>
      <c r="H5">
        <v>0</v>
      </c>
      <c r="I5">
        <v>0</v>
      </c>
      <c r="J5">
        <v>0</v>
      </c>
      <c r="K5">
        <v>0</v>
      </c>
      <c r="L5">
        <v>0</v>
      </c>
      <c r="M5">
        <v>0</v>
      </c>
      <c r="N5">
        <v>0</v>
      </c>
      <c r="O5">
        <v>0</v>
      </c>
      <c r="P5" s="46">
        <v>0</v>
      </c>
      <c r="Q5" s="46">
        <f t="shared" si="0"/>
        <v>0</v>
      </c>
      <c r="R5">
        <v>0</v>
      </c>
      <c r="S5">
        <v>0</v>
      </c>
      <c r="T5">
        <v>0</v>
      </c>
      <c r="U5">
        <v>0</v>
      </c>
      <c r="V5">
        <v>0</v>
      </c>
      <c r="W5">
        <v>0</v>
      </c>
      <c r="X5">
        <v>0</v>
      </c>
      <c r="Y5">
        <v>0</v>
      </c>
      <c r="Z5">
        <v>0</v>
      </c>
      <c r="AA5">
        <v>0</v>
      </c>
      <c r="AB5">
        <v>0</v>
      </c>
      <c r="AC5">
        <v>0</v>
      </c>
      <c r="AD5">
        <v>0</v>
      </c>
      <c r="AE5">
        <v>0</v>
      </c>
      <c r="AF5">
        <v>0</v>
      </c>
      <c r="AG5">
        <v>0</v>
      </c>
      <c r="AH5">
        <v>0</v>
      </c>
      <c r="AK5" s="70">
        <f t="shared" si="1"/>
        <v>0</v>
      </c>
      <c r="AM5" s="70">
        <f>VLOOKUP(B5,Totalt!B4:AU477,39,FALSE)</f>
        <v>0</v>
      </c>
      <c r="AP5" s="70">
        <f t="shared" si="2"/>
        <v>0</v>
      </c>
    </row>
    <row r="6" spans="1:42" x14ac:dyDescent="0.25">
      <c r="A6" t="s">
        <v>8</v>
      </c>
      <c r="B6" t="s">
        <v>15</v>
      </c>
      <c r="C6">
        <v>0</v>
      </c>
      <c r="D6">
        <v>0</v>
      </c>
      <c r="E6">
        <v>0</v>
      </c>
      <c r="F6">
        <v>0</v>
      </c>
      <c r="G6">
        <v>0</v>
      </c>
      <c r="H6">
        <v>7.1999999999999995E-2</v>
      </c>
      <c r="I6">
        <v>0.127</v>
      </c>
      <c r="J6">
        <v>0</v>
      </c>
      <c r="K6">
        <v>0</v>
      </c>
      <c r="L6">
        <v>0</v>
      </c>
      <c r="M6">
        <v>0</v>
      </c>
      <c r="N6">
        <v>0</v>
      </c>
      <c r="O6">
        <v>0</v>
      </c>
      <c r="P6" s="46">
        <v>0</v>
      </c>
      <c r="Q6" s="46">
        <f t="shared" si="0"/>
        <v>0</v>
      </c>
      <c r="R6">
        <v>0</v>
      </c>
      <c r="S6">
        <v>0</v>
      </c>
      <c r="T6">
        <v>0</v>
      </c>
      <c r="U6">
        <v>0</v>
      </c>
      <c r="V6">
        <v>0</v>
      </c>
      <c r="W6">
        <v>0</v>
      </c>
      <c r="X6">
        <v>1.2E-2</v>
      </c>
      <c r="Y6">
        <v>0</v>
      </c>
      <c r="Z6">
        <v>0.65800000000000003</v>
      </c>
      <c r="AA6">
        <v>0</v>
      </c>
      <c r="AB6">
        <v>0</v>
      </c>
      <c r="AC6">
        <v>0</v>
      </c>
      <c r="AD6">
        <v>0</v>
      </c>
      <c r="AE6">
        <v>0</v>
      </c>
      <c r="AF6">
        <v>0</v>
      </c>
      <c r="AG6">
        <v>0</v>
      </c>
      <c r="AH6">
        <v>0.86899999999999999</v>
      </c>
      <c r="AK6" s="70">
        <f t="shared" si="1"/>
        <v>0.86899999999999999</v>
      </c>
      <c r="AM6" s="70">
        <f>VLOOKUP(B6,Totalt!B5:AU478,39,FALSE)</f>
        <v>0.86899999999999999</v>
      </c>
      <c r="AP6" s="70">
        <f t="shared" si="2"/>
        <v>0</v>
      </c>
    </row>
    <row r="7" spans="1:42" x14ac:dyDescent="0.25">
      <c r="A7" t="s">
        <v>16</v>
      </c>
      <c r="B7" t="s">
        <v>17</v>
      </c>
      <c r="C7">
        <v>0</v>
      </c>
      <c r="D7">
        <v>0</v>
      </c>
      <c r="E7">
        <v>0</v>
      </c>
      <c r="F7">
        <v>0</v>
      </c>
      <c r="G7">
        <v>0.3</v>
      </c>
      <c r="H7">
        <v>0</v>
      </c>
      <c r="I7">
        <v>0.1</v>
      </c>
      <c r="J7">
        <v>0</v>
      </c>
      <c r="K7">
        <v>0</v>
      </c>
      <c r="L7">
        <v>0</v>
      </c>
      <c r="M7">
        <v>0</v>
      </c>
      <c r="N7">
        <v>0</v>
      </c>
      <c r="O7">
        <v>0</v>
      </c>
      <c r="P7" s="46">
        <v>23.6</v>
      </c>
      <c r="Q7" s="46">
        <f t="shared" si="0"/>
        <v>11.8</v>
      </c>
      <c r="R7">
        <v>0</v>
      </c>
      <c r="S7">
        <v>0</v>
      </c>
      <c r="T7">
        <v>0</v>
      </c>
      <c r="U7">
        <v>0</v>
      </c>
      <c r="V7">
        <v>0</v>
      </c>
      <c r="W7">
        <v>0</v>
      </c>
      <c r="X7">
        <v>1.2</v>
      </c>
      <c r="Y7">
        <v>0</v>
      </c>
      <c r="Z7">
        <v>0</v>
      </c>
      <c r="AA7">
        <v>0</v>
      </c>
      <c r="AB7">
        <v>0</v>
      </c>
      <c r="AC7">
        <v>0</v>
      </c>
      <c r="AD7">
        <v>0</v>
      </c>
      <c r="AE7">
        <v>0</v>
      </c>
      <c r="AF7">
        <v>0</v>
      </c>
      <c r="AG7">
        <v>154.346</v>
      </c>
      <c r="AH7">
        <v>179.54599999999999</v>
      </c>
      <c r="AK7" s="70">
        <f t="shared" si="1"/>
        <v>167.74599999999998</v>
      </c>
      <c r="AM7" s="70">
        <f>VLOOKUP(B7,Totalt!B6:AU479,39,FALSE)</f>
        <v>167.74600000000001</v>
      </c>
      <c r="AP7" s="70">
        <f t="shared" si="2"/>
        <v>0</v>
      </c>
    </row>
    <row r="8" spans="1:42" x14ac:dyDescent="0.25">
      <c r="A8" t="s">
        <v>18</v>
      </c>
      <c r="B8" t="s">
        <v>19</v>
      </c>
      <c r="C8">
        <v>0</v>
      </c>
      <c r="D8">
        <v>0</v>
      </c>
      <c r="E8">
        <v>0</v>
      </c>
      <c r="F8">
        <v>0</v>
      </c>
      <c r="G8">
        <v>0</v>
      </c>
      <c r="H8">
        <v>0</v>
      </c>
      <c r="I8">
        <v>0</v>
      </c>
      <c r="J8">
        <v>0</v>
      </c>
      <c r="K8">
        <v>0</v>
      </c>
      <c r="L8">
        <v>0</v>
      </c>
      <c r="M8">
        <v>0</v>
      </c>
      <c r="N8">
        <v>0</v>
      </c>
      <c r="O8">
        <v>0</v>
      </c>
      <c r="P8" s="46">
        <v>0</v>
      </c>
      <c r="Q8" s="46">
        <f t="shared" si="0"/>
        <v>0</v>
      </c>
      <c r="R8">
        <v>0</v>
      </c>
      <c r="S8">
        <v>0</v>
      </c>
      <c r="T8">
        <v>0</v>
      </c>
      <c r="U8">
        <v>0</v>
      </c>
      <c r="V8">
        <v>0</v>
      </c>
      <c r="W8">
        <v>0</v>
      </c>
      <c r="X8">
        <v>0</v>
      </c>
      <c r="Y8">
        <v>0</v>
      </c>
      <c r="Z8">
        <v>0</v>
      </c>
      <c r="AA8">
        <v>0</v>
      </c>
      <c r="AB8">
        <v>0</v>
      </c>
      <c r="AC8">
        <v>0</v>
      </c>
      <c r="AD8">
        <v>0</v>
      </c>
      <c r="AE8">
        <v>0</v>
      </c>
      <c r="AF8">
        <v>0</v>
      </c>
      <c r="AG8">
        <v>0</v>
      </c>
      <c r="AH8">
        <v>0</v>
      </c>
      <c r="AK8" s="70">
        <f t="shared" si="1"/>
        <v>0</v>
      </c>
      <c r="AM8" s="70">
        <f>VLOOKUP(B8,Totalt!B7:AU480,39,FALSE)</f>
        <v>0</v>
      </c>
      <c r="AP8" s="70">
        <f t="shared" si="2"/>
        <v>0</v>
      </c>
    </row>
    <row r="9" spans="1:42" x14ac:dyDescent="0.25">
      <c r="A9" t="s">
        <v>18</v>
      </c>
      <c r="B9" t="s">
        <v>21</v>
      </c>
      <c r="C9">
        <v>0</v>
      </c>
      <c r="D9">
        <v>0</v>
      </c>
      <c r="E9">
        <v>0</v>
      </c>
      <c r="F9">
        <v>0</v>
      </c>
      <c r="G9">
        <v>0</v>
      </c>
      <c r="H9">
        <v>0</v>
      </c>
      <c r="I9">
        <v>0</v>
      </c>
      <c r="J9">
        <v>0</v>
      </c>
      <c r="K9">
        <v>0</v>
      </c>
      <c r="L9">
        <v>0</v>
      </c>
      <c r="M9">
        <v>0</v>
      </c>
      <c r="N9">
        <v>0</v>
      </c>
      <c r="O9">
        <v>0</v>
      </c>
      <c r="P9" s="46">
        <v>0</v>
      </c>
      <c r="Q9" s="46">
        <f t="shared" si="0"/>
        <v>0</v>
      </c>
      <c r="R9">
        <v>0</v>
      </c>
      <c r="S9">
        <v>0</v>
      </c>
      <c r="T9">
        <v>0</v>
      </c>
      <c r="U9">
        <v>0</v>
      </c>
      <c r="V9">
        <v>0</v>
      </c>
      <c r="W9">
        <v>0</v>
      </c>
      <c r="X9">
        <v>0</v>
      </c>
      <c r="Y9">
        <v>0</v>
      </c>
      <c r="Z9">
        <v>0</v>
      </c>
      <c r="AA9">
        <v>0</v>
      </c>
      <c r="AB9">
        <v>0</v>
      </c>
      <c r="AC9">
        <v>0</v>
      </c>
      <c r="AD9">
        <v>0</v>
      </c>
      <c r="AE9">
        <v>0</v>
      </c>
      <c r="AF9">
        <v>0</v>
      </c>
      <c r="AG9">
        <v>0</v>
      </c>
      <c r="AH9">
        <v>0</v>
      </c>
      <c r="AK9" s="70">
        <f t="shared" si="1"/>
        <v>0</v>
      </c>
      <c r="AM9" s="70">
        <f>VLOOKUP(B9,Totalt!B8:AU481,39,FALSE)</f>
        <v>0</v>
      </c>
      <c r="AP9" s="70">
        <f t="shared" si="2"/>
        <v>0</v>
      </c>
    </row>
    <row r="10" spans="1:42" x14ac:dyDescent="0.25">
      <c r="A10" t="s">
        <v>18</v>
      </c>
      <c r="B10" t="s">
        <v>22</v>
      </c>
      <c r="C10">
        <v>0</v>
      </c>
      <c r="D10">
        <v>0</v>
      </c>
      <c r="E10">
        <v>0</v>
      </c>
      <c r="F10">
        <v>0</v>
      </c>
      <c r="G10">
        <v>0</v>
      </c>
      <c r="H10">
        <v>0</v>
      </c>
      <c r="I10">
        <v>0</v>
      </c>
      <c r="J10">
        <v>0</v>
      </c>
      <c r="K10">
        <v>0</v>
      </c>
      <c r="L10">
        <v>0</v>
      </c>
      <c r="M10">
        <v>0</v>
      </c>
      <c r="N10">
        <v>0</v>
      </c>
      <c r="O10">
        <v>0</v>
      </c>
      <c r="P10" s="46">
        <v>0</v>
      </c>
      <c r="Q10" s="46">
        <f t="shared" si="0"/>
        <v>0</v>
      </c>
      <c r="R10">
        <v>0</v>
      </c>
      <c r="S10">
        <v>0</v>
      </c>
      <c r="T10">
        <v>0</v>
      </c>
      <c r="U10">
        <v>0</v>
      </c>
      <c r="V10">
        <v>0</v>
      </c>
      <c r="W10">
        <v>0</v>
      </c>
      <c r="X10">
        <v>0</v>
      </c>
      <c r="Y10">
        <v>0</v>
      </c>
      <c r="Z10">
        <v>0</v>
      </c>
      <c r="AA10">
        <v>0</v>
      </c>
      <c r="AB10">
        <v>0</v>
      </c>
      <c r="AC10">
        <v>0</v>
      </c>
      <c r="AD10">
        <v>0</v>
      </c>
      <c r="AE10">
        <v>0</v>
      </c>
      <c r="AF10">
        <v>0</v>
      </c>
      <c r="AG10">
        <v>0</v>
      </c>
      <c r="AH10">
        <v>0</v>
      </c>
      <c r="AK10" s="70">
        <f t="shared" si="1"/>
        <v>0</v>
      </c>
      <c r="AM10" s="70">
        <f>VLOOKUP(B10,Totalt!B9:AU482,39,FALSE)</f>
        <v>0</v>
      </c>
      <c r="AP10" s="70">
        <f t="shared" si="2"/>
        <v>0</v>
      </c>
    </row>
    <row r="11" spans="1:42" x14ac:dyDescent="0.25">
      <c r="A11" t="s">
        <v>23</v>
      </c>
      <c r="B11" t="s">
        <v>24</v>
      </c>
      <c r="C11">
        <v>0</v>
      </c>
      <c r="D11">
        <v>0</v>
      </c>
      <c r="E11">
        <v>0</v>
      </c>
      <c r="F11">
        <v>3</v>
      </c>
      <c r="G11">
        <v>6.7</v>
      </c>
      <c r="H11">
        <v>0</v>
      </c>
      <c r="I11">
        <v>0</v>
      </c>
      <c r="J11">
        <v>0</v>
      </c>
      <c r="K11">
        <v>0</v>
      </c>
      <c r="L11">
        <v>60</v>
      </c>
      <c r="M11">
        <v>0</v>
      </c>
      <c r="N11">
        <v>0</v>
      </c>
      <c r="O11">
        <v>0</v>
      </c>
      <c r="P11" s="46">
        <v>33.200000000000003</v>
      </c>
      <c r="Q11" s="46">
        <f t="shared" si="0"/>
        <v>16.600000000000001</v>
      </c>
      <c r="R11">
        <v>0.2</v>
      </c>
      <c r="S11">
        <v>2</v>
      </c>
      <c r="T11">
        <v>25</v>
      </c>
      <c r="U11">
        <v>0</v>
      </c>
      <c r="V11">
        <v>0</v>
      </c>
      <c r="W11">
        <v>0</v>
      </c>
      <c r="X11">
        <v>2.8</v>
      </c>
      <c r="Y11">
        <v>0</v>
      </c>
      <c r="Z11">
        <v>3.7</v>
      </c>
      <c r="AA11">
        <v>0</v>
      </c>
      <c r="AB11">
        <v>0</v>
      </c>
      <c r="AC11">
        <v>0</v>
      </c>
      <c r="AD11">
        <v>3</v>
      </c>
      <c r="AE11">
        <v>0</v>
      </c>
      <c r="AF11">
        <v>0</v>
      </c>
      <c r="AG11">
        <v>6.5</v>
      </c>
      <c r="AH11">
        <v>146.10000000000002</v>
      </c>
      <c r="AK11" s="70">
        <f t="shared" si="1"/>
        <v>129.50000000000003</v>
      </c>
      <c r="AM11" s="70">
        <f>VLOOKUP(B11,Totalt!B10:AU483,39,FALSE)</f>
        <v>129.5</v>
      </c>
      <c r="AP11" s="70">
        <f t="shared" si="2"/>
        <v>0</v>
      </c>
    </row>
    <row r="12" spans="1:42" x14ac:dyDescent="0.25">
      <c r="A12" t="s">
        <v>25</v>
      </c>
      <c r="B12" t="s">
        <v>26</v>
      </c>
      <c r="C12">
        <v>0</v>
      </c>
      <c r="D12">
        <v>0</v>
      </c>
      <c r="E12">
        <v>0</v>
      </c>
      <c r="F12">
        <v>0</v>
      </c>
      <c r="G12">
        <v>0</v>
      </c>
      <c r="H12">
        <v>0</v>
      </c>
      <c r="I12">
        <v>0</v>
      </c>
      <c r="J12">
        <v>0</v>
      </c>
      <c r="K12">
        <v>0</v>
      </c>
      <c r="L12">
        <v>0</v>
      </c>
      <c r="M12">
        <v>0</v>
      </c>
      <c r="N12">
        <v>0</v>
      </c>
      <c r="O12">
        <v>0</v>
      </c>
      <c r="P12" s="46">
        <v>0</v>
      </c>
      <c r="Q12" s="46">
        <f t="shared" si="0"/>
        <v>0</v>
      </c>
      <c r="R12">
        <v>0</v>
      </c>
      <c r="S12">
        <v>0</v>
      </c>
      <c r="T12">
        <v>0</v>
      </c>
      <c r="U12">
        <v>0</v>
      </c>
      <c r="V12">
        <v>0</v>
      </c>
      <c r="W12">
        <v>0</v>
      </c>
      <c r="X12">
        <v>0</v>
      </c>
      <c r="Y12">
        <v>0</v>
      </c>
      <c r="Z12">
        <v>0</v>
      </c>
      <c r="AA12">
        <v>0</v>
      </c>
      <c r="AB12">
        <v>0</v>
      </c>
      <c r="AC12">
        <v>0</v>
      </c>
      <c r="AD12">
        <v>0</v>
      </c>
      <c r="AE12">
        <v>0</v>
      </c>
      <c r="AF12">
        <v>0</v>
      </c>
      <c r="AG12">
        <v>0</v>
      </c>
      <c r="AH12">
        <v>0</v>
      </c>
      <c r="AK12" s="70">
        <f t="shared" si="1"/>
        <v>0</v>
      </c>
      <c r="AM12" s="70">
        <f>VLOOKUP(B12,Totalt!B11:AU484,39,FALSE)</f>
        <v>0</v>
      </c>
      <c r="AP12" s="70">
        <f t="shared" si="2"/>
        <v>0</v>
      </c>
    </row>
    <row r="13" spans="1:42" x14ac:dyDescent="0.25">
      <c r="A13" t="s">
        <v>27</v>
      </c>
      <c r="B13" t="s">
        <v>28</v>
      </c>
      <c r="C13">
        <v>0</v>
      </c>
      <c r="D13">
        <v>0</v>
      </c>
      <c r="E13">
        <v>1.3</v>
      </c>
      <c r="F13">
        <v>50</v>
      </c>
      <c r="G13">
        <v>0</v>
      </c>
      <c r="H13">
        <v>0</v>
      </c>
      <c r="I13">
        <v>1.8</v>
      </c>
      <c r="J13">
        <v>0</v>
      </c>
      <c r="K13">
        <v>3.8</v>
      </c>
      <c r="L13">
        <v>0</v>
      </c>
      <c r="M13">
        <v>0</v>
      </c>
      <c r="N13">
        <v>0</v>
      </c>
      <c r="O13">
        <v>0</v>
      </c>
      <c r="P13" s="46">
        <v>42.4</v>
      </c>
      <c r="Q13" s="46">
        <f t="shared" si="0"/>
        <v>21.2</v>
      </c>
      <c r="R13">
        <v>4.2</v>
      </c>
      <c r="S13">
        <v>0</v>
      </c>
      <c r="T13">
        <v>39.4</v>
      </c>
      <c r="U13">
        <v>0</v>
      </c>
      <c r="V13">
        <v>0</v>
      </c>
      <c r="W13">
        <v>0</v>
      </c>
      <c r="X13">
        <v>3.1</v>
      </c>
      <c r="Y13">
        <v>0</v>
      </c>
      <c r="Z13">
        <v>22.2</v>
      </c>
      <c r="AA13">
        <v>0</v>
      </c>
      <c r="AB13">
        <v>0</v>
      </c>
      <c r="AC13">
        <v>0</v>
      </c>
      <c r="AD13">
        <v>0</v>
      </c>
      <c r="AE13">
        <v>0</v>
      </c>
      <c r="AF13">
        <v>0</v>
      </c>
      <c r="AG13">
        <v>0</v>
      </c>
      <c r="AH13">
        <v>168.19999999999996</v>
      </c>
      <c r="AK13" s="70">
        <f t="shared" si="1"/>
        <v>146.99999999999997</v>
      </c>
      <c r="AM13" s="70">
        <f>VLOOKUP(B13,Totalt!B12:AU485,39,FALSE)</f>
        <v>146.99999999999997</v>
      </c>
      <c r="AP13" s="70">
        <f t="shared" si="2"/>
        <v>0</v>
      </c>
    </row>
    <row r="14" spans="1:42" x14ac:dyDescent="0.25">
      <c r="A14" t="s">
        <v>29</v>
      </c>
      <c r="B14" t="s">
        <v>30</v>
      </c>
      <c r="C14">
        <v>0</v>
      </c>
      <c r="D14">
        <v>0</v>
      </c>
      <c r="E14">
        <v>0</v>
      </c>
      <c r="F14">
        <v>0</v>
      </c>
      <c r="G14">
        <v>0</v>
      </c>
      <c r="H14">
        <v>0</v>
      </c>
      <c r="I14">
        <v>0.2</v>
      </c>
      <c r="J14">
        <v>0</v>
      </c>
      <c r="K14">
        <v>0</v>
      </c>
      <c r="L14">
        <v>0</v>
      </c>
      <c r="M14">
        <v>0</v>
      </c>
      <c r="N14">
        <v>0</v>
      </c>
      <c r="O14">
        <v>0</v>
      </c>
      <c r="P14" s="46">
        <v>0</v>
      </c>
      <c r="Q14" s="46">
        <f t="shared" si="0"/>
        <v>0</v>
      </c>
      <c r="R14">
        <v>0</v>
      </c>
      <c r="S14">
        <v>0</v>
      </c>
      <c r="T14">
        <v>0</v>
      </c>
      <c r="U14">
        <v>0</v>
      </c>
      <c r="V14">
        <v>0</v>
      </c>
      <c r="W14">
        <v>0</v>
      </c>
      <c r="X14">
        <v>0.08</v>
      </c>
      <c r="Y14">
        <v>0</v>
      </c>
      <c r="Z14">
        <v>9.3000000000000007</v>
      </c>
      <c r="AA14">
        <v>0</v>
      </c>
      <c r="AB14">
        <v>0</v>
      </c>
      <c r="AC14">
        <v>0</v>
      </c>
      <c r="AD14">
        <v>0</v>
      </c>
      <c r="AE14">
        <v>0</v>
      </c>
      <c r="AF14">
        <v>0</v>
      </c>
      <c r="AG14">
        <v>0</v>
      </c>
      <c r="AH14">
        <v>9.58</v>
      </c>
      <c r="AK14" s="70">
        <f t="shared" si="1"/>
        <v>9.58</v>
      </c>
      <c r="AM14" s="70">
        <f>VLOOKUP(B14,Totalt!B13:AU486,39,FALSE)</f>
        <v>9.58</v>
      </c>
      <c r="AP14" s="70">
        <f t="shared" si="2"/>
        <v>0</v>
      </c>
    </row>
    <row r="15" spans="1:42" x14ac:dyDescent="0.25">
      <c r="A15" t="s">
        <v>31</v>
      </c>
      <c r="B15" t="s">
        <v>32</v>
      </c>
      <c r="C15">
        <v>0</v>
      </c>
      <c r="D15">
        <v>0</v>
      </c>
      <c r="E15">
        <v>0</v>
      </c>
      <c r="F15">
        <v>0</v>
      </c>
      <c r="G15">
        <v>0</v>
      </c>
      <c r="H15">
        <v>0</v>
      </c>
      <c r="I15">
        <v>0.2</v>
      </c>
      <c r="J15">
        <v>0</v>
      </c>
      <c r="K15">
        <v>0</v>
      </c>
      <c r="L15">
        <v>0</v>
      </c>
      <c r="M15">
        <v>0</v>
      </c>
      <c r="N15">
        <v>0</v>
      </c>
      <c r="O15">
        <v>0</v>
      </c>
      <c r="P15" s="46">
        <v>0</v>
      </c>
      <c r="Q15" s="46">
        <f t="shared" si="0"/>
        <v>0</v>
      </c>
      <c r="R15">
        <v>0</v>
      </c>
      <c r="S15">
        <v>0</v>
      </c>
      <c r="T15">
        <v>0</v>
      </c>
      <c r="U15">
        <v>0</v>
      </c>
      <c r="V15">
        <v>0</v>
      </c>
      <c r="W15">
        <v>0</v>
      </c>
      <c r="X15">
        <v>0.1</v>
      </c>
      <c r="Y15">
        <v>0</v>
      </c>
      <c r="Z15">
        <v>3.8</v>
      </c>
      <c r="AA15">
        <v>0</v>
      </c>
      <c r="AB15">
        <v>0</v>
      </c>
      <c r="AC15">
        <v>0</v>
      </c>
      <c r="AD15">
        <v>0</v>
      </c>
      <c r="AE15">
        <v>0</v>
      </c>
      <c r="AF15">
        <v>0</v>
      </c>
      <c r="AG15">
        <v>0</v>
      </c>
      <c r="AH15">
        <v>4.0999999999999996</v>
      </c>
      <c r="AK15" s="70">
        <f t="shared" si="1"/>
        <v>4.0999999999999996</v>
      </c>
      <c r="AM15" s="70">
        <f>VLOOKUP(B15,Totalt!B14:AU487,39,FALSE)</f>
        <v>4.0999999999999996</v>
      </c>
      <c r="AP15" s="70">
        <f t="shared" si="2"/>
        <v>0</v>
      </c>
    </row>
    <row r="16" spans="1:42" x14ac:dyDescent="0.25">
      <c r="A16" t="s">
        <v>31</v>
      </c>
      <c r="B16" t="s">
        <v>33</v>
      </c>
      <c r="C16">
        <v>0</v>
      </c>
      <c r="D16">
        <v>0</v>
      </c>
      <c r="E16">
        <v>0</v>
      </c>
      <c r="F16">
        <v>0</v>
      </c>
      <c r="G16">
        <v>0</v>
      </c>
      <c r="H16">
        <v>0</v>
      </c>
      <c r="I16">
        <v>0</v>
      </c>
      <c r="J16">
        <v>0</v>
      </c>
      <c r="K16">
        <v>0</v>
      </c>
      <c r="L16">
        <v>0</v>
      </c>
      <c r="M16">
        <v>0</v>
      </c>
      <c r="N16">
        <v>0</v>
      </c>
      <c r="O16">
        <v>0</v>
      </c>
      <c r="P16" s="46">
        <v>0</v>
      </c>
      <c r="Q16" s="46">
        <f t="shared" si="0"/>
        <v>0</v>
      </c>
      <c r="R16">
        <v>0</v>
      </c>
      <c r="S16">
        <v>0</v>
      </c>
      <c r="T16">
        <v>0</v>
      </c>
      <c r="U16">
        <v>0</v>
      </c>
      <c r="V16">
        <v>0</v>
      </c>
      <c r="W16">
        <v>0</v>
      </c>
      <c r="X16">
        <v>0</v>
      </c>
      <c r="Y16">
        <v>0</v>
      </c>
      <c r="Z16">
        <v>0</v>
      </c>
      <c r="AA16">
        <v>0</v>
      </c>
      <c r="AB16">
        <v>0</v>
      </c>
      <c r="AC16">
        <v>0</v>
      </c>
      <c r="AD16">
        <v>0</v>
      </c>
      <c r="AE16">
        <v>0</v>
      </c>
      <c r="AF16">
        <v>0</v>
      </c>
      <c r="AG16">
        <v>0</v>
      </c>
      <c r="AH16">
        <v>0</v>
      </c>
      <c r="AK16" s="70">
        <f t="shared" si="1"/>
        <v>0</v>
      </c>
      <c r="AM16" s="70">
        <f>VLOOKUP(B16,Totalt!B15:AU488,39,FALSE)</f>
        <v>0</v>
      </c>
      <c r="AP16" s="70">
        <f t="shared" si="2"/>
        <v>0</v>
      </c>
    </row>
    <row r="17" spans="1:42" x14ac:dyDescent="0.25">
      <c r="A17" t="s">
        <v>31</v>
      </c>
      <c r="B17" t="s">
        <v>34</v>
      </c>
      <c r="C17">
        <v>0</v>
      </c>
      <c r="D17">
        <v>0</v>
      </c>
      <c r="E17">
        <v>0</v>
      </c>
      <c r="F17">
        <v>0</v>
      </c>
      <c r="G17">
        <v>0</v>
      </c>
      <c r="H17">
        <v>0</v>
      </c>
      <c r="I17">
        <v>0</v>
      </c>
      <c r="J17">
        <v>0</v>
      </c>
      <c r="K17">
        <v>0</v>
      </c>
      <c r="L17">
        <v>0</v>
      </c>
      <c r="M17">
        <v>0</v>
      </c>
      <c r="N17">
        <v>0</v>
      </c>
      <c r="O17">
        <v>0</v>
      </c>
      <c r="P17" s="46">
        <v>0</v>
      </c>
      <c r="Q17" s="46">
        <f t="shared" si="0"/>
        <v>0</v>
      </c>
      <c r="R17">
        <v>0</v>
      </c>
      <c r="S17">
        <v>0</v>
      </c>
      <c r="T17">
        <v>0</v>
      </c>
      <c r="U17">
        <v>0</v>
      </c>
      <c r="V17">
        <v>0</v>
      </c>
      <c r="W17">
        <v>0</v>
      </c>
      <c r="X17">
        <v>0</v>
      </c>
      <c r="Y17">
        <v>0</v>
      </c>
      <c r="Z17">
        <v>0</v>
      </c>
      <c r="AA17">
        <v>0</v>
      </c>
      <c r="AB17">
        <v>0</v>
      </c>
      <c r="AC17">
        <v>0</v>
      </c>
      <c r="AD17">
        <v>0</v>
      </c>
      <c r="AE17">
        <v>0</v>
      </c>
      <c r="AF17">
        <v>0</v>
      </c>
      <c r="AG17">
        <v>0</v>
      </c>
      <c r="AH17">
        <v>0</v>
      </c>
      <c r="AK17" s="70">
        <f t="shared" si="1"/>
        <v>0</v>
      </c>
      <c r="AM17" s="70">
        <f>VLOOKUP(B17,Totalt!B16:AU489,39,FALSE)</f>
        <v>0</v>
      </c>
      <c r="AP17" s="70">
        <f t="shared" si="2"/>
        <v>0</v>
      </c>
    </row>
    <row r="18" spans="1:42" x14ac:dyDescent="0.25">
      <c r="A18" t="s">
        <v>31</v>
      </c>
      <c r="B18" t="s">
        <v>35</v>
      </c>
      <c r="C18">
        <v>0</v>
      </c>
      <c r="D18">
        <v>0</v>
      </c>
      <c r="E18">
        <v>0</v>
      </c>
      <c r="F18">
        <v>0</v>
      </c>
      <c r="G18">
        <v>0</v>
      </c>
      <c r="H18">
        <v>0</v>
      </c>
      <c r="I18">
        <v>0</v>
      </c>
      <c r="J18">
        <v>0</v>
      </c>
      <c r="K18">
        <v>0</v>
      </c>
      <c r="L18">
        <v>0</v>
      </c>
      <c r="M18">
        <v>0</v>
      </c>
      <c r="N18">
        <v>0</v>
      </c>
      <c r="O18">
        <v>0</v>
      </c>
      <c r="P18" s="46">
        <v>0</v>
      </c>
      <c r="Q18" s="46">
        <f t="shared" si="0"/>
        <v>0</v>
      </c>
      <c r="R18">
        <v>0</v>
      </c>
      <c r="S18">
        <v>0</v>
      </c>
      <c r="T18">
        <v>0</v>
      </c>
      <c r="U18">
        <v>0</v>
      </c>
      <c r="V18">
        <v>0</v>
      </c>
      <c r="W18">
        <v>0</v>
      </c>
      <c r="X18">
        <v>0</v>
      </c>
      <c r="Y18">
        <v>0</v>
      </c>
      <c r="Z18">
        <v>0</v>
      </c>
      <c r="AA18">
        <v>0</v>
      </c>
      <c r="AB18">
        <v>0</v>
      </c>
      <c r="AC18">
        <v>0</v>
      </c>
      <c r="AD18">
        <v>0</v>
      </c>
      <c r="AE18">
        <v>0</v>
      </c>
      <c r="AF18">
        <v>0</v>
      </c>
      <c r="AG18">
        <v>0</v>
      </c>
      <c r="AH18">
        <v>0</v>
      </c>
      <c r="AK18" s="70">
        <f t="shared" si="1"/>
        <v>0</v>
      </c>
      <c r="AM18" s="70">
        <f>VLOOKUP(B18,Totalt!B17:AU490,39,FALSE)</f>
        <v>0</v>
      </c>
      <c r="AP18" s="70">
        <f t="shared" si="2"/>
        <v>0</v>
      </c>
    </row>
    <row r="19" spans="1:42" x14ac:dyDescent="0.25">
      <c r="A19" t="s">
        <v>31</v>
      </c>
      <c r="B19" t="s">
        <v>36</v>
      </c>
      <c r="C19">
        <v>0</v>
      </c>
      <c r="D19">
        <v>0</v>
      </c>
      <c r="E19">
        <v>0</v>
      </c>
      <c r="F19">
        <v>0</v>
      </c>
      <c r="G19">
        <v>0</v>
      </c>
      <c r="H19">
        <v>0</v>
      </c>
      <c r="I19">
        <v>0</v>
      </c>
      <c r="J19">
        <v>0</v>
      </c>
      <c r="K19">
        <v>0</v>
      </c>
      <c r="L19">
        <v>0</v>
      </c>
      <c r="M19">
        <v>0</v>
      </c>
      <c r="N19">
        <v>0</v>
      </c>
      <c r="O19">
        <v>0</v>
      </c>
      <c r="P19" s="46">
        <v>0</v>
      </c>
      <c r="Q19" s="46">
        <f t="shared" si="0"/>
        <v>0</v>
      </c>
      <c r="R19">
        <v>0</v>
      </c>
      <c r="S19">
        <v>0</v>
      </c>
      <c r="T19">
        <v>0</v>
      </c>
      <c r="U19">
        <v>0</v>
      </c>
      <c r="V19">
        <v>0</v>
      </c>
      <c r="W19">
        <v>0</v>
      </c>
      <c r="X19">
        <v>0</v>
      </c>
      <c r="Y19">
        <v>0</v>
      </c>
      <c r="Z19">
        <v>0</v>
      </c>
      <c r="AA19">
        <v>0</v>
      </c>
      <c r="AB19">
        <v>0</v>
      </c>
      <c r="AC19">
        <v>0</v>
      </c>
      <c r="AD19">
        <v>0</v>
      </c>
      <c r="AE19">
        <v>0</v>
      </c>
      <c r="AF19">
        <v>0</v>
      </c>
      <c r="AG19">
        <v>0</v>
      </c>
      <c r="AH19">
        <v>0</v>
      </c>
      <c r="AK19" s="70">
        <f t="shared" si="1"/>
        <v>0</v>
      </c>
      <c r="AM19" s="70">
        <f>VLOOKUP(B19,Totalt!B18:AU491,39,FALSE)</f>
        <v>0</v>
      </c>
      <c r="AP19" s="70">
        <f t="shared" si="2"/>
        <v>0</v>
      </c>
    </row>
    <row r="20" spans="1:42" x14ac:dyDescent="0.25">
      <c r="A20" t="s">
        <v>31</v>
      </c>
      <c r="B20" t="s">
        <v>37</v>
      </c>
      <c r="C20">
        <v>0</v>
      </c>
      <c r="D20">
        <v>0</v>
      </c>
      <c r="E20">
        <v>0</v>
      </c>
      <c r="F20">
        <v>0</v>
      </c>
      <c r="G20">
        <v>0</v>
      </c>
      <c r="H20">
        <v>0</v>
      </c>
      <c r="I20">
        <v>0</v>
      </c>
      <c r="J20">
        <v>0</v>
      </c>
      <c r="K20">
        <v>0</v>
      </c>
      <c r="L20">
        <v>0</v>
      </c>
      <c r="M20">
        <v>0</v>
      </c>
      <c r="N20">
        <v>0</v>
      </c>
      <c r="O20">
        <v>0</v>
      </c>
      <c r="P20" s="46">
        <v>0</v>
      </c>
      <c r="Q20" s="46">
        <f t="shared" si="0"/>
        <v>0</v>
      </c>
      <c r="R20">
        <v>0</v>
      </c>
      <c r="S20">
        <v>0</v>
      </c>
      <c r="T20">
        <v>0</v>
      </c>
      <c r="U20">
        <v>0</v>
      </c>
      <c r="V20">
        <v>0</v>
      </c>
      <c r="W20">
        <v>0</v>
      </c>
      <c r="X20">
        <v>0.05</v>
      </c>
      <c r="Y20">
        <v>0</v>
      </c>
      <c r="Z20">
        <v>2.2999999999999998</v>
      </c>
      <c r="AA20">
        <v>0</v>
      </c>
      <c r="AB20">
        <v>0</v>
      </c>
      <c r="AC20">
        <v>0</v>
      </c>
      <c r="AD20">
        <v>0</v>
      </c>
      <c r="AE20">
        <v>0</v>
      </c>
      <c r="AF20">
        <v>0</v>
      </c>
      <c r="AG20">
        <v>0</v>
      </c>
      <c r="AH20">
        <v>2.3499999999999996</v>
      </c>
      <c r="AK20" s="70">
        <f t="shared" si="1"/>
        <v>2.3499999999999996</v>
      </c>
      <c r="AM20" s="70">
        <f>VLOOKUP(B20,Totalt!B19:AU492,39,FALSE)</f>
        <v>2.3499999999999996</v>
      </c>
      <c r="AP20" s="70">
        <f t="shared" si="2"/>
        <v>0</v>
      </c>
    </row>
    <row r="21" spans="1:42" x14ac:dyDescent="0.25">
      <c r="A21" t="s">
        <v>31</v>
      </c>
      <c r="B21" t="s">
        <v>38</v>
      </c>
      <c r="C21">
        <v>0</v>
      </c>
      <c r="D21">
        <v>0</v>
      </c>
      <c r="E21">
        <v>0</v>
      </c>
      <c r="F21">
        <v>0</v>
      </c>
      <c r="G21">
        <v>0</v>
      </c>
      <c r="H21">
        <v>0</v>
      </c>
      <c r="I21">
        <v>0.2</v>
      </c>
      <c r="J21">
        <v>0</v>
      </c>
      <c r="K21">
        <v>0</v>
      </c>
      <c r="L21">
        <v>0</v>
      </c>
      <c r="M21">
        <v>0</v>
      </c>
      <c r="N21">
        <v>1</v>
      </c>
      <c r="O21">
        <v>0</v>
      </c>
      <c r="P21" s="46">
        <v>0</v>
      </c>
      <c r="Q21" s="46">
        <f t="shared" si="0"/>
        <v>0</v>
      </c>
      <c r="R21">
        <v>0</v>
      </c>
      <c r="S21">
        <v>0</v>
      </c>
      <c r="T21">
        <v>7.4</v>
      </c>
      <c r="U21">
        <v>0</v>
      </c>
      <c r="V21">
        <v>0</v>
      </c>
      <c r="W21">
        <v>0</v>
      </c>
      <c r="X21">
        <v>0.2</v>
      </c>
      <c r="Y21">
        <v>0</v>
      </c>
      <c r="Z21">
        <v>0</v>
      </c>
      <c r="AA21">
        <v>0</v>
      </c>
      <c r="AB21">
        <v>0</v>
      </c>
      <c r="AC21">
        <v>0</v>
      </c>
      <c r="AD21">
        <v>0</v>
      </c>
      <c r="AE21">
        <v>0</v>
      </c>
      <c r="AF21">
        <v>0</v>
      </c>
      <c r="AG21">
        <v>0</v>
      </c>
      <c r="AH21">
        <v>8.7999999999999989</v>
      </c>
      <c r="AK21" s="70">
        <f t="shared" si="1"/>
        <v>8.7999999999999989</v>
      </c>
      <c r="AM21" s="70">
        <f>VLOOKUP(B21,Totalt!B20:AU493,39,FALSE)</f>
        <v>8.7999999999999989</v>
      </c>
      <c r="AP21" s="70">
        <f t="shared" si="2"/>
        <v>0</v>
      </c>
    </row>
    <row r="22" spans="1:42" x14ac:dyDescent="0.25">
      <c r="A22" t="s">
        <v>31</v>
      </c>
      <c r="B22" t="s">
        <v>39</v>
      </c>
      <c r="C22">
        <v>0</v>
      </c>
      <c r="D22">
        <v>0</v>
      </c>
      <c r="E22">
        <v>0</v>
      </c>
      <c r="F22">
        <v>0</v>
      </c>
      <c r="G22">
        <v>0</v>
      </c>
      <c r="H22">
        <v>0</v>
      </c>
      <c r="I22">
        <v>0.5</v>
      </c>
      <c r="J22">
        <v>0</v>
      </c>
      <c r="K22">
        <v>0</v>
      </c>
      <c r="L22">
        <v>0</v>
      </c>
      <c r="M22">
        <v>0</v>
      </c>
      <c r="N22">
        <v>0</v>
      </c>
      <c r="O22">
        <v>0</v>
      </c>
      <c r="P22" s="46">
        <v>0</v>
      </c>
      <c r="Q22" s="46">
        <f t="shared" si="0"/>
        <v>0</v>
      </c>
      <c r="R22">
        <v>0</v>
      </c>
      <c r="S22">
        <v>0</v>
      </c>
      <c r="T22">
        <v>0</v>
      </c>
      <c r="U22">
        <v>0</v>
      </c>
      <c r="V22">
        <v>0</v>
      </c>
      <c r="W22">
        <v>0</v>
      </c>
      <c r="X22">
        <v>0.2</v>
      </c>
      <c r="Y22">
        <v>0</v>
      </c>
      <c r="Z22">
        <v>4.3</v>
      </c>
      <c r="AA22">
        <v>0</v>
      </c>
      <c r="AB22">
        <v>0</v>
      </c>
      <c r="AC22">
        <v>0</v>
      </c>
      <c r="AD22">
        <v>0</v>
      </c>
      <c r="AE22">
        <v>0</v>
      </c>
      <c r="AF22">
        <v>0</v>
      </c>
      <c r="AG22">
        <v>0</v>
      </c>
      <c r="AH22">
        <v>5</v>
      </c>
      <c r="AK22" s="70">
        <f t="shared" si="1"/>
        <v>5</v>
      </c>
      <c r="AM22" s="70">
        <f>VLOOKUP(B22,Totalt!B21:AU494,39,FALSE)</f>
        <v>5</v>
      </c>
      <c r="AP22" s="70">
        <f t="shared" si="2"/>
        <v>0</v>
      </c>
    </row>
    <row r="23" spans="1:42" x14ac:dyDescent="0.25">
      <c r="A23" t="s">
        <v>31</v>
      </c>
      <c r="B23" t="s">
        <v>40</v>
      </c>
      <c r="C23">
        <v>0</v>
      </c>
      <c r="D23">
        <v>0</v>
      </c>
      <c r="E23">
        <v>0</v>
      </c>
      <c r="F23">
        <v>0</v>
      </c>
      <c r="G23">
        <v>0</v>
      </c>
      <c r="H23">
        <v>0</v>
      </c>
      <c r="I23">
        <v>0.2</v>
      </c>
      <c r="J23">
        <v>0</v>
      </c>
      <c r="K23">
        <v>0</v>
      </c>
      <c r="L23">
        <v>0</v>
      </c>
      <c r="M23">
        <v>0</v>
      </c>
      <c r="N23">
        <v>0</v>
      </c>
      <c r="O23">
        <v>0</v>
      </c>
      <c r="P23" s="46">
        <v>0</v>
      </c>
      <c r="Q23" s="46">
        <f t="shared" si="0"/>
        <v>0</v>
      </c>
      <c r="R23">
        <v>0</v>
      </c>
      <c r="S23">
        <v>0</v>
      </c>
      <c r="T23">
        <v>0</v>
      </c>
      <c r="U23">
        <v>0</v>
      </c>
      <c r="V23">
        <v>0</v>
      </c>
      <c r="W23">
        <v>0</v>
      </c>
      <c r="X23">
        <v>0.2</v>
      </c>
      <c r="Y23">
        <v>0</v>
      </c>
      <c r="Z23">
        <v>4</v>
      </c>
      <c r="AA23">
        <v>0</v>
      </c>
      <c r="AB23">
        <v>0</v>
      </c>
      <c r="AC23">
        <v>0</v>
      </c>
      <c r="AD23">
        <v>0</v>
      </c>
      <c r="AE23">
        <v>0</v>
      </c>
      <c r="AF23">
        <v>0</v>
      </c>
      <c r="AG23">
        <v>0</v>
      </c>
      <c r="AH23">
        <v>4.4000000000000004</v>
      </c>
      <c r="AK23" s="70">
        <f t="shared" si="1"/>
        <v>4.4000000000000004</v>
      </c>
      <c r="AM23" s="70">
        <f>VLOOKUP(B23,Totalt!B22:AU495,39,FALSE)</f>
        <v>4.4000000000000004</v>
      </c>
      <c r="AP23" s="70">
        <f t="shared" si="2"/>
        <v>0</v>
      </c>
    </row>
    <row r="24" spans="1:42" x14ac:dyDescent="0.25">
      <c r="A24" t="s">
        <v>31</v>
      </c>
      <c r="B24" t="s">
        <v>41</v>
      </c>
      <c r="C24">
        <v>0</v>
      </c>
      <c r="D24">
        <v>0</v>
      </c>
      <c r="E24">
        <v>0</v>
      </c>
      <c r="F24">
        <v>0</v>
      </c>
      <c r="G24">
        <v>0</v>
      </c>
      <c r="H24">
        <v>0</v>
      </c>
      <c r="I24">
        <v>0.5</v>
      </c>
      <c r="J24">
        <v>0</v>
      </c>
      <c r="K24">
        <v>0</v>
      </c>
      <c r="L24">
        <v>0</v>
      </c>
      <c r="M24">
        <v>0</v>
      </c>
      <c r="N24">
        <v>0</v>
      </c>
      <c r="O24">
        <v>0</v>
      </c>
      <c r="P24" s="46">
        <v>0</v>
      </c>
      <c r="Q24" s="46">
        <f t="shared" si="0"/>
        <v>0</v>
      </c>
      <c r="R24">
        <v>0</v>
      </c>
      <c r="S24">
        <v>0</v>
      </c>
      <c r="T24">
        <v>31.5</v>
      </c>
      <c r="U24">
        <v>0</v>
      </c>
      <c r="V24">
        <v>0</v>
      </c>
      <c r="W24">
        <v>0</v>
      </c>
      <c r="X24">
        <v>0.1</v>
      </c>
      <c r="Y24">
        <v>0</v>
      </c>
      <c r="Z24">
        <v>2</v>
      </c>
      <c r="AA24">
        <v>0</v>
      </c>
      <c r="AB24">
        <v>0</v>
      </c>
      <c r="AC24">
        <v>0</v>
      </c>
      <c r="AD24">
        <v>0</v>
      </c>
      <c r="AE24">
        <v>0</v>
      </c>
      <c r="AF24">
        <v>0</v>
      </c>
      <c r="AG24">
        <v>0</v>
      </c>
      <c r="AH24">
        <v>34.1</v>
      </c>
      <c r="AK24" s="70">
        <f t="shared" si="1"/>
        <v>34.1</v>
      </c>
      <c r="AM24" s="70">
        <f>VLOOKUP(B24,Totalt!B23:AU496,39,FALSE)</f>
        <v>34.1</v>
      </c>
      <c r="AP24" s="70">
        <f t="shared" si="2"/>
        <v>0</v>
      </c>
    </row>
    <row r="25" spans="1:42" x14ac:dyDescent="0.25">
      <c r="A25" t="s">
        <v>31</v>
      </c>
      <c r="B25" t="s">
        <v>42</v>
      </c>
      <c r="C25">
        <v>0</v>
      </c>
      <c r="D25">
        <v>0</v>
      </c>
      <c r="E25">
        <v>0</v>
      </c>
      <c r="F25">
        <v>0</v>
      </c>
      <c r="G25">
        <v>0</v>
      </c>
      <c r="H25">
        <v>0</v>
      </c>
      <c r="I25">
        <v>0</v>
      </c>
      <c r="J25">
        <v>0</v>
      </c>
      <c r="K25">
        <v>0</v>
      </c>
      <c r="L25">
        <v>0</v>
      </c>
      <c r="M25">
        <v>0</v>
      </c>
      <c r="N25">
        <v>0</v>
      </c>
      <c r="O25">
        <v>0</v>
      </c>
      <c r="P25" s="46">
        <v>0</v>
      </c>
      <c r="Q25" s="46">
        <f t="shared" si="0"/>
        <v>0</v>
      </c>
      <c r="R25">
        <v>29.176500000000001</v>
      </c>
      <c r="S25">
        <v>0</v>
      </c>
      <c r="T25">
        <v>0</v>
      </c>
      <c r="U25">
        <v>0</v>
      </c>
      <c r="V25">
        <v>0</v>
      </c>
      <c r="W25">
        <v>0</v>
      </c>
      <c r="X25">
        <v>0.01</v>
      </c>
      <c r="Y25">
        <v>0</v>
      </c>
      <c r="Z25">
        <v>0</v>
      </c>
      <c r="AA25">
        <v>0</v>
      </c>
      <c r="AB25">
        <v>0</v>
      </c>
      <c r="AC25">
        <v>0</v>
      </c>
      <c r="AD25">
        <v>0</v>
      </c>
      <c r="AE25">
        <v>0</v>
      </c>
      <c r="AF25">
        <v>0</v>
      </c>
      <c r="AG25">
        <v>0</v>
      </c>
      <c r="AH25">
        <v>29.186500000000002</v>
      </c>
      <c r="AK25" s="70">
        <f t="shared" si="1"/>
        <v>29.186500000000002</v>
      </c>
      <c r="AM25" s="70">
        <f>VLOOKUP(B25,Totalt!B24:AU497,39,FALSE)</f>
        <v>29.186500000000002</v>
      </c>
      <c r="AP25" s="70">
        <f t="shared" si="2"/>
        <v>0</v>
      </c>
    </row>
    <row r="26" spans="1:42" x14ac:dyDescent="0.25">
      <c r="A26" t="s">
        <v>31</v>
      </c>
      <c r="B26" t="s">
        <v>43</v>
      </c>
      <c r="C26">
        <v>0</v>
      </c>
      <c r="D26">
        <v>0</v>
      </c>
      <c r="E26">
        <v>0</v>
      </c>
      <c r="F26">
        <v>0</v>
      </c>
      <c r="G26">
        <v>0</v>
      </c>
      <c r="H26">
        <v>0</v>
      </c>
      <c r="I26">
        <v>0.1</v>
      </c>
      <c r="J26">
        <v>0</v>
      </c>
      <c r="K26">
        <v>0</v>
      </c>
      <c r="L26">
        <v>0</v>
      </c>
      <c r="M26">
        <v>0</v>
      </c>
      <c r="N26">
        <v>0</v>
      </c>
      <c r="O26">
        <v>0</v>
      </c>
      <c r="P26" s="46">
        <v>0</v>
      </c>
      <c r="Q26" s="46">
        <f t="shared" si="0"/>
        <v>0</v>
      </c>
      <c r="R26">
        <v>0</v>
      </c>
      <c r="S26">
        <v>0</v>
      </c>
      <c r="T26">
        <v>0</v>
      </c>
      <c r="U26">
        <v>0</v>
      </c>
      <c r="V26">
        <v>0</v>
      </c>
      <c r="W26">
        <v>0</v>
      </c>
      <c r="X26">
        <v>0.2</v>
      </c>
      <c r="Y26">
        <v>0</v>
      </c>
      <c r="Z26">
        <v>7.7</v>
      </c>
      <c r="AA26">
        <v>0</v>
      </c>
      <c r="AB26">
        <v>0</v>
      </c>
      <c r="AC26">
        <v>0</v>
      </c>
      <c r="AD26">
        <v>0</v>
      </c>
      <c r="AE26">
        <v>0</v>
      </c>
      <c r="AF26">
        <v>0</v>
      </c>
      <c r="AG26">
        <v>0</v>
      </c>
      <c r="AH26">
        <v>8</v>
      </c>
      <c r="AK26" s="70">
        <f t="shared" si="1"/>
        <v>8</v>
      </c>
      <c r="AM26" s="70">
        <f>VLOOKUP(B26,Totalt!B25:AU498,39,FALSE)</f>
        <v>8</v>
      </c>
      <c r="AP26" s="70">
        <f t="shared" si="2"/>
        <v>0</v>
      </c>
    </row>
    <row r="27" spans="1:42" x14ac:dyDescent="0.25">
      <c r="A27" t="s">
        <v>31</v>
      </c>
      <c r="B27" t="s">
        <v>44</v>
      </c>
      <c r="C27">
        <v>0</v>
      </c>
      <c r="D27">
        <v>0</v>
      </c>
      <c r="E27">
        <v>0</v>
      </c>
      <c r="F27">
        <v>0</v>
      </c>
      <c r="G27">
        <v>0</v>
      </c>
      <c r="H27">
        <v>0</v>
      </c>
      <c r="I27">
        <v>0.1</v>
      </c>
      <c r="J27">
        <v>0</v>
      </c>
      <c r="K27">
        <v>0</v>
      </c>
      <c r="L27">
        <v>0</v>
      </c>
      <c r="M27">
        <v>0</v>
      </c>
      <c r="N27">
        <v>0</v>
      </c>
      <c r="O27">
        <v>0</v>
      </c>
      <c r="P27" s="46">
        <v>0</v>
      </c>
      <c r="Q27" s="46">
        <f t="shared" si="0"/>
        <v>0</v>
      </c>
      <c r="R27">
        <v>0</v>
      </c>
      <c r="S27">
        <v>0</v>
      </c>
      <c r="T27">
        <v>0</v>
      </c>
      <c r="U27">
        <v>0</v>
      </c>
      <c r="V27">
        <v>0</v>
      </c>
      <c r="W27">
        <v>0</v>
      </c>
      <c r="X27">
        <v>0.1</v>
      </c>
      <c r="Y27">
        <v>0</v>
      </c>
      <c r="Z27">
        <v>2.6</v>
      </c>
      <c r="AA27">
        <v>0</v>
      </c>
      <c r="AB27">
        <v>0</v>
      </c>
      <c r="AC27">
        <v>0</v>
      </c>
      <c r="AD27">
        <v>0</v>
      </c>
      <c r="AE27">
        <v>0</v>
      </c>
      <c r="AF27">
        <v>0</v>
      </c>
      <c r="AG27">
        <v>0</v>
      </c>
      <c r="AH27">
        <v>2.8000000000000003</v>
      </c>
      <c r="AK27" s="70">
        <f t="shared" si="1"/>
        <v>2.8000000000000003</v>
      </c>
      <c r="AM27" s="70">
        <f>VLOOKUP(B27,Totalt!B26:AU499,39,FALSE)</f>
        <v>2.8000000000000003</v>
      </c>
      <c r="AP27" s="70">
        <f t="shared" si="2"/>
        <v>0</v>
      </c>
    </row>
    <row r="28" spans="1:42" x14ac:dyDescent="0.25">
      <c r="A28" t="s">
        <v>31</v>
      </c>
      <c r="B28" t="s">
        <v>45</v>
      </c>
      <c r="C28">
        <v>0</v>
      </c>
      <c r="D28">
        <v>0</v>
      </c>
      <c r="E28">
        <v>0</v>
      </c>
      <c r="F28">
        <v>0</v>
      </c>
      <c r="G28">
        <v>0</v>
      </c>
      <c r="H28">
        <v>0</v>
      </c>
      <c r="I28">
        <v>0.1</v>
      </c>
      <c r="J28">
        <v>0</v>
      </c>
      <c r="K28">
        <v>0</v>
      </c>
      <c r="L28">
        <v>0</v>
      </c>
      <c r="M28">
        <v>0</v>
      </c>
      <c r="N28">
        <v>0</v>
      </c>
      <c r="O28">
        <v>0</v>
      </c>
      <c r="P28" s="46">
        <v>0</v>
      </c>
      <c r="Q28" s="46">
        <f t="shared" si="0"/>
        <v>0</v>
      </c>
      <c r="R28">
        <v>0</v>
      </c>
      <c r="S28">
        <v>0</v>
      </c>
      <c r="T28">
        <v>0</v>
      </c>
      <c r="U28">
        <v>0</v>
      </c>
      <c r="V28">
        <v>0</v>
      </c>
      <c r="W28">
        <v>0</v>
      </c>
      <c r="X28">
        <v>0.05</v>
      </c>
      <c r="Y28">
        <v>0</v>
      </c>
      <c r="Z28">
        <v>3.6</v>
      </c>
      <c r="AA28">
        <v>0</v>
      </c>
      <c r="AB28">
        <v>0</v>
      </c>
      <c r="AC28">
        <v>0</v>
      </c>
      <c r="AD28">
        <v>0</v>
      </c>
      <c r="AE28">
        <v>0</v>
      </c>
      <c r="AF28">
        <v>0</v>
      </c>
      <c r="AG28">
        <v>0</v>
      </c>
      <c r="AH28">
        <v>3.75</v>
      </c>
      <c r="AK28" s="70">
        <f t="shared" si="1"/>
        <v>3.75</v>
      </c>
      <c r="AM28" s="70">
        <f>VLOOKUP(B28,Totalt!B27:AU500,39,FALSE)</f>
        <v>3.75</v>
      </c>
      <c r="AP28" s="70">
        <f t="shared" si="2"/>
        <v>0</v>
      </c>
    </row>
    <row r="29" spans="1:42" x14ac:dyDescent="0.25">
      <c r="A29" t="s">
        <v>46</v>
      </c>
      <c r="B29" t="s">
        <v>47</v>
      </c>
      <c r="C29">
        <v>0</v>
      </c>
      <c r="D29">
        <v>0</v>
      </c>
      <c r="E29">
        <v>0</v>
      </c>
      <c r="F29">
        <v>0</v>
      </c>
      <c r="G29">
        <v>0</v>
      </c>
      <c r="H29">
        <v>0</v>
      </c>
      <c r="I29">
        <v>0.53</v>
      </c>
      <c r="J29">
        <v>0</v>
      </c>
      <c r="K29">
        <v>0</v>
      </c>
      <c r="L29">
        <v>0</v>
      </c>
      <c r="M29">
        <v>0</v>
      </c>
      <c r="N29">
        <v>0</v>
      </c>
      <c r="O29">
        <v>0</v>
      </c>
      <c r="P29" s="46">
        <v>4.46</v>
      </c>
      <c r="Q29" s="46">
        <f t="shared" si="0"/>
        <v>2.23</v>
      </c>
      <c r="R29">
        <v>0</v>
      </c>
      <c r="S29">
        <v>5.8</v>
      </c>
      <c r="T29">
        <v>11.71</v>
      </c>
      <c r="U29">
        <v>0</v>
      </c>
      <c r="V29">
        <v>0</v>
      </c>
      <c r="W29">
        <v>0</v>
      </c>
      <c r="X29">
        <v>0.28000000000000003</v>
      </c>
      <c r="Y29">
        <v>0</v>
      </c>
      <c r="Z29">
        <v>0</v>
      </c>
      <c r="AA29">
        <v>0</v>
      </c>
      <c r="AB29">
        <v>0</v>
      </c>
      <c r="AC29">
        <v>0</v>
      </c>
      <c r="AD29">
        <v>0</v>
      </c>
      <c r="AE29">
        <v>0</v>
      </c>
      <c r="AF29">
        <v>0</v>
      </c>
      <c r="AG29">
        <v>0</v>
      </c>
      <c r="AH29">
        <v>22.78</v>
      </c>
      <c r="AK29" s="70">
        <f t="shared" si="1"/>
        <v>20.55</v>
      </c>
      <c r="AM29" s="70">
        <f>VLOOKUP(B29,Totalt!B28:AU501,39,FALSE)</f>
        <v>20.55</v>
      </c>
      <c r="AP29" s="70">
        <f t="shared" si="2"/>
        <v>0</v>
      </c>
    </row>
    <row r="30" spans="1:42" x14ac:dyDescent="0.25">
      <c r="A30" t="s">
        <v>46</v>
      </c>
      <c r="B30" t="s">
        <v>48</v>
      </c>
      <c r="C30">
        <v>0</v>
      </c>
      <c r="D30">
        <v>77.325100000000006</v>
      </c>
      <c r="E30">
        <v>0</v>
      </c>
      <c r="F30">
        <v>2.99</v>
      </c>
      <c r="G30">
        <v>0</v>
      </c>
      <c r="H30">
        <v>0</v>
      </c>
      <c r="I30">
        <v>1.0862000000000001</v>
      </c>
      <c r="J30">
        <v>1.01</v>
      </c>
      <c r="K30">
        <v>0</v>
      </c>
      <c r="L30">
        <v>2.9810099999999999</v>
      </c>
      <c r="M30">
        <v>3.5540099999999999</v>
      </c>
      <c r="N30">
        <v>0</v>
      </c>
      <c r="O30">
        <v>11.223699999999999</v>
      </c>
      <c r="P30" s="46">
        <v>28.54</v>
      </c>
      <c r="Q30" s="46">
        <f t="shared" si="0"/>
        <v>14.27</v>
      </c>
      <c r="R30">
        <v>0</v>
      </c>
      <c r="S30">
        <v>2.99</v>
      </c>
      <c r="T30">
        <v>18.3</v>
      </c>
      <c r="U30">
        <v>0</v>
      </c>
      <c r="V30">
        <v>0</v>
      </c>
      <c r="W30">
        <v>0</v>
      </c>
      <c r="X30">
        <v>6.4740099999999998</v>
      </c>
      <c r="Y30">
        <v>0</v>
      </c>
      <c r="Z30">
        <v>0</v>
      </c>
      <c r="AA30">
        <v>0</v>
      </c>
      <c r="AB30">
        <v>0</v>
      </c>
      <c r="AC30">
        <v>0</v>
      </c>
      <c r="AD30">
        <v>0</v>
      </c>
      <c r="AE30">
        <v>0</v>
      </c>
      <c r="AF30">
        <v>0</v>
      </c>
      <c r="AG30">
        <v>0</v>
      </c>
      <c r="AH30">
        <v>156.47403000000003</v>
      </c>
      <c r="AK30" s="70">
        <f t="shared" si="1"/>
        <v>138.65002000000001</v>
      </c>
      <c r="AM30" s="70">
        <f>VLOOKUP(B30,Totalt!B29:AU502,39,FALSE)</f>
        <v>138.65001999999998</v>
      </c>
      <c r="AP30" s="70">
        <f t="shared" si="2"/>
        <v>0</v>
      </c>
    </row>
    <row r="31" spans="1:42" x14ac:dyDescent="0.25">
      <c r="A31" t="s">
        <v>46</v>
      </c>
      <c r="B31" t="s">
        <v>49</v>
      </c>
      <c r="C31">
        <v>0</v>
      </c>
      <c r="D31">
        <v>0</v>
      </c>
      <c r="E31">
        <v>0</v>
      </c>
      <c r="F31">
        <v>7.72</v>
      </c>
      <c r="G31">
        <v>0</v>
      </c>
      <c r="H31">
        <v>0</v>
      </c>
      <c r="I31">
        <v>0.68</v>
      </c>
      <c r="J31">
        <v>0</v>
      </c>
      <c r="K31">
        <v>0</v>
      </c>
      <c r="L31">
        <v>0</v>
      </c>
      <c r="M31">
        <v>0</v>
      </c>
      <c r="N31">
        <v>0</v>
      </c>
      <c r="O31">
        <v>0</v>
      </c>
      <c r="P31" s="46">
        <v>5.72</v>
      </c>
      <c r="Q31" s="46">
        <f t="shared" si="0"/>
        <v>2.86</v>
      </c>
      <c r="R31">
        <v>0</v>
      </c>
      <c r="S31">
        <v>7.72</v>
      </c>
      <c r="T31">
        <v>3.53</v>
      </c>
      <c r="U31">
        <v>0</v>
      </c>
      <c r="V31">
        <v>0</v>
      </c>
      <c r="W31">
        <v>0</v>
      </c>
      <c r="X31">
        <v>0.56999999999999995</v>
      </c>
      <c r="Y31">
        <v>0</v>
      </c>
      <c r="Z31">
        <v>0</v>
      </c>
      <c r="AA31">
        <v>0</v>
      </c>
      <c r="AB31">
        <v>0</v>
      </c>
      <c r="AC31">
        <v>0</v>
      </c>
      <c r="AD31">
        <v>0</v>
      </c>
      <c r="AE31">
        <v>0</v>
      </c>
      <c r="AF31">
        <v>0</v>
      </c>
      <c r="AG31">
        <v>0</v>
      </c>
      <c r="AH31">
        <v>25.94</v>
      </c>
      <c r="AK31" s="70">
        <f t="shared" si="1"/>
        <v>23.080000000000002</v>
      </c>
      <c r="AM31" s="70">
        <f>VLOOKUP(B31,Totalt!B30:AU503,39,FALSE)</f>
        <v>23.080000000000002</v>
      </c>
      <c r="AP31" s="70">
        <f t="shared" si="2"/>
        <v>0</v>
      </c>
    </row>
    <row r="32" spans="1:42" x14ac:dyDescent="0.25">
      <c r="A32" t="s">
        <v>50</v>
      </c>
      <c r="B32" t="s">
        <v>51</v>
      </c>
      <c r="C32">
        <v>0</v>
      </c>
      <c r="D32">
        <v>0</v>
      </c>
      <c r="E32">
        <v>0</v>
      </c>
      <c r="F32">
        <v>0</v>
      </c>
      <c r="G32">
        <v>0</v>
      </c>
      <c r="H32">
        <v>0</v>
      </c>
      <c r="I32">
        <v>0.1</v>
      </c>
      <c r="J32">
        <v>0</v>
      </c>
      <c r="K32">
        <v>0</v>
      </c>
      <c r="L32">
        <v>0</v>
      </c>
      <c r="M32">
        <v>0</v>
      </c>
      <c r="N32">
        <v>0</v>
      </c>
      <c r="O32">
        <v>0</v>
      </c>
      <c r="P32" s="46">
        <v>8</v>
      </c>
      <c r="Q32" s="46">
        <f t="shared" si="0"/>
        <v>4</v>
      </c>
      <c r="R32">
        <v>0</v>
      </c>
      <c r="S32">
        <v>0</v>
      </c>
      <c r="T32">
        <v>28</v>
      </c>
      <c r="U32">
        <v>0</v>
      </c>
      <c r="V32">
        <v>0</v>
      </c>
      <c r="W32">
        <v>0</v>
      </c>
      <c r="X32">
        <v>0.80628</v>
      </c>
      <c r="Y32">
        <v>0</v>
      </c>
      <c r="Z32">
        <v>0</v>
      </c>
      <c r="AA32">
        <v>0</v>
      </c>
      <c r="AB32">
        <v>0</v>
      </c>
      <c r="AC32">
        <v>0</v>
      </c>
      <c r="AD32">
        <v>0</v>
      </c>
      <c r="AE32">
        <v>0</v>
      </c>
      <c r="AF32">
        <v>0</v>
      </c>
      <c r="AG32">
        <v>0</v>
      </c>
      <c r="AH32">
        <v>36.906280000000002</v>
      </c>
      <c r="AK32" s="70">
        <f t="shared" si="1"/>
        <v>32.906280000000002</v>
      </c>
      <c r="AM32" s="70">
        <f>VLOOKUP(B32,Totalt!B31:AU504,39,FALSE)</f>
        <v>32.906280000000002</v>
      </c>
      <c r="AP32" s="70">
        <f t="shared" si="2"/>
        <v>0</v>
      </c>
    </row>
    <row r="33" spans="1:42" x14ac:dyDescent="0.25">
      <c r="A33" t="s">
        <v>50</v>
      </c>
      <c r="B33" t="s">
        <v>52</v>
      </c>
      <c r="C33">
        <v>0</v>
      </c>
      <c r="D33">
        <v>0</v>
      </c>
      <c r="E33">
        <v>0</v>
      </c>
      <c r="F33">
        <v>0</v>
      </c>
      <c r="G33">
        <v>0</v>
      </c>
      <c r="H33">
        <v>0</v>
      </c>
      <c r="I33">
        <v>0.1</v>
      </c>
      <c r="J33">
        <v>0</v>
      </c>
      <c r="K33">
        <v>0</v>
      </c>
      <c r="L33">
        <v>0</v>
      </c>
      <c r="M33">
        <v>0</v>
      </c>
      <c r="N33">
        <v>0</v>
      </c>
      <c r="O33">
        <v>0</v>
      </c>
      <c r="P33" s="46">
        <v>0</v>
      </c>
      <c r="Q33" s="46">
        <f t="shared" si="0"/>
        <v>0</v>
      </c>
      <c r="R33">
        <v>0</v>
      </c>
      <c r="S33">
        <v>0</v>
      </c>
      <c r="T33">
        <v>2.8</v>
      </c>
      <c r="U33">
        <v>0</v>
      </c>
      <c r="V33">
        <v>0</v>
      </c>
      <c r="W33">
        <v>0</v>
      </c>
      <c r="X33">
        <v>7.1999999999999995E-2</v>
      </c>
      <c r="Y33">
        <v>0</v>
      </c>
      <c r="Z33">
        <v>0</v>
      </c>
      <c r="AA33">
        <v>0</v>
      </c>
      <c r="AB33">
        <v>0</v>
      </c>
      <c r="AC33">
        <v>0</v>
      </c>
      <c r="AD33">
        <v>0</v>
      </c>
      <c r="AE33">
        <v>0</v>
      </c>
      <c r="AF33">
        <v>0</v>
      </c>
      <c r="AG33">
        <v>0</v>
      </c>
      <c r="AH33">
        <v>2.972</v>
      </c>
      <c r="AK33" s="70">
        <f t="shared" si="1"/>
        <v>2.972</v>
      </c>
      <c r="AM33" s="70">
        <f>VLOOKUP(B33,Totalt!B32:AU505,39,FALSE)</f>
        <v>2.972</v>
      </c>
      <c r="AP33" s="70">
        <f t="shared" si="2"/>
        <v>0</v>
      </c>
    </row>
    <row r="34" spans="1:42" x14ac:dyDescent="0.25">
      <c r="A34" t="s">
        <v>53</v>
      </c>
      <c r="B34" t="s">
        <v>54</v>
      </c>
      <c r="C34">
        <v>0</v>
      </c>
      <c r="D34">
        <v>133.40799999999999</v>
      </c>
      <c r="E34">
        <v>0</v>
      </c>
      <c r="F34">
        <v>0</v>
      </c>
      <c r="G34">
        <v>0</v>
      </c>
      <c r="H34">
        <v>0</v>
      </c>
      <c r="I34">
        <v>1.0038199999999999</v>
      </c>
      <c r="J34">
        <v>3.0550000000000002</v>
      </c>
      <c r="K34">
        <v>0</v>
      </c>
      <c r="L34">
        <v>0</v>
      </c>
      <c r="M34">
        <v>3.5805600000000002</v>
      </c>
      <c r="N34">
        <v>0</v>
      </c>
      <c r="O34">
        <v>0</v>
      </c>
      <c r="P34" s="46">
        <v>3.2759999999999998</v>
      </c>
      <c r="Q34" s="46">
        <f t="shared" si="0"/>
        <v>1.6379999999999999</v>
      </c>
      <c r="R34">
        <v>117.526</v>
      </c>
      <c r="S34">
        <v>0</v>
      </c>
      <c r="T34">
        <v>0</v>
      </c>
      <c r="U34">
        <v>0</v>
      </c>
      <c r="V34">
        <v>0</v>
      </c>
      <c r="W34">
        <v>0</v>
      </c>
      <c r="X34">
        <v>6.4255599999999999</v>
      </c>
      <c r="Y34">
        <v>0</v>
      </c>
      <c r="Z34">
        <v>0</v>
      </c>
      <c r="AA34">
        <v>0</v>
      </c>
      <c r="AB34">
        <v>4.165</v>
      </c>
      <c r="AC34">
        <v>6.6890000000000001</v>
      </c>
      <c r="AD34">
        <v>0</v>
      </c>
      <c r="AE34">
        <v>0</v>
      </c>
      <c r="AF34">
        <v>0</v>
      </c>
      <c r="AG34">
        <v>183.07599999999999</v>
      </c>
      <c r="AH34">
        <v>462.20494000000008</v>
      </c>
      <c r="AK34" s="70">
        <f t="shared" si="1"/>
        <v>456.98638000000011</v>
      </c>
      <c r="AM34" s="70">
        <f>VLOOKUP(B34,Totalt!B33:AU506,39,FALSE)</f>
        <v>456.98638000000005</v>
      </c>
      <c r="AP34" s="70">
        <f t="shared" si="2"/>
        <v>0</v>
      </c>
    </row>
    <row r="35" spans="1:42" x14ac:dyDescent="0.25">
      <c r="A35" t="s">
        <v>53</v>
      </c>
      <c r="B35" t="s">
        <v>55</v>
      </c>
      <c r="C35">
        <v>0</v>
      </c>
      <c r="D35">
        <v>0</v>
      </c>
      <c r="E35">
        <v>0</v>
      </c>
      <c r="F35">
        <v>0</v>
      </c>
      <c r="G35">
        <v>0</v>
      </c>
      <c r="H35">
        <v>0</v>
      </c>
      <c r="I35">
        <v>1.2999999999999999E-2</v>
      </c>
      <c r="J35">
        <v>0</v>
      </c>
      <c r="K35">
        <v>0</v>
      </c>
      <c r="L35">
        <v>0</v>
      </c>
      <c r="M35">
        <v>0</v>
      </c>
      <c r="N35">
        <v>0</v>
      </c>
      <c r="O35">
        <v>0</v>
      </c>
      <c r="P35" s="46">
        <v>0</v>
      </c>
      <c r="Q35" s="46">
        <f t="shared" si="0"/>
        <v>0</v>
      </c>
      <c r="R35">
        <v>0</v>
      </c>
      <c r="S35">
        <v>0</v>
      </c>
      <c r="T35">
        <v>0</v>
      </c>
      <c r="U35">
        <v>0</v>
      </c>
      <c r="V35">
        <v>0</v>
      </c>
      <c r="W35">
        <v>0</v>
      </c>
      <c r="X35">
        <v>5.0000000000000001E-3</v>
      </c>
      <c r="Y35">
        <v>0</v>
      </c>
      <c r="Z35">
        <v>2.3839999999999999</v>
      </c>
      <c r="AA35">
        <v>0</v>
      </c>
      <c r="AB35">
        <v>0</v>
      </c>
      <c r="AC35">
        <v>0</v>
      </c>
      <c r="AD35">
        <v>0</v>
      </c>
      <c r="AE35">
        <v>0</v>
      </c>
      <c r="AF35">
        <v>0</v>
      </c>
      <c r="AG35">
        <v>0</v>
      </c>
      <c r="AH35">
        <v>2.4019999999999997</v>
      </c>
      <c r="AK35" s="70">
        <f t="shared" si="1"/>
        <v>2.4019999999999997</v>
      </c>
      <c r="AM35" s="70">
        <f>VLOOKUP(B35,Totalt!B34:AU507,39,FALSE)</f>
        <v>2.4019999999999997</v>
      </c>
      <c r="AP35" s="70">
        <f t="shared" si="2"/>
        <v>0</v>
      </c>
    </row>
    <row r="36" spans="1:42" x14ac:dyDescent="0.25">
      <c r="A36" t="s">
        <v>53</v>
      </c>
      <c r="B36" t="s">
        <v>56</v>
      </c>
      <c r="C36">
        <v>0</v>
      </c>
      <c r="D36">
        <v>0</v>
      </c>
      <c r="E36">
        <v>0</v>
      </c>
      <c r="F36">
        <v>0</v>
      </c>
      <c r="G36">
        <v>0</v>
      </c>
      <c r="H36">
        <v>0.16500000000000001</v>
      </c>
      <c r="I36">
        <v>2.9000000000000001E-2</v>
      </c>
      <c r="J36">
        <v>0</v>
      </c>
      <c r="K36">
        <v>0</v>
      </c>
      <c r="L36">
        <v>0</v>
      </c>
      <c r="M36">
        <v>0</v>
      </c>
      <c r="N36">
        <v>0</v>
      </c>
      <c r="O36">
        <v>0</v>
      </c>
      <c r="P36" s="46">
        <v>0</v>
      </c>
      <c r="Q36" s="46">
        <f t="shared" si="0"/>
        <v>0</v>
      </c>
      <c r="R36">
        <v>0</v>
      </c>
      <c r="S36">
        <v>0</v>
      </c>
      <c r="T36">
        <v>0</v>
      </c>
      <c r="U36">
        <v>0</v>
      </c>
      <c r="V36">
        <v>0</v>
      </c>
      <c r="W36">
        <v>0</v>
      </c>
      <c r="X36">
        <v>0.1</v>
      </c>
      <c r="Y36">
        <v>0</v>
      </c>
      <c r="Z36">
        <v>3.806</v>
      </c>
      <c r="AA36">
        <v>0</v>
      </c>
      <c r="AB36">
        <v>0</v>
      </c>
      <c r="AC36">
        <v>0</v>
      </c>
      <c r="AD36">
        <v>0</v>
      </c>
      <c r="AE36">
        <v>0</v>
      </c>
      <c r="AF36">
        <v>0</v>
      </c>
      <c r="AG36">
        <v>0</v>
      </c>
      <c r="AH36">
        <v>4.0999999999999996</v>
      </c>
      <c r="AK36" s="70">
        <f t="shared" si="1"/>
        <v>4.0999999999999996</v>
      </c>
      <c r="AM36" s="70">
        <f>VLOOKUP(B36,Totalt!B35:AU508,39,FALSE)</f>
        <v>4.0999999999999996</v>
      </c>
      <c r="AP36" s="70">
        <f t="shared" si="2"/>
        <v>0</v>
      </c>
    </row>
    <row r="37" spans="1:42" x14ac:dyDescent="0.25">
      <c r="A37" t="s">
        <v>57</v>
      </c>
      <c r="B37" t="s">
        <v>58</v>
      </c>
      <c r="C37">
        <v>0</v>
      </c>
      <c r="D37">
        <v>204.99199999999999</v>
      </c>
      <c r="E37">
        <v>0</v>
      </c>
      <c r="F37">
        <v>24.2529</v>
      </c>
      <c r="G37">
        <v>44.085000000000001</v>
      </c>
      <c r="H37">
        <v>13.28</v>
      </c>
      <c r="I37">
        <v>0.65400000000000003</v>
      </c>
      <c r="J37">
        <v>20.020399999999999</v>
      </c>
      <c r="K37">
        <v>0</v>
      </c>
      <c r="L37">
        <v>274.07100000000003</v>
      </c>
      <c r="M37">
        <v>20.3017</v>
      </c>
      <c r="N37">
        <v>0</v>
      </c>
      <c r="O37">
        <v>0</v>
      </c>
      <c r="P37" s="46">
        <v>0</v>
      </c>
      <c r="Q37" s="46">
        <f t="shared" si="0"/>
        <v>0</v>
      </c>
      <c r="R37">
        <v>0</v>
      </c>
      <c r="S37">
        <v>0</v>
      </c>
      <c r="T37">
        <v>39.862499999999997</v>
      </c>
      <c r="U37">
        <v>0</v>
      </c>
      <c r="V37">
        <v>0</v>
      </c>
      <c r="W37">
        <v>0</v>
      </c>
      <c r="X37">
        <v>20.921700000000001</v>
      </c>
      <c r="Y37">
        <v>0</v>
      </c>
      <c r="Z37">
        <v>0</v>
      </c>
      <c r="AA37">
        <v>0</v>
      </c>
      <c r="AB37">
        <v>6.39</v>
      </c>
      <c r="AC37">
        <v>12.08</v>
      </c>
      <c r="AD37">
        <v>0</v>
      </c>
      <c r="AE37">
        <v>12.481999999999999</v>
      </c>
      <c r="AF37">
        <v>0</v>
      </c>
      <c r="AG37">
        <v>0</v>
      </c>
      <c r="AH37">
        <v>693.39319999999987</v>
      </c>
      <c r="AK37" s="70">
        <f t="shared" si="1"/>
        <v>673.09149999999988</v>
      </c>
      <c r="AM37" s="70">
        <f>VLOOKUP(B37,Totalt!B36:AU509,39,FALSE)</f>
        <v>673.0915</v>
      </c>
      <c r="AP37" s="70">
        <f t="shared" si="2"/>
        <v>0</v>
      </c>
    </row>
    <row r="38" spans="1:42" x14ac:dyDescent="0.25">
      <c r="A38" t="s">
        <v>57</v>
      </c>
      <c r="B38" t="s">
        <v>59</v>
      </c>
      <c r="C38">
        <v>0</v>
      </c>
      <c r="D38">
        <v>0</v>
      </c>
      <c r="E38">
        <v>0</v>
      </c>
      <c r="F38">
        <v>0</v>
      </c>
      <c r="G38">
        <v>0</v>
      </c>
      <c r="H38">
        <v>0</v>
      </c>
      <c r="I38">
        <v>1.27</v>
      </c>
      <c r="J38">
        <v>0</v>
      </c>
      <c r="K38">
        <v>0</v>
      </c>
      <c r="L38">
        <v>0</v>
      </c>
      <c r="M38">
        <v>0</v>
      </c>
      <c r="N38">
        <v>0</v>
      </c>
      <c r="O38">
        <v>0</v>
      </c>
      <c r="P38" s="46">
        <v>0</v>
      </c>
      <c r="Q38" s="46">
        <f t="shared" si="0"/>
        <v>0</v>
      </c>
      <c r="R38">
        <v>0</v>
      </c>
      <c r="S38">
        <v>0</v>
      </c>
      <c r="T38">
        <v>0</v>
      </c>
      <c r="U38">
        <v>0</v>
      </c>
      <c r="V38">
        <v>0</v>
      </c>
      <c r="W38">
        <v>0</v>
      </c>
      <c r="X38">
        <v>0.35</v>
      </c>
      <c r="Y38">
        <v>23.04</v>
      </c>
      <c r="Z38">
        <v>3.18</v>
      </c>
      <c r="AA38">
        <v>0</v>
      </c>
      <c r="AB38">
        <v>0</v>
      </c>
      <c r="AC38">
        <v>0</v>
      </c>
      <c r="AD38">
        <v>0</v>
      </c>
      <c r="AE38">
        <v>0</v>
      </c>
      <c r="AF38">
        <v>0</v>
      </c>
      <c r="AG38">
        <v>0</v>
      </c>
      <c r="AH38">
        <v>27.84</v>
      </c>
      <c r="AK38" s="70">
        <f t="shared" si="1"/>
        <v>27.84</v>
      </c>
      <c r="AM38" s="70">
        <f>VLOOKUP(B38,Totalt!B37:AU510,39,FALSE)</f>
        <v>27.84</v>
      </c>
      <c r="AP38" s="70">
        <f t="shared" si="2"/>
        <v>0</v>
      </c>
    </row>
    <row r="39" spans="1:42" x14ac:dyDescent="0.25">
      <c r="A39" t="s">
        <v>60</v>
      </c>
      <c r="B39" t="s">
        <v>61</v>
      </c>
      <c r="C39">
        <v>0</v>
      </c>
      <c r="D39">
        <v>0</v>
      </c>
      <c r="E39">
        <v>0</v>
      </c>
      <c r="F39">
        <v>0</v>
      </c>
      <c r="G39">
        <v>3.2</v>
      </c>
      <c r="H39">
        <v>0</v>
      </c>
      <c r="I39">
        <v>21.6294</v>
      </c>
      <c r="J39">
        <v>0</v>
      </c>
      <c r="K39">
        <v>0</v>
      </c>
      <c r="L39">
        <v>0</v>
      </c>
      <c r="M39">
        <v>0</v>
      </c>
      <c r="N39">
        <v>0</v>
      </c>
      <c r="O39">
        <v>0</v>
      </c>
      <c r="P39" s="46">
        <v>0</v>
      </c>
      <c r="Q39" s="46">
        <f t="shared" si="0"/>
        <v>0</v>
      </c>
      <c r="R39">
        <v>26.8</v>
      </c>
      <c r="S39">
        <v>0</v>
      </c>
      <c r="T39">
        <v>0</v>
      </c>
      <c r="U39">
        <v>0</v>
      </c>
      <c r="V39">
        <v>0</v>
      </c>
      <c r="W39">
        <v>0</v>
      </c>
      <c r="X39">
        <v>0.2</v>
      </c>
      <c r="Y39">
        <v>0</v>
      </c>
      <c r="Z39">
        <v>2</v>
      </c>
      <c r="AA39">
        <v>0</v>
      </c>
      <c r="AB39">
        <v>0</v>
      </c>
      <c r="AC39">
        <v>0</v>
      </c>
      <c r="AD39">
        <v>0</v>
      </c>
      <c r="AE39">
        <v>0</v>
      </c>
      <c r="AF39">
        <v>0</v>
      </c>
      <c r="AG39">
        <v>0</v>
      </c>
      <c r="AH39">
        <v>53.829400000000007</v>
      </c>
      <c r="AK39" s="70">
        <f t="shared" si="1"/>
        <v>53.829400000000007</v>
      </c>
      <c r="AM39" s="70">
        <f>VLOOKUP(B39,Totalt!B38:AU511,39,FALSE)</f>
        <v>53.829400000000007</v>
      </c>
      <c r="AP39" s="70">
        <f t="shared" si="2"/>
        <v>0</v>
      </c>
    </row>
    <row r="40" spans="1:42" x14ac:dyDescent="0.25">
      <c r="A40" t="s">
        <v>62</v>
      </c>
      <c r="B40" t="s">
        <v>63</v>
      </c>
      <c r="C40">
        <v>0</v>
      </c>
      <c r="D40">
        <v>0</v>
      </c>
      <c r="E40">
        <v>0</v>
      </c>
      <c r="F40">
        <v>0</v>
      </c>
      <c r="G40">
        <v>0</v>
      </c>
      <c r="H40">
        <v>0</v>
      </c>
      <c r="I40">
        <v>0</v>
      </c>
      <c r="J40">
        <v>0</v>
      </c>
      <c r="K40">
        <v>0</v>
      </c>
      <c r="L40">
        <v>0</v>
      </c>
      <c r="M40">
        <v>0</v>
      </c>
      <c r="N40">
        <v>0</v>
      </c>
      <c r="O40">
        <v>0</v>
      </c>
      <c r="P40" s="46">
        <v>0</v>
      </c>
      <c r="Q40" s="46">
        <f t="shared" si="0"/>
        <v>0</v>
      </c>
      <c r="R40">
        <v>0</v>
      </c>
      <c r="S40">
        <v>0</v>
      </c>
      <c r="T40">
        <v>0</v>
      </c>
      <c r="U40">
        <v>0</v>
      </c>
      <c r="V40">
        <v>0</v>
      </c>
      <c r="W40">
        <v>0</v>
      </c>
      <c r="X40">
        <v>0</v>
      </c>
      <c r="Y40">
        <v>0</v>
      </c>
      <c r="Z40">
        <v>0</v>
      </c>
      <c r="AA40">
        <v>0</v>
      </c>
      <c r="AB40">
        <v>0</v>
      </c>
      <c r="AC40">
        <v>0</v>
      </c>
      <c r="AD40">
        <v>0</v>
      </c>
      <c r="AE40">
        <v>0</v>
      </c>
      <c r="AF40">
        <v>0</v>
      </c>
      <c r="AG40">
        <v>0</v>
      </c>
      <c r="AH40">
        <v>0</v>
      </c>
      <c r="AK40" s="70">
        <f t="shared" si="1"/>
        <v>0</v>
      </c>
      <c r="AM40" s="70">
        <f>VLOOKUP(B40,Totalt!B39:AU512,39,FALSE)</f>
        <v>0</v>
      </c>
      <c r="AP40" s="70">
        <f t="shared" si="2"/>
        <v>0</v>
      </c>
    </row>
    <row r="41" spans="1:42" x14ac:dyDescent="0.25">
      <c r="A41" t="s">
        <v>62</v>
      </c>
      <c r="B41" t="s">
        <v>64</v>
      </c>
      <c r="C41">
        <v>0</v>
      </c>
      <c r="D41">
        <v>0</v>
      </c>
      <c r="E41">
        <v>0</v>
      </c>
      <c r="F41">
        <v>0</v>
      </c>
      <c r="G41">
        <v>0</v>
      </c>
      <c r="H41">
        <v>0</v>
      </c>
      <c r="I41">
        <v>0</v>
      </c>
      <c r="J41">
        <v>0</v>
      </c>
      <c r="K41">
        <v>0</v>
      </c>
      <c r="L41">
        <v>0</v>
      </c>
      <c r="M41">
        <v>0</v>
      </c>
      <c r="N41">
        <v>0</v>
      </c>
      <c r="O41">
        <v>0</v>
      </c>
      <c r="P41" s="46">
        <v>0</v>
      </c>
      <c r="Q41" s="46">
        <f t="shared" si="0"/>
        <v>0</v>
      </c>
      <c r="R41">
        <v>0</v>
      </c>
      <c r="S41">
        <v>0</v>
      </c>
      <c r="T41">
        <v>0</v>
      </c>
      <c r="U41">
        <v>0</v>
      </c>
      <c r="V41">
        <v>0</v>
      </c>
      <c r="W41">
        <v>0</v>
      </c>
      <c r="X41">
        <v>0</v>
      </c>
      <c r="Y41">
        <v>0</v>
      </c>
      <c r="Z41">
        <v>0</v>
      </c>
      <c r="AA41">
        <v>0</v>
      </c>
      <c r="AB41">
        <v>0</v>
      </c>
      <c r="AC41">
        <v>0</v>
      </c>
      <c r="AD41">
        <v>0</v>
      </c>
      <c r="AE41">
        <v>0</v>
      </c>
      <c r="AF41">
        <v>0</v>
      </c>
      <c r="AG41">
        <v>0</v>
      </c>
      <c r="AH41">
        <v>0</v>
      </c>
      <c r="AK41" s="70">
        <f t="shared" si="1"/>
        <v>0</v>
      </c>
      <c r="AM41" s="70">
        <f>VLOOKUP(B41,Totalt!B40:AU513,39,FALSE)</f>
        <v>0</v>
      </c>
      <c r="AP41" s="70">
        <f t="shared" si="2"/>
        <v>0</v>
      </c>
    </row>
    <row r="42" spans="1:42" x14ac:dyDescent="0.25">
      <c r="A42" t="s">
        <v>65</v>
      </c>
      <c r="B42" t="s">
        <v>66</v>
      </c>
      <c r="C42">
        <v>0</v>
      </c>
      <c r="D42">
        <v>0</v>
      </c>
      <c r="E42">
        <v>0</v>
      </c>
      <c r="F42">
        <v>0</v>
      </c>
      <c r="G42">
        <v>0</v>
      </c>
      <c r="H42">
        <v>0</v>
      </c>
      <c r="I42">
        <v>0</v>
      </c>
      <c r="J42">
        <v>0</v>
      </c>
      <c r="K42">
        <v>0</v>
      </c>
      <c r="L42">
        <v>0</v>
      </c>
      <c r="M42">
        <v>0</v>
      </c>
      <c r="N42">
        <v>0</v>
      </c>
      <c r="O42">
        <v>0</v>
      </c>
      <c r="P42" s="46">
        <v>0</v>
      </c>
      <c r="Q42" s="46">
        <f t="shared" si="0"/>
        <v>0</v>
      </c>
      <c r="R42">
        <v>0</v>
      </c>
      <c r="S42">
        <v>0</v>
      </c>
      <c r="T42">
        <v>0</v>
      </c>
      <c r="U42">
        <v>0</v>
      </c>
      <c r="V42">
        <v>0</v>
      </c>
      <c r="W42">
        <v>0</v>
      </c>
      <c r="X42">
        <v>0.18</v>
      </c>
      <c r="Y42">
        <v>0</v>
      </c>
      <c r="Z42">
        <v>0</v>
      </c>
      <c r="AA42">
        <v>0</v>
      </c>
      <c r="AB42">
        <v>0</v>
      </c>
      <c r="AC42">
        <v>0</v>
      </c>
      <c r="AD42">
        <v>0</v>
      </c>
      <c r="AE42">
        <v>0</v>
      </c>
      <c r="AF42">
        <v>0</v>
      </c>
      <c r="AG42">
        <v>0</v>
      </c>
      <c r="AH42">
        <v>0.18</v>
      </c>
      <c r="AK42" s="70">
        <f t="shared" si="1"/>
        <v>0.18</v>
      </c>
      <c r="AM42" s="70">
        <f>VLOOKUP(B42,Totalt!B41:AU514,39,FALSE)</f>
        <v>0.18</v>
      </c>
      <c r="AP42" s="70">
        <f t="shared" si="2"/>
        <v>0</v>
      </c>
    </row>
    <row r="43" spans="1:42" x14ac:dyDescent="0.25">
      <c r="A43" t="s">
        <v>67</v>
      </c>
      <c r="B43" t="s">
        <v>68</v>
      </c>
      <c r="C43">
        <v>0</v>
      </c>
      <c r="D43">
        <v>0</v>
      </c>
      <c r="E43">
        <v>0</v>
      </c>
      <c r="F43">
        <v>0</v>
      </c>
      <c r="G43">
        <v>1.276</v>
      </c>
      <c r="H43">
        <v>0</v>
      </c>
      <c r="I43">
        <v>5.6000000000000001E-2</v>
      </c>
      <c r="J43">
        <v>0</v>
      </c>
      <c r="K43">
        <v>0</v>
      </c>
      <c r="L43">
        <v>0</v>
      </c>
      <c r="M43">
        <v>0</v>
      </c>
      <c r="N43">
        <v>0</v>
      </c>
      <c r="O43">
        <v>0</v>
      </c>
      <c r="P43" s="46">
        <v>0</v>
      </c>
      <c r="Q43" s="46">
        <f t="shared" si="0"/>
        <v>0</v>
      </c>
      <c r="R43">
        <v>0</v>
      </c>
      <c r="S43">
        <v>0</v>
      </c>
      <c r="T43">
        <v>5.593</v>
      </c>
      <c r="U43">
        <v>0</v>
      </c>
      <c r="V43">
        <v>0</v>
      </c>
      <c r="W43">
        <v>0</v>
      </c>
      <c r="X43">
        <v>0.13300000000000001</v>
      </c>
      <c r="Y43">
        <v>0</v>
      </c>
      <c r="Z43">
        <v>0</v>
      </c>
      <c r="AA43">
        <v>0</v>
      </c>
      <c r="AB43">
        <v>0</v>
      </c>
      <c r="AC43">
        <v>0</v>
      </c>
      <c r="AD43">
        <v>0</v>
      </c>
      <c r="AE43">
        <v>0</v>
      </c>
      <c r="AF43">
        <v>0</v>
      </c>
      <c r="AG43">
        <v>0</v>
      </c>
      <c r="AH43">
        <v>7.0579999999999998</v>
      </c>
      <c r="AK43" s="70">
        <f t="shared" si="1"/>
        <v>7.0579999999999998</v>
      </c>
      <c r="AM43" s="70">
        <f>VLOOKUP(B43,Totalt!B42:AU515,39,FALSE)</f>
        <v>7.0579999999999998</v>
      </c>
      <c r="AP43" s="70">
        <f t="shared" si="2"/>
        <v>0</v>
      </c>
    </row>
    <row r="44" spans="1:42" x14ac:dyDescent="0.25">
      <c r="A44" t="s">
        <v>67</v>
      </c>
      <c r="B44" t="s">
        <v>69</v>
      </c>
      <c r="C44">
        <v>0</v>
      </c>
      <c r="D44">
        <v>0</v>
      </c>
      <c r="E44">
        <v>0</v>
      </c>
      <c r="F44">
        <v>1.2727900000000001</v>
      </c>
      <c r="G44">
        <v>26.817</v>
      </c>
      <c r="H44">
        <v>0</v>
      </c>
      <c r="I44">
        <v>1.31901</v>
      </c>
      <c r="J44">
        <v>0</v>
      </c>
      <c r="K44">
        <v>0</v>
      </c>
      <c r="L44">
        <v>73.864400000000003</v>
      </c>
      <c r="M44">
        <v>1.83606</v>
      </c>
      <c r="N44">
        <v>0</v>
      </c>
      <c r="O44">
        <v>0</v>
      </c>
      <c r="P44" s="46">
        <v>115.916</v>
      </c>
      <c r="Q44" s="46">
        <f t="shared" si="0"/>
        <v>57.957999999999998</v>
      </c>
      <c r="R44">
        <v>0.62</v>
      </c>
      <c r="S44">
        <v>0</v>
      </c>
      <c r="T44">
        <v>162.971</v>
      </c>
      <c r="U44">
        <v>0</v>
      </c>
      <c r="V44">
        <v>0</v>
      </c>
      <c r="W44">
        <v>0</v>
      </c>
      <c r="X44">
        <v>2.4960599999999999</v>
      </c>
      <c r="Y44">
        <v>0</v>
      </c>
      <c r="Z44">
        <v>0</v>
      </c>
      <c r="AA44">
        <v>0</v>
      </c>
      <c r="AB44">
        <v>0</v>
      </c>
      <c r="AC44">
        <v>0</v>
      </c>
      <c r="AD44">
        <v>0</v>
      </c>
      <c r="AE44">
        <v>0.28399999999999997</v>
      </c>
      <c r="AF44">
        <v>0</v>
      </c>
      <c r="AG44">
        <v>53.385899999999999</v>
      </c>
      <c r="AH44">
        <v>440.78222</v>
      </c>
      <c r="AK44" s="70">
        <f t="shared" si="1"/>
        <v>380.98815999999999</v>
      </c>
      <c r="AM44" s="70">
        <f>VLOOKUP(B44,Totalt!B43:AU516,39,FALSE)</f>
        <v>380.98816000000005</v>
      </c>
      <c r="AP44" s="70">
        <f t="shared" si="2"/>
        <v>0</v>
      </c>
    </row>
    <row r="45" spans="1:42" x14ac:dyDescent="0.25">
      <c r="A45" t="s">
        <v>67</v>
      </c>
      <c r="B45" t="s">
        <v>70</v>
      </c>
      <c r="C45">
        <v>0</v>
      </c>
      <c r="D45">
        <v>0</v>
      </c>
      <c r="E45">
        <v>0</v>
      </c>
      <c r="F45">
        <v>0</v>
      </c>
      <c r="G45">
        <v>0</v>
      </c>
      <c r="H45">
        <v>0</v>
      </c>
      <c r="I45">
        <v>0</v>
      </c>
      <c r="J45">
        <v>0</v>
      </c>
      <c r="K45">
        <v>0</v>
      </c>
      <c r="L45">
        <v>0</v>
      </c>
      <c r="M45">
        <v>0</v>
      </c>
      <c r="N45">
        <v>0</v>
      </c>
      <c r="O45">
        <v>0</v>
      </c>
      <c r="P45" s="46">
        <v>0</v>
      </c>
      <c r="Q45" s="46">
        <f t="shared" si="0"/>
        <v>0</v>
      </c>
      <c r="R45">
        <v>0</v>
      </c>
      <c r="S45">
        <v>0</v>
      </c>
      <c r="T45">
        <v>0</v>
      </c>
      <c r="U45">
        <v>0</v>
      </c>
      <c r="V45">
        <v>0</v>
      </c>
      <c r="W45">
        <v>0</v>
      </c>
      <c r="X45">
        <v>0</v>
      </c>
      <c r="Y45">
        <v>0</v>
      </c>
      <c r="Z45">
        <v>0</v>
      </c>
      <c r="AA45">
        <v>0</v>
      </c>
      <c r="AB45">
        <v>0</v>
      </c>
      <c r="AC45">
        <v>0</v>
      </c>
      <c r="AD45">
        <v>0</v>
      </c>
      <c r="AE45">
        <v>0</v>
      </c>
      <c r="AF45">
        <v>0</v>
      </c>
      <c r="AG45">
        <v>0</v>
      </c>
      <c r="AH45">
        <v>0</v>
      </c>
      <c r="AK45" s="70">
        <f t="shared" si="1"/>
        <v>0</v>
      </c>
      <c r="AM45" s="70">
        <f>VLOOKUP(B45,Totalt!B44:AU517,39,FALSE)</f>
        <v>0</v>
      </c>
      <c r="AP45" s="70">
        <f t="shared" si="2"/>
        <v>0</v>
      </c>
    </row>
    <row r="46" spans="1:42" x14ac:dyDescent="0.25">
      <c r="A46" t="s">
        <v>67</v>
      </c>
      <c r="B46" t="s">
        <v>71</v>
      </c>
      <c r="C46">
        <v>0</v>
      </c>
      <c r="D46">
        <v>0</v>
      </c>
      <c r="E46">
        <v>0</v>
      </c>
      <c r="F46">
        <v>0</v>
      </c>
      <c r="G46">
        <v>0</v>
      </c>
      <c r="H46">
        <v>0</v>
      </c>
      <c r="I46">
        <v>0</v>
      </c>
      <c r="J46">
        <v>0</v>
      </c>
      <c r="K46">
        <v>0</v>
      </c>
      <c r="L46">
        <v>0</v>
      </c>
      <c r="M46">
        <v>0</v>
      </c>
      <c r="N46">
        <v>0</v>
      </c>
      <c r="O46">
        <v>0</v>
      </c>
      <c r="P46" s="46">
        <v>0</v>
      </c>
      <c r="Q46" s="46">
        <f t="shared" si="0"/>
        <v>0</v>
      </c>
      <c r="R46">
        <v>0</v>
      </c>
      <c r="S46">
        <v>0</v>
      </c>
      <c r="T46">
        <v>0</v>
      </c>
      <c r="U46">
        <v>0</v>
      </c>
      <c r="V46">
        <v>0</v>
      </c>
      <c r="W46">
        <v>0</v>
      </c>
      <c r="X46">
        <v>0</v>
      </c>
      <c r="Y46">
        <v>0</v>
      </c>
      <c r="Z46">
        <v>0</v>
      </c>
      <c r="AA46">
        <v>0</v>
      </c>
      <c r="AB46">
        <v>0</v>
      </c>
      <c r="AC46">
        <v>0</v>
      </c>
      <c r="AD46">
        <v>0</v>
      </c>
      <c r="AE46">
        <v>0</v>
      </c>
      <c r="AF46">
        <v>0</v>
      </c>
      <c r="AG46">
        <v>0</v>
      </c>
      <c r="AH46">
        <v>0</v>
      </c>
      <c r="AK46" s="70">
        <f t="shared" si="1"/>
        <v>0</v>
      </c>
      <c r="AM46" s="70">
        <f>VLOOKUP(B46,Totalt!B45:AU518,39,FALSE)</f>
        <v>0</v>
      </c>
      <c r="AP46" s="70">
        <f t="shared" si="2"/>
        <v>0</v>
      </c>
    </row>
    <row r="47" spans="1:42" x14ac:dyDescent="0.25">
      <c r="A47" t="s">
        <v>72</v>
      </c>
      <c r="B47" t="s">
        <v>73</v>
      </c>
      <c r="C47">
        <v>0</v>
      </c>
      <c r="D47">
        <v>0</v>
      </c>
      <c r="E47">
        <v>0</v>
      </c>
      <c r="F47">
        <v>0</v>
      </c>
      <c r="G47">
        <v>0</v>
      </c>
      <c r="H47">
        <v>0</v>
      </c>
      <c r="I47">
        <v>3.9E-2</v>
      </c>
      <c r="J47">
        <v>0</v>
      </c>
      <c r="K47">
        <v>0</v>
      </c>
      <c r="L47">
        <v>2.1989999999999998</v>
      </c>
      <c r="M47">
        <v>0</v>
      </c>
      <c r="N47">
        <v>0</v>
      </c>
      <c r="O47">
        <v>0</v>
      </c>
      <c r="P47" s="46">
        <v>0</v>
      </c>
      <c r="Q47" s="46">
        <f t="shared" si="0"/>
        <v>0</v>
      </c>
      <c r="R47">
        <v>0</v>
      </c>
      <c r="S47">
        <v>0</v>
      </c>
      <c r="T47">
        <v>1.466</v>
      </c>
      <c r="U47">
        <v>0</v>
      </c>
      <c r="V47">
        <v>0</v>
      </c>
      <c r="W47">
        <v>0</v>
      </c>
      <c r="X47">
        <v>0.21</v>
      </c>
      <c r="Y47">
        <v>0</v>
      </c>
      <c r="Z47">
        <v>7.4059999999999997</v>
      </c>
      <c r="AA47">
        <v>0</v>
      </c>
      <c r="AB47">
        <v>0</v>
      </c>
      <c r="AC47">
        <v>0</v>
      </c>
      <c r="AD47">
        <v>0</v>
      </c>
      <c r="AE47">
        <v>0</v>
      </c>
      <c r="AF47">
        <v>0</v>
      </c>
      <c r="AG47">
        <v>2.1293299999999999</v>
      </c>
      <c r="AH47">
        <v>13.44933</v>
      </c>
      <c r="AK47" s="70">
        <f t="shared" si="1"/>
        <v>13.44933</v>
      </c>
      <c r="AM47" s="70">
        <f>VLOOKUP(B47,Totalt!B46:AU519,39,FALSE)</f>
        <v>13.44933</v>
      </c>
      <c r="AP47" s="70">
        <f t="shared" si="2"/>
        <v>0</v>
      </c>
    </row>
    <row r="48" spans="1:42" x14ac:dyDescent="0.25">
      <c r="A48" t="s">
        <v>72</v>
      </c>
      <c r="B48" t="s">
        <v>74</v>
      </c>
      <c r="C48">
        <v>0</v>
      </c>
      <c r="D48">
        <v>0</v>
      </c>
      <c r="E48">
        <v>0</v>
      </c>
      <c r="F48">
        <v>3.9790000000000001</v>
      </c>
      <c r="G48">
        <v>0</v>
      </c>
      <c r="H48">
        <v>2E-3</v>
      </c>
      <c r="I48">
        <v>0.32600000000000001</v>
      </c>
      <c r="J48">
        <v>0</v>
      </c>
      <c r="K48">
        <v>0</v>
      </c>
      <c r="L48">
        <v>31.972000000000001</v>
      </c>
      <c r="M48">
        <v>0</v>
      </c>
      <c r="N48">
        <v>0</v>
      </c>
      <c r="O48">
        <v>0</v>
      </c>
      <c r="P48" s="46">
        <v>12.4</v>
      </c>
      <c r="Q48" s="46">
        <f t="shared" si="0"/>
        <v>6.2</v>
      </c>
      <c r="R48">
        <v>0</v>
      </c>
      <c r="S48">
        <v>0</v>
      </c>
      <c r="T48">
        <v>4.4169999999999998</v>
      </c>
      <c r="U48">
        <v>0</v>
      </c>
      <c r="V48">
        <v>0</v>
      </c>
      <c r="W48">
        <v>0</v>
      </c>
      <c r="X48">
        <v>1.1259999999999999</v>
      </c>
      <c r="Y48">
        <v>0</v>
      </c>
      <c r="Z48">
        <v>0</v>
      </c>
      <c r="AA48">
        <v>0</v>
      </c>
      <c r="AB48">
        <v>0</v>
      </c>
      <c r="AC48">
        <v>0</v>
      </c>
      <c r="AD48">
        <v>0</v>
      </c>
      <c r="AE48">
        <v>0</v>
      </c>
      <c r="AF48">
        <v>0</v>
      </c>
      <c r="AG48">
        <v>0</v>
      </c>
      <c r="AH48">
        <v>54.222000000000001</v>
      </c>
      <c r="AK48" s="70">
        <f t="shared" si="1"/>
        <v>48.021999999999998</v>
      </c>
      <c r="AM48" s="70">
        <f>VLOOKUP(B48,Totalt!B47:AU520,39,FALSE)</f>
        <v>48.022000000000006</v>
      </c>
      <c r="AP48" s="70">
        <f t="shared" si="2"/>
        <v>0</v>
      </c>
    </row>
    <row r="49" spans="1:42" x14ac:dyDescent="0.25">
      <c r="A49" t="s">
        <v>75</v>
      </c>
      <c r="B49" t="s">
        <v>76</v>
      </c>
      <c r="C49">
        <v>0</v>
      </c>
      <c r="D49">
        <v>0</v>
      </c>
      <c r="E49">
        <v>0</v>
      </c>
      <c r="F49">
        <v>0</v>
      </c>
      <c r="G49">
        <v>0</v>
      </c>
      <c r="H49">
        <v>4.02E-2</v>
      </c>
      <c r="I49">
        <v>1.5860000000000001</v>
      </c>
      <c r="J49">
        <v>0</v>
      </c>
      <c r="K49">
        <v>0</v>
      </c>
      <c r="L49">
        <v>0</v>
      </c>
      <c r="M49">
        <v>0</v>
      </c>
      <c r="N49">
        <v>0</v>
      </c>
      <c r="O49">
        <v>0</v>
      </c>
      <c r="P49" s="46">
        <v>0</v>
      </c>
      <c r="Q49" s="46">
        <f t="shared" si="0"/>
        <v>0</v>
      </c>
      <c r="R49">
        <v>0</v>
      </c>
      <c r="S49">
        <v>0</v>
      </c>
      <c r="T49">
        <v>0</v>
      </c>
      <c r="U49">
        <v>0</v>
      </c>
      <c r="V49">
        <v>0</v>
      </c>
      <c r="W49">
        <v>0</v>
      </c>
      <c r="X49">
        <v>0.436</v>
      </c>
      <c r="Y49">
        <v>33.640999999999998</v>
      </c>
      <c r="Z49">
        <v>8.5259999999999998</v>
      </c>
      <c r="AA49">
        <v>0</v>
      </c>
      <c r="AB49">
        <v>0</v>
      </c>
      <c r="AC49">
        <v>0</v>
      </c>
      <c r="AD49">
        <v>0</v>
      </c>
      <c r="AE49">
        <v>0</v>
      </c>
      <c r="AF49">
        <v>0</v>
      </c>
      <c r="AG49">
        <v>0</v>
      </c>
      <c r="AH49">
        <v>44.229199999999992</v>
      </c>
      <c r="AK49" s="70">
        <f t="shared" si="1"/>
        <v>44.229199999999992</v>
      </c>
      <c r="AM49" s="70">
        <f>VLOOKUP(B49,Totalt!B48:AU521,39,FALSE)</f>
        <v>44.229199999999999</v>
      </c>
      <c r="AP49" s="70">
        <f t="shared" si="2"/>
        <v>0</v>
      </c>
    </row>
    <row r="50" spans="1:42" x14ac:dyDescent="0.25">
      <c r="A50" t="s">
        <v>75</v>
      </c>
      <c r="B50" t="s">
        <v>77</v>
      </c>
      <c r="C50">
        <v>0</v>
      </c>
      <c r="D50">
        <v>0</v>
      </c>
      <c r="E50">
        <v>0</v>
      </c>
      <c r="F50">
        <v>0</v>
      </c>
      <c r="G50">
        <v>0</v>
      </c>
      <c r="H50">
        <v>0</v>
      </c>
      <c r="I50">
        <v>0.30599999999999999</v>
      </c>
      <c r="J50">
        <v>0</v>
      </c>
      <c r="K50">
        <v>0</v>
      </c>
      <c r="L50">
        <v>0</v>
      </c>
      <c r="M50">
        <v>0</v>
      </c>
      <c r="N50">
        <v>0</v>
      </c>
      <c r="O50">
        <v>0</v>
      </c>
      <c r="P50" s="46">
        <v>0</v>
      </c>
      <c r="Q50" s="46">
        <f t="shared" si="0"/>
        <v>0</v>
      </c>
      <c r="R50">
        <v>0</v>
      </c>
      <c r="S50">
        <v>0</v>
      </c>
      <c r="T50">
        <v>0</v>
      </c>
      <c r="U50">
        <v>0</v>
      </c>
      <c r="V50">
        <v>0</v>
      </c>
      <c r="W50">
        <v>0</v>
      </c>
      <c r="X50">
        <v>0.128</v>
      </c>
      <c r="Y50">
        <v>0</v>
      </c>
      <c r="Z50">
        <v>3.2869999999999999</v>
      </c>
      <c r="AA50">
        <v>0</v>
      </c>
      <c r="AB50">
        <v>0</v>
      </c>
      <c r="AC50">
        <v>0</v>
      </c>
      <c r="AD50">
        <v>0</v>
      </c>
      <c r="AE50">
        <v>0</v>
      </c>
      <c r="AF50">
        <v>0</v>
      </c>
      <c r="AG50">
        <v>0</v>
      </c>
      <c r="AH50">
        <v>3.7210000000000001</v>
      </c>
      <c r="AK50" s="70">
        <f t="shared" si="1"/>
        <v>3.7210000000000001</v>
      </c>
      <c r="AM50" s="70">
        <f>VLOOKUP(B50,Totalt!B49:AU522,39,FALSE)</f>
        <v>3.7210000000000001</v>
      </c>
      <c r="AP50" s="70">
        <f t="shared" si="2"/>
        <v>0</v>
      </c>
    </row>
    <row r="51" spans="1:42" x14ac:dyDescent="0.25">
      <c r="A51" t="s">
        <v>75</v>
      </c>
      <c r="B51" t="s">
        <v>78</v>
      </c>
      <c r="C51">
        <v>0</v>
      </c>
      <c r="D51">
        <v>0</v>
      </c>
      <c r="E51">
        <v>0</v>
      </c>
      <c r="F51">
        <v>0</v>
      </c>
      <c r="G51">
        <v>0</v>
      </c>
      <c r="H51">
        <v>0</v>
      </c>
      <c r="I51">
        <v>4.9000000000000002E-2</v>
      </c>
      <c r="J51">
        <v>0</v>
      </c>
      <c r="K51">
        <v>0</v>
      </c>
      <c r="L51">
        <v>0</v>
      </c>
      <c r="M51">
        <v>0</v>
      </c>
      <c r="N51">
        <v>0</v>
      </c>
      <c r="O51">
        <v>0</v>
      </c>
      <c r="P51" s="46">
        <v>0</v>
      </c>
      <c r="Q51" s="46">
        <f t="shared" si="0"/>
        <v>0</v>
      </c>
      <c r="R51">
        <v>0</v>
      </c>
      <c r="S51">
        <v>0</v>
      </c>
      <c r="T51">
        <v>0</v>
      </c>
      <c r="U51">
        <v>0</v>
      </c>
      <c r="V51">
        <v>0</v>
      </c>
      <c r="W51">
        <v>0</v>
      </c>
      <c r="X51">
        <v>5.2999999999999999E-2</v>
      </c>
      <c r="Y51">
        <v>0</v>
      </c>
      <c r="Z51">
        <v>3.4809999999999999</v>
      </c>
      <c r="AA51">
        <v>0</v>
      </c>
      <c r="AB51">
        <v>0</v>
      </c>
      <c r="AC51">
        <v>0</v>
      </c>
      <c r="AD51">
        <v>0</v>
      </c>
      <c r="AE51">
        <v>0</v>
      </c>
      <c r="AF51">
        <v>0</v>
      </c>
      <c r="AG51">
        <v>0</v>
      </c>
      <c r="AH51">
        <v>3.5829999999999997</v>
      </c>
      <c r="AK51" s="70">
        <f t="shared" si="1"/>
        <v>3.5829999999999997</v>
      </c>
      <c r="AM51" s="70">
        <f>VLOOKUP(B51,Totalt!B50:AU523,39,FALSE)</f>
        <v>3.5829999999999997</v>
      </c>
      <c r="AP51" s="70">
        <f t="shared" si="2"/>
        <v>0</v>
      </c>
    </row>
    <row r="52" spans="1:42" x14ac:dyDescent="0.25">
      <c r="A52" t="s">
        <v>75</v>
      </c>
      <c r="B52" t="s">
        <v>79</v>
      </c>
      <c r="C52">
        <v>0</v>
      </c>
      <c r="D52">
        <v>0</v>
      </c>
      <c r="E52">
        <v>0</v>
      </c>
      <c r="F52">
        <v>0</v>
      </c>
      <c r="G52">
        <v>0</v>
      </c>
      <c r="H52">
        <v>0</v>
      </c>
      <c r="I52">
        <v>0.02</v>
      </c>
      <c r="J52">
        <v>0</v>
      </c>
      <c r="K52">
        <v>0</v>
      </c>
      <c r="L52">
        <v>0</v>
      </c>
      <c r="M52">
        <v>0</v>
      </c>
      <c r="N52">
        <v>0</v>
      </c>
      <c r="O52">
        <v>0</v>
      </c>
      <c r="P52" s="46">
        <v>0</v>
      </c>
      <c r="Q52" s="46">
        <f t="shared" si="0"/>
        <v>0</v>
      </c>
      <c r="R52">
        <v>0</v>
      </c>
      <c r="S52">
        <v>0</v>
      </c>
      <c r="T52">
        <v>0</v>
      </c>
      <c r="U52">
        <v>0</v>
      </c>
      <c r="V52">
        <v>0</v>
      </c>
      <c r="W52">
        <v>0</v>
      </c>
      <c r="X52">
        <v>1.2999999999999999E-2</v>
      </c>
      <c r="Y52">
        <v>0</v>
      </c>
      <c r="Z52">
        <v>0.84899999999999998</v>
      </c>
      <c r="AA52">
        <v>0</v>
      </c>
      <c r="AB52">
        <v>0</v>
      </c>
      <c r="AC52">
        <v>0</v>
      </c>
      <c r="AD52">
        <v>0</v>
      </c>
      <c r="AE52">
        <v>0</v>
      </c>
      <c r="AF52">
        <v>0</v>
      </c>
      <c r="AG52">
        <v>0</v>
      </c>
      <c r="AH52">
        <v>0.88200000000000001</v>
      </c>
      <c r="AK52" s="70">
        <f t="shared" si="1"/>
        <v>0.88200000000000001</v>
      </c>
      <c r="AM52" s="70">
        <f>VLOOKUP(B52,Totalt!B51:AU524,39,FALSE)</f>
        <v>0.88200000000000001</v>
      </c>
      <c r="AP52" s="70">
        <f t="shared" si="2"/>
        <v>0</v>
      </c>
    </row>
    <row r="53" spans="1:42" x14ac:dyDescent="0.25">
      <c r="A53" t="s">
        <v>80</v>
      </c>
      <c r="B53" t="s">
        <v>81</v>
      </c>
      <c r="C53">
        <v>0</v>
      </c>
      <c r="D53">
        <v>0</v>
      </c>
      <c r="E53">
        <v>0</v>
      </c>
      <c r="F53">
        <v>0</v>
      </c>
      <c r="G53">
        <v>0</v>
      </c>
      <c r="H53">
        <v>0</v>
      </c>
      <c r="I53">
        <v>0</v>
      </c>
      <c r="J53">
        <v>0</v>
      </c>
      <c r="K53">
        <v>0</v>
      </c>
      <c r="L53">
        <v>0</v>
      </c>
      <c r="M53">
        <v>0</v>
      </c>
      <c r="N53">
        <v>0</v>
      </c>
      <c r="O53">
        <v>0</v>
      </c>
      <c r="P53" s="46">
        <v>0</v>
      </c>
      <c r="Q53" s="46">
        <f t="shared" si="0"/>
        <v>0</v>
      </c>
      <c r="R53">
        <v>0</v>
      </c>
      <c r="S53">
        <v>0</v>
      </c>
      <c r="T53">
        <v>0</v>
      </c>
      <c r="U53">
        <v>0</v>
      </c>
      <c r="V53">
        <v>0</v>
      </c>
      <c r="W53">
        <v>0</v>
      </c>
      <c r="X53">
        <v>0</v>
      </c>
      <c r="Y53">
        <v>0</v>
      </c>
      <c r="Z53">
        <v>0</v>
      </c>
      <c r="AA53">
        <v>0</v>
      </c>
      <c r="AB53">
        <v>0</v>
      </c>
      <c r="AC53">
        <v>0</v>
      </c>
      <c r="AD53">
        <v>0</v>
      </c>
      <c r="AE53">
        <v>0</v>
      </c>
      <c r="AF53">
        <v>0</v>
      </c>
      <c r="AG53">
        <v>0</v>
      </c>
      <c r="AH53">
        <v>0</v>
      </c>
      <c r="AK53" s="70">
        <f t="shared" si="1"/>
        <v>0</v>
      </c>
      <c r="AM53" s="70">
        <f>VLOOKUP(B53,Totalt!B52:AU525,39,FALSE)</f>
        <v>0</v>
      </c>
      <c r="AP53" s="70">
        <f t="shared" si="2"/>
        <v>0</v>
      </c>
    </row>
    <row r="54" spans="1:42" x14ac:dyDescent="0.25">
      <c r="A54" t="s">
        <v>80</v>
      </c>
      <c r="B54" t="s">
        <v>82</v>
      </c>
      <c r="C54">
        <v>0</v>
      </c>
      <c r="D54">
        <v>0</v>
      </c>
      <c r="E54">
        <v>0</v>
      </c>
      <c r="F54">
        <v>0</v>
      </c>
      <c r="G54">
        <v>0</v>
      </c>
      <c r="H54">
        <v>0</v>
      </c>
      <c r="I54">
        <v>0</v>
      </c>
      <c r="J54">
        <v>0</v>
      </c>
      <c r="K54">
        <v>0</v>
      </c>
      <c r="L54">
        <v>0</v>
      </c>
      <c r="M54">
        <v>0</v>
      </c>
      <c r="N54">
        <v>4.3</v>
      </c>
      <c r="O54">
        <v>0</v>
      </c>
      <c r="P54" s="46">
        <v>0</v>
      </c>
      <c r="Q54" s="46">
        <f t="shared" si="0"/>
        <v>0</v>
      </c>
      <c r="R54">
        <v>0</v>
      </c>
      <c r="S54">
        <v>0</v>
      </c>
      <c r="T54">
        <v>0</v>
      </c>
      <c r="U54">
        <v>0</v>
      </c>
      <c r="V54">
        <v>0</v>
      </c>
      <c r="W54">
        <v>0</v>
      </c>
      <c r="X54">
        <v>0.113</v>
      </c>
      <c r="Y54">
        <v>0</v>
      </c>
      <c r="Z54">
        <v>5.8</v>
      </c>
      <c r="AA54">
        <v>0</v>
      </c>
      <c r="AB54">
        <v>0</v>
      </c>
      <c r="AC54">
        <v>0</v>
      </c>
      <c r="AD54">
        <v>0</v>
      </c>
      <c r="AE54">
        <v>0</v>
      </c>
      <c r="AF54">
        <v>0</v>
      </c>
      <c r="AG54">
        <v>0</v>
      </c>
      <c r="AH54">
        <v>10.213000000000001</v>
      </c>
      <c r="AK54" s="70">
        <f t="shared" si="1"/>
        <v>10.213000000000001</v>
      </c>
      <c r="AM54" s="70">
        <f>VLOOKUP(B54,Totalt!B53:AU526,39,FALSE)</f>
        <v>10.212999999999999</v>
      </c>
      <c r="AP54" s="70">
        <f t="shared" si="2"/>
        <v>0</v>
      </c>
    </row>
    <row r="55" spans="1:42" x14ac:dyDescent="0.25">
      <c r="A55" t="s">
        <v>80</v>
      </c>
      <c r="B55" t="s">
        <v>83</v>
      </c>
      <c r="C55">
        <v>0</v>
      </c>
      <c r="D55">
        <v>0</v>
      </c>
      <c r="E55">
        <v>0</v>
      </c>
      <c r="F55">
        <v>0</v>
      </c>
      <c r="G55">
        <v>0</v>
      </c>
      <c r="H55">
        <v>0</v>
      </c>
      <c r="I55">
        <v>6.5000000000000002E-2</v>
      </c>
      <c r="J55">
        <v>0</v>
      </c>
      <c r="K55">
        <v>0</v>
      </c>
      <c r="L55">
        <v>0</v>
      </c>
      <c r="M55">
        <v>0</v>
      </c>
      <c r="N55">
        <v>0</v>
      </c>
      <c r="O55">
        <v>0</v>
      </c>
      <c r="P55" s="46">
        <v>0</v>
      </c>
      <c r="Q55" s="46">
        <f t="shared" si="0"/>
        <v>0</v>
      </c>
      <c r="R55">
        <v>12.073</v>
      </c>
      <c r="S55">
        <v>0</v>
      </c>
      <c r="T55">
        <v>0</v>
      </c>
      <c r="U55">
        <v>0</v>
      </c>
      <c r="V55">
        <v>0</v>
      </c>
      <c r="W55">
        <v>0</v>
      </c>
      <c r="X55">
        <v>0.05</v>
      </c>
      <c r="Y55">
        <v>0</v>
      </c>
      <c r="Z55">
        <v>0</v>
      </c>
      <c r="AA55">
        <v>0</v>
      </c>
      <c r="AB55">
        <v>0</v>
      </c>
      <c r="AC55">
        <v>0</v>
      </c>
      <c r="AD55">
        <v>0</v>
      </c>
      <c r="AE55">
        <v>0</v>
      </c>
      <c r="AF55">
        <v>0</v>
      </c>
      <c r="AG55">
        <v>0</v>
      </c>
      <c r="AH55">
        <v>12.188000000000001</v>
      </c>
      <c r="AK55" s="70">
        <f t="shared" si="1"/>
        <v>12.188000000000001</v>
      </c>
      <c r="AM55" s="70">
        <f>VLOOKUP(B55,Totalt!B54:AU527,39,FALSE)</f>
        <v>12.188000000000001</v>
      </c>
      <c r="AP55" s="70">
        <f t="shared" si="2"/>
        <v>0</v>
      </c>
    </row>
    <row r="56" spans="1:42" x14ac:dyDescent="0.25">
      <c r="A56" t="s">
        <v>80</v>
      </c>
      <c r="B56" t="s">
        <v>84</v>
      </c>
      <c r="C56">
        <v>0</v>
      </c>
      <c r="D56">
        <v>0</v>
      </c>
      <c r="E56">
        <v>0</v>
      </c>
      <c r="F56">
        <v>38.200000000000003</v>
      </c>
      <c r="G56">
        <v>0</v>
      </c>
      <c r="H56">
        <v>0</v>
      </c>
      <c r="I56">
        <v>0.221</v>
      </c>
      <c r="J56">
        <v>0</v>
      </c>
      <c r="K56">
        <v>0</v>
      </c>
      <c r="L56">
        <v>0</v>
      </c>
      <c r="M56">
        <v>0</v>
      </c>
      <c r="N56">
        <v>0</v>
      </c>
      <c r="O56">
        <v>0</v>
      </c>
      <c r="P56" s="46">
        <v>0</v>
      </c>
      <c r="Q56" s="46">
        <f t="shared" si="0"/>
        <v>0</v>
      </c>
      <c r="R56">
        <v>0</v>
      </c>
      <c r="S56">
        <v>5.0999999999999996</v>
      </c>
      <c r="T56">
        <v>11.6</v>
      </c>
      <c r="U56">
        <v>0</v>
      </c>
      <c r="V56">
        <v>0</v>
      </c>
      <c r="W56">
        <v>0</v>
      </c>
      <c r="X56">
        <v>1</v>
      </c>
      <c r="Y56">
        <v>0</v>
      </c>
      <c r="Z56">
        <v>0</v>
      </c>
      <c r="AA56">
        <v>0</v>
      </c>
      <c r="AB56">
        <v>0</v>
      </c>
      <c r="AC56">
        <v>0</v>
      </c>
      <c r="AD56">
        <v>0</v>
      </c>
      <c r="AE56">
        <v>0</v>
      </c>
      <c r="AF56">
        <v>0</v>
      </c>
      <c r="AG56">
        <v>0</v>
      </c>
      <c r="AH56">
        <v>56.121000000000002</v>
      </c>
      <c r="AK56" s="70">
        <f t="shared" si="1"/>
        <v>56.121000000000002</v>
      </c>
      <c r="AM56" s="70">
        <f>VLOOKUP(B56,Totalt!B55:AU528,39,FALSE)</f>
        <v>56.121000000000002</v>
      </c>
      <c r="AP56" s="70">
        <f t="shared" si="2"/>
        <v>0</v>
      </c>
    </row>
    <row r="57" spans="1:42" x14ac:dyDescent="0.25">
      <c r="A57" t="s">
        <v>80</v>
      </c>
      <c r="B57" t="s">
        <v>85</v>
      </c>
      <c r="C57">
        <v>0</v>
      </c>
      <c r="D57">
        <v>0</v>
      </c>
      <c r="E57">
        <v>10.7</v>
      </c>
      <c r="F57">
        <v>0</v>
      </c>
      <c r="G57">
        <v>25.1</v>
      </c>
      <c r="H57">
        <v>0</v>
      </c>
      <c r="I57">
        <v>0</v>
      </c>
      <c r="J57">
        <v>0</v>
      </c>
      <c r="K57">
        <v>0</v>
      </c>
      <c r="L57">
        <v>0</v>
      </c>
      <c r="M57">
        <v>0</v>
      </c>
      <c r="N57">
        <v>0</v>
      </c>
      <c r="O57">
        <v>0</v>
      </c>
      <c r="P57" s="46">
        <v>0</v>
      </c>
      <c r="Q57" s="46">
        <f t="shared" si="0"/>
        <v>0</v>
      </c>
      <c r="R57">
        <v>0</v>
      </c>
      <c r="S57">
        <v>0</v>
      </c>
      <c r="T57">
        <v>0</v>
      </c>
      <c r="U57">
        <v>0</v>
      </c>
      <c r="V57">
        <v>0</v>
      </c>
      <c r="W57">
        <v>0</v>
      </c>
      <c r="X57">
        <v>0.28799999999999998</v>
      </c>
      <c r="Y57">
        <v>0</v>
      </c>
      <c r="Z57">
        <v>0</v>
      </c>
      <c r="AA57">
        <v>0</v>
      </c>
      <c r="AB57">
        <v>0</v>
      </c>
      <c r="AC57">
        <v>0</v>
      </c>
      <c r="AD57">
        <v>0</v>
      </c>
      <c r="AE57">
        <v>0</v>
      </c>
      <c r="AF57">
        <v>0</v>
      </c>
      <c r="AG57">
        <v>0</v>
      </c>
      <c r="AH57">
        <v>36.087999999999994</v>
      </c>
      <c r="AK57" s="70">
        <f t="shared" si="1"/>
        <v>36.087999999999994</v>
      </c>
      <c r="AM57" s="70">
        <f>VLOOKUP(B57,Totalt!B56:AU529,39,FALSE)</f>
        <v>36.087999999999994</v>
      </c>
      <c r="AP57" s="70">
        <f t="shared" si="2"/>
        <v>0</v>
      </c>
    </row>
    <row r="58" spans="1:42" x14ac:dyDescent="0.25">
      <c r="A58" t="s">
        <v>80</v>
      </c>
      <c r="B58" t="s">
        <v>86</v>
      </c>
      <c r="C58">
        <v>0</v>
      </c>
      <c r="D58">
        <v>0</v>
      </c>
      <c r="E58">
        <v>0</v>
      </c>
      <c r="F58">
        <v>0</v>
      </c>
      <c r="G58">
        <v>0</v>
      </c>
      <c r="H58">
        <v>0</v>
      </c>
      <c r="I58">
        <v>0.1</v>
      </c>
      <c r="J58">
        <v>0</v>
      </c>
      <c r="K58">
        <v>0</v>
      </c>
      <c r="L58">
        <v>0</v>
      </c>
      <c r="M58">
        <v>0</v>
      </c>
      <c r="N58">
        <v>0</v>
      </c>
      <c r="O58">
        <v>0</v>
      </c>
      <c r="P58" s="46">
        <v>0</v>
      </c>
      <c r="Q58" s="46">
        <f t="shared" si="0"/>
        <v>0</v>
      </c>
      <c r="R58">
        <v>0</v>
      </c>
      <c r="S58">
        <v>0</v>
      </c>
      <c r="T58">
        <v>0</v>
      </c>
      <c r="U58">
        <v>0</v>
      </c>
      <c r="V58">
        <v>0</v>
      </c>
      <c r="W58">
        <v>0</v>
      </c>
      <c r="X58">
        <v>0.12</v>
      </c>
      <c r="Y58">
        <v>15</v>
      </c>
      <c r="Z58">
        <v>0</v>
      </c>
      <c r="AA58">
        <v>0</v>
      </c>
      <c r="AB58">
        <v>0</v>
      </c>
      <c r="AC58">
        <v>0</v>
      </c>
      <c r="AD58">
        <v>0</v>
      </c>
      <c r="AE58">
        <v>3.6999999999999998E-2</v>
      </c>
      <c r="AF58">
        <v>0</v>
      </c>
      <c r="AG58">
        <v>0</v>
      </c>
      <c r="AH58">
        <v>15.257000000000001</v>
      </c>
      <c r="AK58" s="70">
        <f t="shared" si="1"/>
        <v>15.257000000000001</v>
      </c>
      <c r="AM58" s="70">
        <f>VLOOKUP(B58,Totalt!B57:AU530,39,FALSE)</f>
        <v>15.257</v>
      </c>
      <c r="AP58" s="70">
        <f t="shared" si="2"/>
        <v>0</v>
      </c>
    </row>
    <row r="59" spans="1:42" x14ac:dyDescent="0.25">
      <c r="A59" t="s">
        <v>80</v>
      </c>
      <c r="B59" t="s">
        <v>87</v>
      </c>
      <c r="C59">
        <v>0</v>
      </c>
      <c r="D59">
        <v>0</v>
      </c>
      <c r="E59">
        <v>0</v>
      </c>
      <c r="F59">
        <v>0</v>
      </c>
      <c r="G59">
        <v>1.1000000000000001</v>
      </c>
      <c r="H59">
        <v>0</v>
      </c>
      <c r="I59">
        <v>0.7</v>
      </c>
      <c r="J59">
        <v>0</v>
      </c>
      <c r="K59">
        <v>0</v>
      </c>
      <c r="L59">
        <v>0</v>
      </c>
      <c r="M59">
        <v>0</v>
      </c>
      <c r="N59">
        <v>0</v>
      </c>
      <c r="O59">
        <v>0</v>
      </c>
      <c r="P59" s="46">
        <v>0</v>
      </c>
      <c r="Q59" s="46">
        <f t="shared" si="0"/>
        <v>0</v>
      </c>
      <c r="R59">
        <v>8.27</v>
      </c>
      <c r="S59">
        <v>0</v>
      </c>
      <c r="T59">
        <v>22.1</v>
      </c>
      <c r="U59">
        <v>0</v>
      </c>
      <c r="V59">
        <v>0</v>
      </c>
      <c r="W59">
        <v>0</v>
      </c>
      <c r="X59">
        <v>0.98699999999999999</v>
      </c>
      <c r="Y59">
        <v>0</v>
      </c>
      <c r="Z59">
        <v>8.6999999999999993</v>
      </c>
      <c r="AA59">
        <v>0</v>
      </c>
      <c r="AB59">
        <v>0</v>
      </c>
      <c r="AC59">
        <v>0</v>
      </c>
      <c r="AD59">
        <v>0</v>
      </c>
      <c r="AE59">
        <v>0</v>
      </c>
      <c r="AF59">
        <v>0</v>
      </c>
      <c r="AG59">
        <v>0</v>
      </c>
      <c r="AH59">
        <v>41.856999999999999</v>
      </c>
      <c r="AK59" s="70">
        <f t="shared" si="1"/>
        <v>41.856999999999999</v>
      </c>
      <c r="AM59" s="70">
        <f>VLOOKUP(B59,Totalt!B58:AU531,39,FALSE)</f>
        <v>41.857000000000006</v>
      </c>
      <c r="AP59" s="70">
        <f t="shared" si="2"/>
        <v>0</v>
      </c>
    </row>
    <row r="60" spans="1:42" x14ac:dyDescent="0.25">
      <c r="A60" t="s">
        <v>80</v>
      </c>
      <c r="B60" t="s">
        <v>88</v>
      </c>
      <c r="C60">
        <v>0</v>
      </c>
      <c r="D60">
        <v>0</v>
      </c>
      <c r="E60">
        <v>0</v>
      </c>
      <c r="F60">
        <v>0</v>
      </c>
      <c r="G60">
        <v>0</v>
      </c>
      <c r="H60">
        <v>0</v>
      </c>
      <c r="I60">
        <v>0</v>
      </c>
      <c r="J60">
        <v>0</v>
      </c>
      <c r="K60">
        <v>0</v>
      </c>
      <c r="L60">
        <v>0</v>
      </c>
      <c r="M60">
        <v>0</v>
      </c>
      <c r="N60">
        <v>0</v>
      </c>
      <c r="O60">
        <v>0</v>
      </c>
      <c r="P60" s="46">
        <v>0</v>
      </c>
      <c r="Q60" s="46">
        <f t="shared" si="0"/>
        <v>0</v>
      </c>
      <c r="R60">
        <v>0</v>
      </c>
      <c r="S60">
        <v>0</v>
      </c>
      <c r="T60">
        <v>0</v>
      </c>
      <c r="U60">
        <v>0</v>
      </c>
      <c r="V60">
        <v>0</v>
      </c>
      <c r="W60">
        <v>0</v>
      </c>
      <c r="X60">
        <v>0</v>
      </c>
      <c r="Y60">
        <v>0</v>
      </c>
      <c r="Z60">
        <v>0</v>
      </c>
      <c r="AA60">
        <v>0</v>
      </c>
      <c r="AB60">
        <v>0</v>
      </c>
      <c r="AC60">
        <v>0</v>
      </c>
      <c r="AD60">
        <v>0</v>
      </c>
      <c r="AE60">
        <v>0</v>
      </c>
      <c r="AF60">
        <v>0</v>
      </c>
      <c r="AG60">
        <v>0</v>
      </c>
      <c r="AH60">
        <v>0</v>
      </c>
      <c r="AK60" s="70">
        <f t="shared" si="1"/>
        <v>0</v>
      </c>
      <c r="AM60" s="70">
        <f>VLOOKUP(B60,Totalt!B59:AU532,39,FALSE)</f>
        <v>0</v>
      </c>
      <c r="AP60" s="70">
        <f t="shared" si="2"/>
        <v>0</v>
      </c>
    </row>
    <row r="61" spans="1:42" x14ac:dyDescent="0.25">
      <c r="A61" t="s">
        <v>80</v>
      </c>
      <c r="B61" t="s">
        <v>89</v>
      </c>
      <c r="C61">
        <v>0</v>
      </c>
      <c r="D61">
        <v>0</v>
      </c>
      <c r="E61">
        <v>0</v>
      </c>
      <c r="F61">
        <v>0</v>
      </c>
      <c r="G61">
        <v>0</v>
      </c>
      <c r="H61">
        <v>0</v>
      </c>
      <c r="I61">
        <v>0.95</v>
      </c>
      <c r="J61">
        <v>0</v>
      </c>
      <c r="K61">
        <v>0</v>
      </c>
      <c r="L61">
        <v>0</v>
      </c>
      <c r="M61">
        <v>0</v>
      </c>
      <c r="N61">
        <v>0</v>
      </c>
      <c r="O61">
        <v>0</v>
      </c>
      <c r="P61" s="46">
        <v>0</v>
      </c>
      <c r="Q61" s="46">
        <f t="shared" si="0"/>
        <v>0</v>
      </c>
      <c r="R61">
        <v>0</v>
      </c>
      <c r="S61">
        <v>0</v>
      </c>
      <c r="T61">
        <v>17.8</v>
      </c>
      <c r="U61">
        <v>0</v>
      </c>
      <c r="V61">
        <v>0</v>
      </c>
      <c r="W61">
        <v>0</v>
      </c>
      <c r="X61">
        <v>0.46800000000000003</v>
      </c>
      <c r="Y61">
        <v>0</v>
      </c>
      <c r="Z61">
        <v>0</v>
      </c>
      <c r="AA61">
        <v>0</v>
      </c>
      <c r="AB61">
        <v>0</v>
      </c>
      <c r="AC61">
        <v>0</v>
      </c>
      <c r="AD61">
        <v>0</v>
      </c>
      <c r="AE61">
        <v>0</v>
      </c>
      <c r="AF61">
        <v>0</v>
      </c>
      <c r="AG61">
        <v>0</v>
      </c>
      <c r="AH61">
        <v>19.218</v>
      </c>
      <c r="AK61" s="70">
        <f t="shared" si="1"/>
        <v>19.218</v>
      </c>
      <c r="AM61" s="70">
        <f>VLOOKUP(B61,Totalt!B60:AU533,39,FALSE)</f>
        <v>19.218</v>
      </c>
      <c r="AP61" s="70">
        <f t="shared" si="2"/>
        <v>0</v>
      </c>
    </row>
    <row r="62" spans="1:42" x14ac:dyDescent="0.25">
      <c r="A62" t="s">
        <v>80</v>
      </c>
      <c r="B62" t="s">
        <v>90</v>
      </c>
      <c r="C62">
        <v>0</v>
      </c>
      <c r="D62">
        <v>0</v>
      </c>
      <c r="E62">
        <v>0</v>
      </c>
      <c r="F62">
        <v>0</v>
      </c>
      <c r="G62">
        <v>0</v>
      </c>
      <c r="H62">
        <v>0</v>
      </c>
      <c r="I62">
        <v>0</v>
      </c>
      <c r="J62">
        <v>0</v>
      </c>
      <c r="K62">
        <v>0</v>
      </c>
      <c r="L62">
        <v>0</v>
      </c>
      <c r="M62">
        <v>0</v>
      </c>
      <c r="N62">
        <v>0</v>
      </c>
      <c r="O62">
        <v>0</v>
      </c>
      <c r="P62" s="46">
        <v>0</v>
      </c>
      <c r="Q62" s="46">
        <f t="shared" si="0"/>
        <v>0</v>
      </c>
      <c r="R62">
        <v>0</v>
      </c>
      <c r="S62">
        <v>0</v>
      </c>
      <c r="T62">
        <v>0</v>
      </c>
      <c r="U62">
        <v>0</v>
      </c>
      <c r="V62">
        <v>0</v>
      </c>
      <c r="W62">
        <v>0</v>
      </c>
      <c r="X62">
        <v>0</v>
      </c>
      <c r="Y62">
        <v>0</v>
      </c>
      <c r="Z62">
        <v>0</v>
      </c>
      <c r="AA62">
        <v>0</v>
      </c>
      <c r="AB62">
        <v>0</v>
      </c>
      <c r="AC62">
        <v>0</v>
      </c>
      <c r="AD62">
        <v>0</v>
      </c>
      <c r="AE62">
        <v>0</v>
      </c>
      <c r="AF62">
        <v>0</v>
      </c>
      <c r="AG62">
        <v>0</v>
      </c>
      <c r="AH62">
        <v>0</v>
      </c>
      <c r="AK62" s="70">
        <f t="shared" si="1"/>
        <v>0</v>
      </c>
      <c r="AM62" s="70">
        <f>VLOOKUP(B62,Totalt!B61:AU534,39,FALSE)</f>
        <v>0</v>
      </c>
      <c r="AP62" s="70">
        <f t="shared" si="2"/>
        <v>0</v>
      </c>
    </row>
    <row r="63" spans="1:42" x14ac:dyDescent="0.25">
      <c r="A63" t="s">
        <v>80</v>
      </c>
      <c r="B63" t="s">
        <v>91</v>
      </c>
      <c r="C63">
        <v>0</v>
      </c>
      <c r="D63">
        <v>0</v>
      </c>
      <c r="E63">
        <v>0</v>
      </c>
      <c r="F63">
        <v>0</v>
      </c>
      <c r="G63">
        <v>0</v>
      </c>
      <c r="H63">
        <v>0</v>
      </c>
      <c r="I63">
        <v>5.8000000000000003E-2</v>
      </c>
      <c r="J63">
        <v>0</v>
      </c>
      <c r="K63">
        <v>0</v>
      </c>
      <c r="L63">
        <v>0</v>
      </c>
      <c r="M63">
        <v>0</v>
      </c>
      <c r="N63">
        <v>0</v>
      </c>
      <c r="O63">
        <v>0</v>
      </c>
      <c r="P63" s="46">
        <v>0</v>
      </c>
      <c r="Q63" s="46">
        <f t="shared" si="0"/>
        <v>0</v>
      </c>
      <c r="R63">
        <v>0</v>
      </c>
      <c r="S63">
        <v>0</v>
      </c>
      <c r="T63">
        <v>0</v>
      </c>
      <c r="U63">
        <v>0</v>
      </c>
      <c r="V63">
        <v>0</v>
      </c>
      <c r="W63">
        <v>0</v>
      </c>
      <c r="X63">
        <v>0.04</v>
      </c>
      <c r="Y63">
        <v>2.036</v>
      </c>
      <c r="Z63">
        <v>0</v>
      </c>
      <c r="AA63">
        <v>0</v>
      </c>
      <c r="AB63">
        <v>0</v>
      </c>
      <c r="AC63">
        <v>0</v>
      </c>
      <c r="AD63">
        <v>0</v>
      </c>
      <c r="AE63">
        <v>0</v>
      </c>
      <c r="AF63">
        <v>0</v>
      </c>
      <c r="AG63">
        <v>0</v>
      </c>
      <c r="AH63">
        <v>2.1339999999999999</v>
      </c>
      <c r="AK63" s="70">
        <f t="shared" si="1"/>
        <v>2.1339999999999999</v>
      </c>
      <c r="AM63" s="70">
        <f>VLOOKUP(B63,Totalt!B62:AU535,39,FALSE)</f>
        <v>2.1339999999999999</v>
      </c>
      <c r="AP63" s="70">
        <f t="shared" si="2"/>
        <v>0</v>
      </c>
    </row>
    <row r="64" spans="1:42" x14ac:dyDescent="0.25">
      <c r="A64" t="s">
        <v>80</v>
      </c>
      <c r="B64" t="s">
        <v>92</v>
      </c>
      <c r="C64">
        <v>0</v>
      </c>
      <c r="D64">
        <v>0</v>
      </c>
      <c r="E64">
        <v>0</v>
      </c>
      <c r="F64">
        <v>0</v>
      </c>
      <c r="G64">
        <v>0</v>
      </c>
      <c r="H64">
        <v>0</v>
      </c>
      <c r="I64">
        <v>0.86</v>
      </c>
      <c r="J64">
        <v>0</v>
      </c>
      <c r="K64">
        <v>0</v>
      </c>
      <c r="L64">
        <v>0</v>
      </c>
      <c r="M64">
        <v>0</v>
      </c>
      <c r="N64">
        <v>0</v>
      </c>
      <c r="O64">
        <v>0</v>
      </c>
      <c r="P64" s="46">
        <v>0</v>
      </c>
      <c r="Q64" s="46">
        <f t="shared" si="0"/>
        <v>0</v>
      </c>
      <c r="R64">
        <v>0</v>
      </c>
      <c r="S64">
        <v>0</v>
      </c>
      <c r="T64">
        <v>0</v>
      </c>
      <c r="U64">
        <v>0</v>
      </c>
      <c r="V64">
        <v>0</v>
      </c>
      <c r="W64">
        <v>0</v>
      </c>
      <c r="X64">
        <v>0</v>
      </c>
      <c r="Y64">
        <v>0</v>
      </c>
      <c r="Z64">
        <v>0</v>
      </c>
      <c r="AA64">
        <v>0</v>
      </c>
      <c r="AB64">
        <v>0</v>
      </c>
      <c r="AC64">
        <v>0</v>
      </c>
      <c r="AD64">
        <v>0</v>
      </c>
      <c r="AE64">
        <v>0</v>
      </c>
      <c r="AF64">
        <v>0</v>
      </c>
      <c r="AG64">
        <v>0</v>
      </c>
      <c r="AH64">
        <v>0.86</v>
      </c>
      <c r="AK64" s="70">
        <f t="shared" si="1"/>
        <v>0.86</v>
      </c>
      <c r="AM64" s="70">
        <f>VLOOKUP(B64,Totalt!B63:AU536,39,FALSE)</f>
        <v>0.86</v>
      </c>
      <c r="AP64" s="70">
        <f t="shared" si="2"/>
        <v>0</v>
      </c>
    </row>
    <row r="65" spans="1:42" x14ac:dyDescent="0.25">
      <c r="A65" t="s">
        <v>80</v>
      </c>
      <c r="B65" t="s">
        <v>93</v>
      </c>
      <c r="C65">
        <v>0</v>
      </c>
      <c r="D65">
        <v>209.268</v>
      </c>
      <c r="E65">
        <v>0</v>
      </c>
      <c r="F65">
        <v>151.23699999999999</v>
      </c>
      <c r="G65">
        <v>0</v>
      </c>
      <c r="H65">
        <v>2.9780000000000002</v>
      </c>
      <c r="I65">
        <v>1.9396899999999999</v>
      </c>
      <c r="J65">
        <v>0</v>
      </c>
      <c r="K65">
        <v>57.3857</v>
      </c>
      <c r="L65">
        <v>197.43600000000001</v>
      </c>
      <c r="M65">
        <v>20.634499999999999</v>
      </c>
      <c r="N65">
        <v>0</v>
      </c>
      <c r="O65">
        <v>83.472899999999996</v>
      </c>
      <c r="P65" s="46">
        <v>327.73</v>
      </c>
      <c r="Q65" s="46">
        <f t="shared" si="0"/>
        <v>163.86500000000001</v>
      </c>
      <c r="R65">
        <v>76.48</v>
      </c>
      <c r="S65">
        <v>76.617800000000003</v>
      </c>
      <c r="T65">
        <v>73.643600000000006</v>
      </c>
      <c r="U65">
        <v>4.4050099999999999</v>
      </c>
      <c r="V65">
        <v>0</v>
      </c>
      <c r="W65">
        <v>82.3857</v>
      </c>
      <c r="X65">
        <v>35.116</v>
      </c>
      <c r="Y65">
        <v>0</v>
      </c>
      <c r="Z65">
        <v>0</v>
      </c>
      <c r="AA65">
        <v>0</v>
      </c>
      <c r="AB65">
        <v>13.837999999999999</v>
      </c>
      <c r="AC65">
        <v>31.042000000000002</v>
      </c>
      <c r="AD65">
        <v>0</v>
      </c>
      <c r="AE65">
        <v>0</v>
      </c>
      <c r="AF65">
        <v>0</v>
      </c>
      <c r="AG65">
        <v>0</v>
      </c>
      <c r="AH65">
        <v>1445.6098999999999</v>
      </c>
      <c r="AK65" s="70">
        <f t="shared" si="1"/>
        <v>1261.1104</v>
      </c>
      <c r="AM65" s="70">
        <f>VLOOKUP(B65,Totalt!B64:AU537,39,FALSE)</f>
        <v>1261.1104</v>
      </c>
      <c r="AP65" s="70">
        <f t="shared" si="2"/>
        <v>0</v>
      </c>
    </row>
    <row r="66" spans="1:42" x14ac:dyDescent="0.25">
      <c r="A66" t="s">
        <v>80</v>
      </c>
      <c r="B66" t="s">
        <v>94</v>
      </c>
      <c r="C66">
        <v>0</v>
      </c>
      <c r="D66">
        <v>0</v>
      </c>
      <c r="E66">
        <v>0</v>
      </c>
      <c r="F66">
        <v>0</v>
      </c>
      <c r="G66">
        <v>0</v>
      </c>
      <c r="H66">
        <v>0</v>
      </c>
      <c r="I66">
        <v>0</v>
      </c>
      <c r="J66">
        <v>0</v>
      </c>
      <c r="K66">
        <v>0</v>
      </c>
      <c r="L66">
        <v>0</v>
      </c>
      <c r="M66">
        <v>0</v>
      </c>
      <c r="N66">
        <v>0</v>
      </c>
      <c r="O66">
        <v>0</v>
      </c>
      <c r="P66" s="46">
        <v>0</v>
      </c>
      <c r="Q66" s="46">
        <f t="shared" si="0"/>
        <v>0</v>
      </c>
      <c r="R66">
        <v>0</v>
      </c>
      <c r="S66">
        <v>0</v>
      </c>
      <c r="T66">
        <v>0</v>
      </c>
      <c r="U66">
        <v>0</v>
      </c>
      <c r="V66">
        <v>0</v>
      </c>
      <c r="W66">
        <v>0</v>
      </c>
      <c r="X66">
        <v>0</v>
      </c>
      <c r="Y66">
        <v>0</v>
      </c>
      <c r="Z66">
        <v>0</v>
      </c>
      <c r="AA66">
        <v>0</v>
      </c>
      <c r="AB66">
        <v>0</v>
      </c>
      <c r="AC66">
        <v>0</v>
      </c>
      <c r="AD66">
        <v>0</v>
      </c>
      <c r="AE66">
        <v>0</v>
      </c>
      <c r="AF66">
        <v>0</v>
      </c>
      <c r="AG66">
        <v>0</v>
      </c>
      <c r="AH66">
        <v>0</v>
      </c>
      <c r="AK66" s="70">
        <f t="shared" si="1"/>
        <v>0</v>
      </c>
      <c r="AM66" s="70">
        <f>VLOOKUP(B66,Totalt!B65:AU538,39,FALSE)</f>
        <v>0</v>
      </c>
      <c r="AP66" s="70">
        <f t="shared" si="2"/>
        <v>0</v>
      </c>
    </row>
    <row r="67" spans="1:42" x14ac:dyDescent="0.25">
      <c r="A67" t="s">
        <v>80</v>
      </c>
      <c r="B67" t="s">
        <v>95</v>
      </c>
      <c r="C67">
        <v>0</v>
      </c>
      <c r="D67">
        <v>0</v>
      </c>
      <c r="E67">
        <v>0</v>
      </c>
      <c r="F67">
        <v>0</v>
      </c>
      <c r="G67">
        <v>32.799999999999997</v>
      </c>
      <c r="H67">
        <v>0</v>
      </c>
      <c r="I67">
        <v>0</v>
      </c>
      <c r="J67">
        <v>0</v>
      </c>
      <c r="K67">
        <v>2.7</v>
      </c>
      <c r="L67">
        <v>0</v>
      </c>
      <c r="M67">
        <v>0</v>
      </c>
      <c r="N67">
        <v>0</v>
      </c>
      <c r="O67">
        <v>0</v>
      </c>
      <c r="P67" s="46">
        <v>0</v>
      </c>
      <c r="Q67" s="46">
        <f t="shared" ref="Q67:Q130" si="3">P67/2</f>
        <v>0</v>
      </c>
      <c r="R67">
        <v>0</v>
      </c>
      <c r="S67">
        <v>0</v>
      </c>
      <c r="T67">
        <v>0</v>
      </c>
      <c r="U67">
        <v>0</v>
      </c>
      <c r="V67">
        <v>0</v>
      </c>
      <c r="W67">
        <v>0</v>
      </c>
      <c r="X67">
        <v>8.9039999999999999</v>
      </c>
      <c r="Y67">
        <v>0</v>
      </c>
      <c r="Z67">
        <v>50.4</v>
      </c>
      <c r="AA67">
        <v>0</v>
      </c>
      <c r="AB67">
        <v>66.399000000000001</v>
      </c>
      <c r="AC67">
        <v>112.20099999999999</v>
      </c>
      <c r="AD67">
        <v>0</v>
      </c>
      <c r="AE67">
        <v>0</v>
      </c>
      <c r="AF67">
        <v>0</v>
      </c>
      <c r="AG67">
        <v>0</v>
      </c>
      <c r="AH67">
        <v>273.404</v>
      </c>
      <c r="AK67" s="70">
        <f t="shared" ref="AK67:AK130" si="4">AH67-Q67-M67</f>
        <v>273.404</v>
      </c>
      <c r="AM67" s="70">
        <f>VLOOKUP(B67,Totalt!B66:AU539,39,FALSE)</f>
        <v>273.404</v>
      </c>
      <c r="AP67" s="70">
        <f t="shared" ref="AP67:AP130" si="5">AK67-AM67</f>
        <v>0</v>
      </c>
    </row>
    <row r="68" spans="1:42" x14ac:dyDescent="0.25">
      <c r="A68" t="s">
        <v>80</v>
      </c>
      <c r="B68" t="s">
        <v>96</v>
      </c>
      <c r="C68">
        <v>0</v>
      </c>
      <c r="D68">
        <v>0</v>
      </c>
      <c r="E68">
        <v>0</v>
      </c>
      <c r="F68">
        <v>0</v>
      </c>
      <c r="G68">
        <v>0</v>
      </c>
      <c r="H68">
        <v>0</v>
      </c>
      <c r="I68">
        <v>0</v>
      </c>
      <c r="J68">
        <v>0</v>
      </c>
      <c r="K68">
        <v>0</v>
      </c>
      <c r="L68">
        <v>0</v>
      </c>
      <c r="M68">
        <v>0</v>
      </c>
      <c r="N68">
        <v>0</v>
      </c>
      <c r="O68">
        <v>0</v>
      </c>
      <c r="P68" s="46">
        <v>0</v>
      </c>
      <c r="Q68" s="46">
        <f t="shared" si="3"/>
        <v>0</v>
      </c>
      <c r="R68">
        <v>0</v>
      </c>
      <c r="S68">
        <v>0</v>
      </c>
      <c r="T68">
        <v>0</v>
      </c>
      <c r="U68">
        <v>0</v>
      </c>
      <c r="V68">
        <v>0</v>
      </c>
      <c r="W68">
        <v>0</v>
      </c>
      <c r="X68">
        <v>0</v>
      </c>
      <c r="Y68">
        <v>0</v>
      </c>
      <c r="Z68">
        <v>0</v>
      </c>
      <c r="AA68">
        <v>0</v>
      </c>
      <c r="AB68">
        <v>0</v>
      </c>
      <c r="AC68">
        <v>0</v>
      </c>
      <c r="AD68">
        <v>0</v>
      </c>
      <c r="AE68">
        <v>0</v>
      </c>
      <c r="AF68">
        <v>0</v>
      </c>
      <c r="AG68">
        <v>0</v>
      </c>
      <c r="AH68">
        <v>0</v>
      </c>
      <c r="AK68" s="70">
        <f t="shared" si="4"/>
        <v>0</v>
      </c>
      <c r="AM68" s="70">
        <f>VLOOKUP(B68,Totalt!B67:AU540,39,FALSE)</f>
        <v>0</v>
      </c>
      <c r="AP68" s="70">
        <f t="shared" si="5"/>
        <v>0</v>
      </c>
    </row>
    <row r="69" spans="1:42" x14ac:dyDescent="0.25">
      <c r="A69" t="s">
        <v>80</v>
      </c>
      <c r="B69" t="s">
        <v>97</v>
      </c>
      <c r="C69">
        <v>0</v>
      </c>
      <c r="D69">
        <v>0</v>
      </c>
      <c r="E69">
        <v>0</v>
      </c>
      <c r="F69">
        <v>0</v>
      </c>
      <c r="G69">
        <v>5.7</v>
      </c>
      <c r="H69">
        <v>0</v>
      </c>
      <c r="I69">
        <v>0.48</v>
      </c>
      <c r="J69">
        <v>0</v>
      </c>
      <c r="K69">
        <v>0</v>
      </c>
      <c r="L69">
        <v>0</v>
      </c>
      <c r="M69">
        <v>0</v>
      </c>
      <c r="N69">
        <v>0</v>
      </c>
      <c r="O69">
        <v>0</v>
      </c>
      <c r="P69" s="46">
        <v>0</v>
      </c>
      <c r="Q69" s="46">
        <f t="shared" si="3"/>
        <v>0</v>
      </c>
      <c r="R69">
        <v>0</v>
      </c>
      <c r="S69">
        <v>0</v>
      </c>
      <c r="T69">
        <v>0</v>
      </c>
      <c r="U69">
        <v>0</v>
      </c>
      <c r="V69">
        <v>0</v>
      </c>
      <c r="W69">
        <v>0</v>
      </c>
      <c r="X69">
        <v>1.476</v>
      </c>
      <c r="Y69">
        <v>19.2</v>
      </c>
      <c r="Z69">
        <v>6.5</v>
      </c>
      <c r="AA69">
        <v>0</v>
      </c>
      <c r="AB69">
        <v>7.3</v>
      </c>
      <c r="AC69">
        <v>10.3</v>
      </c>
      <c r="AD69">
        <v>0</v>
      </c>
      <c r="AE69">
        <v>0</v>
      </c>
      <c r="AF69">
        <v>0</v>
      </c>
      <c r="AG69">
        <v>0</v>
      </c>
      <c r="AH69">
        <v>50.955999999999989</v>
      </c>
      <c r="AK69" s="70">
        <f t="shared" si="4"/>
        <v>50.955999999999989</v>
      </c>
      <c r="AM69" s="70">
        <f>VLOOKUP(B69,Totalt!B68:AU541,39,FALSE)</f>
        <v>50.956000000000003</v>
      </c>
      <c r="AP69" s="70">
        <f t="shared" si="5"/>
        <v>0</v>
      </c>
    </row>
    <row r="70" spans="1:42" x14ac:dyDescent="0.25">
      <c r="A70" t="s">
        <v>80</v>
      </c>
      <c r="B70" t="s">
        <v>98</v>
      </c>
      <c r="C70">
        <v>0</v>
      </c>
      <c r="D70">
        <v>0</v>
      </c>
      <c r="E70">
        <v>0</v>
      </c>
      <c r="F70">
        <v>0</v>
      </c>
      <c r="G70">
        <v>0</v>
      </c>
      <c r="H70">
        <v>0</v>
      </c>
      <c r="I70">
        <v>9.6000000000000002E-2</v>
      </c>
      <c r="J70">
        <v>0</v>
      </c>
      <c r="K70">
        <v>0</v>
      </c>
      <c r="L70">
        <v>0</v>
      </c>
      <c r="M70">
        <v>0</v>
      </c>
      <c r="N70">
        <v>0</v>
      </c>
      <c r="O70">
        <v>0</v>
      </c>
      <c r="P70" s="46">
        <v>0</v>
      </c>
      <c r="Q70" s="46">
        <f t="shared" si="3"/>
        <v>0</v>
      </c>
      <c r="R70">
        <v>0</v>
      </c>
      <c r="S70">
        <v>0</v>
      </c>
      <c r="T70">
        <v>3.72</v>
      </c>
      <c r="U70">
        <v>0</v>
      </c>
      <c r="V70">
        <v>0</v>
      </c>
      <c r="W70">
        <v>0</v>
      </c>
      <c r="X70">
        <v>0.12</v>
      </c>
      <c r="Y70">
        <v>10.62</v>
      </c>
      <c r="Z70">
        <v>0</v>
      </c>
      <c r="AA70">
        <v>0</v>
      </c>
      <c r="AB70">
        <v>0</v>
      </c>
      <c r="AC70">
        <v>0</v>
      </c>
      <c r="AD70">
        <v>0</v>
      </c>
      <c r="AE70">
        <v>0</v>
      </c>
      <c r="AF70">
        <v>0</v>
      </c>
      <c r="AG70">
        <v>0</v>
      </c>
      <c r="AH70">
        <v>14.555999999999999</v>
      </c>
      <c r="AK70" s="70">
        <f t="shared" si="4"/>
        <v>14.555999999999999</v>
      </c>
      <c r="AM70" s="70">
        <f>VLOOKUP(B70,Totalt!B69:AU542,39,FALSE)</f>
        <v>14.555999999999999</v>
      </c>
      <c r="AP70" s="70">
        <f t="shared" si="5"/>
        <v>0</v>
      </c>
    </row>
    <row r="71" spans="1:42" x14ac:dyDescent="0.25">
      <c r="A71" t="s">
        <v>80</v>
      </c>
      <c r="B71" t="s">
        <v>99</v>
      </c>
      <c r="C71">
        <v>0</v>
      </c>
      <c r="D71">
        <v>0</v>
      </c>
      <c r="E71">
        <v>0</v>
      </c>
      <c r="F71">
        <v>0</v>
      </c>
      <c r="G71">
        <v>0</v>
      </c>
      <c r="H71">
        <v>0</v>
      </c>
      <c r="I71">
        <v>0.16</v>
      </c>
      <c r="J71">
        <v>0</v>
      </c>
      <c r="K71">
        <v>0</v>
      </c>
      <c r="L71">
        <v>0</v>
      </c>
      <c r="M71">
        <v>0</v>
      </c>
      <c r="N71">
        <v>0</v>
      </c>
      <c r="O71">
        <v>0</v>
      </c>
      <c r="P71" s="46">
        <v>0</v>
      </c>
      <c r="Q71" s="46">
        <f t="shared" si="3"/>
        <v>0</v>
      </c>
      <c r="R71">
        <v>0</v>
      </c>
      <c r="S71">
        <v>0</v>
      </c>
      <c r="T71">
        <v>12.76</v>
      </c>
      <c r="U71">
        <v>0</v>
      </c>
      <c r="V71">
        <v>0</v>
      </c>
      <c r="W71">
        <v>0</v>
      </c>
      <c r="X71">
        <v>0.17</v>
      </c>
      <c r="Y71">
        <v>4.5</v>
      </c>
      <c r="Z71">
        <v>0</v>
      </c>
      <c r="AA71">
        <v>0</v>
      </c>
      <c r="AB71">
        <v>0</v>
      </c>
      <c r="AC71">
        <v>0</v>
      </c>
      <c r="AD71">
        <v>0</v>
      </c>
      <c r="AE71">
        <v>0</v>
      </c>
      <c r="AF71">
        <v>0</v>
      </c>
      <c r="AG71">
        <v>0</v>
      </c>
      <c r="AH71">
        <v>17.59</v>
      </c>
      <c r="AK71" s="70">
        <f t="shared" si="4"/>
        <v>17.59</v>
      </c>
      <c r="AM71" s="70">
        <f>VLOOKUP(B71,Totalt!B70:AU543,39,FALSE)</f>
        <v>17.590000000000003</v>
      </c>
      <c r="AP71" s="70">
        <f t="shared" si="5"/>
        <v>0</v>
      </c>
    </row>
    <row r="72" spans="1:42" x14ac:dyDescent="0.25">
      <c r="A72" t="s">
        <v>80</v>
      </c>
      <c r="B72" t="s">
        <v>100</v>
      </c>
      <c r="C72">
        <v>0</v>
      </c>
      <c r="D72">
        <v>0</v>
      </c>
      <c r="E72">
        <v>0</v>
      </c>
      <c r="F72">
        <v>0</v>
      </c>
      <c r="G72">
        <v>0</v>
      </c>
      <c r="H72">
        <v>0</v>
      </c>
      <c r="I72">
        <v>0.38</v>
      </c>
      <c r="J72">
        <v>0</v>
      </c>
      <c r="K72">
        <v>0</v>
      </c>
      <c r="L72">
        <v>0</v>
      </c>
      <c r="M72">
        <v>0</v>
      </c>
      <c r="N72">
        <v>0</v>
      </c>
      <c r="O72">
        <v>0</v>
      </c>
      <c r="P72" s="46">
        <v>0</v>
      </c>
      <c r="Q72" s="46">
        <f t="shared" si="3"/>
        <v>0</v>
      </c>
      <c r="R72">
        <v>0</v>
      </c>
      <c r="S72">
        <v>0</v>
      </c>
      <c r="T72">
        <v>9.6</v>
      </c>
      <c r="U72">
        <v>0</v>
      </c>
      <c r="V72">
        <v>0</v>
      </c>
      <c r="W72">
        <v>0</v>
      </c>
      <c r="X72">
        <v>0.35</v>
      </c>
      <c r="Y72">
        <v>10.95</v>
      </c>
      <c r="Z72">
        <v>0</v>
      </c>
      <c r="AA72">
        <v>0</v>
      </c>
      <c r="AB72">
        <v>0</v>
      </c>
      <c r="AC72">
        <v>0</v>
      </c>
      <c r="AD72">
        <v>0</v>
      </c>
      <c r="AE72">
        <v>0</v>
      </c>
      <c r="AF72">
        <v>0</v>
      </c>
      <c r="AG72">
        <v>0</v>
      </c>
      <c r="AH72">
        <v>21.28</v>
      </c>
      <c r="AK72" s="70">
        <f t="shared" si="4"/>
        <v>21.28</v>
      </c>
      <c r="AM72" s="70">
        <f>VLOOKUP(B72,Totalt!B71:AU544,39,FALSE)</f>
        <v>21.28</v>
      </c>
      <c r="AP72" s="70">
        <f t="shared" si="5"/>
        <v>0</v>
      </c>
    </row>
    <row r="73" spans="1:42" x14ac:dyDescent="0.25">
      <c r="A73" t="s">
        <v>80</v>
      </c>
      <c r="B73" t="s">
        <v>101</v>
      </c>
      <c r="C73">
        <v>0</v>
      </c>
      <c r="D73">
        <v>0</v>
      </c>
      <c r="E73">
        <v>0</v>
      </c>
      <c r="F73">
        <v>0</v>
      </c>
      <c r="G73">
        <v>0</v>
      </c>
      <c r="H73">
        <v>0</v>
      </c>
      <c r="I73">
        <v>0.12</v>
      </c>
      <c r="J73">
        <v>0</v>
      </c>
      <c r="K73">
        <v>0</v>
      </c>
      <c r="L73">
        <v>0</v>
      </c>
      <c r="M73">
        <v>0</v>
      </c>
      <c r="N73">
        <v>0</v>
      </c>
      <c r="O73">
        <v>0</v>
      </c>
      <c r="P73" s="46">
        <v>0</v>
      </c>
      <c r="Q73" s="46">
        <f t="shared" si="3"/>
        <v>0</v>
      </c>
      <c r="R73">
        <v>0</v>
      </c>
      <c r="S73">
        <v>0</v>
      </c>
      <c r="T73">
        <v>6.76</v>
      </c>
      <c r="U73">
        <v>0</v>
      </c>
      <c r="V73">
        <v>0</v>
      </c>
      <c r="W73">
        <v>0</v>
      </c>
      <c r="X73">
        <v>7.3999999999999996E-2</v>
      </c>
      <c r="Y73">
        <v>2.73</v>
      </c>
      <c r="Z73">
        <v>0</v>
      </c>
      <c r="AA73">
        <v>0</v>
      </c>
      <c r="AB73">
        <v>0</v>
      </c>
      <c r="AC73">
        <v>0</v>
      </c>
      <c r="AD73">
        <v>0</v>
      </c>
      <c r="AE73">
        <v>0</v>
      </c>
      <c r="AF73">
        <v>0</v>
      </c>
      <c r="AG73">
        <v>0</v>
      </c>
      <c r="AH73">
        <v>9.6839999999999993</v>
      </c>
      <c r="AK73" s="70">
        <f t="shared" si="4"/>
        <v>9.6839999999999993</v>
      </c>
      <c r="AM73" s="70">
        <f>VLOOKUP(B73,Totalt!B72:AU545,39,FALSE)</f>
        <v>9.6839999999999993</v>
      </c>
      <c r="AP73" s="70">
        <f t="shared" si="5"/>
        <v>0</v>
      </c>
    </row>
    <row r="74" spans="1:42" x14ac:dyDescent="0.25">
      <c r="A74" t="s">
        <v>80</v>
      </c>
      <c r="B74" t="s">
        <v>102</v>
      </c>
      <c r="C74">
        <v>0</v>
      </c>
      <c r="D74">
        <v>0</v>
      </c>
      <c r="E74">
        <v>0</v>
      </c>
      <c r="F74">
        <v>0</v>
      </c>
      <c r="G74">
        <v>0</v>
      </c>
      <c r="H74">
        <v>0</v>
      </c>
      <c r="I74">
        <v>0</v>
      </c>
      <c r="J74">
        <v>0</v>
      </c>
      <c r="K74">
        <v>0</v>
      </c>
      <c r="L74">
        <v>0</v>
      </c>
      <c r="M74">
        <v>0</v>
      </c>
      <c r="N74">
        <v>0</v>
      </c>
      <c r="O74">
        <v>0</v>
      </c>
      <c r="P74" s="46">
        <v>0</v>
      </c>
      <c r="Q74" s="46">
        <f t="shared" si="3"/>
        <v>0</v>
      </c>
      <c r="R74">
        <v>0</v>
      </c>
      <c r="S74">
        <v>0</v>
      </c>
      <c r="T74">
        <v>0</v>
      </c>
      <c r="U74">
        <v>0</v>
      </c>
      <c r="V74">
        <v>0</v>
      </c>
      <c r="W74">
        <v>0</v>
      </c>
      <c r="X74">
        <v>0</v>
      </c>
      <c r="Y74">
        <v>0</v>
      </c>
      <c r="Z74">
        <v>0</v>
      </c>
      <c r="AA74">
        <v>0</v>
      </c>
      <c r="AB74">
        <v>0</v>
      </c>
      <c r="AC74">
        <v>0</v>
      </c>
      <c r="AD74">
        <v>0</v>
      </c>
      <c r="AE74">
        <v>0</v>
      </c>
      <c r="AF74">
        <v>0</v>
      </c>
      <c r="AG74">
        <v>0</v>
      </c>
      <c r="AH74">
        <v>0</v>
      </c>
      <c r="AK74" s="70">
        <f t="shared" si="4"/>
        <v>0</v>
      </c>
      <c r="AM74" s="70">
        <f>VLOOKUP(B74,Totalt!B73:AU546,39,FALSE)</f>
        <v>0</v>
      </c>
      <c r="AP74" s="70">
        <f t="shared" si="5"/>
        <v>0</v>
      </c>
    </row>
    <row r="75" spans="1:42" x14ac:dyDescent="0.25">
      <c r="A75" t="s">
        <v>80</v>
      </c>
      <c r="B75" t="s">
        <v>103</v>
      </c>
      <c r="C75">
        <v>0</v>
      </c>
      <c r="D75">
        <v>1112</v>
      </c>
      <c r="E75">
        <v>0</v>
      </c>
      <c r="F75">
        <v>0</v>
      </c>
      <c r="G75">
        <v>0</v>
      </c>
      <c r="H75">
        <v>0</v>
      </c>
      <c r="I75">
        <v>0.13485800000000001</v>
      </c>
      <c r="J75">
        <v>0</v>
      </c>
      <c r="K75">
        <v>8.4859899999999993</v>
      </c>
      <c r="L75">
        <v>0</v>
      </c>
      <c r="M75">
        <v>10.9878</v>
      </c>
      <c r="N75">
        <v>745.74800000000005</v>
      </c>
      <c r="O75">
        <v>0</v>
      </c>
      <c r="P75" s="46">
        <v>54.527999999999999</v>
      </c>
      <c r="Q75" s="46">
        <f t="shared" si="3"/>
        <v>27.263999999999999</v>
      </c>
      <c r="R75">
        <v>91.12</v>
      </c>
      <c r="S75">
        <v>0</v>
      </c>
      <c r="T75">
        <v>0</v>
      </c>
      <c r="U75">
        <v>0</v>
      </c>
      <c r="V75">
        <v>0</v>
      </c>
      <c r="W75">
        <v>0</v>
      </c>
      <c r="X75">
        <v>29.6358</v>
      </c>
      <c r="Y75">
        <v>0</v>
      </c>
      <c r="Z75">
        <v>0</v>
      </c>
      <c r="AA75">
        <v>0</v>
      </c>
      <c r="AB75">
        <v>2.5209999999999999</v>
      </c>
      <c r="AC75">
        <v>9.1470000000000002</v>
      </c>
      <c r="AD75">
        <v>0</v>
      </c>
      <c r="AE75">
        <v>0</v>
      </c>
      <c r="AF75">
        <v>0</v>
      </c>
      <c r="AG75">
        <v>0</v>
      </c>
      <c r="AH75">
        <v>2064.3084480000002</v>
      </c>
      <c r="AK75" s="70">
        <f t="shared" si="4"/>
        <v>2026.0566480000002</v>
      </c>
      <c r="AM75" s="70">
        <f>VLOOKUP(B75,Totalt!B74:AU547,39,FALSE)</f>
        <v>2026.0566479999998</v>
      </c>
      <c r="AP75" s="70">
        <f t="shared" si="5"/>
        <v>0</v>
      </c>
    </row>
    <row r="76" spans="1:42" x14ac:dyDescent="0.25">
      <c r="A76" t="s">
        <v>80</v>
      </c>
      <c r="B76" t="s">
        <v>104</v>
      </c>
      <c r="C76">
        <v>0</v>
      </c>
      <c r="D76">
        <v>0</v>
      </c>
      <c r="E76">
        <v>0</v>
      </c>
      <c r="F76">
        <v>0</v>
      </c>
      <c r="G76">
        <v>0</v>
      </c>
      <c r="H76">
        <v>0</v>
      </c>
      <c r="I76">
        <v>0.2</v>
      </c>
      <c r="J76">
        <v>0</v>
      </c>
      <c r="K76">
        <v>0</v>
      </c>
      <c r="L76">
        <v>0</v>
      </c>
      <c r="M76">
        <v>0</v>
      </c>
      <c r="N76">
        <v>0</v>
      </c>
      <c r="O76">
        <v>0</v>
      </c>
      <c r="P76" s="46">
        <v>0</v>
      </c>
      <c r="Q76" s="46">
        <f t="shared" si="3"/>
        <v>0</v>
      </c>
      <c r="R76">
        <v>0</v>
      </c>
      <c r="S76">
        <v>0</v>
      </c>
      <c r="T76">
        <v>10.3</v>
      </c>
      <c r="U76">
        <v>0</v>
      </c>
      <c r="V76">
        <v>0</v>
      </c>
      <c r="W76">
        <v>0</v>
      </c>
      <c r="X76">
        <v>0.26600000000000001</v>
      </c>
      <c r="Y76">
        <v>16.600000000000001</v>
      </c>
      <c r="Z76">
        <v>0</v>
      </c>
      <c r="AA76">
        <v>0</v>
      </c>
      <c r="AB76">
        <v>0</v>
      </c>
      <c r="AC76">
        <v>0</v>
      </c>
      <c r="AD76">
        <v>0</v>
      </c>
      <c r="AE76">
        <v>0.16800000000000001</v>
      </c>
      <c r="AF76">
        <v>0</v>
      </c>
      <c r="AG76">
        <v>0</v>
      </c>
      <c r="AH76">
        <v>27.533999999999999</v>
      </c>
      <c r="AK76" s="70">
        <f t="shared" si="4"/>
        <v>27.533999999999999</v>
      </c>
      <c r="AM76" s="70">
        <f>VLOOKUP(B76,Totalt!B75:AU548,39,FALSE)</f>
        <v>27.533999999999999</v>
      </c>
      <c r="AP76" s="70">
        <f t="shared" si="5"/>
        <v>0</v>
      </c>
    </row>
    <row r="77" spans="1:42" x14ac:dyDescent="0.25">
      <c r="A77" t="s">
        <v>80</v>
      </c>
      <c r="B77" t="s">
        <v>105</v>
      </c>
      <c r="C77">
        <v>0</v>
      </c>
      <c r="D77">
        <v>59.031999999999996</v>
      </c>
      <c r="E77">
        <v>0</v>
      </c>
      <c r="F77">
        <v>17.292999999999999</v>
      </c>
      <c r="G77">
        <v>0</v>
      </c>
      <c r="H77">
        <v>0</v>
      </c>
      <c r="I77">
        <v>7.2779999999999996</v>
      </c>
      <c r="J77">
        <v>0</v>
      </c>
      <c r="K77">
        <v>0</v>
      </c>
      <c r="L77">
        <v>6.423</v>
      </c>
      <c r="M77">
        <v>0</v>
      </c>
      <c r="N77">
        <v>0</v>
      </c>
      <c r="O77">
        <v>2.403</v>
      </c>
      <c r="P77" s="46">
        <v>17.981999999999999</v>
      </c>
      <c r="Q77" s="46">
        <f t="shared" si="3"/>
        <v>8.9909999999999997</v>
      </c>
      <c r="R77">
        <v>0</v>
      </c>
      <c r="S77">
        <v>8.1129999999999995</v>
      </c>
      <c r="T77">
        <v>14.377000000000001</v>
      </c>
      <c r="U77">
        <v>0</v>
      </c>
      <c r="V77">
        <v>0</v>
      </c>
      <c r="W77">
        <v>0</v>
      </c>
      <c r="X77">
        <v>3.3468900000000001</v>
      </c>
      <c r="Y77">
        <v>0</v>
      </c>
      <c r="Z77">
        <v>0</v>
      </c>
      <c r="AA77">
        <v>0</v>
      </c>
      <c r="AB77">
        <v>0</v>
      </c>
      <c r="AC77">
        <v>0</v>
      </c>
      <c r="AD77">
        <v>0</v>
      </c>
      <c r="AE77">
        <v>0</v>
      </c>
      <c r="AF77">
        <v>2.2160000000000002</v>
      </c>
      <c r="AG77">
        <v>3.702</v>
      </c>
      <c r="AH77">
        <v>142.16589000000002</v>
      </c>
      <c r="AK77" s="70">
        <f t="shared" si="4"/>
        <v>133.17489</v>
      </c>
      <c r="AM77" s="70">
        <f>VLOOKUP(B77,Totalt!B76:AU549,39,FALSE)</f>
        <v>133.17488999999998</v>
      </c>
      <c r="AP77" s="70">
        <f t="shared" si="5"/>
        <v>0</v>
      </c>
    </row>
    <row r="78" spans="1:42" x14ac:dyDescent="0.25">
      <c r="A78" t="s">
        <v>80</v>
      </c>
      <c r="B78" t="s">
        <v>106</v>
      </c>
      <c r="C78">
        <v>0</v>
      </c>
      <c r="D78">
        <v>0</v>
      </c>
      <c r="E78">
        <v>0</v>
      </c>
      <c r="F78">
        <v>0</v>
      </c>
      <c r="G78">
        <v>0</v>
      </c>
      <c r="H78">
        <v>0</v>
      </c>
      <c r="I78">
        <v>6.5469999999999997</v>
      </c>
      <c r="J78">
        <v>0</v>
      </c>
      <c r="K78">
        <v>0</v>
      </c>
      <c r="L78">
        <v>0</v>
      </c>
      <c r="M78">
        <v>0</v>
      </c>
      <c r="N78">
        <v>0</v>
      </c>
      <c r="O78">
        <v>0</v>
      </c>
      <c r="P78" s="46">
        <v>17.814</v>
      </c>
      <c r="Q78" s="46">
        <f t="shared" si="3"/>
        <v>8.907</v>
      </c>
      <c r="R78">
        <v>0</v>
      </c>
      <c r="S78">
        <v>23.4</v>
      </c>
      <c r="T78">
        <v>20.8</v>
      </c>
      <c r="U78">
        <v>0</v>
      </c>
      <c r="V78">
        <v>0</v>
      </c>
      <c r="W78">
        <v>0</v>
      </c>
      <c r="X78">
        <v>1.1499999999999999</v>
      </c>
      <c r="Y78">
        <v>0</v>
      </c>
      <c r="Z78">
        <v>0</v>
      </c>
      <c r="AA78">
        <v>0</v>
      </c>
      <c r="AB78">
        <v>0</v>
      </c>
      <c r="AC78">
        <v>0</v>
      </c>
      <c r="AD78">
        <v>0</v>
      </c>
      <c r="AE78">
        <v>0</v>
      </c>
      <c r="AF78">
        <v>0</v>
      </c>
      <c r="AG78">
        <v>0</v>
      </c>
      <c r="AH78">
        <v>69.710999999999999</v>
      </c>
      <c r="AK78" s="70">
        <f t="shared" si="4"/>
        <v>60.804000000000002</v>
      </c>
      <c r="AM78" s="70">
        <f>VLOOKUP(B78,Totalt!B77:AU550,39,FALSE)</f>
        <v>60.803999999999995</v>
      </c>
      <c r="AP78" s="70">
        <f t="shared" si="5"/>
        <v>0</v>
      </c>
    </row>
    <row r="79" spans="1:42" x14ac:dyDescent="0.25">
      <c r="A79" t="s">
        <v>80</v>
      </c>
      <c r="B79" t="s">
        <v>107</v>
      </c>
      <c r="C79">
        <v>0</v>
      </c>
      <c r="D79">
        <v>0</v>
      </c>
      <c r="E79">
        <v>0</v>
      </c>
      <c r="F79">
        <v>0</v>
      </c>
      <c r="G79">
        <v>0</v>
      </c>
      <c r="H79">
        <v>0</v>
      </c>
      <c r="I79">
        <v>5.3999999999999999E-2</v>
      </c>
      <c r="J79">
        <v>0</v>
      </c>
      <c r="K79">
        <v>0</v>
      </c>
      <c r="L79">
        <v>0</v>
      </c>
      <c r="M79">
        <v>0</v>
      </c>
      <c r="N79">
        <v>0</v>
      </c>
      <c r="O79">
        <v>0</v>
      </c>
      <c r="P79" s="46">
        <v>0</v>
      </c>
      <c r="Q79" s="46">
        <f t="shared" si="3"/>
        <v>0</v>
      </c>
      <c r="R79">
        <v>56.529000000000003</v>
      </c>
      <c r="S79">
        <v>0</v>
      </c>
      <c r="T79">
        <v>0</v>
      </c>
      <c r="U79">
        <v>0</v>
      </c>
      <c r="V79">
        <v>0</v>
      </c>
      <c r="W79">
        <v>0</v>
      </c>
      <c r="X79">
        <v>0.97699999999999998</v>
      </c>
      <c r="Y79">
        <v>0</v>
      </c>
      <c r="Z79">
        <v>0</v>
      </c>
      <c r="AA79">
        <v>0</v>
      </c>
      <c r="AB79">
        <v>0</v>
      </c>
      <c r="AC79">
        <v>0</v>
      </c>
      <c r="AD79">
        <v>0</v>
      </c>
      <c r="AE79">
        <v>0</v>
      </c>
      <c r="AF79">
        <v>0</v>
      </c>
      <c r="AG79">
        <v>0</v>
      </c>
      <c r="AH79">
        <v>57.56</v>
      </c>
      <c r="AK79" s="70">
        <f t="shared" si="4"/>
        <v>57.56</v>
      </c>
      <c r="AM79" s="70">
        <f>VLOOKUP(B79,Totalt!B78:AU551,39,FALSE)</f>
        <v>57.56</v>
      </c>
      <c r="AP79" s="70">
        <f t="shared" si="5"/>
        <v>0</v>
      </c>
    </row>
    <row r="80" spans="1:42" x14ac:dyDescent="0.25">
      <c r="A80" t="s">
        <v>80</v>
      </c>
      <c r="B80" t="s">
        <v>108</v>
      </c>
      <c r="C80">
        <v>0</v>
      </c>
      <c r="D80">
        <v>0</v>
      </c>
      <c r="E80">
        <v>0</v>
      </c>
      <c r="F80">
        <v>0</v>
      </c>
      <c r="G80">
        <v>0</v>
      </c>
      <c r="H80">
        <v>0</v>
      </c>
      <c r="I80">
        <v>0</v>
      </c>
      <c r="J80">
        <v>0</v>
      </c>
      <c r="K80">
        <v>0</v>
      </c>
      <c r="L80">
        <v>0</v>
      </c>
      <c r="M80">
        <v>0</v>
      </c>
      <c r="N80">
        <v>0</v>
      </c>
      <c r="O80">
        <v>0</v>
      </c>
      <c r="P80" s="46">
        <v>0</v>
      </c>
      <c r="Q80" s="46">
        <f t="shared" si="3"/>
        <v>0</v>
      </c>
      <c r="R80">
        <v>0</v>
      </c>
      <c r="S80">
        <v>0</v>
      </c>
      <c r="T80">
        <v>0</v>
      </c>
      <c r="U80">
        <v>0</v>
      </c>
      <c r="V80">
        <v>0</v>
      </c>
      <c r="W80">
        <v>0</v>
      </c>
      <c r="X80">
        <v>0</v>
      </c>
      <c r="Y80">
        <v>0</v>
      </c>
      <c r="Z80">
        <v>0</v>
      </c>
      <c r="AA80">
        <v>0</v>
      </c>
      <c r="AB80">
        <v>0</v>
      </c>
      <c r="AC80">
        <v>0</v>
      </c>
      <c r="AD80">
        <v>0</v>
      </c>
      <c r="AE80">
        <v>0</v>
      </c>
      <c r="AF80">
        <v>0</v>
      </c>
      <c r="AG80">
        <v>0</v>
      </c>
      <c r="AH80">
        <v>0</v>
      </c>
      <c r="AK80" s="70">
        <f t="shared" si="4"/>
        <v>0</v>
      </c>
      <c r="AM80" s="70">
        <f>VLOOKUP(B80,Totalt!B79:AU552,39,FALSE)</f>
        <v>0</v>
      </c>
      <c r="AP80" s="70">
        <f t="shared" si="5"/>
        <v>0</v>
      </c>
    </row>
    <row r="81" spans="1:42" x14ac:dyDescent="0.25">
      <c r="A81" t="s">
        <v>80</v>
      </c>
      <c r="B81" t="s">
        <v>109</v>
      </c>
      <c r="C81">
        <v>0</v>
      </c>
      <c r="D81">
        <v>0</v>
      </c>
      <c r="E81">
        <v>0</v>
      </c>
      <c r="F81">
        <v>0</v>
      </c>
      <c r="G81">
        <v>0</v>
      </c>
      <c r="H81">
        <v>0</v>
      </c>
      <c r="I81">
        <v>0</v>
      </c>
      <c r="J81">
        <v>0</v>
      </c>
      <c r="K81">
        <v>0</v>
      </c>
      <c r="L81">
        <v>0</v>
      </c>
      <c r="M81">
        <v>0</v>
      </c>
      <c r="N81">
        <v>0</v>
      </c>
      <c r="O81">
        <v>0</v>
      </c>
      <c r="P81" s="46">
        <v>0</v>
      </c>
      <c r="Q81" s="46">
        <f t="shared" si="3"/>
        <v>0</v>
      </c>
      <c r="R81">
        <v>0</v>
      </c>
      <c r="S81">
        <v>0</v>
      </c>
      <c r="T81">
        <v>0</v>
      </c>
      <c r="U81">
        <v>0</v>
      </c>
      <c r="V81">
        <v>0</v>
      </c>
      <c r="W81">
        <v>0</v>
      </c>
      <c r="X81">
        <v>0</v>
      </c>
      <c r="Y81">
        <v>0</v>
      </c>
      <c r="Z81">
        <v>0</v>
      </c>
      <c r="AA81">
        <v>0</v>
      </c>
      <c r="AB81">
        <v>0</v>
      </c>
      <c r="AC81">
        <v>0</v>
      </c>
      <c r="AD81">
        <v>0</v>
      </c>
      <c r="AE81">
        <v>0</v>
      </c>
      <c r="AF81">
        <v>0</v>
      </c>
      <c r="AG81">
        <v>0</v>
      </c>
      <c r="AH81">
        <v>0</v>
      </c>
      <c r="AK81" s="70">
        <f t="shared" si="4"/>
        <v>0</v>
      </c>
      <c r="AM81" s="70">
        <f>VLOOKUP(B81,Totalt!B80:AU553,39,FALSE)</f>
        <v>0</v>
      </c>
      <c r="AP81" s="70">
        <f t="shared" si="5"/>
        <v>0</v>
      </c>
    </row>
    <row r="82" spans="1:42" x14ac:dyDescent="0.25">
      <c r="A82" t="s">
        <v>80</v>
      </c>
      <c r="B82" t="s">
        <v>110</v>
      </c>
      <c r="C82">
        <v>0</v>
      </c>
      <c r="D82">
        <v>629.31700000000001</v>
      </c>
      <c r="E82">
        <v>0</v>
      </c>
      <c r="F82">
        <v>0</v>
      </c>
      <c r="G82">
        <v>0</v>
      </c>
      <c r="H82">
        <v>0</v>
      </c>
      <c r="I82">
        <v>14.230600000000001</v>
      </c>
      <c r="J82">
        <v>0</v>
      </c>
      <c r="K82">
        <v>14</v>
      </c>
      <c r="L82">
        <v>90.951300000000003</v>
      </c>
      <c r="M82">
        <v>37.357999999999997</v>
      </c>
      <c r="N82">
        <v>0</v>
      </c>
      <c r="O82">
        <v>56.708199999999998</v>
      </c>
      <c r="P82" s="46">
        <v>0</v>
      </c>
      <c r="Q82" s="46">
        <f t="shared" si="3"/>
        <v>0</v>
      </c>
      <c r="R82">
        <v>0</v>
      </c>
      <c r="S82">
        <v>0</v>
      </c>
      <c r="T82">
        <v>0</v>
      </c>
      <c r="U82">
        <v>73.215100000000007</v>
      </c>
      <c r="V82">
        <v>0</v>
      </c>
      <c r="W82">
        <v>0</v>
      </c>
      <c r="X82">
        <v>79</v>
      </c>
      <c r="Y82">
        <v>0</v>
      </c>
      <c r="Z82">
        <v>0</v>
      </c>
      <c r="AA82">
        <v>0</v>
      </c>
      <c r="AB82">
        <v>0</v>
      </c>
      <c r="AC82">
        <v>0</v>
      </c>
      <c r="AD82">
        <v>0</v>
      </c>
      <c r="AE82">
        <v>0</v>
      </c>
      <c r="AF82">
        <v>0</v>
      </c>
      <c r="AG82">
        <v>0</v>
      </c>
      <c r="AH82">
        <v>994.78020000000004</v>
      </c>
      <c r="AK82" s="70">
        <f t="shared" si="4"/>
        <v>957.42220000000009</v>
      </c>
      <c r="AM82" s="70">
        <f>VLOOKUP(B82,Totalt!B81:AU554,39,FALSE)</f>
        <v>957.42219999999998</v>
      </c>
      <c r="AP82" s="70">
        <f t="shared" si="5"/>
        <v>0</v>
      </c>
    </row>
    <row r="83" spans="1:42" x14ac:dyDescent="0.25">
      <c r="A83" t="s">
        <v>80</v>
      </c>
      <c r="B83" t="s">
        <v>111</v>
      </c>
      <c r="C83">
        <v>0</v>
      </c>
      <c r="D83">
        <v>0</v>
      </c>
      <c r="E83">
        <v>0</v>
      </c>
      <c r="F83">
        <v>0</v>
      </c>
      <c r="G83">
        <v>0</v>
      </c>
      <c r="H83">
        <v>0</v>
      </c>
      <c r="I83">
        <v>0</v>
      </c>
      <c r="J83">
        <v>0</v>
      </c>
      <c r="K83">
        <v>0</v>
      </c>
      <c r="L83">
        <v>0</v>
      </c>
      <c r="M83">
        <v>0</v>
      </c>
      <c r="N83">
        <v>0</v>
      </c>
      <c r="O83">
        <v>0</v>
      </c>
      <c r="P83" s="46">
        <v>0</v>
      </c>
      <c r="Q83" s="46">
        <f t="shared" si="3"/>
        <v>0</v>
      </c>
      <c r="R83">
        <v>0</v>
      </c>
      <c r="S83">
        <v>0</v>
      </c>
      <c r="T83">
        <v>0</v>
      </c>
      <c r="U83">
        <v>0</v>
      </c>
      <c r="V83">
        <v>0</v>
      </c>
      <c r="W83">
        <v>0</v>
      </c>
      <c r="X83">
        <v>0</v>
      </c>
      <c r="Y83">
        <v>0</v>
      </c>
      <c r="Z83">
        <v>0</v>
      </c>
      <c r="AA83">
        <v>0</v>
      </c>
      <c r="AB83">
        <v>0</v>
      </c>
      <c r="AC83">
        <v>0</v>
      </c>
      <c r="AD83">
        <v>0</v>
      </c>
      <c r="AE83">
        <v>0</v>
      </c>
      <c r="AF83">
        <v>0</v>
      </c>
      <c r="AG83">
        <v>0</v>
      </c>
      <c r="AH83">
        <v>0</v>
      </c>
      <c r="AK83" s="70">
        <f t="shared" si="4"/>
        <v>0</v>
      </c>
      <c r="AM83" s="70">
        <f>VLOOKUP(B83,Totalt!B82:AU555,39,FALSE)</f>
        <v>0</v>
      </c>
      <c r="AP83" s="70">
        <f t="shared" si="5"/>
        <v>0</v>
      </c>
    </row>
    <row r="84" spans="1:42" x14ac:dyDescent="0.25">
      <c r="A84" t="s">
        <v>80</v>
      </c>
      <c r="B84" t="s">
        <v>112</v>
      </c>
      <c r="C84">
        <v>0</v>
      </c>
      <c r="D84">
        <v>0</v>
      </c>
      <c r="E84">
        <v>0</v>
      </c>
      <c r="F84">
        <v>4.4809999999999999</v>
      </c>
      <c r="G84">
        <v>0</v>
      </c>
      <c r="H84">
        <v>0</v>
      </c>
      <c r="I84">
        <v>0.106</v>
      </c>
      <c r="J84">
        <v>0</v>
      </c>
      <c r="K84">
        <v>0</v>
      </c>
      <c r="L84">
        <v>12.111000000000001</v>
      </c>
      <c r="M84">
        <v>0</v>
      </c>
      <c r="N84">
        <v>0</v>
      </c>
      <c r="O84">
        <v>0</v>
      </c>
      <c r="P84" s="46">
        <v>0</v>
      </c>
      <c r="Q84" s="46">
        <f t="shared" si="3"/>
        <v>0</v>
      </c>
      <c r="R84">
        <v>0</v>
      </c>
      <c r="S84">
        <v>0</v>
      </c>
      <c r="T84">
        <v>3.2050000000000001</v>
      </c>
      <c r="U84">
        <v>0</v>
      </c>
      <c r="V84">
        <v>0</v>
      </c>
      <c r="W84">
        <v>0</v>
      </c>
      <c r="X84">
        <v>0.47399999999999998</v>
      </c>
      <c r="Y84">
        <v>0</v>
      </c>
      <c r="Z84">
        <v>0</v>
      </c>
      <c r="AA84">
        <v>0</v>
      </c>
      <c r="AB84">
        <v>0</v>
      </c>
      <c r="AC84">
        <v>0</v>
      </c>
      <c r="AD84">
        <v>0</v>
      </c>
      <c r="AE84">
        <v>0</v>
      </c>
      <c r="AF84">
        <v>7.1020000000000003</v>
      </c>
      <c r="AG84">
        <v>0</v>
      </c>
      <c r="AH84">
        <v>27.478999999999999</v>
      </c>
      <c r="AK84" s="70">
        <f t="shared" si="4"/>
        <v>27.478999999999999</v>
      </c>
      <c r="AM84" s="70">
        <f>VLOOKUP(B84,Totalt!B83:AU556,39,FALSE)</f>
        <v>27.478999999999999</v>
      </c>
      <c r="AP84" s="70">
        <f t="shared" si="5"/>
        <v>0</v>
      </c>
    </row>
    <row r="85" spans="1:42" x14ac:dyDescent="0.25">
      <c r="A85" t="s">
        <v>80</v>
      </c>
      <c r="B85" t="s">
        <v>113</v>
      </c>
      <c r="C85">
        <v>0</v>
      </c>
      <c r="D85">
        <v>0</v>
      </c>
      <c r="E85">
        <v>0</v>
      </c>
      <c r="F85">
        <v>0</v>
      </c>
      <c r="G85">
        <v>0</v>
      </c>
      <c r="H85">
        <v>0</v>
      </c>
      <c r="I85">
        <v>0</v>
      </c>
      <c r="J85">
        <v>0</v>
      </c>
      <c r="K85">
        <v>0</v>
      </c>
      <c r="L85">
        <v>0</v>
      </c>
      <c r="M85">
        <v>0</v>
      </c>
      <c r="N85">
        <v>0</v>
      </c>
      <c r="O85">
        <v>0</v>
      </c>
      <c r="P85" s="46">
        <v>0</v>
      </c>
      <c r="Q85" s="46">
        <f t="shared" si="3"/>
        <v>0</v>
      </c>
      <c r="R85">
        <v>0</v>
      </c>
      <c r="S85">
        <v>0</v>
      </c>
      <c r="T85">
        <v>0</v>
      </c>
      <c r="U85">
        <v>0</v>
      </c>
      <c r="V85">
        <v>0</v>
      </c>
      <c r="W85">
        <v>0</v>
      </c>
      <c r="X85">
        <v>0</v>
      </c>
      <c r="Y85">
        <v>0</v>
      </c>
      <c r="Z85">
        <v>0</v>
      </c>
      <c r="AA85">
        <v>0</v>
      </c>
      <c r="AB85">
        <v>0</v>
      </c>
      <c r="AC85">
        <v>0</v>
      </c>
      <c r="AD85">
        <v>0</v>
      </c>
      <c r="AE85">
        <v>0</v>
      </c>
      <c r="AF85">
        <v>0</v>
      </c>
      <c r="AG85">
        <v>0</v>
      </c>
      <c r="AH85">
        <v>0</v>
      </c>
      <c r="AK85" s="70">
        <f t="shared" si="4"/>
        <v>0</v>
      </c>
      <c r="AM85" s="70">
        <f>VLOOKUP(B85,Totalt!B84:AU557,39,FALSE)</f>
        <v>0</v>
      </c>
      <c r="AP85" s="70">
        <f t="shared" si="5"/>
        <v>0</v>
      </c>
    </row>
    <row r="86" spans="1:42" x14ac:dyDescent="0.25">
      <c r="A86" t="s">
        <v>80</v>
      </c>
      <c r="B86" t="s">
        <v>114</v>
      </c>
      <c r="C86">
        <v>0</v>
      </c>
      <c r="D86">
        <v>0</v>
      </c>
      <c r="E86">
        <v>0</v>
      </c>
      <c r="F86">
        <v>0</v>
      </c>
      <c r="G86">
        <v>0</v>
      </c>
      <c r="H86">
        <v>0</v>
      </c>
      <c r="I86">
        <v>1.2</v>
      </c>
      <c r="J86">
        <v>0</v>
      </c>
      <c r="K86">
        <v>0</v>
      </c>
      <c r="L86">
        <v>0</v>
      </c>
      <c r="M86">
        <v>0</v>
      </c>
      <c r="N86">
        <v>0</v>
      </c>
      <c r="O86">
        <v>0</v>
      </c>
      <c r="P86" s="46">
        <v>0</v>
      </c>
      <c r="Q86" s="46">
        <f t="shared" si="3"/>
        <v>0</v>
      </c>
      <c r="R86">
        <v>0</v>
      </c>
      <c r="S86">
        <v>0</v>
      </c>
      <c r="T86">
        <v>2.5</v>
      </c>
      <c r="U86">
        <v>0</v>
      </c>
      <c r="V86">
        <v>0</v>
      </c>
      <c r="W86">
        <v>0</v>
      </c>
      <c r="X86">
        <v>0.18</v>
      </c>
      <c r="Y86">
        <v>12.4</v>
      </c>
      <c r="Z86">
        <v>0</v>
      </c>
      <c r="AA86">
        <v>0</v>
      </c>
      <c r="AB86">
        <v>0</v>
      </c>
      <c r="AC86">
        <v>0</v>
      </c>
      <c r="AD86">
        <v>0</v>
      </c>
      <c r="AE86">
        <v>0</v>
      </c>
      <c r="AF86">
        <v>0</v>
      </c>
      <c r="AG86">
        <v>0</v>
      </c>
      <c r="AH86">
        <v>16.28</v>
      </c>
      <c r="AK86" s="70">
        <f t="shared" si="4"/>
        <v>16.28</v>
      </c>
      <c r="AM86" s="70">
        <f>VLOOKUP(B86,Totalt!B85:AU558,39,FALSE)</f>
        <v>16.28</v>
      </c>
      <c r="AP86" s="70">
        <f t="shared" si="5"/>
        <v>0</v>
      </c>
    </row>
    <row r="87" spans="1:42" x14ac:dyDescent="0.25">
      <c r="A87" t="s">
        <v>80</v>
      </c>
      <c r="B87" t="s">
        <v>115</v>
      </c>
      <c r="C87">
        <v>0</v>
      </c>
      <c r="D87">
        <v>0</v>
      </c>
      <c r="E87">
        <v>0</v>
      </c>
      <c r="F87">
        <v>0</v>
      </c>
      <c r="G87">
        <v>0</v>
      </c>
      <c r="H87">
        <v>0</v>
      </c>
      <c r="I87">
        <v>0</v>
      </c>
      <c r="J87">
        <v>0</v>
      </c>
      <c r="K87">
        <v>0</v>
      </c>
      <c r="L87">
        <v>0</v>
      </c>
      <c r="M87">
        <v>0</v>
      </c>
      <c r="N87">
        <v>0</v>
      </c>
      <c r="O87">
        <v>0</v>
      </c>
      <c r="P87" s="46">
        <v>0</v>
      </c>
      <c r="Q87" s="46">
        <f t="shared" si="3"/>
        <v>0</v>
      </c>
      <c r="R87">
        <v>0</v>
      </c>
      <c r="S87">
        <v>0</v>
      </c>
      <c r="T87">
        <v>0</v>
      </c>
      <c r="U87">
        <v>0</v>
      </c>
      <c r="V87">
        <v>0</v>
      </c>
      <c r="W87">
        <v>0</v>
      </c>
      <c r="X87">
        <v>0</v>
      </c>
      <c r="Y87">
        <v>0</v>
      </c>
      <c r="Z87">
        <v>0</v>
      </c>
      <c r="AA87">
        <v>0</v>
      </c>
      <c r="AB87">
        <v>0</v>
      </c>
      <c r="AC87">
        <v>0</v>
      </c>
      <c r="AD87">
        <v>0</v>
      </c>
      <c r="AE87">
        <v>0</v>
      </c>
      <c r="AF87">
        <v>0</v>
      </c>
      <c r="AG87">
        <v>0</v>
      </c>
      <c r="AH87">
        <v>0</v>
      </c>
      <c r="AK87" s="70">
        <f t="shared" si="4"/>
        <v>0</v>
      </c>
      <c r="AM87" s="70">
        <f>VLOOKUP(B87,Totalt!B86:AU559,39,FALSE)</f>
        <v>0</v>
      </c>
      <c r="AP87" s="70">
        <f t="shared" si="5"/>
        <v>0</v>
      </c>
    </row>
    <row r="88" spans="1:42" x14ac:dyDescent="0.25">
      <c r="A88" t="s">
        <v>80</v>
      </c>
      <c r="B88" t="s">
        <v>116</v>
      </c>
      <c r="C88">
        <v>0</v>
      </c>
      <c r="D88">
        <v>0</v>
      </c>
      <c r="E88">
        <v>0</v>
      </c>
      <c r="F88">
        <v>0</v>
      </c>
      <c r="G88">
        <v>0</v>
      </c>
      <c r="H88">
        <v>0</v>
      </c>
      <c r="I88">
        <v>0</v>
      </c>
      <c r="J88">
        <v>0</v>
      </c>
      <c r="K88">
        <v>0</v>
      </c>
      <c r="L88">
        <v>0</v>
      </c>
      <c r="M88">
        <v>0</v>
      </c>
      <c r="N88">
        <v>0</v>
      </c>
      <c r="O88">
        <v>0</v>
      </c>
      <c r="P88" s="46">
        <v>0</v>
      </c>
      <c r="Q88" s="46">
        <f t="shared" si="3"/>
        <v>0</v>
      </c>
      <c r="R88">
        <v>0</v>
      </c>
      <c r="S88">
        <v>0</v>
      </c>
      <c r="T88">
        <v>0</v>
      </c>
      <c r="U88">
        <v>0</v>
      </c>
      <c r="V88">
        <v>0</v>
      </c>
      <c r="W88">
        <v>0</v>
      </c>
      <c r="X88">
        <v>0</v>
      </c>
      <c r="Y88">
        <v>0</v>
      </c>
      <c r="Z88">
        <v>0</v>
      </c>
      <c r="AA88">
        <v>0</v>
      </c>
      <c r="AB88">
        <v>0</v>
      </c>
      <c r="AC88">
        <v>0</v>
      </c>
      <c r="AD88">
        <v>0</v>
      </c>
      <c r="AE88">
        <v>0</v>
      </c>
      <c r="AF88">
        <v>0</v>
      </c>
      <c r="AG88">
        <v>0</v>
      </c>
      <c r="AH88">
        <v>0</v>
      </c>
      <c r="AK88" s="70">
        <f t="shared" si="4"/>
        <v>0</v>
      </c>
      <c r="AM88" s="70">
        <f>VLOOKUP(B88,Totalt!B87:AU560,39,FALSE)</f>
        <v>0</v>
      </c>
      <c r="AP88" s="70">
        <f t="shared" si="5"/>
        <v>0</v>
      </c>
    </row>
    <row r="89" spans="1:42" x14ac:dyDescent="0.25">
      <c r="A89" t="s">
        <v>80</v>
      </c>
      <c r="B89" t="s">
        <v>117</v>
      </c>
      <c r="C89">
        <v>0</v>
      </c>
      <c r="D89">
        <v>0</v>
      </c>
      <c r="E89">
        <v>0</v>
      </c>
      <c r="F89">
        <v>0</v>
      </c>
      <c r="G89">
        <v>0</v>
      </c>
      <c r="H89">
        <v>0</v>
      </c>
      <c r="I89">
        <v>0</v>
      </c>
      <c r="J89">
        <v>0</v>
      </c>
      <c r="K89">
        <v>0</v>
      </c>
      <c r="L89">
        <v>0</v>
      </c>
      <c r="M89">
        <v>0</v>
      </c>
      <c r="N89">
        <v>0</v>
      </c>
      <c r="O89">
        <v>0</v>
      </c>
      <c r="P89" s="46">
        <v>0</v>
      </c>
      <c r="Q89" s="46">
        <f t="shared" si="3"/>
        <v>0</v>
      </c>
      <c r="R89">
        <v>0</v>
      </c>
      <c r="S89">
        <v>0</v>
      </c>
      <c r="T89">
        <v>0</v>
      </c>
      <c r="U89">
        <v>0</v>
      </c>
      <c r="V89">
        <v>0</v>
      </c>
      <c r="W89">
        <v>0</v>
      </c>
      <c r="X89">
        <v>0</v>
      </c>
      <c r="Y89">
        <v>0</v>
      </c>
      <c r="Z89">
        <v>0</v>
      </c>
      <c r="AA89">
        <v>0</v>
      </c>
      <c r="AB89">
        <v>0</v>
      </c>
      <c r="AC89">
        <v>0</v>
      </c>
      <c r="AD89">
        <v>0</v>
      </c>
      <c r="AE89">
        <v>0</v>
      </c>
      <c r="AF89">
        <v>0</v>
      </c>
      <c r="AG89">
        <v>0</v>
      </c>
      <c r="AH89">
        <v>0</v>
      </c>
      <c r="AK89" s="70">
        <f t="shared" si="4"/>
        <v>0</v>
      </c>
      <c r="AM89" s="70">
        <f>VLOOKUP(B89,Totalt!B88:AU561,39,FALSE)</f>
        <v>0</v>
      </c>
      <c r="AP89" s="70">
        <f t="shared" si="5"/>
        <v>0</v>
      </c>
    </row>
    <row r="90" spans="1:42" x14ac:dyDescent="0.25">
      <c r="A90" t="s">
        <v>80</v>
      </c>
      <c r="B90" t="s">
        <v>118</v>
      </c>
      <c r="C90">
        <v>0</v>
      </c>
      <c r="D90">
        <v>0</v>
      </c>
      <c r="E90">
        <v>0</v>
      </c>
      <c r="F90">
        <v>0</v>
      </c>
      <c r="G90">
        <v>0</v>
      </c>
      <c r="H90">
        <v>0</v>
      </c>
      <c r="I90">
        <v>0</v>
      </c>
      <c r="J90">
        <v>0</v>
      </c>
      <c r="K90">
        <v>0</v>
      </c>
      <c r="L90">
        <v>0</v>
      </c>
      <c r="M90">
        <v>0</v>
      </c>
      <c r="N90">
        <v>3.5169999999999999</v>
      </c>
      <c r="O90">
        <v>0</v>
      </c>
      <c r="P90" s="46">
        <v>5.0259999999999998</v>
      </c>
      <c r="Q90" s="46">
        <f t="shared" si="3"/>
        <v>2.5129999999999999</v>
      </c>
      <c r="R90">
        <v>0</v>
      </c>
      <c r="S90">
        <v>0</v>
      </c>
      <c r="T90">
        <v>26.713000000000001</v>
      </c>
      <c r="U90">
        <v>0</v>
      </c>
      <c r="V90">
        <v>0</v>
      </c>
      <c r="W90">
        <v>0</v>
      </c>
      <c r="X90">
        <v>0.90500000000000003</v>
      </c>
      <c r="Y90">
        <v>0</v>
      </c>
      <c r="Z90">
        <v>0</v>
      </c>
      <c r="AA90">
        <v>0</v>
      </c>
      <c r="AB90">
        <v>0</v>
      </c>
      <c r="AC90">
        <v>0</v>
      </c>
      <c r="AD90">
        <v>0</v>
      </c>
      <c r="AE90">
        <v>0</v>
      </c>
      <c r="AF90">
        <v>0</v>
      </c>
      <c r="AG90">
        <v>0</v>
      </c>
      <c r="AH90">
        <v>36.161000000000001</v>
      </c>
      <c r="AK90" s="70">
        <f t="shared" si="4"/>
        <v>33.648000000000003</v>
      </c>
      <c r="AM90" s="70">
        <f>VLOOKUP(B90,Totalt!B89:AU562,39,FALSE)</f>
        <v>33.648000000000003</v>
      </c>
      <c r="AP90" s="70">
        <f t="shared" si="5"/>
        <v>0</v>
      </c>
    </row>
    <row r="91" spans="1:42" x14ac:dyDescent="0.25">
      <c r="A91" t="s">
        <v>80</v>
      </c>
      <c r="B91" t="s">
        <v>119</v>
      </c>
      <c r="C91">
        <v>0</v>
      </c>
      <c r="D91">
        <v>0</v>
      </c>
      <c r="E91">
        <v>0</v>
      </c>
      <c r="F91">
        <v>0</v>
      </c>
      <c r="G91">
        <v>0</v>
      </c>
      <c r="H91">
        <v>0</v>
      </c>
      <c r="I91">
        <v>0.56000000000000005</v>
      </c>
      <c r="J91">
        <v>0</v>
      </c>
      <c r="K91">
        <v>0</v>
      </c>
      <c r="L91">
        <v>0</v>
      </c>
      <c r="M91">
        <v>0</v>
      </c>
      <c r="N91">
        <v>0</v>
      </c>
      <c r="O91">
        <v>0</v>
      </c>
      <c r="P91" s="46">
        <v>0</v>
      </c>
      <c r="Q91" s="46">
        <f t="shared" si="3"/>
        <v>0</v>
      </c>
      <c r="R91">
        <v>0</v>
      </c>
      <c r="S91">
        <v>0</v>
      </c>
      <c r="T91">
        <v>4.47</v>
      </c>
      <c r="U91">
        <v>0</v>
      </c>
      <c r="V91">
        <v>0</v>
      </c>
      <c r="W91">
        <v>0</v>
      </c>
      <c r="X91">
        <v>0.14000000000000001</v>
      </c>
      <c r="Y91">
        <v>6.05</v>
      </c>
      <c r="Z91">
        <v>0</v>
      </c>
      <c r="AA91">
        <v>0</v>
      </c>
      <c r="AB91">
        <v>0</v>
      </c>
      <c r="AC91">
        <v>0</v>
      </c>
      <c r="AD91">
        <v>0</v>
      </c>
      <c r="AE91">
        <v>0</v>
      </c>
      <c r="AF91">
        <v>0</v>
      </c>
      <c r="AG91">
        <v>0</v>
      </c>
      <c r="AH91">
        <v>11.219999999999999</v>
      </c>
      <c r="AK91" s="70">
        <f t="shared" si="4"/>
        <v>11.219999999999999</v>
      </c>
      <c r="AM91" s="70">
        <f>VLOOKUP(B91,Totalt!B90:AU563,39,FALSE)</f>
        <v>11.219999999999999</v>
      </c>
      <c r="AP91" s="70">
        <f t="shared" si="5"/>
        <v>0</v>
      </c>
    </row>
    <row r="92" spans="1:42" x14ac:dyDescent="0.25">
      <c r="A92" t="s">
        <v>80</v>
      </c>
      <c r="B92" t="s">
        <v>120</v>
      </c>
      <c r="C92">
        <v>0</v>
      </c>
      <c r="D92">
        <v>0</v>
      </c>
      <c r="E92">
        <v>0</v>
      </c>
      <c r="F92">
        <v>0</v>
      </c>
      <c r="G92">
        <v>0</v>
      </c>
      <c r="H92">
        <v>0</v>
      </c>
      <c r="I92">
        <v>0.5</v>
      </c>
      <c r="J92">
        <v>0</v>
      </c>
      <c r="K92">
        <v>0</v>
      </c>
      <c r="L92">
        <v>0</v>
      </c>
      <c r="M92">
        <v>0</v>
      </c>
      <c r="N92">
        <v>0</v>
      </c>
      <c r="O92">
        <v>0</v>
      </c>
      <c r="P92" s="46">
        <v>0</v>
      </c>
      <c r="Q92" s="46">
        <f t="shared" si="3"/>
        <v>0</v>
      </c>
      <c r="R92">
        <v>0</v>
      </c>
      <c r="S92">
        <v>0</v>
      </c>
      <c r="T92">
        <v>24.3</v>
      </c>
      <c r="U92">
        <v>0</v>
      </c>
      <c r="V92">
        <v>0</v>
      </c>
      <c r="W92">
        <v>0</v>
      </c>
      <c r="X92">
        <v>0.41</v>
      </c>
      <c r="Y92">
        <v>0</v>
      </c>
      <c r="Z92">
        <v>0</v>
      </c>
      <c r="AA92">
        <v>0</v>
      </c>
      <c r="AB92">
        <v>0</v>
      </c>
      <c r="AC92">
        <v>0</v>
      </c>
      <c r="AD92">
        <v>0</v>
      </c>
      <c r="AE92">
        <v>0</v>
      </c>
      <c r="AF92">
        <v>0</v>
      </c>
      <c r="AG92">
        <v>0</v>
      </c>
      <c r="AH92">
        <v>25.21</v>
      </c>
      <c r="AK92" s="70">
        <f t="shared" si="4"/>
        <v>25.21</v>
      </c>
      <c r="AM92" s="70">
        <f>VLOOKUP(B92,Totalt!B91:AU564,39,FALSE)</f>
        <v>25.21</v>
      </c>
      <c r="AP92" s="70">
        <f t="shared" si="5"/>
        <v>0</v>
      </c>
    </row>
    <row r="93" spans="1:42" x14ac:dyDescent="0.25">
      <c r="A93" t="s">
        <v>80</v>
      </c>
      <c r="B93" t="s">
        <v>121</v>
      </c>
      <c r="C93">
        <v>0</v>
      </c>
      <c r="D93">
        <v>0</v>
      </c>
      <c r="E93">
        <v>0</v>
      </c>
      <c r="F93">
        <v>0</v>
      </c>
      <c r="G93">
        <v>0</v>
      </c>
      <c r="H93">
        <v>0</v>
      </c>
      <c r="I93">
        <v>0</v>
      </c>
      <c r="J93">
        <v>0</v>
      </c>
      <c r="K93">
        <v>0</v>
      </c>
      <c r="L93">
        <v>0</v>
      </c>
      <c r="M93">
        <v>0</v>
      </c>
      <c r="N93">
        <v>0</v>
      </c>
      <c r="O93">
        <v>0</v>
      </c>
      <c r="P93" s="46">
        <v>0</v>
      </c>
      <c r="Q93" s="46">
        <f t="shared" si="3"/>
        <v>0</v>
      </c>
      <c r="R93">
        <v>0</v>
      </c>
      <c r="S93">
        <v>0</v>
      </c>
      <c r="T93">
        <v>0</v>
      </c>
      <c r="U93">
        <v>0</v>
      </c>
      <c r="V93">
        <v>0</v>
      </c>
      <c r="W93">
        <v>0</v>
      </c>
      <c r="X93">
        <v>0</v>
      </c>
      <c r="Y93">
        <v>0</v>
      </c>
      <c r="Z93">
        <v>0</v>
      </c>
      <c r="AA93">
        <v>0</v>
      </c>
      <c r="AB93">
        <v>0</v>
      </c>
      <c r="AC93">
        <v>0</v>
      </c>
      <c r="AD93">
        <v>0</v>
      </c>
      <c r="AE93">
        <v>0</v>
      </c>
      <c r="AF93">
        <v>0</v>
      </c>
      <c r="AG93">
        <v>0</v>
      </c>
      <c r="AH93">
        <v>0</v>
      </c>
      <c r="AK93" s="70">
        <f t="shared" si="4"/>
        <v>0</v>
      </c>
      <c r="AM93" s="70">
        <f>VLOOKUP(B93,Totalt!B92:AU565,39,FALSE)</f>
        <v>0</v>
      </c>
      <c r="AP93" s="70">
        <f t="shared" si="5"/>
        <v>0</v>
      </c>
    </row>
    <row r="94" spans="1:42" x14ac:dyDescent="0.25">
      <c r="A94" t="s">
        <v>80</v>
      </c>
      <c r="B94" t="s">
        <v>122</v>
      </c>
      <c r="C94">
        <v>0</v>
      </c>
      <c r="D94">
        <v>0</v>
      </c>
      <c r="E94">
        <v>0</v>
      </c>
      <c r="F94">
        <v>0</v>
      </c>
      <c r="G94">
        <v>0</v>
      </c>
      <c r="H94">
        <v>0</v>
      </c>
      <c r="I94">
        <v>0</v>
      </c>
      <c r="J94">
        <v>0</v>
      </c>
      <c r="K94">
        <v>0</v>
      </c>
      <c r="L94">
        <v>0</v>
      </c>
      <c r="M94">
        <v>0</v>
      </c>
      <c r="N94">
        <v>0</v>
      </c>
      <c r="O94">
        <v>0</v>
      </c>
      <c r="P94" s="46">
        <v>0</v>
      </c>
      <c r="Q94" s="46">
        <f t="shared" si="3"/>
        <v>0</v>
      </c>
      <c r="R94">
        <v>0</v>
      </c>
      <c r="S94">
        <v>0</v>
      </c>
      <c r="T94">
        <v>0</v>
      </c>
      <c r="U94">
        <v>0</v>
      </c>
      <c r="V94">
        <v>0</v>
      </c>
      <c r="W94">
        <v>0</v>
      </c>
      <c r="X94">
        <v>0</v>
      </c>
      <c r="Y94">
        <v>0</v>
      </c>
      <c r="Z94">
        <v>0</v>
      </c>
      <c r="AA94">
        <v>0</v>
      </c>
      <c r="AB94">
        <v>0</v>
      </c>
      <c r="AC94">
        <v>0</v>
      </c>
      <c r="AD94">
        <v>0</v>
      </c>
      <c r="AE94">
        <v>0</v>
      </c>
      <c r="AF94">
        <v>0</v>
      </c>
      <c r="AG94">
        <v>0</v>
      </c>
      <c r="AH94">
        <v>0</v>
      </c>
      <c r="AK94" s="70">
        <f t="shared" si="4"/>
        <v>0</v>
      </c>
      <c r="AM94" s="70">
        <f>VLOOKUP(B94,Totalt!B93:AU566,39,FALSE)</f>
        <v>0</v>
      </c>
      <c r="AP94" s="70">
        <f t="shared" si="5"/>
        <v>0</v>
      </c>
    </row>
    <row r="95" spans="1:42" x14ac:dyDescent="0.25">
      <c r="A95" t="s">
        <v>80</v>
      </c>
      <c r="B95" t="s">
        <v>123</v>
      </c>
      <c r="C95">
        <v>0</v>
      </c>
      <c r="D95">
        <v>0</v>
      </c>
      <c r="E95">
        <v>0</v>
      </c>
      <c r="F95">
        <v>0</v>
      </c>
      <c r="G95">
        <v>0</v>
      </c>
      <c r="H95">
        <v>0</v>
      </c>
      <c r="I95">
        <v>0</v>
      </c>
      <c r="J95">
        <v>0</v>
      </c>
      <c r="K95">
        <v>0</v>
      </c>
      <c r="L95">
        <v>0</v>
      </c>
      <c r="M95">
        <v>0</v>
      </c>
      <c r="N95">
        <v>0</v>
      </c>
      <c r="O95">
        <v>0</v>
      </c>
      <c r="P95" s="46">
        <v>0</v>
      </c>
      <c r="Q95" s="46">
        <f t="shared" si="3"/>
        <v>0</v>
      </c>
      <c r="R95">
        <v>0</v>
      </c>
      <c r="S95">
        <v>0</v>
      </c>
      <c r="T95">
        <v>0</v>
      </c>
      <c r="U95">
        <v>0</v>
      </c>
      <c r="V95">
        <v>0</v>
      </c>
      <c r="W95">
        <v>0</v>
      </c>
      <c r="X95">
        <v>0</v>
      </c>
      <c r="Y95">
        <v>0</v>
      </c>
      <c r="Z95">
        <v>0</v>
      </c>
      <c r="AA95">
        <v>0</v>
      </c>
      <c r="AB95">
        <v>0</v>
      </c>
      <c r="AC95">
        <v>0</v>
      </c>
      <c r="AD95">
        <v>0</v>
      </c>
      <c r="AE95">
        <v>0</v>
      </c>
      <c r="AF95">
        <v>0</v>
      </c>
      <c r="AG95">
        <v>0</v>
      </c>
      <c r="AH95">
        <v>0</v>
      </c>
      <c r="AK95" s="70">
        <f t="shared" si="4"/>
        <v>0</v>
      </c>
      <c r="AM95" s="70">
        <f>VLOOKUP(B95,Totalt!B94:AU567,39,FALSE)</f>
        <v>0</v>
      </c>
      <c r="AP95" s="70">
        <f t="shared" si="5"/>
        <v>0</v>
      </c>
    </row>
    <row r="96" spans="1:42" x14ac:dyDescent="0.25">
      <c r="A96" t="s">
        <v>80</v>
      </c>
      <c r="B96" t="s">
        <v>124</v>
      </c>
      <c r="C96">
        <v>0</v>
      </c>
      <c r="D96">
        <v>0</v>
      </c>
      <c r="E96">
        <v>0</v>
      </c>
      <c r="F96">
        <v>0</v>
      </c>
      <c r="G96">
        <v>0</v>
      </c>
      <c r="H96">
        <v>0</v>
      </c>
      <c r="I96">
        <v>0</v>
      </c>
      <c r="J96">
        <v>0</v>
      </c>
      <c r="K96">
        <v>0</v>
      </c>
      <c r="L96">
        <v>0</v>
      </c>
      <c r="M96">
        <v>0</v>
      </c>
      <c r="N96">
        <v>0</v>
      </c>
      <c r="O96">
        <v>0</v>
      </c>
      <c r="P96" s="46">
        <v>0</v>
      </c>
      <c r="Q96" s="46">
        <f t="shared" si="3"/>
        <v>0</v>
      </c>
      <c r="R96">
        <v>0</v>
      </c>
      <c r="S96">
        <v>0</v>
      </c>
      <c r="T96">
        <v>0</v>
      </c>
      <c r="U96">
        <v>0</v>
      </c>
      <c r="V96">
        <v>0</v>
      </c>
      <c r="W96">
        <v>0</v>
      </c>
      <c r="X96">
        <v>0.6</v>
      </c>
      <c r="Y96">
        <v>0</v>
      </c>
      <c r="Z96">
        <v>0</v>
      </c>
      <c r="AA96">
        <v>0</v>
      </c>
      <c r="AB96">
        <v>0</v>
      </c>
      <c r="AC96">
        <v>0</v>
      </c>
      <c r="AD96">
        <v>0</v>
      </c>
      <c r="AE96">
        <v>0</v>
      </c>
      <c r="AF96">
        <v>0</v>
      </c>
      <c r="AG96">
        <v>0</v>
      </c>
      <c r="AH96">
        <v>0.6</v>
      </c>
      <c r="AK96" s="70">
        <f t="shared" si="4"/>
        <v>0.6</v>
      </c>
      <c r="AM96" s="70">
        <f>VLOOKUP(B96,Totalt!B95:AU568,39,FALSE)</f>
        <v>0.6</v>
      </c>
      <c r="AP96" s="70">
        <f t="shared" si="5"/>
        <v>0</v>
      </c>
    </row>
    <row r="97" spans="1:42" x14ac:dyDescent="0.25">
      <c r="A97" t="s">
        <v>80</v>
      </c>
      <c r="B97" t="s">
        <v>125</v>
      </c>
      <c r="C97">
        <v>0</v>
      </c>
      <c r="D97">
        <v>0</v>
      </c>
      <c r="E97">
        <v>0</v>
      </c>
      <c r="F97">
        <v>0</v>
      </c>
      <c r="G97">
        <v>0</v>
      </c>
      <c r="H97">
        <v>0</v>
      </c>
      <c r="I97">
        <v>0</v>
      </c>
      <c r="J97">
        <v>0</v>
      </c>
      <c r="K97">
        <v>0</v>
      </c>
      <c r="L97">
        <v>0</v>
      </c>
      <c r="M97">
        <v>0</v>
      </c>
      <c r="N97">
        <v>0</v>
      </c>
      <c r="O97">
        <v>0</v>
      </c>
      <c r="P97" s="46">
        <v>0</v>
      </c>
      <c r="Q97" s="46">
        <f t="shared" si="3"/>
        <v>0</v>
      </c>
      <c r="R97">
        <v>0</v>
      </c>
      <c r="S97">
        <v>0</v>
      </c>
      <c r="T97">
        <v>0</v>
      </c>
      <c r="U97">
        <v>0</v>
      </c>
      <c r="V97">
        <v>0</v>
      </c>
      <c r="W97">
        <v>0</v>
      </c>
      <c r="X97">
        <v>1.7969999999999999</v>
      </c>
      <c r="Y97">
        <v>0</v>
      </c>
      <c r="Z97">
        <v>0</v>
      </c>
      <c r="AA97">
        <v>0</v>
      </c>
      <c r="AB97">
        <v>0</v>
      </c>
      <c r="AC97">
        <v>0</v>
      </c>
      <c r="AD97">
        <v>0</v>
      </c>
      <c r="AE97">
        <v>0</v>
      </c>
      <c r="AF97">
        <v>0</v>
      </c>
      <c r="AG97">
        <v>0</v>
      </c>
      <c r="AH97">
        <v>1.7969999999999999</v>
      </c>
      <c r="AK97" s="70">
        <f t="shared" si="4"/>
        <v>1.7969999999999999</v>
      </c>
      <c r="AM97" s="70">
        <f>VLOOKUP(B97,Totalt!B96:AU569,39,FALSE)</f>
        <v>1.7969999999999999</v>
      </c>
      <c r="AP97" s="70">
        <f t="shared" si="5"/>
        <v>0</v>
      </c>
    </row>
    <row r="98" spans="1:42" x14ac:dyDescent="0.25">
      <c r="A98" t="s">
        <v>80</v>
      </c>
      <c r="B98" t="s">
        <v>126</v>
      </c>
      <c r="C98">
        <v>0</v>
      </c>
      <c r="D98">
        <v>0</v>
      </c>
      <c r="E98">
        <v>0</v>
      </c>
      <c r="F98">
        <v>0</v>
      </c>
      <c r="G98">
        <v>0</v>
      </c>
      <c r="H98">
        <v>0</v>
      </c>
      <c r="I98">
        <v>0</v>
      </c>
      <c r="J98">
        <v>0</v>
      </c>
      <c r="K98">
        <v>0</v>
      </c>
      <c r="L98">
        <v>0</v>
      </c>
      <c r="M98">
        <v>0</v>
      </c>
      <c r="N98">
        <v>0</v>
      </c>
      <c r="O98">
        <v>0</v>
      </c>
      <c r="P98" s="46">
        <v>0</v>
      </c>
      <c r="Q98" s="46">
        <f t="shared" si="3"/>
        <v>0</v>
      </c>
      <c r="R98">
        <v>0</v>
      </c>
      <c r="S98">
        <v>0</v>
      </c>
      <c r="T98">
        <v>0</v>
      </c>
      <c r="U98">
        <v>0</v>
      </c>
      <c r="V98">
        <v>0</v>
      </c>
      <c r="W98">
        <v>0</v>
      </c>
      <c r="X98">
        <v>0</v>
      </c>
      <c r="Y98">
        <v>0</v>
      </c>
      <c r="Z98">
        <v>0</v>
      </c>
      <c r="AA98">
        <v>0</v>
      </c>
      <c r="AB98">
        <v>0</v>
      </c>
      <c r="AC98">
        <v>0</v>
      </c>
      <c r="AD98">
        <v>0</v>
      </c>
      <c r="AE98">
        <v>0</v>
      </c>
      <c r="AF98">
        <v>0</v>
      </c>
      <c r="AG98">
        <v>0</v>
      </c>
      <c r="AH98">
        <v>0</v>
      </c>
      <c r="AK98" s="70">
        <f t="shared" si="4"/>
        <v>0</v>
      </c>
      <c r="AM98" s="70">
        <f>VLOOKUP(B98,Totalt!B97:AU570,39,FALSE)</f>
        <v>0</v>
      </c>
      <c r="AP98" s="70">
        <f t="shared" si="5"/>
        <v>0</v>
      </c>
    </row>
    <row r="99" spans="1:42" x14ac:dyDescent="0.25">
      <c r="A99" t="s">
        <v>80</v>
      </c>
      <c r="B99" t="s">
        <v>127</v>
      </c>
      <c r="C99">
        <v>0</v>
      </c>
      <c r="D99">
        <v>0</v>
      </c>
      <c r="E99">
        <v>0</v>
      </c>
      <c r="F99">
        <v>0</v>
      </c>
      <c r="G99">
        <v>0</v>
      </c>
      <c r="H99">
        <v>0</v>
      </c>
      <c r="I99">
        <v>0</v>
      </c>
      <c r="J99">
        <v>0</v>
      </c>
      <c r="K99">
        <v>0</v>
      </c>
      <c r="L99">
        <v>0</v>
      </c>
      <c r="M99">
        <v>0</v>
      </c>
      <c r="N99">
        <v>0</v>
      </c>
      <c r="O99">
        <v>0</v>
      </c>
      <c r="P99" s="46">
        <v>0</v>
      </c>
      <c r="Q99" s="46">
        <f t="shared" si="3"/>
        <v>0</v>
      </c>
      <c r="R99">
        <v>0</v>
      </c>
      <c r="S99">
        <v>0</v>
      </c>
      <c r="T99">
        <v>0</v>
      </c>
      <c r="U99">
        <v>0</v>
      </c>
      <c r="V99">
        <v>0</v>
      </c>
      <c r="W99">
        <v>0</v>
      </c>
      <c r="X99">
        <v>0</v>
      </c>
      <c r="Y99">
        <v>0</v>
      </c>
      <c r="Z99">
        <v>0</v>
      </c>
      <c r="AA99">
        <v>0</v>
      </c>
      <c r="AB99">
        <v>0</v>
      </c>
      <c r="AC99">
        <v>0</v>
      </c>
      <c r="AD99">
        <v>0</v>
      </c>
      <c r="AE99">
        <v>0</v>
      </c>
      <c r="AF99">
        <v>0</v>
      </c>
      <c r="AG99">
        <v>0</v>
      </c>
      <c r="AH99">
        <v>0</v>
      </c>
      <c r="AK99" s="70">
        <f t="shared" si="4"/>
        <v>0</v>
      </c>
      <c r="AM99" s="70">
        <f>VLOOKUP(B99,Totalt!B98:AU571,39,FALSE)</f>
        <v>0</v>
      </c>
      <c r="AP99" s="70">
        <f t="shared" si="5"/>
        <v>0</v>
      </c>
    </row>
    <row r="100" spans="1:42" x14ac:dyDescent="0.25">
      <c r="A100" t="s">
        <v>80</v>
      </c>
      <c r="B100" t="s">
        <v>128</v>
      </c>
      <c r="C100">
        <v>0</v>
      </c>
      <c r="D100">
        <v>0</v>
      </c>
      <c r="E100">
        <v>0</v>
      </c>
      <c r="F100">
        <v>0</v>
      </c>
      <c r="G100">
        <v>0</v>
      </c>
      <c r="H100">
        <v>0</v>
      </c>
      <c r="I100">
        <v>0</v>
      </c>
      <c r="J100">
        <v>0</v>
      </c>
      <c r="K100">
        <v>0</v>
      </c>
      <c r="L100">
        <v>0</v>
      </c>
      <c r="M100">
        <v>0</v>
      </c>
      <c r="N100">
        <v>0</v>
      </c>
      <c r="O100">
        <v>0</v>
      </c>
      <c r="P100" s="46">
        <v>0</v>
      </c>
      <c r="Q100" s="46">
        <f t="shared" si="3"/>
        <v>0</v>
      </c>
      <c r="R100">
        <v>0</v>
      </c>
      <c r="S100">
        <v>0</v>
      </c>
      <c r="T100">
        <v>0</v>
      </c>
      <c r="U100">
        <v>0</v>
      </c>
      <c r="V100">
        <v>0</v>
      </c>
      <c r="W100">
        <v>0</v>
      </c>
      <c r="X100">
        <v>0</v>
      </c>
      <c r="Y100">
        <v>0</v>
      </c>
      <c r="Z100">
        <v>0</v>
      </c>
      <c r="AA100">
        <v>0</v>
      </c>
      <c r="AB100">
        <v>0</v>
      </c>
      <c r="AC100">
        <v>0</v>
      </c>
      <c r="AD100">
        <v>0</v>
      </c>
      <c r="AE100">
        <v>0</v>
      </c>
      <c r="AF100">
        <v>0</v>
      </c>
      <c r="AG100">
        <v>0</v>
      </c>
      <c r="AH100">
        <v>0</v>
      </c>
      <c r="AK100" s="70">
        <f t="shared" si="4"/>
        <v>0</v>
      </c>
      <c r="AM100" s="70">
        <f>VLOOKUP(B100,Totalt!B99:AU572,39,FALSE)</f>
        <v>0</v>
      </c>
      <c r="AP100" s="70">
        <f t="shared" si="5"/>
        <v>0</v>
      </c>
    </row>
    <row r="101" spans="1:42" x14ac:dyDescent="0.25">
      <c r="A101" t="s">
        <v>80</v>
      </c>
      <c r="B101" t="s">
        <v>129</v>
      </c>
      <c r="C101">
        <v>0</v>
      </c>
      <c r="D101">
        <v>0</v>
      </c>
      <c r="E101">
        <v>0</v>
      </c>
      <c r="F101">
        <v>0</v>
      </c>
      <c r="G101">
        <v>0</v>
      </c>
      <c r="H101">
        <v>0</v>
      </c>
      <c r="I101">
        <v>0</v>
      </c>
      <c r="J101">
        <v>0</v>
      </c>
      <c r="K101">
        <v>0</v>
      </c>
      <c r="L101">
        <v>0</v>
      </c>
      <c r="M101">
        <v>0</v>
      </c>
      <c r="N101">
        <v>0</v>
      </c>
      <c r="O101">
        <v>0</v>
      </c>
      <c r="P101" s="46">
        <v>0</v>
      </c>
      <c r="Q101" s="46">
        <f t="shared" si="3"/>
        <v>0</v>
      </c>
      <c r="R101">
        <v>0</v>
      </c>
      <c r="S101">
        <v>0</v>
      </c>
      <c r="T101">
        <v>0</v>
      </c>
      <c r="U101">
        <v>0</v>
      </c>
      <c r="V101">
        <v>0</v>
      </c>
      <c r="W101">
        <v>0</v>
      </c>
      <c r="X101">
        <v>0</v>
      </c>
      <c r="Y101">
        <v>0</v>
      </c>
      <c r="Z101">
        <v>0</v>
      </c>
      <c r="AA101">
        <v>0</v>
      </c>
      <c r="AB101">
        <v>0</v>
      </c>
      <c r="AC101">
        <v>0</v>
      </c>
      <c r="AD101">
        <v>0</v>
      </c>
      <c r="AE101">
        <v>0</v>
      </c>
      <c r="AF101">
        <v>0</v>
      </c>
      <c r="AG101">
        <v>0</v>
      </c>
      <c r="AH101">
        <v>0</v>
      </c>
      <c r="AK101" s="70">
        <f t="shared" si="4"/>
        <v>0</v>
      </c>
      <c r="AM101" s="70">
        <f>VLOOKUP(B101,Totalt!B100:AU573,39,FALSE)</f>
        <v>0</v>
      </c>
      <c r="AP101" s="70">
        <f t="shared" si="5"/>
        <v>0</v>
      </c>
    </row>
    <row r="102" spans="1:42" x14ac:dyDescent="0.25">
      <c r="A102" t="s">
        <v>80</v>
      </c>
      <c r="B102" t="s">
        <v>130</v>
      </c>
      <c r="C102">
        <v>0</v>
      </c>
      <c r="D102">
        <v>0</v>
      </c>
      <c r="E102">
        <v>0</v>
      </c>
      <c r="F102">
        <v>0</v>
      </c>
      <c r="G102">
        <v>0</v>
      </c>
      <c r="H102">
        <v>0</v>
      </c>
      <c r="I102">
        <v>0</v>
      </c>
      <c r="J102">
        <v>0</v>
      </c>
      <c r="K102">
        <v>0</v>
      </c>
      <c r="L102">
        <v>0</v>
      </c>
      <c r="M102">
        <v>0</v>
      </c>
      <c r="N102">
        <v>0</v>
      </c>
      <c r="O102">
        <v>0</v>
      </c>
      <c r="P102" s="46">
        <v>0</v>
      </c>
      <c r="Q102" s="46">
        <f t="shared" si="3"/>
        <v>0</v>
      </c>
      <c r="R102">
        <v>0</v>
      </c>
      <c r="S102">
        <v>0</v>
      </c>
      <c r="T102">
        <v>0</v>
      </c>
      <c r="U102">
        <v>0</v>
      </c>
      <c r="V102">
        <v>0</v>
      </c>
      <c r="W102">
        <v>0</v>
      </c>
      <c r="X102">
        <v>0</v>
      </c>
      <c r="Y102">
        <v>0</v>
      </c>
      <c r="Z102">
        <v>0</v>
      </c>
      <c r="AA102">
        <v>0</v>
      </c>
      <c r="AB102">
        <v>0</v>
      </c>
      <c r="AC102">
        <v>0</v>
      </c>
      <c r="AD102">
        <v>0</v>
      </c>
      <c r="AE102">
        <v>0</v>
      </c>
      <c r="AF102">
        <v>0</v>
      </c>
      <c r="AG102">
        <v>0</v>
      </c>
      <c r="AH102">
        <v>0</v>
      </c>
      <c r="AK102" s="70">
        <f t="shared" si="4"/>
        <v>0</v>
      </c>
      <c r="AM102" s="70">
        <f>VLOOKUP(B102,Totalt!B101:AU574,39,FALSE)</f>
        <v>0</v>
      </c>
      <c r="AP102" s="70">
        <f t="shared" si="5"/>
        <v>0</v>
      </c>
    </row>
    <row r="103" spans="1:42" x14ac:dyDescent="0.25">
      <c r="A103" t="s">
        <v>80</v>
      </c>
      <c r="B103" t="s">
        <v>131</v>
      </c>
      <c r="C103">
        <v>0</v>
      </c>
      <c r="D103">
        <v>0</v>
      </c>
      <c r="E103">
        <v>0</v>
      </c>
      <c r="F103">
        <v>0</v>
      </c>
      <c r="G103">
        <v>0</v>
      </c>
      <c r="H103">
        <v>0</v>
      </c>
      <c r="I103">
        <v>0</v>
      </c>
      <c r="J103">
        <v>0</v>
      </c>
      <c r="K103">
        <v>0</v>
      </c>
      <c r="L103">
        <v>0</v>
      </c>
      <c r="M103">
        <v>0</v>
      </c>
      <c r="N103">
        <v>0</v>
      </c>
      <c r="O103">
        <v>0</v>
      </c>
      <c r="P103" s="46">
        <v>0</v>
      </c>
      <c r="Q103" s="46">
        <f t="shared" si="3"/>
        <v>0</v>
      </c>
      <c r="R103">
        <v>0</v>
      </c>
      <c r="S103">
        <v>0</v>
      </c>
      <c r="T103">
        <v>0</v>
      </c>
      <c r="U103">
        <v>0</v>
      </c>
      <c r="V103">
        <v>0</v>
      </c>
      <c r="W103">
        <v>0</v>
      </c>
      <c r="X103">
        <v>0</v>
      </c>
      <c r="Y103">
        <v>0</v>
      </c>
      <c r="Z103">
        <v>0</v>
      </c>
      <c r="AA103">
        <v>0</v>
      </c>
      <c r="AB103">
        <v>0</v>
      </c>
      <c r="AC103">
        <v>0</v>
      </c>
      <c r="AD103">
        <v>0</v>
      </c>
      <c r="AE103">
        <v>0</v>
      </c>
      <c r="AF103">
        <v>0</v>
      </c>
      <c r="AG103">
        <v>0</v>
      </c>
      <c r="AH103">
        <v>0</v>
      </c>
      <c r="AK103" s="70">
        <f t="shared" si="4"/>
        <v>0</v>
      </c>
      <c r="AM103" s="70">
        <f>VLOOKUP(B103,Totalt!B102:AU575,39,FALSE)</f>
        <v>0</v>
      </c>
      <c r="AP103" s="70">
        <f t="shared" si="5"/>
        <v>0</v>
      </c>
    </row>
    <row r="104" spans="1:42" x14ac:dyDescent="0.25">
      <c r="A104" t="s">
        <v>80</v>
      </c>
      <c r="B104" t="s">
        <v>132</v>
      </c>
      <c r="C104">
        <v>0</v>
      </c>
      <c r="D104">
        <v>0</v>
      </c>
      <c r="E104">
        <v>0</v>
      </c>
      <c r="F104">
        <v>0</v>
      </c>
      <c r="G104">
        <v>0</v>
      </c>
      <c r="H104">
        <v>0</v>
      </c>
      <c r="I104">
        <v>0.64500000000000002</v>
      </c>
      <c r="J104">
        <v>0</v>
      </c>
      <c r="K104">
        <v>0</v>
      </c>
      <c r="L104">
        <v>0</v>
      </c>
      <c r="M104">
        <v>0</v>
      </c>
      <c r="N104">
        <v>0</v>
      </c>
      <c r="O104">
        <v>0</v>
      </c>
      <c r="P104" s="46">
        <v>0</v>
      </c>
      <c r="Q104" s="46">
        <f t="shared" si="3"/>
        <v>0</v>
      </c>
      <c r="R104">
        <v>1.5429999999999999</v>
      </c>
      <c r="S104">
        <v>0</v>
      </c>
      <c r="T104">
        <v>0</v>
      </c>
      <c r="U104">
        <v>0</v>
      </c>
      <c r="V104">
        <v>0</v>
      </c>
      <c r="W104">
        <v>0</v>
      </c>
      <c r="X104">
        <v>0.29399999999999998</v>
      </c>
      <c r="Y104">
        <v>0</v>
      </c>
      <c r="Z104">
        <v>0</v>
      </c>
      <c r="AA104">
        <v>0</v>
      </c>
      <c r="AB104">
        <v>0</v>
      </c>
      <c r="AC104">
        <v>0</v>
      </c>
      <c r="AD104">
        <v>0</v>
      </c>
      <c r="AE104">
        <v>0</v>
      </c>
      <c r="AF104">
        <v>0</v>
      </c>
      <c r="AG104">
        <v>14.8</v>
      </c>
      <c r="AH104">
        <v>17.282</v>
      </c>
      <c r="AK104" s="70">
        <f t="shared" si="4"/>
        <v>17.282</v>
      </c>
      <c r="AM104" s="70">
        <f>VLOOKUP(B104,Totalt!B103:AU576,39,FALSE)</f>
        <v>17.282</v>
      </c>
      <c r="AP104" s="70">
        <f t="shared" si="5"/>
        <v>0</v>
      </c>
    </row>
    <row r="105" spans="1:42" x14ac:dyDescent="0.25">
      <c r="A105" t="s">
        <v>80</v>
      </c>
      <c r="B105" t="s">
        <v>133</v>
      </c>
      <c r="C105">
        <v>0</v>
      </c>
      <c r="D105">
        <v>0</v>
      </c>
      <c r="E105">
        <v>0</v>
      </c>
      <c r="F105">
        <v>0</v>
      </c>
      <c r="G105">
        <v>0</v>
      </c>
      <c r="H105">
        <v>0</v>
      </c>
      <c r="I105">
        <v>2.1680000000000001</v>
      </c>
      <c r="J105">
        <v>0</v>
      </c>
      <c r="K105">
        <v>0</v>
      </c>
      <c r="L105">
        <v>0</v>
      </c>
      <c r="M105">
        <v>0</v>
      </c>
      <c r="N105">
        <v>0</v>
      </c>
      <c r="O105">
        <v>0</v>
      </c>
      <c r="P105" s="46">
        <v>0</v>
      </c>
      <c r="Q105" s="46">
        <f t="shared" si="3"/>
        <v>0</v>
      </c>
      <c r="R105">
        <v>5.4850000000000003</v>
      </c>
      <c r="S105">
        <v>36.549999999999997</v>
      </c>
      <c r="T105">
        <v>28.15</v>
      </c>
      <c r="U105">
        <v>0</v>
      </c>
      <c r="V105">
        <v>0</v>
      </c>
      <c r="W105">
        <v>0</v>
      </c>
      <c r="X105">
        <v>1.528</v>
      </c>
      <c r="Y105">
        <v>10.1</v>
      </c>
      <c r="Z105">
        <v>0</v>
      </c>
      <c r="AA105">
        <v>0</v>
      </c>
      <c r="AB105">
        <v>0</v>
      </c>
      <c r="AC105">
        <v>0</v>
      </c>
      <c r="AD105">
        <v>0</v>
      </c>
      <c r="AE105">
        <v>1.4</v>
      </c>
      <c r="AF105">
        <v>0.9</v>
      </c>
      <c r="AG105">
        <v>0</v>
      </c>
      <c r="AH105">
        <v>86.281000000000006</v>
      </c>
      <c r="AK105" s="70">
        <f t="shared" si="4"/>
        <v>86.281000000000006</v>
      </c>
      <c r="AM105" s="70">
        <f>VLOOKUP(B105,Totalt!B104:AU577,39,FALSE)</f>
        <v>86.281000000000006</v>
      </c>
      <c r="AP105" s="70">
        <f t="shared" si="5"/>
        <v>0</v>
      </c>
    </row>
    <row r="106" spans="1:42" x14ac:dyDescent="0.25">
      <c r="A106" t="s">
        <v>80</v>
      </c>
      <c r="B106" t="s">
        <v>134</v>
      </c>
      <c r="C106">
        <v>0</v>
      </c>
      <c r="D106">
        <v>0</v>
      </c>
      <c r="E106">
        <v>0</v>
      </c>
      <c r="F106">
        <v>0</v>
      </c>
      <c r="G106">
        <v>0</v>
      </c>
      <c r="H106">
        <v>0</v>
      </c>
      <c r="I106">
        <v>0</v>
      </c>
      <c r="J106">
        <v>0</v>
      </c>
      <c r="K106">
        <v>0</v>
      </c>
      <c r="L106">
        <v>0</v>
      </c>
      <c r="M106">
        <v>0</v>
      </c>
      <c r="N106">
        <v>0</v>
      </c>
      <c r="O106">
        <v>0</v>
      </c>
      <c r="P106" s="46">
        <v>0</v>
      </c>
      <c r="Q106" s="46">
        <f t="shared" si="3"/>
        <v>0</v>
      </c>
      <c r="R106">
        <v>0</v>
      </c>
      <c r="S106">
        <v>0</v>
      </c>
      <c r="T106">
        <v>0</v>
      </c>
      <c r="U106">
        <v>0</v>
      </c>
      <c r="V106">
        <v>0</v>
      </c>
      <c r="W106">
        <v>0</v>
      </c>
      <c r="X106">
        <v>0</v>
      </c>
      <c r="Y106">
        <v>0</v>
      </c>
      <c r="Z106">
        <v>0</v>
      </c>
      <c r="AA106">
        <v>0</v>
      </c>
      <c r="AB106">
        <v>0</v>
      </c>
      <c r="AC106">
        <v>0</v>
      </c>
      <c r="AD106">
        <v>0</v>
      </c>
      <c r="AE106">
        <v>0</v>
      </c>
      <c r="AF106">
        <v>0</v>
      </c>
      <c r="AG106">
        <v>0</v>
      </c>
      <c r="AH106">
        <v>0</v>
      </c>
      <c r="AK106" s="70">
        <f t="shared" si="4"/>
        <v>0</v>
      </c>
      <c r="AM106" s="70">
        <f>VLOOKUP(B106,Totalt!B105:AU578,39,FALSE)</f>
        <v>0</v>
      </c>
      <c r="AP106" s="70">
        <f t="shared" si="5"/>
        <v>0</v>
      </c>
    </row>
    <row r="107" spans="1:42" x14ac:dyDescent="0.25">
      <c r="A107" t="s">
        <v>135</v>
      </c>
      <c r="B107" t="s">
        <v>136</v>
      </c>
      <c r="C107">
        <v>0</v>
      </c>
      <c r="D107">
        <v>10.235300000000001</v>
      </c>
      <c r="E107">
        <v>0</v>
      </c>
      <c r="F107">
        <v>0</v>
      </c>
      <c r="G107">
        <v>0</v>
      </c>
      <c r="H107">
        <v>0</v>
      </c>
      <c r="I107">
        <v>0</v>
      </c>
      <c r="J107">
        <v>0</v>
      </c>
      <c r="K107">
        <v>0</v>
      </c>
      <c r="L107">
        <v>0</v>
      </c>
      <c r="M107">
        <v>0</v>
      </c>
      <c r="N107">
        <v>0</v>
      </c>
      <c r="O107">
        <v>0</v>
      </c>
      <c r="P107" s="46">
        <v>0</v>
      </c>
      <c r="Q107" s="46">
        <f t="shared" si="3"/>
        <v>0</v>
      </c>
      <c r="R107">
        <v>0</v>
      </c>
      <c r="S107">
        <v>0</v>
      </c>
      <c r="T107">
        <v>0</v>
      </c>
      <c r="U107">
        <v>0</v>
      </c>
      <c r="V107">
        <v>0</v>
      </c>
      <c r="W107">
        <v>0</v>
      </c>
      <c r="X107">
        <v>0.22800000000000001</v>
      </c>
      <c r="Y107">
        <v>0</v>
      </c>
      <c r="Z107">
        <v>0</v>
      </c>
      <c r="AA107">
        <v>0</v>
      </c>
      <c r="AB107">
        <v>0</v>
      </c>
      <c r="AC107">
        <v>0</v>
      </c>
      <c r="AD107">
        <v>0</v>
      </c>
      <c r="AE107">
        <v>0</v>
      </c>
      <c r="AF107">
        <v>0</v>
      </c>
      <c r="AG107">
        <v>0</v>
      </c>
      <c r="AH107">
        <v>10.4633</v>
      </c>
      <c r="AK107" s="70">
        <f t="shared" si="4"/>
        <v>10.4633</v>
      </c>
      <c r="AM107" s="70">
        <f>VLOOKUP(B107,Totalt!B106:AU579,39,FALSE)</f>
        <v>10.4633</v>
      </c>
      <c r="AP107" s="70">
        <f t="shared" si="5"/>
        <v>0</v>
      </c>
    </row>
    <row r="108" spans="1:42" x14ac:dyDescent="0.25">
      <c r="A108" t="s">
        <v>137</v>
      </c>
      <c r="B108" t="s">
        <v>138</v>
      </c>
      <c r="C108">
        <v>0</v>
      </c>
      <c r="D108">
        <v>82.342500000000001</v>
      </c>
      <c r="E108">
        <v>0</v>
      </c>
      <c r="F108">
        <v>2.88</v>
      </c>
      <c r="G108">
        <v>0</v>
      </c>
      <c r="H108">
        <v>0</v>
      </c>
      <c r="I108">
        <v>0.22</v>
      </c>
      <c r="J108">
        <v>0</v>
      </c>
      <c r="K108">
        <v>0</v>
      </c>
      <c r="L108">
        <v>0</v>
      </c>
      <c r="M108">
        <v>0</v>
      </c>
      <c r="N108">
        <v>0</v>
      </c>
      <c r="O108">
        <v>0</v>
      </c>
      <c r="P108" s="46">
        <v>24.372</v>
      </c>
      <c r="Q108" s="46">
        <f t="shared" si="3"/>
        <v>12.186</v>
      </c>
      <c r="R108">
        <v>0</v>
      </c>
      <c r="S108">
        <v>2.88</v>
      </c>
      <c r="T108">
        <v>28.82</v>
      </c>
      <c r="U108">
        <v>0</v>
      </c>
      <c r="V108">
        <v>0</v>
      </c>
      <c r="W108">
        <v>0</v>
      </c>
      <c r="X108">
        <v>3.1793399999999998</v>
      </c>
      <c r="Y108">
        <v>0</v>
      </c>
      <c r="Z108">
        <v>0</v>
      </c>
      <c r="AA108">
        <v>0</v>
      </c>
      <c r="AB108">
        <v>0</v>
      </c>
      <c r="AC108">
        <v>0</v>
      </c>
      <c r="AD108">
        <v>0</v>
      </c>
      <c r="AE108">
        <v>0</v>
      </c>
      <c r="AF108">
        <v>0</v>
      </c>
      <c r="AG108">
        <v>1.38706</v>
      </c>
      <c r="AH108">
        <v>146.08089999999999</v>
      </c>
      <c r="AK108" s="70">
        <f t="shared" si="4"/>
        <v>133.89489999999998</v>
      </c>
      <c r="AM108" s="70">
        <f>VLOOKUP(B108,Totalt!B107:AU580,39,FALSE)</f>
        <v>133.89489999999998</v>
      </c>
      <c r="AP108" s="70">
        <f t="shared" si="5"/>
        <v>0</v>
      </c>
    </row>
    <row r="109" spans="1:42" x14ac:dyDescent="0.25">
      <c r="A109" t="s">
        <v>137</v>
      </c>
      <c r="B109" t="s">
        <v>139</v>
      </c>
      <c r="C109">
        <v>0</v>
      </c>
      <c r="D109">
        <v>0</v>
      </c>
      <c r="E109">
        <v>0</v>
      </c>
      <c r="F109">
        <v>1.59</v>
      </c>
      <c r="G109">
        <v>0</v>
      </c>
      <c r="H109">
        <v>0</v>
      </c>
      <c r="I109">
        <v>7.9000000000000001E-2</v>
      </c>
      <c r="J109">
        <v>0</v>
      </c>
      <c r="K109">
        <v>0</v>
      </c>
      <c r="L109">
        <v>0</v>
      </c>
      <c r="M109">
        <v>0</v>
      </c>
      <c r="N109">
        <v>0</v>
      </c>
      <c r="O109">
        <v>0</v>
      </c>
      <c r="P109" s="46">
        <v>0</v>
      </c>
      <c r="Q109" s="46">
        <f t="shared" si="3"/>
        <v>0</v>
      </c>
      <c r="R109">
        <v>0</v>
      </c>
      <c r="S109">
        <v>1.59</v>
      </c>
      <c r="T109">
        <v>1.59</v>
      </c>
      <c r="U109">
        <v>0</v>
      </c>
      <c r="V109">
        <v>0</v>
      </c>
      <c r="W109">
        <v>0</v>
      </c>
      <c r="X109">
        <v>8.8800000000000004E-2</v>
      </c>
      <c r="Y109">
        <v>0</v>
      </c>
      <c r="Z109">
        <v>0</v>
      </c>
      <c r="AA109">
        <v>0</v>
      </c>
      <c r="AB109">
        <v>0</v>
      </c>
      <c r="AC109">
        <v>0</v>
      </c>
      <c r="AD109">
        <v>0</v>
      </c>
      <c r="AE109">
        <v>0</v>
      </c>
      <c r="AF109">
        <v>0</v>
      </c>
      <c r="AG109">
        <v>0</v>
      </c>
      <c r="AH109">
        <v>4.9378000000000002</v>
      </c>
      <c r="AK109" s="70">
        <f t="shared" si="4"/>
        <v>4.9378000000000002</v>
      </c>
      <c r="AM109" s="70">
        <f>VLOOKUP(B109,Totalt!B108:AU581,39,FALSE)</f>
        <v>4.9378000000000002</v>
      </c>
      <c r="AP109" s="70">
        <f t="shared" si="5"/>
        <v>0</v>
      </c>
    </row>
    <row r="110" spans="1:42" x14ac:dyDescent="0.25">
      <c r="A110" t="s">
        <v>137</v>
      </c>
      <c r="B110" t="s">
        <v>140</v>
      </c>
      <c r="C110">
        <v>0</v>
      </c>
      <c r="D110">
        <v>0</v>
      </c>
      <c r="E110">
        <v>0</v>
      </c>
      <c r="F110">
        <v>7.37</v>
      </c>
      <c r="G110">
        <v>0</v>
      </c>
      <c r="H110">
        <v>0</v>
      </c>
      <c r="I110">
        <v>0.11</v>
      </c>
      <c r="J110">
        <v>0</v>
      </c>
      <c r="K110">
        <v>0</v>
      </c>
      <c r="L110">
        <v>0</v>
      </c>
      <c r="M110">
        <v>0</v>
      </c>
      <c r="N110">
        <v>0</v>
      </c>
      <c r="O110">
        <v>0</v>
      </c>
      <c r="P110" s="46">
        <v>0</v>
      </c>
      <c r="Q110" s="46">
        <f t="shared" si="3"/>
        <v>0</v>
      </c>
      <c r="R110">
        <v>0</v>
      </c>
      <c r="S110">
        <v>7.37</v>
      </c>
      <c r="T110">
        <v>7.37</v>
      </c>
      <c r="U110">
        <v>0</v>
      </c>
      <c r="V110">
        <v>0</v>
      </c>
      <c r="W110">
        <v>0</v>
      </c>
      <c r="X110">
        <v>0.43931999999999999</v>
      </c>
      <c r="Y110">
        <v>0</v>
      </c>
      <c r="Z110">
        <v>0</v>
      </c>
      <c r="AA110">
        <v>0</v>
      </c>
      <c r="AB110">
        <v>0</v>
      </c>
      <c r="AC110">
        <v>0</v>
      </c>
      <c r="AD110">
        <v>0</v>
      </c>
      <c r="AE110">
        <v>0</v>
      </c>
      <c r="AF110">
        <v>0</v>
      </c>
      <c r="AG110">
        <v>0</v>
      </c>
      <c r="AH110">
        <v>22.659320000000001</v>
      </c>
      <c r="AK110" s="70">
        <f t="shared" si="4"/>
        <v>22.659320000000001</v>
      </c>
      <c r="AM110" s="70">
        <f>VLOOKUP(B110,Totalt!B109:AU582,39,FALSE)</f>
        <v>22.659320000000001</v>
      </c>
      <c r="AP110" s="70">
        <f t="shared" si="5"/>
        <v>0</v>
      </c>
    </row>
    <row r="111" spans="1:42" x14ac:dyDescent="0.25">
      <c r="A111" t="s">
        <v>141</v>
      </c>
      <c r="B111" t="s">
        <v>142</v>
      </c>
      <c r="C111">
        <v>0</v>
      </c>
      <c r="D111">
        <v>0</v>
      </c>
      <c r="E111">
        <v>0</v>
      </c>
      <c r="F111">
        <v>0</v>
      </c>
      <c r="G111">
        <v>0</v>
      </c>
      <c r="H111">
        <v>0.42799999999999999</v>
      </c>
      <c r="I111">
        <v>2.7120000000000002</v>
      </c>
      <c r="J111">
        <v>0</v>
      </c>
      <c r="K111">
        <v>0</v>
      </c>
      <c r="L111">
        <v>0</v>
      </c>
      <c r="M111">
        <v>0</v>
      </c>
      <c r="N111">
        <v>0</v>
      </c>
      <c r="O111">
        <v>0</v>
      </c>
      <c r="P111" s="46">
        <v>0</v>
      </c>
      <c r="Q111" s="46">
        <f t="shared" si="3"/>
        <v>0</v>
      </c>
      <c r="R111">
        <v>0</v>
      </c>
      <c r="S111">
        <v>0</v>
      </c>
      <c r="T111">
        <v>1.831</v>
      </c>
      <c r="U111">
        <v>0</v>
      </c>
      <c r="V111">
        <v>0</v>
      </c>
      <c r="W111">
        <v>0</v>
      </c>
      <c r="X111">
        <v>1.0130999999999999</v>
      </c>
      <c r="Y111">
        <v>13.712</v>
      </c>
      <c r="Z111">
        <v>18.635000000000002</v>
      </c>
      <c r="AA111">
        <v>0</v>
      </c>
      <c r="AB111">
        <v>5.3999999999999999E-2</v>
      </c>
      <c r="AC111">
        <v>0.19700000000000001</v>
      </c>
      <c r="AD111">
        <v>14.808199999999999</v>
      </c>
      <c r="AE111">
        <v>0</v>
      </c>
      <c r="AF111">
        <v>0.48299999999999998</v>
      </c>
      <c r="AG111">
        <v>0</v>
      </c>
      <c r="AH111">
        <v>53.873300000000008</v>
      </c>
      <c r="AK111" s="70">
        <f t="shared" si="4"/>
        <v>53.873300000000008</v>
      </c>
      <c r="AM111" s="70">
        <f>VLOOKUP(B111,Totalt!B110:AU583,39,FALSE)</f>
        <v>53.8733</v>
      </c>
      <c r="AP111" s="70">
        <f t="shared" si="5"/>
        <v>0</v>
      </c>
    </row>
    <row r="112" spans="1:42" x14ac:dyDescent="0.25">
      <c r="A112" t="s">
        <v>143</v>
      </c>
      <c r="B112" t="s">
        <v>144</v>
      </c>
      <c r="C112">
        <v>0</v>
      </c>
      <c r="D112">
        <v>0</v>
      </c>
      <c r="E112">
        <v>0</v>
      </c>
      <c r="F112">
        <v>6.2149999999999999</v>
      </c>
      <c r="G112">
        <v>0</v>
      </c>
      <c r="H112">
        <v>0</v>
      </c>
      <c r="I112">
        <v>1.1559999999999999</v>
      </c>
      <c r="J112">
        <v>0</v>
      </c>
      <c r="K112">
        <v>0</v>
      </c>
      <c r="L112">
        <v>0</v>
      </c>
      <c r="M112">
        <v>0</v>
      </c>
      <c r="N112">
        <v>0</v>
      </c>
      <c r="O112">
        <v>0</v>
      </c>
      <c r="P112" s="46">
        <v>2.52</v>
      </c>
      <c r="Q112" s="46">
        <f t="shared" si="3"/>
        <v>1.26</v>
      </c>
      <c r="R112">
        <v>0</v>
      </c>
      <c r="S112">
        <v>0</v>
      </c>
      <c r="T112">
        <v>0</v>
      </c>
      <c r="U112">
        <v>0</v>
      </c>
      <c r="V112">
        <v>0</v>
      </c>
      <c r="W112">
        <v>0</v>
      </c>
      <c r="X112">
        <v>0.36699999999999999</v>
      </c>
      <c r="Y112">
        <v>0</v>
      </c>
      <c r="Z112">
        <v>0</v>
      </c>
      <c r="AA112">
        <v>0</v>
      </c>
      <c r="AB112">
        <v>0</v>
      </c>
      <c r="AC112">
        <v>0</v>
      </c>
      <c r="AD112">
        <v>0</v>
      </c>
      <c r="AE112">
        <v>0</v>
      </c>
      <c r="AF112">
        <v>0</v>
      </c>
      <c r="AG112">
        <v>12.309699999999999</v>
      </c>
      <c r="AH112">
        <v>22.567699999999999</v>
      </c>
      <c r="AK112" s="70">
        <f t="shared" si="4"/>
        <v>21.307699999999997</v>
      </c>
      <c r="AM112" s="70">
        <f>VLOOKUP(B112,Totalt!B111:AU584,39,FALSE)</f>
        <v>21.307700000000001</v>
      </c>
      <c r="AP112" s="70">
        <f t="shared" si="5"/>
        <v>0</v>
      </c>
    </row>
    <row r="113" spans="1:42" x14ac:dyDescent="0.25">
      <c r="A113" t="s">
        <v>143</v>
      </c>
      <c r="B113" t="s">
        <v>145</v>
      </c>
      <c r="C113">
        <v>0</v>
      </c>
      <c r="D113">
        <v>0</v>
      </c>
      <c r="E113">
        <v>0</v>
      </c>
      <c r="F113">
        <v>0</v>
      </c>
      <c r="G113">
        <v>0</v>
      </c>
      <c r="H113">
        <v>0</v>
      </c>
      <c r="I113">
        <v>0.44600000000000001</v>
      </c>
      <c r="J113">
        <v>0</v>
      </c>
      <c r="K113">
        <v>0</v>
      </c>
      <c r="L113">
        <v>0</v>
      </c>
      <c r="M113">
        <v>0</v>
      </c>
      <c r="N113">
        <v>0</v>
      </c>
      <c r="O113">
        <v>0</v>
      </c>
      <c r="P113" s="46">
        <v>0</v>
      </c>
      <c r="Q113" s="46">
        <f t="shared" si="3"/>
        <v>0</v>
      </c>
      <c r="R113">
        <v>2.2919999999999998</v>
      </c>
      <c r="S113">
        <v>0</v>
      </c>
      <c r="T113">
        <v>0</v>
      </c>
      <c r="U113">
        <v>0</v>
      </c>
      <c r="V113">
        <v>0</v>
      </c>
      <c r="W113">
        <v>0</v>
      </c>
      <c r="X113">
        <v>0.17399999999999999</v>
      </c>
      <c r="Y113">
        <v>0</v>
      </c>
      <c r="Z113">
        <v>0</v>
      </c>
      <c r="AA113">
        <v>0</v>
      </c>
      <c r="AB113">
        <v>0</v>
      </c>
      <c r="AC113">
        <v>0</v>
      </c>
      <c r="AD113">
        <v>0</v>
      </c>
      <c r="AE113">
        <v>0</v>
      </c>
      <c r="AF113">
        <v>0</v>
      </c>
      <c r="AG113">
        <v>40.686500000000002</v>
      </c>
      <c r="AH113">
        <v>43.598500000000001</v>
      </c>
      <c r="AK113" s="70">
        <f t="shared" si="4"/>
        <v>43.598500000000001</v>
      </c>
      <c r="AM113" s="70">
        <f>VLOOKUP(B113,Totalt!B112:AU585,39,FALSE)</f>
        <v>43.598500000000001</v>
      </c>
      <c r="AP113" s="70">
        <f t="shared" si="5"/>
        <v>0</v>
      </c>
    </row>
    <row r="114" spans="1:42" x14ac:dyDescent="0.25">
      <c r="A114" t="s">
        <v>146</v>
      </c>
      <c r="B114" t="s">
        <v>147</v>
      </c>
      <c r="C114">
        <v>0</v>
      </c>
      <c r="D114">
        <v>0</v>
      </c>
      <c r="E114">
        <v>0</v>
      </c>
      <c r="F114">
        <v>0</v>
      </c>
      <c r="G114">
        <v>0</v>
      </c>
      <c r="H114">
        <v>0</v>
      </c>
      <c r="I114">
        <v>0</v>
      </c>
      <c r="J114">
        <v>0</v>
      </c>
      <c r="K114">
        <v>0</v>
      </c>
      <c r="L114">
        <v>0</v>
      </c>
      <c r="M114">
        <v>0</v>
      </c>
      <c r="N114">
        <v>0</v>
      </c>
      <c r="O114">
        <v>0</v>
      </c>
      <c r="P114" s="46">
        <v>0</v>
      </c>
      <c r="Q114" s="46">
        <f t="shared" si="3"/>
        <v>0</v>
      </c>
      <c r="R114">
        <v>0</v>
      </c>
      <c r="S114">
        <v>0</v>
      </c>
      <c r="T114">
        <v>0</v>
      </c>
      <c r="U114">
        <v>0</v>
      </c>
      <c r="V114">
        <v>0</v>
      </c>
      <c r="W114">
        <v>0</v>
      </c>
      <c r="X114">
        <v>0</v>
      </c>
      <c r="Y114">
        <v>0</v>
      </c>
      <c r="Z114">
        <v>0</v>
      </c>
      <c r="AA114">
        <v>0</v>
      </c>
      <c r="AB114">
        <v>0</v>
      </c>
      <c r="AC114">
        <v>0</v>
      </c>
      <c r="AD114">
        <v>0</v>
      </c>
      <c r="AE114">
        <v>0</v>
      </c>
      <c r="AF114">
        <v>0</v>
      </c>
      <c r="AG114">
        <v>0</v>
      </c>
      <c r="AH114">
        <v>0</v>
      </c>
      <c r="AK114" s="70">
        <f t="shared" si="4"/>
        <v>0</v>
      </c>
      <c r="AM114" s="70">
        <f>VLOOKUP(B114,Totalt!B113:AU586,39,FALSE)</f>
        <v>0</v>
      </c>
      <c r="AP114" s="70">
        <f t="shared" si="5"/>
        <v>0</v>
      </c>
    </row>
    <row r="115" spans="1:42" x14ac:dyDescent="0.25">
      <c r="A115" t="s">
        <v>146</v>
      </c>
      <c r="B115" t="s">
        <v>148</v>
      </c>
      <c r="C115">
        <v>0</v>
      </c>
      <c r="D115">
        <v>0</v>
      </c>
      <c r="E115">
        <v>0</v>
      </c>
      <c r="F115">
        <v>0</v>
      </c>
      <c r="G115">
        <v>0</v>
      </c>
      <c r="H115">
        <v>0</v>
      </c>
      <c r="I115">
        <v>0</v>
      </c>
      <c r="J115">
        <v>0</v>
      </c>
      <c r="K115">
        <v>0</v>
      </c>
      <c r="L115">
        <v>0</v>
      </c>
      <c r="M115">
        <v>0</v>
      </c>
      <c r="N115">
        <v>0</v>
      </c>
      <c r="O115">
        <v>0</v>
      </c>
      <c r="P115" s="46">
        <v>0</v>
      </c>
      <c r="Q115" s="46">
        <f t="shared" si="3"/>
        <v>0</v>
      </c>
      <c r="R115">
        <v>0</v>
      </c>
      <c r="S115">
        <v>0</v>
      </c>
      <c r="T115">
        <v>0</v>
      </c>
      <c r="U115">
        <v>0</v>
      </c>
      <c r="V115">
        <v>0</v>
      </c>
      <c r="W115">
        <v>0</v>
      </c>
      <c r="X115">
        <v>0</v>
      </c>
      <c r="Y115">
        <v>0</v>
      </c>
      <c r="Z115">
        <v>0</v>
      </c>
      <c r="AA115">
        <v>0</v>
      </c>
      <c r="AB115">
        <v>0</v>
      </c>
      <c r="AC115">
        <v>0</v>
      </c>
      <c r="AD115">
        <v>0</v>
      </c>
      <c r="AE115">
        <v>0</v>
      </c>
      <c r="AF115">
        <v>0</v>
      </c>
      <c r="AG115">
        <v>0</v>
      </c>
      <c r="AH115">
        <v>0</v>
      </c>
      <c r="AK115" s="70">
        <f t="shared" si="4"/>
        <v>0</v>
      </c>
      <c r="AM115" s="70">
        <f>VLOOKUP(B115,Totalt!B114:AU587,39,FALSE)</f>
        <v>0</v>
      </c>
      <c r="AP115" s="70">
        <f t="shared" si="5"/>
        <v>0</v>
      </c>
    </row>
    <row r="116" spans="1:42" x14ac:dyDescent="0.25">
      <c r="A116" t="s">
        <v>146</v>
      </c>
      <c r="B116" t="s">
        <v>149</v>
      </c>
      <c r="C116">
        <v>0</v>
      </c>
      <c r="D116">
        <v>0</v>
      </c>
      <c r="E116">
        <v>0</v>
      </c>
      <c r="F116">
        <v>0</v>
      </c>
      <c r="G116">
        <v>0</v>
      </c>
      <c r="H116">
        <v>0</v>
      </c>
      <c r="I116">
        <v>1.1200000000000001</v>
      </c>
      <c r="J116">
        <v>0</v>
      </c>
      <c r="K116">
        <v>0</v>
      </c>
      <c r="L116">
        <v>0</v>
      </c>
      <c r="M116">
        <v>0</v>
      </c>
      <c r="N116">
        <v>0</v>
      </c>
      <c r="O116">
        <v>0</v>
      </c>
      <c r="P116" s="46">
        <v>16.399999999999999</v>
      </c>
      <c r="Q116" s="46">
        <f t="shared" si="3"/>
        <v>8.1999999999999993</v>
      </c>
      <c r="R116">
        <v>0</v>
      </c>
      <c r="S116">
        <v>4.5599999999999996</v>
      </c>
      <c r="T116">
        <v>0</v>
      </c>
      <c r="U116">
        <v>0</v>
      </c>
      <c r="V116">
        <v>0</v>
      </c>
      <c r="W116">
        <v>0</v>
      </c>
      <c r="X116">
        <v>1.6</v>
      </c>
      <c r="Y116">
        <v>0</v>
      </c>
      <c r="Z116">
        <v>1.51</v>
      </c>
      <c r="AA116">
        <v>0</v>
      </c>
      <c r="AB116">
        <v>0</v>
      </c>
      <c r="AC116">
        <v>0</v>
      </c>
      <c r="AD116">
        <v>0</v>
      </c>
      <c r="AE116">
        <v>0</v>
      </c>
      <c r="AF116">
        <v>0</v>
      </c>
      <c r="AG116">
        <v>53.71</v>
      </c>
      <c r="AH116">
        <v>78.900000000000006</v>
      </c>
      <c r="AK116" s="70">
        <f t="shared" si="4"/>
        <v>70.7</v>
      </c>
      <c r="AM116" s="70">
        <f>VLOOKUP(B116,Totalt!B115:AU588,39,FALSE)</f>
        <v>70.699999999999989</v>
      </c>
      <c r="AP116" s="70">
        <f t="shared" si="5"/>
        <v>0</v>
      </c>
    </row>
    <row r="117" spans="1:42" x14ac:dyDescent="0.25">
      <c r="A117" t="s">
        <v>146</v>
      </c>
      <c r="B117" t="s">
        <v>150</v>
      </c>
      <c r="C117">
        <v>0</v>
      </c>
      <c r="D117">
        <v>0</v>
      </c>
      <c r="E117">
        <v>0</v>
      </c>
      <c r="F117">
        <v>0</v>
      </c>
      <c r="G117">
        <v>0</v>
      </c>
      <c r="H117">
        <v>0</v>
      </c>
      <c r="I117">
        <v>0</v>
      </c>
      <c r="J117">
        <v>0</v>
      </c>
      <c r="K117">
        <v>0</v>
      </c>
      <c r="L117">
        <v>0</v>
      </c>
      <c r="M117">
        <v>0</v>
      </c>
      <c r="N117">
        <v>0</v>
      </c>
      <c r="O117">
        <v>0</v>
      </c>
      <c r="P117" s="46">
        <v>0</v>
      </c>
      <c r="Q117" s="46">
        <f t="shared" si="3"/>
        <v>0</v>
      </c>
      <c r="R117">
        <v>0</v>
      </c>
      <c r="S117">
        <v>0</v>
      </c>
      <c r="T117">
        <v>0</v>
      </c>
      <c r="U117">
        <v>0</v>
      </c>
      <c r="V117">
        <v>0</v>
      </c>
      <c r="W117">
        <v>0</v>
      </c>
      <c r="X117">
        <v>0</v>
      </c>
      <c r="Y117">
        <v>0</v>
      </c>
      <c r="Z117">
        <v>0</v>
      </c>
      <c r="AA117">
        <v>0</v>
      </c>
      <c r="AB117">
        <v>0</v>
      </c>
      <c r="AC117">
        <v>0</v>
      </c>
      <c r="AD117">
        <v>0</v>
      </c>
      <c r="AE117">
        <v>0</v>
      </c>
      <c r="AF117">
        <v>0</v>
      </c>
      <c r="AG117">
        <v>0</v>
      </c>
      <c r="AH117">
        <v>0</v>
      </c>
      <c r="AK117" s="70">
        <f t="shared" si="4"/>
        <v>0</v>
      </c>
      <c r="AM117" s="70">
        <f>VLOOKUP(B117,Totalt!B116:AU589,39,FALSE)</f>
        <v>0</v>
      </c>
      <c r="AP117" s="70">
        <f t="shared" si="5"/>
        <v>0</v>
      </c>
    </row>
    <row r="118" spans="1:42" x14ac:dyDescent="0.25">
      <c r="A118" t="s">
        <v>146</v>
      </c>
      <c r="B118" t="s">
        <v>151</v>
      </c>
      <c r="C118">
        <v>0</v>
      </c>
      <c r="D118">
        <v>0</v>
      </c>
      <c r="E118">
        <v>0</v>
      </c>
      <c r="F118">
        <v>0</v>
      </c>
      <c r="G118">
        <v>0</v>
      </c>
      <c r="H118">
        <v>0</v>
      </c>
      <c r="I118">
        <v>0</v>
      </c>
      <c r="J118">
        <v>0</v>
      </c>
      <c r="K118">
        <v>0</v>
      </c>
      <c r="L118">
        <v>0</v>
      </c>
      <c r="M118">
        <v>0</v>
      </c>
      <c r="N118">
        <v>0</v>
      </c>
      <c r="O118">
        <v>0</v>
      </c>
      <c r="P118" s="46">
        <v>0</v>
      </c>
      <c r="Q118" s="46">
        <f t="shared" si="3"/>
        <v>0</v>
      </c>
      <c r="R118">
        <v>0</v>
      </c>
      <c r="S118">
        <v>0</v>
      </c>
      <c r="T118">
        <v>0</v>
      </c>
      <c r="U118">
        <v>0</v>
      </c>
      <c r="V118">
        <v>0</v>
      </c>
      <c r="W118">
        <v>0</v>
      </c>
      <c r="X118">
        <v>0</v>
      </c>
      <c r="Y118">
        <v>0</v>
      </c>
      <c r="Z118">
        <v>0</v>
      </c>
      <c r="AA118">
        <v>0</v>
      </c>
      <c r="AB118">
        <v>0</v>
      </c>
      <c r="AC118">
        <v>0</v>
      </c>
      <c r="AD118">
        <v>0</v>
      </c>
      <c r="AE118">
        <v>0</v>
      </c>
      <c r="AF118">
        <v>0</v>
      </c>
      <c r="AG118">
        <v>0</v>
      </c>
      <c r="AH118">
        <v>0</v>
      </c>
      <c r="AK118" s="70">
        <f t="shared" si="4"/>
        <v>0</v>
      </c>
      <c r="AM118" s="70">
        <f>VLOOKUP(B118,Totalt!B117:AU590,39,FALSE)</f>
        <v>0</v>
      </c>
      <c r="AP118" s="70">
        <f t="shared" si="5"/>
        <v>0</v>
      </c>
    </row>
    <row r="119" spans="1:42" x14ac:dyDescent="0.25">
      <c r="A119" t="s">
        <v>152</v>
      </c>
      <c r="B119" t="s">
        <v>153</v>
      </c>
      <c r="C119">
        <v>0</v>
      </c>
      <c r="D119">
        <v>0</v>
      </c>
      <c r="E119">
        <v>0</v>
      </c>
      <c r="F119">
        <v>1.0235399999999999</v>
      </c>
      <c r="G119">
        <v>0</v>
      </c>
      <c r="H119">
        <v>0</v>
      </c>
      <c r="I119">
        <v>4.5916600000000001</v>
      </c>
      <c r="J119">
        <v>0</v>
      </c>
      <c r="K119">
        <v>0</v>
      </c>
      <c r="L119">
        <v>67.297700000000006</v>
      </c>
      <c r="M119">
        <v>5.5992600000000001</v>
      </c>
      <c r="N119">
        <v>0</v>
      </c>
      <c r="O119">
        <v>75.741900000000001</v>
      </c>
      <c r="P119" s="46">
        <v>0</v>
      </c>
      <c r="Q119" s="46">
        <f t="shared" si="3"/>
        <v>0</v>
      </c>
      <c r="R119">
        <v>0</v>
      </c>
      <c r="S119">
        <v>0.51176999999999995</v>
      </c>
      <c r="T119">
        <v>22.0061</v>
      </c>
      <c r="U119">
        <v>0</v>
      </c>
      <c r="V119">
        <v>0</v>
      </c>
      <c r="W119">
        <v>0</v>
      </c>
      <c r="X119">
        <v>6.5992600000000001</v>
      </c>
      <c r="Y119">
        <v>0</v>
      </c>
      <c r="Z119">
        <v>24</v>
      </c>
      <c r="AA119">
        <v>0</v>
      </c>
      <c r="AB119">
        <v>0</v>
      </c>
      <c r="AC119">
        <v>0</v>
      </c>
      <c r="AD119">
        <v>9.6710499999999993</v>
      </c>
      <c r="AE119">
        <v>0</v>
      </c>
      <c r="AF119">
        <v>0</v>
      </c>
      <c r="AG119">
        <v>0</v>
      </c>
      <c r="AH119">
        <v>217.04224000000002</v>
      </c>
      <c r="AK119" s="70">
        <f t="shared" si="4"/>
        <v>211.44298000000003</v>
      </c>
      <c r="AM119" s="70">
        <f>VLOOKUP(B119,Totalt!B118:AU591,39,FALSE)</f>
        <v>211.44298000000003</v>
      </c>
      <c r="AP119" s="70">
        <f t="shared" si="5"/>
        <v>0</v>
      </c>
    </row>
    <row r="120" spans="1:42" x14ac:dyDescent="0.25">
      <c r="A120" t="s">
        <v>154</v>
      </c>
      <c r="B120" t="s">
        <v>155</v>
      </c>
      <c r="C120">
        <v>0</v>
      </c>
      <c r="D120">
        <v>0</v>
      </c>
      <c r="E120">
        <v>0</v>
      </c>
      <c r="F120">
        <v>0</v>
      </c>
      <c r="G120">
        <v>0</v>
      </c>
      <c r="H120">
        <v>0</v>
      </c>
      <c r="I120">
        <v>0</v>
      </c>
      <c r="J120">
        <v>0</v>
      </c>
      <c r="K120">
        <v>0</v>
      </c>
      <c r="L120">
        <v>0</v>
      </c>
      <c r="M120">
        <v>0</v>
      </c>
      <c r="N120">
        <v>0</v>
      </c>
      <c r="O120">
        <v>0</v>
      </c>
      <c r="P120" s="46">
        <v>0</v>
      </c>
      <c r="Q120" s="46">
        <f t="shared" si="3"/>
        <v>0</v>
      </c>
      <c r="R120">
        <v>5.9</v>
      </c>
      <c r="S120">
        <v>0</v>
      </c>
      <c r="T120">
        <v>0</v>
      </c>
      <c r="U120">
        <v>0</v>
      </c>
      <c r="V120">
        <v>0</v>
      </c>
      <c r="W120">
        <v>0</v>
      </c>
      <c r="X120">
        <v>0.14699999999999999</v>
      </c>
      <c r="Y120">
        <v>0</v>
      </c>
      <c r="Z120">
        <v>0</v>
      </c>
      <c r="AA120">
        <v>0</v>
      </c>
      <c r="AB120">
        <v>0</v>
      </c>
      <c r="AC120">
        <v>0</v>
      </c>
      <c r="AD120">
        <v>0</v>
      </c>
      <c r="AE120">
        <v>0</v>
      </c>
      <c r="AF120">
        <v>0</v>
      </c>
      <c r="AG120">
        <v>0</v>
      </c>
      <c r="AH120">
        <v>6.0470000000000006</v>
      </c>
      <c r="AK120" s="70">
        <f t="shared" si="4"/>
        <v>6.0470000000000006</v>
      </c>
      <c r="AM120" s="70">
        <f>VLOOKUP(B120,Totalt!B119:AU592,39,FALSE)</f>
        <v>6.0470000000000006</v>
      </c>
      <c r="AP120" s="70">
        <f t="shared" si="5"/>
        <v>0</v>
      </c>
    </row>
    <row r="121" spans="1:42" x14ac:dyDescent="0.25">
      <c r="A121" t="s">
        <v>154</v>
      </c>
      <c r="B121" t="s">
        <v>156</v>
      </c>
      <c r="C121">
        <v>0</v>
      </c>
      <c r="D121">
        <v>0</v>
      </c>
      <c r="E121">
        <v>0</v>
      </c>
      <c r="F121">
        <v>0</v>
      </c>
      <c r="G121">
        <v>0</v>
      </c>
      <c r="H121">
        <v>0</v>
      </c>
      <c r="I121">
        <v>1.1299999999999999</v>
      </c>
      <c r="J121">
        <v>0</v>
      </c>
      <c r="K121">
        <v>0</v>
      </c>
      <c r="L121">
        <v>0</v>
      </c>
      <c r="M121">
        <v>0</v>
      </c>
      <c r="N121">
        <v>0</v>
      </c>
      <c r="O121">
        <v>0</v>
      </c>
      <c r="P121" s="46">
        <v>0</v>
      </c>
      <c r="Q121" s="46">
        <f t="shared" si="3"/>
        <v>0</v>
      </c>
      <c r="R121">
        <v>0</v>
      </c>
      <c r="S121">
        <v>0</v>
      </c>
      <c r="T121">
        <v>5.15</v>
      </c>
      <c r="U121">
        <v>0</v>
      </c>
      <c r="V121">
        <v>0</v>
      </c>
      <c r="W121">
        <v>0</v>
      </c>
      <c r="X121">
        <v>9.8100000000000007E-2</v>
      </c>
      <c r="Y121">
        <v>0</v>
      </c>
      <c r="Z121">
        <v>0</v>
      </c>
      <c r="AA121">
        <v>0</v>
      </c>
      <c r="AB121">
        <v>0</v>
      </c>
      <c r="AC121">
        <v>0</v>
      </c>
      <c r="AD121">
        <v>0</v>
      </c>
      <c r="AE121">
        <v>0</v>
      </c>
      <c r="AF121">
        <v>0</v>
      </c>
      <c r="AG121">
        <v>0</v>
      </c>
      <c r="AH121">
        <v>6.3780999999999999</v>
      </c>
      <c r="AK121" s="70">
        <f t="shared" si="4"/>
        <v>6.3780999999999999</v>
      </c>
      <c r="AM121" s="70">
        <f>VLOOKUP(B121,Totalt!B120:AU593,39,FALSE)</f>
        <v>6.3780999999999999</v>
      </c>
      <c r="AP121" s="70">
        <f t="shared" si="5"/>
        <v>0</v>
      </c>
    </row>
    <row r="122" spans="1:42" x14ac:dyDescent="0.25">
      <c r="A122" t="s">
        <v>154</v>
      </c>
      <c r="B122" t="s">
        <v>157</v>
      </c>
      <c r="C122">
        <v>0</v>
      </c>
      <c r="D122">
        <v>0</v>
      </c>
      <c r="E122">
        <v>0</v>
      </c>
      <c r="F122">
        <v>0</v>
      </c>
      <c r="G122">
        <v>0</v>
      </c>
      <c r="H122">
        <v>0</v>
      </c>
      <c r="I122">
        <v>0</v>
      </c>
      <c r="J122">
        <v>0</v>
      </c>
      <c r="K122">
        <v>0</v>
      </c>
      <c r="L122">
        <v>0</v>
      </c>
      <c r="M122">
        <v>0</v>
      </c>
      <c r="N122">
        <v>0</v>
      </c>
      <c r="O122">
        <v>0</v>
      </c>
      <c r="P122" s="46">
        <v>0</v>
      </c>
      <c r="Q122" s="46">
        <f t="shared" si="3"/>
        <v>0</v>
      </c>
      <c r="R122">
        <v>0</v>
      </c>
      <c r="S122">
        <v>8.89</v>
      </c>
      <c r="T122">
        <v>0</v>
      </c>
      <c r="U122">
        <v>0</v>
      </c>
      <c r="V122">
        <v>0</v>
      </c>
      <c r="W122">
        <v>0</v>
      </c>
      <c r="X122">
        <v>0.14853</v>
      </c>
      <c r="Y122">
        <v>0</v>
      </c>
      <c r="Z122">
        <v>0.09</v>
      </c>
      <c r="AA122">
        <v>0</v>
      </c>
      <c r="AB122">
        <v>0</v>
      </c>
      <c r="AC122">
        <v>0</v>
      </c>
      <c r="AD122">
        <v>0</v>
      </c>
      <c r="AE122">
        <v>0</v>
      </c>
      <c r="AF122">
        <v>0</v>
      </c>
      <c r="AG122">
        <v>0</v>
      </c>
      <c r="AH122">
        <v>9.1285299999999996</v>
      </c>
      <c r="AK122" s="70">
        <f t="shared" si="4"/>
        <v>9.1285299999999996</v>
      </c>
      <c r="AM122" s="70">
        <f>VLOOKUP(B122,Totalt!B121:AU594,39,FALSE)</f>
        <v>9.1285299999999996</v>
      </c>
      <c r="AP122" s="70">
        <f t="shared" si="5"/>
        <v>0</v>
      </c>
    </row>
    <row r="123" spans="1:42" x14ac:dyDescent="0.25">
      <c r="A123" t="s">
        <v>154</v>
      </c>
      <c r="B123" t="s">
        <v>158</v>
      </c>
      <c r="C123">
        <v>0</v>
      </c>
      <c r="D123">
        <v>0</v>
      </c>
      <c r="E123">
        <v>0</v>
      </c>
      <c r="F123">
        <v>0</v>
      </c>
      <c r="G123">
        <v>0</v>
      </c>
      <c r="H123">
        <v>0</v>
      </c>
      <c r="I123">
        <v>1.1100000000000001</v>
      </c>
      <c r="J123">
        <v>0</v>
      </c>
      <c r="K123">
        <v>0</v>
      </c>
      <c r="L123">
        <v>0</v>
      </c>
      <c r="M123">
        <v>0</v>
      </c>
      <c r="N123">
        <v>0</v>
      </c>
      <c r="O123">
        <v>0</v>
      </c>
      <c r="P123" s="46">
        <v>0</v>
      </c>
      <c r="Q123" s="46">
        <f t="shared" si="3"/>
        <v>0</v>
      </c>
      <c r="R123">
        <v>0</v>
      </c>
      <c r="S123">
        <v>9.24</v>
      </c>
      <c r="T123">
        <v>5.89</v>
      </c>
      <c r="U123">
        <v>0</v>
      </c>
      <c r="V123">
        <v>0</v>
      </c>
      <c r="W123">
        <v>0</v>
      </c>
      <c r="X123">
        <v>0.22500000000000001</v>
      </c>
      <c r="Y123">
        <v>0</v>
      </c>
      <c r="Z123">
        <v>0</v>
      </c>
      <c r="AA123">
        <v>0</v>
      </c>
      <c r="AB123">
        <v>0</v>
      </c>
      <c r="AC123">
        <v>0</v>
      </c>
      <c r="AD123">
        <v>0</v>
      </c>
      <c r="AE123">
        <v>0</v>
      </c>
      <c r="AF123">
        <v>0</v>
      </c>
      <c r="AG123">
        <v>0</v>
      </c>
      <c r="AH123">
        <v>16.465</v>
      </c>
      <c r="AK123" s="70">
        <f t="shared" si="4"/>
        <v>16.465</v>
      </c>
      <c r="AM123" s="70">
        <f>VLOOKUP(B123,Totalt!B122:AU595,39,FALSE)</f>
        <v>16.465</v>
      </c>
      <c r="AP123" s="70">
        <f t="shared" si="5"/>
        <v>0</v>
      </c>
    </row>
    <row r="124" spans="1:42" x14ac:dyDescent="0.25">
      <c r="A124" t="s">
        <v>154</v>
      </c>
      <c r="B124" t="s">
        <v>159</v>
      </c>
      <c r="C124">
        <v>0</v>
      </c>
      <c r="D124">
        <v>0</v>
      </c>
      <c r="E124">
        <v>0</v>
      </c>
      <c r="F124">
        <v>0</v>
      </c>
      <c r="G124">
        <v>0</v>
      </c>
      <c r="H124">
        <v>0.3</v>
      </c>
      <c r="I124">
        <v>0</v>
      </c>
      <c r="J124">
        <v>0</v>
      </c>
      <c r="K124">
        <v>0</v>
      </c>
      <c r="L124">
        <v>0</v>
      </c>
      <c r="M124">
        <v>0</v>
      </c>
      <c r="N124">
        <v>0</v>
      </c>
      <c r="O124">
        <v>0</v>
      </c>
      <c r="P124" s="46">
        <v>0</v>
      </c>
      <c r="Q124" s="46">
        <f t="shared" si="3"/>
        <v>0</v>
      </c>
      <c r="R124">
        <v>0</v>
      </c>
      <c r="S124">
        <v>0</v>
      </c>
      <c r="T124">
        <v>0</v>
      </c>
      <c r="U124">
        <v>0</v>
      </c>
      <c r="V124">
        <v>0</v>
      </c>
      <c r="W124">
        <v>0</v>
      </c>
      <c r="X124">
        <v>0.11436</v>
      </c>
      <c r="Y124">
        <v>0</v>
      </c>
      <c r="Z124">
        <v>4.51</v>
      </c>
      <c r="AA124">
        <v>0</v>
      </c>
      <c r="AB124">
        <v>0</v>
      </c>
      <c r="AC124">
        <v>0</v>
      </c>
      <c r="AD124">
        <v>0</v>
      </c>
      <c r="AE124">
        <v>0</v>
      </c>
      <c r="AF124">
        <v>0</v>
      </c>
      <c r="AG124">
        <v>0</v>
      </c>
      <c r="AH124">
        <v>4.9243600000000001</v>
      </c>
      <c r="AK124" s="70">
        <f t="shared" si="4"/>
        <v>4.9243600000000001</v>
      </c>
      <c r="AM124" s="70">
        <f>VLOOKUP(B124,Totalt!B123:AU596,39,FALSE)</f>
        <v>4.9243599999999992</v>
      </c>
      <c r="AP124" s="70">
        <f t="shared" si="5"/>
        <v>0</v>
      </c>
    </row>
    <row r="125" spans="1:42" x14ac:dyDescent="0.25">
      <c r="A125" t="s">
        <v>154</v>
      </c>
      <c r="B125" t="s">
        <v>160</v>
      </c>
      <c r="C125">
        <v>0</v>
      </c>
      <c r="D125">
        <v>0</v>
      </c>
      <c r="E125">
        <v>0</v>
      </c>
      <c r="F125">
        <v>0</v>
      </c>
      <c r="G125">
        <v>0</v>
      </c>
      <c r="H125">
        <v>0.05</v>
      </c>
      <c r="I125">
        <v>0.69</v>
      </c>
      <c r="J125">
        <v>0</v>
      </c>
      <c r="K125">
        <v>0</v>
      </c>
      <c r="L125">
        <v>0</v>
      </c>
      <c r="M125">
        <v>0</v>
      </c>
      <c r="N125">
        <v>0</v>
      </c>
      <c r="O125">
        <v>0</v>
      </c>
      <c r="P125" s="46">
        <v>0</v>
      </c>
      <c r="Q125" s="46">
        <f t="shared" si="3"/>
        <v>0</v>
      </c>
      <c r="R125">
        <v>0</v>
      </c>
      <c r="S125">
        <v>0</v>
      </c>
      <c r="T125">
        <v>0</v>
      </c>
      <c r="U125">
        <v>0</v>
      </c>
      <c r="V125">
        <v>0</v>
      </c>
      <c r="W125">
        <v>0</v>
      </c>
      <c r="X125">
        <v>5.697E-2</v>
      </c>
      <c r="Y125">
        <v>0</v>
      </c>
      <c r="Z125">
        <v>2.04</v>
      </c>
      <c r="AA125">
        <v>0</v>
      </c>
      <c r="AB125">
        <v>0</v>
      </c>
      <c r="AC125">
        <v>0</v>
      </c>
      <c r="AD125">
        <v>0</v>
      </c>
      <c r="AE125">
        <v>0</v>
      </c>
      <c r="AF125">
        <v>0</v>
      </c>
      <c r="AG125">
        <v>0</v>
      </c>
      <c r="AH125">
        <v>2.83697</v>
      </c>
      <c r="AK125" s="70">
        <f t="shared" si="4"/>
        <v>2.83697</v>
      </c>
      <c r="AM125" s="70">
        <f>VLOOKUP(B125,Totalt!B124:AU597,39,FALSE)</f>
        <v>2.83697</v>
      </c>
      <c r="AP125" s="70">
        <f t="shared" si="5"/>
        <v>0</v>
      </c>
    </row>
    <row r="126" spans="1:42" x14ac:dyDescent="0.25">
      <c r="A126" t="s">
        <v>154</v>
      </c>
      <c r="B126" t="s">
        <v>161</v>
      </c>
      <c r="C126">
        <v>0</v>
      </c>
      <c r="D126">
        <v>0</v>
      </c>
      <c r="E126">
        <v>0</v>
      </c>
      <c r="F126">
        <v>0</v>
      </c>
      <c r="G126">
        <v>0</v>
      </c>
      <c r="H126">
        <v>0.3</v>
      </c>
      <c r="I126">
        <v>0</v>
      </c>
      <c r="J126">
        <v>0</v>
      </c>
      <c r="K126">
        <v>0</v>
      </c>
      <c r="L126">
        <v>0</v>
      </c>
      <c r="M126">
        <v>0</v>
      </c>
      <c r="N126">
        <v>0</v>
      </c>
      <c r="O126">
        <v>0</v>
      </c>
      <c r="P126" s="46">
        <v>0</v>
      </c>
      <c r="Q126" s="46">
        <f t="shared" si="3"/>
        <v>0</v>
      </c>
      <c r="R126">
        <v>0</v>
      </c>
      <c r="S126">
        <v>0</v>
      </c>
      <c r="T126">
        <v>8.07</v>
      </c>
      <c r="U126">
        <v>0</v>
      </c>
      <c r="V126">
        <v>0</v>
      </c>
      <c r="W126">
        <v>0</v>
      </c>
      <c r="X126">
        <v>0.16847999999999999</v>
      </c>
      <c r="Y126">
        <v>0</v>
      </c>
      <c r="Z126">
        <v>0</v>
      </c>
      <c r="AA126">
        <v>0</v>
      </c>
      <c r="AB126">
        <v>0</v>
      </c>
      <c r="AC126">
        <v>0</v>
      </c>
      <c r="AD126">
        <v>0</v>
      </c>
      <c r="AE126">
        <v>0</v>
      </c>
      <c r="AF126">
        <v>0</v>
      </c>
      <c r="AG126">
        <v>0</v>
      </c>
      <c r="AH126">
        <v>8.5384800000000016</v>
      </c>
      <c r="AK126" s="70">
        <f t="shared" si="4"/>
        <v>8.5384800000000016</v>
      </c>
      <c r="AM126" s="70">
        <f>VLOOKUP(B126,Totalt!B125:AU598,39,FALSE)</f>
        <v>8.5384800000000016</v>
      </c>
      <c r="AP126" s="70">
        <f t="shared" si="5"/>
        <v>0</v>
      </c>
    </row>
    <row r="127" spans="1:42" x14ac:dyDescent="0.25">
      <c r="A127" t="s">
        <v>162</v>
      </c>
      <c r="B127" t="s">
        <v>163</v>
      </c>
      <c r="C127">
        <v>0</v>
      </c>
      <c r="D127">
        <v>0</v>
      </c>
      <c r="E127">
        <v>3.1914199999999999</v>
      </c>
      <c r="F127">
        <v>44.913400000000003</v>
      </c>
      <c r="G127">
        <v>9.81</v>
      </c>
      <c r="H127">
        <v>0</v>
      </c>
      <c r="I127">
        <v>1.2963499999999999</v>
      </c>
      <c r="J127">
        <v>0</v>
      </c>
      <c r="K127">
        <v>13.22</v>
      </c>
      <c r="L127">
        <v>514.39599999999996</v>
      </c>
      <c r="M127">
        <v>11.219099999999999</v>
      </c>
      <c r="N127">
        <v>0</v>
      </c>
      <c r="O127">
        <v>0</v>
      </c>
      <c r="P127" s="46">
        <v>318.77999999999997</v>
      </c>
      <c r="Q127" s="46">
        <f t="shared" si="3"/>
        <v>159.38999999999999</v>
      </c>
      <c r="R127">
        <v>0</v>
      </c>
      <c r="S127">
        <v>2.64567</v>
      </c>
      <c r="T127">
        <v>0</v>
      </c>
      <c r="U127">
        <v>0</v>
      </c>
      <c r="V127">
        <v>0</v>
      </c>
      <c r="W127">
        <v>0</v>
      </c>
      <c r="X127">
        <v>25.299099999999999</v>
      </c>
      <c r="Y127">
        <v>0</v>
      </c>
      <c r="Z127">
        <v>0</v>
      </c>
      <c r="AA127">
        <v>0</v>
      </c>
      <c r="AB127">
        <v>0</v>
      </c>
      <c r="AC127">
        <v>0</v>
      </c>
      <c r="AD127">
        <v>0</v>
      </c>
      <c r="AE127">
        <v>0</v>
      </c>
      <c r="AF127">
        <v>0</v>
      </c>
      <c r="AG127">
        <v>0</v>
      </c>
      <c r="AH127">
        <v>944.77103999999997</v>
      </c>
      <c r="AK127" s="70">
        <f t="shared" si="4"/>
        <v>774.16193999999996</v>
      </c>
      <c r="AM127" s="70">
        <f>VLOOKUP(B127,Totalt!B126:AU599,39,FALSE)</f>
        <v>774.16193999999984</v>
      </c>
      <c r="AP127" s="70">
        <f t="shared" si="5"/>
        <v>0</v>
      </c>
    </row>
    <row r="128" spans="1:42" x14ac:dyDescent="0.25">
      <c r="A128" t="s">
        <v>162</v>
      </c>
      <c r="B128" t="s">
        <v>164</v>
      </c>
      <c r="C128">
        <v>0</v>
      </c>
      <c r="D128">
        <v>0</v>
      </c>
      <c r="E128">
        <v>0</v>
      </c>
      <c r="F128">
        <v>0</v>
      </c>
      <c r="G128">
        <v>0</v>
      </c>
      <c r="H128">
        <v>0</v>
      </c>
      <c r="I128">
        <v>0</v>
      </c>
      <c r="J128">
        <v>0</v>
      </c>
      <c r="K128">
        <v>0</v>
      </c>
      <c r="L128">
        <v>0</v>
      </c>
      <c r="M128">
        <v>0</v>
      </c>
      <c r="N128">
        <v>0</v>
      </c>
      <c r="O128">
        <v>0</v>
      </c>
      <c r="P128" s="46">
        <v>0</v>
      </c>
      <c r="Q128" s="46">
        <f t="shared" si="3"/>
        <v>0</v>
      </c>
      <c r="R128">
        <v>0</v>
      </c>
      <c r="S128">
        <v>0</v>
      </c>
      <c r="T128">
        <v>0</v>
      </c>
      <c r="U128">
        <v>0</v>
      </c>
      <c r="V128">
        <v>0</v>
      </c>
      <c r="W128">
        <v>0</v>
      </c>
      <c r="X128">
        <v>0</v>
      </c>
      <c r="Y128">
        <v>0</v>
      </c>
      <c r="Z128">
        <v>0</v>
      </c>
      <c r="AA128">
        <v>0</v>
      </c>
      <c r="AB128">
        <v>0</v>
      </c>
      <c r="AC128">
        <v>0</v>
      </c>
      <c r="AD128">
        <v>0</v>
      </c>
      <c r="AE128">
        <v>0</v>
      </c>
      <c r="AF128">
        <v>0</v>
      </c>
      <c r="AG128">
        <v>0</v>
      </c>
      <c r="AH128">
        <v>0</v>
      </c>
      <c r="AK128" s="70">
        <f t="shared" si="4"/>
        <v>0</v>
      </c>
      <c r="AM128" s="70">
        <f>VLOOKUP(B128,Totalt!B127:AU600,39,FALSE)</f>
        <v>0</v>
      </c>
      <c r="AP128" s="70">
        <f t="shared" si="5"/>
        <v>0</v>
      </c>
    </row>
    <row r="129" spans="1:42" x14ac:dyDescent="0.25">
      <c r="A129" t="s">
        <v>162</v>
      </c>
      <c r="B129" t="s">
        <v>165</v>
      </c>
      <c r="C129">
        <v>0</v>
      </c>
      <c r="D129">
        <v>0</v>
      </c>
      <c r="E129">
        <v>0</v>
      </c>
      <c r="F129">
        <v>0</v>
      </c>
      <c r="G129">
        <v>0</v>
      </c>
      <c r="H129">
        <v>0</v>
      </c>
      <c r="I129">
        <v>7.0000000000000007E-2</v>
      </c>
      <c r="J129">
        <v>0</v>
      </c>
      <c r="K129">
        <v>0</v>
      </c>
      <c r="L129">
        <v>0</v>
      </c>
      <c r="M129">
        <v>0</v>
      </c>
      <c r="N129">
        <v>0</v>
      </c>
      <c r="O129">
        <v>0</v>
      </c>
      <c r="P129" s="46">
        <v>0</v>
      </c>
      <c r="Q129" s="46">
        <f t="shared" si="3"/>
        <v>0</v>
      </c>
      <c r="R129">
        <v>0</v>
      </c>
      <c r="S129">
        <v>0</v>
      </c>
      <c r="T129">
        <v>0</v>
      </c>
      <c r="U129">
        <v>0</v>
      </c>
      <c r="V129">
        <v>0</v>
      </c>
      <c r="W129">
        <v>0</v>
      </c>
      <c r="X129">
        <v>0.02</v>
      </c>
      <c r="Y129">
        <v>0</v>
      </c>
      <c r="Z129">
        <v>1.0740000000000001</v>
      </c>
      <c r="AA129">
        <v>0</v>
      </c>
      <c r="AB129">
        <v>0</v>
      </c>
      <c r="AC129">
        <v>0</v>
      </c>
      <c r="AD129">
        <v>0</v>
      </c>
      <c r="AE129">
        <v>0</v>
      </c>
      <c r="AF129">
        <v>0</v>
      </c>
      <c r="AG129">
        <v>0</v>
      </c>
      <c r="AH129">
        <v>1.1640000000000001</v>
      </c>
      <c r="AK129" s="70">
        <f t="shared" si="4"/>
        <v>1.1640000000000001</v>
      </c>
      <c r="AM129" s="70">
        <f>VLOOKUP(B129,Totalt!B128:AU601,39,FALSE)</f>
        <v>1.1640000000000001</v>
      </c>
      <c r="AP129" s="70">
        <f t="shared" si="5"/>
        <v>0</v>
      </c>
    </row>
    <row r="130" spans="1:42" x14ac:dyDescent="0.25">
      <c r="A130" t="s">
        <v>162</v>
      </c>
      <c r="B130" t="s">
        <v>166</v>
      </c>
      <c r="C130">
        <v>0</v>
      </c>
      <c r="D130">
        <v>0</v>
      </c>
      <c r="E130">
        <v>0</v>
      </c>
      <c r="F130">
        <v>0</v>
      </c>
      <c r="G130">
        <v>2.34</v>
      </c>
      <c r="H130">
        <v>0</v>
      </c>
      <c r="I130">
        <v>0.112</v>
      </c>
      <c r="J130">
        <v>0</v>
      </c>
      <c r="K130">
        <v>0</v>
      </c>
      <c r="L130">
        <v>0</v>
      </c>
      <c r="M130">
        <v>0</v>
      </c>
      <c r="N130">
        <v>0</v>
      </c>
      <c r="O130">
        <v>0</v>
      </c>
      <c r="P130" s="46">
        <v>0</v>
      </c>
      <c r="Q130" s="46">
        <f t="shared" si="3"/>
        <v>0</v>
      </c>
      <c r="R130">
        <v>0</v>
      </c>
      <c r="S130">
        <v>0</v>
      </c>
      <c r="T130">
        <v>0</v>
      </c>
      <c r="U130">
        <v>0</v>
      </c>
      <c r="V130">
        <v>0</v>
      </c>
      <c r="W130">
        <v>0</v>
      </c>
      <c r="X130">
        <v>0.2</v>
      </c>
      <c r="Y130">
        <v>0</v>
      </c>
      <c r="Z130">
        <v>5.51</v>
      </c>
      <c r="AA130">
        <v>0</v>
      </c>
      <c r="AB130">
        <v>0</v>
      </c>
      <c r="AC130">
        <v>0</v>
      </c>
      <c r="AD130">
        <v>0</v>
      </c>
      <c r="AE130">
        <v>0</v>
      </c>
      <c r="AF130">
        <v>0</v>
      </c>
      <c r="AG130">
        <v>0</v>
      </c>
      <c r="AH130">
        <v>8.161999999999999</v>
      </c>
      <c r="AK130" s="70">
        <f t="shared" si="4"/>
        <v>8.161999999999999</v>
      </c>
      <c r="AM130" s="70">
        <f>VLOOKUP(B130,Totalt!B129:AU602,39,FALSE)</f>
        <v>8.161999999999999</v>
      </c>
      <c r="AP130" s="70">
        <f t="shared" si="5"/>
        <v>0</v>
      </c>
    </row>
    <row r="131" spans="1:42" x14ac:dyDescent="0.25">
      <c r="A131" t="s">
        <v>167</v>
      </c>
      <c r="B131" t="s">
        <v>168</v>
      </c>
      <c r="C131">
        <v>0</v>
      </c>
      <c r="D131">
        <v>0</v>
      </c>
      <c r="E131">
        <v>0</v>
      </c>
      <c r="F131">
        <v>9.9782899999999994</v>
      </c>
      <c r="G131">
        <v>7.8380000000000001</v>
      </c>
      <c r="H131">
        <v>0</v>
      </c>
      <c r="I131">
        <v>0</v>
      </c>
      <c r="J131">
        <v>0</v>
      </c>
      <c r="K131">
        <v>0</v>
      </c>
      <c r="L131">
        <v>49.891100000000002</v>
      </c>
      <c r="M131">
        <v>0</v>
      </c>
      <c r="N131">
        <v>0</v>
      </c>
      <c r="O131">
        <v>0</v>
      </c>
      <c r="P131" s="46">
        <v>0</v>
      </c>
      <c r="Q131" s="46">
        <f t="shared" ref="Q131:Q194" si="6">P131/2</f>
        <v>0</v>
      </c>
      <c r="R131">
        <v>0</v>
      </c>
      <c r="S131">
        <v>0</v>
      </c>
      <c r="T131">
        <v>39.912799999999997</v>
      </c>
      <c r="U131">
        <v>0</v>
      </c>
      <c r="V131">
        <v>0</v>
      </c>
      <c r="W131">
        <v>0</v>
      </c>
      <c r="X131">
        <v>3.3561899999999998</v>
      </c>
      <c r="Y131">
        <v>23.405999999999999</v>
      </c>
      <c r="Z131">
        <v>0</v>
      </c>
      <c r="AA131">
        <v>0</v>
      </c>
      <c r="AB131">
        <v>0</v>
      </c>
      <c r="AC131">
        <v>0</v>
      </c>
      <c r="AD131">
        <v>0</v>
      </c>
      <c r="AE131">
        <v>0</v>
      </c>
      <c r="AF131">
        <v>0</v>
      </c>
      <c r="AG131">
        <v>0</v>
      </c>
      <c r="AH131">
        <v>134.38238000000001</v>
      </c>
      <c r="AK131" s="70">
        <f t="shared" ref="AK131:AK194" si="7">AH131-Q131-M131</f>
        <v>134.38238000000001</v>
      </c>
      <c r="AM131" s="70">
        <f>VLOOKUP(B131,Totalt!B130:AU603,39,FALSE)</f>
        <v>134.38237999999998</v>
      </c>
      <c r="AP131" s="70">
        <f t="shared" ref="AP131:AP194" si="8">AK131-AM131</f>
        <v>0</v>
      </c>
    </row>
    <row r="132" spans="1:42" x14ac:dyDescent="0.25">
      <c r="A132" t="s">
        <v>167</v>
      </c>
      <c r="B132" t="s">
        <v>169</v>
      </c>
      <c r="C132">
        <v>0</v>
      </c>
      <c r="D132">
        <v>0</v>
      </c>
      <c r="E132">
        <v>0</v>
      </c>
      <c r="F132">
        <v>0</v>
      </c>
      <c r="G132">
        <v>0.247</v>
      </c>
      <c r="H132">
        <v>0</v>
      </c>
      <c r="I132">
        <v>0</v>
      </c>
      <c r="J132">
        <v>0</v>
      </c>
      <c r="K132">
        <v>0</v>
      </c>
      <c r="L132">
        <v>0</v>
      </c>
      <c r="M132">
        <v>0</v>
      </c>
      <c r="N132">
        <v>0</v>
      </c>
      <c r="O132">
        <v>0</v>
      </c>
      <c r="P132" s="46">
        <v>0</v>
      </c>
      <c r="Q132" s="46">
        <f t="shared" si="6"/>
        <v>0</v>
      </c>
      <c r="R132">
        <v>0</v>
      </c>
      <c r="S132">
        <v>0</v>
      </c>
      <c r="T132">
        <v>0</v>
      </c>
      <c r="U132">
        <v>0</v>
      </c>
      <c r="V132">
        <v>0</v>
      </c>
      <c r="W132">
        <v>0</v>
      </c>
      <c r="X132">
        <v>0.17</v>
      </c>
      <c r="Y132">
        <v>13.673999999999999</v>
      </c>
      <c r="Z132">
        <v>0</v>
      </c>
      <c r="AA132">
        <v>0</v>
      </c>
      <c r="AB132">
        <v>0</v>
      </c>
      <c r="AC132">
        <v>0</v>
      </c>
      <c r="AD132">
        <v>0</v>
      </c>
      <c r="AE132">
        <v>0</v>
      </c>
      <c r="AF132">
        <v>0</v>
      </c>
      <c r="AG132">
        <v>0</v>
      </c>
      <c r="AH132">
        <v>14.090999999999999</v>
      </c>
      <c r="AK132" s="70">
        <f t="shared" si="7"/>
        <v>14.090999999999999</v>
      </c>
      <c r="AM132" s="70">
        <f>VLOOKUP(B132,Totalt!B131:AU604,39,FALSE)</f>
        <v>14.090999999999999</v>
      </c>
      <c r="AP132" s="70">
        <f t="shared" si="8"/>
        <v>0</v>
      </c>
    </row>
    <row r="133" spans="1:42" x14ac:dyDescent="0.25">
      <c r="A133" t="s">
        <v>167</v>
      </c>
      <c r="B133" t="s">
        <v>170</v>
      </c>
      <c r="C133">
        <v>0</v>
      </c>
      <c r="D133">
        <v>0</v>
      </c>
      <c r="E133">
        <v>0</v>
      </c>
      <c r="F133">
        <v>0</v>
      </c>
      <c r="G133">
        <v>0</v>
      </c>
      <c r="H133">
        <v>7.3999999999999996E-2</v>
      </c>
      <c r="I133">
        <v>0</v>
      </c>
      <c r="J133">
        <v>0</v>
      </c>
      <c r="K133">
        <v>0</v>
      </c>
      <c r="L133">
        <v>0</v>
      </c>
      <c r="M133">
        <v>0</v>
      </c>
      <c r="N133">
        <v>0</v>
      </c>
      <c r="O133">
        <v>0</v>
      </c>
      <c r="P133" s="46">
        <v>0</v>
      </c>
      <c r="Q133" s="46">
        <f t="shared" si="6"/>
        <v>0</v>
      </c>
      <c r="R133">
        <v>0</v>
      </c>
      <c r="S133">
        <v>0</v>
      </c>
      <c r="T133">
        <v>0</v>
      </c>
      <c r="U133">
        <v>0</v>
      </c>
      <c r="V133">
        <v>0</v>
      </c>
      <c r="W133">
        <v>0</v>
      </c>
      <c r="X133">
        <v>0.17</v>
      </c>
      <c r="Y133">
        <v>0</v>
      </c>
      <c r="Z133">
        <v>5.2990000000000004</v>
      </c>
      <c r="AA133">
        <v>0</v>
      </c>
      <c r="AB133">
        <v>0</v>
      </c>
      <c r="AC133">
        <v>0</v>
      </c>
      <c r="AD133">
        <v>0</v>
      </c>
      <c r="AE133">
        <v>0</v>
      </c>
      <c r="AF133">
        <v>0</v>
      </c>
      <c r="AG133">
        <v>0</v>
      </c>
      <c r="AH133">
        <v>5.5430000000000001</v>
      </c>
      <c r="AK133" s="70">
        <f t="shared" si="7"/>
        <v>5.5430000000000001</v>
      </c>
      <c r="AM133" s="70">
        <f>VLOOKUP(B133,Totalt!B132:AU605,39,FALSE)</f>
        <v>5.5430000000000001</v>
      </c>
      <c r="AP133" s="70">
        <f t="shared" si="8"/>
        <v>0</v>
      </c>
    </row>
    <row r="134" spans="1:42" x14ac:dyDescent="0.25">
      <c r="A134" t="s">
        <v>171</v>
      </c>
      <c r="B134" t="s">
        <v>172</v>
      </c>
      <c r="C134">
        <v>0</v>
      </c>
      <c r="D134">
        <v>0</v>
      </c>
      <c r="E134">
        <v>0</v>
      </c>
      <c r="F134">
        <v>0</v>
      </c>
      <c r="G134">
        <v>11.356</v>
      </c>
      <c r="H134">
        <v>0</v>
      </c>
      <c r="I134">
        <v>0.316</v>
      </c>
      <c r="J134">
        <v>0</v>
      </c>
      <c r="K134">
        <v>0</v>
      </c>
      <c r="L134">
        <v>46.991999999999997</v>
      </c>
      <c r="M134">
        <v>0</v>
      </c>
      <c r="N134">
        <v>2.5089999999999999</v>
      </c>
      <c r="O134">
        <v>0</v>
      </c>
      <c r="P134" s="46">
        <v>0</v>
      </c>
      <c r="Q134" s="46">
        <f t="shared" si="6"/>
        <v>0</v>
      </c>
      <c r="R134">
        <v>0</v>
      </c>
      <c r="S134">
        <v>0</v>
      </c>
      <c r="T134">
        <v>27.942</v>
      </c>
      <c r="U134">
        <v>0</v>
      </c>
      <c r="V134">
        <v>0</v>
      </c>
      <c r="W134">
        <v>0</v>
      </c>
      <c r="X134">
        <v>1.446</v>
      </c>
      <c r="Y134">
        <v>0</v>
      </c>
      <c r="Z134">
        <v>0</v>
      </c>
      <c r="AA134">
        <v>0</v>
      </c>
      <c r="AB134">
        <v>0</v>
      </c>
      <c r="AC134">
        <v>0</v>
      </c>
      <c r="AD134">
        <v>0</v>
      </c>
      <c r="AE134">
        <v>0</v>
      </c>
      <c r="AF134">
        <v>0</v>
      </c>
      <c r="AG134">
        <v>0</v>
      </c>
      <c r="AH134">
        <v>90.561000000000007</v>
      </c>
      <c r="AK134" s="70">
        <f t="shared" si="7"/>
        <v>90.561000000000007</v>
      </c>
      <c r="AM134" s="70">
        <f>VLOOKUP(B134,Totalt!B133:AU606,39,FALSE)</f>
        <v>90.560999999999993</v>
      </c>
      <c r="AP134" s="70">
        <f t="shared" si="8"/>
        <v>0</v>
      </c>
    </row>
    <row r="135" spans="1:42" x14ac:dyDescent="0.25">
      <c r="A135" t="s">
        <v>171</v>
      </c>
      <c r="B135" t="s">
        <v>173</v>
      </c>
      <c r="C135">
        <v>0</v>
      </c>
      <c r="D135">
        <v>0</v>
      </c>
      <c r="E135">
        <v>0</v>
      </c>
      <c r="F135">
        <v>0</v>
      </c>
      <c r="G135">
        <v>0</v>
      </c>
      <c r="H135">
        <v>0</v>
      </c>
      <c r="I135">
        <v>7.8E-2</v>
      </c>
      <c r="J135">
        <v>0</v>
      </c>
      <c r="K135">
        <v>0</v>
      </c>
      <c r="L135">
        <v>0</v>
      </c>
      <c r="M135">
        <v>0</v>
      </c>
      <c r="N135">
        <v>0</v>
      </c>
      <c r="O135">
        <v>0</v>
      </c>
      <c r="P135" s="46">
        <v>0</v>
      </c>
      <c r="Q135" s="46">
        <f t="shared" si="6"/>
        <v>0</v>
      </c>
      <c r="R135">
        <v>0</v>
      </c>
      <c r="S135">
        <v>0</v>
      </c>
      <c r="T135">
        <v>0</v>
      </c>
      <c r="U135">
        <v>0</v>
      </c>
      <c r="V135">
        <v>0</v>
      </c>
      <c r="W135">
        <v>0</v>
      </c>
      <c r="X135">
        <v>3.7999999999999999E-2</v>
      </c>
      <c r="Y135">
        <v>0</v>
      </c>
      <c r="Z135">
        <v>2.7570000000000001</v>
      </c>
      <c r="AA135">
        <v>0</v>
      </c>
      <c r="AB135">
        <v>0</v>
      </c>
      <c r="AC135">
        <v>0</v>
      </c>
      <c r="AD135">
        <v>0</v>
      </c>
      <c r="AE135">
        <v>0</v>
      </c>
      <c r="AF135">
        <v>0</v>
      </c>
      <c r="AG135">
        <v>0</v>
      </c>
      <c r="AH135">
        <v>2.8730000000000002</v>
      </c>
      <c r="AK135" s="70">
        <f t="shared" si="7"/>
        <v>2.8730000000000002</v>
      </c>
      <c r="AM135" s="70">
        <f>VLOOKUP(B135,Totalt!B134:AU607,39,FALSE)</f>
        <v>2.8729999999999998</v>
      </c>
      <c r="AP135" s="70">
        <f t="shared" si="8"/>
        <v>0</v>
      </c>
    </row>
    <row r="136" spans="1:42" x14ac:dyDescent="0.25">
      <c r="A136" t="s">
        <v>171</v>
      </c>
      <c r="B136" t="s">
        <v>174</v>
      </c>
      <c r="C136">
        <v>0</v>
      </c>
      <c r="D136">
        <v>0</v>
      </c>
      <c r="E136">
        <v>0</v>
      </c>
      <c r="F136">
        <v>0</v>
      </c>
      <c r="G136">
        <v>0</v>
      </c>
      <c r="H136">
        <v>0</v>
      </c>
      <c r="I136">
        <v>0.28399999999999997</v>
      </c>
      <c r="J136">
        <v>0</v>
      </c>
      <c r="K136">
        <v>0</v>
      </c>
      <c r="L136">
        <v>0</v>
      </c>
      <c r="M136">
        <v>0</v>
      </c>
      <c r="N136">
        <v>0</v>
      </c>
      <c r="O136">
        <v>0</v>
      </c>
      <c r="P136" s="46">
        <v>0</v>
      </c>
      <c r="Q136" s="46">
        <f t="shared" si="6"/>
        <v>0</v>
      </c>
      <c r="R136">
        <v>0</v>
      </c>
      <c r="S136">
        <v>0</v>
      </c>
      <c r="T136">
        <v>0</v>
      </c>
      <c r="U136">
        <v>0</v>
      </c>
      <c r="V136">
        <v>0</v>
      </c>
      <c r="W136">
        <v>0</v>
      </c>
      <c r="X136">
        <v>0.04</v>
      </c>
      <c r="Y136">
        <v>0</v>
      </c>
      <c r="Z136">
        <v>4.2370000000000001</v>
      </c>
      <c r="AA136">
        <v>0</v>
      </c>
      <c r="AB136">
        <v>0</v>
      </c>
      <c r="AC136">
        <v>0</v>
      </c>
      <c r="AD136">
        <v>0</v>
      </c>
      <c r="AE136">
        <v>0</v>
      </c>
      <c r="AF136">
        <v>0</v>
      </c>
      <c r="AG136">
        <v>0</v>
      </c>
      <c r="AH136">
        <v>4.5609999999999999</v>
      </c>
      <c r="AK136" s="70">
        <f t="shared" si="7"/>
        <v>4.5609999999999999</v>
      </c>
      <c r="AM136" s="70">
        <f>VLOOKUP(B136,Totalt!B135:AU608,39,FALSE)</f>
        <v>4.5609999999999999</v>
      </c>
      <c r="AP136" s="70">
        <f t="shared" si="8"/>
        <v>0</v>
      </c>
    </row>
    <row r="137" spans="1:42" x14ac:dyDescent="0.25">
      <c r="A137" t="s">
        <v>175</v>
      </c>
      <c r="B137" t="s">
        <v>176</v>
      </c>
      <c r="C137">
        <v>0</v>
      </c>
      <c r="D137">
        <v>0</v>
      </c>
      <c r="E137">
        <v>0</v>
      </c>
      <c r="F137">
        <v>0</v>
      </c>
      <c r="G137">
        <v>0</v>
      </c>
      <c r="H137">
        <v>0</v>
      </c>
      <c r="I137">
        <v>0</v>
      </c>
      <c r="J137">
        <v>0</v>
      </c>
      <c r="K137">
        <v>0</v>
      </c>
      <c r="L137">
        <v>0</v>
      </c>
      <c r="M137">
        <v>0</v>
      </c>
      <c r="N137">
        <v>0</v>
      </c>
      <c r="O137">
        <v>0</v>
      </c>
      <c r="P137" s="46">
        <v>0</v>
      </c>
      <c r="Q137" s="46">
        <f t="shared" si="6"/>
        <v>0</v>
      </c>
      <c r="R137">
        <v>0</v>
      </c>
      <c r="S137">
        <v>0</v>
      </c>
      <c r="T137">
        <v>0</v>
      </c>
      <c r="U137">
        <v>0</v>
      </c>
      <c r="V137">
        <v>0</v>
      </c>
      <c r="W137">
        <v>0</v>
      </c>
      <c r="X137">
        <v>0.08</v>
      </c>
      <c r="Y137">
        <v>0</v>
      </c>
      <c r="Z137">
        <v>5.5</v>
      </c>
      <c r="AA137">
        <v>0</v>
      </c>
      <c r="AB137">
        <v>0</v>
      </c>
      <c r="AC137">
        <v>0</v>
      </c>
      <c r="AD137">
        <v>0</v>
      </c>
      <c r="AE137">
        <v>0</v>
      </c>
      <c r="AF137">
        <v>0</v>
      </c>
      <c r="AG137">
        <v>0</v>
      </c>
      <c r="AH137">
        <v>5.58</v>
      </c>
      <c r="AK137" s="70">
        <f t="shared" si="7"/>
        <v>5.58</v>
      </c>
      <c r="AM137" s="70">
        <f>VLOOKUP(B137,Totalt!B136:AU609,39,FALSE)</f>
        <v>5.58</v>
      </c>
      <c r="AP137" s="70">
        <f t="shared" si="8"/>
        <v>0</v>
      </c>
    </row>
    <row r="138" spans="1:42" x14ac:dyDescent="0.25">
      <c r="A138" t="s">
        <v>175</v>
      </c>
      <c r="B138" t="s">
        <v>177</v>
      </c>
      <c r="C138">
        <v>0</v>
      </c>
      <c r="D138">
        <v>0</v>
      </c>
      <c r="E138">
        <v>0.68600000000000005</v>
      </c>
      <c r="F138">
        <v>23.1555</v>
      </c>
      <c r="G138">
        <v>0</v>
      </c>
      <c r="H138">
        <v>0</v>
      </c>
      <c r="I138">
        <v>5.71244</v>
      </c>
      <c r="J138">
        <v>0</v>
      </c>
      <c r="K138">
        <v>0</v>
      </c>
      <c r="L138">
        <v>60.607399999999998</v>
      </c>
      <c r="M138">
        <v>9.8722399999999997</v>
      </c>
      <c r="N138">
        <v>4.319</v>
      </c>
      <c r="O138">
        <v>35.669199999999996</v>
      </c>
      <c r="P138" s="46">
        <v>160.584</v>
      </c>
      <c r="Q138" s="46">
        <f t="shared" si="6"/>
        <v>80.292000000000002</v>
      </c>
      <c r="R138">
        <v>0.5</v>
      </c>
      <c r="S138">
        <v>3.89622</v>
      </c>
      <c r="T138">
        <v>81.107799999999997</v>
      </c>
      <c r="U138">
        <v>0</v>
      </c>
      <c r="V138">
        <v>0</v>
      </c>
      <c r="W138">
        <v>0</v>
      </c>
      <c r="X138">
        <v>10.937200000000001</v>
      </c>
      <c r="Y138">
        <v>0</v>
      </c>
      <c r="Z138">
        <v>15.763</v>
      </c>
      <c r="AA138">
        <v>0</v>
      </c>
      <c r="AB138">
        <v>0</v>
      </c>
      <c r="AC138">
        <v>0</v>
      </c>
      <c r="AD138">
        <v>0</v>
      </c>
      <c r="AE138">
        <v>0</v>
      </c>
      <c r="AF138">
        <v>0</v>
      </c>
      <c r="AG138">
        <v>63.5075</v>
      </c>
      <c r="AH138">
        <v>476.3175</v>
      </c>
      <c r="AK138" s="70">
        <f t="shared" si="7"/>
        <v>386.15325999999999</v>
      </c>
      <c r="AM138" s="70">
        <f>VLOOKUP(B138,Totalt!B137:AU610,39,FALSE)</f>
        <v>386.15325999999999</v>
      </c>
      <c r="AP138" s="70">
        <f t="shared" si="8"/>
        <v>0</v>
      </c>
    </row>
    <row r="139" spans="1:42" x14ac:dyDescent="0.25">
      <c r="A139" t="s">
        <v>175</v>
      </c>
      <c r="B139" t="s">
        <v>178</v>
      </c>
      <c r="C139">
        <v>0</v>
      </c>
      <c r="D139">
        <v>0</v>
      </c>
      <c r="E139">
        <v>0</v>
      </c>
      <c r="F139">
        <v>0</v>
      </c>
      <c r="G139">
        <v>0</v>
      </c>
      <c r="H139">
        <v>0</v>
      </c>
      <c r="I139">
        <v>4.7E-2</v>
      </c>
      <c r="J139">
        <v>0</v>
      </c>
      <c r="K139">
        <v>0</v>
      </c>
      <c r="L139">
        <v>0</v>
      </c>
      <c r="M139">
        <v>0</v>
      </c>
      <c r="N139">
        <v>0</v>
      </c>
      <c r="O139">
        <v>0</v>
      </c>
      <c r="P139" s="46">
        <v>0</v>
      </c>
      <c r="Q139" s="46">
        <f t="shared" si="6"/>
        <v>0</v>
      </c>
      <c r="R139">
        <v>0</v>
      </c>
      <c r="S139">
        <v>0</v>
      </c>
      <c r="T139">
        <v>0</v>
      </c>
      <c r="U139">
        <v>0</v>
      </c>
      <c r="V139">
        <v>0</v>
      </c>
      <c r="W139">
        <v>0</v>
      </c>
      <c r="X139">
        <v>6.3500000000000001E-2</v>
      </c>
      <c r="Y139">
        <v>0</v>
      </c>
      <c r="Z139">
        <v>5.5430000000000001</v>
      </c>
      <c r="AA139">
        <v>0</v>
      </c>
      <c r="AB139">
        <v>0</v>
      </c>
      <c r="AC139">
        <v>0</v>
      </c>
      <c r="AD139">
        <v>0</v>
      </c>
      <c r="AE139">
        <v>0</v>
      </c>
      <c r="AF139">
        <v>0</v>
      </c>
      <c r="AG139">
        <v>0</v>
      </c>
      <c r="AH139">
        <v>5.6535000000000002</v>
      </c>
      <c r="AK139" s="70">
        <f t="shared" si="7"/>
        <v>5.6535000000000002</v>
      </c>
      <c r="AM139" s="70">
        <f>VLOOKUP(B139,Totalt!B138:AU611,39,FALSE)</f>
        <v>5.6535000000000002</v>
      </c>
      <c r="AP139" s="70">
        <f t="shared" si="8"/>
        <v>0</v>
      </c>
    </row>
    <row r="140" spans="1:42" x14ac:dyDescent="0.25">
      <c r="A140" t="s">
        <v>175</v>
      </c>
      <c r="B140" t="s">
        <v>179</v>
      </c>
      <c r="C140">
        <v>0</v>
      </c>
      <c r="D140">
        <v>0</v>
      </c>
      <c r="E140">
        <v>0</v>
      </c>
      <c r="F140">
        <v>0</v>
      </c>
      <c r="G140">
        <v>0</v>
      </c>
      <c r="H140">
        <v>0</v>
      </c>
      <c r="I140">
        <v>0.27700000000000002</v>
      </c>
      <c r="J140">
        <v>0</v>
      </c>
      <c r="K140">
        <v>0</v>
      </c>
      <c r="L140">
        <v>0</v>
      </c>
      <c r="M140">
        <v>0</v>
      </c>
      <c r="N140">
        <v>0</v>
      </c>
      <c r="O140">
        <v>0</v>
      </c>
      <c r="P140" s="46">
        <v>0</v>
      </c>
      <c r="Q140" s="46">
        <f t="shared" si="6"/>
        <v>0</v>
      </c>
      <c r="R140">
        <v>0</v>
      </c>
      <c r="S140">
        <v>0</v>
      </c>
      <c r="T140">
        <v>0</v>
      </c>
      <c r="U140">
        <v>0</v>
      </c>
      <c r="V140">
        <v>0</v>
      </c>
      <c r="W140">
        <v>0</v>
      </c>
      <c r="X140">
        <v>0.10100000000000001</v>
      </c>
      <c r="Y140">
        <v>0</v>
      </c>
      <c r="Z140">
        <v>6.0620000000000003</v>
      </c>
      <c r="AA140">
        <v>0</v>
      </c>
      <c r="AB140">
        <v>0</v>
      </c>
      <c r="AC140">
        <v>0</v>
      </c>
      <c r="AD140">
        <v>0</v>
      </c>
      <c r="AE140">
        <v>0</v>
      </c>
      <c r="AF140">
        <v>0</v>
      </c>
      <c r="AG140">
        <v>0</v>
      </c>
      <c r="AH140">
        <v>6.44</v>
      </c>
      <c r="AK140" s="70">
        <f t="shared" si="7"/>
        <v>6.44</v>
      </c>
      <c r="AM140" s="70">
        <f>VLOOKUP(B140,Totalt!B139:AU612,39,FALSE)</f>
        <v>6.44</v>
      </c>
      <c r="AP140" s="70">
        <f t="shared" si="8"/>
        <v>0</v>
      </c>
    </row>
    <row r="141" spans="1:42" x14ac:dyDescent="0.25">
      <c r="A141" t="s">
        <v>180</v>
      </c>
      <c r="B141" t="s">
        <v>181</v>
      </c>
      <c r="C141">
        <v>0</v>
      </c>
      <c r="D141">
        <v>66.900000000000006</v>
      </c>
      <c r="E141">
        <v>0</v>
      </c>
      <c r="F141">
        <v>0</v>
      </c>
      <c r="G141">
        <v>0.3</v>
      </c>
      <c r="H141">
        <v>0</v>
      </c>
      <c r="I141">
        <v>21.6</v>
      </c>
      <c r="J141">
        <v>0</v>
      </c>
      <c r="K141">
        <v>0</v>
      </c>
      <c r="L141">
        <v>50</v>
      </c>
      <c r="M141">
        <v>0</v>
      </c>
      <c r="N141">
        <v>0</v>
      </c>
      <c r="O141">
        <v>6.4</v>
      </c>
      <c r="P141" s="46">
        <v>0</v>
      </c>
      <c r="Q141" s="46">
        <f t="shared" si="6"/>
        <v>0</v>
      </c>
      <c r="R141">
        <v>6.2</v>
      </c>
      <c r="S141">
        <v>0</v>
      </c>
      <c r="T141">
        <v>0</v>
      </c>
      <c r="U141">
        <v>0</v>
      </c>
      <c r="V141">
        <v>0</v>
      </c>
      <c r="W141">
        <v>0</v>
      </c>
      <c r="X141">
        <v>3.45</v>
      </c>
      <c r="Y141">
        <v>0</v>
      </c>
      <c r="Z141">
        <v>0</v>
      </c>
      <c r="AA141">
        <v>0</v>
      </c>
      <c r="AB141">
        <v>0</v>
      </c>
      <c r="AC141">
        <v>0</v>
      </c>
      <c r="AD141">
        <v>0</v>
      </c>
      <c r="AE141">
        <v>0</v>
      </c>
      <c r="AF141">
        <v>0</v>
      </c>
      <c r="AG141">
        <v>0</v>
      </c>
      <c r="AH141">
        <v>154.85</v>
      </c>
      <c r="AK141" s="70">
        <f t="shared" si="7"/>
        <v>154.85</v>
      </c>
      <c r="AM141" s="70">
        <f>VLOOKUP(B141,Totalt!B140:AU613,39,FALSE)</f>
        <v>154.85</v>
      </c>
      <c r="AP141" s="70">
        <f t="shared" si="8"/>
        <v>0</v>
      </c>
    </row>
    <row r="142" spans="1:42" x14ac:dyDescent="0.25">
      <c r="A142" t="s">
        <v>182</v>
      </c>
      <c r="B142" t="s">
        <v>183</v>
      </c>
      <c r="C142">
        <v>0</v>
      </c>
      <c r="D142">
        <v>0</v>
      </c>
      <c r="E142">
        <v>0</v>
      </c>
      <c r="F142">
        <v>0</v>
      </c>
      <c r="G142">
        <v>0</v>
      </c>
      <c r="H142">
        <v>0</v>
      </c>
      <c r="I142">
        <v>0</v>
      </c>
      <c r="J142">
        <v>0</v>
      </c>
      <c r="K142">
        <v>0</v>
      </c>
      <c r="L142">
        <v>0</v>
      </c>
      <c r="M142">
        <v>0</v>
      </c>
      <c r="N142">
        <v>0</v>
      </c>
      <c r="O142">
        <v>0</v>
      </c>
      <c r="P142" s="46">
        <v>0</v>
      </c>
      <c r="Q142" s="46">
        <f t="shared" si="6"/>
        <v>0</v>
      </c>
      <c r="R142">
        <v>0</v>
      </c>
      <c r="S142">
        <v>0</v>
      </c>
      <c r="T142">
        <v>0</v>
      </c>
      <c r="U142">
        <v>0</v>
      </c>
      <c r="V142">
        <v>0</v>
      </c>
      <c r="W142">
        <v>0</v>
      </c>
      <c r="X142">
        <v>0</v>
      </c>
      <c r="Y142">
        <v>0</v>
      </c>
      <c r="Z142">
        <v>0</v>
      </c>
      <c r="AA142">
        <v>0</v>
      </c>
      <c r="AB142">
        <v>0</v>
      </c>
      <c r="AC142">
        <v>0</v>
      </c>
      <c r="AD142">
        <v>0</v>
      </c>
      <c r="AE142">
        <v>0</v>
      </c>
      <c r="AF142">
        <v>0</v>
      </c>
      <c r="AG142">
        <v>0</v>
      </c>
      <c r="AH142">
        <v>0</v>
      </c>
      <c r="AK142" s="70">
        <f t="shared" si="7"/>
        <v>0</v>
      </c>
      <c r="AM142" s="70">
        <f>VLOOKUP(B142,Totalt!B141:AU614,39,FALSE)</f>
        <v>0</v>
      </c>
      <c r="AP142" s="70">
        <f t="shared" si="8"/>
        <v>0</v>
      </c>
    </row>
    <row r="143" spans="1:42" x14ac:dyDescent="0.25">
      <c r="A143" t="s">
        <v>1047</v>
      </c>
      <c r="B143" t="s">
        <v>185</v>
      </c>
      <c r="C143">
        <v>0</v>
      </c>
      <c r="D143">
        <v>1694.17</v>
      </c>
      <c r="E143">
        <v>0</v>
      </c>
      <c r="F143">
        <v>0</v>
      </c>
      <c r="G143">
        <v>535.81799999999998</v>
      </c>
      <c r="H143">
        <v>53.140999999999998</v>
      </c>
      <c r="I143">
        <v>36.575200000000002</v>
      </c>
      <c r="J143">
        <v>0</v>
      </c>
      <c r="K143">
        <v>98.799899999999994</v>
      </c>
      <c r="L143">
        <v>350.10899999999998</v>
      </c>
      <c r="M143">
        <v>146.91399999999999</v>
      </c>
      <c r="N143">
        <v>0</v>
      </c>
      <c r="O143">
        <v>0</v>
      </c>
      <c r="P143" s="46">
        <v>0</v>
      </c>
      <c r="Q143" s="262">
        <v>657.754819</v>
      </c>
      <c r="R143">
        <v>0</v>
      </c>
      <c r="S143">
        <v>0</v>
      </c>
      <c r="T143">
        <v>0</v>
      </c>
      <c r="U143">
        <v>877.64099999999996</v>
      </c>
      <c r="V143">
        <v>222.27</v>
      </c>
      <c r="W143">
        <v>0</v>
      </c>
      <c r="X143">
        <v>268.28500000000003</v>
      </c>
      <c r="Y143">
        <v>0</v>
      </c>
      <c r="Z143">
        <v>843.49</v>
      </c>
      <c r="AA143">
        <v>0</v>
      </c>
      <c r="AB143">
        <v>628.23</v>
      </c>
      <c r="AC143">
        <v>1532.75</v>
      </c>
      <c r="AD143">
        <v>0</v>
      </c>
      <c r="AE143">
        <v>0</v>
      </c>
      <c r="AF143">
        <v>0</v>
      </c>
      <c r="AG143">
        <v>26.034500000000001</v>
      </c>
      <c r="AH143">
        <v>7314.2276000000002</v>
      </c>
      <c r="AK143" s="70">
        <f t="shared" si="7"/>
        <v>6509.5587810000006</v>
      </c>
      <c r="AM143" s="70">
        <f>VLOOKUP(B143,Totalt!B142:AU615,39,FALSE)</f>
        <v>7825.0684189999993</v>
      </c>
      <c r="AP143" s="70">
        <f t="shared" si="8"/>
        <v>-1315.5096379999986</v>
      </c>
    </row>
    <row r="144" spans="1:42" x14ac:dyDescent="0.25">
      <c r="A144" t="s">
        <v>1047</v>
      </c>
      <c r="B144" t="s">
        <v>186</v>
      </c>
      <c r="C144">
        <v>0</v>
      </c>
      <c r="D144">
        <v>0</v>
      </c>
      <c r="E144">
        <v>1.2370000000000001</v>
      </c>
      <c r="F144">
        <v>0</v>
      </c>
      <c r="G144">
        <v>66.721999999999994</v>
      </c>
      <c r="H144">
        <v>0</v>
      </c>
      <c r="I144">
        <v>11.414999999999999</v>
      </c>
      <c r="J144">
        <v>0</v>
      </c>
      <c r="K144">
        <v>16.664000000000001</v>
      </c>
      <c r="L144">
        <v>0</v>
      </c>
      <c r="M144">
        <v>0</v>
      </c>
      <c r="N144">
        <v>0</v>
      </c>
      <c r="O144">
        <v>0</v>
      </c>
      <c r="P144" s="46">
        <v>0</v>
      </c>
      <c r="Q144" s="46">
        <f t="shared" si="6"/>
        <v>0</v>
      </c>
      <c r="R144">
        <v>0</v>
      </c>
      <c r="S144">
        <v>0</v>
      </c>
      <c r="T144">
        <v>0</v>
      </c>
      <c r="U144">
        <v>0</v>
      </c>
      <c r="V144">
        <v>0</v>
      </c>
      <c r="W144">
        <v>0</v>
      </c>
      <c r="X144">
        <v>1.599</v>
      </c>
      <c r="Y144">
        <v>0</v>
      </c>
      <c r="Z144">
        <v>0</v>
      </c>
      <c r="AA144">
        <v>0</v>
      </c>
      <c r="AB144">
        <v>0</v>
      </c>
      <c r="AC144">
        <v>0</v>
      </c>
      <c r="AD144">
        <v>0</v>
      </c>
      <c r="AE144">
        <v>0</v>
      </c>
      <c r="AF144">
        <v>0</v>
      </c>
      <c r="AG144">
        <v>0</v>
      </c>
      <c r="AH144">
        <v>97.637</v>
      </c>
      <c r="AK144" s="70">
        <f t="shared" si="7"/>
        <v>97.637</v>
      </c>
      <c r="AM144" s="70">
        <f>VLOOKUP(B144,Totalt!B143:AU616,39,FALSE)</f>
        <v>97.637</v>
      </c>
      <c r="AP144" s="70">
        <f t="shared" si="8"/>
        <v>0</v>
      </c>
    </row>
    <row r="145" spans="1:42" x14ac:dyDescent="0.25">
      <c r="A145" t="s">
        <v>187</v>
      </c>
      <c r="B145" t="s">
        <v>188</v>
      </c>
      <c r="C145">
        <v>0</v>
      </c>
      <c r="D145">
        <v>0</v>
      </c>
      <c r="E145">
        <v>0</v>
      </c>
      <c r="F145">
        <v>0</v>
      </c>
      <c r="G145">
        <v>0</v>
      </c>
      <c r="H145">
        <v>0</v>
      </c>
      <c r="I145">
        <v>0</v>
      </c>
      <c r="J145">
        <v>0</v>
      </c>
      <c r="K145">
        <v>0</v>
      </c>
      <c r="L145">
        <v>0</v>
      </c>
      <c r="M145">
        <v>0</v>
      </c>
      <c r="N145">
        <v>0</v>
      </c>
      <c r="O145">
        <v>0</v>
      </c>
      <c r="P145" s="46">
        <v>0</v>
      </c>
      <c r="Q145" s="46">
        <f t="shared" si="6"/>
        <v>0</v>
      </c>
      <c r="R145">
        <v>0</v>
      </c>
      <c r="S145">
        <v>0</v>
      </c>
      <c r="T145">
        <v>0</v>
      </c>
      <c r="U145">
        <v>0</v>
      </c>
      <c r="V145">
        <v>0</v>
      </c>
      <c r="W145">
        <v>0</v>
      </c>
      <c r="X145">
        <v>0</v>
      </c>
      <c r="Y145">
        <v>0</v>
      </c>
      <c r="Z145">
        <v>0</v>
      </c>
      <c r="AA145">
        <v>0</v>
      </c>
      <c r="AB145">
        <v>0</v>
      </c>
      <c r="AC145">
        <v>0</v>
      </c>
      <c r="AD145">
        <v>0</v>
      </c>
      <c r="AE145">
        <v>0</v>
      </c>
      <c r="AF145">
        <v>0</v>
      </c>
      <c r="AG145">
        <v>0</v>
      </c>
      <c r="AH145">
        <v>0</v>
      </c>
      <c r="AK145" s="70">
        <f t="shared" si="7"/>
        <v>0</v>
      </c>
      <c r="AM145" s="70">
        <f>VLOOKUP(B145,Totalt!B144:AU617,39,FALSE)</f>
        <v>0</v>
      </c>
      <c r="AP145" s="70">
        <f t="shared" si="8"/>
        <v>0</v>
      </c>
    </row>
    <row r="146" spans="1:42" x14ac:dyDescent="0.25">
      <c r="A146" t="s">
        <v>187</v>
      </c>
      <c r="B146" t="s">
        <v>189</v>
      </c>
      <c r="C146">
        <v>0</v>
      </c>
      <c r="D146">
        <v>0</v>
      </c>
      <c r="E146">
        <v>0</v>
      </c>
      <c r="F146">
        <v>0</v>
      </c>
      <c r="G146">
        <v>0</v>
      </c>
      <c r="H146">
        <v>0</v>
      </c>
      <c r="I146">
        <v>0</v>
      </c>
      <c r="J146">
        <v>0</v>
      </c>
      <c r="K146">
        <v>0</v>
      </c>
      <c r="L146">
        <v>0</v>
      </c>
      <c r="M146">
        <v>0</v>
      </c>
      <c r="N146">
        <v>0</v>
      </c>
      <c r="O146">
        <v>0</v>
      </c>
      <c r="P146" s="46">
        <v>0</v>
      </c>
      <c r="Q146" s="46">
        <f t="shared" si="6"/>
        <v>0</v>
      </c>
      <c r="R146">
        <v>0</v>
      </c>
      <c r="S146">
        <v>0</v>
      </c>
      <c r="T146">
        <v>0</v>
      </c>
      <c r="U146">
        <v>0</v>
      </c>
      <c r="V146">
        <v>0</v>
      </c>
      <c r="W146">
        <v>0</v>
      </c>
      <c r="X146">
        <v>0</v>
      </c>
      <c r="Y146">
        <v>0</v>
      </c>
      <c r="Z146">
        <v>0</v>
      </c>
      <c r="AA146">
        <v>0</v>
      </c>
      <c r="AB146">
        <v>0</v>
      </c>
      <c r="AC146">
        <v>0</v>
      </c>
      <c r="AD146">
        <v>0</v>
      </c>
      <c r="AE146">
        <v>0</v>
      </c>
      <c r="AF146">
        <v>0</v>
      </c>
      <c r="AG146">
        <v>0</v>
      </c>
      <c r="AH146">
        <v>0</v>
      </c>
      <c r="AK146" s="70">
        <f t="shared" si="7"/>
        <v>0</v>
      </c>
      <c r="AM146" s="70">
        <f>VLOOKUP(B146,Totalt!B145:AU618,39,FALSE)</f>
        <v>0</v>
      </c>
      <c r="AP146" s="70">
        <f t="shared" si="8"/>
        <v>0</v>
      </c>
    </row>
    <row r="147" spans="1:42" x14ac:dyDescent="0.25">
      <c r="A147" t="s">
        <v>187</v>
      </c>
      <c r="B147" s="36" t="s">
        <v>1071</v>
      </c>
      <c r="C147">
        <v>0</v>
      </c>
      <c r="D147">
        <v>0</v>
      </c>
      <c r="E147">
        <v>0</v>
      </c>
      <c r="F147">
        <v>0</v>
      </c>
      <c r="G147">
        <v>0</v>
      </c>
      <c r="H147">
        <v>0</v>
      </c>
      <c r="I147">
        <v>0</v>
      </c>
      <c r="J147">
        <v>0</v>
      </c>
      <c r="K147">
        <v>0</v>
      </c>
      <c r="L147">
        <v>0</v>
      </c>
      <c r="M147">
        <v>0</v>
      </c>
      <c r="N147">
        <v>0</v>
      </c>
      <c r="O147">
        <v>0</v>
      </c>
      <c r="P147" s="46">
        <v>0</v>
      </c>
      <c r="Q147" s="46">
        <f t="shared" si="6"/>
        <v>0</v>
      </c>
      <c r="R147">
        <v>0</v>
      </c>
      <c r="S147">
        <v>0</v>
      </c>
      <c r="T147">
        <v>0</v>
      </c>
      <c r="U147">
        <v>0</v>
      </c>
      <c r="V147">
        <v>0</v>
      </c>
      <c r="W147">
        <v>0</v>
      </c>
      <c r="X147">
        <v>0</v>
      </c>
      <c r="Y147">
        <v>0</v>
      </c>
      <c r="Z147">
        <v>0</v>
      </c>
      <c r="AA147">
        <v>0</v>
      </c>
      <c r="AB147">
        <v>0</v>
      </c>
      <c r="AC147">
        <v>0</v>
      </c>
      <c r="AD147">
        <v>0</v>
      </c>
      <c r="AE147">
        <v>0</v>
      </c>
      <c r="AF147">
        <v>0</v>
      </c>
      <c r="AG147">
        <v>0</v>
      </c>
      <c r="AH147">
        <v>0</v>
      </c>
      <c r="AK147" s="70">
        <f t="shared" si="7"/>
        <v>0</v>
      </c>
      <c r="AM147" s="70">
        <f>VLOOKUP(B147,Totalt!B146:AU619,39,FALSE)</f>
        <v>0</v>
      </c>
      <c r="AP147" s="70">
        <f t="shared" si="8"/>
        <v>0</v>
      </c>
    </row>
    <row r="148" spans="1:42" x14ac:dyDescent="0.25">
      <c r="A148" t="s">
        <v>187</v>
      </c>
      <c r="B148" t="s">
        <v>191</v>
      </c>
      <c r="C148">
        <v>0</v>
      </c>
      <c r="D148">
        <v>0</v>
      </c>
      <c r="E148">
        <v>0</v>
      </c>
      <c r="F148">
        <v>0</v>
      </c>
      <c r="G148">
        <v>0</v>
      </c>
      <c r="H148">
        <v>0</v>
      </c>
      <c r="I148">
        <v>0</v>
      </c>
      <c r="J148">
        <v>0</v>
      </c>
      <c r="K148">
        <v>0</v>
      </c>
      <c r="L148">
        <v>0</v>
      </c>
      <c r="M148">
        <v>0</v>
      </c>
      <c r="N148">
        <v>0</v>
      </c>
      <c r="O148">
        <v>0</v>
      </c>
      <c r="P148" s="46">
        <v>0</v>
      </c>
      <c r="Q148" s="46">
        <f t="shared" si="6"/>
        <v>0</v>
      </c>
      <c r="R148">
        <v>0</v>
      </c>
      <c r="S148">
        <v>0</v>
      </c>
      <c r="T148">
        <v>0</v>
      </c>
      <c r="U148">
        <v>0</v>
      </c>
      <c r="V148">
        <v>0</v>
      </c>
      <c r="W148">
        <v>0</v>
      </c>
      <c r="X148">
        <v>0</v>
      </c>
      <c r="Y148">
        <v>0</v>
      </c>
      <c r="Z148">
        <v>0</v>
      </c>
      <c r="AA148">
        <v>0</v>
      </c>
      <c r="AB148">
        <v>0</v>
      </c>
      <c r="AC148">
        <v>0</v>
      </c>
      <c r="AD148">
        <v>0</v>
      </c>
      <c r="AE148">
        <v>0</v>
      </c>
      <c r="AF148">
        <v>0</v>
      </c>
      <c r="AG148">
        <v>0</v>
      </c>
      <c r="AH148">
        <v>0</v>
      </c>
      <c r="AK148" s="70">
        <f t="shared" si="7"/>
        <v>0</v>
      </c>
      <c r="AM148" s="70">
        <f>VLOOKUP(B148,Totalt!B147:AU620,39,FALSE)</f>
        <v>0</v>
      </c>
      <c r="AP148" s="70">
        <f t="shared" si="8"/>
        <v>0</v>
      </c>
    </row>
    <row r="149" spans="1:42" x14ac:dyDescent="0.25">
      <c r="A149" t="s">
        <v>187</v>
      </c>
      <c r="B149" t="s">
        <v>192</v>
      </c>
      <c r="C149">
        <v>0</v>
      </c>
      <c r="D149">
        <v>0</v>
      </c>
      <c r="E149">
        <v>0</v>
      </c>
      <c r="F149">
        <v>0</v>
      </c>
      <c r="G149">
        <v>0</v>
      </c>
      <c r="H149">
        <v>0</v>
      </c>
      <c r="I149">
        <v>0</v>
      </c>
      <c r="J149">
        <v>0</v>
      </c>
      <c r="K149">
        <v>0</v>
      </c>
      <c r="L149">
        <v>0</v>
      </c>
      <c r="M149">
        <v>0</v>
      </c>
      <c r="N149">
        <v>0</v>
      </c>
      <c r="O149">
        <v>0</v>
      </c>
      <c r="P149" s="46">
        <v>0</v>
      </c>
      <c r="Q149" s="46">
        <f t="shared" si="6"/>
        <v>0</v>
      </c>
      <c r="R149">
        <v>0</v>
      </c>
      <c r="S149">
        <v>0</v>
      </c>
      <c r="T149">
        <v>0</v>
      </c>
      <c r="U149">
        <v>0</v>
      </c>
      <c r="V149">
        <v>0</v>
      </c>
      <c r="W149">
        <v>0</v>
      </c>
      <c r="X149">
        <v>0</v>
      </c>
      <c r="Y149">
        <v>0</v>
      </c>
      <c r="Z149">
        <v>0</v>
      </c>
      <c r="AA149">
        <v>0</v>
      </c>
      <c r="AB149">
        <v>0</v>
      </c>
      <c r="AC149">
        <v>0</v>
      </c>
      <c r="AD149">
        <v>0</v>
      </c>
      <c r="AE149">
        <v>0</v>
      </c>
      <c r="AF149">
        <v>0</v>
      </c>
      <c r="AG149">
        <v>0</v>
      </c>
      <c r="AH149">
        <v>0</v>
      </c>
      <c r="AK149" s="70">
        <f t="shared" si="7"/>
        <v>0</v>
      </c>
      <c r="AM149" s="70">
        <f>VLOOKUP(B149,Totalt!B148:AU621,39,FALSE)</f>
        <v>0</v>
      </c>
      <c r="AP149" s="70">
        <f t="shared" si="8"/>
        <v>0</v>
      </c>
    </row>
    <row r="150" spans="1:42" x14ac:dyDescent="0.25">
      <c r="A150" t="s">
        <v>187</v>
      </c>
      <c r="B150" t="s">
        <v>193</v>
      </c>
      <c r="C150">
        <v>0</v>
      </c>
      <c r="D150">
        <v>0</v>
      </c>
      <c r="E150">
        <v>0</v>
      </c>
      <c r="F150">
        <v>0</v>
      </c>
      <c r="G150">
        <v>0</v>
      </c>
      <c r="H150">
        <v>0</v>
      </c>
      <c r="I150">
        <v>0</v>
      </c>
      <c r="J150">
        <v>0</v>
      </c>
      <c r="K150">
        <v>0</v>
      </c>
      <c r="L150">
        <v>0</v>
      </c>
      <c r="M150">
        <v>0</v>
      </c>
      <c r="N150">
        <v>0</v>
      </c>
      <c r="O150">
        <v>0</v>
      </c>
      <c r="P150" s="46">
        <v>0</v>
      </c>
      <c r="Q150" s="46">
        <f t="shared" si="6"/>
        <v>0</v>
      </c>
      <c r="R150">
        <v>0</v>
      </c>
      <c r="S150">
        <v>0</v>
      </c>
      <c r="T150">
        <v>0</v>
      </c>
      <c r="U150">
        <v>0</v>
      </c>
      <c r="V150">
        <v>0</v>
      </c>
      <c r="W150">
        <v>0</v>
      </c>
      <c r="X150">
        <v>0</v>
      </c>
      <c r="Y150">
        <v>0</v>
      </c>
      <c r="Z150">
        <v>0</v>
      </c>
      <c r="AA150">
        <v>0</v>
      </c>
      <c r="AB150">
        <v>0</v>
      </c>
      <c r="AC150">
        <v>0</v>
      </c>
      <c r="AD150">
        <v>0</v>
      </c>
      <c r="AE150">
        <v>0</v>
      </c>
      <c r="AF150">
        <v>0</v>
      </c>
      <c r="AG150">
        <v>0</v>
      </c>
      <c r="AH150">
        <v>0</v>
      </c>
      <c r="AK150" s="70">
        <f t="shared" si="7"/>
        <v>0</v>
      </c>
      <c r="AM150" s="70">
        <f>VLOOKUP(B150,Totalt!B149:AU622,39,FALSE)</f>
        <v>0</v>
      </c>
      <c r="AP150" s="70">
        <f t="shared" si="8"/>
        <v>0</v>
      </c>
    </row>
    <row r="151" spans="1:42" x14ac:dyDescent="0.25">
      <c r="A151" t="s">
        <v>187</v>
      </c>
      <c r="B151" t="s">
        <v>194</v>
      </c>
      <c r="C151">
        <v>0</v>
      </c>
      <c r="D151">
        <v>0</v>
      </c>
      <c r="E151">
        <v>0</v>
      </c>
      <c r="F151">
        <v>0</v>
      </c>
      <c r="G151">
        <v>0</v>
      </c>
      <c r="H151">
        <v>0</v>
      </c>
      <c r="I151">
        <v>0</v>
      </c>
      <c r="J151">
        <v>0</v>
      </c>
      <c r="K151">
        <v>0</v>
      </c>
      <c r="L151">
        <v>0</v>
      </c>
      <c r="M151">
        <v>0</v>
      </c>
      <c r="N151">
        <v>0</v>
      </c>
      <c r="O151">
        <v>0</v>
      </c>
      <c r="P151" s="46">
        <v>0</v>
      </c>
      <c r="Q151" s="46">
        <f t="shared" si="6"/>
        <v>0</v>
      </c>
      <c r="R151">
        <v>0</v>
      </c>
      <c r="S151">
        <v>0</v>
      </c>
      <c r="T151">
        <v>0</v>
      </c>
      <c r="U151">
        <v>0</v>
      </c>
      <c r="V151">
        <v>0</v>
      </c>
      <c r="W151">
        <v>0</v>
      </c>
      <c r="X151">
        <v>0</v>
      </c>
      <c r="Y151">
        <v>0</v>
      </c>
      <c r="Z151">
        <v>0</v>
      </c>
      <c r="AA151">
        <v>0</v>
      </c>
      <c r="AB151">
        <v>0</v>
      </c>
      <c r="AC151">
        <v>0</v>
      </c>
      <c r="AD151">
        <v>0</v>
      </c>
      <c r="AE151">
        <v>0</v>
      </c>
      <c r="AF151">
        <v>0</v>
      </c>
      <c r="AG151">
        <v>0</v>
      </c>
      <c r="AH151">
        <v>0</v>
      </c>
      <c r="AK151" s="70">
        <f t="shared" si="7"/>
        <v>0</v>
      </c>
      <c r="AM151" s="70">
        <f>VLOOKUP(B151,Totalt!B150:AU623,39,FALSE)</f>
        <v>0</v>
      </c>
      <c r="AP151" s="70">
        <f t="shared" si="8"/>
        <v>0</v>
      </c>
    </row>
    <row r="152" spans="1:42" x14ac:dyDescent="0.25">
      <c r="A152" t="s">
        <v>187</v>
      </c>
      <c r="B152" t="s">
        <v>195</v>
      </c>
      <c r="C152">
        <v>0</v>
      </c>
      <c r="D152">
        <v>0</v>
      </c>
      <c r="E152">
        <v>0</v>
      </c>
      <c r="F152">
        <v>0</v>
      </c>
      <c r="G152">
        <v>0</v>
      </c>
      <c r="H152">
        <v>0</v>
      </c>
      <c r="I152">
        <v>0</v>
      </c>
      <c r="J152">
        <v>0</v>
      </c>
      <c r="K152">
        <v>0</v>
      </c>
      <c r="L152">
        <v>0</v>
      </c>
      <c r="M152">
        <v>0</v>
      </c>
      <c r="N152">
        <v>0</v>
      </c>
      <c r="O152">
        <v>0</v>
      </c>
      <c r="P152" s="46">
        <v>0</v>
      </c>
      <c r="Q152" s="46">
        <f t="shared" si="6"/>
        <v>0</v>
      </c>
      <c r="R152">
        <v>0</v>
      </c>
      <c r="S152">
        <v>0</v>
      </c>
      <c r="T152">
        <v>0</v>
      </c>
      <c r="U152">
        <v>0</v>
      </c>
      <c r="V152">
        <v>0</v>
      </c>
      <c r="W152">
        <v>0</v>
      </c>
      <c r="X152">
        <v>0</v>
      </c>
      <c r="Y152">
        <v>0</v>
      </c>
      <c r="Z152">
        <v>0</v>
      </c>
      <c r="AA152">
        <v>0</v>
      </c>
      <c r="AB152">
        <v>0</v>
      </c>
      <c r="AC152">
        <v>0</v>
      </c>
      <c r="AD152">
        <v>0</v>
      </c>
      <c r="AE152">
        <v>0</v>
      </c>
      <c r="AF152">
        <v>0</v>
      </c>
      <c r="AG152">
        <v>0</v>
      </c>
      <c r="AH152">
        <v>0</v>
      </c>
      <c r="AK152" s="70">
        <f t="shared" si="7"/>
        <v>0</v>
      </c>
      <c r="AM152" s="70">
        <f>VLOOKUP(B152,Totalt!B151:AU624,39,FALSE)</f>
        <v>0</v>
      </c>
      <c r="AP152" s="70">
        <f t="shared" si="8"/>
        <v>0</v>
      </c>
    </row>
    <row r="153" spans="1:42" x14ac:dyDescent="0.25">
      <c r="A153" t="s">
        <v>196</v>
      </c>
      <c r="B153" t="s">
        <v>197</v>
      </c>
      <c r="C153">
        <v>0</v>
      </c>
      <c r="D153">
        <v>0</v>
      </c>
      <c r="E153">
        <v>0</v>
      </c>
      <c r="F153">
        <v>0</v>
      </c>
      <c r="G153">
        <v>0</v>
      </c>
      <c r="H153">
        <v>1.51</v>
      </c>
      <c r="I153">
        <v>1.8</v>
      </c>
      <c r="J153">
        <v>0</v>
      </c>
      <c r="K153">
        <v>0</v>
      </c>
      <c r="L153">
        <v>0</v>
      </c>
      <c r="M153">
        <v>0</v>
      </c>
      <c r="N153">
        <v>0</v>
      </c>
      <c r="O153">
        <v>0</v>
      </c>
      <c r="P153" s="46">
        <v>0</v>
      </c>
      <c r="Q153" s="46">
        <f t="shared" si="6"/>
        <v>0</v>
      </c>
      <c r="R153">
        <v>0</v>
      </c>
      <c r="S153">
        <v>0</v>
      </c>
      <c r="T153">
        <v>2</v>
      </c>
      <c r="U153">
        <v>0</v>
      </c>
      <c r="V153">
        <v>0</v>
      </c>
      <c r="W153">
        <v>0</v>
      </c>
      <c r="X153">
        <v>0.54110999999999998</v>
      </c>
      <c r="Y153">
        <v>0</v>
      </c>
      <c r="Z153">
        <v>17.760000000000002</v>
      </c>
      <c r="AA153">
        <v>0</v>
      </c>
      <c r="AB153">
        <v>0</v>
      </c>
      <c r="AC153">
        <v>0</v>
      </c>
      <c r="AD153">
        <v>0</v>
      </c>
      <c r="AE153">
        <v>0</v>
      </c>
      <c r="AF153">
        <v>0</v>
      </c>
      <c r="AG153">
        <v>0</v>
      </c>
      <c r="AH153">
        <v>23.611110000000004</v>
      </c>
      <c r="AK153" s="70">
        <f t="shared" si="7"/>
        <v>23.611110000000004</v>
      </c>
      <c r="AM153" s="70">
        <f>VLOOKUP(B153,Totalt!B152:AU625,39,FALSE)</f>
        <v>23.611110000000004</v>
      </c>
      <c r="AP153" s="70">
        <f t="shared" si="8"/>
        <v>0</v>
      </c>
    </row>
    <row r="154" spans="1:42" x14ac:dyDescent="0.25">
      <c r="A154" t="s">
        <v>196</v>
      </c>
      <c r="B154" t="s">
        <v>198</v>
      </c>
      <c r="C154">
        <v>0</v>
      </c>
      <c r="D154">
        <v>0</v>
      </c>
      <c r="E154">
        <v>0</v>
      </c>
      <c r="F154">
        <v>0</v>
      </c>
      <c r="G154">
        <v>0</v>
      </c>
      <c r="H154">
        <v>0</v>
      </c>
      <c r="I154">
        <v>0</v>
      </c>
      <c r="J154">
        <v>0</v>
      </c>
      <c r="K154">
        <v>0</v>
      </c>
      <c r="L154">
        <v>0</v>
      </c>
      <c r="M154">
        <v>0</v>
      </c>
      <c r="N154">
        <v>0</v>
      </c>
      <c r="O154">
        <v>0</v>
      </c>
      <c r="P154" s="46">
        <v>0</v>
      </c>
      <c r="Q154" s="46">
        <f t="shared" si="6"/>
        <v>0</v>
      </c>
      <c r="R154">
        <v>0</v>
      </c>
      <c r="S154">
        <v>0</v>
      </c>
      <c r="T154">
        <v>0</v>
      </c>
      <c r="U154">
        <v>0</v>
      </c>
      <c r="V154">
        <v>0</v>
      </c>
      <c r="W154">
        <v>0</v>
      </c>
      <c r="X154">
        <v>0</v>
      </c>
      <c r="Y154">
        <v>0</v>
      </c>
      <c r="Z154">
        <v>0</v>
      </c>
      <c r="AA154">
        <v>0</v>
      </c>
      <c r="AB154">
        <v>0</v>
      </c>
      <c r="AC154">
        <v>0</v>
      </c>
      <c r="AD154">
        <v>0</v>
      </c>
      <c r="AE154">
        <v>0</v>
      </c>
      <c r="AF154">
        <v>0</v>
      </c>
      <c r="AG154">
        <v>0</v>
      </c>
      <c r="AH154">
        <v>0</v>
      </c>
      <c r="AK154" s="70">
        <f t="shared" si="7"/>
        <v>0</v>
      </c>
      <c r="AM154" s="70">
        <f>VLOOKUP(B154,Totalt!B153:AU626,39,FALSE)</f>
        <v>0</v>
      </c>
      <c r="AP154" s="70">
        <f t="shared" si="8"/>
        <v>0</v>
      </c>
    </row>
    <row r="155" spans="1:42" x14ac:dyDescent="0.25">
      <c r="A155" t="s">
        <v>196</v>
      </c>
      <c r="B155" t="s">
        <v>199</v>
      </c>
      <c r="C155">
        <v>0</v>
      </c>
      <c r="D155">
        <v>0</v>
      </c>
      <c r="E155">
        <v>0</v>
      </c>
      <c r="F155">
        <v>0</v>
      </c>
      <c r="G155">
        <v>0</v>
      </c>
      <c r="H155">
        <v>0</v>
      </c>
      <c r="I155">
        <v>0</v>
      </c>
      <c r="J155">
        <v>0</v>
      </c>
      <c r="K155">
        <v>0</v>
      </c>
      <c r="L155">
        <v>0</v>
      </c>
      <c r="M155">
        <v>0</v>
      </c>
      <c r="N155">
        <v>0</v>
      </c>
      <c r="O155">
        <v>0</v>
      </c>
      <c r="P155" s="46">
        <v>0</v>
      </c>
      <c r="Q155" s="46">
        <f t="shared" si="6"/>
        <v>0</v>
      </c>
      <c r="R155">
        <v>0</v>
      </c>
      <c r="S155">
        <v>0</v>
      </c>
      <c r="T155">
        <v>0</v>
      </c>
      <c r="U155">
        <v>0</v>
      </c>
      <c r="V155">
        <v>0</v>
      </c>
      <c r="W155">
        <v>0</v>
      </c>
      <c r="X155">
        <v>0.13635</v>
      </c>
      <c r="Y155">
        <v>0</v>
      </c>
      <c r="Z155">
        <v>0</v>
      </c>
      <c r="AA155">
        <v>0</v>
      </c>
      <c r="AB155">
        <v>0</v>
      </c>
      <c r="AC155">
        <v>0</v>
      </c>
      <c r="AD155">
        <v>0</v>
      </c>
      <c r="AE155">
        <v>0</v>
      </c>
      <c r="AF155">
        <v>0</v>
      </c>
      <c r="AG155">
        <v>6.2164700000000002</v>
      </c>
      <c r="AH155">
        <v>6.3528200000000004</v>
      </c>
      <c r="AK155" s="70">
        <f t="shared" si="7"/>
        <v>6.3528200000000004</v>
      </c>
      <c r="AM155" s="70">
        <f>VLOOKUP(B155,Totalt!B154:AU627,39,FALSE)</f>
        <v>6.3528200000000004</v>
      </c>
      <c r="AP155" s="70">
        <f t="shared" si="8"/>
        <v>0</v>
      </c>
    </row>
    <row r="156" spans="1:42" x14ac:dyDescent="0.25">
      <c r="A156" t="s">
        <v>196</v>
      </c>
      <c r="B156" t="s">
        <v>200</v>
      </c>
      <c r="C156">
        <v>0</v>
      </c>
      <c r="D156">
        <v>0</v>
      </c>
      <c r="E156">
        <v>0</v>
      </c>
      <c r="F156">
        <v>0</v>
      </c>
      <c r="G156">
        <v>0</v>
      </c>
      <c r="H156">
        <v>4.5999999999999999E-2</v>
      </c>
      <c r="I156">
        <v>0</v>
      </c>
      <c r="J156">
        <v>0</v>
      </c>
      <c r="K156">
        <v>0</v>
      </c>
      <c r="L156">
        <v>0</v>
      </c>
      <c r="M156">
        <v>0</v>
      </c>
      <c r="N156">
        <v>0</v>
      </c>
      <c r="O156">
        <v>0</v>
      </c>
      <c r="P156" s="46">
        <v>0</v>
      </c>
      <c r="Q156" s="46">
        <f t="shared" si="6"/>
        <v>0</v>
      </c>
      <c r="R156">
        <v>0</v>
      </c>
      <c r="S156">
        <v>0</v>
      </c>
      <c r="T156">
        <v>0</v>
      </c>
      <c r="U156">
        <v>0</v>
      </c>
      <c r="V156">
        <v>0</v>
      </c>
      <c r="W156">
        <v>0</v>
      </c>
      <c r="X156">
        <v>6.5009999999999998E-2</v>
      </c>
      <c r="Y156">
        <v>2.41</v>
      </c>
      <c r="Z156">
        <v>0</v>
      </c>
      <c r="AA156">
        <v>0</v>
      </c>
      <c r="AB156">
        <v>0</v>
      </c>
      <c r="AC156">
        <v>0</v>
      </c>
      <c r="AD156">
        <v>0</v>
      </c>
      <c r="AE156">
        <v>0</v>
      </c>
      <c r="AF156">
        <v>0</v>
      </c>
      <c r="AG156">
        <v>0</v>
      </c>
      <c r="AH156">
        <v>2.52101</v>
      </c>
      <c r="AK156" s="70">
        <f t="shared" si="7"/>
        <v>2.52101</v>
      </c>
      <c r="AM156" s="70">
        <f>VLOOKUP(B156,Totalt!B155:AU628,39,FALSE)</f>
        <v>2.52101</v>
      </c>
      <c r="AP156" s="70">
        <f t="shared" si="8"/>
        <v>0</v>
      </c>
    </row>
    <row r="157" spans="1:42" x14ac:dyDescent="0.25">
      <c r="A157" t="s">
        <v>201</v>
      </c>
      <c r="B157" t="s">
        <v>202</v>
      </c>
      <c r="C157">
        <v>0</v>
      </c>
      <c r="D157">
        <v>0</v>
      </c>
      <c r="E157">
        <v>0</v>
      </c>
      <c r="F157">
        <v>0</v>
      </c>
      <c r="G157">
        <v>0</v>
      </c>
      <c r="H157">
        <v>0</v>
      </c>
      <c r="I157">
        <v>0.25</v>
      </c>
      <c r="J157">
        <v>0</v>
      </c>
      <c r="K157">
        <v>0</v>
      </c>
      <c r="L157">
        <v>13.73</v>
      </c>
      <c r="M157">
        <v>0</v>
      </c>
      <c r="N157">
        <v>0</v>
      </c>
      <c r="O157">
        <v>0</v>
      </c>
      <c r="P157" s="46">
        <v>0</v>
      </c>
      <c r="Q157" s="46">
        <f t="shared" si="6"/>
        <v>0</v>
      </c>
      <c r="R157">
        <v>0</v>
      </c>
      <c r="S157">
        <v>0</v>
      </c>
      <c r="T157">
        <v>0</v>
      </c>
      <c r="U157">
        <v>0</v>
      </c>
      <c r="V157">
        <v>0</v>
      </c>
      <c r="W157">
        <v>0</v>
      </c>
      <c r="X157">
        <v>0.28999999999999998</v>
      </c>
      <c r="Y157">
        <v>0</v>
      </c>
      <c r="Z157">
        <v>0</v>
      </c>
      <c r="AA157">
        <v>0</v>
      </c>
      <c r="AB157">
        <v>0</v>
      </c>
      <c r="AC157">
        <v>0</v>
      </c>
      <c r="AD157">
        <v>0</v>
      </c>
      <c r="AE157">
        <v>0</v>
      </c>
      <c r="AF157">
        <v>0</v>
      </c>
      <c r="AG157">
        <v>0</v>
      </c>
      <c r="AH157">
        <v>14.27</v>
      </c>
      <c r="AK157" s="70">
        <f t="shared" si="7"/>
        <v>14.27</v>
      </c>
      <c r="AM157" s="70">
        <f>VLOOKUP(B157,Totalt!B156:AU629,39,FALSE)</f>
        <v>14.27</v>
      </c>
      <c r="AP157" s="70">
        <f t="shared" si="8"/>
        <v>0</v>
      </c>
    </row>
    <row r="158" spans="1:42" x14ac:dyDescent="0.25">
      <c r="A158" t="s">
        <v>201</v>
      </c>
      <c r="B158" t="s">
        <v>203</v>
      </c>
      <c r="C158">
        <v>0</v>
      </c>
      <c r="D158">
        <v>0</v>
      </c>
      <c r="E158">
        <v>0</v>
      </c>
      <c r="F158">
        <v>0</v>
      </c>
      <c r="G158">
        <v>0</v>
      </c>
      <c r="H158">
        <v>0</v>
      </c>
      <c r="I158">
        <v>0.05</v>
      </c>
      <c r="J158">
        <v>0</v>
      </c>
      <c r="K158">
        <v>0</v>
      </c>
      <c r="L158">
        <v>0</v>
      </c>
      <c r="M158">
        <v>0</v>
      </c>
      <c r="N158">
        <v>0</v>
      </c>
      <c r="O158">
        <v>0</v>
      </c>
      <c r="P158" s="46">
        <v>0</v>
      </c>
      <c r="Q158" s="46">
        <f t="shared" si="6"/>
        <v>0</v>
      </c>
      <c r="R158">
        <v>0</v>
      </c>
      <c r="S158">
        <v>0</v>
      </c>
      <c r="T158">
        <v>0.06</v>
      </c>
      <c r="U158">
        <v>0</v>
      </c>
      <c r="V158">
        <v>0</v>
      </c>
      <c r="W158">
        <v>0</v>
      </c>
      <c r="X158">
        <v>0.02</v>
      </c>
      <c r="Y158">
        <v>0</v>
      </c>
      <c r="Z158">
        <v>0</v>
      </c>
      <c r="AA158">
        <v>0</v>
      </c>
      <c r="AB158">
        <v>0</v>
      </c>
      <c r="AC158">
        <v>0</v>
      </c>
      <c r="AD158">
        <v>9.57</v>
      </c>
      <c r="AE158">
        <v>0</v>
      </c>
      <c r="AF158">
        <v>0</v>
      </c>
      <c r="AG158">
        <v>0</v>
      </c>
      <c r="AH158">
        <v>9.7000000000000011</v>
      </c>
      <c r="AK158" s="70">
        <f t="shared" si="7"/>
        <v>9.7000000000000011</v>
      </c>
      <c r="AM158" s="70">
        <f>VLOOKUP(B158,Totalt!B157:AU630,39,FALSE)</f>
        <v>9.6999999999999993</v>
      </c>
      <c r="AP158" s="70">
        <f t="shared" si="8"/>
        <v>0</v>
      </c>
    </row>
    <row r="159" spans="1:42" x14ac:dyDescent="0.25">
      <c r="A159" t="s">
        <v>201</v>
      </c>
      <c r="B159" t="s">
        <v>204</v>
      </c>
      <c r="C159">
        <v>0</v>
      </c>
      <c r="D159">
        <v>0</v>
      </c>
      <c r="E159">
        <v>0</v>
      </c>
      <c r="F159">
        <v>0</v>
      </c>
      <c r="G159">
        <v>0</v>
      </c>
      <c r="H159">
        <v>0</v>
      </c>
      <c r="I159">
        <v>0.78</v>
      </c>
      <c r="J159">
        <v>0</v>
      </c>
      <c r="K159">
        <v>4.8600000000000003</v>
      </c>
      <c r="L159">
        <v>0</v>
      </c>
      <c r="M159">
        <v>0</v>
      </c>
      <c r="N159">
        <v>0</v>
      </c>
      <c r="O159">
        <v>0</v>
      </c>
      <c r="P159" s="46">
        <v>0</v>
      </c>
      <c r="Q159" s="46">
        <f t="shared" si="6"/>
        <v>0</v>
      </c>
      <c r="R159">
        <v>14.7</v>
      </c>
      <c r="S159">
        <v>0</v>
      </c>
      <c r="T159">
        <v>0</v>
      </c>
      <c r="U159">
        <v>0</v>
      </c>
      <c r="V159">
        <v>0</v>
      </c>
      <c r="W159">
        <v>0</v>
      </c>
      <c r="X159">
        <v>0.82</v>
      </c>
      <c r="Y159">
        <v>0</v>
      </c>
      <c r="Z159">
        <v>0</v>
      </c>
      <c r="AA159">
        <v>0</v>
      </c>
      <c r="AB159">
        <v>0</v>
      </c>
      <c r="AC159">
        <v>0</v>
      </c>
      <c r="AD159">
        <v>0</v>
      </c>
      <c r="AE159">
        <v>0</v>
      </c>
      <c r="AF159">
        <v>0</v>
      </c>
      <c r="AG159">
        <v>0</v>
      </c>
      <c r="AH159">
        <v>21.16</v>
      </c>
      <c r="AK159" s="70">
        <f t="shared" si="7"/>
        <v>21.16</v>
      </c>
      <c r="AM159" s="70">
        <f>VLOOKUP(B159,Totalt!B158:AU631,39,FALSE)</f>
        <v>21.16</v>
      </c>
      <c r="AP159" s="70">
        <f t="shared" si="8"/>
        <v>0</v>
      </c>
    </row>
    <row r="160" spans="1:42" x14ac:dyDescent="0.25">
      <c r="A160" t="s">
        <v>201</v>
      </c>
      <c r="B160" t="s">
        <v>205</v>
      </c>
      <c r="C160">
        <v>0</v>
      </c>
      <c r="D160">
        <v>0</v>
      </c>
      <c r="E160">
        <v>4.5999999999999996</v>
      </c>
      <c r="F160">
        <v>0</v>
      </c>
      <c r="G160">
        <v>7.59</v>
      </c>
      <c r="H160">
        <v>0.01</v>
      </c>
      <c r="I160">
        <v>0</v>
      </c>
      <c r="J160">
        <v>0</v>
      </c>
      <c r="K160">
        <v>0</v>
      </c>
      <c r="L160">
        <v>78.650000000000006</v>
      </c>
      <c r="M160">
        <v>0</v>
      </c>
      <c r="N160">
        <v>0</v>
      </c>
      <c r="O160">
        <v>0</v>
      </c>
      <c r="P160" s="46">
        <v>0</v>
      </c>
      <c r="Q160" s="46">
        <f t="shared" si="6"/>
        <v>0</v>
      </c>
      <c r="R160">
        <v>0</v>
      </c>
      <c r="S160">
        <v>0</v>
      </c>
      <c r="T160">
        <v>0</v>
      </c>
      <c r="U160">
        <v>0</v>
      </c>
      <c r="V160">
        <v>0</v>
      </c>
      <c r="W160">
        <v>0</v>
      </c>
      <c r="X160">
        <v>2.5499999999999998</v>
      </c>
      <c r="Y160">
        <v>0</v>
      </c>
      <c r="Z160">
        <v>0</v>
      </c>
      <c r="AA160">
        <v>0</v>
      </c>
      <c r="AB160">
        <v>12.4</v>
      </c>
      <c r="AC160">
        <v>17.100000000000001</v>
      </c>
      <c r="AD160">
        <v>77</v>
      </c>
      <c r="AE160">
        <v>0</v>
      </c>
      <c r="AF160">
        <v>0</v>
      </c>
      <c r="AG160">
        <v>0</v>
      </c>
      <c r="AH160">
        <v>199.9</v>
      </c>
      <c r="AK160" s="70">
        <f t="shared" si="7"/>
        <v>199.9</v>
      </c>
      <c r="AM160" s="70">
        <f>VLOOKUP(B160,Totalt!B159:AU632,39,FALSE)</f>
        <v>199.9</v>
      </c>
      <c r="AP160" s="70">
        <f t="shared" si="8"/>
        <v>0</v>
      </c>
    </row>
    <row r="161" spans="1:42" x14ac:dyDescent="0.25">
      <c r="A161" t="s">
        <v>206</v>
      </c>
      <c r="B161" t="s">
        <v>207</v>
      </c>
      <c r="C161">
        <v>0</v>
      </c>
      <c r="D161">
        <v>0</v>
      </c>
      <c r="E161">
        <v>0</v>
      </c>
      <c r="F161">
        <v>0</v>
      </c>
      <c r="G161">
        <v>0</v>
      </c>
      <c r="H161">
        <v>0</v>
      </c>
      <c r="I161">
        <v>1.2</v>
      </c>
      <c r="J161">
        <v>0</v>
      </c>
      <c r="K161">
        <v>1.1000000000000001</v>
      </c>
      <c r="L161">
        <v>0</v>
      </c>
      <c r="M161">
        <v>0.40910400000000002</v>
      </c>
      <c r="N161">
        <v>0</v>
      </c>
      <c r="O161">
        <v>0</v>
      </c>
      <c r="P161" s="46">
        <v>0</v>
      </c>
      <c r="Q161" s="46">
        <f t="shared" si="6"/>
        <v>0</v>
      </c>
      <c r="R161">
        <v>0</v>
      </c>
      <c r="S161">
        <v>0</v>
      </c>
      <c r="T161">
        <v>63.110500000000002</v>
      </c>
      <c r="U161">
        <v>0</v>
      </c>
      <c r="V161">
        <v>0</v>
      </c>
      <c r="W161">
        <v>77.371499999999997</v>
      </c>
      <c r="X161">
        <v>1.5091000000000001</v>
      </c>
      <c r="Y161">
        <v>0</v>
      </c>
      <c r="Z161">
        <v>4.7</v>
      </c>
      <c r="AA161">
        <v>0</v>
      </c>
      <c r="AB161">
        <v>0</v>
      </c>
      <c r="AC161">
        <v>0</v>
      </c>
      <c r="AD161">
        <v>0</v>
      </c>
      <c r="AE161">
        <v>0</v>
      </c>
      <c r="AF161">
        <v>0</v>
      </c>
      <c r="AG161">
        <v>0</v>
      </c>
      <c r="AH161">
        <v>149.40020399999997</v>
      </c>
      <c r="AK161" s="70">
        <f t="shared" si="7"/>
        <v>148.99109999999996</v>
      </c>
      <c r="AM161" s="70">
        <f>VLOOKUP(B161,Totalt!B160:AU633,39,FALSE)</f>
        <v>148.99109999999999</v>
      </c>
      <c r="AP161" s="70">
        <f t="shared" si="8"/>
        <v>0</v>
      </c>
    </row>
    <row r="162" spans="1:42" x14ac:dyDescent="0.25">
      <c r="A162" t="s">
        <v>208</v>
      </c>
      <c r="B162" t="s">
        <v>209</v>
      </c>
      <c r="C162">
        <v>0</v>
      </c>
      <c r="D162">
        <v>0</v>
      </c>
      <c r="E162">
        <v>0</v>
      </c>
      <c r="F162">
        <v>106.9</v>
      </c>
      <c r="G162">
        <v>0.3</v>
      </c>
      <c r="H162">
        <v>11.764699999999999</v>
      </c>
      <c r="I162">
        <v>0.9</v>
      </c>
      <c r="J162">
        <v>0</v>
      </c>
      <c r="K162">
        <v>6.0227300000000001</v>
      </c>
      <c r="L162">
        <v>43.9</v>
      </c>
      <c r="M162">
        <v>12.274100000000001</v>
      </c>
      <c r="N162">
        <v>0</v>
      </c>
      <c r="O162">
        <v>84.2</v>
      </c>
      <c r="P162" s="46">
        <v>382.4</v>
      </c>
      <c r="Q162" s="46">
        <f t="shared" si="6"/>
        <v>191.2</v>
      </c>
      <c r="R162">
        <v>270.10000000000002</v>
      </c>
      <c r="S162">
        <v>0</v>
      </c>
      <c r="T162">
        <v>7.4</v>
      </c>
      <c r="U162">
        <v>0</v>
      </c>
      <c r="V162">
        <v>0</v>
      </c>
      <c r="W162">
        <v>0</v>
      </c>
      <c r="X162">
        <v>14.1441</v>
      </c>
      <c r="Y162">
        <v>0</v>
      </c>
      <c r="Z162">
        <v>0</v>
      </c>
      <c r="AA162">
        <v>0</v>
      </c>
      <c r="AB162">
        <v>0</v>
      </c>
      <c r="AC162">
        <v>0</v>
      </c>
      <c r="AD162">
        <v>0</v>
      </c>
      <c r="AE162">
        <v>0</v>
      </c>
      <c r="AF162">
        <v>0</v>
      </c>
      <c r="AG162">
        <v>109.91800000000001</v>
      </c>
      <c r="AH162">
        <v>1050.22363</v>
      </c>
      <c r="AK162" s="70">
        <f t="shared" si="7"/>
        <v>846.74952999999994</v>
      </c>
      <c r="AM162" s="70">
        <f>VLOOKUP(B162,Totalt!B161:AU634,39,FALSE)</f>
        <v>846.74953000000005</v>
      </c>
      <c r="AP162" s="70">
        <f t="shared" si="8"/>
        <v>0</v>
      </c>
    </row>
    <row r="163" spans="1:42" x14ac:dyDescent="0.25">
      <c r="A163" t="s">
        <v>210</v>
      </c>
      <c r="B163" t="s">
        <v>211</v>
      </c>
      <c r="C163">
        <v>0</v>
      </c>
      <c r="D163">
        <v>907.21</v>
      </c>
      <c r="E163">
        <v>0</v>
      </c>
      <c r="F163">
        <v>0</v>
      </c>
      <c r="G163">
        <v>5.84</v>
      </c>
      <c r="H163">
        <v>0</v>
      </c>
      <c r="I163">
        <v>2.74</v>
      </c>
      <c r="J163">
        <v>0</v>
      </c>
      <c r="K163">
        <v>10.77</v>
      </c>
      <c r="L163">
        <v>211.2</v>
      </c>
      <c r="M163">
        <v>9.7100000000000009</v>
      </c>
      <c r="N163">
        <v>697.94299999999998</v>
      </c>
      <c r="O163">
        <v>0</v>
      </c>
      <c r="P163" s="46">
        <v>857.68</v>
      </c>
      <c r="Q163" s="46">
        <f t="shared" si="6"/>
        <v>428.84</v>
      </c>
      <c r="R163">
        <v>981.76400000000001</v>
      </c>
      <c r="S163">
        <v>0</v>
      </c>
      <c r="T163">
        <v>0</v>
      </c>
      <c r="U163">
        <v>0</v>
      </c>
      <c r="V163">
        <v>0</v>
      </c>
      <c r="W163">
        <v>0</v>
      </c>
      <c r="X163">
        <v>72.507000000000005</v>
      </c>
      <c r="Y163">
        <v>0</v>
      </c>
      <c r="Z163">
        <v>133.9</v>
      </c>
      <c r="AA163">
        <v>0</v>
      </c>
      <c r="AB163">
        <v>130.08000000000001</v>
      </c>
      <c r="AC163">
        <v>295.33</v>
      </c>
      <c r="AD163">
        <v>0</v>
      </c>
      <c r="AE163">
        <v>0</v>
      </c>
      <c r="AF163">
        <v>0</v>
      </c>
      <c r="AG163">
        <v>4.2519999999999998</v>
      </c>
      <c r="AH163">
        <v>4320.9260000000004</v>
      </c>
      <c r="AK163" s="70">
        <f t="shared" si="7"/>
        <v>3882.3760000000002</v>
      </c>
      <c r="AM163" s="70">
        <f>VLOOKUP(B163,Totalt!B162:AU635,39,FALSE)</f>
        <v>3882.3760000000002</v>
      </c>
      <c r="AP163" s="70">
        <f t="shared" si="8"/>
        <v>0</v>
      </c>
    </row>
    <row r="164" spans="1:42" x14ac:dyDescent="0.25">
      <c r="A164" t="s">
        <v>210</v>
      </c>
      <c r="B164" t="s">
        <v>212</v>
      </c>
      <c r="C164">
        <v>0</v>
      </c>
      <c r="D164">
        <v>0</v>
      </c>
      <c r="E164">
        <v>0</v>
      </c>
      <c r="F164">
        <v>0</v>
      </c>
      <c r="G164">
        <v>0</v>
      </c>
      <c r="H164">
        <v>0</v>
      </c>
      <c r="I164">
        <v>0</v>
      </c>
      <c r="J164">
        <v>0</v>
      </c>
      <c r="K164">
        <v>0</v>
      </c>
      <c r="L164">
        <v>110.57</v>
      </c>
      <c r="M164">
        <v>0</v>
      </c>
      <c r="N164">
        <v>0</v>
      </c>
      <c r="O164">
        <v>0</v>
      </c>
      <c r="P164" s="46">
        <v>63.56</v>
      </c>
      <c r="Q164" s="46">
        <f t="shared" si="6"/>
        <v>31.78</v>
      </c>
      <c r="R164">
        <v>0</v>
      </c>
      <c r="S164">
        <v>0</v>
      </c>
      <c r="T164">
        <v>0</v>
      </c>
      <c r="U164">
        <v>0</v>
      </c>
      <c r="V164">
        <v>0</v>
      </c>
      <c r="W164">
        <v>0</v>
      </c>
      <c r="X164">
        <v>2.23</v>
      </c>
      <c r="Y164">
        <v>0</v>
      </c>
      <c r="Z164">
        <v>0</v>
      </c>
      <c r="AA164">
        <v>0</v>
      </c>
      <c r="AB164">
        <v>0</v>
      </c>
      <c r="AC164">
        <v>0</v>
      </c>
      <c r="AD164">
        <v>0</v>
      </c>
      <c r="AE164">
        <v>0</v>
      </c>
      <c r="AF164">
        <v>0</v>
      </c>
      <c r="AG164">
        <v>0</v>
      </c>
      <c r="AH164">
        <v>176.35999999999999</v>
      </c>
      <c r="AK164" s="70">
        <f t="shared" si="7"/>
        <v>144.57999999999998</v>
      </c>
      <c r="AM164" s="70">
        <f>VLOOKUP(B164,Totalt!B163:AU636,39,FALSE)</f>
        <v>144.57999999999998</v>
      </c>
      <c r="AP164" s="70">
        <f t="shared" si="8"/>
        <v>0</v>
      </c>
    </row>
    <row r="165" spans="1:42" x14ac:dyDescent="0.25">
      <c r="A165" t="s">
        <v>213</v>
      </c>
      <c r="B165" t="s">
        <v>214</v>
      </c>
      <c r="C165">
        <v>0</v>
      </c>
      <c r="D165">
        <v>0</v>
      </c>
      <c r="E165">
        <v>0</v>
      </c>
      <c r="F165">
        <v>0</v>
      </c>
      <c r="G165">
        <v>0</v>
      </c>
      <c r="H165">
        <v>0</v>
      </c>
      <c r="I165">
        <v>1.89944</v>
      </c>
      <c r="J165">
        <v>0</v>
      </c>
      <c r="K165">
        <v>0</v>
      </c>
      <c r="L165">
        <v>0</v>
      </c>
      <c r="M165">
        <v>0</v>
      </c>
      <c r="N165">
        <v>0</v>
      </c>
      <c r="O165">
        <v>0</v>
      </c>
      <c r="P165" s="46">
        <v>0</v>
      </c>
      <c r="Q165" s="46">
        <f t="shared" si="6"/>
        <v>0</v>
      </c>
      <c r="R165">
        <v>0</v>
      </c>
      <c r="S165">
        <v>0</v>
      </c>
      <c r="T165">
        <v>0</v>
      </c>
      <c r="U165">
        <v>0</v>
      </c>
      <c r="V165">
        <v>0</v>
      </c>
      <c r="W165">
        <v>0</v>
      </c>
      <c r="X165">
        <v>0.99846000000000001</v>
      </c>
      <c r="Y165">
        <v>0</v>
      </c>
      <c r="Z165">
        <v>0</v>
      </c>
      <c r="AA165">
        <v>0</v>
      </c>
      <c r="AB165">
        <v>0</v>
      </c>
      <c r="AC165">
        <v>0</v>
      </c>
      <c r="AD165">
        <v>0</v>
      </c>
      <c r="AE165">
        <v>0</v>
      </c>
      <c r="AF165">
        <v>0</v>
      </c>
      <c r="AG165">
        <v>41.5642</v>
      </c>
      <c r="AH165">
        <v>44.4621</v>
      </c>
      <c r="AK165" s="70">
        <f t="shared" si="7"/>
        <v>44.4621</v>
      </c>
      <c r="AM165" s="70">
        <f>VLOOKUP(B165,Totalt!B164:AU637,39,FALSE)</f>
        <v>44.4621</v>
      </c>
      <c r="AP165" s="70">
        <f t="shared" si="8"/>
        <v>0</v>
      </c>
    </row>
    <row r="166" spans="1:42" x14ac:dyDescent="0.25">
      <c r="A166" t="s">
        <v>213</v>
      </c>
      <c r="B166" t="s">
        <v>215</v>
      </c>
      <c r="C166">
        <v>0</v>
      </c>
      <c r="D166">
        <v>0</v>
      </c>
      <c r="E166">
        <v>0</v>
      </c>
      <c r="F166">
        <v>0</v>
      </c>
      <c r="G166">
        <v>0</v>
      </c>
      <c r="H166">
        <v>0</v>
      </c>
      <c r="I166">
        <v>0.24099999999999999</v>
      </c>
      <c r="J166">
        <v>0</v>
      </c>
      <c r="K166">
        <v>0</v>
      </c>
      <c r="L166">
        <v>0</v>
      </c>
      <c r="M166">
        <v>0</v>
      </c>
      <c r="N166">
        <v>0</v>
      </c>
      <c r="O166">
        <v>0</v>
      </c>
      <c r="P166" s="46">
        <v>0</v>
      </c>
      <c r="Q166" s="46">
        <f t="shared" si="6"/>
        <v>0</v>
      </c>
      <c r="R166">
        <v>0.53800000000000003</v>
      </c>
      <c r="S166">
        <v>0</v>
      </c>
      <c r="T166">
        <v>0</v>
      </c>
      <c r="U166">
        <v>0</v>
      </c>
      <c r="V166">
        <v>0</v>
      </c>
      <c r="W166">
        <v>0</v>
      </c>
      <c r="X166">
        <v>8.3070000000000005E-2</v>
      </c>
      <c r="Y166">
        <v>0</v>
      </c>
      <c r="Z166">
        <v>2.6389999999999998</v>
      </c>
      <c r="AA166">
        <v>0</v>
      </c>
      <c r="AB166">
        <v>0</v>
      </c>
      <c r="AC166">
        <v>0</v>
      </c>
      <c r="AD166">
        <v>0</v>
      </c>
      <c r="AE166">
        <v>0</v>
      </c>
      <c r="AF166">
        <v>0</v>
      </c>
      <c r="AG166">
        <v>0</v>
      </c>
      <c r="AH166">
        <v>3.5010699999999999</v>
      </c>
      <c r="AK166" s="70">
        <f t="shared" si="7"/>
        <v>3.5010699999999999</v>
      </c>
      <c r="AM166" s="70">
        <f>VLOOKUP(B166,Totalt!B165:AU638,39,FALSE)</f>
        <v>3.5010700000000003</v>
      </c>
      <c r="AP166" s="70">
        <f t="shared" si="8"/>
        <v>0</v>
      </c>
    </row>
    <row r="167" spans="1:42" x14ac:dyDescent="0.25">
      <c r="A167" t="s">
        <v>216</v>
      </c>
      <c r="B167" t="s">
        <v>217</v>
      </c>
      <c r="C167">
        <v>0</v>
      </c>
      <c r="D167">
        <v>0</v>
      </c>
      <c r="E167">
        <v>0</v>
      </c>
      <c r="F167">
        <v>0</v>
      </c>
      <c r="G167">
        <v>0</v>
      </c>
      <c r="H167">
        <v>0</v>
      </c>
      <c r="I167">
        <v>1.4</v>
      </c>
      <c r="J167">
        <v>0</v>
      </c>
      <c r="K167">
        <v>0</v>
      </c>
      <c r="L167">
        <v>0</v>
      </c>
      <c r="M167">
        <v>0</v>
      </c>
      <c r="N167">
        <v>0</v>
      </c>
      <c r="O167">
        <v>0</v>
      </c>
      <c r="P167" s="46">
        <v>0</v>
      </c>
      <c r="Q167" s="46">
        <f t="shared" si="6"/>
        <v>0</v>
      </c>
      <c r="R167">
        <v>0</v>
      </c>
      <c r="S167">
        <v>0</v>
      </c>
      <c r="T167">
        <v>25.5</v>
      </c>
      <c r="U167">
        <v>0</v>
      </c>
      <c r="V167">
        <v>0</v>
      </c>
      <c r="W167">
        <v>0</v>
      </c>
      <c r="X167">
        <v>0.27</v>
      </c>
      <c r="Y167">
        <v>0</v>
      </c>
      <c r="Z167">
        <v>0</v>
      </c>
      <c r="AA167">
        <v>0</v>
      </c>
      <c r="AB167">
        <v>0</v>
      </c>
      <c r="AC167">
        <v>0</v>
      </c>
      <c r="AD167">
        <v>0</v>
      </c>
      <c r="AE167">
        <v>0</v>
      </c>
      <c r="AF167">
        <v>0</v>
      </c>
      <c r="AG167">
        <v>0</v>
      </c>
      <c r="AH167">
        <v>27.169999999999998</v>
      </c>
      <c r="AK167" s="70">
        <f t="shared" si="7"/>
        <v>27.169999999999998</v>
      </c>
      <c r="AM167" s="70">
        <f>VLOOKUP(B167,Totalt!B166:AU639,39,FALSE)</f>
        <v>27.169999999999998</v>
      </c>
      <c r="AP167" s="70">
        <f t="shared" si="8"/>
        <v>0</v>
      </c>
    </row>
    <row r="168" spans="1:42" x14ac:dyDescent="0.25">
      <c r="A168" t="s">
        <v>218</v>
      </c>
      <c r="B168" t="s">
        <v>219</v>
      </c>
      <c r="C168">
        <v>0</v>
      </c>
      <c r="D168">
        <v>0</v>
      </c>
      <c r="E168">
        <v>0</v>
      </c>
      <c r="F168">
        <v>0</v>
      </c>
      <c r="G168">
        <v>0</v>
      </c>
      <c r="H168">
        <v>0</v>
      </c>
      <c r="I168">
        <v>0.99399999999999999</v>
      </c>
      <c r="J168">
        <v>0</v>
      </c>
      <c r="K168">
        <v>0</v>
      </c>
      <c r="L168">
        <v>0.9</v>
      </c>
      <c r="M168">
        <v>0</v>
      </c>
      <c r="N168">
        <v>0</v>
      </c>
      <c r="O168">
        <v>0</v>
      </c>
      <c r="P168" s="46">
        <v>4.5999999999999996</v>
      </c>
      <c r="Q168" s="46">
        <f t="shared" si="6"/>
        <v>2.2999999999999998</v>
      </c>
      <c r="R168">
        <v>0</v>
      </c>
      <c r="S168">
        <v>0</v>
      </c>
      <c r="T168">
        <v>6</v>
      </c>
      <c r="U168">
        <v>0</v>
      </c>
      <c r="V168">
        <v>0</v>
      </c>
      <c r="W168">
        <v>0</v>
      </c>
      <c r="X168">
        <v>0.35399999999999998</v>
      </c>
      <c r="Y168">
        <v>0</v>
      </c>
      <c r="Z168">
        <v>0</v>
      </c>
      <c r="AA168">
        <v>0</v>
      </c>
      <c r="AB168">
        <v>0</v>
      </c>
      <c r="AC168">
        <v>0</v>
      </c>
      <c r="AD168">
        <v>0</v>
      </c>
      <c r="AE168">
        <v>0</v>
      </c>
      <c r="AF168">
        <v>0</v>
      </c>
      <c r="AG168">
        <v>8.4</v>
      </c>
      <c r="AH168">
        <v>21.247999999999998</v>
      </c>
      <c r="AK168" s="70">
        <f t="shared" si="7"/>
        <v>18.947999999999997</v>
      </c>
      <c r="AM168" s="70">
        <f>VLOOKUP(B168,Totalt!B167:AU640,39,FALSE)</f>
        <v>18.948</v>
      </c>
      <c r="AP168" s="70">
        <f t="shared" si="8"/>
        <v>0</v>
      </c>
    </row>
    <row r="169" spans="1:42" x14ac:dyDescent="0.25">
      <c r="A169" t="s">
        <v>218</v>
      </c>
      <c r="B169" t="s">
        <v>220</v>
      </c>
      <c r="C169">
        <v>0</v>
      </c>
      <c r="D169">
        <v>0</v>
      </c>
      <c r="E169">
        <v>0</v>
      </c>
      <c r="F169">
        <v>5.6</v>
      </c>
      <c r="G169">
        <v>0</v>
      </c>
      <c r="H169">
        <v>0</v>
      </c>
      <c r="I169">
        <v>4.0170000000000003</v>
      </c>
      <c r="J169">
        <v>0</v>
      </c>
      <c r="K169">
        <v>0</v>
      </c>
      <c r="L169">
        <v>23.7</v>
      </c>
      <c r="M169">
        <v>0</v>
      </c>
      <c r="N169">
        <v>0</v>
      </c>
      <c r="O169">
        <v>0</v>
      </c>
      <c r="P169" s="46">
        <v>11.4</v>
      </c>
      <c r="Q169" s="46">
        <f t="shared" si="6"/>
        <v>5.7</v>
      </c>
      <c r="R169">
        <v>1.9</v>
      </c>
      <c r="S169">
        <v>0.08</v>
      </c>
      <c r="T169">
        <v>8</v>
      </c>
      <c r="U169">
        <v>0</v>
      </c>
      <c r="V169">
        <v>0</v>
      </c>
      <c r="W169">
        <v>0</v>
      </c>
      <c r="X169">
        <v>0.94199999999999995</v>
      </c>
      <c r="Y169">
        <v>0</v>
      </c>
      <c r="Z169">
        <v>0</v>
      </c>
      <c r="AA169">
        <v>0</v>
      </c>
      <c r="AB169">
        <v>0</v>
      </c>
      <c r="AC169">
        <v>0</v>
      </c>
      <c r="AD169">
        <v>0</v>
      </c>
      <c r="AE169">
        <v>0</v>
      </c>
      <c r="AF169">
        <v>0</v>
      </c>
      <c r="AG169">
        <v>21.1</v>
      </c>
      <c r="AH169">
        <v>76.739000000000004</v>
      </c>
      <c r="AK169" s="70">
        <f t="shared" si="7"/>
        <v>71.039000000000001</v>
      </c>
      <c r="AM169" s="70">
        <f>VLOOKUP(B169,Totalt!B168:AU641,39,FALSE)</f>
        <v>71.039000000000001</v>
      </c>
      <c r="AP169" s="70">
        <f t="shared" si="8"/>
        <v>0</v>
      </c>
    </row>
    <row r="170" spans="1:42" x14ac:dyDescent="0.25">
      <c r="A170" t="s">
        <v>218</v>
      </c>
      <c r="B170" t="s">
        <v>221</v>
      </c>
      <c r="C170">
        <v>0</v>
      </c>
      <c r="D170">
        <v>0</v>
      </c>
      <c r="E170">
        <v>0</v>
      </c>
      <c r="F170">
        <v>0</v>
      </c>
      <c r="G170">
        <v>0</v>
      </c>
      <c r="H170">
        <v>0</v>
      </c>
      <c r="I170">
        <v>5.6160000000000003E-3</v>
      </c>
      <c r="J170">
        <v>0</v>
      </c>
      <c r="K170">
        <v>0</v>
      </c>
      <c r="L170">
        <v>0</v>
      </c>
      <c r="M170">
        <v>0</v>
      </c>
      <c r="N170">
        <v>0</v>
      </c>
      <c r="O170">
        <v>0</v>
      </c>
      <c r="P170" s="46">
        <v>0</v>
      </c>
      <c r="Q170" s="46">
        <f t="shared" si="6"/>
        <v>0</v>
      </c>
      <c r="R170">
        <v>0</v>
      </c>
      <c r="S170">
        <v>0</v>
      </c>
      <c r="T170">
        <v>0</v>
      </c>
      <c r="U170">
        <v>0</v>
      </c>
      <c r="V170">
        <v>0</v>
      </c>
      <c r="W170">
        <v>0</v>
      </c>
      <c r="X170">
        <v>6.9899999999999997E-3</v>
      </c>
      <c r="Y170">
        <v>0</v>
      </c>
      <c r="Z170">
        <v>0.26830399999999999</v>
      </c>
      <c r="AA170">
        <v>0</v>
      </c>
      <c r="AB170">
        <v>0</v>
      </c>
      <c r="AC170">
        <v>0</v>
      </c>
      <c r="AD170">
        <v>0</v>
      </c>
      <c r="AE170">
        <v>0</v>
      </c>
      <c r="AF170">
        <v>0</v>
      </c>
      <c r="AG170">
        <v>0</v>
      </c>
      <c r="AH170">
        <v>0.28090999999999999</v>
      </c>
      <c r="AK170" s="70">
        <f t="shared" si="7"/>
        <v>0.28090999999999999</v>
      </c>
      <c r="AM170" s="70">
        <f>VLOOKUP(B170,Totalt!B169:AU642,39,FALSE)</f>
        <v>0.28090999999999999</v>
      </c>
      <c r="AP170" s="70">
        <f t="shared" si="8"/>
        <v>0</v>
      </c>
    </row>
    <row r="171" spans="1:42" x14ac:dyDescent="0.25">
      <c r="A171" t="s">
        <v>222</v>
      </c>
      <c r="B171" t="s">
        <v>223</v>
      </c>
      <c r="C171">
        <v>0</v>
      </c>
      <c r="D171">
        <v>387.65800000000002</v>
      </c>
      <c r="E171">
        <v>0</v>
      </c>
      <c r="F171">
        <v>0</v>
      </c>
      <c r="G171">
        <v>1.294</v>
      </c>
      <c r="H171">
        <v>1.6850000000000001</v>
      </c>
      <c r="I171">
        <v>3.4452400000000001</v>
      </c>
      <c r="J171">
        <v>0</v>
      </c>
      <c r="K171">
        <v>0</v>
      </c>
      <c r="L171">
        <v>170.13200000000001</v>
      </c>
      <c r="M171">
        <v>12.188499999999999</v>
      </c>
      <c r="N171">
        <v>27.742000000000001</v>
      </c>
      <c r="O171">
        <v>0</v>
      </c>
      <c r="P171" s="46">
        <v>235.428</v>
      </c>
      <c r="Q171" s="46">
        <f t="shared" si="6"/>
        <v>117.714</v>
      </c>
      <c r="R171">
        <v>7.7779999999999996</v>
      </c>
      <c r="S171">
        <v>0</v>
      </c>
      <c r="T171">
        <v>0</v>
      </c>
      <c r="U171">
        <v>0</v>
      </c>
      <c r="V171">
        <v>0</v>
      </c>
      <c r="W171">
        <v>0</v>
      </c>
      <c r="X171">
        <v>22.0885</v>
      </c>
      <c r="Y171">
        <v>0</v>
      </c>
      <c r="Z171">
        <v>0</v>
      </c>
      <c r="AA171">
        <v>0</v>
      </c>
      <c r="AB171">
        <v>0</v>
      </c>
      <c r="AC171">
        <v>0</v>
      </c>
      <c r="AD171">
        <v>0</v>
      </c>
      <c r="AE171">
        <v>0</v>
      </c>
      <c r="AF171">
        <v>0</v>
      </c>
      <c r="AG171">
        <v>0</v>
      </c>
      <c r="AH171">
        <v>869.43923999999993</v>
      </c>
      <c r="AK171" s="70">
        <f t="shared" si="7"/>
        <v>739.53674000000001</v>
      </c>
      <c r="AM171" s="70">
        <f>VLOOKUP(B171,Totalt!B170:AU643,39,FALSE)</f>
        <v>739.5367399999999</v>
      </c>
      <c r="AP171" s="70">
        <f t="shared" si="8"/>
        <v>0</v>
      </c>
    </row>
    <row r="172" spans="1:42" x14ac:dyDescent="0.25">
      <c r="A172" t="s">
        <v>224</v>
      </c>
      <c r="B172" t="s">
        <v>225</v>
      </c>
      <c r="C172">
        <v>0</v>
      </c>
      <c r="D172">
        <v>0</v>
      </c>
      <c r="E172">
        <v>0</v>
      </c>
      <c r="F172">
        <v>0</v>
      </c>
      <c r="G172">
        <v>0</v>
      </c>
      <c r="H172">
        <v>0</v>
      </c>
      <c r="I172">
        <v>0.3</v>
      </c>
      <c r="J172">
        <v>0</v>
      </c>
      <c r="K172">
        <v>0</v>
      </c>
      <c r="L172">
        <v>0</v>
      </c>
      <c r="M172">
        <v>0</v>
      </c>
      <c r="N172">
        <v>0</v>
      </c>
      <c r="O172">
        <v>0</v>
      </c>
      <c r="P172" s="46">
        <v>0</v>
      </c>
      <c r="Q172" s="46">
        <f t="shared" si="6"/>
        <v>0</v>
      </c>
      <c r="R172">
        <v>0</v>
      </c>
      <c r="S172">
        <v>0</v>
      </c>
      <c r="T172">
        <v>0</v>
      </c>
      <c r="U172">
        <v>0</v>
      </c>
      <c r="V172">
        <v>0</v>
      </c>
      <c r="W172">
        <v>0</v>
      </c>
      <c r="X172">
        <v>0</v>
      </c>
      <c r="Y172">
        <v>0</v>
      </c>
      <c r="Z172">
        <v>4.4000000000000004</v>
      </c>
      <c r="AA172">
        <v>0</v>
      </c>
      <c r="AB172">
        <v>0</v>
      </c>
      <c r="AC172">
        <v>0</v>
      </c>
      <c r="AD172">
        <v>0</v>
      </c>
      <c r="AE172">
        <v>0</v>
      </c>
      <c r="AF172">
        <v>0</v>
      </c>
      <c r="AG172">
        <v>0</v>
      </c>
      <c r="AH172">
        <v>4.7</v>
      </c>
      <c r="AK172" s="70">
        <f t="shared" si="7"/>
        <v>4.7</v>
      </c>
      <c r="AM172" s="70">
        <f>VLOOKUP(B172,Totalt!B171:AU644,39,FALSE)</f>
        <v>4.7</v>
      </c>
      <c r="AP172" s="70">
        <f t="shared" si="8"/>
        <v>0</v>
      </c>
    </row>
    <row r="173" spans="1:42" x14ac:dyDescent="0.25">
      <c r="A173" t="s">
        <v>226</v>
      </c>
      <c r="B173" t="s">
        <v>227</v>
      </c>
      <c r="C173">
        <v>0</v>
      </c>
      <c r="D173">
        <v>0</v>
      </c>
      <c r="E173">
        <v>0</v>
      </c>
      <c r="F173">
        <v>0</v>
      </c>
      <c r="G173">
        <v>0</v>
      </c>
      <c r="H173">
        <v>0</v>
      </c>
      <c r="I173">
        <v>0</v>
      </c>
      <c r="J173">
        <v>0</v>
      </c>
      <c r="K173">
        <v>0</v>
      </c>
      <c r="L173">
        <v>0</v>
      </c>
      <c r="M173">
        <v>0</v>
      </c>
      <c r="N173">
        <v>0</v>
      </c>
      <c r="O173">
        <v>0</v>
      </c>
      <c r="P173" s="46">
        <v>0</v>
      </c>
      <c r="Q173" s="46">
        <f t="shared" si="6"/>
        <v>0</v>
      </c>
      <c r="R173">
        <v>0</v>
      </c>
      <c r="S173">
        <v>0</v>
      </c>
      <c r="T173">
        <v>0</v>
      </c>
      <c r="U173">
        <v>0</v>
      </c>
      <c r="V173">
        <v>0</v>
      </c>
      <c r="W173">
        <v>0</v>
      </c>
      <c r="X173">
        <v>0</v>
      </c>
      <c r="Y173">
        <v>0</v>
      </c>
      <c r="Z173">
        <v>0</v>
      </c>
      <c r="AA173">
        <v>0</v>
      </c>
      <c r="AB173">
        <v>0</v>
      </c>
      <c r="AC173">
        <v>0</v>
      </c>
      <c r="AD173">
        <v>0</v>
      </c>
      <c r="AE173">
        <v>0</v>
      </c>
      <c r="AF173">
        <v>0</v>
      </c>
      <c r="AG173">
        <v>0</v>
      </c>
      <c r="AH173">
        <v>0</v>
      </c>
      <c r="AK173" s="70">
        <f t="shared" si="7"/>
        <v>0</v>
      </c>
      <c r="AM173" s="70">
        <f>VLOOKUP(B173,Totalt!B172:AU645,39,FALSE)</f>
        <v>0</v>
      </c>
      <c r="AP173" s="70">
        <f t="shared" si="8"/>
        <v>0</v>
      </c>
    </row>
    <row r="174" spans="1:42" x14ac:dyDescent="0.25">
      <c r="A174" t="s">
        <v>226</v>
      </c>
      <c r="B174" t="s">
        <v>228</v>
      </c>
      <c r="C174">
        <v>0</v>
      </c>
      <c r="D174">
        <v>0</v>
      </c>
      <c r="E174">
        <v>0</v>
      </c>
      <c r="F174">
        <v>11.803800000000001</v>
      </c>
      <c r="G174">
        <v>0</v>
      </c>
      <c r="H174">
        <v>0</v>
      </c>
      <c r="I174">
        <v>2</v>
      </c>
      <c r="J174">
        <v>0</v>
      </c>
      <c r="K174">
        <v>0</v>
      </c>
      <c r="L174">
        <v>13.6038</v>
      </c>
      <c r="M174">
        <v>1.6811100000000001</v>
      </c>
      <c r="N174">
        <v>0</v>
      </c>
      <c r="O174">
        <v>0</v>
      </c>
      <c r="P174" s="46">
        <v>15.6</v>
      </c>
      <c r="Q174" s="46">
        <f t="shared" si="6"/>
        <v>7.8</v>
      </c>
      <c r="R174">
        <v>0</v>
      </c>
      <c r="S174">
        <v>11.803800000000001</v>
      </c>
      <c r="T174">
        <v>21.8749</v>
      </c>
      <c r="U174">
        <v>0</v>
      </c>
      <c r="V174">
        <v>0</v>
      </c>
      <c r="W174">
        <v>0</v>
      </c>
      <c r="X174">
        <v>2.5</v>
      </c>
      <c r="Y174">
        <v>0</v>
      </c>
      <c r="Z174">
        <v>0</v>
      </c>
      <c r="AA174">
        <v>0</v>
      </c>
      <c r="AB174">
        <v>0</v>
      </c>
      <c r="AC174">
        <v>0</v>
      </c>
      <c r="AD174">
        <v>0</v>
      </c>
      <c r="AE174">
        <v>0</v>
      </c>
      <c r="AF174">
        <v>0</v>
      </c>
      <c r="AG174">
        <v>0</v>
      </c>
      <c r="AH174">
        <v>80.867410000000007</v>
      </c>
      <c r="AK174" s="70">
        <f t="shared" si="7"/>
        <v>71.386300000000006</v>
      </c>
      <c r="AM174" s="70">
        <f>VLOOKUP(B174,Totalt!B173:AU646,39,FALSE)</f>
        <v>71.386300000000006</v>
      </c>
      <c r="AP174" s="70">
        <f t="shared" si="8"/>
        <v>0</v>
      </c>
    </row>
    <row r="175" spans="1:42" x14ac:dyDescent="0.25">
      <c r="A175" t="s">
        <v>226</v>
      </c>
      <c r="B175" t="s">
        <v>229</v>
      </c>
      <c r="C175">
        <v>0</v>
      </c>
      <c r="D175">
        <v>0</v>
      </c>
      <c r="E175">
        <v>0</v>
      </c>
      <c r="F175">
        <v>0</v>
      </c>
      <c r="G175">
        <v>0</v>
      </c>
      <c r="H175">
        <v>0</v>
      </c>
      <c r="I175">
        <v>0.38800000000000001</v>
      </c>
      <c r="J175">
        <v>0</v>
      </c>
      <c r="K175">
        <v>0</v>
      </c>
      <c r="L175">
        <v>0</v>
      </c>
      <c r="M175">
        <v>0</v>
      </c>
      <c r="N175">
        <v>0</v>
      </c>
      <c r="O175">
        <v>0</v>
      </c>
      <c r="P175" s="46">
        <v>0</v>
      </c>
      <c r="Q175" s="46">
        <f t="shared" si="6"/>
        <v>0</v>
      </c>
      <c r="R175">
        <v>0</v>
      </c>
      <c r="S175">
        <v>0</v>
      </c>
      <c r="T175">
        <v>6.4850000000000003</v>
      </c>
      <c r="U175">
        <v>0</v>
      </c>
      <c r="V175">
        <v>0</v>
      </c>
      <c r="W175">
        <v>0</v>
      </c>
      <c r="X175">
        <v>0.18731999999999999</v>
      </c>
      <c r="Y175">
        <v>0</v>
      </c>
      <c r="Z175">
        <v>0</v>
      </c>
      <c r="AA175">
        <v>0</v>
      </c>
      <c r="AB175">
        <v>0</v>
      </c>
      <c r="AC175">
        <v>0</v>
      </c>
      <c r="AD175">
        <v>0</v>
      </c>
      <c r="AE175">
        <v>0</v>
      </c>
      <c r="AF175">
        <v>0</v>
      </c>
      <c r="AG175">
        <v>0</v>
      </c>
      <c r="AH175">
        <v>7.0603199999999999</v>
      </c>
      <c r="AK175" s="70">
        <f t="shared" si="7"/>
        <v>7.0603199999999999</v>
      </c>
      <c r="AM175" s="70">
        <f>VLOOKUP(B175,Totalt!B174:AU647,39,FALSE)</f>
        <v>7.0603199999999999</v>
      </c>
      <c r="AP175" s="70">
        <f t="shared" si="8"/>
        <v>0</v>
      </c>
    </row>
    <row r="176" spans="1:42" x14ac:dyDescent="0.25">
      <c r="A176" t="s">
        <v>226</v>
      </c>
      <c r="B176" t="s">
        <v>230</v>
      </c>
      <c r="C176">
        <v>0</v>
      </c>
      <c r="D176">
        <v>0</v>
      </c>
      <c r="E176">
        <v>0</v>
      </c>
      <c r="F176">
        <v>0</v>
      </c>
      <c r="G176">
        <v>0</v>
      </c>
      <c r="H176">
        <v>0</v>
      </c>
      <c r="I176">
        <v>0.36499999999999999</v>
      </c>
      <c r="J176">
        <v>0</v>
      </c>
      <c r="K176">
        <v>0</v>
      </c>
      <c r="L176">
        <v>0</v>
      </c>
      <c r="M176">
        <v>0</v>
      </c>
      <c r="N176">
        <v>0</v>
      </c>
      <c r="O176">
        <v>0</v>
      </c>
      <c r="P176" s="46">
        <v>0</v>
      </c>
      <c r="Q176" s="46">
        <f t="shared" si="6"/>
        <v>0</v>
      </c>
      <c r="R176">
        <v>0.107</v>
      </c>
      <c r="S176">
        <v>0</v>
      </c>
      <c r="T176">
        <v>2.52</v>
      </c>
      <c r="U176">
        <v>0</v>
      </c>
      <c r="V176">
        <v>0</v>
      </c>
      <c r="W176">
        <v>0</v>
      </c>
      <c r="X176">
        <v>7.4520000000000003E-2</v>
      </c>
      <c r="Y176">
        <v>0</v>
      </c>
      <c r="Z176">
        <v>0</v>
      </c>
      <c r="AA176">
        <v>0</v>
      </c>
      <c r="AB176">
        <v>0</v>
      </c>
      <c r="AC176">
        <v>0</v>
      </c>
      <c r="AD176">
        <v>0</v>
      </c>
      <c r="AE176">
        <v>0</v>
      </c>
      <c r="AF176">
        <v>0</v>
      </c>
      <c r="AG176">
        <v>0</v>
      </c>
      <c r="AH176">
        <v>3.0665200000000001</v>
      </c>
      <c r="AK176" s="70">
        <f t="shared" si="7"/>
        <v>3.0665200000000001</v>
      </c>
      <c r="AM176" s="70">
        <f>VLOOKUP(B176,Totalt!B175:AU648,39,FALSE)</f>
        <v>3.0665200000000001</v>
      </c>
      <c r="AP176" s="70">
        <f t="shared" si="8"/>
        <v>0</v>
      </c>
    </row>
    <row r="177" spans="1:42" x14ac:dyDescent="0.25">
      <c r="A177" t="s">
        <v>226</v>
      </c>
      <c r="B177" t="s">
        <v>231</v>
      </c>
      <c r="C177">
        <v>0</v>
      </c>
      <c r="D177">
        <v>0</v>
      </c>
      <c r="E177">
        <v>0</v>
      </c>
      <c r="F177">
        <v>10.344099999999999</v>
      </c>
      <c r="G177">
        <v>0</v>
      </c>
      <c r="H177">
        <v>0</v>
      </c>
      <c r="I177">
        <v>1.5</v>
      </c>
      <c r="J177">
        <v>0</v>
      </c>
      <c r="K177">
        <v>0</v>
      </c>
      <c r="L177">
        <v>12.196300000000001</v>
      </c>
      <c r="M177">
        <v>0</v>
      </c>
      <c r="N177">
        <v>0</v>
      </c>
      <c r="O177">
        <v>0</v>
      </c>
      <c r="P177" s="46">
        <v>13</v>
      </c>
      <c r="Q177" s="46">
        <f t="shared" si="6"/>
        <v>6.5</v>
      </c>
      <c r="R177">
        <v>0</v>
      </c>
      <c r="S177">
        <v>10.344099999999999</v>
      </c>
      <c r="T177">
        <v>15.7683</v>
      </c>
      <c r="U177">
        <v>0</v>
      </c>
      <c r="V177">
        <v>0</v>
      </c>
      <c r="W177">
        <v>0</v>
      </c>
      <c r="X177">
        <v>1.518</v>
      </c>
      <c r="Y177">
        <v>0</v>
      </c>
      <c r="Z177">
        <v>0</v>
      </c>
      <c r="AA177">
        <v>0</v>
      </c>
      <c r="AB177">
        <v>0</v>
      </c>
      <c r="AC177">
        <v>0</v>
      </c>
      <c r="AD177">
        <v>0</v>
      </c>
      <c r="AE177">
        <v>0</v>
      </c>
      <c r="AF177">
        <v>0</v>
      </c>
      <c r="AG177">
        <v>0</v>
      </c>
      <c r="AH177">
        <v>64.6708</v>
      </c>
      <c r="AK177" s="70">
        <f t="shared" si="7"/>
        <v>58.1708</v>
      </c>
      <c r="AM177" s="70">
        <f>VLOOKUP(B177,Totalt!B176:AU649,39,FALSE)</f>
        <v>58.1708</v>
      </c>
      <c r="AP177" s="70">
        <f t="shared" si="8"/>
        <v>0</v>
      </c>
    </row>
    <row r="178" spans="1:42" x14ac:dyDescent="0.25">
      <c r="A178" t="s">
        <v>232</v>
      </c>
      <c r="B178" t="s">
        <v>233</v>
      </c>
      <c r="C178">
        <v>0</v>
      </c>
      <c r="D178">
        <v>0</v>
      </c>
      <c r="E178">
        <v>0</v>
      </c>
      <c r="F178">
        <v>0</v>
      </c>
      <c r="G178">
        <v>0</v>
      </c>
      <c r="H178">
        <v>0</v>
      </c>
      <c r="I178">
        <v>5.9</v>
      </c>
      <c r="J178">
        <v>0</v>
      </c>
      <c r="K178">
        <v>0</v>
      </c>
      <c r="L178">
        <v>35.1</v>
      </c>
      <c r="M178">
        <v>0</v>
      </c>
      <c r="N178">
        <v>0</v>
      </c>
      <c r="O178">
        <v>0</v>
      </c>
      <c r="P178" s="46">
        <v>0</v>
      </c>
      <c r="Q178" s="46">
        <f t="shared" si="6"/>
        <v>0</v>
      </c>
      <c r="R178">
        <v>0</v>
      </c>
      <c r="S178">
        <v>0</v>
      </c>
      <c r="T178">
        <v>2.1</v>
      </c>
      <c r="U178">
        <v>0</v>
      </c>
      <c r="V178">
        <v>0</v>
      </c>
      <c r="W178">
        <v>0</v>
      </c>
      <c r="X178">
        <v>0.81499999999999995</v>
      </c>
      <c r="Y178">
        <v>0</v>
      </c>
      <c r="Z178">
        <v>0</v>
      </c>
      <c r="AA178">
        <v>0</v>
      </c>
      <c r="AB178">
        <v>0</v>
      </c>
      <c r="AC178">
        <v>0</v>
      </c>
      <c r="AD178">
        <v>0</v>
      </c>
      <c r="AE178">
        <v>0</v>
      </c>
      <c r="AF178">
        <v>0</v>
      </c>
      <c r="AG178">
        <v>0</v>
      </c>
      <c r="AH178">
        <v>43.914999999999999</v>
      </c>
      <c r="AK178" s="70">
        <f t="shared" si="7"/>
        <v>43.914999999999999</v>
      </c>
      <c r="AM178" s="70">
        <f>VLOOKUP(B178,Totalt!B177:AU650,39,FALSE)</f>
        <v>43.914999999999999</v>
      </c>
      <c r="AP178" s="70">
        <f t="shared" si="8"/>
        <v>0</v>
      </c>
    </row>
    <row r="179" spans="1:42" x14ac:dyDescent="0.25">
      <c r="A179" t="s">
        <v>234</v>
      </c>
      <c r="B179" t="s">
        <v>235</v>
      </c>
      <c r="C179">
        <v>0</v>
      </c>
      <c r="D179">
        <v>0</v>
      </c>
      <c r="E179">
        <v>2.7</v>
      </c>
      <c r="F179">
        <v>38.0261</v>
      </c>
      <c r="G179">
        <v>0</v>
      </c>
      <c r="H179">
        <v>0.6</v>
      </c>
      <c r="I179">
        <v>0</v>
      </c>
      <c r="J179">
        <v>1</v>
      </c>
      <c r="K179">
        <v>0</v>
      </c>
      <c r="L179">
        <v>21.7882</v>
      </c>
      <c r="M179">
        <v>3.3164500000000001</v>
      </c>
      <c r="N179">
        <v>0</v>
      </c>
      <c r="O179">
        <v>0</v>
      </c>
      <c r="P179" s="46">
        <v>72.599999999999994</v>
      </c>
      <c r="Q179" s="46">
        <f t="shared" si="6"/>
        <v>36.299999999999997</v>
      </c>
      <c r="R179">
        <v>40.200000000000003</v>
      </c>
      <c r="S179">
        <v>17.016500000000001</v>
      </c>
      <c r="T179">
        <v>28.326000000000001</v>
      </c>
      <c r="U179">
        <v>0</v>
      </c>
      <c r="V179">
        <v>0</v>
      </c>
      <c r="W179">
        <v>13.6325</v>
      </c>
      <c r="X179">
        <v>6.1164500000000004</v>
      </c>
      <c r="Y179">
        <v>0</v>
      </c>
      <c r="Z179">
        <v>2.6</v>
      </c>
      <c r="AA179">
        <v>0</v>
      </c>
      <c r="AB179">
        <v>0</v>
      </c>
      <c r="AC179">
        <v>0</v>
      </c>
      <c r="AD179">
        <v>0</v>
      </c>
      <c r="AE179">
        <v>0</v>
      </c>
      <c r="AF179">
        <v>0</v>
      </c>
      <c r="AG179">
        <v>2.2314699999999998</v>
      </c>
      <c r="AH179">
        <v>250.15367000000001</v>
      </c>
      <c r="AK179" s="70">
        <f t="shared" si="7"/>
        <v>210.53722000000002</v>
      </c>
      <c r="AM179" s="70">
        <f>VLOOKUP(B179,Totalt!B178:AU651,39,FALSE)</f>
        <v>210.53721999999993</v>
      </c>
      <c r="AP179" s="70">
        <f t="shared" si="8"/>
        <v>0</v>
      </c>
    </row>
    <row r="180" spans="1:42" x14ac:dyDescent="0.25">
      <c r="A180" t="s">
        <v>236</v>
      </c>
      <c r="B180" t="s">
        <v>237</v>
      </c>
      <c r="C180">
        <v>0</v>
      </c>
      <c r="D180">
        <v>117.22</v>
      </c>
      <c r="E180">
        <v>0</v>
      </c>
      <c r="F180">
        <v>0</v>
      </c>
      <c r="G180">
        <v>0</v>
      </c>
      <c r="H180">
        <v>0</v>
      </c>
      <c r="I180">
        <v>1.56453</v>
      </c>
      <c r="J180">
        <v>0</v>
      </c>
      <c r="K180">
        <v>0</v>
      </c>
      <c r="L180">
        <v>0</v>
      </c>
      <c r="M180">
        <v>0</v>
      </c>
      <c r="N180">
        <v>0</v>
      </c>
      <c r="O180">
        <v>0</v>
      </c>
      <c r="P180" s="46">
        <v>34.200000000000003</v>
      </c>
      <c r="Q180" s="46">
        <f t="shared" si="6"/>
        <v>17.100000000000001</v>
      </c>
      <c r="R180">
        <v>3.1</v>
      </c>
      <c r="S180">
        <v>0</v>
      </c>
      <c r="T180">
        <v>124.8</v>
      </c>
      <c r="U180">
        <v>0</v>
      </c>
      <c r="V180">
        <v>0</v>
      </c>
      <c r="W180">
        <v>0</v>
      </c>
      <c r="X180">
        <v>9.5</v>
      </c>
      <c r="Y180">
        <v>0</v>
      </c>
      <c r="Z180">
        <v>0</v>
      </c>
      <c r="AA180">
        <v>0</v>
      </c>
      <c r="AB180">
        <v>0</v>
      </c>
      <c r="AC180">
        <v>0</v>
      </c>
      <c r="AD180">
        <v>0</v>
      </c>
      <c r="AE180">
        <v>0</v>
      </c>
      <c r="AF180">
        <v>0</v>
      </c>
      <c r="AG180">
        <v>0</v>
      </c>
      <c r="AH180">
        <v>290.38452999999998</v>
      </c>
      <c r="AK180" s="70">
        <f t="shared" si="7"/>
        <v>273.28452999999996</v>
      </c>
      <c r="AM180" s="70">
        <f>VLOOKUP(B180,Totalt!B179:AU652,39,FALSE)</f>
        <v>273.28453000000002</v>
      </c>
      <c r="AP180" s="70">
        <f t="shared" si="8"/>
        <v>0</v>
      </c>
    </row>
    <row r="181" spans="1:42" x14ac:dyDescent="0.25">
      <c r="A181" t="s">
        <v>236</v>
      </c>
      <c r="B181" t="s">
        <v>238</v>
      </c>
      <c r="C181">
        <v>0</v>
      </c>
      <c r="D181">
        <v>0</v>
      </c>
      <c r="E181">
        <v>0</v>
      </c>
      <c r="F181">
        <v>0</v>
      </c>
      <c r="G181">
        <v>0</v>
      </c>
      <c r="H181">
        <v>0</v>
      </c>
      <c r="I181">
        <v>0.22</v>
      </c>
      <c r="J181">
        <v>0</v>
      </c>
      <c r="K181">
        <v>0</v>
      </c>
      <c r="L181">
        <v>0</v>
      </c>
      <c r="M181">
        <v>0</v>
      </c>
      <c r="N181">
        <v>0</v>
      </c>
      <c r="O181">
        <v>0</v>
      </c>
      <c r="P181" s="46">
        <v>0</v>
      </c>
      <c r="Q181" s="46">
        <f t="shared" si="6"/>
        <v>0</v>
      </c>
      <c r="R181">
        <v>0</v>
      </c>
      <c r="S181">
        <v>0</v>
      </c>
      <c r="T181">
        <v>23.1</v>
      </c>
      <c r="U181">
        <v>0</v>
      </c>
      <c r="V181">
        <v>0</v>
      </c>
      <c r="W181">
        <v>0</v>
      </c>
      <c r="X181">
        <v>0.6</v>
      </c>
      <c r="Y181">
        <v>0</v>
      </c>
      <c r="Z181">
        <v>0</v>
      </c>
      <c r="AA181">
        <v>0</v>
      </c>
      <c r="AB181">
        <v>0</v>
      </c>
      <c r="AC181">
        <v>0</v>
      </c>
      <c r="AD181">
        <v>0</v>
      </c>
      <c r="AE181">
        <v>0</v>
      </c>
      <c r="AF181">
        <v>0</v>
      </c>
      <c r="AG181">
        <v>0</v>
      </c>
      <c r="AH181">
        <v>23.92</v>
      </c>
      <c r="AK181" s="70">
        <f t="shared" si="7"/>
        <v>23.92</v>
      </c>
      <c r="AM181" s="70">
        <f>VLOOKUP(B181,Totalt!B180:AU653,39,FALSE)</f>
        <v>23.92</v>
      </c>
      <c r="AP181" s="70">
        <f t="shared" si="8"/>
        <v>0</v>
      </c>
    </row>
    <row r="182" spans="1:42" x14ac:dyDescent="0.25">
      <c r="A182" t="s">
        <v>239</v>
      </c>
      <c r="B182" t="s">
        <v>240</v>
      </c>
      <c r="C182">
        <v>0</v>
      </c>
      <c r="D182">
        <v>0</v>
      </c>
      <c r="E182">
        <v>0</v>
      </c>
      <c r="F182">
        <v>0</v>
      </c>
      <c r="G182">
        <v>0.60899999999999999</v>
      </c>
      <c r="H182">
        <v>0</v>
      </c>
      <c r="I182">
        <v>0</v>
      </c>
      <c r="J182">
        <v>0</v>
      </c>
      <c r="K182">
        <v>0</v>
      </c>
      <c r="L182">
        <v>0</v>
      </c>
      <c r="M182">
        <v>0</v>
      </c>
      <c r="N182">
        <v>10.324999999999999</v>
      </c>
      <c r="O182">
        <v>0</v>
      </c>
      <c r="P182" s="46">
        <v>0</v>
      </c>
      <c r="Q182" s="46">
        <f t="shared" si="6"/>
        <v>0</v>
      </c>
      <c r="R182">
        <v>41.712000000000003</v>
      </c>
      <c r="S182">
        <v>0</v>
      </c>
      <c r="T182">
        <v>0</v>
      </c>
      <c r="U182">
        <v>0</v>
      </c>
      <c r="V182">
        <v>0</v>
      </c>
      <c r="W182">
        <v>0</v>
      </c>
      <c r="X182">
        <v>0.36199999999999999</v>
      </c>
      <c r="Y182">
        <v>0</v>
      </c>
      <c r="Z182">
        <v>0</v>
      </c>
      <c r="AA182">
        <v>0</v>
      </c>
      <c r="AB182">
        <v>0</v>
      </c>
      <c r="AC182">
        <v>0</v>
      </c>
      <c r="AD182">
        <v>0</v>
      </c>
      <c r="AE182">
        <v>0</v>
      </c>
      <c r="AF182">
        <v>0</v>
      </c>
      <c r="AG182">
        <v>0</v>
      </c>
      <c r="AH182">
        <v>53.008000000000003</v>
      </c>
      <c r="AK182" s="70">
        <f t="shared" si="7"/>
        <v>53.008000000000003</v>
      </c>
      <c r="AM182" s="70">
        <f>VLOOKUP(B182,Totalt!B181:AU654,39,FALSE)</f>
        <v>53.008000000000003</v>
      </c>
      <c r="AP182" s="70">
        <f t="shared" si="8"/>
        <v>0</v>
      </c>
    </row>
    <row r="183" spans="1:42" x14ac:dyDescent="0.25">
      <c r="A183" t="s">
        <v>241</v>
      </c>
      <c r="B183" t="s">
        <v>242</v>
      </c>
      <c r="C183">
        <v>0</v>
      </c>
      <c r="D183">
        <v>0</v>
      </c>
      <c r="E183">
        <v>0</v>
      </c>
      <c r="F183">
        <v>0</v>
      </c>
      <c r="G183">
        <v>0</v>
      </c>
      <c r="H183">
        <v>0.5</v>
      </c>
      <c r="I183">
        <v>0.1</v>
      </c>
      <c r="J183">
        <v>0</v>
      </c>
      <c r="K183">
        <v>0</v>
      </c>
      <c r="L183">
        <v>0</v>
      </c>
      <c r="M183">
        <v>0</v>
      </c>
      <c r="N183">
        <v>0</v>
      </c>
      <c r="O183">
        <v>0</v>
      </c>
      <c r="P183" s="46">
        <v>12</v>
      </c>
      <c r="Q183" s="46">
        <f t="shared" si="6"/>
        <v>6</v>
      </c>
      <c r="R183">
        <v>0</v>
      </c>
      <c r="S183">
        <v>0</v>
      </c>
      <c r="T183">
        <v>37</v>
      </c>
      <c r="U183">
        <v>0</v>
      </c>
      <c r="V183">
        <v>0</v>
      </c>
      <c r="W183">
        <v>0</v>
      </c>
      <c r="X183">
        <v>1</v>
      </c>
      <c r="Y183">
        <v>0</v>
      </c>
      <c r="Z183">
        <v>6</v>
      </c>
      <c r="AA183">
        <v>0</v>
      </c>
      <c r="AB183">
        <v>0</v>
      </c>
      <c r="AC183">
        <v>0</v>
      </c>
      <c r="AD183">
        <v>0</v>
      </c>
      <c r="AE183">
        <v>0</v>
      </c>
      <c r="AF183">
        <v>1</v>
      </c>
      <c r="AG183">
        <v>0</v>
      </c>
      <c r="AH183">
        <v>57.6</v>
      </c>
      <c r="AK183" s="70">
        <f t="shared" si="7"/>
        <v>51.6</v>
      </c>
      <c r="AM183" s="70">
        <f>VLOOKUP(B183,Totalt!B182:AU655,39,FALSE)</f>
        <v>51.6</v>
      </c>
      <c r="AP183" s="70">
        <f t="shared" si="8"/>
        <v>0</v>
      </c>
    </row>
    <row r="184" spans="1:42" x14ac:dyDescent="0.25">
      <c r="A184" t="s">
        <v>243</v>
      </c>
      <c r="B184" t="s">
        <v>244</v>
      </c>
      <c r="C184">
        <v>0</v>
      </c>
      <c r="D184">
        <v>0</v>
      </c>
      <c r="E184">
        <v>0</v>
      </c>
      <c r="F184">
        <v>0</v>
      </c>
      <c r="G184">
        <v>0</v>
      </c>
      <c r="H184">
        <v>0</v>
      </c>
      <c r="I184">
        <v>0</v>
      </c>
      <c r="J184">
        <v>0</v>
      </c>
      <c r="K184">
        <v>0</v>
      </c>
      <c r="L184">
        <v>0</v>
      </c>
      <c r="M184">
        <v>0</v>
      </c>
      <c r="N184">
        <v>0</v>
      </c>
      <c r="O184">
        <v>0</v>
      </c>
      <c r="P184" s="46">
        <v>0</v>
      </c>
      <c r="Q184" s="46">
        <f t="shared" si="6"/>
        <v>0</v>
      </c>
      <c r="R184">
        <v>0</v>
      </c>
      <c r="S184">
        <v>0</v>
      </c>
      <c r="T184">
        <v>0</v>
      </c>
      <c r="U184">
        <v>0</v>
      </c>
      <c r="V184">
        <v>0</v>
      </c>
      <c r="W184">
        <v>0</v>
      </c>
      <c r="X184">
        <v>0</v>
      </c>
      <c r="Y184">
        <v>0</v>
      </c>
      <c r="Z184">
        <v>0</v>
      </c>
      <c r="AA184">
        <v>0</v>
      </c>
      <c r="AB184">
        <v>0</v>
      </c>
      <c r="AC184">
        <v>0</v>
      </c>
      <c r="AD184">
        <v>0</v>
      </c>
      <c r="AE184">
        <v>0</v>
      </c>
      <c r="AF184">
        <v>0</v>
      </c>
      <c r="AG184">
        <v>0</v>
      </c>
      <c r="AH184">
        <v>0</v>
      </c>
      <c r="AK184" s="70">
        <f t="shared" si="7"/>
        <v>0</v>
      </c>
      <c r="AM184" s="70">
        <f>VLOOKUP(B184,Totalt!B183:AU656,39,FALSE)</f>
        <v>0</v>
      </c>
      <c r="AP184" s="70">
        <f t="shared" si="8"/>
        <v>0</v>
      </c>
    </row>
    <row r="185" spans="1:42" x14ac:dyDescent="0.25">
      <c r="A185" t="s">
        <v>243</v>
      </c>
      <c r="B185" t="s">
        <v>245</v>
      </c>
      <c r="C185">
        <v>0</v>
      </c>
      <c r="D185">
        <v>0</v>
      </c>
      <c r="E185">
        <v>0</v>
      </c>
      <c r="F185">
        <v>0</v>
      </c>
      <c r="G185">
        <v>0</v>
      </c>
      <c r="H185">
        <v>0.45</v>
      </c>
      <c r="I185">
        <v>0.61</v>
      </c>
      <c r="J185">
        <v>0</v>
      </c>
      <c r="K185">
        <v>0</v>
      </c>
      <c r="L185">
        <v>0</v>
      </c>
      <c r="M185">
        <v>0</v>
      </c>
      <c r="N185">
        <v>0</v>
      </c>
      <c r="O185">
        <v>0</v>
      </c>
      <c r="P185" s="46">
        <v>0</v>
      </c>
      <c r="Q185" s="46">
        <f t="shared" si="6"/>
        <v>0</v>
      </c>
      <c r="R185">
        <v>0</v>
      </c>
      <c r="S185">
        <v>0</v>
      </c>
      <c r="T185">
        <v>0</v>
      </c>
      <c r="U185">
        <v>0</v>
      </c>
      <c r="V185">
        <v>0</v>
      </c>
      <c r="W185">
        <v>0</v>
      </c>
      <c r="X185">
        <v>0.4</v>
      </c>
      <c r="Y185">
        <v>0</v>
      </c>
      <c r="Z185">
        <v>7.2</v>
      </c>
      <c r="AA185">
        <v>0</v>
      </c>
      <c r="AB185">
        <v>0</v>
      </c>
      <c r="AC185">
        <v>0</v>
      </c>
      <c r="AD185">
        <v>0</v>
      </c>
      <c r="AE185">
        <v>0</v>
      </c>
      <c r="AF185">
        <v>0</v>
      </c>
      <c r="AG185">
        <v>18.588200000000001</v>
      </c>
      <c r="AH185">
        <v>27.248200000000001</v>
      </c>
      <c r="AK185" s="70">
        <f t="shared" si="7"/>
        <v>27.248200000000001</v>
      </c>
      <c r="AM185" s="70">
        <f>VLOOKUP(B185,Totalt!B184:AU657,39,FALSE)</f>
        <v>27.248199999999997</v>
      </c>
      <c r="AP185" s="70">
        <f t="shared" si="8"/>
        <v>0</v>
      </c>
    </row>
    <row r="186" spans="1:42" x14ac:dyDescent="0.25">
      <c r="A186" t="s">
        <v>243</v>
      </c>
      <c r="B186" t="s">
        <v>246</v>
      </c>
      <c r="C186">
        <v>0</v>
      </c>
      <c r="D186">
        <v>0</v>
      </c>
      <c r="E186">
        <v>0</v>
      </c>
      <c r="F186">
        <v>0</v>
      </c>
      <c r="G186">
        <v>0</v>
      </c>
      <c r="H186">
        <v>0.87</v>
      </c>
      <c r="I186">
        <v>3.73</v>
      </c>
      <c r="J186">
        <v>0</v>
      </c>
      <c r="K186">
        <v>0</v>
      </c>
      <c r="L186">
        <v>0</v>
      </c>
      <c r="M186">
        <v>0</v>
      </c>
      <c r="N186">
        <v>0</v>
      </c>
      <c r="O186">
        <v>0</v>
      </c>
      <c r="P186" s="46">
        <v>5.6</v>
      </c>
      <c r="Q186" s="46">
        <f t="shared" si="6"/>
        <v>2.8</v>
      </c>
      <c r="R186">
        <v>0</v>
      </c>
      <c r="S186">
        <v>0</v>
      </c>
      <c r="T186">
        <v>63.1</v>
      </c>
      <c r="U186">
        <v>0</v>
      </c>
      <c r="V186">
        <v>0</v>
      </c>
      <c r="W186">
        <v>0</v>
      </c>
      <c r="X186">
        <v>2</v>
      </c>
      <c r="Y186">
        <v>0</v>
      </c>
      <c r="Z186">
        <v>11.5</v>
      </c>
      <c r="AA186">
        <v>0</v>
      </c>
      <c r="AB186">
        <v>0</v>
      </c>
      <c r="AC186">
        <v>0</v>
      </c>
      <c r="AD186">
        <v>0</v>
      </c>
      <c r="AE186">
        <v>0</v>
      </c>
      <c r="AF186">
        <v>0</v>
      </c>
      <c r="AG186">
        <v>0</v>
      </c>
      <c r="AH186">
        <v>86.8</v>
      </c>
      <c r="AK186" s="70">
        <f t="shared" si="7"/>
        <v>84</v>
      </c>
      <c r="AM186" s="70">
        <f>VLOOKUP(B186,Totalt!B185:AU658,39,FALSE)</f>
        <v>84</v>
      </c>
      <c r="AP186" s="70">
        <f t="shared" si="8"/>
        <v>0</v>
      </c>
    </row>
    <row r="187" spans="1:42" x14ac:dyDescent="0.25">
      <c r="A187" t="s">
        <v>243</v>
      </c>
      <c r="B187" t="s">
        <v>247</v>
      </c>
      <c r="C187">
        <v>0</v>
      </c>
      <c r="D187">
        <v>0</v>
      </c>
      <c r="E187">
        <v>4</v>
      </c>
      <c r="F187">
        <v>48.142899999999997</v>
      </c>
      <c r="G187">
        <v>0</v>
      </c>
      <c r="H187">
        <v>0</v>
      </c>
      <c r="I187">
        <v>3.1</v>
      </c>
      <c r="J187">
        <v>0</v>
      </c>
      <c r="K187">
        <v>0.9</v>
      </c>
      <c r="L187">
        <v>71.994299999999996</v>
      </c>
      <c r="M187">
        <v>0</v>
      </c>
      <c r="N187">
        <v>0</v>
      </c>
      <c r="O187">
        <v>61.028599999999997</v>
      </c>
      <c r="P187" s="46">
        <v>264</v>
      </c>
      <c r="Q187" s="46">
        <f t="shared" si="6"/>
        <v>132</v>
      </c>
      <c r="R187">
        <v>4.6094099999999996</v>
      </c>
      <c r="S187">
        <v>81.08</v>
      </c>
      <c r="T187">
        <v>111.96599999999999</v>
      </c>
      <c r="U187">
        <v>0</v>
      </c>
      <c r="V187">
        <v>0</v>
      </c>
      <c r="W187">
        <v>37.359499999999997</v>
      </c>
      <c r="X187">
        <v>15.933</v>
      </c>
      <c r="Y187">
        <v>0</v>
      </c>
      <c r="Z187">
        <v>0</v>
      </c>
      <c r="AA187">
        <v>0</v>
      </c>
      <c r="AB187">
        <v>0</v>
      </c>
      <c r="AC187">
        <v>0</v>
      </c>
      <c r="AD187">
        <v>0</v>
      </c>
      <c r="AE187">
        <v>0</v>
      </c>
      <c r="AF187">
        <v>0</v>
      </c>
      <c r="AG187">
        <v>0</v>
      </c>
      <c r="AH187">
        <v>704.11371000000008</v>
      </c>
      <c r="AK187" s="70">
        <f t="shared" si="7"/>
        <v>572.11371000000008</v>
      </c>
      <c r="AM187" s="70">
        <f>VLOOKUP(B187,Totalt!B186:AU659,39,FALSE)</f>
        <v>572.11370999999997</v>
      </c>
      <c r="AP187" s="70">
        <f t="shared" si="8"/>
        <v>0</v>
      </c>
    </row>
    <row r="188" spans="1:42" x14ac:dyDescent="0.25">
      <c r="A188" t="s">
        <v>248</v>
      </c>
      <c r="B188" t="s">
        <v>249</v>
      </c>
      <c r="C188">
        <v>0</v>
      </c>
      <c r="D188">
        <v>0</v>
      </c>
      <c r="E188">
        <v>0</v>
      </c>
      <c r="F188">
        <v>0</v>
      </c>
      <c r="G188">
        <v>0</v>
      </c>
      <c r="H188">
        <v>0</v>
      </c>
      <c r="I188">
        <v>0.22</v>
      </c>
      <c r="J188">
        <v>0</v>
      </c>
      <c r="K188">
        <v>0</v>
      </c>
      <c r="L188">
        <v>0</v>
      </c>
      <c r="M188">
        <v>0</v>
      </c>
      <c r="N188">
        <v>0</v>
      </c>
      <c r="O188">
        <v>0</v>
      </c>
      <c r="P188" s="46">
        <v>0</v>
      </c>
      <c r="Q188" s="46">
        <f t="shared" si="6"/>
        <v>0</v>
      </c>
      <c r="R188">
        <v>0</v>
      </c>
      <c r="S188">
        <v>0</v>
      </c>
      <c r="T188">
        <v>0</v>
      </c>
      <c r="U188">
        <v>0</v>
      </c>
      <c r="V188">
        <v>0</v>
      </c>
      <c r="W188">
        <v>0</v>
      </c>
      <c r="X188">
        <v>0.14799999999999999</v>
      </c>
      <c r="Y188">
        <v>0</v>
      </c>
      <c r="Z188">
        <v>6.62</v>
      </c>
      <c r="AA188">
        <v>0</v>
      </c>
      <c r="AB188">
        <v>0</v>
      </c>
      <c r="AC188">
        <v>0</v>
      </c>
      <c r="AD188">
        <v>0</v>
      </c>
      <c r="AE188">
        <v>0</v>
      </c>
      <c r="AF188">
        <v>0</v>
      </c>
      <c r="AG188">
        <v>0</v>
      </c>
      <c r="AH188">
        <v>6.9880000000000004</v>
      </c>
      <c r="AK188" s="70">
        <f t="shared" si="7"/>
        <v>6.9880000000000004</v>
      </c>
      <c r="AM188" s="70">
        <f>VLOOKUP(B188,Totalt!B187:AU660,39,FALSE)</f>
        <v>6.9879999999999995</v>
      </c>
      <c r="AP188" s="70">
        <f t="shared" si="8"/>
        <v>0</v>
      </c>
    </row>
    <row r="189" spans="1:42" x14ac:dyDescent="0.25">
      <c r="A189" t="s">
        <v>248</v>
      </c>
      <c r="B189" t="s">
        <v>250</v>
      </c>
      <c r="C189">
        <v>0</v>
      </c>
      <c r="D189">
        <v>0</v>
      </c>
      <c r="E189">
        <v>0</v>
      </c>
      <c r="F189">
        <v>0</v>
      </c>
      <c r="G189">
        <v>0</v>
      </c>
      <c r="H189">
        <v>0</v>
      </c>
      <c r="I189">
        <v>0</v>
      </c>
      <c r="J189">
        <v>0</v>
      </c>
      <c r="K189">
        <v>0</v>
      </c>
      <c r="L189">
        <v>0</v>
      </c>
      <c r="M189">
        <v>0</v>
      </c>
      <c r="N189">
        <v>0</v>
      </c>
      <c r="O189">
        <v>0</v>
      </c>
      <c r="P189" s="46">
        <v>0</v>
      </c>
      <c r="Q189" s="46">
        <f t="shared" si="6"/>
        <v>0</v>
      </c>
      <c r="R189">
        <v>0</v>
      </c>
      <c r="S189">
        <v>0</v>
      </c>
      <c r="T189">
        <v>0</v>
      </c>
      <c r="U189">
        <v>0</v>
      </c>
      <c r="V189">
        <v>0</v>
      </c>
      <c r="W189">
        <v>0</v>
      </c>
      <c r="X189">
        <v>0</v>
      </c>
      <c r="Y189">
        <v>0</v>
      </c>
      <c r="Z189">
        <v>0</v>
      </c>
      <c r="AA189">
        <v>0</v>
      </c>
      <c r="AB189">
        <v>0</v>
      </c>
      <c r="AC189">
        <v>0</v>
      </c>
      <c r="AD189">
        <v>0</v>
      </c>
      <c r="AE189">
        <v>0</v>
      </c>
      <c r="AF189">
        <v>0</v>
      </c>
      <c r="AG189">
        <v>0</v>
      </c>
      <c r="AH189">
        <v>0</v>
      </c>
      <c r="AK189" s="70">
        <f t="shared" si="7"/>
        <v>0</v>
      </c>
      <c r="AM189" s="70">
        <f>VLOOKUP(B189,Totalt!B188:AU661,39,FALSE)</f>
        <v>0</v>
      </c>
      <c r="AP189" s="70">
        <f t="shared" si="8"/>
        <v>0</v>
      </c>
    </row>
    <row r="190" spans="1:42" x14ac:dyDescent="0.25">
      <c r="A190" t="s">
        <v>248</v>
      </c>
      <c r="B190" t="s">
        <v>251</v>
      </c>
      <c r="C190">
        <v>0</v>
      </c>
      <c r="D190">
        <v>0</v>
      </c>
      <c r="E190">
        <v>0</v>
      </c>
      <c r="F190">
        <v>0</v>
      </c>
      <c r="G190">
        <v>0</v>
      </c>
      <c r="H190">
        <v>0</v>
      </c>
      <c r="I190">
        <v>0.66</v>
      </c>
      <c r="J190">
        <v>0</v>
      </c>
      <c r="K190">
        <v>0</v>
      </c>
      <c r="L190">
        <v>0</v>
      </c>
      <c r="M190">
        <v>0</v>
      </c>
      <c r="N190">
        <v>0</v>
      </c>
      <c r="O190">
        <v>0</v>
      </c>
      <c r="P190" s="46">
        <v>3.72</v>
      </c>
      <c r="Q190" s="46">
        <f t="shared" si="6"/>
        <v>1.86</v>
      </c>
      <c r="R190">
        <v>0</v>
      </c>
      <c r="S190">
        <v>0</v>
      </c>
      <c r="T190">
        <v>14.78</v>
      </c>
      <c r="U190">
        <v>0</v>
      </c>
      <c r="V190">
        <v>0</v>
      </c>
      <c r="W190">
        <v>0</v>
      </c>
      <c r="X190">
        <v>0.39</v>
      </c>
      <c r="Y190">
        <v>0</v>
      </c>
      <c r="Z190">
        <v>0</v>
      </c>
      <c r="AA190">
        <v>0</v>
      </c>
      <c r="AB190">
        <v>0</v>
      </c>
      <c r="AC190">
        <v>0</v>
      </c>
      <c r="AD190">
        <v>0</v>
      </c>
      <c r="AE190">
        <v>0</v>
      </c>
      <c r="AF190">
        <v>0</v>
      </c>
      <c r="AG190">
        <v>0</v>
      </c>
      <c r="AH190">
        <v>19.55</v>
      </c>
      <c r="AK190" s="70">
        <f t="shared" si="7"/>
        <v>17.690000000000001</v>
      </c>
      <c r="AM190" s="70">
        <f>VLOOKUP(B190,Totalt!B189:AU662,39,FALSE)</f>
        <v>17.690000000000001</v>
      </c>
      <c r="AP190" s="70">
        <f t="shared" si="8"/>
        <v>0</v>
      </c>
    </row>
    <row r="191" spans="1:42" x14ac:dyDescent="0.25">
      <c r="A191" t="s">
        <v>248</v>
      </c>
      <c r="B191" t="s">
        <v>252</v>
      </c>
      <c r="C191">
        <v>0</v>
      </c>
      <c r="D191">
        <v>261.27300000000002</v>
      </c>
      <c r="E191">
        <v>0.58912699999999996</v>
      </c>
      <c r="F191">
        <v>0</v>
      </c>
      <c r="G191">
        <v>19.510000000000002</v>
      </c>
      <c r="H191">
        <v>0</v>
      </c>
      <c r="I191">
        <v>13.0101</v>
      </c>
      <c r="J191">
        <v>0</v>
      </c>
      <c r="K191">
        <v>74.081800000000001</v>
      </c>
      <c r="L191">
        <v>0</v>
      </c>
      <c r="M191">
        <v>11.6623</v>
      </c>
      <c r="N191">
        <v>0</v>
      </c>
      <c r="O191">
        <v>0</v>
      </c>
      <c r="P191" s="46">
        <v>185.5</v>
      </c>
      <c r="Q191" s="46">
        <f t="shared" si="6"/>
        <v>92.75</v>
      </c>
      <c r="R191">
        <v>0</v>
      </c>
      <c r="S191">
        <v>0</v>
      </c>
      <c r="T191">
        <v>0</v>
      </c>
      <c r="U191">
        <v>0</v>
      </c>
      <c r="V191">
        <v>0</v>
      </c>
      <c r="W191">
        <v>0</v>
      </c>
      <c r="X191">
        <v>19.0823</v>
      </c>
      <c r="Y191">
        <v>6.14</v>
      </c>
      <c r="Z191">
        <v>51.11</v>
      </c>
      <c r="AA191">
        <v>181.07599999999999</v>
      </c>
      <c r="AB191">
        <v>25.1</v>
      </c>
      <c r="AC191">
        <v>53.45</v>
      </c>
      <c r="AD191">
        <v>0</v>
      </c>
      <c r="AE191">
        <v>0</v>
      </c>
      <c r="AF191">
        <v>0</v>
      </c>
      <c r="AG191">
        <v>0</v>
      </c>
      <c r="AH191">
        <v>901.58462700000018</v>
      </c>
      <c r="AK191" s="70">
        <f t="shared" si="7"/>
        <v>797.17232700000022</v>
      </c>
      <c r="AM191" s="70">
        <f>VLOOKUP(B191,Totalt!B190:AU663,39,FALSE)</f>
        <v>797.17232700000011</v>
      </c>
      <c r="AP191" s="70">
        <f t="shared" si="8"/>
        <v>0</v>
      </c>
    </row>
    <row r="192" spans="1:42" x14ac:dyDescent="0.25">
      <c r="A192" t="s">
        <v>248</v>
      </c>
      <c r="B192" t="s">
        <v>253</v>
      </c>
      <c r="C192">
        <v>0</v>
      </c>
      <c r="D192">
        <v>0</v>
      </c>
      <c r="E192">
        <v>0</v>
      </c>
      <c r="F192">
        <v>0</v>
      </c>
      <c r="G192">
        <v>0</v>
      </c>
      <c r="H192">
        <v>0</v>
      </c>
      <c r="I192">
        <v>0</v>
      </c>
      <c r="J192">
        <v>0</v>
      </c>
      <c r="K192">
        <v>0</v>
      </c>
      <c r="L192">
        <v>0</v>
      </c>
      <c r="M192">
        <v>0</v>
      </c>
      <c r="N192">
        <v>0</v>
      </c>
      <c r="O192">
        <v>0</v>
      </c>
      <c r="P192" s="46">
        <v>0</v>
      </c>
      <c r="Q192" s="46">
        <f t="shared" si="6"/>
        <v>0</v>
      </c>
      <c r="R192">
        <v>0</v>
      </c>
      <c r="S192">
        <v>0</v>
      </c>
      <c r="T192">
        <v>0</v>
      </c>
      <c r="U192">
        <v>0</v>
      </c>
      <c r="V192">
        <v>0</v>
      </c>
      <c r="W192">
        <v>0</v>
      </c>
      <c r="X192">
        <v>0</v>
      </c>
      <c r="Y192">
        <v>0</v>
      </c>
      <c r="Z192">
        <v>0</v>
      </c>
      <c r="AA192">
        <v>0</v>
      </c>
      <c r="AB192">
        <v>0</v>
      </c>
      <c r="AC192">
        <v>0</v>
      </c>
      <c r="AD192">
        <v>0</v>
      </c>
      <c r="AE192">
        <v>0</v>
      </c>
      <c r="AF192">
        <v>0</v>
      </c>
      <c r="AG192">
        <v>0</v>
      </c>
      <c r="AH192">
        <v>0</v>
      </c>
      <c r="AK192" s="70">
        <f t="shared" si="7"/>
        <v>0</v>
      </c>
      <c r="AM192" s="70">
        <f>VLOOKUP(B192,Totalt!B191:AU664,39,FALSE)</f>
        <v>0</v>
      </c>
      <c r="AP192" s="70">
        <f t="shared" si="8"/>
        <v>0</v>
      </c>
    </row>
    <row r="193" spans="1:42" x14ac:dyDescent="0.25">
      <c r="A193" t="s">
        <v>248</v>
      </c>
      <c r="B193" t="s">
        <v>254</v>
      </c>
      <c r="C193">
        <v>0</v>
      </c>
      <c r="D193">
        <v>0</v>
      </c>
      <c r="E193">
        <v>0</v>
      </c>
      <c r="F193">
        <v>0</v>
      </c>
      <c r="G193">
        <v>0</v>
      </c>
      <c r="H193">
        <v>0</v>
      </c>
      <c r="I193">
        <v>0.11</v>
      </c>
      <c r="J193">
        <v>0</v>
      </c>
      <c r="K193">
        <v>0</v>
      </c>
      <c r="L193">
        <v>0</v>
      </c>
      <c r="M193">
        <v>0</v>
      </c>
      <c r="N193">
        <v>0</v>
      </c>
      <c r="O193">
        <v>0</v>
      </c>
      <c r="P193" s="46">
        <v>0</v>
      </c>
      <c r="Q193" s="46">
        <f t="shared" si="6"/>
        <v>0</v>
      </c>
      <c r="R193">
        <v>0</v>
      </c>
      <c r="S193">
        <v>0</v>
      </c>
      <c r="T193">
        <v>0</v>
      </c>
      <c r="U193">
        <v>0</v>
      </c>
      <c r="V193">
        <v>0</v>
      </c>
      <c r="W193">
        <v>0</v>
      </c>
      <c r="X193">
        <v>0.06</v>
      </c>
      <c r="Y193">
        <v>0</v>
      </c>
      <c r="Z193">
        <v>3.18</v>
      </c>
      <c r="AA193">
        <v>0</v>
      </c>
      <c r="AB193">
        <v>0</v>
      </c>
      <c r="AC193">
        <v>0</v>
      </c>
      <c r="AD193">
        <v>0</v>
      </c>
      <c r="AE193">
        <v>0</v>
      </c>
      <c r="AF193">
        <v>0</v>
      </c>
      <c r="AG193">
        <v>0</v>
      </c>
      <c r="AH193">
        <v>3.35</v>
      </c>
      <c r="AK193" s="70">
        <f t="shared" si="7"/>
        <v>3.35</v>
      </c>
      <c r="AM193" s="70">
        <f>VLOOKUP(B193,Totalt!B192:AU665,39,FALSE)</f>
        <v>3.35</v>
      </c>
      <c r="AP193" s="70">
        <f t="shared" si="8"/>
        <v>0</v>
      </c>
    </row>
    <row r="194" spans="1:42" x14ac:dyDescent="0.25">
      <c r="A194" t="s">
        <v>255</v>
      </c>
      <c r="B194" t="s">
        <v>256</v>
      </c>
      <c r="C194">
        <v>0</v>
      </c>
      <c r="D194">
        <v>0</v>
      </c>
      <c r="E194">
        <v>0</v>
      </c>
      <c r="F194">
        <v>39.019799999999996</v>
      </c>
      <c r="G194">
        <v>0</v>
      </c>
      <c r="H194">
        <v>0</v>
      </c>
      <c r="I194">
        <v>1.64</v>
      </c>
      <c r="J194">
        <v>0</v>
      </c>
      <c r="K194">
        <v>1.32</v>
      </c>
      <c r="L194">
        <v>147.459</v>
      </c>
      <c r="M194">
        <v>8.43919</v>
      </c>
      <c r="N194">
        <v>0</v>
      </c>
      <c r="O194">
        <v>0</v>
      </c>
      <c r="P194" s="46">
        <v>198.4</v>
      </c>
      <c r="Q194" s="46">
        <f t="shared" si="6"/>
        <v>99.2</v>
      </c>
      <c r="R194">
        <v>0</v>
      </c>
      <c r="S194">
        <v>17.967300000000002</v>
      </c>
      <c r="T194">
        <v>14.1107</v>
      </c>
      <c r="U194">
        <v>0</v>
      </c>
      <c r="V194">
        <v>0</v>
      </c>
      <c r="W194">
        <v>0</v>
      </c>
      <c r="X194">
        <v>15.639200000000001</v>
      </c>
      <c r="Y194">
        <v>0</v>
      </c>
      <c r="Z194">
        <v>10</v>
      </c>
      <c r="AA194">
        <v>61.4</v>
      </c>
      <c r="AB194">
        <v>0</v>
      </c>
      <c r="AC194">
        <v>0</v>
      </c>
      <c r="AD194">
        <v>0</v>
      </c>
      <c r="AE194">
        <v>0</v>
      </c>
      <c r="AF194">
        <v>0</v>
      </c>
      <c r="AG194">
        <v>0</v>
      </c>
      <c r="AH194">
        <v>515.39519000000007</v>
      </c>
      <c r="AK194" s="70">
        <f t="shared" si="7"/>
        <v>407.75600000000009</v>
      </c>
      <c r="AM194" s="70">
        <f>VLOOKUP(B194,Totalt!B193:AU666,39,FALSE)</f>
        <v>407.75600000000003</v>
      </c>
      <c r="AP194" s="70">
        <f t="shared" si="8"/>
        <v>0</v>
      </c>
    </row>
    <row r="195" spans="1:42" x14ac:dyDescent="0.25">
      <c r="A195" t="s">
        <v>255</v>
      </c>
      <c r="B195" t="s">
        <v>257</v>
      </c>
      <c r="C195">
        <v>0</v>
      </c>
      <c r="D195">
        <v>0</v>
      </c>
      <c r="E195">
        <v>0</v>
      </c>
      <c r="F195">
        <v>0</v>
      </c>
      <c r="G195">
        <v>0</v>
      </c>
      <c r="H195">
        <v>0</v>
      </c>
      <c r="I195">
        <v>0</v>
      </c>
      <c r="J195">
        <v>0</v>
      </c>
      <c r="K195">
        <v>0</v>
      </c>
      <c r="L195">
        <v>0</v>
      </c>
      <c r="M195">
        <v>0</v>
      </c>
      <c r="N195">
        <v>0</v>
      </c>
      <c r="O195">
        <v>0</v>
      </c>
      <c r="P195" s="46">
        <v>0</v>
      </c>
      <c r="Q195" s="46">
        <f t="shared" ref="Q195:Q258" si="9">P195/2</f>
        <v>0</v>
      </c>
      <c r="R195">
        <v>0</v>
      </c>
      <c r="S195">
        <v>0</v>
      </c>
      <c r="T195">
        <v>0</v>
      </c>
      <c r="U195">
        <v>0</v>
      </c>
      <c r="V195">
        <v>0</v>
      </c>
      <c r="W195">
        <v>0</v>
      </c>
      <c r="X195">
        <v>0</v>
      </c>
      <c r="Y195">
        <v>0</v>
      </c>
      <c r="Z195">
        <v>0</v>
      </c>
      <c r="AA195">
        <v>0</v>
      </c>
      <c r="AB195">
        <v>0</v>
      </c>
      <c r="AC195">
        <v>0</v>
      </c>
      <c r="AD195">
        <v>0</v>
      </c>
      <c r="AE195">
        <v>0</v>
      </c>
      <c r="AF195">
        <v>0</v>
      </c>
      <c r="AG195">
        <v>0</v>
      </c>
      <c r="AH195">
        <v>0</v>
      </c>
      <c r="AK195" s="70">
        <f t="shared" ref="AK195:AK258" si="10">AH195-Q195-M195</f>
        <v>0</v>
      </c>
      <c r="AM195" s="70">
        <f>VLOOKUP(B195,Totalt!B194:AU667,39,FALSE)</f>
        <v>0</v>
      </c>
      <c r="AP195" s="70">
        <f t="shared" ref="AP195:AP258" si="11">AK195-AM195</f>
        <v>0</v>
      </c>
    </row>
    <row r="196" spans="1:42" x14ac:dyDescent="0.25">
      <c r="A196" t="s">
        <v>258</v>
      </c>
      <c r="B196" t="s">
        <v>259</v>
      </c>
      <c r="C196">
        <v>0</v>
      </c>
      <c r="D196">
        <v>0</v>
      </c>
      <c r="E196">
        <v>0</v>
      </c>
      <c r="F196">
        <v>0</v>
      </c>
      <c r="G196">
        <v>0</v>
      </c>
      <c r="H196">
        <v>0</v>
      </c>
      <c r="I196">
        <v>6.9619999999999997</v>
      </c>
      <c r="J196">
        <v>0</v>
      </c>
      <c r="K196">
        <v>0</v>
      </c>
      <c r="L196">
        <v>0</v>
      </c>
      <c r="M196">
        <v>0</v>
      </c>
      <c r="N196">
        <v>0</v>
      </c>
      <c r="O196">
        <v>0</v>
      </c>
      <c r="P196" s="46">
        <v>0</v>
      </c>
      <c r="Q196" s="46">
        <f t="shared" si="9"/>
        <v>0</v>
      </c>
      <c r="R196">
        <v>177.66200000000001</v>
      </c>
      <c r="S196">
        <v>0</v>
      </c>
      <c r="T196">
        <v>0</v>
      </c>
      <c r="U196">
        <v>0</v>
      </c>
      <c r="V196">
        <v>0</v>
      </c>
      <c r="W196">
        <v>0</v>
      </c>
      <c r="X196">
        <v>5.1433200000000001</v>
      </c>
      <c r="Y196">
        <v>0</v>
      </c>
      <c r="Z196">
        <v>12.9671</v>
      </c>
      <c r="AA196">
        <v>0</v>
      </c>
      <c r="AB196">
        <v>0</v>
      </c>
      <c r="AC196">
        <v>0</v>
      </c>
      <c r="AD196">
        <v>0</v>
      </c>
      <c r="AE196">
        <v>0.64700000000000002</v>
      </c>
      <c r="AF196">
        <v>0</v>
      </c>
      <c r="AG196">
        <v>0</v>
      </c>
      <c r="AH196">
        <v>203.38141999999996</v>
      </c>
      <c r="AK196" s="70">
        <f t="shared" si="10"/>
        <v>203.38141999999996</v>
      </c>
      <c r="AM196" s="70">
        <f>VLOOKUP(B196,Totalt!B195:AU668,39,FALSE)</f>
        <v>203.38141999999999</v>
      </c>
      <c r="AP196" s="70">
        <f t="shared" si="11"/>
        <v>0</v>
      </c>
    </row>
    <row r="197" spans="1:42" x14ac:dyDescent="0.25">
      <c r="A197" t="s">
        <v>260</v>
      </c>
      <c r="B197" t="s">
        <v>261</v>
      </c>
      <c r="C197">
        <v>0</v>
      </c>
      <c r="D197">
        <v>145.018</v>
      </c>
      <c r="E197">
        <v>0</v>
      </c>
      <c r="F197">
        <v>0</v>
      </c>
      <c r="G197">
        <v>21.981000000000002</v>
      </c>
      <c r="H197">
        <v>0</v>
      </c>
      <c r="I197">
        <v>5.0043600000000001</v>
      </c>
      <c r="J197">
        <v>0</v>
      </c>
      <c r="K197">
        <v>13.4634</v>
      </c>
      <c r="L197">
        <v>0</v>
      </c>
      <c r="M197">
        <v>15.3391</v>
      </c>
      <c r="N197">
        <v>0</v>
      </c>
      <c r="O197">
        <v>0</v>
      </c>
      <c r="P197" s="46">
        <v>245.14599999999999</v>
      </c>
      <c r="Q197" s="46">
        <f t="shared" si="9"/>
        <v>122.57299999999999</v>
      </c>
      <c r="R197">
        <v>12.875</v>
      </c>
      <c r="S197">
        <v>0</v>
      </c>
      <c r="T197">
        <v>0</v>
      </c>
      <c r="U197">
        <v>0</v>
      </c>
      <c r="V197">
        <v>0</v>
      </c>
      <c r="W197">
        <v>0</v>
      </c>
      <c r="X197">
        <v>23.850100000000001</v>
      </c>
      <c r="Y197">
        <v>0</v>
      </c>
      <c r="Z197">
        <v>0</v>
      </c>
      <c r="AA197">
        <v>0</v>
      </c>
      <c r="AB197">
        <v>0</v>
      </c>
      <c r="AC197">
        <v>0</v>
      </c>
      <c r="AD197">
        <v>0</v>
      </c>
      <c r="AE197">
        <v>0</v>
      </c>
      <c r="AF197">
        <v>0</v>
      </c>
      <c r="AG197">
        <v>369.02600000000001</v>
      </c>
      <c r="AH197">
        <v>851.70296000000008</v>
      </c>
      <c r="AK197" s="70">
        <f t="shared" si="10"/>
        <v>713.79086000000007</v>
      </c>
      <c r="AM197" s="70">
        <f>VLOOKUP(B197,Totalt!B196:AU669,39,FALSE)</f>
        <v>713.79085999999995</v>
      </c>
      <c r="AP197" s="70">
        <f t="shared" si="11"/>
        <v>0</v>
      </c>
    </row>
    <row r="198" spans="1:42" x14ac:dyDescent="0.25">
      <c r="A198" t="s">
        <v>260</v>
      </c>
      <c r="B198" t="s">
        <v>262</v>
      </c>
      <c r="C198">
        <v>0</v>
      </c>
      <c r="D198">
        <v>0</v>
      </c>
      <c r="E198">
        <v>0</v>
      </c>
      <c r="F198">
        <v>0</v>
      </c>
      <c r="G198">
        <v>0</v>
      </c>
      <c r="H198">
        <v>0</v>
      </c>
      <c r="I198">
        <v>0</v>
      </c>
      <c r="J198">
        <v>0</v>
      </c>
      <c r="K198">
        <v>0</v>
      </c>
      <c r="L198">
        <v>0</v>
      </c>
      <c r="M198">
        <v>0</v>
      </c>
      <c r="N198">
        <v>0</v>
      </c>
      <c r="O198">
        <v>0</v>
      </c>
      <c r="P198" s="46">
        <v>0</v>
      </c>
      <c r="Q198" s="46">
        <f t="shared" si="9"/>
        <v>0</v>
      </c>
      <c r="R198">
        <v>0</v>
      </c>
      <c r="S198">
        <v>0</v>
      </c>
      <c r="T198">
        <v>0</v>
      </c>
      <c r="U198">
        <v>0</v>
      </c>
      <c r="V198">
        <v>0</v>
      </c>
      <c r="W198">
        <v>0</v>
      </c>
      <c r="X198">
        <v>0</v>
      </c>
      <c r="Y198">
        <v>0</v>
      </c>
      <c r="Z198">
        <v>0</v>
      </c>
      <c r="AA198">
        <v>0</v>
      </c>
      <c r="AB198">
        <v>0</v>
      </c>
      <c r="AC198">
        <v>0</v>
      </c>
      <c r="AD198">
        <v>0</v>
      </c>
      <c r="AE198">
        <v>0</v>
      </c>
      <c r="AF198">
        <v>0</v>
      </c>
      <c r="AG198">
        <v>0</v>
      </c>
      <c r="AH198">
        <v>0</v>
      </c>
      <c r="AK198" s="70">
        <f t="shared" si="10"/>
        <v>0</v>
      </c>
      <c r="AM198" s="70">
        <f>VLOOKUP(B198,Totalt!B197:AU670,39,FALSE)</f>
        <v>0</v>
      </c>
      <c r="AP198" s="70">
        <f t="shared" si="11"/>
        <v>0</v>
      </c>
    </row>
    <row r="199" spans="1:42" x14ac:dyDescent="0.25">
      <c r="A199" t="s">
        <v>263</v>
      </c>
      <c r="B199" t="s">
        <v>264</v>
      </c>
      <c r="C199">
        <v>0</v>
      </c>
      <c r="D199">
        <v>0</v>
      </c>
      <c r="E199">
        <v>0</v>
      </c>
      <c r="F199">
        <v>0</v>
      </c>
      <c r="G199">
        <v>0</v>
      </c>
      <c r="H199">
        <v>0</v>
      </c>
      <c r="I199">
        <v>0</v>
      </c>
      <c r="J199">
        <v>0</v>
      </c>
      <c r="K199">
        <v>0</v>
      </c>
      <c r="L199">
        <v>0</v>
      </c>
      <c r="M199">
        <v>0</v>
      </c>
      <c r="N199">
        <v>0</v>
      </c>
      <c r="O199">
        <v>0</v>
      </c>
      <c r="P199" s="46">
        <v>0</v>
      </c>
      <c r="Q199" s="46">
        <f t="shared" si="9"/>
        <v>0</v>
      </c>
      <c r="R199">
        <v>0</v>
      </c>
      <c r="S199">
        <v>0</v>
      </c>
      <c r="T199">
        <v>0</v>
      </c>
      <c r="U199">
        <v>0</v>
      </c>
      <c r="V199">
        <v>0</v>
      </c>
      <c r="W199">
        <v>0</v>
      </c>
      <c r="X199">
        <v>0</v>
      </c>
      <c r="Y199">
        <v>0</v>
      </c>
      <c r="Z199">
        <v>0</v>
      </c>
      <c r="AA199">
        <v>0</v>
      </c>
      <c r="AB199">
        <v>0</v>
      </c>
      <c r="AC199">
        <v>0</v>
      </c>
      <c r="AD199">
        <v>0</v>
      </c>
      <c r="AE199">
        <v>0</v>
      </c>
      <c r="AF199">
        <v>0</v>
      </c>
      <c r="AG199">
        <v>0</v>
      </c>
      <c r="AH199">
        <v>0</v>
      </c>
      <c r="AK199" s="70">
        <f t="shared" si="10"/>
        <v>0</v>
      </c>
      <c r="AM199" s="70">
        <f>VLOOKUP(B199,Totalt!B198:AU671,39,FALSE)</f>
        <v>0</v>
      </c>
      <c r="AP199" s="70">
        <f t="shared" si="11"/>
        <v>0</v>
      </c>
    </row>
    <row r="200" spans="1:42" x14ac:dyDescent="0.25">
      <c r="A200" t="s">
        <v>265</v>
      </c>
      <c r="B200" t="s">
        <v>266</v>
      </c>
      <c r="C200">
        <v>0</v>
      </c>
      <c r="D200">
        <v>0</v>
      </c>
      <c r="E200">
        <v>9.4117599999999996E-2</v>
      </c>
      <c r="F200">
        <v>0</v>
      </c>
      <c r="G200">
        <v>0</v>
      </c>
      <c r="H200">
        <v>0</v>
      </c>
      <c r="I200">
        <v>0.8</v>
      </c>
      <c r="J200">
        <v>0</v>
      </c>
      <c r="K200">
        <v>0</v>
      </c>
      <c r="L200">
        <v>0</v>
      </c>
      <c r="M200">
        <v>0</v>
      </c>
      <c r="N200">
        <v>0</v>
      </c>
      <c r="O200">
        <v>53.4</v>
      </c>
      <c r="P200" s="46">
        <v>0</v>
      </c>
      <c r="Q200" s="46">
        <f t="shared" si="9"/>
        <v>0</v>
      </c>
      <c r="R200">
        <v>0</v>
      </c>
      <c r="S200">
        <v>0</v>
      </c>
      <c r="T200">
        <v>0</v>
      </c>
      <c r="U200">
        <v>0</v>
      </c>
      <c r="V200">
        <v>0</v>
      </c>
      <c r="W200">
        <v>0</v>
      </c>
      <c r="X200">
        <v>1.97</v>
      </c>
      <c r="Y200">
        <v>0</v>
      </c>
      <c r="Z200">
        <v>5.3</v>
      </c>
      <c r="AA200">
        <v>0</v>
      </c>
      <c r="AB200">
        <v>0</v>
      </c>
      <c r="AC200">
        <v>0</v>
      </c>
      <c r="AD200">
        <v>0</v>
      </c>
      <c r="AE200">
        <v>0</v>
      </c>
      <c r="AF200">
        <v>0</v>
      </c>
      <c r="AG200">
        <v>0</v>
      </c>
      <c r="AH200">
        <v>61.564117599999996</v>
      </c>
      <c r="AK200" s="70">
        <f t="shared" si="10"/>
        <v>61.564117599999996</v>
      </c>
      <c r="AM200" s="70">
        <f>VLOOKUP(B200,Totalt!B199:AU672,39,FALSE)</f>
        <v>61.564117599999996</v>
      </c>
      <c r="AP200" s="70">
        <f t="shared" si="11"/>
        <v>0</v>
      </c>
    </row>
    <row r="201" spans="1:42" x14ac:dyDescent="0.25">
      <c r="A201" t="s">
        <v>267</v>
      </c>
      <c r="B201" t="s">
        <v>268</v>
      </c>
      <c r="C201">
        <v>0</v>
      </c>
      <c r="D201">
        <v>0</v>
      </c>
      <c r="E201">
        <v>4.8849999999999998</v>
      </c>
      <c r="F201">
        <v>0</v>
      </c>
      <c r="G201">
        <v>269.88799999999998</v>
      </c>
      <c r="H201">
        <v>0</v>
      </c>
      <c r="I201">
        <v>0.17599999999999999</v>
      </c>
      <c r="J201">
        <v>0</v>
      </c>
      <c r="K201">
        <v>0</v>
      </c>
      <c r="L201">
        <v>0</v>
      </c>
      <c r="M201">
        <v>0</v>
      </c>
      <c r="N201">
        <v>142.67400000000001</v>
      </c>
      <c r="O201">
        <v>75.069000000000003</v>
      </c>
      <c r="P201" s="46">
        <v>17.286000000000001</v>
      </c>
      <c r="Q201" s="46">
        <f t="shared" si="9"/>
        <v>8.6430000000000007</v>
      </c>
      <c r="R201">
        <v>82.179000000000002</v>
      </c>
      <c r="S201">
        <v>0</v>
      </c>
      <c r="T201">
        <v>0</v>
      </c>
      <c r="U201">
        <v>0</v>
      </c>
      <c r="V201">
        <v>0</v>
      </c>
      <c r="W201">
        <v>0</v>
      </c>
      <c r="X201">
        <v>26.338000000000001</v>
      </c>
      <c r="Y201">
        <v>0</v>
      </c>
      <c r="Z201">
        <v>24.478999999999999</v>
      </c>
      <c r="AA201">
        <v>0</v>
      </c>
      <c r="AB201">
        <v>110.907</v>
      </c>
      <c r="AC201">
        <v>228.45</v>
      </c>
      <c r="AD201">
        <v>0</v>
      </c>
      <c r="AE201">
        <v>0</v>
      </c>
      <c r="AF201">
        <v>0</v>
      </c>
      <c r="AG201">
        <v>49.7395</v>
      </c>
      <c r="AH201">
        <v>1032.0704999999998</v>
      </c>
      <c r="AK201" s="70">
        <f t="shared" si="10"/>
        <v>1023.4274999999998</v>
      </c>
      <c r="AM201" s="70">
        <f>VLOOKUP(B201,Totalt!B200:AU673,39,FALSE)</f>
        <v>1023.4274999999999</v>
      </c>
      <c r="AP201" s="70">
        <f t="shared" si="11"/>
        <v>0</v>
      </c>
    </row>
    <row r="202" spans="1:42" x14ac:dyDescent="0.25">
      <c r="A202" t="s">
        <v>267</v>
      </c>
      <c r="B202" t="s">
        <v>269</v>
      </c>
      <c r="C202">
        <v>0</v>
      </c>
      <c r="D202">
        <v>0</v>
      </c>
      <c r="E202">
        <v>0</v>
      </c>
      <c r="F202">
        <v>0</v>
      </c>
      <c r="G202">
        <v>16.280999999999999</v>
      </c>
      <c r="H202">
        <v>0.314</v>
      </c>
      <c r="I202">
        <v>5.6000000000000001E-2</v>
      </c>
      <c r="J202">
        <v>0</v>
      </c>
      <c r="K202">
        <v>0</v>
      </c>
      <c r="L202">
        <v>0</v>
      </c>
      <c r="M202">
        <v>0</v>
      </c>
      <c r="N202">
        <v>7.032</v>
      </c>
      <c r="O202">
        <v>0</v>
      </c>
      <c r="P202" s="46">
        <v>9.8559999999999999</v>
      </c>
      <c r="Q202" s="46">
        <f t="shared" si="9"/>
        <v>4.9279999999999999</v>
      </c>
      <c r="R202">
        <v>0</v>
      </c>
      <c r="S202">
        <v>0</v>
      </c>
      <c r="T202">
        <v>0</v>
      </c>
      <c r="U202">
        <v>0</v>
      </c>
      <c r="V202">
        <v>0</v>
      </c>
      <c r="W202">
        <v>0</v>
      </c>
      <c r="X202">
        <v>1.819</v>
      </c>
      <c r="Y202">
        <v>12.596</v>
      </c>
      <c r="Z202">
        <v>3.484</v>
      </c>
      <c r="AA202">
        <v>0</v>
      </c>
      <c r="AB202">
        <v>1.1639999999999999</v>
      </c>
      <c r="AC202">
        <v>2.2909999999999999</v>
      </c>
      <c r="AD202">
        <v>0</v>
      </c>
      <c r="AE202">
        <v>0</v>
      </c>
      <c r="AF202">
        <v>0</v>
      </c>
      <c r="AG202">
        <v>30.245999999999999</v>
      </c>
      <c r="AH202">
        <v>85.13900000000001</v>
      </c>
      <c r="AK202" s="70">
        <f t="shared" si="10"/>
        <v>80.211000000000013</v>
      </c>
      <c r="AM202" s="70">
        <f>VLOOKUP(B202,Totalt!B201:AU674,39,FALSE)</f>
        <v>80.210999999999984</v>
      </c>
      <c r="AP202" s="70">
        <f t="shared" si="11"/>
        <v>0</v>
      </c>
    </row>
    <row r="203" spans="1:42" x14ac:dyDescent="0.25">
      <c r="A203" t="s">
        <v>270</v>
      </c>
      <c r="B203" t="s">
        <v>271</v>
      </c>
      <c r="C203">
        <v>0</v>
      </c>
      <c r="D203">
        <v>0</v>
      </c>
      <c r="E203">
        <v>0</v>
      </c>
      <c r="F203">
        <v>0</v>
      </c>
      <c r="G203">
        <v>0</v>
      </c>
      <c r="H203">
        <v>0</v>
      </c>
      <c r="I203">
        <v>0</v>
      </c>
      <c r="J203">
        <v>0</v>
      </c>
      <c r="K203">
        <v>0</v>
      </c>
      <c r="L203">
        <v>0</v>
      </c>
      <c r="M203">
        <v>0</v>
      </c>
      <c r="N203">
        <v>0</v>
      </c>
      <c r="O203">
        <v>0</v>
      </c>
      <c r="P203" s="46">
        <v>0</v>
      </c>
      <c r="Q203" s="46">
        <f t="shared" si="9"/>
        <v>0</v>
      </c>
      <c r="R203">
        <v>0</v>
      </c>
      <c r="S203">
        <v>0</v>
      </c>
      <c r="T203">
        <v>0</v>
      </c>
      <c r="U203">
        <v>0</v>
      </c>
      <c r="V203">
        <v>0</v>
      </c>
      <c r="W203">
        <v>0</v>
      </c>
      <c r="X203">
        <v>3.06</v>
      </c>
      <c r="Y203">
        <v>0</v>
      </c>
      <c r="Z203">
        <v>0</v>
      </c>
      <c r="AA203">
        <v>0</v>
      </c>
      <c r="AB203">
        <v>0</v>
      </c>
      <c r="AC203">
        <v>0</v>
      </c>
      <c r="AD203">
        <v>0</v>
      </c>
      <c r="AE203">
        <v>0</v>
      </c>
      <c r="AF203">
        <v>0</v>
      </c>
      <c r="AG203">
        <v>0</v>
      </c>
      <c r="AH203">
        <v>3.06</v>
      </c>
      <c r="AK203" s="70">
        <f t="shared" si="10"/>
        <v>3.06</v>
      </c>
      <c r="AM203" s="70">
        <f>VLOOKUP(B203,Totalt!B202:AU675,39,FALSE)</f>
        <v>3.06</v>
      </c>
      <c r="AP203" s="70">
        <f t="shared" si="11"/>
        <v>0</v>
      </c>
    </row>
    <row r="204" spans="1:42" x14ac:dyDescent="0.25">
      <c r="A204" t="s">
        <v>272</v>
      </c>
      <c r="B204" t="s">
        <v>273</v>
      </c>
      <c r="C204">
        <v>0</v>
      </c>
      <c r="D204">
        <v>0</v>
      </c>
      <c r="E204">
        <v>0</v>
      </c>
      <c r="F204">
        <v>0</v>
      </c>
      <c r="G204">
        <v>0</v>
      </c>
      <c r="H204">
        <v>0</v>
      </c>
      <c r="I204">
        <v>0.01</v>
      </c>
      <c r="J204">
        <v>0</v>
      </c>
      <c r="K204">
        <v>0</v>
      </c>
      <c r="L204">
        <v>0</v>
      </c>
      <c r="M204">
        <v>0</v>
      </c>
      <c r="N204">
        <v>0</v>
      </c>
      <c r="O204">
        <v>0</v>
      </c>
      <c r="P204" s="46">
        <v>0</v>
      </c>
      <c r="Q204" s="46">
        <f t="shared" si="9"/>
        <v>0</v>
      </c>
      <c r="R204">
        <v>0</v>
      </c>
      <c r="S204">
        <v>0</v>
      </c>
      <c r="T204">
        <v>0</v>
      </c>
      <c r="U204">
        <v>0</v>
      </c>
      <c r="V204">
        <v>0</v>
      </c>
      <c r="W204">
        <v>0</v>
      </c>
      <c r="X204">
        <v>0.03</v>
      </c>
      <c r="Y204">
        <v>0</v>
      </c>
      <c r="Z204">
        <v>1.67</v>
      </c>
      <c r="AA204">
        <v>0</v>
      </c>
      <c r="AB204">
        <v>0</v>
      </c>
      <c r="AC204">
        <v>0</v>
      </c>
      <c r="AD204">
        <v>0</v>
      </c>
      <c r="AE204">
        <v>0</v>
      </c>
      <c r="AF204">
        <v>0</v>
      </c>
      <c r="AG204">
        <v>0</v>
      </c>
      <c r="AH204">
        <v>1.71</v>
      </c>
      <c r="AK204" s="70">
        <f t="shared" si="10"/>
        <v>1.71</v>
      </c>
      <c r="AM204" s="70">
        <f>VLOOKUP(B204,Totalt!B203:AU676,39,FALSE)</f>
        <v>1.71</v>
      </c>
      <c r="AP204" s="70">
        <f t="shared" si="11"/>
        <v>0</v>
      </c>
    </row>
    <row r="205" spans="1:42" x14ac:dyDescent="0.25">
      <c r="A205" t="s">
        <v>272</v>
      </c>
      <c r="B205" t="s">
        <v>274</v>
      </c>
      <c r="C205">
        <v>0</v>
      </c>
      <c r="D205">
        <v>0</v>
      </c>
      <c r="E205">
        <v>0</v>
      </c>
      <c r="F205">
        <v>0</v>
      </c>
      <c r="G205">
        <v>0</v>
      </c>
      <c r="H205">
        <v>0</v>
      </c>
      <c r="I205">
        <v>2.5000000000000001E-2</v>
      </c>
      <c r="J205">
        <v>0</v>
      </c>
      <c r="K205">
        <v>0</v>
      </c>
      <c r="L205">
        <v>0</v>
      </c>
      <c r="M205">
        <v>0</v>
      </c>
      <c r="N205">
        <v>0</v>
      </c>
      <c r="O205">
        <v>0</v>
      </c>
      <c r="P205" s="46">
        <v>0</v>
      </c>
      <c r="Q205" s="46">
        <f t="shared" si="9"/>
        <v>0</v>
      </c>
      <c r="R205">
        <v>0</v>
      </c>
      <c r="S205">
        <v>0</v>
      </c>
      <c r="T205">
        <v>0</v>
      </c>
      <c r="U205">
        <v>0</v>
      </c>
      <c r="V205">
        <v>0</v>
      </c>
      <c r="W205">
        <v>0</v>
      </c>
      <c r="X205">
        <v>3.5000000000000003E-2</v>
      </c>
      <c r="Y205">
        <v>0</v>
      </c>
      <c r="Z205">
        <v>1.03</v>
      </c>
      <c r="AA205">
        <v>0</v>
      </c>
      <c r="AB205">
        <v>0</v>
      </c>
      <c r="AC205">
        <v>0</v>
      </c>
      <c r="AD205">
        <v>0</v>
      </c>
      <c r="AE205">
        <v>0</v>
      </c>
      <c r="AF205">
        <v>0</v>
      </c>
      <c r="AG205">
        <v>0</v>
      </c>
      <c r="AH205">
        <v>1.0900000000000001</v>
      </c>
      <c r="AK205" s="70">
        <f t="shared" si="10"/>
        <v>1.0900000000000001</v>
      </c>
      <c r="AM205" s="70">
        <f>VLOOKUP(B205,Totalt!B204:AU677,39,FALSE)</f>
        <v>1.0899999999999999</v>
      </c>
      <c r="AP205" s="70">
        <f t="shared" si="11"/>
        <v>0</v>
      </c>
    </row>
    <row r="206" spans="1:42" x14ac:dyDescent="0.25">
      <c r="A206" t="s">
        <v>272</v>
      </c>
      <c r="B206" t="s">
        <v>275</v>
      </c>
      <c r="C206">
        <v>0</v>
      </c>
      <c r="D206">
        <v>0</v>
      </c>
      <c r="E206">
        <v>0</v>
      </c>
      <c r="F206">
        <v>0</v>
      </c>
      <c r="G206">
        <v>0</v>
      </c>
      <c r="H206">
        <v>0</v>
      </c>
      <c r="I206">
        <v>0.04</v>
      </c>
      <c r="J206">
        <v>0</v>
      </c>
      <c r="K206">
        <v>0</v>
      </c>
      <c r="L206">
        <v>0</v>
      </c>
      <c r="M206">
        <v>0</v>
      </c>
      <c r="N206">
        <v>0</v>
      </c>
      <c r="O206">
        <v>0</v>
      </c>
      <c r="P206" s="46">
        <v>0</v>
      </c>
      <c r="Q206" s="46">
        <f t="shared" si="9"/>
        <v>0</v>
      </c>
      <c r="R206">
        <v>0</v>
      </c>
      <c r="S206">
        <v>0</v>
      </c>
      <c r="T206">
        <v>0</v>
      </c>
      <c r="U206">
        <v>0</v>
      </c>
      <c r="V206">
        <v>0</v>
      </c>
      <c r="W206">
        <v>0</v>
      </c>
      <c r="X206">
        <v>4.7600000000000003E-2</v>
      </c>
      <c r="Y206">
        <v>0</v>
      </c>
      <c r="Z206">
        <v>3.12</v>
      </c>
      <c r="AA206">
        <v>0</v>
      </c>
      <c r="AB206">
        <v>0</v>
      </c>
      <c r="AC206">
        <v>0</v>
      </c>
      <c r="AD206">
        <v>0</v>
      </c>
      <c r="AE206">
        <v>0</v>
      </c>
      <c r="AF206">
        <v>0</v>
      </c>
      <c r="AG206">
        <v>0</v>
      </c>
      <c r="AH206">
        <v>3.2076000000000002</v>
      </c>
      <c r="AK206" s="70">
        <f t="shared" si="10"/>
        <v>3.2076000000000002</v>
      </c>
      <c r="AM206" s="70">
        <f>VLOOKUP(B206,Totalt!B205:AU678,39,FALSE)</f>
        <v>3.2076000000000002</v>
      </c>
      <c r="AP206" s="70">
        <f t="shared" si="11"/>
        <v>0</v>
      </c>
    </row>
    <row r="207" spans="1:42" x14ac:dyDescent="0.25">
      <c r="A207" t="s">
        <v>272</v>
      </c>
      <c r="B207" t="s">
        <v>276</v>
      </c>
      <c r="C207">
        <v>0</v>
      </c>
      <c r="D207">
        <v>0</v>
      </c>
      <c r="E207">
        <v>0</v>
      </c>
      <c r="F207">
        <v>24.821400000000001</v>
      </c>
      <c r="G207">
        <v>1.38</v>
      </c>
      <c r="H207">
        <v>0</v>
      </c>
      <c r="I207">
        <v>0</v>
      </c>
      <c r="J207">
        <v>0</v>
      </c>
      <c r="K207">
        <v>0</v>
      </c>
      <c r="L207">
        <v>41.341200000000001</v>
      </c>
      <c r="M207">
        <v>3.4036</v>
      </c>
      <c r="N207">
        <v>0</v>
      </c>
      <c r="O207">
        <v>0</v>
      </c>
      <c r="P207" s="46">
        <v>0</v>
      </c>
      <c r="Q207" s="46">
        <f t="shared" si="9"/>
        <v>0</v>
      </c>
      <c r="R207">
        <v>0</v>
      </c>
      <c r="S207">
        <v>0</v>
      </c>
      <c r="T207">
        <v>16.5199</v>
      </c>
      <c r="U207">
        <v>0</v>
      </c>
      <c r="V207">
        <v>0</v>
      </c>
      <c r="W207">
        <v>0</v>
      </c>
      <c r="X207">
        <v>4.0999999999999996</v>
      </c>
      <c r="Y207">
        <v>0</v>
      </c>
      <c r="Z207">
        <v>0</v>
      </c>
      <c r="AA207">
        <v>0</v>
      </c>
      <c r="AB207">
        <v>0</v>
      </c>
      <c r="AC207">
        <v>0</v>
      </c>
      <c r="AD207">
        <v>0</v>
      </c>
      <c r="AE207">
        <v>0</v>
      </c>
      <c r="AF207">
        <v>0</v>
      </c>
      <c r="AG207">
        <v>0</v>
      </c>
      <c r="AH207">
        <v>91.566099999999977</v>
      </c>
      <c r="AK207" s="70">
        <f t="shared" si="10"/>
        <v>88.16249999999998</v>
      </c>
      <c r="AM207" s="70">
        <f>VLOOKUP(B207,Totalt!B206:AU679,39,FALSE)</f>
        <v>88.162499999999994</v>
      </c>
      <c r="AP207" s="70">
        <f t="shared" si="11"/>
        <v>0</v>
      </c>
    </row>
    <row r="208" spans="1:42" x14ac:dyDescent="0.25">
      <c r="A208" t="s">
        <v>277</v>
      </c>
      <c r="B208" t="s">
        <v>278</v>
      </c>
      <c r="C208">
        <v>0</v>
      </c>
      <c r="D208">
        <v>0</v>
      </c>
      <c r="E208">
        <v>0</v>
      </c>
      <c r="F208">
        <v>0</v>
      </c>
      <c r="G208">
        <v>0.35</v>
      </c>
      <c r="H208">
        <v>0</v>
      </c>
      <c r="I208">
        <v>0</v>
      </c>
      <c r="J208">
        <v>0</v>
      </c>
      <c r="K208">
        <v>0</v>
      </c>
      <c r="L208">
        <v>0</v>
      </c>
      <c r="M208">
        <v>0</v>
      </c>
      <c r="N208">
        <v>0</v>
      </c>
      <c r="O208">
        <v>0</v>
      </c>
      <c r="P208" s="46">
        <v>0</v>
      </c>
      <c r="Q208" s="46">
        <f t="shared" si="9"/>
        <v>0</v>
      </c>
      <c r="R208">
        <v>0</v>
      </c>
      <c r="S208">
        <v>0</v>
      </c>
      <c r="T208">
        <v>0</v>
      </c>
      <c r="U208">
        <v>0</v>
      </c>
      <c r="V208">
        <v>0</v>
      </c>
      <c r="W208">
        <v>0</v>
      </c>
      <c r="X208">
        <v>0.44202000000000002</v>
      </c>
      <c r="Y208">
        <v>0</v>
      </c>
      <c r="Z208">
        <v>14.888999999999999</v>
      </c>
      <c r="AA208">
        <v>0</v>
      </c>
      <c r="AB208">
        <v>0</v>
      </c>
      <c r="AC208">
        <v>0</v>
      </c>
      <c r="AD208">
        <v>0</v>
      </c>
      <c r="AE208">
        <v>0</v>
      </c>
      <c r="AF208">
        <v>0</v>
      </c>
      <c r="AG208">
        <v>0</v>
      </c>
      <c r="AH208">
        <v>15.68102</v>
      </c>
      <c r="AK208" s="70">
        <f t="shared" si="10"/>
        <v>15.68102</v>
      </c>
      <c r="AM208" s="70">
        <f>VLOOKUP(B208,Totalt!B207:AU680,39,FALSE)</f>
        <v>15.681019999999998</v>
      </c>
      <c r="AP208" s="70">
        <f t="shared" si="11"/>
        <v>0</v>
      </c>
    </row>
    <row r="209" spans="1:42" x14ac:dyDescent="0.25">
      <c r="A209" t="s">
        <v>277</v>
      </c>
      <c r="B209" t="s">
        <v>279</v>
      </c>
      <c r="C209">
        <v>0</v>
      </c>
      <c r="D209">
        <v>78.352900000000005</v>
      </c>
      <c r="E209">
        <v>0</v>
      </c>
      <c r="F209">
        <v>0</v>
      </c>
      <c r="G209">
        <v>10.272</v>
      </c>
      <c r="H209">
        <v>0</v>
      </c>
      <c r="I209">
        <v>0.52400000000000002</v>
      </c>
      <c r="J209">
        <v>0</v>
      </c>
      <c r="K209">
        <v>0</v>
      </c>
      <c r="L209">
        <v>0</v>
      </c>
      <c r="M209">
        <v>0</v>
      </c>
      <c r="N209">
        <v>0</v>
      </c>
      <c r="O209">
        <v>0</v>
      </c>
      <c r="P209" s="46">
        <v>0</v>
      </c>
      <c r="Q209" s="46">
        <f t="shared" si="9"/>
        <v>0</v>
      </c>
      <c r="R209">
        <v>126.779</v>
      </c>
      <c r="S209">
        <v>0</v>
      </c>
      <c r="T209">
        <v>0</v>
      </c>
      <c r="U209">
        <v>0</v>
      </c>
      <c r="V209">
        <v>0</v>
      </c>
      <c r="W209">
        <v>0</v>
      </c>
      <c r="X209">
        <v>5.9595000000000002</v>
      </c>
      <c r="Y209">
        <v>0</v>
      </c>
      <c r="Z209">
        <v>24.35</v>
      </c>
      <c r="AA209">
        <v>0</v>
      </c>
      <c r="AB209">
        <v>0</v>
      </c>
      <c r="AC209">
        <v>0</v>
      </c>
      <c r="AD209">
        <v>0</v>
      </c>
      <c r="AE209">
        <v>0</v>
      </c>
      <c r="AF209">
        <v>0</v>
      </c>
      <c r="AG209">
        <v>0</v>
      </c>
      <c r="AH209">
        <v>246.23740000000001</v>
      </c>
      <c r="AK209" s="70">
        <f t="shared" si="10"/>
        <v>246.23740000000001</v>
      </c>
      <c r="AM209" s="70">
        <f>VLOOKUP(B209,Totalt!B208:AU681,39,FALSE)</f>
        <v>246.23739999999998</v>
      </c>
      <c r="AP209" s="70">
        <f t="shared" si="11"/>
        <v>0</v>
      </c>
    </row>
    <row r="210" spans="1:42" x14ac:dyDescent="0.25">
      <c r="A210" t="s">
        <v>280</v>
      </c>
      <c r="B210" t="s">
        <v>281</v>
      </c>
      <c r="C210">
        <v>0</v>
      </c>
      <c r="D210">
        <v>55.754800000000003</v>
      </c>
      <c r="E210">
        <v>10.15</v>
      </c>
      <c r="F210">
        <v>0</v>
      </c>
      <c r="G210">
        <v>0</v>
      </c>
      <c r="H210">
        <v>0</v>
      </c>
      <c r="I210">
        <v>1.7485599999999999</v>
      </c>
      <c r="J210">
        <v>0</v>
      </c>
      <c r="K210">
        <v>0</v>
      </c>
      <c r="L210">
        <v>0</v>
      </c>
      <c r="M210">
        <v>5.0711399999999998</v>
      </c>
      <c r="N210">
        <v>3.95</v>
      </c>
      <c r="O210">
        <v>36.111499999999999</v>
      </c>
      <c r="P210" s="46">
        <v>27.8</v>
      </c>
      <c r="Q210" s="46">
        <f t="shared" si="9"/>
        <v>13.9</v>
      </c>
      <c r="R210">
        <v>59.7</v>
      </c>
      <c r="S210">
        <v>0</v>
      </c>
      <c r="T210">
        <v>63.691400000000002</v>
      </c>
      <c r="U210">
        <v>0</v>
      </c>
      <c r="V210">
        <v>0</v>
      </c>
      <c r="W210">
        <v>0</v>
      </c>
      <c r="X210">
        <v>7.4811399999999999</v>
      </c>
      <c r="Y210">
        <v>0</v>
      </c>
      <c r="Z210">
        <v>0</v>
      </c>
      <c r="AA210">
        <v>0</v>
      </c>
      <c r="AB210">
        <v>0</v>
      </c>
      <c r="AC210">
        <v>0</v>
      </c>
      <c r="AD210">
        <v>0</v>
      </c>
      <c r="AE210">
        <v>0</v>
      </c>
      <c r="AF210">
        <v>0</v>
      </c>
      <c r="AG210">
        <v>0</v>
      </c>
      <c r="AH210">
        <v>271.45853999999997</v>
      </c>
      <c r="AK210" s="70">
        <f t="shared" si="10"/>
        <v>252.48739999999998</v>
      </c>
      <c r="AM210" s="70">
        <f>VLOOKUP(B210,Totalt!B209:AU682,39,FALSE)</f>
        <v>252.48740000000006</v>
      </c>
      <c r="AP210" s="70">
        <f t="shared" si="11"/>
        <v>0</v>
      </c>
    </row>
    <row r="211" spans="1:42" x14ac:dyDescent="0.25">
      <c r="A211" t="s">
        <v>282</v>
      </c>
      <c r="B211" t="s">
        <v>283</v>
      </c>
      <c r="C211">
        <v>0</v>
      </c>
      <c r="D211">
        <v>0</v>
      </c>
      <c r="E211">
        <v>0</v>
      </c>
      <c r="F211">
        <v>0</v>
      </c>
      <c r="G211">
        <v>0</v>
      </c>
      <c r="H211">
        <v>0</v>
      </c>
      <c r="I211">
        <v>1.57</v>
      </c>
      <c r="J211">
        <v>0</v>
      </c>
      <c r="K211">
        <v>0</v>
      </c>
      <c r="L211">
        <v>0</v>
      </c>
      <c r="M211">
        <v>0</v>
      </c>
      <c r="N211">
        <v>0</v>
      </c>
      <c r="O211">
        <v>0</v>
      </c>
      <c r="P211" s="46">
        <v>0</v>
      </c>
      <c r="Q211" s="46">
        <f t="shared" si="9"/>
        <v>0</v>
      </c>
      <c r="R211">
        <v>0</v>
      </c>
      <c r="S211">
        <v>0</v>
      </c>
      <c r="T211">
        <v>0</v>
      </c>
      <c r="U211">
        <v>0</v>
      </c>
      <c r="V211">
        <v>0</v>
      </c>
      <c r="W211">
        <v>0</v>
      </c>
      <c r="X211">
        <v>0.222</v>
      </c>
      <c r="Y211">
        <v>0</v>
      </c>
      <c r="Z211">
        <v>9.657</v>
      </c>
      <c r="AA211">
        <v>0</v>
      </c>
      <c r="AB211">
        <v>0</v>
      </c>
      <c r="AC211">
        <v>0</v>
      </c>
      <c r="AD211">
        <v>0</v>
      </c>
      <c r="AE211">
        <v>0</v>
      </c>
      <c r="AF211">
        <v>0</v>
      </c>
      <c r="AG211">
        <v>0</v>
      </c>
      <c r="AH211">
        <v>11.449</v>
      </c>
      <c r="AK211" s="70">
        <f t="shared" si="10"/>
        <v>11.449</v>
      </c>
      <c r="AM211" s="70">
        <f>VLOOKUP(B211,Totalt!B210:AU683,39,FALSE)</f>
        <v>11.449</v>
      </c>
      <c r="AP211" s="70">
        <f t="shared" si="11"/>
        <v>0</v>
      </c>
    </row>
    <row r="212" spans="1:42" x14ac:dyDescent="0.25">
      <c r="A212" t="s">
        <v>282</v>
      </c>
      <c r="B212" t="s">
        <v>284</v>
      </c>
      <c r="C212">
        <v>0</v>
      </c>
      <c r="D212">
        <v>0</v>
      </c>
      <c r="E212">
        <v>0</v>
      </c>
      <c r="F212">
        <v>0</v>
      </c>
      <c r="G212">
        <v>0</v>
      </c>
      <c r="H212">
        <v>0</v>
      </c>
      <c r="I212">
        <v>0.40200000000000002</v>
      </c>
      <c r="J212">
        <v>0</v>
      </c>
      <c r="K212">
        <v>0</v>
      </c>
      <c r="L212">
        <v>0</v>
      </c>
      <c r="M212">
        <v>0</v>
      </c>
      <c r="N212">
        <v>0</v>
      </c>
      <c r="O212">
        <v>0</v>
      </c>
      <c r="P212" s="46">
        <v>0</v>
      </c>
      <c r="Q212" s="46">
        <f t="shared" si="9"/>
        <v>0</v>
      </c>
      <c r="R212">
        <v>0</v>
      </c>
      <c r="S212">
        <v>0</v>
      </c>
      <c r="T212">
        <v>9.6460000000000008</v>
      </c>
      <c r="U212">
        <v>0</v>
      </c>
      <c r="V212">
        <v>0</v>
      </c>
      <c r="W212">
        <v>0</v>
      </c>
      <c r="X212">
        <v>0.14499999999999999</v>
      </c>
      <c r="Y212">
        <v>0</v>
      </c>
      <c r="Z212">
        <v>0</v>
      </c>
      <c r="AA212">
        <v>0</v>
      </c>
      <c r="AB212">
        <v>0</v>
      </c>
      <c r="AC212">
        <v>0</v>
      </c>
      <c r="AD212">
        <v>0</v>
      </c>
      <c r="AE212">
        <v>0</v>
      </c>
      <c r="AF212">
        <v>0</v>
      </c>
      <c r="AG212">
        <v>0</v>
      </c>
      <c r="AH212">
        <v>10.193</v>
      </c>
      <c r="AK212" s="70">
        <f t="shared" si="10"/>
        <v>10.193</v>
      </c>
      <c r="AM212" s="70">
        <f>VLOOKUP(B212,Totalt!B211:AU684,39,FALSE)</f>
        <v>10.193</v>
      </c>
      <c r="AP212" s="70">
        <f t="shared" si="11"/>
        <v>0</v>
      </c>
    </row>
    <row r="213" spans="1:42" x14ac:dyDescent="0.25">
      <c r="A213" t="s">
        <v>282</v>
      </c>
      <c r="B213" t="s">
        <v>285</v>
      </c>
      <c r="C213">
        <v>0</v>
      </c>
      <c r="D213">
        <v>0</v>
      </c>
      <c r="E213">
        <v>0</v>
      </c>
      <c r="F213">
        <v>0</v>
      </c>
      <c r="G213">
        <v>0</v>
      </c>
      <c r="H213">
        <v>0</v>
      </c>
      <c r="I213">
        <v>0.33500000000000002</v>
      </c>
      <c r="J213">
        <v>0</v>
      </c>
      <c r="K213">
        <v>0</v>
      </c>
      <c r="L213">
        <v>0</v>
      </c>
      <c r="M213">
        <v>0</v>
      </c>
      <c r="N213">
        <v>0</v>
      </c>
      <c r="O213">
        <v>0</v>
      </c>
      <c r="P213" s="46">
        <v>0</v>
      </c>
      <c r="Q213" s="46">
        <f t="shared" si="9"/>
        <v>0</v>
      </c>
      <c r="R213">
        <v>0</v>
      </c>
      <c r="S213">
        <v>0.68799999999999994</v>
      </c>
      <c r="T213">
        <v>10.051</v>
      </c>
      <c r="U213">
        <v>0</v>
      </c>
      <c r="V213">
        <v>0</v>
      </c>
      <c r="W213">
        <v>0</v>
      </c>
      <c r="X213">
        <v>0.22700000000000001</v>
      </c>
      <c r="Y213">
        <v>0</v>
      </c>
      <c r="Z213">
        <v>0</v>
      </c>
      <c r="AA213">
        <v>0</v>
      </c>
      <c r="AB213">
        <v>0</v>
      </c>
      <c r="AC213">
        <v>0</v>
      </c>
      <c r="AD213">
        <v>4.1909999999999998</v>
      </c>
      <c r="AE213">
        <v>0</v>
      </c>
      <c r="AF213">
        <v>0</v>
      </c>
      <c r="AG213">
        <v>0</v>
      </c>
      <c r="AH213">
        <v>15.492000000000001</v>
      </c>
      <c r="AK213" s="70">
        <f t="shared" si="10"/>
        <v>15.492000000000001</v>
      </c>
      <c r="AM213" s="70">
        <f>VLOOKUP(B213,Totalt!B212:AU685,39,FALSE)</f>
        <v>15.492000000000001</v>
      </c>
      <c r="AP213" s="70">
        <f t="shared" si="11"/>
        <v>0</v>
      </c>
    </row>
    <row r="214" spans="1:42" x14ac:dyDescent="0.25">
      <c r="A214" t="s">
        <v>282</v>
      </c>
      <c r="B214" t="s">
        <v>286</v>
      </c>
      <c r="C214">
        <v>0</v>
      </c>
      <c r="D214">
        <v>0</v>
      </c>
      <c r="E214">
        <v>0</v>
      </c>
      <c r="F214">
        <v>0</v>
      </c>
      <c r="G214">
        <v>0</v>
      </c>
      <c r="H214">
        <v>0</v>
      </c>
      <c r="I214">
        <v>2.508</v>
      </c>
      <c r="J214">
        <v>0</v>
      </c>
      <c r="K214">
        <v>0</v>
      </c>
      <c r="L214">
        <v>0</v>
      </c>
      <c r="M214">
        <v>0</v>
      </c>
      <c r="N214">
        <v>0</v>
      </c>
      <c r="O214">
        <v>0</v>
      </c>
      <c r="P214" s="46">
        <v>0</v>
      </c>
      <c r="Q214" s="46">
        <f t="shared" si="9"/>
        <v>0</v>
      </c>
      <c r="R214">
        <v>0</v>
      </c>
      <c r="S214">
        <v>0</v>
      </c>
      <c r="T214">
        <v>0</v>
      </c>
      <c r="U214">
        <v>0</v>
      </c>
      <c r="V214">
        <v>0</v>
      </c>
      <c r="W214">
        <v>0</v>
      </c>
      <c r="X214">
        <v>0.182</v>
      </c>
      <c r="Y214">
        <v>6.915</v>
      </c>
      <c r="Z214">
        <v>0</v>
      </c>
      <c r="AA214">
        <v>0</v>
      </c>
      <c r="AB214">
        <v>0</v>
      </c>
      <c r="AC214">
        <v>0</v>
      </c>
      <c r="AD214">
        <v>0</v>
      </c>
      <c r="AE214">
        <v>0</v>
      </c>
      <c r="AF214">
        <v>0</v>
      </c>
      <c r="AG214">
        <v>0</v>
      </c>
      <c r="AH214">
        <v>9.6050000000000004</v>
      </c>
      <c r="AK214" s="70">
        <f t="shared" si="10"/>
        <v>9.6050000000000004</v>
      </c>
      <c r="AM214" s="70">
        <f>VLOOKUP(B214,Totalt!B213:AU686,39,FALSE)</f>
        <v>9.6050000000000004</v>
      </c>
      <c r="AP214" s="70">
        <f t="shared" si="11"/>
        <v>0</v>
      </c>
    </row>
    <row r="215" spans="1:42" x14ac:dyDescent="0.25">
      <c r="A215" t="s">
        <v>282</v>
      </c>
      <c r="B215" t="s">
        <v>287</v>
      </c>
      <c r="C215">
        <v>0</v>
      </c>
      <c r="D215">
        <v>0</v>
      </c>
      <c r="E215">
        <v>0</v>
      </c>
      <c r="F215">
        <v>0</v>
      </c>
      <c r="G215">
        <v>0</v>
      </c>
      <c r="H215">
        <v>0</v>
      </c>
      <c r="I215">
        <v>1E-3</v>
      </c>
      <c r="J215">
        <v>0</v>
      </c>
      <c r="K215">
        <v>0</v>
      </c>
      <c r="L215">
        <v>0</v>
      </c>
      <c r="M215">
        <v>0</v>
      </c>
      <c r="N215">
        <v>0</v>
      </c>
      <c r="O215">
        <v>0</v>
      </c>
      <c r="P215" s="46">
        <v>0</v>
      </c>
      <c r="Q215" s="46">
        <f t="shared" si="9"/>
        <v>0</v>
      </c>
      <c r="R215">
        <v>0</v>
      </c>
      <c r="S215">
        <v>0</v>
      </c>
      <c r="T215">
        <v>0.44700000000000001</v>
      </c>
      <c r="U215">
        <v>0</v>
      </c>
      <c r="V215">
        <v>0</v>
      </c>
      <c r="W215">
        <v>0</v>
      </c>
      <c r="X215">
        <v>0.33600000000000002</v>
      </c>
      <c r="Y215">
        <v>0.13800000000000001</v>
      </c>
      <c r="Z215">
        <v>3.278</v>
      </c>
      <c r="AA215">
        <v>0</v>
      </c>
      <c r="AB215">
        <v>0</v>
      </c>
      <c r="AC215">
        <v>0</v>
      </c>
      <c r="AD215">
        <v>10.24</v>
      </c>
      <c r="AE215">
        <v>0</v>
      </c>
      <c r="AF215">
        <v>0</v>
      </c>
      <c r="AG215">
        <v>0</v>
      </c>
      <c r="AH215">
        <v>14.440000000000001</v>
      </c>
      <c r="AK215" s="70">
        <f t="shared" si="10"/>
        <v>14.440000000000001</v>
      </c>
      <c r="AM215" s="70">
        <f>VLOOKUP(B215,Totalt!B214:AU687,39,FALSE)</f>
        <v>14.44</v>
      </c>
      <c r="AP215" s="70">
        <f t="shared" si="11"/>
        <v>0</v>
      </c>
    </row>
    <row r="216" spans="1:42" x14ac:dyDescent="0.25">
      <c r="A216" t="s">
        <v>282</v>
      </c>
      <c r="B216" t="s">
        <v>288</v>
      </c>
      <c r="C216">
        <v>0</v>
      </c>
      <c r="D216">
        <v>0</v>
      </c>
      <c r="E216">
        <v>0</v>
      </c>
      <c r="F216">
        <v>0</v>
      </c>
      <c r="G216">
        <v>0</v>
      </c>
      <c r="H216">
        <v>0</v>
      </c>
      <c r="I216">
        <v>0.249</v>
      </c>
      <c r="J216">
        <v>0</v>
      </c>
      <c r="K216">
        <v>0</v>
      </c>
      <c r="L216">
        <v>0</v>
      </c>
      <c r="M216">
        <v>0</v>
      </c>
      <c r="N216">
        <v>0</v>
      </c>
      <c r="O216">
        <v>0</v>
      </c>
      <c r="P216" s="46">
        <v>0</v>
      </c>
      <c r="Q216" s="46">
        <f t="shared" si="9"/>
        <v>0</v>
      </c>
      <c r="R216">
        <v>0</v>
      </c>
      <c r="S216">
        <v>0</v>
      </c>
      <c r="T216">
        <v>0</v>
      </c>
      <c r="U216">
        <v>0</v>
      </c>
      <c r="V216">
        <v>0</v>
      </c>
      <c r="W216">
        <v>0</v>
      </c>
      <c r="X216">
        <v>0.51</v>
      </c>
      <c r="Y216">
        <v>0</v>
      </c>
      <c r="Z216">
        <v>8.843</v>
      </c>
      <c r="AA216">
        <v>0</v>
      </c>
      <c r="AB216">
        <v>0</v>
      </c>
      <c r="AC216">
        <v>0</v>
      </c>
      <c r="AD216">
        <v>24.538</v>
      </c>
      <c r="AE216">
        <v>0</v>
      </c>
      <c r="AF216">
        <v>0</v>
      </c>
      <c r="AG216">
        <v>0</v>
      </c>
      <c r="AH216">
        <v>34.14</v>
      </c>
      <c r="AK216" s="70">
        <f t="shared" si="10"/>
        <v>34.14</v>
      </c>
      <c r="AM216" s="70">
        <f>VLOOKUP(B216,Totalt!B215:AU688,39,FALSE)</f>
        <v>34.14</v>
      </c>
      <c r="AP216" s="70">
        <f t="shared" si="11"/>
        <v>0</v>
      </c>
    </row>
    <row r="217" spans="1:42" x14ac:dyDescent="0.25">
      <c r="A217" t="s">
        <v>282</v>
      </c>
      <c r="B217" t="s">
        <v>289</v>
      </c>
      <c r="C217">
        <v>0</v>
      </c>
      <c r="D217">
        <v>0</v>
      </c>
      <c r="E217">
        <v>0</v>
      </c>
      <c r="F217">
        <v>0</v>
      </c>
      <c r="G217">
        <v>0</v>
      </c>
      <c r="H217">
        <v>0</v>
      </c>
      <c r="I217">
        <v>0.20899999999999999</v>
      </c>
      <c r="J217">
        <v>0</v>
      </c>
      <c r="K217">
        <v>0</v>
      </c>
      <c r="L217">
        <v>0</v>
      </c>
      <c r="M217">
        <v>0</v>
      </c>
      <c r="N217">
        <v>0</v>
      </c>
      <c r="O217">
        <v>0</v>
      </c>
      <c r="P217" s="46">
        <v>0</v>
      </c>
      <c r="Q217" s="46">
        <f t="shared" si="9"/>
        <v>0</v>
      </c>
      <c r="R217">
        <v>0</v>
      </c>
      <c r="S217">
        <v>2.17</v>
      </c>
      <c r="T217">
        <v>13.957000000000001</v>
      </c>
      <c r="U217">
        <v>0</v>
      </c>
      <c r="V217">
        <v>0</v>
      </c>
      <c r="W217">
        <v>0</v>
      </c>
      <c r="X217">
        <v>0.26200000000000001</v>
      </c>
      <c r="Y217">
        <v>0</v>
      </c>
      <c r="Z217">
        <v>0</v>
      </c>
      <c r="AA217">
        <v>0</v>
      </c>
      <c r="AB217">
        <v>0</v>
      </c>
      <c r="AC217">
        <v>0</v>
      </c>
      <c r="AD217">
        <v>0</v>
      </c>
      <c r="AE217">
        <v>0</v>
      </c>
      <c r="AF217">
        <v>0</v>
      </c>
      <c r="AG217">
        <v>0</v>
      </c>
      <c r="AH217">
        <v>16.598000000000003</v>
      </c>
      <c r="AK217" s="70">
        <f t="shared" si="10"/>
        <v>16.598000000000003</v>
      </c>
      <c r="AM217" s="70">
        <f>VLOOKUP(B217,Totalt!B216:AU689,39,FALSE)</f>
        <v>16.598000000000003</v>
      </c>
      <c r="AP217" s="70">
        <f t="shared" si="11"/>
        <v>0</v>
      </c>
    </row>
    <row r="218" spans="1:42" x14ac:dyDescent="0.25">
      <c r="A218" t="s">
        <v>282</v>
      </c>
      <c r="B218" t="s">
        <v>290</v>
      </c>
      <c r="C218">
        <v>0</v>
      </c>
      <c r="D218">
        <v>0</v>
      </c>
      <c r="E218">
        <v>0</v>
      </c>
      <c r="F218">
        <v>0</v>
      </c>
      <c r="G218">
        <v>0</v>
      </c>
      <c r="H218">
        <v>0</v>
      </c>
      <c r="I218">
        <v>4.8000000000000001E-2</v>
      </c>
      <c r="J218">
        <v>0</v>
      </c>
      <c r="K218">
        <v>0</v>
      </c>
      <c r="L218">
        <v>0</v>
      </c>
      <c r="M218">
        <v>0</v>
      </c>
      <c r="N218">
        <v>0</v>
      </c>
      <c r="O218">
        <v>0</v>
      </c>
      <c r="P218" s="46">
        <v>0</v>
      </c>
      <c r="Q218" s="46">
        <f t="shared" si="9"/>
        <v>0</v>
      </c>
      <c r="R218">
        <v>0</v>
      </c>
      <c r="S218">
        <v>0</v>
      </c>
      <c r="T218">
        <v>7.3710000000000004</v>
      </c>
      <c r="U218">
        <v>0</v>
      </c>
      <c r="V218">
        <v>0</v>
      </c>
      <c r="W218">
        <v>0</v>
      </c>
      <c r="X218">
        <v>0.14499999999999999</v>
      </c>
      <c r="Y218">
        <v>0</v>
      </c>
      <c r="Z218">
        <v>0</v>
      </c>
      <c r="AA218">
        <v>0</v>
      </c>
      <c r="AB218">
        <v>0</v>
      </c>
      <c r="AC218">
        <v>0</v>
      </c>
      <c r="AD218">
        <v>0</v>
      </c>
      <c r="AE218">
        <v>0</v>
      </c>
      <c r="AF218">
        <v>0</v>
      </c>
      <c r="AG218">
        <v>0</v>
      </c>
      <c r="AH218">
        <v>7.5640000000000001</v>
      </c>
      <c r="AK218" s="70">
        <f t="shared" si="10"/>
        <v>7.5640000000000001</v>
      </c>
      <c r="AM218" s="70">
        <f>VLOOKUP(B218,Totalt!B217:AU690,39,FALSE)</f>
        <v>7.5640000000000001</v>
      </c>
      <c r="AP218" s="70">
        <f t="shared" si="11"/>
        <v>0</v>
      </c>
    </row>
    <row r="219" spans="1:42" x14ac:dyDescent="0.25">
      <c r="A219" t="s">
        <v>291</v>
      </c>
      <c r="B219" t="s">
        <v>292</v>
      </c>
      <c r="C219">
        <v>0</v>
      </c>
      <c r="D219">
        <v>0</v>
      </c>
      <c r="E219">
        <v>0</v>
      </c>
      <c r="F219">
        <v>0</v>
      </c>
      <c r="G219">
        <v>0</v>
      </c>
      <c r="H219">
        <v>0</v>
      </c>
      <c r="I219">
        <v>1.2450000000000001</v>
      </c>
      <c r="J219">
        <v>0</v>
      </c>
      <c r="K219">
        <v>0</v>
      </c>
      <c r="L219">
        <v>0</v>
      </c>
      <c r="M219">
        <v>0</v>
      </c>
      <c r="N219">
        <v>0</v>
      </c>
      <c r="O219">
        <v>0</v>
      </c>
      <c r="P219" s="46">
        <v>0</v>
      </c>
      <c r="Q219" s="46">
        <f t="shared" si="9"/>
        <v>0</v>
      </c>
      <c r="R219">
        <v>0</v>
      </c>
      <c r="S219">
        <v>0</v>
      </c>
      <c r="T219">
        <v>0</v>
      </c>
      <c r="U219">
        <v>0</v>
      </c>
      <c r="V219">
        <v>0</v>
      </c>
      <c r="W219">
        <v>0</v>
      </c>
      <c r="X219">
        <v>0.42599999999999999</v>
      </c>
      <c r="Y219">
        <v>35.396000000000001</v>
      </c>
      <c r="Z219">
        <v>1.175</v>
      </c>
      <c r="AA219">
        <v>0</v>
      </c>
      <c r="AB219">
        <v>0</v>
      </c>
      <c r="AC219">
        <v>0</v>
      </c>
      <c r="AD219">
        <v>0</v>
      </c>
      <c r="AE219">
        <v>0</v>
      </c>
      <c r="AF219">
        <v>0</v>
      </c>
      <c r="AG219">
        <v>0</v>
      </c>
      <c r="AH219">
        <v>38.241999999999997</v>
      </c>
      <c r="AK219" s="70">
        <f t="shared" si="10"/>
        <v>38.241999999999997</v>
      </c>
      <c r="AM219" s="70">
        <f>VLOOKUP(B219,Totalt!B218:AU691,39,FALSE)</f>
        <v>38.242000000000004</v>
      </c>
      <c r="AP219" s="70">
        <f t="shared" si="11"/>
        <v>0</v>
      </c>
    </row>
    <row r="220" spans="1:42" x14ac:dyDescent="0.25">
      <c r="A220" t="s">
        <v>293</v>
      </c>
      <c r="B220" t="s">
        <v>190</v>
      </c>
      <c r="C220">
        <v>0</v>
      </c>
      <c r="D220">
        <v>0</v>
      </c>
      <c r="E220">
        <v>0</v>
      </c>
      <c r="F220">
        <v>0</v>
      </c>
      <c r="G220">
        <v>0</v>
      </c>
      <c r="H220">
        <v>0</v>
      </c>
      <c r="I220">
        <v>0.235294</v>
      </c>
      <c r="J220">
        <v>0</v>
      </c>
      <c r="K220">
        <v>0</v>
      </c>
      <c r="L220">
        <v>0</v>
      </c>
      <c r="M220">
        <v>0</v>
      </c>
      <c r="N220">
        <v>0</v>
      </c>
      <c r="O220">
        <v>0</v>
      </c>
      <c r="P220" s="46">
        <v>0</v>
      </c>
      <c r="Q220" s="46">
        <f t="shared" si="9"/>
        <v>0</v>
      </c>
      <c r="R220">
        <v>0</v>
      </c>
      <c r="S220">
        <v>0</v>
      </c>
      <c r="T220">
        <v>0</v>
      </c>
      <c r="U220">
        <v>0</v>
      </c>
      <c r="V220">
        <v>0</v>
      </c>
      <c r="W220">
        <v>0</v>
      </c>
      <c r="X220">
        <v>0.26400000000000001</v>
      </c>
      <c r="Y220">
        <v>0</v>
      </c>
      <c r="Z220">
        <v>0</v>
      </c>
      <c r="AA220">
        <v>0</v>
      </c>
      <c r="AB220">
        <v>0</v>
      </c>
      <c r="AC220">
        <v>0</v>
      </c>
      <c r="AD220">
        <v>0</v>
      </c>
      <c r="AE220">
        <v>0</v>
      </c>
      <c r="AF220">
        <v>0</v>
      </c>
      <c r="AG220">
        <v>11.2941</v>
      </c>
      <c r="AH220">
        <v>11.793394000000001</v>
      </c>
      <c r="AK220" s="70">
        <f t="shared" si="10"/>
        <v>11.793394000000001</v>
      </c>
      <c r="AM220" s="70">
        <f>VLOOKUP(B220,Totalt!B219:AU692,39,FALSE)</f>
        <v>11.793393999999999</v>
      </c>
      <c r="AP220" s="70">
        <f t="shared" si="11"/>
        <v>0</v>
      </c>
    </row>
    <row r="221" spans="1:42" x14ac:dyDescent="0.25">
      <c r="A221" t="s">
        <v>293</v>
      </c>
      <c r="B221" t="s">
        <v>294</v>
      </c>
      <c r="C221">
        <v>0</v>
      </c>
      <c r="D221">
        <v>0</v>
      </c>
      <c r="E221">
        <v>0</v>
      </c>
      <c r="F221">
        <v>0</v>
      </c>
      <c r="G221">
        <v>0</v>
      </c>
      <c r="H221">
        <v>0</v>
      </c>
      <c r="I221">
        <v>0.3</v>
      </c>
      <c r="J221">
        <v>0</v>
      </c>
      <c r="K221">
        <v>0</v>
      </c>
      <c r="L221">
        <v>0</v>
      </c>
      <c r="M221">
        <v>0</v>
      </c>
      <c r="N221">
        <v>0</v>
      </c>
      <c r="O221">
        <v>0</v>
      </c>
      <c r="P221" s="46">
        <v>0</v>
      </c>
      <c r="Q221" s="46">
        <f t="shared" si="9"/>
        <v>0</v>
      </c>
      <c r="R221">
        <v>0</v>
      </c>
      <c r="S221">
        <v>0</v>
      </c>
      <c r="T221">
        <v>0</v>
      </c>
      <c r="U221">
        <v>0</v>
      </c>
      <c r="V221">
        <v>0</v>
      </c>
      <c r="W221">
        <v>0</v>
      </c>
      <c r="X221">
        <v>0.15</v>
      </c>
      <c r="Y221">
        <v>10.5</v>
      </c>
      <c r="Z221">
        <v>1.6</v>
      </c>
      <c r="AA221">
        <v>0</v>
      </c>
      <c r="AB221">
        <v>0</v>
      </c>
      <c r="AC221">
        <v>0</v>
      </c>
      <c r="AD221">
        <v>0</v>
      </c>
      <c r="AE221">
        <v>0</v>
      </c>
      <c r="AF221">
        <v>0</v>
      </c>
      <c r="AG221">
        <v>0</v>
      </c>
      <c r="AH221">
        <v>12.549999999999999</v>
      </c>
      <c r="AK221" s="70">
        <f t="shared" si="10"/>
        <v>12.549999999999999</v>
      </c>
      <c r="AM221" s="70">
        <f>VLOOKUP(B221,Totalt!B220:AU693,39,FALSE)</f>
        <v>12.55</v>
      </c>
      <c r="AP221" s="70">
        <f t="shared" si="11"/>
        <v>0</v>
      </c>
    </row>
    <row r="222" spans="1:42" x14ac:dyDescent="0.25">
      <c r="A222" t="s">
        <v>293</v>
      </c>
      <c r="B222" t="s">
        <v>295</v>
      </c>
      <c r="C222">
        <v>0</v>
      </c>
      <c r="D222">
        <v>0</v>
      </c>
      <c r="E222">
        <v>0</v>
      </c>
      <c r="F222">
        <v>0</v>
      </c>
      <c r="G222">
        <v>1</v>
      </c>
      <c r="H222">
        <v>0</v>
      </c>
      <c r="I222">
        <v>0</v>
      </c>
      <c r="J222">
        <v>0</v>
      </c>
      <c r="K222">
        <v>0</v>
      </c>
      <c r="L222">
        <v>0</v>
      </c>
      <c r="M222">
        <v>0</v>
      </c>
      <c r="N222">
        <v>3</v>
      </c>
      <c r="O222">
        <v>0</v>
      </c>
      <c r="P222" s="46">
        <v>8</v>
      </c>
      <c r="Q222" s="46">
        <f t="shared" si="9"/>
        <v>4</v>
      </c>
      <c r="R222">
        <v>0</v>
      </c>
      <c r="S222">
        <v>0</v>
      </c>
      <c r="T222">
        <v>22</v>
      </c>
      <c r="U222">
        <v>0</v>
      </c>
      <c r="V222">
        <v>0</v>
      </c>
      <c r="W222">
        <v>0</v>
      </c>
      <c r="X222">
        <v>0.5</v>
      </c>
      <c r="Y222">
        <v>0</v>
      </c>
      <c r="Z222">
        <v>7.7</v>
      </c>
      <c r="AA222">
        <v>0</v>
      </c>
      <c r="AB222">
        <v>0</v>
      </c>
      <c r="AC222">
        <v>0</v>
      </c>
      <c r="AD222">
        <v>0</v>
      </c>
      <c r="AE222">
        <v>0</v>
      </c>
      <c r="AF222">
        <v>0</v>
      </c>
      <c r="AG222">
        <v>0</v>
      </c>
      <c r="AH222">
        <v>42.2</v>
      </c>
      <c r="AK222" s="70">
        <f t="shared" si="10"/>
        <v>38.200000000000003</v>
      </c>
      <c r="AM222" s="70">
        <f>VLOOKUP(B222,Totalt!B221:AU694,39,FALSE)</f>
        <v>38.200000000000003</v>
      </c>
      <c r="AP222" s="70">
        <f t="shared" si="11"/>
        <v>0</v>
      </c>
    </row>
    <row r="223" spans="1:42" x14ac:dyDescent="0.25">
      <c r="A223" t="s">
        <v>293</v>
      </c>
      <c r="B223" t="s">
        <v>296</v>
      </c>
      <c r="C223">
        <v>0</v>
      </c>
      <c r="D223">
        <v>0</v>
      </c>
      <c r="E223">
        <v>0</v>
      </c>
      <c r="F223">
        <v>0</v>
      </c>
      <c r="G223">
        <v>0</v>
      </c>
      <c r="H223">
        <v>0</v>
      </c>
      <c r="I223">
        <v>0.06</v>
      </c>
      <c r="J223">
        <v>0</v>
      </c>
      <c r="K223">
        <v>0</v>
      </c>
      <c r="L223">
        <v>0</v>
      </c>
      <c r="M223">
        <v>0</v>
      </c>
      <c r="N223">
        <v>0</v>
      </c>
      <c r="O223">
        <v>0</v>
      </c>
      <c r="P223" s="46">
        <v>0</v>
      </c>
      <c r="Q223" s="46">
        <f t="shared" si="9"/>
        <v>0</v>
      </c>
      <c r="R223">
        <v>0</v>
      </c>
      <c r="S223">
        <v>0</v>
      </c>
      <c r="T223">
        <v>0</v>
      </c>
      <c r="U223">
        <v>0</v>
      </c>
      <c r="V223">
        <v>0</v>
      </c>
      <c r="W223">
        <v>0</v>
      </c>
      <c r="X223">
        <v>1.4999999999999999E-2</v>
      </c>
      <c r="Y223">
        <v>0</v>
      </c>
      <c r="Z223">
        <v>1.5</v>
      </c>
      <c r="AA223">
        <v>0</v>
      </c>
      <c r="AB223">
        <v>0</v>
      </c>
      <c r="AC223">
        <v>0</v>
      </c>
      <c r="AD223">
        <v>0</v>
      </c>
      <c r="AE223">
        <v>0</v>
      </c>
      <c r="AF223">
        <v>0</v>
      </c>
      <c r="AG223">
        <v>0</v>
      </c>
      <c r="AH223">
        <v>1.575</v>
      </c>
      <c r="AK223" s="70">
        <f t="shared" si="10"/>
        <v>1.575</v>
      </c>
      <c r="AM223" s="70">
        <f>VLOOKUP(B223,Totalt!B222:AU695,39,FALSE)</f>
        <v>1.575</v>
      </c>
      <c r="AP223" s="70">
        <f t="shared" si="11"/>
        <v>0</v>
      </c>
    </row>
    <row r="224" spans="1:42" x14ac:dyDescent="0.25">
      <c r="A224" t="s">
        <v>297</v>
      </c>
      <c r="B224" t="s">
        <v>298</v>
      </c>
      <c r="C224">
        <v>0</v>
      </c>
      <c r="D224">
        <v>0</v>
      </c>
      <c r="E224">
        <v>0</v>
      </c>
      <c r="F224">
        <v>0</v>
      </c>
      <c r="G224">
        <v>0</v>
      </c>
      <c r="H224">
        <v>0</v>
      </c>
      <c r="I224">
        <v>0</v>
      </c>
      <c r="J224">
        <v>0</v>
      </c>
      <c r="K224">
        <v>0</v>
      </c>
      <c r="L224">
        <v>0</v>
      </c>
      <c r="M224">
        <v>0</v>
      </c>
      <c r="N224">
        <v>0</v>
      </c>
      <c r="O224">
        <v>0</v>
      </c>
      <c r="P224" s="46">
        <v>0</v>
      </c>
      <c r="Q224" s="46">
        <f t="shared" si="9"/>
        <v>0</v>
      </c>
      <c r="R224">
        <v>0</v>
      </c>
      <c r="S224">
        <v>0</v>
      </c>
      <c r="T224">
        <v>0</v>
      </c>
      <c r="U224">
        <v>0</v>
      </c>
      <c r="V224">
        <v>0</v>
      </c>
      <c r="W224">
        <v>0</v>
      </c>
      <c r="X224">
        <v>0</v>
      </c>
      <c r="Y224">
        <v>0</v>
      </c>
      <c r="Z224">
        <v>0</v>
      </c>
      <c r="AA224">
        <v>0</v>
      </c>
      <c r="AB224">
        <v>0</v>
      </c>
      <c r="AC224">
        <v>0</v>
      </c>
      <c r="AD224">
        <v>0</v>
      </c>
      <c r="AE224">
        <v>0</v>
      </c>
      <c r="AF224">
        <v>0</v>
      </c>
      <c r="AG224">
        <v>0</v>
      </c>
      <c r="AH224">
        <v>0</v>
      </c>
      <c r="AK224" s="70">
        <f t="shared" si="10"/>
        <v>0</v>
      </c>
      <c r="AM224" s="70">
        <f>VLOOKUP(B224,Totalt!B223:AU696,39,FALSE)</f>
        <v>0</v>
      </c>
      <c r="AP224" s="70">
        <f t="shared" si="11"/>
        <v>0</v>
      </c>
    </row>
    <row r="225" spans="1:42" x14ac:dyDescent="0.25">
      <c r="A225" t="s">
        <v>299</v>
      </c>
      <c r="B225" t="s">
        <v>300</v>
      </c>
      <c r="C225">
        <v>0</v>
      </c>
      <c r="D225">
        <v>0</v>
      </c>
      <c r="E225">
        <v>0</v>
      </c>
      <c r="F225">
        <v>0</v>
      </c>
      <c r="G225">
        <v>0</v>
      </c>
      <c r="H225">
        <v>0</v>
      </c>
      <c r="I225">
        <v>10.269</v>
      </c>
      <c r="J225">
        <v>0</v>
      </c>
      <c r="K225">
        <v>0</v>
      </c>
      <c r="L225">
        <v>0</v>
      </c>
      <c r="M225">
        <v>0</v>
      </c>
      <c r="N225">
        <v>0</v>
      </c>
      <c r="O225">
        <v>0</v>
      </c>
      <c r="P225" s="46">
        <v>0</v>
      </c>
      <c r="Q225" s="46">
        <f t="shared" si="9"/>
        <v>0</v>
      </c>
      <c r="R225">
        <v>42.923999999999999</v>
      </c>
      <c r="S225">
        <v>0</v>
      </c>
      <c r="T225">
        <v>0</v>
      </c>
      <c r="U225">
        <v>0</v>
      </c>
      <c r="V225">
        <v>0</v>
      </c>
      <c r="W225">
        <v>0</v>
      </c>
      <c r="X225">
        <v>1.2989999999999999</v>
      </c>
      <c r="Y225">
        <v>0</v>
      </c>
      <c r="Z225">
        <v>0</v>
      </c>
      <c r="AA225">
        <v>0</v>
      </c>
      <c r="AB225">
        <v>0</v>
      </c>
      <c r="AC225">
        <v>0</v>
      </c>
      <c r="AD225">
        <v>0</v>
      </c>
      <c r="AE225">
        <v>0</v>
      </c>
      <c r="AF225">
        <v>0</v>
      </c>
      <c r="AG225">
        <v>0</v>
      </c>
      <c r="AH225">
        <v>54.491999999999997</v>
      </c>
      <c r="AK225" s="70">
        <f t="shared" si="10"/>
        <v>54.491999999999997</v>
      </c>
      <c r="AM225" s="70">
        <f>VLOOKUP(B225,Totalt!B224:AU697,39,FALSE)</f>
        <v>54.491999999999997</v>
      </c>
      <c r="AP225" s="70">
        <f t="shared" si="11"/>
        <v>0</v>
      </c>
    </row>
    <row r="226" spans="1:42" x14ac:dyDescent="0.25">
      <c r="A226" t="s">
        <v>301</v>
      </c>
      <c r="B226" t="s">
        <v>302</v>
      </c>
      <c r="C226">
        <v>0</v>
      </c>
      <c r="D226">
        <v>320.548</v>
      </c>
      <c r="E226">
        <v>0</v>
      </c>
      <c r="F226">
        <v>0</v>
      </c>
      <c r="G226">
        <v>20.954000000000001</v>
      </c>
      <c r="H226">
        <v>0</v>
      </c>
      <c r="I226">
        <v>3.5979999999999999</v>
      </c>
      <c r="J226">
        <v>3.5579999999999998</v>
      </c>
      <c r="K226">
        <v>0</v>
      </c>
      <c r="L226">
        <v>0</v>
      </c>
      <c r="M226">
        <v>6.8099699999999999</v>
      </c>
      <c r="N226">
        <v>0</v>
      </c>
      <c r="O226">
        <v>15.115</v>
      </c>
      <c r="P226" s="46">
        <v>0</v>
      </c>
      <c r="Q226" s="46">
        <f t="shared" si="9"/>
        <v>0</v>
      </c>
      <c r="R226">
        <v>7.0590000000000002</v>
      </c>
      <c r="S226">
        <v>0</v>
      </c>
      <c r="T226">
        <v>0</v>
      </c>
      <c r="U226">
        <v>0</v>
      </c>
      <c r="V226">
        <v>0</v>
      </c>
      <c r="W226">
        <v>0</v>
      </c>
      <c r="X226">
        <v>11.478</v>
      </c>
      <c r="Y226">
        <v>0</v>
      </c>
      <c r="Z226">
        <v>0</v>
      </c>
      <c r="AA226">
        <v>0</v>
      </c>
      <c r="AB226">
        <v>0</v>
      </c>
      <c r="AC226">
        <v>0</v>
      </c>
      <c r="AD226">
        <v>0</v>
      </c>
      <c r="AE226">
        <v>0</v>
      </c>
      <c r="AF226">
        <v>0</v>
      </c>
      <c r="AG226">
        <v>0</v>
      </c>
      <c r="AH226">
        <v>389.11997000000008</v>
      </c>
      <c r="AK226" s="70">
        <f t="shared" si="10"/>
        <v>382.31000000000006</v>
      </c>
      <c r="AM226" s="70">
        <f>VLOOKUP(B226,Totalt!B225:AU698,39,FALSE)</f>
        <v>382.31000000000006</v>
      </c>
      <c r="AP226" s="70">
        <f t="shared" si="11"/>
        <v>0</v>
      </c>
    </row>
    <row r="227" spans="1:42" x14ac:dyDescent="0.25">
      <c r="A227" t="s">
        <v>303</v>
      </c>
      <c r="B227" t="s">
        <v>304</v>
      </c>
      <c r="C227">
        <v>0</v>
      </c>
      <c r="D227">
        <v>0</v>
      </c>
      <c r="E227">
        <v>0</v>
      </c>
      <c r="F227">
        <v>0</v>
      </c>
      <c r="G227">
        <v>0</v>
      </c>
      <c r="H227">
        <v>0</v>
      </c>
      <c r="I227">
        <v>0.438</v>
      </c>
      <c r="J227">
        <v>0</v>
      </c>
      <c r="K227">
        <v>0</v>
      </c>
      <c r="L227">
        <v>0</v>
      </c>
      <c r="M227">
        <v>0</v>
      </c>
      <c r="N227">
        <v>0</v>
      </c>
      <c r="O227">
        <v>0</v>
      </c>
      <c r="P227" s="46">
        <v>0</v>
      </c>
      <c r="Q227" s="46">
        <f t="shared" si="9"/>
        <v>0</v>
      </c>
      <c r="R227">
        <v>0</v>
      </c>
      <c r="S227">
        <v>0</v>
      </c>
      <c r="T227">
        <v>0</v>
      </c>
      <c r="U227">
        <v>0</v>
      </c>
      <c r="V227">
        <v>0</v>
      </c>
      <c r="W227">
        <v>0</v>
      </c>
      <c r="X227">
        <v>0.36299999999999999</v>
      </c>
      <c r="Y227">
        <v>0</v>
      </c>
      <c r="Z227">
        <v>0</v>
      </c>
      <c r="AA227">
        <v>0</v>
      </c>
      <c r="AB227">
        <v>0</v>
      </c>
      <c r="AC227">
        <v>0</v>
      </c>
      <c r="AD227">
        <v>0</v>
      </c>
      <c r="AE227">
        <v>0</v>
      </c>
      <c r="AF227">
        <v>0</v>
      </c>
      <c r="AG227">
        <v>15.6471</v>
      </c>
      <c r="AH227">
        <v>16.4481</v>
      </c>
      <c r="AK227" s="70">
        <f t="shared" si="10"/>
        <v>16.4481</v>
      </c>
      <c r="AM227" s="70">
        <f>VLOOKUP(B227,Totalt!B226:AU699,39,FALSE)</f>
        <v>16.4481</v>
      </c>
      <c r="AP227" s="70">
        <f t="shared" si="11"/>
        <v>0</v>
      </c>
    </row>
    <row r="228" spans="1:42" x14ac:dyDescent="0.25">
      <c r="A228" t="s">
        <v>305</v>
      </c>
      <c r="B228" t="s">
        <v>306</v>
      </c>
      <c r="C228">
        <v>0</v>
      </c>
      <c r="D228">
        <v>0</v>
      </c>
      <c r="E228">
        <v>0</v>
      </c>
      <c r="F228">
        <v>0</v>
      </c>
      <c r="G228">
        <v>0</v>
      </c>
      <c r="H228">
        <v>0</v>
      </c>
      <c r="I228">
        <v>0.55000000000000004</v>
      </c>
      <c r="J228">
        <v>0</v>
      </c>
      <c r="K228">
        <v>0</v>
      </c>
      <c r="L228">
        <v>0</v>
      </c>
      <c r="M228">
        <v>0</v>
      </c>
      <c r="N228">
        <v>0</v>
      </c>
      <c r="O228">
        <v>0</v>
      </c>
      <c r="P228" s="46">
        <v>0</v>
      </c>
      <c r="Q228" s="46">
        <f t="shared" si="9"/>
        <v>0</v>
      </c>
      <c r="R228">
        <v>17.5</v>
      </c>
      <c r="S228">
        <v>0</v>
      </c>
      <c r="T228">
        <v>0</v>
      </c>
      <c r="U228">
        <v>0</v>
      </c>
      <c r="V228">
        <v>0</v>
      </c>
      <c r="W228">
        <v>0</v>
      </c>
      <c r="X228">
        <v>0.08</v>
      </c>
      <c r="Y228">
        <v>0</v>
      </c>
      <c r="Z228">
        <v>0</v>
      </c>
      <c r="AA228">
        <v>0</v>
      </c>
      <c r="AB228">
        <v>0</v>
      </c>
      <c r="AC228">
        <v>0</v>
      </c>
      <c r="AD228">
        <v>0.352941</v>
      </c>
      <c r="AE228">
        <v>0</v>
      </c>
      <c r="AF228">
        <v>0</v>
      </c>
      <c r="AG228">
        <v>0</v>
      </c>
      <c r="AH228">
        <v>18.482941</v>
      </c>
      <c r="AK228" s="70">
        <f t="shared" si="10"/>
        <v>18.482941</v>
      </c>
      <c r="AM228" s="70">
        <f>VLOOKUP(B228,Totalt!B227:AU700,39,FALSE)</f>
        <v>18.482940999999997</v>
      </c>
      <c r="AP228" s="70">
        <f t="shared" si="11"/>
        <v>0</v>
      </c>
    </row>
    <row r="229" spans="1:42" x14ac:dyDescent="0.25">
      <c r="A229" t="s">
        <v>305</v>
      </c>
      <c r="B229" t="s">
        <v>307</v>
      </c>
      <c r="C229">
        <v>0</v>
      </c>
      <c r="D229">
        <v>0</v>
      </c>
      <c r="E229">
        <v>0</v>
      </c>
      <c r="F229">
        <v>0</v>
      </c>
      <c r="G229">
        <v>0</v>
      </c>
      <c r="H229">
        <v>0</v>
      </c>
      <c r="I229">
        <v>6.6</v>
      </c>
      <c r="J229">
        <v>0</v>
      </c>
      <c r="K229">
        <v>0</v>
      </c>
      <c r="L229">
        <v>0</v>
      </c>
      <c r="M229">
        <v>0</v>
      </c>
      <c r="N229">
        <v>0</v>
      </c>
      <c r="O229">
        <v>0</v>
      </c>
      <c r="P229" s="46">
        <v>0</v>
      </c>
      <c r="Q229" s="46">
        <f t="shared" si="9"/>
        <v>0</v>
      </c>
      <c r="R229">
        <v>77</v>
      </c>
      <c r="S229">
        <v>0</v>
      </c>
      <c r="T229">
        <v>0</v>
      </c>
      <c r="U229">
        <v>0</v>
      </c>
      <c r="V229">
        <v>0</v>
      </c>
      <c r="W229">
        <v>0</v>
      </c>
      <c r="X229">
        <v>1.3</v>
      </c>
      <c r="Y229">
        <v>0</v>
      </c>
      <c r="Z229">
        <v>0</v>
      </c>
      <c r="AA229">
        <v>0</v>
      </c>
      <c r="AB229">
        <v>0</v>
      </c>
      <c r="AC229">
        <v>0</v>
      </c>
      <c r="AD229">
        <v>7.5294100000000004</v>
      </c>
      <c r="AE229">
        <v>0</v>
      </c>
      <c r="AF229">
        <v>0</v>
      </c>
      <c r="AG229">
        <v>0</v>
      </c>
      <c r="AH229">
        <v>92.42940999999999</v>
      </c>
      <c r="AK229" s="70">
        <f t="shared" si="10"/>
        <v>92.42940999999999</v>
      </c>
      <c r="AM229" s="70">
        <f>VLOOKUP(B229,Totalt!B228:AU701,39,FALSE)</f>
        <v>92.429410000000004</v>
      </c>
      <c r="AP229" s="70">
        <f t="shared" si="11"/>
        <v>0</v>
      </c>
    </row>
    <row r="230" spans="1:42" x14ac:dyDescent="0.25">
      <c r="A230" t="s">
        <v>305</v>
      </c>
      <c r="B230" t="s">
        <v>308</v>
      </c>
      <c r="C230">
        <v>0</v>
      </c>
      <c r="D230">
        <v>0</v>
      </c>
      <c r="E230">
        <v>0</v>
      </c>
      <c r="F230">
        <v>0</v>
      </c>
      <c r="G230">
        <v>0</v>
      </c>
      <c r="H230">
        <v>0</v>
      </c>
      <c r="I230">
        <v>0</v>
      </c>
      <c r="J230">
        <v>0</v>
      </c>
      <c r="K230">
        <v>0</v>
      </c>
      <c r="L230">
        <v>0</v>
      </c>
      <c r="M230">
        <v>0</v>
      </c>
      <c r="N230">
        <v>0</v>
      </c>
      <c r="O230">
        <v>0</v>
      </c>
      <c r="P230" s="46">
        <v>0</v>
      </c>
      <c r="Q230" s="46">
        <f t="shared" si="9"/>
        <v>0</v>
      </c>
      <c r="R230">
        <v>0</v>
      </c>
      <c r="S230">
        <v>0</v>
      </c>
      <c r="T230">
        <v>0</v>
      </c>
      <c r="U230">
        <v>0</v>
      </c>
      <c r="V230">
        <v>0</v>
      </c>
      <c r="W230">
        <v>0</v>
      </c>
      <c r="X230">
        <v>0</v>
      </c>
      <c r="Y230">
        <v>0</v>
      </c>
      <c r="Z230">
        <v>0</v>
      </c>
      <c r="AA230">
        <v>0</v>
      </c>
      <c r="AB230">
        <v>0</v>
      </c>
      <c r="AC230">
        <v>0</v>
      </c>
      <c r="AD230">
        <v>0</v>
      </c>
      <c r="AE230">
        <v>0</v>
      </c>
      <c r="AF230">
        <v>0</v>
      </c>
      <c r="AG230">
        <v>0</v>
      </c>
      <c r="AH230">
        <v>0</v>
      </c>
      <c r="AK230" s="70">
        <f t="shared" si="10"/>
        <v>0</v>
      </c>
      <c r="AM230" s="70">
        <f>VLOOKUP(B230,Totalt!B229:AU702,39,FALSE)</f>
        <v>0</v>
      </c>
      <c r="AP230" s="70">
        <f t="shared" si="11"/>
        <v>0</v>
      </c>
    </row>
    <row r="231" spans="1:42" x14ac:dyDescent="0.25">
      <c r="A231" t="s">
        <v>305</v>
      </c>
      <c r="B231" t="s">
        <v>309</v>
      </c>
      <c r="C231">
        <v>0</v>
      </c>
      <c r="D231">
        <v>0</v>
      </c>
      <c r="E231">
        <v>0</v>
      </c>
      <c r="F231">
        <v>0</v>
      </c>
      <c r="G231">
        <v>0</v>
      </c>
      <c r="H231">
        <v>0</v>
      </c>
      <c r="I231">
        <v>0.48</v>
      </c>
      <c r="J231">
        <v>0</v>
      </c>
      <c r="K231">
        <v>0</v>
      </c>
      <c r="L231">
        <v>0</v>
      </c>
      <c r="M231">
        <v>0</v>
      </c>
      <c r="N231">
        <v>0</v>
      </c>
      <c r="O231">
        <v>0</v>
      </c>
      <c r="P231" s="46">
        <v>0</v>
      </c>
      <c r="Q231" s="46">
        <f t="shared" si="9"/>
        <v>0</v>
      </c>
      <c r="R231">
        <v>3.7</v>
      </c>
      <c r="S231">
        <v>0</v>
      </c>
      <c r="T231">
        <v>0</v>
      </c>
      <c r="U231">
        <v>0</v>
      </c>
      <c r="V231">
        <v>0</v>
      </c>
      <c r="W231">
        <v>0</v>
      </c>
      <c r="X231">
        <v>0.04</v>
      </c>
      <c r="Y231">
        <v>0</v>
      </c>
      <c r="Z231">
        <v>0</v>
      </c>
      <c r="AA231">
        <v>0</v>
      </c>
      <c r="AB231">
        <v>0</v>
      </c>
      <c r="AC231">
        <v>0</v>
      </c>
      <c r="AD231">
        <v>0.352941</v>
      </c>
      <c r="AE231">
        <v>0</v>
      </c>
      <c r="AF231">
        <v>0</v>
      </c>
      <c r="AG231">
        <v>0</v>
      </c>
      <c r="AH231">
        <v>4.5729410000000001</v>
      </c>
      <c r="AK231" s="70">
        <f t="shared" si="10"/>
        <v>4.5729410000000001</v>
      </c>
      <c r="AM231" s="70">
        <f>VLOOKUP(B231,Totalt!B230:AU703,39,FALSE)</f>
        <v>4.5729410000000001</v>
      </c>
      <c r="AP231" s="70">
        <f t="shared" si="11"/>
        <v>0</v>
      </c>
    </row>
    <row r="232" spans="1:42" x14ac:dyDescent="0.25">
      <c r="A232" t="s">
        <v>310</v>
      </c>
      <c r="B232" t="s">
        <v>311</v>
      </c>
      <c r="C232">
        <v>0</v>
      </c>
      <c r="D232">
        <v>111.38500000000001</v>
      </c>
      <c r="E232">
        <v>0</v>
      </c>
      <c r="F232">
        <v>0</v>
      </c>
      <c r="G232">
        <v>0</v>
      </c>
      <c r="H232">
        <v>0</v>
      </c>
      <c r="I232">
        <v>1.51525</v>
      </c>
      <c r="J232">
        <v>0</v>
      </c>
      <c r="K232">
        <v>0</v>
      </c>
      <c r="L232">
        <v>11.53</v>
      </c>
      <c r="M232">
        <v>4.65585</v>
      </c>
      <c r="N232">
        <v>0</v>
      </c>
      <c r="O232">
        <v>18.469899999999999</v>
      </c>
      <c r="P232" s="46">
        <v>0</v>
      </c>
      <c r="Q232" s="46">
        <f t="shared" si="9"/>
        <v>0</v>
      </c>
      <c r="R232">
        <v>0</v>
      </c>
      <c r="S232">
        <v>0</v>
      </c>
      <c r="T232">
        <v>0</v>
      </c>
      <c r="U232">
        <v>0</v>
      </c>
      <c r="V232">
        <v>0</v>
      </c>
      <c r="W232">
        <v>32.403399999999998</v>
      </c>
      <c r="X232">
        <v>6</v>
      </c>
      <c r="Y232">
        <v>0</v>
      </c>
      <c r="Z232">
        <v>8.77</v>
      </c>
      <c r="AA232">
        <v>0</v>
      </c>
      <c r="AB232">
        <v>0</v>
      </c>
      <c r="AC232">
        <v>0</v>
      </c>
      <c r="AD232">
        <v>0</v>
      </c>
      <c r="AE232">
        <v>1.75</v>
      </c>
      <c r="AF232">
        <v>0</v>
      </c>
      <c r="AG232">
        <v>0</v>
      </c>
      <c r="AH232">
        <v>196.4794</v>
      </c>
      <c r="AK232" s="70">
        <f t="shared" si="10"/>
        <v>191.82355000000001</v>
      </c>
      <c r="AM232" s="70">
        <f>VLOOKUP(B232,Totalt!B231:AU704,39,FALSE)</f>
        <v>191.82355000000001</v>
      </c>
      <c r="AP232" s="70">
        <f t="shared" si="11"/>
        <v>0</v>
      </c>
    </row>
    <row r="233" spans="1:42" x14ac:dyDescent="0.25">
      <c r="A233" t="s">
        <v>312</v>
      </c>
      <c r="B233" t="s">
        <v>313</v>
      </c>
      <c r="C233">
        <v>0</v>
      </c>
      <c r="D233">
        <v>0</v>
      </c>
      <c r="E233">
        <v>0</v>
      </c>
      <c r="F233">
        <v>0</v>
      </c>
      <c r="G233">
        <v>0</v>
      </c>
      <c r="H233">
        <v>0</v>
      </c>
      <c r="I233">
        <v>0.15</v>
      </c>
      <c r="J233">
        <v>0</v>
      </c>
      <c r="K233">
        <v>0</v>
      </c>
      <c r="L233">
        <v>0</v>
      </c>
      <c r="M233">
        <v>0</v>
      </c>
      <c r="N233">
        <v>0</v>
      </c>
      <c r="O233">
        <v>0</v>
      </c>
      <c r="P233" s="46">
        <v>0</v>
      </c>
      <c r="Q233" s="46">
        <f t="shared" si="9"/>
        <v>0</v>
      </c>
      <c r="R233">
        <v>0</v>
      </c>
      <c r="S233">
        <v>0</v>
      </c>
      <c r="T233">
        <v>0</v>
      </c>
      <c r="U233">
        <v>0</v>
      </c>
      <c r="V233">
        <v>0</v>
      </c>
      <c r="W233">
        <v>0</v>
      </c>
      <c r="X233">
        <v>0.159</v>
      </c>
      <c r="Y233">
        <v>0</v>
      </c>
      <c r="Z233">
        <v>2.9769999999999999</v>
      </c>
      <c r="AA233">
        <v>0</v>
      </c>
      <c r="AB233">
        <v>0</v>
      </c>
      <c r="AC233">
        <v>0</v>
      </c>
      <c r="AD233">
        <v>0</v>
      </c>
      <c r="AE233">
        <v>0</v>
      </c>
      <c r="AF233">
        <v>0</v>
      </c>
      <c r="AG233">
        <v>8.8740000000000006</v>
      </c>
      <c r="AH233">
        <v>12.16</v>
      </c>
      <c r="AK233" s="70">
        <f t="shared" si="10"/>
        <v>12.16</v>
      </c>
      <c r="AM233" s="70">
        <f>VLOOKUP(B233,Totalt!B232:AU705,39,FALSE)</f>
        <v>12.160000000000002</v>
      </c>
      <c r="AP233" s="70">
        <f t="shared" si="11"/>
        <v>0</v>
      </c>
    </row>
    <row r="234" spans="1:42" x14ac:dyDescent="0.25">
      <c r="A234" t="s">
        <v>312</v>
      </c>
      <c r="B234" t="s">
        <v>314</v>
      </c>
      <c r="C234">
        <v>0</v>
      </c>
      <c r="D234">
        <v>0</v>
      </c>
      <c r="E234">
        <v>0</v>
      </c>
      <c r="F234">
        <v>0</v>
      </c>
      <c r="G234">
        <v>0</v>
      </c>
      <c r="H234">
        <v>0</v>
      </c>
      <c r="I234">
        <v>0.97499999999999998</v>
      </c>
      <c r="J234">
        <v>0</v>
      </c>
      <c r="K234">
        <v>0</v>
      </c>
      <c r="L234">
        <v>0</v>
      </c>
      <c r="M234">
        <v>0</v>
      </c>
      <c r="N234">
        <v>0</v>
      </c>
      <c r="O234">
        <v>0</v>
      </c>
      <c r="P234" s="46">
        <v>3.056</v>
      </c>
      <c r="Q234" s="46">
        <f t="shared" si="9"/>
        <v>1.528</v>
      </c>
      <c r="R234">
        <v>0</v>
      </c>
      <c r="S234">
        <v>0</v>
      </c>
      <c r="T234">
        <v>10.641999999999999</v>
      </c>
      <c r="U234">
        <v>0</v>
      </c>
      <c r="V234">
        <v>0</v>
      </c>
      <c r="W234">
        <v>0</v>
      </c>
      <c r="X234">
        <v>0.28299999999999997</v>
      </c>
      <c r="Y234">
        <v>0</v>
      </c>
      <c r="Z234">
        <v>0</v>
      </c>
      <c r="AA234">
        <v>0</v>
      </c>
      <c r="AB234">
        <v>0</v>
      </c>
      <c r="AC234">
        <v>0</v>
      </c>
      <c r="AD234">
        <v>0</v>
      </c>
      <c r="AE234">
        <v>0</v>
      </c>
      <c r="AF234">
        <v>0</v>
      </c>
      <c r="AG234">
        <v>0</v>
      </c>
      <c r="AH234">
        <v>14.955999999999998</v>
      </c>
      <c r="AK234" s="70">
        <f t="shared" si="10"/>
        <v>13.427999999999997</v>
      </c>
      <c r="AM234" s="70">
        <f>VLOOKUP(B234,Totalt!B233:AU706,39,FALSE)</f>
        <v>13.427999999999999</v>
      </c>
      <c r="AP234" s="70">
        <f t="shared" si="11"/>
        <v>0</v>
      </c>
    </row>
    <row r="235" spans="1:42" x14ac:dyDescent="0.25">
      <c r="A235" t="s">
        <v>312</v>
      </c>
      <c r="B235" t="s">
        <v>315</v>
      </c>
      <c r="C235">
        <v>0</v>
      </c>
      <c r="D235">
        <v>0</v>
      </c>
      <c r="E235">
        <v>0</v>
      </c>
      <c r="F235">
        <v>7.5010000000000003</v>
      </c>
      <c r="G235">
        <v>0</v>
      </c>
      <c r="H235">
        <v>0</v>
      </c>
      <c r="I235">
        <v>4.7850000000000001</v>
      </c>
      <c r="J235">
        <v>0</v>
      </c>
      <c r="K235">
        <v>0</v>
      </c>
      <c r="L235">
        <v>26.992999999999999</v>
      </c>
      <c r="M235">
        <v>0</v>
      </c>
      <c r="N235">
        <v>0</v>
      </c>
      <c r="O235">
        <v>0</v>
      </c>
      <c r="P235" s="46">
        <v>0</v>
      </c>
      <c r="Q235" s="46">
        <f t="shared" si="9"/>
        <v>0</v>
      </c>
      <c r="R235">
        <v>0</v>
      </c>
      <c r="S235">
        <v>39.252000000000002</v>
      </c>
      <c r="T235">
        <v>1.2170000000000001</v>
      </c>
      <c r="U235">
        <v>0</v>
      </c>
      <c r="V235">
        <v>0</v>
      </c>
      <c r="W235">
        <v>0</v>
      </c>
      <c r="X235">
        <v>2.15</v>
      </c>
      <c r="Y235">
        <v>0</v>
      </c>
      <c r="Z235">
        <v>0</v>
      </c>
      <c r="AA235">
        <v>0</v>
      </c>
      <c r="AB235">
        <v>0</v>
      </c>
      <c r="AC235">
        <v>0</v>
      </c>
      <c r="AD235">
        <v>0</v>
      </c>
      <c r="AE235">
        <v>0</v>
      </c>
      <c r="AF235">
        <v>0</v>
      </c>
      <c r="AG235">
        <v>5.8849999999999998</v>
      </c>
      <c r="AH235">
        <v>87.783000000000015</v>
      </c>
      <c r="AK235" s="70">
        <f t="shared" si="10"/>
        <v>87.783000000000015</v>
      </c>
      <c r="AM235" s="70">
        <f>VLOOKUP(B235,Totalt!B234:AU707,39,FALSE)</f>
        <v>87.783000000000015</v>
      </c>
      <c r="AP235" s="70">
        <f t="shared" si="11"/>
        <v>0</v>
      </c>
    </row>
    <row r="236" spans="1:42" x14ac:dyDescent="0.25">
      <c r="A236" t="s">
        <v>316</v>
      </c>
      <c r="B236" t="s">
        <v>317</v>
      </c>
      <c r="C236">
        <v>0</v>
      </c>
      <c r="D236">
        <v>0</v>
      </c>
      <c r="E236">
        <v>738</v>
      </c>
      <c r="F236">
        <v>0</v>
      </c>
      <c r="G236">
        <v>0</v>
      </c>
      <c r="H236">
        <v>22.9</v>
      </c>
      <c r="I236">
        <v>0.1</v>
      </c>
      <c r="J236">
        <v>45.7</v>
      </c>
      <c r="K236">
        <v>0</v>
      </c>
      <c r="L236">
        <v>0</v>
      </c>
      <c r="M236">
        <v>0</v>
      </c>
      <c r="N236">
        <v>0</v>
      </c>
      <c r="O236">
        <v>0</v>
      </c>
      <c r="P236" s="46">
        <v>0</v>
      </c>
      <c r="Q236" s="46">
        <f t="shared" si="9"/>
        <v>0</v>
      </c>
      <c r="R236">
        <v>0</v>
      </c>
      <c r="S236">
        <v>0</v>
      </c>
      <c r="T236">
        <v>0</v>
      </c>
      <c r="U236">
        <v>0</v>
      </c>
      <c r="V236">
        <v>0</v>
      </c>
      <c r="W236">
        <v>0</v>
      </c>
      <c r="X236">
        <v>41.9</v>
      </c>
      <c r="Y236">
        <v>0</v>
      </c>
      <c r="Z236">
        <v>41.6</v>
      </c>
      <c r="AA236">
        <v>0</v>
      </c>
      <c r="AB236">
        <v>0</v>
      </c>
      <c r="AC236">
        <v>0</v>
      </c>
      <c r="AD236">
        <v>0</v>
      </c>
      <c r="AE236">
        <v>0</v>
      </c>
      <c r="AF236">
        <v>0</v>
      </c>
      <c r="AG236">
        <v>0</v>
      </c>
      <c r="AH236">
        <v>890.2</v>
      </c>
      <c r="AK236" s="70">
        <f t="shared" si="10"/>
        <v>890.2</v>
      </c>
      <c r="AM236" s="70">
        <f>VLOOKUP(B236,Totalt!B235:AU708,39,FALSE)</f>
        <v>890.19999999999993</v>
      </c>
      <c r="AP236" s="70">
        <f t="shared" si="11"/>
        <v>0</v>
      </c>
    </row>
    <row r="237" spans="1:42" x14ac:dyDescent="0.25">
      <c r="A237" t="s">
        <v>316</v>
      </c>
      <c r="B237" t="s">
        <v>318</v>
      </c>
      <c r="C237">
        <v>0</v>
      </c>
      <c r="D237">
        <v>0</v>
      </c>
      <c r="E237">
        <v>0</v>
      </c>
      <c r="F237">
        <v>0</v>
      </c>
      <c r="G237">
        <v>0</v>
      </c>
      <c r="H237">
        <v>0</v>
      </c>
      <c r="I237">
        <v>0.7</v>
      </c>
      <c r="J237">
        <v>0</v>
      </c>
      <c r="K237">
        <v>0</v>
      </c>
      <c r="L237">
        <v>0</v>
      </c>
      <c r="M237">
        <v>0</v>
      </c>
      <c r="N237">
        <v>0</v>
      </c>
      <c r="O237">
        <v>0</v>
      </c>
      <c r="P237" s="46">
        <v>0</v>
      </c>
      <c r="Q237" s="46">
        <f t="shared" si="9"/>
        <v>0</v>
      </c>
      <c r="R237">
        <v>0</v>
      </c>
      <c r="S237">
        <v>0</v>
      </c>
      <c r="T237">
        <v>10.9</v>
      </c>
      <c r="U237">
        <v>0</v>
      </c>
      <c r="V237">
        <v>0</v>
      </c>
      <c r="W237">
        <v>0</v>
      </c>
      <c r="X237">
        <v>0.47</v>
      </c>
      <c r="Y237">
        <v>0</v>
      </c>
      <c r="Z237">
        <v>17.100000000000001</v>
      </c>
      <c r="AA237">
        <v>0</v>
      </c>
      <c r="AB237">
        <v>0</v>
      </c>
      <c r="AC237">
        <v>0</v>
      </c>
      <c r="AD237">
        <v>0</v>
      </c>
      <c r="AE237">
        <v>0</v>
      </c>
      <c r="AF237">
        <v>0</v>
      </c>
      <c r="AG237">
        <v>0</v>
      </c>
      <c r="AH237">
        <v>29.17</v>
      </c>
      <c r="AK237" s="70">
        <f t="shared" si="10"/>
        <v>29.17</v>
      </c>
      <c r="AM237" s="70">
        <f>VLOOKUP(B237,Totalt!B236:AU709,39,FALSE)</f>
        <v>29.17</v>
      </c>
      <c r="AP237" s="70">
        <f t="shared" si="11"/>
        <v>0</v>
      </c>
    </row>
    <row r="238" spans="1:42" x14ac:dyDescent="0.25">
      <c r="A238" t="s">
        <v>319</v>
      </c>
      <c r="B238" t="s">
        <v>320</v>
      </c>
      <c r="C238">
        <v>0</v>
      </c>
      <c r="D238">
        <v>0</v>
      </c>
      <c r="E238">
        <v>0</v>
      </c>
      <c r="F238">
        <v>0</v>
      </c>
      <c r="G238">
        <v>0</v>
      </c>
      <c r="H238">
        <v>0</v>
      </c>
      <c r="I238">
        <v>0</v>
      </c>
      <c r="J238">
        <v>0</v>
      </c>
      <c r="K238">
        <v>0</v>
      </c>
      <c r="L238">
        <v>0</v>
      </c>
      <c r="M238">
        <v>0</v>
      </c>
      <c r="N238">
        <v>0</v>
      </c>
      <c r="O238">
        <v>0</v>
      </c>
      <c r="P238" s="46">
        <v>0</v>
      </c>
      <c r="Q238" s="46">
        <f t="shared" si="9"/>
        <v>0</v>
      </c>
      <c r="R238">
        <v>0</v>
      </c>
      <c r="S238">
        <v>0</v>
      </c>
      <c r="T238">
        <v>0</v>
      </c>
      <c r="U238">
        <v>0</v>
      </c>
      <c r="V238">
        <v>0</v>
      </c>
      <c r="W238">
        <v>0</v>
      </c>
      <c r="X238">
        <v>0</v>
      </c>
      <c r="Y238">
        <v>0</v>
      </c>
      <c r="Z238">
        <v>0</v>
      </c>
      <c r="AA238">
        <v>0</v>
      </c>
      <c r="AB238">
        <v>0</v>
      </c>
      <c r="AC238">
        <v>0</v>
      </c>
      <c r="AD238">
        <v>0</v>
      </c>
      <c r="AE238">
        <v>0</v>
      </c>
      <c r="AF238">
        <v>0</v>
      </c>
      <c r="AG238">
        <v>0</v>
      </c>
      <c r="AH238">
        <v>0</v>
      </c>
      <c r="AK238" s="70">
        <f t="shared" si="10"/>
        <v>0</v>
      </c>
      <c r="AM238" s="70">
        <f>VLOOKUP(B238,Totalt!B237:AU710,39,FALSE)</f>
        <v>0</v>
      </c>
      <c r="AP238" s="70">
        <f t="shared" si="11"/>
        <v>0</v>
      </c>
    </row>
    <row r="239" spans="1:42" x14ac:dyDescent="0.25">
      <c r="A239" t="s">
        <v>321</v>
      </c>
      <c r="B239" t="s">
        <v>322</v>
      </c>
      <c r="C239">
        <v>0</v>
      </c>
      <c r="D239">
        <v>0</v>
      </c>
      <c r="E239">
        <v>0</v>
      </c>
      <c r="F239">
        <v>0</v>
      </c>
      <c r="G239">
        <v>0</v>
      </c>
      <c r="H239">
        <v>0</v>
      </c>
      <c r="I239">
        <v>0.12</v>
      </c>
      <c r="J239">
        <v>0</v>
      </c>
      <c r="K239">
        <v>0</v>
      </c>
      <c r="L239">
        <v>0</v>
      </c>
      <c r="M239">
        <v>0</v>
      </c>
      <c r="N239">
        <v>0</v>
      </c>
      <c r="O239">
        <v>0</v>
      </c>
      <c r="P239" s="46">
        <v>6.2</v>
      </c>
      <c r="Q239" s="46">
        <f t="shared" si="9"/>
        <v>3.1</v>
      </c>
      <c r="R239">
        <v>0</v>
      </c>
      <c r="S239">
        <v>0</v>
      </c>
      <c r="T239">
        <v>26.7</v>
      </c>
      <c r="U239">
        <v>0</v>
      </c>
      <c r="V239">
        <v>0</v>
      </c>
      <c r="W239">
        <v>0</v>
      </c>
      <c r="X239">
        <v>0.5</v>
      </c>
      <c r="Y239">
        <v>0</v>
      </c>
      <c r="Z239">
        <v>0</v>
      </c>
      <c r="AA239">
        <v>0</v>
      </c>
      <c r="AB239">
        <v>0</v>
      </c>
      <c r="AC239">
        <v>0</v>
      </c>
      <c r="AD239">
        <v>0</v>
      </c>
      <c r="AE239">
        <v>0</v>
      </c>
      <c r="AF239">
        <v>0</v>
      </c>
      <c r="AG239">
        <v>0</v>
      </c>
      <c r="AH239">
        <v>33.519999999999996</v>
      </c>
      <c r="AK239" s="70">
        <f t="shared" si="10"/>
        <v>30.419999999999995</v>
      </c>
      <c r="AM239" s="70">
        <f>VLOOKUP(B239,Totalt!B238:AU711,39,FALSE)</f>
        <v>30.42</v>
      </c>
      <c r="AP239" s="70">
        <f t="shared" si="11"/>
        <v>0</v>
      </c>
    </row>
    <row r="240" spans="1:42" x14ac:dyDescent="0.25">
      <c r="A240" t="s">
        <v>323</v>
      </c>
      <c r="B240" t="s">
        <v>324</v>
      </c>
      <c r="C240">
        <v>0</v>
      </c>
      <c r="D240">
        <v>0</v>
      </c>
      <c r="E240">
        <v>0</v>
      </c>
      <c r="F240">
        <v>10.851900000000001</v>
      </c>
      <c r="G240">
        <v>0</v>
      </c>
      <c r="H240">
        <v>0</v>
      </c>
      <c r="I240">
        <v>0.9</v>
      </c>
      <c r="J240">
        <v>0</v>
      </c>
      <c r="K240">
        <v>0</v>
      </c>
      <c r="L240">
        <v>54.420499999999997</v>
      </c>
      <c r="M240">
        <v>2.1703899999999998</v>
      </c>
      <c r="N240">
        <v>0</v>
      </c>
      <c r="O240">
        <v>0</v>
      </c>
      <c r="P240" s="46">
        <v>34</v>
      </c>
      <c r="Q240" s="46">
        <f t="shared" si="9"/>
        <v>17</v>
      </c>
      <c r="R240">
        <v>0</v>
      </c>
      <c r="S240">
        <v>0</v>
      </c>
      <c r="T240">
        <v>44.547800000000002</v>
      </c>
      <c r="U240">
        <v>0</v>
      </c>
      <c r="V240">
        <v>0</v>
      </c>
      <c r="W240">
        <v>0</v>
      </c>
      <c r="X240">
        <v>3.1503899999999998</v>
      </c>
      <c r="Y240">
        <v>0.5</v>
      </c>
      <c r="Z240">
        <v>0</v>
      </c>
      <c r="AA240">
        <v>0</v>
      </c>
      <c r="AB240">
        <v>0</v>
      </c>
      <c r="AC240">
        <v>0</v>
      </c>
      <c r="AD240">
        <v>0</v>
      </c>
      <c r="AE240">
        <v>0</v>
      </c>
      <c r="AF240">
        <v>0</v>
      </c>
      <c r="AG240">
        <v>0</v>
      </c>
      <c r="AH240">
        <v>150.54097999999999</v>
      </c>
      <c r="AK240" s="70">
        <f t="shared" si="10"/>
        <v>131.37058999999999</v>
      </c>
      <c r="AM240" s="70">
        <f>VLOOKUP(B240,Totalt!B239:AU712,39,FALSE)</f>
        <v>131.37058999999999</v>
      </c>
      <c r="AP240" s="70">
        <f t="shared" si="11"/>
        <v>0</v>
      </c>
    </row>
    <row r="241" spans="1:42" x14ac:dyDescent="0.25">
      <c r="A241" t="s">
        <v>323</v>
      </c>
      <c r="B241" t="s">
        <v>325</v>
      </c>
      <c r="C241">
        <v>0</v>
      </c>
      <c r="D241">
        <v>0</v>
      </c>
      <c r="E241">
        <v>0</v>
      </c>
      <c r="F241">
        <v>0</v>
      </c>
      <c r="G241">
        <v>0</v>
      </c>
      <c r="H241">
        <v>0</v>
      </c>
      <c r="I241">
        <v>0.22</v>
      </c>
      <c r="J241">
        <v>0</v>
      </c>
      <c r="K241">
        <v>0</v>
      </c>
      <c r="L241">
        <v>0</v>
      </c>
      <c r="M241">
        <v>0</v>
      </c>
      <c r="N241">
        <v>0</v>
      </c>
      <c r="O241">
        <v>0</v>
      </c>
      <c r="P241" s="46">
        <v>0</v>
      </c>
      <c r="Q241" s="46">
        <f t="shared" si="9"/>
        <v>0</v>
      </c>
      <c r="R241">
        <v>0</v>
      </c>
      <c r="S241">
        <v>0</v>
      </c>
      <c r="T241">
        <v>0</v>
      </c>
      <c r="U241">
        <v>0</v>
      </c>
      <c r="V241">
        <v>0</v>
      </c>
      <c r="W241">
        <v>0</v>
      </c>
      <c r="X241">
        <v>0.23</v>
      </c>
      <c r="Y241">
        <v>10.27</v>
      </c>
      <c r="Z241">
        <v>0</v>
      </c>
      <c r="AA241">
        <v>0</v>
      </c>
      <c r="AB241">
        <v>0</v>
      </c>
      <c r="AC241">
        <v>0</v>
      </c>
      <c r="AD241">
        <v>0</v>
      </c>
      <c r="AE241">
        <v>0</v>
      </c>
      <c r="AF241">
        <v>0</v>
      </c>
      <c r="AG241">
        <v>0</v>
      </c>
      <c r="AH241">
        <v>10.719999999999999</v>
      </c>
      <c r="AK241" s="70">
        <f t="shared" si="10"/>
        <v>10.719999999999999</v>
      </c>
      <c r="AM241" s="70">
        <f>VLOOKUP(B241,Totalt!B240:AU713,39,FALSE)</f>
        <v>10.72</v>
      </c>
      <c r="AP241" s="70">
        <f t="shared" si="11"/>
        <v>0</v>
      </c>
    </row>
    <row r="242" spans="1:42" x14ac:dyDescent="0.25">
      <c r="A242" t="s">
        <v>323</v>
      </c>
      <c r="B242" t="s">
        <v>326</v>
      </c>
      <c r="C242">
        <v>0</v>
      </c>
      <c r="D242">
        <v>0</v>
      </c>
      <c r="E242">
        <v>0</v>
      </c>
      <c r="F242">
        <v>0</v>
      </c>
      <c r="G242">
        <v>0</v>
      </c>
      <c r="H242">
        <v>0</v>
      </c>
      <c r="I242">
        <v>1.0999999999999999E-2</v>
      </c>
      <c r="J242">
        <v>0</v>
      </c>
      <c r="K242">
        <v>0</v>
      </c>
      <c r="L242">
        <v>0</v>
      </c>
      <c r="M242">
        <v>0</v>
      </c>
      <c r="N242">
        <v>0</v>
      </c>
      <c r="O242">
        <v>0</v>
      </c>
      <c r="P242" s="46">
        <v>0</v>
      </c>
      <c r="Q242" s="46">
        <f t="shared" si="9"/>
        <v>0</v>
      </c>
      <c r="R242">
        <v>0</v>
      </c>
      <c r="S242">
        <v>0</v>
      </c>
      <c r="T242">
        <v>0</v>
      </c>
      <c r="U242">
        <v>0</v>
      </c>
      <c r="V242">
        <v>0</v>
      </c>
      <c r="W242">
        <v>0</v>
      </c>
      <c r="X242">
        <v>0.05</v>
      </c>
      <c r="Y242">
        <v>1.714</v>
      </c>
      <c r="Z242">
        <v>0</v>
      </c>
      <c r="AA242">
        <v>0</v>
      </c>
      <c r="AB242">
        <v>0</v>
      </c>
      <c r="AC242">
        <v>0</v>
      </c>
      <c r="AD242">
        <v>0</v>
      </c>
      <c r="AE242">
        <v>0</v>
      </c>
      <c r="AF242">
        <v>0</v>
      </c>
      <c r="AG242">
        <v>0</v>
      </c>
      <c r="AH242">
        <v>1.7749999999999999</v>
      </c>
      <c r="AK242" s="70">
        <f t="shared" si="10"/>
        <v>1.7749999999999999</v>
      </c>
      <c r="AM242" s="70">
        <f>VLOOKUP(B242,Totalt!B241:AU714,39,FALSE)</f>
        <v>1.7749999999999999</v>
      </c>
      <c r="AP242" s="70">
        <f t="shared" si="11"/>
        <v>0</v>
      </c>
    </row>
    <row r="243" spans="1:42" x14ac:dyDescent="0.25">
      <c r="A243" t="s">
        <v>327</v>
      </c>
      <c r="B243" t="s">
        <v>328</v>
      </c>
      <c r="C243">
        <v>0</v>
      </c>
      <c r="D243">
        <v>0</v>
      </c>
      <c r="E243">
        <v>0</v>
      </c>
      <c r="F243">
        <v>0</v>
      </c>
      <c r="G243">
        <v>0</v>
      </c>
      <c r="H243">
        <v>0</v>
      </c>
      <c r="I243">
        <v>0</v>
      </c>
      <c r="J243">
        <v>0</v>
      </c>
      <c r="K243">
        <v>1.34</v>
      </c>
      <c r="L243">
        <v>0</v>
      </c>
      <c r="M243">
        <v>0</v>
      </c>
      <c r="N243">
        <v>0</v>
      </c>
      <c r="O243">
        <v>0</v>
      </c>
      <c r="P243" s="46">
        <v>0</v>
      </c>
      <c r="Q243" s="46">
        <f t="shared" si="9"/>
        <v>0</v>
      </c>
      <c r="R243">
        <v>0</v>
      </c>
      <c r="S243">
        <v>0</v>
      </c>
      <c r="T243">
        <v>4.22</v>
      </c>
      <c r="U243">
        <v>0</v>
      </c>
      <c r="V243">
        <v>0</v>
      </c>
      <c r="W243">
        <v>0</v>
      </c>
      <c r="X243">
        <v>0.46800000000000003</v>
      </c>
      <c r="Y243">
        <v>1.07</v>
      </c>
      <c r="Z243">
        <v>9.65</v>
      </c>
      <c r="AA243">
        <v>0</v>
      </c>
      <c r="AB243">
        <v>0</v>
      </c>
      <c r="AC243">
        <v>0</v>
      </c>
      <c r="AD243">
        <v>0</v>
      </c>
      <c r="AE243">
        <v>0</v>
      </c>
      <c r="AF243">
        <v>0</v>
      </c>
      <c r="AG243">
        <v>0</v>
      </c>
      <c r="AH243">
        <v>16.748000000000001</v>
      </c>
      <c r="AK243" s="70">
        <f t="shared" si="10"/>
        <v>16.748000000000001</v>
      </c>
      <c r="AM243" s="70">
        <f>VLOOKUP(B243,Totalt!B242:AU715,39,FALSE)</f>
        <v>16.748000000000001</v>
      </c>
      <c r="AP243" s="70">
        <f t="shared" si="11"/>
        <v>0</v>
      </c>
    </row>
    <row r="244" spans="1:42" x14ac:dyDescent="0.25">
      <c r="A244" t="s">
        <v>329</v>
      </c>
      <c r="B244" t="s">
        <v>330</v>
      </c>
      <c r="C244">
        <v>0</v>
      </c>
      <c r="D244">
        <v>0</v>
      </c>
      <c r="E244">
        <v>0</v>
      </c>
      <c r="F244">
        <v>8.89</v>
      </c>
      <c r="G244">
        <v>0</v>
      </c>
      <c r="H244">
        <v>0</v>
      </c>
      <c r="I244">
        <v>0.84</v>
      </c>
      <c r="J244">
        <v>0</v>
      </c>
      <c r="K244">
        <v>5.28</v>
      </c>
      <c r="L244">
        <v>75.150000000000006</v>
      </c>
      <c r="M244">
        <v>0</v>
      </c>
      <c r="N244">
        <v>0</v>
      </c>
      <c r="O244">
        <v>0</v>
      </c>
      <c r="P244" s="46">
        <v>0</v>
      </c>
      <c r="Q244" s="46">
        <f t="shared" si="9"/>
        <v>0</v>
      </c>
      <c r="R244">
        <v>0</v>
      </c>
      <c r="S244">
        <v>8.89</v>
      </c>
      <c r="T244">
        <v>19.13</v>
      </c>
      <c r="U244">
        <v>0</v>
      </c>
      <c r="V244">
        <v>0</v>
      </c>
      <c r="W244">
        <v>0</v>
      </c>
      <c r="X244">
        <v>5.4269999999999996</v>
      </c>
      <c r="Y244">
        <v>0</v>
      </c>
      <c r="Z244">
        <v>0</v>
      </c>
      <c r="AA244">
        <v>0</v>
      </c>
      <c r="AB244">
        <v>0</v>
      </c>
      <c r="AC244">
        <v>0</v>
      </c>
      <c r="AD244">
        <v>0</v>
      </c>
      <c r="AE244">
        <v>0</v>
      </c>
      <c r="AF244">
        <v>0</v>
      </c>
      <c r="AG244">
        <v>9.1764700000000001</v>
      </c>
      <c r="AH244">
        <v>132.78346999999999</v>
      </c>
      <c r="AK244" s="70">
        <f t="shared" si="10"/>
        <v>132.78346999999999</v>
      </c>
      <c r="AM244" s="70">
        <f>VLOOKUP(B244,Totalt!B243:AU716,39,FALSE)</f>
        <v>132.78346999999999</v>
      </c>
      <c r="AP244" s="70">
        <f t="shared" si="11"/>
        <v>0</v>
      </c>
    </row>
    <row r="245" spans="1:42" x14ac:dyDescent="0.25">
      <c r="A245" t="s">
        <v>331</v>
      </c>
      <c r="B245" t="s">
        <v>332</v>
      </c>
      <c r="C245">
        <v>0</v>
      </c>
      <c r="D245">
        <v>0</v>
      </c>
      <c r="E245">
        <v>0</v>
      </c>
      <c r="F245">
        <v>0</v>
      </c>
      <c r="G245">
        <v>0</v>
      </c>
      <c r="H245">
        <v>0</v>
      </c>
      <c r="I245">
        <v>0</v>
      </c>
      <c r="J245">
        <v>0</v>
      </c>
      <c r="K245">
        <v>0</v>
      </c>
      <c r="L245">
        <v>0</v>
      </c>
      <c r="M245">
        <v>0</v>
      </c>
      <c r="N245">
        <v>0</v>
      </c>
      <c r="O245">
        <v>0</v>
      </c>
      <c r="P245" s="46">
        <v>0</v>
      </c>
      <c r="Q245" s="46">
        <f t="shared" si="9"/>
        <v>0</v>
      </c>
      <c r="R245">
        <v>0</v>
      </c>
      <c r="S245">
        <v>0</v>
      </c>
      <c r="T245">
        <v>0</v>
      </c>
      <c r="U245">
        <v>0</v>
      </c>
      <c r="V245">
        <v>0</v>
      </c>
      <c r="W245">
        <v>0</v>
      </c>
      <c r="X245">
        <v>0</v>
      </c>
      <c r="Y245">
        <v>0</v>
      </c>
      <c r="Z245">
        <v>0</v>
      </c>
      <c r="AA245">
        <v>0</v>
      </c>
      <c r="AB245">
        <v>0</v>
      </c>
      <c r="AC245">
        <v>0</v>
      </c>
      <c r="AD245">
        <v>0</v>
      </c>
      <c r="AE245">
        <v>0</v>
      </c>
      <c r="AF245">
        <v>0</v>
      </c>
      <c r="AG245">
        <v>0</v>
      </c>
      <c r="AH245">
        <v>0</v>
      </c>
      <c r="AK245" s="70">
        <f t="shared" si="10"/>
        <v>0</v>
      </c>
      <c r="AM245" s="70">
        <f>VLOOKUP(B245,Totalt!B244:AU717,39,FALSE)</f>
        <v>0</v>
      </c>
      <c r="AP245" s="70">
        <f t="shared" si="11"/>
        <v>0</v>
      </c>
    </row>
    <row r="246" spans="1:42" x14ac:dyDescent="0.25">
      <c r="A246" t="s">
        <v>333</v>
      </c>
      <c r="B246" t="s">
        <v>334</v>
      </c>
      <c r="C246">
        <v>0</v>
      </c>
      <c r="D246">
        <v>0</v>
      </c>
      <c r="E246">
        <v>0</v>
      </c>
      <c r="F246">
        <v>0</v>
      </c>
      <c r="G246">
        <v>0</v>
      </c>
      <c r="H246">
        <v>0</v>
      </c>
      <c r="I246">
        <v>0</v>
      </c>
      <c r="J246">
        <v>0</v>
      </c>
      <c r="K246">
        <v>0</v>
      </c>
      <c r="L246">
        <v>0</v>
      </c>
      <c r="M246">
        <v>0</v>
      </c>
      <c r="N246">
        <v>0</v>
      </c>
      <c r="O246">
        <v>0</v>
      </c>
      <c r="P246" s="46">
        <v>0</v>
      </c>
      <c r="Q246" s="46">
        <f t="shared" si="9"/>
        <v>0</v>
      </c>
      <c r="R246">
        <v>0</v>
      </c>
      <c r="S246">
        <v>0</v>
      </c>
      <c r="T246">
        <v>0</v>
      </c>
      <c r="U246">
        <v>0</v>
      </c>
      <c r="V246">
        <v>0</v>
      </c>
      <c r="W246">
        <v>0</v>
      </c>
      <c r="X246">
        <v>0</v>
      </c>
      <c r="Y246">
        <v>0</v>
      </c>
      <c r="Z246">
        <v>0</v>
      </c>
      <c r="AA246">
        <v>0</v>
      </c>
      <c r="AB246">
        <v>0</v>
      </c>
      <c r="AC246">
        <v>0</v>
      </c>
      <c r="AD246">
        <v>0</v>
      </c>
      <c r="AE246">
        <v>0</v>
      </c>
      <c r="AF246">
        <v>0</v>
      </c>
      <c r="AG246">
        <v>0</v>
      </c>
      <c r="AH246">
        <v>0</v>
      </c>
      <c r="AK246" s="70">
        <f t="shared" si="10"/>
        <v>0</v>
      </c>
      <c r="AM246" s="70">
        <f>VLOOKUP(B246,Totalt!B245:AU718,39,FALSE)</f>
        <v>0</v>
      </c>
      <c r="AP246" s="70">
        <f t="shared" si="11"/>
        <v>0</v>
      </c>
    </row>
    <row r="247" spans="1:42" x14ac:dyDescent="0.25">
      <c r="A247" t="s">
        <v>335</v>
      </c>
      <c r="B247" t="s">
        <v>336</v>
      </c>
      <c r="C247">
        <v>0</v>
      </c>
      <c r="D247">
        <v>0</v>
      </c>
      <c r="E247">
        <v>0</v>
      </c>
      <c r="F247">
        <v>0</v>
      </c>
      <c r="G247">
        <v>0</v>
      </c>
      <c r="H247">
        <v>0</v>
      </c>
      <c r="I247">
        <v>0</v>
      </c>
      <c r="J247">
        <v>0</v>
      </c>
      <c r="K247">
        <v>0</v>
      </c>
      <c r="L247">
        <v>0</v>
      </c>
      <c r="M247">
        <v>0</v>
      </c>
      <c r="N247">
        <v>0</v>
      </c>
      <c r="O247">
        <v>0</v>
      </c>
      <c r="P247" s="46">
        <v>0</v>
      </c>
      <c r="Q247" s="46">
        <f t="shared" si="9"/>
        <v>0</v>
      </c>
      <c r="R247">
        <v>0</v>
      </c>
      <c r="S247">
        <v>0</v>
      </c>
      <c r="T247">
        <v>0</v>
      </c>
      <c r="U247">
        <v>0</v>
      </c>
      <c r="V247">
        <v>0</v>
      </c>
      <c r="W247">
        <v>0</v>
      </c>
      <c r="X247">
        <v>0</v>
      </c>
      <c r="Y247">
        <v>0</v>
      </c>
      <c r="Z247">
        <v>0</v>
      </c>
      <c r="AA247">
        <v>0</v>
      </c>
      <c r="AB247">
        <v>0</v>
      </c>
      <c r="AC247">
        <v>0</v>
      </c>
      <c r="AD247">
        <v>0</v>
      </c>
      <c r="AE247">
        <v>0</v>
      </c>
      <c r="AF247">
        <v>0</v>
      </c>
      <c r="AG247">
        <v>0</v>
      </c>
      <c r="AH247">
        <v>0</v>
      </c>
      <c r="AK247" s="70">
        <f t="shared" si="10"/>
        <v>0</v>
      </c>
      <c r="AM247" s="70">
        <f>VLOOKUP(B247,Totalt!B246:AU719,39,FALSE)</f>
        <v>0</v>
      </c>
      <c r="AP247" s="70">
        <f t="shared" si="11"/>
        <v>0</v>
      </c>
    </row>
    <row r="248" spans="1:42" x14ac:dyDescent="0.25">
      <c r="A248" t="s">
        <v>335</v>
      </c>
      <c r="B248" t="s">
        <v>337</v>
      </c>
      <c r="C248">
        <v>0</v>
      </c>
      <c r="D248">
        <v>0</v>
      </c>
      <c r="E248">
        <v>0</v>
      </c>
      <c r="F248">
        <v>7.3</v>
      </c>
      <c r="G248">
        <v>0</v>
      </c>
      <c r="H248">
        <v>0</v>
      </c>
      <c r="I248">
        <v>0.7</v>
      </c>
      <c r="J248">
        <v>0</v>
      </c>
      <c r="K248">
        <v>0</v>
      </c>
      <c r="L248">
        <v>17.5</v>
      </c>
      <c r="M248">
        <v>0</v>
      </c>
      <c r="N248">
        <v>0</v>
      </c>
      <c r="O248">
        <v>0</v>
      </c>
      <c r="P248" s="46">
        <v>10.4</v>
      </c>
      <c r="Q248" s="46">
        <f t="shared" si="9"/>
        <v>5.2</v>
      </c>
      <c r="R248">
        <v>0</v>
      </c>
      <c r="S248">
        <v>0</v>
      </c>
      <c r="T248">
        <v>8.1999999999999993</v>
      </c>
      <c r="U248">
        <v>0</v>
      </c>
      <c r="V248">
        <v>6.4</v>
      </c>
      <c r="W248">
        <v>0</v>
      </c>
      <c r="X248">
        <v>1.3</v>
      </c>
      <c r="Y248">
        <v>0</v>
      </c>
      <c r="Z248">
        <v>1.6</v>
      </c>
      <c r="AA248">
        <v>0</v>
      </c>
      <c r="AB248">
        <v>0</v>
      </c>
      <c r="AC248">
        <v>0</v>
      </c>
      <c r="AD248">
        <v>0</v>
      </c>
      <c r="AE248">
        <v>0</v>
      </c>
      <c r="AF248">
        <v>0</v>
      </c>
      <c r="AG248">
        <v>0</v>
      </c>
      <c r="AH248">
        <v>53.399999999999991</v>
      </c>
      <c r="AK248" s="70">
        <f t="shared" si="10"/>
        <v>48.199999999999989</v>
      </c>
      <c r="AM248" s="70">
        <f>VLOOKUP(B248,Totalt!B247:AU720,39,FALSE)</f>
        <v>48.2</v>
      </c>
      <c r="AP248" s="70">
        <f t="shared" si="11"/>
        <v>0</v>
      </c>
    </row>
    <row r="249" spans="1:42" x14ac:dyDescent="0.25">
      <c r="A249" t="s">
        <v>335</v>
      </c>
      <c r="B249" t="s">
        <v>338</v>
      </c>
      <c r="C249">
        <v>0</v>
      </c>
      <c r="D249">
        <v>0</v>
      </c>
      <c r="E249">
        <v>7.2882400000000001</v>
      </c>
      <c r="F249">
        <v>51.6053</v>
      </c>
      <c r="G249">
        <v>0</v>
      </c>
      <c r="H249">
        <v>0</v>
      </c>
      <c r="I249">
        <v>3.4209900000000002</v>
      </c>
      <c r="J249">
        <v>0</v>
      </c>
      <c r="K249">
        <v>2.6110000000000002</v>
      </c>
      <c r="L249">
        <v>153.98400000000001</v>
      </c>
      <c r="M249">
        <v>48.350700000000003</v>
      </c>
      <c r="N249">
        <v>0</v>
      </c>
      <c r="O249">
        <v>130.15799999999999</v>
      </c>
      <c r="P249" s="46">
        <v>364.21600000000001</v>
      </c>
      <c r="Q249" s="46">
        <f t="shared" si="9"/>
        <v>182.108</v>
      </c>
      <c r="R249">
        <v>0</v>
      </c>
      <c r="S249">
        <v>149.977</v>
      </c>
      <c r="T249">
        <v>32.651299999999999</v>
      </c>
      <c r="U249">
        <v>653.68100000000004</v>
      </c>
      <c r="V249">
        <v>36.069000000000003</v>
      </c>
      <c r="W249">
        <v>81.693399999999997</v>
      </c>
      <c r="X249">
        <v>48.488700000000001</v>
      </c>
      <c r="Y249">
        <v>0</v>
      </c>
      <c r="Z249">
        <v>0</v>
      </c>
      <c r="AA249">
        <v>0</v>
      </c>
      <c r="AB249">
        <v>3.0840000000000001</v>
      </c>
      <c r="AC249">
        <v>12.965</v>
      </c>
      <c r="AD249">
        <v>6.0274700000000001</v>
      </c>
      <c r="AE249">
        <v>0</v>
      </c>
      <c r="AF249">
        <v>0</v>
      </c>
      <c r="AG249">
        <v>35.030900000000003</v>
      </c>
      <c r="AH249">
        <v>1821.3020000000001</v>
      </c>
      <c r="AK249" s="70">
        <f t="shared" si="10"/>
        <v>1590.8433000000002</v>
      </c>
      <c r="AM249" s="70">
        <f>VLOOKUP(B249,Totalt!B248:AU721,39,FALSE)</f>
        <v>1590.8433</v>
      </c>
      <c r="AP249" s="70">
        <f t="shared" si="11"/>
        <v>0</v>
      </c>
    </row>
    <row r="250" spans="1:42" x14ac:dyDescent="0.25">
      <c r="A250" t="s">
        <v>339</v>
      </c>
      <c r="B250" t="s">
        <v>340</v>
      </c>
      <c r="C250">
        <v>0</v>
      </c>
      <c r="D250">
        <v>0</v>
      </c>
      <c r="E250">
        <v>0</v>
      </c>
      <c r="F250">
        <v>38.108400000000003</v>
      </c>
      <c r="G250">
        <v>0</v>
      </c>
      <c r="H250">
        <v>0</v>
      </c>
      <c r="I250">
        <v>0.93410700000000002</v>
      </c>
      <c r="J250">
        <v>0</v>
      </c>
      <c r="K250">
        <v>0</v>
      </c>
      <c r="L250">
        <v>100.956</v>
      </c>
      <c r="M250">
        <v>9.5012799999999995</v>
      </c>
      <c r="N250">
        <v>0</v>
      </c>
      <c r="O250">
        <v>36.152999999999999</v>
      </c>
      <c r="P250" s="46">
        <v>253.4</v>
      </c>
      <c r="Q250" s="46">
        <f t="shared" si="9"/>
        <v>126.7</v>
      </c>
      <c r="R250">
        <v>0</v>
      </c>
      <c r="S250">
        <v>0</v>
      </c>
      <c r="T250">
        <v>42.234000000000002</v>
      </c>
      <c r="U250">
        <v>0</v>
      </c>
      <c r="V250">
        <v>0</v>
      </c>
      <c r="W250">
        <v>83.452200000000005</v>
      </c>
      <c r="X250">
        <v>12.5063</v>
      </c>
      <c r="Y250">
        <v>0</v>
      </c>
      <c r="Z250">
        <v>0</v>
      </c>
      <c r="AA250">
        <v>0</v>
      </c>
      <c r="AB250">
        <v>0</v>
      </c>
      <c r="AC250">
        <v>0</v>
      </c>
      <c r="AD250">
        <v>0</v>
      </c>
      <c r="AE250">
        <v>0</v>
      </c>
      <c r="AF250">
        <v>0</v>
      </c>
      <c r="AG250">
        <v>0</v>
      </c>
      <c r="AH250">
        <v>577.24528699999996</v>
      </c>
      <c r="AK250" s="70">
        <f t="shared" si="10"/>
        <v>441.04400699999997</v>
      </c>
      <c r="AM250" s="70">
        <f>VLOOKUP(B250,Totalt!B249:AU722,39,FALSE)</f>
        <v>441.04400700000002</v>
      </c>
      <c r="AP250" s="70">
        <f t="shared" si="11"/>
        <v>0</v>
      </c>
    </row>
    <row r="251" spans="1:42" x14ac:dyDescent="0.25">
      <c r="A251" t="s">
        <v>339</v>
      </c>
      <c r="B251" t="s">
        <v>341</v>
      </c>
      <c r="C251">
        <v>0</v>
      </c>
      <c r="D251">
        <v>0</v>
      </c>
      <c r="E251">
        <v>0</v>
      </c>
      <c r="F251">
        <v>1.11117</v>
      </c>
      <c r="G251">
        <v>0</v>
      </c>
      <c r="H251">
        <v>0</v>
      </c>
      <c r="I251">
        <v>0</v>
      </c>
      <c r="J251">
        <v>0</v>
      </c>
      <c r="K251">
        <v>0</v>
      </c>
      <c r="L251">
        <v>11.173400000000001</v>
      </c>
      <c r="M251">
        <v>0.54391699999999998</v>
      </c>
      <c r="N251">
        <v>0</v>
      </c>
      <c r="O251">
        <v>0</v>
      </c>
      <c r="P251" s="46">
        <v>12.818</v>
      </c>
      <c r="Q251" s="46">
        <f t="shared" si="9"/>
        <v>6.4089999999999998</v>
      </c>
      <c r="R251">
        <v>0</v>
      </c>
      <c r="S251">
        <v>5.1235299999999998E-2</v>
      </c>
      <c r="T251">
        <v>1.11117</v>
      </c>
      <c r="U251">
        <v>0</v>
      </c>
      <c r="V251">
        <v>0</v>
      </c>
      <c r="W251">
        <v>0</v>
      </c>
      <c r="X251">
        <v>1.1890000000000001</v>
      </c>
      <c r="Y251">
        <v>0</v>
      </c>
      <c r="Z251">
        <v>0</v>
      </c>
      <c r="AA251">
        <v>0</v>
      </c>
      <c r="AB251">
        <v>0</v>
      </c>
      <c r="AC251">
        <v>0</v>
      </c>
      <c r="AD251">
        <v>0</v>
      </c>
      <c r="AE251">
        <v>0</v>
      </c>
      <c r="AF251">
        <v>0</v>
      </c>
      <c r="AG251">
        <v>0</v>
      </c>
      <c r="AH251">
        <v>27.9978923</v>
      </c>
      <c r="AK251" s="70">
        <f t="shared" si="10"/>
        <v>21.044975300000001</v>
      </c>
      <c r="AM251" s="70">
        <f>VLOOKUP(B251,Totalt!B250:AU723,39,FALSE)</f>
        <v>21.044975300000001</v>
      </c>
      <c r="AP251" s="70">
        <f t="shared" si="11"/>
        <v>0</v>
      </c>
    </row>
    <row r="252" spans="1:42" x14ac:dyDescent="0.25">
      <c r="A252" t="s">
        <v>342</v>
      </c>
      <c r="B252" t="s">
        <v>343</v>
      </c>
      <c r="C252">
        <v>0</v>
      </c>
      <c r="D252">
        <v>0</v>
      </c>
      <c r="E252">
        <v>0</v>
      </c>
      <c r="F252">
        <v>0</v>
      </c>
      <c r="G252">
        <v>22.545000000000002</v>
      </c>
      <c r="H252">
        <v>0</v>
      </c>
      <c r="I252">
        <v>0.95199999999999996</v>
      </c>
      <c r="J252">
        <v>0</v>
      </c>
      <c r="K252">
        <v>15.013999999999999</v>
      </c>
      <c r="L252">
        <v>0</v>
      </c>
      <c r="M252">
        <v>0</v>
      </c>
      <c r="N252">
        <v>0</v>
      </c>
      <c r="O252">
        <v>0</v>
      </c>
      <c r="P252" s="46">
        <v>0</v>
      </c>
      <c r="Q252" s="46">
        <f t="shared" si="9"/>
        <v>0</v>
      </c>
      <c r="R252">
        <v>0</v>
      </c>
      <c r="S252">
        <v>0</v>
      </c>
      <c r="T252">
        <v>0</v>
      </c>
      <c r="U252">
        <v>0</v>
      </c>
      <c r="V252">
        <v>100.376</v>
      </c>
      <c r="W252">
        <v>0</v>
      </c>
      <c r="X252">
        <v>17.138400000000001</v>
      </c>
      <c r="Y252">
        <v>0</v>
      </c>
      <c r="Z252">
        <v>0</v>
      </c>
      <c r="AA252">
        <v>332.86099999999999</v>
      </c>
      <c r="AB252">
        <v>178.65299999999999</v>
      </c>
      <c r="AC252">
        <v>348.82900000000001</v>
      </c>
      <c r="AD252">
        <v>0</v>
      </c>
      <c r="AE252">
        <v>0</v>
      </c>
      <c r="AF252">
        <v>0</v>
      </c>
      <c r="AG252">
        <v>0</v>
      </c>
      <c r="AH252">
        <v>1016.3684000000001</v>
      </c>
      <c r="AK252" s="70">
        <f t="shared" si="10"/>
        <v>1016.3684000000001</v>
      </c>
      <c r="AM252" s="70">
        <f>VLOOKUP(B252,Totalt!B251:AU724,39,FALSE)</f>
        <v>1016.3684000000001</v>
      </c>
      <c r="AP252" s="70">
        <f t="shared" si="11"/>
        <v>0</v>
      </c>
    </row>
    <row r="253" spans="1:42" x14ac:dyDescent="0.25">
      <c r="A253" t="s">
        <v>344</v>
      </c>
      <c r="B253" t="s">
        <v>345</v>
      </c>
      <c r="C253">
        <v>0</v>
      </c>
      <c r="D253">
        <v>0</v>
      </c>
      <c r="E253">
        <v>0</v>
      </c>
      <c r="F253">
        <v>0</v>
      </c>
      <c r="G253">
        <v>0</v>
      </c>
      <c r="H253">
        <v>0</v>
      </c>
      <c r="I253">
        <v>2E-3</v>
      </c>
      <c r="J253">
        <v>0</v>
      </c>
      <c r="K253">
        <v>0</v>
      </c>
      <c r="L253">
        <v>0</v>
      </c>
      <c r="M253">
        <v>0</v>
      </c>
      <c r="N253">
        <v>0</v>
      </c>
      <c r="O253">
        <v>0</v>
      </c>
      <c r="P253" s="46">
        <v>0</v>
      </c>
      <c r="Q253" s="46">
        <f t="shared" si="9"/>
        <v>0</v>
      </c>
      <c r="R253">
        <v>18.202000000000002</v>
      </c>
      <c r="S253">
        <v>0</v>
      </c>
      <c r="T253">
        <v>0</v>
      </c>
      <c r="U253">
        <v>0</v>
      </c>
      <c r="V253">
        <v>0</v>
      </c>
      <c r="W253">
        <v>0</v>
      </c>
      <c r="X253">
        <v>0.05</v>
      </c>
      <c r="Y253">
        <v>0</v>
      </c>
      <c r="Z253">
        <v>0</v>
      </c>
      <c r="AA253">
        <v>0</v>
      </c>
      <c r="AB253">
        <v>0</v>
      </c>
      <c r="AC253">
        <v>0</v>
      </c>
      <c r="AD253">
        <v>0</v>
      </c>
      <c r="AE253">
        <v>0</v>
      </c>
      <c r="AF253">
        <v>0</v>
      </c>
      <c r="AG253">
        <v>0</v>
      </c>
      <c r="AH253">
        <v>18.254000000000001</v>
      </c>
      <c r="AK253" s="70">
        <f t="shared" si="10"/>
        <v>18.254000000000001</v>
      </c>
      <c r="AM253" s="70">
        <f>VLOOKUP(B253,Totalt!B252:AU725,39,FALSE)</f>
        <v>18.254000000000001</v>
      </c>
      <c r="AP253" s="70">
        <f t="shared" si="11"/>
        <v>0</v>
      </c>
    </row>
    <row r="254" spans="1:42" x14ac:dyDescent="0.25">
      <c r="A254" t="s">
        <v>344</v>
      </c>
      <c r="B254" t="s">
        <v>346</v>
      </c>
      <c r="C254">
        <v>0</v>
      </c>
      <c r="D254">
        <v>0</v>
      </c>
      <c r="E254">
        <v>0</v>
      </c>
      <c r="F254">
        <v>0</v>
      </c>
      <c r="G254">
        <v>0</v>
      </c>
      <c r="H254">
        <v>0.55800000000000005</v>
      </c>
      <c r="I254">
        <v>0.246</v>
      </c>
      <c r="J254">
        <v>0</v>
      </c>
      <c r="K254">
        <v>0</v>
      </c>
      <c r="L254">
        <v>34.834899999999998</v>
      </c>
      <c r="M254">
        <v>0.98675599999999997</v>
      </c>
      <c r="N254">
        <v>0</v>
      </c>
      <c r="O254">
        <v>0</v>
      </c>
      <c r="P254" s="46">
        <v>56.143999999999998</v>
      </c>
      <c r="Q254" s="46">
        <f t="shared" si="9"/>
        <v>28.071999999999999</v>
      </c>
      <c r="R254">
        <v>0</v>
      </c>
      <c r="S254">
        <v>0</v>
      </c>
      <c r="T254">
        <v>72.032300000000006</v>
      </c>
      <c r="U254">
        <v>0</v>
      </c>
      <c r="V254">
        <v>0</v>
      </c>
      <c r="W254">
        <v>0</v>
      </c>
      <c r="X254">
        <v>4.0597599999999998</v>
      </c>
      <c r="Y254">
        <v>0</v>
      </c>
      <c r="Z254">
        <v>0</v>
      </c>
      <c r="AA254">
        <v>0</v>
      </c>
      <c r="AB254">
        <v>0</v>
      </c>
      <c r="AC254">
        <v>0</v>
      </c>
      <c r="AD254">
        <v>0</v>
      </c>
      <c r="AE254">
        <v>0</v>
      </c>
      <c r="AF254">
        <v>0</v>
      </c>
      <c r="AG254">
        <v>0</v>
      </c>
      <c r="AH254">
        <v>168.86171600000003</v>
      </c>
      <c r="AK254" s="70">
        <f t="shared" si="10"/>
        <v>139.80296000000001</v>
      </c>
      <c r="AM254" s="70">
        <f>VLOOKUP(B254,Totalt!B253:AU726,39,FALSE)</f>
        <v>139.80296000000001</v>
      </c>
      <c r="AP254" s="70">
        <f t="shared" si="11"/>
        <v>0</v>
      </c>
    </row>
    <row r="255" spans="1:42" x14ac:dyDescent="0.25">
      <c r="A255" t="s">
        <v>344</v>
      </c>
      <c r="B255" t="s">
        <v>347</v>
      </c>
      <c r="C255">
        <v>0</v>
      </c>
      <c r="D255">
        <v>0</v>
      </c>
      <c r="E255">
        <v>0</v>
      </c>
      <c r="F255">
        <v>0</v>
      </c>
      <c r="G255">
        <v>0</v>
      </c>
      <c r="H255">
        <v>0.84799999999999998</v>
      </c>
      <c r="I255">
        <v>1.653</v>
      </c>
      <c r="J255">
        <v>0</v>
      </c>
      <c r="K255">
        <v>0</v>
      </c>
      <c r="L255">
        <v>22.263999999999999</v>
      </c>
      <c r="M255">
        <v>0</v>
      </c>
      <c r="N255">
        <v>0</v>
      </c>
      <c r="O255">
        <v>0</v>
      </c>
      <c r="P255" s="46">
        <v>6.7</v>
      </c>
      <c r="Q255" s="46">
        <f t="shared" si="9"/>
        <v>3.35</v>
      </c>
      <c r="R255">
        <v>0</v>
      </c>
      <c r="S255">
        <v>0</v>
      </c>
      <c r="T255">
        <v>0</v>
      </c>
      <c r="U255">
        <v>0</v>
      </c>
      <c r="V255">
        <v>0</v>
      </c>
      <c r="W255">
        <v>0</v>
      </c>
      <c r="X255">
        <v>0.63700000000000001</v>
      </c>
      <c r="Y255">
        <v>0</v>
      </c>
      <c r="Z255">
        <v>0</v>
      </c>
      <c r="AA255">
        <v>0</v>
      </c>
      <c r="AB255">
        <v>0</v>
      </c>
      <c r="AC255">
        <v>0</v>
      </c>
      <c r="AD255">
        <v>0</v>
      </c>
      <c r="AE255">
        <v>0</v>
      </c>
      <c r="AF255">
        <v>0</v>
      </c>
      <c r="AG255">
        <v>0</v>
      </c>
      <c r="AH255">
        <v>32.101999999999997</v>
      </c>
      <c r="AK255" s="70">
        <f t="shared" si="10"/>
        <v>28.751999999999995</v>
      </c>
      <c r="AM255" s="70">
        <f>VLOOKUP(B255,Totalt!B254:AU727,39,FALSE)</f>
        <v>28.751999999999999</v>
      </c>
      <c r="AP255" s="70">
        <f t="shared" si="11"/>
        <v>0</v>
      </c>
    </row>
    <row r="256" spans="1:42" x14ac:dyDescent="0.25">
      <c r="A256" t="s">
        <v>348</v>
      </c>
      <c r="B256" t="s">
        <v>349</v>
      </c>
      <c r="C256">
        <v>0</v>
      </c>
      <c r="D256">
        <v>0</v>
      </c>
      <c r="E256">
        <v>0</v>
      </c>
      <c r="F256">
        <v>5.66</v>
      </c>
      <c r="G256">
        <v>0</v>
      </c>
      <c r="H256">
        <v>0</v>
      </c>
      <c r="I256">
        <v>2.5499999999999998</v>
      </c>
      <c r="J256">
        <v>0</v>
      </c>
      <c r="K256">
        <v>0</v>
      </c>
      <c r="L256">
        <v>51.471899999999998</v>
      </c>
      <c r="M256">
        <v>2.9464999999999999</v>
      </c>
      <c r="N256">
        <v>0</v>
      </c>
      <c r="O256">
        <v>0</v>
      </c>
      <c r="P256" s="46">
        <v>0</v>
      </c>
      <c r="Q256" s="46">
        <f t="shared" si="9"/>
        <v>0</v>
      </c>
      <c r="R256">
        <v>0</v>
      </c>
      <c r="S256">
        <v>0</v>
      </c>
      <c r="T256">
        <v>0</v>
      </c>
      <c r="U256">
        <v>0</v>
      </c>
      <c r="V256">
        <v>0</v>
      </c>
      <c r="W256">
        <v>0</v>
      </c>
      <c r="X256">
        <v>3.0964999999999998</v>
      </c>
      <c r="Y256">
        <v>0</v>
      </c>
      <c r="Z256">
        <v>1.34</v>
      </c>
      <c r="AA256">
        <v>0</v>
      </c>
      <c r="AB256">
        <v>0</v>
      </c>
      <c r="AC256">
        <v>0</v>
      </c>
      <c r="AD256">
        <v>0</v>
      </c>
      <c r="AE256">
        <v>0</v>
      </c>
      <c r="AF256">
        <v>0</v>
      </c>
      <c r="AG256">
        <v>90.400899999999993</v>
      </c>
      <c r="AH256">
        <v>157.4658</v>
      </c>
      <c r="AK256" s="70">
        <f t="shared" si="10"/>
        <v>154.51930000000002</v>
      </c>
      <c r="AM256" s="70">
        <f>VLOOKUP(B256,Totalt!B255:AU728,39,FALSE)</f>
        <v>154.51929999999999</v>
      </c>
      <c r="AP256" s="70">
        <f t="shared" si="11"/>
        <v>0</v>
      </c>
    </row>
    <row r="257" spans="1:42" x14ac:dyDescent="0.25">
      <c r="A257" t="s">
        <v>350</v>
      </c>
      <c r="B257" t="s">
        <v>351</v>
      </c>
      <c r="C257">
        <v>0</v>
      </c>
      <c r="D257">
        <v>0</v>
      </c>
      <c r="E257">
        <v>0</v>
      </c>
      <c r="F257">
        <v>0</v>
      </c>
      <c r="G257">
        <v>0</v>
      </c>
      <c r="H257">
        <v>0</v>
      </c>
      <c r="I257">
        <v>5.8000000000000003E-2</v>
      </c>
      <c r="J257">
        <v>0</v>
      </c>
      <c r="K257">
        <v>0</v>
      </c>
      <c r="L257">
        <v>0</v>
      </c>
      <c r="M257">
        <v>0</v>
      </c>
      <c r="N257">
        <v>0</v>
      </c>
      <c r="O257">
        <v>0</v>
      </c>
      <c r="P257" s="46">
        <v>0</v>
      </c>
      <c r="Q257" s="46">
        <f t="shared" si="9"/>
        <v>0</v>
      </c>
      <c r="R257">
        <v>0</v>
      </c>
      <c r="S257">
        <v>0</v>
      </c>
      <c r="T257">
        <v>0</v>
      </c>
      <c r="U257">
        <v>0</v>
      </c>
      <c r="V257">
        <v>0</v>
      </c>
      <c r="W257">
        <v>0</v>
      </c>
      <c r="X257">
        <v>3.4000000000000002E-2</v>
      </c>
      <c r="Y257">
        <v>0</v>
      </c>
      <c r="Z257">
        <v>2.5590000000000002</v>
      </c>
      <c r="AA257">
        <v>0</v>
      </c>
      <c r="AB257">
        <v>0</v>
      </c>
      <c r="AC257">
        <v>0</v>
      </c>
      <c r="AD257">
        <v>0</v>
      </c>
      <c r="AE257">
        <v>0</v>
      </c>
      <c r="AF257">
        <v>0</v>
      </c>
      <c r="AG257">
        <v>0</v>
      </c>
      <c r="AH257">
        <v>2.6510000000000002</v>
      </c>
      <c r="AK257" s="70">
        <f t="shared" si="10"/>
        <v>2.6510000000000002</v>
      </c>
      <c r="AM257" s="70">
        <f>VLOOKUP(B257,Totalt!B256:AU729,39,FALSE)</f>
        <v>2.6509999999999998</v>
      </c>
      <c r="AP257" s="70">
        <f t="shared" si="11"/>
        <v>0</v>
      </c>
    </row>
    <row r="258" spans="1:42" x14ac:dyDescent="0.25">
      <c r="A258" t="s">
        <v>350</v>
      </c>
      <c r="B258" t="s">
        <v>352</v>
      </c>
      <c r="C258">
        <v>0</v>
      </c>
      <c r="D258">
        <v>0</v>
      </c>
      <c r="E258">
        <v>0</v>
      </c>
      <c r="F258">
        <v>0</v>
      </c>
      <c r="G258">
        <v>0</v>
      </c>
      <c r="H258">
        <v>0</v>
      </c>
      <c r="I258">
        <v>1.5149999999999999</v>
      </c>
      <c r="J258">
        <v>0</v>
      </c>
      <c r="K258">
        <v>0</v>
      </c>
      <c r="L258">
        <v>0</v>
      </c>
      <c r="M258">
        <v>0</v>
      </c>
      <c r="N258">
        <v>0</v>
      </c>
      <c r="O258">
        <v>0</v>
      </c>
      <c r="P258" s="46">
        <v>0</v>
      </c>
      <c r="Q258" s="46">
        <f t="shared" si="9"/>
        <v>0</v>
      </c>
      <c r="R258">
        <v>0</v>
      </c>
      <c r="S258">
        <v>0</v>
      </c>
      <c r="T258">
        <v>11.56</v>
      </c>
      <c r="U258">
        <v>0</v>
      </c>
      <c r="V258">
        <v>0</v>
      </c>
      <c r="W258">
        <v>0</v>
      </c>
      <c r="X258">
        <v>0.26100000000000001</v>
      </c>
      <c r="Y258">
        <v>0</v>
      </c>
      <c r="Z258">
        <v>0</v>
      </c>
      <c r="AA258">
        <v>0</v>
      </c>
      <c r="AB258">
        <v>0</v>
      </c>
      <c r="AC258">
        <v>0</v>
      </c>
      <c r="AD258">
        <v>0</v>
      </c>
      <c r="AE258">
        <v>0</v>
      </c>
      <c r="AF258">
        <v>0</v>
      </c>
      <c r="AG258">
        <v>0</v>
      </c>
      <c r="AH258">
        <v>13.336</v>
      </c>
      <c r="AK258" s="70">
        <f t="shared" si="10"/>
        <v>13.336</v>
      </c>
      <c r="AM258" s="70">
        <f>VLOOKUP(B258,Totalt!B257:AU730,39,FALSE)</f>
        <v>13.336</v>
      </c>
      <c r="AP258" s="70">
        <f t="shared" si="11"/>
        <v>0</v>
      </c>
    </row>
    <row r="259" spans="1:42" x14ac:dyDescent="0.25">
      <c r="A259" t="s">
        <v>350</v>
      </c>
      <c r="B259" t="s">
        <v>353</v>
      </c>
      <c r="C259">
        <v>0</v>
      </c>
      <c r="D259">
        <v>0</v>
      </c>
      <c r="E259">
        <v>0</v>
      </c>
      <c r="F259">
        <v>0</v>
      </c>
      <c r="G259">
        <v>0</v>
      </c>
      <c r="H259">
        <v>0</v>
      </c>
      <c r="I259">
        <v>1.782</v>
      </c>
      <c r="J259">
        <v>1.944</v>
      </c>
      <c r="K259">
        <v>0</v>
      </c>
      <c r="L259">
        <v>121.855</v>
      </c>
      <c r="M259">
        <v>3.48902</v>
      </c>
      <c r="N259">
        <v>0</v>
      </c>
      <c r="O259">
        <v>0</v>
      </c>
      <c r="P259" s="46">
        <v>58.088000000000001</v>
      </c>
      <c r="Q259" s="46">
        <f t="shared" ref="Q259:Q322" si="12">P259/2</f>
        <v>29.044</v>
      </c>
      <c r="R259">
        <v>0</v>
      </c>
      <c r="S259">
        <v>0</v>
      </c>
      <c r="T259">
        <v>0</v>
      </c>
      <c r="U259">
        <v>0</v>
      </c>
      <c r="V259">
        <v>0</v>
      </c>
      <c r="W259">
        <v>0</v>
      </c>
      <c r="X259">
        <v>4.4230200000000002</v>
      </c>
      <c r="Y259">
        <v>0</v>
      </c>
      <c r="Z259">
        <v>0</v>
      </c>
      <c r="AA259">
        <v>0</v>
      </c>
      <c r="AB259">
        <v>0</v>
      </c>
      <c r="AC259">
        <v>0</v>
      </c>
      <c r="AD259">
        <v>0</v>
      </c>
      <c r="AE259">
        <v>0</v>
      </c>
      <c r="AF259">
        <v>0</v>
      </c>
      <c r="AG259">
        <v>0</v>
      </c>
      <c r="AH259">
        <v>191.58104</v>
      </c>
      <c r="AK259" s="70">
        <f t="shared" ref="AK259:AK322" si="13">AH259-Q259-M259</f>
        <v>159.04801999999998</v>
      </c>
      <c r="AM259" s="70">
        <f>VLOOKUP(B259,Totalt!B258:AU731,39,FALSE)</f>
        <v>159.04802000000001</v>
      </c>
      <c r="AP259" s="70">
        <f t="shared" ref="AP259:AP322" si="14">AK259-AM259</f>
        <v>0</v>
      </c>
    </row>
    <row r="260" spans="1:42" x14ac:dyDescent="0.25">
      <c r="A260" t="s">
        <v>354</v>
      </c>
      <c r="B260" t="s">
        <v>355</v>
      </c>
      <c r="C260">
        <v>0</v>
      </c>
      <c r="D260">
        <v>0</v>
      </c>
      <c r="E260">
        <v>0</v>
      </c>
      <c r="F260">
        <v>0</v>
      </c>
      <c r="G260">
        <v>0</v>
      </c>
      <c r="H260">
        <v>0.12</v>
      </c>
      <c r="I260">
        <v>0</v>
      </c>
      <c r="J260">
        <v>0</v>
      </c>
      <c r="K260">
        <v>0</v>
      </c>
      <c r="L260">
        <v>53</v>
      </c>
      <c r="M260">
        <v>0</v>
      </c>
      <c r="N260">
        <v>0</v>
      </c>
      <c r="O260">
        <v>0</v>
      </c>
      <c r="P260" s="46">
        <v>8.8000000000000007</v>
      </c>
      <c r="Q260" s="46">
        <f t="shared" si="12"/>
        <v>4.4000000000000004</v>
      </c>
      <c r="R260">
        <v>0</v>
      </c>
      <c r="S260">
        <v>0</v>
      </c>
      <c r="T260">
        <v>0</v>
      </c>
      <c r="U260">
        <v>0</v>
      </c>
      <c r="V260">
        <v>0</v>
      </c>
      <c r="W260">
        <v>0</v>
      </c>
      <c r="X260">
        <v>1</v>
      </c>
      <c r="Y260">
        <v>0</v>
      </c>
      <c r="Z260">
        <v>0</v>
      </c>
      <c r="AA260">
        <v>0</v>
      </c>
      <c r="AB260">
        <v>0</v>
      </c>
      <c r="AC260">
        <v>0</v>
      </c>
      <c r="AD260">
        <v>0</v>
      </c>
      <c r="AE260">
        <v>2.2999999999999998</v>
      </c>
      <c r="AF260">
        <v>0</v>
      </c>
      <c r="AG260">
        <v>0</v>
      </c>
      <c r="AH260">
        <v>65.22</v>
      </c>
      <c r="AK260" s="70">
        <f t="shared" si="13"/>
        <v>60.82</v>
      </c>
      <c r="AM260" s="70">
        <f>VLOOKUP(B260,Totalt!B259:AU732,39,FALSE)</f>
        <v>60.819999999999993</v>
      </c>
      <c r="AP260" s="70">
        <f t="shared" si="14"/>
        <v>0</v>
      </c>
    </row>
    <row r="261" spans="1:42" x14ac:dyDescent="0.25">
      <c r="A261" t="s">
        <v>356</v>
      </c>
      <c r="B261" t="s">
        <v>357</v>
      </c>
      <c r="C261">
        <v>0</v>
      </c>
      <c r="D261">
        <v>0</v>
      </c>
      <c r="E261">
        <v>0</v>
      </c>
      <c r="F261">
        <v>27</v>
      </c>
      <c r="G261">
        <v>39.6</v>
      </c>
      <c r="H261">
        <v>0</v>
      </c>
      <c r="I261">
        <v>1.1984999999999999</v>
      </c>
      <c r="J261">
        <v>0.6</v>
      </c>
      <c r="K261">
        <v>0</v>
      </c>
      <c r="L261">
        <v>7</v>
      </c>
      <c r="M261">
        <v>5.9548799999999999E-2</v>
      </c>
      <c r="N261">
        <v>0</v>
      </c>
      <c r="O261">
        <v>0</v>
      </c>
      <c r="P261" s="46">
        <v>18.600000000000001</v>
      </c>
      <c r="Q261" s="46">
        <f t="shared" si="12"/>
        <v>9.3000000000000007</v>
      </c>
      <c r="R261">
        <v>0.4</v>
      </c>
      <c r="S261">
        <v>7</v>
      </c>
      <c r="T261">
        <v>27</v>
      </c>
      <c r="U261">
        <v>0</v>
      </c>
      <c r="V261">
        <v>0</v>
      </c>
      <c r="W261">
        <v>0</v>
      </c>
      <c r="X261">
        <v>2.6595499999999999</v>
      </c>
      <c r="Y261">
        <v>0</v>
      </c>
      <c r="Z261">
        <v>33.5</v>
      </c>
      <c r="AA261">
        <v>0</v>
      </c>
      <c r="AB261">
        <v>2.4</v>
      </c>
      <c r="AC261">
        <v>3.8</v>
      </c>
      <c r="AD261">
        <v>0</v>
      </c>
      <c r="AE261">
        <v>0</v>
      </c>
      <c r="AF261">
        <v>0</v>
      </c>
      <c r="AG261">
        <v>0</v>
      </c>
      <c r="AH261">
        <v>170.81759880000001</v>
      </c>
      <c r="AK261" s="70">
        <f t="shared" si="13"/>
        <v>161.45805000000001</v>
      </c>
      <c r="AM261" s="70">
        <f>VLOOKUP(B261,Totalt!B260:AU733,39,FALSE)</f>
        <v>161.45805000000004</v>
      </c>
      <c r="AP261" s="70">
        <f t="shared" si="14"/>
        <v>0</v>
      </c>
    </row>
    <row r="262" spans="1:42" x14ac:dyDescent="0.25">
      <c r="A262" t="s">
        <v>358</v>
      </c>
      <c r="B262" t="s">
        <v>359</v>
      </c>
      <c r="C262">
        <v>0</v>
      </c>
      <c r="D262">
        <v>0</v>
      </c>
      <c r="E262">
        <v>0</v>
      </c>
      <c r="F262">
        <v>0</v>
      </c>
      <c r="G262">
        <v>0</v>
      </c>
      <c r="H262">
        <v>0</v>
      </c>
      <c r="I262">
        <v>0.32200000000000001</v>
      </c>
      <c r="J262">
        <v>0</v>
      </c>
      <c r="K262">
        <v>0</v>
      </c>
      <c r="L262">
        <v>0</v>
      </c>
      <c r="M262">
        <v>0</v>
      </c>
      <c r="N262">
        <v>0</v>
      </c>
      <c r="O262">
        <v>0</v>
      </c>
      <c r="P262" s="46">
        <v>0</v>
      </c>
      <c r="Q262" s="46">
        <f t="shared" si="12"/>
        <v>0</v>
      </c>
      <c r="R262">
        <v>96.100999999999999</v>
      </c>
      <c r="S262">
        <v>0</v>
      </c>
      <c r="T262">
        <v>0</v>
      </c>
      <c r="U262">
        <v>0</v>
      </c>
      <c r="V262">
        <v>0</v>
      </c>
      <c r="W262">
        <v>0</v>
      </c>
      <c r="X262">
        <v>2.4929999999999999</v>
      </c>
      <c r="Y262">
        <v>0</v>
      </c>
      <c r="Z262">
        <v>0</v>
      </c>
      <c r="AA262">
        <v>0</v>
      </c>
      <c r="AB262">
        <v>0</v>
      </c>
      <c r="AC262">
        <v>0</v>
      </c>
      <c r="AD262">
        <v>0</v>
      </c>
      <c r="AE262">
        <v>0</v>
      </c>
      <c r="AF262">
        <v>0</v>
      </c>
      <c r="AG262">
        <v>0</v>
      </c>
      <c r="AH262">
        <v>98.915999999999997</v>
      </c>
      <c r="AK262" s="70">
        <f t="shared" si="13"/>
        <v>98.915999999999997</v>
      </c>
      <c r="AM262" s="70">
        <f>VLOOKUP(B262,Totalt!B261:AU734,39,FALSE)</f>
        <v>98.915999999999997</v>
      </c>
      <c r="AP262" s="70">
        <f t="shared" si="14"/>
        <v>0</v>
      </c>
    </row>
    <row r="263" spans="1:42" x14ac:dyDescent="0.25">
      <c r="A263" t="s">
        <v>360</v>
      </c>
      <c r="B263" t="s">
        <v>361</v>
      </c>
      <c r="C263">
        <v>0</v>
      </c>
      <c r="D263">
        <v>0</v>
      </c>
      <c r="E263">
        <v>0</v>
      </c>
      <c r="F263">
        <v>0</v>
      </c>
      <c r="G263">
        <v>0</v>
      </c>
      <c r="H263">
        <v>0</v>
      </c>
      <c r="I263">
        <v>0.4</v>
      </c>
      <c r="J263">
        <v>0</v>
      </c>
      <c r="K263">
        <v>0</v>
      </c>
      <c r="L263">
        <v>30</v>
      </c>
      <c r="M263">
        <v>0</v>
      </c>
      <c r="N263">
        <v>0</v>
      </c>
      <c r="O263">
        <v>0</v>
      </c>
      <c r="P263" s="46">
        <v>0</v>
      </c>
      <c r="Q263" s="46">
        <f t="shared" si="12"/>
        <v>0</v>
      </c>
      <c r="R263">
        <v>0</v>
      </c>
      <c r="S263">
        <v>0</v>
      </c>
      <c r="T263">
        <v>0</v>
      </c>
      <c r="U263">
        <v>0</v>
      </c>
      <c r="V263">
        <v>0</v>
      </c>
      <c r="W263">
        <v>0</v>
      </c>
      <c r="X263">
        <v>0.3</v>
      </c>
      <c r="Y263">
        <v>0</v>
      </c>
      <c r="Z263">
        <v>0</v>
      </c>
      <c r="AA263">
        <v>0</v>
      </c>
      <c r="AB263">
        <v>0</v>
      </c>
      <c r="AC263">
        <v>0</v>
      </c>
      <c r="AD263">
        <v>0</v>
      </c>
      <c r="AE263">
        <v>0</v>
      </c>
      <c r="AF263">
        <v>0</v>
      </c>
      <c r="AG263">
        <v>0</v>
      </c>
      <c r="AH263">
        <v>30.7</v>
      </c>
      <c r="AK263" s="70">
        <f t="shared" si="13"/>
        <v>30.7</v>
      </c>
      <c r="AM263" s="70">
        <f>VLOOKUP(B263,Totalt!B262:AU735,39,FALSE)</f>
        <v>30.7</v>
      </c>
      <c r="AP263" s="70">
        <f t="shared" si="14"/>
        <v>0</v>
      </c>
    </row>
    <row r="264" spans="1:42" x14ac:dyDescent="0.25">
      <c r="A264" t="s">
        <v>362</v>
      </c>
      <c r="B264" t="s">
        <v>363</v>
      </c>
      <c r="C264">
        <v>0</v>
      </c>
      <c r="D264">
        <v>0</v>
      </c>
      <c r="E264">
        <v>0</v>
      </c>
      <c r="F264">
        <v>0</v>
      </c>
      <c r="G264">
        <v>0</v>
      </c>
      <c r="H264">
        <v>0</v>
      </c>
      <c r="I264">
        <v>0.37</v>
      </c>
      <c r="J264">
        <v>0</v>
      </c>
      <c r="K264">
        <v>0</v>
      </c>
      <c r="L264">
        <v>0</v>
      </c>
      <c r="M264">
        <v>0</v>
      </c>
      <c r="N264">
        <v>0</v>
      </c>
      <c r="O264">
        <v>0</v>
      </c>
      <c r="P264" s="46">
        <v>0</v>
      </c>
      <c r="Q264" s="46">
        <f t="shared" si="12"/>
        <v>0</v>
      </c>
      <c r="R264">
        <v>26.8</v>
      </c>
      <c r="S264">
        <v>0</v>
      </c>
      <c r="T264">
        <v>0</v>
      </c>
      <c r="U264">
        <v>0</v>
      </c>
      <c r="V264">
        <v>0</v>
      </c>
      <c r="W264">
        <v>0</v>
      </c>
      <c r="X264">
        <v>0.31</v>
      </c>
      <c r="Y264">
        <v>0</v>
      </c>
      <c r="Z264">
        <v>0</v>
      </c>
      <c r="AA264">
        <v>0</v>
      </c>
      <c r="AB264">
        <v>0</v>
      </c>
      <c r="AC264">
        <v>0</v>
      </c>
      <c r="AD264">
        <v>0</v>
      </c>
      <c r="AE264">
        <v>0</v>
      </c>
      <c r="AF264">
        <v>0</v>
      </c>
      <c r="AG264">
        <v>28</v>
      </c>
      <c r="AH264">
        <v>55.480000000000004</v>
      </c>
      <c r="AK264" s="70">
        <f t="shared" si="13"/>
        <v>55.480000000000004</v>
      </c>
      <c r="AM264" s="70">
        <f>VLOOKUP(B264,Totalt!B263:AU736,39,FALSE)</f>
        <v>55.480000000000004</v>
      </c>
      <c r="AP264" s="70">
        <f t="shared" si="14"/>
        <v>0</v>
      </c>
    </row>
    <row r="265" spans="1:42" x14ac:dyDescent="0.25">
      <c r="A265" t="s">
        <v>364</v>
      </c>
      <c r="B265" t="s">
        <v>365</v>
      </c>
      <c r="C265">
        <v>0</v>
      </c>
      <c r="D265">
        <v>0</v>
      </c>
      <c r="E265">
        <v>0</v>
      </c>
      <c r="F265">
        <v>0</v>
      </c>
      <c r="G265">
        <v>0</v>
      </c>
      <c r="H265">
        <v>9.6000000000000002E-2</v>
      </c>
      <c r="I265">
        <v>8.9999999999999993E-3</v>
      </c>
      <c r="J265">
        <v>0</v>
      </c>
      <c r="K265">
        <v>0</v>
      </c>
      <c r="L265">
        <v>0</v>
      </c>
      <c r="M265">
        <v>0</v>
      </c>
      <c r="N265">
        <v>0</v>
      </c>
      <c r="O265">
        <v>0</v>
      </c>
      <c r="P265" s="46">
        <v>0</v>
      </c>
      <c r="Q265" s="46">
        <f t="shared" si="12"/>
        <v>0</v>
      </c>
      <c r="R265">
        <v>0</v>
      </c>
      <c r="S265">
        <v>0</v>
      </c>
      <c r="T265">
        <v>0</v>
      </c>
      <c r="U265">
        <v>0</v>
      </c>
      <c r="V265">
        <v>0</v>
      </c>
      <c r="W265">
        <v>0</v>
      </c>
      <c r="X265">
        <v>0.5</v>
      </c>
      <c r="Y265">
        <v>0</v>
      </c>
      <c r="Z265">
        <v>7.4</v>
      </c>
      <c r="AA265">
        <v>0</v>
      </c>
      <c r="AB265">
        <v>0</v>
      </c>
      <c r="AC265">
        <v>0</v>
      </c>
      <c r="AD265">
        <v>0</v>
      </c>
      <c r="AE265">
        <v>0</v>
      </c>
      <c r="AF265">
        <v>0</v>
      </c>
      <c r="AG265">
        <v>0</v>
      </c>
      <c r="AH265">
        <v>8.0050000000000008</v>
      </c>
      <c r="AK265" s="70">
        <f t="shared" si="13"/>
        <v>8.0050000000000008</v>
      </c>
      <c r="AM265" s="70">
        <f>VLOOKUP(B265,Totalt!B264:AU737,39,FALSE)</f>
        <v>8.0050000000000008</v>
      </c>
      <c r="AP265" s="70">
        <f t="shared" si="14"/>
        <v>0</v>
      </c>
    </row>
    <row r="266" spans="1:42" x14ac:dyDescent="0.25">
      <c r="A266" t="s">
        <v>364</v>
      </c>
      <c r="B266" t="s">
        <v>366</v>
      </c>
      <c r="C266">
        <v>0</v>
      </c>
      <c r="D266">
        <v>0</v>
      </c>
      <c r="E266">
        <v>0</v>
      </c>
      <c r="F266">
        <v>0</v>
      </c>
      <c r="G266">
        <v>9.0679999999999997E-2</v>
      </c>
      <c r="H266">
        <v>0</v>
      </c>
      <c r="I266">
        <v>0.247</v>
      </c>
      <c r="J266">
        <v>0</v>
      </c>
      <c r="K266">
        <v>0</v>
      </c>
      <c r="L266">
        <v>0</v>
      </c>
      <c r="M266">
        <v>0</v>
      </c>
      <c r="N266">
        <v>0</v>
      </c>
      <c r="O266">
        <v>0</v>
      </c>
      <c r="P266" s="46">
        <v>0</v>
      </c>
      <c r="Q266" s="46">
        <f t="shared" si="12"/>
        <v>0</v>
      </c>
      <c r="R266">
        <v>265.89999999999998</v>
      </c>
      <c r="S266">
        <v>0</v>
      </c>
      <c r="T266">
        <v>0</v>
      </c>
      <c r="U266">
        <v>0</v>
      </c>
      <c r="V266">
        <v>0</v>
      </c>
      <c r="W266">
        <v>0</v>
      </c>
      <c r="X266">
        <v>2</v>
      </c>
      <c r="Y266">
        <v>0</v>
      </c>
      <c r="Z266">
        <v>0</v>
      </c>
      <c r="AA266">
        <v>0</v>
      </c>
      <c r="AB266">
        <v>0</v>
      </c>
      <c r="AC266">
        <v>0</v>
      </c>
      <c r="AD266">
        <v>0</v>
      </c>
      <c r="AE266">
        <v>1.589</v>
      </c>
      <c r="AF266">
        <v>0</v>
      </c>
      <c r="AG266">
        <v>0</v>
      </c>
      <c r="AH266">
        <v>269.82667999999995</v>
      </c>
      <c r="AK266" s="70">
        <f t="shared" si="13"/>
        <v>269.82667999999995</v>
      </c>
      <c r="AM266" s="70">
        <f>VLOOKUP(B266,Totalt!B265:AU738,39,FALSE)</f>
        <v>269.82667999999995</v>
      </c>
      <c r="AP266" s="70">
        <f t="shared" si="14"/>
        <v>0</v>
      </c>
    </row>
    <row r="267" spans="1:42" x14ac:dyDescent="0.25">
      <c r="A267" t="s">
        <v>364</v>
      </c>
      <c r="B267" t="s">
        <v>367</v>
      </c>
      <c r="C267">
        <v>0</v>
      </c>
      <c r="D267">
        <v>0</v>
      </c>
      <c r="E267">
        <v>0</v>
      </c>
      <c r="F267">
        <v>0</v>
      </c>
      <c r="G267">
        <v>0</v>
      </c>
      <c r="H267">
        <v>0</v>
      </c>
      <c r="I267">
        <v>0</v>
      </c>
      <c r="J267">
        <v>0</v>
      </c>
      <c r="K267">
        <v>0</v>
      </c>
      <c r="L267">
        <v>0</v>
      </c>
      <c r="M267">
        <v>0</v>
      </c>
      <c r="N267">
        <v>0</v>
      </c>
      <c r="O267">
        <v>0</v>
      </c>
      <c r="P267" s="46">
        <v>0</v>
      </c>
      <c r="Q267" s="46">
        <f t="shared" si="12"/>
        <v>0</v>
      </c>
      <c r="R267">
        <v>0</v>
      </c>
      <c r="S267">
        <v>0</v>
      </c>
      <c r="T267">
        <v>0</v>
      </c>
      <c r="U267">
        <v>0</v>
      </c>
      <c r="V267">
        <v>0</v>
      </c>
      <c r="W267">
        <v>0</v>
      </c>
      <c r="X267">
        <v>0.1</v>
      </c>
      <c r="Y267">
        <v>0</v>
      </c>
      <c r="Z267">
        <v>0</v>
      </c>
      <c r="AA267">
        <v>0</v>
      </c>
      <c r="AB267">
        <v>0</v>
      </c>
      <c r="AC267">
        <v>0</v>
      </c>
      <c r="AD267">
        <v>0</v>
      </c>
      <c r="AE267">
        <v>0</v>
      </c>
      <c r="AF267">
        <v>0</v>
      </c>
      <c r="AG267">
        <v>1.9176500000000001</v>
      </c>
      <c r="AH267">
        <v>2.0176500000000002</v>
      </c>
      <c r="AK267" s="70">
        <f t="shared" si="13"/>
        <v>2.0176500000000002</v>
      </c>
      <c r="AM267" s="70">
        <f>VLOOKUP(B267,Totalt!B266:AU739,39,FALSE)</f>
        <v>2.0176500000000002</v>
      </c>
      <c r="AP267" s="70">
        <f t="shared" si="14"/>
        <v>0</v>
      </c>
    </row>
    <row r="268" spans="1:42" x14ac:dyDescent="0.25">
      <c r="A268" t="s">
        <v>364</v>
      </c>
      <c r="B268" t="s">
        <v>368</v>
      </c>
      <c r="C268">
        <v>0</v>
      </c>
      <c r="D268">
        <v>0</v>
      </c>
      <c r="E268">
        <v>0</v>
      </c>
      <c r="F268">
        <v>0</v>
      </c>
      <c r="G268">
        <v>0</v>
      </c>
      <c r="H268">
        <v>0.05</v>
      </c>
      <c r="I268">
        <v>2.1999999999999999E-2</v>
      </c>
      <c r="J268">
        <v>0</v>
      </c>
      <c r="K268">
        <v>0</v>
      </c>
      <c r="L268">
        <v>0</v>
      </c>
      <c r="M268">
        <v>0</v>
      </c>
      <c r="N268">
        <v>0</v>
      </c>
      <c r="O268">
        <v>0</v>
      </c>
      <c r="P268" s="46">
        <v>0</v>
      </c>
      <c r="Q268" s="46">
        <f t="shared" si="12"/>
        <v>0</v>
      </c>
      <c r="R268">
        <v>0</v>
      </c>
      <c r="S268">
        <v>0</v>
      </c>
      <c r="T268">
        <v>0</v>
      </c>
      <c r="U268">
        <v>0</v>
      </c>
      <c r="V268">
        <v>0</v>
      </c>
      <c r="W268">
        <v>0</v>
      </c>
      <c r="X268">
        <v>5.9400000000000001E-2</v>
      </c>
      <c r="Y268">
        <v>0</v>
      </c>
      <c r="Z268">
        <v>2.29</v>
      </c>
      <c r="AA268">
        <v>0</v>
      </c>
      <c r="AB268">
        <v>2.5999999999999999E-2</v>
      </c>
      <c r="AC268">
        <v>1.9E-2</v>
      </c>
      <c r="AD268">
        <v>0</v>
      </c>
      <c r="AE268">
        <v>0</v>
      </c>
      <c r="AF268">
        <v>0</v>
      </c>
      <c r="AG268">
        <v>0</v>
      </c>
      <c r="AH268">
        <v>2.4664000000000001</v>
      </c>
      <c r="AK268" s="70">
        <f t="shared" si="13"/>
        <v>2.4664000000000001</v>
      </c>
      <c r="AM268" s="70">
        <f>VLOOKUP(B268,Totalt!B267:AU740,39,FALSE)</f>
        <v>2.4663999999999997</v>
      </c>
      <c r="AP268" s="70">
        <f t="shared" si="14"/>
        <v>0</v>
      </c>
    </row>
    <row r="269" spans="1:42" x14ac:dyDescent="0.25">
      <c r="A269" t="s">
        <v>369</v>
      </c>
      <c r="B269" t="s">
        <v>370</v>
      </c>
      <c r="C269">
        <v>0</v>
      </c>
      <c r="D269">
        <v>0</v>
      </c>
      <c r="E269">
        <v>0</v>
      </c>
      <c r="F269">
        <v>0</v>
      </c>
      <c r="G269">
        <v>0</v>
      </c>
      <c r="H269">
        <v>0.17</v>
      </c>
      <c r="I269">
        <v>0.37709999999999999</v>
      </c>
      <c r="J269">
        <v>0</v>
      </c>
      <c r="K269">
        <v>0</v>
      </c>
      <c r="L269">
        <v>0</v>
      </c>
      <c r="M269">
        <v>0</v>
      </c>
      <c r="N269">
        <v>0</v>
      </c>
      <c r="O269">
        <v>0</v>
      </c>
      <c r="P269" s="46">
        <v>0</v>
      </c>
      <c r="Q269" s="46">
        <f t="shared" si="12"/>
        <v>0</v>
      </c>
      <c r="R269">
        <v>0</v>
      </c>
      <c r="S269">
        <v>0.97599999999999998</v>
      </c>
      <c r="T269">
        <v>6.899</v>
      </c>
      <c r="U269">
        <v>0</v>
      </c>
      <c r="V269">
        <v>0</v>
      </c>
      <c r="W269">
        <v>0</v>
      </c>
      <c r="X269">
        <v>0.42</v>
      </c>
      <c r="Y269">
        <v>0</v>
      </c>
      <c r="Z269">
        <v>4.3760000000000003</v>
      </c>
      <c r="AA269">
        <v>0</v>
      </c>
      <c r="AB269">
        <v>0.153</v>
      </c>
      <c r="AC269">
        <v>0.13300000000000001</v>
      </c>
      <c r="AD269">
        <v>0</v>
      </c>
      <c r="AE269">
        <v>0</v>
      </c>
      <c r="AF269">
        <v>0</v>
      </c>
      <c r="AG269">
        <v>0</v>
      </c>
      <c r="AH269">
        <v>13.504100000000001</v>
      </c>
      <c r="AK269" s="70">
        <f t="shared" si="13"/>
        <v>13.504100000000001</v>
      </c>
      <c r="AM269" s="70">
        <f>VLOOKUP(B269,Totalt!B268:AU741,39,FALSE)</f>
        <v>13.504099999999999</v>
      </c>
      <c r="AP269" s="70">
        <f t="shared" si="14"/>
        <v>0</v>
      </c>
    </row>
    <row r="270" spans="1:42" x14ac:dyDescent="0.25">
      <c r="A270" t="s">
        <v>371</v>
      </c>
      <c r="B270" t="s">
        <v>372</v>
      </c>
      <c r="C270">
        <v>0</v>
      </c>
      <c r="D270">
        <v>0</v>
      </c>
      <c r="E270">
        <v>0</v>
      </c>
      <c r="F270">
        <v>17</v>
      </c>
      <c r="G270">
        <v>0</v>
      </c>
      <c r="H270">
        <v>0</v>
      </c>
      <c r="I270">
        <v>1.82</v>
      </c>
      <c r="J270">
        <v>0</v>
      </c>
      <c r="K270">
        <v>0</v>
      </c>
      <c r="L270">
        <v>5.9</v>
      </c>
      <c r="M270">
        <v>0</v>
      </c>
      <c r="N270">
        <v>0</v>
      </c>
      <c r="O270">
        <v>0</v>
      </c>
      <c r="P270" s="46">
        <v>10.199999999999999</v>
      </c>
      <c r="Q270" s="46">
        <f t="shared" si="12"/>
        <v>5.0999999999999996</v>
      </c>
      <c r="R270">
        <v>0</v>
      </c>
      <c r="S270">
        <v>0</v>
      </c>
      <c r="T270">
        <v>6</v>
      </c>
      <c r="U270">
        <v>0</v>
      </c>
      <c r="V270">
        <v>0</v>
      </c>
      <c r="W270">
        <v>0</v>
      </c>
      <c r="X270">
        <v>0.78</v>
      </c>
      <c r="Y270">
        <v>8.6</v>
      </c>
      <c r="Z270">
        <v>0</v>
      </c>
      <c r="AA270">
        <v>0</v>
      </c>
      <c r="AB270">
        <v>0</v>
      </c>
      <c r="AC270">
        <v>0</v>
      </c>
      <c r="AD270">
        <v>0</v>
      </c>
      <c r="AE270">
        <v>0</v>
      </c>
      <c r="AF270">
        <v>0</v>
      </c>
      <c r="AG270">
        <v>0</v>
      </c>
      <c r="AH270">
        <v>50.300000000000004</v>
      </c>
      <c r="AK270" s="70">
        <f t="shared" si="13"/>
        <v>45.2</v>
      </c>
      <c r="AM270" s="70">
        <f>VLOOKUP(B270,Totalt!B269:AU742,39,FALSE)</f>
        <v>45.2</v>
      </c>
      <c r="AP270" s="70">
        <f t="shared" si="14"/>
        <v>0</v>
      </c>
    </row>
    <row r="271" spans="1:42" x14ac:dyDescent="0.25">
      <c r="A271" t="s">
        <v>371</v>
      </c>
      <c r="B271" t="s">
        <v>373</v>
      </c>
      <c r="C271">
        <v>0</v>
      </c>
      <c r="D271">
        <v>0</v>
      </c>
      <c r="E271">
        <v>0</v>
      </c>
      <c r="F271">
        <v>16</v>
      </c>
      <c r="G271">
        <v>0</v>
      </c>
      <c r="H271">
        <v>0</v>
      </c>
      <c r="I271">
        <v>2</v>
      </c>
      <c r="J271">
        <v>0</v>
      </c>
      <c r="K271">
        <v>0</v>
      </c>
      <c r="L271">
        <v>0</v>
      </c>
      <c r="M271">
        <v>0</v>
      </c>
      <c r="N271">
        <v>0</v>
      </c>
      <c r="O271">
        <v>0</v>
      </c>
      <c r="P271" s="46">
        <v>19.2</v>
      </c>
      <c r="Q271" s="46">
        <f t="shared" si="12"/>
        <v>9.6</v>
      </c>
      <c r="R271">
        <v>0</v>
      </c>
      <c r="S271">
        <v>11</v>
      </c>
      <c r="T271">
        <v>20</v>
      </c>
      <c r="U271">
        <v>0</v>
      </c>
      <c r="V271">
        <v>0</v>
      </c>
      <c r="W271">
        <v>0</v>
      </c>
      <c r="X271">
        <v>1</v>
      </c>
      <c r="Y271">
        <v>0</v>
      </c>
      <c r="Z271">
        <v>0</v>
      </c>
      <c r="AA271">
        <v>0</v>
      </c>
      <c r="AB271">
        <v>0</v>
      </c>
      <c r="AC271">
        <v>0</v>
      </c>
      <c r="AD271">
        <v>0</v>
      </c>
      <c r="AE271">
        <v>0</v>
      </c>
      <c r="AF271">
        <v>0</v>
      </c>
      <c r="AG271">
        <v>0</v>
      </c>
      <c r="AH271">
        <v>69.2</v>
      </c>
      <c r="AK271" s="70">
        <f t="shared" si="13"/>
        <v>59.6</v>
      </c>
      <c r="AM271" s="70">
        <f>VLOOKUP(B271,Totalt!B270:AU743,39,FALSE)</f>
        <v>59.6</v>
      </c>
      <c r="AP271" s="70">
        <f t="shared" si="14"/>
        <v>0</v>
      </c>
    </row>
    <row r="272" spans="1:42" x14ac:dyDescent="0.25">
      <c r="A272" t="s">
        <v>371</v>
      </c>
      <c r="B272" t="s">
        <v>374</v>
      </c>
      <c r="C272">
        <v>0</v>
      </c>
      <c r="D272">
        <v>0</v>
      </c>
      <c r="E272">
        <v>0</v>
      </c>
      <c r="F272">
        <v>0</v>
      </c>
      <c r="G272">
        <v>0</v>
      </c>
      <c r="H272">
        <v>0</v>
      </c>
      <c r="I272">
        <v>1</v>
      </c>
      <c r="J272">
        <v>0</v>
      </c>
      <c r="K272">
        <v>0</v>
      </c>
      <c r="L272">
        <v>0</v>
      </c>
      <c r="M272">
        <v>0</v>
      </c>
      <c r="N272">
        <v>0</v>
      </c>
      <c r="O272">
        <v>0</v>
      </c>
      <c r="P272" s="46">
        <v>2.2000000000000002</v>
      </c>
      <c r="Q272" s="46">
        <f t="shared" si="12"/>
        <v>1.1000000000000001</v>
      </c>
      <c r="R272">
        <v>0</v>
      </c>
      <c r="S272">
        <v>20.2</v>
      </c>
      <c r="T272">
        <v>1.3</v>
      </c>
      <c r="U272">
        <v>0</v>
      </c>
      <c r="V272">
        <v>0</v>
      </c>
      <c r="W272">
        <v>0</v>
      </c>
      <c r="X272">
        <v>0.5</v>
      </c>
      <c r="Y272">
        <v>0</v>
      </c>
      <c r="Z272">
        <v>0</v>
      </c>
      <c r="AA272">
        <v>0</v>
      </c>
      <c r="AB272">
        <v>0</v>
      </c>
      <c r="AC272">
        <v>0</v>
      </c>
      <c r="AD272">
        <v>0</v>
      </c>
      <c r="AE272">
        <v>0</v>
      </c>
      <c r="AF272">
        <v>0</v>
      </c>
      <c r="AG272">
        <v>0</v>
      </c>
      <c r="AH272">
        <v>25.2</v>
      </c>
      <c r="AK272" s="70">
        <f t="shared" si="13"/>
        <v>24.099999999999998</v>
      </c>
      <c r="AM272" s="70">
        <f>VLOOKUP(B272,Totalt!B271:AU744,39,FALSE)</f>
        <v>24.1</v>
      </c>
      <c r="AP272" s="70">
        <f t="shared" si="14"/>
        <v>0</v>
      </c>
    </row>
    <row r="273" spans="1:42" x14ac:dyDescent="0.25">
      <c r="A273" t="s">
        <v>371</v>
      </c>
      <c r="B273" t="s">
        <v>375</v>
      </c>
      <c r="C273">
        <v>0</v>
      </c>
      <c r="D273">
        <v>0</v>
      </c>
      <c r="E273">
        <v>0</v>
      </c>
      <c r="F273">
        <v>0</v>
      </c>
      <c r="G273">
        <v>0</v>
      </c>
      <c r="H273">
        <v>0</v>
      </c>
      <c r="I273">
        <v>0.6</v>
      </c>
      <c r="J273">
        <v>0</v>
      </c>
      <c r="K273">
        <v>0</v>
      </c>
      <c r="L273">
        <v>39.4</v>
      </c>
      <c r="M273">
        <v>0</v>
      </c>
      <c r="N273">
        <v>0</v>
      </c>
      <c r="O273">
        <v>0</v>
      </c>
      <c r="P273" s="46">
        <v>11.4</v>
      </c>
      <c r="Q273" s="46">
        <f t="shared" si="12"/>
        <v>5.7</v>
      </c>
      <c r="R273">
        <v>0</v>
      </c>
      <c r="S273">
        <v>0</v>
      </c>
      <c r="T273">
        <v>0</v>
      </c>
      <c r="U273">
        <v>0</v>
      </c>
      <c r="V273">
        <v>0</v>
      </c>
      <c r="W273">
        <v>0</v>
      </c>
      <c r="X273">
        <v>0.7</v>
      </c>
      <c r="Y273">
        <v>0</v>
      </c>
      <c r="Z273">
        <v>0</v>
      </c>
      <c r="AA273">
        <v>0</v>
      </c>
      <c r="AB273">
        <v>0</v>
      </c>
      <c r="AC273">
        <v>0</v>
      </c>
      <c r="AD273">
        <v>0</v>
      </c>
      <c r="AE273">
        <v>0</v>
      </c>
      <c r="AF273">
        <v>0</v>
      </c>
      <c r="AG273">
        <v>0</v>
      </c>
      <c r="AH273">
        <v>52.1</v>
      </c>
      <c r="AK273" s="70">
        <f t="shared" si="13"/>
        <v>46.4</v>
      </c>
      <c r="AM273" s="70">
        <f>VLOOKUP(B273,Totalt!B272:AU745,39,FALSE)</f>
        <v>46.400000000000006</v>
      </c>
      <c r="AP273" s="70">
        <f t="shared" si="14"/>
        <v>0</v>
      </c>
    </row>
    <row r="274" spans="1:42" x14ac:dyDescent="0.25">
      <c r="A274" t="s">
        <v>371</v>
      </c>
      <c r="B274" t="s">
        <v>376</v>
      </c>
      <c r="C274">
        <v>0</v>
      </c>
      <c r="D274">
        <v>0</v>
      </c>
      <c r="E274">
        <v>0</v>
      </c>
      <c r="F274">
        <v>0</v>
      </c>
      <c r="G274">
        <v>0</v>
      </c>
      <c r="H274">
        <v>0</v>
      </c>
      <c r="I274">
        <v>0</v>
      </c>
      <c r="J274">
        <v>0</v>
      </c>
      <c r="K274">
        <v>0</v>
      </c>
      <c r="L274">
        <v>28.9</v>
      </c>
      <c r="M274">
        <v>0</v>
      </c>
      <c r="N274">
        <v>0</v>
      </c>
      <c r="O274">
        <v>0</v>
      </c>
      <c r="P274" s="46">
        <v>9</v>
      </c>
      <c r="Q274" s="46">
        <f t="shared" si="12"/>
        <v>4.5</v>
      </c>
      <c r="R274">
        <v>0</v>
      </c>
      <c r="S274">
        <v>0</v>
      </c>
      <c r="T274">
        <v>0</v>
      </c>
      <c r="U274">
        <v>0</v>
      </c>
      <c r="V274">
        <v>0</v>
      </c>
      <c r="W274">
        <v>0</v>
      </c>
      <c r="X274">
        <v>0.8</v>
      </c>
      <c r="Y274">
        <v>0</v>
      </c>
      <c r="Z274">
        <v>0</v>
      </c>
      <c r="AA274">
        <v>0</v>
      </c>
      <c r="AB274">
        <v>0</v>
      </c>
      <c r="AC274">
        <v>0</v>
      </c>
      <c r="AD274">
        <v>0</v>
      </c>
      <c r="AE274">
        <v>0.1</v>
      </c>
      <c r="AF274">
        <v>0</v>
      </c>
      <c r="AG274">
        <v>0</v>
      </c>
      <c r="AH274">
        <v>38.799999999999997</v>
      </c>
      <c r="AK274" s="70">
        <f t="shared" si="13"/>
        <v>34.299999999999997</v>
      </c>
      <c r="AM274" s="70">
        <f>VLOOKUP(B274,Totalt!B273:AU746,39,FALSE)</f>
        <v>34.299999999999997</v>
      </c>
      <c r="AP274" s="70">
        <f t="shared" si="14"/>
        <v>0</v>
      </c>
    </row>
    <row r="275" spans="1:42" x14ac:dyDescent="0.25">
      <c r="A275" t="s">
        <v>371</v>
      </c>
      <c r="B275" t="s">
        <v>377</v>
      </c>
      <c r="C275">
        <v>0</v>
      </c>
      <c r="D275">
        <v>0</v>
      </c>
      <c r="E275">
        <v>0</v>
      </c>
      <c r="F275">
        <v>0</v>
      </c>
      <c r="G275">
        <v>0</v>
      </c>
      <c r="H275">
        <v>0</v>
      </c>
      <c r="I275">
        <v>0</v>
      </c>
      <c r="J275">
        <v>0</v>
      </c>
      <c r="K275">
        <v>0</v>
      </c>
      <c r="L275">
        <v>0</v>
      </c>
      <c r="M275">
        <v>0</v>
      </c>
      <c r="N275">
        <v>0</v>
      </c>
      <c r="O275">
        <v>0</v>
      </c>
      <c r="P275" s="46">
        <v>0</v>
      </c>
      <c r="Q275" s="46">
        <f t="shared" si="12"/>
        <v>0</v>
      </c>
      <c r="R275">
        <v>0</v>
      </c>
      <c r="S275">
        <v>0</v>
      </c>
      <c r="T275">
        <v>0</v>
      </c>
      <c r="U275">
        <v>0</v>
      </c>
      <c r="V275">
        <v>0</v>
      </c>
      <c r="W275">
        <v>0</v>
      </c>
      <c r="X275">
        <v>0</v>
      </c>
      <c r="Y275">
        <v>0</v>
      </c>
      <c r="Z275">
        <v>0</v>
      </c>
      <c r="AA275">
        <v>0</v>
      </c>
      <c r="AB275">
        <v>0</v>
      </c>
      <c r="AC275">
        <v>0</v>
      </c>
      <c r="AD275">
        <v>0</v>
      </c>
      <c r="AE275">
        <v>0</v>
      </c>
      <c r="AF275">
        <v>0</v>
      </c>
      <c r="AG275">
        <v>0</v>
      </c>
      <c r="AH275">
        <v>0</v>
      </c>
      <c r="AK275" s="70">
        <f t="shared" si="13"/>
        <v>0</v>
      </c>
      <c r="AM275" s="70">
        <f>VLOOKUP(B275,Totalt!B274:AU747,39,FALSE)</f>
        <v>0</v>
      </c>
      <c r="AP275" s="70">
        <f t="shared" si="14"/>
        <v>0</v>
      </c>
    </row>
    <row r="276" spans="1:42" x14ac:dyDescent="0.25">
      <c r="A276" t="s">
        <v>371</v>
      </c>
      <c r="B276" t="s">
        <v>378</v>
      </c>
      <c r="C276">
        <v>0</v>
      </c>
      <c r="D276">
        <v>0</v>
      </c>
      <c r="E276">
        <v>0</v>
      </c>
      <c r="F276">
        <v>0</v>
      </c>
      <c r="G276">
        <v>0</v>
      </c>
      <c r="H276">
        <v>0</v>
      </c>
      <c r="I276">
        <v>0.6</v>
      </c>
      <c r="J276">
        <v>0</v>
      </c>
      <c r="K276">
        <v>0</v>
      </c>
      <c r="L276">
        <v>28.9</v>
      </c>
      <c r="M276">
        <v>0</v>
      </c>
      <c r="N276">
        <v>0</v>
      </c>
      <c r="O276">
        <v>0</v>
      </c>
      <c r="P276" s="46">
        <v>9.4</v>
      </c>
      <c r="Q276" s="46">
        <f t="shared" si="12"/>
        <v>4.7</v>
      </c>
      <c r="R276">
        <v>0</v>
      </c>
      <c r="S276">
        <v>0</v>
      </c>
      <c r="T276">
        <v>0</v>
      </c>
      <c r="U276">
        <v>0</v>
      </c>
      <c r="V276">
        <v>0</v>
      </c>
      <c r="W276">
        <v>0</v>
      </c>
      <c r="X276">
        <v>0.5</v>
      </c>
      <c r="Y276">
        <v>0</v>
      </c>
      <c r="Z276">
        <v>0</v>
      </c>
      <c r="AA276">
        <v>0</v>
      </c>
      <c r="AB276">
        <v>0</v>
      </c>
      <c r="AC276">
        <v>0</v>
      </c>
      <c r="AD276">
        <v>0</v>
      </c>
      <c r="AE276">
        <v>0</v>
      </c>
      <c r="AF276">
        <v>0</v>
      </c>
      <c r="AG276">
        <v>0</v>
      </c>
      <c r="AH276">
        <v>39.4</v>
      </c>
      <c r="AK276" s="70">
        <f t="shared" si="13"/>
        <v>34.699999999999996</v>
      </c>
      <c r="AM276" s="70">
        <f>VLOOKUP(B276,Totalt!B275:AU748,39,FALSE)</f>
        <v>34.700000000000003</v>
      </c>
      <c r="AP276" s="70">
        <f t="shared" si="14"/>
        <v>0</v>
      </c>
    </row>
    <row r="277" spans="1:42" x14ac:dyDescent="0.25">
      <c r="A277" t="s">
        <v>371</v>
      </c>
      <c r="B277" t="s">
        <v>379</v>
      </c>
      <c r="C277">
        <v>0</v>
      </c>
      <c r="D277">
        <v>0</v>
      </c>
      <c r="E277">
        <v>0</v>
      </c>
      <c r="F277">
        <v>0</v>
      </c>
      <c r="G277">
        <v>0</v>
      </c>
      <c r="H277">
        <v>0</v>
      </c>
      <c r="I277">
        <v>6.0289999999999999</v>
      </c>
      <c r="J277">
        <v>0</v>
      </c>
      <c r="K277">
        <v>0</v>
      </c>
      <c r="L277">
        <v>0</v>
      </c>
      <c r="M277">
        <v>0</v>
      </c>
      <c r="N277">
        <v>0</v>
      </c>
      <c r="O277">
        <v>0</v>
      </c>
      <c r="P277" s="46">
        <v>0</v>
      </c>
      <c r="Q277" s="46">
        <f t="shared" si="12"/>
        <v>0</v>
      </c>
      <c r="R277">
        <v>0</v>
      </c>
      <c r="S277">
        <v>0</v>
      </c>
      <c r="T277">
        <v>0</v>
      </c>
      <c r="U277">
        <v>0</v>
      </c>
      <c r="V277">
        <v>0</v>
      </c>
      <c r="W277">
        <v>0</v>
      </c>
      <c r="X277">
        <v>0.51700000000000002</v>
      </c>
      <c r="Y277">
        <v>20.378</v>
      </c>
      <c r="Z277">
        <v>0</v>
      </c>
      <c r="AA277">
        <v>0</v>
      </c>
      <c r="AB277">
        <v>0</v>
      </c>
      <c r="AC277">
        <v>0</v>
      </c>
      <c r="AD277">
        <v>0</v>
      </c>
      <c r="AE277">
        <v>0</v>
      </c>
      <c r="AF277">
        <v>0</v>
      </c>
      <c r="AG277">
        <v>0</v>
      </c>
      <c r="AH277">
        <v>26.923999999999999</v>
      </c>
      <c r="AK277" s="70">
        <f t="shared" si="13"/>
        <v>26.923999999999999</v>
      </c>
      <c r="AM277" s="70">
        <f>VLOOKUP(B277,Totalt!B276:AU749,39,FALSE)</f>
        <v>26.923999999999999</v>
      </c>
      <c r="AP277" s="70">
        <f t="shared" si="14"/>
        <v>0</v>
      </c>
    </row>
    <row r="278" spans="1:42" x14ac:dyDescent="0.25">
      <c r="A278" t="s">
        <v>371</v>
      </c>
      <c r="B278" t="s">
        <v>380</v>
      </c>
      <c r="C278">
        <v>0.83699999999999997</v>
      </c>
      <c r="D278">
        <v>0</v>
      </c>
      <c r="E278">
        <v>0</v>
      </c>
      <c r="F278">
        <v>7.89</v>
      </c>
      <c r="G278">
        <v>0</v>
      </c>
      <c r="H278">
        <v>0</v>
      </c>
      <c r="I278">
        <v>1.8560000000000001</v>
      </c>
      <c r="J278">
        <v>0</v>
      </c>
      <c r="K278">
        <v>0</v>
      </c>
      <c r="L278">
        <v>0</v>
      </c>
      <c r="M278">
        <v>0</v>
      </c>
      <c r="N278">
        <v>0</v>
      </c>
      <c r="O278">
        <v>0</v>
      </c>
      <c r="P278" s="46">
        <v>12.87</v>
      </c>
      <c r="Q278" s="46">
        <f t="shared" si="12"/>
        <v>6.4349999999999996</v>
      </c>
      <c r="R278">
        <v>0</v>
      </c>
      <c r="S278">
        <v>15.624000000000001</v>
      </c>
      <c r="T278">
        <v>10.08</v>
      </c>
      <c r="U278">
        <v>0</v>
      </c>
      <c r="V278">
        <v>0</v>
      </c>
      <c r="W278">
        <v>0</v>
      </c>
      <c r="X278">
        <v>0.92200000000000004</v>
      </c>
      <c r="Y278">
        <v>4.0380000000000003</v>
      </c>
      <c r="Z278">
        <v>0</v>
      </c>
      <c r="AA278">
        <v>0</v>
      </c>
      <c r="AB278">
        <v>0</v>
      </c>
      <c r="AC278">
        <v>0</v>
      </c>
      <c r="AD278">
        <v>0</v>
      </c>
      <c r="AE278">
        <v>0</v>
      </c>
      <c r="AF278">
        <v>0</v>
      </c>
      <c r="AG278">
        <v>0</v>
      </c>
      <c r="AH278">
        <v>54.11699999999999</v>
      </c>
      <c r="AK278" s="70">
        <f t="shared" si="13"/>
        <v>47.681999999999988</v>
      </c>
      <c r="AM278" s="70">
        <f>VLOOKUP(B278,Totalt!B277:AU750,39,FALSE)</f>
        <v>47.682000000000002</v>
      </c>
      <c r="AP278" s="70">
        <f t="shared" si="14"/>
        <v>0</v>
      </c>
    </row>
    <row r="279" spans="1:42" x14ac:dyDescent="0.25">
      <c r="A279" t="s">
        <v>371</v>
      </c>
      <c r="B279" t="s">
        <v>381</v>
      </c>
      <c r="C279">
        <v>0</v>
      </c>
      <c r="D279">
        <v>0</v>
      </c>
      <c r="E279">
        <v>0</v>
      </c>
      <c r="F279">
        <v>0</v>
      </c>
      <c r="G279">
        <v>0</v>
      </c>
      <c r="H279">
        <v>0</v>
      </c>
      <c r="I279">
        <v>0.1</v>
      </c>
      <c r="J279">
        <v>0</v>
      </c>
      <c r="K279">
        <v>0</v>
      </c>
      <c r="L279">
        <v>40.299999999999997</v>
      </c>
      <c r="M279">
        <v>0</v>
      </c>
      <c r="N279">
        <v>0</v>
      </c>
      <c r="O279">
        <v>0</v>
      </c>
      <c r="P279" s="46">
        <v>10.4</v>
      </c>
      <c r="Q279" s="46">
        <f t="shared" si="12"/>
        <v>5.2</v>
      </c>
      <c r="R279">
        <v>0</v>
      </c>
      <c r="S279">
        <v>0</v>
      </c>
      <c r="T279">
        <v>0</v>
      </c>
      <c r="U279">
        <v>0</v>
      </c>
      <c r="V279">
        <v>0</v>
      </c>
      <c r="W279">
        <v>0</v>
      </c>
      <c r="X279">
        <v>0.7</v>
      </c>
      <c r="Y279">
        <v>0</v>
      </c>
      <c r="Z279">
        <v>0</v>
      </c>
      <c r="AA279">
        <v>0</v>
      </c>
      <c r="AB279">
        <v>0</v>
      </c>
      <c r="AC279">
        <v>0</v>
      </c>
      <c r="AD279">
        <v>0</v>
      </c>
      <c r="AE279">
        <v>0</v>
      </c>
      <c r="AF279">
        <v>0</v>
      </c>
      <c r="AG279">
        <v>0</v>
      </c>
      <c r="AH279">
        <v>51.5</v>
      </c>
      <c r="AK279" s="70">
        <f t="shared" si="13"/>
        <v>46.3</v>
      </c>
      <c r="AM279" s="70">
        <f>VLOOKUP(B279,Totalt!B278:AU751,39,FALSE)</f>
        <v>46.300000000000004</v>
      </c>
      <c r="AP279" s="70">
        <f t="shared" si="14"/>
        <v>0</v>
      </c>
    </row>
    <row r="280" spans="1:42" x14ac:dyDescent="0.25">
      <c r="A280" t="s">
        <v>371</v>
      </c>
      <c r="B280" t="s">
        <v>382</v>
      </c>
      <c r="C280">
        <v>0</v>
      </c>
      <c r="D280">
        <v>0</v>
      </c>
      <c r="E280">
        <v>0</v>
      </c>
      <c r="F280">
        <v>2.1</v>
      </c>
      <c r="G280">
        <v>0</v>
      </c>
      <c r="H280">
        <v>0</v>
      </c>
      <c r="I280">
        <v>3.4</v>
      </c>
      <c r="J280">
        <v>0</v>
      </c>
      <c r="K280">
        <v>0</v>
      </c>
      <c r="L280">
        <v>0</v>
      </c>
      <c r="M280">
        <v>0</v>
      </c>
      <c r="N280">
        <v>0</v>
      </c>
      <c r="O280">
        <v>0</v>
      </c>
      <c r="P280" s="46">
        <v>15.4</v>
      </c>
      <c r="Q280" s="46">
        <f t="shared" si="12"/>
        <v>7.7</v>
      </c>
      <c r="R280">
        <v>0</v>
      </c>
      <c r="S280">
        <v>9.1999999999999993</v>
      </c>
      <c r="T280">
        <v>29.5</v>
      </c>
      <c r="U280">
        <v>0</v>
      </c>
      <c r="V280">
        <v>0</v>
      </c>
      <c r="W280">
        <v>0</v>
      </c>
      <c r="X280">
        <v>0.8</v>
      </c>
      <c r="Y280">
        <v>0</v>
      </c>
      <c r="Z280">
        <v>0</v>
      </c>
      <c r="AA280">
        <v>0</v>
      </c>
      <c r="AB280">
        <v>0</v>
      </c>
      <c r="AC280">
        <v>0</v>
      </c>
      <c r="AD280">
        <v>0</v>
      </c>
      <c r="AE280">
        <v>0</v>
      </c>
      <c r="AF280">
        <v>0</v>
      </c>
      <c r="AG280">
        <v>0</v>
      </c>
      <c r="AH280">
        <v>60.399999999999991</v>
      </c>
      <c r="AK280" s="70">
        <f t="shared" si="13"/>
        <v>52.699999999999989</v>
      </c>
      <c r="AM280" s="70">
        <f>VLOOKUP(B280,Totalt!B279:AU752,39,FALSE)</f>
        <v>52.7</v>
      </c>
      <c r="AP280" s="70">
        <f t="shared" si="14"/>
        <v>0</v>
      </c>
    </row>
    <row r="281" spans="1:42" x14ac:dyDescent="0.25">
      <c r="A281" t="s">
        <v>371</v>
      </c>
      <c r="B281" t="s">
        <v>383</v>
      </c>
      <c r="C281">
        <v>0</v>
      </c>
      <c r="D281">
        <v>0</v>
      </c>
      <c r="E281">
        <v>0</v>
      </c>
      <c r="F281">
        <v>12.5</v>
      </c>
      <c r="G281">
        <v>0</v>
      </c>
      <c r="H281">
        <v>0</v>
      </c>
      <c r="I281">
        <v>0.31900000000000001</v>
      </c>
      <c r="J281">
        <v>0</v>
      </c>
      <c r="K281">
        <v>0</v>
      </c>
      <c r="L281">
        <v>0</v>
      </c>
      <c r="M281">
        <v>0</v>
      </c>
      <c r="N281">
        <v>0</v>
      </c>
      <c r="O281">
        <v>0</v>
      </c>
      <c r="P281" s="46">
        <v>4</v>
      </c>
      <c r="Q281" s="46">
        <f t="shared" si="12"/>
        <v>2</v>
      </c>
      <c r="R281">
        <v>0</v>
      </c>
      <c r="S281">
        <v>0</v>
      </c>
      <c r="T281">
        <v>8</v>
      </c>
      <c r="U281">
        <v>0</v>
      </c>
      <c r="V281">
        <v>0</v>
      </c>
      <c r="W281">
        <v>0</v>
      </c>
      <c r="X281">
        <v>0.3</v>
      </c>
      <c r="Y281">
        <v>0</v>
      </c>
      <c r="Z281">
        <v>0</v>
      </c>
      <c r="AA281">
        <v>0</v>
      </c>
      <c r="AB281">
        <v>0</v>
      </c>
      <c r="AC281">
        <v>0</v>
      </c>
      <c r="AD281">
        <v>0</v>
      </c>
      <c r="AE281">
        <v>0</v>
      </c>
      <c r="AF281">
        <v>0</v>
      </c>
      <c r="AG281">
        <v>0</v>
      </c>
      <c r="AH281">
        <v>25.119000000000003</v>
      </c>
      <c r="AK281" s="70">
        <f t="shared" si="13"/>
        <v>23.119000000000003</v>
      </c>
      <c r="AM281" s="70">
        <f>VLOOKUP(B281,Totalt!B280:AU753,39,FALSE)</f>
        <v>23.119000000000003</v>
      </c>
      <c r="AP281" s="70">
        <f t="shared" si="14"/>
        <v>0</v>
      </c>
    </row>
    <row r="282" spans="1:42" x14ac:dyDescent="0.25">
      <c r="A282" t="s">
        <v>371</v>
      </c>
      <c r="B282" t="s">
        <v>384</v>
      </c>
      <c r="C282">
        <v>0</v>
      </c>
      <c r="D282">
        <v>0</v>
      </c>
      <c r="E282">
        <v>0</v>
      </c>
      <c r="F282">
        <v>5.9</v>
      </c>
      <c r="G282">
        <v>0</v>
      </c>
      <c r="H282">
        <v>0</v>
      </c>
      <c r="I282">
        <v>1</v>
      </c>
      <c r="J282">
        <v>0</v>
      </c>
      <c r="K282">
        <v>0</v>
      </c>
      <c r="L282">
        <v>0</v>
      </c>
      <c r="M282">
        <v>0</v>
      </c>
      <c r="N282">
        <v>0</v>
      </c>
      <c r="O282">
        <v>0</v>
      </c>
      <c r="P282" s="46">
        <v>11.2</v>
      </c>
      <c r="Q282" s="46">
        <f t="shared" si="12"/>
        <v>5.6</v>
      </c>
      <c r="R282">
        <v>0</v>
      </c>
      <c r="S282">
        <v>0</v>
      </c>
      <c r="T282">
        <v>19.7</v>
      </c>
      <c r="U282">
        <v>0</v>
      </c>
      <c r="V282">
        <v>0</v>
      </c>
      <c r="W282">
        <v>0</v>
      </c>
      <c r="X282">
        <v>0.6</v>
      </c>
      <c r="Y282">
        <v>0</v>
      </c>
      <c r="Z282">
        <v>0</v>
      </c>
      <c r="AA282">
        <v>0</v>
      </c>
      <c r="AB282">
        <v>0</v>
      </c>
      <c r="AC282">
        <v>0</v>
      </c>
      <c r="AD282">
        <v>0</v>
      </c>
      <c r="AE282">
        <v>0</v>
      </c>
      <c r="AF282">
        <v>0</v>
      </c>
      <c r="AG282">
        <v>0</v>
      </c>
      <c r="AH282">
        <v>38.4</v>
      </c>
      <c r="AK282" s="70">
        <f t="shared" si="13"/>
        <v>32.799999999999997</v>
      </c>
      <c r="AM282" s="70">
        <f>VLOOKUP(B282,Totalt!B281:AU754,39,FALSE)</f>
        <v>32.800000000000004</v>
      </c>
      <c r="AP282" s="70">
        <f t="shared" si="14"/>
        <v>0</v>
      </c>
    </row>
    <row r="283" spans="1:42" x14ac:dyDescent="0.25">
      <c r="A283" t="s">
        <v>371</v>
      </c>
      <c r="B283" t="s">
        <v>385</v>
      </c>
      <c r="C283">
        <v>0</v>
      </c>
      <c r="D283">
        <v>0</v>
      </c>
      <c r="E283">
        <v>0</v>
      </c>
      <c r="F283">
        <v>0</v>
      </c>
      <c r="G283">
        <v>0</v>
      </c>
      <c r="H283">
        <v>0</v>
      </c>
      <c r="I283">
        <v>0</v>
      </c>
      <c r="J283">
        <v>0</v>
      </c>
      <c r="K283">
        <v>0</v>
      </c>
      <c r="L283">
        <v>0</v>
      </c>
      <c r="M283">
        <v>0</v>
      </c>
      <c r="N283">
        <v>0</v>
      </c>
      <c r="O283">
        <v>0</v>
      </c>
      <c r="P283" s="46">
        <v>0</v>
      </c>
      <c r="Q283" s="46">
        <f t="shared" si="12"/>
        <v>0</v>
      </c>
      <c r="R283">
        <v>0</v>
      </c>
      <c r="S283">
        <v>0</v>
      </c>
      <c r="T283">
        <v>0</v>
      </c>
      <c r="U283">
        <v>0</v>
      </c>
      <c r="V283">
        <v>0</v>
      </c>
      <c r="W283">
        <v>0</v>
      </c>
      <c r="X283">
        <v>0</v>
      </c>
      <c r="Y283">
        <v>0</v>
      </c>
      <c r="Z283">
        <v>0</v>
      </c>
      <c r="AA283">
        <v>0</v>
      </c>
      <c r="AB283">
        <v>0</v>
      </c>
      <c r="AC283">
        <v>0</v>
      </c>
      <c r="AD283">
        <v>0</v>
      </c>
      <c r="AE283">
        <v>0</v>
      </c>
      <c r="AF283">
        <v>0</v>
      </c>
      <c r="AG283">
        <v>0</v>
      </c>
      <c r="AH283">
        <v>0</v>
      </c>
      <c r="AK283" s="70">
        <f t="shared" si="13"/>
        <v>0</v>
      </c>
      <c r="AM283" s="70">
        <f>VLOOKUP(B283,Totalt!B282:AU755,39,FALSE)</f>
        <v>0</v>
      </c>
      <c r="AP283" s="70">
        <f t="shared" si="14"/>
        <v>0</v>
      </c>
    </row>
    <row r="284" spans="1:42" x14ac:dyDescent="0.25">
      <c r="A284" t="s">
        <v>371</v>
      </c>
      <c r="B284" t="s">
        <v>386</v>
      </c>
      <c r="C284">
        <v>0</v>
      </c>
      <c r="D284">
        <v>0</v>
      </c>
      <c r="E284">
        <v>0</v>
      </c>
      <c r="F284">
        <v>0</v>
      </c>
      <c r="G284">
        <v>0</v>
      </c>
      <c r="H284">
        <v>0</v>
      </c>
      <c r="I284">
        <v>0</v>
      </c>
      <c r="J284">
        <v>0</v>
      </c>
      <c r="K284">
        <v>0</v>
      </c>
      <c r="L284">
        <v>0</v>
      </c>
      <c r="M284">
        <v>0</v>
      </c>
      <c r="N284">
        <v>0</v>
      </c>
      <c r="O284">
        <v>0</v>
      </c>
      <c r="P284" s="46">
        <v>0</v>
      </c>
      <c r="Q284" s="46">
        <f t="shared" si="12"/>
        <v>0</v>
      </c>
      <c r="R284">
        <v>0</v>
      </c>
      <c r="S284">
        <v>0</v>
      </c>
      <c r="T284">
        <v>0</v>
      </c>
      <c r="U284">
        <v>0</v>
      </c>
      <c r="V284">
        <v>0</v>
      </c>
      <c r="W284">
        <v>0</v>
      </c>
      <c r="X284">
        <v>0</v>
      </c>
      <c r="Y284">
        <v>0</v>
      </c>
      <c r="Z284">
        <v>0</v>
      </c>
      <c r="AA284">
        <v>0</v>
      </c>
      <c r="AB284">
        <v>0</v>
      </c>
      <c r="AC284">
        <v>0</v>
      </c>
      <c r="AD284">
        <v>0</v>
      </c>
      <c r="AE284">
        <v>0</v>
      </c>
      <c r="AF284">
        <v>0</v>
      </c>
      <c r="AG284">
        <v>0</v>
      </c>
      <c r="AH284">
        <v>0</v>
      </c>
      <c r="AK284" s="70">
        <f t="shared" si="13"/>
        <v>0</v>
      </c>
      <c r="AM284" s="70">
        <f>VLOOKUP(B284,Totalt!B283:AU756,39,FALSE)</f>
        <v>0</v>
      </c>
      <c r="AP284" s="70">
        <f t="shared" si="14"/>
        <v>0</v>
      </c>
    </row>
    <row r="285" spans="1:42" x14ac:dyDescent="0.25">
      <c r="A285" t="s">
        <v>371</v>
      </c>
      <c r="B285" t="s">
        <v>387</v>
      </c>
      <c r="C285">
        <v>0</v>
      </c>
      <c r="D285">
        <v>0</v>
      </c>
      <c r="E285">
        <v>0</v>
      </c>
      <c r="F285">
        <v>0</v>
      </c>
      <c r="G285">
        <v>0</v>
      </c>
      <c r="H285">
        <v>0</v>
      </c>
      <c r="I285">
        <v>0.18</v>
      </c>
      <c r="J285">
        <v>0</v>
      </c>
      <c r="K285">
        <v>0</v>
      </c>
      <c r="L285">
        <v>0</v>
      </c>
      <c r="M285">
        <v>0</v>
      </c>
      <c r="N285">
        <v>0</v>
      </c>
      <c r="O285">
        <v>0</v>
      </c>
      <c r="P285" s="46">
        <v>0</v>
      </c>
      <c r="Q285" s="46">
        <f t="shared" si="12"/>
        <v>0</v>
      </c>
      <c r="R285">
        <v>0</v>
      </c>
      <c r="S285">
        <v>0</v>
      </c>
      <c r="T285">
        <v>0</v>
      </c>
      <c r="U285">
        <v>0</v>
      </c>
      <c r="V285">
        <v>0</v>
      </c>
      <c r="W285">
        <v>0</v>
      </c>
      <c r="X285">
        <v>0.13900000000000001</v>
      </c>
      <c r="Y285">
        <v>0</v>
      </c>
      <c r="Z285">
        <v>7.0659999999999998</v>
      </c>
      <c r="AA285">
        <v>0</v>
      </c>
      <c r="AB285">
        <v>0</v>
      </c>
      <c r="AC285">
        <v>0</v>
      </c>
      <c r="AD285">
        <v>0</v>
      </c>
      <c r="AE285">
        <v>0</v>
      </c>
      <c r="AF285">
        <v>0</v>
      </c>
      <c r="AG285">
        <v>0</v>
      </c>
      <c r="AH285">
        <v>7.3849999999999998</v>
      </c>
      <c r="AK285" s="70">
        <f t="shared" si="13"/>
        <v>7.3849999999999998</v>
      </c>
      <c r="AM285" s="70">
        <f>VLOOKUP(B285,Totalt!B284:AU757,39,FALSE)</f>
        <v>7.3849999999999998</v>
      </c>
      <c r="AP285" s="70">
        <f t="shared" si="14"/>
        <v>0</v>
      </c>
    </row>
    <row r="286" spans="1:42" x14ac:dyDescent="0.25">
      <c r="A286" t="s">
        <v>388</v>
      </c>
      <c r="B286" t="s">
        <v>389</v>
      </c>
      <c r="C286">
        <v>0</v>
      </c>
      <c r="D286">
        <v>0</v>
      </c>
      <c r="E286">
        <v>0</v>
      </c>
      <c r="F286">
        <v>6</v>
      </c>
      <c r="G286">
        <v>0</v>
      </c>
      <c r="H286">
        <v>0</v>
      </c>
      <c r="I286">
        <v>0.06</v>
      </c>
      <c r="J286">
        <v>0</v>
      </c>
      <c r="K286">
        <v>0</v>
      </c>
      <c r="L286">
        <v>6.2</v>
      </c>
      <c r="M286">
        <v>0</v>
      </c>
      <c r="N286">
        <v>0</v>
      </c>
      <c r="O286">
        <v>0</v>
      </c>
      <c r="P286" s="46">
        <v>0</v>
      </c>
      <c r="Q286" s="46">
        <f t="shared" si="12"/>
        <v>0</v>
      </c>
      <c r="R286">
        <v>0</v>
      </c>
      <c r="S286">
        <v>0</v>
      </c>
      <c r="T286">
        <v>6.5</v>
      </c>
      <c r="U286">
        <v>0</v>
      </c>
      <c r="V286">
        <v>0</v>
      </c>
      <c r="W286">
        <v>0</v>
      </c>
      <c r="X286">
        <v>0.46200000000000002</v>
      </c>
      <c r="Y286">
        <v>0</v>
      </c>
      <c r="Z286">
        <v>2.1</v>
      </c>
      <c r="AA286">
        <v>0</v>
      </c>
      <c r="AB286">
        <v>0</v>
      </c>
      <c r="AC286">
        <v>0</v>
      </c>
      <c r="AD286">
        <v>0</v>
      </c>
      <c r="AE286">
        <v>0</v>
      </c>
      <c r="AF286">
        <v>0</v>
      </c>
      <c r="AG286">
        <v>0</v>
      </c>
      <c r="AH286">
        <v>21.321999999999999</v>
      </c>
      <c r="AK286" s="70">
        <f t="shared" si="13"/>
        <v>21.321999999999999</v>
      </c>
      <c r="AM286" s="70">
        <f>VLOOKUP(B286,Totalt!B285:AU758,39,FALSE)</f>
        <v>21.321999999999999</v>
      </c>
      <c r="AP286" s="70">
        <f t="shared" si="14"/>
        <v>0</v>
      </c>
    </row>
    <row r="287" spans="1:42" x14ac:dyDescent="0.25">
      <c r="A287" t="s">
        <v>388</v>
      </c>
      <c r="B287" t="s">
        <v>390</v>
      </c>
      <c r="C287">
        <v>0</v>
      </c>
      <c r="D287">
        <v>0</v>
      </c>
      <c r="E287">
        <v>0</v>
      </c>
      <c r="F287">
        <v>24.1</v>
      </c>
      <c r="G287">
        <v>0</v>
      </c>
      <c r="H287">
        <v>0</v>
      </c>
      <c r="I287">
        <v>2</v>
      </c>
      <c r="J287">
        <v>0</v>
      </c>
      <c r="K287">
        <v>0</v>
      </c>
      <c r="L287">
        <v>24.8</v>
      </c>
      <c r="M287">
        <v>0</v>
      </c>
      <c r="N287">
        <v>0</v>
      </c>
      <c r="O287">
        <v>0</v>
      </c>
      <c r="P287" s="46">
        <v>22.2</v>
      </c>
      <c r="Q287" s="46">
        <f t="shared" si="12"/>
        <v>11.1</v>
      </c>
      <c r="R287">
        <v>0</v>
      </c>
      <c r="S287">
        <v>0</v>
      </c>
      <c r="T287">
        <v>26.3</v>
      </c>
      <c r="U287">
        <v>0</v>
      </c>
      <c r="V287">
        <v>0</v>
      </c>
      <c r="W287">
        <v>0</v>
      </c>
      <c r="X287">
        <v>2.82</v>
      </c>
      <c r="Y287">
        <v>35.700000000000003</v>
      </c>
      <c r="Z287">
        <v>0</v>
      </c>
      <c r="AA287">
        <v>0</v>
      </c>
      <c r="AB287">
        <v>0</v>
      </c>
      <c r="AC287">
        <v>0</v>
      </c>
      <c r="AD287">
        <v>0</v>
      </c>
      <c r="AE287">
        <v>0</v>
      </c>
      <c r="AF287">
        <v>0</v>
      </c>
      <c r="AG287">
        <v>0</v>
      </c>
      <c r="AH287">
        <v>137.92000000000002</v>
      </c>
      <c r="AK287" s="70">
        <f t="shared" si="13"/>
        <v>126.82000000000002</v>
      </c>
      <c r="AM287" s="70">
        <f>VLOOKUP(B287,Totalt!B286:AU759,39,FALSE)</f>
        <v>126.82</v>
      </c>
      <c r="AP287" s="70">
        <f t="shared" si="14"/>
        <v>0</v>
      </c>
    </row>
    <row r="288" spans="1:42" x14ac:dyDescent="0.25">
      <c r="A288" t="s">
        <v>391</v>
      </c>
      <c r="B288" t="s">
        <v>392</v>
      </c>
      <c r="C288">
        <v>0</v>
      </c>
      <c r="D288">
        <v>0</v>
      </c>
      <c r="E288">
        <v>0</v>
      </c>
      <c r="F288">
        <v>25</v>
      </c>
      <c r="G288">
        <v>0</v>
      </c>
      <c r="H288">
        <v>0</v>
      </c>
      <c r="I288">
        <v>0</v>
      </c>
      <c r="J288">
        <v>0.7</v>
      </c>
      <c r="K288">
        <v>0</v>
      </c>
      <c r="L288">
        <v>6</v>
      </c>
      <c r="M288">
        <v>0</v>
      </c>
      <c r="N288">
        <v>0</v>
      </c>
      <c r="O288">
        <v>0</v>
      </c>
      <c r="P288" s="46">
        <v>15</v>
      </c>
      <c r="Q288" s="46">
        <f t="shared" si="12"/>
        <v>7.5</v>
      </c>
      <c r="R288">
        <v>0</v>
      </c>
      <c r="S288">
        <v>0.5</v>
      </c>
      <c r="T288">
        <v>19</v>
      </c>
      <c r="U288">
        <v>0</v>
      </c>
      <c r="V288">
        <v>0</v>
      </c>
      <c r="W288">
        <v>0</v>
      </c>
      <c r="X288">
        <v>1.3</v>
      </c>
      <c r="Y288">
        <v>0</v>
      </c>
      <c r="Z288">
        <v>0</v>
      </c>
      <c r="AA288">
        <v>0</v>
      </c>
      <c r="AB288">
        <v>0</v>
      </c>
      <c r="AC288">
        <v>0</v>
      </c>
      <c r="AD288">
        <v>0</v>
      </c>
      <c r="AE288">
        <v>0</v>
      </c>
      <c r="AF288">
        <v>0</v>
      </c>
      <c r="AG288">
        <v>0</v>
      </c>
      <c r="AH288">
        <v>67.5</v>
      </c>
      <c r="AK288" s="70">
        <f t="shared" si="13"/>
        <v>60</v>
      </c>
      <c r="AM288" s="70">
        <f>VLOOKUP(B288,Totalt!B287:AU760,39,FALSE)</f>
        <v>60</v>
      </c>
      <c r="AP288" s="70">
        <f t="shared" si="14"/>
        <v>0</v>
      </c>
    </row>
    <row r="289" spans="1:42" x14ac:dyDescent="0.25">
      <c r="A289" t="s">
        <v>393</v>
      </c>
      <c r="B289" t="s">
        <v>394</v>
      </c>
      <c r="C289">
        <v>0</v>
      </c>
      <c r="D289">
        <v>0</v>
      </c>
      <c r="E289">
        <v>0</v>
      </c>
      <c r="F289">
        <v>0</v>
      </c>
      <c r="G289">
        <v>0</v>
      </c>
      <c r="H289">
        <v>0</v>
      </c>
      <c r="I289">
        <v>0</v>
      </c>
      <c r="J289">
        <v>0</v>
      </c>
      <c r="K289">
        <v>0</v>
      </c>
      <c r="L289">
        <v>0</v>
      </c>
      <c r="M289">
        <v>0</v>
      </c>
      <c r="N289">
        <v>0</v>
      </c>
      <c r="O289">
        <v>0</v>
      </c>
      <c r="P289" s="46">
        <v>0</v>
      </c>
      <c r="Q289" s="46">
        <f t="shared" si="12"/>
        <v>0</v>
      </c>
      <c r="R289">
        <v>0</v>
      </c>
      <c r="S289">
        <v>0</v>
      </c>
      <c r="T289">
        <v>0</v>
      </c>
      <c r="U289">
        <v>0</v>
      </c>
      <c r="V289">
        <v>0</v>
      </c>
      <c r="W289">
        <v>0</v>
      </c>
      <c r="X289">
        <v>0</v>
      </c>
      <c r="Y289">
        <v>0</v>
      </c>
      <c r="Z289">
        <v>0</v>
      </c>
      <c r="AA289">
        <v>0</v>
      </c>
      <c r="AB289">
        <v>0</v>
      </c>
      <c r="AC289">
        <v>0</v>
      </c>
      <c r="AD289">
        <v>0</v>
      </c>
      <c r="AE289">
        <v>0</v>
      </c>
      <c r="AF289">
        <v>0</v>
      </c>
      <c r="AG289">
        <v>0</v>
      </c>
      <c r="AH289">
        <v>0</v>
      </c>
      <c r="AK289" s="70">
        <f t="shared" si="13"/>
        <v>0</v>
      </c>
      <c r="AM289" s="70">
        <f>VLOOKUP(B289,Totalt!B288:AU761,39,FALSE)</f>
        <v>0</v>
      </c>
      <c r="AP289" s="70">
        <f t="shared" si="14"/>
        <v>0</v>
      </c>
    </row>
    <row r="290" spans="1:42" x14ac:dyDescent="0.25">
      <c r="A290" t="s">
        <v>393</v>
      </c>
      <c r="B290" t="s">
        <v>395</v>
      </c>
      <c r="C290">
        <v>0</v>
      </c>
      <c r="D290">
        <v>0</v>
      </c>
      <c r="E290">
        <v>0</v>
      </c>
      <c r="F290">
        <v>0</v>
      </c>
      <c r="G290">
        <v>0</v>
      </c>
      <c r="H290">
        <v>0</v>
      </c>
      <c r="I290">
        <v>0</v>
      </c>
      <c r="J290">
        <v>0</v>
      </c>
      <c r="K290">
        <v>0</v>
      </c>
      <c r="L290">
        <v>0</v>
      </c>
      <c r="M290">
        <v>0</v>
      </c>
      <c r="N290">
        <v>0</v>
      </c>
      <c r="O290">
        <v>0</v>
      </c>
      <c r="P290" s="46">
        <v>0</v>
      </c>
      <c r="Q290" s="46">
        <f t="shared" si="12"/>
        <v>0</v>
      </c>
      <c r="R290">
        <v>0</v>
      </c>
      <c r="S290">
        <v>0</v>
      </c>
      <c r="T290">
        <v>0</v>
      </c>
      <c r="U290">
        <v>0</v>
      </c>
      <c r="V290">
        <v>0</v>
      </c>
      <c r="W290">
        <v>0</v>
      </c>
      <c r="X290">
        <v>0</v>
      </c>
      <c r="Y290">
        <v>0</v>
      </c>
      <c r="Z290">
        <v>0</v>
      </c>
      <c r="AA290">
        <v>0</v>
      </c>
      <c r="AB290">
        <v>0</v>
      </c>
      <c r="AC290">
        <v>0</v>
      </c>
      <c r="AD290">
        <v>0</v>
      </c>
      <c r="AE290">
        <v>0</v>
      </c>
      <c r="AF290">
        <v>0</v>
      </c>
      <c r="AG290">
        <v>0</v>
      </c>
      <c r="AH290">
        <v>0</v>
      </c>
      <c r="AK290" s="70">
        <f t="shared" si="13"/>
        <v>0</v>
      </c>
      <c r="AM290" s="70">
        <f>VLOOKUP(B290,Totalt!B289:AU762,39,FALSE)</f>
        <v>0</v>
      </c>
      <c r="AP290" s="70">
        <f t="shared" si="14"/>
        <v>0</v>
      </c>
    </row>
    <row r="291" spans="1:42" x14ac:dyDescent="0.25">
      <c r="A291" t="s">
        <v>393</v>
      </c>
      <c r="B291" t="s">
        <v>396</v>
      </c>
      <c r="C291">
        <v>0</v>
      </c>
      <c r="D291">
        <v>0</v>
      </c>
      <c r="E291">
        <v>1</v>
      </c>
      <c r="F291">
        <v>0</v>
      </c>
      <c r="G291">
        <v>4.0999999999999996</v>
      </c>
      <c r="H291">
        <v>1</v>
      </c>
      <c r="I291">
        <v>0</v>
      </c>
      <c r="J291">
        <v>0</v>
      </c>
      <c r="K291">
        <v>0</v>
      </c>
      <c r="L291">
        <v>0</v>
      </c>
      <c r="M291">
        <v>2.3928099999999999</v>
      </c>
      <c r="N291">
        <v>0</v>
      </c>
      <c r="O291">
        <v>0</v>
      </c>
      <c r="P291" s="46">
        <v>31.6</v>
      </c>
      <c r="Q291" s="46">
        <f t="shared" si="12"/>
        <v>15.8</v>
      </c>
      <c r="R291">
        <v>0</v>
      </c>
      <c r="S291">
        <v>0</v>
      </c>
      <c r="T291">
        <v>106.16800000000001</v>
      </c>
      <c r="U291">
        <v>0</v>
      </c>
      <c r="V291">
        <v>0</v>
      </c>
      <c r="W291">
        <v>0</v>
      </c>
      <c r="X291">
        <v>4.2928100000000002</v>
      </c>
      <c r="Y291">
        <v>0</v>
      </c>
      <c r="Z291">
        <v>24</v>
      </c>
      <c r="AA291">
        <v>0</v>
      </c>
      <c r="AB291">
        <v>0.04</v>
      </c>
      <c r="AC291">
        <v>0.1</v>
      </c>
      <c r="AD291">
        <v>0</v>
      </c>
      <c r="AE291">
        <v>0</v>
      </c>
      <c r="AF291">
        <v>0</v>
      </c>
      <c r="AG291">
        <v>0</v>
      </c>
      <c r="AH291">
        <v>174.69361999999998</v>
      </c>
      <c r="AK291" s="70">
        <f t="shared" si="13"/>
        <v>156.50080999999997</v>
      </c>
      <c r="AM291" s="70">
        <f>VLOOKUP(B291,Totalt!B290:AU763,39,FALSE)</f>
        <v>156.50081</v>
      </c>
      <c r="AP291" s="70">
        <f t="shared" si="14"/>
        <v>0</v>
      </c>
    </row>
    <row r="292" spans="1:42" x14ac:dyDescent="0.25">
      <c r="A292" t="s">
        <v>393</v>
      </c>
      <c r="B292" t="s">
        <v>397</v>
      </c>
      <c r="C292">
        <v>0</v>
      </c>
      <c r="D292">
        <v>0</v>
      </c>
      <c r="E292">
        <v>0</v>
      </c>
      <c r="F292">
        <v>0</v>
      </c>
      <c r="G292">
        <v>0</v>
      </c>
      <c r="H292">
        <v>0</v>
      </c>
      <c r="I292">
        <v>0</v>
      </c>
      <c r="J292">
        <v>0</v>
      </c>
      <c r="K292">
        <v>0</v>
      </c>
      <c r="L292">
        <v>0</v>
      </c>
      <c r="M292">
        <v>0</v>
      </c>
      <c r="N292">
        <v>0</v>
      </c>
      <c r="O292">
        <v>0</v>
      </c>
      <c r="P292" s="46">
        <v>0</v>
      </c>
      <c r="Q292" s="46">
        <f t="shared" si="12"/>
        <v>0</v>
      </c>
      <c r="R292">
        <v>0</v>
      </c>
      <c r="S292">
        <v>0</v>
      </c>
      <c r="T292">
        <v>0</v>
      </c>
      <c r="U292">
        <v>0</v>
      </c>
      <c r="V292">
        <v>0</v>
      </c>
      <c r="W292">
        <v>0</v>
      </c>
      <c r="X292">
        <v>0</v>
      </c>
      <c r="Y292">
        <v>0</v>
      </c>
      <c r="Z292">
        <v>0</v>
      </c>
      <c r="AA292">
        <v>0</v>
      </c>
      <c r="AB292">
        <v>0</v>
      </c>
      <c r="AC292">
        <v>0</v>
      </c>
      <c r="AD292">
        <v>0</v>
      </c>
      <c r="AE292">
        <v>0</v>
      </c>
      <c r="AF292">
        <v>0</v>
      </c>
      <c r="AG292">
        <v>0</v>
      </c>
      <c r="AH292">
        <v>0</v>
      </c>
      <c r="AK292" s="70">
        <f t="shared" si="13"/>
        <v>0</v>
      </c>
      <c r="AM292" s="70">
        <f>VLOOKUP(B292,Totalt!B291:AU764,39,FALSE)</f>
        <v>0</v>
      </c>
      <c r="AP292" s="70">
        <f t="shared" si="14"/>
        <v>0</v>
      </c>
    </row>
    <row r="293" spans="1:42" x14ac:dyDescent="0.25">
      <c r="A293" t="s">
        <v>393</v>
      </c>
      <c r="B293" t="s">
        <v>398</v>
      </c>
      <c r="C293">
        <v>0</v>
      </c>
      <c r="D293">
        <v>0</v>
      </c>
      <c r="E293">
        <v>0</v>
      </c>
      <c r="F293">
        <v>0</v>
      </c>
      <c r="G293">
        <v>0</v>
      </c>
      <c r="H293">
        <v>0</v>
      </c>
      <c r="I293">
        <v>0</v>
      </c>
      <c r="J293">
        <v>0</v>
      </c>
      <c r="K293">
        <v>0</v>
      </c>
      <c r="L293">
        <v>0</v>
      </c>
      <c r="M293">
        <v>0</v>
      </c>
      <c r="N293">
        <v>0</v>
      </c>
      <c r="O293">
        <v>0</v>
      </c>
      <c r="P293" s="46">
        <v>0</v>
      </c>
      <c r="Q293" s="46">
        <f t="shared" si="12"/>
        <v>0</v>
      </c>
      <c r="R293">
        <v>0</v>
      </c>
      <c r="S293">
        <v>0</v>
      </c>
      <c r="T293">
        <v>0</v>
      </c>
      <c r="U293">
        <v>0</v>
      </c>
      <c r="V293">
        <v>0</v>
      </c>
      <c r="W293">
        <v>0</v>
      </c>
      <c r="X293">
        <v>0</v>
      </c>
      <c r="Y293">
        <v>0</v>
      </c>
      <c r="Z293">
        <v>0</v>
      </c>
      <c r="AA293">
        <v>0</v>
      </c>
      <c r="AB293">
        <v>0</v>
      </c>
      <c r="AC293">
        <v>0</v>
      </c>
      <c r="AD293">
        <v>0</v>
      </c>
      <c r="AE293">
        <v>0</v>
      </c>
      <c r="AF293">
        <v>0</v>
      </c>
      <c r="AG293">
        <v>0</v>
      </c>
      <c r="AH293">
        <v>0</v>
      </c>
      <c r="AK293" s="70">
        <f t="shared" si="13"/>
        <v>0</v>
      </c>
      <c r="AM293" s="70">
        <f>VLOOKUP(B293,Totalt!B292:AU765,39,FALSE)</f>
        <v>0</v>
      </c>
      <c r="AP293" s="70">
        <f t="shared" si="14"/>
        <v>0</v>
      </c>
    </row>
    <row r="294" spans="1:42" x14ac:dyDescent="0.25">
      <c r="A294" t="s">
        <v>399</v>
      </c>
      <c r="B294" t="s">
        <v>400</v>
      </c>
      <c r="C294">
        <v>0</v>
      </c>
      <c r="D294">
        <v>0</v>
      </c>
      <c r="E294">
        <v>0</v>
      </c>
      <c r="F294">
        <v>0</v>
      </c>
      <c r="G294">
        <v>0</v>
      </c>
      <c r="H294">
        <v>0</v>
      </c>
      <c r="I294">
        <v>2</v>
      </c>
      <c r="J294">
        <v>0</v>
      </c>
      <c r="K294">
        <v>0</v>
      </c>
      <c r="L294">
        <v>32.737000000000002</v>
      </c>
      <c r="M294">
        <v>2.1181999999999999</v>
      </c>
      <c r="N294">
        <v>0</v>
      </c>
      <c r="O294">
        <v>13.023899999999999</v>
      </c>
      <c r="P294" s="46">
        <v>72.400000000000006</v>
      </c>
      <c r="Q294" s="46">
        <f t="shared" si="12"/>
        <v>36.200000000000003</v>
      </c>
      <c r="R294">
        <v>0</v>
      </c>
      <c r="S294">
        <v>45.551900000000003</v>
      </c>
      <c r="T294">
        <v>0</v>
      </c>
      <c r="U294">
        <v>0</v>
      </c>
      <c r="V294">
        <v>0</v>
      </c>
      <c r="W294">
        <v>78.533799999999999</v>
      </c>
      <c r="X294">
        <v>9.7181999999999995</v>
      </c>
      <c r="Y294">
        <v>8.9885800000000007</v>
      </c>
      <c r="Z294">
        <v>78.400000000000006</v>
      </c>
      <c r="AA294">
        <v>0</v>
      </c>
      <c r="AB294">
        <v>0</v>
      </c>
      <c r="AC294">
        <v>0</v>
      </c>
      <c r="AD294">
        <v>0</v>
      </c>
      <c r="AE294">
        <v>5.0999999999999996</v>
      </c>
      <c r="AF294">
        <v>0.99520500000000001</v>
      </c>
      <c r="AG294">
        <v>0</v>
      </c>
      <c r="AH294">
        <v>349.56678500000004</v>
      </c>
      <c r="AK294" s="70">
        <f t="shared" si="13"/>
        <v>311.24858500000005</v>
      </c>
      <c r="AM294" s="70">
        <f>VLOOKUP(B294,Totalt!B293:AU766,39,FALSE)</f>
        <v>311.24858500000005</v>
      </c>
      <c r="AP294" s="70">
        <f t="shared" si="14"/>
        <v>0</v>
      </c>
    </row>
    <row r="295" spans="1:42" x14ac:dyDescent="0.25">
      <c r="A295" t="s">
        <v>401</v>
      </c>
      <c r="B295" t="s">
        <v>402</v>
      </c>
      <c r="C295">
        <v>0</v>
      </c>
      <c r="D295">
        <v>0</v>
      </c>
      <c r="E295">
        <v>6</v>
      </c>
      <c r="F295">
        <v>0</v>
      </c>
      <c r="G295">
        <v>0</v>
      </c>
      <c r="H295">
        <v>0</v>
      </c>
      <c r="I295">
        <v>1.8</v>
      </c>
      <c r="J295">
        <v>0</v>
      </c>
      <c r="K295">
        <v>0</v>
      </c>
      <c r="L295">
        <v>87</v>
      </c>
      <c r="M295">
        <v>0</v>
      </c>
      <c r="N295">
        <v>0</v>
      </c>
      <c r="O295">
        <v>0</v>
      </c>
      <c r="P295" s="46">
        <v>26.8</v>
      </c>
      <c r="Q295" s="46">
        <f t="shared" si="12"/>
        <v>13.4</v>
      </c>
      <c r="R295">
        <v>0</v>
      </c>
      <c r="S295">
        <v>0</v>
      </c>
      <c r="T295">
        <v>0</v>
      </c>
      <c r="U295">
        <v>0</v>
      </c>
      <c r="V295">
        <v>0</v>
      </c>
      <c r="W295">
        <v>0</v>
      </c>
      <c r="X295">
        <v>1.63</v>
      </c>
      <c r="Y295">
        <v>0</v>
      </c>
      <c r="Z295">
        <v>0</v>
      </c>
      <c r="AA295">
        <v>0</v>
      </c>
      <c r="AB295">
        <v>0</v>
      </c>
      <c r="AC295">
        <v>0</v>
      </c>
      <c r="AD295">
        <v>0</v>
      </c>
      <c r="AE295">
        <v>0</v>
      </c>
      <c r="AF295">
        <v>0</v>
      </c>
      <c r="AG295">
        <v>0</v>
      </c>
      <c r="AH295">
        <v>123.22999999999999</v>
      </c>
      <c r="AK295" s="70">
        <f t="shared" si="13"/>
        <v>109.82999999999998</v>
      </c>
      <c r="AM295" s="70">
        <f>VLOOKUP(B295,Totalt!B294:AU767,39,FALSE)</f>
        <v>109.83</v>
      </c>
      <c r="AP295" s="70">
        <f t="shared" si="14"/>
        <v>0</v>
      </c>
    </row>
    <row r="296" spans="1:42" x14ac:dyDescent="0.25">
      <c r="A296" t="s">
        <v>403</v>
      </c>
      <c r="B296" t="s">
        <v>404</v>
      </c>
      <c r="C296">
        <v>0</v>
      </c>
      <c r="D296">
        <v>0</v>
      </c>
      <c r="E296">
        <v>0</v>
      </c>
      <c r="F296">
        <v>0</v>
      </c>
      <c r="G296">
        <v>0</v>
      </c>
      <c r="H296">
        <v>4.9000000000000002E-2</v>
      </c>
      <c r="I296">
        <v>6.5000000000000002E-2</v>
      </c>
      <c r="J296">
        <v>0</v>
      </c>
      <c r="K296">
        <v>0</v>
      </c>
      <c r="L296">
        <v>0</v>
      </c>
      <c r="M296">
        <v>0</v>
      </c>
      <c r="N296">
        <v>0</v>
      </c>
      <c r="O296">
        <v>0</v>
      </c>
      <c r="P296" s="46">
        <v>0</v>
      </c>
      <c r="Q296" s="46">
        <f t="shared" si="12"/>
        <v>0</v>
      </c>
      <c r="R296">
        <v>0</v>
      </c>
      <c r="S296">
        <v>0</v>
      </c>
      <c r="T296">
        <v>0</v>
      </c>
      <c r="U296">
        <v>0</v>
      </c>
      <c r="V296">
        <v>0</v>
      </c>
      <c r="W296">
        <v>0</v>
      </c>
      <c r="X296">
        <v>0.139733</v>
      </c>
      <c r="Y296">
        <v>0</v>
      </c>
      <c r="Z296">
        <v>10.138</v>
      </c>
      <c r="AA296">
        <v>0</v>
      </c>
      <c r="AB296">
        <v>0</v>
      </c>
      <c r="AC296">
        <v>0</v>
      </c>
      <c r="AD296">
        <v>0</v>
      </c>
      <c r="AE296">
        <v>0</v>
      </c>
      <c r="AF296">
        <v>0</v>
      </c>
      <c r="AG296">
        <v>0</v>
      </c>
      <c r="AH296">
        <v>10.391733</v>
      </c>
      <c r="AK296" s="70">
        <f t="shared" si="13"/>
        <v>10.391733</v>
      </c>
      <c r="AM296" s="70">
        <f>VLOOKUP(B296,Totalt!B295:AU768,39,FALSE)</f>
        <v>10.391732999999999</v>
      </c>
      <c r="AP296" s="70">
        <f t="shared" si="14"/>
        <v>0</v>
      </c>
    </row>
    <row r="297" spans="1:42" x14ac:dyDescent="0.25">
      <c r="A297" t="s">
        <v>403</v>
      </c>
      <c r="B297" t="s">
        <v>405</v>
      </c>
      <c r="C297">
        <v>0</v>
      </c>
      <c r="D297">
        <v>0</v>
      </c>
      <c r="E297">
        <v>0</v>
      </c>
      <c r="F297">
        <v>0</v>
      </c>
      <c r="G297">
        <v>0</v>
      </c>
      <c r="H297">
        <v>0</v>
      </c>
      <c r="I297">
        <v>5.8999999999999997E-2</v>
      </c>
      <c r="J297">
        <v>0</v>
      </c>
      <c r="K297">
        <v>0</v>
      </c>
      <c r="L297">
        <v>0</v>
      </c>
      <c r="M297">
        <v>0</v>
      </c>
      <c r="N297">
        <v>0</v>
      </c>
      <c r="O297">
        <v>0</v>
      </c>
      <c r="P297" s="46">
        <v>0</v>
      </c>
      <c r="Q297" s="46">
        <f t="shared" si="12"/>
        <v>0</v>
      </c>
      <c r="R297">
        <v>0</v>
      </c>
      <c r="S297">
        <v>0</v>
      </c>
      <c r="T297">
        <v>0</v>
      </c>
      <c r="U297">
        <v>0</v>
      </c>
      <c r="V297">
        <v>0</v>
      </c>
      <c r="W297">
        <v>0</v>
      </c>
      <c r="X297">
        <v>8.8200000000000001E-2</v>
      </c>
      <c r="Y297">
        <v>0</v>
      </c>
      <c r="Z297">
        <v>10.539</v>
      </c>
      <c r="AA297">
        <v>0</v>
      </c>
      <c r="AB297">
        <v>0</v>
      </c>
      <c r="AC297">
        <v>0</v>
      </c>
      <c r="AD297">
        <v>0</v>
      </c>
      <c r="AE297">
        <v>0</v>
      </c>
      <c r="AF297">
        <v>0</v>
      </c>
      <c r="AG297">
        <v>0</v>
      </c>
      <c r="AH297">
        <v>10.686199999999999</v>
      </c>
      <c r="AK297" s="70">
        <f t="shared" si="13"/>
        <v>10.686199999999999</v>
      </c>
      <c r="AM297" s="70">
        <f>VLOOKUP(B297,Totalt!B296:AU769,39,FALSE)</f>
        <v>10.686199999999999</v>
      </c>
      <c r="AP297" s="70">
        <f t="shared" si="14"/>
        <v>0</v>
      </c>
    </row>
    <row r="298" spans="1:42" x14ac:dyDescent="0.25">
      <c r="A298" t="s">
        <v>403</v>
      </c>
      <c r="B298" t="s">
        <v>406</v>
      </c>
      <c r="C298">
        <v>0</v>
      </c>
      <c r="D298">
        <v>0</v>
      </c>
      <c r="E298">
        <v>0</v>
      </c>
      <c r="F298">
        <v>6.9409999999999998</v>
      </c>
      <c r="G298">
        <v>0</v>
      </c>
      <c r="H298">
        <v>0.26600000000000001</v>
      </c>
      <c r="I298">
        <v>0.53300000000000003</v>
      </c>
      <c r="J298">
        <v>0</v>
      </c>
      <c r="K298">
        <v>0</v>
      </c>
      <c r="L298">
        <v>0</v>
      </c>
      <c r="M298">
        <v>0</v>
      </c>
      <c r="N298">
        <v>0</v>
      </c>
      <c r="O298">
        <v>0</v>
      </c>
      <c r="P298" s="46">
        <v>0</v>
      </c>
      <c r="Q298" s="46">
        <f t="shared" si="12"/>
        <v>0</v>
      </c>
      <c r="R298">
        <v>0</v>
      </c>
      <c r="S298">
        <v>7.8789999999999996</v>
      </c>
      <c r="T298">
        <v>0</v>
      </c>
      <c r="U298">
        <v>0</v>
      </c>
      <c r="V298">
        <v>0</v>
      </c>
      <c r="W298">
        <v>0</v>
      </c>
      <c r="X298">
        <v>0.29899999999999999</v>
      </c>
      <c r="Y298">
        <v>0</v>
      </c>
      <c r="Z298">
        <v>3.4830000000000001</v>
      </c>
      <c r="AA298">
        <v>0</v>
      </c>
      <c r="AB298">
        <v>0</v>
      </c>
      <c r="AC298">
        <v>0</v>
      </c>
      <c r="AD298">
        <v>0</v>
      </c>
      <c r="AE298">
        <v>0</v>
      </c>
      <c r="AF298">
        <v>0</v>
      </c>
      <c r="AG298">
        <v>0</v>
      </c>
      <c r="AH298">
        <v>19.401</v>
      </c>
      <c r="AK298" s="70">
        <f t="shared" si="13"/>
        <v>19.401</v>
      </c>
      <c r="AM298" s="70">
        <f>VLOOKUP(B298,Totalt!B297:AU770,39,FALSE)</f>
        <v>19.400999999999996</v>
      </c>
      <c r="AP298" s="70">
        <f t="shared" si="14"/>
        <v>0</v>
      </c>
    </row>
    <row r="299" spans="1:42" x14ac:dyDescent="0.25">
      <c r="A299" t="s">
        <v>403</v>
      </c>
      <c r="B299" t="s">
        <v>407</v>
      </c>
      <c r="C299">
        <v>0</v>
      </c>
      <c r="D299">
        <v>0</v>
      </c>
      <c r="E299">
        <v>0</v>
      </c>
      <c r="F299">
        <v>0</v>
      </c>
      <c r="G299">
        <v>0</v>
      </c>
      <c r="H299">
        <v>0</v>
      </c>
      <c r="I299">
        <v>0.14299999999999999</v>
      </c>
      <c r="J299">
        <v>0</v>
      </c>
      <c r="K299">
        <v>0</v>
      </c>
      <c r="L299">
        <v>0</v>
      </c>
      <c r="M299">
        <v>0</v>
      </c>
      <c r="N299">
        <v>0</v>
      </c>
      <c r="O299">
        <v>0</v>
      </c>
      <c r="P299" s="46">
        <v>0</v>
      </c>
      <c r="Q299" s="46">
        <f t="shared" si="12"/>
        <v>0</v>
      </c>
      <c r="R299">
        <v>0</v>
      </c>
      <c r="S299">
        <v>0</v>
      </c>
      <c r="T299">
        <v>0</v>
      </c>
      <c r="U299">
        <v>0</v>
      </c>
      <c r="V299">
        <v>0</v>
      </c>
      <c r="W299">
        <v>0</v>
      </c>
      <c r="X299">
        <v>0.10299999999999999</v>
      </c>
      <c r="Y299">
        <v>0</v>
      </c>
      <c r="Z299">
        <v>11.978</v>
      </c>
      <c r="AA299">
        <v>0</v>
      </c>
      <c r="AB299">
        <v>0</v>
      </c>
      <c r="AC299">
        <v>0</v>
      </c>
      <c r="AD299">
        <v>0</v>
      </c>
      <c r="AE299">
        <v>0</v>
      </c>
      <c r="AF299">
        <v>0</v>
      </c>
      <c r="AG299">
        <v>0</v>
      </c>
      <c r="AH299">
        <v>12.224</v>
      </c>
      <c r="AK299" s="70">
        <f t="shared" si="13"/>
        <v>12.224</v>
      </c>
      <c r="AM299" s="70">
        <f>VLOOKUP(B299,Totalt!B298:AU771,39,FALSE)</f>
        <v>12.224</v>
      </c>
      <c r="AP299" s="70">
        <f t="shared" si="14"/>
        <v>0</v>
      </c>
    </row>
    <row r="300" spans="1:42" x14ac:dyDescent="0.25">
      <c r="A300" t="s">
        <v>403</v>
      </c>
      <c r="B300" t="s">
        <v>408</v>
      </c>
      <c r="C300">
        <v>0</v>
      </c>
      <c r="D300">
        <v>0</v>
      </c>
      <c r="E300">
        <v>0</v>
      </c>
      <c r="F300">
        <v>0</v>
      </c>
      <c r="G300">
        <v>0</v>
      </c>
      <c r="H300">
        <v>0</v>
      </c>
      <c r="I300">
        <v>0.14699999999999999</v>
      </c>
      <c r="J300">
        <v>0</v>
      </c>
      <c r="K300">
        <v>0</v>
      </c>
      <c r="L300">
        <v>0</v>
      </c>
      <c r="M300">
        <v>0</v>
      </c>
      <c r="N300">
        <v>0</v>
      </c>
      <c r="O300">
        <v>0</v>
      </c>
      <c r="P300" s="46">
        <v>0</v>
      </c>
      <c r="Q300" s="46">
        <f t="shared" si="12"/>
        <v>0</v>
      </c>
      <c r="R300">
        <v>0</v>
      </c>
      <c r="S300">
        <v>0</v>
      </c>
      <c r="T300">
        <v>0</v>
      </c>
      <c r="U300">
        <v>0</v>
      </c>
      <c r="V300">
        <v>0</v>
      </c>
      <c r="W300">
        <v>0</v>
      </c>
      <c r="X300">
        <v>4.99E-2</v>
      </c>
      <c r="Y300">
        <v>0</v>
      </c>
      <c r="Z300">
        <v>1.2370000000000001</v>
      </c>
      <c r="AA300">
        <v>0</v>
      </c>
      <c r="AB300">
        <v>0</v>
      </c>
      <c r="AC300">
        <v>0</v>
      </c>
      <c r="AD300">
        <v>0</v>
      </c>
      <c r="AE300">
        <v>0</v>
      </c>
      <c r="AF300">
        <v>0</v>
      </c>
      <c r="AG300">
        <v>7.4388199999999998</v>
      </c>
      <c r="AH300">
        <v>8.8727199999999993</v>
      </c>
      <c r="AK300" s="70">
        <f t="shared" si="13"/>
        <v>8.8727199999999993</v>
      </c>
      <c r="AM300" s="70">
        <f>VLOOKUP(B300,Totalt!B299:AU772,39,FALSE)</f>
        <v>8.8727199999999993</v>
      </c>
      <c r="AP300" s="70">
        <f t="shared" si="14"/>
        <v>0</v>
      </c>
    </row>
    <row r="301" spans="1:42" x14ac:dyDescent="0.25">
      <c r="A301" t="s">
        <v>403</v>
      </c>
      <c r="B301" t="s">
        <v>409</v>
      </c>
      <c r="C301">
        <v>0</v>
      </c>
      <c r="D301">
        <v>0</v>
      </c>
      <c r="E301">
        <v>0</v>
      </c>
      <c r="F301">
        <v>0</v>
      </c>
      <c r="G301">
        <v>0</v>
      </c>
      <c r="H301">
        <v>0</v>
      </c>
      <c r="I301">
        <v>0</v>
      </c>
      <c r="J301">
        <v>0</v>
      </c>
      <c r="K301">
        <v>0</v>
      </c>
      <c r="L301">
        <v>0</v>
      </c>
      <c r="M301">
        <v>0</v>
      </c>
      <c r="N301">
        <v>0</v>
      </c>
      <c r="O301">
        <v>0</v>
      </c>
      <c r="P301" s="46">
        <v>0</v>
      </c>
      <c r="Q301" s="46">
        <f t="shared" si="12"/>
        <v>0</v>
      </c>
      <c r="R301">
        <v>0</v>
      </c>
      <c r="S301">
        <v>0</v>
      </c>
      <c r="T301">
        <v>0</v>
      </c>
      <c r="U301">
        <v>0</v>
      </c>
      <c r="V301">
        <v>0</v>
      </c>
      <c r="W301">
        <v>0</v>
      </c>
      <c r="X301">
        <v>0</v>
      </c>
      <c r="Y301">
        <v>0</v>
      </c>
      <c r="Z301">
        <v>0</v>
      </c>
      <c r="AA301">
        <v>0</v>
      </c>
      <c r="AB301">
        <v>0</v>
      </c>
      <c r="AC301">
        <v>0</v>
      </c>
      <c r="AD301">
        <v>0</v>
      </c>
      <c r="AE301">
        <v>0</v>
      </c>
      <c r="AF301">
        <v>0</v>
      </c>
      <c r="AG301">
        <v>0</v>
      </c>
      <c r="AH301">
        <v>0</v>
      </c>
      <c r="AK301" s="70">
        <f t="shared" si="13"/>
        <v>0</v>
      </c>
      <c r="AM301" s="70">
        <f>VLOOKUP(B301,Totalt!B300:AU773,39,FALSE)</f>
        <v>0</v>
      </c>
      <c r="AP301" s="70">
        <f t="shared" si="14"/>
        <v>0</v>
      </c>
    </row>
    <row r="302" spans="1:42" x14ac:dyDescent="0.25">
      <c r="A302" t="s">
        <v>403</v>
      </c>
      <c r="B302" t="s">
        <v>410</v>
      </c>
      <c r="C302">
        <v>0</v>
      </c>
      <c r="D302">
        <v>0</v>
      </c>
      <c r="E302">
        <v>0</v>
      </c>
      <c r="F302">
        <v>0</v>
      </c>
      <c r="G302">
        <v>0</v>
      </c>
      <c r="H302">
        <v>8.4000000000000005E-2</v>
      </c>
      <c r="I302">
        <v>7.0000000000000001E-3</v>
      </c>
      <c r="J302">
        <v>0</v>
      </c>
      <c r="K302">
        <v>0</v>
      </c>
      <c r="L302">
        <v>0</v>
      </c>
      <c r="M302">
        <v>0</v>
      </c>
      <c r="N302">
        <v>0</v>
      </c>
      <c r="O302">
        <v>0</v>
      </c>
      <c r="P302" s="46">
        <v>0</v>
      </c>
      <c r="Q302" s="46">
        <f t="shared" si="12"/>
        <v>0</v>
      </c>
      <c r="R302">
        <v>0</v>
      </c>
      <c r="S302">
        <v>0</v>
      </c>
      <c r="T302">
        <v>0</v>
      </c>
      <c r="U302">
        <v>0</v>
      </c>
      <c r="V302">
        <v>0</v>
      </c>
      <c r="W302">
        <v>0</v>
      </c>
      <c r="X302">
        <v>5.5278000000000001E-2</v>
      </c>
      <c r="Y302">
        <v>0</v>
      </c>
      <c r="Z302">
        <v>7.0119999999999996</v>
      </c>
      <c r="AA302">
        <v>0</v>
      </c>
      <c r="AB302">
        <v>0</v>
      </c>
      <c r="AC302">
        <v>0</v>
      </c>
      <c r="AD302">
        <v>0</v>
      </c>
      <c r="AE302">
        <v>0</v>
      </c>
      <c r="AF302">
        <v>0</v>
      </c>
      <c r="AG302">
        <v>0</v>
      </c>
      <c r="AH302">
        <v>7.1582779999999993</v>
      </c>
      <c r="AK302" s="70">
        <f t="shared" si="13"/>
        <v>7.1582779999999993</v>
      </c>
      <c r="AM302" s="70">
        <f>VLOOKUP(B302,Totalt!B301:AU774,39,FALSE)</f>
        <v>7.1582779999999993</v>
      </c>
      <c r="AP302" s="70">
        <f t="shared" si="14"/>
        <v>0</v>
      </c>
    </row>
    <row r="303" spans="1:42" x14ac:dyDescent="0.25">
      <c r="A303" t="s">
        <v>403</v>
      </c>
      <c r="B303" t="s">
        <v>411</v>
      </c>
      <c r="C303">
        <v>0</v>
      </c>
      <c r="D303">
        <v>0</v>
      </c>
      <c r="E303">
        <v>0</v>
      </c>
      <c r="F303">
        <v>0</v>
      </c>
      <c r="G303">
        <v>0</v>
      </c>
      <c r="H303">
        <v>0</v>
      </c>
      <c r="I303">
        <v>0.105</v>
      </c>
      <c r="J303">
        <v>0</v>
      </c>
      <c r="K303">
        <v>0</v>
      </c>
      <c r="L303">
        <v>0</v>
      </c>
      <c r="M303">
        <v>0</v>
      </c>
      <c r="N303">
        <v>0</v>
      </c>
      <c r="O303">
        <v>0</v>
      </c>
      <c r="P303" s="46">
        <v>0</v>
      </c>
      <c r="Q303" s="46">
        <f t="shared" si="12"/>
        <v>0</v>
      </c>
      <c r="R303">
        <v>0</v>
      </c>
      <c r="S303">
        <v>0</v>
      </c>
      <c r="T303">
        <v>0</v>
      </c>
      <c r="U303">
        <v>0</v>
      </c>
      <c r="V303">
        <v>0</v>
      </c>
      <c r="W303">
        <v>0</v>
      </c>
      <c r="X303">
        <v>3.5000000000000003E-2</v>
      </c>
      <c r="Y303">
        <v>0</v>
      </c>
      <c r="Z303">
        <v>3.5409999999999999</v>
      </c>
      <c r="AA303">
        <v>0</v>
      </c>
      <c r="AB303">
        <v>0</v>
      </c>
      <c r="AC303">
        <v>0</v>
      </c>
      <c r="AD303">
        <v>0</v>
      </c>
      <c r="AE303">
        <v>0</v>
      </c>
      <c r="AF303">
        <v>0</v>
      </c>
      <c r="AG303">
        <v>0</v>
      </c>
      <c r="AH303">
        <v>3.681</v>
      </c>
      <c r="AK303" s="70">
        <f t="shared" si="13"/>
        <v>3.681</v>
      </c>
      <c r="AM303" s="70">
        <f>VLOOKUP(B303,Totalt!B302:AU775,39,FALSE)</f>
        <v>3.681</v>
      </c>
      <c r="AP303" s="70">
        <f t="shared" si="14"/>
        <v>0</v>
      </c>
    </row>
    <row r="304" spans="1:42" x14ac:dyDescent="0.25">
      <c r="A304" t="s">
        <v>403</v>
      </c>
      <c r="B304" t="s">
        <v>412</v>
      </c>
      <c r="C304">
        <v>0</v>
      </c>
      <c r="D304">
        <v>0</v>
      </c>
      <c r="E304">
        <v>0</v>
      </c>
      <c r="F304">
        <v>12.7773</v>
      </c>
      <c r="G304">
        <v>0</v>
      </c>
      <c r="H304">
        <v>0</v>
      </c>
      <c r="I304">
        <v>8.1035800000000005E-2</v>
      </c>
      <c r="J304">
        <v>0.46500000000000002</v>
      </c>
      <c r="K304">
        <v>0</v>
      </c>
      <c r="L304">
        <v>31.2393</v>
      </c>
      <c r="M304">
        <v>2.4429599999999998</v>
      </c>
      <c r="N304">
        <v>0</v>
      </c>
      <c r="O304">
        <v>0</v>
      </c>
      <c r="P304" s="46">
        <v>0</v>
      </c>
      <c r="Q304" s="46">
        <f t="shared" si="12"/>
        <v>0</v>
      </c>
      <c r="R304">
        <v>0</v>
      </c>
      <c r="S304">
        <v>26.221699999999998</v>
      </c>
      <c r="T304">
        <v>5.7669800000000002</v>
      </c>
      <c r="U304">
        <v>0</v>
      </c>
      <c r="V304">
        <v>0</v>
      </c>
      <c r="W304">
        <v>26.226299999999998</v>
      </c>
      <c r="X304">
        <v>3.5662600000000002</v>
      </c>
      <c r="Y304">
        <v>0</v>
      </c>
      <c r="Z304">
        <v>0</v>
      </c>
      <c r="AA304">
        <v>0</v>
      </c>
      <c r="AB304">
        <v>0</v>
      </c>
      <c r="AC304">
        <v>0</v>
      </c>
      <c r="AD304">
        <v>0</v>
      </c>
      <c r="AE304">
        <v>0</v>
      </c>
      <c r="AF304">
        <v>0</v>
      </c>
      <c r="AG304">
        <v>0</v>
      </c>
      <c r="AH304">
        <v>108.78683580000001</v>
      </c>
      <c r="AK304" s="70">
        <f t="shared" si="13"/>
        <v>106.34387580000001</v>
      </c>
      <c r="AM304" s="70">
        <f>VLOOKUP(B304,Totalt!B303:AU776,39,FALSE)</f>
        <v>106.34387580000001</v>
      </c>
      <c r="AP304" s="70">
        <f t="shared" si="14"/>
        <v>0</v>
      </c>
    </row>
    <row r="305" spans="1:42" x14ac:dyDescent="0.25">
      <c r="A305" t="s">
        <v>403</v>
      </c>
      <c r="B305" t="s">
        <v>413</v>
      </c>
      <c r="C305">
        <v>0</v>
      </c>
      <c r="D305">
        <v>0</v>
      </c>
      <c r="E305">
        <v>0</v>
      </c>
      <c r="F305">
        <v>0</v>
      </c>
      <c r="G305">
        <v>0</v>
      </c>
      <c r="H305">
        <v>0</v>
      </c>
      <c r="I305">
        <v>1.2999999999999999E-2</v>
      </c>
      <c r="J305">
        <v>0</v>
      </c>
      <c r="K305">
        <v>0</v>
      </c>
      <c r="L305">
        <v>0</v>
      </c>
      <c r="M305">
        <v>0</v>
      </c>
      <c r="N305">
        <v>0</v>
      </c>
      <c r="O305">
        <v>0</v>
      </c>
      <c r="P305" s="46">
        <v>0</v>
      </c>
      <c r="Q305" s="46">
        <f t="shared" si="12"/>
        <v>0</v>
      </c>
      <c r="R305">
        <v>0</v>
      </c>
      <c r="S305">
        <v>0</v>
      </c>
      <c r="T305">
        <v>0</v>
      </c>
      <c r="U305">
        <v>0</v>
      </c>
      <c r="V305">
        <v>0</v>
      </c>
      <c r="W305">
        <v>0</v>
      </c>
      <c r="X305">
        <v>0.124</v>
      </c>
      <c r="Y305">
        <v>0</v>
      </c>
      <c r="Z305">
        <v>2.5209999999999999</v>
      </c>
      <c r="AA305">
        <v>0</v>
      </c>
      <c r="AB305">
        <v>0</v>
      </c>
      <c r="AC305">
        <v>0</v>
      </c>
      <c r="AD305">
        <v>0</v>
      </c>
      <c r="AE305">
        <v>0</v>
      </c>
      <c r="AF305">
        <v>0</v>
      </c>
      <c r="AG305">
        <v>0</v>
      </c>
      <c r="AH305">
        <v>2.6579999999999999</v>
      </c>
      <c r="AK305" s="70">
        <f t="shared" si="13"/>
        <v>2.6579999999999999</v>
      </c>
      <c r="AM305" s="70">
        <f>VLOOKUP(B305,Totalt!B304:AU777,39,FALSE)</f>
        <v>2.6579999999999999</v>
      </c>
      <c r="AP305" s="70">
        <f t="shared" si="14"/>
        <v>0</v>
      </c>
    </row>
    <row r="306" spans="1:42" x14ac:dyDescent="0.25">
      <c r="A306" t="s">
        <v>403</v>
      </c>
      <c r="B306" t="s">
        <v>414</v>
      </c>
      <c r="C306">
        <v>0</v>
      </c>
      <c r="D306">
        <v>0</v>
      </c>
      <c r="E306">
        <v>0</v>
      </c>
      <c r="F306">
        <v>54.701999999999998</v>
      </c>
      <c r="G306">
        <v>0</v>
      </c>
      <c r="H306">
        <v>0</v>
      </c>
      <c r="I306">
        <v>1.1719999999999999</v>
      </c>
      <c r="J306">
        <v>0</v>
      </c>
      <c r="K306">
        <v>0</v>
      </c>
      <c r="L306">
        <v>0</v>
      </c>
      <c r="M306">
        <v>2.4363899999999998</v>
      </c>
      <c r="N306">
        <v>0</v>
      </c>
      <c r="O306">
        <v>0</v>
      </c>
      <c r="P306" s="46">
        <v>0</v>
      </c>
      <c r="Q306" s="46">
        <f t="shared" si="12"/>
        <v>0</v>
      </c>
      <c r="R306">
        <v>0</v>
      </c>
      <c r="S306">
        <v>0</v>
      </c>
      <c r="T306">
        <v>0</v>
      </c>
      <c r="U306">
        <v>0</v>
      </c>
      <c r="V306">
        <v>0</v>
      </c>
      <c r="W306">
        <v>0</v>
      </c>
      <c r="X306">
        <v>2.74139</v>
      </c>
      <c r="Y306">
        <v>0</v>
      </c>
      <c r="Z306">
        <v>10.374499999999999</v>
      </c>
      <c r="AA306">
        <v>0</v>
      </c>
      <c r="AB306">
        <v>0</v>
      </c>
      <c r="AC306">
        <v>0</v>
      </c>
      <c r="AD306">
        <v>0</v>
      </c>
      <c r="AE306">
        <v>0</v>
      </c>
      <c r="AF306">
        <v>0</v>
      </c>
      <c r="AG306">
        <v>0</v>
      </c>
      <c r="AH306">
        <v>71.426280000000006</v>
      </c>
      <c r="AK306" s="70">
        <f t="shared" si="13"/>
        <v>68.989890000000003</v>
      </c>
      <c r="AM306" s="70">
        <f>VLOOKUP(B306,Totalt!B305:AU778,39,FALSE)</f>
        <v>68.989889999999988</v>
      </c>
      <c r="AP306" s="70">
        <f t="shared" si="14"/>
        <v>0</v>
      </c>
    </row>
    <row r="307" spans="1:42" x14ac:dyDescent="0.25">
      <c r="A307" t="s">
        <v>403</v>
      </c>
      <c r="B307" t="s">
        <v>415</v>
      </c>
      <c r="C307">
        <v>0</v>
      </c>
      <c r="D307">
        <v>0</v>
      </c>
      <c r="E307">
        <v>0</v>
      </c>
      <c r="F307">
        <v>0</v>
      </c>
      <c r="G307">
        <v>0</v>
      </c>
      <c r="H307">
        <v>0.42799999999999999</v>
      </c>
      <c r="I307">
        <v>1.135</v>
      </c>
      <c r="J307">
        <v>0</v>
      </c>
      <c r="K307">
        <v>0</v>
      </c>
      <c r="L307">
        <v>0</v>
      </c>
      <c r="M307">
        <v>0</v>
      </c>
      <c r="N307">
        <v>0</v>
      </c>
      <c r="O307">
        <v>0</v>
      </c>
      <c r="P307" s="46">
        <v>0</v>
      </c>
      <c r="Q307" s="46">
        <f t="shared" si="12"/>
        <v>0</v>
      </c>
      <c r="R307">
        <v>6.125</v>
      </c>
      <c r="S307">
        <v>0</v>
      </c>
      <c r="T307">
        <v>0</v>
      </c>
      <c r="U307">
        <v>0</v>
      </c>
      <c r="V307">
        <v>0</v>
      </c>
      <c r="W307">
        <v>0</v>
      </c>
      <c r="X307">
        <v>0.126</v>
      </c>
      <c r="Y307">
        <v>0</v>
      </c>
      <c r="Z307">
        <v>8.9350000000000005</v>
      </c>
      <c r="AA307">
        <v>0</v>
      </c>
      <c r="AB307">
        <v>0</v>
      </c>
      <c r="AC307">
        <v>0</v>
      </c>
      <c r="AD307">
        <v>0</v>
      </c>
      <c r="AE307">
        <v>0</v>
      </c>
      <c r="AF307">
        <v>0</v>
      </c>
      <c r="AG307">
        <v>0</v>
      </c>
      <c r="AH307">
        <v>16.749000000000002</v>
      </c>
      <c r="AK307" s="70">
        <f t="shared" si="13"/>
        <v>16.749000000000002</v>
      </c>
      <c r="AM307" s="70">
        <f>VLOOKUP(B307,Totalt!B306:AU779,39,FALSE)</f>
        <v>16.749000000000002</v>
      </c>
      <c r="AP307" s="70">
        <f t="shared" si="14"/>
        <v>0</v>
      </c>
    </row>
    <row r="308" spans="1:42" x14ac:dyDescent="0.25">
      <c r="A308" t="s">
        <v>403</v>
      </c>
      <c r="B308" t="s">
        <v>416</v>
      </c>
      <c r="C308">
        <v>0</v>
      </c>
      <c r="D308">
        <v>0</v>
      </c>
      <c r="E308">
        <v>0</v>
      </c>
      <c r="F308">
        <v>0</v>
      </c>
      <c r="G308">
        <v>0</v>
      </c>
      <c r="H308">
        <v>0</v>
      </c>
      <c r="I308">
        <v>7.4999999999999997E-2</v>
      </c>
      <c r="J308">
        <v>0</v>
      </c>
      <c r="K308">
        <v>0</v>
      </c>
      <c r="L308">
        <v>0</v>
      </c>
      <c r="M308">
        <v>0</v>
      </c>
      <c r="N308">
        <v>0</v>
      </c>
      <c r="O308">
        <v>0</v>
      </c>
      <c r="P308" s="46">
        <v>0</v>
      </c>
      <c r="Q308" s="46">
        <f t="shared" si="12"/>
        <v>0</v>
      </c>
      <c r="R308">
        <v>0</v>
      </c>
      <c r="S308">
        <v>0</v>
      </c>
      <c r="T308">
        <v>0</v>
      </c>
      <c r="U308">
        <v>0</v>
      </c>
      <c r="V308">
        <v>0</v>
      </c>
      <c r="W308">
        <v>0</v>
      </c>
      <c r="X308">
        <v>0.17799999999999999</v>
      </c>
      <c r="Y308">
        <v>0</v>
      </c>
      <c r="Z308">
        <v>12.554</v>
      </c>
      <c r="AA308">
        <v>0</v>
      </c>
      <c r="AB308">
        <v>0</v>
      </c>
      <c r="AC308">
        <v>0</v>
      </c>
      <c r="AD308">
        <v>0</v>
      </c>
      <c r="AE308">
        <v>0</v>
      </c>
      <c r="AF308">
        <v>0</v>
      </c>
      <c r="AG308">
        <v>0</v>
      </c>
      <c r="AH308">
        <v>12.807</v>
      </c>
      <c r="AK308" s="70">
        <f t="shared" si="13"/>
        <v>12.807</v>
      </c>
      <c r="AM308" s="70">
        <f>VLOOKUP(B308,Totalt!B307:AU780,39,FALSE)</f>
        <v>12.807</v>
      </c>
      <c r="AP308" s="70">
        <f t="shared" si="14"/>
        <v>0</v>
      </c>
    </row>
    <row r="309" spans="1:42" x14ac:dyDescent="0.25">
      <c r="A309" t="s">
        <v>403</v>
      </c>
      <c r="B309" t="s">
        <v>417</v>
      </c>
      <c r="C309">
        <v>0</v>
      </c>
      <c r="D309">
        <v>0</v>
      </c>
      <c r="E309">
        <v>0</v>
      </c>
      <c r="F309">
        <v>92.341499999999996</v>
      </c>
      <c r="G309">
        <v>0</v>
      </c>
      <c r="H309">
        <v>0</v>
      </c>
      <c r="I309">
        <v>0.54500000000000004</v>
      </c>
      <c r="J309">
        <v>2.56955</v>
      </c>
      <c r="K309">
        <v>0</v>
      </c>
      <c r="L309">
        <v>51.204700000000003</v>
      </c>
      <c r="M309">
        <v>9.8904300000000003</v>
      </c>
      <c r="N309">
        <v>0</v>
      </c>
      <c r="O309">
        <v>0</v>
      </c>
      <c r="P309" s="46">
        <v>0</v>
      </c>
      <c r="Q309" s="46">
        <f t="shared" si="12"/>
        <v>0</v>
      </c>
      <c r="R309">
        <v>0</v>
      </c>
      <c r="S309">
        <v>30.9223</v>
      </c>
      <c r="T309">
        <v>15.463200000000001</v>
      </c>
      <c r="U309">
        <v>0</v>
      </c>
      <c r="V309">
        <v>0</v>
      </c>
      <c r="W309">
        <v>57.9283</v>
      </c>
      <c r="X309">
        <v>10.805400000000001</v>
      </c>
      <c r="Y309">
        <v>0</v>
      </c>
      <c r="Z309">
        <v>0.680037</v>
      </c>
      <c r="AA309">
        <v>2.0676999999999999</v>
      </c>
      <c r="AB309">
        <v>0</v>
      </c>
      <c r="AC309">
        <v>0</v>
      </c>
      <c r="AD309">
        <v>0</v>
      </c>
      <c r="AE309">
        <v>0</v>
      </c>
      <c r="AF309">
        <v>0</v>
      </c>
      <c r="AG309">
        <v>8.5350000000000001</v>
      </c>
      <c r="AH309">
        <v>282.95311700000008</v>
      </c>
      <c r="AK309" s="70">
        <f t="shared" si="13"/>
        <v>273.0626870000001</v>
      </c>
      <c r="AM309" s="70">
        <f>VLOOKUP(B309,Totalt!B308:AU781,39,FALSE)</f>
        <v>273.06268700000004</v>
      </c>
      <c r="AP309" s="70">
        <f t="shared" si="14"/>
        <v>0</v>
      </c>
    </row>
    <row r="310" spans="1:42" x14ac:dyDescent="0.25">
      <c r="A310" t="s">
        <v>403</v>
      </c>
      <c r="B310" t="s">
        <v>418</v>
      </c>
      <c r="C310">
        <v>0</v>
      </c>
      <c r="D310">
        <v>0</v>
      </c>
      <c r="E310">
        <v>0</v>
      </c>
      <c r="F310">
        <v>0</v>
      </c>
      <c r="G310">
        <v>0</v>
      </c>
      <c r="H310">
        <v>0</v>
      </c>
      <c r="I310">
        <v>0.64300000000000002</v>
      </c>
      <c r="J310">
        <v>0</v>
      </c>
      <c r="K310">
        <v>0</v>
      </c>
      <c r="L310">
        <v>0</v>
      </c>
      <c r="M310">
        <v>0</v>
      </c>
      <c r="N310">
        <v>0</v>
      </c>
      <c r="O310">
        <v>0</v>
      </c>
      <c r="P310" s="46">
        <v>0</v>
      </c>
      <c r="Q310" s="46">
        <f t="shared" si="12"/>
        <v>0</v>
      </c>
      <c r="R310">
        <v>0</v>
      </c>
      <c r="S310">
        <v>0</v>
      </c>
      <c r="T310">
        <v>23.8</v>
      </c>
      <c r="U310">
        <v>0</v>
      </c>
      <c r="V310">
        <v>0</v>
      </c>
      <c r="W310">
        <v>5.9080000000000004</v>
      </c>
      <c r="X310">
        <v>0.68799999999999994</v>
      </c>
      <c r="Y310">
        <v>0</v>
      </c>
      <c r="Z310">
        <v>8.9030000000000005</v>
      </c>
      <c r="AA310">
        <v>0</v>
      </c>
      <c r="AB310">
        <v>0</v>
      </c>
      <c r="AC310">
        <v>0</v>
      </c>
      <c r="AD310">
        <v>0</v>
      </c>
      <c r="AE310">
        <v>0</v>
      </c>
      <c r="AF310">
        <v>0</v>
      </c>
      <c r="AG310">
        <v>0</v>
      </c>
      <c r="AH310">
        <v>39.942</v>
      </c>
      <c r="AK310" s="70">
        <f t="shared" si="13"/>
        <v>39.942</v>
      </c>
      <c r="AM310" s="70">
        <f>VLOOKUP(B310,Totalt!B309:AU782,39,FALSE)</f>
        <v>39.942000000000007</v>
      </c>
      <c r="AP310" s="70">
        <f t="shared" si="14"/>
        <v>0</v>
      </c>
    </row>
    <row r="311" spans="1:42" x14ac:dyDescent="0.25">
      <c r="A311" t="s">
        <v>403</v>
      </c>
      <c r="B311" t="s">
        <v>419</v>
      </c>
      <c r="C311">
        <v>0</v>
      </c>
      <c r="D311">
        <v>0</v>
      </c>
      <c r="E311">
        <v>0</v>
      </c>
      <c r="F311">
        <v>0</v>
      </c>
      <c r="G311">
        <v>0</v>
      </c>
      <c r="H311">
        <v>0</v>
      </c>
      <c r="I311">
        <v>0</v>
      </c>
      <c r="J311">
        <v>0</v>
      </c>
      <c r="K311">
        <v>0</v>
      </c>
      <c r="L311">
        <v>0</v>
      </c>
      <c r="M311">
        <v>0</v>
      </c>
      <c r="N311">
        <v>0</v>
      </c>
      <c r="O311">
        <v>0</v>
      </c>
      <c r="P311" s="46">
        <v>0</v>
      </c>
      <c r="Q311" s="46">
        <f t="shared" si="12"/>
        <v>0</v>
      </c>
      <c r="R311">
        <v>39.15</v>
      </c>
      <c r="S311">
        <v>0</v>
      </c>
      <c r="T311">
        <v>0</v>
      </c>
      <c r="U311">
        <v>0</v>
      </c>
      <c r="V311">
        <v>0</v>
      </c>
      <c r="W311">
        <v>0</v>
      </c>
      <c r="X311">
        <v>0.86775000000000002</v>
      </c>
      <c r="Y311">
        <v>0</v>
      </c>
      <c r="Z311">
        <v>0</v>
      </c>
      <c r="AA311">
        <v>0</v>
      </c>
      <c r="AB311">
        <v>0</v>
      </c>
      <c r="AC311">
        <v>0</v>
      </c>
      <c r="AD311">
        <v>0</v>
      </c>
      <c r="AE311">
        <v>0</v>
      </c>
      <c r="AF311">
        <v>0</v>
      </c>
      <c r="AG311">
        <v>0</v>
      </c>
      <c r="AH311">
        <v>40.017749999999999</v>
      </c>
      <c r="AK311" s="70">
        <f t="shared" si="13"/>
        <v>40.017749999999999</v>
      </c>
      <c r="AM311" s="70">
        <f>VLOOKUP(B311,Totalt!B310:AU783,39,FALSE)</f>
        <v>40.017749999999999</v>
      </c>
      <c r="AP311" s="70">
        <f t="shared" si="14"/>
        <v>0</v>
      </c>
    </row>
    <row r="312" spans="1:42" x14ac:dyDescent="0.25">
      <c r="A312" t="s">
        <v>403</v>
      </c>
      <c r="B312" t="s">
        <v>420</v>
      </c>
      <c r="C312">
        <v>0</v>
      </c>
      <c r="D312">
        <v>0</v>
      </c>
      <c r="E312">
        <v>0</v>
      </c>
      <c r="F312">
        <v>0</v>
      </c>
      <c r="G312">
        <v>0</v>
      </c>
      <c r="H312">
        <v>0</v>
      </c>
      <c r="I312">
        <v>0.50700000000000001</v>
      </c>
      <c r="J312">
        <v>0</v>
      </c>
      <c r="K312">
        <v>0</v>
      </c>
      <c r="L312">
        <v>0</v>
      </c>
      <c r="M312">
        <v>0</v>
      </c>
      <c r="N312">
        <v>0</v>
      </c>
      <c r="O312">
        <v>0</v>
      </c>
      <c r="P312" s="46">
        <v>0</v>
      </c>
      <c r="Q312" s="46">
        <f t="shared" si="12"/>
        <v>0</v>
      </c>
      <c r="R312">
        <v>0</v>
      </c>
      <c r="S312">
        <v>0</v>
      </c>
      <c r="T312">
        <v>0</v>
      </c>
      <c r="U312">
        <v>0</v>
      </c>
      <c r="V312">
        <v>0</v>
      </c>
      <c r="W312">
        <v>0</v>
      </c>
      <c r="X312">
        <v>0.2</v>
      </c>
      <c r="Y312">
        <v>0</v>
      </c>
      <c r="Z312">
        <v>20.004000000000001</v>
      </c>
      <c r="AA312">
        <v>0</v>
      </c>
      <c r="AB312">
        <v>0</v>
      </c>
      <c r="AC312">
        <v>0</v>
      </c>
      <c r="AD312">
        <v>0</v>
      </c>
      <c r="AE312">
        <v>0</v>
      </c>
      <c r="AF312">
        <v>0</v>
      </c>
      <c r="AG312">
        <v>0</v>
      </c>
      <c r="AH312">
        <v>20.711000000000002</v>
      </c>
      <c r="AK312" s="70">
        <f t="shared" si="13"/>
        <v>20.711000000000002</v>
      </c>
      <c r="AM312" s="70">
        <f>VLOOKUP(B312,Totalt!B311:AU784,39,FALSE)</f>
        <v>20.711000000000002</v>
      </c>
      <c r="AP312" s="70">
        <f t="shared" si="14"/>
        <v>0</v>
      </c>
    </row>
    <row r="313" spans="1:42" x14ac:dyDescent="0.25">
      <c r="A313" t="s">
        <v>403</v>
      </c>
      <c r="B313" t="s">
        <v>421</v>
      </c>
      <c r="C313">
        <v>0</v>
      </c>
      <c r="D313">
        <v>0</v>
      </c>
      <c r="E313">
        <v>0</v>
      </c>
      <c r="F313">
        <v>0</v>
      </c>
      <c r="G313">
        <v>0</v>
      </c>
      <c r="H313">
        <v>0</v>
      </c>
      <c r="I313">
        <v>8.0000000000000002E-3</v>
      </c>
      <c r="J313">
        <v>0</v>
      </c>
      <c r="K313">
        <v>0</v>
      </c>
      <c r="L313">
        <v>0</v>
      </c>
      <c r="M313">
        <v>0</v>
      </c>
      <c r="N313">
        <v>0</v>
      </c>
      <c r="O313">
        <v>0</v>
      </c>
      <c r="P313" s="46">
        <v>0</v>
      </c>
      <c r="Q313" s="46">
        <f t="shared" si="12"/>
        <v>0</v>
      </c>
      <c r="R313">
        <v>0</v>
      </c>
      <c r="S313">
        <v>0</v>
      </c>
      <c r="T313">
        <v>0</v>
      </c>
      <c r="U313">
        <v>0</v>
      </c>
      <c r="V313">
        <v>0</v>
      </c>
      <c r="W313">
        <v>0</v>
      </c>
      <c r="X313">
        <v>4.48E-2</v>
      </c>
      <c r="Y313">
        <v>0</v>
      </c>
      <c r="Z313">
        <v>3.4489999999999998</v>
      </c>
      <c r="AA313">
        <v>0</v>
      </c>
      <c r="AB313">
        <v>0</v>
      </c>
      <c r="AC313">
        <v>0</v>
      </c>
      <c r="AD313">
        <v>0</v>
      </c>
      <c r="AE313">
        <v>0</v>
      </c>
      <c r="AF313">
        <v>0</v>
      </c>
      <c r="AG313">
        <v>0</v>
      </c>
      <c r="AH313">
        <v>3.5017999999999998</v>
      </c>
      <c r="AK313" s="70">
        <f t="shared" si="13"/>
        <v>3.5017999999999998</v>
      </c>
      <c r="AM313" s="70">
        <f>VLOOKUP(B313,Totalt!B312:AU785,39,FALSE)</f>
        <v>3.5017999999999998</v>
      </c>
      <c r="AP313" s="70">
        <f t="shared" si="14"/>
        <v>0</v>
      </c>
    </row>
    <row r="314" spans="1:42" x14ac:dyDescent="0.25">
      <c r="A314" t="s">
        <v>422</v>
      </c>
      <c r="B314" t="s">
        <v>423</v>
      </c>
      <c r="C314">
        <v>0</v>
      </c>
      <c r="D314">
        <v>0</v>
      </c>
      <c r="E314">
        <v>0</v>
      </c>
      <c r="F314">
        <v>0</v>
      </c>
      <c r="G314">
        <v>0</v>
      </c>
      <c r="H314">
        <v>0</v>
      </c>
      <c r="I314">
        <v>0.37</v>
      </c>
      <c r="J314">
        <v>0</v>
      </c>
      <c r="K314">
        <v>0</v>
      </c>
      <c r="L314">
        <v>0</v>
      </c>
      <c r="M314">
        <v>0</v>
      </c>
      <c r="N314">
        <v>0</v>
      </c>
      <c r="O314">
        <v>0</v>
      </c>
      <c r="P314" s="46">
        <v>0</v>
      </c>
      <c r="Q314" s="46">
        <f t="shared" si="12"/>
        <v>0</v>
      </c>
      <c r="R314">
        <v>0</v>
      </c>
      <c r="S314">
        <v>0</v>
      </c>
      <c r="T314">
        <v>0</v>
      </c>
      <c r="U314">
        <v>0</v>
      </c>
      <c r="V314">
        <v>0</v>
      </c>
      <c r="W314">
        <v>0</v>
      </c>
      <c r="X314">
        <v>8.5999999999999993E-2</v>
      </c>
      <c r="Y314">
        <v>11.9</v>
      </c>
      <c r="Z314">
        <v>0</v>
      </c>
      <c r="AA314">
        <v>0</v>
      </c>
      <c r="AB314">
        <v>0</v>
      </c>
      <c r="AC314">
        <v>0</v>
      </c>
      <c r="AD314">
        <v>0</v>
      </c>
      <c r="AE314">
        <v>0</v>
      </c>
      <c r="AF314">
        <v>0</v>
      </c>
      <c r="AG314">
        <v>0</v>
      </c>
      <c r="AH314">
        <v>12.356</v>
      </c>
      <c r="AK314" s="70">
        <f t="shared" si="13"/>
        <v>12.356</v>
      </c>
      <c r="AM314" s="70">
        <f>VLOOKUP(B314,Totalt!B313:AU786,39,FALSE)</f>
        <v>12.356</v>
      </c>
      <c r="AP314" s="70">
        <f t="shared" si="14"/>
        <v>0</v>
      </c>
    </row>
    <row r="315" spans="1:42" x14ac:dyDescent="0.25">
      <c r="A315" t="s">
        <v>422</v>
      </c>
      <c r="B315" t="s">
        <v>424</v>
      </c>
      <c r="C315">
        <v>0</v>
      </c>
      <c r="D315">
        <v>162.93600000000001</v>
      </c>
      <c r="E315">
        <v>0</v>
      </c>
      <c r="F315">
        <v>0</v>
      </c>
      <c r="G315">
        <v>2</v>
      </c>
      <c r="H315">
        <v>0</v>
      </c>
      <c r="I315">
        <v>5.4334899999999999</v>
      </c>
      <c r="J315">
        <v>47.7</v>
      </c>
      <c r="K315">
        <v>0</v>
      </c>
      <c r="L315">
        <v>189.7</v>
      </c>
      <c r="M315">
        <v>1.54392</v>
      </c>
      <c r="N315">
        <v>0</v>
      </c>
      <c r="O315">
        <v>0</v>
      </c>
      <c r="P315" s="46">
        <v>99.8</v>
      </c>
      <c r="Q315" s="46">
        <f t="shared" si="12"/>
        <v>49.9</v>
      </c>
      <c r="R315">
        <v>7.3</v>
      </c>
      <c r="S315">
        <v>0</v>
      </c>
      <c r="T315">
        <v>0</v>
      </c>
      <c r="U315">
        <v>0</v>
      </c>
      <c r="V315">
        <v>0</v>
      </c>
      <c r="W315">
        <v>0</v>
      </c>
      <c r="X315">
        <v>7.04392</v>
      </c>
      <c r="Y315">
        <v>0</v>
      </c>
      <c r="Z315">
        <v>0</v>
      </c>
      <c r="AA315">
        <v>0</v>
      </c>
      <c r="AB315">
        <v>0</v>
      </c>
      <c r="AC315">
        <v>0</v>
      </c>
      <c r="AD315">
        <v>0</v>
      </c>
      <c r="AE315">
        <v>0</v>
      </c>
      <c r="AF315">
        <v>0</v>
      </c>
      <c r="AG315">
        <v>0</v>
      </c>
      <c r="AH315">
        <v>523.45732999999996</v>
      </c>
      <c r="AK315" s="70">
        <f t="shared" si="13"/>
        <v>472.01340999999996</v>
      </c>
      <c r="AM315" s="70">
        <f>VLOOKUP(B315,Totalt!B314:AU787,39,FALSE)</f>
        <v>472.01341000000002</v>
      </c>
      <c r="AP315" s="70">
        <f t="shared" si="14"/>
        <v>0</v>
      </c>
    </row>
    <row r="316" spans="1:42" x14ac:dyDescent="0.25">
      <c r="A316" t="s">
        <v>422</v>
      </c>
      <c r="B316" t="s">
        <v>425</v>
      </c>
      <c r="C316">
        <v>0</v>
      </c>
      <c r="D316">
        <v>0</v>
      </c>
      <c r="E316">
        <v>0</v>
      </c>
      <c r="F316">
        <v>0</v>
      </c>
      <c r="G316">
        <v>0</v>
      </c>
      <c r="H316">
        <v>0</v>
      </c>
      <c r="I316">
        <v>0.25700000000000001</v>
      </c>
      <c r="J316">
        <v>0</v>
      </c>
      <c r="K316">
        <v>0</v>
      </c>
      <c r="L316">
        <v>0</v>
      </c>
      <c r="M316">
        <v>0</v>
      </c>
      <c r="N316">
        <v>0</v>
      </c>
      <c r="O316">
        <v>0</v>
      </c>
      <c r="P316" s="46">
        <v>0</v>
      </c>
      <c r="Q316" s="46">
        <f t="shared" si="12"/>
        <v>0</v>
      </c>
      <c r="R316">
        <v>0</v>
      </c>
      <c r="S316">
        <v>0</v>
      </c>
      <c r="T316">
        <v>0</v>
      </c>
      <c r="U316">
        <v>0</v>
      </c>
      <c r="V316">
        <v>0</v>
      </c>
      <c r="W316">
        <v>0</v>
      </c>
      <c r="X316">
        <v>0.06</v>
      </c>
      <c r="Y316">
        <v>0</v>
      </c>
      <c r="Z316">
        <v>5.6680000000000001</v>
      </c>
      <c r="AA316">
        <v>0</v>
      </c>
      <c r="AB316">
        <v>0</v>
      </c>
      <c r="AC316">
        <v>0</v>
      </c>
      <c r="AD316">
        <v>0</v>
      </c>
      <c r="AE316">
        <v>0</v>
      </c>
      <c r="AF316">
        <v>0</v>
      </c>
      <c r="AG316">
        <v>0</v>
      </c>
      <c r="AH316">
        <v>5.9850000000000003</v>
      </c>
      <c r="AK316" s="70">
        <f t="shared" si="13"/>
        <v>5.9850000000000003</v>
      </c>
      <c r="AM316" s="70">
        <f>VLOOKUP(B316,Totalt!B315:AU788,39,FALSE)</f>
        <v>5.9849999999999994</v>
      </c>
      <c r="AP316" s="70">
        <f t="shared" si="14"/>
        <v>0</v>
      </c>
    </row>
    <row r="317" spans="1:42" x14ac:dyDescent="0.25">
      <c r="A317" t="s">
        <v>422</v>
      </c>
      <c r="B317" t="s">
        <v>426</v>
      </c>
      <c r="C317">
        <v>0</v>
      </c>
      <c r="D317">
        <v>0</v>
      </c>
      <c r="E317">
        <v>0</v>
      </c>
      <c r="F317">
        <v>0</v>
      </c>
      <c r="G317">
        <v>0</v>
      </c>
      <c r="H317">
        <v>0</v>
      </c>
      <c r="I317">
        <v>6.8999999999999999E-3</v>
      </c>
      <c r="J317">
        <v>0</v>
      </c>
      <c r="K317">
        <v>0</v>
      </c>
      <c r="L317">
        <v>0</v>
      </c>
      <c r="M317">
        <v>0</v>
      </c>
      <c r="N317">
        <v>0</v>
      </c>
      <c r="O317">
        <v>0</v>
      </c>
      <c r="P317" s="46">
        <v>0</v>
      </c>
      <c r="Q317" s="46">
        <f t="shared" si="12"/>
        <v>0</v>
      </c>
      <c r="R317">
        <v>0</v>
      </c>
      <c r="S317">
        <v>0</v>
      </c>
      <c r="T317">
        <v>0</v>
      </c>
      <c r="U317">
        <v>0</v>
      </c>
      <c r="V317">
        <v>0</v>
      </c>
      <c r="W317">
        <v>0</v>
      </c>
      <c r="X317">
        <v>2.9000000000000001E-2</v>
      </c>
      <c r="Y317">
        <v>0</v>
      </c>
      <c r="Z317">
        <v>2.2320000000000002</v>
      </c>
      <c r="AA317">
        <v>0</v>
      </c>
      <c r="AB317">
        <v>0</v>
      </c>
      <c r="AC317">
        <v>0</v>
      </c>
      <c r="AD317">
        <v>0</v>
      </c>
      <c r="AE317">
        <v>0</v>
      </c>
      <c r="AF317">
        <v>0</v>
      </c>
      <c r="AG317">
        <v>0</v>
      </c>
      <c r="AH317">
        <v>2.2679</v>
      </c>
      <c r="AK317" s="70">
        <f t="shared" si="13"/>
        <v>2.2679</v>
      </c>
      <c r="AM317" s="70">
        <f>VLOOKUP(B317,Totalt!B316:AU789,39,FALSE)</f>
        <v>2.2679</v>
      </c>
      <c r="AP317" s="70">
        <f t="shared" si="14"/>
        <v>0</v>
      </c>
    </row>
    <row r="318" spans="1:42" x14ac:dyDescent="0.25">
      <c r="A318" t="s">
        <v>422</v>
      </c>
      <c r="B318" t="s">
        <v>427</v>
      </c>
      <c r="C318">
        <v>0</v>
      </c>
      <c r="D318">
        <v>0</v>
      </c>
      <c r="E318">
        <v>0</v>
      </c>
      <c r="F318">
        <v>0</v>
      </c>
      <c r="G318">
        <v>0</v>
      </c>
      <c r="H318">
        <v>0</v>
      </c>
      <c r="I318">
        <v>3.9E-2</v>
      </c>
      <c r="J318">
        <v>0</v>
      </c>
      <c r="K318">
        <v>0</v>
      </c>
      <c r="L318">
        <v>0</v>
      </c>
      <c r="M318">
        <v>0</v>
      </c>
      <c r="N318">
        <v>0</v>
      </c>
      <c r="O318">
        <v>0</v>
      </c>
      <c r="P318" s="46">
        <v>0</v>
      </c>
      <c r="Q318" s="46">
        <f t="shared" si="12"/>
        <v>0</v>
      </c>
      <c r="R318">
        <v>0</v>
      </c>
      <c r="S318">
        <v>0</v>
      </c>
      <c r="T318">
        <v>0</v>
      </c>
      <c r="U318">
        <v>0</v>
      </c>
      <c r="V318">
        <v>0</v>
      </c>
      <c r="W318">
        <v>0</v>
      </c>
      <c r="X318">
        <v>5.5E-2</v>
      </c>
      <c r="Y318">
        <v>0</v>
      </c>
      <c r="Z318">
        <v>3.7269999999999999</v>
      </c>
      <c r="AA318">
        <v>0</v>
      </c>
      <c r="AB318">
        <v>0</v>
      </c>
      <c r="AC318">
        <v>0</v>
      </c>
      <c r="AD318">
        <v>0</v>
      </c>
      <c r="AE318">
        <v>0</v>
      </c>
      <c r="AF318">
        <v>0</v>
      </c>
      <c r="AG318">
        <v>0</v>
      </c>
      <c r="AH318">
        <v>3.8209999999999997</v>
      </c>
      <c r="AK318" s="70">
        <f t="shared" si="13"/>
        <v>3.8209999999999997</v>
      </c>
      <c r="AM318" s="70">
        <f>VLOOKUP(B318,Totalt!B317:AU790,39,FALSE)</f>
        <v>3.8210000000000002</v>
      </c>
      <c r="AP318" s="70">
        <f t="shared" si="14"/>
        <v>0</v>
      </c>
    </row>
    <row r="319" spans="1:42" x14ac:dyDescent="0.25">
      <c r="A319" t="s">
        <v>428</v>
      </c>
      <c r="B319" t="s">
        <v>429</v>
      </c>
      <c r="C319">
        <v>0</v>
      </c>
      <c r="D319">
        <v>0</v>
      </c>
      <c r="E319">
        <v>0</v>
      </c>
      <c r="F319">
        <v>0</v>
      </c>
      <c r="G319">
        <v>0</v>
      </c>
      <c r="H319">
        <v>0</v>
      </c>
      <c r="I319">
        <v>0</v>
      </c>
      <c r="J319">
        <v>0</v>
      </c>
      <c r="K319">
        <v>0</v>
      </c>
      <c r="L319">
        <v>0</v>
      </c>
      <c r="M319">
        <v>0</v>
      </c>
      <c r="N319">
        <v>0</v>
      </c>
      <c r="O319">
        <v>0</v>
      </c>
      <c r="P319" s="46">
        <v>0</v>
      </c>
      <c r="Q319" s="46">
        <f t="shared" si="12"/>
        <v>0</v>
      </c>
      <c r="R319">
        <v>0</v>
      </c>
      <c r="S319">
        <v>0</v>
      </c>
      <c r="T319">
        <v>0</v>
      </c>
      <c r="U319">
        <v>0</v>
      </c>
      <c r="V319">
        <v>0</v>
      </c>
      <c r="W319">
        <v>0</v>
      </c>
      <c r="X319">
        <v>0</v>
      </c>
      <c r="Y319">
        <v>0</v>
      </c>
      <c r="Z319">
        <v>0</v>
      </c>
      <c r="AA319">
        <v>0</v>
      </c>
      <c r="AB319">
        <v>0</v>
      </c>
      <c r="AC319">
        <v>0</v>
      </c>
      <c r="AD319">
        <v>0</v>
      </c>
      <c r="AE319">
        <v>0</v>
      </c>
      <c r="AF319">
        <v>0</v>
      </c>
      <c r="AG319">
        <v>0</v>
      </c>
      <c r="AH319">
        <v>0</v>
      </c>
      <c r="AK319" s="70">
        <f t="shared" si="13"/>
        <v>0</v>
      </c>
      <c r="AM319" s="70">
        <f>VLOOKUP(B319,Totalt!B318:AU791,39,FALSE)</f>
        <v>0</v>
      </c>
      <c r="AP319" s="70">
        <f t="shared" si="14"/>
        <v>0</v>
      </c>
    </row>
    <row r="320" spans="1:42" x14ac:dyDescent="0.25">
      <c r="A320" t="s">
        <v>428</v>
      </c>
      <c r="B320" t="s">
        <v>430</v>
      </c>
      <c r="C320">
        <v>0</v>
      </c>
      <c r="D320">
        <v>0</v>
      </c>
      <c r="E320">
        <v>0</v>
      </c>
      <c r="F320">
        <v>0</v>
      </c>
      <c r="G320">
        <v>0</v>
      </c>
      <c r="H320">
        <v>0</v>
      </c>
      <c r="I320">
        <v>0</v>
      </c>
      <c r="J320">
        <v>0</v>
      </c>
      <c r="K320">
        <v>0</v>
      </c>
      <c r="L320">
        <v>0</v>
      </c>
      <c r="M320">
        <v>0</v>
      </c>
      <c r="N320">
        <v>0</v>
      </c>
      <c r="O320">
        <v>0</v>
      </c>
      <c r="P320" s="46">
        <v>0</v>
      </c>
      <c r="Q320" s="46">
        <f t="shared" si="12"/>
        <v>0</v>
      </c>
      <c r="R320">
        <v>0</v>
      </c>
      <c r="S320">
        <v>0</v>
      </c>
      <c r="T320">
        <v>0</v>
      </c>
      <c r="U320">
        <v>0</v>
      </c>
      <c r="V320">
        <v>0</v>
      </c>
      <c r="W320">
        <v>0</v>
      </c>
      <c r="X320">
        <v>0</v>
      </c>
      <c r="Y320">
        <v>0</v>
      </c>
      <c r="Z320">
        <v>0</v>
      </c>
      <c r="AA320">
        <v>0</v>
      </c>
      <c r="AB320">
        <v>0</v>
      </c>
      <c r="AC320">
        <v>0</v>
      </c>
      <c r="AD320">
        <v>0</v>
      </c>
      <c r="AE320">
        <v>0</v>
      </c>
      <c r="AF320">
        <v>0</v>
      </c>
      <c r="AG320">
        <v>0</v>
      </c>
      <c r="AH320">
        <v>0</v>
      </c>
      <c r="AK320" s="70">
        <f t="shared" si="13"/>
        <v>0</v>
      </c>
      <c r="AM320" s="70">
        <f>VLOOKUP(B320,Totalt!B319:AU792,39,FALSE)</f>
        <v>0</v>
      </c>
      <c r="AP320" s="70">
        <f t="shared" si="14"/>
        <v>0</v>
      </c>
    </row>
    <row r="321" spans="1:42" x14ac:dyDescent="0.25">
      <c r="A321" t="s">
        <v>431</v>
      </c>
      <c r="B321" t="s">
        <v>432</v>
      </c>
      <c r="C321">
        <v>0</v>
      </c>
      <c r="D321">
        <v>0</v>
      </c>
      <c r="E321">
        <v>0</v>
      </c>
      <c r="F321">
        <v>0</v>
      </c>
      <c r="G321">
        <v>0</v>
      </c>
      <c r="H321">
        <v>0</v>
      </c>
      <c r="I321">
        <v>0</v>
      </c>
      <c r="J321">
        <v>0</v>
      </c>
      <c r="K321">
        <v>0</v>
      </c>
      <c r="L321">
        <v>0</v>
      </c>
      <c r="M321">
        <v>0</v>
      </c>
      <c r="N321">
        <v>0</v>
      </c>
      <c r="O321">
        <v>0</v>
      </c>
      <c r="P321" s="46">
        <v>0</v>
      </c>
      <c r="Q321" s="46">
        <f t="shared" si="12"/>
        <v>0</v>
      </c>
      <c r="R321">
        <v>0</v>
      </c>
      <c r="S321">
        <v>0</v>
      </c>
      <c r="T321">
        <v>0</v>
      </c>
      <c r="U321">
        <v>0</v>
      </c>
      <c r="V321">
        <v>0</v>
      </c>
      <c r="W321">
        <v>0</v>
      </c>
      <c r="X321">
        <v>9.5760000000000005</v>
      </c>
      <c r="Y321">
        <v>0</v>
      </c>
      <c r="Z321">
        <v>0</v>
      </c>
      <c r="AA321">
        <v>0</v>
      </c>
      <c r="AB321">
        <v>0</v>
      </c>
      <c r="AC321">
        <v>0</v>
      </c>
      <c r="AD321">
        <v>0</v>
      </c>
      <c r="AE321">
        <v>0</v>
      </c>
      <c r="AF321">
        <v>0</v>
      </c>
      <c r="AG321">
        <v>0</v>
      </c>
      <c r="AH321">
        <v>9.5760000000000005</v>
      </c>
      <c r="AK321" s="70">
        <f t="shared" si="13"/>
        <v>9.5760000000000005</v>
      </c>
      <c r="AM321" s="70">
        <f>VLOOKUP(B321,Totalt!B320:AU793,39,FALSE)</f>
        <v>9.5760000000000005</v>
      </c>
      <c r="AP321" s="70">
        <f t="shared" si="14"/>
        <v>0</v>
      </c>
    </row>
    <row r="322" spans="1:42" x14ac:dyDescent="0.25">
      <c r="A322" t="s">
        <v>433</v>
      </c>
      <c r="B322" t="s">
        <v>434</v>
      </c>
      <c r="C322">
        <v>0</v>
      </c>
      <c r="D322">
        <v>0</v>
      </c>
      <c r="E322">
        <v>0</v>
      </c>
      <c r="F322">
        <v>0</v>
      </c>
      <c r="G322">
        <v>0</v>
      </c>
      <c r="H322">
        <v>0.4</v>
      </c>
      <c r="I322">
        <v>2.5</v>
      </c>
      <c r="J322">
        <v>0</v>
      </c>
      <c r="K322">
        <v>0</v>
      </c>
      <c r="L322">
        <v>0</v>
      </c>
      <c r="M322">
        <v>0</v>
      </c>
      <c r="N322">
        <v>0</v>
      </c>
      <c r="O322">
        <v>46.6</v>
      </c>
      <c r="P322" s="46">
        <v>0</v>
      </c>
      <c r="Q322" s="46">
        <f t="shared" si="12"/>
        <v>0</v>
      </c>
      <c r="R322">
        <v>0</v>
      </c>
      <c r="S322">
        <v>0</v>
      </c>
      <c r="T322">
        <v>0</v>
      </c>
      <c r="U322">
        <v>0</v>
      </c>
      <c r="V322">
        <v>0</v>
      </c>
      <c r="W322">
        <v>0</v>
      </c>
      <c r="X322">
        <v>1.1000000000000001</v>
      </c>
      <c r="Y322">
        <v>0</v>
      </c>
      <c r="Z322">
        <v>0</v>
      </c>
      <c r="AA322">
        <v>0</v>
      </c>
      <c r="AB322">
        <v>0</v>
      </c>
      <c r="AC322">
        <v>0</v>
      </c>
      <c r="AD322">
        <v>0</v>
      </c>
      <c r="AE322">
        <v>0</v>
      </c>
      <c r="AF322">
        <v>0</v>
      </c>
      <c r="AG322">
        <v>0</v>
      </c>
      <c r="AH322">
        <v>50.6</v>
      </c>
      <c r="AK322" s="70">
        <f t="shared" si="13"/>
        <v>50.6</v>
      </c>
      <c r="AM322" s="70">
        <f>VLOOKUP(B322,Totalt!B321:AU794,39,FALSE)</f>
        <v>50.6</v>
      </c>
      <c r="AP322" s="70">
        <f t="shared" si="14"/>
        <v>0</v>
      </c>
    </row>
    <row r="323" spans="1:42" x14ac:dyDescent="0.25">
      <c r="A323" t="s">
        <v>435</v>
      </c>
      <c r="B323" t="s">
        <v>436</v>
      </c>
      <c r="C323">
        <v>0</v>
      </c>
      <c r="D323">
        <v>0</v>
      </c>
      <c r="E323">
        <v>0</v>
      </c>
      <c r="F323">
        <v>11.9</v>
      </c>
      <c r="G323">
        <v>11.14</v>
      </c>
      <c r="H323">
        <v>0</v>
      </c>
      <c r="I323">
        <v>0.3</v>
      </c>
      <c r="J323">
        <v>0</v>
      </c>
      <c r="K323">
        <v>0</v>
      </c>
      <c r="L323">
        <v>25.83</v>
      </c>
      <c r="M323">
        <v>0.63183299999999998</v>
      </c>
      <c r="N323">
        <v>0</v>
      </c>
      <c r="O323">
        <v>0</v>
      </c>
      <c r="P323" s="46">
        <v>47.92</v>
      </c>
      <c r="Q323" s="46">
        <f t="shared" ref="Q323:Q386" si="15">P323/2</f>
        <v>23.96</v>
      </c>
      <c r="R323">
        <v>0</v>
      </c>
      <c r="S323">
        <v>3.43</v>
      </c>
      <c r="T323">
        <v>80.485699999999994</v>
      </c>
      <c r="U323">
        <v>0</v>
      </c>
      <c r="V323">
        <v>0</v>
      </c>
      <c r="W323">
        <v>0</v>
      </c>
      <c r="X323">
        <v>3.8018299999999998</v>
      </c>
      <c r="Y323">
        <v>0</v>
      </c>
      <c r="Z323">
        <v>0</v>
      </c>
      <c r="AA323">
        <v>0</v>
      </c>
      <c r="AB323">
        <v>0.9</v>
      </c>
      <c r="AC323">
        <v>1.1599999999999999</v>
      </c>
      <c r="AD323">
        <v>0</v>
      </c>
      <c r="AE323">
        <v>0</v>
      </c>
      <c r="AF323">
        <v>0</v>
      </c>
      <c r="AG323">
        <v>0</v>
      </c>
      <c r="AH323">
        <v>187.49936300000002</v>
      </c>
      <c r="AK323" s="70">
        <f t="shared" ref="AK323:AK386" si="16">AH323-Q323-M323</f>
        <v>162.90753000000001</v>
      </c>
      <c r="AM323" s="70">
        <f>VLOOKUP(B323,Totalt!B322:AU795,39,FALSE)</f>
        <v>162.90752999999998</v>
      </c>
      <c r="AP323" s="70">
        <f t="shared" ref="AP323:AP386" si="17">AK323-AM323</f>
        <v>0</v>
      </c>
    </row>
    <row r="324" spans="1:42" x14ac:dyDescent="0.25">
      <c r="A324" t="s">
        <v>435</v>
      </c>
      <c r="B324" t="s">
        <v>437</v>
      </c>
      <c r="C324">
        <v>0</v>
      </c>
      <c r="D324">
        <v>0</v>
      </c>
      <c r="E324">
        <v>0</v>
      </c>
      <c r="F324">
        <v>8.73</v>
      </c>
      <c r="G324">
        <v>0.36</v>
      </c>
      <c r="H324">
        <v>0</v>
      </c>
      <c r="I324">
        <v>0.06</v>
      </c>
      <c r="J324">
        <v>0</v>
      </c>
      <c r="K324">
        <v>0</v>
      </c>
      <c r="L324">
        <v>7.64</v>
      </c>
      <c r="M324">
        <v>0</v>
      </c>
      <c r="N324">
        <v>0</v>
      </c>
      <c r="O324">
        <v>0</v>
      </c>
      <c r="P324" s="46">
        <v>8.9</v>
      </c>
      <c r="Q324" s="46">
        <f t="shared" si="15"/>
        <v>4.45</v>
      </c>
      <c r="R324">
        <v>0</v>
      </c>
      <c r="S324">
        <v>0</v>
      </c>
      <c r="T324">
        <v>5.46</v>
      </c>
      <c r="U324">
        <v>0</v>
      </c>
      <c r="V324">
        <v>0</v>
      </c>
      <c r="W324">
        <v>0</v>
      </c>
      <c r="X324">
        <v>0.81</v>
      </c>
      <c r="Y324">
        <v>0</v>
      </c>
      <c r="Z324">
        <v>0</v>
      </c>
      <c r="AA324">
        <v>0</v>
      </c>
      <c r="AB324">
        <v>0</v>
      </c>
      <c r="AC324">
        <v>0</v>
      </c>
      <c r="AD324">
        <v>0</v>
      </c>
      <c r="AE324">
        <v>0</v>
      </c>
      <c r="AF324">
        <v>0</v>
      </c>
      <c r="AG324">
        <v>0</v>
      </c>
      <c r="AH324">
        <v>31.959999999999997</v>
      </c>
      <c r="AK324" s="70">
        <f t="shared" si="16"/>
        <v>27.509999999999998</v>
      </c>
      <c r="AM324" s="70">
        <f>VLOOKUP(B324,Totalt!B323:AU796,39,FALSE)</f>
        <v>27.509999999999998</v>
      </c>
      <c r="AP324" s="70">
        <f t="shared" si="17"/>
        <v>0</v>
      </c>
    </row>
    <row r="325" spans="1:42" x14ac:dyDescent="0.25">
      <c r="A325" t="s">
        <v>435</v>
      </c>
      <c r="B325" t="s">
        <v>438</v>
      </c>
      <c r="C325">
        <v>0</v>
      </c>
      <c r="D325">
        <v>0</v>
      </c>
      <c r="E325">
        <v>0</v>
      </c>
      <c r="F325">
        <v>0</v>
      </c>
      <c r="G325">
        <v>0</v>
      </c>
      <c r="H325">
        <v>0</v>
      </c>
      <c r="I325">
        <v>0.21</v>
      </c>
      <c r="J325">
        <v>0</v>
      </c>
      <c r="K325">
        <v>0</v>
      </c>
      <c r="L325">
        <v>1.89</v>
      </c>
      <c r="M325">
        <v>0</v>
      </c>
      <c r="N325">
        <v>0</v>
      </c>
      <c r="O325">
        <v>0</v>
      </c>
      <c r="P325" s="46">
        <v>1.42</v>
      </c>
      <c r="Q325" s="46">
        <f t="shared" si="15"/>
        <v>0.71</v>
      </c>
      <c r="R325">
        <v>0</v>
      </c>
      <c r="S325">
        <v>0</v>
      </c>
      <c r="T325">
        <v>7.1</v>
      </c>
      <c r="U325">
        <v>0</v>
      </c>
      <c r="V325">
        <v>0</v>
      </c>
      <c r="W325">
        <v>0</v>
      </c>
      <c r="X325">
        <v>0.17</v>
      </c>
      <c r="Y325">
        <v>0</v>
      </c>
      <c r="Z325">
        <v>0</v>
      </c>
      <c r="AA325">
        <v>0</v>
      </c>
      <c r="AB325">
        <v>0</v>
      </c>
      <c r="AC325">
        <v>0</v>
      </c>
      <c r="AD325">
        <v>0</v>
      </c>
      <c r="AE325">
        <v>0</v>
      </c>
      <c r="AF325">
        <v>0</v>
      </c>
      <c r="AG325">
        <v>0</v>
      </c>
      <c r="AH325">
        <v>10.79</v>
      </c>
      <c r="AK325" s="70">
        <f t="shared" si="16"/>
        <v>10.079999999999998</v>
      </c>
      <c r="AM325" s="70">
        <f>VLOOKUP(B325,Totalt!B324:AU797,39,FALSE)</f>
        <v>10.08</v>
      </c>
      <c r="AP325" s="70">
        <f t="shared" si="17"/>
        <v>0</v>
      </c>
    </row>
    <row r="326" spans="1:42" x14ac:dyDescent="0.25">
      <c r="A326" t="s">
        <v>435</v>
      </c>
      <c r="B326" t="s">
        <v>439</v>
      </c>
      <c r="C326">
        <v>0</v>
      </c>
      <c r="D326">
        <v>0</v>
      </c>
      <c r="E326">
        <v>0</v>
      </c>
      <c r="F326">
        <v>9.5500000000000007</v>
      </c>
      <c r="G326">
        <v>0</v>
      </c>
      <c r="H326">
        <v>0</v>
      </c>
      <c r="I326">
        <v>3.69</v>
      </c>
      <c r="J326">
        <v>0</v>
      </c>
      <c r="K326">
        <v>0</v>
      </c>
      <c r="L326">
        <v>9.5500000000000007</v>
      </c>
      <c r="M326">
        <v>0</v>
      </c>
      <c r="N326">
        <v>0</v>
      </c>
      <c r="O326">
        <v>0</v>
      </c>
      <c r="P326" s="46">
        <v>8.56</v>
      </c>
      <c r="Q326" s="46">
        <f t="shared" si="15"/>
        <v>4.28</v>
      </c>
      <c r="R326">
        <v>0</v>
      </c>
      <c r="S326">
        <v>0</v>
      </c>
      <c r="T326">
        <v>28.66</v>
      </c>
      <c r="U326">
        <v>0</v>
      </c>
      <c r="V326">
        <v>0</v>
      </c>
      <c r="W326">
        <v>0</v>
      </c>
      <c r="X326">
        <v>1.02</v>
      </c>
      <c r="Y326">
        <v>0</v>
      </c>
      <c r="Z326">
        <v>0</v>
      </c>
      <c r="AA326">
        <v>0</v>
      </c>
      <c r="AB326">
        <v>0</v>
      </c>
      <c r="AC326">
        <v>0</v>
      </c>
      <c r="AD326">
        <v>0</v>
      </c>
      <c r="AE326">
        <v>0</v>
      </c>
      <c r="AF326">
        <v>0</v>
      </c>
      <c r="AG326">
        <v>0</v>
      </c>
      <c r="AH326">
        <v>61.030000000000008</v>
      </c>
      <c r="AK326" s="70">
        <f t="shared" si="16"/>
        <v>56.750000000000007</v>
      </c>
      <c r="AM326" s="70">
        <f>VLOOKUP(B326,Totalt!B325:AU798,39,FALSE)</f>
        <v>56.750000000000007</v>
      </c>
      <c r="AP326" s="70">
        <f t="shared" si="17"/>
        <v>0</v>
      </c>
    </row>
    <row r="327" spans="1:42" x14ac:dyDescent="0.25">
      <c r="A327" t="s">
        <v>440</v>
      </c>
      <c r="B327" t="s">
        <v>441</v>
      </c>
      <c r="C327">
        <v>0</v>
      </c>
      <c r="D327">
        <v>0</v>
      </c>
      <c r="E327">
        <v>0</v>
      </c>
      <c r="F327">
        <v>0</v>
      </c>
      <c r="G327">
        <v>0</v>
      </c>
      <c r="H327">
        <v>0</v>
      </c>
      <c r="I327">
        <v>2.8999999999999998E-3</v>
      </c>
      <c r="J327">
        <v>0</v>
      </c>
      <c r="K327">
        <v>0</v>
      </c>
      <c r="L327">
        <v>0</v>
      </c>
      <c r="M327">
        <v>0</v>
      </c>
      <c r="N327">
        <v>2.6309999999999998</v>
      </c>
      <c r="O327">
        <v>0</v>
      </c>
      <c r="P327" s="46">
        <v>0</v>
      </c>
      <c r="Q327" s="46">
        <f t="shared" si="15"/>
        <v>0</v>
      </c>
      <c r="R327">
        <v>89.52</v>
      </c>
      <c r="S327">
        <v>0</v>
      </c>
      <c r="T327">
        <v>0</v>
      </c>
      <c r="U327">
        <v>0</v>
      </c>
      <c r="V327">
        <v>0</v>
      </c>
      <c r="W327">
        <v>0</v>
      </c>
      <c r="X327">
        <v>1</v>
      </c>
      <c r="Y327">
        <v>0</v>
      </c>
      <c r="Z327">
        <v>0</v>
      </c>
      <c r="AA327">
        <v>0</v>
      </c>
      <c r="AB327">
        <v>0</v>
      </c>
      <c r="AC327">
        <v>0</v>
      </c>
      <c r="AD327">
        <v>0</v>
      </c>
      <c r="AE327">
        <v>0</v>
      </c>
      <c r="AF327">
        <v>0</v>
      </c>
      <c r="AG327">
        <v>0</v>
      </c>
      <c r="AH327">
        <v>93.153899999999993</v>
      </c>
      <c r="AK327" s="70">
        <f t="shared" si="16"/>
        <v>93.153899999999993</v>
      </c>
      <c r="AM327" s="70">
        <f>VLOOKUP(B327,Totalt!B326:AU799,39,FALSE)</f>
        <v>93.153899999999993</v>
      </c>
      <c r="AP327" s="70">
        <f t="shared" si="17"/>
        <v>0</v>
      </c>
    </row>
    <row r="328" spans="1:42" x14ac:dyDescent="0.25">
      <c r="A328" t="s">
        <v>440</v>
      </c>
      <c r="B328" t="s">
        <v>442</v>
      </c>
      <c r="C328">
        <v>0</v>
      </c>
      <c r="D328">
        <v>0</v>
      </c>
      <c r="E328">
        <v>0</v>
      </c>
      <c r="F328">
        <v>0</v>
      </c>
      <c r="G328">
        <v>0</v>
      </c>
      <c r="H328">
        <v>0</v>
      </c>
      <c r="I328">
        <v>0.17</v>
      </c>
      <c r="J328">
        <v>0</v>
      </c>
      <c r="K328">
        <v>0</v>
      </c>
      <c r="L328">
        <v>0</v>
      </c>
      <c r="M328">
        <v>0</v>
      </c>
      <c r="N328">
        <v>0</v>
      </c>
      <c r="O328">
        <v>0</v>
      </c>
      <c r="P328" s="46">
        <v>0</v>
      </c>
      <c r="Q328" s="46">
        <f t="shared" si="15"/>
        <v>0</v>
      </c>
      <c r="R328">
        <v>0</v>
      </c>
      <c r="S328">
        <v>0</v>
      </c>
      <c r="T328">
        <v>0</v>
      </c>
      <c r="U328">
        <v>0</v>
      </c>
      <c r="V328">
        <v>0</v>
      </c>
      <c r="W328">
        <v>0</v>
      </c>
      <c r="X328">
        <v>0.05</v>
      </c>
      <c r="Y328">
        <v>0.75</v>
      </c>
      <c r="Z328">
        <v>0</v>
      </c>
      <c r="AA328">
        <v>0</v>
      </c>
      <c r="AB328">
        <v>0</v>
      </c>
      <c r="AC328">
        <v>0</v>
      </c>
      <c r="AD328">
        <v>0</v>
      </c>
      <c r="AE328">
        <v>0</v>
      </c>
      <c r="AF328">
        <v>0</v>
      </c>
      <c r="AG328">
        <v>0</v>
      </c>
      <c r="AH328">
        <v>0.97</v>
      </c>
      <c r="AK328" s="70">
        <f t="shared" si="16"/>
        <v>0.97</v>
      </c>
      <c r="AM328" s="70">
        <f>VLOOKUP(B328,Totalt!B327:AU800,39,FALSE)</f>
        <v>0.97000000000000008</v>
      </c>
      <c r="AP328" s="70">
        <f t="shared" si="17"/>
        <v>0</v>
      </c>
    </row>
    <row r="329" spans="1:42" x14ac:dyDescent="0.25">
      <c r="A329" t="s">
        <v>443</v>
      </c>
      <c r="B329" t="s">
        <v>444</v>
      </c>
      <c r="C329">
        <v>0</v>
      </c>
      <c r="D329">
        <v>23.479900000000001</v>
      </c>
      <c r="E329">
        <v>0</v>
      </c>
      <c r="F329">
        <v>2.8086199999999999</v>
      </c>
      <c r="G329">
        <v>0</v>
      </c>
      <c r="H329">
        <v>0</v>
      </c>
      <c r="I329">
        <v>4.90632</v>
      </c>
      <c r="J329">
        <v>0</v>
      </c>
      <c r="K329">
        <v>0</v>
      </c>
      <c r="L329">
        <v>5.10792</v>
      </c>
      <c r="M329">
        <v>3.4120200000000001</v>
      </c>
      <c r="N329">
        <v>0</v>
      </c>
      <c r="O329">
        <v>119.53700000000001</v>
      </c>
      <c r="P329" s="46">
        <v>23.303999999999998</v>
      </c>
      <c r="Q329" s="46">
        <f t="shared" si="15"/>
        <v>11.651999999999999</v>
      </c>
      <c r="R329">
        <v>0</v>
      </c>
      <c r="S329">
        <v>0</v>
      </c>
      <c r="T329">
        <v>0</v>
      </c>
      <c r="U329">
        <v>0</v>
      </c>
      <c r="V329">
        <v>0</v>
      </c>
      <c r="W329">
        <v>0</v>
      </c>
      <c r="X329">
        <v>3.8180200000000002</v>
      </c>
      <c r="Y329">
        <v>0</v>
      </c>
      <c r="Z329">
        <v>12.96</v>
      </c>
      <c r="AA329">
        <v>0</v>
      </c>
      <c r="AB329">
        <v>0</v>
      </c>
      <c r="AC329">
        <v>0</v>
      </c>
      <c r="AD329">
        <v>0</v>
      </c>
      <c r="AE329">
        <v>0</v>
      </c>
      <c r="AF329">
        <v>0</v>
      </c>
      <c r="AG329">
        <v>10.058</v>
      </c>
      <c r="AH329">
        <v>209.39179999999999</v>
      </c>
      <c r="AK329" s="70">
        <f t="shared" si="16"/>
        <v>194.32777999999999</v>
      </c>
      <c r="AM329" s="70">
        <f>VLOOKUP(B329,Totalt!B328:AU801,39,FALSE)</f>
        <v>194.32777999999999</v>
      </c>
      <c r="AP329" s="70">
        <f t="shared" si="17"/>
        <v>0</v>
      </c>
    </row>
    <row r="330" spans="1:42" x14ac:dyDescent="0.25">
      <c r="A330" t="s">
        <v>443</v>
      </c>
      <c r="B330" t="s">
        <v>445</v>
      </c>
      <c r="C330">
        <v>0</v>
      </c>
      <c r="D330">
        <v>0</v>
      </c>
      <c r="E330">
        <v>0</v>
      </c>
      <c r="F330">
        <v>0</v>
      </c>
      <c r="G330">
        <v>0</v>
      </c>
      <c r="H330">
        <v>0</v>
      </c>
      <c r="I330">
        <v>0</v>
      </c>
      <c r="J330">
        <v>0</v>
      </c>
      <c r="K330">
        <v>0</v>
      </c>
      <c r="L330">
        <v>0</v>
      </c>
      <c r="M330">
        <v>0</v>
      </c>
      <c r="N330">
        <v>0</v>
      </c>
      <c r="O330">
        <v>0</v>
      </c>
      <c r="P330" s="46">
        <v>0</v>
      </c>
      <c r="Q330" s="46">
        <f t="shared" si="15"/>
        <v>0</v>
      </c>
      <c r="R330">
        <v>0</v>
      </c>
      <c r="S330">
        <v>0</v>
      </c>
      <c r="T330">
        <v>0</v>
      </c>
      <c r="U330">
        <v>0</v>
      </c>
      <c r="V330">
        <v>0</v>
      </c>
      <c r="W330">
        <v>0</v>
      </c>
      <c r="X330">
        <v>0</v>
      </c>
      <c r="Y330">
        <v>0</v>
      </c>
      <c r="Z330">
        <v>0</v>
      </c>
      <c r="AA330">
        <v>0</v>
      </c>
      <c r="AB330">
        <v>0</v>
      </c>
      <c r="AC330">
        <v>0</v>
      </c>
      <c r="AD330">
        <v>0</v>
      </c>
      <c r="AE330">
        <v>0</v>
      </c>
      <c r="AF330">
        <v>0</v>
      </c>
      <c r="AG330">
        <v>0</v>
      </c>
      <c r="AH330">
        <v>0</v>
      </c>
      <c r="AK330" s="70">
        <f t="shared" si="16"/>
        <v>0</v>
      </c>
      <c r="AM330" s="70">
        <f>VLOOKUP(B330,Totalt!B329:AU802,39,FALSE)</f>
        <v>0</v>
      </c>
      <c r="AP330" s="70">
        <f t="shared" si="17"/>
        <v>0</v>
      </c>
    </row>
    <row r="331" spans="1:42" x14ac:dyDescent="0.25">
      <c r="A331" t="s">
        <v>443</v>
      </c>
      <c r="B331" t="s">
        <v>446</v>
      </c>
      <c r="C331">
        <v>0</v>
      </c>
      <c r="D331">
        <v>0</v>
      </c>
      <c r="E331">
        <v>0</v>
      </c>
      <c r="F331">
        <v>0</v>
      </c>
      <c r="G331">
        <v>0</v>
      </c>
      <c r="H331">
        <v>0</v>
      </c>
      <c r="I331">
        <v>0</v>
      </c>
      <c r="J331">
        <v>0</v>
      </c>
      <c r="K331">
        <v>0</v>
      </c>
      <c r="L331">
        <v>0</v>
      </c>
      <c r="M331">
        <v>0</v>
      </c>
      <c r="N331">
        <v>0</v>
      </c>
      <c r="O331">
        <v>0</v>
      </c>
      <c r="P331" s="46">
        <v>0</v>
      </c>
      <c r="Q331" s="46">
        <f t="shared" si="15"/>
        <v>0</v>
      </c>
      <c r="R331">
        <v>0</v>
      </c>
      <c r="S331">
        <v>0</v>
      </c>
      <c r="T331">
        <v>0</v>
      </c>
      <c r="U331">
        <v>0</v>
      </c>
      <c r="V331">
        <v>0</v>
      </c>
      <c r="W331">
        <v>0</v>
      </c>
      <c r="X331">
        <v>0</v>
      </c>
      <c r="Y331">
        <v>0</v>
      </c>
      <c r="Z331">
        <v>0</v>
      </c>
      <c r="AA331">
        <v>0</v>
      </c>
      <c r="AB331">
        <v>0</v>
      </c>
      <c r="AC331">
        <v>0</v>
      </c>
      <c r="AD331">
        <v>0</v>
      </c>
      <c r="AE331">
        <v>0</v>
      </c>
      <c r="AF331">
        <v>0</v>
      </c>
      <c r="AG331">
        <v>0</v>
      </c>
      <c r="AH331">
        <v>0</v>
      </c>
      <c r="AK331" s="70">
        <f t="shared" si="16"/>
        <v>0</v>
      </c>
      <c r="AM331" s="70">
        <f>VLOOKUP(B331,Totalt!B330:AU803,39,FALSE)</f>
        <v>0</v>
      </c>
      <c r="AP331" s="70">
        <f t="shared" si="17"/>
        <v>0</v>
      </c>
    </row>
    <row r="332" spans="1:42" x14ac:dyDescent="0.25">
      <c r="A332" t="s">
        <v>447</v>
      </c>
      <c r="B332" t="s">
        <v>448</v>
      </c>
      <c r="C332">
        <v>0</v>
      </c>
      <c r="D332">
        <v>0</v>
      </c>
      <c r="E332">
        <v>0</v>
      </c>
      <c r="F332">
        <v>0</v>
      </c>
      <c r="G332">
        <v>0</v>
      </c>
      <c r="H332">
        <v>0</v>
      </c>
      <c r="I332">
        <v>0</v>
      </c>
      <c r="J332">
        <v>0</v>
      </c>
      <c r="K332">
        <v>4.3949999999999996</v>
      </c>
      <c r="L332">
        <v>0</v>
      </c>
      <c r="M332">
        <v>0</v>
      </c>
      <c r="N332">
        <v>0</v>
      </c>
      <c r="O332">
        <v>0</v>
      </c>
      <c r="P332" s="46">
        <v>10.358000000000001</v>
      </c>
      <c r="Q332" s="46">
        <f t="shared" si="15"/>
        <v>5.1790000000000003</v>
      </c>
      <c r="R332">
        <v>0</v>
      </c>
      <c r="S332">
        <v>20.632999999999999</v>
      </c>
      <c r="T332">
        <v>0</v>
      </c>
      <c r="U332">
        <v>0</v>
      </c>
      <c r="V332">
        <v>0</v>
      </c>
      <c r="W332">
        <v>0</v>
      </c>
      <c r="X332">
        <v>0.6</v>
      </c>
      <c r="Y332">
        <v>0</v>
      </c>
      <c r="Z332">
        <v>0</v>
      </c>
      <c r="AA332">
        <v>0</v>
      </c>
      <c r="AB332">
        <v>0</v>
      </c>
      <c r="AC332">
        <v>0</v>
      </c>
      <c r="AD332">
        <v>0</v>
      </c>
      <c r="AE332">
        <v>0</v>
      </c>
      <c r="AF332">
        <v>0</v>
      </c>
      <c r="AG332">
        <v>0</v>
      </c>
      <c r="AH332">
        <v>35.985999999999997</v>
      </c>
      <c r="AK332" s="70">
        <f t="shared" si="16"/>
        <v>30.806999999999995</v>
      </c>
      <c r="AM332" s="70">
        <f>VLOOKUP(B332,Totalt!B331:AU804,39,FALSE)</f>
        <v>30.807000000000002</v>
      </c>
      <c r="AP332" s="70">
        <f t="shared" si="17"/>
        <v>0</v>
      </c>
    </row>
    <row r="333" spans="1:42" x14ac:dyDescent="0.25">
      <c r="A333" t="s">
        <v>447</v>
      </c>
      <c r="B333" t="s">
        <v>449</v>
      </c>
      <c r="C333">
        <v>0</v>
      </c>
      <c r="D333">
        <v>0</v>
      </c>
      <c r="E333">
        <v>0</v>
      </c>
      <c r="F333">
        <v>0.68</v>
      </c>
      <c r="G333">
        <v>0</v>
      </c>
      <c r="H333">
        <v>0</v>
      </c>
      <c r="I333">
        <v>0.23799999999999999</v>
      </c>
      <c r="J333">
        <v>0</v>
      </c>
      <c r="K333">
        <v>0</v>
      </c>
      <c r="L333">
        <v>0</v>
      </c>
      <c r="M333">
        <v>0</v>
      </c>
      <c r="N333">
        <v>0</v>
      </c>
      <c r="O333">
        <v>0</v>
      </c>
      <c r="P333" s="46">
        <v>5</v>
      </c>
      <c r="Q333" s="46">
        <f t="shared" si="15"/>
        <v>2.5</v>
      </c>
      <c r="R333">
        <v>0</v>
      </c>
      <c r="S333">
        <v>1.7250000000000001</v>
      </c>
      <c r="T333">
        <v>13.6</v>
      </c>
      <c r="U333">
        <v>0</v>
      </c>
      <c r="V333">
        <v>0.61599999999999999</v>
      </c>
      <c r="W333">
        <v>0</v>
      </c>
      <c r="X333">
        <v>0.6</v>
      </c>
      <c r="Y333">
        <v>0</v>
      </c>
      <c r="Z333">
        <v>0</v>
      </c>
      <c r="AA333">
        <v>0</v>
      </c>
      <c r="AB333">
        <v>0</v>
      </c>
      <c r="AC333">
        <v>0</v>
      </c>
      <c r="AD333">
        <v>0</v>
      </c>
      <c r="AE333">
        <v>0</v>
      </c>
      <c r="AF333">
        <v>0</v>
      </c>
      <c r="AG333">
        <v>0</v>
      </c>
      <c r="AH333">
        <v>22.459000000000003</v>
      </c>
      <c r="AK333" s="70">
        <f t="shared" si="16"/>
        <v>19.959000000000003</v>
      </c>
      <c r="AM333" s="70">
        <f>VLOOKUP(B333,Totalt!B332:AU805,39,FALSE)</f>
        <v>19.959</v>
      </c>
      <c r="AP333" s="70">
        <f t="shared" si="17"/>
        <v>0</v>
      </c>
    </row>
    <row r="334" spans="1:42" x14ac:dyDescent="0.25">
      <c r="A334" t="s">
        <v>447</v>
      </c>
      <c r="B334" t="s">
        <v>450</v>
      </c>
      <c r="C334">
        <v>0</v>
      </c>
      <c r="D334">
        <v>397.40800000000002</v>
      </c>
      <c r="E334">
        <v>1.4139999999999999</v>
      </c>
      <c r="F334">
        <v>0</v>
      </c>
      <c r="G334">
        <v>0</v>
      </c>
      <c r="H334">
        <v>48.326000000000001</v>
      </c>
      <c r="I334">
        <v>1.048</v>
      </c>
      <c r="J334">
        <v>0</v>
      </c>
      <c r="K334">
        <v>69.400000000000006</v>
      </c>
      <c r="L334">
        <v>0</v>
      </c>
      <c r="M334">
        <v>11.6</v>
      </c>
      <c r="N334">
        <v>0</v>
      </c>
      <c r="O334">
        <v>0</v>
      </c>
      <c r="P334" s="46">
        <v>105.24</v>
      </c>
      <c r="Q334" s="46">
        <f t="shared" si="15"/>
        <v>52.62</v>
      </c>
      <c r="R334">
        <v>98.819000000000003</v>
      </c>
      <c r="S334">
        <v>0</v>
      </c>
      <c r="T334">
        <v>0</v>
      </c>
      <c r="U334">
        <v>0</v>
      </c>
      <c r="V334">
        <v>37.228999999999999</v>
      </c>
      <c r="W334">
        <v>0</v>
      </c>
      <c r="X334">
        <v>30.866</v>
      </c>
      <c r="Y334">
        <v>0</v>
      </c>
      <c r="Z334">
        <v>9.1835299999999993</v>
      </c>
      <c r="AA334">
        <v>0</v>
      </c>
      <c r="AB334">
        <v>0</v>
      </c>
      <c r="AC334">
        <v>0</v>
      </c>
      <c r="AD334">
        <v>0</v>
      </c>
      <c r="AE334">
        <v>0</v>
      </c>
      <c r="AF334">
        <v>0</v>
      </c>
      <c r="AG334">
        <v>18.702000000000002</v>
      </c>
      <c r="AH334">
        <v>829.23553000000004</v>
      </c>
      <c r="AK334" s="70">
        <f t="shared" si="16"/>
        <v>765.01553000000001</v>
      </c>
      <c r="AM334" s="70">
        <f>VLOOKUP(B334,Totalt!B333:AU806,39,FALSE)</f>
        <v>765.01553000000001</v>
      </c>
      <c r="AP334" s="70">
        <f t="shared" si="17"/>
        <v>0</v>
      </c>
    </row>
    <row r="335" spans="1:42" x14ac:dyDescent="0.25">
      <c r="A335" t="s">
        <v>447</v>
      </c>
      <c r="B335" t="s">
        <v>451</v>
      </c>
      <c r="C335">
        <v>0</v>
      </c>
      <c r="D335">
        <v>0</v>
      </c>
      <c r="E335">
        <v>0</v>
      </c>
      <c r="F335">
        <v>0</v>
      </c>
      <c r="G335">
        <v>0</v>
      </c>
      <c r="H335">
        <v>0</v>
      </c>
      <c r="I335">
        <v>0</v>
      </c>
      <c r="J335">
        <v>0</v>
      </c>
      <c r="K335">
        <v>0</v>
      </c>
      <c r="L335">
        <v>0</v>
      </c>
      <c r="M335">
        <v>0</v>
      </c>
      <c r="N335">
        <v>0</v>
      </c>
      <c r="O335">
        <v>0</v>
      </c>
      <c r="P335" s="46">
        <v>0</v>
      </c>
      <c r="Q335" s="46">
        <f t="shared" si="15"/>
        <v>0</v>
      </c>
      <c r="R335">
        <v>0</v>
      </c>
      <c r="S335">
        <v>0</v>
      </c>
      <c r="T335">
        <v>0</v>
      </c>
      <c r="U335">
        <v>0</v>
      </c>
      <c r="V335">
        <v>0</v>
      </c>
      <c r="W335">
        <v>0</v>
      </c>
      <c r="X335">
        <v>0</v>
      </c>
      <c r="Y335">
        <v>0</v>
      </c>
      <c r="Z335">
        <v>0</v>
      </c>
      <c r="AA335">
        <v>0</v>
      </c>
      <c r="AB335">
        <v>0</v>
      </c>
      <c r="AC335">
        <v>0</v>
      </c>
      <c r="AD335">
        <v>0</v>
      </c>
      <c r="AE335">
        <v>0</v>
      </c>
      <c r="AF335">
        <v>0</v>
      </c>
      <c r="AG335">
        <v>0</v>
      </c>
      <c r="AH335">
        <v>0</v>
      </c>
      <c r="AK335" s="70">
        <f t="shared" si="16"/>
        <v>0</v>
      </c>
      <c r="AM335" s="70">
        <f>VLOOKUP(B335,Totalt!B334:AU807,39,FALSE)</f>
        <v>0</v>
      </c>
      <c r="AP335" s="70">
        <f t="shared" si="17"/>
        <v>0</v>
      </c>
    </row>
    <row r="336" spans="1:42" x14ac:dyDescent="0.25">
      <c r="A336" t="s">
        <v>447</v>
      </c>
      <c r="B336" t="s">
        <v>452</v>
      </c>
      <c r="C336">
        <v>0</v>
      </c>
      <c r="D336">
        <v>0</v>
      </c>
      <c r="E336">
        <v>0</v>
      </c>
      <c r="F336">
        <v>0</v>
      </c>
      <c r="G336">
        <v>0</v>
      </c>
      <c r="H336">
        <v>0</v>
      </c>
      <c r="I336">
        <v>0.65600000000000003</v>
      </c>
      <c r="J336">
        <v>0</v>
      </c>
      <c r="K336">
        <v>0</v>
      </c>
      <c r="L336">
        <v>0</v>
      </c>
      <c r="M336">
        <v>0</v>
      </c>
      <c r="N336">
        <v>0</v>
      </c>
      <c r="O336">
        <v>0</v>
      </c>
      <c r="P336" s="46">
        <v>0</v>
      </c>
      <c r="Q336" s="46">
        <f t="shared" si="15"/>
        <v>0</v>
      </c>
      <c r="R336">
        <v>0</v>
      </c>
      <c r="S336">
        <v>0</v>
      </c>
      <c r="T336">
        <v>0</v>
      </c>
      <c r="U336">
        <v>0</v>
      </c>
      <c r="V336">
        <v>0</v>
      </c>
      <c r="W336">
        <v>0</v>
      </c>
      <c r="X336">
        <v>0.1</v>
      </c>
      <c r="Y336">
        <v>0</v>
      </c>
      <c r="Z336">
        <v>7.13</v>
      </c>
      <c r="AA336">
        <v>0</v>
      </c>
      <c r="AB336">
        <v>0</v>
      </c>
      <c r="AC336">
        <v>0</v>
      </c>
      <c r="AD336">
        <v>0</v>
      </c>
      <c r="AE336">
        <v>0</v>
      </c>
      <c r="AF336">
        <v>0</v>
      </c>
      <c r="AG336">
        <v>0</v>
      </c>
      <c r="AH336">
        <v>7.8860000000000001</v>
      </c>
      <c r="AK336" s="70">
        <f t="shared" si="16"/>
        <v>7.8860000000000001</v>
      </c>
      <c r="AM336" s="70">
        <f>VLOOKUP(B336,Totalt!B335:AU808,39,FALSE)</f>
        <v>7.8859999999999992</v>
      </c>
      <c r="AP336" s="70">
        <f t="shared" si="17"/>
        <v>0</v>
      </c>
    </row>
    <row r="337" spans="1:42" x14ac:dyDescent="0.25">
      <c r="A337" t="s">
        <v>453</v>
      </c>
      <c r="B337" t="s">
        <v>454</v>
      </c>
      <c r="C337">
        <v>0</v>
      </c>
      <c r="D337">
        <v>0</v>
      </c>
      <c r="E337">
        <v>0</v>
      </c>
      <c r="F337">
        <v>0</v>
      </c>
      <c r="G337">
        <v>0</v>
      </c>
      <c r="H337">
        <v>0.2</v>
      </c>
      <c r="I337">
        <v>0</v>
      </c>
      <c r="J337">
        <v>0</v>
      </c>
      <c r="K337">
        <v>0</v>
      </c>
      <c r="L337">
        <v>0</v>
      </c>
      <c r="M337">
        <v>0</v>
      </c>
      <c r="N337">
        <v>0</v>
      </c>
      <c r="O337">
        <v>0</v>
      </c>
      <c r="P337" s="46">
        <v>0</v>
      </c>
      <c r="Q337" s="46">
        <f t="shared" si="15"/>
        <v>0</v>
      </c>
      <c r="R337">
        <v>0</v>
      </c>
      <c r="S337">
        <v>0</v>
      </c>
      <c r="T337">
        <v>0</v>
      </c>
      <c r="U337">
        <v>0</v>
      </c>
      <c r="V337">
        <v>0</v>
      </c>
      <c r="W337">
        <v>0</v>
      </c>
      <c r="X337">
        <v>0.111</v>
      </c>
      <c r="Y337">
        <v>0</v>
      </c>
      <c r="Z337">
        <v>4.0999999999999996</v>
      </c>
      <c r="AA337">
        <v>0</v>
      </c>
      <c r="AB337">
        <v>0</v>
      </c>
      <c r="AC337">
        <v>0</v>
      </c>
      <c r="AD337">
        <v>0</v>
      </c>
      <c r="AE337">
        <v>0</v>
      </c>
      <c r="AF337">
        <v>0</v>
      </c>
      <c r="AG337">
        <v>0.5</v>
      </c>
      <c r="AH337">
        <v>4.9109999999999996</v>
      </c>
      <c r="AK337" s="70">
        <f t="shared" si="16"/>
        <v>4.9109999999999996</v>
      </c>
      <c r="AM337" s="70">
        <f>VLOOKUP(B337,Totalt!B336:AU809,39,FALSE)</f>
        <v>4.9109999999999996</v>
      </c>
      <c r="AP337" s="70">
        <f t="shared" si="17"/>
        <v>0</v>
      </c>
    </row>
    <row r="338" spans="1:42" x14ac:dyDescent="0.25">
      <c r="A338" t="s">
        <v>453</v>
      </c>
      <c r="B338" t="s">
        <v>455</v>
      </c>
      <c r="C338">
        <v>0</v>
      </c>
      <c r="D338">
        <v>7.8</v>
      </c>
      <c r="E338">
        <v>0</v>
      </c>
      <c r="F338">
        <v>0</v>
      </c>
      <c r="G338">
        <v>0</v>
      </c>
      <c r="H338">
        <v>0</v>
      </c>
      <c r="I338">
        <v>0.3</v>
      </c>
      <c r="J338">
        <v>0</v>
      </c>
      <c r="K338">
        <v>0</v>
      </c>
      <c r="L338">
        <v>32</v>
      </c>
      <c r="M338">
        <v>0</v>
      </c>
      <c r="N338">
        <v>0</v>
      </c>
      <c r="O338">
        <v>0</v>
      </c>
      <c r="P338" s="46">
        <v>9.6</v>
      </c>
      <c r="Q338" s="46">
        <f t="shared" si="15"/>
        <v>4.8</v>
      </c>
      <c r="R338">
        <v>0</v>
      </c>
      <c r="S338">
        <v>0</v>
      </c>
      <c r="T338">
        <v>0</v>
      </c>
      <c r="U338">
        <v>0</v>
      </c>
      <c r="V338">
        <v>0</v>
      </c>
      <c r="W338">
        <v>13</v>
      </c>
      <c r="X338">
        <v>1.05</v>
      </c>
      <c r="Y338">
        <v>0</v>
      </c>
      <c r="Z338">
        <v>0</v>
      </c>
      <c r="AA338">
        <v>0</v>
      </c>
      <c r="AB338">
        <v>0</v>
      </c>
      <c r="AC338">
        <v>0</v>
      </c>
      <c r="AD338">
        <v>0</v>
      </c>
      <c r="AE338">
        <v>0</v>
      </c>
      <c r="AF338">
        <v>0</v>
      </c>
      <c r="AG338">
        <v>0</v>
      </c>
      <c r="AH338">
        <v>63.75</v>
      </c>
      <c r="AK338" s="70">
        <f t="shared" si="16"/>
        <v>58.95</v>
      </c>
      <c r="AM338" s="70">
        <f>VLOOKUP(B338,Totalt!B337:AU810,39,FALSE)</f>
        <v>58.949999999999996</v>
      </c>
      <c r="AP338" s="70">
        <f t="shared" si="17"/>
        <v>0</v>
      </c>
    </row>
    <row r="339" spans="1:42" x14ac:dyDescent="0.25">
      <c r="A339" t="s">
        <v>453</v>
      </c>
      <c r="B339" t="s">
        <v>456</v>
      </c>
      <c r="C339">
        <v>0</v>
      </c>
      <c r="D339">
        <v>0</v>
      </c>
      <c r="E339">
        <v>0</v>
      </c>
      <c r="F339">
        <v>0</v>
      </c>
      <c r="G339">
        <v>0</v>
      </c>
      <c r="H339">
        <v>0.2</v>
      </c>
      <c r="I339">
        <v>0.2</v>
      </c>
      <c r="J339">
        <v>0</v>
      </c>
      <c r="K339">
        <v>0</v>
      </c>
      <c r="L339">
        <v>0</v>
      </c>
      <c r="M339">
        <v>0</v>
      </c>
      <c r="N339">
        <v>0</v>
      </c>
      <c r="O339">
        <v>0</v>
      </c>
      <c r="P339" s="46">
        <v>0</v>
      </c>
      <c r="Q339" s="46">
        <f t="shared" si="15"/>
        <v>0</v>
      </c>
      <c r="R339">
        <v>0</v>
      </c>
      <c r="S339">
        <v>0</v>
      </c>
      <c r="T339">
        <v>0</v>
      </c>
      <c r="U339">
        <v>0</v>
      </c>
      <c r="V339">
        <v>0</v>
      </c>
      <c r="W339">
        <v>0</v>
      </c>
      <c r="X339">
        <v>8.4000000000000005E-2</v>
      </c>
      <c r="Y339">
        <v>0</v>
      </c>
      <c r="Z339">
        <v>3.1</v>
      </c>
      <c r="AA339">
        <v>0</v>
      </c>
      <c r="AB339">
        <v>0</v>
      </c>
      <c r="AC339">
        <v>0</v>
      </c>
      <c r="AD339">
        <v>0</v>
      </c>
      <c r="AE339">
        <v>0</v>
      </c>
      <c r="AF339">
        <v>0</v>
      </c>
      <c r="AG339">
        <v>0</v>
      </c>
      <c r="AH339">
        <v>3.5840000000000001</v>
      </c>
      <c r="AK339" s="70">
        <f t="shared" si="16"/>
        <v>3.5840000000000001</v>
      </c>
      <c r="AM339" s="70">
        <f>VLOOKUP(B339,Totalt!B338:AU811,39,FALSE)</f>
        <v>3.5840000000000005</v>
      </c>
      <c r="AP339" s="70">
        <f t="shared" si="17"/>
        <v>0</v>
      </c>
    </row>
    <row r="340" spans="1:42" x14ac:dyDescent="0.25">
      <c r="A340" t="s">
        <v>453</v>
      </c>
      <c r="B340" t="s">
        <v>457</v>
      </c>
      <c r="C340">
        <v>0</v>
      </c>
      <c r="D340">
        <v>0</v>
      </c>
      <c r="E340">
        <v>0</v>
      </c>
      <c r="F340">
        <v>0</v>
      </c>
      <c r="G340">
        <v>0</v>
      </c>
      <c r="H340">
        <v>0</v>
      </c>
      <c r="I340">
        <v>0</v>
      </c>
      <c r="J340">
        <v>0</v>
      </c>
      <c r="K340">
        <v>0</v>
      </c>
      <c r="L340">
        <v>0</v>
      </c>
      <c r="M340">
        <v>0</v>
      </c>
      <c r="N340">
        <v>0</v>
      </c>
      <c r="O340">
        <v>0</v>
      </c>
      <c r="P340" s="46">
        <v>0</v>
      </c>
      <c r="Q340" s="46">
        <f t="shared" si="15"/>
        <v>0</v>
      </c>
      <c r="R340">
        <v>0</v>
      </c>
      <c r="S340">
        <v>0</v>
      </c>
      <c r="T340">
        <v>0</v>
      </c>
      <c r="U340">
        <v>0</v>
      </c>
      <c r="V340">
        <v>0</v>
      </c>
      <c r="W340">
        <v>0</v>
      </c>
      <c r="X340">
        <v>1.7999999999999999E-2</v>
      </c>
      <c r="Y340">
        <v>0</v>
      </c>
      <c r="Z340">
        <v>1</v>
      </c>
      <c r="AA340">
        <v>0</v>
      </c>
      <c r="AB340">
        <v>0</v>
      </c>
      <c r="AC340">
        <v>0</v>
      </c>
      <c r="AD340">
        <v>0</v>
      </c>
      <c r="AE340">
        <v>0</v>
      </c>
      <c r="AF340">
        <v>0</v>
      </c>
      <c r="AG340">
        <v>0</v>
      </c>
      <c r="AH340">
        <v>1.018</v>
      </c>
      <c r="AK340" s="70">
        <f t="shared" si="16"/>
        <v>1.018</v>
      </c>
      <c r="AM340" s="70">
        <f>VLOOKUP(B340,Totalt!B339:AU812,39,FALSE)</f>
        <v>1.018</v>
      </c>
      <c r="AP340" s="70">
        <f t="shared" si="17"/>
        <v>0</v>
      </c>
    </row>
    <row r="341" spans="1:42" x14ac:dyDescent="0.25">
      <c r="A341" t="s">
        <v>458</v>
      </c>
      <c r="B341" t="s">
        <v>459</v>
      </c>
      <c r="C341">
        <v>0</v>
      </c>
      <c r="D341">
        <v>0</v>
      </c>
      <c r="E341">
        <v>0</v>
      </c>
      <c r="F341">
        <v>0</v>
      </c>
      <c r="G341">
        <v>0</v>
      </c>
      <c r="H341">
        <v>0</v>
      </c>
      <c r="I341">
        <v>0</v>
      </c>
      <c r="J341">
        <v>0</v>
      </c>
      <c r="K341">
        <v>0</v>
      </c>
      <c r="L341">
        <v>0</v>
      </c>
      <c r="M341">
        <v>0</v>
      </c>
      <c r="N341">
        <v>0</v>
      </c>
      <c r="O341">
        <v>0</v>
      </c>
      <c r="P341" s="46">
        <v>0</v>
      </c>
      <c r="Q341" s="46">
        <f t="shared" si="15"/>
        <v>0</v>
      </c>
      <c r="R341">
        <v>0</v>
      </c>
      <c r="S341">
        <v>0</v>
      </c>
      <c r="T341">
        <v>0</v>
      </c>
      <c r="U341">
        <v>0</v>
      </c>
      <c r="V341">
        <v>0</v>
      </c>
      <c r="W341">
        <v>0</v>
      </c>
      <c r="X341">
        <v>0.10199999999999999</v>
      </c>
      <c r="Y341">
        <v>0</v>
      </c>
      <c r="Z341">
        <v>0</v>
      </c>
      <c r="AA341">
        <v>0</v>
      </c>
      <c r="AB341">
        <v>0</v>
      </c>
      <c r="AC341">
        <v>0</v>
      </c>
      <c r="AD341">
        <v>0</v>
      </c>
      <c r="AE341">
        <v>0</v>
      </c>
      <c r="AF341">
        <v>0</v>
      </c>
      <c r="AG341">
        <v>5.0588199999999999</v>
      </c>
      <c r="AH341">
        <v>5.1608200000000002</v>
      </c>
      <c r="AK341" s="70">
        <f t="shared" si="16"/>
        <v>5.1608200000000002</v>
      </c>
      <c r="AM341" s="70">
        <f>VLOOKUP(B341,Totalt!B340:AU813,39,FALSE)</f>
        <v>5.1608200000000002</v>
      </c>
      <c r="AP341" s="70">
        <f t="shared" si="17"/>
        <v>0</v>
      </c>
    </row>
    <row r="342" spans="1:42" x14ac:dyDescent="0.25">
      <c r="A342" t="s">
        <v>458</v>
      </c>
      <c r="B342" t="s">
        <v>460</v>
      </c>
      <c r="C342">
        <v>0</v>
      </c>
      <c r="D342">
        <v>0</v>
      </c>
      <c r="E342">
        <v>0</v>
      </c>
      <c r="F342">
        <v>0</v>
      </c>
      <c r="G342">
        <v>0</v>
      </c>
      <c r="H342">
        <v>0</v>
      </c>
      <c r="I342">
        <v>0.7</v>
      </c>
      <c r="J342">
        <v>0</v>
      </c>
      <c r="K342">
        <v>0</v>
      </c>
      <c r="L342">
        <v>0</v>
      </c>
      <c r="M342">
        <v>0</v>
      </c>
      <c r="N342">
        <v>0</v>
      </c>
      <c r="O342">
        <v>0</v>
      </c>
      <c r="P342" s="46">
        <v>5</v>
      </c>
      <c r="Q342" s="46">
        <f t="shared" si="15"/>
        <v>2.5</v>
      </c>
      <c r="R342">
        <v>0</v>
      </c>
      <c r="S342">
        <v>0</v>
      </c>
      <c r="T342">
        <v>20.100000000000001</v>
      </c>
      <c r="U342">
        <v>0</v>
      </c>
      <c r="V342">
        <v>0</v>
      </c>
      <c r="W342">
        <v>0</v>
      </c>
      <c r="X342">
        <v>0.8</v>
      </c>
      <c r="Y342">
        <v>22</v>
      </c>
      <c r="Z342">
        <v>4.2</v>
      </c>
      <c r="AA342">
        <v>0</v>
      </c>
      <c r="AB342">
        <v>0</v>
      </c>
      <c r="AC342">
        <v>0</v>
      </c>
      <c r="AD342">
        <v>0</v>
      </c>
      <c r="AE342">
        <v>2.8</v>
      </c>
      <c r="AF342">
        <v>0</v>
      </c>
      <c r="AG342">
        <v>0</v>
      </c>
      <c r="AH342">
        <v>55.6</v>
      </c>
      <c r="AK342" s="70">
        <f t="shared" si="16"/>
        <v>53.1</v>
      </c>
      <c r="AM342" s="70">
        <f>VLOOKUP(B342,Totalt!B341:AU814,39,FALSE)</f>
        <v>53.099999999999994</v>
      </c>
      <c r="AP342" s="70">
        <f t="shared" si="17"/>
        <v>0</v>
      </c>
    </row>
    <row r="343" spans="1:42" x14ac:dyDescent="0.25">
      <c r="A343" t="s">
        <v>461</v>
      </c>
      <c r="B343" t="s">
        <v>462</v>
      </c>
      <c r="C343">
        <v>0</v>
      </c>
      <c r="D343">
        <v>0</v>
      </c>
      <c r="E343">
        <v>0</v>
      </c>
      <c r="F343">
        <v>0</v>
      </c>
      <c r="G343">
        <v>0</v>
      </c>
      <c r="H343">
        <v>0</v>
      </c>
      <c r="I343">
        <v>0</v>
      </c>
      <c r="J343">
        <v>0</v>
      </c>
      <c r="K343">
        <v>0</v>
      </c>
      <c r="L343">
        <v>0</v>
      </c>
      <c r="M343">
        <v>0</v>
      </c>
      <c r="N343">
        <v>0</v>
      </c>
      <c r="O343">
        <v>0</v>
      </c>
      <c r="P343" s="46">
        <v>0</v>
      </c>
      <c r="Q343" s="46">
        <f t="shared" si="15"/>
        <v>0</v>
      </c>
      <c r="R343">
        <v>0</v>
      </c>
      <c r="S343">
        <v>0</v>
      </c>
      <c r="T343">
        <v>0</v>
      </c>
      <c r="U343">
        <v>0</v>
      </c>
      <c r="V343">
        <v>0</v>
      </c>
      <c r="W343">
        <v>0</v>
      </c>
      <c r="X343">
        <v>0</v>
      </c>
      <c r="Y343">
        <v>0</v>
      </c>
      <c r="Z343">
        <v>0</v>
      </c>
      <c r="AA343">
        <v>0</v>
      </c>
      <c r="AB343">
        <v>0</v>
      </c>
      <c r="AC343">
        <v>0</v>
      </c>
      <c r="AD343">
        <v>0</v>
      </c>
      <c r="AE343">
        <v>0</v>
      </c>
      <c r="AF343">
        <v>0</v>
      </c>
      <c r="AG343">
        <v>0</v>
      </c>
      <c r="AH343">
        <v>0</v>
      </c>
      <c r="AK343" s="70">
        <f t="shared" si="16"/>
        <v>0</v>
      </c>
      <c r="AM343" s="70">
        <f>VLOOKUP(B343,Totalt!B342:AU815,39,FALSE)</f>
        <v>0</v>
      </c>
      <c r="AP343" s="70">
        <f t="shared" si="17"/>
        <v>0</v>
      </c>
    </row>
    <row r="344" spans="1:42" x14ac:dyDescent="0.25">
      <c r="A344" t="s">
        <v>461</v>
      </c>
      <c r="B344" t="s">
        <v>463</v>
      </c>
      <c r="C344">
        <v>0</v>
      </c>
      <c r="D344">
        <v>466.04599999999999</v>
      </c>
      <c r="E344">
        <v>0</v>
      </c>
      <c r="F344">
        <v>53.123699999999999</v>
      </c>
      <c r="G344">
        <v>0</v>
      </c>
      <c r="H344">
        <v>0</v>
      </c>
      <c r="I344">
        <v>4.2251300000000001</v>
      </c>
      <c r="J344">
        <v>0</v>
      </c>
      <c r="K344">
        <v>26</v>
      </c>
      <c r="L344">
        <v>210.32</v>
      </c>
      <c r="M344">
        <v>22.647300000000001</v>
      </c>
      <c r="N344">
        <v>0</v>
      </c>
      <c r="O344">
        <v>624.42700000000002</v>
      </c>
      <c r="P344" s="46">
        <v>803.98</v>
      </c>
      <c r="Q344" s="46">
        <f t="shared" si="15"/>
        <v>401.99</v>
      </c>
      <c r="R344">
        <v>2.7</v>
      </c>
      <c r="S344">
        <v>111.367</v>
      </c>
      <c r="T344">
        <v>100.968</v>
      </c>
      <c r="U344">
        <v>0</v>
      </c>
      <c r="V344">
        <v>10.78</v>
      </c>
      <c r="W344">
        <v>280.39</v>
      </c>
      <c r="X344">
        <v>95.337299999999999</v>
      </c>
      <c r="Y344">
        <v>0</v>
      </c>
      <c r="Z344">
        <v>214.41</v>
      </c>
      <c r="AA344">
        <v>0</v>
      </c>
      <c r="AB344">
        <v>0</v>
      </c>
      <c r="AC344">
        <v>0</v>
      </c>
      <c r="AD344">
        <v>1.2147300000000001</v>
      </c>
      <c r="AE344">
        <v>0</v>
      </c>
      <c r="AF344">
        <v>0</v>
      </c>
      <c r="AG344">
        <v>0</v>
      </c>
      <c r="AH344">
        <v>3027.9361600000002</v>
      </c>
      <c r="AK344" s="70">
        <f t="shared" si="16"/>
        <v>2603.2988600000003</v>
      </c>
      <c r="AM344" s="70">
        <f>VLOOKUP(B344,Totalt!B343:AU816,39,FALSE)</f>
        <v>2603.2988599999999</v>
      </c>
      <c r="AP344" s="70">
        <f t="shared" si="17"/>
        <v>0</v>
      </c>
    </row>
    <row r="345" spans="1:42" x14ac:dyDescent="0.25">
      <c r="A345" t="s">
        <v>464</v>
      </c>
      <c r="B345" t="s">
        <v>465</v>
      </c>
      <c r="C345">
        <v>0</v>
      </c>
      <c r="D345">
        <v>0</v>
      </c>
      <c r="E345">
        <v>0</v>
      </c>
      <c r="F345">
        <v>0</v>
      </c>
      <c r="G345">
        <v>0</v>
      </c>
      <c r="H345">
        <v>0</v>
      </c>
      <c r="I345">
        <v>0</v>
      </c>
      <c r="J345">
        <v>0</v>
      </c>
      <c r="K345">
        <v>0</v>
      </c>
      <c r="L345">
        <v>0</v>
      </c>
      <c r="M345">
        <v>0</v>
      </c>
      <c r="N345">
        <v>0</v>
      </c>
      <c r="O345">
        <v>0</v>
      </c>
      <c r="P345" s="46">
        <v>0</v>
      </c>
      <c r="Q345" s="46">
        <f t="shared" si="15"/>
        <v>0</v>
      </c>
      <c r="R345">
        <v>0</v>
      </c>
      <c r="S345">
        <v>0</v>
      </c>
      <c r="T345">
        <v>0</v>
      </c>
      <c r="U345">
        <v>0</v>
      </c>
      <c r="V345">
        <v>0</v>
      </c>
      <c r="W345">
        <v>0</v>
      </c>
      <c r="X345">
        <v>0.143229</v>
      </c>
      <c r="Y345">
        <v>0</v>
      </c>
      <c r="Z345">
        <v>0</v>
      </c>
      <c r="AA345">
        <v>0</v>
      </c>
      <c r="AB345">
        <v>0</v>
      </c>
      <c r="AC345">
        <v>0</v>
      </c>
      <c r="AD345">
        <v>0</v>
      </c>
      <c r="AE345">
        <v>0.83499999999999996</v>
      </c>
      <c r="AF345">
        <v>0</v>
      </c>
      <c r="AG345">
        <v>15.024699999999999</v>
      </c>
      <c r="AH345">
        <v>16.002928999999998</v>
      </c>
      <c r="AK345" s="70">
        <f t="shared" si="16"/>
        <v>16.002928999999998</v>
      </c>
      <c r="AM345" s="70">
        <f>VLOOKUP(B345,Totalt!B344:AU817,39,FALSE)</f>
        <v>16.002929000000002</v>
      </c>
      <c r="AP345" s="70">
        <f t="shared" si="17"/>
        <v>0</v>
      </c>
    </row>
    <row r="346" spans="1:42" x14ac:dyDescent="0.25">
      <c r="A346" t="s">
        <v>464</v>
      </c>
      <c r="B346" t="s">
        <v>466</v>
      </c>
      <c r="C346">
        <v>0</v>
      </c>
      <c r="D346">
        <v>0</v>
      </c>
      <c r="E346">
        <v>0</v>
      </c>
      <c r="F346">
        <v>0</v>
      </c>
      <c r="G346">
        <v>0</v>
      </c>
      <c r="H346">
        <v>0</v>
      </c>
      <c r="I346">
        <v>0</v>
      </c>
      <c r="J346">
        <v>0</v>
      </c>
      <c r="K346">
        <v>0</v>
      </c>
      <c r="L346">
        <v>0</v>
      </c>
      <c r="M346">
        <v>0</v>
      </c>
      <c r="N346">
        <v>0</v>
      </c>
      <c r="O346">
        <v>0</v>
      </c>
      <c r="P346" s="46">
        <v>0</v>
      </c>
      <c r="Q346" s="46">
        <f t="shared" si="15"/>
        <v>0</v>
      </c>
      <c r="R346">
        <v>0</v>
      </c>
      <c r="S346">
        <v>0</v>
      </c>
      <c r="T346">
        <v>0</v>
      </c>
      <c r="U346">
        <v>0</v>
      </c>
      <c r="V346">
        <v>0</v>
      </c>
      <c r="W346">
        <v>0</v>
      </c>
      <c r="X346">
        <v>0</v>
      </c>
      <c r="Y346">
        <v>0</v>
      </c>
      <c r="Z346">
        <v>0</v>
      </c>
      <c r="AA346">
        <v>0</v>
      </c>
      <c r="AB346">
        <v>0</v>
      </c>
      <c r="AC346">
        <v>0</v>
      </c>
      <c r="AD346">
        <v>0</v>
      </c>
      <c r="AE346">
        <v>0</v>
      </c>
      <c r="AF346">
        <v>0</v>
      </c>
      <c r="AG346">
        <v>0</v>
      </c>
      <c r="AH346">
        <v>0</v>
      </c>
      <c r="AK346" s="70">
        <f t="shared" si="16"/>
        <v>0</v>
      </c>
      <c r="AM346" s="70">
        <f>VLOOKUP(B346,Totalt!B345:AU818,39,FALSE)</f>
        <v>0</v>
      </c>
      <c r="AP346" s="70">
        <f t="shared" si="17"/>
        <v>0</v>
      </c>
    </row>
    <row r="347" spans="1:42" x14ac:dyDescent="0.25">
      <c r="A347" t="s">
        <v>464</v>
      </c>
      <c r="B347" t="s">
        <v>467</v>
      </c>
      <c r="C347">
        <v>0</v>
      </c>
      <c r="D347">
        <v>0</v>
      </c>
      <c r="E347">
        <v>0</v>
      </c>
      <c r="F347">
        <v>0</v>
      </c>
      <c r="G347">
        <v>0</v>
      </c>
      <c r="H347">
        <v>0</v>
      </c>
      <c r="I347">
        <v>0.266177</v>
      </c>
      <c r="J347">
        <v>0</v>
      </c>
      <c r="K347">
        <v>0</v>
      </c>
      <c r="L347">
        <v>0</v>
      </c>
      <c r="M347">
        <v>3.1724700000000001</v>
      </c>
      <c r="N347">
        <v>0</v>
      </c>
      <c r="O347">
        <v>0</v>
      </c>
      <c r="P347" s="46">
        <v>0</v>
      </c>
      <c r="Q347" s="46">
        <f t="shared" si="15"/>
        <v>0</v>
      </c>
      <c r="R347">
        <v>0</v>
      </c>
      <c r="S347">
        <v>0</v>
      </c>
      <c r="T347">
        <v>0</v>
      </c>
      <c r="U347">
        <v>0</v>
      </c>
      <c r="V347">
        <v>0</v>
      </c>
      <c r="W347">
        <v>0</v>
      </c>
      <c r="X347">
        <v>11.3545</v>
      </c>
      <c r="Y347">
        <v>0</v>
      </c>
      <c r="Z347">
        <v>25.651</v>
      </c>
      <c r="AA347">
        <v>0</v>
      </c>
      <c r="AB347">
        <v>0</v>
      </c>
      <c r="AC347">
        <v>0</v>
      </c>
      <c r="AD347">
        <v>0</v>
      </c>
      <c r="AE347">
        <v>0.193</v>
      </c>
      <c r="AF347">
        <v>0</v>
      </c>
      <c r="AG347">
        <v>97.516599999999997</v>
      </c>
      <c r="AH347">
        <v>138.15374700000001</v>
      </c>
      <c r="AK347" s="70">
        <f t="shared" si="16"/>
        <v>134.98127700000001</v>
      </c>
      <c r="AM347" s="70">
        <f>VLOOKUP(B347,Totalt!B346:AU819,39,FALSE)</f>
        <v>134.98127699999998</v>
      </c>
      <c r="AP347" s="70">
        <f t="shared" si="17"/>
        <v>0</v>
      </c>
    </row>
    <row r="348" spans="1:42" x14ac:dyDescent="0.25">
      <c r="A348" t="s">
        <v>468</v>
      </c>
      <c r="B348" t="s">
        <v>469</v>
      </c>
      <c r="C348">
        <v>0</v>
      </c>
      <c r="D348">
        <v>0</v>
      </c>
      <c r="E348">
        <v>0</v>
      </c>
      <c r="F348">
        <v>0</v>
      </c>
      <c r="G348">
        <v>0</v>
      </c>
      <c r="H348">
        <v>0</v>
      </c>
      <c r="I348">
        <v>0</v>
      </c>
      <c r="J348">
        <v>0</v>
      </c>
      <c r="K348">
        <v>0</v>
      </c>
      <c r="L348">
        <v>0</v>
      </c>
      <c r="M348">
        <v>0</v>
      </c>
      <c r="N348">
        <v>0</v>
      </c>
      <c r="O348">
        <v>0</v>
      </c>
      <c r="P348" s="46">
        <v>0</v>
      </c>
      <c r="Q348" s="46">
        <f t="shared" si="15"/>
        <v>0</v>
      </c>
      <c r="R348">
        <v>0</v>
      </c>
      <c r="S348">
        <v>0</v>
      </c>
      <c r="T348">
        <v>0</v>
      </c>
      <c r="U348">
        <v>0</v>
      </c>
      <c r="V348">
        <v>0</v>
      </c>
      <c r="W348">
        <v>0</v>
      </c>
      <c r="X348">
        <v>15.311999999999999</v>
      </c>
      <c r="Y348">
        <v>0</v>
      </c>
      <c r="Z348">
        <v>0</v>
      </c>
      <c r="AA348">
        <v>0</v>
      </c>
      <c r="AB348">
        <v>0</v>
      </c>
      <c r="AC348">
        <v>0</v>
      </c>
      <c r="AD348">
        <v>0</v>
      </c>
      <c r="AE348">
        <v>0</v>
      </c>
      <c r="AF348">
        <v>0</v>
      </c>
      <c r="AG348">
        <v>0</v>
      </c>
      <c r="AH348">
        <v>15.311999999999999</v>
      </c>
      <c r="AK348" s="70">
        <f t="shared" si="16"/>
        <v>15.311999999999999</v>
      </c>
      <c r="AM348" s="70">
        <f>VLOOKUP(B348,Totalt!B347:AU820,39,FALSE)</f>
        <v>15.311999999999999</v>
      </c>
      <c r="AP348" s="70">
        <f t="shared" si="17"/>
        <v>0</v>
      </c>
    </row>
    <row r="349" spans="1:42" x14ac:dyDescent="0.25">
      <c r="A349" t="s">
        <v>468</v>
      </c>
      <c r="B349" t="s">
        <v>470</v>
      </c>
      <c r="C349">
        <v>0</v>
      </c>
      <c r="D349">
        <v>0</v>
      </c>
      <c r="E349">
        <v>8.6999999999999993</v>
      </c>
      <c r="F349">
        <v>0</v>
      </c>
      <c r="G349">
        <v>0</v>
      </c>
      <c r="H349">
        <v>0</v>
      </c>
      <c r="I349">
        <v>0</v>
      </c>
      <c r="J349">
        <v>0</v>
      </c>
      <c r="K349">
        <v>3.9</v>
      </c>
      <c r="L349">
        <v>0</v>
      </c>
      <c r="M349">
        <v>0</v>
      </c>
      <c r="N349">
        <v>0</v>
      </c>
      <c r="O349">
        <v>0</v>
      </c>
      <c r="P349" s="46">
        <v>0</v>
      </c>
      <c r="Q349" s="46">
        <f t="shared" si="15"/>
        <v>0</v>
      </c>
      <c r="R349">
        <v>0</v>
      </c>
      <c r="S349">
        <v>0</v>
      </c>
      <c r="T349">
        <v>0</v>
      </c>
      <c r="U349">
        <v>0</v>
      </c>
      <c r="V349">
        <v>44.2</v>
      </c>
      <c r="W349">
        <v>0</v>
      </c>
      <c r="X349">
        <v>30.363</v>
      </c>
      <c r="Y349">
        <v>0</v>
      </c>
      <c r="Z349">
        <v>0</v>
      </c>
      <c r="AA349">
        <v>0</v>
      </c>
      <c r="AB349">
        <v>0</v>
      </c>
      <c r="AC349">
        <v>0</v>
      </c>
      <c r="AD349">
        <v>0</v>
      </c>
      <c r="AE349">
        <v>0</v>
      </c>
      <c r="AF349">
        <v>0</v>
      </c>
      <c r="AG349">
        <v>0</v>
      </c>
      <c r="AH349">
        <v>87.163000000000011</v>
      </c>
      <c r="AK349" s="70">
        <f t="shared" si="16"/>
        <v>87.163000000000011</v>
      </c>
      <c r="AM349" s="70">
        <f>VLOOKUP(B349,Totalt!B348:AU821,39,FALSE)</f>
        <v>87.163000000000011</v>
      </c>
      <c r="AP349" s="70">
        <f t="shared" si="17"/>
        <v>0</v>
      </c>
    </row>
    <row r="350" spans="1:42" x14ac:dyDescent="0.25">
      <c r="A350" t="s">
        <v>471</v>
      </c>
      <c r="B350" t="s">
        <v>472</v>
      </c>
      <c r="C350">
        <v>0</v>
      </c>
      <c r="D350">
        <v>150.804</v>
      </c>
      <c r="E350">
        <v>0</v>
      </c>
      <c r="F350">
        <v>0</v>
      </c>
      <c r="G350">
        <v>0</v>
      </c>
      <c r="H350">
        <v>14.621</v>
      </c>
      <c r="I350">
        <v>4.1669999999999998</v>
      </c>
      <c r="J350">
        <v>0</v>
      </c>
      <c r="K350">
        <v>0</v>
      </c>
      <c r="L350">
        <v>0</v>
      </c>
      <c r="M350">
        <v>3.4077500000000001</v>
      </c>
      <c r="N350">
        <v>0</v>
      </c>
      <c r="O350">
        <v>32.604500000000002</v>
      </c>
      <c r="P350" s="46">
        <v>34.618000000000002</v>
      </c>
      <c r="Q350" s="46">
        <f t="shared" si="15"/>
        <v>17.309000000000001</v>
      </c>
      <c r="R350">
        <v>17.498999999999999</v>
      </c>
      <c r="S350">
        <v>0</v>
      </c>
      <c r="T350">
        <v>14.693300000000001</v>
      </c>
      <c r="U350">
        <v>0</v>
      </c>
      <c r="V350">
        <v>0</v>
      </c>
      <c r="W350">
        <v>3.36626</v>
      </c>
      <c r="X350">
        <v>4.0017500000000004</v>
      </c>
      <c r="Y350">
        <v>0</v>
      </c>
      <c r="Z350">
        <v>0</v>
      </c>
      <c r="AA350">
        <v>0</v>
      </c>
      <c r="AB350">
        <v>0</v>
      </c>
      <c r="AC350">
        <v>0</v>
      </c>
      <c r="AD350">
        <v>0</v>
      </c>
      <c r="AE350">
        <v>0</v>
      </c>
      <c r="AF350">
        <v>0</v>
      </c>
      <c r="AG350">
        <v>0</v>
      </c>
      <c r="AH350">
        <v>279.78256000000005</v>
      </c>
      <c r="AK350" s="70">
        <f t="shared" si="16"/>
        <v>259.06581</v>
      </c>
      <c r="AM350" s="70">
        <f>VLOOKUP(B350,Totalt!B349:AU822,39,FALSE)</f>
        <v>259.06581</v>
      </c>
      <c r="AP350" s="70">
        <f t="shared" si="17"/>
        <v>0</v>
      </c>
    </row>
    <row r="351" spans="1:42" x14ac:dyDescent="0.25">
      <c r="A351" t="s">
        <v>471</v>
      </c>
      <c r="B351" t="s">
        <v>473</v>
      </c>
      <c r="C351">
        <v>0</v>
      </c>
      <c r="D351">
        <v>0</v>
      </c>
      <c r="E351">
        <v>0</v>
      </c>
      <c r="F351">
        <v>0</v>
      </c>
      <c r="G351">
        <v>0</v>
      </c>
      <c r="H351">
        <v>1.329</v>
      </c>
      <c r="I351">
        <v>0.125</v>
      </c>
      <c r="J351">
        <v>0</v>
      </c>
      <c r="K351">
        <v>0</v>
      </c>
      <c r="L351">
        <v>0</v>
      </c>
      <c r="M351">
        <v>0</v>
      </c>
      <c r="N351">
        <v>0</v>
      </c>
      <c r="O351">
        <v>0</v>
      </c>
      <c r="P351" s="46">
        <v>0</v>
      </c>
      <c r="Q351" s="46">
        <f t="shared" si="15"/>
        <v>0</v>
      </c>
      <c r="R351">
        <v>0</v>
      </c>
      <c r="S351">
        <v>0</v>
      </c>
      <c r="T351">
        <v>8.6850000000000005</v>
      </c>
      <c r="U351">
        <v>0</v>
      </c>
      <c r="V351">
        <v>0</v>
      </c>
      <c r="W351">
        <v>0</v>
      </c>
      <c r="X351">
        <v>0.152</v>
      </c>
      <c r="Y351">
        <v>0</v>
      </c>
      <c r="Z351">
        <v>0</v>
      </c>
      <c r="AA351">
        <v>0</v>
      </c>
      <c r="AB351">
        <v>0</v>
      </c>
      <c r="AC351">
        <v>0</v>
      </c>
      <c r="AD351">
        <v>0</v>
      </c>
      <c r="AE351">
        <v>0</v>
      </c>
      <c r="AF351">
        <v>0</v>
      </c>
      <c r="AG351">
        <v>0</v>
      </c>
      <c r="AH351">
        <v>10.291</v>
      </c>
      <c r="AK351" s="70">
        <f t="shared" si="16"/>
        <v>10.291</v>
      </c>
      <c r="AM351" s="70">
        <f>VLOOKUP(B351,Totalt!B350:AU823,39,FALSE)</f>
        <v>10.291</v>
      </c>
      <c r="AP351" s="70">
        <f t="shared" si="17"/>
        <v>0</v>
      </c>
    </row>
    <row r="352" spans="1:42" x14ac:dyDescent="0.25">
      <c r="A352" t="s">
        <v>474</v>
      </c>
      <c r="B352" t="s">
        <v>475</v>
      </c>
      <c r="C352">
        <v>0</v>
      </c>
      <c r="D352">
        <v>0</v>
      </c>
      <c r="E352">
        <v>0</v>
      </c>
      <c r="F352">
        <v>0</v>
      </c>
      <c r="G352">
        <v>0</v>
      </c>
      <c r="H352">
        <v>0</v>
      </c>
      <c r="I352">
        <v>0.6</v>
      </c>
      <c r="J352">
        <v>0</v>
      </c>
      <c r="K352">
        <v>0</v>
      </c>
      <c r="L352">
        <v>18.2</v>
      </c>
      <c r="M352">
        <v>0</v>
      </c>
      <c r="N352">
        <v>0</v>
      </c>
      <c r="O352">
        <v>0</v>
      </c>
      <c r="P352" s="46">
        <v>0</v>
      </c>
      <c r="Q352" s="46">
        <f t="shared" si="15"/>
        <v>0</v>
      </c>
      <c r="R352">
        <v>0</v>
      </c>
      <c r="S352">
        <v>0</v>
      </c>
      <c r="T352">
        <v>0</v>
      </c>
      <c r="U352">
        <v>0</v>
      </c>
      <c r="V352">
        <v>0</v>
      </c>
      <c r="W352">
        <v>0</v>
      </c>
      <c r="X352">
        <v>0.41</v>
      </c>
      <c r="Y352">
        <v>0</v>
      </c>
      <c r="Z352">
        <v>0</v>
      </c>
      <c r="AA352">
        <v>0</v>
      </c>
      <c r="AB352">
        <v>0</v>
      </c>
      <c r="AC352">
        <v>0</v>
      </c>
      <c r="AD352">
        <v>0</v>
      </c>
      <c r="AE352">
        <v>0</v>
      </c>
      <c r="AF352">
        <v>0</v>
      </c>
      <c r="AG352">
        <v>0</v>
      </c>
      <c r="AH352">
        <v>19.21</v>
      </c>
      <c r="AK352" s="70">
        <f t="shared" si="16"/>
        <v>19.21</v>
      </c>
      <c r="AM352" s="70">
        <f>VLOOKUP(B352,Totalt!B351:AU824,39,FALSE)</f>
        <v>19.21</v>
      </c>
      <c r="AP352" s="70">
        <f t="shared" si="17"/>
        <v>0</v>
      </c>
    </row>
    <row r="353" spans="1:42" x14ac:dyDescent="0.25">
      <c r="A353" t="s">
        <v>474</v>
      </c>
      <c r="B353" t="s">
        <v>476</v>
      </c>
      <c r="C353">
        <v>0</v>
      </c>
      <c r="D353">
        <v>0</v>
      </c>
      <c r="E353">
        <v>0</v>
      </c>
      <c r="F353">
        <v>0</v>
      </c>
      <c r="G353">
        <v>0.23</v>
      </c>
      <c r="H353">
        <v>0</v>
      </c>
      <c r="I353">
        <v>0.38045299999999999</v>
      </c>
      <c r="J353">
        <v>0</v>
      </c>
      <c r="K353">
        <v>4.0999999999999996</v>
      </c>
      <c r="L353">
        <v>50.599299999999999</v>
      </c>
      <c r="M353">
        <v>1.6988700000000001</v>
      </c>
      <c r="N353">
        <v>0</v>
      </c>
      <c r="O353">
        <v>121.297</v>
      </c>
      <c r="P353" s="46">
        <v>22</v>
      </c>
      <c r="Q353" s="46">
        <f t="shared" si="15"/>
        <v>11</v>
      </c>
      <c r="R353">
        <v>0</v>
      </c>
      <c r="S353">
        <v>0</v>
      </c>
      <c r="T353">
        <v>0.124891</v>
      </c>
      <c r="U353">
        <v>0</v>
      </c>
      <c r="V353">
        <v>0</v>
      </c>
      <c r="W353">
        <v>0</v>
      </c>
      <c r="X353">
        <v>6.8988699999999996</v>
      </c>
      <c r="Y353">
        <v>0</v>
      </c>
      <c r="Z353">
        <v>25</v>
      </c>
      <c r="AA353">
        <v>0</v>
      </c>
      <c r="AB353">
        <v>0</v>
      </c>
      <c r="AC353">
        <v>0</v>
      </c>
      <c r="AD353">
        <v>0</v>
      </c>
      <c r="AE353">
        <v>0.20452899999999999</v>
      </c>
      <c r="AF353">
        <v>0</v>
      </c>
      <c r="AG353">
        <v>6.2445399999999998E-2</v>
      </c>
      <c r="AH353">
        <v>232.59635839999999</v>
      </c>
      <c r="AK353" s="70">
        <f t="shared" si="16"/>
        <v>219.89748839999999</v>
      </c>
      <c r="AM353" s="70">
        <f>VLOOKUP(B353,Totalt!B352:AU825,39,FALSE)</f>
        <v>219.89748839999996</v>
      </c>
      <c r="AP353" s="70">
        <f t="shared" si="17"/>
        <v>0</v>
      </c>
    </row>
    <row r="354" spans="1:42" x14ac:dyDescent="0.25">
      <c r="A354" t="s">
        <v>474</v>
      </c>
      <c r="B354" t="s">
        <v>477</v>
      </c>
      <c r="C354">
        <v>0</v>
      </c>
      <c r="D354">
        <v>0</v>
      </c>
      <c r="E354">
        <v>0</v>
      </c>
      <c r="F354">
        <v>0</v>
      </c>
      <c r="G354">
        <v>0</v>
      </c>
      <c r="H354">
        <v>0</v>
      </c>
      <c r="I354">
        <v>0.27</v>
      </c>
      <c r="J354">
        <v>0</v>
      </c>
      <c r="K354">
        <v>0</v>
      </c>
      <c r="L354">
        <v>1.2</v>
      </c>
      <c r="M354">
        <v>0</v>
      </c>
      <c r="N354">
        <v>0</v>
      </c>
      <c r="O354">
        <v>0</v>
      </c>
      <c r="P354" s="46">
        <v>0</v>
      </c>
      <c r="Q354" s="46">
        <f t="shared" si="15"/>
        <v>0</v>
      </c>
      <c r="R354">
        <v>0</v>
      </c>
      <c r="S354">
        <v>0</v>
      </c>
      <c r="T354">
        <v>0</v>
      </c>
      <c r="U354">
        <v>0</v>
      </c>
      <c r="V354">
        <v>0</v>
      </c>
      <c r="W354">
        <v>0</v>
      </c>
      <c r="X354">
        <v>0.05</v>
      </c>
      <c r="Y354">
        <v>0</v>
      </c>
      <c r="Z354">
        <v>0</v>
      </c>
      <c r="AA354">
        <v>0</v>
      </c>
      <c r="AB354">
        <v>0</v>
      </c>
      <c r="AC354">
        <v>0</v>
      </c>
      <c r="AD354">
        <v>0</v>
      </c>
      <c r="AE354">
        <v>0</v>
      </c>
      <c r="AF354">
        <v>0</v>
      </c>
      <c r="AG354">
        <v>23.2941</v>
      </c>
      <c r="AH354">
        <v>24.8141</v>
      </c>
      <c r="AK354" s="70">
        <f t="shared" si="16"/>
        <v>24.8141</v>
      </c>
      <c r="AM354" s="70">
        <f>VLOOKUP(B354,Totalt!B353:AU826,39,FALSE)</f>
        <v>24.8141</v>
      </c>
      <c r="AP354" s="70">
        <f t="shared" si="17"/>
        <v>0</v>
      </c>
    </row>
    <row r="355" spans="1:42" x14ac:dyDescent="0.25">
      <c r="A355" t="s">
        <v>474</v>
      </c>
      <c r="B355" t="s">
        <v>478</v>
      </c>
      <c r="C355">
        <v>0</v>
      </c>
      <c r="D355">
        <v>721.471</v>
      </c>
      <c r="E355">
        <v>0</v>
      </c>
      <c r="F355">
        <v>13.556800000000001</v>
      </c>
      <c r="G355">
        <v>0</v>
      </c>
      <c r="H355">
        <v>0.53</v>
      </c>
      <c r="I355">
        <v>9.9737600000000004</v>
      </c>
      <c r="J355">
        <v>0</v>
      </c>
      <c r="K355">
        <v>49.267400000000002</v>
      </c>
      <c r="L355">
        <v>19.027100000000001</v>
      </c>
      <c r="M355">
        <v>35.6631</v>
      </c>
      <c r="N355">
        <v>0</v>
      </c>
      <c r="O355">
        <v>306.714</v>
      </c>
      <c r="P355" s="46">
        <v>548</v>
      </c>
      <c r="Q355" s="46">
        <f t="shared" si="15"/>
        <v>274</v>
      </c>
      <c r="R355">
        <v>0</v>
      </c>
      <c r="S355">
        <v>0</v>
      </c>
      <c r="T355">
        <v>27.4757</v>
      </c>
      <c r="U355">
        <v>99.327200000000005</v>
      </c>
      <c r="V355">
        <v>0</v>
      </c>
      <c r="W355">
        <v>0</v>
      </c>
      <c r="X355">
        <v>64.263099999999994</v>
      </c>
      <c r="Y355">
        <v>1.6</v>
      </c>
      <c r="Z355">
        <v>1.1000000000000001</v>
      </c>
      <c r="AA355">
        <v>0</v>
      </c>
      <c r="AB355">
        <v>0</v>
      </c>
      <c r="AC355">
        <v>0</v>
      </c>
      <c r="AD355">
        <v>0</v>
      </c>
      <c r="AE355">
        <v>58.723799999999997</v>
      </c>
      <c r="AF355">
        <v>0</v>
      </c>
      <c r="AG355">
        <v>23.189299999999999</v>
      </c>
      <c r="AH355">
        <v>1979.8822599999994</v>
      </c>
      <c r="AK355" s="70">
        <f t="shared" si="16"/>
        <v>1670.2191599999994</v>
      </c>
      <c r="AM355" s="70">
        <f>VLOOKUP(B355,Totalt!B354:AU827,39,FALSE)</f>
        <v>1670.2191599999996</v>
      </c>
      <c r="AP355" s="70">
        <f t="shared" si="17"/>
        <v>0</v>
      </c>
    </row>
    <row r="356" spans="1:42" x14ac:dyDescent="0.25">
      <c r="A356" t="s">
        <v>474</v>
      </c>
      <c r="B356" t="s">
        <v>479</v>
      </c>
      <c r="C356">
        <v>0</v>
      </c>
      <c r="D356">
        <v>0</v>
      </c>
      <c r="E356">
        <v>0</v>
      </c>
      <c r="F356">
        <v>0</v>
      </c>
      <c r="G356">
        <v>0</v>
      </c>
      <c r="H356">
        <v>0</v>
      </c>
      <c r="I356">
        <v>1.72</v>
      </c>
      <c r="J356">
        <v>0</v>
      </c>
      <c r="K356">
        <v>3.1764700000000001</v>
      </c>
      <c r="L356">
        <v>0</v>
      </c>
      <c r="M356">
        <v>0</v>
      </c>
      <c r="N356">
        <v>0</v>
      </c>
      <c r="O356">
        <v>0</v>
      </c>
      <c r="P356" s="46">
        <v>0</v>
      </c>
      <c r="Q356" s="46">
        <f t="shared" si="15"/>
        <v>0</v>
      </c>
      <c r="R356">
        <v>6.36</v>
      </c>
      <c r="S356">
        <v>0</v>
      </c>
      <c r="T356">
        <v>0</v>
      </c>
      <c r="U356">
        <v>0</v>
      </c>
      <c r="V356">
        <v>0</v>
      </c>
      <c r="W356">
        <v>0</v>
      </c>
      <c r="X356">
        <v>0.38</v>
      </c>
      <c r="Y356">
        <v>0</v>
      </c>
      <c r="Z356">
        <v>0</v>
      </c>
      <c r="AA356">
        <v>0</v>
      </c>
      <c r="AB356">
        <v>0</v>
      </c>
      <c r="AC356">
        <v>0</v>
      </c>
      <c r="AD356">
        <v>0</v>
      </c>
      <c r="AE356">
        <v>0</v>
      </c>
      <c r="AF356">
        <v>0</v>
      </c>
      <c r="AG356">
        <v>12.823499999999999</v>
      </c>
      <c r="AH356">
        <v>24.459969999999998</v>
      </c>
      <c r="AK356" s="70">
        <f t="shared" si="16"/>
        <v>24.459969999999998</v>
      </c>
      <c r="AM356" s="70">
        <f>VLOOKUP(B356,Totalt!B355:AU828,39,FALSE)</f>
        <v>24.459969999999998</v>
      </c>
      <c r="AP356" s="70">
        <f t="shared" si="17"/>
        <v>0</v>
      </c>
    </row>
    <row r="357" spans="1:42" x14ac:dyDescent="0.25">
      <c r="A357" t="s">
        <v>474</v>
      </c>
      <c r="B357" t="s">
        <v>480</v>
      </c>
      <c r="C357">
        <v>0</v>
      </c>
      <c r="D357">
        <v>0</v>
      </c>
      <c r="E357">
        <v>0</v>
      </c>
      <c r="F357">
        <v>0</v>
      </c>
      <c r="G357">
        <v>0</v>
      </c>
      <c r="H357">
        <v>0</v>
      </c>
      <c r="I357">
        <v>0.37</v>
      </c>
      <c r="J357">
        <v>0</v>
      </c>
      <c r="K357">
        <v>0</v>
      </c>
      <c r="L357">
        <v>31.4</v>
      </c>
      <c r="M357">
        <v>0</v>
      </c>
      <c r="N357">
        <v>0</v>
      </c>
      <c r="O357">
        <v>0</v>
      </c>
      <c r="P357" s="46">
        <v>0</v>
      </c>
      <c r="Q357" s="46">
        <f t="shared" si="15"/>
        <v>0</v>
      </c>
      <c r="R357">
        <v>0</v>
      </c>
      <c r="S357">
        <v>0</v>
      </c>
      <c r="T357">
        <v>0</v>
      </c>
      <c r="U357">
        <v>0</v>
      </c>
      <c r="V357">
        <v>0</v>
      </c>
      <c r="W357">
        <v>0</v>
      </c>
      <c r="X357">
        <v>0.64</v>
      </c>
      <c r="Y357">
        <v>0</v>
      </c>
      <c r="Z357">
        <v>0</v>
      </c>
      <c r="AA357">
        <v>0</v>
      </c>
      <c r="AB357">
        <v>0</v>
      </c>
      <c r="AC357">
        <v>0</v>
      </c>
      <c r="AD357">
        <v>0</v>
      </c>
      <c r="AE357">
        <v>0</v>
      </c>
      <c r="AF357">
        <v>0</v>
      </c>
      <c r="AG357">
        <v>6.0470600000000001</v>
      </c>
      <c r="AH357">
        <v>38.457059999999998</v>
      </c>
      <c r="AK357" s="70">
        <f t="shared" si="16"/>
        <v>38.457059999999998</v>
      </c>
      <c r="AM357" s="70">
        <f>VLOOKUP(B357,Totalt!B356:AU829,39,FALSE)</f>
        <v>38.457059999999998</v>
      </c>
      <c r="AP357" s="70">
        <f t="shared" si="17"/>
        <v>0</v>
      </c>
    </row>
    <row r="358" spans="1:42" x14ac:dyDescent="0.25">
      <c r="A358" t="s">
        <v>481</v>
      </c>
      <c r="B358" t="s">
        <v>482</v>
      </c>
      <c r="C358">
        <v>0</v>
      </c>
      <c r="D358">
        <v>0</v>
      </c>
      <c r="E358">
        <v>0</v>
      </c>
      <c r="F358">
        <v>0</v>
      </c>
      <c r="G358">
        <v>0</v>
      </c>
      <c r="H358">
        <v>0</v>
      </c>
      <c r="I358">
        <v>0</v>
      </c>
      <c r="J358">
        <v>0</v>
      </c>
      <c r="K358">
        <v>0</v>
      </c>
      <c r="L358">
        <v>0</v>
      </c>
      <c r="M358">
        <v>0</v>
      </c>
      <c r="N358">
        <v>0</v>
      </c>
      <c r="O358">
        <v>0</v>
      </c>
      <c r="P358" s="46">
        <v>0</v>
      </c>
      <c r="Q358" s="46">
        <f t="shared" si="15"/>
        <v>0</v>
      </c>
      <c r="R358">
        <v>0</v>
      </c>
      <c r="S358">
        <v>0</v>
      </c>
      <c r="T358">
        <v>0</v>
      </c>
      <c r="U358">
        <v>0</v>
      </c>
      <c r="V358">
        <v>0</v>
      </c>
      <c r="W358">
        <v>0</v>
      </c>
      <c r="X358">
        <v>0</v>
      </c>
      <c r="Y358">
        <v>0</v>
      </c>
      <c r="Z358">
        <v>0</v>
      </c>
      <c r="AA358">
        <v>0</v>
      </c>
      <c r="AB358">
        <v>0</v>
      </c>
      <c r="AC358">
        <v>0</v>
      </c>
      <c r="AD358">
        <v>0</v>
      </c>
      <c r="AE358">
        <v>0</v>
      </c>
      <c r="AF358">
        <v>0</v>
      </c>
      <c r="AG358">
        <v>0</v>
      </c>
      <c r="AH358">
        <v>0</v>
      </c>
      <c r="AK358" s="70">
        <f t="shared" si="16"/>
        <v>0</v>
      </c>
      <c r="AM358" s="70">
        <f>VLOOKUP(B358,Totalt!B357:AU830,39,FALSE)</f>
        <v>0</v>
      </c>
      <c r="AP358" s="70">
        <f t="shared" si="17"/>
        <v>0</v>
      </c>
    </row>
    <row r="359" spans="1:42" x14ac:dyDescent="0.25">
      <c r="A359" t="s">
        <v>481</v>
      </c>
      <c r="B359" t="s">
        <v>483</v>
      </c>
      <c r="C359">
        <v>0</v>
      </c>
      <c r="D359">
        <v>0</v>
      </c>
      <c r="E359">
        <v>0</v>
      </c>
      <c r="F359">
        <v>0</v>
      </c>
      <c r="G359">
        <v>0</v>
      </c>
      <c r="H359">
        <v>0</v>
      </c>
      <c r="I359">
        <v>0</v>
      </c>
      <c r="J359">
        <v>0</v>
      </c>
      <c r="K359">
        <v>0</v>
      </c>
      <c r="L359">
        <v>0</v>
      </c>
      <c r="M359">
        <v>0</v>
      </c>
      <c r="N359">
        <v>0</v>
      </c>
      <c r="O359">
        <v>0</v>
      </c>
      <c r="P359" s="46">
        <v>0</v>
      </c>
      <c r="Q359" s="46">
        <f t="shared" si="15"/>
        <v>0</v>
      </c>
      <c r="R359">
        <v>0</v>
      </c>
      <c r="S359">
        <v>0</v>
      </c>
      <c r="T359">
        <v>0</v>
      </c>
      <c r="U359">
        <v>0</v>
      </c>
      <c r="V359">
        <v>0</v>
      </c>
      <c r="W359">
        <v>0</v>
      </c>
      <c r="X359">
        <v>0</v>
      </c>
      <c r="Y359">
        <v>0</v>
      </c>
      <c r="Z359">
        <v>0</v>
      </c>
      <c r="AA359">
        <v>0</v>
      </c>
      <c r="AB359">
        <v>0</v>
      </c>
      <c r="AC359">
        <v>0</v>
      </c>
      <c r="AD359">
        <v>0</v>
      </c>
      <c r="AE359">
        <v>0</v>
      </c>
      <c r="AF359">
        <v>0</v>
      </c>
      <c r="AG359">
        <v>0</v>
      </c>
      <c r="AH359">
        <v>0</v>
      </c>
      <c r="AK359" s="70">
        <f t="shared" si="16"/>
        <v>0</v>
      </c>
      <c r="AM359" s="70">
        <f>VLOOKUP(B359,Totalt!B358:AU831,39,FALSE)</f>
        <v>0</v>
      </c>
      <c r="AP359" s="70">
        <f t="shared" si="17"/>
        <v>0</v>
      </c>
    </row>
    <row r="360" spans="1:42" x14ac:dyDescent="0.25">
      <c r="A360" t="s">
        <v>481</v>
      </c>
      <c r="B360" t="s">
        <v>484</v>
      </c>
      <c r="C360">
        <v>0</v>
      </c>
      <c r="D360">
        <v>0</v>
      </c>
      <c r="E360">
        <v>0</v>
      </c>
      <c r="F360">
        <v>0</v>
      </c>
      <c r="G360">
        <v>0</v>
      </c>
      <c r="H360">
        <v>0</v>
      </c>
      <c r="I360">
        <v>0</v>
      </c>
      <c r="J360">
        <v>0</v>
      </c>
      <c r="K360">
        <v>0</v>
      </c>
      <c r="L360">
        <v>0</v>
      </c>
      <c r="M360">
        <v>0</v>
      </c>
      <c r="N360">
        <v>0</v>
      </c>
      <c r="O360">
        <v>0</v>
      </c>
      <c r="P360" s="46">
        <v>0</v>
      </c>
      <c r="Q360" s="46">
        <f t="shared" si="15"/>
        <v>0</v>
      </c>
      <c r="R360">
        <v>0</v>
      </c>
      <c r="S360">
        <v>0</v>
      </c>
      <c r="T360">
        <v>0</v>
      </c>
      <c r="U360">
        <v>0</v>
      </c>
      <c r="V360">
        <v>0</v>
      </c>
      <c r="W360">
        <v>0</v>
      </c>
      <c r="X360">
        <v>23.1</v>
      </c>
      <c r="Y360">
        <v>0</v>
      </c>
      <c r="Z360">
        <v>0</v>
      </c>
      <c r="AA360">
        <v>0</v>
      </c>
      <c r="AB360">
        <v>0</v>
      </c>
      <c r="AC360">
        <v>0</v>
      </c>
      <c r="AD360">
        <v>0</v>
      </c>
      <c r="AE360">
        <v>0</v>
      </c>
      <c r="AF360">
        <v>0</v>
      </c>
      <c r="AG360">
        <v>0</v>
      </c>
      <c r="AH360">
        <v>23.1</v>
      </c>
      <c r="AK360" s="70">
        <f t="shared" si="16"/>
        <v>23.1</v>
      </c>
      <c r="AM360" s="70">
        <f>VLOOKUP(B360,Totalt!B359:AU832,39,FALSE)</f>
        <v>23.1</v>
      </c>
      <c r="AP360" s="70">
        <f t="shared" si="17"/>
        <v>0</v>
      </c>
    </row>
    <row r="361" spans="1:42" x14ac:dyDescent="0.25">
      <c r="A361" t="s">
        <v>485</v>
      </c>
      <c r="B361" t="s">
        <v>486</v>
      </c>
      <c r="C361">
        <v>0</v>
      </c>
      <c r="D361">
        <v>22.995999999999999</v>
      </c>
      <c r="E361">
        <v>0</v>
      </c>
      <c r="F361">
        <v>0</v>
      </c>
      <c r="G361">
        <v>0</v>
      </c>
      <c r="H361">
        <v>0</v>
      </c>
      <c r="I361">
        <v>0.9</v>
      </c>
      <c r="J361">
        <v>0</v>
      </c>
      <c r="K361">
        <v>0</v>
      </c>
      <c r="L361">
        <v>0.77382700000000004</v>
      </c>
      <c r="M361">
        <v>1.61094</v>
      </c>
      <c r="N361">
        <v>0</v>
      </c>
      <c r="O361">
        <v>2.5794199999999998</v>
      </c>
      <c r="P361" s="46">
        <v>0</v>
      </c>
      <c r="Q361" s="46">
        <f t="shared" si="15"/>
        <v>0</v>
      </c>
      <c r="R361">
        <v>0</v>
      </c>
      <c r="S361">
        <v>0</v>
      </c>
      <c r="T361">
        <v>0</v>
      </c>
      <c r="U361">
        <v>0</v>
      </c>
      <c r="V361">
        <v>0</v>
      </c>
      <c r="W361">
        <v>0</v>
      </c>
      <c r="X361">
        <v>2.1109399999999998</v>
      </c>
      <c r="Y361">
        <v>0</v>
      </c>
      <c r="Z361">
        <v>3.2</v>
      </c>
      <c r="AA361">
        <v>0</v>
      </c>
      <c r="AB361">
        <v>0</v>
      </c>
      <c r="AC361">
        <v>0</v>
      </c>
      <c r="AD361">
        <v>0</v>
      </c>
      <c r="AE361">
        <v>0</v>
      </c>
      <c r="AF361">
        <v>25.7942</v>
      </c>
      <c r="AG361">
        <v>10</v>
      </c>
      <c r="AH361">
        <v>69.965327000000002</v>
      </c>
      <c r="AK361" s="70">
        <f t="shared" si="16"/>
        <v>68.354387000000003</v>
      </c>
      <c r="AM361" s="70">
        <f>VLOOKUP(B361,Totalt!B360:AU833,39,FALSE)</f>
        <v>68.354387000000003</v>
      </c>
      <c r="AP361" s="70">
        <f t="shared" si="17"/>
        <v>0</v>
      </c>
    </row>
    <row r="362" spans="1:42" x14ac:dyDescent="0.25">
      <c r="A362" t="s">
        <v>487</v>
      </c>
      <c r="B362" t="s">
        <v>488</v>
      </c>
      <c r="C362">
        <v>0</v>
      </c>
      <c r="D362">
        <v>0</v>
      </c>
      <c r="E362">
        <v>0</v>
      </c>
      <c r="F362">
        <v>0</v>
      </c>
      <c r="G362">
        <v>0</v>
      </c>
      <c r="H362">
        <v>0.73399999999999999</v>
      </c>
      <c r="I362">
        <v>0.255</v>
      </c>
      <c r="J362">
        <v>0</v>
      </c>
      <c r="K362">
        <v>0</v>
      </c>
      <c r="L362">
        <v>47.857999999999997</v>
      </c>
      <c r="M362">
        <v>0</v>
      </c>
      <c r="N362">
        <v>0</v>
      </c>
      <c r="O362">
        <v>0</v>
      </c>
      <c r="P362" s="46">
        <v>4.3319999999999999</v>
      </c>
      <c r="Q362" s="46">
        <f t="shared" si="15"/>
        <v>2.1659999999999999</v>
      </c>
      <c r="R362">
        <v>0</v>
      </c>
      <c r="S362">
        <v>0</v>
      </c>
      <c r="T362">
        <v>0</v>
      </c>
      <c r="U362">
        <v>0</v>
      </c>
      <c r="V362">
        <v>0</v>
      </c>
      <c r="W362">
        <v>0</v>
      </c>
      <c r="X362">
        <v>1.0649999999999999</v>
      </c>
      <c r="Y362">
        <v>0</v>
      </c>
      <c r="Z362">
        <v>0</v>
      </c>
      <c r="AA362">
        <v>0</v>
      </c>
      <c r="AB362">
        <v>0</v>
      </c>
      <c r="AC362">
        <v>0</v>
      </c>
      <c r="AD362">
        <v>0</v>
      </c>
      <c r="AE362">
        <v>1.7909999999999999</v>
      </c>
      <c r="AF362">
        <v>0</v>
      </c>
      <c r="AG362">
        <v>0</v>
      </c>
      <c r="AH362">
        <v>56.034999999999989</v>
      </c>
      <c r="AK362" s="70">
        <f t="shared" si="16"/>
        <v>53.868999999999993</v>
      </c>
      <c r="AM362" s="70">
        <f>VLOOKUP(B362,Totalt!B361:AU834,39,FALSE)</f>
        <v>53.868999999999993</v>
      </c>
      <c r="AP362" s="70">
        <f t="shared" si="17"/>
        <v>0</v>
      </c>
    </row>
    <row r="363" spans="1:42" x14ac:dyDescent="0.25">
      <c r="A363" t="s">
        <v>487</v>
      </c>
      <c r="B363" t="s">
        <v>489</v>
      </c>
      <c r="C363">
        <v>0</v>
      </c>
      <c r="D363">
        <v>0</v>
      </c>
      <c r="E363">
        <v>0</v>
      </c>
      <c r="F363">
        <v>0</v>
      </c>
      <c r="G363">
        <v>0</v>
      </c>
      <c r="H363">
        <v>0.39900000000000002</v>
      </c>
      <c r="I363">
        <v>0.154</v>
      </c>
      <c r="J363">
        <v>0</v>
      </c>
      <c r="K363">
        <v>0</v>
      </c>
      <c r="L363">
        <v>0</v>
      </c>
      <c r="M363">
        <v>0</v>
      </c>
      <c r="N363">
        <v>0</v>
      </c>
      <c r="O363">
        <v>0</v>
      </c>
      <c r="P363" s="46">
        <v>0</v>
      </c>
      <c r="Q363" s="46">
        <f t="shared" si="15"/>
        <v>0</v>
      </c>
      <c r="R363">
        <v>0</v>
      </c>
      <c r="S363">
        <v>0</v>
      </c>
      <c r="T363">
        <v>0</v>
      </c>
      <c r="U363">
        <v>0</v>
      </c>
      <c r="V363">
        <v>0</v>
      </c>
      <c r="W363">
        <v>0</v>
      </c>
      <c r="X363">
        <v>0.184</v>
      </c>
      <c r="Y363">
        <v>7.3529999999999998</v>
      </c>
      <c r="Z363">
        <v>0</v>
      </c>
      <c r="AA363">
        <v>0</v>
      </c>
      <c r="AB363">
        <v>0</v>
      </c>
      <c r="AC363">
        <v>0</v>
      </c>
      <c r="AD363">
        <v>0</v>
      </c>
      <c r="AE363">
        <v>0</v>
      </c>
      <c r="AF363">
        <v>0</v>
      </c>
      <c r="AG363">
        <v>0</v>
      </c>
      <c r="AH363">
        <v>8.09</v>
      </c>
      <c r="AK363" s="70">
        <f t="shared" si="16"/>
        <v>8.09</v>
      </c>
      <c r="AM363" s="70">
        <f>VLOOKUP(B363,Totalt!B362:AU835,39,FALSE)</f>
        <v>8.09</v>
      </c>
      <c r="AP363" s="70">
        <f t="shared" si="17"/>
        <v>0</v>
      </c>
    </row>
    <row r="364" spans="1:42" x14ac:dyDescent="0.25">
      <c r="A364" t="s">
        <v>490</v>
      </c>
      <c r="B364" t="s">
        <v>491</v>
      </c>
      <c r="C364">
        <v>0</v>
      </c>
      <c r="D364">
        <v>0</v>
      </c>
      <c r="E364">
        <v>0</v>
      </c>
      <c r="F364">
        <v>0</v>
      </c>
      <c r="G364">
        <v>0</v>
      </c>
      <c r="H364">
        <v>0</v>
      </c>
      <c r="I364">
        <v>0</v>
      </c>
      <c r="J364">
        <v>0</v>
      </c>
      <c r="K364">
        <v>0</v>
      </c>
      <c r="L364">
        <v>0</v>
      </c>
      <c r="M364">
        <v>0</v>
      </c>
      <c r="N364">
        <v>0</v>
      </c>
      <c r="O364">
        <v>0</v>
      </c>
      <c r="P364" s="46">
        <v>0</v>
      </c>
      <c r="Q364" s="46">
        <f t="shared" si="15"/>
        <v>0</v>
      </c>
      <c r="R364">
        <v>0.17647099999999999</v>
      </c>
      <c r="S364">
        <v>0</v>
      </c>
      <c r="T364">
        <v>0</v>
      </c>
      <c r="U364">
        <v>0</v>
      </c>
      <c r="V364">
        <v>0</v>
      </c>
      <c r="W364">
        <v>0</v>
      </c>
      <c r="X364">
        <v>3.8999999999999998E-3</v>
      </c>
      <c r="Y364">
        <v>0</v>
      </c>
      <c r="Z364">
        <v>0</v>
      </c>
      <c r="AA364">
        <v>0</v>
      </c>
      <c r="AB364">
        <v>0</v>
      </c>
      <c r="AC364">
        <v>0</v>
      </c>
      <c r="AD364">
        <v>0</v>
      </c>
      <c r="AE364">
        <v>0</v>
      </c>
      <c r="AF364">
        <v>0</v>
      </c>
      <c r="AG364">
        <v>0</v>
      </c>
      <c r="AH364">
        <v>0.18037099999999998</v>
      </c>
      <c r="AK364" s="70">
        <f t="shared" si="16"/>
        <v>0.18037099999999998</v>
      </c>
      <c r="AM364" s="70">
        <f>VLOOKUP(B364,Totalt!B363:AU836,39,FALSE)</f>
        <v>0.18037099999999998</v>
      </c>
      <c r="AP364" s="70">
        <f t="shared" si="17"/>
        <v>0</v>
      </c>
    </row>
    <row r="365" spans="1:42" x14ac:dyDescent="0.25">
      <c r="A365" t="s">
        <v>492</v>
      </c>
      <c r="B365" t="s">
        <v>493</v>
      </c>
      <c r="C365">
        <v>0</v>
      </c>
      <c r="D365">
        <v>0</v>
      </c>
      <c r="E365">
        <v>0</v>
      </c>
      <c r="F365">
        <v>25.822399999999998</v>
      </c>
      <c r="G365">
        <v>0</v>
      </c>
      <c r="H365">
        <v>0</v>
      </c>
      <c r="I365">
        <v>0</v>
      </c>
      <c r="J365">
        <v>0</v>
      </c>
      <c r="K365">
        <v>2.1</v>
      </c>
      <c r="L365">
        <v>61.44</v>
      </c>
      <c r="M365">
        <v>0</v>
      </c>
      <c r="N365">
        <v>0</v>
      </c>
      <c r="O365">
        <v>0</v>
      </c>
      <c r="P365" s="46">
        <v>62.24</v>
      </c>
      <c r="Q365" s="46">
        <f t="shared" si="15"/>
        <v>31.12</v>
      </c>
      <c r="R365">
        <v>0</v>
      </c>
      <c r="S365">
        <v>15.0763</v>
      </c>
      <c r="T365">
        <v>14.97</v>
      </c>
      <c r="U365">
        <v>0</v>
      </c>
      <c r="V365">
        <v>0</v>
      </c>
      <c r="W365">
        <v>0</v>
      </c>
      <c r="X365">
        <v>3.68</v>
      </c>
      <c r="Y365">
        <v>0</v>
      </c>
      <c r="Z365">
        <v>0</v>
      </c>
      <c r="AA365">
        <v>0</v>
      </c>
      <c r="AB365">
        <v>0</v>
      </c>
      <c r="AC365">
        <v>0</v>
      </c>
      <c r="AD365">
        <v>0</v>
      </c>
      <c r="AE365">
        <v>0</v>
      </c>
      <c r="AF365">
        <v>0</v>
      </c>
      <c r="AG365">
        <v>0</v>
      </c>
      <c r="AH365">
        <v>185.3287</v>
      </c>
      <c r="AK365" s="70">
        <f t="shared" si="16"/>
        <v>154.20869999999999</v>
      </c>
      <c r="AM365" s="70">
        <f>VLOOKUP(B365,Totalt!B364:AU837,39,FALSE)</f>
        <v>154.20869999999999</v>
      </c>
      <c r="AP365" s="70">
        <f t="shared" si="17"/>
        <v>0</v>
      </c>
    </row>
    <row r="366" spans="1:42" x14ac:dyDescent="0.25">
      <c r="A366" t="s">
        <v>494</v>
      </c>
      <c r="B366" t="s">
        <v>495</v>
      </c>
      <c r="C366">
        <v>1.76471</v>
      </c>
      <c r="D366">
        <v>0</v>
      </c>
      <c r="E366">
        <v>0</v>
      </c>
      <c r="F366">
        <v>0</v>
      </c>
      <c r="G366">
        <v>0</v>
      </c>
      <c r="H366">
        <v>0</v>
      </c>
      <c r="I366">
        <v>0.25</v>
      </c>
      <c r="J366">
        <v>0</v>
      </c>
      <c r="K366">
        <v>0</v>
      </c>
      <c r="L366">
        <v>62.8</v>
      </c>
      <c r="M366">
        <v>0</v>
      </c>
      <c r="N366">
        <v>0.24</v>
      </c>
      <c r="O366">
        <v>0</v>
      </c>
      <c r="P366" s="46">
        <v>21.6</v>
      </c>
      <c r="Q366" s="46">
        <f t="shared" si="15"/>
        <v>10.8</v>
      </c>
      <c r="R366">
        <v>0</v>
      </c>
      <c r="S366">
        <v>0</v>
      </c>
      <c r="T366">
        <v>21</v>
      </c>
      <c r="U366">
        <v>0</v>
      </c>
      <c r="V366">
        <v>0</v>
      </c>
      <c r="W366">
        <v>0</v>
      </c>
      <c r="X366">
        <v>1.871</v>
      </c>
      <c r="Y366">
        <v>0</v>
      </c>
      <c r="Z366">
        <v>22.088200000000001</v>
      </c>
      <c r="AA366">
        <v>0</v>
      </c>
      <c r="AB366">
        <v>0</v>
      </c>
      <c r="AC366">
        <v>0</v>
      </c>
      <c r="AD366">
        <v>0</v>
      </c>
      <c r="AE366">
        <v>0</v>
      </c>
      <c r="AF366">
        <v>0</v>
      </c>
      <c r="AG366">
        <v>0</v>
      </c>
      <c r="AH366">
        <v>131.61390999999998</v>
      </c>
      <c r="AK366" s="70">
        <f t="shared" si="16"/>
        <v>120.81390999999998</v>
      </c>
      <c r="AM366" s="70">
        <f>VLOOKUP(B366,Totalt!B365:AU838,39,FALSE)</f>
        <v>120.81390999999998</v>
      </c>
      <c r="AP366" s="70">
        <f t="shared" si="17"/>
        <v>0</v>
      </c>
    </row>
    <row r="367" spans="1:42" x14ac:dyDescent="0.25">
      <c r="A367" t="s">
        <v>496</v>
      </c>
      <c r="B367" t="s">
        <v>497</v>
      </c>
      <c r="C367">
        <v>0</v>
      </c>
      <c r="D367">
        <v>0</v>
      </c>
      <c r="E367">
        <v>0</v>
      </c>
      <c r="F367">
        <v>0</v>
      </c>
      <c r="G367">
        <v>14.9</v>
      </c>
      <c r="H367">
        <v>25.4</v>
      </c>
      <c r="I367">
        <v>0.7</v>
      </c>
      <c r="J367">
        <v>0</v>
      </c>
      <c r="K367">
        <v>0</v>
      </c>
      <c r="L367">
        <v>339.36500000000001</v>
      </c>
      <c r="M367">
        <v>2.4449800000000002</v>
      </c>
      <c r="N367">
        <v>0</v>
      </c>
      <c r="O367">
        <v>0</v>
      </c>
      <c r="P367" s="46">
        <v>110.6</v>
      </c>
      <c r="Q367" s="46">
        <f t="shared" si="15"/>
        <v>55.3</v>
      </c>
      <c r="R367">
        <v>0</v>
      </c>
      <c r="S367">
        <v>0</v>
      </c>
      <c r="T367">
        <v>0</v>
      </c>
      <c r="U367">
        <v>0</v>
      </c>
      <c r="V367">
        <v>0</v>
      </c>
      <c r="W367">
        <v>0</v>
      </c>
      <c r="X367">
        <v>8.9449799999999993</v>
      </c>
      <c r="Y367">
        <v>0</v>
      </c>
      <c r="Z367">
        <v>0</v>
      </c>
      <c r="AA367">
        <v>0</v>
      </c>
      <c r="AB367">
        <v>0</v>
      </c>
      <c r="AC367">
        <v>0</v>
      </c>
      <c r="AD367">
        <v>0</v>
      </c>
      <c r="AE367">
        <v>0</v>
      </c>
      <c r="AF367">
        <v>0</v>
      </c>
      <c r="AG367">
        <v>0</v>
      </c>
      <c r="AH367">
        <v>502.35496000000001</v>
      </c>
      <c r="AK367" s="70">
        <f t="shared" si="16"/>
        <v>444.60998000000001</v>
      </c>
      <c r="AM367" s="70">
        <f>VLOOKUP(B367,Totalt!B366:AU839,39,FALSE)</f>
        <v>444.60997999999995</v>
      </c>
      <c r="AP367" s="70">
        <f t="shared" si="17"/>
        <v>0</v>
      </c>
    </row>
    <row r="368" spans="1:42" x14ac:dyDescent="0.25">
      <c r="A368" t="s">
        <v>498</v>
      </c>
      <c r="B368" t="s">
        <v>499</v>
      </c>
      <c r="C368">
        <v>0</v>
      </c>
      <c r="D368">
        <v>0</v>
      </c>
      <c r="E368">
        <v>0</v>
      </c>
      <c r="F368">
        <v>0</v>
      </c>
      <c r="G368">
        <v>0.2</v>
      </c>
      <c r="H368">
        <v>0</v>
      </c>
      <c r="I368">
        <v>0</v>
      </c>
      <c r="J368">
        <v>0</v>
      </c>
      <c r="K368">
        <v>0</v>
      </c>
      <c r="L368">
        <v>0</v>
      </c>
      <c r="M368">
        <v>0</v>
      </c>
      <c r="N368">
        <v>0</v>
      </c>
      <c r="O368">
        <v>0</v>
      </c>
      <c r="P368" s="46">
        <v>0</v>
      </c>
      <c r="Q368" s="46">
        <f t="shared" si="15"/>
        <v>0</v>
      </c>
      <c r="R368">
        <v>0</v>
      </c>
      <c r="S368">
        <v>0</v>
      </c>
      <c r="T368">
        <v>1.96</v>
      </c>
      <c r="U368">
        <v>0</v>
      </c>
      <c r="V368">
        <v>0</v>
      </c>
      <c r="W368">
        <v>0</v>
      </c>
      <c r="X368">
        <v>9.2999999999999999E-2</v>
      </c>
      <c r="Y368">
        <v>3.33</v>
      </c>
      <c r="Z368">
        <v>0</v>
      </c>
      <c r="AA368">
        <v>0</v>
      </c>
      <c r="AB368">
        <v>0</v>
      </c>
      <c r="AC368">
        <v>0</v>
      </c>
      <c r="AD368">
        <v>0</v>
      </c>
      <c r="AE368">
        <v>0</v>
      </c>
      <c r="AF368">
        <v>0</v>
      </c>
      <c r="AG368">
        <v>0</v>
      </c>
      <c r="AH368">
        <v>5.5830000000000002</v>
      </c>
      <c r="AK368" s="70">
        <f t="shared" si="16"/>
        <v>5.5830000000000002</v>
      </c>
      <c r="AM368" s="70">
        <f>VLOOKUP(B368,Totalt!B367:AU840,39,FALSE)</f>
        <v>5.5830000000000002</v>
      </c>
      <c r="AP368" s="70">
        <f t="shared" si="17"/>
        <v>0</v>
      </c>
    </row>
    <row r="369" spans="1:42" x14ac:dyDescent="0.25">
      <c r="A369" t="s">
        <v>498</v>
      </c>
      <c r="B369" t="s">
        <v>500</v>
      </c>
      <c r="C369">
        <v>0</v>
      </c>
      <c r="D369">
        <v>0</v>
      </c>
      <c r="E369">
        <v>0</v>
      </c>
      <c r="F369">
        <v>0</v>
      </c>
      <c r="G369">
        <v>0.2</v>
      </c>
      <c r="H369">
        <v>0</v>
      </c>
      <c r="I369">
        <v>0</v>
      </c>
      <c r="J369">
        <v>0</v>
      </c>
      <c r="K369">
        <v>0</v>
      </c>
      <c r="L369">
        <v>0</v>
      </c>
      <c r="M369">
        <v>0</v>
      </c>
      <c r="N369">
        <v>0</v>
      </c>
      <c r="O369">
        <v>0</v>
      </c>
      <c r="P369" s="46">
        <v>0</v>
      </c>
      <c r="Q369" s="46">
        <f t="shared" si="15"/>
        <v>0</v>
      </c>
      <c r="R369">
        <v>0</v>
      </c>
      <c r="S369">
        <v>0</v>
      </c>
      <c r="T369">
        <v>2.5</v>
      </c>
      <c r="U369">
        <v>0</v>
      </c>
      <c r="V369">
        <v>0</v>
      </c>
      <c r="W369">
        <v>0</v>
      </c>
      <c r="X369">
        <v>0.14000000000000001</v>
      </c>
      <c r="Y369">
        <v>6.9</v>
      </c>
      <c r="Z369">
        <v>0</v>
      </c>
      <c r="AA369">
        <v>0</v>
      </c>
      <c r="AB369">
        <v>0</v>
      </c>
      <c r="AC369">
        <v>0</v>
      </c>
      <c r="AD369">
        <v>0</v>
      </c>
      <c r="AE369">
        <v>0</v>
      </c>
      <c r="AF369">
        <v>0</v>
      </c>
      <c r="AG369">
        <v>0</v>
      </c>
      <c r="AH369">
        <v>9.74</v>
      </c>
      <c r="AK369" s="70">
        <f t="shared" si="16"/>
        <v>9.74</v>
      </c>
      <c r="AM369" s="70">
        <f>VLOOKUP(B369,Totalt!B368:AU841,39,FALSE)</f>
        <v>9.74</v>
      </c>
      <c r="AP369" s="70">
        <f t="shared" si="17"/>
        <v>0</v>
      </c>
    </row>
    <row r="370" spans="1:42" x14ac:dyDescent="0.25">
      <c r="A370" t="s">
        <v>498</v>
      </c>
      <c r="B370" t="s">
        <v>501</v>
      </c>
      <c r="C370">
        <v>0</v>
      </c>
      <c r="D370">
        <v>164.05500000000001</v>
      </c>
      <c r="E370">
        <v>0</v>
      </c>
      <c r="F370">
        <v>0</v>
      </c>
      <c r="G370">
        <v>3.4</v>
      </c>
      <c r="H370">
        <v>0</v>
      </c>
      <c r="I370">
        <v>0.553006</v>
      </c>
      <c r="J370">
        <v>0</v>
      </c>
      <c r="K370">
        <v>0</v>
      </c>
      <c r="L370">
        <v>0</v>
      </c>
      <c r="M370">
        <v>7.0693900000000003</v>
      </c>
      <c r="N370">
        <v>0</v>
      </c>
      <c r="O370">
        <v>20.7988</v>
      </c>
      <c r="P370" s="46">
        <v>100.8</v>
      </c>
      <c r="Q370" s="46">
        <f t="shared" si="15"/>
        <v>50.4</v>
      </c>
      <c r="R370">
        <v>0</v>
      </c>
      <c r="S370">
        <v>0</v>
      </c>
      <c r="T370">
        <v>47.774000000000001</v>
      </c>
      <c r="U370">
        <v>0</v>
      </c>
      <c r="V370">
        <v>0</v>
      </c>
      <c r="W370">
        <v>22.8</v>
      </c>
      <c r="X370">
        <v>12.0694</v>
      </c>
      <c r="Y370">
        <v>0</v>
      </c>
      <c r="Z370">
        <v>0</v>
      </c>
      <c r="AA370">
        <v>0</v>
      </c>
      <c r="AB370">
        <v>0</v>
      </c>
      <c r="AC370">
        <v>0</v>
      </c>
      <c r="AD370">
        <v>0</v>
      </c>
      <c r="AE370">
        <v>0</v>
      </c>
      <c r="AF370">
        <v>0.34367399999999998</v>
      </c>
      <c r="AG370">
        <v>0</v>
      </c>
      <c r="AH370">
        <v>379.66327000000001</v>
      </c>
      <c r="AK370" s="70">
        <f t="shared" si="16"/>
        <v>322.19388000000004</v>
      </c>
      <c r="AM370" s="70">
        <f>VLOOKUP(B370,Totalt!B369:AU842,39,FALSE)</f>
        <v>322.19387999999998</v>
      </c>
      <c r="AP370" s="70">
        <f t="shared" si="17"/>
        <v>0</v>
      </c>
    </row>
    <row r="371" spans="1:42" x14ac:dyDescent="0.25">
      <c r="A371" t="s">
        <v>502</v>
      </c>
      <c r="B371" t="s">
        <v>503</v>
      </c>
      <c r="C371">
        <v>0</v>
      </c>
      <c r="D371">
        <v>0</v>
      </c>
      <c r="E371">
        <v>0</v>
      </c>
      <c r="F371">
        <v>0</v>
      </c>
      <c r="G371">
        <v>0</v>
      </c>
      <c r="H371">
        <v>0</v>
      </c>
      <c r="I371">
        <v>5.9400000000000001E-2</v>
      </c>
      <c r="J371">
        <v>0</v>
      </c>
      <c r="K371">
        <v>0</v>
      </c>
      <c r="L371">
        <v>0</v>
      </c>
      <c r="M371">
        <v>0</v>
      </c>
      <c r="N371">
        <v>0</v>
      </c>
      <c r="O371">
        <v>0</v>
      </c>
      <c r="P371" s="46">
        <v>0</v>
      </c>
      <c r="Q371" s="46">
        <f t="shared" si="15"/>
        <v>0</v>
      </c>
      <c r="R371">
        <v>0</v>
      </c>
      <c r="S371">
        <v>0</v>
      </c>
      <c r="T371">
        <v>0</v>
      </c>
      <c r="U371">
        <v>0</v>
      </c>
      <c r="V371">
        <v>0</v>
      </c>
      <c r="W371">
        <v>0</v>
      </c>
      <c r="X371">
        <v>3.1E-2</v>
      </c>
      <c r="Y371">
        <v>0</v>
      </c>
      <c r="Z371">
        <v>2.7326999999999999</v>
      </c>
      <c r="AA371">
        <v>0</v>
      </c>
      <c r="AB371">
        <v>0</v>
      </c>
      <c r="AC371">
        <v>0</v>
      </c>
      <c r="AD371">
        <v>0</v>
      </c>
      <c r="AE371">
        <v>0</v>
      </c>
      <c r="AF371">
        <v>0</v>
      </c>
      <c r="AG371">
        <v>0</v>
      </c>
      <c r="AH371">
        <v>2.8230999999999997</v>
      </c>
      <c r="AK371" s="70">
        <f t="shared" si="16"/>
        <v>2.8230999999999997</v>
      </c>
      <c r="AM371" s="70">
        <f>VLOOKUP(B371,Totalt!B370:AU843,39,FALSE)</f>
        <v>2.8231000000000002</v>
      </c>
      <c r="AP371" s="70">
        <f t="shared" si="17"/>
        <v>0</v>
      </c>
    </row>
    <row r="372" spans="1:42" x14ac:dyDescent="0.25">
      <c r="A372" t="s">
        <v>502</v>
      </c>
      <c r="B372" t="s">
        <v>504</v>
      </c>
      <c r="C372">
        <v>0</v>
      </c>
      <c r="D372">
        <v>0</v>
      </c>
      <c r="E372">
        <v>0</v>
      </c>
      <c r="F372">
        <v>0</v>
      </c>
      <c r="G372">
        <v>0</v>
      </c>
      <c r="H372">
        <v>0</v>
      </c>
      <c r="I372">
        <v>0.77333300000000005</v>
      </c>
      <c r="J372">
        <v>0</v>
      </c>
      <c r="K372">
        <v>0</v>
      </c>
      <c r="L372">
        <v>0</v>
      </c>
      <c r="M372">
        <v>0</v>
      </c>
      <c r="N372">
        <v>0</v>
      </c>
      <c r="O372">
        <v>0</v>
      </c>
      <c r="P372" s="46">
        <v>0</v>
      </c>
      <c r="Q372" s="46">
        <f t="shared" si="15"/>
        <v>0</v>
      </c>
      <c r="R372">
        <v>34.9</v>
      </c>
      <c r="S372">
        <v>0</v>
      </c>
      <c r="T372">
        <v>0</v>
      </c>
      <c r="U372">
        <v>0</v>
      </c>
      <c r="V372">
        <v>0</v>
      </c>
      <c r="W372">
        <v>0</v>
      </c>
      <c r="X372">
        <v>0.65800000000000003</v>
      </c>
      <c r="Y372">
        <v>0</v>
      </c>
      <c r="Z372">
        <v>3.9580000000000002</v>
      </c>
      <c r="AA372">
        <v>0</v>
      </c>
      <c r="AB372">
        <v>0</v>
      </c>
      <c r="AC372">
        <v>0</v>
      </c>
      <c r="AD372">
        <v>0</v>
      </c>
      <c r="AE372">
        <v>0</v>
      </c>
      <c r="AF372">
        <v>0</v>
      </c>
      <c r="AG372">
        <v>19.1433</v>
      </c>
      <c r="AH372">
        <v>59.432632999999996</v>
      </c>
      <c r="AK372" s="70">
        <f t="shared" si="16"/>
        <v>59.432632999999996</v>
      </c>
      <c r="AM372" s="70">
        <f>VLOOKUP(B372,Totalt!B371:AU844,39,FALSE)</f>
        <v>59.432633000000003</v>
      </c>
      <c r="AP372" s="70">
        <f t="shared" si="17"/>
        <v>0</v>
      </c>
    </row>
    <row r="373" spans="1:42" x14ac:dyDescent="0.25">
      <c r="A373" t="s">
        <v>505</v>
      </c>
      <c r="B373" t="s">
        <v>506</v>
      </c>
      <c r="C373">
        <v>0</v>
      </c>
      <c r="D373">
        <v>0</v>
      </c>
      <c r="E373">
        <v>0</v>
      </c>
      <c r="F373">
        <v>0</v>
      </c>
      <c r="G373">
        <v>0</v>
      </c>
      <c r="H373">
        <v>0</v>
      </c>
      <c r="I373">
        <v>1.5</v>
      </c>
      <c r="J373">
        <v>0</v>
      </c>
      <c r="K373">
        <v>0</v>
      </c>
      <c r="L373">
        <v>0</v>
      </c>
      <c r="M373">
        <v>0</v>
      </c>
      <c r="N373">
        <v>0</v>
      </c>
      <c r="O373">
        <v>0</v>
      </c>
      <c r="P373" s="46">
        <v>0</v>
      </c>
      <c r="Q373" s="46">
        <f t="shared" si="15"/>
        <v>0</v>
      </c>
      <c r="R373">
        <v>0</v>
      </c>
      <c r="S373">
        <v>0</v>
      </c>
      <c r="T373">
        <v>0</v>
      </c>
      <c r="U373">
        <v>0</v>
      </c>
      <c r="V373">
        <v>0</v>
      </c>
      <c r="W373">
        <v>0</v>
      </c>
      <c r="X373">
        <v>0.154</v>
      </c>
      <c r="Y373">
        <v>0</v>
      </c>
      <c r="Z373">
        <v>8.1</v>
      </c>
      <c r="AA373">
        <v>0</v>
      </c>
      <c r="AB373">
        <v>0</v>
      </c>
      <c r="AC373">
        <v>0</v>
      </c>
      <c r="AD373">
        <v>0</v>
      </c>
      <c r="AE373">
        <v>0</v>
      </c>
      <c r="AF373">
        <v>0</v>
      </c>
      <c r="AG373">
        <v>0</v>
      </c>
      <c r="AH373">
        <v>9.7539999999999996</v>
      </c>
      <c r="AK373" s="70">
        <f t="shared" si="16"/>
        <v>9.7539999999999996</v>
      </c>
      <c r="AM373" s="70">
        <f>VLOOKUP(B373,Totalt!B372:AU845,39,FALSE)</f>
        <v>9.7539999999999996</v>
      </c>
      <c r="AP373" s="70">
        <f t="shared" si="17"/>
        <v>0</v>
      </c>
    </row>
    <row r="374" spans="1:42" x14ac:dyDescent="0.25">
      <c r="A374" t="s">
        <v>505</v>
      </c>
      <c r="B374" t="s">
        <v>507</v>
      </c>
      <c r="C374">
        <v>0</v>
      </c>
      <c r="D374">
        <v>0</v>
      </c>
      <c r="E374">
        <v>0</v>
      </c>
      <c r="F374">
        <v>0</v>
      </c>
      <c r="G374">
        <v>0</v>
      </c>
      <c r="H374">
        <v>0</v>
      </c>
      <c r="I374">
        <v>0</v>
      </c>
      <c r="J374">
        <v>0</v>
      </c>
      <c r="K374">
        <v>0</v>
      </c>
      <c r="L374">
        <v>0</v>
      </c>
      <c r="M374">
        <v>0</v>
      </c>
      <c r="N374">
        <v>0</v>
      </c>
      <c r="O374">
        <v>0</v>
      </c>
      <c r="P374" s="46">
        <v>0</v>
      </c>
      <c r="Q374" s="46">
        <f t="shared" si="15"/>
        <v>0</v>
      </c>
      <c r="R374">
        <v>0</v>
      </c>
      <c r="S374">
        <v>0</v>
      </c>
      <c r="T374">
        <v>0</v>
      </c>
      <c r="U374">
        <v>0</v>
      </c>
      <c r="V374">
        <v>0</v>
      </c>
      <c r="W374">
        <v>0</v>
      </c>
      <c r="X374">
        <v>0</v>
      </c>
      <c r="Y374">
        <v>0</v>
      </c>
      <c r="Z374">
        <v>0</v>
      </c>
      <c r="AA374">
        <v>0</v>
      </c>
      <c r="AB374">
        <v>0</v>
      </c>
      <c r="AC374">
        <v>0</v>
      </c>
      <c r="AD374">
        <v>0</v>
      </c>
      <c r="AE374">
        <v>0</v>
      </c>
      <c r="AF374">
        <v>0</v>
      </c>
      <c r="AG374">
        <v>0</v>
      </c>
      <c r="AH374">
        <v>0</v>
      </c>
      <c r="AK374" s="70">
        <f t="shared" si="16"/>
        <v>0</v>
      </c>
      <c r="AM374" s="70">
        <f>VLOOKUP(B374,Totalt!B373:AU846,39,FALSE)</f>
        <v>0</v>
      </c>
      <c r="AP374" s="70">
        <f t="shared" si="17"/>
        <v>0</v>
      </c>
    </row>
    <row r="375" spans="1:42" x14ac:dyDescent="0.25">
      <c r="A375" t="s">
        <v>505</v>
      </c>
      <c r="B375" t="s">
        <v>508</v>
      </c>
      <c r="C375">
        <v>0</v>
      </c>
      <c r="D375">
        <v>0</v>
      </c>
      <c r="E375">
        <v>0</v>
      </c>
      <c r="F375">
        <v>0</v>
      </c>
      <c r="G375">
        <v>0</v>
      </c>
      <c r="H375">
        <v>0</v>
      </c>
      <c r="I375">
        <v>0.19</v>
      </c>
      <c r="J375">
        <v>0</v>
      </c>
      <c r="K375">
        <v>0</v>
      </c>
      <c r="L375">
        <v>0</v>
      </c>
      <c r="M375">
        <v>0</v>
      </c>
      <c r="N375">
        <v>0</v>
      </c>
      <c r="O375">
        <v>0</v>
      </c>
      <c r="P375" s="46">
        <v>0</v>
      </c>
      <c r="Q375" s="46">
        <f t="shared" si="15"/>
        <v>0</v>
      </c>
      <c r="R375">
        <v>0</v>
      </c>
      <c r="S375">
        <v>0</v>
      </c>
      <c r="T375">
        <v>0</v>
      </c>
      <c r="U375">
        <v>0</v>
      </c>
      <c r="V375">
        <v>0</v>
      </c>
      <c r="W375">
        <v>0</v>
      </c>
      <c r="X375">
        <v>0.20399999999999999</v>
      </c>
      <c r="Y375">
        <v>0</v>
      </c>
      <c r="Z375">
        <v>11.5</v>
      </c>
      <c r="AA375">
        <v>0</v>
      </c>
      <c r="AB375">
        <v>0</v>
      </c>
      <c r="AC375">
        <v>0</v>
      </c>
      <c r="AD375">
        <v>0</v>
      </c>
      <c r="AE375">
        <v>0</v>
      </c>
      <c r="AF375">
        <v>0</v>
      </c>
      <c r="AG375">
        <v>0</v>
      </c>
      <c r="AH375">
        <v>11.894</v>
      </c>
      <c r="AK375" s="70">
        <f t="shared" si="16"/>
        <v>11.894</v>
      </c>
      <c r="AM375" s="70">
        <f>VLOOKUP(B375,Totalt!B374:AU847,39,FALSE)</f>
        <v>11.894</v>
      </c>
      <c r="AP375" s="70">
        <f t="shared" si="17"/>
        <v>0</v>
      </c>
    </row>
    <row r="376" spans="1:42" x14ac:dyDescent="0.25">
      <c r="A376" t="s">
        <v>505</v>
      </c>
      <c r="B376" t="s">
        <v>509</v>
      </c>
      <c r="C376">
        <v>0</v>
      </c>
      <c r="D376">
        <v>0</v>
      </c>
      <c r="E376">
        <v>0</v>
      </c>
      <c r="F376">
        <v>0</v>
      </c>
      <c r="G376">
        <v>0</v>
      </c>
      <c r="H376">
        <v>0</v>
      </c>
      <c r="I376">
        <v>0.185</v>
      </c>
      <c r="J376">
        <v>0</v>
      </c>
      <c r="K376">
        <v>0</v>
      </c>
      <c r="L376">
        <v>0</v>
      </c>
      <c r="M376">
        <v>0</v>
      </c>
      <c r="N376">
        <v>0</v>
      </c>
      <c r="O376">
        <v>0</v>
      </c>
      <c r="P376" s="46">
        <v>0</v>
      </c>
      <c r="Q376" s="46">
        <f t="shared" si="15"/>
        <v>0</v>
      </c>
      <c r="R376">
        <v>0</v>
      </c>
      <c r="S376">
        <v>0</v>
      </c>
      <c r="T376">
        <v>0</v>
      </c>
      <c r="U376">
        <v>0</v>
      </c>
      <c r="V376">
        <v>0</v>
      </c>
      <c r="W376">
        <v>0</v>
      </c>
      <c r="X376">
        <v>5.3999999999999999E-2</v>
      </c>
      <c r="Y376">
        <v>0</v>
      </c>
      <c r="Z376">
        <v>0</v>
      </c>
      <c r="AA376">
        <v>0</v>
      </c>
      <c r="AB376">
        <v>0</v>
      </c>
      <c r="AC376">
        <v>0</v>
      </c>
      <c r="AD376">
        <v>0</v>
      </c>
      <c r="AE376">
        <v>0</v>
      </c>
      <c r="AF376">
        <v>0</v>
      </c>
      <c r="AG376">
        <v>10.7882</v>
      </c>
      <c r="AH376">
        <v>11.027200000000001</v>
      </c>
      <c r="AK376" s="70">
        <f t="shared" si="16"/>
        <v>11.027200000000001</v>
      </c>
      <c r="AM376" s="70">
        <f>VLOOKUP(B376,Totalt!B375:AU848,39,FALSE)</f>
        <v>11.027200000000001</v>
      </c>
      <c r="AP376" s="70">
        <f t="shared" si="17"/>
        <v>0</v>
      </c>
    </row>
    <row r="377" spans="1:42" x14ac:dyDescent="0.25">
      <c r="A377" t="s">
        <v>505</v>
      </c>
      <c r="B377" t="s">
        <v>510</v>
      </c>
      <c r="C377">
        <v>0</v>
      </c>
      <c r="D377">
        <v>239.5</v>
      </c>
      <c r="E377">
        <v>0</v>
      </c>
      <c r="F377">
        <v>91.308999999999997</v>
      </c>
      <c r="G377">
        <v>0</v>
      </c>
      <c r="H377">
        <v>7.1710000000000003</v>
      </c>
      <c r="I377">
        <v>27.038</v>
      </c>
      <c r="J377">
        <v>0</v>
      </c>
      <c r="K377">
        <v>0</v>
      </c>
      <c r="L377">
        <v>72.691400000000002</v>
      </c>
      <c r="M377">
        <v>22.6</v>
      </c>
      <c r="N377">
        <v>0</v>
      </c>
      <c r="O377">
        <v>87.266999999999996</v>
      </c>
      <c r="P377" s="46">
        <v>357.58800000000002</v>
      </c>
      <c r="Q377" s="46">
        <f t="shared" si="15"/>
        <v>178.79400000000001</v>
      </c>
      <c r="R377">
        <v>0</v>
      </c>
      <c r="S377">
        <v>43</v>
      </c>
      <c r="T377">
        <v>94.863</v>
      </c>
      <c r="U377">
        <v>0</v>
      </c>
      <c r="V377">
        <v>0</v>
      </c>
      <c r="W377">
        <v>22.515000000000001</v>
      </c>
      <c r="X377">
        <v>35.203000000000003</v>
      </c>
      <c r="Y377">
        <v>0</v>
      </c>
      <c r="Z377">
        <v>12.5</v>
      </c>
      <c r="AA377">
        <v>0</v>
      </c>
      <c r="AB377">
        <v>13.5</v>
      </c>
      <c r="AC377">
        <v>26.946999999999999</v>
      </c>
      <c r="AD377">
        <v>0</v>
      </c>
      <c r="AE377">
        <v>0</v>
      </c>
      <c r="AF377">
        <v>0</v>
      </c>
      <c r="AG377">
        <v>0</v>
      </c>
      <c r="AH377">
        <v>1153.6923999999999</v>
      </c>
      <c r="AK377" s="70">
        <f t="shared" si="16"/>
        <v>952.2983999999999</v>
      </c>
      <c r="AM377" s="70">
        <f>VLOOKUP(B377,Totalt!B376:AU849,39,FALSE)</f>
        <v>952.29840000000002</v>
      </c>
      <c r="AP377" s="70">
        <f t="shared" si="17"/>
        <v>0</v>
      </c>
    </row>
    <row r="378" spans="1:42" x14ac:dyDescent="0.25">
      <c r="A378" t="s">
        <v>511</v>
      </c>
      <c r="B378" t="s">
        <v>512</v>
      </c>
      <c r="C378">
        <v>0</v>
      </c>
      <c r="D378">
        <v>0</v>
      </c>
      <c r="E378">
        <v>0</v>
      </c>
      <c r="F378">
        <v>0</v>
      </c>
      <c r="G378">
        <v>0</v>
      </c>
      <c r="H378">
        <v>0</v>
      </c>
      <c r="I378">
        <v>0</v>
      </c>
      <c r="J378">
        <v>0</v>
      </c>
      <c r="K378">
        <v>0</v>
      </c>
      <c r="L378">
        <v>0</v>
      </c>
      <c r="M378">
        <v>0</v>
      </c>
      <c r="N378">
        <v>0</v>
      </c>
      <c r="O378">
        <v>0</v>
      </c>
      <c r="P378" s="46">
        <v>0</v>
      </c>
      <c r="Q378" s="46">
        <f t="shared" si="15"/>
        <v>0</v>
      </c>
      <c r="R378">
        <v>0</v>
      </c>
      <c r="S378">
        <v>0</v>
      </c>
      <c r="T378">
        <v>0</v>
      </c>
      <c r="U378">
        <v>0</v>
      </c>
      <c r="V378">
        <v>0</v>
      </c>
      <c r="W378">
        <v>0</v>
      </c>
      <c r="X378">
        <v>0</v>
      </c>
      <c r="Y378">
        <v>0</v>
      </c>
      <c r="Z378">
        <v>0</v>
      </c>
      <c r="AA378">
        <v>0</v>
      </c>
      <c r="AB378">
        <v>0</v>
      </c>
      <c r="AC378">
        <v>0</v>
      </c>
      <c r="AD378">
        <v>0</v>
      </c>
      <c r="AE378">
        <v>0</v>
      </c>
      <c r="AF378">
        <v>0</v>
      </c>
      <c r="AG378">
        <v>0</v>
      </c>
      <c r="AH378">
        <v>0</v>
      </c>
      <c r="AK378" s="70">
        <f t="shared" si="16"/>
        <v>0</v>
      </c>
      <c r="AM378" s="70">
        <f>VLOOKUP(B378,Totalt!B377:AU850,39,FALSE)</f>
        <v>0</v>
      </c>
      <c r="AP378" s="70">
        <f t="shared" si="17"/>
        <v>0</v>
      </c>
    </row>
    <row r="379" spans="1:42" x14ac:dyDescent="0.25">
      <c r="A379" t="s">
        <v>511</v>
      </c>
      <c r="B379" t="s">
        <v>513</v>
      </c>
      <c r="C379">
        <v>0</v>
      </c>
      <c r="D379">
        <v>0</v>
      </c>
      <c r="E379">
        <v>0</v>
      </c>
      <c r="F379">
        <v>0</v>
      </c>
      <c r="G379">
        <v>0</v>
      </c>
      <c r="H379">
        <v>0</v>
      </c>
      <c r="I379">
        <v>0</v>
      </c>
      <c r="J379">
        <v>0</v>
      </c>
      <c r="K379">
        <v>0</v>
      </c>
      <c r="L379">
        <v>0</v>
      </c>
      <c r="M379">
        <v>0</v>
      </c>
      <c r="N379">
        <v>0</v>
      </c>
      <c r="O379">
        <v>0</v>
      </c>
      <c r="P379" s="46">
        <v>0</v>
      </c>
      <c r="Q379" s="46">
        <f t="shared" si="15"/>
        <v>0</v>
      </c>
      <c r="R379">
        <v>0</v>
      </c>
      <c r="S379">
        <v>0</v>
      </c>
      <c r="T379">
        <v>0</v>
      </c>
      <c r="U379">
        <v>0</v>
      </c>
      <c r="V379">
        <v>0</v>
      </c>
      <c r="W379">
        <v>0</v>
      </c>
      <c r="X379">
        <v>0</v>
      </c>
      <c r="Y379">
        <v>0</v>
      </c>
      <c r="Z379">
        <v>0</v>
      </c>
      <c r="AA379">
        <v>0</v>
      </c>
      <c r="AB379">
        <v>0</v>
      </c>
      <c r="AC379">
        <v>0</v>
      </c>
      <c r="AD379">
        <v>0</v>
      </c>
      <c r="AE379">
        <v>0</v>
      </c>
      <c r="AF379">
        <v>0</v>
      </c>
      <c r="AG379">
        <v>0</v>
      </c>
      <c r="AH379">
        <v>0</v>
      </c>
      <c r="AK379" s="70">
        <f t="shared" si="16"/>
        <v>0</v>
      </c>
      <c r="AM379" s="70">
        <f>VLOOKUP(B379,Totalt!B378:AU851,39,FALSE)</f>
        <v>0</v>
      </c>
      <c r="AP379" s="70">
        <f t="shared" si="17"/>
        <v>0</v>
      </c>
    </row>
    <row r="380" spans="1:42" x14ac:dyDescent="0.25">
      <c r="A380" t="s">
        <v>514</v>
      </c>
      <c r="B380" t="s">
        <v>515</v>
      </c>
      <c r="C380">
        <v>0</v>
      </c>
      <c r="D380">
        <v>0</v>
      </c>
      <c r="E380">
        <v>0</v>
      </c>
      <c r="F380">
        <v>0.45</v>
      </c>
      <c r="G380">
        <v>0</v>
      </c>
      <c r="H380">
        <v>0</v>
      </c>
      <c r="I380">
        <v>0.06</v>
      </c>
      <c r="J380">
        <v>0</v>
      </c>
      <c r="K380">
        <v>0</v>
      </c>
      <c r="L380">
        <v>5.0999999999999996</v>
      </c>
      <c r="M380">
        <v>0</v>
      </c>
      <c r="N380">
        <v>0</v>
      </c>
      <c r="O380">
        <v>0</v>
      </c>
      <c r="P380" s="46">
        <v>0</v>
      </c>
      <c r="Q380" s="46">
        <f t="shared" si="15"/>
        <v>0</v>
      </c>
      <c r="R380">
        <v>0</v>
      </c>
      <c r="S380">
        <v>3.7</v>
      </c>
      <c r="T380">
        <v>24.7</v>
      </c>
      <c r="U380">
        <v>0</v>
      </c>
      <c r="V380">
        <v>0</v>
      </c>
      <c r="W380">
        <v>0</v>
      </c>
      <c r="X380">
        <v>0.65</v>
      </c>
      <c r="Y380">
        <v>0</v>
      </c>
      <c r="Z380">
        <v>0</v>
      </c>
      <c r="AA380">
        <v>0</v>
      </c>
      <c r="AB380">
        <v>0</v>
      </c>
      <c r="AC380">
        <v>0</v>
      </c>
      <c r="AD380">
        <v>0</v>
      </c>
      <c r="AE380">
        <v>0</v>
      </c>
      <c r="AF380">
        <v>0</v>
      </c>
      <c r="AG380">
        <v>0.50058800000000003</v>
      </c>
      <c r="AH380">
        <v>35.160587999999997</v>
      </c>
      <c r="AK380" s="70">
        <f t="shared" si="16"/>
        <v>35.160587999999997</v>
      </c>
      <c r="AM380" s="70">
        <f>VLOOKUP(B380,Totalt!B379:AU852,39,FALSE)</f>
        <v>35.160587999999997</v>
      </c>
      <c r="AP380" s="70">
        <f t="shared" si="17"/>
        <v>0</v>
      </c>
    </row>
    <row r="381" spans="1:42" x14ac:dyDescent="0.25">
      <c r="A381" t="s">
        <v>516</v>
      </c>
      <c r="B381" t="s">
        <v>517</v>
      </c>
      <c r="C381">
        <v>0</v>
      </c>
      <c r="D381">
        <v>0</v>
      </c>
      <c r="E381">
        <v>0</v>
      </c>
      <c r="F381">
        <v>0</v>
      </c>
      <c r="G381">
        <v>0</v>
      </c>
      <c r="H381">
        <v>0</v>
      </c>
      <c r="I381">
        <v>0.39</v>
      </c>
      <c r="J381">
        <v>0</v>
      </c>
      <c r="K381">
        <v>0</v>
      </c>
      <c r="L381">
        <v>0</v>
      </c>
      <c r="M381">
        <v>0</v>
      </c>
      <c r="N381">
        <v>0</v>
      </c>
      <c r="O381">
        <v>0</v>
      </c>
      <c r="P381" s="46">
        <v>0</v>
      </c>
      <c r="Q381" s="46">
        <f t="shared" si="15"/>
        <v>0</v>
      </c>
      <c r="R381">
        <v>0</v>
      </c>
      <c r="S381">
        <v>0</v>
      </c>
      <c r="T381">
        <v>0</v>
      </c>
      <c r="U381">
        <v>0</v>
      </c>
      <c r="V381">
        <v>0</v>
      </c>
      <c r="W381">
        <v>0</v>
      </c>
      <c r="X381">
        <v>0.04</v>
      </c>
      <c r="Y381">
        <v>0</v>
      </c>
      <c r="Z381">
        <v>1.49</v>
      </c>
      <c r="AA381">
        <v>0</v>
      </c>
      <c r="AB381">
        <v>0</v>
      </c>
      <c r="AC381">
        <v>0</v>
      </c>
      <c r="AD381">
        <v>0</v>
      </c>
      <c r="AE381">
        <v>0</v>
      </c>
      <c r="AF381">
        <v>0</v>
      </c>
      <c r="AG381">
        <v>0</v>
      </c>
      <c r="AH381">
        <v>1.92</v>
      </c>
      <c r="AK381" s="70">
        <f t="shared" si="16"/>
        <v>1.92</v>
      </c>
      <c r="AM381" s="70">
        <f>VLOOKUP(B381,Totalt!B380:AU853,39,FALSE)</f>
        <v>1.92</v>
      </c>
      <c r="AP381" s="70">
        <f t="shared" si="17"/>
        <v>0</v>
      </c>
    </row>
    <row r="382" spans="1:42" x14ac:dyDescent="0.25">
      <c r="A382" t="s">
        <v>516</v>
      </c>
      <c r="B382" t="s">
        <v>518</v>
      </c>
      <c r="C382">
        <v>0</v>
      </c>
      <c r="D382">
        <v>0</v>
      </c>
      <c r="E382">
        <v>0</v>
      </c>
      <c r="F382">
        <v>0</v>
      </c>
      <c r="G382">
        <v>0</v>
      </c>
      <c r="H382">
        <v>0.42</v>
      </c>
      <c r="I382">
        <v>0.24</v>
      </c>
      <c r="J382">
        <v>0</v>
      </c>
      <c r="K382">
        <v>0</v>
      </c>
      <c r="L382">
        <v>0</v>
      </c>
      <c r="M382">
        <v>0</v>
      </c>
      <c r="N382">
        <v>0</v>
      </c>
      <c r="O382">
        <v>0</v>
      </c>
      <c r="P382" s="46">
        <v>0</v>
      </c>
      <c r="Q382" s="46">
        <f t="shared" si="15"/>
        <v>0</v>
      </c>
      <c r="R382">
        <v>0</v>
      </c>
      <c r="S382">
        <v>0</v>
      </c>
      <c r="T382">
        <v>0</v>
      </c>
      <c r="U382">
        <v>0</v>
      </c>
      <c r="V382">
        <v>0</v>
      </c>
      <c r="W382">
        <v>0</v>
      </c>
      <c r="X382">
        <v>8.6999999999999994E-2</v>
      </c>
      <c r="Y382">
        <v>5.04</v>
      </c>
      <c r="Z382">
        <v>0</v>
      </c>
      <c r="AA382">
        <v>0</v>
      </c>
      <c r="AB382">
        <v>0</v>
      </c>
      <c r="AC382">
        <v>0</v>
      </c>
      <c r="AD382">
        <v>0</v>
      </c>
      <c r="AE382">
        <v>0</v>
      </c>
      <c r="AF382">
        <v>0</v>
      </c>
      <c r="AG382">
        <v>0</v>
      </c>
      <c r="AH382">
        <v>5.7869999999999999</v>
      </c>
      <c r="AK382" s="70">
        <f t="shared" si="16"/>
        <v>5.7869999999999999</v>
      </c>
      <c r="AM382" s="70">
        <f>VLOOKUP(B382,Totalt!B381:AU854,39,FALSE)</f>
        <v>5.7869999999999999</v>
      </c>
      <c r="AP382" s="70">
        <f t="shared" si="17"/>
        <v>0</v>
      </c>
    </row>
    <row r="383" spans="1:42" x14ac:dyDescent="0.25">
      <c r="A383" t="s">
        <v>516</v>
      </c>
      <c r="B383" t="s">
        <v>519</v>
      </c>
      <c r="C383">
        <v>0</v>
      </c>
      <c r="D383">
        <v>0</v>
      </c>
      <c r="E383">
        <v>0</v>
      </c>
      <c r="F383">
        <v>0</v>
      </c>
      <c r="G383">
        <v>1.6</v>
      </c>
      <c r="H383">
        <v>0</v>
      </c>
      <c r="I383">
        <v>0</v>
      </c>
      <c r="J383">
        <v>0</v>
      </c>
      <c r="K383">
        <v>0</v>
      </c>
      <c r="L383">
        <v>0</v>
      </c>
      <c r="M383">
        <v>0</v>
      </c>
      <c r="N383">
        <v>3.9180000000000001</v>
      </c>
      <c r="O383">
        <v>0</v>
      </c>
      <c r="P383" s="46">
        <v>0</v>
      </c>
      <c r="Q383" s="46">
        <f t="shared" si="15"/>
        <v>0</v>
      </c>
      <c r="R383">
        <v>118.35</v>
      </c>
      <c r="S383">
        <v>0</v>
      </c>
      <c r="T383">
        <v>47.128999999999998</v>
      </c>
      <c r="U383">
        <v>0</v>
      </c>
      <c r="V383">
        <v>0</v>
      </c>
      <c r="W383">
        <v>0</v>
      </c>
      <c r="X383">
        <v>2.8</v>
      </c>
      <c r="Y383">
        <v>0</v>
      </c>
      <c r="Z383">
        <v>0</v>
      </c>
      <c r="AA383">
        <v>0</v>
      </c>
      <c r="AB383">
        <v>0</v>
      </c>
      <c r="AC383">
        <v>0</v>
      </c>
      <c r="AD383">
        <v>0</v>
      </c>
      <c r="AE383">
        <v>0</v>
      </c>
      <c r="AF383">
        <v>0</v>
      </c>
      <c r="AG383">
        <v>4.9684200000000001</v>
      </c>
      <c r="AH383">
        <v>178.76542000000001</v>
      </c>
      <c r="AK383" s="70">
        <f t="shared" si="16"/>
        <v>178.76542000000001</v>
      </c>
      <c r="AM383" s="70">
        <f>VLOOKUP(B383,Totalt!B382:AU855,39,FALSE)</f>
        <v>178.76542000000001</v>
      </c>
      <c r="AP383" s="70">
        <f t="shared" si="17"/>
        <v>0</v>
      </c>
    </row>
    <row r="384" spans="1:42" x14ac:dyDescent="0.25">
      <c r="A384" t="s">
        <v>516</v>
      </c>
      <c r="B384" t="s">
        <v>520</v>
      </c>
      <c r="C384">
        <v>0</v>
      </c>
      <c r="D384">
        <v>0</v>
      </c>
      <c r="E384">
        <v>0</v>
      </c>
      <c r="F384">
        <v>0</v>
      </c>
      <c r="G384">
        <v>0</v>
      </c>
      <c r="H384">
        <v>0</v>
      </c>
      <c r="I384">
        <v>0.65</v>
      </c>
      <c r="J384">
        <v>0</v>
      </c>
      <c r="K384">
        <v>0</v>
      </c>
      <c r="L384">
        <v>0</v>
      </c>
      <c r="M384">
        <v>0</v>
      </c>
      <c r="N384">
        <v>0</v>
      </c>
      <c r="O384">
        <v>0</v>
      </c>
      <c r="P384" s="46">
        <v>0</v>
      </c>
      <c r="Q384" s="46">
        <f t="shared" si="15"/>
        <v>0</v>
      </c>
      <c r="R384">
        <v>0</v>
      </c>
      <c r="S384">
        <v>0</v>
      </c>
      <c r="T384">
        <v>0</v>
      </c>
      <c r="U384">
        <v>0</v>
      </c>
      <c r="V384">
        <v>0</v>
      </c>
      <c r="W384">
        <v>0</v>
      </c>
      <c r="X384">
        <v>9.9000000000000005E-2</v>
      </c>
      <c r="Y384">
        <v>4.1500000000000004</v>
      </c>
      <c r="Z384">
        <v>0</v>
      </c>
      <c r="AA384">
        <v>0</v>
      </c>
      <c r="AB384">
        <v>0</v>
      </c>
      <c r="AC384">
        <v>0</v>
      </c>
      <c r="AD384">
        <v>0</v>
      </c>
      <c r="AE384">
        <v>0</v>
      </c>
      <c r="AF384">
        <v>0</v>
      </c>
      <c r="AG384">
        <v>0</v>
      </c>
      <c r="AH384">
        <v>4.899</v>
      </c>
      <c r="AK384" s="70">
        <f t="shared" si="16"/>
        <v>4.899</v>
      </c>
      <c r="AM384" s="70">
        <f>VLOOKUP(B384,Totalt!B383:AU856,39,FALSE)</f>
        <v>4.8990000000000009</v>
      </c>
      <c r="AP384" s="70">
        <f t="shared" si="17"/>
        <v>0</v>
      </c>
    </row>
    <row r="385" spans="1:42" x14ac:dyDescent="0.25">
      <c r="A385" t="s">
        <v>521</v>
      </c>
      <c r="B385" t="s">
        <v>522</v>
      </c>
      <c r="C385">
        <v>0</v>
      </c>
      <c r="D385">
        <v>0</v>
      </c>
      <c r="E385">
        <v>0</v>
      </c>
      <c r="F385">
        <v>10.7</v>
      </c>
      <c r="G385">
        <v>0</v>
      </c>
      <c r="H385">
        <v>0</v>
      </c>
      <c r="I385">
        <v>0.86499999999999999</v>
      </c>
      <c r="J385">
        <v>0</v>
      </c>
      <c r="K385">
        <v>0</v>
      </c>
      <c r="L385">
        <v>0</v>
      </c>
      <c r="M385">
        <v>0</v>
      </c>
      <c r="N385">
        <v>0</v>
      </c>
      <c r="O385">
        <v>0</v>
      </c>
      <c r="P385" s="46">
        <v>0</v>
      </c>
      <c r="Q385" s="46">
        <f t="shared" si="15"/>
        <v>0</v>
      </c>
      <c r="R385">
        <v>0</v>
      </c>
      <c r="S385">
        <v>0</v>
      </c>
      <c r="T385">
        <v>9.9499999999999993</v>
      </c>
      <c r="U385">
        <v>0</v>
      </c>
      <c r="V385">
        <v>0</v>
      </c>
      <c r="W385">
        <v>0</v>
      </c>
      <c r="X385">
        <v>0.58499999999999996</v>
      </c>
      <c r="Y385">
        <v>0</v>
      </c>
      <c r="Z385">
        <v>0</v>
      </c>
      <c r="AA385">
        <v>0</v>
      </c>
      <c r="AB385">
        <v>0</v>
      </c>
      <c r="AC385">
        <v>0</v>
      </c>
      <c r="AD385">
        <v>0</v>
      </c>
      <c r="AE385">
        <v>0</v>
      </c>
      <c r="AF385">
        <v>0</v>
      </c>
      <c r="AG385">
        <v>0</v>
      </c>
      <c r="AH385">
        <v>22.1</v>
      </c>
      <c r="AK385" s="70">
        <f t="shared" si="16"/>
        <v>22.1</v>
      </c>
      <c r="AM385" s="70">
        <f>VLOOKUP(B385,Totalt!B384:AU857,39,FALSE)</f>
        <v>22.1</v>
      </c>
      <c r="AP385" s="70">
        <f t="shared" si="17"/>
        <v>0</v>
      </c>
    </row>
    <row r="386" spans="1:42" x14ac:dyDescent="0.25">
      <c r="A386" t="s">
        <v>521</v>
      </c>
      <c r="B386" t="s">
        <v>523</v>
      </c>
      <c r="C386">
        <v>0</v>
      </c>
      <c r="D386">
        <v>0</v>
      </c>
      <c r="E386">
        <v>0</v>
      </c>
      <c r="F386">
        <v>0</v>
      </c>
      <c r="G386">
        <v>11.3864</v>
      </c>
      <c r="H386">
        <v>0</v>
      </c>
      <c r="I386">
        <v>0</v>
      </c>
      <c r="J386">
        <v>0</v>
      </c>
      <c r="K386">
        <v>0</v>
      </c>
      <c r="L386">
        <v>0</v>
      </c>
      <c r="M386">
        <v>7.2321299999999997</v>
      </c>
      <c r="N386">
        <v>0</v>
      </c>
      <c r="O386">
        <v>239.935</v>
      </c>
      <c r="P386" s="46">
        <v>0</v>
      </c>
      <c r="Q386" s="46">
        <f t="shared" si="15"/>
        <v>0</v>
      </c>
      <c r="R386">
        <v>0</v>
      </c>
      <c r="S386">
        <v>0</v>
      </c>
      <c r="T386">
        <v>0</v>
      </c>
      <c r="U386">
        <v>0</v>
      </c>
      <c r="V386">
        <v>13.6</v>
      </c>
      <c r="W386">
        <v>0</v>
      </c>
      <c r="X386">
        <v>21.5321</v>
      </c>
      <c r="Y386">
        <v>268.89999999999998</v>
      </c>
      <c r="Z386">
        <v>0</v>
      </c>
      <c r="AA386">
        <v>0</v>
      </c>
      <c r="AB386">
        <v>0</v>
      </c>
      <c r="AC386">
        <v>0</v>
      </c>
      <c r="AD386">
        <v>0</v>
      </c>
      <c r="AE386">
        <v>0</v>
      </c>
      <c r="AF386">
        <v>0</v>
      </c>
      <c r="AG386">
        <v>0</v>
      </c>
      <c r="AH386">
        <v>562.58563000000004</v>
      </c>
      <c r="AK386" s="70">
        <f t="shared" si="16"/>
        <v>555.35350000000005</v>
      </c>
      <c r="AM386" s="70">
        <f>VLOOKUP(B386,Totalt!B385:AU858,39,FALSE)</f>
        <v>555.35349999999994</v>
      </c>
      <c r="AP386" s="70">
        <f t="shared" si="17"/>
        <v>0</v>
      </c>
    </row>
    <row r="387" spans="1:42" x14ac:dyDescent="0.25">
      <c r="A387" t="s">
        <v>521</v>
      </c>
      <c r="B387" t="s">
        <v>524</v>
      </c>
      <c r="C387">
        <v>0</v>
      </c>
      <c r="D387">
        <v>0</v>
      </c>
      <c r="E387">
        <v>0</v>
      </c>
      <c r="F387">
        <v>0</v>
      </c>
      <c r="G387">
        <v>11.6</v>
      </c>
      <c r="H387">
        <v>0</v>
      </c>
      <c r="I387">
        <v>0.3</v>
      </c>
      <c r="J387">
        <v>0</v>
      </c>
      <c r="K387">
        <v>0</v>
      </c>
      <c r="L387">
        <v>0</v>
      </c>
      <c r="M387">
        <v>0</v>
      </c>
      <c r="N387">
        <v>0</v>
      </c>
      <c r="O387">
        <v>0</v>
      </c>
      <c r="P387" s="46">
        <v>18</v>
      </c>
      <c r="Q387" s="46">
        <f t="shared" ref="Q387:Q450" si="18">P387/2</f>
        <v>9</v>
      </c>
      <c r="R387">
        <v>0</v>
      </c>
      <c r="S387">
        <v>0</v>
      </c>
      <c r="T387">
        <v>35.200000000000003</v>
      </c>
      <c r="U387">
        <v>0</v>
      </c>
      <c r="V387">
        <v>0</v>
      </c>
      <c r="W387">
        <v>0</v>
      </c>
      <c r="X387">
        <v>4.5999999999999996</v>
      </c>
      <c r="Y387">
        <v>0</v>
      </c>
      <c r="Z387">
        <v>3.8</v>
      </c>
      <c r="AA387">
        <v>0</v>
      </c>
      <c r="AB387">
        <v>0</v>
      </c>
      <c r="AC387">
        <v>0</v>
      </c>
      <c r="AD387">
        <v>0</v>
      </c>
      <c r="AE387">
        <v>1.2</v>
      </c>
      <c r="AF387">
        <v>10.4</v>
      </c>
      <c r="AG387">
        <v>0</v>
      </c>
      <c r="AH387">
        <v>85.1</v>
      </c>
      <c r="AK387" s="70">
        <f t="shared" ref="AK387:AK450" si="19">AH387-Q387-M387</f>
        <v>76.099999999999994</v>
      </c>
      <c r="AM387" s="70">
        <f>VLOOKUP(B387,Totalt!B386:AU859,39,FALSE)</f>
        <v>76.099999999999994</v>
      </c>
      <c r="AP387" s="70">
        <f t="shared" ref="AP387:AP450" si="20">AK387-AM387</f>
        <v>0</v>
      </c>
    </row>
    <row r="388" spans="1:42" x14ac:dyDescent="0.25">
      <c r="A388" t="s">
        <v>521</v>
      </c>
      <c r="B388" t="s">
        <v>525</v>
      </c>
      <c r="C388">
        <v>0</v>
      </c>
      <c r="D388">
        <v>0</v>
      </c>
      <c r="E388">
        <v>0</v>
      </c>
      <c r="F388">
        <v>0</v>
      </c>
      <c r="G388">
        <v>1.5</v>
      </c>
      <c r="H388">
        <v>0</v>
      </c>
      <c r="I388">
        <v>2.2727300000000001</v>
      </c>
      <c r="J388">
        <v>0</v>
      </c>
      <c r="K388">
        <v>0</v>
      </c>
      <c r="L388">
        <v>0</v>
      </c>
      <c r="M388">
        <v>0</v>
      </c>
      <c r="N388">
        <v>0</v>
      </c>
      <c r="O388">
        <v>0</v>
      </c>
      <c r="P388" s="46">
        <v>0</v>
      </c>
      <c r="Q388" s="46">
        <f t="shared" si="18"/>
        <v>0</v>
      </c>
      <c r="R388">
        <v>0</v>
      </c>
      <c r="S388">
        <v>0</v>
      </c>
      <c r="T388">
        <v>7.7</v>
      </c>
      <c r="U388">
        <v>0</v>
      </c>
      <c r="V388">
        <v>0</v>
      </c>
      <c r="W388">
        <v>62.209099999999999</v>
      </c>
      <c r="X388">
        <v>0.42</v>
      </c>
      <c r="Y388">
        <v>0</v>
      </c>
      <c r="Z388">
        <v>3.2</v>
      </c>
      <c r="AA388">
        <v>0</v>
      </c>
      <c r="AB388">
        <v>0</v>
      </c>
      <c r="AC388">
        <v>0</v>
      </c>
      <c r="AD388">
        <v>0</v>
      </c>
      <c r="AE388">
        <v>0</v>
      </c>
      <c r="AF388">
        <v>0</v>
      </c>
      <c r="AG388">
        <v>0</v>
      </c>
      <c r="AH388">
        <v>77.30183000000001</v>
      </c>
      <c r="AK388" s="70">
        <f t="shared" si="19"/>
        <v>77.30183000000001</v>
      </c>
      <c r="AM388" s="70">
        <f>VLOOKUP(B388,Totalt!B387:AU860,39,FALSE)</f>
        <v>77.30183000000001</v>
      </c>
      <c r="AP388" s="70">
        <f t="shared" si="20"/>
        <v>0</v>
      </c>
    </row>
    <row r="389" spans="1:42" x14ac:dyDescent="0.25">
      <c r="A389" t="s">
        <v>521</v>
      </c>
      <c r="B389" t="s">
        <v>526</v>
      </c>
      <c r="C389">
        <v>0</v>
      </c>
      <c r="D389">
        <v>0</v>
      </c>
      <c r="E389">
        <v>0</v>
      </c>
      <c r="F389">
        <v>103.9</v>
      </c>
      <c r="G389">
        <v>0</v>
      </c>
      <c r="H389">
        <v>0.7</v>
      </c>
      <c r="I389">
        <v>1.4</v>
      </c>
      <c r="J389">
        <v>5</v>
      </c>
      <c r="K389">
        <v>0</v>
      </c>
      <c r="L389">
        <v>0</v>
      </c>
      <c r="M389">
        <v>0</v>
      </c>
      <c r="N389">
        <v>0</v>
      </c>
      <c r="O389">
        <v>11.2</v>
      </c>
      <c r="P389" s="46">
        <v>18.399999999999999</v>
      </c>
      <c r="Q389" s="46">
        <f t="shared" si="18"/>
        <v>9.1999999999999993</v>
      </c>
      <c r="R389">
        <v>0</v>
      </c>
      <c r="S389">
        <v>0</v>
      </c>
      <c r="T389">
        <v>0</v>
      </c>
      <c r="U389">
        <v>0</v>
      </c>
      <c r="V389">
        <v>0</v>
      </c>
      <c r="W389">
        <v>0</v>
      </c>
      <c r="X389">
        <v>2.7</v>
      </c>
      <c r="Y389">
        <v>0</v>
      </c>
      <c r="Z389">
        <v>0</v>
      </c>
      <c r="AA389">
        <v>0</v>
      </c>
      <c r="AB389">
        <v>0</v>
      </c>
      <c r="AC389">
        <v>0</v>
      </c>
      <c r="AD389">
        <v>0</v>
      </c>
      <c r="AE389">
        <v>0</v>
      </c>
      <c r="AF389">
        <v>0</v>
      </c>
      <c r="AG389">
        <v>0</v>
      </c>
      <c r="AH389">
        <v>143.30000000000001</v>
      </c>
      <c r="AK389" s="70">
        <f t="shared" si="19"/>
        <v>134.10000000000002</v>
      </c>
      <c r="AM389" s="70">
        <f>VLOOKUP(B389,Totalt!B388:AU861,39,FALSE)</f>
        <v>134.1</v>
      </c>
      <c r="AP389" s="70">
        <f t="shared" si="20"/>
        <v>0</v>
      </c>
    </row>
    <row r="390" spans="1:42" x14ac:dyDescent="0.25">
      <c r="A390" t="s">
        <v>521</v>
      </c>
      <c r="B390" t="s">
        <v>527</v>
      </c>
      <c r="C390">
        <v>0</v>
      </c>
      <c r="D390">
        <v>0</v>
      </c>
      <c r="E390">
        <v>0</v>
      </c>
      <c r="F390">
        <v>7.2</v>
      </c>
      <c r="G390">
        <v>0</v>
      </c>
      <c r="H390">
        <v>0</v>
      </c>
      <c r="I390">
        <v>2.6</v>
      </c>
      <c r="J390">
        <v>0</v>
      </c>
      <c r="K390">
        <v>0</v>
      </c>
      <c r="L390">
        <v>49.7</v>
      </c>
      <c r="M390">
        <v>0</v>
      </c>
      <c r="N390">
        <v>0</v>
      </c>
      <c r="O390">
        <v>0</v>
      </c>
      <c r="P390" s="46">
        <v>0</v>
      </c>
      <c r="Q390" s="46">
        <f t="shared" si="18"/>
        <v>0</v>
      </c>
      <c r="R390">
        <v>0</v>
      </c>
      <c r="S390">
        <v>0</v>
      </c>
      <c r="T390">
        <v>12.9</v>
      </c>
      <c r="U390">
        <v>0</v>
      </c>
      <c r="V390">
        <v>0</v>
      </c>
      <c r="W390">
        <v>0</v>
      </c>
      <c r="X390">
        <v>1.9</v>
      </c>
      <c r="Y390">
        <v>0</v>
      </c>
      <c r="Z390">
        <v>0</v>
      </c>
      <c r="AA390">
        <v>0</v>
      </c>
      <c r="AB390">
        <v>0</v>
      </c>
      <c r="AC390">
        <v>0</v>
      </c>
      <c r="AD390">
        <v>0</v>
      </c>
      <c r="AE390">
        <v>0</v>
      </c>
      <c r="AF390">
        <v>0</v>
      </c>
      <c r="AG390">
        <v>0</v>
      </c>
      <c r="AH390">
        <v>74.300000000000011</v>
      </c>
      <c r="AK390" s="70">
        <f t="shared" si="19"/>
        <v>74.300000000000011</v>
      </c>
      <c r="AM390" s="70">
        <f>VLOOKUP(B390,Totalt!B389:AU862,39,FALSE)</f>
        <v>74.300000000000011</v>
      </c>
      <c r="AP390" s="70">
        <f t="shared" si="20"/>
        <v>0</v>
      </c>
    </row>
    <row r="391" spans="1:42" x14ac:dyDescent="0.25">
      <c r="A391" t="s">
        <v>521</v>
      </c>
      <c r="B391" t="s">
        <v>528</v>
      </c>
      <c r="C391">
        <v>0</v>
      </c>
      <c r="D391">
        <v>0</v>
      </c>
      <c r="E391">
        <v>0</v>
      </c>
      <c r="F391">
        <v>31.474699999999999</v>
      </c>
      <c r="G391">
        <v>0</v>
      </c>
      <c r="H391">
        <v>0</v>
      </c>
      <c r="I391">
        <v>0.84599999999999997</v>
      </c>
      <c r="J391">
        <v>0</v>
      </c>
      <c r="K391">
        <v>3.0950000000000002</v>
      </c>
      <c r="L391">
        <v>86.165400000000005</v>
      </c>
      <c r="M391">
        <v>1.5156000000000001</v>
      </c>
      <c r="N391">
        <v>0</v>
      </c>
      <c r="O391">
        <v>0</v>
      </c>
      <c r="P391" s="46">
        <v>74.007999999999996</v>
      </c>
      <c r="Q391" s="46">
        <f t="shared" si="18"/>
        <v>37.003999999999998</v>
      </c>
      <c r="R391">
        <v>0</v>
      </c>
      <c r="S391">
        <v>14.818099999999999</v>
      </c>
      <c r="T391">
        <v>11.1136</v>
      </c>
      <c r="U391">
        <v>0</v>
      </c>
      <c r="V391">
        <v>0</v>
      </c>
      <c r="W391">
        <v>0</v>
      </c>
      <c r="X391">
        <v>7.9156000000000004</v>
      </c>
      <c r="Y391">
        <v>0</v>
      </c>
      <c r="Z391">
        <v>0</v>
      </c>
      <c r="AA391">
        <v>0</v>
      </c>
      <c r="AB391">
        <v>0</v>
      </c>
      <c r="AC391">
        <v>0</v>
      </c>
      <c r="AD391">
        <v>0</v>
      </c>
      <c r="AE391">
        <v>0</v>
      </c>
      <c r="AF391">
        <v>0</v>
      </c>
      <c r="AG391">
        <v>0</v>
      </c>
      <c r="AH391">
        <v>230.95199999999997</v>
      </c>
      <c r="AK391" s="70">
        <f t="shared" si="19"/>
        <v>192.43239999999997</v>
      </c>
      <c r="AM391" s="70">
        <f>VLOOKUP(B391,Totalt!B390:AU863,39,FALSE)</f>
        <v>192.4324</v>
      </c>
      <c r="AP391" s="70">
        <f t="shared" si="20"/>
        <v>0</v>
      </c>
    </row>
    <row r="392" spans="1:42" x14ac:dyDescent="0.25">
      <c r="A392" t="s">
        <v>521</v>
      </c>
      <c r="B392" t="s">
        <v>529</v>
      </c>
      <c r="C392">
        <v>0</v>
      </c>
      <c r="D392">
        <v>0</v>
      </c>
      <c r="E392">
        <v>0</v>
      </c>
      <c r="F392">
        <v>0.530837</v>
      </c>
      <c r="G392">
        <v>0</v>
      </c>
      <c r="H392">
        <v>0</v>
      </c>
      <c r="I392">
        <v>0</v>
      </c>
      <c r="J392">
        <v>9.4067799999999995</v>
      </c>
      <c r="K392">
        <v>0</v>
      </c>
      <c r="L392">
        <v>72.357399999999998</v>
      </c>
      <c r="M392">
        <v>8.8323400000000003</v>
      </c>
      <c r="N392">
        <v>0</v>
      </c>
      <c r="O392">
        <v>196.46799999999999</v>
      </c>
      <c r="P392" s="46">
        <v>99.965999999999994</v>
      </c>
      <c r="Q392" s="46">
        <f t="shared" si="18"/>
        <v>49.982999999999997</v>
      </c>
      <c r="R392">
        <v>0</v>
      </c>
      <c r="S392">
        <v>0</v>
      </c>
      <c r="T392">
        <v>0</v>
      </c>
      <c r="U392">
        <v>0</v>
      </c>
      <c r="V392">
        <v>0</v>
      </c>
      <c r="W392">
        <v>0</v>
      </c>
      <c r="X392">
        <v>14.254300000000001</v>
      </c>
      <c r="Y392">
        <v>0</v>
      </c>
      <c r="Z392">
        <v>0</v>
      </c>
      <c r="AA392">
        <v>0</v>
      </c>
      <c r="AB392">
        <v>0</v>
      </c>
      <c r="AC392">
        <v>0</v>
      </c>
      <c r="AD392">
        <v>0</v>
      </c>
      <c r="AE392">
        <v>0</v>
      </c>
      <c r="AF392">
        <v>0</v>
      </c>
      <c r="AG392">
        <v>0</v>
      </c>
      <c r="AH392">
        <v>401.81565699999999</v>
      </c>
      <c r="AK392" s="70">
        <f t="shared" si="19"/>
        <v>343.000317</v>
      </c>
      <c r="AM392" s="70">
        <f>VLOOKUP(B392,Totalt!B391:AU864,39,FALSE)</f>
        <v>343.000317</v>
      </c>
      <c r="AP392" s="70">
        <f t="shared" si="20"/>
        <v>0</v>
      </c>
    </row>
    <row r="393" spans="1:42" x14ac:dyDescent="0.25">
      <c r="A393" t="s">
        <v>521</v>
      </c>
      <c r="B393" t="s">
        <v>530</v>
      </c>
      <c r="C393">
        <v>0</v>
      </c>
      <c r="D393">
        <v>0</v>
      </c>
      <c r="E393">
        <v>0</v>
      </c>
      <c r="F393">
        <v>0</v>
      </c>
      <c r="G393">
        <v>0</v>
      </c>
      <c r="H393">
        <v>0</v>
      </c>
      <c r="I393">
        <v>0</v>
      </c>
      <c r="J393">
        <v>0</v>
      </c>
      <c r="K393">
        <v>0</v>
      </c>
      <c r="L393">
        <v>0</v>
      </c>
      <c r="M393">
        <v>0</v>
      </c>
      <c r="N393">
        <v>0</v>
      </c>
      <c r="O393">
        <v>0</v>
      </c>
      <c r="P393" s="46">
        <v>0</v>
      </c>
      <c r="Q393" s="46">
        <f t="shared" si="18"/>
        <v>0</v>
      </c>
      <c r="R393">
        <v>0</v>
      </c>
      <c r="S393">
        <v>0</v>
      </c>
      <c r="T393">
        <v>0</v>
      </c>
      <c r="U393">
        <v>0</v>
      </c>
      <c r="V393">
        <v>0</v>
      </c>
      <c r="W393">
        <v>0</v>
      </c>
      <c r="X393">
        <v>0</v>
      </c>
      <c r="Y393">
        <v>0</v>
      </c>
      <c r="Z393">
        <v>0</v>
      </c>
      <c r="AA393">
        <v>0</v>
      </c>
      <c r="AB393">
        <v>0</v>
      </c>
      <c r="AC393">
        <v>0</v>
      </c>
      <c r="AD393">
        <v>0</v>
      </c>
      <c r="AE393">
        <v>0</v>
      </c>
      <c r="AF393">
        <v>0</v>
      </c>
      <c r="AG393">
        <v>0</v>
      </c>
      <c r="AH393">
        <v>0</v>
      </c>
      <c r="AK393" s="70">
        <f t="shared" si="19"/>
        <v>0</v>
      </c>
      <c r="AM393" s="70">
        <f>VLOOKUP(B393,Totalt!B392:AU865,39,FALSE)</f>
        <v>0</v>
      </c>
      <c r="AP393" s="70">
        <f t="shared" si="20"/>
        <v>0</v>
      </c>
    </row>
    <row r="394" spans="1:42" x14ac:dyDescent="0.25">
      <c r="A394" t="s">
        <v>521</v>
      </c>
      <c r="B394" t="s">
        <v>531</v>
      </c>
      <c r="C394">
        <v>0</v>
      </c>
      <c r="D394">
        <v>0</v>
      </c>
      <c r="E394">
        <v>0</v>
      </c>
      <c r="F394">
        <v>0</v>
      </c>
      <c r="G394">
        <v>0</v>
      </c>
      <c r="H394">
        <v>0</v>
      </c>
      <c r="I394">
        <v>0.7</v>
      </c>
      <c r="J394">
        <v>0</v>
      </c>
      <c r="K394">
        <v>0</v>
      </c>
      <c r="L394">
        <v>0</v>
      </c>
      <c r="M394">
        <v>0</v>
      </c>
      <c r="N394">
        <v>0</v>
      </c>
      <c r="O394">
        <v>0</v>
      </c>
      <c r="P394" s="46">
        <v>0</v>
      </c>
      <c r="Q394" s="46">
        <f t="shared" si="18"/>
        <v>0</v>
      </c>
      <c r="R394">
        <v>0</v>
      </c>
      <c r="S394">
        <v>0</v>
      </c>
      <c r="T394">
        <v>0</v>
      </c>
      <c r="U394">
        <v>0</v>
      </c>
      <c r="V394">
        <v>0</v>
      </c>
      <c r="W394">
        <v>0</v>
      </c>
      <c r="X394">
        <v>0.2</v>
      </c>
      <c r="Y394">
        <v>0</v>
      </c>
      <c r="Z394">
        <v>22.9</v>
      </c>
      <c r="AA394">
        <v>0</v>
      </c>
      <c r="AB394">
        <v>0</v>
      </c>
      <c r="AC394">
        <v>0</v>
      </c>
      <c r="AD394">
        <v>0</v>
      </c>
      <c r="AE394">
        <v>0</v>
      </c>
      <c r="AF394">
        <v>0</v>
      </c>
      <c r="AG394">
        <v>0</v>
      </c>
      <c r="AH394">
        <v>23.799999999999997</v>
      </c>
      <c r="AK394" s="70">
        <f t="shared" si="19"/>
        <v>23.799999999999997</v>
      </c>
      <c r="AM394" s="70">
        <f>VLOOKUP(B394,Totalt!B393:AU866,39,FALSE)</f>
        <v>23.799999999999997</v>
      </c>
      <c r="AP394" s="70">
        <f t="shared" si="20"/>
        <v>0</v>
      </c>
    </row>
    <row r="395" spans="1:42" x14ac:dyDescent="0.25">
      <c r="A395" t="s">
        <v>521</v>
      </c>
      <c r="B395" t="s">
        <v>532</v>
      </c>
      <c r="C395">
        <v>0</v>
      </c>
      <c r="D395">
        <v>952.00099999999998</v>
      </c>
      <c r="E395">
        <v>0</v>
      </c>
      <c r="F395">
        <v>0</v>
      </c>
      <c r="G395">
        <v>0</v>
      </c>
      <c r="H395">
        <v>47.1</v>
      </c>
      <c r="I395">
        <v>16.776</v>
      </c>
      <c r="J395">
        <v>0</v>
      </c>
      <c r="K395">
        <v>37.916400000000003</v>
      </c>
      <c r="L395">
        <v>0</v>
      </c>
      <c r="M395">
        <v>10.712199999999999</v>
      </c>
      <c r="N395">
        <v>0</v>
      </c>
      <c r="O395">
        <v>0</v>
      </c>
      <c r="P395" s="46">
        <v>277.2</v>
      </c>
      <c r="Q395" s="46">
        <f t="shared" si="18"/>
        <v>138.6</v>
      </c>
      <c r="R395">
        <v>0</v>
      </c>
      <c r="S395">
        <v>0</v>
      </c>
      <c r="T395">
        <v>0</v>
      </c>
      <c r="U395">
        <v>0</v>
      </c>
      <c r="V395">
        <v>0</v>
      </c>
      <c r="W395">
        <v>387.46800000000002</v>
      </c>
      <c r="X395">
        <v>74.212199999999996</v>
      </c>
      <c r="Y395">
        <v>0</v>
      </c>
      <c r="Z395">
        <v>83.863200000000006</v>
      </c>
      <c r="AA395">
        <v>0</v>
      </c>
      <c r="AB395">
        <v>23.5</v>
      </c>
      <c r="AC395">
        <v>78.3</v>
      </c>
      <c r="AD395">
        <v>0</v>
      </c>
      <c r="AE395">
        <v>0</v>
      </c>
      <c r="AF395">
        <v>0</v>
      </c>
      <c r="AG395">
        <v>3.1445599999999998</v>
      </c>
      <c r="AH395">
        <v>1992.1935599999999</v>
      </c>
      <c r="AK395" s="70">
        <f t="shared" si="19"/>
        <v>1842.8813600000001</v>
      </c>
      <c r="AM395" s="70">
        <f>VLOOKUP(B395,Totalt!B394:AU867,39,FALSE)</f>
        <v>1842.8813599999999</v>
      </c>
      <c r="AP395" s="70">
        <f t="shared" si="20"/>
        <v>0</v>
      </c>
    </row>
    <row r="396" spans="1:42" x14ac:dyDescent="0.25">
      <c r="A396" t="s">
        <v>521</v>
      </c>
      <c r="B396" t="s">
        <v>533</v>
      </c>
      <c r="C396">
        <v>0</v>
      </c>
      <c r="D396">
        <v>0</v>
      </c>
      <c r="E396">
        <v>0</v>
      </c>
      <c r="F396">
        <v>0</v>
      </c>
      <c r="G396">
        <v>78.3</v>
      </c>
      <c r="H396">
        <v>0</v>
      </c>
      <c r="I396">
        <v>0.2</v>
      </c>
      <c r="J396">
        <v>0</v>
      </c>
      <c r="K396">
        <v>0</v>
      </c>
      <c r="L396">
        <v>0</v>
      </c>
      <c r="M396">
        <v>0</v>
      </c>
      <c r="N396">
        <v>0</v>
      </c>
      <c r="O396">
        <v>0</v>
      </c>
      <c r="P396" s="46">
        <v>0</v>
      </c>
      <c r="Q396" s="46">
        <f t="shared" si="18"/>
        <v>0</v>
      </c>
      <c r="R396">
        <v>88.8</v>
      </c>
      <c r="S396">
        <v>0</v>
      </c>
      <c r="T396">
        <v>0</v>
      </c>
      <c r="U396">
        <v>0</v>
      </c>
      <c r="V396">
        <v>0</v>
      </c>
      <c r="W396">
        <v>0</v>
      </c>
      <c r="X396">
        <v>1.3</v>
      </c>
      <c r="Y396">
        <v>0</v>
      </c>
      <c r="Z396">
        <v>0</v>
      </c>
      <c r="AA396">
        <v>0</v>
      </c>
      <c r="AB396">
        <v>0</v>
      </c>
      <c r="AC396">
        <v>0</v>
      </c>
      <c r="AD396">
        <v>0</v>
      </c>
      <c r="AE396">
        <v>0</v>
      </c>
      <c r="AF396">
        <v>0</v>
      </c>
      <c r="AG396">
        <v>0</v>
      </c>
      <c r="AH396">
        <v>168.60000000000002</v>
      </c>
      <c r="AK396" s="70">
        <f t="shared" si="19"/>
        <v>168.60000000000002</v>
      </c>
      <c r="AM396" s="70">
        <f>VLOOKUP(B396,Totalt!B395:AU868,39,FALSE)</f>
        <v>168.60000000000002</v>
      </c>
      <c r="AP396" s="70">
        <f t="shared" si="20"/>
        <v>0</v>
      </c>
    </row>
    <row r="397" spans="1:42" x14ac:dyDescent="0.25">
      <c r="A397" t="s">
        <v>521</v>
      </c>
      <c r="B397" t="s">
        <v>534</v>
      </c>
      <c r="C397">
        <v>0</v>
      </c>
      <c r="D397">
        <v>0</v>
      </c>
      <c r="E397">
        <v>0</v>
      </c>
      <c r="F397">
        <v>0</v>
      </c>
      <c r="G397">
        <v>0</v>
      </c>
      <c r="H397">
        <v>0</v>
      </c>
      <c r="I397">
        <v>0</v>
      </c>
      <c r="J397">
        <v>0</v>
      </c>
      <c r="K397">
        <v>0</v>
      </c>
      <c r="L397">
        <v>0</v>
      </c>
      <c r="M397">
        <v>0</v>
      </c>
      <c r="N397">
        <v>0</v>
      </c>
      <c r="O397">
        <v>0</v>
      </c>
      <c r="P397" s="46">
        <v>0</v>
      </c>
      <c r="Q397" s="46">
        <f t="shared" si="18"/>
        <v>0</v>
      </c>
      <c r="R397">
        <v>0</v>
      </c>
      <c r="S397">
        <v>0</v>
      </c>
      <c r="T397">
        <v>0</v>
      </c>
      <c r="U397">
        <v>0</v>
      </c>
      <c r="V397">
        <v>0</v>
      </c>
      <c r="W397">
        <v>0</v>
      </c>
      <c r="X397">
        <v>0</v>
      </c>
      <c r="Y397">
        <v>0</v>
      </c>
      <c r="Z397">
        <v>0</v>
      </c>
      <c r="AA397">
        <v>0</v>
      </c>
      <c r="AB397">
        <v>0</v>
      </c>
      <c r="AC397">
        <v>0</v>
      </c>
      <c r="AD397">
        <v>0</v>
      </c>
      <c r="AE397">
        <v>0</v>
      </c>
      <c r="AF397">
        <v>0</v>
      </c>
      <c r="AG397">
        <v>0</v>
      </c>
      <c r="AH397">
        <v>0</v>
      </c>
      <c r="AK397" s="70">
        <f t="shared" si="19"/>
        <v>0</v>
      </c>
      <c r="AM397" s="70">
        <f>VLOOKUP(B397,Totalt!B396:AU869,39,FALSE)</f>
        <v>0</v>
      </c>
      <c r="AP397" s="70">
        <f t="shared" si="20"/>
        <v>0</v>
      </c>
    </row>
    <row r="398" spans="1:42" x14ac:dyDescent="0.25">
      <c r="A398" t="s">
        <v>521</v>
      </c>
      <c r="B398" t="s">
        <v>535</v>
      </c>
      <c r="C398">
        <v>0</v>
      </c>
      <c r="D398">
        <v>0</v>
      </c>
      <c r="E398">
        <v>0</v>
      </c>
      <c r="F398">
        <v>0</v>
      </c>
      <c r="G398">
        <v>0</v>
      </c>
      <c r="H398">
        <v>0</v>
      </c>
      <c r="I398">
        <v>2.33</v>
      </c>
      <c r="J398">
        <v>0</v>
      </c>
      <c r="K398">
        <v>0</v>
      </c>
      <c r="L398">
        <v>1.82</v>
      </c>
      <c r="M398">
        <v>0</v>
      </c>
      <c r="N398">
        <v>0</v>
      </c>
      <c r="O398">
        <v>0</v>
      </c>
      <c r="P398" s="46">
        <v>1.8</v>
      </c>
      <c r="Q398" s="46">
        <f t="shared" si="18"/>
        <v>0.9</v>
      </c>
      <c r="R398">
        <v>0</v>
      </c>
      <c r="S398">
        <v>0</v>
      </c>
      <c r="T398">
        <v>0</v>
      </c>
      <c r="U398">
        <v>0</v>
      </c>
      <c r="V398">
        <v>0</v>
      </c>
      <c r="W398">
        <v>20.85</v>
      </c>
      <c r="X398">
        <v>0.6</v>
      </c>
      <c r="Y398">
        <v>0</v>
      </c>
      <c r="Z398">
        <v>8.65</v>
      </c>
      <c r="AA398">
        <v>0</v>
      </c>
      <c r="AB398">
        <v>0</v>
      </c>
      <c r="AC398">
        <v>0</v>
      </c>
      <c r="AD398">
        <v>0</v>
      </c>
      <c r="AE398">
        <v>0</v>
      </c>
      <c r="AF398">
        <v>0</v>
      </c>
      <c r="AG398">
        <v>0</v>
      </c>
      <c r="AH398">
        <v>36.050000000000004</v>
      </c>
      <c r="AK398" s="70">
        <f t="shared" si="19"/>
        <v>35.150000000000006</v>
      </c>
      <c r="AM398" s="70">
        <f>VLOOKUP(B398,Totalt!B397:AU870,39,FALSE)</f>
        <v>35.150000000000006</v>
      </c>
      <c r="AP398" s="70">
        <f t="shared" si="20"/>
        <v>0</v>
      </c>
    </row>
    <row r="399" spans="1:42" x14ac:dyDescent="0.25">
      <c r="A399" t="s">
        <v>536</v>
      </c>
      <c r="B399" t="s">
        <v>537</v>
      </c>
      <c r="C399">
        <v>0</v>
      </c>
      <c r="D399">
        <v>0</v>
      </c>
      <c r="E399">
        <v>0</v>
      </c>
      <c r="F399">
        <v>0</v>
      </c>
      <c r="G399">
        <v>0</v>
      </c>
      <c r="H399">
        <v>0</v>
      </c>
      <c r="I399">
        <v>0.4</v>
      </c>
      <c r="J399">
        <v>0</v>
      </c>
      <c r="K399">
        <v>0</v>
      </c>
      <c r="L399">
        <v>0</v>
      </c>
      <c r="M399">
        <v>0</v>
      </c>
      <c r="N399">
        <v>0</v>
      </c>
      <c r="O399">
        <v>0</v>
      </c>
      <c r="P399" s="46">
        <v>0</v>
      </c>
      <c r="Q399" s="46">
        <f t="shared" si="18"/>
        <v>0</v>
      </c>
      <c r="R399">
        <v>0</v>
      </c>
      <c r="S399">
        <v>0</v>
      </c>
      <c r="T399">
        <v>4.8</v>
      </c>
      <c r="U399">
        <v>0</v>
      </c>
      <c r="V399">
        <v>0</v>
      </c>
      <c r="W399">
        <v>0</v>
      </c>
      <c r="X399">
        <v>0.2</v>
      </c>
      <c r="Y399">
        <v>0</v>
      </c>
      <c r="Z399">
        <v>0</v>
      </c>
      <c r="AA399">
        <v>0</v>
      </c>
      <c r="AB399">
        <v>0</v>
      </c>
      <c r="AC399">
        <v>0</v>
      </c>
      <c r="AD399">
        <v>0</v>
      </c>
      <c r="AE399">
        <v>0</v>
      </c>
      <c r="AF399">
        <v>0</v>
      </c>
      <c r="AG399">
        <v>0</v>
      </c>
      <c r="AH399">
        <v>5.4</v>
      </c>
      <c r="AK399" s="70">
        <f t="shared" si="19"/>
        <v>5.4</v>
      </c>
      <c r="AM399" s="70">
        <f>VLOOKUP(B399,Totalt!B398:AU871,39,FALSE)</f>
        <v>5.4</v>
      </c>
      <c r="AP399" s="70">
        <f t="shared" si="20"/>
        <v>0</v>
      </c>
    </row>
    <row r="400" spans="1:42" x14ac:dyDescent="0.25">
      <c r="A400" t="s">
        <v>536</v>
      </c>
      <c r="B400" t="s">
        <v>538</v>
      </c>
      <c r="C400">
        <v>0</v>
      </c>
      <c r="D400">
        <v>0</v>
      </c>
      <c r="E400">
        <v>0</v>
      </c>
      <c r="F400">
        <v>0</v>
      </c>
      <c r="G400">
        <v>0</v>
      </c>
      <c r="H400">
        <v>0</v>
      </c>
      <c r="I400">
        <v>0.9</v>
      </c>
      <c r="J400">
        <v>0</v>
      </c>
      <c r="K400">
        <v>0</v>
      </c>
      <c r="L400">
        <v>0</v>
      </c>
      <c r="M400">
        <v>0</v>
      </c>
      <c r="N400">
        <v>0</v>
      </c>
      <c r="O400">
        <v>0</v>
      </c>
      <c r="P400" s="46">
        <v>0</v>
      </c>
      <c r="Q400" s="46">
        <f t="shared" si="18"/>
        <v>0</v>
      </c>
      <c r="R400">
        <v>0</v>
      </c>
      <c r="S400">
        <v>0</v>
      </c>
      <c r="T400">
        <v>4.0999999999999996</v>
      </c>
      <c r="U400">
        <v>0</v>
      </c>
      <c r="V400">
        <v>0</v>
      </c>
      <c r="W400">
        <v>0</v>
      </c>
      <c r="X400">
        <v>0.1</v>
      </c>
      <c r="Y400">
        <v>0</v>
      </c>
      <c r="Z400">
        <v>0</v>
      </c>
      <c r="AA400">
        <v>0</v>
      </c>
      <c r="AB400">
        <v>0</v>
      </c>
      <c r="AC400">
        <v>0</v>
      </c>
      <c r="AD400">
        <v>0</v>
      </c>
      <c r="AE400">
        <v>0</v>
      </c>
      <c r="AF400">
        <v>0</v>
      </c>
      <c r="AG400">
        <v>0</v>
      </c>
      <c r="AH400">
        <v>5.0999999999999996</v>
      </c>
      <c r="AK400" s="70">
        <f t="shared" si="19"/>
        <v>5.0999999999999996</v>
      </c>
      <c r="AM400" s="70">
        <f>VLOOKUP(B400,Totalt!B399:AU872,39,FALSE)</f>
        <v>5.0999999999999996</v>
      </c>
      <c r="AP400" s="70">
        <f t="shared" si="20"/>
        <v>0</v>
      </c>
    </row>
    <row r="401" spans="1:42" x14ac:dyDescent="0.25">
      <c r="A401" t="s">
        <v>536</v>
      </c>
      <c r="B401" t="s">
        <v>539</v>
      </c>
      <c r="C401">
        <v>0</v>
      </c>
      <c r="D401">
        <v>0</v>
      </c>
      <c r="E401">
        <v>2.1</v>
      </c>
      <c r="F401">
        <v>8.9724400000000006</v>
      </c>
      <c r="G401">
        <v>0</v>
      </c>
      <c r="H401">
        <v>0</v>
      </c>
      <c r="I401">
        <v>7.1</v>
      </c>
      <c r="J401">
        <v>0</v>
      </c>
      <c r="K401">
        <v>0</v>
      </c>
      <c r="L401">
        <v>22.165299999999998</v>
      </c>
      <c r="M401">
        <v>3.3294199999999998</v>
      </c>
      <c r="N401">
        <v>0</v>
      </c>
      <c r="O401">
        <v>88.197000000000003</v>
      </c>
      <c r="P401" s="46">
        <v>26.8</v>
      </c>
      <c r="Q401" s="46">
        <f t="shared" si="18"/>
        <v>13.4</v>
      </c>
      <c r="R401">
        <v>0</v>
      </c>
      <c r="S401">
        <v>0</v>
      </c>
      <c r="T401">
        <v>22.595800000000001</v>
      </c>
      <c r="U401">
        <v>0</v>
      </c>
      <c r="V401">
        <v>0</v>
      </c>
      <c r="W401">
        <v>0</v>
      </c>
      <c r="X401">
        <v>4.6294199999999996</v>
      </c>
      <c r="Y401">
        <v>0.5</v>
      </c>
      <c r="Z401">
        <v>0</v>
      </c>
      <c r="AA401">
        <v>0</v>
      </c>
      <c r="AB401">
        <v>0</v>
      </c>
      <c r="AC401">
        <v>0</v>
      </c>
      <c r="AD401">
        <v>0</v>
      </c>
      <c r="AE401">
        <v>0</v>
      </c>
      <c r="AF401">
        <v>0</v>
      </c>
      <c r="AG401">
        <v>0</v>
      </c>
      <c r="AH401">
        <v>186.38938000000002</v>
      </c>
      <c r="AK401" s="70">
        <f t="shared" si="19"/>
        <v>169.65996000000001</v>
      </c>
      <c r="AM401" s="70">
        <f>VLOOKUP(B401,Totalt!B400:AU873,39,FALSE)</f>
        <v>169.65996000000001</v>
      </c>
      <c r="AP401" s="70">
        <f t="shared" si="20"/>
        <v>0</v>
      </c>
    </row>
    <row r="402" spans="1:42" x14ac:dyDescent="0.25">
      <c r="A402" t="s">
        <v>540</v>
      </c>
      <c r="B402" t="s">
        <v>541</v>
      </c>
      <c r="C402">
        <v>0</v>
      </c>
      <c r="D402">
        <v>0</v>
      </c>
      <c r="E402">
        <v>0</v>
      </c>
      <c r="F402">
        <v>0</v>
      </c>
      <c r="G402">
        <v>0</v>
      </c>
      <c r="H402">
        <v>0</v>
      </c>
      <c r="I402">
        <v>5.7471300000000003E-2</v>
      </c>
      <c r="J402">
        <v>0</v>
      </c>
      <c r="K402">
        <v>0</v>
      </c>
      <c r="L402">
        <v>0</v>
      </c>
      <c r="M402">
        <v>0</v>
      </c>
      <c r="N402">
        <v>0</v>
      </c>
      <c r="O402">
        <v>0</v>
      </c>
      <c r="P402" s="46">
        <v>0</v>
      </c>
      <c r="Q402" s="46">
        <f t="shared" si="18"/>
        <v>0</v>
      </c>
      <c r="R402">
        <v>0</v>
      </c>
      <c r="S402">
        <v>0</v>
      </c>
      <c r="T402">
        <v>0</v>
      </c>
      <c r="U402">
        <v>0</v>
      </c>
      <c r="V402">
        <v>0</v>
      </c>
      <c r="W402">
        <v>0</v>
      </c>
      <c r="X402">
        <v>0.12816</v>
      </c>
      <c r="Y402">
        <v>0</v>
      </c>
      <c r="Z402">
        <v>0</v>
      </c>
      <c r="AA402">
        <v>0</v>
      </c>
      <c r="AB402">
        <v>0</v>
      </c>
      <c r="AC402">
        <v>0</v>
      </c>
      <c r="AD402">
        <v>0</v>
      </c>
      <c r="AE402">
        <v>0</v>
      </c>
      <c r="AF402">
        <v>0</v>
      </c>
      <c r="AG402">
        <v>6.0678200000000002</v>
      </c>
      <c r="AH402">
        <v>6.2534513</v>
      </c>
      <c r="AK402" s="70">
        <f t="shared" si="19"/>
        <v>6.2534513</v>
      </c>
      <c r="AM402" s="70">
        <f>VLOOKUP(B402,Totalt!B401:AU874,39,FALSE)</f>
        <v>6.2534513000000009</v>
      </c>
      <c r="AP402" s="70">
        <f t="shared" si="20"/>
        <v>0</v>
      </c>
    </row>
    <row r="403" spans="1:42" x14ac:dyDescent="0.25">
      <c r="A403" t="s">
        <v>540</v>
      </c>
      <c r="B403" t="s">
        <v>542</v>
      </c>
      <c r="C403">
        <v>0</v>
      </c>
      <c r="D403">
        <v>0</v>
      </c>
      <c r="E403">
        <v>0</v>
      </c>
      <c r="F403">
        <v>0</v>
      </c>
      <c r="G403">
        <v>0.22</v>
      </c>
      <c r="H403">
        <v>0</v>
      </c>
      <c r="I403">
        <v>0</v>
      </c>
      <c r="J403">
        <v>0</v>
      </c>
      <c r="K403">
        <v>0</v>
      </c>
      <c r="L403">
        <v>0</v>
      </c>
      <c r="M403">
        <v>0</v>
      </c>
      <c r="N403">
        <v>0</v>
      </c>
      <c r="O403">
        <v>0</v>
      </c>
      <c r="P403" s="46">
        <v>0</v>
      </c>
      <c r="Q403" s="46">
        <f t="shared" si="18"/>
        <v>0</v>
      </c>
      <c r="R403">
        <v>0</v>
      </c>
      <c r="S403">
        <v>0</v>
      </c>
      <c r="T403">
        <v>0</v>
      </c>
      <c r="U403">
        <v>0</v>
      </c>
      <c r="V403">
        <v>0</v>
      </c>
      <c r="W403">
        <v>0</v>
      </c>
      <c r="X403">
        <v>0.109</v>
      </c>
      <c r="Y403">
        <v>0</v>
      </c>
      <c r="Z403">
        <v>0</v>
      </c>
      <c r="AA403">
        <v>0</v>
      </c>
      <c r="AB403">
        <v>0</v>
      </c>
      <c r="AC403">
        <v>0</v>
      </c>
      <c r="AD403">
        <v>0</v>
      </c>
      <c r="AE403">
        <v>0</v>
      </c>
      <c r="AF403">
        <v>0</v>
      </c>
      <c r="AG403">
        <v>5.9169999999999998</v>
      </c>
      <c r="AH403">
        <v>6.2459999999999996</v>
      </c>
      <c r="AK403" s="70">
        <f t="shared" si="19"/>
        <v>6.2459999999999996</v>
      </c>
      <c r="AM403" s="70">
        <f>VLOOKUP(B403,Totalt!B402:AU875,39,FALSE)</f>
        <v>6.2459999999999996</v>
      </c>
      <c r="AP403" s="70">
        <f t="shared" si="20"/>
        <v>0</v>
      </c>
    </row>
    <row r="404" spans="1:42" x14ac:dyDescent="0.25">
      <c r="A404" t="s">
        <v>540</v>
      </c>
      <c r="B404" t="s">
        <v>543</v>
      </c>
      <c r="C404">
        <v>0</v>
      </c>
      <c r="D404">
        <v>0</v>
      </c>
      <c r="E404">
        <v>0</v>
      </c>
      <c r="F404">
        <v>0</v>
      </c>
      <c r="G404">
        <v>0.17</v>
      </c>
      <c r="H404">
        <v>0</v>
      </c>
      <c r="I404">
        <v>0</v>
      </c>
      <c r="J404">
        <v>0</v>
      </c>
      <c r="K404">
        <v>0</v>
      </c>
      <c r="L404">
        <v>0</v>
      </c>
      <c r="M404">
        <v>0</v>
      </c>
      <c r="N404">
        <v>0</v>
      </c>
      <c r="O404">
        <v>0</v>
      </c>
      <c r="P404" s="46">
        <v>0</v>
      </c>
      <c r="Q404" s="46">
        <f t="shared" si="18"/>
        <v>0</v>
      </c>
      <c r="R404">
        <v>0</v>
      </c>
      <c r="S404">
        <v>0</v>
      </c>
      <c r="T404">
        <v>2.2200000000000002</v>
      </c>
      <c r="U404">
        <v>0</v>
      </c>
      <c r="V404">
        <v>0</v>
      </c>
      <c r="W404">
        <v>0</v>
      </c>
      <c r="X404">
        <v>0.157</v>
      </c>
      <c r="Y404">
        <v>0</v>
      </c>
      <c r="Z404">
        <v>0</v>
      </c>
      <c r="AA404">
        <v>0</v>
      </c>
      <c r="AB404">
        <v>0</v>
      </c>
      <c r="AC404">
        <v>0</v>
      </c>
      <c r="AD404">
        <v>0</v>
      </c>
      <c r="AE404">
        <v>0</v>
      </c>
      <c r="AF404">
        <v>0</v>
      </c>
      <c r="AG404">
        <v>8.1690000000000005</v>
      </c>
      <c r="AH404">
        <v>10.716000000000001</v>
      </c>
      <c r="AK404" s="70">
        <f t="shared" si="19"/>
        <v>10.716000000000001</v>
      </c>
      <c r="AM404" s="70">
        <f>VLOOKUP(B404,Totalt!B403:AU876,39,FALSE)</f>
        <v>10.716000000000001</v>
      </c>
      <c r="AP404" s="70">
        <f t="shared" si="20"/>
        <v>0</v>
      </c>
    </row>
    <row r="405" spans="1:42" x14ac:dyDescent="0.25">
      <c r="A405" t="s">
        <v>540</v>
      </c>
      <c r="B405" t="s">
        <v>544</v>
      </c>
      <c r="C405">
        <v>0</v>
      </c>
      <c r="D405">
        <v>0</v>
      </c>
      <c r="E405">
        <v>0</v>
      </c>
      <c r="F405">
        <v>0</v>
      </c>
      <c r="G405">
        <v>0.36</v>
      </c>
      <c r="H405">
        <v>0</v>
      </c>
      <c r="I405">
        <v>0</v>
      </c>
      <c r="J405">
        <v>0</v>
      </c>
      <c r="K405">
        <v>0</v>
      </c>
      <c r="L405">
        <v>0</v>
      </c>
      <c r="M405">
        <v>0</v>
      </c>
      <c r="N405">
        <v>0</v>
      </c>
      <c r="O405">
        <v>0</v>
      </c>
      <c r="P405" s="46">
        <v>0</v>
      </c>
      <c r="Q405" s="46">
        <f t="shared" si="18"/>
        <v>0</v>
      </c>
      <c r="R405">
        <v>0</v>
      </c>
      <c r="S405">
        <v>0</v>
      </c>
      <c r="T405">
        <v>0</v>
      </c>
      <c r="U405">
        <v>0</v>
      </c>
      <c r="V405">
        <v>0</v>
      </c>
      <c r="W405">
        <v>0</v>
      </c>
      <c r="X405">
        <v>0.20899999999999999</v>
      </c>
      <c r="Y405">
        <v>0</v>
      </c>
      <c r="Z405">
        <v>0</v>
      </c>
      <c r="AA405">
        <v>0</v>
      </c>
      <c r="AB405">
        <v>0</v>
      </c>
      <c r="AC405">
        <v>0</v>
      </c>
      <c r="AD405">
        <v>0</v>
      </c>
      <c r="AE405">
        <v>0</v>
      </c>
      <c r="AF405">
        <v>0</v>
      </c>
      <c r="AG405">
        <v>13.494</v>
      </c>
      <c r="AH405">
        <v>14.062999999999999</v>
      </c>
      <c r="AK405" s="70">
        <f t="shared" si="19"/>
        <v>14.062999999999999</v>
      </c>
      <c r="AM405" s="70">
        <f>VLOOKUP(B405,Totalt!B404:AU877,39,FALSE)</f>
        <v>14.062999999999999</v>
      </c>
      <c r="AP405" s="70">
        <f t="shared" si="20"/>
        <v>0</v>
      </c>
    </row>
    <row r="406" spans="1:42" x14ac:dyDescent="0.25">
      <c r="A406" t="s">
        <v>540</v>
      </c>
      <c r="B406" t="s">
        <v>545</v>
      </c>
      <c r="C406">
        <v>0</v>
      </c>
      <c r="D406">
        <v>0</v>
      </c>
      <c r="E406">
        <v>0</v>
      </c>
      <c r="F406">
        <v>12.1</v>
      </c>
      <c r="G406">
        <v>10.186999999999999</v>
      </c>
      <c r="H406">
        <v>0</v>
      </c>
      <c r="I406">
        <v>3.75</v>
      </c>
      <c r="J406">
        <v>9.5000000000000001E-2</v>
      </c>
      <c r="K406">
        <v>0</v>
      </c>
      <c r="L406">
        <v>30.4</v>
      </c>
      <c r="M406">
        <v>0</v>
      </c>
      <c r="N406">
        <v>0</v>
      </c>
      <c r="O406">
        <v>0</v>
      </c>
      <c r="P406" s="46">
        <v>20.603999999999999</v>
      </c>
      <c r="Q406" s="46">
        <f t="shared" si="18"/>
        <v>10.302</v>
      </c>
      <c r="R406">
        <v>0</v>
      </c>
      <c r="S406">
        <v>6</v>
      </c>
      <c r="T406">
        <v>41.7</v>
      </c>
      <c r="U406">
        <v>0</v>
      </c>
      <c r="V406">
        <v>0</v>
      </c>
      <c r="W406">
        <v>0</v>
      </c>
      <c r="X406">
        <v>1.845</v>
      </c>
      <c r="Y406">
        <v>0</v>
      </c>
      <c r="Z406">
        <v>0</v>
      </c>
      <c r="AA406">
        <v>0</v>
      </c>
      <c r="AB406">
        <v>0</v>
      </c>
      <c r="AC406">
        <v>0</v>
      </c>
      <c r="AD406">
        <v>0</v>
      </c>
      <c r="AE406">
        <v>0</v>
      </c>
      <c r="AF406">
        <v>2.7</v>
      </c>
      <c r="AG406">
        <v>0</v>
      </c>
      <c r="AH406">
        <v>129.381</v>
      </c>
      <c r="AK406" s="70">
        <f t="shared" si="19"/>
        <v>119.07900000000001</v>
      </c>
      <c r="AM406" s="70">
        <f>VLOOKUP(B406,Totalt!B405:AU878,39,FALSE)</f>
        <v>119.07900000000001</v>
      </c>
      <c r="AP406" s="70">
        <f t="shared" si="20"/>
        <v>0</v>
      </c>
    </row>
    <row r="407" spans="1:42" x14ac:dyDescent="0.25">
      <c r="A407" t="s">
        <v>546</v>
      </c>
      <c r="B407" t="s">
        <v>547</v>
      </c>
      <c r="C407">
        <v>0</v>
      </c>
      <c r="D407">
        <v>0</v>
      </c>
      <c r="E407">
        <v>0</v>
      </c>
      <c r="F407">
        <v>0</v>
      </c>
      <c r="G407">
        <v>0</v>
      </c>
      <c r="H407">
        <v>0</v>
      </c>
      <c r="I407">
        <v>0.4</v>
      </c>
      <c r="J407">
        <v>0</v>
      </c>
      <c r="K407">
        <v>0</v>
      </c>
      <c r="L407">
        <v>0</v>
      </c>
      <c r="M407">
        <v>0</v>
      </c>
      <c r="N407">
        <v>0</v>
      </c>
      <c r="O407">
        <v>0</v>
      </c>
      <c r="P407" s="46">
        <v>0</v>
      </c>
      <c r="Q407" s="46">
        <f t="shared" si="18"/>
        <v>0</v>
      </c>
      <c r="R407">
        <v>0</v>
      </c>
      <c r="S407">
        <v>0</v>
      </c>
      <c r="T407">
        <v>0</v>
      </c>
      <c r="U407">
        <v>0</v>
      </c>
      <c r="V407">
        <v>0</v>
      </c>
      <c r="W407">
        <v>0</v>
      </c>
      <c r="X407">
        <v>0.04</v>
      </c>
      <c r="Y407">
        <v>0</v>
      </c>
      <c r="Z407">
        <v>2.7</v>
      </c>
      <c r="AA407">
        <v>0</v>
      </c>
      <c r="AB407">
        <v>0</v>
      </c>
      <c r="AC407">
        <v>0</v>
      </c>
      <c r="AD407">
        <v>0</v>
      </c>
      <c r="AE407">
        <v>0</v>
      </c>
      <c r="AF407">
        <v>0</v>
      </c>
      <c r="AG407">
        <v>0</v>
      </c>
      <c r="AH407">
        <v>3.14</v>
      </c>
      <c r="AK407" s="70">
        <f t="shared" si="19"/>
        <v>3.14</v>
      </c>
      <c r="AM407" s="70">
        <f>VLOOKUP(B407,Totalt!B406:AU879,39,FALSE)</f>
        <v>3.14</v>
      </c>
      <c r="AP407" s="70">
        <f t="shared" si="20"/>
        <v>0</v>
      </c>
    </row>
    <row r="408" spans="1:42" x14ac:dyDescent="0.25">
      <c r="A408" t="s">
        <v>546</v>
      </c>
      <c r="B408" t="s">
        <v>548</v>
      </c>
      <c r="C408">
        <v>0</v>
      </c>
      <c r="D408">
        <v>0</v>
      </c>
      <c r="E408">
        <v>0</v>
      </c>
      <c r="F408">
        <v>0</v>
      </c>
      <c r="G408">
        <v>0</v>
      </c>
      <c r="H408">
        <v>0</v>
      </c>
      <c r="I408">
        <v>7.76471</v>
      </c>
      <c r="J408">
        <v>0</v>
      </c>
      <c r="K408">
        <v>0</v>
      </c>
      <c r="L408">
        <v>0</v>
      </c>
      <c r="M408">
        <v>0</v>
      </c>
      <c r="N408">
        <v>0</v>
      </c>
      <c r="O408">
        <v>0</v>
      </c>
      <c r="P408" s="46">
        <v>0</v>
      </c>
      <c r="Q408" s="46">
        <f t="shared" si="18"/>
        <v>0</v>
      </c>
      <c r="R408">
        <v>0</v>
      </c>
      <c r="S408">
        <v>0</v>
      </c>
      <c r="T408">
        <v>0</v>
      </c>
      <c r="U408">
        <v>0</v>
      </c>
      <c r="V408">
        <v>0</v>
      </c>
      <c r="W408">
        <v>0</v>
      </c>
      <c r="X408">
        <v>3.9376799999999998</v>
      </c>
      <c r="Y408">
        <v>0</v>
      </c>
      <c r="Z408">
        <v>0</v>
      </c>
      <c r="AA408">
        <v>0</v>
      </c>
      <c r="AB408">
        <v>0</v>
      </c>
      <c r="AC408">
        <v>0</v>
      </c>
      <c r="AD408">
        <v>0</v>
      </c>
      <c r="AE408">
        <v>0</v>
      </c>
      <c r="AF408">
        <v>0</v>
      </c>
      <c r="AG408">
        <v>159.76499999999999</v>
      </c>
      <c r="AH408">
        <v>171.46738999999999</v>
      </c>
      <c r="AK408" s="70">
        <f t="shared" si="19"/>
        <v>171.46738999999999</v>
      </c>
      <c r="AM408" s="70">
        <f>VLOOKUP(B408,Totalt!B407:AU880,39,FALSE)</f>
        <v>171.46738999999999</v>
      </c>
      <c r="AP408" s="70">
        <f t="shared" si="20"/>
        <v>0</v>
      </c>
    </row>
    <row r="409" spans="1:42" x14ac:dyDescent="0.25">
      <c r="A409" t="s">
        <v>546</v>
      </c>
      <c r="B409" t="s">
        <v>549</v>
      </c>
      <c r="C409">
        <v>0</v>
      </c>
      <c r="D409">
        <v>0</v>
      </c>
      <c r="E409">
        <v>0</v>
      </c>
      <c r="F409">
        <v>0</v>
      </c>
      <c r="G409">
        <v>0</v>
      </c>
      <c r="H409">
        <v>0</v>
      </c>
      <c r="I409">
        <v>0.2</v>
      </c>
      <c r="J409">
        <v>0</v>
      </c>
      <c r="K409">
        <v>0</v>
      </c>
      <c r="L409">
        <v>0</v>
      </c>
      <c r="M409">
        <v>0</v>
      </c>
      <c r="N409">
        <v>0</v>
      </c>
      <c r="O409">
        <v>0</v>
      </c>
      <c r="P409" s="46">
        <v>2.8</v>
      </c>
      <c r="Q409" s="46">
        <f t="shared" si="18"/>
        <v>1.4</v>
      </c>
      <c r="R409">
        <v>0</v>
      </c>
      <c r="S409">
        <v>12.7</v>
      </c>
      <c r="T409">
        <v>11</v>
      </c>
      <c r="U409">
        <v>0</v>
      </c>
      <c r="V409">
        <v>0</v>
      </c>
      <c r="W409">
        <v>0</v>
      </c>
      <c r="X409">
        <v>0.6</v>
      </c>
      <c r="Y409">
        <v>0</v>
      </c>
      <c r="Z409">
        <v>0.2</v>
      </c>
      <c r="AA409">
        <v>0</v>
      </c>
      <c r="AB409">
        <v>0</v>
      </c>
      <c r="AC409">
        <v>0</v>
      </c>
      <c r="AD409">
        <v>0</v>
      </c>
      <c r="AE409">
        <v>0</v>
      </c>
      <c r="AF409">
        <v>0</v>
      </c>
      <c r="AG409">
        <v>0</v>
      </c>
      <c r="AH409">
        <v>27.5</v>
      </c>
      <c r="AK409" s="70">
        <f t="shared" si="19"/>
        <v>26.1</v>
      </c>
      <c r="AM409" s="70">
        <f>VLOOKUP(B409,Totalt!B408:AU881,39,FALSE)</f>
        <v>26.099999999999998</v>
      </c>
      <c r="AP409" s="70">
        <f t="shared" si="20"/>
        <v>0</v>
      </c>
    </row>
    <row r="410" spans="1:42" x14ac:dyDescent="0.25">
      <c r="A410" t="s">
        <v>550</v>
      </c>
      <c r="B410" t="s">
        <v>551</v>
      </c>
      <c r="C410">
        <v>0</v>
      </c>
      <c r="D410">
        <v>197.88300000000001</v>
      </c>
      <c r="E410">
        <v>0</v>
      </c>
      <c r="F410">
        <v>0</v>
      </c>
      <c r="G410">
        <v>0</v>
      </c>
      <c r="H410">
        <v>0</v>
      </c>
      <c r="I410">
        <v>4.1779999999999999</v>
      </c>
      <c r="J410">
        <v>12.98</v>
      </c>
      <c r="K410">
        <v>0</v>
      </c>
      <c r="L410">
        <v>0</v>
      </c>
      <c r="M410">
        <v>0</v>
      </c>
      <c r="N410">
        <v>0</v>
      </c>
      <c r="O410">
        <v>0</v>
      </c>
      <c r="P410" s="46">
        <v>33.786000000000001</v>
      </c>
      <c r="Q410" s="46">
        <f t="shared" si="18"/>
        <v>16.893000000000001</v>
      </c>
      <c r="R410">
        <v>27.64</v>
      </c>
      <c r="S410">
        <v>35.119999999999997</v>
      </c>
      <c r="T410">
        <v>0</v>
      </c>
      <c r="U410">
        <v>0</v>
      </c>
      <c r="V410">
        <v>0</v>
      </c>
      <c r="W410">
        <v>0</v>
      </c>
      <c r="X410">
        <v>8.6449999999999996</v>
      </c>
      <c r="Y410">
        <v>0</v>
      </c>
      <c r="Z410">
        <v>0.20799999999999999</v>
      </c>
      <c r="AA410">
        <v>0</v>
      </c>
      <c r="AB410">
        <v>0</v>
      </c>
      <c r="AC410">
        <v>0</v>
      </c>
      <c r="AD410">
        <v>0</v>
      </c>
      <c r="AE410">
        <v>0</v>
      </c>
      <c r="AF410">
        <v>0</v>
      </c>
      <c r="AG410">
        <v>5.78</v>
      </c>
      <c r="AH410">
        <v>326.21999999999997</v>
      </c>
      <c r="AK410" s="70">
        <f t="shared" si="19"/>
        <v>309.327</v>
      </c>
      <c r="AM410" s="70">
        <f>VLOOKUP(B410,Totalt!B409:AU882,39,FALSE)</f>
        <v>309.327</v>
      </c>
      <c r="AP410" s="70">
        <f t="shared" si="20"/>
        <v>0</v>
      </c>
    </row>
    <row r="411" spans="1:42" x14ac:dyDescent="0.25">
      <c r="A411" t="s">
        <v>550</v>
      </c>
      <c r="B411" t="s">
        <v>552</v>
      </c>
      <c r="C411">
        <v>0</v>
      </c>
      <c r="D411">
        <v>0</v>
      </c>
      <c r="E411">
        <v>0</v>
      </c>
      <c r="F411">
        <v>0</v>
      </c>
      <c r="G411">
        <v>0</v>
      </c>
      <c r="H411">
        <v>0</v>
      </c>
      <c r="I411">
        <v>0.153</v>
      </c>
      <c r="J411">
        <v>0</v>
      </c>
      <c r="K411">
        <v>0</v>
      </c>
      <c r="L411">
        <v>0</v>
      </c>
      <c r="M411">
        <v>0</v>
      </c>
      <c r="N411">
        <v>0</v>
      </c>
      <c r="O411">
        <v>0</v>
      </c>
      <c r="P411" s="46">
        <v>0</v>
      </c>
      <c r="Q411" s="46">
        <f t="shared" si="18"/>
        <v>0</v>
      </c>
      <c r="R411">
        <v>0</v>
      </c>
      <c r="S411">
        <v>0</v>
      </c>
      <c r="T411">
        <v>0</v>
      </c>
      <c r="U411">
        <v>0</v>
      </c>
      <c r="V411">
        <v>0</v>
      </c>
      <c r="W411">
        <v>0</v>
      </c>
      <c r="X411">
        <v>0.08</v>
      </c>
      <c r="Y411">
        <v>0</v>
      </c>
      <c r="Z411">
        <v>3.5049999999999999</v>
      </c>
      <c r="AA411">
        <v>0</v>
      </c>
      <c r="AB411">
        <v>0</v>
      </c>
      <c r="AC411">
        <v>0</v>
      </c>
      <c r="AD411">
        <v>0</v>
      </c>
      <c r="AE411">
        <v>0</v>
      </c>
      <c r="AF411">
        <v>0</v>
      </c>
      <c r="AG411">
        <v>0</v>
      </c>
      <c r="AH411">
        <v>3.738</v>
      </c>
      <c r="AK411" s="70">
        <f t="shared" si="19"/>
        <v>3.738</v>
      </c>
      <c r="AM411" s="70">
        <f>VLOOKUP(B411,Totalt!B410:AU883,39,FALSE)</f>
        <v>3.738</v>
      </c>
      <c r="AP411" s="70">
        <f t="shared" si="20"/>
        <v>0</v>
      </c>
    </row>
    <row r="412" spans="1:42" x14ac:dyDescent="0.25">
      <c r="A412" t="s">
        <v>550</v>
      </c>
      <c r="B412" t="s">
        <v>553</v>
      </c>
      <c r="C412">
        <v>0</v>
      </c>
      <c r="D412">
        <v>0</v>
      </c>
      <c r="E412">
        <v>0</v>
      </c>
      <c r="F412">
        <v>0</v>
      </c>
      <c r="G412">
        <v>0</v>
      </c>
      <c r="H412">
        <v>0</v>
      </c>
      <c r="I412">
        <v>1.042</v>
      </c>
      <c r="J412">
        <v>0</v>
      </c>
      <c r="K412">
        <v>0</v>
      </c>
      <c r="L412">
        <v>0</v>
      </c>
      <c r="M412">
        <v>0</v>
      </c>
      <c r="N412">
        <v>0</v>
      </c>
      <c r="O412">
        <v>0</v>
      </c>
      <c r="P412" s="46">
        <v>3.9740000000000002</v>
      </c>
      <c r="Q412" s="46">
        <f t="shared" si="18"/>
        <v>1.9870000000000001</v>
      </c>
      <c r="R412">
        <v>0</v>
      </c>
      <c r="S412">
        <v>14.047000000000001</v>
      </c>
      <c r="T412">
        <v>0</v>
      </c>
      <c r="U412">
        <v>0</v>
      </c>
      <c r="V412">
        <v>0</v>
      </c>
      <c r="W412">
        <v>0</v>
      </c>
      <c r="X412">
        <v>0.43824000000000002</v>
      </c>
      <c r="Y412">
        <v>0</v>
      </c>
      <c r="Z412">
        <v>0</v>
      </c>
      <c r="AA412">
        <v>0</v>
      </c>
      <c r="AB412">
        <v>0</v>
      </c>
      <c r="AC412">
        <v>0</v>
      </c>
      <c r="AD412">
        <v>0</v>
      </c>
      <c r="AE412">
        <v>0</v>
      </c>
      <c r="AF412">
        <v>0</v>
      </c>
      <c r="AG412">
        <v>0</v>
      </c>
      <c r="AH412">
        <v>19.501240000000003</v>
      </c>
      <c r="AK412" s="70">
        <f t="shared" si="19"/>
        <v>17.514240000000001</v>
      </c>
      <c r="AM412" s="70">
        <f>VLOOKUP(B412,Totalt!B411:AU884,39,FALSE)</f>
        <v>17.514240000000001</v>
      </c>
      <c r="AP412" s="70">
        <f t="shared" si="20"/>
        <v>0</v>
      </c>
    </row>
    <row r="413" spans="1:42" x14ac:dyDescent="0.25">
      <c r="A413" t="s">
        <v>550</v>
      </c>
      <c r="B413" t="s">
        <v>554</v>
      </c>
      <c r="C413">
        <v>0</v>
      </c>
      <c r="D413">
        <v>0</v>
      </c>
      <c r="E413">
        <v>0</v>
      </c>
      <c r="F413">
        <v>0</v>
      </c>
      <c r="G413">
        <v>0</v>
      </c>
      <c r="H413">
        <v>0</v>
      </c>
      <c r="I413">
        <v>2.4458299999999999</v>
      </c>
      <c r="J413">
        <v>0</v>
      </c>
      <c r="K413">
        <v>0</v>
      </c>
      <c r="L413">
        <v>0</v>
      </c>
      <c r="M413">
        <v>0</v>
      </c>
      <c r="N413">
        <v>0</v>
      </c>
      <c r="O413">
        <v>0</v>
      </c>
      <c r="P413" s="46">
        <v>0</v>
      </c>
      <c r="Q413" s="46">
        <f t="shared" si="18"/>
        <v>0</v>
      </c>
      <c r="R413">
        <v>24.678000000000001</v>
      </c>
      <c r="S413">
        <v>0</v>
      </c>
      <c r="T413">
        <v>0</v>
      </c>
      <c r="U413">
        <v>0</v>
      </c>
      <c r="V413">
        <v>0</v>
      </c>
      <c r="W413">
        <v>0</v>
      </c>
      <c r="X413">
        <v>0.04</v>
      </c>
      <c r="Y413">
        <v>0</v>
      </c>
      <c r="Z413">
        <v>0</v>
      </c>
      <c r="AA413">
        <v>0</v>
      </c>
      <c r="AB413">
        <v>0</v>
      </c>
      <c r="AC413">
        <v>0</v>
      </c>
      <c r="AD413">
        <v>0</v>
      </c>
      <c r="AE413">
        <v>0</v>
      </c>
      <c r="AF413">
        <v>0</v>
      </c>
      <c r="AG413">
        <v>1.1842699999999999</v>
      </c>
      <c r="AH413">
        <v>28.348100000000002</v>
      </c>
      <c r="AK413" s="70">
        <f t="shared" si="19"/>
        <v>28.348100000000002</v>
      </c>
      <c r="AM413" s="70">
        <f>VLOOKUP(B413,Totalt!B412:AU885,39,FALSE)</f>
        <v>28.348099999999999</v>
      </c>
      <c r="AP413" s="70">
        <f t="shared" si="20"/>
        <v>0</v>
      </c>
    </row>
    <row r="414" spans="1:42" x14ac:dyDescent="0.25">
      <c r="A414" t="s">
        <v>550</v>
      </c>
      <c r="B414" t="s">
        <v>555</v>
      </c>
      <c r="C414">
        <v>0</v>
      </c>
      <c r="D414">
        <v>0</v>
      </c>
      <c r="E414">
        <v>0</v>
      </c>
      <c r="F414">
        <v>0</v>
      </c>
      <c r="G414">
        <v>0</v>
      </c>
      <c r="H414">
        <v>0</v>
      </c>
      <c r="I414">
        <v>0.188</v>
      </c>
      <c r="J414">
        <v>0</v>
      </c>
      <c r="K414">
        <v>0</v>
      </c>
      <c r="L414">
        <v>0</v>
      </c>
      <c r="M414">
        <v>0</v>
      </c>
      <c r="N414">
        <v>0</v>
      </c>
      <c r="O414">
        <v>0</v>
      </c>
      <c r="P414" s="46">
        <v>0</v>
      </c>
      <c r="Q414" s="46">
        <f t="shared" si="18"/>
        <v>0</v>
      </c>
      <c r="R414">
        <v>0</v>
      </c>
      <c r="S414">
        <v>0</v>
      </c>
      <c r="T414">
        <v>3.181</v>
      </c>
      <c r="U414">
        <v>0</v>
      </c>
      <c r="V414">
        <v>0</v>
      </c>
      <c r="W414">
        <v>0</v>
      </c>
      <c r="X414">
        <v>0.13</v>
      </c>
      <c r="Y414">
        <v>4.843</v>
      </c>
      <c r="Z414">
        <v>0</v>
      </c>
      <c r="AA414">
        <v>0</v>
      </c>
      <c r="AB414">
        <v>0</v>
      </c>
      <c r="AC414">
        <v>0</v>
      </c>
      <c r="AD414">
        <v>0</v>
      </c>
      <c r="AE414">
        <v>0</v>
      </c>
      <c r="AF414">
        <v>0</v>
      </c>
      <c r="AG414">
        <v>0</v>
      </c>
      <c r="AH414">
        <v>8.3420000000000005</v>
      </c>
      <c r="AK414" s="70">
        <f t="shared" si="19"/>
        <v>8.3420000000000005</v>
      </c>
      <c r="AM414" s="70">
        <f>VLOOKUP(B414,Totalt!B413:AU886,39,FALSE)</f>
        <v>8.3420000000000005</v>
      </c>
      <c r="AP414" s="70">
        <f t="shared" si="20"/>
        <v>0</v>
      </c>
    </row>
    <row r="415" spans="1:42" x14ac:dyDescent="0.25">
      <c r="A415" t="s">
        <v>550</v>
      </c>
      <c r="B415" t="s">
        <v>556</v>
      </c>
      <c r="C415">
        <v>0</v>
      </c>
      <c r="D415">
        <v>0</v>
      </c>
      <c r="E415">
        <v>0</v>
      </c>
      <c r="F415">
        <v>0</v>
      </c>
      <c r="G415">
        <v>0</v>
      </c>
      <c r="H415">
        <v>0</v>
      </c>
      <c r="I415">
        <v>0.42699999999999999</v>
      </c>
      <c r="J415">
        <v>0</v>
      </c>
      <c r="K415">
        <v>0</v>
      </c>
      <c r="L415">
        <v>0</v>
      </c>
      <c r="M415">
        <v>0</v>
      </c>
      <c r="N415">
        <v>0</v>
      </c>
      <c r="O415">
        <v>0</v>
      </c>
      <c r="P415" s="46">
        <v>0</v>
      </c>
      <c r="Q415" s="46">
        <f t="shared" si="18"/>
        <v>0</v>
      </c>
      <c r="R415">
        <v>0</v>
      </c>
      <c r="S415">
        <v>0</v>
      </c>
      <c r="T415">
        <v>0</v>
      </c>
      <c r="U415">
        <v>0</v>
      </c>
      <c r="V415">
        <v>0</v>
      </c>
      <c r="W415">
        <v>0</v>
      </c>
      <c r="X415">
        <v>0.08</v>
      </c>
      <c r="Y415">
        <v>0</v>
      </c>
      <c r="Z415">
        <v>3.9588199999999998</v>
      </c>
      <c r="AA415">
        <v>0</v>
      </c>
      <c r="AB415">
        <v>0</v>
      </c>
      <c r="AC415">
        <v>0</v>
      </c>
      <c r="AD415">
        <v>0</v>
      </c>
      <c r="AE415">
        <v>0</v>
      </c>
      <c r="AF415">
        <v>0</v>
      </c>
      <c r="AG415">
        <v>0</v>
      </c>
      <c r="AH415">
        <v>4.4658199999999999</v>
      </c>
      <c r="AK415" s="70">
        <f t="shared" si="19"/>
        <v>4.4658199999999999</v>
      </c>
      <c r="AM415" s="70">
        <f>VLOOKUP(B415,Totalt!B414:AU887,39,FALSE)</f>
        <v>4.4658199999999999</v>
      </c>
      <c r="AP415" s="70">
        <f t="shared" si="20"/>
        <v>0</v>
      </c>
    </row>
    <row r="416" spans="1:42" x14ac:dyDescent="0.25">
      <c r="A416" t="s">
        <v>550</v>
      </c>
      <c r="B416" t="s">
        <v>557</v>
      </c>
      <c r="C416">
        <v>0</v>
      </c>
      <c r="D416">
        <v>0</v>
      </c>
      <c r="E416">
        <v>0</v>
      </c>
      <c r="F416">
        <v>0</v>
      </c>
      <c r="G416">
        <v>0</v>
      </c>
      <c r="H416">
        <v>7.5750000000000002</v>
      </c>
      <c r="I416">
        <v>4.4999999999999998E-2</v>
      </c>
      <c r="J416">
        <v>0.17</v>
      </c>
      <c r="K416">
        <v>0</v>
      </c>
      <c r="L416">
        <v>0</v>
      </c>
      <c r="M416">
        <v>0</v>
      </c>
      <c r="N416">
        <v>0</v>
      </c>
      <c r="O416">
        <v>0</v>
      </c>
      <c r="P416" s="46">
        <v>20.404</v>
      </c>
      <c r="Q416" s="46">
        <f t="shared" si="18"/>
        <v>10.202</v>
      </c>
      <c r="R416">
        <v>26.597000000000001</v>
      </c>
      <c r="S416">
        <v>38.813000000000002</v>
      </c>
      <c r="T416">
        <v>45.652700000000003</v>
      </c>
      <c r="U416">
        <v>0</v>
      </c>
      <c r="V416">
        <v>0</v>
      </c>
      <c r="W416">
        <v>0</v>
      </c>
      <c r="X416">
        <v>2.39</v>
      </c>
      <c r="Y416">
        <v>0.38300000000000001</v>
      </c>
      <c r="Z416">
        <v>4.2809999999999997</v>
      </c>
      <c r="AA416">
        <v>0</v>
      </c>
      <c r="AB416">
        <v>0</v>
      </c>
      <c r="AC416">
        <v>0</v>
      </c>
      <c r="AD416">
        <v>0</v>
      </c>
      <c r="AE416">
        <v>0</v>
      </c>
      <c r="AF416">
        <v>0</v>
      </c>
      <c r="AG416">
        <v>0</v>
      </c>
      <c r="AH416">
        <v>146.3107</v>
      </c>
      <c r="AK416" s="70">
        <f t="shared" si="19"/>
        <v>136.1087</v>
      </c>
      <c r="AM416" s="70">
        <f>VLOOKUP(B416,Totalt!B415:AU888,39,FALSE)</f>
        <v>136.1087</v>
      </c>
      <c r="AP416" s="70">
        <f t="shared" si="20"/>
        <v>0</v>
      </c>
    </row>
    <row r="417" spans="1:42" x14ac:dyDescent="0.25">
      <c r="A417" t="s">
        <v>550</v>
      </c>
      <c r="B417" t="s">
        <v>558</v>
      </c>
      <c r="C417">
        <v>0</v>
      </c>
      <c r="D417">
        <v>0</v>
      </c>
      <c r="E417">
        <v>4.6566599999999996</v>
      </c>
      <c r="F417">
        <v>47.786799999999999</v>
      </c>
      <c r="G417">
        <v>0</v>
      </c>
      <c r="H417">
        <v>0</v>
      </c>
      <c r="I417">
        <v>2.2509999999999999</v>
      </c>
      <c r="J417">
        <v>0</v>
      </c>
      <c r="K417">
        <v>0</v>
      </c>
      <c r="L417">
        <v>30.1388</v>
      </c>
      <c r="M417">
        <v>0</v>
      </c>
      <c r="N417">
        <v>0</v>
      </c>
      <c r="O417">
        <v>0</v>
      </c>
      <c r="P417" s="46">
        <v>69.69</v>
      </c>
      <c r="Q417" s="46">
        <f t="shared" si="18"/>
        <v>34.844999999999999</v>
      </c>
      <c r="R417">
        <v>0</v>
      </c>
      <c r="S417">
        <v>17.6084</v>
      </c>
      <c r="T417">
        <v>0</v>
      </c>
      <c r="U417">
        <v>0</v>
      </c>
      <c r="V417">
        <v>9.5129999999999999</v>
      </c>
      <c r="W417">
        <v>0</v>
      </c>
      <c r="X417">
        <v>5.42</v>
      </c>
      <c r="Y417">
        <v>0</v>
      </c>
      <c r="Z417">
        <v>0</v>
      </c>
      <c r="AA417">
        <v>0</v>
      </c>
      <c r="AB417">
        <v>0</v>
      </c>
      <c r="AC417">
        <v>0</v>
      </c>
      <c r="AD417">
        <v>0</v>
      </c>
      <c r="AE417">
        <v>0</v>
      </c>
      <c r="AF417">
        <v>0</v>
      </c>
      <c r="AG417">
        <v>0.94966899999999999</v>
      </c>
      <c r="AH417">
        <v>188.01432899999998</v>
      </c>
      <c r="AK417" s="70">
        <f t="shared" si="19"/>
        <v>153.16932899999998</v>
      </c>
      <c r="AM417" s="70">
        <f>VLOOKUP(B417,Totalt!B416:AU889,39,FALSE)</f>
        <v>153.16932899999998</v>
      </c>
      <c r="AP417" s="70">
        <f t="shared" si="20"/>
        <v>0</v>
      </c>
    </row>
    <row r="418" spans="1:42" x14ac:dyDescent="0.25">
      <c r="A418" t="s">
        <v>550</v>
      </c>
      <c r="B418" t="s">
        <v>559</v>
      </c>
      <c r="C418">
        <v>0</v>
      </c>
      <c r="D418">
        <v>0</v>
      </c>
      <c r="E418">
        <v>0</v>
      </c>
      <c r="F418">
        <v>6.6829999999999998</v>
      </c>
      <c r="G418">
        <v>0</v>
      </c>
      <c r="H418">
        <v>0</v>
      </c>
      <c r="I418">
        <v>1.083</v>
      </c>
      <c r="J418">
        <v>0</v>
      </c>
      <c r="K418">
        <v>0</v>
      </c>
      <c r="L418">
        <v>0</v>
      </c>
      <c r="M418">
        <v>0</v>
      </c>
      <c r="N418">
        <v>0</v>
      </c>
      <c r="O418">
        <v>0</v>
      </c>
      <c r="P418" s="46">
        <v>15.603999999999999</v>
      </c>
      <c r="Q418" s="46">
        <f t="shared" si="18"/>
        <v>7.8019999999999996</v>
      </c>
      <c r="R418">
        <v>4.9560000000000004</v>
      </c>
      <c r="S418">
        <v>0</v>
      </c>
      <c r="T418">
        <v>0</v>
      </c>
      <c r="U418">
        <v>0</v>
      </c>
      <c r="V418">
        <v>0</v>
      </c>
      <c r="W418">
        <v>0</v>
      </c>
      <c r="X418">
        <v>0.97699999999999998</v>
      </c>
      <c r="Y418">
        <v>0</v>
      </c>
      <c r="Z418">
        <v>0</v>
      </c>
      <c r="AA418">
        <v>0</v>
      </c>
      <c r="AB418">
        <v>0</v>
      </c>
      <c r="AC418">
        <v>0</v>
      </c>
      <c r="AD418">
        <v>0</v>
      </c>
      <c r="AE418">
        <v>0</v>
      </c>
      <c r="AF418">
        <v>0</v>
      </c>
      <c r="AG418">
        <v>33.390999999999998</v>
      </c>
      <c r="AH418">
        <v>62.693999999999996</v>
      </c>
      <c r="AK418" s="70">
        <f t="shared" si="19"/>
        <v>54.891999999999996</v>
      </c>
      <c r="AM418" s="70">
        <f>VLOOKUP(B418,Totalt!B417:AU890,39,FALSE)</f>
        <v>54.891999999999996</v>
      </c>
      <c r="AP418" s="70">
        <f t="shared" si="20"/>
        <v>0</v>
      </c>
    </row>
    <row r="419" spans="1:42" x14ac:dyDescent="0.25">
      <c r="A419" t="s">
        <v>550</v>
      </c>
      <c r="B419" t="s">
        <v>560</v>
      </c>
      <c r="C419">
        <v>0</v>
      </c>
      <c r="D419">
        <v>0</v>
      </c>
      <c r="E419">
        <v>0</v>
      </c>
      <c r="F419">
        <v>0</v>
      </c>
      <c r="G419">
        <v>0</v>
      </c>
      <c r="H419">
        <v>0</v>
      </c>
      <c r="I419">
        <v>1.526</v>
      </c>
      <c r="J419">
        <v>0</v>
      </c>
      <c r="K419">
        <v>4.1176500000000003</v>
      </c>
      <c r="L419">
        <v>0</v>
      </c>
      <c r="M419">
        <v>0</v>
      </c>
      <c r="N419">
        <v>0</v>
      </c>
      <c r="O419">
        <v>0</v>
      </c>
      <c r="P419" s="46">
        <v>0</v>
      </c>
      <c r="Q419" s="46">
        <f t="shared" si="18"/>
        <v>0</v>
      </c>
      <c r="R419">
        <v>14.992000000000001</v>
      </c>
      <c r="S419">
        <v>0</v>
      </c>
      <c r="T419">
        <v>0</v>
      </c>
      <c r="U419">
        <v>0</v>
      </c>
      <c r="V419">
        <v>0</v>
      </c>
      <c r="W419">
        <v>0</v>
      </c>
      <c r="X419">
        <v>0.06</v>
      </c>
      <c r="Y419">
        <v>0</v>
      </c>
      <c r="Z419">
        <v>0</v>
      </c>
      <c r="AA419">
        <v>0</v>
      </c>
      <c r="AB419">
        <v>0</v>
      </c>
      <c r="AC419">
        <v>0</v>
      </c>
      <c r="AD419">
        <v>0</v>
      </c>
      <c r="AE419">
        <v>0</v>
      </c>
      <c r="AF419">
        <v>0</v>
      </c>
      <c r="AG419">
        <v>0</v>
      </c>
      <c r="AH419">
        <v>20.695650000000001</v>
      </c>
      <c r="AK419" s="70">
        <f t="shared" si="19"/>
        <v>20.695650000000001</v>
      </c>
      <c r="AM419" s="70">
        <f>VLOOKUP(B419,Totalt!B418:AU891,39,FALSE)</f>
        <v>20.695650000000001</v>
      </c>
      <c r="AP419" s="70">
        <f t="shared" si="20"/>
        <v>0</v>
      </c>
    </row>
    <row r="420" spans="1:42" x14ac:dyDescent="0.25">
      <c r="A420" t="s">
        <v>550</v>
      </c>
      <c r="B420" t="s">
        <v>561</v>
      </c>
      <c r="C420">
        <v>0</v>
      </c>
      <c r="D420">
        <v>0</v>
      </c>
      <c r="E420">
        <v>0</v>
      </c>
      <c r="F420">
        <v>0</v>
      </c>
      <c r="G420">
        <v>0</v>
      </c>
      <c r="H420">
        <v>0</v>
      </c>
      <c r="I420">
        <v>0.34100000000000003</v>
      </c>
      <c r="J420">
        <v>0</v>
      </c>
      <c r="K420">
        <v>0</v>
      </c>
      <c r="L420">
        <v>0</v>
      </c>
      <c r="M420">
        <v>0</v>
      </c>
      <c r="N420">
        <v>0</v>
      </c>
      <c r="O420">
        <v>0</v>
      </c>
      <c r="P420" s="46">
        <v>0</v>
      </c>
      <c r="Q420" s="46">
        <f t="shared" si="18"/>
        <v>0</v>
      </c>
      <c r="R420">
        <v>0</v>
      </c>
      <c r="S420">
        <v>0</v>
      </c>
      <c r="T420">
        <v>16.119</v>
      </c>
      <c r="U420">
        <v>0</v>
      </c>
      <c r="V420">
        <v>0</v>
      </c>
      <c r="W420">
        <v>0</v>
      </c>
      <c r="X420">
        <v>0.32</v>
      </c>
      <c r="Y420">
        <v>0</v>
      </c>
      <c r="Z420">
        <v>0</v>
      </c>
      <c r="AA420">
        <v>0</v>
      </c>
      <c r="AB420">
        <v>0</v>
      </c>
      <c r="AC420">
        <v>0</v>
      </c>
      <c r="AD420">
        <v>0</v>
      </c>
      <c r="AE420">
        <v>0</v>
      </c>
      <c r="AF420">
        <v>0</v>
      </c>
      <c r="AG420">
        <v>0</v>
      </c>
      <c r="AH420">
        <v>16.78</v>
      </c>
      <c r="AK420" s="70">
        <f t="shared" si="19"/>
        <v>16.78</v>
      </c>
      <c r="AM420" s="70">
        <f>VLOOKUP(B420,Totalt!B419:AU892,39,FALSE)</f>
        <v>16.78</v>
      </c>
      <c r="AP420" s="70">
        <f t="shared" si="20"/>
        <v>0</v>
      </c>
    </row>
    <row r="421" spans="1:42" x14ac:dyDescent="0.25">
      <c r="A421" t="s">
        <v>550</v>
      </c>
      <c r="B421" t="s">
        <v>562</v>
      </c>
      <c r="C421">
        <v>0</v>
      </c>
      <c r="D421">
        <v>0</v>
      </c>
      <c r="E421">
        <v>0</v>
      </c>
      <c r="F421">
        <v>0</v>
      </c>
      <c r="G421">
        <v>0</v>
      </c>
      <c r="H421">
        <v>0</v>
      </c>
      <c r="I421">
        <v>2.0499999999999998</v>
      </c>
      <c r="J421">
        <v>0</v>
      </c>
      <c r="K421">
        <v>0</v>
      </c>
      <c r="L421">
        <v>0</v>
      </c>
      <c r="M421">
        <v>0</v>
      </c>
      <c r="N421">
        <v>0</v>
      </c>
      <c r="O421">
        <v>0</v>
      </c>
      <c r="P421" s="46">
        <v>50.667999999999999</v>
      </c>
      <c r="Q421" s="46">
        <f t="shared" si="18"/>
        <v>25.334</v>
      </c>
      <c r="R421">
        <v>0</v>
      </c>
      <c r="S421">
        <v>0</v>
      </c>
      <c r="T421">
        <v>0</v>
      </c>
      <c r="U421">
        <v>0</v>
      </c>
      <c r="V421">
        <v>0</v>
      </c>
      <c r="W421">
        <v>0</v>
      </c>
      <c r="X421">
        <v>2.66</v>
      </c>
      <c r="Y421">
        <v>0</v>
      </c>
      <c r="Z421">
        <v>0</v>
      </c>
      <c r="AA421">
        <v>0</v>
      </c>
      <c r="AB421">
        <v>0</v>
      </c>
      <c r="AC421">
        <v>0</v>
      </c>
      <c r="AD421">
        <v>0</v>
      </c>
      <c r="AE421">
        <v>0</v>
      </c>
      <c r="AF421">
        <v>0</v>
      </c>
      <c r="AG421">
        <v>104.8</v>
      </c>
      <c r="AH421">
        <v>160.178</v>
      </c>
      <c r="AK421" s="70">
        <f t="shared" si="19"/>
        <v>134.84399999999999</v>
      </c>
      <c r="AM421" s="70">
        <f>VLOOKUP(B421,Totalt!B420:AU893,39,FALSE)</f>
        <v>134.84399999999999</v>
      </c>
      <c r="AP421" s="70">
        <f t="shared" si="20"/>
        <v>0</v>
      </c>
    </row>
    <row r="422" spans="1:42" x14ac:dyDescent="0.25">
      <c r="A422" t="s">
        <v>550</v>
      </c>
      <c r="B422" t="s">
        <v>563</v>
      </c>
      <c r="C422">
        <v>0</v>
      </c>
      <c r="D422">
        <v>0.72229100000000002</v>
      </c>
      <c r="E422">
        <v>0</v>
      </c>
      <c r="F422">
        <v>0</v>
      </c>
      <c r="G422">
        <v>0</v>
      </c>
      <c r="H422">
        <v>0</v>
      </c>
      <c r="I422">
        <v>0.25322</v>
      </c>
      <c r="J422">
        <v>0</v>
      </c>
      <c r="K422">
        <v>1.6484300000000001</v>
      </c>
      <c r="L422">
        <v>1.0551999999999999</v>
      </c>
      <c r="M422">
        <v>0.59145000000000003</v>
      </c>
      <c r="N422">
        <v>0</v>
      </c>
      <c r="O422">
        <v>11.6554</v>
      </c>
      <c r="P422" s="46">
        <v>39.194000000000003</v>
      </c>
      <c r="Q422" s="46">
        <f t="shared" si="18"/>
        <v>19.597000000000001</v>
      </c>
      <c r="R422">
        <v>27.795000000000002</v>
      </c>
      <c r="S422">
        <v>0</v>
      </c>
      <c r="T422">
        <v>0</v>
      </c>
      <c r="U422">
        <v>0</v>
      </c>
      <c r="V422">
        <v>0</v>
      </c>
      <c r="W422">
        <v>0</v>
      </c>
      <c r="X422">
        <v>1.59145</v>
      </c>
      <c r="Y422">
        <v>0</v>
      </c>
      <c r="Z422">
        <v>0</v>
      </c>
      <c r="AA422">
        <v>0</v>
      </c>
      <c r="AB422">
        <v>0</v>
      </c>
      <c r="AC422">
        <v>0</v>
      </c>
      <c r="AD422">
        <v>0</v>
      </c>
      <c r="AE422">
        <v>0</v>
      </c>
      <c r="AF422">
        <v>0</v>
      </c>
      <c r="AG422">
        <v>0.87611700000000003</v>
      </c>
      <c r="AH422">
        <v>85.382557999999989</v>
      </c>
      <c r="AK422" s="70">
        <f t="shared" si="19"/>
        <v>65.194107999999986</v>
      </c>
      <c r="AM422" s="70">
        <f>VLOOKUP(B422,Totalt!B421:AU894,39,FALSE)</f>
        <v>65.194108</v>
      </c>
      <c r="AP422" s="70">
        <f t="shared" si="20"/>
        <v>0</v>
      </c>
    </row>
    <row r="423" spans="1:42" x14ac:dyDescent="0.25">
      <c r="A423" t="s">
        <v>550</v>
      </c>
      <c r="B423" t="s">
        <v>564</v>
      </c>
      <c r="C423">
        <v>0</v>
      </c>
      <c r="D423">
        <v>0</v>
      </c>
      <c r="E423">
        <v>0</v>
      </c>
      <c r="F423">
        <v>0</v>
      </c>
      <c r="G423">
        <v>0</v>
      </c>
      <c r="H423">
        <v>0</v>
      </c>
      <c r="I423">
        <v>0.16700000000000001</v>
      </c>
      <c r="J423">
        <v>0</v>
      </c>
      <c r="K423">
        <v>0</v>
      </c>
      <c r="L423">
        <v>0</v>
      </c>
      <c r="M423">
        <v>0</v>
      </c>
      <c r="N423">
        <v>0</v>
      </c>
      <c r="O423">
        <v>0</v>
      </c>
      <c r="P423" s="46">
        <v>0</v>
      </c>
      <c r="Q423" s="46">
        <f t="shared" si="18"/>
        <v>0</v>
      </c>
      <c r="R423">
        <v>0</v>
      </c>
      <c r="S423">
        <v>0</v>
      </c>
      <c r="T423">
        <v>0</v>
      </c>
      <c r="U423">
        <v>0</v>
      </c>
      <c r="V423">
        <v>0</v>
      </c>
      <c r="W423">
        <v>0</v>
      </c>
      <c r="X423">
        <v>0.05</v>
      </c>
      <c r="Y423">
        <v>0</v>
      </c>
      <c r="Z423">
        <v>2.23</v>
      </c>
      <c r="AA423">
        <v>0</v>
      </c>
      <c r="AB423">
        <v>0</v>
      </c>
      <c r="AC423">
        <v>0</v>
      </c>
      <c r="AD423">
        <v>0</v>
      </c>
      <c r="AE423">
        <v>0</v>
      </c>
      <c r="AF423">
        <v>0</v>
      </c>
      <c r="AG423">
        <v>0</v>
      </c>
      <c r="AH423">
        <v>2.4470000000000001</v>
      </c>
      <c r="AK423" s="70">
        <f t="shared" si="19"/>
        <v>2.4470000000000001</v>
      </c>
      <c r="AM423" s="70">
        <f>VLOOKUP(B423,Totalt!B422:AU895,39,FALSE)</f>
        <v>2.4469999999999996</v>
      </c>
      <c r="AP423" s="70">
        <f t="shared" si="20"/>
        <v>0</v>
      </c>
    </row>
    <row r="424" spans="1:42" x14ac:dyDescent="0.25">
      <c r="A424" t="s">
        <v>550</v>
      </c>
      <c r="B424" t="s">
        <v>565</v>
      </c>
      <c r="C424">
        <v>0</v>
      </c>
      <c r="D424">
        <v>0</v>
      </c>
      <c r="E424">
        <v>0</v>
      </c>
      <c r="F424">
        <v>0</v>
      </c>
      <c r="G424">
        <v>0</v>
      </c>
      <c r="H424">
        <v>0</v>
      </c>
      <c r="I424">
        <v>1.67E-2</v>
      </c>
      <c r="J424">
        <v>0</v>
      </c>
      <c r="K424">
        <v>0</v>
      </c>
      <c r="L424">
        <v>0</v>
      </c>
      <c r="M424">
        <v>0</v>
      </c>
      <c r="N424">
        <v>0</v>
      </c>
      <c r="O424">
        <v>0</v>
      </c>
      <c r="P424" s="46">
        <v>0</v>
      </c>
      <c r="Q424" s="46">
        <f t="shared" si="18"/>
        <v>0</v>
      </c>
      <c r="R424">
        <v>0</v>
      </c>
      <c r="S424">
        <v>0</v>
      </c>
      <c r="T424">
        <v>0</v>
      </c>
      <c r="U424">
        <v>0</v>
      </c>
      <c r="V424">
        <v>0</v>
      </c>
      <c r="W424">
        <v>0</v>
      </c>
      <c r="X424">
        <v>5.8500000000000003E-2</v>
      </c>
      <c r="Y424">
        <v>2.62</v>
      </c>
      <c r="Z424">
        <v>0</v>
      </c>
      <c r="AA424">
        <v>0</v>
      </c>
      <c r="AB424">
        <v>0</v>
      </c>
      <c r="AC424">
        <v>0</v>
      </c>
      <c r="AD424">
        <v>0</v>
      </c>
      <c r="AE424">
        <v>0</v>
      </c>
      <c r="AF424">
        <v>0</v>
      </c>
      <c r="AG424">
        <v>0</v>
      </c>
      <c r="AH424">
        <v>2.6952000000000003</v>
      </c>
      <c r="AK424" s="70">
        <f t="shared" si="19"/>
        <v>2.6952000000000003</v>
      </c>
      <c r="AM424" s="70">
        <f>VLOOKUP(B424,Totalt!B423:AU896,39,FALSE)</f>
        <v>2.6952000000000003</v>
      </c>
      <c r="AP424" s="70">
        <f t="shared" si="20"/>
        <v>0</v>
      </c>
    </row>
    <row r="425" spans="1:42" x14ac:dyDescent="0.25">
      <c r="A425" t="s">
        <v>550</v>
      </c>
      <c r="B425" t="s">
        <v>566</v>
      </c>
      <c r="C425">
        <v>0</v>
      </c>
      <c r="D425">
        <v>0</v>
      </c>
      <c r="E425">
        <v>0</v>
      </c>
      <c r="F425">
        <v>0</v>
      </c>
      <c r="G425">
        <v>0</v>
      </c>
      <c r="H425">
        <v>0</v>
      </c>
      <c r="I425">
        <v>0.52700000000000002</v>
      </c>
      <c r="J425">
        <v>0</v>
      </c>
      <c r="K425">
        <v>0</v>
      </c>
      <c r="L425">
        <v>0</v>
      </c>
      <c r="M425">
        <v>0</v>
      </c>
      <c r="N425">
        <v>0</v>
      </c>
      <c r="O425">
        <v>0</v>
      </c>
      <c r="P425" s="46">
        <v>0</v>
      </c>
      <c r="Q425" s="46">
        <f t="shared" si="18"/>
        <v>0</v>
      </c>
      <c r="R425">
        <v>29.928000000000001</v>
      </c>
      <c r="S425">
        <v>0</v>
      </c>
      <c r="T425">
        <v>0</v>
      </c>
      <c r="U425">
        <v>0</v>
      </c>
      <c r="V425">
        <v>0</v>
      </c>
      <c r="W425">
        <v>0</v>
      </c>
      <c r="X425">
        <v>0.69</v>
      </c>
      <c r="Y425">
        <v>0</v>
      </c>
      <c r="Z425">
        <v>28.346</v>
      </c>
      <c r="AA425">
        <v>0</v>
      </c>
      <c r="AB425">
        <v>0</v>
      </c>
      <c r="AC425">
        <v>0</v>
      </c>
      <c r="AD425">
        <v>0</v>
      </c>
      <c r="AE425">
        <v>0</v>
      </c>
      <c r="AF425">
        <v>0</v>
      </c>
      <c r="AG425">
        <v>0.90588199999999997</v>
      </c>
      <c r="AH425">
        <v>60.396881999999998</v>
      </c>
      <c r="AK425" s="70">
        <f t="shared" si="19"/>
        <v>60.396881999999998</v>
      </c>
      <c r="AM425" s="70">
        <f>VLOOKUP(B425,Totalt!B424:AU897,39,FALSE)</f>
        <v>60.396881999999998</v>
      </c>
      <c r="AP425" s="70">
        <f t="shared" si="20"/>
        <v>0</v>
      </c>
    </row>
    <row r="426" spans="1:42" x14ac:dyDescent="0.25">
      <c r="A426" t="s">
        <v>550</v>
      </c>
      <c r="B426" t="s">
        <v>567</v>
      </c>
      <c r="C426">
        <v>0</v>
      </c>
      <c r="D426">
        <v>0</v>
      </c>
      <c r="E426">
        <v>0</v>
      </c>
      <c r="F426">
        <v>0</v>
      </c>
      <c r="G426">
        <v>0</v>
      </c>
      <c r="H426">
        <v>0</v>
      </c>
      <c r="I426">
        <v>0.45100000000000001</v>
      </c>
      <c r="J426">
        <v>0</v>
      </c>
      <c r="K426">
        <v>0</v>
      </c>
      <c r="L426">
        <v>0</v>
      </c>
      <c r="M426">
        <v>0</v>
      </c>
      <c r="N426">
        <v>0</v>
      </c>
      <c r="O426">
        <v>0</v>
      </c>
      <c r="P426" s="46">
        <v>0</v>
      </c>
      <c r="Q426" s="46">
        <f t="shared" si="18"/>
        <v>0</v>
      </c>
      <c r="R426">
        <v>0</v>
      </c>
      <c r="S426">
        <v>0.51800000000000002</v>
      </c>
      <c r="T426">
        <v>0</v>
      </c>
      <c r="U426">
        <v>0</v>
      </c>
      <c r="V426">
        <v>0</v>
      </c>
      <c r="W426">
        <v>0</v>
      </c>
      <c r="X426">
        <v>0.1</v>
      </c>
      <c r="Y426">
        <v>0</v>
      </c>
      <c r="Z426">
        <v>0</v>
      </c>
      <c r="AA426">
        <v>0</v>
      </c>
      <c r="AB426">
        <v>0</v>
      </c>
      <c r="AC426">
        <v>0</v>
      </c>
      <c r="AD426">
        <v>0</v>
      </c>
      <c r="AE426">
        <v>0</v>
      </c>
      <c r="AF426">
        <v>0</v>
      </c>
      <c r="AG426">
        <v>7.0469999999999997</v>
      </c>
      <c r="AH426">
        <v>8.1159999999999997</v>
      </c>
      <c r="AK426" s="70">
        <f t="shared" si="19"/>
        <v>8.1159999999999997</v>
      </c>
      <c r="AM426" s="70">
        <f>VLOOKUP(B426,Totalt!B425:AU898,39,FALSE)</f>
        <v>8.1159999999999997</v>
      </c>
      <c r="AP426" s="70">
        <f t="shared" si="20"/>
        <v>0</v>
      </c>
    </row>
    <row r="427" spans="1:42" x14ac:dyDescent="0.25">
      <c r="A427" t="s">
        <v>550</v>
      </c>
      <c r="B427" t="s">
        <v>568</v>
      </c>
      <c r="C427">
        <v>0</v>
      </c>
      <c r="D427">
        <v>0</v>
      </c>
      <c r="E427">
        <v>0</v>
      </c>
      <c r="F427">
        <v>0</v>
      </c>
      <c r="G427">
        <v>0</v>
      </c>
      <c r="H427">
        <v>0</v>
      </c>
      <c r="I427">
        <v>0.70899999999999996</v>
      </c>
      <c r="J427">
        <v>0</v>
      </c>
      <c r="K427">
        <v>0</v>
      </c>
      <c r="L427">
        <v>0</v>
      </c>
      <c r="M427">
        <v>0</v>
      </c>
      <c r="N427">
        <v>0</v>
      </c>
      <c r="O427">
        <v>0</v>
      </c>
      <c r="P427" s="46">
        <v>32.994</v>
      </c>
      <c r="Q427" s="46">
        <f t="shared" si="18"/>
        <v>16.497</v>
      </c>
      <c r="R427">
        <v>0</v>
      </c>
      <c r="S427">
        <v>0</v>
      </c>
      <c r="T427">
        <v>86.363</v>
      </c>
      <c r="U427">
        <v>0</v>
      </c>
      <c r="V427">
        <v>0</v>
      </c>
      <c r="W427">
        <v>0</v>
      </c>
      <c r="X427">
        <v>1.95E-2</v>
      </c>
      <c r="Y427">
        <v>0</v>
      </c>
      <c r="Z427">
        <v>0</v>
      </c>
      <c r="AA427">
        <v>0</v>
      </c>
      <c r="AB427">
        <v>0</v>
      </c>
      <c r="AC427">
        <v>0</v>
      </c>
      <c r="AD427">
        <v>0</v>
      </c>
      <c r="AE427">
        <v>0</v>
      </c>
      <c r="AF427">
        <v>0</v>
      </c>
      <c r="AG427">
        <v>0</v>
      </c>
      <c r="AH427">
        <v>120.0855</v>
      </c>
      <c r="AK427" s="70">
        <f t="shared" si="19"/>
        <v>103.5885</v>
      </c>
      <c r="AM427" s="70">
        <f>VLOOKUP(B427,Totalt!B426:AU899,39,FALSE)</f>
        <v>103.5885</v>
      </c>
      <c r="AP427" s="70">
        <f t="shared" si="20"/>
        <v>0</v>
      </c>
    </row>
    <row r="428" spans="1:42" x14ac:dyDescent="0.25">
      <c r="A428" t="s">
        <v>550</v>
      </c>
      <c r="B428" t="s">
        <v>569</v>
      </c>
      <c r="C428">
        <v>0</v>
      </c>
      <c r="D428">
        <v>0</v>
      </c>
      <c r="E428">
        <v>0</v>
      </c>
      <c r="F428">
        <v>0</v>
      </c>
      <c r="G428">
        <v>0</v>
      </c>
      <c r="H428">
        <v>0</v>
      </c>
      <c r="I428">
        <v>0</v>
      </c>
      <c r="J428">
        <v>0</v>
      </c>
      <c r="K428">
        <v>0</v>
      </c>
      <c r="L428">
        <v>0</v>
      </c>
      <c r="M428">
        <v>0</v>
      </c>
      <c r="N428">
        <v>0</v>
      </c>
      <c r="O428">
        <v>0</v>
      </c>
      <c r="P428" s="46">
        <v>0</v>
      </c>
      <c r="Q428" s="46">
        <f t="shared" si="18"/>
        <v>0</v>
      </c>
      <c r="R428">
        <v>0</v>
      </c>
      <c r="S428">
        <v>0</v>
      </c>
      <c r="T428">
        <v>0</v>
      </c>
      <c r="U428">
        <v>0</v>
      </c>
      <c r="V428">
        <v>0</v>
      </c>
      <c r="W428">
        <v>0</v>
      </c>
      <c r="X428">
        <v>0</v>
      </c>
      <c r="Y428">
        <v>0</v>
      </c>
      <c r="Z428">
        <v>0</v>
      </c>
      <c r="AA428">
        <v>0</v>
      </c>
      <c r="AB428">
        <v>0</v>
      </c>
      <c r="AC428">
        <v>0</v>
      </c>
      <c r="AD428">
        <v>0</v>
      </c>
      <c r="AE428">
        <v>0</v>
      </c>
      <c r="AF428">
        <v>0</v>
      </c>
      <c r="AG428">
        <v>0</v>
      </c>
      <c r="AH428">
        <v>0</v>
      </c>
      <c r="AK428" s="70">
        <f t="shared" si="19"/>
        <v>0</v>
      </c>
      <c r="AM428" s="70">
        <f>VLOOKUP(B428,Totalt!B427:AU900,39,FALSE)</f>
        <v>0</v>
      </c>
      <c r="AP428" s="70">
        <f t="shared" si="20"/>
        <v>0</v>
      </c>
    </row>
    <row r="429" spans="1:42" x14ac:dyDescent="0.25">
      <c r="A429" t="s">
        <v>550</v>
      </c>
      <c r="B429" t="s">
        <v>570</v>
      </c>
      <c r="C429">
        <v>0</v>
      </c>
      <c r="D429">
        <v>0</v>
      </c>
      <c r="E429">
        <v>0</v>
      </c>
      <c r="F429">
        <v>0</v>
      </c>
      <c r="G429">
        <v>0</v>
      </c>
      <c r="H429">
        <v>0</v>
      </c>
      <c r="I429">
        <v>0</v>
      </c>
      <c r="J429">
        <v>0</v>
      </c>
      <c r="K429">
        <v>0</v>
      </c>
      <c r="L429">
        <v>0</v>
      </c>
      <c r="M429">
        <v>0</v>
      </c>
      <c r="N429">
        <v>0</v>
      </c>
      <c r="O429">
        <v>0</v>
      </c>
      <c r="P429" s="46">
        <v>0</v>
      </c>
      <c r="Q429" s="46">
        <f t="shared" si="18"/>
        <v>0</v>
      </c>
      <c r="R429">
        <v>0</v>
      </c>
      <c r="S429">
        <v>0</v>
      </c>
      <c r="T429">
        <v>0</v>
      </c>
      <c r="U429">
        <v>0</v>
      </c>
      <c r="V429">
        <v>0</v>
      </c>
      <c r="W429">
        <v>0</v>
      </c>
      <c r="X429">
        <v>0</v>
      </c>
      <c r="Y429">
        <v>0</v>
      </c>
      <c r="Z429">
        <v>0</v>
      </c>
      <c r="AA429">
        <v>0</v>
      </c>
      <c r="AB429">
        <v>0</v>
      </c>
      <c r="AC429">
        <v>0</v>
      </c>
      <c r="AD429">
        <v>0</v>
      </c>
      <c r="AE429">
        <v>0</v>
      </c>
      <c r="AF429">
        <v>0</v>
      </c>
      <c r="AG429">
        <v>0</v>
      </c>
      <c r="AH429">
        <v>0</v>
      </c>
      <c r="AK429" s="70">
        <f t="shared" si="19"/>
        <v>0</v>
      </c>
      <c r="AM429" s="70">
        <f>VLOOKUP(B429,Totalt!B428:AU901,39,FALSE)</f>
        <v>0</v>
      </c>
      <c r="AP429" s="70">
        <f t="shared" si="20"/>
        <v>0</v>
      </c>
    </row>
    <row r="430" spans="1:42" x14ac:dyDescent="0.25">
      <c r="A430" t="s">
        <v>571</v>
      </c>
      <c r="B430" t="s">
        <v>572</v>
      </c>
      <c r="C430">
        <v>0</v>
      </c>
      <c r="D430">
        <v>0</v>
      </c>
      <c r="E430">
        <v>0</v>
      </c>
      <c r="F430">
        <v>0</v>
      </c>
      <c r="G430">
        <v>0</v>
      </c>
      <c r="H430">
        <v>0</v>
      </c>
      <c r="I430">
        <v>4.0000000000000001E-3</v>
      </c>
      <c r="J430">
        <v>0</v>
      </c>
      <c r="K430">
        <v>0</v>
      </c>
      <c r="L430">
        <v>0</v>
      </c>
      <c r="M430">
        <v>0</v>
      </c>
      <c r="N430">
        <v>0</v>
      </c>
      <c r="O430">
        <v>0</v>
      </c>
      <c r="P430" s="46">
        <v>0</v>
      </c>
      <c r="Q430" s="46">
        <f t="shared" si="18"/>
        <v>0</v>
      </c>
      <c r="R430">
        <v>0</v>
      </c>
      <c r="S430">
        <v>0</v>
      </c>
      <c r="T430">
        <v>0</v>
      </c>
      <c r="U430">
        <v>0</v>
      </c>
      <c r="V430">
        <v>0</v>
      </c>
      <c r="W430">
        <v>0</v>
      </c>
      <c r="X430">
        <v>0.28283999999999998</v>
      </c>
      <c r="Y430">
        <v>0</v>
      </c>
      <c r="Z430">
        <v>0</v>
      </c>
      <c r="AA430">
        <v>0</v>
      </c>
      <c r="AB430">
        <v>0</v>
      </c>
      <c r="AC430">
        <v>0</v>
      </c>
      <c r="AD430">
        <v>0</v>
      </c>
      <c r="AE430">
        <v>0</v>
      </c>
      <c r="AF430">
        <v>0</v>
      </c>
      <c r="AG430">
        <v>13.2941</v>
      </c>
      <c r="AH430">
        <v>13.58094</v>
      </c>
      <c r="AK430" s="70">
        <f t="shared" si="19"/>
        <v>13.58094</v>
      </c>
      <c r="AM430" s="70">
        <f>VLOOKUP(B430,Totalt!B429:AU902,39,FALSE)</f>
        <v>13.58094</v>
      </c>
      <c r="AP430" s="70">
        <f t="shared" si="20"/>
        <v>0</v>
      </c>
    </row>
    <row r="431" spans="1:42" x14ac:dyDescent="0.25">
      <c r="A431" t="s">
        <v>571</v>
      </c>
      <c r="B431" t="s">
        <v>573</v>
      </c>
      <c r="C431">
        <v>0</v>
      </c>
      <c r="D431">
        <v>0</v>
      </c>
      <c r="E431">
        <v>0.66</v>
      </c>
      <c r="F431">
        <v>61.673000000000002</v>
      </c>
      <c r="G431">
        <v>13.789</v>
      </c>
      <c r="H431">
        <v>3.9</v>
      </c>
      <c r="I431">
        <v>4.1000000000000002E-2</v>
      </c>
      <c r="J431">
        <v>0</v>
      </c>
      <c r="K431">
        <v>0</v>
      </c>
      <c r="L431">
        <v>45.226999999999997</v>
      </c>
      <c r="M431">
        <v>0</v>
      </c>
      <c r="N431">
        <v>0</v>
      </c>
      <c r="O431">
        <v>0</v>
      </c>
      <c r="P431" s="46">
        <v>56.802</v>
      </c>
      <c r="Q431" s="46">
        <f t="shared" si="18"/>
        <v>28.401</v>
      </c>
      <c r="R431">
        <v>0.187</v>
      </c>
      <c r="S431">
        <v>0</v>
      </c>
      <c r="T431">
        <v>30.151</v>
      </c>
      <c r="U431">
        <v>0</v>
      </c>
      <c r="V431">
        <v>0</v>
      </c>
      <c r="W431">
        <v>0</v>
      </c>
      <c r="X431">
        <v>8</v>
      </c>
      <c r="Y431">
        <v>0</v>
      </c>
      <c r="Z431">
        <v>0</v>
      </c>
      <c r="AA431">
        <v>0</v>
      </c>
      <c r="AB431">
        <v>0</v>
      </c>
      <c r="AC431">
        <v>0</v>
      </c>
      <c r="AD431">
        <v>0</v>
      </c>
      <c r="AE431">
        <v>5.0860000000000003</v>
      </c>
      <c r="AF431">
        <v>0</v>
      </c>
      <c r="AG431">
        <v>0</v>
      </c>
      <c r="AH431">
        <v>225.51600000000002</v>
      </c>
      <c r="AK431" s="70">
        <f t="shared" si="19"/>
        <v>197.11500000000001</v>
      </c>
      <c r="AM431" s="70">
        <f>VLOOKUP(B431,Totalt!B430:AU903,39,FALSE)</f>
        <v>197.11500000000004</v>
      </c>
      <c r="AP431" s="70">
        <f t="shared" si="20"/>
        <v>0</v>
      </c>
    </row>
    <row r="432" spans="1:42" x14ac:dyDescent="0.25">
      <c r="A432" t="s">
        <v>574</v>
      </c>
      <c r="B432" t="s">
        <v>575</v>
      </c>
      <c r="C432">
        <v>0</v>
      </c>
      <c r="D432">
        <v>0</v>
      </c>
      <c r="E432">
        <v>0</v>
      </c>
      <c r="F432">
        <v>5.125</v>
      </c>
      <c r="G432">
        <v>5.21</v>
      </c>
      <c r="H432">
        <v>4.0000000000000001E-3</v>
      </c>
      <c r="I432">
        <v>0.54700000000000004</v>
      </c>
      <c r="J432">
        <v>0</v>
      </c>
      <c r="K432">
        <v>0</v>
      </c>
      <c r="L432">
        <v>15.952</v>
      </c>
      <c r="M432">
        <v>0</v>
      </c>
      <c r="N432">
        <v>0</v>
      </c>
      <c r="O432">
        <v>0</v>
      </c>
      <c r="P432" s="46">
        <v>32.283999999999999</v>
      </c>
      <c r="Q432" s="46">
        <f t="shared" si="18"/>
        <v>16.141999999999999</v>
      </c>
      <c r="R432">
        <v>16.186</v>
      </c>
      <c r="S432">
        <v>12.018000000000001</v>
      </c>
      <c r="T432">
        <v>52.075000000000003</v>
      </c>
      <c r="U432">
        <v>0</v>
      </c>
      <c r="V432">
        <v>0</v>
      </c>
      <c r="W432">
        <v>5.4349999999999996</v>
      </c>
      <c r="X432">
        <v>3.44</v>
      </c>
      <c r="Y432">
        <v>0</v>
      </c>
      <c r="Z432">
        <v>0</v>
      </c>
      <c r="AA432">
        <v>0</v>
      </c>
      <c r="AB432">
        <v>0</v>
      </c>
      <c r="AC432">
        <v>0</v>
      </c>
      <c r="AD432">
        <v>0.57899999999999996</v>
      </c>
      <c r="AE432">
        <v>0</v>
      </c>
      <c r="AF432">
        <v>0</v>
      </c>
      <c r="AG432">
        <v>0</v>
      </c>
      <c r="AH432">
        <v>148.85500000000002</v>
      </c>
      <c r="AK432" s="70">
        <f t="shared" si="19"/>
        <v>132.71300000000002</v>
      </c>
      <c r="AM432" s="70">
        <f>VLOOKUP(B432,Totalt!B431:AU904,39,FALSE)</f>
        <v>132.71299999999999</v>
      </c>
      <c r="AP432" s="70">
        <f t="shared" si="20"/>
        <v>0</v>
      </c>
    </row>
    <row r="433" spans="1:42" x14ac:dyDescent="0.25">
      <c r="A433" t="s">
        <v>574</v>
      </c>
      <c r="B433" t="s">
        <v>576</v>
      </c>
      <c r="C433">
        <v>0</v>
      </c>
      <c r="D433">
        <v>0</v>
      </c>
      <c r="E433">
        <v>0</v>
      </c>
      <c r="F433">
        <v>0</v>
      </c>
      <c r="G433">
        <v>0</v>
      </c>
      <c r="H433">
        <v>0</v>
      </c>
      <c r="I433">
        <v>0.88300000000000001</v>
      </c>
      <c r="J433">
        <v>0</v>
      </c>
      <c r="K433">
        <v>0</v>
      </c>
      <c r="L433">
        <v>0</v>
      </c>
      <c r="M433">
        <v>0</v>
      </c>
      <c r="N433">
        <v>0</v>
      </c>
      <c r="O433">
        <v>0</v>
      </c>
      <c r="P433" s="46">
        <v>0</v>
      </c>
      <c r="Q433" s="46">
        <f t="shared" si="18"/>
        <v>0</v>
      </c>
      <c r="R433">
        <v>0</v>
      </c>
      <c r="S433">
        <v>0</v>
      </c>
      <c r="T433">
        <v>14.587999999999999</v>
      </c>
      <c r="U433">
        <v>0</v>
      </c>
      <c r="V433">
        <v>0</v>
      </c>
      <c r="W433">
        <v>0</v>
      </c>
      <c r="X433">
        <v>0.32100000000000001</v>
      </c>
      <c r="Y433">
        <v>0</v>
      </c>
      <c r="Z433">
        <v>0</v>
      </c>
      <c r="AA433">
        <v>0</v>
      </c>
      <c r="AB433">
        <v>0</v>
      </c>
      <c r="AC433">
        <v>0</v>
      </c>
      <c r="AD433">
        <v>0</v>
      </c>
      <c r="AE433">
        <v>0</v>
      </c>
      <c r="AF433">
        <v>0</v>
      </c>
      <c r="AG433">
        <v>0</v>
      </c>
      <c r="AH433">
        <v>15.792</v>
      </c>
      <c r="AK433" s="70">
        <f t="shared" si="19"/>
        <v>15.792</v>
      </c>
      <c r="AM433" s="70">
        <f>VLOOKUP(B433,Totalt!B432:AU905,39,FALSE)</f>
        <v>15.792</v>
      </c>
      <c r="AP433" s="70">
        <f t="shared" si="20"/>
        <v>0</v>
      </c>
    </row>
    <row r="434" spans="1:42" x14ac:dyDescent="0.25">
      <c r="A434" t="s">
        <v>574</v>
      </c>
      <c r="B434" t="s">
        <v>577</v>
      </c>
      <c r="C434">
        <v>0</v>
      </c>
      <c r="D434">
        <v>0</v>
      </c>
      <c r="E434">
        <v>1.29647</v>
      </c>
      <c r="F434">
        <v>9.59</v>
      </c>
      <c r="G434">
        <v>0</v>
      </c>
      <c r="H434">
        <v>0</v>
      </c>
      <c r="I434">
        <v>8.4499999999999993</v>
      </c>
      <c r="J434">
        <v>0</v>
      </c>
      <c r="K434">
        <v>0</v>
      </c>
      <c r="L434">
        <v>3.25</v>
      </c>
      <c r="M434">
        <v>0</v>
      </c>
      <c r="N434">
        <v>0</v>
      </c>
      <c r="O434">
        <v>91.15</v>
      </c>
      <c r="P434" s="46">
        <v>36.380000000000003</v>
      </c>
      <c r="Q434" s="46">
        <f t="shared" si="18"/>
        <v>18.190000000000001</v>
      </c>
      <c r="R434">
        <v>0.26700000000000002</v>
      </c>
      <c r="S434">
        <v>3.63</v>
      </c>
      <c r="T434">
        <v>6.19</v>
      </c>
      <c r="U434">
        <v>0</v>
      </c>
      <c r="V434">
        <v>0</v>
      </c>
      <c r="W434">
        <v>0</v>
      </c>
      <c r="X434">
        <v>4.0119999999999996</v>
      </c>
      <c r="Y434">
        <v>0</v>
      </c>
      <c r="Z434">
        <v>0</v>
      </c>
      <c r="AA434">
        <v>0</v>
      </c>
      <c r="AB434">
        <v>0</v>
      </c>
      <c r="AC434">
        <v>0</v>
      </c>
      <c r="AD434">
        <v>1.71</v>
      </c>
      <c r="AE434">
        <v>0</v>
      </c>
      <c r="AF434">
        <v>0</v>
      </c>
      <c r="AG434">
        <v>0</v>
      </c>
      <c r="AH434">
        <v>165.92546999999999</v>
      </c>
      <c r="AK434" s="70">
        <f t="shared" si="19"/>
        <v>147.73546999999999</v>
      </c>
      <c r="AM434" s="70">
        <f>VLOOKUP(B434,Totalt!B433:AU906,39,FALSE)</f>
        <v>147.73546999999999</v>
      </c>
      <c r="AP434" s="70">
        <f t="shared" si="20"/>
        <v>0</v>
      </c>
    </row>
    <row r="435" spans="1:42" x14ac:dyDescent="0.25">
      <c r="A435" t="s">
        <v>574</v>
      </c>
      <c r="B435" t="s">
        <v>578</v>
      </c>
      <c r="C435">
        <v>0</v>
      </c>
      <c r="D435">
        <v>0</v>
      </c>
      <c r="E435">
        <v>0</v>
      </c>
      <c r="F435">
        <v>0</v>
      </c>
      <c r="G435">
        <v>0</v>
      </c>
      <c r="H435">
        <v>0</v>
      </c>
      <c r="I435">
        <v>0.35444399999999998</v>
      </c>
      <c r="J435">
        <v>0</v>
      </c>
      <c r="K435">
        <v>0</v>
      </c>
      <c r="L435">
        <v>0</v>
      </c>
      <c r="M435">
        <v>0</v>
      </c>
      <c r="N435">
        <v>0</v>
      </c>
      <c r="O435">
        <v>0</v>
      </c>
      <c r="P435" s="46">
        <v>0</v>
      </c>
      <c r="Q435" s="46">
        <f t="shared" si="18"/>
        <v>0</v>
      </c>
      <c r="R435">
        <v>19.213000000000001</v>
      </c>
      <c r="S435">
        <v>0</v>
      </c>
      <c r="T435">
        <v>0</v>
      </c>
      <c r="U435">
        <v>0</v>
      </c>
      <c r="V435">
        <v>0</v>
      </c>
      <c r="W435">
        <v>0</v>
      </c>
      <c r="X435">
        <v>0.56688000000000005</v>
      </c>
      <c r="Y435">
        <v>0</v>
      </c>
      <c r="Z435">
        <v>2.32111</v>
      </c>
      <c r="AA435">
        <v>0</v>
      </c>
      <c r="AB435">
        <v>0</v>
      </c>
      <c r="AC435">
        <v>0</v>
      </c>
      <c r="AD435">
        <v>0</v>
      </c>
      <c r="AE435">
        <v>0</v>
      </c>
      <c r="AF435">
        <v>0</v>
      </c>
      <c r="AG435">
        <v>0</v>
      </c>
      <c r="AH435">
        <v>22.455434000000004</v>
      </c>
      <c r="AK435" s="70">
        <f t="shared" si="19"/>
        <v>22.455434000000004</v>
      </c>
      <c r="AM435" s="70">
        <f>VLOOKUP(B435,Totalt!B434:AU907,39,FALSE)</f>
        <v>22.455434</v>
      </c>
      <c r="AP435" s="70">
        <f t="shared" si="20"/>
        <v>0</v>
      </c>
    </row>
    <row r="436" spans="1:42" x14ac:dyDescent="0.25">
      <c r="A436" t="s">
        <v>579</v>
      </c>
      <c r="B436" t="s">
        <v>580</v>
      </c>
      <c r="C436">
        <v>0</v>
      </c>
      <c r="D436">
        <v>0</v>
      </c>
      <c r="E436">
        <v>0</v>
      </c>
      <c r="F436">
        <v>0</v>
      </c>
      <c r="G436">
        <v>0</v>
      </c>
      <c r="H436">
        <v>0</v>
      </c>
      <c r="I436">
        <v>0.49099999999999999</v>
      </c>
      <c r="J436">
        <v>0</v>
      </c>
      <c r="K436">
        <v>0</v>
      </c>
      <c r="L436">
        <v>4.29</v>
      </c>
      <c r="M436">
        <v>0</v>
      </c>
      <c r="N436">
        <v>0</v>
      </c>
      <c r="O436">
        <v>0</v>
      </c>
      <c r="P436" s="46">
        <v>0</v>
      </c>
      <c r="Q436" s="46">
        <f t="shared" si="18"/>
        <v>0</v>
      </c>
      <c r="R436">
        <v>0</v>
      </c>
      <c r="S436">
        <v>0</v>
      </c>
      <c r="T436">
        <v>3.36</v>
      </c>
      <c r="U436">
        <v>0</v>
      </c>
      <c r="V436">
        <v>0</v>
      </c>
      <c r="W436">
        <v>0</v>
      </c>
      <c r="X436">
        <v>0.21</v>
      </c>
      <c r="Y436">
        <v>0</v>
      </c>
      <c r="Z436">
        <v>0</v>
      </c>
      <c r="AA436">
        <v>0</v>
      </c>
      <c r="AB436">
        <v>0</v>
      </c>
      <c r="AC436">
        <v>0</v>
      </c>
      <c r="AD436">
        <v>0</v>
      </c>
      <c r="AE436">
        <v>0</v>
      </c>
      <c r="AF436">
        <v>0</v>
      </c>
      <c r="AG436">
        <v>0</v>
      </c>
      <c r="AH436">
        <v>8.3510000000000009</v>
      </c>
      <c r="AK436" s="70">
        <f t="shared" si="19"/>
        <v>8.3510000000000009</v>
      </c>
      <c r="AM436" s="70">
        <f>VLOOKUP(B436,Totalt!B435:AU908,39,FALSE)</f>
        <v>8.3510000000000009</v>
      </c>
      <c r="AP436" s="70">
        <f t="shared" si="20"/>
        <v>0</v>
      </c>
    </row>
    <row r="437" spans="1:42" x14ac:dyDescent="0.25">
      <c r="A437" t="s">
        <v>579</v>
      </c>
      <c r="B437" t="s">
        <v>581</v>
      </c>
      <c r="C437">
        <v>0</v>
      </c>
      <c r="D437">
        <v>0</v>
      </c>
      <c r="E437">
        <v>0</v>
      </c>
      <c r="F437">
        <v>9.6950000000000003</v>
      </c>
      <c r="G437">
        <v>0</v>
      </c>
      <c r="H437">
        <v>0</v>
      </c>
      <c r="I437">
        <v>2.1960000000000002</v>
      </c>
      <c r="J437">
        <v>0</v>
      </c>
      <c r="K437">
        <v>0</v>
      </c>
      <c r="L437">
        <v>15.512</v>
      </c>
      <c r="M437">
        <v>0</v>
      </c>
      <c r="N437">
        <v>0</v>
      </c>
      <c r="O437">
        <v>0</v>
      </c>
      <c r="P437" s="46">
        <v>2.8</v>
      </c>
      <c r="Q437" s="46">
        <f t="shared" si="18"/>
        <v>1.4</v>
      </c>
      <c r="R437">
        <v>0</v>
      </c>
      <c r="S437">
        <v>0</v>
      </c>
      <c r="T437">
        <v>2.1970000000000001</v>
      </c>
      <c r="U437">
        <v>0</v>
      </c>
      <c r="V437">
        <v>0</v>
      </c>
      <c r="W437">
        <v>0</v>
      </c>
      <c r="X437">
        <v>0.91300000000000003</v>
      </c>
      <c r="Y437">
        <v>0</v>
      </c>
      <c r="Z437">
        <v>0</v>
      </c>
      <c r="AA437">
        <v>0</v>
      </c>
      <c r="AB437">
        <v>0</v>
      </c>
      <c r="AC437">
        <v>0</v>
      </c>
      <c r="AD437">
        <v>0</v>
      </c>
      <c r="AE437">
        <v>0</v>
      </c>
      <c r="AF437">
        <v>0</v>
      </c>
      <c r="AG437">
        <v>0</v>
      </c>
      <c r="AH437">
        <v>33.312999999999995</v>
      </c>
      <c r="AK437" s="70">
        <f t="shared" si="19"/>
        <v>31.912999999999997</v>
      </c>
      <c r="AM437" s="70">
        <f>VLOOKUP(B437,Totalt!B436:AU909,39,FALSE)</f>
        <v>31.912999999999997</v>
      </c>
      <c r="AP437" s="70">
        <f t="shared" si="20"/>
        <v>0</v>
      </c>
    </row>
    <row r="438" spans="1:42" x14ac:dyDescent="0.25">
      <c r="A438" t="s">
        <v>579</v>
      </c>
      <c r="B438" t="s">
        <v>582</v>
      </c>
      <c r="C438">
        <v>0</v>
      </c>
      <c r="D438">
        <v>122.373</v>
      </c>
      <c r="E438">
        <v>0</v>
      </c>
      <c r="F438">
        <v>9.6709999999999994</v>
      </c>
      <c r="G438">
        <v>0</v>
      </c>
      <c r="H438">
        <v>0</v>
      </c>
      <c r="I438">
        <v>10.801</v>
      </c>
      <c r="J438">
        <v>0</v>
      </c>
      <c r="K438">
        <v>0</v>
      </c>
      <c r="L438">
        <v>70.465000000000003</v>
      </c>
      <c r="M438">
        <v>0</v>
      </c>
      <c r="N438">
        <v>0</v>
      </c>
      <c r="O438">
        <v>0</v>
      </c>
      <c r="P438" s="46">
        <v>28.512</v>
      </c>
      <c r="Q438" s="46">
        <f t="shared" si="18"/>
        <v>14.256</v>
      </c>
      <c r="R438">
        <v>0</v>
      </c>
      <c r="S438">
        <v>0</v>
      </c>
      <c r="T438">
        <v>3.6480000000000001</v>
      </c>
      <c r="U438">
        <v>0</v>
      </c>
      <c r="V438">
        <v>0</v>
      </c>
      <c r="W438">
        <v>0</v>
      </c>
      <c r="X438">
        <v>9.2840000000000007</v>
      </c>
      <c r="Y438">
        <v>0</v>
      </c>
      <c r="Z438">
        <v>0</v>
      </c>
      <c r="AA438">
        <v>0</v>
      </c>
      <c r="AB438">
        <v>0</v>
      </c>
      <c r="AC438">
        <v>0</v>
      </c>
      <c r="AD438">
        <v>0</v>
      </c>
      <c r="AE438">
        <v>0</v>
      </c>
      <c r="AF438">
        <v>0</v>
      </c>
      <c r="AG438">
        <v>0</v>
      </c>
      <c r="AH438">
        <v>254.75399999999999</v>
      </c>
      <c r="AK438" s="70">
        <f t="shared" si="19"/>
        <v>240.49799999999999</v>
      </c>
      <c r="AM438" s="70">
        <f>VLOOKUP(B438,Totalt!B437:AU910,39,FALSE)</f>
        <v>240.49799999999999</v>
      </c>
      <c r="AP438" s="70">
        <f t="shared" si="20"/>
        <v>0</v>
      </c>
    </row>
    <row r="439" spans="1:42" x14ac:dyDescent="0.25">
      <c r="A439" t="s">
        <v>583</v>
      </c>
      <c r="B439" t="s">
        <v>584</v>
      </c>
      <c r="C439">
        <v>0</v>
      </c>
      <c r="D439">
        <v>0</v>
      </c>
      <c r="E439">
        <v>0</v>
      </c>
      <c r="F439">
        <v>0</v>
      </c>
      <c r="G439">
        <v>0</v>
      </c>
      <c r="H439">
        <v>0</v>
      </c>
      <c r="I439">
        <v>1.536</v>
      </c>
      <c r="J439">
        <v>0</v>
      </c>
      <c r="K439">
        <v>0</v>
      </c>
      <c r="L439">
        <v>0</v>
      </c>
      <c r="M439">
        <v>0</v>
      </c>
      <c r="N439">
        <v>0</v>
      </c>
      <c r="O439">
        <v>0</v>
      </c>
      <c r="P439" s="46">
        <v>0</v>
      </c>
      <c r="Q439" s="46">
        <f t="shared" si="18"/>
        <v>0</v>
      </c>
      <c r="R439">
        <v>0</v>
      </c>
      <c r="S439">
        <v>0</v>
      </c>
      <c r="T439">
        <v>21.396999999999998</v>
      </c>
      <c r="U439">
        <v>0</v>
      </c>
      <c r="V439">
        <v>0</v>
      </c>
      <c r="W439">
        <v>0</v>
      </c>
      <c r="X439">
        <v>0.56000000000000005</v>
      </c>
      <c r="Y439">
        <v>0</v>
      </c>
      <c r="Z439">
        <v>4.5549999999999997</v>
      </c>
      <c r="AA439">
        <v>0</v>
      </c>
      <c r="AB439">
        <v>0</v>
      </c>
      <c r="AC439">
        <v>0</v>
      </c>
      <c r="AD439">
        <v>0</v>
      </c>
      <c r="AE439">
        <v>0</v>
      </c>
      <c r="AF439">
        <v>0</v>
      </c>
      <c r="AG439">
        <v>0</v>
      </c>
      <c r="AH439">
        <v>28.047999999999998</v>
      </c>
      <c r="AK439" s="70">
        <f t="shared" si="19"/>
        <v>28.047999999999998</v>
      </c>
      <c r="AM439" s="70">
        <f>VLOOKUP(B439,Totalt!B438:AU911,39,FALSE)</f>
        <v>28.047999999999998</v>
      </c>
      <c r="AP439" s="70">
        <f t="shared" si="20"/>
        <v>0</v>
      </c>
    </row>
    <row r="440" spans="1:42" x14ac:dyDescent="0.25">
      <c r="A440" t="s">
        <v>583</v>
      </c>
      <c r="B440" t="s">
        <v>585</v>
      </c>
      <c r="C440">
        <v>0</v>
      </c>
      <c r="D440">
        <v>0</v>
      </c>
      <c r="E440">
        <v>0</v>
      </c>
      <c r="F440">
        <v>0</v>
      </c>
      <c r="G440">
        <v>0</v>
      </c>
      <c r="H440">
        <v>0</v>
      </c>
      <c r="I440">
        <v>1.026</v>
      </c>
      <c r="J440">
        <v>0</v>
      </c>
      <c r="K440">
        <v>0</v>
      </c>
      <c r="L440">
        <v>0</v>
      </c>
      <c r="M440">
        <v>0</v>
      </c>
      <c r="N440">
        <v>0</v>
      </c>
      <c r="O440">
        <v>0</v>
      </c>
      <c r="P440" s="46">
        <v>0</v>
      </c>
      <c r="Q440" s="46">
        <f t="shared" si="18"/>
        <v>0</v>
      </c>
      <c r="R440">
        <v>0</v>
      </c>
      <c r="S440">
        <v>0</v>
      </c>
      <c r="T440">
        <v>7.806</v>
      </c>
      <c r="U440">
        <v>0</v>
      </c>
      <c r="V440">
        <v>0</v>
      </c>
      <c r="W440">
        <v>0</v>
      </c>
      <c r="X440">
        <v>0.29699999999999999</v>
      </c>
      <c r="Y440">
        <v>0</v>
      </c>
      <c r="Z440">
        <v>3.1840000000000002</v>
      </c>
      <c r="AA440">
        <v>0</v>
      </c>
      <c r="AB440">
        <v>0</v>
      </c>
      <c r="AC440">
        <v>0</v>
      </c>
      <c r="AD440">
        <v>0</v>
      </c>
      <c r="AE440">
        <v>0</v>
      </c>
      <c r="AF440">
        <v>0</v>
      </c>
      <c r="AG440">
        <v>0</v>
      </c>
      <c r="AH440">
        <v>12.313000000000002</v>
      </c>
      <c r="AK440" s="70">
        <f t="shared" si="19"/>
        <v>12.313000000000002</v>
      </c>
      <c r="AM440" s="70">
        <f>VLOOKUP(B440,Totalt!B439:AU912,39,FALSE)</f>
        <v>12.313000000000002</v>
      </c>
      <c r="AP440" s="70">
        <f t="shared" si="20"/>
        <v>0</v>
      </c>
    </row>
    <row r="441" spans="1:42" x14ac:dyDescent="0.25">
      <c r="A441" t="s">
        <v>583</v>
      </c>
      <c r="B441" t="s">
        <v>586</v>
      </c>
      <c r="C441">
        <v>0</v>
      </c>
      <c r="D441">
        <v>0</v>
      </c>
      <c r="E441">
        <v>0</v>
      </c>
      <c r="F441">
        <v>0</v>
      </c>
      <c r="G441">
        <v>0</v>
      </c>
      <c r="H441">
        <v>0</v>
      </c>
      <c r="I441">
        <v>1.2070000000000001</v>
      </c>
      <c r="J441">
        <v>0</v>
      </c>
      <c r="K441">
        <v>0</v>
      </c>
      <c r="L441">
        <v>0</v>
      </c>
      <c r="M441">
        <v>0</v>
      </c>
      <c r="N441">
        <v>0</v>
      </c>
      <c r="O441">
        <v>0</v>
      </c>
      <c r="P441" s="46">
        <v>0</v>
      </c>
      <c r="Q441" s="46">
        <f t="shared" si="18"/>
        <v>0</v>
      </c>
      <c r="R441">
        <v>0</v>
      </c>
      <c r="S441">
        <v>0</v>
      </c>
      <c r="T441">
        <v>15.284000000000001</v>
      </c>
      <c r="U441">
        <v>0</v>
      </c>
      <c r="V441">
        <v>0</v>
      </c>
      <c r="W441">
        <v>0</v>
      </c>
      <c r="X441">
        <v>0.38900000000000001</v>
      </c>
      <c r="Y441">
        <v>0</v>
      </c>
      <c r="Z441">
        <v>0</v>
      </c>
      <c r="AA441">
        <v>0</v>
      </c>
      <c r="AB441">
        <v>0</v>
      </c>
      <c r="AC441">
        <v>0</v>
      </c>
      <c r="AD441">
        <v>0</v>
      </c>
      <c r="AE441">
        <v>0</v>
      </c>
      <c r="AF441">
        <v>0</v>
      </c>
      <c r="AG441">
        <v>0</v>
      </c>
      <c r="AH441">
        <v>16.88</v>
      </c>
      <c r="AK441" s="70">
        <f t="shared" si="19"/>
        <v>16.88</v>
      </c>
      <c r="AM441" s="70">
        <f>VLOOKUP(B441,Totalt!B440:AU913,39,FALSE)</f>
        <v>16.88</v>
      </c>
      <c r="AP441" s="70">
        <f t="shared" si="20"/>
        <v>0</v>
      </c>
    </row>
    <row r="442" spans="1:42" x14ac:dyDescent="0.25">
      <c r="A442" t="s">
        <v>583</v>
      </c>
      <c r="B442" t="s">
        <v>587</v>
      </c>
      <c r="C442">
        <v>0</v>
      </c>
      <c r="D442">
        <v>0</v>
      </c>
      <c r="E442">
        <v>0</v>
      </c>
      <c r="F442">
        <v>63.232799999999997</v>
      </c>
      <c r="G442">
        <v>0</v>
      </c>
      <c r="H442">
        <v>0</v>
      </c>
      <c r="I442">
        <v>0.83933500000000005</v>
      </c>
      <c r="J442">
        <v>0</v>
      </c>
      <c r="K442">
        <v>10.980600000000001</v>
      </c>
      <c r="L442">
        <v>268.476</v>
      </c>
      <c r="M442">
        <v>16.1081</v>
      </c>
      <c r="N442">
        <v>0</v>
      </c>
      <c r="O442">
        <v>0</v>
      </c>
      <c r="P442" s="46">
        <v>0</v>
      </c>
      <c r="Q442" s="46">
        <f t="shared" si="18"/>
        <v>0</v>
      </c>
      <c r="R442">
        <v>0</v>
      </c>
      <c r="S442">
        <v>46.498600000000003</v>
      </c>
      <c r="T442">
        <v>116.96</v>
      </c>
      <c r="U442">
        <v>0</v>
      </c>
      <c r="V442">
        <v>0</v>
      </c>
      <c r="W442">
        <v>28.6434</v>
      </c>
      <c r="X442">
        <v>19.148099999999999</v>
      </c>
      <c r="Y442">
        <v>0</v>
      </c>
      <c r="Z442">
        <v>0</v>
      </c>
      <c r="AA442">
        <v>0</v>
      </c>
      <c r="AB442">
        <v>0</v>
      </c>
      <c r="AC442">
        <v>0</v>
      </c>
      <c r="AD442">
        <v>0</v>
      </c>
      <c r="AE442">
        <v>0</v>
      </c>
      <c r="AF442">
        <v>0</v>
      </c>
      <c r="AG442">
        <v>0</v>
      </c>
      <c r="AH442">
        <v>570.88693499999999</v>
      </c>
      <c r="AK442" s="70">
        <f t="shared" si="19"/>
        <v>554.77883499999996</v>
      </c>
      <c r="AM442" s="70">
        <f>VLOOKUP(B442,Totalt!B441:AU914,39,FALSE)</f>
        <v>554.77883499999996</v>
      </c>
      <c r="AP442" s="70">
        <f t="shared" si="20"/>
        <v>0</v>
      </c>
    </row>
    <row r="443" spans="1:42" x14ac:dyDescent="0.25">
      <c r="A443" t="s">
        <v>588</v>
      </c>
      <c r="B443" t="s">
        <v>589</v>
      </c>
      <c r="C443">
        <v>0</v>
      </c>
      <c r="D443">
        <v>0</v>
      </c>
      <c r="E443">
        <v>3.1</v>
      </c>
      <c r="F443">
        <v>0</v>
      </c>
      <c r="G443">
        <v>0</v>
      </c>
      <c r="H443">
        <v>0</v>
      </c>
      <c r="I443">
        <v>3.66</v>
      </c>
      <c r="J443">
        <v>0</v>
      </c>
      <c r="K443">
        <v>0</v>
      </c>
      <c r="L443">
        <v>114.98</v>
      </c>
      <c r="M443">
        <v>0</v>
      </c>
      <c r="N443">
        <v>0</v>
      </c>
      <c r="O443">
        <v>0</v>
      </c>
      <c r="P443" s="46">
        <v>39.4</v>
      </c>
      <c r="Q443" s="46">
        <f t="shared" si="18"/>
        <v>19.7</v>
      </c>
      <c r="R443">
        <v>0</v>
      </c>
      <c r="S443">
        <v>0</v>
      </c>
      <c r="T443">
        <v>15.2</v>
      </c>
      <c r="U443">
        <v>0</v>
      </c>
      <c r="V443">
        <v>0</v>
      </c>
      <c r="W443">
        <v>0</v>
      </c>
      <c r="X443">
        <v>3.69</v>
      </c>
      <c r="Y443">
        <v>0</v>
      </c>
      <c r="Z443">
        <v>1.84</v>
      </c>
      <c r="AA443">
        <v>0</v>
      </c>
      <c r="AB443">
        <v>0</v>
      </c>
      <c r="AC443">
        <v>0</v>
      </c>
      <c r="AD443">
        <v>4.4400000000000004</v>
      </c>
      <c r="AE443">
        <v>0</v>
      </c>
      <c r="AF443">
        <v>0</v>
      </c>
      <c r="AG443">
        <v>34.7059</v>
      </c>
      <c r="AH443">
        <v>221.01589999999999</v>
      </c>
      <c r="AK443" s="70">
        <f t="shared" si="19"/>
        <v>201.3159</v>
      </c>
      <c r="AM443" s="70">
        <f>VLOOKUP(B443,Totalt!B442:AU915,39,FALSE)</f>
        <v>201.31589999999997</v>
      </c>
      <c r="AP443" s="70">
        <f t="shared" si="20"/>
        <v>0</v>
      </c>
    </row>
    <row r="444" spans="1:42" x14ac:dyDescent="0.25">
      <c r="A444" t="s">
        <v>590</v>
      </c>
      <c r="B444" t="s">
        <v>591</v>
      </c>
      <c r="C444">
        <v>0</v>
      </c>
      <c r="D444">
        <v>0</v>
      </c>
      <c r="E444">
        <v>0</v>
      </c>
      <c r="F444">
        <v>0</v>
      </c>
      <c r="G444">
        <v>0</v>
      </c>
      <c r="H444">
        <v>0</v>
      </c>
      <c r="I444">
        <v>0</v>
      </c>
      <c r="J444">
        <v>0</v>
      </c>
      <c r="K444">
        <v>0</v>
      </c>
      <c r="L444">
        <v>0</v>
      </c>
      <c r="M444">
        <v>0</v>
      </c>
      <c r="N444">
        <v>0</v>
      </c>
      <c r="O444">
        <v>0</v>
      </c>
      <c r="P444" s="46">
        <v>0</v>
      </c>
      <c r="Q444" s="46">
        <f t="shared" si="18"/>
        <v>0</v>
      </c>
      <c r="R444">
        <v>0</v>
      </c>
      <c r="S444">
        <v>0</v>
      </c>
      <c r="T444">
        <v>0</v>
      </c>
      <c r="U444">
        <v>0</v>
      </c>
      <c r="V444">
        <v>0</v>
      </c>
      <c r="W444">
        <v>0</v>
      </c>
      <c r="X444">
        <v>0</v>
      </c>
      <c r="Y444">
        <v>0</v>
      </c>
      <c r="Z444">
        <v>0</v>
      </c>
      <c r="AA444">
        <v>0</v>
      </c>
      <c r="AB444">
        <v>0</v>
      </c>
      <c r="AC444">
        <v>0</v>
      </c>
      <c r="AD444">
        <v>0</v>
      </c>
      <c r="AE444">
        <v>0</v>
      </c>
      <c r="AF444">
        <v>0</v>
      </c>
      <c r="AG444">
        <v>0</v>
      </c>
      <c r="AH444">
        <v>0</v>
      </c>
      <c r="AK444" s="70">
        <f t="shared" si="19"/>
        <v>0</v>
      </c>
      <c r="AM444" s="70">
        <f>VLOOKUP(B444,Totalt!B443:AU916,39,FALSE)</f>
        <v>0</v>
      </c>
      <c r="AP444" s="70">
        <f t="shared" si="20"/>
        <v>0</v>
      </c>
    </row>
    <row r="445" spans="1:42" x14ac:dyDescent="0.25">
      <c r="A445" t="s">
        <v>590</v>
      </c>
      <c r="B445" t="s">
        <v>592</v>
      </c>
      <c r="C445">
        <v>0</v>
      </c>
      <c r="D445">
        <v>0</v>
      </c>
      <c r="E445">
        <v>0</v>
      </c>
      <c r="F445">
        <v>0</v>
      </c>
      <c r="G445">
        <v>0</v>
      </c>
      <c r="H445">
        <v>0</v>
      </c>
      <c r="I445">
        <v>0</v>
      </c>
      <c r="J445">
        <v>0</v>
      </c>
      <c r="K445">
        <v>0</v>
      </c>
      <c r="L445">
        <v>0</v>
      </c>
      <c r="M445">
        <v>0</v>
      </c>
      <c r="N445">
        <v>0</v>
      </c>
      <c r="O445">
        <v>0</v>
      </c>
      <c r="P445" s="46">
        <v>0</v>
      </c>
      <c r="Q445" s="46">
        <f t="shared" si="18"/>
        <v>0</v>
      </c>
      <c r="R445">
        <v>0</v>
      </c>
      <c r="S445">
        <v>0</v>
      </c>
      <c r="T445">
        <v>0</v>
      </c>
      <c r="U445">
        <v>0</v>
      </c>
      <c r="V445">
        <v>0</v>
      </c>
      <c r="W445">
        <v>0</v>
      </c>
      <c r="X445">
        <v>0</v>
      </c>
      <c r="Y445">
        <v>0</v>
      </c>
      <c r="Z445">
        <v>0</v>
      </c>
      <c r="AA445">
        <v>0</v>
      </c>
      <c r="AB445">
        <v>0</v>
      </c>
      <c r="AC445">
        <v>0</v>
      </c>
      <c r="AD445">
        <v>0</v>
      </c>
      <c r="AE445">
        <v>0</v>
      </c>
      <c r="AF445">
        <v>0</v>
      </c>
      <c r="AG445">
        <v>0</v>
      </c>
      <c r="AH445">
        <v>0</v>
      </c>
      <c r="AK445" s="70">
        <f t="shared" si="19"/>
        <v>0</v>
      </c>
      <c r="AM445" s="70">
        <f>VLOOKUP(B445,Totalt!B444:AU917,39,FALSE)</f>
        <v>0</v>
      </c>
      <c r="AP445" s="70">
        <f t="shared" si="20"/>
        <v>0</v>
      </c>
    </row>
    <row r="446" spans="1:42" x14ac:dyDescent="0.25">
      <c r="A446" t="s">
        <v>590</v>
      </c>
      <c r="B446" t="s">
        <v>593</v>
      </c>
      <c r="C446">
        <v>0</v>
      </c>
      <c r="D446">
        <v>0</v>
      </c>
      <c r="E446">
        <v>0</v>
      </c>
      <c r="F446">
        <v>0</v>
      </c>
      <c r="G446">
        <v>0</v>
      </c>
      <c r="H446">
        <v>0</v>
      </c>
      <c r="I446">
        <v>0</v>
      </c>
      <c r="J446">
        <v>0</v>
      </c>
      <c r="K446">
        <v>0</v>
      </c>
      <c r="L446">
        <v>0</v>
      </c>
      <c r="M446">
        <v>0</v>
      </c>
      <c r="N446">
        <v>0</v>
      </c>
      <c r="O446">
        <v>0</v>
      </c>
      <c r="P446" s="46">
        <v>0</v>
      </c>
      <c r="Q446" s="46">
        <f t="shared" si="18"/>
        <v>0</v>
      </c>
      <c r="R446">
        <v>0</v>
      </c>
      <c r="S446">
        <v>0</v>
      </c>
      <c r="T446">
        <v>0</v>
      </c>
      <c r="U446">
        <v>0</v>
      </c>
      <c r="V446">
        <v>0</v>
      </c>
      <c r="W446">
        <v>0</v>
      </c>
      <c r="X446">
        <v>0</v>
      </c>
      <c r="Y446">
        <v>0</v>
      </c>
      <c r="Z446">
        <v>0</v>
      </c>
      <c r="AA446">
        <v>0</v>
      </c>
      <c r="AB446">
        <v>0</v>
      </c>
      <c r="AC446">
        <v>0</v>
      </c>
      <c r="AD446">
        <v>0</v>
      </c>
      <c r="AE446">
        <v>0</v>
      </c>
      <c r="AF446">
        <v>0</v>
      </c>
      <c r="AG446">
        <v>0</v>
      </c>
      <c r="AH446">
        <v>0</v>
      </c>
      <c r="AK446" s="70">
        <f t="shared" si="19"/>
        <v>0</v>
      </c>
      <c r="AM446" s="70">
        <f>VLOOKUP(B446,Totalt!B445:AU918,39,FALSE)</f>
        <v>0</v>
      </c>
      <c r="AP446" s="70">
        <f t="shared" si="20"/>
        <v>0</v>
      </c>
    </row>
    <row r="447" spans="1:42" x14ac:dyDescent="0.25">
      <c r="A447" t="s">
        <v>594</v>
      </c>
      <c r="B447" t="s">
        <v>595</v>
      </c>
      <c r="C447">
        <v>0</v>
      </c>
      <c r="D447">
        <v>0</v>
      </c>
      <c r="E447">
        <v>0</v>
      </c>
      <c r="F447">
        <v>0</v>
      </c>
      <c r="G447">
        <v>0</v>
      </c>
      <c r="H447">
        <v>0</v>
      </c>
      <c r="I447">
        <v>0</v>
      </c>
      <c r="J447">
        <v>0</v>
      </c>
      <c r="K447">
        <v>0</v>
      </c>
      <c r="L447">
        <v>0</v>
      </c>
      <c r="M447">
        <v>0</v>
      </c>
      <c r="N447">
        <v>0</v>
      </c>
      <c r="O447">
        <v>0</v>
      </c>
      <c r="P447" s="46">
        <v>0</v>
      </c>
      <c r="Q447" s="46">
        <f t="shared" si="18"/>
        <v>0</v>
      </c>
      <c r="R447">
        <v>0</v>
      </c>
      <c r="S447">
        <v>0</v>
      </c>
      <c r="T447">
        <v>0</v>
      </c>
      <c r="U447">
        <v>0</v>
      </c>
      <c r="V447">
        <v>0</v>
      </c>
      <c r="W447">
        <v>0</v>
      </c>
      <c r="X447">
        <v>0</v>
      </c>
      <c r="Y447">
        <v>0</v>
      </c>
      <c r="Z447">
        <v>0</v>
      </c>
      <c r="AA447">
        <v>0</v>
      </c>
      <c r="AB447">
        <v>0</v>
      </c>
      <c r="AC447">
        <v>0</v>
      </c>
      <c r="AD447">
        <v>0</v>
      </c>
      <c r="AE447">
        <v>0</v>
      </c>
      <c r="AF447">
        <v>0</v>
      </c>
      <c r="AG447">
        <v>0</v>
      </c>
      <c r="AH447">
        <v>0</v>
      </c>
      <c r="AK447" s="70">
        <f t="shared" si="19"/>
        <v>0</v>
      </c>
      <c r="AM447" s="70">
        <f>VLOOKUP(B447,Totalt!B446:AU919,39,FALSE)</f>
        <v>0</v>
      </c>
      <c r="AP447" s="70">
        <f t="shared" si="20"/>
        <v>0</v>
      </c>
    </row>
    <row r="448" spans="1:42" x14ac:dyDescent="0.25">
      <c r="A448" t="s">
        <v>596</v>
      </c>
      <c r="B448" t="s">
        <v>597</v>
      </c>
      <c r="C448">
        <v>0</v>
      </c>
      <c r="D448">
        <v>277.2</v>
      </c>
      <c r="E448">
        <v>23.64</v>
      </c>
      <c r="F448">
        <v>0</v>
      </c>
      <c r="G448">
        <v>0</v>
      </c>
      <c r="H448">
        <v>0</v>
      </c>
      <c r="I448">
        <v>2.0699999999999998</v>
      </c>
      <c r="J448">
        <v>0</v>
      </c>
      <c r="K448">
        <v>1.8540000000000001</v>
      </c>
      <c r="L448">
        <v>17.100000000000001</v>
      </c>
      <c r="M448">
        <v>14.84</v>
      </c>
      <c r="N448">
        <v>14.24</v>
      </c>
      <c r="O448">
        <v>0</v>
      </c>
      <c r="P448" s="46">
        <v>204</v>
      </c>
      <c r="Q448" s="46">
        <f t="shared" si="18"/>
        <v>102</v>
      </c>
      <c r="R448">
        <v>301.59500000000003</v>
      </c>
      <c r="S448">
        <v>0</v>
      </c>
      <c r="T448">
        <v>0</v>
      </c>
      <c r="U448">
        <v>0</v>
      </c>
      <c r="V448">
        <v>0</v>
      </c>
      <c r="W448">
        <v>0</v>
      </c>
      <c r="X448">
        <v>26.396999999999998</v>
      </c>
      <c r="Y448">
        <v>9.0027399999999994E-2</v>
      </c>
      <c r="Z448">
        <v>228.7</v>
      </c>
      <c r="AA448">
        <v>8</v>
      </c>
      <c r="AB448">
        <v>32.015000000000001</v>
      </c>
      <c r="AC448">
        <v>70.516999999999996</v>
      </c>
      <c r="AD448">
        <v>0</v>
      </c>
      <c r="AE448">
        <v>0</v>
      </c>
      <c r="AF448">
        <v>0</v>
      </c>
      <c r="AG448">
        <v>0</v>
      </c>
      <c r="AH448">
        <v>1222.2580274000002</v>
      </c>
      <c r="AK448" s="70">
        <f t="shared" si="19"/>
        <v>1105.4180274000003</v>
      </c>
      <c r="AM448" s="70">
        <f>VLOOKUP(B448,Totalt!B447:AU920,39,FALSE)</f>
        <v>1105.4180274</v>
      </c>
      <c r="AP448" s="70">
        <f t="shared" si="20"/>
        <v>0</v>
      </c>
    </row>
    <row r="449" spans="1:42" x14ac:dyDescent="0.25">
      <c r="A449" t="s">
        <v>596</v>
      </c>
      <c r="B449" t="s">
        <v>598</v>
      </c>
      <c r="C449">
        <v>0</v>
      </c>
      <c r="D449">
        <v>0</v>
      </c>
      <c r="E449">
        <v>0</v>
      </c>
      <c r="F449">
        <v>0</v>
      </c>
      <c r="G449">
        <v>0</v>
      </c>
      <c r="H449">
        <v>0</v>
      </c>
      <c r="I449">
        <v>0.02</v>
      </c>
      <c r="J449">
        <v>0</v>
      </c>
      <c r="K449">
        <v>0</v>
      </c>
      <c r="L449">
        <v>0</v>
      </c>
      <c r="M449">
        <v>0</v>
      </c>
      <c r="N449">
        <v>0</v>
      </c>
      <c r="O449">
        <v>0</v>
      </c>
      <c r="P449" s="46">
        <v>0</v>
      </c>
      <c r="Q449" s="46">
        <f t="shared" si="18"/>
        <v>0</v>
      </c>
      <c r="R449">
        <v>0</v>
      </c>
      <c r="S449">
        <v>0</v>
      </c>
      <c r="T449">
        <v>0</v>
      </c>
      <c r="U449">
        <v>0</v>
      </c>
      <c r="V449">
        <v>0</v>
      </c>
      <c r="W449">
        <v>0</v>
      </c>
      <c r="X449">
        <v>6.1400000000000003E-2</v>
      </c>
      <c r="Y449">
        <v>0</v>
      </c>
      <c r="Z449">
        <v>2.2719999999999998</v>
      </c>
      <c r="AA449">
        <v>0</v>
      </c>
      <c r="AB449">
        <v>0</v>
      </c>
      <c r="AC449">
        <v>0</v>
      </c>
      <c r="AD449">
        <v>0</v>
      </c>
      <c r="AE449">
        <v>0</v>
      </c>
      <c r="AF449">
        <v>0</v>
      </c>
      <c r="AG449">
        <v>0</v>
      </c>
      <c r="AH449">
        <v>2.3533999999999997</v>
      </c>
      <c r="AK449" s="70">
        <f t="shared" si="19"/>
        <v>2.3533999999999997</v>
      </c>
      <c r="AM449" s="70">
        <f>VLOOKUP(B449,Totalt!B448:AU921,39,FALSE)</f>
        <v>2.3533999999999997</v>
      </c>
      <c r="AP449" s="70">
        <f t="shared" si="20"/>
        <v>0</v>
      </c>
    </row>
    <row r="450" spans="1:42" x14ac:dyDescent="0.25">
      <c r="A450" t="s">
        <v>596</v>
      </c>
      <c r="B450" t="s">
        <v>599</v>
      </c>
      <c r="C450">
        <v>0</v>
      </c>
      <c r="D450">
        <v>0</v>
      </c>
      <c r="E450">
        <v>0</v>
      </c>
      <c r="F450">
        <v>0</v>
      </c>
      <c r="G450">
        <v>0</v>
      </c>
      <c r="H450">
        <v>0</v>
      </c>
      <c r="I450">
        <v>0.55000000000000004</v>
      </c>
      <c r="J450">
        <v>0</v>
      </c>
      <c r="K450">
        <v>0</v>
      </c>
      <c r="L450">
        <v>0</v>
      </c>
      <c r="M450">
        <v>0</v>
      </c>
      <c r="N450">
        <v>0</v>
      </c>
      <c r="O450">
        <v>0.24</v>
      </c>
      <c r="P450" s="46">
        <v>0</v>
      </c>
      <c r="Q450" s="46">
        <f t="shared" si="18"/>
        <v>0</v>
      </c>
      <c r="R450">
        <v>0</v>
      </c>
      <c r="S450">
        <v>0</v>
      </c>
      <c r="T450">
        <v>0</v>
      </c>
      <c r="U450">
        <v>0</v>
      </c>
      <c r="V450">
        <v>0</v>
      </c>
      <c r="W450">
        <v>0</v>
      </c>
      <c r="X450">
        <v>0.23</v>
      </c>
      <c r="Y450">
        <v>8.9700000000000006</v>
      </c>
      <c r="Z450">
        <v>2.96</v>
      </c>
      <c r="AA450">
        <v>0</v>
      </c>
      <c r="AB450">
        <v>0</v>
      </c>
      <c r="AC450">
        <v>0</v>
      </c>
      <c r="AD450">
        <v>0</v>
      </c>
      <c r="AE450">
        <v>0</v>
      </c>
      <c r="AF450">
        <v>1.19</v>
      </c>
      <c r="AG450">
        <v>0</v>
      </c>
      <c r="AH450">
        <v>14.139999999999999</v>
      </c>
      <c r="AK450" s="70">
        <f t="shared" si="19"/>
        <v>14.139999999999999</v>
      </c>
      <c r="AM450" s="70">
        <f>VLOOKUP(B450,Totalt!B449:AU922,39,FALSE)</f>
        <v>14.14</v>
      </c>
      <c r="AP450" s="70">
        <f t="shared" si="20"/>
        <v>0</v>
      </c>
    </row>
    <row r="451" spans="1:42" x14ac:dyDescent="0.25">
      <c r="A451" t="s">
        <v>596</v>
      </c>
      <c r="B451" t="s">
        <v>600</v>
      </c>
      <c r="C451">
        <v>0</v>
      </c>
      <c r="D451">
        <v>22.4</v>
      </c>
      <c r="E451">
        <v>1.7141200000000001</v>
      </c>
      <c r="F451">
        <v>0</v>
      </c>
      <c r="G451">
        <v>6.7</v>
      </c>
      <c r="H451">
        <v>0</v>
      </c>
      <c r="I451">
        <v>1.38</v>
      </c>
      <c r="J451">
        <v>0</v>
      </c>
      <c r="K451">
        <v>0</v>
      </c>
      <c r="L451">
        <v>1.99</v>
      </c>
      <c r="M451">
        <v>0</v>
      </c>
      <c r="N451">
        <v>0</v>
      </c>
      <c r="O451">
        <v>206.8</v>
      </c>
      <c r="P451" s="46">
        <v>0</v>
      </c>
      <c r="Q451" s="46">
        <f t="shared" ref="Q451:Q460" si="21">P451/2</f>
        <v>0</v>
      </c>
      <c r="R451">
        <v>0.251</v>
      </c>
      <c r="S451">
        <v>0</v>
      </c>
      <c r="T451">
        <v>13.3</v>
      </c>
      <c r="U451">
        <v>0</v>
      </c>
      <c r="V451">
        <v>0</v>
      </c>
      <c r="W451">
        <v>0</v>
      </c>
      <c r="X451">
        <v>9.8390000000000004</v>
      </c>
      <c r="Y451">
        <v>0</v>
      </c>
      <c r="Z451">
        <v>0</v>
      </c>
      <c r="AA451">
        <v>0</v>
      </c>
      <c r="AB451">
        <v>0</v>
      </c>
      <c r="AC451">
        <v>0</v>
      </c>
      <c r="AD451">
        <v>0</v>
      </c>
      <c r="AE451">
        <v>0</v>
      </c>
      <c r="AF451">
        <v>0</v>
      </c>
      <c r="AG451">
        <v>7.7130000000000001</v>
      </c>
      <c r="AH451">
        <v>272.08712000000008</v>
      </c>
      <c r="AK451" s="70">
        <f t="shared" ref="AK451:AK460" si="22">AH451-Q451-M451</f>
        <v>272.08712000000008</v>
      </c>
      <c r="AM451" s="70">
        <f>VLOOKUP(B451,Totalt!B450:AU923,39,FALSE)</f>
        <v>272.08712000000003</v>
      </c>
      <c r="AP451" s="70">
        <f t="shared" ref="AP451:AP459" si="23">AK451-AM451</f>
        <v>0</v>
      </c>
    </row>
    <row r="452" spans="1:42" x14ac:dyDescent="0.25">
      <c r="A452" t="s">
        <v>601</v>
      </c>
      <c r="B452" t="s">
        <v>602</v>
      </c>
      <c r="C452">
        <v>0</v>
      </c>
      <c r="D452">
        <v>0</v>
      </c>
      <c r="E452">
        <v>0</v>
      </c>
      <c r="F452">
        <v>0</v>
      </c>
      <c r="G452">
        <v>0</v>
      </c>
      <c r="H452">
        <v>0</v>
      </c>
      <c r="I452">
        <v>0.15</v>
      </c>
      <c r="J452">
        <v>0</v>
      </c>
      <c r="K452">
        <v>0</v>
      </c>
      <c r="L452">
        <v>31.169</v>
      </c>
      <c r="M452">
        <v>0</v>
      </c>
      <c r="N452">
        <v>0</v>
      </c>
      <c r="O452">
        <v>0</v>
      </c>
      <c r="P452" s="46">
        <v>9.1199999999999992</v>
      </c>
      <c r="Q452" s="46">
        <f t="shared" si="21"/>
        <v>4.5599999999999996</v>
      </c>
      <c r="R452">
        <v>0</v>
      </c>
      <c r="S452">
        <v>0</v>
      </c>
      <c r="T452">
        <v>0</v>
      </c>
      <c r="U452">
        <v>0</v>
      </c>
      <c r="V452">
        <v>0</v>
      </c>
      <c r="W452">
        <v>0</v>
      </c>
      <c r="X452">
        <v>0.85799999999999998</v>
      </c>
      <c r="Y452">
        <v>0</v>
      </c>
      <c r="Z452">
        <v>0</v>
      </c>
      <c r="AA452">
        <v>0</v>
      </c>
      <c r="AB452">
        <v>0</v>
      </c>
      <c r="AC452">
        <v>0</v>
      </c>
      <c r="AD452">
        <v>0</v>
      </c>
      <c r="AE452">
        <v>0</v>
      </c>
      <c r="AF452">
        <v>0</v>
      </c>
      <c r="AG452">
        <v>0</v>
      </c>
      <c r="AH452">
        <v>41.296999999999997</v>
      </c>
      <c r="AK452" s="70">
        <f t="shared" si="22"/>
        <v>36.736999999999995</v>
      </c>
      <c r="AM452" s="70">
        <f>VLOOKUP(B452,Totalt!B451:AU924,39,FALSE)</f>
        <v>36.736999999999995</v>
      </c>
      <c r="AP452" s="70">
        <f t="shared" si="23"/>
        <v>0</v>
      </c>
    </row>
    <row r="453" spans="1:42" x14ac:dyDescent="0.25">
      <c r="A453" t="s">
        <v>603</v>
      </c>
      <c r="B453" t="s">
        <v>604</v>
      </c>
      <c r="C453">
        <v>0</v>
      </c>
      <c r="D453">
        <v>0</v>
      </c>
      <c r="E453">
        <v>0</v>
      </c>
      <c r="F453">
        <v>0</v>
      </c>
      <c r="G453">
        <v>0</v>
      </c>
      <c r="H453">
        <v>0</v>
      </c>
      <c r="I453">
        <v>1</v>
      </c>
      <c r="J453">
        <v>0</v>
      </c>
      <c r="K453">
        <v>0</v>
      </c>
      <c r="L453">
        <v>0</v>
      </c>
      <c r="M453">
        <v>0</v>
      </c>
      <c r="N453">
        <v>0</v>
      </c>
      <c r="O453">
        <v>0</v>
      </c>
      <c r="P453" s="46">
        <v>11.8</v>
      </c>
      <c r="Q453" s="46">
        <f t="shared" si="21"/>
        <v>5.9</v>
      </c>
      <c r="R453">
        <v>0</v>
      </c>
      <c r="S453">
        <v>0</v>
      </c>
      <c r="T453">
        <v>0</v>
      </c>
      <c r="U453">
        <v>0</v>
      </c>
      <c r="V453">
        <v>0</v>
      </c>
      <c r="W453">
        <v>0</v>
      </c>
      <c r="X453">
        <v>1.7</v>
      </c>
      <c r="Y453">
        <v>0</v>
      </c>
      <c r="Z453">
        <v>0</v>
      </c>
      <c r="AA453">
        <v>0</v>
      </c>
      <c r="AB453">
        <v>0</v>
      </c>
      <c r="AC453">
        <v>0</v>
      </c>
      <c r="AD453">
        <v>0</v>
      </c>
      <c r="AE453">
        <v>0</v>
      </c>
      <c r="AF453">
        <v>0</v>
      </c>
      <c r="AG453">
        <v>53.5</v>
      </c>
      <c r="AH453">
        <v>68</v>
      </c>
      <c r="AK453" s="70">
        <f t="shared" si="22"/>
        <v>62.1</v>
      </c>
      <c r="AM453" s="70">
        <f>VLOOKUP(B453,Totalt!B452:AU925,39,FALSE)</f>
        <v>62.1</v>
      </c>
      <c r="AP453" s="70">
        <f t="shared" si="23"/>
        <v>0</v>
      </c>
    </row>
    <row r="454" spans="1:42" x14ac:dyDescent="0.25">
      <c r="A454" t="s">
        <v>605</v>
      </c>
      <c r="B454" t="s">
        <v>606</v>
      </c>
      <c r="C454">
        <v>0</v>
      </c>
      <c r="D454">
        <v>0</v>
      </c>
      <c r="E454">
        <v>0</v>
      </c>
      <c r="F454">
        <v>0</v>
      </c>
      <c r="G454">
        <v>3.5533000000000001</v>
      </c>
      <c r="H454">
        <v>0</v>
      </c>
      <c r="I454">
        <v>0.13786000000000001</v>
      </c>
      <c r="J454">
        <v>0</v>
      </c>
      <c r="K454">
        <v>0</v>
      </c>
      <c r="L454">
        <v>0</v>
      </c>
      <c r="M454">
        <v>0</v>
      </c>
      <c r="N454">
        <v>0</v>
      </c>
      <c r="O454">
        <v>0</v>
      </c>
      <c r="P454" s="46">
        <v>0</v>
      </c>
      <c r="Q454" s="46">
        <f t="shared" si="21"/>
        <v>0</v>
      </c>
      <c r="R454">
        <v>0</v>
      </c>
      <c r="S454">
        <v>0</v>
      </c>
      <c r="T454">
        <v>6.8221499999999997</v>
      </c>
      <c r="U454">
        <v>0</v>
      </c>
      <c r="V454">
        <v>0</v>
      </c>
      <c r="W454">
        <v>0</v>
      </c>
      <c r="X454">
        <v>0.27026</v>
      </c>
      <c r="Y454">
        <v>0</v>
      </c>
      <c r="Z454">
        <v>0</v>
      </c>
      <c r="AA454">
        <v>0</v>
      </c>
      <c r="AB454">
        <v>0</v>
      </c>
      <c r="AC454">
        <v>0</v>
      </c>
      <c r="AD454">
        <v>0</v>
      </c>
      <c r="AE454">
        <v>0</v>
      </c>
      <c r="AF454">
        <v>0</v>
      </c>
      <c r="AG454">
        <v>0</v>
      </c>
      <c r="AH454">
        <v>10.783570000000001</v>
      </c>
      <c r="AK454" s="70">
        <f t="shared" si="22"/>
        <v>10.783570000000001</v>
      </c>
      <c r="AM454" s="70">
        <f>VLOOKUP(B454,Totalt!B453:AU926,39,FALSE)</f>
        <v>10.783570000000001</v>
      </c>
      <c r="AP454" s="70">
        <f t="shared" si="23"/>
        <v>0</v>
      </c>
    </row>
    <row r="455" spans="1:42" x14ac:dyDescent="0.25">
      <c r="A455" t="s">
        <v>605</v>
      </c>
      <c r="B455" t="s">
        <v>607</v>
      </c>
      <c r="C455">
        <v>0</v>
      </c>
      <c r="D455">
        <v>0</v>
      </c>
      <c r="E455">
        <v>0</v>
      </c>
      <c r="F455">
        <v>0</v>
      </c>
      <c r="G455">
        <v>1.05206</v>
      </c>
      <c r="H455">
        <v>0.91974</v>
      </c>
      <c r="I455">
        <v>0.10138999999999999</v>
      </c>
      <c r="J455">
        <v>0</v>
      </c>
      <c r="K455">
        <v>0</v>
      </c>
      <c r="L455">
        <v>0</v>
      </c>
      <c r="M455">
        <v>0</v>
      </c>
      <c r="N455">
        <v>0</v>
      </c>
      <c r="O455">
        <v>0</v>
      </c>
      <c r="P455" s="46">
        <v>0</v>
      </c>
      <c r="Q455" s="46">
        <f t="shared" si="21"/>
        <v>0</v>
      </c>
      <c r="R455">
        <v>0</v>
      </c>
      <c r="S455">
        <v>0</v>
      </c>
      <c r="T455">
        <v>4.1795</v>
      </c>
      <c r="U455">
        <v>0</v>
      </c>
      <c r="V455">
        <v>0</v>
      </c>
      <c r="W455">
        <v>0</v>
      </c>
      <c r="X455">
        <v>0.1653</v>
      </c>
      <c r="Y455">
        <v>0</v>
      </c>
      <c r="Z455">
        <v>0</v>
      </c>
      <c r="AA455">
        <v>0</v>
      </c>
      <c r="AB455">
        <v>0.26443</v>
      </c>
      <c r="AC455">
        <v>0.47647</v>
      </c>
      <c r="AD455">
        <v>0</v>
      </c>
      <c r="AE455">
        <v>0</v>
      </c>
      <c r="AF455">
        <v>0</v>
      </c>
      <c r="AG455">
        <v>0</v>
      </c>
      <c r="AH455">
        <v>7.1588899999999995</v>
      </c>
      <c r="AK455" s="70">
        <f t="shared" si="22"/>
        <v>7.1588899999999995</v>
      </c>
      <c r="AM455" s="70">
        <f>VLOOKUP(B455,Totalt!B454:AU927,39,FALSE)</f>
        <v>7.1588900000000004</v>
      </c>
      <c r="AP455" s="70">
        <f t="shared" si="23"/>
        <v>0</v>
      </c>
    </row>
    <row r="456" spans="1:42" x14ac:dyDescent="0.25">
      <c r="A456" t="s">
        <v>605</v>
      </c>
      <c r="B456" t="s">
        <v>608</v>
      </c>
      <c r="C456">
        <v>0</v>
      </c>
      <c r="D456">
        <v>0</v>
      </c>
      <c r="E456">
        <v>0</v>
      </c>
      <c r="F456">
        <v>0</v>
      </c>
      <c r="G456">
        <v>0</v>
      </c>
      <c r="H456">
        <v>0</v>
      </c>
      <c r="I456">
        <v>0.18518999999999999</v>
      </c>
      <c r="J456">
        <v>0</v>
      </c>
      <c r="K456">
        <v>0</v>
      </c>
      <c r="L456">
        <v>0</v>
      </c>
      <c r="M456">
        <v>0</v>
      </c>
      <c r="N456">
        <v>0</v>
      </c>
      <c r="O456">
        <v>0</v>
      </c>
      <c r="P456" s="46">
        <v>0</v>
      </c>
      <c r="Q456" s="46">
        <f t="shared" si="21"/>
        <v>0</v>
      </c>
      <c r="R456">
        <v>0</v>
      </c>
      <c r="S456">
        <v>0</v>
      </c>
      <c r="T456">
        <v>0</v>
      </c>
      <c r="U456">
        <v>0</v>
      </c>
      <c r="V456">
        <v>0</v>
      </c>
      <c r="W456">
        <v>0</v>
      </c>
      <c r="X456">
        <v>3.7470000000000003E-2</v>
      </c>
      <c r="Y456">
        <v>0</v>
      </c>
      <c r="Z456">
        <v>1.35378</v>
      </c>
      <c r="AA456">
        <v>0</v>
      </c>
      <c r="AB456">
        <v>0</v>
      </c>
      <c r="AC456">
        <v>0</v>
      </c>
      <c r="AD456">
        <v>0</v>
      </c>
      <c r="AE456">
        <v>0</v>
      </c>
      <c r="AF456">
        <v>0</v>
      </c>
      <c r="AG456">
        <v>0</v>
      </c>
      <c r="AH456">
        <v>1.5764400000000001</v>
      </c>
      <c r="AK456" s="70">
        <f t="shared" si="22"/>
        <v>1.5764400000000001</v>
      </c>
      <c r="AM456" s="70">
        <f>VLOOKUP(B456,Totalt!B455:AU928,39,FALSE)</f>
        <v>1.5764399999999998</v>
      </c>
      <c r="AP456" s="70">
        <f t="shared" si="23"/>
        <v>0</v>
      </c>
    </row>
    <row r="457" spans="1:42" x14ac:dyDescent="0.25">
      <c r="A457" t="s">
        <v>605</v>
      </c>
      <c r="B457" t="s">
        <v>609</v>
      </c>
      <c r="C457">
        <v>0</v>
      </c>
      <c r="D457">
        <v>0</v>
      </c>
      <c r="E457">
        <v>0</v>
      </c>
      <c r="F457">
        <v>0</v>
      </c>
      <c r="G457">
        <v>0</v>
      </c>
      <c r="H457">
        <v>0</v>
      </c>
      <c r="I457">
        <v>0.33899000000000001</v>
      </c>
      <c r="J457">
        <v>0</v>
      </c>
      <c r="K457">
        <v>5.6117599999999997E-2</v>
      </c>
      <c r="L457">
        <v>0</v>
      </c>
      <c r="M457">
        <v>0</v>
      </c>
      <c r="N457">
        <v>0</v>
      </c>
      <c r="O457">
        <v>0</v>
      </c>
      <c r="P457" s="46">
        <v>0</v>
      </c>
      <c r="Q457" s="46">
        <f t="shared" si="21"/>
        <v>0</v>
      </c>
      <c r="R457">
        <v>4.4960199999999997</v>
      </c>
      <c r="S457">
        <v>0</v>
      </c>
      <c r="T457">
        <v>0</v>
      </c>
      <c r="U457">
        <v>0</v>
      </c>
      <c r="V457">
        <v>0</v>
      </c>
      <c r="W457">
        <v>0</v>
      </c>
      <c r="X457">
        <v>0.20291999999999999</v>
      </c>
      <c r="Y457">
        <v>0</v>
      </c>
      <c r="Z457">
        <v>0</v>
      </c>
      <c r="AA457">
        <v>0</v>
      </c>
      <c r="AB457">
        <v>0</v>
      </c>
      <c r="AC457">
        <v>0</v>
      </c>
      <c r="AD457">
        <v>0</v>
      </c>
      <c r="AE457">
        <v>0</v>
      </c>
      <c r="AF457">
        <v>0</v>
      </c>
      <c r="AG457">
        <v>3.3247100000000001</v>
      </c>
      <c r="AH457">
        <v>8.4187575999999993</v>
      </c>
      <c r="AK457" s="70">
        <f t="shared" si="22"/>
        <v>8.4187575999999993</v>
      </c>
      <c r="AM457" s="70">
        <f>VLOOKUP(B457,Totalt!B456:AU929,39,FALSE)</f>
        <v>8.4187576000000011</v>
      </c>
      <c r="AP457" s="70">
        <f t="shared" si="23"/>
        <v>0</v>
      </c>
    </row>
    <row r="458" spans="1:42" x14ac:dyDescent="0.25">
      <c r="A458" t="s">
        <v>605</v>
      </c>
      <c r="B458" t="s">
        <v>610</v>
      </c>
      <c r="C458">
        <v>0</v>
      </c>
      <c r="D458">
        <v>0</v>
      </c>
      <c r="E458">
        <v>0</v>
      </c>
      <c r="F458">
        <v>0</v>
      </c>
      <c r="G458">
        <v>0</v>
      </c>
      <c r="H458">
        <v>0</v>
      </c>
      <c r="I458">
        <v>9.0100000000000006E-3</v>
      </c>
      <c r="J458">
        <v>0</v>
      </c>
      <c r="K458">
        <v>0</v>
      </c>
      <c r="L458">
        <v>0</v>
      </c>
      <c r="M458">
        <v>0</v>
      </c>
      <c r="N458">
        <v>0</v>
      </c>
      <c r="O458">
        <v>0</v>
      </c>
      <c r="P458" s="46">
        <v>0</v>
      </c>
      <c r="Q458" s="46">
        <f t="shared" si="21"/>
        <v>0</v>
      </c>
      <c r="R458">
        <v>0</v>
      </c>
      <c r="S458">
        <v>0</v>
      </c>
      <c r="T458">
        <v>0</v>
      </c>
      <c r="U458">
        <v>0</v>
      </c>
      <c r="V458">
        <v>0</v>
      </c>
      <c r="W458">
        <v>0</v>
      </c>
      <c r="X458">
        <v>0.15157999999999999</v>
      </c>
      <c r="Y458">
        <v>0</v>
      </c>
      <c r="Z458">
        <v>0.76848000000000005</v>
      </c>
      <c r="AA458">
        <v>0</v>
      </c>
      <c r="AB458">
        <v>0</v>
      </c>
      <c r="AC458">
        <v>0</v>
      </c>
      <c r="AD458">
        <v>0</v>
      </c>
      <c r="AE458">
        <v>0</v>
      </c>
      <c r="AF458">
        <v>0</v>
      </c>
      <c r="AG458">
        <v>0</v>
      </c>
      <c r="AH458">
        <v>0.92907000000000006</v>
      </c>
      <c r="AK458" s="70">
        <f t="shared" si="22"/>
        <v>0.92907000000000006</v>
      </c>
      <c r="AM458" s="70">
        <f>VLOOKUP(B458,Totalt!B457:AU930,39,FALSE)</f>
        <v>0.92907000000000006</v>
      </c>
      <c r="AP458" s="70">
        <f t="shared" si="23"/>
        <v>0</v>
      </c>
    </row>
    <row r="459" spans="1:42" x14ac:dyDescent="0.25">
      <c r="A459" t="s">
        <v>605</v>
      </c>
      <c r="B459" t="s">
        <v>611</v>
      </c>
      <c r="C459">
        <v>0</v>
      </c>
      <c r="D459">
        <v>0</v>
      </c>
      <c r="E459">
        <v>21.445900000000002</v>
      </c>
      <c r="F459">
        <v>185.57300000000001</v>
      </c>
      <c r="G459">
        <v>23.888999999999999</v>
      </c>
      <c r="H459">
        <v>3.7000000000000002E-3</v>
      </c>
      <c r="I459">
        <v>1.2675000000000001</v>
      </c>
      <c r="J459">
        <v>0</v>
      </c>
      <c r="K459">
        <v>7.5973300000000004</v>
      </c>
      <c r="L459">
        <v>58.517400000000002</v>
      </c>
      <c r="M459">
        <v>16.239699999999999</v>
      </c>
      <c r="N459">
        <v>0</v>
      </c>
      <c r="O459">
        <v>0</v>
      </c>
      <c r="P459" s="46">
        <v>123.026</v>
      </c>
      <c r="Q459" s="46">
        <f t="shared" si="21"/>
        <v>61.512999999999998</v>
      </c>
      <c r="R459">
        <v>0</v>
      </c>
      <c r="S459">
        <v>68.256200000000007</v>
      </c>
      <c r="T459">
        <v>53.1098</v>
      </c>
      <c r="U459">
        <v>0</v>
      </c>
      <c r="V459">
        <v>0</v>
      </c>
      <c r="W459">
        <v>39.901000000000003</v>
      </c>
      <c r="X459">
        <v>16.959900000000001</v>
      </c>
      <c r="Y459">
        <v>0</v>
      </c>
      <c r="Z459">
        <v>0</v>
      </c>
      <c r="AA459">
        <v>0</v>
      </c>
      <c r="AB459">
        <v>0</v>
      </c>
      <c r="AC459">
        <v>0</v>
      </c>
      <c r="AD459">
        <v>0</v>
      </c>
      <c r="AE459">
        <v>0</v>
      </c>
      <c r="AF459">
        <v>0</v>
      </c>
      <c r="AG459">
        <v>18.5913</v>
      </c>
      <c r="AH459">
        <v>634.37772999999993</v>
      </c>
      <c r="AK459" s="70">
        <f t="shared" si="22"/>
        <v>556.62502999999992</v>
      </c>
      <c r="AM459" s="70">
        <f>VLOOKUP(B459,Totalt!B458:AU931,39,FALSE)</f>
        <v>556.62502999999992</v>
      </c>
      <c r="AP459" s="70">
        <f t="shared" si="23"/>
        <v>0</v>
      </c>
    </row>
    <row r="460" spans="1:42" x14ac:dyDescent="0.25">
      <c r="A460" t="s">
        <v>1046</v>
      </c>
      <c r="B460"/>
      <c r="C460">
        <v>2.6017099999999997</v>
      </c>
      <c r="D460">
        <v>10592.484791000001</v>
      </c>
      <c r="E460">
        <v>865.14805460000002</v>
      </c>
      <c r="F460">
        <v>1919.3271870000005</v>
      </c>
      <c r="G460">
        <v>1427.3684399999997</v>
      </c>
      <c r="H460">
        <v>276.40034000000003</v>
      </c>
      <c r="I460">
        <v>505.97473709999997</v>
      </c>
      <c r="J460">
        <v>155.97372999999999</v>
      </c>
      <c r="K460">
        <v>581.42291760000001</v>
      </c>
      <c r="L460">
        <v>6404.4674569999979</v>
      </c>
      <c r="M460">
        <v>657.16684880000014</v>
      </c>
      <c r="N460">
        <v>1675.088</v>
      </c>
      <c r="O460">
        <v>3005.4039199999997</v>
      </c>
      <c r="P460" s="46">
        <v>8862.0619999999981</v>
      </c>
      <c r="Q460" s="46">
        <f t="shared" si="21"/>
        <v>4431.030999999999</v>
      </c>
      <c r="R460">
        <v>3834.6844010000018</v>
      </c>
      <c r="S460">
        <v>1193.2278953000005</v>
      </c>
      <c r="T460">
        <v>3485.8563909999984</v>
      </c>
      <c r="U460">
        <v>1708.2693099999999</v>
      </c>
      <c r="V460">
        <v>481.05299999999994</v>
      </c>
      <c r="W460">
        <v>1463.47236</v>
      </c>
      <c r="X460">
        <v>1723.7857799999988</v>
      </c>
      <c r="Y460">
        <v>732.34160740000004</v>
      </c>
      <c r="Z460">
        <v>2670.4197609999987</v>
      </c>
      <c r="AA460">
        <v>585.40469999999993</v>
      </c>
      <c r="AB460">
        <v>1263.0834300000004</v>
      </c>
      <c r="AC460">
        <v>2854.2734699999996</v>
      </c>
      <c r="AD460">
        <v>175.22474200000002</v>
      </c>
      <c r="AE460">
        <v>96.690328999999991</v>
      </c>
      <c r="AF460">
        <v>53.124079000000002</v>
      </c>
      <c r="AG460">
        <v>2239.3536314000003</v>
      </c>
      <c r="AH460">
        <v>61491.155020199956</v>
      </c>
      <c r="AK460" s="70">
        <f t="shared" si="22"/>
        <v>56402.957171399961</v>
      </c>
    </row>
    <row r="461" spans="1:42" x14ac:dyDescent="0.25">
      <c r="A461"/>
      <c r="B461"/>
      <c r="C461"/>
      <c r="D461"/>
      <c r="E461"/>
      <c r="F461"/>
      <c r="G461"/>
      <c r="H461"/>
      <c r="I461"/>
      <c r="J461"/>
      <c r="K461"/>
      <c r="L461"/>
      <c r="M461"/>
      <c r="N461"/>
      <c r="O461"/>
      <c r="P461" s="46"/>
      <c r="Q461" s="46"/>
      <c r="R461"/>
      <c r="S461"/>
      <c r="T461"/>
      <c r="U461"/>
      <c r="V461"/>
      <c r="W461"/>
      <c r="X461"/>
      <c r="Y461"/>
      <c r="Z461"/>
      <c r="AA461"/>
      <c r="AB461"/>
      <c r="AC461"/>
      <c r="AD461"/>
      <c r="AE461"/>
      <c r="AF461"/>
      <c r="AG461"/>
      <c r="AH461"/>
    </row>
    <row r="462" spans="1:42" x14ac:dyDescent="0.25">
      <c r="A462"/>
      <c r="B462"/>
      <c r="C462"/>
      <c r="D462"/>
      <c r="E462"/>
      <c r="F462"/>
      <c r="G462"/>
      <c r="H462"/>
      <c r="I462"/>
      <c r="J462"/>
      <c r="K462"/>
      <c r="L462"/>
      <c r="M462"/>
      <c r="N462"/>
      <c r="O462"/>
      <c r="P462" s="46"/>
      <c r="Q462" s="46"/>
      <c r="R462"/>
      <c r="S462"/>
      <c r="T462"/>
      <c r="U462"/>
      <c r="V462"/>
      <c r="W462"/>
      <c r="X462"/>
      <c r="Y462"/>
      <c r="Z462"/>
      <c r="AA462"/>
      <c r="AB462"/>
      <c r="AC462"/>
      <c r="AD462"/>
      <c r="AE462"/>
      <c r="AF462"/>
      <c r="AG462"/>
      <c r="AH462"/>
    </row>
  </sheetData>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2"/>
  <dimension ref="A1:BH489"/>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2.75" x14ac:dyDescent="0.2"/>
  <cols>
    <col min="1" max="1" width="26.28515625" style="73" bestFit="1" customWidth="1"/>
    <col min="2" max="2" width="22.28515625" style="73" bestFit="1" customWidth="1"/>
    <col min="3" max="3" width="14.140625" style="73" bestFit="1" customWidth="1"/>
    <col min="4" max="4" width="20.140625" style="73" bestFit="1" customWidth="1"/>
    <col min="5" max="5" width="29.28515625" style="73" bestFit="1" customWidth="1"/>
    <col min="6" max="6" width="21.85546875" style="73" bestFit="1" customWidth="1"/>
    <col min="7" max="7" width="15.28515625" style="73" bestFit="1" customWidth="1"/>
    <col min="8" max="8" width="26.140625" style="73" bestFit="1" customWidth="1"/>
    <col min="9" max="9" width="11" style="73" bestFit="1" customWidth="1"/>
    <col min="10" max="10" width="20" style="73" customWidth="1"/>
    <col min="11" max="11" width="18.85546875" style="73" bestFit="1" customWidth="1"/>
    <col min="12" max="12" width="29.42578125" style="73" bestFit="1" customWidth="1"/>
    <col min="13" max="13" width="17.5703125" style="73" bestFit="1" customWidth="1"/>
    <col min="14" max="14" width="32.140625" style="73" bestFit="1" customWidth="1"/>
    <col min="15" max="15" width="22.42578125" style="73" bestFit="1" customWidth="1"/>
    <col min="16" max="16" width="16.28515625" style="73" bestFit="1" customWidth="1"/>
    <col min="17" max="17" width="18" style="73" bestFit="1" customWidth="1"/>
    <col min="18" max="18" width="16" style="73" bestFit="1" customWidth="1"/>
    <col min="19" max="19" width="12.7109375" style="73" bestFit="1" customWidth="1"/>
    <col min="20" max="20" width="19.42578125" style="73" bestFit="1" customWidth="1"/>
    <col min="21" max="21" width="13.7109375" style="73" bestFit="1" customWidth="1"/>
    <col min="22" max="22" width="31" style="73" bestFit="1" customWidth="1"/>
    <col min="23" max="23" width="22.85546875" style="73" customWidth="1"/>
    <col min="24" max="24" width="21.140625" style="73" customWidth="1"/>
    <col min="25" max="25" width="21" style="73" bestFit="1" customWidth="1"/>
    <col min="26" max="27" width="36.5703125" style="73" bestFit="1" customWidth="1"/>
    <col min="28" max="28" width="33.5703125" style="73" bestFit="1" customWidth="1"/>
    <col min="29" max="29" width="32" style="73" bestFit="1" customWidth="1"/>
    <col min="30" max="30" width="28.5703125" style="73" bestFit="1" customWidth="1"/>
    <col min="31" max="34" width="22.42578125" style="73" customWidth="1"/>
    <col min="35" max="35" width="10.140625" style="73" bestFit="1" customWidth="1"/>
    <col min="36" max="36" width="13.140625" style="73" customWidth="1"/>
    <col min="37" max="37" width="14.85546875" style="81" customWidth="1"/>
    <col min="38" max="38" width="10.5703125" style="81" customWidth="1"/>
    <col min="39" max="41" width="9.140625" style="73"/>
    <col min="42" max="43" width="11" style="73" customWidth="1"/>
    <col min="44" max="50" width="9.140625" style="73"/>
    <col min="51" max="51" width="12" style="73" customWidth="1"/>
    <col min="52" max="52" width="9.140625" style="73"/>
    <col min="53" max="53" width="12.28515625" style="73" bestFit="1" customWidth="1"/>
    <col min="54" max="57" width="9.140625" style="73"/>
    <col min="58" max="58" width="18" style="73" customWidth="1"/>
    <col min="59" max="16384" width="9.140625" style="73"/>
  </cols>
  <sheetData>
    <row r="1" spans="1:60" ht="66" customHeight="1" x14ac:dyDescent="0.25">
      <c r="A1" s="71" t="s">
        <v>612</v>
      </c>
      <c r="B1" s="71" t="s">
        <v>1</v>
      </c>
      <c r="C1" s="71" t="s">
        <v>1035</v>
      </c>
      <c r="D1" s="71" t="s">
        <v>856</v>
      </c>
      <c r="E1" s="71" t="s">
        <v>1029</v>
      </c>
      <c r="F1" s="71" t="s">
        <v>869</v>
      </c>
      <c r="G1" s="71" t="s">
        <v>872</v>
      </c>
      <c r="H1" s="71" t="s">
        <v>1042</v>
      </c>
      <c r="I1" s="71" t="s">
        <v>858</v>
      </c>
      <c r="J1" s="71" t="s">
        <v>1026</v>
      </c>
      <c r="K1" s="71" t="s">
        <v>951</v>
      </c>
      <c r="L1" s="71" t="s">
        <v>1027</v>
      </c>
      <c r="M1" s="71" t="s">
        <v>1030</v>
      </c>
      <c r="N1" s="71" t="s">
        <v>1033</v>
      </c>
      <c r="O1" s="71" t="s">
        <v>1034</v>
      </c>
      <c r="P1" s="71" t="s">
        <v>1044</v>
      </c>
      <c r="Q1" s="71" t="s">
        <v>1039</v>
      </c>
      <c r="R1" s="71" t="s">
        <v>1038</v>
      </c>
      <c r="S1" s="71" t="s">
        <v>1040</v>
      </c>
      <c r="T1" s="71" t="s">
        <v>1043</v>
      </c>
      <c r="U1" s="71" t="s">
        <v>1036</v>
      </c>
      <c r="V1" s="71" t="s">
        <v>1028</v>
      </c>
      <c r="W1" s="71" t="s">
        <v>1041</v>
      </c>
      <c r="X1" s="71" t="s">
        <v>1037</v>
      </c>
      <c r="Y1" s="71" t="s">
        <v>1131</v>
      </c>
      <c r="Z1" s="71" t="s">
        <v>1129</v>
      </c>
      <c r="AA1" s="71" t="s">
        <v>1130</v>
      </c>
      <c r="AB1" s="71" t="s">
        <v>1032</v>
      </c>
      <c r="AC1" s="71" t="s">
        <v>855</v>
      </c>
      <c r="AD1" s="71" t="s">
        <v>1127</v>
      </c>
      <c r="AE1" s="72" t="s">
        <v>1132</v>
      </c>
      <c r="AF1" s="96" t="s">
        <v>1128</v>
      </c>
      <c r="AG1" s="96"/>
      <c r="AH1" s="71" t="s">
        <v>1133</v>
      </c>
      <c r="AJ1" s="74" t="s">
        <v>1134</v>
      </c>
      <c r="AK1" s="74" t="s">
        <v>1135</v>
      </c>
      <c r="AL1" s="74" t="s">
        <v>1136</v>
      </c>
      <c r="AM1" s="73" t="s">
        <v>687</v>
      </c>
      <c r="AN1" s="75" t="s">
        <v>1137</v>
      </c>
      <c r="AO1" s="75" t="s">
        <v>1138</v>
      </c>
      <c r="AP1" s="76" t="s">
        <v>1139</v>
      </c>
      <c r="AQ1" s="77" t="s">
        <v>1140</v>
      </c>
      <c r="AR1" s="77" t="s">
        <v>1141</v>
      </c>
      <c r="AS1" s="75" t="s">
        <v>1103</v>
      </c>
      <c r="AT1" s="75"/>
      <c r="AU1" s="75" t="s">
        <v>1009</v>
      </c>
      <c r="AV1" s="73" t="s">
        <v>1142</v>
      </c>
      <c r="AY1" s="78" t="s">
        <v>1143</v>
      </c>
      <c r="AZ1" s="79" t="s">
        <v>1144</v>
      </c>
      <c r="BA1" s="80" t="s">
        <v>862</v>
      </c>
      <c r="BB1" s="80" t="s">
        <v>854</v>
      </c>
      <c r="BC1" s="80" t="s">
        <v>1145</v>
      </c>
      <c r="BD1" s="80"/>
      <c r="BE1" s="80" t="s">
        <v>1146</v>
      </c>
      <c r="BF1" s="80" t="s">
        <v>1147</v>
      </c>
      <c r="BG1" s="80"/>
      <c r="BH1" s="76" t="s">
        <v>1148</v>
      </c>
    </row>
    <row r="2" spans="1:60" ht="15" x14ac:dyDescent="0.25">
      <c r="A2" t="s">
        <v>8</v>
      </c>
      <c r="B2" t="s">
        <v>9</v>
      </c>
      <c r="C2" s="73">
        <f>VLOOKUP($B2,'Tillförd energi'!$B$2:$AS$506,MATCH(C$1,'Tillförd energi'!$B$1:$AQ$1,0),FALSE)</f>
        <v>0</v>
      </c>
      <c r="D2" s="73">
        <f>VLOOKUP($B2,'Tillförd energi'!$B$2:$AS$506,MATCH(D$1,'Tillförd energi'!$B$1:$AQ$1,0),FALSE)</f>
        <v>0</v>
      </c>
      <c r="E2" s="73">
        <f>VLOOKUP($B2,'Tillförd energi'!$B$2:$AS$506,MATCH(E$1,'Tillförd energi'!$B$1:$AQ$1,0),FALSE)</f>
        <v>0</v>
      </c>
      <c r="F2" s="73">
        <f>VLOOKUP($B2,'Tillförd energi'!$B$2:$AS$506,MATCH(F$1,'Tillförd energi'!$B$1:$AQ$1,0),FALSE)</f>
        <v>0</v>
      </c>
      <c r="G2" s="73">
        <f>VLOOKUP($B2,'Tillförd energi'!$B$2:$AS$506,MATCH(G$1,'Tillförd energi'!$B$1:$AQ$1,0),FALSE)</f>
        <v>0</v>
      </c>
      <c r="H2" s="73">
        <f>VLOOKUP($B2,'Tillförd energi'!$B$2:$AS$506,MATCH(H$1,'Tillförd energi'!$B$1:$AQ$1,0),FALSE)</f>
        <v>0</v>
      </c>
      <c r="I2" s="73">
        <f>VLOOKUP($B2,'Tillförd energi'!$B$2:$AS$506,MATCH(I$1,'Tillförd energi'!$B$1:$AQ$1,0),FALSE)</f>
        <v>0</v>
      </c>
      <c r="J2" s="73">
        <f>VLOOKUP($B2,'Tillförd energi'!$B$2:$AS$506,MATCH(J$1,'Tillförd energi'!$B$1:$AQ$1,0),FALSE)</f>
        <v>0</v>
      </c>
      <c r="K2" s="73">
        <f>VLOOKUP($B2,'Tillförd energi'!$B$2:$AS$506,MATCH(K$1,'Tillförd energi'!$B$1:$AQ$1,0),FALSE)</f>
        <v>0</v>
      </c>
      <c r="L2" s="73">
        <f>VLOOKUP($B2,'Tillförd energi'!$B$2:$AS$506,MATCH(L$1,'Tillförd energi'!$B$1:$AQ$1,0),FALSE)</f>
        <v>0</v>
      </c>
      <c r="M2" s="73">
        <f>VLOOKUP($B2,'Tillförd energi'!$B$2:$AS$506,MATCH(M$1,'Tillförd energi'!$B$1:$AQ$1,0),FALSE)</f>
        <v>0</v>
      </c>
      <c r="N2" s="73">
        <f>VLOOKUP($B2,'Tillförd energi'!$B$2:$AS$506,MATCH(N$1,'Tillförd energi'!$B$1:$AQ$1,0),FALSE)</f>
        <v>0</v>
      </c>
      <c r="O2" s="73">
        <f>VLOOKUP($B2,'Tillförd energi'!$B$2:$AS$506,MATCH(O$1,'Tillförd energi'!$B$1:$AQ$1,0),FALSE)</f>
        <v>0</v>
      </c>
      <c r="P2" s="73">
        <f>VLOOKUP($B2,'Tillförd energi'!$B$2:$AS$506,MATCH(P$1,'Tillförd energi'!$B$1:$AQ$1,0),FALSE)</f>
        <v>0</v>
      </c>
      <c r="Q2" s="73">
        <f>VLOOKUP($B2,'Tillförd energi'!$B$2:$AS$506,MATCH(Q$1,'Tillförd energi'!$B$1:$AQ$1,0),FALSE)</f>
        <v>0</v>
      </c>
      <c r="R2" s="73">
        <f>VLOOKUP($B2,'Tillförd energi'!$B$2:$AS$506,MATCH(R$1,'Tillförd energi'!$B$1:$AQ$1,0),FALSE)</f>
        <v>0</v>
      </c>
      <c r="S2" s="73">
        <f>VLOOKUP($B2,'Tillförd energi'!$B$2:$AS$506,MATCH(S$1,'Tillförd energi'!$B$1:$AQ$1,0),FALSE)</f>
        <v>0</v>
      </c>
      <c r="T2" s="73">
        <f>VLOOKUP($B2,'Tillförd energi'!$B$2:$AS$506,MATCH(T$1,'Tillförd energi'!$B$1:$AQ$1,0),FALSE)</f>
        <v>0</v>
      </c>
      <c r="U2" s="73">
        <f>VLOOKUP($B2,'Tillförd energi'!$B$2:$AS$506,MATCH(U$1,'Tillförd energi'!$B$1:$AQ$1,0),FALSE)</f>
        <v>0</v>
      </c>
      <c r="V2" s="73">
        <f>VLOOKUP($B2,'Tillförd energi'!$B$2:$AS$506,MATCH(V$1,'Tillförd energi'!$B$1:$AQ$1,0),FALSE)</f>
        <v>0</v>
      </c>
      <c r="W2" s="73">
        <f>VLOOKUP($B2,'Tillförd energi'!$B$2:$AS$506,MATCH(W$1,'Tillförd energi'!$B$1:$AQ$1,0),FALSE)</f>
        <v>0</v>
      </c>
      <c r="X2" s="73">
        <f>VLOOKUP($B2,'Tillförd energi'!$B$2:$AS$506,MATCH(X$1,'Tillförd energi'!$B$1:$AQ$1,0),FALSE)</f>
        <v>0</v>
      </c>
      <c r="Y2" s="73">
        <f>VLOOKUP($B2,'Tillförd energi'!$B$2:$AS$506,MATCH(Y$1,'Tillförd energi'!$B$1:$AQ$1,0),FALSE)</f>
        <v>0.67600000000000005</v>
      </c>
      <c r="Z2" s="73">
        <f>VLOOKUP($B2,'Tillförd energi'!$B$2:$AS$506,MATCH(Z$1,'Tillförd energi'!$B$1:$AQ$1,0),FALSE)</f>
        <v>0</v>
      </c>
      <c r="AA2" s="73">
        <f>VLOOKUP($B2,'Tillförd energi'!$B$2:$AS$506,MATCH(AA$1,'Tillförd energi'!$B$1:$AQ$1,0),FALSE)</f>
        <v>0</v>
      </c>
      <c r="AB2" s="73">
        <f>VLOOKUP($B2,'Tillförd energi'!$B$2:$AS$506,MATCH(AB$1,'Tillförd energi'!$B$1:$AQ$1,0),FALSE)</f>
        <v>0</v>
      </c>
      <c r="AC2" s="73">
        <f>VLOOKUP($B2,'Tillförd energi'!$B$2:$AS$506,MATCH(AC$1,'Tillförd energi'!$B$1:$AQ$1,0),FALSE)</f>
        <v>0</v>
      </c>
      <c r="AD2" s="73">
        <f>VLOOKUP($B2,'Tillförd energi'!$B$2:$AS$506,MATCH(AD$1,'Tillförd energi'!$B$1:$AQ$1,0),FALSE)</f>
        <v>0</v>
      </c>
      <c r="AF2" s="73">
        <f>VLOOKUP($B2,'Tillförd energi'!$B$2:$AS$506,MATCH(AF$1,'Tillförd energi'!$B$1:$AQ$1,0),FALSE)</f>
        <v>2.1000000000000001E-2</v>
      </c>
      <c r="AH2" s="73">
        <f>IFERROR(VLOOKUP(B2,Miljö!$B$1:$S$476,9,FALSE)/1,0)</f>
        <v>0</v>
      </c>
      <c r="AJ2" s="81">
        <f>IFERROR(VLOOKUP($B2,Miljö!$B$1:$S$500,MATCH("hjälpel exklusive kraftvärme (GWh)",Miljö!$B$1:$V$1,0),FALSE)/1,"")</f>
        <v>2.1000000000000001E-2</v>
      </c>
      <c r="AK2" s="81">
        <f t="shared" ref="AK2:AK65" si="0">IF(ISERROR(1/AJ2),
IF(ISERROR(0.03*AP2),0,0.03*AP2),
AJ2)</f>
        <v>2.1000000000000001E-2</v>
      </c>
      <c r="AL2" s="81">
        <f>VLOOKUP($B2,'Slutlig allokering'!$B$2:$AL$462,MATCH("Hjälpel kraftvärme",'Slutlig allokering'!$B$2:$AL$2,0),FALSE)</f>
        <v>0</v>
      </c>
      <c r="AN2" s="73">
        <f t="shared" ref="AN2:AN65" si="1">SUM(C2:AF2)</f>
        <v>0.69700000000000006</v>
      </c>
      <c r="AO2" s="73">
        <f t="shared" ref="AO2:AO65" si="2">AN2+AH2</f>
        <v>0.69700000000000006</v>
      </c>
      <c r="AP2" s="73">
        <f>IF(ISERROR(1/VLOOKUP($B2,Leveranser!$B$1:$S$500,MATCH("såld värme (gwh)",Leveranser!$B$1:$S$1,0),FALSE)),"",VLOOKUP($B2,Leveranser!$B$1:$S$500,MATCH("såld värme (gwh)",Leveranser!$B$1:$S$1,0),FALSE))</f>
        <v>0.37</v>
      </c>
      <c r="AQ2" s="73">
        <f>VLOOKUP($B2,Leveranser!$B$1:$Y$500,MATCH("Totalt såld fjärrvärme till andra fjärrvärmeföretag",Leveranser!$B$1:$AA$1,0),FALSE)</f>
        <v>0</v>
      </c>
      <c r="AR2" s="73">
        <f>IF(ISERROR(1/VLOOKUP($B2,Miljö!$B$1:$S$500,MATCH("Såld mängd produktionsspecifik fjärrvärme (GWh)",Miljö!$B$1:$R$1,0),FALSE)),0,VLOOKUP($B2,Miljö!$B$1:$S$500,MATCH("Såld mängd produktionsspecifik fjärrvärme (GWh)",Miljö!$B$1:$R$1,0),FALSE))</f>
        <v>0</v>
      </c>
      <c r="AS2" s="82">
        <f>IF(ISERROR(AP2/AO2),"",AP2/AO2)</f>
        <v>0.53084648493543751</v>
      </c>
      <c r="AU2" s="73" t="str">
        <f>VLOOKUP($B2,'Miljövärden urval för publ'!$B$2:$I$486,7,FALSE)</f>
        <v>Ja</v>
      </c>
      <c r="AV2" s="73" t="str">
        <f>VLOOKUP($B2,'Miljövärden urval för publ'!$B$2:$I$486,6,FALSE)</f>
        <v>Ja</v>
      </c>
      <c r="AZ2" s="73">
        <f t="shared" ref="AZ2:AZ65" si="3">Y2+Z2+AF2</f>
        <v>0.69700000000000006</v>
      </c>
      <c r="BA2" s="73">
        <f>W2</f>
        <v>0</v>
      </c>
      <c r="BB2" s="73">
        <f t="shared" ref="BB2:BB65" si="4">L2+M2+N2+O2+P2</f>
        <v>0</v>
      </c>
      <c r="BC2" s="73">
        <f t="shared" ref="BC2:BC65" si="5">Q2+R2+S2+T2</f>
        <v>0</v>
      </c>
      <c r="BE2" s="73">
        <f>AA2</f>
        <v>0</v>
      </c>
      <c r="BF2" s="73">
        <f>AD2</f>
        <v>0</v>
      </c>
      <c r="BH2" s="73">
        <f t="shared" ref="BH2:BH65" si="6">K2+L2+M2+N2+O2+P2+Q2+R2+S2+T2+U2+V2+W2</f>
        <v>0</v>
      </c>
    </row>
    <row r="3" spans="1:60" ht="15" x14ac:dyDescent="0.25">
      <c r="A3" t="s">
        <v>8</v>
      </c>
      <c r="B3" t="s">
        <v>11</v>
      </c>
      <c r="C3" s="73">
        <f>VLOOKUP($B3,'Tillförd energi'!$B$2:$AS$506,MATCH(C$1,'Tillförd energi'!$B$1:$AQ$1,0),FALSE)</f>
        <v>0</v>
      </c>
      <c r="D3" s="73">
        <f>VLOOKUP($B3,'Tillförd energi'!$B$2:$AS$506,MATCH(D$1,'Tillförd energi'!$B$1:$AQ$1,0),FALSE)</f>
        <v>0.34613699999999997</v>
      </c>
      <c r="E3" s="73">
        <f>VLOOKUP($B3,'Tillförd energi'!$B$2:$AS$506,MATCH(E$1,'Tillförd energi'!$B$1:$AQ$1,0),FALSE)</f>
        <v>0</v>
      </c>
      <c r="F3" s="73">
        <f>VLOOKUP($B3,'Tillförd energi'!$B$2:$AS$506,MATCH(F$1,'Tillförd energi'!$B$1:$AQ$1,0),FALSE)</f>
        <v>0</v>
      </c>
      <c r="G3" s="73">
        <f>VLOOKUP($B3,'Tillförd energi'!$B$2:$AS$506,MATCH(G$1,'Tillförd energi'!$B$1:$AQ$1,0),FALSE)</f>
        <v>0</v>
      </c>
      <c r="H3" s="73">
        <f>VLOOKUP($B3,'Tillförd energi'!$B$2:$AS$506,MATCH(H$1,'Tillförd energi'!$B$1:$AQ$1,0),FALSE)</f>
        <v>0</v>
      </c>
      <c r="I3" s="73">
        <f>VLOOKUP($B3,'Tillförd energi'!$B$2:$AS$506,MATCH(I$1,'Tillförd energi'!$B$1:$AQ$1,0),FALSE)</f>
        <v>0</v>
      </c>
      <c r="J3" s="73">
        <f>VLOOKUP($B3,'Tillförd energi'!$B$2:$AS$506,MATCH(J$1,'Tillförd energi'!$B$1:$AQ$1,0),FALSE)</f>
        <v>0</v>
      </c>
      <c r="K3" s="73">
        <f>VLOOKUP($B3,'Tillförd energi'!$B$2:$AS$506,MATCH(K$1,'Tillförd energi'!$B$1:$AQ$1,0),FALSE)</f>
        <v>3.5859999999999999</v>
      </c>
      <c r="L3" s="73">
        <f>VLOOKUP($B3,'Tillförd energi'!$B$2:$AS$506,MATCH(L$1,'Tillförd energi'!$B$1:$AQ$1,0),FALSE)</f>
        <v>0</v>
      </c>
      <c r="M3" s="73">
        <f>VLOOKUP($B3,'Tillförd energi'!$B$2:$AS$506,MATCH(M$1,'Tillförd energi'!$B$1:$AQ$1,0),FALSE)</f>
        <v>228.964</v>
      </c>
      <c r="N3" s="73">
        <f>VLOOKUP($B3,'Tillförd energi'!$B$2:$AS$506,MATCH(N$1,'Tillförd energi'!$B$1:$AQ$1,0),FALSE)</f>
        <v>0</v>
      </c>
      <c r="O3" s="73">
        <f>VLOOKUP($B3,'Tillförd energi'!$B$2:$AS$506,MATCH(O$1,'Tillförd energi'!$B$1:$AQ$1,0),FALSE)</f>
        <v>0</v>
      </c>
      <c r="P3" s="73">
        <f>VLOOKUP($B3,'Tillförd energi'!$B$2:$AS$506,MATCH(P$1,'Tillförd energi'!$B$1:$AQ$1,0),FALSE)</f>
        <v>0</v>
      </c>
      <c r="Q3" s="73">
        <f>VLOOKUP($B3,'Tillförd energi'!$B$2:$AS$506,MATCH(Q$1,'Tillförd energi'!$B$1:$AQ$1,0),FALSE)</f>
        <v>0.9</v>
      </c>
      <c r="R3" s="73">
        <f>VLOOKUP($B3,'Tillförd energi'!$B$2:$AS$506,MATCH(R$1,'Tillförd energi'!$B$1:$AQ$1,0),FALSE)</f>
        <v>0</v>
      </c>
      <c r="S3" s="73">
        <f>VLOOKUP($B3,'Tillförd energi'!$B$2:$AS$506,MATCH(S$1,'Tillförd energi'!$B$1:$AQ$1,0),FALSE)</f>
        <v>0</v>
      </c>
      <c r="T3" s="73">
        <f>VLOOKUP($B3,'Tillförd energi'!$B$2:$AS$506,MATCH(T$1,'Tillförd energi'!$B$1:$AQ$1,0),FALSE)</f>
        <v>0</v>
      </c>
      <c r="U3" s="73">
        <f>VLOOKUP($B3,'Tillförd energi'!$B$2:$AS$506,MATCH(U$1,'Tillförd energi'!$B$1:$AQ$1,0),FALSE)</f>
        <v>0</v>
      </c>
      <c r="V3" s="73">
        <f>VLOOKUP($B3,'Tillförd energi'!$B$2:$AS$506,MATCH(V$1,'Tillförd energi'!$B$1:$AQ$1,0),FALSE)</f>
        <v>0.32800000000000001</v>
      </c>
      <c r="W3" s="73">
        <f>VLOOKUP($B3,'Tillförd energi'!$B$2:$AS$506,MATCH(W$1,'Tillförd energi'!$B$1:$AQ$1,0),FALSE)</f>
        <v>0</v>
      </c>
      <c r="X3" s="73">
        <f>VLOOKUP($B3,'Tillförd energi'!$B$2:$AS$506,MATCH(X$1,'Tillförd energi'!$B$1:$AQ$1,0),FALSE)</f>
        <v>0</v>
      </c>
      <c r="Y3" s="73">
        <f>VLOOKUP($B3,'Tillförd energi'!$B$2:$AS$506,MATCH(Y$1,'Tillförd energi'!$B$1:$AQ$1,0),FALSE)</f>
        <v>0</v>
      </c>
      <c r="Z3" s="73">
        <f>VLOOKUP($B3,'Tillförd energi'!$B$2:$AS$506,MATCH(Z$1,'Tillförd energi'!$B$1:$AQ$1,0),FALSE)</f>
        <v>0</v>
      </c>
      <c r="AA3" s="73">
        <f>VLOOKUP($B3,'Tillförd energi'!$B$2:$AS$506,MATCH(AA$1,'Tillförd energi'!$B$1:$AQ$1,0),FALSE)</f>
        <v>0</v>
      </c>
      <c r="AB3" s="73">
        <f>VLOOKUP($B3,'Tillförd energi'!$B$2:$AS$506,MATCH(AB$1,'Tillförd energi'!$B$1:$AQ$1,0),FALSE)</f>
        <v>57.234999999999999</v>
      </c>
      <c r="AC3" s="73">
        <f>VLOOKUP($B3,'Tillförd energi'!$B$2:$AS$506,MATCH(AC$1,'Tillförd energi'!$B$1:$AQ$1,0),FALSE)</f>
        <v>0</v>
      </c>
      <c r="AD3" s="73">
        <f>VLOOKUP($B3,'Tillförd energi'!$B$2:$AS$506,MATCH(AD$1,'Tillförd energi'!$B$1:$AQ$1,0),FALSE)</f>
        <v>0</v>
      </c>
      <c r="AF3" s="73">
        <f>VLOOKUP($B3,'Tillförd energi'!$B$2:$AS$506,MATCH(AF$1,'Tillförd energi'!$B$1:$AQ$1,0),FALSE)</f>
        <v>8.5107900000000001</v>
      </c>
      <c r="AH3" s="73">
        <f>IFERROR(VLOOKUP(B3,Miljö!$B$1:$S$476,9,FALSE)/1,0)</f>
        <v>0</v>
      </c>
      <c r="AJ3" s="81">
        <f>IFERROR(VLOOKUP($B3,Miljö!$B$1:$S$500,MATCH("hjälpel exklusive kraftvärme (GWh)",Miljö!$B$1:$V$1,0),FALSE)/1,"")</f>
        <v>2.3940000000000001</v>
      </c>
      <c r="AK3" s="81">
        <f t="shared" si="0"/>
        <v>2.3940000000000001</v>
      </c>
      <c r="AL3" s="81">
        <f>VLOOKUP($B3,'Slutlig allokering'!$B$2:$AL$462,MATCH("Hjälpel kraftvärme",'Slutlig allokering'!$B$2:$AL$2,0),FALSE)</f>
        <v>6.1167899999999999</v>
      </c>
      <c r="AN3" s="73">
        <f t="shared" si="1"/>
        <v>299.86992700000002</v>
      </c>
      <c r="AO3" s="73">
        <f t="shared" si="2"/>
        <v>299.86992700000002</v>
      </c>
      <c r="AP3" s="73">
        <f>IF(ISERROR(1/VLOOKUP($B3,Leveranser!$B$1:$S$500,MATCH("såld värme (gwh)",Leveranser!$B$1:$S$1,0),FALSE)),"",VLOOKUP($B3,Leveranser!$B$1:$S$500,MATCH("såld värme (gwh)",Leveranser!$B$1:$S$1,0),FALSE))</f>
        <v>233.7</v>
      </c>
      <c r="AQ3" s="73">
        <f>VLOOKUP($B3,Leveranser!$B$1:$Y$500,MATCH("Totalt såld fjärrvärme till andra fjärrvärmeföretag",Leveranser!$B$1:$AA$1,0),FALSE)</f>
        <v>0</v>
      </c>
      <c r="AR3" s="73">
        <f>IF(ISERROR(1/VLOOKUP($B3,Miljö!$B$1:$S$500,MATCH("Såld mängd produktionsspecifik fjärrvärme (GWh)",Miljö!$B$1:$R$1,0),FALSE)),0,VLOOKUP($B3,Miljö!$B$1:$S$500,MATCH("Såld mängd produktionsspecifik fjärrvärme (GWh)",Miljö!$B$1:$R$1,0),FALSE))</f>
        <v>0</v>
      </c>
      <c r="AS3" s="82">
        <f t="shared" ref="AS3:AS66" si="7">IF(ISERROR(AP3/AO3),"",AP3/AO3)</f>
        <v>0.77933790273007264</v>
      </c>
      <c r="AU3" s="73" t="str">
        <f>VLOOKUP($B3,'Miljövärden urval för publ'!$B$2:$I$486,7,FALSE)</f>
        <v>Ja</v>
      </c>
      <c r="AV3" s="73" t="str">
        <f>VLOOKUP($B3,'Miljövärden urval för publ'!$B$2:$I$486,6,FALSE)</f>
        <v>Ja</v>
      </c>
      <c r="AZ3" s="73">
        <f t="shared" si="3"/>
        <v>8.5107900000000001</v>
      </c>
      <c r="BA3" s="73">
        <f t="shared" ref="BA3:BA66" si="8">W3</f>
        <v>0</v>
      </c>
      <c r="BB3" s="73">
        <f t="shared" si="4"/>
        <v>228.964</v>
      </c>
      <c r="BC3" s="73">
        <f t="shared" si="5"/>
        <v>0.9</v>
      </c>
      <c r="BE3" s="73">
        <f t="shared" ref="BE3:BE66" si="9">AA3</f>
        <v>0</v>
      </c>
      <c r="BF3" s="73">
        <f t="shared" ref="BF3:BF66" si="10">AD3</f>
        <v>0</v>
      </c>
      <c r="BH3" s="73">
        <f t="shared" si="6"/>
        <v>233.77800000000002</v>
      </c>
    </row>
    <row r="4" spans="1:60" ht="15" x14ac:dyDescent="0.25">
      <c r="A4" t="s">
        <v>8</v>
      </c>
      <c r="B4" t="s">
        <v>12</v>
      </c>
      <c r="C4" s="73">
        <f>VLOOKUP($B4,'Tillförd energi'!$B$2:$AS$506,MATCH(C$1,'Tillförd energi'!$B$1:$AQ$1,0),FALSE)</f>
        <v>0</v>
      </c>
      <c r="D4" s="73">
        <f>VLOOKUP($B4,'Tillförd energi'!$B$2:$AS$506,MATCH(D$1,'Tillförd energi'!$B$1:$AQ$1,0),FALSE)</f>
        <v>0.1</v>
      </c>
      <c r="E4" s="73">
        <f>VLOOKUP($B4,'Tillförd energi'!$B$2:$AS$506,MATCH(E$1,'Tillförd energi'!$B$1:$AQ$1,0),FALSE)</f>
        <v>0</v>
      </c>
      <c r="F4" s="73">
        <f>VLOOKUP($B4,'Tillförd energi'!$B$2:$AS$506,MATCH(F$1,'Tillförd energi'!$B$1:$AQ$1,0),FALSE)</f>
        <v>0</v>
      </c>
      <c r="G4" s="73">
        <f>VLOOKUP($B4,'Tillförd energi'!$B$2:$AS$506,MATCH(G$1,'Tillförd energi'!$B$1:$AQ$1,0),FALSE)</f>
        <v>0</v>
      </c>
      <c r="H4" s="73">
        <f>VLOOKUP($B4,'Tillförd energi'!$B$2:$AS$506,MATCH(H$1,'Tillförd energi'!$B$1:$AQ$1,0),FALSE)</f>
        <v>0</v>
      </c>
      <c r="I4" s="73">
        <f>VLOOKUP($B4,'Tillförd energi'!$B$2:$AS$506,MATCH(I$1,'Tillförd energi'!$B$1:$AQ$1,0),FALSE)</f>
        <v>0</v>
      </c>
      <c r="J4" s="73">
        <f>VLOOKUP($B4,'Tillförd energi'!$B$2:$AS$506,MATCH(J$1,'Tillförd energi'!$B$1:$AQ$1,0),FALSE)</f>
        <v>0</v>
      </c>
      <c r="K4" s="73">
        <f>VLOOKUP($B4,'Tillförd energi'!$B$2:$AS$506,MATCH(K$1,'Tillförd energi'!$B$1:$AQ$1,0),FALSE)</f>
        <v>0</v>
      </c>
      <c r="L4" s="73">
        <f>VLOOKUP($B4,'Tillförd energi'!$B$2:$AS$506,MATCH(L$1,'Tillförd energi'!$B$1:$AQ$1,0),FALSE)</f>
        <v>0</v>
      </c>
      <c r="M4" s="73">
        <f>VLOOKUP($B4,'Tillförd energi'!$B$2:$AS$506,MATCH(M$1,'Tillförd energi'!$B$1:$AQ$1,0),FALSE)</f>
        <v>0</v>
      </c>
      <c r="N4" s="73">
        <f>VLOOKUP($B4,'Tillförd energi'!$B$2:$AS$506,MATCH(N$1,'Tillförd energi'!$B$1:$AQ$1,0),FALSE)</f>
        <v>0</v>
      </c>
      <c r="O4" s="73">
        <f>VLOOKUP($B4,'Tillförd energi'!$B$2:$AS$506,MATCH(O$1,'Tillförd energi'!$B$1:$AQ$1,0),FALSE)</f>
        <v>0</v>
      </c>
      <c r="P4" s="73">
        <f>VLOOKUP($B4,'Tillförd energi'!$B$2:$AS$506,MATCH(P$1,'Tillförd energi'!$B$1:$AQ$1,0),FALSE)</f>
        <v>0</v>
      </c>
      <c r="Q4" s="73">
        <f>VLOOKUP($B4,'Tillförd energi'!$B$2:$AS$506,MATCH(Q$1,'Tillförd energi'!$B$1:$AQ$1,0),FALSE)</f>
        <v>3.2</v>
      </c>
      <c r="R4" s="73">
        <f>VLOOKUP($B4,'Tillförd energi'!$B$2:$AS$506,MATCH(R$1,'Tillförd energi'!$B$1:$AQ$1,0),FALSE)</f>
        <v>0</v>
      </c>
      <c r="S4" s="73">
        <f>VLOOKUP($B4,'Tillförd energi'!$B$2:$AS$506,MATCH(S$1,'Tillförd energi'!$B$1:$AQ$1,0),FALSE)</f>
        <v>0</v>
      </c>
      <c r="T4" s="73">
        <f>VLOOKUP($B4,'Tillförd energi'!$B$2:$AS$506,MATCH(T$1,'Tillförd energi'!$B$1:$AQ$1,0),FALSE)</f>
        <v>0</v>
      </c>
      <c r="U4" s="73">
        <f>VLOOKUP($B4,'Tillförd energi'!$B$2:$AS$506,MATCH(U$1,'Tillförd energi'!$B$1:$AQ$1,0),FALSE)</f>
        <v>0</v>
      </c>
      <c r="V4" s="73">
        <f>VLOOKUP($B4,'Tillförd energi'!$B$2:$AS$506,MATCH(V$1,'Tillförd energi'!$B$1:$AQ$1,0),FALSE)</f>
        <v>0</v>
      </c>
      <c r="W4" s="73">
        <f>VLOOKUP($B4,'Tillförd energi'!$B$2:$AS$506,MATCH(W$1,'Tillförd energi'!$B$1:$AQ$1,0),FALSE)</f>
        <v>0</v>
      </c>
      <c r="X4" s="73">
        <f>VLOOKUP($B4,'Tillförd energi'!$B$2:$AS$506,MATCH(X$1,'Tillförd energi'!$B$1:$AQ$1,0),FALSE)</f>
        <v>0</v>
      </c>
      <c r="Y4" s="73">
        <f>VLOOKUP($B4,'Tillförd energi'!$B$2:$AS$506,MATCH(Y$1,'Tillförd energi'!$B$1:$AQ$1,0),FALSE)</f>
        <v>0.64300000000000002</v>
      </c>
      <c r="Z4" s="73">
        <f>VLOOKUP($B4,'Tillförd energi'!$B$2:$AS$506,MATCH(Z$1,'Tillförd energi'!$B$1:$AQ$1,0),FALSE)</f>
        <v>0</v>
      </c>
      <c r="AA4" s="73">
        <f>VLOOKUP($B4,'Tillförd energi'!$B$2:$AS$506,MATCH(AA$1,'Tillförd energi'!$B$1:$AQ$1,0),FALSE)</f>
        <v>0</v>
      </c>
      <c r="AB4" s="73">
        <f>VLOOKUP($B4,'Tillförd energi'!$B$2:$AS$506,MATCH(AB$1,'Tillförd energi'!$B$1:$AQ$1,0),FALSE)</f>
        <v>0</v>
      </c>
      <c r="AC4" s="73">
        <f>VLOOKUP($B4,'Tillförd energi'!$B$2:$AS$506,MATCH(AC$1,'Tillförd energi'!$B$1:$AQ$1,0),FALSE)</f>
        <v>0</v>
      </c>
      <c r="AD4" s="73">
        <f>VLOOKUP($B4,'Tillförd energi'!$B$2:$AS$506,MATCH(AD$1,'Tillförd energi'!$B$1:$AQ$1,0),FALSE)</f>
        <v>0</v>
      </c>
      <c r="AF4" s="73">
        <f>VLOOKUP($B4,'Tillförd energi'!$B$2:$AS$506,MATCH(AF$1,'Tillförd energi'!$B$1:$AQ$1,0),FALSE)</f>
        <v>7.3999999999999996E-2</v>
      </c>
      <c r="AH4" s="73">
        <f>IFERROR(VLOOKUP(B4,Miljö!$B$1:$S$476,9,FALSE)/1,0)</f>
        <v>0</v>
      </c>
      <c r="AJ4" s="81">
        <f>IFERROR(VLOOKUP($B4,Miljö!$B$1:$S$500,MATCH("hjälpel exklusive kraftvärme (GWh)",Miljö!$B$1:$V$1,0),FALSE)/1,"")</f>
        <v>7.3999999999999996E-2</v>
      </c>
      <c r="AK4" s="81">
        <f t="shared" si="0"/>
        <v>7.3999999999999996E-2</v>
      </c>
      <c r="AL4" s="81">
        <f>VLOOKUP($B4,'Slutlig allokering'!$B$2:$AL$462,MATCH("Hjälpel kraftvärme",'Slutlig allokering'!$B$2:$AL$2,0),FALSE)</f>
        <v>0</v>
      </c>
      <c r="AN4" s="73">
        <f t="shared" si="1"/>
        <v>4.0170000000000003</v>
      </c>
      <c r="AO4" s="73">
        <f t="shared" si="2"/>
        <v>4.0170000000000003</v>
      </c>
      <c r="AP4" s="73">
        <f>IF(ISERROR(1/VLOOKUP($B4,Leveranser!$B$1:$S$500,MATCH("såld värme (gwh)",Leveranser!$B$1:$S$1,0),FALSE)),"",VLOOKUP($B4,Leveranser!$B$1:$S$500,MATCH("såld värme (gwh)",Leveranser!$B$1:$S$1,0),FALSE))</f>
        <v>3.2</v>
      </c>
      <c r="AQ4" s="73">
        <f>VLOOKUP($B4,Leveranser!$B$1:$Y$500,MATCH("Totalt såld fjärrvärme till andra fjärrvärmeföretag",Leveranser!$B$1:$AA$1,0),FALSE)</f>
        <v>0</v>
      </c>
      <c r="AR4" s="73">
        <f>IF(ISERROR(1/VLOOKUP($B4,Miljö!$B$1:$S$500,MATCH("Såld mängd produktionsspecifik fjärrvärme (GWh)",Miljö!$B$1:$R$1,0),FALSE)),0,VLOOKUP($B4,Miljö!$B$1:$S$500,MATCH("Såld mängd produktionsspecifik fjärrvärme (GWh)",Miljö!$B$1:$R$1,0),FALSE))</f>
        <v>0</v>
      </c>
      <c r="AS4" s="82">
        <f t="shared" si="7"/>
        <v>0.79661438884739855</v>
      </c>
      <c r="AU4" s="73" t="str">
        <f>VLOOKUP($B4,'Miljövärden urval för publ'!$B$2:$I$486,7,FALSE)</f>
        <v>Ja</v>
      </c>
      <c r="AV4" s="73" t="str">
        <f>VLOOKUP($B4,'Miljövärden urval för publ'!$B$2:$I$486,6,FALSE)</f>
        <v>Ja</v>
      </c>
      <c r="AZ4" s="73">
        <f t="shared" si="3"/>
        <v>0.71699999999999997</v>
      </c>
      <c r="BA4" s="73">
        <f t="shared" si="8"/>
        <v>0</v>
      </c>
      <c r="BB4" s="73">
        <f t="shared" si="4"/>
        <v>0</v>
      </c>
      <c r="BC4" s="73">
        <f t="shared" si="5"/>
        <v>3.2</v>
      </c>
      <c r="BE4" s="73">
        <f t="shared" si="9"/>
        <v>0</v>
      </c>
      <c r="BF4" s="73">
        <f t="shared" si="10"/>
        <v>0</v>
      </c>
      <c r="BH4" s="73">
        <f t="shared" si="6"/>
        <v>3.2</v>
      </c>
    </row>
    <row r="5" spans="1:60" ht="15" x14ac:dyDescent="0.25">
      <c r="A5" t="s">
        <v>8</v>
      </c>
      <c r="B5" t="s">
        <v>13</v>
      </c>
      <c r="C5" s="73">
        <f>VLOOKUP($B5,'Tillförd energi'!$B$2:$AS$506,MATCH(C$1,'Tillförd energi'!$B$1:$AQ$1,0),FALSE)</f>
        <v>0</v>
      </c>
      <c r="D5" s="73">
        <f>VLOOKUP($B5,'Tillförd energi'!$B$2:$AS$506,MATCH(D$1,'Tillförd energi'!$B$1:$AQ$1,0),FALSE)</f>
        <v>0</v>
      </c>
      <c r="E5" s="73">
        <f>VLOOKUP($B5,'Tillförd energi'!$B$2:$AS$506,MATCH(E$1,'Tillförd energi'!$B$1:$AQ$1,0),FALSE)</f>
        <v>0</v>
      </c>
      <c r="F5" s="73">
        <f>VLOOKUP($B5,'Tillförd energi'!$B$2:$AS$506,MATCH(F$1,'Tillförd energi'!$B$1:$AQ$1,0),FALSE)</f>
        <v>0</v>
      </c>
      <c r="G5" s="73">
        <f>VLOOKUP($B5,'Tillförd energi'!$B$2:$AS$506,MATCH(G$1,'Tillförd energi'!$B$1:$AQ$1,0),FALSE)</f>
        <v>0</v>
      </c>
      <c r="H5" s="73">
        <f>VLOOKUP($B5,'Tillförd energi'!$B$2:$AS$506,MATCH(H$1,'Tillförd energi'!$B$1:$AQ$1,0),FALSE)</f>
        <v>0</v>
      </c>
      <c r="I5" s="73">
        <f>VLOOKUP($B5,'Tillförd energi'!$B$2:$AS$506,MATCH(I$1,'Tillförd energi'!$B$1:$AQ$1,0),FALSE)</f>
        <v>0</v>
      </c>
      <c r="J5" s="73">
        <f>VLOOKUP($B5,'Tillförd energi'!$B$2:$AS$506,MATCH(J$1,'Tillförd energi'!$B$1:$AQ$1,0),FALSE)</f>
        <v>0</v>
      </c>
      <c r="K5" s="73">
        <f>VLOOKUP($B5,'Tillförd energi'!$B$2:$AS$506,MATCH(K$1,'Tillförd energi'!$B$1:$AQ$1,0),FALSE)</f>
        <v>0</v>
      </c>
      <c r="L5" s="73">
        <f>VLOOKUP($B5,'Tillförd energi'!$B$2:$AS$506,MATCH(L$1,'Tillförd energi'!$B$1:$AQ$1,0),FALSE)</f>
        <v>0</v>
      </c>
      <c r="M5" s="73">
        <f>VLOOKUP($B5,'Tillförd energi'!$B$2:$AS$506,MATCH(M$1,'Tillförd energi'!$B$1:$AQ$1,0),FALSE)</f>
        <v>0</v>
      </c>
      <c r="N5" s="73">
        <f>VLOOKUP($B5,'Tillförd energi'!$B$2:$AS$506,MATCH(N$1,'Tillförd energi'!$B$1:$AQ$1,0),FALSE)</f>
        <v>0</v>
      </c>
      <c r="O5" s="73">
        <f>VLOOKUP($B5,'Tillförd energi'!$B$2:$AS$506,MATCH(O$1,'Tillförd energi'!$B$1:$AQ$1,0),FALSE)</f>
        <v>0</v>
      </c>
      <c r="P5" s="73">
        <f>VLOOKUP($B5,'Tillförd energi'!$B$2:$AS$506,MATCH(P$1,'Tillförd energi'!$B$1:$AQ$1,0),FALSE)</f>
        <v>0</v>
      </c>
      <c r="Q5" s="73">
        <f>VLOOKUP($B5,'Tillförd energi'!$B$2:$AS$506,MATCH(Q$1,'Tillförd energi'!$B$1:$AQ$1,0),FALSE)</f>
        <v>0</v>
      </c>
      <c r="R5" s="73">
        <f>VLOOKUP($B5,'Tillförd energi'!$B$2:$AS$506,MATCH(R$1,'Tillförd energi'!$B$1:$AQ$1,0),FALSE)</f>
        <v>0</v>
      </c>
      <c r="S5" s="73">
        <f>VLOOKUP($B5,'Tillförd energi'!$B$2:$AS$506,MATCH(S$1,'Tillförd energi'!$B$1:$AQ$1,0),FALSE)</f>
        <v>0</v>
      </c>
      <c r="T5" s="73">
        <f>VLOOKUP($B5,'Tillförd energi'!$B$2:$AS$506,MATCH(T$1,'Tillförd energi'!$B$1:$AQ$1,0),FALSE)</f>
        <v>0</v>
      </c>
      <c r="U5" s="73">
        <f>VLOOKUP($B5,'Tillförd energi'!$B$2:$AS$506,MATCH(U$1,'Tillförd energi'!$B$1:$AQ$1,0),FALSE)</f>
        <v>0</v>
      </c>
      <c r="V5" s="73">
        <f>VLOOKUP($B5,'Tillförd energi'!$B$2:$AS$506,MATCH(V$1,'Tillförd energi'!$B$1:$AQ$1,0),FALSE)</f>
        <v>0</v>
      </c>
      <c r="W5" s="73">
        <f>VLOOKUP($B5,'Tillförd energi'!$B$2:$AS$506,MATCH(W$1,'Tillförd energi'!$B$1:$AQ$1,0),FALSE)</f>
        <v>0</v>
      </c>
      <c r="X5" s="73">
        <f>VLOOKUP($B5,'Tillförd energi'!$B$2:$AS$506,MATCH(X$1,'Tillförd energi'!$B$1:$AQ$1,0),FALSE)</f>
        <v>0</v>
      </c>
      <c r="Y5" s="73">
        <f>VLOOKUP($B5,'Tillförd energi'!$B$2:$AS$506,MATCH(Y$1,'Tillförd energi'!$B$1:$AQ$1,0),FALSE)</f>
        <v>0</v>
      </c>
      <c r="Z5" s="73">
        <f>VLOOKUP($B5,'Tillförd energi'!$B$2:$AS$506,MATCH(Z$1,'Tillförd energi'!$B$1:$AQ$1,0),FALSE)</f>
        <v>0</v>
      </c>
      <c r="AA5" s="73">
        <f>VLOOKUP($B5,'Tillförd energi'!$B$2:$AS$506,MATCH(AA$1,'Tillförd energi'!$B$1:$AQ$1,0),FALSE)</f>
        <v>0</v>
      </c>
      <c r="AB5" s="73">
        <f>VLOOKUP($B5,'Tillförd energi'!$B$2:$AS$506,MATCH(AB$1,'Tillförd energi'!$B$1:$AQ$1,0),FALSE)</f>
        <v>0</v>
      </c>
      <c r="AC5" s="73">
        <f>VLOOKUP($B5,'Tillförd energi'!$B$2:$AS$506,MATCH(AC$1,'Tillförd energi'!$B$1:$AQ$1,0),FALSE)</f>
        <v>0</v>
      </c>
      <c r="AD5" s="73">
        <f>VLOOKUP($B5,'Tillförd energi'!$B$2:$AS$506,MATCH(AD$1,'Tillförd energi'!$B$1:$AQ$1,0),FALSE)</f>
        <v>0</v>
      </c>
      <c r="AF5" s="73">
        <f>VLOOKUP($B5,'Tillförd energi'!$B$2:$AS$506,MATCH(AF$1,'Tillförd energi'!$B$1:$AQ$1,0),FALSE)</f>
        <v>0</v>
      </c>
      <c r="AH5" s="73">
        <f>IFERROR(VLOOKUP(B5,Miljö!$B$1:$S$476,9,FALSE)/1,0)</f>
        <v>0</v>
      </c>
      <c r="AJ5" s="81" t="str">
        <f>IFERROR(VLOOKUP($B5,Miljö!$B$1:$S$500,MATCH("hjälpel exklusive kraftvärme (GWh)",Miljö!$B$1:$V$1,0),FALSE)/1,"")</f>
        <v/>
      </c>
      <c r="AK5" s="81">
        <f t="shared" si="0"/>
        <v>0</v>
      </c>
      <c r="AL5" s="81">
        <f>VLOOKUP($B5,'Slutlig allokering'!$B$2:$AL$462,MATCH("Hjälpel kraftvärme",'Slutlig allokering'!$B$2:$AL$2,0),FALSE)</f>
        <v>0</v>
      </c>
      <c r="AN5" s="73">
        <f t="shared" si="1"/>
        <v>0</v>
      </c>
      <c r="AO5" s="73">
        <f t="shared" si="2"/>
        <v>0</v>
      </c>
      <c r="AP5" s="73" t="str">
        <f>IF(ISERROR(1/VLOOKUP($B5,Leveranser!$B$1:$S$500,MATCH("såld värme (gwh)",Leveranser!$B$1:$S$1,0),FALSE)),"",VLOOKUP($B5,Leveranser!$B$1:$S$500,MATCH("såld värme (gwh)",Leveranser!$B$1:$S$1,0),FALSE))</f>
        <v/>
      </c>
      <c r="AQ5" s="73">
        <f>VLOOKUP($B5,Leveranser!$B$1:$Y$500,MATCH("Totalt såld fjärrvärme till andra fjärrvärmeföretag",Leveranser!$B$1:$AA$1,0),FALSE)</f>
        <v>0</v>
      </c>
      <c r="AR5" s="73">
        <f>IF(ISERROR(1/VLOOKUP($B5,Miljö!$B$1:$S$500,MATCH("Såld mängd produktionsspecifik fjärrvärme (GWh)",Miljö!$B$1:$R$1,0),FALSE)),0,VLOOKUP($B5,Miljö!$B$1:$S$500,MATCH("Såld mängd produktionsspecifik fjärrvärme (GWh)",Miljö!$B$1:$R$1,0),FALSE))</f>
        <v>0</v>
      </c>
      <c r="AS5" s="82" t="str">
        <f t="shared" si="7"/>
        <v/>
      </c>
      <c r="AU5" s="73" t="str">
        <f>VLOOKUP($B5,'Miljövärden urval för publ'!$B$2:$I$486,7,FALSE)</f>
        <v>Nej</v>
      </c>
      <c r="AV5" s="73" t="str">
        <f>VLOOKUP($B5,'Miljövärden urval för publ'!$B$2:$I$486,6,FALSE)</f>
        <v>Nej</v>
      </c>
      <c r="AZ5" s="73">
        <f t="shared" si="3"/>
        <v>0</v>
      </c>
      <c r="BA5" s="73">
        <f t="shared" si="8"/>
        <v>0</v>
      </c>
      <c r="BB5" s="73">
        <f t="shared" si="4"/>
        <v>0</v>
      </c>
      <c r="BC5" s="73">
        <f t="shared" si="5"/>
        <v>0</v>
      </c>
      <c r="BE5" s="73">
        <f t="shared" si="9"/>
        <v>0</v>
      </c>
      <c r="BF5" s="73">
        <f t="shared" si="10"/>
        <v>0</v>
      </c>
      <c r="BH5" s="73">
        <f t="shared" si="6"/>
        <v>0</v>
      </c>
    </row>
    <row r="6" spans="1:60" ht="15" x14ac:dyDescent="0.25">
      <c r="A6" t="s">
        <v>8</v>
      </c>
      <c r="B6" t="s">
        <v>15</v>
      </c>
      <c r="C6" s="73">
        <f>VLOOKUP($B6,'Tillförd energi'!$B$2:$AS$506,MATCH(C$1,'Tillförd energi'!$B$1:$AQ$1,0),FALSE)</f>
        <v>0</v>
      </c>
      <c r="D6" s="73">
        <f>VLOOKUP($B6,'Tillförd energi'!$B$2:$AS$506,MATCH(D$1,'Tillförd energi'!$B$1:$AQ$1,0),FALSE)</f>
        <v>0.127</v>
      </c>
      <c r="E6" s="73">
        <f>VLOOKUP($B6,'Tillförd energi'!$B$2:$AS$506,MATCH(E$1,'Tillförd energi'!$B$1:$AQ$1,0),FALSE)</f>
        <v>0</v>
      </c>
      <c r="F6" s="73">
        <f>VLOOKUP($B6,'Tillförd energi'!$B$2:$AS$506,MATCH(F$1,'Tillförd energi'!$B$1:$AQ$1,0),FALSE)</f>
        <v>0</v>
      </c>
      <c r="G6" s="73">
        <f>VLOOKUP($B6,'Tillförd energi'!$B$2:$AS$506,MATCH(G$1,'Tillförd energi'!$B$1:$AQ$1,0),FALSE)</f>
        <v>0</v>
      </c>
      <c r="H6" s="73">
        <f>VLOOKUP($B6,'Tillförd energi'!$B$2:$AS$506,MATCH(H$1,'Tillförd energi'!$B$1:$AQ$1,0),FALSE)</f>
        <v>0</v>
      </c>
      <c r="I6" s="73">
        <f>VLOOKUP($B6,'Tillförd energi'!$B$2:$AS$506,MATCH(I$1,'Tillförd energi'!$B$1:$AQ$1,0),FALSE)</f>
        <v>0</v>
      </c>
      <c r="J6" s="73">
        <f>VLOOKUP($B6,'Tillförd energi'!$B$2:$AS$506,MATCH(J$1,'Tillförd energi'!$B$1:$AQ$1,0),FALSE)</f>
        <v>0</v>
      </c>
      <c r="K6" s="73">
        <f>VLOOKUP($B6,'Tillförd energi'!$B$2:$AS$506,MATCH(K$1,'Tillförd energi'!$B$1:$AQ$1,0),FALSE)</f>
        <v>0</v>
      </c>
      <c r="L6" s="73">
        <f>VLOOKUP($B6,'Tillförd energi'!$B$2:$AS$506,MATCH(L$1,'Tillförd energi'!$B$1:$AQ$1,0),FALSE)</f>
        <v>0</v>
      </c>
      <c r="M6" s="73">
        <f>VLOOKUP($B6,'Tillförd energi'!$B$2:$AS$506,MATCH(M$1,'Tillförd energi'!$B$1:$AQ$1,0),FALSE)</f>
        <v>0</v>
      </c>
      <c r="N6" s="73">
        <f>VLOOKUP($B6,'Tillförd energi'!$B$2:$AS$506,MATCH(N$1,'Tillförd energi'!$B$1:$AQ$1,0),FALSE)</f>
        <v>0</v>
      </c>
      <c r="O6" s="73">
        <f>VLOOKUP($B6,'Tillförd energi'!$B$2:$AS$506,MATCH(O$1,'Tillförd energi'!$B$1:$AQ$1,0),FALSE)</f>
        <v>0</v>
      </c>
      <c r="P6" s="73">
        <f>VLOOKUP($B6,'Tillförd energi'!$B$2:$AS$506,MATCH(P$1,'Tillförd energi'!$B$1:$AQ$1,0),FALSE)</f>
        <v>0</v>
      </c>
      <c r="Q6" s="73">
        <f>VLOOKUP($B6,'Tillförd energi'!$B$2:$AS$506,MATCH(Q$1,'Tillförd energi'!$B$1:$AQ$1,0),FALSE)</f>
        <v>0.65800000000000003</v>
      </c>
      <c r="R6" s="73">
        <f>VLOOKUP($B6,'Tillförd energi'!$B$2:$AS$506,MATCH(R$1,'Tillförd energi'!$B$1:$AQ$1,0),FALSE)</f>
        <v>0</v>
      </c>
      <c r="S6" s="73">
        <f>VLOOKUP($B6,'Tillförd energi'!$B$2:$AS$506,MATCH(S$1,'Tillförd energi'!$B$1:$AQ$1,0),FALSE)</f>
        <v>0</v>
      </c>
      <c r="T6" s="73">
        <f>VLOOKUP($B6,'Tillförd energi'!$B$2:$AS$506,MATCH(T$1,'Tillförd energi'!$B$1:$AQ$1,0),FALSE)</f>
        <v>0</v>
      </c>
      <c r="U6" s="73">
        <f>VLOOKUP($B6,'Tillförd energi'!$B$2:$AS$506,MATCH(U$1,'Tillförd energi'!$B$1:$AQ$1,0),FALSE)</f>
        <v>0</v>
      </c>
      <c r="V6" s="73">
        <f>VLOOKUP($B6,'Tillförd energi'!$B$2:$AS$506,MATCH(V$1,'Tillförd energi'!$B$1:$AQ$1,0),FALSE)</f>
        <v>0</v>
      </c>
      <c r="W6" s="73">
        <f>VLOOKUP($B6,'Tillförd energi'!$B$2:$AS$506,MATCH(W$1,'Tillförd energi'!$B$1:$AQ$1,0),FALSE)</f>
        <v>0</v>
      </c>
      <c r="X6" s="73">
        <f>VLOOKUP($B6,'Tillförd energi'!$B$2:$AS$506,MATCH(X$1,'Tillförd energi'!$B$1:$AQ$1,0),FALSE)</f>
        <v>0</v>
      </c>
      <c r="Y6" s="73">
        <f>VLOOKUP($B6,'Tillförd energi'!$B$2:$AS$506,MATCH(Y$1,'Tillförd energi'!$B$1:$AQ$1,0),FALSE)</f>
        <v>7.1999999999999995E-2</v>
      </c>
      <c r="Z6" s="73">
        <f>VLOOKUP($B6,'Tillförd energi'!$B$2:$AS$506,MATCH(Z$1,'Tillförd energi'!$B$1:$AQ$1,0),FALSE)</f>
        <v>0</v>
      </c>
      <c r="AA6" s="73">
        <f>VLOOKUP($B6,'Tillförd energi'!$B$2:$AS$506,MATCH(AA$1,'Tillförd energi'!$B$1:$AQ$1,0),FALSE)</f>
        <v>0</v>
      </c>
      <c r="AB6" s="73">
        <f>VLOOKUP($B6,'Tillförd energi'!$B$2:$AS$506,MATCH(AB$1,'Tillförd energi'!$B$1:$AQ$1,0),FALSE)</f>
        <v>0</v>
      </c>
      <c r="AC6" s="73">
        <f>VLOOKUP($B6,'Tillförd energi'!$B$2:$AS$506,MATCH(AC$1,'Tillförd energi'!$B$1:$AQ$1,0),FALSE)</f>
        <v>0</v>
      </c>
      <c r="AD6" s="73">
        <f>VLOOKUP($B6,'Tillförd energi'!$B$2:$AS$506,MATCH(AD$1,'Tillförd energi'!$B$1:$AQ$1,0),FALSE)</f>
        <v>0</v>
      </c>
      <c r="AF6" s="73">
        <f>VLOOKUP($B6,'Tillförd energi'!$B$2:$AS$506,MATCH(AF$1,'Tillförd energi'!$B$1:$AQ$1,0),FALSE)</f>
        <v>1.2E-2</v>
      </c>
      <c r="AH6" s="73">
        <f>IFERROR(VLOOKUP(B6,Miljö!$B$1:$S$476,9,FALSE)/1,0)</f>
        <v>0</v>
      </c>
      <c r="AJ6" s="81">
        <f>IFERROR(VLOOKUP($B6,Miljö!$B$1:$S$500,MATCH("hjälpel exklusive kraftvärme (GWh)",Miljö!$B$1:$V$1,0),FALSE)/1,"")</f>
        <v>1.2E-2</v>
      </c>
      <c r="AK6" s="81">
        <f t="shared" si="0"/>
        <v>1.2E-2</v>
      </c>
      <c r="AL6" s="81">
        <f>VLOOKUP($B6,'Slutlig allokering'!$B$2:$AL$462,MATCH("Hjälpel kraftvärme",'Slutlig allokering'!$B$2:$AL$2,0),FALSE)</f>
        <v>0</v>
      </c>
      <c r="AN6" s="73">
        <f t="shared" si="1"/>
        <v>0.86899999999999999</v>
      </c>
      <c r="AO6" s="73">
        <f t="shared" si="2"/>
        <v>0.86899999999999999</v>
      </c>
      <c r="AP6" s="73">
        <f>IF(ISERROR(1/VLOOKUP($B6,Leveranser!$B$1:$S$500,MATCH("såld värme (gwh)",Leveranser!$B$1:$S$1,0),FALSE)),"",VLOOKUP($B6,Leveranser!$B$1:$S$500,MATCH("såld värme (gwh)",Leveranser!$B$1:$S$1,0),FALSE))</f>
        <v>0.8</v>
      </c>
      <c r="AQ6" s="73">
        <f>VLOOKUP($B6,Leveranser!$B$1:$Y$500,MATCH("Totalt såld fjärrvärme till andra fjärrvärmeföretag",Leveranser!$B$1:$AA$1,0),FALSE)</f>
        <v>0</v>
      </c>
      <c r="AR6" s="73">
        <f>IF(ISERROR(1/VLOOKUP($B6,Miljö!$B$1:$S$500,MATCH("Såld mängd produktionsspecifik fjärrvärme (GWh)",Miljö!$B$1:$R$1,0),FALSE)),0,VLOOKUP($B6,Miljö!$B$1:$S$500,MATCH("Såld mängd produktionsspecifik fjärrvärme (GWh)",Miljö!$B$1:$R$1,0),FALSE))</f>
        <v>0</v>
      </c>
      <c r="AS6" s="82">
        <f t="shared" si="7"/>
        <v>0.92059838895281942</v>
      </c>
      <c r="AU6" s="73" t="str">
        <f>VLOOKUP($B6,'Miljövärden urval för publ'!$B$2:$I$486,7,FALSE)</f>
        <v>Ja</v>
      </c>
      <c r="AV6" s="73" t="str">
        <f>VLOOKUP($B6,'Miljövärden urval för publ'!$B$2:$I$486,6,FALSE)</f>
        <v>Ja</v>
      </c>
      <c r="AZ6" s="73">
        <f t="shared" si="3"/>
        <v>8.3999999999999991E-2</v>
      </c>
      <c r="BA6" s="73">
        <f t="shared" si="8"/>
        <v>0</v>
      </c>
      <c r="BB6" s="73">
        <f t="shared" si="4"/>
        <v>0</v>
      </c>
      <c r="BC6" s="73">
        <f t="shared" si="5"/>
        <v>0.65800000000000003</v>
      </c>
      <c r="BE6" s="73">
        <f t="shared" si="9"/>
        <v>0</v>
      </c>
      <c r="BF6" s="73">
        <f t="shared" si="10"/>
        <v>0</v>
      </c>
      <c r="BH6" s="73">
        <f t="shared" si="6"/>
        <v>0.65800000000000003</v>
      </c>
    </row>
    <row r="7" spans="1:60" ht="15" x14ac:dyDescent="0.25">
      <c r="A7" t="s">
        <v>16</v>
      </c>
      <c r="B7" t="s">
        <v>17</v>
      </c>
      <c r="C7" s="73">
        <f>VLOOKUP($B7,'Tillförd energi'!$B$2:$AS$506,MATCH(C$1,'Tillförd energi'!$B$1:$AQ$1,0),FALSE)</f>
        <v>0</v>
      </c>
      <c r="D7" s="73">
        <f>VLOOKUP($B7,'Tillförd energi'!$B$2:$AS$506,MATCH(D$1,'Tillförd energi'!$B$1:$AQ$1,0),FALSE)</f>
        <v>0.1</v>
      </c>
      <c r="E7" s="73">
        <f>VLOOKUP($B7,'Tillförd energi'!$B$2:$AS$506,MATCH(E$1,'Tillförd energi'!$B$1:$AQ$1,0),FALSE)</f>
        <v>0</v>
      </c>
      <c r="F7" s="73">
        <f>VLOOKUP($B7,'Tillförd energi'!$B$2:$AS$506,MATCH(F$1,'Tillförd energi'!$B$1:$AQ$1,0),FALSE)</f>
        <v>0</v>
      </c>
      <c r="G7" s="73">
        <f>VLOOKUP($B7,'Tillförd energi'!$B$2:$AS$506,MATCH(G$1,'Tillförd energi'!$B$1:$AQ$1,0),FALSE)</f>
        <v>0</v>
      </c>
      <c r="H7" s="73">
        <f>VLOOKUP($B7,'Tillförd energi'!$B$2:$AS$506,MATCH(H$1,'Tillförd energi'!$B$1:$AQ$1,0),FALSE)</f>
        <v>0</v>
      </c>
      <c r="I7" s="73">
        <f>VLOOKUP($B7,'Tillförd energi'!$B$2:$AS$506,MATCH(I$1,'Tillförd energi'!$B$1:$AQ$1,0),FALSE)</f>
        <v>0</v>
      </c>
      <c r="J7" s="73">
        <f>VLOOKUP($B7,'Tillförd energi'!$B$2:$AS$506,MATCH(J$1,'Tillförd energi'!$B$1:$AQ$1,0),FALSE)</f>
        <v>0</v>
      </c>
      <c r="K7" s="73">
        <f>VLOOKUP($B7,'Tillförd energi'!$B$2:$AS$506,MATCH(K$1,'Tillförd energi'!$B$1:$AQ$1,0),FALSE)</f>
        <v>0</v>
      </c>
      <c r="L7" s="73">
        <f>VLOOKUP($B7,'Tillförd energi'!$B$2:$AS$506,MATCH(L$1,'Tillförd energi'!$B$1:$AQ$1,0),FALSE)</f>
        <v>0</v>
      </c>
      <c r="M7" s="73">
        <f>VLOOKUP($B7,'Tillförd energi'!$B$2:$AS$506,MATCH(M$1,'Tillförd energi'!$B$1:$AQ$1,0),FALSE)</f>
        <v>0</v>
      </c>
      <c r="N7" s="73">
        <f>VLOOKUP($B7,'Tillförd energi'!$B$2:$AS$506,MATCH(N$1,'Tillförd energi'!$B$1:$AQ$1,0),FALSE)</f>
        <v>0</v>
      </c>
      <c r="O7" s="73">
        <f>VLOOKUP($B7,'Tillförd energi'!$B$2:$AS$506,MATCH(O$1,'Tillförd energi'!$B$1:$AQ$1,0),FALSE)</f>
        <v>0</v>
      </c>
      <c r="P7" s="73">
        <f>VLOOKUP($B7,'Tillförd energi'!$B$2:$AS$506,MATCH(P$1,'Tillförd energi'!$B$1:$AQ$1,0),FALSE)</f>
        <v>154.346</v>
      </c>
      <c r="Q7" s="73">
        <f>VLOOKUP($B7,'Tillförd energi'!$B$2:$AS$506,MATCH(Q$1,'Tillförd energi'!$B$1:$AQ$1,0),FALSE)</f>
        <v>0</v>
      </c>
      <c r="R7" s="73">
        <f>VLOOKUP($B7,'Tillförd energi'!$B$2:$AS$506,MATCH(R$1,'Tillförd energi'!$B$1:$AQ$1,0),FALSE)</f>
        <v>0</v>
      </c>
      <c r="S7" s="73">
        <f>VLOOKUP($B7,'Tillförd energi'!$B$2:$AS$506,MATCH(S$1,'Tillförd energi'!$B$1:$AQ$1,0),FALSE)</f>
        <v>0</v>
      </c>
      <c r="T7" s="73">
        <f>VLOOKUP($B7,'Tillförd energi'!$B$2:$AS$506,MATCH(T$1,'Tillförd energi'!$B$1:$AQ$1,0),FALSE)</f>
        <v>0</v>
      </c>
      <c r="U7" s="73">
        <f>VLOOKUP($B7,'Tillförd energi'!$B$2:$AS$506,MATCH(U$1,'Tillförd energi'!$B$1:$AQ$1,0),FALSE)</f>
        <v>0</v>
      </c>
      <c r="V7" s="73">
        <f>VLOOKUP($B7,'Tillförd energi'!$B$2:$AS$506,MATCH(V$1,'Tillförd energi'!$B$1:$AQ$1,0),FALSE)</f>
        <v>0.3</v>
      </c>
      <c r="W7" s="73">
        <f>VLOOKUP($B7,'Tillförd energi'!$B$2:$AS$506,MATCH(W$1,'Tillförd energi'!$B$1:$AQ$1,0),FALSE)</f>
        <v>0</v>
      </c>
      <c r="X7" s="73">
        <f>VLOOKUP($B7,'Tillförd energi'!$B$2:$AS$506,MATCH(X$1,'Tillförd energi'!$B$1:$AQ$1,0),FALSE)</f>
        <v>0</v>
      </c>
      <c r="Y7" s="73">
        <f>VLOOKUP($B7,'Tillförd energi'!$B$2:$AS$506,MATCH(Y$1,'Tillförd energi'!$B$1:$AQ$1,0),FALSE)</f>
        <v>0</v>
      </c>
      <c r="Z7" s="73">
        <f>VLOOKUP($B7,'Tillförd energi'!$B$2:$AS$506,MATCH(Z$1,'Tillförd energi'!$B$1:$AQ$1,0),FALSE)</f>
        <v>0</v>
      </c>
      <c r="AA7" s="73">
        <f>VLOOKUP($B7,'Tillförd energi'!$B$2:$AS$506,MATCH(AA$1,'Tillförd energi'!$B$1:$AQ$1,0),FALSE)</f>
        <v>0</v>
      </c>
      <c r="AB7" s="73">
        <f>VLOOKUP($B7,'Tillförd energi'!$B$2:$AS$506,MATCH(AB$1,'Tillförd energi'!$B$1:$AQ$1,0),FALSE)</f>
        <v>11.8</v>
      </c>
      <c r="AC7" s="73">
        <f>VLOOKUP($B7,'Tillförd energi'!$B$2:$AS$506,MATCH(AC$1,'Tillförd energi'!$B$1:$AQ$1,0),FALSE)</f>
        <v>0</v>
      </c>
      <c r="AD7" s="73">
        <f>VLOOKUP($B7,'Tillförd energi'!$B$2:$AS$506,MATCH(AD$1,'Tillförd energi'!$B$1:$AQ$1,0),FALSE)</f>
        <v>0</v>
      </c>
      <c r="AF7" s="73">
        <f>VLOOKUP($B7,'Tillförd energi'!$B$2:$AS$506,MATCH(AF$1,'Tillförd energi'!$B$1:$AQ$1,0),FALSE)</f>
        <v>1.2</v>
      </c>
      <c r="AH7" s="73">
        <f>IFERROR(VLOOKUP(B7,Miljö!$B$1:$S$476,9,FALSE)/1,0)</f>
        <v>0</v>
      </c>
      <c r="AJ7" s="81">
        <f>IFERROR(VLOOKUP($B7,Miljö!$B$1:$S$500,MATCH("hjälpel exklusive kraftvärme (GWh)",Miljö!$B$1:$V$1,0),FALSE)/1,"")</f>
        <v>1.2</v>
      </c>
      <c r="AK7" s="81">
        <f t="shared" si="0"/>
        <v>1.2</v>
      </c>
      <c r="AL7" s="81">
        <f>VLOOKUP($B7,'Slutlig allokering'!$B$2:$AL$462,MATCH("Hjälpel kraftvärme",'Slutlig allokering'!$B$2:$AL$2,0),FALSE)</f>
        <v>0</v>
      </c>
      <c r="AN7" s="73">
        <f t="shared" si="1"/>
        <v>167.74600000000001</v>
      </c>
      <c r="AO7" s="73">
        <f t="shared" si="2"/>
        <v>167.74600000000001</v>
      </c>
      <c r="AP7" s="73">
        <f>IF(ISERROR(1/VLOOKUP($B7,Leveranser!$B$1:$S$500,MATCH("såld värme (gwh)",Leveranser!$B$1:$S$1,0),FALSE)),"",VLOOKUP($B7,Leveranser!$B$1:$S$500,MATCH("såld värme (gwh)",Leveranser!$B$1:$S$1,0),FALSE))</f>
        <v>121.9</v>
      </c>
      <c r="AQ7" s="73">
        <f>VLOOKUP($B7,Leveranser!$B$1:$Y$500,MATCH("Totalt såld fjärrvärme till andra fjärrvärmeföretag",Leveranser!$B$1:$AA$1,0),FALSE)</f>
        <v>0</v>
      </c>
      <c r="AR7" s="73">
        <f>IF(ISERROR(1/VLOOKUP($B7,Miljö!$B$1:$S$500,MATCH("Såld mängd produktionsspecifik fjärrvärme (GWh)",Miljö!$B$1:$R$1,0),FALSE)),0,VLOOKUP($B7,Miljö!$B$1:$S$500,MATCH("Såld mängd produktionsspecifik fjärrvärme (GWh)",Miljö!$B$1:$R$1,0),FALSE))</f>
        <v>0</v>
      </c>
      <c r="AS7" s="82">
        <f t="shared" si="7"/>
        <v>0.7266939301086166</v>
      </c>
      <c r="AU7" s="73" t="str">
        <f>VLOOKUP($B7,'Miljövärden urval för publ'!$B$2:$I$486,7,FALSE)</f>
        <v>Ja</v>
      </c>
      <c r="AV7" s="73" t="str">
        <f>VLOOKUP($B7,'Miljövärden urval för publ'!$B$2:$I$486,6,FALSE)</f>
        <v>Ja</v>
      </c>
      <c r="AZ7" s="73">
        <f t="shared" si="3"/>
        <v>1.2</v>
      </c>
      <c r="BA7" s="73">
        <f t="shared" si="8"/>
        <v>0</v>
      </c>
      <c r="BB7" s="73">
        <f t="shared" si="4"/>
        <v>154.346</v>
      </c>
      <c r="BC7" s="73">
        <f t="shared" si="5"/>
        <v>0</v>
      </c>
      <c r="BE7" s="73">
        <f t="shared" si="9"/>
        <v>0</v>
      </c>
      <c r="BF7" s="73">
        <f t="shared" si="10"/>
        <v>0</v>
      </c>
      <c r="BH7" s="73">
        <f t="shared" si="6"/>
        <v>154.64600000000002</v>
      </c>
    </row>
    <row r="8" spans="1:60" ht="15" x14ac:dyDescent="0.25">
      <c r="A8" t="s">
        <v>18</v>
      </c>
      <c r="B8" t="s">
        <v>19</v>
      </c>
      <c r="C8" s="73">
        <f>VLOOKUP($B8,'Tillförd energi'!$B$2:$AS$506,MATCH(C$1,'Tillförd energi'!$B$1:$AQ$1,0),FALSE)</f>
        <v>0</v>
      </c>
      <c r="D8" s="73">
        <f>VLOOKUP($B8,'Tillförd energi'!$B$2:$AS$506,MATCH(D$1,'Tillförd energi'!$B$1:$AQ$1,0),FALSE)</f>
        <v>0</v>
      </c>
      <c r="E8" s="73">
        <f>VLOOKUP($B8,'Tillförd energi'!$B$2:$AS$506,MATCH(E$1,'Tillförd energi'!$B$1:$AQ$1,0),FALSE)</f>
        <v>0</v>
      </c>
      <c r="F8" s="73">
        <f>VLOOKUP($B8,'Tillförd energi'!$B$2:$AS$506,MATCH(F$1,'Tillförd energi'!$B$1:$AQ$1,0),FALSE)</f>
        <v>0</v>
      </c>
      <c r="G8" s="73">
        <f>VLOOKUP($B8,'Tillförd energi'!$B$2:$AS$506,MATCH(G$1,'Tillförd energi'!$B$1:$AQ$1,0),FALSE)</f>
        <v>0</v>
      </c>
      <c r="H8" s="73">
        <f>VLOOKUP($B8,'Tillförd energi'!$B$2:$AS$506,MATCH(H$1,'Tillförd energi'!$B$1:$AQ$1,0),FALSE)</f>
        <v>0</v>
      </c>
      <c r="I8" s="73">
        <f>VLOOKUP($B8,'Tillförd energi'!$B$2:$AS$506,MATCH(I$1,'Tillförd energi'!$B$1:$AQ$1,0),FALSE)</f>
        <v>0</v>
      </c>
      <c r="J8" s="73">
        <f>VLOOKUP($B8,'Tillförd energi'!$B$2:$AS$506,MATCH(J$1,'Tillförd energi'!$B$1:$AQ$1,0),FALSE)</f>
        <v>0</v>
      </c>
      <c r="K8" s="73">
        <f>VLOOKUP($B8,'Tillförd energi'!$B$2:$AS$506,MATCH(K$1,'Tillförd energi'!$B$1:$AQ$1,0),FALSE)</f>
        <v>0</v>
      </c>
      <c r="L8" s="73">
        <f>VLOOKUP($B8,'Tillförd energi'!$B$2:$AS$506,MATCH(L$1,'Tillförd energi'!$B$1:$AQ$1,0),FALSE)</f>
        <v>0</v>
      </c>
      <c r="M8" s="73">
        <f>VLOOKUP($B8,'Tillförd energi'!$B$2:$AS$506,MATCH(M$1,'Tillförd energi'!$B$1:$AQ$1,0),FALSE)</f>
        <v>0</v>
      </c>
      <c r="N8" s="73">
        <f>VLOOKUP($B8,'Tillförd energi'!$B$2:$AS$506,MATCH(N$1,'Tillförd energi'!$B$1:$AQ$1,0),FALSE)</f>
        <v>0</v>
      </c>
      <c r="O8" s="73">
        <f>VLOOKUP($B8,'Tillförd energi'!$B$2:$AS$506,MATCH(O$1,'Tillförd energi'!$B$1:$AQ$1,0),FALSE)</f>
        <v>0</v>
      </c>
      <c r="P8" s="73">
        <f>VLOOKUP($B8,'Tillförd energi'!$B$2:$AS$506,MATCH(P$1,'Tillförd energi'!$B$1:$AQ$1,0),FALSE)</f>
        <v>0</v>
      </c>
      <c r="Q8" s="73">
        <f>VLOOKUP($B8,'Tillförd energi'!$B$2:$AS$506,MATCH(Q$1,'Tillförd energi'!$B$1:$AQ$1,0),FALSE)</f>
        <v>0</v>
      </c>
      <c r="R8" s="73">
        <f>VLOOKUP($B8,'Tillförd energi'!$B$2:$AS$506,MATCH(R$1,'Tillförd energi'!$B$1:$AQ$1,0),FALSE)</f>
        <v>0</v>
      </c>
      <c r="S8" s="73">
        <f>VLOOKUP($B8,'Tillförd energi'!$B$2:$AS$506,MATCH(S$1,'Tillförd energi'!$B$1:$AQ$1,0),FALSE)</f>
        <v>0</v>
      </c>
      <c r="T8" s="73">
        <f>VLOOKUP($B8,'Tillförd energi'!$B$2:$AS$506,MATCH(T$1,'Tillförd energi'!$B$1:$AQ$1,0),FALSE)</f>
        <v>0</v>
      </c>
      <c r="U8" s="73">
        <f>VLOOKUP($B8,'Tillförd energi'!$B$2:$AS$506,MATCH(U$1,'Tillförd energi'!$B$1:$AQ$1,0),FALSE)</f>
        <v>0</v>
      </c>
      <c r="V8" s="73">
        <f>VLOOKUP($B8,'Tillförd energi'!$B$2:$AS$506,MATCH(V$1,'Tillförd energi'!$B$1:$AQ$1,0),FALSE)</f>
        <v>0</v>
      </c>
      <c r="W8" s="73">
        <f>VLOOKUP($B8,'Tillförd energi'!$B$2:$AS$506,MATCH(W$1,'Tillförd energi'!$B$1:$AQ$1,0),FALSE)</f>
        <v>0</v>
      </c>
      <c r="X8" s="73">
        <f>VLOOKUP($B8,'Tillförd energi'!$B$2:$AS$506,MATCH(X$1,'Tillförd energi'!$B$1:$AQ$1,0),FALSE)</f>
        <v>0</v>
      </c>
      <c r="Y8" s="73">
        <f>VLOOKUP($B8,'Tillförd energi'!$B$2:$AS$506,MATCH(Y$1,'Tillförd energi'!$B$1:$AQ$1,0),FALSE)</f>
        <v>0</v>
      </c>
      <c r="Z8" s="73">
        <f>VLOOKUP($B8,'Tillförd energi'!$B$2:$AS$506,MATCH(Z$1,'Tillförd energi'!$B$1:$AQ$1,0),FALSE)</f>
        <v>0</v>
      </c>
      <c r="AA8" s="73">
        <f>VLOOKUP($B8,'Tillförd energi'!$B$2:$AS$506,MATCH(AA$1,'Tillförd energi'!$B$1:$AQ$1,0),FALSE)</f>
        <v>0</v>
      </c>
      <c r="AB8" s="73">
        <f>VLOOKUP($B8,'Tillförd energi'!$B$2:$AS$506,MATCH(AB$1,'Tillförd energi'!$B$1:$AQ$1,0),FALSE)</f>
        <v>0</v>
      </c>
      <c r="AC8" s="73">
        <f>VLOOKUP($B8,'Tillförd energi'!$B$2:$AS$506,MATCH(AC$1,'Tillförd energi'!$B$1:$AQ$1,0),FALSE)</f>
        <v>0</v>
      </c>
      <c r="AD8" s="73">
        <f>VLOOKUP($B8,'Tillförd energi'!$B$2:$AS$506,MATCH(AD$1,'Tillförd energi'!$B$1:$AQ$1,0),FALSE)</f>
        <v>0</v>
      </c>
      <c r="AF8" s="73">
        <f>VLOOKUP($B8,'Tillförd energi'!$B$2:$AS$506,MATCH(AF$1,'Tillförd energi'!$B$1:$AQ$1,0),FALSE)</f>
        <v>0</v>
      </c>
      <c r="AH8" s="73">
        <f>IFERROR(VLOOKUP(B8,Miljö!$B$1:$S$476,9,FALSE)/1,0)</f>
        <v>0</v>
      </c>
      <c r="AJ8" s="81" t="str">
        <f>IFERROR(VLOOKUP($B8,Miljö!$B$1:$S$500,MATCH("hjälpel exklusive kraftvärme (GWh)",Miljö!$B$1:$V$1,0),FALSE)/1,"")</f>
        <v/>
      </c>
      <c r="AK8" s="81">
        <f t="shared" si="0"/>
        <v>0</v>
      </c>
      <c r="AL8" s="81">
        <f>VLOOKUP($B8,'Slutlig allokering'!$B$2:$AL$462,MATCH("Hjälpel kraftvärme",'Slutlig allokering'!$B$2:$AL$2,0),FALSE)</f>
        <v>0</v>
      </c>
      <c r="AN8" s="73">
        <f t="shared" si="1"/>
        <v>0</v>
      </c>
      <c r="AO8" s="73">
        <f t="shared" si="2"/>
        <v>0</v>
      </c>
      <c r="AP8" s="73" t="str">
        <f>IF(ISERROR(1/VLOOKUP($B8,Leveranser!$B$1:$S$500,MATCH("såld värme (gwh)",Leveranser!$B$1:$S$1,0),FALSE)),"",VLOOKUP($B8,Leveranser!$B$1:$S$500,MATCH("såld värme (gwh)",Leveranser!$B$1:$S$1,0),FALSE))</f>
        <v/>
      </c>
      <c r="AQ8" s="73">
        <f>VLOOKUP($B8,Leveranser!$B$1:$Y$500,MATCH("Totalt såld fjärrvärme till andra fjärrvärmeföretag",Leveranser!$B$1:$AA$1,0),FALSE)</f>
        <v>0</v>
      </c>
      <c r="AR8" s="73">
        <f>IF(ISERROR(1/VLOOKUP($B8,Miljö!$B$1:$S$500,MATCH("Såld mängd produktionsspecifik fjärrvärme (GWh)",Miljö!$B$1:$R$1,0),FALSE)),0,VLOOKUP($B8,Miljö!$B$1:$S$500,MATCH("Såld mängd produktionsspecifik fjärrvärme (GWh)",Miljö!$B$1:$R$1,0),FALSE))</f>
        <v>0</v>
      </c>
      <c r="AS8" s="82" t="str">
        <f t="shared" si="7"/>
        <v/>
      </c>
      <c r="AU8" s="73" t="str">
        <f>VLOOKUP($B8,'Miljövärden urval för publ'!$B$2:$I$486,7,FALSE)</f>
        <v>Nej</v>
      </c>
      <c r="AV8" s="73" t="str">
        <f>VLOOKUP($B8,'Miljövärden urval för publ'!$B$2:$I$486,6,FALSE)</f>
        <v>Nej</v>
      </c>
      <c r="AZ8" s="73">
        <f t="shared" si="3"/>
        <v>0</v>
      </c>
      <c r="BA8" s="73">
        <f t="shared" si="8"/>
        <v>0</v>
      </c>
      <c r="BB8" s="73">
        <f t="shared" si="4"/>
        <v>0</v>
      </c>
      <c r="BC8" s="73">
        <f t="shared" si="5"/>
        <v>0</v>
      </c>
      <c r="BE8" s="73">
        <f t="shared" si="9"/>
        <v>0</v>
      </c>
      <c r="BF8" s="73">
        <f t="shared" si="10"/>
        <v>0</v>
      </c>
      <c r="BH8" s="73">
        <f t="shared" si="6"/>
        <v>0</v>
      </c>
    </row>
    <row r="9" spans="1:60" ht="15" x14ac:dyDescent="0.25">
      <c r="A9" t="s">
        <v>18</v>
      </c>
      <c r="B9" t="s">
        <v>21</v>
      </c>
      <c r="C9" s="73">
        <f>VLOOKUP($B9,'Tillförd energi'!$B$2:$AS$506,MATCH(C$1,'Tillförd energi'!$B$1:$AQ$1,0),FALSE)</f>
        <v>0</v>
      </c>
      <c r="D9" s="73">
        <f>VLOOKUP($B9,'Tillförd energi'!$B$2:$AS$506,MATCH(D$1,'Tillförd energi'!$B$1:$AQ$1,0),FALSE)</f>
        <v>0</v>
      </c>
      <c r="E9" s="73">
        <f>VLOOKUP($B9,'Tillförd energi'!$B$2:$AS$506,MATCH(E$1,'Tillförd energi'!$B$1:$AQ$1,0),FALSE)</f>
        <v>0</v>
      </c>
      <c r="F9" s="73">
        <f>VLOOKUP($B9,'Tillförd energi'!$B$2:$AS$506,MATCH(F$1,'Tillförd energi'!$B$1:$AQ$1,0),FALSE)</f>
        <v>0</v>
      </c>
      <c r="G9" s="73">
        <f>VLOOKUP($B9,'Tillförd energi'!$B$2:$AS$506,MATCH(G$1,'Tillförd energi'!$B$1:$AQ$1,0),FALSE)</f>
        <v>0</v>
      </c>
      <c r="H9" s="73">
        <f>VLOOKUP($B9,'Tillförd energi'!$B$2:$AS$506,MATCH(H$1,'Tillförd energi'!$B$1:$AQ$1,0),FALSE)</f>
        <v>0</v>
      </c>
      <c r="I9" s="73">
        <f>VLOOKUP($B9,'Tillförd energi'!$B$2:$AS$506,MATCH(I$1,'Tillförd energi'!$B$1:$AQ$1,0),FALSE)</f>
        <v>0</v>
      </c>
      <c r="J9" s="73">
        <f>VLOOKUP($B9,'Tillförd energi'!$B$2:$AS$506,MATCH(J$1,'Tillförd energi'!$B$1:$AQ$1,0),FALSE)</f>
        <v>0</v>
      </c>
      <c r="K9" s="73">
        <f>VLOOKUP($B9,'Tillförd energi'!$B$2:$AS$506,MATCH(K$1,'Tillförd energi'!$B$1:$AQ$1,0),FALSE)</f>
        <v>0</v>
      </c>
      <c r="L9" s="73">
        <f>VLOOKUP($B9,'Tillförd energi'!$B$2:$AS$506,MATCH(L$1,'Tillförd energi'!$B$1:$AQ$1,0),FALSE)</f>
        <v>0</v>
      </c>
      <c r="M9" s="73">
        <f>VLOOKUP($B9,'Tillförd energi'!$B$2:$AS$506,MATCH(M$1,'Tillförd energi'!$B$1:$AQ$1,0),FALSE)</f>
        <v>0</v>
      </c>
      <c r="N9" s="73">
        <f>VLOOKUP($B9,'Tillförd energi'!$B$2:$AS$506,MATCH(N$1,'Tillförd energi'!$B$1:$AQ$1,0),FALSE)</f>
        <v>0</v>
      </c>
      <c r="O9" s="73">
        <f>VLOOKUP($B9,'Tillförd energi'!$B$2:$AS$506,MATCH(O$1,'Tillförd energi'!$B$1:$AQ$1,0),FALSE)</f>
        <v>0</v>
      </c>
      <c r="P9" s="73">
        <f>VLOOKUP($B9,'Tillförd energi'!$B$2:$AS$506,MATCH(P$1,'Tillförd energi'!$B$1:$AQ$1,0),FALSE)</f>
        <v>0</v>
      </c>
      <c r="Q9" s="73">
        <f>VLOOKUP($B9,'Tillförd energi'!$B$2:$AS$506,MATCH(Q$1,'Tillförd energi'!$B$1:$AQ$1,0),FALSE)</f>
        <v>0</v>
      </c>
      <c r="R9" s="73">
        <f>VLOOKUP($B9,'Tillförd energi'!$B$2:$AS$506,MATCH(R$1,'Tillförd energi'!$B$1:$AQ$1,0),FALSE)</f>
        <v>0</v>
      </c>
      <c r="S9" s="73">
        <f>VLOOKUP($B9,'Tillförd energi'!$B$2:$AS$506,MATCH(S$1,'Tillförd energi'!$B$1:$AQ$1,0),FALSE)</f>
        <v>0</v>
      </c>
      <c r="T9" s="73">
        <f>VLOOKUP($B9,'Tillförd energi'!$B$2:$AS$506,MATCH(T$1,'Tillförd energi'!$B$1:$AQ$1,0),FALSE)</f>
        <v>0</v>
      </c>
      <c r="U9" s="73">
        <f>VLOOKUP($B9,'Tillförd energi'!$B$2:$AS$506,MATCH(U$1,'Tillförd energi'!$B$1:$AQ$1,0),FALSE)</f>
        <v>0</v>
      </c>
      <c r="V9" s="73">
        <f>VLOOKUP($B9,'Tillförd energi'!$B$2:$AS$506,MATCH(V$1,'Tillförd energi'!$B$1:$AQ$1,0),FALSE)</f>
        <v>0</v>
      </c>
      <c r="W9" s="73">
        <f>VLOOKUP($B9,'Tillförd energi'!$B$2:$AS$506,MATCH(W$1,'Tillförd energi'!$B$1:$AQ$1,0),FALSE)</f>
        <v>0</v>
      </c>
      <c r="X9" s="73">
        <f>VLOOKUP($B9,'Tillförd energi'!$B$2:$AS$506,MATCH(X$1,'Tillförd energi'!$B$1:$AQ$1,0),FALSE)</f>
        <v>0</v>
      </c>
      <c r="Y9" s="73">
        <f>VLOOKUP($B9,'Tillförd energi'!$B$2:$AS$506,MATCH(Y$1,'Tillförd energi'!$B$1:$AQ$1,0),FALSE)</f>
        <v>0</v>
      </c>
      <c r="Z9" s="73">
        <f>VLOOKUP($B9,'Tillförd energi'!$B$2:$AS$506,MATCH(Z$1,'Tillförd energi'!$B$1:$AQ$1,0),FALSE)</f>
        <v>0</v>
      </c>
      <c r="AA9" s="73">
        <f>VLOOKUP($B9,'Tillförd energi'!$B$2:$AS$506,MATCH(AA$1,'Tillförd energi'!$B$1:$AQ$1,0),FALSE)</f>
        <v>0</v>
      </c>
      <c r="AB9" s="73">
        <f>VLOOKUP($B9,'Tillförd energi'!$B$2:$AS$506,MATCH(AB$1,'Tillförd energi'!$B$1:$AQ$1,0),FALSE)</f>
        <v>0</v>
      </c>
      <c r="AC9" s="73">
        <f>VLOOKUP($B9,'Tillförd energi'!$B$2:$AS$506,MATCH(AC$1,'Tillförd energi'!$B$1:$AQ$1,0),FALSE)</f>
        <v>0</v>
      </c>
      <c r="AD9" s="73">
        <f>VLOOKUP($B9,'Tillförd energi'!$B$2:$AS$506,MATCH(AD$1,'Tillförd energi'!$B$1:$AQ$1,0),FALSE)</f>
        <v>0</v>
      </c>
      <c r="AF9" s="73">
        <f>VLOOKUP($B9,'Tillförd energi'!$B$2:$AS$506,MATCH(AF$1,'Tillförd energi'!$B$1:$AQ$1,0),FALSE)</f>
        <v>0</v>
      </c>
      <c r="AH9" s="73">
        <f>IFERROR(VLOOKUP(B9,Miljö!$B$1:$S$476,9,FALSE)/1,0)</f>
        <v>0</v>
      </c>
      <c r="AJ9" s="81" t="str">
        <f>IFERROR(VLOOKUP($B9,Miljö!$B$1:$S$500,MATCH("hjälpel exklusive kraftvärme (GWh)",Miljö!$B$1:$V$1,0),FALSE)/1,"")</f>
        <v/>
      </c>
      <c r="AK9" s="81">
        <f t="shared" si="0"/>
        <v>0</v>
      </c>
      <c r="AL9" s="81">
        <f>VLOOKUP($B9,'Slutlig allokering'!$B$2:$AL$462,MATCH("Hjälpel kraftvärme",'Slutlig allokering'!$B$2:$AL$2,0),FALSE)</f>
        <v>0</v>
      </c>
      <c r="AN9" s="73">
        <f t="shared" si="1"/>
        <v>0</v>
      </c>
      <c r="AO9" s="73">
        <f t="shared" si="2"/>
        <v>0</v>
      </c>
      <c r="AP9" s="73" t="str">
        <f>IF(ISERROR(1/VLOOKUP($B9,Leveranser!$B$1:$S$500,MATCH("såld värme (gwh)",Leveranser!$B$1:$S$1,0),FALSE)),"",VLOOKUP($B9,Leveranser!$B$1:$S$500,MATCH("såld värme (gwh)",Leveranser!$B$1:$S$1,0),FALSE))</f>
        <v/>
      </c>
      <c r="AQ9" s="73">
        <f>VLOOKUP($B9,Leveranser!$B$1:$Y$500,MATCH("Totalt såld fjärrvärme till andra fjärrvärmeföretag",Leveranser!$B$1:$AA$1,0),FALSE)</f>
        <v>0</v>
      </c>
      <c r="AR9" s="73">
        <f>IF(ISERROR(1/VLOOKUP($B9,Miljö!$B$1:$S$500,MATCH("Såld mängd produktionsspecifik fjärrvärme (GWh)",Miljö!$B$1:$R$1,0),FALSE)),0,VLOOKUP($B9,Miljö!$B$1:$S$500,MATCH("Såld mängd produktionsspecifik fjärrvärme (GWh)",Miljö!$B$1:$R$1,0),FALSE))</f>
        <v>0</v>
      </c>
      <c r="AS9" s="82" t="str">
        <f t="shared" si="7"/>
        <v/>
      </c>
      <c r="AU9" s="73" t="str">
        <f>VLOOKUP($B9,'Miljövärden urval för publ'!$B$2:$I$486,7,FALSE)</f>
        <v>Nej</v>
      </c>
      <c r="AV9" s="73" t="str">
        <f>VLOOKUP($B9,'Miljövärden urval för publ'!$B$2:$I$486,6,FALSE)</f>
        <v>Nej</v>
      </c>
      <c r="AZ9" s="73">
        <f t="shared" si="3"/>
        <v>0</v>
      </c>
      <c r="BA9" s="73">
        <f t="shared" si="8"/>
        <v>0</v>
      </c>
      <c r="BB9" s="73">
        <f t="shared" si="4"/>
        <v>0</v>
      </c>
      <c r="BC9" s="73">
        <f t="shared" si="5"/>
        <v>0</v>
      </c>
      <c r="BE9" s="73">
        <f t="shared" si="9"/>
        <v>0</v>
      </c>
      <c r="BF9" s="73">
        <f t="shared" si="10"/>
        <v>0</v>
      </c>
      <c r="BH9" s="73">
        <f t="shared" si="6"/>
        <v>0</v>
      </c>
    </row>
    <row r="10" spans="1:60" ht="15" x14ac:dyDescent="0.25">
      <c r="A10" t="s">
        <v>18</v>
      </c>
      <c r="B10" t="s">
        <v>22</v>
      </c>
      <c r="C10" s="73">
        <f>VLOOKUP($B10,'Tillförd energi'!$B$2:$AS$506,MATCH(C$1,'Tillförd energi'!$B$1:$AQ$1,0),FALSE)</f>
        <v>0</v>
      </c>
      <c r="D10" s="73">
        <f>VLOOKUP($B10,'Tillförd energi'!$B$2:$AS$506,MATCH(D$1,'Tillförd energi'!$B$1:$AQ$1,0),FALSE)</f>
        <v>0</v>
      </c>
      <c r="E10" s="73">
        <f>VLOOKUP($B10,'Tillförd energi'!$B$2:$AS$506,MATCH(E$1,'Tillförd energi'!$B$1:$AQ$1,0),FALSE)</f>
        <v>0</v>
      </c>
      <c r="F10" s="73">
        <f>VLOOKUP($B10,'Tillförd energi'!$B$2:$AS$506,MATCH(F$1,'Tillförd energi'!$B$1:$AQ$1,0),FALSE)</f>
        <v>0</v>
      </c>
      <c r="G10" s="73">
        <f>VLOOKUP($B10,'Tillförd energi'!$B$2:$AS$506,MATCH(G$1,'Tillförd energi'!$B$1:$AQ$1,0),FALSE)</f>
        <v>0</v>
      </c>
      <c r="H10" s="73">
        <f>VLOOKUP($B10,'Tillförd energi'!$B$2:$AS$506,MATCH(H$1,'Tillförd energi'!$B$1:$AQ$1,0),FALSE)</f>
        <v>0</v>
      </c>
      <c r="I10" s="73">
        <f>VLOOKUP($B10,'Tillförd energi'!$B$2:$AS$506,MATCH(I$1,'Tillförd energi'!$B$1:$AQ$1,0),FALSE)</f>
        <v>0</v>
      </c>
      <c r="J10" s="73">
        <f>VLOOKUP($B10,'Tillförd energi'!$B$2:$AS$506,MATCH(J$1,'Tillförd energi'!$B$1:$AQ$1,0),FALSE)</f>
        <v>0</v>
      </c>
      <c r="K10" s="73">
        <f>VLOOKUP($B10,'Tillförd energi'!$B$2:$AS$506,MATCH(K$1,'Tillförd energi'!$B$1:$AQ$1,0),FALSE)</f>
        <v>0</v>
      </c>
      <c r="L10" s="73">
        <f>VLOOKUP($B10,'Tillförd energi'!$B$2:$AS$506,MATCH(L$1,'Tillförd energi'!$B$1:$AQ$1,0),FALSE)</f>
        <v>0</v>
      </c>
      <c r="M10" s="73">
        <f>VLOOKUP($B10,'Tillförd energi'!$B$2:$AS$506,MATCH(M$1,'Tillförd energi'!$B$1:$AQ$1,0),FALSE)</f>
        <v>0</v>
      </c>
      <c r="N10" s="73">
        <f>VLOOKUP($B10,'Tillförd energi'!$B$2:$AS$506,MATCH(N$1,'Tillförd energi'!$B$1:$AQ$1,0),FALSE)</f>
        <v>0</v>
      </c>
      <c r="O10" s="73">
        <f>VLOOKUP($B10,'Tillförd energi'!$B$2:$AS$506,MATCH(O$1,'Tillförd energi'!$B$1:$AQ$1,0),FALSE)</f>
        <v>0</v>
      </c>
      <c r="P10" s="73">
        <f>VLOOKUP($B10,'Tillförd energi'!$B$2:$AS$506,MATCH(P$1,'Tillförd energi'!$B$1:$AQ$1,0),FALSE)</f>
        <v>0</v>
      </c>
      <c r="Q10" s="73">
        <f>VLOOKUP($B10,'Tillförd energi'!$B$2:$AS$506,MATCH(Q$1,'Tillförd energi'!$B$1:$AQ$1,0),FALSE)</f>
        <v>0</v>
      </c>
      <c r="R10" s="73">
        <f>VLOOKUP($B10,'Tillförd energi'!$B$2:$AS$506,MATCH(R$1,'Tillförd energi'!$B$1:$AQ$1,0),FALSE)</f>
        <v>0</v>
      </c>
      <c r="S10" s="73">
        <f>VLOOKUP($B10,'Tillförd energi'!$B$2:$AS$506,MATCH(S$1,'Tillförd energi'!$B$1:$AQ$1,0),FALSE)</f>
        <v>0</v>
      </c>
      <c r="T10" s="73">
        <f>VLOOKUP($B10,'Tillförd energi'!$B$2:$AS$506,MATCH(T$1,'Tillförd energi'!$B$1:$AQ$1,0),FALSE)</f>
        <v>0</v>
      </c>
      <c r="U10" s="73">
        <f>VLOOKUP($B10,'Tillförd energi'!$B$2:$AS$506,MATCH(U$1,'Tillförd energi'!$B$1:$AQ$1,0),FALSE)</f>
        <v>0</v>
      </c>
      <c r="V10" s="73">
        <f>VLOOKUP($B10,'Tillförd energi'!$B$2:$AS$506,MATCH(V$1,'Tillförd energi'!$B$1:$AQ$1,0),FALSE)</f>
        <v>0</v>
      </c>
      <c r="W10" s="73">
        <f>VLOOKUP($B10,'Tillförd energi'!$B$2:$AS$506,MATCH(W$1,'Tillförd energi'!$B$1:$AQ$1,0),FALSE)</f>
        <v>0</v>
      </c>
      <c r="X10" s="73">
        <f>VLOOKUP($B10,'Tillförd energi'!$B$2:$AS$506,MATCH(X$1,'Tillförd energi'!$B$1:$AQ$1,0),FALSE)</f>
        <v>0</v>
      </c>
      <c r="Y10" s="73">
        <f>VLOOKUP($B10,'Tillförd energi'!$B$2:$AS$506,MATCH(Y$1,'Tillförd energi'!$B$1:$AQ$1,0),FALSE)</f>
        <v>0</v>
      </c>
      <c r="Z10" s="73">
        <f>VLOOKUP($B10,'Tillförd energi'!$B$2:$AS$506,MATCH(Z$1,'Tillförd energi'!$B$1:$AQ$1,0),FALSE)</f>
        <v>0</v>
      </c>
      <c r="AA10" s="73">
        <f>VLOOKUP($B10,'Tillförd energi'!$B$2:$AS$506,MATCH(AA$1,'Tillförd energi'!$B$1:$AQ$1,0),FALSE)</f>
        <v>0</v>
      </c>
      <c r="AB10" s="73">
        <f>VLOOKUP($B10,'Tillförd energi'!$B$2:$AS$506,MATCH(AB$1,'Tillförd energi'!$B$1:$AQ$1,0),FALSE)</f>
        <v>0</v>
      </c>
      <c r="AC10" s="73">
        <f>VLOOKUP($B10,'Tillförd energi'!$B$2:$AS$506,MATCH(AC$1,'Tillförd energi'!$B$1:$AQ$1,0),FALSE)</f>
        <v>0</v>
      </c>
      <c r="AD10" s="73">
        <f>VLOOKUP($B10,'Tillförd energi'!$B$2:$AS$506,MATCH(AD$1,'Tillförd energi'!$B$1:$AQ$1,0),FALSE)</f>
        <v>0</v>
      </c>
      <c r="AF10" s="73">
        <f>VLOOKUP($B10,'Tillförd energi'!$B$2:$AS$506,MATCH(AF$1,'Tillförd energi'!$B$1:$AQ$1,0),FALSE)</f>
        <v>0</v>
      </c>
      <c r="AH10" s="73">
        <f>IFERROR(VLOOKUP(B10,Miljö!$B$1:$S$476,9,FALSE)/1,0)</f>
        <v>0</v>
      </c>
      <c r="AJ10" s="81" t="str">
        <f>IFERROR(VLOOKUP($B10,Miljö!$B$1:$S$500,MATCH("hjälpel exklusive kraftvärme (GWh)",Miljö!$B$1:$V$1,0),FALSE)/1,"")</f>
        <v/>
      </c>
      <c r="AK10" s="81">
        <f t="shared" si="0"/>
        <v>0</v>
      </c>
      <c r="AL10" s="81">
        <f>VLOOKUP($B10,'Slutlig allokering'!$B$2:$AL$462,MATCH("Hjälpel kraftvärme",'Slutlig allokering'!$B$2:$AL$2,0),FALSE)</f>
        <v>0</v>
      </c>
      <c r="AN10" s="73">
        <f t="shared" si="1"/>
        <v>0</v>
      </c>
      <c r="AO10" s="73">
        <f t="shared" si="2"/>
        <v>0</v>
      </c>
      <c r="AP10" s="73" t="str">
        <f>IF(ISERROR(1/VLOOKUP($B10,Leveranser!$B$1:$S$500,MATCH("såld värme (gwh)",Leveranser!$B$1:$S$1,0),FALSE)),"",VLOOKUP($B10,Leveranser!$B$1:$S$500,MATCH("såld värme (gwh)",Leveranser!$B$1:$S$1,0),FALSE))</f>
        <v/>
      </c>
      <c r="AQ10" s="73">
        <f>VLOOKUP($B10,Leveranser!$B$1:$Y$500,MATCH("Totalt såld fjärrvärme till andra fjärrvärmeföretag",Leveranser!$B$1:$AA$1,0),FALSE)</f>
        <v>0</v>
      </c>
      <c r="AR10" s="73">
        <f>IF(ISERROR(1/VLOOKUP($B10,Miljö!$B$1:$S$500,MATCH("Såld mängd produktionsspecifik fjärrvärme (GWh)",Miljö!$B$1:$R$1,0),FALSE)),0,VLOOKUP($B10,Miljö!$B$1:$S$500,MATCH("Såld mängd produktionsspecifik fjärrvärme (GWh)",Miljö!$B$1:$R$1,0),FALSE))</f>
        <v>0</v>
      </c>
      <c r="AS10" s="82" t="str">
        <f t="shared" si="7"/>
        <v/>
      </c>
      <c r="AU10" s="73" t="str">
        <f>VLOOKUP($B10,'Miljövärden urval för publ'!$B$2:$I$486,7,FALSE)</f>
        <v>Nej</v>
      </c>
      <c r="AV10" s="73" t="str">
        <f>VLOOKUP($B10,'Miljövärden urval för publ'!$B$2:$I$486,6,FALSE)</f>
        <v>Nej</v>
      </c>
      <c r="AZ10" s="73">
        <f t="shared" si="3"/>
        <v>0</v>
      </c>
      <c r="BA10" s="73">
        <f t="shared" si="8"/>
        <v>0</v>
      </c>
      <c r="BB10" s="73">
        <f t="shared" si="4"/>
        <v>0</v>
      </c>
      <c r="BC10" s="73">
        <f t="shared" si="5"/>
        <v>0</v>
      </c>
      <c r="BE10" s="73">
        <f t="shared" si="9"/>
        <v>0</v>
      </c>
      <c r="BF10" s="73">
        <f t="shared" si="10"/>
        <v>0</v>
      </c>
      <c r="BH10" s="73">
        <f t="shared" si="6"/>
        <v>0</v>
      </c>
    </row>
    <row r="11" spans="1:60" ht="15" x14ac:dyDescent="0.25">
      <c r="A11" t="s">
        <v>23</v>
      </c>
      <c r="B11" t="s">
        <v>24</v>
      </c>
      <c r="C11" s="73">
        <f>VLOOKUP($B11,'Tillförd energi'!$B$2:$AS$506,MATCH(C$1,'Tillförd energi'!$B$1:$AQ$1,0),FALSE)</f>
        <v>0</v>
      </c>
      <c r="D11" s="73">
        <f>VLOOKUP($B11,'Tillförd energi'!$B$2:$AS$506,MATCH(D$1,'Tillförd energi'!$B$1:$AQ$1,0),FALSE)</f>
        <v>0</v>
      </c>
      <c r="E11" s="73">
        <f>VLOOKUP($B11,'Tillförd energi'!$B$2:$AS$506,MATCH(E$1,'Tillförd energi'!$B$1:$AQ$1,0),FALSE)</f>
        <v>0</v>
      </c>
      <c r="F11" s="73">
        <f>VLOOKUP($B11,'Tillförd energi'!$B$2:$AS$506,MATCH(F$1,'Tillförd energi'!$B$1:$AQ$1,0),FALSE)</f>
        <v>0</v>
      </c>
      <c r="G11" s="73">
        <f>VLOOKUP($B11,'Tillförd energi'!$B$2:$AS$506,MATCH(G$1,'Tillförd energi'!$B$1:$AQ$1,0),FALSE)</f>
        <v>0</v>
      </c>
      <c r="H11" s="73">
        <f>VLOOKUP($B11,'Tillförd energi'!$B$2:$AS$506,MATCH(H$1,'Tillförd energi'!$B$1:$AQ$1,0),FALSE)</f>
        <v>0</v>
      </c>
      <c r="I11" s="73">
        <f>VLOOKUP($B11,'Tillförd energi'!$B$2:$AS$506,MATCH(I$1,'Tillförd energi'!$B$1:$AQ$1,0),FALSE)</f>
        <v>0</v>
      </c>
      <c r="J11" s="73">
        <f>VLOOKUP($B11,'Tillförd energi'!$B$2:$AS$506,MATCH(J$1,'Tillförd energi'!$B$1:$AQ$1,0),FALSE)</f>
        <v>0</v>
      </c>
      <c r="K11" s="73">
        <f>VLOOKUP($B11,'Tillförd energi'!$B$2:$AS$506,MATCH(K$1,'Tillförd energi'!$B$1:$AQ$1,0),FALSE)</f>
        <v>0</v>
      </c>
      <c r="L11" s="73">
        <f>VLOOKUP($B11,'Tillförd energi'!$B$2:$AS$506,MATCH(L$1,'Tillförd energi'!$B$1:$AQ$1,0),FALSE)</f>
        <v>3</v>
      </c>
      <c r="M11" s="73">
        <f>VLOOKUP($B11,'Tillförd energi'!$B$2:$AS$506,MATCH(M$1,'Tillförd energi'!$B$1:$AQ$1,0),FALSE)</f>
        <v>60</v>
      </c>
      <c r="N11" s="73">
        <f>VLOOKUP($B11,'Tillförd energi'!$B$2:$AS$506,MATCH(N$1,'Tillförd energi'!$B$1:$AQ$1,0),FALSE)</f>
        <v>2</v>
      </c>
      <c r="O11" s="73">
        <f>VLOOKUP($B11,'Tillförd energi'!$B$2:$AS$506,MATCH(O$1,'Tillförd energi'!$B$1:$AQ$1,0),FALSE)</f>
        <v>25</v>
      </c>
      <c r="P11" s="73">
        <f>VLOOKUP($B11,'Tillförd energi'!$B$2:$AS$506,MATCH(P$1,'Tillförd energi'!$B$1:$AQ$1,0),FALSE)</f>
        <v>6.5</v>
      </c>
      <c r="Q11" s="73">
        <f>VLOOKUP($B11,'Tillförd energi'!$B$2:$AS$506,MATCH(Q$1,'Tillförd energi'!$B$1:$AQ$1,0),FALSE)</f>
        <v>3.7</v>
      </c>
      <c r="R11" s="73">
        <f>VLOOKUP($B11,'Tillförd energi'!$B$2:$AS$506,MATCH(R$1,'Tillförd energi'!$B$1:$AQ$1,0),FALSE)</f>
        <v>0</v>
      </c>
      <c r="S11" s="73">
        <f>VLOOKUP($B11,'Tillförd energi'!$B$2:$AS$506,MATCH(S$1,'Tillförd energi'!$B$1:$AQ$1,0),FALSE)</f>
        <v>0</v>
      </c>
      <c r="T11" s="73">
        <f>VLOOKUP($B11,'Tillförd energi'!$B$2:$AS$506,MATCH(T$1,'Tillförd energi'!$B$1:$AQ$1,0),FALSE)</f>
        <v>0</v>
      </c>
      <c r="U11" s="73">
        <f>VLOOKUP($B11,'Tillförd energi'!$B$2:$AS$506,MATCH(U$1,'Tillförd energi'!$B$1:$AQ$1,0),FALSE)</f>
        <v>0</v>
      </c>
      <c r="V11" s="73">
        <f>VLOOKUP($B11,'Tillförd energi'!$B$2:$AS$506,MATCH(V$1,'Tillförd energi'!$B$1:$AQ$1,0),FALSE)</f>
        <v>6.7</v>
      </c>
      <c r="W11" s="73">
        <f>VLOOKUP($B11,'Tillförd energi'!$B$2:$AS$506,MATCH(W$1,'Tillförd energi'!$B$1:$AQ$1,0),FALSE)</f>
        <v>3</v>
      </c>
      <c r="X11" s="73">
        <f>VLOOKUP($B11,'Tillförd energi'!$B$2:$AS$506,MATCH(X$1,'Tillförd energi'!$B$1:$AQ$1,0),FALSE)</f>
        <v>0</v>
      </c>
      <c r="Y11" s="73">
        <f>VLOOKUP($B11,'Tillförd energi'!$B$2:$AS$506,MATCH(Y$1,'Tillförd energi'!$B$1:$AQ$1,0),FALSE)</f>
        <v>0</v>
      </c>
      <c r="Z11" s="73">
        <f>VLOOKUP($B11,'Tillförd energi'!$B$2:$AS$506,MATCH(Z$1,'Tillförd energi'!$B$1:$AQ$1,0),FALSE)</f>
        <v>0</v>
      </c>
      <c r="AA11" s="73">
        <f>VLOOKUP($B11,'Tillförd energi'!$B$2:$AS$506,MATCH(AA$1,'Tillförd energi'!$B$1:$AQ$1,0),FALSE)</f>
        <v>0</v>
      </c>
      <c r="AB11" s="73">
        <f>VLOOKUP($B11,'Tillförd energi'!$B$2:$AS$506,MATCH(AB$1,'Tillförd energi'!$B$1:$AQ$1,0),FALSE)</f>
        <v>16.600000000000001</v>
      </c>
      <c r="AC11" s="73">
        <f>VLOOKUP($B11,'Tillförd energi'!$B$2:$AS$506,MATCH(AC$1,'Tillförd energi'!$B$1:$AQ$1,0),FALSE)</f>
        <v>0.2</v>
      </c>
      <c r="AD11" s="73">
        <f>VLOOKUP($B11,'Tillförd energi'!$B$2:$AS$506,MATCH(AD$1,'Tillförd energi'!$B$1:$AQ$1,0),FALSE)</f>
        <v>0</v>
      </c>
      <c r="AF11" s="73">
        <f>VLOOKUP($B11,'Tillförd energi'!$B$2:$AS$506,MATCH(AF$1,'Tillförd energi'!$B$1:$AQ$1,0),FALSE)</f>
        <v>2.8</v>
      </c>
      <c r="AH11" s="73">
        <f>IFERROR(VLOOKUP(B11,Miljö!$B$1:$S$476,9,FALSE)/1,0)</f>
        <v>0</v>
      </c>
      <c r="AJ11" s="81">
        <f>IFERROR(VLOOKUP($B11,Miljö!$B$1:$S$500,MATCH("hjälpel exklusive kraftvärme (GWh)",Miljö!$B$1:$V$1,0),FALSE)/1,"")</f>
        <v>2.8</v>
      </c>
      <c r="AK11" s="81">
        <f t="shared" si="0"/>
        <v>2.8</v>
      </c>
      <c r="AL11" s="81">
        <f>VLOOKUP($B11,'Slutlig allokering'!$B$2:$AL$462,MATCH("Hjälpel kraftvärme",'Slutlig allokering'!$B$2:$AL$2,0),FALSE)</f>
        <v>0</v>
      </c>
      <c r="AN11" s="73">
        <f t="shared" si="1"/>
        <v>129.5</v>
      </c>
      <c r="AO11" s="73">
        <f t="shared" si="2"/>
        <v>129.5</v>
      </c>
      <c r="AP11" s="73">
        <f>IF(ISERROR(1/VLOOKUP($B11,Leveranser!$B$1:$S$500,MATCH("såld värme (gwh)",Leveranser!$B$1:$S$1,0),FALSE)),"",VLOOKUP($B11,Leveranser!$B$1:$S$500,MATCH("såld värme (gwh)",Leveranser!$B$1:$S$1,0),FALSE))</f>
        <v>96.3</v>
      </c>
      <c r="AQ11" s="73">
        <f>VLOOKUP($B11,Leveranser!$B$1:$Y$500,MATCH("Totalt såld fjärrvärme till andra fjärrvärmeföretag",Leveranser!$B$1:$AA$1,0),FALSE)</f>
        <v>0</v>
      </c>
      <c r="AR11" s="73">
        <f>IF(ISERROR(1/VLOOKUP($B11,Miljö!$B$1:$S$500,MATCH("Såld mängd produktionsspecifik fjärrvärme (GWh)",Miljö!$B$1:$R$1,0),FALSE)),0,VLOOKUP($B11,Miljö!$B$1:$S$500,MATCH("Såld mängd produktionsspecifik fjärrvärme (GWh)",Miljö!$B$1:$R$1,0),FALSE))</f>
        <v>0</v>
      </c>
      <c r="AS11" s="82">
        <f t="shared" si="7"/>
        <v>0.74362934362934363</v>
      </c>
      <c r="AU11" s="73" t="str">
        <f>VLOOKUP($B11,'Miljövärden urval för publ'!$B$2:$I$486,7,FALSE)</f>
        <v>Ja</v>
      </c>
      <c r="AV11" s="73" t="str">
        <f>VLOOKUP($B11,'Miljövärden urval för publ'!$B$2:$I$486,6,FALSE)</f>
        <v>Nej</v>
      </c>
      <c r="AZ11" s="73">
        <f t="shared" si="3"/>
        <v>2.8</v>
      </c>
      <c r="BA11" s="73">
        <f t="shared" si="8"/>
        <v>3</v>
      </c>
      <c r="BB11" s="73">
        <f t="shared" si="4"/>
        <v>96.5</v>
      </c>
      <c r="BC11" s="73">
        <f t="shared" si="5"/>
        <v>3.7</v>
      </c>
      <c r="BE11" s="73">
        <f t="shared" si="9"/>
        <v>0</v>
      </c>
      <c r="BF11" s="73">
        <f t="shared" si="10"/>
        <v>0</v>
      </c>
      <c r="BH11" s="73">
        <f t="shared" si="6"/>
        <v>109.9</v>
      </c>
    </row>
    <row r="12" spans="1:60" ht="15" x14ac:dyDescent="0.25">
      <c r="A12" t="s">
        <v>25</v>
      </c>
      <c r="B12" t="s">
        <v>26</v>
      </c>
      <c r="C12" s="73">
        <f>VLOOKUP($B12,'Tillförd energi'!$B$2:$AS$506,MATCH(C$1,'Tillförd energi'!$B$1:$AQ$1,0),FALSE)</f>
        <v>0</v>
      </c>
      <c r="D12" s="73">
        <f>VLOOKUP($B12,'Tillförd energi'!$B$2:$AS$506,MATCH(D$1,'Tillförd energi'!$B$1:$AQ$1,0),FALSE)</f>
        <v>0</v>
      </c>
      <c r="E12" s="73">
        <f>VLOOKUP($B12,'Tillförd energi'!$B$2:$AS$506,MATCH(E$1,'Tillförd energi'!$B$1:$AQ$1,0),FALSE)</f>
        <v>0</v>
      </c>
      <c r="F12" s="73">
        <f>VLOOKUP($B12,'Tillförd energi'!$B$2:$AS$506,MATCH(F$1,'Tillförd energi'!$B$1:$AQ$1,0),FALSE)</f>
        <v>0</v>
      </c>
      <c r="G12" s="73">
        <f>VLOOKUP($B12,'Tillförd energi'!$B$2:$AS$506,MATCH(G$1,'Tillförd energi'!$B$1:$AQ$1,0),FALSE)</f>
        <v>0</v>
      </c>
      <c r="H12" s="73">
        <f>VLOOKUP($B12,'Tillförd energi'!$B$2:$AS$506,MATCH(H$1,'Tillförd energi'!$B$1:$AQ$1,0),FALSE)</f>
        <v>0</v>
      </c>
      <c r="I12" s="73">
        <f>VLOOKUP($B12,'Tillförd energi'!$B$2:$AS$506,MATCH(I$1,'Tillförd energi'!$B$1:$AQ$1,0),FALSE)</f>
        <v>0</v>
      </c>
      <c r="J12" s="73">
        <f>VLOOKUP($B12,'Tillförd energi'!$B$2:$AS$506,MATCH(J$1,'Tillförd energi'!$B$1:$AQ$1,0),FALSE)</f>
        <v>0</v>
      </c>
      <c r="K12" s="73">
        <f>VLOOKUP($B12,'Tillförd energi'!$B$2:$AS$506,MATCH(K$1,'Tillförd energi'!$B$1:$AQ$1,0),FALSE)</f>
        <v>0</v>
      </c>
      <c r="L12" s="73">
        <f>VLOOKUP($B12,'Tillförd energi'!$B$2:$AS$506,MATCH(L$1,'Tillförd energi'!$B$1:$AQ$1,0),FALSE)</f>
        <v>0</v>
      </c>
      <c r="M12" s="73">
        <f>VLOOKUP($B12,'Tillförd energi'!$B$2:$AS$506,MATCH(M$1,'Tillförd energi'!$B$1:$AQ$1,0),FALSE)</f>
        <v>0</v>
      </c>
      <c r="N12" s="73">
        <f>VLOOKUP($B12,'Tillförd energi'!$B$2:$AS$506,MATCH(N$1,'Tillförd energi'!$B$1:$AQ$1,0),FALSE)</f>
        <v>0</v>
      </c>
      <c r="O12" s="73">
        <f>VLOOKUP($B12,'Tillförd energi'!$B$2:$AS$506,MATCH(O$1,'Tillförd energi'!$B$1:$AQ$1,0),FALSE)</f>
        <v>0</v>
      </c>
      <c r="P12" s="73">
        <f>VLOOKUP($B12,'Tillförd energi'!$B$2:$AS$506,MATCH(P$1,'Tillförd energi'!$B$1:$AQ$1,0),FALSE)</f>
        <v>0</v>
      </c>
      <c r="Q12" s="73">
        <f>VLOOKUP($B12,'Tillförd energi'!$B$2:$AS$506,MATCH(Q$1,'Tillförd energi'!$B$1:$AQ$1,0),FALSE)</f>
        <v>0</v>
      </c>
      <c r="R12" s="73">
        <f>VLOOKUP($B12,'Tillförd energi'!$B$2:$AS$506,MATCH(R$1,'Tillförd energi'!$B$1:$AQ$1,0),FALSE)</f>
        <v>0</v>
      </c>
      <c r="S12" s="73">
        <f>VLOOKUP($B12,'Tillförd energi'!$B$2:$AS$506,MATCH(S$1,'Tillförd energi'!$B$1:$AQ$1,0),FALSE)</f>
        <v>0</v>
      </c>
      <c r="T12" s="73">
        <f>VLOOKUP($B12,'Tillförd energi'!$B$2:$AS$506,MATCH(T$1,'Tillförd energi'!$B$1:$AQ$1,0),FALSE)</f>
        <v>0</v>
      </c>
      <c r="U12" s="73">
        <f>VLOOKUP($B12,'Tillförd energi'!$B$2:$AS$506,MATCH(U$1,'Tillförd energi'!$B$1:$AQ$1,0),FALSE)</f>
        <v>0</v>
      </c>
      <c r="V12" s="73">
        <f>VLOOKUP($B12,'Tillförd energi'!$B$2:$AS$506,MATCH(V$1,'Tillförd energi'!$B$1:$AQ$1,0),FALSE)</f>
        <v>0</v>
      </c>
      <c r="W12" s="73">
        <f>VLOOKUP($B12,'Tillförd energi'!$B$2:$AS$506,MATCH(W$1,'Tillförd energi'!$B$1:$AQ$1,0),FALSE)</f>
        <v>0</v>
      </c>
      <c r="X12" s="73">
        <f>VLOOKUP($B12,'Tillförd energi'!$B$2:$AS$506,MATCH(X$1,'Tillförd energi'!$B$1:$AQ$1,0),FALSE)</f>
        <v>0</v>
      </c>
      <c r="Y12" s="73">
        <f>VLOOKUP($B12,'Tillförd energi'!$B$2:$AS$506,MATCH(Y$1,'Tillförd energi'!$B$1:$AQ$1,0),FALSE)</f>
        <v>0</v>
      </c>
      <c r="Z12" s="73">
        <f>VLOOKUP($B12,'Tillförd energi'!$B$2:$AS$506,MATCH(Z$1,'Tillförd energi'!$B$1:$AQ$1,0),FALSE)</f>
        <v>0</v>
      </c>
      <c r="AA12" s="73">
        <f>VLOOKUP($B12,'Tillförd energi'!$B$2:$AS$506,MATCH(AA$1,'Tillförd energi'!$B$1:$AQ$1,0),FALSE)</f>
        <v>0</v>
      </c>
      <c r="AB12" s="73">
        <f>VLOOKUP($B12,'Tillförd energi'!$B$2:$AS$506,MATCH(AB$1,'Tillförd energi'!$B$1:$AQ$1,0),FALSE)</f>
        <v>0</v>
      </c>
      <c r="AC12" s="73">
        <f>VLOOKUP($B12,'Tillförd energi'!$B$2:$AS$506,MATCH(AC$1,'Tillförd energi'!$B$1:$AQ$1,0),FALSE)</f>
        <v>0</v>
      </c>
      <c r="AD12" s="73">
        <f>VLOOKUP($B12,'Tillförd energi'!$B$2:$AS$506,MATCH(AD$1,'Tillförd energi'!$B$1:$AQ$1,0),FALSE)</f>
        <v>0</v>
      </c>
      <c r="AF12" s="73">
        <f>VLOOKUP($B12,'Tillförd energi'!$B$2:$AS$506,MATCH(AF$1,'Tillförd energi'!$B$1:$AQ$1,0),FALSE)</f>
        <v>0</v>
      </c>
      <c r="AH12" s="73">
        <f>IFERROR(VLOOKUP(B12,Miljö!$B$1:$S$476,9,FALSE)/1,0)</f>
        <v>0</v>
      </c>
      <c r="AJ12" s="81" t="str">
        <f>IFERROR(VLOOKUP($B12,Miljö!$B$1:$S$500,MATCH("hjälpel exklusive kraftvärme (GWh)",Miljö!$B$1:$V$1,0),FALSE)/1,"")</f>
        <v/>
      </c>
      <c r="AK12" s="81">
        <f t="shared" si="0"/>
        <v>0</v>
      </c>
      <c r="AL12" s="81">
        <f>VLOOKUP($B12,'Slutlig allokering'!$B$2:$AL$462,MATCH("Hjälpel kraftvärme",'Slutlig allokering'!$B$2:$AL$2,0),FALSE)</f>
        <v>0</v>
      </c>
      <c r="AN12" s="73">
        <f t="shared" si="1"/>
        <v>0</v>
      </c>
      <c r="AO12" s="73">
        <f t="shared" si="2"/>
        <v>0</v>
      </c>
      <c r="AP12" s="73" t="str">
        <f>IF(ISERROR(1/VLOOKUP($B12,Leveranser!$B$1:$S$500,MATCH("såld värme (gwh)",Leveranser!$B$1:$S$1,0),FALSE)),"",VLOOKUP($B12,Leveranser!$B$1:$S$500,MATCH("såld värme (gwh)",Leveranser!$B$1:$S$1,0),FALSE))</f>
        <v/>
      </c>
      <c r="AQ12" s="73">
        <f>VLOOKUP($B12,Leveranser!$B$1:$Y$500,MATCH("Totalt såld fjärrvärme till andra fjärrvärmeföretag",Leveranser!$B$1:$AA$1,0),FALSE)</f>
        <v>0</v>
      </c>
      <c r="AR12" s="73">
        <f>IF(ISERROR(1/VLOOKUP($B12,Miljö!$B$1:$S$500,MATCH("Såld mängd produktionsspecifik fjärrvärme (GWh)",Miljö!$B$1:$R$1,0),FALSE)),0,VLOOKUP($B12,Miljö!$B$1:$S$500,MATCH("Såld mängd produktionsspecifik fjärrvärme (GWh)",Miljö!$B$1:$R$1,0),FALSE))</f>
        <v>0</v>
      </c>
      <c r="AS12" s="82" t="str">
        <f t="shared" si="7"/>
        <v/>
      </c>
      <c r="AU12" s="73" t="str">
        <f>VLOOKUP($B12,'Miljövärden urval för publ'!$B$2:$I$486,7,FALSE)</f>
        <v>Nej</v>
      </c>
      <c r="AV12" s="73" t="str">
        <f>VLOOKUP($B12,'Miljövärden urval för publ'!$B$2:$I$486,6,FALSE)</f>
        <v>Nej</v>
      </c>
      <c r="AZ12" s="73">
        <f t="shared" si="3"/>
        <v>0</v>
      </c>
      <c r="BA12" s="73">
        <f t="shared" si="8"/>
        <v>0</v>
      </c>
      <c r="BB12" s="73">
        <f t="shared" si="4"/>
        <v>0</v>
      </c>
      <c r="BC12" s="73">
        <f t="shared" si="5"/>
        <v>0</v>
      </c>
      <c r="BE12" s="73">
        <f t="shared" si="9"/>
        <v>0</v>
      </c>
      <c r="BF12" s="73">
        <f t="shared" si="10"/>
        <v>0</v>
      </c>
      <c r="BH12" s="73">
        <f t="shared" si="6"/>
        <v>0</v>
      </c>
    </row>
    <row r="13" spans="1:60" ht="15" x14ac:dyDescent="0.25">
      <c r="A13" t="s">
        <v>27</v>
      </c>
      <c r="B13" t="s">
        <v>28</v>
      </c>
      <c r="C13" s="73">
        <f>VLOOKUP($B13,'Tillförd energi'!$B$2:$AS$506,MATCH(C$1,'Tillförd energi'!$B$1:$AQ$1,0),FALSE)</f>
        <v>0</v>
      </c>
      <c r="D13" s="73">
        <f>VLOOKUP($B13,'Tillförd energi'!$B$2:$AS$506,MATCH(D$1,'Tillförd energi'!$B$1:$AQ$1,0),FALSE)</f>
        <v>1.8</v>
      </c>
      <c r="E13" s="73">
        <f>VLOOKUP($B13,'Tillförd energi'!$B$2:$AS$506,MATCH(E$1,'Tillförd energi'!$B$1:$AQ$1,0),FALSE)</f>
        <v>0</v>
      </c>
      <c r="F13" s="73">
        <f>VLOOKUP($B13,'Tillförd energi'!$B$2:$AS$506,MATCH(F$1,'Tillförd energi'!$B$1:$AQ$1,0),FALSE)</f>
        <v>3.8</v>
      </c>
      <c r="G13" s="73">
        <f>VLOOKUP($B13,'Tillförd energi'!$B$2:$AS$506,MATCH(G$1,'Tillförd energi'!$B$1:$AQ$1,0),FALSE)</f>
        <v>0</v>
      </c>
      <c r="H13" s="73">
        <f>VLOOKUP($B13,'Tillförd energi'!$B$2:$AS$506,MATCH(H$1,'Tillförd energi'!$B$1:$AQ$1,0),FALSE)</f>
        <v>0</v>
      </c>
      <c r="I13" s="73">
        <f>VLOOKUP($B13,'Tillförd energi'!$B$2:$AS$506,MATCH(I$1,'Tillförd energi'!$B$1:$AQ$1,0),FALSE)</f>
        <v>0</v>
      </c>
      <c r="J13" s="73">
        <f>VLOOKUP($B13,'Tillförd energi'!$B$2:$AS$506,MATCH(J$1,'Tillförd energi'!$B$1:$AQ$1,0),FALSE)</f>
        <v>1.3</v>
      </c>
      <c r="K13" s="73">
        <f>VLOOKUP($B13,'Tillförd energi'!$B$2:$AS$506,MATCH(K$1,'Tillförd energi'!$B$1:$AQ$1,0),FALSE)</f>
        <v>0</v>
      </c>
      <c r="L13" s="73">
        <f>VLOOKUP($B13,'Tillförd energi'!$B$2:$AS$506,MATCH(L$1,'Tillförd energi'!$B$1:$AQ$1,0),FALSE)</f>
        <v>50</v>
      </c>
      <c r="M13" s="73">
        <f>VLOOKUP($B13,'Tillförd energi'!$B$2:$AS$506,MATCH(M$1,'Tillförd energi'!$B$1:$AQ$1,0),FALSE)</f>
        <v>0</v>
      </c>
      <c r="N13" s="73">
        <f>VLOOKUP($B13,'Tillförd energi'!$B$2:$AS$506,MATCH(N$1,'Tillförd energi'!$B$1:$AQ$1,0),FALSE)</f>
        <v>0</v>
      </c>
      <c r="O13" s="73">
        <f>VLOOKUP($B13,'Tillförd energi'!$B$2:$AS$506,MATCH(O$1,'Tillförd energi'!$B$1:$AQ$1,0),FALSE)</f>
        <v>39.4</v>
      </c>
      <c r="P13" s="73">
        <f>VLOOKUP($B13,'Tillförd energi'!$B$2:$AS$506,MATCH(P$1,'Tillförd energi'!$B$1:$AQ$1,0),FALSE)</f>
        <v>0</v>
      </c>
      <c r="Q13" s="73">
        <f>VLOOKUP($B13,'Tillförd energi'!$B$2:$AS$506,MATCH(Q$1,'Tillförd energi'!$B$1:$AQ$1,0),FALSE)</f>
        <v>22.2</v>
      </c>
      <c r="R13" s="73">
        <f>VLOOKUP($B13,'Tillförd energi'!$B$2:$AS$506,MATCH(R$1,'Tillförd energi'!$B$1:$AQ$1,0),FALSE)</f>
        <v>0</v>
      </c>
      <c r="S13" s="73">
        <f>VLOOKUP($B13,'Tillförd energi'!$B$2:$AS$506,MATCH(S$1,'Tillförd energi'!$B$1:$AQ$1,0),FALSE)</f>
        <v>0</v>
      </c>
      <c r="T13" s="73">
        <f>VLOOKUP($B13,'Tillförd energi'!$B$2:$AS$506,MATCH(T$1,'Tillförd energi'!$B$1:$AQ$1,0),FALSE)</f>
        <v>0</v>
      </c>
      <c r="U13" s="73">
        <f>VLOOKUP($B13,'Tillförd energi'!$B$2:$AS$506,MATCH(U$1,'Tillförd energi'!$B$1:$AQ$1,0),FALSE)</f>
        <v>0</v>
      </c>
      <c r="V13" s="73">
        <f>VLOOKUP($B13,'Tillförd energi'!$B$2:$AS$506,MATCH(V$1,'Tillförd energi'!$B$1:$AQ$1,0),FALSE)</f>
        <v>0</v>
      </c>
      <c r="W13" s="73">
        <f>VLOOKUP($B13,'Tillförd energi'!$B$2:$AS$506,MATCH(W$1,'Tillförd energi'!$B$1:$AQ$1,0),FALSE)</f>
        <v>0</v>
      </c>
      <c r="X13" s="73">
        <f>VLOOKUP($B13,'Tillförd energi'!$B$2:$AS$506,MATCH(X$1,'Tillförd energi'!$B$1:$AQ$1,0),FALSE)</f>
        <v>0</v>
      </c>
      <c r="Y13" s="73">
        <f>VLOOKUP($B13,'Tillförd energi'!$B$2:$AS$506,MATCH(Y$1,'Tillförd energi'!$B$1:$AQ$1,0),FALSE)</f>
        <v>0</v>
      </c>
      <c r="Z13" s="73">
        <f>VLOOKUP($B13,'Tillförd energi'!$B$2:$AS$506,MATCH(Z$1,'Tillförd energi'!$B$1:$AQ$1,0),FALSE)</f>
        <v>0</v>
      </c>
      <c r="AA13" s="73">
        <f>VLOOKUP($B13,'Tillförd energi'!$B$2:$AS$506,MATCH(AA$1,'Tillförd energi'!$B$1:$AQ$1,0),FALSE)</f>
        <v>0</v>
      </c>
      <c r="AB13" s="73">
        <f>VLOOKUP($B13,'Tillförd energi'!$B$2:$AS$506,MATCH(AB$1,'Tillförd energi'!$B$1:$AQ$1,0),FALSE)</f>
        <v>21.2</v>
      </c>
      <c r="AC13" s="73">
        <f>VLOOKUP($B13,'Tillförd energi'!$B$2:$AS$506,MATCH(AC$1,'Tillförd energi'!$B$1:$AQ$1,0),FALSE)</f>
        <v>4.2</v>
      </c>
      <c r="AD13" s="73">
        <f>VLOOKUP($B13,'Tillförd energi'!$B$2:$AS$506,MATCH(AD$1,'Tillförd energi'!$B$1:$AQ$1,0),FALSE)</f>
        <v>0</v>
      </c>
      <c r="AF13" s="73">
        <f>VLOOKUP($B13,'Tillförd energi'!$B$2:$AS$506,MATCH(AF$1,'Tillförd energi'!$B$1:$AQ$1,0),FALSE)</f>
        <v>3.1</v>
      </c>
      <c r="AH13" s="73">
        <f>IFERROR(VLOOKUP(B13,Miljö!$B$1:$S$476,9,FALSE)/1,0)</f>
        <v>0</v>
      </c>
      <c r="AJ13" s="81">
        <f>IFERROR(VLOOKUP($B13,Miljö!$B$1:$S$500,MATCH("hjälpel exklusive kraftvärme (GWh)",Miljö!$B$1:$V$1,0),FALSE)/1,"")</f>
        <v>3.1</v>
      </c>
      <c r="AK13" s="81">
        <f t="shared" si="0"/>
        <v>3.1</v>
      </c>
      <c r="AL13" s="81">
        <f>VLOOKUP($B13,'Slutlig allokering'!$B$2:$AL$462,MATCH("Hjälpel kraftvärme",'Slutlig allokering'!$B$2:$AL$2,0),FALSE)</f>
        <v>0</v>
      </c>
      <c r="AN13" s="73">
        <f t="shared" si="1"/>
        <v>146.99999999999997</v>
      </c>
      <c r="AO13" s="73">
        <f t="shared" si="2"/>
        <v>146.99999999999997</v>
      </c>
      <c r="AP13" s="73">
        <f>IF(ISERROR(1/VLOOKUP($B13,Leveranser!$B$1:$S$500,MATCH("såld värme (gwh)",Leveranser!$B$1:$S$1,0),FALSE)),"",VLOOKUP($B13,Leveranser!$B$1:$S$500,MATCH("såld värme (gwh)",Leveranser!$B$1:$S$1,0),FALSE))</f>
        <v>114.7</v>
      </c>
      <c r="AQ13" s="73">
        <f>VLOOKUP($B13,Leveranser!$B$1:$Y$500,MATCH("Totalt såld fjärrvärme till andra fjärrvärmeföretag",Leveranser!$B$1:$AA$1,0),FALSE)</f>
        <v>0</v>
      </c>
      <c r="AR13" s="73">
        <f>IF(ISERROR(1/VLOOKUP($B13,Miljö!$B$1:$S$500,MATCH("Såld mängd produktionsspecifik fjärrvärme (GWh)",Miljö!$B$1:$R$1,0),FALSE)),0,VLOOKUP($B13,Miljö!$B$1:$S$500,MATCH("Såld mängd produktionsspecifik fjärrvärme (GWh)",Miljö!$B$1:$R$1,0),FALSE))</f>
        <v>0</v>
      </c>
      <c r="AS13" s="82">
        <f t="shared" si="7"/>
        <v>0.78027210884353759</v>
      </c>
      <c r="AU13" s="73" t="str">
        <f>VLOOKUP($B13,'Miljövärden urval för publ'!$B$2:$I$486,7,FALSE)</f>
        <v>Ja</v>
      </c>
      <c r="AV13" s="73" t="str">
        <f>VLOOKUP($B13,'Miljövärden urval för publ'!$B$2:$I$486,6,FALSE)</f>
        <v>Ja</v>
      </c>
      <c r="AZ13" s="73">
        <f t="shared" si="3"/>
        <v>3.1</v>
      </c>
      <c r="BA13" s="73">
        <f t="shared" si="8"/>
        <v>0</v>
      </c>
      <c r="BB13" s="73">
        <f t="shared" si="4"/>
        <v>89.4</v>
      </c>
      <c r="BC13" s="73">
        <f t="shared" si="5"/>
        <v>22.2</v>
      </c>
      <c r="BE13" s="73">
        <f t="shared" si="9"/>
        <v>0</v>
      </c>
      <c r="BF13" s="73">
        <f t="shared" si="10"/>
        <v>0</v>
      </c>
      <c r="BH13" s="73">
        <f t="shared" si="6"/>
        <v>111.60000000000001</v>
      </c>
    </row>
    <row r="14" spans="1:60" ht="15" x14ac:dyDescent="0.25">
      <c r="A14" t="s">
        <v>29</v>
      </c>
      <c r="B14" t="s">
        <v>30</v>
      </c>
      <c r="C14" s="73">
        <f>VLOOKUP($B14,'Tillförd energi'!$B$2:$AS$506,MATCH(C$1,'Tillförd energi'!$B$1:$AQ$1,0),FALSE)</f>
        <v>0</v>
      </c>
      <c r="D14" s="73">
        <f>VLOOKUP($B14,'Tillförd energi'!$B$2:$AS$506,MATCH(D$1,'Tillförd energi'!$B$1:$AQ$1,0),FALSE)</f>
        <v>0.2</v>
      </c>
      <c r="E14" s="73">
        <f>VLOOKUP($B14,'Tillförd energi'!$B$2:$AS$506,MATCH(E$1,'Tillförd energi'!$B$1:$AQ$1,0),FALSE)</f>
        <v>0</v>
      </c>
      <c r="F14" s="73">
        <f>VLOOKUP($B14,'Tillförd energi'!$B$2:$AS$506,MATCH(F$1,'Tillförd energi'!$B$1:$AQ$1,0),FALSE)</f>
        <v>0</v>
      </c>
      <c r="G14" s="73">
        <f>VLOOKUP($B14,'Tillförd energi'!$B$2:$AS$506,MATCH(G$1,'Tillförd energi'!$B$1:$AQ$1,0),FALSE)</f>
        <v>0</v>
      </c>
      <c r="H14" s="73">
        <f>VLOOKUP($B14,'Tillförd energi'!$B$2:$AS$506,MATCH(H$1,'Tillförd energi'!$B$1:$AQ$1,0),FALSE)</f>
        <v>0</v>
      </c>
      <c r="I14" s="73">
        <f>VLOOKUP($B14,'Tillförd energi'!$B$2:$AS$506,MATCH(I$1,'Tillförd energi'!$B$1:$AQ$1,0),FALSE)</f>
        <v>0</v>
      </c>
      <c r="J14" s="73">
        <f>VLOOKUP($B14,'Tillförd energi'!$B$2:$AS$506,MATCH(J$1,'Tillförd energi'!$B$1:$AQ$1,0),FALSE)</f>
        <v>0</v>
      </c>
      <c r="K14" s="73">
        <f>VLOOKUP($B14,'Tillförd energi'!$B$2:$AS$506,MATCH(K$1,'Tillförd energi'!$B$1:$AQ$1,0),FALSE)</f>
        <v>0</v>
      </c>
      <c r="L14" s="73">
        <f>VLOOKUP($B14,'Tillförd energi'!$B$2:$AS$506,MATCH(L$1,'Tillförd energi'!$B$1:$AQ$1,0),FALSE)</f>
        <v>0</v>
      </c>
      <c r="M14" s="73">
        <f>VLOOKUP($B14,'Tillförd energi'!$B$2:$AS$506,MATCH(M$1,'Tillförd energi'!$B$1:$AQ$1,0),FALSE)</f>
        <v>0</v>
      </c>
      <c r="N14" s="73">
        <f>VLOOKUP($B14,'Tillförd energi'!$B$2:$AS$506,MATCH(N$1,'Tillförd energi'!$B$1:$AQ$1,0),FALSE)</f>
        <v>0</v>
      </c>
      <c r="O14" s="73">
        <f>VLOOKUP($B14,'Tillförd energi'!$B$2:$AS$506,MATCH(O$1,'Tillförd energi'!$B$1:$AQ$1,0),FALSE)</f>
        <v>0</v>
      </c>
      <c r="P14" s="73">
        <f>VLOOKUP($B14,'Tillförd energi'!$B$2:$AS$506,MATCH(P$1,'Tillförd energi'!$B$1:$AQ$1,0),FALSE)</f>
        <v>0</v>
      </c>
      <c r="Q14" s="73">
        <f>VLOOKUP($B14,'Tillförd energi'!$B$2:$AS$506,MATCH(Q$1,'Tillförd energi'!$B$1:$AQ$1,0),FALSE)</f>
        <v>9.3000000000000007</v>
      </c>
      <c r="R14" s="73">
        <f>VLOOKUP($B14,'Tillförd energi'!$B$2:$AS$506,MATCH(R$1,'Tillförd energi'!$B$1:$AQ$1,0),FALSE)</f>
        <v>0</v>
      </c>
      <c r="S14" s="73">
        <f>VLOOKUP($B14,'Tillförd energi'!$B$2:$AS$506,MATCH(S$1,'Tillförd energi'!$B$1:$AQ$1,0),FALSE)</f>
        <v>0</v>
      </c>
      <c r="T14" s="73">
        <f>VLOOKUP($B14,'Tillförd energi'!$B$2:$AS$506,MATCH(T$1,'Tillförd energi'!$B$1:$AQ$1,0),FALSE)</f>
        <v>0</v>
      </c>
      <c r="U14" s="73">
        <f>VLOOKUP($B14,'Tillförd energi'!$B$2:$AS$506,MATCH(U$1,'Tillförd energi'!$B$1:$AQ$1,0),FALSE)</f>
        <v>0</v>
      </c>
      <c r="V14" s="73">
        <f>VLOOKUP($B14,'Tillförd energi'!$B$2:$AS$506,MATCH(V$1,'Tillförd energi'!$B$1:$AQ$1,0),FALSE)</f>
        <v>0</v>
      </c>
      <c r="W14" s="73">
        <f>VLOOKUP($B14,'Tillförd energi'!$B$2:$AS$506,MATCH(W$1,'Tillförd energi'!$B$1:$AQ$1,0),FALSE)</f>
        <v>0</v>
      </c>
      <c r="X14" s="73">
        <f>VLOOKUP($B14,'Tillförd energi'!$B$2:$AS$506,MATCH(X$1,'Tillförd energi'!$B$1:$AQ$1,0),FALSE)</f>
        <v>0</v>
      </c>
      <c r="Y14" s="73">
        <f>VLOOKUP($B14,'Tillförd energi'!$B$2:$AS$506,MATCH(Y$1,'Tillförd energi'!$B$1:$AQ$1,0),FALSE)</f>
        <v>0</v>
      </c>
      <c r="Z14" s="73">
        <f>VLOOKUP($B14,'Tillförd energi'!$B$2:$AS$506,MATCH(Z$1,'Tillförd energi'!$B$1:$AQ$1,0),FALSE)</f>
        <v>0</v>
      </c>
      <c r="AA14" s="73">
        <f>VLOOKUP($B14,'Tillförd energi'!$B$2:$AS$506,MATCH(AA$1,'Tillförd energi'!$B$1:$AQ$1,0),FALSE)</f>
        <v>0</v>
      </c>
      <c r="AB14" s="73">
        <f>VLOOKUP($B14,'Tillförd energi'!$B$2:$AS$506,MATCH(AB$1,'Tillförd energi'!$B$1:$AQ$1,0),FALSE)</f>
        <v>0</v>
      </c>
      <c r="AC14" s="73">
        <f>VLOOKUP($B14,'Tillförd energi'!$B$2:$AS$506,MATCH(AC$1,'Tillförd energi'!$B$1:$AQ$1,0),FALSE)</f>
        <v>0</v>
      </c>
      <c r="AD14" s="73">
        <f>VLOOKUP($B14,'Tillförd energi'!$B$2:$AS$506,MATCH(AD$1,'Tillförd energi'!$B$1:$AQ$1,0),FALSE)</f>
        <v>0</v>
      </c>
      <c r="AF14" s="73">
        <f>VLOOKUP($B14,'Tillförd energi'!$B$2:$AS$506,MATCH(AF$1,'Tillförd energi'!$B$1:$AQ$1,0),FALSE)</f>
        <v>0.08</v>
      </c>
      <c r="AH14" s="73">
        <f>IFERROR(VLOOKUP(B14,Miljö!$B$1:$S$476,9,FALSE)/1,0)</f>
        <v>0</v>
      </c>
      <c r="AJ14" s="81">
        <f>IFERROR(VLOOKUP($B14,Miljö!$B$1:$S$500,MATCH("hjälpel exklusive kraftvärme (GWh)",Miljö!$B$1:$V$1,0),FALSE)/1,"")</f>
        <v>0.08</v>
      </c>
      <c r="AK14" s="81">
        <f t="shared" si="0"/>
        <v>0.08</v>
      </c>
      <c r="AL14" s="81">
        <f>VLOOKUP($B14,'Slutlig allokering'!$B$2:$AL$462,MATCH("Hjälpel kraftvärme",'Slutlig allokering'!$B$2:$AL$2,0),FALSE)</f>
        <v>0</v>
      </c>
      <c r="AN14" s="73">
        <f t="shared" si="1"/>
        <v>9.58</v>
      </c>
      <c r="AO14" s="73">
        <f t="shared" si="2"/>
        <v>9.58</v>
      </c>
      <c r="AP14" s="73">
        <f>IF(ISERROR(1/VLOOKUP($B14,Leveranser!$B$1:$S$500,MATCH("såld värme (gwh)",Leveranser!$B$1:$S$1,0),FALSE)),"",VLOOKUP($B14,Leveranser!$B$1:$S$500,MATCH("såld värme (gwh)",Leveranser!$B$1:$S$1,0),FALSE))</f>
        <v>8.0500000000000007</v>
      </c>
      <c r="AQ14" s="73">
        <f>VLOOKUP($B14,Leveranser!$B$1:$Y$500,MATCH("Totalt såld fjärrvärme till andra fjärrvärmeföretag",Leveranser!$B$1:$AA$1,0),FALSE)</f>
        <v>0</v>
      </c>
      <c r="AR14" s="73">
        <f>IF(ISERROR(1/VLOOKUP($B14,Miljö!$B$1:$S$500,MATCH("Såld mängd produktionsspecifik fjärrvärme (GWh)",Miljö!$B$1:$R$1,0),FALSE)),0,VLOOKUP($B14,Miljö!$B$1:$S$500,MATCH("Såld mängd produktionsspecifik fjärrvärme (GWh)",Miljö!$B$1:$R$1,0),FALSE))</f>
        <v>0</v>
      </c>
      <c r="AS14" s="82">
        <f t="shared" si="7"/>
        <v>0.84029227557411279</v>
      </c>
      <c r="AU14" s="73" t="str">
        <f>VLOOKUP($B14,'Miljövärden urval för publ'!$B$2:$I$486,7,FALSE)</f>
        <v>Ja</v>
      </c>
      <c r="AV14" s="73" t="str">
        <f>VLOOKUP($B14,'Miljövärden urval för publ'!$B$2:$I$486,6,FALSE)</f>
        <v>Ja</v>
      </c>
      <c r="AZ14" s="73">
        <f t="shared" si="3"/>
        <v>0.08</v>
      </c>
      <c r="BA14" s="73">
        <f t="shared" si="8"/>
        <v>0</v>
      </c>
      <c r="BB14" s="73">
        <f t="shared" si="4"/>
        <v>0</v>
      </c>
      <c r="BC14" s="73">
        <f t="shared" si="5"/>
        <v>9.3000000000000007</v>
      </c>
      <c r="BE14" s="73">
        <f t="shared" si="9"/>
        <v>0</v>
      </c>
      <c r="BF14" s="73">
        <f t="shared" si="10"/>
        <v>0</v>
      </c>
      <c r="BH14" s="73">
        <f t="shared" si="6"/>
        <v>9.3000000000000007</v>
      </c>
    </row>
    <row r="15" spans="1:60" ht="15" x14ac:dyDescent="0.25">
      <c r="A15" t="s">
        <v>31</v>
      </c>
      <c r="B15" t="s">
        <v>32</v>
      </c>
      <c r="C15" s="73">
        <f>VLOOKUP($B15,'Tillförd energi'!$B$2:$AS$506,MATCH(C$1,'Tillförd energi'!$B$1:$AQ$1,0),FALSE)</f>
        <v>0</v>
      </c>
      <c r="D15" s="73">
        <f>VLOOKUP($B15,'Tillförd energi'!$B$2:$AS$506,MATCH(D$1,'Tillförd energi'!$B$1:$AQ$1,0),FALSE)</f>
        <v>0.2</v>
      </c>
      <c r="E15" s="73">
        <f>VLOOKUP($B15,'Tillförd energi'!$B$2:$AS$506,MATCH(E$1,'Tillförd energi'!$B$1:$AQ$1,0),FALSE)</f>
        <v>0</v>
      </c>
      <c r="F15" s="73">
        <f>VLOOKUP($B15,'Tillförd energi'!$B$2:$AS$506,MATCH(F$1,'Tillförd energi'!$B$1:$AQ$1,0),FALSE)</f>
        <v>0</v>
      </c>
      <c r="G15" s="73">
        <f>VLOOKUP($B15,'Tillförd energi'!$B$2:$AS$506,MATCH(G$1,'Tillförd energi'!$B$1:$AQ$1,0),FALSE)</f>
        <v>0</v>
      </c>
      <c r="H15" s="73">
        <f>VLOOKUP($B15,'Tillförd energi'!$B$2:$AS$506,MATCH(H$1,'Tillförd energi'!$B$1:$AQ$1,0),FALSE)</f>
        <v>0</v>
      </c>
      <c r="I15" s="73">
        <f>VLOOKUP($B15,'Tillförd energi'!$B$2:$AS$506,MATCH(I$1,'Tillförd energi'!$B$1:$AQ$1,0),FALSE)</f>
        <v>0</v>
      </c>
      <c r="J15" s="73">
        <f>VLOOKUP($B15,'Tillförd energi'!$B$2:$AS$506,MATCH(J$1,'Tillförd energi'!$B$1:$AQ$1,0),FALSE)</f>
        <v>0</v>
      </c>
      <c r="K15" s="73">
        <f>VLOOKUP($B15,'Tillförd energi'!$B$2:$AS$506,MATCH(K$1,'Tillförd energi'!$B$1:$AQ$1,0),FALSE)</f>
        <v>0</v>
      </c>
      <c r="L15" s="73">
        <f>VLOOKUP($B15,'Tillförd energi'!$B$2:$AS$506,MATCH(L$1,'Tillförd energi'!$B$1:$AQ$1,0),FALSE)</f>
        <v>0</v>
      </c>
      <c r="M15" s="73">
        <f>VLOOKUP($B15,'Tillförd energi'!$B$2:$AS$506,MATCH(M$1,'Tillförd energi'!$B$1:$AQ$1,0),FALSE)</f>
        <v>0</v>
      </c>
      <c r="N15" s="73">
        <f>VLOOKUP($B15,'Tillförd energi'!$B$2:$AS$506,MATCH(N$1,'Tillförd energi'!$B$1:$AQ$1,0),FALSE)</f>
        <v>0</v>
      </c>
      <c r="O15" s="73">
        <f>VLOOKUP($B15,'Tillförd energi'!$B$2:$AS$506,MATCH(O$1,'Tillförd energi'!$B$1:$AQ$1,0),FALSE)</f>
        <v>0</v>
      </c>
      <c r="P15" s="73">
        <f>VLOOKUP($B15,'Tillförd energi'!$B$2:$AS$506,MATCH(P$1,'Tillförd energi'!$B$1:$AQ$1,0),FALSE)</f>
        <v>0</v>
      </c>
      <c r="Q15" s="73">
        <f>VLOOKUP($B15,'Tillförd energi'!$B$2:$AS$506,MATCH(Q$1,'Tillförd energi'!$B$1:$AQ$1,0),FALSE)</f>
        <v>3.8</v>
      </c>
      <c r="R15" s="73">
        <f>VLOOKUP($B15,'Tillförd energi'!$B$2:$AS$506,MATCH(R$1,'Tillförd energi'!$B$1:$AQ$1,0),FALSE)</f>
        <v>0</v>
      </c>
      <c r="S15" s="73">
        <f>VLOOKUP($B15,'Tillförd energi'!$B$2:$AS$506,MATCH(S$1,'Tillförd energi'!$B$1:$AQ$1,0),FALSE)</f>
        <v>0</v>
      </c>
      <c r="T15" s="73">
        <f>VLOOKUP($B15,'Tillförd energi'!$B$2:$AS$506,MATCH(T$1,'Tillförd energi'!$B$1:$AQ$1,0),FALSE)</f>
        <v>0</v>
      </c>
      <c r="U15" s="73">
        <f>VLOOKUP($B15,'Tillförd energi'!$B$2:$AS$506,MATCH(U$1,'Tillförd energi'!$B$1:$AQ$1,0),FALSE)</f>
        <v>0</v>
      </c>
      <c r="V15" s="73">
        <f>VLOOKUP($B15,'Tillförd energi'!$B$2:$AS$506,MATCH(V$1,'Tillförd energi'!$B$1:$AQ$1,0),FALSE)</f>
        <v>0</v>
      </c>
      <c r="W15" s="73">
        <f>VLOOKUP($B15,'Tillförd energi'!$B$2:$AS$506,MATCH(W$1,'Tillförd energi'!$B$1:$AQ$1,0),FALSE)</f>
        <v>0</v>
      </c>
      <c r="X15" s="73">
        <f>VLOOKUP($B15,'Tillförd energi'!$B$2:$AS$506,MATCH(X$1,'Tillförd energi'!$B$1:$AQ$1,0),FALSE)</f>
        <v>0</v>
      </c>
      <c r="Y15" s="73">
        <f>VLOOKUP($B15,'Tillförd energi'!$B$2:$AS$506,MATCH(Y$1,'Tillförd energi'!$B$1:$AQ$1,0),FALSE)</f>
        <v>0</v>
      </c>
      <c r="Z15" s="73">
        <f>VLOOKUP($B15,'Tillförd energi'!$B$2:$AS$506,MATCH(Z$1,'Tillförd energi'!$B$1:$AQ$1,0),FALSE)</f>
        <v>0</v>
      </c>
      <c r="AA15" s="73">
        <f>VLOOKUP($B15,'Tillförd energi'!$B$2:$AS$506,MATCH(AA$1,'Tillförd energi'!$B$1:$AQ$1,0),FALSE)</f>
        <v>0</v>
      </c>
      <c r="AB15" s="73">
        <f>VLOOKUP($B15,'Tillförd energi'!$B$2:$AS$506,MATCH(AB$1,'Tillförd energi'!$B$1:$AQ$1,0),FALSE)</f>
        <v>0</v>
      </c>
      <c r="AC15" s="73">
        <f>VLOOKUP($B15,'Tillförd energi'!$B$2:$AS$506,MATCH(AC$1,'Tillförd energi'!$B$1:$AQ$1,0),FALSE)</f>
        <v>0</v>
      </c>
      <c r="AD15" s="73">
        <f>VLOOKUP($B15,'Tillförd energi'!$B$2:$AS$506,MATCH(AD$1,'Tillförd energi'!$B$1:$AQ$1,0),FALSE)</f>
        <v>0</v>
      </c>
      <c r="AF15" s="73">
        <f>VLOOKUP($B15,'Tillförd energi'!$B$2:$AS$506,MATCH(AF$1,'Tillförd energi'!$B$1:$AQ$1,0),FALSE)</f>
        <v>0.1</v>
      </c>
      <c r="AH15" s="73">
        <f>IFERROR(VLOOKUP(B15,Miljö!$B$1:$S$476,9,FALSE)/1,0)</f>
        <v>0</v>
      </c>
      <c r="AJ15" s="81">
        <f>IFERROR(VLOOKUP($B15,Miljö!$B$1:$S$500,MATCH("hjälpel exklusive kraftvärme (GWh)",Miljö!$B$1:$V$1,0),FALSE)/1,"")</f>
        <v>0.1</v>
      </c>
      <c r="AK15" s="81">
        <f t="shared" si="0"/>
        <v>0.1</v>
      </c>
      <c r="AL15" s="81">
        <f>VLOOKUP($B15,'Slutlig allokering'!$B$2:$AL$462,MATCH("Hjälpel kraftvärme",'Slutlig allokering'!$B$2:$AL$2,0),FALSE)</f>
        <v>0</v>
      </c>
      <c r="AN15" s="73">
        <f t="shared" si="1"/>
        <v>4.0999999999999996</v>
      </c>
      <c r="AO15" s="73">
        <f t="shared" si="2"/>
        <v>4.0999999999999996</v>
      </c>
      <c r="AP15" s="73">
        <f>IF(ISERROR(1/VLOOKUP($B15,Leveranser!$B$1:$S$500,MATCH("såld värme (gwh)",Leveranser!$B$1:$S$1,0),FALSE)),"",VLOOKUP($B15,Leveranser!$B$1:$S$500,MATCH("såld värme (gwh)",Leveranser!$B$1:$S$1,0),FALSE))</f>
        <v>3.3</v>
      </c>
      <c r="AQ15" s="73">
        <f>VLOOKUP($B15,Leveranser!$B$1:$Y$500,MATCH("Totalt såld fjärrvärme till andra fjärrvärmeföretag",Leveranser!$B$1:$AA$1,0),FALSE)</f>
        <v>0</v>
      </c>
      <c r="AR15" s="73">
        <f>IF(ISERROR(1/VLOOKUP($B15,Miljö!$B$1:$S$500,MATCH("Såld mängd produktionsspecifik fjärrvärme (GWh)",Miljö!$B$1:$R$1,0),FALSE)),0,VLOOKUP($B15,Miljö!$B$1:$S$500,MATCH("Såld mängd produktionsspecifik fjärrvärme (GWh)",Miljö!$B$1:$R$1,0),FALSE))</f>
        <v>0</v>
      </c>
      <c r="AS15" s="82">
        <f t="shared" si="7"/>
        <v>0.80487804878048785</v>
      </c>
      <c r="AU15" s="73" t="str">
        <f>VLOOKUP($B15,'Miljövärden urval för publ'!$B$2:$I$486,7,FALSE)</f>
        <v>Ja</v>
      </c>
      <c r="AV15" s="73" t="str">
        <f>VLOOKUP($B15,'Miljövärden urval för publ'!$B$2:$I$486,6,FALSE)</f>
        <v>Nej</v>
      </c>
      <c r="AZ15" s="73">
        <f t="shared" si="3"/>
        <v>0.1</v>
      </c>
      <c r="BA15" s="73">
        <f t="shared" si="8"/>
        <v>0</v>
      </c>
      <c r="BB15" s="73">
        <f t="shared" si="4"/>
        <v>0</v>
      </c>
      <c r="BC15" s="73">
        <f t="shared" si="5"/>
        <v>3.8</v>
      </c>
      <c r="BE15" s="73">
        <f t="shared" si="9"/>
        <v>0</v>
      </c>
      <c r="BF15" s="73">
        <f t="shared" si="10"/>
        <v>0</v>
      </c>
      <c r="BH15" s="73">
        <f t="shared" si="6"/>
        <v>3.8</v>
      </c>
    </row>
    <row r="16" spans="1:60" ht="15" x14ac:dyDescent="0.25">
      <c r="A16" t="s">
        <v>31</v>
      </c>
      <c r="B16" t="s">
        <v>33</v>
      </c>
      <c r="C16" s="73">
        <f>VLOOKUP($B16,'Tillförd energi'!$B$2:$AS$506,MATCH(C$1,'Tillförd energi'!$B$1:$AQ$1,0),FALSE)</f>
        <v>0</v>
      </c>
      <c r="D16" s="73">
        <f>VLOOKUP($B16,'Tillförd energi'!$B$2:$AS$506,MATCH(D$1,'Tillförd energi'!$B$1:$AQ$1,0),FALSE)</f>
        <v>0</v>
      </c>
      <c r="E16" s="73">
        <f>VLOOKUP($B16,'Tillförd energi'!$B$2:$AS$506,MATCH(E$1,'Tillförd energi'!$B$1:$AQ$1,0),FALSE)</f>
        <v>0</v>
      </c>
      <c r="F16" s="73">
        <f>VLOOKUP($B16,'Tillförd energi'!$B$2:$AS$506,MATCH(F$1,'Tillförd energi'!$B$1:$AQ$1,0),FALSE)</f>
        <v>0</v>
      </c>
      <c r="G16" s="73">
        <f>VLOOKUP($B16,'Tillförd energi'!$B$2:$AS$506,MATCH(G$1,'Tillförd energi'!$B$1:$AQ$1,0),FALSE)</f>
        <v>0</v>
      </c>
      <c r="H16" s="73">
        <f>VLOOKUP($B16,'Tillförd energi'!$B$2:$AS$506,MATCH(H$1,'Tillförd energi'!$B$1:$AQ$1,0),FALSE)</f>
        <v>0</v>
      </c>
      <c r="I16" s="73">
        <f>VLOOKUP($B16,'Tillförd energi'!$B$2:$AS$506,MATCH(I$1,'Tillförd energi'!$B$1:$AQ$1,0),FALSE)</f>
        <v>0</v>
      </c>
      <c r="J16" s="73">
        <f>VLOOKUP($B16,'Tillförd energi'!$B$2:$AS$506,MATCH(J$1,'Tillförd energi'!$B$1:$AQ$1,0),FALSE)</f>
        <v>0</v>
      </c>
      <c r="K16" s="73">
        <f>VLOOKUP($B16,'Tillförd energi'!$B$2:$AS$506,MATCH(K$1,'Tillförd energi'!$B$1:$AQ$1,0),FALSE)</f>
        <v>0</v>
      </c>
      <c r="L16" s="73">
        <f>VLOOKUP($B16,'Tillförd energi'!$B$2:$AS$506,MATCH(L$1,'Tillförd energi'!$B$1:$AQ$1,0),FALSE)</f>
        <v>0</v>
      </c>
      <c r="M16" s="73">
        <f>VLOOKUP($B16,'Tillförd energi'!$B$2:$AS$506,MATCH(M$1,'Tillförd energi'!$B$1:$AQ$1,0),FALSE)</f>
        <v>0</v>
      </c>
      <c r="N16" s="73">
        <f>VLOOKUP($B16,'Tillförd energi'!$B$2:$AS$506,MATCH(N$1,'Tillförd energi'!$B$1:$AQ$1,0),FALSE)</f>
        <v>0</v>
      </c>
      <c r="O16" s="73">
        <f>VLOOKUP($B16,'Tillförd energi'!$B$2:$AS$506,MATCH(O$1,'Tillförd energi'!$B$1:$AQ$1,0),FALSE)</f>
        <v>0</v>
      </c>
      <c r="P16" s="73">
        <f>VLOOKUP($B16,'Tillförd energi'!$B$2:$AS$506,MATCH(P$1,'Tillförd energi'!$B$1:$AQ$1,0),FALSE)</f>
        <v>0</v>
      </c>
      <c r="Q16" s="73">
        <f>VLOOKUP($B16,'Tillförd energi'!$B$2:$AS$506,MATCH(Q$1,'Tillförd energi'!$B$1:$AQ$1,0),FALSE)</f>
        <v>0</v>
      </c>
      <c r="R16" s="73">
        <f>VLOOKUP($B16,'Tillförd energi'!$B$2:$AS$506,MATCH(R$1,'Tillförd energi'!$B$1:$AQ$1,0),FALSE)</f>
        <v>0</v>
      </c>
      <c r="S16" s="73">
        <f>VLOOKUP($B16,'Tillförd energi'!$B$2:$AS$506,MATCH(S$1,'Tillförd energi'!$B$1:$AQ$1,0),FALSE)</f>
        <v>0</v>
      </c>
      <c r="T16" s="73">
        <f>VLOOKUP($B16,'Tillförd energi'!$B$2:$AS$506,MATCH(T$1,'Tillförd energi'!$B$1:$AQ$1,0),FALSE)</f>
        <v>0</v>
      </c>
      <c r="U16" s="73">
        <f>VLOOKUP($B16,'Tillförd energi'!$B$2:$AS$506,MATCH(U$1,'Tillförd energi'!$B$1:$AQ$1,0),FALSE)</f>
        <v>0</v>
      </c>
      <c r="V16" s="73">
        <f>VLOOKUP($B16,'Tillförd energi'!$B$2:$AS$506,MATCH(V$1,'Tillförd energi'!$B$1:$AQ$1,0),FALSE)</f>
        <v>0</v>
      </c>
      <c r="W16" s="73">
        <f>VLOOKUP($B16,'Tillförd energi'!$B$2:$AS$506,MATCH(W$1,'Tillförd energi'!$B$1:$AQ$1,0),FALSE)</f>
        <v>0</v>
      </c>
      <c r="X16" s="73">
        <f>VLOOKUP($B16,'Tillförd energi'!$B$2:$AS$506,MATCH(X$1,'Tillförd energi'!$B$1:$AQ$1,0),FALSE)</f>
        <v>0</v>
      </c>
      <c r="Y16" s="73">
        <f>VLOOKUP($B16,'Tillförd energi'!$B$2:$AS$506,MATCH(Y$1,'Tillförd energi'!$B$1:$AQ$1,0),FALSE)</f>
        <v>0</v>
      </c>
      <c r="Z16" s="73">
        <f>VLOOKUP($B16,'Tillförd energi'!$B$2:$AS$506,MATCH(Z$1,'Tillförd energi'!$B$1:$AQ$1,0),FALSE)</f>
        <v>0</v>
      </c>
      <c r="AA16" s="73">
        <f>VLOOKUP($B16,'Tillförd energi'!$B$2:$AS$506,MATCH(AA$1,'Tillförd energi'!$B$1:$AQ$1,0),FALSE)</f>
        <v>0</v>
      </c>
      <c r="AB16" s="73">
        <f>VLOOKUP($B16,'Tillförd energi'!$B$2:$AS$506,MATCH(AB$1,'Tillförd energi'!$B$1:$AQ$1,0),FALSE)</f>
        <v>0</v>
      </c>
      <c r="AC16" s="73">
        <f>VLOOKUP($B16,'Tillförd energi'!$B$2:$AS$506,MATCH(AC$1,'Tillförd energi'!$B$1:$AQ$1,0),FALSE)</f>
        <v>0</v>
      </c>
      <c r="AD16" s="73">
        <f>VLOOKUP($B16,'Tillförd energi'!$B$2:$AS$506,MATCH(AD$1,'Tillförd energi'!$B$1:$AQ$1,0),FALSE)</f>
        <v>0</v>
      </c>
      <c r="AF16" s="73">
        <f>VLOOKUP($B16,'Tillförd energi'!$B$2:$AS$506,MATCH(AF$1,'Tillförd energi'!$B$1:$AQ$1,0),FALSE)</f>
        <v>0</v>
      </c>
      <c r="AH16" s="73">
        <f>IFERROR(VLOOKUP(B16,Miljö!$B$1:$S$476,9,FALSE)/1,0)</f>
        <v>0</v>
      </c>
      <c r="AJ16" s="81" t="str">
        <f>IFERROR(VLOOKUP($B16,Miljö!$B$1:$S$500,MATCH("hjälpel exklusive kraftvärme (GWh)",Miljö!$B$1:$V$1,0),FALSE)/1,"")</f>
        <v/>
      </c>
      <c r="AK16" s="81">
        <f t="shared" si="0"/>
        <v>0</v>
      </c>
      <c r="AL16" s="81">
        <f>VLOOKUP($B16,'Slutlig allokering'!$B$2:$AL$462,MATCH("Hjälpel kraftvärme",'Slutlig allokering'!$B$2:$AL$2,0),FALSE)</f>
        <v>0</v>
      </c>
      <c r="AN16" s="73">
        <f t="shared" si="1"/>
        <v>0</v>
      </c>
      <c r="AO16" s="73">
        <f t="shared" si="2"/>
        <v>0</v>
      </c>
      <c r="AP16" s="73" t="str">
        <f>IF(ISERROR(1/VLOOKUP($B16,Leveranser!$B$1:$S$500,MATCH("såld värme (gwh)",Leveranser!$B$1:$S$1,0),FALSE)),"",VLOOKUP($B16,Leveranser!$B$1:$S$500,MATCH("såld värme (gwh)",Leveranser!$B$1:$S$1,0),FALSE))</f>
        <v/>
      </c>
      <c r="AQ16" s="73">
        <f>VLOOKUP($B16,Leveranser!$B$1:$Y$500,MATCH("Totalt såld fjärrvärme till andra fjärrvärmeföretag",Leveranser!$B$1:$AA$1,0),FALSE)</f>
        <v>0</v>
      </c>
      <c r="AR16" s="73">
        <f>IF(ISERROR(1/VLOOKUP($B16,Miljö!$B$1:$S$500,MATCH("Såld mängd produktionsspecifik fjärrvärme (GWh)",Miljö!$B$1:$R$1,0),FALSE)),0,VLOOKUP($B16,Miljö!$B$1:$S$500,MATCH("Såld mängd produktionsspecifik fjärrvärme (GWh)",Miljö!$B$1:$R$1,0),FALSE))</f>
        <v>0</v>
      </c>
      <c r="AS16" s="82" t="str">
        <f t="shared" si="7"/>
        <v/>
      </c>
      <c r="AU16" s="73" t="str">
        <f>VLOOKUP($B16,'Miljövärden urval för publ'!$B$2:$I$486,7,FALSE)</f>
        <v>Nej</v>
      </c>
      <c r="AV16" s="73" t="str">
        <f>VLOOKUP($B16,'Miljövärden urval för publ'!$B$2:$I$486,6,FALSE)</f>
        <v>Nej</v>
      </c>
      <c r="AZ16" s="73">
        <f t="shared" si="3"/>
        <v>0</v>
      </c>
      <c r="BA16" s="73">
        <f t="shared" si="8"/>
        <v>0</v>
      </c>
      <c r="BB16" s="73">
        <f t="shared" si="4"/>
        <v>0</v>
      </c>
      <c r="BC16" s="73">
        <f t="shared" si="5"/>
        <v>0</v>
      </c>
      <c r="BE16" s="73">
        <f t="shared" si="9"/>
        <v>0</v>
      </c>
      <c r="BF16" s="73">
        <f t="shared" si="10"/>
        <v>0</v>
      </c>
      <c r="BH16" s="73">
        <f t="shared" si="6"/>
        <v>0</v>
      </c>
    </row>
    <row r="17" spans="1:60" ht="15" x14ac:dyDescent="0.25">
      <c r="A17" t="s">
        <v>31</v>
      </c>
      <c r="B17" t="s">
        <v>34</v>
      </c>
      <c r="C17" s="73">
        <f>VLOOKUP($B17,'Tillförd energi'!$B$2:$AS$506,MATCH(C$1,'Tillförd energi'!$B$1:$AQ$1,0),FALSE)</f>
        <v>0</v>
      </c>
      <c r="D17" s="73">
        <f>VLOOKUP($B17,'Tillförd energi'!$B$2:$AS$506,MATCH(D$1,'Tillförd energi'!$B$1:$AQ$1,0),FALSE)</f>
        <v>0</v>
      </c>
      <c r="E17" s="73">
        <f>VLOOKUP($B17,'Tillförd energi'!$B$2:$AS$506,MATCH(E$1,'Tillförd energi'!$B$1:$AQ$1,0),FALSE)</f>
        <v>0</v>
      </c>
      <c r="F17" s="73">
        <f>VLOOKUP($B17,'Tillförd energi'!$B$2:$AS$506,MATCH(F$1,'Tillförd energi'!$B$1:$AQ$1,0),FALSE)</f>
        <v>0</v>
      </c>
      <c r="G17" s="73">
        <f>VLOOKUP($B17,'Tillförd energi'!$B$2:$AS$506,MATCH(G$1,'Tillförd energi'!$B$1:$AQ$1,0),FALSE)</f>
        <v>0</v>
      </c>
      <c r="H17" s="73">
        <f>VLOOKUP($B17,'Tillförd energi'!$B$2:$AS$506,MATCH(H$1,'Tillförd energi'!$B$1:$AQ$1,0),FALSE)</f>
        <v>0</v>
      </c>
      <c r="I17" s="73">
        <f>VLOOKUP($B17,'Tillförd energi'!$B$2:$AS$506,MATCH(I$1,'Tillförd energi'!$B$1:$AQ$1,0),FALSE)</f>
        <v>0</v>
      </c>
      <c r="J17" s="73">
        <f>VLOOKUP($B17,'Tillförd energi'!$B$2:$AS$506,MATCH(J$1,'Tillförd energi'!$B$1:$AQ$1,0),FALSE)</f>
        <v>0</v>
      </c>
      <c r="K17" s="73">
        <f>VLOOKUP($B17,'Tillförd energi'!$B$2:$AS$506,MATCH(K$1,'Tillförd energi'!$B$1:$AQ$1,0),FALSE)</f>
        <v>0</v>
      </c>
      <c r="L17" s="73">
        <f>VLOOKUP($B17,'Tillförd energi'!$B$2:$AS$506,MATCH(L$1,'Tillförd energi'!$B$1:$AQ$1,0),FALSE)</f>
        <v>0</v>
      </c>
      <c r="M17" s="73">
        <f>VLOOKUP($B17,'Tillförd energi'!$B$2:$AS$506,MATCH(M$1,'Tillförd energi'!$B$1:$AQ$1,0),FALSE)</f>
        <v>0</v>
      </c>
      <c r="N17" s="73">
        <f>VLOOKUP($B17,'Tillförd energi'!$B$2:$AS$506,MATCH(N$1,'Tillförd energi'!$B$1:$AQ$1,0),FALSE)</f>
        <v>0</v>
      </c>
      <c r="O17" s="73">
        <f>VLOOKUP($B17,'Tillförd energi'!$B$2:$AS$506,MATCH(O$1,'Tillförd energi'!$B$1:$AQ$1,0),FALSE)</f>
        <v>0</v>
      </c>
      <c r="P17" s="73">
        <f>VLOOKUP($B17,'Tillförd energi'!$B$2:$AS$506,MATCH(P$1,'Tillförd energi'!$B$1:$AQ$1,0),FALSE)</f>
        <v>0</v>
      </c>
      <c r="Q17" s="73">
        <f>VLOOKUP($B17,'Tillförd energi'!$B$2:$AS$506,MATCH(Q$1,'Tillförd energi'!$B$1:$AQ$1,0),FALSE)</f>
        <v>0</v>
      </c>
      <c r="R17" s="73">
        <f>VLOOKUP($B17,'Tillförd energi'!$B$2:$AS$506,MATCH(R$1,'Tillförd energi'!$B$1:$AQ$1,0),FALSE)</f>
        <v>0</v>
      </c>
      <c r="S17" s="73">
        <f>VLOOKUP($B17,'Tillförd energi'!$B$2:$AS$506,MATCH(S$1,'Tillförd energi'!$B$1:$AQ$1,0),FALSE)</f>
        <v>0</v>
      </c>
      <c r="T17" s="73">
        <f>VLOOKUP($B17,'Tillförd energi'!$B$2:$AS$506,MATCH(T$1,'Tillförd energi'!$B$1:$AQ$1,0),FALSE)</f>
        <v>0</v>
      </c>
      <c r="U17" s="73">
        <f>VLOOKUP($B17,'Tillförd energi'!$B$2:$AS$506,MATCH(U$1,'Tillförd energi'!$B$1:$AQ$1,0),FALSE)</f>
        <v>0</v>
      </c>
      <c r="V17" s="73">
        <f>VLOOKUP($B17,'Tillförd energi'!$B$2:$AS$506,MATCH(V$1,'Tillförd energi'!$B$1:$AQ$1,0),FALSE)</f>
        <v>0</v>
      </c>
      <c r="W17" s="73">
        <f>VLOOKUP($B17,'Tillförd energi'!$B$2:$AS$506,MATCH(W$1,'Tillförd energi'!$B$1:$AQ$1,0),FALSE)</f>
        <v>0</v>
      </c>
      <c r="X17" s="73">
        <f>VLOOKUP($B17,'Tillförd energi'!$B$2:$AS$506,MATCH(X$1,'Tillförd energi'!$B$1:$AQ$1,0),FALSE)</f>
        <v>0</v>
      </c>
      <c r="Y17" s="73">
        <f>VLOOKUP($B17,'Tillförd energi'!$B$2:$AS$506,MATCH(Y$1,'Tillförd energi'!$B$1:$AQ$1,0),FALSE)</f>
        <v>0</v>
      </c>
      <c r="Z17" s="73">
        <f>VLOOKUP($B17,'Tillförd energi'!$B$2:$AS$506,MATCH(Z$1,'Tillförd energi'!$B$1:$AQ$1,0),FALSE)</f>
        <v>0</v>
      </c>
      <c r="AA17" s="73">
        <f>VLOOKUP($B17,'Tillförd energi'!$B$2:$AS$506,MATCH(AA$1,'Tillförd energi'!$B$1:$AQ$1,0),FALSE)</f>
        <v>0</v>
      </c>
      <c r="AB17" s="73">
        <f>VLOOKUP($B17,'Tillförd energi'!$B$2:$AS$506,MATCH(AB$1,'Tillförd energi'!$B$1:$AQ$1,0),FALSE)</f>
        <v>0</v>
      </c>
      <c r="AC17" s="73">
        <f>VLOOKUP($B17,'Tillförd energi'!$B$2:$AS$506,MATCH(AC$1,'Tillförd energi'!$B$1:$AQ$1,0),FALSE)</f>
        <v>0</v>
      </c>
      <c r="AD17" s="73">
        <f>VLOOKUP($B17,'Tillförd energi'!$B$2:$AS$506,MATCH(AD$1,'Tillförd energi'!$B$1:$AQ$1,0),FALSE)</f>
        <v>0</v>
      </c>
      <c r="AF17" s="73">
        <f>VLOOKUP($B17,'Tillförd energi'!$B$2:$AS$506,MATCH(AF$1,'Tillförd energi'!$B$1:$AQ$1,0),FALSE)</f>
        <v>0</v>
      </c>
      <c r="AH17" s="73">
        <f>IFERROR(VLOOKUP(B17,Miljö!$B$1:$S$476,9,FALSE)/1,0)</f>
        <v>0</v>
      </c>
      <c r="AJ17" s="81" t="str">
        <f>IFERROR(VLOOKUP($B17,Miljö!$B$1:$S$500,MATCH("hjälpel exklusive kraftvärme (GWh)",Miljö!$B$1:$V$1,0),FALSE)/1,"")</f>
        <v/>
      </c>
      <c r="AK17" s="81">
        <f t="shared" si="0"/>
        <v>0</v>
      </c>
      <c r="AL17" s="81">
        <f>VLOOKUP($B17,'Slutlig allokering'!$B$2:$AL$462,MATCH("Hjälpel kraftvärme",'Slutlig allokering'!$B$2:$AL$2,0),FALSE)</f>
        <v>0</v>
      </c>
      <c r="AN17" s="73">
        <f t="shared" si="1"/>
        <v>0</v>
      </c>
      <c r="AO17" s="73">
        <f t="shared" si="2"/>
        <v>0</v>
      </c>
      <c r="AP17" s="73" t="str">
        <f>IF(ISERROR(1/VLOOKUP($B17,Leveranser!$B$1:$S$500,MATCH("såld värme (gwh)",Leveranser!$B$1:$S$1,0),FALSE)),"",VLOOKUP($B17,Leveranser!$B$1:$S$500,MATCH("såld värme (gwh)",Leveranser!$B$1:$S$1,0),FALSE))</f>
        <v/>
      </c>
      <c r="AQ17" s="73">
        <f>VLOOKUP($B17,Leveranser!$B$1:$Y$500,MATCH("Totalt såld fjärrvärme till andra fjärrvärmeföretag",Leveranser!$B$1:$AA$1,0),FALSE)</f>
        <v>0</v>
      </c>
      <c r="AR17" s="73">
        <f>IF(ISERROR(1/VLOOKUP($B17,Miljö!$B$1:$S$500,MATCH("Såld mängd produktionsspecifik fjärrvärme (GWh)",Miljö!$B$1:$R$1,0),FALSE)),0,VLOOKUP($B17,Miljö!$B$1:$S$500,MATCH("Såld mängd produktionsspecifik fjärrvärme (GWh)",Miljö!$B$1:$R$1,0),FALSE))</f>
        <v>0</v>
      </c>
      <c r="AS17" s="82" t="str">
        <f t="shared" si="7"/>
        <v/>
      </c>
      <c r="AU17" s="73" t="str">
        <f>VLOOKUP($B17,'Miljövärden urval för publ'!$B$2:$I$486,7,FALSE)</f>
        <v>Nej</v>
      </c>
      <c r="AV17" s="73" t="str">
        <f>VLOOKUP($B17,'Miljövärden urval för publ'!$B$2:$I$486,6,FALSE)</f>
        <v>Nej</v>
      </c>
      <c r="AZ17" s="73">
        <f t="shared" si="3"/>
        <v>0</v>
      </c>
      <c r="BA17" s="73">
        <f t="shared" si="8"/>
        <v>0</v>
      </c>
      <c r="BB17" s="73">
        <f t="shared" si="4"/>
        <v>0</v>
      </c>
      <c r="BC17" s="73">
        <f t="shared" si="5"/>
        <v>0</v>
      </c>
      <c r="BE17" s="73">
        <f t="shared" si="9"/>
        <v>0</v>
      </c>
      <c r="BF17" s="73">
        <f t="shared" si="10"/>
        <v>0</v>
      </c>
      <c r="BH17" s="73">
        <f t="shared" si="6"/>
        <v>0</v>
      </c>
    </row>
    <row r="18" spans="1:60" ht="15" x14ac:dyDescent="0.25">
      <c r="A18" t="s">
        <v>31</v>
      </c>
      <c r="B18" t="s">
        <v>35</v>
      </c>
      <c r="C18" s="73">
        <f>VLOOKUP($B18,'Tillförd energi'!$B$2:$AS$506,MATCH(C$1,'Tillförd energi'!$B$1:$AQ$1,0),FALSE)</f>
        <v>0</v>
      </c>
      <c r="D18" s="73">
        <f>VLOOKUP($B18,'Tillförd energi'!$B$2:$AS$506,MATCH(D$1,'Tillförd energi'!$B$1:$AQ$1,0),FALSE)</f>
        <v>0</v>
      </c>
      <c r="E18" s="73">
        <f>VLOOKUP($B18,'Tillförd energi'!$B$2:$AS$506,MATCH(E$1,'Tillförd energi'!$B$1:$AQ$1,0),FALSE)</f>
        <v>0</v>
      </c>
      <c r="F18" s="73">
        <f>VLOOKUP($B18,'Tillförd energi'!$B$2:$AS$506,MATCH(F$1,'Tillförd energi'!$B$1:$AQ$1,0),FALSE)</f>
        <v>0</v>
      </c>
      <c r="G18" s="73">
        <f>VLOOKUP($B18,'Tillförd energi'!$B$2:$AS$506,MATCH(G$1,'Tillförd energi'!$B$1:$AQ$1,0),FALSE)</f>
        <v>0</v>
      </c>
      <c r="H18" s="73">
        <f>VLOOKUP($B18,'Tillförd energi'!$B$2:$AS$506,MATCH(H$1,'Tillförd energi'!$B$1:$AQ$1,0),FALSE)</f>
        <v>0</v>
      </c>
      <c r="I18" s="73">
        <f>VLOOKUP($B18,'Tillförd energi'!$B$2:$AS$506,MATCH(I$1,'Tillförd energi'!$B$1:$AQ$1,0),FALSE)</f>
        <v>0</v>
      </c>
      <c r="J18" s="73">
        <f>VLOOKUP($B18,'Tillförd energi'!$B$2:$AS$506,MATCH(J$1,'Tillförd energi'!$B$1:$AQ$1,0),FALSE)</f>
        <v>0</v>
      </c>
      <c r="K18" s="73">
        <f>VLOOKUP($B18,'Tillförd energi'!$B$2:$AS$506,MATCH(K$1,'Tillförd energi'!$B$1:$AQ$1,0),FALSE)</f>
        <v>0</v>
      </c>
      <c r="L18" s="73">
        <f>VLOOKUP($B18,'Tillförd energi'!$B$2:$AS$506,MATCH(L$1,'Tillförd energi'!$B$1:$AQ$1,0),FALSE)</f>
        <v>0</v>
      </c>
      <c r="M18" s="73">
        <f>VLOOKUP($B18,'Tillförd energi'!$B$2:$AS$506,MATCH(M$1,'Tillförd energi'!$B$1:$AQ$1,0),FALSE)</f>
        <v>0</v>
      </c>
      <c r="N18" s="73">
        <f>VLOOKUP($B18,'Tillförd energi'!$B$2:$AS$506,MATCH(N$1,'Tillförd energi'!$B$1:$AQ$1,0),FALSE)</f>
        <v>0</v>
      </c>
      <c r="O18" s="73">
        <f>VLOOKUP($B18,'Tillförd energi'!$B$2:$AS$506,MATCH(O$1,'Tillförd energi'!$B$1:$AQ$1,0),FALSE)</f>
        <v>0</v>
      </c>
      <c r="P18" s="73">
        <f>VLOOKUP($B18,'Tillförd energi'!$B$2:$AS$506,MATCH(P$1,'Tillförd energi'!$B$1:$AQ$1,0),FALSE)</f>
        <v>0</v>
      </c>
      <c r="Q18" s="73">
        <f>VLOOKUP($B18,'Tillförd energi'!$B$2:$AS$506,MATCH(Q$1,'Tillförd energi'!$B$1:$AQ$1,0),FALSE)</f>
        <v>0</v>
      </c>
      <c r="R18" s="73">
        <f>VLOOKUP($B18,'Tillförd energi'!$B$2:$AS$506,MATCH(R$1,'Tillförd energi'!$B$1:$AQ$1,0),FALSE)</f>
        <v>0</v>
      </c>
      <c r="S18" s="73">
        <f>VLOOKUP($B18,'Tillförd energi'!$B$2:$AS$506,MATCH(S$1,'Tillförd energi'!$B$1:$AQ$1,0),FALSE)</f>
        <v>0</v>
      </c>
      <c r="T18" s="73">
        <f>VLOOKUP($B18,'Tillförd energi'!$B$2:$AS$506,MATCH(T$1,'Tillförd energi'!$B$1:$AQ$1,0),FALSE)</f>
        <v>0</v>
      </c>
      <c r="U18" s="73">
        <f>VLOOKUP($B18,'Tillförd energi'!$B$2:$AS$506,MATCH(U$1,'Tillförd energi'!$B$1:$AQ$1,0),FALSE)</f>
        <v>0</v>
      </c>
      <c r="V18" s="73">
        <f>VLOOKUP($B18,'Tillförd energi'!$B$2:$AS$506,MATCH(V$1,'Tillförd energi'!$B$1:$AQ$1,0),FALSE)</f>
        <v>0</v>
      </c>
      <c r="W18" s="73">
        <f>VLOOKUP($B18,'Tillförd energi'!$B$2:$AS$506,MATCH(W$1,'Tillförd energi'!$B$1:$AQ$1,0),FALSE)</f>
        <v>0</v>
      </c>
      <c r="X18" s="73">
        <f>VLOOKUP($B18,'Tillförd energi'!$B$2:$AS$506,MATCH(X$1,'Tillförd energi'!$B$1:$AQ$1,0),FALSE)</f>
        <v>0</v>
      </c>
      <c r="Y18" s="73">
        <f>VLOOKUP($B18,'Tillförd energi'!$B$2:$AS$506,MATCH(Y$1,'Tillförd energi'!$B$1:$AQ$1,0),FALSE)</f>
        <v>0</v>
      </c>
      <c r="Z18" s="73">
        <f>VLOOKUP($B18,'Tillförd energi'!$B$2:$AS$506,MATCH(Z$1,'Tillförd energi'!$B$1:$AQ$1,0),FALSE)</f>
        <v>0</v>
      </c>
      <c r="AA18" s="73">
        <f>VLOOKUP($B18,'Tillförd energi'!$B$2:$AS$506,MATCH(AA$1,'Tillförd energi'!$B$1:$AQ$1,0),FALSE)</f>
        <v>0</v>
      </c>
      <c r="AB18" s="73">
        <f>VLOOKUP($B18,'Tillförd energi'!$B$2:$AS$506,MATCH(AB$1,'Tillförd energi'!$B$1:$AQ$1,0),FALSE)</f>
        <v>0</v>
      </c>
      <c r="AC18" s="73">
        <f>VLOOKUP($B18,'Tillförd energi'!$B$2:$AS$506,MATCH(AC$1,'Tillförd energi'!$B$1:$AQ$1,0),FALSE)</f>
        <v>0</v>
      </c>
      <c r="AD18" s="73">
        <f>VLOOKUP($B18,'Tillförd energi'!$B$2:$AS$506,MATCH(AD$1,'Tillförd energi'!$B$1:$AQ$1,0),FALSE)</f>
        <v>0</v>
      </c>
      <c r="AF18" s="73">
        <f>VLOOKUP($B18,'Tillförd energi'!$B$2:$AS$506,MATCH(AF$1,'Tillförd energi'!$B$1:$AQ$1,0),FALSE)</f>
        <v>0</v>
      </c>
      <c r="AH18" s="73">
        <f>IFERROR(VLOOKUP(B18,Miljö!$B$1:$S$476,9,FALSE)/1,0)</f>
        <v>0</v>
      </c>
      <c r="AJ18" s="81" t="str">
        <f>IFERROR(VLOOKUP($B18,Miljö!$B$1:$S$500,MATCH("hjälpel exklusive kraftvärme (GWh)",Miljö!$B$1:$V$1,0),FALSE)/1,"")</f>
        <v/>
      </c>
      <c r="AK18" s="81">
        <f t="shared" si="0"/>
        <v>0</v>
      </c>
      <c r="AL18" s="81">
        <f>VLOOKUP($B18,'Slutlig allokering'!$B$2:$AL$462,MATCH("Hjälpel kraftvärme",'Slutlig allokering'!$B$2:$AL$2,0),FALSE)</f>
        <v>0</v>
      </c>
      <c r="AN18" s="73">
        <f t="shared" si="1"/>
        <v>0</v>
      </c>
      <c r="AO18" s="73">
        <f t="shared" si="2"/>
        <v>0</v>
      </c>
      <c r="AP18" s="73" t="str">
        <f>IF(ISERROR(1/VLOOKUP($B18,Leveranser!$B$1:$S$500,MATCH("såld värme (gwh)",Leveranser!$B$1:$S$1,0),FALSE)),"",VLOOKUP($B18,Leveranser!$B$1:$S$500,MATCH("såld värme (gwh)",Leveranser!$B$1:$S$1,0),FALSE))</f>
        <v/>
      </c>
      <c r="AQ18" s="73">
        <f>VLOOKUP($B18,Leveranser!$B$1:$Y$500,MATCH("Totalt såld fjärrvärme till andra fjärrvärmeföretag",Leveranser!$B$1:$AA$1,0),FALSE)</f>
        <v>0</v>
      </c>
      <c r="AR18" s="73">
        <f>IF(ISERROR(1/VLOOKUP($B18,Miljö!$B$1:$S$500,MATCH("Såld mängd produktionsspecifik fjärrvärme (GWh)",Miljö!$B$1:$R$1,0),FALSE)),0,VLOOKUP($B18,Miljö!$B$1:$S$500,MATCH("Såld mängd produktionsspecifik fjärrvärme (GWh)",Miljö!$B$1:$R$1,0),FALSE))</f>
        <v>0</v>
      </c>
      <c r="AS18" s="82" t="str">
        <f t="shared" si="7"/>
        <v/>
      </c>
      <c r="AU18" s="73" t="str">
        <f>VLOOKUP($B18,'Miljövärden urval för publ'!$B$2:$I$486,7,FALSE)</f>
        <v>Nej</v>
      </c>
      <c r="AV18" s="73" t="str">
        <f>VLOOKUP($B18,'Miljövärden urval för publ'!$B$2:$I$486,6,FALSE)</f>
        <v>Nej</v>
      </c>
      <c r="AZ18" s="73">
        <f t="shared" si="3"/>
        <v>0</v>
      </c>
      <c r="BA18" s="73">
        <f t="shared" si="8"/>
        <v>0</v>
      </c>
      <c r="BB18" s="73">
        <f t="shared" si="4"/>
        <v>0</v>
      </c>
      <c r="BC18" s="73">
        <f t="shared" si="5"/>
        <v>0</v>
      </c>
      <c r="BE18" s="73">
        <f t="shared" si="9"/>
        <v>0</v>
      </c>
      <c r="BF18" s="73">
        <f t="shared" si="10"/>
        <v>0</v>
      </c>
      <c r="BH18" s="73">
        <f t="shared" si="6"/>
        <v>0</v>
      </c>
    </row>
    <row r="19" spans="1:60" ht="15" x14ac:dyDescent="0.25">
      <c r="A19" t="s">
        <v>31</v>
      </c>
      <c r="B19" t="s">
        <v>35</v>
      </c>
      <c r="C19" s="73">
        <f>VLOOKUP($B19,'Tillförd energi'!$B$2:$AS$506,MATCH(C$1,'Tillförd energi'!$B$1:$AQ$1,0),FALSE)</f>
        <v>0</v>
      </c>
      <c r="D19" s="73">
        <f>VLOOKUP($B19,'Tillförd energi'!$B$2:$AS$506,MATCH(D$1,'Tillförd energi'!$B$1:$AQ$1,0),FALSE)</f>
        <v>0</v>
      </c>
      <c r="E19" s="73">
        <f>VLOOKUP($B19,'Tillförd energi'!$B$2:$AS$506,MATCH(E$1,'Tillförd energi'!$B$1:$AQ$1,0),FALSE)</f>
        <v>0</v>
      </c>
      <c r="F19" s="73">
        <f>VLOOKUP($B19,'Tillförd energi'!$B$2:$AS$506,MATCH(F$1,'Tillförd energi'!$B$1:$AQ$1,0),FALSE)</f>
        <v>0</v>
      </c>
      <c r="G19" s="73">
        <f>VLOOKUP($B19,'Tillförd energi'!$B$2:$AS$506,MATCH(G$1,'Tillförd energi'!$B$1:$AQ$1,0),FALSE)</f>
        <v>0</v>
      </c>
      <c r="H19" s="73">
        <f>VLOOKUP($B19,'Tillförd energi'!$B$2:$AS$506,MATCH(H$1,'Tillförd energi'!$B$1:$AQ$1,0),FALSE)</f>
        <v>0</v>
      </c>
      <c r="I19" s="73">
        <f>VLOOKUP($B19,'Tillförd energi'!$B$2:$AS$506,MATCH(I$1,'Tillförd energi'!$B$1:$AQ$1,0),FALSE)</f>
        <v>0</v>
      </c>
      <c r="J19" s="73">
        <f>VLOOKUP($B19,'Tillförd energi'!$B$2:$AS$506,MATCH(J$1,'Tillförd energi'!$B$1:$AQ$1,0),FALSE)</f>
        <v>0</v>
      </c>
      <c r="K19" s="73">
        <f>VLOOKUP($B19,'Tillförd energi'!$B$2:$AS$506,MATCH(K$1,'Tillförd energi'!$B$1:$AQ$1,0),FALSE)</f>
        <v>0</v>
      </c>
      <c r="L19" s="73">
        <f>VLOOKUP($B19,'Tillförd energi'!$B$2:$AS$506,MATCH(L$1,'Tillförd energi'!$B$1:$AQ$1,0),FALSE)</f>
        <v>0</v>
      </c>
      <c r="M19" s="73">
        <f>VLOOKUP($B19,'Tillförd energi'!$B$2:$AS$506,MATCH(M$1,'Tillförd energi'!$B$1:$AQ$1,0),FALSE)</f>
        <v>0</v>
      </c>
      <c r="N19" s="73">
        <f>VLOOKUP($B19,'Tillförd energi'!$B$2:$AS$506,MATCH(N$1,'Tillförd energi'!$B$1:$AQ$1,0),FALSE)</f>
        <v>0</v>
      </c>
      <c r="O19" s="73">
        <f>VLOOKUP($B19,'Tillförd energi'!$B$2:$AS$506,MATCH(O$1,'Tillförd energi'!$B$1:$AQ$1,0),FALSE)</f>
        <v>0</v>
      </c>
      <c r="P19" s="73">
        <f>VLOOKUP($B19,'Tillförd energi'!$B$2:$AS$506,MATCH(P$1,'Tillförd energi'!$B$1:$AQ$1,0),FALSE)</f>
        <v>0</v>
      </c>
      <c r="Q19" s="73">
        <f>VLOOKUP($B19,'Tillförd energi'!$B$2:$AS$506,MATCH(Q$1,'Tillförd energi'!$B$1:$AQ$1,0),FALSE)</f>
        <v>0</v>
      </c>
      <c r="R19" s="73">
        <f>VLOOKUP($B19,'Tillförd energi'!$B$2:$AS$506,MATCH(R$1,'Tillförd energi'!$B$1:$AQ$1,0),FALSE)</f>
        <v>0</v>
      </c>
      <c r="S19" s="73">
        <f>VLOOKUP($B19,'Tillförd energi'!$B$2:$AS$506,MATCH(S$1,'Tillförd energi'!$B$1:$AQ$1,0),FALSE)</f>
        <v>0</v>
      </c>
      <c r="T19" s="73">
        <f>VLOOKUP($B19,'Tillförd energi'!$B$2:$AS$506,MATCH(T$1,'Tillförd energi'!$B$1:$AQ$1,0),FALSE)</f>
        <v>0</v>
      </c>
      <c r="U19" s="73">
        <f>VLOOKUP($B19,'Tillförd energi'!$B$2:$AS$506,MATCH(U$1,'Tillförd energi'!$B$1:$AQ$1,0),FALSE)</f>
        <v>0</v>
      </c>
      <c r="V19" s="73">
        <f>VLOOKUP($B19,'Tillförd energi'!$B$2:$AS$506,MATCH(V$1,'Tillförd energi'!$B$1:$AQ$1,0),FALSE)</f>
        <v>0</v>
      </c>
      <c r="W19" s="73">
        <f>VLOOKUP($B19,'Tillförd energi'!$B$2:$AS$506,MATCH(W$1,'Tillförd energi'!$B$1:$AQ$1,0),FALSE)</f>
        <v>0</v>
      </c>
      <c r="X19" s="73">
        <f>VLOOKUP($B19,'Tillförd energi'!$B$2:$AS$506,MATCH(X$1,'Tillförd energi'!$B$1:$AQ$1,0),FALSE)</f>
        <v>0</v>
      </c>
      <c r="Y19" s="73">
        <f>VLOOKUP($B19,'Tillförd energi'!$B$2:$AS$506,MATCH(Y$1,'Tillförd energi'!$B$1:$AQ$1,0),FALSE)</f>
        <v>0</v>
      </c>
      <c r="Z19" s="73">
        <f>VLOOKUP($B19,'Tillförd energi'!$B$2:$AS$506,MATCH(Z$1,'Tillförd energi'!$B$1:$AQ$1,0),FALSE)</f>
        <v>0</v>
      </c>
      <c r="AA19" s="73">
        <f>VLOOKUP($B19,'Tillförd energi'!$B$2:$AS$506,MATCH(AA$1,'Tillförd energi'!$B$1:$AQ$1,0),FALSE)</f>
        <v>0</v>
      </c>
      <c r="AB19" s="73">
        <f>VLOOKUP($B19,'Tillförd energi'!$B$2:$AS$506,MATCH(AB$1,'Tillförd energi'!$B$1:$AQ$1,0),FALSE)</f>
        <v>0</v>
      </c>
      <c r="AC19" s="73">
        <f>VLOOKUP($B19,'Tillförd energi'!$B$2:$AS$506,MATCH(AC$1,'Tillförd energi'!$B$1:$AQ$1,0),FALSE)</f>
        <v>0</v>
      </c>
      <c r="AD19" s="73">
        <f>VLOOKUP($B19,'Tillförd energi'!$B$2:$AS$506,MATCH(AD$1,'Tillförd energi'!$B$1:$AQ$1,0),FALSE)</f>
        <v>0</v>
      </c>
      <c r="AF19" s="73">
        <f>VLOOKUP($B19,'Tillförd energi'!$B$2:$AS$506,MATCH(AF$1,'Tillförd energi'!$B$1:$AQ$1,0),FALSE)</f>
        <v>0</v>
      </c>
      <c r="AH19" s="73">
        <f>IFERROR(VLOOKUP(B19,Miljö!$B$1:$S$476,9,FALSE)/1,0)</f>
        <v>0</v>
      </c>
      <c r="AJ19" s="81" t="str">
        <f>IFERROR(VLOOKUP($B19,Miljö!$B$1:$S$500,MATCH("hjälpel exklusive kraftvärme (GWh)",Miljö!$B$1:$V$1,0),FALSE)/1,"")</f>
        <v/>
      </c>
      <c r="AK19" s="81">
        <f t="shared" si="0"/>
        <v>0</v>
      </c>
      <c r="AL19" s="81">
        <f>VLOOKUP($B19,'Slutlig allokering'!$B$2:$AL$462,MATCH("Hjälpel kraftvärme",'Slutlig allokering'!$B$2:$AL$2,0),FALSE)</f>
        <v>0</v>
      </c>
      <c r="AN19" s="73">
        <f t="shared" si="1"/>
        <v>0</v>
      </c>
      <c r="AO19" s="73">
        <f t="shared" si="2"/>
        <v>0</v>
      </c>
      <c r="AP19" s="73" t="str">
        <f>IF(ISERROR(1/VLOOKUP($B19,Leveranser!$B$1:$S$500,MATCH("såld värme (gwh)",Leveranser!$B$1:$S$1,0),FALSE)),"",VLOOKUP($B19,Leveranser!$B$1:$S$500,MATCH("såld värme (gwh)",Leveranser!$B$1:$S$1,0),FALSE))</f>
        <v/>
      </c>
      <c r="AQ19" s="73">
        <f>VLOOKUP($B19,Leveranser!$B$1:$Y$500,MATCH("Totalt såld fjärrvärme till andra fjärrvärmeföretag",Leveranser!$B$1:$AA$1,0),FALSE)</f>
        <v>0</v>
      </c>
      <c r="AR19" s="73">
        <f>IF(ISERROR(1/VLOOKUP($B19,Miljö!$B$1:$S$500,MATCH("Såld mängd produktionsspecifik fjärrvärme (GWh)",Miljö!$B$1:$R$1,0),FALSE)),0,VLOOKUP($B19,Miljö!$B$1:$S$500,MATCH("Såld mängd produktionsspecifik fjärrvärme (GWh)",Miljö!$B$1:$R$1,0),FALSE))</f>
        <v>0</v>
      </c>
      <c r="AS19" s="82" t="str">
        <f t="shared" si="7"/>
        <v/>
      </c>
      <c r="AU19" s="73" t="str">
        <f>VLOOKUP($B19,'Miljövärden urval för publ'!$B$2:$I$486,7,FALSE)</f>
        <v>Nej</v>
      </c>
      <c r="AV19" s="73" t="str">
        <f>VLOOKUP($B19,'Miljövärden urval för publ'!$B$2:$I$486,6,FALSE)</f>
        <v>Nej</v>
      </c>
      <c r="AZ19" s="73">
        <f t="shared" si="3"/>
        <v>0</v>
      </c>
      <c r="BA19" s="73">
        <f t="shared" si="8"/>
        <v>0</v>
      </c>
      <c r="BB19" s="73">
        <f t="shared" si="4"/>
        <v>0</v>
      </c>
      <c r="BC19" s="73">
        <f t="shared" si="5"/>
        <v>0</v>
      </c>
      <c r="BE19" s="73">
        <f t="shared" si="9"/>
        <v>0</v>
      </c>
      <c r="BF19" s="73">
        <f t="shared" si="10"/>
        <v>0</v>
      </c>
      <c r="BH19" s="73">
        <f t="shared" si="6"/>
        <v>0</v>
      </c>
    </row>
    <row r="20" spans="1:60" ht="15" x14ac:dyDescent="0.25">
      <c r="A20" t="s">
        <v>31</v>
      </c>
      <c r="B20" t="s">
        <v>35</v>
      </c>
      <c r="C20" s="73">
        <f>VLOOKUP($B20,'Tillförd energi'!$B$2:$AS$506,MATCH(C$1,'Tillförd energi'!$B$1:$AQ$1,0),FALSE)</f>
        <v>0</v>
      </c>
      <c r="D20" s="73">
        <f>VLOOKUP($B20,'Tillförd energi'!$B$2:$AS$506,MATCH(D$1,'Tillförd energi'!$B$1:$AQ$1,0),FALSE)</f>
        <v>0</v>
      </c>
      <c r="E20" s="73">
        <f>VLOOKUP($B20,'Tillförd energi'!$B$2:$AS$506,MATCH(E$1,'Tillförd energi'!$B$1:$AQ$1,0),FALSE)</f>
        <v>0</v>
      </c>
      <c r="F20" s="73">
        <f>VLOOKUP($B20,'Tillförd energi'!$B$2:$AS$506,MATCH(F$1,'Tillförd energi'!$B$1:$AQ$1,0),FALSE)</f>
        <v>0</v>
      </c>
      <c r="G20" s="73">
        <f>VLOOKUP($B20,'Tillförd energi'!$B$2:$AS$506,MATCH(G$1,'Tillförd energi'!$B$1:$AQ$1,0),FALSE)</f>
        <v>0</v>
      </c>
      <c r="H20" s="73">
        <f>VLOOKUP($B20,'Tillförd energi'!$B$2:$AS$506,MATCH(H$1,'Tillförd energi'!$B$1:$AQ$1,0),FALSE)</f>
        <v>0</v>
      </c>
      <c r="I20" s="73">
        <f>VLOOKUP($B20,'Tillförd energi'!$B$2:$AS$506,MATCH(I$1,'Tillförd energi'!$B$1:$AQ$1,0),FALSE)</f>
        <v>0</v>
      </c>
      <c r="J20" s="73">
        <f>VLOOKUP($B20,'Tillförd energi'!$B$2:$AS$506,MATCH(J$1,'Tillförd energi'!$B$1:$AQ$1,0),FALSE)</f>
        <v>0</v>
      </c>
      <c r="K20" s="73">
        <f>VLOOKUP($B20,'Tillförd energi'!$B$2:$AS$506,MATCH(K$1,'Tillförd energi'!$B$1:$AQ$1,0),FALSE)</f>
        <v>0</v>
      </c>
      <c r="L20" s="73">
        <f>VLOOKUP($B20,'Tillförd energi'!$B$2:$AS$506,MATCH(L$1,'Tillförd energi'!$B$1:$AQ$1,0),FALSE)</f>
        <v>0</v>
      </c>
      <c r="M20" s="73">
        <f>VLOOKUP($B20,'Tillförd energi'!$B$2:$AS$506,MATCH(M$1,'Tillförd energi'!$B$1:$AQ$1,0),FALSE)</f>
        <v>0</v>
      </c>
      <c r="N20" s="73">
        <f>VLOOKUP($B20,'Tillförd energi'!$B$2:$AS$506,MATCH(N$1,'Tillförd energi'!$B$1:$AQ$1,0),FALSE)</f>
        <v>0</v>
      </c>
      <c r="O20" s="73">
        <f>VLOOKUP($B20,'Tillförd energi'!$B$2:$AS$506,MATCH(O$1,'Tillförd energi'!$B$1:$AQ$1,0),FALSE)</f>
        <v>0</v>
      </c>
      <c r="P20" s="73">
        <f>VLOOKUP($B20,'Tillförd energi'!$B$2:$AS$506,MATCH(P$1,'Tillförd energi'!$B$1:$AQ$1,0),FALSE)</f>
        <v>0</v>
      </c>
      <c r="Q20" s="73">
        <f>VLOOKUP($B20,'Tillförd energi'!$B$2:$AS$506,MATCH(Q$1,'Tillförd energi'!$B$1:$AQ$1,0),FALSE)</f>
        <v>0</v>
      </c>
      <c r="R20" s="73">
        <f>VLOOKUP($B20,'Tillförd energi'!$B$2:$AS$506,MATCH(R$1,'Tillförd energi'!$B$1:$AQ$1,0),FALSE)</f>
        <v>0</v>
      </c>
      <c r="S20" s="73">
        <f>VLOOKUP($B20,'Tillförd energi'!$B$2:$AS$506,MATCH(S$1,'Tillförd energi'!$B$1:$AQ$1,0),FALSE)</f>
        <v>0</v>
      </c>
      <c r="T20" s="73">
        <f>VLOOKUP($B20,'Tillförd energi'!$B$2:$AS$506,MATCH(T$1,'Tillförd energi'!$B$1:$AQ$1,0),FALSE)</f>
        <v>0</v>
      </c>
      <c r="U20" s="73">
        <f>VLOOKUP($B20,'Tillförd energi'!$B$2:$AS$506,MATCH(U$1,'Tillförd energi'!$B$1:$AQ$1,0),FALSE)</f>
        <v>0</v>
      </c>
      <c r="V20" s="73">
        <f>VLOOKUP($B20,'Tillförd energi'!$B$2:$AS$506,MATCH(V$1,'Tillförd energi'!$B$1:$AQ$1,0),FALSE)</f>
        <v>0</v>
      </c>
      <c r="W20" s="73">
        <f>VLOOKUP($B20,'Tillförd energi'!$B$2:$AS$506,MATCH(W$1,'Tillförd energi'!$B$1:$AQ$1,0),FALSE)</f>
        <v>0</v>
      </c>
      <c r="X20" s="73">
        <f>VLOOKUP($B20,'Tillförd energi'!$B$2:$AS$506,MATCH(X$1,'Tillförd energi'!$B$1:$AQ$1,0),FALSE)</f>
        <v>0</v>
      </c>
      <c r="Y20" s="73">
        <f>VLOOKUP($B20,'Tillförd energi'!$B$2:$AS$506,MATCH(Y$1,'Tillförd energi'!$B$1:$AQ$1,0),FALSE)</f>
        <v>0</v>
      </c>
      <c r="Z20" s="73">
        <f>VLOOKUP($B20,'Tillförd energi'!$B$2:$AS$506,MATCH(Z$1,'Tillförd energi'!$B$1:$AQ$1,0),FALSE)</f>
        <v>0</v>
      </c>
      <c r="AA20" s="73">
        <f>VLOOKUP($B20,'Tillförd energi'!$B$2:$AS$506,MATCH(AA$1,'Tillförd energi'!$B$1:$AQ$1,0),FALSE)</f>
        <v>0</v>
      </c>
      <c r="AB20" s="73">
        <f>VLOOKUP($B20,'Tillförd energi'!$B$2:$AS$506,MATCH(AB$1,'Tillförd energi'!$B$1:$AQ$1,0),FALSE)</f>
        <v>0</v>
      </c>
      <c r="AC20" s="73">
        <f>VLOOKUP($B20,'Tillförd energi'!$B$2:$AS$506,MATCH(AC$1,'Tillförd energi'!$B$1:$AQ$1,0),FALSE)</f>
        <v>0</v>
      </c>
      <c r="AD20" s="73">
        <f>VLOOKUP($B20,'Tillförd energi'!$B$2:$AS$506,MATCH(AD$1,'Tillförd energi'!$B$1:$AQ$1,0),FALSE)</f>
        <v>0</v>
      </c>
      <c r="AF20" s="73">
        <f>VLOOKUP($B20,'Tillförd energi'!$B$2:$AS$506,MATCH(AF$1,'Tillförd energi'!$B$1:$AQ$1,0),FALSE)</f>
        <v>0</v>
      </c>
      <c r="AH20" s="73">
        <f>IFERROR(VLOOKUP(B20,Miljö!$B$1:$S$476,9,FALSE)/1,0)</f>
        <v>0</v>
      </c>
      <c r="AJ20" s="81" t="str">
        <f>IFERROR(VLOOKUP($B20,Miljö!$B$1:$S$500,MATCH("hjälpel exklusive kraftvärme (GWh)",Miljö!$B$1:$V$1,0),FALSE)/1,"")</f>
        <v/>
      </c>
      <c r="AK20" s="81">
        <f t="shared" si="0"/>
        <v>0</v>
      </c>
      <c r="AL20" s="81">
        <f>VLOOKUP($B20,'Slutlig allokering'!$B$2:$AL$462,MATCH("Hjälpel kraftvärme",'Slutlig allokering'!$B$2:$AL$2,0),FALSE)</f>
        <v>0</v>
      </c>
      <c r="AN20" s="73">
        <f t="shared" si="1"/>
        <v>0</v>
      </c>
      <c r="AO20" s="73">
        <f t="shared" si="2"/>
        <v>0</v>
      </c>
      <c r="AP20" s="73" t="str">
        <f>IF(ISERROR(1/VLOOKUP($B20,Leveranser!$B$1:$S$500,MATCH("såld värme (gwh)",Leveranser!$B$1:$S$1,0),FALSE)),"",VLOOKUP($B20,Leveranser!$B$1:$S$500,MATCH("såld värme (gwh)",Leveranser!$B$1:$S$1,0),FALSE))</f>
        <v/>
      </c>
      <c r="AQ20" s="73">
        <f>VLOOKUP($B20,Leveranser!$B$1:$Y$500,MATCH("Totalt såld fjärrvärme till andra fjärrvärmeföretag",Leveranser!$B$1:$AA$1,0),FALSE)</f>
        <v>0</v>
      </c>
      <c r="AR20" s="73">
        <f>IF(ISERROR(1/VLOOKUP($B20,Miljö!$B$1:$S$500,MATCH("Såld mängd produktionsspecifik fjärrvärme (GWh)",Miljö!$B$1:$R$1,0),FALSE)),0,VLOOKUP($B20,Miljö!$B$1:$S$500,MATCH("Såld mängd produktionsspecifik fjärrvärme (GWh)",Miljö!$B$1:$R$1,0),FALSE))</f>
        <v>0</v>
      </c>
      <c r="AS20" s="82" t="str">
        <f t="shared" si="7"/>
        <v/>
      </c>
      <c r="AU20" s="73" t="str">
        <f>VLOOKUP($B20,'Miljövärden urval för publ'!$B$2:$I$486,7,FALSE)</f>
        <v>Nej</v>
      </c>
      <c r="AV20" s="73" t="str">
        <f>VLOOKUP($B20,'Miljövärden urval för publ'!$B$2:$I$486,6,FALSE)</f>
        <v>Nej</v>
      </c>
      <c r="AZ20" s="73">
        <f t="shared" si="3"/>
        <v>0</v>
      </c>
      <c r="BA20" s="73">
        <f t="shared" si="8"/>
        <v>0</v>
      </c>
      <c r="BB20" s="73">
        <f t="shared" si="4"/>
        <v>0</v>
      </c>
      <c r="BC20" s="73">
        <f t="shared" si="5"/>
        <v>0</v>
      </c>
      <c r="BE20" s="73">
        <f t="shared" si="9"/>
        <v>0</v>
      </c>
      <c r="BF20" s="73">
        <f t="shared" si="10"/>
        <v>0</v>
      </c>
      <c r="BH20" s="73">
        <f t="shared" si="6"/>
        <v>0</v>
      </c>
    </row>
    <row r="21" spans="1:60" ht="15" x14ac:dyDescent="0.25">
      <c r="A21" t="s">
        <v>31</v>
      </c>
      <c r="B21" t="s">
        <v>35</v>
      </c>
      <c r="C21" s="73">
        <f>VLOOKUP($B21,'Tillförd energi'!$B$2:$AS$506,MATCH(C$1,'Tillförd energi'!$B$1:$AQ$1,0),FALSE)</f>
        <v>0</v>
      </c>
      <c r="D21" s="73">
        <f>VLOOKUP($B21,'Tillförd energi'!$B$2:$AS$506,MATCH(D$1,'Tillförd energi'!$B$1:$AQ$1,0),FALSE)</f>
        <v>0</v>
      </c>
      <c r="E21" s="73">
        <f>VLOOKUP($B21,'Tillförd energi'!$B$2:$AS$506,MATCH(E$1,'Tillförd energi'!$B$1:$AQ$1,0),FALSE)</f>
        <v>0</v>
      </c>
      <c r="F21" s="73">
        <f>VLOOKUP($B21,'Tillförd energi'!$B$2:$AS$506,MATCH(F$1,'Tillförd energi'!$B$1:$AQ$1,0),FALSE)</f>
        <v>0</v>
      </c>
      <c r="G21" s="73">
        <f>VLOOKUP($B21,'Tillförd energi'!$B$2:$AS$506,MATCH(G$1,'Tillförd energi'!$B$1:$AQ$1,0),FALSE)</f>
        <v>0</v>
      </c>
      <c r="H21" s="73">
        <f>VLOOKUP($B21,'Tillförd energi'!$B$2:$AS$506,MATCH(H$1,'Tillförd energi'!$B$1:$AQ$1,0),FALSE)</f>
        <v>0</v>
      </c>
      <c r="I21" s="73">
        <f>VLOOKUP($B21,'Tillförd energi'!$B$2:$AS$506,MATCH(I$1,'Tillförd energi'!$B$1:$AQ$1,0),FALSE)</f>
        <v>0</v>
      </c>
      <c r="J21" s="73">
        <f>VLOOKUP($B21,'Tillförd energi'!$B$2:$AS$506,MATCH(J$1,'Tillförd energi'!$B$1:$AQ$1,0),FALSE)</f>
        <v>0</v>
      </c>
      <c r="K21" s="73">
        <f>VLOOKUP($B21,'Tillförd energi'!$B$2:$AS$506,MATCH(K$1,'Tillförd energi'!$B$1:$AQ$1,0),FALSE)</f>
        <v>0</v>
      </c>
      <c r="L21" s="73">
        <f>VLOOKUP($B21,'Tillförd energi'!$B$2:$AS$506,MATCH(L$1,'Tillförd energi'!$B$1:$AQ$1,0),FALSE)</f>
        <v>0</v>
      </c>
      <c r="M21" s="73">
        <f>VLOOKUP($B21,'Tillförd energi'!$B$2:$AS$506,MATCH(M$1,'Tillförd energi'!$B$1:$AQ$1,0),FALSE)</f>
        <v>0</v>
      </c>
      <c r="N21" s="73">
        <f>VLOOKUP($B21,'Tillförd energi'!$B$2:$AS$506,MATCH(N$1,'Tillförd energi'!$B$1:$AQ$1,0),FALSE)</f>
        <v>0</v>
      </c>
      <c r="O21" s="73">
        <f>VLOOKUP($B21,'Tillförd energi'!$B$2:$AS$506,MATCH(O$1,'Tillförd energi'!$B$1:$AQ$1,0),FALSE)</f>
        <v>0</v>
      </c>
      <c r="P21" s="73">
        <f>VLOOKUP($B21,'Tillförd energi'!$B$2:$AS$506,MATCH(P$1,'Tillförd energi'!$B$1:$AQ$1,0),FALSE)</f>
        <v>0</v>
      </c>
      <c r="Q21" s="73">
        <f>VLOOKUP($B21,'Tillförd energi'!$B$2:$AS$506,MATCH(Q$1,'Tillförd energi'!$B$1:$AQ$1,0),FALSE)</f>
        <v>0</v>
      </c>
      <c r="R21" s="73">
        <f>VLOOKUP($B21,'Tillförd energi'!$B$2:$AS$506,MATCH(R$1,'Tillförd energi'!$B$1:$AQ$1,0),FALSE)</f>
        <v>0</v>
      </c>
      <c r="S21" s="73">
        <f>VLOOKUP($B21,'Tillförd energi'!$B$2:$AS$506,MATCH(S$1,'Tillförd energi'!$B$1:$AQ$1,0),FALSE)</f>
        <v>0</v>
      </c>
      <c r="T21" s="73">
        <f>VLOOKUP($B21,'Tillförd energi'!$B$2:$AS$506,MATCH(T$1,'Tillförd energi'!$B$1:$AQ$1,0),FALSE)</f>
        <v>0</v>
      </c>
      <c r="U21" s="73">
        <f>VLOOKUP($B21,'Tillförd energi'!$B$2:$AS$506,MATCH(U$1,'Tillförd energi'!$B$1:$AQ$1,0),FALSE)</f>
        <v>0</v>
      </c>
      <c r="V21" s="73">
        <f>VLOOKUP($B21,'Tillförd energi'!$B$2:$AS$506,MATCH(V$1,'Tillförd energi'!$B$1:$AQ$1,0),FALSE)</f>
        <v>0</v>
      </c>
      <c r="W21" s="73">
        <f>VLOOKUP($B21,'Tillförd energi'!$B$2:$AS$506,MATCH(W$1,'Tillförd energi'!$B$1:$AQ$1,0),FALSE)</f>
        <v>0</v>
      </c>
      <c r="X21" s="73">
        <f>VLOOKUP($B21,'Tillförd energi'!$B$2:$AS$506,MATCH(X$1,'Tillförd energi'!$B$1:$AQ$1,0),FALSE)</f>
        <v>0</v>
      </c>
      <c r="Y21" s="73">
        <f>VLOOKUP($B21,'Tillförd energi'!$B$2:$AS$506,MATCH(Y$1,'Tillförd energi'!$B$1:$AQ$1,0),FALSE)</f>
        <v>0</v>
      </c>
      <c r="Z21" s="73">
        <f>VLOOKUP($B21,'Tillförd energi'!$B$2:$AS$506,MATCH(Z$1,'Tillförd energi'!$B$1:$AQ$1,0),FALSE)</f>
        <v>0</v>
      </c>
      <c r="AA21" s="73">
        <f>VLOOKUP($B21,'Tillförd energi'!$B$2:$AS$506,MATCH(AA$1,'Tillförd energi'!$B$1:$AQ$1,0),FALSE)</f>
        <v>0</v>
      </c>
      <c r="AB21" s="73">
        <f>VLOOKUP($B21,'Tillförd energi'!$B$2:$AS$506,MATCH(AB$1,'Tillförd energi'!$B$1:$AQ$1,0),FALSE)</f>
        <v>0</v>
      </c>
      <c r="AC21" s="73">
        <f>VLOOKUP($B21,'Tillförd energi'!$B$2:$AS$506,MATCH(AC$1,'Tillförd energi'!$B$1:$AQ$1,0),FALSE)</f>
        <v>0</v>
      </c>
      <c r="AD21" s="73">
        <f>VLOOKUP($B21,'Tillförd energi'!$B$2:$AS$506,MATCH(AD$1,'Tillförd energi'!$B$1:$AQ$1,0),FALSE)</f>
        <v>0</v>
      </c>
      <c r="AF21" s="73">
        <f>VLOOKUP($B21,'Tillförd energi'!$B$2:$AS$506,MATCH(AF$1,'Tillförd energi'!$B$1:$AQ$1,0),FALSE)</f>
        <v>0</v>
      </c>
      <c r="AH21" s="73">
        <f>IFERROR(VLOOKUP(B21,Miljö!$B$1:$S$476,9,FALSE)/1,0)</f>
        <v>0</v>
      </c>
      <c r="AJ21" s="81" t="str">
        <f>IFERROR(VLOOKUP($B21,Miljö!$B$1:$S$500,MATCH("hjälpel exklusive kraftvärme (GWh)",Miljö!$B$1:$V$1,0),FALSE)/1,"")</f>
        <v/>
      </c>
      <c r="AK21" s="81">
        <f t="shared" si="0"/>
        <v>0</v>
      </c>
      <c r="AL21" s="81">
        <f>VLOOKUP($B21,'Slutlig allokering'!$B$2:$AL$462,MATCH("Hjälpel kraftvärme",'Slutlig allokering'!$B$2:$AL$2,0),FALSE)</f>
        <v>0</v>
      </c>
      <c r="AN21" s="73">
        <f t="shared" si="1"/>
        <v>0</v>
      </c>
      <c r="AO21" s="73">
        <f t="shared" si="2"/>
        <v>0</v>
      </c>
      <c r="AP21" s="73" t="str">
        <f>IF(ISERROR(1/VLOOKUP($B21,Leveranser!$B$1:$S$500,MATCH("såld värme (gwh)",Leveranser!$B$1:$S$1,0),FALSE)),"",VLOOKUP($B21,Leveranser!$B$1:$S$500,MATCH("såld värme (gwh)",Leveranser!$B$1:$S$1,0),FALSE))</f>
        <v/>
      </c>
      <c r="AQ21" s="73">
        <f>VLOOKUP($B21,Leveranser!$B$1:$Y$500,MATCH("Totalt såld fjärrvärme till andra fjärrvärmeföretag",Leveranser!$B$1:$AA$1,0),FALSE)</f>
        <v>0</v>
      </c>
      <c r="AR21" s="73">
        <f>IF(ISERROR(1/VLOOKUP($B21,Miljö!$B$1:$S$500,MATCH("Såld mängd produktionsspecifik fjärrvärme (GWh)",Miljö!$B$1:$R$1,0),FALSE)),0,VLOOKUP($B21,Miljö!$B$1:$S$500,MATCH("Såld mängd produktionsspecifik fjärrvärme (GWh)",Miljö!$B$1:$R$1,0),FALSE))</f>
        <v>0</v>
      </c>
      <c r="AS21" s="82" t="str">
        <f t="shared" si="7"/>
        <v/>
      </c>
      <c r="AU21" s="73" t="str">
        <f>VLOOKUP($B21,'Miljövärden urval för publ'!$B$2:$I$486,7,FALSE)</f>
        <v>Nej</v>
      </c>
      <c r="AV21" s="73" t="str">
        <f>VLOOKUP($B21,'Miljövärden urval för publ'!$B$2:$I$486,6,FALSE)</f>
        <v>Nej</v>
      </c>
      <c r="AZ21" s="73">
        <f t="shared" si="3"/>
        <v>0</v>
      </c>
      <c r="BA21" s="73">
        <f t="shared" si="8"/>
        <v>0</v>
      </c>
      <c r="BB21" s="73">
        <f t="shared" si="4"/>
        <v>0</v>
      </c>
      <c r="BC21" s="73">
        <f t="shared" si="5"/>
        <v>0</v>
      </c>
      <c r="BE21" s="73">
        <f t="shared" si="9"/>
        <v>0</v>
      </c>
      <c r="BF21" s="73">
        <f t="shared" si="10"/>
        <v>0</v>
      </c>
      <c r="BH21" s="73">
        <f t="shared" si="6"/>
        <v>0</v>
      </c>
    </row>
    <row r="22" spans="1:60" ht="15" x14ac:dyDescent="0.25">
      <c r="A22" t="s">
        <v>31</v>
      </c>
      <c r="B22" t="s">
        <v>35</v>
      </c>
      <c r="C22" s="73">
        <f>VLOOKUP($B22,'Tillförd energi'!$B$2:$AS$506,MATCH(C$1,'Tillförd energi'!$B$1:$AQ$1,0),FALSE)</f>
        <v>0</v>
      </c>
      <c r="D22" s="73">
        <f>VLOOKUP($B22,'Tillförd energi'!$B$2:$AS$506,MATCH(D$1,'Tillförd energi'!$B$1:$AQ$1,0),FALSE)</f>
        <v>0</v>
      </c>
      <c r="E22" s="73">
        <f>VLOOKUP($B22,'Tillförd energi'!$B$2:$AS$506,MATCH(E$1,'Tillförd energi'!$B$1:$AQ$1,0),FALSE)</f>
        <v>0</v>
      </c>
      <c r="F22" s="73">
        <f>VLOOKUP($B22,'Tillförd energi'!$B$2:$AS$506,MATCH(F$1,'Tillförd energi'!$B$1:$AQ$1,0),FALSE)</f>
        <v>0</v>
      </c>
      <c r="G22" s="73">
        <f>VLOOKUP($B22,'Tillförd energi'!$B$2:$AS$506,MATCH(G$1,'Tillförd energi'!$B$1:$AQ$1,0),FALSE)</f>
        <v>0</v>
      </c>
      <c r="H22" s="73">
        <f>VLOOKUP($B22,'Tillförd energi'!$B$2:$AS$506,MATCH(H$1,'Tillförd energi'!$B$1:$AQ$1,0),FALSE)</f>
        <v>0</v>
      </c>
      <c r="I22" s="73">
        <f>VLOOKUP($B22,'Tillförd energi'!$B$2:$AS$506,MATCH(I$1,'Tillförd energi'!$B$1:$AQ$1,0),FALSE)</f>
        <v>0</v>
      </c>
      <c r="J22" s="73">
        <f>VLOOKUP($B22,'Tillförd energi'!$B$2:$AS$506,MATCH(J$1,'Tillförd energi'!$B$1:$AQ$1,0),FALSE)</f>
        <v>0</v>
      </c>
      <c r="K22" s="73">
        <f>VLOOKUP($B22,'Tillförd energi'!$B$2:$AS$506,MATCH(K$1,'Tillförd energi'!$B$1:$AQ$1,0),FALSE)</f>
        <v>0</v>
      </c>
      <c r="L22" s="73">
        <f>VLOOKUP($B22,'Tillförd energi'!$B$2:$AS$506,MATCH(L$1,'Tillförd energi'!$B$1:$AQ$1,0),FALSE)</f>
        <v>0</v>
      </c>
      <c r="M22" s="73">
        <f>VLOOKUP($B22,'Tillförd energi'!$B$2:$AS$506,MATCH(M$1,'Tillförd energi'!$B$1:$AQ$1,0),FALSE)</f>
        <v>0</v>
      </c>
      <c r="N22" s="73">
        <f>VLOOKUP($B22,'Tillförd energi'!$B$2:$AS$506,MATCH(N$1,'Tillförd energi'!$B$1:$AQ$1,0),FALSE)</f>
        <v>0</v>
      </c>
      <c r="O22" s="73">
        <f>VLOOKUP($B22,'Tillförd energi'!$B$2:$AS$506,MATCH(O$1,'Tillförd energi'!$B$1:$AQ$1,0),FALSE)</f>
        <v>0</v>
      </c>
      <c r="P22" s="73">
        <f>VLOOKUP($B22,'Tillförd energi'!$B$2:$AS$506,MATCH(P$1,'Tillförd energi'!$B$1:$AQ$1,0),FALSE)</f>
        <v>0</v>
      </c>
      <c r="Q22" s="73">
        <f>VLOOKUP($B22,'Tillförd energi'!$B$2:$AS$506,MATCH(Q$1,'Tillförd energi'!$B$1:$AQ$1,0),FALSE)</f>
        <v>0</v>
      </c>
      <c r="R22" s="73">
        <f>VLOOKUP($B22,'Tillförd energi'!$B$2:$AS$506,MATCH(R$1,'Tillförd energi'!$B$1:$AQ$1,0),FALSE)</f>
        <v>0</v>
      </c>
      <c r="S22" s="73">
        <f>VLOOKUP($B22,'Tillförd energi'!$B$2:$AS$506,MATCH(S$1,'Tillförd energi'!$B$1:$AQ$1,0),FALSE)</f>
        <v>0</v>
      </c>
      <c r="T22" s="73">
        <f>VLOOKUP($B22,'Tillförd energi'!$B$2:$AS$506,MATCH(T$1,'Tillförd energi'!$B$1:$AQ$1,0),FALSE)</f>
        <v>0</v>
      </c>
      <c r="U22" s="73">
        <f>VLOOKUP($B22,'Tillförd energi'!$B$2:$AS$506,MATCH(U$1,'Tillförd energi'!$B$1:$AQ$1,0),FALSE)</f>
        <v>0</v>
      </c>
      <c r="V22" s="73">
        <f>VLOOKUP($B22,'Tillförd energi'!$B$2:$AS$506,MATCH(V$1,'Tillförd energi'!$B$1:$AQ$1,0),FALSE)</f>
        <v>0</v>
      </c>
      <c r="W22" s="73">
        <f>VLOOKUP($B22,'Tillförd energi'!$B$2:$AS$506,MATCH(W$1,'Tillförd energi'!$B$1:$AQ$1,0),FALSE)</f>
        <v>0</v>
      </c>
      <c r="X22" s="73">
        <f>VLOOKUP($B22,'Tillförd energi'!$B$2:$AS$506,MATCH(X$1,'Tillförd energi'!$B$1:$AQ$1,0),FALSE)</f>
        <v>0</v>
      </c>
      <c r="Y22" s="73">
        <f>VLOOKUP($B22,'Tillförd energi'!$B$2:$AS$506,MATCH(Y$1,'Tillförd energi'!$B$1:$AQ$1,0),FALSE)</f>
        <v>0</v>
      </c>
      <c r="Z22" s="73">
        <f>VLOOKUP($B22,'Tillförd energi'!$B$2:$AS$506,MATCH(Z$1,'Tillförd energi'!$B$1:$AQ$1,0),FALSE)</f>
        <v>0</v>
      </c>
      <c r="AA22" s="73">
        <f>VLOOKUP($B22,'Tillförd energi'!$B$2:$AS$506,MATCH(AA$1,'Tillförd energi'!$B$1:$AQ$1,0),FALSE)</f>
        <v>0</v>
      </c>
      <c r="AB22" s="73">
        <f>VLOOKUP($B22,'Tillförd energi'!$B$2:$AS$506,MATCH(AB$1,'Tillförd energi'!$B$1:$AQ$1,0),FALSE)</f>
        <v>0</v>
      </c>
      <c r="AC22" s="73">
        <f>VLOOKUP($B22,'Tillförd energi'!$B$2:$AS$506,MATCH(AC$1,'Tillförd energi'!$B$1:$AQ$1,0),FALSE)</f>
        <v>0</v>
      </c>
      <c r="AD22" s="73">
        <f>VLOOKUP($B22,'Tillförd energi'!$B$2:$AS$506,MATCH(AD$1,'Tillförd energi'!$B$1:$AQ$1,0),FALSE)</f>
        <v>0</v>
      </c>
      <c r="AF22" s="73">
        <f>VLOOKUP($B22,'Tillförd energi'!$B$2:$AS$506,MATCH(AF$1,'Tillförd energi'!$B$1:$AQ$1,0),FALSE)</f>
        <v>0</v>
      </c>
      <c r="AH22" s="73">
        <f>IFERROR(VLOOKUP(B22,Miljö!$B$1:$S$476,9,FALSE)/1,0)</f>
        <v>0</v>
      </c>
      <c r="AJ22" s="81" t="str">
        <f>IFERROR(VLOOKUP($B22,Miljö!$B$1:$S$500,MATCH("hjälpel exklusive kraftvärme (GWh)",Miljö!$B$1:$V$1,0),FALSE)/1,"")</f>
        <v/>
      </c>
      <c r="AK22" s="81">
        <f t="shared" si="0"/>
        <v>0</v>
      </c>
      <c r="AL22" s="81">
        <f>VLOOKUP($B22,'Slutlig allokering'!$B$2:$AL$462,MATCH("Hjälpel kraftvärme",'Slutlig allokering'!$B$2:$AL$2,0),FALSE)</f>
        <v>0</v>
      </c>
      <c r="AN22" s="73">
        <f t="shared" si="1"/>
        <v>0</v>
      </c>
      <c r="AO22" s="73">
        <f t="shared" si="2"/>
        <v>0</v>
      </c>
      <c r="AP22" s="73" t="str">
        <f>IF(ISERROR(1/VLOOKUP($B22,Leveranser!$B$1:$S$500,MATCH("såld värme (gwh)",Leveranser!$B$1:$S$1,0),FALSE)),"",VLOOKUP($B22,Leveranser!$B$1:$S$500,MATCH("såld värme (gwh)",Leveranser!$B$1:$S$1,0),FALSE))</f>
        <v/>
      </c>
      <c r="AQ22" s="73">
        <f>VLOOKUP($B22,Leveranser!$B$1:$Y$500,MATCH("Totalt såld fjärrvärme till andra fjärrvärmeföretag",Leveranser!$B$1:$AA$1,0),FALSE)</f>
        <v>0</v>
      </c>
      <c r="AR22" s="73">
        <f>IF(ISERROR(1/VLOOKUP($B22,Miljö!$B$1:$S$500,MATCH("Såld mängd produktionsspecifik fjärrvärme (GWh)",Miljö!$B$1:$R$1,0),FALSE)),0,VLOOKUP($B22,Miljö!$B$1:$S$500,MATCH("Såld mängd produktionsspecifik fjärrvärme (GWh)",Miljö!$B$1:$R$1,0),FALSE))</f>
        <v>0</v>
      </c>
      <c r="AS22" s="82" t="str">
        <f t="shared" si="7"/>
        <v/>
      </c>
      <c r="AU22" s="73" t="str">
        <f>VLOOKUP($B22,'Miljövärden urval för publ'!$B$2:$I$486,7,FALSE)</f>
        <v>Nej</v>
      </c>
      <c r="AV22" s="73" t="str">
        <f>VLOOKUP($B22,'Miljövärden urval för publ'!$B$2:$I$486,6,FALSE)</f>
        <v>Nej</v>
      </c>
      <c r="AZ22" s="73">
        <f t="shared" si="3"/>
        <v>0</v>
      </c>
      <c r="BA22" s="73">
        <f t="shared" si="8"/>
        <v>0</v>
      </c>
      <c r="BB22" s="73">
        <f t="shared" si="4"/>
        <v>0</v>
      </c>
      <c r="BC22" s="73">
        <f t="shared" si="5"/>
        <v>0</v>
      </c>
      <c r="BE22" s="73">
        <f t="shared" si="9"/>
        <v>0</v>
      </c>
      <c r="BF22" s="73">
        <f t="shared" si="10"/>
        <v>0</v>
      </c>
      <c r="BH22" s="73">
        <f t="shared" si="6"/>
        <v>0</v>
      </c>
    </row>
    <row r="23" spans="1:60" ht="15" x14ac:dyDescent="0.25">
      <c r="A23" t="s">
        <v>31</v>
      </c>
      <c r="B23" t="s">
        <v>35</v>
      </c>
      <c r="C23" s="73">
        <f>VLOOKUP($B23,'Tillförd energi'!$B$2:$AS$506,MATCH(C$1,'Tillförd energi'!$B$1:$AQ$1,0),FALSE)</f>
        <v>0</v>
      </c>
      <c r="D23" s="73">
        <f>VLOOKUP($B23,'Tillförd energi'!$B$2:$AS$506,MATCH(D$1,'Tillförd energi'!$B$1:$AQ$1,0),FALSE)</f>
        <v>0</v>
      </c>
      <c r="E23" s="73">
        <f>VLOOKUP($B23,'Tillförd energi'!$B$2:$AS$506,MATCH(E$1,'Tillförd energi'!$B$1:$AQ$1,0),FALSE)</f>
        <v>0</v>
      </c>
      <c r="F23" s="73">
        <f>VLOOKUP($B23,'Tillförd energi'!$B$2:$AS$506,MATCH(F$1,'Tillförd energi'!$B$1:$AQ$1,0),FALSE)</f>
        <v>0</v>
      </c>
      <c r="G23" s="73">
        <f>VLOOKUP($B23,'Tillförd energi'!$B$2:$AS$506,MATCH(G$1,'Tillförd energi'!$B$1:$AQ$1,0),FALSE)</f>
        <v>0</v>
      </c>
      <c r="H23" s="73">
        <f>VLOOKUP($B23,'Tillförd energi'!$B$2:$AS$506,MATCH(H$1,'Tillförd energi'!$B$1:$AQ$1,0),FALSE)</f>
        <v>0</v>
      </c>
      <c r="I23" s="73">
        <f>VLOOKUP($B23,'Tillförd energi'!$B$2:$AS$506,MATCH(I$1,'Tillförd energi'!$B$1:$AQ$1,0),FALSE)</f>
        <v>0</v>
      </c>
      <c r="J23" s="73">
        <f>VLOOKUP($B23,'Tillförd energi'!$B$2:$AS$506,MATCH(J$1,'Tillförd energi'!$B$1:$AQ$1,0),FALSE)</f>
        <v>0</v>
      </c>
      <c r="K23" s="73">
        <f>VLOOKUP($B23,'Tillförd energi'!$B$2:$AS$506,MATCH(K$1,'Tillförd energi'!$B$1:$AQ$1,0),FALSE)</f>
        <v>0</v>
      </c>
      <c r="L23" s="73">
        <f>VLOOKUP($B23,'Tillförd energi'!$B$2:$AS$506,MATCH(L$1,'Tillförd energi'!$B$1:$AQ$1,0),FALSE)</f>
        <v>0</v>
      </c>
      <c r="M23" s="73">
        <f>VLOOKUP($B23,'Tillförd energi'!$B$2:$AS$506,MATCH(M$1,'Tillförd energi'!$B$1:$AQ$1,0),FALSE)</f>
        <v>0</v>
      </c>
      <c r="N23" s="73">
        <f>VLOOKUP($B23,'Tillförd energi'!$B$2:$AS$506,MATCH(N$1,'Tillförd energi'!$B$1:$AQ$1,0),FALSE)</f>
        <v>0</v>
      </c>
      <c r="O23" s="73">
        <f>VLOOKUP($B23,'Tillförd energi'!$B$2:$AS$506,MATCH(O$1,'Tillförd energi'!$B$1:$AQ$1,0),FALSE)</f>
        <v>0</v>
      </c>
      <c r="P23" s="73">
        <f>VLOOKUP($B23,'Tillförd energi'!$B$2:$AS$506,MATCH(P$1,'Tillförd energi'!$B$1:$AQ$1,0),FALSE)</f>
        <v>0</v>
      </c>
      <c r="Q23" s="73">
        <f>VLOOKUP($B23,'Tillförd energi'!$B$2:$AS$506,MATCH(Q$1,'Tillförd energi'!$B$1:$AQ$1,0),FALSE)</f>
        <v>0</v>
      </c>
      <c r="R23" s="73">
        <f>VLOOKUP($B23,'Tillförd energi'!$B$2:$AS$506,MATCH(R$1,'Tillförd energi'!$B$1:$AQ$1,0),FALSE)</f>
        <v>0</v>
      </c>
      <c r="S23" s="73">
        <f>VLOOKUP($B23,'Tillförd energi'!$B$2:$AS$506,MATCH(S$1,'Tillförd energi'!$B$1:$AQ$1,0),FALSE)</f>
        <v>0</v>
      </c>
      <c r="T23" s="73">
        <f>VLOOKUP($B23,'Tillförd energi'!$B$2:$AS$506,MATCH(T$1,'Tillförd energi'!$B$1:$AQ$1,0),FALSE)</f>
        <v>0</v>
      </c>
      <c r="U23" s="73">
        <f>VLOOKUP($B23,'Tillförd energi'!$B$2:$AS$506,MATCH(U$1,'Tillförd energi'!$B$1:$AQ$1,0),FALSE)</f>
        <v>0</v>
      </c>
      <c r="V23" s="73">
        <f>VLOOKUP($B23,'Tillförd energi'!$B$2:$AS$506,MATCH(V$1,'Tillförd energi'!$B$1:$AQ$1,0),FALSE)</f>
        <v>0</v>
      </c>
      <c r="W23" s="73">
        <f>VLOOKUP($B23,'Tillförd energi'!$B$2:$AS$506,MATCH(W$1,'Tillförd energi'!$B$1:$AQ$1,0),FALSE)</f>
        <v>0</v>
      </c>
      <c r="X23" s="73">
        <f>VLOOKUP($B23,'Tillförd energi'!$B$2:$AS$506,MATCH(X$1,'Tillförd energi'!$B$1:$AQ$1,0),FALSE)</f>
        <v>0</v>
      </c>
      <c r="Y23" s="73">
        <f>VLOOKUP($B23,'Tillförd energi'!$B$2:$AS$506,MATCH(Y$1,'Tillförd energi'!$B$1:$AQ$1,0),FALSE)</f>
        <v>0</v>
      </c>
      <c r="Z23" s="73">
        <f>VLOOKUP($B23,'Tillförd energi'!$B$2:$AS$506,MATCH(Z$1,'Tillförd energi'!$B$1:$AQ$1,0),FALSE)</f>
        <v>0</v>
      </c>
      <c r="AA23" s="73">
        <f>VLOOKUP($B23,'Tillförd energi'!$B$2:$AS$506,MATCH(AA$1,'Tillförd energi'!$B$1:$AQ$1,0),FALSE)</f>
        <v>0</v>
      </c>
      <c r="AB23" s="73">
        <f>VLOOKUP($B23,'Tillförd energi'!$B$2:$AS$506,MATCH(AB$1,'Tillförd energi'!$B$1:$AQ$1,0),FALSE)</f>
        <v>0</v>
      </c>
      <c r="AC23" s="73">
        <f>VLOOKUP($B23,'Tillförd energi'!$B$2:$AS$506,MATCH(AC$1,'Tillförd energi'!$B$1:$AQ$1,0),FALSE)</f>
        <v>0</v>
      </c>
      <c r="AD23" s="73">
        <f>VLOOKUP($B23,'Tillförd energi'!$B$2:$AS$506,MATCH(AD$1,'Tillförd energi'!$B$1:$AQ$1,0),FALSE)</f>
        <v>0</v>
      </c>
      <c r="AF23" s="73">
        <f>VLOOKUP($B23,'Tillförd energi'!$B$2:$AS$506,MATCH(AF$1,'Tillförd energi'!$B$1:$AQ$1,0),FALSE)</f>
        <v>0</v>
      </c>
      <c r="AH23" s="73">
        <f>IFERROR(VLOOKUP(B23,Miljö!$B$1:$S$476,9,FALSE)/1,0)</f>
        <v>0</v>
      </c>
      <c r="AJ23" s="81" t="str">
        <f>IFERROR(VLOOKUP($B23,Miljö!$B$1:$S$500,MATCH("hjälpel exklusive kraftvärme (GWh)",Miljö!$B$1:$V$1,0),FALSE)/1,"")</f>
        <v/>
      </c>
      <c r="AK23" s="81">
        <f t="shared" si="0"/>
        <v>0</v>
      </c>
      <c r="AL23" s="81">
        <f>VLOOKUP($B23,'Slutlig allokering'!$B$2:$AL$462,MATCH("Hjälpel kraftvärme",'Slutlig allokering'!$B$2:$AL$2,0),FALSE)</f>
        <v>0</v>
      </c>
      <c r="AN23" s="73">
        <f t="shared" si="1"/>
        <v>0</v>
      </c>
      <c r="AO23" s="73">
        <f t="shared" si="2"/>
        <v>0</v>
      </c>
      <c r="AP23" s="73" t="str">
        <f>IF(ISERROR(1/VLOOKUP($B23,Leveranser!$B$1:$S$500,MATCH("såld värme (gwh)",Leveranser!$B$1:$S$1,0),FALSE)),"",VLOOKUP($B23,Leveranser!$B$1:$S$500,MATCH("såld värme (gwh)",Leveranser!$B$1:$S$1,0),FALSE))</f>
        <v/>
      </c>
      <c r="AQ23" s="73">
        <f>VLOOKUP($B23,Leveranser!$B$1:$Y$500,MATCH("Totalt såld fjärrvärme till andra fjärrvärmeföretag",Leveranser!$B$1:$AA$1,0),FALSE)</f>
        <v>0</v>
      </c>
      <c r="AR23" s="73">
        <f>IF(ISERROR(1/VLOOKUP($B23,Miljö!$B$1:$S$500,MATCH("Såld mängd produktionsspecifik fjärrvärme (GWh)",Miljö!$B$1:$R$1,0),FALSE)),0,VLOOKUP($B23,Miljö!$B$1:$S$500,MATCH("Såld mängd produktionsspecifik fjärrvärme (GWh)",Miljö!$B$1:$R$1,0),FALSE))</f>
        <v>0</v>
      </c>
      <c r="AS23" s="82" t="str">
        <f t="shared" si="7"/>
        <v/>
      </c>
      <c r="AU23" s="73" t="str">
        <f>VLOOKUP($B23,'Miljövärden urval för publ'!$B$2:$I$486,7,FALSE)</f>
        <v>Nej</v>
      </c>
      <c r="AV23" s="73" t="str">
        <f>VLOOKUP($B23,'Miljövärden urval för publ'!$B$2:$I$486,6,FALSE)</f>
        <v>Nej</v>
      </c>
      <c r="AZ23" s="73">
        <f t="shared" si="3"/>
        <v>0</v>
      </c>
      <c r="BA23" s="73">
        <f t="shared" si="8"/>
        <v>0</v>
      </c>
      <c r="BB23" s="73">
        <f t="shared" si="4"/>
        <v>0</v>
      </c>
      <c r="BC23" s="73">
        <f t="shared" si="5"/>
        <v>0</v>
      </c>
      <c r="BE23" s="73">
        <f t="shared" si="9"/>
        <v>0</v>
      </c>
      <c r="BF23" s="73">
        <f t="shared" si="10"/>
        <v>0</v>
      </c>
      <c r="BH23" s="73">
        <f t="shared" si="6"/>
        <v>0</v>
      </c>
    </row>
    <row r="24" spans="1:60" ht="15" x14ac:dyDescent="0.25">
      <c r="A24" t="s">
        <v>31</v>
      </c>
      <c r="B24" t="s">
        <v>35</v>
      </c>
      <c r="C24" s="73">
        <f>VLOOKUP($B24,'Tillförd energi'!$B$2:$AS$506,MATCH(C$1,'Tillförd energi'!$B$1:$AQ$1,0),FALSE)</f>
        <v>0</v>
      </c>
      <c r="D24" s="73">
        <f>VLOOKUP($B24,'Tillförd energi'!$B$2:$AS$506,MATCH(D$1,'Tillförd energi'!$B$1:$AQ$1,0),FALSE)</f>
        <v>0</v>
      </c>
      <c r="E24" s="73">
        <f>VLOOKUP($B24,'Tillförd energi'!$B$2:$AS$506,MATCH(E$1,'Tillförd energi'!$B$1:$AQ$1,0),FALSE)</f>
        <v>0</v>
      </c>
      <c r="F24" s="73">
        <f>VLOOKUP($B24,'Tillförd energi'!$B$2:$AS$506,MATCH(F$1,'Tillförd energi'!$B$1:$AQ$1,0),FALSE)</f>
        <v>0</v>
      </c>
      <c r="G24" s="73">
        <f>VLOOKUP($B24,'Tillförd energi'!$B$2:$AS$506,MATCH(G$1,'Tillförd energi'!$B$1:$AQ$1,0),FALSE)</f>
        <v>0</v>
      </c>
      <c r="H24" s="73">
        <f>VLOOKUP($B24,'Tillförd energi'!$B$2:$AS$506,MATCH(H$1,'Tillförd energi'!$B$1:$AQ$1,0),FALSE)</f>
        <v>0</v>
      </c>
      <c r="I24" s="73">
        <f>VLOOKUP($B24,'Tillförd energi'!$B$2:$AS$506,MATCH(I$1,'Tillförd energi'!$B$1:$AQ$1,0),FALSE)</f>
        <v>0</v>
      </c>
      <c r="J24" s="73">
        <f>VLOOKUP($B24,'Tillförd energi'!$B$2:$AS$506,MATCH(J$1,'Tillförd energi'!$B$1:$AQ$1,0),FALSE)</f>
        <v>0</v>
      </c>
      <c r="K24" s="73">
        <f>VLOOKUP($B24,'Tillförd energi'!$B$2:$AS$506,MATCH(K$1,'Tillförd energi'!$B$1:$AQ$1,0),FALSE)</f>
        <v>0</v>
      </c>
      <c r="L24" s="73">
        <f>VLOOKUP($B24,'Tillförd energi'!$B$2:$AS$506,MATCH(L$1,'Tillförd energi'!$B$1:$AQ$1,0),FALSE)</f>
        <v>0</v>
      </c>
      <c r="M24" s="73">
        <f>VLOOKUP($B24,'Tillförd energi'!$B$2:$AS$506,MATCH(M$1,'Tillförd energi'!$B$1:$AQ$1,0),FALSE)</f>
        <v>0</v>
      </c>
      <c r="N24" s="73">
        <f>VLOOKUP($B24,'Tillförd energi'!$B$2:$AS$506,MATCH(N$1,'Tillförd energi'!$B$1:$AQ$1,0),FALSE)</f>
        <v>0</v>
      </c>
      <c r="O24" s="73">
        <f>VLOOKUP($B24,'Tillförd energi'!$B$2:$AS$506,MATCH(O$1,'Tillförd energi'!$B$1:$AQ$1,0),FALSE)</f>
        <v>0</v>
      </c>
      <c r="P24" s="73">
        <f>VLOOKUP($B24,'Tillförd energi'!$B$2:$AS$506,MATCH(P$1,'Tillförd energi'!$B$1:$AQ$1,0),FALSE)</f>
        <v>0</v>
      </c>
      <c r="Q24" s="73">
        <f>VLOOKUP($B24,'Tillförd energi'!$B$2:$AS$506,MATCH(Q$1,'Tillförd energi'!$B$1:$AQ$1,0),FALSE)</f>
        <v>0</v>
      </c>
      <c r="R24" s="73">
        <f>VLOOKUP($B24,'Tillförd energi'!$B$2:$AS$506,MATCH(R$1,'Tillförd energi'!$B$1:$AQ$1,0),FALSE)</f>
        <v>0</v>
      </c>
      <c r="S24" s="73">
        <f>VLOOKUP($B24,'Tillförd energi'!$B$2:$AS$506,MATCH(S$1,'Tillförd energi'!$B$1:$AQ$1,0),FALSE)</f>
        <v>0</v>
      </c>
      <c r="T24" s="73">
        <f>VLOOKUP($B24,'Tillförd energi'!$B$2:$AS$506,MATCH(T$1,'Tillförd energi'!$B$1:$AQ$1,0),FALSE)</f>
        <v>0</v>
      </c>
      <c r="U24" s="73">
        <f>VLOOKUP($B24,'Tillförd energi'!$B$2:$AS$506,MATCH(U$1,'Tillförd energi'!$B$1:$AQ$1,0),FALSE)</f>
        <v>0</v>
      </c>
      <c r="V24" s="73">
        <f>VLOOKUP($B24,'Tillförd energi'!$B$2:$AS$506,MATCH(V$1,'Tillförd energi'!$B$1:$AQ$1,0),FALSE)</f>
        <v>0</v>
      </c>
      <c r="W24" s="73">
        <f>VLOOKUP($B24,'Tillförd energi'!$B$2:$AS$506,MATCH(W$1,'Tillförd energi'!$B$1:$AQ$1,0),FALSE)</f>
        <v>0</v>
      </c>
      <c r="X24" s="73">
        <f>VLOOKUP($B24,'Tillförd energi'!$B$2:$AS$506,MATCH(X$1,'Tillförd energi'!$B$1:$AQ$1,0),FALSE)</f>
        <v>0</v>
      </c>
      <c r="Y24" s="73">
        <f>VLOOKUP($B24,'Tillförd energi'!$B$2:$AS$506,MATCH(Y$1,'Tillförd energi'!$B$1:$AQ$1,0),FALSE)</f>
        <v>0</v>
      </c>
      <c r="Z24" s="73">
        <f>VLOOKUP($B24,'Tillförd energi'!$B$2:$AS$506,MATCH(Z$1,'Tillförd energi'!$B$1:$AQ$1,0),FALSE)</f>
        <v>0</v>
      </c>
      <c r="AA24" s="73">
        <f>VLOOKUP($B24,'Tillförd energi'!$B$2:$AS$506,MATCH(AA$1,'Tillförd energi'!$B$1:$AQ$1,0),FALSE)</f>
        <v>0</v>
      </c>
      <c r="AB24" s="73">
        <f>VLOOKUP($B24,'Tillförd energi'!$B$2:$AS$506,MATCH(AB$1,'Tillförd energi'!$B$1:$AQ$1,0),FALSE)</f>
        <v>0</v>
      </c>
      <c r="AC24" s="73">
        <f>VLOOKUP($B24,'Tillförd energi'!$B$2:$AS$506,MATCH(AC$1,'Tillförd energi'!$B$1:$AQ$1,0),FALSE)</f>
        <v>0</v>
      </c>
      <c r="AD24" s="73">
        <f>VLOOKUP($B24,'Tillförd energi'!$B$2:$AS$506,MATCH(AD$1,'Tillförd energi'!$B$1:$AQ$1,0),FALSE)</f>
        <v>0</v>
      </c>
      <c r="AF24" s="73">
        <f>VLOOKUP($B24,'Tillförd energi'!$B$2:$AS$506,MATCH(AF$1,'Tillförd energi'!$B$1:$AQ$1,0),FALSE)</f>
        <v>0</v>
      </c>
      <c r="AH24" s="73">
        <f>IFERROR(VLOOKUP(B24,Miljö!$B$1:$S$476,9,FALSE)/1,0)</f>
        <v>0</v>
      </c>
      <c r="AJ24" s="81" t="str">
        <f>IFERROR(VLOOKUP($B24,Miljö!$B$1:$S$500,MATCH("hjälpel exklusive kraftvärme (GWh)",Miljö!$B$1:$V$1,0),FALSE)/1,"")</f>
        <v/>
      </c>
      <c r="AK24" s="81">
        <f t="shared" si="0"/>
        <v>0</v>
      </c>
      <c r="AL24" s="81">
        <f>VLOOKUP($B24,'Slutlig allokering'!$B$2:$AL$462,MATCH("Hjälpel kraftvärme",'Slutlig allokering'!$B$2:$AL$2,0),FALSE)</f>
        <v>0</v>
      </c>
      <c r="AN24" s="73">
        <f t="shared" si="1"/>
        <v>0</v>
      </c>
      <c r="AO24" s="73">
        <f t="shared" si="2"/>
        <v>0</v>
      </c>
      <c r="AP24" s="73" t="str">
        <f>IF(ISERROR(1/VLOOKUP($B24,Leveranser!$B$1:$S$500,MATCH("såld värme (gwh)",Leveranser!$B$1:$S$1,0),FALSE)),"",VLOOKUP($B24,Leveranser!$B$1:$S$500,MATCH("såld värme (gwh)",Leveranser!$B$1:$S$1,0),FALSE))</f>
        <v/>
      </c>
      <c r="AQ24" s="73">
        <f>VLOOKUP($B24,Leveranser!$B$1:$Y$500,MATCH("Totalt såld fjärrvärme till andra fjärrvärmeföretag",Leveranser!$B$1:$AA$1,0),FALSE)</f>
        <v>0</v>
      </c>
      <c r="AR24" s="73">
        <f>IF(ISERROR(1/VLOOKUP($B24,Miljö!$B$1:$S$500,MATCH("Såld mängd produktionsspecifik fjärrvärme (GWh)",Miljö!$B$1:$R$1,0),FALSE)),0,VLOOKUP($B24,Miljö!$B$1:$S$500,MATCH("Såld mängd produktionsspecifik fjärrvärme (GWh)",Miljö!$B$1:$R$1,0),FALSE))</f>
        <v>0</v>
      </c>
      <c r="AS24" s="82" t="str">
        <f t="shared" si="7"/>
        <v/>
      </c>
      <c r="AU24" s="73" t="str">
        <f>VLOOKUP($B24,'Miljövärden urval för publ'!$B$2:$I$486,7,FALSE)</f>
        <v>Nej</v>
      </c>
      <c r="AV24" s="73" t="str">
        <f>VLOOKUP($B24,'Miljövärden urval för publ'!$B$2:$I$486,6,FALSE)</f>
        <v>Nej</v>
      </c>
      <c r="AZ24" s="73">
        <f t="shared" si="3"/>
        <v>0</v>
      </c>
      <c r="BA24" s="73">
        <f t="shared" si="8"/>
        <v>0</v>
      </c>
      <c r="BB24" s="73">
        <f t="shared" si="4"/>
        <v>0</v>
      </c>
      <c r="BC24" s="73">
        <f t="shared" si="5"/>
        <v>0</v>
      </c>
      <c r="BE24" s="73">
        <f t="shared" si="9"/>
        <v>0</v>
      </c>
      <c r="BF24" s="73">
        <f t="shared" si="10"/>
        <v>0</v>
      </c>
      <c r="BH24" s="73">
        <f t="shared" si="6"/>
        <v>0</v>
      </c>
    </row>
    <row r="25" spans="1:60" ht="15" x14ac:dyDescent="0.25">
      <c r="A25" t="s">
        <v>31</v>
      </c>
      <c r="B25" t="s">
        <v>35</v>
      </c>
      <c r="C25" s="73">
        <f>VLOOKUP($B25,'Tillförd energi'!$B$2:$AS$506,MATCH(C$1,'Tillförd energi'!$B$1:$AQ$1,0),FALSE)</f>
        <v>0</v>
      </c>
      <c r="D25" s="73">
        <f>VLOOKUP($B25,'Tillförd energi'!$B$2:$AS$506,MATCH(D$1,'Tillförd energi'!$B$1:$AQ$1,0),FALSE)</f>
        <v>0</v>
      </c>
      <c r="E25" s="73">
        <f>VLOOKUP($B25,'Tillförd energi'!$B$2:$AS$506,MATCH(E$1,'Tillförd energi'!$B$1:$AQ$1,0),FALSE)</f>
        <v>0</v>
      </c>
      <c r="F25" s="73">
        <f>VLOOKUP($B25,'Tillförd energi'!$B$2:$AS$506,MATCH(F$1,'Tillförd energi'!$B$1:$AQ$1,0),FALSE)</f>
        <v>0</v>
      </c>
      <c r="G25" s="73">
        <f>VLOOKUP($B25,'Tillförd energi'!$B$2:$AS$506,MATCH(G$1,'Tillförd energi'!$B$1:$AQ$1,0),FALSE)</f>
        <v>0</v>
      </c>
      <c r="H25" s="73">
        <f>VLOOKUP($B25,'Tillförd energi'!$B$2:$AS$506,MATCH(H$1,'Tillförd energi'!$B$1:$AQ$1,0),FALSE)</f>
        <v>0</v>
      </c>
      <c r="I25" s="73">
        <f>VLOOKUP($B25,'Tillförd energi'!$B$2:$AS$506,MATCH(I$1,'Tillförd energi'!$B$1:$AQ$1,0),FALSE)</f>
        <v>0</v>
      </c>
      <c r="J25" s="73">
        <f>VLOOKUP($B25,'Tillförd energi'!$B$2:$AS$506,MATCH(J$1,'Tillförd energi'!$B$1:$AQ$1,0),FALSE)</f>
        <v>0</v>
      </c>
      <c r="K25" s="73">
        <f>VLOOKUP($B25,'Tillförd energi'!$B$2:$AS$506,MATCH(K$1,'Tillförd energi'!$B$1:$AQ$1,0),FALSE)</f>
        <v>0</v>
      </c>
      <c r="L25" s="73">
        <f>VLOOKUP($B25,'Tillförd energi'!$B$2:$AS$506,MATCH(L$1,'Tillförd energi'!$B$1:$AQ$1,0),FALSE)</f>
        <v>0</v>
      </c>
      <c r="M25" s="73">
        <f>VLOOKUP($B25,'Tillförd energi'!$B$2:$AS$506,MATCH(M$1,'Tillförd energi'!$B$1:$AQ$1,0),FALSE)</f>
        <v>0</v>
      </c>
      <c r="N25" s="73">
        <f>VLOOKUP($B25,'Tillförd energi'!$B$2:$AS$506,MATCH(N$1,'Tillförd energi'!$B$1:$AQ$1,0),FALSE)</f>
        <v>0</v>
      </c>
      <c r="O25" s="73">
        <f>VLOOKUP($B25,'Tillförd energi'!$B$2:$AS$506,MATCH(O$1,'Tillförd energi'!$B$1:$AQ$1,0),FALSE)</f>
        <v>0</v>
      </c>
      <c r="P25" s="73">
        <f>VLOOKUP($B25,'Tillförd energi'!$B$2:$AS$506,MATCH(P$1,'Tillförd energi'!$B$1:$AQ$1,0),FALSE)</f>
        <v>0</v>
      </c>
      <c r="Q25" s="73">
        <f>VLOOKUP($B25,'Tillförd energi'!$B$2:$AS$506,MATCH(Q$1,'Tillförd energi'!$B$1:$AQ$1,0),FALSE)</f>
        <v>0</v>
      </c>
      <c r="R25" s="73">
        <f>VLOOKUP($B25,'Tillförd energi'!$B$2:$AS$506,MATCH(R$1,'Tillförd energi'!$B$1:$AQ$1,0),FALSE)</f>
        <v>0</v>
      </c>
      <c r="S25" s="73">
        <f>VLOOKUP($B25,'Tillförd energi'!$B$2:$AS$506,MATCH(S$1,'Tillförd energi'!$B$1:$AQ$1,0),FALSE)</f>
        <v>0</v>
      </c>
      <c r="T25" s="73">
        <f>VLOOKUP($B25,'Tillförd energi'!$B$2:$AS$506,MATCH(T$1,'Tillförd energi'!$B$1:$AQ$1,0),FALSE)</f>
        <v>0</v>
      </c>
      <c r="U25" s="73">
        <f>VLOOKUP($B25,'Tillförd energi'!$B$2:$AS$506,MATCH(U$1,'Tillförd energi'!$B$1:$AQ$1,0),FALSE)</f>
        <v>0</v>
      </c>
      <c r="V25" s="73">
        <f>VLOOKUP($B25,'Tillförd energi'!$B$2:$AS$506,MATCH(V$1,'Tillförd energi'!$B$1:$AQ$1,0),FALSE)</f>
        <v>0</v>
      </c>
      <c r="W25" s="73">
        <f>VLOOKUP($B25,'Tillförd energi'!$B$2:$AS$506,MATCH(W$1,'Tillförd energi'!$B$1:$AQ$1,0),FALSE)</f>
        <v>0</v>
      </c>
      <c r="X25" s="73">
        <f>VLOOKUP($B25,'Tillförd energi'!$B$2:$AS$506,MATCH(X$1,'Tillförd energi'!$B$1:$AQ$1,0),FALSE)</f>
        <v>0</v>
      </c>
      <c r="Y25" s="73">
        <f>VLOOKUP($B25,'Tillförd energi'!$B$2:$AS$506,MATCH(Y$1,'Tillförd energi'!$B$1:$AQ$1,0),FALSE)</f>
        <v>0</v>
      </c>
      <c r="Z25" s="73">
        <f>VLOOKUP($B25,'Tillförd energi'!$B$2:$AS$506,MATCH(Z$1,'Tillförd energi'!$B$1:$AQ$1,0),FALSE)</f>
        <v>0</v>
      </c>
      <c r="AA25" s="73">
        <f>VLOOKUP($B25,'Tillförd energi'!$B$2:$AS$506,MATCH(AA$1,'Tillförd energi'!$B$1:$AQ$1,0),FALSE)</f>
        <v>0</v>
      </c>
      <c r="AB25" s="73">
        <f>VLOOKUP($B25,'Tillförd energi'!$B$2:$AS$506,MATCH(AB$1,'Tillförd energi'!$B$1:$AQ$1,0),FALSE)</f>
        <v>0</v>
      </c>
      <c r="AC25" s="73">
        <f>VLOOKUP($B25,'Tillförd energi'!$B$2:$AS$506,MATCH(AC$1,'Tillförd energi'!$B$1:$AQ$1,0),FALSE)</f>
        <v>0</v>
      </c>
      <c r="AD25" s="73">
        <f>VLOOKUP($B25,'Tillförd energi'!$B$2:$AS$506,MATCH(AD$1,'Tillförd energi'!$B$1:$AQ$1,0),FALSE)</f>
        <v>0</v>
      </c>
      <c r="AF25" s="73">
        <f>VLOOKUP($B25,'Tillförd energi'!$B$2:$AS$506,MATCH(AF$1,'Tillförd energi'!$B$1:$AQ$1,0),FALSE)</f>
        <v>0</v>
      </c>
      <c r="AH25" s="73">
        <f>IFERROR(VLOOKUP(B25,Miljö!$B$1:$S$476,9,FALSE)/1,0)</f>
        <v>0</v>
      </c>
      <c r="AJ25" s="81" t="str">
        <f>IFERROR(VLOOKUP($B25,Miljö!$B$1:$S$500,MATCH("hjälpel exklusive kraftvärme (GWh)",Miljö!$B$1:$V$1,0),FALSE)/1,"")</f>
        <v/>
      </c>
      <c r="AK25" s="81">
        <f t="shared" si="0"/>
        <v>0</v>
      </c>
      <c r="AL25" s="81">
        <f>VLOOKUP($B25,'Slutlig allokering'!$B$2:$AL$462,MATCH("Hjälpel kraftvärme",'Slutlig allokering'!$B$2:$AL$2,0),FALSE)</f>
        <v>0</v>
      </c>
      <c r="AN25" s="73">
        <f t="shared" si="1"/>
        <v>0</v>
      </c>
      <c r="AO25" s="73">
        <f t="shared" si="2"/>
        <v>0</v>
      </c>
      <c r="AP25" s="73" t="str">
        <f>IF(ISERROR(1/VLOOKUP($B25,Leveranser!$B$1:$S$500,MATCH("såld värme (gwh)",Leveranser!$B$1:$S$1,0),FALSE)),"",VLOOKUP($B25,Leveranser!$B$1:$S$500,MATCH("såld värme (gwh)",Leveranser!$B$1:$S$1,0),FALSE))</f>
        <v/>
      </c>
      <c r="AQ25" s="73">
        <f>VLOOKUP($B25,Leveranser!$B$1:$Y$500,MATCH("Totalt såld fjärrvärme till andra fjärrvärmeföretag",Leveranser!$B$1:$AA$1,0),FALSE)</f>
        <v>0</v>
      </c>
      <c r="AR25" s="73">
        <f>IF(ISERROR(1/VLOOKUP($B25,Miljö!$B$1:$S$500,MATCH("Såld mängd produktionsspecifik fjärrvärme (GWh)",Miljö!$B$1:$R$1,0),FALSE)),0,VLOOKUP($B25,Miljö!$B$1:$S$500,MATCH("Såld mängd produktionsspecifik fjärrvärme (GWh)",Miljö!$B$1:$R$1,0),FALSE))</f>
        <v>0</v>
      </c>
      <c r="AS25" s="82" t="str">
        <f t="shared" si="7"/>
        <v/>
      </c>
      <c r="AU25" s="73" t="str">
        <f>VLOOKUP($B25,'Miljövärden urval för publ'!$B$2:$I$486,7,FALSE)</f>
        <v>Nej</v>
      </c>
      <c r="AV25" s="73" t="str">
        <f>VLOOKUP($B25,'Miljövärden urval för publ'!$B$2:$I$486,6,FALSE)</f>
        <v>Nej</v>
      </c>
      <c r="AZ25" s="73">
        <f t="shared" si="3"/>
        <v>0</v>
      </c>
      <c r="BA25" s="73">
        <f t="shared" si="8"/>
        <v>0</v>
      </c>
      <c r="BB25" s="73">
        <f t="shared" si="4"/>
        <v>0</v>
      </c>
      <c r="BC25" s="73">
        <f t="shared" si="5"/>
        <v>0</v>
      </c>
      <c r="BE25" s="73">
        <f t="shared" si="9"/>
        <v>0</v>
      </c>
      <c r="BF25" s="73">
        <f t="shared" si="10"/>
        <v>0</v>
      </c>
      <c r="BH25" s="73">
        <f t="shared" si="6"/>
        <v>0</v>
      </c>
    </row>
    <row r="26" spans="1:60" ht="15" x14ac:dyDescent="0.25">
      <c r="A26" t="s">
        <v>31</v>
      </c>
      <c r="B26" t="s">
        <v>36</v>
      </c>
      <c r="C26" s="73">
        <f>VLOOKUP($B26,'Tillförd energi'!$B$2:$AS$506,MATCH(C$1,'Tillförd energi'!$B$1:$AQ$1,0),FALSE)</f>
        <v>0</v>
      </c>
      <c r="D26" s="73">
        <f>VLOOKUP($B26,'Tillförd energi'!$B$2:$AS$506,MATCH(D$1,'Tillförd energi'!$B$1:$AQ$1,0),FALSE)</f>
        <v>0</v>
      </c>
      <c r="E26" s="73">
        <f>VLOOKUP($B26,'Tillförd energi'!$B$2:$AS$506,MATCH(E$1,'Tillförd energi'!$B$1:$AQ$1,0),FALSE)</f>
        <v>0</v>
      </c>
      <c r="F26" s="73">
        <f>VLOOKUP($B26,'Tillförd energi'!$B$2:$AS$506,MATCH(F$1,'Tillförd energi'!$B$1:$AQ$1,0),FALSE)</f>
        <v>0</v>
      </c>
      <c r="G26" s="73">
        <f>VLOOKUP($B26,'Tillförd energi'!$B$2:$AS$506,MATCH(G$1,'Tillförd energi'!$B$1:$AQ$1,0),FALSE)</f>
        <v>0</v>
      </c>
      <c r="H26" s="73">
        <f>VLOOKUP($B26,'Tillförd energi'!$B$2:$AS$506,MATCH(H$1,'Tillförd energi'!$B$1:$AQ$1,0),FALSE)</f>
        <v>0</v>
      </c>
      <c r="I26" s="73">
        <f>VLOOKUP($B26,'Tillförd energi'!$B$2:$AS$506,MATCH(I$1,'Tillförd energi'!$B$1:$AQ$1,0),FALSE)</f>
        <v>0</v>
      </c>
      <c r="J26" s="73">
        <f>VLOOKUP($B26,'Tillförd energi'!$B$2:$AS$506,MATCH(J$1,'Tillförd energi'!$B$1:$AQ$1,0),FALSE)</f>
        <v>0</v>
      </c>
      <c r="K26" s="73">
        <f>VLOOKUP($B26,'Tillförd energi'!$B$2:$AS$506,MATCH(K$1,'Tillförd energi'!$B$1:$AQ$1,0),FALSE)</f>
        <v>0</v>
      </c>
      <c r="L26" s="73">
        <f>VLOOKUP($B26,'Tillförd energi'!$B$2:$AS$506,MATCH(L$1,'Tillförd energi'!$B$1:$AQ$1,0),FALSE)</f>
        <v>0</v>
      </c>
      <c r="M26" s="73">
        <f>VLOOKUP($B26,'Tillförd energi'!$B$2:$AS$506,MATCH(M$1,'Tillförd energi'!$B$1:$AQ$1,0),FALSE)</f>
        <v>0</v>
      </c>
      <c r="N26" s="73">
        <f>VLOOKUP($B26,'Tillförd energi'!$B$2:$AS$506,MATCH(N$1,'Tillförd energi'!$B$1:$AQ$1,0),FALSE)</f>
        <v>0</v>
      </c>
      <c r="O26" s="73">
        <f>VLOOKUP($B26,'Tillförd energi'!$B$2:$AS$506,MATCH(O$1,'Tillförd energi'!$B$1:$AQ$1,0),FALSE)</f>
        <v>0</v>
      </c>
      <c r="P26" s="73">
        <f>VLOOKUP($B26,'Tillförd energi'!$B$2:$AS$506,MATCH(P$1,'Tillförd energi'!$B$1:$AQ$1,0),FALSE)</f>
        <v>0</v>
      </c>
      <c r="Q26" s="73">
        <f>VLOOKUP($B26,'Tillförd energi'!$B$2:$AS$506,MATCH(Q$1,'Tillförd energi'!$B$1:$AQ$1,0),FALSE)</f>
        <v>0</v>
      </c>
      <c r="R26" s="73">
        <f>VLOOKUP($B26,'Tillförd energi'!$B$2:$AS$506,MATCH(R$1,'Tillförd energi'!$B$1:$AQ$1,0),FALSE)</f>
        <v>0</v>
      </c>
      <c r="S26" s="73">
        <f>VLOOKUP($B26,'Tillförd energi'!$B$2:$AS$506,MATCH(S$1,'Tillförd energi'!$B$1:$AQ$1,0),FALSE)</f>
        <v>0</v>
      </c>
      <c r="T26" s="73">
        <f>VLOOKUP($B26,'Tillförd energi'!$B$2:$AS$506,MATCH(T$1,'Tillförd energi'!$B$1:$AQ$1,0),FALSE)</f>
        <v>0</v>
      </c>
      <c r="U26" s="73">
        <f>VLOOKUP($B26,'Tillförd energi'!$B$2:$AS$506,MATCH(U$1,'Tillförd energi'!$B$1:$AQ$1,0),FALSE)</f>
        <v>0</v>
      </c>
      <c r="V26" s="73">
        <f>VLOOKUP($B26,'Tillförd energi'!$B$2:$AS$506,MATCH(V$1,'Tillförd energi'!$B$1:$AQ$1,0),FALSE)</f>
        <v>0</v>
      </c>
      <c r="W26" s="73">
        <f>VLOOKUP($B26,'Tillförd energi'!$B$2:$AS$506,MATCH(W$1,'Tillförd energi'!$B$1:$AQ$1,0),FALSE)</f>
        <v>0</v>
      </c>
      <c r="X26" s="73">
        <f>VLOOKUP($B26,'Tillförd energi'!$B$2:$AS$506,MATCH(X$1,'Tillförd energi'!$B$1:$AQ$1,0),FALSE)</f>
        <v>0</v>
      </c>
      <c r="Y26" s="73">
        <f>VLOOKUP($B26,'Tillförd energi'!$B$2:$AS$506,MATCH(Y$1,'Tillförd energi'!$B$1:$AQ$1,0),FALSE)</f>
        <v>0</v>
      </c>
      <c r="Z26" s="73">
        <f>VLOOKUP($B26,'Tillförd energi'!$B$2:$AS$506,MATCH(Z$1,'Tillförd energi'!$B$1:$AQ$1,0),FALSE)</f>
        <v>0</v>
      </c>
      <c r="AA26" s="73">
        <f>VLOOKUP($B26,'Tillförd energi'!$B$2:$AS$506,MATCH(AA$1,'Tillförd energi'!$B$1:$AQ$1,0),FALSE)</f>
        <v>0</v>
      </c>
      <c r="AB26" s="73">
        <f>VLOOKUP($B26,'Tillförd energi'!$B$2:$AS$506,MATCH(AB$1,'Tillförd energi'!$B$1:$AQ$1,0),FALSE)</f>
        <v>0</v>
      </c>
      <c r="AC26" s="73">
        <f>VLOOKUP($B26,'Tillförd energi'!$B$2:$AS$506,MATCH(AC$1,'Tillförd energi'!$B$1:$AQ$1,0),FALSE)</f>
        <v>0</v>
      </c>
      <c r="AD26" s="73">
        <f>VLOOKUP($B26,'Tillförd energi'!$B$2:$AS$506,MATCH(AD$1,'Tillförd energi'!$B$1:$AQ$1,0),FALSE)</f>
        <v>0</v>
      </c>
      <c r="AF26" s="73">
        <f>VLOOKUP($B26,'Tillförd energi'!$B$2:$AS$506,MATCH(AF$1,'Tillförd energi'!$B$1:$AQ$1,0),FALSE)</f>
        <v>0</v>
      </c>
      <c r="AH26" s="73">
        <f>IFERROR(VLOOKUP(B26,Miljö!$B$1:$S$476,9,FALSE)/1,0)</f>
        <v>0</v>
      </c>
      <c r="AJ26" s="81" t="str">
        <f>IFERROR(VLOOKUP($B26,Miljö!$B$1:$S$500,MATCH("hjälpel exklusive kraftvärme (GWh)",Miljö!$B$1:$V$1,0),FALSE)/1,"")</f>
        <v/>
      </c>
      <c r="AK26" s="81">
        <f t="shared" si="0"/>
        <v>0</v>
      </c>
      <c r="AL26" s="81">
        <f>VLOOKUP($B26,'Slutlig allokering'!$B$2:$AL$462,MATCH("Hjälpel kraftvärme",'Slutlig allokering'!$B$2:$AL$2,0),FALSE)</f>
        <v>0</v>
      </c>
      <c r="AN26" s="73">
        <f t="shared" si="1"/>
        <v>0</v>
      </c>
      <c r="AO26" s="73">
        <f t="shared" si="2"/>
        <v>0</v>
      </c>
      <c r="AP26" s="73" t="str">
        <f>IF(ISERROR(1/VLOOKUP($B26,Leveranser!$B$1:$S$500,MATCH("såld värme (gwh)",Leveranser!$B$1:$S$1,0),FALSE)),"",VLOOKUP($B26,Leveranser!$B$1:$S$500,MATCH("såld värme (gwh)",Leveranser!$B$1:$S$1,0),FALSE))</f>
        <v/>
      </c>
      <c r="AQ26" s="73">
        <f>VLOOKUP($B26,Leveranser!$B$1:$Y$500,MATCH("Totalt såld fjärrvärme till andra fjärrvärmeföretag",Leveranser!$B$1:$AA$1,0),FALSE)</f>
        <v>0</v>
      </c>
      <c r="AR26" s="73">
        <f>IF(ISERROR(1/VLOOKUP($B26,Miljö!$B$1:$S$500,MATCH("Såld mängd produktionsspecifik fjärrvärme (GWh)",Miljö!$B$1:$R$1,0),FALSE)),0,VLOOKUP($B26,Miljö!$B$1:$S$500,MATCH("Såld mängd produktionsspecifik fjärrvärme (GWh)",Miljö!$B$1:$R$1,0),FALSE))</f>
        <v>0</v>
      </c>
      <c r="AS26" s="82" t="str">
        <f t="shared" si="7"/>
        <v/>
      </c>
      <c r="AU26" s="73" t="str">
        <f>VLOOKUP($B26,'Miljövärden urval för publ'!$B$2:$I$486,7,FALSE)</f>
        <v>Nej</v>
      </c>
      <c r="AV26" s="73" t="str">
        <f>VLOOKUP($B26,'Miljövärden urval för publ'!$B$2:$I$486,6,FALSE)</f>
        <v>Nej</v>
      </c>
      <c r="AZ26" s="73">
        <f t="shared" si="3"/>
        <v>0</v>
      </c>
      <c r="BA26" s="73">
        <f t="shared" si="8"/>
        <v>0</v>
      </c>
      <c r="BB26" s="73">
        <f t="shared" si="4"/>
        <v>0</v>
      </c>
      <c r="BC26" s="73">
        <f t="shared" si="5"/>
        <v>0</v>
      </c>
      <c r="BE26" s="73">
        <f t="shared" si="9"/>
        <v>0</v>
      </c>
      <c r="BF26" s="73">
        <f t="shared" si="10"/>
        <v>0</v>
      </c>
      <c r="BH26" s="73">
        <f t="shared" si="6"/>
        <v>0</v>
      </c>
    </row>
    <row r="27" spans="1:60" ht="15" x14ac:dyDescent="0.25">
      <c r="A27" t="s">
        <v>31</v>
      </c>
      <c r="B27" t="s">
        <v>36</v>
      </c>
      <c r="C27" s="73">
        <f>VLOOKUP($B27,'Tillförd energi'!$B$2:$AS$506,MATCH(C$1,'Tillförd energi'!$B$1:$AQ$1,0),FALSE)</f>
        <v>0</v>
      </c>
      <c r="D27" s="73">
        <f>VLOOKUP($B27,'Tillförd energi'!$B$2:$AS$506,MATCH(D$1,'Tillförd energi'!$B$1:$AQ$1,0),FALSE)</f>
        <v>0</v>
      </c>
      <c r="E27" s="73">
        <f>VLOOKUP($B27,'Tillförd energi'!$B$2:$AS$506,MATCH(E$1,'Tillförd energi'!$B$1:$AQ$1,0),FALSE)</f>
        <v>0</v>
      </c>
      <c r="F27" s="73">
        <f>VLOOKUP($B27,'Tillförd energi'!$B$2:$AS$506,MATCH(F$1,'Tillförd energi'!$B$1:$AQ$1,0),FALSE)</f>
        <v>0</v>
      </c>
      <c r="G27" s="73">
        <f>VLOOKUP($B27,'Tillförd energi'!$B$2:$AS$506,MATCH(G$1,'Tillförd energi'!$B$1:$AQ$1,0),FALSE)</f>
        <v>0</v>
      </c>
      <c r="H27" s="73">
        <f>VLOOKUP($B27,'Tillförd energi'!$B$2:$AS$506,MATCH(H$1,'Tillförd energi'!$B$1:$AQ$1,0),FALSE)</f>
        <v>0</v>
      </c>
      <c r="I27" s="73">
        <f>VLOOKUP($B27,'Tillförd energi'!$B$2:$AS$506,MATCH(I$1,'Tillförd energi'!$B$1:$AQ$1,0),FALSE)</f>
        <v>0</v>
      </c>
      <c r="J27" s="73">
        <f>VLOOKUP($B27,'Tillförd energi'!$B$2:$AS$506,MATCH(J$1,'Tillförd energi'!$B$1:$AQ$1,0),FALSE)</f>
        <v>0</v>
      </c>
      <c r="K27" s="73">
        <f>VLOOKUP($B27,'Tillförd energi'!$B$2:$AS$506,MATCH(K$1,'Tillförd energi'!$B$1:$AQ$1,0),FALSE)</f>
        <v>0</v>
      </c>
      <c r="L27" s="73">
        <f>VLOOKUP($B27,'Tillförd energi'!$B$2:$AS$506,MATCH(L$1,'Tillförd energi'!$B$1:$AQ$1,0),FALSE)</f>
        <v>0</v>
      </c>
      <c r="M27" s="73">
        <f>VLOOKUP($B27,'Tillförd energi'!$B$2:$AS$506,MATCH(M$1,'Tillförd energi'!$B$1:$AQ$1,0),FALSE)</f>
        <v>0</v>
      </c>
      <c r="N27" s="73">
        <f>VLOOKUP($B27,'Tillförd energi'!$B$2:$AS$506,MATCH(N$1,'Tillförd energi'!$B$1:$AQ$1,0),FALSE)</f>
        <v>0</v>
      </c>
      <c r="O27" s="73">
        <f>VLOOKUP($B27,'Tillförd energi'!$B$2:$AS$506,MATCH(O$1,'Tillförd energi'!$B$1:$AQ$1,0),FALSE)</f>
        <v>0</v>
      </c>
      <c r="P27" s="73">
        <f>VLOOKUP($B27,'Tillförd energi'!$B$2:$AS$506,MATCH(P$1,'Tillförd energi'!$B$1:$AQ$1,0),FALSE)</f>
        <v>0</v>
      </c>
      <c r="Q27" s="73">
        <f>VLOOKUP($B27,'Tillförd energi'!$B$2:$AS$506,MATCH(Q$1,'Tillförd energi'!$B$1:$AQ$1,0),FALSE)</f>
        <v>0</v>
      </c>
      <c r="R27" s="73">
        <f>VLOOKUP($B27,'Tillförd energi'!$B$2:$AS$506,MATCH(R$1,'Tillförd energi'!$B$1:$AQ$1,0),FALSE)</f>
        <v>0</v>
      </c>
      <c r="S27" s="73">
        <f>VLOOKUP($B27,'Tillförd energi'!$B$2:$AS$506,MATCH(S$1,'Tillförd energi'!$B$1:$AQ$1,0),FALSE)</f>
        <v>0</v>
      </c>
      <c r="T27" s="73">
        <f>VLOOKUP($B27,'Tillförd energi'!$B$2:$AS$506,MATCH(T$1,'Tillförd energi'!$B$1:$AQ$1,0),FALSE)</f>
        <v>0</v>
      </c>
      <c r="U27" s="73">
        <f>VLOOKUP($B27,'Tillförd energi'!$B$2:$AS$506,MATCH(U$1,'Tillförd energi'!$B$1:$AQ$1,0),FALSE)</f>
        <v>0</v>
      </c>
      <c r="V27" s="73">
        <f>VLOOKUP($B27,'Tillförd energi'!$B$2:$AS$506,MATCH(V$1,'Tillförd energi'!$B$1:$AQ$1,0),FALSE)</f>
        <v>0</v>
      </c>
      <c r="W27" s="73">
        <f>VLOOKUP($B27,'Tillförd energi'!$B$2:$AS$506,MATCH(W$1,'Tillförd energi'!$B$1:$AQ$1,0),FALSE)</f>
        <v>0</v>
      </c>
      <c r="X27" s="73">
        <f>VLOOKUP($B27,'Tillförd energi'!$B$2:$AS$506,MATCH(X$1,'Tillförd energi'!$B$1:$AQ$1,0),FALSE)</f>
        <v>0</v>
      </c>
      <c r="Y27" s="73">
        <f>VLOOKUP($B27,'Tillförd energi'!$B$2:$AS$506,MATCH(Y$1,'Tillförd energi'!$B$1:$AQ$1,0),FALSE)</f>
        <v>0</v>
      </c>
      <c r="Z27" s="73">
        <f>VLOOKUP($B27,'Tillförd energi'!$B$2:$AS$506,MATCH(Z$1,'Tillförd energi'!$B$1:$AQ$1,0),FALSE)</f>
        <v>0</v>
      </c>
      <c r="AA27" s="73">
        <f>VLOOKUP($B27,'Tillförd energi'!$B$2:$AS$506,MATCH(AA$1,'Tillförd energi'!$B$1:$AQ$1,0),FALSE)</f>
        <v>0</v>
      </c>
      <c r="AB27" s="73">
        <f>VLOOKUP($B27,'Tillförd energi'!$B$2:$AS$506,MATCH(AB$1,'Tillförd energi'!$B$1:$AQ$1,0),FALSE)</f>
        <v>0</v>
      </c>
      <c r="AC27" s="73">
        <f>VLOOKUP($B27,'Tillförd energi'!$B$2:$AS$506,MATCH(AC$1,'Tillförd energi'!$B$1:$AQ$1,0),FALSE)</f>
        <v>0</v>
      </c>
      <c r="AD27" s="73">
        <f>VLOOKUP($B27,'Tillförd energi'!$B$2:$AS$506,MATCH(AD$1,'Tillförd energi'!$B$1:$AQ$1,0),FALSE)</f>
        <v>0</v>
      </c>
      <c r="AF27" s="73">
        <f>VLOOKUP($B27,'Tillförd energi'!$B$2:$AS$506,MATCH(AF$1,'Tillförd energi'!$B$1:$AQ$1,0),FALSE)</f>
        <v>0</v>
      </c>
      <c r="AH27" s="73">
        <f>IFERROR(VLOOKUP(B27,Miljö!$B$1:$S$476,9,FALSE)/1,0)</f>
        <v>0</v>
      </c>
      <c r="AJ27" s="81" t="str">
        <f>IFERROR(VLOOKUP($B27,Miljö!$B$1:$S$500,MATCH("hjälpel exklusive kraftvärme (GWh)",Miljö!$B$1:$V$1,0),FALSE)/1,"")</f>
        <v/>
      </c>
      <c r="AK27" s="81">
        <f t="shared" si="0"/>
        <v>0</v>
      </c>
      <c r="AL27" s="81">
        <f>VLOOKUP($B27,'Slutlig allokering'!$B$2:$AL$462,MATCH("Hjälpel kraftvärme",'Slutlig allokering'!$B$2:$AL$2,0),FALSE)</f>
        <v>0</v>
      </c>
      <c r="AN27" s="73">
        <f t="shared" si="1"/>
        <v>0</v>
      </c>
      <c r="AO27" s="73">
        <f t="shared" si="2"/>
        <v>0</v>
      </c>
      <c r="AP27" s="73" t="str">
        <f>IF(ISERROR(1/VLOOKUP($B27,Leveranser!$B$1:$S$500,MATCH("såld värme (gwh)",Leveranser!$B$1:$S$1,0),FALSE)),"",VLOOKUP($B27,Leveranser!$B$1:$S$500,MATCH("såld värme (gwh)",Leveranser!$B$1:$S$1,0),FALSE))</f>
        <v/>
      </c>
      <c r="AQ27" s="73">
        <f>VLOOKUP($B27,Leveranser!$B$1:$Y$500,MATCH("Totalt såld fjärrvärme till andra fjärrvärmeföretag",Leveranser!$B$1:$AA$1,0),FALSE)</f>
        <v>0</v>
      </c>
      <c r="AR27" s="73">
        <f>IF(ISERROR(1/VLOOKUP($B27,Miljö!$B$1:$S$500,MATCH("Såld mängd produktionsspecifik fjärrvärme (GWh)",Miljö!$B$1:$R$1,0),FALSE)),0,VLOOKUP($B27,Miljö!$B$1:$S$500,MATCH("Såld mängd produktionsspecifik fjärrvärme (GWh)",Miljö!$B$1:$R$1,0),FALSE))</f>
        <v>0</v>
      </c>
      <c r="AS27" s="82" t="str">
        <f t="shared" si="7"/>
        <v/>
      </c>
      <c r="AU27" s="73" t="str">
        <f>VLOOKUP($B27,'Miljövärden urval för publ'!$B$2:$I$486,7,FALSE)</f>
        <v>Nej</v>
      </c>
      <c r="AV27" s="73" t="str">
        <f>VLOOKUP($B27,'Miljövärden urval för publ'!$B$2:$I$486,6,FALSE)</f>
        <v>Nej</v>
      </c>
      <c r="AZ27" s="73">
        <f t="shared" si="3"/>
        <v>0</v>
      </c>
      <c r="BA27" s="73">
        <f t="shared" si="8"/>
        <v>0</v>
      </c>
      <c r="BB27" s="73">
        <f t="shared" si="4"/>
        <v>0</v>
      </c>
      <c r="BC27" s="73">
        <f t="shared" si="5"/>
        <v>0</v>
      </c>
      <c r="BE27" s="73">
        <f t="shared" si="9"/>
        <v>0</v>
      </c>
      <c r="BF27" s="73">
        <f t="shared" si="10"/>
        <v>0</v>
      </c>
      <c r="BH27" s="73">
        <f t="shared" si="6"/>
        <v>0</v>
      </c>
    </row>
    <row r="28" spans="1:60" ht="15" x14ac:dyDescent="0.25">
      <c r="A28" t="s">
        <v>31</v>
      </c>
      <c r="B28" t="s">
        <v>36</v>
      </c>
      <c r="C28" s="73">
        <f>VLOOKUP($B28,'Tillförd energi'!$B$2:$AS$506,MATCH(C$1,'Tillförd energi'!$B$1:$AQ$1,0),FALSE)</f>
        <v>0</v>
      </c>
      <c r="D28" s="73">
        <f>VLOOKUP($B28,'Tillförd energi'!$B$2:$AS$506,MATCH(D$1,'Tillförd energi'!$B$1:$AQ$1,0),FALSE)</f>
        <v>0</v>
      </c>
      <c r="E28" s="73">
        <f>VLOOKUP($B28,'Tillförd energi'!$B$2:$AS$506,MATCH(E$1,'Tillförd energi'!$B$1:$AQ$1,0),FALSE)</f>
        <v>0</v>
      </c>
      <c r="F28" s="73">
        <f>VLOOKUP($B28,'Tillförd energi'!$B$2:$AS$506,MATCH(F$1,'Tillförd energi'!$B$1:$AQ$1,0),FALSE)</f>
        <v>0</v>
      </c>
      <c r="G28" s="73">
        <f>VLOOKUP($B28,'Tillförd energi'!$B$2:$AS$506,MATCH(G$1,'Tillförd energi'!$B$1:$AQ$1,0),FALSE)</f>
        <v>0</v>
      </c>
      <c r="H28" s="73">
        <f>VLOOKUP($B28,'Tillförd energi'!$B$2:$AS$506,MATCH(H$1,'Tillförd energi'!$B$1:$AQ$1,0),FALSE)</f>
        <v>0</v>
      </c>
      <c r="I28" s="73">
        <f>VLOOKUP($B28,'Tillförd energi'!$B$2:$AS$506,MATCH(I$1,'Tillförd energi'!$B$1:$AQ$1,0),FALSE)</f>
        <v>0</v>
      </c>
      <c r="J28" s="73">
        <f>VLOOKUP($B28,'Tillförd energi'!$B$2:$AS$506,MATCH(J$1,'Tillförd energi'!$B$1:$AQ$1,0),FALSE)</f>
        <v>0</v>
      </c>
      <c r="K28" s="73">
        <f>VLOOKUP($B28,'Tillförd energi'!$B$2:$AS$506,MATCH(K$1,'Tillförd energi'!$B$1:$AQ$1,0),FALSE)</f>
        <v>0</v>
      </c>
      <c r="L28" s="73">
        <f>VLOOKUP($B28,'Tillförd energi'!$B$2:$AS$506,MATCH(L$1,'Tillförd energi'!$B$1:$AQ$1,0),FALSE)</f>
        <v>0</v>
      </c>
      <c r="M28" s="73">
        <f>VLOOKUP($B28,'Tillförd energi'!$B$2:$AS$506,MATCH(M$1,'Tillförd energi'!$B$1:$AQ$1,0),FALSE)</f>
        <v>0</v>
      </c>
      <c r="N28" s="73">
        <f>VLOOKUP($B28,'Tillförd energi'!$B$2:$AS$506,MATCH(N$1,'Tillförd energi'!$B$1:$AQ$1,0),FALSE)</f>
        <v>0</v>
      </c>
      <c r="O28" s="73">
        <f>VLOOKUP($B28,'Tillförd energi'!$B$2:$AS$506,MATCH(O$1,'Tillförd energi'!$B$1:$AQ$1,0),FALSE)</f>
        <v>0</v>
      </c>
      <c r="P28" s="73">
        <f>VLOOKUP($B28,'Tillförd energi'!$B$2:$AS$506,MATCH(P$1,'Tillförd energi'!$B$1:$AQ$1,0),FALSE)</f>
        <v>0</v>
      </c>
      <c r="Q28" s="73">
        <f>VLOOKUP($B28,'Tillförd energi'!$B$2:$AS$506,MATCH(Q$1,'Tillförd energi'!$B$1:$AQ$1,0),FALSE)</f>
        <v>0</v>
      </c>
      <c r="R28" s="73">
        <f>VLOOKUP($B28,'Tillförd energi'!$B$2:$AS$506,MATCH(R$1,'Tillförd energi'!$B$1:$AQ$1,0),FALSE)</f>
        <v>0</v>
      </c>
      <c r="S28" s="73">
        <f>VLOOKUP($B28,'Tillförd energi'!$B$2:$AS$506,MATCH(S$1,'Tillförd energi'!$B$1:$AQ$1,0),FALSE)</f>
        <v>0</v>
      </c>
      <c r="T28" s="73">
        <f>VLOOKUP($B28,'Tillförd energi'!$B$2:$AS$506,MATCH(T$1,'Tillförd energi'!$B$1:$AQ$1,0),FALSE)</f>
        <v>0</v>
      </c>
      <c r="U28" s="73">
        <f>VLOOKUP($B28,'Tillförd energi'!$B$2:$AS$506,MATCH(U$1,'Tillförd energi'!$B$1:$AQ$1,0),FALSE)</f>
        <v>0</v>
      </c>
      <c r="V28" s="73">
        <f>VLOOKUP($B28,'Tillförd energi'!$B$2:$AS$506,MATCH(V$1,'Tillförd energi'!$B$1:$AQ$1,0),FALSE)</f>
        <v>0</v>
      </c>
      <c r="W28" s="73">
        <f>VLOOKUP($B28,'Tillförd energi'!$B$2:$AS$506,MATCH(W$1,'Tillförd energi'!$B$1:$AQ$1,0),FALSE)</f>
        <v>0</v>
      </c>
      <c r="X28" s="73">
        <f>VLOOKUP($B28,'Tillförd energi'!$B$2:$AS$506,MATCH(X$1,'Tillförd energi'!$B$1:$AQ$1,0),FALSE)</f>
        <v>0</v>
      </c>
      <c r="Y28" s="73">
        <f>VLOOKUP($B28,'Tillförd energi'!$B$2:$AS$506,MATCH(Y$1,'Tillförd energi'!$B$1:$AQ$1,0),FALSE)</f>
        <v>0</v>
      </c>
      <c r="Z28" s="73">
        <f>VLOOKUP($B28,'Tillförd energi'!$B$2:$AS$506,MATCH(Z$1,'Tillförd energi'!$B$1:$AQ$1,0),FALSE)</f>
        <v>0</v>
      </c>
      <c r="AA28" s="73">
        <f>VLOOKUP($B28,'Tillförd energi'!$B$2:$AS$506,MATCH(AA$1,'Tillförd energi'!$B$1:$AQ$1,0),FALSE)</f>
        <v>0</v>
      </c>
      <c r="AB28" s="73">
        <f>VLOOKUP($B28,'Tillförd energi'!$B$2:$AS$506,MATCH(AB$1,'Tillförd energi'!$B$1:$AQ$1,0),FALSE)</f>
        <v>0</v>
      </c>
      <c r="AC28" s="73">
        <f>VLOOKUP($B28,'Tillförd energi'!$B$2:$AS$506,MATCH(AC$1,'Tillförd energi'!$B$1:$AQ$1,0),FALSE)</f>
        <v>0</v>
      </c>
      <c r="AD28" s="73">
        <f>VLOOKUP($B28,'Tillförd energi'!$B$2:$AS$506,MATCH(AD$1,'Tillförd energi'!$B$1:$AQ$1,0),FALSE)</f>
        <v>0</v>
      </c>
      <c r="AF28" s="73">
        <f>VLOOKUP($B28,'Tillförd energi'!$B$2:$AS$506,MATCH(AF$1,'Tillförd energi'!$B$1:$AQ$1,0),FALSE)</f>
        <v>0</v>
      </c>
      <c r="AH28" s="73">
        <f>IFERROR(VLOOKUP(B28,Miljö!$B$1:$S$476,9,FALSE)/1,0)</f>
        <v>0</v>
      </c>
      <c r="AJ28" s="81" t="str">
        <f>IFERROR(VLOOKUP($B28,Miljö!$B$1:$S$500,MATCH("hjälpel exklusive kraftvärme (GWh)",Miljö!$B$1:$V$1,0),FALSE)/1,"")</f>
        <v/>
      </c>
      <c r="AK28" s="81">
        <f t="shared" si="0"/>
        <v>0</v>
      </c>
      <c r="AL28" s="81">
        <f>VLOOKUP($B28,'Slutlig allokering'!$B$2:$AL$462,MATCH("Hjälpel kraftvärme",'Slutlig allokering'!$B$2:$AL$2,0),FALSE)</f>
        <v>0</v>
      </c>
      <c r="AN28" s="73">
        <f t="shared" si="1"/>
        <v>0</v>
      </c>
      <c r="AO28" s="73">
        <f t="shared" si="2"/>
        <v>0</v>
      </c>
      <c r="AP28" s="73" t="str">
        <f>IF(ISERROR(1/VLOOKUP($B28,Leveranser!$B$1:$S$500,MATCH("såld värme (gwh)",Leveranser!$B$1:$S$1,0),FALSE)),"",VLOOKUP($B28,Leveranser!$B$1:$S$500,MATCH("såld värme (gwh)",Leveranser!$B$1:$S$1,0),FALSE))</f>
        <v/>
      </c>
      <c r="AQ28" s="73">
        <f>VLOOKUP($B28,Leveranser!$B$1:$Y$500,MATCH("Totalt såld fjärrvärme till andra fjärrvärmeföretag",Leveranser!$B$1:$AA$1,0),FALSE)</f>
        <v>0</v>
      </c>
      <c r="AR28" s="73">
        <f>IF(ISERROR(1/VLOOKUP($B28,Miljö!$B$1:$S$500,MATCH("Såld mängd produktionsspecifik fjärrvärme (GWh)",Miljö!$B$1:$R$1,0),FALSE)),0,VLOOKUP($B28,Miljö!$B$1:$S$500,MATCH("Såld mängd produktionsspecifik fjärrvärme (GWh)",Miljö!$B$1:$R$1,0),FALSE))</f>
        <v>0</v>
      </c>
      <c r="AS28" s="82" t="str">
        <f t="shared" si="7"/>
        <v/>
      </c>
      <c r="AU28" s="73" t="str">
        <f>VLOOKUP($B28,'Miljövärden urval för publ'!$B$2:$I$486,7,FALSE)</f>
        <v>Nej</v>
      </c>
      <c r="AV28" s="73" t="str">
        <f>VLOOKUP($B28,'Miljövärden urval för publ'!$B$2:$I$486,6,FALSE)</f>
        <v>Nej</v>
      </c>
      <c r="AZ28" s="73">
        <f t="shared" si="3"/>
        <v>0</v>
      </c>
      <c r="BA28" s="73">
        <f t="shared" si="8"/>
        <v>0</v>
      </c>
      <c r="BB28" s="73">
        <f t="shared" si="4"/>
        <v>0</v>
      </c>
      <c r="BC28" s="73">
        <f t="shared" si="5"/>
        <v>0</v>
      </c>
      <c r="BE28" s="73">
        <f t="shared" si="9"/>
        <v>0</v>
      </c>
      <c r="BF28" s="73">
        <f t="shared" si="10"/>
        <v>0</v>
      </c>
      <c r="BH28" s="73">
        <f t="shared" si="6"/>
        <v>0</v>
      </c>
    </row>
    <row r="29" spans="1:60" ht="15" x14ac:dyDescent="0.25">
      <c r="A29" t="s">
        <v>31</v>
      </c>
      <c r="B29" t="s">
        <v>36</v>
      </c>
      <c r="C29" s="73">
        <f>VLOOKUP($B29,'Tillförd energi'!$B$2:$AS$506,MATCH(C$1,'Tillförd energi'!$B$1:$AQ$1,0),FALSE)</f>
        <v>0</v>
      </c>
      <c r="D29" s="73">
        <f>VLOOKUP($B29,'Tillförd energi'!$B$2:$AS$506,MATCH(D$1,'Tillförd energi'!$B$1:$AQ$1,0),FALSE)</f>
        <v>0</v>
      </c>
      <c r="E29" s="73">
        <f>VLOOKUP($B29,'Tillförd energi'!$B$2:$AS$506,MATCH(E$1,'Tillförd energi'!$B$1:$AQ$1,0),FALSE)</f>
        <v>0</v>
      </c>
      <c r="F29" s="73">
        <f>VLOOKUP($B29,'Tillförd energi'!$B$2:$AS$506,MATCH(F$1,'Tillförd energi'!$B$1:$AQ$1,0),FALSE)</f>
        <v>0</v>
      </c>
      <c r="G29" s="73">
        <f>VLOOKUP($B29,'Tillförd energi'!$B$2:$AS$506,MATCH(G$1,'Tillförd energi'!$B$1:$AQ$1,0),FALSE)</f>
        <v>0</v>
      </c>
      <c r="H29" s="73">
        <f>VLOOKUP($B29,'Tillförd energi'!$B$2:$AS$506,MATCH(H$1,'Tillförd energi'!$B$1:$AQ$1,0),FALSE)</f>
        <v>0</v>
      </c>
      <c r="I29" s="73">
        <f>VLOOKUP($B29,'Tillförd energi'!$B$2:$AS$506,MATCH(I$1,'Tillförd energi'!$B$1:$AQ$1,0),FALSE)</f>
        <v>0</v>
      </c>
      <c r="J29" s="73">
        <f>VLOOKUP($B29,'Tillförd energi'!$B$2:$AS$506,MATCH(J$1,'Tillförd energi'!$B$1:$AQ$1,0),FALSE)</f>
        <v>0</v>
      </c>
      <c r="K29" s="73">
        <f>VLOOKUP($B29,'Tillförd energi'!$B$2:$AS$506,MATCH(K$1,'Tillförd energi'!$B$1:$AQ$1,0),FALSE)</f>
        <v>0</v>
      </c>
      <c r="L29" s="73">
        <f>VLOOKUP($B29,'Tillförd energi'!$B$2:$AS$506,MATCH(L$1,'Tillförd energi'!$B$1:$AQ$1,0),FALSE)</f>
        <v>0</v>
      </c>
      <c r="M29" s="73">
        <f>VLOOKUP($B29,'Tillförd energi'!$B$2:$AS$506,MATCH(M$1,'Tillförd energi'!$B$1:$AQ$1,0),FALSE)</f>
        <v>0</v>
      </c>
      <c r="N29" s="73">
        <f>VLOOKUP($B29,'Tillförd energi'!$B$2:$AS$506,MATCH(N$1,'Tillförd energi'!$B$1:$AQ$1,0),FALSE)</f>
        <v>0</v>
      </c>
      <c r="O29" s="73">
        <f>VLOOKUP($B29,'Tillförd energi'!$B$2:$AS$506,MATCH(O$1,'Tillförd energi'!$B$1:$AQ$1,0),FALSE)</f>
        <v>0</v>
      </c>
      <c r="P29" s="73">
        <f>VLOOKUP($B29,'Tillförd energi'!$B$2:$AS$506,MATCH(P$1,'Tillförd energi'!$B$1:$AQ$1,0),FALSE)</f>
        <v>0</v>
      </c>
      <c r="Q29" s="73">
        <f>VLOOKUP($B29,'Tillförd energi'!$B$2:$AS$506,MATCH(Q$1,'Tillförd energi'!$B$1:$AQ$1,0),FALSE)</f>
        <v>0</v>
      </c>
      <c r="R29" s="73">
        <f>VLOOKUP($B29,'Tillförd energi'!$B$2:$AS$506,MATCH(R$1,'Tillförd energi'!$B$1:$AQ$1,0),FALSE)</f>
        <v>0</v>
      </c>
      <c r="S29" s="73">
        <f>VLOOKUP($B29,'Tillförd energi'!$B$2:$AS$506,MATCH(S$1,'Tillförd energi'!$B$1:$AQ$1,0),FALSE)</f>
        <v>0</v>
      </c>
      <c r="T29" s="73">
        <f>VLOOKUP($B29,'Tillförd energi'!$B$2:$AS$506,MATCH(T$1,'Tillförd energi'!$B$1:$AQ$1,0),FALSE)</f>
        <v>0</v>
      </c>
      <c r="U29" s="73">
        <f>VLOOKUP($B29,'Tillförd energi'!$B$2:$AS$506,MATCH(U$1,'Tillförd energi'!$B$1:$AQ$1,0),FALSE)</f>
        <v>0</v>
      </c>
      <c r="V29" s="73">
        <f>VLOOKUP($B29,'Tillförd energi'!$B$2:$AS$506,MATCH(V$1,'Tillförd energi'!$B$1:$AQ$1,0),FALSE)</f>
        <v>0</v>
      </c>
      <c r="W29" s="73">
        <f>VLOOKUP($B29,'Tillförd energi'!$B$2:$AS$506,MATCH(W$1,'Tillförd energi'!$B$1:$AQ$1,0),FALSE)</f>
        <v>0</v>
      </c>
      <c r="X29" s="73">
        <f>VLOOKUP($B29,'Tillförd energi'!$B$2:$AS$506,MATCH(X$1,'Tillförd energi'!$B$1:$AQ$1,0),FALSE)</f>
        <v>0</v>
      </c>
      <c r="Y29" s="73">
        <f>VLOOKUP($B29,'Tillförd energi'!$B$2:$AS$506,MATCH(Y$1,'Tillförd energi'!$B$1:$AQ$1,0),FALSE)</f>
        <v>0</v>
      </c>
      <c r="Z29" s="73">
        <f>VLOOKUP($B29,'Tillförd energi'!$B$2:$AS$506,MATCH(Z$1,'Tillförd energi'!$B$1:$AQ$1,0),FALSE)</f>
        <v>0</v>
      </c>
      <c r="AA29" s="73">
        <f>VLOOKUP($B29,'Tillförd energi'!$B$2:$AS$506,MATCH(AA$1,'Tillförd energi'!$B$1:$AQ$1,0),FALSE)</f>
        <v>0</v>
      </c>
      <c r="AB29" s="73">
        <f>VLOOKUP($B29,'Tillförd energi'!$B$2:$AS$506,MATCH(AB$1,'Tillförd energi'!$B$1:$AQ$1,0),FALSE)</f>
        <v>0</v>
      </c>
      <c r="AC29" s="73">
        <f>VLOOKUP($B29,'Tillförd energi'!$B$2:$AS$506,MATCH(AC$1,'Tillförd energi'!$B$1:$AQ$1,0),FALSE)</f>
        <v>0</v>
      </c>
      <c r="AD29" s="73">
        <f>VLOOKUP($B29,'Tillförd energi'!$B$2:$AS$506,MATCH(AD$1,'Tillförd energi'!$B$1:$AQ$1,0),FALSE)</f>
        <v>0</v>
      </c>
      <c r="AF29" s="73">
        <f>VLOOKUP($B29,'Tillförd energi'!$B$2:$AS$506,MATCH(AF$1,'Tillförd energi'!$B$1:$AQ$1,0),FALSE)</f>
        <v>0</v>
      </c>
      <c r="AH29" s="73">
        <f>IFERROR(VLOOKUP(B29,Miljö!$B$1:$S$476,9,FALSE)/1,0)</f>
        <v>0</v>
      </c>
      <c r="AJ29" s="81" t="str">
        <f>IFERROR(VLOOKUP($B29,Miljö!$B$1:$S$500,MATCH("hjälpel exklusive kraftvärme (GWh)",Miljö!$B$1:$V$1,0),FALSE)/1,"")</f>
        <v/>
      </c>
      <c r="AK29" s="81">
        <f t="shared" si="0"/>
        <v>0</v>
      </c>
      <c r="AL29" s="81">
        <f>VLOOKUP($B29,'Slutlig allokering'!$B$2:$AL$462,MATCH("Hjälpel kraftvärme",'Slutlig allokering'!$B$2:$AL$2,0),FALSE)</f>
        <v>0</v>
      </c>
      <c r="AN29" s="73">
        <f t="shared" si="1"/>
        <v>0</v>
      </c>
      <c r="AO29" s="73">
        <f t="shared" si="2"/>
        <v>0</v>
      </c>
      <c r="AP29" s="73" t="str">
        <f>IF(ISERROR(1/VLOOKUP($B29,Leveranser!$B$1:$S$500,MATCH("såld värme (gwh)",Leveranser!$B$1:$S$1,0),FALSE)),"",VLOOKUP($B29,Leveranser!$B$1:$S$500,MATCH("såld värme (gwh)",Leveranser!$B$1:$S$1,0),FALSE))</f>
        <v/>
      </c>
      <c r="AQ29" s="73">
        <f>VLOOKUP($B29,Leveranser!$B$1:$Y$500,MATCH("Totalt såld fjärrvärme till andra fjärrvärmeföretag",Leveranser!$B$1:$AA$1,0),FALSE)</f>
        <v>0</v>
      </c>
      <c r="AR29" s="73">
        <f>IF(ISERROR(1/VLOOKUP($B29,Miljö!$B$1:$S$500,MATCH("Såld mängd produktionsspecifik fjärrvärme (GWh)",Miljö!$B$1:$R$1,0),FALSE)),0,VLOOKUP($B29,Miljö!$B$1:$S$500,MATCH("Såld mängd produktionsspecifik fjärrvärme (GWh)",Miljö!$B$1:$R$1,0),FALSE))</f>
        <v>0</v>
      </c>
      <c r="AS29" s="82" t="str">
        <f t="shared" si="7"/>
        <v/>
      </c>
      <c r="AU29" s="73" t="str">
        <f>VLOOKUP($B29,'Miljövärden urval för publ'!$B$2:$I$486,7,FALSE)</f>
        <v>Nej</v>
      </c>
      <c r="AV29" s="73" t="str">
        <f>VLOOKUP($B29,'Miljövärden urval för publ'!$B$2:$I$486,6,FALSE)</f>
        <v>Nej</v>
      </c>
      <c r="AZ29" s="73">
        <f t="shared" si="3"/>
        <v>0</v>
      </c>
      <c r="BA29" s="73">
        <f t="shared" si="8"/>
        <v>0</v>
      </c>
      <c r="BB29" s="73">
        <f t="shared" si="4"/>
        <v>0</v>
      </c>
      <c r="BC29" s="73">
        <f t="shared" si="5"/>
        <v>0</v>
      </c>
      <c r="BE29" s="73">
        <f t="shared" si="9"/>
        <v>0</v>
      </c>
      <c r="BF29" s="73">
        <f t="shared" si="10"/>
        <v>0</v>
      </c>
      <c r="BH29" s="73">
        <f t="shared" si="6"/>
        <v>0</v>
      </c>
    </row>
    <row r="30" spans="1:60" ht="15" x14ac:dyDescent="0.25">
      <c r="A30" t="s">
        <v>31</v>
      </c>
      <c r="B30" t="s">
        <v>36</v>
      </c>
      <c r="C30" s="73">
        <f>VLOOKUP($B30,'Tillförd energi'!$B$2:$AS$506,MATCH(C$1,'Tillförd energi'!$B$1:$AQ$1,0),FALSE)</f>
        <v>0</v>
      </c>
      <c r="D30" s="73">
        <f>VLOOKUP($B30,'Tillförd energi'!$B$2:$AS$506,MATCH(D$1,'Tillförd energi'!$B$1:$AQ$1,0),FALSE)</f>
        <v>0</v>
      </c>
      <c r="E30" s="73">
        <f>VLOOKUP($B30,'Tillförd energi'!$B$2:$AS$506,MATCH(E$1,'Tillförd energi'!$B$1:$AQ$1,0),FALSE)</f>
        <v>0</v>
      </c>
      <c r="F30" s="73">
        <f>VLOOKUP($B30,'Tillförd energi'!$B$2:$AS$506,MATCH(F$1,'Tillförd energi'!$B$1:$AQ$1,0),FALSE)</f>
        <v>0</v>
      </c>
      <c r="G30" s="73">
        <f>VLOOKUP($B30,'Tillförd energi'!$B$2:$AS$506,MATCH(G$1,'Tillförd energi'!$B$1:$AQ$1,0),FALSE)</f>
        <v>0</v>
      </c>
      <c r="H30" s="73">
        <f>VLOOKUP($B30,'Tillförd energi'!$B$2:$AS$506,MATCH(H$1,'Tillförd energi'!$B$1:$AQ$1,0),FALSE)</f>
        <v>0</v>
      </c>
      <c r="I30" s="73">
        <f>VLOOKUP($B30,'Tillförd energi'!$B$2:$AS$506,MATCH(I$1,'Tillförd energi'!$B$1:$AQ$1,0),FALSE)</f>
        <v>0</v>
      </c>
      <c r="J30" s="73">
        <f>VLOOKUP($B30,'Tillförd energi'!$B$2:$AS$506,MATCH(J$1,'Tillförd energi'!$B$1:$AQ$1,0),FALSE)</f>
        <v>0</v>
      </c>
      <c r="K30" s="73">
        <f>VLOOKUP($B30,'Tillförd energi'!$B$2:$AS$506,MATCH(K$1,'Tillförd energi'!$B$1:$AQ$1,0),FALSE)</f>
        <v>0</v>
      </c>
      <c r="L30" s="73">
        <f>VLOOKUP($B30,'Tillförd energi'!$B$2:$AS$506,MATCH(L$1,'Tillförd energi'!$B$1:$AQ$1,0),FALSE)</f>
        <v>0</v>
      </c>
      <c r="M30" s="73">
        <f>VLOOKUP($B30,'Tillförd energi'!$B$2:$AS$506,MATCH(M$1,'Tillförd energi'!$B$1:$AQ$1,0),FALSE)</f>
        <v>0</v>
      </c>
      <c r="N30" s="73">
        <f>VLOOKUP($B30,'Tillförd energi'!$B$2:$AS$506,MATCH(N$1,'Tillförd energi'!$B$1:$AQ$1,0),FALSE)</f>
        <v>0</v>
      </c>
      <c r="O30" s="73">
        <f>VLOOKUP($B30,'Tillförd energi'!$B$2:$AS$506,MATCH(O$1,'Tillförd energi'!$B$1:$AQ$1,0),FALSE)</f>
        <v>0</v>
      </c>
      <c r="P30" s="73">
        <f>VLOOKUP($B30,'Tillförd energi'!$B$2:$AS$506,MATCH(P$1,'Tillförd energi'!$B$1:$AQ$1,0),FALSE)</f>
        <v>0</v>
      </c>
      <c r="Q30" s="73">
        <f>VLOOKUP($B30,'Tillförd energi'!$B$2:$AS$506,MATCH(Q$1,'Tillförd energi'!$B$1:$AQ$1,0),FALSE)</f>
        <v>0</v>
      </c>
      <c r="R30" s="73">
        <f>VLOOKUP($B30,'Tillförd energi'!$B$2:$AS$506,MATCH(R$1,'Tillförd energi'!$B$1:$AQ$1,0),FALSE)</f>
        <v>0</v>
      </c>
      <c r="S30" s="73">
        <f>VLOOKUP($B30,'Tillförd energi'!$B$2:$AS$506,MATCH(S$1,'Tillförd energi'!$B$1:$AQ$1,0),FALSE)</f>
        <v>0</v>
      </c>
      <c r="T30" s="73">
        <f>VLOOKUP($B30,'Tillförd energi'!$B$2:$AS$506,MATCH(T$1,'Tillförd energi'!$B$1:$AQ$1,0),FALSE)</f>
        <v>0</v>
      </c>
      <c r="U30" s="73">
        <f>VLOOKUP($B30,'Tillförd energi'!$B$2:$AS$506,MATCH(U$1,'Tillförd energi'!$B$1:$AQ$1,0),FALSE)</f>
        <v>0</v>
      </c>
      <c r="V30" s="73">
        <f>VLOOKUP($B30,'Tillförd energi'!$B$2:$AS$506,MATCH(V$1,'Tillförd energi'!$B$1:$AQ$1,0),FALSE)</f>
        <v>0</v>
      </c>
      <c r="W30" s="73">
        <f>VLOOKUP($B30,'Tillförd energi'!$B$2:$AS$506,MATCH(W$1,'Tillförd energi'!$B$1:$AQ$1,0),FALSE)</f>
        <v>0</v>
      </c>
      <c r="X30" s="73">
        <f>VLOOKUP($B30,'Tillförd energi'!$B$2:$AS$506,MATCH(X$1,'Tillförd energi'!$B$1:$AQ$1,0),FALSE)</f>
        <v>0</v>
      </c>
      <c r="Y30" s="73">
        <f>VLOOKUP($B30,'Tillförd energi'!$B$2:$AS$506,MATCH(Y$1,'Tillförd energi'!$B$1:$AQ$1,0),FALSE)</f>
        <v>0</v>
      </c>
      <c r="Z30" s="73">
        <f>VLOOKUP($B30,'Tillförd energi'!$B$2:$AS$506,MATCH(Z$1,'Tillförd energi'!$B$1:$AQ$1,0),FALSE)</f>
        <v>0</v>
      </c>
      <c r="AA30" s="73">
        <f>VLOOKUP($B30,'Tillförd energi'!$B$2:$AS$506,MATCH(AA$1,'Tillförd energi'!$B$1:$AQ$1,0),FALSE)</f>
        <v>0</v>
      </c>
      <c r="AB30" s="73">
        <f>VLOOKUP($B30,'Tillförd energi'!$B$2:$AS$506,MATCH(AB$1,'Tillförd energi'!$B$1:$AQ$1,0),FALSE)</f>
        <v>0</v>
      </c>
      <c r="AC30" s="73">
        <f>VLOOKUP($B30,'Tillförd energi'!$B$2:$AS$506,MATCH(AC$1,'Tillförd energi'!$B$1:$AQ$1,0),FALSE)</f>
        <v>0</v>
      </c>
      <c r="AD30" s="73">
        <f>VLOOKUP($B30,'Tillförd energi'!$B$2:$AS$506,MATCH(AD$1,'Tillförd energi'!$B$1:$AQ$1,0),FALSE)</f>
        <v>0</v>
      </c>
      <c r="AF30" s="73">
        <f>VLOOKUP($B30,'Tillförd energi'!$B$2:$AS$506,MATCH(AF$1,'Tillförd energi'!$B$1:$AQ$1,0),FALSE)</f>
        <v>0</v>
      </c>
      <c r="AH30" s="73">
        <f>IFERROR(VLOOKUP(B30,Miljö!$B$1:$S$476,9,FALSE)/1,0)</f>
        <v>0</v>
      </c>
      <c r="AJ30" s="81" t="str">
        <f>IFERROR(VLOOKUP($B30,Miljö!$B$1:$S$500,MATCH("hjälpel exklusive kraftvärme (GWh)",Miljö!$B$1:$V$1,0),FALSE)/1,"")</f>
        <v/>
      </c>
      <c r="AK30" s="81">
        <f t="shared" si="0"/>
        <v>0</v>
      </c>
      <c r="AL30" s="81">
        <f>VLOOKUP($B30,'Slutlig allokering'!$B$2:$AL$462,MATCH("Hjälpel kraftvärme",'Slutlig allokering'!$B$2:$AL$2,0),FALSE)</f>
        <v>0</v>
      </c>
      <c r="AN30" s="73">
        <f t="shared" si="1"/>
        <v>0</v>
      </c>
      <c r="AO30" s="73">
        <f t="shared" si="2"/>
        <v>0</v>
      </c>
      <c r="AP30" s="73" t="str">
        <f>IF(ISERROR(1/VLOOKUP($B30,Leveranser!$B$1:$S$500,MATCH("såld värme (gwh)",Leveranser!$B$1:$S$1,0),FALSE)),"",VLOOKUP($B30,Leveranser!$B$1:$S$500,MATCH("såld värme (gwh)",Leveranser!$B$1:$S$1,0),FALSE))</f>
        <v/>
      </c>
      <c r="AQ30" s="73">
        <f>VLOOKUP($B30,Leveranser!$B$1:$Y$500,MATCH("Totalt såld fjärrvärme till andra fjärrvärmeföretag",Leveranser!$B$1:$AA$1,0),FALSE)</f>
        <v>0</v>
      </c>
      <c r="AR30" s="73">
        <f>IF(ISERROR(1/VLOOKUP($B30,Miljö!$B$1:$S$500,MATCH("Såld mängd produktionsspecifik fjärrvärme (GWh)",Miljö!$B$1:$R$1,0),FALSE)),0,VLOOKUP($B30,Miljö!$B$1:$S$500,MATCH("Såld mängd produktionsspecifik fjärrvärme (GWh)",Miljö!$B$1:$R$1,0),FALSE))</f>
        <v>0</v>
      </c>
      <c r="AS30" s="82" t="str">
        <f t="shared" si="7"/>
        <v/>
      </c>
      <c r="AU30" s="73" t="str">
        <f>VLOOKUP($B30,'Miljövärden urval för publ'!$B$2:$I$486,7,FALSE)</f>
        <v>Nej</v>
      </c>
      <c r="AV30" s="73" t="str">
        <f>VLOOKUP($B30,'Miljövärden urval för publ'!$B$2:$I$486,6,FALSE)</f>
        <v>Nej</v>
      </c>
      <c r="AZ30" s="73">
        <f t="shared" si="3"/>
        <v>0</v>
      </c>
      <c r="BA30" s="73">
        <f t="shared" si="8"/>
        <v>0</v>
      </c>
      <c r="BB30" s="73">
        <f t="shared" si="4"/>
        <v>0</v>
      </c>
      <c r="BC30" s="73">
        <f t="shared" si="5"/>
        <v>0</v>
      </c>
      <c r="BE30" s="73">
        <f t="shared" si="9"/>
        <v>0</v>
      </c>
      <c r="BF30" s="73">
        <f t="shared" si="10"/>
        <v>0</v>
      </c>
      <c r="BH30" s="73">
        <f t="shared" si="6"/>
        <v>0</v>
      </c>
    </row>
    <row r="31" spans="1:60" ht="15" x14ac:dyDescent="0.25">
      <c r="A31" t="s">
        <v>31</v>
      </c>
      <c r="B31" t="s">
        <v>36</v>
      </c>
      <c r="C31" s="73">
        <f>VLOOKUP($B31,'Tillförd energi'!$B$2:$AS$506,MATCH(C$1,'Tillförd energi'!$B$1:$AQ$1,0),FALSE)</f>
        <v>0</v>
      </c>
      <c r="D31" s="73">
        <f>VLOOKUP($B31,'Tillförd energi'!$B$2:$AS$506,MATCH(D$1,'Tillförd energi'!$B$1:$AQ$1,0),FALSE)</f>
        <v>0</v>
      </c>
      <c r="E31" s="73">
        <f>VLOOKUP($B31,'Tillförd energi'!$B$2:$AS$506,MATCH(E$1,'Tillförd energi'!$B$1:$AQ$1,0),FALSE)</f>
        <v>0</v>
      </c>
      <c r="F31" s="73">
        <f>VLOOKUP($B31,'Tillförd energi'!$B$2:$AS$506,MATCH(F$1,'Tillförd energi'!$B$1:$AQ$1,0),FALSE)</f>
        <v>0</v>
      </c>
      <c r="G31" s="73">
        <f>VLOOKUP($B31,'Tillförd energi'!$B$2:$AS$506,MATCH(G$1,'Tillförd energi'!$B$1:$AQ$1,0),FALSE)</f>
        <v>0</v>
      </c>
      <c r="H31" s="73">
        <f>VLOOKUP($B31,'Tillförd energi'!$B$2:$AS$506,MATCH(H$1,'Tillförd energi'!$B$1:$AQ$1,0),FALSE)</f>
        <v>0</v>
      </c>
      <c r="I31" s="73">
        <f>VLOOKUP($B31,'Tillförd energi'!$B$2:$AS$506,MATCH(I$1,'Tillförd energi'!$B$1:$AQ$1,0),FALSE)</f>
        <v>0</v>
      </c>
      <c r="J31" s="73">
        <f>VLOOKUP($B31,'Tillförd energi'!$B$2:$AS$506,MATCH(J$1,'Tillförd energi'!$B$1:$AQ$1,0),FALSE)</f>
        <v>0</v>
      </c>
      <c r="K31" s="73">
        <f>VLOOKUP($B31,'Tillförd energi'!$B$2:$AS$506,MATCH(K$1,'Tillförd energi'!$B$1:$AQ$1,0),FALSE)</f>
        <v>0</v>
      </c>
      <c r="L31" s="73">
        <f>VLOOKUP($B31,'Tillförd energi'!$B$2:$AS$506,MATCH(L$1,'Tillförd energi'!$B$1:$AQ$1,0),FALSE)</f>
        <v>0</v>
      </c>
      <c r="M31" s="73">
        <f>VLOOKUP($B31,'Tillförd energi'!$B$2:$AS$506,MATCH(M$1,'Tillförd energi'!$B$1:$AQ$1,0),FALSE)</f>
        <v>0</v>
      </c>
      <c r="N31" s="73">
        <f>VLOOKUP($B31,'Tillförd energi'!$B$2:$AS$506,MATCH(N$1,'Tillförd energi'!$B$1:$AQ$1,0),FALSE)</f>
        <v>0</v>
      </c>
      <c r="O31" s="73">
        <f>VLOOKUP($B31,'Tillförd energi'!$B$2:$AS$506,MATCH(O$1,'Tillförd energi'!$B$1:$AQ$1,0),FALSE)</f>
        <v>0</v>
      </c>
      <c r="P31" s="73">
        <f>VLOOKUP($B31,'Tillförd energi'!$B$2:$AS$506,MATCH(P$1,'Tillförd energi'!$B$1:$AQ$1,0),FALSE)</f>
        <v>0</v>
      </c>
      <c r="Q31" s="73">
        <f>VLOOKUP($B31,'Tillförd energi'!$B$2:$AS$506,MATCH(Q$1,'Tillförd energi'!$B$1:$AQ$1,0),FALSE)</f>
        <v>0</v>
      </c>
      <c r="R31" s="73">
        <f>VLOOKUP($B31,'Tillförd energi'!$B$2:$AS$506,MATCH(R$1,'Tillförd energi'!$B$1:$AQ$1,0),FALSE)</f>
        <v>0</v>
      </c>
      <c r="S31" s="73">
        <f>VLOOKUP($B31,'Tillförd energi'!$B$2:$AS$506,MATCH(S$1,'Tillförd energi'!$B$1:$AQ$1,0),FALSE)</f>
        <v>0</v>
      </c>
      <c r="T31" s="73">
        <f>VLOOKUP($B31,'Tillförd energi'!$B$2:$AS$506,MATCH(T$1,'Tillförd energi'!$B$1:$AQ$1,0),FALSE)</f>
        <v>0</v>
      </c>
      <c r="U31" s="73">
        <f>VLOOKUP($B31,'Tillförd energi'!$B$2:$AS$506,MATCH(U$1,'Tillförd energi'!$B$1:$AQ$1,0),FALSE)</f>
        <v>0</v>
      </c>
      <c r="V31" s="73">
        <f>VLOOKUP($B31,'Tillförd energi'!$B$2:$AS$506,MATCH(V$1,'Tillförd energi'!$B$1:$AQ$1,0),FALSE)</f>
        <v>0</v>
      </c>
      <c r="W31" s="73">
        <f>VLOOKUP($B31,'Tillförd energi'!$B$2:$AS$506,MATCH(W$1,'Tillförd energi'!$B$1:$AQ$1,0),FALSE)</f>
        <v>0</v>
      </c>
      <c r="X31" s="73">
        <f>VLOOKUP($B31,'Tillförd energi'!$B$2:$AS$506,MATCH(X$1,'Tillförd energi'!$B$1:$AQ$1,0),FALSE)</f>
        <v>0</v>
      </c>
      <c r="Y31" s="73">
        <f>VLOOKUP($B31,'Tillförd energi'!$B$2:$AS$506,MATCH(Y$1,'Tillförd energi'!$B$1:$AQ$1,0),FALSE)</f>
        <v>0</v>
      </c>
      <c r="Z31" s="73">
        <f>VLOOKUP($B31,'Tillförd energi'!$B$2:$AS$506,MATCH(Z$1,'Tillförd energi'!$B$1:$AQ$1,0),FALSE)</f>
        <v>0</v>
      </c>
      <c r="AA31" s="73">
        <f>VLOOKUP($B31,'Tillförd energi'!$B$2:$AS$506,MATCH(AA$1,'Tillförd energi'!$B$1:$AQ$1,0),FALSE)</f>
        <v>0</v>
      </c>
      <c r="AB31" s="73">
        <f>VLOOKUP($B31,'Tillförd energi'!$B$2:$AS$506,MATCH(AB$1,'Tillförd energi'!$B$1:$AQ$1,0),FALSE)</f>
        <v>0</v>
      </c>
      <c r="AC31" s="73">
        <f>VLOOKUP($B31,'Tillförd energi'!$B$2:$AS$506,MATCH(AC$1,'Tillförd energi'!$B$1:$AQ$1,0),FALSE)</f>
        <v>0</v>
      </c>
      <c r="AD31" s="73">
        <f>VLOOKUP($B31,'Tillförd energi'!$B$2:$AS$506,MATCH(AD$1,'Tillförd energi'!$B$1:$AQ$1,0),FALSE)</f>
        <v>0</v>
      </c>
      <c r="AF31" s="73">
        <f>VLOOKUP($B31,'Tillförd energi'!$B$2:$AS$506,MATCH(AF$1,'Tillförd energi'!$B$1:$AQ$1,0),FALSE)</f>
        <v>0</v>
      </c>
      <c r="AH31" s="73">
        <f>IFERROR(VLOOKUP(B31,Miljö!$B$1:$S$476,9,FALSE)/1,0)</f>
        <v>0</v>
      </c>
      <c r="AJ31" s="81" t="str">
        <f>IFERROR(VLOOKUP($B31,Miljö!$B$1:$S$500,MATCH("hjälpel exklusive kraftvärme (GWh)",Miljö!$B$1:$V$1,0),FALSE)/1,"")</f>
        <v/>
      </c>
      <c r="AK31" s="81">
        <f t="shared" si="0"/>
        <v>0</v>
      </c>
      <c r="AL31" s="81">
        <f>VLOOKUP($B31,'Slutlig allokering'!$B$2:$AL$462,MATCH("Hjälpel kraftvärme",'Slutlig allokering'!$B$2:$AL$2,0),FALSE)</f>
        <v>0</v>
      </c>
      <c r="AN31" s="73">
        <f t="shared" si="1"/>
        <v>0</v>
      </c>
      <c r="AO31" s="73">
        <f t="shared" si="2"/>
        <v>0</v>
      </c>
      <c r="AP31" s="73" t="str">
        <f>IF(ISERROR(1/VLOOKUP($B31,Leveranser!$B$1:$S$500,MATCH("såld värme (gwh)",Leveranser!$B$1:$S$1,0),FALSE)),"",VLOOKUP($B31,Leveranser!$B$1:$S$500,MATCH("såld värme (gwh)",Leveranser!$B$1:$S$1,0),FALSE))</f>
        <v/>
      </c>
      <c r="AQ31" s="73">
        <f>VLOOKUP($B31,Leveranser!$B$1:$Y$500,MATCH("Totalt såld fjärrvärme till andra fjärrvärmeföretag",Leveranser!$B$1:$AA$1,0),FALSE)</f>
        <v>0</v>
      </c>
      <c r="AR31" s="73">
        <f>IF(ISERROR(1/VLOOKUP($B31,Miljö!$B$1:$S$500,MATCH("Såld mängd produktionsspecifik fjärrvärme (GWh)",Miljö!$B$1:$R$1,0),FALSE)),0,VLOOKUP($B31,Miljö!$B$1:$S$500,MATCH("Såld mängd produktionsspecifik fjärrvärme (GWh)",Miljö!$B$1:$R$1,0),FALSE))</f>
        <v>0</v>
      </c>
      <c r="AS31" s="82" t="str">
        <f t="shared" si="7"/>
        <v/>
      </c>
      <c r="AU31" s="73" t="str">
        <f>VLOOKUP($B31,'Miljövärden urval för publ'!$B$2:$I$486,7,FALSE)</f>
        <v>Nej</v>
      </c>
      <c r="AV31" s="73" t="str">
        <f>VLOOKUP($B31,'Miljövärden urval för publ'!$B$2:$I$486,6,FALSE)</f>
        <v>Nej</v>
      </c>
      <c r="AZ31" s="73">
        <f t="shared" si="3"/>
        <v>0</v>
      </c>
      <c r="BA31" s="73">
        <f t="shared" si="8"/>
        <v>0</v>
      </c>
      <c r="BB31" s="73">
        <f t="shared" si="4"/>
        <v>0</v>
      </c>
      <c r="BC31" s="73">
        <f t="shared" si="5"/>
        <v>0</v>
      </c>
      <c r="BE31" s="73">
        <f t="shared" si="9"/>
        <v>0</v>
      </c>
      <c r="BF31" s="73">
        <f t="shared" si="10"/>
        <v>0</v>
      </c>
      <c r="BH31" s="73">
        <f t="shared" si="6"/>
        <v>0</v>
      </c>
    </row>
    <row r="32" spans="1:60" ht="15" x14ac:dyDescent="0.25">
      <c r="A32" t="s">
        <v>31</v>
      </c>
      <c r="B32" t="s">
        <v>36</v>
      </c>
      <c r="C32" s="73">
        <f>VLOOKUP($B32,'Tillförd energi'!$B$2:$AS$506,MATCH(C$1,'Tillförd energi'!$B$1:$AQ$1,0),FALSE)</f>
        <v>0</v>
      </c>
      <c r="D32" s="73">
        <f>VLOOKUP($B32,'Tillförd energi'!$B$2:$AS$506,MATCH(D$1,'Tillförd energi'!$B$1:$AQ$1,0),FALSE)</f>
        <v>0</v>
      </c>
      <c r="E32" s="73">
        <f>VLOOKUP($B32,'Tillförd energi'!$B$2:$AS$506,MATCH(E$1,'Tillförd energi'!$B$1:$AQ$1,0),FALSE)</f>
        <v>0</v>
      </c>
      <c r="F32" s="73">
        <f>VLOOKUP($B32,'Tillförd energi'!$B$2:$AS$506,MATCH(F$1,'Tillförd energi'!$B$1:$AQ$1,0),FALSE)</f>
        <v>0</v>
      </c>
      <c r="G32" s="73">
        <f>VLOOKUP($B32,'Tillförd energi'!$B$2:$AS$506,MATCH(G$1,'Tillförd energi'!$B$1:$AQ$1,0),FALSE)</f>
        <v>0</v>
      </c>
      <c r="H32" s="73">
        <f>VLOOKUP($B32,'Tillförd energi'!$B$2:$AS$506,MATCH(H$1,'Tillförd energi'!$B$1:$AQ$1,0),FALSE)</f>
        <v>0</v>
      </c>
      <c r="I32" s="73">
        <f>VLOOKUP($B32,'Tillförd energi'!$B$2:$AS$506,MATCH(I$1,'Tillförd energi'!$B$1:$AQ$1,0),FALSE)</f>
        <v>0</v>
      </c>
      <c r="J32" s="73">
        <f>VLOOKUP($B32,'Tillförd energi'!$B$2:$AS$506,MATCH(J$1,'Tillförd energi'!$B$1:$AQ$1,0),FALSE)</f>
        <v>0</v>
      </c>
      <c r="K32" s="73">
        <f>VLOOKUP($B32,'Tillförd energi'!$B$2:$AS$506,MATCH(K$1,'Tillförd energi'!$B$1:$AQ$1,0),FALSE)</f>
        <v>0</v>
      </c>
      <c r="L32" s="73">
        <f>VLOOKUP($B32,'Tillförd energi'!$B$2:$AS$506,MATCH(L$1,'Tillförd energi'!$B$1:$AQ$1,0),FALSE)</f>
        <v>0</v>
      </c>
      <c r="M32" s="73">
        <f>VLOOKUP($B32,'Tillförd energi'!$B$2:$AS$506,MATCH(M$1,'Tillförd energi'!$B$1:$AQ$1,0),FALSE)</f>
        <v>0</v>
      </c>
      <c r="N32" s="73">
        <f>VLOOKUP($B32,'Tillförd energi'!$B$2:$AS$506,MATCH(N$1,'Tillförd energi'!$B$1:$AQ$1,0),FALSE)</f>
        <v>0</v>
      </c>
      <c r="O32" s="73">
        <f>VLOOKUP($B32,'Tillförd energi'!$B$2:$AS$506,MATCH(O$1,'Tillförd energi'!$B$1:$AQ$1,0),FALSE)</f>
        <v>0</v>
      </c>
      <c r="P32" s="73">
        <f>VLOOKUP($B32,'Tillförd energi'!$B$2:$AS$506,MATCH(P$1,'Tillförd energi'!$B$1:$AQ$1,0),FALSE)</f>
        <v>0</v>
      </c>
      <c r="Q32" s="73">
        <f>VLOOKUP($B32,'Tillförd energi'!$B$2:$AS$506,MATCH(Q$1,'Tillförd energi'!$B$1:$AQ$1,0),FALSE)</f>
        <v>0</v>
      </c>
      <c r="R32" s="73">
        <f>VLOOKUP($B32,'Tillförd energi'!$B$2:$AS$506,MATCH(R$1,'Tillförd energi'!$B$1:$AQ$1,0),FALSE)</f>
        <v>0</v>
      </c>
      <c r="S32" s="73">
        <f>VLOOKUP($B32,'Tillförd energi'!$B$2:$AS$506,MATCH(S$1,'Tillförd energi'!$B$1:$AQ$1,0),FALSE)</f>
        <v>0</v>
      </c>
      <c r="T32" s="73">
        <f>VLOOKUP($B32,'Tillförd energi'!$B$2:$AS$506,MATCH(T$1,'Tillförd energi'!$B$1:$AQ$1,0),FALSE)</f>
        <v>0</v>
      </c>
      <c r="U32" s="73">
        <f>VLOOKUP($B32,'Tillförd energi'!$B$2:$AS$506,MATCH(U$1,'Tillförd energi'!$B$1:$AQ$1,0),FALSE)</f>
        <v>0</v>
      </c>
      <c r="V32" s="73">
        <f>VLOOKUP($B32,'Tillförd energi'!$B$2:$AS$506,MATCH(V$1,'Tillförd energi'!$B$1:$AQ$1,0),FALSE)</f>
        <v>0</v>
      </c>
      <c r="W32" s="73">
        <f>VLOOKUP($B32,'Tillförd energi'!$B$2:$AS$506,MATCH(W$1,'Tillförd energi'!$B$1:$AQ$1,0),FALSE)</f>
        <v>0</v>
      </c>
      <c r="X32" s="73">
        <f>VLOOKUP($B32,'Tillförd energi'!$B$2:$AS$506,MATCH(X$1,'Tillförd energi'!$B$1:$AQ$1,0),FALSE)</f>
        <v>0</v>
      </c>
      <c r="Y32" s="73">
        <f>VLOOKUP($B32,'Tillförd energi'!$B$2:$AS$506,MATCH(Y$1,'Tillförd energi'!$B$1:$AQ$1,0),FALSE)</f>
        <v>0</v>
      </c>
      <c r="Z32" s="73">
        <f>VLOOKUP($B32,'Tillförd energi'!$B$2:$AS$506,MATCH(Z$1,'Tillförd energi'!$B$1:$AQ$1,0),FALSE)</f>
        <v>0</v>
      </c>
      <c r="AA32" s="73">
        <f>VLOOKUP($B32,'Tillförd energi'!$B$2:$AS$506,MATCH(AA$1,'Tillförd energi'!$B$1:$AQ$1,0),FALSE)</f>
        <v>0</v>
      </c>
      <c r="AB32" s="73">
        <f>VLOOKUP($B32,'Tillförd energi'!$B$2:$AS$506,MATCH(AB$1,'Tillförd energi'!$B$1:$AQ$1,0),FALSE)</f>
        <v>0</v>
      </c>
      <c r="AC32" s="73">
        <f>VLOOKUP($B32,'Tillförd energi'!$B$2:$AS$506,MATCH(AC$1,'Tillförd energi'!$B$1:$AQ$1,0),FALSE)</f>
        <v>0</v>
      </c>
      <c r="AD32" s="73">
        <f>VLOOKUP($B32,'Tillförd energi'!$B$2:$AS$506,MATCH(AD$1,'Tillförd energi'!$B$1:$AQ$1,0),FALSE)</f>
        <v>0</v>
      </c>
      <c r="AF32" s="73">
        <f>VLOOKUP($B32,'Tillförd energi'!$B$2:$AS$506,MATCH(AF$1,'Tillförd energi'!$B$1:$AQ$1,0),FALSE)</f>
        <v>0</v>
      </c>
      <c r="AH32" s="73">
        <f>IFERROR(VLOOKUP(B32,Miljö!$B$1:$S$476,9,FALSE)/1,0)</f>
        <v>0</v>
      </c>
      <c r="AJ32" s="81" t="str">
        <f>IFERROR(VLOOKUP($B32,Miljö!$B$1:$S$500,MATCH("hjälpel exklusive kraftvärme (GWh)",Miljö!$B$1:$V$1,0),FALSE)/1,"")</f>
        <v/>
      </c>
      <c r="AK32" s="81">
        <f t="shared" si="0"/>
        <v>0</v>
      </c>
      <c r="AL32" s="81">
        <f>VLOOKUP($B32,'Slutlig allokering'!$B$2:$AL$462,MATCH("Hjälpel kraftvärme",'Slutlig allokering'!$B$2:$AL$2,0),FALSE)</f>
        <v>0</v>
      </c>
      <c r="AN32" s="73">
        <f t="shared" si="1"/>
        <v>0</v>
      </c>
      <c r="AO32" s="73">
        <f t="shared" si="2"/>
        <v>0</v>
      </c>
      <c r="AP32" s="73" t="str">
        <f>IF(ISERROR(1/VLOOKUP($B32,Leveranser!$B$1:$S$500,MATCH("såld värme (gwh)",Leveranser!$B$1:$S$1,0),FALSE)),"",VLOOKUP($B32,Leveranser!$B$1:$S$500,MATCH("såld värme (gwh)",Leveranser!$B$1:$S$1,0),FALSE))</f>
        <v/>
      </c>
      <c r="AQ32" s="73">
        <f>VLOOKUP($B32,Leveranser!$B$1:$Y$500,MATCH("Totalt såld fjärrvärme till andra fjärrvärmeföretag",Leveranser!$B$1:$AA$1,0),FALSE)</f>
        <v>0</v>
      </c>
      <c r="AR32" s="73">
        <f>IF(ISERROR(1/VLOOKUP($B32,Miljö!$B$1:$S$500,MATCH("Såld mängd produktionsspecifik fjärrvärme (GWh)",Miljö!$B$1:$R$1,0),FALSE)),0,VLOOKUP($B32,Miljö!$B$1:$S$500,MATCH("Såld mängd produktionsspecifik fjärrvärme (GWh)",Miljö!$B$1:$R$1,0),FALSE))</f>
        <v>0</v>
      </c>
      <c r="AS32" s="82" t="str">
        <f t="shared" si="7"/>
        <v/>
      </c>
      <c r="AU32" s="73" t="str">
        <f>VLOOKUP($B32,'Miljövärden urval för publ'!$B$2:$I$486,7,FALSE)</f>
        <v>Nej</v>
      </c>
      <c r="AV32" s="73" t="str">
        <f>VLOOKUP($B32,'Miljövärden urval för publ'!$B$2:$I$486,6,FALSE)</f>
        <v>Nej</v>
      </c>
      <c r="AZ32" s="73">
        <f t="shared" si="3"/>
        <v>0</v>
      </c>
      <c r="BA32" s="73">
        <f t="shared" si="8"/>
        <v>0</v>
      </c>
      <c r="BB32" s="73">
        <f t="shared" si="4"/>
        <v>0</v>
      </c>
      <c r="BC32" s="73">
        <f t="shared" si="5"/>
        <v>0</v>
      </c>
      <c r="BE32" s="73">
        <f t="shared" si="9"/>
        <v>0</v>
      </c>
      <c r="BF32" s="73">
        <f t="shared" si="10"/>
        <v>0</v>
      </c>
      <c r="BH32" s="73">
        <f t="shared" si="6"/>
        <v>0</v>
      </c>
    </row>
    <row r="33" spans="1:60" ht="15" x14ac:dyDescent="0.25">
      <c r="A33" t="s">
        <v>31</v>
      </c>
      <c r="B33" t="s">
        <v>36</v>
      </c>
      <c r="C33" s="73">
        <f>VLOOKUP($B33,'Tillförd energi'!$B$2:$AS$506,MATCH(C$1,'Tillförd energi'!$B$1:$AQ$1,0),FALSE)</f>
        <v>0</v>
      </c>
      <c r="D33" s="73">
        <f>VLOOKUP($B33,'Tillförd energi'!$B$2:$AS$506,MATCH(D$1,'Tillförd energi'!$B$1:$AQ$1,0),FALSE)</f>
        <v>0</v>
      </c>
      <c r="E33" s="73">
        <f>VLOOKUP($B33,'Tillförd energi'!$B$2:$AS$506,MATCH(E$1,'Tillförd energi'!$B$1:$AQ$1,0),FALSE)</f>
        <v>0</v>
      </c>
      <c r="F33" s="73">
        <f>VLOOKUP($B33,'Tillförd energi'!$B$2:$AS$506,MATCH(F$1,'Tillförd energi'!$B$1:$AQ$1,0),FALSE)</f>
        <v>0</v>
      </c>
      <c r="G33" s="73">
        <f>VLOOKUP($B33,'Tillförd energi'!$B$2:$AS$506,MATCH(G$1,'Tillförd energi'!$B$1:$AQ$1,0),FALSE)</f>
        <v>0</v>
      </c>
      <c r="H33" s="73">
        <f>VLOOKUP($B33,'Tillförd energi'!$B$2:$AS$506,MATCH(H$1,'Tillförd energi'!$B$1:$AQ$1,0),FALSE)</f>
        <v>0</v>
      </c>
      <c r="I33" s="73">
        <f>VLOOKUP($B33,'Tillförd energi'!$B$2:$AS$506,MATCH(I$1,'Tillförd energi'!$B$1:$AQ$1,0),FALSE)</f>
        <v>0</v>
      </c>
      <c r="J33" s="73">
        <f>VLOOKUP($B33,'Tillförd energi'!$B$2:$AS$506,MATCH(J$1,'Tillförd energi'!$B$1:$AQ$1,0),FALSE)</f>
        <v>0</v>
      </c>
      <c r="K33" s="73">
        <f>VLOOKUP($B33,'Tillförd energi'!$B$2:$AS$506,MATCH(K$1,'Tillförd energi'!$B$1:$AQ$1,0),FALSE)</f>
        <v>0</v>
      </c>
      <c r="L33" s="73">
        <f>VLOOKUP($B33,'Tillförd energi'!$B$2:$AS$506,MATCH(L$1,'Tillförd energi'!$B$1:$AQ$1,0),FALSE)</f>
        <v>0</v>
      </c>
      <c r="M33" s="73">
        <f>VLOOKUP($B33,'Tillförd energi'!$B$2:$AS$506,MATCH(M$1,'Tillförd energi'!$B$1:$AQ$1,0),FALSE)</f>
        <v>0</v>
      </c>
      <c r="N33" s="73">
        <f>VLOOKUP($B33,'Tillförd energi'!$B$2:$AS$506,MATCH(N$1,'Tillförd energi'!$B$1:$AQ$1,0),FALSE)</f>
        <v>0</v>
      </c>
      <c r="O33" s="73">
        <f>VLOOKUP($B33,'Tillförd energi'!$B$2:$AS$506,MATCH(O$1,'Tillförd energi'!$B$1:$AQ$1,0),FALSE)</f>
        <v>0</v>
      </c>
      <c r="P33" s="73">
        <f>VLOOKUP($B33,'Tillförd energi'!$B$2:$AS$506,MATCH(P$1,'Tillförd energi'!$B$1:$AQ$1,0),FALSE)</f>
        <v>0</v>
      </c>
      <c r="Q33" s="73">
        <f>VLOOKUP($B33,'Tillförd energi'!$B$2:$AS$506,MATCH(Q$1,'Tillförd energi'!$B$1:$AQ$1,0),FALSE)</f>
        <v>0</v>
      </c>
      <c r="R33" s="73">
        <f>VLOOKUP($B33,'Tillförd energi'!$B$2:$AS$506,MATCH(R$1,'Tillförd energi'!$B$1:$AQ$1,0),FALSE)</f>
        <v>0</v>
      </c>
      <c r="S33" s="73">
        <f>VLOOKUP($B33,'Tillförd energi'!$B$2:$AS$506,MATCH(S$1,'Tillförd energi'!$B$1:$AQ$1,0),FALSE)</f>
        <v>0</v>
      </c>
      <c r="T33" s="73">
        <f>VLOOKUP($B33,'Tillförd energi'!$B$2:$AS$506,MATCH(T$1,'Tillförd energi'!$B$1:$AQ$1,0),FALSE)</f>
        <v>0</v>
      </c>
      <c r="U33" s="73">
        <f>VLOOKUP($B33,'Tillförd energi'!$B$2:$AS$506,MATCH(U$1,'Tillförd energi'!$B$1:$AQ$1,0),FALSE)</f>
        <v>0</v>
      </c>
      <c r="V33" s="73">
        <f>VLOOKUP($B33,'Tillförd energi'!$B$2:$AS$506,MATCH(V$1,'Tillförd energi'!$B$1:$AQ$1,0),FALSE)</f>
        <v>0</v>
      </c>
      <c r="W33" s="73">
        <f>VLOOKUP($B33,'Tillförd energi'!$B$2:$AS$506,MATCH(W$1,'Tillförd energi'!$B$1:$AQ$1,0),FALSE)</f>
        <v>0</v>
      </c>
      <c r="X33" s="73">
        <f>VLOOKUP($B33,'Tillförd energi'!$B$2:$AS$506,MATCH(X$1,'Tillförd energi'!$B$1:$AQ$1,0),FALSE)</f>
        <v>0</v>
      </c>
      <c r="Y33" s="73">
        <f>VLOOKUP($B33,'Tillförd energi'!$B$2:$AS$506,MATCH(Y$1,'Tillförd energi'!$B$1:$AQ$1,0),FALSE)</f>
        <v>0</v>
      </c>
      <c r="Z33" s="73">
        <f>VLOOKUP($B33,'Tillförd energi'!$B$2:$AS$506,MATCH(Z$1,'Tillförd energi'!$B$1:$AQ$1,0),FALSE)</f>
        <v>0</v>
      </c>
      <c r="AA33" s="73">
        <f>VLOOKUP($B33,'Tillförd energi'!$B$2:$AS$506,MATCH(AA$1,'Tillförd energi'!$B$1:$AQ$1,0),FALSE)</f>
        <v>0</v>
      </c>
      <c r="AB33" s="73">
        <f>VLOOKUP($B33,'Tillförd energi'!$B$2:$AS$506,MATCH(AB$1,'Tillförd energi'!$B$1:$AQ$1,0),FALSE)</f>
        <v>0</v>
      </c>
      <c r="AC33" s="73">
        <f>VLOOKUP($B33,'Tillförd energi'!$B$2:$AS$506,MATCH(AC$1,'Tillförd energi'!$B$1:$AQ$1,0),FALSE)</f>
        <v>0</v>
      </c>
      <c r="AD33" s="73">
        <f>VLOOKUP($B33,'Tillförd energi'!$B$2:$AS$506,MATCH(AD$1,'Tillförd energi'!$B$1:$AQ$1,0),FALSE)</f>
        <v>0</v>
      </c>
      <c r="AF33" s="73">
        <f>VLOOKUP($B33,'Tillförd energi'!$B$2:$AS$506,MATCH(AF$1,'Tillförd energi'!$B$1:$AQ$1,0),FALSE)</f>
        <v>0</v>
      </c>
      <c r="AH33" s="73">
        <f>IFERROR(VLOOKUP(B33,Miljö!$B$1:$S$476,9,FALSE)/1,0)</f>
        <v>0</v>
      </c>
      <c r="AJ33" s="81" t="str">
        <f>IFERROR(VLOOKUP($B33,Miljö!$B$1:$S$500,MATCH("hjälpel exklusive kraftvärme (GWh)",Miljö!$B$1:$V$1,0),FALSE)/1,"")</f>
        <v/>
      </c>
      <c r="AK33" s="81">
        <f t="shared" si="0"/>
        <v>0</v>
      </c>
      <c r="AL33" s="81">
        <f>VLOOKUP($B33,'Slutlig allokering'!$B$2:$AL$462,MATCH("Hjälpel kraftvärme",'Slutlig allokering'!$B$2:$AL$2,0),FALSE)</f>
        <v>0</v>
      </c>
      <c r="AN33" s="73">
        <f t="shared" si="1"/>
        <v>0</v>
      </c>
      <c r="AO33" s="73">
        <f t="shared" si="2"/>
        <v>0</v>
      </c>
      <c r="AP33" s="73" t="str">
        <f>IF(ISERROR(1/VLOOKUP($B33,Leveranser!$B$1:$S$500,MATCH("såld värme (gwh)",Leveranser!$B$1:$S$1,0),FALSE)),"",VLOOKUP($B33,Leveranser!$B$1:$S$500,MATCH("såld värme (gwh)",Leveranser!$B$1:$S$1,0),FALSE))</f>
        <v/>
      </c>
      <c r="AQ33" s="73">
        <f>VLOOKUP($B33,Leveranser!$B$1:$Y$500,MATCH("Totalt såld fjärrvärme till andra fjärrvärmeföretag",Leveranser!$B$1:$AA$1,0),FALSE)</f>
        <v>0</v>
      </c>
      <c r="AR33" s="73">
        <f>IF(ISERROR(1/VLOOKUP($B33,Miljö!$B$1:$S$500,MATCH("Såld mängd produktionsspecifik fjärrvärme (GWh)",Miljö!$B$1:$R$1,0),FALSE)),0,VLOOKUP($B33,Miljö!$B$1:$S$500,MATCH("Såld mängd produktionsspecifik fjärrvärme (GWh)",Miljö!$B$1:$R$1,0),FALSE))</f>
        <v>0</v>
      </c>
      <c r="AS33" s="82" t="str">
        <f t="shared" si="7"/>
        <v/>
      </c>
      <c r="AU33" s="73" t="str">
        <f>VLOOKUP($B33,'Miljövärden urval för publ'!$B$2:$I$486,7,FALSE)</f>
        <v>Nej</v>
      </c>
      <c r="AV33" s="73" t="str">
        <f>VLOOKUP($B33,'Miljövärden urval för publ'!$B$2:$I$486,6,FALSE)</f>
        <v>Nej</v>
      </c>
      <c r="AZ33" s="73">
        <f t="shared" si="3"/>
        <v>0</v>
      </c>
      <c r="BA33" s="73">
        <f t="shared" si="8"/>
        <v>0</v>
      </c>
      <c r="BB33" s="73">
        <f t="shared" si="4"/>
        <v>0</v>
      </c>
      <c r="BC33" s="73">
        <f t="shared" si="5"/>
        <v>0</v>
      </c>
      <c r="BE33" s="73">
        <f t="shared" si="9"/>
        <v>0</v>
      </c>
      <c r="BF33" s="73">
        <f t="shared" si="10"/>
        <v>0</v>
      </c>
      <c r="BH33" s="73">
        <f t="shared" si="6"/>
        <v>0</v>
      </c>
    </row>
    <row r="34" spans="1:60" ht="15" x14ac:dyDescent="0.25">
      <c r="A34" t="s">
        <v>31</v>
      </c>
      <c r="B34" t="s">
        <v>36</v>
      </c>
      <c r="C34" s="73">
        <f>VLOOKUP($B34,'Tillförd energi'!$B$2:$AS$506,MATCH(C$1,'Tillförd energi'!$B$1:$AQ$1,0),FALSE)</f>
        <v>0</v>
      </c>
      <c r="D34" s="73">
        <f>VLOOKUP($B34,'Tillförd energi'!$B$2:$AS$506,MATCH(D$1,'Tillförd energi'!$B$1:$AQ$1,0),FALSE)</f>
        <v>0</v>
      </c>
      <c r="E34" s="73">
        <f>VLOOKUP($B34,'Tillförd energi'!$B$2:$AS$506,MATCH(E$1,'Tillförd energi'!$B$1:$AQ$1,0),FALSE)</f>
        <v>0</v>
      </c>
      <c r="F34" s="73">
        <f>VLOOKUP($B34,'Tillförd energi'!$B$2:$AS$506,MATCH(F$1,'Tillförd energi'!$B$1:$AQ$1,0),FALSE)</f>
        <v>0</v>
      </c>
      <c r="G34" s="73">
        <f>VLOOKUP($B34,'Tillförd energi'!$B$2:$AS$506,MATCH(G$1,'Tillförd energi'!$B$1:$AQ$1,0),FALSE)</f>
        <v>0</v>
      </c>
      <c r="H34" s="73">
        <f>VLOOKUP($B34,'Tillförd energi'!$B$2:$AS$506,MATCH(H$1,'Tillförd energi'!$B$1:$AQ$1,0),FALSE)</f>
        <v>0</v>
      </c>
      <c r="I34" s="73">
        <f>VLOOKUP($B34,'Tillförd energi'!$B$2:$AS$506,MATCH(I$1,'Tillförd energi'!$B$1:$AQ$1,0),FALSE)</f>
        <v>0</v>
      </c>
      <c r="J34" s="73">
        <f>VLOOKUP($B34,'Tillförd energi'!$B$2:$AS$506,MATCH(J$1,'Tillförd energi'!$B$1:$AQ$1,0),FALSE)</f>
        <v>0</v>
      </c>
      <c r="K34" s="73">
        <f>VLOOKUP($B34,'Tillförd energi'!$B$2:$AS$506,MATCH(K$1,'Tillförd energi'!$B$1:$AQ$1,0),FALSE)</f>
        <v>0</v>
      </c>
      <c r="L34" s="73">
        <f>VLOOKUP($B34,'Tillförd energi'!$B$2:$AS$506,MATCH(L$1,'Tillförd energi'!$B$1:$AQ$1,0),FALSE)</f>
        <v>0</v>
      </c>
      <c r="M34" s="73">
        <f>VLOOKUP($B34,'Tillförd energi'!$B$2:$AS$506,MATCH(M$1,'Tillförd energi'!$B$1:$AQ$1,0),FALSE)</f>
        <v>0</v>
      </c>
      <c r="N34" s="73">
        <f>VLOOKUP($B34,'Tillförd energi'!$B$2:$AS$506,MATCH(N$1,'Tillförd energi'!$B$1:$AQ$1,0),FALSE)</f>
        <v>0</v>
      </c>
      <c r="O34" s="73">
        <f>VLOOKUP($B34,'Tillförd energi'!$B$2:$AS$506,MATCH(O$1,'Tillförd energi'!$B$1:$AQ$1,0),FALSE)</f>
        <v>0</v>
      </c>
      <c r="P34" s="73">
        <f>VLOOKUP($B34,'Tillförd energi'!$B$2:$AS$506,MATCH(P$1,'Tillförd energi'!$B$1:$AQ$1,0),FALSE)</f>
        <v>0</v>
      </c>
      <c r="Q34" s="73">
        <f>VLOOKUP($B34,'Tillförd energi'!$B$2:$AS$506,MATCH(Q$1,'Tillförd energi'!$B$1:$AQ$1,0),FALSE)</f>
        <v>0</v>
      </c>
      <c r="R34" s="73">
        <f>VLOOKUP($B34,'Tillförd energi'!$B$2:$AS$506,MATCH(R$1,'Tillförd energi'!$B$1:$AQ$1,0),FALSE)</f>
        <v>0</v>
      </c>
      <c r="S34" s="73">
        <f>VLOOKUP($B34,'Tillförd energi'!$B$2:$AS$506,MATCH(S$1,'Tillförd energi'!$B$1:$AQ$1,0),FALSE)</f>
        <v>0</v>
      </c>
      <c r="T34" s="73">
        <f>VLOOKUP($B34,'Tillförd energi'!$B$2:$AS$506,MATCH(T$1,'Tillförd energi'!$B$1:$AQ$1,0),FALSE)</f>
        <v>0</v>
      </c>
      <c r="U34" s="73">
        <f>VLOOKUP($B34,'Tillförd energi'!$B$2:$AS$506,MATCH(U$1,'Tillförd energi'!$B$1:$AQ$1,0),FALSE)</f>
        <v>0</v>
      </c>
      <c r="V34" s="73">
        <f>VLOOKUP($B34,'Tillförd energi'!$B$2:$AS$506,MATCH(V$1,'Tillförd energi'!$B$1:$AQ$1,0),FALSE)</f>
        <v>0</v>
      </c>
      <c r="W34" s="73">
        <f>VLOOKUP($B34,'Tillförd energi'!$B$2:$AS$506,MATCH(W$1,'Tillförd energi'!$B$1:$AQ$1,0),FALSE)</f>
        <v>0</v>
      </c>
      <c r="X34" s="73">
        <f>VLOOKUP($B34,'Tillförd energi'!$B$2:$AS$506,MATCH(X$1,'Tillförd energi'!$B$1:$AQ$1,0),FALSE)</f>
        <v>0</v>
      </c>
      <c r="Y34" s="73">
        <f>VLOOKUP($B34,'Tillförd energi'!$B$2:$AS$506,MATCH(Y$1,'Tillförd energi'!$B$1:$AQ$1,0),FALSE)</f>
        <v>0</v>
      </c>
      <c r="Z34" s="73">
        <f>VLOOKUP($B34,'Tillförd energi'!$B$2:$AS$506,MATCH(Z$1,'Tillförd energi'!$B$1:$AQ$1,0),FALSE)</f>
        <v>0</v>
      </c>
      <c r="AA34" s="73">
        <f>VLOOKUP($B34,'Tillförd energi'!$B$2:$AS$506,MATCH(AA$1,'Tillförd energi'!$B$1:$AQ$1,0),FALSE)</f>
        <v>0</v>
      </c>
      <c r="AB34" s="73">
        <f>VLOOKUP($B34,'Tillförd energi'!$B$2:$AS$506,MATCH(AB$1,'Tillförd energi'!$B$1:$AQ$1,0),FALSE)</f>
        <v>0</v>
      </c>
      <c r="AC34" s="73">
        <f>VLOOKUP($B34,'Tillförd energi'!$B$2:$AS$506,MATCH(AC$1,'Tillförd energi'!$B$1:$AQ$1,0),FALSE)</f>
        <v>0</v>
      </c>
      <c r="AD34" s="73">
        <f>VLOOKUP($B34,'Tillförd energi'!$B$2:$AS$506,MATCH(AD$1,'Tillförd energi'!$B$1:$AQ$1,0),FALSE)</f>
        <v>0</v>
      </c>
      <c r="AF34" s="73">
        <f>VLOOKUP($B34,'Tillförd energi'!$B$2:$AS$506,MATCH(AF$1,'Tillförd energi'!$B$1:$AQ$1,0),FALSE)</f>
        <v>0</v>
      </c>
      <c r="AH34" s="73">
        <f>IFERROR(VLOOKUP(B34,Miljö!$B$1:$S$476,9,FALSE)/1,0)</f>
        <v>0</v>
      </c>
      <c r="AJ34" s="81" t="str">
        <f>IFERROR(VLOOKUP($B34,Miljö!$B$1:$S$500,MATCH("hjälpel exklusive kraftvärme (GWh)",Miljö!$B$1:$V$1,0),FALSE)/1,"")</f>
        <v/>
      </c>
      <c r="AK34" s="81">
        <f t="shared" si="0"/>
        <v>0</v>
      </c>
      <c r="AL34" s="81">
        <f>VLOOKUP($B34,'Slutlig allokering'!$B$2:$AL$462,MATCH("Hjälpel kraftvärme",'Slutlig allokering'!$B$2:$AL$2,0),FALSE)</f>
        <v>0</v>
      </c>
      <c r="AN34" s="73">
        <f t="shared" si="1"/>
        <v>0</v>
      </c>
      <c r="AO34" s="73">
        <f t="shared" si="2"/>
        <v>0</v>
      </c>
      <c r="AP34" s="73" t="str">
        <f>IF(ISERROR(1/VLOOKUP($B34,Leveranser!$B$1:$S$500,MATCH("såld värme (gwh)",Leveranser!$B$1:$S$1,0),FALSE)),"",VLOOKUP($B34,Leveranser!$B$1:$S$500,MATCH("såld värme (gwh)",Leveranser!$B$1:$S$1,0),FALSE))</f>
        <v/>
      </c>
      <c r="AQ34" s="73">
        <f>VLOOKUP($B34,Leveranser!$B$1:$Y$500,MATCH("Totalt såld fjärrvärme till andra fjärrvärmeföretag",Leveranser!$B$1:$AA$1,0),FALSE)</f>
        <v>0</v>
      </c>
      <c r="AR34" s="73">
        <f>IF(ISERROR(1/VLOOKUP($B34,Miljö!$B$1:$S$500,MATCH("Såld mängd produktionsspecifik fjärrvärme (GWh)",Miljö!$B$1:$R$1,0),FALSE)),0,VLOOKUP($B34,Miljö!$B$1:$S$500,MATCH("Såld mängd produktionsspecifik fjärrvärme (GWh)",Miljö!$B$1:$R$1,0),FALSE))</f>
        <v>0</v>
      </c>
      <c r="AS34" s="82" t="str">
        <f t="shared" si="7"/>
        <v/>
      </c>
      <c r="AU34" s="73" t="str">
        <f>VLOOKUP($B34,'Miljövärden urval för publ'!$B$2:$I$486,7,FALSE)</f>
        <v>Nej</v>
      </c>
      <c r="AV34" s="73" t="str">
        <f>VLOOKUP($B34,'Miljövärden urval för publ'!$B$2:$I$486,6,FALSE)</f>
        <v>Nej</v>
      </c>
      <c r="AZ34" s="73">
        <f t="shared" si="3"/>
        <v>0</v>
      </c>
      <c r="BA34" s="73">
        <f t="shared" si="8"/>
        <v>0</v>
      </c>
      <c r="BB34" s="73">
        <f t="shared" si="4"/>
        <v>0</v>
      </c>
      <c r="BC34" s="73">
        <f t="shared" si="5"/>
        <v>0</v>
      </c>
      <c r="BE34" s="73">
        <f t="shared" si="9"/>
        <v>0</v>
      </c>
      <c r="BF34" s="73">
        <f t="shared" si="10"/>
        <v>0</v>
      </c>
      <c r="BH34" s="73">
        <f t="shared" si="6"/>
        <v>0</v>
      </c>
    </row>
    <row r="35" spans="1:60" ht="15" x14ac:dyDescent="0.25">
      <c r="A35" t="s">
        <v>31</v>
      </c>
      <c r="B35" t="s">
        <v>37</v>
      </c>
      <c r="C35" s="73">
        <f>VLOOKUP($B35,'Tillförd energi'!$B$2:$AS$506,MATCH(C$1,'Tillförd energi'!$B$1:$AQ$1,0),FALSE)</f>
        <v>0</v>
      </c>
      <c r="D35" s="73">
        <f>VLOOKUP($B35,'Tillförd energi'!$B$2:$AS$506,MATCH(D$1,'Tillförd energi'!$B$1:$AQ$1,0),FALSE)</f>
        <v>0</v>
      </c>
      <c r="E35" s="73">
        <f>VLOOKUP($B35,'Tillförd energi'!$B$2:$AS$506,MATCH(E$1,'Tillförd energi'!$B$1:$AQ$1,0),FALSE)</f>
        <v>0</v>
      </c>
      <c r="F35" s="73">
        <f>VLOOKUP($B35,'Tillförd energi'!$B$2:$AS$506,MATCH(F$1,'Tillförd energi'!$B$1:$AQ$1,0),FALSE)</f>
        <v>0</v>
      </c>
      <c r="G35" s="73">
        <f>VLOOKUP($B35,'Tillförd energi'!$B$2:$AS$506,MATCH(G$1,'Tillförd energi'!$B$1:$AQ$1,0),FALSE)</f>
        <v>0</v>
      </c>
      <c r="H35" s="73">
        <f>VLOOKUP($B35,'Tillförd energi'!$B$2:$AS$506,MATCH(H$1,'Tillförd energi'!$B$1:$AQ$1,0),FALSE)</f>
        <v>0</v>
      </c>
      <c r="I35" s="73">
        <f>VLOOKUP($B35,'Tillförd energi'!$B$2:$AS$506,MATCH(I$1,'Tillförd energi'!$B$1:$AQ$1,0),FALSE)</f>
        <v>0</v>
      </c>
      <c r="J35" s="73">
        <f>VLOOKUP($B35,'Tillförd energi'!$B$2:$AS$506,MATCH(J$1,'Tillförd energi'!$B$1:$AQ$1,0),FALSE)</f>
        <v>0</v>
      </c>
      <c r="K35" s="73">
        <f>VLOOKUP($B35,'Tillförd energi'!$B$2:$AS$506,MATCH(K$1,'Tillförd energi'!$B$1:$AQ$1,0),FALSE)</f>
        <v>0</v>
      </c>
      <c r="L35" s="73">
        <f>VLOOKUP($B35,'Tillförd energi'!$B$2:$AS$506,MATCH(L$1,'Tillförd energi'!$B$1:$AQ$1,0),FALSE)</f>
        <v>0</v>
      </c>
      <c r="M35" s="73">
        <f>VLOOKUP($B35,'Tillförd energi'!$B$2:$AS$506,MATCH(M$1,'Tillförd energi'!$B$1:$AQ$1,0),FALSE)</f>
        <v>0</v>
      </c>
      <c r="N35" s="73">
        <f>VLOOKUP($B35,'Tillförd energi'!$B$2:$AS$506,MATCH(N$1,'Tillförd energi'!$B$1:$AQ$1,0),FALSE)</f>
        <v>0</v>
      </c>
      <c r="O35" s="73">
        <f>VLOOKUP($B35,'Tillförd energi'!$B$2:$AS$506,MATCH(O$1,'Tillförd energi'!$B$1:$AQ$1,0),FALSE)</f>
        <v>0</v>
      </c>
      <c r="P35" s="73">
        <f>VLOOKUP($B35,'Tillförd energi'!$B$2:$AS$506,MATCH(P$1,'Tillförd energi'!$B$1:$AQ$1,0),FALSE)</f>
        <v>0</v>
      </c>
      <c r="Q35" s="73">
        <f>VLOOKUP($B35,'Tillförd energi'!$B$2:$AS$506,MATCH(Q$1,'Tillförd energi'!$B$1:$AQ$1,0),FALSE)</f>
        <v>2.2999999999999998</v>
      </c>
      <c r="R35" s="73">
        <f>VLOOKUP($B35,'Tillförd energi'!$B$2:$AS$506,MATCH(R$1,'Tillförd energi'!$B$1:$AQ$1,0),FALSE)</f>
        <v>0</v>
      </c>
      <c r="S35" s="73">
        <f>VLOOKUP($B35,'Tillförd energi'!$B$2:$AS$506,MATCH(S$1,'Tillförd energi'!$B$1:$AQ$1,0),FALSE)</f>
        <v>0</v>
      </c>
      <c r="T35" s="73">
        <f>VLOOKUP($B35,'Tillförd energi'!$B$2:$AS$506,MATCH(T$1,'Tillförd energi'!$B$1:$AQ$1,0),FALSE)</f>
        <v>0</v>
      </c>
      <c r="U35" s="73">
        <f>VLOOKUP($B35,'Tillförd energi'!$B$2:$AS$506,MATCH(U$1,'Tillförd energi'!$B$1:$AQ$1,0),FALSE)</f>
        <v>0</v>
      </c>
      <c r="V35" s="73">
        <f>VLOOKUP($B35,'Tillförd energi'!$B$2:$AS$506,MATCH(V$1,'Tillförd energi'!$B$1:$AQ$1,0),FALSE)</f>
        <v>0</v>
      </c>
      <c r="W35" s="73">
        <f>VLOOKUP($B35,'Tillförd energi'!$B$2:$AS$506,MATCH(W$1,'Tillförd energi'!$B$1:$AQ$1,0),FALSE)</f>
        <v>0</v>
      </c>
      <c r="X35" s="73">
        <f>VLOOKUP($B35,'Tillförd energi'!$B$2:$AS$506,MATCH(X$1,'Tillförd energi'!$B$1:$AQ$1,0),FALSE)</f>
        <v>0</v>
      </c>
      <c r="Y35" s="73">
        <f>VLOOKUP($B35,'Tillförd energi'!$B$2:$AS$506,MATCH(Y$1,'Tillförd energi'!$B$1:$AQ$1,0),FALSE)</f>
        <v>0</v>
      </c>
      <c r="Z35" s="73">
        <f>VLOOKUP($B35,'Tillförd energi'!$B$2:$AS$506,MATCH(Z$1,'Tillförd energi'!$B$1:$AQ$1,0),FALSE)</f>
        <v>0</v>
      </c>
      <c r="AA35" s="73">
        <f>VLOOKUP($B35,'Tillförd energi'!$B$2:$AS$506,MATCH(AA$1,'Tillförd energi'!$B$1:$AQ$1,0),FALSE)</f>
        <v>0</v>
      </c>
      <c r="AB35" s="73">
        <f>VLOOKUP($B35,'Tillförd energi'!$B$2:$AS$506,MATCH(AB$1,'Tillförd energi'!$B$1:$AQ$1,0),FALSE)</f>
        <v>0</v>
      </c>
      <c r="AC35" s="73">
        <f>VLOOKUP($B35,'Tillförd energi'!$B$2:$AS$506,MATCH(AC$1,'Tillförd energi'!$B$1:$AQ$1,0),FALSE)</f>
        <v>0</v>
      </c>
      <c r="AD35" s="73">
        <f>VLOOKUP($B35,'Tillförd energi'!$B$2:$AS$506,MATCH(AD$1,'Tillförd energi'!$B$1:$AQ$1,0),FALSE)</f>
        <v>0</v>
      </c>
      <c r="AF35" s="73">
        <f>VLOOKUP($B35,'Tillförd energi'!$B$2:$AS$506,MATCH(AF$1,'Tillförd energi'!$B$1:$AQ$1,0),FALSE)</f>
        <v>0.05</v>
      </c>
      <c r="AH35" s="73">
        <f>IFERROR(VLOOKUP(B35,Miljö!$B$1:$S$476,9,FALSE)/1,0)</f>
        <v>0</v>
      </c>
      <c r="AJ35" s="81">
        <f>IFERROR(VLOOKUP($B35,Miljö!$B$1:$S$500,MATCH("hjälpel exklusive kraftvärme (GWh)",Miljö!$B$1:$V$1,0),FALSE)/1,"")</f>
        <v>0.05</v>
      </c>
      <c r="AK35" s="81">
        <f t="shared" si="0"/>
        <v>0.05</v>
      </c>
      <c r="AL35" s="81">
        <f>VLOOKUP($B35,'Slutlig allokering'!$B$2:$AL$462,MATCH("Hjälpel kraftvärme",'Slutlig allokering'!$B$2:$AL$2,0),FALSE)</f>
        <v>0</v>
      </c>
      <c r="AN35" s="73">
        <f t="shared" si="1"/>
        <v>2.3499999999999996</v>
      </c>
      <c r="AO35" s="73">
        <f t="shared" si="2"/>
        <v>2.3499999999999996</v>
      </c>
      <c r="AP35" s="73">
        <f>IF(ISERROR(1/VLOOKUP($B35,Leveranser!$B$1:$S$500,MATCH("såld värme (gwh)",Leveranser!$B$1:$S$1,0),FALSE)),"",VLOOKUP($B35,Leveranser!$B$1:$S$500,MATCH("såld värme (gwh)",Leveranser!$B$1:$S$1,0),FALSE))</f>
        <v>2</v>
      </c>
      <c r="AQ35" s="73">
        <f>VLOOKUP($B35,Leveranser!$B$1:$Y$500,MATCH("Totalt såld fjärrvärme till andra fjärrvärmeföretag",Leveranser!$B$1:$AA$1,0),FALSE)</f>
        <v>0</v>
      </c>
      <c r="AR35" s="73">
        <f>IF(ISERROR(1/VLOOKUP($B35,Miljö!$B$1:$S$500,MATCH("Såld mängd produktionsspecifik fjärrvärme (GWh)",Miljö!$B$1:$R$1,0),FALSE)),0,VLOOKUP($B35,Miljö!$B$1:$S$500,MATCH("Såld mängd produktionsspecifik fjärrvärme (GWh)",Miljö!$B$1:$R$1,0),FALSE))</f>
        <v>0</v>
      </c>
      <c r="AS35" s="82">
        <f t="shared" si="7"/>
        <v>0.85106382978723416</v>
      </c>
      <c r="AU35" s="73" t="str">
        <f>VLOOKUP($B35,'Miljövärden urval för publ'!$B$2:$I$486,7,FALSE)</f>
        <v>Ja</v>
      </c>
      <c r="AV35" s="73" t="str">
        <f>VLOOKUP($B35,'Miljövärden urval för publ'!$B$2:$I$486,6,FALSE)</f>
        <v>Nej</v>
      </c>
      <c r="AZ35" s="73">
        <f t="shared" si="3"/>
        <v>0.05</v>
      </c>
      <c r="BA35" s="73">
        <f t="shared" si="8"/>
        <v>0</v>
      </c>
      <c r="BB35" s="73">
        <f t="shared" si="4"/>
        <v>0</v>
      </c>
      <c r="BC35" s="73">
        <f t="shared" si="5"/>
        <v>2.2999999999999998</v>
      </c>
      <c r="BE35" s="73">
        <f t="shared" si="9"/>
        <v>0</v>
      </c>
      <c r="BF35" s="73">
        <f t="shared" si="10"/>
        <v>0</v>
      </c>
      <c r="BH35" s="73">
        <f t="shared" si="6"/>
        <v>2.2999999999999998</v>
      </c>
    </row>
    <row r="36" spans="1:60" ht="15" x14ac:dyDescent="0.25">
      <c r="A36" t="s">
        <v>31</v>
      </c>
      <c r="B36" t="s">
        <v>38</v>
      </c>
      <c r="C36" s="73">
        <f>VLOOKUP($B36,'Tillförd energi'!$B$2:$AS$506,MATCH(C$1,'Tillförd energi'!$B$1:$AQ$1,0),FALSE)</f>
        <v>0</v>
      </c>
      <c r="D36" s="73">
        <f>VLOOKUP($B36,'Tillförd energi'!$B$2:$AS$506,MATCH(D$1,'Tillförd energi'!$B$1:$AQ$1,0),FALSE)</f>
        <v>0.2</v>
      </c>
      <c r="E36" s="73">
        <f>VLOOKUP($B36,'Tillförd energi'!$B$2:$AS$506,MATCH(E$1,'Tillförd energi'!$B$1:$AQ$1,0),FALSE)</f>
        <v>0</v>
      </c>
      <c r="F36" s="73">
        <f>VLOOKUP($B36,'Tillförd energi'!$B$2:$AS$506,MATCH(F$1,'Tillförd energi'!$B$1:$AQ$1,0),FALSE)</f>
        <v>0</v>
      </c>
      <c r="G36" s="73">
        <f>VLOOKUP($B36,'Tillförd energi'!$B$2:$AS$506,MATCH(G$1,'Tillförd energi'!$B$1:$AQ$1,0),FALSE)</f>
        <v>1</v>
      </c>
      <c r="H36" s="73">
        <f>VLOOKUP($B36,'Tillförd energi'!$B$2:$AS$506,MATCH(H$1,'Tillförd energi'!$B$1:$AQ$1,0),FALSE)</f>
        <v>0</v>
      </c>
      <c r="I36" s="73">
        <f>VLOOKUP($B36,'Tillförd energi'!$B$2:$AS$506,MATCH(I$1,'Tillförd energi'!$B$1:$AQ$1,0),FALSE)</f>
        <v>0</v>
      </c>
      <c r="J36" s="73">
        <f>VLOOKUP($B36,'Tillförd energi'!$B$2:$AS$506,MATCH(J$1,'Tillförd energi'!$B$1:$AQ$1,0),FALSE)</f>
        <v>0</v>
      </c>
      <c r="K36" s="73">
        <f>VLOOKUP($B36,'Tillförd energi'!$B$2:$AS$506,MATCH(K$1,'Tillförd energi'!$B$1:$AQ$1,0),FALSE)</f>
        <v>0</v>
      </c>
      <c r="L36" s="73">
        <f>VLOOKUP($B36,'Tillförd energi'!$B$2:$AS$506,MATCH(L$1,'Tillförd energi'!$B$1:$AQ$1,0),FALSE)</f>
        <v>0</v>
      </c>
      <c r="M36" s="73">
        <f>VLOOKUP($B36,'Tillförd energi'!$B$2:$AS$506,MATCH(M$1,'Tillförd energi'!$B$1:$AQ$1,0),FALSE)</f>
        <v>0</v>
      </c>
      <c r="N36" s="73">
        <f>VLOOKUP($B36,'Tillförd energi'!$B$2:$AS$506,MATCH(N$1,'Tillförd energi'!$B$1:$AQ$1,0),FALSE)</f>
        <v>0</v>
      </c>
      <c r="O36" s="73">
        <f>VLOOKUP($B36,'Tillförd energi'!$B$2:$AS$506,MATCH(O$1,'Tillförd energi'!$B$1:$AQ$1,0),FALSE)</f>
        <v>7.4</v>
      </c>
      <c r="P36" s="73">
        <f>VLOOKUP($B36,'Tillförd energi'!$B$2:$AS$506,MATCH(P$1,'Tillförd energi'!$B$1:$AQ$1,0),FALSE)</f>
        <v>0</v>
      </c>
      <c r="Q36" s="73">
        <f>VLOOKUP($B36,'Tillförd energi'!$B$2:$AS$506,MATCH(Q$1,'Tillförd energi'!$B$1:$AQ$1,0),FALSE)</f>
        <v>0</v>
      </c>
      <c r="R36" s="73">
        <f>VLOOKUP($B36,'Tillförd energi'!$B$2:$AS$506,MATCH(R$1,'Tillförd energi'!$B$1:$AQ$1,0),FALSE)</f>
        <v>0</v>
      </c>
      <c r="S36" s="73">
        <f>VLOOKUP($B36,'Tillförd energi'!$B$2:$AS$506,MATCH(S$1,'Tillförd energi'!$B$1:$AQ$1,0),FALSE)</f>
        <v>0</v>
      </c>
      <c r="T36" s="73">
        <f>VLOOKUP($B36,'Tillförd energi'!$B$2:$AS$506,MATCH(T$1,'Tillförd energi'!$B$1:$AQ$1,0),FALSE)</f>
        <v>0</v>
      </c>
      <c r="U36" s="73">
        <f>VLOOKUP($B36,'Tillförd energi'!$B$2:$AS$506,MATCH(U$1,'Tillförd energi'!$B$1:$AQ$1,0),FALSE)</f>
        <v>0</v>
      </c>
      <c r="V36" s="73">
        <f>VLOOKUP($B36,'Tillförd energi'!$B$2:$AS$506,MATCH(V$1,'Tillförd energi'!$B$1:$AQ$1,0),FALSE)</f>
        <v>0</v>
      </c>
      <c r="W36" s="73">
        <f>VLOOKUP($B36,'Tillförd energi'!$B$2:$AS$506,MATCH(W$1,'Tillförd energi'!$B$1:$AQ$1,0),FALSE)</f>
        <v>0</v>
      </c>
      <c r="X36" s="73">
        <f>VLOOKUP($B36,'Tillförd energi'!$B$2:$AS$506,MATCH(X$1,'Tillförd energi'!$B$1:$AQ$1,0),FALSE)</f>
        <v>0</v>
      </c>
      <c r="Y36" s="73">
        <f>VLOOKUP($B36,'Tillförd energi'!$B$2:$AS$506,MATCH(Y$1,'Tillförd energi'!$B$1:$AQ$1,0),FALSE)</f>
        <v>0</v>
      </c>
      <c r="Z36" s="73">
        <f>VLOOKUP($B36,'Tillförd energi'!$B$2:$AS$506,MATCH(Z$1,'Tillförd energi'!$B$1:$AQ$1,0),FALSE)</f>
        <v>0</v>
      </c>
      <c r="AA36" s="73">
        <f>VLOOKUP($B36,'Tillförd energi'!$B$2:$AS$506,MATCH(AA$1,'Tillförd energi'!$B$1:$AQ$1,0),FALSE)</f>
        <v>0</v>
      </c>
      <c r="AB36" s="73">
        <f>VLOOKUP($B36,'Tillförd energi'!$B$2:$AS$506,MATCH(AB$1,'Tillförd energi'!$B$1:$AQ$1,0),FALSE)</f>
        <v>0</v>
      </c>
      <c r="AC36" s="73">
        <f>VLOOKUP($B36,'Tillförd energi'!$B$2:$AS$506,MATCH(AC$1,'Tillförd energi'!$B$1:$AQ$1,0),FALSE)</f>
        <v>0</v>
      </c>
      <c r="AD36" s="73">
        <f>VLOOKUP($B36,'Tillförd energi'!$B$2:$AS$506,MATCH(AD$1,'Tillförd energi'!$B$1:$AQ$1,0),FALSE)</f>
        <v>0</v>
      </c>
      <c r="AF36" s="73">
        <f>VLOOKUP($B36,'Tillförd energi'!$B$2:$AS$506,MATCH(AF$1,'Tillförd energi'!$B$1:$AQ$1,0),FALSE)</f>
        <v>0.2</v>
      </c>
      <c r="AH36" s="73">
        <f>IFERROR(VLOOKUP(B36,Miljö!$B$1:$S$476,9,FALSE)/1,0)</f>
        <v>0</v>
      </c>
      <c r="AJ36" s="81">
        <f>IFERROR(VLOOKUP($B36,Miljö!$B$1:$S$500,MATCH("hjälpel exklusive kraftvärme (GWh)",Miljö!$B$1:$V$1,0),FALSE)/1,"")</f>
        <v>0.2</v>
      </c>
      <c r="AK36" s="81">
        <f t="shared" si="0"/>
        <v>0.2</v>
      </c>
      <c r="AL36" s="81">
        <f>VLOOKUP($B36,'Slutlig allokering'!$B$2:$AL$462,MATCH("Hjälpel kraftvärme",'Slutlig allokering'!$B$2:$AL$2,0),FALSE)</f>
        <v>0</v>
      </c>
      <c r="AN36" s="73">
        <f t="shared" si="1"/>
        <v>8.7999999999999989</v>
      </c>
      <c r="AO36" s="73">
        <f t="shared" si="2"/>
        <v>8.7999999999999989</v>
      </c>
      <c r="AP36" s="73">
        <f>IF(ISERROR(1/VLOOKUP($B36,Leveranser!$B$1:$S$500,MATCH("såld värme (gwh)",Leveranser!$B$1:$S$1,0),FALSE)),"",VLOOKUP($B36,Leveranser!$B$1:$S$500,MATCH("såld värme (gwh)",Leveranser!$B$1:$S$1,0),FALSE))</f>
        <v>8.1</v>
      </c>
      <c r="AQ36" s="73">
        <f>VLOOKUP($B36,Leveranser!$B$1:$Y$500,MATCH("Totalt såld fjärrvärme till andra fjärrvärmeföretag",Leveranser!$B$1:$AA$1,0),FALSE)</f>
        <v>0</v>
      </c>
      <c r="AR36" s="73">
        <f>IF(ISERROR(1/VLOOKUP($B36,Miljö!$B$1:$S$500,MATCH("Såld mängd produktionsspecifik fjärrvärme (GWh)",Miljö!$B$1:$R$1,0),FALSE)),0,VLOOKUP($B36,Miljö!$B$1:$S$500,MATCH("Såld mängd produktionsspecifik fjärrvärme (GWh)",Miljö!$B$1:$R$1,0),FALSE))</f>
        <v>0</v>
      </c>
      <c r="AS36" s="82">
        <f t="shared" si="7"/>
        <v>0.92045454545454553</v>
      </c>
      <c r="AU36" s="73" t="str">
        <f>VLOOKUP($B36,'Miljövärden urval för publ'!$B$2:$I$486,7,FALSE)</f>
        <v>Ja</v>
      </c>
      <c r="AV36" s="73" t="str">
        <f>VLOOKUP($B36,'Miljövärden urval för publ'!$B$2:$I$486,6,FALSE)</f>
        <v>Nej</v>
      </c>
      <c r="AZ36" s="73">
        <f t="shared" si="3"/>
        <v>0.2</v>
      </c>
      <c r="BA36" s="73">
        <f t="shared" si="8"/>
        <v>0</v>
      </c>
      <c r="BB36" s="73">
        <f t="shared" si="4"/>
        <v>7.4</v>
      </c>
      <c r="BC36" s="73">
        <f t="shared" si="5"/>
        <v>0</v>
      </c>
      <c r="BE36" s="73">
        <f t="shared" si="9"/>
        <v>0</v>
      </c>
      <c r="BF36" s="73">
        <f t="shared" si="10"/>
        <v>0</v>
      </c>
      <c r="BH36" s="73">
        <f t="shared" si="6"/>
        <v>7.4</v>
      </c>
    </row>
    <row r="37" spans="1:60" ht="15" x14ac:dyDescent="0.25">
      <c r="A37" t="s">
        <v>31</v>
      </c>
      <c r="B37" t="s">
        <v>39</v>
      </c>
      <c r="C37" s="73">
        <f>VLOOKUP($B37,'Tillförd energi'!$B$2:$AS$506,MATCH(C$1,'Tillförd energi'!$B$1:$AQ$1,0),FALSE)</f>
        <v>0</v>
      </c>
      <c r="D37" s="73">
        <f>VLOOKUP($B37,'Tillförd energi'!$B$2:$AS$506,MATCH(D$1,'Tillförd energi'!$B$1:$AQ$1,0),FALSE)</f>
        <v>0.5</v>
      </c>
      <c r="E37" s="73">
        <f>VLOOKUP($B37,'Tillförd energi'!$B$2:$AS$506,MATCH(E$1,'Tillförd energi'!$B$1:$AQ$1,0),FALSE)</f>
        <v>0</v>
      </c>
      <c r="F37" s="73">
        <f>VLOOKUP($B37,'Tillförd energi'!$B$2:$AS$506,MATCH(F$1,'Tillförd energi'!$B$1:$AQ$1,0),FALSE)</f>
        <v>0</v>
      </c>
      <c r="G37" s="73">
        <f>VLOOKUP($B37,'Tillförd energi'!$B$2:$AS$506,MATCH(G$1,'Tillförd energi'!$B$1:$AQ$1,0),FALSE)</f>
        <v>0</v>
      </c>
      <c r="H37" s="73">
        <f>VLOOKUP($B37,'Tillförd energi'!$B$2:$AS$506,MATCH(H$1,'Tillförd energi'!$B$1:$AQ$1,0),FALSE)</f>
        <v>0</v>
      </c>
      <c r="I37" s="73">
        <f>VLOOKUP($B37,'Tillförd energi'!$B$2:$AS$506,MATCH(I$1,'Tillförd energi'!$B$1:$AQ$1,0),FALSE)</f>
        <v>0</v>
      </c>
      <c r="J37" s="73">
        <f>VLOOKUP($B37,'Tillförd energi'!$B$2:$AS$506,MATCH(J$1,'Tillförd energi'!$B$1:$AQ$1,0),FALSE)</f>
        <v>0</v>
      </c>
      <c r="K37" s="73">
        <f>VLOOKUP($B37,'Tillförd energi'!$B$2:$AS$506,MATCH(K$1,'Tillförd energi'!$B$1:$AQ$1,0),FALSE)</f>
        <v>0</v>
      </c>
      <c r="L37" s="73">
        <f>VLOOKUP($B37,'Tillförd energi'!$B$2:$AS$506,MATCH(L$1,'Tillförd energi'!$B$1:$AQ$1,0),FALSE)</f>
        <v>0</v>
      </c>
      <c r="M37" s="73">
        <f>VLOOKUP($B37,'Tillförd energi'!$B$2:$AS$506,MATCH(M$1,'Tillförd energi'!$B$1:$AQ$1,0),FALSE)</f>
        <v>0</v>
      </c>
      <c r="N37" s="73">
        <f>VLOOKUP($B37,'Tillförd energi'!$B$2:$AS$506,MATCH(N$1,'Tillförd energi'!$B$1:$AQ$1,0),FALSE)</f>
        <v>0</v>
      </c>
      <c r="O37" s="73">
        <f>VLOOKUP($B37,'Tillförd energi'!$B$2:$AS$506,MATCH(O$1,'Tillförd energi'!$B$1:$AQ$1,0),FALSE)</f>
        <v>0</v>
      </c>
      <c r="P37" s="73">
        <f>VLOOKUP($B37,'Tillförd energi'!$B$2:$AS$506,MATCH(P$1,'Tillförd energi'!$B$1:$AQ$1,0),FALSE)</f>
        <v>0</v>
      </c>
      <c r="Q37" s="73">
        <f>VLOOKUP($B37,'Tillförd energi'!$B$2:$AS$506,MATCH(Q$1,'Tillförd energi'!$B$1:$AQ$1,0),FALSE)</f>
        <v>4.3</v>
      </c>
      <c r="R37" s="73">
        <f>VLOOKUP($B37,'Tillförd energi'!$B$2:$AS$506,MATCH(R$1,'Tillförd energi'!$B$1:$AQ$1,0),FALSE)</f>
        <v>0</v>
      </c>
      <c r="S37" s="73">
        <f>VLOOKUP($B37,'Tillförd energi'!$B$2:$AS$506,MATCH(S$1,'Tillförd energi'!$B$1:$AQ$1,0),FALSE)</f>
        <v>0</v>
      </c>
      <c r="T37" s="73">
        <f>VLOOKUP($B37,'Tillförd energi'!$B$2:$AS$506,MATCH(T$1,'Tillförd energi'!$B$1:$AQ$1,0),FALSE)</f>
        <v>0</v>
      </c>
      <c r="U37" s="73">
        <f>VLOOKUP($B37,'Tillförd energi'!$B$2:$AS$506,MATCH(U$1,'Tillförd energi'!$B$1:$AQ$1,0),FALSE)</f>
        <v>0</v>
      </c>
      <c r="V37" s="73">
        <f>VLOOKUP($B37,'Tillförd energi'!$B$2:$AS$506,MATCH(V$1,'Tillförd energi'!$B$1:$AQ$1,0),FALSE)</f>
        <v>0</v>
      </c>
      <c r="W37" s="73">
        <f>VLOOKUP($B37,'Tillförd energi'!$B$2:$AS$506,MATCH(W$1,'Tillförd energi'!$B$1:$AQ$1,0),FALSE)</f>
        <v>0</v>
      </c>
      <c r="X37" s="73">
        <f>VLOOKUP($B37,'Tillförd energi'!$B$2:$AS$506,MATCH(X$1,'Tillförd energi'!$B$1:$AQ$1,0),FALSE)</f>
        <v>0</v>
      </c>
      <c r="Y37" s="73">
        <f>VLOOKUP($B37,'Tillförd energi'!$B$2:$AS$506,MATCH(Y$1,'Tillförd energi'!$B$1:$AQ$1,0),FALSE)</f>
        <v>0</v>
      </c>
      <c r="Z37" s="73">
        <f>VLOOKUP($B37,'Tillförd energi'!$B$2:$AS$506,MATCH(Z$1,'Tillförd energi'!$B$1:$AQ$1,0),FALSE)</f>
        <v>0</v>
      </c>
      <c r="AA37" s="73">
        <f>VLOOKUP($B37,'Tillförd energi'!$B$2:$AS$506,MATCH(AA$1,'Tillförd energi'!$B$1:$AQ$1,0),FALSE)</f>
        <v>0</v>
      </c>
      <c r="AB37" s="73">
        <f>VLOOKUP($B37,'Tillförd energi'!$B$2:$AS$506,MATCH(AB$1,'Tillförd energi'!$B$1:$AQ$1,0),FALSE)</f>
        <v>0</v>
      </c>
      <c r="AC37" s="73">
        <f>VLOOKUP($B37,'Tillförd energi'!$B$2:$AS$506,MATCH(AC$1,'Tillförd energi'!$B$1:$AQ$1,0),FALSE)</f>
        <v>0</v>
      </c>
      <c r="AD37" s="73">
        <f>VLOOKUP($B37,'Tillförd energi'!$B$2:$AS$506,MATCH(AD$1,'Tillförd energi'!$B$1:$AQ$1,0),FALSE)</f>
        <v>0</v>
      </c>
      <c r="AF37" s="73">
        <f>VLOOKUP($B37,'Tillförd energi'!$B$2:$AS$506,MATCH(AF$1,'Tillförd energi'!$B$1:$AQ$1,0),FALSE)</f>
        <v>0.2</v>
      </c>
      <c r="AH37" s="73">
        <f>IFERROR(VLOOKUP(B37,Miljö!$B$1:$S$476,9,FALSE)/1,0)</f>
        <v>0</v>
      </c>
      <c r="AJ37" s="81">
        <f>IFERROR(VLOOKUP($B37,Miljö!$B$1:$S$500,MATCH("hjälpel exklusive kraftvärme (GWh)",Miljö!$B$1:$V$1,0),FALSE)/1,"")</f>
        <v>0.2</v>
      </c>
      <c r="AK37" s="81">
        <f t="shared" si="0"/>
        <v>0.2</v>
      </c>
      <c r="AL37" s="81">
        <f>VLOOKUP($B37,'Slutlig allokering'!$B$2:$AL$462,MATCH("Hjälpel kraftvärme",'Slutlig allokering'!$B$2:$AL$2,0),FALSE)</f>
        <v>0</v>
      </c>
      <c r="AN37" s="73">
        <f t="shared" si="1"/>
        <v>5</v>
      </c>
      <c r="AO37" s="73">
        <f t="shared" si="2"/>
        <v>5</v>
      </c>
      <c r="AP37" s="73">
        <f>IF(ISERROR(1/VLOOKUP($B37,Leveranser!$B$1:$S$500,MATCH("såld värme (gwh)",Leveranser!$B$1:$S$1,0),FALSE)),"",VLOOKUP($B37,Leveranser!$B$1:$S$500,MATCH("såld värme (gwh)",Leveranser!$B$1:$S$1,0),FALSE))</f>
        <v>3.7</v>
      </c>
      <c r="AQ37" s="73">
        <f>VLOOKUP($B37,Leveranser!$B$1:$Y$500,MATCH("Totalt såld fjärrvärme till andra fjärrvärmeföretag",Leveranser!$B$1:$AA$1,0),FALSE)</f>
        <v>0</v>
      </c>
      <c r="AR37" s="73">
        <f>IF(ISERROR(1/VLOOKUP($B37,Miljö!$B$1:$S$500,MATCH("Såld mängd produktionsspecifik fjärrvärme (GWh)",Miljö!$B$1:$R$1,0),FALSE)),0,VLOOKUP($B37,Miljö!$B$1:$S$500,MATCH("Såld mängd produktionsspecifik fjärrvärme (GWh)",Miljö!$B$1:$R$1,0),FALSE))</f>
        <v>0</v>
      </c>
      <c r="AS37" s="82">
        <f t="shared" si="7"/>
        <v>0.74</v>
      </c>
      <c r="AU37" s="73" t="str">
        <f>VLOOKUP($B37,'Miljövärden urval för publ'!$B$2:$I$486,7,FALSE)</f>
        <v>Ja</v>
      </c>
      <c r="AV37" s="73" t="str">
        <f>VLOOKUP($B37,'Miljövärden urval för publ'!$B$2:$I$486,6,FALSE)</f>
        <v>Nej</v>
      </c>
      <c r="AZ37" s="73">
        <f t="shared" si="3"/>
        <v>0.2</v>
      </c>
      <c r="BA37" s="73">
        <f t="shared" si="8"/>
        <v>0</v>
      </c>
      <c r="BB37" s="73">
        <f t="shared" si="4"/>
        <v>0</v>
      </c>
      <c r="BC37" s="73">
        <f t="shared" si="5"/>
        <v>4.3</v>
      </c>
      <c r="BE37" s="73">
        <f t="shared" si="9"/>
        <v>0</v>
      </c>
      <c r="BF37" s="73">
        <f t="shared" si="10"/>
        <v>0</v>
      </c>
      <c r="BH37" s="73">
        <f t="shared" si="6"/>
        <v>4.3</v>
      </c>
    </row>
    <row r="38" spans="1:60" ht="15" x14ac:dyDescent="0.25">
      <c r="A38" t="s">
        <v>31</v>
      </c>
      <c r="B38" t="s">
        <v>40</v>
      </c>
      <c r="C38" s="73">
        <f>VLOOKUP($B38,'Tillförd energi'!$B$2:$AS$506,MATCH(C$1,'Tillförd energi'!$B$1:$AQ$1,0),FALSE)</f>
        <v>0</v>
      </c>
      <c r="D38" s="73">
        <f>VLOOKUP($B38,'Tillförd energi'!$B$2:$AS$506,MATCH(D$1,'Tillförd energi'!$B$1:$AQ$1,0),FALSE)</f>
        <v>0.2</v>
      </c>
      <c r="E38" s="73">
        <f>VLOOKUP($B38,'Tillförd energi'!$B$2:$AS$506,MATCH(E$1,'Tillförd energi'!$B$1:$AQ$1,0),FALSE)</f>
        <v>0</v>
      </c>
      <c r="F38" s="73">
        <f>VLOOKUP($B38,'Tillförd energi'!$B$2:$AS$506,MATCH(F$1,'Tillförd energi'!$B$1:$AQ$1,0),FALSE)</f>
        <v>0</v>
      </c>
      <c r="G38" s="73">
        <f>VLOOKUP($B38,'Tillförd energi'!$B$2:$AS$506,MATCH(G$1,'Tillförd energi'!$B$1:$AQ$1,0),FALSE)</f>
        <v>0</v>
      </c>
      <c r="H38" s="73">
        <f>VLOOKUP($B38,'Tillförd energi'!$B$2:$AS$506,MATCH(H$1,'Tillförd energi'!$B$1:$AQ$1,0),FALSE)</f>
        <v>0</v>
      </c>
      <c r="I38" s="73">
        <f>VLOOKUP($B38,'Tillförd energi'!$B$2:$AS$506,MATCH(I$1,'Tillförd energi'!$B$1:$AQ$1,0),FALSE)</f>
        <v>0</v>
      </c>
      <c r="J38" s="73">
        <f>VLOOKUP($B38,'Tillförd energi'!$B$2:$AS$506,MATCH(J$1,'Tillförd energi'!$B$1:$AQ$1,0),FALSE)</f>
        <v>0</v>
      </c>
      <c r="K38" s="73">
        <f>VLOOKUP($B38,'Tillförd energi'!$B$2:$AS$506,MATCH(K$1,'Tillförd energi'!$B$1:$AQ$1,0),FALSE)</f>
        <v>0</v>
      </c>
      <c r="L38" s="73">
        <f>VLOOKUP($B38,'Tillförd energi'!$B$2:$AS$506,MATCH(L$1,'Tillförd energi'!$B$1:$AQ$1,0),FALSE)</f>
        <v>0</v>
      </c>
      <c r="M38" s="73">
        <f>VLOOKUP($B38,'Tillförd energi'!$B$2:$AS$506,MATCH(M$1,'Tillförd energi'!$B$1:$AQ$1,0),FALSE)</f>
        <v>0</v>
      </c>
      <c r="N38" s="73">
        <f>VLOOKUP($B38,'Tillförd energi'!$B$2:$AS$506,MATCH(N$1,'Tillförd energi'!$B$1:$AQ$1,0),FALSE)</f>
        <v>0</v>
      </c>
      <c r="O38" s="73">
        <f>VLOOKUP($B38,'Tillförd energi'!$B$2:$AS$506,MATCH(O$1,'Tillförd energi'!$B$1:$AQ$1,0),FALSE)</f>
        <v>0</v>
      </c>
      <c r="P38" s="73">
        <f>VLOOKUP($B38,'Tillförd energi'!$B$2:$AS$506,MATCH(P$1,'Tillförd energi'!$B$1:$AQ$1,0),FALSE)</f>
        <v>0</v>
      </c>
      <c r="Q38" s="73">
        <f>VLOOKUP($B38,'Tillförd energi'!$B$2:$AS$506,MATCH(Q$1,'Tillförd energi'!$B$1:$AQ$1,0),FALSE)</f>
        <v>4</v>
      </c>
      <c r="R38" s="73">
        <f>VLOOKUP($B38,'Tillförd energi'!$B$2:$AS$506,MATCH(R$1,'Tillförd energi'!$B$1:$AQ$1,0),FALSE)</f>
        <v>0</v>
      </c>
      <c r="S38" s="73">
        <f>VLOOKUP($B38,'Tillförd energi'!$B$2:$AS$506,MATCH(S$1,'Tillförd energi'!$B$1:$AQ$1,0),FALSE)</f>
        <v>0</v>
      </c>
      <c r="T38" s="73">
        <f>VLOOKUP($B38,'Tillförd energi'!$B$2:$AS$506,MATCH(T$1,'Tillförd energi'!$B$1:$AQ$1,0),FALSE)</f>
        <v>0</v>
      </c>
      <c r="U38" s="73">
        <f>VLOOKUP($B38,'Tillförd energi'!$B$2:$AS$506,MATCH(U$1,'Tillförd energi'!$B$1:$AQ$1,0),FALSE)</f>
        <v>0</v>
      </c>
      <c r="V38" s="73">
        <f>VLOOKUP($B38,'Tillförd energi'!$B$2:$AS$506,MATCH(V$1,'Tillförd energi'!$B$1:$AQ$1,0),FALSE)</f>
        <v>0</v>
      </c>
      <c r="W38" s="73">
        <f>VLOOKUP($B38,'Tillförd energi'!$B$2:$AS$506,MATCH(W$1,'Tillförd energi'!$B$1:$AQ$1,0),FALSE)</f>
        <v>0</v>
      </c>
      <c r="X38" s="73">
        <f>VLOOKUP($B38,'Tillförd energi'!$B$2:$AS$506,MATCH(X$1,'Tillförd energi'!$B$1:$AQ$1,0),FALSE)</f>
        <v>0</v>
      </c>
      <c r="Y38" s="73">
        <f>VLOOKUP($B38,'Tillförd energi'!$B$2:$AS$506,MATCH(Y$1,'Tillförd energi'!$B$1:$AQ$1,0),FALSE)</f>
        <v>0</v>
      </c>
      <c r="Z38" s="73">
        <f>VLOOKUP($B38,'Tillförd energi'!$B$2:$AS$506,MATCH(Z$1,'Tillförd energi'!$B$1:$AQ$1,0),FALSE)</f>
        <v>0</v>
      </c>
      <c r="AA38" s="73">
        <f>VLOOKUP($B38,'Tillförd energi'!$B$2:$AS$506,MATCH(AA$1,'Tillförd energi'!$B$1:$AQ$1,0),FALSE)</f>
        <v>0</v>
      </c>
      <c r="AB38" s="73">
        <f>VLOOKUP($B38,'Tillförd energi'!$B$2:$AS$506,MATCH(AB$1,'Tillförd energi'!$B$1:$AQ$1,0),FALSE)</f>
        <v>0</v>
      </c>
      <c r="AC38" s="73">
        <f>VLOOKUP($B38,'Tillförd energi'!$B$2:$AS$506,MATCH(AC$1,'Tillförd energi'!$B$1:$AQ$1,0),FALSE)</f>
        <v>0</v>
      </c>
      <c r="AD38" s="73">
        <f>VLOOKUP($B38,'Tillförd energi'!$B$2:$AS$506,MATCH(AD$1,'Tillförd energi'!$B$1:$AQ$1,0),FALSE)</f>
        <v>0</v>
      </c>
      <c r="AF38" s="73">
        <f>VLOOKUP($B38,'Tillförd energi'!$B$2:$AS$506,MATCH(AF$1,'Tillförd energi'!$B$1:$AQ$1,0),FALSE)</f>
        <v>0.2</v>
      </c>
      <c r="AH38" s="73">
        <f>IFERROR(VLOOKUP(B38,Miljö!$B$1:$S$476,9,FALSE)/1,0)</f>
        <v>0</v>
      </c>
      <c r="AJ38" s="81">
        <f>IFERROR(VLOOKUP($B38,Miljö!$B$1:$S$500,MATCH("hjälpel exklusive kraftvärme (GWh)",Miljö!$B$1:$V$1,0),FALSE)/1,"")</f>
        <v>0.2</v>
      </c>
      <c r="AK38" s="81">
        <f t="shared" si="0"/>
        <v>0.2</v>
      </c>
      <c r="AL38" s="81">
        <f>VLOOKUP($B38,'Slutlig allokering'!$B$2:$AL$462,MATCH("Hjälpel kraftvärme",'Slutlig allokering'!$B$2:$AL$2,0),FALSE)</f>
        <v>0</v>
      </c>
      <c r="AN38" s="73">
        <f t="shared" si="1"/>
        <v>4.4000000000000004</v>
      </c>
      <c r="AO38" s="73">
        <f t="shared" si="2"/>
        <v>4.4000000000000004</v>
      </c>
      <c r="AP38" s="73">
        <f>IF(ISERROR(1/VLOOKUP($B38,Leveranser!$B$1:$S$500,MATCH("såld värme (gwh)",Leveranser!$B$1:$S$1,0),FALSE)),"",VLOOKUP($B38,Leveranser!$B$1:$S$500,MATCH("såld värme (gwh)",Leveranser!$B$1:$S$1,0),FALSE))</f>
        <v>3.4</v>
      </c>
      <c r="AQ38" s="73">
        <f>VLOOKUP($B38,Leveranser!$B$1:$Y$500,MATCH("Totalt såld fjärrvärme till andra fjärrvärmeföretag",Leveranser!$B$1:$AA$1,0),FALSE)</f>
        <v>0</v>
      </c>
      <c r="AR38" s="73">
        <f>IF(ISERROR(1/VLOOKUP($B38,Miljö!$B$1:$S$500,MATCH("Såld mängd produktionsspecifik fjärrvärme (GWh)",Miljö!$B$1:$R$1,0),FALSE)),0,VLOOKUP($B38,Miljö!$B$1:$S$500,MATCH("Såld mängd produktionsspecifik fjärrvärme (GWh)",Miljö!$B$1:$R$1,0),FALSE))</f>
        <v>0</v>
      </c>
      <c r="AS38" s="82">
        <f t="shared" si="7"/>
        <v>0.7727272727272726</v>
      </c>
      <c r="AU38" s="73" t="str">
        <f>VLOOKUP($B38,'Miljövärden urval för publ'!$B$2:$I$486,7,FALSE)</f>
        <v>Ja</v>
      </c>
      <c r="AV38" s="73" t="str">
        <f>VLOOKUP($B38,'Miljövärden urval för publ'!$B$2:$I$486,6,FALSE)</f>
        <v>Nej</v>
      </c>
      <c r="AZ38" s="73">
        <f t="shared" si="3"/>
        <v>0.2</v>
      </c>
      <c r="BA38" s="73">
        <f t="shared" si="8"/>
        <v>0</v>
      </c>
      <c r="BB38" s="73">
        <f t="shared" si="4"/>
        <v>0</v>
      </c>
      <c r="BC38" s="73">
        <f t="shared" si="5"/>
        <v>4</v>
      </c>
      <c r="BE38" s="73">
        <f t="shared" si="9"/>
        <v>0</v>
      </c>
      <c r="BF38" s="73">
        <f t="shared" si="10"/>
        <v>0</v>
      </c>
      <c r="BH38" s="73">
        <f t="shared" si="6"/>
        <v>4</v>
      </c>
    </row>
    <row r="39" spans="1:60" ht="15" x14ac:dyDescent="0.25">
      <c r="A39" t="s">
        <v>31</v>
      </c>
      <c r="B39" t="s">
        <v>41</v>
      </c>
      <c r="C39" s="73">
        <f>VLOOKUP($B39,'Tillförd energi'!$B$2:$AS$506,MATCH(C$1,'Tillförd energi'!$B$1:$AQ$1,0),FALSE)</f>
        <v>0</v>
      </c>
      <c r="D39" s="73">
        <f>VLOOKUP($B39,'Tillförd energi'!$B$2:$AS$506,MATCH(D$1,'Tillförd energi'!$B$1:$AQ$1,0),FALSE)</f>
        <v>0.5</v>
      </c>
      <c r="E39" s="73">
        <f>VLOOKUP($B39,'Tillförd energi'!$B$2:$AS$506,MATCH(E$1,'Tillförd energi'!$B$1:$AQ$1,0),FALSE)</f>
        <v>0</v>
      </c>
      <c r="F39" s="73">
        <f>VLOOKUP($B39,'Tillförd energi'!$B$2:$AS$506,MATCH(F$1,'Tillförd energi'!$B$1:$AQ$1,0),FALSE)</f>
        <v>0</v>
      </c>
      <c r="G39" s="73">
        <f>VLOOKUP($B39,'Tillförd energi'!$B$2:$AS$506,MATCH(G$1,'Tillförd energi'!$B$1:$AQ$1,0),FALSE)</f>
        <v>0</v>
      </c>
      <c r="H39" s="73">
        <f>VLOOKUP($B39,'Tillförd energi'!$B$2:$AS$506,MATCH(H$1,'Tillförd energi'!$B$1:$AQ$1,0),FALSE)</f>
        <v>0</v>
      </c>
      <c r="I39" s="73">
        <f>VLOOKUP($B39,'Tillförd energi'!$B$2:$AS$506,MATCH(I$1,'Tillförd energi'!$B$1:$AQ$1,0),FALSE)</f>
        <v>0</v>
      </c>
      <c r="J39" s="73">
        <f>VLOOKUP($B39,'Tillförd energi'!$B$2:$AS$506,MATCH(J$1,'Tillförd energi'!$B$1:$AQ$1,0),FALSE)</f>
        <v>0</v>
      </c>
      <c r="K39" s="73">
        <f>VLOOKUP($B39,'Tillförd energi'!$B$2:$AS$506,MATCH(K$1,'Tillförd energi'!$B$1:$AQ$1,0),FALSE)</f>
        <v>0</v>
      </c>
      <c r="L39" s="73">
        <f>VLOOKUP($B39,'Tillförd energi'!$B$2:$AS$506,MATCH(L$1,'Tillförd energi'!$B$1:$AQ$1,0),FALSE)</f>
        <v>0</v>
      </c>
      <c r="M39" s="73">
        <f>VLOOKUP($B39,'Tillförd energi'!$B$2:$AS$506,MATCH(M$1,'Tillförd energi'!$B$1:$AQ$1,0),FALSE)</f>
        <v>0</v>
      </c>
      <c r="N39" s="73">
        <f>VLOOKUP($B39,'Tillförd energi'!$B$2:$AS$506,MATCH(N$1,'Tillförd energi'!$B$1:$AQ$1,0),FALSE)</f>
        <v>0</v>
      </c>
      <c r="O39" s="73">
        <f>VLOOKUP($B39,'Tillförd energi'!$B$2:$AS$506,MATCH(O$1,'Tillförd energi'!$B$1:$AQ$1,0),FALSE)</f>
        <v>31.5</v>
      </c>
      <c r="P39" s="73">
        <f>VLOOKUP($B39,'Tillförd energi'!$B$2:$AS$506,MATCH(P$1,'Tillförd energi'!$B$1:$AQ$1,0),FALSE)</f>
        <v>0</v>
      </c>
      <c r="Q39" s="73">
        <f>VLOOKUP($B39,'Tillförd energi'!$B$2:$AS$506,MATCH(Q$1,'Tillförd energi'!$B$1:$AQ$1,0),FALSE)</f>
        <v>2</v>
      </c>
      <c r="R39" s="73">
        <f>VLOOKUP($B39,'Tillförd energi'!$B$2:$AS$506,MATCH(R$1,'Tillförd energi'!$B$1:$AQ$1,0),FALSE)</f>
        <v>0</v>
      </c>
      <c r="S39" s="73">
        <f>VLOOKUP($B39,'Tillförd energi'!$B$2:$AS$506,MATCH(S$1,'Tillförd energi'!$B$1:$AQ$1,0),FALSE)</f>
        <v>0</v>
      </c>
      <c r="T39" s="73">
        <f>VLOOKUP($B39,'Tillförd energi'!$B$2:$AS$506,MATCH(T$1,'Tillförd energi'!$B$1:$AQ$1,0),FALSE)</f>
        <v>0</v>
      </c>
      <c r="U39" s="73">
        <f>VLOOKUP($B39,'Tillförd energi'!$B$2:$AS$506,MATCH(U$1,'Tillförd energi'!$B$1:$AQ$1,0),FALSE)</f>
        <v>0</v>
      </c>
      <c r="V39" s="73">
        <f>VLOOKUP($B39,'Tillförd energi'!$B$2:$AS$506,MATCH(V$1,'Tillförd energi'!$B$1:$AQ$1,0),FALSE)</f>
        <v>0</v>
      </c>
      <c r="W39" s="73">
        <f>VLOOKUP($B39,'Tillförd energi'!$B$2:$AS$506,MATCH(W$1,'Tillförd energi'!$B$1:$AQ$1,0),FALSE)</f>
        <v>0</v>
      </c>
      <c r="X39" s="73">
        <f>VLOOKUP($B39,'Tillförd energi'!$B$2:$AS$506,MATCH(X$1,'Tillförd energi'!$B$1:$AQ$1,0),FALSE)</f>
        <v>0</v>
      </c>
      <c r="Y39" s="73">
        <f>VLOOKUP($B39,'Tillförd energi'!$B$2:$AS$506,MATCH(Y$1,'Tillförd energi'!$B$1:$AQ$1,0),FALSE)</f>
        <v>0</v>
      </c>
      <c r="Z39" s="73">
        <f>VLOOKUP($B39,'Tillförd energi'!$B$2:$AS$506,MATCH(Z$1,'Tillförd energi'!$B$1:$AQ$1,0),FALSE)</f>
        <v>0</v>
      </c>
      <c r="AA39" s="73">
        <f>VLOOKUP($B39,'Tillförd energi'!$B$2:$AS$506,MATCH(AA$1,'Tillförd energi'!$B$1:$AQ$1,0),FALSE)</f>
        <v>0</v>
      </c>
      <c r="AB39" s="73">
        <f>VLOOKUP($B39,'Tillförd energi'!$B$2:$AS$506,MATCH(AB$1,'Tillförd energi'!$B$1:$AQ$1,0),FALSE)</f>
        <v>0</v>
      </c>
      <c r="AC39" s="73">
        <f>VLOOKUP($B39,'Tillförd energi'!$B$2:$AS$506,MATCH(AC$1,'Tillförd energi'!$B$1:$AQ$1,0),FALSE)</f>
        <v>0</v>
      </c>
      <c r="AD39" s="73">
        <f>VLOOKUP($B39,'Tillförd energi'!$B$2:$AS$506,MATCH(AD$1,'Tillförd energi'!$B$1:$AQ$1,0),FALSE)</f>
        <v>0</v>
      </c>
      <c r="AF39" s="73">
        <f>VLOOKUP($B39,'Tillförd energi'!$B$2:$AS$506,MATCH(AF$1,'Tillförd energi'!$B$1:$AQ$1,0),FALSE)</f>
        <v>0.1</v>
      </c>
      <c r="AH39" s="73">
        <f>IFERROR(VLOOKUP(B39,Miljö!$B$1:$S$476,9,FALSE)/1,0)</f>
        <v>0</v>
      </c>
      <c r="AJ39" s="81">
        <f>IFERROR(VLOOKUP($B39,Miljö!$B$1:$S$500,MATCH("hjälpel exklusive kraftvärme (GWh)",Miljö!$B$1:$V$1,0),FALSE)/1,"")</f>
        <v>0.1</v>
      </c>
      <c r="AK39" s="81">
        <f t="shared" si="0"/>
        <v>0.1</v>
      </c>
      <c r="AL39" s="81">
        <f>VLOOKUP($B39,'Slutlig allokering'!$B$2:$AL$462,MATCH("Hjälpel kraftvärme",'Slutlig allokering'!$B$2:$AL$2,0),FALSE)</f>
        <v>0</v>
      </c>
      <c r="AN39" s="73">
        <f t="shared" si="1"/>
        <v>34.1</v>
      </c>
      <c r="AO39" s="73">
        <f t="shared" si="2"/>
        <v>34.1</v>
      </c>
      <c r="AP39" s="73">
        <f>IF(ISERROR(1/VLOOKUP($B39,Leveranser!$B$1:$S$500,MATCH("såld värme (gwh)",Leveranser!$B$1:$S$1,0),FALSE)),"",VLOOKUP($B39,Leveranser!$B$1:$S$500,MATCH("såld värme (gwh)",Leveranser!$B$1:$S$1,0),FALSE))</f>
        <v>22</v>
      </c>
      <c r="AQ39" s="73">
        <f>VLOOKUP($B39,Leveranser!$B$1:$Y$500,MATCH("Totalt såld fjärrvärme till andra fjärrvärmeföretag",Leveranser!$B$1:$AA$1,0),FALSE)</f>
        <v>0</v>
      </c>
      <c r="AR39" s="73">
        <f>IF(ISERROR(1/VLOOKUP($B39,Miljö!$B$1:$S$500,MATCH("Såld mängd produktionsspecifik fjärrvärme (GWh)",Miljö!$B$1:$R$1,0),FALSE)),0,VLOOKUP($B39,Miljö!$B$1:$S$500,MATCH("Såld mängd produktionsspecifik fjärrvärme (GWh)",Miljö!$B$1:$R$1,0),FALSE))</f>
        <v>0</v>
      </c>
      <c r="AS39" s="82">
        <f t="shared" si="7"/>
        <v>0.64516129032258063</v>
      </c>
      <c r="AU39" s="73" t="str">
        <f>VLOOKUP($B39,'Miljövärden urval för publ'!$B$2:$I$486,7,FALSE)</f>
        <v>Ja</v>
      </c>
      <c r="AV39" s="73" t="str">
        <f>VLOOKUP($B39,'Miljövärden urval för publ'!$B$2:$I$486,6,FALSE)</f>
        <v>Nej</v>
      </c>
      <c r="AZ39" s="73">
        <f t="shared" si="3"/>
        <v>0.1</v>
      </c>
      <c r="BA39" s="73">
        <f t="shared" si="8"/>
        <v>0</v>
      </c>
      <c r="BB39" s="73">
        <f t="shared" si="4"/>
        <v>31.5</v>
      </c>
      <c r="BC39" s="73">
        <f t="shared" si="5"/>
        <v>2</v>
      </c>
      <c r="BE39" s="73">
        <f t="shared" si="9"/>
        <v>0</v>
      </c>
      <c r="BF39" s="73">
        <f t="shared" si="10"/>
        <v>0</v>
      </c>
      <c r="BH39" s="73">
        <f t="shared" si="6"/>
        <v>33.5</v>
      </c>
    </row>
    <row r="40" spans="1:60" ht="15" x14ac:dyDescent="0.25">
      <c r="A40" t="s">
        <v>31</v>
      </c>
      <c r="B40" t="s">
        <v>42</v>
      </c>
      <c r="C40" s="73">
        <f>VLOOKUP($B40,'Tillförd energi'!$B$2:$AS$506,MATCH(C$1,'Tillförd energi'!$B$1:$AQ$1,0),FALSE)</f>
        <v>0</v>
      </c>
      <c r="D40" s="73">
        <f>VLOOKUP($B40,'Tillförd energi'!$B$2:$AS$506,MATCH(D$1,'Tillförd energi'!$B$1:$AQ$1,0),FALSE)</f>
        <v>0</v>
      </c>
      <c r="E40" s="73">
        <f>VLOOKUP($B40,'Tillförd energi'!$B$2:$AS$506,MATCH(E$1,'Tillförd energi'!$B$1:$AQ$1,0),FALSE)</f>
        <v>0</v>
      </c>
      <c r="F40" s="73">
        <f>VLOOKUP($B40,'Tillförd energi'!$B$2:$AS$506,MATCH(F$1,'Tillförd energi'!$B$1:$AQ$1,0),FALSE)</f>
        <v>0</v>
      </c>
      <c r="G40" s="73">
        <f>VLOOKUP($B40,'Tillförd energi'!$B$2:$AS$506,MATCH(G$1,'Tillförd energi'!$B$1:$AQ$1,0),FALSE)</f>
        <v>0</v>
      </c>
      <c r="H40" s="73">
        <f>VLOOKUP($B40,'Tillförd energi'!$B$2:$AS$506,MATCH(H$1,'Tillförd energi'!$B$1:$AQ$1,0),FALSE)</f>
        <v>0</v>
      </c>
      <c r="I40" s="73">
        <f>VLOOKUP($B40,'Tillförd energi'!$B$2:$AS$506,MATCH(I$1,'Tillförd energi'!$B$1:$AQ$1,0),FALSE)</f>
        <v>0</v>
      </c>
      <c r="J40" s="73">
        <f>VLOOKUP($B40,'Tillförd energi'!$B$2:$AS$506,MATCH(J$1,'Tillförd energi'!$B$1:$AQ$1,0),FALSE)</f>
        <v>0</v>
      </c>
      <c r="K40" s="73">
        <f>VLOOKUP($B40,'Tillförd energi'!$B$2:$AS$506,MATCH(K$1,'Tillförd energi'!$B$1:$AQ$1,0),FALSE)</f>
        <v>0</v>
      </c>
      <c r="L40" s="73">
        <f>VLOOKUP($B40,'Tillförd energi'!$B$2:$AS$506,MATCH(L$1,'Tillförd energi'!$B$1:$AQ$1,0),FALSE)</f>
        <v>0</v>
      </c>
      <c r="M40" s="73">
        <f>VLOOKUP($B40,'Tillförd energi'!$B$2:$AS$506,MATCH(M$1,'Tillförd energi'!$B$1:$AQ$1,0),FALSE)</f>
        <v>0</v>
      </c>
      <c r="N40" s="73">
        <f>VLOOKUP($B40,'Tillförd energi'!$B$2:$AS$506,MATCH(N$1,'Tillförd energi'!$B$1:$AQ$1,0),FALSE)</f>
        <v>0</v>
      </c>
      <c r="O40" s="73">
        <f>VLOOKUP($B40,'Tillförd energi'!$B$2:$AS$506,MATCH(O$1,'Tillförd energi'!$B$1:$AQ$1,0),FALSE)</f>
        <v>0</v>
      </c>
      <c r="P40" s="73">
        <f>VLOOKUP($B40,'Tillförd energi'!$B$2:$AS$506,MATCH(P$1,'Tillförd energi'!$B$1:$AQ$1,0),FALSE)</f>
        <v>0</v>
      </c>
      <c r="Q40" s="73">
        <f>VLOOKUP($B40,'Tillförd energi'!$B$2:$AS$506,MATCH(Q$1,'Tillförd energi'!$B$1:$AQ$1,0),FALSE)</f>
        <v>0</v>
      </c>
      <c r="R40" s="73">
        <f>VLOOKUP($B40,'Tillförd energi'!$B$2:$AS$506,MATCH(R$1,'Tillförd energi'!$B$1:$AQ$1,0),FALSE)</f>
        <v>0</v>
      </c>
      <c r="S40" s="73">
        <f>VLOOKUP($B40,'Tillförd energi'!$B$2:$AS$506,MATCH(S$1,'Tillförd energi'!$B$1:$AQ$1,0),FALSE)</f>
        <v>0</v>
      </c>
      <c r="T40" s="73">
        <f>VLOOKUP($B40,'Tillförd energi'!$B$2:$AS$506,MATCH(T$1,'Tillförd energi'!$B$1:$AQ$1,0),FALSE)</f>
        <v>0</v>
      </c>
      <c r="U40" s="73">
        <f>VLOOKUP($B40,'Tillförd energi'!$B$2:$AS$506,MATCH(U$1,'Tillförd energi'!$B$1:$AQ$1,0),FALSE)</f>
        <v>0</v>
      </c>
      <c r="V40" s="73">
        <f>VLOOKUP($B40,'Tillförd energi'!$B$2:$AS$506,MATCH(V$1,'Tillförd energi'!$B$1:$AQ$1,0),FALSE)</f>
        <v>0</v>
      </c>
      <c r="W40" s="73">
        <f>VLOOKUP($B40,'Tillförd energi'!$B$2:$AS$506,MATCH(W$1,'Tillförd energi'!$B$1:$AQ$1,0),FALSE)</f>
        <v>0</v>
      </c>
      <c r="X40" s="73">
        <f>VLOOKUP($B40,'Tillförd energi'!$B$2:$AS$506,MATCH(X$1,'Tillförd energi'!$B$1:$AQ$1,0),FALSE)</f>
        <v>0</v>
      </c>
      <c r="Y40" s="73">
        <f>VLOOKUP($B40,'Tillförd energi'!$B$2:$AS$506,MATCH(Y$1,'Tillförd energi'!$B$1:$AQ$1,0),FALSE)</f>
        <v>0</v>
      </c>
      <c r="Z40" s="73">
        <f>VLOOKUP($B40,'Tillförd energi'!$B$2:$AS$506,MATCH(Z$1,'Tillförd energi'!$B$1:$AQ$1,0),FALSE)</f>
        <v>0</v>
      </c>
      <c r="AA40" s="73">
        <f>VLOOKUP($B40,'Tillförd energi'!$B$2:$AS$506,MATCH(AA$1,'Tillförd energi'!$B$1:$AQ$1,0),FALSE)</f>
        <v>0</v>
      </c>
      <c r="AB40" s="73">
        <f>VLOOKUP($B40,'Tillförd energi'!$B$2:$AS$506,MATCH(AB$1,'Tillförd energi'!$B$1:$AQ$1,0),FALSE)</f>
        <v>0</v>
      </c>
      <c r="AC40" s="73">
        <f>VLOOKUP($B40,'Tillförd energi'!$B$2:$AS$506,MATCH(AC$1,'Tillförd energi'!$B$1:$AQ$1,0),FALSE)</f>
        <v>29.176500000000001</v>
      </c>
      <c r="AD40" s="73">
        <f>VLOOKUP($B40,'Tillförd energi'!$B$2:$AS$506,MATCH(AD$1,'Tillförd energi'!$B$1:$AQ$1,0),FALSE)</f>
        <v>0</v>
      </c>
      <c r="AF40" s="73">
        <f>VLOOKUP($B40,'Tillförd energi'!$B$2:$AS$506,MATCH(AF$1,'Tillförd energi'!$B$1:$AQ$1,0),FALSE)</f>
        <v>0.01</v>
      </c>
      <c r="AH40" s="73">
        <f>IFERROR(VLOOKUP(B40,Miljö!$B$1:$S$476,9,FALSE)/1,0)</f>
        <v>0</v>
      </c>
      <c r="AJ40" s="81">
        <f>IFERROR(VLOOKUP($B40,Miljö!$B$1:$S$500,MATCH("hjälpel exklusive kraftvärme (GWh)",Miljö!$B$1:$V$1,0),FALSE)/1,"")</f>
        <v>0.01</v>
      </c>
      <c r="AK40" s="81">
        <f t="shared" si="0"/>
        <v>0.01</v>
      </c>
      <c r="AL40" s="81">
        <f>VLOOKUP($B40,'Slutlig allokering'!$B$2:$AL$462,MATCH("Hjälpel kraftvärme",'Slutlig allokering'!$B$2:$AL$2,0),FALSE)</f>
        <v>0</v>
      </c>
      <c r="AN40" s="73">
        <f t="shared" si="1"/>
        <v>29.186500000000002</v>
      </c>
      <c r="AO40" s="73">
        <f t="shared" si="2"/>
        <v>29.186500000000002</v>
      </c>
      <c r="AP40" s="73">
        <f>IF(ISERROR(1/VLOOKUP($B40,Leveranser!$B$1:$S$500,MATCH("såld värme (gwh)",Leveranser!$B$1:$S$1,0),FALSE)),"",VLOOKUP($B40,Leveranser!$B$1:$S$500,MATCH("såld värme (gwh)",Leveranser!$B$1:$S$1,0),FALSE))</f>
        <v>25.4</v>
      </c>
      <c r="AQ40" s="73">
        <f>VLOOKUP($B40,Leveranser!$B$1:$Y$500,MATCH("Totalt såld fjärrvärme till andra fjärrvärmeföretag",Leveranser!$B$1:$AA$1,0),FALSE)</f>
        <v>0</v>
      </c>
      <c r="AR40" s="73">
        <f>IF(ISERROR(1/VLOOKUP($B40,Miljö!$B$1:$S$500,MATCH("Såld mängd produktionsspecifik fjärrvärme (GWh)",Miljö!$B$1:$R$1,0),FALSE)),0,VLOOKUP($B40,Miljö!$B$1:$S$500,MATCH("Såld mängd produktionsspecifik fjärrvärme (GWh)",Miljö!$B$1:$R$1,0),FALSE))</f>
        <v>0</v>
      </c>
      <c r="AS40" s="82">
        <f t="shared" si="7"/>
        <v>0.87026536241070351</v>
      </c>
      <c r="AU40" s="73" t="str">
        <f>VLOOKUP($B40,'Miljövärden urval för publ'!$B$2:$I$486,7,FALSE)</f>
        <v>Ja</v>
      </c>
      <c r="AV40" s="73" t="str">
        <f>VLOOKUP($B40,'Miljövärden urval för publ'!$B$2:$I$486,6,FALSE)</f>
        <v>Nej</v>
      </c>
      <c r="AZ40" s="73">
        <f t="shared" si="3"/>
        <v>0.01</v>
      </c>
      <c r="BA40" s="73">
        <f t="shared" si="8"/>
        <v>0</v>
      </c>
      <c r="BB40" s="73">
        <f t="shared" si="4"/>
        <v>0</v>
      </c>
      <c r="BC40" s="73">
        <f t="shared" si="5"/>
        <v>0</v>
      </c>
      <c r="BE40" s="73">
        <f t="shared" si="9"/>
        <v>0</v>
      </c>
      <c r="BF40" s="73">
        <f t="shared" si="10"/>
        <v>0</v>
      </c>
      <c r="BH40" s="73">
        <f t="shared" si="6"/>
        <v>0</v>
      </c>
    </row>
    <row r="41" spans="1:60" ht="15" x14ac:dyDescent="0.25">
      <c r="A41" t="s">
        <v>31</v>
      </c>
      <c r="B41" t="s">
        <v>43</v>
      </c>
      <c r="C41" s="73">
        <f>VLOOKUP($B41,'Tillförd energi'!$B$2:$AS$506,MATCH(C$1,'Tillförd energi'!$B$1:$AQ$1,0),FALSE)</f>
        <v>0</v>
      </c>
      <c r="D41" s="73">
        <f>VLOOKUP($B41,'Tillförd energi'!$B$2:$AS$506,MATCH(D$1,'Tillförd energi'!$B$1:$AQ$1,0),FALSE)</f>
        <v>0.1</v>
      </c>
      <c r="E41" s="73">
        <f>VLOOKUP($B41,'Tillförd energi'!$B$2:$AS$506,MATCH(E$1,'Tillförd energi'!$B$1:$AQ$1,0),FALSE)</f>
        <v>0</v>
      </c>
      <c r="F41" s="73">
        <f>VLOOKUP($B41,'Tillförd energi'!$B$2:$AS$506,MATCH(F$1,'Tillförd energi'!$B$1:$AQ$1,0),FALSE)</f>
        <v>0</v>
      </c>
      <c r="G41" s="73">
        <f>VLOOKUP($B41,'Tillförd energi'!$B$2:$AS$506,MATCH(G$1,'Tillförd energi'!$B$1:$AQ$1,0),FALSE)</f>
        <v>0</v>
      </c>
      <c r="H41" s="73">
        <f>VLOOKUP($B41,'Tillförd energi'!$B$2:$AS$506,MATCH(H$1,'Tillförd energi'!$B$1:$AQ$1,0),FALSE)</f>
        <v>0</v>
      </c>
      <c r="I41" s="73">
        <f>VLOOKUP($B41,'Tillförd energi'!$B$2:$AS$506,MATCH(I$1,'Tillförd energi'!$B$1:$AQ$1,0),FALSE)</f>
        <v>0</v>
      </c>
      <c r="J41" s="73">
        <f>VLOOKUP($B41,'Tillförd energi'!$B$2:$AS$506,MATCH(J$1,'Tillförd energi'!$B$1:$AQ$1,0),FALSE)</f>
        <v>0</v>
      </c>
      <c r="K41" s="73">
        <f>VLOOKUP($B41,'Tillförd energi'!$B$2:$AS$506,MATCH(K$1,'Tillförd energi'!$B$1:$AQ$1,0),FALSE)</f>
        <v>0</v>
      </c>
      <c r="L41" s="73">
        <f>VLOOKUP($B41,'Tillförd energi'!$B$2:$AS$506,MATCH(L$1,'Tillförd energi'!$B$1:$AQ$1,0),FALSE)</f>
        <v>0</v>
      </c>
      <c r="M41" s="73">
        <f>VLOOKUP($B41,'Tillförd energi'!$B$2:$AS$506,MATCH(M$1,'Tillförd energi'!$B$1:$AQ$1,0),FALSE)</f>
        <v>0</v>
      </c>
      <c r="N41" s="73">
        <f>VLOOKUP($B41,'Tillförd energi'!$B$2:$AS$506,MATCH(N$1,'Tillförd energi'!$B$1:$AQ$1,0),FALSE)</f>
        <v>0</v>
      </c>
      <c r="O41" s="73">
        <f>VLOOKUP($B41,'Tillförd energi'!$B$2:$AS$506,MATCH(O$1,'Tillförd energi'!$B$1:$AQ$1,0),FALSE)</f>
        <v>0</v>
      </c>
      <c r="P41" s="73">
        <f>VLOOKUP($B41,'Tillförd energi'!$B$2:$AS$506,MATCH(P$1,'Tillförd energi'!$B$1:$AQ$1,0),FALSE)</f>
        <v>0</v>
      </c>
      <c r="Q41" s="73">
        <f>VLOOKUP($B41,'Tillförd energi'!$B$2:$AS$506,MATCH(Q$1,'Tillförd energi'!$B$1:$AQ$1,0),FALSE)</f>
        <v>7.7</v>
      </c>
      <c r="R41" s="73">
        <f>VLOOKUP($B41,'Tillförd energi'!$B$2:$AS$506,MATCH(R$1,'Tillförd energi'!$B$1:$AQ$1,0),FALSE)</f>
        <v>0</v>
      </c>
      <c r="S41" s="73">
        <f>VLOOKUP($B41,'Tillförd energi'!$B$2:$AS$506,MATCH(S$1,'Tillförd energi'!$B$1:$AQ$1,0),FALSE)</f>
        <v>0</v>
      </c>
      <c r="T41" s="73">
        <f>VLOOKUP($B41,'Tillförd energi'!$B$2:$AS$506,MATCH(T$1,'Tillförd energi'!$B$1:$AQ$1,0),FALSE)</f>
        <v>0</v>
      </c>
      <c r="U41" s="73">
        <f>VLOOKUP($B41,'Tillförd energi'!$B$2:$AS$506,MATCH(U$1,'Tillförd energi'!$B$1:$AQ$1,0),FALSE)</f>
        <v>0</v>
      </c>
      <c r="V41" s="73">
        <f>VLOOKUP($B41,'Tillförd energi'!$B$2:$AS$506,MATCH(V$1,'Tillförd energi'!$B$1:$AQ$1,0),FALSE)</f>
        <v>0</v>
      </c>
      <c r="W41" s="73">
        <f>VLOOKUP($B41,'Tillförd energi'!$B$2:$AS$506,MATCH(W$1,'Tillförd energi'!$B$1:$AQ$1,0),FALSE)</f>
        <v>0</v>
      </c>
      <c r="X41" s="73">
        <f>VLOOKUP($B41,'Tillförd energi'!$B$2:$AS$506,MATCH(X$1,'Tillförd energi'!$B$1:$AQ$1,0),FALSE)</f>
        <v>0</v>
      </c>
      <c r="Y41" s="73">
        <f>VLOOKUP($B41,'Tillförd energi'!$B$2:$AS$506,MATCH(Y$1,'Tillförd energi'!$B$1:$AQ$1,0),FALSE)</f>
        <v>0</v>
      </c>
      <c r="Z41" s="73">
        <f>VLOOKUP($B41,'Tillförd energi'!$B$2:$AS$506,MATCH(Z$1,'Tillförd energi'!$B$1:$AQ$1,0),FALSE)</f>
        <v>0</v>
      </c>
      <c r="AA41" s="73">
        <f>VLOOKUP($B41,'Tillförd energi'!$B$2:$AS$506,MATCH(AA$1,'Tillförd energi'!$B$1:$AQ$1,0),FALSE)</f>
        <v>0</v>
      </c>
      <c r="AB41" s="73">
        <f>VLOOKUP($B41,'Tillförd energi'!$B$2:$AS$506,MATCH(AB$1,'Tillförd energi'!$B$1:$AQ$1,0),FALSE)</f>
        <v>0</v>
      </c>
      <c r="AC41" s="73">
        <f>VLOOKUP($B41,'Tillförd energi'!$B$2:$AS$506,MATCH(AC$1,'Tillförd energi'!$B$1:$AQ$1,0),FALSE)</f>
        <v>0</v>
      </c>
      <c r="AD41" s="73">
        <f>VLOOKUP($B41,'Tillförd energi'!$B$2:$AS$506,MATCH(AD$1,'Tillförd energi'!$B$1:$AQ$1,0),FALSE)</f>
        <v>0</v>
      </c>
      <c r="AF41" s="73">
        <f>VLOOKUP($B41,'Tillförd energi'!$B$2:$AS$506,MATCH(AF$1,'Tillförd energi'!$B$1:$AQ$1,0),FALSE)</f>
        <v>0.2</v>
      </c>
      <c r="AH41" s="73">
        <f>IFERROR(VLOOKUP(B41,Miljö!$B$1:$S$476,9,FALSE)/1,0)</f>
        <v>0</v>
      </c>
      <c r="AJ41" s="81">
        <f>IFERROR(VLOOKUP($B41,Miljö!$B$1:$S$500,MATCH("hjälpel exklusive kraftvärme (GWh)",Miljö!$B$1:$V$1,0),FALSE)/1,"")</f>
        <v>0.2</v>
      </c>
      <c r="AK41" s="81">
        <f t="shared" si="0"/>
        <v>0.2</v>
      </c>
      <c r="AL41" s="81">
        <f>VLOOKUP($B41,'Slutlig allokering'!$B$2:$AL$462,MATCH("Hjälpel kraftvärme",'Slutlig allokering'!$B$2:$AL$2,0),FALSE)</f>
        <v>0</v>
      </c>
      <c r="AN41" s="73">
        <f t="shared" si="1"/>
        <v>8</v>
      </c>
      <c r="AO41" s="73">
        <f t="shared" si="2"/>
        <v>8</v>
      </c>
      <c r="AP41" s="73">
        <f>IF(ISERROR(1/VLOOKUP($B41,Leveranser!$B$1:$S$500,MATCH("såld värme (gwh)",Leveranser!$B$1:$S$1,0),FALSE)),"",VLOOKUP($B41,Leveranser!$B$1:$S$500,MATCH("såld värme (gwh)",Leveranser!$B$1:$S$1,0),FALSE))</f>
        <v>6.1</v>
      </c>
      <c r="AQ41" s="73">
        <f>VLOOKUP($B41,Leveranser!$B$1:$Y$500,MATCH("Totalt såld fjärrvärme till andra fjärrvärmeföretag",Leveranser!$B$1:$AA$1,0),FALSE)</f>
        <v>0</v>
      </c>
      <c r="AR41" s="73">
        <f>IF(ISERROR(1/VLOOKUP($B41,Miljö!$B$1:$S$500,MATCH("Såld mängd produktionsspecifik fjärrvärme (GWh)",Miljö!$B$1:$R$1,0),FALSE)),0,VLOOKUP($B41,Miljö!$B$1:$S$500,MATCH("Såld mängd produktionsspecifik fjärrvärme (GWh)",Miljö!$B$1:$R$1,0),FALSE))</f>
        <v>0</v>
      </c>
      <c r="AS41" s="82">
        <f t="shared" si="7"/>
        <v>0.76249999999999996</v>
      </c>
      <c r="AU41" s="73" t="str">
        <f>VLOOKUP($B41,'Miljövärden urval för publ'!$B$2:$I$486,7,FALSE)</f>
        <v>Ja</v>
      </c>
      <c r="AV41" s="73" t="str">
        <f>VLOOKUP($B41,'Miljövärden urval för publ'!$B$2:$I$486,6,FALSE)</f>
        <v>Nej</v>
      </c>
      <c r="AZ41" s="73">
        <f t="shared" si="3"/>
        <v>0.2</v>
      </c>
      <c r="BA41" s="73">
        <f t="shared" si="8"/>
        <v>0</v>
      </c>
      <c r="BB41" s="73">
        <f t="shared" si="4"/>
        <v>0</v>
      </c>
      <c r="BC41" s="73">
        <f t="shared" si="5"/>
        <v>7.7</v>
      </c>
      <c r="BE41" s="73">
        <f t="shared" si="9"/>
        <v>0</v>
      </c>
      <c r="BF41" s="73">
        <f t="shared" si="10"/>
        <v>0</v>
      </c>
      <c r="BH41" s="73">
        <f t="shared" si="6"/>
        <v>7.7</v>
      </c>
    </row>
    <row r="42" spans="1:60" ht="15" x14ac:dyDescent="0.25">
      <c r="A42" t="s">
        <v>31</v>
      </c>
      <c r="B42" t="s">
        <v>44</v>
      </c>
      <c r="C42" s="73">
        <f>VLOOKUP($B42,'Tillförd energi'!$B$2:$AS$506,MATCH(C$1,'Tillförd energi'!$B$1:$AQ$1,0),FALSE)</f>
        <v>0</v>
      </c>
      <c r="D42" s="73">
        <f>VLOOKUP($B42,'Tillförd energi'!$B$2:$AS$506,MATCH(D$1,'Tillförd energi'!$B$1:$AQ$1,0),FALSE)</f>
        <v>0.1</v>
      </c>
      <c r="E42" s="73">
        <f>VLOOKUP($B42,'Tillförd energi'!$B$2:$AS$506,MATCH(E$1,'Tillförd energi'!$B$1:$AQ$1,0),FALSE)</f>
        <v>0</v>
      </c>
      <c r="F42" s="73">
        <f>VLOOKUP($B42,'Tillförd energi'!$B$2:$AS$506,MATCH(F$1,'Tillförd energi'!$B$1:$AQ$1,0),FALSE)</f>
        <v>0</v>
      </c>
      <c r="G42" s="73">
        <f>VLOOKUP($B42,'Tillförd energi'!$B$2:$AS$506,MATCH(G$1,'Tillförd energi'!$B$1:$AQ$1,0),FALSE)</f>
        <v>0</v>
      </c>
      <c r="H42" s="73">
        <f>VLOOKUP($B42,'Tillförd energi'!$B$2:$AS$506,MATCH(H$1,'Tillförd energi'!$B$1:$AQ$1,0),FALSE)</f>
        <v>0</v>
      </c>
      <c r="I42" s="73">
        <f>VLOOKUP($B42,'Tillförd energi'!$B$2:$AS$506,MATCH(I$1,'Tillförd energi'!$B$1:$AQ$1,0),FALSE)</f>
        <v>0</v>
      </c>
      <c r="J42" s="73">
        <f>VLOOKUP($B42,'Tillförd energi'!$B$2:$AS$506,MATCH(J$1,'Tillförd energi'!$B$1:$AQ$1,0),FALSE)</f>
        <v>0</v>
      </c>
      <c r="K42" s="73">
        <f>VLOOKUP($B42,'Tillförd energi'!$B$2:$AS$506,MATCH(K$1,'Tillförd energi'!$B$1:$AQ$1,0),FALSE)</f>
        <v>0</v>
      </c>
      <c r="L42" s="73">
        <f>VLOOKUP($B42,'Tillförd energi'!$B$2:$AS$506,MATCH(L$1,'Tillförd energi'!$B$1:$AQ$1,0),FALSE)</f>
        <v>0</v>
      </c>
      <c r="M42" s="73">
        <f>VLOOKUP($B42,'Tillförd energi'!$B$2:$AS$506,MATCH(M$1,'Tillförd energi'!$B$1:$AQ$1,0),FALSE)</f>
        <v>0</v>
      </c>
      <c r="N42" s="73">
        <f>VLOOKUP($B42,'Tillförd energi'!$B$2:$AS$506,MATCH(N$1,'Tillförd energi'!$B$1:$AQ$1,0),FALSE)</f>
        <v>0</v>
      </c>
      <c r="O42" s="73">
        <f>VLOOKUP($B42,'Tillförd energi'!$B$2:$AS$506,MATCH(O$1,'Tillförd energi'!$B$1:$AQ$1,0),FALSE)</f>
        <v>0</v>
      </c>
      <c r="P42" s="73">
        <f>VLOOKUP($B42,'Tillförd energi'!$B$2:$AS$506,MATCH(P$1,'Tillförd energi'!$B$1:$AQ$1,0),FALSE)</f>
        <v>0</v>
      </c>
      <c r="Q42" s="73">
        <f>VLOOKUP($B42,'Tillförd energi'!$B$2:$AS$506,MATCH(Q$1,'Tillförd energi'!$B$1:$AQ$1,0),FALSE)</f>
        <v>2.6</v>
      </c>
      <c r="R42" s="73">
        <f>VLOOKUP($B42,'Tillförd energi'!$B$2:$AS$506,MATCH(R$1,'Tillförd energi'!$B$1:$AQ$1,0),FALSE)</f>
        <v>0</v>
      </c>
      <c r="S42" s="73">
        <f>VLOOKUP($B42,'Tillförd energi'!$B$2:$AS$506,MATCH(S$1,'Tillförd energi'!$B$1:$AQ$1,0),FALSE)</f>
        <v>0</v>
      </c>
      <c r="T42" s="73">
        <f>VLOOKUP($B42,'Tillförd energi'!$B$2:$AS$506,MATCH(T$1,'Tillförd energi'!$B$1:$AQ$1,0),FALSE)</f>
        <v>0</v>
      </c>
      <c r="U42" s="73">
        <f>VLOOKUP($B42,'Tillförd energi'!$B$2:$AS$506,MATCH(U$1,'Tillförd energi'!$B$1:$AQ$1,0),FALSE)</f>
        <v>0</v>
      </c>
      <c r="V42" s="73">
        <f>VLOOKUP($B42,'Tillförd energi'!$B$2:$AS$506,MATCH(V$1,'Tillförd energi'!$B$1:$AQ$1,0),FALSE)</f>
        <v>0</v>
      </c>
      <c r="W42" s="73">
        <f>VLOOKUP($B42,'Tillförd energi'!$B$2:$AS$506,MATCH(W$1,'Tillförd energi'!$B$1:$AQ$1,0),FALSE)</f>
        <v>0</v>
      </c>
      <c r="X42" s="73">
        <f>VLOOKUP($B42,'Tillförd energi'!$B$2:$AS$506,MATCH(X$1,'Tillförd energi'!$B$1:$AQ$1,0),FALSE)</f>
        <v>0</v>
      </c>
      <c r="Y42" s="73">
        <f>VLOOKUP($B42,'Tillförd energi'!$B$2:$AS$506,MATCH(Y$1,'Tillförd energi'!$B$1:$AQ$1,0),FALSE)</f>
        <v>0</v>
      </c>
      <c r="Z42" s="73">
        <f>VLOOKUP($B42,'Tillförd energi'!$B$2:$AS$506,MATCH(Z$1,'Tillförd energi'!$B$1:$AQ$1,0),FALSE)</f>
        <v>0</v>
      </c>
      <c r="AA42" s="73">
        <f>VLOOKUP($B42,'Tillförd energi'!$B$2:$AS$506,MATCH(AA$1,'Tillförd energi'!$B$1:$AQ$1,0),FALSE)</f>
        <v>0</v>
      </c>
      <c r="AB42" s="73">
        <f>VLOOKUP($B42,'Tillförd energi'!$B$2:$AS$506,MATCH(AB$1,'Tillförd energi'!$B$1:$AQ$1,0),FALSE)</f>
        <v>0</v>
      </c>
      <c r="AC42" s="73">
        <f>VLOOKUP($B42,'Tillförd energi'!$B$2:$AS$506,MATCH(AC$1,'Tillförd energi'!$B$1:$AQ$1,0),FALSE)</f>
        <v>0</v>
      </c>
      <c r="AD42" s="73">
        <f>VLOOKUP($B42,'Tillförd energi'!$B$2:$AS$506,MATCH(AD$1,'Tillförd energi'!$B$1:$AQ$1,0),FALSE)</f>
        <v>0</v>
      </c>
      <c r="AF42" s="73">
        <f>VLOOKUP($B42,'Tillförd energi'!$B$2:$AS$506,MATCH(AF$1,'Tillförd energi'!$B$1:$AQ$1,0),FALSE)</f>
        <v>0.1</v>
      </c>
      <c r="AH42" s="73">
        <f>IFERROR(VLOOKUP(B42,Miljö!$B$1:$S$476,9,FALSE)/1,0)</f>
        <v>0</v>
      </c>
      <c r="AJ42" s="81">
        <f>IFERROR(VLOOKUP($B42,Miljö!$B$1:$S$500,MATCH("hjälpel exklusive kraftvärme (GWh)",Miljö!$B$1:$V$1,0),FALSE)/1,"")</f>
        <v>0.1</v>
      </c>
      <c r="AK42" s="81">
        <f t="shared" si="0"/>
        <v>0.1</v>
      </c>
      <c r="AL42" s="81">
        <f>VLOOKUP($B42,'Slutlig allokering'!$B$2:$AL$462,MATCH("Hjälpel kraftvärme",'Slutlig allokering'!$B$2:$AL$2,0),FALSE)</f>
        <v>0</v>
      </c>
      <c r="AN42" s="73">
        <f t="shared" si="1"/>
        <v>2.8000000000000003</v>
      </c>
      <c r="AO42" s="73">
        <f t="shared" si="2"/>
        <v>2.8000000000000003</v>
      </c>
      <c r="AP42" s="73">
        <f>IF(ISERROR(1/VLOOKUP($B42,Leveranser!$B$1:$S$500,MATCH("såld värme (gwh)",Leveranser!$B$1:$S$1,0),FALSE)),"",VLOOKUP($B42,Leveranser!$B$1:$S$500,MATCH("såld värme (gwh)",Leveranser!$B$1:$S$1,0),FALSE))</f>
        <v>2.2999999999999998</v>
      </c>
      <c r="AQ42" s="73">
        <f>VLOOKUP($B42,Leveranser!$B$1:$Y$500,MATCH("Totalt såld fjärrvärme till andra fjärrvärmeföretag",Leveranser!$B$1:$AA$1,0),FALSE)</f>
        <v>0</v>
      </c>
      <c r="AR42" s="73">
        <f>IF(ISERROR(1/VLOOKUP($B42,Miljö!$B$1:$S$500,MATCH("Såld mängd produktionsspecifik fjärrvärme (GWh)",Miljö!$B$1:$R$1,0),FALSE)),0,VLOOKUP($B42,Miljö!$B$1:$S$500,MATCH("Såld mängd produktionsspecifik fjärrvärme (GWh)",Miljö!$B$1:$R$1,0),FALSE))</f>
        <v>0</v>
      </c>
      <c r="AS42" s="82">
        <f t="shared" si="7"/>
        <v>0.82142857142857129</v>
      </c>
      <c r="AU42" s="73" t="str">
        <f>VLOOKUP($B42,'Miljövärden urval för publ'!$B$2:$I$486,7,FALSE)</f>
        <v>Ja</v>
      </c>
      <c r="AV42" s="73" t="str">
        <f>VLOOKUP($B42,'Miljövärden urval för publ'!$B$2:$I$486,6,FALSE)</f>
        <v>Nej</v>
      </c>
      <c r="AZ42" s="73">
        <f t="shared" si="3"/>
        <v>0.1</v>
      </c>
      <c r="BA42" s="73">
        <f t="shared" si="8"/>
        <v>0</v>
      </c>
      <c r="BB42" s="73">
        <f t="shared" si="4"/>
        <v>0</v>
      </c>
      <c r="BC42" s="73">
        <f t="shared" si="5"/>
        <v>2.6</v>
      </c>
      <c r="BE42" s="73">
        <f t="shared" si="9"/>
        <v>0</v>
      </c>
      <c r="BF42" s="73">
        <f t="shared" si="10"/>
        <v>0</v>
      </c>
      <c r="BH42" s="73">
        <f t="shared" si="6"/>
        <v>2.6</v>
      </c>
    </row>
    <row r="43" spans="1:60" ht="15" x14ac:dyDescent="0.25">
      <c r="A43" t="s">
        <v>31</v>
      </c>
      <c r="B43" t="s">
        <v>45</v>
      </c>
      <c r="C43" s="73">
        <f>VLOOKUP($B43,'Tillförd energi'!$B$2:$AS$506,MATCH(C$1,'Tillförd energi'!$B$1:$AQ$1,0),FALSE)</f>
        <v>0</v>
      </c>
      <c r="D43" s="73">
        <f>VLOOKUP($B43,'Tillförd energi'!$B$2:$AS$506,MATCH(D$1,'Tillförd energi'!$B$1:$AQ$1,0),FALSE)</f>
        <v>0.1</v>
      </c>
      <c r="E43" s="73">
        <f>VLOOKUP($B43,'Tillförd energi'!$B$2:$AS$506,MATCH(E$1,'Tillförd energi'!$B$1:$AQ$1,0),FALSE)</f>
        <v>0</v>
      </c>
      <c r="F43" s="73">
        <f>VLOOKUP($B43,'Tillförd energi'!$B$2:$AS$506,MATCH(F$1,'Tillförd energi'!$B$1:$AQ$1,0),FALSE)</f>
        <v>0</v>
      </c>
      <c r="G43" s="73">
        <f>VLOOKUP($B43,'Tillförd energi'!$B$2:$AS$506,MATCH(G$1,'Tillförd energi'!$B$1:$AQ$1,0),FALSE)</f>
        <v>0</v>
      </c>
      <c r="H43" s="73">
        <f>VLOOKUP($B43,'Tillförd energi'!$B$2:$AS$506,MATCH(H$1,'Tillförd energi'!$B$1:$AQ$1,0),FALSE)</f>
        <v>0</v>
      </c>
      <c r="I43" s="73">
        <f>VLOOKUP($B43,'Tillförd energi'!$B$2:$AS$506,MATCH(I$1,'Tillförd energi'!$B$1:$AQ$1,0),FALSE)</f>
        <v>0</v>
      </c>
      <c r="J43" s="73">
        <f>VLOOKUP($B43,'Tillförd energi'!$B$2:$AS$506,MATCH(J$1,'Tillförd energi'!$B$1:$AQ$1,0),FALSE)</f>
        <v>0</v>
      </c>
      <c r="K43" s="73">
        <f>VLOOKUP($B43,'Tillförd energi'!$B$2:$AS$506,MATCH(K$1,'Tillförd energi'!$B$1:$AQ$1,0),FALSE)</f>
        <v>0</v>
      </c>
      <c r="L43" s="73">
        <f>VLOOKUP($B43,'Tillförd energi'!$B$2:$AS$506,MATCH(L$1,'Tillförd energi'!$B$1:$AQ$1,0),FALSE)</f>
        <v>0</v>
      </c>
      <c r="M43" s="73">
        <f>VLOOKUP($B43,'Tillförd energi'!$B$2:$AS$506,MATCH(M$1,'Tillförd energi'!$B$1:$AQ$1,0),FALSE)</f>
        <v>0</v>
      </c>
      <c r="N43" s="73">
        <f>VLOOKUP($B43,'Tillförd energi'!$B$2:$AS$506,MATCH(N$1,'Tillförd energi'!$B$1:$AQ$1,0),FALSE)</f>
        <v>0</v>
      </c>
      <c r="O43" s="73">
        <f>VLOOKUP($B43,'Tillförd energi'!$B$2:$AS$506,MATCH(O$1,'Tillförd energi'!$B$1:$AQ$1,0),FALSE)</f>
        <v>0</v>
      </c>
      <c r="P43" s="73">
        <f>VLOOKUP($B43,'Tillförd energi'!$B$2:$AS$506,MATCH(P$1,'Tillförd energi'!$B$1:$AQ$1,0),FALSE)</f>
        <v>0</v>
      </c>
      <c r="Q43" s="73">
        <f>VLOOKUP($B43,'Tillförd energi'!$B$2:$AS$506,MATCH(Q$1,'Tillförd energi'!$B$1:$AQ$1,0),FALSE)</f>
        <v>3.6</v>
      </c>
      <c r="R43" s="73">
        <f>VLOOKUP($B43,'Tillförd energi'!$B$2:$AS$506,MATCH(R$1,'Tillförd energi'!$B$1:$AQ$1,0),FALSE)</f>
        <v>0</v>
      </c>
      <c r="S43" s="73">
        <f>VLOOKUP($B43,'Tillförd energi'!$B$2:$AS$506,MATCH(S$1,'Tillförd energi'!$B$1:$AQ$1,0),FALSE)</f>
        <v>0</v>
      </c>
      <c r="T43" s="73">
        <f>VLOOKUP($B43,'Tillförd energi'!$B$2:$AS$506,MATCH(T$1,'Tillförd energi'!$B$1:$AQ$1,0),FALSE)</f>
        <v>0</v>
      </c>
      <c r="U43" s="73">
        <f>VLOOKUP($B43,'Tillförd energi'!$B$2:$AS$506,MATCH(U$1,'Tillförd energi'!$B$1:$AQ$1,0),FALSE)</f>
        <v>0</v>
      </c>
      <c r="V43" s="73">
        <f>VLOOKUP($B43,'Tillförd energi'!$B$2:$AS$506,MATCH(V$1,'Tillförd energi'!$B$1:$AQ$1,0),FALSE)</f>
        <v>0</v>
      </c>
      <c r="W43" s="73">
        <f>VLOOKUP($B43,'Tillförd energi'!$B$2:$AS$506,MATCH(W$1,'Tillförd energi'!$B$1:$AQ$1,0),FALSE)</f>
        <v>0</v>
      </c>
      <c r="X43" s="73">
        <f>VLOOKUP($B43,'Tillförd energi'!$B$2:$AS$506,MATCH(X$1,'Tillförd energi'!$B$1:$AQ$1,0),FALSE)</f>
        <v>0</v>
      </c>
      <c r="Y43" s="73">
        <f>VLOOKUP($B43,'Tillförd energi'!$B$2:$AS$506,MATCH(Y$1,'Tillförd energi'!$B$1:$AQ$1,0),FALSE)</f>
        <v>0</v>
      </c>
      <c r="Z43" s="73">
        <f>VLOOKUP($B43,'Tillförd energi'!$B$2:$AS$506,MATCH(Z$1,'Tillförd energi'!$B$1:$AQ$1,0),FALSE)</f>
        <v>0</v>
      </c>
      <c r="AA43" s="73">
        <f>VLOOKUP($B43,'Tillförd energi'!$B$2:$AS$506,MATCH(AA$1,'Tillförd energi'!$B$1:$AQ$1,0),FALSE)</f>
        <v>0</v>
      </c>
      <c r="AB43" s="73">
        <f>VLOOKUP($B43,'Tillförd energi'!$B$2:$AS$506,MATCH(AB$1,'Tillförd energi'!$B$1:$AQ$1,0),FALSE)</f>
        <v>0</v>
      </c>
      <c r="AC43" s="73">
        <f>VLOOKUP($B43,'Tillförd energi'!$B$2:$AS$506,MATCH(AC$1,'Tillförd energi'!$B$1:$AQ$1,0),FALSE)</f>
        <v>0</v>
      </c>
      <c r="AD43" s="73">
        <f>VLOOKUP($B43,'Tillförd energi'!$B$2:$AS$506,MATCH(AD$1,'Tillförd energi'!$B$1:$AQ$1,0),FALSE)</f>
        <v>0</v>
      </c>
      <c r="AF43" s="73">
        <f>VLOOKUP($B43,'Tillförd energi'!$B$2:$AS$506,MATCH(AF$1,'Tillförd energi'!$B$1:$AQ$1,0),FALSE)</f>
        <v>0.05</v>
      </c>
      <c r="AH43" s="73">
        <f>IFERROR(VLOOKUP(B43,Miljö!$B$1:$S$476,9,FALSE)/1,0)</f>
        <v>0</v>
      </c>
      <c r="AJ43" s="81">
        <f>IFERROR(VLOOKUP($B43,Miljö!$B$1:$S$500,MATCH("hjälpel exklusive kraftvärme (GWh)",Miljö!$B$1:$V$1,0),FALSE)/1,"")</f>
        <v>0.05</v>
      </c>
      <c r="AK43" s="81">
        <f t="shared" si="0"/>
        <v>0.05</v>
      </c>
      <c r="AL43" s="81">
        <f>VLOOKUP($B43,'Slutlig allokering'!$B$2:$AL$462,MATCH("Hjälpel kraftvärme",'Slutlig allokering'!$B$2:$AL$2,0),FALSE)</f>
        <v>0</v>
      </c>
      <c r="AN43" s="73">
        <f t="shared" si="1"/>
        <v>3.75</v>
      </c>
      <c r="AO43" s="73">
        <f t="shared" si="2"/>
        <v>3.75</v>
      </c>
      <c r="AP43" s="73">
        <f>IF(ISERROR(1/VLOOKUP($B43,Leveranser!$B$1:$S$500,MATCH("såld värme (gwh)",Leveranser!$B$1:$S$1,0),FALSE)),"",VLOOKUP($B43,Leveranser!$B$1:$S$500,MATCH("såld värme (gwh)",Leveranser!$B$1:$S$1,0),FALSE))</f>
        <v>2.9</v>
      </c>
      <c r="AQ43" s="73">
        <f>VLOOKUP($B43,Leveranser!$B$1:$Y$500,MATCH("Totalt såld fjärrvärme till andra fjärrvärmeföretag",Leveranser!$B$1:$AA$1,0),FALSE)</f>
        <v>0</v>
      </c>
      <c r="AR43" s="73">
        <f>IF(ISERROR(1/VLOOKUP($B43,Miljö!$B$1:$S$500,MATCH("Såld mängd produktionsspecifik fjärrvärme (GWh)",Miljö!$B$1:$R$1,0),FALSE)),0,VLOOKUP($B43,Miljö!$B$1:$S$500,MATCH("Såld mängd produktionsspecifik fjärrvärme (GWh)",Miljö!$B$1:$R$1,0),FALSE))</f>
        <v>0</v>
      </c>
      <c r="AS43" s="82">
        <f t="shared" si="7"/>
        <v>0.77333333333333332</v>
      </c>
      <c r="AU43" s="73" t="str">
        <f>VLOOKUP($B43,'Miljövärden urval för publ'!$B$2:$I$486,7,FALSE)</f>
        <v>Ja</v>
      </c>
      <c r="AV43" s="73" t="str">
        <f>VLOOKUP($B43,'Miljövärden urval för publ'!$B$2:$I$486,6,FALSE)</f>
        <v>Nej</v>
      </c>
      <c r="AZ43" s="73">
        <f t="shared" si="3"/>
        <v>0.05</v>
      </c>
      <c r="BA43" s="73">
        <f t="shared" si="8"/>
        <v>0</v>
      </c>
      <c r="BB43" s="73">
        <f t="shared" si="4"/>
        <v>0</v>
      </c>
      <c r="BC43" s="73">
        <f t="shared" si="5"/>
        <v>3.6</v>
      </c>
      <c r="BE43" s="73">
        <f t="shared" si="9"/>
        <v>0</v>
      </c>
      <c r="BF43" s="73">
        <f t="shared" si="10"/>
        <v>0</v>
      </c>
      <c r="BH43" s="73">
        <f t="shared" si="6"/>
        <v>3.6</v>
      </c>
    </row>
    <row r="44" spans="1:60" ht="15" x14ac:dyDescent="0.25">
      <c r="A44" t="s">
        <v>46</v>
      </c>
      <c r="B44" t="s">
        <v>47</v>
      </c>
      <c r="C44" s="73">
        <f>VLOOKUP($B44,'Tillförd energi'!$B$2:$AS$506,MATCH(C$1,'Tillförd energi'!$B$1:$AQ$1,0),FALSE)</f>
        <v>0</v>
      </c>
      <c r="D44" s="73">
        <f>VLOOKUP($B44,'Tillförd energi'!$B$2:$AS$506,MATCH(D$1,'Tillförd energi'!$B$1:$AQ$1,0),FALSE)</f>
        <v>0.53</v>
      </c>
      <c r="E44" s="73">
        <f>VLOOKUP($B44,'Tillförd energi'!$B$2:$AS$506,MATCH(E$1,'Tillförd energi'!$B$1:$AQ$1,0),FALSE)</f>
        <v>0</v>
      </c>
      <c r="F44" s="73">
        <f>VLOOKUP($B44,'Tillförd energi'!$B$2:$AS$506,MATCH(F$1,'Tillförd energi'!$B$1:$AQ$1,0),FALSE)</f>
        <v>0</v>
      </c>
      <c r="G44" s="73">
        <f>VLOOKUP($B44,'Tillförd energi'!$B$2:$AS$506,MATCH(G$1,'Tillförd energi'!$B$1:$AQ$1,0),FALSE)</f>
        <v>0</v>
      </c>
      <c r="H44" s="73">
        <f>VLOOKUP($B44,'Tillförd energi'!$B$2:$AS$506,MATCH(H$1,'Tillförd energi'!$B$1:$AQ$1,0),FALSE)</f>
        <v>0</v>
      </c>
      <c r="I44" s="73">
        <f>VLOOKUP($B44,'Tillförd energi'!$B$2:$AS$506,MATCH(I$1,'Tillförd energi'!$B$1:$AQ$1,0),FALSE)</f>
        <v>0</v>
      </c>
      <c r="J44" s="73">
        <f>VLOOKUP($B44,'Tillförd energi'!$B$2:$AS$506,MATCH(J$1,'Tillförd energi'!$B$1:$AQ$1,0),FALSE)</f>
        <v>0</v>
      </c>
      <c r="K44" s="73">
        <f>VLOOKUP($B44,'Tillförd energi'!$B$2:$AS$506,MATCH(K$1,'Tillförd energi'!$B$1:$AQ$1,0),FALSE)</f>
        <v>0</v>
      </c>
      <c r="L44" s="73">
        <f>VLOOKUP($B44,'Tillförd energi'!$B$2:$AS$506,MATCH(L$1,'Tillförd energi'!$B$1:$AQ$1,0),FALSE)</f>
        <v>0</v>
      </c>
      <c r="M44" s="73">
        <f>VLOOKUP($B44,'Tillförd energi'!$B$2:$AS$506,MATCH(M$1,'Tillförd energi'!$B$1:$AQ$1,0),FALSE)</f>
        <v>0</v>
      </c>
      <c r="N44" s="73">
        <f>VLOOKUP($B44,'Tillförd energi'!$B$2:$AS$506,MATCH(N$1,'Tillförd energi'!$B$1:$AQ$1,0),FALSE)</f>
        <v>5.8</v>
      </c>
      <c r="O44" s="73">
        <f>VLOOKUP($B44,'Tillförd energi'!$B$2:$AS$506,MATCH(O$1,'Tillförd energi'!$B$1:$AQ$1,0),FALSE)</f>
        <v>11.71</v>
      </c>
      <c r="P44" s="73">
        <f>VLOOKUP($B44,'Tillförd energi'!$B$2:$AS$506,MATCH(P$1,'Tillförd energi'!$B$1:$AQ$1,0),FALSE)</f>
        <v>0</v>
      </c>
      <c r="Q44" s="73">
        <f>VLOOKUP($B44,'Tillförd energi'!$B$2:$AS$506,MATCH(Q$1,'Tillförd energi'!$B$1:$AQ$1,0),FALSE)</f>
        <v>0</v>
      </c>
      <c r="R44" s="73">
        <f>VLOOKUP($B44,'Tillförd energi'!$B$2:$AS$506,MATCH(R$1,'Tillförd energi'!$B$1:$AQ$1,0),FALSE)</f>
        <v>0</v>
      </c>
      <c r="S44" s="73">
        <f>VLOOKUP($B44,'Tillförd energi'!$B$2:$AS$506,MATCH(S$1,'Tillförd energi'!$B$1:$AQ$1,0),FALSE)</f>
        <v>0</v>
      </c>
      <c r="T44" s="73">
        <f>VLOOKUP($B44,'Tillförd energi'!$B$2:$AS$506,MATCH(T$1,'Tillförd energi'!$B$1:$AQ$1,0),FALSE)</f>
        <v>0</v>
      </c>
      <c r="U44" s="73">
        <f>VLOOKUP($B44,'Tillförd energi'!$B$2:$AS$506,MATCH(U$1,'Tillförd energi'!$B$1:$AQ$1,0),FALSE)</f>
        <v>0</v>
      </c>
      <c r="V44" s="73">
        <f>VLOOKUP($B44,'Tillförd energi'!$B$2:$AS$506,MATCH(V$1,'Tillförd energi'!$B$1:$AQ$1,0),FALSE)</f>
        <v>0</v>
      </c>
      <c r="W44" s="73">
        <f>VLOOKUP($B44,'Tillförd energi'!$B$2:$AS$506,MATCH(W$1,'Tillförd energi'!$B$1:$AQ$1,0),FALSE)</f>
        <v>0</v>
      </c>
      <c r="X44" s="73">
        <f>VLOOKUP($B44,'Tillförd energi'!$B$2:$AS$506,MATCH(X$1,'Tillförd energi'!$B$1:$AQ$1,0),FALSE)</f>
        <v>0</v>
      </c>
      <c r="Y44" s="73">
        <f>VLOOKUP($B44,'Tillförd energi'!$B$2:$AS$506,MATCH(Y$1,'Tillförd energi'!$B$1:$AQ$1,0),FALSE)</f>
        <v>0</v>
      </c>
      <c r="Z44" s="73">
        <f>VLOOKUP($B44,'Tillförd energi'!$B$2:$AS$506,MATCH(Z$1,'Tillförd energi'!$B$1:$AQ$1,0),FALSE)</f>
        <v>0</v>
      </c>
      <c r="AA44" s="73">
        <f>VLOOKUP($B44,'Tillförd energi'!$B$2:$AS$506,MATCH(AA$1,'Tillförd energi'!$B$1:$AQ$1,0),FALSE)</f>
        <v>0</v>
      </c>
      <c r="AB44" s="73">
        <f>VLOOKUP($B44,'Tillförd energi'!$B$2:$AS$506,MATCH(AB$1,'Tillförd energi'!$B$1:$AQ$1,0),FALSE)</f>
        <v>2.23</v>
      </c>
      <c r="AC44" s="73">
        <f>VLOOKUP($B44,'Tillförd energi'!$B$2:$AS$506,MATCH(AC$1,'Tillförd energi'!$B$1:$AQ$1,0),FALSE)</f>
        <v>0</v>
      </c>
      <c r="AD44" s="73">
        <f>VLOOKUP($B44,'Tillförd energi'!$B$2:$AS$506,MATCH(AD$1,'Tillförd energi'!$B$1:$AQ$1,0),FALSE)</f>
        <v>0</v>
      </c>
      <c r="AF44" s="73">
        <f>VLOOKUP($B44,'Tillförd energi'!$B$2:$AS$506,MATCH(AF$1,'Tillförd energi'!$B$1:$AQ$1,0),FALSE)</f>
        <v>0.28000000000000003</v>
      </c>
      <c r="AH44" s="73">
        <f>IFERROR(VLOOKUP(B44,Miljö!$B$1:$S$476,9,FALSE)/1,0)</f>
        <v>0</v>
      </c>
      <c r="AJ44" s="81">
        <f>IFERROR(VLOOKUP($B44,Miljö!$B$1:$S$500,MATCH("hjälpel exklusive kraftvärme (GWh)",Miljö!$B$1:$V$1,0),FALSE)/1,"")</f>
        <v>0.28000000000000003</v>
      </c>
      <c r="AK44" s="81">
        <f t="shared" si="0"/>
        <v>0.28000000000000003</v>
      </c>
      <c r="AL44" s="81">
        <f>VLOOKUP($B44,'Slutlig allokering'!$B$2:$AL$462,MATCH("Hjälpel kraftvärme",'Slutlig allokering'!$B$2:$AL$2,0),FALSE)</f>
        <v>0</v>
      </c>
      <c r="AN44" s="73">
        <f t="shared" si="1"/>
        <v>20.55</v>
      </c>
      <c r="AO44" s="73">
        <f t="shared" si="2"/>
        <v>20.55</v>
      </c>
      <c r="AP44" s="73">
        <f>IF(ISERROR(1/VLOOKUP($B44,Leveranser!$B$1:$S$500,MATCH("såld värme (gwh)",Leveranser!$B$1:$S$1,0),FALSE)),"",VLOOKUP($B44,Leveranser!$B$1:$S$500,MATCH("såld värme (gwh)",Leveranser!$B$1:$S$1,0),FALSE))</f>
        <v>14.782</v>
      </c>
      <c r="AQ44" s="73">
        <f>VLOOKUP($B44,Leveranser!$B$1:$Y$500,MATCH("Totalt såld fjärrvärme till andra fjärrvärmeföretag",Leveranser!$B$1:$AA$1,0),FALSE)</f>
        <v>0</v>
      </c>
      <c r="AR44" s="73">
        <f>IF(ISERROR(1/VLOOKUP($B44,Miljö!$B$1:$S$500,MATCH("Såld mängd produktionsspecifik fjärrvärme (GWh)",Miljö!$B$1:$R$1,0),FALSE)),0,VLOOKUP($B44,Miljö!$B$1:$S$500,MATCH("Såld mängd produktionsspecifik fjärrvärme (GWh)",Miljö!$B$1:$R$1,0),FALSE))</f>
        <v>0</v>
      </c>
      <c r="AS44" s="82">
        <f t="shared" si="7"/>
        <v>0.71931873479318731</v>
      </c>
      <c r="AU44" s="73" t="str">
        <f>VLOOKUP($B44,'Miljövärden urval för publ'!$B$2:$I$486,7,FALSE)</f>
        <v>Ja</v>
      </c>
      <c r="AV44" s="73" t="str">
        <f>VLOOKUP($B44,'Miljövärden urval för publ'!$B$2:$I$486,6,FALSE)</f>
        <v>Ja</v>
      </c>
      <c r="AZ44" s="73">
        <f t="shared" si="3"/>
        <v>0.28000000000000003</v>
      </c>
      <c r="BA44" s="73">
        <f t="shared" si="8"/>
        <v>0</v>
      </c>
      <c r="BB44" s="73">
        <f t="shared" si="4"/>
        <v>17.510000000000002</v>
      </c>
      <c r="BC44" s="73">
        <f t="shared" si="5"/>
        <v>0</v>
      </c>
      <c r="BE44" s="73">
        <f t="shared" si="9"/>
        <v>0</v>
      </c>
      <c r="BF44" s="73">
        <f t="shared" si="10"/>
        <v>0</v>
      </c>
      <c r="BH44" s="73">
        <f t="shared" si="6"/>
        <v>17.510000000000002</v>
      </c>
    </row>
    <row r="45" spans="1:60" ht="15" x14ac:dyDescent="0.25">
      <c r="A45" t="s">
        <v>46</v>
      </c>
      <c r="B45" t="s">
        <v>48</v>
      </c>
      <c r="C45" s="73">
        <f>VLOOKUP($B45,'Tillförd energi'!$B$2:$AS$506,MATCH(C$1,'Tillförd energi'!$B$1:$AQ$1,0),FALSE)</f>
        <v>0</v>
      </c>
      <c r="D45" s="73">
        <f>VLOOKUP($B45,'Tillförd energi'!$B$2:$AS$506,MATCH(D$1,'Tillförd energi'!$B$1:$AQ$1,0),FALSE)</f>
        <v>1.0862000000000001</v>
      </c>
      <c r="E45" s="73">
        <f>VLOOKUP($B45,'Tillförd energi'!$B$2:$AS$506,MATCH(E$1,'Tillförd energi'!$B$1:$AQ$1,0),FALSE)</f>
        <v>1.01</v>
      </c>
      <c r="F45" s="73">
        <f>VLOOKUP($B45,'Tillförd energi'!$B$2:$AS$506,MATCH(F$1,'Tillförd energi'!$B$1:$AQ$1,0),FALSE)</f>
        <v>0</v>
      </c>
      <c r="G45" s="73">
        <f>VLOOKUP($B45,'Tillförd energi'!$B$2:$AS$506,MATCH(G$1,'Tillförd energi'!$B$1:$AQ$1,0),FALSE)</f>
        <v>0</v>
      </c>
      <c r="H45" s="73">
        <f>VLOOKUP($B45,'Tillförd energi'!$B$2:$AS$506,MATCH(H$1,'Tillförd energi'!$B$1:$AQ$1,0),FALSE)</f>
        <v>0</v>
      </c>
      <c r="I45" s="73">
        <f>VLOOKUP($B45,'Tillförd energi'!$B$2:$AS$506,MATCH(I$1,'Tillförd energi'!$B$1:$AQ$1,0),FALSE)</f>
        <v>77.325100000000006</v>
      </c>
      <c r="J45" s="73">
        <f>VLOOKUP($B45,'Tillförd energi'!$B$2:$AS$506,MATCH(J$1,'Tillförd energi'!$B$1:$AQ$1,0),FALSE)</f>
        <v>0</v>
      </c>
      <c r="K45" s="73">
        <f>VLOOKUP($B45,'Tillförd energi'!$B$2:$AS$506,MATCH(K$1,'Tillförd energi'!$B$1:$AQ$1,0),FALSE)</f>
        <v>11.223699999999999</v>
      </c>
      <c r="L45" s="73">
        <f>VLOOKUP($B45,'Tillförd energi'!$B$2:$AS$506,MATCH(L$1,'Tillförd energi'!$B$1:$AQ$1,0),FALSE)</f>
        <v>2.99</v>
      </c>
      <c r="M45" s="73">
        <f>VLOOKUP($B45,'Tillförd energi'!$B$2:$AS$506,MATCH(M$1,'Tillförd energi'!$B$1:$AQ$1,0),FALSE)</f>
        <v>2.9810099999999999</v>
      </c>
      <c r="N45" s="73">
        <f>VLOOKUP($B45,'Tillförd energi'!$B$2:$AS$506,MATCH(N$1,'Tillförd energi'!$B$1:$AQ$1,0),FALSE)</f>
        <v>2.99</v>
      </c>
      <c r="O45" s="73">
        <f>VLOOKUP($B45,'Tillförd energi'!$B$2:$AS$506,MATCH(O$1,'Tillförd energi'!$B$1:$AQ$1,0),FALSE)</f>
        <v>18.3</v>
      </c>
      <c r="P45" s="73">
        <f>VLOOKUP($B45,'Tillförd energi'!$B$2:$AS$506,MATCH(P$1,'Tillförd energi'!$B$1:$AQ$1,0),FALSE)</f>
        <v>0</v>
      </c>
      <c r="Q45" s="73">
        <f>VLOOKUP($B45,'Tillförd energi'!$B$2:$AS$506,MATCH(Q$1,'Tillförd energi'!$B$1:$AQ$1,0),FALSE)</f>
        <v>0</v>
      </c>
      <c r="R45" s="73">
        <f>VLOOKUP($B45,'Tillförd energi'!$B$2:$AS$506,MATCH(R$1,'Tillförd energi'!$B$1:$AQ$1,0),FALSE)</f>
        <v>0</v>
      </c>
      <c r="S45" s="73">
        <f>VLOOKUP($B45,'Tillförd energi'!$B$2:$AS$506,MATCH(S$1,'Tillförd energi'!$B$1:$AQ$1,0),FALSE)</f>
        <v>0</v>
      </c>
      <c r="T45" s="73">
        <f>VLOOKUP($B45,'Tillförd energi'!$B$2:$AS$506,MATCH(T$1,'Tillförd energi'!$B$1:$AQ$1,0),FALSE)</f>
        <v>0</v>
      </c>
      <c r="U45" s="73">
        <f>VLOOKUP($B45,'Tillförd energi'!$B$2:$AS$506,MATCH(U$1,'Tillförd energi'!$B$1:$AQ$1,0),FALSE)</f>
        <v>0</v>
      </c>
      <c r="V45" s="73">
        <f>VLOOKUP($B45,'Tillförd energi'!$B$2:$AS$506,MATCH(V$1,'Tillförd energi'!$B$1:$AQ$1,0),FALSE)</f>
        <v>0</v>
      </c>
      <c r="W45" s="73">
        <f>VLOOKUP($B45,'Tillförd energi'!$B$2:$AS$506,MATCH(W$1,'Tillförd energi'!$B$1:$AQ$1,0),FALSE)</f>
        <v>0</v>
      </c>
      <c r="X45" s="73">
        <f>VLOOKUP($B45,'Tillförd energi'!$B$2:$AS$506,MATCH(X$1,'Tillförd energi'!$B$1:$AQ$1,0),FALSE)</f>
        <v>0</v>
      </c>
      <c r="Y45" s="73">
        <f>VLOOKUP($B45,'Tillförd energi'!$B$2:$AS$506,MATCH(Y$1,'Tillförd energi'!$B$1:$AQ$1,0),FALSE)</f>
        <v>0</v>
      </c>
      <c r="Z45" s="73">
        <f>VLOOKUP($B45,'Tillförd energi'!$B$2:$AS$506,MATCH(Z$1,'Tillförd energi'!$B$1:$AQ$1,0),FALSE)</f>
        <v>0</v>
      </c>
      <c r="AA45" s="73">
        <f>VLOOKUP($B45,'Tillförd energi'!$B$2:$AS$506,MATCH(AA$1,'Tillförd energi'!$B$1:$AQ$1,0),FALSE)</f>
        <v>0</v>
      </c>
      <c r="AB45" s="73">
        <f>VLOOKUP($B45,'Tillförd energi'!$B$2:$AS$506,MATCH(AB$1,'Tillförd energi'!$B$1:$AQ$1,0),FALSE)</f>
        <v>14.27</v>
      </c>
      <c r="AC45" s="73">
        <f>VLOOKUP($B45,'Tillförd energi'!$B$2:$AS$506,MATCH(AC$1,'Tillförd energi'!$B$1:$AQ$1,0),FALSE)</f>
        <v>0</v>
      </c>
      <c r="AD45" s="73">
        <f>VLOOKUP($B45,'Tillförd energi'!$B$2:$AS$506,MATCH(AD$1,'Tillförd energi'!$B$1:$AQ$1,0),FALSE)</f>
        <v>0</v>
      </c>
      <c r="AF45" s="73">
        <f>VLOOKUP($B45,'Tillförd energi'!$B$2:$AS$506,MATCH(AF$1,'Tillförd energi'!$B$1:$AQ$1,0),FALSE)</f>
        <v>6.4740099999999998</v>
      </c>
      <c r="AH45" s="73">
        <f>IFERROR(VLOOKUP(B45,Miljö!$B$1:$S$476,9,FALSE)/1,0)</f>
        <v>0</v>
      </c>
      <c r="AJ45" s="81">
        <f>IFERROR(VLOOKUP($B45,Miljö!$B$1:$S$500,MATCH("hjälpel exklusive kraftvärme (GWh)",Miljö!$B$1:$V$1,0),FALSE)/1,"")</f>
        <v>2.92</v>
      </c>
      <c r="AK45" s="81">
        <f t="shared" si="0"/>
        <v>2.92</v>
      </c>
      <c r="AL45" s="81">
        <f>VLOOKUP($B45,'Slutlig allokering'!$B$2:$AL$462,MATCH("Hjälpel kraftvärme",'Slutlig allokering'!$B$2:$AL$2,0),FALSE)</f>
        <v>3.5540099999999999</v>
      </c>
      <c r="AN45" s="73">
        <f t="shared" si="1"/>
        <v>138.65001999999998</v>
      </c>
      <c r="AO45" s="73">
        <f t="shared" si="2"/>
        <v>138.65001999999998</v>
      </c>
      <c r="AP45" s="73">
        <f>IF(ISERROR(1/VLOOKUP($B45,Leveranser!$B$1:$S$500,MATCH("såld värme (gwh)",Leveranser!$B$1:$S$1,0),FALSE)),"",VLOOKUP($B45,Leveranser!$B$1:$S$500,MATCH("såld värme (gwh)",Leveranser!$B$1:$S$1,0),FALSE))</f>
        <v>125.747</v>
      </c>
      <c r="AQ45" s="73">
        <f>VLOOKUP($B45,Leveranser!$B$1:$Y$500,MATCH("Totalt såld fjärrvärme till andra fjärrvärmeföretag",Leveranser!$B$1:$AA$1,0),FALSE)</f>
        <v>0</v>
      </c>
      <c r="AR45" s="73">
        <f>IF(ISERROR(1/VLOOKUP($B45,Miljö!$B$1:$S$500,MATCH("Såld mängd produktionsspecifik fjärrvärme (GWh)",Miljö!$B$1:$R$1,0),FALSE)),0,VLOOKUP($B45,Miljö!$B$1:$S$500,MATCH("Såld mängd produktionsspecifik fjärrvärme (GWh)",Miljö!$B$1:$R$1,0),FALSE))</f>
        <v>0</v>
      </c>
      <c r="AS45" s="82">
        <f t="shared" si="7"/>
        <v>0.90693820311024853</v>
      </c>
      <c r="AU45" s="73" t="str">
        <f>VLOOKUP($B45,'Miljövärden urval för publ'!$B$2:$I$486,7,FALSE)</f>
        <v>Ja</v>
      </c>
      <c r="AV45" s="73" t="str">
        <f>VLOOKUP($B45,'Miljövärden urval för publ'!$B$2:$I$486,6,FALSE)</f>
        <v>Ja</v>
      </c>
      <c r="AZ45" s="73">
        <f t="shared" si="3"/>
        <v>6.4740099999999998</v>
      </c>
      <c r="BA45" s="73">
        <f t="shared" si="8"/>
        <v>0</v>
      </c>
      <c r="BB45" s="73">
        <f t="shared" si="4"/>
        <v>27.261009999999999</v>
      </c>
      <c r="BC45" s="73">
        <f t="shared" si="5"/>
        <v>0</v>
      </c>
      <c r="BE45" s="73">
        <f t="shared" si="9"/>
        <v>0</v>
      </c>
      <c r="BF45" s="73">
        <f t="shared" si="10"/>
        <v>0</v>
      </c>
      <c r="BH45" s="73">
        <f t="shared" si="6"/>
        <v>38.484710000000007</v>
      </c>
    </row>
    <row r="46" spans="1:60" ht="15" x14ac:dyDescent="0.25">
      <c r="A46" t="s">
        <v>46</v>
      </c>
      <c r="B46" t="s">
        <v>49</v>
      </c>
      <c r="C46" s="73">
        <f>VLOOKUP($B46,'Tillförd energi'!$B$2:$AS$506,MATCH(C$1,'Tillförd energi'!$B$1:$AQ$1,0),FALSE)</f>
        <v>0</v>
      </c>
      <c r="D46" s="73">
        <f>VLOOKUP($B46,'Tillförd energi'!$B$2:$AS$506,MATCH(D$1,'Tillförd energi'!$B$1:$AQ$1,0),FALSE)</f>
        <v>0.68</v>
      </c>
      <c r="E46" s="73">
        <f>VLOOKUP($B46,'Tillförd energi'!$B$2:$AS$506,MATCH(E$1,'Tillförd energi'!$B$1:$AQ$1,0),FALSE)</f>
        <v>0</v>
      </c>
      <c r="F46" s="73">
        <f>VLOOKUP($B46,'Tillförd energi'!$B$2:$AS$506,MATCH(F$1,'Tillförd energi'!$B$1:$AQ$1,0),FALSE)</f>
        <v>0</v>
      </c>
      <c r="G46" s="73">
        <f>VLOOKUP($B46,'Tillförd energi'!$B$2:$AS$506,MATCH(G$1,'Tillförd energi'!$B$1:$AQ$1,0),FALSE)</f>
        <v>0</v>
      </c>
      <c r="H46" s="73">
        <f>VLOOKUP($B46,'Tillförd energi'!$B$2:$AS$506,MATCH(H$1,'Tillförd energi'!$B$1:$AQ$1,0),FALSE)</f>
        <v>0</v>
      </c>
      <c r="I46" s="73">
        <f>VLOOKUP($B46,'Tillförd energi'!$B$2:$AS$506,MATCH(I$1,'Tillförd energi'!$B$1:$AQ$1,0),FALSE)</f>
        <v>0</v>
      </c>
      <c r="J46" s="73">
        <f>VLOOKUP($B46,'Tillförd energi'!$B$2:$AS$506,MATCH(J$1,'Tillförd energi'!$B$1:$AQ$1,0),FALSE)</f>
        <v>0</v>
      </c>
      <c r="K46" s="73">
        <f>VLOOKUP($B46,'Tillförd energi'!$B$2:$AS$506,MATCH(K$1,'Tillförd energi'!$B$1:$AQ$1,0),FALSE)</f>
        <v>0</v>
      </c>
      <c r="L46" s="73">
        <f>VLOOKUP($B46,'Tillförd energi'!$B$2:$AS$506,MATCH(L$1,'Tillförd energi'!$B$1:$AQ$1,0),FALSE)</f>
        <v>7.72</v>
      </c>
      <c r="M46" s="73">
        <f>VLOOKUP($B46,'Tillförd energi'!$B$2:$AS$506,MATCH(M$1,'Tillförd energi'!$B$1:$AQ$1,0),FALSE)</f>
        <v>0</v>
      </c>
      <c r="N46" s="73">
        <f>VLOOKUP($B46,'Tillförd energi'!$B$2:$AS$506,MATCH(N$1,'Tillförd energi'!$B$1:$AQ$1,0),FALSE)</f>
        <v>7.72</v>
      </c>
      <c r="O46" s="73">
        <f>VLOOKUP($B46,'Tillförd energi'!$B$2:$AS$506,MATCH(O$1,'Tillförd energi'!$B$1:$AQ$1,0),FALSE)</f>
        <v>3.53</v>
      </c>
      <c r="P46" s="73">
        <f>VLOOKUP($B46,'Tillförd energi'!$B$2:$AS$506,MATCH(P$1,'Tillförd energi'!$B$1:$AQ$1,0),FALSE)</f>
        <v>0</v>
      </c>
      <c r="Q46" s="73">
        <f>VLOOKUP($B46,'Tillförd energi'!$B$2:$AS$506,MATCH(Q$1,'Tillförd energi'!$B$1:$AQ$1,0),FALSE)</f>
        <v>0</v>
      </c>
      <c r="R46" s="73">
        <f>VLOOKUP($B46,'Tillförd energi'!$B$2:$AS$506,MATCH(R$1,'Tillförd energi'!$B$1:$AQ$1,0),FALSE)</f>
        <v>0</v>
      </c>
      <c r="S46" s="73">
        <f>VLOOKUP($B46,'Tillförd energi'!$B$2:$AS$506,MATCH(S$1,'Tillförd energi'!$B$1:$AQ$1,0),FALSE)</f>
        <v>0</v>
      </c>
      <c r="T46" s="73">
        <f>VLOOKUP($B46,'Tillförd energi'!$B$2:$AS$506,MATCH(T$1,'Tillförd energi'!$B$1:$AQ$1,0),FALSE)</f>
        <v>0</v>
      </c>
      <c r="U46" s="73">
        <f>VLOOKUP($B46,'Tillförd energi'!$B$2:$AS$506,MATCH(U$1,'Tillförd energi'!$B$1:$AQ$1,0),FALSE)</f>
        <v>0</v>
      </c>
      <c r="V46" s="73">
        <f>VLOOKUP($B46,'Tillförd energi'!$B$2:$AS$506,MATCH(V$1,'Tillförd energi'!$B$1:$AQ$1,0),FALSE)</f>
        <v>0</v>
      </c>
      <c r="W46" s="73">
        <f>VLOOKUP($B46,'Tillförd energi'!$B$2:$AS$506,MATCH(W$1,'Tillförd energi'!$B$1:$AQ$1,0),FALSE)</f>
        <v>0</v>
      </c>
      <c r="X46" s="73">
        <f>VLOOKUP($B46,'Tillförd energi'!$B$2:$AS$506,MATCH(X$1,'Tillförd energi'!$B$1:$AQ$1,0),FALSE)</f>
        <v>0</v>
      </c>
      <c r="Y46" s="73">
        <f>VLOOKUP($B46,'Tillförd energi'!$B$2:$AS$506,MATCH(Y$1,'Tillförd energi'!$B$1:$AQ$1,0),FALSE)</f>
        <v>0</v>
      </c>
      <c r="Z46" s="73">
        <f>VLOOKUP($B46,'Tillförd energi'!$B$2:$AS$506,MATCH(Z$1,'Tillförd energi'!$B$1:$AQ$1,0),FALSE)</f>
        <v>0</v>
      </c>
      <c r="AA46" s="73">
        <f>VLOOKUP($B46,'Tillförd energi'!$B$2:$AS$506,MATCH(AA$1,'Tillförd energi'!$B$1:$AQ$1,0),FALSE)</f>
        <v>0</v>
      </c>
      <c r="AB46" s="73">
        <f>VLOOKUP($B46,'Tillförd energi'!$B$2:$AS$506,MATCH(AB$1,'Tillförd energi'!$B$1:$AQ$1,0),FALSE)</f>
        <v>2.86</v>
      </c>
      <c r="AC46" s="73">
        <f>VLOOKUP($B46,'Tillförd energi'!$B$2:$AS$506,MATCH(AC$1,'Tillförd energi'!$B$1:$AQ$1,0),FALSE)</f>
        <v>0</v>
      </c>
      <c r="AD46" s="73">
        <f>VLOOKUP($B46,'Tillförd energi'!$B$2:$AS$506,MATCH(AD$1,'Tillförd energi'!$B$1:$AQ$1,0),FALSE)</f>
        <v>0</v>
      </c>
      <c r="AF46" s="73">
        <f>VLOOKUP($B46,'Tillförd energi'!$B$2:$AS$506,MATCH(AF$1,'Tillförd energi'!$B$1:$AQ$1,0),FALSE)</f>
        <v>0.56999999999999995</v>
      </c>
      <c r="AH46" s="73">
        <f>IFERROR(VLOOKUP(B46,Miljö!$B$1:$S$476,9,FALSE)/1,0)</f>
        <v>0</v>
      </c>
      <c r="AJ46" s="81">
        <f>IFERROR(VLOOKUP($B46,Miljö!$B$1:$S$500,MATCH("hjälpel exklusive kraftvärme (GWh)",Miljö!$B$1:$V$1,0),FALSE)/1,"")</f>
        <v>0.56999999999999995</v>
      </c>
      <c r="AK46" s="81">
        <f t="shared" si="0"/>
        <v>0.56999999999999995</v>
      </c>
      <c r="AL46" s="81">
        <f>VLOOKUP($B46,'Slutlig allokering'!$B$2:$AL$462,MATCH("Hjälpel kraftvärme",'Slutlig allokering'!$B$2:$AL$2,0),FALSE)</f>
        <v>0</v>
      </c>
      <c r="AN46" s="73">
        <f t="shared" si="1"/>
        <v>23.080000000000002</v>
      </c>
      <c r="AO46" s="73">
        <f t="shared" si="2"/>
        <v>23.080000000000002</v>
      </c>
      <c r="AP46" s="73">
        <f>IF(ISERROR(1/VLOOKUP($B46,Leveranser!$B$1:$S$500,MATCH("såld värme (gwh)",Leveranser!$B$1:$S$1,0),FALSE)),"",VLOOKUP($B46,Leveranser!$B$1:$S$500,MATCH("såld värme (gwh)",Leveranser!$B$1:$S$1,0),FALSE))</f>
        <v>17.242000000000001</v>
      </c>
      <c r="AQ46" s="73">
        <f>VLOOKUP($B46,Leveranser!$B$1:$Y$500,MATCH("Totalt såld fjärrvärme till andra fjärrvärmeföretag",Leveranser!$B$1:$AA$1,0),FALSE)</f>
        <v>0</v>
      </c>
      <c r="AR46" s="73">
        <f>IF(ISERROR(1/VLOOKUP($B46,Miljö!$B$1:$S$500,MATCH("Såld mängd produktionsspecifik fjärrvärme (GWh)",Miljö!$B$1:$R$1,0),FALSE)),0,VLOOKUP($B46,Miljö!$B$1:$S$500,MATCH("Såld mängd produktionsspecifik fjärrvärme (GWh)",Miljö!$B$1:$R$1,0),FALSE))</f>
        <v>0</v>
      </c>
      <c r="AS46" s="82">
        <f t="shared" si="7"/>
        <v>0.747053726169844</v>
      </c>
      <c r="AU46" s="73" t="str">
        <f>VLOOKUP($B46,'Miljövärden urval för publ'!$B$2:$I$486,7,FALSE)</f>
        <v>Ja</v>
      </c>
      <c r="AV46" s="73" t="str">
        <f>VLOOKUP($B46,'Miljövärden urval för publ'!$B$2:$I$486,6,FALSE)</f>
        <v>Ja</v>
      </c>
      <c r="AZ46" s="73">
        <f t="shared" si="3"/>
        <v>0.56999999999999995</v>
      </c>
      <c r="BA46" s="73">
        <f t="shared" si="8"/>
        <v>0</v>
      </c>
      <c r="BB46" s="73">
        <f t="shared" si="4"/>
        <v>18.97</v>
      </c>
      <c r="BC46" s="73">
        <f t="shared" si="5"/>
        <v>0</v>
      </c>
      <c r="BE46" s="73">
        <f t="shared" si="9"/>
        <v>0</v>
      </c>
      <c r="BF46" s="73">
        <f t="shared" si="10"/>
        <v>0</v>
      </c>
      <c r="BH46" s="73">
        <f t="shared" si="6"/>
        <v>18.97</v>
      </c>
    </row>
    <row r="47" spans="1:60" ht="15" x14ac:dyDescent="0.25">
      <c r="A47" t="s">
        <v>50</v>
      </c>
      <c r="B47" t="s">
        <v>51</v>
      </c>
      <c r="C47" s="73">
        <f>VLOOKUP($B47,'Tillförd energi'!$B$2:$AS$506,MATCH(C$1,'Tillförd energi'!$B$1:$AQ$1,0),FALSE)</f>
        <v>0</v>
      </c>
      <c r="D47" s="73">
        <f>VLOOKUP($B47,'Tillförd energi'!$B$2:$AS$506,MATCH(D$1,'Tillförd energi'!$B$1:$AQ$1,0),FALSE)</f>
        <v>0.1</v>
      </c>
      <c r="E47" s="73">
        <f>VLOOKUP($B47,'Tillförd energi'!$B$2:$AS$506,MATCH(E$1,'Tillförd energi'!$B$1:$AQ$1,0),FALSE)</f>
        <v>0</v>
      </c>
      <c r="F47" s="73">
        <f>VLOOKUP($B47,'Tillförd energi'!$B$2:$AS$506,MATCH(F$1,'Tillförd energi'!$B$1:$AQ$1,0),FALSE)</f>
        <v>0</v>
      </c>
      <c r="G47" s="73">
        <f>VLOOKUP($B47,'Tillförd energi'!$B$2:$AS$506,MATCH(G$1,'Tillförd energi'!$B$1:$AQ$1,0),FALSE)</f>
        <v>0</v>
      </c>
      <c r="H47" s="73">
        <f>VLOOKUP($B47,'Tillförd energi'!$B$2:$AS$506,MATCH(H$1,'Tillförd energi'!$B$1:$AQ$1,0),FALSE)</f>
        <v>0</v>
      </c>
      <c r="I47" s="73">
        <f>VLOOKUP($B47,'Tillförd energi'!$B$2:$AS$506,MATCH(I$1,'Tillförd energi'!$B$1:$AQ$1,0),FALSE)</f>
        <v>0</v>
      </c>
      <c r="J47" s="73">
        <f>VLOOKUP($B47,'Tillförd energi'!$B$2:$AS$506,MATCH(J$1,'Tillförd energi'!$B$1:$AQ$1,0),FALSE)</f>
        <v>0</v>
      </c>
      <c r="K47" s="73">
        <f>VLOOKUP($B47,'Tillförd energi'!$B$2:$AS$506,MATCH(K$1,'Tillförd energi'!$B$1:$AQ$1,0),FALSE)</f>
        <v>0</v>
      </c>
      <c r="L47" s="73">
        <f>VLOOKUP($B47,'Tillförd energi'!$B$2:$AS$506,MATCH(L$1,'Tillförd energi'!$B$1:$AQ$1,0),FALSE)</f>
        <v>0</v>
      </c>
      <c r="M47" s="73">
        <f>VLOOKUP($B47,'Tillförd energi'!$B$2:$AS$506,MATCH(M$1,'Tillförd energi'!$B$1:$AQ$1,0),FALSE)</f>
        <v>0</v>
      </c>
      <c r="N47" s="73">
        <f>VLOOKUP($B47,'Tillförd energi'!$B$2:$AS$506,MATCH(N$1,'Tillförd energi'!$B$1:$AQ$1,0),FALSE)</f>
        <v>0</v>
      </c>
      <c r="O47" s="73">
        <f>VLOOKUP($B47,'Tillförd energi'!$B$2:$AS$506,MATCH(O$1,'Tillförd energi'!$B$1:$AQ$1,0),FALSE)</f>
        <v>28</v>
      </c>
      <c r="P47" s="73">
        <f>VLOOKUP($B47,'Tillförd energi'!$B$2:$AS$506,MATCH(P$1,'Tillförd energi'!$B$1:$AQ$1,0),FALSE)</f>
        <v>0</v>
      </c>
      <c r="Q47" s="73">
        <f>VLOOKUP($B47,'Tillförd energi'!$B$2:$AS$506,MATCH(Q$1,'Tillförd energi'!$B$1:$AQ$1,0),FALSE)</f>
        <v>0</v>
      </c>
      <c r="R47" s="73">
        <f>VLOOKUP($B47,'Tillförd energi'!$B$2:$AS$506,MATCH(R$1,'Tillförd energi'!$B$1:$AQ$1,0),FALSE)</f>
        <v>0</v>
      </c>
      <c r="S47" s="73">
        <f>VLOOKUP($B47,'Tillförd energi'!$B$2:$AS$506,MATCH(S$1,'Tillförd energi'!$B$1:$AQ$1,0),FALSE)</f>
        <v>0</v>
      </c>
      <c r="T47" s="73">
        <f>VLOOKUP($B47,'Tillförd energi'!$B$2:$AS$506,MATCH(T$1,'Tillförd energi'!$B$1:$AQ$1,0),FALSE)</f>
        <v>0</v>
      </c>
      <c r="U47" s="73">
        <f>VLOOKUP($B47,'Tillförd energi'!$B$2:$AS$506,MATCH(U$1,'Tillförd energi'!$B$1:$AQ$1,0),FALSE)</f>
        <v>0</v>
      </c>
      <c r="V47" s="73">
        <f>VLOOKUP($B47,'Tillförd energi'!$B$2:$AS$506,MATCH(V$1,'Tillförd energi'!$B$1:$AQ$1,0),FALSE)</f>
        <v>0</v>
      </c>
      <c r="W47" s="73">
        <f>VLOOKUP($B47,'Tillförd energi'!$B$2:$AS$506,MATCH(W$1,'Tillförd energi'!$B$1:$AQ$1,0),FALSE)</f>
        <v>0</v>
      </c>
      <c r="X47" s="73">
        <f>VLOOKUP($B47,'Tillförd energi'!$B$2:$AS$506,MATCH(X$1,'Tillförd energi'!$B$1:$AQ$1,0),FALSE)</f>
        <v>0</v>
      </c>
      <c r="Y47" s="73">
        <f>VLOOKUP($B47,'Tillförd energi'!$B$2:$AS$506,MATCH(Y$1,'Tillförd energi'!$B$1:$AQ$1,0),FALSE)</f>
        <v>0</v>
      </c>
      <c r="Z47" s="73">
        <f>VLOOKUP($B47,'Tillförd energi'!$B$2:$AS$506,MATCH(Z$1,'Tillförd energi'!$B$1:$AQ$1,0),FALSE)</f>
        <v>0</v>
      </c>
      <c r="AA47" s="73">
        <f>VLOOKUP($B47,'Tillförd energi'!$B$2:$AS$506,MATCH(AA$1,'Tillförd energi'!$B$1:$AQ$1,0),FALSE)</f>
        <v>0</v>
      </c>
      <c r="AB47" s="73">
        <f>VLOOKUP($B47,'Tillförd energi'!$B$2:$AS$506,MATCH(AB$1,'Tillförd energi'!$B$1:$AQ$1,0),FALSE)</f>
        <v>4</v>
      </c>
      <c r="AC47" s="73">
        <f>VLOOKUP($B47,'Tillförd energi'!$B$2:$AS$506,MATCH(AC$1,'Tillförd energi'!$B$1:$AQ$1,0),FALSE)</f>
        <v>0</v>
      </c>
      <c r="AD47" s="73">
        <f>VLOOKUP($B47,'Tillförd energi'!$B$2:$AS$506,MATCH(AD$1,'Tillförd energi'!$B$1:$AQ$1,0),FALSE)</f>
        <v>0</v>
      </c>
      <c r="AF47" s="73">
        <f>VLOOKUP($B47,'Tillförd energi'!$B$2:$AS$506,MATCH(AF$1,'Tillförd energi'!$B$1:$AQ$1,0),FALSE)</f>
        <v>0.80628</v>
      </c>
      <c r="AH47" s="73">
        <f>IFERROR(VLOOKUP(B47,Miljö!$B$1:$S$476,9,FALSE)/1,0)</f>
        <v>0</v>
      </c>
      <c r="AJ47" s="81" t="str">
        <f>IFERROR(VLOOKUP($B47,Miljö!$B$1:$S$500,MATCH("hjälpel exklusive kraftvärme (GWh)",Miljö!$B$1:$V$1,0),FALSE)/1,"")</f>
        <v/>
      </c>
      <c r="AK47" s="81">
        <f t="shared" si="0"/>
        <v>0.80628</v>
      </c>
      <c r="AL47" s="81">
        <f>VLOOKUP($B47,'Slutlig allokering'!$B$2:$AL$462,MATCH("Hjälpel kraftvärme",'Slutlig allokering'!$B$2:$AL$2,0),FALSE)</f>
        <v>0</v>
      </c>
      <c r="AN47" s="73">
        <f t="shared" si="1"/>
        <v>32.906280000000002</v>
      </c>
      <c r="AO47" s="73">
        <f t="shared" si="2"/>
        <v>32.906280000000002</v>
      </c>
      <c r="AP47" s="73">
        <f>IF(ISERROR(1/VLOOKUP($B47,Leveranser!$B$1:$S$500,MATCH("såld värme (gwh)",Leveranser!$B$1:$S$1,0),FALSE)),"",VLOOKUP($B47,Leveranser!$B$1:$S$500,MATCH("såld värme (gwh)",Leveranser!$B$1:$S$1,0),FALSE))</f>
        <v>26.876000000000001</v>
      </c>
      <c r="AQ47" s="73">
        <f>VLOOKUP($B47,Leveranser!$B$1:$Y$500,MATCH("Totalt såld fjärrvärme till andra fjärrvärmeföretag",Leveranser!$B$1:$AA$1,0),FALSE)</f>
        <v>0</v>
      </c>
      <c r="AR47" s="73">
        <f>IF(ISERROR(1/VLOOKUP($B47,Miljö!$B$1:$S$500,MATCH("Såld mängd produktionsspecifik fjärrvärme (GWh)",Miljö!$B$1:$R$1,0),FALSE)),0,VLOOKUP($B47,Miljö!$B$1:$S$500,MATCH("Såld mängd produktionsspecifik fjärrvärme (GWh)",Miljö!$B$1:$R$1,0),FALSE))</f>
        <v>0</v>
      </c>
      <c r="AS47" s="82">
        <f t="shared" si="7"/>
        <v>0.81674379480147863</v>
      </c>
      <c r="AU47" s="73" t="str">
        <f>VLOOKUP($B47,'Miljövärden urval för publ'!$B$2:$I$486,7,FALSE)</f>
        <v>Ja</v>
      </c>
      <c r="AV47" s="73" t="str">
        <f>VLOOKUP($B47,'Miljövärden urval för publ'!$B$2:$I$486,6,FALSE)</f>
        <v>Ja</v>
      </c>
      <c r="AZ47" s="73">
        <f t="shared" si="3"/>
        <v>0.80628</v>
      </c>
      <c r="BA47" s="73">
        <f t="shared" si="8"/>
        <v>0</v>
      </c>
      <c r="BB47" s="73">
        <f t="shared" si="4"/>
        <v>28</v>
      </c>
      <c r="BC47" s="73">
        <f t="shared" si="5"/>
        <v>0</v>
      </c>
      <c r="BE47" s="73">
        <f t="shared" si="9"/>
        <v>0</v>
      </c>
      <c r="BF47" s="73">
        <f t="shared" si="10"/>
        <v>0</v>
      </c>
      <c r="BH47" s="73">
        <f t="shared" si="6"/>
        <v>28</v>
      </c>
    </row>
    <row r="48" spans="1:60" ht="15" x14ac:dyDescent="0.25">
      <c r="A48" t="s">
        <v>50</v>
      </c>
      <c r="B48" t="s">
        <v>52</v>
      </c>
      <c r="C48" s="73">
        <f>VLOOKUP($B48,'Tillförd energi'!$B$2:$AS$506,MATCH(C$1,'Tillförd energi'!$B$1:$AQ$1,0),FALSE)</f>
        <v>0</v>
      </c>
      <c r="D48" s="73">
        <f>VLOOKUP($B48,'Tillförd energi'!$B$2:$AS$506,MATCH(D$1,'Tillförd energi'!$B$1:$AQ$1,0),FALSE)</f>
        <v>0.1</v>
      </c>
      <c r="E48" s="73">
        <f>VLOOKUP($B48,'Tillförd energi'!$B$2:$AS$506,MATCH(E$1,'Tillförd energi'!$B$1:$AQ$1,0),FALSE)</f>
        <v>0</v>
      </c>
      <c r="F48" s="73">
        <f>VLOOKUP($B48,'Tillförd energi'!$B$2:$AS$506,MATCH(F$1,'Tillförd energi'!$B$1:$AQ$1,0),FALSE)</f>
        <v>0</v>
      </c>
      <c r="G48" s="73">
        <f>VLOOKUP($B48,'Tillförd energi'!$B$2:$AS$506,MATCH(G$1,'Tillförd energi'!$B$1:$AQ$1,0),FALSE)</f>
        <v>0</v>
      </c>
      <c r="H48" s="73">
        <f>VLOOKUP($B48,'Tillförd energi'!$B$2:$AS$506,MATCH(H$1,'Tillförd energi'!$B$1:$AQ$1,0),FALSE)</f>
        <v>0</v>
      </c>
      <c r="I48" s="73">
        <f>VLOOKUP($B48,'Tillförd energi'!$B$2:$AS$506,MATCH(I$1,'Tillförd energi'!$B$1:$AQ$1,0),FALSE)</f>
        <v>0</v>
      </c>
      <c r="J48" s="73">
        <f>VLOOKUP($B48,'Tillförd energi'!$B$2:$AS$506,MATCH(J$1,'Tillförd energi'!$B$1:$AQ$1,0),FALSE)</f>
        <v>0</v>
      </c>
      <c r="K48" s="73">
        <f>VLOOKUP($B48,'Tillförd energi'!$B$2:$AS$506,MATCH(K$1,'Tillförd energi'!$B$1:$AQ$1,0),FALSE)</f>
        <v>0</v>
      </c>
      <c r="L48" s="73">
        <f>VLOOKUP($B48,'Tillförd energi'!$B$2:$AS$506,MATCH(L$1,'Tillförd energi'!$B$1:$AQ$1,0),FALSE)</f>
        <v>0</v>
      </c>
      <c r="M48" s="73">
        <f>VLOOKUP($B48,'Tillförd energi'!$B$2:$AS$506,MATCH(M$1,'Tillförd energi'!$B$1:$AQ$1,0),FALSE)</f>
        <v>0</v>
      </c>
      <c r="N48" s="73">
        <f>VLOOKUP($B48,'Tillförd energi'!$B$2:$AS$506,MATCH(N$1,'Tillförd energi'!$B$1:$AQ$1,0),FALSE)</f>
        <v>0</v>
      </c>
      <c r="O48" s="73">
        <f>VLOOKUP($B48,'Tillförd energi'!$B$2:$AS$506,MATCH(O$1,'Tillförd energi'!$B$1:$AQ$1,0),FALSE)</f>
        <v>2.8</v>
      </c>
      <c r="P48" s="73">
        <f>VLOOKUP($B48,'Tillförd energi'!$B$2:$AS$506,MATCH(P$1,'Tillförd energi'!$B$1:$AQ$1,0),FALSE)</f>
        <v>0</v>
      </c>
      <c r="Q48" s="73">
        <f>VLOOKUP($B48,'Tillförd energi'!$B$2:$AS$506,MATCH(Q$1,'Tillförd energi'!$B$1:$AQ$1,0),FALSE)</f>
        <v>0</v>
      </c>
      <c r="R48" s="73">
        <f>VLOOKUP($B48,'Tillförd energi'!$B$2:$AS$506,MATCH(R$1,'Tillförd energi'!$B$1:$AQ$1,0),FALSE)</f>
        <v>0</v>
      </c>
      <c r="S48" s="73">
        <f>VLOOKUP($B48,'Tillförd energi'!$B$2:$AS$506,MATCH(S$1,'Tillförd energi'!$B$1:$AQ$1,0),FALSE)</f>
        <v>0</v>
      </c>
      <c r="T48" s="73">
        <f>VLOOKUP($B48,'Tillförd energi'!$B$2:$AS$506,MATCH(T$1,'Tillförd energi'!$B$1:$AQ$1,0),FALSE)</f>
        <v>0</v>
      </c>
      <c r="U48" s="73">
        <f>VLOOKUP($B48,'Tillförd energi'!$B$2:$AS$506,MATCH(U$1,'Tillförd energi'!$B$1:$AQ$1,0),FALSE)</f>
        <v>0</v>
      </c>
      <c r="V48" s="73">
        <f>VLOOKUP($B48,'Tillförd energi'!$B$2:$AS$506,MATCH(V$1,'Tillförd energi'!$B$1:$AQ$1,0),FALSE)</f>
        <v>0</v>
      </c>
      <c r="W48" s="73">
        <f>VLOOKUP($B48,'Tillförd energi'!$B$2:$AS$506,MATCH(W$1,'Tillförd energi'!$B$1:$AQ$1,0),FALSE)</f>
        <v>0</v>
      </c>
      <c r="X48" s="73">
        <f>VLOOKUP($B48,'Tillförd energi'!$B$2:$AS$506,MATCH(X$1,'Tillförd energi'!$B$1:$AQ$1,0),FALSE)</f>
        <v>0</v>
      </c>
      <c r="Y48" s="73">
        <f>VLOOKUP($B48,'Tillförd energi'!$B$2:$AS$506,MATCH(Y$1,'Tillförd energi'!$B$1:$AQ$1,0),FALSE)</f>
        <v>0</v>
      </c>
      <c r="Z48" s="73">
        <f>VLOOKUP($B48,'Tillförd energi'!$B$2:$AS$506,MATCH(Z$1,'Tillförd energi'!$B$1:$AQ$1,0),FALSE)</f>
        <v>0</v>
      </c>
      <c r="AA48" s="73">
        <f>VLOOKUP($B48,'Tillförd energi'!$B$2:$AS$506,MATCH(AA$1,'Tillförd energi'!$B$1:$AQ$1,0),FALSE)</f>
        <v>0</v>
      </c>
      <c r="AB48" s="73">
        <f>VLOOKUP($B48,'Tillförd energi'!$B$2:$AS$506,MATCH(AB$1,'Tillförd energi'!$B$1:$AQ$1,0),FALSE)</f>
        <v>0</v>
      </c>
      <c r="AC48" s="73">
        <f>VLOOKUP($B48,'Tillförd energi'!$B$2:$AS$506,MATCH(AC$1,'Tillförd energi'!$B$1:$AQ$1,0),FALSE)</f>
        <v>0</v>
      </c>
      <c r="AD48" s="73">
        <f>VLOOKUP($B48,'Tillförd energi'!$B$2:$AS$506,MATCH(AD$1,'Tillförd energi'!$B$1:$AQ$1,0),FALSE)</f>
        <v>0</v>
      </c>
      <c r="AF48" s="73">
        <f>VLOOKUP($B48,'Tillförd energi'!$B$2:$AS$506,MATCH(AF$1,'Tillförd energi'!$B$1:$AQ$1,0),FALSE)</f>
        <v>7.1999999999999995E-2</v>
      </c>
      <c r="AH48" s="73">
        <f>IFERROR(VLOOKUP(B48,Miljö!$B$1:$S$476,9,FALSE)/1,0)</f>
        <v>0</v>
      </c>
      <c r="AJ48" s="81" t="str">
        <f>IFERROR(VLOOKUP($B48,Miljö!$B$1:$S$500,MATCH("hjälpel exklusive kraftvärme (GWh)",Miljö!$B$1:$V$1,0),FALSE)/1,"")</f>
        <v/>
      </c>
      <c r="AK48" s="81">
        <f t="shared" si="0"/>
        <v>7.1999999999999995E-2</v>
      </c>
      <c r="AL48" s="81">
        <f>VLOOKUP($B48,'Slutlig allokering'!$B$2:$AL$462,MATCH("Hjälpel kraftvärme",'Slutlig allokering'!$B$2:$AL$2,0),FALSE)</f>
        <v>0</v>
      </c>
      <c r="AN48" s="73">
        <f t="shared" si="1"/>
        <v>2.972</v>
      </c>
      <c r="AO48" s="73">
        <f t="shared" si="2"/>
        <v>2.972</v>
      </c>
      <c r="AP48" s="73">
        <f>IF(ISERROR(1/VLOOKUP($B48,Leveranser!$B$1:$S$500,MATCH("såld värme (gwh)",Leveranser!$B$1:$S$1,0),FALSE)),"",VLOOKUP($B48,Leveranser!$B$1:$S$500,MATCH("såld värme (gwh)",Leveranser!$B$1:$S$1,0),FALSE))</f>
        <v>2.4</v>
      </c>
      <c r="AQ48" s="73">
        <f>VLOOKUP($B48,Leveranser!$B$1:$Y$500,MATCH("Totalt såld fjärrvärme till andra fjärrvärmeföretag",Leveranser!$B$1:$AA$1,0),FALSE)</f>
        <v>0</v>
      </c>
      <c r="AR48" s="73">
        <f>IF(ISERROR(1/VLOOKUP($B48,Miljö!$B$1:$S$500,MATCH("Såld mängd produktionsspecifik fjärrvärme (GWh)",Miljö!$B$1:$R$1,0),FALSE)),0,VLOOKUP($B48,Miljö!$B$1:$S$500,MATCH("Såld mängd produktionsspecifik fjärrvärme (GWh)",Miljö!$B$1:$R$1,0),FALSE))</f>
        <v>0</v>
      </c>
      <c r="AS48" s="82">
        <f t="shared" si="7"/>
        <v>0.80753701211305517</v>
      </c>
      <c r="AU48" s="73" t="str">
        <f>VLOOKUP($B48,'Miljövärden urval för publ'!$B$2:$I$486,7,FALSE)</f>
        <v>Ja</v>
      </c>
      <c r="AV48" s="73" t="str">
        <f>VLOOKUP($B48,'Miljövärden urval för publ'!$B$2:$I$486,6,FALSE)</f>
        <v>Ja</v>
      </c>
      <c r="AZ48" s="73">
        <f t="shared" si="3"/>
        <v>7.1999999999999995E-2</v>
      </c>
      <c r="BA48" s="73">
        <f t="shared" si="8"/>
        <v>0</v>
      </c>
      <c r="BB48" s="73">
        <f t="shared" si="4"/>
        <v>2.8</v>
      </c>
      <c r="BC48" s="73">
        <f t="shared" si="5"/>
        <v>0</v>
      </c>
      <c r="BE48" s="73">
        <f t="shared" si="9"/>
        <v>0</v>
      </c>
      <c r="BF48" s="73">
        <f t="shared" si="10"/>
        <v>0</v>
      </c>
      <c r="BH48" s="73">
        <f t="shared" si="6"/>
        <v>2.8</v>
      </c>
    </row>
    <row r="49" spans="1:60" ht="15" x14ac:dyDescent="0.25">
      <c r="A49" t="s">
        <v>53</v>
      </c>
      <c r="B49" t="s">
        <v>54</v>
      </c>
      <c r="C49" s="73">
        <f>VLOOKUP($B49,'Tillförd energi'!$B$2:$AS$506,MATCH(C$1,'Tillförd energi'!$B$1:$AQ$1,0),FALSE)</f>
        <v>0</v>
      </c>
      <c r="D49" s="73">
        <f>VLOOKUP($B49,'Tillförd energi'!$B$2:$AS$506,MATCH(D$1,'Tillförd energi'!$B$1:$AQ$1,0),FALSE)</f>
        <v>1.0038199999999999</v>
      </c>
      <c r="E49" s="73">
        <f>VLOOKUP($B49,'Tillförd energi'!$B$2:$AS$506,MATCH(E$1,'Tillförd energi'!$B$1:$AQ$1,0),FALSE)</f>
        <v>3.0550000000000002</v>
      </c>
      <c r="F49" s="73">
        <f>VLOOKUP($B49,'Tillförd energi'!$B$2:$AS$506,MATCH(F$1,'Tillförd energi'!$B$1:$AQ$1,0),FALSE)</f>
        <v>0</v>
      </c>
      <c r="G49" s="73">
        <f>VLOOKUP($B49,'Tillförd energi'!$B$2:$AS$506,MATCH(G$1,'Tillförd energi'!$B$1:$AQ$1,0),FALSE)</f>
        <v>0</v>
      </c>
      <c r="H49" s="73">
        <f>VLOOKUP($B49,'Tillförd energi'!$B$2:$AS$506,MATCH(H$1,'Tillförd energi'!$B$1:$AQ$1,0),FALSE)</f>
        <v>0</v>
      </c>
      <c r="I49" s="73">
        <f>VLOOKUP($B49,'Tillförd energi'!$B$2:$AS$506,MATCH(I$1,'Tillförd energi'!$B$1:$AQ$1,0),FALSE)</f>
        <v>133.40799999999999</v>
      </c>
      <c r="J49" s="73">
        <f>VLOOKUP($B49,'Tillförd energi'!$B$2:$AS$506,MATCH(J$1,'Tillförd energi'!$B$1:$AQ$1,0),FALSE)</f>
        <v>0</v>
      </c>
      <c r="K49" s="73">
        <f>VLOOKUP($B49,'Tillförd energi'!$B$2:$AS$506,MATCH(K$1,'Tillförd energi'!$B$1:$AQ$1,0),FALSE)</f>
        <v>0</v>
      </c>
      <c r="L49" s="73">
        <f>VLOOKUP($B49,'Tillförd energi'!$B$2:$AS$506,MATCH(L$1,'Tillförd energi'!$B$1:$AQ$1,0),FALSE)</f>
        <v>0</v>
      </c>
      <c r="M49" s="73">
        <f>VLOOKUP($B49,'Tillförd energi'!$B$2:$AS$506,MATCH(M$1,'Tillförd energi'!$B$1:$AQ$1,0),FALSE)</f>
        <v>0</v>
      </c>
      <c r="N49" s="73">
        <f>VLOOKUP($B49,'Tillförd energi'!$B$2:$AS$506,MATCH(N$1,'Tillförd energi'!$B$1:$AQ$1,0),FALSE)</f>
        <v>0</v>
      </c>
      <c r="O49" s="73">
        <f>VLOOKUP($B49,'Tillförd energi'!$B$2:$AS$506,MATCH(O$1,'Tillförd energi'!$B$1:$AQ$1,0),FALSE)</f>
        <v>0</v>
      </c>
      <c r="P49" s="73">
        <f>VLOOKUP($B49,'Tillförd energi'!$B$2:$AS$506,MATCH(P$1,'Tillförd energi'!$B$1:$AQ$1,0),FALSE)</f>
        <v>183.07599999999999</v>
      </c>
      <c r="Q49" s="73">
        <f>VLOOKUP($B49,'Tillförd energi'!$B$2:$AS$506,MATCH(Q$1,'Tillförd energi'!$B$1:$AQ$1,0),FALSE)</f>
        <v>0</v>
      </c>
      <c r="R49" s="73">
        <f>VLOOKUP($B49,'Tillförd energi'!$B$2:$AS$506,MATCH(R$1,'Tillförd energi'!$B$1:$AQ$1,0),FALSE)</f>
        <v>0</v>
      </c>
      <c r="S49" s="73">
        <f>VLOOKUP($B49,'Tillförd energi'!$B$2:$AS$506,MATCH(S$1,'Tillförd energi'!$B$1:$AQ$1,0),FALSE)</f>
        <v>0</v>
      </c>
      <c r="T49" s="73">
        <f>VLOOKUP($B49,'Tillförd energi'!$B$2:$AS$506,MATCH(T$1,'Tillförd energi'!$B$1:$AQ$1,0),FALSE)</f>
        <v>0</v>
      </c>
      <c r="U49" s="73">
        <f>VLOOKUP($B49,'Tillförd energi'!$B$2:$AS$506,MATCH(U$1,'Tillförd energi'!$B$1:$AQ$1,0),FALSE)</f>
        <v>0</v>
      </c>
      <c r="V49" s="73">
        <f>VLOOKUP($B49,'Tillförd energi'!$B$2:$AS$506,MATCH(V$1,'Tillförd energi'!$B$1:$AQ$1,0),FALSE)</f>
        <v>0</v>
      </c>
      <c r="W49" s="73">
        <f>VLOOKUP($B49,'Tillförd energi'!$B$2:$AS$506,MATCH(W$1,'Tillförd energi'!$B$1:$AQ$1,0),FALSE)</f>
        <v>0</v>
      </c>
      <c r="X49" s="73">
        <f>VLOOKUP($B49,'Tillförd energi'!$B$2:$AS$506,MATCH(X$1,'Tillförd energi'!$B$1:$AQ$1,0),FALSE)</f>
        <v>0</v>
      </c>
      <c r="Y49" s="73">
        <f>VLOOKUP($B49,'Tillförd energi'!$B$2:$AS$506,MATCH(Y$1,'Tillförd energi'!$B$1:$AQ$1,0),FALSE)</f>
        <v>0</v>
      </c>
      <c r="Z49" s="73">
        <f>VLOOKUP($B49,'Tillförd energi'!$B$2:$AS$506,MATCH(Z$1,'Tillförd energi'!$B$1:$AQ$1,0),FALSE)</f>
        <v>4.165</v>
      </c>
      <c r="AA49" s="73">
        <f>VLOOKUP($B49,'Tillförd energi'!$B$2:$AS$506,MATCH(AA$1,'Tillförd energi'!$B$1:$AQ$1,0),FALSE)</f>
        <v>6.6890000000000001</v>
      </c>
      <c r="AB49" s="73">
        <f>VLOOKUP($B49,'Tillförd energi'!$B$2:$AS$506,MATCH(AB$1,'Tillförd energi'!$B$1:$AQ$1,0),FALSE)</f>
        <v>1.6379999999999999</v>
      </c>
      <c r="AC49" s="73">
        <f>VLOOKUP($B49,'Tillförd energi'!$B$2:$AS$506,MATCH(AC$1,'Tillförd energi'!$B$1:$AQ$1,0),FALSE)</f>
        <v>117.526</v>
      </c>
      <c r="AD49" s="73">
        <f>VLOOKUP($B49,'Tillförd energi'!$B$2:$AS$506,MATCH(AD$1,'Tillförd energi'!$B$1:$AQ$1,0),FALSE)</f>
        <v>0</v>
      </c>
      <c r="AF49" s="73">
        <f>VLOOKUP($B49,'Tillförd energi'!$B$2:$AS$506,MATCH(AF$1,'Tillförd energi'!$B$1:$AQ$1,0),FALSE)</f>
        <v>6.4255599999999999</v>
      </c>
      <c r="AH49" s="73">
        <f>IFERROR(VLOOKUP(B49,Miljö!$B$1:$S$476,9,FALSE)/1,0)</f>
        <v>0</v>
      </c>
      <c r="AJ49" s="81">
        <f>IFERROR(VLOOKUP($B49,Miljö!$B$1:$S$500,MATCH("hjälpel exklusive kraftvärme (GWh)",Miljö!$B$1:$V$1,0),FALSE)/1,"")</f>
        <v>2.8450000000000002</v>
      </c>
      <c r="AK49" s="81">
        <f t="shared" si="0"/>
        <v>2.8450000000000002</v>
      </c>
      <c r="AL49" s="81">
        <f>VLOOKUP($B49,'Slutlig allokering'!$B$2:$AL$462,MATCH("Hjälpel kraftvärme",'Slutlig allokering'!$B$2:$AL$2,0),FALSE)</f>
        <v>3.5805600000000002</v>
      </c>
      <c r="AN49" s="73">
        <f t="shared" si="1"/>
        <v>456.98638000000005</v>
      </c>
      <c r="AO49" s="73">
        <f t="shared" si="2"/>
        <v>456.98638000000005</v>
      </c>
      <c r="AP49" s="73">
        <f>IF(ISERROR(1/VLOOKUP($B49,Leveranser!$B$1:$S$500,MATCH("såld värme (gwh)",Leveranser!$B$1:$S$1,0),FALSE)),"",VLOOKUP($B49,Leveranser!$B$1:$S$500,MATCH("såld värme (gwh)",Leveranser!$B$1:$S$1,0),FALSE))</f>
        <v>370.77</v>
      </c>
      <c r="AQ49" s="73">
        <f>VLOOKUP($B49,Leveranser!$B$1:$Y$500,MATCH("Totalt såld fjärrvärme till andra fjärrvärmeföretag",Leveranser!$B$1:$AA$1,0),FALSE)</f>
        <v>0</v>
      </c>
      <c r="AR49" s="73">
        <f>IF(ISERROR(1/VLOOKUP($B49,Miljö!$B$1:$S$500,MATCH("Såld mängd produktionsspecifik fjärrvärme (GWh)",Miljö!$B$1:$R$1,0),FALSE)),0,VLOOKUP($B49,Miljö!$B$1:$S$500,MATCH("Såld mängd produktionsspecifik fjärrvärme (GWh)",Miljö!$B$1:$R$1,0),FALSE))</f>
        <v>0</v>
      </c>
      <c r="AS49" s="82">
        <f t="shared" si="7"/>
        <v>0.8113370906152606</v>
      </c>
      <c r="AU49" s="73" t="str">
        <f>VLOOKUP($B49,'Miljövärden urval för publ'!$B$2:$I$486,7,FALSE)</f>
        <v>Ja</v>
      </c>
      <c r="AV49" s="73" t="str">
        <f>VLOOKUP($B49,'Miljövärden urval för publ'!$B$2:$I$486,6,FALSE)</f>
        <v>Ja</v>
      </c>
      <c r="AZ49" s="73">
        <f t="shared" si="3"/>
        <v>10.59056</v>
      </c>
      <c r="BA49" s="73">
        <f t="shared" si="8"/>
        <v>0</v>
      </c>
      <c r="BB49" s="73">
        <f t="shared" si="4"/>
        <v>183.07599999999999</v>
      </c>
      <c r="BC49" s="73">
        <f t="shared" si="5"/>
        <v>0</v>
      </c>
      <c r="BE49" s="73">
        <f t="shared" si="9"/>
        <v>6.6890000000000001</v>
      </c>
      <c r="BF49" s="73">
        <f t="shared" si="10"/>
        <v>0</v>
      </c>
      <c r="BH49" s="73">
        <f t="shared" si="6"/>
        <v>183.07599999999999</v>
      </c>
    </row>
    <row r="50" spans="1:60" ht="15" x14ac:dyDescent="0.25">
      <c r="A50" t="s">
        <v>53</v>
      </c>
      <c r="B50" t="s">
        <v>55</v>
      </c>
      <c r="C50" s="73">
        <f>VLOOKUP($B50,'Tillförd energi'!$B$2:$AS$506,MATCH(C$1,'Tillförd energi'!$B$1:$AQ$1,0),FALSE)</f>
        <v>0</v>
      </c>
      <c r="D50" s="73">
        <f>VLOOKUP($B50,'Tillförd energi'!$B$2:$AS$506,MATCH(D$1,'Tillförd energi'!$B$1:$AQ$1,0),FALSE)</f>
        <v>1.2999999999999999E-2</v>
      </c>
      <c r="E50" s="73">
        <f>VLOOKUP($B50,'Tillförd energi'!$B$2:$AS$506,MATCH(E$1,'Tillförd energi'!$B$1:$AQ$1,0),FALSE)</f>
        <v>0</v>
      </c>
      <c r="F50" s="73">
        <f>VLOOKUP($B50,'Tillförd energi'!$B$2:$AS$506,MATCH(F$1,'Tillförd energi'!$B$1:$AQ$1,0),FALSE)</f>
        <v>0</v>
      </c>
      <c r="G50" s="73">
        <f>VLOOKUP($B50,'Tillförd energi'!$B$2:$AS$506,MATCH(G$1,'Tillförd energi'!$B$1:$AQ$1,0),FALSE)</f>
        <v>0</v>
      </c>
      <c r="H50" s="73">
        <f>VLOOKUP($B50,'Tillförd energi'!$B$2:$AS$506,MATCH(H$1,'Tillförd energi'!$B$1:$AQ$1,0),FALSE)</f>
        <v>0</v>
      </c>
      <c r="I50" s="73">
        <f>VLOOKUP($B50,'Tillförd energi'!$B$2:$AS$506,MATCH(I$1,'Tillförd energi'!$B$1:$AQ$1,0),FALSE)</f>
        <v>0</v>
      </c>
      <c r="J50" s="73">
        <f>VLOOKUP($B50,'Tillförd energi'!$B$2:$AS$506,MATCH(J$1,'Tillförd energi'!$B$1:$AQ$1,0),FALSE)</f>
        <v>0</v>
      </c>
      <c r="K50" s="73">
        <f>VLOOKUP($B50,'Tillförd energi'!$B$2:$AS$506,MATCH(K$1,'Tillförd energi'!$B$1:$AQ$1,0),FALSE)</f>
        <v>0</v>
      </c>
      <c r="L50" s="73">
        <f>VLOOKUP($B50,'Tillförd energi'!$B$2:$AS$506,MATCH(L$1,'Tillförd energi'!$B$1:$AQ$1,0),FALSE)</f>
        <v>0</v>
      </c>
      <c r="M50" s="73">
        <f>VLOOKUP($B50,'Tillförd energi'!$B$2:$AS$506,MATCH(M$1,'Tillförd energi'!$B$1:$AQ$1,0),FALSE)</f>
        <v>0</v>
      </c>
      <c r="N50" s="73">
        <f>VLOOKUP($B50,'Tillförd energi'!$B$2:$AS$506,MATCH(N$1,'Tillförd energi'!$B$1:$AQ$1,0),FALSE)</f>
        <v>0</v>
      </c>
      <c r="O50" s="73">
        <f>VLOOKUP($B50,'Tillförd energi'!$B$2:$AS$506,MATCH(O$1,'Tillförd energi'!$B$1:$AQ$1,0),FALSE)</f>
        <v>0</v>
      </c>
      <c r="P50" s="73">
        <f>VLOOKUP($B50,'Tillförd energi'!$B$2:$AS$506,MATCH(P$1,'Tillförd energi'!$B$1:$AQ$1,0),FALSE)</f>
        <v>0</v>
      </c>
      <c r="Q50" s="73">
        <f>VLOOKUP($B50,'Tillförd energi'!$B$2:$AS$506,MATCH(Q$1,'Tillförd energi'!$B$1:$AQ$1,0),FALSE)</f>
        <v>2.3839999999999999</v>
      </c>
      <c r="R50" s="73">
        <f>VLOOKUP($B50,'Tillförd energi'!$B$2:$AS$506,MATCH(R$1,'Tillförd energi'!$B$1:$AQ$1,0),FALSE)</f>
        <v>0</v>
      </c>
      <c r="S50" s="73">
        <f>VLOOKUP($B50,'Tillförd energi'!$B$2:$AS$506,MATCH(S$1,'Tillförd energi'!$B$1:$AQ$1,0),FALSE)</f>
        <v>0</v>
      </c>
      <c r="T50" s="73">
        <f>VLOOKUP($B50,'Tillförd energi'!$B$2:$AS$506,MATCH(T$1,'Tillförd energi'!$B$1:$AQ$1,0),FALSE)</f>
        <v>0</v>
      </c>
      <c r="U50" s="73">
        <f>VLOOKUP($B50,'Tillförd energi'!$B$2:$AS$506,MATCH(U$1,'Tillförd energi'!$B$1:$AQ$1,0),FALSE)</f>
        <v>0</v>
      </c>
      <c r="V50" s="73">
        <f>VLOOKUP($B50,'Tillförd energi'!$B$2:$AS$506,MATCH(V$1,'Tillförd energi'!$B$1:$AQ$1,0),FALSE)</f>
        <v>0</v>
      </c>
      <c r="W50" s="73">
        <f>VLOOKUP($B50,'Tillförd energi'!$B$2:$AS$506,MATCH(W$1,'Tillförd energi'!$B$1:$AQ$1,0),FALSE)</f>
        <v>0</v>
      </c>
      <c r="X50" s="73">
        <f>VLOOKUP($B50,'Tillförd energi'!$B$2:$AS$506,MATCH(X$1,'Tillförd energi'!$B$1:$AQ$1,0),FALSE)</f>
        <v>0</v>
      </c>
      <c r="Y50" s="73">
        <f>VLOOKUP($B50,'Tillförd energi'!$B$2:$AS$506,MATCH(Y$1,'Tillförd energi'!$B$1:$AQ$1,0),FALSE)</f>
        <v>0</v>
      </c>
      <c r="Z50" s="73">
        <f>VLOOKUP($B50,'Tillförd energi'!$B$2:$AS$506,MATCH(Z$1,'Tillförd energi'!$B$1:$AQ$1,0),FALSE)</f>
        <v>0</v>
      </c>
      <c r="AA50" s="73">
        <f>VLOOKUP($B50,'Tillförd energi'!$B$2:$AS$506,MATCH(AA$1,'Tillförd energi'!$B$1:$AQ$1,0),FALSE)</f>
        <v>0</v>
      </c>
      <c r="AB50" s="73">
        <f>VLOOKUP($B50,'Tillförd energi'!$B$2:$AS$506,MATCH(AB$1,'Tillförd energi'!$B$1:$AQ$1,0),FALSE)</f>
        <v>0</v>
      </c>
      <c r="AC50" s="73">
        <f>VLOOKUP($B50,'Tillförd energi'!$B$2:$AS$506,MATCH(AC$1,'Tillförd energi'!$B$1:$AQ$1,0),FALSE)</f>
        <v>0</v>
      </c>
      <c r="AD50" s="73">
        <f>VLOOKUP($B50,'Tillförd energi'!$B$2:$AS$506,MATCH(AD$1,'Tillförd energi'!$B$1:$AQ$1,0),FALSE)</f>
        <v>0</v>
      </c>
      <c r="AF50" s="73">
        <f>VLOOKUP($B50,'Tillförd energi'!$B$2:$AS$506,MATCH(AF$1,'Tillförd energi'!$B$1:$AQ$1,0),FALSE)</f>
        <v>5.0000000000000001E-3</v>
      </c>
      <c r="AH50" s="73">
        <f>IFERROR(VLOOKUP(B50,Miljö!$B$1:$S$476,9,FALSE)/1,0)</f>
        <v>0</v>
      </c>
      <c r="AJ50" s="81">
        <f>IFERROR(VLOOKUP($B50,Miljö!$B$1:$S$500,MATCH("hjälpel exklusive kraftvärme (GWh)",Miljö!$B$1:$V$1,0),FALSE)/1,"")</f>
        <v>5.0000000000000001E-3</v>
      </c>
      <c r="AK50" s="81">
        <f t="shared" si="0"/>
        <v>5.0000000000000001E-3</v>
      </c>
      <c r="AL50" s="81">
        <f>VLOOKUP($B50,'Slutlig allokering'!$B$2:$AL$462,MATCH("Hjälpel kraftvärme",'Slutlig allokering'!$B$2:$AL$2,0),FALSE)</f>
        <v>0</v>
      </c>
      <c r="AN50" s="73">
        <f t="shared" si="1"/>
        <v>2.4019999999999997</v>
      </c>
      <c r="AO50" s="73">
        <f t="shared" si="2"/>
        <v>2.4019999999999997</v>
      </c>
      <c r="AP50" s="73">
        <f>IF(ISERROR(1/VLOOKUP($B50,Leveranser!$B$1:$S$500,MATCH("såld värme (gwh)",Leveranser!$B$1:$S$1,0),FALSE)),"",VLOOKUP($B50,Leveranser!$B$1:$S$500,MATCH("såld värme (gwh)",Leveranser!$B$1:$S$1,0),FALSE))</f>
        <v>1.97</v>
      </c>
      <c r="AQ50" s="73">
        <f>VLOOKUP($B50,Leveranser!$B$1:$Y$500,MATCH("Totalt såld fjärrvärme till andra fjärrvärmeföretag",Leveranser!$B$1:$AA$1,0),FALSE)</f>
        <v>0</v>
      </c>
      <c r="AR50" s="73">
        <f>IF(ISERROR(1/VLOOKUP($B50,Miljö!$B$1:$S$500,MATCH("Såld mängd produktionsspecifik fjärrvärme (GWh)",Miljö!$B$1:$R$1,0),FALSE)),0,VLOOKUP($B50,Miljö!$B$1:$S$500,MATCH("Såld mängd produktionsspecifik fjärrvärme (GWh)",Miljö!$B$1:$R$1,0),FALSE))</f>
        <v>0</v>
      </c>
      <c r="AS50" s="82">
        <f t="shared" si="7"/>
        <v>0.82014987510408</v>
      </c>
      <c r="AU50" s="73" t="str">
        <f>VLOOKUP($B50,'Miljövärden urval för publ'!$B$2:$I$486,7,FALSE)</f>
        <v>Ja</v>
      </c>
      <c r="AV50" s="73" t="str">
        <f>VLOOKUP($B50,'Miljövärden urval för publ'!$B$2:$I$486,6,FALSE)</f>
        <v>Ja</v>
      </c>
      <c r="AZ50" s="73">
        <f t="shared" si="3"/>
        <v>5.0000000000000001E-3</v>
      </c>
      <c r="BA50" s="73">
        <f t="shared" si="8"/>
        <v>0</v>
      </c>
      <c r="BB50" s="73">
        <f t="shared" si="4"/>
        <v>0</v>
      </c>
      <c r="BC50" s="73">
        <f t="shared" si="5"/>
        <v>2.3839999999999999</v>
      </c>
      <c r="BE50" s="73">
        <f t="shared" si="9"/>
        <v>0</v>
      </c>
      <c r="BF50" s="73">
        <f t="shared" si="10"/>
        <v>0</v>
      </c>
      <c r="BH50" s="73">
        <f t="shared" si="6"/>
        <v>2.3839999999999999</v>
      </c>
    </row>
    <row r="51" spans="1:60" ht="15" x14ac:dyDescent="0.25">
      <c r="A51" t="s">
        <v>53</v>
      </c>
      <c r="B51" t="s">
        <v>56</v>
      </c>
      <c r="C51" s="73">
        <f>VLOOKUP($B51,'Tillförd energi'!$B$2:$AS$506,MATCH(C$1,'Tillförd energi'!$B$1:$AQ$1,0),FALSE)</f>
        <v>0</v>
      </c>
      <c r="D51" s="73">
        <f>VLOOKUP($B51,'Tillförd energi'!$B$2:$AS$506,MATCH(D$1,'Tillförd energi'!$B$1:$AQ$1,0),FALSE)</f>
        <v>2.9000000000000001E-2</v>
      </c>
      <c r="E51" s="73">
        <f>VLOOKUP($B51,'Tillförd energi'!$B$2:$AS$506,MATCH(E$1,'Tillförd energi'!$B$1:$AQ$1,0),FALSE)</f>
        <v>0</v>
      </c>
      <c r="F51" s="73">
        <f>VLOOKUP($B51,'Tillförd energi'!$B$2:$AS$506,MATCH(F$1,'Tillförd energi'!$B$1:$AQ$1,0),FALSE)</f>
        <v>0</v>
      </c>
      <c r="G51" s="73">
        <f>VLOOKUP($B51,'Tillförd energi'!$B$2:$AS$506,MATCH(G$1,'Tillförd energi'!$B$1:$AQ$1,0),FALSE)</f>
        <v>0</v>
      </c>
      <c r="H51" s="73">
        <f>VLOOKUP($B51,'Tillförd energi'!$B$2:$AS$506,MATCH(H$1,'Tillförd energi'!$B$1:$AQ$1,0),FALSE)</f>
        <v>0</v>
      </c>
      <c r="I51" s="73">
        <f>VLOOKUP($B51,'Tillförd energi'!$B$2:$AS$506,MATCH(I$1,'Tillförd energi'!$B$1:$AQ$1,0),FALSE)</f>
        <v>0</v>
      </c>
      <c r="J51" s="73">
        <f>VLOOKUP($B51,'Tillförd energi'!$B$2:$AS$506,MATCH(J$1,'Tillförd energi'!$B$1:$AQ$1,0),FALSE)</f>
        <v>0</v>
      </c>
      <c r="K51" s="73">
        <f>VLOOKUP($B51,'Tillförd energi'!$B$2:$AS$506,MATCH(K$1,'Tillförd energi'!$B$1:$AQ$1,0),FALSE)</f>
        <v>0</v>
      </c>
      <c r="L51" s="73">
        <f>VLOOKUP($B51,'Tillförd energi'!$B$2:$AS$506,MATCH(L$1,'Tillförd energi'!$B$1:$AQ$1,0),FALSE)</f>
        <v>0</v>
      </c>
      <c r="M51" s="73">
        <f>VLOOKUP($B51,'Tillförd energi'!$B$2:$AS$506,MATCH(M$1,'Tillförd energi'!$B$1:$AQ$1,0),FALSE)</f>
        <v>0</v>
      </c>
      <c r="N51" s="73">
        <f>VLOOKUP($B51,'Tillförd energi'!$B$2:$AS$506,MATCH(N$1,'Tillförd energi'!$B$1:$AQ$1,0),FALSE)</f>
        <v>0</v>
      </c>
      <c r="O51" s="73">
        <f>VLOOKUP($B51,'Tillförd energi'!$B$2:$AS$506,MATCH(O$1,'Tillförd energi'!$B$1:$AQ$1,0),FALSE)</f>
        <v>0</v>
      </c>
      <c r="P51" s="73">
        <f>VLOOKUP($B51,'Tillförd energi'!$B$2:$AS$506,MATCH(P$1,'Tillförd energi'!$B$1:$AQ$1,0),FALSE)</f>
        <v>0</v>
      </c>
      <c r="Q51" s="73">
        <f>VLOOKUP($B51,'Tillförd energi'!$B$2:$AS$506,MATCH(Q$1,'Tillförd energi'!$B$1:$AQ$1,0),FALSE)</f>
        <v>3.806</v>
      </c>
      <c r="R51" s="73">
        <f>VLOOKUP($B51,'Tillförd energi'!$B$2:$AS$506,MATCH(R$1,'Tillförd energi'!$B$1:$AQ$1,0),FALSE)</f>
        <v>0</v>
      </c>
      <c r="S51" s="73">
        <f>VLOOKUP($B51,'Tillförd energi'!$B$2:$AS$506,MATCH(S$1,'Tillförd energi'!$B$1:$AQ$1,0),FALSE)</f>
        <v>0</v>
      </c>
      <c r="T51" s="73">
        <f>VLOOKUP($B51,'Tillförd energi'!$B$2:$AS$506,MATCH(T$1,'Tillförd energi'!$B$1:$AQ$1,0),FALSE)</f>
        <v>0</v>
      </c>
      <c r="U51" s="73">
        <f>VLOOKUP($B51,'Tillförd energi'!$B$2:$AS$506,MATCH(U$1,'Tillförd energi'!$B$1:$AQ$1,0),FALSE)</f>
        <v>0</v>
      </c>
      <c r="V51" s="73">
        <f>VLOOKUP($B51,'Tillförd energi'!$B$2:$AS$506,MATCH(V$1,'Tillförd energi'!$B$1:$AQ$1,0),FALSE)</f>
        <v>0</v>
      </c>
      <c r="W51" s="73">
        <f>VLOOKUP($B51,'Tillförd energi'!$B$2:$AS$506,MATCH(W$1,'Tillförd energi'!$B$1:$AQ$1,0),FALSE)</f>
        <v>0</v>
      </c>
      <c r="X51" s="73">
        <f>VLOOKUP($B51,'Tillförd energi'!$B$2:$AS$506,MATCH(X$1,'Tillförd energi'!$B$1:$AQ$1,0),FALSE)</f>
        <v>0</v>
      </c>
      <c r="Y51" s="73">
        <f>VLOOKUP($B51,'Tillförd energi'!$B$2:$AS$506,MATCH(Y$1,'Tillförd energi'!$B$1:$AQ$1,0),FALSE)</f>
        <v>0.16500000000000001</v>
      </c>
      <c r="Z51" s="73">
        <f>VLOOKUP($B51,'Tillförd energi'!$B$2:$AS$506,MATCH(Z$1,'Tillförd energi'!$B$1:$AQ$1,0),FALSE)</f>
        <v>0</v>
      </c>
      <c r="AA51" s="73">
        <f>VLOOKUP($B51,'Tillförd energi'!$B$2:$AS$506,MATCH(AA$1,'Tillförd energi'!$B$1:$AQ$1,0),FALSE)</f>
        <v>0</v>
      </c>
      <c r="AB51" s="73">
        <f>VLOOKUP($B51,'Tillförd energi'!$B$2:$AS$506,MATCH(AB$1,'Tillförd energi'!$B$1:$AQ$1,0),FALSE)</f>
        <v>0</v>
      </c>
      <c r="AC51" s="73">
        <f>VLOOKUP($B51,'Tillförd energi'!$B$2:$AS$506,MATCH(AC$1,'Tillförd energi'!$B$1:$AQ$1,0),FALSE)</f>
        <v>0</v>
      </c>
      <c r="AD51" s="73">
        <f>VLOOKUP($B51,'Tillförd energi'!$B$2:$AS$506,MATCH(AD$1,'Tillförd energi'!$B$1:$AQ$1,0),FALSE)</f>
        <v>0</v>
      </c>
      <c r="AF51" s="73">
        <f>VLOOKUP($B51,'Tillförd energi'!$B$2:$AS$506,MATCH(AF$1,'Tillförd energi'!$B$1:$AQ$1,0),FALSE)</f>
        <v>0.1</v>
      </c>
      <c r="AH51" s="73">
        <f>IFERROR(VLOOKUP(B51,Miljö!$B$1:$S$476,9,FALSE)/1,0)</f>
        <v>0</v>
      </c>
      <c r="AJ51" s="81">
        <f>IFERROR(VLOOKUP($B51,Miljö!$B$1:$S$500,MATCH("hjälpel exklusive kraftvärme (GWh)",Miljö!$B$1:$V$1,0),FALSE)/1,"")</f>
        <v>0.1</v>
      </c>
      <c r="AK51" s="81">
        <f t="shared" si="0"/>
        <v>0.1</v>
      </c>
      <c r="AL51" s="81">
        <f>VLOOKUP($B51,'Slutlig allokering'!$B$2:$AL$462,MATCH("Hjälpel kraftvärme",'Slutlig allokering'!$B$2:$AL$2,0),FALSE)</f>
        <v>0</v>
      </c>
      <c r="AN51" s="73">
        <f t="shared" si="1"/>
        <v>4.0999999999999996</v>
      </c>
      <c r="AO51" s="73">
        <f t="shared" si="2"/>
        <v>4.0999999999999996</v>
      </c>
      <c r="AP51" s="73">
        <f>IF(ISERROR(1/VLOOKUP($B51,Leveranser!$B$1:$S$500,MATCH("såld värme (gwh)",Leveranser!$B$1:$S$1,0),FALSE)),"",VLOOKUP($B51,Leveranser!$B$1:$S$500,MATCH("såld värme (gwh)",Leveranser!$B$1:$S$1,0),FALSE))</f>
        <v>2.5</v>
      </c>
      <c r="AQ51" s="73">
        <f>VLOOKUP($B51,Leveranser!$B$1:$Y$500,MATCH("Totalt såld fjärrvärme till andra fjärrvärmeföretag",Leveranser!$B$1:$AA$1,0),FALSE)</f>
        <v>0</v>
      </c>
      <c r="AR51" s="73">
        <f>IF(ISERROR(1/VLOOKUP($B51,Miljö!$B$1:$S$500,MATCH("Såld mängd produktionsspecifik fjärrvärme (GWh)",Miljö!$B$1:$R$1,0),FALSE)),0,VLOOKUP($B51,Miljö!$B$1:$S$500,MATCH("Såld mängd produktionsspecifik fjärrvärme (GWh)",Miljö!$B$1:$R$1,0),FALSE))</f>
        <v>0</v>
      </c>
      <c r="AS51" s="82">
        <f t="shared" si="7"/>
        <v>0.60975609756097571</v>
      </c>
      <c r="AU51" s="73" t="str">
        <f>VLOOKUP($B51,'Miljövärden urval för publ'!$B$2:$I$486,7,FALSE)</f>
        <v>Ja</v>
      </c>
      <c r="AV51" s="73" t="str">
        <f>VLOOKUP($B51,'Miljövärden urval för publ'!$B$2:$I$486,6,FALSE)</f>
        <v>Ja</v>
      </c>
      <c r="AZ51" s="73">
        <f t="shared" si="3"/>
        <v>0.26500000000000001</v>
      </c>
      <c r="BA51" s="73">
        <f t="shared" si="8"/>
        <v>0</v>
      </c>
      <c r="BB51" s="73">
        <f t="shared" si="4"/>
        <v>0</v>
      </c>
      <c r="BC51" s="73">
        <f t="shared" si="5"/>
        <v>3.806</v>
      </c>
      <c r="BE51" s="73">
        <f t="shared" si="9"/>
        <v>0</v>
      </c>
      <c r="BF51" s="73">
        <f t="shared" si="10"/>
        <v>0</v>
      </c>
      <c r="BH51" s="73">
        <f t="shared" si="6"/>
        <v>3.806</v>
      </c>
    </row>
    <row r="52" spans="1:60" ht="15" x14ac:dyDescent="0.25">
      <c r="A52" t="s">
        <v>57</v>
      </c>
      <c r="B52" t="s">
        <v>58</v>
      </c>
      <c r="C52" s="73">
        <f>VLOOKUP($B52,'Tillförd energi'!$B$2:$AS$506,MATCH(C$1,'Tillförd energi'!$B$1:$AQ$1,0),FALSE)</f>
        <v>0</v>
      </c>
      <c r="D52" s="73">
        <f>VLOOKUP($B52,'Tillförd energi'!$B$2:$AS$506,MATCH(D$1,'Tillförd energi'!$B$1:$AQ$1,0),FALSE)</f>
        <v>0.65400000000000003</v>
      </c>
      <c r="E52" s="73">
        <f>VLOOKUP($B52,'Tillförd energi'!$B$2:$AS$506,MATCH(E$1,'Tillförd energi'!$B$1:$AQ$1,0),FALSE)</f>
        <v>20.020399999999999</v>
      </c>
      <c r="F52" s="73">
        <f>VLOOKUP($B52,'Tillförd energi'!$B$2:$AS$506,MATCH(F$1,'Tillförd energi'!$B$1:$AQ$1,0),FALSE)</f>
        <v>0</v>
      </c>
      <c r="G52" s="73">
        <f>VLOOKUP($B52,'Tillförd energi'!$B$2:$AS$506,MATCH(G$1,'Tillförd energi'!$B$1:$AQ$1,0),FALSE)</f>
        <v>0</v>
      </c>
      <c r="H52" s="73">
        <f>VLOOKUP($B52,'Tillförd energi'!$B$2:$AS$506,MATCH(H$1,'Tillförd energi'!$B$1:$AQ$1,0),FALSE)</f>
        <v>12.481999999999999</v>
      </c>
      <c r="I52" s="73">
        <f>VLOOKUP($B52,'Tillförd energi'!$B$2:$AS$506,MATCH(I$1,'Tillförd energi'!$B$1:$AQ$1,0),FALSE)</f>
        <v>204.99199999999999</v>
      </c>
      <c r="J52" s="73">
        <f>VLOOKUP($B52,'Tillförd energi'!$B$2:$AS$506,MATCH(J$1,'Tillförd energi'!$B$1:$AQ$1,0),FALSE)</f>
        <v>0</v>
      </c>
      <c r="K52" s="73">
        <f>VLOOKUP($B52,'Tillförd energi'!$B$2:$AS$506,MATCH(K$1,'Tillförd energi'!$B$1:$AQ$1,0),FALSE)</f>
        <v>0</v>
      </c>
      <c r="L52" s="73">
        <f>VLOOKUP($B52,'Tillförd energi'!$B$2:$AS$506,MATCH(L$1,'Tillförd energi'!$B$1:$AQ$1,0),FALSE)</f>
        <v>24.2529</v>
      </c>
      <c r="M52" s="73">
        <f>VLOOKUP($B52,'Tillförd energi'!$B$2:$AS$506,MATCH(M$1,'Tillförd energi'!$B$1:$AQ$1,0),FALSE)</f>
        <v>274.07100000000003</v>
      </c>
      <c r="N52" s="73">
        <f>VLOOKUP($B52,'Tillförd energi'!$B$2:$AS$506,MATCH(N$1,'Tillförd energi'!$B$1:$AQ$1,0),FALSE)</f>
        <v>0</v>
      </c>
      <c r="O52" s="73">
        <f>VLOOKUP($B52,'Tillförd energi'!$B$2:$AS$506,MATCH(O$1,'Tillförd energi'!$B$1:$AQ$1,0),FALSE)</f>
        <v>39.862499999999997</v>
      </c>
      <c r="P52" s="73">
        <f>VLOOKUP($B52,'Tillförd energi'!$B$2:$AS$506,MATCH(P$1,'Tillförd energi'!$B$1:$AQ$1,0),FALSE)</f>
        <v>0</v>
      </c>
      <c r="Q52" s="73">
        <f>VLOOKUP($B52,'Tillförd energi'!$B$2:$AS$506,MATCH(Q$1,'Tillförd energi'!$B$1:$AQ$1,0),FALSE)</f>
        <v>0</v>
      </c>
      <c r="R52" s="73">
        <f>VLOOKUP($B52,'Tillförd energi'!$B$2:$AS$506,MATCH(R$1,'Tillförd energi'!$B$1:$AQ$1,0),FALSE)</f>
        <v>0</v>
      </c>
      <c r="S52" s="73">
        <f>VLOOKUP($B52,'Tillförd energi'!$B$2:$AS$506,MATCH(S$1,'Tillförd energi'!$B$1:$AQ$1,0),FALSE)</f>
        <v>0</v>
      </c>
      <c r="T52" s="73">
        <f>VLOOKUP($B52,'Tillförd energi'!$B$2:$AS$506,MATCH(T$1,'Tillförd energi'!$B$1:$AQ$1,0),FALSE)</f>
        <v>0</v>
      </c>
      <c r="U52" s="73">
        <f>VLOOKUP($B52,'Tillförd energi'!$B$2:$AS$506,MATCH(U$1,'Tillförd energi'!$B$1:$AQ$1,0),FALSE)</f>
        <v>0</v>
      </c>
      <c r="V52" s="73">
        <f>VLOOKUP($B52,'Tillförd energi'!$B$2:$AS$506,MATCH(V$1,'Tillförd energi'!$B$1:$AQ$1,0),FALSE)</f>
        <v>44.085000000000001</v>
      </c>
      <c r="W52" s="73">
        <f>VLOOKUP($B52,'Tillförd energi'!$B$2:$AS$506,MATCH(W$1,'Tillförd energi'!$B$1:$AQ$1,0),FALSE)</f>
        <v>0</v>
      </c>
      <c r="X52" s="73">
        <f>VLOOKUP($B52,'Tillförd energi'!$B$2:$AS$506,MATCH(X$1,'Tillförd energi'!$B$1:$AQ$1,0),FALSE)</f>
        <v>0</v>
      </c>
      <c r="Y52" s="73">
        <f>VLOOKUP($B52,'Tillförd energi'!$B$2:$AS$506,MATCH(Y$1,'Tillförd energi'!$B$1:$AQ$1,0),FALSE)</f>
        <v>13.28</v>
      </c>
      <c r="Z52" s="73">
        <f>VLOOKUP($B52,'Tillförd energi'!$B$2:$AS$506,MATCH(Z$1,'Tillförd energi'!$B$1:$AQ$1,0),FALSE)</f>
        <v>6.39</v>
      </c>
      <c r="AA52" s="73">
        <f>VLOOKUP($B52,'Tillförd energi'!$B$2:$AS$506,MATCH(AA$1,'Tillförd energi'!$B$1:$AQ$1,0),FALSE)</f>
        <v>12.08</v>
      </c>
      <c r="AB52" s="73">
        <f>VLOOKUP($B52,'Tillförd energi'!$B$2:$AS$506,MATCH(AB$1,'Tillförd energi'!$B$1:$AQ$1,0),FALSE)</f>
        <v>0</v>
      </c>
      <c r="AC52" s="73">
        <f>VLOOKUP($B52,'Tillförd energi'!$B$2:$AS$506,MATCH(AC$1,'Tillförd energi'!$B$1:$AQ$1,0),FALSE)</f>
        <v>0</v>
      </c>
      <c r="AD52" s="73">
        <f>VLOOKUP($B52,'Tillförd energi'!$B$2:$AS$506,MATCH(AD$1,'Tillförd energi'!$B$1:$AQ$1,0),FALSE)</f>
        <v>0</v>
      </c>
      <c r="AF52" s="73">
        <f>VLOOKUP($B52,'Tillförd energi'!$B$2:$AS$506,MATCH(AF$1,'Tillförd energi'!$B$1:$AQ$1,0),FALSE)</f>
        <v>20.921700000000001</v>
      </c>
      <c r="AH52" s="73">
        <f>IFERROR(VLOOKUP(B52,Miljö!$B$1:$S$476,9,FALSE)/1,0)</f>
        <v>0</v>
      </c>
      <c r="AJ52" s="81">
        <f>IFERROR(VLOOKUP($B52,Miljö!$B$1:$S$500,MATCH("hjälpel exklusive kraftvärme (GWh)",Miljö!$B$1:$V$1,0),FALSE)/1,"")</f>
        <v>0.62</v>
      </c>
      <c r="AK52" s="81">
        <f t="shared" si="0"/>
        <v>0.62</v>
      </c>
      <c r="AL52" s="81">
        <f>VLOOKUP($B52,'Slutlig allokering'!$B$2:$AL$462,MATCH("Hjälpel kraftvärme",'Slutlig allokering'!$B$2:$AL$2,0),FALSE)</f>
        <v>20.3017</v>
      </c>
      <c r="AN52" s="73">
        <f t="shared" si="1"/>
        <v>673.0915</v>
      </c>
      <c r="AO52" s="73">
        <f t="shared" si="2"/>
        <v>673.0915</v>
      </c>
      <c r="AP52" s="73">
        <f>IF(ISERROR(1/VLOOKUP($B52,Leveranser!$B$1:$S$500,MATCH("såld värme (gwh)",Leveranser!$B$1:$S$1,0),FALSE)),"",VLOOKUP($B52,Leveranser!$B$1:$S$500,MATCH("såld värme (gwh)",Leveranser!$B$1:$S$1,0),FALSE))</f>
        <v>628.78800000000001</v>
      </c>
      <c r="AQ52" s="73">
        <f>VLOOKUP($B52,Leveranser!$B$1:$Y$500,MATCH("Totalt såld fjärrvärme till andra fjärrvärmeföretag",Leveranser!$B$1:$AA$1,0),FALSE)</f>
        <v>0</v>
      </c>
      <c r="AR52" s="73">
        <f>IF(ISERROR(1/VLOOKUP($B52,Miljö!$B$1:$S$500,MATCH("Såld mängd produktionsspecifik fjärrvärme (GWh)",Miljö!$B$1:$R$1,0),FALSE)),0,VLOOKUP($B52,Miljö!$B$1:$S$500,MATCH("Såld mängd produktionsspecifik fjärrvärme (GWh)",Miljö!$B$1:$R$1,0),FALSE))</f>
        <v>0</v>
      </c>
      <c r="AS52" s="82">
        <f t="shared" si="7"/>
        <v>0.93417908263586746</v>
      </c>
      <c r="AU52" s="73" t="str">
        <f>VLOOKUP($B52,'Miljövärden urval för publ'!$B$2:$I$486,7,FALSE)</f>
        <v>Ja</v>
      </c>
      <c r="AV52" s="73" t="str">
        <f>VLOOKUP($B52,'Miljövärden urval för publ'!$B$2:$I$486,6,FALSE)</f>
        <v>Nej</v>
      </c>
      <c r="AZ52" s="73">
        <f t="shared" si="3"/>
        <v>40.591700000000003</v>
      </c>
      <c r="BA52" s="73">
        <f t="shared" si="8"/>
        <v>0</v>
      </c>
      <c r="BB52" s="73">
        <f t="shared" si="4"/>
        <v>338.18640000000005</v>
      </c>
      <c r="BC52" s="73">
        <f t="shared" si="5"/>
        <v>0</v>
      </c>
      <c r="BE52" s="73">
        <f t="shared" si="9"/>
        <v>12.08</v>
      </c>
      <c r="BF52" s="73">
        <f t="shared" si="10"/>
        <v>0</v>
      </c>
      <c r="BH52" s="73">
        <f t="shared" si="6"/>
        <v>382.27140000000003</v>
      </c>
    </row>
    <row r="53" spans="1:60" ht="15" x14ac:dyDescent="0.25">
      <c r="A53" t="s">
        <v>57</v>
      </c>
      <c r="B53" t="s">
        <v>59</v>
      </c>
      <c r="C53" s="73">
        <f>VLOOKUP($B53,'Tillförd energi'!$B$2:$AS$506,MATCH(C$1,'Tillförd energi'!$B$1:$AQ$1,0),FALSE)</f>
        <v>0</v>
      </c>
      <c r="D53" s="73">
        <f>VLOOKUP($B53,'Tillförd energi'!$B$2:$AS$506,MATCH(D$1,'Tillförd energi'!$B$1:$AQ$1,0),FALSE)</f>
        <v>1.27</v>
      </c>
      <c r="E53" s="73">
        <f>VLOOKUP($B53,'Tillförd energi'!$B$2:$AS$506,MATCH(E$1,'Tillförd energi'!$B$1:$AQ$1,0),FALSE)</f>
        <v>0</v>
      </c>
      <c r="F53" s="73">
        <f>VLOOKUP($B53,'Tillförd energi'!$B$2:$AS$506,MATCH(F$1,'Tillförd energi'!$B$1:$AQ$1,0),FALSE)</f>
        <v>0</v>
      </c>
      <c r="G53" s="73">
        <f>VLOOKUP($B53,'Tillförd energi'!$B$2:$AS$506,MATCH(G$1,'Tillförd energi'!$B$1:$AQ$1,0),FALSE)</f>
        <v>0</v>
      </c>
      <c r="H53" s="73">
        <f>VLOOKUP($B53,'Tillförd energi'!$B$2:$AS$506,MATCH(H$1,'Tillförd energi'!$B$1:$AQ$1,0),FALSE)</f>
        <v>0</v>
      </c>
      <c r="I53" s="73">
        <f>VLOOKUP($B53,'Tillförd energi'!$B$2:$AS$506,MATCH(I$1,'Tillförd energi'!$B$1:$AQ$1,0),FALSE)</f>
        <v>0</v>
      </c>
      <c r="J53" s="73">
        <f>VLOOKUP($B53,'Tillförd energi'!$B$2:$AS$506,MATCH(J$1,'Tillförd energi'!$B$1:$AQ$1,0),FALSE)</f>
        <v>0</v>
      </c>
      <c r="K53" s="73">
        <f>VLOOKUP($B53,'Tillförd energi'!$B$2:$AS$506,MATCH(K$1,'Tillförd energi'!$B$1:$AQ$1,0),FALSE)</f>
        <v>0</v>
      </c>
      <c r="L53" s="73">
        <f>VLOOKUP($B53,'Tillförd energi'!$B$2:$AS$506,MATCH(L$1,'Tillförd energi'!$B$1:$AQ$1,0),FALSE)</f>
        <v>0</v>
      </c>
      <c r="M53" s="73">
        <f>VLOOKUP($B53,'Tillförd energi'!$B$2:$AS$506,MATCH(M$1,'Tillförd energi'!$B$1:$AQ$1,0),FALSE)</f>
        <v>0</v>
      </c>
      <c r="N53" s="73">
        <f>VLOOKUP($B53,'Tillförd energi'!$B$2:$AS$506,MATCH(N$1,'Tillförd energi'!$B$1:$AQ$1,0),FALSE)</f>
        <v>0</v>
      </c>
      <c r="O53" s="73">
        <f>VLOOKUP($B53,'Tillförd energi'!$B$2:$AS$506,MATCH(O$1,'Tillförd energi'!$B$1:$AQ$1,0),FALSE)</f>
        <v>0</v>
      </c>
      <c r="P53" s="73">
        <f>VLOOKUP($B53,'Tillförd energi'!$B$2:$AS$506,MATCH(P$1,'Tillförd energi'!$B$1:$AQ$1,0),FALSE)</f>
        <v>0</v>
      </c>
      <c r="Q53" s="73">
        <f>VLOOKUP($B53,'Tillförd energi'!$B$2:$AS$506,MATCH(Q$1,'Tillförd energi'!$B$1:$AQ$1,0),FALSE)</f>
        <v>3.18</v>
      </c>
      <c r="R53" s="73">
        <f>VLOOKUP($B53,'Tillförd energi'!$B$2:$AS$506,MATCH(R$1,'Tillförd energi'!$B$1:$AQ$1,0),FALSE)</f>
        <v>23.04</v>
      </c>
      <c r="S53" s="73">
        <f>VLOOKUP($B53,'Tillförd energi'!$B$2:$AS$506,MATCH(S$1,'Tillförd energi'!$B$1:$AQ$1,0),FALSE)</f>
        <v>0</v>
      </c>
      <c r="T53" s="73">
        <f>VLOOKUP($B53,'Tillförd energi'!$B$2:$AS$506,MATCH(T$1,'Tillförd energi'!$B$1:$AQ$1,0),FALSE)</f>
        <v>0</v>
      </c>
      <c r="U53" s="73">
        <f>VLOOKUP($B53,'Tillförd energi'!$B$2:$AS$506,MATCH(U$1,'Tillförd energi'!$B$1:$AQ$1,0),FALSE)</f>
        <v>0</v>
      </c>
      <c r="V53" s="73">
        <f>VLOOKUP($B53,'Tillförd energi'!$B$2:$AS$506,MATCH(V$1,'Tillförd energi'!$B$1:$AQ$1,0),FALSE)</f>
        <v>0</v>
      </c>
      <c r="W53" s="73">
        <f>VLOOKUP($B53,'Tillförd energi'!$B$2:$AS$506,MATCH(W$1,'Tillförd energi'!$B$1:$AQ$1,0),FALSE)</f>
        <v>0</v>
      </c>
      <c r="X53" s="73">
        <f>VLOOKUP($B53,'Tillförd energi'!$B$2:$AS$506,MATCH(X$1,'Tillförd energi'!$B$1:$AQ$1,0),FALSE)</f>
        <v>0</v>
      </c>
      <c r="Y53" s="73">
        <f>VLOOKUP($B53,'Tillförd energi'!$B$2:$AS$506,MATCH(Y$1,'Tillförd energi'!$B$1:$AQ$1,0),FALSE)</f>
        <v>0</v>
      </c>
      <c r="Z53" s="73">
        <f>VLOOKUP($B53,'Tillförd energi'!$B$2:$AS$506,MATCH(Z$1,'Tillförd energi'!$B$1:$AQ$1,0),FALSE)</f>
        <v>0</v>
      </c>
      <c r="AA53" s="73">
        <f>VLOOKUP($B53,'Tillförd energi'!$B$2:$AS$506,MATCH(AA$1,'Tillförd energi'!$B$1:$AQ$1,0),FALSE)</f>
        <v>0</v>
      </c>
      <c r="AB53" s="73">
        <f>VLOOKUP($B53,'Tillförd energi'!$B$2:$AS$506,MATCH(AB$1,'Tillförd energi'!$B$1:$AQ$1,0),FALSE)</f>
        <v>0</v>
      </c>
      <c r="AC53" s="73">
        <f>VLOOKUP($B53,'Tillförd energi'!$B$2:$AS$506,MATCH(AC$1,'Tillförd energi'!$B$1:$AQ$1,0),FALSE)</f>
        <v>0</v>
      </c>
      <c r="AD53" s="73">
        <f>VLOOKUP($B53,'Tillförd energi'!$B$2:$AS$506,MATCH(AD$1,'Tillförd energi'!$B$1:$AQ$1,0),FALSE)</f>
        <v>0</v>
      </c>
      <c r="AF53" s="73">
        <f>VLOOKUP($B53,'Tillförd energi'!$B$2:$AS$506,MATCH(AF$1,'Tillförd energi'!$B$1:$AQ$1,0),FALSE)</f>
        <v>0.35</v>
      </c>
      <c r="AH53" s="73">
        <f>IFERROR(VLOOKUP(B53,Miljö!$B$1:$S$476,9,FALSE)/1,0)</f>
        <v>0</v>
      </c>
      <c r="AJ53" s="81">
        <f>IFERROR(VLOOKUP($B53,Miljö!$B$1:$S$500,MATCH("hjälpel exklusive kraftvärme (GWh)",Miljö!$B$1:$V$1,0),FALSE)/1,"")</f>
        <v>0.35</v>
      </c>
      <c r="AK53" s="81">
        <f t="shared" si="0"/>
        <v>0.35</v>
      </c>
      <c r="AL53" s="81">
        <f>VLOOKUP($B53,'Slutlig allokering'!$B$2:$AL$462,MATCH("Hjälpel kraftvärme",'Slutlig allokering'!$B$2:$AL$2,0),FALSE)</f>
        <v>0</v>
      </c>
      <c r="AN53" s="73">
        <f t="shared" si="1"/>
        <v>27.84</v>
      </c>
      <c r="AO53" s="73">
        <f t="shared" si="2"/>
        <v>27.84</v>
      </c>
      <c r="AP53" s="73">
        <f>IF(ISERROR(1/VLOOKUP($B53,Leveranser!$B$1:$S$500,MATCH("såld värme (gwh)",Leveranser!$B$1:$S$1,0),FALSE)),"",VLOOKUP($B53,Leveranser!$B$1:$S$500,MATCH("såld värme (gwh)",Leveranser!$B$1:$S$1,0),FALSE))</f>
        <v>19.709</v>
      </c>
      <c r="AQ53" s="73">
        <f>VLOOKUP($B53,Leveranser!$B$1:$Y$500,MATCH("Totalt såld fjärrvärme till andra fjärrvärmeföretag",Leveranser!$B$1:$AA$1,0),FALSE)</f>
        <v>0</v>
      </c>
      <c r="AR53" s="73">
        <f>IF(ISERROR(1/VLOOKUP($B53,Miljö!$B$1:$S$500,MATCH("Såld mängd produktionsspecifik fjärrvärme (GWh)",Miljö!$B$1:$R$1,0),FALSE)),0,VLOOKUP($B53,Miljö!$B$1:$S$500,MATCH("Såld mängd produktionsspecifik fjärrvärme (GWh)",Miljö!$B$1:$R$1,0),FALSE))</f>
        <v>0</v>
      </c>
      <c r="AS53" s="82">
        <f t="shared" si="7"/>
        <v>0.70793821839080462</v>
      </c>
      <c r="AU53" s="73" t="str">
        <f>VLOOKUP($B53,'Miljövärden urval för publ'!$B$2:$I$486,7,FALSE)</f>
        <v>Ja</v>
      </c>
      <c r="AV53" s="73" t="str">
        <f>VLOOKUP($B53,'Miljövärden urval för publ'!$B$2:$I$486,6,FALSE)</f>
        <v>Nej</v>
      </c>
      <c r="AZ53" s="73">
        <f t="shared" si="3"/>
        <v>0.35</v>
      </c>
      <c r="BA53" s="73">
        <f t="shared" si="8"/>
        <v>0</v>
      </c>
      <c r="BB53" s="73">
        <f t="shared" si="4"/>
        <v>0</v>
      </c>
      <c r="BC53" s="73">
        <f t="shared" si="5"/>
        <v>26.22</v>
      </c>
      <c r="BE53" s="73">
        <f t="shared" si="9"/>
        <v>0</v>
      </c>
      <c r="BF53" s="73">
        <f t="shared" si="10"/>
        <v>0</v>
      </c>
      <c r="BH53" s="73">
        <f t="shared" si="6"/>
        <v>26.22</v>
      </c>
    </row>
    <row r="54" spans="1:60" ht="15" x14ac:dyDescent="0.25">
      <c r="A54" t="s">
        <v>60</v>
      </c>
      <c r="B54" t="s">
        <v>61</v>
      </c>
      <c r="C54" s="73">
        <f>VLOOKUP($B54,'Tillförd energi'!$B$2:$AS$506,MATCH(C$1,'Tillförd energi'!$B$1:$AQ$1,0),FALSE)</f>
        <v>0</v>
      </c>
      <c r="D54" s="73">
        <f>VLOOKUP($B54,'Tillförd energi'!$B$2:$AS$506,MATCH(D$1,'Tillförd energi'!$B$1:$AQ$1,0),FALSE)</f>
        <v>21.6294</v>
      </c>
      <c r="E54" s="73">
        <f>VLOOKUP($B54,'Tillförd energi'!$B$2:$AS$506,MATCH(E$1,'Tillförd energi'!$B$1:$AQ$1,0),FALSE)</f>
        <v>0</v>
      </c>
      <c r="F54" s="73">
        <f>VLOOKUP($B54,'Tillförd energi'!$B$2:$AS$506,MATCH(F$1,'Tillförd energi'!$B$1:$AQ$1,0),FALSE)</f>
        <v>0</v>
      </c>
      <c r="G54" s="73">
        <f>VLOOKUP($B54,'Tillförd energi'!$B$2:$AS$506,MATCH(G$1,'Tillförd energi'!$B$1:$AQ$1,0),FALSE)</f>
        <v>0</v>
      </c>
      <c r="H54" s="73">
        <f>VLOOKUP($B54,'Tillförd energi'!$B$2:$AS$506,MATCH(H$1,'Tillförd energi'!$B$1:$AQ$1,0),FALSE)</f>
        <v>0</v>
      </c>
      <c r="I54" s="73">
        <f>VLOOKUP($B54,'Tillförd energi'!$B$2:$AS$506,MATCH(I$1,'Tillförd energi'!$B$1:$AQ$1,0),FALSE)</f>
        <v>0</v>
      </c>
      <c r="J54" s="73">
        <f>VLOOKUP($B54,'Tillförd energi'!$B$2:$AS$506,MATCH(J$1,'Tillförd energi'!$B$1:$AQ$1,0),FALSE)</f>
        <v>0</v>
      </c>
      <c r="K54" s="73">
        <f>VLOOKUP($B54,'Tillförd energi'!$B$2:$AS$506,MATCH(K$1,'Tillförd energi'!$B$1:$AQ$1,0),FALSE)</f>
        <v>0</v>
      </c>
      <c r="L54" s="73">
        <f>VLOOKUP($B54,'Tillförd energi'!$B$2:$AS$506,MATCH(L$1,'Tillförd energi'!$B$1:$AQ$1,0),FALSE)</f>
        <v>0</v>
      </c>
      <c r="M54" s="73">
        <f>VLOOKUP($B54,'Tillförd energi'!$B$2:$AS$506,MATCH(M$1,'Tillförd energi'!$B$1:$AQ$1,0),FALSE)</f>
        <v>0</v>
      </c>
      <c r="N54" s="73">
        <f>VLOOKUP($B54,'Tillförd energi'!$B$2:$AS$506,MATCH(N$1,'Tillförd energi'!$B$1:$AQ$1,0),FALSE)</f>
        <v>0</v>
      </c>
      <c r="O54" s="73">
        <f>VLOOKUP($B54,'Tillförd energi'!$B$2:$AS$506,MATCH(O$1,'Tillförd energi'!$B$1:$AQ$1,0),FALSE)</f>
        <v>0</v>
      </c>
      <c r="P54" s="73">
        <f>VLOOKUP($B54,'Tillförd energi'!$B$2:$AS$506,MATCH(P$1,'Tillförd energi'!$B$1:$AQ$1,0),FALSE)</f>
        <v>0</v>
      </c>
      <c r="Q54" s="73">
        <f>VLOOKUP($B54,'Tillförd energi'!$B$2:$AS$506,MATCH(Q$1,'Tillförd energi'!$B$1:$AQ$1,0),FALSE)</f>
        <v>2</v>
      </c>
      <c r="R54" s="73">
        <f>VLOOKUP($B54,'Tillförd energi'!$B$2:$AS$506,MATCH(R$1,'Tillförd energi'!$B$1:$AQ$1,0),FALSE)</f>
        <v>0</v>
      </c>
      <c r="S54" s="73">
        <f>VLOOKUP($B54,'Tillförd energi'!$B$2:$AS$506,MATCH(S$1,'Tillförd energi'!$B$1:$AQ$1,0),FALSE)</f>
        <v>0</v>
      </c>
      <c r="T54" s="73">
        <f>VLOOKUP($B54,'Tillförd energi'!$B$2:$AS$506,MATCH(T$1,'Tillförd energi'!$B$1:$AQ$1,0),FALSE)</f>
        <v>0</v>
      </c>
      <c r="U54" s="73">
        <f>VLOOKUP($B54,'Tillförd energi'!$B$2:$AS$506,MATCH(U$1,'Tillförd energi'!$B$1:$AQ$1,0),FALSE)</f>
        <v>0</v>
      </c>
      <c r="V54" s="73">
        <f>VLOOKUP($B54,'Tillförd energi'!$B$2:$AS$506,MATCH(V$1,'Tillförd energi'!$B$1:$AQ$1,0),FALSE)</f>
        <v>3.2</v>
      </c>
      <c r="W54" s="73">
        <f>VLOOKUP($B54,'Tillförd energi'!$B$2:$AS$506,MATCH(W$1,'Tillförd energi'!$B$1:$AQ$1,0),FALSE)</f>
        <v>0</v>
      </c>
      <c r="X54" s="73">
        <f>VLOOKUP($B54,'Tillförd energi'!$B$2:$AS$506,MATCH(X$1,'Tillförd energi'!$B$1:$AQ$1,0),FALSE)</f>
        <v>0</v>
      </c>
      <c r="Y54" s="73">
        <f>VLOOKUP($B54,'Tillförd energi'!$B$2:$AS$506,MATCH(Y$1,'Tillförd energi'!$B$1:$AQ$1,0),FALSE)</f>
        <v>0</v>
      </c>
      <c r="Z54" s="73">
        <f>VLOOKUP($B54,'Tillförd energi'!$B$2:$AS$506,MATCH(Z$1,'Tillförd energi'!$B$1:$AQ$1,0),FALSE)</f>
        <v>0</v>
      </c>
      <c r="AA54" s="73">
        <f>VLOOKUP($B54,'Tillförd energi'!$B$2:$AS$506,MATCH(AA$1,'Tillförd energi'!$B$1:$AQ$1,0),FALSE)</f>
        <v>0</v>
      </c>
      <c r="AB54" s="73">
        <f>VLOOKUP($B54,'Tillförd energi'!$B$2:$AS$506,MATCH(AB$1,'Tillförd energi'!$B$1:$AQ$1,0),FALSE)</f>
        <v>0</v>
      </c>
      <c r="AC54" s="73">
        <f>VLOOKUP($B54,'Tillförd energi'!$B$2:$AS$506,MATCH(AC$1,'Tillförd energi'!$B$1:$AQ$1,0),FALSE)</f>
        <v>26.8</v>
      </c>
      <c r="AD54" s="73">
        <f>VLOOKUP($B54,'Tillförd energi'!$B$2:$AS$506,MATCH(AD$1,'Tillförd energi'!$B$1:$AQ$1,0),FALSE)</f>
        <v>0</v>
      </c>
      <c r="AF54" s="73">
        <f>VLOOKUP($B54,'Tillförd energi'!$B$2:$AS$506,MATCH(AF$1,'Tillförd energi'!$B$1:$AQ$1,0),FALSE)</f>
        <v>0.2</v>
      </c>
      <c r="AH54" s="73">
        <f>IFERROR(VLOOKUP(B54,Miljö!$B$1:$S$476,9,FALSE)/1,0)</f>
        <v>0</v>
      </c>
      <c r="AJ54" s="81">
        <f>IFERROR(VLOOKUP($B54,Miljö!$B$1:$S$500,MATCH("hjälpel exklusive kraftvärme (GWh)",Miljö!$B$1:$V$1,0),FALSE)/1,"")</f>
        <v>0.2</v>
      </c>
      <c r="AK54" s="81">
        <f t="shared" si="0"/>
        <v>0.2</v>
      </c>
      <c r="AL54" s="81">
        <f>VLOOKUP($B54,'Slutlig allokering'!$B$2:$AL$462,MATCH("Hjälpel kraftvärme",'Slutlig allokering'!$B$2:$AL$2,0),FALSE)</f>
        <v>0</v>
      </c>
      <c r="AN54" s="73">
        <f t="shared" si="1"/>
        <v>53.829400000000007</v>
      </c>
      <c r="AO54" s="73">
        <f t="shared" si="2"/>
        <v>53.829400000000007</v>
      </c>
      <c r="AP54" s="73">
        <f>IF(ISERROR(1/VLOOKUP($B54,Leveranser!$B$1:$S$500,MATCH("såld värme (gwh)",Leveranser!$B$1:$S$1,0),FALSE)),"",VLOOKUP($B54,Leveranser!$B$1:$S$500,MATCH("såld värme (gwh)",Leveranser!$B$1:$S$1,0),FALSE))</f>
        <v>39.9</v>
      </c>
      <c r="AQ54" s="73">
        <f>VLOOKUP($B54,Leveranser!$B$1:$Y$500,MATCH("Totalt såld fjärrvärme till andra fjärrvärmeföretag",Leveranser!$B$1:$AA$1,0),FALSE)</f>
        <v>0</v>
      </c>
      <c r="AR54" s="73">
        <f>IF(ISERROR(1/VLOOKUP($B54,Miljö!$B$1:$S$500,MATCH("Såld mängd produktionsspecifik fjärrvärme (GWh)",Miljö!$B$1:$R$1,0),FALSE)),0,VLOOKUP($B54,Miljö!$B$1:$S$500,MATCH("Såld mängd produktionsspecifik fjärrvärme (GWh)",Miljö!$B$1:$R$1,0),FALSE))</f>
        <v>0</v>
      </c>
      <c r="AS54" s="82">
        <f t="shared" si="7"/>
        <v>0.74123062861558908</v>
      </c>
      <c r="AU54" s="73" t="str">
        <f>VLOOKUP($B54,'Miljövärden urval för publ'!$B$2:$I$486,7,FALSE)</f>
        <v>Ja</v>
      </c>
      <c r="AV54" s="73" t="str">
        <f>VLOOKUP($B54,'Miljövärden urval för publ'!$B$2:$I$486,6,FALSE)</f>
        <v>Nej</v>
      </c>
      <c r="AZ54" s="73">
        <f t="shared" si="3"/>
        <v>0.2</v>
      </c>
      <c r="BA54" s="73">
        <f t="shared" si="8"/>
        <v>0</v>
      </c>
      <c r="BB54" s="73">
        <f t="shared" si="4"/>
        <v>0</v>
      </c>
      <c r="BC54" s="73">
        <f t="shared" si="5"/>
        <v>2</v>
      </c>
      <c r="BE54" s="73">
        <f t="shared" si="9"/>
        <v>0</v>
      </c>
      <c r="BF54" s="73">
        <f t="shared" si="10"/>
        <v>0</v>
      </c>
      <c r="BH54" s="73">
        <f t="shared" si="6"/>
        <v>5.2</v>
      </c>
    </row>
    <row r="55" spans="1:60" ht="15" x14ac:dyDescent="0.25">
      <c r="A55" t="s">
        <v>62</v>
      </c>
      <c r="B55" t="s">
        <v>63</v>
      </c>
      <c r="C55" s="73">
        <f>VLOOKUP($B55,'Tillförd energi'!$B$2:$AS$506,MATCH(C$1,'Tillförd energi'!$B$1:$AQ$1,0),FALSE)</f>
        <v>0</v>
      </c>
      <c r="D55" s="73">
        <f>VLOOKUP($B55,'Tillförd energi'!$B$2:$AS$506,MATCH(D$1,'Tillförd energi'!$B$1:$AQ$1,0),FALSE)</f>
        <v>0</v>
      </c>
      <c r="E55" s="73">
        <f>VLOOKUP($B55,'Tillförd energi'!$B$2:$AS$506,MATCH(E$1,'Tillförd energi'!$B$1:$AQ$1,0),FALSE)</f>
        <v>0</v>
      </c>
      <c r="F55" s="73">
        <f>VLOOKUP($B55,'Tillförd energi'!$B$2:$AS$506,MATCH(F$1,'Tillförd energi'!$B$1:$AQ$1,0),FALSE)</f>
        <v>0</v>
      </c>
      <c r="G55" s="73">
        <f>VLOOKUP($B55,'Tillförd energi'!$B$2:$AS$506,MATCH(G$1,'Tillförd energi'!$B$1:$AQ$1,0),FALSE)</f>
        <v>0</v>
      </c>
      <c r="H55" s="73">
        <f>VLOOKUP($B55,'Tillförd energi'!$B$2:$AS$506,MATCH(H$1,'Tillförd energi'!$B$1:$AQ$1,0),FALSE)</f>
        <v>0</v>
      </c>
      <c r="I55" s="73">
        <f>VLOOKUP($B55,'Tillförd energi'!$B$2:$AS$506,MATCH(I$1,'Tillförd energi'!$B$1:$AQ$1,0),FALSE)</f>
        <v>0</v>
      </c>
      <c r="J55" s="73">
        <f>VLOOKUP($B55,'Tillförd energi'!$B$2:$AS$506,MATCH(J$1,'Tillförd energi'!$B$1:$AQ$1,0),FALSE)</f>
        <v>0</v>
      </c>
      <c r="K55" s="73">
        <f>VLOOKUP($B55,'Tillförd energi'!$B$2:$AS$506,MATCH(K$1,'Tillförd energi'!$B$1:$AQ$1,0),FALSE)</f>
        <v>0</v>
      </c>
      <c r="L55" s="73">
        <f>VLOOKUP($B55,'Tillförd energi'!$B$2:$AS$506,MATCH(L$1,'Tillförd energi'!$B$1:$AQ$1,0),FALSE)</f>
        <v>0</v>
      </c>
      <c r="M55" s="73">
        <f>VLOOKUP($B55,'Tillförd energi'!$B$2:$AS$506,MATCH(M$1,'Tillförd energi'!$B$1:$AQ$1,0),FALSE)</f>
        <v>0</v>
      </c>
      <c r="N55" s="73">
        <f>VLOOKUP($B55,'Tillförd energi'!$B$2:$AS$506,MATCH(N$1,'Tillförd energi'!$B$1:$AQ$1,0),FALSE)</f>
        <v>0</v>
      </c>
      <c r="O55" s="73">
        <f>VLOOKUP($B55,'Tillförd energi'!$B$2:$AS$506,MATCH(O$1,'Tillförd energi'!$B$1:$AQ$1,0),FALSE)</f>
        <v>0</v>
      </c>
      <c r="P55" s="73">
        <f>VLOOKUP($B55,'Tillförd energi'!$B$2:$AS$506,MATCH(P$1,'Tillförd energi'!$B$1:$AQ$1,0),FALSE)</f>
        <v>0</v>
      </c>
      <c r="Q55" s="73">
        <f>VLOOKUP($B55,'Tillförd energi'!$B$2:$AS$506,MATCH(Q$1,'Tillförd energi'!$B$1:$AQ$1,0),FALSE)</f>
        <v>0</v>
      </c>
      <c r="R55" s="73">
        <f>VLOOKUP($B55,'Tillförd energi'!$B$2:$AS$506,MATCH(R$1,'Tillförd energi'!$B$1:$AQ$1,0),FALSE)</f>
        <v>0</v>
      </c>
      <c r="S55" s="73">
        <f>VLOOKUP($B55,'Tillförd energi'!$B$2:$AS$506,MATCH(S$1,'Tillförd energi'!$B$1:$AQ$1,0),FALSE)</f>
        <v>0</v>
      </c>
      <c r="T55" s="73">
        <f>VLOOKUP($B55,'Tillförd energi'!$B$2:$AS$506,MATCH(T$1,'Tillförd energi'!$B$1:$AQ$1,0),FALSE)</f>
        <v>0</v>
      </c>
      <c r="U55" s="73">
        <f>VLOOKUP($B55,'Tillförd energi'!$B$2:$AS$506,MATCH(U$1,'Tillförd energi'!$B$1:$AQ$1,0),FALSE)</f>
        <v>0</v>
      </c>
      <c r="V55" s="73">
        <f>VLOOKUP($B55,'Tillförd energi'!$B$2:$AS$506,MATCH(V$1,'Tillförd energi'!$B$1:$AQ$1,0),FALSE)</f>
        <v>0</v>
      </c>
      <c r="W55" s="73">
        <f>VLOOKUP($B55,'Tillförd energi'!$B$2:$AS$506,MATCH(W$1,'Tillförd energi'!$B$1:$AQ$1,0),FALSE)</f>
        <v>0</v>
      </c>
      <c r="X55" s="73">
        <f>VLOOKUP($B55,'Tillförd energi'!$B$2:$AS$506,MATCH(X$1,'Tillförd energi'!$B$1:$AQ$1,0),FALSE)</f>
        <v>0</v>
      </c>
      <c r="Y55" s="73">
        <f>VLOOKUP($B55,'Tillförd energi'!$B$2:$AS$506,MATCH(Y$1,'Tillförd energi'!$B$1:$AQ$1,0),FALSE)</f>
        <v>0</v>
      </c>
      <c r="Z55" s="73">
        <f>VLOOKUP($B55,'Tillförd energi'!$B$2:$AS$506,MATCH(Z$1,'Tillförd energi'!$B$1:$AQ$1,0),FALSE)</f>
        <v>0</v>
      </c>
      <c r="AA55" s="73">
        <f>VLOOKUP($B55,'Tillförd energi'!$B$2:$AS$506,MATCH(AA$1,'Tillförd energi'!$B$1:$AQ$1,0),FALSE)</f>
        <v>0</v>
      </c>
      <c r="AB55" s="73">
        <f>VLOOKUP($B55,'Tillförd energi'!$B$2:$AS$506,MATCH(AB$1,'Tillförd energi'!$B$1:$AQ$1,0),FALSE)</f>
        <v>0</v>
      </c>
      <c r="AC55" s="73">
        <f>VLOOKUP($B55,'Tillförd energi'!$B$2:$AS$506,MATCH(AC$1,'Tillförd energi'!$B$1:$AQ$1,0),FALSE)</f>
        <v>0</v>
      </c>
      <c r="AD55" s="73">
        <f>VLOOKUP($B55,'Tillförd energi'!$B$2:$AS$506,MATCH(AD$1,'Tillförd energi'!$B$1:$AQ$1,0),FALSE)</f>
        <v>0</v>
      </c>
      <c r="AF55" s="73">
        <f>VLOOKUP($B55,'Tillförd energi'!$B$2:$AS$506,MATCH(AF$1,'Tillförd energi'!$B$1:$AQ$1,0),FALSE)</f>
        <v>0</v>
      </c>
      <c r="AH55" s="73">
        <f>IFERROR(VLOOKUP(B55,Miljö!$B$1:$S$476,9,FALSE)/1,0)</f>
        <v>0</v>
      </c>
      <c r="AJ55" s="81" t="str">
        <f>IFERROR(VLOOKUP($B55,Miljö!$B$1:$S$500,MATCH("hjälpel exklusive kraftvärme (GWh)",Miljö!$B$1:$V$1,0),FALSE)/1,"")</f>
        <v/>
      </c>
      <c r="AK55" s="81">
        <f t="shared" si="0"/>
        <v>0</v>
      </c>
      <c r="AL55" s="81">
        <f>VLOOKUP($B55,'Slutlig allokering'!$B$2:$AL$462,MATCH("Hjälpel kraftvärme",'Slutlig allokering'!$B$2:$AL$2,0),FALSE)</f>
        <v>0</v>
      </c>
      <c r="AN55" s="73">
        <f t="shared" si="1"/>
        <v>0</v>
      </c>
      <c r="AO55" s="73">
        <f t="shared" si="2"/>
        <v>0</v>
      </c>
      <c r="AP55" s="73" t="str">
        <f>IF(ISERROR(1/VLOOKUP($B55,Leveranser!$B$1:$S$500,MATCH("såld värme (gwh)",Leveranser!$B$1:$S$1,0),FALSE)),"",VLOOKUP($B55,Leveranser!$B$1:$S$500,MATCH("såld värme (gwh)",Leveranser!$B$1:$S$1,0),FALSE))</f>
        <v/>
      </c>
      <c r="AQ55" s="73">
        <f>VLOOKUP($B55,Leveranser!$B$1:$Y$500,MATCH("Totalt såld fjärrvärme till andra fjärrvärmeföretag",Leveranser!$B$1:$AA$1,0),FALSE)</f>
        <v>0</v>
      </c>
      <c r="AR55" s="73">
        <f>IF(ISERROR(1/VLOOKUP($B55,Miljö!$B$1:$S$500,MATCH("Såld mängd produktionsspecifik fjärrvärme (GWh)",Miljö!$B$1:$R$1,0),FALSE)),0,VLOOKUP($B55,Miljö!$B$1:$S$500,MATCH("Såld mängd produktionsspecifik fjärrvärme (GWh)",Miljö!$B$1:$R$1,0),FALSE))</f>
        <v>0</v>
      </c>
      <c r="AS55" s="82" t="str">
        <f t="shared" si="7"/>
        <v/>
      </c>
      <c r="AU55" s="73" t="str">
        <f>VLOOKUP($B55,'Miljövärden urval för publ'!$B$2:$I$486,7,FALSE)</f>
        <v>Nej</v>
      </c>
      <c r="AV55" s="73" t="str">
        <f>VLOOKUP($B55,'Miljövärden urval för publ'!$B$2:$I$486,6,FALSE)</f>
        <v>Nej</v>
      </c>
      <c r="AZ55" s="73">
        <f t="shared" si="3"/>
        <v>0</v>
      </c>
      <c r="BA55" s="73">
        <f t="shared" si="8"/>
        <v>0</v>
      </c>
      <c r="BB55" s="73">
        <f t="shared" si="4"/>
        <v>0</v>
      </c>
      <c r="BC55" s="73">
        <f t="shared" si="5"/>
        <v>0</v>
      </c>
      <c r="BE55" s="73">
        <f t="shared" si="9"/>
        <v>0</v>
      </c>
      <c r="BF55" s="73">
        <f t="shared" si="10"/>
        <v>0</v>
      </c>
      <c r="BH55" s="73">
        <f t="shared" si="6"/>
        <v>0</v>
      </c>
    </row>
    <row r="56" spans="1:60" ht="15" x14ac:dyDescent="0.25">
      <c r="A56" t="s">
        <v>62</v>
      </c>
      <c r="B56" t="s">
        <v>64</v>
      </c>
      <c r="C56" s="73">
        <f>VLOOKUP($B56,'Tillförd energi'!$B$2:$AS$506,MATCH(C$1,'Tillförd energi'!$B$1:$AQ$1,0),FALSE)</f>
        <v>0</v>
      </c>
      <c r="D56" s="73">
        <f>VLOOKUP($B56,'Tillförd energi'!$B$2:$AS$506,MATCH(D$1,'Tillförd energi'!$B$1:$AQ$1,0),FALSE)</f>
        <v>0</v>
      </c>
      <c r="E56" s="73">
        <f>VLOOKUP($B56,'Tillförd energi'!$B$2:$AS$506,MATCH(E$1,'Tillförd energi'!$B$1:$AQ$1,0),FALSE)</f>
        <v>0</v>
      </c>
      <c r="F56" s="73">
        <f>VLOOKUP($B56,'Tillförd energi'!$B$2:$AS$506,MATCH(F$1,'Tillförd energi'!$B$1:$AQ$1,0),FALSE)</f>
        <v>0</v>
      </c>
      <c r="G56" s="73">
        <f>VLOOKUP($B56,'Tillförd energi'!$B$2:$AS$506,MATCH(G$1,'Tillförd energi'!$B$1:$AQ$1,0),FALSE)</f>
        <v>0</v>
      </c>
      <c r="H56" s="73">
        <f>VLOOKUP($B56,'Tillförd energi'!$B$2:$AS$506,MATCH(H$1,'Tillförd energi'!$B$1:$AQ$1,0),FALSE)</f>
        <v>0</v>
      </c>
      <c r="I56" s="73">
        <f>VLOOKUP($B56,'Tillförd energi'!$B$2:$AS$506,MATCH(I$1,'Tillförd energi'!$B$1:$AQ$1,0),FALSE)</f>
        <v>0</v>
      </c>
      <c r="J56" s="73">
        <f>VLOOKUP($B56,'Tillförd energi'!$B$2:$AS$506,MATCH(J$1,'Tillförd energi'!$B$1:$AQ$1,0),FALSE)</f>
        <v>0</v>
      </c>
      <c r="K56" s="73">
        <f>VLOOKUP($B56,'Tillförd energi'!$B$2:$AS$506,MATCH(K$1,'Tillförd energi'!$B$1:$AQ$1,0),FALSE)</f>
        <v>0</v>
      </c>
      <c r="L56" s="73">
        <f>VLOOKUP($B56,'Tillförd energi'!$B$2:$AS$506,MATCH(L$1,'Tillförd energi'!$B$1:$AQ$1,0),FALSE)</f>
        <v>0</v>
      </c>
      <c r="M56" s="73">
        <f>VLOOKUP($B56,'Tillförd energi'!$B$2:$AS$506,MATCH(M$1,'Tillförd energi'!$B$1:$AQ$1,0),FALSE)</f>
        <v>0</v>
      </c>
      <c r="N56" s="73">
        <f>VLOOKUP($B56,'Tillförd energi'!$B$2:$AS$506,MATCH(N$1,'Tillförd energi'!$B$1:$AQ$1,0),FALSE)</f>
        <v>0</v>
      </c>
      <c r="O56" s="73">
        <f>VLOOKUP($B56,'Tillförd energi'!$B$2:$AS$506,MATCH(O$1,'Tillförd energi'!$B$1:$AQ$1,0),FALSE)</f>
        <v>0</v>
      </c>
      <c r="P56" s="73">
        <f>VLOOKUP($B56,'Tillförd energi'!$B$2:$AS$506,MATCH(P$1,'Tillförd energi'!$B$1:$AQ$1,0),FALSE)</f>
        <v>0</v>
      </c>
      <c r="Q56" s="73">
        <f>VLOOKUP($B56,'Tillförd energi'!$B$2:$AS$506,MATCH(Q$1,'Tillförd energi'!$B$1:$AQ$1,0),FALSE)</f>
        <v>0</v>
      </c>
      <c r="R56" s="73">
        <f>VLOOKUP($B56,'Tillförd energi'!$B$2:$AS$506,MATCH(R$1,'Tillförd energi'!$B$1:$AQ$1,0),FALSE)</f>
        <v>0</v>
      </c>
      <c r="S56" s="73">
        <f>VLOOKUP($B56,'Tillförd energi'!$B$2:$AS$506,MATCH(S$1,'Tillförd energi'!$B$1:$AQ$1,0),FALSE)</f>
        <v>0</v>
      </c>
      <c r="T56" s="73">
        <f>VLOOKUP($B56,'Tillförd energi'!$B$2:$AS$506,MATCH(T$1,'Tillförd energi'!$B$1:$AQ$1,0),FALSE)</f>
        <v>0</v>
      </c>
      <c r="U56" s="73">
        <f>VLOOKUP($B56,'Tillförd energi'!$B$2:$AS$506,MATCH(U$1,'Tillförd energi'!$B$1:$AQ$1,0),FALSE)</f>
        <v>0</v>
      </c>
      <c r="V56" s="73">
        <f>VLOOKUP($B56,'Tillförd energi'!$B$2:$AS$506,MATCH(V$1,'Tillförd energi'!$B$1:$AQ$1,0),FALSE)</f>
        <v>0</v>
      </c>
      <c r="W56" s="73">
        <f>VLOOKUP($B56,'Tillförd energi'!$B$2:$AS$506,MATCH(W$1,'Tillförd energi'!$B$1:$AQ$1,0),FALSE)</f>
        <v>0</v>
      </c>
      <c r="X56" s="73">
        <f>VLOOKUP($B56,'Tillförd energi'!$B$2:$AS$506,MATCH(X$1,'Tillförd energi'!$B$1:$AQ$1,0),FALSE)</f>
        <v>0</v>
      </c>
      <c r="Y56" s="73">
        <f>VLOOKUP($B56,'Tillförd energi'!$B$2:$AS$506,MATCH(Y$1,'Tillförd energi'!$B$1:$AQ$1,0),FALSE)</f>
        <v>0</v>
      </c>
      <c r="Z56" s="73">
        <f>VLOOKUP($B56,'Tillförd energi'!$B$2:$AS$506,MATCH(Z$1,'Tillförd energi'!$B$1:$AQ$1,0),FALSE)</f>
        <v>0</v>
      </c>
      <c r="AA56" s="73">
        <f>VLOOKUP($B56,'Tillförd energi'!$B$2:$AS$506,MATCH(AA$1,'Tillförd energi'!$B$1:$AQ$1,0),FALSE)</f>
        <v>0</v>
      </c>
      <c r="AB56" s="73">
        <f>VLOOKUP($B56,'Tillförd energi'!$B$2:$AS$506,MATCH(AB$1,'Tillförd energi'!$B$1:$AQ$1,0),FALSE)</f>
        <v>0</v>
      </c>
      <c r="AC56" s="73">
        <f>VLOOKUP($B56,'Tillförd energi'!$B$2:$AS$506,MATCH(AC$1,'Tillförd energi'!$B$1:$AQ$1,0),FALSE)</f>
        <v>0</v>
      </c>
      <c r="AD56" s="73">
        <f>VLOOKUP($B56,'Tillförd energi'!$B$2:$AS$506,MATCH(AD$1,'Tillförd energi'!$B$1:$AQ$1,0),FALSE)</f>
        <v>0</v>
      </c>
      <c r="AF56" s="73">
        <f>VLOOKUP($B56,'Tillförd energi'!$B$2:$AS$506,MATCH(AF$1,'Tillförd energi'!$B$1:$AQ$1,0),FALSE)</f>
        <v>0</v>
      </c>
      <c r="AH56" s="73">
        <f>IFERROR(VLOOKUP(B56,Miljö!$B$1:$S$476,9,FALSE)/1,0)</f>
        <v>0</v>
      </c>
      <c r="AJ56" s="81" t="str">
        <f>IFERROR(VLOOKUP($B56,Miljö!$B$1:$S$500,MATCH("hjälpel exklusive kraftvärme (GWh)",Miljö!$B$1:$V$1,0),FALSE)/1,"")</f>
        <v/>
      </c>
      <c r="AK56" s="81">
        <f t="shared" si="0"/>
        <v>0</v>
      </c>
      <c r="AL56" s="81">
        <f>VLOOKUP($B56,'Slutlig allokering'!$B$2:$AL$462,MATCH("Hjälpel kraftvärme",'Slutlig allokering'!$B$2:$AL$2,0),FALSE)</f>
        <v>0</v>
      </c>
      <c r="AN56" s="73">
        <f t="shared" si="1"/>
        <v>0</v>
      </c>
      <c r="AO56" s="73">
        <f t="shared" si="2"/>
        <v>0</v>
      </c>
      <c r="AP56" s="73" t="str">
        <f>IF(ISERROR(1/VLOOKUP($B56,Leveranser!$B$1:$S$500,MATCH("såld värme (gwh)",Leveranser!$B$1:$S$1,0),FALSE)),"",VLOOKUP($B56,Leveranser!$B$1:$S$500,MATCH("såld värme (gwh)",Leveranser!$B$1:$S$1,0),FALSE))</f>
        <v/>
      </c>
      <c r="AQ56" s="73">
        <f>VLOOKUP($B56,Leveranser!$B$1:$Y$500,MATCH("Totalt såld fjärrvärme till andra fjärrvärmeföretag",Leveranser!$B$1:$AA$1,0),FALSE)</f>
        <v>0</v>
      </c>
      <c r="AR56" s="73">
        <f>IF(ISERROR(1/VLOOKUP($B56,Miljö!$B$1:$S$500,MATCH("Såld mängd produktionsspecifik fjärrvärme (GWh)",Miljö!$B$1:$R$1,0),FALSE)),0,VLOOKUP($B56,Miljö!$B$1:$S$500,MATCH("Såld mängd produktionsspecifik fjärrvärme (GWh)",Miljö!$B$1:$R$1,0),FALSE))</f>
        <v>0</v>
      </c>
      <c r="AS56" s="82" t="str">
        <f t="shared" si="7"/>
        <v/>
      </c>
      <c r="AU56" s="73" t="str">
        <f>VLOOKUP($B56,'Miljövärden urval för publ'!$B$2:$I$486,7,FALSE)</f>
        <v>Nej</v>
      </c>
      <c r="AV56" s="73" t="str">
        <f>VLOOKUP($B56,'Miljövärden urval för publ'!$B$2:$I$486,6,FALSE)</f>
        <v>Nej</v>
      </c>
      <c r="AZ56" s="73">
        <f t="shared" si="3"/>
        <v>0</v>
      </c>
      <c r="BA56" s="73">
        <f t="shared" si="8"/>
        <v>0</v>
      </c>
      <c r="BB56" s="73">
        <f t="shared" si="4"/>
        <v>0</v>
      </c>
      <c r="BC56" s="73">
        <f t="shared" si="5"/>
        <v>0</v>
      </c>
      <c r="BE56" s="73">
        <f t="shared" si="9"/>
        <v>0</v>
      </c>
      <c r="BF56" s="73">
        <f t="shared" si="10"/>
        <v>0</v>
      </c>
      <c r="BH56" s="73">
        <f t="shared" si="6"/>
        <v>0</v>
      </c>
    </row>
    <row r="57" spans="1:60" ht="15" x14ac:dyDescent="0.25">
      <c r="A57" t="s">
        <v>65</v>
      </c>
      <c r="B57" t="s">
        <v>66</v>
      </c>
      <c r="C57" s="73">
        <f>VLOOKUP($B57,'Tillförd energi'!$B$2:$AS$506,MATCH(C$1,'Tillförd energi'!$B$1:$AQ$1,0),FALSE)</f>
        <v>0</v>
      </c>
      <c r="D57" s="73">
        <f>VLOOKUP($B57,'Tillförd energi'!$B$2:$AS$506,MATCH(D$1,'Tillförd energi'!$B$1:$AQ$1,0),FALSE)</f>
        <v>0</v>
      </c>
      <c r="E57" s="73">
        <f>VLOOKUP($B57,'Tillförd energi'!$B$2:$AS$506,MATCH(E$1,'Tillförd energi'!$B$1:$AQ$1,0),FALSE)</f>
        <v>0</v>
      </c>
      <c r="F57" s="73">
        <f>VLOOKUP($B57,'Tillförd energi'!$B$2:$AS$506,MATCH(F$1,'Tillförd energi'!$B$1:$AQ$1,0),FALSE)</f>
        <v>0</v>
      </c>
      <c r="G57" s="73">
        <f>VLOOKUP($B57,'Tillförd energi'!$B$2:$AS$506,MATCH(G$1,'Tillförd energi'!$B$1:$AQ$1,0),FALSE)</f>
        <v>0</v>
      </c>
      <c r="H57" s="73">
        <f>VLOOKUP($B57,'Tillförd energi'!$B$2:$AS$506,MATCH(H$1,'Tillförd energi'!$B$1:$AQ$1,0),FALSE)</f>
        <v>0</v>
      </c>
      <c r="I57" s="73">
        <f>VLOOKUP($B57,'Tillförd energi'!$B$2:$AS$506,MATCH(I$1,'Tillförd energi'!$B$1:$AQ$1,0),FALSE)</f>
        <v>0</v>
      </c>
      <c r="J57" s="73">
        <f>VLOOKUP($B57,'Tillförd energi'!$B$2:$AS$506,MATCH(J$1,'Tillförd energi'!$B$1:$AQ$1,0),FALSE)</f>
        <v>0</v>
      </c>
      <c r="K57" s="73">
        <f>VLOOKUP($B57,'Tillförd energi'!$B$2:$AS$506,MATCH(K$1,'Tillförd energi'!$B$1:$AQ$1,0),FALSE)</f>
        <v>0</v>
      </c>
      <c r="L57" s="73">
        <f>VLOOKUP($B57,'Tillförd energi'!$B$2:$AS$506,MATCH(L$1,'Tillförd energi'!$B$1:$AQ$1,0),FALSE)</f>
        <v>0</v>
      </c>
      <c r="M57" s="73">
        <f>VLOOKUP($B57,'Tillförd energi'!$B$2:$AS$506,MATCH(M$1,'Tillförd energi'!$B$1:$AQ$1,0),FALSE)</f>
        <v>0</v>
      </c>
      <c r="N57" s="73">
        <f>VLOOKUP($B57,'Tillförd energi'!$B$2:$AS$506,MATCH(N$1,'Tillförd energi'!$B$1:$AQ$1,0),FALSE)</f>
        <v>0</v>
      </c>
      <c r="O57" s="73">
        <f>VLOOKUP($B57,'Tillförd energi'!$B$2:$AS$506,MATCH(O$1,'Tillförd energi'!$B$1:$AQ$1,0),FALSE)</f>
        <v>0</v>
      </c>
      <c r="P57" s="73">
        <f>VLOOKUP($B57,'Tillförd energi'!$B$2:$AS$506,MATCH(P$1,'Tillförd energi'!$B$1:$AQ$1,0),FALSE)</f>
        <v>0</v>
      </c>
      <c r="Q57" s="73">
        <f>VLOOKUP($B57,'Tillförd energi'!$B$2:$AS$506,MATCH(Q$1,'Tillförd energi'!$B$1:$AQ$1,0),FALSE)</f>
        <v>0</v>
      </c>
      <c r="R57" s="73">
        <f>VLOOKUP($B57,'Tillförd energi'!$B$2:$AS$506,MATCH(R$1,'Tillförd energi'!$B$1:$AQ$1,0),FALSE)</f>
        <v>0</v>
      </c>
      <c r="S57" s="73">
        <f>VLOOKUP($B57,'Tillförd energi'!$B$2:$AS$506,MATCH(S$1,'Tillförd energi'!$B$1:$AQ$1,0),FALSE)</f>
        <v>0</v>
      </c>
      <c r="T57" s="73">
        <f>VLOOKUP($B57,'Tillförd energi'!$B$2:$AS$506,MATCH(T$1,'Tillförd energi'!$B$1:$AQ$1,0),FALSE)</f>
        <v>0</v>
      </c>
      <c r="U57" s="73">
        <f>VLOOKUP($B57,'Tillförd energi'!$B$2:$AS$506,MATCH(U$1,'Tillförd energi'!$B$1:$AQ$1,0),FALSE)</f>
        <v>0</v>
      </c>
      <c r="V57" s="73">
        <f>VLOOKUP($B57,'Tillförd energi'!$B$2:$AS$506,MATCH(V$1,'Tillförd energi'!$B$1:$AQ$1,0),FALSE)</f>
        <v>0</v>
      </c>
      <c r="W57" s="73">
        <f>VLOOKUP($B57,'Tillförd energi'!$B$2:$AS$506,MATCH(W$1,'Tillförd energi'!$B$1:$AQ$1,0),FALSE)</f>
        <v>0</v>
      </c>
      <c r="X57" s="73">
        <f>VLOOKUP($B57,'Tillförd energi'!$B$2:$AS$506,MATCH(X$1,'Tillförd energi'!$B$1:$AQ$1,0),FALSE)</f>
        <v>0</v>
      </c>
      <c r="Y57" s="73">
        <f>VLOOKUP($B57,'Tillförd energi'!$B$2:$AS$506,MATCH(Y$1,'Tillförd energi'!$B$1:$AQ$1,0),FALSE)</f>
        <v>0</v>
      </c>
      <c r="Z57" s="73">
        <f>VLOOKUP($B57,'Tillförd energi'!$B$2:$AS$506,MATCH(Z$1,'Tillförd energi'!$B$1:$AQ$1,0),FALSE)</f>
        <v>0</v>
      </c>
      <c r="AA57" s="73">
        <f>VLOOKUP($B57,'Tillförd energi'!$B$2:$AS$506,MATCH(AA$1,'Tillförd energi'!$B$1:$AQ$1,0),FALSE)</f>
        <v>0</v>
      </c>
      <c r="AB57" s="73">
        <f>VLOOKUP($B57,'Tillförd energi'!$B$2:$AS$506,MATCH(AB$1,'Tillförd energi'!$B$1:$AQ$1,0),FALSE)</f>
        <v>0</v>
      </c>
      <c r="AC57" s="73">
        <f>VLOOKUP($B57,'Tillförd energi'!$B$2:$AS$506,MATCH(AC$1,'Tillförd energi'!$B$1:$AQ$1,0),FALSE)</f>
        <v>0</v>
      </c>
      <c r="AD57" s="73">
        <f>VLOOKUP($B57,'Tillförd energi'!$B$2:$AS$506,MATCH(AD$1,'Tillförd energi'!$B$1:$AQ$1,0),FALSE)</f>
        <v>0</v>
      </c>
      <c r="AF57" s="73">
        <f>VLOOKUP($B57,'Tillförd energi'!$B$2:$AS$506,MATCH(AF$1,'Tillförd energi'!$B$1:$AQ$1,0),FALSE)</f>
        <v>0.18</v>
      </c>
      <c r="AH57" s="73">
        <f>IFERROR(VLOOKUP(B57,Miljö!$B$1:$S$476,9,FALSE)/1,0)</f>
        <v>0</v>
      </c>
      <c r="AJ57" s="81" t="str">
        <f>IFERROR(VLOOKUP($B57,Miljö!$B$1:$S$500,MATCH("hjälpel exklusive kraftvärme (GWh)",Miljö!$B$1:$V$1,0),FALSE)/1,"")</f>
        <v/>
      </c>
      <c r="AK57" s="81">
        <f t="shared" si="0"/>
        <v>0.18</v>
      </c>
      <c r="AL57" s="81">
        <f>VLOOKUP($B57,'Slutlig allokering'!$B$2:$AL$462,MATCH("Hjälpel kraftvärme",'Slutlig allokering'!$B$2:$AL$2,0),FALSE)</f>
        <v>0</v>
      </c>
      <c r="AN57" s="73">
        <f t="shared" si="1"/>
        <v>0.18</v>
      </c>
      <c r="AO57" s="73">
        <f t="shared" si="2"/>
        <v>0.18</v>
      </c>
      <c r="AP57" s="73">
        <f>IF(ISERROR(1/VLOOKUP($B57,Leveranser!$B$1:$S$500,MATCH("såld värme (gwh)",Leveranser!$B$1:$S$1,0),FALSE)),"",VLOOKUP($B57,Leveranser!$B$1:$S$500,MATCH("såld värme (gwh)",Leveranser!$B$1:$S$1,0),FALSE))</f>
        <v>6</v>
      </c>
      <c r="AQ57" s="73">
        <f>VLOOKUP($B57,Leveranser!$B$1:$Y$500,MATCH("Totalt såld fjärrvärme till andra fjärrvärmeföretag",Leveranser!$B$1:$AA$1,0),FALSE)</f>
        <v>0</v>
      </c>
      <c r="AR57" s="73">
        <f>IF(ISERROR(1/VLOOKUP($B57,Miljö!$B$1:$S$500,MATCH("Såld mängd produktionsspecifik fjärrvärme (GWh)",Miljö!$B$1:$R$1,0),FALSE)),0,VLOOKUP($B57,Miljö!$B$1:$S$500,MATCH("Såld mängd produktionsspecifik fjärrvärme (GWh)",Miljö!$B$1:$R$1,0),FALSE))</f>
        <v>0</v>
      </c>
      <c r="AS57" s="82">
        <f t="shared" si="7"/>
        <v>33.333333333333336</v>
      </c>
      <c r="AU57" s="73" t="str">
        <f>VLOOKUP($B57,'Miljövärden urval för publ'!$B$2:$I$486,7,FALSE)</f>
        <v>Nej</v>
      </c>
      <c r="AV57" s="73" t="str">
        <f>VLOOKUP($B57,'Miljövärden urval för publ'!$B$2:$I$486,6,FALSE)</f>
        <v>Nej</v>
      </c>
      <c r="AZ57" s="73">
        <f t="shared" si="3"/>
        <v>0.18</v>
      </c>
      <c r="BA57" s="73">
        <f t="shared" si="8"/>
        <v>0</v>
      </c>
      <c r="BB57" s="73">
        <f t="shared" si="4"/>
        <v>0</v>
      </c>
      <c r="BC57" s="73">
        <f t="shared" si="5"/>
        <v>0</v>
      </c>
      <c r="BE57" s="73">
        <f t="shared" si="9"/>
        <v>0</v>
      </c>
      <c r="BF57" s="73">
        <f t="shared" si="10"/>
        <v>0</v>
      </c>
      <c r="BH57" s="73">
        <f t="shared" si="6"/>
        <v>0</v>
      </c>
    </row>
    <row r="58" spans="1:60" ht="15" x14ac:dyDescent="0.25">
      <c r="A58" t="s">
        <v>67</v>
      </c>
      <c r="B58" t="s">
        <v>68</v>
      </c>
      <c r="C58" s="73">
        <f>VLOOKUP($B58,'Tillförd energi'!$B$2:$AS$506,MATCH(C$1,'Tillförd energi'!$B$1:$AQ$1,0),FALSE)</f>
        <v>0</v>
      </c>
      <c r="D58" s="73">
        <f>VLOOKUP($B58,'Tillförd energi'!$B$2:$AS$506,MATCH(D$1,'Tillförd energi'!$B$1:$AQ$1,0),FALSE)</f>
        <v>5.6000000000000001E-2</v>
      </c>
      <c r="E58" s="73">
        <f>VLOOKUP($B58,'Tillförd energi'!$B$2:$AS$506,MATCH(E$1,'Tillförd energi'!$B$1:$AQ$1,0),FALSE)</f>
        <v>0</v>
      </c>
      <c r="F58" s="73">
        <f>VLOOKUP($B58,'Tillförd energi'!$B$2:$AS$506,MATCH(F$1,'Tillförd energi'!$B$1:$AQ$1,0),FALSE)</f>
        <v>0</v>
      </c>
      <c r="G58" s="73">
        <f>VLOOKUP($B58,'Tillförd energi'!$B$2:$AS$506,MATCH(G$1,'Tillförd energi'!$B$1:$AQ$1,0),FALSE)</f>
        <v>0</v>
      </c>
      <c r="H58" s="73">
        <f>VLOOKUP($B58,'Tillförd energi'!$B$2:$AS$506,MATCH(H$1,'Tillförd energi'!$B$1:$AQ$1,0),FALSE)</f>
        <v>0</v>
      </c>
      <c r="I58" s="73">
        <f>VLOOKUP($B58,'Tillförd energi'!$B$2:$AS$506,MATCH(I$1,'Tillförd energi'!$B$1:$AQ$1,0),FALSE)</f>
        <v>0</v>
      </c>
      <c r="J58" s="73">
        <f>VLOOKUP($B58,'Tillförd energi'!$B$2:$AS$506,MATCH(J$1,'Tillförd energi'!$B$1:$AQ$1,0),FALSE)</f>
        <v>0</v>
      </c>
      <c r="K58" s="73">
        <f>VLOOKUP($B58,'Tillförd energi'!$B$2:$AS$506,MATCH(K$1,'Tillförd energi'!$B$1:$AQ$1,0),FALSE)</f>
        <v>0</v>
      </c>
      <c r="L58" s="73">
        <f>VLOOKUP($B58,'Tillförd energi'!$B$2:$AS$506,MATCH(L$1,'Tillförd energi'!$B$1:$AQ$1,0),FALSE)</f>
        <v>0</v>
      </c>
      <c r="M58" s="73">
        <f>VLOOKUP($B58,'Tillförd energi'!$B$2:$AS$506,MATCH(M$1,'Tillförd energi'!$B$1:$AQ$1,0),FALSE)</f>
        <v>0</v>
      </c>
      <c r="N58" s="73">
        <f>VLOOKUP($B58,'Tillförd energi'!$B$2:$AS$506,MATCH(N$1,'Tillförd energi'!$B$1:$AQ$1,0),FALSE)</f>
        <v>0</v>
      </c>
      <c r="O58" s="73">
        <f>VLOOKUP($B58,'Tillförd energi'!$B$2:$AS$506,MATCH(O$1,'Tillförd energi'!$B$1:$AQ$1,0),FALSE)</f>
        <v>5.593</v>
      </c>
      <c r="P58" s="73">
        <f>VLOOKUP($B58,'Tillförd energi'!$B$2:$AS$506,MATCH(P$1,'Tillförd energi'!$B$1:$AQ$1,0),FALSE)</f>
        <v>0</v>
      </c>
      <c r="Q58" s="73">
        <f>VLOOKUP($B58,'Tillförd energi'!$B$2:$AS$506,MATCH(Q$1,'Tillförd energi'!$B$1:$AQ$1,0),FALSE)</f>
        <v>0</v>
      </c>
      <c r="R58" s="73">
        <f>VLOOKUP($B58,'Tillförd energi'!$B$2:$AS$506,MATCH(R$1,'Tillförd energi'!$B$1:$AQ$1,0),FALSE)</f>
        <v>0</v>
      </c>
      <c r="S58" s="73">
        <f>VLOOKUP($B58,'Tillförd energi'!$B$2:$AS$506,MATCH(S$1,'Tillförd energi'!$B$1:$AQ$1,0),FALSE)</f>
        <v>0</v>
      </c>
      <c r="T58" s="73">
        <f>VLOOKUP($B58,'Tillförd energi'!$B$2:$AS$506,MATCH(T$1,'Tillförd energi'!$B$1:$AQ$1,0),FALSE)</f>
        <v>0</v>
      </c>
      <c r="U58" s="73">
        <f>VLOOKUP($B58,'Tillförd energi'!$B$2:$AS$506,MATCH(U$1,'Tillförd energi'!$B$1:$AQ$1,0),FALSE)</f>
        <v>0</v>
      </c>
      <c r="V58" s="73">
        <f>VLOOKUP($B58,'Tillförd energi'!$B$2:$AS$506,MATCH(V$1,'Tillförd energi'!$B$1:$AQ$1,0),FALSE)</f>
        <v>1.276</v>
      </c>
      <c r="W58" s="73">
        <f>VLOOKUP($B58,'Tillförd energi'!$B$2:$AS$506,MATCH(W$1,'Tillförd energi'!$B$1:$AQ$1,0),FALSE)</f>
        <v>0</v>
      </c>
      <c r="X58" s="73">
        <f>VLOOKUP($B58,'Tillförd energi'!$B$2:$AS$506,MATCH(X$1,'Tillförd energi'!$B$1:$AQ$1,0),FALSE)</f>
        <v>0</v>
      </c>
      <c r="Y58" s="73">
        <f>VLOOKUP($B58,'Tillförd energi'!$B$2:$AS$506,MATCH(Y$1,'Tillförd energi'!$B$1:$AQ$1,0),FALSE)</f>
        <v>0</v>
      </c>
      <c r="Z58" s="73">
        <f>VLOOKUP($B58,'Tillförd energi'!$B$2:$AS$506,MATCH(Z$1,'Tillförd energi'!$B$1:$AQ$1,0),FALSE)</f>
        <v>0</v>
      </c>
      <c r="AA58" s="73">
        <f>VLOOKUP($B58,'Tillförd energi'!$B$2:$AS$506,MATCH(AA$1,'Tillförd energi'!$B$1:$AQ$1,0),FALSE)</f>
        <v>0</v>
      </c>
      <c r="AB58" s="73">
        <f>VLOOKUP($B58,'Tillförd energi'!$B$2:$AS$506,MATCH(AB$1,'Tillförd energi'!$B$1:$AQ$1,0),FALSE)</f>
        <v>0</v>
      </c>
      <c r="AC58" s="73">
        <f>VLOOKUP($B58,'Tillförd energi'!$B$2:$AS$506,MATCH(AC$1,'Tillförd energi'!$B$1:$AQ$1,0),FALSE)</f>
        <v>0</v>
      </c>
      <c r="AD58" s="73">
        <f>VLOOKUP($B58,'Tillförd energi'!$B$2:$AS$506,MATCH(AD$1,'Tillförd energi'!$B$1:$AQ$1,0),FALSE)</f>
        <v>0</v>
      </c>
      <c r="AF58" s="73">
        <f>VLOOKUP($B58,'Tillförd energi'!$B$2:$AS$506,MATCH(AF$1,'Tillförd energi'!$B$1:$AQ$1,0),FALSE)</f>
        <v>0.13300000000000001</v>
      </c>
      <c r="AH58" s="73">
        <f>IFERROR(VLOOKUP(B58,Miljö!$B$1:$S$476,9,FALSE)/1,0)</f>
        <v>0</v>
      </c>
      <c r="AJ58" s="81">
        <f>IFERROR(VLOOKUP($B58,Miljö!$B$1:$S$500,MATCH("hjälpel exklusive kraftvärme (GWh)",Miljö!$B$1:$V$1,0),FALSE)/1,"")</f>
        <v>0.13300000000000001</v>
      </c>
      <c r="AK58" s="81">
        <f t="shared" si="0"/>
        <v>0.13300000000000001</v>
      </c>
      <c r="AL58" s="81">
        <f>VLOOKUP($B58,'Slutlig allokering'!$B$2:$AL$462,MATCH("Hjälpel kraftvärme",'Slutlig allokering'!$B$2:$AL$2,0),FALSE)</f>
        <v>0</v>
      </c>
      <c r="AN58" s="73">
        <f t="shared" si="1"/>
        <v>7.0579999999999998</v>
      </c>
      <c r="AO58" s="73">
        <f t="shared" si="2"/>
        <v>7.0579999999999998</v>
      </c>
      <c r="AP58" s="73">
        <f>IF(ISERROR(1/VLOOKUP($B58,Leveranser!$B$1:$S$500,MATCH("såld värme (gwh)",Leveranser!$B$1:$S$1,0),FALSE)),"",VLOOKUP($B58,Leveranser!$B$1:$S$500,MATCH("såld värme (gwh)",Leveranser!$B$1:$S$1,0),FALSE))</f>
        <v>4.5389999999999997</v>
      </c>
      <c r="AQ58" s="73">
        <f>VLOOKUP($B58,Leveranser!$B$1:$Y$500,MATCH("Totalt såld fjärrvärme till andra fjärrvärmeföretag",Leveranser!$B$1:$AA$1,0),FALSE)</f>
        <v>0</v>
      </c>
      <c r="AR58" s="73">
        <f>IF(ISERROR(1/VLOOKUP($B58,Miljö!$B$1:$S$500,MATCH("Såld mängd produktionsspecifik fjärrvärme (GWh)",Miljö!$B$1:$R$1,0),FALSE)),0,VLOOKUP($B58,Miljö!$B$1:$S$500,MATCH("Såld mängd produktionsspecifik fjärrvärme (GWh)",Miljö!$B$1:$R$1,0),FALSE))</f>
        <v>0</v>
      </c>
      <c r="AS58" s="82">
        <f t="shared" si="7"/>
        <v>0.64310002833663926</v>
      </c>
      <c r="AU58" s="73" t="str">
        <f>VLOOKUP($B58,'Miljövärden urval för publ'!$B$2:$I$486,7,FALSE)</f>
        <v>Ja</v>
      </c>
      <c r="AV58" s="73" t="str">
        <f>VLOOKUP($B58,'Miljövärden urval för publ'!$B$2:$I$486,6,FALSE)</f>
        <v>Ja</v>
      </c>
      <c r="AZ58" s="73">
        <f t="shared" si="3"/>
        <v>0.13300000000000001</v>
      </c>
      <c r="BA58" s="73">
        <f t="shared" si="8"/>
        <v>0</v>
      </c>
      <c r="BB58" s="73">
        <f t="shared" si="4"/>
        <v>5.593</v>
      </c>
      <c r="BC58" s="73">
        <f t="shared" si="5"/>
        <v>0</v>
      </c>
      <c r="BE58" s="73">
        <f t="shared" si="9"/>
        <v>0</v>
      </c>
      <c r="BF58" s="73">
        <f t="shared" si="10"/>
        <v>0</v>
      </c>
      <c r="BH58" s="73">
        <f t="shared" si="6"/>
        <v>6.8689999999999998</v>
      </c>
    </row>
    <row r="59" spans="1:60" ht="15" x14ac:dyDescent="0.25">
      <c r="A59" t="s">
        <v>67</v>
      </c>
      <c r="B59" t="s">
        <v>69</v>
      </c>
      <c r="C59" s="73">
        <f>VLOOKUP($B59,'Tillförd energi'!$B$2:$AS$506,MATCH(C$1,'Tillförd energi'!$B$1:$AQ$1,0),FALSE)</f>
        <v>0</v>
      </c>
      <c r="D59" s="73">
        <f>VLOOKUP($B59,'Tillförd energi'!$B$2:$AS$506,MATCH(D$1,'Tillförd energi'!$B$1:$AQ$1,0),FALSE)</f>
        <v>1.31901</v>
      </c>
      <c r="E59" s="73">
        <f>VLOOKUP($B59,'Tillförd energi'!$B$2:$AS$506,MATCH(E$1,'Tillförd energi'!$B$1:$AQ$1,0),FALSE)</f>
        <v>0</v>
      </c>
      <c r="F59" s="73">
        <f>VLOOKUP($B59,'Tillförd energi'!$B$2:$AS$506,MATCH(F$1,'Tillförd energi'!$B$1:$AQ$1,0),FALSE)</f>
        <v>0</v>
      </c>
      <c r="G59" s="73">
        <f>VLOOKUP($B59,'Tillförd energi'!$B$2:$AS$506,MATCH(G$1,'Tillförd energi'!$B$1:$AQ$1,0),FALSE)</f>
        <v>0</v>
      </c>
      <c r="H59" s="73">
        <f>VLOOKUP($B59,'Tillförd energi'!$B$2:$AS$506,MATCH(H$1,'Tillförd energi'!$B$1:$AQ$1,0),FALSE)</f>
        <v>0.28399999999999997</v>
      </c>
      <c r="I59" s="73">
        <f>VLOOKUP($B59,'Tillförd energi'!$B$2:$AS$506,MATCH(I$1,'Tillförd energi'!$B$1:$AQ$1,0),FALSE)</f>
        <v>0</v>
      </c>
      <c r="J59" s="73">
        <f>VLOOKUP($B59,'Tillförd energi'!$B$2:$AS$506,MATCH(J$1,'Tillförd energi'!$B$1:$AQ$1,0),FALSE)</f>
        <v>0</v>
      </c>
      <c r="K59" s="73">
        <f>VLOOKUP($B59,'Tillförd energi'!$B$2:$AS$506,MATCH(K$1,'Tillförd energi'!$B$1:$AQ$1,0),FALSE)</f>
        <v>0</v>
      </c>
      <c r="L59" s="73">
        <f>VLOOKUP($B59,'Tillförd energi'!$B$2:$AS$506,MATCH(L$1,'Tillförd energi'!$B$1:$AQ$1,0),FALSE)</f>
        <v>1.2727900000000001</v>
      </c>
      <c r="M59" s="73">
        <f>VLOOKUP($B59,'Tillförd energi'!$B$2:$AS$506,MATCH(M$1,'Tillförd energi'!$B$1:$AQ$1,0),FALSE)</f>
        <v>73.864400000000003</v>
      </c>
      <c r="N59" s="73">
        <f>VLOOKUP($B59,'Tillförd energi'!$B$2:$AS$506,MATCH(N$1,'Tillförd energi'!$B$1:$AQ$1,0),FALSE)</f>
        <v>0</v>
      </c>
      <c r="O59" s="73">
        <f>VLOOKUP($B59,'Tillförd energi'!$B$2:$AS$506,MATCH(O$1,'Tillförd energi'!$B$1:$AQ$1,0),FALSE)</f>
        <v>162.971</v>
      </c>
      <c r="P59" s="73">
        <f>VLOOKUP($B59,'Tillförd energi'!$B$2:$AS$506,MATCH(P$1,'Tillförd energi'!$B$1:$AQ$1,0),FALSE)</f>
        <v>53.385899999999999</v>
      </c>
      <c r="Q59" s="73">
        <f>VLOOKUP($B59,'Tillförd energi'!$B$2:$AS$506,MATCH(Q$1,'Tillförd energi'!$B$1:$AQ$1,0),FALSE)</f>
        <v>0</v>
      </c>
      <c r="R59" s="73">
        <f>VLOOKUP($B59,'Tillförd energi'!$B$2:$AS$506,MATCH(R$1,'Tillförd energi'!$B$1:$AQ$1,0),FALSE)</f>
        <v>0</v>
      </c>
      <c r="S59" s="73">
        <f>VLOOKUP($B59,'Tillförd energi'!$B$2:$AS$506,MATCH(S$1,'Tillförd energi'!$B$1:$AQ$1,0),FALSE)</f>
        <v>0</v>
      </c>
      <c r="T59" s="73">
        <f>VLOOKUP($B59,'Tillförd energi'!$B$2:$AS$506,MATCH(T$1,'Tillförd energi'!$B$1:$AQ$1,0),FALSE)</f>
        <v>0</v>
      </c>
      <c r="U59" s="73">
        <f>VLOOKUP($B59,'Tillförd energi'!$B$2:$AS$506,MATCH(U$1,'Tillförd energi'!$B$1:$AQ$1,0),FALSE)</f>
        <v>0</v>
      </c>
      <c r="V59" s="73">
        <f>VLOOKUP($B59,'Tillförd energi'!$B$2:$AS$506,MATCH(V$1,'Tillförd energi'!$B$1:$AQ$1,0),FALSE)</f>
        <v>26.817</v>
      </c>
      <c r="W59" s="73">
        <f>VLOOKUP($B59,'Tillförd energi'!$B$2:$AS$506,MATCH(W$1,'Tillförd energi'!$B$1:$AQ$1,0),FALSE)</f>
        <v>0</v>
      </c>
      <c r="X59" s="73">
        <f>VLOOKUP($B59,'Tillförd energi'!$B$2:$AS$506,MATCH(X$1,'Tillförd energi'!$B$1:$AQ$1,0),FALSE)</f>
        <v>0</v>
      </c>
      <c r="Y59" s="73">
        <f>VLOOKUP($B59,'Tillförd energi'!$B$2:$AS$506,MATCH(Y$1,'Tillförd energi'!$B$1:$AQ$1,0),FALSE)</f>
        <v>0</v>
      </c>
      <c r="Z59" s="73">
        <f>VLOOKUP($B59,'Tillförd energi'!$B$2:$AS$506,MATCH(Z$1,'Tillförd energi'!$B$1:$AQ$1,0),FALSE)</f>
        <v>0</v>
      </c>
      <c r="AA59" s="73">
        <f>VLOOKUP($B59,'Tillförd energi'!$B$2:$AS$506,MATCH(AA$1,'Tillförd energi'!$B$1:$AQ$1,0),FALSE)</f>
        <v>0</v>
      </c>
      <c r="AB59" s="73">
        <f>VLOOKUP($B59,'Tillförd energi'!$B$2:$AS$506,MATCH(AB$1,'Tillförd energi'!$B$1:$AQ$1,0),FALSE)</f>
        <v>57.957999999999998</v>
      </c>
      <c r="AC59" s="73">
        <f>VLOOKUP($B59,'Tillförd energi'!$B$2:$AS$506,MATCH(AC$1,'Tillförd energi'!$B$1:$AQ$1,0),FALSE)</f>
        <v>0.62</v>
      </c>
      <c r="AD59" s="73">
        <f>VLOOKUP($B59,'Tillförd energi'!$B$2:$AS$506,MATCH(AD$1,'Tillförd energi'!$B$1:$AQ$1,0),FALSE)</f>
        <v>0</v>
      </c>
      <c r="AF59" s="73">
        <f>VLOOKUP($B59,'Tillförd energi'!$B$2:$AS$506,MATCH(AF$1,'Tillförd energi'!$B$1:$AQ$1,0),FALSE)</f>
        <v>2.4960599999999999</v>
      </c>
      <c r="AH59" s="73">
        <f>IFERROR(VLOOKUP(B59,Miljö!$B$1:$S$476,9,FALSE)/1,0)</f>
        <v>0</v>
      </c>
      <c r="AJ59" s="81">
        <f>IFERROR(VLOOKUP($B59,Miljö!$B$1:$S$500,MATCH("hjälpel exklusive kraftvärme (GWh)",Miljö!$B$1:$V$1,0),FALSE)/1,"")</f>
        <v>0.66</v>
      </c>
      <c r="AK59" s="81">
        <f t="shared" si="0"/>
        <v>0.66</v>
      </c>
      <c r="AL59" s="81">
        <f>VLOOKUP($B59,'Slutlig allokering'!$B$2:$AL$462,MATCH("Hjälpel kraftvärme",'Slutlig allokering'!$B$2:$AL$2,0),FALSE)</f>
        <v>1.83606</v>
      </c>
      <c r="AN59" s="73">
        <f t="shared" si="1"/>
        <v>380.98816000000005</v>
      </c>
      <c r="AO59" s="73">
        <f t="shared" si="2"/>
        <v>380.98816000000005</v>
      </c>
      <c r="AP59" s="73">
        <f>IF(ISERROR(1/VLOOKUP($B59,Leveranser!$B$1:$S$500,MATCH("såld värme (gwh)",Leveranser!$B$1:$S$1,0),FALSE)),"",VLOOKUP($B59,Leveranser!$B$1:$S$500,MATCH("såld värme (gwh)",Leveranser!$B$1:$S$1,0),FALSE))</f>
        <v>350.84</v>
      </c>
      <c r="AQ59" s="73">
        <f>VLOOKUP($B59,Leveranser!$B$1:$Y$500,MATCH("Totalt såld fjärrvärme till andra fjärrvärmeföretag",Leveranser!$B$1:$AA$1,0),FALSE)</f>
        <v>0</v>
      </c>
      <c r="AR59" s="73">
        <f>IF(ISERROR(1/VLOOKUP($B59,Miljö!$B$1:$S$500,MATCH("Såld mängd produktionsspecifik fjärrvärme (GWh)",Miljö!$B$1:$R$1,0),FALSE)),0,VLOOKUP($B59,Miljö!$B$1:$S$500,MATCH("Såld mängd produktionsspecifik fjärrvärme (GWh)",Miljö!$B$1:$R$1,0),FALSE))</f>
        <v>0</v>
      </c>
      <c r="AS59" s="82">
        <f t="shared" si="7"/>
        <v>0.92086851202935005</v>
      </c>
      <c r="AU59" s="73" t="str">
        <f>VLOOKUP($B59,'Miljövärden urval för publ'!$B$2:$I$486,7,FALSE)</f>
        <v>Ja</v>
      </c>
      <c r="AV59" s="73" t="str">
        <f>VLOOKUP($B59,'Miljövärden urval för publ'!$B$2:$I$486,6,FALSE)</f>
        <v>Ja</v>
      </c>
      <c r="AZ59" s="73">
        <f t="shared" si="3"/>
        <v>2.4960599999999999</v>
      </c>
      <c r="BA59" s="73">
        <f t="shared" si="8"/>
        <v>0</v>
      </c>
      <c r="BB59" s="73">
        <f t="shared" si="4"/>
        <v>291.49409000000003</v>
      </c>
      <c r="BC59" s="73">
        <f t="shared" si="5"/>
        <v>0</v>
      </c>
      <c r="BE59" s="73">
        <f t="shared" si="9"/>
        <v>0</v>
      </c>
      <c r="BF59" s="73">
        <f t="shared" si="10"/>
        <v>0</v>
      </c>
      <c r="BH59" s="73">
        <f t="shared" si="6"/>
        <v>318.31109000000004</v>
      </c>
    </row>
    <row r="60" spans="1:60" ht="15" x14ac:dyDescent="0.25">
      <c r="A60" t="s">
        <v>67</v>
      </c>
      <c r="B60" t="s">
        <v>70</v>
      </c>
      <c r="C60" s="73">
        <f>VLOOKUP($B60,'Tillförd energi'!$B$2:$AS$506,MATCH(C$1,'Tillförd energi'!$B$1:$AQ$1,0),FALSE)</f>
        <v>0</v>
      </c>
      <c r="D60" s="73">
        <f>VLOOKUP($B60,'Tillförd energi'!$B$2:$AS$506,MATCH(D$1,'Tillförd energi'!$B$1:$AQ$1,0),FALSE)</f>
        <v>0</v>
      </c>
      <c r="E60" s="73">
        <f>VLOOKUP($B60,'Tillförd energi'!$B$2:$AS$506,MATCH(E$1,'Tillförd energi'!$B$1:$AQ$1,0),FALSE)</f>
        <v>0</v>
      </c>
      <c r="F60" s="73">
        <f>VLOOKUP($B60,'Tillförd energi'!$B$2:$AS$506,MATCH(F$1,'Tillförd energi'!$B$1:$AQ$1,0),FALSE)</f>
        <v>0</v>
      </c>
      <c r="G60" s="73">
        <f>VLOOKUP($B60,'Tillförd energi'!$B$2:$AS$506,MATCH(G$1,'Tillförd energi'!$B$1:$AQ$1,0),FALSE)</f>
        <v>0</v>
      </c>
      <c r="H60" s="73">
        <f>VLOOKUP($B60,'Tillförd energi'!$B$2:$AS$506,MATCH(H$1,'Tillförd energi'!$B$1:$AQ$1,0),FALSE)</f>
        <v>0</v>
      </c>
      <c r="I60" s="73">
        <f>VLOOKUP($B60,'Tillförd energi'!$B$2:$AS$506,MATCH(I$1,'Tillförd energi'!$B$1:$AQ$1,0),FALSE)</f>
        <v>0</v>
      </c>
      <c r="J60" s="73">
        <f>VLOOKUP($B60,'Tillförd energi'!$B$2:$AS$506,MATCH(J$1,'Tillförd energi'!$B$1:$AQ$1,0),FALSE)</f>
        <v>0</v>
      </c>
      <c r="K60" s="73">
        <f>VLOOKUP($B60,'Tillförd energi'!$B$2:$AS$506,MATCH(K$1,'Tillförd energi'!$B$1:$AQ$1,0),FALSE)</f>
        <v>0</v>
      </c>
      <c r="L60" s="73">
        <f>VLOOKUP($B60,'Tillförd energi'!$B$2:$AS$506,MATCH(L$1,'Tillförd energi'!$B$1:$AQ$1,0),FALSE)</f>
        <v>0</v>
      </c>
      <c r="M60" s="73">
        <f>VLOOKUP($B60,'Tillförd energi'!$B$2:$AS$506,MATCH(M$1,'Tillförd energi'!$B$1:$AQ$1,0),FALSE)</f>
        <v>0</v>
      </c>
      <c r="N60" s="73">
        <f>VLOOKUP($B60,'Tillförd energi'!$B$2:$AS$506,MATCH(N$1,'Tillförd energi'!$B$1:$AQ$1,0),FALSE)</f>
        <v>0</v>
      </c>
      <c r="O60" s="73">
        <f>VLOOKUP($B60,'Tillförd energi'!$B$2:$AS$506,MATCH(O$1,'Tillförd energi'!$B$1:$AQ$1,0),FALSE)</f>
        <v>0</v>
      </c>
      <c r="P60" s="73">
        <f>VLOOKUP($B60,'Tillförd energi'!$B$2:$AS$506,MATCH(P$1,'Tillförd energi'!$B$1:$AQ$1,0),FALSE)</f>
        <v>0</v>
      </c>
      <c r="Q60" s="73">
        <f>VLOOKUP($B60,'Tillförd energi'!$B$2:$AS$506,MATCH(Q$1,'Tillförd energi'!$B$1:$AQ$1,0),FALSE)</f>
        <v>0</v>
      </c>
      <c r="R60" s="73">
        <f>VLOOKUP($B60,'Tillförd energi'!$B$2:$AS$506,MATCH(R$1,'Tillförd energi'!$B$1:$AQ$1,0),FALSE)</f>
        <v>0</v>
      </c>
      <c r="S60" s="73">
        <f>VLOOKUP($B60,'Tillförd energi'!$B$2:$AS$506,MATCH(S$1,'Tillförd energi'!$B$1:$AQ$1,0),FALSE)</f>
        <v>0</v>
      </c>
      <c r="T60" s="73">
        <f>VLOOKUP($B60,'Tillförd energi'!$B$2:$AS$506,MATCH(T$1,'Tillförd energi'!$B$1:$AQ$1,0),FALSE)</f>
        <v>0</v>
      </c>
      <c r="U60" s="73">
        <f>VLOOKUP($B60,'Tillförd energi'!$B$2:$AS$506,MATCH(U$1,'Tillförd energi'!$B$1:$AQ$1,0),FALSE)</f>
        <v>0</v>
      </c>
      <c r="V60" s="73">
        <f>VLOOKUP($B60,'Tillförd energi'!$B$2:$AS$506,MATCH(V$1,'Tillförd energi'!$B$1:$AQ$1,0),FALSE)</f>
        <v>0</v>
      </c>
      <c r="W60" s="73">
        <f>VLOOKUP($B60,'Tillförd energi'!$B$2:$AS$506,MATCH(W$1,'Tillförd energi'!$B$1:$AQ$1,0),FALSE)</f>
        <v>0</v>
      </c>
      <c r="X60" s="73">
        <f>VLOOKUP($B60,'Tillförd energi'!$B$2:$AS$506,MATCH(X$1,'Tillförd energi'!$B$1:$AQ$1,0),FALSE)</f>
        <v>0</v>
      </c>
      <c r="Y60" s="73">
        <f>VLOOKUP($B60,'Tillförd energi'!$B$2:$AS$506,MATCH(Y$1,'Tillförd energi'!$B$1:$AQ$1,0),FALSE)</f>
        <v>0</v>
      </c>
      <c r="Z60" s="73">
        <f>VLOOKUP($B60,'Tillförd energi'!$B$2:$AS$506,MATCH(Z$1,'Tillförd energi'!$B$1:$AQ$1,0),FALSE)</f>
        <v>0</v>
      </c>
      <c r="AA60" s="73">
        <f>VLOOKUP($B60,'Tillförd energi'!$B$2:$AS$506,MATCH(AA$1,'Tillförd energi'!$B$1:$AQ$1,0),FALSE)</f>
        <v>0</v>
      </c>
      <c r="AB60" s="73">
        <f>VLOOKUP($B60,'Tillförd energi'!$B$2:$AS$506,MATCH(AB$1,'Tillförd energi'!$B$1:$AQ$1,0),FALSE)</f>
        <v>0</v>
      </c>
      <c r="AC60" s="73">
        <f>VLOOKUP($B60,'Tillförd energi'!$B$2:$AS$506,MATCH(AC$1,'Tillförd energi'!$B$1:$AQ$1,0),FALSE)</f>
        <v>0</v>
      </c>
      <c r="AD60" s="73">
        <f>VLOOKUP($B60,'Tillförd energi'!$B$2:$AS$506,MATCH(AD$1,'Tillförd energi'!$B$1:$AQ$1,0),FALSE)</f>
        <v>0</v>
      </c>
      <c r="AF60" s="73">
        <f>VLOOKUP($B60,'Tillförd energi'!$B$2:$AS$506,MATCH(AF$1,'Tillförd energi'!$B$1:$AQ$1,0),FALSE)</f>
        <v>0</v>
      </c>
      <c r="AH60" s="73">
        <f>IFERROR(VLOOKUP(B60,Miljö!$B$1:$S$476,9,FALSE)/1,0)</f>
        <v>0</v>
      </c>
      <c r="AJ60" s="81" t="str">
        <f>IFERROR(VLOOKUP($B60,Miljö!$B$1:$S$500,MATCH("hjälpel exklusive kraftvärme (GWh)",Miljö!$B$1:$V$1,0),FALSE)/1,"")</f>
        <v/>
      </c>
      <c r="AK60" s="81">
        <f t="shared" si="0"/>
        <v>0</v>
      </c>
      <c r="AL60" s="81">
        <f>VLOOKUP($B60,'Slutlig allokering'!$B$2:$AL$462,MATCH("Hjälpel kraftvärme",'Slutlig allokering'!$B$2:$AL$2,0),FALSE)</f>
        <v>0</v>
      </c>
      <c r="AN60" s="73">
        <f t="shared" si="1"/>
        <v>0</v>
      </c>
      <c r="AO60" s="73">
        <f t="shared" si="2"/>
        <v>0</v>
      </c>
      <c r="AP60" s="73" t="str">
        <f>IF(ISERROR(1/VLOOKUP($B60,Leveranser!$B$1:$S$500,MATCH("såld värme (gwh)",Leveranser!$B$1:$S$1,0),FALSE)),"",VLOOKUP($B60,Leveranser!$B$1:$S$500,MATCH("såld värme (gwh)",Leveranser!$B$1:$S$1,0),FALSE))</f>
        <v/>
      </c>
      <c r="AQ60" s="73">
        <f>VLOOKUP($B60,Leveranser!$B$1:$Y$500,MATCH("Totalt såld fjärrvärme till andra fjärrvärmeföretag",Leveranser!$B$1:$AA$1,0),FALSE)</f>
        <v>0</v>
      </c>
      <c r="AR60" s="73">
        <f>IF(ISERROR(1/VLOOKUP($B60,Miljö!$B$1:$S$500,MATCH("Såld mängd produktionsspecifik fjärrvärme (GWh)",Miljö!$B$1:$R$1,0),FALSE)),0,VLOOKUP($B60,Miljö!$B$1:$S$500,MATCH("Såld mängd produktionsspecifik fjärrvärme (GWh)",Miljö!$B$1:$R$1,0),FALSE))</f>
        <v>0</v>
      </c>
      <c r="AS60" s="82" t="str">
        <f t="shared" si="7"/>
        <v/>
      </c>
      <c r="AU60" s="73" t="str">
        <f>VLOOKUP($B60,'Miljövärden urval för publ'!$B$2:$I$486,7,FALSE)</f>
        <v>Nej</v>
      </c>
      <c r="AV60" s="73" t="str">
        <f>VLOOKUP($B60,'Miljövärden urval för publ'!$B$2:$I$486,6,FALSE)</f>
        <v>Ja</v>
      </c>
      <c r="AZ60" s="73">
        <f t="shared" si="3"/>
        <v>0</v>
      </c>
      <c r="BA60" s="73">
        <f t="shared" si="8"/>
        <v>0</v>
      </c>
      <c r="BB60" s="73">
        <f t="shared" si="4"/>
        <v>0</v>
      </c>
      <c r="BC60" s="73">
        <f t="shared" si="5"/>
        <v>0</v>
      </c>
      <c r="BE60" s="73">
        <f t="shared" si="9"/>
        <v>0</v>
      </c>
      <c r="BF60" s="73">
        <f t="shared" si="10"/>
        <v>0</v>
      </c>
      <c r="BH60" s="73">
        <f t="shared" si="6"/>
        <v>0</v>
      </c>
    </row>
    <row r="61" spans="1:60" ht="15" x14ac:dyDescent="0.25">
      <c r="A61" t="s">
        <v>67</v>
      </c>
      <c r="B61" t="s">
        <v>71</v>
      </c>
      <c r="C61" s="73">
        <f>VLOOKUP($B61,'Tillförd energi'!$B$2:$AS$506,MATCH(C$1,'Tillförd energi'!$B$1:$AQ$1,0),FALSE)</f>
        <v>0</v>
      </c>
      <c r="D61" s="73">
        <f>VLOOKUP($B61,'Tillförd energi'!$B$2:$AS$506,MATCH(D$1,'Tillförd energi'!$B$1:$AQ$1,0),FALSE)</f>
        <v>0</v>
      </c>
      <c r="E61" s="73">
        <f>VLOOKUP($B61,'Tillförd energi'!$B$2:$AS$506,MATCH(E$1,'Tillförd energi'!$B$1:$AQ$1,0),FALSE)</f>
        <v>0</v>
      </c>
      <c r="F61" s="73">
        <f>VLOOKUP($B61,'Tillförd energi'!$B$2:$AS$506,MATCH(F$1,'Tillförd energi'!$B$1:$AQ$1,0),FALSE)</f>
        <v>0</v>
      </c>
      <c r="G61" s="73">
        <f>VLOOKUP($B61,'Tillförd energi'!$B$2:$AS$506,MATCH(G$1,'Tillförd energi'!$B$1:$AQ$1,0),FALSE)</f>
        <v>0</v>
      </c>
      <c r="H61" s="73">
        <f>VLOOKUP($B61,'Tillförd energi'!$B$2:$AS$506,MATCH(H$1,'Tillförd energi'!$B$1:$AQ$1,0),FALSE)</f>
        <v>0</v>
      </c>
      <c r="I61" s="73">
        <f>VLOOKUP($B61,'Tillförd energi'!$B$2:$AS$506,MATCH(I$1,'Tillförd energi'!$B$1:$AQ$1,0),FALSE)</f>
        <v>0</v>
      </c>
      <c r="J61" s="73">
        <f>VLOOKUP($B61,'Tillförd energi'!$B$2:$AS$506,MATCH(J$1,'Tillförd energi'!$B$1:$AQ$1,0),FALSE)</f>
        <v>0</v>
      </c>
      <c r="K61" s="73">
        <f>VLOOKUP($B61,'Tillförd energi'!$B$2:$AS$506,MATCH(K$1,'Tillförd energi'!$B$1:$AQ$1,0),FALSE)</f>
        <v>0</v>
      </c>
      <c r="L61" s="73">
        <f>VLOOKUP($B61,'Tillförd energi'!$B$2:$AS$506,MATCH(L$1,'Tillförd energi'!$B$1:$AQ$1,0),FALSE)</f>
        <v>0</v>
      </c>
      <c r="M61" s="73">
        <f>VLOOKUP($B61,'Tillförd energi'!$B$2:$AS$506,MATCH(M$1,'Tillförd energi'!$B$1:$AQ$1,0),FALSE)</f>
        <v>0</v>
      </c>
      <c r="N61" s="73">
        <f>VLOOKUP($B61,'Tillförd energi'!$B$2:$AS$506,MATCH(N$1,'Tillförd energi'!$B$1:$AQ$1,0),FALSE)</f>
        <v>0</v>
      </c>
      <c r="O61" s="73">
        <f>VLOOKUP($B61,'Tillförd energi'!$B$2:$AS$506,MATCH(O$1,'Tillförd energi'!$B$1:$AQ$1,0),FALSE)</f>
        <v>0</v>
      </c>
      <c r="P61" s="73">
        <f>VLOOKUP($B61,'Tillförd energi'!$B$2:$AS$506,MATCH(P$1,'Tillförd energi'!$B$1:$AQ$1,0),FALSE)</f>
        <v>0</v>
      </c>
      <c r="Q61" s="73">
        <f>VLOOKUP($B61,'Tillförd energi'!$B$2:$AS$506,MATCH(Q$1,'Tillförd energi'!$B$1:$AQ$1,0),FALSE)</f>
        <v>0</v>
      </c>
      <c r="R61" s="73">
        <f>VLOOKUP($B61,'Tillförd energi'!$B$2:$AS$506,MATCH(R$1,'Tillförd energi'!$B$1:$AQ$1,0),FALSE)</f>
        <v>0</v>
      </c>
      <c r="S61" s="73">
        <f>VLOOKUP($B61,'Tillförd energi'!$B$2:$AS$506,MATCH(S$1,'Tillförd energi'!$B$1:$AQ$1,0),FALSE)</f>
        <v>0</v>
      </c>
      <c r="T61" s="73">
        <f>VLOOKUP($B61,'Tillförd energi'!$B$2:$AS$506,MATCH(T$1,'Tillförd energi'!$B$1:$AQ$1,0),FALSE)</f>
        <v>0</v>
      </c>
      <c r="U61" s="73">
        <f>VLOOKUP($B61,'Tillförd energi'!$B$2:$AS$506,MATCH(U$1,'Tillförd energi'!$B$1:$AQ$1,0),FALSE)</f>
        <v>0</v>
      </c>
      <c r="V61" s="73">
        <f>VLOOKUP($B61,'Tillförd energi'!$B$2:$AS$506,MATCH(V$1,'Tillförd energi'!$B$1:$AQ$1,0),FALSE)</f>
        <v>0</v>
      </c>
      <c r="W61" s="73">
        <f>VLOOKUP($B61,'Tillförd energi'!$B$2:$AS$506,MATCH(W$1,'Tillförd energi'!$B$1:$AQ$1,0),FALSE)</f>
        <v>0</v>
      </c>
      <c r="X61" s="73">
        <f>VLOOKUP($B61,'Tillförd energi'!$B$2:$AS$506,MATCH(X$1,'Tillförd energi'!$B$1:$AQ$1,0),FALSE)</f>
        <v>0</v>
      </c>
      <c r="Y61" s="73">
        <f>VLOOKUP($B61,'Tillförd energi'!$B$2:$AS$506,MATCH(Y$1,'Tillförd energi'!$B$1:$AQ$1,0),FALSE)</f>
        <v>0</v>
      </c>
      <c r="Z61" s="73">
        <f>VLOOKUP($B61,'Tillförd energi'!$B$2:$AS$506,MATCH(Z$1,'Tillförd energi'!$B$1:$AQ$1,0),FALSE)</f>
        <v>0</v>
      </c>
      <c r="AA61" s="73">
        <f>VLOOKUP($B61,'Tillförd energi'!$B$2:$AS$506,MATCH(AA$1,'Tillförd energi'!$B$1:$AQ$1,0),FALSE)</f>
        <v>0</v>
      </c>
      <c r="AB61" s="73">
        <f>VLOOKUP($B61,'Tillförd energi'!$B$2:$AS$506,MATCH(AB$1,'Tillförd energi'!$B$1:$AQ$1,0),FALSE)</f>
        <v>0</v>
      </c>
      <c r="AC61" s="73">
        <f>VLOOKUP($B61,'Tillförd energi'!$B$2:$AS$506,MATCH(AC$1,'Tillförd energi'!$B$1:$AQ$1,0),FALSE)</f>
        <v>0</v>
      </c>
      <c r="AD61" s="73">
        <f>VLOOKUP($B61,'Tillförd energi'!$B$2:$AS$506,MATCH(AD$1,'Tillförd energi'!$B$1:$AQ$1,0),FALSE)</f>
        <v>0</v>
      </c>
      <c r="AF61" s="73">
        <f>VLOOKUP($B61,'Tillförd energi'!$B$2:$AS$506,MATCH(AF$1,'Tillförd energi'!$B$1:$AQ$1,0),FALSE)</f>
        <v>0</v>
      </c>
      <c r="AH61" s="73">
        <f>IFERROR(VLOOKUP(B61,Miljö!$B$1:$S$476,9,FALSE)/1,0)</f>
        <v>0</v>
      </c>
      <c r="AJ61" s="81" t="str">
        <f>IFERROR(VLOOKUP($B61,Miljö!$B$1:$S$500,MATCH("hjälpel exklusive kraftvärme (GWh)",Miljö!$B$1:$V$1,0),FALSE)/1,"")</f>
        <v/>
      </c>
      <c r="AK61" s="81">
        <f t="shared" si="0"/>
        <v>0</v>
      </c>
      <c r="AL61" s="81">
        <f>VLOOKUP($B61,'Slutlig allokering'!$B$2:$AL$462,MATCH("Hjälpel kraftvärme",'Slutlig allokering'!$B$2:$AL$2,0),FALSE)</f>
        <v>0</v>
      </c>
      <c r="AN61" s="73">
        <f t="shared" si="1"/>
        <v>0</v>
      </c>
      <c r="AO61" s="73">
        <f t="shared" si="2"/>
        <v>0</v>
      </c>
      <c r="AP61" s="73" t="str">
        <f>IF(ISERROR(1/VLOOKUP($B61,Leveranser!$B$1:$S$500,MATCH("såld värme (gwh)",Leveranser!$B$1:$S$1,0),FALSE)),"",VLOOKUP($B61,Leveranser!$B$1:$S$500,MATCH("såld värme (gwh)",Leveranser!$B$1:$S$1,0),FALSE))</f>
        <v/>
      </c>
      <c r="AQ61" s="73">
        <f>VLOOKUP($B61,Leveranser!$B$1:$Y$500,MATCH("Totalt såld fjärrvärme till andra fjärrvärmeföretag",Leveranser!$B$1:$AA$1,0),FALSE)</f>
        <v>0</v>
      </c>
      <c r="AR61" s="73">
        <f>IF(ISERROR(1/VLOOKUP($B61,Miljö!$B$1:$S$500,MATCH("Såld mängd produktionsspecifik fjärrvärme (GWh)",Miljö!$B$1:$R$1,0),FALSE)),0,VLOOKUP($B61,Miljö!$B$1:$S$500,MATCH("Såld mängd produktionsspecifik fjärrvärme (GWh)",Miljö!$B$1:$R$1,0),FALSE))</f>
        <v>0</v>
      </c>
      <c r="AS61" s="82" t="str">
        <f t="shared" si="7"/>
        <v/>
      </c>
      <c r="AU61" s="73" t="str">
        <f>VLOOKUP($B61,'Miljövärden urval för publ'!$B$2:$I$486,7,FALSE)</f>
        <v>Nej</v>
      </c>
      <c r="AV61" s="73" t="str">
        <f>VLOOKUP($B61,'Miljövärden urval för publ'!$B$2:$I$486,6,FALSE)</f>
        <v>Ja</v>
      </c>
      <c r="AZ61" s="73">
        <f t="shared" si="3"/>
        <v>0</v>
      </c>
      <c r="BA61" s="73">
        <f t="shared" si="8"/>
        <v>0</v>
      </c>
      <c r="BB61" s="73">
        <f t="shared" si="4"/>
        <v>0</v>
      </c>
      <c r="BC61" s="73">
        <f t="shared" si="5"/>
        <v>0</v>
      </c>
      <c r="BE61" s="73">
        <f t="shared" si="9"/>
        <v>0</v>
      </c>
      <c r="BF61" s="73">
        <f t="shared" si="10"/>
        <v>0</v>
      </c>
      <c r="BH61" s="73">
        <f t="shared" si="6"/>
        <v>0</v>
      </c>
    </row>
    <row r="62" spans="1:60" ht="15" x14ac:dyDescent="0.25">
      <c r="A62" t="s">
        <v>72</v>
      </c>
      <c r="B62" t="s">
        <v>73</v>
      </c>
      <c r="C62" s="73">
        <f>VLOOKUP($B62,'Tillförd energi'!$B$2:$AS$506,MATCH(C$1,'Tillförd energi'!$B$1:$AQ$1,0),FALSE)</f>
        <v>0</v>
      </c>
      <c r="D62" s="73">
        <f>VLOOKUP($B62,'Tillförd energi'!$B$2:$AS$506,MATCH(D$1,'Tillförd energi'!$B$1:$AQ$1,0),FALSE)</f>
        <v>3.9E-2</v>
      </c>
      <c r="E62" s="73">
        <f>VLOOKUP($B62,'Tillförd energi'!$B$2:$AS$506,MATCH(E$1,'Tillförd energi'!$B$1:$AQ$1,0),FALSE)</f>
        <v>0</v>
      </c>
      <c r="F62" s="73">
        <f>VLOOKUP($B62,'Tillförd energi'!$B$2:$AS$506,MATCH(F$1,'Tillförd energi'!$B$1:$AQ$1,0),FALSE)</f>
        <v>0</v>
      </c>
      <c r="G62" s="73">
        <f>VLOOKUP($B62,'Tillförd energi'!$B$2:$AS$506,MATCH(G$1,'Tillförd energi'!$B$1:$AQ$1,0),FALSE)</f>
        <v>0</v>
      </c>
      <c r="H62" s="73">
        <f>VLOOKUP($B62,'Tillförd energi'!$B$2:$AS$506,MATCH(H$1,'Tillförd energi'!$B$1:$AQ$1,0),FALSE)</f>
        <v>0</v>
      </c>
      <c r="I62" s="73">
        <f>VLOOKUP($B62,'Tillförd energi'!$B$2:$AS$506,MATCH(I$1,'Tillförd energi'!$B$1:$AQ$1,0),FALSE)</f>
        <v>0</v>
      </c>
      <c r="J62" s="73">
        <f>VLOOKUP($B62,'Tillförd energi'!$B$2:$AS$506,MATCH(J$1,'Tillförd energi'!$B$1:$AQ$1,0),FALSE)</f>
        <v>0</v>
      </c>
      <c r="K62" s="73">
        <f>VLOOKUP($B62,'Tillförd energi'!$B$2:$AS$506,MATCH(K$1,'Tillförd energi'!$B$1:$AQ$1,0),FALSE)</f>
        <v>0</v>
      </c>
      <c r="L62" s="73">
        <f>VLOOKUP($B62,'Tillförd energi'!$B$2:$AS$506,MATCH(L$1,'Tillförd energi'!$B$1:$AQ$1,0),FALSE)</f>
        <v>0</v>
      </c>
      <c r="M62" s="73">
        <f>VLOOKUP($B62,'Tillförd energi'!$B$2:$AS$506,MATCH(M$1,'Tillförd energi'!$B$1:$AQ$1,0),FALSE)</f>
        <v>2.1989999999999998</v>
      </c>
      <c r="N62" s="73">
        <f>VLOOKUP($B62,'Tillförd energi'!$B$2:$AS$506,MATCH(N$1,'Tillförd energi'!$B$1:$AQ$1,0),FALSE)</f>
        <v>0</v>
      </c>
      <c r="O62" s="73">
        <f>VLOOKUP($B62,'Tillförd energi'!$B$2:$AS$506,MATCH(O$1,'Tillförd energi'!$B$1:$AQ$1,0),FALSE)</f>
        <v>1.466</v>
      </c>
      <c r="P62" s="73">
        <f>VLOOKUP($B62,'Tillförd energi'!$B$2:$AS$506,MATCH(P$1,'Tillförd energi'!$B$1:$AQ$1,0),FALSE)</f>
        <v>2.1293299999999999</v>
      </c>
      <c r="Q62" s="73">
        <f>VLOOKUP($B62,'Tillförd energi'!$B$2:$AS$506,MATCH(Q$1,'Tillförd energi'!$B$1:$AQ$1,0),FALSE)</f>
        <v>7.4059999999999997</v>
      </c>
      <c r="R62" s="73">
        <f>VLOOKUP($B62,'Tillförd energi'!$B$2:$AS$506,MATCH(R$1,'Tillförd energi'!$B$1:$AQ$1,0),FALSE)</f>
        <v>0</v>
      </c>
      <c r="S62" s="73">
        <f>VLOOKUP($B62,'Tillförd energi'!$B$2:$AS$506,MATCH(S$1,'Tillförd energi'!$B$1:$AQ$1,0),FALSE)</f>
        <v>0</v>
      </c>
      <c r="T62" s="73">
        <f>VLOOKUP($B62,'Tillförd energi'!$B$2:$AS$506,MATCH(T$1,'Tillförd energi'!$B$1:$AQ$1,0),FALSE)</f>
        <v>0</v>
      </c>
      <c r="U62" s="73">
        <f>VLOOKUP($B62,'Tillförd energi'!$B$2:$AS$506,MATCH(U$1,'Tillförd energi'!$B$1:$AQ$1,0),FALSE)</f>
        <v>0</v>
      </c>
      <c r="V62" s="73">
        <f>VLOOKUP($B62,'Tillförd energi'!$B$2:$AS$506,MATCH(V$1,'Tillförd energi'!$B$1:$AQ$1,0),FALSE)</f>
        <v>0</v>
      </c>
      <c r="W62" s="73">
        <f>VLOOKUP($B62,'Tillförd energi'!$B$2:$AS$506,MATCH(W$1,'Tillförd energi'!$B$1:$AQ$1,0),FALSE)</f>
        <v>0</v>
      </c>
      <c r="X62" s="73">
        <f>VLOOKUP($B62,'Tillförd energi'!$B$2:$AS$506,MATCH(X$1,'Tillförd energi'!$B$1:$AQ$1,0),FALSE)</f>
        <v>0</v>
      </c>
      <c r="Y62" s="73">
        <f>VLOOKUP($B62,'Tillförd energi'!$B$2:$AS$506,MATCH(Y$1,'Tillförd energi'!$B$1:$AQ$1,0),FALSE)</f>
        <v>0</v>
      </c>
      <c r="Z62" s="73">
        <f>VLOOKUP($B62,'Tillförd energi'!$B$2:$AS$506,MATCH(Z$1,'Tillförd energi'!$B$1:$AQ$1,0),FALSE)</f>
        <v>0</v>
      </c>
      <c r="AA62" s="73">
        <f>VLOOKUP($B62,'Tillförd energi'!$B$2:$AS$506,MATCH(AA$1,'Tillförd energi'!$B$1:$AQ$1,0),FALSE)</f>
        <v>0</v>
      </c>
      <c r="AB62" s="73">
        <f>VLOOKUP($B62,'Tillförd energi'!$B$2:$AS$506,MATCH(AB$1,'Tillförd energi'!$B$1:$AQ$1,0),FALSE)</f>
        <v>0</v>
      </c>
      <c r="AC62" s="73">
        <f>VLOOKUP($B62,'Tillförd energi'!$B$2:$AS$506,MATCH(AC$1,'Tillförd energi'!$B$1:$AQ$1,0),FALSE)</f>
        <v>0</v>
      </c>
      <c r="AD62" s="73">
        <f>VLOOKUP($B62,'Tillförd energi'!$B$2:$AS$506,MATCH(AD$1,'Tillförd energi'!$B$1:$AQ$1,0),FALSE)</f>
        <v>0</v>
      </c>
      <c r="AF62" s="73">
        <f>VLOOKUP($B62,'Tillförd energi'!$B$2:$AS$506,MATCH(AF$1,'Tillförd energi'!$B$1:$AQ$1,0),FALSE)</f>
        <v>0.21</v>
      </c>
      <c r="AH62" s="73">
        <f>IFERROR(VLOOKUP(B62,Miljö!$B$1:$S$476,9,FALSE)/1,0)</f>
        <v>0</v>
      </c>
      <c r="AJ62" s="81">
        <f>IFERROR(VLOOKUP($B62,Miljö!$B$1:$S$500,MATCH("hjälpel exklusive kraftvärme (GWh)",Miljö!$B$1:$V$1,0),FALSE)/1,"")</f>
        <v>0.21</v>
      </c>
      <c r="AK62" s="81">
        <f t="shared" si="0"/>
        <v>0.21</v>
      </c>
      <c r="AL62" s="81">
        <f>VLOOKUP($B62,'Slutlig allokering'!$B$2:$AL$462,MATCH("Hjälpel kraftvärme",'Slutlig allokering'!$B$2:$AL$2,0),FALSE)</f>
        <v>0</v>
      </c>
      <c r="AN62" s="73">
        <f t="shared" si="1"/>
        <v>13.44933</v>
      </c>
      <c r="AO62" s="73">
        <f t="shared" si="2"/>
        <v>13.44933</v>
      </c>
      <c r="AP62" s="73">
        <f>IF(ISERROR(1/VLOOKUP($B62,Leveranser!$B$1:$S$500,MATCH("såld värme (gwh)",Leveranser!$B$1:$S$1,0),FALSE)),"",VLOOKUP($B62,Leveranser!$B$1:$S$500,MATCH("såld värme (gwh)",Leveranser!$B$1:$S$1,0),FALSE))</f>
        <v>9.0350000000000001</v>
      </c>
      <c r="AQ62" s="73">
        <f>VLOOKUP($B62,Leveranser!$B$1:$Y$500,MATCH("Totalt såld fjärrvärme till andra fjärrvärmeföretag",Leveranser!$B$1:$AA$1,0),FALSE)</f>
        <v>0</v>
      </c>
      <c r="AR62" s="73">
        <f>IF(ISERROR(1/VLOOKUP($B62,Miljö!$B$1:$S$500,MATCH("Såld mängd produktionsspecifik fjärrvärme (GWh)",Miljö!$B$1:$R$1,0),FALSE)),0,VLOOKUP($B62,Miljö!$B$1:$S$500,MATCH("Såld mängd produktionsspecifik fjärrvärme (GWh)",Miljö!$B$1:$R$1,0),FALSE))</f>
        <v>0</v>
      </c>
      <c r="AS62" s="82">
        <f t="shared" si="7"/>
        <v>0.67178067606341729</v>
      </c>
      <c r="AU62" s="73" t="str">
        <f>VLOOKUP($B62,'Miljövärden urval för publ'!$B$2:$I$486,7,FALSE)</f>
        <v>Ja</v>
      </c>
      <c r="AV62" s="73" t="str">
        <f>VLOOKUP($B62,'Miljövärden urval för publ'!$B$2:$I$486,6,FALSE)</f>
        <v>Nej</v>
      </c>
      <c r="AZ62" s="73">
        <f t="shared" si="3"/>
        <v>0.21</v>
      </c>
      <c r="BA62" s="73">
        <f t="shared" si="8"/>
        <v>0</v>
      </c>
      <c r="BB62" s="73">
        <f t="shared" si="4"/>
        <v>5.7943300000000004</v>
      </c>
      <c r="BC62" s="73">
        <f t="shared" si="5"/>
        <v>7.4059999999999997</v>
      </c>
      <c r="BE62" s="73">
        <f t="shared" si="9"/>
        <v>0</v>
      </c>
      <c r="BF62" s="73">
        <f t="shared" si="10"/>
        <v>0</v>
      </c>
      <c r="BH62" s="73">
        <f t="shared" si="6"/>
        <v>13.200330000000001</v>
      </c>
    </row>
    <row r="63" spans="1:60" ht="15" x14ac:dyDescent="0.25">
      <c r="A63" t="s">
        <v>72</v>
      </c>
      <c r="B63" t="s">
        <v>74</v>
      </c>
      <c r="C63" s="73">
        <f>VLOOKUP($B63,'Tillförd energi'!$B$2:$AS$506,MATCH(C$1,'Tillförd energi'!$B$1:$AQ$1,0),FALSE)</f>
        <v>0</v>
      </c>
      <c r="D63" s="73">
        <f>VLOOKUP($B63,'Tillförd energi'!$B$2:$AS$506,MATCH(D$1,'Tillförd energi'!$B$1:$AQ$1,0),FALSE)</f>
        <v>0.32600000000000001</v>
      </c>
      <c r="E63" s="73">
        <f>VLOOKUP($B63,'Tillförd energi'!$B$2:$AS$506,MATCH(E$1,'Tillförd energi'!$B$1:$AQ$1,0),FALSE)</f>
        <v>0</v>
      </c>
      <c r="F63" s="73">
        <f>VLOOKUP($B63,'Tillförd energi'!$B$2:$AS$506,MATCH(F$1,'Tillförd energi'!$B$1:$AQ$1,0),FALSE)</f>
        <v>0</v>
      </c>
      <c r="G63" s="73">
        <f>VLOOKUP($B63,'Tillförd energi'!$B$2:$AS$506,MATCH(G$1,'Tillförd energi'!$B$1:$AQ$1,0),FALSE)</f>
        <v>0</v>
      </c>
      <c r="H63" s="73">
        <f>VLOOKUP($B63,'Tillförd energi'!$B$2:$AS$506,MATCH(H$1,'Tillförd energi'!$B$1:$AQ$1,0),FALSE)</f>
        <v>0</v>
      </c>
      <c r="I63" s="73">
        <f>VLOOKUP($B63,'Tillförd energi'!$B$2:$AS$506,MATCH(I$1,'Tillförd energi'!$B$1:$AQ$1,0),FALSE)</f>
        <v>0</v>
      </c>
      <c r="J63" s="73">
        <f>VLOOKUP($B63,'Tillförd energi'!$B$2:$AS$506,MATCH(J$1,'Tillförd energi'!$B$1:$AQ$1,0),FALSE)</f>
        <v>0</v>
      </c>
      <c r="K63" s="73">
        <f>VLOOKUP($B63,'Tillförd energi'!$B$2:$AS$506,MATCH(K$1,'Tillförd energi'!$B$1:$AQ$1,0),FALSE)</f>
        <v>0</v>
      </c>
      <c r="L63" s="73">
        <f>VLOOKUP($B63,'Tillförd energi'!$B$2:$AS$506,MATCH(L$1,'Tillförd energi'!$B$1:$AQ$1,0),FALSE)</f>
        <v>3.9790000000000001</v>
      </c>
      <c r="M63" s="73">
        <f>VLOOKUP($B63,'Tillförd energi'!$B$2:$AS$506,MATCH(M$1,'Tillförd energi'!$B$1:$AQ$1,0),FALSE)</f>
        <v>31.972000000000001</v>
      </c>
      <c r="N63" s="73">
        <f>VLOOKUP($B63,'Tillförd energi'!$B$2:$AS$506,MATCH(N$1,'Tillförd energi'!$B$1:$AQ$1,0),FALSE)</f>
        <v>0</v>
      </c>
      <c r="O63" s="73">
        <f>VLOOKUP($B63,'Tillförd energi'!$B$2:$AS$506,MATCH(O$1,'Tillförd energi'!$B$1:$AQ$1,0),FALSE)</f>
        <v>4.4169999999999998</v>
      </c>
      <c r="P63" s="73">
        <f>VLOOKUP($B63,'Tillförd energi'!$B$2:$AS$506,MATCH(P$1,'Tillförd energi'!$B$1:$AQ$1,0),FALSE)</f>
        <v>0</v>
      </c>
      <c r="Q63" s="73">
        <f>VLOOKUP($B63,'Tillförd energi'!$B$2:$AS$506,MATCH(Q$1,'Tillförd energi'!$B$1:$AQ$1,0),FALSE)</f>
        <v>0</v>
      </c>
      <c r="R63" s="73">
        <f>VLOOKUP($B63,'Tillförd energi'!$B$2:$AS$506,MATCH(R$1,'Tillförd energi'!$B$1:$AQ$1,0),FALSE)</f>
        <v>0</v>
      </c>
      <c r="S63" s="73">
        <f>VLOOKUP($B63,'Tillförd energi'!$B$2:$AS$506,MATCH(S$1,'Tillförd energi'!$B$1:$AQ$1,0),FALSE)</f>
        <v>0</v>
      </c>
      <c r="T63" s="73">
        <f>VLOOKUP($B63,'Tillförd energi'!$B$2:$AS$506,MATCH(T$1,'Tillförd energi'!$B$1:$AQ$1,0),FALSE)</f>
        <v>0</v>
      </c>
      <c r="U63" s="73">
        <f>VLOOKUP($B63,'Tillförd energi'!$B$2:$AS$506,MATCH(U$1,'Tillförd energi'!$B$1:$AQ$1,0),FALSE)</f>
        <v>0</v>
      </c>
      <c r="V63" s="73">
        <f>VLOOKUP($B63,'Tillförd energi'!$B$2:$AS$506,MATCH(V$1,'Tillförd energi'!$B$1:$AQ$1,0),FALSE)</f>
        <v>0</v>
      </c>
      <c r="W63" s="73">
        <f>VLOOKUP($B63,'Tillförd energi'!$B$2:$AS$506,MATCH(W$1,'Tillförd energi'!$B$1:$AQ$1,0),FALSE)</f>
        <v>0</v>
      </c>
      <c r="X63" s="73">
        <f>VLOOKUP($B63,'Tillförd energi'!$B$2:$AS$506,MATCH(X$1,'Tillförd energi'!$B$1:$AQ$1,0),FALSE)</f>
        <v>0</v>
      </c>
      <c r="Y63" s="73">
        <f>VLOOKUP($B63,'Tillförd energi'!$B$2:$AS$506,MATCH(Y$1,'Tillförd energi'!$B$1:$AQ$1,0),FALSE)</f>
        <v>2E-3</v>
      </c>
      <c r="Z63" s="73">
        <f>VLOOKUP($B63,'Tillförd energi'!$B$2:$AS$506,MATCH(Z$1,'Tillförd energi'!$B$1:$AQ$1,0),FALSE)</f>
        <v>0</v>
      </c>
      <c r="AA63" s="73">
        <f>VLOOKUP($B63,'Tillförd energi'!$B$2:$AS$506,MATCH(AA$1,'Tillförd energi'!$B$1:$AQ$1,0),FALSE)</f>
        <v>0</v>
      </c>
      <c r="AB63" s="73">
        <f>VLOOKUP($B63,'Tillförd energi'!$B$2:$AS$506,MATCH(AB$1,'Tillförd energi'!$B$1:$AQ$1,0),FALSE)</f>
        <v>6.2</v>
      </c>
      <c r="AC63" s="73">
        <f>VLOOKUP($B63,'Tillförd energi'!$B$2:$AS$506,MATCH(AC$1,'Tillförd energi'!$B$1:$AQ$1,0),FALSE)</f>
        <v>0</v>
      </c>
      <c r="AD63" s="73">
        <f>VLOOKUP($B63,'Tillförd energi'!$B$2:$AS$506,MATCH(AD$1,'Tillförd energi'!$B$1:$AQ$1,0),FALSE)</f>
        <v>0</v>
      </c>
      <c r="AF63" s="73">
        <f>VLOOKUP($B63,'Tillförd energi'!$B$2:$AS$506,MATCH(AF$1,'Tillförd energi'!$B$1:$AQ$1,0),FALSE)</f>
        <v>1.1259999999999999</v>
      </c>
      <c r="AH63" s="73">
        <f>IFERROR(VLOOKUP(B63,Miljö!$B$1:$S$476,9,FALSE)/1,0)</f>
        <v>0</v>
      </c>
      <c r="AJ63" s="81">
        <f>IFERROR(VLOOKUP($B63,Miljö!$B$1:$S$500,MATCH("hjälpel exklusive kraftvärme (GWh)",Miljö!$B$1:$V$1,0),FALSE)/1,"")</f>
        <v>1.1259999999999999</v>
      </c>
      <c r="AK63" s="81">
        <f t="shared" si="0"/>
        <v>1.1259999999999999</v>
      </c>
      <c r="AL63" s="81">
        <f>VLOOKUP($B63,'Slutlig allokering'!$B$2:$AL$462,MATCH("Hjälpel kraftvärme",'Slutlig allokering'!$B$2:$AL$2,0),FALSE)</f>
        <v>0</v>
      </c>
      <c r="AN63" s="73">
        <f t="shared" si="1"/>
        <v>48.022000000000006</v>
      </c>
      <c r="AO63" s="73">
        <f t="shared" si="2"/>
        <v>48.022000000000006</v>
      </c>
      <c r="AP63" s="73">
        <f>IF(ISERROR(1/VLOOKUP($B63,Leveranser!$B$1:$S$500,MATCH("såld värme (gwh)",Leveranser!$B$1:$S$1,0),FALSE)),"",VLOOKUP($B63,Leveranser!$B$1:$S$500,MATCH("såld värme (gwh)",Leveranser!$B$1:$S$1,0),FALSE))</f>
        <v>32.466000000000001</v>
      </c>
      <c r="AQ63" s="73">
        <f>VLOOKUP($B63,Leveranser!$B$1:$Y$500,MATCH("Totalt såld fjärrvärme till andra fjärrvärmeföretag",Leveranser!$B$1:$AA$1,0),FALSE)</f>
        <v>0</v>
      </c>
      <c r="AR63" s="73">
        <f>IF(ISERROR(1/VLOOKUP($B63,Miljö!$B$1:$S$500,MATCH("Såld mängd produktionsspecifik fjärrvärme (GWh)",Miljö!$B$1:$R$1,0),FALSE)),0,VLOOKUP($B63,Miljö!$B$1:$S$500,MATCH("Såld mängd produktionsspecifik fjärrvärme (GWh)",Miljö!$B$1:$R$1,0),FALSE))</f>
        <v>0</v>
      </c>
      <c r="AS63" s="82">
        <f t="shared" si="7"/>
        <v>0.6760651368122943</v>
      </c>
      <c r="AU63" s="73" t="str">
        <f>VLOOKUP($B63,'Miljövärden urval för publ'!$B$2:$I$486,7,FALSE)</f>
        <v>Ja</v>
      </c>
      <c r="AV63" s="73" t="str">
        <f>VLOOKUP($B63,'Miljövärden urval för publ'!$B$2:$I$486,6,FALSE)</f>
        <v>Ja</v>
      </c>
      <c r="AZ63" s="73">
        <f t="shared" si="3"/>
        <v>1.1279999999999999</v>
      </c>
      <c r="BA63" s="73">
        <f t="shared" si="8"/>
        <v>0</v>
      </c>
      <c r="BB63" s="73">
        <f t="shared" si="4"/>
        <v>40.368000000000002</v>
      </c>
      <c r="BC63" s="73">
        <f t="shared" si="5"/>
        <v>0</v>
      </c>
      <c r="BE63" s="73">
        <f t="shared" si="9"/>
        <v>0</v>
      </c>
      <c r="BF63" s="73">
        <f t="shared" si="10"/>
        <v>0</v>
      </c>
      <c r="BH63" s="73">
        <f t="shared" si="6"/>
        <v>40.368000000000002</v>
      </c>
    </row>
    <row r="64" spans="1:60" ht="15" x14ac:dyDescent="0.25">
      <c r="A64" t="s">
        <v>75</v>
      </c>
      <c r="B64" t="s">
        <v>76</v>
      </c>
      <c r="C64" s="73">
        <f>VLOOKUP($B64,'Tillförd energi'!$B$2:$AS$506,MATCH(C$1,'Tillförd energi'!$B$1:$AQ$1,0),FALSE)</f>
        <v>0</v>
      </c>
      <c r="D64" s="73">
        <f>VLOOKUP($B64,'Tillförd energi'!$B$2:$AS$506,MATCH(D$1,'Tillförd energi'!$B$1:$AQ$1,0),FALSE)</f>
        <v>1.5860000000000001</v>
      </c>
      <c r="E64" s="73">
        <f>VLOOKUP($B64,'Tillförd energi'!$B$2:$AS$506,MATCH(E$1,'Tillförd energi'!$B$1:$AQ$1,0),FALSE)</f>
        <v>0</v>
      </c>
      <c r="F64" s="73">
        <f>VLOOKUP($B64,'Tillförd energi'!$B$2:$AS$506,MATCH(F$1,'Tillförd energi'!$B$1:$AQ$1,0),FALSE)</f>
        <v>0</v>
      </c>
      <c r="G64" s="73">
        <f>VLOOKUP($B64,'Tillförd energi'!$B$2:$AS$506,MATCH(G$1,'Tillförd energi'!$B$1:$AQ$1,0),FALSE)</f>
        <v>0</v>
      </c>
      <c r="H64" s="73">
        <f>VLOOKUP($B64,'Tillförd energi'!$B$2:$AS$506,MATCH(H$1,'Tillförd energi'!$B$1:$AQ$1,0),FALSE)</f>
        <v>0</v>
      </c>
      <c r="I64" s="73">
        <f>VLOOKUP($B64,'Tillförd energi'!$B$2:$AS$506,MATCH(I$1,'Tillförd energi'!$B$1:$AQ$1,0),FALSE)</f>
        <v>0</v>
      </c>
      <c r="J64" s="73">
        <f>VLOOKUP($B64,'Tillförd energi'!$B$2:$AS$506,MATCH(J$1,'Tillförd energi'!$B$1:$AQ$1,0),FALSE)</f>
        <v>0</v>
      </c>
      <c r="K64" s="73">
        <f>VLOOKUP($B64,'Tillförd energi'!$B$2:$AS$506,MATCH(K$1,'Tillförd energi'!$B$1:$AQ$1,0),FALSE)</f>
        <v>0</v>
      </c>
      <c r="L64" s="73">
        <f>VLOOKUP($B64,'Tillförd energi'!$B$2:$AS$506,MATCH(L$1,'Tillförd energi'!$B$1:$AQ$1,0),FALSE)</f>
        <v>0</v>
      </c>
      <c r="M64" s="73">
        <f>VLOOKUP($B64,'Tillförd energi'!$B$2:$AS$506,MATCH(M$1,'Tillförd energi'!$B$1:$AQ$1,0),FALSE)</f>
        <v>0</v>
      </c>
      <c r="N64" s="73">
        <f>VLOOKUP($B64,'Tillförd energi'!$B$2:$AS$506,MATCH(N$1,'Tillförd energi'!$B$1:$AQ$1,0),FALSE)</f>
        <v>0</v>
      </c>
      <c r="O64" s="73">
        <f>VLOOKUP($B64,'Tillförd energi'!$B$2:$AS$506,MATCH(O$1,'Tillförd energi'!$B$1:$AQ$1,0),FALSE)</f>
        <v>0</v>
      </c>
      <c r="P64" s="73">
        <f>VLOOKUP($B64,'Tillförd energi'!$B$2:$AS$506,MATCH(P$1,'Tillförd energi'!$B$1:$AQ$1,0),FALSE)</f>
        <v>0</v>
      </c>
      <c r="Q64" s="73">
        <f>VLOOKUP($B64,'Tillförd energi'!$B$2:$AS$506,MATCH(Q$1,'Tillförd energi'!$B$1:$AQ$1,0),FALSE)</f>
        <v>8.5259999999999998</v>
      </c>
      <c r="R64" s="73">
        <f>VLOOKUP($B64,'Tillförd energi'!$B$2:$AS$506,MATCH(R$1,'Tillförd energi'!$B$1:$AQ$1,0),FALSE)</f>
        <v>33.640999999999998</v>
      </c>
      <c r="S64" s="73">
        <f>VLOOKUP($B64,'Tillförd energi'!$B$2:$AS$506,MATCH(S$1,'Tillförd energi'!$B$1:$AQ$1,0),FALSE)</f>
        <v>0</v>
      </c>
      <c r="T64" s="73">
        <f>VLOOKUP($B64,'Tillförd energi'!$B$2:$AS$506,MATCH(T$1,'Tillförd energi'!$B$1:$AQ$1,0),FALSE)</f>
        <v>0</v>
      </c>
      <c r="U64" s="73">
        <f>VLOOKUP($B64,'Tillförd energi'!$B$2:$AS$506,MATCH(U$1,'Tillförd energi'!$B$1:$AQ$1,0),FALSE)</f>
        <v>0</v>
      </c>
      <c r="V64" s="73">
        <f>VLOOKUP($B64,'Tillförd energi'!$B$2:$AS$506,MATCH(V$1,'Tillförd energi'!$B$1:$AQ$1,0),FALSE)</f>
        <v>0</v>
      </c>
      <c r="W64" s="73">
        <f>VLOOKUP($B64,'Tillförd energi'!$B$2:$AS$506,MATCH(W$1,'Tillförd energi'!$B$1:$AQ$1,0),FALSE)</f>
        <v>0</v>
      </c>
      <c r="X64" s="73">
        <f>VLOOKUP($B64,'Tillförd energi'!$B$2:$AS$506,MATCH(X$1,'Tillförd energi'!$B$1:$AQ$1,0),FALSE)</f>
        <v>0</v>
      </c>
      <c r="Y64" s="73">
        <f>VLOOKUP($B64,'Tillförd energi'!$B$2:$AS$506,MATCH(Y$1,'Tillförd energi'!$B$1:$AQ$1,0),FALSE)</f>
        <v>4.02E-2</v>
      </c>
      <c r="Z64" s="73">
        <f>VLOOKUP($B64,'Tillförd energi'!$B$2:$AS$506,MATCH(Z$1,'Tillförd energi'!$B$1:$AQ$1,0),FALSE)</f>
        <v>0</v>
      </c>
      <c r="AA64" s="73">
        <f>VLOOKUP($B64,'Tillförd energi'!$B$2:$AS$506,MATCH(AA$1,'Tillförd energi'!$B$1:$AQ$1,0),FALSE)</f>
        <v>0</v>
      </c>
      <c r="AB64" s="73">
        <f>VLOOKUP($B64,'Tillförd energi'!$B$2:$AS$506,MATCH(AB$1,'Tillförd energi'!$B$1:$AQ$1,0),FALSE)</f>
        <v>0</v>
      </c>
      <c r="AC64" s="73">
        <f>VLOOKUP($B64,'Tillförd energi'!$B$2:$AS$506,MATCH(AC$1,'Tillförd energi'!$B$1:$AQ$1,0),FALSE)</f>
        <v>0</v>
      </c>
      <c r="AD64" s="73">
        <f>VLOOKUP($B64,'Tillförd energi'!$B$2:$AS$506,MATCH(AD$1,'Tillförd energi'!$B$1:$AQ$1,0),FALSE)</f>
        <v>0</v>
      </c>
      <c r="AF64" s="73">
        <f>VLOOKUP($B64,'Tillförd energi'!$B$2:$AS$506,MATCH(AF$1,'Tillförd energi'!$B$1:$AQ$1,0),FALSE)</f>
        <v>0.436</v>
      </c>
      <c r="AH64" s="73">
        <f>IFERROR(VLOOKUP(B64,Miljö!$B$1:$S$476,9,FALSE)/1,0)</f>
        <v>0</v>
      </c>
      <c r="AJ64" s="81">
        <f>IFERROR(VLOOKUP($B64,Miljö!$B$1:$S$500,MATCH("hjälpel exklusive kraftvärme (GWh)",Miljö!$B$1:$V$1,0),FALSE)/1,"")</f>
        <v>0.436</v>
      </c>
      <c r="AK64" s="81">
        <f t="shared" si="0"/>
        <v>0.436</v>
      </c>
      <c r="AL64" s="81">
        <f>VLOOKUP($B64,'Slutlig allokering'!$B$2:$AL$462,MATCH("Hjälpel kraftvärme",'Slutlig allokering'!$B$2:$AL$2,0),FALSE)</f>
        <v>0</v>
      </c>
      <c r="AN64" s="73">
        <f t="shared" si="1"/>
        <v>44.229199999999999</v>
      </c>
      <c r="AO64" s="73">
        <f t="shared" si="2"/>
        <v>44.229199999999999</v>
      </c>
      <c r="AP64" s="73">
        <f>IF(ISERROR(1/VLOOKUP($B64,Leveranser!$B$1:$S$500,MATCH("såld värme (gwh)",Leveranser!$B$1:$S$1,0),FALSE)),"",VLOOKUP($B64,Leveranser!$B$1:$S$500,MATCH("såld värme (gwh)",Leveranser!$B$1:$S$1,0),FALSE))</f>
        <v>34.659999999999997</v>
      </c>
      <c r="AQ64" s="73">
        <f>VLOOKUP($B64,Leveranser!$B$1:$Y$500,MATCH("Totalt såld fjärrvärme till andra fjärrvärmeföretag",Leveranser!$B$1:$AA$1,0),FALSE)</f>
        <v>0</v>
      </c>
      <c r="AR64" s="73">
        <f>IF(ISERROR(1/VLOOKUP($B64,Miljö!$B$1:$S$500,MATCH("Såld mängd produktionsspecifik fjärrvärme (GWh)",Miljö!$B$1:$R$1,0),FALSE)),0,VLOOKUP($B64,Miljö!$B$1:$S$500,MATCH("Såld mängd produktionsspecifik fjärrvärme (GWh)",Miljö!$B$1:$R$1,0),FALSE))</f>
        <v>0</v>
      </c>
      <c r="AS64" s="82">
        <f t="shared" si="7"/>
        <v>0.78364519367295804</v>
      </c>
      <c r="AU64" s="73" t="str">
        <f>VLOOKUP($B64,'Miljövärden urval för publ'!$B$2:$I$486,7,FALSE)</f>
        <v>Ja</v>
      </c>
      <c r="AV64" s="73" t="str">
        <f>VLOOKUP($B64,'Miljövärden urval för publ'!$B$2:$I$486,6,FALSE)</f>
        <v>Ja</v>
      </c>
      <c r="AZ64" s="73">
        <f t="shared" si="3"/>
        <v>0.47620000000000001</v>
      </c>
      <c r="BA64" s="73">
        <f t="shared" si="8"/>
        <v>0</v>
      </c>
      <c r="BB64" s="73">
        <f t="shared" si="4"/>
        <v>0</v>
      </c>
      <c r="BC64" s="73">
        <f t="shared" si="5"/>
        <v>42.167000000000002</v>
      </c>
      <c r="BE64" s="73">
        <f t="shared" si="9"/>
        <v>0</v>
      </c>
      <c r="BF64" s="73">
        <f t="shared" si="10"/>
        <v>0</v>
      </c>
      <c r="BH64" s="73">
        <f t="shared" si="6"/>
        <v>42.167000000000002</v>
      </c>
    </row>
    <row r="65" spans="1:60" ht="15" x14ac:dyDescent="0.25">
      <c r="A65" t="s">
        <v>75</v>
      </c>
      <c r="B65" t="s">
        <v>77</v>
      </c>
      <c r="C65" s="73">
        <f>VLOOKUP($B65,'Tillförd energi'!$B$2:$AS$506,MATCH(C$1,'Tillförd energi'!$B$1:$AQ$1,0),FALSE)</f>
        <v>0</v>
      </c>
      <c r="D65" s="73">
        <f>VLOOKUP($B65,'Tillförd energi'!$B$2:$AS$506,MATCH(D$1,'Tillförd energi'!$B$1:$AQ$1,0),FALSE)</f>
        <v>0.30599999999999999</v>
      </c>
      <c r="E65" s="73">
        <f>VLOOKUP($B65,'Tillförd energi'!$B$2:$AS$506,MATCH(E$1,'Tillförd energi'!$B$1:$AQ$1,0),FALSE)</f>
        <v>0</v>
      </c>
      <c r="F65" s="73">
        <f>VLOOKUP($B65,'Tillförd energi'!$B$2:$AS$506,MATCH(F$1,'Tillförd energi'!$B$1:$AQ$1,0),FALSE)</f>
        <v>0</v>
      </c>
      <c r="G65" s="73">
        <f>VLOOKUP($B65,'Tillförd energi'!$B$2:$AS$506,MATCH(G$1,'Tillförd energi'!$B$1:$AQ$1,0),FALSE)</f>
        <v>0</v>
      </c>
      <c r="H65" s="73">
        <f>VLOOKUP($B65,'Tillförd energi'!$B$2:$AS$506,MATCH(H$1,'Tillförd energi'!$B$1:$AQ$1,0),FALSE)</f>
        <v>0</v>
      </c>
      <c r="I65" s="73">
        <f>VLOOKUP($B65,'Tillförd energi'!$B$2:$AS$506,MATCH(I$1,'Tillförd energi'!$B$1:$AQ$1,0),FALSE)</f>
        <v>0</v>
      </c>
      <c r="J65" s="73">
        <f>VLOOKUP($B65,'Tillförd energi'!$B$2:$AS$506,MATCH(J$1,'Tillförd energi'!$B$1:$AQ$1,0),FALSE)</f>
        <v>0</v>
      </c>
      <c r="K65" s="73">
        <f>VLOOKUP($B65,'Tillförd energi'!$B$2:$AS$506,MATCH(K$1,'Tillförd energi'!$B$1:$AQ$1,0),FALSE)</f>
        <v>0</v>
      </c>
      <c r="L65" s="73">
        <f>VLOOKUP($B65,'Tillförd energi'!$B$2:$AS$506,MATCH(L$1,'Tillförd energi'!$B$1:$AQ$1,0),FALSE)</f>
        <v>0</v>
      </c>
      <c r="M65" s="73">
        <f>VLOOKUP($B65,'Tillförd energi'!$B$2:$AS$506,MATCH(M$1,'Tillförd energi'!$B$1:$AQ$1,0),FALSE)</f>
        <v>0</v>
      </c>
      <c r="N65" s="73">
        <f>VLOOKUP($B65,'Tillförd energi'!$B$2:$AS$506,MATCH(N$1,'Tillförd energi'!$B$1:$AQ$1,0),FALSE)</f>
        <v>0</v>
      </c>
      <c r="O65" s="73">
        <f>VLOOKUP($B65,'Tillförd energi'!$B$2:$AS$506,MATCH(O$1,'Tillförd energi'!$B$1:$AQ$1,0),FALSE)</f>
        <v>0</v>
      </c>
      <c r="P65" s="73">
        <f>VLOOKUP($B65,'Tillförd energi'!$B$2:$AS$506,MATCH(P$1,'Tillförd energi'!$B$1:$AQ$1,0),FALSE)</f>
        <v>0</v>
      </c>
      <c r="Q65" s="73">
        <f>VLOOKUP($B65,'Tillförd energi'!$B$2:$AS$506,MATCH(Q$1,'Tillförd energi'!$B$1:$AQ$1,0),FALSE)</f>
        <v>3.2869999999999999</v>
      </c>
      <c r="R65" s="73">
        <f>VLOOKUP($B65,'Tillförd energi'!$B$2:$AS$506,MATCH(R$1,'Tillförd energi'!$B$1:$AQ$1,0),FALSE)</f>
        <v>0</v>
      </c>
      <c r="S65" s="73">
        <f>VLOOKUP($B65,'Tillförd energi'!$B$2:$AS$506,MATCH(S$1,'Tillförd energi'!$B$1:$AQ$1,0),FALSE)</f>
        <v>0</v>
      </c>
      <c r="T65" s="73">
        <f>VLOOKUP($B65,'Tillförd energi'!$B$2:$AS$506,MATCH(T$1,'Tillförd energi'!$B$1:$AQ$1,0),FALSE)</f>
        <v>0</v>
      </c>
      <c r="U65" s="73">
        <f>VLOOKUP($B65,'Tillförd energi'!$B$2:$AS$506,MATCH(U$1,'Tillförd energi'!$B$1:$AQ$1,0),FALSE)</f>
        <v>0</v>
      </c>
      <c r="V65" s="73">
        <f>VLOOKUP($B65,'Tillförd energi'!$B$2:$AS$506,MATCH(V$1,'Tillförd energi'!$B$1:$AQ$1,0),FALSE)</f>
        <v>0</v>
      </c>
      <c r="W65" s="73">
        <f>VLOOKUP($B65,'Tillförd energi'!$B$2:$AS$506,MATCH(W$1,'Tillförd energi'!$B$1:$AQ$1,0),FALSE)</f>
        <v>0</v>
      </c>
      <c r="X65" s="73">
        <f>VLOOKUP($B65,'Tillförd energi'!$B$2:$AS$506,MATCH(X$1,'Tillförd energi'!$B$1:$AQ$1,0),FALSE)</f>
        <v>0</v>
      </c>
      <c r="Y65" s="73">
        <f>VLOOKUP($B65,'Tillförd energi'!$B$2:$AS$506,MATCH(Y$1,'Tillförd energi'!$B$1:$AQ$1,0),FALSE)</f>
        <v>0</v>
      </c>
      <c r="Z65" s="73">
        <f>VLOOKUP($B65,'Tillförd energi'!$B$2:$AS$506,MATCH(Z$1,'Tillförd energi'!$B$1:$AQ$1,0),FALSE)</f>
        <v>0</v>
      </c>
      <c r="AA65" s="73">
        <f>VLOOKUP($B65,'Tillförd energi'!$B$2:$AS$506,MATCH(AA$1,'Tillförd energi'!$B$1:$AQ$1,0),FALSE)</f>
        <v>0</v>
      </c>
      <c r="AB65" s="73">
        <f>VLOOKUP($B65,'Tillförd energi'!$B$2:$AS$506,MATCH(AB$1,'Tillförd energi'!$B$1:$AQ$1,0),FALSE)</f>
        <v>0</v>
      </c>
      <c r="AC65" s="73">
        <f>VLOOKUP($B65,'Tillförd energi'!$B$2:$AS$506,MATCH(AC$1,'Tillförd energi'!$B$1:$AQ$1,0),FALSE)</f>
        <v>0</v>
      </c>
      <c r="AD65" s="73">
        <f>VLOOKUP($B65,'Tillförd energi'!$B$2:$AS$506,MATCH(AD$1,'Tillförd energi'!$B$1:$AQ$1,0),FALSE)</f>
        <v>0</v>
      </c>
      <c r="AF65" s="73">
        <f>VLOOKUP($B65,'Tillförd energi'!$B$2:$AS$506,MATCH(AF$1,'Tillförd energi'!$B$1:$AQ$1,0),FALSE)</f>
        <v>0.128</v>
      </c>
      <c r="AH65" s="73">
        <f>IFERROR(VLOOKUP(B65,Miljö!$B$1:$S$476,9,FALSE)/1,0)</f>
        <v>0</v>
      </c>
      <c r="AJ65" s="81">
        <f>IFERROR(VLOOKUP($B65,Miljö!$B$1:$S$500,MATCH("hjälpel exklusive kraftvärme (GWh)",Miljö!$B$1:$V$1,0),FALSE)/1,"")</f>
        <v>0.128</v>
      </c>
      <c r="AK65" s="81">
        <f t="shared" si="0"/>
        <v>0.128</v>
      </c>
      <c r="AL65" s="81">
        <f>VLOOKUP($B65,'Slutlig allokering'!$B$2:$AL$462,MATCH("Hjälpel kraftvärme",'Slutlig allokering'!$B$2:$AL$2,0),FALSE)</f>
        <v>0</v>
      </c>
      <c r="AN65" s="73">
        <f t="shared" si="1"/>
        <v>3.7210000000000001</v>
      </c>
      <c r="AO65" s="73">
        <f t="shared" si="2"/>
        <v>3.7210000000000001</v>
      </c>
      <c r="AP65" s="73">
        <f>IF(ISERROR(1/VLOOKUP($B65,Leveranser!$B$1:$S$500,MATCH("såld värme (gwh)",Leveranser!$B$1:$S$1,0),FALSE)),"",VLOOKUP($B65,Leveranser!$B$1:$S$500,MATCH("såld värme (gwh)",Leveranser!$B$1:$S$1,0),FALSE))</f>
        <v>2.762</v>
      </c>
      <c r="AQ65" s="73">
        <f>VLOOKUP($B65,Leveranser!$B$1:$Y$500,MATCH("Totalt såld fjärrvärme till andra fjärrvärmeföretag",Leveranser!$B$1:$AA$1,0),FALSE)</f>
        <v>0</v>
      </c>
      <c r="AR65" s="73">
        <f>IF(ISERROR(1/VLOOKUP($B65,Miljö!$B$1:$S$500,MATCH("Såld mängd produktionsspecifik fjärrvärme (GWh)",Miljö!$B$1:$R$1,0),FALSE)),0,VLOOKUP($B65,Miljö!$B$1:$S$500,MATCH("Såld mängd produktionsspecifik fjärrvärme (GWh)",Miljö!$B$1:$R$1,0),FALSE))</f>
        <v>0</v>
      </c>
      <c r="AS65" s="82">
        <f t="shared" si="7"/>
        <v>0.74227358237033059</v>
      </c>
      <c r="AU65" s="73" t="str">
        <f>VLOOKUP($B65,'Miljövärden urval för publ'!$B$2:$I$486,7,FALSE)</f>
        <v>Ja</v>
      </c>
      <c r="AV65" s="73" t="str">
        <f>VLOOKUP($B65,'Miljövärden urval för publ'!$B$2:$I$486,6,FALSE)</f>
        <v>Ja</v>
      </c>
      <c r="AZ65" s="73">
        <f t="shared" si="3"/>
        <v>0.128</v>
      </c>
      <c r="BA65" s="73">
        <f t="shared" si="8"/>
        <v>0</v>
      </c>
      <c r="BB65" s="73">
        <f t="shared" si="4"/>
        <v>0</v>
      </c>
      <c r="BC65" s="73">
        <f t="shared" si="5"/>
        <v>3.2869999999999999</v>
      </c>
      <c r="BE65" s="73">
        <f t="shared" si="9"/>
        <v>0</v>
      </c>
      <c r="BF65" s="73">
        <f t="shared" si="10"/>
        <v>0</v>
      </c>
      <c r="BH65" s="73">
        <f t="shared" si="6"/>
        <v>3.2869999999999999</v>
      </c>
    </row>
    <row r="66" spans="1:60" ht="15" x14ac:dyDescent="0.25">
      <c r="A66" t="s">
        <v>75</v>
      </c>
      <c r="B66" t="s">
        <v>78</v>
      </c>
      <c r="C66" s="73">
        <f>VLOOKUP($B66,'Tillförd energi'!$B$2:$AS$506,MATCH(C$1,'Tillförd energi'!$B$1:$AQ$1,0),FALSE)</f>
        <v>0</v>
      </c>
      <c r="D66" s="73">
        <f>VLOOKUP($B66,'Tillförd energi'!$B$2:$AS$506,MATCH(D$1,'Tillförd energi'!$B$1:$AQ$1,0),FALSE)</f>
        <v>4.9000000000000002E-2</v>
      </c>
      <c r="E66" s="73">
        <f>VLOOKUP($B66,'Tillförd energi'!$B$2:$AS$506,MATCH(E$1,'Tillförd energi'!$B$1:$AQ$1,0),FALSE)</f>
        <v>0</v>
      </c>
      <c r="F66" s="73">
        <f>VLOOKUP($B66,'Tillförd energi'!$B$2:$AS$506,MATCH(F$1,'Tillförd energi'!$B$1:$AQ$1,0),FALSE)</f>
        <v>0</v>
      </c>
      <c r="G66" s="73">
        <f>VLOOKUP($B66,'Tillförd energi'!$B$2:$AS$506,MATCH(G$1,'Tillförd energi'!$B$1:$AQ$1,0),FALSE)</f>
        <v>0</v>
      </c>
      <c r="H66" s="73">
        <f>VLOOKUP($B66,'Tillförd energi'!$B$2:$AS$506,MATCH(H$1,'Tillförd energi'!$B$1:$AQ$1,0),FALSE)</f>
        <v>0</v>
      </c>
      <c r="I66" s="73">
        <f>VLOOKUP($B66,'Tillförd energi'!$B$2:$AS$506,MATCH(I$1,'Tillförd energi'!$B$1:$AQ$1,0),FALSE)</f>
        <v>0</v>
      </c>
      <c r="J66" s="73">
        <f>VLOOKUP($B66,'Tillförd energi'!$B$2:$AS$506,MATCH(J$1,'Tillförd energi'!$B$1:$AQ$1,0),FALSE)</f>
        <v>0</v>
      </c>
      <c r="K66" s="73">
        <f>VLOOKUP($B66,'Tillförd energi'!$B$2:$AS$506,MATCH(K$1,'Tillförd energi'!$B$1:$AQ$1,0),FALSE)</f>
        <v>0</v>
      </c>
      <c r="L66" s="73">
        <f>VLOOKUP($B66,'Tillförd energi'!$B$2:$AS$506,MATCH(L$1,'Tillförd energi'!$B$1:$AQ$1,0),FALSE)</f>
        <v>0</v>
      </c>
      <c r="M66" s="73">
        <f>VLOOKUP($B66,'Tillförd energi'!$B$2:$AS$506,MATCH(M$1,'Tillförd energi'!$B$1:$AQ$1,0),FALSE)</f>
        <v>0</v>
      </c>
      <c r="N66" s="73">
        <f>VLOOKUP($B66,'Tillförd energi'!$B$2:$AS$506,MATCH(N$1,'Tillförd energi'!$B$1:$AQ$1,0),FALSE)</f>
        <v>0</v>
      </c>
      <c r="O66" s="73">
        <f>VLOOKUP($B66,'Tillförd energi'!$B$2:$AS$506,MATCH(O$1,'Tillförd energi'!$B$1:$AQ$1,0),FALSE)</f>
        <v>0</v>
      </c>
      <c r="P66" s="73">
        <f>VLOOKUP($B66,'Tillförd energi'!$B$2:$AS$506,MATCH(P$1,'Tillförd energi'!$B$1:$AQ$1,0),FALSE)</f>
        <v>0</v>
      </c>
      <c r="Q66" s="73">
        <f>VLOOKUP($B66,'Tillförd energi'!$B$2:$AS$506,MATCH(Q$1,'Tillförd energi'!$B$1:$AQ$1,0),FALSE)</f>
        <v>3.4809999999999999</v>
      </c>
      <c r="R66" s="73">
        <f>VLOOKUP($B66,'Tillförd energi'!$B$2:$AS$506,MATCH(R$1,'Tillförd energi'!$B$1:$AQ$1,0),FALSE)</f>
        <v>0</v>
      </c>
      <c r="S66" s="73">
        <f>VLOOKUP($B66,'Tillförd energi'!$B$2:$AS$506,MATCH(S$1,'Tillförd energi'!$B$1:$AQ$1,0),FALSE)</f>
        <v>0</v>
      </c>
      <c r="T66" s="73">
        <f>VLOOKUP($B66,'Tillförd energi'!$B$2:$AS$506,MATCH(T$1,'Tillförd energi'!$B$1:$AQ$1,0),FALSE)</f>
        <v>0</v>
      </c>
      <c r="U66" s="73">
        <f>VLOOKUP($B66,'Tillförd energi'!$B$2:$AS$506,MATCH(U$1,'Tillförd energi'!$B$1:$AQ$1,0),FALSE)</f>
        <v>0</v>
      </c>
      <c r="V66" s="73">
        <f>VLOOKUP($B66,'Tillförd energi'!$B$2:$AS$506,MATCH(V$1,'Tillförd energi'!$B$1:$AQ$1,0),FALSE)</f>
        <v>0</v>
      </c>
      <c r="W66" s="73">
        <f>VLOOKUP($B66,'Tillförd energi'!$B$2:$AS$506,MATCH(W$1,'Tillförd energi'!$B$1:$AQ$1,0),FALSE)</f>
        <v>0</v>
      </c>
      <c r="X66" s="73">
        <f>VLOOKUP($B66,'Tillförd energi'!$B$2:$AS$506,MATCH(X$1,'Tillförd energi'!$B$1:$AQ$1,0),FALSE)</f>
        <v>0</v>
      </c>
      <c r="Y66" s="73">
        <f>VLOOKUP($B66,'Tillförd energi'!$B$2:$AS$506,MATCH(Y$1,'Tillförd energi'!$B$1:$AQ$1,0),FALSE)</f>
        <v>0</v>
      </c>
      <c r="Z66" s="73">
        <f>VLOOKUP($B66,'Tillförd energi'!$B$2:$AS$506,MATCH(Z$1,'Tillförd energi'!$B$1:$AQ$1,0),FALSE)</f>
        <v>0</v>
      </c>
      <c r="AA66" s="73">
        <f>VLOOKUP($B66,'Tillförd energi'!$B$2:$AS$506,MATCH(AA$1,'Tillförd energi'!$B$1:$AQ$1,0),FALSE)</f>
        <v>0</v>
      </c>
      <c r="AB66" s="73">
        <f>VLOOKUP($B66,'Tillförd energi'!$B$2:$AS$506,MATCH(AB$1,'Tillförd energi'!$B$1:$AQ$1,0),FALSE)</f>
        <v>0</v>
      </c>
      <c r="AC66" s="73">
        <f>VLOOKUP($B66,'Tillförd energi'!$B$2:$AS$506,MATCH(AC$1,'Tillförd energi'!$B$1:$AQ$1,0),FALSE)</f>
        <v>0</v>
      </c>
      <c r="AD66" s="73">
        <f>VLOOKUP($B66,'Tillförd energi'!$B$2:$AS$506,MATCH(AD$1,'Tillförd energi'!$B$1:$AQ$1,0),FALSE)</f>
        <v>0</v>
      </c>
      <c r="AF66" s="73">
        <f>VLOOKUP($B66,'Tillförd energi'!$B$2:$AS$506,MATCH(AF$1,'Tillförd energi'!$B$1:$AQ$1,0),FALSE)</f>
        <v>5.2999999999999999E-2</v>
      </c>
      <c r="AH66" s="73">
        <f>IFERROR(VLOOKUP(B66,Miljö!$B$1:$S$476,9,FALSE)/1,0)</f>
        <v>0</v>
      </c>
      <c r="AJ66" s="81">
        <f>IFERROR(VLOOKUP($B66,Miljö!$B$1:$S$500,MATCH("hjälpel exklusive kraftvärme (GWh)",Miljö!$B$1:$V$1,0),FALSE)/1,"")</f>
        <v>5.2999999999999999E-2</v>
      </c>
      <c r="AK66" s="81">
        <f t="shared" ref="AK66:AK129" si="11">IF(ISERROR(1/AJ66),
IF(ISERROR(0.03*AP66),0,0.03*AP66),
AJ66)</f>
        <v>5.2999999999999999E-2</v>
      </c>
      <c r="AL66" s="81">
        <f>VLOOKUP($B66,'Slutlig allokering'!$B$2:$AL$462,MATCH("Hjälpel kraftvärme",'Slutlig allokering'!$B$2:$AL$2,0),FALSE)</f>
        <v>0</v>
      </c>
      <c r="AN66" s="73">
        <f t="shared" ref="AN66:AN129" si="12">SUM(C66:AF66)</f>
        <v>3.5829999999999997</v>
      </c>
      <c r="AO66" s="73">
        <f t="shared" ref="AO66:AO129" si="13">AN66+AH66</f>
        <v>3.5829999999999997</v>
      </c>
      <c r="AP66" s="73">
        <f>IF(ISERROR(1/VLOOKUP($B66,Leveranser!$B$1:$S$500,MATCH("såld värme (gwh)",Leveranser!$B$1:$S$1,0),FALSE)),"",VLOOKUP($B66,Leveranser!$B$1:$S$500,MATCH("såld värme (gwh)",Leveranser!$B$1:$S$1,0),FALSE))</f>
        <v>2.609</v>
      </c>
      <c r="AQ66" s="73">
        <f>VLOOKUP($B66,Leveranser!$B$1:$Y$500,MATCH("Totalt såld fjärrvärme till andra fjärrvärmeföretag",Leveranser!$B$1:$AA$1,0),FALSE)</f>
        <v>0</v>
      </c>
      <c r="AR66" s="73">
        <f>IF(ISERROR(1/VLOOKUP($B66,Miljö!$B$1:$S$500,MATCH("Såld mängd produktionsspecifik fjärrvärme (GWh)",Miljö!$B$1:$R$1,0),FALSE)),0,VLOOKUP($B66,Miljö!$B$1:$S$500,MATCH("Såld mängd produktionsspecifik fjärrvärme (GWh)",Miljö!$B$1:$R$1,0),FALSE))</f>
        <v>0</v>
      </c>
      <c r="AS66" s="82">
        <f t="shared" si="7"/>
        <v>0.72816075914038525</v>
      </c>
      <c r="AU66" s="73" t="str">
        <f>VLOOKUP($B66,'Miljövärden urval för publ'!$B$2:$I$486,7,FALSE)</f>
        <v>Ja</v>
      </c>
      <c r="AV66" s="73" t="str">
        <f>VLOOKUP($B66,'Miljövärden urval för publ'!$B$2:$I$486,6,FALSE)</f>
        <v>Ja</v>
      </c>
      <c r="AZ66" s="73">
        <f t="shared" ref="AZ66:AZ129" si="14">Y66+Z66+AF66</f>
        <v>5.2999999999999999E-2</v>
      </c>
      <c r="BA66" s="73">
        <f t="shared" si="8"/>
        <v>0</v>
      </c>
      <c r="BB66" s="73">
        <f t="shared" ref="BB66:BB129" si="15">L66+M66+N66+O66+P66</f>
        <v>0</v>
      </c>
      <c r="BC66" s="73">
        <f t="shared" ref="BC66:BC129" si="16">Q66+R66+S66+T66</f>
        <v>3.4809999999999999</v>
      </c>
      <c r="BE66" s="73">
        <f t="shared" si="9"/>
        <v>0</v>
      </c>
      <c r="BF66" s="73">
        <f t="shared" si="10"/>
        <v>0</v>
      </c>
      <c r="BH66" s="73">
        <f t="shared" ref="BH66:BH129" si="17">K66+L66+M66+N66+O66+P66+Q66+R66+S66+T66+U66+V66+W66</f>
        <v>3.4809999999999999</v>
      </c>
    </row>
    <row r="67" spans="1:60" ht="15" x14ac:dyDescent="0.25">
      <c r="A67" t="s">
        <v>75</v>
      </c>
      <c r="B67" t="s">
        <v>79</v>
      </c>
      <c r="C67" s="73">
        <f>VLOOKUP($B67,'Tillförd energi'!$B$2:$AS$506,MATCH(C$1,'Tillförd energi'!$B$1:$AQ$1,0),FALSE)</f>
        <v>0</v>
      </c>
      <c r="D67" s="73">
        <f>VLOOKUP($B67,'Tillförd energi'!$B$2:$AS$506,MATCH(D$1,'Tillförd energi'!$B$1:$AQ$1,0),FALSE)</f>
        <v>0.02</v>
      </c>
      <c r="E67" s="73">
        <f>VLOOKUP($B67,'Tillförd energi'!$B$2:$AS$506,MATCH(E$1,'Tillförd energi'!$B$1:$AQ$1,0),FALSE)</f>
        <v>0</v>
      </c>
      <c r="F67" s="73">
        <f>VLOOKUP($B67,'Tillförd energi'!$B$2:$AS$506,MATCH(F$1,'Tillförd energi'!$B$1:$AQ$1,0),FALSE)</f>
        <v>0</v>
      </c>
      <c r="G67" s="73">
        <f>VLOOKUP($B67,'Tillförd energi'!$B$2:$AS$506,MATCH(G$1,'Tillförd energi'!$B$1:$AQ$1,0),FALSE)</f>
        <v>0</v>
      </c>
      <c r="H67" s="73">
        <f>VLOOKUP($B67,'Tillförd energi'!$B$2:$AS$506,MATCH(H$1,'Tillförd energi'!$B$1:$AQ$1,0),FALSE)</f>
        <v>0</v>
      </c>
      <c r="I67" s="73">
        <f>VLOOKUP($B67,'Tillförd energi'!$B$2:$AS$506,MATCH(I$1,'Tillförd energi'!$B$1:$AQ$1,0),FALSE)</f>
        <v>0</v>
      </c>
      <c r="J67" s="73">
        <f>VLOOKUP($B67,'Tillförd energi'!$B$2:$AS$506,MATCH(J$1,'Tillförd energi'!$B$1:$AQ$1,0),FALSE)</f>
        <v>0</v>
      </c>
      <c r="K67" s="73">
        <f>VLOOKUP($B67,'Tillförd energi'!$B$2:$AS$506,MATCH(K$1,'Tillförd energi'!$B$1:$AQ$1,0),FALSE)</f>
        <v>0</v>
      </c>
      <c r="L67" s="73">
        <f>VLOOKUP($B67,'Tillförd energi'!$B$2:$AS$506,MATCH(L$1,'Tillförd energi'!$B$1:$AQ$1,0),FALSE)</f>
        <v>0</v>
      </c>
      <c r="M67" s="73">
        <f>VLOOKUP($B67,'Tillförd energi'!$B$2:$AS$506,MATCH(M$1,'Tillförd energi'!$B$1:$AQ$1,0),FALSE)</f>
        <v>0</v>
      </c>
      <c r="N67" s="73">
        <f>VLOOKUP($B67,'Tillförd energi'!$B$2:$AS$506,MATCH(N$1,'Tillförd energi'!$B$1:$AQ$1,0),FALSE)</f>
        <v>0</v>
      </c>
      <c r="O67" s="73">
        <f>VLOOKUP($B67,'Tillförd energi'!$B$2:$AS$506,MATCH(O$1,'Tillförd energi'!$B$1:$AQ$1,0),FALSE)</f>
        <v>0</v>
      </c>
      <c r="P67" s="73">
        <f>VLOOKUP($B67,'Tillförd energi'!$B$2:$AS$506,MATCH(P$1,'Tillförd energi'!$B$1:$AQ$1,0),FALSE)</f>
        <v>0</v>
      </c>
      <c r="Q67" s="73">
        <f>VLOOKUP($B67,'Tillförd energi'!$B$2:$AS$506,MATCH(Q$1,'Tillförd energi'!$B$1:$AQ$1,0),FALSE)</f>
        <v>0.84899999999999998</v>
      </c>
      <c r="R67" s="73">
        <f>VLOOKUP($B67,'Tillförd energi'!$B$2:$AS$506,MATCH(R$1,'Tillförd energi'!$B$1:$AQ$1,0),FALSE)</f>
        <v>0</v>
      </c>
      <c r="S67" s="73">
        <f>VLOOKUP($B67,'Tillförd energi'!$B$2:$AS$506,MATCH(S$1,'Tillförd energi'!$B$1:$AQ$1,0),FALSE)</f>
        <v>0</v>
      </c>
      <c r="T67" s="73">
        <f>VLOOKUP($B67,'Tillförd energi'!$B$2:$AS$506,MATCH(T$1,'Tillförd energi'!$B$1:$AQ$1,0),FALSE)</f>
        <v>0</v>
      </c>
      <c r="U67" s="73">
        <f>VLOOKUP($B67,'Tillförd energi'!$B$2:$AS$506,MATCH(U$1,'Tillförd energi'!$B$1:$AQ$1,0),FALSE)</f>
        <v>0</v>
      </c>
      <c r="V67" s="73">
        <f>VLOOKUP($B67,'Tillförd energi'!$B$2:$AS$506,MATCH(V$1,'Tillförd energi'!$B$1:$AQ$1,0),FALSE)</f>
        <v>0</v>
      </c>
      <c r="W67" s="73">
        <f>VLOOKUP($B67,'Tillförd energi'!$B$2:$AS$506,MATCH(W$1,'Tillförd energi'!$B$1:$AQ$1,0),FALSE)</f>
        <v>0</v>
      </c>
      <c r="X67" s="73">
        <f>VLOOKUP($B67,'Tillförd energi'!$B$2:$AS$506,MATCH(X$1,'Tillförd energi'!$B$1:$AQ$1,0),FALSE)</f>
        <v>0</v>
      </c>
      <c r="Y67" s="73">
        <f>VLOOKUP($B67,'Tillförd energi'!$B$2:$AS$506,MATCH(Y$1,'Tillförd energi'!$B$1:$AQ$1,0),FALSE)</f>
        <v>0</v>
      </c>
      <c r="Z67" s="73">
        <f>VLOOKUP($B67,'Tillförd energi'!$B$2:$AS$506,MATCH(Z$1,'Tillförd energi'!$B$1:$AQ$1,0),FALSE)</f>
        <v>0</v>
      </c>
      <c r="AA67" s="73">
        <f>VLOOKUP($B67,'Tillförd energi'!$B$2:$AS$506,MATCH(AA$1,'Tillförd energi'!$B$1:$AQ$1,0),FALSE)</f>
        <v>0</v>
      </c>
      <c r="AB67" s="73">
        <f>VLOOKUP($B67,'Tillförd energi'!$B$2:$AS$506,MATCH(AB$1,'Tillförd energi'!$B$1:$AQ$1,0),FALSE)</f>
        <v>0</v>
      </c>
      <c r="AC67" s="73">
        <f>VLOOKUP($B67,'Tillförd energi'!$B$2:$AS$506,MATCH(AC$1,'Tillförd energi'!$B$1:$AQ$1,0),FALSE)</f>
        <v>0</v>
      </c>
      <c r="AD67" s="73">
        <f>VLOOKUP($B67,'Tillförd energi'!$B$2:$AS$506,MATCH(AD$1,'Tillförd energi'!$B$1:$AQ$1,0),FALSE)</f>
        <v>0</v>
      </c>
      <c r="AF67" s="73">
        <f>VLOOKUP($B67,'Tillförd energi'!$B$2:$AS$506,MATCH(AF$1,'Tillförd energi'!$B$1:$AQ$1,0),FALSE)</f>
        <v>1.2999999999999999E-2</v>
      </c>
      <c r="AH67" s="73">
        <f>IFERROR(VLOOKUP(B67,Miljö!$B$1:$S$476,9,FALSE)/1,0)</f>
        <v>0</v>
      </c>
      <c r="AJ67" s="81">
        <f>IFERROR(VLOOKUP($B67,Miljö!$B$1:$S$500,MATCH("hjälpel exklusive kraftvärme (GWh)",Miljö!$B$1:$V$1,0),FALSE)/1,"")</f>
        <v>1.2999999999999999E-2</v>
      </c>
      <c r="AK67" s="81">
        <f t="shared" si="11"/>
        <v>1.2999999999999999E-2</v>
      </c>
      <c r="AL67" s="81">
        <f>VLOOKUP($B67,'Slutlig allokering'!$B$2:$AL$462,MATCH("Hjälpel kraftvärme",'Slutlig allokering'!$B$2:$AL$2,0),FALSE)</f>
        <v>0</v>
      </c>
      <c r="AN67" s="73">
        <f t="shared" si="12"/>
        <v>0.88200000000000001</v>
      </c>
      <c r="AO67" s="73">
        <f t="shared" si="13"/>
        <v>0.88200000000000001</v>
      </c>
      <c r="AP67" s="73">
        <f>IF(ISERROR(1/VLOOKUP($B67,Leveranser!$B$1:$S$500,MATCH("såld värme (gwh)",Leveranser!$B$1:$S$1,0),FALSE)),"",VLOOKUP($B67,Leveranser!$B$1:$S$500,MATCH("såld värme (gwh)",Leveranser!$B$1:$S$1,0),FALSE))</f>
        <v>0.53</v>
      </c>
      <c r="AQ67" s="73">
        <f>VLOOKUP($B67,Leveranser!$B$1:$Y$500,MATCH("Totalt såld fjärrvärme till andra fjärrvärmeföretag",Leveranser!$B$1:$AA$1,0),FALSE)</f>
        <v>0</v>
      </c>
      <c r="AR67" s="73">
        <f>IF(ISERROR(1/VLOOKUP($B67,Miljö!$B$1:$S$500,MATCH("Såld mängd produktionsspecifik fjärrvärme (GWh)",Miljö!$B$1:$R$1,0),FALSE)),0,VLOOKUP($B67,Miljö!$B$1:$S$500,MATCH("Såld mängd produktionsspecifik fjärrvärme (GWh)",Miljö!$B$1:$R$1,0),FALSE))</f>
        <v>0</v>
      </c>
      <c r="AS67" s="82">
        <f t="shared" ref="AS67:AS130" si="18">IF(ISERROR(AP67/AO67),"",AP67/AO67)</f>
        <v>0.60090702947845809</v>
      </c>
      <c r="AU67" s="73" t="str">
        <f>VLOOKUP($B67,'Miljövärden urval för publ'!$B$2:$I$486,7,FALSE)</f>
        <v>Ja</v>
      </c>
      <c r="AV67" s="73" t="str">
        <f>VLOOKUP($B67,'Miljövärden urval för publ'!$B$2:$I$486,6,FALSE)</f>
        <v>Ja</v>
      </c>
      <c r="AZ67" s="73">
        <f t="shared" si="14"/>
        <v>1.2999999999999999E-2</v>
      </c>
      <c r="BA67" s="73">
        <f t="shared" ref="BA67:BA130" si="19">W67</f>
        <v>0</v>
      </c>
      <c r="BB67" s="73">
        <f t="shared" si="15"/>
        <v>0</v>
      </c>
      <c r="BC67" s="73">
        <f t="shared" si="16"/>
        <v>0.84899999999999998</v>
      </c>
      <c r="BE67" s="73">
        <f t="shared" ref="BE67:BE130" si="20">AA67</f>
        <v>0</v>
      </c>
      <c r="BF67" s="73">
        <f t="shared" ref="BF67:BF130" si="21">AD67</f>
        <v>0</v>
      </c>
      <c r="BH67" s="73">
        <f t="shared" si="17"/>
        <v>0.84899999999999998</v>
      </c>
    </row>
    <row r="68" spans="1:60" ht="15" x14ac:dyDescent="0.25">
      <c r="A68" t="s">
        <v>80</v>
      </c>
      <c r="B68" t="s">
        <v>81</v>
      </c>
      <c r="C68" s="73">
        <f>VLOOKUP($B68,'Tillförd energi'!$B$2:$AS$506,MATCH(C$1,'Tillförd energi'!$B$1:$AQ$1,0),FALSE)</f>
        <v>0</v>
      </c>
      <c r="D68" s="73">
        <f>VLOOKUP($B68,'Tillförd energi'!$B$2:$AS$506,MATCH(D$1,'Tillförd energi'!$B$1:$AQ$1,0),FALSE)</f>
        <v>0</v>
      </c>
      <c r="E68" s="73">
        <f>VLOOKUP($B68,'Tillförd energi'!$B$2:$AS$506,MATCH(E$1,'Tillförd energi'!$B$1:$AQ$1,0),FALSE)</f>
        <v>0</v>
      </c>
      <c r="F68" s="73">
        <f>VLOOKUP($B68,'Tillförd energi'!$B$2:$AS$506,MATCH(F$1,'Tillförd energi'!$B$1:$AQ$1,0),FALSE)</f>
        <v>0</v>
      </c>
      <c r="G68" s="73">
        <f>VLOOKUP($B68,'Tillförd energi'!$B$2:$AS$506,MATCH(G$1,'Tillförd energi'!$B$1:$AQ$1,0),FALSE)</f>
        <v>0</v>
      </c>
      <c r="H68" s="73">
        <f>VLOOKUP($B68,'Tillförd energi'!$B$2:$AS$506,MATCH(H$1,'Tillförd energi'!$B$1:$AQ$1,0),FALSE)</f>
        <v>0</v>
      </c>
      <c r="I68" s="73">
        <f>VLOOKUP($B68,'Tillförd energi'!$B$2:$AS$506,MATCH(I$1,'Tillförd energi'!$B$1:$AQ$1,0),FALSE)</f>
        <v>0</v>
      </c>
      <c r="J68" s="73">
        <f>VLOOKUP($B68,'Tillförd energi'!$B$2:$AS$506,MATCH(J$1,'Tillförd energi'!$B$1:$AQ$1,0),FALSE)</f>
        <v>0</v>
      </c>
      <c r="K68" s="73">
        <f>VLOOKUP($B68,'Tillförd energi'!$B$2:$AS$506,MATCH(K$1,'Tillförd energi'!$B$1:$AQ$1,0),FALSE)</f>
        <v>0</v>
      </c>
      <c r="L68" s="73">
        <f>VLOOKUP($B68,'Tillförd energi'!$B$2:$AS$506,MATCH(L$1,'Tillförd energi'!$B$1:$AQ$1,0),FALSE)</f>
        <v>0</v>
      </c>
      <c r="M68" s="73">
        <f>VLOOKUP($B68,'Tillförd energi'!$B$2:$AS$506,MATCH(M$1,'Tillförd energi'!$B$1:$AQ$1,0),FALSE)</f>
        <v>0</v>
      </c>
      <c r="N68" s="73">
        <f>VLOOKUP($B68,'Tillförd energi'!$B$2:$AS$506,MATCH(N$1,'Tillförd energi'!$B$1:$AQ$1,0),FALSE)</f>
        <v>0</v>
      </c>
      <c r="O68" s="73">
        <f>VLOOKUP($B68,'Tillförd energi'!$B$2:$AS$506,MATCH(O$1,'Tillförd energi'!$B$1:$AQ$1,0),FALSE)</f>
        <v>0</v>
      </c>
      <c r="P68" s="73">
        <f>VLOOKUP($B68,'Tillförd energi'!$B$2:$AS$506,MATCH(P$1,'Tillförd energi'!$B$1:$AQ$1,0),FALSE)</f>
        <v>0</v>
      </c>
      <c r="Q68" s="73">
        <f>VLOOKUP($B68,'Tillförd energi'!$B$2:$AS$506,MATCH(Q$1,'Tillförd energi'!$B$1:$AQ$1,0),FALSE)</f>
        <v>0</v>
      </c>
      <c r="R68" s="73">
        <f>VLOOKUP($B68,'Tillförd energi'!$B$2:$AS$506,MATCH(R$1,'Tillförd energi'!$B$1:$AQ$1,0),FALSE)</f>
        <v>0</v>
      </c>
      <c r="S68" s="73">
        <f>VLOOKUP($B68,'Tillförd energi'!$B$2:$AS$506,MATCH(S$1,'Tillförd energi'!$B$1:$AQ$1,0),FALSE)</f>
        <v>0</v>
      </c>
      <c r="T68" s="73">
        <f>VLOOKUP($B68,'Tillförd energi'!$B$2:$AS$506,MATCH(T$1,'Tillförd energi'!$B$1:$AQ$1,0),FALSE)</f>
        <v>0</v>
      </c>
      <c r="U68" s="73">
        <f>VLOOKUP($B68,'Tillförd energi'!$B$2:$AS$506,MATCH(U$1,'Tillförd energi'!$B$1:$AQ$1,0),FALSE)</f>
        <v>0</v>
      </c>
      <c r="V68" s="73">
        <f>VLOOKUP($B68,'Tillförd energi'!$B$2:$AS$506,MATCH(V$1,'Tillförd energi'!$B$1:$AQ$1,0),FALSE)</f>
        <v>0</v>
      </c>
      <c r="W68" s="73">
        <f>VLOOKUP($B68,'Tillförd energi'!$B$2:$AS$506,MATCH(W$1,'Tillförd energi'!$B$1:$AQ$1,0),FALSE)</f>
        <v>0</v>
      </c>
      <c r="X68" s="73">
        <f>VLOOKUP($B68,'Tillförd energi'!$B$2:$AS$506,MATCH(X$1,'Tillförd energi'!$B$1:$AQ$1,0),FALSE)</f>
        <v>0</v>
      </c>
      <c r="Y68" s="73">
        <f>VLOOKUP($B68,'Tillförd energi'!$B$2:$AS$506,MATCH(Y$1,'Tillförd energi'!$B$1:$AQ$1,0),FALSE)</f>
        <v>0</v>
      </c>
      <c r="Z68" s="73">
        <f>VLOOKUP($B68,'Tillförd energi'!$B$2:$AS$506,MATCH(Z$1,'Tillförd energi'!$B$1:$AQ$1,0),FALSE)</f>
        <v>0</v>
      </c>
      <c r="AA68" s="73">
        <f>VLOOKUP($B68,'Tillförd energi'!$B$2:$AS$506,MATCH(AA$1,'Tillförd energi'!$B$1:$AQ$1,0),FALSE)</f>
        <v>0</v>
      </c>
      <c r="AB68" s="73">
        <f>VLOOKUP($B68,'Tillförd energi'!$B$2:$AS$506,MATCH(AB$1,'Tillförd energi'!$B$1:$AQ$1,0),FALSE)</f>
        <v>0</v>
      </c>
      <c r="AC68" s="73">
        <f>VLOOKUP($B68,'Tillförd energi'!$B$2:$AS$506,MATCH(AC$1,'Tillförd energi'!$B$1:$AQ$1,0),FALSE)</f>
        <v>0</v>
      </c>
      <c r="AD68" s="73">
        <f>VLOOKUP($B68,'Tillförd energi'!$B$2:$AS$506,MATCH(AD$1,'Tillförd energi'!$B$1:$AQ$1,0),FALSE)</f>
        <v>0</v>
      </c>
      <c r="AF68" s="73">
        <f>VLOOKUP($B68,'Tillförd energi'!$B$2:$AS$506,MATCH(AF$1,'Tillförd energi'!$B$1:$AQ$1,0),FALSE)</f>
        <v>0</v>
      </c>
      <c r="AH68" s="73">
        <f>IFERROR(VLOOKUP(B68,Miljö!$B$1:$S$476,9,FALSE)/1,0)</f>
        <v>0</v>
      </c>
      <c r="AJ68" s="81" t="str">
        <f>IFERROR(VLOOKUP($B68,Miljö!$B$1:$S$500,MATCH("hjälpel exklusive kraftvärme (GWh)",Miljö!$B$1:$V$1,0),FALSE)/1,"")</f>
        <v/>
      </c>
      <c r="AK68" s="81">
        <f t="shared" si="11"/>
        <v>0</v>
      </c>
      <c r="AL68" s="81">
        <f>VLOOKUP($B68,'Slutlig allokering'!$B$2:$AL$462,MATCH("Hjälpel kraftvärme",'Slutlig allokering'!$B$2:$AL$2,0),FALSE)</f>
        <v>0</v>
      </c>
      <c r="AN68" s="73">
        <f t="shared" si="12"/>
        <v>0</v>
      </c>
      <c r="AO68" s="73">
        <f t="shared" si="13"/>
        <v>0</v>
      </c>
      <c r="AP68" s="73" t="str">
        <f>IF(ISERROR(1/VLOOKUP($B68,Leveranser!$B$1:$S$500,MATCH("såld värme (gwh)",Leveranser!$B$1:$S$1,0),FALSE)),"",VLOOKUP($B68,Leveranser!$B$1:$S$500,MATCH("såld värme (gwh)",Leveranser!$B$1:$S$1,0),FALSE))</f>
        <v/>
      </c>
      <c r="AQ68" s="73">
        <f>VLOOKUP($B68,Leveranser!$B$1:$Y$500,MATCH("Totalt såld fjärrvärme till andra fjärrvärmeföretag",Leveranser!$B$1:$AA$1,0),FALSE)</f>
        <v>0</v>
      </c>
      <c r="AR68" s="73">
        <f>IF(ISERROR(1/VLOOKUP($B68,Miljö!$B$1:$S$500,MATCH("Såld mängd produktionsspecifik fjärrvärme (GWh)",Miljö!$B$1:$R$1,0),FALSE)),0,VLOOKUP($B68,Miljö!$B$1:$S$500,MATCH("Såld mängd produktionsspecifik fjärrvärme (GWh)",Miljö!$B$1:$R$1,0),FALSE))</f>
        <v>0</v>
      </c>
      <c r="AS68" s="82" t="str">
        <f t="shared" si="18"/>
        <v/>
      </c>
      <c r="AU68" s="73" t="str">
        <f>VLOOKUP($B68,'Miljövärden urval för publ'!$B$2:$I$486,7,FALSE)</f>
        <v>Nej</v>
      </c>
      <c r="AV68" s="73" t="str">
        <f>VLOOKUP($B68,'Miljövärden urval för publ'!$B$2:$I$486,6,FALSE)</f>
        <v>Nej</v>
      </c>
      <c r="AZ68" s="73">
        <f t="shared" si="14"/>
        <v>0</v>
      </c>
      <c r="BA68" s="73">
        <f t="shared" si="19"/>
        <v>0</v>
      </c>
      <c r="BB68" s="73">
        <f t="shared" si="15"/>
        <v>0</v>
      </c>
      <c r="BC68" s="73">
        <f t="shared" si="16"/>
        <v>0</v>
      </c>
      <c r="BE68" s="73">
        <f t="shared" si="20"/>
        <v>0</v>
      </c>
      <c r="BF68" s="73">
        <f t="shared" si="21"/>
        <v>0</v>
      </c>
      <c r="BH68" s="73">
        <f t="shared" si="17"/>
        <v>0</v>
      </c>
    </row>
    <row r="69" spans="1:60" ht="15" x14ac:dyDescent="0.25">
      <c r="A69" t="s">
        <v>80</v>
      </c>
      <c r="B69" t="s">
        <v>82</v>
      </c>
      <c r="C69" s="73">
        <f>VLOOKUP($B69,'Tillförd energi'!$B$2:$AS$506,MATCH(C$1,'Tillförd energi'!$B$1:$AQ$1,0),FALSE)</f>
        <v>0</v>
      </c>
      <c r="D69" s="73">
        <f>VLOOKUP($B69,'Tillförd energi'!$B$2:$AS$506,MATCH(D$1,'Tillförd energi'!$B$1:$AQ$1,0),FALSE)</f>
        <v>0</v>
      </c>
      <c r="E69" s="73">
        <f>VLOOKUP($B69,'Tillförd energi'!$B$2:$AS$506,MATCH(E$1,'Tillförd energi'!$B$1:$AQ$1,0),FALSE)</f>
        <v>0</v>
      </c>
      <c r="F69" s="73">
        <f>VLOOKUP($B69,'Tillförd energi'!$B$2:$AS$506,MATCH(F$1,'Tillförd energi'!$B$1:$AQ$1,0),FALSE)</f>
        <v>0</v>
      </c>
      <c r="G69" s="73">
        <f>VLOOKUP($B69,'Tillförd energi'!$B$2:$AS$506,MATCH(G$1,'Tillförd energi'!$B$1:$AQ$1,0),FALSE)</f>
        <v>4.3</v>
      </c>
      <c r="H69" s="73">
        <f>VLOOKUP($B69,'Tillförd energi'!$B$2:$AS$506,MATCH(H$1,'Tillförd energi'!$B$1:$AQ$1,0),FALSE)</f>
        <v>0</v>
      </c>
      <c r="I69" s="73">
        <f>VLOOKUP($B69,'Tillförd energi'!$B$2:$AS$506,MATCH(I$1,'Tillförd energi'!$B$1:$AQ$1,0),FALSE)</f>
        <v>0</v>
      </c>
      <c r="J69" s="73">
        <f>VLOOKUP($B69,'Tillförd energi'!$B$2:$AS$506,MATCH(J$1,'Tillförd energi'!$B$1:$AQ$1,0),FALSE)</f>
        <v>0</v>
      </c>
      <c r="K69" s="73">
        <f>VLOOKUP($B69,'Tillförd energi'!$B$2:$AS$506,MATCH(K$1,'Tillförd energi'!$B$1:$AQ$1,0),FALSE)</f>
        <v>0</v>
      </c>
      <c r="L69" s="73">
        <f>VLOOKUP($B69,'Tillförd energi'!$B$2:$AS$506,MATCH(L$1,'Tillförd energi'!$B$1:$AQ$1,0),FALSE)</f>
        <v>0</v>
      </c>
      <c r="M69" s="73">
        <f>VLOOKUP($B69,'Tillförd energi'!$B$2:$AS$506,MATCH(M$1,'Tillförd energi'!$B$1:$AQ$1,0),FALSE)</f>
        <v>0</v>
      </c>
      <c r="N69" s="73">
        <f>VLOOKUP($B69,'Tillförd energi'!$B$2:$AS$506,MATCH(N$1,'Tillförd energi'!$B$1:$AQ$1,0),FALSE)</f>
        <v>0</v>
      </c>
      <c r="O69" s="73">
        <f>VLOOKUP($B69,'Tillförd energi'!$B$2:$AS$506,MATCH(O$1,'Tillförd energi'!$B$1:$AQ$1,0),FALSE)</f>
        <v>0</v>
      </c>
      <c r="P69" s="73">
        <f>VLOOKUP($B69,'Tillförd energi'!$B$2:$AS$506,MATCH(P$1,'Tillförd energi'!$B$1:$AQ$1,0),FALSE)</f>
        <v>0</v>
      </c>
      <c r="Q69" s="73">
        <f>VLOOKUP($B69,'Tillförd energi'!$B$2:$AS$506,MATCH(Q$1,'Tillförd energi'!$B$1:$AQ$1,0),FALSE)</f>
        <v>5.8</v>
      </c>
      <c r="R69" s="73">
        <f>VLOOKUP($B69,'Tillförd energi'!$B$2:$AS$506,MATCH(R$1,'Tillförd energi'!$B$1:$AQ$1,0),FALSE)</f>
        <v>0</v>
      </c>
      <c r="S69" s="73">
        <f>VLOOKUP($B69,'Tillförd energi'!$B$2:$AS$506,MATCH(S$1,'Tillförd energi'!$B$1:$AQ$1,0),FALSE)</f>
        <v>0</v>
      </c>
      <c r="T69" s="73">
        <f>VLOOKUP($B69,'Tillförd energi'!$B$2:$AS$506,MATCH(T$1,'Tillförd energi'!$B$1:$AQ$1,0),FALSE)</f>
        <v>0</v>
      </c>
      <c r="U69" s="73">
        <f>VLOOKUP($B69,'Tillförd energi'!$B$2:$AS$506,MATCH(U$1,'Tillförd energi'!$B$1:$AQ$1,0),FALSE)</f>
        <v>0</v>
      </c>
      <c r="V69" s="73">
        <f>VLOOKUP($B69,'Tillförd energi'!$B$2:$AS$506,MATCH(V$1,'Tillförd energi'!$B$1:$AQ$1,0),FALSE)</f>
        <v>0</v>
      </c>
      <c r="W69" s="73">
        <f>VLOOKUP($B69,'Tillförd energi'!$B$2:$AS$506,MATCH(W$1,'Tillförd energi'!$B$1:$AQ$1,0),FALSE)</f>
        <v>0</v>
      </c>
      <c r="X69" s="73">
        <f>VLOOKUP($B69,'Tillförd energi'!$B$2:$AS$506,MATCH(X$1,'Tillförd energi'!$B$1:$AQ$1,0),FALSE)</f>
        <v>0</v>
      </c>
      <c r="Y69" s="73">
        <f>VLOOKUP($B69,'Tillförd energi'!$B$2:$AS$506,MATCH(Y$1,'Tillförd energi'!$B$1:$AQ$1,0),FALSE)</f>
        <v>0</v>
      </c>
      <c r="Z69" s="73">
        <f>VLOOKUP($B69,'Tillförd energi'!$B$2:$AS$506,MATCH(Z$1,'Tillförd energi'!$B$1:$AQ$1,0),FALSE)</f>
        <v>0</v>
      </c>
      <c r="AA69" s="73">
        <f>VLOOKUP($B69,'Tillförd energi'!$B$2:$AS$506,MATCH(AA$1,'Tillförd energi'!$B$1:$AQ$1,0),FALSE)</f>
        <v>0</v>
      </c>
      <c r="AB69" s="73">
        <f>VLOOKUP($B69,'Tillförd energi'!$B$2:$AS$506,MATCH(AB$1,'Tillförd energi'!$B$1:$AQ$1,0),FALSE)</f>
        <v>0</v>
      </c>
      <c r="AC69" s="73">
        <f>VLOOKUP($B69,'Tillförd energi'!$B$2:$AS$506,MATCH(AC$1,'Tillförd energi'!$B$1:$AQ$1,0),FALSE)</f>
        <v>0</v>
      </c>
      <c r="AD69" s="73">
        <f>VLOOKUP($B69,'Tillförd energi'!$B$2:$AS$506,MATCH(AD$1,'Tillförd energi'!$B$1:$AQ$1,0),FALSE)</f>
        <v>0</v>
      </c>
      <c r="AF69" s="73">
        <f>VLOOKUP($B69,'Tillförd energi'!$B$2:$AS$506,MATCH(AF$1,'Tillförd energi'!$B$1:$AQ$1,0),FALSE)</f>
        <v>0.113</v>
      </c>
      <c r="AH69" s="73">
        <f>IFERROR(VLOOKUP(B69,Miljö!$B$1:$S$476,9,FALSE)/1,0)</f>
        <v>0</v>
      </c>
      <c r="AJ69" s="81">
        <f>IFERROR(VLOOKUP($B69,Miljö!$B$1:$S$500,MATCH("hjälpel exklusive kraftvärme (GWh)",Miljö!$B$1:$V$1,0),FALSE)/1,"")</f>
        <v>0.113</v>
      </c>
      <c r="AK69" s="81">
        <f t="shared" si="11"/>
        <v>0.113</v>
      </c>
      <c r="AL69" s="81">
        <f>VLOOKUP($B69,'Slutlig allokering'!$B$2:$AL$462,MATCH("Hjälpel kraftvärme",'Slutlig allokering'!$B$2:$AL$2,0),FALSE)</f>
        <v>0</v>
      </c>
      <c r="AN69" s="73">
        <f t="shared" si="12"/>
        <v>10.212999999999999</v>
      </c>
      <c r="AO69" s="73">
        <f t="shared" si="13"/>
        <v>10.212999999999999</v>
      </c>
      <c r="AP69" s="73">
        <f>IF(ISERROR(1/VLOOKUP($B69,Leveranser!$B$1:$S$500,MATCH("såld värme (gwh)",Leveranser!$B$1:$S$1,0),FALSE)),"",VLOOKUP($B69,Leveranser!$B$1:$S$500,MATCH("såld värme (gwh)",Leveranser!$B$1:$S$1,0),FALSE))</f>
        <v>8.09</v>
      </c>
      <c r="AQ69" s="73">
        <f>VLOOKUP($B69,Leveranser!$B$1:$Y$500,MATCH("Totalt såld fjärrvärme till andra fjärrvärmeföretag",Leveranser!$B$1:$AA$1,0),FALSE)</f>
        <v>0</v>
      </c>
      <c r="AR69" s="73">
        <f>IF(ISERROR(1/VLOOKUP($B69,Miljö!$B$1:$S$500,MATCH("Såld mängd produktionsspecifik fjärrvärme (GWh)",Miljö!$B$1:$R$1,0),FALSE)),0,VLOOKUP($B69,Miljö!$B$1:$S$500,MATCH("Såld mängd produktionsspecifik fjärrvärme (GWh)",Miljö!$B$1:$R$1,0),FALSE))</f>
        <v>0</v>
      </c>
      <c r="AS69" s="82">
        <f t="shared" si="18"/>
        <v>0.79212768040732406</v>
      </c>
      <c r="AU69" s="73" t="str">
        <f>VLOOKUP($B69,'Miljövärden urval för publ'!$B$2:$I$486,7,FALSE)</f>
        <v>Ja</v>
      </c>
      <c r="AV69" s="73" t="str">
        <f>VLOOKUP($B69,'Miljövärden urval för publ'!$B$2:$I$486,6,FALSE)</f>
        <v>Nej</v>
      </c>
      <c r="AZ69" s="73">
        <f t="shared" si="14"/>
        <v>0.113</v>
      </c>
      <c r="BA69" s="73">
        <f t="shared" si="19"/>
        <v>0</v>
      </c>
      <c r="BB69" s="73">
        <f t="shared" si="15"/>
        <v>0</v>
      </c>
      <c r="BC69" s="73">
        <f t="shared" si="16"/>
        <v>5.8</v>
      </c>
      <c r="BE69" s="73">
        <f t="shared" si="20"/>
        <v>0</v>
      </c>
      <c r="BF69" s="73">
        <f t="shared" si="21"/>
        <v>0</v>
      </c>
      <c r="BH69" s="73">
        <f t="shared" si="17"/>
        <v>5.8</v>
      </c>
    </row>
    <row r="70" spans="1:60" ht="15" x14ac:dyDescent="0.25">
      <c r="A70" t="s">
        <v>80</v>
      </c>
      <c r="B70" t="s">
        <v>83</v>
      </c>
      <c r="C70" s="73">
        <f>VLOOKUP($B70,'Tillförd energi'!$B$2:$AS$506,MATCH(C$1,'Tillförd energi'!$B$1:$AQ$1,0),FALSE)</f>
        <v>0</v>
      </c>
      <c r="D70" s="73">
        <f>VLOOKUP($B70,'Tillförd energi'!$B$2:$AS$506,MATCH(D$1,'Tillförd energi'!$B$1:$AQ$1,0),FALSE)</f>
        <v>6.5000000000000002E-2</v>
      </c>
      <c r="E70" s="73">
        <f>VLOOKUP($B70,'Tillförd energi'!$B$2:$AS$506,MATCH(E$1,'Tillförd energi'!$B$1:$AQ$1,0),FALSE)</f>
        <v>0</v>
      </c>
      <c r="F70" s="73">
        <f>VLOOKUP($B70,'Tillförd energi'!$B$2:$AS$506,MATCH(F$1,'Tillförd energi'!$B$1:$AQ$1,0),FALSE)</f>
        <v>0</v>
      </c>
      <c r="G70" s="73">
        <f>VLOOKUP($B70,'Tillförd energi'!$B$2:$AS$506,MATCH(G$1,'Tillförd energi'!$B$1:$AQ$1,0),FALSE)</f>
        <v>0</v>
      </c>
      <c r="H70" s="73">
        <f>VLOOKUP($B70,'Tillförd energi'!$B$2:$AS$506,MATCH(H$1,'Tillförd energi'!$B$1:$AQ$1,0),FALSE)</f>
        <v>0</v>
      </c>
      <c r="I70" s="73">
        <f>VLOOKUP($B70,'Tillförd energi'!$B$2:$AS$506,MATCH(I$1,'Tillförd energi'!$B$1:$AQ$1,0),FALSE)</f>
        <v>0</v>
      </c>
      <c r="J70" s="73">
        <f>VLOOKUP($B70,'Tillförd energi'!$B$2:$AS$506,MATCH(J$1,'Tillförd energi'!$B$1:$AQ$1,0),FALSE)</f>
        <v>0</v>
      </c>
      <c r="K70" s="73">
        <f>VLOOKUP($B70,'Tillförd energi'!$B$2:$AS$506,MATCH(K$1,'Tillförd energi'!$B$1:$AQ$1,0),FALSE)</f>
        <v>0</v>
      </c>
      <c r="L70" s="73">
        <f>VLOOKUP($B70,'Tillförd energi'!$B$2:$AS$506,MATCH(L$1,'Tillförd energi'!$B$1:$AQ$1,0),FALSE)</f>
        <v>0</v>
      </c>
      <c r="M70" s="73">
        <f>VLOOKUP($B70,'Tillförd energi'!$B$2:$AS$506,MATCH(M$1,'Tillförd energi'!$B$1:$AQ$1,0),FALSE)</f>
        <v>0</v>
      </c>
      <c r="N70" s="73">
        <f>VLOOKUP($B70,'Tillförd energi'!$B$2:$AS$506,MATCH(N$1,'Tillförd energi'!$B$1:$AQ$1,0),FALSE)</f>
        <v>0</v>
      </c>
      <c r="O70" s="73">
        <f>VLOOKUP($B70,'Tillförd energi'!$B$2:$AS$506,MATCH(O$1,'Tillförd energi'!$B$1:$AQ$1,0),FALSE)</f>
        <v>0</v>
      </c>
      <c r="P70" s="73">
        <f>VLOOKUP($B70,'Tillförd energi'!$B$2:$AS$506,MATCH(P$1,'Tillförd energi'!$B$1:$AQ$1,0),FALSE)</f>
        <v>0</v>
      </c>
      <c r="Q70" s="73">
        <f>VLOOKUP($B70,'Tillförd energi'!$B$2:$AS$506,MATCH(Q$1,'Tillförd energi'!$B$1:$AQ$1,0),FALSE)</f>
        <v>0</v>
      </c>
      <c r="R70" s="73">
        <f>VLOOKUP($B70,'Tillförd energi'!$B$2:$AS$506,MATCH(R$1,'Tillförd energi'!$B$1:$AQ$1,0),FALSE)</f>
        <v>0</v>
      </c>
      <c r="S70" s="73">
        <f>VLOOKUP($B70,'Tillförd energi'!$B$2:$AS$506,MATCH(S$1,'Tillförd energi'!$B$1:$AQ$1,0),FALSE)</f>
        <v>0</v>
      </c>
      <c r="T70" s="73">
        <f>VLOOKUP($B70,'Tillförd energi'!$B$2:$AS$506,MATCH(T$1,'Tillförd energi'!$B$1:$AQ$1,0),FALSE)</f>
        <v>0</v>
      </c>
      <c r="U70" s="73">
        <f>VLOOKUP($B70,'Tillförd energi'!$B$2:$AS$506,MATCH(U$1,'Tillförd energi'!$B$1:$AQ$1,0),FALSE)</f>
        <v>0</v>
      </c>
      <c r="V70" s="73">
        <f>VLOOKUP($B70,'Tillförd energi'!$B$2:$AS$506,MATCH(V$1,'Tillförd energi'!$B$1:$AQ$1,0),FALSE)</f>
        <v>0</v>
      </c>
      <c r="W70" s="73">
        <f>VLOOKUP($B70,'Tillförd energi'!$B$2:$AS$506,MATCH(W$1,'Tillförd energi'!$B$1:$AQ$1,0),FALSE)</f>
        <v>0</v>
      </c>
      <c r="X70" s="73">
        <f>VLOOKUP($B70,'Tillförd energi'!$B$2:$AS$506,MATCH(X$1,'Tillförd energi'!$B$1:$AQ$1,0),FALSE)</f>
        <v>0</v>
      </c>
      <c r="Y70" s="73">
        <f>VLOOKUP($B70,'Tillförd energi'!$B$2:$AS$506,MATCH(Y$1,'Tillförd energi'!$B$1:$AQ$1,0),FALSE)</f>
        <v>0</v>
      </c>
      <c r="Z70" s="73">
        <f>VLOOKUP($B70,'Tillförd energi'!$B$2:$AS$506,MATCH(Z$1,'Tillförd energi'!$B$1:$AQ$1,0),FALSE)</f>
        <v>0</v>
      </c>
      <c r="AA70" s="73">
        <f>VLOOKUP($B70,'Tillförd energi'!$B$2:$AS$506,MATCH(AA$1,'Tillförd energi'!$B$1:$AQ$1,0),FALSE)</f>
        <v>0</v>
      </c>
      <c r="AB70" s="73">
        <f>VLOOKUP($B70,'Tillförd energi'!$B$2:$AS$506,MATCH(AB$1,'Tillförd energi'!$B$1:$AQ$1,0),FALSE)</f>
        <v>0</v>
      </c>
      <c r="AC70" s="73">
        <f>VLOOKUP($B70,'Tillförd energi'!$B$2:$AS$506,MATCH(AC$1,'Tillförd energi'!$B$1:$AQ$1,0),FALSE)</f>
        <v>12.073</v>
      </c>
      <c r="AD70" s="73">
        <f>VLOOKUP($B70,'Tillförd energi'!$B$2:$AS$506,MATCH(AD$1,'Tillförd energi'!$B$1:$AQ$1,0),FALSE)</f>
        <v>0</v>
      </c>
      <c r="AF70" s="73">
        <f>VLOOKUP($B70,'Tillförd energi'!$B$2:$AS$506,MATCH(AF$1,'Tillförd energi'!$B$1:$AQ$1,0),FALSE)</f>
        <v>0.05</v>
      </c>
      <c r="AH70" s="73">
        <f>IFERROR(VLOOKUP(B70,Miljö!$B$1:$S$476,9,FALSE)/1,0)</f>
        <v>0</v>
      </c>
      <c r="AJ70" s="81">
        <f>IFERROR(VLOOKUP($B70,Miljö!$B$1:$S$500,MATCH("hjälpel exklusive kraftvärme (GWh)",Miljö!$B$1:$V$1,0),FALSE)/1,"")</f>
        <v>0.05</v>
      </c>
      <c r="AK70" s="81">
        <f t="shared" si="11"/>
        <v>0.05</v>
      </c>
      <c r="AL70" s="81">
        <f>VLOOKUP($B70,'Slutlig allokering'!$B$2:$AL$462,MATCH("Hjälpel kraftvärme",'Slutlig allokering'!$B$2:$AL$2,0),FALSE)</f>
        <v>0</v>
      </c>
      <c r="AN70" s="73">
        <f t="shared" si="12"/>
        <v>12.188000000000001</v>
      </c>
      <c r="AO70" s="73">
        <f t="shared" si="13"/>
        <v>12.188000000000001</v>
      </c>
      <c r="AP70" s="73">
        <f>IF(ISERROR(1/VLOOKUP($B70,Leveranser!$B$1:$S$500,MATCH("såld värme (gwh)",Leveranser!$B$1:$S$1,0),FALSE)),"",VLOOKUP($B70,Leveranser!$B$1:$S$500,MATCH("såld värme (gwh)",Leveranser!$B$1:$S$1,0),FALSE))</f>
        <v>9.01</v>
      </c>
      <c r="AQ70" s="73">
        <f>VLOOKUP($B70,Leveranser!$B$1:$Y$500,MATCH("Totalt såld fjärrvärme till andra fjärrvärmeföretag",Leveranser!$B$1:$AA$1,0),FALSE)</f>
        <v>0</v>
      </c>
      <c r="AR70" s="73">
        <f>IF(ISERROR(1/VLOOKUP($B70,Miljö!$B$1:$S$500,MATCH("Såld mängd produktionsspecifik fjärrvärme (GWh)",Miljö!$B$1:$R$1,0),FALSE)),0,VLOOKUP($B70,Miljö!$B$1:$S$500,MATCH("Såld mängd produktionsspecifik fjärrvärme (GWh)",Miljö!$B$1:$R$1,0),FALSE))</f>
        <v>0</v>
      </c>
      <c r="AS70" s="82">
        <f t="shared" si="18"/>
        <v>0.73925172300623554</v>
      </c>
      <c r="AU70" s="73" t="str">
        <f>VLOOKUP($B70,'Miljövärden urval för publ'!$B$2:$I$486,7,FALSE)</f>
        <v>Ja</v>
      </c>
      <c r="AV70" s="73" t="str">
        <f>VLOOKUP($B70,'Miljövärden urval för publ'!$B$2:$I$486,6,FALSE)</f>
        <v>Nej</v>
      </c>
      <c r="AZ70" s="73">
        <f t="shared" si="14"/>
        <v>0.05</v>
      </c>
      <c r="BA70" s="73">
        <f t="shared" si="19"/>
        <v>0</v>
      </c>
      <c r="BB70" s="73">
        <f t="shared" si="15"/>
        <v>0</v>
      </c>
      <c r="BC70" s="73">
        <f t="shared" si="16"/>
        <v>0</v>
      </c>
      <c r="BE70" s="73">
        <f t="shared" si="20"/>
        <v>0</v>
      </c>
      <c r="BF70" s="73">
        <f t="shared" si="21"/>
        <v>0</v>
      </c>
      <c r="BH70" s="73">
        <f t="shared" si="17"/>
        <v>0</v>
      </c>
    </row>
    <row r="71" spans="1:60" ht="15" x14ac:dyDescent="0.25">
      <c r="A71" t="s">
        <v>80</v>
      </c>
      <c r="B71" t="s">
        <v>84</v>
      </c>
      <c r="C71" s="73">
        <f>VLOOKUP($B71,'Tillförd energi'!$B$2:$AS$506,MATCH(C$1,'Tillförd energi'!$B$1:$AQ$1,0),FALSE)</f>
        <v>0</v>
      </c>
      <c r="D71" s="73">
        <f>VLOOKUP($B71,'Tillförd energi'!$B$2:$AS$506,MATCH(D$1,'Tillförd energi'!$B$1:$AQ$1,0),FALSE)</f>
        <v>0.221</v>
      </c>
      <c r="E71" s="73">
        <f>VLOOKUP($B71,'Tillförd energi'!$B$2:$AS$506,MATCH(E$1,'Tillförd energi'!$B$1:$AQ$1,0),FALSE)</f>
        <v>0</v>
      </c>
      <c r="F71" s="73">
        <f>VLOOKUP($B71,'Tillförd energi'!$B$2:$AS$506,MATCH(F$1,'Tillförd energi'!$B$1:$AQ$1,0),FALSE)</f>
        <v>0</v>
      </c>
      <c r="G71" s="73">
        <f>VLOOKUP($B71,'Tillförd energi'!$B$2:$AS$506,MATCH(G$1,'Tillförd energi'!$B$1:$AQ$1,0),FALSE)</f>
        <v>0</v>
      </c>
      <c r="H71" s="73">
        <f>VLOOKUP($B71,'Tillförd energi'!$B$2:$AS$506,MATCH(H$1,'Tillförd energi'!$B$1:$AQ$1,0),FALSE)</f>
        <v>0</v>
      </c>
      <c r="I71" s="73">
        <f>VLOOKUP($B71,'Tillförd energi'!$B$2:$AS$506,MATCH(I$1,'Tillförd energi'!$B$1:$AQ$1,0),FALSE)</f>
        <v>0</v>
      </c>
      <c r="J71" s="73">
        <f>VLOOKUP($B71,'Tillförd energi'!$B$2:$AS$506,MATCH(J$1,'Tillförd energi'!$B$1:$AQ$1,0),FALSE)</f>
        <v>0</v>
      </c>
      <c r="K71" s="73">
        <f>VLOOKUP($B71,'Tillförd energi'!$B$2:$AS$506,MATCH(K$1,'Tillförd energi'!$B$1:$AQ$1,0),FALSE)</f>
        <v>0</v>
      </c>
      <c r="L71" s="73">
        <f>VLOOKUP($B71,'Tillförd energi'!$B$2:$AS$506,MATCH(L$1,'Tillförd energi'!$B$1:$AQ$1,0),FALSE)</f>
        <v>38.200000000000003</v>
      </c>
      <c r="M71" s="73">
        <f>VLOOKUP($B71,'Tillförd energi'!$B$2:$AS$506,MATCH(M$1,'Tillförd energi'!$B$1:$AQ$1,0),FALSE)</f>
        <v>0</v>
      </c>
      <c r="N71" s="73">
        <f>VLOOKUP($B71,'Tillförd energi'!$B$2:$AS$506,MATCH(N$1,'Tillförd energi'!$B$1:$AQ$1,0),FALSE)</f>
        <v>5.0999999999999996</v>
      </c>
      <c r="O71" s="73">
        <f>VLOOKUP($B71,'Tillförd energi'!$B$2:$AS$506,MATCH(O$1,'Tillförd energi'!$B$1:$AQ$1,0),FALSE)</f>
        <v>11.6</v>
      </c>
      <c r="P71" s="73">
        <f>VLOOKUP($B71,'Tillförd energi'!$B$2:$AS$506,MATCH(P$1,'Tillförd energi'!$B$1:$AQ$1,0),FALSE)</f>
        <v>0</v>
      </c>
      <c r="Q71" s="73">
        <f>VLOOKUP($B71,'Tillförd energi'!$B$2:$AS$506,MATCH(Q$1,'Tillförd energi'!$B$1:$AQ$1,0),FALSE)</f>
        <v>0</v>
      </c>
      <c r="R71" s="73">
        <f>VLOOKUP($B71,'Tillförd energi'!$B$2:$AS$506,MATCH(R$1,'Tillförd energi'!$B$1:$AQ$1,0),FALSE)</f>
        <v>0</v>
      </c>
      <c r="S71" s="73">
        <f>VLOOKUP($B71,'Tillförd energi'!$B$2:$AS$506,MATCH(S$1,'Tillförd energi'!$B$1:$AQ$1,0),FALSE)</f>
        <v>0</v>
      </c>
      <c r="T71" s="73">
        <f>VLOOKUP($B71,'Tillförd energi'!$B$2:$AS$506,MATCH(T$1,'Tillförd energi'!$B$1:$AQ$1,0),FALSE)</f>
        <v>0</v>
      </c>
      <c r="U71" s="73">
        <f>VLOOKUP($B71,'Tillförd energi'!$B$2:$AS$506,MATCH(U$1,'Tillförd energi'!$B$1:$AQ$1,0),FALSE)</f>
        <v>0</v>
      </c>
      <c r="V71" s="73">
        <f>VLOOKUP($B71,'Tillförd energi'!$B$2:$AS$506,MATCH(V$1,'Tillförd energi'!$B$1:$AQ$1,0),FALSE)</f>
        <v>0</v>
      </c>
      <c r="W71" s="73">
        <f>VLOOKUP($B71,'Tillförd energi'!$B$2:$AS$506,MATCH(W$1,'Tillförd energi'!$B$1:$AQ$1,0),FALSE)</f>
        <v>0</v>
      </c>
      <c r="X71" s="73">
        <f>VLOOKUP($B71,'Tillförd energi'!$B$2:$AS$506,MATCH(X$1,'Tillförd energi'!$B$1:$AQ$1,0),FALSE)</f>
        <v>0</v>
      </c>
      <c r="Y71" s="73">
        <f>VLOOKUP($B71,'Tillförd energi'!$B$2:$AS$506,MATCH(Y$1,'Tillförd energi'!$B$1:$AQ$1,0),FALSE)</f>
        <v>0</v>
      </c>
      <c r="Z71" s="73">
        <f>VLOOKUP($B71,'Tillförd energi'!$B$2:$AS$506,MATCH(Z$1,'Tillförd energi'!$B$1:$AQ$1,0),FALSE)</f>
        <v>0</v>
      </c>
      <c r="AA71" s="73">
        <f>VLOOKUP($B71,'Tillförd energi'!$B$2:$AS$506,MATCH(AA$1,'Tillförd energi'!$B$1:$AQ$1,0),FALSE)</f>
        <v>0</v>
      </c>
      <c r="AB71" s="73">
        <f>VLOOKUP($B71,'Tillförd energi'!$B$2:$AS$506,MATCH(AB$1,'Tillförd energi'!$B$1:$AQ$1,0),FALSE)</f>
        <v>0</v>
      </c>
      <c r="AC71" s="73">
        <f>VLOOKUP($B71,'Tillförd energi'!$B$2:$AS$506,MATCH(AC$1,'Tillförd energi'!$B$1:$AQ$1,0),FALSE)</f>
        <v>0</v>
      </c>
      <c r="AD71" s="73">
        <f>VLOOKUP($B71,'Tillförd energi'!$B$2:$AS$506,MATCH(AD$1,'Tillförd energi'!$B$1:$AQ$1,0),FALSE)</f>
        <v>0</v>
      </c>
      <c r="AF71" s="73">
        <f>VLOOKUP($B71,'Tillförd energi'!$B$2:$AS$506,MATCH(AF$1,'Tillförd energi'!$B$1:$AQ$1,0),FALSE)</f>
        <v>1</v>
      </c>
      <c r="AH71" s="73">
        <f>IFERROR(VLOOKUP(B71,Miljö!$B$1:$S$476,9,FALSE)/1,0)</f>
        <v>0</v>
      </c>
      <c r="AJ71" s="81">
        <f>IFERROR(VLOOKUP($B71,Miljö!$B$1:$S$500,MATCH("hjälpel exklusive kraftvärme (GWh)",Miljö!$B$1:$V$1,0),FALSE)/1,"")</f>
        <v>1</v>
      </c>
      <c r="AK71" s="81">
        <f t="shared" si="11"/>
        <v>1</v>
      </c>
      <c r="AL71" s="81">
        <f>VLOOKUP($B71,'Slutlig allokering'!$B$2:$AL$462,MATCH("Hjälpel kraftvärme",'Slutlig allokering'!$B$2:$AL$2,0),FALSE)</f>
        <v>0</v>
      </c>
      <c r="AN71" s="73">
        <f t="shared" si="12"/>
        <v>56.121000000000002</v>
      </c>
      <c r="AO71" s="73">
        <f t="shared" si="13"/>
        <v>56.121000000000002</v>
      </c>
      <c r="AP71" s="73">
        <f>IF(ISERROR(1/VLOOKUP($B71,Leveranser!$B$1:$S$500,MATCH("såld värme (gwh)",Leveranser!$B$1:$S$1,0),FALSE)),"",VLOOKUP($B71,Leveranser!$B$1:$S$500,MATCH("såld värme (gwh)",Leveranser!$B$1:$S$1,0),FALSE))</f>
        <v>44.95</v>
      </c>
      <c r="AQ71" s="73">
        <f>VLOOKUP($B71,Leveranser!$B$1:$Y$500,MATCH("Totalt såld fjärrvärme till andra fjärrvärmeföretag",Leveranser!$B$1:$AA$1,0),FALSE)</f>
        <v>0</v>
      </c>
      <c r="AR71" s="73">
        <f>IF(ISERROR(1/VLOOKUP($B71,Miljö!$B$1:$S$500,MATCH("Såld mängd produktionsspecifik fjärrvärme (GWh)",Miljö!$B$1:$R$1,0),FALSE)),0,VLOOKUP($B71,Miljö!$B$1:$S$500,MATCH("Såld mängd produktionsspecifik fjärrvärme (GWh)",Miljö!$B$1:$R$1,0),FALSE))</f>
        <v>0</v>
      </c>
      <c r="AS71" s="82">
        <f t="shared" si="18"/>
        <v>0.80094795174711786</v>
      </c>
      <c r="AU71" s="73" t="str">
        <f>VLOOKUP($B71,'Miljövärden urval för publ'!$B$2:$I$486,7,FALSE)</f>
        <v>Ja</v>
      </c>
      <c r="AV71" s="73" t="str">
        <f>VLOOKUP($B71,'Miljövärden urval för publ'!$B$2:$I$486,6,FALSE)</f>
        <v>Nej</v>
      </c>
      <c r="AZ71" s="73">
        <f t="shared" si="14"/>
        <v>1</v>
      </c>
      <c r="BA71" s="73">
        <f t="shared" si="19"/>
        <v>0</v>
      </c>
      <c r="BB71" s="73">
        <f t="shared" si="15"/>
        <v>54.900000000000006</v>
      </c>
      <c r="BC71" s="73">
        <f t="shared" si="16"/>
        <v>0</v>
      </c>
      <c r="BE71" s="73">
        <f t="shared" si="20"/>
        <v>0</v>
      </c>
      <c r="BF71" s="73">
        <f t="shared" si="21"/>
        <v>0</v>
      </c>
      <c r="BH71" s="73">
        <f t="shared" si="17"/>
        <v>54.900000000000006</v>
      </c>
    </row>
    <row r="72" spans="1:60" ht="15" x14ac:dyDescent="0.25">
      <c r="A72" t="s">
        <v>80</v>
      </c>
      <c r="B72" t="s">
        <v>85</v>
      </c>
      <c r="C72" s="73">
        <f>VLOOKUP($B72,'Tillförd energi'!$B$2:$AS$506,MATCH(C$1,'Tillförd energi'!$B$1:$AQ$1,0),FALSE)</f>
        <v>0</v>
      </c>
      <c r="D72" s="73">
        <f>VLOOKUP($B72,'Tillförd energi'!$B$2:$AS$506,MATCH(D$1,'Tillförd energi'!$B$1:$AQ$1,0),FALSE)</f>
        <v>0</v>
      </c>
      <c r="E72" s="73">
        <f>VLOOKUP($B72,'Tillförd energi'!$B$2:$AS$506,MATCH(E$1,'Tillförd energi'!$B$1:$AQ$1,0),FALSE)</f>
        <v>0</v>
      </c>
      <c r="F72" s="73">
        <f>VLOOKUP($B72,'Tillförd energi'!$B$2:$AS$506,MATCH(F$1,'Tillförd energi'!$B$1:$AQ$1,0),FALSE)</f>
        <v>0</v>
      </c>
      <c r="G72" s="73">
        <f>VLOOKUP($B72,'Tillförd energi'!$B$2:$AS$506,MATCH(G$1,'Tillförd energi'!$B$1:$AQ$1,0),FALSE)</f>
        <v>0</v>
      </c>
      <c r="H72" s="73">
        <f>VLOOKUP($B72,'Tillförd energi'!$B$2:$AS$506,MATCH(H$1,'Tillförd energi'!$B$1:$AQ$1,0),FALSE)</f>
        <v>0</v>
      </c>
      <c r="I72" s="73">
        <f>VLOOKUP($B72,'Tillförd energi'!$B$2:$AS$506,MATCH(I$1,'Tillförd energi'!$B$1:$AQ$1,0),FALSE)</f>
        <v>0</v>
      </c>
      <c r="J72" s="73">
        <f>VLOOKUP($B72,'Tillförd energi'!$B$2:$AS$506,MATCH(J$1,'Tillförd energi'!$B$1:$AQ$1,0),FALSE)</f>
        <v>10.7</v>
      </c>
      <c r="K72" s="73">
        <f>VLOOKUP($B72,'Tillförd energi'!$B$2:$AS$506,MATCH(K$1,'Tillförd energi'!$B$1:$AQ$1,0),FALSE)</f>
        <v>0</v>
      </c>
      <c r="L72" s="73">
        <f>VLOOKUP($B72,'Tillförd energi'!$B$2:$AS$506,MATCH(L$1,'Tillförd energi'!$B$1:$AQ$1,0),FALSE)</f>
        <v>0</v>
      </c>
      <c r="M72" s="73">
        <f>VLOOKUP($B72,'Tillförd energi'!$B$2:$AS$506,MATCH(M$1,'Tillförd energi'!$B$1:$AQ$1,0),FALSE)</f>
        <v>0</v>
      </c>
      <c r="N72" s="73">
        <f>VLOOKUP($B72,'Tillförd energi'!$B$2:$AS$506,MATCH(N$1,'Tillförd energi'!$B$1:$AQ$1,0),FALSE)</f>
        <v>0</v>
      </c>
      <c r="O72" s="73">
        <f>VLOOKUP($B72,'Tillförd energi'!$B$2:$AS$506,MATCH(O$1,'Tillförd energi'!$B$1:$AQ$1,0),FALSE)</f>
        <v>0</v>
      </c>
      <c r="P72" s="73">
        <f>VLOOKUP($B72,'Tillförd energi'!$B$2:$AS$506,MATCH(P$1,'Tillförd energi'!$B$1:$AQ$1,0),FALSE)</f>
        <v>0</v>
      </c>
      <c r="Q72" s="73">
        <f>VLOOKUP($B72,'Tillförd energi'!$B$2:$AS$506,MATCH(Q$1,'Tillförd energi'!$B$1:$AQ$1,0),FALSE)</f>
        <v>0</v>
      </c>
      <c r="R72" s="73">
        <f>VLOOKUP($B72,'Tillförd energi'!$B$2:$AS$506,MATCH(R$1,'Tillförd energi'!$B$1:$AQ$1,0),FALSE)</f>
        <v>0</v>
      </c>
      <c r="S72" s="73">
        <f>VLOOKUP($B72,'Tillförd energi'!$B$2:$AS$506,MATCH(S$1,'Tillförd energi'!$B$1:$AQ$1,0),FALSE)</f>
        <v>0</v>
      </c>
      <c r="T72" s="73">
        <f>VLOOKUP($B72,'Tillförd energi'!$B$2:$AS$506,MATCH(T$1,'Tillförd energi'!$B$1:$AQ$1,0),FALSE)</f>
        <v>0</v>
      </c>
      <c r="U72" s="73">
        <f>VLOOKUP($B72,'Tillförd energi'!$B$2:$AS$506,MATCH(U$1,'Tillförd energi'!$B$1:$AQ$1,0),FALSE)</f>
        <v>0</v>
      </c>
      <c r="V72" s="73">
        <f>VLOOKUP($B72,'Tillförd energi'!$B$2:$AS$506,MATCH(V$1,'Tillförd energi'!$B$1:$AQ$1,0),FALSE)</f>
        <v>25.1</v>
      </c>
      <c r="W72" s="73">
        <f>VLOOKUP($B72,'Tillförd energi'!$B$2:$AS$506,MATCH(W$1,'Tillförd energi'!$B$1:$AQ$1,0),FALSE)</f>
        <v>0</v>
      </c>
      <c r="X72" s="73">
        <f>VLOOKUP($B72,'Tillförd energi'!$B$2:$AS$506,MATCH(X$1,'Tillförd energi'!$B$1:$AQ$1,0),FALSE)</f>
        <v>0</v>
      </c>
      <c r="Y72" s="73">
        <f>VLOOKUP($B72,'Tillförd energi'!$B$2:$AS$506,MATCH(Y$1,'Tillförd energi'!$B$1:$AQ$1,0),FALSE)</f>
        <v>0</v>
      </c>
      <c r="Z72" s="73">
        <f>VLOOKUP($B72,'Tillförd energi'!$B$2:$AS$506,MATCH(Z$1,'Tillförd energi'!$B$1:$AQ$1,0),FALSE)</f>
        <v>0</v>
      </c>
      <c r="AA72" s="73">
        <f>VLOOKUP($B72,'Tillförd energi'!$B$2:$AS$506,MATCH(AA$1,'Tillförd energi'!$B$1:$AQ$1,0),FALSE)</f>
        <v>0</v>
      </c>
      <c r="AB72" s="73">
        <f>VLOOKUP($B72,'Tillförd energi'!$B$2:$AS$506,MATCH(AB$1,'Tillförd energi'!$B$1:$AQ$1,0),FALSE)</f>
        <v>0</v>
      </c>
      <c r="AC72" s="73">
        <f>VLOOKUP($B72,'Tillförd energi'!$B$2:$AS$506,MATCH(AC$1,'Tillförd energi'!$B$1:$AQ$1,0),FALSE)</f>
        <v>0</v>
      </c>
      <c r="AD72" s="73">
        <f>VLOOKUP($B72,'Tillförd energi'!$B$2:$AS$506,MATCH(AD$1,'Tillförd energi'!$B$1:$AQ$1,0),FALSE)</f>
        <v>0</v>
      </c>
      <c r="AF72" s="73">
        <f>VLOOKUP($B72,'Tillförd energi'!$B$2:$AS$506,MATCH(AF$1,'Tillförd energi'!$B$1:$AQ$1,0),FALSE)</f>
        <v>0.28799999999999998</v>
      </c>
      <c r="AH72" s="73">
        <f>IFERROR(VLOOKUP(B72,Miljö!$B$1:$S$476,9,FALSE)/1,0)</f>
        <v>0</v>
      </c>
      <c r="AJ72" s="81">
        <f>IFERROR(VLOOKUP($B72,Miljö!$B$1:$S$500,MATCH("hjälpel exklusive kraftvärme (GWh)",Miljö!$B$1:$V$1,0),FALSE)/1,"")</f>
        <v>0.28799999999999998</v>
      </c>
      <c r="AK72" s="81">
        <f t="shared" si="11"/>
        <v>0.28799999999999998</v>
      </c>
      <c r="AL72" s="81">
        <f>VLOOKUP($B72,'Slutlig allokering'!$B$2:$AL$462,MATCH("Hjälpel kraftvärme",'Slutlig allokering'!$B$2:$AL$2,0),FALSE)</f>
        <v>0</v>
      </c>
      <c r="AN72" s="73">
        <f t="shared" si="12"/>
        <v>36.087999999999994</v>
      </c>
      <c r="AO72" s="73">
        <f t="shared" si="13"/>
        <v>36.087999999999994</v>
      </c>
      <c r="AP72" s="73">
        <f>IF(ISERROR(1/VLOOKUP($B72,Leveranser!$B$1:$S$500,MATCH("såld värme (gwh)",Leveranser!$B$1:$S$1,0),FALSE)),"",VLOOKUP($B72,Leveranser!$B$1:$S$500,MATCH("såld värme (gwh)",Leveranser!$B$1:$S$1,0),FALSE))</f>
        <v>29.8</v>
      </c>
      <c r="AQ72" s="73">
        <f>VLOOKUP($B72,Leveranser!$B$1:$Y$500,MATCH("Totalt såld fjärrvärme till andra fjärrvärmeföretag",Leveranser!$B$1:$AA$1,0),FALSE)</f>
        <v>0</v>
      </c>
      <c r="AR72" s="73">
        <f>IF(ISERROR(1/VLOOKUP($B72,Miljö!$B$1:$S$500,MATCH("Såld mängd produktionsspecifik fjärrvärme (GWh)",Miljö!$B$1:$R$1,0),FALSE)),0,VLOOKUP($B72,Miljö!$B$1:$S$500,MATCH("Såld mängd produktionsspecifik fjärrvärme (GWh)",Miljö!$B$1:$R$1,0),FALSE))</f>
        <v>0</v>
      </c>
      <c r="AS72" s="82">
        <f t="shared" si="18"/>
        <v>0.82575925515406801</v>
      </c>
      <c r="AU72" s="73" t="str">
        <f>VLOOKUP($B72,'Miljövärden urval för publ'!$B$2:$I$486,7,FALSE)</f>
        <v>Ja</v>
      </c>
      <c r="AV72" s="73" t="str">
        <f>VLOOKUP($B72,'Miljövärden urval för publ'!$B$2:$I$486,6,FALSE)</f>
        <v>Nej</v>
      </c>
      <c r="AZ72" s="73">
        <f t="shared" si="14"/>
        <v>0.28799999999999998</v>
      </c>
      <c r="BA72" s="73">
        <f t="shared" si="19"/>
        <v>0</v>
      </c>
      <c r="BB72" s="73">
        <f t="shared" si="15"/>
        <v>0</v>
      </c>
      <c r="BC72" s="73">
        <f t="shared" si="16"/>
        <v>0</v>
      </c>
      <c r="BE72" s="73">
        <f t="shared" si="20"/>
        <v>0</v>
      </c>
      <c r="BF72" s="73">
        <f t="shared" si="21"/>
        <v>0</v>
      </c>
      <c r="BH72" s="73">
        <f t="shared" si="17"/>
        <v>25.1</v>
      </c>
    </row>
    <row r="73" spans="1:60" ht="15" x14ac:dyDescent="0.25">
      <c r="A73" t="s">
        <v>80</v>
      </c>
      <c r="B73" t="s">
        <v>86</v>
      </c>
      <c r="C73" s="73">
        <f>VLOOKUP($B73,'Tillförd energi'!$B$2:$AS$506,MATCH(C$1,'Tillförd energi'!$B$1:$AQ$1,0),FALSE)</f>
        <v>0</v>
      </c>
      <c r="D73" s="73">
        <f>VLOOKUP($B73,'Tillförd energi'!$B$2:$AS$506,MATCH(D$1,'Tillförd energi'!$B$1:$AQ$1,0),FALSE)</f>
        <v>0.1</v>
      </c>
      <c r="E73" s="73">
        <f>VLOOKUP($B73,'Tillförd energi'!$B$2:$AS$506,MATCH(E$1,'Tillförd energi'!$B$1:$AQ$1,0),FALSE)</f>
        <v>0</v>
      </c>
      <c r="F73" s="73">
        <f>VLOOKUP($B73,'Tillförd energi'!$B$2:$AS$506,MATCH(F$1,'Tillförd energi'!$B$1:$AQ$1,0),FALSE)</f>
        <v>0</v>
      </c>
      <c r="G73" s="73">
        <f>VLOOKUP($B73,'Tillförd energi'!$B$2:$AS$506,MATCH(G$1,'Tillförd energi'!$B$1:$AQ$1,0),FALSE)</f>
        <v>0</v>
      </c>
      <c r="H73" s="73">
        <f>VLOOKUP($B73,'Tillförd energi'!$B$2:$AS$506,MATCH(H$1,'Tillförd energi'!$B$1:$AQ$1,0),FALSE)</f>
        <v>3.6999999999999998E-2</v>
      </c>
      <c r="I73" s="73">
        <f>VLOOKUP($B73,'Tillförd energi'!$B$2:$AS$506,MATCH(I$1,'Tillförd energi'!$B$1:$AQ$1,0),FALSE)</f>
        <v>0</v>
      </c>
      <c r="J73" s="73">
        <f>VLOOKUP($B73,'Tillförd energi'!$B$2:$AS$506,MATCH(J$1,'Tillförd energi'!$B$1:$AQ$1,0),FALSE)</f>
        <v>0</v>
      </c>
      <c r="K73" s="73">
        <f>VLOOKUP($B73,'Tillförd energi'!$B$2:$AS$506,MATCH(K$1,'Tillförd energi'!$B$1:$AQ$1,0),FALSE)</f>
        <v>0</v>
      </c>
      <c r="L73" s="73">
        <f>VLOOKUP($B73,'Tillförd energi'!$B$2:$AS$506,MATCH(L$1,'Tillförd energi'!$B$1:$AQ$1,0),FALSE)</f>
        <v>0</v>
      </c>
      <c r="M73" s="73">
        <f>VLOOKUP($B73,'Tillförd energi'!$B$2:$AS$506,MATCH(M$1,'Tillförd energi'!$B$1:$AQ$1,0),FALSE)</f>
        <v>0</v>
      </c>
      <c r="N73" s="73">
        <f>VLOOKUP($B73,'Tillförd energi'!$B$2:$AS$506,MATCH(N$1,'Tillförd energi'!$B$1:$AQ$1,0),FALSE)</f>
        <v>0</v>
      </c>
      <c r="O73" s="73">
        <f>VLOOKUP($B73,'Tillförd energi'!$B$2:$AS$506,MATCH(O$1,'Tillförd energi'!$B$1:$AQ$1,0),FALSE)</f>
        <v>0</v>
      </c>
      <c r="P73" s="73">
        <f>VLOOKUP($B73,'Tillförd energi'!$B$2:$AS$506,MATCH(P$1,'Tillförd energi'!$B$1:$AQ$1,0),FALSE)</f>
        <v>0</v>
      </c>
      <c r="Q73" s="73">
        <f>VLOOKUP($B73,'Tillförd energi'!$B$2:$AS$506,MATCH(Q$1,'Tillförd energi'!$B$1:$AQ$1,0),FALSE)</f>
        <v>0</v>
      </c>
      <c r="R73" s="73">
        <f>VLOOKUP($B73,'Tillförd energi'!$B$2:$AS$506,MATCH(R$1,'Tillförd energi'!$B$1:$AQ$1,0),FALSE)</f>
        <v>15</v>
      </c>
      <c r="S73" s="73">
        <f>VLOOKUP($B73,'Tillförd energi'!$B$2:$AS$506,MATCH(S$1,'Tillförd energi'!$B$1:$AQ$1,0),FALSE)</f>
        <v>0</v>
      </c>
      <c r="T73" s="73">
        <f>VLOOKUP($B73,'Tillförd energi'!$B$2:$AS$506,MATCH(T$1,'Tillförd energi'!$B$1:$AQ$1,0),FALSE)</f>
        <v>0</v>
      </c>
      <c r="U73" s="73">
        <f>VLOOKUP($B73,'Tillförd energi'!$B$2:$AS$506,MATCH(U$1,'Tillförd energi'!$B$1:$AQ$1,0),FALSE)</f>
        <v>0</v>
      </c>
      <c r="V73" s="73">
        <f>VLOOKUP($B73,'Tillförd energi'!$B$2:$AS$506,MATCH(V$1,'Tillförd energi'!$B$1:$AQ$1,0),FALSE)</f>
        <v>0</v>
      </c>
      <c r="W73" s="73">
        <f>VLOOKUP($B73,'Tillförd energi'!$B$2:$AS$506,MATCH(W$1,'Tillförd energi'!$B$1:$AQ$1,0),FALSE)</f>
        <v>0</v>
      </c>
      <c r="X73" s="73">
        <f>VLOOKUP($B73,'Tillförd energi'!$B$2:$AS$506,MATCH(X$1,'Tillförd energi'!$B$1:$AQ$1,0),FALSE)</f>
        <v>0</v>
      </c>
      <c r="Y73" s="73">
        <f>VLOOKUP($B73,'Tillförd energi'!$B$2:$AS$506,MATCH(Y$1,'Tillförd energi'!$B$1:$AQ$1,0),FALSE)</f>
        <v>0</v>
      </c>
      <c r="Z73" s="73">
        <f>VLOOKUP($B73,'Tillförd energi'!$B$2:$AS$506,MATCH(Z$1,'Tillförd energi'!$B$1:$AQ$1,0),FALSE)</f>
        <v>0</v>
      </c>
      <c r="AA73" s="73">
        <f>VLOOKUP($B73,'Tillförd energi'!$B$2:$AS$506,MATCH(AA$1,'Tillförd energi'!$B$1:$AQ$1,0),FALSE)</f>
        <v>0</v>
      </c>
      <c r="AB73" s="73">
        <f>VLOOKUP($B73,'Tillförd energi'!$B$2:$AS$506,MATCH(AB$1,'Tillförd energi'!$B$1:$AQ$1,0),FALSE)</f>
        <v>0</v>
      </c>
      <c r="AC73" s="73">
        <f>VLOOKUP($B73,'Tillförd energi'!$B$2:$AS$506,MATCH(AC$1,'Tillförd energi'!$B$1:$AQ$1,0),FALSE)</f>
        <v>0</v>
      </c>
      <c r="AD73" s="73">
        <f>VLOOKUP($B73,'Tillförd energi'!$B$2:$AS$506,MATCH(AD$1,'Tillförd energi'!$B$1:$AQ$1,0),FALSE)</f>
        <v>0</v>
      </c>
      <c r="AF73" s="73">
        <f>VLOOKUP($B73,'Tillförd energi'!$B$2:$AS$506,MATCH(AF$1,'Tillförd energi'!$B$1:$AQ$1,0),FALSE)</f>
        <v>0.12</v>
      </c>
      <c r="AH73" s="73">
        <f>IFERROR(VLOOKUP(B73,Miljö!$B$1:$S$476,9,FALSE)/1,0)</f>
        <v>0</v>
      </c>
      <c r="AJ73" s="81">
        <f>IFERROR(VLOOKUP($B73,Miljö!$B$1:$S$500,MATCH("hjälpel exklusive kraftvärme (GWh)",Miljö!$B$1:$V$1,0),FALSE)/1,"")</f>
        <v>0.12</v>
      </c>
      <c r="AK73" s="81">
        <f t="shared" si="11"/>
        <v>0.12</v>
      </c>
      <c r="AL73" s="81">
        <f>VLOOKUP($B73,'Slutlig allokering'!$B$2:$AL$462,MATCH("Hjälpel kraftvärme",'Slutlig allokering'!$B$2:$AL$2,0),FALSE)</f>
        <v>0</v>
      </c>
      <c r="AN73" s="73">
        <f t="shared" si="12"/>
        <v>15.257</v>
      </c>
      <c r="AO73" s="73">
        <f t="shared" si="13"/>
        <v>15.257</v>
      </c>
      <c r="AP73" s="73">
        <f>IF(ISERROR(1/VLOOKUP($B73,Leveranser!$B$1:$S$500,MATCH("såld värme (gwh)",Leveranser!$B$1:$S$1,0),FALSE)),"",VLOOKUP($B73,Leveranser!$B$1:$S$500,MATCH("såld värme (gwh)",Leveranser!$B$1:$S$1,0),FALSE))</f>
        <v>13.8</v>
      </c>
      <c r="AQ73" s="73">
        <f>VLOOKUP($B73,Leveranser!$B$1:$Y$500,MATCH("Totalt såld fjärrvärme till andra fjärrvärmeföretag",Leveranser!$B$1:$AA$1,0),FALSE)</f>
        <v>0</v>
      </c>
      <c r="AR73" s="73">
        <f>IF(ISERROR(1/VLOOKUP($B73,Miljö!$B$1:$S$500,MATCH("Såld mängd produktionsspecifik fjärrvärme (GWh)",Miljö!$B$1:$R$1,0),FALSE)),0,VLOOKUP($B73,Miljö!$B$1:$S$500,MATCH("Såld mängd produktionsspecifik fjärrvärme (GWh)",Miljö!$B$1:$R$1,0),FALSE))</f>
        <v>0</v>
      </c>
      <c r="AS73" s="82">
        <f t="shared" si="18"/>
        <v>0.90450285115029172</v>
      </c>
      <c r="AU73" s="73" t="str">
        <f>VLOOKUP($B73,'Miljövärden urval för publ'!$B$2:$I$486,7,FALSE)</f>
        <v>Ja</v>
      </c>
      <c r="AV73" s="73" t="str">
        <f>VLOOKUP($B73,'Miljövärden urval för publ'!$B$2:$I$486,6,FALSE)</f>
        <v>Nej</v>
      </c>
      <c r="AZ73" s="73">
        <f t="shared" si="14"/>
        <v>0.12</v>
      </c>
      <c r="BA73" s="73">
        <f t="shared" si="19"/>
        <v>0</v>
      </c>
      <c r="BB73" s="73">
        <f t="shared" si="15"/>
        <v>0</v>
      </c>
      <c r="BC73" s="73">
        <f t="shared" si="16"/>
        <v>15</v>
      </c>
      <c r="BE73" s="73">
        <f t="shared" si="20"/>
        <v>0</v>
      </c>
      <c r="BF73" s="73">
        <f t="shared" si="21"/>
        <v>0</v>
      </c>
      <c r="BH73" s="73">
        <f t="shared" si="17"/>
        <v>15</v>
      </c>
    </row>
    <row r="74" spans="1:60" ht="15" x14ac:dyDescent="0.25">
      <c r="A74" t="s">
        <v>80</v>
      </c>
      <c r="B74" t="s">
        <v>87</v>
      </c>
      <c r="C74" s="73">
        <f>VLOOKUP($B74,'Tillförd energi'!$B$2:$AS$506,MATCH(C$1,'Tillförd energi'!$B$1:$AQ$1,0),FALSE)</f>
        <v>0</v>
      </c>
      <c r="D74" s="73">
        <f>VLOOKUP($B74,'Tillförd energi'!$B$2:$AS$506,MATCH(D$1,'Tillförd energi'!$B$1:$AQ$1,0),FALSE)</f>
        <v>0.7</v>
      </c>
      <c r="E74" s="73">
        <f>VLOOKUP($B74,'Tillförd energi'!$B$2:$AS$506,MATCH(E$1,'Tillförd energi'!$B$1:$AQ$1,0),FALSE)</f>
        <v>0</v>
      </c>
      <c r="F74" s="73">
        <f>VLOOKUP($B74,'Tillförd energi'!$B$2:$AS$506,MATCH(F$1,'Tillförd energi'!$B$1:$AQ$1,0),FALSE)</f>
        <v>0</v>
      </c>
      <c r="G74" s="73">
        <f>VLOOKUP($B74,'Tillförd energi'!$B$2:$AS$506,MATCH(G$1,'Tillförd energi'!$B$1:$AQ$1,0),FALSE)</f>
        <v>0</v>
      </c>
      <c r="H74" s="73">
        <f>VLOOKUP($B74,'Tillförd energi'!$B$2:$AS$506,MATCH(H$1,'Tillförd energi'!$B$1:$AQ$1,0),FALSE)</f>
        <v>0</v>
      </c>
      <c r="I74" s="73">
        <f>VLOOKUP($B74,'Tillförd energi'!$B$2:$AS$506,MATCH(I$1,'Tillförd energi'!$B$1:$AQ$1,0),FALSE)</f>
        <v>0</v>
      </c>
      <c r="J74" s="73">
        <f>VLOOKUP($B74,'Tillförd energi'!$B$2:$AS$506,MATCH(J$1,'Tillförd energi'!$B$1:$AQ$1,0),FALSE)</f>
        <v>0</v>
      </c>
      <c r="K74" s="73">
        <f>VLOOKUP($B74,'Tillförd energi'!$B$2:$AS$506,MATCH(K$1,'Tillförd energi'!$B$1:$AQ$1,0),FALSE)</f>
        <v>0</v>
      </c>
      <c r="L74" s="73">
        <f>VLOOKUP($B74,'Tillförd energi'!$B$2:$AS$506,MATCH(L$1,'Tillförd energi'!$B$1:$AQ$1,0),FALSE)</f>
        <v>0</v>
      </c>
      <c r="M74" s="73">
        <f>VLOOKUP($B74,'Tillförd energi'!$B$2:$AS$506,MATCH(M$1,'Tillförd energi'!$B$1:$AQ$1,0),FALSE)</f>
        <v>0</v>
      </c>
      <c r="N74" s="73">
        <f>VLOOKUP($B74,'Tillförd energi'!$B$2:$AS$506,MATCH(N$1,'Tillförd energi'!$B$1:$AQ$1,0),FALSE)</f>
        <v>0</v>
      </c>
      <c r="O74" s="73">
        <f>VLOOKUP($B74,'Tillförd energi'!$B$2:$AS$506,MATCH(O$1,'Tillförd energi'!$B$1:$AQ$1,0),FALSE)</f>
        <v>22.1</v>
      </c>
      <c r="P74" s="73">
        <f>VLOOKUP($B74,'Tillförd energi'!$B$2:$AS$506,MATCH(P$1,'Tillförd energi'!$B$1:$AQ$1,0),FALSE)</f>
        <v>0</v>
      </c>
      <c r="Q74" s="73">
        <f>VLOOKUP($B74,'Tillförd energi'!$B$2:$AS$506,MATCH(Q$1,'Tillförd energi'!$B$1:$AQ$1,0),FALSE)</f>
        <v>8.6999999999999993</v>
      </c>
      <c r="R74" s="73">
        <f>VLOOKUP($B74,'Tillförd energi'!$B$2:$AS$506,MATCH(R$1,'Tillförd energi'!$B$1:$AQ$1,0),FALSE)</f>
        <v>0</v>
      </c>
      <c r="S74" s="73">
        <f>VLOOKUP($B74,'Tillförd energi'!$B$2:$AS$506,MATCH(S$1,'Tillförd energi'!$B$1:$AQ$1,0),FALSE)</f>
        <v>0</v>
      </c>
      <c r="T74" s="73">
        <f>VLOOKUP($B74,'Tillförd energi'!$B$2:$AS$506,MATCH(T$1,'Tillförd energi'!$B$1:$AQ$1,0),FALSE)</f>
        <v>0</v>
      </c>
      <c r="U74" s="73">
        <f>VLOOKUP($B74,'Tillförd energi'!$B$2:$AS$506,MATCH(U$1,'Tillförd energi'!$B$1:$AQ$1,0),FALSE)</f>
        <v>0</v>
      </c>
      <c r="V74" s="73">
        <f>VLOOKUP($B74,'Tillförd energi'!$B$2:$AS$506,MATCH(V$1,'Tillförd energi'!$B$1:$AQ$1,0),FALSE)</f>
        <v>1.1000000000000001</v>
      </c>
      <c r="W74" s="73">
        <f>VLOOKUP($B74,'Tillförd energi'!$B$2:$AS$506,MATCH(W$1,'Tillförd energi'!$B$1:$AQ$1,0),FALSE)</f>
        <v>0</v>
      </c>
      <c r="X74" s="73">
        <f>VLOOKUP($B74,'Tillförd energi'!$B$2:$AS$506,MATCH(X$1,'Tillförd energi'!$B$1:$AQ$1,0),FALSE)</f>
        <v>0</v>
      </c>
      <c r="Y74" s="73">
        <f>VLOOKUP($B74,'Tillförd energi'!$B$2:$AS$506,MATCH(Y$1,'Tillförd energi'!$B$1:$AQ$1,0),FALSE)</f>
        <v>0</v>
      </c>
      <c r="Z74" s="73">
        <f>VLOOKUP($B74,'Tillförd energi'!$B$2:$AS$506,MATCH(Z$1,'Tillförd energi'!$B$1:$AQ$1,0),FALSE)</f>
        <v>0</v>
      </c>
      <c r="AA74" s="73">
        <f>VLOOKUP($B74,'Tillförd energi'!$B$2:$AS$506,MATCH(AA$1,'Tillförd energi'!$B$1:$AQ$1,0),FALSE)</f>
        <v>0</v>
      </c>
      <c r="AB74" s="73">
        <f>VLOOKUP($B74,'Tillförd energi'!$B$2:$AS$506,MATCH(AB$1,'Tillförd energi'!$B$1:$AQ$1,0),FALSE)</f>
        <v>0</v>
      </c>
      <c r="AC74" s="73">
        <f>VLOOKUP($B74,'Tillförd energi'!$B$2:$AS$506,MATCH(AC$1,'Tillförd energi'!$B$1:$AQ$1,0),FALSE)</f>
        <v>8.27</v>
      </c>
      <c r="AD74" s="73">
        <f>VLOOKUP($B74,'Tillförd energi'!$B$2:$AS$506,MATCH(AD$1,'Tillförd energi'!$B$1:$AQ$1,0),FALSE)</f>
        <v>0</v>
      </c>
      <c r="AF74" s="73">
        <f>VLOOKUP($B74,'Tillförd energi'!$B$2:$AS$506,MATCH(AF$1,'Tillförd energi'!$B$1:$AQ$1,0),FALSE)</f>
        <v>0.98699999999999999</v>
      </c>
      <c r="AH74" s="73">
        <f>IFERROR(VLOOKUP(B74,Miljö!$B$1:$S$476,9,FALSE)/1,0)</f>
        <v>0</v>
      </c>
      <c r="AJ74" s="81" t="str">
        <f>IFERROR(VLOOKUP($B74,Miljö!$B$1:$S$500,MATCH("hjälpel exklusive kraftvärme (GWh)",Miljö!$B$1:$V$1,0),FALSE)/1,"")</f>
        <v/>
      </c>
      <c r="AK74" s="81">
        <f t="shared" si="11"/>
        <v>0.98699999999999988</v>
      </c>
      <c r="AL74" s="81">
        <f>VLOOKUP($B74,'Slutlig allokering'!$B$2:$AL$462,MATCH("Hjälpel kraftvärme",'Slutlig allokering'!$B$2:$AL$2,0),FALSE)</f>
        <v>0</v>
      </c>
      <c r="AN74" s="73">
        <f t="shared" si="12"/>
        <v>41.857000000000006</v>
      </c>
      <c r="AO74" s="73">
        <f t="shared" si="13"/>
        <v>41.857000000000006</v>
      </c>
      <c r="AP74" s="73">
        <f>IF(ISERROR(1/VLOOKUP($B74,Leveranser!$B$1:$S$500,MATCH("såld värme (gwh)",Leveranser!$B$1:$S$1,0),FALSE)),"",VLOOKUP($B74,Leveranser!$B$1:$S$500,MATCH("såld värme (gwh)",Leveranser!$B$1:$S$1,0),FALSE))</f>
        <v>32.9</v>
      </c>
      <c r="AQ74" s="73">
        <f>VLOOKUP($B74,Leveranser!$B$1:$Y$500,MATCH("Totalt såld fjärrvärme till andra fjärrvärmeföretag",Leveranser!$B$1:$AA$1,0),FALSE)</f>
        <v>0</v>
      </c>
      <c r="AR74" s="73">
        <f>IF(ISERROR(1/VLOOKUP($B74,Miljö!$B$1:$S$500,MATCH("Såld mängd produktionsspecifik fjärrvärme (GWh)",Miljö!$B$1:$R$1,0),FALSE)),0,VLOOKUP($B74,Miljö!$B$1:$S$500,MATCH("Såld mängd produktionsspecifik fjärrvärme (GWh)",Miljö!$B$1:$R$1,0),FALSE))</f>
        <v>0</v>
      </c>
      <c r="AS74" s="82">
        <f t="shared" si="18"/>
        <v>0.7860095085648755</v>
      </c>
      <c r="AU74" s="73" t="str">
        <f>VLOOKUP($B74,'Miljövärden urval för publ'!$B$2:$I$486,7,FALSE)</f>
        <v>Ja</v>
      </c>
      <c r="AV74" s="73" t="str">
        <f>VLOOKUP($B74,'Miljövärden urval för publ'!$B$2:$I$486,6,FALSE)</f>
        <v>Nej</v>
      </c>
      <c r="AZ74" s="73">
        <f t="shared" si="14"/>
        <v>0.98699999999999999</v>
      </c>
      <c r="BA74" s="73">
        <f t="shared" si="19"/>
        <v>0</v>
      </c>
      <c r="BB74" s="73">
        <f t="shared" si="15"/>
        <v>22.1</v>
      </c>
      <c r="BC74" s="73">
        <f t="shared" si="16"/>
        <v>8.6999999999999993</v>
      </c>
      <c r="BE74" s="73">
        <f t="shared" si="20"/>
        <v>0</v>
      </c>
      <c r="BF74" s="73">
        <f t="shared" si="21"/>
        <v>0</v>
      </c>
      <c r="BH74" s="73">
        <f t="shared" si="17"/>
        <v>31.900000000000002</v>
      </c>
    </row>
    <row r="75" spans="1:60" ht="15" x14ac:dyDescent="0.25">
      <c r="A75" t="s">
        <v>80</v>
      </c>
      <c r="B75" t="s">
        <v>88</v>
      </c>
      <c r="C75" s="73">
        <f>VLOOKUP($B75,'Tillförd energi'!$B$2:$AS$506,MATCH(C$1,'Tillförd energi'!$B$1:$AQ$1,0),FALSE)</f>
        <v>0</v>
      </c>
      <c r="D75" s="73">
        <f>VLOOKUP($B75,'Tillförd energi'!$B$2:$AS$506,MATCH(D$1,'Tillförd energi'!$B$1:$AQ$1,0),FALSE)</f>
        <v>0</v>
      </c>
      <c r="E75" s="73">
        <f>VLOOKUP($B75,'Tillförd energi'!$B$2:$AS$506,MATCH(E$1,'Tillförd energi'!$B$1:$AQ$1,0),FALSE)</f>
        <v>0</v>
      </c>
      <c r="F75" s="73">
        <f>VLOOKUP($B75,'Tillförd energi'!$B$2:$AS$506,MATCH(F$1,'Tillförd energi'!$B$1:$AQ$1,0),FALSE)</f>
        <v>0</v>
      </c>
      <c r="G75" s="73">
        <f>VLOOKUP($B75,'Tillförd energi'!$B$2:$AS$506,MATCH(G$1,'Tillförd energi'!$B$1:$AQ$1,0),FALSE)</f>
        <v>0</v>
      </c>
      <c r="H75" s="73">
        <f>VLOOKUP($B75,'Tillförd energi'!$B$2:$AS$506,MATCH(H$1,'Tillförd energi'!$B$1:$AQ$1,0),FALSE)</f>
        <v>0</v>
      </c>
      <c r="I75" s="73">
        <f>VLOOKUP($B75,'Tillförd energi'!$B$2:$AS$506,MATCH(I$1,'Tillförd energi'!$B$1:$AQ$1,0),FALSE)</f>
        <v>0</v>
      </c>
      <c r="J75" s="73">
        <f>VLOOKUP($B75,'Tillförd energi'!$B$2:$AS$506,MATCH(J$1,'Tillförd energi'!$B$1:$AQ$1,0),FALSE)</f>
        <v>0</v>
      </c>
      <c r="K75" s="73">
        <f>VLOOKUP($B75,'Tillförd energi'!$B$2:$AS$506,MATCH(K$1,'Tillförd energi'!$B$1:$AQ$1,0),FALSE)</f>
        <v>0</v>
      </c>
      <c r="L75" s="73">
        <f>VLOOKUP($B75,'Tillförd energi'!$B$2:$AS$506,MATCH(L$1,'Tillförd energi'!$B$1:$AQ$1,0),FALSE)</f>
        <v>0</v>
      </c>
      <c r="M75" s="73">
        <f>VLOOKUP($B75,'Tillförd energi'!$B$2:$AS$506,MATCH(M$1,'Tillförd energi'!$B$1:$AQ$1,0),FALSE)</f>
        <v>0</v>
      </c>
      <c r="N75" s="73">
        <f>VLOOKUP($B75,'Tillförd energi'!$B$2:$AS$506,MATCH(N$1,'Tillförd energi'!$B$1:$AQ$1,0),FALSE)</f>
        <v>0</v>
      </c>
      <c r="O75" s="73">
        <f>VLOOKUP($B75,'Tillförd energi'!$B$2:$AS$506,MATCH(O$1,'Tillförd energi'!$B$1:$AQ$1,0),FALSE)</f>
        <v>0</v>
      </c>
      <c r="P75" s="73">
        <f>VLOOKUP($B75,'Tillförd energi'!$B$2:$AS$506,MATCH(P$1,'Tillförd energi'!$B$1:$AQ$1,0),FALSE)</f>
        <v>0</v>
      </c>
      <c r="Q75" s="73">
        <f>VLOOKUP($B75,'Tillförd energi'!$B$2:$AS$506,MATCH(Q$1,'Tillförd energi'!$B$1:$AQ$1,0),FALSE)</f>
        <v>0</v>
      </c>
      <c r="R75" s="73">
        <f>VLOOKUP($B75,'Tillförd energi'!$B$2:$AS$506,MATCH(R$1,'Tillförd energi'!$B$1:$AQ$1,0),FALSE)</f>
        <v>0</v>
      </c>
      <c r="S75" s="73">
        <f>VLOOKUP($B75,'Tillförd energi'!$B$2:$AS$506,MATCH(S$1,'Tillförd energi'!$B$1:$AQ$1,0),FALSE)</f>
        <v>0</v>
      </c>
      <c r="T75" s="73">
        <f>VLOOKUP($B75,'Tillförd energi'!$B$2:$AS$506,MATCH(T$1,'Tillförd energi'!$B$1:$AQ$1,0),FALSE)</f>
        <v>0</v>
      </c>
      <c r="U75" s="73">
        <f>VLOOKUP($B75,'Tillförd energi'!$B$2:$AS$506,MATCH(U$1,'Tillförd energi'!$B$1:$AQ$1,0),FALSE)</f>
        <v>0</v>
      </c>
      <c r="V75" s="73">
        <f>VLOOKUP($B75,'Tillförd energi'!$B$2:$AS$506,MATCH(V$1,'Tillförd energi'!$B$1:$AQ$1,0),FALSE)</f>
        <v>0</v>
      </c>
      <c r="W75" s="73">
        <f>VLOOKUP($B75,'Tillförd energi'!$B$2:$AS$506,MATCH(W$1,'Tillförd energi'!$B$1:$AQ$1,0),FALSE)</f>
        <v>0</v>
      </c>
      <c r="X75" s="73">
        <f>VLOOKUP($B75,'Tillförd energi'!$B$2:$AS$506,MATCH(X$1,'Tillförd energi'!$B$1:$AQ$1,0),FALSE)</f>
        <v>0</v>
      </c>
      <c r="Y75" s="73">
        <f>VLOOKUP($B75,'Tillförd energi'!$B$2:$AS$506,MATCH(Y$1,'Tillförd energi'!$B$1:$AQ$1,0),FALSE)</f>
        <v>0</v>
      </c>
      <c r="Z75" s="73">
        <f>VLOOKUP($B75,'Tillförd energi'!$B$2:$AS$506,MATCH(Z$1,'Tillförd energi'!$B$1:$AQ$1,0),FALSE)</f>
        <v>0</v>
      </c>
      <c r="AA75" s="73">
        <f>VLOOKUP($B75,'Tillförd energi'!$B$2:$AS$506,MATCH(AA$1,'Tillförd energi'!$B$1:$AQ$1,0),FALSE)</f>
        <v>0</v>
      </c>
      <c r="AB75" s="73">
        <f>VLOOKUP($B75,'Tillförd energi'!$B$2:$AS$506,MATCH(AB$1,'Tillförd energi'!$B$1:$AQ$1,0),FALSE)</f>
        <v>0</v>
      </c>
      <c r="AC75" s="73">
        <f>VLOOKUP($B75,'Tillförd energi'!$B$2:$AS$506,MATCH(AC$1,'Tillförd energi'!$B$1:$AQ$1,0),FALSE)</f>
        <v>0</v>
      </c>
      <c r="AD75" s="73">
        <f>VLOOKUP($B75,'Tillförd energi'!$B$2:$AS$506,MATCH(AD$1,'Tillförd energi'!$B$1:$AQ$1,0),FALSE)</f>
        <v>0</v>
      </c>
      <c r="AF75" s="73">
        <f>VLOOKUP($B75,'Tillförd energi'!$B$2:$AS$506,MATCH(AF$1,'Tillförd energi'!$B$1:$AQ$1,0),FALSE)</f>
        <v>0</v>
      </c>
      <c r="AH75" s="73">
        <f>IFERROR(VLOOKUP(B75,Miljö!$B$1:$S$476,9,FALSE)/1,0)</f>
        <v>0</v>
      </c>
      <c r="AJ75" s="81" t="str">
        <f>IFERROR(VLOOKUP($B75,Miljö!$B$1:$S$500,MATCH("hjälpel exklusive kraftvärme (GWh)",Miljö!$B$1:$V$1,0),FALSE)/1,"")</f>
        <v/>
      </c>
      <c r="AK75" s="81">
        <f t="shared" si="11"/>
        <v>0</v>
      </c>
      <c r="AL75" s="81">
        <f>VLOOKUP($B75,'Slutlig allokering'!$B$2:$AL$462,MATCH("Hjälpel kraftvärme",'Slutlig allokering'!$B$2:$AL$2,0),FALSE)</f>
        <v>0</v>
      </c>
      <c r="AN75" s="73">
        <f t="shared" si="12"/>
        <v>0</v>
      </c>
      <c r="AO75" s="73">
        <f t="shared" si="13"/>
        <v>0</v>
      </c>
      <c r="AP75" s="73" t="str">
        <f>IF(ISERROR(1/VLOOKUP($B75,Leveranser!$B$1:$S$500,MATCH("såld värme (gwh)",Leveranser!$B$1:$S$1,0),FALSE)),"",VLOOKUP($B75,Leveranser!$B$1:$S$500,MATCH("såld värme (gwh)",Leveranser!$B$1:$S$1,0),FALSE))</f>
        <v/>
      </c>
      <c r="AQ75" s="73">
        <f>VLOOKUP($B75,Leveranser!$B$1:$Y$500,MATCH("Totalt såld fjärrvärme till andra fjärrvärmeföretag",Leveranser!$B$1:$AA$1,0),FALSE)</f>
        <v>0</v>
      </c>
      <c r="AR75" s="73">
        <f>IF(ISERROR(1/VLOOKUP($B75,Miljö!$B$1:$S$500,MATCH("Såld mängd produktionsspecifik fjärrvärme (GWh)",Miljö!$B$1:$R$1,0),FALSE)),0,VLOOKUP($B75,Miljö!$B$1:$S$500,MATCH("Såld mängd produktionsspecifik fjärrvärme (GWh)",Miljö!$B$1:$R$1,0),FALSE))</f>
        <v>0</v>
      </c>
      <c r="AS75" s="82" t="str">
        <f t="shared" si="18"/>
        <v/>
      </c>
      <c r="AU75" s="73" t="str">
        <f>VLOOKUP($B75,'Miljövärden urval för publ'!$B$2:$I$486,7,FALSE)</f>
        <v>Nej</v>
      </c>
      <c r="AV75" s="73" t="str">
        <f>VLOOKUP($B75,'Miljövärden urval för publ'!$B$2:$I$486,6,FALSE)</f>
        <v>Nej</v>
      </c>
      <c r="AZ75" s="73">
        <f t="shared" si="14"/>
        <v>0</v>
      </c>
      <c r="BA75" s="73">
        <f t="shared" si="19"/>
        <v>0</v>
      </c>
      <c r="BB75" s="73">
        <f t="shared" si="15"/>
        <v>0</v>
      </c>
      <c r="BC75" s="73">
        <f t="shared" si="16"/>
        <v>0</v>
      </c>
      <c r="BE75" s="73">
        <f t="shared" si="20"/>
        <v>0</v>
      </c>
      <c r="BF75" s="73">
        <f t="shared" si="21"/>
        <v>0</v>
      </c>
      <c r="BH75" s="73">
        <f t="shared" si="17"/>
        <v>0</v>
      </c>
    </row>
    <row r="76" spans="1:60" ht="15" x14ac:dyDescent="0.25">
      <c r="A76" t="s">
        <v>80</v>
      </c>
      <c r="B76" t="s">
        <v>89</v>
      </c>
      <c r="C76" s="73">
        <f>VLOOKUP($B76,'Tillförd energi'!$B$2:$AS$506,MATCH(C$1,'Tillförd energi'!$B$1:$AQ$1,0),FALSE)</f>
        <v>0</v>
      </c>
      <c r="D76" s="73">
        <f>VLOOKUP($B76,'Tillförd energi'!$B$2:$AS$506,MATCH(D$1,'Tillförd energi'!$B$1:$AQ$1,0),FALSE)</f>
        <v>0.95</v>
      </c>
      <c r="E76" s="73">
        <f>VLOOKUP($B76,'Tillförd energi'!$B$2:$AS$506,MATCH(E$1,'Tillförd energi'!$B$1:$AQ$1,0),FALSE)</f>
        <v>0</v>
      </c>
      <c r="F76" s="73">
        <f>VLOOKUP($B76,'Tillförd energi'!$B$2:$AS$506,MATCH(F$1,'Tillförd energi'!$B$1:$AQ$1,0),FALSE)</f>
        <v>0</v>
      </c>
      <c r="G76" s="73">
        <f>VLOOKUP($B76,'Tillförd energi'!$B$2:$AS$506,MATCH(G$1,'Tillförd energi'!$B$1:$AQ$1,0),FALSE)</f>
        <v>0</v>
      </c>
      <c r="H76" s="73">
        <f>VLOOKUP($B76,'Tillförd energi'!$B$2:$AS$506,MATCH(H$1,'Tillförd energi'!$B$1:$AQ$1,0),FALSE)</f>
        <v>0</v>
      </c>
      <c r="I76" s="73">
        <f>VLOOKUP($B76,'Tillförd energi'!$B$2:$AS$506,MATCH(I$1,'Tillförd energi'!$B$1:$AQ$1,0),FALSE)</f>
        <v>0</v>
      </c>
      <c r="J76" s="73">
        <f>VLOOKUP($B76,'Tillförd energi'!$B$2:$AS$506,MATCH(J$1,'Tillförd energi'!$B$1:$AQ$1,0),FALSE)</f>
        <v>0</v>
      </c>
      <c r="K76" s="73">
        <f>VLOOKUP($B76,'Tillförd energi'!$B$2:$AS$506,MATCH(K$1,'Tillförd energi'!$B$1:$AQ$1,0),FALSE)</f>
        <v>0</v>
      </c>
      <c r="L76" s="73">
        <f>VLOOKUP($B76,'Tillförd energi'!$B$2:$AS$506,MATCH(L$1,'Tillförd energi'!$B$1:$AQ$1,0),FALSE)</f>
        <v>0</v>
      </c>
      <c r="M76" s="73">
        <f>VLOOKUP($B76,'Tillförd energi'!$B$2:$AS$506,MATCH(M$1,'Tillförd energi'!$B$1:$AQ$1,0),FALSE)</f>
        <v>0</v>
      </c>
      <c r="N76" s="73">
        <f>VLOOKUP($B76,'Tillförd energi'!$B$2:$AS$506,MATCH(N$1,'Tillförd energi'!$B$1:$AQ$1,0),FALSE)</f>
        <v>0</v>
      </c>
      <c r="O76" s="73">
        <f>VLOOKUP($B76,'Tillförd energi'!$B$2:$AS$506,MATCH(O$1,'Tillförd energi'!$B$1:$AQ$1,0),FALSE)</f>
        <v>17.8</v>
      </c>
      <c r="P76" s="73">
        <f>VLOOKUP($B76,'Tillförd energi'!$B$2:$AS$506,MATCH(P$1,'Tillförd energi'!$B$1:$AQ$1,0),FALSE)</f>
        <v>0</v>
      </c>
      <c r="Q76" s="73">
        <f>VLOOKUP($B76,'Tillförd energi'!$B$2:$AS$506,MATCH(Q$1,'Tillförd energi'!$B$1:$AQ$1,0),FALSE)</f>
        <v>0</v>
      </c>
      <c r="R76" s="73">
        <f>VLOOKUP($B76,'Tillförd energi'!$B$2:$AS$506,MATCH(R$1,'Tillförd energi'!$B$1:$AQ$1,0),FALSE)</f>
        <v>0</v>
      </c>
      <c r="S76" s="73">
        <f>VLOOKUP($B76,'Tillförd energi'!$B$2:$AS$506,MATCH(S$1,'Tillförd energi'!$B$1:$AQ$1,0),FALSE)</f>
        <v>0</v>
      </c>
      <c r="T76" s="73">
        <f>VLOOKUP($B76,'Tillförd energi'!$B$2:$AS$506,MATCH(T$1,'Tillförd energi'!$B$1:$AQ$1,0),FALSE)</f>
        <v>0</v>
      </c>
      <c r="U76" s="73">
        <f>VLOOKUP($B76,'Tillförd energi'!$B$2:$AS$506,MATCH(U$1,'Tillförd energi'!$B$1:$AQ$1,0),FALSE)</f>
        <v>0</v>
      </c>
      <c r="V76" s="73">
        <f>VLOOKUP($B76,'Tillförd energi'!$B$2:$AS$506,MATCH(V$1,'Tillförd energi'!$B$1:$AQ$1,0),FALSE)</f>
        <v>0</v>
      </c>
      <c r="W76" s="73">
        <f>VLOOKUP($B76,'Tillförd energi'!$B$2:$AS$506,MATCH(W$1,'Tillförd energi'!$B$1:$AQ$1,0),FALSE)</f>
        <v>0</v>
      </c>
      <c r="X76" s="73">
        <f>VLOOKUP($B76,'Tillförd energi'!$B$2:$AS$506,MATCH(X$1,'Tillförd energi'!$B$1:$AQ$1,0),FALSE)</f>
        <v>0</v>
      </c>
      <c r="Y76" s="73">
        <f>VLOOKUP($B76,'Tillförd energi'!$B$2:$AS$506,MATCH(Y$1,'Tillförd energi'!$B$1:$AQ$1,0),FALSE)</f>
        <v>0</v>
      </c>
      <c r="Z76" s="73">
        <f>VLOOKUP($B76,'Tillförd energi'!$B$2:$AS$506,MATCH(Z$1,'Tillförd energi'!$B$1:$AQ$1,0),FALSE)</f>
        <v>0</v>
      </c>
      <c r="AA76" s="73">
        <f>VLOOKUP($B76,'Tillförd energi'!$B$2:$AS$506,MATCH(AA$1,'Tillförd energi'!$B$1:$AQ$1,0),FALSE)</f>
        <v>0</v>
      </c>
      <c r="AB76" s="73">
        <f>VLOOKUP($B76,'Tillförd energi'!$B$2:$AS$506,MATCH(AB$1,'Tillförd energi'!$B$1:$AQ$1,0),FALSE)</f>
        <v>0</v>
      </c>
      <c r="AC76" s="73">
        <f>VLOOKUP($B76,'Tillförd energi'!$B$2:$AS$506,MATCH(AC$1,'Tillförd energi'!$B$1:$AQ$1,0),FALSE)</f>
        <v>0</v>
      </c>
      <c r="AD76" s="73">
        <f>VLOOKUP($B76,'Tillförd energi'!$B$2:$AS$506,MATCH(AD$1,'Tillförd energi'!$B$1:$AQ$1,0),FALSE)</f>
        <v>0</v>
      </c>
      <c r="AF76" s="73">
        <f>VLOOKUP($B76,'Tillförd energi'!$B$2:$AS$506,MATCH(AF$1,'Tillförd energi'!$B$1:$AQ$1,0),FALSE)</f>
        <v>0.46800000000000003</v>
      </c>
      <c r="AH76" s="73">
        <f>IFERROR(VLOOKUP(B76,Miljö!$B$1:$S$476,9,FALSE)/1,0)</f>
        <v>0</v>
      </c>
      <c r="AJ76" s="81" t="str">
        <f>IFERROR(VLOOKUP($B76,Miljö!$B$1:$S$500,MATCH("hjälpel exklusive kraftvärme (GWh)",Miljö!$B$1:$V$1,0),FALSE)/1,"")</f>
        <v/>
      </c>
      <c r="AK76" s="81">
        <f t="shared" si="11"/>
        <v>0.46799999999999997</v>
      </c>
      <c r="AL76" s="81">
        <f>VLOOKUP($B76,'Slutlig allokering'!$B$2:$AL$462,MATCH("Hjälpel kraftvärme",'Slutlig allokering'!$B$2:$AL$2,0),FALSE)</f>
        <v>0</v>
      </c>
      <c r="AN76" s="73">
        <f t="shared" si="12"/>
        <v>19.218</v>
      </c>
      <c r="AO76" s="73">
        <f t="shared" si="13"/>
        <v>19.218</v>
      </c>
      <c r="AP76" s="73">
        <f>IF(ISERROR(1/VLOOKUP($B76,Leveranser!$B$1:$S$500,MATCH("såld värme (gwh)",Leveranser!$B$1:$S$1,0),FALSE)),"",VLOOKUP($B76,Leveranser!$B$1:$S$500,MATCH("såld värme (gwh)",Leveranser!$B$1:$S$1,0),FALSE))</f>
        <v>15.6</v>
      </c>
      <c r="AQ76" s="73">
        <f>VLOOKUP($B76,Leveranser!$B$1:$Y$500,MATCH("Totalt såld fjärrvärme till andra fjärrvärmeföretag",Leveranser!$B$1:$AA$1,0),FALSE)</f>
        <v>0</v>
      </c>
      <c r="AR76" s="73">
        <f>IF(ISERROR(1/VLOOKUP($B76,Miljö!$B$1:$S$500,MATCH("Såld mängd produktionsspecifik fjärrvärme (GWh)",Miljö!$B$1:$R$1,0),FALSE)),0,VLOOKUP($B76,Miljö!$B$1:$S$500,MATCH("Såld mängd produktionsspecifik fjärrvärme (GWh)",Miljö!$B$1:$R$1,0),FALSE))</f>
        <v>0</v>
      </c>
      <c r="AS76" s="82">
        <f t="shared" si="18"/>
        <v>0.81173899469247579</v>
      </c>
      <c r="AU76" s="73" t="str">
        <f>VLOOKUP($B76,'Miljövärden urval för publ'!$B$2:$I$486,7,FALSE)</f>
        <v>Ja</v>
      </c>
      <c r="AV76" s="73" t="str">
        <f>VLOOKUP($B76,'Miljövärden urval för publ'!$B$2:$I$486,6,FALSE)</f>
        <v>Nej</v>
      </c>
      <c r="AZ76" s="73">
        <f t="shared" si="14"/>
        <v>0.46800000000000003</v>
      </c>
      <c r="BA76" s="73">
        <f t="shared" si="19"/>
        <v>0</v>
      </c>
      <c r="BB76" s="73">
        <f t="shared" si="15"/>
        <v>17.8</v>
      </c>
      <c r="BC76" s="73">
        <f t="shared" si="16"/>
        <v>0</v>
      </c>
      <c r="BE76" s="73">
        <f t="shared" si="20"/>
        <v>0</v>
      </c>
      <c r="BF76" s="73">
        <f t="shared" si="21"/>
        <v>0</v>
      </c>
      <c r="BH76" s="73">
        <f t="shared" si="17"/>
        <v>17.8</v>
      </c>
    </row>
    <row r="77" spans="1:60" ht="15" x14ac:dyDescent="0.25">
      <c r="A77" t="s">
        <v>80</v>
      </c>
      <c r="B77" t="s">
        <v>90</v>
      </c>
      <c r="C77" s="73">
        <f>VLOOKUP($B77,'Tillförd energi'!$B$2:$AS$506,MATCH(C$1,'Tillförd energi'!$B$1:$AQ$1,0),FALSE)</f>
        <v>0</v>
      </c>
      <c r="D77" s="73">
        <f>VLOOKUP($B77,'Tillförd energi'!$B$2:$AS$506,MATCH(D$1,'Tillförd energi'!$B$1:$AQ$1,0),FALSE)</f>
        <v>0</v>
      </c>
      <c r="E77" s="73">
        <f>VLOOKUP($B77,'Tillförd energi'!$B$2:$AS$506,MATCH(E$1,'Tillförd energi'!$B$1:$AQ$1,0),FALSE)</f>
        <v>0</v>
      </c>
      <c r="F77" s="73">
        <f>VLOOKUP($B77,'Tillförd energi'!$B$2:$AS$506,MATCH(F$1,'Tillförd energi'!$B$1:$AQ$1,0),FALSE)</f>
        <v>0</v>
      </c>
      <c r="G77" s="73">
        <f>VLOOKUP($B77,'Tillförd energi'!$B$2:$AS$506,MATCH(G$1,'Tillförd energi'!$B$1:$AQ$1,0),FALSE)</f>
        <v>0</v>
      </c>
      <c r="H77" s="73">
        <f>VLOOKUP($B77,'Tillförd energi'!$B$2:$AS$506,MATCH(H$1,'Tillförd energi'!$B$1:$AQ$1,0),FALSE)</f>
        <v>0</v>
      </c>
      <c r="I77" s="73">
        <f>VLOOKUP($B77,'Tillförd energi'!$B$2:$AS$506,MATCH(I$1,'Tillförd energi'!$B$1:$AQ$1,0),FALSE)</f>
        <v>0</v>
      </c>
      <c r="J77" s="73">
        <f>VLOOKUP($B77,'Tillförd energi'!$B$2:$AS$506,MATCH(J$1,'Tillförd energi'!$B$1:$AQ$1,0),FALSE)</f>
        <v>0</v>
      </c>
      <c r="K77" s="73">
        <f>VLOOKUP($B77,'Tillförd energi'!$B$2:$AS$506,MATCH(K$1,'Tillförd energi'!$B$1:$AQ$1,0),FALSE)</f>
        <v>0</v>
      </c>
      <c r="L77" s="73">
        <f>VLOOKUP($B77,'Tillförd energi'!$B$2:$AS$506,MATCH(L$1,'Tillförd energi'!$B$1:$AQ$1,0),FALSE)</f>
        <v>0</v>
      </c>
      <c r="M77" s="73">
        <f>VLOOKUP($B77,'Tillförd energi'!$B$2:$AS$506,MATCH(M$1,'Tillförd energi'!$B$1:$AQ$1,0),FALSE)</f>
        <v>0</v>
      </c>
      <c r="N77" s="73">
        <f>VLOOKUP($B77,'Tillförd energi'!$B$2:$AS$506,MATCH(N$1,'Tillförd energi'!$B$1:$AQ$1,0),FALSE)</f>
        <v>0</v>
      </c>
      <c r="O77" s="73">
        <f>VLOOKUP($B77,'Tillförd energi'!$B$2:$AS$506,MATCH(O$1,'Tillförd energi'!$B$1:$AQ$1,0),FALSE)</f>
        <v>0</v>
      </c>
      <c r="P77" s="73">
        <f>VLOOKUP($B77,'Tillförd energi'!$B$2:$AS$506,MATCH(P$1,'Tillförd energi'!$B$1:$AQ$1,0),FALSE)</f>
        <v>0</v>
      </c>
      <c r="Q77" s="73">
        <f>VLOOKUP($B77,'Tillförd energi'!$B$2:$AS$506,MATCH(Q$1,'Tillförd energi'!$B$1:$AQ$1,0),FALSE)</f>
        <v>0</v>
      </c>
      <c r="R77" s="73">
        <f>VLOOKUP($B77,'Tillförd energi'!$B$2:$AS$506,MATCH(R$1,'Tillförd energi'!$B$1:$AQ$1,0),FALSE)</f>
        <v>0</v>
      </c>
      <c r="S77" s="73">
        <f>VLOOKUP($B77,'Tillförd energi'!$B$2:$AS$506,MATCH(S$1,'Tillförd energi'!$B$1:$AQ$1,0),FALSE)</f>
        <v>0</v>
      </c>
      <c r="T77" s="73">
        <f>VLOOKUP($B77,'Tillförd energi'!$B$2:$AS$506,MATCH(T$1,'Tillförd energi'!$B$1:$AQ$1,0),FALSE)</f>
        <v>0</v>
      </c>
      <c r="U77" s="73">
        <f>VLOOKUP($B77,'Tillförd energi'!$B$2:$AS$506,MATCH(U$1,'Tillförd energi'!$B$1:$AQ$1,0),FALSE)</f>
        <v>0</v>
      </c>
      <c r="V77" s="73">
        <f>VLOOKUP($B77,'Tillförd energi'!$B$2:$AS$506,MATCH(V$1,'Tillförd energi'!$B$1:$AQ$1,0),FALSE)</f>
        <v>0</v>
      </c>
      <c r="W77" s="73">
        <f>VLOOKUP($B77,'Tillförd energi'!$B$2:$AS$506,MATCH(W$1,'Tillförd energi'!$B$1:$AQ$1,0),FALSE)</f>
        <v>0</v>
      </c>
      <c r="X77" s="73">
        <f>VLOOKUP($B77,'Tillförd energi'!$B$2:$AS$506,MATCH(X$1,'Tillförd energi'!$B$1:$AQ$1,0),FALSE)</f>
        <v>0</v>
      </c>
      <c r="Y77" s="73">
        <f>VLOOKUP($B77,'Tillförd energi'!$B$2:$AS$506,MATCH(Y$1,'Tillförd energi'!$B$1:$AQ$1,0),FALSE)</f>
        <v>0</v>
      </c>
      <c r="Z77" s="73">
        <f>VLOOKUP($B77,'Tillförd energi'!$B$2:$AS$506,MATCH(Z$1,'Tillförd energi'!$B$1:$AQ$1,0),FALSE)</f>
        <v>0</v>
      </c>
      <c r="AA77" s="73">
        <f>VLOOKUP($B77,'Tillförd energi'!$B$2:$AS$506,MATCH(AA$1,'Tillförd energi'!$B$1:$AQ$1,0),FALSE)</f>
        <v>0</v>
      </c>
      <c r="AB77" s="73">
        <f>VLOOKUP($B77,'Tillförd energi'!$B$2:$AS$506,MATCH(AB$1,'Tillförd energi'!$B$1:$AQ$1,0),FALSE)</f>
        <v>0</v>
      </c>
      <c r="AC77" s="73">
        <f>VLOOKUP($B77,'Tillförd energi'!$B$2:$AS$506,MATCH(AC$1,'Tillförd energi'!$B$1:$AQ$1,0),FALSE)</f>
        <v>0</v>
      </c>
      <c r="AD77" s="73">
        <f>VLOOKUP($B77,'Tillförd energi'!$B$2:$AS$506,MATCH(AD$1,'Tillförd energi'!$B$1:$AQ$1,0),FALSE)</f>
        <v>0</v>
      </c>
      <c r="AF77" s="73">
        <f>VLOOKUP($B77,'Tillförd energi'!$B$2:$AS$506,MATCH(AF$1,'Tillförd energi'!$B$1:$AQ$1,0),FALSE)</f>
        <v>0</v>
      </c>
      <c r="AH77" s="73">
        <f>IFERROR(VLOOKUP(B77,Miljö!$B$1:$S$476,9,FALSE)/1,0)</f>
        <v>0</v>
      </c>
      <c r="AJ77" s="81" t="str">
        <f>IFERROR(VLOOKUP($B77,Miljö!$B$1:$S$500,MATCH("hjälpel exklusive kraftvärme (GWh)",Miljö!$B$1:$V$1,0),FALSE)/1,"")</f>
        <v/>
      </c>
      <c r="AK77" s="81">
        <f t="shared" si="11"/>
        <v>0</v>
      </c>
      <c r="AL77" s="81">
        <f>VLOOKUP($B77,'Slutlig allokering'!$B$2:$AL$462,MATCH("Hjälpel kraftvärme",'Slutlig allokering'!$B$2:$AL$2,0),FALSE)</f>
        <v>0</v>
      </c>
      <c r="AN77" s="73">
        <f t="shared" si="12"/>
        <v>0</v>
      </c>
      <c r="AO77" s="73">
        <f t="shared" si="13"/>
        <v>0</v>
      </c>
      <c r="AP77" s="73" t="str">
        <f>IF(ISERROR(1/VLOOKUP($B77,Leveranser!$B$1:$S$500,MATCH("såld värme (gwh)",Leveranser!$B$1:$S$1,0),FALSE)),"",VLOOKUP($B77,Leveranser!$B$1:$S$500,MATCH("såld värme (gwh)",Leveranser!$B$1:$S$1,0),FALSE))</f>
        <v/>
      </c>
      <c r="AQ77" s="73">
        <f>VLOOKUP($B77,Leveranser!$B$1:$Y$500,MATCH("Totalt såld fjärrvärme till andra fjärrvärmeföretag",Leveranser!$B$1:$AA$1,0),FALSE)</f>
        <v>0</v>
      </c>
      <c r="AR77" s="73">
        <f>IF(ISERROR(1/VLOOKUP($B77,Miljö!$B$1:$S$500,MATCH("Såld mängd produktionsspecifik fjärrvärme (GWh)",Miljö!$B$1:$R$1,0),FALSE)),0,VLOOKUP($B77,Miljö!$B$1:$S$500,MATCH("Såld mängd produktionsspecifik fjärrvärme (GWh)",Miljö!$B$1:$R$1,0),FALSE))</f>
        <v>0</v>
      </c>
      <c r="AS77" s="82" t="str">
        <f t="shared" si="18"/>
        <v/>
      </c>
      <c r="AU77" s="73" t="str">
        <f>VLOOKUP($B77,'Miljövärden urval för publ'!$B$2:$I$486,7,FALSE)</f>
        <v>Nej</v>
      </c>
      <c r="AV77" s="73" t="str">
        <f>VLOOKUP($B77,'Miljövärden urval för publ'!$B$2:$I$486,6,FALSE)</f>
        <v>Nej</v>
      </c>
      <c r="AZ77" s="73">
        <f t="shared" si="14"/>
        <v>0</v>
      </c>
      <c r="BA77" s="73">
        <f t="shared" si="19"/>
        <v>0</v>
      </c>
      <c r="BB77" s="73">
        <f t="shared" si="15"/>
        <v>0</v>
      </c>
      <c r="BC77" s="73">
        <f t="shared" si="16"/>
        <v>0</v>
      </c>
      <c r="BE77" s="73">
        <f t="shared" si="20"/>
        <v>0</v>
      </c>
      <c r="BF77" s="73">
        <f t="shared" si="21"/>
        <v>0</v>
      </c>
      <c r="BH77" s="73">
        <f t="shared" si="17"/>
        <v>0</v>
      </c>
    </row>
    <row r="78" spans="1:60" ht="15" x14ac:dyDescent="0.25">
      <c r="A78" t="s">
        <v>80</v>
      </c>
      <c r="B78" t="s">
        <v>91</v>
      </c>
      <c r="C78" s="73">
        <f>VLOOKUP($B78,'Tillförd energi'!$B$2:$AS$506,MATCH(C$1,'Tillförd energi'!$B$1:$AQ$1,0),FALSE)</f>
        <v>0</v>
      </c>
      <c r="D78" s="73">
        <f>VLOOKUP($B78,'Tillförd energi'!$B$2:$AS$506,MATCH(D$1,'Tillförd energi'!$B$1:$AQ$1,0),FALSE)</f>
        <v>5.8000000000000003E-2</v>
      </c>
      <c r="E78" s="73">
        <f>VLOOKUP($B78,'Tillförd energi'!$B$2:$AS$506,MATCH(E$1,'Tillförd energi'!$B$1:$AQ$1,0),FALSE)</f>
        <v>0</v>
      </c>
      <c r="F78" s="73">
        <f>VLOOKUP($B78,'Tillförd energi'!$B$2:$AS$506,MATCH(F$1,'Tillförd energi'!$B$1:$AQ$1,0),FALSE)</f>
        <v>0</v>
      </c>
      <c r="G78" s="73">
        <f>VLOOKUP($B78,'Tillförd energi'!$B$2:$AS$506,MATCH(G$1,'Tillförd energi'!$B$1:$AQ$1,0),FALSE)</f>
        <v>0</v>
      </c>
      <c r="H78" s="73">
        <f>VLOOKUP($B78,'Tillförd energi'!$B$2:$AS$506,MATCH(H$1,'Tillförd energi'!$B$1:$AQ$1,0),FALSE)</f>
        <v>0</v>
      </c>
      <c r="I78" s="73">
        <f>VLOOKUP($B78,'Tillförd energi'!$B$2:$AS$506,MATCH(I$1,'Tillförd energi'!$B$1:$AQ$1,0),FALSE)</f>
        <v>0</v>
      </c>
      <c r="J78" s="73">
        <f>VLOOKUP($B78,'Tillförd energi'!$B$2:$AS$506,MATCH(J$1,'Tillförd energi'!$B$1:$AQ$1,0),FALSE)</f>
        <v>0</v>
      </c>
      <c r="K78" s="73">
        <f>VLOOKUP($B78,'Tillförd energi'!$B$2:$AS$506,MATCH(K$1,'Tillförd energi'!$B$1:$AQ$1,0),FALSE)</f>
        <v>0</v>
      </c>
      <c r="L78" s="73">
        <f>VLOOKUP($B78,'Tillförd energi'!$B$2:$AS$506,MATCH(L$1,'Tillförd energi'!$B$1:$AQ$1,0),FALSE)</f>
        <v>0</v>
      </c>
      <c r="M78" s="73">
        <f>VLOOKUP($B78,'Tillförd energi'!$B$2:$AS$506,MATCH(M$1,'Tillförd energi'!$B$1:$AQ$1,0),FALSE)</f>
        <v>0</v>
      </c>
      <c r="N78" s="73">
        <f>VLOOKUP($B78,'Tillförd energi'!$B$2:$AS$506,MATCH(N$1,'Tillförd energi'!$B$1:$AQ$1,0),FALSE)</f>
        <v>0</v>
      </c>
      <c r="O78" s="73">
        <f>VLOOKUP($B78,'Tillförd energi'!$B$2:$AS$506,MATCH(O$1,'Tillförd energi'!$B$1:$AQ$1,0),FALSE)</f>
        <v>0</v>
      </c>
      <c r="P78" s="73">
        <f>VLOOKUP($B78,'Tillförd energi'!$B$2:$AS$506,MATCH(P$1,'Tillförd energi'!$B$1:$AQ$1,0),FALSE)</f>
        <v>0</v>
      </c>
      <c r="Q78" s="73">
        <f>VLOOKUP($B78,'Tillförd energi'!$B$2:$AS$506,MATCH(Q$1,'Tillförd energi'!$B$1:$AQ$1,0),FALSE)</f>
        <v>0</v>
      </c>
      <c r="R78" s="73">
        <f>VLOOKUP($B78,'Tillförd energi'!$B$2:$AS$506,MATCH(R$1,'Tillförd energi'!$B$1:$AQ$1,0),FALSE)</f>
        <v>2.036</v>
      </c>
      <c r="S78" s="73">
        <f>VLOOKUP($B78,'Tillförd energi'!$B$2:$AS$506,MATCH(S$1,'Tillförd energi'!$B$1:$AQ$1,0),FALSE)</f>
        <v>0</v>
      </c>
      <c r="T78" s="73">
        <f>VLOOKUP($B78,'Tillförd energi'!$B$2:$AS$506,MATCH(T$1,'Tillförd energi'!$B$1:$AQ$1,0),FALSE)</f>
        <v>0</v>
      </c>
      <c r="U78" s="73">
        <f>VLOOKUP($B78,'Tillförd energi'!$B$2:$AS$506,MATCH(U$1,'Tillförd energi'!$B$1:$AQ$1,0),FALSE)</f>
        <v>0</v>
      </c>
      <c r="V78" s="73">
        <f>VLOOKUP($B78,'Tillförd energi'!$B$2:$AS$506,MATCH(V$1,'Tillförd energi'!$B$1:$AQ$1,0),FALSE)</f>
        <v>0</v>
      </c>
      <c r="W78" s="73">
        <f>VLOOKUP($B78,'Tillförd energi'!$B$2:$AS$506,MATCH(W$1,'Tillförd energi'!$B$1:$AQ$1,0),FALSE)</f>
        <v>0</v>
      </c>
      <c r="X78" s="73">
        <f>VLOOKUP($B78,'Tillförd energi'!$B$2:$AS$506,MATCH(X$1,'Tillförd energi'!$B$1:$AQ$1,0),FALSE)</f>
        <v>0</v>
      </c>
      <c r="Y78" s="73">
        <f>VLOOKUP($B78,'Tillförd energi'!$B$2:$AS$506,MATCH(Y$1,'Tillförd energi'!$B$1:$AQ$1,0),FALSE)</f>
        <v>0</v>
      </c>
      <c r="Z78" s="73">
        <f>VLOOKUP($B78,'Tillförd energi'!$B$2:$AS$506,MATCH(Z$1,'Tillförd energi'!$B$1:$AQ$1,0),FALSE)</f>
        <v>0</v>
      </c>
      <c r="AA78" s="73">
        <f>VLOOKUP($B78,'Tillförd energi'!$B$2:$AS$506,MATCH(AA$1,'Tillförd energi'!$B$1:$AQ$1,0),FALSE)</f>
        <v>0</v>
      </c>
      <c r="AB78" s="73">
        <f>VLOOKUP($B78,'Tillförd energi'!$B$2:$AS$506,MATCH(AB$1,'Tillförd energi'!$B$1:$AQ$1,0),FALSE)</f>
        <v>0</v>
      </c>
      <c r="AC78" s="73">
        <f>VLOOKUP($B78,'Tillförd energi'!$B$2:$AS$506,MATCH(AC$1,'Tillförd energi'!$B$1:$AQ$1,0),FALSE)</f>
        <v>0</v>
      </c>
      <c r="AD78" s="73">
        <f>VLOOKUP($B78,'Tillförd energi'!$B$2:$AS$506,MATCH(AD$1,'Tillförd energi'!$B$1:$AQ$1,0),FALSE)</f>
        <v>0</v>
      </c>
      <c r="AF78" s="73">
        <f>VLOOKUP($B78,'Tillförd energi'!$B$2:$AS$506,MATCH(AF$1,'Tillförd energi'!$B$1:$AQ$1,0),FALSE)</f>
        <v>0.04</v>
      </c>
      <c r="AH78" s="73">
        <f>IFERROR(VLOOKUP(B78,Miljö!$B$1:$S$476,9,FALSE)/1,0)</f>
        <v>0</v>
      </c>
      <c r="AJ78" s="81">
        <f>IFERROR(VLOOKUP($B78,Miljö!$B$1:$S$500,MATCH("hjälpel exklusive kraftvärme (GWh)",Miljö!$B$1:$V$1,0),FALSE)/1,"")</f>
        <v>0.04</v>
      </c>
      <c r="AK78" s="81">
        <f t="shared" si="11"/>
        <v>0.04</v>
      </c>
      <c r="AL78" s="81">
        <f>VLOOKUP($B78,'Slutlig allokering'!$B$2:$AL$462,MATCH("Hjälpel kraftvärme",'Slutlig allokering'!$B$2:$AL$2,0),FALSE)</f>
        <v>0</v>
      </c>
      <c r="AN78" s="73">
        <f t="shared" si="12"/>
        <v>2.1339999999999999</v>
      </c>
      <c r="AO78" s="73">
        <f t="shared" si="13"/>
        <v>2.1339999999999999</v>
      </c>
      <c r="AP78" s="73">
        <f>IF(ISERROR(1/VLOOKUP($B78,Leveranser!$B$1:$S$500,MATCH("såld värme (gwh)",Leveranser!$B$1:$S$1,0),FALSE)),"",VLOOKUP($B78,Leveranser!$B$1:$S$500,MATCH("såld värme (gwh)",Leveranser!$B$1:$S$1,0),FALSE))</f>
        <v>1.58</v>
      </c>
      <c r="AQ78" s="73">
        <f>VLOOKUP($B78,Leveranser!$B$1:$Y$500,MATCH("Totalt såld fjärrvärme till andra fjärrvärmeföretag",Leveranser!$B$1:$AA$1,0),FALSE)</f>
        <v>0</v>
      </c>
      <c r="AR78" s="73">
        <f>IF(ISERROR(1/VLOOKUP($B78,Miljö!$B$1:$S$500,MATCH("Såld mängd produktionsspecifik fjärrvärme (GWh)",Miljö!$B$1:$R$1,0),FALSE)),0,VLOOKUP($B78,Miljö!$B$1:$S$500,MATCH("Såld mängd produktionsspecifik fjärrvärme (GWh)",Miljö!$B$1:$R$1,0),FALSE))</f>
        <v>0</v>
      </c>
      <c r="AS78" s="82">
        <f t="shared" si="18"/>
        <v>0.74039362699156519</v>
      </c>
      <c r="AU78" s="73" t="str">
        <f>VLOOKUP($B78,'Miljövärden urval för publ'!$B$2:$I$486,7,FALSE)</f>
        <v>Ja</v>
      </c>
      <c r="AV78" s="73" t="str">
        <f>VLOOKUP($B78,'Miljövärden urval för publ'!$B$2:$I$486,6,FALSE)</f>
        <v>Nej</v>
      </c>
      <c r="AZ78" s="73">
        <f t="shared" si="14"/>
        <v>0.04</v>
      </c>
      <c r="BA78" s="73">
        <f t="shared" si="19"/>
        <v>0</v>
      </c>
      <c r="BB78" s="73">
        <f t="shared" si="15"/>
        <v>0</v>
      </c>
      <c r="BC78" s="73">
        <f t="shared" si="16"/>
        <v>2.036</v>
      </c>
      <c r="BE78" s="73">
        <f t="shared" si="20"/>
        <v>0</v>
      </c>
      <c r="BF78" s="73">
        <f t="shared" si="21"/>
        <v>0</v>
      </c>
      <c r="BH78" s="73">
        <f t="shared" si="17"/>
        <v>2.036</v>
      </c>
    </row>
    <row r="79" spans="1:60" ht="15" x14ac:dyDescent="0.25">
      <c r="A79" t="s">
        <v>80</v>
      </c>
      <c r="B79" t="s">
        <v>92</v>
      </c>
      <c r="C79" s="73">
        <f>VLOOKUP($B79,'Tillförd energi'!$B$2:$AS$506,MATCH(C$1,'Tillförd energi'!$B$1:$AQ$1,0),FALSE)</f>
        <v>0</v>
      </c>
      <c r="D79" s="73">
        <f>VLOOKUP($B79,'Tillförd energi'!$B$2:$AS$506,MATCH(D$1,'Tillförd energi'!$B$1:$AQ$1,0),FALSE)</f>
        <v>0.86</v>
      </c>
      <c r="E79" s="73">
        <f>VLOOKUP($B79,'Tillförd energi'!$B$2:$AS$506,MATCH(E$1,'Tillförd energi'!$B$1:$AQ$1,0),FALSE)</f>
        <v>0</v>
      </c>
      <c r="F79" s="73">
        <f>VLOOKUP($B79,'Tillförd energi'!$B$2:$AS$506,MATCH(F$1,'Tillförd energi'!$B$1:$AQ$1,0),FALSE)</f>
        <v>0</v>
      </c>
      <c r="G79" s="73">
        <f>VLOOKUP($B79,'Tillförd energi'!$B$2:$AS$506,MATCH(G$1,'Tillförd energi'!$B$1:$AQ$1,0),FALSE)</f>
        <v>0</v>
      </c>
      <c r="H79" s="73">
        <f>VLOOKUP($B79,'Tillförd energi'!$B$2:$AS$506,MATCH(H$1,'Tillförd energi'!$B$1:$AQ$1,0),FALSE)</f>
        <v>0</v>
      </c>
      <c r="I79" s="73">
        <f>VLOOKUP($B79,'Tillförd energi'!$B$2:$AS$506,MATCH(I$1,'Tillförd energi'!$B$1:$AQ$1,0),FALSE)</f>
        <v>0</v>
      </c>
      <c r="J79" s="73">
        <f>VLOOKUP($B79,'Tillförd energi'!$B$2:$AS$506,MATCH(J$1,'Tillförd energi'!$B$1:$AQ$1,0),FALSE)</f>
        <v>0</v>
      </c>
      <c r="K79" s="73">
        <f>VLOOKUP($B79,'Tillförd energi'!$B$2:$AS$506,MATCH(K$1,'Tillförd energi'!$B$1:$AQ$1,0),FALSE)</f>
        <v>0</v>
      </c>
      <c r="L79" s="73">
        <f>VLOOKUP($B79,'Tillförd energi'!$B$2:$AS$506,MATCH(L$1,'Tillförd energi'!$B$1:$AQ$1,0),FALSE)</f>
        <v>0</v>
      </c>
      <c r="M79" s="73">
        <f>VLOOKUP($B79,'Tillförd energi'!$B$2:$AS$506,MATCH(M$1,'Tillförd energi'!$B$1:$AQ$1,0),FALSE)</f>
        <v>0</v>
      </c>
      <c r="N79" s="73">
        <f>VLOOKUP($B79,'Tillförd energi'!$B$2:$AS$506,MATCH(N$1,'Tillförd energi'!$B$1:$AQ$1,0),FALSE)</f>
        <v>0</v>
      </c>
      <c r="O79" s="73">
        <f>VLOOKUP($B79,'Tillförd energi'!$B$2:$AS$506,MATCH(O$1,'Tillförd energi'!$B$1:$AQ$1,0),FALSE)</f>
        <v>0</v>
      </c>
      <c r="P79" s="73">
        <f>VLOOKUP($B79,'Tillförd energi'!$B$2:$AS$506,MATCH(P$1,'Tillförd energi'!$B$1:$AQ$1,0),FALSE)</f>
        <v>0</v>
      </c>
      <c r="Q79" s="73">
        <f>VLOOKUP($B79,'Tillförd energi'!$B$2:$AS$506,MATCH(Q$1,'Tillförd energi'!$B$1:$AQ$1,0),FALSE)</f>
        <v>0</v>
      </c>
      <c r="R79" s="73">
        <f>VLOOKUP($B79,'Tillförd energi'!$B$2:$AS$506,MATCH(R$1,'Tillförd energi'!$B$1:$AQ$1,0),FALSE)</f>
        <v>0</v>
      </c>
      <c r="S79" s="73">
        <f>VLOOKUP($B79,'Tillförd energi'!$B$2:$AS$506,MATCH(S$1,'Tillförd energi'!$B$1:$AQ$1,0),FALSE)</f>
        <v>0</v>
      </c>
      <c r="T79" s="73">
        <f>VLOOKUP($B79,'Tillförd energi'!$B$2:$AS$506,MATCH(T$1,'Tillförd energi'!$B$1:$AQ$1,0),FALSE)</f>
        <v>0</v>
      </c>
      <c r="U79" s="73">
        <f>VLOOKUP($B79,'Tillförd energi'!$B$2:$AS$506,MATCH(U$1,'Tillförd energi'!$B$1:$AQ$1,0),FALSE)</f>
        <v>0</v>
      </c>
      <c r="V79" s="73">
        <f>VLOOKUP($B79,'Tillförd energi'!$B$2:$AS$506,MATCH(V$1,'Tillförd energi'!$B$1:$AQ$1,0),FALSE)</f>
        <v>0</v>
      </c>
      <c r="W79" s="73">
        <f>VLOOKUP($B79,'Tillförd energi'!$B$2:$AS$506,MATCH(W$1,'Tillförd energi'!$B$1:$AQ$1,0),FALSE)</f>
        <v>0</v>
      </c>
      <c r="X79" s="73">
        <f>VLOOKUP($B79,'Tillförd energi'!$B$2:$AS$506,MATCH(X$1,'Tillförd energi'!$B$1:$AQ$1,0),FALSE)</f>
        <v>0</v>
      </c>
      <c r="Y79" s="73">
        <f>VLOOKUP($B79,'Tillförd energi'!$B$2:$AS$506,MATCH(Y$1,'Tillförd energi'!$B$1:$AQ$1,0),FALSE)</f>
        <v>0</v>
      </c>
      <c r="Z79" s="73">
        <f>VLOOKUP($B79,'Tillförd energi'!$B$2:$AS$506,MATCH(Z$1,'Tillförd energi'!$B$1:$AQ$1,0),FALSE)</f>
        <v>0</v>
      </c>
      <c r="AA79" s="73">
        <f>VLOOKUP($B79,'Tillförd energi'!$B$2:$AS$506,MATCH(AA$1,'Tillförd energi'!$B$1:$AQ$1,0),FALSE)</f>
        <v>0</v>
      </c>
      <c r="AB79" s="73">
        <f>VLOOKUP($B79,'Tillförd energi'!$B$2:$AS$506,MATCH(AB$1,'Tillförd energi'!$B$1:$AQ$1,0),FALSE)</f>
        <v>0</v>
      </c>
      <c r="AC79" s="73">
        <f>VLOOKUP($B79,'Tillförd energi'!$B$2:$AS$506,MATCH(AC$1,'Tillförd energi'!$B$1:$AQ$1,0),FALSE)</f>
        <v>0</v>
      </c>
      <c r="AD79" s="73">
        <f>VLOOKUP($B79,'Tillförd energi'!$B$2:$AS$506,MATCH(AD$1,'Tillförd energi'!$B$1:$AQ$1,0),FALSE)</f>
        <v>0</v>
      </c>
      <c r="AF79" s="73">
        <f>VLOOKUP($B79,'Tillförd energi'!$B$2:$AS$506,MATCH(AF$1,'Tillförd energi'!$B$1:$AQ$1,0),FALSE)</f>
        <v>0</v>
      </c>
      <c r="AH79" s="73">
        <f>IFERROR(VLOOKUP(B79,Miljö!$B$1:$S$476,9,FALSE)/1,0)</f>
        <v>0</v>
      </c>
      <c r="AJ79" s="81" t="str">
        <f>IFERROR(VLOOKUP($B79,Miljö!$B$1:$S$500,MATCH("hjälpel exklusive kraftvärme (GWh)",Miljö!$B$1:$V$1,0),FALSE)/1,"")</f>
        <v/>
      </c>
      <c r="AK79" s="81">
        <f t="shared" si="11"/>
        <v>0</v>
      </c>
      <c r="AL79" s="81">
        <f>VLOOKUP($B79,'Slutlig allokering'!$B$2:$AL$462,MATCH("Hjälpel kraftvärme",'Slutlig allokering'!$B$2:$AL$2,0),FALSE)</f>
        <v>0</v>
      </c>
      <c r="AN79" s="73">
        <f t="shared" si="12"/>
        <v>0.86</v>
      </c>
      <c r="AO79" s="73">
        <f t="shared" si="13"/>
        <v>0.86</v>
      </c>
      <c r="AP79" s="73" t="str">
        <f>IF(ISERROR(1/VLOOKUP($B79,Leveranser!$B$1:$S$500,MATCH("såld värme (gwh)",Leveranser!$B$1:$S$1,0),FALSE)),"",VLOOKUP($B79,Leveranser!$B$1:$S$500,MATCH("såld värme (gwh)",Leveranser!$B$1:$S$1,0),FALSE))</f>
        <v/>
      </c>
      <c r="AQ79" s="73">
        <f>VLOOKUP($B79,Leveranser!$B$1:$Y$500,MATCH("Totalt såld fjärrvärme till andra fjärrvärmeföretag",Leveranser!$B$1:$AA$1,0),FALSE)</f>
        <v>0</v>
      </c>
      <c r="AR79" s="73">
        <f>IF(ISERROR(1/VLOOKUP($B79,Miljö!$B$1:$S$500,MATCH("Såld mängd produktionsspecifik fjärrvärme (GWh)",Miljö!$B$1:$R$1,0),FALSE)),0,VLOOKUP($B79,Miljö!$B$1:$S$500,MATCH("Såld mängd produktionsspecifik fjärrvärme (GWh)",Miljö!$B$1:$R$1,0),FALSE))</f>
        <v>0</v>
      </c>
      <c r="AS79" s="82" t="str">
        <f t="shared" si="18"/>
        <v/>
      </c>
      <c r="AU79" s="73" t="str">
        <f>VLOOKUP($B79,'Miljövärden urval för publ'!$B$2:$I$486,7,FALSE)</f>
        <v>Nej</v>
      </c>
      <c r="AV79" s="73" t="str">
        <f>VLOOKUP($B79,'Miljövärden urval för publ'!$B$2:$I$486,6,FALSE)</f>
        <v>Nej</v>
      </c>
      <c r="AZ79" s="73">
        <f t="shared" si="14"/>
        <v>0</v>
      </c>
      <c r="BA79" s="73">
        <f t="shared" si="19"/>
        <v>0</v>
      </c>
      <c r="BB79" s="73">
        <f t="shared" si="15"/>
        <v>0</v>
      </c>
      <c r="BC79" s="73">
        <f t="shared" si="16"/>
        <v>0</v>
      </c>
      <c r="BE79" s="73">
        <f t="shared" si="20"/>
        <v>0</v>
      </c>
      <c r="BF79" s="73">
        <f t="shared" si="21"/>
        <v>0</v>
      </c>
      <c r="BH79" s="73">
        <f t="shared" si="17"/>
        <v>0</v>
      </c>
    </row>
    <row r="80" spans="1:60" ht="15" x14ac:dyDescent="0.25">
      <c r="A80" t="s">
        <v>80</v>
      </c>
      <c r="B80" t="s">
        <v>93</v>
      </c>
      <c r="C80" s="73">
        <f>VLOOKUP($B80,'Tillförd energi'!$B$2:$AS$506,MATCH(C$1,'Tillförd energi'!$B$1:$AQ$1,0),FALSE)</f>
        <v>4.4050099999999999</v>
      </c>
      <c r="D80" s="73">
        <f>VLOOKUP($B80,'Tillförd energi'!$B$2:$AS$506,MATCH(D$1,'Tillförd energi'!$B$1:$AQ$1,0),FALSE)</f>
        <v>1.9396899999999999</v>
      </c>
      <c r="E80" s="73">
        <f>VLOOKUP($B80,'Tillförd energi'!$B$2:$AS$506,MATCH(E$1,'Tillförd energi'!$B$1:$AQ$1,0),FALSE)</f>
        <v>0</v>
      </c>
      <c r="F80" s="73">
        <f>VLOOKUP($B80,'Tillförd energi'!$B$2:$AS$506,MATCH(F$1,'Tillförd energi'!$B$1:$AQ$1,0),FALSE)</f>
        <v>57.3857</v>
      </c>
      <c r="G80" s="73">
        <f>VLOOKUP($B80,'Tillförd energi'!$B$2:$AS$506,MATCH(G$1,'Tillförd energi'!$B$1:$AQ$1,0),FALSE)</f>
        <v>0</v>
      </c>
      <c r="H80" s="73">
        <f>VLOOKUP($B80,'Tillförd energi'!$B$2:$AS$506,MATCH(H$1,'Tillförd energi'!$B$1:$AQ$1,0),FALSE)</f>
        <v>0</v>
      </c>
      <c r="I80" s="73">
        <f>VLOOKUP($B80,'Tillförd energi'!$B$2:$AS$506,MATCH(I$1,'Tillförd energi'!$B$1:$AQ$1,0),FALSE)</f>
        <v>209.268</v>
      </c>
      <c r="J80" s="73">
        <f>VLOOKUP($B80,'Tillförd energi'!$B$2:$AS$506,MATCH(J$1,'Tillförd energi'!$B$1:$AQ$1,0),FALSE)</f>
        <v>0</v>
      </c>
      <c r="K80" s="73">
        <f>VLOOKUP($B80,'Tillförd energi'!$B$2:$AS$506,MATCH(K$1,'Tillförd energi'!$B$1:$AQ$1,0),FALSE)</f>
        <v>83.472899999999996</v>
      </c>
      <c r="L80" s="73">
        <f>VLOOKUP($B80,'Tillförd energi'!$B$2:$AS$506,MATCH(L$1,'Tillförd energi'!$B$1:$AQ$1,0),FALSE)</f>
        <v>151.23699999999999</v>
      </c>
      <c r="M80" s="73">
        <f>VLOOKUP($B80,'Tillförd energi'!$B$2:$AS$506,MATCH(M$1,'Tillförd energi'!$B$1:$AQ$1,0),FALSE)</f>
        <v>197.43600000000001</v>
      </c>
      <c r="N80" s="73">
        <f>VLOOKUP($B80,'Tillförd energi'!$B$2:$AS$506,MATCH(N$1,'Tillförd energi'!$B$1:$AQ$1,0),FALSE)</f>
        <v>76.617800000000003</v>
      </c>
      <c r="O80" s="73">
        <f>VLOOKUP($B80,'Tillförd energi'!$B$2:$AS$506,MATCH(O$1,'Tillförd energi'!$B$1:$AQ$1,0),FALSE)</f>
        <v>73.643600000000006</v>
      </c>
      <c r="P80" s="73">
        <f>VLOOKUP($B80,'Tillförd energi'!$B$2:$AS$506,MATCH(P$1,'Tillförd energi'!$B$1:$AQ$1,0),FALSE)</f>
        <v>0</v>
      </c>
      <c r="Q80" s="73">
        <f>VLOOKUP($B80,'Tillförd energi'!$B$2:$AS$506,MATCH(Q$1,'Tillförd energi'!$B$1:$AQ$1,0),FALSE)</f>
        <v>0</v>
      </c>
      <c r="R80" s="73">
        <f>VLOOKUP($B80,'Tillförd energi'!$B$2:$AS$506,MATCH(R$1,'Tillförd energi'!$B$1:$AQ$1,0),FALSE)</f>
        <v>0</v>
      </c>
      <c r="S80" s="73">
        <f>VLOOKUP($B80,'Tillförd energi'!$B$2:$AS$506,MATCH(S$1,'Tillförd energi'!$B$1:$AQ$1,0),FALSE)</f>
        <v>0</v>
      </c>
      <c r="T80" s="73">
        <f>VLOOKUP($B80,'Tillförd energi'!$B$2:$AS$506,MATCH(T$1,'Tillförd energi'!$B$1:$AQ$1,0),FALSE)</f>
        <v>0</v>
      </c>
      <c r="U80" s="73">
        <f>VLOOKUP($B80,'Tillförd energi'!$B$2:$AS$506,MATCH(U$1,'Tillförd energi'!$B$1:$AQ$1,0),FALSE)</f>
        <v>0</v>
      </c>
      <c r="V80" s="73">
        <f>VLOOKUP($B80,'Tillförd energi'!$B$2:$AS$506,MATCH(V$1,'Tillförd energi'!$B$1:$AQ$1,0),FALSE)</f>
        <v>0</v>
      </c>
      <c r="W80" s="73">
        <f>VLOOKUP($B80,'Tillförd energi'!$B$2:$AS$506,MATCH(W$1,'Tillförd energi'!$B$1:$AQ$1,0),FALSE)</f>
        <v>0</v>
      </c>
      <c r="X80" s="73">
        <f>VLOOKUP($B80,'Tillförd energi'!$B$2:$AS$506,MATCH(X$1,'Tillförd energi'!$B$1:$AQ$1,0),FALSE)</f>
        <v>82.3857</v>
      </c>
      <c r="Y80" s="73">
        <f>VLOOKUP($B80,'Tillförd energi'!$B$2:$AS$506,MATCH(Y$1,'Tillförd energi'!$B$1:$AQ$1,0),FALSE)</f>
        <v>2.9780000000000002</v>
      </c>
      <c r="Z80" s="73">
        <f>VLOOKUP($B80,'Tillförd energi'!$B$2:$AS$506,MATCH(Z$1,'Tillförd energi'!$B$1:$AQ$1,0),FALSE)</f>
        <v>13.837999999999999</v>
      </c>
      <c r="AA80" s="73">
        <f>VLOOKUP($B80,'Tillförd energi'!$B$2:$AS$506,MATCH(AA$1,'Tillförd energi'!$B$1:$AQ$1,0),FALSE)</f>
        <v>31.042000000000002</v>
      </c>
      <c r="AB80" s="73">
        <f>VLOOKUP($B80,'Tillförd energi'!$B$2:$AS$506,MATCH(AB$1,'Tillförd energi'!$B$1:$AQ$1,0),FALSE)</f>
        <v>163.86500000000001</v>
      </c>
      <c r="AC80" s="73">
        <f>VLOOKUP($B80,'Tillförd energi'!$B$2:$AS$506,MATCH(AC$1,'Tillförd energi'!$B$1:$AQ$1,0),FALSE)</f>
        <v>76.48</v>
      </c>
      <c r="AD80" s="73">
        <f>VLOOKUP($B80,'Tillförd energi'!$B$2:$AS$506,MATCH(AD$1,'Tillförd energi'!$B$1:$AQ$1,0),FALSE)</f>
        <v>0</v>
      </c>
      <c r="AF80" s="73">
        <f>VLOOKUP($B80,'Tillförd energi'!$B$2:$AS$506,MATCH(AF$1,'Tillförd energi'!$B$1:$AQ$1,0),FALSE)</f>
        <v>35.116</v>
      </c>
      <c r="AH80" s="73">
        <f>IFERROR(VLOOKUP(B80,Miljö!$B$1:$S$476,9,FALSE)/1,0)</f>
        <v>0</v>
      </c>
      <c r="AJ80" s="81" t="str">
        <f>IFERROR(VLOOKUP($B80,Miljö!$B$1:$S$500,MATCH("hjälpel exklusive kraftvärme (GWh)",Miljö!$B$1:$V$1,0),FALSE)/1,"")</f>
        <v/>
      </c>
      <c r="AK80" s="81">
        <f t="shared" si="11"/>
        <v>31.705590000000001</v>
      </c>
      <c r="AL80" s="81">
        <f>VLOOKUP($B80,'Slutlig allokering'!$B$2:$AL$462,MATCH("Hjälpel kraftvärme",'Slutlig allokering'!$B$2:$AL$2,0),FALSE)</f>
        <v>20.634499999999999</v>
      </c>
      <c r="AN80" s="73">
        <f t="shared" si="12"/>
        <v>1261.1104</v>
      </c>
      <c r="AO80" s="73">
        <f t="shared" si="13"/>
        <v>1261.1104</v>
      </c>
      <c r="AP80" s="73">
        <f>IF(ISERROR(1/VLOOKUP($B80,Leveranser!$B$1:$S$500,MATCH("såld värme (gwh)",Leveranser!$B$1:$S$1,0),FALSE)),"",VLOOKUP($B80,Leveranser!$B$1:$S$500,MATCH("såld värme (gwh)",Leveranser!$B$1:$S$1,0),FALSE))</f>
        <v>1056.8530000000001</v>
      </c>
      <c r="AQ80" s="73">
        <f>VLOOKUP($B80,Leveranser!$B$1:$Y$500,MATCH("Totalt såld fjärrvärme till andra fjärrvärmeföretag",Leveranser!$B$1:$AA$1,0),FALSE)</f>
        <v>0</v>
      </c>
      <c r="AR80" s="73">
        <f>IF(ISERROR(1/VLOOKUP($B80,Miljö!$B$1:$S$500,MATCH("Såld mängd produktionsspecifik fjärrvärme (GWh)",Miljö!$B$1:$R$1,0),FALSE)),0,VLOOKUP($B80,Miljö!$B$1:$S$500,MATCH("Såld mängd produktionsspecifik fjärrvärme (GWh)",Miljö!$B$1:$R$1,0),FALSE))</f>
        <v>0</v>
      </c>
      <c r="AS80" s="82">
        <f t="shared" si="18"/>
        <v>0.83803368840666137</v>
      </c>
      <c r="AU80" s="73" t="str">
        <f>VLOOKUP($B80,'Miljövärden urval för publ'!$B$2:$I$486,7,FALSE)</f>
        <v>Ja</v>
      </c>
      <c r="AV80" s="73" t="str">
        <f>VLOOKUP($B80,'Miljövärden urval för publ'!$B$2:$I$486,6,FALSE)</f>
        <v>Nej</v>
      </c>
      <c r="AZ80" s="73">
        <f t="shared" si="14"/>
        <v>51.932000000000002</v>
      </c>
      <c r="BA80" s="73">
        <f t="shared" si="19"/>
        <v>0</v>
      </c>
      <c r="BB80" s="73">
        <f t="shared" si="15"/>
        <v>498.93439999999998</v>
      </c>
      <c r="BC80" s="73">
        <f t="shared" si="16"/>
        <v>0</v>
      </c>
      <c r="BE80" s="73">
        <f t="shared" si="20"/>
        <v>31.042000000000002</v>
      </c>
      <c r="BF80" s="73">
        <f t="shared" si="21"/>
        <v>0</v>
      </c>
      <c r="BH80" s="73">
        <f t="shared" si="17"/>
        <v>582.40729999999996</v>
      </c>
    </row>
    <row r="81" spans="1:60" ht="15" x14ac:dyDescent="0.25">
      <c r="A81" t="s">
        <v>80</v>
      </c>
      <c r="B81" t="s">
        <v>94</v>
      </c>
      <c r="C81" s="73">
        <f>VLOOKUP($B81,'Tillförd energi'!$B$2:$AS$506,MATCH(C$1,'Tillförd energi'!$B$1:$AQ$1,0),FALSE)</f>
        <v>0</v>
      </c>
      <c r="D81" s="73">
        <f>VLOOKUP($B81,'Tillförd energi'!$B$2:$AS$506,MATCH(D$1,'Tillförd energi'!$B$1:$AQ$1,0),FALSE)</f>
        <v>0</v>
      </c>
      <c r="E81" s="73">
        <f>VLOOKUP($B81,'Tillförd energi'!$B$2:$AS$506,MATCH(E$1,'Tillförd energi'!$B$1:$AQ$1,0),FALSE)</f>
        <v>0</v>
      </c>
      <c r="F81" s="73">
        <f>VLOOKUP($B81,'Tillförd energi'!$B$2:$AS$506,MATCH(F$1,'Tillförd energi'!$B$1:$AQ$1,0),FALSE)</f>
        <v>0</v>
      </c>
      <c r="G81" s="73">
        <f>VLOOKUP($B81,'Tillförd energi'!$B$2:$AS$506,MATCH(G$1,'Tillförd energi'!$B$1:$AQ$1,0),FALSE)</f>
        <v>0</v>
      </c>
      <c r="H81" s="73">
        <f>VLOOKUP($B81,'Tillförd energi'!$B$2:$AS$506,MATCH(H$1,'Tillförd energi'!$B$1:$AQ$1,0),FALSE)</f>
        <v>0</v>
      </c>
      <c r="I81" s="73">
        <f>VLOOKUP($B81,'Tillförd energi'!$B$2:$AS$506,MATCH(I$1,'Tillförd energi'!$B$1:$AQ$1,0),FALSE)</f>
        <v>0</v>
      </c>
      <c r="J81" s="73">
        <f>VLOOKUP($B81,'Tillförd energi'!$B$2:$AS$506,MATCH(J$1,'Tillförd energi'!$B$1:$AQ$1,0),FALSE)</f>
        <v>0</v>
      </c>
      <c r="K81" s="73">
        <f>VLOOKUP($B81,'Tillförd energi'!$B$2:$AS$506,MATCH(K$1,'Tillförd energi'!$B$1:$AQ$1,0),FALSE)</f>
        <v>0</v>
      </c>
      <c r="L81" s="73">
        <f>VLOOKUP($B81,'Tillförd energi'!$B$2:$AS$506,MATCH(L$1,'Tillförd energi'!$B$1:$AQ$1,0),FALSE)</f>
        <v>0</v>
      </c>
      <c r="M81" s="73">
        <f>VLOOKUP($B81,'Tillförd energi'!$B$2:$AS$506,MATCH(M$1,'Tillförd energi'!$B$1:$AQ$1,0),FALSE)</f>
        <v>0</v>
      </c>
      <c r="N81" s="73">
        <f>VLOOKUP($B81,'Tillförd energi'!$B$2:$AS$506,MATCH(N$1,'Tillförd energi'!$B$1:$AQ$1,0),FALSE)</f>
        <v>0</v>
      </c>
      <c r="O81" s="73">
        <f>VLOOKUP($B81,'Tillförd energi'!$B$2:$AS$506,MATCH(O$1,'Tillförd energi'!$B$1:$AQ$1,0),FALSE)</f>
        <v>0</v>
      </c>
      <c r="P81" s="73">
        <f>VLOOKUP($B81,'Tillförd energi'!$B$2:$AS$506,MATCH(P$1,'Tillförd energi'!$B$1:$AQ$1,0),FALSE)</f>
        <v>0</v>
      </c>
      <c r="Q81" s="73">
        <f>VLOOKUP($B81,'Tillförd energi'!$B$2:$AS$506,MATCH(Q$1,'Tillförd energi'!$B$1:$AQ$1,0),FALSE)</f>
        <v>0</v>
      </c>
      <c r="R81" s="73">
        <f>VLOOKUP($B81,'Tillförd energi'!$B$2:$AS$506,MATCH(R$1,'Tillförd energi'!$B$1:$AQ$1,0),FALSE)</f>
        <v>0</v>
      </c>
      <c r="S81" s="73">
        <f>VLOOKUP($B81,'Tillförd energi'!$B$2:$AS$506,MATCH(S$1,'Tillförd energi'!$B$1:$AQ$1,0),FALSE)</f>
        <v>0</v>
      </c>
      <c r="T81" s="73">
        <f>VLOOKUP($B81,'Tillförd energi'!$B$2:$AS$506,MATCH(T$1,'Tillförd energi'!$B$1:$AQ$1,0),FALSE)</f>
        <v>0</v>
      </c>
      <c r="U81" s="73">
        <f>VLOOKUP($B81,'Tillförd energi'!$B$2:$AS$506,MATCH(U$1,'Tillförd energi'!$B$1:$AQ$1,0),FALSE)</f>
        <v>0</v>
      </c>
      <c r="V81" s="73">
        <f>VLOOKUP($B81,'Tillförd energi'!$B$2:$AS$506,MATCH(V$1,'Tillförd energi'!$B$1:$AQ$1,0),FALSE)</f>
        <v>0</v>
      </c>
      <c r="W81" s="73">
        <f>VLOOKUP($B81,'Tillförd energi'!$B$2:$AS$506,MATCH(W$1,'Tillförd energi'!$B$1:$AQ$1,0),FALSE)</f>
        <v>0</v>
      </c>
      <c r="X81" s="73">
        <f>VLOOKUP($B81,'Tillförd energi'!$B$2:$AS$506,MATCH(X$1,'Tillförd energi'!$B$1:$AQ$1,0),FALSE)</f>
        <v>0</v>
      </c>
      <c r="Y81" s="73">
        <f>VLOOKUP($B81,'Tillförd energi'!$B$2:$AS$506,MATCH(Y$1,'Tillförd energi'!$B$1:$AQ$1,0),FALSE)</f>
        <v>0</v>
      </c>
      <c r="Z81" s="73">
        <f>VLOOKUP($B81,'Tillförd energi'!$B$2:$AS$506,MATCH(Z$1,'Tillförd energi'!$B$1:$AQ$1,0),FALSE)</f>
        <v>0</v>
      </c>
      <c r="AA81" s="73">
        <f>VLOOKUP($B81,'Tillförd energi'!$B$2:$AS$506,MATCH(AA$1,'Tillförd energi'!$B$1:$AQ$1,0),FALSE)</f>
        <v>0</v>
      </c>
      <c r="AB81" s="73">
        <f>VLOOKUP($B81,'Tillförd energi'!$B$2:$AS$506,MATCH(AB$1,'Tillförd energi'!$B$1:$AQ$1,0),FALSE)</f>
        <v>0</v>
      </c>
      <c r="AC81" s="73">
        <f>VLOOKUP($B81,'Tillförd energi'!$B$2:$AS$506,MATCH(AC$1,'Tillförd energi'!$B$1:$AQ$1,0),FALSE)</f>
        <v>0</v>
      </c>
      <c r="AD81" s="73">
        <f>VLOOKUP($B81,'Tillförd energi'!$B$2:$AS$506,MATCH(AD$1,'Tillförd energi'!$B$1:$AQ$1,0),FALSE)</f>
        <v>0</v>
      </c>
      <c r="AF81" s="73">
        <f>VLOOKUP($B81,'Tillförd energi'!$B$2:$AS$506,MATCH(AF$1,'Tillförd energi'!$B$1:$AQ$1,0),FALSE)</f>
        <v>0</v>
      </c>
      <c r="AH81" s="73">
        <f>IFERROR(VLOOKUP(B81,Miljö!$B$1:$S$476,9,FALSE)/1,0)</f>
        <v>0</v>
      </c>
      <c r="AJ81" s="81" t="str">
        <f>IFERROR(VLOOKUP($B81,Miljö!$B$1:$S$500,MATCH("hjälpel exklusive kraftvärme (GWh)",Miljö!$B$1:$V$1,0),FALSE)/1,"")</f>
        <v/>
      </c>
      <c r="AK81" s="81">
        <f t="shared" si="11"/>
        <v>0</v>
      </c>
      <c r="AL81" s="81">
        <f>VLOOKUP($B81,'Slutlig allokering'!$B$2:$AL$462,MATCH("Hjälpel kraftvärme",'Slutlig allokering'!$B$2:$AL$2,0),FALSE)</f>
        <v>0</v>
      </c>
      <c r="AN81" s="73">
        <f t="shared" si="12"/>
        <v>0</v>
      </c>
      <c r="AO81" s="73">
        <f t="shared" si="13"/>
        <v>0</v>
      </c>
      <c r="AP81" s="73" t="str">
        <f>IF(ISERROR(1/VLOOKUP($B81,Leveranser!$B$1:$S$500,MATCH("såld värme (gwh)",Leveranser!$B$1:$S$1,0),FALSE)),"",VLOOKUP($B81,Leveranser!$B$1:$S$500,MATCH("såld värme (gwh)",Leveranser!$B$1:$S$1,0),FALSE))</f>
        <v/>
      </c>
      <c r="AQ81" s="73">
        <f>VLOOKUP($B81,Leveranser!$B$1:$Y$500,MATCH("Totalt såld fjärrvärme till andra fjärrvärmeföretag",Leveranser!$B$1:$AA$1,0),FALSE)</f>
        <v>0</v>
      </c>
      <c r="AR81" s="73">
        <f>IF(ISERROR(1/VLOOKUP($B81,Miljö!$B$1:$S$500,MATCH("Såld mängd produktionsspecifik fjärrvärme (GWh)",Miljö!$B$1:$R$1,0),FALSE)),0,VLOOKUP($B81,Miljö!$B$1:$S$500,MATCH("Såld mängd produktionsspecifik fjärrvärme (GWh)",Miljö!$B$1:$R$1,0),FALSE))</f>
        <v>0</v>
      </c>
      <c r="AS81" s="82" t="str">
        <f t="shared" si="18"/>
        <v/>
      </c>
      <c r="AU81" s="73" t="str">
        <f>VLOOKUP($B81,'Miljövärden urval för publ'!$B$2:$I$486,7,FALSE)</f>
        <v>Nej</v>
      </c>
      <c r="AV81" s="73" t="str">
        <f>VLOOKUP($B81,'Miljövärden urval för publ'!$B$2:$I$486,6,FALSE)</f>
        <v>Nej</v>
      </c>
      <c r="AZ81" s="73">
        <f t="shared" si="14"/>
        <v>0</v>
      </c>
      <c r="BA81" s="73">
        <f t="shared" si="19"/>
        <v>0</v>
      </c>
      <c r="BB81" s="73">
        <f t="shared" si="15"/>
        <v>0</v>
      </c>
      <c r="BC81" s="73">
        <f t="shared" si="16"/>
        <v>0</v>
      </c>
      <c r="BE81" s="73">
        <f t="shared" si="20"/>
        <v>0</v>
      </c>
      <c r="BF81" s="73">
        <f t="shared" si="21"/>
        <v>0</v>
      </c>
      <c r="BH81" s="73">
        <f t="shared" si="17"/>
        <v>0</v>
      </c>
    </row>
    <row r="82" spans="1:60" ht="15" x14ac:dyDescent="0.25">
      <c r="A82" t="s">
        <v>80</v>
      </c>
      <c r="B82" t="s">
        <v>95</v>
      </c>
      <c r="C82" s="73">
        <f>VLOOKUP($B82,'Tillförd energi'!$B$2:$AS$506,MATCH(C$1,'Tillförd energi'!$B$1:$AQ$1,0),FALSE)</f>
        <v>0</v>
      </c>
      <c r="D82" s="73">
        <f>VLOOKUP($B82,'Tillförd energi'!$B$2:$AS$506,MATCH(D$1,'Tillförd energi'!$B$1:$AQ$1,0),FALSE)</f>
        <v>0</v>
      </c>
      <c r="E82" s="73">
        <f>VLOOKUP($B82,'Tillförd energi'!$B$2:$AS$506,MATCH(E$1,'Tillförd energi'!$B$1:$AQ$1,0),FALSE)</f>
        <v>0</v>
      </c>
      <c r="F82" s="73">
        <f>VLOOKUP($B82,'Tillförd energi'!$B$2:$AS$506,MATCH(F$1,'Tillförd energi'!$B$1:$AQ$1,0),FALSE)</f>
        <v>2.7</v>
      </c>
      <c r="G82" s="73">
        <f>VLOOKUP($B82,'Tillförd energi'!$B$2:$AS$506,MATCH(G$1,'Tillförd energi'!$B$1:$AQ$1,0),FALSE)</f>
        <v>0</v>
      </c>
      <c r="H82" s="73">
        <f>VLOOKUP($B82,'Tillförd energi'!$B$2:$AS$506,MATCH(H$1,'Tillförd energi'!$B$1:$AQ$1,0),FALSE)</f>
        <v>0</v>
      </c>
      <c r="I82" s="73">
        <f>VLOOKUP($B82,'Tillförd energi'!$B$2:$AS$506,MATCH(I$1,'Tillförd energi'!$B$1:$AQ$1,0),FALSE)</f>
        <v>0</v>
      </c>
      <c r="J82" s="73">
        <f>VLOOKUP($B82,'Tillförd energi'!$B$2:$AS$506,MATCH(J$1,'Tillförd energi'!$B$1:$AQ$1,0),FALSE)</f>
        <v>0</v>
      </c>
      <c r="K82" s="73">
        <f>VLOOKUP($B82,'Tillförd energi'!$B$2:$AS$506,MATCH(K$1,'Tillförd energi'!$B$1:$AQ$1,0),FALSE)</f>
        <v>0</v>
      </c>
      <c r="L82" s="73">
        <f>VLOOKUP($B82,'Tillförd energi'!$B$2:$AS$506,MATCH(L$1,'Tillförd energi'!$B$1:$AQ$1,0),FALSE)</f>
        <v>0</v>
      </c>
      <c r="M82" s="73">
        <f>VLOOKUP($B82,'Tillförd energi'!$B$2:$AS$506,MATCH(M$1,'Tillförd energi'!$B$1:$AQ$1,0),FALSE)</f>
        <v>0</v>
      </c>
      <c r="N82" s="73">
        <f>VLOOKUP($B82,'Tillförd energi'!$B$2:$AS$506,MATCH(N$1,'Tillförd energi'!$B$1:$AQ$1,0),FALSE)</f>
        <v>0</v>
      </c>
      <c r="O82" s="73">
        <f>VLOOKUP($B82,'Tillförd energi'!$B$2:$AS$506,MATCH(O$1,'Tillförd energi'!$B$1:$AQ$1,0),FALSE)</f>
        <v>0</v>
      </c>
      <c r="P82" s="73">
        <f>VLOOKUP($B82,'Tillförd energi'!$B$2:$AS$506,MATCH(P$1,'Tillförd energi'!$B$1:$AQ$1,0),FALSE)</f>
        <v>0</v>
      </c>
      <c r="Q82" s="73">
        <f>VLOOKUP($B82,'Tillförd energi'!$B$2:$AS$506,MATCH(Q$1,'Tillförd energi'!$B$1:$AQ$1,0),FALSE)</f>
        <v>50.4</v>
      </c>
      <c r="R82" s="73">
        <f>VLOOKUP($B82,'Tillförd energi'!$B$2:$AS$506,MATCH(R$1,'Tillförd energi'!$B$1:$AQ$1,0),FALSE)</f>
        <v>0</v>
      </c>
      <c r="S82" s="73">
        <f>VLOOKUP($B82,'Tillförd energi'!$B$2:$AS$506,MATCH(S$1,'Tillförd energi'!$B$1:$AQ$1,0),FALSE)</f>
        <v>0</v>
      </c>
      <c r="T82" s="73">
        <f>VLOOKUP($B82,'Tillförd energi'!$B$2:$AS$506,MATCH(T$1,'Tillförd energi'!$B$1:$AQ$1,0),FALSE)</f>
        <v>0</v>
      </c>
      <c r="U82" s="73">
        <f>VLOOKUP($B82,'Tillförd energi'!$B$2:$AS$506,MATCH(U$1,'Tillförd energi'!$B$1:$AQ$1,0),FALSE)</f>
        <v>0</v>
      </c>
      <c r="V82" s="73">
        <f>VLOOKUP($B82,'Tillförd energi'!$B$2:$AS$506,MATCH(V$1,'Tillförd energi'!$B$1:$AQ$1,0),FALSE)</f>
        <v>32.799999999999997</v>
      </c>
      <c r="W82" s="73">
        <f>VLOOKUP($B82,'Tillförd energi'!$B$2:$AS$506,MATCH(W$1,'Tillförd energi'!$B$1:$AQ$1,0),FALSE)</f>
        <v>0</v>
      </c>
      <c r="X82" s="73">
        <f>VLOOKUP($B82,'Tillförd energi'!$B$2:$AS$506,MATCH(X$1,'Tillförd energi'!$B$1:$AQ$1,0),FALSE)</f>
        <v>0</v>
      </c>
      <c r="Y82" s="73">
        <f>VLOOKUP($B82,'Tillförd energi'!$B$2:$AS$506,MATCH(Y$1,'Tillförd energi'!$B$1:$AQ$1,0),FALSE)</f>
        <v>0</v>
      </c>
      <c r="Z82" s="73">
        <f>VLOOKUP($B82,'Tillförd energi'!$B$2:$AS$506,MATCH(Z$1,'Tillförd energi'!$B$1:$AQ$1,0),FALSE)</f>
        <v>66.399000000000001</v>
      </c>
      <c r="AA82" s="73">
        <f>VLOOKUP($B82,'Tillförd energi'!$B$2:$AS$506,MATCH(AA$1,'Tillförd energi'!$B$1:$AQ$1,0),FALSE)</f>
        <v>112.20099999999999</v>
      </c>
      <c r="AB82" s="73">
        <f>VLOOKUP($B82,'Tillförd energi'!$B$2:$AS$506,MATCH(AB$1,'Tillförd energi'!$B$1:$AQ$1,0),FALSE)</f>
        <v>0</v>
      </c>
      <c r="AC82" s="73">
        <f>VLOOKUP($B82,'Tillförd energi'!$B$2:$AS$506,MATCH(AC$1,'Tillförd energi'!$B$1:$AQ$1,0),FALSE)</f>
        <v>0</v>
      </c>
      <c r="AD82" s="73">
        <f>VLOOKUP($B82,'Tillförd energi'!$B$2:$AS$506,MATCH(AD$1,'Tillförd energi'!$B$1:$AQ$1,0),FALSE)</f>
        <v>0</v>
      </c>
      <c r="AF82" s="73">
        <f>VLOOKUP($B82,'Tillförd energi'!$B$2:$AS$506,MATCH(AF$1,'Tillförd energi'!$B$1:$AQ$1,0),FALSE)</f>
        <v>8.9039999999999999</v>
      </c>
      <c r="AH82" s="73">
        <f>IFERROR(VLOOKUP(B82,Miljö!$B$1:$S$476,9,FALSE)/1,0)</f>
        <v>0</v>
      </c>
      <c r="AJ82" s="81" t="str">
        <f>IFERROR(VLOOKUP($B82,Miljö!$B$1:$S$500,MATCH("hjälpel exklusive kraftvärme (GWh)",Miljö!$B$1:$V$1,0),FALSE)/1,"")</f>
        <v/>
      </c>
      <c r="AK82" s="81">
        <f t="shared" si="11"/>
        <v>8.9039999999999999</v>
      </c>
      <c r="AL82" s="81">
        <f>VLOOKUP($B82,'Slutlig allokering'!$B$2:$AL$462,MATCH("Hjälpel kraftvärme",'Slutlig allokering'!$B$2:$AL$2,0),FALSE)</f>
        <v>0</v>
      </c>
      <c r="AN82" s="73">
        <f t="shared" si="12"/>
        <v>273.404</v>
      </c>
      <c r="AO82" s="73">
        <f t="shared" si="13"/>
        <v>273.404</v>
      </c>
      <c r="AP82" s="73">
        <f>IF(ISERROR(1/VLOOKUP($B82,Leveranser!$B$1:$S$500,MATCH("såld värme (gwh)",Leveranser!$B$1:$S$1,0),FALSE)),"",VLOOKUP($B82,Leveranser!$B$1:$S$500,MATCH("såld värme (gwh)",Leveranser!$B$1:$S$1,0),FALSE))</f>
        <v>296.8</v>
      </c>
      <c r="AQ82" s="73">
        <f>VLOOKUP($B82,Leveranser!$B$1:$Y$500,MATCH("Totalt såld fjärrvärme till andra fjärrvärmeföretag",Leveranser!$B$1:$AA$1,0),FALSE)</f>
        <v>0</v>
      </c>
      <c r="AR82" s="73">
        <f>IF(ISERROR(1/VLOOKUP($B82,Miljö!$B$1:$S$500,MATCH("Såld mängd produktionsspecifik fjärrvärme (GWh)",Miljö!$B$1:$R$1,0),FALSE)),0,VLOOKUP($B82,Miljö!$B$1:$S$500,MATCH("Såld mängd produktionsspecifik fjärrvärme (GWh)",Miljö!$B$1:$R$1,0),FALSE))</f>
        <v>0</v>
      </c>
      <c r="AS82" s="82">
        <f t="shared" si="18"/>
        <v>1.0855729982004654</v>
      </c>
      <c r="AU82" s="73" t="str">
        <f>VLOOKUP($B82,'Miljövärden urval för publ'!$B$2:$I$486,7,FALSE)</f>
        <v>Nej</v>
      </c>
      <c r="AV82" s="73" t="str">
        <f>VLOOKUP($B82,'Miljövärden urval för publ'!$B$2:$I$486,6,FALSE)</f>
        <v>Nej</v>
      </c>
      <c r="AZ82" s="73">
        <f t="shared" si="14"/>
        <v>75.302999999999997</v>
      </c>
      <c r="BA82" s="73">
        <f t="shared" si="19"/>
        <v>0</v>
      </c>
      <c r="BB82" s="73">
        <f t="shared" si="15"/>
        <v>0</v>
      </c>
      <c r="BC82" s="73">
        <f t="shared" si="16"/>
        <v>50.4</v>
      </c>
      <c r="BE82" s="73">
        <f t="shared" si="20"/>
        <v>112.20099999999999</v>
      </c>
      <c r="BF82" s="73">
        <f t="shared" si="21"/>
        <v>0</v>
      </c>
      <c r="BH82" s="73">
        <f t="shared" si="17"/>
        <v>83.199999999999989</v>
      </c>
    </row>
    <row r="83" spans="1:60" ht="15" x14ac:dyDescent="0.25">
      <c r="A83" t="s">
        <v>80</v>
      </c>
      <c r="B83" t="s">
        <v>96</v>
      </c>
      <c r="C83" s="73">
        <f>VLOOKUP($B83,'Tillförd energi'!$B$2:$AS$506,MATCH(C$1,'Tillförd energi'!$B$1:$AQ$1,0),FALSE)</f>
        <v>0</v>
      </c>
      <c r="D83" s="73">
        <f>VLOOKUP($B83,'Tillförd energi'!$B$2:$AS$506,MATCH(D$1,'Tillförd energi'!$B$1:$AQ$1,0),FALSE)</f>
        <v>0</v>
      </c>
      <c r="E83" s="73">
        <f>VLOOKUP($B83,'Tillförd energi'!$B$2:$AS$506,MATCH(E$1,'Tillförd energi'!$B$1:$AQ$1,0),FALSE)</f>
        <v>0</v>
      </c>
      <c r="F83" s="73">
        <f>VLOOKUP($B83,'Tillförd energi'!$B$2:$AS$506,MATCH(F$1,'Tillförd energi'!$B$1:$AQ$1,0),FALSE)</f>
        <v>0</v>
      </c>
      <c r="G83" s="73">
        <f>VLOOKUP($B83,'Tillförd energi'!$B$2:$AS$506,MATCH(G$1,'Tillförd energi'!$B$1:$AQ$1,0),FALSE)</f>
        <v>0</v>
      </c>
      <c r="H83" s="73">
        <f>VLOOKUP($B83,'Tillförd energi'!$B$2:$AS$506,MATCH(H$1,'Tillförd energi'!$B$1:$AQ$1,0),FALSE)</f>
        <v>0</v>
      </c>
      <c r="I83" s="73">
        <f>VLOOKUP($B83,'Tillförd energi'!$B$2:$AS$506,MATCH(I$1,'Tillförd energi'!$B$1:$AQ$1,0),FALSE)</f>
        <v>0</v>
      </c>
      <c r="J83" s="73">
        <f>VLOOKUP($B83,'Tillförd energi'!$B$2:$AS$506,MATCH(J$1,'Tillförd energi'!$B$1:$AQ$1,0),FALSE)</f>
        <v>0</v>
      </c>
      <c r="K83" s="73">
        <f>VLOOKUP($B83,'Tillförd energi'!$B$2:$AS$506,MATCH(K$1,'Tillförd energi'!$B$1:$AQ$1,0),FALSE)</f>
        <v>0</v>
      </c>
      <c r="L83" s="73">
        <f>VLOOKUP($B83,'Tillförd energi'!$B$2:$AS$506,MATCH(L$1,'Tillförd energi'!$B$1:$AQ$1,0),FALSE)</f>
        <v>0</v>
      </c>
      <c r="M83" s="73">
        <f>VLOOKUP($B83,'Tillförd energi'!$B$2:$AS$506,MATCH(M$1,'Tillförd energi'!$B$1:$AQ$1,0),FALSE)</f>
        <v>0</v>
      </c>
      <c r="N83" s="73">
        <f>VLOOKUP($B83,'Tillförd energi'!$B$2:$AS$506,MATCH(N$1,'Tillförd energi'!$B$1:$AQ$1,0),FALSE)</f>
        <v>0</v>
      </c>
      <c r="O83" s="73">
        <f>VLOOKUP($B83,'Tillförd energi'!$B$2:$AS$506,MATCH(O$1,'Tillförd energi'!$B$1:$AQ$1,0),FALSE)</f>
        <v>0</v>
      </c>
      <c r="P83" s="73">
        <f>VLOOKUP($B83,'Tillförd energi'!$B$2:$AS$506,MATCH(P$1,'Tillförd energi'!$B$1:$AQ$1,0),FALSE)</f>
        <v>0</v>
      </c>
      <c r="Q83" s="73">
        <f>VLOOKUP($B83,'Tillförd energi'!$B$2:$AS$506,MATCH(Q$1,'Tillförd energi'!$B$1:$AQ$1,0),FALSE)</f>
        <v>0</v>
      </c>
      <c r="R83" s="73">
        <f>VLOOKUP($B83,'Tillförd energi'!$B$2:$AS$506,MATCH(R$1,'Tillförd energi'!$B$1:$AQ$1,0),FALSE)</f>
        <v>0</v>
      </c>
      <c r="S83" s="73">
        <f>VLOOKUP($B83,'Tillförd energi'!$B$2:$AS$506,MATCH(S$1,'Tillförd energi'!$B$1:$AQ$1,0),FALSE)</f>
        <v>0</v>
      </c>
      <c r="T83" s="73">
        <f>VLOOKUP($B83,'Tillförd energi'!$B$2:$AS$506,MATCH(T$1,'Tillförd energi'!$B$1:$AQ$1,0),FALSE)</f>
        <v>0</v>
      </c>
      <c r="U83" s="73">
        <f>VLOOKUP($B83,'Tillförd energi'!$B$2:$AS$506,MATCH(U$1,'Tillförd energi'!$B$1:$AQ$1,0),FALSE)</f>
        <v>0</v>
      </c>
      <c r="V83" s="73">
        <f>VLOOKUP($B83,'Tillförd energi'!$B$2:$AS$506,MATCH(V$1,'Tillförd energi'!$B$1:$AQ$1,0),FALSE)</f>
        <v>0</v>
      </c>
      <c r="W83" s="73">
        <f>VLOOKUP($B83,'Tillförd energi'!$B$2:$AS$506,MATCH(W$1,'Tillförd energi'!$B$1:$AQ$1,0),FALSE)</f>
        <v>0</v>
      </c>
      <c r="X83" s="73">
        <f>VLOOKUP($B83,'Tillförd energi'!$B$2:$AS$506,MATCH(X$1,'Tillförd energi'!$B$1:$AQ$1,0),FALSE)</f>
        <v>0</v>
      </c>
      <c r="Y83" s="73">
        <f>VLOOKUP($B83,'Tillförd energi'!$B$2:$AS$506,MATCH(Y$1,'Tillförd energi'!$B$1:$AQ$1,0),FALSE)</f>
        <v>0</v>
      </c>
      <c r="Z83" s="73">
        <f>VLOOKUP($B83,'Tillförd energi'!$B$2:$AS$506,MATCH(Z$1,'Tillförd energi'!$B$1:$AQ$1,0),FALSE)</f>
        <v>0</v>
      </c>
      <c r="AA83" s="73">
        <f>VLOOKUP($B83,'Tillförd energi'!$B$2:$AS$506,MATCH(AA$1,'Tillförd energi'!$B$1:$AQ$1,0),FALSE)</f>
        <v>0</v>
      </c>
      <c r="AB83" s="73">
        <f>VLOOKUP($B83,'Tillförd energi'!$B$2:$AS$506,MATCH(AB$1,'Tillförd energi'!$B$1:$AQ$1,0),FALSE)</f>
        <v>0</v>
      </c>
      <c r="AC83" s="73">
        <f>VLOOKUP($B83,'Tillförd energi'!$B$2:$AS$506,MATCH(AC$1,'Tillförd energi'!$B$1:$AQ$1,0),FALSE)</f>
        <v>0</v>
      </c>
      <c r="AD83" s="73">
        <f>VLOOKUP($B83,'Tillförd energi'!$B$2:$AS$506,MATCH(AD$1,'Tillförd energi'!$B$1:$AQ$1,0),FALSE)</f>
        <v>0</v>
      </c>
      <c r="AF83" s="73">
        <f>VLOOKUP($B83,'Tillförd energi'!$B$2:$AS$506,MATCH(AF$1,'Tillförd energi'!$B$1:$AQ$1,0),FALSE)</f>
        <v>0</v>
      </c>
      <c r="AH83" s="73">
        <f>IFERROR(VLOOKUP(B83,Miljö!$B$1:$S$476,9,FALSE)/1,0)</f>
        <v>0</v>
      </c>
      <c r="AJ83" s="81" t="str">
        <f>IFERROR(VLOOKUP($B83,Miljö!$B$1:$S$500,MATCH("hjälpel exklusive kraftvärme (GWh)",Miljö!$B$1:$V$1,0),FALSE)/1,"")</f>
        <v/>
      </c>
      <c r="AK83" s="81">
        <f t="shared" si="11"/>
        <v>0</v>
      </c>
      <c r="AL83" s="81">
        <f>VLOOKUP($B83,'Slutlig allokering'!$B$2:$AL$462,MATCH("Hjälpel kraftvärme",'Slutlig allokering'!$B$2:$AL$2,0),FALSE)</f>
        <v>0</v>
      </c>
      <c r="AN83" s="73">
        <f t="shared" si="12"/>
        <v>0</v>
      </c>
      <c r="AO83" s="73">
        <f t="shared" si="13"/>
        <v>0</v>
      </c>
      <c r="AP83" s="73" t="str">
        <f>IF(ISERROR(1/VLOOKUP($B83,Leveranser!$B$1:$S$500,MATCH("såld värme (gwh)",Leveranser!$B$1:$S$1,0),FALSE)),"",VLOOKUP($B83,Leveranser!$B$1:$S$500,MATCH("såld värme (gwh)",Leveranser!$B$1:$S$1,0),FALSE))</f>
        <v/>
      </c>
      <c r="AQ83" s="73">
        <f>VLOOKUP($B83,Leveranser!$B$1:$Y$500,MATCH("Totalt såld fjärrvärme till andra fjärrvärmeföretag",Leveranser!$B$1:$AA$1,0),FALSE)</f>
        <v>0</v>
      </c>
      <c r="AR83" s="73">
        <f>IF(ISERROR(1/VLOOKUP($B83,Miljö!$B$1:$S$500,MATCH("Såld mängd produktionsspecifik fjärrvärme (GWh)",Miljö!$B$1:$R$1,0),FALSE)),0,VLOOKUP($B83,Miljö!$B$1:$S$500,MATCH("Såld mängd produktionsspecifik fjärrvärme (GWh)",Miljö!$B$1:$R$1,0),FALSE))</f>
        <v>0</v>
      </c>
      <c r="AS83" s="82" t="str">
        <f t="shared" si="18"/>
        <v/>
      </c>
      <c r="AU83" s="73" t="str">
        <f>VLOOKUP($B83,'Miljövärden urval för publ'!$B$2:$I$486,7,FALSE)</f>
        <v>Nej</v>
      </c>
      <c r="AV83" s="73" t="str">
        <f>VLOOKUP($B83,'Miljövärden urval för publ'!$B$2:$I$486,6,FALSE)</f>
        <v>Nej</v>
      </c>
      <c r="AZ83" s="73">
        <f t="shared" si="14"/>
        <v>0</v>
      </c>
      <c r="BA83" s="73">
        <f t="shared" si="19"/>
        <v>0</v>
      </c>
      <c r="BB83" s="73">
        <f t="shared" si="15"/>
        <v>0</v>
      </c>
      <c r="BC83" s="73">
        <f t="shared" si="16"/>
        <v>0</v>
      </c>
      <c r="BE83" s="73">
        <f t="shared" si="20"/>
        <v>0</v>
      </c>
      <c r="BF83" s="73">
        <f t="shared" si="21"/>
        <v>0</v>
      </c>
      <c r="BH83" s="73">
        <f t="shared" si="17"/>
        <v>0</v>
      </c>
    </row>
    <row r="84" spans="1:60" ht="15" x14ac:dyDescent="0.25">
      <c r="A84" t="s">
        <v>80</v>
      </c>
      <c r="B84" t="s">
        <v>97</v>
      </c>
      <c r="C84" s="73">
        <f>VLOOKUP($B84,'Tillförd energi'!$B$2:$AS$506,MATCH(C$1,'Tillförd energi'!$B$1:$AQ$1,0),FALSE)</f>
        <v>0</v>
      </c>
      <c r="D84" s="73">
        <f>VLOOKUP($B84,'Tillförd energi'!$B$2:$AS$506,MATCH(D$1,'Tillförd energi'!$B$1:$AQ$1,0),FALSE)</f>
        <v>0.48</v>
      </c>
      <c r="E84" s="73">
        <f>VLOOKUP($B84,'Tillförd energi'!$B$2:$AS$506,MATCH(E$1,'Tillförd energi'!$B$1:$AQ$1,0),FALSE)</f>
        <v>0</v>
      </c>
      <c r="F84" s="73">
        <f>VLOOKUP($B84,'Tillförd energi'!$B$2:$AS$506,MATCH(F$1,'Tillförd energi'!$B$1:$AQ$1,0),FALSE)</f>
        <v>0</v>
      </c>
      <c r="G84" s="73">
        <f>VLOOKUP($B84,'Tillförd energi'!$B$2:$AS$506,MATCH(G$1,'Tillförd energi'!$B$1:$AQ$1,0),FALSE)</f>
        <v>0</v>
      </c>
      <c r="H84" s="73">
        <f>VLOOKUP($B84,'Tillförd energi'!$B$2:$AS$506,MATCH(H$1,'Tillförd energi'!$B$1:$AQ$1,0),FALSE)</f>
        <v>0</v>
      </c>
      <c r="I84" s="73">
        <f>VLOOKUP($B84,'Tillförd energi'!$B$2:$AS$506,MATCH(I$1,'Tillförd energi'!$B$1:$AQ$1,0),FALSE)</f>
        <v>0</v>
      </c>
      <c r="J84" s="73">
        <f>VLOOKUP($B84,'Tillförd energi'!$B$2:$AS$506,MATCH(J$1,'Tillförd energi'!$B$1:$AQ$1,0),FALSE)</f>
        <v>0</v>
      </c>
      <c r="K84" s="73">
        <f>VLOOKUP($B84,'Tillförd energi'!$B$2:$AS$506,MATCH(K$1,'Tillförd energi'!$B$1:$AQ$1,0),FALSE)</f>
        <v>0</v>
      </c>
      <c r="L84" s="73">
        <f>VLOOKUP($B84,'Tillförd energi'!$B$2:$AS$506,MATCH(L$1,'Tillförd energi'!$B$1:$AQ$1,0),FALSE)</f>
        <v>0</v>
      </c>
      <c r="M84" s="73">
        <f>VLOOKUP($B84,'Tillförd energi'!$B$2:$AS$506,MATCH(M$1,'Tillförd energi'!$B$1:$AQ$1,0),FALSE)</f>
        <v>0</v>
      </c>
      <c r="N84" s="73">
        <f>VLOOKUP($B84,'Tillförd energi'!$B$2:$AS$506,MATCH(N$1,'Tillförd energi'!$B$1:$AQ$1,0),FALSE)</f>
        <v>0</v>
      </c>
      <c r="O84" s="73">
        <f>VLOOKUP($B84,'Tillförd energi'!$B$2:$AS$506,MATCH(O$1,'Tillförd energi'!$B$1:$AQ$1,0),FALSE)</f>
        <v>0</v>
      </c>
      <c r="P84" s="73">
        <f>VLOOKUP($B84,'Tillförd energi'!$B$2:$AS$506,MATCH(P$1,'Tillförd energi'!$B$1:$AQ$1,0),FALSE)</f>
        <v>0</v>
      </c>
      <c r="Q84" s="73">
        <f>VLOOKUP($B84,'Tillförd energi'!$B$2:$AS$506,MATCH(Q$1,'Tillförd energi'!$B$1:$AQ$1,0),FALSE)</f>
        <v>6.5</v>
      </c>
      <c r="R84" s="73">
        <f>VLOOKUP($B84,'Tillförd energi'!$B$2:$AS$506,MATCH(R$1,'Tillförd energi'!$B$1:$AQ$1,0),FALSE)</f>
        <v>19.2</v>
      </c>
      <c r="S84" s="73">
        <f>VLOOKUP($B84,'Tillförd energi'!$B$2:$AS$506,MATCH(S$1,'Tillförd energi'!$B$1:$AQ$1,0),FALSE)</f>
        <v>0</v>
      </c>
      <c r="T84" s="73">
        <f>VLOOKUP($B84,'Tillförd energi'!$B$2:$AS$506,MATCH(T$1,'Tillförd energi'!$B$1:$AQ$1,0),FALSE)</f>
        <v>0</v>
      </c>
      <c r="U84" s="73">
        <f>VLOOKUP($B84,'Tillförd energi'!$B$2:$AS$506,MATCH(U$1,'Tillförd energi'!$B$1:$AQ$1,0),FALSE)</f>
        <v>0</v>
      </c>
      <c r="V84" s="73">
        <f>VLOOKUP($B84,'Tillförd energi'!$B$2:$AS$506,MATCH(V$1,'Tillförd energi'!$B$1:$AQ$1,0),FALSE)</f>
        <v>5.7</v>
      </c>
      <c r="W84" s="73">
        <f>VLOOKUP($B84,'Tillförd energi'!$B$2:$AS$506,MATCH(W$1,'Tillförd energi'!$B$1:$AQ$1,0),FALSE)</f>
        <v>0</v>
      </c>
      <c r="X84" s="73">
        <f>VLOOKUP($B84,'Tillförd energi'!$B$2:$AS$506,MATCH(X$1,'Tillförd energi'!$B$1:$AQ$1,0),FALSE)</f>
        <v>0</v>
      </c>
      <c r="Y84" s="73">
        <f>VLOOKUP($B84,'Tillförd energi'!$B$2:$AS$506,MATCH(Y$1,'Tillförd energi'!$B$1:$AQ$1,0),FALSE)</f>
        <v>0</v>
      </c>
      <c r="Z84" s="73">
        <f>VLOOKUP($B84,'Tillförd energi'!$B$2:$AS$506,MATCH(Z$1,'Tillförd energi'!$B$1:$AQ$1,0),FALSE)</f>
        <v>7.3</v>
      </c>
      <c r="AA84" s="73">
        <f>VLOOKUP($B84,'Tillförd energi'!$B$2:$AS$506,MATCH(AA$1,'Tillförd energi'!$B$1:$AQ$1,0),FALSE)</f>
        <v>10.3</v>
      </c>
      <c r="AB84" s="73">
        <f>VLOOKUP($B84,'Tillförd energi'!$B$2:$AS$506,MATCH(AB$1,'Tillförd energi'!$B$1:$AQ$1,0),FALSE)</f>
        <v>0</v>
      </c>
      <c r="AC84" s="73">
        <f>VLOOKUP($B84,'Tillförd energi'!$B$2:$AS$506,MATCH(AC$1,'Tillförd energi'!$B$1:$AQ$1,0),FALSE)</f>
        <v>0</v>
      </c>
      <c r="AD84" s="73">
        <f>VLOOKUP($B84,'Tillförd energi'!$B$2:$AS$506,MATCH(AD$1,'Tillförd energi'!$B$1:$AQ$1,0),FALSE)</f>
        <v>0</v>
      </c>
      <c r="AF84" s="73">
        <f>VLOOKUP($B84,'Tillförd energi'!$B$2:$AS$506,MATCH(AF$1,'Tillförd energi'!$B$1:$AQ$1,0),FALSE)</f>
        <v>1.476</v>
      </c>
      <c r="AH84" s="73">
        <f>IFERROR(VLOOKUP(B84,Miljö!$B$1:$S$476,9,FALSE)/1,0)</f>
        <v>0</v>
      </c>
      <c r="AJ84" s="81" t="str">
        <f>IFERROR(VLOOKUP($B84,Miljö!$B$1:$S$500,MATCH("hjälpel exklusive kraftvärme (GWh)",Miljö!$B$1:$V$1,0),FALSE)/1,"")</f>
        <v/>
      </c>
      <c r="AK84" s="81">
        <f t="shared" si="11"/>
        <v>1.476</v>
      </c>
      <c r="AL84" s="81">
        <f>VLOOKUP($B84,'Slutlig allokering'!$B$2:$AL$462,MATCH("Hjälpel kraftvärme",'Slutlig allokering'!$B$2:$AL$2,0),FALSE)</f>
        <v>0</v>
      </c>
      <c r="AN84" s="73">
        <f t="shared" si="12"/>
        <v>50.956000000000003</v>
      </c>
      <c r="AO84" s="73">
        <f t="shared" si="13"/>
        <v>50.956000000000003</v>
      </c>
      <c r="AP84" s="73">
        <f>IF(ISERROR(1/VLOOKUP($B84,Leveranser!$B$1:$S$500,MATCH("såld värme (gwh)",Leveranser!$B$1:$S$1,0),FALSE)),"",VLOOKUP($B84,Leveranser!$B$1:$S$500,MATCH("såld värme (gwh)",Leveranser!$B$1:$S$1,0),FALSE))</f>
        <v>49.2</v>
      </c>
      <c r="AQ84" s="73">
        <f>VLOOKUP($B84,Leveranser!$B$1:$Y$500,MATCH("Totalt såld fjärrvärme till andra fjärrvärmeföretag",Leveranser!$B$1:$AA$1,0),FALSE)</f>
        <v>0</v>
      </c>
      <c r="AR84" s="73">
        <f>IF(ISERROR(1/VLOOKUP($B84,Miljö!$B$1:$S$500,MATCH("Såld mängd produktionsspecifik fjärrvärme (GWh)",Miljö!$B$1:$R$1,0),FALSE)),0,VLOOKUP($B84,Miljö!$B$1:$S$500,MATCH("Såld mängd produktionsspecifik fjärrvärme (GWh)",Miljö!$B$1:$R$1,0),FALSE))</f>
        <v>0</v>
      </c>
      <c r="AS84" s="82">
        <f t="shared" si="18"/>
        <v>0.96553889630269252</v>
      </c>
      <c r="AU84" s="73" t="str">
        <f>VLOOKUP($B84,'Miljövärden urval för publ'!$B$2:$I$486,7,FALSE)</f>
        <v>Ja</v>
      </c>
      <c r="AV84" s="73" t="str">
        <f>VLOOKUP($B84,'Miljövärden urval för publ'!$B$2:$I$486,6,FALSE)</f>
        <v>Nej</v>
      </c>
      <c r="AZ84" s="73">
        <f t="shared" si="14"/>
        <v>8.7759999999999998</v>
      </c>
      <c r="BA84" s="73">
        <f t="shared" si="19"/>
        <v>0</v>
      </c>
      <c r="BB84" s="73">
        <f t="shared" si="15"/>
        <v>0</v>
      </c>
      <c r="BC84" s="73">
        <f t="shared" si="16"/>
        <v>25.7</v>
      </c>
      <c r="BE84" s="73">
        <f t="shared" si="20"/>
        <v>10.3</v>
      </c>
      <c r="BF84" s="73">
        <f t="shared" si="21"/>
        <v>0</v>
      </c>
      <c r="BH84" s="73">
        <f t="shared" si="17"/>
        <v>31.4</v>
      </c>
    </row>
    <row r="85" spans="1:60" ht="15" x14ac:dyDescent="0.25">
      <c r="A85" t="s">
        <v>80</v>
      </c>
      <c r="B85" t="s">
        <v>98</v>
      </c>
      <c r="C85" s="73">
        <f>VLOOKUP($B85,'Tillförd energi'!$B$2:$AS$506,MATCH(C$1,'Tillförd energi'!$B$1:$AQ$1,0),FALSE)</f>
        <v>0</v>
      </c>
      <c r="D85" s="73">
        <f>VLOOKUP($B85,'Tillförd energi'!$B$2:$AS$506,MATCH(D$1,'Tillförd energi'!$B$1:$AQ$1,0),FALSE)</f>
        <v>9.6000000000000002E-2</v>
      </c>
      <c r="E85" s="73">
        <f>VLOOKUP($B85,'Tillförd energi'!$B$2:$AS$506,MATCH(E$1,'Tillförd energi'!$B$1:$AQ$1,0),FALSE)</f>
        <v>0</v>
      </c>
      <c r="F85" s="73">
        <f>VLOOKUP($B85,'Tillförd energi'!$B$2:$AS$506,MATCH(F$1,'Tillförd energi'!$B$1:$AQ$1,0),FALSE)</f>
        <v>0</v>
      </c>
      <c r="G85" s="73">
        <f>VLOOKUP($B85,'Tillförd energi'!$B$2:$AS$506,MATCH(G$1,'Tillförd energi'!$B$1:$AQ$1,0),FALSE)</f>
        <v>0</v>
      </c>
      <c r="H85" s="73">
        <f>VLOOKUP($B85,'Tillförd energi'!$B$2:$AS$506,MATCH(H$1,'Tillförd energi'!$B$1:$AQ$1,0),FALSE)</f>
        <v>0</v>
      </c>
      <c r="I85" s="73">
        <f>VLOOKUP($B85,'Tillförd energi'!$B$2:$AS$506,MATCH(I$1,'Tillförd energi'!$B$1:$AQ$1,0),FALSE)</f>
        <v>0</v>
      </c>
      <c r="J85" s="73">
        <f>VLOOKUP($B85,'Tillförd energi'!$B$2:$AS$506,MATCH(J$1,'Tillförd energi'!$B$1:$AQ$1,0),FALSE)</f>
        <v>0</v>
      </c>
      <c r="K85" s="73">
        <f>VLOOKUP($B85,'Tillförd energi'!$B$2:$AS$506,MATCH(K$1,'Tillförd energi'!$B$1:$AQ$1,0),FALSE)</f>
        <v>0</v>
      </c>
      <c r="L85" s="73">
        <f>VLOOKUP($B85,'Tillförd energi'!$B$2:$AS$506,MATCH(L$1,'Tillförd energi'!$B$1:$AQ$1,0),FALSE)</f>
        <v>0</v>
      </c>
      <c r="M85" s="73">
        <f>VLOOKUP($B85,'Tillförd energi'!$B$2:$AS$506,MATCH(M$1,'Tillförd energi'!$B$1:$AQ$1,0),FALSE)</f>
        <v>0</v>
      </c>
      <c r="N85" s="73">
        <f>VLOOKUP($B85,'Tillförd energi'!$B$2:$AS$506,MATCH(N$1,'Tillförd energi'!$B$1:$AQ$1,0),FALSE)</f>
        <v>0</v>
      </c>
      <c r="O85" s="73">
        <f>VLOOKUP($B85,'Tillförd energi'!$B$2:$AS$506,MATCH(O$1,'Tillförd energi'!$B$1:$AQ$1,0),FALSE)</f>
        <v>3.72</v>
      </c>
      <c r="P85" s="73">
        <f>VLOOKUP($B85,'Tillförd energi'!$B$2:$AS$506,MATCH(P$1,'Tillförd energi'!$B$1:$AQ$1,0),FALSE)</f>
        <v>0</v>
      </c>
      <c r="Q85" s="73">
        <f>VLOOKUP($B85,'Tillförd energi'!$B$2:$AS$506,MATCH(Q$1,'Tillförd energi'!$B$1:$AQ$1,0),FALSE)</f>
        <v>0</v>
      </c>
      <c r="R85" s="73">
        <f>VLOOKUP($B85,'Tillförd energi'!$B$2:$AS$506,MATCH(R$1,'Tillförd energi'!$B$1:$AQ$1,0),FALSE)</f>
        <v>10.62</v>
      </c>
      <c r="S85" s="73">
        <f>VLOOKUP($B85,'Tillförd energi'!$B$2:$AS$506,MATCH(S$1,'Tillförd energi'!$B$1:$AQ$1,0),FALSE)</f>
        <v>0</v>
      </c>
      <c r="T85" s="73">
        <f>VLOOKUP($B85,'Tillförd energi'!$B$2:$AS$506,MATCH(T$1,'Tillförd energi'!$B$1:$AQ$1,0),FALSE)</f>
        <v>0</v>
      </c>
      <c r="U85" s="73">
        <f>VLOOKUP($B85,'Tillförd energi'!$B$2:$AS$506,MATCH(U$1,'Tillförd energi'!$B$1:$AQ$1,0),FALSE)</f>
        <v>0</v>
      </c>
      <c r="V85" s="73">
        <f>VLOOKUP($B85,'Tillförd energi'!$B$2:$AS$506,MATCH(V$1,'Tillförd energi'!$B$1:$AQ$1,0),FALSE)</f>
        <v>0</v>
      </c>
      <c r="W85" s="73">
        <f>VLOOKUP($B85,'Tillförd energi'!$B$2:$AS$506,MATCH(W$1,'Tillförd energi'!$B$1:$AQ$1,0),FALSE)</f>
        <v>0</v>
      </c>
      <c r="X85" s="73">
        <f>VLOOKUP($B85,'Tillförd energi'!$B$2:$AS$506,MATCH(X$1,'Tillförd energi'!$B$1:$AQ$1,0),FALSE)</f>
        <v>0</v>
      </c>
      <c r="Y85" s="73">
        <f>VLOOKUP($B85,'Tillförd energi'!$B$2:$AS$506,MATCH(Y$1,'Tillförd energi'!$B$1:$AQ$1,0),FALSE)</f>
        <v>0</v>
      </c>
      <c r="Z85" s="73">
        <f>VLOOKUP($B85,'Tillförd energi'!$B$2:$AS$506,MATCH(Z$1,'Tillförd energi'!$B$1:$AQ$1,0),FALSE)</f>
        <v>0</v>
      </c>
      <c r="AA85" s="73">
        <f>VLOOKUP($B85,'Tillförd energi'!$B$2:$AS$506,MATCH(AA$1,'Tillförd energi'!$B$1:$AQ$1,0),FALSE)</f>
        <v>0</v>
      </c>
      <c r="AB85" s="73">
        <f>VLOOKUP($B85,'Tillförd energi'!$B$2:$AS$506,MATCH(AB$1,'Tillförd energi'!$B$1:$AQ$1,0),FALSE)</f>
        <v>0</v>
      </c>
      <c r="AC85" s="73">
        <f>VLOOKUP($B85,'Tillförd energi'!$B$2:$AS$506,MATCH(AC$1,'Tillförd energi'!$B$1:$AQ$1,0),FALSE)</f>
        <v>0</v>
      </c>
      <c r="AD85" s="73">
        <f>VLOOKUP($B85,'Tillförd energi'!$B$2:$AS$506,MATCH(AD$1,'Tillförd energi'!$B$1:$AQ$1,0),FALSE)</f>
        <v>0</v>
      </c>
      <c r="AF85" s="73">
        <f>VLOOKUP($B85,'Tillförd energi'!$B$2:$AS$506,MATCH(AF$1,'Tillförd energi'!$B$1:$AQ$1,0),FALSE)</f>
        <v>0.12</v>
      </c>
      <c r="AH85" s="73">
        <f>IFERROR(VLOOKUP(B85,Miljö!$B$1:$S$476,9,FALSE)/1,0)</f>
        <v>0</v>
      </c>
      <c r="AJ85" s="81">
        <f>IFERROR(VLOOKUP($B85,Miljö!$B$1:$S$500,MATCH("hjälpel exklusive kraftvärme (GWh)",Miljö!$B$1:$V$1,0),FALSE)/1,"")</f>
        <v>0.12</v>
      </c>
      <c r="AK85" s="81">
        <f t="shared" si="11"/>
        <v>0.12</v>
      </c>
      <c r="AL85" s="81">
        <f>VLOOKUP($B85,'Slutlig allokering'!$B$2:$AL$462,MATCH("Hjälpel kraftvärme",'Slutlig allokering'!$B$2:$AL$2,0),FALSE)</f>
        <v>0</v>
      </c>
      <c r="AN85" s="73">
        <f t="shared" si="12"/>
        <v>14.555999999999999</v>
      </c>
      <c r="AO85" s="73">
        <f t="shared" si="13"/>
        <v>14.555999999999999</v>
      </c>
      <c r="AP85" s="73">
        <f>IF(ISERROR(1/VLOOKUP($B85,Leveranser!$B$1:$S$500,MATCH("såld värme (gwh)",Leveranser!$B$1:$S$1,0),FALSE)),"",VLOOKUP($B85,Leveranser!$B$1:$S$500,MATCH("såld värme (gwh)",Leveranser!$B$1:$S$1,0),FALSE))</f>
        <v>10.039999999999999</v>
      </c>
      <c r="AQ85" s="73">
        <f>VLOOKUP($B85,Leveranser!$B$1:$Y$500,MATCH("Totalt såld fjärrvärme till andra fjärrvärmeföretag",Leveranser!$B$1:$AA$1,0),FALSE)</f>
        <v>0</v>
      </c>
      <c r="AR85" s="73">
        <f>IF(ISERROR(1/VLOOKUP($B85,Miljö!$B$1:$S$500,MATCH("Såld mängd produktionsspecifik fjärrvärme (GWh)",Miljö!$B$1:$R$1,0),FALSE)),0,VLOOKUP($B85,Miljö!$B$1:$S$500,MATCH("Såld mängd produktionsspecifik fjärrvärme (GWh)",Miljö!$B$1:$R$1,0),FALSE))</f>
        <v>0</v>
      </c>
      <c r="AS85" s="82">
        <f t="shared" si="18"/>
        <v>0.68974993129980766</v>
      </c>
      <c r="AU85" s="73" t="str">
        <f>VLOOKUP($B85,'Miljövärden urval för publ'!$B$2:$I$486,7,FALSE)</f>
        <v>Ja</v>
      </c>
      <c r="AV85" s="73" t="str">
        <f>VLOOKUP($B85,'Miljövärden urval för publ'!$B$2:$I$486,6,FALSE)</f>
        <v>Nej</v>
      </c>
      <c r="AZ85" s="73">
        <f t="shared" si="14"/>
        <v>0.12</v>
      </c>
      <c r="BA85" s="73">
        <f t="shared" si="19"/>
        <v>0</v>
      </c>
      <c r="BB85" s="73">
        <f t="shared" si="15"/>
        <v>3.72</v>
      </c>
      <c r="BC85" s="73">
        <f t="shared" si="16"/>
        <v>10.62</v>
      </c>
      <c r="BE85" s="73">
        <f t="shared" si="20"/>
        <v>0</v>
      </c>
      <c r="BF85" s="73">
        <f t="shared" si="21"/>
        <v>0</v>
      </c>
      <c r="BH85" s="73">
        <f t="shared" si="17"/>
        <v>14.34</v>
      </c>
    </row>
    <row r="86" spans="1:60" ht="15" x14ac:dyDescent="0.25">
      <c r="A86" t="s">
        <v>80</v>
      </c>
      <c r="B86" t="s">
        <v>99</v>
      </c>
      <c r="C86" s="73">
        <f>VLOOKUP($B86,'Tillförd energi'!$B$2:$AS$506,MATCH(C$1,'Tillförd energi'!$B$1:$AQ$1,0),FALSE)</f>
        <v>0</v>
      </c>
      <c r="D86" s="73">
        <f>VLOOKUP($B86,'Tillförd energi'!$B$2:$AS$506,MATCH(D$1,'Tillförd energi'!$B$1:$AQ$1,0),FALSE)</f>
        <v>0.16</v>
      </c>
      <c r="E86" s="73">
        <f>VLOOKUP($B86,'Tillförd energi'!$B$2:$AS$506,MATCH(E$1,'Tillförd energi'!$B$1:$AQ$1,0),FALSE)</f>
        <v>0</v>
      </c>
      <c r="F86" s="73">
        <f>VLOOKUP($B86,'Tillförd energi'!$B$2:$AS$506,MATCH(F$1,'Tillförd energi'!$B$1:$AQ$1,0),FALSE)</f>
        <v>0</v>
      </c>
      <c r="G86" s="73">
        <f>VLOOKUP($B86,'Tillförd energi'!$B$2:$AS$506,MATCH(G$1,'Tillförd energi'!$B$1:$AQ$1,0),FALSE)</f>
        <v>0</v>
      </c>
      <c r="H86" s="73">
        <f>VLOOKUP($B86,'Tillförd energi'!$B$2:$AS$506,MATCH(H$1,'Tillförd energi'!$B$1:$AQ$1,0),FALSE)</f>
        <v>0</v>
      </c>
      <c r="I86" s="73">
        <f>VLOOKUP($B86,'Tillförd energi'!$B$2:$AS$506,MATCH(I$1,'Tillförd energi'!$B$1:$AQ$1,0),FALSE)</f>
        <v>0</v>
      </c>
      <c r="J86" s="73">
        <f>VLOOKUP($B86,'Tillförd energi'!$B$2:$AS$506,MATCH(J$1,'Tillförd energi'!$B$1:$AQ$1,0),FALSE)</f>
        <v>0</v>
      </c>
      <c r="K86" s="73">
        <f>VLOOKUP($B86,'Tillförd energi'!$B$2:$AS$506,MATCH(K$1,'Tillförd energi'!$B$1:$AQ$1,0),FALSE)</f>
        <v>0</v>
      </c>
      <c r="L86" s="73">
        <f>VLOOKUP($B86,'Tillförd energi'!$B$2:$AS$506,MATCH(L$1,'Tillförd energi'!$B$1:$AQ$1,0),FALSE)</f>
        <v>0</v>
      </c>
      <c r="M86" s="73">
        <f>VLOOKUP($B86,'Tillförd energi'!$B$2:$AS$506,MATCH(M$1,'Tillförd energi'!$B$1:$AQ$1,0),FALSE)</f>
        <v>0</v>
      </c>
      <c r="N86" s="73">
        <f>VLOOKUP($B86,'Tillförd energi'!$B$2:$AS$506,MATCH(N$1,'Tillförd energi'!$B$1:$AQ$1,0),FALSE)</f>
        <v>0</v>
      </c>
      <c r="O86" s="73">
        <f>VLOOKUP($B86,'Tillförd energi'!$B$2:$AS$506,MATCH(O$1,'Tillförd energi'!$B$1:$AQ$1,0),FALSE)</f>
        <v>12.76</v>
      </c>
      <c r="P86" s="73">
        <f>VLOOKUP($B86,'Tillförd energi'!$B$2:$AS$506,MATCH(P$1,'Tillförd energi'!$B$1:$AQ$1,0),FALSE)</f>
        <v>0</v>
      </c>
      <c r="Q86" s="73">
        <f>VLOOKUP($B86,'Tillförd energi'!$B$2:$AS$506,MATCH(Q$1,'Tillförd energi'!$B$1:$AQ$1,0),FALSE)</f>
        <v>0</v>
      </c>
      <c r="R86" s="73">
        <f>VLOOKUP($B86,'Tillförd energi'!$B$2:$AS$506,MATCH(R$1,'Tillförd energi'!$B$1:$AQ$1,0),FALSE)</f>
        <v>4.5</v>
      </c>
      <c r="S86" s="73">
        <f>VLOOKUP($B86,'Tillförd energi'!$B$2:$AS$506,MATCH(S$1,'Tillförd energi'!$B$1:$AQ$1,0),FALSE)</f>
        <v>0</v>
      </c>
      <c r="T86" s="73">
        <f>VLOOKUP($B86,'Tillförd energi'!$B$2:$AS$506,MATCH(T$1,'Tillförd energi'!$B$1:$AQ$1,0),FALSE)</f>
        <v>0</v>
      </c>
      <c r="U86" s="73">
        <f>VLOOKUP($B86,'Tillförd energi'!$B$2:$AS$506,MATCH(U$1,'Tillförd energi'!$B$1:$AQ$1,0),FALSE)</f>
        <v>0</v>
      </c>
      <c r="V86" s="73">
        <f>VLOOKUP($B86,'Tillförd energi'!$B$2:$AS$506,MATCH(V$1,'Tillförd energi'!$B$1:$AQ$1,0),FALSE)</f>
        <v>0</v>
      </c>
      <c r="W86" s="73">
        <f>VLOOKUP($B86,'Tillförd energi'!$B$2:$AS$506,MATCH(W$1,'Tillförd energi'!$B$1:$AQ$1,0),FALSE)</f>
        <v>0</v>
      </c>
      <c r="X86" s="73">
        <f>VLOOKUP($B86,'Tillförd energi'!$B$2:$AS$506,MATCH(X$1,'Tillförd energi'!$B$1:$AQ$1,0),FALSE)</f>
        <v>0</v>
      </c>
      <c r="Y86" s="73">
        <f>VLOOKUP($B86,'Tillförd energi'!$B$2:$AS$506,MATCH(Y$1,'Tillförd energi'!$B$1:$AQ$1,0),FALSE)</f>
        <v>0</v>
      </c>
      <c r="Z86" s="73">
        <f>VLOOKUP($B86,'Tillförd energi'!$B$2:$AS$506,MATCH(Z$1,'Tillförd energi'!$B$1:$AQ$1,0),FALSE)</f>
        <v>0</v>
      </c>
      <c r="AA86" s="73">
        <f>VLOOKUP($B86,'Tillförd energi'!$B$2:$AS$506,MATCH(AA$1,'Tillförd energi'!$B$1:$AQ$1,0),FALSE)</f>
        <v>0</v>
      </c>
      <c r="AB86" s="73">
        <f>VLOOKUP($B86,'Tillförd energi'!$B$2:$AS$506,MATCH(AB$1,'Tillförd energi'!$B$1:$AQ$1,0),FALSE)</f>
        <v>0</v>
      </c>
      <c r="AC86" s="73">
        <f>VLOOKUP($B86,'Tillförd energi'!$B$2:$AS$506,MATCH(AC$1,'Tillförd energi'!$B$1:$AQ$1,0),FALSE)</f>
        <v>0</v>
      </c>
      <c r="AD86" s="73">
        <f>VLOOKUP($B86,'Tillförd energi'!$B$2:$AS$506,MATCH(AD$1,'Tillförd energi'!$B$1:$AQ$1,0),FALSE)</f>
        <v>0</v>
      </c>
      <c r="AF86" s="73">
        <f>VLOOKUP($B86,'Tillförd energi'!$B$2:$AS$506,MATCH(AF$1,'Tillförd energi'!$B$1:$AQ$1,0),FALSE)</f>
        <v>0.17</v>
      </c>
      <c r="AH86" s="73">
        <f>IFERROR(VLOOKUP(B86,Miljö!$B$1:$S$476,9,FALSE)/1,0)</f>
        <v>0</v>
      </c>
      <c r="AJ86" s="81">
        <f>IFERROR(VLOOKUP($B86,Miljö!$B$1:$S$500,MATCH("hjälpel exklusive kraftvärme (GWh)",Miljö!$B$1:$V$1,0),FALSE)/1,"")</f>
        <v>0.17</v>
      </c>
      <c r="AK86" s="81">
        <f t="shared" si="11"/>
        <v>0.17</v>
      </c>
      <c r="AL86" s="81">
        <f>VLOOKUP($B86,'Slutlig allokering'!$B$2:$AL$462,MATCH("Hjälpel kraftvärme",'Slutlig allokering'!$B$2:$AL$2,0),FALSE)</f>
        <v>0</v>
      </c>
      <c r="AN86" s="73">
        <f t="shared" si="12"/>
        <v>17.590000000000003</v>
      </c>
      <c r="AO86" s="73">
        <f t="shared" si="13"/>
        <v>17.590000000000003</v>
      </c>
      <c r="AP86" s="73">
        <f>IF(ISERROR(1/VLOOKUP($B86,Leveranser!$B$1:$S$500,MATCH("såld värme (gwh)",Leveranser!$B$1:$S$1,0),FALSE)),"",VLOOKUP($B86,Leveranser!$B$1:$S$500,MATCH("såld värme (gwh)",Leveranser!$B$1:$S$1,0),FALSE))</f>
        <v>13.84</v>
      </c>
      <c r="AQ86" s="73">
        <f>VLOOKUP($B86,Leveranser!$B$1:$Y$500,MATCH("Totalt såld fjärrvärme till andra fjärrvärmeföretag",Leveranser!$B$1:$AA$1,0),FALSE)</f>
        <v>0</v>
      </c>
      <c r="AR86" s="73">
        <f>IF(ISERROR(1/VLOOKUP($B86,Miljö!$B$1:$S$500,MATCH("Såld mängd produktionsspecifik fjärrvärme (GWh)",Miljö!$B$1:$R$1,0),FALSE)),0,VLOOKUP($B86,Miljö!$B$1:$S$500,MATCH("Såld mängd produktionsspecifik fjärrvärme (GWh)",Miljö!$B$1:$R$1,0),FALSE))</f>
        <v>0</v>
      </c>
      <c r="AS86" s="82">
        <f t="shared" si="18"/>
        <v>0.78681068789084696</v>
      </c>
      <c r="AU86" s="73" t="str">
        <f>VLOOKUP($B86,'Miljövärden urval för publ'!$B$2:$I$486,7,FALSE)</f>
        <v>Ja</v>
      </c>
      <c r="AV86" s="73" t="str">
        <f>VLOOKUP($B86,'Miljövärden urval för publ'!$B$2:$I$486,6,FALSE)</f>
        <v>Nej</v>
      </c>
      <c r="AZ86" s="73">
        <f t="shared" si="14"/>
        <v>0.17</v>
      </c>
      <c r="BA86" s="73">
        <f t="shared" si="19"/>
        <v>0</v>
      </c>
      <c r="BB86" s="73">
        <f t="shared" si="15"/>
        <v>12.76</v>
      </c>
      <c r="BC86" s="73">
        <f t="shared" si="16"/>
        <v>4.5</v>
      </c>
      <c r="BE86" s="73">
        <f t="shared" si="20"/>
        <v>0</v>
      </c>
      <c r="BF86" s="73">
        <f t="shared" si="21"/>
        <v>0</v>
      </c>
      <c r="BH86" s="73">
        <f t="shared" si="17"/>
        <v>17.259999999999998</v>
      </c>
    </row>
    <row r="87" spans="1:60" ht="15" x14ac:dyDescent="0.25">
      <c r="A87" t="s">
        <v>80</v>
      </c>
      <c r="B87" t="s">
        <v>100</v>
      </c>
      <c r="C87" s="73">
        <f>VLOOKUP($B87,'Tillförd energi'!$B$2:$AS$506,MATCH(C$1,'Tillförd energi'!$B$1:$AQ$1,0),FALSE)</f>
        <v>0</v>
      </c>
      <c r="D87" s="73">
        <f>VLOOKUP($B87,'Tillförd energi'!$B$2:$AS$506,MATCH(D$1,'Tillförd energi'!$B$1:$AQ$1,0),FALSE)</f>
        <v>0.38</v>
      </c>
      <c r="E87" s="73">
        <f>VLOOKUP($B87,'Tillförd energi'!$B$2:$AS$506,MATCH(E$1,'Tillförd energi'!$B$1:$AQ$1,0),FALSE)</f>
        <v>0</v>
      </c>
      <c r="F87" s="73">
        <f>VLOOKUP($B87,'Tillförd energi'!$B$2:$AS$506,MATCH(F$1,'Tillförd energi'!$B$1:$AQ$1,0),FALSE)</f>
        <v>0</v>
      </c>
      <c r="G87" s="73">
        <f>VLOOKUP($B87,'Tillförd energi'!$B$2:$AS$506,MATCH(G$1,'Tillförd energi'!$B$1:$AQ$1,0),FALSE)</f>
        <v>0</v>
      </c>
      <c r="H87" s="73">
        <f>VLOOKUP($B87,'Tillförd energi'!$B$2:$AS$506,MATCH(H$1,'Tillförd energi'!$B$1:$AQ$1,0),FALSE)</f>
        <v>0</v>
      </c>
      <c r="I87" s="73">
        <f>VLOOKUP($B87,'Tillförd energi'!$B$2:$AS$506,MATCH(I$1,'Tillförd energi'!$B$1:$AQ$1,0),FALSE)</f>
        <v>0</v>
      </c>
      <c r="J87" s="73">
        <f>VLOOKUP($B87,'Tillförd energi'!$B$2:$AS$506,MATCH(J$1,'Tillförd energi'!$B$1:$AQ$1,0),FALSE)</f>
        <v>0</v>
      </c>
      <c r="K87" s="73">
        <f>VLOOKUP($B87,'Tillförd energi'!$B$2:$AS$506,MATCH(K$1,'Tillförd energi'!$B$1:$AQ$1,0),FALSE)</f>
        <v>0</v>
      </c>
      <c r="L87" s="73">
        <f>VLOOKUP($B87,'Tillförd energi'!$B$2:$AS$506,MATCH(L$1,'Tillförd energi'!$B$1:$AQ$1,0),FALSE)</f>
        <v>0</v>
      </c>
      <c r="M87" s="73">
        <f>VLOOKUP($B87,'Tillförd energi'!$B$2:$AS$506,MATCH(M$1,'Tillförd energi'!$B$1:$AQ$1,0),FALSE)</f>
        <v>0</v>
      </c>
      <c r="N87" s="73">
        <f>VLOOKUP($B87,'Tillförd energi'!$B$2:$AS$506,MATCH(N$1,'Tillförd energi'!$B$1:$AQ$1,0),FALSE)</f>
        <v>0</v>
      </c>
      <c r="O87" s="73">
        <f>VLOOKUP($B87,'Tillförd energi'!$B$2:$AS$506,MATCH(O$1,'Tillförd energi'!$B$1:$AQ$1,0),FALSE)</f>
        <v>9.6</v>
      </c>
      <c r="P87" s="73">
        <f>VLOOKUP($B87,'Tillförd energi'!$B$2:$AS$506,MATCH(P$1,'Tillförd energi'!$B$1:$AQ$1,0),FALSE)</f>
        <v>0</v>
      </c>
      <c r="Q87" s="73">
        <f>VLOOKUP($B87,'Tillförd energi'!$B$2:$AS$506,MATCH(Q$1,'Tillförd energi'!$B$1:$AQ$1,0),FALSE)</f>
        <v>0</v>
      </c>
      <c r="R87" s="73">
        <f>VLOOKUP($B87,'Tillförd energi'!$B$2:$AS$506,MATCH(R$1,'Tillförd energi'!$B$1:$AQ$1,0),FALSE)</f>
        <v>10.95</v>
      </c>
      <c r="S87" s="73">
        <f>VLOOKUP($B87,'Tillförd energi'!$B$2:$AS$506,MATCH(S$1,'Tillförd energi'!$B$1:$AQ$1,0),FALSE)</f>
        <v>0</v>
      </c>
      <c r="T87" s="73">
        <f>VLOOKUP($B87,'Tillförd energi'!$B$2:$AS$506,MATCH(T$1,'Tillförd energi'!$B$1:$AQ$1,0),FALSE)</f>
        <v>0</v>
      </c>
      <c r="U87" s="73">
        <f>VLOOKUP($B87,'Tillförd energi'!$B$2:$AS$506,MATCH(U$1,'Tillförd energi'!$B$1:$AQ$1,0),FALSE)</f>
        <v>0</v>
      </c>
      <c r="V87" s="73">
        <f>VLOOKUP($B87,'Tillförd energi'!$B$2:$AS$506,MATCH(V$1,'Tillförd energi'!$B$1:$AQ$1,0),FALSE)</f>
        <v>0</v>
      </c>
      <c r="W87" s="73">
        <f>VLOOKUP($B87,'Tillförd energi'!$B$2:$AS$506,MATCH(W$1,'Tillförd energi'!$B$1:$AQ$1,0),FALSE)</f>
        <v>0</v>
      </c>
      <c r="X87" s="73">
        <f>VLOOKUP($B87,'Tillförd energi'!$B$2:$AS$506,MATCH(X$1,'Tillförd energi'!$B$1:$AQ$1,0),FALSE)</f>
        <v>0</v>
      </c>
      <c r="Y87" s="73">
        <f>VLOOKUP($B87,'Tillförd energi'!$B$2:$AS$506,MATCH(Y$1,'Tillförd energi'!$B$1:$AQ$1,0),FALSE)</f>
        <v>0</v>
      </c>
      <c r="Z87" s="73">
        <f>VLOOKUP($B87,'Tillförd energi'!$B$2:$AS$506,MATCH(Z$1,'Tillförd energi'!$B$1:$AQ$1,0),FALSE)</f>
        <v>0</v>
      </c>
      <c r="AA87" s="73">
        <f>VLOOKUP($B87,'Tillförd energi'!$B$2:$AS$506,MATCH(AA$1,'Tillförd energi'!$B$1:$AQ$1,0),FALSE)</f>
        <v>0</v>
      </c>
      <c r="AB87" s="73">
        <f>VLOOKUP($B87,'Tillförd energi'!$B$2:$AS$506,MATCH(AB$1,'Tillförd energi'!$B$1:$AQ$1,0),FALSE)</f>
        <v>0</v>
      </c>
      <c r="AC87" s="73">
        <f>VLOOKUP($B87,'Tillförd energi'!$B$2:$AS$506,MATCH(AC$1,'Tillförd energi'!$B$1:$AQ$1,0),FALSE)</f>
        <v>0</v>
      </c>
      <c r="AD87" s="73">
        <f>VLOOKUP($B87,'Tillförd energi'!$B$2:$AS$506,MATCH(AD$1,'Tillförd energi'!$B$1:$AQ$1,0),FALSE)</f>
        <v>0</v>
      </c>
      <c r="AF87" s="73">
        <f>VLOOKUP($B87,'Tillförd energi'!$B$2:$AS$506,MATCH(AF$1,'Tillförd energi'!$B$1:$AQ$1,0),FALSE)</f>
        <v>0.35</v>
      </c>
      <c r="AH87" s="73">
        <f>IFERROR(VLOOKUP(B87,Miljö!$B$1:$S$476,9,FALSE)/1,0)</f>
        <v>0</v>
      </c>
      <c r="AJ87" s="81">
        <f>IFERROR(VLOOKUP($B87,Miljö!$B$1:$S$500,MATCH("hjälpel exklusive kraftvärme (GWh)",Miljö!$B$1:$V$1,0),FALSE)/1,"")</f>
        <v>0.35</v>
      </c>
      <c r="AK87" s="81">
        <f t="shared" si="11"/>
        <v>0.35</v>
      </c>
      <c r="AL87" s="81">
        <f>VLOOKUP($B87,'Slutlig allokering'!$B$2:$AL$462,MATCH("Hjälpel kraftvärme",'Slutlig allokering'!$B$2:$AL$2,0),FALSE)</f>
        <v>0</v>
      </c>
      <c r="AN87" s="73">
        <f t="shared" si="12"/>
        <v>21.28</v>
      </c>
      <c r="AO87" s="73">
        <f t="shared" si="13"/>
        <v>21.28</v>
      </c>
      <c r="AP87" s="73">
        <f>IF(ISERROR(1/VLOOKUP($B87,Leveranser!$B$1:$S$500,MATCH("såld värme (gwh)",Leveranser!$B$1:$S$1,0),FALSE)),"",VLOOKUP($B87,Leveranser!$B$1:$S$500,MATCH("såld värme (gwh)",Leveranser!$B$1:$S$1,0),FALSE))</f>
        <v>15.55</v>
      </c>
      <c r="AQ87" s="73">
        <f>VLOOKUP($B87,Leveranser!$B$1:$Y$500,MATCH("Totalt såld fjärrvärme till andra fjärrvärmeföretag",Leveranser!$B$1:$AA$1,0),FALSE)</f>
        <v>0</v>
      </c>
      <c r="AR87" s="73">
        <f>IF(ISERROR(1/VLOOKUP($B87,Miljö!$B$1:$S$500,MATCH("Såld mängd produktionsspecifik fjärrvärme (GWh)",Miljö!$B$1:$R$1,0),FALSE)),0,VLOOKUP($B87,Miljö!$B$1:$S$500,MATCH("Såld mängd produktionsspecifik fjärrvärme (GWh)",Miljö!$B$1:$R$1,0),FALSE))</f>
        <v>0</v>
      </c>
      <c r="AS87" s="82">
        <f t="shared" si="18"/>
        <v>0.73073308270676696</v>
      </c>
      <c r="AU87" s="73" t="str">
        <f>VLOOKUP($B87,'Miljövärden urval för publ'!$B$2:$I$486,7,FALSE)</f>
        <v>Ja</v>
      </c>
      <c r="AV87" s="73" t="str">
        <f>VLOOKUP($B87,'Miljövärden urval för publ'!$B$2:$I$486,6,FALSE)</f>
        <v>Nej</v>
      </c>
      <c r="AZ87" s="73">
        <f t="shared" si="14"/>
        <v>0.35</v>
      </c>
      <c r="BA87" s="73">
        <f t="shared" si="19"/>
        <v>0</v>
      </c>
      <c r="BB87" s="73">
        <f t="shared" si="15"/>
        <v>9.6</v>
      </c>
      <c r="BC87" s="73">
        <f t="shared" si="16"/>
        <v>10.95</v>
      </c>
      <c r="BE87" s="73">
        <f t="shared" si="20"/>
        <v>0</v>
      </c>
      <c r="BF87" s="73">
        <f t="shared" si="21"/>
        <v>0</v>
      </c>
      <c r="BH87" s="73">
        <f t="shared" si="17"/>
        <v>20.549999999999997</v>
      </c>
    </row>
    <row r="88" spans="1:60" ht="15" x14ac:dyDescent="0.25">
      <c r="A88" t="s">
        <v>80</v>
      </c>
      <c r="B88" t="s">
        <v>101</v>
      </c>
      <c r="C88" s="73">
        <f>VLOOKUP($B88,'Tillförd energi'!$B$2:$AS$506,MATCH(C$1,'Tillförd energi'!$B$1:$AQ$1,0),FALSE)</f>
        <v>0</v>
      </c>
      <c r="D88" s="73">
        <f>VLOOKUP($B88,'Tillförd energi'!$B$2:$AS$506,MATCH(D$1,'Tillförd energi'!$B$1:$AQ$1,0),FALSE)</f>
        <v>0.12</v>
      </c>
      <c r="E88" s="73">
        <f>VLOOKUP($B88,'Tillförd energi'!$B$2:$AS$506,MATCH(E$1,'Tillförd energi'!$B$1:$AQ$1,0),FALSE)</f>
        <v>0</v>
      </c>
      <c r="F88" s="73">
        <f>VLOOKUP($B88,'Tillförd energi'!$B$2:$AS$506,MATCH(F$1,'Tillförd energi'!$B$1:$AQ$1,0),FALSE)</f>
        <v>0</v>
      </c>
      <c r="G88" s="73">
        <f>VLOOKUP($B88,'Tillförd energi'!$B$2:$AS$506,MATCH(G$1,'Tillförd energi'!$B$1:$AQ$1,0),FALSE)</f>
        <v>0</v>
      </c>
      <c r="H88" s="73">
        <f>VLOOKUP($B88,'Tillförd energi'!$B$2:$AS$506,MATCH(H$1,'Tillförd energi'!$B$1:$AQ$1,0),FALSE)</f>
        <v>0</v>
      </c>
      <c r="I88" s="73">
        <f>VLOOKUP($B88,'Tillförd energi'!$B$2:$AS$506,MATCH(I$1,'Tillförd energi'!$B$1:$AQ$1,0),FALSE)</f>
        <v>0</v>
      </c>
      <c r="J88" s="73">
        <f>VLOOKUP($B88,'Tillförd energi'!$B$2:$AS$506,MATCH(J$1,'Tillförd energi'!$B$1:$AQ$1,0),FALSE)</f>
        <v>0</v>
      </c>
      <c r="K88" s="73">
        <f>VLOOKUP($B88,'Tillförd energi'!$B$2:$AS$506,MATCH(K$1,'Tillförd energi'!$B$1:$AQ$1,0),FALSE)</f>
        <v>0</v>
      </c>
      <c r="L88" s="73">
        <f>VLOOKUP($B88,'Tillförd energi'!$B$2:$AS$506,MATCH(L$1,'Tillförd energi'!$B$1:$AQ$1,0),FALSE)</f>
        <v>0</v>
      </c>
      <c r="M88" s="73">
        <f>VLOOKUP($B88,'Tillförd energi'!$B$2:$AS$506,MATCH(M$1,'Tillförd energi'!$B$1:$AQ$1,0),FALSE)</f>
        <v>0</v>
      </c>
      <c r="N88" s="73">
        <f>VLOOKUP($B88,'Tillförd energi'!$B$2:$AS$506,MATCH(N$1,'Tillförd energi'!$B$1:$AQ$1,0),FALSE)</f>
        <v>0</v>
      </c>
      <c r="O88" s="73">
        <f>VLOOKUP($B88,'Tillförd energi'!$B$2:$AS$506,MATCH(O$1,'Tillförd energi'!$B$1:$AQ$1,0),FALSE)</f>
        <v>6.76</v>
      </c>
      <c r="P88" s="73">
        <f>VLOOKUP($B88,'Tillförd energi'!$B$2:$AS$506,MATCH(P$1,'Tillförd energi'!$B$1:$AQ$1,0),FALSE)</f>
        <v>0</v>
      </c>
      <c r="Q88" s="73">
        <f>VLOOKUP($B88,'Tillförd energi'!$B$2:$AS$506,MATCH(Q$1,'Tillförd energi'!$B$1:$AQ$1,0),FALSE)</f>
        <v>0</v>
      </c>
      <c r="R88" s="73">
        <f>VLOOKUP($B88,'Tillförd energi'!$B$2:$AS$506,MATCH(R$1,'Tillförd energi'!$B$1:$AQ$1,0),FALSE)</f>
        <v>2.73</v>
      </c>
      <c r="S88" s="73">
        <f>VLOOKUP($B88,'Tillförd energi'!$B$2:$AS$506,MATCH(S$1,'Tillförd energi'!$B$1:$AQ$1,0),FALSE)</f>
        <v>0</v>
      </c>
      <c r="T88" s="73">
        <f>VLOOKUP($B88,'Tillförd energi'!$B$2:$AS$506,MATCH(T$1,'Tillförd energi'!$B$1:$AQ$1,0),FALSE)</f>
        <v>0</v>
      </c>
      <c r="U88" s="73">
        <f>VLOOKUP($B88,'Tillförd energi'!$B$2:$AS$506,MATCH(U$1,'Tillförd energi'!$B$1:$AQ$1,0),FALSE)</f>
        <v>0</v>
      </c>
      <c r="V88" s="73">
        <f>VLOOKUP($B88,'Tillförd energi'!$B$2:$AS$506,MATCH(V$1,'Tillförd energi'!$B$1:$AQ$1,0),FALSE)</f>
        <v>0</v>
      </c>
      <c r="W88" s="73">
        <f>VLOOKUP($B88,'Tillförd energi'!$B$2:$AS$506,MATCH(W$1,'Tillförd energi'!$B$1:$AQ$1,0),FALSE)</f>
        <v>0</v>
      </c>
      <c r="X88" s="73">
        <f>VLOOKUP($B88,'Tillförd energi'!$B$2:$AS$506,MATCH(X$1,'Tillförd energi'!$B$1:$AQ$1,0),FALSE)</f>
        <v>0</v>
      </c>
      <c r="Y88" s="73">
        <f>VLOOKUP($B88,'Tillförd energi'!$B$2:$AS$506,MATCH(Y$1,'Tillförd energi'!$B$1:$AQ$1,0),FALSE)</f>
        <v>0</v>
      </c>
      <c r="Z88" s="73">
        <f>VLOOKUP($B88,'Tillförd energi'!$B$2:$AS$506,MATCH(Z$1,'Tillförd energi'!$B$1:$AQ$1,0),FALSE)</f>
        <v>0</v>
      </c>
      <c r="AA88" s="73">
        <f>VLOOKUP($B88,'Tillförd energi'!$B$2:$AS$506,MATCH(AA$1,'Tillförd energi'!$B$1:$AQ$1,0),FALSE)</f>
        <v>0</v>
      </c>
      <c r="AB88" s="73">
        <f>VLOOKUP($B88,'Tillförd energi'!$B$2:$AS$506,MATCH(AB$1,'Tillförd energi'!$B$1:$AQ$1,0),FALSE)</f>
        <v>0</v>
      </c>
      <c r="AC88" s="73">
        <f>VLOOKUP($B88,'Tillförd energi'!$B$2:$AS$506,MATCH(AC$1,'Tillförd energi'!$B$1:$AQ$1,0),FALSE)</f>
        <v>0</v>
      </c>
      <c r="AD88" s="73">
        <f>VLOOKUP($B88,'Tillförd energi'!$B$2:$AS$506,MATCH(AD$1,'Tillförd energi'!$B$1:$AQ$1,0),FALSE)</f>
        <v>0</v>
      </c>
      <c r="AF88" s="73">
        <f>VLOOKUP($B88,'Tillförd energi'!$B$2:$AS$506,MATCH(AF$1,'Tillförd energi'!$B$1:$AQ$1,0),FALSE)</f>
        <v>7.3999999999999996E-2</v>
      </c>
      <c r="AH88" s="73">
        <f>IFERROR(VLOOKUP(B88,Miljö!$B$1:$S$476,9,FALSE)/1,0)</f>
        <v>0</v>
      </c>
      <c r="AJ88" s="81">
        <f>IFERROR(VLOOKUP($B88,Miljö!$B$1:$S$500,MATCH("hjälpel exklusive kraftvärme (GWh)",Miljö!$B$1:$V$1,0),FALSE)/1,"")</f>
        <v>7.3999999999999996E-2</v>
      </c>
      <c r="AK88" s="81">
        <f t="shared" si="11"/>
        <v>7.3999999999999996E-2</v>
      </c>
      <c r="AL88" s="81">
        <f>VLOOKUP($B88,'Slutlig allokering'!$B$2:$AL$462,MATCH("Hjälpel kraftvärme",'Slutlig allokering'!$B$2:$AL$2,0),FALSE)</f>
        <v>0</v>
      </c>
      <c r="AN88" s="73">
        <f t="shared" si="12"/>
        <v>9.6839999999999993</v>
      </c>
      <c r="AO88" s="73">
        <f t="shared" si="13"/>
        <v>9.6839999999999993</v>
      </c>
      <c r="AP88" s="73">
        <f>IF(ISERROR(1/VLOOKUP($B88,Leveranser!$B$1:$S$500,MATCH("såld värme (gwh)",Leveranser!$B$1:$S$1,0),FALSE)),"",VLOOKUP($B88,Leveranser!$B$1:$S$500,MATCH("såld värme (gwh)",Leveranser!$B$1:$S$1,0),FALSE))</f>
        <v>7.53</v>
      </c>
      <c r="AQ88" s="73">
        <f>VLOOKUP($B88,Leveranser!$B$1:$Y$500,MATCH("Totalt såld fjärrvärme till andra fjärrvärmeföretag",Leveranser!$B$1:$AA$1,0),FALSE)</f>
        <v>0</v>
      </c>
      <c r="AR88" s="73">
        <f>IF(ISERROR(1/VLOOKUP($B88,Miljö!$B$1:$S$500,MATCH("Såld mängd produktionsspecifik fjärrvärme (GWh)",Miljö!$B$1:$R$1,0),FALSE)),0,VLOOKUP($B88,Miljö!$B$1:$S$500,MATCH("Såld mängd produktionsspecifik fjärrvärme (GWh)",Miljö!$B$1:$R$1,0),FALSE))</f>
        <v>0</v>
      </c>
      <c r="AS88" s="82">
        <f t="shared" si="18"/>
        <v>0.7775712515489468</v>
      </c>
      <c r="AU88" s="73" t="str">
        <f>VLOOKUP($B88,'Miljövärden urval för publ'!$B$2:$I$486,7,FALSE)</f>
        <v>Ja</v>
      </c>
      <c r="AV88" s="73" t="str">
        <f>VLOOKUP($B88,'Miljövärden urval för publ'!$B$2:$I$486,6,FALSE)</f>
        <v>Nej</v>
      </c>
      <c r="AZ88" s="73">
        <f t="shared" si="14"/>
        <v>7.3999999999999996E-2</v>
      </c>
      <c r="BA88" s="73">
        <f t="shared" si="19"/>
        <v>0</v>
      </c>
      <c r="BB88" s="73">
        <f t="shared" si="15"/>
        <v>6.76</v>
      </c>
      <c r="BC88" s="73">
        <f t="shared" si="16"/>
        <v>2.73</v>
      </c>
      <c r="BE88" s="73">
        <f t="shared" si="20"/>
        <v>0</v>
      </c>
      <c r="BF88" s="73">
        <f t="shared" si="21"/>
        <v>0</v>
      </c>
      <c r="BH88" s="73">
        <f t="shared" si="17"/>
        <v>9.49</v>
      </c>
    </row>
    <row r="89" spans="1:60" ht="15" x14ac:dyDescent="0.25">
      <c r="A89" t="s">
        <v>80</v>
      </c>
      <c r="B89" t="s">
        <v>102</v>
      </c>
      <c r="C89" s="73">
        <f>VLOOKUP($B89,'Tillförd energi'!$B$2:$AS$506,MATCH(C$1,'Tillförd energi'!$B$1:$AQ$1,0),FALSE)</f>
        <v>0</v>
      </c>
      <c r="D89" s="73">
        <f>VLOOKUP($B89,'Tillförd energi'!$B$2:$AS$506,MATCH(D$1,'Tillförd energi'!$B$1:$AQ$1,0),FALSE)</f>
        <v>0</v>
      </c>
      <c r="E89" s="73">
        <f>VLOOKUP($B89,'Tillförd energi'!$B$2:$AS$506,MATCH(E$1,'Tillförd energi'!$B$1:$AQ$1,0),FALSE)</f>
        <v>0</v>
      </c>
      <c r="F89" s="73">
        <f>VLOOKUP($B89,'Tillförd energi'!$B$2:$AS$506,MATCH(F$1,'Tillförd energi'!$B$1:$AQ$1,0),FALSE)</f>
        <v>0</v>
      </c>
      <c r="G89" s="73">
        <f>VLOOKUP($B89,'Tillförd energi'!$B$2:$AS$506,MATCH(G$1,'Tillförd energi'!$B$1:$AQ$1,0),FALSE)</f>
        <v>0</v>
      </c>
      <c r="H89" s="73">
        <f>VLOOKUP($B89,'Tillförd energi'!$B$2:$AS$506,MATCH(H$1,'Tillförd energi'!$B$1:$AQ$1,0),FALSE)</f>
        <v>0</v>
      </c>
      <c r="I89" s="73">
        <f>VLOOKUP($B89,'Tillförd energi'!$B$2:$AS$506,MATCH(I$1,'Tillförd energi'!$B$1:$AQ$1,0),FALSE)</f>
        <v>0</v>
      </c>
      <c r="J89" s="73">
        <f>VLOOKUP($B89,'Tillförd energi'!$B$2:$AS$506,MATCH(J$1,'Tillförd energi'!$B$1:$AQ$1,0),FALSE)</f>
        <v>0</v>
      </c>
      <c r="K89" s="73">
        <f>VLOOKUP($B89,'Tillförd energi'!$B$2:$AS$506,MATCH(K$1,'Tillförd energi'!$B$1:$AQ$1,0),FALSE)</f>
        <v>0</v>
      </c>
      <c r="L89" s="73">
        <f>VLOOKUP($B89,'Tillförd energi'!$B$2:$AS$506,MATCH(L$1,'Tillförd energi'!$B$1:$AQ$1,0),FALSE)</f>
        <v>0</v>
      </c>
      <c r="M89" s="73">
        <f>VLOOKUP($B89,'Tillförd energi'!$B$2:$AS$506,MATCH(M$1,'Tillförd energi'!$B$1:$AQ$1,0),FALSE)</f>
        <v>0</v>
      </c>
      <c r="N89" s="73">
        <f>VLOOKUP($B89,'Tillförd energi'!$B$2:$AS$506,MATCH(N$1,'Tillförd energi'!$B$1:$AQ$1,0),FALSE)</f>
        <v>0</v>
      </c>
      <c r="O89" s="73">
        <f>VLOOKUP($B89,'Tillförd energi'!$B$2:$AS$506,MATCH(O$1,'Tillförd energi'!$B$1:$AQ$1,0),FALSE)</f>
        <v>0</v>
      </c>
      <c r="P89" s="73">
        <f>VLOOKUP($B89,'Tillförd energi'!$B$2:$AS$506,MATCH(P$1,'Tillförd energi'!$B$1:$AQ$1,0),FALSE)</f>
        <v>0</v>
      </c>
      <c r="Q89" s="73">
        <f>VLOOKUP($B89,'Tillförd energi'!$B$2:$AS$506,MATCH(Q$1,'Tillförd energi'!$B$1:$AQ$1,0),FALSE)</f>
        <v>0</v>
      </c>
      <c r="R89" s="73">
        <f>VLOOKUP($B89,'Tillförd energi'!$B$2:$AS$506,MATCH(R$1,'Tillförd energi'!$B$1:$AQ$1,0),FALSE)</f>
        <v>0</v>
      </c>
      <c r="S89" s="73">
        <f>VLOOKUP($B89,'Tillförd energi'!$B$2:$AS$506,MATCH(S$1,'Tillförd energi'!$B$1:$AQ$1,0),FALSE)</f>
        <v>0</v>
      </c>
      <c r="T89" s="73">
        <f>VLOOKUP($B89,'Tillförd energi'!$B$2:$AS$506,MATCH(T$1,'Tillförd energi'!$B$1:$AQ$1,0),FALSE)</f>
        <v>0</v>
      </c>
      <c r="U89" s="73">
        <f>VLOOKUP($B89,'Tillförd energi'!$B$2:$AS$506,MATCH(U$1,'Tillförd energi'!$B$1:$AQ$1,0),FALSE)</f>
        <v>0</v>
      </c>
      <c r="V89" s="73">
        <f>VLOOKUP($B89,'Tillförd energi'!$B$2:$AS$506,MATCH(V$1,'Tillförd energi'!$B$1:$AQ$1,0),FALSE)</f>
        <v>0</v>
      </c>
      <c r="W89" s="73">
        <f>VLOOKUP($B89,'Tillförd energi'!$B$2:$AS$506,MATCH(W$1,'Tillförd energi'!$B$1:$AQ$1,0),FALSE)</f>
        <v>0</v>
      </c>
      <c r="X89" s="73">
        <f>VLOOKUP($B89,'Tillförd energi'!$B$2:$AS$506,MATCH(X$1,'Tillförd energi'!$B$1:$AQ$1,0),FALSE)</f>
        <v>0</v>
      </c>
      <c r="Y89" s="73">
        <f>VLOOKUP($B89,'Tillförd energi'!$B$2:$AS$506,MATCH(Y$1,'Tillförd energi'!$B$1:$AQ$1,0),FALSE)</f>
        <v>0</v>
      </c>
      <c r="Z89" s="73">
        <f>VLOOKUP($B89,'Tillförd energi'!$B$2:$AS$506,MATCH(Z$1,'Tillförd energi'!$B$1:$AQ$1,0),FALSE)</f>
        <v>0</v>
      </c>
      <c r="AA89" s="73">
        <f>VLOOKUP($B89,'Tillförd energi'!$B$2:$AS$506,MATCH(AA$1,'Tillförd energi'!$B$1:$AQ$1,0),FALSE)</f>
        <v>0</v>
      </c>
      <c r="AB89" s="73">
        <f>VLOOKUP($B89,'Tillförd energi'!$B$2:$AS$506,MATCH(AB$1,'Tillförd energi'!$B$1:$AQ$1,0),FALSE)</f>
        <v>0</v>
      </c>
      <c r="AC89" s="73">
        <f>VLOOKUP($B89,'Tillförd energi'!$B$2:$AS$506,MATCH(AC$1,'Tillförd energi'!$B$1:$AQ$1,0),FALSE)</f>
        <v>0</v>
      </c>
      <c r="AD89" s="73">
        <f>VLOOKUP($B89,'Tillförd energi'!$B$2:$AS$506,MATCH(AD$1,'Tillförd energi'!$B$1:$AQ$1,0),FALSE)</f>
        <v>0</v>
      </c>
      <c r="AF89" s="73">
        <f>VLOOKUP($B89,'Tillförd energi'!$B$2:$AS$506,MATCH(AF$1,'Tillförd energi'!$B$1:$AQ$1,0),FALSE)</f>
        <v>0</v>
      </c>
      <c r="AH89" s="73">
        <f>IFERROR(VLOOKUP(B89,Miljö!$B$1:$S$476,9,FALSE)/1,0)</f>
        <v>0</v>
      </c>
      <c r="AJ89" s="81" t="str">
        <f>IFERROR(VLOOKUP($B89,Miljö!$B$1:$S$500,MATCH("hjälpel exklusive kraftvärme (GWh)",Miljö!$B$1:$V$1,0),FALSE)/1,"")</f>
        <v/>
      </c>
      <c r="AK89" s="81">
        <f t="shared" si="11"/>
        <v>0</v>
      </c>
      <c r="AL89" s="81">
        <f>VLOOKUP($B89,'Slutlig allokering'!$B$2:$AL$462,MATCH("Hjälpel kraftvärme",'Slutlig allokering'!$B$2:$AL$2,0),FALSE)</f>
        <v>0</v>
      </c>
      <c r="AN89" s="73">
        <f t="shared" si="12"/>
        <v>0</v>
      </c>
      <c r="AO89" s="73">
        <f t="shared" si="13"/>
        <v>0</v>
      </c>
      <c r="AP89" s="73" t="str">
        <f>IF(ISERROR(1/VLOOKUP($B89,Leveranser!$B$1:$S$500,MATCH("såld värme (gwh)",Leveranser!$B$1:$S$1,0),FALSE)),"",VLOOKUP($B89,Leveranser!$B$1:$S$500,MATCH("såld värme (gwh)",Leveranser!$B$1:$S$1,0),FALSE))</f>
        <v/>
      </c>
      <c r="AQ89" s="73">
        <f>VLOOKUP($B89,Leveranser!$B$1:$Y$500,MATCH("Totalt såld fjärrvärme till andra fjärrvärmeföretag",Leveranser!$B$1:$AA$1,0),FALSE)</f>
        <v>0</v>
      </c>
      <c r="AR89" s="73">
        <f>IF(ISERROR(1/VLOOKUP($B89,Miljö!$B$1:$S$500,MATCH("Såld mängd produktionsspecifik fjärrvärme (GWh)",Miljö!$B$1:$R$1,0),FALSE)),0,VLOOKUP($B89,Miljö!$B$1:$S$500,MATCH("Såld mängd produktionsspecifik fjärrvärme (GWh)",Miljö!$B$1:$R$1,0),FALSE))</f>
        <v>0</v>
      </c>
      <c r="AS89" s="82" t="str">
        <f t="shared" si="18"/>
        <v/>
      </c>
      <c r="AU89" s="73" t="str">
        <f>VLOOKUP($B89,'Miljövärden urval för publ'!$B$2:$I$486,7,FALSE)</f>
        <v>Nej</v>
      </c>
      <c r="AV89" s="73" t="str">
        <f>VLOOKUP($B89,'Miljövärden urval för publ'!$B$2:$I$486,6,FALSE)</f>
        <v>Nej</v>
      </c>
      <c r="AZ89" s="73">
        <f t="shared" si="14"/>
        <v>0</v>
      </c>
      <c r="BA89" s="73">
        <f t="shared" si="19"/>
        <v>0</v>
      </c>
      <c r="BB89" s="73">
        <f t="shared" si="15"/>
        <v>0</v>
      </c>
      <c r="BC89" s="73">
        <f t="shared" si="16"/>
        <v>0</v>
      </c>
      <c r="BE89" s="73">
        <f t="shared" si="20"/>
        <v>0</v>
      </c>
      <c r="BF89" s="73">
        <f t="shared" si="21"/>
        <v>0</v>
      </c>
      <c r="BH89" s="73">
        <f t="shared" si="17"/>
        <v>0</v>
      </c>
    </row>
    <row r="90" spans="1:60" ht="15" x14ac:dyDescent="0.25">
      <c r="A90" t="s">
        <v>80</v>
      </c>
      <c r="B90" t="s">
        <v>103</v>
      </c>
      <c r="C90" s="73">
        <f>VLOOKUP($B90,'Tillförd energi'!$B$2:$AS$506,MATCH(C$1,'Tillförd energi'!$B$1:$AQ$1,0),FALSE)</f>
        <v>0</v>
      </c>
      <c r="D90" s="73">
        <f>VLOOKUP($B90,'Tillförd energi'!$B$2:$AS$506,MATCH(D$1,'Tillförd energi'!$B$1:$AQ$1,0),FALSE)</f>
        <v>0.13485800000000001</v>
      </c>
      <c r="E90" s="73">
        <f>VLOOKUP($B90,'Tillförd energi'!$B$2:$AS$506,MATCH(E$1,'Tillförd energi'!$B$1:$AQ$1,0),FALSE)</f>
        <v>0</v>
      </c>
      <c r="F90" s="73">
        <f>VLOOKUP($B90,'Tillförd energi'!$B$2:$AS$506,MATCH(F$1,'Tillförd energi'!$B$1:$AQ$1,0),FALSE)</f>
        <v>8.4859899999999993</v>
      </c>
      <c r="G90" s="73">
        <f>VLOOKUP($B90,'Tillförd energi'!$B$2:$AS$506,MATCH(G$1,'Tillförd energi'!$B$1:$AQ$1,0),FALSE)</f>
        <v>745.74800000000005</v>
      </c>
      <c r="H90" s="73">
        <f>VLOOKUP($B90,'Tillförd energi'!$B$2:$AS$506,MATCH(H$1,'Tillförd energi'!$B$1:$AQ$1,0),FALSE)</f>
        <v>0</v>
      </c>
      <c r="I90" s="73">
        <f>VLOOKUP($B90,'Tillförd energi'!$B$2:$AS$506,MATCH(I$1,'Tillförd energi'!$B$1:$AQ$1,0),FALSE)</f>
        <v>1112</v>
      </c>
      <c r="J90" s="73">
        <f>VLOOKUP($B90,'Tillförd energi'!$B$2:$AS$506,MATCH(J$1,'Tillförd energi'!$B$1:$AQ$1,0),FALSE)</f>
        <v>0</v>
      </c>
      <c r="K90" s="73">
        <f>VLOOKUP($B90,'Tillförd energi'!$B$2:$AS$506,MATCH(K$1,'Tillförd energi'!$B$1:$AQ$1,0),FALSE)</f>
        <v>0</v>
      </c>
      <c r="L90" s="73">
        <f>VLOOKUP($B90,'Tillförd energi'!$B$2:$AS$506,MATCH(L$1,'Tillförd energi'!$B$1:$AQ$1,0),FALSE)</f>
        <v>0</v>
      </c>
      <c r="M90" s="73">
        <f>VLOOKUP($B90,'Tillförd energi'!$B$2:$AS$506,MATCH(M$1,'Tillförd energi'!$B$1:$AQ$1,0),FALSE)</f>
        <v>0</v>
      </c>
      <c r="N90" s="73">
        <f>VLOOKUP($B90,'Tillförd energi'!$B$2:$AS$506,MATCH(N$1,'Tillförd energi'!$B$1:$AQ$1,0),FALSE)</f>
        <v>0</v>
      </c>
      <c r="O90" s="73">
        <f>VLOOKUP($B90,'Tillförd energi'!$B$2:$AS$506,MATCH(O$1,'Tillförd energi'!$B$1:$AQ$1,0),FALSE)</f>
        <v>0</v>
      </c>
      <c r="P90" s="73">
        <f>VLOOKUP($B90,'Tillförd energi'!$B$2:$AS$506,MATCH(P$1,'Tillförd energi'!$B$1:$AQ$1,0),FALSE)</f>
        <v>0</v>
      </c>
      <c r="Q90" s="73">
        <f>VLOOKUP($B90,'Tillförd energi'!$B$2:$AS$506,MATCH(Q$1,'Tillförd energi'!$B$1:$AQ$1,0),FALSE)</f>
        <v>0</v>
      </c>
      <c r="R90" s="73">
        <f>VLOOKUP($B90,'Tillförd energi'!$B$2:$AS$506,MATCH(R$1,'Tillförd energi'!$B$1:$AQ$1,0),FALSE)</f>
        <v>0</v>
      </c>
      <c r="S90" s="73">
        <f>VLOOKUP($B90,'Tillförd energi'!$B$2:$AS$506,MATCH(S$1,'Tillförd energi'!$B$1:$AQ$1,0),FALSE)</f>
        <v>0</v>
      </c>
      <c r="T90" s="73">
        <f>VLOOKUP($B90,'Tillförd energi'!$B$2:$AS$506,MATCH(T$1,'Tillförd energi'!$B$1:$AQ$1,0),FALSE)</f>
        <v>0</v>
      </c>
      <c r="U90" s="73">
        <f>VLOOKUP($B90,'Tillförd energi'!$B$2:$AS$506,MATCH(U$1,'Tillförd energi'!$B$1:$AQ$1,0),FALSE)</f>
        <v>0</v>
      </c>
      <c r="V90" s="73">
        <f>VLOOKUP($B90,'Tillförd energi'!$B$2:$AS$506,MATCH(V$1,'Tillförd energi'!$B$1:$AQ$1,0),FALSE)</f>
        <v>0</v>
      </c>
      <c r="W90" s="73">
        <f>VLOOKUP($B90,'Tillförd energi'!$B$2:$AS$506,MATCH(W$1,'Tillförd energi'!$B$1:$AQ$1,0),FALSE)</f>
        <v>0</v>
      </c>
      <c r="X90" s="73">
        <f>VLOOKUP($B90,'Tillförd energi'!$B$2:$AS$506,MATCH(X$1,'Tillförd energi'!$B$1:$AQ$1,0),FALSE)</f>
        <v>0</v>
      </c>
      <c r="Y90" s="73">
        <f>VLOOKUP($B90,'Tillförd energi'!$B$2:$AS$506,MATCH(Y$1,'Tillförd energi'!$B$1:$AQ$1,0),FALSE)</f>
        <v>0</v>
      </c>
      <c r="Z90" s="73">
        <f>VLOOKUP($B90,'Tillförd energi'!$B$2:$AS$506,MATCH(Z$1,'Tillförd energi'!$B$1:$AQ$1,0),FALSE)</f>
        <v>2.5209999999999999</v>
      </c>
      <c r="AA90" s="73">
        <f>VLOOKUP($B90,'Tillförd energi'!$B$2:$AS$506,MATCH(AA$1,'Tillförd energi'!$B$1:$AQ$1,0),FALSE)</f>
        <v>9.1470000000000002</v>
      </c>
      <c r="AB90" s="73">
        <f>VLOOKUP($B90,'Tillförd energi'!$B$2:$AS$506,MATCH(AB$1,'Tillförd energi'!$B$1:$AQ$1,0),FALSE)</f>
        <v>27.263999999999999</v>
      </c>
      <c r="AC90" s="73">
        <f>VLOOKUP($B90,'Tillförd energi'!$B$2:$AS$506,MATCH(AC$1,'Tillförd energi'!$B$1:$AQ$1,0),FALSE)</f>
        <v>91.12</v>
      </c>
      <c r="AD90" s="73">
        <f>VLOOKUP($B90,'Tillförd energi'!$B$2:$AS$506,MATCH(AD$1,'Tillförd energi'!$B$1:$AQ$1,0),FALSE)</f>
        <v>0</v>
      </c>
      <c r="AF90" s="73">
        <f>VLOOKUP($B90,'Tillförd energi'!$B$2:$AS$506,MATCH(AF$1,'Tillförd energi'!$B$1:$AQ$1,0),FALSE)</f>
        <v>29.6358</v>
      </c>
      <c r="AH90" s="73">
        <f>IFERROR(VLOOKUP(B90,Miljö!$B$1:$S$476,9,FALSE)/1,0)</f>
        <v>0</v>
      </c>
      <c r="AJ90" s="81">
        <f>IFERROR(VLOOKUP($B90,Miljö!$B$1:$S$500,MATCH("hjälpel exklusive kraftvärme (GWh)",Miljö!$B$1:$V$1,0),FALSE)/1,"")</f>
        <v>18.648</v>
      </c>
      <c r="AK90" s="81">
        <f t="shared" si="11"/>
        <v>18.648</v>
      </c>
      <c r="AL90" s="81">
        <f>VLOOKUP($B90,'Slutlig allokering'!$B$2:$AL$462,MATCH("Hjälpel kraftvärme",'Slutlig allokering'!$B$2:$AL$2,0),FALSE)</f>
        <v>10.9878</v>
      </c>
      <c r="AN90" s="73">
        <f t="shared" si="12"/>
        <v>2026.0566479999998</v>
      </c>
      <c r="AO90" s="73">
        <f t="shared" si="13"/>
        <v>2026.0566479999998</v>
      </c>
      <c r="AP90" s="73">
        <f>IF(ISERROR(1/VLOOKUP($B90,Leveranser!$B$1:$S$500,MATCH("såld värme (gwh)",Leveranser!$B$1:$S$1,0),FALSE)),"",VLOOKUP($B90,Leveranser!$B$1:$S$500,MATCH("såld värme (gwh)",Leveranser!$B$1:$S$1,0),FALSE))</f>
        <v>2200</v>
      </c>
      <c r="AQ90" s="73">
        <f>VLOOKUP($B90,Leveranser!$B$1:$Y$500,MATCH("Totalt såld fjärrvärme till andra fjärrvärmeföretag",Leveranser!$B$1:$AA$1,0),FALSE)</f>
        <v>0</v>
      </c>
      <c r="AR90" s="73">
        <f>IF(ISERROR(1/VLOOKUP($B90,Miljö!$B$1:$S$500,MATCH("Såld mängd produktionsspecifik fjärrvärme (GWh)",Miljö!$B$1:$R$1,0),FALSE)),0,VLOOKUP($B90,Miljö!$B$1:$S$500,MATCH("Såld mängd produktionsspecifik fjärrvärme (GWh)",Miljö!$B$1:$R$1,0),FALSE))</f>
        <v>0</v>
      </c>
      <c r="AS90" s="82">
        <f t="shared" si="18"/>
        <v>1.0858531533023554</v>
      </c>
      <c r="AU90" s="73" t="str">
        <f>VLOOKUP($B90,'Miljövärden urval för publ'!$B$2:$I$486,7,FALSE)</f>
        <v>Ja</v>
      </c>
      <c r="AV90" s="73" t="str">
        <f>VLOOKUP($B90,'Miljövärden urval för publ'!$B$2:$I$486,6,FALSE)</f>
        <v>Nej</v>
      </c>
      <c r="AZ90" s="73">
        <f t="shared" si="14"/>
        <v>32.156799999999997</v>
      </c>
      <c r="BA90" s="73">
        <f t="shared" si="19"/>
        <v>0</v>
      </c>
      <c r="BB90" s="73">
        <f t="shared" si="15"/>
        <v>0</v>
      </c>
      <c r="BC90" s="73">
        <f t="shared" si="16"/>
        <v>0</v>
      </c>
      <c r="BE90" s="73">
        <f t="shared" si="20"/>
        <v>9.1470000000000002</v>
      </c>
      <c r="BF90" s="73">
        <f t="shared" si="21"/>
        <v>0</v>
      </c>
      <c r="BH90" s="73">
        <f t="shared" si="17"/>
        <v>0</v>
      </c>
    </row>
    <row r="91" spans="1:60" ht="15" x14ac:dyDescent="0.25">
      <c r="A91" t="s">
        <v>80</v>
      </c>
      <c r="B91" t="s">
        <v>104</v>
      </c>
      <c r="C91" s="73">
        <f>VLOOKUP($B91,'Tillförd energi'!$B$2:$AS$506,MATCH(C$1,'Tillförd energi'!$B$1:$AQ$1,0),FALSE)</f>
        <v>0</v>
      </c>
      <c r="D91" s="73">
        <f>VLOOKUP($B91,'Tillförd energi'!$B$2:$AS$506,MATCH(D$1,'Tillförd energi'!$B$1:$AQ$1,0),FALSE)</f>
        <v>0.2</v>
      </c>
      <c r="E91" s="73">
        <f>VLOOKUP($B91,'Tillförd energi'!$B$2:$AS$506,MATCH(E$1,'Tillförd energi'!$B$1:$AQ$1,0),FALSE)</f>
        <v>0</v>
      </c>
      <c r="F91" s="73">
        <f>VLOOKUP($B91,'Tillförd energi'!$B$2:$AS$506,MATCH(F$1,'Tillförd energi'!$B$1:$AQ$1,0),FALSE)</f>
        <v>0</v>
      </c>
      <c r="G91" s="73">
        <f>VLOOKUP($B91,'Tillförd energi'!$B$2:$AS$506,MATCH(G$1,'Tillförd energi'!$B$1:$AQ$1,0),FALSE)</f>
        <v>0</v>
      </c>
      <c r="H91" s="73">
        <f>VLOOKUP($B91,'Tillförd energi'!$B$2:$AS$506,MATCH(H$1,'Tillförd energi'!$B$1:$AQ$1,0),FALSE)</f>
        <v>0.16800000000000001</v>
      </c>
      <c r="I91" s="73">
        <f>VLOOKUP($B91,'Tillförd energi'!$B$2:$AS$506,MATCH(I$1,'Tillförd energi'!$B$1:$AQ$1,0),FALSE)</f>
        <v>0</v>
      </c>
      <c r="J91" s="73">
        <f>VLOOKUP($B91,'Tillförd energi'!$B$2:$AS$506,MATCH(J$1,'Tillförd energi'!$B$1:$AQ$1,0),FALSE)</f>
        <v>0</v>
      </c>
      <c r="K91" s="73">
        <f>VLOOKUP($B91,'Tillförd energi'!$B$2:$AS$506,MATCH(K$1,'Tillförd energi'!$B$1:$AQ$1,0),FALSE)</f>
        <v>0</v>
      </c>
      <c r="L91" s="73">
        <f>VLOOKUP($B91,'Tillförd energi'!$B$2:$AS$506,MATCH(L$1,'Tillförd energi'!$B$1:$AQ$1,0),FALSE)</f>
        <v>0</v>
      </c>
      <c r="M91" s="73">
        <f>VLOOKUP($B91,'Tillförd energi'!$B$2:$AS$506,MATCH(M$1,'Tillförd energi'!$B$1:$AQ$1,0),FALSE)</f>
        <v>0</v>
      </c>
      <c r="N91" s="73">
        <f>VLOOKUP($B91,'Tillförd energi'!$B$2:$AS$506,MATCH(N$1,'Tillförd energi'!$B$1:$AQ$1,0),FALSE)</f>
        <v>0</v>
      </c>
      <c r="O91" s="73">
        <f>VLOOKUP($B91,'Tillförd energi'!$B$2:$AS$506,MATCH(O$1,'Tillförd energi'!$B$1:$AQ$1,0),FALSE)</f>
        <v>10.3</v>
      </c>
      <c r="P91" s="73">
        <f>VLOOKUP($B91,'Tillförd energi'!$B$2:$AS$506,MATCH(P$1,'Tillförd energi'!$B$1:$AQ$1,0),FALSE)</f>
        <v>0</v>
      </c>
      <c r="Q91" s="73">
        <f>VLOOKUP($B91,'Tillförd energi'!$B$2:$AS$506,MATCH(Q$1,'Tillförd energi'!$B$1:$AQ$1,0),FALSE)</f>
        <v>0</v>
      </c>
      <c r="R91" s="73">
        <f>VLOOKUP($B91,'Tillförd energi'!$B$2:$AS$506,MATCH(R$1,'Tillförd energi'!$B$1:$AQ$1,0),FALSE)</f>
        <v>16.600000000000001</v>
      </c>
      <c r="S91" s="73">
        <f>VLOOKUP($B91,'Tillförd energi'!$B$2:$AS$506,MATCH(S$1,'Tillförd energi'!$B$1:$AQ$1,0),FALSE)</f>
        <v>0</v>
      </c>
      <c r="T91" s="73">
        <f>VLOOKUP($B91,'Tillförd energi'!$B$2:$AS$506,MATCH(T$1,'Tillförd energi'!$B$1:$AQ$1,0),FALSE)</f>
        <v>0</v>
      </c>
      <c r="U91" s="73">
        <f>VLOOKUP($B91,'Tillförd energi'!$B$2:$AS$506,MATCH(U$1,'Tillförd energi'!$B$1:$AQ$1,0),FALSE)</f>
        <v>0</v>
      </c>
      <c r="V91" s="73">
        <f>VLOOKUP($B91,'Tillförd energi'!$B$2:$AS$506,MATCH(V$1,'Tillförd energi'!$B$1:$AQ$1,0),FALSE)</f>
        <v>0</v>
      </c>
      <c r="W91" s="73">
        <f>VLOOKUP($B91,'Tillförd energi'!$B$2:$AS$506,MATCH(W$1,'Tillförd energi'!$B$1:$AQ$1,0),FALSE)</f>
        <v>0</v>
      </c>
      <c r="X91" s="73">
        <f>VLOOKUP($B91,'Tillförd energi'!$B$2:$AS$506,MATCH(X$1,'Tillförd energi'!$B$1:$AQ$1,0),FALSE)</f>
        <v>0</v>
      </c>
      <c r="Y91" s="73">
        <f>VLOOKUP($B91,'Tillförd energi'!$B$2:$AS$506,MATCH(Y$1,'Tillförd energi'!$B$1:$AQ$1,0),FALSE)</f>
        <v>0</v>
      </c>
      <c r="Z91" s="73">
        <f>VLOOKUP($B91,'Tillförd energi'!$B$2:$AS$506,MATCH(Z$1,'Tillförd energi'!$B$1:$AQ$1,0),FALSE)</f>
        <v>0</v>
      </c>
      <c r="AA91" s="73">
        <f>VLOOKUP($B91,'Tillförd energi'!$B$2:$AS$506,MATCH(AA$1,'Tillförd energi'!$B$1:$AQ$1,0),FALSE)</f>
        <v>0</v>
      </c>
      <c r="AB91" s="73">
        <f>VLOOKUP($B91,'Tillförd energi'!$B$2:$AS$506,MATCH(AB$1,'Tillförd energi'!$B$1:$AQ$1,0),FALSE)</f>
        <v>0</v>
      </c>
      <c r="AC91" s="73">
        <f>VLOOKUP($B91,'Tillförd energi'!$B$2:$AS$506,MATCH(AC$1,'Tillförd energi'!$B$1:$AQ$1,0),FALSE)</f>
        <v>0</v>
      </c>
      <c r="AD91" s="73">
        <f>VLOOKUP($B91,'Tillförd energi'!$B$2:$AS$506,MATCH(AD$1,'Tillförd energi'!$B$1:$AQ$1,0),FALSE)</f>
        <v>0</v>
      </c>
      <c r="AF91" s="73">
        <f>VLOOKUP($B91,'Tillförd energi'!$B$2:$AS$506,MATCH(AF$1,'Tillförd energi'!$B$1:$AQ$1,0),FALSE)</f>
        <v>0.26600000000000001</v>
      </c>
      <c r="AH91" s="73">
        <f>IFERROR(VLOOKUP(B91,Miljö!$B$1:$S$476,9,FALSE)/1,0)</f>
        <v>0</v>
      </c>
      <c r="AJ91" s="81">
        <f>IFERROR(VLOOKUP($B91,Miljö!$B$1:$S$500,MATCH("hjälpel exklusive kraftvärme (GWh)",Miljö!$B$1:$V$1,0),FALSE)/1,"")</f>
        <v>0.26600000000000001</v>
      </c>
      <c r="AK91" s="81">
        <f t="shared" si="11"/>
        <v>0.26600000000000001</v>
      </c>
      <c r="AL91" s="81">
        <f>VLOOKUP($B91,'Slutlig allokering'!$B$2:$AL$462,MATCH("Hjälpel kraftvärme",'Slutlig allokering'!$B$2:$AL$2,0),FALSE)</f>
        <v>0</v>
      </c>
      <c r="AN91" s="73">
        <f t="shared" si="12"/>
        <v>27.533999999999999</v>
      </c>
      <c r="AO91" s="73">
        <f t="shared" si="13"/>
        <v>27.533999999999999</v>
      </c>
      <c r="AP91" s="73">
        <f>IF(ISERROR(1/VLOOKUP($B91,Leveranser!$B$1:$S$500,MATCH("såld värme (gwh)",Leveranser!$B$1:$S$1,0),FALSE)),"",VLOOKUP($B91,Leveranser!$B$1:$S$500,MATCH("såld värme (gwh)",Leveranser!$B$1:$S$1,0),FALSE))</f>
        <v>22.6</v>
      </c>
      <c r="AQ91" s="73">
        <f>VLOOKUP($B91,Leveranser!$B$1:$Y$500,MATCH("Totalt såld fjärrvärme till andra fjärrvärmeföretag",Leveranser!$B$1:$AA$1,0),FALSE)</f>
        <v>0</v>
      </c>
      <c r="AR91" s="73">
        <f>IF(ISERROR(1/VLOOKUP($B91,Miljö!$B$1:$S$500,MATCH("Såld mängd produktionsspecifik fjärrvärme (GWh)",Miljö!$B$1:$R$1,0),FALSE)),0,VLOOKUP($B91,Miljö!$B$1:$S$500,MATCH("Såld mängd produktionsspecifik fjärrvärme (GWh)",Miljö!$B$1:$R$1,0),FALSE))</f>
        <v>0</v>
      </c>
      <c r="AS91" s="82">
        <f t="shared" si="18"/>
        <v>0.82080337037844131</v>
      </c>
      <c r="AU91" s="73" t="str">
        <f>VLOOKUP($B91,'Miljövärden urval för publ'!$B$2:$I$486,7,FALSE)</f>
        <v>Ja</v>
      </c>
      <c r="AV91" s="73" t="str">
        <f>VLOOKUP($B91,'Miljövärden urval för publ'!$B$2:$I$486,6,FALSE)</f>
        <v>Nej</v>
      </c>
      <c r="AZ91" s="73">
        <f t="shared" si="14"/>
        <v>0.26600000000000001</v>
      </c>
      <c r="BA91" s="73">
        <f t="shared" si="19"/>
        <v>0</v>
      </c>
      <c r="BB91" s="73">
        <f t="shared" si="15"/>
        <v>10.3</v>
      </c>
      <c r="BC91" s="73">
        <f t="shared" si="16"/>
        <v>16.600000000000001</v>
      </c>
      <c r="BE91" s="73">
        <f t="shared" si="20"/>
        <v>0</v>
      </c>
      <c r="BF91" s="73">
        <f t="shared" si="21"/>
        <v>0</v>
      </c>
      <c r="BH91" s="73">
        <f t="shared" si="17"/>
        <v>26.900000000000002</v>
      </c>
    </row>
    <row r="92" spans="1:60" ht="15" x14ac:dyDescent="0.25">
      <c r="A92" t="s">
        <v>80</v>
      </c>
      <c r="B92" t="s">
        <v>105</v>
      </c>
      <c r="C92" s="73">
        <f>VLOOKUP($B92,'Tillförd energi'!$B$2:$AS$506,MATCH(C$1,'Tillförd energi'!$B$1:$AQ$1,0),FALSE)</f>
        <v>0</v>
      </c>
      <c r="D92" s="73">
        <f>VLOOKUP($B92,'Tillförd energi'!$B$2:$AS$506,MATCH(D$1,'Tillförd energi'!$B$1:$AQ$1,0),FALSE)</f>
        <v>7.2779999999999996</v>
      </c>
      <c r="E92" s="73">
        <f>VLOOKUP($B92,'Tillförd energi'!$B$2:$AS$506,MATCH(E$1,'Tillförd energi'!$B$1:$AQ$1,0),FALSE)</f>
        <v>0</v>
      </c>
      <c r="F92" s="73">
        <f>VLOOKUP($B92,'Tillförd energi'!$B$2:$AS$506,MATCH(F$1,'Tillförd energi'!$B$1:$AQ$1,0),FALSE)</f>
        <v>0</v>
      </c>
      <c r="G92" s="73">
        <f>VLOOKUP($B92,'Tillförd energi'!$B$2:$AS$506,MATCH(G$1,'Tillförd energi'!$B$1:$AQ$1,0),FALSE)</f>
        <v>0</v>
      </c>
      <c r="H92" s="73">
        <f>VLOOKUP($B92,'Tillförd energi'!$B$2:$AS$506,MATCH(H$1,'Tillförd energi'!$B$1:$AQ$1,0),FALSE)</f>
        <v>0</v>
      </c>
      <c r="I92" s="73">
        <f>VLOOKUP($B92,'Tillförd energi'!$B$2:$AS$506,MATCH(I$1,'Tillförd energi'!$B$1:$AQ$1,0),FALSE)</f>
        <v>59.031999999999996</v>
      </c>
      <c r="J92" s="73">
        <f>VLOOKUP($B92,'Tillförd energi'!$B$2:$AS$506,MATCH(J$1,'Tillförd energi'!$B$1:$AQ$1,0),FALSE)</f>
        <v>0</v>
      </c>
      <c r="K92" s="73">
        <f>VLOOKUP($B92,'Tillförd energi'!$B$2:$AS$506,MATCH(K$1,'Tillförd energi'!$B$1:$AQ$1,0),FALSE)</f>
        <v>2.403</v>
      </c>
      <c r="L92" s="73">
        <f>VLOOKUP($B92,'Tillförd energi'!$B$2:$AS$506,MATCH(L$1,'Tillförd energi'!$B$1:$AQ$1,0),FALSE)</f>
        <v>17.292999999999999</v>
      </c>
      <c r="M92" s="73">
        <f>VLOOKUP($B92,'Tillförd energi'!$B$2:$AS$506,MATCH(M$1,'Tillförd energi'!$B$1:$AQ$1,0),FALSE)</f>
        <v>6.423</v>
      </c>
      <c r="N92" s="73">
        <f>VLOOKUP($B92,'Tillförd energi'!$B$2:$AS$506,MATCH(N$1,'Tillförd energi'!$B$1:$AQ$1,0),FALSE)</f>
        <v>8.1129999999999995</v>
      </c>
      <c r="O92" s="73">
        <f>VLOOKUP($B92,'Tillförd energi'!$B$2:$AS$506,MATCH(O$1,'Tillförd energi'!$B$1:$AQ$1,0),FALSE)</f>
        <v>14.377000000000001</v>
      </c>
      <c r="P92" s="73">
        <f>VLOOKUP($B92,'Tillförd energi'!$B$2:$AS$506,MATCH(P$1,'Tillförd energi'!$B$1:$AQ$1,0),FALSE)</f>
        <v>3.702</v>
      </c>
      <c r="Q92" s="73">
        <f>VLOOKUP($B92,'Tillförd energi'!$B$2:$AS$506,MATCH(Q$1,'Tillförd energi'!$B$1:$AQ$1,0),FALSE)</f>
        <v>0</v>
      </c>
      <c r="R92" s="73">
        <f>VLOOKUP($B92,'Tillförd energi'!$B$2:$AS$506,MATCH(R$1,'Tillförd energi'!$B$1:$AQ$1,0),FALSE)</f>
        <v>0</v>
      </c>
      <c r="S92" s="73">
        <f>VLOOKUP($B92,'Tillförd energi'!$B$2:$AS$506,MATCH(S$1,'Tillförd energi'!$B$1:$AQ$1,0),FALSE)</f>
        <v>0</v>
      </c>
      <c r="T92" s="73">
        <f>VLOOKUP($B92,'Tillförd energi'!$B$2:$AS$506,MATCH(T$1,'Tillförd energi'!$B$1:$AQ$1,0),FALSE)</f>
        <v>2.2160000000000002</v>
      </c>
      <c r="U92" s="73">
        <f>VLOOKUP($B92,'Tillförd energi'!$B$2:$AS$506,MATCH(U$1,'Tillförd energi'!$B$1:$AQ$1,0),FALSE)</f>
        <v>0</v>
      </c>
      <c r="V92" s="73">
        <f>VLOOKUP($B92,'Tillförd energi'!$B$2:$AS$506,MATCH(V$1,'Tillförd energi'!$B$1:$AQ$1,0),FALSE)</f>
        <v>0</v>
      </c>
      <c r="W92" s="73">
        <f>VLOOKUP($B92,'Tillförd energi'!$B$2:$AS$506,MATCH(W$1,'Tillförd energi'!$B$1:$AQ$1,0),FALSE)</f>
        <v>0</v>
      </c>
      <c r="X92" s="73">
        <f>VLOOKUP($B92,'Tillförd energi'!$B$2:$AS$506,MATCH(X$1,'Tillförd energi'!$B$1:$AQ$1,0),FALSE)</f>
        <v>0</v>
      </c>
      <c r="Y92" s="73">
        <f>VLOOKUP($B92,'Tillförd energi'!$B$2:$AS$506,MATCH(Y$1,'Tillförd energi'!$B$1:$AQ$1,0),FALSE)</f>
        <v>0</v>
      </c>
      <c r="Z92" s="73">
        <f>VLOOKUP($B92,'Tillförd energi'!$B$2:$AS$506,MATCH(Z$1,'Tillförd energi'!$B$1:$AQ$1,0),FALSE)</f>
        <v>0</v>
      </c>
      <c r="AA92" s="73">
        <f>VLOOKUP($B92,'Tillförd energi'!$B$2:$AS$506,MATCH(AA$1,'Tillförd energi'!$B$1:$AQ$1,0),FALSE)</f>
        <v>0</v>
      </c>
      <c r="AB92" s="73">
        <f>VLOOKUP($B92,'Tillförd energi'!$B$2:$AS$506,MATCH(AB$1,'Tillförd energi'!$B$1:$AQ$1,0),FALSE)</f>
        <v>8.9909999999999997</v>
      </c>
      <c r="AC92" s="73">
        <f>VLOOKUP($B92,'Tillförd energi'!$B$2:$AS$506,MATCH(AC$1,'Tillförd energi'!$B$1:$AQ$1,0),FALSE)</f>
        <v>0</v>
      </c>
      <c r="AD92" s="73">
        <f>VLOOKUP($B92,'Tillförd energi'!$B$2:$AS$506,MATCH(AD$1,'Tillförd energi'!$B$1:$AQ$1,0),FALSE)</f>
        <v>0</v>
      </c>
      <c r="AF92" s="73">
        <f>VLOOKUP($B92,'Tillförd energi'!$B$2:$AS$506,MATCH(AF$1,'Tillförd energi'!$B$1:$AQ$1,0),FALSE)</f>
        <v>3.3468900000000001</v>
      </c>
      <c r="AH92" s="73">
        <f>IFERROR(VLOOKUP(B92,Miljö!$B$1:$S$476,9,FALSE)/1,0)</f>
        <v>0</v>
      </c>
      <c r="AJ92" s="81" t="str">
        <f>IFERROR(VLOOKUP($B92,Miljö!$B$1:$S$500,MATCH("hjälpel exklusive kraftvärme (GWh)",Miljö!$B$1:$V$1,0),FALSE)/1,"")</f>
        <v/>
      </c>
      <c r="AK92" s="81">
        <f t="shared" si="11"/>
        <v>3.3468900000000001</v>
      </c>
      <c r="AL92" s="81">
        <f>VLOOKUP($B92,'Slutlig allokering'!$B$2:$AL$462,MATCH("Hjälpel kraftvärme",'Slutlig allokering'!$B$2:$AL$2,0),FALSE)</f>
        <v>0</v>
      </c>
      <c r="AN92" s="73">
        <f t="shared" si="12"/>
        <v>133.17488999999998</v>
      </c>
      <c r="AO92" s="73">
        <f t="shared" si="13"/>
        <v>133.17488999999998</v>
      </c>
      <c r="AP92" s="73">
        <f>IF(ISERROR(1/VLOOKUP($B92,Leveranser!$B$1:$S$500,MATCH("såld värme (gwh)",Leveranser!$B$1:$S$1,0),FALSE)),"",VLOOKUP($B92,Leveranser!$B$1:$S$500,MATCH("såld värme (gwh)",Leveranser!$B$1:$S$1,0),FALSE))</f>
        <v>111.563</v>
      </c>
      <c r="AQ92" s="73">
        <f>VLOOKUP($B92,Leveranser!$B$1:$Y$500,MATCH("Totalt såld fjärrvärme till andra fjärrvärmeföretag",Leveranser!$B$1:$AA$1,0),FALSE)</f>
        <v>0</v>
      </c>
      <c r="AR92" s="73">
        <f>IF(ISERROR(1/VLOOKUP($B92,Miljö!$B$1:$S$500,MATCH("Såld mängd produktionsspecifik fjärrvärme (GWh)",Miljö!$B$1:$R$1,0),FALSE)),0,VLOOKUP($B92,Miljö!$B$1:$S$500,MATCH("Såld mängd produktionsspecifik fjärrvärme (GWh)",Miljö!$B$1:$R$1,0),FALSE))</f>
        <v>0</v>
      </c>
      <c r="AS92" s="82">
        <f t="shared" si="18"/>
        <v>0.83771798122003349</v>
      </c>
      <c r="AU92" s="73" t="str">
        <f>VLOOKUP($B92,'Miljövärden urval för publ'!$B$2:$I$486,7,FALSE)</f>
        <v>Ja</v>
      </c>
      <c r="AV92" s="73" t="str">
        <f>VLOOKUP($B92,'Miljövärden urval för publ'!$B$2:$I$486,6,FALSE)</f>
        <v>Nej</v>
      </c>
      <c r="AZ92" s="73">
        <f t="shared" si="14"/>
        <v>3.3468900000000001</v>
      </c>
      <c r="BA92" s="73">
        <f t="shared" si="19"/>
        <v>0</v>
      </c>
      <c r="BB92" s="73">
        <f t="shared" si="15"/>
        <v>49.908000000000001</v>
      </c>
      <c r="BC92" s="73">
        <f t="shared" si="16"/>
        <v>2.2160000000000002</v>
      </c>
      <c r="BE92" s="73">
        <f t="shared" si="20"/>
        <v>0</v>
      </c>
      <c r="BF92" s="73">
        <f t="shared" si="21"/>
        <v>0</v>
      </c>
      <c r="BH92" s="73">
        <f t="shared" si="17"/>
        <v>54.527000000000001</v>
      </c>
    </row>
    <row r="93" spans="1:60" ht="15" x14ac:dyDescent="0.25">
      <c r="A93" t="s">
        <v>80</v>
      </c>
      <c r="B93" t="s">
        <v>106</v>
      </c>
      <c r="C93" s="73">
        <f>VLOOKUP($B93,'Tillförd energi'!$B$2:$AS$506,MATCH(C$1,'Tillförd energi'!$B$1:$AQ$1,0),FALSE)</f>
        <v>0</v>
      </c>
      <c r="D93" s="73">
        <f>VLOOKUP($B93,'Tillförd energi'!$B$2:$AS$506,MATCH(D$1,'Tillförd energi'!$B$1:$AQ$1,0),FALSE)</f>
        <v>6.5469999999999997</v>
      </c>
      <c r="E93" s="73">
        <f>VLOOKUP($B93,'Tillförd energi'!$B$2:$AS$506,MATCH(E$1,'Tillförd energi'!$B$1:$AQ$1,0),FALSE)</f>
        <v>0</v>
      </c>
      <c r="F93" s="73">
        <f>VLOOKUP($B93,'Tillförd energi'!$B$2:$AS$506,MATCH(F$1,'Tillförd energi'!$B$1:$AQ$1,0),FALSE)</f>
        <v>0</v>
      </c>
      <c r="G93" s="73">
        <f>VLOOKUP($B93,'Tillförd energi'!$B$2:$AS$506,MATCH(G$1,'Tillförd energi'!$B$1:$AQ$1,0),FALSE)</f>
        <v>0</v>
      </c>
      <c r="H93" s="73">
        <f>VLOOKUP($B93,'Tillförd energi'!$B$2:$AS$506,MATCH(H$1,'Tillförd energi'!$B$1:$AQ$1,0),FALSE)</f>
        <v>0</v>
      </c>
      <c r="I93" s="73">
        <f>VLOOKUP($B93,'Tillförd energi'!$B$2:$AS$506,MATCH(I$1,'Tillförd energi'!$B$1:$AQ$1,0),FALSE)</f>
        <v>0</v>
      </c>
      <c r="J93" s="73">
        <f>VLOOKUP($B93,'Tillförd energi'!$B$2:$AS$506,MATCH(J$1,'Tillförd energi'!$B$1:$AQ$1,0),FALSE)</f>
        <v>0</v>
      </c>
      <c r="K93" s="73">
        <f>VLOOKUP($B93,'Tillförd energi'!$B$2:$AS$506,MATCH(K$1,'Tillförd energi'!$B$1:$AQ$1,0),FALSE)</f>
        <v>0</v>
      </c>
      <c r="L93" s="73">
        <f>VLOOKUP($B93,'Tillförd energi'!$B$2:$AS$506,MATCH(L$1,'Tillförd energi'!$B$1:$AQ$1,0),FALSE)</f>
        <v>0</v>
      </c>
      <c r="M93" s="73">
        <f>VLOOKUP($B93,'Tillförd energi'!$B$2:$AS$506,MATCH(M$1,'Tillförd energi'!$B$1:$AQ$1,0),FALSE)</f>
        <v>0</v>
      </c>
      <c r="N93" s="73">
        <f>VLOOKUP($B93,'Tillförd energi'!$B$2:$AS$506,MATCH(N$1,'Tillförd energi'!$B$1:$AQ$1,0),FALSE)</f>
        <v>23.4</v>
      </c>
      <c r="O93" s="73">
        <f>VLOOKUP($B93,'Tillförd energi'!$B$2:$AS$506,MATCH(O$1,'Tillförd energi'!$B$1:$AQ$1,0),FALSE)</f>
        <v>20.8</v>
      </c>
      <c r="P93" s="73">
        <f>VLOOKUP($B93,'Tillförd energi'!$B$2:$AS$506,MATCH(P$1,'Tillförd energi'!$B$1:$AQ$1,0),FALSE)</f>
        <v>0</v>
      </c>
      <c r="Q93" s="73">
        <f>VLOOKUP($B93,'Tillförd energi'!$B$2:$AS$506,MATCH(Q$1,'Tillförd energi'!$B$1:$AQ$1,0),FALSE)</f>
        <v>0</v>
      </c>
      <c r="R93" s="73">
        <f>VLOOKUP($B93,'Tillförd energi'!$B$2:$AS$506,MATCH(R$1,'Tillförd energi'!$B$1:$AQ$1,0),FALSE)</f>
        <v>0</v>
      </c>
      <c r="S93" s="73">
        <f>VLOOKUP($B93,'Tillförd energi'!$B$2:$AS$506,MATCH(S$1,'Tillförd energi'!$B$1:$AQ$1,0),FALSE)</f>
        <v>0</v>
      </c>
      <c r="T93" s="73">
        <f>VLOOKUP($B93,'Tillförd energi'!$B$2:$AS$506,MATCH(T$1,'Tillförd energi'!$B$1:$AQ$1,0),FALSE)</f>
        <v>0</v>
      </c>
      <c r="U93" s="73">
        <f>VLOOKUP($B93,'Tillförd energi'!$B$2:$AS$506,MATCH(U$1,'Tillförd energi'!$B$1:$AQ$1,0),FALSE)</f>
        <v>0</v>
      </c>
      <c r="V93" s="73">
        <f>VLOOKUP($B93,'Tillförd energi'!$B$2:$AS$506,MATCH(V$1,'Tillförd energi'!$B$1:$AQ$1,0),FALSE)</f>
        <v>0</v>
      </c>
      <c r="W93" s="73">
        <f>VLOOKUP($B93,'Tillförd energi'!$B$2:$AS$506,MATCH(W$1,'Tillförd energi'!$B$1:$AQ$1,0),FALSE)</f>
        <v>0</v>
      </c>
      <c r="X93" s="73">
        <f>VLOOKUP($B93,'Tillförd energi'!$B$2:$AS$506,MATCH(X$1,'Tillförd energi'!$B$1:$AQ$1,0),FALSE)</f>
        <v>0</v>
      </c>
      <c r="Y93" s="73">
        <f>VLOOKUP($B93,'Tillförd energi'!$B$2:$AS$506,MATCH(Y$1,'Tillförd energi'!$B$1:$AQ$1,0),FALSE)</f>
        <v>0</v>
      </c>
      <c r="Z93" s="73">
        <f>VLOOKUP($B93,'Tillförd energi'!$B$2:$AS$506,MATCH(Z$1,'Tillförd energi'!$B$1:$AQ$1,0),FALSE)</f>
        <v>0</v>
      </c>
      <c r="AA93" s="73">
        <f>VLOOKUP($B93,'Tillförd energi'!$B$2:$AS$506,MATCH(AA$1,'Tillförd energi'!$B$1:$AQ$1,0),FALSE)</f>
        <v>0</v>
      </c>
      <c r="AB93" s="73">
        <f>VLOOKUP($B93,'Tillförd energi'!$B$2:$AS$506,MATCH(AB$1,'Tillförd energi'!$B$1:$AQ$1,0),FALSE)</f>
        <v>8.907</v>
      </c>
      <c r="AC93" s="73">
        <f>VLOOKUP($B93,'Tillförd energi'!$B$2:$AS$506,MATCH(AC$1,'Tillförd energi'!$B$1:$AQ$1,0),FALSE)</f>
        <v>0</v>
      </c>
      <c r="AD93" s="73">
        <f>VLOOKUP($B93,'Tillförd energi'!$B$2:$AS$506,MATCH(AD$1,'Tillförd energi'!$B$1:$AQ$1,0),FALSE)</f>
        <v>0</v>
      </c>
      <c r="AF93" s="73">
        <f>VLOOKUP($B93,'Tillförd energi'!$B$2:$AS$506,MATCH(AF$1,'Tillförd energi'!$B$1:$AQ$1,0),FALSE)</f>
        <v>1.1499999999999999</v>
      </c>
      <c r="AH93" s="73">
        <f>IFERROR(VLOOKUP(B93,Miljö!$B$1:$S$476,9,FALSE)/1,0)</f>
        <v>0</v>
      </c>
      <c r="AJ93" s="81">
        <f>IFERROR(VLOOKUP($B93,Miljö!$B$1:$S$500,MATCH("hjälpel exklusive kraftvärme (GWh)",Miljö!$B$1:$V$1,0),FALSE)/1,"")</f>
        <v>1.1499999999999999</v>
      </c>
      <c r="AK93" s="81">
        <f t="shared" si="11"/>
        <v>1.1499999999999999</v>
      </c>
      <c r="AL93" s="81">
        <f>VLOOKUP($B93,'Slutlig allokering'!$B$2:$AL$462,MATCH("Hjälpel kraftvärme",'Slutlig allokering'!$B$2:$AL$2,0),FALSE)</f>
        <v>0</v>
      </c>
      <c r="AN93" s="73">
        <f t="shared" si="12"/>
        <v>60.803999999999995</v>
      </c>
      <c r="AO93" s="73">
        <f t="shared" si="13"/>
        <v>60.803999999999995</v>
      </c>
      <c r="AP93" s="73">
        <f>IF(ISERROR(1/VLOOKUP($B93,Leveranser!$B$1:$S$500,MATCH("såld värme (gwh)",Leveranser!$B$1:$S$1,0),FALSE)),"",VLOOKUP($B93,Leveranser!$B$1:$S$500,MATCH("såld värme (gwh)",Leveranser!$B$1:$S$1,0),FALSE))</f>
        <v>45.23</v>
      </c>
      <c r="AQ93" s="73">
        <f>VLOOKUP($B93,Leveranser!$B$1:$Y$500,MATCH("Totalt såld fjärrvärme till andra fjärrvärmeföretag",Leveranser!$B$1:$AA$1,0),FALSE)</f>
        <v>0</v>
      </c>
      <c r="AR93" s="73">
        <f>IF(ISERROR(1/VLOOKUP($B93,Miljö!$B$1:$S$500,MATCH("Såld mängd produktionsspecifik fjärrvärme (GWh)",Miljö!$B$1:$R$1,0),FALSE)),0,VLOOKUP($B93,Miljö!$B$1:$S$500,MATCH("Såld mängd produktionsspecifik fjärrvärme (GWh)",Miljö!$B$1:$R$1,0),FALSE))</f>
        <v>0</v>
      </c>
      <c r="AS93" s="82">
        <f t="shared" si="18"/>
        <v>0.74386553516216036</v>
      </c>
      <c r="AU93" s="73" t="str">
        <f>VLOOKUP($B93,'Miljövärden urval för publ'!$B$2:$I$486,7,FALSE)</f>
        <v>Ja</v>
      </c>
      <c r="AV93" s="73" t="str">
        <f>VLOOKUP($B93,'Miljövärden urval för publ'!$B$2:$I$486,6,FALSE)</f>
        <v>Nej</v>
      </c>
      <c r="AZ93" s="73">
        <f t="shared" si="14"/>
        <v>1.1499999999999999</v>
      </c>
      <c r="BA93" s="73">
        <f t="shared" si="19"/>
        <v>0</v>
      </c>
      <c r="BB93" s="73">
        <f t="shared" si="15"/>
        <v>44.2</v>
      </c>
      <c r="BC93" s="73">
        <f t="shared" si="16"/>
        <v>0</v>
      </c>
      <c r="BE93" s="73">
        <f t="shared" si="20"/>
        <v>0</v>
      </c>
      <c r="BF93" s="73">
        <f t="shared" si="21"/>
        <v>0</v>
      </c>
      <c r="BH93" s="73">
        <f t="shared" si="17"/>
        <v>44.2</v>
      </c>
    </row>
    <row r="94" spans="1:60" ht="15" x14ac:dyDescent="0.25">
      <c r="A94" t="s">
        <v>80</v>
      </c>
      <c r="B94" t="s">
        <v>107</v>
      </c>
      <c r="C94" s="73">
        <f>VLOOKUP($B94,'Tillförd energi'!$B$2:$AS$506,MATCH(C$1,'Tillförd energi'!$B$1:$AQ$1,0),FALSE)</f>
        <v>0</v>
      </c>
      <c r="D94" s="73">
        <f>VLOOKUP($B94,'Tillförd energi'!$B$2:$AS$506,MATCH(D$1,'Tillförd energi'!$B$1:$AQ$1,0),FALSE)</f>
        <v>5.3999999999999999E-2</v>
      </c>
      <c r="E94" s="73">
        <f>VLOOKUP($B94,'Tillförd energi'!$B$2:$AS$506,MATCH(E$1,'Tillförd energi'!$B$1:$AQ$1,0),FALSE)</f>
        <v>0</v>
      </c>
      <c r="F94" s="73">
        <f>VLOOKUP($B94,'Tillförd energi'!$B$2:$AS$506,MATCH(F$1,'Tillförd energi'!$B$1:$AQ$1,0),FALSE)</f>
        <v>0</v>
      </c>
      <c r="G94" s="73">
        <f>VLOOKUP($B94,'Tillförd energi'!$B$2:$AS$506,MATCH(G$1,'Tillförd energi'!$B$1:$AQ$1,0),FALSE)</f>
        <v>0</v>
      </c>
      <c r="H94" s="73">
        <f>VLOOKUP($B94,'Tillförd energi'!$B$2:$AS$506,MATCH(H$1,'Tillförd energi'!$B$1:$AQ$1,0),FALSE)</f>
        <v>0</v>
      </c>
      <c r="I94" s="73">
        <f>VLOOKUP($B94,'Tillförd energi'!$B$2:$AS$506,MATCH(I$1,'Tillförd energi'!$B$1:$AQ$1,0),FALSE)</f>
        <v>0</v>
      </c>
      <c r="J94" s="73">
        <f>VLOOKUP($B94,'Tillförd energi'!$B$2:$AS$506,MATCH(J$1,'Tillförd energi'!$B$1:$AQ$1,0),FALSE)</f>
        <v>0</v>
      </c>
      <c r="K94" s="73">
        <f>VLOOKUP($B94,'Tillförd energi'!$B$2:$AS$506,MATCH(K$1,'Tillförd energi'!$B$1:$AQ$1,0),FALSE)</f>
        <v>0</v>
      </c>
      <c r="L94" s="73">
        <f>VLOOKUP($B94,'Tillförd energi'!$B$2:$AS$506,MATCH(L$1,'Tillförd energi'!$B$1:$AQ$1,0),FALSE)</f>
        <v>0</v>
      </c>
      <c r="M94" s="73">
        <f>VLOOKUP($B94,'Tillförd energi'!$B$2:$AS$506,MATCH(M$1,'Tillförd energi'!$B$1:$AQ$1,0),FALSE)</f>
        <v>0</v>
      </c>
      <c r="N94" s="73">
        <f>VLOOKUP($B94,'Tillförd energi'!$B$2:$AS$506,MATCH(N$1,'Tillförd energi'!$B$1:$AQ$1,0),FALSE)</f>
        <v>0</v>
      </c>
      <c r="O94" s="73">
        <f>VLOOKUP($B94,'Tillförd energi'!$B$2:$AS$506,MATCH(O$1,'Tillförd energi'!$B$1:$AQ$1,0),FALSE)</f>
        <v>0</v>
      </c>
      <c r="P94" s="73">
        <f>VLOOKUP($B94,'Tillförd energi'!$B$2:$AS$506,MATCH(P$1,'Tillförd energi'!$B$1:$AQ$1,0),FALSE)</f>
        <v>0</v>
      </c>
      <c r="Q94" s="73">
        <f>VLOOKUP($B94,'Tillförd energi'!$B$2:$AS$506,MATCH(Q$1,'Tillförd energi'!$B$1:$AQ$1,0),FALSE)</f>
        <v>0</v>
      </c>
      <c r="R94" s="73">
        <f>VLOOKUP($B94,'Tillförd energi'!$B$2:$AS$506,MATCH(R$1,'Tillförd energi'!$B$1:$AQ$1,0),FALSE)</f>
        <v>0</v>
      </c>
      <c r="S94" s="73">
        <f>VLOOKUP($B94,'Tillförd energi'!$B$2:$AS$506,MATCH(S$1,'Tillförd energi'!$B$1:$AQ$1,0),FALSE)</f>
        <v>0</v>
      </c>
      <c r="T94" s="73">
        <f>VLOOKUP($B94,'Tillförd energi'!$B$2:$AS$506,MATCH(T$1,'Tillförd energi'!$B$1:$AQ$1,0),FALSE)</f>
        <v>0</v>
      </c>
      <c r="U94" s="73">
        <f>VLOOKUP($B94,'Tillförd energi'!$B$2:$AS$506,MATCH(U$1,'Tillförd energi'!$B$1:$AQ$1,0),FALSE)</f>
        <v>0</v>
      </c>
      <c r="V94" s="73">
        <f>VLOOKUP($B94,'Tillförd energi'!$B$2:$AS$506,MATCH(V$1,'Tillförd energi'!$B$1:$AQ$1,0),FALSE)</f>
        <v>0</v>
      </c>
      <c r="W94" s="73">
        <f>VLOOKUP($B94,'Tillförd energi'!$B$2:$AS$506,MATCH(W$1,'Tillförd energi'!$B$1:$AQ$1,0),FALSE)</f>
        <v>0</v>
      </c>
      <c r="X94" s="73">
        <f>VLOOKUP($B94,'Tillförd energi'!$B$2:$AS$506,MATCH(X$1,'Tillförd energi'!$B$1:$AQ$1,0),FALSE)</f>
        <v>0</v>
      </c>
      <c r="Y94" s="73">
        <f>VLOOKUP($B94,'Tillförd energi'!$B$2:$AS$506,MATCH(Y$1,'Tillförd energi'!$B$1:$AQ$1,0),FALSE)</f>
        <v>0</v>
      </c>
      <c r="Z94" s="73">
        <f>VLOOKUP($B94,'Tillförd energi'!$B$2:$AS$506,MATCH(Z$1,'Tillförd energi'!$B$1:$AQ$1,0),FALSE)</f>
        <v>0</v>
      </c>
      <c r="AA94" s="73">
        <f>VLOOKUP($B94,'Tillförd energi'!$B$2:$AS$506,MATCH(AA$1,'Tillförd energi'!$B$1:$AQ$1,0),FALSE)</f>
        <v>0</v>
      </c>
      <c r="AB94" s="73">
        <f>VLOOKUP($B94,'Tillförd energi'!$B$2:$AS$506,MATCH(AB$1,'Tillförd energi'!$B$1:$AQ$1,0),FALSE)</f>
        <v>0</v>
      </c>
      <c r="AC94" s="73">
        <f>VLOOKUP($B94,'Tillförd energi'!$B$2:$AS$506,MATCH(AC$1,'Tillförd energi'!$B$1:$AQ$1,0),FALSE)</f>
        <v>56.529000000000003</v>
      </c>
      <c r="AD94" s="73">
        <f>VLOOKUP($B94,'Tillförd energi'!$B$2:$AS$506,MATCH(AD$1,'Tillförd energi'!$B$1:$AQ$1,0),FALSE)</f>
        <v>0</v>
      </c>
      <c r="AF94" s="73">
        <f>VLOOKUP($B94,'Tillförd energi'!$B$2:$AS$506,MATCH(AF$1,'Tillförd energi'!$B$1:$AQ$1,0),FALSE)</f>
        <v>0.97699999999999998</v>
      </c>
      <c r="AH94" s="73">
        <f>IFERROR(VLOOKUP(B94,Miljö!$B$1:$S$476,9,FALSE)/1,0)</f>
        <v>0</v>
      </c>
      <c r="AJ94" s="81">
        <f>IFERROR(VLOOKUP($B94,Miljö!$B$1:$S$500,MATCH("hjälpel exklusive kraftvärme (GWh)",Miljö!$B$1:$V$1,0),FALSE)/1,"")</f>
        <v>0.97699999999999998</v>
      </c>
      <c r="AK94" s="81">
        <f t="shared" si="11"/>
        <v>0.97699999999999998</v>
      </c>
      <c r="AL94" s="81">
        <f>VLOOKUP($B94,'Slutlig allokering'!$B$2:$AL$462,MATCH("Hjälpel kraftvärme",'Slutlig allokering'!$B$2:$AL$2,0),FALSE)</f>
        <v>0</v>
      </c>
      <c r="AN94" s="73">
        <f t="shared" si="12"/>
        <v>57.56</v>
      </c>
      <c r="AO94" s="73">
        <f t="shared" si="13"/>
        <v>57.56</v>
      </c>
      <c r="AP94" s="73">
        <f>IF(ISERROR(1/VLOOKUP($B94,Leveranser!$B$1:$S$500,MATCH("såld värme (gwh)",Leveranser!$B$1:$S$1,0),FALSE)),"",VLOOKUP($B94,Leveranser!$B$1:$S$500,MATCH("såld värme (gwh)",Leveranser!$B$1:$S$1,0),FALSE))</f>
        <v>43.639000000000003</v>
      </c>
      <c r="AQ94" s="73">
        <f>VLOOKUP($B94,Leveranser!$B$1:$Y$500,MATCH("Totalt såld fjärrvärme till andra fjärrvärmeföretag",Leveranser!$B$1:$AA$1,0),FALSE)</f>
        <v>0</v>
      </c>
      <c r="AR94" s="73">
        <f>IF(ISERROR(1/VLOOKUP($B94,Miljö!$B$1:$S$500,MATCH("Såld mängd produktionsspecifik fjärrvärme (GWh)",Miljö!$B$1:$R$1,0),FALSE)),0,VLOOKUP($B94,Miljö!$B$1:$S$500,MATCH("Såld mängd produktionsspecifik fjärrvärme (GWh)",Miljö!$B$1:$R$1,0),FALSE))</f>
        <v>0</v>
      </c>
      <c r="AS94" s="82">
        <f t="shared" si="18"/>
        <v>0.75814801945795696</v>
      </c>
      <c r="AU94" s="73" t="str">
        <f>VLOOKUP($B94,'Miljövärden urval för publ'!$B$2:$I$486,7,FALSE)</f>
        <v>Ja</v>
      </c>
      <c r="AV94" s="73" t="str">
        <f>VLOOKUP($B94,'Miljövärden urval för publ'!$B$2:$I$486,6,FALSE)</f>
        <v>Nej</v>
      </c>
      <c r="AZ94" s="73">
        <f t="shared" si="14"/>
        <v>0.97699999999999998</v>
      </c>
      <c r="BA94" s="73">
        <f t="shared" si="19"/>
        <v>0</v>
      </c>
      <c r="BB94" s="73">
        <f t="shared" si="15"/>
        <v>0</v>
      </c>
      <c r="BC94" s="73">
        <f t="shared" si="16"/>
        <v>0</v>
      </c>
      <c r="BE94" s="73">
        <f t="shared" si="20"/>
        <v>0</v>
      </c>
      <c r="BF94" s="73">
        <f t="shared" si="21"/>
        <v>0</v>
      </c>
      <c r="BH94" s="73">
        <f t="shared" si="17"/>
        <v>0</v>
      </c>
    </row>
    <row r="95" spans="1:60" ht="15" x14ac:dyDescent="0.25">
      <c r="A95" t="s">
        <v>80</v>
      </c>
      <c r="B95" t="s">
        <v>108</v>
      </c>
      <c r="C95" s="73">
        <f>VLOOKUP($B95,'Tillförd energi'!$B$2:$AS$506,MATCH(C$1,'Tillförd energi'!$B$1:$AQ$1,0),FALSE)</f>
        <v>0</v>
      </c>
      <c r="D95" s="73">
        <f>VLOOKUP($B95,'Tillförd energi'!$B$2:$AS$506,MATCH(D$1,'Tillförd energi'!$B$1:$AQ$1,0),FALSE)</f>
        <v>0</v>
      </c>
      <c r="E95" s="73">
        <f>VLOOKUP($B95,'Tillförd energi'!$B$2:$AS$506,MATCH(E$1,'Tillförd energi'!$B$1:$AQ$1,0),FALSE)</f>
        <v>0</v>
      </c>
      <c r="F95" s="73">
        <f>VLOOKUP($B95,'Tillförd energi'!$B$2:$AS$506,MATCH(F$1,'Tillförd energi'!$B$1:$AQ$1,0),FALSE)</f>
        <v>0</v>
      </c>
      <c r="G95" s="73">
        <f>VLOOKUP($B95,'Tillförd energi'!$B$2:$AS$506,MATCH(G$1,'Tillförd energi'!$B$1:$AQ$1,0),FALSE)</f>
        <v>0</v>
      </c>
      <c r="H95" s="73">
        <f>VLOOKUP($B95,'Tillförd energi'!$B$2:$AS$506,MATCH(H$1,'Tillförd energi'!$B$1:$AQ$1,0),FALSE)</f>
        <v>0</v>
      </c>
      <c r="I95" s="73">
        <f>VLOOKUP($B95,'Tillförd energi'!$B$2:$AS$506,MATCH(I$1,'Tillförd energi'!$B$1:$AQ$1,0),FALSE)</f>
        <v>0</v>
      </c>
      <c r="J95" s="73">
        <f>VLOOKUP($B95,'Tillförd energi'!$B$2:$AS$506,MATCH(J$1,'Tillförd energi'!$B$1:$AQ$1,0),FALSE)</f>
        <v>0</v>
      </c>
      <c r="K95" s="73">
        <f>VLOOKUP($B95,'Tillförd energi'!$B$2:$AS$506,MATCH(K$1,'Tillförd energi'!$B$1:$AQ$1,0),FALSE)</f>
        <v>0</v>
      </c>
      <c r="L95" s="73">
        <f>VLOOKUP($B95,'Tillförd energi'!$B$2:$AS$506,MATCH(L$1,'Tillförd energi'!$B$1:$AQ$1,0),FALSE)</f>
        <v>0</v>
      </c>
      <c r="M95" s="73">
        <f>VLOOKUP($B95,'Tillförd energi'!$B$2:$AS$506,MATCH(M$1,'Tillförd energi'!$B$1:$AQ$1,0),FALSE)</f>
        <v>0</v>
      </c>
      <c r="N95" s="73">
        <f>VLOOKUP($B95,'Tillförd energi'!$B$2:$AS$506,MATCH(N$1,'Tillförd energi'!$B$1:$AQ$1,0),FALSE)</f>
        <v>0</v>
      </c>
      <c r="O95" s="73">
        <f>VLOOKUP($B95,'Tillförd energi'!$B$2:$AS$506,MATCH(O$1,'Tillförd energi'!$B$1:$AQ$1,0),FALSE)</f>
        <v>0</v>
      </c>
      <c r="P95" s="73">
        <f>VLOOKUP($B95,'Tillförd energi'!$B$2:$AS$506,MATCH(P$1,'Tillförd energi'!$B$1:$AQ$1,0),FALSE)</f>
        <v>0</v>
      </c>
      <c r="Q95" s="73">
        <f>VLOOKUP($B95,'Tillförd energi'!$B$2:$AS$506,MATCH(Q$1,'Tillförd energi'!$B$1:$AQ$1,0),FALSE)</f>
        <v>0</v>
      </c>
      <c r="R95" s="73">
        <f>VLOOKUP($B95,'Tillförd energi'!$B$2:$AS$506,MATCH(R$1,'Tillförd energi'!$B$1:$AQ$1,0),FALSE)</f>
        <v>0</v>
      </c>
      <c r="S95" s="73">
        <f>VLOOKUP($B95,'Tillförd energi'!$B$2:$AS$506,MATCH(S$1,'Tillförd energi'!$B$1:$AQ$1,0),FALSE)</f>
        <v>0</v>
      </c>
      <c r="T95" s="73">
        <f>VLOOKUP($B95,'Tillförd energi'!$B$2:$AS$506,MATCH(T$1,'Tillförd energi'!$B$1:$AQ$1,0),FALSE)</f>
        <v>0</v>
      </c>
      <c r="U95" s="73">
        <f>VLOOKUP($B95,'Tillförd energi'!$B$2:$AS$506,MATCH(U$1,'Tillförd energi'!$B$1:$AQ$1,0),FALSE)</f>
        <v>0</v>
      </c>
      <c r="V95" s="73">
        <f>VLOOKUP($B95,'Tillförd energi'!$B$2:$AS$506,MATCH(V$1,'Tillförd energi'!$B$1:$AQ$1,0),FALSE)</f>
        <v>0</v>
      </c>
      <c r="W95" s="73">
        <f>VLOOKUP($B95,'Tillförd energi'!$B$2:$AS$506,MATCH(W$1,'Tillförd energi'!$B$1:$AQ$1,0),FALSE)</f>
        <v>0</v>
      </c>
      <c r="X95" s="73">
        <f>VLOOKUP($B95,'Tillförd energi'!$B$2:$AS$506,MATCH(X$1,'Tillförd energi'!$B$1:$AQ$1,0),FALSE)</f>
        <v>0</v>
      </c>
      <c r="Y95" s="73">
        <f>VLOOKUP($B95,'Tillförd energi'!$B$2:$AS$506,MATCH(Y$1,'Tillförd energi'!$B$1:$AQ$1,0),FALSE)</f>
        <v>0</v>
      </c>
      <c r="Z95" s="73">
        <f>VLOOKUP($B95,'Tillförd energi'!$B$2:$AS$506,MATCH(Z$1,'Tillförd energi'!$B$1:$AQ$1,0),FALSE)</f>
        <v>0</v>
      </c>
      <c r="AA95" s="73">
        <f>VLOOKUP($B95,'Tillförd energi'!$B$2:$AS$506,MATCH(AA$1,'Tillförd energi'!$B$1:$AQ$1,0),FALSE)</f>
        <v>0</v>
      </c>
      <c r="AB95" s="73">
        <f>VLOOKUP($B95,'Tillförd energi'!$B$2:$AS$506,MATCH(AB$1,'Tillförd energi'!$B$1:$AQ$1,0),FALSE)</f>
        <v>0</v>
      </c>
      <c r="AC95" s="73">
        <f>VLOOKUP($B95,'Tillförd energi'!$B$2:$AS$506,MATCH(AC$1,'Tillförd energi'!$B$1:$AQ$1,0),FALSE)</f>
        <v>0</v>
      </c>
      <c r="AD95" s="73">
        <f>VLOOKUP($B95,'Tillförd energi'!$B$2:$AS$506,MATCH(AD$1,'Tillförd energi'!$B$1:$AQ$1,0),FALSE)</f>
        <v>0</v>
      </c>
      <c r="AF95" s="73">
        <f>VLOOKUP($B95,'Tillförd energi'!$B$2:$AS$506,MATCH(AF$1,'Tillförd energi'!$B$1:$AQ$1,0),FALSE)</f>
        <v>0</v>
      </c>
      <c r="AH95" s="73">
        <f>IFERROR(VLOOKUP(B95,Miljö!$B$1:$S$476,9,FALSE)/1,0)</f>
        <v>0</v>
      </c>
      <c r="AJ95" s="81" t="str">
        <f>IFERROR(VLOOKUP($B95,Miljö!$B$1:$S$500,MATCH("hjälpel exklusive kraftvärme (GWh)",Miljö!$B$1:$V$1,0),FALSE)/1,"")</f>
        <v/>
      </c>
      <c r="AK95" s="81">
        <f t="shared" si="11"/>
        <v>0</v>
      </c>
      <c r="AL95" s="81">
        <f>VLOOKUP($B95,'Slutlig allokering'!$B$2:$AL$462,MATCH("Hjälpel kraftvärme",'Slutlig allokering'!$B$2:$AL$2,0),FALSE)</f>
        <v>0</v>
      </c>
      <c r="AN95" s="73">
        <f t="shared" si="12"/>
        <v>0</v>
      </c>
      <c r="AO95" s="73">
        <f t="shared" si="13"/>
        <v>0</v>
      </c>
      <c r="AP95" s="73" t="str">
        <f>IF(ISERROR(1/VLOOKUP($B95,Leveranser!$B$1:$S$500,MATCH("såld värme (gwh)",Leveranser!$B$1:$S$1,0),FALSE)),"",VLOOKUP($B95,Leveranser!$B$1:$S$500,MATCH("såld värme (gwh)",Leveranser!$B$1:$S$1,0),FALSE))</f>
        <v/>
      </c>
      <c r="AQ95" s="73">
        <f>VLOOKUP($B95,Leveranser!$B$1:$Y$500,MATCH("Totalt såld fjärrvärme till andra fjärrvärmeföretag",Leveranser!$B$1:$AA$1,0),FALSE)</f>
        <v>0</v>
      </c>
      <c r="AR95" s="73">
        <f>IF(ISERROR(1/VLOOKUP($B95,Miljö!$B$1:$S$500,MATCH("Såld mängd produktionsspecifik fjärrvärme (GWh)",Miljö!$B$1:$R$1,0),FALSE)),0,VLOOKUP($B95,Miljö!$B$1:$S$500,MATCH("Såld mängd produktionsspecifik fjärrvärme (GWh)",Miljö!$B$1:$R$1,0),FALSE))</f>
        <v>0</v>
      </c>
      <c r="AS95" s="82" t="str">
        <f t="shared" si="18"/>
        <v/>
      </c>
      <c r="AU95" s="73" t="str">
        <f>VLOOKUP($B95,'Miljövärden urval för publ'!$B$2:$I$486,7,FALSE)</f>
        <v>Nej</v>
      </c>
      <c r="AV95" s="73" t="str">
        <f>VLOOKUP($B95,'Miljövärden urval för publ'!$B$2:$I$486,6,FALSE)</f>
        <v>Nej</v>
      </c>
      <c r="AZ95" s="73">
        <f t="shared" si="14"/>
        <v>0</v>
      </c>
      <c r="BA95" s="73">
        <f t="shared" si="19"/>
        <v>0</v>
      </c>
      <c r="BB95" s="73">
        <f t="shared" si="15"/>
        <v>0</v>
      </c>
      <c r="BC95" s="73">
        <f t="shared" si="16"/>
        <v>0</v>
      </c>
      <c r="BE95" s="73">
        <f t="shared" si="20"/>
        <v>0</v>
      </c>
      <c r="BF95" s="73">
        <f t="shared" si="21"/>
        <v>0</v>
      </c>
      <c r="BH95" s="73">
        <f t="shared" si="17"/>
        <v>0</v>
      </c>
    </row>
    <row r="96" spans="1:60" ht="15" x14ac:dyDescent="0.25">
      <c r="A96" t="s">
        <v>80</v>
      </c>
      <c r="B96" t="s">
        <v>109</v>
      </c>
      <c r="C96" s="73">
        <f>VLOOKUP($B96,'Tillförd energi'!$B$2:$AS$506,MATCH(C$1,'Tillförd energi'!$B$1:$AQ$1,0),FALSE)</f>
        <v>0</v>
      </c>
      <c r="D96" s="73">
        <f>VLOOKUP($B96,'Tillförd energi'!$B$2:$AS$506,MATCH(D$1,'Tillförd energi'!$B$1:$AQ$1,0),FALSE)</f>
        <v>0</v>
      </c>
      <c r="E96" s="73">
        <f>VLOOKUP($B96,'Tillförd energi'!$B$2:$AS$506,MATCH(E$1,'Tillförd energi'!$B$1:$AQ$1,0),FALSE)</f>
        <v>0</v>
      </c>
      <c r="F96" s="73">
        <f>VLOOKUP($B96,'Tillförd energi'!$B$2:$AS$506,MATCH(F$1,'Tillförd energi'!$B$1:$AQ$1,0),FALSE)</f>
        <v>0</v>
      </c>
      <c r="G96" s="73">
        <f>VLOOKUP($B96,'Tillförd energi'!$B$2:$AS$506,MATCH(G$1,'Tillförd energi'!$B$1:$AQ$1,0),FALSE)</f>
        <v>0</v>
      </c>
      <c r="H96" s="73">
        <f>VLOOKUP($B96,'Tillförd energi'!$B$2:$AS$506,MATCH(H$1,'Tillförd energi'!$B$1:$AQ$1,0),FALSE)</f>
        <v>0</v>
      </c>
      <c r="I96" s="73">
        <f>VLOOKUP($B96,'Tillförd energi'!$B$2:$AS$506,MATCH(I$1,'Tillförd energi'!$B$1:$AQ$1,0),FALSE)</f>
        <v>0</v>
      </c>
      <c r="J96" s="73">
        <f>VLOOKUP($B96,'Tillförd energi'!$B$2:$AS$506,MATCH(J$1,'Tillförd energi'!$B$1:$AQ$1,0),FALSE)</f>
        <v>0</v>
      </c>
      <c r="K96" s="73">
        <f>VLOOKUP($B96,'Tillförd energi'!$B$2:$AS$506,MATCH(K$1,'Tillförd energi'!$B$1:$AQ$1,0),FALSE)</f>
        <v>0</v>
      </c>
      <c r="L96" s="73">
        <f>VLOOKUP($B96,'Tillförd energi'!$B$2:$AS$506,MATCH(L$1,'Tillförd energi'!$B$1:$AQ$1,0),FALSE)</f>
        <v>0</v>
      </c>
      <c r="M96" s="73">
        <f>VLOOKUP($B96,'Tillförd energi'!$B$2:$AS$506,MATCH(M$1,'Tillförd energi'!$B$1:$AQ$1,0),FALSE)</f>
        <v>0</v>
      </c>
      <c r="N96" s="73">
        <f>VLOOKUP($B96,'Tillförd energi'!$B$2:$AS$506,MATCH(N$1,'Tillförd energi'!$B$1:$AQ$1,0),FALSE)</f>
        <v>0</v>
      </c>
      <c r="O96" s="73">
        <f>VLOOKUP($B96,'Tillförd energi'!$B$2:$AS$506,MATCH(O$1,'Tillförd energi'!$B$1:$AQ$1,0),FALSE)</f>
        <v>0</v>
      </c>
      <c r="P96" s="73">
        <f>VLOOKUP($B96,'Tillförd energi'!$B$2:$AS$506,MATCH(P$1,'Tillförd energi'!$B$1:$AQ$1,0),FALSE)</f>
        <v>0</v>
      </c>
      <c r="Q96" s="73">
        <f>VLOOKUP($B96,'Tillförd energi'!$B$2:$AS$506,MATCH(Q$1,'Tillförd energi'!$B$1:$AQ$1,0),FALSE)</f>
        <v>0</v>
      </c>
      <c r="R96" s="73">
        <f>VLOOKUP($B96,'Tillförd energi'!$B$2:$AS$506,MATCH(R$1,'Tillförd energi'!$B$1:$AQ$1,0),FALSE)</f>
        <v>0</v>
      </c>
      <c r="S96" s="73">
        <f>VLOOKUP($B96,'Tillförd energi'!$B$2:$AS$506,MATCH(S$1,'Tillförd energi'!$B$1:$AQ$1,0),FALSE)</f>
        <v>0</v>
      </c>
      <c r="T96" s="73">
        <f>VLOOKUP($B96,'Tillförd energi'!$B$2:$AS$506,MATCH(T$1,'Tillförd energi'!$B$1:$AQ$1,0),FALSE)</f>
        <v>0</v>
      </c>
      <c r="U96" s="73">
        <f>VLOOKUP($B96,'Tillförd energi'!$B$2:$AS$506,MATCH(U$1,'Tillförd energi'!$B$1:$AQ$1,0),FALSE)</f>
        <v>0</v>
      </c>
      <c r="V96" s="73">
        <f>VLOOKUP($B96,'Tillförd energi'!$B$2:$AS$506,MATCH(V$1,'Tillförd energi'!$B$1:$AQ$1,0),FALSE)</f>
        <v>0</v>
      </c>
      <c r="W96" s="73">
        <f>VLOOKUP($B96,'Tillförd energi'!$B$2:$AS$506,MATCH(W$1,'Tillförd energi'!$B$1:$AQ$1,0),FALSE)</f>
        <v>0</v>
      </c>
      <c r="X96" s="73">
        <f>VLOOKUP($B96,'Tillförd energi'!$B$2:$AS$506,MATCH(X$1,'Tillförd energi'!$B$1:$AQ$1,0),FALSE)</f>
        <v>0</v>
      </c>
      <c r="Y96" s="73">
        <f>VLOOKUP($B96,'Tillförd energi'!$B$2:$AS$506,MATCH(Y$1,'Tillförd energi'!$B$1:$AQ$1,0),FALSE)</f>
        <v>0</v>
      </c>
      <c r="Z96" s="73">
        <f>VLOOKUP($B96,'Tillförd energi'!$B$2:$AS$506,MATCH(Z$1,'Tillförd energi'!$B$1:$AQ$1,0),FALSE)</f>
        <v>0</v>
      </c>
      <c r="AA96" s="73">
        <f>VLOOKUP($B96,'Tillförd energi'!$B$2:$AS$506,MATCH(AA$1,'Tillförd energi'!$B$1:$AQ$1,0),FALSE)</f>
        <v>0</v>
      </c>
      <c r="AB96" s="73">
        <f>VLOOKUP($B96,'Tillförd energi'!$B$2:$AS$506,MATCH(AB$1,'Tillförd energi'!$B$1:$AQ$1,0),FALSE)</f>
        <v>0</v>
      </c>
      <c r="AC96" s="73">
        <f>VLOOKUP($B96,'Tillförd energi'!$B$2:$AS$506,MATCH(AC$1,'Tillförd energi'!$B$1:$AQ$1,0),FALSE)</f>
        <v>0</v>
      </c>
      <c r="AD96" s="73">
        <f>VLOOKUP($B96,'Tillförd energi'!$B$2:$AS$506,MATCH(AD$1,'Tillförd energi'!$B$1:$AQ$1,0),FALSE)</f>
        <v>0</v>
      </c>
      <c r="AF96" s="73">
        <f>VLOOKUP($B96,'Tillförd energi'!$B$2:$AS$506,MATCH(AF$1,'Tillförd energi'!$B$1:$AQ$1,0),FALSE)</f>
        <v>0</v>
      </c>
      <c r="AH96" s="73">
        <f>IFERROR(VLOOKUP(B96,Miljö!$B$1:$S$476,9,FALSE)/1,0)</f>
        <v>0</v>
      </c>
      <c r="AJ96" s="81" t="str">
        <f>IFERROR(VLOOKUP($B96,Miljö!$B$1:$S$500,MATCH("hjälpel exklusive kraftvärme (GWh)",Miljö!$B$1:$V$1,0),FALSE)/1,"")</f>
        <v/>
      </c>
      <c r="AK96" s="81">
        <f t="shared" si="11"/>
        <v>0</v>
      </c>
      <c r="AL96" s="81">
        <f>VLOOKUP($B96,'Slutlig allokering'!$B$2:$AL$462,MATCH("Hjälpel kraftvärme",'Slutlig allokering'!$B$2:$AL$2,0),FALSE)</f>
        <v>0</v>
      </c>
      <c r="AN96" s="73">
        <f t="shared" si="12"/>
        <v>0</v>
      </c>
      <c r="AO96" s="73">
        <f t="shared" si="13"/>
        <v>0</v>
      </c>
      <c r="AP96" s="73" t="str">
        <f>IF(ISERROR(1/VLOOKUP($B96,Leveranser!$B$1:$S$500,MATCH("såld värme (gwh)",Leveranser!$B$1:$S$1,0),FALSE)),"",VLOOKUP($B96,Leveranser!$B$1:$S$500,MATCH("såld värme (gwh)",Leveranser!$B$1:$S$1,0),FALSE))</f>
        <v/>
      </c>
      <c r="AQ96" s="73">
        <f>VLOOKUP($B96,Leveranser!$B$1:$Y$500,MATCH("Totalt såld fjärrvärme till andra fjärrvärmeföretag",Leveranser!$B$1:$AA$1,0),FALSE)</f>
        <v>0</v>
      </c>
      <c r="AR96" s="73">
        <f>IF(ISERROR(1/VLOOKUP($B96,Miljö!$B$1:$S$500,MATCH("Såld mängd produktionsspecifik fjärrvärme (GWh)",Miljö!$B$1:$R$1,0),FALSE)),0,VLOOKUP($B96,Miljö!$B$1:$S$500,MATCH("Såld mängd produktionsspecifik fjärrvärme (GWh)",Miljö!$B$1:$R$1,0),FALSE))</f>
        <v>0</v>
      </c>
      <c r="AS96" s="82" t="str">
        <f t="shared" si="18"/>
        <v/>
      </c>
      <c r="AU96" s="73" t="str">
        <f>VLOOKUP($B96,'Miljövärden urval för publ'!$B$2:$I$486,7,FALSE)</f>
        <v>Nej</v>
      </c>
      <c r="AV96" s="73" t="str">
        <f>VLOOKUP($B96,'Miljövärden urval för publ'!$B$2:$I$486,6,FALSE)</f>
        <v>Nej</v>
      </c>
      <c r="AZ96" s="73">
        <f t="shared" si="14"/>
        <v>0</v>
      </c>
      <c r="BA96" s="73">
        <f t="shared" si="19"/>
        <v>0</v>
      </c>
      <c r="BB96" s="73">
        <f t="shared" si="15"/>
        <v>0</v>
      </c>
      <c r="BC96" s="73">
        <f t="shared" si="16"/>
        <v>0</v>
      </c>
      <c r="BE96" s="73">
        <f t="shared" si="20"/>
        <v>0</v>
      </c>
      <c r="BF96" s="73">
        <f t="shared" si="21"/>
        <v>0</v>
      </c>
      <c r="BH96" s="73">
        <f t="shared" si="17"/>
        <v>0</v>
      </c>
    </row>
    <row r="97" spans="1:60" ht="15" x14ac:dyDescent="0.25">
      <c r="A97" t="s">
        <v>80</v>
      </c>
      <c r="B97" t="s">
        <v>110</v>
      </c>
      <c r="C97" s="73">
        <f>VLOOKUP($B97,'Tillförd energi'!$B$2:$AS$506,MATCH(C$1,'Tillförd energi'!$B$1:$AQ$1,0),FALSE)</f>
        <v>73.215100000000007</v>
      </c>
      <c r="D97" s="73">
        <f>VLOOKUP($B97,'Tillförd energi'!$B$2:$AS$506,MATCH(D$1,'Tillförd energi'!$B$1:$AQ$1,0),FALSE)</f>
        <v>14.230600000000001</v>
      </c>
      <c r="E97" s="73">
        <f>VLOOKUP($B97,'Tillförd energi'!$B$2:$AS$506,MATCH(E$1,'Tillförd energi'!$B$1:$AQ$1,0),FALSE)</f>
        <v>0</v>
      </c>
      <c r="F97" s="73">
        <f>VLOOKUP($B97,'Tillförd energi'!$B$2:$AS$506,MATCH(F$1,'Tillförd energi'!$B$1:$AQ$1,0),FALSE)</f>
        <v>14</v>
      </c>
      <c r="G97" s="73">
        <f>VLOOKUP($B97,'Tillförd energi'!$B$2:$AS$506,MATCH(G$1,'Tillförd energi'!$B$1:$AQ$1,0),FALSE)</f>
        <v>0</v>
      </c>
      <c r="H97" s="73">
        <f>VLOOKUP($B97,'Tillförd energi'!$B$2:$AS$506,MATCH(H$1,'Tillförd energi'!$B$1:$AQ$1,0),FALSE)</f>
        <v>0</v>
      </c>
      <c r="I97" s="73">
        <f>VLOOKUP($B97,'Tillförd energi'!$B$2:$AS$506,MATCH(I$1,'Tillförd energi'!$B$1:$AQ$1,0),FALSE)</f>
        <v>629.31700000000001</v>
      </c>
      <c r="J97" s="73">
        <f>VLOOKUP($B97,'Tillförd energi'!$B$2:$AS$506,MATCH(J$1,'Tillförd energi'!$B$1:$AQ$1,0),FALSE)</f>
        <v>0</v>
      </c>
      <c r="K97" s="73">
        <f>VLOOKUP($B97,'Tillförd energi'!$B$2:$AS$506,MATCH(K$1,'Tillförd energi'!$B$1:$AQ$1,0),FALSE)</f>
        <v>56.708199999999998</v>
      </c>
      <c r="L97" s="73">
        <f>VLOOKUP($B97,'Tillförd energi'!$B$2:$AS$506,MATCH(L$1,'Tillförd energi'!$B$1:$AQ$1,0),FALSE)</f>
        <v>0</v>
      </c>
      <c r="M97" s="73">
        <f>VLOOKUP($B97,'Tillförd energi'!$B$2:$AS$506,MATCH(M$1,'Tillförd energi'!$B$1:$AQ$1,0),FALSE)</f>
        <v>90.951300000000003</v>
      </c>
      <c r="N97" s="73">
        <f>VLOOKUP($B97,'Tillförd energi'!$B$2:$AS$506,MATCH(N$1,'Tillförd energi'!$B$1:$AQ$1,0),FALSE)</f>
        <v>0</v>
      </c>
      <c r="O97" s="73">
        <f>VLOOKUP($B97,'Tillförd energi'!$B$2:$AS$506,MATCH(O$1,'Tillförd energi'!$B$1:$AQ$1,0),FALSE)</f>
        <v>0</v>
      </c>
      <c r="P97" s="73">
        <f>VLOOKUP($B97,'Tillförd energi'!$B$2:$AS$506,MATCH(P$1,'Tillförd energi'!$B$1:$AQ$1,0),FALSE)</f>
        <v>0</v>
      </c>
      <c r="Q97" s="73">
        <f>VLOOKUP($B97,'Tillförd energi'!$B$2:$AS$506,MATCH(Q$1,'Tillförd energi'!$B$1:$AQ$1,0),FALSE)</f>
        <v>0</v>
      </c>
      <c r="R97" s="73">
        <f>VLOOKUP($B97,'Tillförd energi'!$B$2:$AS$506,MATCH(R$1,'Tillförd energi'!$B$1:$AQ$1,0),FALSE)</f>
        <v>0</v>
      </c>
      <c r="S97" s="73">
        <f>VLOOKUP($B97,'Tillförd energi'!$B$2:$AS$506,MATCH(S$1,'Tillförd energi'!$B$1:$AQ$1,0),FALSE)</f>
        <v>0</v>
      </c>
      <c r="T97" s="73">
        <f>VLOOKUP($B97,'Tillförd energi'!$B$2:$AS$506,MATCH(T$1,'Tillförd energi'!$B$1:$AQ$1,0),FALSE)</f>
        <v>0</v>
      </c>
      <c r="U97" s="73">
        <f>VLOOKUP($B97,'Tillförd energi'!$B$2:$AS$506,MATCH(U$1,'Tillförd energi'!$B$1:$AQ$1,0),FALSE)</f>
        <v>0</v>
      </c>
      <c r="V97" s="73">
        <f>VLOOKUP($B97,'Tillförd energi'!$B$2:$AS$506,MATCH(V$1,'Tillförd energi'!$B$1:$AQ$1,0),FALSE)</f>
        <v>0</v>
      </c>
      <c r="W97" s="73">
        <f>VLOOKUP($B97,'Tillförd energi'!$B$2:$AS$506,MATCH(W$1,'Tillförd energi'!$B$1:$AQ$1,0),FALSE)</f>
        <v>0</v>
      </c>
      <c r="X97" s="73">
        <f>VLOOKUP($B97,'Tillförd energi'!$B$2:$AS$506,MATCH(X$1,'Tillförd energi'!$B$1:$AQ$1,0),FALSE)</f>
        <v>0</v>
      </c>
      <c r="Y97" s="73">
        <f>VLOOKUP($B97,'Tillförd energi'!$B$2:$AS$506,MATCH(Y$1,'Tillförd energi'!$B$1:$AQ$1,0),FALSE)</f>
        <v>0</v>
      </c>
      <c r="Z97" s="73">
        <f>VLOOKUP($B97,'Tillförd energi'!$B$2:$AS$506,MATCH(Z$1,'Tillförd energi'!$B$1:$AQ$1,0),FALSE)</f>
        <v>0</v>
      </c>
      <c r="AA97" s="73">
        <f>VLOOKUP($B97,'Tillförd energi'!$B$2:$AS$506,MATCH(AA$1,'Tillförd energi'!$B$1:$AQ$1,0),FALSE)</f>
        <v>0</v>
      </c>
      <c r="AB97" s="73">
        <f>VLOOKUP($B97,'Tillförd energi'!$B$2:$AS$506,MATCH(AB$1,'Tillförd energi'!$B$1:$AQ$1,0),FALSE)</f>
        <v>0</v>
      </c>
      <c r="AC97" s="73">
        <f>VLOOKUP($B97,'Tillförd energi'!$B$2:$AS$506,MATCH(AC$1,'Tillförd energi'!$B$1:$AQ$1,0),FALSE)</f>
        <v>0</v>
      </c>
      <c r="AD97" s="73">
        <f>VLOOKUP($B97,'Tillförd energi'!$B$2:$AS$506,MATCH(AD$1,'Tillförd energi'!$B$1:$AQ$1,0),FALSE)</f>
        <v>0</v>
      </c>
      <c r="AF97" s="73">
        <f>VLOOKUP($B97,'Tillförd energi'!$B$2:$AS$506,MATCH(AF$1,'Tillförd energi'!$B$1:$AQ$1,0),FALSE)</f>
        <v>79</v>
      </c>
      <c r="AH97" s="73">
        <f>IFERROR(VLOOKUP(B97,Miljö!$B$1:$S$476,9,FALSE)/1,0)</f>
        <v>0</v>
      </c>
      <c r="AJ97" s="81" t="str">
        <f>IFERROR(VLOOKUP($B97,Miljö!$B$1:$S$500,MATCH("hjälpel exklusive kraftvärme (GWh)",Miljö!$B$1:$V$1,0),FALSE)/1,"")</f>
        <v/>
      </c>
      <c r="AK97" s="81">
        <f t="shared" si="11"/>
        <v>28.83</v>
      </c>
      <c r="AL97" s="81">
        <f>VLOOKUP($B97,'Slutlig allokering'!$B$2:$AL$462,MATCH("Hjälpel kraftvärme",'Slutlig allokering'!$B$2:$AL$2,0),FALSE)</f>
        <v>37.357999999999997</v>
      </c>
      <c r="AN97" s="73">
        <f t="shared" si="12"/>
        <v>957.42219999999998</v>
      </c>
      <c r="AO97" s="73">
        <f t="shared" si="13"/>
        <v>957.42219999999998</v>
      </c>
      <c r="AP97" s="73">
        <f>IF(ISERROR(1/VLOOKUP($B97,Leveranser!$B$1:$S$500,MATCH("såld värme (gwh)",Leveranser!$B$1:$S$1,0),FALSE)),"",VLOOKUP($B97,Leveranser!$B$1:$S$500,MATCH("såld värme (gwh)",Leveranser!$B$1:$S$1,0),FALSE))</f>
        <v>961</v>
      </c>
      <c r="AQ97" s="73">
        <f>VLOOKUP($B97,Leveranser!$B$1:$Y$500,MATCH("Totalt såld fjärrvärme till andra fjärrvärmeföretag",Leveranser!$B$1:$AA$1,0),FALSE)</f>
        <v>0</v>
      </c>
      <c r="AR97" s="73">
        <f>IF(ISERROR(1/VLOOKUP($B97,Miljö!$B$1:$S$500,MATCH("Såld mängd produktionsspecifik fjärrvärme (GWh)",Miljö!$B$1:$R$1,0),FALSE)),0,VLOOKUP($B97,Miljö!$B$1:$S$500,MATCH("Såld mängd produktionsspecifik fjärrvärme (GWh)",Miljö!$B$1:$R$1,0),FALSE))</f>
        <v>0</v>
      </c>
      <c r="AS97" s="82">
        <f t="shared" si="18"/>
        <v>1.0037369093802087</v>
      </c>
      <c r="AU97" s="73" t="str">
        <f>VLOOKUP($B97,'Miljövärden urval för publ'!$B$2:$I$486,7,FALSE)</f>
        <v>Ja</v>
      </c>
      <c r="AV97" s="73" t="str">
        <f>VLOOKUP($B97,'Miljövärden urval för publ'!$B$2:$I$486,6,FALSE)</f>
        <v>Nej</v>
      </c>
      <c r="AZ97" s="73">
        <f t="shared" si="14"/>
        <v>79</v>
      </c>
      <c r="BA97" s="73">
        <f t="shared" si="19"/>
        <v>0</v>
      </c>
      <c r="BB97" s="73">
        <f t="shared" si="15"/>
        <v>90.951300000000003</v>
      </c>
      <c r="BC97" s="73">
        <f t="shared" si="16"/>
        <v>0</v>
      </c>
      <c r="BE97" s="73">
        <f t="shared" si="20"/>
        <v>0</v>
      </c>
      <c r="BF97" s="73">
        <f t="shared" si="21"/>
        <v>0</v>
      </c>
      <c r="BH97" s="73">
        <f t="shared" si="17"/>
        <v>147.65950000000001</v>
      </c>
    </row>
    <row r="98" spans="1:60" ht="15" x14ac:dyDescent="0.25">
      <c r="A98" t="s">
        <v>80</v>
      </c>
      <c r="B98" t="s">
        <v>111</v>
      </c>
      <c r="C98" s="73">
        <f>VLOOKUP($B98,'Tillförd energi'!$B$2:$AS$506,MATCH(C$1,'Tillförd energi'!$B$1:$AQ$1,0),FALSE)</f>
        <v>0</v>
      </c>
      <c r="D98" s="73">
        <f>VLOOKUP($B98,'Tillförd energi'!$B$2:$AS$506,MATCH(D$1,'Tillförd energi'!$B$1:$AQ$1,0),FALSE)</f>
        <v>0</v>
      </c>
      <c r="E98" s="73">
        <f>VLOOKUP($B98,'Tillförd energi'!$B$2:$AS$506,MATCH(E$1,'Tillförd energi'!$B$1:$AQ$1,0),FALSE)</f>
        <v>0</v>
      </c>
      <c r="F98" s="73">
        <f>VLOOKUP($B98,'Tillförd energi'!$B$2:$AS$506,MATCH(F$1,'Tillförd energi'!$B$1:$AQ$1,0),FALSE)</f>
        <v>0</v>
      </c>
      <c r="G98" s="73">
        <f>VLOOKUP($B98,'Tillförd energi'!$B$2:$AS$506,MATCH(G$1,'Tillförd energi'!$B$1:$AQ$1,0),FALSE)</f>
        <v>0</v>
      </c>
      <c r="H98" s="73">
        <f>VLOOKUP($B98,'Tillförd energi'!$B$2:$AS$506,MATCH(H$1,'Tillförd energi'!$B$1:$AQ$1,0),FALSE)</f>
        <v>0</v>
      </c>
      <c r="I98" s="73">
        <f>VLOOKUP($B98,'Tillförd energi'!$B$2:$AS$506,MATCH(I$1,'Tillförd energi'!$B$1:$AQ$1,0),FALSE)</f>
        <v>0</v>
      </c>
      <c r="J98" s="73">
        <f>VLOOKUP($B98,'Tillförd energi'!$B$2:$AS$506,MATCH(J$1,'Tillförd energi'!$B$1:$AQ$1,0),FALSE)</f>
        <v>0</v>
      </c>
      <c r="K98" s="73">
        <f>VLOOKUP($B98,'Tillförd energi'!$B$2:$AS$506,MATCH(K$1,'Tillförd energi'!$B$1:$AQ$1,0),FALSE)</f>
        <v>0</v>
      </c>
      <c r="L98" s="73">
        <f>VLOOKUP($B98,'Tillförd energi'!$B$2:$AS$506,MATCH(L$1,'Tillförd energi'!$B$1:$AQ$1,0),FALSE)</f>
        <v>0</v>
      </c>
      <c r="M98" s="73">
        <f>VLOOKUP($B98,'Tillförd energi'!$B$2:$AS$506,MATCH(M$1,'Tillförd energi'!$B$1:$AQ$1,0),FALSE)</f>
        <v>0</v>
      </c>
      <c r="N98" s="73">
        <f>VLOOKUP($B98,'Tillförd energi'!$B$2:$AS$506,MATCH(N$1,'Tillförd energi'!$B$1:$AQ$1,0),FALSE)</f>
        <v>0</v>
      </c>
      <c r="O98" s="73">
        <f>VLOOKUP($B98,'Tillförd energi'!$B$2:$AS$506,MATCH(O$1,'Tillförd energi'!$B$1:$AQ$1,0),FALSE)</f>
        <v>0</v>
      </c>
      <c r="P98" s="73">
        <f>VLOOKUP($B98,'Tillförd energi'!$B$2:$AS$506,MATCH(P$1,'Tillförd energi'!$B$1:$AQ$1,0),FALSE)</f>
        <v>0</v>
      </c>
      <c r="Q98" s="73">
        <f>VLOOKUP($B98,'Tillförd energi'!$B$2:$AS$506,MATCH(Q$1,'Tillförd energi'!$B$1:$AQ$1,0),FALSE)</f>
        <v>0</v>
      </c>
      <c r="R98" s="73">
        <f>VLOOKUP($B98,'Tillförd energi'!$B$2:$AS$506,MATCH(R$1,'Tillförd energi'!$B$1:$AQ$1,0),FALSE)</f>
        <v>0</v>
      </c>
      <c r="S98" s="73">
        <f>VLOOKUP($B98,'Tillförd energi'!$B$2:$AS$506,MATCH(S$1,'Tillförd energi'!$B$1:$AQ$1,0),FALSE)</f>
        <v>0</v>
      </c>
      <c r="T98" s="73">
        <f>VLOOKUP($B98,'Tillförd energi'!$B$2:$AS$506,MATCH(T$1,'Tillförd energi'!$B$1:$AQ$1,0),FALSE)</f>
        <v>0</v>
      </c>
      <c r="U98" s="73">
        <f>VLOOKUP($B98,'Tillförd energi'!$B$2:$AS$506,MATCH(U$1,'Tillförd energi'!$B$1:$AQ$1,0),FALSE)</f>
        <v>0</v>
      </c>
      <c r="V98" s="73">
        <f>VLOOKUP($B98,'Tillförd energi'!$B$2:$AS$506,MATCH(V$1,'Tillförd energi'!$B$1:$AQ$1,0),FALSE)</f>
        <v>0</v>
      </c>
      <c r="W98" s="73">
        <f>VLOOKUP($B98,'Tillförd energi'!$B$2:$AS$506,MATCH(W$1,'Tillförd energi'!$B$1:$AQ$1,0),FALSE)</f>
        <v>0</v>
      </c>
      <c r="X98" s="73">
        <f>VLOOKUP($B98,'Tillförd energi'!$B$2:$AS$506,MATCH(X$1,'Tillförd energi'!$B$1:$AQ$1,0),FALSE)</f>
        <v>0</v>
      </c>
      <c r="Y98" s="73">
        <f>VLOOKUP($B98,'Tillförd energi'!$B$2:$AS$506,MATCH(Y$1,'Tillförd energi'!$B$1:$AQ$1,0),FALSE)</f>
        <v>0</v>
      </c>
      <c r="Z98" s="73">
        <f>VLOOKUP($B98,'Tillförd energi'!$B$2:$AS$506,MATCH(Z$1,'Tillförd energi'!$B$1:$AQ$1,0),FALSE)</f>
        <v>0</v>
      </c>
      <c r="AA98" s="73">
        <f>VLOOKUP($B98,'Tillförd energi'!$B$2:$AS$506,MATCH(AA$1,'Tillförd energi'!$B$1:$AQ$1,0),FALSE)</f>
        <v>0</v>
      </c>
      <c r="AB98" s="73">
        <f>VLOOKUP($B98,'Tillförd energi'!$B$2:$AS$506,MATCH(AB$1,'Tillförd energi'!$B$1:$AQ$1,0),FALSE)</f>
        <v>0</v>
      </c>
      <c r="AC98" s="73">
        <f>VLOOKUP($B98,'Tillförd energi'!$B$2:$AS$506,MATCH(AC$1,'Tillförd energi'!$B$1:$AQ$1,0),FALSE)</f>
        <v>0</v>
      </c>
      <c r="AD98" s="73">
        <f>VLOOKUP($B98,'Tillförd energi'!$B$2:$AS$506,MATCH(AD$1,'Tillförd energi'!$B$1:$AQ$1,0),FALSE)</f>
        <v>0</v>
      </c>
      <c r="AF98" s="73">
        <f>VLOOKUP($B98,'Tillförd energi'!$B$2:$AS$506,MATCH(AF$1,'Tillförd energi'!$B$1:$AQ$1,0),FALSE)</f>
        <v>0</v>
      </c>
      <c r="AH98" s="73">
        <f>IFERROR(VLOOKUP(B98,Miljö!$B$1:$S$476,9,FALSE)/1,0)</f>
        <v>0</v>
      </c>
      <c r="AJ98" s="81" t="str">
        <f>IFERROR(VLOOKUP($B98,Miljö!$B$1:$S$500,MATCH("hjälpel exklusive kraftvärme (GWh)",Miljö!$B$1:$V$1,0),FALSE)/1,"")</f>
        <v/>
      </c>
      <c r="AK98" s="81">
        <f t="shared" si="11"/>
        <v>0</v>
      </c>
      <c r="AL98" s="81">
        <f>VLOOKUP($B98,'Slutlig allokering'!$B$2:$AL$462,MATCH("Hjälpel kraftvärme",'Slutlig allokering'!$B$2:$AL$2,0),FALSE)</f>
        <v>0</v>
      </c>
      <c r="AN98" s="73">
        <f t="shared" si="12"/>
        <v>0</v>
      </c>
      <c r="AO98" s="73">
        <f t="shared" si="13"/>
        <v>0</v>
      </c>
      <c r="AP98" s="73" t="str">
        <f>IF(ISERROR(1/VLOOKUP($B98,Leveranser!$B$1:$S$500,MATCH("såld värme (gwh)",Leveranser!$B$1:$S$1,0),FALSE)),"",VLOOKUP($B98,Leveranser!$B$1:$S$500,MATCH("såld värme (gwh)",Leveranser!$B$1:$S$1,0),FALSE))</f>
        <v/>
      </c>
      <c r="AQ98" s="73">
        <f>VLOOKUP($B98,Leveranser!$B$1:$Y$500,MATCH("Totalt såld fjärrvärme till andra fjärrvärmeföretag",Leveranser!$B$1:$AA$1,0),FALSE)</f>
        <v>0</v>
      </c>
      <c r="AR98" s="73">
        <f>IF(ISERROR(1/VLOOKUP($B98,Miljö!$B$1:$S$500,MATCH("Såld mängd produktionsspecifik fjärrvärme (GWh)",Miljö!$B$1:$R$1,0),FALSE)),0,VLOOKUP($B98,Miljö!$B$1:$S$500,MATCH("Såld mängd produktionsspecifik fjärrvärme (GWh)",Miljö!$B$1:$R$1,0),FALSE))</f>
        <v>0</v>
      </c>
      <c r="AS98" s="82" t="str">
        <f t="shared" si="18"/>
        <v/>
      </c>
      <c r="AU98" s="73" t="str">
        <f>VLOOKUP($B98,'Miljövärden urval för publ'!$B$2:$I$486,7,FALSE)</f>
        <v>Nej</v>
      </c>
      <c r="AV98" s="73" t="str">
        <f>VLOOKUP($B98,'Miljövärden urval för publ'!$B$2:$I$486,6,FALSE)</f>
        <v>Nej</v>
      </c>
      <c r="AZ98" s="73">
        <f t="shared" si="14"/>
        <v>0</v>
      </c>
      <c r="BA98" s="73">
        <f t="shared" si="19"/>
        <v>0</v>
      </c>
      <c r="BB98" s="73">
        <f t="shared" si="15"/>
        <v>0</v>
      </c>
      <c r="BC98" s="73">
        <f t="shared" si="16"/>
        <v>0</v>
      </c>
      <c r="BE98" s="73">
        <f t="shared" si="20"/>
        <v>0</v>
      </c>
      <c r="BF98" s="73">
        <f t="shared" si="21"/>
        <v>0</v>
      </c>
      <c r="BH98" s="73">
        <f t="shared" si="17"/>
        <v>0</v>
      </c>
    </row>
    <row r="99" spans="1:60" ht="15" x14ac:dyDescent="0.25">
      <c r="A99" t="s">
        <v>80</v>
      </c>
      <c r="B99" t="s">
        <v>112</v>
      </c>
      <c r="C99" s="73">
        <f>VLOOKUP($B99,'Tillförd energi'!$B$2:$AS$506,MATCH(C$1,'Tillförd energi'!$B$1:$AQ$1,0),FALSE)</f>
        <v>0</v>
      </c>
      <c r="D99" s="73">
        <f>VLOOKUP($B99,'Tillförd energi'!$B$2:$AS$506,MATCH(D$1,'Tillförd energi'!$B$1:$AQ$1,0),FALSE)</f>
        <v>0.106</v>
      </c>
      <c r="E99" s="73">
        <f>VLOOKUP($B99,'Tillförd energi'!$B$2:$AS$506,MATCH(E$1,'Tillförd energi'!$B$1:$AQ$1,0),FALSE)</f>
        <v>0</v>
      </c>
      <c r="F99" s="73">
        <f>VLOOKUP($B99,'Tillförd energi'!$B$2:$AS$506,MATCH(F$1,'Tillförd energi'!$B$1:$AQ$1,0),FALSE)</f>
        <v>0</v>
      </c>
      <c r="G99" s="73">
        <f>VLOOKUP($B99,'Tillförd energi'!$B$2:$AS$506,MATCH(G$1,'Tillförd energi'!$B$1:$AQ$1,0),FALSE)</f>
        <v>0</v>
      </c>
      <c r="H99" s="73">
        <f>VLOOKUP($B99,'Tillförd energi'!$B$2:$AS$506,MATCH(H$1,'Tillförd energi'!$B$1:$AQ$1,0),FALSE)</f>
        <v>0</v>
      </c>
      <c r="I99" s="73">
        <f>VLOOKUP($B99,'Tillförd energi'!$B$2:$AS$506,MATCH(I$1,'Tillförd energi'!$B$1:$AQ$1,0),FALSE)</f>
        <v>0</v>
      </c>
      <c r="J99" s="73">
        <f>VLOOKUP($B99,'Tillförd energi'!$B$2:$AS$506,MATCH(J$1,'Tillförd energi'!$B$1:$AQ$1,0),FALSE)</f>
        <v>0</v>
      </c>
      <c r="K99" s="73">
        <f>VLOOKUP($B99,'Tillförd energi'!$B$2:$AS$506,MATCH(K$1,'Tillförd energi'!$B$1:$AQ$1,0),FALSE)</f>
        <v>0</v>
      </c>
      <c r="L99" s="73">
        <f>VLOOKUP($B99,'Tillförd energi'!$B$2:$AS$506,MATCH(L$1,'Tillförd energi'!$B$1:$AQ$1,0),FALSE)</f>
        <v>4.4809999999999999</v>
      </c>
      <c r="M99" s="73">
        <f>VLOOKUP($B99,'Tillförd energi'!$B$2:$AS$506,MATCH(M$1,'Tillförd energi'!$B$1:$AQ$1,0),FALSE)</f>
        <v>12.111000000000001</v>
      </c>
      <c r="N99" s="73">
        <f>VLOOKUP($B99,'Tillförd energi'!$B$2:$AS$506,MATCH(N$1,'Tillförd energi'!$B$1:$AQ$1,0),FALSE)</f>
        <v>0</v>
      </c>
      <c r="O99" s="73">
        <f>VLOOKUP($B99,'Tillförd energi'!$B$2:$AS$506,MATCH(O$1,'Tillförd energi'!$B$1:$AQ$1,0),FALSE)</f>
        <v>3.2050000000000001</v>
      </c>
      <c r="P99" s="73">
        <f>VLOOKUP($B99,'Tillförd energi'!$B$2:$AS$506,MATCH(P$1,'Tillförd energi'!$B$1:$AQ$1,0),FALSE)</f>
        <v>0</v>
      </c>
      <c r="Q99" s="73">
        <f>VLOOKUP($B99,'Tillförd energi'!$B$2:$AS$506,MATCH(Q$1,'Tillförd energi'!$B$1:$AQ$1,0),FALSE)</f>
        <v>0</v>
      </c>
      <c r="R99" s="73">
        <f>VLOOKUP($B99,'Tillförd energi'!$B$2:$AS$506,MATCH(R$1,'Tillförd energi'!$B$1:$AQ$1,0),FALSE)</f>
        <v>0</v>
      </c>
      <c r="S99" s="73">
        <f>VLOOKUP($B99,'Tillförd energi'!$B$2:$AS$506,MATCH(S$1,'Tillförd energi'!$B$1:$AQ$1,0),FALSE)</f>
        <v>0</v>
      </c>
      <c r="T99" s="73">
        <f>VLOOKUP($B99,'Tillförd energi'!$B$2:$AS$506,MATCH(T$1,'Tillförd energi'!$B$1:$AQ$1,0),FALSE)</f>
        <v>7.1020000000000003</v>
      </c>
      <c r="U99" s="73">
        <f>VLOOKUP($B99,'Tillförd energi'!$B$2:$AS$506,MATCH(U$1,'Tillförd energi'!$B$1:$AQ$1,0),FALSE)</f>
        <v>0</v>
      </c>
      <c r="V99" s="73">
        <f>VLOOKUP($B99,'Tillförd energi'!$B$2:$AS$506,MATCH(V$1,'Tillförd energi'!$B$1:$AQ$1,0),FALSE)</f>
        <v>0</v>
      </c>
      <c r="W99" s="73">
        <f>VLOOKUP($B99,'Tillförd energi'!$B$2:$AS$506,MATCH(W$1,'Tillförd energi'!$B$1:$AQ$1,0),FALSE)</f>
        <v>0</v>
      </c>
      <c r="X99" s="73">
        <f>VLOOKUP($B99,'Tillförd energi'!$B$2:$AS$506,MATCH(X$1,'Tillförd energi'!$B$1:$AQ$1,0),FALSE)</f>
        <v>0</v>
      </c>
      <c r="Y99" s="73">
        <f>VLOOKUP($B99,'Tillförd energi'!$B$2:$AS$506,MATCH(Y$1,'Tillförd energi'!$B$1:$AQ$1,0),FALSE)</f>
        <v>0</v>
      </c>
      <c r="Z99" s="73">
        <f>VLOOKUP($B99,'Tillförd energi'!$B$2:$AS$506,MATCH(Z$1,'Tillförd energi'!$B$1:$AQ$1,0),FALSE)</f>
        <v>0</v>
      </c>
      <c r="AA99" s="73">
        <f>VLOOKUP($B99,'Tillförd energi'!$B$2:$AS$506,MATCH(AA$1,'Tillförd energi'!$B$1:$AQ$1,0),FALSE)</f>
        <v>0</v>
      </c>
      <c r="AB99" s="73">
        <f>VLOOKUP($B99,'Tillförd energi'!$B$2:$AS$506,MATCH(AB$1,'Tillförd energi'!$B$1:$AQ$1,0),FALSE)</f>
        <v>0</v>
      </c>
      <c r="AC99" s="73">
        <f>VLOOKUP($B99,'Tillförd energi'!$B$2:$AS$506,MATCH(AC$1,'Tillförd energi'!$B$1:$AQ$1,0),FALSE)</f>
        <v>0</v>
      </c>
      <c r="AD99" s="73">
        <f>VLOOKUP($B99,'Tillförd energi'!$B$2:$AS$506,MATCH(AD$1,'Tillförd energi'!$B$1:$AQ$1,0),FALSE)</f>
        <v>0</v>
      </c>
      <c r="AF99" s="73">
        <f>VLOOKUP($B99,'Tillförd energi'!$B$2:$AS$506,MATCH(AF$1,'Tillförd energi'!$B$1:$AQ$1,0),FALSE)</f>
        <v>0.47399999999999998</v>
      </c>
      <c r="AH99" s="73">
        <f>IFERROR(VLOOKUP(B99,Miljö!$B$1:$S$476,9,FALSE)/1,0)</f>
        <v>0</v>
      </c>
      <c r="AJ99" s="81">
        <f>IFERROR(VLOOKUP($B99,Miljö!$B$1:$S$500,MATCH("hjälpel exklusive kraftvärme (GWh)",Miljö!$B$1:$V$1,0),FALSE)/1,"")</f>
        <v>0.47399999999999998</v>
      </c>
      <c r="AK99" s="81">
        <f t="shared" si="11"/>
        <v>0.47399999999999998</v>
      </c>
      <c r="AL99" s="81">
        <f>VLOOKUP($B99,'Slutlig allokering'!$B$2:$AL$462,MATCH("Hjälpel kraftvärme",'Slutlig allokering'!$B$2:$AL$2,0),FALSE)</f>
        <v>0</v>
      </c>
      <c r="AN99" s="73">
        <f t="shared" si="12"/>
        <v>27.478999999999999</v>
      </c>
      <c r="AO99" s="73">
        <f t="shared" si="13"/>
        <v>27.478999999999999</v>
      </c>
      <c r="AP99" s="73">
        <f>IF(ISERROR(1/VLOOKUP($B99,Leveranser!$B$1:$S$500,MATCH("såld värme (gwh)",Leveranser!$B$1:$S$1,0),FALSE)),"",VLOOKUP($B99,Leveranser!$B$1:$S$500,MATCH("såld värme (gwh)",Leveranser!$B$1:$S$1,0),FALSE))</f>
        <v>24.253</v>
      </c>
      <c r="AQ99" s="73">
        <f>VLOOKUP($B99,Leveranser!$B$1:$Y$500,MATCH("Totalt såld fjärrvärme till andra fjärrvärmeföretag",Leveranser!$B$1:$AA$1,0),FALSE)</f>
        <v>0</v>
      </c>
      <c r="AR99" s="73">
        <f>IF(ISERROR(1/VLOOKUP($B99,Miljö!$B$1:$S$500,MATCH("Såld mängd produktionsspecifik fjärrvärme (GWh)",Miljö!$B$1:$R$1,0),FALSE)),0,VLOOKUP($B99,Miljö!$B$1:$S$500,MATCH("Såld mängd produktionsspecifik fjärrvärme (GWh)",Miljö!$B$1:$R$1,0),FALSE))</f>
        <v>0</v>
      </c>
      <c r="AS99" s="82">
        <f t="shared" si="18"/>
        <v>0.88260125914334586</v>
      </c>
      <c r="AU99" s="73" t="str">
        <f>VLOOKUP($B99,'Miljövärden urval för publ'!$B$2:$I$486,7,FALSE)</f>
        <v>Ja</v>
      </c>
      <c r="AV99" s="73" t="str">
        <f>VLOOKUP($B99,'Miljövärden urval för publ'!$B$2:$I$486,6,FALSE)</f>
        <v>Nej</v>
      </c>
      <c r="AZ99" s="73">
        <f t="shared" si="14"/>
        <v>0.47399999999999998</v>
      </c>
      <c r="BA99" s="73">
        <f t="shared" si="19"/>
        <v>0</v>
      </c>
      <c r="BB99" s="73">
        <f t="shared" si="15"/>
        <v>19.796999999999997</v>
      </c>
      <c r="BC99" s="73">
        <f t="shared" si="16"/>
        <v>7.1020000000000003</v>
      </c>
      <c r="BE99" s="73">
        <f t="shared" si="20"/>
        <v>0</v>
      </c>
      <c r="BF99" s="73">
        <f t="shared" si="21"/>
        <v>0</v>
      </c>
      <c r="BH99" s="73">
        <f t="shared" si="17"/>
        <v>26.898999999999997</v>
      </c>
    </row>
    <row r="100" spans="1:60" ht="15" x14ac:dyDescent="0.25">
      <c r="A100" t="s">
        <v>80</v>
      </c>
      <c r="B100" t="s">
        <v>113</v>
      </c>
      <c r="C100" s="73">
        <f>VLOOKUP($B100,'Tillförd energi'!$B$2:$AS$506,MATCH(C$1,'Tillförd energi'!$B$1:$AQ$1,0),FALSE)</f>
        <v>0</v>
      </c>
      <c r="D100" s="73">
        <f>VLOOKUP($B100,'Tillförd energi'!$B$2:$AS$506,MATCH(D$1,'Tillförd energi'!$B$1:$AQ$1,0),FALSE)</f>
        <v>0</v>
      </c>
      <c r="E100" s="73">
        <f>VLOOKUP($B100,'Tillförd energi'!$B$2:$AS$506,MATCH(E$1,'Tillförd energi'!$B$1:$AQ$1,0),FALSE)</f>
        <v>0</v>
      </c>
      <c r="F100" s="73">
        <f>VLOOKUP($B100,'Tillförd energi'!$B$2:$AS$506,MATCH(F$1,'Tillförd energi'!$B$1:$AQ$1,0),FALSE)</f>
        <v>0</v>
      </c>
      <c r="G100" s="73">
        <f>VLOOKUP($B100,'Tillförd energi'!$B$2:$AS$506,MATCH(G$1,'Tillförd energi'!$B$1:$AQ$1,0),FALSE)</f>
        <v>0</v>
      </c>
      <c r="H100" s="73">
        <f>VLOOKUP($B100,'Tillförd energi'!$B$2:$AS$506,MATCH(H$1,'Tillförd energi'!$B$1:$AQ$1,0),FALSE)</f>
        <v>0</v>
      </c>
      <c r="I100" s="73">
        <f>VLOOKUP($B100,'Tillförd energi'!$B$2:$AS$506,MATCH(I$1,'Tillförd energi'!$B$1:$AQ$1,0),FALSE)</f>
        <v>0</v>
      </c>
      <c r="J100" s="73">
        <f>VLOOKUP($B100,'Tillförd energi'!$B$2:$AS$506,MATCH(J$1,'Tillförd energi'!$B$1:$AQ$1,0),FALSE)</f>
        <v>0</v>
      </c>
      <c r="K100" s="73">
        <f>VLOOKUP($B100,'Tillförd energi'!$B$2:$AS$506,MATCH(K$1,'Tillförd energi'!$B$1:$AQ$1,0),FALSE)</f>
        <v>0</v>
      </c>
      <c r="L100" s="73">
        <f>VLOOKUP($B100,'Tillförd energi'!$B$2:$AS$506,MATCH(L$1,'Tillförd energi'!$B$1:$AQ$1,0),FALSE)</f>
        <v>0</v>
      </c>
      <c r="M100" s="73">
        <f>VLOOKUP($B100,'Tillförd energi'!$B$2:$AS$506,MATCH(M$1,'Tillförd energi'!$B$1:$AQ$1,0),FALSE)</f>
        <v>0</v>
      </c>
      <c r="N100" s="73">
        <f>VLOOKUP($B100,'Tillförd energi'!$B$2:$AS$506,MATCH(N$1,'Tillförd energi'!$B$1:$AQ$1,0),FALSE)</f>
        <v>0</v>
      </c>
      <c r="O100" s="73">
        <f>VLOOKUP($B100,'Tillförd energi'!$B$2:$AS$506,MATCH(O$1,'Tillförd energi'!$B$1:$AQ$1,0),FALSE)</f>
        <v>0</v>
      </c>
      <c r="P100" s="73">
        <f>VLOOKUP($B100,'Tillförd energi'!$B$2:$AS$506,MATCH(P$1,'Tillförd energi'!$B$1:$AQ$1,0),FALSE)</f>
        <v>0</v>
      </c>
      <c r="Q100" s="73">
        <f>VLOOKUP($B100,'Tillförd energi'!$B$2:$AS$506,MATCH(Q$1,'Tillförd energi'!$B$1:$AQ$1,0),FALSE)</f>
        <v>0</v>
      </c>
      <c r="R100" s="73">
        <f>VLOOKUP($B100,'Tillförd energi'!$B$2:$AS$506,MATCH(R$1,'Tillförd energi'!$B$1:$AQ$1,0),FALSE)</f>
        <v>0</v>
      </c>
      <c r="S100" s="73">
        <f>VLOOKUP($B100,'Tillförd energi'!$B$2:$AS$506,MATCH(S$1,'Tillförd energi'!$B$1:$AQ$1,0),FALSE)</f>
        <v>0</v>
      </c>
      <c r="T100" s="73">
        <f>VLOOKUP($B100,'Tillförd energi'!$B$2:$AS$506,MATCH(T$1,'Tillförd energi'!$B$1:$AQ$1,0),FALSE)</f>
        <v>0</v>
      </c>
      <c r="U100" s="73">
        <f>VLOOKUP($B100,'Tillförd energi'!$B$2:$AS$506,MATCH(U$1,'Tillförd energi'!$B$1:$AQ$1,0),FALSE)</f>
        <v>0</v>
      </c>
      <c r="V100" s="73">
        <f>VLOOKUP($B100,'Tillförd energi'!$B$2:$AS$506,MATCH(V$1,'Tillförd energi'!$B$1:$AQ$1,0),FALSE)</f>
        <v>0</v>
      </c>
      <c r="W100" s="73">
        <f>VLOOKUP($B100,'Tillförd energi'!$B$2:$AS$506,MATCH(W$1,'Tillförd energi'!$B$1:$AQ$1,0),FALSE)</f>
        <v>0</v>
      </c>
      <c r="X100" s="73">
        <f>VLOOKUP($B100,'Tillförd energi'!$B$2:$AS$506,MATCH(X$1,'Tillförd energi'!$B$1:$AQ$1,0),FALSE)</f>
        <v>0</v>
      </c>
      <c r="Y100" s="73">
        <f>VLOOKUP($B100,'Tillförd energi'!$B$2:$AS$506,MATCH(Y$1,'Tillförd energi'!$B$1:$AQ$1,0),FALSE)</f>
        <v>0</v>
      </c>
      <c r="Z100" s="73">
        <f>VLOOKUP($B100,'Tillförd energi'!$B$2:$AS$506,MATCH(Z$1,'Tillförd energi'!$B$1:$AQ$1,0),FALSE)</f>
        <v>0</v>
      </c>
      <c r="AA100" s="73">
        <f>VLOOKUP($B100,'Tillförd energi'!$B$2:$AS$506,MATCH(AA$1,'Tillförd energi'!$B$1:$AQ$1,0),FALSE)</f>
        <v>0</v>
      </c>
      <c r="AB100" s="73">
        <f>VLOOKUP($B100,'Tillförd energi'!$B$2:$AS$506,MATCH(AB$1,'Tillförd energi'!$B$1:$AQ$1,0),FALSE)</f>
        <v>0</v>
      </c>
      <c r="AC100" s="73">
        <f>VLOOKUP($B100,'Tillförd energi'!$B$2:$AS$506,MATCH(AC$1,'Tillförd energi'!$B$1:$AQ$1,0),FALSE)</f>
        <v>0</v>
      </c>
      <c r="AD100" s="73">
        <f>VLOOKUP($B100,'Tillförd energi'!$B$2:$AS$506,MATCH(AD$1,'Tillförd energi'!$B$1:$AQ$1,0),FALSE)</f>
        <v>0</v>
      </c>
      <c r="AF100" s="73">
        <f>VLOOKUP($B100,'Tillförd energi'!$B$2:$AS$506,MATCH(AF$1,'Tillförd energi'!$B$1:$AQ$1,0),FALSE)</f>
        <v>0</v>
      </c>
      <c r="AH100" s="73">
        <f>IFERROR(VLOOKUP(B100,Miljö!$B$1:$S$476,9,FALSE)/1,0)</f>
        <v>0</v>
      </c>
      <c r="AJ100" s="81" t="str">
        <f>IFERROR(VLOOKUP($B100,Miljö!$B$1:$S$500,MATCH("hjälpel exklusive kraftvärme (GWh)",Miljö!$B$1:$V$1,0),FALSE)/1,"")</f>
        <v/>
      </c>
      <c r="AK100" s="81">
        <f t="shared" si="11"/>
        <v>0</v>
      </c>
      <c r="AL100" s="81">
        <f>VLOOKUP($B100,'Slutlig allokering'!$B$2:$AL$462,MATCH("Hjälpel kraftvärme",'Slutlig allokering'!$B$2:$AL$2,0),FALSE)</f>
        <v>0</v>
      </c>
      <c r="AN100" s="73">
        <f t="shared" si="12"/>
        <v>0</v>
      </c>
      <c r="AO100" s="73">
        <f t="shared" si="13"/>
        <v>0</v>
      </c>
      <c r="AP100" s="73" t="str">
        <f>IF(ISERROR(1/VLOOKUP($B100,Leveranser!$B$1:$S$500,MATCH("såld värme (gwh)",Leveranser!$B$1:$S$1,0),FALSE)),"",VLOOKUP($B100,Leveranser!$B$1:$S$500,MATCH("såld värme (gwh)",Leveranser!$B$1:$S$1,0),FALSE))</f>
        <v/>
      </c>
      <c r="AQ100" s="73">
        <f>VLOOKUP($B100,Leveranser!$B$1:$Y$500,MATCH("Totalt såld fjärrvärme till andra fjärrvärmeföretag",Leveranser!$B$1:$AA$1,0),FALSE)</f>
        <v>0</v>
      </c>
      <c r="AR100" s="73">
        <f>IF(ISERROR(1/VLOOKUP($B100,Miljö!$B$1:$S$500,MATCH("Såld mängd produktionsspecifik fjärrvärme (GWh)",Miljö!$B$1:$R$1,0),FALSE)),0,VLOOKUP($B100,Miljö!$B$1:$S$500,MATCH("Såld mängd produktionsspecifik fjärrvärme (GWh)",Miljö!$B$1:$R$1,0),FALSE))</f>
        <v>0</v>
      </c>
      <c r="AS100" s="82" t="str">
        <f t="shared" si="18"/>
        <v/>
      </c>
      <c r="AU100" s="73" t="str">
        <f>VLOOKUP($B100,'Miljövärden urval för publ'!$B$2:$I$486,7,FALSE)</f>
        <v>Nej</v>
      </c>
      <c r="AV100" s="73" t="str">
        <f>VLOOKUP($B100,'Miljövärden urval för publ'!$B$2:$I$486,6,FALSE)</f>
        <v>Nej</v>
      </c>
      <c r="AZ100" s="73">
        <f t="shared" si="14"/>
        <v>0</v>
      </c>
      <c r="BA100" s="73">
        <f t="shared" si="19"/>
        <v>0</v>
      </c>
      <c r="BB100" s="73">
        <f t="shared" si="15"/>
        <v>0</v>
      </c>
      <c r="BC100" s="73">
        <f t="shared" si="16"/>
        <v>0</v>
      </c>
      <c r="BE100" s="73">
        <f t="shared" si="20"/>
        <v>0</v>
      </c>
      <c r="BF100" s="73">
        <f t="shared" si="21"/>
        <v>0</v>
      </c>
      <c r="BH100" s="73">
        <f t="shared" si="17"/>
        <v>0</v>
      </c>
    </row>
    <row r="101" spans="1:60" ht="15" x14ac:dyDescent="0.25">
      <c r="A101" t="s">
        <v>80</v>
      </c>
      <c r="B101" t="s">
        <v>114</v>
      </c>
      <c r="C101" s="73">
        <f>VLOOKUP($B101,'Tillförd energi'!$B$2:$AS$506,MATCH(C$1,'Tillförd energi'!$B$1:$AQ$1,0),FALSE)</f>
        <v>0</v>
      </c>
      <c r="D101" s="73">
        <f>VLOOKUP($B101,'Tillförd energi'!$B$2:$AS$506,MATCH(D$1,'Tillförd energi'!$B$1:$AQ$1,0),FALSE)</f>
        <v>1.2</v>
      </c>
      <c r="E101" s="73">
        <f>VLOOKUP($B101,'Tillförd energi'!$B$2:$AS$506,MATCH(E$1,'Tillförd energi'!$B$1:$AQ$1,0),FALSE)</f>
        <v>0</v>
      </c>
      <c r="F101" s="73">
        <f>VLOOKUP($B101,'Tillförd energi'!$B$2:$AS$506,MATCH(F$1,'Tillförd energi'!$B$1:$AQ$1,0),FALSE)</f>
        <v>0</v>
      </c>
      <c r="G101" s="73">
        <f>VLOOKUP($B101,'Tillförd energi'!$B$2:$AS$506,MATCH(G$1,'Tillförd energi'!$B$1:$AQ$1,0),FALSE)</f>
        <v>0</v>
      </c>
      <c r="H101" s="73">
        <f>VLOOKUP($B101,'Tillförd energi'!$B$2:$AS$506,MATCH(H$1,'Tillförd energi'!$B$1:$AQ$1,0),FALSE)</f>
        <v>0</v>
      </c>
      <c r="I101" s="73">
        <f>VLOOKUP($B101,'Tillförd energi'!$B$2:$AS$506,MATCH(I$1,'Tillförd energi'!$B$1:$AQ$1,0),FALSE)</f>
        <v>0</v>
      </c>
      <c r="J101" s="73">
        <f>VLOOKUP($B101,'Tillförd energi'!$B$2:$AS$506,MATCH(J$1,'Tillförd energi'!$B$1:$AQ$1,0),FALSE)</f>
        <v>0</v>
      </c>
      <c r="K101" s="73">
        <f>VLOOKUP($B101,'Tillförd energi'!$B$2:$AS$506,MATCH(K$1,'Tillförd energi'!$B$1:$AQ$1,0),FALSE)</f>
        <v>0</v>
      </c>
      <c r="L101" s="73">
        <f>VLOOKUP($B101,'Tillförd energi'!$B$2:$AS$506,MATCH(L$1,'Tillförd energi'!$B$1:$AQ$1,0),FALSE)</f>
        <v>0</v>
      </c>
      <c r="M101" s="73">
        <f>VLOOKUP($B101,'Tillförd energi'!$B$2:$AS$506,MATCH(M$1,'Tillförd energi'!$B$1:$AQ$1,0),FALSE)</f>
        <v>0</v>
      </c>
      <c r="N101" s="73">
        <f>VLOOKUP($B101,'Tillförd energi'!$B$2:$AS$506,MATCH(N$1,'Tillförd energi'!$B$1:$AQ$1,0),FALSE)</f>
        <v>0</v>
      </c>
      <c r="O101" s="73">
        <f>VLOOKUP($B101,'Tillförd energi'!$B$2:$AS$506,MATCH(O$1,'Tillförd energi'!$B$1:$AQ$1,0),FALSE)</f>
        <v>2.5</v>
      </c>
      <c r="P101" s="73">
        <f>VLOOKUP($B101,'Tillförd energi'!$B$2:$AS$506,MATCH(P$1,'Tillförd energi'!$B$1:$AQ$1,0),FALSE)</f>
        <v>0</v>
      </c>
      <c r="Q101" s="73">
        <f>VLOOKUP($B101,'Tillförd energi'!$B$2:$AS$506,MATCH(Q$1,'Tillförd energi'!$B$1:$AQ$1,0),FALSE)</f>
        <v>0</v>
      </c>
      <c r="R101" s="73">
        <f>VLOOKUP($B101,'Tillförd energi'!$B$2:$AS$506,MATCH(R$1,'Tillförd energi'!$B$1:$AQ$1,0),FALSE)</f>
        <v>12.4</v>
      </c>
      <c r="S101" s="73">
        <f>VLOOKUP($B101,'Tillförd energi'!$B$2:$AS$506,MATCH(S$1,'Tillförd energi'!$B$1:$AQ$1,0),FALSE)</f>
        <v>0</v>
      </c>
      <c r="T101" s="73">
        <f>VLOOKUP($B101,'Tillförd energi'!$B$2:$AS$506,MATCH(T$1,'Tillförd energi'!$B$1:$AQ$1,0),FALSE)</f>
        <v>0</v>
      </c>
      <c r="U101" s="73">
        <f>VLOOKUP($B101,'Tillförd energi'!$B$2:$AS$506,MATCH(U$1,'Tillförd energi'!$B$1:$AQ$1,0),FALSE)</f>
        <v>0</v>
      </c>
      <c r="V101" s="73">
        <f>VLOOKUP($B101,'Tillförd energi'!$B$2:$AS$506,MATCH(V$1,'Tillförd energi'!$B$1:$AQ$1,0),FALSE)</f>
        <v>0</v>
      </c>
      <c r="W101" s="73">
        <f>VLOOKUP($B101,'Tillförd energi'!$B$2:$AS$506,MATCH(W$1,'Tillförd energi'!$B$1:$AQ$1,0),FALSE)</f>
        <v>0</v>
      </c>
      <c r="X101" s="73">
        <f>VLOOKUP($B101,'Tillförd energi'!$B$2:$AS$506,MATCH(X$1,'Tillförd energi'!$B$1:$AQ$1,0),FALSE)</f>
        <v>0</v>
      </c>
      <c r="Y101" s="73">
        <f>VLOOKUP($B101,'Tillförd energi'!$B$2:$AS$506,MATCH(Y$1,'Tillförd energi'!$B$1:$AQ$1,0),FALSE)</f>
        <v>0</v>
      </c>
      <c r="Z101" s="73">
        <f>VLOOKUP($B101,'Tillförd energi'!$B$2:$AS$506,MATCH(Z$1,'Tillförd energi'!$B$1:$AQ$1,0),FALSE)</f>
        <v>0</v>
      </c>
      <c r="AA101" s="73">
        <f>VLOOKUP($B101,'Tillförd energi'!$B$2:$AS$506,MATCH(AA$1,'Tillförd energi'!$B$1:$AQ$1,0),FALSE)</f>
        <v>0</v>
      </c>
      <c r="AB101" s="73">
        <f>VLOOKUP($B101,'Tillförd energi'!$B$2:$AS$506,MATCH(AB$1,'Tillförd energi'!$B$1:$AQ$1,0),FALSE)</f>
        <v>0</v>
      </c>
      <c r="AC101" s="73">
        <f>VLOOKUP($B101,'Tillförd energi'!$B$2:$AS$506,MATCH(AC$1,'Tillförd energi'!$B$1:$AQ$1,0),FALSE)</f>
        <v>0</v>
      </c>
      <c r="AD101" s="73">
        <f>VLOOKUP($B101,'Tillförd energi'!$B$2:$AS$506,MATCH(AD$1,'Tillförd energi'!$B$1:$AQ$1,0),FALSE)</f>
        <v>0</v>
      </c>
      <c r="AF101" s="73">
        <f>VLOOKUP($B101,'Tillförd energi'!$B$2:$AS$506,MATCH(AF$1,'Tillförd energi'!$B$1:$AQ$1,0),FALSE)</f>
        <v>0.18</v>
      </c>
      <c r="AH101" s="73">
        <f>IFERROR(VLOOKUP(B101,Miljö!$B$1:$S$476,9,FALSE)/1,0)</f>
        <v>0</v>
      </c>
      <c r="AJ101" s="81">
        <f>IFERROR(VLOOKUP($B101,Miljö!$B$1:$S$500,MATCH("hjälpel exklusive kraftvärme (GWh)",Miljö!$B$1:$V$1,0),FALSE)/1,"")</f>
        <v>0.18</v>
      </c>
      <c r="AK101" s="81">
        <f t="shared" si="11"/>
        <v>0.18</v>
      </c>
      <c r="AL101" s="81">
        <f>VLOOKUP($B101,'Slutlig allokering'!$B$2:$AL$462,MATCH("Hjälpel kraftvärme",'Slutlig allokering'!$B$2:$AL$2,0),FALSE)</f>
        <v>0</v>
      </c>
      <c r="AN101" s="73">
        <f t="shared" si="12"/>
        <v>16.28</v>
      </c>
      <c r="AO101" s="73">
        <f t="shared" si="13"/>
        <v>16.28</v>
      </c>
      <c r="AP101" s="73">
        <f>IF(ISERROR(1/VLOOKUP($B101,Leveranser!$B$1:$S$500,MATCH("såld värme (gwh)",Leveranser!$B$1:$S$1,0),FALSE)),"",VLOOKUP($B101,Leveranser!$B$1:$S$500,MATCH("såld värme (gwh)",Leveranser!$B$1:$S$1,0),FALSE))</f>
        <v>12.2</v>
      </c>
      <c r="AQ101" s="73">
        <f>VLOOKUP($B101,Leveranser!$B$1:$Y$500,MATCH("Totalt såld fjärrvärme till andra fjärrvärmeföretag",Leveranser!$B$1:$AA$1,0),FALSE)</f>
        <v>0</v>
      </c>
      <c r="AR101" s="73">
        <f>IF(ISERROR(1/VLOOKUP($B101,Miljö!$B$1:$S$500,MATCH("Såld mängd produktionsspecifik fjärrvärme (GWh)",Miljö!$B$1:$R$1,0),FALSE)),0,VLOOKUP($B101,Miljö!$B$1:$S$500,MATCH("Såld mängd produktionsspecifik fjärrvärme (GWh)",Miljö!$B$1:$R$1,0),FALSE))</f>
        <v>0</v>
      </c>
      <c r="AS101" s="82">
        <f t="shared" si="18"/>
        <v>0.74938574938574931</v>
      </c>
      <c r="AU101" s="73" t="str">
        <f>VLOOKUP($B101,'Miljövärden urval för publ'!$B$2:$I$486,7,FALSE)</f>
        <v>Ja</v>
      </c>
      <c r="AV101" s="73" t="str">
        <f>VLOOKUP($B101,'Miljövärden urval för publ'!$B$2:$I$486,6,FALSE)</f>
        <v>Nej</v>
      </c>
      <c r="AZ101" s="73">
        <f t="shared" si="14"/>
        <v>0.18</v>
      </c>
      <c r="BA101" s="73">
        <f t="shared" si="19"/>
        <v>0</v>
      </c>
      <c r="BB101" s="73">
        <f t="shared" si="15"/>
        <v>2.5</v>
      </c>
      <c r="BC101" s="73">
        <f t="shared" si="16"/>
        <v>12.4</v>
      </c>
      <c r="BE101" s="73">
        <f t="shared" si="20"/>
        <v>0</v>
      </c>
      <c r="BF101" s="73">
        <f t="shared" si="21"/>
        <v>0</v>
      </c>
      <c r="BH101" s="73">
        <f t="shared" si="17"/>
        <v>14.9</v>
      </c>
    </row>
    <row r="102" spans="1:60" ht="15" x14ac:dyDescent="0.25">
      <c r="A102" t="s">
        <v>80</v>
      </c>
      <c r="B102" t="s">
        <v>115</v>
      </c>
      <c r="C102" s="73">
        <f>VLOOKUP($B102,'Tillförd energi'!$B$2:$AS$506,MATCH(C$1,'Tillförd energi'!$B$1:$AQ$1,0),FALSE)</f>
        <v>0</v>
      </c>
      <c r="D102" s="73">
        <f>VLOOKUP($B102,'Tillförd energi'!$B$2:$AS$506,MATCH(D$1,'Tillförd energi'!$B$1:$AQ$1,0),FALSE)</f>
        <v>0</v>
      </c>
      <c r="E102" s="73">
        <f>VLOOKUP($B102,'Tillförd energi'!$B$2:$AS$506,MATCH(E$1,'Tillförd energi'!$B$1:$AQ$1,0),FALSE)</f>
        <v>0</v>
      </c>
      <c r="F102" s="73">
        <f>VLOOKUP($B102,'Tillförd energi'!$B$2:$AS$506,MATCH(F$1,'Tillförd energi'!$B$1:$AQ$1,0),FALSE)</f>
        <v>0</v>
      </c>
      <c r="G102" s="73">
        <f>VLOOKUP($B102,'Tillförd energi'!$B$2:$AS$506,MATCH(G$1,'Tillförd energi'!$B$1:$AQ$1,0),FALSE)</f>
        <v>0</v>
      </c>
      <c r="H102" s="73">
        <f>VLOOKUP($B102,'Tillförd energi'!$B$2:$AS$506,MATCH(H$1,'Tillförd energi'!$B$1:$AQ$1,0),FALSE)</f>
        <v>0</v>
      </c>
      <c r="I102" s="73">
        <f>VLOOKUP($B102,'Tillförd energi'!$B$2:$AS$506,MATCH(I$1,'Tillförd energi'!$B$1:$AQ$1,0),FALSE)</f>
        <v>0</v>
      </c>
      <c r="J102" s="73">
        <f>VLOOKUP($B102,'Tillförd energi'!$B$2:$AS$506,MATCH(J$1,'Tillförd energi'!$B$1:$AQ$1,0),FALSE)</f>
        <v>0</v>
      </c>
      <c r="K102" s="73">
        <f>VLOOKUP($B102,'Tillförd energi'!$B$2:$AS$506,MATCH(K$1,'Tillförd energi'!$B$1:$AQ$1,0),FALSE)</f>
        <v>0</v>
      </c>
      <c r="L102" s="73">
        <f>VLOOKUP($B102,'Tillförd energi'!$B$2:$AS$506,MATCH(L$1,'Tillförd energi'!$B$1:$AQ$1,0),FALSE)</f>
        <v>0</v>
      </c>
      <c r="M102" s="73">
        <f>VLOOKUP($B102,'Tillförd energi'!$B$2:$AS$506,MATCH(M$1,'Tillförd energi'!$B$1:$AQ$1,0),FALSE)</f>
        <v>0</v>
      </c>
      <c r="N102" s="73">
        <f>VLOOKUP($B102,'Tillförd energi'!$B$2:$AS$506,MATCH(N$1,'Tillförd energi'!$B$1:$AQ$1,0),FALSE)</f>
        <v>0</v>
      </c>
      <c r="O102" s="73">
        <f>VLOOKUP($B102,'Tillförd energi'!$B$2:$AS$506,MATCH(O$1,'Tillförd energi'!$B$1:$AQ$1,0),FALSE)</f>
        <v>0</v>
      </c>
      <c r="P102" s="73">
        <f>VLOOKUP($B102,'Tillförd energi'!$B$2:$AS$506,MATCH(P$1,'Tillförd energi'!$B$1:$AQ$1,0),FALSE)</f>
        <v>0</v>
      </c>
      <c r="Q102" s="73">
        <f>VLOOKUP($B102,'Tillförd energi'!$B$2:$AS$506,MATCH(Q$1,'Tillförd energi'!$B$1:$AQ$1,0),FALSE)</f>
        <v>0</v>
      </c>
      <c r="R102" s="73">
        <f>VLOOKUP($B102,'Tillförd energi'!$B$2:$AS$506,MATCH(R$1,'Tillförd energi'!$B$1:$AQ$1,0),FALSE)</f>
        <v>0</v>
      </c>
      <c r="S102" s="73">
        <f>VLOOKUP($B102,'Tillförd energi'!$B$2:$AS$506,MATCH(S$1,'Tillförd energi'!$B$1:$AQ$1,0),FALSE)</f>
        <v>0</v>
      </c>
      <c r="T102" s="73">
        <f>VLOOKUP($B102,'Tillförd energi'!$B$2:$AS$506,MATCH(T$1,'Tillförd energi'!$B$1:$AQ$1,0),FALSE)</f>
        <v>0</v>
      </c>
      <c r="U102" s="73">
        <f>VLOOKUP($B102,'Tillförd energi'!$B$2:$AS$506,MATCH(U$1,'Tillförd energi'!$B$1:$AQ$1,0),FALSE)</f>
        <v>0</v>
      </c>
      <c r="V102" s="73">
        <f>VLOOKUP($B102,'Tillförd energi'!$B$2:$AS$506,MATCH(V$1,'Tillförd energi'!$B$1:$AQ$1,0),FALSE)</f>
        <v>0</v>
      </c>
      <c r="W102" s="73">
        <f>VLOOKUP($B102,'Tillförd energi'!$B$2:$AS$506,MATCH(W$1,'Tillförd energi'!$B$1:$AQ$1,0),FALSE)</f>
        <v>0</v>
      </c>
      <c r="X102" s="73">
        <f>VLOOKUP($B102,'Tillförd energi'!$B$2:$AS$506,MATCH(X$1,'Tillförd energi'!$B$1:$AQ$1,0),FALSE)</f>
        <v>0</v>
      </c>
      <c r="Y102" s="73">
        <f>VLOOKUP($B102,'Tillförd energi'!$B$2:$AS$506,MATCH(Y$1,'Tillförd energi'!$B$1:$AQ$1,0),FALSE)</f>
        <v>0</v>
      </c>
      <c r="Z102" s="73">
        <f>VLOOKUP($B102,'Tillförd energi'!$B$2:$AS$506,MATCH(Z$1,'Tillförd energi'!$B$1:$AQ$1,0),FALSE)</f>
        <v>0</v>
      </c>
      <c r="AA102" s="73">
        <f>VLOOKUP($B102,'Tillförd energi'!$B$2:$AS$506,MATCH(AA$1,'Tillförd energi'!$B$1:$AQ$1,0),FALSE)</f>
        <v>0</v>
      </c>
      <c r="AB102" s="73">
        <f>VLOOKUP($B102,'Tillförd energi'!$B$2:$AS$506,MATCH(AB$1,'Tillförd energi'!$B$1:$AQ$1,0),FALSE)</f>
        <v>0</v>
      </c>
      <c r="AC102" s="73">
        <f>VLOOKUP($B102,'Tillförd energi'!$B$2:$AS$506,MATCH(AC$1,'Tillförd energi'!$B$1:$AQ$1,0),FALSE)</f>
        <v>0</v>
      </c>
      <c r="AD102" s="73">
        <f>VLOOKUP($B102,'Tillförd energi'!$B$2:$AS$506,MATCH(AD$1,'Tillförd energi'!$B$1:$AQ$1,0),FALSE)</f>
        <v>0</v>
      </c>
      <c r="AF102" s="73">
        <f>VLOOKUP($B102,'Tillförd energi'!$B$2:$AS$506,MATCH(AF$1,'Tillförd energi'!$B$1:$AQ$1,0),FALSE)</f>
        <v>0</v>
      </c>
      <c r="AH102" s="73">
        <f>IFERROR(VLOOKUP(B102,Miljö!$B$1:$S$476,9,FALSE)/1,0)</f>
        <v>0</v>
      </c>
      <c r="AJ102" s="81" t="str">
        <f>IFERROR(VLOOKUP($B102,Miljö!$B$1:$S$500,MATCH("hjälpel exklusive kraftvärme (GWh)",Miljö!$B$1:$V$1,0),FALSE)/1,"")</f>
        <v/>
      </c>
      <c r="AK102" s="81">
        <f t="shared" si="11"/>
        <v>0</v>
      </c>
      <c r="AL102" s="81">
        <f>VLOOKUP($B102,'Slutlig allokering'!$B$2:$AL$462,MATCH("Hjälpel kraftvärme",'Slutlig allokering'!$B$2:$AL$2,0),FALSE)</f>
        <v>0</v>
      </c>
      <c r="AN102" s="73">
        <f t="shared" si="12"/>
        <v>0</v>
      </c>
      <c r="AO102" s="73">
        <f t="shared" si="13"/>
        <v>0</v>
      </c>
      <c r="AP102" s="73" t="str">
        <f>IF(ISERROR(1/VLOOKUP($B102,Leveranser!$B$1:$S$500,MATCH("såld värme (gwh)",Leveranser!$B$1:$S$1,0),FALSE)),"",VLOOKUP($B102,Leveranser!$B$1:$S$500,MATCH("såld värme (gwh)",Leveranser!$B$1:$S$1,0),FALSE))</f>
        <v/>
      </c>
      <c r="AQ102" s="73">
        <f>VLOOKUP($B102,Leveranser!$B$1:$Y$500,MATCH("Totalt såld fjärrvärme till andra fjärrvärmeföretag",Leveranser!$B$1:$AA$1,0),FALSE)</f>
        <v>0</v>
      </c>
      <c r="AR102" s="73">
        <f>IF(ISERROR(1/VLOOKUP($B102,Miljö!$B$1:$S$500,MATCH("Såld mängd produktionsspecifik fjärrvärme (GWh)",Miljö!$B$1:$R$1,0),FALSE)),0,VLOOKUP($B102,Miljö!$B$1:$S$500,MATCH("Såld mängd produktionsspecifik fjärrvärme (GWh)",Miljö!$B$1:$R$1,0),FALSE))</f>
        <v>0</v>
      </c>
      <c r="AS102" s="82" t="str">
        <f t="shared" si="18"/>
        <v/>
      </c>
      <c r="AU102" s="73" t="str">
        <f>VLOOKUP($B102,'Miljövärden urval för publ'!$B$2:$I$486,7,FALSE)</f>
        <v>Nej</v>
      </c>
      <c r="AV102" s="73" t="str">
        <f>VLOOKUP($B102,'Miljövärden urval för publ'!$B$2:$I$486,6,FALSE)</f>
        <v>Nej</v>
      </c>
      <c r="AZ102" s="73">
        <f t="shared" si="14"/>
        <v>0</v>
      </c>
      <c r="BA102" s="73">
        <f t="shared" si="19"/>
        <v>0</v>
      </c>
      <c r="BB102" s="73">
        <f t="shared" si="15"/>
        <v>0</v>
      </c>
      <c r="BC102" s="73">
        <f t="shared" si="16"/>
        <v>0</v>
      </c>
      <c r="BE102" s="73">
        <f t="shared" si="20"/>
        <v>0</v>
      </c>
      <c r="BF102" s="73">
        <f t="shared" si="21"/>
        <v>0</v>
      </c>
      <c r="BH102" s="73">
        <f t="shared" si="17"/>
        <v>0</v>
      </c>
    </row>
    <row r="103" spans="1:60" ht="15" x14ac:dyDescent="0.25">
      <c r="A103" t="s">
        <v>80</v>
      </c>
      <c r="B103" t="s">
        <v>116</v>
      </c>
      <c r="C103" s="73">
        <f>VLOOKUP($B103,'Tillförd energi'!$B$2:$AS$506,MATCH(C$1,'Tillförd energi'!$B$1:$AQ$1,0),FALSE)</f>
        <v>0</v>
      </c>
      <c r="D103" s="73">
        <f>VLOOKUP($B103,'Tillförd energi'!$B$2:$AS$506,MATCH(D$1,'Tillförd energi'!$B$1:$AQ$1,0),FALSE)</f>
        <v>0</v>
      </c>
      <c r="E103" s="73">
        <f>VLOOKUP($B103,'Tillförd energi'!$B$2:$AS$506,MATCH(E$1,'Tillförd energi'!$B$1:$AQ$1,0),FALSE)</f>
        <v>0</v>
      </c>
      <c r="F103" s="73">
        <f>VLOOKUP($B103,'Tillförd energi'!$B$2:$AS$506,MATCH(F$1,'Tillförd energi'!$B$1:$AQ$1,0),FALSE)</f>
        <v>0</v>
      </c>
      <c r="G103" s="73">
        <f>VLOOKUP($B103,'Tillförd energi'!$B$2:$AS$506,MATCH(G$1,'Tillförd energi'!$B$1:$AQ$1,0),FALSE)</f>
        <v>0</v>
      </c>
      <c r="H103" s="73">
        <f>VLOOKUP($B103,'Tillförd energi'!$B$2:$AS$506,MATCH(H$1,'Tillförd energi'!$B$1:$AQ$1,0),FALSE)</f>
        <v>0</v>
      </c>
      <c r="I103" s="73">
        <f>VLOOKUP($B103,'Tillförd energi'!$B$2:$AS$506,MATCH(I$1,'Tillförd energi'!$B$1:$AQ$1,0),FALSE)</f>
        <v>0</v>
      </c>
      <c r="J103" s="73">
        <f>VLOOKUP($B103,'Tillförd energi'!$B$2:$AS$506,MATCH(J$1,'Tillförd energi'!$B$1:$AQ$1,0),FALSE)</f>
        <v>0</v>
      </c>
      <c r="K103" s="73">
        <f>VLOOKUP($B103,'Tillförd energi'!$B$2:$AS$506,MATCH(K$1,'Tillförd energi'!$B$1:$AQ$1,0),FALSE)</f>
        <v>0</v>
      </c>
      <c r="L103" s="73">
        <f>VLOOKUP($B103,'Tillförd energi'!$B$2:$AS$506,MATCH(L$1,'Tillförd energi'!$B$1:$AQ$1,0),FALSE)</f>
        <v>0</v>
      </c>
      <c r="M103" s="73">
        <f>VLOOKUP($B103,'Tillförd energi'!$B$2:$AS$506,MATCH(M$1,'Tillförd energi'!$B$1:$AQ$1,0),FALSE)</f>
        <v>0</v>
      </c>
      <c r="N103" s="73">
        <f>VLOOKUP($B103,'Tillförd energi'!$B$2:$AS$506,MATCH(N$1,'Tillförd energi'!$B$1:$AQ$1,0),FALSE)</f>
        <v>0</v>
      </c>
      <c r="O103" s="73">
        <f>VLOOKUP($B103,'Tillförd energi'!$B$2:$AS$506,MATCH(O$1,'Tillförd energi'!$B$1:$AQ$1,0),FALSE)</f>
        <v>0</v>
      </c>
      <c r="P103" s="73">
        <f>VLOOKUP($B103,'Tillförd energi'!$B$2:$AS$506,MATCH(P$1,'Tillförd energi'!$B$1:$AQ$1,0),FALSE)</f>
        <v>0</v>
      </c>
      <c r="Q103" s="73">
        <f>VLOOKUP($B103,'Tillförd energi'!$B$2:$AS$506,MATCH(Q$1,'Tillförd energi'!$B$1:$AQ$1,0),FALSE)</f>
        <v>0</v>
      </c>
      <c r="R103" s="73">
        <f>VLOOKUP($B103,'Tillförd energi'!$B$2:$AS$506,MATCH(R$1,'Tillförd energi'!$B$1:$AQ$1,0),FALSE)</f>
        <v>0</v>
      </c>
      <c r="S103" s="73">
        <f>VLOOKUP($B103,'Tillförd energi'!$B$2:$AS$506,MATCH(S$1,'Tillförd energi'!$B$1:$AQ$1,0),FALSE)</f>
        <v>0</v>
      </c>
      <c r="T103" s="73">
        <f>VLOOKUP($B103,'Tillförd energi'!$B$2:$AS$506,MATCH(T$1,'Tillförd energi'!$B$1:$AQ$1,0),FALSE)</f>
        <v>0</v>
      </c>
      <c r="U103" s="73">
        <f>VLOOKUP($B103,'Tillförd energi'!$B$2:$AS$506,MATCH(U$1,'Tillförd energi'!$B$1:$AQ$1,0),FALSE)</f>
        <v>0</v>
      </c>
      <c r="V103" s="73">
        <f>VLOOKUP($B103,'Tillförd energi'!$B$2:$AS$506,MATCH(V$1,'Tillförd energi'!$B$1:$AQ$1,0),FALSE)</f>
        <v>0</v>
      </c>
      <c r="W103" s="73">
        <f>VLOOKUP($B103,'Tillförd energi'!$B$2:$AS$506,MATCH(W$1,'Tillförd energi'!$B$1:$AQ$1,0),FALSE)</f>
        <v>0</v>
      </c>
      <c r="X103" s="73">
        <f>VLOOKUP($B103,'Tillförd energi'!$B$2:$AS$506,MATCH(X$1,'Tillförd energi'!$B$1:$AQ$1,0),FALSE)</f>
        <v>0</v>
      </c>
      <c r="Y103" s="73">
        <f>VLOOKUP($B103,'Tillförd energi'!$B$2:$AS$506,MATCH(Y$1,'Tillförd energi'!$B$1:$AQ$1,0),FALSE)</f>
        <v>0</v>
      </c>
      <c r="Z103" s="73">
        <f>VLOOKUP($B103,'Tillförd energi'!$B$2:$AS$506,MATCH(Z$1,'Tillförd energi'!$B$1:$AQ$1,0),FALSE)</f>
        <v>0</v>
      </c>
      <c r="AA103" s="73">
        <f>VLOOKUP($B103,'Tillförd energi'!$B$2:$AS$506,MATCH(AA$1,'Tillförd energi'!$B$1:$AQ$1,0),FALSE)</f>
        <v>0</v>
      </c>
      <c r="AB103" s="73">
        <f>VLOOKUP($B103,'Tillförd energi'!$B$2:$AS$506,MATCH(AB$1,'Tillförd energi'!$B$1:$AQ$1,0),FALSE)</f>
        <v>0</v>
      </c>
      <c r="AC103" s="73">
        <f>VLOOKUP($B103,'Tillförd energi'!$B$2:$AS$506,MATCH(AC$1,'Tillförd energi'!$B$1:$AQ$1,0),FALSE)</f>
        <v>0</v>
      </c>
      <c r="AD103" s="73">
        <f>VLOOKUP($B103,'Tillförd energi'!$B$2:$AS$506,MATCH(AD$1,'Tillförd energi'!$B$1:$AQ$1,0),FALSE)</f>
        <v>0</v>
      </c>
      <c r="AF103" s="73">
        <f>VLOOKUP($B103,'Tillförd energi'!$B$2:$AS$506,MATCH(AF$1,'Tillförd energi'!$B$1:$AQ$1,0),FALSE)</f>
        <v>0</v>
      </c>
      <c r="AH103" s="73">
        <f>IFERROR(VLOOKUP(B103,Miljö!$B$1:$S$476,9,FALSE)/1,0)</f>
        <v>0</v>
      </c>
      <c r="AJ103" s="81" t="str">
        <f>IFERROR(VLOOKUP($B103,Miljö!$B$1:$S$500,MATCH("hjälpel exklusive kraftvärme (GWh)",Miljö!$B$1:$V$1,0),FALSE)/1,"")</f>
        <v/>
      </c>
      <c r="AK103" s="81">
        <f t="shared" si="11"/>
        <v>0</v>
      </c>
      <c r="AL103" s="81">
        <f>VLOOKUP($B103,'Slutlig allokering'!$B$2:$AL$462,MATCH("Hjälpel kraftvärme",'Slutlig allokering'!$B$2:$AL$2,0),FALSE)</f>
        <v>0</v>
      </c>
      <c r="AN103" s="73">
        <f t="shared" si="12"/>
        <v>0</v>
      </c>
      <c r="AO103" s="73">
        <f t="shared" si="13"/>
        <v>0</v>
      </c>
      <c r="AP103" s="73" t="str">
        <f>IF(ISERROR(1/VLOOKUP($B103,Leveranser!$B$1:$S$500,MATCH("såld värme (gwh)",Leveranser!$B$1:$S$1,0),FALSE)),"",VLOOKUP($B103,Leveranser!$B$1:$S$500,MATCH("såld värme (gwh)",Leveranser!$B$1:$S$1,0),FALSE))</f>
        <v/>
      </c>
      <c r="AQ103" s="73">
        <f>VLOOKUP($B103,Leveranser!$B$1:$Y$500,MATCH("Totalt såld fjärrvärme till andra fjärrvärmeföretag",Leveranser!$B$1:$AA$1,0),FALSE)</f>
        <v>0</v>
      </c>
      <c r="AR103" s="73">
        <f>IF(ISERROR(1/VLOOKUP($B103,Miljö!$B$1:$S$500,MATCH("Såld mängd produktionsspecifik fjärrvärme (GWh)",Miljö!$B$1:$R$1,0),FALSE)),0,VLOOKUP($B103,Miljö!$B$1:$S$500,MATCH("Såld mängd produktionsspecifik fjärrvärme (GWh)",Miljö!$B$1:$R$1,0),FALSE))</f>
        <v>0</v>
      </c>
      <c r="AS103" s="82" t="str">
        <f t="shared" si="18"/>
        <v/>
      </c>
      <c r="AU103" s="73" t="str">
        <f>VLOOKUP($B103,'Miljövärden urval för publ'!$B$2:$I$486,7,FALSE)</f>
        <v>Nej</v>
      </c>
      <c r="AV103" s="73" t="str">
        <f>VLOOKUP($B103,'Miljövärden urval för publ'!$B$2:$I$486,6,FALSE)</f>
        <v>Nej</v>
      </c>
      <c r="AZ103" s="73">
        <f t="shared" si="14"/>
        <v>0</v>
      </c>
      <c r="BA103" s="73">
        <f t="shared" si="19"/>
        <v>0</v>
      </c>
      <c r="BB103" s="73">
        <f t="shared" si="15"/>
        <v>0</v>
      </c>
      <c r="BC103" s="73">
        <f t="shared" si="16"/>
        <v>0</v>
      </c>
      <c r="BE103" s="73">
        <f t="shared" si="20"/>
        <v>0</v>
      </c>
      <c r="BF103" s="73">
        <f t="shared" si="21"/>
        <v>0</v>
      </c>
      <c r="BH103" s="73">
        <f t="shared" si="17"/>
        <v>0</v>
      </c>
    </row>
    <row r="104" spans="1:60" ht="15" x14ac:dyDescent="0.25">
      <c r="A104" t="s">
        <v>80</v>
      </c>
      <c r="B104" t="s">
        <v>117</v>
      </c>
      <c r="C104" s="73">
        <f>VLOOKUP($B104,'Tillförd energi'!$B$2:$AS$506,MATCH(C$1,'Tillförd energi'!$B$1:$AQ$1,0),FALSE)</f>
        <v>0</v>
      </c>
      <c r="D104" s="73">
        <f>VLOOKUP($B104,'Tillförd energi'!$B$2:$AS$506,MATCH(D$1,'Tillförd energi'!$B$1:$AQ$1,0),FALSE)</f>
        <v>0</v>
      </c>
      <c r="E104" s="73">
        <f>VLOOKUP($B104,'Tillförd energi'!$B$2:$AS$506,MATCH(E$1,'Tillförd energi'!$B$1:$AQ$1,0),FALSE)</f>
        <v>0</v>
      </c>
      <c r="F104" s="73">
        <f>VLOOKUP($B104,'Tillförd energi'!$B$2:$AS$506,MATCH(F$1,'Tillförd energi'!$B$1:$AQ$1,0),FALSE)</f>
        <v>0</v>
      </c>
      <c r="G104" s="73">
        <f>VLOOKUP($B104,'Tillförd energi'!$B$2:$AS$506,MATCH(G$1,'Tillförd energi'!$B$1:$AQ$1,0),FALSE)</f>
        <v>0</v>
      </c>
      <c r="H104" s="73">
        <f>VLOOKUP($B104,'Tillförd energi'!$B$2:$AS$506,MATCH(H$1,'Tillförd energi'!$B$1:$AQ$1,0),FALSE)</f>
        <v>0</v>
      </c>
      <c r="I104" s="73">
        <f>VLOOKUP($B104,'Tillförd energi'!$B$2:$AS$506,MATCH(I$1,'Tillförd energi'!$B$1:$AQ$1,0),FALSE)</f>
        <v>0</v>
      </c>
      <c r="J104" s="73">
        <f>VLOOKUP($B104,'Tillförd energi'!$B$2:$AS$506,MATCH(J$1,'Tillförd energi'!$B$1:$AQ$1,0),FALSE)</f>
        <v>0</v>
      </c>
      <c r="K104" s="73">
        <f>VLOOKUP($B104,'Tillförd energi'!$B$2:$AS$506,MATCH(K$1,'Tillförd energi'!$B$1:$AQ$1,0),FALSE)</f>
        <v>0</v>
      </c>
      <c r="L104" s="73">
        <f>VLOOKUP($B104,'Tillförd energi'!$B$2:$AS$506,MATCH(L$1,'Tillförd energi'!$B$1:$AQ$1,0),FALSE)</f>
        <v>0</v>
      </c>
      <c r="M104" s="73">
        <f>VLOOKUP($B104,'Tillförd energi'!$B$2:$AS$506,MATCH(M$1,'Tillförd energi'!$B$1:$AQ$1,0),FALSE)</f>
        <v>0</v>
      </c>
      <c r="N104" s="73">
        <f>VLOOKUP($B104,'Tillförd energi'!$B$2:$AS$506,MATCH(N$1,'Tillförd energi'!$B$1:$AQ$1,0),FALSE)</f>
        <v>0</v>
      </c>
      <c r="O104" s="73">
        <f>VLOOKUP($B104,'Tillförd energi'!$B$2:$AS$506,MATCH(O$1,'Tillförd energi'!$B$1:$AQ$1,0),FALSE)</f>
        <v>0</v>
      </c>
      <c r="P104" s="73">
        <f>VLOOKUP($B104,'Tillförd energi'!$B$2:$AS$506,MATCH(P$1,'Tillförd energi'!$B$1:$AQ$1,0),FALSE)</f>
        <v>0</v>
      </c>
      <c r="Q104" s="73">
        <f>VLOOKUP($B104,'Tillförd energi'!$B$2:$AS$506,MATCH(Q$1,'Tillförd energi'!$B$1:$AQ$1,0),FALSE)</f>
        <v>0</v>
      </c>
      <c r="R104" s="73">
        <f>VLOOKUP($B104,'Tillförd energi'!$B$2:$AS$506,MATCH(R$1,'Tillförd energi'!$B$1:$AQ$1,0),FALSE)</f>
        <v>0</v>
      </c>
      <c r="S104" s="73">
        <f>VLOOKUP($B104,'Tillförd energi'!$B$2:$AS$506,MATCH(S$1,'Tillförd energi'!$B$1:$AQ$1,0),FALSE)</f>
        <v>0</v>
      </c>
      <c r="T104" s="73">
        <f>VLOOKUP($B104,'Tillförd energi'!$B$2:$AS$506,MATCH(T$1,'Tillförd energi'!$B$1:$AQ$1,0),FALSE)</f>
        <v>0</v>
      </c>
      <c r="U104" s="73">
        <f>VLOOKUP($B104,'Tillförd energi'!$B$2:$AS$506,MATCH(U$1,'Tillförd energi'!$B$1:$AQ$1,0),FALSE)</f>
        <v>0</v>
      </c>
      <c r="V104" s="73">
        <f>VLOOKUP($B104,'Tillförd energi'!$B$2:$AS$506,MATCH(V$1,'Tillförd energi'!$B$1:$AQ$1,0),FALSE)</f>
        <v>0</v>
      </c>
      <c r="W104" s="73">
        <f>VLOOKUP($B104,'Tillförd energi'!$B$2:$AS$506,MATCH(W$1,'Tillförd energi'!$B$1:$AQ$1,0),FALSE)</f>
        <v>0</v>
      </c>
      <c r="X104" s="73">
        <f>VLOOKUP($B104,'Tillförd energi'!$B$2:$AS$506,MATCH(X$1,'Tillförd energi'!$B$1:$AQ$1,0),FALSE)</f>
        <v>0</v>
      </c>
      <c r="Y104" s="73">
        <f>VLOOKUP($B104,'Tillförd energi'!$B$2:$AS$506,MATCH(Y$1,'Tillförd energi'!$B$1:$AQ$1,0),FALSE)</f>
        <v>0</v>
      </c>
      <c r="Z104" s="73">
        <f>VLOOKUP($B104,'Tillförd energi'!$B$2:$AS$506,MATCH(Z$1,'Tillförd energi'!$B$1:$AQ$1,0),FALSE)</f>
        <v>0</v>
      </c>
      <c r="AA104" s="73">
        <f>VLOOKUP($B104,'Tillförd energi'!$B$2:$AS$506,MATCH(AA$1,'Tillförd energi'!$B$1:$AQ$1,0),FALSE)</f>
        <v>0</v>
      </c>
      <c r="AB104" s="73">
        <f>VLOOKUP($B104,'Tillförd energi'!$B$2:$AS$506,MATCH(AB$1,'Tillförd energi'!$B$1:$AQ$1,0),FALSE)</f>
        <v>0</v>
      </c>
      <c r="AC104" s="73">
        <f>VLOOKUP($B104,'Tillförd energi'!$B$2:$AS$506,MATCH(AC$1,'Tillförd energi'!$B$1:$AQ$1,0),FALSE)</f>
        <v>0</v>
      </c>
      <c r="AD104" s="73">
        <f>VLOOKUP($B104,'Tillförd energi'!$B$2:$AS$506,MATCH(AD$1,'Tillförd energi'!$B$1:$AQ$1,0),FALSE)</f>
        <v>0</v>
      </c>
      <c r="AF104" s="73">
        <f>VLOOKUP($B104,'Tillförd energi'!$B$2:$AS$506,MATCH(AF$1,'Tillförd energi'!$B$1:$AQ$1,0),FALSE)</f>
        <v>0</v>
      </c>
      <c r="AH104" s="73">
        <f>IFERROR(VLOOKUP(B104,Miljö!$B$1:$S$476,9,FALSE)/1,0)</f>
        <v>0</v>
      </c>
      <c r="AJ104" s="81" t="str">
        <f>IFERROR(VLOOKUP($B104,Miljö!$B$1:$S$500,MATCH("hjälpel exklusive kraftvärme (GWh)",Miljö!$B$1:$V$1,0),FALSE)/1,"")</f>
        <v/>
      </c>
      <c r="AK104" s="81">
        <f t="shared" si="11"/>
        <v>0</v>
      </c>
      <c r="AL104" s="81">
        <f>VLOOKUP($B104,'Slutlig allokering'!$B$2:$AL$462,MATCH("Hjälpel kraftvärme",'Slutlig allokering'!$B$2:$AL$2,0),FALSE)</f>
        <v>0</v>
      </c>
      <c r="AN104" s="73">
        <f t="shared" si="12"/>
        <v>0</v>
      </c>
      <c r="AO104" s="73">
        <f t="shared" si="13"/>
        <v>0</v>
      </c>
      <c r="AP104" s="73" t="str">
        <f>IF(ISERROR(1/VLOOKUP($B104,Leveranser!$B$1:$S$500,MATCH("såld värme (gwh)",Leveranser!$B$1:$S$1,0),FALSE)),"",VLOOKUP($B104,Leveranser!$B$1:$S$500,MATCH("såld värme (gwh)",Leveranser!$B$1:$S$1,0),FALSE))</f>
        <v/>
      </c>
      <c r="AQ104" s="73">
        <f>VLOOKUP($B104,Leveranser!$B$1:$Y$500,MATCH("Totalt såld fjärrvärme till andra fjärrvärmeföretag",Leveranser!$B$1:$AA$1,0),FALSE)</f>
        <v>0</v>
      </c>
      <c r="AR104" s="73">
        <f>IF(ISERROR(1/VLOOKUP($B104,Miljö!$B$1:$S$500,MATCH("Såld mängd produktionsspecifik fjärrvärme (GWh)",Miljö!$B$1:$R$1,0),FALSE)),0,VLOOKUP($B104,Miljö!$B$1:$S$500,MATCH("Såld mängd produktionsspecifik fjärrvärme (GWh)",Miljö!$B$1:$R$1,0),FALSE))</f>
        <v>0</v>
      </c>
      <c r="AS104" s="82" t="str">
        <f t="shared" si="18"/>
        <v/>
      </c>
      <c r="AU104" s="73" t="str">
        <f>VLOOKUP($B104,'Miljövärden urval för publ'!$B$2:$I$486,7,FALSE)</f>
        <v>Nej</v>
      </c>
      <c r="AV104" s="73" t="str">
        <f>VLOOKUP($B104,'Miljövärden urval för publ'!$B$2:$I$486,6,FALSE)</f>
        <v>Nej</v>
      </c>
      <c r="AZ104" s="73">
        <f t="shared" si="14"/>
        <v>0</v>
      </c>
      <c r="BA104" s="73">
        <f t="shared" si="19"/>
        <v>0</v>
      </c>
      <c r="BB104" s="73">
        <f t="shared" si="15"/>
        <v>0</v>
      </c>
      <c r="BC104" s="73">
        <f t="shared" si="16"/>
        <v>0</v>
      </c>
      <c r="BE104" s="73">
        <f t="shared" si="20"/>
        <v>0</v>
      </c>
      <c r="BF104" s="73">
        <f t="shared" si="21"/>
        <v>0</v>
      </c>
      <c r="BH104" s="73">
        <f t="shared" si="17"/>
        <v>0</v>
      </c>
    </row>
    <row r="105" spans="1:60" ht="15" x14ac:dyDescent="0.25">
      <c r="A105" t="s">
        <v>80</v>
      </c>
      <c r="B105" t="s">
        <v>118</v>
      </c>
      <c r="C105" s="73">
        <f>VLOOKUP($B105,'Tillförd energi'!$B$2:$AS$506,MATCH(C$1,'Tillförd energi'!$B$1:$AQ$1,0),FALSE)</f>
        <v>0</v>
      </c>
      <c r="D105" s="73">
        <f>VLOOKUP($B105,'Tillförd energi'!$B$2:$AS$506,MATCH(D$1,'Tillförd energi'!$B$1:$AQ$1,0),FALSE)</f>
        <v>0</v>
      </c>
      <c r="E105" s="73">
        <f>VLOOKUP($B105,'Tillförd energi'!$B$2:$AS$506,MATCH(E$1,'Tillförd energi'!$B$1:$AQ$1,0),FALSE)</f>
        <v>0</v>
      </c>
      <c r="F105" s="73">
        <f>VLOOKUP($B105,'Tillförd energi'!$B$2:$AS$506,MATCH(F$1,'Tillförd energi'!$B$1:$AQ$1,0),FALSE)</f>
        <v>0</v>
      </c>
      <c r="G105" s="73">
        <f>VLOOKUP($B105,'Tillförd energi'!$B$2:$AS$506,MATCH(G$1,'Tillförd energi'!$B$1:$AQ$1,0),FALSE)</f>
        <v>3.5169999999999999</v>
      </c>
      <c r="H105" s="73">
        <f>VLOOKUP($B105,'Tillförd energi'!$B$2:$AS$506,MATCH(H$1,'Tillförd energi'!$B$1:$AQ$1,0),FALSE)</f>
        <v>0</v>
      </c>
      <c r="I105" s="73">
        <f>VLOOKUP($B105,'Tillförd energi'!$B$2:$AS$506,MATCH(I$1,'Tillförd energi'!$B$1:$AQ$1,0),FALSE)</f>
        <v>0</v>
      </c>
      <c r="J105" s="73">
        <f>VLOOKUP($B105,'Tillförd energi'!$B$2:$AS$506,MATCH(J$1,'Tillförd energi'!$B$1:$AQ$1,0),FALSE)</f>
        <v>0</v>
      </c>
      <c r="K105" s="73">
        <f>VLOOKUP($B105,'Tillförd energi'!$B$2:$AS$506,MATCH(K$1,'Tillförd energi'!$B$1:$AQ$1,0),FALSE)</f>
        <v>0</v>
      </c>
      <c r="L105" s="73">
        <f>VLOOKUP($B105,'Tillförd energi'!$B$2:$AS$506,MATCH(L$1,'Tillförd energi'!$B$1:$AQ$1,0),FALSE)</f>
        <v>0</v>
      </c>
      <c r="M105" s="73">
        <f>VLOOKUP($B105,'Tillförd energi'!$B$2:$AS$506,MATCH(M$1,'Tillförd energi'!$B$1:$AQ$1,0),FALSE)</f>
        <v>0</v>
      </c>
      <c r="N105" s="73">
        <f>VLOOKUP($B105,'Tillförd energi'!$B$2:$AS$506,MATCH(N$1,'Tillförd energi'!$B$1:$AQ$1,0),FALSE)</f>
        <v>0</v>
      </c>
      <c r="O105" s="73">
        <f>VLOOKUP($B105,'Tillförd energi'!$B$2:$AS$506,MATCH(O$1,'Tillförd energi'!$B$1:$AQ$1,0),FALSE)</f>
        <v>26.713000000000001</v>
      </c>
      <c r="P105" s="73">
        <f>VLOOKUP($B105,'Tillförd energi'!$B$2:$AS$506,MATCH(P$1,'Tillförd energi'!$B$1:$AQ$1,0),FALSE)</f>
        <v>0</v>
      </c>
      <c r="Q105" s="73">
        <f>VLOOKUP($B105,'Tillförd energi'!$B$2:$AS$506,MATCH(Q$1,'Tillförd energi'!$B$1:$AQ$1,0),FALSE)</f>
        <v>0</v>
      </c>
      <c r="R105" s="73">
        <f>VLOOKUP($B105,'Tillförd energi'!$B$2:$AS$506,MATCH(R$1,'Tillförd energi'!$B$1:$AQ$1,0),FALSE)</f>
        <v>0</v>
      </c>
      <c r="S105" s="73">
        <f>VLOOKUP($B105,'Tillförd energi'!$B$2:$AS$506,MATCH(S$1,'Tillförd energi'!$B$1:$AQ$1,0),FALSE)</f>
        <v>0</v>
      </c>
      <c r="T105" s="73">
        <f>VLOOKUP($B105,'Tillförd energi'!$B$2:$AS$506,MATCH(T$1,'Tillförd energi'!$B$1:$AQ$1,0),FALSE)</f>
        <v>0</v>
      </c>
      <c r="U105" s="73">
        <f>VLOOKUP($B105,'Tillförd energi'!$B$2:$AS$506,MATCH(U$1,'Tillförd energi'!$B$1:$AQ$1,0),FALSE)</f>
        <v>0</v>
      </c>
      <c r="V105" s="73">
        <f>VLOOKUP($B105,'Tillförd energi'!$B$2:$AS$506,MATCH(V$1,'Tillförd energi'!$B$1:$AQ$1,0),FALSE)</f>
        <v>0</v>
      </c>
      <c r="W105" s="73">
        <f>VLOOKUP($B105,'Tillförd energi'!$B$2:$AS$506,MATCH(W$1,'Tillförd energi'!$B$1:$AQ$1,0),FALSE)</f>
        <v>0</v>
      </c>
      <c r="X105" s="73">
        <f>VLOOKUP($B105,'Tillförd energi'!$B$2:$AS$506,MATCH(X$1,'Tillförd energi'!$B$1:$AQ$1,0),FALSE)</f>
        <v>0</v>
      </c>
      <c r="Y105" s="73">
        <f>VLOOKUP($B105,'Tillförd energi'!$B$2:$AS$506,MATCH(Y$1,'Tillförd energi'!$B$1:$AQ$1,0),FALSE)</f>
        <v>0</v>
      </c>
      <c r="Z105" s="73">
        <f>VLOOKUP($B105,'Tillförd energi'!$B$2:$AS$506,MATCH(Z$1,'Tillförd energi'!$B$1:$AQ$1,0),FALSE)</f>
        <v>0</v>
      </c>
      <c r="AA105" s="73">
        <f>VLOOKUP($B105,'Tillförd energi'!$B$2:$AS$506,MATCH(AA$1,'Tillförd energi'!$B$1:$AQ$1,0),FALSE)</f>
        <v>0</v>
      </c>
      <c r="AB105" s="73">
        <f>VLOOKUP($B105,'Tillförd energi'!$B$2:$AS$506,MATCH(AB$1,'Tillförd energi'!$B$1:$AQ$1,0),FALSE)</f>
        <v>2.5129999999999999</v>
      </c>
      <c r="AC105" s="73">
        <f>VLOOKUP($B105,'Tillförd energi'!$B$2:$AS$506,MATCH(AC$1,'Tillförd energi'!$B$1:$AQ$1,0),FALSE)</f>
        <v>0</v>
      </c>
      <c r="AD105" s="73">
        <f>VLOOKUP($B105,'Tillförd energi'!$B$2:$AS$506,MATCH(AD$1,'Tillförd energi'!$B$1:$AQ$1,0),FALSE)</f>
        <v>0</v>
      </c>
      <c r="AF105" s="73">
        <f>VLOOKUP($B105,'Tillförd energi'!$B$2:$AS$506,MATCH(AF$1,'Tillförd energi'!$B$1:$AQ$1,0),FALSE)</f>
        <v>0.90500000000000003</v>
      </c>
      <c r="AH105" s="73">
        <f>IFERROR(VLOOKUP(B105,Miljö!$B$1:$S$476,9,FALSE)/1,0)</f>
        <v>0</v>
      </c>
      <c r="AJ105" s="81">
        <f>IFERROR(VLOOKUP($B105,Miljö!$B$1:$S$500,MATCH("hjälpel exklusive kraftvärme (GWh)",Miljö!$B$1:$V$1,0),FALSE)/1,"")</f>
        <v>0.90500000000000003</v>
      </c>
      <c r="AK105" s="81">
        <f t="shared" si="11"/>
        <v>0.90500000000000003</v>
      </c>
      <c r="AL105" s="81">
        <f>VLOOKUP($B105,'Slutlig allokering'!$B$2:$AL$462,MATCH("Hjälpel kraftvärme",'Slutlig allokering'!$B$2:$AL$2,0),FALSE)</f>
        <v>0</v>
      </c>
      <c r="AN105" s="73">
        <f t="shared" si="12"/>
        <v>33.648000000000003</v>
      </c>
      <c r="AO105" s="73">
        <f t="shared" si="13"/>
        <v>33.648000000000003</v>
      </c>
      <c r="AP105" s="73">
        <f>IF(ISERROR(1/VLOOKUP($B105,Leveranser!$B$1:$S$500,MATCH("såld värme (gwh)",Leveranser!$B$1:$S$1,0),FALSE)),"",VLOOKUP($B105,Leveranser!$B$1:$S$500,MATCH("såld värme (gwh)",Leveranser!$B$1:$S$1,0),FALSE))</f>
        <v>25.323</v>
      </c>
      <c r="AQ105" s="73">
        <f>VLOOKUP($B105,Leveranser!$B$1:$Y$500,MATCH("Totalt såld fjärrvärme till andra fjärrvärmeföretag",Leveranser!$B$1:$AA$1,0),FALSE)</f>
        <v>0</v>
      </c>
      <c r="AR105" s="73">
        <f>IF(ISERROR(1/VLOOKUP($B105,Miljö!$B$1:$S$500,MATCH("Såld mängd produktionsspecifik fjärrvärme (GWh)",Miljö!$B$1:$R$1,0),FALSE)),0,VLOOKUP($B105,Miljö!$B$1:$S$500,MATCH("Såld mängd produktionsspecifik fjärrvärme (GWh)",Miljö!$B$1:$R$1,0),FALSE))</f>
        <v>0</v>
      </c>
      <c r="AS105" s="82">
        <f t="shared" si="18"/>
        <v>0.75258559201141217</v>
      </c>
      <c r="AU105" s="73" t="str">
        <f>VLOOKUP($B105,'Miljövärden urval för publ'!$B$2:$I$486,7,FALSE)</f>
        <v>Ja</v>
      </c>
      <c r="AV105" s="73" t="str">
        <f>VLOOKUP($B105,'Miljövärden urval för publ'!$B$2:$I$486,6,FALSE)</f>
        <v>Nej</v>
      </c>
      <c r="AZ105" s="73">
        <f t="shared" si="14"/>
        <v>0.90500000000000003</v>
      </c>
      <c r="BA105" s="73">
        <f t="shared" si="19"/>
        <v>0</v>
      </c>
      <c r="BB105" s="73">
        <f t="shared" si="15"/>
        <v>26.713000000000001</v>
      </c>
      <c r="BC105" s="73">
        <f t="shared" si="16"/>
        <v>0</v>
      </c>
      <c r="BE105" s="73">
        <f t="shared" si="20"/>
        <v>0</v>
      </c>
      <c r="BF105" s="73">
        <f t="shared" si="21"/>
        <v>0</v>
      </c>
      <c r="BH105" s="73">
        <f t="shared" si="17"/>
        <v>26.713000000000001</v>
      </c>
    </row>
    <row r="106" spans="1:60" ht="15" x14ac:dyDescent="0.25">
      <c r="A106" t="s">
        <v>80</v>
      </c>
      <c r="B106" t="s">
        <v>119</v>
      </c>
      <c r="C106" s="73">
        <f>VLOOKUP($B106,'Tillförd energi'!$B$2:$AS$506,MATCH(C$1,'Tillförd energi'!$B$1:$AQ$1,0),FALSE)</f>
        <v>0</v>
      </c>
      <c r="D106" s="73">
        <f>VLOOKUP($B106,'Tillförd energi'!$B$2:$AS$506,MATCH(D$1,'Tillförd energi'!$B$1:$AQ$1,0),FALSE)</f>
        <v>0.56000000000000005</v>
      </c>
      <c r="E106" s="73">
        <f>VLOOKUP($B106,'Tillförd energi'!$B$2:$AS$506,MATCH(E$1,'Tillförd energi'!$B$1:$AQ$1,0),FALSE)</f>
        <v>0</v>
      </c>
      <c r="F106" s="73">
        <f>VLOOKUP($B106,'Tillförd energi'!$B$2:$AS$506,MATCH(F$1,'Tillförd energi'!$B$1:$AQ$1,0),FALSE)</f>
        <v>0</v>
      </c>
      <c r="G106" s="73">
        <f>VLOOKUP($B106,'Tillförd energi'!$B$2:$AS$506,MATCH(G$1,'Tillförd energi'!$B$1:$AQ$1,0),FALSE)</f>
        <v>0</v>
      </c>
      <c r="H106" s="73">
        <f>VLOOKUP($B106,'Tillförd energi'!$B$2:$AS$506,MATCH(H$1,'Tillförd energi'!$B$1:$AQ$1,0),FALSE)</f>
        <v>0</v>
      </c>
      <c r="I106" s="73">
        <f>VLOOKUP($B106,'Tillförd energi'!$B$2:$AS$506,MATCH(I$1,'Tillförd energi'!$B$1:$AQ$1,0),FALSE)</f>
        <v>0</v>
      </c>
      <c r="J106" s="73">
        <f>VLOOKUP($B106,'Tillförd energi'!$B$2:$AS$506,MATCH(J$1,'Tillförd energi'!$B$1:$AQ$1,0),FALSE)</f>
        <v>0</v>
      </c>
      <c r="K106" s="73">
        <f>VLOOKUP($B106,'Tillförd energi'!$B$2:$AS$506,MATCH(K$1,'Tillförd energi'!$B$1:$AQ$1,0),FALSE)</f>
        <v>0</v>
      </c>
      <c r="L106" s="73">
        <f>VLOOKUP($B106,'Tillförd energi'!$B$2:$AS$506,MATCH(L$1,'Tillförd energi'!$B$1:$AQ$1,0),FALSE)</f>
        <v>0</v>
      </c>
      <c r="M106" s="73">
        <f>VLOOKUP($B106,'Tillförd energi'!$B$2:$AS$506,MATCH(M$1,'Tillförd energi'!$B$1:$AQ$1,0),FALSE)</f>
        <v>0</v>
      </c>
      <c r="N106" s="73">
        <f>VLOOKUP($B106,'Tillförd energi'!$B$2:$AS$506,MATCH(N$1,'Tillförd energi'!$B$1:$AQ$1,0),FALSE)</f>
        <v>0</v>
      </c>
      <c r="O106" s="73">
        <f>VLOOKUP($B106,'Tillförd energi'!$B$2:$AS$506,MATCH(O$1,'Tillförd energi'!$B$1:$AQ$1,0),FALSE)</f>
        <v>4.47</v>
      </c>
      <c r="P106" s="73">
        <f>VLOOKUP($B106,'Tillförd energi'!$B$2:$AS$506,MATCH(P$1,'Tillförd energi'!$B$1:$AQ$1,0),FALSE)</f>
        <v>0</v>
      </c>
      <c r="Q106" s="73">
        <f>VLOOKUP($B106,'Tillförd energi'!$B$2:$AS$506,MATCH(Q$1,'Tillförd energi'!$B$1:$AQ$1,0),FALSE)</f>
        <v>0</v>
      </c>
      <c r="R106" s="73">
        <f>VLOOKUP($B106,'Tillförd energi'!$B$2:$AS$506,MATCH(R$1,'Tillförd energi'!$B$1:$AQ$1,0),FALSE)</f>
        <v>6.05</v>
      </c>
      <c r="S106" s="73">
        <f>VLOOKUP($B106,'Tillförd energi'!$B$2:$AS$506,MATCH(S$1,'Tillförd energi'!$B$1:$AQ$1,0),FALSE)</f>
        <v>0</v>
      </c>
      <c r="T106" s="73">
        <f>VLOOKUP($B106,'Tillförd energi'!$B$2:$AS$506,MATCH(T$1,'Tillförd energi'!$B$1:$AQ$1,0),FALSE)</f>
        <v>0</v>
      </c>
      <c r="U106" s="73">
        <f>VLOOKUP($B106,'Tillförd energi'!$B$2:$AS$506,MATCH(U$1,'Tillförd energi'!$B$1:$AQ$1,0),FALSE)</f>
        <v>0</v>
      </c>
      <c r="V106" s="73">
        <f>VLOOKUP($B106,'Tillförd energi'!$B$2:$AS$506,MATCH(V$1,'Tillförd energi'!$B$1:$AQ$1,0),FALSE)</f>
        <v>0</v>
      </c>
      <c r="W106" s="73">
        <f>VLOOKUP($B106,'Tillförd energi'!$B$2:$AS$506,MATCH(W$1,'Tillförd energi'!$B$1:$AQ$1,0),FALSE)</f>
        <v>0</v>
      </c>
      <c r="X106" s="73">
        <f>VLOOKUP($B106,'Tillförd energi'!$B$2:$AS$506,MATCH(X$1,'Tillförd energi'!$B$1:$AQ$1,0),FALSE)</f>
        <v>0</v>
      </c>
      <c r="Y106" s="73">
        <f>VLOOKUP($B106,'Tillförd energi'!$B$2:$AS$506,MATCH(Y$1,'Tillförd energi'!$B$1:$AQ$1,0),FALSE)</f>
        <v>0</v>
      </c>
      <c r="Z106" s="73">
        <f>VLOOKUP($B106,'Tillförd energi'!$B$2:$AS$506,MATCH(Z$1,'Tillförd energi'!$B$1:$AQ$1,0),FALSE)</f>
        <v>0</v>
      </c>
      <c r="AA106" s="73">
        <f>VLOOKUP($B106,'Tillförd energi'!$B$2:$AS$506,MATCH(AA$1,'Tillförd energi'!$B$1:$AQ$1,0),FALSE)</f>
        <v>0</v>
      </c>
      <c r="AB106" s="73">
        <f>VLOOKUP($B106,'Tillförd energi'!$B$2:$AS$506,MATCH(AB$1,'Tillförd energi'!$B$1:$AQ$1,0),FALSE)</f>
        <v>0</v>
      </c>
      <c r="AC106" s="73">
        <f>VLOOKUP($B106,'Tillförd energi'!$B$2:$AS$506,MATCH(AC$1,'Tillförd energi'!$B$1:$AQ$1,0),FALSE)</f>
        <v>0</v>
      </c>
      <c r="AD106" s="73">
        <f>VLOOKUP($B106,'Tillförd energi'!$B$2:$AS$506,MATCH(AD$1,'Tillförd energi'!$B$1:$AQ$1,0),FALSE)</f>
        <v>0</v>
      </c>
      <c r="AF106" s="73">
        <f>VLOOKUP($B106,'Tillförd energi'!$B$2:$AS$506,MATCH(AF$1,'Tillförd energi'!$B$1:$AQ$1,0),FALSE)</f>
        <v>0.14000000000000001</v>
      </c>
      <c r="AH106" s="73">
        <f>IFERROR(VLOOKUP(B106,Miljö!$B$1:$S$476,9,FALSE)/1,0)</f>
        <v>0</v>
      </c>
      <c r="AJ106" s="81">
        <f>IFERROR(VLOOKUP($B106,Miljö!$B$1:$S$500,MATCH("hjälpel exklusive kraftvärme (GWh)",Miljö!$B$1:$V$1,0),FALSE)/1,"")</f>
        <v>0.14000000000000001</v>
      </c>
      <c r="AK106" s="81">
        <f t="shared" si="11"/>
        <v>0.14000000000000001</v>
      </c>
      <c r="AL106" s="81">
        <f>VLOOKUP($B106,'Slutlig allokering'!$B$2:$AL$462,MATCH("Hjälpel kraftvärme",'Slutlig allokering'!$B$2:$AL$2,0),FALSE)</f>
        <v>0</v>
      </c>
      <c r="AN106" s="73">
        <f t="shared" si="12"/>
        <v>11.219999999999999</v>
      </c>
      <c r="AO106" s="73">
        <f t="shared" si="13"/>
        <v>11.219999999999999</v>
      </c>
      <c r="AP106" s="73">
        <f>IF(ISERROR(1/VLOOKUP($B106,Leveranser!$B$1:$S$500,MATCH("såld värme (gwh)",Leveranser!$B$1:$S$1,0),FALSE)),"",VLOOKUP($B106,Leveranser!$B$1:$S$500,MATCH("såld värme (gwh)",Leveranser!$B$1:$S$1,0),FALSE))</f>
        <v>10.199999999999999</v>
      </c>
      <c r="AQ106" s="73">
        <f>VLOOKUP($B106,Leveranser!$B$1:$Y$500,MATCH("Totalt såld fjärrvärme till andra fjärrvärmeföretag",Leveranser!$B$1:$AA$1,0),FALSE)</f>
        <v>0</v>
      </c>
      <c r="AR106" s="73">
        <f>IF(ISERROR(1/VLOOKUP($B106,Miljö!$B$1:$S$500,MATCH("Såld mängd produktionsspecifik fjärrvärme (GWh)",Miljö!$B$1:$R$1,0),FALSE)),0,VLOOKUP($B106,Miljö!$B$1:$S$500,MATCH("Såld mängd produktionsspecifik fjärrvärme (GWh)",Miljö!$B$1:$R$1,0),FALSE))</f>
        <v>0</v>
      </c>
      <c r="AS106" s="82">
        <f t="shared" si="18"/>
        <v>0.90909090909090917</v>
      </c>
      <c r="AU106" s="73" t="str">
        <f>VLOOKUP($B106,'Miljövärden urval för publ'!$B$2:$I$486,7,FALSE)</f>
        <v>Ja</v>
      </c>
      <c r="AV106" s="73" t="str">
        <f>VLOOKUP($B106,'Miljövärden urval för publ'!$B$2:$I$486,6,FALSE)</f>
        <v>Nej</v>
      </c>
      <c r="AZ106" s="73">
        <f t="shared" si="14"/>
        <v>0.14000000000000001</v>
      </c>
      <c r="BA106" s="73">
        <f t="shared" si="19"/>
        <v>0</v>
      </c>
      <c r="BB106" s="73">
        <f t="shared" si="15"/>
        <v>4.47</v>
      </c>
      <c r="BC106" s="73">
        <f t="shared" si="16"/>
        <v>6.05</v>
      </c>
      <c r="BE106" s="73">
        <f t="shared" si="20"/>
        <v>0</v>
      </c>
      <c r="BF106" s="73">
        <f t="shared" si="21"/>
        <v>0</v>
      </c>
      <c r="BH106" s="73">
        <f t="shared" si="17"/>
        <v>10.52</v>
      </c>
    </row>
    <row r="107" spans="1:60" ht="15" x14ac:dyDescent="0.25">
      <c r="A107" t="s">
        <v>80</v>
      </c>
      <c r="B107" t="s">
        <v>120</v>
      </c>
      <c r="C107" s="73">
        <f>VLOOKUP($B107,'Tillförd energi'!$B$2:$AS$506,MATCH(C$1,'Tillförd energi'!$B$1:$AQ$1,0),FALSE)</f>
        <v>0</v>
      </c>
      <c r="D107" s="73">
        <f>VLOOKUP($B107,'Tillförd energi'!$B$2:$AS$506,MATCH(D$1,'Tillförd energi'!$B$1:$AQ$1,0),FALSE)</f>
        <v>0.5</v>
      </c>
      <c r="E107" s="73">
        <f>VLOOKUP($B107,'Tillförd energi'!$B$2:$AS$506,MATCH(E$1,'Tillförd energi'!$B$1:$AQ$1,0),FALSE)</f>
        <v>0</v>
      </c>
      <c r="F107" s="73">
        <f>VLOOKUP($B107,'Tillförd energi'!$B$2:$AS$506,MATCH(F$1,'Tillförd energi'!$B$1:$AQ$1,0),FALSE)</f>
        <v>0</v>
      </c>
      <c r="G107" s="73">
        <f>VLOOKUP($B107,'Tillförd energi'!$B$2:$AS$506,MATCH(G$1,'Tillförd energi'!$B$1:$AQ$1,0),FALSE)</f>
        <v>0</v>
      </c>
      <c r="H107" s="73">
        <f>VLOOKUP($B107,'Tillförd energi'!$B$2:$AS$506,MATCH(H$1,'Tillförd energi'!$B$1:$AQ$1,0),FALSE)</f>
        <v>0</v>
      </c>
      <c r="I107" s="73">
        <f>VLOOKUP($B107,'Tillförd energi'!$B$2:$AS$506,MATCH(I$1,'Tillförd energi'!$B$1:$AQ$1,0),FALSE)</f>
        <v>0</v>
      </c>
      <c r="J107" s="73">
        <f>VLOOKUP($B107,'Tillförd energi'!$B$2:$AS$506,MATCH(J$1,'Tillförd energi'!$B$1:$AQ$1,0),FALSE)</f>
        <v>0</v>
      </c>
      <c r="K107" s="73">
        <f>VLOOKUP($B107,'Tillförd energi'!$B$2:$AS$506,MATCH(K$1,'Tillförd energi'!$B$1:$AQ$1,0),FALSE)</f>
        <v>0</v>
      </c>
      <c r="L107" s="73">
        <f>VLOOKUP($B107,'Tillförd energi'!$B$2:$AS$506,MATCH(L$1,'Tillförd energi'!$B$1:$AQ$1,0),FALSE)</f>
        <v>0</v>
      </c>
      <c r="M107" s="73">
        <f>VLOOKUP($B107,'Tillförd energi'!$B$2:$AS$506,MATCH(M$1,'Tillförd energi'!$B$1:$AQ$1,0),FALSE)</f>
        <v>0</v>
      </c>
      <c r="N107" s="73">
        <f>VLOOKUP($B107,'Tillförd energi'!$B$2:$AS$506,MATCH(N$1,'Tillförd energi'!$B$1:$AQ$1,0),FALSE)</f>
        <v>0</v>
      </c>
      <c r="O107" s="73">
        <f>VLOOKUP($B107,'Tillförd energi'!$B$2:$AS$506,MATCH(O$1,'Tillförd energi'!$B$1:$AQ$1,0),FALSE)</f>
        <v>24.3</v>
      </c>
      <c r="P107" s="73">
        <f>VLOOKUP($B107,'Tillförd energi'!$B$2:$AS$506,MATCH(P$1,'Tillförd energi'!$B$1:$AQ$1,0),FALSE)</f>
        <v>0</v>
      </c>
      <c r="Q107" s="73">
        <f>VLOOKUP($B107,'Tillförd energi'!$B$2:$AS$506,MATCH(Q$1,'Tillförd energi'!$B$1:$AQ$1,0),FALSE)</f>
        <v>0</v>
      </c>
      <c r="R107" s="73">
        <f>VLOOKUP($B107,'Tillförd energi'!$B$2:$AS$506,MATCH(R$1,'Tillförd energi'!$B$1:$AQ$1,0),FALSE)</f>
        <v>0</v>
      </c>
      <c r="S107" s="73">
        <f>VLOOKUP($B107,'Tillförd energi'!$B$2:$AS$506,MATCH(S$1,'Tillförd energi'!$B$1:$AQ$1,0),FALSE)</f>
        <v>0</v>
      </c>
      <c r="T107" s="73">
        <f>VLOOKUP($B107,'Tillförd energi'!$B$2:$AS$506,MATCH(T$1,'Tillförd energi'!$B$1:$AQ$1,0),FALSE)</f>
        <v>0</v>
      </c>
      <c r="U107" s="73">
        <f>VLOOKUP($B107,'Tillförd energi'!$B$2:$AS$506,MATCH(U$1,'Tillförd energi'!$B$1:$AQ$1,0),FALSE)</f>
        <v>0</v>
      </c>
      <c r="V107" s="73">
        <f>VLOOKUP($B107,'Tillförd energi'!$B$2:$AS$506,MATCH(V$1,'Tillförd energi'!$B$1:$AQ$1,0),FALSE)</f>
        <v>0</v>
      </c>
      <c r="W107" s="73">
        <f>VLOOKUP($B107,'Tillförd energi'!$B$2:$AS$506,MATCH(W$1,'Tillförd energi'!$B$1:$AQ$1,0),FALSE)</f>
        <v>0</v>
      </c>
      <c r="X107" s="73">
        <f>VLOOKUP($B107,'Tillförd energi'!$B$2:$AS$506,MATCH(X$1,'Tillförd energi'!$B$1:$AQ$1,0),FALSE)</f>
        <v>0</v>
      </c>
      <c r="Y107" s="73">
        <f>VLOOKUP($B107,'Tillförd energi'!$B$2:$AS$506,MATCH(Y$1,'Tillförd energi'!$B$1:$AQ$1,0),FALSE)</f>
        <v>0</v>
      </c>
      <c r="Z107" s="73">
        <f>VLOOKUP($B107,'Tillförd energi'!$B$2:$AS$506,MATCH(Z$1,'Tillförd energi'!$B$1:$AQ$1,0),FALSE)</f>
        <v>0</v>
      </c>
      <c r="AA107" s="73">
        <f>VLOOKUP($B107,'Tillförd energi'!$B$2:$AS$506,MATCH(AA$1,'Tillförd energi'!$B$1:$AQ$1,0),FALSE)</f>
        <v>0</v>
      </c>
      <c r="AB107" s="73">
        <f>VLOOKUP($B107,'Tillförd energi'!$B$2:$AS$506,MATCH(AB$1,'Tillförd energi'!$B$1:$AQ$1,0),FALSE)</f>
        <v>0</v>
      </c>
      <c r="AC107" s="73">
        <f>VLOOKUP($B107,'Tillförd energi'!$B$2:$AS$506,MATCH(AC$1,'Tillförd energi'!$B$1:$AQ$1,0),FALSE)</f>
        <v>0</v>
      </c>
      <c r="AD107" s="73">
        <f>VLOOKUP($B107,'Tillförd energi'!$B$2:$AS$506,MATCH(AD$1,'Tillförd energi'!$B$1:$AQ$1,0),FALSE)</f>
        <v>0</v>
      </c>
      <c r="AF107" s="73">
        <f>VLOOKUP($B107,'Tillförd energi'!$B$2:$AS$506,MATCH(AF$1,'Tillförd energi'!$B$1:$AQ$1,0),FALSE)</f>
        <v>0.41</v>
      </c>
      <c r="AH107" s="73">
        <f>IFERROR(VLOOKUP(B107,Miljö!$B$1:$S$476,9,FALSE)/1,0)</f>
        <v>0</v>
      </c>
      <c r="AJ107" s="81">
        <f>IFERROR(VLOOKUP($B107,Miljö!$B$1:$S$500,MATCH("hjälpel exklusive kraftvärme (GWh)",Miljö!$B$1:$V$1,0),FALSE)/1,"")</f>
        <v>0.41</v>
      </c>
      <c r="AK107" s="81">
        <f t="shared" si="11"/>
        <v>0.41</v>
      </c>
      <c r="AL107" s="81">
        <f>VLOOKUP($B107,'Slutlig allokering'!$B$2:$AL$462,MATCH("Hjälpel kraftvärme",'Slutlig allokering'!$B$2:$AL$2,0),FALSE)</f>
        <v>0</v>
      </c>
      <c r="AN107" s="73">
        <f t="shared" si="12"/>
        <v>25.21</v>
      </c>
      <c r="AO107" s="73">
        <f t="shared" si="13"/>
        <v>25.21</v>
      </c>
      <c r="AP107" s="73">
        <f>IF(ISERROR(1/VLOOKUP($B107,Leveranser!$B$1:$S$500,MATCH("såld värme (gwh)",Leveranser!$B$1:$S$1,0),FALSE)),"",VLOOKUP($B107,Leveranser!$B$1:$S$500,MATCH("såld värme (gwh)",Leveranser!$B$1:$S$1,0),FALSE))</f>
        <v>19.600000000000001</v>
      </c>
      <c r="AQ107" s="73">
        <f>VLOOKUP($B107,Leveranser!$B$1:$Y$500,MATCH("Totalt såld fjärrvärme till andra fjärrvärmeföretag",Leveranser!$B$1:$AA$1,0),FALSE)</f>
        <v>0</v>
      </c>
      <c r="AR107" s="73">
        <f>IF(ISERROR(1/VLOOKUP($B107,Miljö!$B$1:$S$500,MATCH("Såld mängd produktionsspecifik fjärrvärme (GWh)",Miljö!$B$1:$R$1,0),FALSE)),0,VLOOKUP($B107,Miljö!$B$1:$S$500,MATCH("Såld mängd produktionsspecifik fjärrvärme (GWh)",Miljö!$B$1:$R$1,0),FALSE))</f>
        <v>0</v>
      </c>
      <c r="AS107" s="82">
        <f t="shared" si="18"/>
        <v>0.77746925823086077</v>
      </c>
      <c r="AU107" s="73" t="str">
        <f>VLOOKUP($B107,'Miljövärden urval för publ'!$B$2:$I$486,7,FALSE)</f>
        <v>Ja</v>
      </c>
      <c r="AV107" s="73" t="str">
        <f>VLOOKUP($B107,'Miljövärden urval för publ'!$B$2:$I$486,6,FALSE)</f>
        <v>Nej</v>
      </c>
      <c r="AZ107" s="73">
        <f t="shared" si="14"/>
        <v>0.41</v>
      </c>
      <c r="BA107" s="73">
        <f t="shared" si="19"/>
        <v>0</v>
      </c>
      <c r="BB107" s="73">
        <f t="shared" si="15"/>
        <v>24.3</v>
      </c>
      <c r="BC107" s="73">
        <f t="shared" si="16"/>
        <v>0</v>
      </c>
      <c r="BE107" s="73">
        <f t="shared" si="20"/>
        <v>0</v>
      </c>
      <c r="BF107" s="73">
        <f t="shared" si="21"/>
        <v>0</v>
      </c>
      <c r="BH107" s="73">
        <f t="shared" si="17"/>
        <v>24.3</v>
      </c>
    </row>
    <row r="108" spans="1:60" ht="15" x14ac:dyDescent="0.25">
      <c r="A108" t="s">
        <v>80</v>
      </c>
      <c r="B108" t="s">
        <v>121</v>
      </c>
      <c r="C108" s="73">
        <f>VLOOKUP($B108,'Tillförd energi'!$B$2:$AS$506,MATCH(C$1,'Tillförd energi'!$B$1:$AQ$1,0),FALSE)</f>
        <v>0</v>
      </c>
      <c r="D108" s="73">
        <f>VLOOKUP($B108,'Tillförd energi'!$B$2:$AS$506,MATCH(D$1,'Tillförd energi'!$B$1:$AQ$1,0),FALSE)</f>
        <v>0</v>
      </c>
      <c r="E108" s="73">
        <f>VLOOKUP($B108,'Tillförd energi'!$B$2:$AS$506,MATCH(E$1,'Tillförd energi'!$B$1:$AQ$1,0),FALSE)</f>
        <v>0</v>
      </c>
      <c r="F108" s="73">
        <f>VLOOKUP($B108,'Tillförd energi'!$B$2:$AS$506,MATCH(F$1,'Tillförd energi'!$B$1:$AQ$1,0),FALSE)</f>
        <v>0</v>
      </c>
      <c r="G108" s="73">
        <f>VLOOKUP($B108,'Tillförd energi'!$B$2:$AS$506,MATCH(G$1,'Tillförd energi'!$B$1:$AQ$1,0),FALSE)</f>
        <v>0</v>
      </c>
      <c r="H108" s="73">
        <f>VLOOKUP($B108,'Tillförd energi'!$B$2:$AS$506,MATCH(H$1,'Tillförd energi'!$B$1:$AQ$1,0),FALSE)</f>
        <v>0</v>
      </c>
      <c r="I108" s="73">
        <f>VLOOKUP($B108,'Tillförd energi'!$B$2:$AS$506,MATCH(I$1,'Tillförd energi'!$B$1:$AQ$1,0),FALSE)</f>
        <v>0</v>
      </c>
      <c r="J108" s="73">
        <f>VLOOKUP($B108,'Tillförd energi'!$B$2:$AS$506,MATCH(J$1,'Tillförd energi'!$B$1:$AQ$1,0),FALSE)</f>
        <v>0</v>
      </c>
      <c r="K108" s="73">
        <f>VLOOKUP($B108,'Tillförd energi'!$B$2:$AS$506,MATCH(K$1,'Tillförd energi'!$B$1:$AQ$1,0),FALSE)</f>
        <v>0</v>
      </c>
      <c r="L108" s="73">
        <f>VLOOKUP($B108,'Tillförd energi'!$B$2:$AS$506,MATCH(L$1,'Tillförd energi'!$B$1:$AQ$1,0),FALSE)</f>
        <v>0</v>
      </c>
      <c r="M108" s="73">
        <f>VLOOKUP($B108,'Tillförd energi'!$B$2:$AS$506,MATCH(M$1,'Tillförd energi'!$B$1:$AQ$1,0),FALSE)</f>
        <v>0</v>
      </c>
      <c r="N108" s="73">
        <f>VLOOKUP($B108,'Tillförd energi'!$B$2:$AS$506,MATCH(N$1,'Tillförd energi'!$B$1:$AQ$1,0),FALSE)</f>
        <v>0</v>
      </c>
      <c r="O108" s="73">
        <f>VLOOKUP($B108,'Tillförd energi'!$B$2:$AS$506,MATCH(O$1,'Tillförd energi'!$B$1:$AQ$1,0),FALSE)</f>
        <v>0</v>
      </c>
      <c r="P108" s="73">
        <f>VLOOKUP($B108,'Tillförd energi'!$B$2:$AS$506,MATCH(P$1,'Tillförd energi'!$B$1:$AQ$1,0),FALSE)</f>
        <v>0</v>
      </c>
      <c r="Q108" s="73">
        <f>VLOOKUP($B108,'Tillförd energi'!$B$2:$AS$506,MATCH(Q$1,'Tillförd energi'!$B$1:$AQ$1,0),FALSE)</f>
        <v>0</v>
      </c>
      <c r="R108" s="73">
        <f>VLOOKUP($B108,'Tillförd energi'!$B$2:$AS$506,MATCH(R$1,'Tillförd energi'!$B$1:$AQ$1,0),FALSE)</f>
        <v>0</v>
      </c>
      <c r="S108" s="73">
        <f>VLOOKUP($B108,'Tillförd energi'!$B$2:$AS$506,MATCH(S$1,'Tillförd energi'!$B$1:$AQ$1,0),FALSE)</f>
        <v>0</v>
      </c>
      <c r="T108" s="73">
        <f>VLOOKUP($B108,'Tillförd energi'!$B$2:$AS$506,MATCH(T$1,'Tillförd energi'!$B$1:$AQ$1,0),FALSE)</f>
        <v>0</v>
      </c>
      <c r="U108" s="73">
        <f>VLOOKUP($B108,'Tillförd energi'!$B$2:$AS$506,MATCH(U$1,'Tillförd energi'!$B$1:$AQ$1,0),FALSE)</f>
        <v>0</v>
      </c>
      <c r="V108" s="73">
        <f>VLOOKUP($B108,'Tillförd energi'!$B$2:$AS$506,MATCH(V$1,'Tillförd energi'!$B$1:$AQ$1,0),FALSE)</f>
        <v>0</v>
      </c>
      <c r="W108" s="73">
        <f>VLOOKUP($B108,'Tillförd energi'!$B$2:$AS$506,MATCH(W$1,'Tillförd energi'!$B$1:$AQ$1,0),FALSE)</f>
        <v>0</v>
      </c>
      <c r="X108" s="73">
        <f>VLOOKUP($B108,'Tillförd energi'!$B$2:$AS$506,MATCH(X$1,'Tillförd energi'!$B$1:$AQ$1,0),FALSE)</f>
        <v>0</v>
      </c>
      <c r="Y108" s="73">
        <f>VLOOKUP($B108,'Tillförd energi'!$B$2:$AS$506,MATCH(Y$1,'Tillförd energi'!$B$1:$AQ$1,0),FALSE)</f>
        <v>0</v>
      </c>
      <c r="Z108" s="73">
        <f>VLOOKUP($B108,'Tillförd energi'!$B$2:$AS$506,MATCH(Z$1,'Tillförd energi'!$B$1:$AQ$1,0),FALSE)</f>
        <v>0</v>
      </c>
      <c r="AA108" s="73">
        <f>VLOOKUP($B108,'Tillförd energi'!$B$2:$AS$506,MATCH(AA$1,'Tillförd energi'!$B$1:$AQ$1,0),FALSE)</f>
        <v>0</v>
      </c>
      <c r="AB108" s="73">
        <f>VLOOKUP($B108,'Tillförd energi'!$B$2:$AS$506,MATCH(AB$1,'Tillförd energi'!$B$1:$AQ$1,0),FALSE)</f>
        <v>0</v>
      </c>
      <c r="AC108" s="73">
        <f>VLOOKUP($B108,'Tillförd energi'!$B$2:$AS$506,MATCH(AC$1,'Tillförd energi'!$B$1:$AQ$1,0),FALSE)</f>
        <v>0</v>
      </c>
      <c r="AD108" s="73">
        <f>VLOOKUP($B108,'Tillförd energi'!$B$2:$AS$506,MATCH(AD$1,'Tillförd energi'!$B$1:$AQ$1,0),FALSE)</f>
        <v>0</v>
      </c>
      <c r="AF108" s="73">
        <f>VLOOKUP($B108,'Tillförd energi'!$B$2:$AS$506,MATCH(AF$1,'Tillförd energi'!$B$1:$AQ$1,0),FALSE)</f>
        <v>0</v>
      </c>
      <c r="AH108" s="73">
        <f>IFERROR(VLOOKUP(B108,Miljö!$B$1:$S$476,9,FALSE)/1,0)</f>
        <v>0</v>
      </c>
      <c r="AJ108" s="81" t="str">
        <f>IFERROR(VLOOKUP($B108,Miljö!$B$1:$S$500,MATCH("hjälpel exklusive kraftvärme (GWh)",Miljö!$B$1:$V$1,0),FALSE)/1,"")</f>
        <v/>
      </c>
      <c r="AK108" s="81">
        <f t="shared" si="11"/>
        <v>0</v>
      </c>
      <c r="AL108" s="81">
        <f>VLOOKUP($B108,'Slutlig allokering'!$B$2:$AL$462,MATCH("Hjälpel kraftvärme",'Slutlig allokering'!$B$2:$AL$2,0),FALSE)</f>
        <v>0</v>
      </c>
      <c r="AN108" s="73">
        <f t="shared" si="12"/>
        <v>0</v>
      </c>
      <c r="AO108" s="73">
        <f t="shared" si="13"/>
        <v>0</v>
      </c>
      <c r="AP108" s="73" t="str">
        <f>IF(ISERROR(1/VLOOKUP($B108,Leveranser!$B$1:$S$500,MATCH("såld värme (gwh)",Leveranser!$B$1:$S$1,0),FALSE)),"",VLOOKUP($B108,Leveranser!$B$1:$S$500,MATCH("såld värme (gwh)",Leveranser!$B$1:$S$1,0),FALSE))</f>
        <v/>
      </c>
      <c r="AQ108" s="73">
        <f>VLOOKUP($B108,Leveranser!$B$1:$Y$500,MATCH("Totalt såld fjärrvärme till andra fjärrvärmeföretag",Leveranser!$B$1:$AA$1,0),FALSE)</f>
        <v>0</v>
      </c>
      <c r="AR108" s="73">
        <f>IF(ISERROR(1/VLOOKUP($B108,Miljö!$B$1:$S$500,MATCH("Såld mängd produktionsspecifik fjärrvärme (GWh)",Miljö!$B$1:$R$1,0),FALSE)),0,VLOOKUP($B108,Miljö!$B$1:$S$500,MATCH("Såld mängd produktionsspecifik fjärrvärme (GWh)",Miljö!$B$1:$R$1,0),FALSE))</f>
        <v>0</v>
      </c>
      <c r="AS108" s="82" t="str">
        <f t="shared" si="18"/>
        <v/>
      </c>
      <c r="AU108" s="73" t="str">
        <f>VLOOKUP($B108,'Miljövärden urval för publ'!$B$2:$I$486,7,FALSE)</f>
        <v>Nej</v>
      </c>
      <c r="AV108" s="73" t="str">
        <f>VLOOKUP($B108,'Miljövärden urval för publ'!$B$2:$I$486,6,FALSE)</f>
        <v>Nej</v>
      </c>
      <c r="AZ108" s="73">
        <f t="shared" si="14"/>
        <v>0</v>
      </c>
      <c r="BA108" s="73">
        <f t="shared" si="19"/>
        <v>0</v>
      </c>
      <c r="BB108" s="73">
        <f t="shared" si="15"/>
        <v>0</v>
      </c>
      <c r="BC108" s="73">
        <f t="shared" si="16"/>
        <v>0</v>
      </c>
      <c r="BE108" s="73">
        <f t="shared" si="20"/>
        <v>0</v>
      </c>
      <c r="BF108" s="73">
        <f t="shared" si="21"/>
        <v>0</v>
      </c>
      <c r="BH108" s="73">
        <f t="shared" si="17"/>
        <v>0</v>
      </c>
    </row>
    <row r="109" spans="1:60" ht="15" x14ac:dyDescent="0.25">
      <c r="A109" t="s">
        <v>80</v>
      </c>
      <c r="B109" t="s">
        <v>122</v>
      </c>
      <c r="C109" s="73">
        <f>VLOOKUP($B109,'Tillförd energi'!$B$2:$AS$506,MATCH(C$1,'Tillförd energi'!$B$1:$AQ$1,0),FALSE)</f>
        <v>0</v>
      </c>
      <c r="D109" s="73">
        <f>VLOOKUP($B109,'Tillförd energi'!$B$2:$AS$506,MATCH(D$1,'Tillförd energi'!$B$1:$AQ$1,0),FALSE)</f>
        <v>0</v>
      </c>
      <c r="E109" s="73">
        <f>VLOOKUP($B109,'Tillförd energi'!$B$2:$AS$506,MATCH(E$1,'Tillförd energi'!$B$1:$AQ$1,0),FALSE)</f>
        <v>0</v>
      </c>
      <c r="F109" s="73">
        <f>VLOOKUP($B109,'Tillförd energi'!$B$2:$AS$506,MATCH(F$1,'Tillförd energi'!$B$1:$AQ$1,0),FALSE)</f>
        <v>0</v>
      </c>
      <c r="G109" s="73">
        <f>VLOOKUP($B109,'Tillförd energi'!$B$2:$AS$506,MATCH(G$1,'Tillförd energi'!$B$1:$AQ$1,0),FALSE)</f>
        <v>0</v>
      </c>
      <c r="H109" s="73">
        <f>VLOOKUP($B109,'Tillförd energi'!$B$2:$AS$506,MATCH(H$1,'Tillförd energi'!$B$1:$AQ$1,0),FALSE)</f>
        <v>0</v>
      </c>
      <c r="I109" s="73">
        <f>VLOOKUP($B109,'Tillförd energi'!$B$2:$AS$506,MATCH(I$1,'Tillförd energi'!$B$1:$AQ$1,0),FALSE)</f>
        <v>0</v>
      </c>
      <c r="J109" s="73">
        <f>VLOOKUP($B109,'Tillförd energi'!$B$2:$AS$506,MATCH(J$1,'Tillförd energi'!$B$1:$AQ$1,0),FALSE)</f>
        <v>0</v>
      </c>
      <c r="K109" s="73">
        <f>VLOOKUP($B109,'Tillförd energi'!$B$2:$AS$506,MATCH(K$1,'Tillförd energi'!$B$1:$AQ$1,0),FALSE)</f>
        <v>0</v>
      </c>
      <c r="L109" s="73">
        <f>VLOOKUP($B109,'Tillförd energi'!$B$2:$AS$506,MATCH(L$1,'Tillförd energi'!$B$1:$AQ$1,0),FALSE)</f>
        <v>0</v>
      </c>
      <c r="M109" s="73">
        <f>VLOOKUP($B109,'Tillförd energi'!$B$2:$AS$506,MATCH(M$1,'Tillförd energi'!$B$1:$AQ$1,0),FALSE)</f>
        <v>0</v>
      </c>
      <c r="N109" s="73">
        <f>VLOOKUP($B109,'Tillförd energi'!$B$2:$AS$506,MATCH(N$1,'Tillförd energi'!$B$1:$AQ$1,0),FALSE)</f>
        <v>0</v>
      </c>
      <c r="O109" s="73">
        <f>VLOOKUP($B109,'Tillförd energi'!$B$2:$AS$506,MATCH(O$1,'Tillförd energi'!$B$1:$AQ$1,0),FALSE)</f>
        <v>0</v>
      </c>
      <c r="P109" s="73">
        <f>VLOOKUP($B109,'Tillförd energi'!$B$2:$AS$506,MATCH(P$1,'Tillförd energi'!$B$1:$AQ$1,0),FALSE)</f>
        <v>0</v>
      </c>
      <c r="Q109" s="73">
        <f>VLOOKUP($B109,'Tillförd energi'!$B$2:$AS$506,MATCH(Q$1,'Tillförd energi'!$B$1:$AQ$1,0),FALSE)</f>
        <v>0</v>
      </c>
      <c r="R109" s="73">
        <f>VLOOKUP($B109,'Tillförd energi'!$B$2:$AS$506,MATCH(R$1,'Tillförd energi'!$B$1:$AQ$1,0),FALSE)</f>
        <v>0</v>
      </c>
      <c r="S109" s="73">
        <f>VLOOKUP($B109,'Tillförd energi'!$B$2:$AS$506,MATCH(S$1,'Tillförd energi'!$B$1:$AQ$1,0),FALSE)</f>
        <v>0</v>
      </c>
      <c r="T109" s="73">
        <f>VLOOKUP($B109,'Tillförd energi'!$B$2:$AS$506,MATCH(T$1,'Tillförd energi'!$B$1:$AQ$1,0),FALSE)</f>
        <v>0</v>
      </c>
      <c r="U109" s="73">
        <f>VLOOKUP($B109,'Tillförd energi'!$B$2:$AS$506,MATCH(U$1,'Tillförd energi'!$B$1:$AQ$1,0),FALSE)</f>
        <v>0</v>
      </c>
      <c r="V109" s="73">
        <f>VLOOKUP($B109,'Tillförd energi'!$B$2:$AS$506,MATCH(V$1,'Tillförd energi'!$B$1:$AQ$1,0),FALSE)</f>
        <v>0</v>
      </c>
      <c r="W109" s="73">
        <f>VLOOKUP($B109,'Tillförd energi'!$B$2:$AS$506,MATCH(W$1,'Tillförd energi'!$B$1:$AQ$1,0),FALSE)</f>
        <v>0</v>
      </c>
      <c r="X109" s="73">
        <f>VLOOKUP($B109,'Tillförd energi'!$B$2:$AS$506,MATCH(X$1,'Tillförd energi'!$B$1:$AQ$1,0),FALSE)</f>
        <v>0</v>
      </c>
      <c r="Y109" s="73">
        <f>VLOOKUP($B109,'Tillförd energi'!$B$2:$AS$506,MATCH(Y$1,'Tillförd energi'!$B$1:$AQ$1,0),FALSE)</f>
        <v>0</v>
      </c>
      <c r="Z109" s="73">
        <f>VLOOKUP($B109,'Tillförd energi'!$B$2:$AS$506,MATCH(Z$1,'Tillförd energi'!$B$1:$AQ$1,0),FALSE)</f>
        <v>0</v>
      </c>
      <c r="AA109" s="73">
        <f>VLOOKUP($B109,'Tillförd energi'!$B$2:$AS$506,MATCH(AA$1,'Tillförd energi'!$B$1:$AQ$1,0),FALSE)</f>
        <v>0</v>
      </c>
      <c r="AB109" s="73">
        <f>VLOOKUP($B109,'Tillförd energi'!$B$2:$AS$506,MATCH(AB$1,'Tillförd energi'!$B$1:$AQ$1,0),FALSE)</f>
        <v>0</v>
      </c>
      <c r="AC109" s="73">
        <f>VLOOKUP($B109,'Tillförd energi'!$B$2:$AS$506,MATCH(AC$1,'Tillförd energi'!$B$1:$AQ$1,0),FALSE)</f>
        <v>0</v>
      </c>
      <c r="AD109" s="73">
        <f>VLOOKUP($B109,'Tillförd energi'!$B$2:$AS$506,MATCH(AD$1,'Tillförd energi'!$B$1:$AQ$1,0),FALSE)</f>
        <v>0</v>
      </c>
      <c r="AF109" s="73">
        <f>VLOOKUP($B109,'Tillförd energi'!$B$2:$AS$506,MATCH(AF$1,'Tillförd energi'!$B$1:$AQ$1,0),FALSE)</f>
        <v>0</v>
      </c>
      <c r="AH109" s="73">
        <f>IFERROR(VLOOKUP(B109,Miljö!$B$1:$S$476,9,FALSE)/1,0)</f>
        <v>0</v>
      </c>
      <c r="AJ109" s="81" t="str">
        <f>IFERROR(VLOOKUP($B109,Miljö!$B$1:$S$500,MATCH("hjälpel exklusive kraftvärme (GWh)",Miljö!$B$1:$V$1,0),FALSE)/1,"")</f>
        <v/>
      </c>
      <c r="AK109" s="81">
        <f t="shared" si="11"/>
        <v>0</v>
      </c>
      <c r="AL109" s="81">
        <f>VLOOKUP($B109,'Slutlig allokering'!$B$2:$AL$462,MATCH("Hjälpel kraftvärme",'Slutlig allokering'!$B$2:$AL$2,0),FALSE)</f>
        <v>0</v>
      </c>
      <c r="AN109" s="73">
        <f t="shared" si="12"/>
        <v>0</v>
      </c>
      <c r="AO109" s="73">
        <f t="shared" si="13"/>
        <v>0</v>
      </c>
      <c r="AP109" s="73" t="str">
        <f>IF(ISERROR(1/VLOOKUP($B109,Leveranser!$B$1:$S$500,MATCH("såld värme (gwh)",Leveranser!$B$1:$S$1,0),FALSE)),"",VLOOKUP($B109,Leveranser!$B$1:$S$500,MATCH("såld värme (gwh)",Leveranser!$B$1:$S$1,0),FALSE))</f>
        <v/>
      </c>
      <c r="AQ109" s="73">
        <f>VLOOKUP($B109,Leveranser!$B$1:$Y$500,MATCH("Totalt såld fjärrvärme till andra fjärrvärmeföretag",Leveranser!$B$1:$AA$1,0),FALSE)</f>
        <v>0</v>
      </c>
      <c r="AR109" s="73">
        <f>IF(ISERROR(1/VLOOKUP($B109,Miljö!$B$1:$S$500,MATCH("Såld mängd produktionsspecifik fjärrvärme (GWh)",Miljö!$B$1:$R$1,0),FALSE)),0,VLOOKUP($B109,Miljö!$B$1:$S$500,MATCH("Såld mängd produktionsspecifik fjärrvärme (GWh)",Miljö!$B$1:$R$1,0),FALSE))</f>
        <v>0</v>
      </c>
      <c r="AS109" s="82" t="str">
        <f t="shared" si="18"/>
        <v/>
      </c>
      <c r="AU109" s="73" t="str">
        <f>VLOOKUP($B109,'Miljövärden urval för publ'!$B$2:$I$486,7,FALSE)</f>
        <v>Nej</v>
      </c>
      <c r="AV109" s="73" t="str">
        <f>VLOOKUP($B109,'Miljövärden urval för publ'!$B$2:$I$486,6,FALSE)</f>
        <v>Nej</v>
      </c>
      <c r="AZ109" s="73">
        <f t="shared" si="14"/>
        <v>0</v>
      </c>
      <c r="BA109" s="73">
        <f t="shared" si="19"/>
        <v>0</v>
      </c>
      <c r="BB109" s="73">
        <f t="shared" si="15"/>
        <v>0</v>
      </c>
      <c r="BC109" s="73">
        <f t="shared" si="16"/>
        <v>0</v>
      </c>
      <c r="BE109" s="73">
        <f t="shared" si="20"/>
        <v>0</v>
      </c>
      <c r="BF109" s="73">
        <f t="shared" si="21"/>
        <v>0</v>
      </c>
      <c r="BH109" s="73">
        <f t="shared" si="17"/>
        <v>0</v>
      </c>
    </row>
    <row r="110" spans="1:60" ht="15" x14ac:dyDescent="0.25">
      <c r="A110" t="s">
        <v>80</v>
      </c>
      <c r="B110" t="s">
        <v>123</v>
      </c>
      <c r="C110" s="73">
        <f>VLOOKUP($B110,'Tillförd energi'!$B$2:$AS$506,MATCH(C$1,'Tillförd energi'!$B$1:$AQ$1,0),FALSE)</f>
        <v>0</v>
      </c>
      <c r="D110" s="73">
        <f>VLOOKUP($B110,'Tillförd energi'!$B$2:$AS$506,MATCH(D$1,'Tillförd energi'!$B$1:$AQ$1,0),FALSE)</f>
        <v>0</v>
      </c>
      <c r="E110" s="73">
        <f>VLOOKUP($B110,'Tillförd energi'!$B$2:$AS$506,MATCH(E$1,'Tillförd energi'!$B$1:$AQ$1,0),FALSE)</f>
        <v>0</v>
      </c>
      <c r="F110" s="73">
        <f>VLOOKUP($B110,'Tillförd energi'!$B$2:$AS$506,MATCH(F$1,'Tillförd energi'!$B$1:$AQ$1,0),FALSE)</f>
        <v>0</v>
      </c>
      <c r="G110" s="73">
        <f>VLOOKUP($B110,'Tillförd energi'!$B$2:$AS$506,MATCH(G$1,'Tillförd energi'!$B$1:$AQ$1,0),FALSE)</f>
        <v>0</v>
      </c>
      <c r="H110" s="73">
        <f>VLOOKUP($B110,'Tillförd energi'!$B$2:$AS$506,MATCH(H$1,'Tillförd energi'!$B$1:$AQ$1,0),FALSE)</f>
        <v>0</v>
      </c>
      <c r="I110" s="73">
        <f>VLOOKUP($B110,'Tillförd energi'!$B$2:$AS$506,MATCH(I$1,'Tillförd energi'!$B$1:$AQ$1,0),FALSE)</f>
        <v>0</v>
      </c>
      <c r="J110" s="73">
        <f>VLOOKUP($B110,'Tillförd energi'!$B$2:$AS$506,MATCH(J$1,'Tillförd energi'!$B$1:$AQ$1,0),FALSE)</f>
        <v>0</v>
      </c>
      <c r="K110" s="73">
        <f>VLOOKUP($B110,'Tillförd energi'!$B$2:$AS$506,MATCH(K$1,'Tillförd energi'!$B$1:$AQ$1,0),FALSE)</f>
        <v>0</v>
      </c>
      <c r="L110" s="73">
        <f>VLOOKUP($B110,'Tillförd energi'!$B$2:$AS$506,MATCH(L$1,'Tillförd energi'!$B$1:$AQ$1,0),FALSE)</f>
        <v>0</v>
      </c>
      <c r="M110" s="73">
        <f>VLOOKUP($B110,'Tillförd energi'!$B$2:$AS$506,MATCH(M$1,'Tillförd energi'!$B$1:$AQ$1,0),FALSE)</f>
        <v>0</v>
      </c>
      <c r="N110" s="73">
        <f>VLOOKUP($B110,'Tillförd energi'!$B$2:$AS$506,MATCH(N$1,'Tillförd energi'!$B$1:$AQ$1,0),FALSE)</f>
        <v>0</v>
      </c>
      <c r="O110" s="73">
        <f>VLOOKUP($B110,'Tillförd energi'!$B$2:$AS$506,MATCH(O$1,'Tillförd energi'!$B$1:$AQ$1,0),FALSE)</f>
        <v>0</v>
      </c>
      <c r="P110" s="73">
        <f>VLOOKUP($B110,'Tillförd energi'!$B$2:$AS$506,MATCH(P$1,'Tillförd energi'!$B$1:$AQ$1,0),FALSE)</f>
        <v>0</v>
      </c>
      <c r="Q110" s="73">
        <f>VLOOKUP($B110,'Tillförd energi'!$B$2:$AS$506,MATCH(Q$1,'Tillförd energi'!$B$1:$AQ$1,0),FALSE)</f>
        <v>0</v>
      </c>
      <c r="R110" s="73">
        <f>VLOOKUP($B110,'Tillförd energi'!$B$2:$AS$506,MATCH(R$1,'Tillförd energi'!$B$1:$AQ$1,0),FALSE)</f>
        <v>0</v>
      </c>
      <c r="S110" s="73">
        <f>VLOOKUP($B110,'Tillförd energi'!$B$2:$AS$506,MATCH(S$1,'Tillförd energi'!$B$1:$AQ$1,0),FALSE)</f>
        <v>0</v>
      </c>
      <c r="T110" s="73">
        <f>VLOOKUP($B110,'Tillförd energi'!$B$2:$AS$506,MATCH(T$1,'Tillförd energi'!$B$1:$AQ$1,0),FALSE)</f>
        <v>0</v>
      </c>
      <c r="U110" s="73">
        <f>VLOOKUP($B110,'Tillförd energi'!$B$2:$AS$506,MATCH(U$1,'Tillförd energi'!$B$1:$AQ$1,0),FALSE)</f>
        <v>0</v>
      </c>
      <c r="V110" s="73">
        <f>VLOOKUP($B110,'Tillförd energi'!$B$2:$AS$506,MATCH(V$1,'Tillförd energi'!$B$1:$AQ$1,0),FALSE)</f>
        <v>0</v>
      </c>
      <c r="W110" s="73">
        <f>VLOOKUP($B110,'Tillförd energi'!$B$2:$AS$506,MATCH(W$1,'Tillförd energi'!$B$1:$AQ$1,0),FALSE)</f>
        <v>0</v>
      </c>
      <c r="X110" s="73">
        <f>VLOOKUP($B110,'Tillförd energi'!$B$2:$AS$506,MATCH(X$1,'Tillförd energi'!$B$1:$AQ$1,0),FALSE)</f>
        <v>0</v>
      </c>
      <c r="Y110" s="73">
        <f>VLOOKUP($B110,'Tillförd energi'!$B$2:$AS$506,MATCH(Y$1,'Tillförd energi'!$B$1:$AQ$1,0),FALSE)</f>
        <v>0</v>
      </c>
      <c r="Z110" s="73">
        <f>VLOOKUP($B110,'Tillförd energi'!$B$2:$AS$506,MATCH(Z$1,'Tillförd energi'!$B$1:$AQ$1,0),FALSE)</f>
        <v>0</v>
      </c>
      <c r="AA110" s="73">
        <f>VLOOKUP($B110,'Tillförd energi'!$B$2:$AS$506,MATCH(AA$1,'Tillförd energi'!$B$1:$AQ$1,0),FALSE)</f>
        <v>0</v>
      </c>
      <c r="AB110" s="73">
        <f>VLOOKUP($B110,'Tillförd energi'!$B$2:$AS$506,MATCH(AB$1,'Tillförd energi'!$B$1:$AQ$1,0),FALSE)</f>
        <v>0</v>
      </c>
      <c r="AC110" s="73">
        <f>VLOOKUP($B110,'Tillförd energi'!$B$2:$AS$506,MATCH(AC$1,'Tillförd energi'!$B$1:$AQ$1,0),FALSE)</f>
        <v>0</v>
      </c>
      <c r="AD110" s="73">
        <f>VLOOKUP($B110,'Tillförd energi'!$B$2:$AS$506,MATCH(AD$1,'Tillförd energi'!$B$1:$AQ$1,0),FALSE)</f>
        <v>0</v>
      </c>
      <c r="AF110" s="73">
        <f>VLOOKUP($B110,'Tillförd energi'!$B$2:$AS$506,MATCH(AF$1,'Tillförd energi'!$B$1:$AQ$1,0),FALSE)</f>
        <v>0</v>
      </c>
      <c r="AH110" s="73">
        <f>IFERROR(VLOOKUP(B110,Miljö!$B$1:$S$476,9,FALSE)/1,0)</f>
        <v>0</v>
      </c>
      <c r="AJ110" s="81" t="str">
        <f>IFERROR(VLOOKUP($B110,Miljö!$B$1:$S$500,MATCH("hjälpel exklusive kraftvärme (GWh)",Miljö!$B$1:$V$1,0),FALSE)/1,"")</f>
        <v/>
      </c>
      <c r="AK110" s="81">
        <f t="shared" si="11"/>
        <v>0</v>
      </c>
      <c r="AL110" s="81">
        <f>VLOOKUP($B110,'Slutlig allokering'!$B$2:$AL$462,MATCH("Hjälpel kraftvärme",'Slutlig allokering'!$B$2:$AL$2,0),FALSE)</f>
        <v>0</v>
      </c>
      <c r="AN110" s="73">
        <f t="shared" si="12"/>
        <v>0</v>
      </c>
      <c r="AO110" s="73">
        <f t="shared" si="13"/>
        <v>0</v>
      </c>
      <c r="AP110" s="73" t="str">
        <f>IF(ISERROR(1/VLOOKUP($B110,Leveranser!$B$1:$S$500,MATCH("såld värme (gwh)",Leveranser!$B$1:$S$1,0),FALSE)),"",VLOOKUP($B110,Leveranser!$B$1:$S$500,MATCH("såld värme (gwh)",Leveranser!$B$1:$S$1,0),FALSE))</f>
        <v/>
      </c>
      <c r="AQ110" s="73">
        <f>VLOOKUP($B110,Leveranser!$B$1:$Y$500,MATCH("Totalt såld fjärrvärme till andra fjärrvärmeföretag",Leveranser!$B$1:$AA$1,0),FALSE)</f>
        <v>0</v>
      </c>
      <c r="AR110" s="73">
        <f>IF(ISERROR(1/VLOOKUP($B110,Miljö!$B$1:$S$500,MATCH("Såld mängd produktionsspecifik fjärrvärme (GWh)",Miljö!$B$1:$R$1,0),FALSE)),0,VLOOKUP($B110,Miljö!$B$1:$S$500,MATCH("Såld mängd produktionsspecifik fjärrvärme (GWh)",Miljö!$B$1:$R$1,0),FALSE))</f>
        <v>0</v>
      </c>
      <c r="AS110" s="82" t="str">
        <f t="shared" si="18"/>
        <v/>
      </c>
      <c r="AU110" s="73" t="str">
        <f>VLOOKUP($B110,'Miljövärden urval för publ'!$B$2:$I$486,7,FALSE)</f>
        <v>Nej</v>
      </c>
      <c r="AV110" s="73" t="str">
        <f>VLOOKUP($B110,'Miljövärden urval för publ'!$B$2:$I$486,6,FALSE)</f>
        <v>Nej</v>
      </c>
      <c r="AZ110" s="73">
        <f t="shared" si="14"/>
        <v>0</v>
      </c>
      <c r="BA110" s="73">
        <f t="shared" si="19"/>
        <v>0</v>
      </c>
      <c r="BB110" s="73">
        <f t="shared" si="15"/>
        <v>0</v>
      </c>
      <c r="BC110" s="73">
        <f t="shared" si="16"/>
        <v>0</v>
      </c>
      <c r="BE110" s="73">
        <f t="shared" si="20"/>
        <v>0</v>
      </c>
      <c r="BF110" s="73">
        <f t="shared" si="21"/>
        <v>0</v>
      </c>
      <c r="BH110" s="73">
        <f t="shared" si="17"/>
        <v>0</v>
      </c>
    </row>
    <row r="111" spans="1:60" ht="15" x14ac:dyDescent="0.25">
      <c r="A111" t="s">
        <v>80</v>
      </c>
      <c r="B111" t="s">
        <v>124</v>
      </c>
      <c r="C111" s="73">
        <f>VLOOKUP($B111,'Tillförd energi'!$B$2:$AS$506,MATCH(C$1,'Tillförd energi'!$B$1:$AQ$1,0),FALSE)</f>
        <v>0</v>
      </c>
      <c r="D111" s="73">
        <f>VLOOKUP($B111,'Tillförd energi'!$B$2:$AS$506,MATCH(D$1,'Tillförd energi'!$B$1:$AQ$1,0),FALSE)</f>
        <v>0</v>
      </c>
      <c r="E111" s="73">
        <f>VLOOKUP($B111,'Tillförd energi'!$B$2:$AS$506,MATCH(E$1,'Tillförd energi'!$B$1:$AQ$1,0),FALSE)</f>
        <v>0</v>
      </c>
      <c r="F111" s="73">
        <f>VLOOKUP($B111,'Tillförd energi'!$B$2:$AS$506,MATCH(F$1,'Tillförd energi'!$B$1:$AQ$1,0),FALSE)</f>
        <v>0</v>
      </c>
      <c r="G111" s="73">
        <f>VLOOKUP($B111,'Tillförd energi'!$B$2:$AS$506,MATCH(G$1,'Tillförd energi'!$B$1:$AQ$1,0),FALSE)</f>
        <v>0</v>
      </c>
      <c r="H111" s="73">
        <f>VLOOKUP($B111,'Tillförd energi'!$B$2:$AS$506,MATCH(H$1,'Tillförd energi'!$B$1:$AQ$1,0),FALSE)</f>
        <v>0</v>
      </c>
      <c r="I111" s="73">
        <f>VLOOKUP($B111,'Tillförd energi'!$B$2:$AS$506,MATCH(I$1,'Tillförd energi'!$B$1:$AQ$1,0),FALSE)</f>
        <v>0</v>
      </c>
      <c r="J111" s="73">
        <f>VLOOKUP($B111,'Tillförd energi'!$B$2:$AS$506,MATCH(J$1,'Tillförd energi'!$B$1:$AQ$1,0),FALSE)</f>
        <v>0</v>
      </c>
      <c r="K111" s="73">
        <f>VLOOKUP($B111,'Tillförd energi'!$B$2:$AS$506,MATCH(K$1,'Tillförd energi'!$B$1:$AQ$1,0),FALSE)</f>
        <v>0</v>
      </c>
      <c r="L111" s="73">
        <f>VLOOKUP($B111,'Tillförd energi'!$B$2:$AS$506,MATCH(L$1,'Tillförd energi'!$B$1:$AQ$1,0),FALSE)</f>
        <v>0</v>
      </c>
      <c r="M111" s="73">
        <f>VLOOKUP($B111,'Tillförd energi'!$B$2:$AS$506,MATCH(M$1,'Tillförd energi'!$B$1:$AQ$1,0),FALSE)</f>
        <v>0</v>
      </c>
      <c r="N111" s="73">
        <f>VLOOKUP($B111,'Tillförd energi'!$B$2:$AS$506,MATCH(N$1,'Tillförd energi'!$B$1:$AQ$1,0),FALSE)</f>
        <v>0</v>
      </c>
      <c r="O111" s="73">
        <f>VLOOKUP($B111,'Tillförd energi'!$B$2:$AS$506,MATCH(O$1,'Tillförd energi'!$B$1:$AQ$1,0),FALSE)</f>
        <v>0</v>
      </c>
      <c r="P111" s="73">
        <f>VLOOKUP($B111,'Tillförd energi'!$B$2:$AS$506,MATCH(P$1,'Tillförd energi'!$B$1:$AQ$1,0),FALSE)</f>
        <v>0</v>
      </c>
      <c r="Q111" s="73">
        <f>VLOOKUP($B111,'Tillförd energi'!$B$2:$AS$506,MATCH(Q$1,'Tillförd energi'!$B$1:$AQ$1,0),FALSE)</f>
        <v>0</v>
      </c>
      <c r="R111" s="73">
        <f>VLOOKUP($B111,'Tillförd energi'!$B$2:$AS$506,MATCH(R$1,'Tillförd energi'!$B$1:$AQ$1,0),FALSE)</f>
        <v>0</v>
      </c>
      <c r="S111" s="73">
        <f>VLOOKUP($B111,'Tillförd energi'!$B$2:$AS$506,MATCH(S$1,'Tillförd energi'!$B$1:$AQ$1,0),FALSE)</f>
        <v>0</v>
      </c>
      <c r="T111" s="73">
        <f>VLOOKUP($B111,'Tillförd energi'!$B$2:$AS$506,MATCH(T$1,'Tillförd energi'!$B$1:$AQ$1,0),FALSE)</f>
        <v>0</v>
      </c>
      <c r="U111" s="73">
        <f>VLOOKUP($B111,'Tillförd energi'!$B$2:$AS$506,MATCH(U$1,'Tillförd energi'!$B$1:$AQ$1,0),FALSE)</f>
        <v>0</v>
      </c>
      <c r="V111" s="73">
        <f>VLOOKUP($B111,'Tillförd energi'!$B$2:$AS$506,MATCH(V$1,'Tillförd energi'!$B$1:$AQ$1,0),FALSE)</f>
        <v>0</v>
      </c>
      <c r="W111" s="73">
        <f>VLOOKUP($B111,'Tillförd energi'!$B$2:$AS$506,MATCH(W$1,'Tillförd energi'!$B$1:$AQ$1,0),FALSE)</f>
        <v>0</v>
      </c>
      <c r="X111" s="73">
        <f>VLOOKUP($B111,'Tillförd energi'!$B$2:$AS$506,MATCH(X$1,'Tillförd energi'!$B$1:$AQ$1,0),FALSE)</f>
        <v>0</v>
      </c>
      <c r="Y111" s="73">
        <f>VLOOKUP($B111,'Tillförd energi'!$B$2:$AS$506,MATCH(Y$1,'Tillförd energi'!$B$1:$AQ$1,0),FALSE)</f>
        <v>0</v>
      </c>
      <c r="Z111" s="73">
        <f>VLOOKUP($B111,'Tillförd energi'!$B$2:$AS$506,MATCH(Z$1,'Tillförd energi'!$B$1:$AQ$1,0),FALSE)</f>
        <v>0</v>
      </c>
      <c r="AA111" s="73">
        <f>VLOOKUP($B111,'Tillförd energi'!$B$2:$AS$506,MATCH(AA$1,'Tillförd energi'!$B$1:$AQ$1,0),FALSE)</f>
        <v>0</v>
      </c>
      <c r="AB111" s="73">
        <f>VLOOKUP($B111,'Tillförd energi'!$B$2:$AS$506,MATCH(AB$1,'Tillförd energi'!$B$1:$AQ$1,0),FALSE)</f>
        <v>0</v>
      </c>
      <c r="AC111" s="73">
        <f>VLOOKUP($B111,'Tillförd energi'!$B$2:$AS$506,MATCH(AC$1,'Tillförd energi'!$B$1:$AQ$1,0),FALSE)</f>
        <v>0</v>
      </c>
      <c r="AD111" s="73">
        <f>VLOOKUP($B111,'Tillförd energi'!$B$2:$AS$506,MATCH(AD$1,'Tillförd energi'!$B$1:$AQ$1,0),FALSE)</f>
        <v>0</v>
      </c>
      <c r="AF111" s="73">
        <f>VLOOKUP($B111,'Tillförd energi'!$B$2:$AS$506,MATCH(AF$1,'Tillförd energi'!$B$1:$AQ$1,0),FALSE)</f>
        <v>0.6</v>
      </c>
      <c r="AH111" s="73">
        <f>IFERROR(VLOOKUP(B111,Miljö!$B$1:$S$476,9,FALSE)/1,0)</f>
        <v>0</v>
      </c>
      <c r="AJ111" s="81" t="str">
        <f>IFERROR(VLOOKUP($B111,Miljö!$B$1:$S$500,MATCH("hjälpel exklusive kraftvärme (GWh)",Miljö!$B$1:$V$1,0),FALSE)/1,"")</f>
        <v/>
      </c>
      <c r="AK111" s="81">
        <f t="shared" si="11"/>
        <v>0.6</v>
      </c>
      <c r="AL111" s="81">
        <f>VLOOKUP($B111,'Slutlig allokering'!$B$2:$AL$462,MATCH("Hjälpel kraftvärme",'Slutlig allokering'!$B$2:$AL$2,0),FALSE)</f>
        <v>0</v>
      </c>
      <c r="AN111" s="73">
        <f t="shared" si="12"/>
        <v>0.6</v>
      </c>
      <c r="AO111" s="73">
        <f t="shared" si="13"/>
        <v>0.6</v>
      </c>
      <c r="AP111" s="73">
        <f>IF(ISERROR(1/VLOOKUP($B111,Leveranser!$B$1:$S$500,MATCH("såld värme (gwh)",Leveranser!$B$1:$S$1,0),FALSE)),"",VLOOKUP($B111,Leveranser!$B$1:$S$500,MATCH("såld värme (gwh)",Leveranser!$B$1:$S$1,0),FALSE))</f>
        <v>20</v>
      </c>
      <c r="AQ111" s="73">
        <f>VLOOKUP($B111,Leveranser!$B$1:$Y$500,MATCH("Totalt såld fjärrvärme till andra fjärrvärmeföretag",Leveranser!$B$1:$AA$1,0),FALSE)</f>
        <v>0</v>
      </c>
      <c r="AR111" s="73">
        <f>IF(ISERROR(1/VLOOKUP($B111,Miljö!$B$1:$S$500,MATCH("Såld mängd produktionsspecifik fjärrvärme (GWh)",Miljö!$B$1:$R$1,0),FALSE)),0,VLOOKUP($B111,Miljö!$B$1:$S$500,MATCH("Såld mängd produktionsspecifik fjärrvärme (GWh)",Miljö!$B$1:$R$1,0),FALSE))</f>
        <v>0</v>
      </c>
      <c r="AS111" s="82">
        <f t="shared" si="18"/>
        <v>33.333333333333336</v>
      </c>
      <c r="AU111" s="73" t="str">
        <f>VLOOKUP($B111,'Miljövärden urval för publ'!$B$2:$I$486,7,FALSE)</f>
        <v>Nej</v>
      </c>
      <c r="AV111" s="73" t="str">
        <f>VLOOKUP($B111,'Miljövärden urval för publ'!$B$2:$I$486,6,FALSE)</f>
        <v>Nej</v>
      </c>
      <c r="AZ111" s="73">
        <f t="shared" si="14"/>
        <v>0.6</v>
      </c>
      <c r="BA111" s="73">
        <f t="shared" si="19"/>
        <v>0</v>
      </c>
      <c r="BB111" s="73">
        <f t="shared" si="15"/>
        <v>0</v>
      </c>
      <c r="BC111" s="73">
        <f t="shared" si="16"/>
        <v>0</v>
      </c>
      <c r="BE111" s="73">
        <f t="shared" si="20"/>
        <v>0</v>
      </c>
      <c r="BF111" s="73">
        <f t="shared" si="21"/>
        <v>0</v>
      </c>
      <c r="BH111" s="73">
        <f t="shared" si="17"/>
        <v>0</v>
      </c>
    </row>
    <row r="112" spans="1:60" ht="15" x14ac:dyDescent="0.25">
      <c r="A112" t="s">
        <v>80</v>
      </c>
      <c r="B112" t="s">
        <v>125</v>
      </c>
      <c r="C112" s="73">
        <f>VLOOKUP($B112,'Tillförd energi'!$B$2:$AS$506,MATCH(C$1,'Tillförd energi'!$B$1:$AQ$1,0),FALSE)</f>
        <v>0</v>
      </c>
      <c r="D112" s="73">
        <f>VLOOKUP($B112,'Tillförd energi'!$B$2:$AS$506,MATCH(D$1,'Tillförd energi'!$B$1:$AQ$1,0),FALSE)</f>
        <v>0</v>
      </c>
      <c r="E112" s="73">
        <f>VLOOKUP($B112,'Tillförd energi'!$B$2:$AS$506,MATCH(E$1,'Tillförd energi'!$B$1:$AQ$1,0),FALSE)</f>
        <v>0</v>
      </c>
      <c r="F112" s="73">
        <f>VLOOKUP($B112,'Tillförd energi'!$B$2:$AS$506,MATCH(F$1,'Tillförd energi'!$B$1:$AQ$1,0),FALSE)</f>
        <v>0</v>
      </c>
      <c r="G112" s="73">
        <f>VLOOKUP($B112,'Tillförd energi'!$B$2:$AS$506,MATCH(G$1,'Tillförd energi'!$B$1:$AQ$1,0),FALSE)</f>
        <v>0</v>
      </c>
      <c r="H112" s="73">
        <f>VLOOKUP($B112,'Tillförd energi'!$B$2:$AS$506,MATCH(H$1,'Tillförd energi'!$B$1:$AQ$1,0),FALSE)</f>
        <v>0</v>
      </c>
      <c r="I112" s="73">
        <f>VLOOKUP($B112,'Tillförd energi'!$B$2:$AS$506,MATCH(I$1,'Tillförd energi'!$B$1:$AQ$1,0),FALSE)</f>
        <v>0</v>
      </c>
      <c r="J112" s="73">
        <f>VLOOKUP($B112,'Tillförd energi'!$B$2:$AS$506,MATCH(J$1,'Tillförd energi'!$B$1:$AQ$1,0),FALSE)</f>
        <v>0</v>
      </c>
      <c r="K112" s="73">
        <f>VLOOKUP($B112,'Tillförd energi'!$B$2:$AS$506,MATCH(K$1,'Tillförd energi'!$B$1:$AQ$1,0),FALSE)</f>
        <v>0</v>
      </c>
      <c r="L112" s="73">
        <f>VLOOKUP($B112,'Tillförd energi'!$B$2:$AS$506,MATCH(L$1,'Tillförd energi'!$B$1:$AQ$1,0),FALSE)</f>
        <v>0</v>
      </c>
      <c r="M112" s="73">
        <f>VLOOKUP($B112,'Tillförd energi'!$B$2:$AS$506,MATCH(M$1,'Tillförd energi'!$B$1:$AQ$1,0),FALSE)</f>
        <v>0</v>
      </c>
      <c r="N112" s="73">
        <f>VLOOKUP($B112,'Tillförd energi'!$B$2:$AS$506,MATCH(N$1,'Tillförd energi'!$B$1:$AQ$1,0),FALSE)</f>
        <v>0</v>
      </c>
      <c r="O112" s="73">
        <f>VLOOKUP($B112,'Tillförd energi'!$B$2:$AS$506,MATCH(O$1,'Tillförd energi'!$B$1:$AQ$1,0),FALSE)</f>
        <v>0</v>
      </c>
      <c r="P112" s="73">
        <f>VLOOKUP($B112,'Tillförd energi'!$B$2:$AS$506,MATCH(P$1,'Tillförd energi'!$B$1:$AQ$1,0),FALSE)</f>
        <v>0</v>
      </c>
      <c r="Q112" s="73">
        <f>VLOOKUP($B112,'Tillförd energi'!$B$2:$AS$506,MATCH(Q$1,'Tillförd energi'!$B$1:$AQ$1,0),FALSE)</f>
        <v>0</v>
      </c>
      <c r="R112" s="73">
        <f>VLOOKUP($B112,'Tillförd energi'!$B$2:$AS$506,MATCH(R$1,'Tillförd energi'!$B$1:$AQ$1,0),FALSE)</f>
        <v>0</v>
      </c>
      <c r="S112" s="73">
        <f>VLOOKUP($B112,'Tillförd energi'!$B$2:$AS$506,MATCH(S$1,'Tillförd energi'!$B$1:$AQ$1,0),FALSE)</f>
        <v>0</v>
      </c>
      <c r="T112" s="73">
        <f>VLOOKUP($B112,'Tillförd energi'!$B$2:$AS$506,MATCH(T$1,'Tillförd energi'!$B$1:$AQ$1,0),FALSE)</f>
        <v>0</v>
      </c>
      <c r="U112" s="73">
        <f>VLOOKUP($B112,'Tillförd energi'!$B$2:$AS$506,MATCH(U$1,'Tillförd energi'!$B$1:$AQ$1,0),FALSE)</f>
        <v>0</v>
      </c>
      <c r="V112" s="73">
        <f>VLOOKUP($B112,'Tillförd energi'!$B$2:$AS$506,MATCH(V$1,'Tillförd energi'!$B$1:$AQ$1,0),FALSE)</f>
        <v>0</v>
      </c>
      <c r="W112" s="73">
        <f>VLOOKUP($B112,'Tillförd energi'!$B$2:$AS$506,MATCH(W$1,'Tillförd energi'!$B$1:$AQ$1,0),FALSE)</f>
        <v>0</v>
      </c>
      <c r="X112" s="73">
        <f>VLOOKUP($B112,'Tillförd energi'!$B$2:$AS$506,MATCH(X$1,'Tillförd energi'!$B$1:$AQ$1,0),FALSE)</f>
        <v>0</v>
      </c>
      <c r="Y112" s="73">
        <f>VLOOKUP($B112,'Tillförd energi'!$B$2:$AS$506,MATCH(Y$1,'Tillförd energi'!$B$1:$AQ$1,0),FALSE)</f>
        <v>0</v>
      </c>
      <c r="Z112" s="73">
        <f>VLOOKUP($B112,'Tillförd energi'!$B$2:$AS$506,MATCH(Z$1,'Tillförd energi'!$B$1:$AQ$1,0),FALSE)</f>
        <v>0</v>
      </c>
      <c r="AA112" s="73">
        <f>VLOOKUP($B112,'Tillförd energi'!$B$2:$AS$506,MATCH(AA$1,'Tillförd energi'!$B$1:$AQ$1,0),FALSE)</f>
        <v>0</v>
      </c>
      <c r="AB112" s="73">
        <f>VLOOKUP($B112,'Tillförd energi'!$B$2:$AS$506,MATCH(AB$1,'Tillförd energi'!$B$1:$AQ$1,0),FALSE)</f>
        <v>0</v>
      </c>
      <c r="AC112" s="73">
        <f>VLOOKUP($B112,'Tillförd energi'!$B$2:$AS$506,MATCH(AC$1,'Tillförd energi'!$B$1:$AQ$1,0),FALSE)</f>
        <v>0</v>
      </c>
      <c r="AD112" s="73">
        <f>VLOOKUP($B112,'Tillförd energi'!$B$2:$AS$506,MATCH(AD$1,'Tillförd energi'!$B$1:$AQ$1,0),FALSE)</f>
        <v>0</v>
      </c>
      <c r="AF112" s="73">
        <f>VLOOKUP($B112,'Tillförd energi'!$B$2:$AS$506,MATCH(AF$1,'Tillförd energi'!$B$1:$AQ$1,0),FALSE)</f>
        <v>1.7969999999999999</v>
      </c>
      <c r="AH112" s="73">
        <f>IFERROR(VLOOKUP(B112,Miljö!$B$1:$S$476,9,FALSE)/1,0)</f>
        <v>0</v>
      </c>
      <c r="AJ112" s="81" t="str">
        <f>IFERROR(VLOOKUP($B112,Miljö!$B$1:$S$500,MATCH("hjälpel exklusive kraftvärme (GWh)",Miljö!$B$1:$V$1,0),FALSE)/1,"")</f>
        <v/>
      </c>
      <c r="AK112" s="81">
        <f t="shared" si="11"/>
        <v>1.7969999999999999</v>
      </c>
      <c r="AL112" s="81">
        <f>VLOOKUP($B112,'Slutlig allokering'!$B$2:$AL$462,MATCH("Hjälpel kraftvärme",'Slutlig allokering'!$B$2:$AL$2,0),FALSE)</f>
        <v>0</v>
      </c>
      <c r="AN112" s="73">
        <f t="shared" si="12"/>
        <v>1.7969999999999999</v>
      </c>
      <c r="AO112" s="73">
        <f t="shared" si="13"/>
        <v>1.7969999999999999</v>
      </c>
      <c r="AP112" s="73">
        <f>IF(ISERROR(1/VLOOKUP($B112,Leveranser!$B$1:$S$500,MATCH("såld värme (gwh)",Leveranser!$B$1:$S$1,0),FALSE)),"",VLOOKUP($B112,Leveranser!$B$1:$S$500,MATCH("såld värme (gwh)",Leveranser!$B$1:$S$1,0),FALSE))</f>
        <v>59.9</v>
      </c>
      <c r="AQ112" s="73">
        <f>VLOOKUP($B112,Leveranser!$B$1:$Y$500,MATCH("Totalt såld fjärrvärme till andra fjärrvärmeföretag",Leveranser!$B$1:$AA$1,0),FALSE)</f>
        <v>0</v>
      </c>
      <c r="AR112" s="73">
        <f>IF(ISERROR(1/VLOOKUP($B112,Miljö!$B$1:$S$500,MATCH("Såld mängd produktionsspecifik fjärrvärme (GWh)",Miljö!$B$1:$R$1,0),FALSE)),0,VLOOKUP($B112,Miljö!$B$1:$S$500,MATCH("Såld mängd produktionsspecifik fjärrvärme (GWh)",Miljö!$B$1:$R$1,0),FALSE))</f>
        <v>0</v>
      </c>
      <c r="AS112" s="82">
        <f t="shared" si="18"/>
        <v>33.333333333333336</v>
      </c>
      <c r="AU112" s="73" t="str">
        <f>VLOOKUP($B112,'Miljövärden urval för publ'!$B$2:$I$486,7,FALSE)</f>
        <v>Nej</v>
      </c>
      <c r="AV112" s="73" t="str">
        <f>VLOOKUP($B112,'Miljövärden urval för publ'!$B$2:$I$486,6,FALSE)</f>
        <v>Nej</v>
      </c>
      <c r="AZ112" s="73">
        <f t="shared" si="14"/>
        <v>1.7969999999999999</v>
      </c>
      <c r="BA112" s="73">
        <f t="shared" si="19"/>
        <v>0</v>
      </c>
      <c r="BB112" s="73">
        <f t="shared" si="15"/>
        <v>0</v>
      </c>
      <c r="BC112" s="73">
        <f t="shared" si="16"/>
        <v>0</v>
      </c>
      <c r="BE112" s="73">
        <f t="shared" si="20"/>
        <v>0</v>
      </c>
      <c r="BF112" s="73">
        <f t="shared" si="21"/>
        <v>0</v>
      </c>
      <c r="BH112" s="73">
        <f t="shared" si="17"/>
        <v>0</v>
      </c>
    </row>
    <row r="113" spans="1:60" ht="15" x14ac:dyDescent="0.25">
      <c r="A113" t="s">
        <v>80</v>
      </c>
      <c r="B113" t="s">
        <v>126</v>
      </c>
      <c r="C113" s="73">
        <f>VLOOKUP($B113,'Tillförd energi'!$B$2:$AS$506,MATCH(C$1,'Tillförd energi'!$B$1:$AQ$1,0),FALSE)</f>
        <v>0</v>
      </c>
      <c r="D113" s="73">
        <f>VLOOKUP($B113,'Tillförd energi'!$B$2:$AS$506,MATCH(D$1,'Tillförd energi'!$B$1:$AQ$1,0),FALSE)</f>
        <v>0</v>
      </c>
      <c r="E113" s="73">
        <f>VLOOKUP($B113,'Tillförd energi'!$B$2:$AS$506,MATCH(E$1,'Tillförd energi'!$B$1:$AQ$1,0),FALSE)</f>
        <v>0</v>
      </c>
      <c r="F113" s="73">
        <f>VLOOKUP($B113,'Tillförd energi'!$B$2:$AS$506,MATCH(F$1,'Tillförd energi'!$B$1:$AQ$1,0),FALSE)</f>
        <v>0</v>
      </c>
      <c r="G113" s="73">
        <f>VLOOKUP($B113,'Tillförd energi'!$B$2:$AS$506,MATCH(G$1,'Tillförd energi'!$B$1:$AQ$1,0),FALSE)</f>
        <v>0</v>
      </c>
      <c r="H113" s="73">
        <f>VLOOKUP($B113,'Tillförd energi'!$B$2:$AS$506,MATCH(H$1,'Tillförd energi'!$B$1:$AQ$1,0),FALSE)</f>
        <v>0</v>
      </c>
      <c r="I113" s="73">
        <f>VLOOKUP($B113,'Tillförd energi'!$B$2:$AS$506,MATCH(I$1,'Tillförd energi'!$B$1:$AQ$1,0),FALSE)</f>
        <v>0</v>
      </c>
      <c r="J113" s="73">
        <f>VLOOKUP($B113,'Tillförd energi'!$B$2:$AS$506,MATCH(J$1,'Tillförd energi'!$B$1:$AQ$1,0),FALSE)</f>
        <v>0</v>
      </c>
      <c r="K113" s="73">
        <f>VLOOKUP($B113,'Tillförd energi'!$B$2:$AS$506,MATCH(K$1,'Tillförd energi'!$B$1:$AQ$1,0),FALSE)</f>
        <v>0</v>
      </c>
      <c r="L113" s="73">
        <f>VLOOKUP($B113,'Tillförd energi'!$B$2:$AS$506,MATCH(L$1,'Tillförd energi'!$B$1:$AQ$1,0),FALSE)</f>
        <v>0</v>
      </c>
      <c r="M113" s="73">
        <f>VLOOKUP($B113,'Tillförd energi'!$B$2:$AS$506,MATCH(M$1,'Tillförd energi'!$B$1:$AQ$1,0),FALSE)</f>
        <v>0</v>
      </c>
      <c r="N113" s="73">
        <f>VLOOKUP($B113,'Tillförd energi'!$B$2:$AS$506,MATCH(N$1,'Tillförd energi'!$B$1:$AQ$1,0),FALSE)</f>
        <v>0</v>
      </c>
      <c r="O113" s="73">
        <f>VLOOKUP($B113,'Tillförd energi'!$B$2:$AS$506,MATCH(O$1,'Tillförd energi'!$B$1:$AQ$1,0),FALSE)</f>
        <v>0</v>
      </c>
      <c r="P113" s="73">
        <f>VLOOKUP($B113,'Tillförd energi'!$B$2:$AS$506,MATCH(P$1,'Tillförd energi'!$B$1:$AQ$1,0),FALSE)</f>
        <v>0</v>
      </c>
      <c r="Q113" s="73">
        <f>VLOOKUP($B113,'Tillförd energi'!$B$2:$AS$506,MATCH(Q$1,'Tillförd energi'!$B$1:$AQ$1,0),FALSE)</f>
        <v>0</v>
      </c>
      <c r="R113" s="73">
        <f>VLOOKUP($B113,'Tillförd energi'!$B$2:$AS$506,MATCH(R$1,'Tillförd energi'!$B$1:$AQ$1,0),FALSE)</f>
        <v>0</v>
      </c>
      <c r="S113" s="73">
        <f>VLOOKUP($B113,'Tillförd energi'!$B$2:$AS$506,MATCH(S$1,'Tillförd energi'!$B$1:$AQ$1,0),FALSE)</f>
        <v>0</v>
      </c>
      <c r="T113" s="73">
        <f>VLOOKUP($B113,'Tillförd energi'!$B$2:$AS$506,MATCH(T$1,'Tillförd energi'!$B$1:$AQ$1,0),FALSE)</f>
        <v>0</v>
      </c>
      <c r="U113" s="73">
        <f>VLOOKUP($B113,'Tillförd energi'!$B$2:$AS$506,MATCH(U$1,'Tillförd energi'!$B$1:$AQ$1,0),FALSE)</f>
        <v>0</v>
      </c>
      <c r="V113" s="73">
        <f>VLOOKUP($B113,'Tillförd energi'!$B$2:$AS$506,MATCH(V$1,'Tillförd energi'!$B$1:$AQ$1,0),FALSE)</f>
        <v>0</v>
      </c>
      <c r="W113" s="73">
        <f>VLOOKUP($B113,'Tillförd energi'!$B$2:$AS$506,MATCH(W$1,'Tillförd energi'!$B$1:$AQ$1,0),FALSE)</f>
        <v>0</v>
      </c>
      <c r="X113" s="73">
        <f>VLOOKUP($B113,'Tillförd energi'!$B$2:$AS$506,MATCH(X$1,'Tillförd energi'!$B$1:$AQ$1,0),FALSE)</f>
        <v>0</v>
      </c>
      <c r="Y113" s="73">
        <f>VLOOKUP($B113,'Tillförd energi'!$B$2:$AS$506,MATCH(Y$1,'Tillförd energi'!$B$1:$AQ$1,0),FALSE)</f>
        <v>0</v>
      </c>
      <c r="Z113" s="73">
        <f>VLOOKUP($B113,'Tillförd energi'!$B$2:$AS$506,MATCH(Z$1,'Tillförd energi'!$B$1:$AQ$1,0),FALSE)</f>
        <v>0</v>
      </c>
      <c r="AA113" s="73">
        <f>VLOOKUP($B113,'Tillförd energi'!$B$2:$AS$506,MATCH(AA$1,'Tillförd energi'!$B$1:$AQ$1,0),FALSE)</f>
        <v>0</v>
      </c>
      <c r="AB113" s="73">
        <f>VLOOKUP($B113,'Tillförd energi'!$B$2:$AS$506,MATCH(AB$1,'Tillförd energi'!$B$1:$AQ$1,0),FALSE)</f>
        <v>0</v>
      </c>
      <c r="AC113" s="73">
        <f>VLOOKUP($B113,'Tillförd energi'!$B$2:$AS$506,MATCH(AC$1,'Tillförd energi'!$B$1:$AQ$1,0),FALSE)</f>
        <v>0</v>
      </c>
      <c r="AD113" s="73">
        <f>VLOOKUP($B113,'Tillförd energi'!$B$2:$AS$506,MATCH(AD$1,'Tillförd energi'!$B$1:$AQ$1,0),FALSE)</f>
        <v>0</v>
      </c>
      <c r="AF113" s="73">
        <f>VLOOKUP($B113,'Tillförd energi'!$B$2:$AS$506,MATCH(AF$1,'Tillförd energi'!$B$1:$AQ$1,0),FALSE)</f>
        <v>0</v>
      </c>
      <c r="AH113" s="73">
        <f>IFERROR(VLOOKUP(B113,Miljö!$B$1:$S$476,9,FALSE)/1,0)</f>
        <v>0</v>
      </c>
      <c r="AJ113" s="81" t="str">
        <f>IFERROR(VLOOKUP($B113,Miljö!$B$1:$S$500,MATCH("hjälpel exklusive kraftvärme (GWh)",Miljö!$B$1:$V$1,0),FALSE)/1,"")</f>
        <v/>
      </c>
      <c r="AK113" s="81">
        <f t="shared" si="11"/>
        <v>0</v>
      </c>
      <c r="AL113" s="81">
        <f>VLOOKUP($B113,'Slutlig allokering'!$B$2:$AL$462,MATCH("Hjälpel kraftvärme",'Slutlig allokering'!$B$2:$AL$2,0),FALSE)</f>
        <v>0</v>
      </c>
      <c r="AN113" s="73">
        <f t="shared" si="12"/>
        <v>0</v>
      </c>
      <c r="AO113" s="73">
        <f t="shared" si="13"/>
        <v>0</v>
      </c>
      <c r="AP113" s="73" t="str">
        <f>IF(ISERROR(1/VLOOKUP($B113,Leveranser!$B$1:$S$500,MATCH("såld värme (gwh)",Leveranser!$B$1:$S$1,0),FALSE)),"",VLOOKUP($B113,Leveranser!$B$1:$S$500,MATCH("såld värme (gwh)",Leveranser!$B$1:$S$1,0),FALSE))</f>
        <v/>
      </c>
      <c r="AQ113" s="73">
        <f>VLOOKUP($B113,Leveranser!$B$1:$Y$500,MATCH("Totalt såld fjärrvärme till andra fjärrvärmeföretag",Leveranser!$B$1:$AA$1,0),FALSE)</f>
        <v>0</v>
      </c>
      <c r="AR113" s="73">
        <f>IF(ISERROR(1/VLOOKUP($B113,Miljö!$B$1:$S$500,MATCH("Såld mängd produktionsspecifik fjärrvärme (GWh)",Miljö!$B$1:$R$1,0),FALSE)),0,VLOOKUP($B113,Miljö!$B$1:$S$500,MATCH("Såld mängd produktionsspecifik fjärrvärme (GWh)",Miljö!$B$1:$R$1,0),FALSE))</f>
        <v>0</v>
      </c>
      <c r="AS113" s="82" t="str">
        <f t="shared" si="18"/>
        <v/>
      </c>
      <c r="AU113" s="73" t="str">
        <f>VLOOKUP($B113,'Miljövärden urval för publ'!$B$2:$I$486,7,FALSE)</f>
        <v>Nej</v>
      </c>
      <c r="AV113" s="73" t="str">
        <f>VLOOKUP($B113,'Miljövärden urval för publ'!$B$2:$I$486,6,FALSE)</f>
        <v>Nej</v>
      </c>
      <c r="AZ113" s="73">
        <f t="shared" si="14"/>
        <v>0</v>
      </c>
      <c r="BA113" s="73">
        <f t="shared" si="19"/>
        <v>0</v>
      </c>
      <c r="BB113" s="73">
        <f t="shared" si="15"/>
        <v>0</v>
      </c>
      <c r="BC113" s="73">
        <f t="shared" si="16"/>
        <v>0</v>
      </c>
      <c r="BE113" s="73">
        <f t="shared" si="20"/>
        <v>0</v>
      </c>
      <c r="BF113" s="73">
        <f t="shared" si="21"/>
        <v>0</v>
      </c>
      <c r="BH113" s="73">
        <f t="shared" si="17"/>
        <v>0</v>
      </c>
    </row>
    <row r="114" spans="1:60" ht="15" x14ac:dyDescent="0.25">
      <c r="A114" t="s">
        <v>80</v>
      </c>
      <c r="B114" t="s">
        <v>127</v>
      </c>
      <c r="C114" s="73">
        <f>VLOOKUP($B114,'Tillförd energi'!$B$2:$AS$506,MATCH(C$1,'Tillförd energi'!$B$1:$AQ$1,0),FALSE)</f>
        <v>0</v>
      </c>
      <c r="D114" s="73">
        <f>VLOOKUP($B114,'Tillförd energi'!$B$2:$AS$506,MATCH(D$1,'Tillförd energi'!$B$1:$AQ$1,0),FALSE)</f>
        <v>0</v>
      </c>
      <c r="E114" s="73">
        <f>VLOOKUP($B114,'Tillförd energi'!$B$2:$AS$506,MATCH(E$1,'Tillförd energi'!$B$1:$AQ$1,0),FALSE)</f>
        <v>0</v>
      </c>
      <c r="F114" s="73">
        <f>VLOOKUP($B114,'Tillförd energi'!$B$2:$AS$506,MATCH(F$1,'Tillförd energi'!$B$1:$AQ$1,0),FALSE)</f>
        <v>0</v>
      </c>
      <c r="G114" s="73">
        <f>VLOOKUP($B114,'Tillförd energi'!$B$2:$AS$506,MATCH(G$1,'Tillförd energi'!$B$1:$AQ$1,0),FALSE)</f>
        <v>0</v>
      </c>
      <c r="H114" s="73">
        <f>VLOOKUP($B114,'Tillförd energi'!$B$2:$AS$506,MATCH(H$1,'Tillförd energi'!$B$1:$AQ$1,0),FALSE)</f>
        <v>0</v>
      </c>
      <c r="I114" s="73">
        <f>VLOOKUP($B114,'Tillförd energi'!$B$2:$AS$506,MATCH(I$1,'Tillförd energi'!$B$1:$AQ$1,0),FALSE)</f>
        <v>0</v>
      </c>
      <c r="J114" s="73">
        <f>VLOOKUP($B114,'Tillförd energi'!$B$2:$AS$506,MATCH(J$1,'Tillförd energi'!$B$1:$AQ$1,0),FALSE)</f>
        <v>0</v>
      </c>
      <c r="K114" s="73">
        <f>VLOOKUP($B114,'Tillförd energi'!$B$2:$AS$506,MATCH(K$1,'Tillförd energi'!$B$1:$AQ$1,0),FALSE)</f>
        <v>0</v>
      </c>
      <c r="L114" s="73">
        <f>VLOOKUP($B114,'Tillförd energi'!$B$2:$AS$506,MATCH(L$1,'Tillförd energi'!$B$1:$AQ$1,0),FALSE)</f>
        <v>0</v>
      </c>
      <c r="M114" s="73">
        <f>VLOOKUP($B114,'Tillförd energi'!$B$2:$AS$506,MATCH(M$1,'Tillförd energi'!$B$1:$AQ$1,0),FALSE)</f>
        <v>0</v>
      </c>
      <c r="N114" s="73">
        <f>VLOOKUP($B114,'Tillförd energi'!$B$2:$AS$506,MATCH(N$1,'Tillförd energi'!$B$1:$AQ$1,0),FALSE)</f>
        <v>0</v>
      </c>
      <c r="O114" s="73">
        <f>VLOOKUP($B114,'Tillförd energi'!$B$2:$AS$506,MATCH(O$1,'Tillförd energi'!$B$1:$AQ$1,0),FALSE)</f>
        <v>0</v>
      </c>
      <c r="P114" s="73">
        <f>VLOOKUP($B114,'Tillförd energi'!$B$2:$AS$506,MATCH(P$1,'Tillförd energi'!$B$1:$AQ$1,0),FALSE)</f>
        <v>0</v>
      </c>
      <c r="Q114" s="73">
        <f>VLOOKUP($B114,'Tillförd energi'!$B$2:$AS$506,MATCH(Q$1,'Tillförd energi'!$B$1:$AQ$1,0),FALSE)</f>
        <v>0</v>
      </c>
      <c r="R114" s="73">
        <f>VLOOKUP($B114,'Tillförd energi'!$B$2:$AS$506,MATCH(R$1,'Tillförd energi'!$B$1:$AQ$1,0),FALSE)</f>
        <v>0</v>
      </c>
      <c r="S114" s="73">
        <f>VLOOKUP($B114,'Tillförd energi'!$B$2:$AS$506,MATCH(S$1,'Tillförd energi'!$B$1:$AQ$1,0),FALSE)</f>
        <v>0</v>
      </c>
      <c r="T114" s="73">
        <f>VLOOKUP($B114,'Tillförd energi'!$B$2:$AS$506,MATCH(T$1,'Tillförd energi'!$B$1:$AQ$1,0),FALSE)</f>
        <v>0</v>
      </c>
      <c r="U114" s="73">
        <f>VLOOKUP($B114,'Tillförd energi'!$B$2:$AS$506,MATCH(U$1,'Tillförd energi'!$B$1:$AQ$1,0),FALSE)</f>
        <v>0</v>
      </c>
      <c r="V114" s="73">
        <f>VLOOKUP($B114,'Tillförd energi'!$B$2:$AS$506,MATCH(V$1,'Tillförd energi'!$B$1:$AQ$1,0),FALSE)</f>
        <v>0</v>
      </c>
      <c r="W114" s="73">
        <f>VLOOKUP($B114,'Tillförd energi'!$B$2:$AS$506,MATCH(W$1,'Tillförd energi'!$B$1:$AQ$1,0),FALSE)</f>
        <v>0</v>
      </c>
      <c r="X114" s="73">
        <f>VLOOKUP($B114,'Tillförd energi'!$B$2:$AS$506,MATCH(X$1,'Tillförd energi'!$B$1:$AQ$1,0),FALSE)</f>
        <v>0</v>
      </c>
      <c r="Y114" s="73">
        <f>VLOOKUP($B114,'Tillförd energi'!$B$2:$AS$506,MATCH(Y$1,'Tillförd energi'!$B$1:$AQ$1,0),FALSE)</f>
        <v>0</v>
      </c>
      <c r="Z114" s="73">
        <f>VLOOKUP($B114,'Tillförd energi'!$B$2:$AS$506,MATCH(Z$1,'Tillförd energi'!$B$1:$AQ$1,0),FALSE)</f>
        <v>0</v>
      </c>
      <c r="AA114" s="73">
        <f>VLOOKUP($B114,'Tillförd energi'!$B$2:$AS$506,MATCH(AA$1,'Tillförd energi'!$B$1:$AQ$1,0),FALSE)</f>
        <v>0</v>
      </c>
      <c r="AB114" s="73">
        <f>VLOOKUP($B114,'Tillförd energi'!$B$2:$AS$506,MATCH(AB$1,'Tillförd energi'!$B$1:$AQ$1,0),FALSE)</f>
        <v>0</v>
      </c>
      <c r="AC114" s="73">
        <f>VLOOKUP($B114,'Tillförd energi'!$B$2:$AS$506,MATCH(AC$1,'Tillförd energi'!$B$1:$AQ$1,0),FALSE)</f>
        <v>0</v>
      </c>
      <c r="AD114" s="73">
        <f>VLOOKUP($B114,'Tillförd energi'!$B$2:$AS$506,MATCH(AD$1,'Tillförd energi'!$B$1:$AQ$1,0),FALSE)</f>
        <v>0</v>
      </c>
      <c r="AF114" s="73">
        <f>VLOOKUP($B114,'Tillförd energi'!$B$2:$AS$506,MATCH(AF$1,'Tillförd energi'!$B$1:$AQ$1,0),FALSE)</f>
        <v>0</v>
      </c>
      <c r="AH114" s="73">
        <f>IFERROR(VLOOKUP(B114,Miljö!$B$1:$S$476,9,FALSE)/1,0)</f>
        <v>0</v>
      </c>
      <c r="AJ114" s="81" t="str">
        <f>IFERROR(VLOOKUP($B114,Miljö!$B$1:$S$500,MATCH("hjälpel exklusive kraftvärme (GWh)",Miljö!$B$1:$V$1,0),FALSE)/1,"")</f>
        <v/>
      </c>
      <c r="AK114" s="81">
        <f t="shared" si="11"/>
        <v>0</v>
      </c>
      <c r="AL114" s="81">
        <f>VLOOKUP($B114,'Slutlig allokering'!$B$2:$AL$462,MATCH("Hjälpel kraftvärme",'Slutlig allokering'!$B$2:$AL$2,0),FALSE)</f>
        <v>0</v>
      </c>
      <c r="AN114" s="73">
        <f t="shared" si="12"/>
        <v>0</v>
      </c>
      <c r="AO114" s="73">
        <f t="shared" si="13"/>
        <v>0</v>
      </c>
      <c r="AP114" s="73" t="str">
        <f>IF(ISERROR(1/VLOOKUP($B114,Leveranser!$B$1:$S$500,MATCH("såld värme (gwh)",Leveranser!$B$1:$S$1,0),FALSE)),"",VLOOKUP($B114,Leveranser!$B$1:$S$500,MATCH("såld värme (gwh)",Leveranser!$B$1:$S$1,0),FALSE))</f>
        <v/>
      </c>
      <c r="AQ114" s="73">
        <f>VLOOKUP($B114,Leveranser!$B$1:$Y$500,MATCH("Totalt såld fjärrvärme till andra fjärrvärmeföretag",Leveranser!$B$1:$AA$1,0),FALSE)</f>
        <v>0</v>
      </c>
      <c r="AR114" s="73">
        <f>IF(ISERROR(1/VLOOKUP($B114,Miljö!$B$1:$S$500,MATCH("Såld mängd produktionsspecifik fjärrvärme (GWh)",Miljö!$B$1:$R$1,0),FALSE)),0,VLOOKUP($B114,Miljö!$B$1:$S$500,MATCH("Såld mängd produktionsspecifik fjärrvärme (GWh)",Miljö!$B$1:$R$1,0),FALSE))</f>
        <v>0</v>
      </c>
      <c r="AS114" s="82" t="str">
        <f t="shared" si="18"/>
        <v/>
      </c>
      <c r="AU114" s="73" t="str">
        <f>VLOOKUP($B114,'Miljövärden urval för publ'!$B$2:$I$486,7,FALSE)</f>
        <v>Nej</v>
      </c>
      <c r="AV114" s="73" t="str">
        <f>VLOOKUP($B114,'Miljövärden urval för publ'!$B$2:$I$486,6,FALSE)</f>
        <v>Nej</v>
      </c>
      <c r="AZ114" s="73">
        <f t="shared" si="14"/>
        <v>0</v>
      </c>
      <c r="BA114" s="73">
        <f t="shared" si="19"/>
        <v>0</v>
      </c>
      <c r="BB114" s="73">
        <f t="shared" si="15"/>
        <v>0</v>
      </c>
      <c r="BC114" s="73">
        <f t="shared" si="16"/>
        <v>0</v>
      </c>
      <c r="BE114" s="73">
        <f t="shared" si="20"/>
        <v>0</v>
      </c>
      <c r="BF114" s="73">
        <f t="shared" si="21"/>
        <v>0</v>
      </c>
      <c r="BH114" s="73">
        <f t="shared" si="17"/>
        <v>0</v>
      </c>
    </row>
    <row r="115" spans="1:60" ht="15" x14ac:dyDescent="0.25">
      <c r="A115" t="s">
        <v>80</v>
      </c>
      <c r="B115" t="s">
        <v>128</v>
      </c>
      <c r="C115" s="73">
        <f>VLOOKUP($B115,'Tillförd energi'!$B$2:$AS$506,MATCH(C$1,'Tillförd energi'!$B$1:$AQ$1,0),FALSE)</f>
        <v>0</v>
      </c>
      <c r="D115" s="73">
        <f>VLOOKUP($B115,'Tillförd energi'!$B$2:$AS$506,MATCH(D$1,'Tillförd energi'!$B$1:$AQ$1,0),FALSE)</f>
        <v>0</v>
      </c>
      <c r="E115" s="73">
        <f>VLOOKUP($B115,'Tillförd energi'!$B$2:$AS$506,MATCH(E$1,'Tillförd energi'!$B$1:$AQ$1,0),FALSE)</f>
        <v>0</v>
      </c>
      <c r="F115" s="73">
        <f>VLOOKUP($B115,'Tillförd energi'!$B$2:$AS$506,MATCH(F$1,'Tillförd energi'!$B$1:$AQ$1,0),FALSE)</f>
        <v>0</v>
      </c>
      <c r="G115" s="73">
        <f>VLOOKUP($B115,'Tillförd energi'!$B$2:$AS$506,MATCH(G$1,'Tillförd energi'!$B$1:$AQ$1,0),FALSE)</f>
        <v>0</v>
      </c>
      <c r="H115" s="73">
        <f>VLOOKUP($B115,'Tillförd energi'!$B$2:$AS$506,MATCH(H$1,'Tillförd energi'!$B$1:$AQ$1,0),FALSE)</f>
        <v>0</v>
      </c>
      <c r="I115" s="73">
        <f>VLOOKUP($B115,'Tillförd energi'!$B$2:$AS$506,MATCH(I$1,'Tillförd energi'!$B$1:$AQ$1,0),FALSE)</f>
        <v>0</v>
      </c>
      <c r="J115" s="73">
        <f>VLOOKUP($B115,'Tillförd energi'!$B$2:$AS$506,MATCH(J$1,'Tillförd energi'!$B$1:$AQ$1,0),FALSE)</f>
        <v>0</v>
      </c>
      <c r="K115" s="73">
        <f>VLOOKUP($B115,'Tillförd energi'!$B$2:$AS$506,MATCH(K$1,'Tillförd energi'!$B$1:$AQ$1,0),FALSE)</f>
        <v>0</v>
      </c>
      <c r="L115" s="73">
        <f>VLOOKUP($B115,'Tillförd energi'!$B$2:$AS$506,MATCH(L$1,'Tillförd energi'!$B$1:$AQ$1,0),FALSE)</f>
        <v>0</v>
      </c>
      <c r="M115" s="73">
        <f>VLOOKUP($B115,'Tillförd energi'!$B$2:$AS$506,MATCH(M$1,'Tillförd energi'!$B$1:$AQ$1,0),FALSE)</f>
        <v>0</v>
      </c>
      <c r="N115" s="73">
        <f>VLOOKUP($B115,'Tillförd energi'!$B$2:$AS$506,MATCH(N$1,'Tillförd energi'!$B$1:$AQ$1,0),FALSE)</f>
        <v>0</v>
      </c>
      <c r="O115" s="73">
        <f>VLOOKUP($B115,'Tillförd energi'!$B$2:$AS$506,MATCH(O$1,'Tillförd energi'!$B$1:$AQ$1,0),FALSE)</f>
        <v>0</v>
      </c>
      <c r="P115" s="73">
        <f>VLOOKUP($B115,'Tillförd energi'!$B$2:$AS$506,MATCH(P$1,'Tillförd energi'!$B$1:$AQ$1,0),FALSE)</f>
        <v>0</v>
      </c>
      <c r="Q115" s="73">
        <f>VLOOKUP($B115,'Tillförd energi'!$B$2:$AS$506,MATCH(Q$1,'Tillförd energi'!$B$1:$AQ$1,0),FALSE)</f>
        <v>0</v>
      </c>
      <c r="R115" s="73">
        <f>VLOOKUP($B115,'Tillförd energi'!$B$2:$AS$506,MATCH(R$1,'Tillförd energi'!$B$1:$AQ$1,0),FALSE)</f>
        <v>0</v>
      </c>
      <c r="S115" s="73">
        <f>VLOOKUP($B115,'Tillförd energi'!$B$2:$AS$506,MATCH(S$1,'Tillförd energi'!$B$1:$AQ$1,0),FALSE)</f>
        <v>0</v>
      </c>
      <c r="T115" s="73">
        <f>VLOOKUP($B115,'Tillförd energi'!$B$2:$AS$506,MATCH(T$1,'Tillförd energi'!$B$1:$AQ$1,0),FALSE)</f>
        <v>0</v>
      </c>
      <c r="U115" s="73">
        <f>VLOOKUP($B115,'Tillförd energi'!$B$2:$AS$506,MATCH(U$1,'Tillförd energi'!$B$1:$AQ$1,0),FALSE)</f>
        <v>0</v>
      </c>
      <c r="V115" s="73">
        <f>VLOOKUP($B115,'Tillförd energi'!$B$2:$AS$506,MATCH(V$1,'Tillförd energi'!$B$1:$AQ$1,0),FALSE)</f>
        <v>0</v>
      </c>
      <c r="W115" s="73">
        <f>VLOOKUP($B115,'Tillförd energi'!$B$2:$AS$506,MATCH(W$1,'Tillförd energi'!$B$1:$AQ$1,0),FALSE)</f>
        <v>0</v>
      </c>
      <c r="X115" s="73">
        <f>VLOOKUP($B115,'Tillförd energi'!$B$2:$AS$506,MATCH(X$1,'Tillförd energi'!$B$1:$AQ$1,0),FALSE)</f>
        <v>0</v>
      </c>
      <c r="Y115" s="73">
        <f>VLOOKUP($B115,'Tillförd energi'!$B$2:$AS$506,MATCH(Y$1,'Tillförd energi'!$B$1:$AQ$1,0),FALSE)</f>
        <v>0</v>
      </c>
      <c r="Z115" s="73">
        <f>VLOOKUP($B115,'Tillförd energi'!$B$2:$AS$506,MATCH(Z$1,'Tillförd energi'!$B$1:$AQ$1,0),FALSE)</f>
        <v>0</v>
      </c>
      <c r="AA115" s="73">
        <f>VLOOKUP($B115,'Tillförd energi'!$B$2:$AS$506,MATCH(AA$1,'Tillförd energi'!$B$1:$AQ$1,0),FALSE)</f>
        <v>0</v>
      </c>
      <c r="AB115" s="73">
        <f>VLOOKUP($B115,'Tillförd energi'!$B$2:$AS$506,MATCH(AB$1,'Tillförd energi'!$B$1:$AQ$1,0),FALSE)</f>
        <v>0</v>
      </c>
      <c r="AC115" s="73">
        <f>VLOOKUP($B115,'Tillförd energi'!$B$2:$AS$506,MATCH(AC$1,'Tillförd energi'!$B$1:$AQ$1,0),FALSE)</f>
        <v>0</v>
      </c>
      <c r="AD115" s="73">
        <f>VLOOKUP($B115,'Tillförd energi'!$B$2:$AS$506,MATCH(AD$1,'Tillförd energi'!$B$1:$AQ$1,0),FALSE)</f>
        <v>0</v>
      </c>
      <c r="AF115" s="73">
        <f>VLOOKUP($B115,'Tillförd energi'!$B$2:$AS$506,MATCH(AF$1,'Tillförd energi'!$B$1:$AQ$1,0),FALSE)</f>
        <v>0</v>
      </c>
      <c r="AH115" s="73">
        <f>IFERROR(VLOOKUP(B115,Miljö!$B$1:$S$476,9,FALSE)/1,0)</f>
        <v>0</v>
      </c>
      <c r="AJ115" s="81" t="str">
        <f>IFERROR(VLOOKUP($B115,Miljö!$B$1:$S$500,MATCH("hjälpel exklusive kraftvärme (GWh)",Miljö!$B$1:$V$1,0),FALSE)/1,"")</f>
        <v/>
      </c>
      <c r="AK115" s="81">
        <f t="shared" si="11"/>
        <v>0</v>
      </c>
      <c r="AL115" s="81">
        <f>VLOOKUP($B115,'Slutlig allokering'!$B$2:$AL$462,MATCH("Hjälpel kraftvärme",'Slutlig allokering'!$B$2:$AL$2,0),FALSE)</f>
        <v>0</v>
      </c>
      <c r="AN115" s="73">
        <f t="shared" si="12"/>
        <v>0</v>
      </c>
      <c r="AO115" s="73">
        <f t="shared" si="13"/>
        <v>0</v>
      </c>
      <c r="AP115" s="73" t="str">
        <f>IF(ISERROR(1/VLOOKUP($B115,Leveranser!$B$1:$S$500,MATCH("såld värme (gwh)",Leveranser!$B$1:$S$1,0),FALSE)),"",VLOOKUP($B115,Leveranser!$B$1:$S$500,MATCH("såld värme (gwh)",Leveranser!$B$1:$S$1,0),FALSE))</f>
        <v/>
      </c>
      <c r="AQ115" s="73">
        <f>VLOOKUP($B115,Leveranser!$B$1:$Y$500,MATCH("Totalt såld fjärrvärme till andra fjärrvärmeföretag",Leveranser!$B$1:$AA$1,0),FALSE)</f>
        <v>0</v>
      </c>
      <c r="AR115" s="73">
        <f>IF(ISERROR(1/VLOOKUP($B115,Miljö!$B$1:$S$500,MATCH("Såld mängd produktionsspecifik fjärrvärme (GWh)",Miljö!$B$1:$R$1,0),FALSE)),0,VLOOKUP($B115,Miljö!$B$1:$S$500,MATCH("Såld mängd produktionsspecifik fjärrvärme (GWh)",Miljö!$B$1:$R$1,0),FALSE))</f>
        <v>0</v>
      </c>
      <c r="AS115" s="82" t="str">
        <f t="shared" si="18"/>
        <v/>
      </c>
      <c r="AU115" s="73" t="str">
        <f>VLOOKUP($B115,'Miljövärden urval för publ'!$B$2:$I$486,7,FALSE)</f>
        <v>Nej</v>
      </c>
      <c r="AV115" s="73" t="str">
        <f>VLOOKUP($B115,'Miljövärden urval för publ'!$B$2:$I$486,6,FALSE)</f>
        <v>Nej</v>
      </c>
      <c r="AZ115" s="73">
        <f t="shared" si="14"/>
        <v>0</v>
      </c>
      <c r="BA115" s="73">
        <f t="shared" si="19"/>
        <v>0</v>
      </c>
      <c r="BB115" s="73">
        <f t="shared" si="15"/>
        <v>0</v>
      </c>
      <c r="BC115" s="73">
        <f t="shared" si="16"/>
        <v>0</v>
      </c>
      <c r="BE115" s="73">
        <f t="shared" si="20"/>
        <v>0</v>
      </c>
      <c r="BF115" s="73">
        <f t="shared" si="21"/>
        <v>0</v>
      </c>
      <c r="BH115" s="73">
        <f t="shared" si="17"/>
        <v>0</v>
      </c>
    </row>
    <row r="116" spans="1:60" ht="15" x14ac:dyDescent="0.25">
      <c r="A116" t="s">
        <v>80</v>
      </c>
      <c r="B116" t="s">
        <v>129</v>
      </c>
      <c r="C116" s="73">
        <f>VLOOKUP($B116,'Tillförd energi'!$B$2:$AS$506,MATCH(C$1,'Tillförd energi'!$B$1:$AQ$1,0),FALSE)</f>
        <v>0</v>
      </c>
      <c r="D116" s="73">
        <f>VLOOKUP($B116,'Tillförd energi'!$B$2:$AS$506,MATCH(D$1,'Tillförd energi'!$B$1:$AQ$1,0),FALSE)</f>
        <v>0</v>
      </c>
      <c r="E116" s="73">
        <f>VLOOKUP($B116,'Tillförd energi'!$B$2:$AS$506,MATCH(E$1,'Tillförd energi'!$B$1:$AQ$1,0),FALSE)</f>
        <v>0</v>
      </c>
      <c r="F116" s="73">
        <f>VLOOKUP($B116,'Tillförd energi'!$B$2:$AS$506,MATCH(F$1,'Tillförd energi'!$B$1:$AQ$1,0),FALSE)</f>
        <v>0</v>
      </c>
      <c r="G116" s="73">
        <f>VLOOKUP($B116,'Tillförd energi'!$B$2:$AS$506,MATCH(G$1,'Tillförd energi'!$B$1:$AQ$1,0),FALSE)</f>
        <v>0</v>
      </c>
      <c r="H116" s="73">
        <f>VLOOKUP($B116,'Tillförd energi'!$B$2:$AS$506,MATCH(H$1,'Tillförd energi'!$B$1:$AQ$1,0),FALSE)</f>
        <v>0</v>
      </c>
      <c r="I116" s="73">
        <f>VLOOKUP($B116,'Tillförd energi'!$B$2:$AS$506,MATCH(I$1,'Tillförd energi'!$B$1:$AQ$1,0),FALSE)</f>
        <v>0</v>
      </c>
      <c r="J116" s="73">
        <f>VLOOKUP($B116,'Tillförd energi'!$B$2:$AS$506,MATCH(J$1,'Tillförd energi'!$B$1:$AQ$1,0),FALSE)</f>
        <v>0</v>
      </c>
      <c r="K116" s="73">
        <f>VLOOKUP($B116,'Tillförd energi'!$B$2:$AS$506,MATCH(K$1,'Tillförd energi'!$B$1:$AQ$1,0),FALSE)</f>
        <v>0</v>
      </c>
      <c r="L116" s="73">
        <f>VLOOKUP($B116,'Tillförd energi'!$B$2:$AS$506,MATCH(L$1,'Tillförd energi'!$B$1:$AQ$1,0),FALSE)</f>
        <v>0</v>
      </c>
      <c r="M116" s="73">
        <f>VLOOKUP($B116,'Tillförd energi'!$B$2:$AS$506,MATCH(M$1,'Tillförd energi'!$B$1:$AQ$1,0),FALSE)</f>
        <v>0</v>
      </c>
      <c r="N116" s="73">
        <f>VLOOKUP($B116,'Tillförd energi'!$B$2:$AS$506,MATCH(N$1,'Tillförd energi'!$B$1:$AQ$1,0),FALSE)</f>
        <v>0</v>
      </c>
      <c r="O116" s="73">
        <f>VLOOKUP($B116,'Tillförd energi'!$B$2:$AS$506,MATCH(O$1,'Tillförd energi'!$B$1:$AQ$1,0),FALSE)</f>
        <v>0</v>
      </c>
      <c r="P116" s="73">
        <f>VLOOKUP($B116,'Tillförd energi'!$B$2:$AS$506,MATCH(P$1,'Tillförd energi'!$B$1:$AQ$1,0),FALSE)</f>
        <v>0</v>
      </c>
      <c r="Q116" s="73">
        <f>VLOOKUP($B116,'Tillförd energi'!$B$2:$AS$506,MATCH(Q$1,'Tillförd energi'!$B$1:$AQ$1,0),FALSE)</f>
        <v>0</v>
      </c>
      <c r="R116" s="73">
        <f>VLOOKUP($B116,'Tillförd energi'!$B$2:$AS$506,MATCH(R$1,'Tillförd energi'!$B$1:$AQ$1,0),FALSE)</f>
        <v>0</v>
      </c>
      <c r="S116" s="73">
        <f>VLOOKUP($B116,'Tillförd energi'!$B$2:$AS$506,MATCH(S$1,'Tillförd energi'!$B$1:$AQ$1,0),FALSE)</f>
        <v>0</v>
      </c>
      <c r="T116" s="73">
        <f>VLOOKUP($B116,'Tillförd energi'!$B$2:$AS$506,MATCH(T$1,'Tillförd energi'!$B$1:$AQ$1,0),FALSE)</f>
        <v>0</v>
      </c>
      <c r="U116" s="73">
        <f>VLOOKUP($B116,'Tillförd energi'!$B$2:$AS$506,MATCH(U$1,'Tillförd energi'!$B$1:$AQ$1,0),FALSE)</f>
        <v>0</v>
      </c>
      <c r="V116" s="73">
        <f>VLOOKUP($B116,'Tillförd energi'!$B$2:$AS$506,MATCH(V$1,'Tillförd energi'!$B$1:$AQ$1,0),FALSE)</f>
        <v>0</v>
      </c>
      <c r="W116" s="73">
        <f>VLOOKUP($B116,'Tillförd energi'!$B$2:$AS$506,MATCH(W$1,'Tillförd energi'!$B$1:$AQ$1,0),FALSE)</f>
        <v>0</v>
      </c>
      <c r="X116" s="73">
        <f>VLOOKUP($B116,'Tillförd energi'!$B$2:$AS$506,MATCH(X$1,'Tillförd energi'!$B$1:$AQ$1,0),FALSE)</f>
        <v>0</v>
      </c>
      <c r="Y116" s="73">
        <f>VLOOKUP($B116,'Tillförd energi'!$B$2:$AS$506,MATCH(Y$1,'Tillförd energi'!$B$1:$AQ$1,0),FALSE)</f>
        <v>0</v>
      </c>
      <c r="Z116" s="73">
        <f>VLOOKUP($B116,'Tillförd energi'!$B$2:$AS$506,MATCH(Z$1,'Tillförd energi'!$B$1:$AQ$1,0),FALSE)</f>
        <v>0</v>
      </c>
      <c r="AA116" s="73">
        <f>VLOOKUP($B116,'Tillförd energi'!$B$2:$AS$506,MATCH(AA$1,'Tillförd energi'!$B$1:$AQ$1,0),FALSE)</f>
        <v>0</v>
      </c>
      <c r="AB116" s="73">
        <f>VLOOKUP($B116,'Tillförd energi'!$B$2:$AS$506,MATCH(AB$1,'Tillförd energi'!$B$1:$AQ$1,0),FALSE)</f>
        <v>0</v>
      </c>
      <c r="AC116" s="73">
        <f>VLOOKUP($B116,'Tillförd energi'!$B$2:$AS$506,MATCH(AC$1,'Tillförd energi'!$B$1:$AQ$1,0),FALSE)</f>
        <v>0</v>
      </c>
      <c r="AD116" s="73">
        <f>VLOOKUP($B116,'Tillförd energi'!$B$2:$AS$506,MATCH(AD$1,'Tillförd energi'!$B$1:$AQ$1,0),FALSE)</f>
        <v>0</v>
      </c>
      <c r="AF116" s="73">
        <f>VLOOKUP($B116,'Tillförd energi'!$B$2:$AS$506,MATCH(AF$1,'Tillförd energi'!$B$1:$AQ$1,0),FALSE)</f>
        <v>0</v>
      </c>
      <c r="AH116" s="73">
        <f>IFERROR(VLOOKUP(B116,Miljö!$B$1:$S$476,9,FALSE)/1,0)</f>
        <v>0</v>
      </c>
      <c r="AJ116" s="81" t="str">
        <f>IFERROR(VLOOKUP($B116,Miljö!$B$1:$S$500,MATCH("hjälpel exklusive kraftvärme (GWh)",Miljö!$B$1:$V$1,0),FALSE)/1,"")</f>
        <v/>
      </c>
      <c r="AK116" s="81">
        <f t="shared" si="11"/>
        <v>0</v>
      </c>
      <c r="AL116" s="81">
        <f>VLOOKUP($B116,'Slutlig allokering'!$B$2:$AL$462,MATCH("Hjälpel kraftvärme",'Slutlig allokering'!$B$2:$AL$2,0),FALSE)</f>
        <v>0</v>
      </c>
      <c r="AN116" s="73">
        <f t="shared" si="12"/>
        <v>0</v>
      </c>
      <c r="AO116" s="73">
        <f t="shared" si="13"/>
        <v>0</v>
      </c>
      <c r="AP116" s="73" t="str">
        <f>IF(ISERROR(1/VLOOKUP($B116,Leveranser!$B$1:$S$500,MATCH("såld värme (gwh)",Leveranser!$B$1:$S$1,0),FALSE)),"",VLOOKUP($B116,Leveranser!$B$1:$S$500,MATCH("såld värme (gwh)",Leveranser!$B$1:$S$1,0),FALSE))</f>
        <v/>
      </c>
      <c r="AQ116" s="73">
        <f>VLOOKUP($B116,Leveranser!$B$1:$Y$500,MATCH("Totalt såld fjärrvärme till andra fjärrvärmeföretag",Leveranser!$B$1:$AA$1,0),FALSE)</f>
        <v>0</v>
      </c>
      <c r="AR116" s="73">
        <f>IF(ISERROR(1/VLOOKUP($B116,Miljö!$B$1:$S$500,MATCH("Såld mängd produktionsspecifik fjärrvärme (GWh)",Miljö!$B$1:$R$1,0),FALSE)),0,VLOOKUP($B116,Miljö!$B$1:$S$500,MATCH("Såld mängd produktionsspecifik fjärrvärme (GWh)",Miljö!$B$1:$R$1,0),FALSE))</f>
        <v>0</v>
      </c>
      <c r="AS116" s="82" t="str">
        <f t="shared" si="18"/>
        <v/>
      </c>
      <c r="AU116" s="73" t="str">
        <f>VLOOKUP($B116,'Miljövärden urval för publ'!$B$2:$I$486,7,FALSE)</f>
        <v>Nej</v>
      </c>
      <c r="AV116" s="73" t="str">
        <f>VLOOKUP($B116,'Miljövärden urval för publ'!$B$2:$I$486,6,FALSE)</f>
        <v>Nej</v>
      </c>
      <c r="AZ116" s="73">
        <f t="shared" si="14"/>
        <v>0</v>
      </c>
      <c r="BA116" s="73">
        <f t="shared" si="19"/>
        <v>0</v>
      </c>
      <c r="BB116" s="73">
        <f t="shared" si="15"/>
        <v>0</v>
      </c>
      <c r="BC116" s="73">
        <f t="shared" si="16"/>
        <v>0</v>
      </c>
      <c r="BE116" s="73">
        <f t="shared" si="20"/>
        <v>0</v>
      </c>
      <c r="BF116" s="73">
        <f t="shared" si="21"/>
        <v>0</v>
      </c>
      <c r="BH116" s="73">
        <f t="shared" si="17"/>
        <v>0</v>
      </c>
    </row>
    <row r="117" spans="1:60" ht="15" x14ac:dyDescent="0.25">
      <c r="A117" t="s">
        <v>80</v>
      </c>
      <c r="B117" t="s">
        <v>130</v>
      </c>
      <c r="C117" s="73">
        <f>VLOOKUP($B117,'Tillförd energi'!$B$2:$AS$506,MATCH(C$1,'Tillförd energi'!$B$1:$AQ$1,0),FALSE)</f>
        <v>0</v>
      </c>
      <c r="D117" s="73">
        <f>VLOOKUP($B117,'Tillförd energi'!$B$2:$AS$506,MATCH(D$1,'Tillförd energi'!$B$1:$AQ$1,0),FALSE)</f>
        <v>0</v>
      </c>
      <c r="E117" s="73">
        <f>VLOOKUP($B117,'Tillförd energi'!$B$2:$AS$506,MATCH(E$1,'Tillförd energi'!$B$1:$AQ$1,0),FALSE)</f>
        <v>0</v>
      </c>
      <c r="F117" s="73">
        <f>VLOOKUP($B117,'Tillförd energi'!$B$2:$AS$506,MATCH(F$1,'Tillförd energi'!$B$1:$AQ$1,0),FALSE)</f>
        <v>0</v>
      </c>
      <c r="G117" s="73">
        <f>VLOOKUP($B117,'Tillförd energi'!$B$2:$AS$506,MATCH(G$1,'Tillförd energi'!$B$1:$AQ$1,0),FALSE)</f>
        <v>0</v>
      </c>
      <c r="H117" s="73">
        <f>VLOOKUP($B117,'Tillförd energi'!$B$2:$AS$506,MATCH(H$1,'Tillförd energi'!$B$1:$AQ$1,0),FALSE)</f>
        <v>0</v>
      </c>
      <c r="I117" s="73">
        <f>VLOOKUP($B117,'Tillförd energi'!$B$2:$AS$506,MATCH(I$1,'Tillförd energi'!$B$1:$AQ$1,0),FALSE)</f>
        <v>0</v>
      </c>
      <c r="J117" s="73">
        <f>VLOOKUP($B117,'Tillförd energi'!$B$2:$AS$506,MATCH(J$1,'Tillförd energi'!$B$1:$AQ$1,0),FALSE)</f>
        <v>0</v>
      </c>
      <c r="K117" s="73">
        <f>VLOOKUP($B117,'Tillförd energi'!$B$2:$AS$506,MATCH(K$1,'Tillförd energi'!$B$1:$AQ$1,0),FALSE)</f>
        <v>0</v>
      </c>
      <c r="L117" s="73">
        <f>VLOOKUP($B117,'Tillförd energi'!$B$2:$AS$506,MATCH(L$1,'Tillförd energi'!$B$1:$AQ$1,0),FALSE)</f>
        <v>0</v>
      </c>
      <c r="M117" s="73">
        <f>VLOOKUP($B117,'Tillförd energi'!$B$2:$AS$506,MATCH(M$1,'Tillförd energi'!$B$1:$AQ$1,0),FALSE)</f>
        <v>0</v>
      </c>
      <c r="N117" s="73">
        <f>VLOOKUP($B117,'Tillförd energi'!$B$2:$AS$506,MATCH(N$1,'Tillförd energi'!$B$1:$AQ$1,0),FALSE)</f>
        <v>0</v>
      </c>
      <c r="O117" s="73">
        <f>VLOOKUP($B117,'Tillförd energi'!$B$2:$AS$506,MATCH(O$1,'Tillförd energi'!$B$1:$AQ$1,0),FALSE)</f>
        <v>0</v>
      </c>
      <c r="P117" s="73">
        <f>VLOOKUP($B117,'Tillförd energi'!$B$2:$AS$506,MATCH(P$1,'Tillförd energi'!$B$1:$AQ$1,0),FALSE)</f>
        <v>0</v>
      </c>
      <c r="Q117" s="73">
        <f>VLOOKUP($B117,'Tillförd energi'!$B$2:$AS$506,MATCH(Q$1,'Tillförd energi'!$B$1:$AQ$1,0),FALSE)</f>
        <v>0</v>
      </c>
      <c r="R117" s="73">
        <f>VLOOKUP($B117,'Tillförd energi'!$B$2:$AS$506,MATCH(R$1,'Tillförd energi'!$B$1:$AQ$1,0),FALSE)</f>
        <v>0</v>
      </c>
      <c r="S117" s="73">
        <f>VLOOKUP($B117,'Tillförd energi'!$B$2:$AS$506,MATCH(S$1,'Tillförd energi'!$B$1:$AQ$1,0),FALSE)</f>
        <v>0</v>
      </c>
      <c r="T117" s="73">
        <f>VLOOKUP($B117,'Tillförd energi'!$B$2:$AS$506,MATCH(T$1,'Tillförd energi'!$B$1:$AQ$1,0),FALSE)</f>
        <v>0</v>
      </c>
      <c r="U117" s="73">
        <f>VLOOKUP($B117,'Tillförd energi'!$B$2:$AS$506,MATCH(U$1,'Tillförd energi'!$B$1:$AQ$1,0),FALSE)</f>
        <v>0</v>
      </c>
      <c r="V117" s="73">
        <f>VLOOKUP($B117,'Tillförd energi'!$B$2:$AS$506,MATCH(V$1,'Tillförd energi'!$B$1:$AQ$1,0),FALSE)</f>
        <v>0</v>
      </c>
      <c r="W117" s="73">
        <f>VLOOKUP($B117,'Tillförd energi'!$B$2:$AS$506,MATCH(W$1,'Tillförd energi'!$B$1:$AQ$1,0),FALSE)</f>
        <v>0</v>
      </c>
      <c r="X117" s="73">
        <f>VLOOKUP($B117,'Tillförd energi'!$B$2:$AS$506,MATCH(X$1,'Tillförd energi'!$B$1:$AQ$1,0),FALSE)</f>
        <v>0</v>
      </c>
      <c r="Y117" s="73">
        <f>VLOOKUP($B117,'Tillförd energi'!$B$2:$AS$506,MATCH(Y$1,'Tillförd energi'!$B$1:$AQ$1,0),FALSE)</f>
        <v>0</v>
      </c>
      <c r="Z117" s="73">
        <f>VLOOKUP($B117,'Tillförd energi'!$B$2:$AS$506,MATCH(Z$1,'Tillförd energi'!$B$1:$AQ$1,0),FALSE)</f>
        <v>0</v>
      </c>
      <c r="AA117" s="73">
        <f>VLOOKUP($B117,'Tillförd energi'!$B$2:$AS$506,MATCH(AA$1,'Tillförd energi'!$B$1:$AQ$1,0),FALSE)</f>
        <v>0</v>
      </c>
      <c r="AB117" s="73">
        <f>VLOOKUP($B117,'Tillförd energi'!$B$2:$AS$506,MATCH(AB$1,'Tillförd energi'!$B$1:$AQ$1,0),FALSE)</f>
        <v>0</v>
      </c>
      <c r="AC117" s="73">
        <f>VLOOKUP($B117,'Tillförd energi'!$B$2:$AS$506,MATCH(AC$1,'Tillförd energi'!$B$1:$AQ$1,0),FALSE)</f>
        <v>0</v>
      </c>
      <c r="AD117" s="73">
        <f>VLOOKUP($B117,'Tillförd energi'!$B$2:$AS$506,MATCH(AD$1,'Tillförd energi'!$B$1:$AQ$1,0),FALSE)</f>
        <v>0</v>
      </c>
      <c r="AF117" s="73">
        <f>VLOOKUP($B117,'Tillförd energi'!$B$2:$AS$506,MATCH(AF$1,'Tillförd energi'!$B$1:$AQ$1,0),FALSE)</f>
        <v>0</v>
      </c>
      <c r="AH117" s="73">
        <f>IFERROR(VLOOKUP(B117,Miljö!$B$1:$S$476,9,FALSE)/1,0)</f>
        <v>0</v>
      </c>
      <c r="AJ117" s="81" t="str">
        <f>IFERROR(VLOOKUP($B117,Miljö!$B$1:$S$500,MATCH("hjälpel exklusive kraftvärme (GWh)",Miljö!$B$1:$V$1,0),FALSE)/1,"")</f>
        <v/>
      </c>
      <c r="AK117" s="81">
        <f t="shared" si="11"/>
        <v>0</v>
      </c>
      <c r="AL117" s="81">
        <f>VLOOKUP($B117,'Slutlig allokering'!$B$2:$AL$462,MATCH("Hjälpel kraftvärme",'Slutlig allokering'!$B$2:$AL$2,0),FALSE)</f>
        <v>0</v>
      </c>
      <c r="AN117" s="73">
        <f t="shared" si="12"/>
        <v>0</v>
      </c>
      <c r="AO117" s="73">
        <f t="shared" si="13"/>
        <v>0</v>
      </c>
      <c r="AP117" s="73" t="str">
        <f>IF(ISERROR(1/VLOOKUP($B117,Leveranser!$B$1:$S$500,MATCH("såld värme (gwh)",Leveranser!$B$1:$S$1,0),FALSE)),"",VLOOKUP($B117,Leveranser!$B$1:$S$500,MATCH("såld värme (gwh)",Leveranser!$B$1:$S$1,0),FALSE))</f>
        <v/>
      </c>
      <c r="AQ117" s="73">
        <f>VLOOKUP($B117,Leveranser!$B$1:$Y$500,MATCH("Totalt såld fjärrvärme till andra fjärrvärmeföretag",Leveranser!$B$1:$AA$1,0),FALSE)</f>
        <v>0</v>
      </c>
      <c r="AR117" s="73">
        <f>IF(ISERROR(1/VLOOKUP($B117,Miljö!$B$1:$S$500,MATCH("Såld mängd produktionsspecifik fjärrvärme (GWh)",Miljö!$B$1:$R$1,0),FALSE)),0,VLOOKUP($B117,Miljö!$B$1:$S$500,MATCH("Såld mängd produktionsspecifik fjärrvärme (GWh)",Miljö!$B$1:$R$1,0),FALSE))</f>
        <v>0</v>
      </c>
      <c r="AS117" s="82" t="str">
        <f t="shared" si="18"/>
        <v/>
      </c>
      <c r="AU117" s="73" t="str">
        <f>VLOOKUP($B117,'Miljövärden urval för publ'!$B$2:$I$486,7,FALSE)</f>
        <v>Nej</v>
      </c>
      <c r="AV117" s="73" t="str">
        <f>VLOOKUP($B117,'Miljövärden urval för publ'!$B$2:$I$486,6,FALSE)</f>
        <v>Nej</v>
      </c>
      <c r="AZ117" s="73">
        <f t="shared" si="14"/>
        <v>0</v>
      </c>
      <c r="BA117" s="73">
        <f t="shared" si="19"/>
        <v>0</v>
      </c>
      <c r="BB117" s="73">
        <f t="shared" si="15"/>
        <v>0</v>
      </c>
      <c r="BC117" s="73">
        <f t="shared" si="16"/>
        <v>0</v>
      </c>
      <c r="BE117" s="73">
        <f t="shared" si="20"/>
        <v>0</v>
      </c>
      <c r="BF117" s="73">
        <f t="shared" si="21"/>
        <v>0</v>
      </c>
      <c r="BH117" s="73">
        <f t="shared" si="17"/>
        <v>0</v>
      </c>
    </row>
    <row r="118" spans="1:60" ht="15" x14ac:dyDescent="0.25">
      <c r="A118" t="s">
        <v>80</v>
      </c>
      <c r="B118" t="s">
        <v>131</v>
      </c>
      <c r="C118" s="73">
        <f>VLOOKUP($B118,'Tillförd energi'!$B$2:$AS$506,MATCH(C$1,'Tillförd energi'!$B$1:$AQ$1,0),FALSE)</f>
        <v>0</v>
      </c>
      <c r="D118" s="73">
        <f>VLOOKUP($B118,'Tillförd energi'!$B$2:$AS$506,MATCH(D$1,'Tillförd energi'!$B$1:$AQ$1,0),FALSE)</f>
        <v>0</v>
      </c>
      <c r="E118" s="73">
        <f>VLOOKUP($B118,'Tillförd energi'!$B$2:$AS$506,MATCH(E$1,'Tillförd energi'!$B$1:$AQ$1,0),FALSE)</f>
        <v>0</v>
      </c>
      <c r="F118" s="73">
        <f>VLOOKUP($B118,'Tillförd energi'!$B$2:$AS$506,MATCH(F$1,'Tillförd energi'!$B$1:$AQ$1,0),FALSE)</f>
        <v>0</v>
      </c>
      <c r="G118" s="73">
        <f>VLOOKUP($B118,'Tillförd energi'!$B$2:$AS$506,MATCH(G$1,'Tillförd energi'!$B$1:$AQ$1,0),FALSE)</f>
        <v>0</v>
      </c>
      <c r="H118" s="73">
        <f>VLOOKUP($B118,'Tillförd energi'!$B$2:$AS$506,MATCH(H$1,'Tillförd energi'!$B$1:$AQ$1,0),FALSE)</f>
        <v>0</v>
      </c>
      <c r="I118" s="73">
        <f>VLOOKUP($B118,'Tillförd energi'!$B$2:$AS$506,MATCH(I$1,'Tillförd energi'!$B$1:$AQ$1,0),FALSE)</f>
        <v>0</v>
      </c>
      <c r="J118" s="73">
        <f>VLOOKUP($B118,'Tillförd energi'!$B$2:$AS$506,MATCH(J$1,'Tillförd energi'!$B$1:$AQ$1,0),FALSE)</f>
        <v>0</v>
      </c>
      <c r="K118" s="73">
        <f>VLOOKUP($B118,'Tillförd energi'!$B$2:$AS$506,MATCH(K$1,'Tillförd energi'!$B$1:$AQ$1,0),FALSE)</f>
        <v>0</v>
      </c>
      <c r="L118" s="73">
        <f>VLOOKUP($B118,'Tillförd energi'!$B$2:$AS$506,MATCH(L$1,'Tillförd energi'!$B$1:$AQ$1,0),FALSE)</f>
        <v>0</v>
      </c>
      <c r="M118" s="73">
        <f>VLOOKUP($B118,'Tillförd energi'!$B$2:$AS$506,MATCH(M$1,'Tillförd energi'!$B$1:$AQ$1,0),FALSE)</f>
        <v>0</v>
      </c>
      <c r="N118" s="73">
        <f>VLOOKUP($B118,'Tillförd energi'!$B$2:$AS$506,MATCH(N$1,'Tillförd energi'!$B$1:$AQ$1,0),FALSE)</f>
        <v>0</v>
      </c>
      <c r="O118" s="73">
        <f>VLOOKUP($B118,'Tillförd energi'!$B$2:$AS$506,MATCH(O$1,'Tillförd energi'!$B$1:$AQ$1,0),FALSE)</f>
        <v>0</v>
      </c>
      <c r="P118" s="73">
        <f>VLOOKUP($B118,'Tillförd energi'!$B$2:$AS$506,MATCH(P$1,'Tillförd energi'!$B$1:$AQ$1,0),FALSE)</f>
        <v>0</v>
      </c>
      <c r="Q118" s="73">
        <f>VLOOKUP($B118,'Tillförd energi'!$B$2:$AS$506,MATCH(Q$1,'Tillförd energi'!$B$1:$AQ$1,0),FALSE)</f>
        <v>0</v>
      </c>
      <c r="R118" s="73">
        <f>VLOOKUP($B118,'Tillförd energi'!$B$2:$AS$506,MATCH(R$1,'Tillförd energi'!$B$1:$AQ$1,0),FALSE)</f>
        <v>0</v>
      </c>
      <c r="S118" s="73">
        <f>VLOOKUP($B118,'Tillförd energi'!$B$2:$AS$506,MATCH(S$1,'Tillförd energi'!$B$1:$AQ$1,0),FALSE)</f>
        <v>0</v>
      </c>
      <c r="T118" s="73">
        <f>VLOOKUP($B118,'Tillförd energi'!$B$2:$AS$506,MATCH(T$1,'Tillförd energi'!$B$1:$AQ$1,0),FALSE)</f>
        <v>0</v>
      </c>
      <c r="U118" s="73">
        <f>VLOOKUP($B118,'Tillförd energi'!$B$2:$AS$506,MATCH(U$1,'Tillförd energi'!$B$1:$AQ$1,0),FALSE)</f>
        <v>0</v>
      </c>
      <c r="V118" s="73">
        <f>VLOOKUP($B118,'Tillförd energi'!$B$2:$AS$506,MATCH(V$1,'Tillförd energi'!$B$1:$AQ$1,0),FALSE)</f>
        <v>0</v>
      </c>
      <c r="W118" s="73">
        <f>VLOOKUP($B118,'Tillförd energi'!$B$2:$AS$506,MATCH(W$1,'Tillförd energi'!$B$1:$AQ$1,0),FALSE)</f>
        <v>0</v>
      </c>
      <c r="X118" s="73">
        <f>VLOOKUP($B118,'Tillförd energi'!$B$2:$AS$506,MATCH(X$1,'Tillförd energi'!$B$1:$AQ$1,0),FALSE)</f>
        <v>0</v>
      </c>
      <c r="Y118" s="73">
        <f>VLOOKUP($B118,'Tillförd energi'!$B$2:$AS$506,MATCH(Y$1,'Tillförd energi'!$B$1:$AQ$1,0),FALSE)</f>
        <v>0</v>
      </c>
      <c r="Z118" s="73">
        <f>VLOOKUP($B118,'Tillförd energi'!$B$2:$AS$506,MATCH(Z$1,'Tillförd energi'!$B$1:$AQ$1,0),FALSE)</f>
        <v>0</v>
      </c>
      <c r="AA118" s="73">
        <f>VLOOKUP($B118,'Tillförd energi'!$B$2:$AS$506,MATCH(AA$1,'Tillförd energi'!$B$1:$AQ$1,0),FALSE)</f>
        <v>0</v>
      </c>
      <c r="AB118" s="73">
        <f>VLOOKUP($B118,'Tillförd energi'!$B$2:$AS$506,MATCH(AB$1,'Tillförd energi'!$B$1:$AQ$1,0),FALSE)</f>
        <v>0</v>
      </c>
      <c r="AC118" s="73">
        <f>VLOOKUP($B118,'Tillförd energi'!$B$2:$AS$506,MATCH(AC$1,'Tillförd energi'!$B$1:$AQ$1,0),FALSE)</f>
        <v>0</v>
      </c>
      <c r="AD118" s="73">
        <f>VLOOKUP($B118,'Tillförd energi'!$B$2:$AS$506,MATCH(AD$1,'Tillförd energi'!$B$1:$AQ$1,0),FALSE)</f>
        <v>0</v>
      </c>
      <c r="AF118" s="73">
        <f>VLOOKUP($B118,'Tillförd energi'!$B$2:$AS$506,MATCH(AF$1,'Tillförd energi'!$B$1:$AQ$1,0),FALSE)</f>
        <v>0</v>
      </c>
      <c r="AH118" s="73">
        <f>IFERROR(VLOOKUP(B118,Miljö!$B$1:$S$476,9,FALSE)/1,0)</f>
        <v>0</v>
      </c>
      <c r="AJ118" s="81" t="str">
        <f>IFERROR(VLOOKUP($B118,Miljö!$B$1:$S$500,MATCH("hjälpel exklusive kraftvärme (GWh)",Miljö!$B$1:$V$1,0),FALSE)/1,"")</f>
        <v/>
      </c>
      <c r="AK118" s="81">
        <f t="shared" si="11"/>
        <v>0</v>
      </c>
      <c r="AL118" s="81">
        <f>VLOOKUP($B118,'Slutlig allokering'!$B$2:$AL$462,MATCH("Hjälpel kraftvärme",'Slutlig allokering'!$B$2:$AL$2,0),FALSE)</f>
        <v>0</v>
      </c>
      <c r="AN118" s="73">
        <f t="shared" si="12"/>
        <v>0</v>
      </c>
      <c r="AO118" s="73">
        <f t="shared" si="13"/>
        <v>0</v>
      </c>
      <c r="AP118" s="73" t="str">
        <f>IF(ISERROR(1/VLOOKUP($B118,Leveranser!$B$1:$S$500,MATCH("såld värme (gwh)",Leveranser!$B$1:$S$1,0),FALSE)),"",VLOOKUP($B118,Leveranser!$B$1:$S$500,MATCH("såld värme (gwh)",Leveranser!$B$1:$S$1,0),FALSE))</f>
        <v/>
      </c>
      <c r="AQ118" s="73">
        <f>VLOOKUP($B118,Leveranser!$B$1:$Y$500,MATCH("Totalt såld fjärrvärme till andra fjärrvärmeföretag",Leveranser!$B$1:$AA$1,0),FALSE)</f>
        <v>0</v>
      </c>
      <c r="AR118" s="73">
        <f>IF(ISERROR(1/VLOOKUP($B118,Miljö!$B$1:$S$500,MATCH("Såld mängd produktionsspecifik fjärrvärme (GWh)",Miljö!$B$1:$R$1,0),FALSE)),0,VLOOKUP($B118,Miljö!$B$1:$S$500,MATCH("Såld mängd produktionsspecifik fjärrvärme (GWh)",Miljö!$B$1:$R$1,0),FALSE))</f>
        <v>0</v>
      </c>
      <c r="AS118" s="82" t="str">
        <f t="shared" si="18"/>
        <v/>
      </c>
      <c r="AU118" s="73" t="str">
        <f>VLOOKUP($B118,'Miljövärden urval för publ'!$B$2:$I$486,7,FALSE)</f>
        <v>Nej</v>
      </c>
      <c r="AV118" s="73" t="str">
        <f>VLOOKUP($B118,'Miljövärden urval för publ'!$B$2:$I$486,6,FALSE)</f>
        <v>Nej</v>
      </c>
      <c r="AZ118" s="73">
        <f t="shared" si="14"/>
        <v>0</v>
      </c>
      <c r="BA118" s="73">
        <f t="shared" si="19"/>
        <v>0</v>
      </c>
      <c r="BB118" s="73">
        <f t="shared" si="15"/>
        <v>0</v>
      </c>
      <c r="BC118" s="73">
        <f t="shared" si="16"/>
        <v>0</v>
      </c>
      <c r="BE118" s="73">
        <f t="shared" si="20"/>
        <v>0</v>
      </c>
      <c r="BF118" s="73">
        <f t="shared" si="21"/>
        <v>0</v>
      </c>
      <c r="BH118" s="73">
        <f t="shared" si="17"/>
        <v>0</v>
      </c>
    </row>
    <row r="119" spans="1:60" ht="15" x14ac:dyDescent="0.25">
      <c r="A119" t="s">
        <v>80</v>
      </c>
      <c r="B119" t="s">
        <v>132</v>
      </c>
      <c r="C119" s="73">
        <f>VLOOKUP($B119,'Tillförd energi'!$B$2:$AS$506,MATCH(C$1,'Tillförd energi'!$B$1:$AQ$1,0),FALSE)</f>
        <v>0</v>
      </c>
      <c r="D119" s="73">
        <f>VLOOKUP($B119,'Tillförd energi'!$B$2:$AS$506,MATCH(D$1,'Tillförd energi'!$B$1:$AQ$1,0),FALSE)</f>
        <v>0.64500000000000002</v>
      </c>
      <c r="E119" s="73">
        <f>VLOOKUP($B119,'Tillförd energi'!$B$2:$AS$506,MATCH(E$1,'Tillförd energi'!$B$1:$AQ$1,0),FALSE)</f>
        <v>0</v>
      </c>
      <c r="F119" s="73">
        <f>VLOOKUP($B119,'Tillförd energi'!$B$2:$AS$506,MATCH(F$1,'Tillförd energi'!$B$1:$AQ$1,0),FALSE)</f>
        <v>0</v>
      </c>
      <c r="G119" s="73">
        <f>VLOOKUP($B119,'Tillförd energi'!$B$2:$AS$506,MATCH(G$1,'Tillförd energi'!$B$1:$AQ$1,0),FALSE)</f>
        <v>0</v>
      </c>
      <c r="H119" s="73">
        <f>VLOOKUP($B119,'Tillförd energi'!$B$2:$AS$506,MATCH(H$1,'Tillförd energi'!$B$1:$AQ$1,0),FALSE)</f>
        <v>0</v>
      </c>
      <c r="I119" s="73">
        <f>VLOOKUP($B119,'Tillförd energi'!$B$2:$AS$506,MATCH(I$1,'Tillförd energi'!$B$1:$AQ$1,0),FALSE)</f>
        <v>0</v>
      </c>
      <c r="J119" s="73">
        <f>VLOOKUP($B119,'Tillförd energi'!$B$2:$AS$506,MATCH(J$1,'Tillförd energi'!$B$1:$AQ$1,0),FALSE)</f>
        <v>0</v>
      </c>
      <c r="K119" s="73">
        <f>VLOOKUP($B119,'Tillförd energi'!$B$2:$AS$506,MATCH(K$1,'Tillförd energi'!$B$1:$AQ$1,0),FALSE)</f>
        <v>0</v>
      </c>
      <c r="L119" s="73">
        <f>VLOOKUP($B119,'Tillförd energi'!$B$2:$AS$506,MATCH(L$1,'Tillförd energi'!$B$1:$AQ$1,0),FALSE)</f>
        <v>0</v>
      </c>
      <c r="M119" s="73">
        <f>VLOOKUP($B119,'Tillförd energi'!$B$2:$AS$506,MATCH(M$1,'Tillförd energi'!$B$1:$AQ$1,0),FALSE)</f>
        <v>0</v>
      </c>
      <c r="N119" s="73">
        <f>VLOOKUP($B119,'Tillförd energi'!$B$2:$AS$506,MATCH(N$1,'Tillförd energi'!$B$1:$AQ$1,0),FALSE)</f>
        <v>0</v>
      </c>
      <c r="O119" s="73">
        <f>VLOOKUP($B119,'Tillförd energi'!$B$2:$AS$506,MATCH(O$1,'Tillförd energi'!$B$1:$AQ$1,0),FALSE)</f>
        <v>0</v>
      </c>
      <c r="P119" s="73">
        <f>VLOOKUP($B119,'Tillförd energi'!$B$2:$AS$506,MATCH(P$1,'Tillförd energi'!$B$1:$AQ$1,0),FALSE)</f>
        <v>14.8</v>
      </c>
      <c r="Q119" s="73">
        <f>VLOOKUP($B119,'Tillförd energi'!$B$2:$AS$506,MATCH(Q$1,'Tillförd energi'!$B$1:$AQ$1,0),FALSE)</f>
        <v>0</v>
      </c>
      <c r="R119" s="73">
        <f>VLOOKUP($B119,'Tillförd energi'!$B$2:$AS$506,MATCH(R$1,'Tillförd energi'!$B$1:$AQ$1,0),FALSE)</f>
        <v>0</v>
      </c>
      <c r="S119" s="73">
        <f>VLOOKUP($B119,'Tillförd energi'!$B$2:$AS$506,MATCH(S$1,'Tillförd energi'!$B$1:$AQ$1,0),FALSE)</f>
        <v>0</v>
      </c>
      <c r="T119" s="73">
        <f>VLOOKUP($B119,'Tillförd energi'!$B$2:$AS$506,MATCH(T$1,'Tillförd energi'!$B$1:$AQ$1,0),FALSE)</f>
        <v>0</v>
      </c>
      <c r="U119" s="73">
        <f>VLOOKUP($B119,'Tillförd energi'!$B$2:$AS$506,MATCH(U$1,'Tillförd energi'!$B$1:$AQ$1,0),FALSE)</f>
        <v>0</v>
      </c>
      <c r="V119" s="73">
        <f>VLOOKUP($B119,'Tillförd energi'!$B$2:$AS$506,MATCH(V$1,'Tillförd energi'!$B$1:$AQ$1,0),FALSE)</f>
        <v>0</v>
      </c>
      <c r="W119" s="73">
        <f>VLOOKUP($B119,'Tillförd energi'!$B$2:$AS$506,MATCH(W$1,'Tillförd energi'!$B$1:$AQ$1,0),FALSE)</f>
        <v>0</v>
      </c>
      <c r="X119" s="73">
        <f>VLOOKUP($B119,'Tillförd energi'!$B$2:$AS$506,MATCH(X$1,'Tillförd energi'!$B$1:$AQ$1,0),FALSE)</f>
        <v>0</v>
      </c>
      <c r="Y119" s="73">
        <f>VLOOKUP($B119,'Tillförd energi'!$B$2:$AS$506,MATCH(Y$1,'Tillförd energi'!$B$1:$AQ$1,0),FALSE)</f>
        <v>0</v>
      </c>
      <c r="Z119" s="73">
        <f>VLOOKUP($B119,'Tillförd energi'!$B$2:$AS$506,MATCH(Z$1,'Tillförd energi'!$B$1:$AQ$1,0),FALSE)</f>
        <v>0</v>
      </c>
      <c r="AA119" s="73">
        <f>VLOOKUP($B119,'Tillförd energi'!$B$2:$AS$506,MATCH(AA$1,'Tillförd energi'!$B$1:$AQ$1,0),FALSE)</f>
        <v>0</v>
      </c>
      <c r="AB119" s="73">
        <f>VLOOKUP($B119,'Tillförd energi'!$B$2:$AS$506,MATCH(AB$1,'Tillförd energi'!$B$1:$AQ$1,0),FALSE)</f>
        <v>0</v>
      </c>
      <c r="AC119" s="73">
        <f>VLOOKUP($B119,'Tillförd energi'!$B$2:$AS$506,MATCH(AC$1,'Tillförd energi'!$B$1:$AQ$1,0),FALSE)</f>
        <v>1.5429999999999999</v>
      </c>
      <c r="AD119" s="73">
        <f>VLOOKUP($B119,'Tillförd energi'!$B$2:$AS$506,MATCH(AD$1,'Tillförd energi'!$B$1:$AQ$1,0),FALSE)</f>
        <v>0</v>
      </c>
      <c r="AF119" s="73">
        <f>VLOOKUP($B119,'Tillförd energi'!$B$2:$AS$506,MATCH(AF$1,'Tillförd energi'!$B$1:$AQ$1,0),FALSE)</f>
        <v>0.29399999999999998</v>
      </c>
      <c r="AH119" s="73">
        <f>IFERROR(VLOOKUP(B119,Miljö!$B$1:$S$476,9,FALSE)/1,0)</f>
        <v>0</v>
      </c>
      <c r="AJ119" s="81">
        <f>IFERROR(VLOOKUP($B119,Miljö!$B$1:$S$500,MATCH("hjälpel exklusive kraftvärme (GWh)",Miljö!$B$1:$V$1,0),FALSE)/1,"")</f>
        <v>0.29399999999999998</v>
      </c>
      <c r="AK119" s="81">
        <f t="shared" si="11"/>
        <v>0.29399999999999998</v>
      </c>
      <c r="AL119" s="81">
        <f>VLOOKUP($B119,'Slutlig allokering'!$B$2:$AL$462,MATCH("Hjälpel kraftvärme",'Slutlig allokering'!$B$2:$AL$2,0),FALSE)</f>
        <v>0</v>
      </c>
      <c r="AN119" s="73">
        <f t="shared" si="12"/>
        <v>17.282</v>
      </c>
      <c r="AO119" s="73">
        <f t="shared" si="13"/>
        <v>17.282</v>
      </c>
      <c r="AP119" s="73">
        <f>IF(ISERROR(1/VLOOKUP($B119,Leveranser!$B$1:$S$500,MATCH("såld värme (gwh)",Leveranser!$B$1:$S$1,0),FALSE)),"",VLOOKUP($B119,Leveranser!$B$1:$S$500,MATCH("såld värme (gwh)",Leveranser!$B$1:$S$1,0),FALSE))</f>
        <v>13.59</v>
      </c>
      <c r="AQ119" s="73">
        <f>VLOOKUP($B119,Leveranser!$B$1:$Y$500,MATCH("Totalt såld fjärrvärme till andra fjärrvärmeföretag",Leveranser!$B$1:$AA$1,0),FALSE)</f>
        <v>0</v>
      </c>
      <c r="AR119" s="73">
        <f>IF(ISERROR(1/VLOOKUP($B119,Miljö!$B$1:$S$500,MATCH("Såld mängd produktionsspecifik fjärrvärme (GWh)",Miljö!$B$1:$R$1,0),FALSE)),0,VLOOKUP($B119,Miljö!$B$1:$S$500,MATCH("Såld mängd produktionsspecifik fjärrvärme (GWh)",Miljö!$B$1:$R$1,0),FALSE))</f>
        <v>0</v>
      </c>
      <c r="AS119" s="82">
        <f t="shared" si="18"/>
        <v>0.78636731859738451</v>
      </c>
      <c r="AU119" s="73" t="str">
        <f>VLOOKUP($B119,'Miljövärden urval för publ'!$B$2:$I$486,7,FALSE)</f>
        <v>Ja</v>
      </c>
      <c r="AV119" s="73" t="str">
        <f>VLOOKUP($B119,'Miljövärden urval för publ'!$B$2:$I$486,6,FALSE)</f>
        <v>Nej</v>
      </c>
      <c r="AZ119" s="73">
        <f t="shared" si="14"/>
        <v>0.29399999999999998</v>
      </c>
      <c r="BA119" s="73">
        <f t="shared" si="19"/>
        <v>0</v>
      </c>
      <c r="BB119" s="73">
        <f t="shared" si="15"/>
        <v>14.8</v>
      </c>
      <c r="BC119" s="73">
        <f t="shared" si="16"/>
        <v>0</v>
      </c>
      <c r="BE119" s="73">
        <f t="shared" si="20"/>
        <v>0</v>
      </c>
      <c r="BF119" s="73">
        <f t="shared" si="21"/>
        <v>0</v>
      </c>
      <c r="BH119" s="73">
        <f t="shared" si="17"/>
        <v>14.8</v>
      </c>
    </row>
    <row r="120" spans="1:60" ht="15" x14ac:dyDescent="0.25">
      <c r="A120" t="s">
        <v>80</v>
      </c>
      <c r="B120" t="s">
        <v>133</v>
      </c>
      <c r="C120" s="73">
        <f>VLOOKUP($B120,'Tillförd energi'!$B$2:$AS$506,MATCH(C$1,'Tillförd energi'!$B$1:$AQ$1,0),FALSE)</f>
        <v>0</v>
      </c>
      <c r="D120" s="73">
        <f>VLOOKUP($B120,'Tillförd energi'!$B$2:$AS$506,MATCH(D$1,'Tillförd energi'!$B$1:$AQ$1,0),FALSE)</f>
        <v>2.1680000000000001</v>
      </c>
      <c r="E120" s="73">
        <f>VLOOKUP($B120,'Tillförd energi'!$B$2:$AS$506,MATCH(E$1,'Tillförd energi'!$B$1:$AQ$1,0),FALSE)</f>
        <v>0</v>
      </c>
      <c r="F120" s="73">
        <f>VLOOKUP($B120,'Tillförd energi'!$B$2:$AS$506,MATCH(F$1,'Tillförd energi'!$B$1:$AQ$1,0),FALSE)</f>
        <v>0</v>
      </c>
      <c r="G120" s="73">
        <f>VLOOKUP($B120,'Tillförd energi'!$B$2:$AS$506,MATCH(G$1,'Tillförd energi'!$B$1:$AQ$1,0),FALSE)</f>
        <v>0</v>
      </c>
      <c r="H120" s="73">
        <f>VLOOKUP($B120,'Tillförd energi'!$B$2:$AS$506,MATCH(H$1,'Tillförd energi'!$B$1:$AQ$1,0),FALSE)</f>
        <v>1.4</v>
      </c>
      <c r="I120" s="73">
        <f>VLOOKUP($B120,'Tillförd energi'!$B$2:$AS$506,MATCH(I$1,'Tillförd energi'!$B$1:$AQ$1,0),FALSE)</f>
        <v>0</v>
      </c>
      <c r="J120" s="73">
        <f>VLOOKUP($B120,'Tillförd energi'!$B$2:$AS$506,MATCH(J$1,'Tillförd energi'!$B$1:$AQ$1,0),FALSE)</f>
        <v>0</v>
      </c>
      <c r="K120" s="73">
        <f>VLOOKUP($B120,'Tillförd energi'!$B$2:$AS$506,MATCH(K$1,'Tillförd energi'!$B$1:$AQ$1,0),FALSE)</f>
        <v>0</v>
      </c>
      <c r="L120" s="73">
        <f>VLOOKUP($B120,'Tillförd energi'!$B$2:$AS$506,MATCH(L$1,'Tillförd energi'!$B$1:$AQ$1,0),FALSE)</f>
        <v>0</v>
      </c>
      <c r="M120" s="73">
        <f>VLOOKUP($B120,'Tillförd energi'!$B$2:$AS$506,MATCH(M$1,'Tillförd energi'!$B$1:$AQ$1,0),FALSE)</f>
        <v>0</v>
      </c>
      <c r="N120" s="73">
        <f>VLOOKUP($B120,'Tillförd energi'!$B$2:$AS$506,MATCH(N$1,'Tillförd energi'!$B$1:$AQ$1,0),FALSE)</f>
        <v>36.549999999999997</v>
      </c>
      <c r="O120" s="73">
        <f>VLOOKUP($B120,'Tillförd energi'!$B$2:$AS$506,MATCH(O$1,'Tillförd energi'!$B$1:$AQ$1,0),FALSE)</f>
        <v>28.15</v>
      </c>
      <c r="P120" s="73">
        <f>VLOOKUP($B120,'Tillförd energi'!$B$2:$AS$506,MATCH(P$1,'Tillförd energi'!$B$1:$AQ$1,0),FALSE)</f>
        <v>0</v>
      </c>
      <c r="Q120" s="73">
        <f>VLOOKUP($B120,'Tillförd energi'!$B$2:$AS$506,MATCH(Q$1,'Tillförd energi'!$B$1:$AQ$1,0),FALSE)</f>
        <v>0</v>
      </c>
      <c r="R120" s="73">
        <f>VLOOKUP($B120,'Tillförd energi'!$B$2:$AS$506,MATCH(R$1,'Tillförd energi'!$B$1:$AQ$1,0),FALSE)</f>
        <v>10.1</v>
      </c>
      <c r="S120" s="73">
        <f>VLOOKUP($B120,'Tillförd energi'!$B$2:$AS$506,MATCH(S$1,'Tillförd energi'!$B$1:$AQ$1,0),FALSE)</f>
        <v>0</v>
      </c>
      <c r="T120" s="73">
        <f>VLOOKUP($B120,'Tillförd energi'!$B$2:$AS$506,MATCH(T$1,'Tillförd energi'!$B$1:$AQ$1,0),FALSE)</f>
        <v>0.9</v>
      </c>
      <c r="U120" s="73">
        <f>VLOOKUP($B120,'Tillförd energi'!$B$2:$AS$506,MATCH(U$1,'Tillförd energi'!$B$1:$AQ$1,0),FALSE)</f>
        <v>0</v>
      </c>
      <c r="V120" s="73">
        <f>VLOOKUP($B120,'Tillförd energi'!$B$2:$AS$506,MATCH(V$1,'Tillförd energi'!$B$1:$AQ$1,0),FALSE)</f>
        <v>0</v>
      </c>
      <c r="W120" s="73">
        <f>VLOOKUP($B120,'Tillförd energi'!$B$2:$AS$506,MATCH(W$1,'Tillförd energi'!$B$1:$AQ$1,0),FALSE)</f>
        <v>0</v>
      </c>
      <c r="X120" s="73">
        <f>VLOOKUP($B120,'Tillförd energi'!$B$2:$AS$506,MATCH(X$1,'Tillförd energi'!$B$1:$AQ$1,0),FALSE)</f>
        <v>0</v>
      </c>
      <c r="Y120" s="73">
        <f>VLOOKUP($B120,'Tillförd energi'!$B$2:$AS$506,MATCH(Y$1,'Tillförd energi'!$B$1:$AQ$1,0),FALSE)</f>
        <v>0</v>
      </c>
      <c r="Z120" s="73">
        <f>VLOOKUP($B120,'Tillförd energi'!$B$2:$AS$506,MATCH(Z$1,'Tillförd energi'!$B$1:$AQ$1,0),FALSE)</f>
        <v>0</v>
      </c>
      <c r="AA120" s="73">
        <f>VLOOKUP($B120,'Tillförd energi'!$B$2:$AS$506,MATCH(AA$1,'Tillförd energi'!$B$1:$AQ$1,0),FALSE)</f>
        <v>0</v>
      </c>
      <c r="AB120" s="73">
        <f>VLOOKUP($B120,'Tillförd energi'!$B$2:$AS$506,MATCH(AB$1,'Tillförd energi'!$B$1:$AQ$1,0),FALSE)</f>
        <v>0</v>
      </c>
      <c r="AC120" s="73">
        <f>VLOOKUP($B120,'Tillförd energi'!$B$2:$AS$506,MATCH(AC$1,'Tillförd energi'!$B$1:$AQ$1,0),FALSE)</f>
        <v>5.4850000000000003</v>
      </c>
      <c r="AD120" s="73">
        <f>VLOOKUP($B120,'Tillförd energi'!$B$2:$AS$506,MATCH(AD$1,'Tillförd energi'!$B$1:$AQ$1,0),FALSE)</f>
        <v>0</v>
      </c>
      <c r="AF120" s="73">
        <f>VLOOKUP($B120,'Tillförd energi'!$B$2:$AS$506,MATCH(AF$1,'Tillförd energi'!$B$1:$AQ$1,0),FALSE)</f>
        <v>1.528</v>
      </c>
      <c r="AH120" s="73">
        <f>IFERROR(VLOOKUP(B120,Miljö!$B$1:$S$476,9,FALSE)/1,0)</f>
        <v>0</v>
      </c>
      <c r="AJ120" s="81">
        <f>IFERROR(VLOOKUP($B120,Miljö!$B$1:$S$500,MATCH("hjälpel exklusive kraftvärme (GWh)",Miljö!$B$1:$V$1,0),FALSE)/1,"")</f>
        <v>1.528</v>
      </c>
      <c r="AK120" s="81">
        <f t="shared" si="11"/>
        <v>1.528</v>
      </c>
      <c r="AL120" s="81">
        <f>VLOOKUP($B120,'Slutlig allokering'!$B$2:$AL$462,MATCH("Hjälpel kraftvärme",'Slutlig allokering'!$B$2:$AL$2,0),FALSE)</f>
        <v>0</v>
      </c>
      <c r="AN120" s="73">
        <f t="shared" si="12"/>
        <v>86.281000000000006</v>
      </c>
      <c r="AO120" s="73">
        <f t="shared" si="13"/>
        <v>86.281000000000006</v>
      </c>
      <c r="AP120" s="73">
        <f>IF(ISERROR(1/VLOOKUP($B120,Leveranser!$B$1:$S$500,MATCH("såld värme (gwh)",Leveranser!$B$1:$S$1,0),FALSE)),"",VLOOKUP($B120,Leveranser!$B$1:$S$500,MATCH("såld värme (gwh)",Leveranser!$B$1:$S$1,0),FALSE))</f>
        <v>88.616</v>
      </c>
      <c r="AQ120" s="73">
        <f>VLOOKUP($B120,Leveranser!$B$1:$Y$500,MATCH("Totalt såld fjärrvärme till andra fjärrvärmeföretag",Leveranser!$B$1:$AA$1,0),FALSE)</f>
        <v>0</v>
      </c>
      <c r="AR120" s="73">
        <f>IF(ISERROR(1/VLOOKUP($B120,Miljö!$B$1:$S$500,MATCH("Såld mängd produktionsspecifik fjärrvärme (GWh)",Miljö!$B$1:$R$1,0),FALSE)),0,VLOOKUP($B120,Miljö!$B$1:$S$500,MATCH("Såld mängd produktionsspecifik fjärrvärme (GWh)",Miljö!$B$1:$R$1,0),FALSE))</f>
        <v>0</v>
      </c>
      <c r="AS120" s="82">
        <f t="shared" si="18"/>
        <v>1.0270627368713854</v>
      </c>
      <c r="AU120" s="73" t="str">
        <f>VLOOKUP($B120,'Miljövärden urval för publ'!$B$2:$I$486,7,FALSE)</f>
        <v>Ja</v>
      </c>
      <c r="AV120" s="73" t="str">
        <f>VLOOKUP($B120,'Miljövärden urval för publ'!$B$2:$I$486,6,FALSE)</f>
        <v>Nej</v>
      </c>
      <c r="AZ120" s="73">
        <f t="shared" si="14"/>
        <v>1.528</v>
      </c>
      <c r="BA120" s="73">
        <f t="shared" si="19"/>
        <v>0</v>
      </c>
      <c r="BB120" s="73">
        <f t="shared" si="15"/>
        <v>64.699999999999989</v>
      </c>
      <c r="BC120" s="73">
        <f t="shared" si="16"/>
        <v>11</v>
      </c>
      <c r="BE120" s="73">
        <f t="shared" si="20"/>
        <v>0</v>
      </c>
      <c r="BF120" s="73">
        <f t="shared" si="21"/>
        <v>0</v>
      </c>
      <c r="BH120" s="73">
        <f t="shared" si="17"/>
        <v>75.699999999999989</v>
      </c>
    </row>
    <row r="121" spans="1:60" ht="15" x14ac:dyDescent="0.25">
      <c r="A121" t="s">
        <v>80</v>
      </c>
      <c r="B121" t="s">
        <v>134</v>
      </c>
      <c r="C121" s="73">
        <f>VLOOKUP($B121,'Tillförd energi'!$B$2:$AS$506,MATCH(C$1,'Tillförd energi'!$B$1:$AQ$1,0),FALSE)</f>
        <v>0</v>
      </c>
      <c r="D121" s="73">
        <f>VLOOKUP($B121,'Tillförd energi'!$B$2:$AS$506,MATCH(D$1,'Tillförd energi'!$B$1:$AQ$1,0),FALSE)</f>
        <v>0</v>
      </c>
      <c r="E121" s="73">
        <f>VLOOKUP($B121,'Tillförd energi'!$B$2:$AS$506,MATCH(E$1,'Tillförd energi'!$B$1:$AQ$1,0),FALSE)</f>
        <v>0</v>
      </c>
      <c r="F121" s="73">
        <f>VLOOKUP($B121,'Tillförd energi'!$B$2:$AS$506,MATCH(F$1,'Tillförd energi'!$B$1:$AQ$1,0),FALSE)</f>
        <v>0</v>
      </c>
      <c r="G121" s="73">
        <f>VLOOKUP($B121,'Tillförd energi'!$B$2:$AS$506,MATCH(G$1,'Tillförd energi'!$B$1:$AQ$1,0),FALSE)</f>
        <v>0</v>
      </c>
      <c r="H121" s="73">
        <f>VLOOKUP($B121,'Tillförd energi'!$B$2:$AS$506,MATCH(H$1,'Tillförd energi'!$B$1:$AQ$1,0),FALSE)</f>
        <v>0</v>
      </c>
      <c r="I121" s="73">
        <f>VLOOKUP($B121,'Tillförd energi'!$B$2:$AS$506,MATCH(I$1,'Tillförd energi'!$B$1:$AQ$1,0),FALSE)</f>
        <v>0</v>
      </c>
      <c r="J121" s="73">
        <f>VLOOKUP($B121,'Tillförd energi'!$B$2:$AS$506,MATCH(J$1,'Tillförd energi'!$B$1:$AQ$1,0),FALSE)</f>
        <v>0</v>
      </c>
      <c r="K121" s="73">
        <f>VLOOKUP($B121,'Tillförd energi'!$B$2:$AS$506,MATCH(K$1,'Tillförd energi'!$B$1:$AQ$1,0),FALSE)</f>
        <v>0</v>
      </c>
      <c r="L121" s="73">
        <f>VLOOKUP($B121,'Tillförd energi'!$B$2:$AS$506,MATCH(L$1,'Tillförd energi'!$B$1:$AQ$1,0),FALSE)</f>
        <v>0</v>
      </c>
      <c r="M121" s="73">
        <f>VLOOKUP($B121,'Tillförd energi'!$B$2:$AS$506,MATCH(M$1,'Tillförd energi'!$B$1:$AQ$1,0),FALSE)</f>
        <v>0</v>
      </c>
      <c r="N121" s="73">
        <f>VLOOKUP($B121,'Tillförd energi'!$B$2:$AS$506,MATCH(N$1,'Tillförd energi'!$B$1:$AQ$1,0),FALSE)</f>
        <v>0</v>
      </c>
      <c r="O121" s="73">
        <f>VLOOKUP($B121,'Tillförd energi'!$B$2:$AS$506,MATCH(O$1,'Tillförd energi'!$B$1:$AQ$1,0),FALSE)</f>
        <v>0</v>
      </c>
      <c r="P121" s="73">
        <f>VLOOKUP($B121,'Tillförd energi'!$B$2:$AS$506,MATCH(P$1,'Tillförd energi'!$B$1:$AQ$1,0),FALSE)</f>
        <v>0</v>
      </c>
      <c r="Q121" s="73">
        <f>VLOOKUP($B121,'Tillförd energi'!$B$2:$AS$506,MATCH(Q$1,'Tillförd energi'!$B$1:$AQ$1,0),FALSE)</f>
        <v>0</v>
      </c>
      <c r="R121" s="73">
        <f>VLOOKUP($B121,'Tillförd energi'!$B$2:$AS$506,MATCH(R$1,'Tillförd energi'!$B$1:$AQ$1,0),FALSE)</f>
        <v>0</v>
      </c>
      <c r="S121" s="73">
        <f>VLOOKUP($B121,'Tillförd energi'!$B$2:$AS$506,MATCH(S$1,'Tillförd energi'!$B$1:$AQ$1,0),FALSE)</f>
        <v>0</v>
      </c>
      <c r="T121" s="73">
        <f>VLOOKUP($B121,'Tillförd energi'!$B$2:$AS$506,MATCH(T$1,'Tillförd energi'!$B$1:$AQ$1,0),FALSE)</f>
        <v>0</v>
      </c>
      <c r="U121" s="73">
        <f>VLOOKUP($B121,'Tillförd energi'!$B$2:$AS$506,MATCH(U$1,'Tillförd energi'!$B$1:$AQ$1,0),FALSE)</f>
        <v>0</v>
      </c>
      <c r="V121" s="73">
        <f>VLOOKUP($B121,'Tillförd energi'!$B$2:$AS$506,MATCH(V$1,'Tillförd energi'!$B$1:$AQ$1,0),FALSE)</f>
        <v>0</v>
      </c>
      <c r="W121" s="73">
        <f>VLOOKUP($B121,'Tillförd energi'!$B$2:$AS$506,MATCH(W$1,'Tillförd energi'!$B$1:$AQ$1,0),FALSE)</f>
        <v>0</v>
      </c>
      <c r="X121" s="73">
        <f>VLOOKUP($B121,'Tillförd energi'!$B$2:$AS$506,MATCH(X$1,'Tillförd energi'!$B$1:$AQ$1,0),FALSE)</f>
        <v>0</v>
      </c>
      <c r="Y121" s="73">
        <f>VLOOKUP($B121,'Tillförd energi'!$B$2:$AS$506,MATCH(Y$1,'Tillförd energi'!$B$1:$AQ$1,0),FALSE)</f>
        <v>0</v>
      </c>
      <c r="Z121" s="73">
        <f>VLOOKUP($B121,'Tillförd energi'!$B$2:$AS$506,MATCH(Z$1,'Tillförd energi'!$B$1:$AQ$1,0),FALSE)</f>
        <v>0</v>
      </c>
      <c r="AA121" s="73">
        <f>VLOOKUP($B121,'Tillförd energi'!$B$2:$AS$506,MATCH(AA$1,'Tillförd energi'!$B$1:$AQ$1,0),FALSE)</f>
        <v>0</v>
      </c>
      <c r="AB121" s="73">
        <f>VLOOKUP($B121,'Tillförd energi'!$B$2:$AS$506,MATCH(AB$1,'Tillförd energi'!$B$1:$AQ$1,0),FALSE)</f>
        <v>0</v>
      </c>
      <c r="AC121" s="73">
        <f>VLOOKUP($B121,'Tillförd energi'!$B$2:$AS$506,MATCH(AC$1,'Tillförd energi'!$B$1:$AQ$1,0),FALSE)</f>
        <v>0</v>
      </c>
      <c r="AD121" s="73">
        <f>VLOOKUP($B121,'Tillförd energi'!$B$2:$AS$506,MATCH(AD$1,'Tillförd energi'!$B$1:$AQ$1,0),FALSE)</f>
        <v>0</v>
      </c>
      <c r="AF121" s="73">
        <f>VLOOKUP($B121,'Tillförd energi'!$B$2:$AS$506,MATCH(AF$1,'Tillförd energi'!$B$1:$AQ$1,0),FALSE)</f>
        <v>0</v>
      </c>
      <c r="AH121" s="73">
        <f>IFERROR(VLOOKUP(B121,Miljö!$B$1:$S$476,9,FALSE)/1,0)</f>
        <v>0</v>
      </c>
      <c r="AJ121" s="81" t="str">
        <f>IFERROR(VLOOKUP($B121,Miljö!$B$1:$S$500,MATCH("hjälpel exklusive kraftvärme (GWh)",Miljö!$B$1:$V$1,0),FALSE)/1,"")</f>
        <v/>
      </c>
      <c r="AK121" s="81">
        <f t="shared" si="11"/>
        <v>0</v>
      </c>
      <c r="AL121" s="81">
        <f>VLOOKUP($B121,'Slutlig allokering'!$B$2:$AL$462,MATCH("Hjälpel kraftvärme",'Slutlig allokering'!$B$2:$AL$2,0),FALSE)</f>
        <v>0</v>
      </c>
      <c r="AN121" s="73">
        <f t="shared" si="12"/>
        <v>0</v>
      </c>
      <c r="AO121" s="73">
        <f t="shared" si="13"/>
        <v>0</v>
      </c>
      <c r="AP121" s="73" t="str">
        <f>IF(ISERROR(1/VLOOKUP($B121,Leveranser!$B$1:$S$500,MATCH("såld värme (gwh)",Leveranser!$B$1:$S$1,0),FALSE)),"",VLOOKUP($B121,Leveranser!$B$1:$S$500,MATCH("såld värme (gwh)",Leveranser!$B$1:$S$1,0),FALSE))</f>
        <v/>
      </c>
      <c r="AQ121" s="73">
        <f>VLOOKUP($B121,Leveranser!$B$1:$Y$500,MATCH("Totalt såld fjärrvärme till andra fjärrvärmeföretag",Leveranser!$B$1:$AA$1,0),FALSE)</f>
        <v>0</v>
      </c>
      <c r="AR121" s="73">
        <f>IF(ISERROR(1/VLOOKUP($B121,Miljö!$B$1:$S$500,MATCH("Såld mängd produktionsspecifik fjärrvärme (GWh)",Miljö!$B$1:$R$1,0),FALSE)),0,VLOOKUP($B121,Miljö!$B$1:$S$500,MATCH("Såld mängd produktionsspecifik fjärrvärme (GWh)",Miljö!$B$1:$R$1,0),FALSE))</f>
        <v>0</v>
      </c>
      <c r="AS121" s="82" t="str">
        <f t="shared" si="18"/>
        <v/>
      </c>
      <c r="AU121" s="73" t="str">
        <f>VLOOKUP($B121,'Miljövärden urval för publ'!$B$2:$I$486,7,FALSE)</f>
        <v>Nej</v>
      </c>
      <c r="AV121" s="73" t="str">
        <f>VLOOKUP($B121,'Miljövärden urval för publ'!$B$2:$I$486,6,FALSE)</f>
        <v>Nej</v>
      </c>
      <c r="AZ121" s="73">
        <f t="shared" si="14"/>
        <v>0</v>
      </c>
      <c r="BA121" s="73">
        <f t="shared" si="19"/>
        <v>0</v>
      </c>
      <c r="BB121" s="73">
        <f t="shared" si="15"/>
        <v>0</v>
      </c>
      <c r="BC121" s="73">
        <f t="shared" si="16"/>
        <v>0</v>
      </c>
      <c r="BE121" s="73">
        <f t="shared" si="20"/>
        <v>0</v>
      </c>
      <c r="BF121" s="73">
        <f t="shared" si="21"/>
        <v>0</v>
      </c>
      <c r="BH121" s="73">
        <f t="shared" si="17"/>
        <v>0</v>
      </c>
    </row>
    <row r="122" spans="1:60" ht="15" x14ac:dyDescent="0.25">
      <c r="A122" t="s">
        <v>135</v>
      </c>
      <c r="B122" t="s">
        <v>136</v>
      </c>
      <c r="C122" s="73">
        <f>VLOOKUP($B122,'Tillförd energi'!$B$2:$AS$506,MATCH(C$1,'Tillförd energi'!$B$1:$AQ$1,0),FALSE)</f>
        <v>0</v>
      </c>
      <c r="D122" s="73">
        <f>VLOOKUP($B122,'Tillförd energi'!$B$2:$AS$506,MATCH(D$1,'Tillförd energi'!$B$1:$AQ$1,0),FALSE)</f>
        <v>0</v>
      </c>
      <c r="E122" s="73">
        <f>VLOOKUP($B122,'Tillförd energi'!$B$2:$AS$506,MATCH(E$1,'Tillförd energi'!$B$1:$AQ$1,0),FALSE)</f>
        <v>0</v>
      </c>
      <c r="F122" s="73">
        <f>VLOOKUP($B122,'Tillförd energi'!$B$2:$AS$506,MATCH(F$1,'Tillförd energi'!$B$1:$AQ$1,0),FALSE)</f>
        <v>0</v>
      </c>
      <c r="G122" s="73">
        <f>VLOOKUP($B122,'Tillförd energi'!$B$2:$AS$506,MATCH(G$1,'Tillförd energi'!$B$1:$AQ$1,0),FALSE)</f>
        <v>0</v>
      </c>
      <c r="H122" s="73">
        <f>VLOOKUP($B122,'Tillförd energi'!$B$2:$AS$506,MATCH(H$1,'Tillförd energi'!$B$1:$AQ$1,0),FALSE)</f>
        <v>0</v>
      </c>
      <c r="I122" s="73">
        <f>VLOOKUP($B122,'Tillförd energi'!$B$2:$AS$506,MATCH(I$1,'Tillförd energi'!$B$1:$AQ$1,0),FALSE)</f>
        <v>10.235300000000001</v>
      </c>
      <c r="J122" s="73">
        <f>VLOOKUP($B122,'Tillförd energi'!$B$2:$AS$506,MATCH(J$1,'Tillförd energi'!$B$1:$AQ$1,0),FALSE)</f>
        <v>0</v>
      </c>
      <c r="K122" s="73">
        <f>VLOOKUP($B122,'Tillförd energi'!$B$2:$AS$506,MATCH(K$1,'Tillförd energi'!$B$1:$AQ$1,0),FALSE)</f>
        <v>0</v>
      </c>
      <c r="L122" s="73">
        <f>VLOOKUP($B122,'Tillförd energi'!$B$2:$AS$506,MATCH(L$1,'Tillförd energi'!$B$1:$AQ$1,0),FALSE)</f>
        <v>0</v>
      </c>
      <c r="M122" s="73">
        <f>VLOOKUP($B122,'Tillförd energi'!$B$2:$AS$506,MATCH(M$1,'Tillförd energi'!$B$1:$AQ$1,0),FALSE)</f>
        <v>0</v>
      </c>
      <c r="N122" s="73">
        <f>VLOOKUP($B122,'Tillförd energi'!$B$2:$AS$506,MATCH(N$1,'Tillförd energi'!$B$1:$AQ$1,0),FALSE)</f>
        <v>0</v>
      </c>
      <c r="O122" s="73">
        <f>VLOOKUP($B122,'Tillförd energi'!$B$2:$AS$506,MATCH(O$1,'Tillförd energi'!$B$1:$AQ$1,0),FALSE)</f>
        <v>0</v>
      </c>
      <c r="P122" s="73">
        <f>VLOOKUP($B122,'Tillförd energi'!$B$2:$AS$506,MATCH(P$1,'Tillförd energi'!$B$1:$AQ$1,0),FALSE)</f>
        <v>0</v>
      </c>
      <c r="Q122" s="73">
        <f>VLOOKUP($B122,'Tillförd energi'!$B$2:$AS$506,MATCH(Q$1,'Tillförd energi'!$B$1:$AQ$1,0),FALSE)</f>
        <v>0</v>
      </c>
      <c r="R122" s="73">
        <f>VLOOKUP($B122,'Tillförd energi'!$B$2:$AS$506,MATCH(R$1,'Tillförd energi'!$B$1:$AQ$1,0),FALSE)</f>
        <v>0</v>
      </c>
      <c r="S122" s="73">
        <f>VLOOKUP($B122,'Tillförd energi'!$B$2:$AS$506,MATCH(S$1,'Tillförd energi'!$B$1:$AQ$1,0),FALSE)</f>
        <v>0</v>
      </c>
      <c r="T122" s="73">
        <f>VLOOKUP($B122,'Tillförd energi'!$B$2:$AS$506,MATCH(T$1,'Tillförd energi'!$B$1:$AQ$1,0),FALSE)</f>
        <v>0</v>
      </c>
      <c r="U122" s="73">
        <f>VLOOKUP($B122,'Tillförd energi'!$B$2:$AS$506,MATCH(U$1,'Tillförd energi'!$B$1:$AQ$1,0),FALSE)</f>
        <v>0</v>
      </c>
      <c r="V122" s="73">
        <f>VLOOKUP($B122,'Tillförd energi'!$B$2:$AS$506,MATCH(V$1,'Tillförd energi'!$B$1:$AQ$1,0),FALSE)</f>
        <v>0</v>
      </c>
      <c r="W122" s="73">
        <f>VLOOKUP($B122,'Tillförd energi'!$B$2:$AS$506,MATCH(W$1,'Tillförd energi'!$B$1:$AQ$1,0),FALSE)</f>
        <v>0</v>
      </c>
      <c r="X122" s="73">
        <f>VLOOKUP($B122,'Tillförd energi'!$B$2:$AS$506,MATCH(X$1,'Tillförd energi'!$B$1:$AQ$1,0),FALSE)</f>
        <v>0</v>
      </c>
      <c r="Y122" s="73">
        <f>VLOOKUP($B122,'Tillförd energi'!$B$2:$AS$506,MATCH(Y$1,'Tillförd energi'!$B$1:$AQ$1,0),FALSE)</f>
        <v>0</v>
      </c>
      <c r="Z122" s="73">
        <f>VLOOKUP($B122,'Tillförd energi'!$B$2:$AS$506,MATCH(Z$1,'Tillförd energi'!$B$1:$AQ$1,0),FALSE)</f>
        <v>0</v>
      </c>
      <c r="AA122" s="73">
        <f>VLOOKUP($B122,'Tillförd energi'!$B$2:$AS$506,MATCH(AA$1,'Tillförd energi'!$B$1:$AQ$1,0),FALSE)</f>
        <v>0</v>
      </c>
      <c r="AB122" s="73">
        <f>VLOOKUP($B122,'Tillförd energi'!$B$2:$AS$506,MATCH(AB$1,'Tillförd energi'!$B$1:$AQ$1,0),FALSE)</f>
        <v>0</v>
      </c>
      <c r="AC122" s="73">
        <f>VLOOKUP($B122,'Tillförd energi'!$B$2:$AS$506,MATCH(AC$1,'Tillförd energi'!$B$1:$AQ$1,0),FALSE)</f>
        <v>0</v>
      </c>
      <c r="AD122" s="73">
        <f>VLOOKUP($B122,'Tillförd energi'!$B$2:$AS$506,MATCH(AD$1,'Tillförd energi'!$B$1:$AQ$1,0),FALSE)</f>
        <v>0</v>
      </c>
      <c r="AF122" s="73">
        <f>VLOOKUP($B122,'Tillförd energi'!$B$2:$AS$506,MATCH(AF$1,'Tillförd energi'!$B$1:$AQ$1,0),FALSE)</f>
        <v>0.22800000000000001</v>
      </c>
      <c r="AH122" s="73">
        <f>IFERROR(VLOOKUP(B122,Miljö!$B$1:$S$476,9,FALSE)/1,0)</f>
        <v>0</v>
      </c>
      <c r="AJ122" s="81" t="str">
        <f>IFERROR(VLOOKUP($B122,Miljö!$B$1:$S$500,MATCH("hjälpel exklusive kraftvärme (GWh)",Miljö!$B$1:$V$1,0),FALSE)/1,"")</f>
        <v/>
      </c>
      <c r="AK122" s="81">
        <f t="shared" si="11"/>
        <v>0.22799999999999998</v>
      </c>
      <c r="AL122" s="81">
        <f>VLOOKUP($B122,'Slutlig allokering'!$B$2:$AL$462,MATCH("Hjälpel kraftvärme",'Slutlig allokering'!$B$2:$AL$2,0),FALSE)</f>
        <v>0</v>
      </c>
      <c r="AN122" s="73">
        <f t="shared" si="12"/>
        <v>10.4633</v>
      </c>
      <c r="AO122" s="73">
        <f t="shared" si="13"/>
        <v>10.4633</v>
      </c>
      <c r="AP122" s="73">
        <f>IF(ISERROR(1/VLOOKUP($B122,Leveranser!$B$1:$S$500,MATCH("såld värme (gwh)",Leveranser!$B$1:$S$1,0),FALSE)),"",VLOOKUP($B122,Leveranser!$B$1:$S$500,MATCH("såld värme (gwh)",Leveranser!$B$1:$S$1,0),FALSE))</f>
        <v>7.6</v>
      </c>
      <c r="AQ122" s="73">
        <f>VLOOKUP($B122,Leveranser!$B$1:$Y$500,MATCH("Totalt såld fjärrvärme till andra fjärrvärmeföretag",Leveranser!$B$1:$AA$1,0),FALSE)</f>
        <v>0</v>
      </c>
      <c r="AR122" s="73">
        <f>IF(ISERROR(1/VLOOKUP($B122,Miljö!$B$1:$S$500,MATCH("Såld mängd produktionsspecifik fjärrvärme (GWh)",Miljö!$B$1:$R$1,0),FALSE)),0,VLOOKUP($B122,Miljö!$B$1:$S$500,MATCH("Såld mängd produktionsspecifik fjärrvärme (GWh)",Miljö!$B$1:$R$1,0),FALSE))</f>
        <v>0</v>
      </c>
      <c r="AS122" s="82">
        <f t="shared" si="18"/>
        <v>0.72634828400217899</v>
      </c>
      <c r="AU122" s="73" t="str">
        <f>VLOOKUP($B122,'Miljövärden urval för publ'!$B$2:$I$486,7,FALSE)</f>
        <v>Ja</v>
      </c>
      <c r="AV122" s="73" t="str">
        <f>VLOOKUP($B122,'Miljövärden urval för publ'!$B$2:$I$486,6,FALSE)</f>
        <v>Nej</v>
      </c>
      <c r="AZ122" s="73">
        <f t="shared" si="14"/>
        <v>0.22800000000000001</v>
      </c>
      <c r="BA122" s="73">
        <f t="shared" si="19"/>
        <v>0</v>
      </c>
      <c r="BB122" s="73">
        <f t="shared" si="15"/>
        <v>0</v>
      </c>
      <c r="BC122" s="73">
        <f t="shared" si="16"/>
        <v>0</v>
      </c>
      <c r="BE122" s="73">
        <f t="shared" si="20"/>
        <v>0</v>
      </c>
      <c r="BF122" s="73">
        <f t="shared" si="21"/>
        <v>0</v>
      </c>
      <c r="BH122" s="73">
        <f t="shared" si="17"/>
        <v>0</v>
      </c>
    </row>
    <row r="123" spans="1:60" ht="15" x14ac:dyDescent="0.25">
      <c r="A123" t="s">
        <v>137</v>
      </c>
      <c r="B123" t="s">
        <v>138</v>
      </c>
      <c r="C123" s="73">
        <f>VLOOKUP($B123,'Tillförd energi'!$B$2:$AS$506,MATCH(C$1,'Tillförd energi'!$B$1:$AQ$1,0),FALSE)</f>
        <v>0</v>
      </c>
      <c r="D123" s="73">
        <f>VLOOKUP($B123,'Tillförd energi'!$B$2:$AS$506,MATCH(D$1,'Tillförd energi'!$B$1:$AQ$1,0),FALSE)</f>
        <v>0.22</v>
      </c>
      <c r="E123" s="73">
        <f>VLOOKUP($B123,'Tillförd energi'!$B$2:$AS$506,MATCH(E$1,'Tillförd energi'!$B$1:$AQ$1,0),FALSE)</f>
        <v>0</v>
      </c>
      <c r="F123" s="73">
        <f>VLOOKUP($B123,'Tillförd energi'!$B$2:$AS$506,MATCH(F$1,'Tillförd energi'!$B$1:$AQ$1,0),FALSE)</f>
        <v>0</v>
      </c>
      <c r="G123" s="73">
        <f>VLOOKUP($B123,'Tillförd energi'!$B$2:$AS$506,MATCH(G$1,'Tillförd energi'!$B$1:$AQ$1,0),FALSE)</f>
        <v>0</v>
      </c>
      <c r="H123" s="73">
        <f>VLOOKUP($B123,'Tillförd energi'!$B$2:$AS$506,MATCH(H$1,'Tillförd energi'!$B$1:$AQ$1,0),FALSE)</f>
        <v>0</v>
      </c>
      <c r="I123" s="73">
        <f>VLOOKUP($B123,'Tillförd energi'!$B$2:$AS$506,MATCH(I$1,'Tillförd energi'!$B$1:$AQ$1,0),FALSE)</f>
        <v>82.342500000000001</v>
      </c>
      <c r="J123" s="73">
        <f>VLOOKUP($B123,'Tillförd energi'!$B$2:$AS$506,MATCH(J$1,'Tillförd energi'!$B$1:$AQ$1,0),FALSE)</f>
        <v>0</v>
      </c>
      <c r="K123" s="73">
        <f>VLOOKUP($B123,'Tillförd energi'!$B$2:$AS$506,MATCH(K$1,'Tillförd energi'!$B$1:$AQ$1,0),FALSE)</f>
        <v>0</v>
      </c>
      <c r="L123" s="73">
        <f>VLOOKUP($B123,'Tillförd energi'!$B$2:$AS$506,MATCH(L$1,'Tillförd energi'!$B$1:$AQ$1,0),FALSE)</f>
        <v>2.88</v>
      </c>
      <c r="M123" s="73">
        <f>VLOOKUP($B123,'Tillförd energi'!$B$2:$AS$506,MATCH(M$1,'Tillförd energi'!$B$1:$AQ$1,0),FALSE)</f>
        <v>0</v>
      </c>
      <c r="N123" s="73">
        <f>VLOOKUP($B123,'Tillförd energi'!$B$2:$AS$506,MATCH(N$1,'Tillförd energi'!$B$1:$AQ$1,0),FALSE)</f>
        <v>2.88</v>
      </c>
      <c r="O123" s="73">
        <f>VLOOKUP($B123,'Tillförd energi'!$B$2:$AS$506,MATCH(O$1,'Tillförd energi'!$B$1:$AQ$1,0),FALSE)</f>
        <v>28.82</v>
      </c>
      <c r="P123" s="73">
        <f>VLOOKUP($B123,'Tillförd energi'!$B$2:$AS$506,MATCH(P$1,'Tillförd energi'!$B$1:$AQ$1,0),FALSE)</f>
        <v>1.38706</v>
      </c>
      <c r="Q123" s="73">
        <f>VLOOKUP($B123,'Tillförd energi'!$B$2:$AS$506,MATCH(Q$1,'Tillförd energi'!$B$1:$AQ$1,0),FALSE)</f>
        <v>0</v>
      </c>
      <c r="R123" s="73">
        <f>VLOOKUP($B123,'Tillförd energi'!$B$2:$AS$506,MATCH(R$1,'Tillförd energi'!$B$1:$AQ$1,0),FALSE)</f>
        <v>0</v>
      </c>
      <c r="S123" s="73">
        <f>VLOOKUP($B123,'Tillförd energi'!$B$2:$AS$506,MATCH(S$1,'Tillförd energi'!$B$1:$AQ$1,0),FALSE)</f>
        <v>0</v>
      </c>
      <c r="T123" s="73">
        <f>VLOOKUP($B123,'Tillförd energi'!$B$2:$AS$506,MATCH(T$1,'Tillförd energi'!$B$1:$AQ$1,0),FALSE)</f>
        <v>0</v>
      </c>
      <c r="U123" s="73">
        <f>VLOOKUP($B123,'Tillförd energi'!$B$2:$AS$506,MATCH(U$1,'Tillförd energi'!$B$1:$AQ$1,0),FALSE)</f>
        <v>0</v>
      </c>
      <c r="V123" s="73">
        <f>VLOOKUP($B123,'Tillförd energi'!$B$2:$AS$506,MATCH(V$1,'Tillförd energi'!$B$1:$AQ$1,0),FALSE)</f>
        <v>0</v>
      </c>
      <c r="W123" s="73">
        <f>VLOOKUP($B123,'Tillförd energi'!$B$2:$AS$506,MATCH(W$1,'Tillförd energi'!$B$1:$AQ$1,0),FALSE)</f>
        <v>0</v>
      </c>
      <c r="X123" s="73">
        <f>VLOOKUP($B123,'Tillförd energi'!$B$2:$AS$506,MATCH(X$1,'Tillförd energi'!$B$1:$AQ$1,0),FALSE)</f>
        <v>0</v>
      </c>
      <c r="Y123" s="73">
        <f>VLOOKUP($B123,'Tillförd energi'!$B$2:$AS$506,MATCH(Y$1,'Tillförd energi'!$B$1:$AQ$1,0),FALSE)</f>
        <v>0</v>
      </c>
      <c r="Z123" s="73">
        <f>VLOOKUP($B123,'Tillförd energi'!$B$2:$AS$506,MATCH(Z$1,'Tillförd energi'!$B$1:$AQ$1,0),FALSE)</f>
        <v>0</v>
      </c>
      <c r="AA123" s="73">
        <f>VLOOKUP($B123,'Tillförd energi'!$B$2:$AS$506,MATCH(AA$1,'Tillförd energi'!$B$1:$AQ$1,0),FALSE)</f>
        <v>0</v>
      </c>
      <c r="AB123" s="73">
        <f>VLOOKUP($B123,'Tillförd energi'!$B$2:$AS$506,MATCH(AB$1,'Tillförd energi'!$B$1:$AQ$1,0),FALSE)</f>
        <v>12.186</v>
      </c>
      <c r="AC123" s="73">
        <f>VLOOKUP($B123,'Tillförd energi'!$B$2:$AS$506,MATCH(AC$1,'Tillförd energi'!$B$1:$AQ$1,0),FALSE)</f>
        <v>0</v>
      </c>
      <c r="AD123" s="73">
        <f>VLOOKUP($B123,'Tillförd energi'!$B$2:$AS$506,MATCH(AD$1,'Tillförd energi'!$B$1:$AQ$1,0),FALSE)</f>
        <v>0</v>
      </c>
      <c r="AF123" s="73">
        <f>VLOOKUP($B123,'Tillförd energi'!$B$2:$AS$506,MATCH(AF$1,'Tillförd energi'!$B$1:$AQ$1,0),FALSE)</f>
        <v>3.1793399999999998</v>
      </c>
      <c r="AH123" s="73">
        <f>IFERROR(VLOOKUP(B123,Miljö!$B$1:$S$476,9,FALSE)/1,0)</f>
        <v>0</v>
      </c>
      <c r="AJ123" s="81" t="str">
        <f>IFERROR(VLOOKUP($B123,Miljö!$B$1:$S$500,MATCH("hjälpel exklusive kraftvärme (GWh)",Miljö!$B$1:$V$1,0),FALSE)/1,"")</f>
        <v/>
      </c>
      <c r="AK123" s="81">
        <f t="shared" si="11"/>
        <v>3.1793399999999998</v>
      </c>
      <c r="AL123" s="81">
        <f>VLOOKUP($B123,'Slutlig allokering'!$B$2:$AL$462,MATCH("Hjälpel kraftvärme",'Slutlig allokering'!$B$2:$AL$2,0),FALSE)</f>
        <v>0</v>
      </c>
      <c r="AN123" s="73">
        <f t="shared" si="12"/>
        <v>133.89489999999998</v>
      </c>
      <c r="AO123" s="73">
        <f t="shared" si="13"/>
        <v>133.89489999999998</v>
      </c>
      <c r="AP123" s="73">
        <f>IF(ISERROR(1/VLOOKUP($B123,Leveranser!$B$1:$S$500,MATCH("såld värme (gwh)",Leveranser!$B$1:$S$1,0),FALSE)),"",VLOOKUP($B123,Leveranser!$B$1:$S$500,MATCH("såld värme (gwh)",Leveranser!$B$1:$S$1,0),FALSE))</f>
        <v>105.97799999999999</v>
      </c>
      <c r="AQ123" s="73">
        <f>VLOOKUP($B123,Leveranser!$B$1:$Y$500,MATCH("Totalt såld fjärrvärme till andra fjärrvärmeföretag",Leveranser!$B$1:$AA$1,0),FALSE)</f>
        <v>0</v>
      </c>
      <c r="AR123" s="73">
        <f>IF(ISERROR(1/VLOOKUP($B123,Miljö!$B$1:$S$500,MATCH("Såld mängd produktionsspecifik fjärrvärme (GWh)",Miljö!$B$1:$R$1,0),FALSE)),0,VLOOKUP($B123,Miljö!$B$1:$S$500,MATCH("Såld mängd produktionsspecifik fjärrvärme (GWh)",Miljö!$B$1:$R$1,0),FALSE))</f>
        <v>0</v>
      </c>
      <c r="AS123" s="82">
        <f t="shared" si="18"/>
        <v>0.79150139400380459</v>
      </c>
      <c r="AU123" s="73" t="str">
        <f>VLOOKUP($B123,'Miljövärden urval för publ'!$B$2:$I$486,7,FALSE)</f>
        <v>Ja</v>
      </c>
      <c r="AV123" s="73" t="str">
        <f>VLOOKUP($B123,'Miljövärden urval för publ'!$B$2:$I$486,6,FALSE)</f>
        <v>Ja</v>
      </c>
      <c r="AZ123" s="73">
        <f t="shared" si="14"/>
        <v>3.1793399999999998</v>
      </c>
      <c r="BA123" s="73">
        <f t="shared" si="19"/>
        <v>0</v>
      </c>
      <c r="BB123" s="73">
        <f t="shared" si="15"/>
        <v>35.967059999999996</v>
      </c>
      <c r="BC123" s="73">
        <f t="shared" si="16"/>
        <v>0</v>
      </c>
      <c r="BE123" s="73">
        <f t="shared" si="20"/>
        <v>0</v>
      </c>
      <c r="BF123" s="73">
        <f t="shared" si="21"/>
        <v>0</v>
      </c>
      <c r="BH123" s="73">
        <f t="shared" si="17"/>
        <v>35.967059999999996</v>
      </c>
    </row>
    <row r="124" spans="1:60" ht="15" x14ac:dyDescent="0.25">
      <c r="A124" t="s">
        <v>137</v>
      </c>
      <c r="B124" t="s">
        <v>139</v>
      </c>
      <c r="C124" s="73">
        <f>VLOOKUP($B124,'Tillförd energi'!$B$2:$AS$506,MATCH(C$1,'Tillförd energi'!$B$1:$AQ$1,0),FALSE)</f>
        <v>0</v>
      </c>
      <c r="D124" s="73">
        <f>VLOOKUP($B124,'Tillförd energi'!$B$2:$AS$506,MATCH(D$1,'Tillförd energi'!$B$1:$AQ$1,0),FALSE)</f>
        <v>7.9000000000000001E-2</v>
      </c>
      <c r="E124" s="73">
        <f>VLOOKUP($B124,'Tillförd energi'!$B$2:$AS$506,MATCH(E$1,'Tillförd energi'!$B$1:$AQ$1,0),FALSE)</f>
        <v>0</v>
      </c>
      <c r="F124" s="73">
        <f>VLOOKUP($B124,'Tillförd energi'!$B$2:$AS$506,MATCH(F$1,'Tillförd energi'!$B$1:$AQ$1,0),FALSE)</f>
        <v>0</v>
      </c>
      <c r="G124" s="73">
        <f>VLOOKUP($B124,'Tillförd energi'!$B$2:$AS$506,MATCH(G$1,'Tillförd energi'!$B$1:$AQ$1,0),FALSE)</f>
        <v>0</v>
      </c>
      <c r="H124" s="73">
        <f>VLOOKUP($B124,'Tillförd energi'!$B$2:$AS$506,MATCH(H$1,'Tillförd energi'!$B$1:$AQ$1,0),FALSE)</f>
        <v>0</v>
      </c>
      <c r="I124" s="73">
        <f>VLOOKUP($B124,'Tillförd energi'!$B$2:$AS$506,MATCH(I$1,'Tillförd energi'!$B$1:$AQ$1,0),FALSE)</f>
        <v>0</v>
      </c>
      <c r="J124" s="73">
        <f>VLOOKUP($B124,'Tillförd energi'!$B$2:$AS$506,MATCH(J$1,'Tillförd energi'!$B$1:$AQ$1,0),FALSE)</f>
        <v>0</v>
      </c>
      <c r="K124" s="73">
        <f>VLOOKUP($B124,'Tillförd energi'!$B$2:$AS$506,MATCH(K$1,'Tillförd energi'!$B$1:$AQ$1,0),FALSE)</f>
        <v>0</v>
      </c>
      <c r="L124" s="73">
        <f>VLOOKUP($B124,'Tillförd energi'!$B$2:$AS$506,MATCH(L$1,'Tillförd energi'!$B$1:$AQ$1,0),FALSE)</f>
        <v>1.59</v>
      </c>
      <c r="M124" s="73">
        <f>VLOOKUP($B124,'Tillförd energi'!$B$2:$AS$506,MATCH(M$1,'Tillförd energi'!$B$1:$AQ$1,0),FALSE)</f>
        <v>0</v>
      </c>
      <c r="N124" s="73">
        <f>VLOOKUP($B124,'Tillförd energi'!$B$2:$AS$506,MATCH(N$1,'Tillförd energi'!$B$1:$AQ$1,0),FALSE)</f>
        <v>1.59</v>
      </c>
      <c r="O124" s="73">
        <f>VLOOKUP($B124,'Tillförd energi'!$B$2:$AS$506,MATCH(O$1,'Tillförd energi'!$B$1:$AQ$1,0),FALSE)</f>
        <v>1.59</v>
      </c>
      <c r="P124" s="73">
        <f>VLOOKUP($B124,'Tillförd energi'!$B$2:$AS$506,MATCH(P$1,'Tillförd energi'!$B$1:$AQ$1,0),FALSE)</f>
        <v>0</v>
      </c>
      <c r="Q124" s="73">
        <f>VLOOKUP($B124,'Tillförd energi'!$B$2:$AS$506,MATCH(Q$1,'Tillförd energi'!$B$1:$AQ$1,0),FALSE)</f>
        <v>0</v>
      </c>
      <c r="R124" s="73">
        <f>VLOOKUP($B124,'Tillförd energi'!$B$2:$AS$506,MATCH(R$1,'Tillförd energi'!$B$1:$AQ$1,0),FALSE)</f>
        <v>0</v>
      </c>
      <c r="S124" s="73">
        <f>VLOOKUP($B124,'Tillförd energi'!$B$2:$AS$506,MATCH(S$1,'Tillförd energi'!$B$1:$AQ$1,0),FALSE)</f>
        <v>0</v>
      </c>
      <c r="T124" s="73">
        <f>VLOOKUP($B124,'Tillförd energi'!$B$2:$AS$506,MATCH(T$1,'Tillförd energi'!$B$1:$AQ$1,0),FALSE)</f>
        <v>0</v>
      </c>
      <c r="U124" s="73">
        <f>VLOOKUP($B124,'Tillförd energi'!$B$2:$AS$506,MATCH(U$1,'Tillförd energi'!$B$1:$AQ$1,0),FALSE)</f>
        <v>0</v>
      </c>
      <c r="V124" s="73">
        <f>VLOOKUP($B124,'Tillförd energi'!$B$2:$AS$506,MATCH(V$1,'Tillförd energi'!$B$1:$AQ$1,0),FALSE)</f>
        <v>0</v>
      </c>
      <c r="W124" s="73">
        <f>VLOOKUP($B124,'Tillförd energi'!$B$2:$AS$506,MATCH(W$1,'Tillförd energi'!$B$1:$AQ$1,0),FALSE)</f>
        <v>0</v>
      </c>
      <c r="X124" s="73">
        <f>VLOOKUP($B124,'Tillförd energi'!$B$2:$AS$506,MATCH(X$1,'Tillförd energi'!$B$1:$AQ$1,0),FALSE)</f>
        <v>0</v>
      </c>
      <c r="Y124" s="73">
        <f>VLOOKUP($B124,'Tillförd energi'!$B$2:$AS$506,MATCH(Y$1,'Tillförd energi'!$B$1:$AQ$1,0),FALSE)</f>
        <v>0</v>
      </c>
      <c r="Z124" s="73">
        <f>VLOOKUP($B124,'Tillförd energi'!$B$2:$AS$506,MATCH(Z$1,'Tillförd energi'!$B$1:$AQ$1,0),FALSE)</f>
        <v>0</v>
      </c>
      <c r="AA124" s="73">
        <f>VLOOKUP($B124,'Tillförd energi'!$B$2:$AS$506,MATCH(AA$1,'Tillförd energi'!$B$1:$AQ$1,0),FALSE)</f>
        <v>0</v>
      </c>
      <c r="AB124" s="73">
        <f>VLOOKUP($B124,'Tillförd energi'!$B$2:$AS$506,MATCH(AB$1,'Tillförd energi'!$B$1:$AQ$1,0),FALSE)</f>
        <v>0</v>
      </c>
      <c r="AC124" s="73">
        <f>VLOOKUP($B124,'Tillförd energi'!$B$2:$AS$506,MATCH(AC$1,'Tillförd energi'!$B$1:$AQ$1,0),FALSE)</f>
        <v>0</v>
      </c>
      <c r="AD124" s="73">
        <f>VLOOKUP($B124,'Tillförd energi'!$B$2:$AS$506,MATCH(AD$1,'Tillförd energi'!$B$1:$AQ$1,0),FALSE)</f>
        <v>0</v>
      </c>
      <c r="AF124" s="73">
        <f>VLOOKUP($B124,'Tillförd energi'!$B$2:$AS$506,MATCH(AF$1,'Tillförd energi'!$B$1:$AQ$1,0),FALSE)</f>
        <v>8.8800000000000004E-2</v>
      </c>
      <c r="AH124" s="73">
        <f>IFERROR(VLOOKUP(B124,Miljö!$B$1:$S$476,9,FALSE)/1,0)</f>
        <v>0</v>
      </c>
      <c r="AJ124" s="81" t="str">
        <f>IFERROR(VLOOKUP($B124,Miljö!$B$1:$S$500,MATCH("hjälpel exklusive kraftvärme (GWh)",Miljö!$B$1:$V$1,0),FALSE)/1,"")</f>
        <v/>
      </c>
      <c r="AK124" s="81">
        <f t="shared" si="11"/>
        <v>8.879999999999999E-2</v>
      </c>
      <c r="AL124" s="81">
        <f>VLOOKUP($B124,'Slutlig allokering'!$B$2:$AL$462,MATCH("Hjälpel kraftvärme",'Slutlig allokering'!$B$2:$AL$2,0),FALSE)</f>
        <v>0</v>
      </c>
      <c r="AN124" s="73">
        <f t="shared" si="12"/>
        <v>4.9378000000000002</v>
      </c>
      <c r="AO124" s="73">
        <f t="shared" si="13"/>
        <v>4.9378000000000002</v>
      </c>
      <c r="AP124" s="73">
        <f>IF(ISERROR(1/VLOOKUP($B124,Leveranser!$B$1:$S$500,MATCH("såld värme (gwh)",Leveranser!$B$1:$S$1,0),FALSE)),"",VLOOKUP($B124,Leveranser!$B$1:$S$500,MATCH("såld värme (gwh)",Leveranser!$B$1:$S$1,0),FALSE))</f>
        <v>2.96</v>
      </c>
      <c r="AQ124" s="73">
        <f>VLOOKUP($B124,Leveranser!$B$1:$Y$500,MATCH("Totalt såld fjärrvärme till andra fjärrvärmeföretag",Leveranser!$B$1:$AA$1,0),FALSE)</f>
        <v>0</v>
      </c>
      <c r="AR124" s="73">
        <f>IF(ISERROR(1/VLOOKUP($B124,Miljö!$B$1:$S$500,MATCH("Såld mängd produktionsspecifik fjärrvärme (GWh)",Miljö!$B$1:$R$1,0),FALSE)),0,VLOOKUP($B124,Miljö!$B$1:$S$500,MATCH("Såld mängd produktionsspecifik fjärrvärme (GWh)",Miljö!$B$1:$R$1,0),FALSE))</f>
        <v>0</v>
      </c>
      <c r="AS124" s="82">
        <f t="shared" si="18"/>
        <v>0.59945724816719992</v>
      </c>
      <c r="AU124" s="73" t="str">
        <f>VLOOKUP($B124,'Miljövärden urval för publ'!$B$2:$I$486,7,FALSE)</f>
        <v>Ja</v>
      </c>
      <c r="AV124" s="73" t="str">
        <f>VLOOKUP($B124,'Miljövärden urval för publ'!$B$2:$I$486,6,FALSE)</f>
        <v>Ja</v>
      </c>
      <c r="AZ124" s="73">
        <f t="shared" si="14"/>
        <v>8.8800000000000004E-2</v>
      </c>
      <c r="BA124" s="73">
        <f t="shared" si="19"/>
        <v>0</v>
      </c>
      <c r="BB124" s="73">
        <f t="shared" si="15"/>
        <v>4.7700000000000005</v>
      </c>
      <c r="BC124" s="73">
        <f t="shared" si="16"/>
        <v>0</v>
      </c>
      <c r="BE124" s="73">
        <f t="shared" si="20"/>
        <v>0</v>
      </c>
      <c r="BF124" s="73">
        <f t="shared" si="21"/>
        <v>0</v>
      </c>
      <c r="BH124" s="73">
        <f t="shared" si="17"/>
        <v>4.7700000000000005</v>
      </c>
    </row>
    <row r="125" spans="1:60" ht="15" x14ac:dyDescent="0.25">
      <c r="A125" t="s">
        <v>137</v>
      </c>
      <c r="B125" t="s">
        <v>140</v>
      </c>
      <c r="C125" s="73">
        <f>VLOOKUP($B125,'Tillförd energi'!$B$2:$AS$506,MATCH(C$1,'Tillförd energi'!$B$1:$AQ$1,0),FALSE)</f>
        <v>0</v>
      </c>
      <c r="D125" s="73">
        <f>VLOOKUP($B125,'Tillförd energi'!$B$2:$AS$506,MATCH(D$1,'Tillförd energi'!$B$1:$AQ$1,0),FALSE)</f>
        <v>0.11</v>
      </c>
      <c r="E125" s="73">
        <f>VLOOKUP($B125,'Tillförd energi'!$B$2:$AS$506,MATCH(E$1,'Tillförd energi'!$B$1:$AQ$1,0),FALSE)</f>
        <v>0</v>
      </c>
      <c r="F125" s="73">
        <f>VLOOKUP($B125,'Tillförd energi'!$B$2:$AS$506,MATCH(F$1,'Tillförd energi'!$B$1:$AQ$1,0),FALSE)</f>
        <v>0</v>
      </c>
      <c r="G125" s="73">
        <f>VLOOKUP($B125,'Tillförd energi'!$B$2:$AS$506,MATCH(G$1,'Tillförd energi'!$B$1:$AQ$1,0),FALSE)</f>
        <v>0</v>
      </c>
      <c r="H125" s="73">
        <f>VLOOKUP($B125,'Tillförd energi'!$B$2:$AS$506,MATCH(H$1,'Tillförd energi'!$B$1:$AQ$1,0),FALSE)</f>
        <v>0</v>
      </c>
      <c r="I125" s="73">
        <f>VLOOKUP($B125,'Tillförd energi'!$B$2:$AS$506,MATCH(I$1,'Tillförd energi'!$B$1:$AQ$1,0),FALSE)</f>
        <v>0</v>
      </c>
      <c r="J125" s="73">
        <f>VLOOKUP($B125,'Tillförd energi'!$B$2:$AS$506,MATCH(J$1,'Tillförd energi'!$B$1:$AQ$1,0),FALSE)</f>
        <v>0</v>
      </c>
      <c r="K125" s="73">
        <f>VLOOKUP($B125,'Tillförd energi'!$B$2:$AS$506,MATCH(K$1,'Tillförd energi'!$B$1:$AQ$1,0),FALSE)</f>
        <v>0</v>
      </c>
      <c r="L125" s="73">
        <f>VLOOKUP($B125,'Tillförd energi'!$B$2:$AS$506,MATCH(L$1,'Tillförd energi'!$B$1:$AQ$1,0),FALSE)</f>
        <v>7.37</v>
      </c>
      <c r="M125" s="73">
        <f>VLOOKUP($B125,'Tillförd energi'!$B$2:$AS$506,MATCH(M$1,'Tillförd energi'!$B$1:$AQ$1,0),FALSE)</f>
        <v>0</v>
      </c>
      <c r="N125" s="73">
        <f>VLOOKUP($B125,'Tillförd energi'!$B$2:$AS$506,MATCH(N$1,'Tillförd energi'!$B$1:$AQ$1,0),FALSE)</f>
        <v>7.37</v>
      </c>
      <c r="O125" s="73">
        <f>VLOOKUP($B125,'Tillförd energi'!$B$2:$AS$506,MATCH(O$1,'Tillförd energi'!$B$1:$AQ$1,0),FALSE)</f>
        <v>7.37</v>
      </c>
      <c r="P125" s="73">
        <f>VLOOKUP($B125,'Tillförd energi'!$B$2:$AS$506,MATCH(P$1,'Tillförd energi'!$B$1:$AQ$1,0),FALSE)</f>
        <v>0</v>
      </c>
      <c r="Q125" s="73">
        <f>VLOOKUP($B125,'Tillförd energi'!$B$2:$AS$506,MATCH(Q$1,'Tillförd energi'!$B$1:$AQ$1,0),FALSE)</f>
        <v>0</v>
      </c>
      <c r="R125" s="73">
        <f>VLOOKUP($B125,'Tillförd energi'!$B$2:$AS$506,MATCH(R$1,'Tillförd energi'!$B$1:$AQ$1,0),FALSE)</f>
        <v>0</v>
      </c>
      <c r="S125" s="73">
        <f>VLOOKUP($B125,'Tillförd energi'!$B$2:$AS$506,MATCH(S$1,'Tillförd energi'!$B$1:$AQ$1,0),FALSE)</f>
        <v>0</v>
      </c>
      <c r="T125" s="73">
        <f>VLOOKUP($B125,'Tillförd energi'!$B$2:$AS$506,MATCH(T$1,'Tillförd energi'!$B$1:$AQ$1,0),FALSE)</f>
        <v>0</v>
      </c>
      <c r="U125" s="73">
        <f>VLOOKUP($B125,'Tillförd energi'!$B$2:$AS$506,MATCH(U$1,'Tillförd energi'!$B$1:$AQ$1,0),FALSE)</f>
        <v>0</v>
      </c>
      <c r="V125" s="73">
        <f>VLOOKUP($B125,'Tillförd energi'!$B$2:$AS$506,MATCH(V$1,'Tillförd energi'!$B$1:$AQ$1,0),FALSE)</f>
        <v>0</v>
      </c>
      <c r="W125" s="73">
        <f>VLOOKUP($B125,'Tillförd energi'!$B$2:$AS$506,MATCH(W$1,'Tillförd energi'!$B$1:$AQ$1,0),FALSE)</f>
        <v>0</v>
      </c>
      <c r="X125" s="73">
        <f>VLOOKUP($B125,'Tillförd energi'!$B$2:$AS$506,MATCH(X$1,'Tillförd energi'!$B$1:$AQ$1,0),FALSE)</f>
        <v>0</v>
      </c>
      <c r="Y125" s="73">
        <f>VLOOKUP($B125,'Tillförd energi'!$B$2:$AS$506,MATCH(Y$1,'Tillförd energi'!$B$1:$AQ$1,0),FALSE)</f>
        <v>0</v>
      </c>
      <c r="Z125" s="73">
        <f>VLOOKUP($B125,'Tillförd energi'!$B$2:$AS$506,MATCH(Z$1,'Tillförd energi'!$B$1:$AQ$1,0),FALSE)</f>
        <v>0</v>
      </c>
      <c r="AA125" s="73">
        <f>VLOOKUP($B125,'Tillförd energi'!$B$2:$AS$506,MATCH(AA$1,'Tillförd energi'!$B$1:$AQ$1,0),FALSE)</f>
        <v>0</v>
      </c>
      <c r="AB125" s="73">
        <f>VLOOKUP($B125,'Tillförd energi'!$B$2:$AS$506,MATCH(AB$1,'Tillförd energi'!$B$1:$AQ$1,0),FALSE)</f>
        <v>0</v>
      </c>
      <c r="AC125" s="73">
        <f>VLOOKUP($B125,'Tillförd energi'!$B$2:$AS$506,MATCH(AC$1,'Tillförd energi'!$B$1:$AQ$1,0),FALSE)</f>
        <v>0</v>
      </c>
      <c r="AD125" s="73">
        <f>VLOOKUP($B125,'Tillförd energi'!$B$2:$AS$506,MATCH(AD$1,'Tillförd energi'!$B$1:$AQ$1,0),FALSE)</f>
        <v>0</v>
      </c>
      <c r="AF125" s="73">
        <f>VLOOKUP($B125,'Tillförd energi'!$B$2:$AS$506,MATCH(AF$1,'Tillförd energi'!$B$1:$AQ$1,0),FALSE)</f>
        <v>0.43931999999999999</v>
      </c>
      <c r="AH125" s="73">
        <f>IFERROR(VLOOKUP(B125,Miljö!$B$1:$S$476,9,FALSE)/1,0)</f>
        <v>0</v>
      </c>
      <c r="AJ125" s="81" t="str">
        <f>IFERROR(VLOOKUP($B125,Miljö!$B$1:$S$500,MATCH("hjälpel exklusive kraftvärme (GWh)",Miljö!$B$1:$V$1,0),FALSE)/1,"")</f>
        <v/>
      </c>
      <c r="AK125" s="81">
        <f t="shared" si="11"/>
        <v>0.43931999999999999</v>
      </c>
      <c r="AL125" s="81">
        <f>VLOOKUP($B125,'Slutlig allokering'!$B$2:$AL$462,MATCH("Hjälpel kraftvärme",'Slutlig allokering'!$B$2:$AL$2,0),FALSE)</f>
        <v>0</v>
      </c>
      <c r="AN125" s="73">
        <f t="shared" si="12"/>
        <v>22.659320000000001</v>
      </c>
      <c r="AO125" s="73">
        <f t="shared" si="13"/>
        <v>22.659320000000001</v>
      </c>
      <c r="AP125" s="73">
        <f>IF(ISERROR(1/VLOOKUP($B125,Leveranser!$B$1:$S$500,MATCH("såld värme (gwh)",Leveranser!$B$1:$S$1,0),FALSE)),"",VLOOKUP($B125,Leveranser!$B$1:$S$500,MATCH("såld värme (gwh)",Leveranser!$B$1:$S$1,0),FALSE))</f>
        <v>14.644</v>
      </c>
      <c r="AQ125" s="73">
        <f>VLOOKUP($B125,Leveranser!$B$1:$Y$500,MATCH("Totalt såld fjärrvärme till andra fjärrvärmeföretag",Leveranser!$B$1:$AA$1,0),FALSE)</f>
        <v>0</v>
      </c>
      <c r="AR125" s="73">
        <f>IF(ISERROR(1/VLOOKUP($B125,Miljö!$B$1:$S$500,MATCH("Såld mängd produktionsspecifik fjärrvärme (GWh)",Miljö!$B$1:$R$1,0),FALSE)),0,VLOOKUP($B125,Miljö!$B$1:$S$500,MATCH("Såld mängd produktionsspecifik fjärrvärme (GWh)",Miljö!$B$1:$R$1,0),FALSE))</f>
        <v>0</v>
      </c>
      <c r="AS125" s="82">
        <f t="shared" si="18"/>
        <v>0.64626829048709311</v>
      </c>
      <c r="AU125" s="73" t="str">
        <f>VLOOKUP($B125,'Miljövärden urval för publ'!$B$2:$I$486,7,FALSE)</f>
        <v>Ja</v>
      </c>
      <c r="AV125" s="73" t="str">
        <f>VLOOKUP($B125,'Miljövärden urval för publ'!$B$2:$I$486,6,FALSE)</f>
        <v>Ja</v>
      </c>
      <c r="AZ125" s="73">
        <f t="shared" si="14"/>
        <v>0.43931999999999999</v>
      </c>
      <c r="BA125" s="73">
        <f t="shared" si="19"/>
        <v>0</v>
      </c>
      <c r="BB125" s="73">
        <f t="shared" si="15"/>
        <v>22.11</v>
      </c>
      <c r="BC125" s="73">
        <f t="shared" si="16"/>
        <v>0</v>
      </c>
      <c r="BE125" s="73">
        <f t="shared" si="20"/>
        <v>0</v>
      </c>
      <c r="BF125" s="73">
        <f t="shared" si="21"/>
        <v>0</v>
      </c>
      <c r="BH125" s="73">
        <f t="shared" si="17"/>
        <v>22.11</v>
      </c>
    </row>
    <row r="126" spans="1:60" ht="15" x14ac:dyDescent="0.25">
      <c r="A126" t="s">
        <v>141</v>
      </c>
      <c r="B126" t="s">
        <v>142</v>
      </c>
      <c r="C126" s="73">
        <f>VLOOKUP($B126,'Tillförd energi'!$B$2:$AS$506,MATCH(C$1,'Tillförd energi'!$B$1:$AQ$1,0),FALSE)</f>
        <v>0</v>
      </c>
      <c r="D126" s="73">
        <f>VLOOKUP($B126,'Tillförd energi'!$B$2:$AS$506,MATCH(D$1,'Tillförd energi'!$B$1:$AQ$1,0),FALSE)</f>
        <v>2.7120000000000002</v>
      </c>
      <c r="E126" s="73">
        <f>VLOOKUP($B126,'Tillförd energi'!$B$2:$AS$506,MATCH(E$1,'Tillförd energi'!$B$1:$AQ$1,0),FALSE)</f>
        <v>0</v>
      </c>
      <c r="F126" s="73">
        <f>VLOOKUP($B126,'Tillförd energi'!$B$2:$AS$506,MATCH(F$1,'Tillförd energi'!$B$1:$AQ$1,0),FALSE)</f>
        <v>0</v>
      </c>
      <c r="G126" s="73">
        <f>VLOOKUP($B126,'Tillförd energi'!$B$2:$AS$506,MATCH(G$1,'Tillförd energi'!$B$1:$AQ$1,0),FALSE)</f>
        <v>0</v>
      </c>
      <c r="H126" s="73">
        <f>VLOOKUP($B126,'Tillförd energi'!$B$2:$AS$506,MATCH(H$1,'Tillförd energi'!$B$1:$AQ$1,0),FALSE)</f>
        <v>0</v>
      </c>
      <c r="I126" s="73">
        <f>VLOOKUP($B126,'Tillförd energi'!$B$2:$AS$506,MATCH(I$1,'Tillförd energi'!$B$1:$AQ$1,0),FALSE)</f>
        <v>0</v>
      </c>
      <c r="J126" s="73">
        <f>VLOOKUP($B126,'Tillförd energi'!$B$2:$AS$506,MATCH(J$1,'Tillförd energi'!$B$1:$AQ$1,0),FALSE)</f>
        <v>0</v>
      </c>
      <c r="K126" s="73">
        <f>VLOOKUP($B126,'Tillförd energi'!$B$2:$AS$506,MATCH(K$1,'Tillförd energi'!$B$1:$AQ$1,0),FALSE)</f>
        <v>0</v>
      </c>
      <c r="L126" s="73">
        <f>VLOOKUP($B126,'Tillförd energi'!$B$2:$AS$506,MATCH(L$1,'Tillförd energi'!$B$1:$AQ$1,0),FALSE)</f>
        <v>0</v>
      </c>
      <c r="M126" s="73">
        <f>VLOOKUP($B126,'Tillförd energi'!$B$2:$AS$506,MATCH(M$1,'Tillförd energi'!$B$1:$AQ$1,0),FALSE)</f>
        <v>0</v>
      </c>
      <c r="N126" s="73">
        <f>VLOOKUP($B126,'Tillförd energi'!$B$2:$AS$506,MATCH(N$1,'Tillförd energi'!$B$1:$AQ$1,0),FALSE)</f>
        <v>0</v>
      </c>
      <c r="O126" s="73">
        <f>VLOOKUP($B126,'Tillförd energi'!$B$2:$AS$506,MATCH(O$1,'Tillförd energi'!$B$1:$AQ$1,0),FALSE)</f>
        <v>1.831</v>
      </c>
      <c r="P126" s="73">
        <f>VLOOKUP($B126,'Tillförd energi'!$B$2:$AS$506,MATCH(P$1,'Tillförd energi'!$B$1:$AQ$1,0),FALSE)</f>
        <v>0</v>
      </c>
      <c r="Q126" s="73">
        <f>VLOOKUP($B126,'Tillförd energi'!$B$2:$AS$506,MATCH(Q$1,'Tillförd energi'!$B$1:$AQ$1,0),FALSE)</f>
        <v>18.635000000000002</v>
      </c>
      <c r="R126" s="73">
        <f>VLOOKUP($B126,'Tillförd energi'!$B$2:$AS$506,MATCH(R$1,'Tillförd energi'!$B$1:$AQ$1,0),FALSE)</f>
        <v>13.712</v>
      </c>
      <c r="S126" s="73">
        <f>VLOOKUP($B126,'Tillförd energi'!$B$2:$AS$506,MATCH(S$1,'Tillförd energi'!$B$1:$AQ$1,0),FALSE)</f>
        <v>0</v>
      </c>
      <c r="T126" s="73">
        <f>VLOOKUP($B126,'Tillförd energi'!$B$2:$AS$506,MATCH(T$1,'Tillförd energi'!$B$1:$AQ$1,0),FALSE)</f>
        <v>0.48299999999999998</v>
      </c>
      <c r="U126" s="73">
        <f>VLOOKUP($B126,'Tillförd energi'!$B$2:$AS$506,MATCH(U$1,'Tillförd energi'!$B$1:$AQ$1,0),FALSE)</f>
        <v>0</v>
      </c>
      <c r="V126" s="73">
        <f>VLOOKUP($B126,'Tillförd energi'!$B$2:$AS$506,MATCH(V$1,'Tillförd energi'!$B$1:$AQ$1,0),FALSE)</f>
        <v>0</v>
      </c>
      <c r="W126" s="73">
        <f>VLOOKUP($B126,'Tillförd energi'!$B$2:$AS$506,MATCH(W$1,'Tillförd energi'!$B$1:$AQ$1,0),FALSE)</f>
        <v>14.808199999999999</v>
      </c>
      <c r="X126" s="73">
        <f>VLOOKUP($B126,'Tillförd energi'!$B$2:$AS$506,MATCH(X$1,'Tillförd energi'!$B$1:$AQ$1,0),FALSE)</f>
        <v>0</v>
      </c>
      <c r="Y126" s="73">
        <f>VLOOKUP($B126,'Tillförd energi'!$B$2:$AS$506,MATCH(Y$1,'Tillförd energi'!$B$1:$AQ$1,0),FALSE)</f>
        <v>0.42799999999999999</v>
      </c>
      <c r="Z126" s="73">
        <f>VLOOKUP($B126,'Tillförd energi'!$B$2:$AS$506,MATCH(Z$1,'Tillförd energi'!$B$1:$AQ$1,0),FALSE)</f>
        <v>5.3999999999999999E-2</v>
      </c>
      <c r="AA126" s="73">
        <f>VLOOKUP($B126,'Tillförd energi'!$B$2:$AS$506,MATCH(AA$1,'Tillförd energi'!$B$1:$AQ$1,0),FALSE)</f>
        <v>0.19700000000000001</v>
      </c>
      <c r="AB126" s="73">
        <f>VLOOKUP($B126,'Tillförd energi'!$B$2:$AS$506,MATCH(AB$1,'Tillförd energi'!$B$1:$AQ$1,0),FALSE)</f>
        <v>0</v>
      </c>
      <c r="AC126" s="73">
        <f>VLOOKUP($B126,'Tillförd energi'!$B$2:$AS$506,MATCH(AC$1,'Tillförd energi'!$B$1:$AQ$1,0),FALSE)</f>
        <v>0</v>
      </c>
      <c r="AD126" s="73">
        <f>VLOOKUP($B126,'Tillförd energi'!$B$2:$AS$506,MATCH(AD$1,'Tillförd energi'!$B$1:$AQ$1,0),FALSE)</f>
        <v>0</v>
      </c>
      <c r="AF126" s="73">
        <f>VLOOKUP($B126,'Tillförd energi'!$B$2:$AS$506,MATCH(AF$1,'Tillförd energi'!$B$1:$AQ$1,0),FALSE)</f>
        <v>1.0130999999999999</v>
      </c>
      <c r="AH126" s="73">
        <f>IFERROR(VLOOKUP(B126,Miljö!$B$1:$S$476,9,FALSE)/1,0)</f>
        <v>0</v>
      </c>
      <c r="AJ126" s="81" t="str">
        <f>IFERROR(VLOOKUP($B126,Miljö!$B$1:$S$500,MATCH("hjälpel exklusive kraftvärme (GWh)",Miljö!$B$1:$V$1,0),FALSE)/1,"")</f>
        <v/>
      </c>
      <c r="AK126" s="81">
        <f t="shared" si="11"/>
        <v>1.0131000000000001</v>
      </c>
      <c r="AL126" s="81">
        <f>VLOOKUP($B126,'Slutlig allokering'!$B$2:$AL$462,MATCH("Hjälpel kraftvärme",'Slutlig allokering'!$B$2:$AL$2,0),FALSE)</f>
        <v>0</v>
      </c>
      <c r="AN126" s="73">
        <f t="shared" si="12"/>
        <v>53.8733</v>
      </c>
      <c r="AO126" s="73">
        <f t="shared" si="13"/>
        <v>53.8733</v>
      </c>
      <c r="AP126" s="73">
        <f>IF(ISERROR(1/VLOOKUP($B126,Leveranser!$B$1:$S$500,MATCH("såld värme (gwh)",Leveranser!$B$1:$S$1,0),FALSE)),"",VLOOKUP($B126,Leveranser!$B$1:$S$500,MATCH("såld värme (gwh)",Leveranser!$B$1:$S$1,0),FALSE))</f>
        <v>33.770000000000003</v>
      </c>
      <c r="AQ126" s="73">
        <f>VLOOKUP($B126,Leveranser!$B$1:$Y$500,MATCH("Totalt såld fjärrvärme till andra fjärrvärmeföretag",Leveranser!$B$1:$AA$1,0),FALSE)</f>
        <v>0</v>
      </c>
      <c r="AR126" s="73">
        <f>IF(ISERROR(1/VLOOKUP($B126,Miljö!$B$1:$S$500,MATCH("Såld mängd produktionsspecifik fjärrvärme (GWh)",Miljö!$B$1:$R$1,0),FALSE)),0,VLOOKUP($B126,Miljö!$B$1:$S$500,MATCH("Såld mängd produktionsspecifik fjärrvärme (GWh)",Miljö!$B$1:$R$1,0),FALSE))</f>
        <v>0</v>
      </c>
      <c r="AS126" s="82">
        <f t="shared" si="18"/>
        <v>0.62684112538121861</v>
      </c>
      <c r="AU126" s="73" t="str">
        <f>VLOOKUP($B126,'Miljövärden urval för publ'!$B$2:$I$486,7,FALSE)</f>
        <v>Ja</v>
      </c>
      <c r="AV126" s="73" t="str">
        <f>VLOOKUP($B126,'Miljövärden urval för publ'!$B$2:$I$486,6,FALSE)</f>
        <v>Nej</v>
      </c>
      <c r="AZ126" s="73">
        <f t="shared" si="14"/>
        <v>1.4950999999999999</v>
      </c>
      <c r="BA126" s="73">
        <f t="shared" si="19"/>
        <v>14.808199999999999</v>
      </c>
      <c r="BB126" s="73">
        <f t="shared" si="15"/>
        <v>1.831</v>
      </c>
      <c r="BC126" s="73">
        <f t="shared" si="16"/>
        <v>32.83</v>
      </c>
      <c r="BE126" s="73">
        <f t="shared" si="20"/>
        <v>0.19700000000000001</v>
      </c>
      <c r="BF126" s="73">
        <f t="shared" si="21"/>
        <v>0</v>
      </c>
      <c r="BH126" s="73">
        <f t="shared" si="17"/>
        <v>49.469199999999994</v>
      </c>
    </row>
    <row r="127" spans="1:60" ht="15" x14ac:dyDescent="0.25">
      <c r="A127" t="s">
        <v>143</v>
      </c>
      <c r="B127" t="s">
        <v>144</v>
      </c>
      <c r="C127" s="73">
        <f>VLOOKUP($B127,'Tillförd energi'!$B$2:$AS$506,MATCH(C$1,'Tillförd energi'!$B$1:$AQ$1,0),FALSE)</f>
        <v>0</v>
      </c>
      <c r="D127" s="73">
        <f>VLOOKUP($B127,'Tillförd energi'!$B$2:$AS$506,MATCH(D$1,'Tillförd energi'!$B$1:$AQ$1,0),FALSE)</f>
        <v>1.1559999999999999</v>
      </c>
      <c r="E127" s="73">
        <f>VLOOKUP($B127,'Tillförd energi'!$B$2:$AS$506,MATCH(E$1,'Tillförd energi'!$B$1:$AQ$1,0),FALSE)</f>
        <v>0</v>
      </c>
      <c r="F127" s="73">
        <f>VLOOKUP($B127,'Tillförd energi'!$B$2:$AS$506,MATCH(F$1,'Tillförd energi'!$B$1:$AQ$1,0),FALSE)</f>
        <v>0</v>
      </c>
      <c r="G127" s="73">
        <f>VLOOKUP($B127,'Tillförd energi'!$B$2:$AS$506,MATCH(G$1,'Tillförd energi'!$B$1:$AQ$1,0),FALSE)</f>
        <v>0</v>
      </c>
      <c r="H127" s="73">
        <f>VLOOKUP($B127,'Tillförd energi'!$B$2:$AS$506,MATCH(H$1,'Tillförd energi'!$B$1:$AQ$1,0),FALSE)</f>
        <v>0</v>
      </c>
      <c r="I127" s="73">
        <f>VLOOKUP($B127,'Tillförd energi'!$B$2:$AS$506,MATCH(I$1,'Tillförd energi'!$B$1:$AQ$1,0),FALSE)</f>
        <v>0</v>
      </c>
      <c r="J127" s="73">
        <f>VLOOKUP($B127,'Tillförd energi'!$B$2:$AS$506,MATCH(J$1,'Tillförd energi'!$B$1:$AQ$1,0),FALSE)</f>
        <v>0</v>
      </c>
      <c r="K127" s="73">
        <f>VLOOKUP($B127,'Tillförd energi'!$B$2:$AS$506,MATCH(K$1,'Tillförd energi'!$B$1:$AQ$1,0),FALSE)</f>
        <v>0</v>
      </c>
      <c r="L127" s="73">
        <f>VLOOKUP($B127,'Tillförd energi'!$B$2:$AS$506,MATCH(L$1,'Tillförd energi'!$B$1:$AQ$1,0),FALSE)</f>
        <v>6.2149999999999999</v>
      </c>
      <c r="M127" s="73">
        <f>VLOOKUP($B127,'Tillförd energi'!$B$2:$AS$506,MATCH(M$1,'Tillförd energi'!$B$1:$AQ$1,0),FALSE)</f>
        <v>0</v>
      </c>
      <c r="N127" s="73">
        <f>VLOOKUP($B127,'Tillförd energi'!$B$2:$AS$506,MATCH(N$1,'Tillförd energi'!$B$1:$AQ$1,0),FALSE)</f>
        <v>0</v>
      </c>
      <c r="O127" s="73">
        <f>VLOOKUP($B127,'Tillförd energi'!$B$2:$AS$506,MATCH(O$1,'Tillförd energi'!$B$1:$AQ$1,0),FALSE)</f>
        <v>0</v>
      </c>
      <c r="P127" s="73">
        <f>VLOOKUP($B127,'Tillförd energi'!$B$2:$AS$506,MATCH(P$1,'Tillförd energi'!$B$1:$AQ$1,0),FALSE)</f>
        <v>12.309699999999999</v>
      </c>
      <c r="Q127" s="73">
        <f>VLOOKUP($B127,'Tillförd energi'!$B$2:$AS$506,MATCH(Q$1,'Tillförd energi'!$B$1:$AQ$1,0),FALSE)</f>
        <v>0</v>
      </c>
      <c r="R127" s="73">
        <f>VLOOKUP($B127,'Tillförd energi'!$B$2:$AS$506,MATCH(R$1,'Tillförd energi'!$B$1:$AQ$1,0),FALSE)</f>
        <v>0</v>
      </c>
      <c r="S127" s="73">
        <f>VLOOKUP($B127,'Tillförd energi'!$B$2:$AS$506,MATCH(S$1,'Tillförd energi'!$B$1:$AQ$1,0),FALSE)</f>
        <v>0</v>
      </c>
      <c r="T127" s="73">
        <f>VLOOKUP($B127,'Tillförd energi'!$B$2:$AS$506,MATCH(T$1,'Tillförd energi'!$B$1:$AQ$1,0),FALSE)</f>
        <v>0</v>
      </c>
      <c r="U127" s="73">
        <f>VLOOKUP($B127,'Tillförd energi'!$B$2:$AS$506,MATCH(U$1,'Tillförd energi'!$B$1:$AQ$1,0),FALSE)</f>
        <v>0</v>
      </c>
      <c r="V127" s="73">
        <f>VLOOKUP($B127,'Tillförd energi'!$B$2:$AS$506,MATCH(V$1,'Tillförd energi'!$B$1:$AQ$1,0),FALSE)</f>
        <v>0</v>
      </c>
      <c r="W127" s="73">
        <f>VLOOKUP($B127,'Tillförd energi'!$B$2:$AS$506,MATCH(W$1,'Tillförd energi'!$B$1:$AQ$1,0),FALSE)</f>
        <v>0</v>
      </c>
      <c r="X127" s="73">
        <f>VLOOKUP($B127,'Tillförd energi'!$B$2:$AS$506,MATCH(X$1,'Tillförd energi'!$B$1:$AQ$1,0),FALSE)</f>
        <v>0</v>
      </c>
      <c r="Y127" s="73">
        <f>VLOOKUP($B127,'Tillförd energi'!$B$2:$AS$506,MATCH(Y$1,'Tillförd energi'!$B$1:$AQ$1,0),FALSE)</f>
        <v>0</v>
      </c>
      <c r="Z127" s="73">
        <f>VLOOKUP($B127,'Tillförd energi'!$B$2:$AS$506,MATCH(Z$1,'Tillförd energi'!$B$1:$AQ$1,0),FALSE)</f>
        <v>0</v>
      </c>
      <c r="AA127" s="73">
        <f>VLOOKUP($B127,'Tillförd energi'!$B$2:$AS$506,MATCH(AA$1,'Tillförd energi'!$B$1:$AQ$1,0),FALSE)</f>
        <v>0</v>
      </c>
      <c r="AB127" s="73">
        <f>VLOOKUP($B127,'Tillförd energi'!$B$2:$AS$506,MATCH(AB$1,'Tillförd energi'!$B$1:$AQ$1,0),FALSE)</f>
        <v>1.26</v>
      </c>
      <c r="AC127" s="73">
        <f>VLOOKUP($B127,'Tillförd energi'!$B$2:$AS$506,MATCH(AC$1,'Tillförd energi'!$B$1:$AQ$1,0),FALSE)</f>
        <v>0</v>
      </c>
      <c r="AD127" s="73">
        <f>VLOOKUP($B127,'Tillförd energi'!$B$2:$AS$506,MATCH(AD$1,'Tillförd energi'!$B$1:$AQ$1,0),FALSE)</f>
        <v>0</v>
      </c>
      <c r="AF127" s="73">
        <f>VLOOKUP($B127,'Tillförd energi'!$B$2:$AS$506,MATCH(AF$1,'Tillförd energi'!$B$1:$AQ$1,0),FALSE)</f>
        <v>0.36699999999999999</v>
      </c>
      <c r="AH127" s="73">
        <f>IFERROR(VLOOKUP(B127,Miljö!$B$1:$S$476,9,FALSE)/1,0)</f>
        <v>0</v>
      </c>
      <c r="AJ127" s="81">
        <f>IFERROR(VLOOKUP($B127,Miljö!$B$1:$S$500,MATCH("hjälpel exklusive kraftvärme (GWh)",Miljö!$B$1:$V$1,0),FALSE)/1,"")</f>
        <v>0.36699999999999999</v>
      </c>
      <c r="AK127" s="81">
        <f t="shared" si="11"/>
        <v>0.36699999999999999</v>
      </c>
      <c r="AL127" s="81">
        <f>VLOOKUP($B127,'Slutlig allokering'!$B$2:$AL$462,MATCH("Hjälpel kraftvärme",'Slutlig allokering'!$B$2:$AL$2,0),FALSE)</f>
        <v>0</v>
      </c>
      <c r="AN127" s="73">
        <f t="shared" si="12"/>
        <v>21.307700000000001</v>
      </c>
      <c r="AO127" s="73">
        <f t="shared" si="13"/>
        <v>21.307700000000001</v>
      </c>
      <c r="AP127" s="73">
        <f>IF(ISERROR(1/VLOOKUP($B127,Leveranser!$B$1:$S$500,MATCH("såld värme (gwh)",Leveranser!$B$1:$S$1,0),FALSE)),"",VLOOKUP($B127,Leveranser!$B$1:$S$500,MATCH("såld värme (gwh)",Leveranser!$B$1:$S$1,0),FALSE))</f>
        <v>16.774000000000001</v>
      </c>
      <c r="AQ127" s="73">
        <f>VLOOKUP($B127,Leveranser!$B$1:$Y$500,MATCH("Totalt såld fjärrvärme till andra fjärrvärmeföretag",Leveranser!$B$1:$AA$1,0),FALSE)</f>
        <v>0</v>
      </c>
      <c r="AR127" s="73">
        <f>IF(ISERROR(1/VLOOKUP($B127,Miljö!$B$1:$S$500,MATCH("Såld mängd produktionsspecifik fjärrvärme (GWh)",Miljö!$B$1:$R$1,0),FALSE)),0,VLOOKUP($B127,Miljö!$B$1:$S$500,MATCH("Såld mängd produktionsspecifik fjärrvärme (GWh)",Miljö!$B$1:$R$1,0),FALSE))</f>
        <v>0</v>
      </c>
      <c r="AS127" s="82">
        <f t="shared" si="18"/>
        <v>0.78722715262557674</v>
      </c>
      <c r="AU127" s="73" t="str">
        <f>VLOOKUP($B127,'Miljövärden urval för publ'!$B$2:$I$486,7,FALSE)</f>
        <v>Ja</v>
      </c>
      <c r="AV127" s="73" t="str">
        <f>VLOOKUP($B127,'Miljövärden urval för publ'!$B$2:$I$486,6,FALSE)</f>
        <v>Nej</v>
      </c>
      <c r="AZ127" s="73">
        <f t="shared" si="14"/>
        <v>0.36699999999999999</v>
      </c>
      <c r="BA127" s="73">
        <f t="shared" si="19"/>
        <v>0</v>
      </c>
      <c r="BB127" s="73">
        <f t="shared" si="15"/>
        <v>18.524699999999999</v>
      </c>
      <c r="BC127" s="73">
        <f t="shared" si="16"/>
        <v>0</v>
      </c>
      <c r="BE127" s="73">
        <f t="shared" si="20"/>
        <v>0</v>
      </c>
      <c r="BF127" s="73">
        <f t="shared" si="21"/>
        <v>0</v>
      </c>
      <c r="BH127" s="73">
        <f t="shared" si="17"/>
        <v>18.524699999999999</v>
      </c>
    </row>
    <row r="128" spans="1:60" ht="15" x14ac:dyDescent="0.25">
      <c r="A128" t="s">
        <v>143</v>
      </c>
      <c r="B128" t="s">
        <v>145</v>
      </c>
      <c r="C128" s="73">
        <f>VLOOKUP($B128,'Tillförd energi'!$B$2:$AS$506,MATCH(C$1,'Tillförd energi'!$B$1:$AQ$1,0),FALSE)</f>
        <v>0</v>
      </c>
      <c r="D128" s="73">
        <f>VLOOKUP($B128,'Tillförd energi'!$B$2:$AS$506,MATCH(D$1,'Tillförd energi'!$B$1:$AQ$1,0),FALSE)</f>
        <v>0.44600000000000001</v>
      </c>
      <c r="E128" s="73">
        <f>VLOOKUP($B128,'Tillförd energi'!$B$2:$AS$506,MATCH(E$1,'Tillförd energi'!$B$1:$AQ$1,0),FALSE)</f>
        <v>0</v>
      </c>
      <c r="F128" s="73">
        <f>VLOOKUP($B128,'Tillförd energi'!$B$2:$AS$506,MATCH(F$1,'Tillförd energi'!$B$1:$AQ$1,0),FALSE)</f>
        <v>0</v>
      </c>
      <c r="G128" s="73">
        <f>VLOOKUP($B128,'Tillförd energi'!$B$2:$AS$506,MATCH(G$1,'Tillförd energi'!$B$1:$AQ$1,0),FALSE)</f>
        <v>0</v>
      </c>
      <c r="H128" s="73">
        <f>VLOOKUP($B128,'Tillförd energi'!$B$2:$AS$506,MATCH(H$1,'Tillförd energi'!$B$1:$AQ$1,0),FALSE)</f>
        <v>0</v>
      </c>
      <c r="I128" s="73">
        <f>VLOOKUP($B128,'Tillförd energi'!$B$2:$AS$506,MATCH(I$1,'Tillförd energi'!$B$1:$AQ$1,0),FALSE)</f>
        <v>0</v>
      </c>
      <c r="J128" s="73">
        <f>VLOOKUP($B128,'Tillförd energi'!$B$2:$AS$506,MATCH(J$1,'Tillförd energi'!$B$1:$AQ$1,0),FALSE)</f>
        <v>0</v>
      </c>
      <c r="K128" s="73">
        <f>VLOOKUP($B128,'Tillförd energi'!$B$2:$AS$506,MATCH(K$1,'Tillförd energi'!$B$1:$AQ$1,0),FALSE)</f>
        <v>0</v>
      </c>
      <c r="L128" s="73">
        <f>VLOOKUP($B128,'Tillförd energi'!$B$2:$AS$506,MATCH(L$1,'Tillförd energi'!$B$1:$AQ$1,0),FALSE)</f>
        <v>0</v>
      </c>
      <c r="M128" s="73">
        <f>VLOOKUP($B128,'Tillförd energi'!$B$2:$AS$506,MATCH(M$1,'Tillförd energi'!$B$1:$AQ$1,0),FALSE)</f>
        <v>0</v>
      </c>
      <c r="N128" s="73">
        <f>VLOOKUP($B128,'Tillförd energi'!$B$2:$AS$506,MATCH(N$1,'Tillförd energi'!$B$1:$AQ$1,0),FALSE)</f>
        <v>0</v>
      </c>
      <c r="O128" s="73">
        <f>VLOOKUP($B128,'Tillförd energi'!$B$2:$AS$506,MATCH(O$1,'Tillförd energi'!$B$1:$AQ$1,0),FALSE)</f>
        <v>0</v>
      </c>
      <c r="P128" s="73">
        <f>VLOOKUP($B128,'Tillförd energi'!$B$2:$AS$506,MATCH(P$1,'Tillförd energi'!$B$1:$AQ$1,0),FALSE)</f>
        <v>40.686500000000002</v>
      </c>
      <c r="Q128" s="73">
        <f>VLOOKUP($B128,'Tillförd energi'!$B$2:$AS$506,MATCH(Q$1,'Tillförd energi'!$B$1:$AQ$1,0),FALSE)</f>
        <v>0</v>
      </c>
      <c r="R128" s="73">
        <f>VLOOKUP($B128,'Tillförd energi'!$B$2:$AS$506,MATCH(R$1,'Tillförd energi'!$B$1:$AQ$1,0),FALSE)</f>
        <v>0</v>
      </c>
      <c r="S128" s="73">
        <f>VLOOKUP($B128,'Tillförd energi'!$B$2:$AS$506,MATCH(S$1,'Tillförd energi'!$B$1:$AQ$1,0),FALSE)</f>
        <v>0</v>
      </c>
      <c r="T128" s="73">
        <f>VLOOKUP($B128,'Tillförd energi'!$B$2:$AS$506,MATCH(T$1,'Tillförd energi'!$B$1:$AQ$1,0),FALSE)</f>
        <v>0</v>
      </c>
      <c r="U128" s="73">
        <f>VLOOKUP($B128,'Tillförd energi'!$B$2:$AS$506,MATCH(U$1,'Tillförd energi'!$B$1:$AQ$1,0),FALSE)</f>
        <v>0</v>
      </c>
      <c r="V128" s="73">
        <f>VLOOKUP($B128,'Tillförd energi'!$B$2:$AS$506,MATCH(V$1,'Tillförd energi'!$B$1:$AQ$1,0),FALSE)</f>
        <v>0</v>
      </c>
      <c r="W128" s="73">
        <f>VLOOKUP($B128,'Tillförd energi'!$B$2:$AS$506,MATCH(W$1,'Tillförd energi'!$B$1:$AQ$1,0),FALSE)</f>
        <v>0</v>
      </c>
      <c r="X128" s="73">
        <f>VLOOKUP($B128,'Tillförd energi'!$B$2:$AS$506,MATCH(X$1,'Tillförd energi'!$B$1:$AQ$1,0),FALSE)</f>
        <v>0</v>
      </c>
      <c r="Y128" s="73">
        <f>VLOOKUP($B128,'Tillförd energi'!$B$2:$AS$506,MATCH(Y$1,'Tillförd energi'!$B$1:$AQ$1,0),FALSE)</f>
        <v>0</v>
      </c>
      <c r="Z128" s="73">
        <f>VLOOKUP($B128,'Tillförd energi'!$B$2:$AS$506,MATCH(Z$1,'Tillförd energi'!$B$1:$AQ$1,0),FALSE)</f>
        <v>0</v>
      </c>
      <c r="AA128" s="73">
        <f>VLOOKUP($B128,'Tillförd energi'!$B$2:$AS$506,MATCH(AA$1,'Tillförd energi'!$B$1:$AQ$1,0),FALSE)</f>
        <v>0</v>
      </c>
      <c r="AB128" s="73">
        <f>VLOOKUP($B128,'Tillförd energi'!$B$2:$AS$506,MATCH(AB$1,'Tillförd energi'!$B$1:$AQ$1,0),FALSE)</f>
        <v>0</v>
      </c>
      <c r="AC128" s="73">
        <f>VLOOKUP($B128,'Tillförd energi'!$B$2:$AS$506,MATCH(AC$1,'Tillförd energi'!$B$1:$AQ$1,0),FALSE)</f>
        <v>2.2919999999999998</v>
      </c>
      <c r="AD128" s="73">
        <f>VLOOKUP($B128,'Tillförd energi'!$B$2:$AS$506,MATCH(AD$1,'Tillförd energi'!$B$1:$AQ$1,0),FALSE)</f>
        <v>0</v>
      </c>
      <c r="AF128" s="73">
        <f>VLOOKUP($B128,'Tillförd energi'!$B$2:$AS$506,MATCH(AF$1,'Tillförd energi'!$B$1:$AQ$1,0),FALSE)</f>
        <v>0.17399999999999999</v>
      </c>
      <c r="AH128" s="73">
        <f>IFERROR(VLOOKUP(B128,Miljö!$B$1:$S$476,9,FALSE)/1,0)</f>
        <v>0</v>
      </c>
      <c r="AJ128" s="81">
        <f>IFERROR(VLOOKUP($B128,Miljö!$B$1:$S$500,MATCH("hjälpel exklusive kraftvärme (GWh)",Miljö!$B$1:$V$1,0),FALSE)/1,"")</f>
        <v>0.17399999999999999</v>
      </c>
      <c r="AK128" s="81">
        <f t="shared" si="11"/>
        <v>0.17399999999999999</v>
      </c>
      <c r="AL128" s="81">
        <f>VLOOKUP($B128,'Slutlig allokering'!$B$2:$AL$462,MATCH("Hjälpel kraftvärme",'Slutlig allokering'!$B$2:$AL$2,0),FALSE)</f>
        <v>0</v>
      </c>
      <c r="AN128" s="73">
        <f t="shared" si="12"/>
        <v>43.598500000000001</v>
      </c>
      <c r="AO128" s="73">
        <f t="shared" si="13"/>
        <v>43.598500000000001</v>
      </c>
      <c r="AP128" s="73">
        <f>IF(ISERROR(1/VLOOKUP($B128,Leveranser!$B$1:$S$500,MATCH("såld värme (gwh)",Leveranser!$B$1:$S$1,0),FALSE)),"",VLOOKUP($B128,Leveranser!$B$1:$S$500,MATCH("såld värme (gwh)",Leveranser!$B$1:$S$1,0),FALSE))</f>
        <v>32.234999999999999</v>
      </c>
      <c r="AQ128" s="73">
        <f>VLOOKUP($B128,Leveranser!$B$1:$Y$500,MATCH("Totalt såld fjärrvärme till andra fjärrvärmeföretag",Leveranser!$B$1:$AA$1,0),FALSE)</f>
        <v>0</v>
      </c>
      <c r="AR128" s="73">
        <f>IF(ISERROR(1/VLOOKUP($B128,Miljö!$B$1:$S$500,MATCH("Såld mängd produktionsspecifik fjärrvärme (GWh)",Miljö!$B$1:$R$1,0),FALSE)),0,VLOOKUP($B128,Miljö!$B$1:$S$500,MATCH("Såld mängd produktionsspecifik fjärrvärme (GWh)",Miljö!$B$1:$R$1,0),FALSE))</f>
        <v>0</v>
      </c>
      <c r="AS128" s="82">
        <f t="shared" si="18"/>
        <v>0.73936029909285861</v>
      </c>
      <c r="AU128" s="73" t="str">
        <f>VLOOKUP($B128,'Miljövärden urval för publ'!$B$2:$I$486,7,FALSE)</f>
        <v>Ja</v>
      </c>
      <c r="AV128" s="73" t="str">
        <f>VLOOKUP($B128,'Miljövärden urval för publ'!$B$2:$I$486,6,FALSE)</f>
        <v>Nej</v>
      </c>
      <c r="AZ128" s="73">
        <f t="shared" si="14"/>
        <v>0.17399999999999999</v>
      </c>
      <c r="BA128" s="73">
        <f t="shared" si="19"/>
        <v>0</v>
      </c>
      <c r="BB128" s="73">
        <f t="shared" si="15"/>
        <v>40.686500000000002</v>
      </c>
      <c r="BC128" s="73">
        <f t="shared" si="16"/>
        <v>0</v>
      </c>
      <c r="BE128" s="73">
        <f t="shared" si="20"/>
        <v>0</v>
      </c>
      <c r="BF128" s="73">
        <f t="shared" si="21"/>
        <v>0</v>
      </c>
      <c r="BH128" s="73">
        <f t="shared" si="17"/>
        <v>40.686500000000002</v>
      </c>
    </row>
    <row r="129" spans="1:60" ht="15" x14ac:dyDescent="0.25">
      <c r="A129" t="s">
        <v>146</v>
      </c>
      <c r="B129" t="s">
        <v>147</v>
      </c>
      <c r="C129" s="73">
        <f>VLOOKUP($B129,'Tillförd energi'!$B$2:$AS$506,MATCH(C$1,'Tillförd energi'!$B$1:$AQ$1,0),FALSE)</f>
        <v>0</v>
      </c>
      <c r="D129" s="73">
        <f>VLOOKUP($B129,'Tillförd energi'!$B$2:$AS$506,MATCH(D$1,'Tillförd energi'!$B$1:$AQ$1,0),FALSE)</f>
        <v>0</v>
      </c>
      <c r="E129" s="73">
        <f>VLOOKUP($B129,'Tillförd energi'!$B$2:$AS$506,MATCH(E$1,'Tillförd energi'!$B$1:$AQ$1,0),FALSE)</f>
        <v>0</v>
      </c>
      <c r="F129" s="73">
        <f>VLOOKUP($B129,'Tillförd energi'!$B$2:$AS$506,MATCH(F$1,'Tillförd energi'!$B$1:$AQ$1,0),FALSE)</f>
        <v>0</v>
      </c>
      <c r="G129" s="73">
        <f>VLOOKUP($B129,'Tillförd energi'!$B$2:$AS$506,MATCH(G$1,'Tillförd energi'!$B$1:$AQ$1,0),FALSE)</f>
        <v>0</v>
      </c>
      <c r="H129" s="73">
        <f>VLOOKUP($B129,'Tillförd energi'!$B$2:$AS$506,MATCH(H$1,'Tillförd energi'!$B$1:$AQ$1,0),FALSE)</f>
        <v>0</v>
      </c>
      <c r="I129" s="73">
        <f>VLOOKUP($B129,'Tillförd energi'!$B$2:$AS$506,MATCH(I$1,'Tillförd energi'!$B$1:$AQ$1,0),FALSE)</f>
        <v>0</v>
      </c>
      <c r="J129" s="73">
        <f>VLOOKUP($B129,'Tillförd energi'!$B$2:$AS$506,MATCH(J$1,'Tillförd energi'!$B$1:$AQ$1,0),FALSE)</f>
        <v>0</v>
      </c>
      <c r="K129" s="73">
        <f>VLOOKUP($B129,'Tillförd energi'!$B$2:$AS$506,MATCH(K$1,'Tillförd energi'!$B$1:$AQ$1,0),FALSE)</f>
        <v>0</v>
      </c>
      <c r="L129" s="73">
        <f>VLOOKUP($B129,'Tillförd energi'!$B$2:$AS$506,MATCH(L$1,'Tillförd energi'!$B$1:$AQ$1,0),FALSE)</f>
        <v>0</v>
      </c>
      <c r="M129" s="73">
        <f>VLOOKUP($B129,'Tillförd energi'!$B$2:$AS$506,MATCH(M$1,'Tillförd energi'!$B$1:$AQ$1,0),FALSE)</f>
        <v>0</v>
      </c>
      <c r="N129" s="73">
        <f>VLOOKUP($B129,'Tillförd energi'!$B$2:$AS$506,MATCH(N$1,'Tillförd energi'!$B$1:$AQ$1,0),FALSE)</f>
        <v>0</v>
      </c>
      <c r="O129" s="73">
        <f>VLOOKUP($B129,'Tillförd energi'!$B$2:$AS$506,MATCH(O$1,'Tillförd energi'!$B$1:$AQ$1,0),FALSE)</f>
        <v>0</v>
      </c>
      <c r="P129" s="73">
        <f>VLOOKUP($B129,'Tillförd energi'!$B$2:$AS$506,MATCH(P$1,'Tillförd energi'!$B$1:$AQ$1,0),FALSE)</f>
        <v>0</v>
      </c>
      <c r="Q129" s="73">
        <f>VLOOKUP($B129,'Tillförd energi'!$B$2:$AS$506,MATCH(Q$1,'Tillförd energi'!$B$1:$AQ$1,0),FALSE)</f>
        <v>0</v>
      </c>
      <c r="R129" s="73">
        <f>VLOOKUP($B129,'Tillförd energi'!$B$2:$AS$506,MATCH(R$1,'Tillförd energi'!$B$1:$AQ$1,0),FALSE)</f>
        <v>0</v>
      </c>
      <c r="S129" s="73">
        <f>VLOOKUP($B129,'Tillförd energi'!$B$2:$AS$506,MATCH(S$1,'Tillförd energi'!$B$1:$AQ$1,0),FALSE)</f>
        <v>0</v>
      </c>
      <c r="T129" s="73">
        <f>VLOOKUP($B129,'Tillförd energi'!$B$2:$AS$506,MATCH(T$1,'Tillförd energi'!$B$1:$AQ$1,0),FALSE)</f>
        <v>0</v>
      </c>
      <c r="U129" s="73">
        <f>VLOOKUP($B129,'Tillförd energi'!$B$2:$AS$506,MATCH(U$1,'Tillförd energi'!$B$1:$AQ$1,0),FALSE)</f>
        <v>0</v>
      </c>
      <c r="V129" s="73">
        <f>VLOOKUP($B129,'Tillförd energi'!$B$2:$AS$506,MATCH(V$1,'Tillförd energi'!$B$1:$AQ$1,0),FALSE)</f>
        <v>0</v>
      </c>
      <c r="W129" s="73">
        <f>VLOOKUP($B129,'Tillförd energi'!$B$2:$AS$506,MATCH(W$1,'Tillförd energi'!$B$1:$AQ$1,0),FALSE)</f>
        <v>0</v>
      </c>
      <c r="X129" s="73">
        <f>VLOOKUP($B129,'Tillförd energi'!$B$2:$AS$506,MATCH(X$1,'Tillförd energi'!$B$1:$AQ$1,0),FALSE)</f>
        <v>0</v>
      </c>
      <c r="Y129" s="73">
        <f>VLOOKUP($B129,'Tillförd energi'!$B$2:$AS$506,MATCH(Y$1,'Tillförd energi'!$B$1:$AQ$1,0),FALSE)</f>
        <v>0</v>
      </c>
      <c r="Z129" s="73">
        <f>VLOOKUP($B129,'Tillförd energi'!$B$2:$AS$506,MATCH(Z$1,'Tillförd energi'!$B$1:$AQ$1,0),FALSE)</f>
        <v>0</v>
      </c>
      <c r="AA129" s="73">
        <f>VLOOKUP($B129,'Tillförd energi'!$B$2:$AS$506,MATCH(AA$1,'Tillförd energi'!$B$1:$AQ$1,0),FALSE)</f>
        <v>0</v>
      </c>
      <c r="AB129" s="73">
        <f>VLOOKUP($B129,'Tillförd energi'!$B$2:$AS$506,MATCH(AB$1,'Tillförd energi'!$B$1:$AQ$1,0),FALSE)</f>
        <v>0</v>
      </c>
      <c r="AC129" s="73">
        <f>VLOOKUP($B129,'Tillförd energi'!$B$2:$AS$506,MATCH(AC$1,'Tillförd energi'!$B$1:$AQ$1,0),FALSE)</f>
        <v>0</v>
      </c>
      <c r="AD129" s="73">
        <f>VLOOKUP($B129,'Tillförd energi'!$B$2:$AS$506,MATCH(AD$1,'Tillförd energi'!$B$1:$AQ$1,0),FALSE)</f>
        <v>0</v>
      </c>
      <c r="AF129" s="73">
        <f>VLOOKUP($B129,'Tillförd energi'!$B$2:$AS$506,MATCH(AF$1,'Tillförd energi'!$B$1:$AQ$1,0),FALSE)</f>
        <v>0</v>
      </c>
      <c r="AH129" s="73">
        <f>IFERROR(VLOOKUP(B129,Miljö!$B$1:$S$476,9,FALSE)/1,0)</f>
        <v>0</v>
      </c>
      <c r="AJ129" s="81" t="str">
        <f>IFERROR(VLOOKUP($B129,Miljö!$B$1:$S$500,MATCH("hjälpel exklusive kraftvärme (GWh)",Miljö!$B$1:$V$1,0),FALSE)/1,"")</f>
        <v/>
      </c>
      <c r="AK129" s="81">
        <f t="shared" si="11"/>
        <v>0</v>
      </c>
      <c r="AL129" s="81">
        <f>VLOOKUP($B129,'Slutlig allokering'!$B$2:$AL$462,MATCH("Hjälpel kraftvärme",'Slutlig allokering'!$B$2:$AL$2,0),FALSE)</f>
        <v>0</v>
      </c>
      <c r="AN129" s="73">
        <f t="shared" si="12"/>
        <v>0</v>
      </c>
      <c r="AO129" s="73">
        <f t="shared" si="13"/>
        <v>0</v>
      </c>
      <c r="AP129" s="73" t="str">
        <f>IF(ISERROR(1/VLOOKUP($B129,Leveranser!$B$1:$S$500,MATCH("såld värme (gwh)",Leveranser!$B$1:$S$1,0),FALSE)),"",VLOOKUP($B129,Leveranser!$B$1:$S$500,MATCH("såld värme (gwh)",Leveranser!$B$1:$S$1,0),FALSE))</f>
        <v/>
      </c>
      <c r="AQ129" s="73">
        <f>VLOOKUP($B129,Leveranser!$B$1:$Y$500,MATCH("Totalt såld fjärrvärme till andra fjärrvärmeföretag",Leveranser!$B$1:$AA$1,0),FALSE)</f>
        <v>0</v>
      </c>
      <c r="AR129" s="73">
        <f>IF(ISERROR(1/VLOOKUP($B129,Miljö!$B$1:$S$500,MATCH("Såld mängd produktionsspecifik fjärrvärme (GWh)",Miljö!$B$1:$R$1,0),FALSE)),0,VLOOKUP($B129,Miljö!$B$1:$S$500,MATCH("Såld mängd produktionsspecifik fjärrvärme (GWh)",Miljö!$B$1:$R$1,0),FALSE))</f>
        <v>0</v>
      </c>
      <c r="AS129" s="82" t="str">
        <f t="shared" si="18"/>
        <v/>
      </c>
      <c r="AU129" s="73" t="str">
        <f>VLOOKUP($B129,'Miljövärden urval för publ'!$B$2:$I$486,7,FALSE)</f>
        <v>Nej</v>
      </c>
      <c r="AV129" s="73" t="str">
        <f>VLOOKUP($B129,'Miljövärden urval för publ'!$B$2:$I$486,6,FALSE)</f>
        <v>Nej</v>
      </c>
      <c r="AZ129" s="73">
        <f t="shared" si="14"/>
        <v>0</v>
      </c>
      <c r="BA129" s="73">
        <f t="shared" si="19"/>
        <v>0</v>
      </c>
      <c r="BB129" s="73">
        <f t="shared" si="15"/>
        <v>0</v>
      </c>
      <c r="BC129" s="73">
        <f t="shared" si="16"/>
        <v>0</v>
      </c>
      <c r="BE129" s="73">
        <f t="shared" si="20"/>
        <v>0</v>
      </c>
      <c r="BF129" s="73">
        <f t="shared" si="21"/>
        <v>0</v>
      </c>
      <c r="BH129" s="73">
        <f t="shared" si="17"/>
        <v>0</v>
      </c>
    </row>
    <row r="130" spans="1:60" ht="15" x14ac:dyDescent="0.25">
      <c r="A130" t="s">
        <v>146</v>
      </c>
      <c r="B130" t="s">
        <v>148</v>
      </c>
      <c r="C130" s="73">
        <f>VLOOKUP($B130,'Tillförd energi'!$B$2:$AS$506,MATCH(C$1,'Tillförd energi'!$B$1:$AQ$1,0),FALSE)</f>
        <v>0</v>
      </c>
      <c r="D130" s="73">
        <f>VLOOKUP($B130,'Tillförd energi'!$B$2:$AS$506,MATCH(D$1,'Tillförd energi'!$B$1:$AQ$1,0),FALSE)</f>
        <v>0</v>
      </c>
      <c r="E130" s="73">
        <f>VLOOKUP($B130,'Tillförd energi'!$B$2:$AS$506,MATCH(E$1,'Tillförd energi'!$B$1:$AQ$1,0),FALSE)</f>
        <v>0</v>
      </c>
      <c r="F130" s="73">
        <f>VLOOKUP($B130,'Tillförd energi'!$B$2:$AS$506,MATCH(F$1,'Tillförd energi'!$B$1:$AQ$1,0),FALSE)</f>
        <v>0</v>
      </c>
      <c r="G130" s="73">
        <f>VLOOKUP($B130,'Tillförd energi'!$B$2:$AS$506,MATCH(G$1,'Tillförd energi'!$B$1:$AQ$1,0),FALSE)</f>
        <v>0</v>
      </c>
      <c r="H130" s="73">
        <f>VLOOKUP($B130,'Tillförd energi'!$B$2:$AS$506,MATCH(H$1,'Tillförd energi'!$B$1:$AQ$1,0),FALSE)</f>
        <v>0</v>
      </c>
      <c r="I130" s="73">
        <f>VLOOKUP($B130,'Tillförd energi'!$B$2:$AS$506,MATCH(I$1,'Tillförd energi'!$B$1:$AQ$1,0),FALSE)</f>
        <v>0</v>
      </c>
      <c r="J130" s="73">
        <f>VLOOKUP($B130,'Tillförd energi'!$B$2:$AS$506,MATCH(J$1,'Tillförd energi'!$B$1:$AQ$1,0),FALSE)</f>
        <v>0</v>
      </c>
      <c r="K130" s="73">
        <f>VLOOKUP($B130,'Tillförd energi'!$B$2:$AS$506,MATCH(K$1,'Tillförd energi'!$B$1:$AQ$1,0),FALSE)</f>
        <v>0</v>
      </c>
      <c r="L130" s="73">
        <f>VLOOKUP($B130,'Tillförd energi'!$B$2:$AS$506,MATCH(L$1,'Tillförd energi'!$B$1:$AQ$1,0),FALSE)</f>
        <v>0</v>
      </c>
      <c r="M130" s="73">
        <f>VLOOKUP($B130,'Tillförd energi'!$B$2:$AS$506,MATCH(M$1,'Tillförd energi'!$B$1:$AQ$1,0),FALSE)</f>
        <v>0</v>
      </c>
      <c r="N130" s="73">
        <f>VLOOKUP($B130,'Tillförd energi'!$B$2:$AS$506,MATCH(N$1,'Tillförd energi'!$B$1:$AQ$1,0),FALSE)</f>
        <v>0</v>
      </c>
      <c r="O130" s="73">
        <f>VLOOKUP($B130,'Tillförd energi'!$B$2:$AS$506,MATCH(O$1,'Tillförd energi'!$B$1:$AQ$1,0),FALSE)</f>
        <v>0</v>
      </c>
      <c r="P130" s="73">
        <f>VLOOKUP($B130,'Tillförd energi'!$B$2:$AS$506,MATCH(P$1,'Tillförd energi'!$B$1:$AQ$1,0),FALSE)</f>
        <v>0</v>
      </c>
      <c r="Q130" s="73">
        <f>VLOOKUP($B130,'Tillförd energi'!$B$2:$AS$506,MATCH(Q$1,'Tillförd energi'!$B$1:$AQ$1,0),FALSE)</f>
        <v>0</v>
      </c>
      <c r="R130" s="73">
        <f>VLOOKUP($B130,'Tillförd energi'!$B$2:$AS$506,MATCH(R$1,'Tillförd energi'!$B$1:$AQ$1,0),FALSE)</f>
        <v>0</v>
      </c>
      <c r="S130" s="73">
        <f>VLOOKUP($B130,'Tillförd energi'!$B$2:$AS$506,MATCH(S$1,'Tillförd energi'!$B$1:$AQ$1,0),FALSE)</f>
        <v>0</v>
      </c>
      <c r="T130" s="73">
        <f>VLOOKUP($B130,'Tillförd energi'!$B$2:$AS$506,MATCH(T$1,'Tillförd energi'!$B$1:$AQ$1,0),FALSE)</f>
        <v>0</v>
      </c>
      <c r="U130" s="73">
        <f>VLOOKUP($B130,'Tillförd energi'!$B$2:$AS$506,MATCH(U$1,'Tillförd energi'!$B$1:$AQ$1,0),FALSE)</f>
        <v>0</v>
      </c>
      <c r="V130" s="73">
        <f>VLOOKUP($B130,'Tillförd energi'!$B$2:$AS$506,MATCH(V$1,'Tillförd energi'!$B$1:$AQ$1,0),FALSE)</f>
        <v>0</v>
      </c>
      <c r="W130" s="73">
        <f>VLOOKUP($B130,'Tillförd energi'!$B$2:$AS$506,MATCH(W$1,'Tillförd energi'!$B$1:$AQ$1,0),FALSE)</f>
        <v>0</v>
      </c>
      <c r="X130" s="73">
        <f>VLOOKUP($B130,'Tillförd energi'!$B$2:$AS$506,MATCH(X$1,'Tillförd energi'!$B$1:$AQ$1,0),FALSE)</f>
        <v>0</v>
      </c>
      <c r="Y130" s="73">
        <f>VLOOKUP($B130,'Tillförd energi'!$B$2:$AS$506,MATCH(Y$1,'Tillförd energi'!$B$1:$AQ$1,0),FALSE)</f>
        <v>0</v>
      </c>
      <c r="Z130" s="73">
        <f>VLOOKUP($B130,'Tillförd energi'!$B$2:$AS$506,MATCH(Z$1,'Tillförd energi'!$B$1:$AQ$1,0),FALSE)</f>
        <v>0</v>
      </c>
      <c r="AA130" s="73">
        <f>VLOOKUP($B130,'Tillförd energi'!$B$2:$AS$506,MATCH(AA$1,'Tillförd energi'!$B$1:$AQ$1,0),FALSE)</f>
        <v>0</v>
      </c>
      <c r="AB130" s="73">
        <f>VLOOKUP($B130,'Tillförd energi'!$B$2:$AS$506,MATCH(AB$1,'Tillförd energi'!$B$1:$AQ$1,0),FALSE)</f>
        <v>0</v>
      </c>
      <c r="AC130" s="73">
        <f>VLOOKUP($B130,'Tillförd energi'!$B$2:$AS$506,MATCH(AC$1,'Tillförd energi'!$B$1:$AQ$1,0),FALSE)</f>
        <v>0</v>
      </c>
      <c r="AD130" s="73">
        <f>VLOOKUP($B130,'Tillförd energi'!$B$2:$AS$506,MATCH(AD$1,'Tillförd energi'!$B$1:$AQ$1,0),FALSE)</f>
        <v>0</v>
      </c>
      <c r="AF130" s="73">
        <f>VLOOKUP($B130,'Tillförd energi'!$B$2:$AS$506,MATCH(AF$1,'Tillförd energi'!$B$1:$AQ$1,0),FALSE)</f>
        <v>0</v>
      </c>
      <c r="AH130" s="73">
        <f>IFERROR(VLOOKUP(B130,Miljö!$B$1:$S$476,9,FALSE)/1,0)</f>
        <v>0</v>
      </c>
      <c r="AJ130" s="81" t="str">
        <f>IFERROR(VLOOKUP($B130,Miljö!$B$1:$S$500,MATCH("hjälpel exklusive kraftvärme (GWh)",Miljö!$B$1:$V$1,0),FALSE)/1,"")</f>
        <v/>
      </c>
      <c r="AK130" s="81">
        <f t="shared" ref="AK130:AK193" si="22">IF(ISERROR(1/AJ130),
IF(ISERROR(0.03*AP130),0,0.03*AP130),
AJ130)</f>
        <v>0</v>
      </c>
      <c r="AL130" s="81">
        <f>VLOOKUP($B130,'Slutlig allokering'!$B$2:$AL$462,MATCH("Hjälpel kraftvärme",'Slutlig allokering'!$B$2:$AL$2,0),FALSE)</f>
        <v>0</v>
      </c>
      <c r="AN130" s="73">
        <f t="shared" ref="AN130:AN193" si="23">SUM(C130:AF130)</f>
        <v>0</v>
      </c>
      <c r="AO130" s="73">
        <f t="shared" ref="AO130:AO193" si="24">AN130+AH130</f>
        <v>0</v>
      </c>
      <c r="AP130" s="73" t="str">
        <f>IF(ISERROR(1/VLOOKUP($B130,Leveranser!$B$1:$S$500,MATCH("såld värme (gwh)",Leveranser!$B$1:$S$1,0),FALSE)),"",VLOOKUP($B130,Leveranser!$B$1:$S$500,MATCH("såld värme (gwh)",Leveranser!$B$1:$S$1,0),FALSE))</f>
        <v/>
      </c>
      <c r="AQ130" s="73">
        <f>VLOOKUP($B130,Leveranser!$B$1:$Y$500,MATCH("Totalt såld fjärrvärme till andra fjärrvärmeföretag",Leveranser!$B$1:$AA$1,0),FALSE)</f>
        <v>0</v>
      </c>
      <c r="AR130" s="73">
        <f>IF(ISERROR(1/VLOOKUP($B130,Miljö!$B$1:$S$500,MATCH("Såld mängd produktionsspecifik fjärrvärme (GWh)",Miljö!$B$1:$R$1,0),FALSE)),0,VLOOKUP($B130,Miljö!$B$1:$S$500,MATCH("Såld mängd produktionsspecifik fjärrvärme (GWh)",Miljö!$B$1:$R$1,0),FALSE))</f>
        <v>0</v>
      </c>
      <c r="AS130" s="82" t="str">
        <f t="shared" si="18"/>
        <v/>
      </c>
      <c r="AU130" s="73" t="str">
        <f>VLOOKUP($B130,'Miljövärden urval för publ'!$B$2:$I$486,7,FALSE)</f>
        <v>Nej</v>
      </c>
      <c r="AV130" s="73" t="str">
        <f>VLOOKUP($B130,'Miljövärden urval för publ'!$B$2:$I$486,6,FALSE)</f>
        <v>Nej</v>
      </c>
      <c r="AZ130" s="73">
        <f t="shared" ref="AZ130:AZ193" si="25">Y130+Z130+AF130</f>
        <v>0</v>
      </c>
      <c r="BA130" s="73">
        <f t="shared" si="19"/>
        <v>0</v>
      </c>
      <c r="BB130" s="73">
        <f t="shared" ref="BB130:BB193" si="26">L130+M130+N130+O130+P130</f>
        <v>0</v>
      </c>
      <c r="BC130" s="73">
        <f t="shared" ref="BC130:BC193" si="27">Q130+R130+S130+T130</f>
        <v>0</v>
      </c>
      <c r="BE130" s="73">
        <f t="shared" si="20"/>
        <v>0</v>
      </c>
      <c r="BF130" s="73">
        <f t="shared" si="21"/>
        <v>0</v>
      </c>
      <c r="BH130" s="73">
        <f t="shared" ref="BH130:BH193" si="28">K130+L130+M130+N130+O130+P130+Q130+R130+S130+T130+U130+V130+W130</f>
        <v>0</v>
      </c>
    </row>
    <row r="131" spans="1:60" ht="15" x14ac:dyDescent="0.25">
      <c r="A131" t="s">
        <v>146</v>
      </c>
      <c r="B131" t="s">
        <v>149</v>
      </c>
      <c r="C131" s="73">
        <f>VLOOKUP($B131,'Tillförd energi'!$B$2:$AS$506,MATCH(C$1,'Tillförd energi'!$B$1:$AQ$1,0),FALSE)</f>
        <v>0</v>
      </c>
      <c r="D131" s="73">
        <f>VLOOKUP($B131,'Tillförd energi'!$B$2:$AS$506,MATCH(D$1,'Tillförd energi'!$B$1:$AQ$1,0),FALSE)</f>
        <v>1.1200000000000001</v>
      </c>
      <c r="E131" s="73">
        <f>VLOOKUP($B131,'Tillförd energi'!$B$2:$AS$506,MATCH(E$1,'Tillförd energi'!$B$1:$AQ$1,0),FALSE)</f>
        <v>0</v>
      </c>
      <c r="F131" s="73">
        <f>VLOOKUP($B131,'Tillförd energi'!$B$2:$AS$506,MATCH(F$1,'Tillförd energi'!$B$1:$AQ$1,0),FALSE)</f>
        <v>0</v>
      </c>
      <c r="G131" s="73">
        <f>VLOOKUP($B131,'Tillförd energi'!$B$2:$AS$506,MATCH(G$1,'Tillförd energi'!$B$1:$AQ$1,0),FALSE)</f>
        <v>0</v>
      </c>
      <c r="H131" s="73">
        <f>VLOOKUP($B131,'Tillförd energi'!$B$2:$AS$506,MATCH(H$1,'Tillförd energi'!$B$1:$AQ$1,0),FALSE)</f>
        <v>0</v>
      </c>
      <c r="I131" s="73">
        <f>VLOOKUP($B131,'Tillförd energi'!$B$2:$AS$506,MATCH(I$1,'Tillförd energi'!$B$1:$AQ$1,0),FALSE)</f>
        <v>0</v>
      </c>
      <c r="J131" s="73">
        <f>VLOOKUP($B131,'Tillförd energi'!$B$2:$AS$506,MATCH(J$1,'Tillförd energi'!$B$1:$AQ$1,0),FALSE)</f>
        <v>0</v>
      </c>
      <c r="K131" s="73">
        <f>VLOOKUP($B131,'Tillförd energi'!$B$2:$AS$506,MATCH(K$1,'Tillförd energi'!$B$1:$AQ$1,0),FALSE)</f>
        <v>0</v>
      </c>
      <c r="L131" s="73">
        <f>VLOOKUP($B131,'Tillförd energi'!$B$2:$AS$506,MATCH(L$1,'Tillförd energi'!$B$1:$AQ$1,0),FALSE)</f>
        <v>0</v>
      </c>
      <c r="M131" s="73">
        <f>VLOOKUP($B131,'Tillförd energi'!$B$2:$AS$506,MATCH(M$1,'Tillförd energi'!$B$1:$AQ$1,0),FALSE)</f>
        <v>0</v>
      </c>
      <c r="N131" s="73">
        <f>VLOOKUP($B131,'Tillförd energi'!$B$2:$AS$506,MATCH(N$1,'Tillförd energi'!$B$1:$AQ$1,0),FALSE)</f>
        <v>4.5599999999999996</v>
      </c>
      <c r="O131" s="73">
        <f>VLOOKUP($B131,'Tillförd energi'!$B$2:$AS$506,MATCH(O$1,'Tillförd energi'!$B$1:$AQ$1,0),FALSE)</f>
        <v>0</v>
      </c>
      <c r="P131" s="73">
        <f>VLOOKUP($B131,'Tillförd energi'!$B$2:$AS$506,MATCH(P$1,'Tillförd energi'!$B$1:$AQ$1,0),FALSE)</f>
        <v>53.71</v>
      </c>
      <c r="Q131" s="73">
        <f>VLOOKUP($B131,'Tillförd energi'!$B$2:$AS$506,MATCH(Q$1,'Tillförd energi'!$B$1:$AQ$1,0),FALSE)</f>
        <v>1.51</v>
      </c>
      <c r="R131" s="73">
        <f>VLOOKUP($B131,'Tillförd energi'!$B$2:$AS$506,MATCH(R$1,'Tillförd energi'!$B$1:$AQ$1,0),FALSE)</f>
        <v>0</v>
      </c>
      <c r="S131" s="73">
        <f>VLOOKUP($B131,'Tillförd energi'!$B$2:$AS$506,MATCH(S$1,'Tillförd energi'!$B$1:$AQ$1,0),FALSE)</f>
        <v>0</v>
      </c>
      <c r="T131" s="73">
        <f>VLOOKUP($B131,'Tillförd energi'!$B$2:$AS$506,MATCH(T$1,'Tillförd energi'!$B$1:$AQ$1,0),FALSE)</f>
        <v>0</v>
      </c>
      <c r="U131" s="73">
        <f>VLOOKUP($B131,'Tillförd energi'!$B$2:$AS$506,MATCH(U$1,'Tillförd energi'!$B$1:$AQ$1,0),FALSE)</f>
        <v>0</v>
      </c>
      <c r="V131" s="73">
        <f>VLOOKUP($B131,'Tillförd energi'!$B$2:$AS$506,MATCH(V$1,'Tillförd energi'!$B$1:$AQ$1,0),FALSE)</f>
        <v>0</v>
      </c>
      <c r="W131" s="73">
        <f>VLOOKUP($B131,'Tillförd energi'!$B$2:$AS$506,MATCH(W$1,'Tillförd energi'!$B$1:$AQ$1,0),FALSE)</f>
        <v>0</v>
      </c>
      <c r="X131" s="73">
        <f>VLOOKUP($B131,'Tillförd energi'!$B$2:$AS$506,MATCH(X$1,'Tillförd energi'!$B$1:$AQ$1,0),FALSE)</f>
        <v>0</v>
      </c>
      <c r="Y131" s="73">
        <f>VLOOKUP($B131,'Tillförd energi'!$B$2:$AS$506,MATCH(Y$1,'Tillförd energi'!$B$1:$AQ$1,0),FALSE)</f>
        <v>0</v>
      </c>
      <c r="Z131" s="73">
        <f>VLOOKUP($B131,'Tillförd energi'!$B$2:$AS$506,MATCH(Z$1,'Tillförd energi'!$B$1:$AQ$1,0),FALSE)</f>
        <v>0</v>
      </c>
      <c r="AA131" s="73">
        <f>VLOOKUP($B131,'Tillförd energi'!$B$2:$AS$506,MATCH(AA$1,'Tillförd energi'!$B$1:$AQ$1,0),FALSE)</f>
        <v>0</v>
      </c>
      <c r="AB131" s="73">
        <f>VLOOKUP($B131,'Tillförd energi'!$B$2:$AS$506,MATCH(AB$1,'Tillförd energi'!$B$1:$AQ$1,0),FALSE)</f>
        <v>8.1999999999999993</v>
      </c>
      <c r="AC131" s="73">
        <f>VLOOKUP($B131,'Tillförd energi'!$B$2:$AS$506,MATCH(AC$1,'Tillförd energi'!$B$1:$AQ$1,0),FALSE)</f>
        <v>0</v>
      </c>
      <c r="AD131" s="73">
        <f>VLOOKUP($B131,'Tillförd energi'!$B$2:$AS$506,MATCH(AD$1,'Tillförd energi'!$B$1:$AQ$1,0),FALSE)</f>
        <v>0</v>
      </c>
      <c r="AF131" s="73">
        <f>VLOOKUP($B131,'Tillförd energi'!$B$2:$AS$506,MATCH(AF$1,'Tillförd energi'!$B$1:$AQ$1,0),FALSE)</f>
        <v>1.6</v>
      </c>
      <c r="AH131" s="73">
        <f>IFERROR(VLOOKUP(B131,Miljö!$B$1:$S$476,9,FALSE)/1,0)</f>
        <v>0</v>
      </c>
      <c r="AJ131" s="81">
        <f>IFERROR(VLOOKUP($B131,Miljö!$B$1:$S$500,MATCH("hjälpel exklusive kraftvärme (GWh)",Miljö!$B$1:$V$1,0),FALSE)/1,"")</f>
        <v>1.6</v>
      </c>
      <c r="AK131" s="81">
        <f t="shared" si="22"/>
        <v>1.6</v>
      </c>
      <c r="AL131" s="81">
        <f>VLOOKUP($B131,'Slutlig allokering'!$B$2:$AL$462,MATCH("Hjälpel kraftvärme",'Slutlig allokering'!$B$2:$AL$2,0),FALSE)</f>
        <v>0</v>
      </c>
      <c r="AN131" s="73">
        <f t="shared" si="23"/>
        <v>70.699999999999989</v>
      </c>
      <c r="AO131" s="73">
        <f t="shared" si="24"/>
        <v>70.699999999999989</v>
      </c>
      <c r="AP131" s="73">
        <f>IF(ISERROR(1/VLOOKUP($B131,Leveranser!$B$1:$S$500,MATCH("såld värme (gwh)",Leveranser!$B$1:$S$1,0),FALSE)),"",VLOOKUP($B131,Leveranser!$B$1:$S$500,MATCH("såld värme (gwh)",Leveranser!$B$1:$S$1,0),FALSE))</f>
        <v>47.4</v>
      </c>
      <c r="AQ131" s="73">
        <f>VLOOKUP($B131,Leveranser!$B$1:$Y$500,MATCH("Totalt såld fjärrvärme till andra fjärrvärmeföretag",Leveranser!$B$1:$AA$1,0),FALSE)</f>
        <v>0</v>
      </c>
      <c r="AR131" s="73">
        <f>IF(ISERROR(1/VLOOKUP($B131,Miljö!$B$1:$S$500,MATCH("Såld mängd produktionsspecifik fjärrvärme (GWh)",Miljö!$B$1:$R$1,0),FALSE)),0,VLOOKUP($B131,Miljö!$B$1:$S$500,MATCH("Såld mängd produktionsspecifik fjärrvärme (GWh)",Miljö!$B$1:$R$1,0),FALSE))</f>
        <v>0</v>
      </c>
      <c r="AS131" s="82">
        <f t="shared" ref="AS131:AS194" si="29">IF(ISERROR(AP131/AO131),"",AP131/AO131)</f>
        <v>0.67043847241867049</v>
      </c>
      <c r="AU131" s="73" t="str">
        <f>VLOOKUP($B131,'Miljövärden urval för publ'!$B$2:$I$486,7,FALSE)</f>
        <v>Ja</v>
      </c>
      <c r="AV131" s="73" t="str">
        <f>VLOOKUP($B131,'Miljövärden urval för publ'!$B$2:$I$486,6,FALSE)</f>
        <v>Ja</v>
      </c>
      <c r="AZ131" s="73">
        <f t="shared" si="25"/>
        <v>1.6</v>
      </c>
      <c r="BA131" s="73">
        <f t="shared" ref="BA131:BA194" si="30">W131</f>
        <v>0</v>
      </c>
      <c r="BB131" s="73">
        <f t="shared" si="26"/>
        <v>58.27</v>
      </c>
      <c r="BC131" s="73">
        <f t="shared" si="27"/>
        <v>1.51</v>
      </c>
      <c r="BE131" s="73">
        <f t="shared" ref="BE131:BE194" si="31">AA131</f>
        <v>0</v>
      </c>
      <c r="BF131" s="73">
        <f t="shared" ref="BF131:BF194" si="32">AD131</f>
        <v>0</v>
      </c>
      <c r="BH131" s="73">
        <f t="shared" si="28"/>
        <v>59.78</v>
      </c>
    </row>
    <row r="132" spans="1:60" ht="15" x14ac:dyDescent="0.25">
      <c r="A132" t="s">
        <v>146</v>
      </c>
      <c r="B132" t="s">
        <v>150</v>
      </c>
      <c r="C132" s="73">
        <f>VLOOKUP($B132,'Tillförd energi'!$B$2:$AS$506,MATCH(C$1,'Tillförd energi'!$B$1:$AQ$1,0),FALSE)</f>
        <v>0</v>
      </c>
      <c r="D132" s="73">
        <f>VLOOKUP($B132,'Tillförd energi'!$B$2:$AS$506,MATCH(D$1,'Tillförd energi'!$B$1:$AQ$1,0),FALSE)</f>
        <v>0</v>
      </c>
      <c r="E132" s="73">
        <f>VLOOKUP($B132,'Tillförd energi'!$B$2:$AS$506,MATCH(E$1,'Tillförd energi'!$B$1:$AQ$1,0),FALSE)</f>
        <v>0</v>
      </c>
      <c r="F132" s="73">
        <f>VLOOKUP($B132,'Tillförd energi'!$B$2:$AS$506,MATCH(F$1,'Tillförd energi'!$B$1:$AQ$1,0),FALSE)</f>
        <v>0</v>
      </c>
      <c r="G132" s="73">
        <f>VLOOKUP($B132,'Tillförd energi'!$B$2:$AS$506,MATCH(G$1,'Tillförd energi'!$B$1:$AQ$1,0),FALSE)</f>
        <v>0</v>
      </c>
      <c r="H132" s="73">
        <f>VLOOKUP($B132,'Tillförd energi'!$B$2:$AS$506,MATCH(H$1,'Tillförd energi'!$B$1:$AQ$1,0),FALSE)</f>
        <v>0</v>
      </c>
      <c r="I132" s="73">
        <f>VLOOKUP($B132,'Tillförd energi'!$B$2:$AS$506,MATCH(I$1,'Tillförd energi'!$B$1:$AQ$1,0),FALSE)</f>
        <v>0</v>
      </c>
      <c r="J132" s="73">
        <f>VLOOKUP($B132,'Tillförd energi'!$B$2:$AS$506,MATCH(J$1,'Tillförd energi'!$B$1:$AQ$1,0),FALSE)</f>
        <v>0</v>
      </c>
      <c r="K132" s="73">
        <f>VLOOKUP($B132,'Tillförd energi'!$B$2:$AS$506,MATCH(K$1,'Tillförd energi'!$B$1:$AQ$1,0),FALSE)</f>
        <v>0</v>
      </c>
      <c r="L132" s="73">
        <f>VLOOKUP($B132,'Tillförd energi'!$B$2:$AS$506,MATCH(L$1,'Tillförd energi'!$B$1:$AQ$1,0),FALSE)</f>
        <v>0</v>
      </c>
      <c r="M132" s="73">
        <f>VLOOKUP($B132,'Tillförd energi'!$B$2:$AS$506,MATCH(M$1,'Tillförd energi'!$B$1:$AQ$1,0),FALSE)</f>
        <v>0</v>
      </c>
      <c r="N132" s="73">
        <f>VLOOKUP($B132,'Tillförd energi'!$B$2:$AS$506,MATCH(N$1,'Tillförd energi'!$B$1:$AQ$1,0),FALSE)</f>
        <v>0</v>
      </c>
      <c r="O132" s="73">
        <f>VLOOKUP($B132,'Tillförd energi'!$B$2:$AS$506,MATCH(O$1,'Tillförd energi'!$B$1:$AQ$1,0),FALSE)</f>
        <v>0</v>
      </c>
      <c r="P132" s="73">
        <f>VLOOKUP($B132,'Tillförd energi'!$B$2:$AS$506,MATCH(P$1,'Tillförd energi'!$B$1:$AQ$1,0),FALSE)</f>
        <v>0</v>
      </c>
      <c r="Q132" s="73">
        <f>VLOOKUP($B132,'Tillförd energi'!$B$2:$AS$506,MATCH(Q$1,'Tillförd energi'!$B$1:$AQ$1,0),FALSE)</f>
        <v>0</v>
      </c>
      <c r="R132" s="73">
        <f>VLOOKUP($B132,'Tillförd energi'!$B$2:$AS$506,MATCH(R$1,'Tillförd energi'!$B$1:$AQ$1,0),FALSE)</f>
        <v>0</v>
      </c>
      <c r="S132" s="73">
        <f>VLOOKUP($B132,'Tillförd energi'!$B$2:$AS$506,MATCH(S$1,'Tillförd energi'!$B$1:$AQ$1,0),FALSE)</f>
        <v>0</v>
      </c>
      <c r="T132" s="73">
        <f>VLOOKUP($B132,'Tillförd energi'!$B$2:$AS$506,MATCH(T$1,'Tillförd energi'!$B$1:$AQ$1,0),FALSE)</f>
        <v>0</v>
      </c>
      <c r="U132" s="73">
        <f>VLOOKUP($B132,'Tillförd energi'!$B$2:$AS$506,MATCH(U$1,'Tillförd energi'!$B$1:$AQ$1,0),FALSE)</f>
        <v>0</v>
      </c>
      <c r="V132" s="73">
        <f>VLOOKUP($B132,'Tillförd energi'!$B$2:$AS$506,MATCH(V$1,'Tillförd energi'!$B$1:$AQ$1,0),FALSE)</f>
        <v>0</v>
      </c>
      <c r="W132" s="73">
        <f>VLOOKUP($B132,'Tillförd energi'!$B$2:$AS$506,MATCH(W$1,'Tillförd energi'!$B$1:$AQ$1,0),FALSE)</f>
        <v>0</v>
      </c>
      <c r="X132" s="73">
        <f>VLOOKUP($B132,'Tillförd energi'!$B$2:$AS$506,MATCH(X$1,'Tillförd energi'!$B$1:$AQ$1,0),FALSE)</f>
        <v>0</v>
      </c>
      <c r="Y132" s="73">
        <f>VLOOKUP($B132,'Tillförd energi'!$B$2:$AS$506,MATCH(Y$1,'Tillförd energi'!$B$1:$AQ$1,0),FALSE)</f>
        <v>0</v>
      </c>
      <c r="Z132" s="73">
        <f>VLOOKUP($B132,'Tillförd energi'!$B$2:$AS$506,MATCH(Z$1,'Tillförd energi'!$B$1:$AQ$1,0),FALSE)</f>
        <v>0</v>
      </c>
      <c r="AA132" s="73">
        <f>VLOOKUP($B132,'Tillförd energi'!$B$2:$AS$506,MATCH(AA$1,'Tillförd energi'!$B$1:$AQ$1,0),FALSE)</f>
        <v>0</v>
      </c>
      <c r="AB132" s="73">
        <f>VLOOKUP($B132,'Tillförd energi'!$B$2:$AS$506,MATCH(AB$1,'Tillförd energi'!$B$1:$AQ$1,0),FALSE)</f>
        <v>0</v>
      </c>
      <c r="AC132" s="73">
        <f>VLOOKUP($B132,'Tillförd energi'!$B$2:$AS$506,MATCH(AC$1,'Tillförd energi'!$B$1:$AQ$1,0),FALSE)</f>
        <v>0</v>
      </c>
      <c r="AD132" s="73">
        <f>VLOOKUP($B132,'Tillförd energi'!$B$2:$AS$506,MATCH(AD$1,'Tillförd energi'!$B$1:$AQ$1,0),FALSE)</f>
        <v>0</v>
      </c>
      <c r="AF132" s="73">
        <f>VLOOKUP($B132,'Tillförd energi'!$B$2:$AS$506,MATCH(AF$1,'Tillförd energi'!$B$1:$AQ$1,0),FALSE)</f>
        <v>0</v>
      </c>
      <c r="AH132" s="73">
        <f>IFERROR(VLOOKUP(B132,Miljö!$B$1:$S$476,9,FALSE)/1,0)</f>
        <v>0</v>
      </c>
      <c r="AJ132" s="81" t="str">
        <f>IFERROR(VLOOKUP($B132,Miljö!$B$1:$S$500,MATCH("hjälpel exklusive kraftvärme (GWh)",Miljö!$B$1:$V$1,0),FALSE)/1,"")</f>
        <v/>
      </c>
      <c r="AK132" s="81">
        <f t="shared" si="22"/>
        <v>0</v>
      </c>
      <c r="AL132" s="81">
        <f>VLOOKUP($B132,'Slutlig allokering'!$B$2:$AL$462,MATCH("Hjälpel kraftvärme",'Slutlig allokering'!$B$2:$AL$2,0),FALSE)</f>
        <v>0</v>
      </c>
      <c r="AN132" s="73">
        <f t="shared" si="23"/>
        <v>0</v>
      </c>
      <c r="AO132" s="73">
        <f t="shared" si="24"/>
        <v>0</v>
      </c>
      <c r="AP132" s="73" t="str">
        <f>IF(ISERROR(1/VLOOKUP($B132,Leveranser!$B$1:$S$500,MATCH("såld värme (gwh)",Leveranser!$B$1:$S$1,0),FALSE)),"",VLOOKUP($B132,Leveranser!$B$1:$S$500,MATCH("såld värme (gwh)",Leveranser!$B$1:$S$1,0),FALSE))</f>
        <v/>
      </c>
      <c r="AQ132" s="73">
        <f>VLOOKUP($B132,Leveranser!$B$1:$Y$500,MATCH("Totalt såld fjärrvärme till andra fjärrvärmeföretag",Leveranser!$B$1:$AA$1,0),FALSE)</f>
        <v>0</v>
      </c>
      <c r="AR132" s="73">
        <f>IF(ISERROR(1/VLOOKUP($B132,Miljö!$B$1:$S$500,MATCH("Såld mängd produktionsspecifik fjärrvärme (GWh)",Miljö!$B$1:$R$1,0),FALSE)),0,VLOOKUP($B132,Miljö!$B$1:$S$500,MATCH("Såld mängd produktionsspecifik fjärrvärme (GWh)",Miljö!$B$1:$R$1,0),FALSE))</f>
        <v>0</v>
      </c>
      <c r="AS132" s="82" t="str">
        <f t="shared" si="29"/>
        <v/>
      </c>
      <c r="AU132" s="73" t="str">
        <f>VLOOKUP($B132,'Miljövärden urval för publ'!$B$2:$I$486,7,FALSE)</f>
        <v>Nej</v>
      </c>
      <c r="AV132" s="73" t="str">
        <f>VLOOKUP($B132,'Miljövärden urval för publ'!$B$2:$I$486,6,FALSE)</f>
        <v>Nej</v>
      </c>
      <c r="AZ132" s="73">
        <f t="shared" si="25"/>
        <v>0</v>
      </c>
      <c r="BA132" s="73">
        <f t="shared" si="30"/>
        <v>0</v>
      </c>
      <c r="BB132" s="73">
        <f t="shared" si="26"/>
        <v>0</v>
      </c>
      <c r="BC132" s="73">
        <f t="shared" si="27"/>
        <v>0</v>
      </c>
      <c r="BE132" s="73">
        <f t="shared" si="31"/>
        <v>0</v>
      </c>
      <c r="BF132" s="73">
        <f t="shared" si="32"/>
        <v>0</v>
      </c>
      <c r="BH132" s="73">
        <f t="shared" si="28"/>
        <v>0</v>
      </c>
    </row>
    <row r="133" spans="1:60" ht="15" x14ac:dyDescent="0.25">
      <c r="A133" t="s">
        <v>146</v>
      </c>
      <c r="B133" t="s">
        <v>151</v>
      </c>
      <c r="C133" s="73">
        <f>VLOOKUP($B133,'Tillförd energi'!$B$2:$AS$506,MATCH(C$1,'Tillförd energi'!$B$1:$AQ$1,0),FALSE)</f>
        <v>0</v>
      </c>
      <c r="D133" s="73">
        <f>VLOOKUP($B133,'Tillförd energi'!$B$2:$AS$506,MATCH(D$1,'Tillförd energi'!$B$1:$AQ$1,0),FALSE)</f>
        <v>0</v>
      </c>
      <c r="E133" s="73">
        <f>VLOOKUP($B133,'Tillförd energi'!$B$2:$AS$506,MATCH(E$1,'Tillförd energi'!$B$1:$AQ$1,0),FALSE)</f>
        <v>0</v>
      </c>
      <c r="F133" s="73">
        <f>VLOOKUP($B133,'Tillförd energi'!$B$2:$AS$506,MATCH(F$1,'Tillförd energi'!$B$1:$AQ$1,0),FALSE)</f>
        <v>0</v>
      </c>
      <c r="G133" s="73">
        <f>VLOOKUP($B133,'Tillförd energi'!$B$2:$AS$506,MATCH(G$1,'Tillförd energi'!$B$1:$AQ$1,0),FALSE)</f>
        <v>0</v>
      </c>
      <c r="H133" s="73">
        <f>VLOOKUP($B133,'Tillförd energi'!$B$2:$AS$506,MATCH(H$1,'Tillförd energi'!$B$1:$AQ$1,0),FALSE)</f>
        <v>0</v>
      </c>
      <c r="I133" s="73">
        <f>VLOOKUP($B133,'Tillförd energi'!$B$2:$AS$506,MATCH(I$1,'Tillförd energi'!$B$1:$AQ$1,0),FALSE)</f>
        <v>0</v>
      </c>
      <c r="J133" s="73">
        <f>VLOOKUP($B133,'Tillförd energi'!$B$2:$AS$506,MATCH(J$1,'Tillförd energi'!$B$1:$AQ$1,0),FALSE)</f>
        <v>0</v>
      </c>
      <c r="K133" s="73">
        <f>VLOOKUP($B133,'Tillförd energi'!$B$2:$AS$506,MATCH(K$1,'Tillförd energi'!$B$1:$AQ$1,0),FALSE)</f>
        <v>0</v>
      </c>
      <c r="L133" s="73">
        <f>VLOOKUP($B133,'Tillförd energi'!$B$2:$AS$506,MATCH(L$1,'Tillförd energi'!$B$1:$AQ$1,0),FALSE)</f>
        <v>0</v>
      </c>
      <c r="M133" s="73">
        <f>VLOOKUP($B133,'Tillförd energi'!$B$2:$AS$506,MATCH(M$1,'Tillförd energi'!$B$1:$AQ$1,0),FALSE)</f>
        <v>0</v>
      </c>
      <c r="N133" s="73">
        <f>VLOOKUP($B133,'Tillförd energi'!$B$2:$AS$506,MATCH(N$1,'Tillförd energi'!$B$1:$AQ$1,0),FALSE)</f>
        <v>0</v>
      </c>
      <c r="O133" s="73">
        <f>VLOOKUP($B133,'Tillförd energi'!$B$2:$AS$506,MATCH(O$1,'Tillförd energi'!$B$1:$AQ$1,0),FALSE)</f>
        <v>0</v>
      </c>
      <c r="P133" s="73">
        <f>VLOOKUP($B133,'Tillförd energi'!$B$2:$AS$506,MATCH(P$1,'Tillförd energi'!$B$1:$AQ$1,0),FALSE)</f>
        <v>0</v>
      </c>
      <c r="Q133" s="73">
        <f>VLOOKUP($B133,'Tillförd energi'!$B$2:$AS$506,MATCH(Q$1,'Tillförd energi'!$B$1:$AQ$1,0),FALSE)</f>
        <v>0</v>
      </c>
      <c r="R133" s="73">
        <f>VLOOKUP($B133,'Tillförd energi'!$B$2:$AS$506,MATCH(R$1,'Tillförd energi'!$B$1:$AQ$1,0),FALSE)</f>
        <v>0</v>
      </c>
      <c r="S133" s="73">
        <f>VLOOKUP($B133,'Tillförd energi'!$B$2:$AS$506,MATCH(S$1,'Tillförd energi'!$B$1:$AQ$1,0),FALSE)</f>
        <v>0</v>
      </c>
      <c r="T133" s="73">
        <f>VLOOKUP($B133,'Tillförd energi'!$B$2:$AS$506,MATCH(T$1,'Tillförd energi'!$B$1:$AQ$1,0),FALSE)</f>
        <v>0</v>
      </c>
      <c r="U133" s="73">
        <f>VLOOKUP($B133,'Tillförd energi'!$B$2:$AS$506,MATCH(U$1,'Tillförd energi'!$B$1:$AQ$1,0),FALSE)</f>
        <v>0</v>
      </c>
      <c r="V133" s="73">
        <f>VLOOKUP($B133,'Tillförd energi'!$B$2:$AS$506,MATCH(V$1,'Tillförd energi'!$B$1:$AQ$1,0),FALSE)</f>
        <v>0</v>
      </c>
      <c r="W133" s="73">
        <f>VLOOKUP($B133,'Tillförd energi'!$B$2:$AS$506,MATCH(W$1,'Tillförd energi'!$B$1:$AQ$1,0),FALSE)</f>
        <v>0</v>
      </c>
      <c r="X133" s="73">
        <f>VLOOKUP($B133,'Tillförd energi'!$B$2:$AS$506,MATCH(X$1,'Tillförd energi'!$B$1:$AQ$1,0),FALSE)</f>
        <v>0</v>
      </c>
      <c r="Y133" s="73">
        <f>VLOOKUP($B133,'Tillförd energi'!$B$2:$AS$506,MATCH(Y$1,'Tillförd energi'!$B$1:$AQ$1,0),FALSE)</f>
        <v>0</v>
      </c>
      <c r="Z133" s="73">
        <f>VLOOKUP($B133,'Tillförd energi'!$B$2:$AS$506,MATCH(Z$1,'Tillförd energi'!$B$1:$AQ$1,0),FALSE)</f>
        <v>0</v>
      </c>
      <c r="AA133" s="73">
        <f>VLOOKUP($B133,'Tillförd energi'!$B$2:$AS$506,MATCH(AA$1,'Tillförd energi'!$B$1:$AQ$1,0),FALSE)</f>
        <v>0</v>
      </c>
      <c r="AB133" s="73">
        <f>VLOOKUP($B133,'Tillförd energi'!$B$2:$AS$506,MATCH(AB$1,'Tillförd energi'!$B$1:$AQ$1,0),FALSE)</f>
        <v>0</v>
      </c>
      <c r="AC133" s="73">
        <f>VLOOKUP($B133,'Tillförd energi'!$B$2:$AS$506,MATCH(AC$1,'Tillförd energi'!$B$1:$AQ$1,0),FALSE)</f>
        <v>0</v>
      </c>
      <c r="AD133" s="73">
        <f>VLOOKUP($B133,'Tillförd energi'!$B$2:$AS$506,MATCH(AD$1,'Tillförd energi'!$B$1:$AQ$1,0),FALSE)</f>
        <v>0</v>
      </c>
      <c r="AF133" s="73">
        <f>VLOOKUP($B133,'Tillförd energi'!$B$2:$AS$506,MATCH(AF$1,'Tillförd energi'!$B$1:$AQ$1,0),FALSE)</f>
        <v>0</v>
      </c>
      <c r="AH133" s="73">
        <f>IFERROR(VLOOKUP(B133,Miljö!$B$1:$S$476,9,FALSE)/1,0)</f>
        <v>0</v>
      </c>
      <c r="AJ133" s="81" t="str">
        <f>IFERROR(VLOOKUP($B133,Miljö!$B$1:$S$500,MATCH("hjälpel exklusive kraftvärme (GWh)",Miljö!$B$1:$V$1,0),FALSE)/1,"")</f>
        <v/>
      </c>
      <c r="AK133" s="81">
        <f t="shared" si="22"/>
        <v>0</v>
      </c>
      <c r="AL133" s="81">
        <f>VLOOKUP($B133,'Slutlig allokering'!$B$2:$AL$462,MATCH("Hjälpel kraftvärme",'Slutlig allokering'!$B$2:$AL$2,0),FALSE)</f>
        <v>0</v>
      </c>
      <c r="AN133" s="73">
        <f t="shared" si="23"/>
        <v>0</v>
      </c>
      <c r="AO133" s="73">
        <f t="shared" si="24"/>
        <v>0</v>
      </c>
      <c r="AP133" s="73" t="str">
        <f>IF(ISERROR(1/VLOOKUP($B133,Leveranser!$B$1:$S$500,MATCH("såld värme (gwh)",Leveranser!$B$1:$S$1,0),FALSE)),"",VLOOKUP($B133,Leveranser!$B$1:$S$500,MATCH("såld värme (gwh)",Leveranser!$B$1:$S$1,0),FALSE))</f>
        <v/>
      </c>
      <c r="AQ133" s="73">
        <f>VLOOKUP($B133,Leveranser!$B$1:$Y$500,MATCH("Totalt såld fjärrvärme till andra fjärrvärmeföretag",Leveranser!$B$1:$AA$1,0),FALSE)</f>
        <v>0</v>
      </c>
      <c r="AR133" s="73">
        <f>IF(ISERROR(1/VLOOKUP($B133,Miljö!$B$1:$S$500,MATCH("Såld mängd produktionsspecifik fjärrvärme (GWh)",Miljö!$B$1:$R$1,0),FALSE)),0,VLOOKUP($B133,Miljö!$B$1:$S$500,MATCH("Såld mängd produktionsspecifik fjärrvärme (GWh)",Miljö!$B$1:$R$1,0),FALSE))</f>
        <v>0</v>
      </c>
      <c r="AS133" s="82" t="str">
        <f t="shared" si="29"/>
        <v/>
      </c>
      <c r="AU133" s="73" t="str">
        <f>VLOOKUP($B133,'Miljövärden urval för publ'!$B$2:$I$486,7,FALSE)</f>
        <v>Nej</v>
      </c>
      <c r="AV133" s="73" t="str">
        <f>VLOOKUP($B133,'Miljövärden urval för publ'!$B$2:$I$486,6,FALSE)</f>
        <v>Nej</v>
      </c>
      <c r="AZ133" s="73">
        <f t="shared" si="25"/>
        <v>0</v>
      </c>
      <c r="BA133" s="73">
        <f t="shared" si="30"/>
        <v>0</v>
      </c>
      <c r="BB133" s="73">
        <f t="shared" si="26"/>
        <v>0</v>
      </c>
      <c r="BC133" s="73">
        <f t="shared" si="27"/>
        <v>0</v>
      </c>
      <c r="BE133" s="73">
        <f t="shared" si="31"/>
        <v>0</v>
      </c>
      <c r="BF133" s="73">
        <f t="shared" si="32"/>
        <v>0</v>
      </c>
      <c r="BH133" s="73">
        <f t="shared" si="28"/>
        <v>0</v>
      </c>
    </row>
    <row r="134" spans="1:60" ht="15" x14ac:dyDescent="0.25">
      <c r="A134" t="s">
        <v>152</v>
      </c>
      <c r="B134" t="s">
        <v>153</v>
      </c>
      <c r="C134" s="73">
        <f>VLOOKUP($B134,'Tillförd energi'!$B$2:$AS$506,MATCH(C$1,'Tillförd energi'!$B$1:$AQ$1,0),FALSE)</f>
        <v>0</v>
      </c>
      <c r="D134" s="73">
        <f>VLOOKUP($B134,'Tillförd energi'!$B$2:$AS$506,MATCH(D$1,'Tillförd energi'!$B$1:$AQ$1,0),FALSE)</f>
        <v>4.5916600000000001</v>
      </c>
      <c r="E134" s="73">
        <f>VLOOKUP($B134,'Tillförd energi'!$B$2:$AS$506,MATCH(E$1,'Tillförd energi'!$B$1:$AQ$1,0),FALSE)</f>
        <v>0</v>
      </c>
      <c r="F134" s="73">
        <f>VLOOKUP($B134,'Tillförd energi'!$B$2:$AS$506,MATCH(F$1,'Tillförd energi'!$B$1:$AQ$1,0),FALSE)</f>
        <v>0</v>
      </c>
      <c r="G134" s="73">
        <f>VLOOKUP($B134,'Tillförd energi'!$B$2:$AS$506,MATCH(G$1,'Tillförd energi'!$B$1:$AQ$1,0),FALSE)</f>
        <v>0</v>
      </c>
      <c r="H134" s="73">
        <f>VLOOKUP($B134,'Tillförd energi'!$B$2:$AS$506,MATCH(H$1,'Tillförd energi'!$B$1:$AQ$1,0),FALSE)</f>
        <v>0</v>
      </c>
      <c r="I134" s="73">
        <f>VLOOKUP($B134,'Tillförd energi'!$B$2:$AS$506,MATCH(I$1,'Tillförd energi'!$B$1:$AQ$1,0),FALSE)</f>
        <v>0</v>
      </c>
      <c r="J134" s="73">
        <f>VLOOKUP($B134,'Tillförd energi'!$B$2:$AS$506,MATCH(J$1,'Tillförd energi'!$B$1:$AQ$1,0),FALSE)</f>
        <v>0</v>
      </c>
      <c r="K134" s="73">
        <f>VLOOKUP($B134,'Tillförd energi'!$B$2:$AS$506,MATCH(K$1,'Tillförd energi'!$B$1:$AQ$1,0),FALSE)</f>
        <v>75.741900000000001</v>
      </c>
      <c r="L134" s="73">
        <f>VLOOKUP($B134,'Tillförd energi'!$B$2:$AS$506,MATCH(L$1,'Tillförd energi'!$B$1:$AQ$1,0),FALSE)</f>
        <v>1.0235399999999999</v>
      </c>
      <c r="M134" s="73">
        <f>VLOOKUP($B134,'Tillförd energi'!$B$2:$AS$506,MATCH(M$1,'Tillförd energi'!$B$1:$AQ$1,0),FALSE)</f>
        <v>67.297700000000006</v>
      </c>
      <c r="N134" s="73">
        <f>VLOOKUP($B134,'Tillförd energi'!$B$2:$AS$506,MATCH(N$1,'Tillförd energi'!$B$1:$AQ$1,0),FALSE)</f>
        <v>0.51176999999999995</v>
      </c>
      <c r="O134" s="73">
        <f>VLOOKUP($B134,'Tillförd energi'!$B$2:$AS$506,MATCH(O$1,'Tillförd energi'!$B$1:$AQ$1,0),FALSE)</f>
        <v>22.0061</v>
      </c>
      <c r="P134" s="73">
        <f>VLOOKUP($B134,'Tillförd energi'!$B$2:$AS$506,MATCH(P$1,'Tillförd energi'!$B$1:$AQ$1,0),FALSE)</f>
        <v>0</v>
      </c>
      <c r="Q134" s="73">
        <f>VLOOKUP($B134,'Tillförd energi'!$B$2:$AS$506,MATCH(Q$1,'Tillförd energi'!$B$1:$AQ$1,0),FALSE)</f>
        <v>24</v>
      </c>
      <c r="R134" s="73">
        <f>VLOOKUP($B134,'Tillförd energi'!$B$2:$AS$506,MATCH(R$1,'Tillförd energi'!$B$1:$AQ$1,0),FALSE)</f>
        <v>0</v>
      </c>
      <c r="S134" s="73">
        <f>VLOOKUP($B134,'Tillförd energi'!$B$2:$AS$506,MATCH(S$1,'Tillförd energi'!$B$1:$AQ$1,0),FALSE)</f>
        <v>0</v>
      </c>
      <c r="T134" s="73">
        <f>VLOOKUP($B134,'Tillförd energi'!$B$2:$AS$506,MATCH(T$1,'Tillförd energi'!$B$1:$AQ$1,0),FALSE)</f>
        <v>0</v>
      </c>
      <c r="U134" s="73">
        <f>VLOOKUP($B134,'Tillförd energi'!$B$2:$AS$506,MATCH(U$1,'Tillförd energi'!$B$1:$AQ$1,0),FALSE)</f>
        <v>0</v>
      </c>
      <c r="V134" s="73">
        <f>VLOOKUP($B134,'Tillförd energi'!$B$2:$AS$506,MATCH(V$1,'Tillförd energi'!$B$1:$AQ$1,0),FALSE)</f>
        <v>0</v>
      </c>
      <c r="W134" s="73">
        <f>VLOOKUP($B134,'Tillförd energi'!$B$2:$AS$506,MATCH(W$1,'Tillförd energi'!$B$1:$AQ$1,0),FALSE)</f>
        <v>9.6710499999999993</v>
      </c>
      <c r="X134" s="73">
        <f>VLOOKUP($B134,'Tillförd energi'!$B$2:$AS$506,MATCH(X$1,'Tillförd energi'!$B$1:$AQ$1,0),FALSE)</f>
        <v>0</v>
      </c>
      <c r="Y134" s="73">
        <f>VLOOKUP($B134,'Tillförd energi'!$B$2:$AS$506,MATCH(Y$1,'Tillförd energi'!$B$1:$AQ$1,0),FALSE)</f>
        <v>0</v>
      </c>
      <c r="Z134" s="73">
        <f>VLOOKUP($B134,'Tillförd energi'!$B$2:$AS$506,MATCH(Z$1,'Tillförd energi'!$B$1:$AQ$1,0),FALSE)</f>
        <v>0</v>
      </c>
      <c r="AA134" s="73">
        <f>VLOOKUP($B134,'Tillförd energi'!$B$2:$AS$506,MATCH(AA$1,'Tillförd energi'!$B$1:$AQ$1,0),FALSE)</f>
        <v>0</v>
      </c>
      <c r="AB134" s="73">
        <f>VLOOKUP($B134,'Tillförd energi'!$B$2:$AS$506,MATCH(AB$1,'Tillförd energi'!$B$1:$AQ$1,0),FALSE)</f>
        <v>0</v>
      </c>
      <c r="AC134" s="73">
        <f>VLOOKUP($B134,'Tillförd energi'!$B$2:$AS$506,MATCH(AC$1,'Tillförd energi'!$B$1:$AQ$1,0),FALSE)</f>
        <v>0</v>
      </c>
      <c r="AD134" s="73">
        <f>VLOOKUP($B134,'Tillförd energi'!$B$2:$AS$506,MATCH(AD$1,'Tillförd energi'!$B$1:$AQ$1,0),FALSE)</f>
        <v>0</v>
      </c>
      <c r="AF134" s="73">
        <f>VLOOKUP($B134,'Tillförd energi'!$B$2:$AS$506,MATCH(AF$1,'Tillförd energi'!$B$1:$AQ$1,0),FALSE)</f>
        <v>6.5992600000000001</v>
      </c>
      <c r="AH134" s="73">
        <f>IFERROR(VLOOKUP(B134,Miljö!$B$1:$S$476,9,FALSE)/1,0)</f>
        <v>0</v>
      </c>
      <c r="AJ134" s="81">
        <f>IFERROR(VLOOKUP($B134,Miljö!$B$1:$S$500,MATCH("hjälpel exklusive kraftvärme (GWh)",Miljö!$B$1:$V$1,0),FALSE)/1,"")</f>
        <v>1</v>
      </c>
      <c r="AK134" s="81">
        <f t="shared" si="22"/>
        <v>1</v>
      </c>
      <c r="AL134" s="81">
        <f>VLOOKUP($B134,'Slutlig allokering'!$B$2:$AL$462,MATCH("Hjälpel kraftvärme",'Slutlig allokering'!$B$2:$AL$2,0),FALSE)</f>
        <v>5.5992600000000001</v>
      </c>
      <c r="AN134" s="73">
        <f t="shared" si="23"/>
        <v>211.44298000000003</v>
      </c>
      <c r="AO134" s="73">
        <f t="shared" si="24"/>
        <v>211.44298000000003</v>
      </c>
      <c r="AP134" s="73">
        <f>IF(ISERROR(1/VLOOKUP($B134,Leveranser!$B$1:$S$500,MATCH("såld värme (gwh)",Leveranser!$B$1:$S$1,0),FALSE)),"",VLOOKUP($B134,Leveranser!$B$1:$S$500,MATCH("såld värme (gwh)",Leveranser!$B$1:$S$1,0),FALSE))</f>
        <v>208</v>
      </c>
      <c r="AQ134" s="73">
        <f>VLOOKUP($B134,Leveranser!$B$1:$Y$500,MATCH("Totalt såld fjärrvärme till andra fjärrvärmeföretag",Leveranser!$B$1:$AA$1,0),FALSE)</f>
        <v>0</v>
      </c>
      <c r="AR134" s="73">
        <f>IF(ISERROR(1/VLOOKUP($B134,Miljö!$B$1:$S$500,MATCH("Såld mängd produktionsspecifik fjärrvärme (GWh)",Miljö!$B$1:$R$1,0),FALSE)),0,VLOOKUP($B134,Miljö!$B$1:$S$500,MATCH("Såld mängd produktionsspecifik fjärrvärme (GWh)",Miljö!$B$1:$R$1,0),FALSE))</f>
        <v>0</v>
      </c>
      <c r="AS134" s="82">
        <f t="shared" si="29"/>
        <v>0.98371674481697136</v>
      </c>
      <c r="AU134" s="73" t="str">
        <f>VLOOKUP($B134,'Miljövärden urval för publ'!$B$2:$I$486,7,FALSE)</f>
        <v>Ja</v>
      </c>
      <c r="AV134" s="73" t="str">
        <f>VLOOKUP($B134,'Miljövärden urval för publ'!$B$2:$I$486,6,FALSE)</f>
        <v>Nej</v>
      </c>
      <c r="AZ134" s="73">
        <f t="shared" si="25"/>
        <v>6.5992600000000001</v>
      </c>
      <c r="BA134" s="73">
        <f t="shared" si="30"/>
        <v>9.6710499999999993</v>
      </c>
      <c r="BB134" s="73">
        <f t="shared" si="26"/>
        <v>90.839110000000005</v>
      </c>
      <c r="BC134" s="73">
        <f t="shared" si="27"/>
        <v>24</v>
      </c>
      <c r="BE134" s="73">
        <f t="shared" si="31"/>
        <v>0</v>
      </c>
      <c r="BF134" s="73">
        <f t="shared" si="32"/>
        <v>0</v>
      </c>
      <c r="BH134" s="73">
        <f t="shared" si="28"/>
        <v>200.25206000000003</v>
      </c>
    </row>
    <row r="135" spans="1:60" ht="15" x14ac:dyDescent="0.25">
      <c r="A135" t="s">
        <v>154</v>
      </c>
      <c r="B135" t="s">
        <v>155</v>
      </c>
      <c r="C135" s="73">
        <f>VLOOKUP($B135,'Tillförd energi'!$B$2:$AS$506,MATCH(C$1,'Tillförd energi'!$B$1:$AQ$1,0),FALSE)</f>
        <v>0</v>
      </c>
      <c r="D135" s="73">
        <f>VLOOKUP($B135,'Tillförd energi'!$B$2:$AS$506,MATCH(D$1,'Tillförd energi'!$B$1:$AQ$1,0),FALSE)</f>
        <v>0</v>
      </c>
      <c r="E135" s="73">
        <f>VLOOKUP($B135,'Tillförd energi'!$B$2:$AS$506,MATCH(E$1,'Tillförd energi'!$B$1:$AQ$1,0),FALSE)</f>
        <v>0</v>
      </c>
      <c r="F135" s="73">
        <f>VLOOKUP($B135,'Tillförd energi'!$B$2:$AS$506,MATCH(F$1,'Tillförd energi'!$B$1:$AQ$1,0),FALSE)</f>
        <v>0</v>
      </c>
      <c r="G135" s="73">
        <f>VLOOKUP($B135,'Tillförd energi'!$B$2:$AS$506,MATCH(G$1,'Tillförd energi'!$B$1:$AQ$1,0),FALSE)</f>
        <v>0</v>
      </c>
      <c r="H135" s="73">
        <f>VLOOKUP($B135,'Tillförd energi'!$B$2:$AS$506,MATCH(H$1,'Tillförd energi'!$B$1:$AQ$1,0),FALSE)</f>
        <v>0</v>
      </c>
      <c r="I135" s="73">
        <f>VLOOKUP($B135,'Tillförd energi'!$B$2:$AS$506,MATCH(I$1,'Tillförd energi'!$B$1:$AQ$1,0),FALSE)</f>
        <v>0</v>
      </c>
      <c r="J135" s="73">
        <f>VLOOKUP($B135,'Tillförd energi'!$B$2:$AS$506,MATCH(J$1,'Tillförd energi'!$B$1:$AQ$1,0),FALSE)</f>
        <v>0</v>
      </c>
      <c r="K135" s="73">
        <f>VLOOKUP($B135,'Tillförd energi'!$B$2:$AS$506,MATCH(K$1,'Tillförd energi'!$B$1:$AQ$1,0),FALSE)</f>
        <v>0</v>
      </c>
      <c r="L135" s="73">
        <f>VLOOKUP($B135,'Tillförd energi'!$B$2:$AS$506,MATCH(L$1,'Tillförd energi'!$B$1:$AQ$1,0),FALSE)</f>
        <v>0</v>
      </c>
      <c r="M135" s="73">
        <f>VLOOKUP($B135,'Tillförd energi'!$B$2:$AS$506,MATCH(M$1,'Tillförd energi'!$B$1:$AQ$1,0),FALSE)</f>
        <v>0</v>
      </c>
      <c r="N135" s="73">
        <f>VLOOKUP($B135,'Tillförd energi'!$B$2:$AS$506,MATCH(N$1,'Tillförd energi'!$B$1:$AQ$1,0),FALSE)</f>
        <v>0</v>
      </c>
      <c r="O135" s="73">
        <f>VLOOKUP($B135,'Tillförd energi'!$B$2:$AS$506,MATCH(O$1,'Tillförd energi'!$B$1:$AQ$1,0),FALSE)</f>
        <v>0</v>
      </c>
      <c r="P135" s="73">
        <f>VLOOKUP($B135,'Tillförd energi'!$B$2:$AS$506,MATCH(P$1,'Tillförd energi'!$B$1:$AQ$1,0),FALSE)</f>
        <v>0</v>
      </c>
      <c r="Q135" s="73">
        <f>VLOOKUP($B135,'Tillförd energi'!$B$2:$AS$506,MATCH(Q$1,'Tillförd energi'!$B$1:$AQ$1,0),FALSE)</f>
        <v>0</v>
      </c>
      <c r="R135" s="73">
        <f>VLOOKUP($B135,'Tillförd energi'!$B$2:$AS$506,MATCH(R$1,'Tillförd energi'!$B$1:$AQ$1,0),FALSE)</f>
        <v>0</v>
      </c>
      <c r="S135" s="73">
        <f>VLOOKUP($B135,'Tillförd energi'!$B$2:$AS$506,MATCH(S$1,'Tillförd energi'!$B$1:$AQ$1,0),FALSE)</f>
        <v>0</v>
      </c>
      <c r="T135" s="73">
        <f>VLOOKUP($B135,'Tillförd energi'!$B$2:$AS$506,MATCH(T$1,'Tillförd energi'!$B$1:$AQ$1,0),FALSE)</f>
        <v>0</v>
      </c>
      <c r="U135" s="73">
        <f>VLOOKUP($B135,'Tillförd energi'!$B$2:$AS$506,MATCH(U$1,'Tillförd energi'!$B$1:$AQ$1,0),FALSE)</f>
        <v>0</v>
      </c>
      <c r="V135" s="73">
        <f>VLOOKUP($B135,'Tillförd energi'!$B$2:$AS$506,MATCH(V$1,'Tillförd energi'!$B$1:$AQ$1,0),FALSE)</f>
        <v>0</v>
      </c>
      <c r="W135" s="73">
        <f>VLOOKUP($B135,'Tillförd energi'!$B$2:$AS$506,MATCH(W$1,'Tillförd energi'!$B$1:$AQ$1,0),FALSE)</f>
        <v>0</v>
      </c>
      <c r="X135" s="73">
        <f>VLOOKUP($B135,'Tillförd energi'!$B$2:$AS$506,MATCH(X$1,'Tillförd energi'!$B$1:$AQ$1,0),FALSE)</f>
        <v>0</v>
      </c>
      <c r="Y135" s="73">
        <f>VLOOKUP($B135,'Tillförd energi'!$B$2:$AS$506,MATCH(Y$1,'Tillförd energi'!$B$1:$AQ$1,0),FALSE)</f>
        <v>0</v>
      </c>
      <c r="Z135" s="73">
        <f>VLOOKUP($B135,'Tillförd energi'!$B$2:$AS$506,MATCH(Z$1,'Tillförd energi'!$B$1:$AQ$1,0),FALSE)</f>
        <v>0</v>
      </c>
      <c r="AA135" s="73">
        <f>VLOOKUP($B135,'Tillförd energi'!$B$2:$AS$506,MATCH(AA$1,'Tillförd energi'!$B$1:$AQ$1,0),FALSE)</f>
        <v>0</v>
      </c>
      <c r="AB135" s="73">
        <f>VLOOKUP($B135,'Tillförd energi'!$B$2:$AS$506,MATCH(AB$1,'Tillförd energi'!$B$1:$AQ$1,0),FALSE)</f>
        <v>0</v>
      </c>
      <c r="AC135" s="73">
        <f>VLOOKUP($B135,'Tillförd energi'!$B$2:$AS$506,MATCH(AC$1,'Tillförd energi'!$B$1:$AQ$1,0),FALSE)</f>
        <v>5.9</v>
      </c>
      <c r="AD135" s="73">
        <f>VLOOKUP($B135,'Tillförd energi'!$B$2:$AS$506,MATCH(AD$1,'Tillförd energi'!$B$1:$AQ$1,0),FALSE)</f>
        <v>0</v>
      </c>
      <c r="AF135" s="73">
        <f>VLOOKUP($B135,'Tillförd energi'!$B$2:$AS$506,MATCH(AF$1,'Tillförd energi'!$B$1:$AQ$1,0),FALSE)</f>
        <v>0.14699999999999999</v>
      </c>
      <c r="AH135" s="73">
        <f>IFERROR(VLOOKUP(B135,Miljö!$B$1:$S$476,9,FALSE)/1,0)</f>
        <v>0</v>
      </c>
      <c r="AJ135" s="81" t="str">
        <f>IFERROR(VLOOKUP($B135,Miljö!$B$1:$S$500,MATCH("hjälpel exklusive kraftvärme (GWh)",Miljö!$B$1:$V$1,0),FALSE)/1,"")</f>
        <v/>
      </c>
      <c r="AK135" s="81">
        <f t="shared" si="22"/>
        <v>0.14699999999999999</v>
      </c>
      <c r="AL135" s="81">
        <f>VLOOKUP($B135,'Slutlig allokering'!$B$2:$AL$462,MATCH("Hjälpel kraftvärme",'Slutlig allokering'!$B$2:$AL$2,0),FALSE)</f>
        <v>0</v>
      </c>
      <c r="AN135" s="73">
        <f t="shared" si="23"/>
        <v>6.0470000000000006</v>
      </c>
      <c r="AO135" s="73">
        <f t="shared" si="24"/>
        <v>6.0470000000000006</v>
      </c>
      <c r="AP135" s="73">
        <f>IF(ISERROR(1/VLOOKUP($B135,Leveranser!$B$1:$S$500,MATCH("såld värme (gwh)",Leveranser!$B$1:$S$1,0),FALSE)),"",VLOOKUP($B135,Leveranser!$B$1:$S$500,MATCH("såld värme (gwh)",Leveranser!$B$1:$S$1,0),FALSE))</f>
        <v>4.9000000000000004</v>
      </c>
      <c r="AQ135" s="73">
        <f>VLOOKUP($B135,Leveranser!$B$1:$Y$500,MATCH("Totalt såld fjärrvärme till andra fjärrvärmeföretag",Leveranser!$B$1:$AA$1,0),FALSE)</f>
        <v>0</v>
      </c>
      <c r="AR135" s="73">
        <f>IF(ISERROR(1/VLOOKUP($B135,Miljö!$B$1:$S$500,MATCH("Såld mängd produktionsspecifik fjärrvärme (GWh)",Miljö!$B$1:$R$1,0),FALSE)),0,VLOOKUP($B135,Miljö!$B$1:$S$500,MATCH("Såld mängd produktionsspecifik fjärrvärme (GWh)",Miljö!$B$1:$R$1,0),FALSE))</f>
        <v>0</v>
      </c>
      <c r="AS135" s="82">
        <f t="shared" si="29"/>
        <v>0.81031916652885727</v>
      </c>
      <c r="AU135" s="73" t="str">
        <f>VLOOKUP($B135,'Miljövärden urval för publ'!$B$2:$I$486,7,FALSE)</f>
        <v>Ja</v>
      </c>
      <c r="AV135" s="73" t="str">
        <f>VLOOKUP($B135,'Miljövärden urval för publ'!$B$2:$I$486,6,FALSE)</f>
        <v>Ja</v>
      </c>
      <c r="AZ135" s="73">
        <f t="shared" si="25"/>
        <v>0.14699999999999999</v>
      </c>
      <c r="BA135" s="73">
        <f t="shared" si="30"/>
        <v>0</v>
      </c>
      <c r="BB135" s="73">
        <f t="shared" si="26"/>
        <v>0</v>
      </c>
      <c r="BC135" s="73">
        <f t="shared" si="27"/>
        <v>0</v>
      </c>
      <c r="BE135" s="73">
        <f t="shared" si="31"/>
        <v>0</v>
      </c>
      <c r="BF135" s="73">
        <f t="shared" si="32"/>
        <v>0</v>
      </c>
      <c r="BH135" s="73">
        <f t="shared" si="28"/>
        <v>0</v>
      </c>
    </row>
    <row r="136" spans="1:60" ht="15" x14ac:dyDescent="0.25">
      <c r="A136" t="s">
        <v>154</v>
      </c>
      <c r="B136" t="s">
        <v>156</v>
      </c>
      <c r="C136" s="73">
        <f>VLOOKUP($B136,'Tillförd energi'!$B$2:$AS$506,MATCH(C$1,'Tillförd energi'!$B$1:$AQ$1,0),FALSE)</f>
        <v>0</v>
      </c>
      <c r="D136" s="73">
        <f>VLOOKUP($B136,'Tillförd energi'!$B$2:$AS$506,MATCH(D$1,'Tillförd energi'!$B$1:$AQ$1,0),FALSE)</f>
        <v>1.1299999999999999</v>
      </c>
      <c r="E136" s="73">
        <f>VLOOKUP($B136,'Tillförd energi'!$B$2:$AS$506,MATCH(E$1,'Tillförd energi'!$B$1:$AQ$1,0),FALSE)</f>
        <v>0</v>
      </c>
      <c r="F136" s="73">
        <f>VLOOKUP($B136,'Tillförd energi'!$B$2:$AS$506,MATCH(F$1,'Tillförd energi'!$B$1:$AQ$1,0),FALSE)</f>
        <v>0</v>
      </c>
      <c r="G136" s="73">
        <f>VLOOKUP($B136,'Tillförd energi'!$B$2:$AS$506,MATCH(G$1,'Tillförd energi'!$B$1:$AQ$1,0),FALSE)</f>
        <v>0</v>
      </c>
      <c r="H136" s="73">
        <f>VLOOKUP($B136,'Tillförd energi'!$B$2:$AS$506,MATCH(H$1,'Tillförd energi'!$B$1:$AQ$1,0),FALSE)</f>
        <v>0</v>
      </c>
      <c r="I136" s="73">
        <f>VLOOKUP($B136,'Tillförd energi'!$B$2:$AS$506,MATCH(I$1,'Tillförd energi'!$B$1:$AQ$1,0),FALSE)</f>
        <v>0</v>
      </c>
      <c r="J136" s="73">
        <f>VLOOKUP($B136,'Tillförd energi'!$B$2:$AS$506,MATCH(J$1,'Tillförd energi'!$B$1:$AQ$1,0),FALSE)</f>
        <v>0</v>
      </c>
      <c r="K136" s="73">
        <f>VLOOKUP($B136,'Tillförd energi'!$B$2:$AS$506,MATCH(K$1,'Tillförd energi'!$B$1:$AQ$1,0),FALSE)</f>
        <v>0</v>
      </c>
      <c r="L136" s="73">
        <f>VLOOKUP($B136,'Tillförd energi'!$B$2:$AS$506,MATCH(L$1,'Tillförd energi'!$B$1:$AQ$1,0),FALSE)</f>
        <v>0</v>
      </c>
      <c r="M136" s="73">
        <f>VLOOKUP($B136,'Tillförd energi'!$B$2:$AS$506,MATCH(M$1,'Tillförd energi'!$B$1:$AQ$1,0),FALSE)</f>
        <v>0</v>
      </c>
      <c r="N136" s="73">
        <f>VLOOKUP($B136,'Tillförd energi'!$B$2:$AS$506,MATCH(N$1,'Tillförd energi'!$B$1:$AQ$1,0),FALSE)</f>
        <v>0</v>
      </c>
      <c r="O136" s="73">
        <f>VLOOKUP($B136,'Tillförd energi'!$B$2:$AS$506,MATCH(O$1,'Tillförd energi'!$B$1:$AQ$1,0),FALSE)</f>
        <v>5.15</v>
      </c>
      <c r="P136" s="73">
        <f>VLOOKUP($B136,'Tillförd energi'!$B$2:$AS$506,MATCH(P$1,'Tillförd energi'!$B$1:$AQ$1,0),FALSE)</f>
        <v>0</v>
      </c>
      <c r="Q136" s="73">
        <f>VLOOKUP($B136,'Tillförd energi'!$B$2:$AS$506,MATCH(Q$1,'Tillförd energi'!$B$1:$AQ$1,0),FALSE)</f>
        <v>0</v>
      </c>
      <c r="R136" s="73">
        <f>VLOOKUP($B136,'Tillförd energi'!$B$2:$AS$506,MATCH(R$1,'Tillförd energi'!$B$1:$AQ$1,0),FALSE)</f>
        <v>0</v>
      </c>
      <c r="S136" s="73">
        <f>VLOOKUP($B136,'Tillförd energi'!$B$2:$AS$506,MATCH(S$1,'Tillförd energi'!$B$1:$AQ$1,0),FALSE)</f>
        <v>0</v>
      </c>
      <c r="T136" s="73">
        <f>VLOOKUP($B136,'Tillförd energi'!$B$2:$AS$506,MATCH(T$1,'Tillförd energi'!$B$1:$AQ$1,0),FALSE)</f>
        <v>0</v>
      </c>
      <c r="U136" s="73">
        <f>VLOOKUP($B136,'Tillförd energi'!$B$2:$AS$506,MATCH(U$1,'Tillförd energi'!$B$1:$AQ$1,0),FALSE)</f>
        <v>0</v>
      </c>
      <c r="V136" s="73">
        <f>VLOOKUP($B136,'Tillförd energi'!$B$2:$AS$506,MATCH(V$1,'Tillförd energi'!$B$1:$AQ$1,0),FALSE)</f>
        <v>0</v>
      </c>
      <c r="W136" s="73">
        <f>VLOOKUP($B136,'Tillförd energi'!$B$2:$AS$506,MATCH(W$1,'Tillförd energi'!$B$1:$AQ$1,0),FALSE)</f>
        <v>0</v>
      </c>
      <c r="X136" s="73">
        <f>VLOOKUP($B136,'Tillförd energi'!$B$2:$AS$506,MATCH(X$1,'Tillförd energi'!$B$1:$AQ$1,0),FALSE)</f>
        <v>0</v>
      </c>
      <c r="Y136" s="73">
        <f>VLOOKUP($B136,'Tillförd energi'!$B$2:$AS$506,MATCH(Y$1,'Tillförd energi'!$B$1:$AQ$1,0),FALSE)</f>
        <v>0</v>
      </c>
      <c r="Z136" s="73">
        <f>VLOOKUP($B136,'Tillförd energi'!$B$2:$AS$506,MATCH(Z$1,'Tillförd energi'!$B$1:$AQ$1,0),FALSE)</f>
        <v>0</v>
      </c>
      <c r="AA136" s="73">
        <f>VLOOKUP($B136,'Tillförd energi'!$B$2:$AS$506,MATCH(AA$1,'Tillförd energi'!$B$1:$AQ$1,0),FALSE)</f>
        <v>0</v>
      </c>
      <c r="AB136" s="73">
        <f>VLOOKUP($B136,'Tillförd energi'!$B$2:$AS$506,MATCH(AB$1,'Tillförd energi'!$B$1:$AQ$1,0),FALSE)</f>
        <v>0</v>
      </c>
      <c r="AC136" s="73">
        <f>VLOOKUP($B136,'Tillförd energi'!$B$2:$AS$506,MATCH(AC$1,'Tillförd energi'!$B$1:$AQ$1,0),FALSE)</f>
        <v>0</v>
      </c>
      <c r="AD136" s="73">
        <f>VLOOKUP($B136,'Tillförd energi'!$B$2:$AS$506,MATCH(AD$1,'Tillförd energi'!$B$1:$AQ$1,0),FALSE)</f>
        <v>0</v>
      </c>
      <c r="AF136" s="73">
        <f>VLOOKUP($B136,'Tillförd energi'!$B$2:$AS$506,MATCH(AF$1,'Tillförd energi'!$B$1:$AQ$1,0),FALSE)</f>
        <v>9.8100000000000007E-2</v>
      </c>
      <c r="AH136" s="73">
        <f>IFERROR(VLOOKUP(B136,Miljö!$B$1:$S$476,9,FALSE)/1,0)</f>
        <v>0</v>
      </c>
      <c r="AJ136" s="81" t="str">
        <f>IFERROR(VLOOKUP($B136,Miljö!$B$1:$S$500,MATCH("hjälpel exklusive kraftvärme (GWh)",Miljö!$B$1:$V$1,0),FALSE)/1,"")</f>
        <v/>
      </c>
      <c r="AK136" s="81">
        <f t="shared" si="22"/>
        <v>9.8099999999999993E-2</v>
      </c>
      <c r="AL136" s="81">
        <f>VLOOKUP($B136,'Slutlig allokering'!$B$2:$AL$462,MATCH("Hjälpel kraftvärme",'Slutlig allokering'!$B$2:$AL$2,0),FALSE)</f>
        <v>0</v>
      </c>
      <c r="AN136" s="73">
        <f t="shared" si="23"/>
        <v>6.3780999999999999</v>
      </c>
      <c r="AO136" s="73">
        <f t="shared" si="24"/>
        <v>6.3780999999999999</v>
      </c>
      <c r="AP136" s="73">
        <f>IF(ISERROR(1/VLOOKUP($B136,Leveranser!$B$1:$S$500,MATCH("såld värme (gwh)",Leveranser!$B$1:$S$1,0),FALSE)),"",VLOOKUP($B136,Leveranser!$B$1:$S$500,MATCH("såld värme (gwh)",Leveranser!$B$1:$S$1,0),FALSE))</f>
        <v>3.27</v>
      </c>
      <c r="AQ136" s="73">
        <f>VLOOKUP($B136,Leveranser!$B$1:$Y$500,MATCH("Totalt såld fjärrvärme till andra fjärrvärmeföretag",Leveranser!$B$1:$AA$1,0),FALSE)</f>
        <v>0</v>
      </c>
      <c r="AR136" s="73">
        <f>IF(ISERROR(1/VLOOKUP($B136,Miljö!$B$1:$S$500,MATCH("Såld mängd produktionsspecifik fjärrvärme (GWh)",Miljö!$B$1:$R$1,0),FALSE)),0,VLOOKUP($B136,Miljö!$B$1:$S$500,MATCH("Såld mängd produktionsspecifik fjärrvärme (GWh)",Miljö!$B$1:$R$1,0),FALSE))</f>
        <v>0</v>
      </c>
      <c r="AS136" s="82">
        <f t="shared" si="29"/>
        <v>0.51269186748404694</v>
      </c>
      <c r="AU136" s="73" t="str">
        <f>VLOOKUP($B136,'Miljövärden urval för publ'!$B$2:$I$486,7,FALSE)</f>
        <v>Ja</v>
      </c>
      <c r="AV136" s="73" t="str">
        <f>VLOOKUP($B136,'Miljövärden urval för publ'!$B$2:$I$486,6,FALSE)</f>
        <v>Nej</v>
      </c>
      <c r="AZ136" s="73">
        <f t="shared" si="25"/>
        <v>9.8100000000000007E-2</v>
      </c>
      <c r="BA136" s="73">
        <f t="shared" si="30"/>
        <v>0</v>
      </c>
      <c r="BB136" s="73">
        <f t="shared" si="26"/>
        <v>5.15</v>
      </c>
      <c r="BC136" s="73">
        <f t="shared" si="27"/>
        <v>0</v>
      </c>
      <c r="BE136" s="73">
        <f t="shared" si="31"/>
        <v>0</v>
      </c>
      <c r="BF136" s="73">
        <f t="shared" si="32"/>
        <v>0</v>
      </c>
      <c r="BH136" s="73">
        <f t="shared" si="28"/>
        <v>5.15</v>
      </c>
    </row>
    <row r="137" spans="1:60" ht="15" x14ac:dyDescent="0.25">
      <c r="A137" t="s">
        <v>154</v>
      </c>
      <c r="B137" t="s">
        <v>157</v>
      </c>
      <c r="C137" s="73">
        <f>VLOOKUP($B137,'Tillförd energi'!$B$2:$AS$506,MATCH(C$1,'Tillförd energi'!$B$1:$AQ$1,0),FALSE)</f>
        <v>0</v>
      </c>
      <c r="D137" s="73">
        <f>VLOOKUP($B137,'Tillförd energi'!$B$2:$AS$506,MATCH(D$1,'Tillförd energi'!$B$1:$AQ$1,0),FALSE)</f>
        <v>0</v>
      </c>
      <c r="E137" s="73">
        <f>VLOOKUP($B137,'Tillförd energi'!$B$2:$AS$506,MATCH(E$1,'Tillförd energi'!$B$1:$AQ$1,0),FALSE)</f>
        <v>0</v>
      </c>
      <c r="F137" s="73">
        <f>VLOOKUP($B137,'Tillförd energi'!$B$2:$AS$506,MATCH(F$1,'Tillförd energi'!$B$1:$AQ$1,0),FALSE)</f>
        <v>0</v>
      </c>
      <c r="G137" s="73">
        <f>VLOOKUP($B137,'Tillförd energi'!$B$2:$AS$506,MATCH(G$1,'Tillförd energi'!$B$1:$AQ$1,0),FALSE)</f>
        <v>0</v>
      </c>
      <c r="H137" s="73">
        <f>VLOOKUP($B137,'Tillförd energi'!$B$2:$AS$506,MATCH(H$1,'Tillförd energi'!$B$1:$AQ$1,0),FALSE)</f>
        <v>0</v>
      </c>
      <c r="I137" s="73">
        <f>VLOOKUP($B137,'Tillförd energi'!$B$2:$AS$506,MATCH(I$1,'Tillförd energi'!$B$1:$AQ$1,0),FALSE)</f>
        <v>0</v>
      </c>
      <c r="J137" s="73">
        <f>VLOOKUP($B137,'Tillförd energi'!$B$2:$AS$506,MATCH(J$1,'Tillförd energi'!$B$1:$AQ$1,0),FALSE)</f>
        <v>0</v>
      </c>
      <c r="K137" s="73">
        <f>VLOOKUP($B137,'Tillförd energi'!$B$2:$AS$506,MATCH(K$1,'Tillförd energi'!$B$1:$AQ$1,0),FALSE)</f>
        <v>0</v>
      </c>
      <c r="L137" s="73">
        <f>VLOOKUP($B137,'Tillförd energi'!$B$2:$AS$506,MATCH(L$1,'Tillförd energi'!$B$1:$AQ$1,0),FALSE)</f>
        <v>0</v>
      </c>
      <c r="M137" s="73">
        <f>VLOOKUP($B137,'Tillförd energi'!$B$2:$AS$506,MATCH(M$1,'Tillförd energi'!$B$1:$AQ$1,0),FALSE)</f>
        <v>0</v>
      </c>
      <c r="N137" s="73">
        <f>VLOOKUP($B137,'Tillförd energi'!$B$2:$AS$506,MATCH(N$1,'Tillförd energi'!$B$1:$AQ$1,0),FALSE)</f>
        <v>8.89</v>
      </c>
      <c r="O137" s="73">
        <f>VLOOKUP($B137,'Tillförd energi'!$B$2:$AS$506,MATCH(O$1,'Tillförd energi'!$B$1:$AQ$1,0),FALSE)</f>
        <v>0</v>
      </c>
      <c r="P137" s="73">
        <f>VLOOKUP($B137,'Tillförd energi'!$B$2:$AS$506,MATCH(P$1,'Tillförd energi'!$B$1:$AQ$1,0),FALSE)</f>
        <v>0</v>
      </c>
      <c r="Q137" s="73">
        <f>VLOOKUP($B137,'Tillförd energi'!$B$2:$AS$506,MATCH(Q$1,'Tillförd energi'!$B$1:$AQ$1,0),FALSE)</f>
        <v>0.09</v>
      </c>
      <c r="R137" s="73">
        <f>VLOOKUP($B137,'Tillförd energi'!$B$2:$AS$506,MATCH(R$1,'Tillförd energi'!$B$1:$AQ$1,0),FALSE)</f>
        <v>0</v>
      </c>
      <c r="S137" s="73">
        <f>VLOOKUP($B137,'Tillförd energi'!$B$2:$AS$506,MATCH(S$1,'Tillförd energi'!$B$1:$AQ$1,0),FALSE)</f>
        <v>0</v>
      </c>
      <c r="T137" s="73">
        <f>VLOOKUP($B137,'Tillförd energi'!$B$2:$AS$506,MATCH(T$1,'Tillförd energi'!$B$1:$AQ$1,0),FALSE)</f>
        <v>0</v>
      </c>
      <c r="U137" s="73">
        <f>VLOOKUP($B137,'Tillförd energi'!$B$2:$AS$506,MATCH(U$1,'Tillförd energi'!$B$1:$AQ$1,0),FALSE)</f>
        <v>0</v>
      </c>
      <c r="V137" s="73">
        <f>VLOOKUP($B137,'Tillförd energi'!$B$2:$AS$506,MATCH(V$1,'Tillförd energi'!$B$1:$AQ$1,0),FALSE)</f>
        <v>0</v>
      </c>
      <c r="W137" s="73">
        <f>VLOOKUP($B137,'Tillförd energi'!$B$2:$AS$506,MATCH(W$1,'Tillförd energi'!$B$1:$AQ$1,0),FALSE)</f>
        <v>0</v>
      </c>
      <c r="X137" s="73">
        <f>VLOOKUP($B137,'Tillförd energi'!$B$2:$AS$506,MATCH(X$1,'Tillförd energi'!$B$1:$AQ$1,0),FALSE)</f>
        <v>0</v>
      </c>
      <c r="Y137" s="73">
        <f>VLOOKUP($B137,'Tillförd energi'!$B$2:$AS$506,MATCH(Y$1,'Tillförd energi'!$B$1:$AQ$1,0),FALSE)</f>
        <v>0</v>
      </c>
      <c r="Z137" s="73">
        <f>VLOOKUP($B137,'Tillförd energi'!$B$2:$AS$506,MATCH(Z$1,'Tillförd energi'!$B$1:$AQ$1,0),FALSE)</f>
        <v>0</v>
      </c>
      <c r="AA137" s="73">
        <f>VLOOKUP($B137,'Tillförd energi'!$B$2:$AS$506,MATCH(AA$1,'Tillförd energi'!$B$1:$AQ$1,0),FALSE)</f>
        <v>0</v>
      </c>
      <c r="AB137" s="73">
        <f>VLOOKUP($B137,'Tillförd energi'!$B$2:$AS$506,MATCH(AB$1,'Tillförd energi'!$B$1:$AQ$1,0),FALSE)</f>
        <v>0</v>
      </c>
      <c r="AC137" s="73">
        <f>VLOOKUP($B137,'Tillförd energi'!$B$2:$AS$506,MATCH(AC$1,'Tillförd energi'!$B$1:$AQ$1,0),FALSE)</f>
        <v>0</v>
      </c>
      <c r="AD137" s="73">
        <f>VLOOKUP($B137,'Tillförd energi'!$B$2:$AS$506,MATCH(AD$1,'Tillförd energi'!$B$1:$AQ$1,0),FALSE)</f>
        <v>0</v>
      </c>
      <c r="AF137" s="73">
        <f>VLOOKUP($B137,'Tillförd energi'!$B$2:$AS$506,MATCH(AF$1,'Tillförd energi'!$B$1:$AQ$1,0),FALSE)</f>
        <v>0.14853</v>
      </c>
      <c r="AH137" s="73">
        <f>IFERROR(VLOOKUP(B137,Miljö!$B$1:$S$476,9,FALSE)/1,0)</f>
        <v>0</v>
      </c>
      <c r="AJ137" s="81" t="str">
        <f>IFERROR(VLOOKUP($B137,Miljö!$B$1:$S$500,MATCH("hjälpel exklusive kraftvärme (GWh)",Miljö!$B$1:$V$1,0),FALSE)/1,"")</f>
        <v/>
      </c>
      <c r="AK137" s="81">
        <f t="shared" si="22"/>
        <v>0.14853</v>
      </c>
      <c r="AL137" s="81">
        <f>VLOOKUP($B137,'Slutlig allokering'!$B$2:$AL$462,MATCH("Hjälpel kraftvärme",'Slutlig allokering'!$B$2:$AL$2,0),FALSE)</f>
        <v>0</v>
      </c>
      <c r="AN137" s="73">
        <f t="shared" si="23"/>
        <v>9.1285299999999996</v>
      </c>
      <c r="AO137" s="73">
        <f t="shared" si="24"/>
        <v>9.1285299999999996</v>
      </c>
      <c r="AP137" s="73">
        <f>IF(ISERROR(1/VLOOKUP($B137,Leveranser!$B$1:$S$500,MATCH("såld värme (gwh)",Leveranser!$B$1:$S$1,0),FALSE)),"",VLOOKUP($B137,Leveranser!$B$1:$S$500,MATCH("såld värme (gwh)",Leveranser!$B$1:$S$1,0),FALSE))</f>
        <v>4.9509999999999996</v>
      </c>
      <c r="AQ137" s="73">
        <f>VLOOKUP($B137,Leveranser!$B$1:$Y$500,MATCH("Totalt såld fjärrvärme till andra fjärrvärmeföretag",Leveranser!$B$1:$AA$1,0),FALSE)</f>
        <v>0</v>
      </c>
      <c r="AR137" s="73">
        <f>IF(ISERROR(1/VLOOKUP($B137,Miljö!$B$1:$S$500,MATCH("Såld mängd produktionsspecifik fjärrvärme (GWh)",Miljö!$B$1:$R$1,0),FALSE)),0,VLOOKUP($B137,Miljö!$B$1:$S$500,MATCH("Såld mängd produktionsspecifik fjärrvärme (GWh)",Miljö!$B$1:$R$1,0),FALSE))</f>
        <v>0</v>
      </c>
      <c r="AS137" s="82">
        <f t="shared" si="29"/>
        <v>0.54236552873244648</v>
      </c>
      <c r="AU137" s="73" t="str">
        <f>VLOOKUP($B137,'Miljövärden urval för publ'!$B$2:$I$486,7,FALSE)</f>
        <v>Ja</v>
      </c>
      <c r="AV137" s="73" t="str">
        <f>VLOOKUP($B137,'Miljövärden urval för publ'!$B$2:$I$486,6,FALSE)</f>
        <v>Ja</v>
      </c>
      <c r="AZ137" s="73">
        <f t="shared" si="25"/>
        <v>0.14853</v>
      </c>
      <c r="BA137" s="73">
        <f t="shared" si="30"/>
        <v>0</v>
      </c>
      <c r="BB137" s="73">
        <f t="shared" si="26"/>
        <v>8.89</v>
      </c>
      <c r="BC137" s="73">
        <f t="shared" si="27"/>
        <v>0.09</v>
      </c>
      <c r="BE137" s="73">
        <f t="shared" si="31"/>
        <v>0</v>
      </c>
      <c r="BF137" s="73">
        <f t="shared" si="32"/>
        <v>0</v>
      </c>
      <c r="BH137" s="73">
        <f t="shared" si="28"/>
        <v>8.98</v>
      </c>
    </row>
    <row r="138" spans="1:60" ht="15" x14ac:dyDescent="0.25">
      <c r="A138" t="s">
        <v>154</v>
      </c>
      <c r="B138" t="s">
        <v>158</v>
      </c>
      <c r="C138" s="73">
        <f>VLOOKUP($B138,'Tillförd energi'!$B$2:$AS$506,MATCH(C$1,'Tillförd energi'!$B$1:$AQ$1,0),FALSE)</f>
        <v>0</v>
      </c>
      <c r="D138" s="73">
        <f>VLOOKUP($B138,'Tillförd energi'!$B$2:$AS$506,MATCH(D$1,'Tillförd energi'!$B$1:$AQ$1,0),FALSE)</f>
        <v>1.1100000000000001</v>
      </c>
      <c r="E138" s="73">
        <f>VLOOKUP($B138,'Tillförd energi'!$B$2:$AS$506,MATCH(E$1,'Tillförd energi'!$B$1:$AQ$1,0),FALSE)</f>
        <v>0</v>
      </c>
      <c r="F138" s="73">
        <f>VLOOKUP($B138,'Tillförd energi'!$B$2:$AS$506,MATCH(F$1,'Tillförd energi'!$B$1:$AQ$1,0),FALSE)</f>
        <v>0</v>
      </c>
      <c r="G138" s="73">
        <f>VLOOKUP($B138,'Tillförd energi'!$B$2:$AS$506,MATCH(G$1,'Tillförd energi'!$B$1:$AQ$1,0),FALSE)</f>
        <v>0</v>
      </c>
      <c r="H138" s="73">
        <f>VLOOKUP($B138,'Tillförd energi'!$B$2:$AS$506,MATCH(H$1,'Tillförd energi'!$B$1:$AQ$1,0),FALSE)</f>
        <v>0</v>
      </c>
      <c r="I138" s="73">
        <f>VLOOKUP($B138,'Tillförd energi'!$B$2:$AS$506,MATCH(I$1,'Tillförd energi'!$B$1:$AQ$1,0),FALSE)</f>
        <v>0</v>
      </c>
      <c r="J138" s="73">
        <f>VLOOKUP($B138,'Tillförd energi'!$B$2:$AS$506,MATCH(J$1,'Tillförd energi'!$B$1:$AQ$1,0),FALSE)</f>
        <v>0</v>
      </c>
      <c r="K138" s="73">
        <f>VLOOKUP($B138,'Tillförd energi'!$B$2:$AS$506,MATCH(K$1,'Tillförd energi'!$B$1:$AQ$1,0),FALSE)</f>
        <v>0</v>
      </c>
      <c r="L138" s="73">
        <f>VLOOKUP($B138,'Tillförd energi'!$B$2:$AS$506,MATCH(L$1,'Tillförd energi'!$B$1:$AQ$1,0),FALSE)</f>
        <v>0</v>
      </c>
      <c r="M138" s="73">
        <f>VLOOKUP($B138,'Tillförd energi'!$B$2:$AS$506,MATCH(M$1,'Tillförd energi'!$B$1:$AQ$1,0),FALSE)</f>
        <v>0</v>
      </c>
      <c r="N138" s="73">
        <f>VLOOKUP($B138,'Tillförd energi'!$B$2:$AS$506,MATCH(N$1,'Tillförd energi'!$B$1:$AQ$1,0),FALSE)</f>
        <v>9.24</v>
      </c>
      <c r="O138" s="73">
        <f>VLOOKUP($B138,'Tillförd energi'!$B$2:$AS$506,MATCH(O$1,'Tillförd energi'!$B$1:$AQ$1,0),FALSE)</f>
        <v>5.89</v>
      </c>
      <c r="P138" s="73">
        <f>VLOOKUP($B138,'Tillförd energi'!$B$2:$AS$506,MATCH(P$1,'Tillförd energi'!$B$1:$AQ$1,0),FALSE)</f>
        <v>0</v>
      </c>
      <c r="Q138" s="73">
        <f>VLOOKUP($B138,'Tillförd energi'!$B$2:$AS$506,MATCH(Q$1,'Tillförd energi'!$B$1:$AQ$1,0),FALSE)</f>
        <v>0</v>
      </c>
      <c r="R138" s="73">
        <f>VLOOKUP($B138,'Tillförd energi'!$B$2:$AS$506,MATCH(R$1,'Tillförd energi'!$B$1:$AQ$1,0),FALSE)</f>
        <v>0</v>
      </c>
      <c r="S138" s="73">
        <f>VLOOKUP($B138,'Tillförd energi'!$B$2:$AS$506,MATCH(S$1,'Tillförd energi'!$B$1:$AQ$1,0),FALSE)</f>
        <v>0</v>
      </c>
      <c r="T138" s="73">
        <f>VLOOKUP($B138,'Tillförd energi'!$B$2:$AS$506,MATCH(T$1,'Tillförd energi'!$B$1:$AQ$1,0),FALSE)</f>
        <v>0</v>
      </c>
      <c r="U138" s="73">
        <f>VLOOKUP($B138,'Tillförd energi'!$B$2:$AS$506,MATCH(U$1,'Tillförd energi'!$B$1:$AQ$1,0),FALSE)</f>
        <v>0</v>
      </c>
      <c r="V138" s="73">
        <f>VLOOKUP($B138,'Tillförd energi'!$B$2:$AS$506,MATCH(V$1,'Tillförd energi'!$B$1:$AQ$1,0),FALSE)</f>
        <v>0</v>
      </c>
      <c r="W138" s="73">
        <f>VLOOKUP($B138,'Tillförd energi'!$B$2:$AS$506,MATCH(W$1,'Tillförd energi'!$B$1:$AQ$1,0),FALSE)</f>
        <v>0</v>
      </c>
      <c r="X138" s="73">
        <f>VLOOKUP($B138,'Tillförd energi'!$B$2:$AS$506,MATCH(X$1,'Tillförd energi'!$B$1:$AQ$1,0),FALSE)</f>
        <v>0</v>
      </c>
      <c r="Y138" s="73">
        <f>VLOOKUP($B138,'Tillförd energi'!$B$2:$AS$506,MATCH(Y$1,'Tillförd energi'!$B$1:$AQ$1,0),FALSE)</f>
        <v>0</v>
      </c>
      <c r="Z138" s="73">
        <f>VLOOKUP($B138,'Tillförd energi'!$B$2:$AS$506,MATCH(Z$1,'Tillförd energi'!$B$1:$AQ$1,0),FALSE)</f>
        <v>0</v>
      </c>
      <c r="AA138" s="73">
        <f>VLOOKUP($B138,'Tillförd energi'!$B$2:$AS$506,MATCH(AA$1,'Tillförd energi'!$B$1:$AQ$1,0),FALSE)</f>
        <v>0</v>
      </c>
      <c r="AB138" s="73">
        <f>VLOOKUP($B138,'Tillförd energi'!$B$2:$AS$506,MATCH(AB$1,'Tillförd energi'!$B$1:$AQ$1,0),FALSE)</f>
        <v>0</v>
      </c>
      <c r="AC138" s="73">
        <f>VLOOKUP($B138,'Tillförd energi'!$B$2:$AS$506,MATCH(AC$1,'Tillförd energi'!$B$1:$AQ$1,0),FALSE)</f>
        <v>0</v>
      </c>
      <c r="AD138" s="73">
        <f>VLOOKUP($B138,'Tillförd energi'!$B$2:$AS$506,MATCH(AD$1,'Tillförd energi'!$B$1:$AQ$1,0),FALSE)</f>
        <v>0</v>
      </c>
      <c r="AF138" s="73">
        <f>VLOOKUP($B138,'Tillförd energi'!$B$2:$AS$506,MATCH(AF$1,'Tillförd energi'!$B$1:$AQ$1,0),FALSE)</f>
        <v>0.22500000000000001</v>
      </c>
      <c r="AH138" s="73">
        <f>IFERROR(VLOOKUP(B138,Miljö!$B$1:$S$476,9,FALSE)/1,0)</f>
        <v>0</v>
      </c>
      <c r="AJ138" s="81" t="str">
        <f>IFERROR(VLOOKUP($B138,Miljö!$B$1:$S$500,MATCH("hjälpel exklusive kraftvärme (GWh)",Miljö!$B$1:$V$1,0),FALSE)/1,"")</f>
        <v/>
      </c>
      <c r="AK138" s="81">
        <f t="shared" si="22"/>
        <v>0.22499999999999998</v>
      </c>
      <c r="AL138" s="81">
        <f>VLOOKUP($B138,'Slutlig allokering'!$B$2:$AL$462,MATCH("Hjälpel kraftvärme",'Slutlig allokering'!$B$2:$AL$2,0),FALSE)</f>
        <v>0</v>
      </c>
      <c r="AN138" s="73">
        <f t="shared" si="23"/>
        <v>16.465</v>
      </c>
      <c r="AO138" s="73">
        <f t="shared" si="24"/>
        <v>16.465</v>
      </c>
      <c r="AP138" s="73">
        <f>IF(ISERROR(1/VLOOKUP($B138,Leveranser!$B$1:$S$500,MATCH("såld värme (gwh)",Leveranser!$B$1:$S$1,0),FALSE)),"",VLOOKUP($B138,Leveranser!$B$1:$S$500,MATCH("såld värme (gwh)",Leveranser!$B$1:$S$1,0),FALSE))</f>
        <v>7.5</v>
      </c>
      <c r="AQ138" s="73">
        <f>VLOOKUP($B138,Leveranser!$B$1:$Y$500,MATCH("Totalt såld fjärrvärme till andra fjärrvärmeföretag",Leveranser!$B$1:$AA$1,0),FALSE)</f>
        <v>0</v>
      </c>
      <c r="AR138" s="73">
        <f>IF(ISERROR(1/VLOOKUP($B138,Miljö!$B$1:$S$500,MATCH("Såld mängd produktionsspecifik fjärrvärme (GWh)",Miljö!$B$1:$R$1,0),FALSE)),0,VLOOKUP($B138,Miljö!$B$1:$S$500,MATCH("Såld mängd produktionsspecifik fjärrvärme (GWh)",Miljö!$B$1:$R$1,0),FALSE))</f>
        <v>0</v>
      </c>
      <c r="AS138" s="82">
        <f t="shared" si="29"/>
        <v>0.45551169146674764</v>
      </c>
      <c r="AU138" s="73" t="str">
        <f>VLOOKUP($B138,'Miljövärden urval för publ'!$B$2:$I$486,7,FALSE)</f>
        <v>Ja</v>
      </c>
      <c r="AV138" s="73" t="str">
        <f>VLOOKUP($B138,'Miljövärden urval för publ'!$B$2:$I$486,6,FALSE)</f>
        <v>Nej</v>
      </c>
      <c r="AZ138" s="73">
        <f t="shared" si="25"/>
        <v>0.22500000000000001</v>
      </c>
      <c r="BA138" s="73">
        <f t="shared" si="30"/>
        <v>0</v>
      </c>
      <c r="BB138" s="73">
        <f t="shared" si="26"/>
        <v>15.129999999999999</v>
      </c>
      <c r="BC138" s="73">
        <f t="shared" si="27"/>
        <v>0</v>
      </c>
      <c r="BE138" s="73">
        <f t="shared" si="31"/>
        <v>0</v>
      </c>
      <c r="BF138" s="73">
        <f t="shared" si="32"/>
        <v>0</v>
      </c>
      <c r="BH138" s="73">
        <f t="shared" si="28"/>
        <v>15.129999999999999</v>
      </c>
    </row>
    <row r="139" spans="1:60" ht="15" x14ac:dyDescent="0.25">
      <c r="A139" t="s">
        <v>154</v>
      </c>
      <c r="B139" t="s">
        <v>159</v>
      </c>
      <c r="C139" s="73">
        <f>VLOOKUP($B139,'Tillförd energi'!$B$2:$AS$506,MATCH(C$1,'Tillförd energi'!$B$1:$AQ$1,0),FALSE)</f>
        <v>0</v>
      </c>
      <c r="D139" s="73">
        <f>VLOOKUP($B139,'Tillförd energi'!$B$2:$AS$506,MATCH(D$1,'Tillförd energi'!$B$1:$AQ$1,0),FALSE)</f>
        <v>0</v>
      </c>
      <c r="E139" s="73">
        <f>VLOOKUP($B139,'Tillförd energi'!$B$2:$AS$506,MATCH(E$1,'Tillförd energi'!$B$1:$AQ$1,0),FALSE)</f>
        <v>0</v>
      </c>
      <c r="F139" s="73">
        <f>VLOOKUP($B139,'Tillförd energi'!$B$2:$AS$506,MATCH(F$1,'Tillförd energi'!$B$1:$AQ$1,0),FALSE)</f>
        <v>0</v>
      </c>
      <c r="G139" s="73">
        <f>VLOOKUP($B139,'Tillförd energi'!$B$2:$AS$506,MATCH(G$1,'Tillförd energi'!$B$1:$AQ$1,0),FALSE)</f>
        <v>0</v>
      </c>
      <c r="H139" s="73">
        <f>VLOOKUP($B139,'Tillförd energi'!$B$2:$AS$506,MATCH(H$1,'Tillförd energi'!$B$1:$AQ$1,0),FALSE)</f>
        <v>0</v>
      </c>
      <c r="I139" s="73">
        <f>VLOOKUP($B139,'Tillförd energi'!$B$2:$AS$506,MATCH(I$1,'Tillförd energi'!$B$1:$AQ$1,0),FALSE)</f>
        <v>0</v>
      </c>
      <c r="J139" s="73">
        <f>VLOOKUP($B139,'Tillförd energi'!$B$2:$AS$506,MATCH(J$1,'Tillförd energi'!$B$1:$AQ$1,0),FALSE)</f>
        <v>0</v>
      </c>
      <c r="K139" s="73">
        <f>VLOOKUP($B139,'Tillförd energi'!$B$2:$AS$506,MATCH(K$1,'Tillförd energi'!$B$1:$AQ$1,0),FALSE)</f>
        <v>0</v>
      </c>
      <c r="L139" s="73">
        <f>VLOOKUP($B139,'Tillförd energi'!$B$2:$AS$506,MATCH(L$1,'Tillförd energi'!$B$1:$AQ$1,0),FALSE)</f>
        <v>0</v>
      </c>
      <c r="M139" s="73">
        <f>VLOOKUP($B139,'Tillförd energi'!$B$2:$AS$506,MATCH(M$1,'Tillförd energi'!$B$1:$AQ$1,0),FALSE)</f>
        <v>0</v>
      </c>
      <c r="N139" s="73">
        <f>VLOOKUP($B139,'Tillförd energi'!$B$2:$AS$506,MATCH(N$1,'Tillförd energi'!$B$1:$AQ$1,0),FALSE)</f>
        <v>0</v>
      </c>
      <c r="O139" s="73">
        <f>VLOOKUP($B139,'Tillförd energi'!$B$2:$AS$506,MATCH(O$1,'Tillförd energi'!$B$1:$AQ$1,0),FALSE)</f>
        <v>0</v>
      </c>
      <c r="P139" s="73">
        <f>VLOOKUP($B139,'Tillförd energi'!$B$2:$AS$506,MATCH(P$1,'Tillförd energi'!$B$1:$AQ$1,0),FALSE)</f>
        <v>0</v>
      </c>
      <c r="Q139" s="73">
        <f>VLOOKUP($B139,'Tillförd energi'!$B$2:$AS$506,MATCH(Q$1,'Tillförd energi'!$B$1:$AQ$1,0),FALSE)</f>
        <v>4.51</v>
      </c>
      <c r="R139" s="73">
        <f>VLOOKUP($B139,'Tillförd energi'!$B$2:$AS$506,MATCH(R$1,'Tillförd energi'!$B$1:$AQ$1,0),FALSE)</f>
        <v>0</v>
      </c>
      <c r="S139" s="73">
        <f>VLOOKUP($B139,'Tillförd energi'!$B$2:$AS$506,MATCH(S$1,'Tillförd energi'!$B$1:$AQ$1,0),FALSE)</f>
        <v>0</v>
      </c>
      <c r="T139" s="73">
        <f>VLOOKUP($B139,'Tillförd energi'!$B$2:$AS$506,MATCH(T$1,'Tillförd energi'!$B$1:$AQ$1,0),FALSE)</f>
        <v>0</v>
      </c>
      <c r="U139" s="73">
        <f>VLOOKUP($B139,'Tillförd energi'!$B$2:$AS$506,MATCH(U$1,'Tillförd energi'!$B$1:$AQ$1,0),FALSE)</f>
        <v>0</v>
      </c>
      <c r="V139" s="73">
        <f>VLOOKUP($B139,'Tillförd energi'!$B$2:$AS$506,MATCH(V$1,'Tillförd energi'!$B$1:$AQ$1,0),FALSE)</f>
        <v>0</v>
      </c>
      <c r="W139" s="73">
        <f>VLOOKUP($B139,'Tillförd energi'!$B$2:$AS$506,MATCH(W$1,'Tillförd energi'!$B$1:$AQ$1,0),FALSE)</f>
        <v>0</v>
      </c>
      <c r="X139" s="73">
        <f>VLOOKUP($B139,'Tillförd energi'!$B$2:$AS$506,MATCH(X$1,'Tillförd energi'!$B$1:$AQ$1,0),FALSE)</f>
        <v>0</v>
      </c>
      <c r="Y139" s="73">
        <f>VLOOKUP($B139,'Tillförd energi'!$B$2:$AS$506,MATCH(Y$1,'Tillförd energi'!$B$1:$AQ$1,0),FALSE)</f>
        <v>0.3</v>
      </c>
      <c r="Z139" s="73">
        <f>VLOOKUP($B139,'Tillförd energi'!$B$2:$AS$506,MATCH(Z$1,'Tillförd energi'!$B$1:$AQ$1,0),FALSE)</f>
        <v>0</v>
      </c>
      <c r="AA139" s="73">
        <f>VLOOKUP($B139,'Tillförd energi'!$B$2:$AS$506,MATCH(AA$1,'Tillförd energi'!$B$1:$AQ$1,0),FALSE)</f>
        <v>0</v>
      </c>
      <c r="AB139" s="73">
        <f>VLOOKUP($B139,'Tillförd energi'!$B$2:$AS$506,MATCH(AB$1,'Tillförd energi'!$B$1:$AQ$1,0),FALSE)</f>
        <v>0</v>
      </c>
      <c r="AC139" s="73">
        <f>VLOOKUP($B139,'Tillförd energi'!$B$2:$AS$506,MATCH(AC$1,'Tillförd energi'!$B$1:$AQ$1,0),FALSE)</f>
        <v>0</v>
      </c>
      <c r="AD139" s="73">
        <f>VLOOKUP($B139,'Tillförd energi'!$B$2:$AS$506,MATCH(AD$1,'Tillförd energi'!$B$1:$AQ$1,0),FALSE)</f>
        <v>0</v>
      </c>
      <c r="AF139" s="73">
        <f>VLOOKUP($B139,'Tillförd energi'!$B$2:$AS$506,MATCH(AF$1,'Tillförd energi'!$B$1:$AQ$1,0),FALSE)</f>
        <v>0.11436</v>
      </c>
      <c r="AH139" s="73">
        <f>IFERROR(VLOOKUP(B139,Miljö!$B$1:$S$476,9,FALSE)/1,0)</f>
        <v>0</v>
      </c>
      <c r="AJ139" s="81" t="str">
        <f>IFERROR(VLOOKUP($B139,Miljö!$B$1:$S$500,MATCH("hjälpel exklusive kraftvärme (GWh)",Miljö!$B$1:$V$1,0),FALSE)/1,"")</f>
        <v/>
      </c>
      <c r="AK139" s="81">
        <f t="shared" si="22"/>
        <v>0.11435999999999999</v>
      </c>
      <c r="AL139" s="81">
        <f>VLOOKUP($B139,'Slutlig allokering'!$B$2:$AL$462,MATCH("Hjälpel kraftvärme",'Slutlig allokering'!$B$2:$AL$2,0),FALSE)</f>
        <v>0</v>
      </c>
      <c r="AN139" s="73">
        <f t="shared" si="23"/>
        <v>4.9243599999999992</v>
      </c>
      <c r="AO139" s="73">
        <f t="shared" si="24"/>
        <v>4.9243599999999992</v>
      </c>
      <c r="AP139" s="73">
        <f>IF(ISERROR(1/VLOOKUP($B139,Leveranser!$B$1:$S$500,MATCH("såld värme (gwh)",Leveranser!$B$1:$S$1,0),FALSE)),"",VLOOKUP($B139,Leveranser!$B$1:$S$500,MATCH("såld värme (gwh)",Leveranser!$B$1:$S$1,0),FALSE))</f>
        <v>3.8119999999999998</v>
      </c>
      <c r="AQ139" s="73">
        <f>VLOOKUP($B139,Leveranser!$B$1:$Y$500,MATCH("Totalt såld fjärrvärme till andra fjärrvärmeföretag",Leveranser!$B$1:$AA$1,0),FALSE)</f>
        <v>0</v>
      </c>
      <c r="AR139" s="73">
        <f>IF(ISERROR(1/VLOOKUP($B139,Miljö!$B$1:$S$500,MATCH("Såld mängd produktionsspecifik fjärrvärme (GWh)",Miljö!$B$1:$R$1,0),FALSE)),0,VLOOKUP($B139,Miljö!$B$1:$S$500,MATCH("Såld mängd produktionsspecifik fjärrvärme (GWh)",Miljö!$B$1:$R$1,0),FALSE))</f>
        <v>0</v>
      </c>
      <c r="AS139" s="82">
        <f t="shared" si="29"/>
        <v>0.77411074738646246</v>
      </c>
      <c r="AU139" s="73" t="str">
        <f>VLOOKUP($B139,'Miljövärden urval för publ'!$B$2:$I$486,7,FALSE)</f>
        <v>Ja</v>
      </c>
      <c r="AV139" s="73" t="str">
        <f>VLOOKUP($B139,'Miljövärden urval för publ'!$B$2:$I$486,6,FALSE)</f>
        <v>Nej</v>
      </c>
      <c r="AZ139" s="73">
        <f t="shared" si="25"/>
        <v>0.41436000000000001</v>
      </c>
      <c r="BA139" s="73">
        <f t="shared" si="30"/>
        <v>0</v>
      </c>
      <c r="BB139" s="73">
        <f t="shared" si="26"/>
        <v>0</v>
      </c>
      <c r="BC139" s="73">
        <f t="shared" si="27"/>
        <v>4.51</v>
      </c>
      <c r="BE139" s="73">
        <f t="shared" si="31"/>
        <v>0</v>
      </c>
      <c r="BF139" s="73">
        <f t="shared" si="32"/>
        <v>0</v>
      </c>
      <c r="BH139" s="73">
        <f t="shared" si="28"/>
        <v>4.51</v>
      </c>
    </row>
    <row r="140" spans="1:60" ht="15" x14ac:dyDescent="0.25">
      <c r="A140" t="s">
        <v>154</v>
      </c>
      <c r="B140" t="s">
        <v>160</v>
      </c>
      <c r="C140" s="73">
        <f>VLOOKUP($B140,'Tillförd energi'!$B$2:$AS$506,MATCH(C$1,'Tillförd energi'!$B$1:$AQ$1,0),FALSE)</f>
        <v>0</v>
      </c>
      <c r="D140" s="73">
        <f>VLOOKUP($B140,'Tillförd energi'!$B$2:$AS$506,MATCH(D$1,'Tillförd energi'!$B$1:$AQ$1,0),FALSE)</f>
        <v>0.69</v>
      </c>
      <c r="E140" s="73">
        <f>VLOOKUP($B140,'Tillförd energi'!$B$2:$AS$506,MATCH(E$1,'Tillförd energi'!$B$1:$AQ$1,0),FALSE)</f>
        <v>0</v>
      </c>
      <c r="F140" s="73">
        <f>VLOOKUP($B140,'Tillförd energi'!$B$2:$AS$506,MATCH(F$1,'Tillförd energi'!$B$1:$AQ$1,0),FALSE)</f>
        <v>0</v>
      </c>
      <c r="G140" s="73">
        <f>VLOOKUP($B140,'Tillförd energi'!$B$2:$AS$506,MATCH(G$1,'Tillförd energi'!$B$1:$AQ$1,0),FALSE)</f>
        <v>0</v>
      </c>
      <c r="H140" s="73">
        <f>VLOOKUP($B140,'Tillförd energi'!$B$2:$AS$506,MATCH(H$1,'Tillförd energi'!$B$1:$AQ$1,0),FALSE)</f>
        <v>0</v>
      </c>
      <c r="I140" s="73">
        <f>VLOOKUP($B140,'Tillförd energi'!$B$2:$AS$506,MATCH(I$1,'Tillförd energi'!$B$1:$AQ$1,0),FALSE)</f>
        <v>0</v>
      </c>
      <c r="J140" s="73">
        <f>VLOOKUP($B140,'Tillförd energi'!$B$2:$AS$506,MATCH(J$1,'Tillförd energi'!$B$1:$AQ$1,0),FALSE)</f>
        <v>0</v>
      </c>
      <c r="K140" s="73">
        <f>VLOOKUP($B140,'Tillförd energi'!$B$2:$AS$506,MATCH(K$1,'Tillförd energi'!$B$1:$AQ$1,0),FALSE)</f>
        <v>0</v>
      </c>
      <c r="L140" s="73">
        <f>VLOOKUP($B140,'Tillförd energi'!$B$2:$AS$506,MATCH(L$1,'Tillförd energi'!$B$1:$AQ$1,0),FALSE)</f>
        <v>0</v>
      </c>
      <c r="M140" s="73">
        <f>VLOOKUP($B140,'Tillförd energi'!$B$2:$AS$506,MATCH(M$1,'Tillförd energi'!$B$1:$AQ$1,0),FALSE)</f>
        <v>0</v>
      </c>
      <c r="N140" s="73">
        <f>VLOOKUP($B140,'Tillförd energi'!$B$2:$AS$506,MATCH(N$1,'Tillförd energi'!$B$1:$AQ$1,0),FALSE)</f>
        <v>0</v>
      </c>
      <c r="O140" s="73">
        <f>VLOOKUP($B140,'Tillförd energi'!$B$2:$AS$506,MATCH(O$1,'Tillförd energi'!$B$1:$AQ$1,0),FALSE)</f>
        <v>0</v>
      </c>
      <c r="P140" s="73">
        <f>VLOOKUP($B140,'Tillförd energi'!$B$2:$AS$506,MATCH(P$1,'Tillförd energi'!$B$1:$AQ$1,0),FALSE)</f>
        <v>0</v>
      </c>
      <c r="Q140" s="73">
        <f>VLOOKUP($B140,'Tillförd energi'!$B$2:$AS$506,MATCH(Q$1,'Tillförd energi'!$B$1:$AQ$1,0),FALSE)</f>
        <v>2.04</v>
      </c>
      <c r="R140" s="73">
        <f>VLOOKUP($B140,'Tillförd energi'!$B$2:$AS$506,MATCH(R$1,'Tillförd energi'!$B$1:$AQ$1,0),FALSE)</f>
        <v>0</v>
      </c>
      <c r="S140" s="73">
        <f>VLOOKUP($B140,'Tillförd energi'!$B$2:$AS$506,MATCH(S$1,'Tillförd energi'!$B$1:$AQ$1,0),FALSE)</f>
        <v>0</v>
      </c>
      <c r="T140" s="73">
        <f>VLOOKUP($B140,'Tillförd energi'!$B$2:$AS$506,MATCH(T$1,'Tillförd energi'!$B$1:$AQ$1,0),FALSE)</f>
        <v>0</v>
      </c>
      <c r="U140" s="73">
        <f>VLOOKUP($B140,'Tillförd energi'!$B$2:$AS$506,MATCH(U$1,'Tillförd energi'!$B$1:$AQ$1,0),FALSE)</f>
        <v>0</v>
      </c>
      <c r="V140" s="73">
        <f>VLOOKUP($B140,'Tillförd energi'!$B$2:$AS$506,MATCH(V$1,'Tillförd energi'!$B$1:$AQ$1,0),FALSE)</f>
        <v>0</v>
      </c>
      <c r="W140" s="73">
        <f>VLOOKUP($B140,'Tillförd energi'!$B$2:$AS$506,MATCH(W$1,'Tillförd energi'!$B$1:$AQ$1,0),FALSE)</f>
        <v>0</v>
      </c>
      <c r="X140" s="73">
        <f>VLOOKUP($B140,'Tillförd energi'!$B$2:$AS$506,MATCH(X$1,'Tillförd energi'!$B$1:$AQ$1,0),FALSE)</f>
        <v>0</v>
      </c>
      <c r="Y140" s="73">
        <f>VLOOKUP($B140,'Tillförd energi'!$B$2:$AS$506,MATCH(Y$1,'Tillförd energi'!$B$1:$AQ$1,0),FALSE)</f>
        <v>0.05</v>
      </c>
      <c r="Z140" s="73">
        <f>VLOOKUP($B140,'Tillförd energi'!$B$2:$AS$506,MATCH(Z$1,'Tillförd energi'!$B$1:$AQ$1,0),FALSE)</f>
        <v>0</v>
      </c>
      <c r="AA140" s="73">
        <f>VLOOKUP($B140,'Tillförd energi'!$B$2:$AS$506,MATCH(AA$1,'Tillförd energi'!$B$1:$AQ$1,0),FALSE)</f>
        <v>0</v>
      </c>
      <c r="AB140" s="73">
        <f>VLOOKUP($B140,'Tillförd energi'!$B$2:$AS$506,MATCH(AB$1,'Tillförd energi'!$B$1:$AQ$1,0),FALSE)</f>
        <v>0</v>
      </c>
      <c r="AC140" s="73">
        <f>VLOOKUP($B140,'Tillförd energi'!$B$2:$AS$506,MATCH(AC$1,'Tillförd energi'!$B$1:$AQ$1,0),FALSE)</f>
        <v>0</v>
      </c>
      <c r="AD140" s="73">
        <f>VLOOKUP($B140,'Tillförd energi'!$B$2:$AS$506,MATCH(AD$1,'Tillförd energi'!$B$1:$AQ$1,0),FALSE)</f>
        <v>0</v>
      </c>
      <c r="AF140" s="73">
        <f>VLOOKUP($B140,'Tillförd energi'!$B$2:$AS$506,MATCH(AF$1,'Tillförd energi'!$B$1:$AQ$1,0),FALSE)</f>
        <v>5.697E-2</v>
      </c>
      <c r="AH140" s="73">
        <f>IFERROR(VLOOKUP(B140,Miljö!$B$1:$S$476,9,FALSE)/1,0)</f>
        <v>0</v>
      </c>
      <c r="AJ140" s="81" t="str">
        <f>IFERROR(VLOOKUP($B140,Miljö!$B$1:$S$500,MATCH("hjälpel exklusive kraftvärme (GWh)",Miljö!$B$1:$V$1,0),FALSE)/1,"")</f>
        <v/>
      </c>
      <c r="AK140" s="81">
        <f t="shared" si="22"/>
        <v>5.697E-2</v>
      </c>
      <c r="AL140" s="81">
        <f>VLOOKUP($B140,'Slutlig allokering'!$B$2:$AL$462,MATCH("Hjälpel kraftvärme",'Slutlig allokering'!$B$2:$AL$2,0),FALSE)</f>
        <v>0</v>
      </c>
      <c r="AN140" s="73">
        <f t="shared" si="23"/>
        <v>2.83697</v>
      </c>
      <c r="AO140" s="73">
        <f t="shared" si="24"/>
        <v>2.83697</v>
      </c>
      <c r="AP140" s="73">
        <f>IF(ISERROR(1/VLOOKUP($B140,Leveranser!$B$1:$S$500,MATCH("såld värme (gwh)",Leveranser!$B$1:$S$1,0),FALSE)),"",VLOOKUP($B140,Leveranser!$B$1:$S$500,MATCH("såld värme (gwh)",Leveranser!$B$1:$S$1,0),FALSE))</f>
        <v>1.899</v>
      </c>
      <c r="AQ140" s="73">
        <f>VLOOKUP($B140,Leveranser!$B$1:$Y$500,MATCH("Totalt såld fjärrvärme till andra fjärrvärmeföretag",Leveranser!$B$1:$AA$1,0),FALSE)</f>
        <v>0</v>
      </c>
      <c r="AR140" s="73">
        <f>IF(ISERROR(1/VLOOKUP($B140,Miljö!$B$1:$S$500,MATCH("Såld mängd produktionsspecifik fjärrvärme (GWh)",Miljö!$B$1:$R$1,0),FALSE)),0,VLOOKUP($B140,Miljö!$B$1:$S$500,MATCH("Såld mängd produktionsspecifik fjärrvärme (GWh)",Miljö!$B$1:$R$1,0),FALSE))</f>
        <v>0</v>
      </c>
      <c r="AS140" s="82">
        <f t="shared" si="29"/>
        <v>0.66937613016704445</v>
      </c>
      <c r="AU140" s="73" t="str">
        <f>VLOOKUP($B140,'Miljövärden urval för publ'!$B$2:$I$486,7,FALSE)</f>
        <v>Ja</v>
      </c>
      <c r="AV140" s="73" t="str">
        <f>VLOOKUP($B140,'Miljövärden urval för publ'!$B$2:$I$486,6,FALSE)</f>
        <v>Nej</v>
      </c>
      <c r="AZ140" s="73">
        <f t="shared" si="25"/>
        <v>0.10697000000000001</v>
      </c>
      <c r="BA140" s="73">
        <f t="shared" si="30"/>
        <v>0</v>
      </c>
      <c r="BB140" s="73">
        <f t="shared" si="26"/>
        <v>0</v>
      </c>
      <c r="BC140" s="73">
        <f t="shared" si="27"/>
        <v>2.04</v>
      </c>
      <c r="BE140" s="73">
        <f t="shared" si="31"/>
        <v>0</v>
      </c>
      <c r="BF140" s="73">
        <f t="shared" si="32"/>
        <v>0</v>
      </c>
      <c r="BH140" s="73">
        <f t="shared" si="28"/>
        <v>2.04</v>
      </c>
    </row>
    <row r="141" spans="1:60" ht="15" x14ac:dyDescent="0.25">
      <c r="A141" t="s">
        <v>154</v>
      </c>
      <c r="B141" t="s">
        <v>161</v>
      </c>
      <c r="C141" s="73">
        <f>VLOOKUP($B141,'Tillförd energi'!$B$2:$AS$506,MATCH(C$1,'Tillförd energi'!$B$1:$AQ$1,0),FALSE)</f>
        <v>0</v>
      </c>
      <c r="D141" s="73">
        <f>VLOOKUP($B141,'Tillförd energi'!$B$2:$AS$506,MATCH(D$1,'Tillförd energi'!$B$1:$AQ$1,0),FALSE)</f>
        <v>0</v>
      </c>
      <c r="E141" s="73">
        <f>VLOOKUP($B141,'Tillförd energi'!$B$2:$AS$506,MATCH(E$1,'Tillförd energi'!$B$1:$AQ$1,0),FALSE)</f>
        <v>0</v>
      </c>
      <c r="F141" s="73">
        <f>VLOOKUP($B141,'Tillförd energi'!$B$2:$AS$506,MATCH(F$1,'Tillförd energi'!$B$1:$AQ$1,0),FALSE)</f>
        <v>0</v>
      </c>
      <c r="G141" s="73">
        <f>VLOOKUP($B141,'Tillförd energi'!$B$2:$AS$506,MATCH(G$1,'Tillförd energi'!$B$1:$AQ$1,0),FALSE)</f>
        <v>0</v>
      </c>
      <c r="H141" s="73">
        <f>VLOOKUP($B141,'Tillförd energi'!$B$2:$AS$506,MATCH(H$1,'Tillförd energi'!$B$1:$AQ$1,0),FALSE)</f>
        <v>0</v>
      </c>
      <c r="I141" s="73">
        <f>VLOOKUP($B141,'Tillförd energi'!$B$2:$AS$506,MATCH(I$1,'Tillförd energi'!$B$1:$AQ$1,0),FALSE)</f>
        <v>0</v>
      </c>
      <c r="J141" s="73">
        <f>VLOOKUP($B141,'Tillförd energi'!$B$2:$AS$506,MATCH(J$1,'Tillförd energi'!$B$1:$AQ$1,0),FALSE)</f>
        <v>0</v>
      </c>
      <c r="K141" s="73">
        <f>VLOOKUP($B141,'Tillförd energi'!$B$2:$AS$506,MATCH(K$1,'Tillförd energi'!$B$1:$AQ$1,0),FALSE)</f>
        <v>0</v>
      </c>
      <c r="L141" s="73">
        <f>VLOOKUP($B141,'Tillförd energi'!$B$2:$AS$506,MATCH(L$1,'Tillförd energi'!$B$1:$AQ$1,0),FALSE)</f>
        <v>0</v>
      </c>
      <c r="M141" s="73">
        <f>VLOOKUP($B141,'Tillförd energi'!$B$2:$AS$506,MATCH(M$1,'Tillförd energi'!$B$1:$AQ$1,0),FALSE)</f>
        <v>0</v>
      </c>
      <c r="N141" s="73">
        <f>VLOOKUP($B141,'Tillförd energi'!$B$2:$AS$506,MATCH(N$1,'Tillförd energi'!$B$1:$AQ$1,0),FALSE)</f>
        <v>0</v>
      </c>
      <c r="O141" s="73">
        <f>VLOOKUP($B141,'Tillförd energi'!$B$2:$AS$506,MATCH(O$1,'Tillförd energi'!$B$1:$AQ$1,0),FALSE)</f>
        <v>8.07</v>
      </c>
      <c r="P141" s="73">
        <f>VLOOKUP($B141,'Tillförd energi'!$B$2:$AS$506,MATCH(P$1,'Tillförd energi'!$B$1:$AQ$1,0),FALSE)</f>
        <v>0</v>
      </c>
      <c r="Q141" s="73">
        <f>VLOOKUP($B141,'Tillförd energi'!$B$2:$AS$506,MATCH(Q$1,'Tillförd energi'!$B$1:$AQ$1,0),FALSE)</f>
        <v>0</v>
      </c>
      <c r="R141" s="73">
        <f>VLOOKUP($B141,'Tillförd energi'!$B$2:$AS$506,MATCH(R$1,'Tillförd energi'!$B$1:$AQ$1,0),FALSE)</f>
        <v>0</v>
      </c>
      <c r="S141" s="73">
        <f>VLOOKUP($B141,'Tillförd energi'!$B$2:$AS$506,MATCH(S$1,'Tillförd energi'!$B$1:$AQ$1,0),FALSE)</f>
        <v>0</v>
      </c>
      <c r="T141" s="73">
        <f>VLOOKUP($B141,'Tillförd energi'!$B$2:$AS$506,MATCH(T$1,'Tillförd energi'!$B$1:$AQ$1,0),FALSE)</f>
        <v>0</v>
      </c>
      <c r="U141" s="73">
        <f>VLOOKUP($B141,'Tillförd energi'!$B$2:$AS$506,MATCH(U$1,'Tillförd energi'!$B$1:$AQ$1,0),FALSE)</f>
        <v>0</v>
      </c>
      <c r="V141" s="73">
        <f>VLOOKUP($B141,'Tillförd energi'!$B$2:$AS$506,MATCH(V$1,'Tillförd energi'!$B$1:$AQ$1,0),FALSE)</f>
        <v>0</v>
      </c>
      <c r="W141" s="73">
        <f>VLOOKUP($B141,'Tillförd energi'!$B$2:$AS$506,MATCH(W$1,'Tillförd energi'!$B$1:$AQ$1,0),FALSE)</f>
        <v>0</v>
      </c>
      <c r="X141" s="73">
        <f>VLOOKUP($B141,'Tillförd energi'!$B$2:$AS$506,MATCH(X$1,'Tillförd energi'!$B$1:$AQ$1,0),FALSE)</f>
        <v>0</v>
      </c>
      <c r="Y141" s="73">
        <f>VLOOKUP($B141,'Tillförd energi'!$B$2:$AS$506,MATCH(Y$1,'Tillförd energi'!$B$1:$AQ$1,0),FALSE)</f>
        <v>0.3</v>
      </c>
      <c r="Z141" s="73">
        <f>VLOOKUP($B141,'Tillförd energi'!$B$2:$AS$506,MATCH(Z$1,'Tillförd energi'!$B$1:$AQ$1,0),FALSE)</f>
        <v>0</v>
      </c>
      <c r="AA141" s="73">
        <f>VLOOKUP($B141,'Tillförd energi'!$B$2:$AS$506,MATCH(AA$1,'Tillförd energi'!$B$1:$AQ$1,0),FALSE)</f>
        <v>0</v>
      </c>
      <c r="AB141" s="73">
        <f>VLOOKUP($B141,'Tillförd energi'!$B$2:$AS$506,MATCH(AB$1,'Tillförd energi'!$B$1:$AQ$1,0),FALSE)</f>
        <v>0</v>
      </c>
      <c r="AC141" s="73">
        <f>VLOOKUP($B141,'Tillförd energi'!$B$2:$AS$506,MATCH(AC$1,'Tillförd energi'!$B$1:$AQ$1,0),FALSE)</f>
        <v>0</v>
      </c>
      <c r="AD141" s="73">
        <f>VLOOKUP($B141,'Tillförd energi'!$B$2:$AS$506,MATCH(AD$1,'Tillförd energi'!$B$1:$AQ$1,0),FALSE)</f>
        <v>0</v>
      </c>
      <c r="AF141" s="73">
        <f>VLOOKUP($B141,'Tillförd energi'!$B$2:$AS$506,MATCH(AF$1,'Tillförd energi'!$B$1:$AQ$1,0),FALSE)</f>
        <v>0.16847999999999999</v>
      </c>
      <c r="AH141" s="73">
        <f>IFERROR(VLOOKUP(B141,Miljö!$B$1:$S$476,9,FALSE)/1,0)</f>
        <v>0</v>
      </c>
      <c r="AJ141" s="81" t="str">
        <f>IFERROR(VLOOKUP($B141,Miljö!$B$1:$S$500,MATCH("hjälpel exklusive kraftvärme (GWh)",Miljö!$B$1:$V$1,0),FALSE)/1,"")</f>
        <v/>
      </c>
      <c r="AK141" s="81">
        <f t="shared" si="22"/>
        <v>0.16847999999999999</v>
      </c>
      <c r="AL141" s="81">
        <f>VLOOKUP($B141,'Slutlig allokering'!$B$2:$AL$462,MATCH("Hjälpel kraftvärme",'Slutlig allokering'!$B$2:$AL$2,0),FALSE)</f>
        <v>0</v>
      </c>
      <c r="AN141" s="73">
        <f t="shared" si="23"/>
        <v>8.5384800000000016</v>
      </c>
      <c r="AO141" s="73">
        <f t="shared" si="24"/>
        <v>8.5384800000000016</v>
      </c>
      <c r="AP141" s="73">
        <f>IF(ISERROR(1/VLOOKUP($B141,Leveranser!$B$1:$S$500,MATCH("såld värme (gwh)",Leveranser!$B$1:$S$1,0),FALSE)),"",VLOOKUP($B141,Leveranser!$B$1:$S$500,MATCH("såld värme (gwh)",Leveranser!$B$1:$S$1,0),FALSE))</f>
        <v>5.6159999999999997</v>
      </c>
      <c r="AQ141" s="73">
        <f>VLOOKUP($B141,Leveranser!$B$1:$Y$500,MATCH("Totalt såld fjärrvärme till andra fjärrvärmeföretag",Leveranser!$B$1:$AA$1,0),FALSE)</f>
        <v>0</v>
      </c>
      <c r="AR141" s="73">
        <f>IF(ISERROR(1/VLOOKUP($B141,Miljö!$B$1:$S$500,MATCH("Såld mängd produktionsspecifik fjärrvärme (GWh)",Miljö!$B$1:$R$1,0),FALSE)),0,VLOOKUP($B141,Miljö!$B$1:$S$500,MATCH("Såld mängd produktionsspecifik fjärrvärme (GWh)",Miljö!$B$1:$R$1,0),FALSE))</f>
        <v>0</v>
      </c>
      <c r="AS141" s="82">
        <f t="shared" si="29"/>
        <v>0.65772830761446988</v>
      </c>
      <c r="AU141" s="73" t="str">
        <f>VLOOKUP($B141,'Miljövärden urval för publ'!$B$2:$I$486,7,FALSE)</f>
        <v>Ja</v>
      </c>
      <c r="AV141" s="73" t="str">
        <f>VLOOKUP($B141,'Miljövärden urval för publ'!$B$2:$I$486,6,FALSE)</f>
        <v>Nej</v>
      </c>
      <c r="AZ141" s="73">
        <f t="shared" si="25"/>
        <v>0.46848000000000001</v>
      </c>
      <c r="BA141" s="73">
        <f t="shared" si="30"/>
        <v>0</v>
      </c>
      <c r="BB141" s="73">
        <f t="shared" si="26"/>
        <v>8.07</v>
      </c>
      <c r="BC141" s="73">
        <f t="shared" si="27"/>
        <v>0</v>
      </c>
      <c r="BE141" s="73">
        <f t="shared" si="31"/>
        <v>0</v>
      </c>
      <c r="BF141" s="73">
        <f t="shared" si="32"/>
        <v>0</v>
      </c>
      <c r="BH141" s="73">
        <f t="shared" si="28"/>
        <v>8.07</v>
      </c>
    </row>
    <row r="142" spans="1:60" ht="15" x14ac:dyDescent="0.25">
      <c r="A142" t="s">
        <v>162</v>
      </c>
      <c r="B142" t="s">
        <v>163</v>
      </c>
      <c r="C142" s="73">
        <f>VLOOKUP($B142,'Tillförd energi'!$B$2:$AS$506,MATCH(C$1,'Tillförd energi'!$B$1:$AQ$1,0),FALSE)</f>
        <v>0</v>
      </c>
      <c r="D142" s="73">
        <f>VLOOKUP($B142,'Tillförd energi'!$B$2:$AS$506,MATCH(D$1,'Tillförd energi'!$B$1:$AQ$1,0),FALSE)</f>
        <v>1.2963499999999999</v>
      </c>
      <c r="E142" s="73">
        <f>VLOOKUP($B142,'Tillförd energi'!$B$2:$AS$506,MATCH(E$1,'Tillförd energi'!$B$1:$AQ$1,0),FALSE)</f>
        <v>0</v>
      </c>
      <c r="F142" s="73">
        <f>VLOOKUP($B142,'Tillförd energi'!$B$2:$AS$506,MATCH(F$1,'Tillförd energi'!$B$1:$AQ$1,0),FALSE)</f>
        <v>13.22</v>
      </c>
      <c r="G142" s="73">
        <f>VLOOKUP($B142,'Tillförd energi'!$B$2:$AS$506,MATCH(G$1,'Tillförd energi'!$B$1:$AQ$1,0),FALSE)</f>
        <v>0</v>
      </c>
      <c r="H142" s="73">
        <f>VLOOKUP($B142,'Tillförd energi'!$B$2:$AS$506,MATCH(H$1,'Tillförd energi'!$B$1:$AQ$1,0),FALSE)</f>
        <v>0</v>
      </c>
      <c r="I142" s="73">
        <f>VLOOKUP($B142,'Tillförd energi'!$B$2:$AS$506,MATCH(I$1,'Tillförd energi'!$B$1:$AQ$1,0),FALSE)</f>
        <v>0</v>
      </c>
      <c r="J142" s="73">
        <f>VLOOKUP($B142,'Tillförd energi'!$B$2:$AS$506,MATCH(J$1,'Tillförd energi'!$B$1:$AQ$1,0),FALSE)</f>
        <v>3.1914199999999999</v>
      </c>
      <c r="K142" s="73">
        <f>VLOOKUP($B142,'Tillförd energi'!$B$2:$AS$506,MATCH(K$1,'Tillförd energi'!$B$1:$AQ$1,0),FALSE)</f>
        <v>0</v>
      </c>
      <c r="L142" s="73">
        <f>VLOOKUP($B142,'Tillförd energi'!$B$2:$AS$506,MATCH(L$1,'Tillförd energi'!$B$1:$AQ$1,0),FALSE)</f>
        <v>44.913400000000003</v>
      </c>
      <c r="M142" s="73">
        <f>VLOOKUP($B142,'Tillförd energi'!$B$2:$AS$506,MATCH(M$1,'Tillförd energi'!$B$1:$AQ$1,0),FALSE)</f>
        <v>514.39599999999996</v>
      </c>
      <c r="N142" s="73">
        <f>VLOOKUP($B142,'Tillförd energi'!$B$2:$AS$506,MATCH(N$1,'Tillförd energi'!$B$1:$AQ$1,0),FALSE)</f>
        <v>2.64567</v>
      </c>
      <c r="O142" s="73">
        <f>VLOOKUP($B142,'Tillförd energi'!$B$2:$AS$506,MATCH(O$1,'Tillförd energi'!$B$1:$AQ$1,0),FALSE)</f>
        <v>0</v>
      </c>
      <c r="P142" s="73">
        <f>VLOOKUP($B142,'Tillförd energi'!$B$2:$AS$506,MATCH(P$1,'Tillförd energi'!$B$1:$AQ$1,0),FALSE)</f>
        <v>0</v>
      </c>
      <c r="Q142" s="73">
        <f>VLOOKUP($B142,'Tillförd energi'!$B$2:$AS$506,MATCH(Q$1,'Tillförd energi'!$B$1:$AQ$1,0),FALSE)</f>
        <v>0</v>
      </c>
      <c r="R142" s="73">
        <f>VLOOKUP($B142,'Tillförd energi'!$B$2:$AS$506,MATCH(R$1,'Tillförd energi'!$B$1:$AQ$1,0),FALSE)</f>
        <v>0</v>
      </c>
      <c r="S142" s="73">
        <f>VLOOKUP($B142,'Tillförd energi'!$B$2:$AS$506,MATCH(S$1,'Tillförd energi'!$B$1:$AQ$1,0),FALSE)</f>
        <v>0</v>
      </c>
      <c r="T142" s="73">
        <f>VLOOKUP($B142,'Tillförd energi'!$B$2:$AS$506,MATCH(T$1,'Tillförd energi'!$B$1:$AQ$1,0),FALSE)</f>
        <v>0</v>
      </c>
      <c r="U142" s="73">
        <f>VLOOKUP($B142,'Tillförd energi'!$B$2:$AS$506,MATCH(U$1,'Tillförd energi'!$B$1:$AQ$1,0),FALSE)</f>
        <v>0</v>
      </c>
      <c r="V142" s="73">
        <f>VLOOKUP($B142,'Tillförd energi'!$B$2:$AS$506,MATCH(V$1,'Tillförd energi'!$B$1:$AQ$1,0),FALSE)</f>
        <v>9.81</v>
      </c>
      <c r="W142" s="73">
        <f>VLOOKUP($B142,'Tillförd energi'!$B$2:$AS$506,MATCH(W$1,'Tillförd energi'!$B$1:$AQ$1,0),FALSE)</f>
        <v>0</v>
      </c>
      <c r="X142" s="73">
        <f>VLOOKUP($B142,'Tillförd energi'!$B$2:$AS$506,MATCH(X$1,'Tillförd energi'!$B$1:$AQ$1,0),FALSE)</f>
        <v>0</v>
      </c>
      <c r="Y142" s="73">
        <f>VLOOKUP($B142,'Tillförd energi'!$B$2:$AS$506,MATCH(Y$1,'Tillförd energi'!$B$1:$AQ$1,0),FALSE)</f>
        <v>0</v>
      </c>
      <c r="Z142" s="73">
        <f>VLOOKUP($B142,'Tillförd energi'!$B$2:$AS$506,MATCH(Z$1,'Tillförd energi'!$B$1:$AQ$1,0),FALSE)</f>
        <v>0</v>
      </c>
      <c r="AA142" s="73">
        <f>VLOOKUP($B142,'Tillförd energi'!$B$2:$AS$506,MATCH(AA$1,'Tillförd energi'!$B$1:$AQ$1,0),FALSE)</f>
        <v>0</v>
      </c>
      <c r="AB142" s="73">
        <f>VLOOKUP($B142,'Tillförd energi'!$B$2:$AS$506,MATCH(AB$1,'Tillförd energi'!$B$1:$AQ$1,0),FALSE)</f>
        <v>159.38999999999999</v>
      </c>
      <c r="AC142" s="73">
        <f>VLOOKUP($B142,'Tillförd energi'!$B$2:$AS$506,MATCH(AC$1,'Tillförd energi'!$B$1:$AQ$1,0),FALSE)</f>
        <v>0</v>
      </c>
      <c r="AD142" s="73">
        <f>VLOOKUP($B142,'Tillförd energi'!$B$2:$AS$506,MATCH(AD$1,'Tillförd energi'!$B$1:$AQ$1,0),FALSE)</f>
        <v>0</v>
      </c>
      <c r="AF142" s="73">
        <f>VLOOKUP($B142,'Tillförd energi'!$B$2:$AS$506,MATCH(AF$1,'Tillförd energi'!$B$1:$AQ$1,0),FALSE)</f>
        <v>25.299099999999999</v>
      </c>
      <c r="AH142" s="73">
        <f>IFERROR(VLOOKUP(B142,Miljö!$B$1:$S$476,9,FALSE)/1,0)</f>
        <v>0</v>
      </c>
      <c r="AJ142" s="81">
        <f>IFERROR(VLOOKUP($B142,Miljö!$B$1:$S$500,MATCH("hjälpel exklusive kraftvärme (GWh)",Miljö!$B$1:$V$1,0),FALSE)/1,"")</f>
        <v>14.08</v>
      </c>
      <c r="AK142" s="81">
        <f t="shared" si="22"/>
        <v>14.08</v>
      </c>
      <c r="AL142" s="81">
        <f>VLOOKUP($B142,'Slutlig allokering'!$B$2:$AL$462,MATCH("Hjälpel kraftvärme",'Slutlig allokering'!$B$2:$AL$2,0),FALSE)</f>
        <v>11.219099999999999</v>
      </c>
      <c r="AN142" s="73">
        <f t="shared" si="23"/>
        <v>774.16193999999984</v>
      </c>
      <c r="AO142" s="73">
        <f t="shared" si="24"/>
        <v>774.16193999999984</v>
      </c>
      <c r="AP142" s="73">
        <f>IF(ISERROR(1/VLOOKUP($B142,Leveranser!$B$1:$S$500,MATCH("såld värme (gwh)",Leveranser!$B$1:$S$1,0),FALSE)),"",VLOOKUP($B142,Leveranser!$B$1:$S$500,MATCH("såld värme (gwh)",Leveranser!$B$1:$S$1,0),FALSE))</f>
        <v>676</v>
      </c>
      <c r="AQ142" s="73">
        <f>VLOOKUP($B142,Leveranser!$B$1:$Y$500,MATCH("Totalt såld fjärrvärme till andra fjärrvärmeföretag",Leveranser!$B$1:$AA$1,0),FALSE)</f>
        <v>0</v>
      </c>
      <c r="AR142" s="73">
        <f>IF(ISERROR(1/VLOOKUP($B142,Miljö!$B$1:$S$500,MATCH("Såld mängd produktionsspecifik fjärrvärme (GWh)",Miljö!$B$1:$R$1,0),FALSE)),0,VLOOKUP($B142,Miljö!$B$1:$S$500,MATCH("Såld mängd produktionsspecifik fjärrvärme (GWh)",Miljö!$B$1:$R$1,0),FALSE))</f>
        <v>0</v>
      </c>
      <c r="AS142" s="82">
        <f t="shared" si="29"/>
        <v>0.87320231733427778</v>
      </c>
      <c r="AU142" s="73" t="str">
        <f>VLOOKUP($B142,'Miljövärden urval för publ'!$B$2:$I$486,7,FALSE)</f>
        <v>Ja</v>
      </c>
      <c r="AV142" s="73" t="str">
        <f>VLOOKUP($B142,'Miljövärden urval för publ'!$B$2:$I$486,6,FALSE)</f>
        <v>Ja</v>
      </c>
      <c r="AZ142" s="73">
        <f t="shared" si="25"/>
        <v>25.299099999999999</v>
      </c>
      <c r="BA142" s="73">
        <f t="shared" si="30"/>
        <v>0</v>
      </c>
      <c r="BB142" s="73">
        <f t="shared" si="26"/>
        <v>561.95506999999998</v>
      </c>
      <c r="BC142" s="73">
        <f t="shared" si="27"/>
        <v>0</v>
      </c>
      <c r="BE142" s="73">
        <f t="shared" si="31"/>
        <v>0</v>
      </c>
      <c r="BF142" s="73">
        <f t="shared" si="32"/>
        <v>0</v>
      </c>
      <c r="BH142" s="73">
        <f t="shared" si="28"/>
        <v>571.76506999999992</v>
      </c>
    </row>
    <row r="143" spans="1:60" ht="15" x14ac:dyDescent="0.25">
      <c r="A143" t="s">
        <v>162</v>
      </c>
      <c r="B143" t="s">
        <v>164</v>
      </c>
      <c r="C143" s="73">
        <f>VLOOKUP($B143,'Tillförd energi'!$B$2:$AS$506,MATCH(C$1,'Tillförd energi'!$B$1:$AQ$1,0),FALSE)</f>
        <v>0</v>
      </c>
      <c r="D143" s="73">
        <f>VLOOKUP($B143,'Tillförd energi'!$B$2:$AS$506,MATCH(D$1,'Tillförd energi'!$B$1:$AQ$1,0),FALSE)</f>
        <v>0</v>
      </c>
      <c r="E143" s="73">
        <f>VLOOKUP($B143,'Tillförd energi'!$B$2:$AS$506,MATCH(E$1,'Tillförd energi'!$B$1:$AQ$1,0),FALSE)</f>
        <v>0</v>
      </c>
      <c r="F143" s="73">
        <f>VLOOKUP($B143,'Tillförd energi'!$B$2:$AS$506,MATCH(F$1,'Tillförd energi'!$B$1:$AQ$1,0),FALSE)</f>
        <v>0</v>
      </c>
      <c r="G143" s="73">
        <f>VLOOKUP($B143,'Tillförd energi'!$B$2:$AS$506,MATCH(G$1,'Tillförd energi'!$B$1:$AQ$1,0),FALSE)</f>
        <v>0</v>
      </c>
      <c r="H143" s="73">
        <f>VLOOKUP($B143,'Tillförd energi'!$B$2:$AS$506,MATCH(H$1,'Tillförd energi'!$B$1:$AQ$1,0),FALSE)</f>
        <v>0</v>
      </c>
      <c r="I143" s="73">
        <f>VLOOKUP($B143,'Tillförd energi'!$B$2:$AS$506,MATCH(I$1,'Tillförd energi'!$B$1:$AQ$1,0),FALSE)</f>
        <v>0</v>
      </c>
      <c r="J143" s="73">
        <f>VLOOKUP($B143,'Tillförd energi'!$B$2:$AS$506,MATCH(J$1,'Tillförd energi'!$B$1:$AQ$1,0),FALSE)</f>
        <v>0</v>
      </c>
      <c r="K143" s="73">
        <f>VLOOKUP($B143,'Tillförd energi'!$B$2:$AS$506,MATCH(K$1,'Tillförd energi'!$B$1:$AQ$1,0),FALSE)</f>
        <v>0</v>
      </c>
      <c r="L143" s="73">
        <f>VLOOKUP($B143,'Tillförd energi'!$B$2:$AS$506,MATCH(L$1,'Tillförd energi'!$B$1:$AQ$1,0),FALSE)</f>
        <v>0</v>
      </c>
      <c r="M143" s="73">
        <f>VLOOKUP($B143,'Tillförd energi'!$B$2:$AS$506,MATCH(M$1,'Tillförd energi'!$B$1:$AQ$1,0),FALSE)</f>
        <v>0</v>
      </c>
      <c r="N143" s="73">
        <f>VLOOKUP($B143,'Tillförd energi'!$B$2:$AS$506,MATCH(N$1,'Tillförd energi'!$B$1:$AQ$1,0),FALSE)</f>
        <v>0</v>
      </c>
      <c r="O143" s="73">
        <f>VLOOKUP($B143,'Tillförd energi'!$B$2:$AS$506,MATCH(O$1,'Tillförd energi'!$B$1:$AQ$1,0),FALSE)</f>
        <v>0</v>
      </c>
      <c r="P143" s="73">
        <f>VLOOKUP($B143,'Tillförd energi'!$B$2:$AS$506,MATCH(P$1,'Tillförd energi'!$B$1:$AQ$1,0),FALSE)</f>
        <v>0</v>
      </c>
      <c r="Q143" s="73">
        <f>VLOOKUP($B143,'Tillförd energi'!$B$2:$AS$506,MATCH(Q$1,'Tillförd energi'!$B$1:$AQ$1,0),FALSE)</f>
        <v>0</v>
      </c>
      <c r="R143" s="73">
        <f>VLOOKUP($B143,'Tillförd energi'!$B$2:$AS$506,MATCH(R$1,'Tillförd energi'!$B$1:$AQ$1,0),FALSE)</f>
        <v>0</v>
      </c>
      <c r="S143" s="73">
        <f>VLOOKUP($B143,'Tillförd energi'!$B$2:$AS$506,MATCH(S$1,'Tillförd energi'!$B$1:$AQ$1,0),FALSE)</f>
        <v>0</v>
      </c>
      <c r="T143" s="73">
        <f>VLOOKUP($B143,'Tillförd energi'!$B$2:$AS$506,MATCH(T$1,'Tillförd energi'!$B$1:$AQ$1,0),FALSE)</f>
        <v>0</v>
      </c>
      <c r="U143" s="73">
        <f>VLOOKUP($B143,'Tillförd energi'!$B$2:$AS$506,MATCH(U$1,'Tillförd energi'!$B$1:$AQ$1,0),FALSE)</f>
        <v>0</v>
      </c>
      <c r="V143" s="73">
        <f>VLOOKUP($B143,'Tillförd energi'!$B$2:$AS$506,MATCH(V$1,'Tillförd energi'!$B$1:$AQ$1,0),FALSE)</f>
        <v>0</v>
      </c>
      <c r="W143" s="73">
        <f>VLOOKUP($B143,'Tillförd energi'!$B$2:$AS$506,MATCH(W$1,'Tillförd energi'!$B$1:$AQ$1,0),FALSE)</f>
        <v>0</v>
      </c>
      <c r="X143" s="73">
        <f>VLOOKUP($B143,'Tillförd energi'!$B$2:$AS$506,MATCH(X$1,'Tillförd energi'!$B$1:$AQ$1,0),FALSE)</f>
        <v>0</v>
      </c>
      <c r="Y143" s="73">
        <f>VLOOKUP($B143,'Tillförd energi'!$B$2:$AS$506,MATCH(Y$1,'Tillförd energi'!$B$1:$AQ$1,0),FALSE)</f>
        <v>0</v>
      </c>
      <c r="Z143" s="73">
        <f>VLOOKUP($B143,'Tillförd energi'!$B$2:$AS$506,MATCH(Z$1,'Tillförd energi'!$B$1:$AQ$1,0),FALSE)</f>
        <v>0</v>
      </c>
      <c r="AA143" s="73">
        <f>VLOOKUP($B143,'Tillförd energi'!$B$2:$AS$506,MATCH(AA$1,'Tillförd energi'!$B$1:$AQ$1,0),FALSE)</f>
        <v>0</v>
      </c>
      <c r="AB143" s="73">
        <f>VLOOKUP($B143,'Tillförd energi'!$B$2:$AS$506,MATCH(AB$1,'Tillförd energi'!$B$1:$AQ$1,0),FALSE)</f>
        <v>0</v>
      </c>
      <c r="AC143" s="73">
        <f>VLOOKUP($B143,'Tillförd energi'!$B$2:$AS$506,MATCH(AC$1,'Tillförd energi'!$B$1:$AQ$1,0),FALSE)</f>
        <v>0</v>
      </c>
      <c r="AD143" s="73">
        <f>VLOOKUP($B143,'Tillförd energi'!$B$2:$AS$506,MATCH(AD$1,'Tillförd energi'!$B$1:$AQ$1,0),FALSE)</f>
        <v>0</v>
      </c>
      <c r="AF143" s="73">
        <f>VLOOKUP($B143,'Tillförd energi'!$B$2:$AS$506,MATCH(AF$1,'Tillförd energi'!$B$1:$AQ$1,0),FALSE)</f>
        <v>0</v>
      </c>
      <c r="AH143" s="73">
        <f>IFERROR(VLOOKUP(B143,Miljö!$B$1:$S$476,9,FALSE)/1,0)</f>
        <v>0</v>
      </c>
      <c r="AJ143" s="81" t="str">
        <f>IFERROR(VLOOKUP($B143,Miljö!$B$1:$S$500,MATCH("hjälpel exklusive kraftvärme (GWh)",Miljö!$B$1:$V$1,0),FALSE)/1,"")</f>
        <v/>
      </c>
      <c r="AK143" s="81">
        <f t="shared" si="22"/>
        <v>0</v>
      </c>
      <c r="AL143" s="81">
        <f>VLOOKUP($B143,'Slutlig allokering'!$B$2:$AL$462,MATCH("Hjälpel kraftvärme",'Slutlig allokering'!$B$2:$AL$2,0),FALSE)</f>
        <v>0</v>
      </c>
      <c r="AN143" s="73">
        <f t="shared" si="23"/>
        <v>0</v>
      </c>
      <c r="AO143" s="73">
        <f t="shared" si="24"/>
        <v>0</v>
      </c>
      <c r="AP143" s="73" t="str">
        <f>IF(ISERROR(1/VLOOKUP($B143,Leveranser!$B$1:$S$500,MATCH("såld värme (gwh)",Leveranser!$B$1:$S$1,0),FALSE)),"",VLOOKUP($B143,Leveranser!$B$1:$S$500,MATCH("såld värme (gwh)",Leveranser!$B$1:$S$1,0),FALSE))</f>
        <v/>
      </c>
      <c r="AQ143" s="73">
        <f>VLOOKUP($B143,Leveranser!$B$1:$Y$500,MATCH("Totalt såld fjärrvärme till andra fjärrvärmeföretag",Leveranser!$B$1:$AA$1,0),FALSE)</f>
        <v>0</v>
      </c>
      <c r="AR143" s="73">
        <f>IF(ISERROR(1/VLOOKUP($B143,Miljö!$B$1:$S$500,MATCH("Såld mängd produktionsspecifik fjärrvärme (GWh)",Miljö!$B$1:$R$1,0),FALSE)),0,VLOOKUP($B143,Miljö!$B$1:$S$500,MATCH("Såld mängd produktionsspecifik fjärrvärme (GWh)",Miljö!$B$1:$R$1,0),FALSE))</f>
        <v>0</v>
      </c>
      <c r="AS143" s="82" t="str">
        <f t="shared" si="29"/>
        <v/>
      </c>
      <c r="AU143" s="73" t="str">
        <f>VLOOKUP($B143,'Miljövärden urval för publ'!$B$2:$I$486,7,FALSE)</f>
        <v>Nej</v>
      </c>
      <c r="AV143" s="73" t="str">
        <f>VLOOKUP($B143,'Miljövärden urval för publ'!$B$2:$I$486,6,FALSE)</f>
        <v>Nej</v>
      </c>
      <c r="AZ143" s="73">
        <f t="shared" si="25"/>
        <v>0</v>
      </c>
      <c r="BA143" s="73">
        <f t="shared" si="30"/>
        <v>0</v>
      </c>
      <c r="BB143" s="73">
        <f t="shared" si="26"/>
        <v>0</v>
      </c>
      <c r="BC143" s="73">
        <f t="shared" si="27"/>
        <v>0</v>
      </c>
      <c r="BE143" s="73">
        <f t="shared" si="31"/>
        <v>0</v>
      </c>
      <c r="BF143" s="73">
        <f t="shared" si="32"/>
        <v>0</v>
      </c>
      <c r="BH143" s="73">
        <f t="shared" si="28"/>
        <v>0</v>
      </c>
    </row>
    <row r="144" spans="1:60" ht="15" x14ac:dyDescent="0.25">
      <c r="A144" t="s">
        <v>162</v>
      </c>
      <c r="B144" t="s">
        <v>165</v>
      </c>
      <c r="C144" s="73">
        <f>VLOOKUP($B144,'Tillförd energi'!$B$2:$AS$506,MATCH(C$1,'Tillförd energi'!$B$1:$AQ$1,0),FALSE)</f>
        <v>0</v>
      </c>
      <c r="D144" s="73">
        <f>VLOOKUP($B144,'Tillförd energi'!$B$2:$AS$506,MATCH(D$1,'Tillförd energi'!$B$1:$AQ$1,0),FALSE)</f>
        <v>7.0000000000000007E-2</v>
      </c>
      <c r="E144" s="73">
        <f>VLOOKUP($B144,'Tillförd energi'!$B$2:$AS$506,MATCH(E$1,'Tillförd energi'!$B$1:$AQ$1,0),FALSE)</f>
        <v>0</v>
      </c>
      <c r="F144" s="73">
        <f>VLOOKUP($B144,'Tillförd energi'!$B$2:$AS$506,MATCH(F$1,'Tillförd energi'!$B$1:$AQ$1,0),FALSE)</f>
        <v>0</v>
      </c>
      <c r="G144" s="73">
        <f>VLOOKUP($B144,'Tillförd energi'!$B$2:$AS$506,MATCH(G$1,'Tillförd energi'!$B$1:$AQ$1,0),FALSE)</f>
        <v>0</v>
      </c>
      <c r="H144" s="73">
        <f>VLOOKUP($B144,'Tillförd energi'!$B$2:$AS$506,MATCH(H$1,'Tillförd energi'!$B$1:$AQ$1,0),FALSE)</f>
        <v>0</v>
      </c>
      <c r="I144" s="73">
        <f>VLOOKUP($B144,'Tillförd energi'!$B$2:$AS$506,MATCH(I$1,'Tillförd energi'!$B$1:$AQ$1,0),FALSE)</f>
        <v>0</v>
      </c>
      <c r="J144" s="73">
        <f>VLOOKUP($B144,'Tillförd energi'!$B$2:$AS$506,MATCH(J$1,'Tillförd energi'!$B$1:$AQ$1,0),FALSE)</f>
        <v>0</v>
      </c>
      <c r="K144" s="73">
        <f>VLOOKUP($B144,'Tillförd energi'!$B$2:$AS$506,MATCH(K$1,'Tillförd energi'!$B$1:$AQ$1,0),FALSE)</f>
        <v>0</v>
      </c>
      <c r="L144" s="73">
        <f>VLOOKUP($B144,'Tillförd energi'!$B$2:$AS$506,MATCH(L$1,'Tillförd energi'!$B$1:$AQ$1,0),FALSE)</f>
        <v>0</v>
      </c>
      <c r="M144" s="73">
        <f>VLOOKUP($B144,'Tillförd energi'!$B$2:$AS$506,MATCH(M$1,'Tillförd energi'!$B$1:$AQ$1,0),FALSE)</f>
        <v>0</v>
      </c>
      <c r="N144" s="73">
        <f>VLOOKUP($B144,'Tillförd energi'!$B$2:$AS$506,MATCH(N$1,'Tillförd energi'!$B$1:$AQ$1,0),FALSE)</f>
        <v>0</v>
      </c>
      <c r="O144" s="73">
        <f>VLOOKUP($B144,'Tillförd energi'!$B$2:$AS$506,MATCH(O$1,'Tillförd energi'!$B$1:$AQ$1,0),FALSE)</f>
        <v>0</v>
      </c>
      <c r="P144" s="73">
        <f>VLOOKUP($B144,'Tillförd energi'!$B$2:$AS$506,MATCH(P$1,'Tillförd energi'!$B$1:$AQ$1,0),FALSE)</f>
        <v>0</v>
      </c>
      <c r="Q144" s="73">
        <f>VLOOKUP($B144,'Tillförd energi'!$B$2:$AS$506,MATCH(Q$1,'Tillförd energi'!$B$1:$AQ$1,0),FALSE)</f>
        <v>1.0740000000000001</v>
      </c>
      <c r="R144" s="73">
        <f>VLOOKUP($B144,'Tillförd energi'!$B$2:$AS$506,MATCH(R$1,'Tillförd energi'!$B$1:$AQ$1,0),FALSE)</f>
        <v>0</v>
      </c>
      <c r="S144" s="73">
        <f>VLOOKUP($B144,'Tillförd energi'!$B$2:$AS$506,MATCH(S$1,'Tillförd energi'!$B$1:$AQ$1,0),FALSE)</f>
        <v>0</v>
      </c>
      <c r="T144" s="73">
        <f>VLOOKUP($B144,'Tillförd energi'!$B$2:$AS$506,MATCH(T$1,'Tillförd energi'!$B$1:$AQ$1,0),FALSE)</f>
        <v>0</v>
      </c>
      <c r="U144" s="73">
        <f>VLOOKUP($B144,'Tillförd energi'!$B$2:$AS$506,MATCH(U$1,'Tillförd energi'!$B$1:$AQ$1,0),FALSE)</f>
        <v>0</v>
      </c>
      <c r="V144" s="73">
        <f>VLOOKUP($B144,'Tillförd energi'!$B$2:$AS$506,MATCH(V$1,'Tillförd energi'!$B$1:$AQ$1,0),FALSE)</f>
        <v>0</v>
      </c>
      <c r="W144" s="73">
        <f>VLOOKUP($B144,'Tillförd energi'!$B$2:$AS$506,MATCH(W$1,'Tillförd energi'!$B$1:$AQ$1,0),FALSE)</f>
        <v>0</v>
      </c>
      <c r="X144" s="73">
        <f>VLOOKUP($B144,'Tillförd energi'!$B$2:$AS$506,MATCH(X$1,'Tillförd energi'!$B$1:$AQ$1,0),FALSE)</f>
        <v>0</v>
      </c>
      <c r="Y144" s="73">
        <f>VLOOKUP($B144,'Tillförd energi'!$B$2:$AS$506,MATCH(Y$1,'Tillförd energi'!$B$1:$AQ$1,0),FALSE)</f>
        <v>0</v>
      </c>
      <c r="Z144" s="73">
        <f>VLOOKUP($B144,'Tillförd energi'!$B$2:$AS$506,MATCH(Z$1,'Tillförd energi'!$B$1:$AQ$1,0),FALSE)</f>
        <v>0</v>
      </c>
      <c r="AA144" s="73">
        <f>VLOOKUP($B144,'Tillförd energi'!$B$2:$AS$506,MATCH(AA$1,'Tillförd energi'!$B$1:$AQ$1,0),FALSE)</f>
        <v>0</v>
      </c>
      <c r="AB144" s="73">
        <f>VLOOKUP($B144,'Tillförd energi'!$B$2:$AS$506,MATCH(AB$1,'Tillförd energi'!$B$1:$AQ$1,0),FALSE)</f>
        <v>0</v>
      </c>
      <c r="AC144" s="73">
        <f>VLOOKUP($B144,'Tillförd energi'!$B$2:$AS$506,MATCH(AC$1,'Tillförd energi'!$B$1:$AQ$1,0),FALSE)</f>
        <v>0</v>
      </c>
      <c r="AD144" s="73">
        <f>VLOOKUP($B144,'Tillförd energi'!$B$2:$AS$506,MATCH(AD$1,'Tillförd energi'!$B$1:$AQ$1,0),FALSE)</f>
        <v>0</v>
      </c>
      <c r="AF144" s="73">
        <f>VLOOKUP($B144,'Tillförd energi'!$B$2:$AS$506,MATCH(AF$1,'Tillförd energi'!$B$1:$AQ$1,0),FALSE)</f>
        <v>0.02</v>
      </c>
      <c r="AH144" s="73">
        <f>IFERROR(VLOOKUP(B144,Miljö!$B$1:$S$476,9,FALSE)/1,0)</f>
        <v>0</v>
      </c>
      <c r="AJ144" s="81">
        <f>IFERROR(VLOOKUP($B144,Miljö!$B$1:$S$500,MATCH("hjälpel exklusive kraftvärme (GWh)",Miljö!$B$1:$V$1,0),FALSE)/1,"")</f>
        <v>0.02</v>
      </c>
      <c r="AK144" s="81">
        <f t="shared" si="22"/>
        <v>0.02</v>
      </c>
      <c r="AL144" s="81">
        <f>VLOOKUP($B144,'Slutlig allokering'!$B$2:$AL$462,MATCH("Hjälpel kraftvärme",'Slutlig allokering'!$B$2:$AL$2,0),FALSE)</f>
        <v>0</v>
      </c>
      <c r="AN144" s="73">
        <f t="shared" si="23"/>
        <v>1.1640000000000001</v>
      </c>
      <c r="AO144" s="73">
        <f t="shared" si="24"/>
        <v>1.1640000000000001</v>
      </c>
      <c r="AP144" s="73">
        <f>IF(ISERROR(1/VLOOKUP($B144,Leveranser!$B$1:$S$500,MATCH("såld värme (gwh)",Leveranser!$B$1:$S$1,0),FALSE)),"",VLOOKUP($B144,Leveranser!$B$1:$S$500,MATCH("såld värme (gwh)",Leveranser!$B$1:$S$1,0),FALSE))</f>
        <v>0.9</v>
      </c>
      <c r="AQ144" s="73">
        <f>VLOOKUP($B144,Leveranser!$B$1:$Y$500,MATCH("Totalt såld fjärrvärme till andra fjärrvärmeföretag",Leveranser!$B$1:$AA$1,0),FALSE)</f>
        <v>0</v>
      </c>
      <c r="AR144" s="73">
        <f>IF(ISERROR(1/VLOOKUP($B144,Miljö!$B$1:$S$500,MATCH("Såld mängd produktionsspecifik fjärrvärme (GWh)",Miljö!$B$1:$R$1,0),FALSE)),0,VLOOKUP($B144,Miljö!$B$1:$S$500,MATCH("Såld mängd produktionsspecifik fjärrvärme (GWh)",Miljö!$B$1:$R$1,0),FALSE))</f>
        <v>0</v>
      </c>
      <c r="AS144" s="82">
        <f t="shared" si="29"/>
        <v>0.77319587628865971</v>
      </c>
      <c r="AU144" s="73" t="str">
        <f>VLOOKUP($B144,'Miljövärden urval för publ'!$B$2:$I$486,7,FALSE)</f>
        <v>Ja</v>
      </c>
      <c r="AV144" s="73" t="str">
        <f>VLOOKUP($B144,'Miljövärden urval för publ'!$B$2:$I$486,6,FALSE)</f>
        <v>Ja</v>
      </c>
      <c r="AZ144" s="73">
        <f t="shared" si="25"/>
        <v>0.02</v>
      </c>
      <c r="BA144" s="73">
        <f t="shared" si="30"/>
        <v>0</v>
      </c>
      <c r="BB144" s="73">
        <f t="shared" si="26"/>
        <v>0</v>
      </c>
      <c r="BC144" s="73">
        <f t="shared" si="27"/>
        <v>1.0740000000000001</v>
      </c>
      <c r="BE144" s="73">
        <f t="shared" si="31"/>
        <v>0</v>
      </c>
      <c r="BF144" s="73">
        <f t="shared" si="32"/>
        <v>0</v>
      </c>
      <c r="BH144" s="73">
        <f t="shared" si="28"/>
        <v>1.0740000000000001</v>
      </c>
    </row>
    <row r="145" spans="1:60" ht="15" x14ac:dyDescent="0.25">
      <c r="A145" t="s">
        <v>162</v>
      </c>
      <c r="B145" t="s">
        <v>166</v>
      </c>
      <c r="C145" s="73">
        <f>VLOOKUP($B145,'Tillförd energi'!$B$2:$AS$506,MATCH(C$1,'Tillförd energi'!$B$1:$AQ$1,0),FALSE)</f>
        <v>0</v>
      </c>
      <c r="D145" s="73">
        <f>VLOOKUP($B145,'Tillförd energi'!$B$2:$AS$506,MATCH(D$1,'Tillförd energi'!$B$1:$AQ$1,0),FALSE)</f>
        <v>0.112</v>
      </c>
      <c r="E145" s="73">
        <f>VLOOKUP($B145,'Tillförd energi'!$B$2:$AS$506,MATCH(E$1,'Tillförd energi'!$B$1:$AQ$1,0),FALSE)</f>
        <v>0</v>
      </c>
      <c r="F145" s="73">
        <f>VLOOKUP($B145,'Tillförd energi'!$B$2:$AS$506,MATCH(F$1,'Tillförd energi'!$B$1:$AQ$1,0),FALSE)</f>
        <v>0</v>
      </c>
      <c r="G145" s="73">
        <f>VLOOKUP($B145,'Tillförd energi'!$B$2:$AS$506,MATCH(G$1,'Tillförd energi'!$B$1:$AQ$1,0),FALSE)</f>
        <v>0</v>
      </c>
      <c r="H145" s="73">
        <f>VLOOKUP($B145,'Tillförd energi'!$B$2:$AS$506,MATCH(H$1,'Tillförd energi'!$B$1:$AQ$1,0),FALSE)</f>
        <v>0</v>
      </c>
      <c r="I145" s="73">
        <f>VLOOKUP($B145,'Tillförd energi'!$B$2:$AS$506,MATCH(I$1,'Tillförd energi'!$B$1:$AQ$1,0),FALSE)</f>
        <v>0</v>
      </c>
      <c r="J145" s="73">
        <f>VLOOKUP($B145,'Tillförd energi'!$B$2:$AS$506,MATCH(J$1,'Tillförd energi'!$B$1:$AQ$1,0),FALSE)</f>
        <v>0</v>
      </c>
      <c r="K145" s="73">
        <f>VLOOKUP($B145,'Tillförd energi'!$B$2:$AS$506,MATCH(K$1,'Tillförd energi'!$B$1:$AQ$1,0),FALSE)</f>
        <v>0</v>
      </c>
      <c r="L145" s="73">
        <f>VLOOKUP($B145,'Tillförd energi'!$B$2:$AS$506,MATCH(L$1,'Tillförd energi'!$B$1:$AQ$1,0),FALSE)</f>
        <v>0</v>
      </c>
      <c r="M145" s="73">
        <f>VLOOKUP($B145,'Tillförd energi'!$B$2:$AS$506,MATCH(M$1,'Tillförd energi'!$B$1:$AQ$1,0),FALSE)</f>
        <v>0</v>
      </c>
      <c r="N145" s="73">
        <f>VLOOKUP($B145,'Tillförd energi'!$B$2:$AS$506,MATCH(N$1,'Tillförd energi'!$B$1:$AQ$1,0),FALSE)</f>
        <v>0</v>
      </c>
      <c r="O145" s="73">
        <f>VLOOKUP($B145,'Tillförd energi'!$B$2:$AS$506,MATCH(O$1,'Tillförd energi'!$B$1:$AQ$1,0),FALSE)</f>
        <v>0</v>
      </c>
      <c r="P145" s="73">
        <f>VLOOKUP($B145,'Tillförd energi'!$B$2:$AS$506,MATCH(P$1,'Tillförd energi'!$B$1:$AQ$1,0),FALSE)</f>
        <v>0</v>
      </c>
      <c r="Q145" s="73">
        <f>VLOOKUP($B145,'Tillförd energi'!$B$2:$AS$506,MATCH(Q$1,'Tillförd energi'!$B$1:$AQ$1,0),FALSE)</f>
        <v>5.51</v>
      </c>
      <c r="R145" s="73">
        <f>VLOOKUP($B145,'Tillförd energi'!$B$2:$AS$506,MATCH(R$1,'Tillförd energi'!$B$1:$AQ$1,0),FALSE)</f>
        <v>0</v>
      </c>
      <c r="S145" s="73">
        <f>VLOOKUP($B145,'Tillförd energi'!$B$2:$AS$506,MATCH(S$1,'Tillförd energi'!$B$1:$AQ$1,0),FALSE)</f>
        <v>0</v>
      </c>
      <c r="T145" s="73">
        <f>VLOOKUP($B145,'Tillförd energi'!$B$2:$AS$506,MATCH(T$1,'Tillförd energi'!$B$1:$AQ$1,0),FALSE)</f>
        <v>0</v>
      </c>
      <c r="U145" s="73">
        <f>VLOOKUP($B145,'Tillförd energi'!$B$2:$AS$506,MATCH(U$1,'Tillförd energi'!$B$1:$AQ$1,0),FALSE)</f>
        <v>0</v>
      </c>
      <c r="V145" s="73">
        <f>VLOOKUP($B145,'Tillförd energi'!$B$2:$AS$506,MATCH(V$1,'Tillförd energi'!$B$1:$AQ$1,0),FALSE)</f>
        <v>2.34</v>
      </c>
      <c r="W145" s="73">
        <f>VLOOKUP($B145,'Tillförd energi'!$B$2:$AS$506,MATCH(W$1,'Tillförd energi'!$B$1:$AQ$1,0),FALSE)</f>
        <v>0</v>
      </c>
      <c r="X145" s="73">
        <f>VLOOKUP($B145,'Tillförd energi'!$B$2:$AS$506,MATCH(X$1,'Tillförd energi'!$B$1:$AQ$1,0),FALSE)</f>
        <v>0</v>
      </c>
      <c r="Y145" s="73">
        <f>VLOOKUP($B145,'Tillförd energi'!$B$2:$AS$506,MATCH(Y$1,'Tillförd energi'!$B$1:$AQ$1,0),FALSE)</f>
        <v>0</v>
      </c>
      <c r="Z145" s="73">
        <f>VLOOKUP($B145,'Tillförd energi'!$B$2:$AS$506,MATCH(Z$1,'Tillförd energi'!$B$1:$AQ$1,0),FALSE)</f>
        <v>0</v>
      </c>
      <c r="AA145" s="73">
        <f>VLOOKUP($B145,'Tillförd energi'!$B$2:$AS$506,MATCH(AA$1,'Tillförd energi'!$B$1:$AQ$1,0),FALSE)</f>
        <v>0</v>
      </c>
      <c r="AB145" s="73">
        <f>VLOOKUP($B145,'Tillförd energi'!$B$2:$AS$506,MATCH(AB$1,'Tillförd energi'!$B$1:$AQ$1,0),FALSE)</f>
        <v>0</v>
      </c>
      <c r="AC145" s="73">
        <f>VLOOKUP($B145,'Tillförd energi'!$B$2:$AS$506,MATCH(AC$1,'Tillförd energi'!$B$1:$AQ$1,0),FALSE)</f>
        <v>0</v>
      </c>
      <c r="AD145" s="73">
        <f>VLOOKUP($B145,'Tillförd energi'!$B$2:$AS$506,MATCH(AD$1,'Tillförd energi'!$B$1:$AQ$1,0),FALSE)</f>
        <v>0</v>
      </c>
      <c r="AF145" s="73">
        <f>VLOOKUP($B145,'Tillförd energi'!$B$2:$AS$506,MATCH(AF$1,'Tillförd energi'!$B$1:$AQ$1,0),FALSE)</f>
        <v>0.2</v>
      </c>
      <c r="AH145" s="73">
        <f>IFERROR(VLOOKUP(B145,Miljö!$B$1:$S$476,9,FALSE)/1,0)</f>
        <v>0</v>
      </c>
      <c r="AJ145" s="81">
        <f>IFERROR(VLOOKUP($B145,Miljö!$B$1:$S$500,MATCH("hjälpel exklusive kraftvärme (GWh)",Miljö!$B$1:$V$1,0),FALSE)/1,"")</f>
        <v>0.2</v>
      </c>
      <c r="AK145" s="81">
        <f t="shared" si="22"/>
        <v>0.2</v>
      </c>
      <c r="AL145" s="81">
        <f>VLOOKUP($B145,'Slutlig allokering'!$B$2:$AL$462,MATCH("Hjälpel kraftvärme",'Slutlig allokering'!$B$2:$AL$2,0),FALSE)</f>
        <v>0</v>
      </c>
      <c r="AN145" s="73">
        <f t="shared" si="23"/>
        <v>8.161999999999999</v>
      </c>
      <c r="AO145" s="73">
        <f t="shared" si="24"/>
        <v>8.161999999999999</v>
      </c>
      <c r="AP145" s="73">
        <f>IF(ISERROR(1/VLOOKUP($B145,Leveranser!$B$1:$S$500,MATCH("såld värme (gwh)",Leveranser!$B$1:$S$1,0),FALSE)),"",VLOOKUP($B145,Leveranser!$B$1:$S$500,MATCH("såld värme (gwh)",Leveranser!$B$1:$S$1,0),FALSE))</f>
        <v>6.9</v>
      </c>
      <c r="AQ145" s="73">
        <f>VLOOKUP($B145,Leveranser!$B$1:$Y$500,MATCH("Totalt såld fjärrvärme till andra fjärrvärmeföretag",Leveranser!$B$1:$AA$1,0),FALSE)</f>
        <v>0</v>
      </c>
      <c r="AR145" s="73">
        <f>IF(ISERROR(1/VLOOKUP($B145,Miljö!$B$1:$S$500,MATCH("Såld mängd produktionsspecifik fjärrvärme (GWh)",Miljö!$B$1:$R$1,0),FALSE)),0,VLOOKUP($B145,Miljö!$B$1:$S$500,MATCH("Såld mängd produktionsspecifik fjärrvärme (GWh)",Miljö!$B$1:$R$1,0),FALSE))</f>
        <v>0</v>
      </c>
      <c r="AS145" s="82">
        <f t="shared" si="29"/>
        <v>0.84538103406027953</v>
      </c>
      <c r="AU145" s="73" t="str">
        <f>VLOOKUP($B145,'Miljövärden urval för publ'!$B$2:$I$486,7,FALSE)</f>
        <v>Ja</v>
      </c>
      <c r="AV145" s="73" t="str">
        <f>VLOOKUP($B145,'Miljövärden urval för publ'!$B$2:$I$486,6,FALSE)</f>
        <v>Ja</v>
      </c>
      <c r="AZ145" s="73">
        <f t="shared" si="25"/>
        <v>0.2</v>
      </c>
      <c r="BA145" s="73">
        <f t="shared" si="30"/>
        <v>0</v>
      </c>
      <c r="BB145" s="73">
        <f t="shared" si="26"/>
        <v>0</v>
      </c>
      <c r="BC145" s="73">
        <f t="shared" si="27"/>
        <v>5.51</v>
      </c>
      <c r="BE145" s="73">
        <f t="shared" si="31"/>
        <v>0</v>
      </c>
      <c r="BF145" s="73">
        <f t="shared" si="32"/>
        <v>0</v>
      </c>
      <c r="BH145" s="73">
        <f t="shared" si="28"/>
        <v>7.85</v>
      </c>
    </row>
    <row r="146" spans="1:60" ht="15" x14ac:dyDescent="0.25">
      <c r="A146" t="s">
        <v>167</v>
      </c>
      <c r="B146" t="s">
        <v>168</v>
      </c>
      <c r="C146" s="73">
        <f>VLOOKUP($B146,'Tillförd energi'!$B$2:$AS$506,MATCH(C$1,'Tillförd energi'!$B$1:$AQ$1,0),FALSE)</f>
        <v>0</v>
      </c>
      <c r="D146" s="73">
        <f>VLOOKUP($B146,'Tillförd energi'!$B$2:$AS$506,MATCH(D$1,'Tillförd energi'!$B$1:$AQ$1,0),FALSE)</f>
        <v>0</v>
      </c>
      <c r="E146" s="73">
        <f>VLOOKUP($B146,'Tillförd energi'!$B$2:$AS$506,MATCH(E$1,'Tillförd energi'!$B$1:$AQ$1,0),FALSE)</f>
        <v>0</v>
      </c>
      <c r="F146" s="73">
        <f>VLOOKUP($B146,'Tillförd energi'!$B$2:$AS$506,MATCH(F$1,'Tillförd energi'!$B$1:$AQ$1,0),FALSE)</f>
        <v>0</v>
      </c>
      <c r="G146" s="73">
        <f>VLOOKUP($B146,'Tillförd energi'!$B$2:$AS$506,MATCH(G$1,'Tillförd energi'!$B$1:$AQ$1,0),FALSE)</f>
        <v>0</v>
      </c>
      <c r="H146" s="73">
        <f>VLOOKUP($B146,'Tillförd energi'!$B$2:$AS$506,MATCH(H$1,'Tillförd energi'!$B$1:$AQ$1,0),FALSE)</f>
        <v>0</v>
      </c>
      <c r="I146" s="73">
        <f>VLOOKUP($B146,'Tillförd energi'!$B$2:$AS$506,MATCH(I$1,'Tillförd energi'!$B$1:$AQ$1,0),FALSE)</f>
        <v>0</v>
      </c>
      <c r="J146" s="73">
        <f>VLOOKUP($B146,'Tillförd energi'!$B$2:$AS$506,MATCH(J$1,'Tillförd energi'!$B$1:$AQ$1,0),FALSE)</f>
        <v>0</v>
      </c>
      <c r="K146" s="73">
        <f>VLOOKUP($B146,'Tillförd energi'!$B$2:$AS$506,MATCH(K$1,'Tillförd energi'!$B$1:$AQ$1,0),FALSE)</f>
        <v>0</v>
      </c>
      <c r="L146" s="73">
        <f>VLOOKUP($B146,'Tillförd energi'!$B$2:$AS$506,MATCH(L$1,'Tillförd energi'!$B$1:$AQ$1,0),FALSE)</f>
        <v>9.9782899999999994</v>
      </c>
      <c r="M146" s="73">
        <f>VLOOKUP($B146,'Tillförd energi'!$B$2:$AS$506,MATCH(M$1,'Tillförd energi'!$B$1:$AQ$1,0),FALSE)</f>
        <v>49.891100000000002</v>
      </c>
      <c r="N146" s="73">
        <f>VLOOKUP($B146,'Tillförd energi'!$B$2:$AS$506,MATCH(N$1,'Tillförd energi'!$B$1:$AQ$1,0),FALSE)</f>
        <v>0</v>
      </c>
      <c r="O146" s="73">
        <f>VLOOKUP($B146,'Tillförd energi'!$B$2:$AS$506,MATCH(O$1,'Tillförd energi'!$B$1:$AQ$1,0),FALSE)</f>
        <v>39.912799999999997</v>
      </c>
      <c r="P146" s="73">
        <f>VLOOKUP($B146,'Tillförd energi'!$B$2:$AS$506,MATCH(P$1,'Tillförd energi'!$B$1:$AQ$1,0),FALSE)</f>
        <v>0</v>
      </c>
      <c r="Q146" s="73">
        <f>VLOOKUP($B146,'Tillförd energi'!$B$2:$AS$506,MATCH(Q$1,'Tillförd energi'!$B$1:$AQ$1,0),FALSE)</f>
        <v>0</v>
      </c>
      <c r="R146" s="73">
        <f>VLOOKUP($B146,'Tillförd energi'!$B$2:$AS$506,MATCH(R$1,'Tillförd energi'!$B$1:$AQ$1,0),FALSE)</f>
        <v>23.405999999999999</v>
      </c>
      <c r="S146" s="73">
        <f>VLOOKUP($B146,'Tillförd energi'!$B$2:$AS$506,MATCH(S$1,'Tillförd energi'!$B$1:$AQ$1,0),FALSE)</f>
        <v>0</v>
      </c>
      <c r="T146" s="73">
        <f>VLOOKUP($B146,'Tillförd energi'!$B$2:$AS$506,MATCH(T$1,'Tillförd energi'!$B$1:$AQ$1,0),FALSE)</f>
        <v>0</v>
      </c>
      <c r="U146" s="73">
        <f>VLOOKUP($B146,'Tillförd energi'!$B$2:$AS$506,MATCH(U$1,'Tillförd energi'!$B$1:$AQ$1,0),FALSE)</f>
        <v>0</v>
      </c>
      <c r="V146" s="73">
        <f>VLOOKUP($B146,'Tillförd energi'!$B$2:$AS$506,MATCH(V$1,'Tillförd energi'!$B$1:$AQ$1,0),FALSE)</f>
        <v>7.8380000000000001</v>
      </c>
      <c r="W146" s="73">
        <f>VLOOKUP($B146,'Tillförd energi'!$B$2:$AS$506,MATCH(W$1,'Tillförd energi'!$B$1:$AQ$1,0),FALSE)</f>
        <v>0</v>
      </c>
      <c r="X146" s="73">
        <f>VLOOKUP($B146,'Tillförd energi'!$B$2:$AS$506,MATCH(X$1,'Tillförd energi'!$B$1:$AQ$1,0),FALSE)</f>
        <v>0</v>
      </c>
      <c r="Y146" s="73">
        <f>VLOOKUP($B146,'Tillförd energi'!$B$2:$AS$506,MATCH(Y$1,'Tillförd energi'!$B$1:$AQ$1,0),FALSE)</f>
        <v>0</v>
      </c>
      <c r="Z146" s="73">
        <f>VLOOKUP($B146,'Tillförd energi'!$B$2:$AS$506,MATCH(Z$1,'Tillförd energi'!$B$1:$AQ$1,0),FALSE)</f>
        <v>0</v>
      </c>
      <c r="AA146" s="73">
        <f>VLOOKUP($B146,'Tillförd energi'!$B$2:$AS$506,MATCH(AA$1,'Tillförd energi'!$B$1:$AQ$1,0),FALSE)</f>
        <v>0</v>
      </c>
      <c r="AB146" s="73">
        <f>VLOOKUP($B146,'Tillförd energi'!$B$2:$AS$506,MATCH(AB$1,'Tillförd energi'!$B$1:$AQ$1,0),FALSE)</f>
        <v>0</v>
      </c>
      <c r="AC146" s="73">
        <f>VLOOKUP($B146,'Tillförd energi'!$B$2:$AS$506,MATCH(AC$1,'Tillförd energi'!$B$1:$AQ$1,0),FALSE)</f>
        <v>0</v>
      </c>
      <c r="AD146" s="73">
        <f>VLOOKUP($B146,'Tillförd energi'!$B$2:$AS$506,MATCH(AD$1,'Tillförd energi'!$B$1:$AQ$1,0),FALSE)</f>
        <v>0</v>
      </c>
      <c r="AF146" s="73">
        <f>VLOOKUP($B146,'Tillförd energi'!$B$2:$AS$506,MATCH(AF$1,'Tillförd energi'!$B$1:$AQ$1,0),FALSE)</f>
        <v>3.3561899999999998</v>
      </c>
      <c r="AH146" s="73">
        <f>IFERROR(VLOOKUP(B146,Miljö!$B$1:$S$476,9,FALSE)/1,0)</f>
        <v>0</v>
      </c>
      <c r="AJ146" s="81" t="str">
        <f>IFERROR(VLOOKUP($B146,Miljö!$B$1:$S$500,MATCH("hjälpel exklusive kraftvärme (GWh)",Miljö!$B$1:$V$1,0),FALSE)/1,"")</f>
        <v/>
      </c>
      <c r="AK146" s="81">
        <f t="shared" si="22"/>
        <v>3.3561900000000002</v>
      </c>
      <c r="AL146" s="81">
        <f>VLOOKUP($B146,'Slutlig allokering'!$B$2:$AL$462,MATCH("Hjälpel kraftvärme",'Slutlig allokering'!$B$2:$AL$2,0),FALSE)</f>
        <v>0</v>
      </c>
      <c r="AN146" s="73">
        <f t="shared" si="23"/>
        <v>134.38237999999998</v>
      </c>
      <c r="AO146" s="73">
        <f t="shared" si="24"/>
        <v>134.38237999999998</v>
      </c>
      <c r="AP146" s="73">
        <f>IF(ISERROR(1/VLOOKUP($B146,Leveranser!$B$1:$S$500,MATCH("såld värme (gwh)",Leveranser!$B$1:$S$1,0),FALSE)),"",VLOOKUP($B146,Leveranser!$B$1:$S$500,MATCH("såld värme (gwh)",Leveranser!$B$1:$S$1,0),FALSE))</f>
        <v>111.873</v>
      </c>
      <c r="AQ146" s="73">
        <f>VLOOKUP($B146,Leveranser!$B$1:$Y$500,MATCH("Totalt såld fjärrvärme till andra fjärrvärmeföretag",Leveranser!$B$1:$AA$1,0),FALSE)</f>
        <v>0</v>
      </c>
      <c r="AR146" s="73">
        <f>IF(ISERROR(1/VLOOKUP($B146,Miljö!$B$1:$S$500,MATCH("Såld mängd produktionsspecifik fjärrvärme (GWh)",Miljö!$B$1:$R$1,0),FALSE)),0,VLOOKUP($B146,Miljö!$B$1:$S$500,MATCH("Såld mängd produktionsspecifik fjärrvärme (GWh)",Miljö!$B$1:$R$1,0),FALSE))</f>
        <v>0</v>
      </c>
      <c r="AS146" s="82">
        <f t="shared" si="29"/>
        <v>0.83249753427495499</v>
      </c>
      <c r="AU146" s="73" t="str">
        <f>VLOOKUP($B146,'Miljövärden urval för publ'!$B$2:$I$486,7,FALSE)</f>
        <v>Ja</v>
      </c>
      <c r="AV146" s="73" t="str">
        <f>VLOOKUP($B146,'Miljövärden urval för publ'!$B$2:$I$486,6,FALSE)</f>
        <v>Ja</v>
      </c>
      <c r="AZ146" s="73">
        <f t="shared" si="25"/>
        <v>3.3561899999999998</v>
      </c>
      <c r="BA146" s="73">
        <f t="shared" si="30"/>
        <v>0</v>
      </c>
      <c r="BB146" s="73">
        <f t="shared" si="26"/>
        <v>99.78219</v>
      </c>
      <c r="BC146" s="73">
        <f t="shared" si="27"/>
        <v>23.405999999999999</v>
      </c>
      <c r="BE146" s="73">
        <f t="shared" si="31"/>
        <v>0</v>
      </c>
      <c r="BF146" s="73">
        <f t="shared" si="32"/>
        <v>0</v>
      </c>
      <c r="BH146" s="73">
        <f t="shared" si="28"/>
        <v>131.02618999999999</v>
      </c>
    </row>
    <row r="147" spans="1:60" ht="15" x14ac:dyDescent="0.25">
      <c r="A147" t="s">
        <v>167</v>
      </c>
      <c r="B147" t="s">
        <v>169</v>
      </c>
      <c r="C147" s="73">
        <f>VLOOKUP($B147,'Tillförd energi'!$B$2:$AS$506,MATCH(C$1,'Tillförd energi'!$B$1:$AQ$1,0),FALSE)</f>
        <v>0</v>
      </c>
      <c r="D147" s="73">
        <f>VLOOKUP($B147,'Tillförd energi'!$B$2:$AS$506,MATCH(D$1,'Tillförd energi'!$B$1:$AQ$1,0),FALSE)</f>
        <v>0</v>
      </c>
      <c r="E147" s="73">
        <f>VLOOKUP($B147,'Tillförd energi'!$B$2:$AS$506,MATCH(E$1,'Tillförd energi'!$B$1:$AQ$1,0),FALSE)</f>
        <v>0</v>
      </c>
      <c r="F147" s="73">
        <f>VLOOKUP($B147,'Tillförd energi'!$B$2:$AS$506,MATCH(F$1,'Tillförd energi'!$B$1:$AQ$1,0),FALSE)</f>
        <v>0</v>
      </c>
      <c r="G147" s="73">
        <f>VLOOKUP($B147,'Tillförd energi'!$B$2:$AS$506,MATCH(G$1,'Tillförd energi'!$B$1:$AQ$1,0),FALSE)</f>
        <v>0</v>
      </c>
      <c r="H147" s="73">
        <f>VLOOKUP($B147,'Tillförd energi'!$B$2:$AS$506,MATCH(H$1,'Tillförd energi'!$B$1:$AQ$1,0),FALSE)</f>
        <v>0</v>
      </c>
      <c r="I147" s="73">
        <f>VLOOKUP($B147,'Tillförd energi'!$B$2:$AS$506,MATCH(I$1,'Tillförd energi'!$B$1:$AQ$1,0),FALSE)</f>
        <v>0</v>
      </c>
      <c r="J147" s="73">
        <f>VLOOKUP($B147,'Tillförd energi'!$B$2:$AS$506,MATCH(J$1,'Tillförd energi'!$B$1:$AQ$1,0),FALSE)</f>
        <v>0</v>
      </c>
      <c r="K147" s="73">
        <f>VLOOKUP($B147,'Tillförd energi'!$B$2:$AS$506,MATCH(K$1,'Tillförd energi'!$B$1:$AQ$1,0),FALSE)</f>
        <v>0</v>
      </c>
      <c r="L147" s="73">
        <f>VLOOKUP($B147,'Tillförd energi'!$B$2:$AS$506,MATCH(L$1,'Tillförd energi'!$B$1:$AQ$1,0),FALSE)</f>
        <v>0</v>
      </c>
      <c r="M147" s="73">
        <f>VLOOKUP($B147,'Tillförd energi'!$B$2:$AS$506,MATCH(M$1,'Tillförd energi'!$B$1:$AQ$1,0),FALSE)</f>
        <v>0</v>
      </c>
      <c r="N147" s="73">
        <f>VLOOKUP($B147,'Tillförd energi'!$B$2:$AS$506,MATCH(N$1,'Tillförd energi'!$B$1:$AQ$1,0),FALSE)</f>
        <v>0</v>
      </c>
      <c r="O147" s="73">
        <f>VLOOKUP($B147,'Tillförd energi'!$B$2:$AS$506,MATCH(O$1,'Tillförd energi'!$B$1:$AQ$1,0),FALSE)</f>
        <v>0</v>
      </c>
      <c r="P147" s="73">
        <f>VLOOKUP($B147,'Tillförd energi'!$B$2:$AS$506,MATCH(P$1,'Tillförd energi'!$B$1:$AQ$1,0),FALSE)</f>
        <v>0</v>
      </c>
      <c r="Q147" s="73">
        <f>VLOOKUP($B147,'Tillförd energi'!$B$2:$AS$506,MATCH(Q$1,'Tillförd energi'!$B$1:$AQ$1,0),FALSE)</f>
        <v>0</v>
      </c>
      <c r="R147" s="73">
        <f>VLOOKUP($B147,'Tillförd energi'!$B$2:$AS$506,MATCH(R$1,'Tillförd energi'!$B$1:$AQ$1,0),FALSE)</f>
        <v>13.673999999999999</v>
      </c>
      <c r="S147" s="73">
        <f>VLOOKUP($B147,'Tillförd energi'!$B$2:$AS$506,MATCH(S$1,'Tillförd energi'!$B$1:$AQ$1,0),FALSE)</f>
        <v>0</v>
      </c>
      <c r="T147" s="73">
        <f>VLOOKUP($B147,'Tillförd energi'!$B$2:$AS$506,MATCH(T$1,'Tillförd energi'!$B$1:$AQ$1,0),FALSE)</f>
        <v>0</v>
      </c>
      <c r="U147" s="73">
        <f>VLOOKUP($B147,'Tillförd energi'!$B$2:$AS$506,MATCH(U$1,'Tillförd energi'!$B$1:$AQ$1,0),FALSE)</f>
        <v>0</v>
      </c>
      <c r="V147" s="73">
        <f>VLOOKUP($B147,'Tillförd energi'!$B$2:$AS$506,MATCH(V$1,'Tillförd energi'!$B$1:$AQ$1,0),FALSE)</f>
        <v>0.247</v>
      </c>
      <c r="W147" s="73">
        <f>VLOOKUP($B147,'Tillförd energi'!$B$2:$AS$506,MATCH(W$1,'Tillförd energi'!$B$1:$AQ$1,0),FALSE)</f>
        <v>0</v>
      </c>
      <c r="X147" s="73">
        <f>VLOOKUP($B147,'Tillförd energi'!$B$2:$AS$506,MATCH(X$1,'Tillförd energi'!$B$1:$AQ$1,0),FALSE)</f>
        <v>0</v>
      </c>
      <c r="Y147" s="73">
        <f>VLOOKUP($B147,'Tillförd energi'!$B$2:$AS$506,MATCH(Y$1,'Tillförd energi'!$B$1:$AQ$1,0),FALSE)</f>
        <v>0</v>
      </c>
      <c r="Z147" s="73">
        <f>VLOOKUP($B147,'Tillförd energi'!$B$2:$AS$506,MATCH(Z$1,'Tillförd energi'!$B$1:$AQ$1,0),FALSE)</f>
        <v>0</v>
      </c>
      <c r="AA147" s="73">
        <f>VLOOKUP($B147,'Tillförd energi'!$B$2:$AS$506,MATCH(AA$1,'Tillförd energi'!$B$1:$AQ$1,0),FALSE)</f>
        <v>0</v>
      </c>
      <c r="AB147" s="73">
        <f>VLOOKUP($B147,'Tillförd energi'!$B$2:$AS$506,MATCH(AB$1,'Tillförd energi'!$B$1:$AQ$1,0),FALSE)</f>
        <v>0</v>
      </c>
      <c r="AC147" s="73">
        <f>VLOOKUP($B147,'Tillförd energi'!$B$2:$AS$506,MATCH(AC$1,'Tillförd energi'!$B$1:$AQ$1,0),FALSE)</f>
        <v>0</v>
      </c>
      <c r="AD147" s="73">
        <f>VLOOKUP($B147,'Tillförd energi'!$B$2:$AS$506,MATCH(AD$1,'Tillförd energi'!$B$1:$AQ$1,0),FALSE)</f>
        <v>0</v>
      </c>
      <c r="AF147" s="73">
        <f>VLOOKUP($B147,'Tillförd energi'!$B$2:$AS$506,MATCH(AF$1,'Tillförd energi'!$B$1:$AQ$1,0),FALSE)</f>
        <v>0.17</v>
      </c>
      <c r="AH147" s="73">
        <f>IFERROR(VLOOKUP(B147,Miljö!$B$1:$S$476,9,FALSE)/1,0)</f>
        <v>0</v>
      </c>
      <c r="AJ147" s="81">
        <f>IFERROR(VLOOKUP($B147,Miljö!$B$1:$S$500,MATCH("hjälpel exklusive kraftvärme (GWh)",Miljö!$B$1:$V$1,0),FALSE)/1,"")</f>
        <v>0.17</v>
      </c>
      <c r="AK147" s="81">
        <f t="shared" si="22"/>
        <v>0.17</v>
      </c>
      <c r="AL147" s="81">
        <f>VLOOKUP($B147,'Slutlig allokering'!$B$2:$AL$462,MATCH("Hjälpel kraftvärme",'Slutlig allokering'!$B$2:$AL$2,0),FALSE)</f>
        <v>0</v>
      </c>
      <c r="AN147" s="73">
        <f t="shared" si="23"/>
        <v>14.090999999999999</v>
      </c>
      <c r="AO147" s="73">
        <f t="shared" si="24"/>
        <v>14.090999999999999</v>
      </c>
      <c r="AP147" s="73">
        <f>IF(ISERROR(1/VLOOKUP($B147,Leveranser!$B$1:$S$500,MATCH("såld värme (gwh)",Leveranser!$B$1:$S$1,0),FALSE)),"",VLOOKUP($B147,Leveranser!$B$1:$S$500,MATCH("såld värme (gwh)",Leveranser!$B$1:$S$1,0),FALSE))</f>
        <v>11.672000000000001</v>
      </c>
      <c r="AQ147" s="73">
        <f>VLOOKUP($B147,Leveranser!$B$1:$Y$500,MATCH("Totalt såld fjärrvärme till andra fjärrvärmeföretag",Leveranser!$B$1:$AA$1,0),FALSE)</f>
        <v>0</v>
      </c>
      <c r="AR147" s="73">
        <f>IF(ISERROR(1/VLOOKUP($B147,Miljö!$B$1:$S$500,MATCH("Såld mängd produktionsspecifik fjärrvärme (GWh)",Miljö!$B$1:$R$1,0),FALSE)),0,VLOOKUP($B147,Miljö!$B$1:$S$500,MATCH("Såld mängd produktionsspecifik fjärrvärme (GWh)",Miljö!$B$1:$R$1,0),FALSE))</f>
        <v>0</v>
      </c>
      <c r="AS147" s="82">
        <f t="shared" si="29"/>
        <v>0.8283301398055497</v>
      </c>
      <c r="AU147" s="73" t="str">
        <f>VLOOKUP($B147,'Miljövärden urval för publ'!$B$2:$I$486,7,FALSE)</f>
        <v>Ja</v>
      </c>
      <c r="AV147" s="73" t="str">
        <f>VLOOKUP($B147,'Miljövärden urval för publ'!$B$2:$I$486,6,FALSE)</f>
        <v>Ja</v>
      </c>
      <c r="AZ147" s="73">
        <f t="shared" si="25"/>
        <v>0.17</v>
      </c>
      <c r="BA147" s="73">
        <f t="shared" si="30"/>
        <v>0</v>
      </c>
      <c r="BB147" s="73">
        <f t="shared" si="26"/>
        <v>0</v>
      </c>
      <c r="BC147" s="73">
        <f t="shared" si="27"/>
        <v>13.673999999999999</v>
      </c>
      <c r="BE147" s="73">
        <f t="shared" si="31"/>
        <v>0</v>
      </c>
      <c r="BF147" s="73">
        <f t="shared" si="32"/>
        <v>0</v>
      </c>
      <c r="BH147" s="73">
        <f t="shared" si="28"/>
        <v>13.920999999999999</v>
      </c>
    </row>
    <row r="148" spans="1:60" ht="15" x14ac:dyDescent="0.25">
      <c r="A148" t="s">
        <v>167</v>
      </c>
      <c r="B148" t="s">
        <v>170</v>
      </c>
      <c r="C148" s="73">
        <f>VLOOKUP($B148,'Tillförd energi'!$B$2:$AS$506,MATCH(C$1,'Tillförd energi'!$B$1:$AQ$1,0),FALSE)</f>
        <v>0</v>
      </c>
      <c r="D148" s="73">
        <f>VLOOKUP($B148,'Tillförd energi'!$B$2:$AS$506,MATCH(D$1,'Tillförd energi'!$B$1:$AQ$1,0),FALSE)</f>
        <v>0</v>
      </c>
      <c r="E148" s="73">
        <f>VLOOKUP($B148,'Tillförd energi'!$B$2:$AS$506,MATCH(E$1,'Tillförd energi'!$B$1:$AQ$1,0),FALSE)</f>
        <v>0</v>
      </c>
      <c r="F148" s="73">
        <f>VLOOKUP($B148,'Tillförd energi'!$B$2:$AS$506,MATCH(F$1,'Tillförd energi'!$B$1:$AQ$1,0),FALSE)</f>
        <v>0</v>
      </c>
      <c r="G148" s="73">
        <f>VLOOKUP($B148,'Tillförd energi'!$B$2:$AS$506,MATCH(G$1,'Tillförd energi'!$B$1:$AQ$1,0),FALSE)</f>
        <v>0</v>
      </c>
      <c r="H148" s="73">
        <f>VLOOKUP($B148,'Tillförd energi'!$B$2:$AS$506,MATCH(H$1,'Tillförd energi'!$B$1:$AQ$1,0),FALSE)</f>
        <v>0</v>
      </c>
      <c r="I148" s="73">
        <f>VLOOKUP($B148,'Tillförd energi'!$B$2:$AS$506,MATCH(I$1,'Tillförd energi'!$B$1:$AQ$1,0),FALSE)</f>
        <v>0</v>
      </c>
      <c r="J148" s="73">
        <f>VLOOKUP($B148,'Tillförd energi'!$B$2:$AS$506,MATCH(J$1,'Tillförd energi'!$B$1:$AQ$1,0),FALSE)</f>
        <v>0</v>
      </c>
      <c r="K148" s="73">
        <f>VLOOKUP($B148,'Tillförd energi'!$B$2:$AS$506,MATCH(K$1,'Tillförd energi'!$B$1:$AQ$1,0),FALSE)</f>
        <v>0</v>
      </c>
      <c r="L148" s="73">
        <f>VLOOKUP($B148,'Tillförd energi'!$B$2:$AS$506,MATCH(L$1,'Tillförd energi'!$B$1:$AQ$1,0),FALSE)</f>
        <v>0</v>
      </c>
      <c r="M148" s="73">
        <f>VLOOKUP($B148,'Tillförd energi'!$B$2:$AS$506,MATCH(M$1,'Tillförd energi'!$B$1:$AQ$1,0),FALSE)</f>
        <v>0</v>
      </c>
      <c r="N148" s="73">
        <f>VLOOKUP($B148,'Tillförd energi'!$B$2:$AS$506,MATCH(N$1,'Tillförd energi'!$B$1:$AQ$1,0),FALSE)</f>
        <v>0</v>
      </c>
      <c r="O148" s="73">
        <f>VLOOKUP($B148,'Tillförd energi'!$B$2:$AS$506,MATCH(O$1,'Tillförd energi'!$B$1:$AQ$1,0),FALSE)</f>
        <v>0</v>
      </c>
      <c r="P148" s="73">
        <f>VLOOKUP($B148,'Tillförd energi'!$B$2:$AS$506,MATCH(P$1,'Tillförd energi'!$B$1:$AQ$1,0),FALSE)</f>
        <v>0</v>
      </c>
      <c r="Q148" s="73">
        <f>VLOOKUP($B148,'Tillförd energi'!$B$2:$AS$506,MATCH(Q$1,'Tillförd energi'!$B$1:$AQ$1,0),FALSE)</f>
        <v>5.2990000000000004</v>
      </c>
      <c r="R148" s="73">
        <f>VLOOKUP($B148,'Tillförd energi'!$B$2:$AS$506,MATCH(R$1,'Tillförd energi'!$B$1:$AQ$1,0),FALSE)</f>
        <v>0</v>
      </c>
      <c r="S148" s="73">
        <f>VLOOKUP($B148,'Tillförd energi'!$B$2:$AS$506,MATCH(S$1,'Tillförd energi'!$B$1:$AQ$1,0),FALSE)</f>
        <v>0</v>
      </c>
      <c r="T148" s="73">
        <f>VLOOKUP($B148,'Tillförd energi'!$B$2:$AS$506,MATCH(T$1,'Tillförd energi'!$B$1:$AQ$1,0),FALSE)</f>
        <v>0</v>
      </c>
      <c r="U148" s="73">
        <f>VLOOKUP($B148,'Tillförd energi'!$B$2:$AS$506,MATCH(U$1,'Tillförd energi'!$B$1:$AQ$1,0),FALSE)</f>
        <v>0</v>
      </c>
      <c r="V148" s="73">
        <f>VLOOKUP($B148,'Tillförd energi'!$B$2:$AS$506,MATCH(V$1,'Tillförd energi'!$B$1:$AQ$1,0),FALSE)</f>
        <v>0</v>
      </c>
      <c r="W148" s="73">
        <f>VLOOKUP($B148,'Tillförd energi'!$B$2:$AS$506,MATCH(W$1,'Tillförd energi'!$B$1:$AQ$1,0),FALSE)</f>
        <v>0</v>
      </c>
      <c r="X148" s="73">
        <f>VLOOKUP($B148,'Tillförd energi'!$B$2:$AS$506,MATCH(X$1,'Tillförd energi'!$B$1:$AQ$1,0),FALSE)</f>
        <v>0</v>
      </c>
      <c r="Y148" s="73">
        <f>VLOOKUP($B148,'Tillförd energi'!$B$2:$AS$506,MATCH(Y$1,'Tillförd energi'!$B$1:$AQ$1,0),FALSE)</f>
        <v>7.3999999999999996E-2</v>
      </c>
      <c r="Z148" s="73">
        <f>VLOOKUP($B148,'Tillförd energi'!$B$2:$AS$506,MATCH(Z$1,'Tillförd energi'!$B$1:$AQ$1,0),FALSE)</f>
        <v>0</v>
      </c>
      <c r="AA148" s="73">
        <f>VLOOKUP($B148,'Tillförd energi'!$B$2:$AS$506,MATCH(AA$1,'Tillförd energi'!$B$1:$AQ$1,0),FALSE)</f>
        <v>0</v>
      </c>
      <c r="AB148" s="73">
        <f>VLOOKUP($B148,'Tillförd energi'!$B$2:$AS$506,MATCH(AB$1,'Tillförd energi'!$B$1:$AQ$1,0),FALSE)</f>
        <v>0</v>
      </c>
      <c r="AC148" s="73">
        <f>VLOOKUP($B148,'Tillförd energi'!$B$2:$AS$506,MATCH(AC$1,'Tillförd energi'!$B$1:$AQ$1,0),FALSE)</f>
        <v>0</v>
      </c>
      <c r="AD148" s="73">
        <f>VLOOKUP($B148,'Tillförd energi'!$B$2:$AS$506,MATCH(AD$1,'Tillförd energi'!$B$1:$AQ$1,0),FALSE)</f>
        <v>0</v>
      </c>
      <c r="AF148" s="73">
        <f>VLOOKUP($B148,'Tillförd energi'!$B$2:$AS$506,MATCH(AF$1,'Tillförd energi'!$B$1:$AQ$1,0),FALSE)</f>
        <v>0.17</v>
      </c>
      <c r="AH148" s="73">
        <f>IFERROR(VLOOKUP(B148,Miljö!$B$1:$S$476,9,FALSE)/1,0)</f>
        <v>0</v>
      </c>
      <c r="AJ148" s="81">
        <f>IFERROR(VLOOKUP($B148,Miljö!$B$1:$S$500,MATCH("hjälpel exklusive kraftvärme (GWh)",Miljö!$B$1:$V$1,0),FALSE)/1,"")</f>
        <v>0.17</v>
      </c>
      <c r="AK148" s="81">
        <f t="shared" si="22"/>
        <v>0.17</v>
      </c>
      <c r="AL148" s="81">
        <f>VLOOKUP($B148,'Slutlig allokering'!$B$2:$AL$462,MATCH("Hjälpel kraftvärme",'Slutlig allokering'!$B$2:$AL$2,0),FALSE)</f>
        <v>0</v>
      </c>
      <c r="AN148" s="73">
        <f t="shared" si="23"/>
        <v>5.5430000000000001</v>
      </c>
      <c r="AO148" s="73">
        <f t="shared" si="24"/>
        <v>5.5430000000000001</v>
      </c>
      <c r="AP148" s="73">
        <f>IF(ISERROR(1/VLOOKUP($B148,Leveranser!$B$1:$S$500,MATCH("såld värme (gwh)",Leveranser!$B$1:$S$1,0),FALSE)),"",VLOOKUP($B148,Leveranser!$B$1:$S$500,MATCH("såld värme (gwh)",Leveranser!$B$1:$S$1,0),FALSE))</f>
        <v>4.9820000000000002</v>
      </c>
      <c r="AQ148" s="73">
        <f>VLOOKUP($B148,Leveranser!$B$1:$Y$500,MATCH("Totalt såld fjärrvärme till andra fjärrvärmeföretag",Leveranser!$B$1:$AA$1,0),FALSE)</f>
        <v>0</v>
      </c>
      <c r="AR148" s="73">
        <f>IF(ISERROR(1/VLOOKUP($B148,Miljö!$B$1:$S$500,MATCH("Såld mängd produktionsspecifik fjärrvärme (GWh)",Miljö!$B$1:$R$1,0),FALSE)),0,VLOOKUP($B148,Miljö!$B$1:$S$500,MATCH("Såld mängd produktionsspecifik fjärrvärme (GWh)",Miljö!$B$1:$R$1,0),FALSE))</f>
        <v>0</v>
      </c>
      <c r="AS148" s="82">
        <f t="shared" si="29"/>
        <v>0.89879126826628186</v>
      </c>
      <c r="AU148" s="73" t="str">
        <f>VLOOKUP($B148,'Miljövärden urval för publ'!$B$2:$I$486,7,FALSE)</f>
        <v>Ja</v>
      </c>
      <c r="AV148" s="73" t="str">
        <f>VLOOKUP($B148,'Miljövärden urval för publ'!$B$2:$I$486,6,FALSE)</f>
        <v>Nej</v>
      </c>
      <c r="AZ148" s="73">
        <f t="shared" si="25"/>
        <v>0.24399999999999999</v>
      </c>
      <c r="BA148" s="73">
        <f t="shared" si="30"/>
        <v>0</v>
      </c>
      <c r="BB148" s="73">
        <f t="shared" si="26"/>
        <v>0</v>
      </c>
      <c r="BC148" s="73">
        <f t="shared" si="27"/>
        <v>5.2990000000000004</v>
      </c>
      <c r="BE148" s="73">
        <f t="shared" si="31"/>
        <v>0</v>
      </c>
      <c r="BF148" s="73">
        <f t="shared" si="32"/>
        <v>0</v>
      </c>
      <c r="BH148" s="73">
        <f t="shared" si="28"/>
        <v>5.2990000000000004</v>
      </c>
    </row>
    <row r="149" spans="1:60" ht="15" x14ac:dyDescent="0.25">
      <c r="A149" t="s">
        <v>171</v>
      </c>
      <c r="B149" t="s">
        <v>172</v>
      </c>
      <c r="C149" s="73">
        <f>VLOOKUP($B149,'Tillförd energi'!$B$2:$AS$506,MATCH(C$1,'Tillförd energi'!$B$1:$AQ$1,0),FALSE)</f>
        <v>0</v>
      </c>
      <c r="D149" s="73">
        <f>VLOOKUP($B149,'Tillförd energi'!$B$2:$AS$506,MATCH(D$1,'Tillförd energi'!$B$1:$AQ$1,0),FALSE)</f>
        <v>0.316</v>
      </c>
      <c r="E149" s="73">
        <f>VLOOKUP($B149,'Tillförd energi'!$B$2:$AS$506,MATCH(E$1,'Tillförd energi'!$B$1:$AQ$1,0),FALSE)</f>
        <v>0</v>
      </c>
      <c r="F149" s="73">
        <f>VLOOKUP($B149,'Tillförd energi'!$B$2:$AS$506,MATCH(F$1,'Tillförd energi'!$B$1:$AQ$1,0),FALSE)</f>
        <v>0</v>
      </c>
      <c r="G149" s="73">
        <f>VLOOKUP($B149,'Tillförd energi'!$B$2:$AS$506,MATCH(G$1,'Tillförd energi'!$B$1:$AQ$1,0),FALSE)</f>
        <v>2.5089999999999999</v>
      </c>
      <c r="H149" s="73">
        <f>VLOOKUP($B149,'Tillförd energi'!$B$2:$AS$506,MATCH(H$1,'Tillförd energi'!$B$1:$AQ$1,0),FALSE)</f>
        <v>0</v>
      </c>
      <c r="I149" s="73">
        <f>VLOOKUP($B149,'Tillförd energi'!$B$2:$AS$506,MATCH(I$1,'Tillförd energi'!$B$1:$AQ$1,0),FALSE)</f>
        <v>0</v>
      </c>
      <c r="J149" s="73">
        <f>VLOOKUP($B149,'Tillförd energi'!$B$2:$AS$506,MATCH(J$1,'Tillförd energi'!$B$1:$AQ$1,0),FALSE)</f>
        <v>0</v>
      </c>
      <c r="K149" s="73">
        <f>VLOOKUP($B149,'Tillförd energi'!$B$2:$AS$506,MATCH(K$1,'Tillförd energi'!$B$1:$AQ$1,0),FALSE)</f>
        <v>0</v>
      </c>
      <c r="L149" s="73">
        <f>VLOOKUP($B149,'Tillförd energi'!$B$2:$AS$506,MATCH(L$1,'Tillförd energi'!$B$1:$AQ$1,0),FALSE)</f>
        <v>0</v>
      </c>
      <c r="M149" s="73">
        <f>VLOOKUP($B149,'Tillförd energi'!$B$2:$AS$506,MATCH(M$1,'Tillförd energi'!$B$1:$AQ$1,0),FALSE)</f>
        <v>46.991999999999997</v>
      </c>
      <c r="N149" s="73">
        <f>VLOOKUP($B149,'Tillförd energi'!$B$2:$AS$506,MATCH(N$1,'Tillförd energi'!$B$1:$AQ$1,0),FALSE)</f>
        <v>0</v>
      </c>
      <c r="O149" s="73">
        <f>VLOOKUP($B149,'Tillförd energi'!$B$2:$AS$506,MATCH(O$1,'Tillförd energi'!$B$1:$AQ$1,0),FALSE)</f>
        <v>27.942</v>
      </c>
      <c r="P149" s="73">
        <f>VLOOKUP($B149,'Tillförd energi'!$B$2:$AS$506,MATCH(P$1,'Tillförd energi'!$B$1:$AQ$1,0),FALSE)</f>
        <v>0</v>
      </c>
      <c r="Q149" s="73">
        <f>VLOOKUP($B149,'Tillförd energi'!$B$2:$AS$506,MATCH(Q$1,'Tillförd energi'!$B$1:$AQ$1,0),FALSE)</f>
        <v>0</v>
      </c>
      <c r="R149" s="73">
        <f>VLOOKUP($B149,'Tillförd energi'!$B$2:$AS$506,MATCH(R$1,'Tillförd energi'!$B$1:$AQ$1,0),FALSE)</f>
        <v>0</v>
      </c>
      <c r="S149" s="73">
        <f>VLOOKUP($B149,'Tillförd energi'!$B$2:$AS$506,MATCH(S$1,'Tillförd energi'!$B$1:$AQ$1,0),FALSE)</f>
        <v>0</v>
      </c>
      <c r="T149" s="73">
        <f>VLOOKUP($B149,'Tillförd energi'!$B$2:$AS$506,MATCH(T$1,'Tillförd energi'!$B$1:$AQ$1,0),FALSE)</f>
        <v>0</v>
      </c>
      <c r="U149" s="73">
        <f>VLOOKUP($B149,'Tillförd energi'!$B$2:$AS$506,MATCH(U$1,'Tillförd energi'!$B$1:$AQ$1,0),FALSE)</f>
        <v>0</v>
      </c>
      <c r="V149" s="73">
        <f>VLOOKUP($B149,'Tillförd energi'!$B$2:$AS$506,MATCH(V$1,'Tillförd energi'!$B$1:$AQ$1,0),FALSE)</f>
        <v>11.356</v>
      </c>
      <c r="W149" s="73">
        <f>VLOOKUP($B149,'Tillförd energi'!$B$2:$AS$506,MATCH(W$1,'Tillförd energi'!$B$1:$AQ$1,0),FALSE)</f>
        <v>0</v>
      </c>
      <c r="X149" s="73">
        <f>VLOOKUP($B149,'Tillförd energi'!$B$2:$AS$506,MATCH(X$1,'Tillförd energi'!$B$1:$AQ$1,0),FALSE)</f>
        <v>0</v>
      </c>
      <c r="Y149" s="73">
        <f>VLOOKUP($B149,'Tillförd energi'!$B$2:$AS$506,MATCH(Y$1,'Tillförd energi'!$B$1:$AQ$1,0),FALSE)</f>
        <v>0</v>
      </c>
      <c r="Z149" s="73">
        <f>VLOOKUP($B149,'Tillförd energi'!$B$2:$AS$506,MATCH(Z$1,'Tillförd energi'!$B$1:$AQ$1,0),FALSE)</f>
        <v>0</v>
      </c>
      <c r="AA149" s="73">
        <f>VLOOKUP($B149,'Tillförd energi'!$B$2:$AS$506,MATCH(AA$1,'Tillförd energi'!$B$1:$AQ$1,0),FALSE)</f>
        <v>0</v>
      </c>
      <c r="AB149" s="73">
        <f>VLOOKUP($B149,'Tillförd energi'!$B$2:$AS$506,MATCH(AB$1,'Tillförd energi'!$B$1:$AQ$1,0),FALSE)</f>
        <v>0</v>
      </c>
      <c r="AC149" s="73">
        <f>VLOOKUP($B149,'Tillförd energi'!$B$2:$AS$506,MATCH(AC$1,'Tillförd energi'!$B$1:$AQ$1,0),FALSE)</f>
        <v>0</v>
      </c>
      <c r="AD149" s="73">
        <f>VLOOKUP($B149,'Tillförd energi'!$B$2:$AS$506,MATCH(AD$1,'Tillförd energi'!$B$1:$AQ$1,0),FALSE)</f>
        <v>0</v>
      </c>
      <c r="AF149" s="73">
        <f>VLOOKUP($B149,'Tillförd energi'!$B$2:$AS$506,MATCH(AF$1,'Tillförd energi'!$B$1:$AQ$1,0),FALSE)</f>
        <v>1.446</v>
      </c>
      <c r="AH149" s="73">
        <f>IFERROR(VLOOKUP(B149,Miljö!$B$1:$S$476,9,FALSE)/1,0)</f>
        <v>0</v>
      </c>
      <c r="AJ149" s="81">
        <f>IFERROR(VLOOKUP($B149,Miljö!$B$1:$S$500,MATCH("hjälpel exklusive kraftvärme (GWh)",Miljö!$B$1:$V$1,0),FALSE)/1,"")</f>
        <v>1.446</v>
      </c>
      <c r="AK149" s="81">
        <f t="shared" si="22"/>
        <v>1.446</v>
      </c>
      <c r="AL149" s="81">
        <f>VLOOKUP($B149,'Slutlig allokering'!$B$2:$AL$462,MATCH("Hjälpel kraftvärme",'Slutlig allokering'!$B$2:$AL$2,0),FALSE)</f>
        <v>0</v>
      </c>
      <c r="AN149" s="73">
        <f t="shared" si="23"/>
        <v>90.560999999999993</v>
      </c>
      <c r="AO149" s="73">
        <f t="shared" si="24"/>
        <v>90.560999999999993</v>
      </c>
      <c r="AP149" s="73">
        <f>IF(ISERROR(1/VLOOKUP($B149,Leveranser!$B$1:$S$500,MATCH("såld värme (gwh)",Leveranser!$B$1:$S$1,0),FALSE)),"",VLOOKUP($B149,Leveranser!$B$1:$S$500,MATCH("såld värme (gwh)",Leveranser!$B$1:$S$1,0),FALSE))</f>
        <v>64.465999999999994</v>
      </c>
      <c r="AQ149" s="73">
        <f>VLOOKUP($B149,Leveranser!$B$1:$Y$500,MATCH("Totalt såld fjärrvärme till andra fjärrvärmeföretag",Leveranser!$B$1:$AA$1,0),FALSE)</f>
        <v>0</v>
      </c>
      <c r="AR149" s="73">
        <f>IF(ISERROR(1/VLOOKUP($B149,Miljö!$B$1:$S$500,MATCH("Såld mängd produktionsspecifik fjärrvärme (GWh)",Miljö!$B$1:$R$1,0),FALSE)),0,VLOOKUP($B149,Miljö!$B$1:$S$500,MATCH("Såld mängd produktionsspecifik fjärrvärme (GWh)",Miljö!$B$1:$R$1,0),FALSE))</f>
        <v>0</v>
      </c>
      <c r="AS149" s="82">
        <f t="shared" si="29"/>
        <v>0.7118516800830379</v>
      </c>
      <c r="AU149" s="73" t="str">
        <f>VLOOKUP($B149,'Miljövärden urval för publ'!$B$2:$I$486,7,FALSE)</f>
        <v>Ja</v>
      </c>
      <c r="AV149" s="73" t="str">
        <f>VLOOKUP($B149,'Miljövärden urval för publ'!$B$2:$I$486,6,FALSE)</f>
        <v>Nej</v>
      </c>
      <c r="AZ149" s="73">
        <f t="shared" si="25"/>
        <v>1.446</v>
      </c>
      <c r="BA149" s="73">
        <f t="shared" si="30"/>
        <v>0</v>
      </c>
      <c r="BB149" s="73">
        <f t="shared" si="26"/>
        <v>74.933999999999997</v>
      </c>
      <c r="BC149" s="73">
        <f t="shared" si="27"/>
        <v>0</v>
      </c>
      <c r="BE149" s="73">
        <f t="shared" si="31"/>
        <v>0</v>
      </c>
      <c r="BF149" s="73">
        <f t="shared" si="32"/>
        <v>0</v>
      </c>
      <c r="BH149" s="73">
        <f t="shared" si="28"/>
        <v>86.289999999999992</v>
      </c>
    </row>
    <row r="150" spans="1:60" ht="15" x14ac:dyDescent="0.25">
      <c r="A150" t="s">
        <v>171</v>
      </c>
      <c r="B150" t="s">
        <v>173</v>
      </c>
      <c r="C150" s="73">
        <f>VLOOKUP($B150,'Tillförd energi'!$B$2:$AS$506,MATCH(C$1,'Tillförd energi'!$B$1:$AQ$1,0),FALSE)</f>
        <v>0</v>
      </c>
      <c r="D150" s="73">
        <f>VLOOKUP($B150,'Tillförd energi'!$B$2:$AS$506,MATCH(D$1,'Tillförd energi'!$B$1:$AQ$1,0),FALSE)</f>
        <v>7.8E-2</v>
      </c>
      <c r="E150" s="73">
        <f>VLOOKUP($B150,'Tillförd energi'!$B$2:$AS$506,MATCH(E$1,'Tillförd energi'!$B$1:$AQ$1,0),FALSE)</f>
        <v>0</v>
      </c>
      <c r="F150" s="73">
        <f>VLOOKUP($B150,'Tillförd energi'!$B$2:$AS$506,MATCH(F$1,'Tillförd energi'!$B$1:$AQ$1,0),FALSE)</f>
        <v>0</v>
      </c>
      <c r="G150" s="73">
        <f>VLOOKUP($B150,'Tillförd energi'!$B$2:$AS$506,MATCH(G$1,'Tillförd energi'!$B$1:$AQ$1,0),FALSE)</f>
        <v>0</v>
      </c>
      <c r="H150" s="73">
        <f>VLOOKUP($B150,'Tillförd energi'!$B$2:$AS$506,MATCH(H$1,'Tillförd energi'!$B$1:$AQ$1,0),FALSE)</f>
        <v>0</v>
      </c>
      <c r="I150" s="73">
        <f>VLOOKUP($B150,'Tillförd energi'!$B$2:$AS$506,MATCH(I$1,'Tillförd energi'!$B$1:$AQ$1,0),FALSE)</f>
        <v>0</v>
      </c>
      <c r="J150" s="73">
        <f>VLOOKUP($B150,'Tillförd energi'!$B$2:$AS$506,MATCH(J$1,'Tillförd energi'!$B$1:$AQ$1,0),FALSE)</f>
        <v>0</v>
      </c>
      <c r="K150" s="73">
        <f>VLOOKUP($B150,'Tillförd energi'!$B$2:$AS$506,MATCH(K$1,'Tillförd energi'!$B$1:$AQ$1,0),FALSE)</f>
        <v>0</v>
      </c>
      <c r="L150" s="73">
        <f>VLOOKUP($B150,'Tillförd energi'!$B$2:$AS$506,MATCH(L$1,'Tillförd energi'!$B$1:$AQ$1,0),FALSE)</f>
        <v>0</v>
      </c>
      <c r="M150" s="73">
        <f>VLOOKUP($B150,'Tillförd energi'!$B$2:$AS$506,MATCH(M$1,'Tillförd energi'!$B$1:$AQ$1,0),FALSE)</f>
        <v>0</v>
      </c>
      <c r="N150" s="73">
        <f>VLOOKUP($B150,'Tillförd energi'!$B$2:$AS$506,MATCH(N$1,'Tillförd energi'!$B$1:$AQ$1,0),FALSE)</f>
        <v>0</v>
      </c>
      <c r="O150" s="73">
        <f>VLOOKUP($B150,'Tillförd energi'!$B$2:$AS$506,MATCH(O$1,'Tillförd energi'!$B$1:$AQ$1,0),FALSE)</f>
        <v>0</v>
      </c>
      <c r="P150" s="73">
        <f>VLOOKUP($B150,'Tillförd energi'!$B$2:$AS$506,MATCH(P$1,'Tillförd energi'!$B$1:$AQ$1,0),FALSE)</f>
        <v>0</v>
      </c>
      <c r="Q150" s="73">
        <f>VLOOKUP($B150,'Tillförd energi'!$B$2:$AS$506,MATCH(Q$1,'Tillförd energi'!$B$1:$AQ$1,0),FALSE)</f>
        <v>2.7570000000000001</v>
      </c>
      <c r="R150" s="73">
        <f>VLOOKUP($B150,'Tillförd energi'!$B$2:$AS$506,MATCH(R$1,'Tillförd energi'!$B$1:$AQ$1,0),FALSE)</f>
        <v>0</v>
      </c>
      <c r="S150" s="73">
        <f>VLOOKUP($B150,'Tillförd energi'!$B$2:$AS$506,MATCH(S$1,'Tillförd energi'!$B$1:$AQ$1,0),FALSE)</f>
        <v>0</v>
      </c>
      <c r="T150" s="73">
        <f>VLOOKUP($B150,'Tillförd energi'!$B$2:$AS$506,MATCH(T$1,'Tillförd energi'!$B$1:$AQ$1,0),FALSE)</f>
        <v>0</v>
      </c>
      <c r="U150" s="73">
        <f>VLOOKUP($B150,'Tillförd energi'!$B$2:$AS$506,MATCH(U$1,'Tillförd energi'!$B$1:$AQ$1,0),FALSE)</f>
        <v>0</v>
      </c>
      <c r="V150" s="73">
        <f>VLOOKUP($B150,'Tillförd energi'!$B$2:$AS$506,MATCH(V$1,'Tillförd energi'!$B$1:$AQ$1,0),FALSE)</f>
        <v>0</v>
      </c>
      <c r="W150" s="73">
        <f>VLOOKUP($B150,'Tillförd energi'!$B$2:$AS$506,MATCH(W$1,'Tillförd energi'!$B$1:$AQ$1,0),FALSE)</f>
        <v>0</v>
      </c>
      <c r="X150" s="73">
        <f>VLOOKUP($B150,'Tillförd energi'!$B$2:$AS$506,MATCH(X$1,'Tillförd energi'!$B$1:$AQ$1,0),FALSE)</f>
        <v>0</v>
      </c>
      <c r="Y150" s="73">
        <f>VLOOKUP($B150,'Tillförd energi'!$B$2:$AS$506,MATCH(Y$1,'Tillförd energi'!$B$1:$AQ$1,0),FALSE)</f>
        <v>0</v>
      </c>
      <c r="Z150" s="73">
        <f>VLOOKUP($B150,'Tillförd energi'!$B$2:$AS$506,MATCH(Z$1,'Tillförd energi'!$B$1:$AQ$1,0),FALSE)</f>
        <v>0</v>
      </c>
      <c r="AA150" s="73">
        <f>VLOOKUP($B150,'Tillförd energi'!$B$2:$AS$506,MATCH(AA$1,'Tillförd energi'!$B$1:$AQ$1,0),FALSE)</f>
        <v>0</v>
      </c>
      <c r="AB150" s="73">
        <f>VLOOKUP($B150,'Tillförd energi'!$B$2:$AS$506,MATCH(AB$1,'Tillförd energi'!$B$1:$AQ$1,0),FALSE)</f>
        <v>0</v>
      </c>
      <c r="AC150" s="73">
        <f>VLOOKUP($B150,'Tillförd energi'!$B$2:$AS$506,MATCH(AC$1,'Tillförd energi'!$B$1:$AQ$1,0),FALSE)</f>
        <v>0</v>
      </c>
      <c r="AD150" s="73">
        <f>VLOOKUP($B150,'Tillförd energi'!$B$2:$AS$506,MATCH(AD$1,'Tillförd energi'!$B$1:$AQ$1,0),FALSE)</f>
        <v>0</v>
      </c>
      <c r="AF150" s="73">
        <f>VLOOKUP($B150,'Tillförd energi'!$B$2:$AS$506,MATCH(AF$1,'Tillförd energi'!$B$1:$AQ$1,0),FALSE)</f>
        <v>3.7999999999999999E-2</v>
      </c>
      <c r="AH150" s="73">
        <f>IFERROR(VLOOKUP(B150,Miljö!$B$1:$S$476,9,FALSE)/1,0)</f>
        <v>0</v>
      </c>
      <c r="AJ150" s="81">
        <f>IFERROR(VLOOKUP($B150,Miljö!$B$1:$S$500,MATCH("hjälpel exklusive kraftvärme (GWh)",Miljö!$B$1:$V$1,0),FALSE)/1,"")</f>
        <v>3.7999999999999999E-2</v>
      </c>
      <c r="AK150" s="81">
        <f t="shared" si="22"/>
        <v>3.7999999999999999E-2</v>
      </c>
      <c r="AL150" s="81">
        <f>VLOOKUP($B150,'Slutlig allokering'!$B$2:$AL$462,MATCH("Hjälpel kraftvärme",'Slutlig allokering'!$B$2:$AL$2,0),FALSE)</f>
        <v>0</v>
      </c>
      <c r="AN150" s="73">
        <f t="shared" si="23"/>
        <v>2.8729999999999998</v>
      </c>
      <c r="AO150" s="73">
        <f t="shared" si="24"/>
        <v>2.8729999999999998</v>
      </c>
      <c r="AP150" s="73">
        <f>IF(ISERROR(1/VLOOKUP($B150,Leveranser!$B$1:$S$500,MATCH("såld värme (gwh)",Leveranser!$B$1:$S$1,0),FALSE)),"",VLOOKUP($B150,Leveranser!$B$1:$S$500,MATCH("såld värme (gwh)",Leveranser!$B$1:$S$1,0),FALSE))</f>
        <v>2.2789999999999999</v>
      </c>
      <c r="AQ150" s="73">
        <f>VLOOKUP($B150,Leveranser!$B$1:$Y$500,MATCH("Totalt såld fjärrvärme till andra fjärrvärmeföretag",Leveranser!$B$1:$AA$1,0),FALSE)</f>
        <v>0</v>
      </c>
      <c r="AR150" s="73">
        <f>IF(ISERROR(1/VLOOKUP($B150,Miljö!$B$1:$S$500,MATCH("Såld mängd produktionsspecifik fjärrvärme (GWh)",Miljö!$B$1:$R$1,0),FALSE)),0,VLOOKUP($B150,Miljö!$B$1:$S$500,MATCH("Såld mängd produktionsspecifik fjärrvärme (GWh)",Miljö!$B$1:$R$1,0),FALSE))</f>
        <v>0</v>
      </c>
      <c r="AS150" s="82">
        <f t="shared" si="29"/>
        <v>0.79324747650539507</v>
      </c>
      <c r="AU150" s="73" t="str">
        <f>VLOOKUP($B150,'Miljövärden urval för publ'!$B$2:$I$486,7,FALSE)</f>
        <v>Ja</v>
      </c>
      <c r="AV150" s="73" t="str">
        <f>VLOOKUP($B150,'Miljövärden urval för publ'!$B$2:$I$486,6,FALSE)</f>
        <v>Nej</v>
      </c>
      <c r="AZ150" s="73">
        <f t="shared" si="25"/>
        <v>3.7999999999999999E-2</v>
      </c>
      <c r="BA150" s="73">
        <f t="shared" si="30"/>
        <v>0</v>
      </c>
      <c r="BB150" s="73">
        <f t="shared" si="26"/>
        <v>0</v>
      </c>
      <c r="BC150" s="73">
        <f t="shared" si="27"/>
        <v>2.7570000000000001</v>
      </c>
      <c r="BE150" s="73">
        <f t="shared" si="31"/>
        <v>0</v>
      </c>
      <c r="BF150" s="73">
        <f t="shared" si="32"/>
        <v>0</v>
      </c>
      <c r="BH150" s="73">
        <f t="shared" si="28"/>
        <v>2.7570000000000001</v>
      </c>
    </row>
    <row r="151" spans="1:60" ht="15" x14ac:dyDescent="0.25">
      <c r="A151" t="s">
        <v>171</v>
      </c>
      <c r="B151" t="s">
        <v>174</v>
      </c>
      <c r="C151" s="73">
        <f>VLOOKUP($B151,'Tillförd energi'!$B$2:$AS$506,MATCH(C$1,'Tillförd energi'!$B$1:$AQ$1,0),FALSE)</f>
        <v>0</v>
      </c>
      <c r="D151" s="73">
        <f>VLOOKUP($B151,'Tillförd energi'!$B$2:$AS$506,MATCH(D$1,'Tillförd energi'!$B$1:$AQ$1,0),FALSE)</f>
        <v>0.28399999999999997</v>
      </c>
      <c r="E151" s="73">
        <f>VLOOKUP($B151,'Tillförd energi'!$B$2:$AS$506,MATCH(E$1,'Tillförd energi'!$B$1:$AQ$1,0),FALSE)</f>
        <v>0</v>
      </c>
      <c r="F151" s="73">
        <f>VLOOKUP($B151,'Tillförd energi'!$B$2:$AS$506,MATCH(F$1,'Tillförd energi'!$B$1:$AQ$1,0),FALSE)</f>
        <v>0</v>
      </c>
      <c r="G151" s="73">
        <f>VLOOKUP($B151,'Tillförd energi'!$B$2:$AS$506,MATCH(G$1,'Tillförd energi'!$B$1:$AQ$1,0),FALSE)</f>
        <v>0</v>
      </c>
      <c r="H151" s="73">
        <f>VLOOKUP($B151,'Tillförd energi'!$B$2:$AS$506,MATCH(H$1,'Tillförd energi'!$B$1:$AQ$1,0),FALSE)</f>
        <v>0</v>
      </c>
      <c r="I151" s="73">
        <f>VLOOKUP($B151,'Tillförd energi'!$B$2:$AS$506,MATCH(I$1,'Tillförd energi'!$B$1:$AQ$1,0),FALSE)</f>
        <v>0</v>
      </c>
      <c r="J151" s="73">
        <f>VLOOKUP($B151,'Tillförd energi'!$B$2:$AS$506,MATCH(J$1,'Tillförd energi'!$B$1:$AQ$1,0),FALSE)</f>
        <v>0</v>
      </c>
      <c r="K151" s="73">
        <f>VLOOKUP($B151,'Tillförd energi'!$B$2:$AS$506,MATCH(K$1,'Tillförd energi'!$B$1:$AQ$1,0),FALSE)</f>
        <v>0</v>
      </c>
      <c r="L151" s="73">
        <f>VLOOKUP($B151,'Tillförd energi'!$B$2:$AS$506,MATCH(L$1,'Tillförd energi'!$B$1:$AQ$1,0),FALSE)</f>
        <v>0</v>
      </c>
      <c r="M151" s="73">
        <f>VLOOKUP($B151,'Tillförd energi'!$B$2:$AS$506,MATCH(M$1,'Tillförd energi'!$B$1:$AQ$1,0),FALSE)</f>
        <v>0</v>
      </c>
      <c r="N151" s="73">
        <f>VLOOKUP($B151,'Tillförd energi'!$B$2:$AS$506,MATCH(N$1,'Tillförd energi'!$B$1:$AQ$1,0),FALSE)</f>
        <v>0</v>
      </c>
      <c r="O151" s="73">
        <f>VLOOKUP($B151,'Tillförd energi'!$B$2:$AS$506,MATCH(O$1,'Tillförd energi'!$B$1:$AQ$1,0),FALSE)</f>
        <v>0</v>
      </c>
      <c r="P151" s="73">
        <f>VLOOKUP($B151,'Tillförd energi'!$B$2:$AS$506,MATCH(P$1,'Tillförd energi'!$B$1:$AQ$1,0),FALSE)</f>
        <v>0</v>
      </c>
      <c r="Q151" s="73">
        <f>VLOOKUP($B151,'Tillförd energi'!$B$2:$AS$506,MATCH(Q$1,'Tillförd energi'!$B$1:$AQ$1,0),FALSE)</f>
        <v>4.2370000000000001</v>
      </c>
      <c r="R151" s="73">
        <f>VLOOKUP($B151,'Tillförd energi'!$B$2:$AS$506,MATCH(R$1,'Tillförd energi'!$B$1:$AQ$1,0),FALSE)</f>
        <v>0</v>
      </c>
      <c r="S151" s="73">
        <f>VLOOKUP($B151,'Tillförd energi'!$B$2:$AS$506,MATCH(S$1,'Tillförd energi'!$B$1:$AQ$1,0),FALSE)</f>
        <v>0</v>
      </c>
      <c r="T151" s="73">
        <f>VLOOKUP($B151,'Tillförd energi'!$B$2:$AS$506,MATCH(T$1,'Tillförd energi'!$B$1:$AQ$1,0),FALSE)</f>
        <v>0</v>
      </c>
      <c r="U151" s="73">
        <f>VLOOKUP($B151,'Tillförd energi'!$B$2:$AS$506,MATCH(U$1,'Tillförd energi'!$B$1:$AQ$1,0),FALSE)</f>
        <v>0</v>
      </c>
      <c r="V151" s="73">
        <f>VLOOKUP($B151,'Tillförd energi'!$B$2:$AS$506,MATCH(V$1,'Tillförd energi'!$B$1:$AQ$1,0),FALSE)</f>
        <v>0</v>
      </c>
      <c r="W151" s="73">
        <f>VLOOKUP($B151,'Tillförd energi'!$B$2:$AS$506,MATCH(W$1,'Tillförd energi'!$B$1:$AQ$1,0),FALSE)</f>
        <v>0</v>
      </c>
      <c r="X151" s="73">
        <f>VLOOKUP($B151,'Tillförd energi'!$B$2:$AS$506,MATCH(X$1,'Tillförd energi'!$B$1:$AQ$1,0),FALSE)</f>
        <v>0</v>
      </c>
      <c r="Y151" s="73">
        <f>VLOOKUP($B151,'Tillförd energi'!$B$2:$AS$506,MATCH(Y$1,'Tillförd energi'!$B$1:$AQ$1,0),FALSE)</f>
        <v>0</v>
      </c>
      <c r="Z151" s="73">
        <f>VLOOKUP($B151,'Tillförd energi'!$B$2:$AS$506,MATCH(Z$1,'Tillförd energi'!$B$1:$AQ$1,0),FALSE)</f>
        <v>0</v>
      </c>
      <c r="AA151" s="73">
        <f>VLOOKUP($B151,'Tillförd energi'!$B$2:$AS$506,MATCH(AA$1,'Tillförd energi'!$B$1:$AQ$1,0),FALSE)</f>
        <v>0</v>
      </c>
      <c r="AB151" s="73">
        <f>VLOOKUP($B151,'Tillförd energi'!$B$2:$AS$506,MATCH(AB$1,'Tillförd energi'!$B$1:$AQ$1,0),FALSE)</f>
        <v>0</v>
      </c>
      <c r="AC151" s="73">
        <f>VLOOKUP($B151,'Tillförd energi'!$B$2:$AS$506,MATCH(AC$1,'Tillförd energi'!$B$1:$AQ$1,0),FALSE)</f>
        <v>0</v>
      </c>
      <c r="AD151" s="73">
        <f>VLOOKUP($B151,'Tillförd energi'!$B$2:$AS$506,MATCH(AD$1,'Tillförd energi'!$B$1:$AQ$1,0),FALSE)</f>
        <v>0</v>
      </c>
      <c r="AF151" s="73">
        <f>VLOOKUP($B151,'Tillförd energi'!$B$2:$AS$506,MATCH(AF$1,'Tillförd energi'!$B$1:$AQ$1,0),FALSE)</f>
        <v>0.04</v>
      </c>
      <c r="AH151" s="73">
        <f>IFERROR(VLOOKUP(B151,Miljö!$B$1:$S$476,9,FALSE)/1,0)</f>
        <v>0</v>
      </c>
      <c r="AJ151" s="81">
        <f>IFERROR(VLOOKUP($B151,Miljö!$B$1:$S$500,MATCH("hjälpel exklusive kraftvärme (GWh)",Miljö!$B$1:$V$1,0),FALSE)/1,"")</f>
        <v>0.04</v>
      </c>
      <c r="AK151" s="81">
        <f t="shared" si="22"/>
        <v>0.04</v>
      </c>
      <c r="AL151" s="81">
        <f>VLOOKUP($B151,'Slutlig allokering'!$B$2:$AL$462,MATCH("Hjälpel kraftvärme",'Slutlig allokering'!$B$2:$AL$2,0),FALSE)</f>
        <v>0</v>
      </c>
      <c r="AN151" s="73">
        <f t="shared" si="23"/>
        <v>4.5609999999999999</v>
      </c>
      <c r="AO151" s="73">
        <f t="shared" si="24"/>
        <v>4.5609999999999999</v>
      </c>
      <c r="AP151" s="73">
        <f>IF(ISERROR(1/VLOOKUP($B151,Leveranser!$B$1:$S$500,MATCH("såld värme (gwh)",Leveranser!$B$1:$S$1,0),FALSE)),"",VLOOKUP($B151,Leveranser!$B$1:$S$500,MATCH("såld värme (gwh)",Leveranser!$B$1:$S$1,0),FALSE))</f>
        <v>3.62</v>
      </c>
      <c r="AQ151" s="73">
        <f>VLOOKUP($B151,Leveranser!$B$1:$Y$500,MATCH("Totalt såld fjärrvärme till andra fjärrvärmeföretag",Leveranser!$B$1:$AA$1,0),FALSE)</f>
        <v>0</v>
      </c>
      <c r="AR151" s="73">
        <f>IF(ISERROR(1/VLOOKUP($B151,Miljö!$B$1:$S$500,MATCH("Såld mängd produktionsspecifik fjärrvärme (GWh)",Miljö!$B$1:$R$1,0),FALSE)),0,VLOOKUP($B151,Miljö!$B$1:$S$500,MATCH("Såld mängd produktionsspecifik fjärrvärme (GWh)",Miljö!$B$1:$R$1,0),FALSE))</f>
        <v>0</v>
      </c>
      <c r="AS151" s="82">
        <f t="shared" si="29"/>
        <v>0.79368559526419646</v>
      </c>
      <c r="AU151" s="73" t="str">
        <f>VLOOKUP($B151,'Miljövärden urval för publ'!$B$2:$I$486,7,FALSE)</f>
        <v>Ja</v>
      </c>
      <c r="AV151" s="73" t="str">
        <f>VLOOKUP($B151,'Miljövärden urval för publ'!$B$2:$I$486,6,FALSE)</f>
        <v>Nej</v>
      </c>
      <c r="AZ151" s="73">
        <f t="shared" si="25"/>
        <v>0.04</v>
      </c>
      <c r="BA151" s="73">
        <f t="shared" si="30"/>
        <v>0</v>
      </c>
      <c r="BB151" s="73">
        <f t="shared" si="26"/>
        <v>0</v>
      </c>
      <c r="BC151" s="73">
        <f t="shared" si="27"/>
        <v>4.2370000000000001</v>
      </c>
      <c r="BE151" s="73">
        <f t="shared" si="31"/>
        <v>0</v>
      </c>
      <c r="BF151" s="73">
        <f t="shared" si="32"/>
        <v>0</v>
      </c>
      <c r="BH151" s="73">
        <f t="shared" si="28"/>
        <v>4.2370000000000001</v>
      </c>
    </row>
    <row r="152" spans="1:60" ht="15" x14ac:dyDescent="0.25">
      <c r="A152" t="s">
        <v>175</v>
      </c>
      <c r="B152" t="s">
        <v>176</v>
      </c>
      <c r="C152" s="73">
        <f>VLOOKUP($B152,'Tillförd energi'!$B$2:$AS$506,MATCH(C$1,'Tillförd energi'!$B$1:$AQ$1,0),FALSE)</f>
        <v>0</v>
      </c>
      <c r="D152" s="73">
        <f>VLOOKUP($B152,'Tillförd energi'!$B$2:$AS$506,MATCH(D$1,'Tillförd energi'!$B$1:$AQ$1,0),FALSE)</f>
        <v>0</v>
      </c>
      <c r="E152" s="73">
        <f>VLOOKUP($B152,'Tillförd energi'!$B$2:$AS$506,MATCH(E$1,'Tillförd energi'!$B$1:$AQ$1,0),FALSE)</f>
        <v>0</v>
      </c>
      <c r="F152" s="73">
        <f>VLOOKUP($B152,'Tillförd energi'!$B$2:$AS$506,MATCH(F$1,'Tillförd energi'!$B$1:$AQ$1,0),FALSE)</f>
        <v>0</v>
      </c>
      <c r="G152" s="73">
        <f>VLOOKUP($B152,'Tillförd energi'!$B$2:$AS$506,MATCH(G$1,'Tillförd energi'!$B$1:$AQ$1,0),FALSE)</f>
        <v>0</v>
      </c>
      <c r="H152" s="73">
        <f>VLOOKUP($B152,'Tillförd energi'!$B$2:$AS$506,MATCH(H$1,'Tillförd energi'!$B$1:$AQ$1,0),FALSE)</f>
        <v>0</v>
      </c>
      <c r="I152" s="73">
        <f>VLOOKUP($B152,'Tillförd energi'!$B$2:$AS$506,MATCH(I$1,'Tillförd energi'!$B$1:$AQ$1,0),FALSE)</f>
        <v>0</v>
      </c>
      <c r="J152" s="73">
        <f>VLOOKUP($B152,'Tillförd energi'!$B$2:$AS$506,MATCH(J$1,'Tillförd energi'!$B$1:$AQ$1,0),FALSE)</f>
        <v>0</v>
      </c>
      <c r="K152" s="73">
        <f>VLOOKUP($B152,'Tillförd energi'!$B$2:$AS$506,MATCH(K$1,'Tillförd energi'!$B$1:$AQ$1,0),FALSE)</f>
        <v>0</v>
      </c>
      <c r="L152" s="73">
        <f>VLOOKUP($B152,'Tillförd energi'!$B$2:$AS$506,MATCH(L$1,'Tillförd energi'!$B$1:$AQ$1,0),FALSE)</f>
        <v>0</v>
      </c>
      <c r="M152" s="73">
        <f>VLOOKUP($B152,'Tillförd energi'!$B$2:$AS$506,MATCH(M$1,'Tillförd energi'!$B$1:$AQ$1,0),FALSE)</f>
        <v>0</v>
      </c>
      <c r="N152" s="73">
        <f>VLOOKUP($B152,'Tillförd energi'!$B$2:$AS$506,MATCH(N$1,'Tillförd energi'!$B$1:$AQ$1,0),FALSE)</f>
        <v>0</v>
      </c>
      <c r="O152" s="73">
        <f>VLOOKUP($B152,'Tillförd energi'!$B$2:$AS$506,MATCH(O$1,'Tillförd energi'!$B$1:$AQ$1,0),FALSE)</f>
        <v>0</v>
      </c>
      <c r="P152" s="73">
        <f>VLOOKUP($B152,'Tillförd energi'!$B$2:$AS$506,MATCH(P$1,'Tillförd energi'!$B$1:$AQ$1,0),FALSE)</f>
        <v>0</v>
      </c>
      <c r="Q152" s="73">
        <f>VLOOKUP($B152,'Tillförd energi'!$B$2:$AS$506,MATCH(Q$1,'Tillförd energi'!$B$1:$AQ$1,0),FALSE)</f>
        <v>5.5</v>
      </c>
      <c r="R152" s="73">
        <f>VLOOKUP($B152,'Tillförd energi'!$B$2:$AS$506,MATCH(R$1,'Tillförd energi'!$B$1:$AQ$1,0),FALSE)</f>
        <v>0</v>
      </c>
      <c r="S152" s="73">
        <f>VLOOKUP($B152,'Tillförd energi'!$B$2:$AS$506,MATCH(S$1,'Tillförd energi'!$B$1:$AQ$1,0),FALSE)</f>
        <v>0</v>
      </c>
      <c r="T152" s="73">
        <f>VLOOKUP($B152,'Tillförd energi'!$B$2:$AS$506,MATCH(T$1,'Tillförd energi'!$B$1:$AQ$1,0),FALSE)</f>
        <v>0</v>
      </c>
      <c r="U152" s="73">
        <f>VLOOKUP($B152,'Tillförd energi'!$B$2:$AS$506,MATCH(U$1,'Tillförd energi'!$B$1:$AQ$1,0),FALSE)</f>
        <v>0</v>
      </c>
      <c r="V152" s="73">
        <f>VLOOKUP($B152,'Tillförd energi'!$B$2:$AS$506,MATCH(V$1,'Tillförd energi'!$B$1:$AQ$1,0),FALSE)</f>
        <v>0</v>
      </c>
      <c r="W152" s="73">
        <f>VLOOKUP($B152,'Tillförd energi'!$B$2:$AS$506,MATCH(W$1,'Tillförd energi'!$B$1:$AQ$1,0),FALSE)</f>
        <v>0</v>
      </c>
      <c r="X152" s="73">
        <f>VLOOKUP($B152,'Tillförd energi'!$B$2:$AS$506,MATCH(X$1,'Tillförd energi'!$B$1:$AQ$1,0),FALSE)</f>
        <v>0</v>
      </c>
      <c r="Y152" s="73">
        <f>VLOOKUP($B152,'Tillförd energi'!$B$2:$AS$506,MATCH(Y$1,'Tillförd energi'!$B$1:$AQ$1,0),FALSE)</f>
        <v>0</v>
      </c>
      <c r="Z152" s="73">
        <f>VLOOKUP($B152,'Tillförd energi'!$B$2:$AS$506,MATCH(Z$1,'Tillförd energi'!$B$1:$AQ$1,0),FALSE)</f>
        <v>0</v>
      </c>
      <c r="AA152" s="73">
        <f>VLOOKUP($B152,'Tillförd energi'!$B$2:$AS$506,MATCH(AA$1,'Tillförd energi'!$B$1:$AQ$1,0),FALSE)</f>
        <v>0</v>
      </c>
      <c r="AB152" s="73">
        <f>VLOOKUP($B152,'Tillförd energi'!$B$2:$AS$506,MATCH(AB$1,'Tillförd energi'!$B$1:$AQ$1,0),FALSE)</f>
        <v>0</v>
      </c>
      <c r="AC152" s="73">
        <f>VLOOKUP($B152,'Tillförd energi'!$B$2:$AS$506,MATCH(AC$1,'Tillförd energi'!$B$1:$AQ$1,0),FALSE)</f>
        <v>0</v>
      </c>
      <c r="AD152" s="73">
        <f>VLOOKUP($B152,'Tillförd energi'!$B$2:$AS$506,MATCH(AD$1,'Tillförd energi'!$B$1:$AQ$1,0),FALSE)</f>
        <v>0</v>
      </c>
      <c r="AF152" s="73">
        <f>VLOOKUP($B152,'Tillförd energi'!$B$2:$AS$506,MATCH(AF$1,'Tillförd energi'!$B$1:$AQ$1,0),FALSE)</f>
        <v>0.08</v>
      </c>
      <c r="AH152" s="73">
        <f>IFERROR(VLOOKUP(B152,Miljö!$B$1:$S$476,9,FALSE)/1,0)</f>
        <v>0</v>
      </c>
      <c r="AJ152" s="81">
        <f>IFERROR(VLOOKUP($B152,Miljö!$B$1:$S$500,MATCH("hjälpel exklusive kraftvärme (GWh)",Miljö!$B$1:$V$1,0),FALSE)/1,"")</f>
        <v>0.08</v>
      </c>
      <c r="AK152" s="81">
        <f t="shared" si="22"/>
        <v>0.08</v>
      </c>
      <c r="AL152" s="81">
        <f>VLOOKUP($B152,'Slutlig allokering'!$B$2:$AL$462,MATCH("Hjälpel kraftvärme",'Slutlig allokering'!$B$2:$AL$2,0),FALSE)</f>
        <v>0</v>
      </c>
      <c r="AN152" s="73">
        <f t="shared" si="23"/>
        <v>5.58</v>
      </c>
      <c r="AO152" s="73">
        <f t="shared" si="24"/>
        <v>5.58</v>
      </c>
      <c r="AP152" s="73">
        <f>IF(ISERROR(1/VLOOKUP($B152,Leveranser!$B$1:$S$500,MATCH("såld värme (gwh)",Leveranser!$B$1:$S$1,0),FALSE)),"",VLOOKUP($B152,Leveranser!$B$1:$S$500,MATCH("såld värme (gwh)",Leveranser!$B$1:$S$1,0),FALSE))</f>
        <v>4.6509999999999998</v>
      </c>
      <c r="AQ152" s="73">
        <f>VLOOKUP($B152,Leveranser!$B$1:$Y$500,MATCH("Totalt såld fjärrvärme till andra fjärrvärmeföretag",Leveranser!$B$1:$AA$1,0),FALSE)</f>
        <v>0</v>
      </c>
      <c r="AR152" s="73">
        <f>IF(ISERROR(1/VLOOKUP($B152,Miljö!$B$1:$S$500,MATCH("Såld mängd produktionsspecifik fjärrvärme (GWh)",Miljö!$B$1:$R$1,0),FALSE)),0,VLOOKUP($B152,Miljö!$B$1:$S$500,MATCH("Såld mängd produktionsspecifik fjärrvärme (GWh)",Miljö!$B$1:$R$1,0),FALSE))</f>
        <v>0</v>
      </c>
      <c r="AS152" s="82">
        <f t="shared" si="29"/>
        <v>0.83351254480286729</v>
      </c>
      <c r="AU152" s="73" t="str">
        <f>VLOOKUP($B152,'Miljövärden urval för publ'!$B$2:$I$486,7,FALSE)</f>
        <v>Ja</v>
      </c>
      <c r="AV152" s="73" t="str">
        <f>VLOOKUP($B152,'Miljövärden urval för publ'!$B$2:$I$486,6,FALSE)</f>
        <v>Ja</v>
      </c>
      <c r="AZ152" s="73">
        <f t="shared" si="25"/>
        <v>0.08</v>
      </c>
      <c r="BA152" s="73">
        <f t="shared" si="30"/>
        <v>0</v>
      </c>
      <c r="BB152" s="73">
        <f t="shared" si="26"/>
        <v>0</v>
      </c>
      <c r="BC152" s="73">
        <f t="shared" si="27"/>
        <v>5.5</v>
      </c>
      <c r="BE152" s="73">
        <f t="shared" si="31"/>
        <v>0</v>
      </c>
      <c r="BF152" s="73">
        <f t="shared" si="32"/>
        <v>0</v>
      </c>
      <c r="BH152" s="73">
        <f t="shared" si="28"/>
        <v>5.5</v>
      </c>
    </row>
    <row r="153" spans="1:60" ht="15" x14ac:dyDescent="0.25">
      <c r="A153" t="s">
        <v>175</v>
      </c>
      <c r="B153" t="s">
        <v>177</v>
      </c>
      <c r="C153" s="73">
        <f>VLOOKUP($B153,'Tillförd energi'!$B$2:$AS$506,MATCH(C$1,'Tillförd energi'!$B$1:$AQ$1,0),FALSE)</f>
        <v>0</v>
      </c>
      <c r="D153" s="73">
        <f>VLOOKUP($B153,'Tillförd energi'!$B$2:$AS$506,MATCH(D$1,'Tillförd energi'!$B$1:$AQ$1,0),FALSE)</f>
        <v>5.71244</v>
      </c>
      <c r="E153" s="73">
        <f>VLOOKUP($B153,'Tillförd energi'!$B$2:$AS$506,MATCH(E$1,'Tillförd energi'!$B$1:$AQ$1,0),FALSE)</f>
        <v>0</v>
      </c>
      <c r="F153" s="73">
        <f>VLOOKUP($B153,'Tillförd energi'!$B$2:$AS$506,MATCH(F$1,'Tillförd energi'!$B$1:$AQ$1,0),FALSE)</f>
        <v>0</v>
      </c>
      <c r="G153" s="73">
        <f>VLOOKUP($B153,'Tillförd energi'!$B$2:$AS$506,MATCH(G$1,'Tillförd energi'!$B$1:$AQ$1,0),FALSE)</f>
        <v>4.319</v>
      </c>
      <c r="H153" s="73">
        <f>VLOOKUP($B153,'Tillförd energi'!$B$2:$AS$506,MATCH(H$1,'Tillförd energi'!$B$1:$AQ$1,0),FALSE)</f>
        <v>0</v>
      </c>
      <c r="I153" s="73">
        <f>VLOOKUP($B153,'Tillförd energi'!$B$2:$AS$506,MATCH(I$1,'Tillförd energi'!$B$1:$AQ$1,0),FALSE)</f>
        <v>0</v>
      </c>
      <c r="J153" s="73">
        <f>VLOOKUP($B153,'Tillförd energi'!$B$2:$AS$506,MATCH(J$1,'Tillförd energi'!$B$1:$AQ$1,0),FALSE)</f>
        <v>0.68600000000000005</v>
      </c>
      <c r="K153" s="73">
        <f>VLOOKUP($B153,'Tillförd energi'!$B$2:$AS$506,MATCH(K$1,'Tillförd energi'!$B$1:$AQ$1,0),FALSE)</f>
        <v>35.669199999999996</v>
      </c>
      <c r="L153" s="73">
        <f>VLOOKUP($B153,'Tillförd energi'!$B$2:$AS$506,MATCH(L$1,'Tillförd energi'!$B$1:$AQ$1,0),FALSE)</f>
        <v>23.1555</v>
      </c>
      <c r="M153" s="73">
        <f>VLOOKUP($B153,'Tillförd energi'!$B$2:$AS$506,MATCH(M$1,'Tillförd energi'!$B$1:$AQ$1,0),FALSE)</f>
        <v>60.607399999999998</v>
      </c>
      <c r="N153" s="73">
        <f>VLOOKUP($B153,'Tillförd energi'!$B$2:$AS$506,MATCH(N$1,'Tillförd energi'!$B$1:$AQ$1,0),FALSE)</f>
        <v>3.89622</v>
      </c>
      <c r="O153" s="73">
        <f>VLOOKUP($B153,'Tillförd energi'!$B$2:$AS$506,MATCH(O$1,'Tillförd energi'!$B$1:$AQ$1,0),FALSE)</f>
        <v>81.107799999999997</v>
      </c>
      <c r="P153" s="73">
        <f>VLOOKUP($B153,'Tillförd energi'!$B$2:$AS$506,MATCH(P$1,'Tillförd energi'!$B$1:$AQ$1,0),FALSE)</f>
        <v>63.5075</v>
      </c>
      <c r="Q153" s="73">
        <f>VLOOKUP($B153,'Tillförd energi'!$B$2:$AS$506,MATCH(Q$1,'Tillförd energi'!$B$1:$AQ$1,0),FALSE)</f>
        <v>15.763</v>
      </c>
      <c r="R153" s="73">
        <f>VLOOKUP($B153,'Tillförd energi'!$B$2:$AS$506,MATCH(R$1,'Tillförd energi'!$B$1:$AQ$1,0),FALSE)</f>
        <v>0</v>
      </c>
      <c r="S153" s="73">
        <f>VLOOKUP($B153,'Tillförd energi'!$B$2:$AS$506,MATCH(S$1,'Tillförd energi'!$B$1:$AQ$1,0),FALSE)</f>
        <v>0</v>
      </c>
      <c r="T153" s="73">
        <f>VLOOKUP($B153,'Tillförd energi'!$B$2:$AS$506,MATCH(T$1,'Tillförd energi'!$B$1:$AQ$1,0),FALSE)</f>
        <v>0</v>
      </c>
      <c r="U153" s="73">
        <f>VLOOKUP($B153,'Tillförd energi'!$B$2:$AS$506,MATCH(U$1,'Tillförd energi'!$B$1:$AQ$1,0),FALSE)</f>
        <v>0</v>
      </c>
      <c r="V153" s="73">
        <f>VLOOKUP($B153,'Tillförd energi'!$B$2:$AS$506,MATCH(V$1,'Tillförd energi'!$B$1:$AQ$1,0),FALSE)</f>
        <v>0</v>
      </c>
      <c r="W153" s="73">
        <f>VLOOKUP($B153,'Tillförd energi'!$B$2:$AS$506,MATCH(W$1,'Tillförd energi'!$B$1:$AQ$1,0),FALSE)</f>
        <v>0</v>
      </c>
      <c r="X153" s="73">
        <f>VLOOKUP($B153,'Tillförd energi'!$B$2:$AS$506,MATCH(X$1,'Tillförd energi'!$B$1:$AQ$1,0),FALSE)</f>
        <v>0</v>
      </c>
      <c r="Y153" s="73">
        <f>VLOOKUP($B153,'Tillförd energi'!$B$2:$AS$506,MATCH(Y$1,'Tillförd energi'!$B$1:$AQ$1,0),FALSE)</f>
        <v>0</v>
      </c>
      <c r="Z153" s="73">
        <f>VLOOKUP($B153,'Tillförd energi'!$B$2:$AS$506,MATCH(Z$1,'Tillförd energi'!$B$1:$AQ$1,0),FALSE)</f>
        <v>0</v>
      </c>
      <c r="AA153" s="73">
        <f>VLOOKUP($B153,'Tillförd energi'!$B$2:$AS$506,MATCH(AA$1,'Tillförd energi'!$B$1:$AQ$1,0),FALSE)</f>
        <v>0</v>
      </c>
      <c r="AB153" s="73">
        <f>VLOOKUP($B153,'Tillförd energi'!$B$2:$AS$506,MATCH(AB$1,'Tillförd energi'!$B$1:$AQ$1,0),FALSE)</f>
        <v>80.292000000000002</v>
      </c>
      <c r="AC153" s="73">
        <f>VLOOKUP($B153,'Tillförd energi'!$B$2:$AS$506,MATCH(AC$1,'Tillförd energi'!$B$1:$AQ$1,0),FALSE)</f>
        <v>0.5</v>
      </c>
      <c r="AD153" s="73">
        <f>VLOOKUP($B153,'Tillförd energi'!$B$2:$AS$506,MATCH(AD$1,'Tillförd energi'!$B$1:$AQ$1,0),FALSE)</f>
        <v>0</v>
      </c>
      <c r="AF153" s="73">
        <f>VLOOKUP($B153,'Tillförd energi'!$B$2:$AS$506,MATCH(AF$1,'Tillförd energi'!$B$1:$AQ$1,0),FALSE)</f>
        <v>10.937200000000001</v>
      </c>
      <c r="AH153" s="73">
        <f>IFERROR(VLOOKUP(B153,Miljö!$B$1:$S$476,9,FALSE)/1,0)</f>
        <v>0</v>
      </c>
      <c r="AJ153" s="81">
        <f>IFERROR(VLOOKUP($B153,Miljö!$B$1:$S$500,MATCH("hjälpel exklusive kraftvärme (GWh)",Miljö!$B$1:$V$1,0),FALSE)/1,"")</f>
        <v>1.0649999999999999</v>
      </c>
      <c r="AK153" s="81">
        <f t="shared" si="22"/>
        <v>1.0649999999999999</v>
      </c>
      <c r="AL153" s="81">
        <f>VLOOKUP($B153,'Slutlig allokering'!$B$2:$AL$462,MATCH("Hjälpel kraftvärme",'Slutlig allokering'!$B$2:$AL$2,0),FALSE)</f>
        <v>9.8722399999999997</v>
      </c>
      <c r="AN153" s="73">
        <f t="shared" si="23"/>
        <v>386.15325999999999</v>
      </c>
      <c r="AO153" s="73">
        <f t="shared" si="24"/>
        <v>386.15325999999999</v>
      </c>
      <c r="AP153" s="73">
        <f>IF(ISERROR(1/VLOOKUP($B153,Leveranser!$B$1:$S$500,MATCH("såld värme (gwh)",Leveranser!$B$1:$S$1,0),FALSE)),"",VLOOKUP($B153,Leveranser!$B$1:$S$500,MATCH("såld värme (gwh)",Leveranser!$B$1:$S$1,0),FALSE))</f>
        <v>334.42599999999999</v>
      </c>
      <c r="AQ153" s="73">
        <f>VLOOKUP($B153,Leveranser!$B$1:$Y$500,MATCH("Totalt såld fjärrvärme till andra fjärrvärmeföretag",Leveranser!$B$1:$AA$1,0),FALSE)</f>
        <v>36.988</v>
      </c>
      <c r="AR153" s="73">
        <f>IF(ISERROR(1/VLOOKUP($B153,Miljö!$B$1:$S$500,MATCH("Såld mängd produktionsspecifik fjärrvärme (GWh)",Miljö!$B$1:$R$1,0),FALSE)),0,VLOOKUP($B153,Miljö!$B$1:$S$500,MATCH("Såld mängd produktionsspecifik fjärrvärme (GWh)",Miljö!$B$1:$R$1,0),FALSE))</f>
        <v>0</v>
      </c>
      <c r="AS153" s="82">
        <f t="shared" si="29"/>
        <v>0.86604474088863059</v>
      </c>
      <c r="AU153" s="73" t="str">
        <f>VLOOKUP($B153,'Miljövärden urval för publ'!$B$2:$I$486,7,FALSE)</f>
        <v>Ja</v>
      </c>
      <c r="AV153" s="73" t="str">
        <f>VLOOKUP($B153,'Miljövärden urval för publ'!$B$2:$I$486,6,FALSE)</f>
        <v>Ja</v>
      </c>
      <c r="AZ153" s="73">
        <f t="shared" si="25"/>
        <v>10.937200000000001</v>
      </c>
      <c r="BA153" s="73">
        <f t="shared" si="30"/>
        <v>0</v>
      </c>
      <c r="BB153" s="73">
        <f t="shared" si="26"/>
        <v>232.27441999999999</v>
      </c>
      <c r="BC153" s="73">
        <f t="shared" si="27"/>
        <v>15.763</v>
      </c>
      <c r="BE153" s="73">
        <f t="shared" si="31"/>
        <v>0</v>
      </c>
      <c r="BF153" s="73">
        <f t="shared" si="32"/>
        <v>0</v>
      </c>
      <c r="BH153" s="73">
        <f t="shared" si="28"/>
        <v>283.70661999999999</v>
      </c>
    </row>
    <row r="154" spans="1:60" ht="15" x14ac:dyDescent="0.25">
      <c r="A154" t="s">
        <v>175</v>
      </c>
      <c r="B154" t="s">
        <v>178</v>
      </c>
      <c r="C154" s="73">
        <f>VLOOKUP($B154,'Tillförd energi'!$B$2:$AS$506,MATCH(C$1,'Tillförd energi'!$B$1:$AQ$1,0),FALSE)</f>
        <v>0</v>
      </c>
      <c r="D154" s="73">
        <f>VLOOKUP($B154,'Tillförd energi'!$B$2:$AS$506,MATCH(D$1,'Tillförd energi'!$B$1:$AQ$1,0),FALSE)</f>
        <v>4.7E-2</v>
      </c>
      <c r="E154" s="73">
        <f>VLOOKUP($B154,'Tillförd energi'!$B$2:$AS$506,MATCH(E$1,'Tillförd energi'!$B$1:$AQ$1,0),FALSE)</f>
        <v>0</v>
      </c>
      <c r="F154" s="73">
        <f>VLOOKUP($B154,'Tillförd energi'!$B$2:$AS$506,MATCH(F$1,'Tillförd energi'!$B$1:$AQ$1,0),FALSE)</f>
        <v>0</v>
      </c>
      <c r="G154" s="73">
        <f>VLOOKUP($B154,'Tillförd energi'!$B$2:$AS$506,MATCH(G$1,'Tillförd energi'!$B$1:$AQ$1,0),FALSE)</f>
        <v>0</v>
      </c>
      <c r="H154" s="73">
        <f>VLOOKUP($B154,'Tillförd energi'!$B$2:$AS$506,MATCH(H$1,'Tillförd energi'!$B$1:$AQ$1,0),FALSE)</f>
        <v>0</v>
      </c>
      <c r="I154" s="73">
        <f>VLOOKUP($B154,'Tillförd energi'!$B$2:$AS$506,MATCH(I$1,'Tillförd energi'!$B$1:$AQ$1,0),FALSE)</f>
        <v>0</v>
      </c>
      <c r="J154" s="73">
        <f>VLOOKUP($B154,'Tillförd energi'!$B$2:$AS$506,MATCH(J$1,'Tillförd energi'!$B$1:$AQ$1,0),FALSE)</f>
        <v>0</v>
      </c>
      <c r="K154" s="73">
        <f>VLOOKUP($B154,'Tillförd energi'!$B$2:$AS$506,MATCH(K$1,'Tillförd energi'!$B$1:$AQ$1,0),FALSE)</f>
        <v>0</v>
      </c>
      <c r="L154" s="73">
        <f>VLOOKUP($B154,'Tillförd energi'!$B$2:$AS$506,MATCH(L$1,'Tillförd energi'!$B$1:$AQ$1,0),FALSE)</f>
        <v>0</v>
      </c>
      <c r="M154" s="73">
        <f>VLOOKUP($B154,'Tillförd energi'!$B$2:$AS$506,MATCH(M$1,'Tillförd energi'!$B$1:$AQ$1,0),FALSE)</f>
        <v>0</v>
      </c>
      <c r="N154" s="73">
        <f>VLOOKUP($B154,'Tillförd energi'!$B$2:$AS$506,MATCH(N$1,'Tillförd energi'!$B$1:$AQ$1,0),FALSE)</f>
        <v>0</v>
      </c>
      <c r="O154" s="73">
        <f>VLOOKUP($B154,'Tillförd energi'!$B$2:$AS$506,MATCH(O$1,'Tillförd energi'!$B$1:$AQ$1,0),FALSE)</f>
        <v>0</v>
      </c>
      <c r="P154" s="73">
        <f>VLOOKUP($B154,'Tillförd energi'!$B$2:$AS$506,MATCH(P$1,'Tillförd energi'!$B$1:$AQ$1,0),FALSE)</f>
        <v>0</v>
      </c>
      <c r="Q154" s="73">
        <f>VLOOKUP($B154,'Tillförd energi'!$B$2:$AS$506,MATCH(Q$1,'Tillförd energi'!$B$1:$AQ$1,0),FALSE)</f>
        <v>5.5430000000000001</v>
      </c>
      <c r="R154" s="73">
        <f>VLOOKUP($B154,'Tillförd energi'!$B$2:$AS$506,MATCH(R$1,'Tillförd energi'!$B$1:$AQ$1,0),FALSE)</f>
        <v>0</v>
      </c>
      <c r="S154" s="73">
        <f>VLOOKUP($B154,'Tillförd energi'!$B$2:$AS$506,MATCH(S$1,'Tillförd energi'!$B$1:$AQ$1,0),FALSE)</f>
        <v>0</v>
      </c>
      <c r="T154" s="73">
        <f>VLOOKUP($B154,'Tillförd energi'!$B$2:$AS$506,MATCH(T$1,'Tillförd energi'!$B$1:$AQ$1,0),FALSE)</f>
        <v>0</v>
      </c>
      <c r="U154" s="73">
        <f>VLOOKUP($B154,'Tillförd energi'!$B$2:$AS$506,MATCH(U$1,'Tillförd energi'!$B$1:$AQ$1,0),FALSE)</f>
        <v>0</v>
      </c>
      <c r="V154" s="73">
        <f>VLOOKUP($B154,'Tillförd energi'!$B$2:$AS$506,MATCH(V$1,'Tillförd energi'!$B$1:$AQ$1,0),FALSE)</f>
        <v>0</v>
      </c>
      <c r="W154" s="73">
        <f>VLOOKUP($B154,'Tillförd energi'!$B$2:$AS$506,MATCH(W$1,'Tillförd energi'!$B$1:$AQ$1,0),FALSE)</f>
        <v>0</v>
      </c>
      <c r="X154" s="73">
        <f>VLOOKUP($B154,'Tillförd energi'!$B$2:$AS$506,MATCH(X$1,'Tillförd energi'!$B$1:$AQ$1,0),FALSE)</f>
        <v>0</v>
      </c>
      <c r="Y154" s="73">
        <f>VLOOKUP($B154,'Tillförd energi'!$B$2:$AS$506,MATCH(Y$1,'Tillförd energi'!$B$1:$AQ$1,0),FALSE)</f>
        <v>0</v>
      </c>
      <c r="Z154" s="73">
        <f>VLOOKUP($B154,'Tillförd energi'!$B$2:$AS$506,MATCH(Z$1,'Tillförd energi'!$B$1:$AQ$1,0),FALSE)</f>
        <v>0</v>
      </c>
      <c r="AA154" s="73">
        <f>VLOOKUP($B154,'Tillförd energi'!$B$2:$AS$506,MATCH(AA$1,'Tillförd energi'!$B$1:$AQ$1,0),FALSE)</f>
        <v>0</v>
      </c>
      <c r="AB154" s="73">
        <f>VLOOKUP($B154,'Tillförd energi'!$B$2:$AS$506,MATCH(AB$1,'Tillförd energi'!$B$1:$AQ$1,0),FALSE)</f>
        <v>0</v>
      </c>
      <c r="AC154" s="73">
        <f>VLOOKUP($B154,'Tillförd energi'!$B$2:$AS$506,MATCH(AC$1,'Tillförd energi'!$B$1:$AQ$1,0),FALSE)</f>
        <v>0</v>
      </c>
      <c r="AD154" s="73">
        <f>VLOOKUP($B154,'Tillförd energi'!$B$2:$AS$506,MATCH(AD$1,'Tillförd energi'!$B$1:$AQ$1,0),FALSE)</f>
        <v>0</v>
      </c>
      <c r="AF154" s="73">
        <f>VLOOKUP($B154,'Tillförd energi'!$B$2:$AS$506,MATCH(AF$1,'Tillförd energi'!$B$1:$AQ$1,0),FALSE)</f>
        <v>6.3500000000000001E-2</v>
      </c>
      <c r="AH154" s="73">
        <f>IFERROR(VLOOKUP(B154,Miljö!$B$1:$S$476,9,FALSE)/1,0)</f>
        <v>0</v>
      </c>
      <c r="AJ154" s="81">
        <f>IFERROR(VLOOKUP($B154,Miljö!$B$1:$S$500,MATCH("hjälpel exklusive kraftvärme (GWh)",Miljö!$B$1:$V$1,0),FALSE)/1,"")</f>
        <v>6.3500000000000001E-2</v>
      </c>
      <c r="AK154" s="81">
        <f t="shared" si="22"/>
        <v>6.3500000000000001E-2</v>
      </c>
      <c r="AL154" s="81">
        <f>VLOOKUP($B154,'Slutlig allokering'!$B$2:$AL$462,MATCH("Hjälpel kraftvärme",'Slutlig allokering'!$B$2:$AL$2,0),FALSE)</f>
        <v>0</v>
      </c>
      <c r="AN154" s="73">
        <f t="shared" si="23"/>
        <v>5.6535000000000002</v>
      </c>
      <c r="AO154" s="73">
        <f t="shared" si="24"/>
        <v>5.6535000000000002</v>
      </c>
      <c r="AP154" s="73">
        <f>IF(ISERROR(1/VLOOKUP($B154,Leveranser!$B$1:$S$500,MATCH("såld värme (gwh)",Leveranser!$B$1:$S$1,0),FALSE)),"",VLOOKUP($B154,Leveranser!$B$1:$S$500,MATCH("såld värme (gwh)",Leveranser!$B$1:$S$1,0),FALSE))</f>
        <v>4.8970000000000002</v>
      </c>
      <c r="AQ154" s="73">
        <f>VLOOKUP($B154,Leveranser!$B$1:$Y$500,MATCH("Totalt såld fjärrvärme till andra fjärrvärmeföretag",Leveranser!$B$1:$AA$1,0),FALSE)</f>
        <v>0</v>
      </c>
      <c r="AR154" s="73">
        <f>IF(ISERROR(1/VLOOKUP($B154,Miljö!$B$1:$S$500,MATCH("Såld mängd produktionsspecifik fjärrvärme (GWh)",Miljö!$B$1:$R$1,0),FALSE)),0,VLOOKUP($B154,Miljö!$B$1:$S$500,MATCH("Såld mängd produktionsspecifik fjärrvärme (GWh)",Miljö!$B$1:$R$1,0),FALSE))</f>
        <v>0</v>
      </c>
      <c r="AS154" s="82">
        <f t="shared" si="29"/>
        <v>0.86618908640665071</v>
      </c>
      <c r="AU154" s="73" t="str">
        <f>VLOOKUP($B154,'Miljövärden urval för publ'!$B$2:$I$486,7,FALSE)</f>
        <v>Ja</v>
      </c>
      <c r="AV154" s="73" t="str">
        <f>VLOOKUP($B154,'Miljövärden urval för publ'!$B$2:$I$486,6,FALSE)</f>
        <v>Ja</v>
      </c>
      <c r="AZ154" s="73">
        <f t="shared" si="25"/>
        <v>6.3500000000000001E-2</v>
      </c>
      <c r="BA154" s="73">
        <f t="shared" si="30"/>
        <v>0</v>
      </c>
      <c r="BB154" s="73">
        <f t="shared" si="26"/>
        <v>0</v>
      </c>
      <c r="BC154" s="73">
        <f t="shared" si="27"/>
        <v>5.5430000000000001</v>
      </c>
      <c r="BE154" s="73">
        <f t="shared" si="31"/>
        <v>0</v>
      </c>
      <c r="BF154" s="73">
        <f t="shared" si="32"/>
        <v>0</v>
      </c>
      <c r="BH154" s="73">
        <f t="shared" si="28"/>
        <v>5.5430000000000001</v>
      </c>
    </row>
    <row r="155" spans="1:60" ht="15" x14ac:dyDescent="0.25">
      <c r="A155" t="s">
        <v>175</v>
      </c>
      <c r="B155" t="s">
        <v>179</v>
      </c>
      <c r="C155" s="73">
        <f>VLOOKUP($B155,'Tillförd energi'!$B$2:$AS$506,MATCH(C$1,'Tillförd energi'!$B$1:$AQ$1,0),FALSE)</f>
        <v>0</v>
      </c>
      <c r="D155" s="73">
        <f>VLOOKUP($B155,'Tillförd energi'!$B$2:$AS$506,MATCH(D$1,'Tillförd energi'!$B$1:$AQ$1,0),FALSE)</f>
        <v>0.27700000000000002</v>
      </c>
      <c r="E155" s="73">
        <f>VLOOKUP($B155,'Tillförd energi'!$B$2:$AS$506,MATCH(E$1,'Tillförd energi'!$B$1:$AQ$1,0),FALSE)</f>
        <v>0</v>
      </c>
      <c r="F155" s="73">
        <f>VLOOKUP($B155,'Tillförd energi'!$B$2:$AS$506,MATCH(F$1,'Tillförd energi'!$B$1:$AQ$1,0),FALSE)</f>
        <v>0</v>
      </c>
      <c r="G155" s="73">
        <f>VLOOKUP($B155,'Tillförd energi'!$B$2:$AS$506,MATCH(G$1,'Tillförd energi'!$B$1:$AQ$1,0),FALSE)</f>
        <v>0</v>
      </c>
      <c r="H155" s="73">
        <f>VLOOKUP($B155,'Tillförd energi'!$B$2:$AS$506,MATCH(H$1,'Tillförd energi'!$B$1:$AQ$1,0),FALSE)</f>
        <v>0</v>
      </c>
      <c r="I155" s="73">
        <f>VLOOKUP($B155,'Tillförd energi'!$B$2:$AS$506,MATCH(I$1,'Tillförd energi'!$B$1:$AQ$1,0),FALSE)</f>
        <v>0</v>
      </c>
      <c r="J155" s="73">
        <f>VLOOKUP($B155,'Tillförd energi'!$B$2:$AS$506,MATCH(J$1,'Tillförd energi'!$B$1:$AQ$1,0),FALSE)</f>
        <v>0</v>
      </c>
      <c r="K155" s="73">
        <f>VLOOKUP($B155,'Tillförd energi'!$B$2:$AS$506,MATCH(K$1,'Tillförd energi'!$B$1:$AQ$1,0),FALSE)</f>
        <v>0</v>
      </c>
      <c r="L155" s="73">
        <f>VLOOKUP($B155,'Tillförd energi'!$B$2:$AS$506,MATCH(L$1,'Tillförd energi'!$B$1:$AQ$1,0),FALSE)</f>
        <v>0</v>
      </c>
      <c r="M155" s="73">
        <f>VLOOKUP($B155,'Tillförd energi'!$B$2:$AS$506,MATCH(M$1,'Tillförd energi'!$B$1:$AQ$1,0),FALSE)</f>
        <v>0</v>
      </c>
      <c r="N155" s="73">
        <f>VLOOKUP($B155,'Tillförd energi'!$B$2:$AS$506,MATCH(N$1,'Tillförd energi'!$B$1:$AQ$1,0),FALSE)</f>
        <v>0</v>
      </c>
      <c r="O155" s="73">
        <f>VLOOKUP($B155,'Tillförd energi'!$B$2:$AS$506,MATCH(O$1,'Tillförd energi'!$B$1:$AQ$1,0),FALSE)</f>
        <v>0</v>
      </c>
      <c r="P155" s="73">
        <f>VLOOKUP($B155,'Tillförd energi'!$B$2:$AS$506,MATCH(P$1,'Tillförd energi'!$B$1:$AQ$1,0),FALSE)</f>
        <v>0</v>
      </c>
      <c r="Q155" s="73">
        <f>VLOOKUP($B155,'Tillförd energi'!$B$2:$AS$506,MATCH(Q$1,'Tillförd energi'!$B$1:$AQ$1,0),FALSE)</f>
        <v>6.0620000000000003</v>
      </c>
      <c r="R155" s="73">
        <f>VLOOKUP($B155,'Tillförd energi'!$B$2:$AS$506,MATCH(R$1,'Tillförd energi'!$B$1:$AQ$1,0),FALSE)</f>
        <v>0</v>
      </c>
      <c r="S155" s="73">
        <f>VLOOKUP($B155,'Tillförd energi'!$B$2:$AS$506,MATCH(S$1,'Tillförd energi'!$B$1:$AQ$1,0),FALSE)</f>
        <v>0</v>
      </c>
      <c r="T155" s="73">
        <f>VLOOKUP($B155,'Tillförd energi'!$B$2:$AS$506,MATCH(T$1,'Tillförd energi'!$B$1:$AQ$1,0),FALSE)</f>
        <v>0</v>
      </c>
      <c r="U155" s="73">
        <f>VLOOKUP($B155,'Tillförd energi'!$B$2:$AS$506,MATCH(U$1,'Tillförd energi'!$B$1:$AQ$1,0),FALSE)</f>
        <v>0</v>
      </c>
      <c r="V155" s="73">
        <f>VLOOKUP($B155,'Tillförd energi'!$B$2:$AS$506,MATCH(V$1,'Tillförd energi'!$B$1:$AQ$1,0),FALSE)</f>
        <v>0</v>
      </c>
      <c r="W155" s="73">
        <f>VLOOKUP($B155,'Tillförd energi'!$B$2:$AS$506,MATCH(W$1,'Tillförd energi'!$B$1:$AQ$1,0),FALSE)</f>
        <v>0</v>
      </c>
      <c r="X155" s="73">
        <f>VLOOKUP($B155,'Tillförd energi'!$B$2:$AS$506,MATCH(X$1,'Tillförd energi'!$B$1:$AQ$1,0),FALSE)</f>
        <v>0</v>
      </c>
      <c r="Y155" s="73">
        <f>VLOOKUP($B155,'Tillförd energi'!$B$2:$AS$506,MATCH(Y$1,'Tillförd energi'!$B$1:$AQ$1,0),FALSE)</f>
        <v>0</v>
      </c>
      <c r="Z155" s="73">
        <f>VLOOKUP($B155,'Tillförd energi'!$B$2:$AS$506,MATCH(Z$1,'Tillförd energi'!$B$1:$AQ$1,0),FALSE)</f>
        <v>0</v>
      </c>
      <c r="AA155" s="73">
        <f>VLOOKUP($B155,'Tillförd energi'!$B$2:$AS$506,MATCH(AA$1,'Tillförd energi'!$B$1:$AQ$1,0),FALSE)</f>
        <v>0</v>
      </c>
      <c r="AB155" s="73">
        <f>VLOOKUP($B155,'Tillförd energi'!$B$2:$AS$506,MATCH(AB$1,'Tillförd energi'!$B$1:$AQ$1,0),FALSE)</f>
        <v>0</v>
      </c>
      <c r="AC155" s="73">
        <f>VLOOKUP($B155,'Tillförd energi'!$B$2:$AS$506,MATCH(AC$1,'Tillförd energi'!$B$1:$AQ$1,0),FALSE)</f>
        <v>0</v>
      </c>
      <c r="AD155" s="73">
        <f>VLOOKUP($B155,'Tillförd energi'!$B$2:$AS$506,MATCH(AD$1,'Tillförd energi'!$B$1:$AQ$1,0),FALSE)</f>
        <v>0</v>
      </c>
      <c r="AF155" s="73">
        <f>VLOOKUP($B155,'Tillförd energi'!$B$2:$AS$506,MATCH(AF$1,'Tillförd energi'!$B$1:$AQ$1,0),FALSE)</f>
        <v>0.10100000000000001</v>
      </c>
      <c r="AH155" s="73">
        <f>IFERROR(VLOOKUP(B155,Miljö!$B$1:$S$476,9,FALSE)/1,0)</f>
        <v>0</v>
      </c>
      <c r="AJ155" s="81">
        <f>IFERROR(VLOOKUP($B155,Miljö!$B$1:$S$500,MATCH("hjälpel exklusive kraftvärme (GWh)",Miljö!$B$1:$V$1,0),FALSE)/1,"")</f>
        <v>0.10100000000000001</v>
      </c>
      <c r="AK155" s="81">
        <f t="shared" si="22"/>
        <v>0.10100000000000001</v>
      </c>
      <c r="AL155" s="81">
        <f>VLOOKUP($B155,'Slutlig allokering'!$B$2:$AL$462,MATCH("Hjälpel kraftvärme",'Slutlig allokering'!$B$2:$AL$2,0),FALSE)</f>
        <v>0</v>
      </c>
      <c r="AN155" s="73">
        <f t="shared" si="23"/>
        <v>6.44</v>
      </c>
      <c r="AO155" s="73">
        <f t="shared" si="24"/>
        <v>6.44</v>
      </c>
      <c r="AP155" s="73">
        <f>IF(ISERROR(1/VLOOKUP($B155,Leveranser!$B$1:$S$500,MATCH("såld värme (gwh)",Leveranser!$B$1:$S$1,0),FALSE)),"",VLOOKUP($B155,Leveranser!$B$1:$S$500,MATCH("såld värme (gwh)",Leveranser!$B$1:$S$1,0),FALSE))</f>
        <v>4.7759999999999998</v>
      </c>
      <c r="AQ155" s="73">
        <f>VLOOKUP($B155,Leveranser!$B$1:$Y$500,MATCH("Totalt såld fjärrvärme till andra fjärrvärmeföretag",Leveranser!$B$1:$AA$1,0),FALSE)</f>
        <v>0</v>
      </c>
      <c r="AR155" s="73">
        <f>IF(ISERROR(1/VLOOKUP($B155,Miljö!$B$1:$S$500,MATCH("Såld mängd produktionsspecifik fjärrvärme (GWh)",Miljö!$B$1:$R$1,0),FALSE)),0,VLOOKUP($B155,Miljö!$B$1:$S$500,MATCH("Såld mängd produktionsspecifik fjärrvärme (GWh)",Miljö!$B$1:$R$1,0),FALSE))</f>
        <v>0</v>
      </c>
      <c r="AS155" s="82">
        <f t="shared" si="29"/>
        <v>0.74161490683229803</v>
      </c>
      <c r="AU155" s="73" t="str">
        <f>VLOOKUP($B155,'Miljövärden urval för publ'!$B$2:$I$486,7,FALSE)</f>
        <v>Ja</v>
      </c>
      <c r="AV155" s="73" t="str">
        <f>VLOOKUP($B155,'Miljövärden urval för publ'!$B$2:$I$486,6,FALSE)</f>
        <v>Ja</v>
      </c>
      <c r="AZ155" s="73">
        <f t="shared" si="25"/>
        <v>0.10100000000000001</v>
      </c>
      <c r="BA155" s="73">
        <f t="shared" si="30"/>
        <v>0</v>
      </c>
      <c r="BB155" s="73">
        <f t="shared" si="26"/>
        <v>0</v>
      </c>
      <c r="BC155" s="73">
        <f t="shared" si="27"/>
        <v>6.0620000000000003</v>
      </c>
      <c r="BE155" s="73">
        <f t="shared" si="31"/>
        <v>0</v>
      </c>
      <c r="BF155" s="73">
        <f t="shared" si="32"/>
        <v>0</v>
      </c>
      <c r="BH155" s="73">
        <f t="shared" si="28"/>
        <v>6.0620000000000003</v>
      </c>
    </row>
    <row r="156" spans="1:60" ht="15" x14ac:dyDescent="0.25">
      <c r="A156" t="s">
        <v>180</v>
      </c>
      <c r="B156" t="s">
        <v>181</v>
      </c>
      <c r="C156" s="73">
        <f>VLOOKUP($B156,'Tillförd energi'!$B$2:$AS$506,MATCH(C$1,'Tillförd energi'!$B$1:$AQ$1,0),FALSE)</f>
        <v>0</v>
      </c>
      <c r="D156" s="73">
        <f>VLOOKUP($B156,'Tillförd energi'!$B$2:$AS$506,MATCH(D$1,'Tillförd energi'!$B$1:$AQ$1,0),FALSE)</f>
        <v>21.6</v>
      </c>
      <c r="E156" s="73">
        <f>VLOOKUP($B156,'Tillförd energi'!$B$2:$AS$506,MATCH(E$1,'Tillförd energi'!$B$1:$AQ$1,0),FALSE)</f>
        <v>0</v>
      </c>
      <c r="F156" s="73">
        <f>VLOOKUP($B156,'Tillförd energi'!$B$2:$AS$506,MATCH(F$1,'Tillförd energi'!$B$1:$AQ$1,0),FALSE)</f>
        <v>0</v>
      </c>
      <c r="G156" s="73">
        <f>VLOOKUP($B156,'Tillförd energi'!$B$2:$AS$506,MATCH(G$1,'Tillförd energi'!$B$1:$AQ$1,0),FALSE)</f>
        <v>0</v>
      </c>
      <c r="H156" s="73">
        <f>VLOOKUP($B156,'Tillförd energi'!$B$2:$AS$506,MATCH(H$1,'Tillförd energi'!$B$1:$AQ$1,0),FALSE)</f>
        <v>0</v>
      </c>
      <c r="I156" s="73">
        <f>VLOOKUP($B156,'Tillförd energi'!$B$2:$AS$506,MATCH(I$1,'Tillförd energi'!$B$1:$AQ$1,0),FALSE)</f>
        <v>66.900000000000006</v>
      </c>
      <c r="J156" s="73">
        <f>VLOOKUP($B156,'Tillförd energi'!$B$2:$AS$506,MATCH(J$1,'Tillförd energi'!$B$1:$AQ$1,0),FALSE)</f>
        <v>0</v>
      </c>
      <c r="K156" s="73">
        <f>VLOOKUP($B156,'Tillförd energi'!$B$2:$AS$506,MATCH(K$1,'Tillförd energi'!$B$1:$AQ$1,0),FALSE)</f>
        <v>6.4</v>
      </c>
      <c r="L156" s="73">
        <f>VLOOKUP($B156,'Tillförd energi'!$B$2:$AS$506,MATCH(L$1,'Tillförd energi'!$B$1:$AQ$1,0),FALSE)</f>
        <v>0</v>
      </c>
      <c r="M156" s="73">
        <f>VLOOKUP($B156,'Tillförd energi'!$B$2:$AS$506,MATCH(M$1,'Tillförd energi'!$B$1:$AQ$1,0),FALSE)</f>
        <v>50</v>
      </c>
      <c r="N156" s="73">
        <f>VLOOKUP($B156,'Tillförd energi'!$B$2:$AS$506,MATCH(N$1,'Tillförd energi'!$B$1:$AQ$1,0),FALSE)</f>
        <v>0</v>
      </c>
      <c r="O156" s="73">
        <f>VLOOKUP($B156,'Tillförd energi'!$B$2:$AS$506,MATCH(O$1,'Tillförd energi'!$B$1:$AQ$1,0),FALSE)</f>
        <v>0</v>
      </c>
      <c r="P156" s="73">
        <f>VLOOKUP($B156,'Tillförd energi'!$B$2:$AS$506,MATCH(P$1,'Tillförd energi'!$B$1:$AQ$1,0),FALSE)</f>
        <v>0</v>
      </c>
      <c r="Q156" s="73">
        <f>VLOOKUP($B156,'Tillförd energi'!$B$2:$AS$506,MATCH(Q$1,'Tillförd energi'!$B$1:$AQ$1,0),FALSE)</f>
        <v>0</v>
      </c>
      <c r="R156" s="73">
        <f>VLOOKUP($B156,'Tillförd energi'!$B$2:$AS$506,MATCH(R$1,'Tillförd energi'!$B$1:$AQ$1,0),FALSE)</f>
        <v>0</v>
      </c>
      <c r="S156" s="73">
        <f>VLOOKUP($B156,'Tillförd energi'!$B$2:$AS$506,MATCH(S$1,'Tillförd energi'!$B$1:$AQ$1,0),FALSE)</f>
        <v>0</v>
      </c>
      <c r="T156" s="73">
        <f>VLOOKUP($B156,'Tillförd energi'!$B$2:$AS$506,MATCH(T$1,'Tillförd energi'!$B$1:$AQ$1,0),FALSE)</f>
        <v>0</v>
      </c>
      <c r="U156" s="73">
        <f>VLOOKUP($B156,'Tillförd energi'!$B$2:$AS$506,MATCH(U$1,'Tillförd energi'!$B$1:$AQ$1,0),FALSE)</f>
        <v>0</v>
      </c>
      <c r="V156" s="73">
        <f>VLOOKUP($B156,'Tillförd energi'!$B$2:$AS$506,MATCH(V$1,'Tillförd energi'!$B$1:$AQ$1,0),FALSE)</f>
        <v>0.3</v>
      </c>
      <c r="W156" s="73">
        <f>VLOOKUP($B156,'Tillförd energi'!$B$2:$AS$506,MATCH(W$1,'Tillförd energi'!$B$1:$AQ$1,0),FALSE)</f>
        <v>0</v>
      </c>
      <c r="X156" s="73">
        <f>VLOOKUP($B156,'Tillförd energi'!$B$2:$AS$506,MATCH(X$1,'Tillförd energi'!$B$1:$AQ$1,0),FALSE)</f>
        <v>0</v>
      </c>
      <c r="Y156" s="73">
        <f>VLOOKUP($B156,'Tillförd energi'!$B$2:$AS$506,MATCH(Y$1,'Tillförd energi'!$B$1:$AQ$1,0),FALSE)</f>
        <v>0</v>
      </c>
      <c r="Z156" s="73">
        <f>VLOOKUP($B156,'Tillförd energi'!$B$2:$AS$506,MATCH(Z$1,'Tillförd energi'!$B$1:$AQ$1,0),FALSE)</f>
        <v>0</v>
      </c>
      <c r="AA156" s="73">
        <f>VLOOKUP($B156,'Tillförd energi'!$B$2:$AS$506,MATCH(AA$1,'Tillförd energi'!$B$1:$AQ$1,0),FALSE)</f>
        <v>0</v>
      </c>
      <c r="AB156" s="73">
        <f>VLOOKUP($B156,'Tillförd energi'!$B$2:$AS$506,MATCH(AB$1,'Tillförd energi'!$B$1:$AQ$1,0),FALSE)</f>
        <v>0</v>
      </c>
      <c r="AC156" s="73">
        <f>VLOOKUP($B156,'Tillförd energi'!$B$2:$AS$506,MATCH(AC$1,'Tillförd energi'!$B$1:$AQ$1,0),FALSE)</f>
        <v>6.2</v>
      </c>
      <c r="AD156" s="73">
        <f>VLOOKUP($B156,'Tillförd energi'!$B$2:$AS$506,MATCH(AD$1,'Tillförd energi'!$B$1:$AQ$1,0),FALSE)</f>
        <v>0</v>
      </c>
      <c r="AF156" s="73">
        <f>VLOOKUP($B156,'Tillförd energi'!$B$2:$AS$506,MATCH(AF$1,'Tillförd energi'!$B$1:$AQ$1,0),FALSE)</f>
        <v>3.45</v>
      </c>
      <c r="AH156" s="73">
        <f>IFERROR(VLOOKUP(B156,Miljö!$B$1:$S$476,9,FALSE)/1,0)</f>
        <v>0</v>
      </c>
      <c r="AJ156" s="81" t="str">
        <f>IFERROR(VLOOKUP($B156,Miljö!$B$1:$S$500,MATCH("hjälpel exklusive kraftvärme (GWh)",Miljö!$B$1:$V$1,0),FALSE)/1,"")</f>
        <v/>
      </c>
      <c r="AK156" s="81">
        <f t="shared" si="22"/>
        <v>3.4499999999999997</v>
      </c>
      <c r="AL156" s="81">
        <f>VLOOKUP($B156,'Slutlig allokering'!$B$2:$AL$462,MATCH("Hjälpel kraftvärme",'Slutlig allokering'!$B$2:$AL$2,0),FALSE)</f>
        <v>0</v>
      </c>
      <c r="AN156" s="73">
        <f t="shared" si="23"/>
        <v>154.85</v>
      </c>
      <c r="AO156" s="73">
        <f t="shared" si="24"/>
        <v>154.85</v>
      </c>
      <c r="AP156" s="73">
        <f>IF(ISERROR(1/VLOOKUP($B156,Leveranser!$B$1:$S$500,MATCH("såld värme (gwh)",Leveranser!$B$1:$S$1,0),FALSE)),"",VLOOKUP($B156,Leveranser!$B$1:$S$500,MATCH("såld värme (gwh)",Leveranser!$B$1:$S$1,0),FALSE))</f>
        <v>115</v>
      </c>
      <c r="AQ156" s="73">
        <f>VLOOKUP($B156,Leveranser!$B$1:$Y$500,MATCH("Totalt såld fjärrvärme till andra fjärrvärmeföretag",Leveranser!$B$1:$AA$1,0),FALSE)</f>
        <v>0</v>
      </c>
      <c r="AR156" s="73">
        <f>IF(ISERROR(1/VLOOKUP($B156,Miljö!$B$1:$S$500,MATCH("Såld mängd produktionsspecifik fjärrvärme (GWh)",Miljö!$B$1:$R$1,0),FALSE)),0,VLOOKUP($B156,Miljö!$B$1:$S$500,MATCH("Såld mängd produktionsspecifik fjärrvärme (GWh)",Miljö!$B$1:$R$1,0),FALSE))</f>
        <v>0</v>
      </c>
      <c r="AS156" s="82">
        <f t="shared" si="29"/>
        <v>0.74265418146593476</v>
      </c>
      <c r="AU156" s="73" t="str">
        <f>VLOOKUP($B156,'Miljövärden urval för publ'!$B$2:$I$486,7,FALSE)</f>
        <v>Ja</v>
      </c>
      <c r="AV156" s="73" t="str">
        <f>VLOOKUP($B156,'Miljövärden urval för publ'!$B$2:$I$486,6,FALSE)</f>
        <v>Nej</v>
      </c>
      <c r="AZ156" s="73">
        <f t="shared" si="25"/>
        <v>3.45</v>
      </c>
      <c r="BA156" s="73">
        <f t="shared" si="30"/>
        <v>0</v>
      </c>
      <c r="BB156" s="73">
        <f t="shared" si="26"/>
        <v>50</v>
      </c>
      <c r="BC156" s="73">
        <f t="shared" si="27"/>
        <v>0</v>
      </c>
      <c r="BE156" s="73">
        <f t="shared" si="31"/>
        <v>0</v>
      </c>
      <c r="BF156" s="73">
        <f t="shared" si="32"/>
        <v>0</v>
      </c>
      <c r="BH156" s="73">
        <f t="shared" si="28"/>
        <v>56.699999999999996</v>
      </c>
    </row>
    <row r="157" spans="1:60" ht="15" x14ac:dyDescent="0.25">
      <c r="A157" t="s">
        <v>182</v>
      </c>
      <c r="B157" t="s">
        <v>183</v>
      </c>
      <c r="C157" s="73">
        <f>VLOOKUP($B157,'Tillförd energi'!$B$2:$AS$506,MATCH(C$1,'Tillförd energi'!$B$1:$AQ$1,0),FALSE)</f>
        <v>0</v>
      </c>
      <c r="D157" s="73">
        <f>VLOOKUP($B157,'Tillförd energi'!$B$2:$AS$506,MATCH(D$1,'Tillförd energi'!$B$1:$AQ$1,0),FALSE)</f>
        <v>0</v>
      </c>
      <c r="E157" s="73">
        <f>VLOOKUP($B157,'Tillförd energi'!$B$2:$AS$506,MATCH(E$1,'Tillförd energi'!$B$1:$AQ$1,0),FALSE)</f>
        <v>0</v>
      </c>
      <c r="F157" s="73">
        <f>VLOOKUP($B157,'Tillförd energi'!$B$2:$AS$506,MATCH(F$1,'Tillförd energi'!$B$1:$AQ$1,0),FALSE)</f>
        <v>0</v>
      </c>
      <c r="G157" s="73">
        <f>VLOOKUP($B157,'Tillförd energi'!$B$2:$AS$506,MATCH(G$1,'Tillförd energi'!$B$1:$AQ$1,0),FALSE)</f>
        <v>0</v>
      </c>
      <c r="H157" s="73">
        <f>VLOOKUP($B157,'Tillförd energi'!$B$2:$AS$506,MATCH(H$1,'Tillförd energi'!$B$1:$AQ$1,0),FALSE)</f>
        <v>0</v>
      </c>
      <c r="I157" s="73">
        <f>VLOOKUP($B157,'Tillförd energi'!$B$2:$AS$506,MATCH(I$1,'Tillförd energi'!$B$1:$AQ$1,0),FALSE)</f>
        <v>0</v>
      </c>
      <c r="J157" s="73">
        <f>VLOOKUP($B157,'Tillförd energi'!$B$2:$AS$506,MATCH(J$1,'Tillförd energi'!$B$1:$AQ$1,0),FALSE)</f>
        <v>0</v>
      </c>
      <c r="K157" s="73">
        <f>VLOOKUP($B157,'Tillförd energi'!$B$2:$AS$506,MATCH(K$1,'Tillförd energi'!$B$1:$AQ$1,0),FALSE)</f>
        <v>0</v>
      </c>
      <c r="L157" s="73">
        <f>VLOOKUP($B157,'Tillförd energi'!$B$2:$AS$506,MATCH(L$1,'Tillförd energi'!$B$1:$AQ$1,0),FALSE)</f>
        <v>0</v>
      </c>
      <c r="M157" s="73">
        <f>VLOOKUP($B157,'Tillförd energi'!$B$2:$AS$506,MATCH(M$1,'Tillförd energi'!$B$1:$AQ$1,0),FALSE)</f>
        <v>0</v>
      </c>
      <c r="N157" s="73">
        <f>VLOOKUP($B157,'Tillförd energi'!$B$2:$AS$506,MATCH(N$1,'Tillförd energi'!$B$1:$AQ$1,0),FALSE)</f>
        <v>0</v>
      </c>
      <c r="O157" s="73">
        <f>VLOOKUP($B157,'Tillförd energi'!$B$2:$AS$506,MATCH(O$1,'Tillförd energi'!$B$1:$AQ$1,0),FALSE)</f>
        <v>0</v>
      </c>
      <c r="P157" s="73">
        <f>VLOOKUP($B157,'Tillförd energi'!$B$2:$AS$506,MATCH(P$1,'Tillförd energi'!$B$1:$AQ$1,0),FALSE)</f>
        <v>0</v>
      </c>
      <c r="Q157" s="73">
        <f>VLOOKUP($B157,'Tillförd energi'!$B$2:$AS$506,MATCH(Q$1,'Tillförd energi'!$B$1:$AQ$1,0),FALSE)</f>
        <v>0</v>
      </c>
      <c r="R157" s="73">
        <f>VLOOKUP($B157,'Tillförd energi'!$B$2:$AS$506,MATCH(R$1,'Tillförd energi'!$B$1:$AQ$1,0),FALSE)</f>
        <v>0</v>
      </c>
      <c r="S157" s="73">
        <f>VLOOKUP($B157,'Tillförd energi'!$B$2:$AS$506,MATCH(S$1,'Tillförd energi'!$B$1:$AQ$1,0),FALSE)</f>
        <v>0</v>
      </c>
      <c r="T157" s="73">
        <f>VLOOKUP($B157,'Tillförd energi'!$B$2:$AS$506,MATCH(T$1,'Tillförd energi'!$B$1:$AQ$1,0),FALSE)</f>
        <v>0</v>
      </c>
      <c r="U157" s="73">
        <f>VLOOKUP($B157,'Tillförd energi'!$B$2:$AS$506,MATCH(U$1,'Tillförd energi'!$B$1:$AQ$1,0),FALSE)</f>
        <v>0</v>
      </c>
      <c r="V157" s="73">
        <f>VLOOKUP($B157,'Tillförd energi'!$B$2:$AS$506,MATCH(V$1,'Tillförd energi'!$B$1:$AQ$1,0),FALSE)</f>
        <v>0</v>
      </c>
      <c r="W157" s="73">
        <f>VLOOKUP($B157,'Tillförd energi'!$B$2:$AS$506,MATCH(W$1,'Tillförd energi'!$B$1:$AQ$1,0),FALSE)</f>
        <v>0</v>
      </c>
      <c r="X157" s="73">
        <f>VLOOKUP($B157,'Tillförd energi'!$B$2:$AS$506,MATCH(X$1,'Tillförd energi'!$B$1:$AQ$1,0),FALSE)</f>
        <v>0</v>
      </c>
      <c r="Y157" s="73">
        <f>VLOOKUP($B157,'Tillförd energi'!$B$2:$AS$506,MATCH(Y$1,'Tillförd energi'!$B$1:$AQ$1,0),FALSE)</f>
        <v>0</v>
      </c>
      <c r="Z157" s="73">
        <f>VLOOKUP($B157,'Tillförd energi'!$B$2:$AS$506,MATCH(Z$1,'Tillförd energi'!$B$1:$AQ$1,0),FALSE)</f>
        <v>0</v>
      </c>
      <c r="AA157" s="73">
        <f>VLOOKUP($B157,'Tillförd energi'!$B$2:$AS$506,MATCH(AA$1,'Tillförd energi'!$B$1:$AQ$1,0),FALSE)</f>
        <v>0</v>
      </c>
      <c r="AB157" s="73">
        <f>VLOOKUP($B157,'Tillförd energi'!$B$2:$AS$506,MATCH(AB$1,'Tillförd energi'!$B$1:$AQ$1,0),FALSE)</f>
        <v>0</v>
      </c>
      <c r="AC157" s="73">
        <f>VLOOKUP($B157,'Tillförd energi'!$B$2:$AS$506,MATCH(AC$1,'Tillförd energi'!$B$1:$AQ$1,0),FALSE)</f>
        <v>0</v>
      </c>
      <c r="AD157" s="73">
        <f>VLOOKUP($B157,'Tillförd energi'!$B$2:$AS$506,MATCH(AD$1,'Tillförd energi'!$B$1:$AQ$1,0),FALSE)</f>
        <v>0</v>
      </c>
      <c r="AF157" s="73">
        <f>VLOOKUP($B157,'Tillförd energi'!$B$2:$AS$506,MATCH(AF$1,'Tillförd energi'!$B$1:$AQ$1,0),FALSE)</f>
        <v>0</v>
      </c>
      <c r="AH157" s="73">
        <f>IFERROR(VLOOKUP(B157,Miljö!$B$1:$S$476,9,FALSE)/1,0)</f>
        <v>0</v>
      </c>
      <c r="AJ157" s="81" t="str">
        <f>IFERROR(VLOOKUP($B157,Miljö!$B$1:$S$500,MATCH("hjälpel exklusive kraftvärme (GWh)",Miljö!$B$1:$V$1,0),FALSE)/1,"")</f>
        <v/>
      </c>
      <c r="AK157" s="81">
        <f t="shared" si="22"/>
        <v>0</v>
      </c>
      <c r="AL157" s="81">
        <f>VLOOKUP($B157,'Slutlig allokering'!$B$2:$AL$462,MATCH("Hjälpel kraftvärme",'Slutlig allokering'!$B$2:$AL$2,0),FALSE)</f>
        <v>0</v>
      </c>
      <c r="AN157" s="73">
        <f t="shared" si="23"/>
        <v>0</v>
      </c>
      <c r="AO157" s="73">
        <f t="shared" si="24"/>
        <v>0</v>
      </c>
      <c r="AP157" s="73" t="str">
        <f>IF(ISERROR(1/VLOOKUP($B157,Leveranser!$B$1:$S$500,MATCH("såld värme (gwh)",Leveranser!$B$1:$S$1,0),FALSE)),"",VLOOKUP($B157,Leveranser!$B$1:$S$500,MATCH("såld värme (gwh)",Leveranser!$B$1:$S$1,0),FALSE))</f>
        <v/>
      </c>
      <c r="AQ157" s="73">
        <f>VLOOKUP($B157,Leveranser!$B$1:$Y$500,MATCH("Totalt såld fjärrvärme till andra fjärrvärmeföretag",Leveranser!$B$1:$AA$1,0),FALSE)</f>
        <v>0</v>
      </c>
      <c r="AR157" s="73">
        <f>IF(ISERROR(1/VLOOKUP($B157,Miljö!$B$1:$S$500,MATCH("Såld mängd produktionsspecifik fjärrvärme (GWh)",Miljö!$B$1:$R$1,0),FALSE)),0,VLOOKUP($B157,Miljö!$B$1:$S$500,MATCH("Såld mängd produktionsspecifik fjärrvärme (GWh)",Miljö!$B$1:$R$1,0),FALSE))</f>
        <v>0</v>
      </c>
      <c r="AS157" s="82" t="str">
        <f t="shared" si="29"/>
        <v/>
      </c>
      <c r="AU157" s="73" t="str">
        <f>VLOOKUP($B157,'Miljövärden urval för publ'!$B$2:$I$486,7,FALSE)</f>
        <v>Nej</v>
      </c>
      <c r="AV157" s="73" t="str">
        <f>VLOOKUP($B157,'Miljövärden urval för publ'!$B$2:$I$486,6,FALSE)</f>
        <v>Nej</v>
      </c>
      <c r="AZ157" s="73">
        <f t="shared" si="25"/>
        <v>0</v>
      </c>
      <c r="BA157" s="73">
        <f t="shared" si="30"/>
        <v>0</v>
      </c>
      <c r="BB157" s="73">
        <f t="shared" si="26"/>
        <v>0</v>
      </c>
      <c r="BC157" s="73">
        <f t="shared" si="27"/>
        <v>0</v>
      </c>
      <c r="BE157" s="73">
        <f t="shared" si="31"/>
        <v>0</v>
      </c>
      <c r="BF157" s="73">
        <f t="shared" si="32"/>
        <v>0</v>
      </c>
      <c r="BH157" s="73">
        <f t="shared" si="28"/>
        <v>0</v>
      </c>
    </row>
    <row r="158" spans="1:60" ht="15" x14ac:dyDescent="0.25">
      <c r="A158" t="s">
        <v>184</v>
      </c>
      <c r="B158" t="s">
        <v>185</v>
      </c>
      <c r="C158" s="73">
        <f>VLOOKUP($B158,'Tillförd energi'!$B$2:$AS$506,MATCH(C$1,'Tillförd energi'!$B$1:$AQ$1,0),FALSE)</f>
        <v>877.64099999999996</v>
      </c>
      <c r="D158" s="73">
        <f>VLOOKUP($B158,'Tillförd energi'!$B$2:$AS$506,MATCH(D$1,'Tillförd energi'!$B$1:$AQ$1,0),FALSE)</f>
        <v>36.575200000000002</v>
      </c>
      <c r="E158" s="73">
        <f>VLOOKUP($B158,'Tillförd energi'!$B$2:$AS$506,MATCH(E$1,'Tillförd energi'!$B$1:$AQ$1,0),FALSE)</f>
        <v>0</v>
      </c>
      <c r="F158" s="73">
        <f>VLOOKUP($B158,'Tillförd energi'!$B$2:$AS$506,MATCH(F$1,'Tillförd energi'!$B$1:$AQ$1,0),FALSE)</f>
        <v>98.799899999999994</v>
      </c>
      <c r="G158" s="73">
        <f>VLOOKUP($B158,'Tillförd energi'!$B$2:$AS$506,MATCH(G$1,'Tillförd energi'!$B$1:$AQ$1,0),FALSE)</f>
        <v>0</v>
      </c>
      <c r="H158" s="73">
        <f>VLOOKUP($B158,'Tillförd energi'!$B$2:$AS$506,MATCH(H$1,'Tillförd energi'!$B$1:$AQ$1,0),FALSE)</f>
        <v>0</v>
      </c>
      <c r="I158" s="73">
        <f>VLOOKUP($B158,'Tillförd energi'!$B$2:$AS$506,MATCH(I$1,'Tillförd energi'!$B$1:$AQ$1,0),FALSE)</f>
        <v>1694.17</v>
      </c>
      <c r="J158" s="73">
        <f>VLOOKUP($B158,'Tillförd energi'!$B$2:$AS$506,MATCH(J$1,'Tillförd energi'!$B$1:$AQ$1,0),FALSE)</f>
        <v>0</v>
      </c>
      <c r="K158" s="73">
        <f>VLOOKUP($B158,'Tillförd energi'!$B$2:$AS$506,MATCH(K$1,'Tillförd energi'!$B$1:$AQ$1,0),FALSE)</f>
        <v>0</v>
      </c>
      <c r="L158" s="73">
        <f>VLOOKUP($B158,'Tillförd energi'!$B$2:$AS$506,MATCH(L$1,'Tillförd energi'!$B$1:$AQ$1,0),FALSE)</f>
        <v>0</v>
      </c>
      <c r="M158" s="73">
        <f>VLOOKUP($B158,'Tillförd energi'!$B$2:$AS$506,MATCH(M$1,'Tillförd energi'!$B$1:$AQ$1,0),FALSE)</f>
        <v>350.10899999999998</v>
      </c>
      <c r="N158" s="73">
        <f>VLOOKUP($B158,'Tillförd energi'!$B$2:$AS$506,MATCH(N$1,'Tillförd energi'!$B$1:$AQ$1,0),FALSE)</f>
        <v>0</v>
      </c>
      <c r="O158" s="73">
        <f>VLOOKUP($B158,'Tillförd energi'!$B$2:$AS$506,MATCH(O$1,'Tillförd energi'!$B$1:$AQ$1,0),FALSE)</f>
        <v>0</v>
      </c>
      <c r="P158" s="73">
        <f>VLOOKUP($B158,'Tillförd energi'!$B$2:$AS$506,MATCH(P$1,'Tillförd energi'!$B$1:$AQ$1,0),FALSE)</f>
        <v>26.034500000000001</v>
      </c>
      <c r="Q158" s="73">
        <f>VLOOKUP($B158,'Tillförd energi'!$B$2:$AS$506,MATCH(Q$1,'Tillförd energi'!$B$1:$AQ$1,0),FALSE)</f>
        <v>843.49</v>
      </c>
      <c r="R158" s="73">
        <f>VLOOKUP($B158,'Tillförd energi'!$B$2:$AS$506,MATCH(R$1,'Tillförd energi'!$B$1:$AQ$1,0),FALSE)</f>
        <v>0</v>
      </c>
      <c r="S158" s="73">
        <f>VLOOKUP($B158,'Tillförd energi'!$B$2:$AS$506,MATCH(S$1,'Tillförd energi'!$B$1:$AQ$1,0),FALSE)</f>
        <v>0</v>
      </c>
      <c r="T158" s="73">
        <f>VLOOKUP($B158,'Tillförd energi'!$B$2:$AS$506,MATCH(T$1,'Tillförd energi'!$B$1:$AQ$1,0),FALSE)</f>
        <v>0</v>
      </c>
      <c r="U158" s="73">
        <f>VLOOKUP($B158,'Tillförd energi'!$B$2:$AS$506,MATCH(U$1,'Tillförd energi'!$B$1:$AQ$1,0),FALSE)</f>
        <v>222.27</v>
      </c>
      <c r="V158" s="73">
        <f>VLOOKUP($B158,'Tillförd energi'!$B$2:$AS$506,MATCH(V$1,'Tillförd energi'!$B$1:$AQ$1,0),FALSE)</f>
        <v>535.81799999999998</v>
      </c>
      <c r="W158" s="73">
        <f>VLOOKUP($B158,'Tillförd energi'!$B$2:$AS$506,MATCH(W$1,'Tillförd energi'!$B$1:$AQ$1,0),FALSE)</f>
        <v>0</v>
      </c>
      <c r="X158" s="73">
        <f>VLOOKUP($B158,'Tillförd energi'!$B$2:$AS$506,MATCH(X$1,'Tillförd energi'!$B$1:$AQ$1,0),FALSE)</f>
        <v>0</v>
      </c>
      <c r="Y158" s="73">
        <f>VLOOKUP($B158,'Tillförd energi'!$B$2:$AS$506,MATCH(Y$1,'Tillförd energi'!$B$1:$AQ$1,0),FALSE)</f>
        <v>53.140999999999998</v>
      </c>
      <c r="Z158" s="73">
        <f>VLOOKUP($B158,'Tillförd energi'!$B$2:$AS$506,MATCH(Z$1,'Tillförd energi'!$B$1:$AQ$1,0),FALSE)</f>
        <v>628.23</v>
      </c>
      <c r="AA158" s="73">
        <f>VLOOKUP($B158,'Tillförd energi'!$B$2:$AS$506,MATCH(AA$1,'Tillförd energi'!$B$1:$AQ$1,0),FALSE)</f>
        <v>1532.75</v>
      </c>
      <c r="AB158" s="73">
        <f>VLOOKUP($B158,'Tillförd energi'!$B$2:$AS$506,MATCH(AB$1,'Tillförd energi'!$B$1:$AQ$1,0),FALSE)</f>
        <v>657.754819</v>
      </c>
      <c r="AC158" s="73">
        <f>VLOOKUP($B158,'Tillförd energi'!$B$2:$AS$506,MATCH(AC$1,'Tillförd energi'!$B$1:$AQ$1,0),FALSE)</f>
        <v>0</v>
      </c>
      <c r="AD158" s="73">
        <f>VLOOKUP($B158,'Tillförd energi'!$B$2:$AS$506,MATCH(AD$1,'Tillförd energi'!$B$1:$AQ$1,0),FALSE)</f>
        <v>0</v>
      </c>
      <c r="AF158" s="73">
        <f>VLOOKUP($B158,'Tillförd energi'!$B$2:$AS$506,MATCH(AF$1,'Tillförd energi'!$B$1:$AQ$1,0),FALSE)</f>
        <v>268.28500000000003</v>
      </c>
      <c r="AH158" s="73">
        <f>IFERROR(VLOOKUP(B158,Miljö!$B$1:$S$476,9,FALSE)/1,0)</f>
        <v>860.11500000000001</v>
      </c>
      <c r="AJ158" s="81">
        <f>IFERROR(VLOOKUP($B158,Miljö!$B$1:$S$500,MATCH("hjälpel exklusive kraftvärme (GWh)",Miljö!$B$1:$V$1,0),FALSE)/1,"")</f>
        <v>121.371</v>
      </c>
      <c r="AK158" s="81">
        <f t="shared" si="22"/>
        <v>121.371</v>
      </c>
      <c r="AL158" s="81">
        <f>VLOOKUP($B158,'Slutlig allokering'!$B$2:$AL$462,MATCH("Hjälpel kraftvärme",'Slutlig allokering'!$B$2:$AL$2,0),FALSE)</f>
        <v>146.91399999999999</v>
      </c>
      <c r="AN158" s="73">
        <f t="shared" si="23"/>
        <v>7825.0684189999993</v>
      </c>
      <c r="AO158" s="73">
        <f t="shared" si="24"/>
        <v>8685.183418999999</v>
      </c>
      <c r="AP158" s="73">
        <f>IF(ISERROR(1/VLOOKUP($B158,Leveranser!$B$1:$S$500,MATCH("såld värme (gwh)",Leveranser!$B$1:$S$1,0),FALSE)),"",VLOOKUP($B158,Leveranser!$B$1:$S$500,MATCH("såld värme (gwh)",Leveranser!$B$1:$S$1,0),FALSE))</f>
        <v>8162</v>
      </c>
      <c r="AQ158" s="73">
        <f>VLOOKUP($B158,Leveranser!$B$1:$Y$500,MATCH("Totalt såld fjärrvärme till andra fjärrvärmeföretag",Leveranser!$B$1:$AA$1,0),FALSE)</f>
        <v>621.00700000000006</v>
      </c>
      <c r="AR158" s="73">
        <f>IF(ISERROR(1/VLOOKUP($B158,Miljö!$B$1:$S$500,MATCH("Såld mängd produktionsspecifik fjärrvärme (GWh)",Miljö!$B$1:$R$1,0),FALSE)),0,VLOOKUP($B158,Miljö!$B$1:$S$500,MATCH("Såld mängd produktionsspecifik fjärrvärme (GWh)",Miljö!$B$1:$R$1,0),FALSE))</f>
        <v>266.06700000000001</v>
      </c>
      <c r="AS158" s="82">
        <f t="shared" si="29"/>
        <v>0.93976138513603924</v>
      </c>
      <c r="AU158" s="73" t="str">
        <f>VLOOKUP($B158,'Miljövärden urval för publ'!$B$2:$I$486,7,FALSE)</f>
        <v>Ja</v>
      </c>
      <c r="AV158" s="73" t="str">
        <f>VLOOKUP($B158,'Miljövärden urval för publ'!$B$2:$I$486,6,FALSE)</f>
        <v>Nej</v>
      </c>
      <c r="AW158" s="73" t="s">
        <v>1160</v>
      </c>
      <c r="AZ158" s="73">
        <f t="shared" si="25"/>
        <v>949.65599999999995</v>
      </c>
      <c r="BA158" s="73">
        <f t="shared" si="30"/>
        <v>0</v>
      </c>
      <c r="BB158" s="73">
        <f t="shared" si="26"/>
        <v>376.14349999999996</v>
      </c>
      <c r="BC158" s="73">
        <f t="shared" si="27"/>
        <v>843.49</v>
      </c>
      <c r="BE158" s="73">
        <f t="shared" si="31"/>
        <v>1532.75</v>
      </c>
      <c r="BF158" s="73">
        <f t="shared" si="32"/>
        <v>0</v>
      </c>
      <c r="BH158" s="73">
        <f t="shared" si="28"/>
        <v>1977.7214999999999</v>
      </c>
    </row>
    <row r="159" spans="1:60" ht="15" x14ac:dyDescent="0.25">
      <c r="A159" t="s">
        <v>184</v>
      </c>
      <c r="B159" t="s">
        <v>186</v>
      </c>
      <c r="C159" s="73">
        <f>VLOOKUP($B159,'Tillförd energi'!$B$2:$AS$506,MATCH(C$1,'Tillförd energi'!$B$1:$AQ$1,0),FALSE)</f>
        <v>0</v>
      </c>
      <c r="D159" s="73">
        <f>VLOOKUP($B159,'Tillförd energi'!$B$2:$AS$506,MATCH(D$1,'Tillförd energi'!$B$1:$AQ$1,0),FALSE)</f>
        <v>11.414999999999999</v>
      </c>
      <c r="E159" s="73">
        <f>VLOOKUP($B159,'Tillförd energi'!$B$2:$AS$506,MATCH(E$1,'Tillförd energi'!$B$1:$AQ$1,0),FALSE)</f>
        <v>0</v>
      </c>
      <c r="F159" s="73">
        <f>VLOOKUP($B159,'Tillförd energi'!$B$2:$AS$506,MATCH(F$1,'Tillförd energi'!$B$1:$AQ$1,0),FALSE)</f>
        <v>16.664000000000001</v>
      </c>
      <c r="G159" s="73">
        <f>VLOOKUP($B159,'Tillförd energi'!$B$2:$AS$506,MATCH(G$1,'Tillförd energi'!$B$1:$AQ$1,0),FALSE)</f>
        <v>0</v>
      </c>
      <c r="H159" s="73">
        <f>VLOOKUP($B159,'Tillförd energi'!$B$2:$AS$506,MATCH(H$1,'Tillförd energi'!$B$1:$AQ$1,0),FALSE)</f>
        <v>0</v>
      </c>
      <c r="I159" s="73">
        <f>VLOOKUP($B159,'Tillförd energi'!$B$2:$AS$506,MATCH(I$1,'Tillförd energi'!$B$1:$AQ$1,0),FALSE)</f>
        <v>0</v>
      </c>
      <c r="J159" s="73">
        <f>VLOOKUP($B159,'Tillförd energi'!$B$2:$AS$506,MATCH(J$1,'Tillförd energi'!$B$1:$AQ$1,0),FALSE)</f>
        <v>1.2370000000000001</v>
      </c>
      <c r="K159" s="73">
        <f>VLOOKUP($B159,'Tillförd energi'!$B$2:$AS$506,MATCH(K$1,'Tillförd energi'!$B$1:$AQ$1,0),FALSE)</f>
        <v>0</v>
      </c>
      <c r="L159" s="73">
        <f>VLOOKUP($B159,'Tillförd energi'!$B$2:$AS$506,MATCH(L$1,'Tillförd energi'!$B$1:$AQ$1,0),FALSE)</f>
        <v>0</v>
      </c>
      <c r="M159" s="73">
        <f>VLOOKUP($B159,'Tillförd energi'!$B$2:$AS$506,MATCH(M$1,'Tillförd energi'!$B$1:$AQ$1,0),FALSE)</f>
        <v>0</v>
      </c>
      <c r="N159" s="73">
        <f>VLOOKUP($B159,'Tillförd energi'!$B$2:$AS$506,MATCH(N$1,'Tillförd energi'!$B$1:$AQ$1,0),FALSE)</f>
        <v>0</v>
      </c>
      <c r="O159" s="73">
        <f>VLOOKUP($B159,'Tillförd energi'!$B$2:$AS$506,MATCH(O$1,'Tillförd energi'!$B$1:$AQ$1,0),FALSE)</f>
        <v>0</v>
      </c>
      <c r="P159" s="73">
        <f>VLOOKUP($B159,'Tillförd energi'!$B$2:$AS$506,MATCH(P$1,'Tillförd energi'!$B$1:$AQ$1,0),FALSE)</f>
        <v>0</v>
      </c>
      <c r="Q159" s="73">
        <f>VLOOKUP($B159,'Tillförd energi'!$B$2:$AS$506,MATCH(Q$1,'Tillförd energi'!$B$1:$AQ$1,0),FALSE)</f>
        <v>0</v>
      </c>
      <c r="R159" s="73">
        <f>VLOOKUP($B159,'Tillförd energi'!$B$2:$AS$506,MATCH(R$1,'Tillförd energi'!$B$1:$AQ$1,0),FALSE)</f>
        <v>0</v>
      </c>
      <c r="S159" s="73">
        <f>VLOOKUP($B159,'Tillförd energi'!$B$2:$AS$506,MATCH(S$1,'Tillförd energi'!$B$1:$AQ$1,0),FALSE)</f>
        <v>0</v>
      </c>
      <c r="T159" s="73">
        <f>VLOOKUP($B159,'Tillförd energi'!$B$2:$AS$506,MATCH(T$1,'Tillförd energi'!$B$1:$AQ$1,0),FALSE)</f>
        <v>0</v>
      </c>
      <c r="U159" s="73">
        <f>VLOOKUP($B159,'Tillförd energi'!$B$2:$AS$506,MATCH(U$1,'Tillförd energi'!$B$1:$AQ$1,0),FALSE)</f>
        <v>0</v>
      </c>
      <c r="V159" s="73">
        <f>VLOOKUP($B159,'Tillförd energi'!$B$2:$AS$506,MATCH(V$1,'Tillförd energi'!$B$1:$AQ$1,0),FALSE)</f>
        <v>66.721999999999994</v>
      </c>
      <c r="W159" s="73">
        <f>VLOOKUP($B159,'Tillförd energi'!$B$2:$AS$506,MATCH(W$1,'Tillförd energi'!$B$1:$AQ$1,0),FALSE)</f>
        <v>0</v>
      </c>
      <c r="X159" s="73">
        <f>VLOOKUP($B159,'Tillförd energi'!$B$2:$AS$506,MATCH(X$1,'Tillförd energi'!$B$1:$AQ$1,0),FALSE)</f>
        <v>0</v>
      </c>
      <c r="Y159" s="73">
        <f>VLOOKUP($B159,'Tillförd energi'!$B$2:$AS$506,MATCH(Y$1,'Tillförd energi'!$B$1:$AQ$1,0),FALSE)</f>
        <v>0</v>
      </c>
      <c r="Z159" s="73">
        <f>VLOOKUP($B159,'Tillförd energi'!$B$2:$AS$506,MATCH(Z$1,'Tillförd energi'!$B$1:$AQ$1,0),FALSE)</f>
        <v>0</v>
      </c>
      <c r="AA159" s="73">
        <f>VLOOKUP($B159,'Tillförd energi'!$B$2:$AS$506,MATCH(AA$1,'Tillförd energi'!$B$1:$AQ$1,0),FALSE)</f>
        <v>0</v>
      </c>
      <c r="AB159" s="73">
        <f>VLOOKUP($B159,'Tillförd energi'!$B$2:$AS$506,MATCH(AB$1,'Tillförd energi'!$B$1:$AQ$1,0),FALSE)</f>
        <v>0</v>
      </c>
      <c r="AC159" s="73">
        <f>VLOOKUP($B159,'Tillförd energi'!$B$2:$AS$506,MATCH(AC$1,'Tillförd energi'!$B$1:$AQ$1,0),FALSE)</f>
        <v>0</v>
      </c>
      <c r="AD159" s="73">
        <f>VLOOKUP($B159,'Tillförd energi'!$B$2:$AS$506,MATCH(AD$1,'Tillförd energi'!$B$1:$AQ$1,0),FALSE)</f>
        <v>0</v>
      </c>
      <c r="AF159" s="73">
        <f>VLOOKUP($B159,'Tillförd energi'!$B$2:$AS$506,MATCH(AF$1,'Tillförd energi'!$B$1:$AQ$1,0),FALSE)</f>
        <v>1.599</v>
      </c>
      <c r="AH159" s="73">
        <f>IFERROR(VLOOKUP(B159,Miljö!$B$1:$S$476,9,FALSE)/1,0)</f>
        <v>0</v>
      </c>
      <c r="AJ159" s="81">
        <f>IFERROR(VLOOKUP($B159,Miljö!$B$1:$S$500,MATCH("hjälpel exklusive kraftvärme (GWh)",Miljö!$B$1:$V$1,0),FALSE)/1,"")</f>
        <v>1.599</v>
      </c>
      <c r="AK159" s="81">
        <f t="shared" si="22"/>
        <v>1.599</v>
      </c>
      <c r="AL159" s="81">
        <f>VLOOKUP($B159,'Slutlig allokering'!$B$2:$AL$462,MATCH("Hjälpel kraftvärme",'Slutlig allokering'!$B$2:$AL$2,0),FALSE)</f>
        <v>0</v>
      </c>
      <c r="AN159" s="73">
        <f t="shared" si="23"/>
        <v>97.637</v>
      </c>
      <c r="AO159" s="73">
        <f t="shared" si="24"/>
        <v>97.637</v>
      </c>
      <c r="AP159" s="73">
        <f>IF(ISERROR(1/VLOOKUP($B159,Leveranser!$B$1:$S$500,MATCH("såld värme (gwh)",Leveranser!$B$1:$S$1,0),FALSE)),"",VLOOKUP($B159,Leveranser!$B$1:$S$500,MATCH("såld värme (gwh)",Leveranser!$B$1:$S$1,0),FALSE))</f>
        <v>75</v>
      </c>
      <c r="AQ159" s="73">
        <f>VLOOKUP($B159,Leveranser!$B$1:$Y$500,MATCH("Totalt såld fjärrvärme till andra fjärrvärmeföretag",Leveranser!$B$1:$AA$1,0),FALSE)</f>
        <v>0</v>
      </c>
      <c r="AR159" s="73">
        <f>IF(ISERROR(1/VLOOKUP($B159,Miljö!$B$1:$S$500,MATCH("Såld mängd produktionsspecifik fjärrvärme (GWh)",Miljö!$B$1:$R$1,0),FALSE)),0,VLOOKUP($B159,Miljö!$B$1:$S$500,MATCH("Såld mängd produktionsspecifik fjärrvärme (GWh)",Miljö!$B$1:$R$1,0),FALSE))</f>
        <v>0</v>
      </c>
      <c r="AS159" s="82">
        <f t="shared" si="29"/>
        <v>0.76815141800751763</v>
      </c>
      <c r="AU159" s="73" t="str">
        <f>VLOOKUP($B159,'Miljövärden urval för publ'!$B$2:$I$486,7,FALSE)</f>
        <v>Ja</v>
      </c>
      <c r="AV159" s="73" t="str">
        <f>VLOOKUP($B159,'Miljövärden urval för publ'!$B$2:$I$486,6,FALSE)</f>
        <v>Ja</v>
      </c>
      <c r="AZ159" s="73">
        <f t="shared" si="25"/>
        <v>1.599</v>
      </c>
      <c r="BA159" s="73">
        <f t="shared" si="30"/>
        <v>0</v>
      </c>
      <c r="BB159" s="73">
        <f t="shared" si="26"/>
        <v>0</v>
      </c>
      <c r="BC159" s="73">
        <f t="shared" si="27"/>
        <v>0</v>
      </c>
      <c r="BE159" s="73">
        <f t="shared" si="31"/>
        <v>0</v>
      </c>
      <c r="BF159" s="73">
        <f t="shared" si="32"/>
        <v>0</v>
      </c>
      <c r="BH159" s="73">
        <f t="shared" si="28"/>
        <v>66.721999999999994</v>
      </c>
    </row>
    <row r="160" spans="1:60" ht="15" x14ac:dyDescent="0.25">
      <c r="A160" t="s">
        <v>187</v>
      </c>
      <c r="B160" t="s">
        <v>188</v>
      </c>
      <c r="C160" s="73">
        <f>VLOOKUP($B160,'Tillförd energi'!$B$2:$AS$506,MATCH(C$1,'Tillförd energi'!$B$1:$AQ$1,0),FALSE)</f>
        <v>0</v>
      </c>
      <c r="D160" s="73">
        <f>VLOOKUP($B160,'Tillförd energi'!$B$2:$AS$506,MATCH(D$1,'Tillförd energi'!$B$1:$AQ$1,0),FALSE)</f>
        <v>0</v>
      </c>
      <c r="E160" s="73">
        <f>VLOOKUP($B160,'Tillförd energi'!$B$2:$AS$506,MATCH(E$1,'Tillförd energi'!$B$1:$AQ$1,0),FALSE)</f>
        <v>0</v>
      </c>
      <c r="F160" s="73">
        <f>VLOOKUP($B160,'Tillförd energi'!$B$2:$AS$506,MATCH(F$1,'Tillförd energi'!$B$1:$AQ$1,0),FALSE)</f>
        <v>0</v>
      </c>
      <c r="G160" s="73">
        <f>VLOOKUP($B160,'Tillförd energi'!$B$2:$AS$506,MATCH(G$1,'Tillförd energi'!$B$1:$AQ$1,0),FALSE)</f>
        <v>0</v>
      </c>
      <c r="H160" s="73">
        <f>VLOOKUP($B160,'Tillförd energi'!$B$2:$AS$506,MATCH(H$1,'Tillförd energi'!$B$1:$AQ$1,0),FALSE)</f>
        <v>0</v>
      </c>
      <c r="I160" s="73">
        <f>VLOOKUP($B160,'Tillförd energi'!$B$2:$AS$506,MATCH(I$1,'Tillförd energi'!$B$1:$AQ$1,0),FALSE)</f>
        <v>0</v>
      </c>
      <c r="J160" s="73">
        <f>VLOOKUP($B160,'Tillförd energi'!$B$2:$AS$506,MATCH(J$1,'Tillförd energi'!$B$1:$AQ$1,0),FALSE)</f>
        <v>0</v>
      </c>
      <c r="K160" s="73">
        <f>VLOOKUP($B160,'Tillförd energi'!$B$2:$AS$506,MATCH(K$1,'Tillförd energi'!$B$1:$AQ$1,0),FALSE)</f>
        <v>0</v>
      </c>
      <c r="L160" s="73">
        <f>VLOOKUP($B160,'Tillförd energi'!$B$2:$AS$506,MATCH(L$1,'Tillförd energi'!$B$1:$AQ$1,0),FALSE)</f>
        <v>0</v>
      </c>
      <c r="M160" s="73">
        <f>VLOOKUP($B160,'Tillförd energi'!$B$2:$AS$506,MATCH(M$1,'Tillförd energi'!$B$1:$AQ$1,0),FALSE)</f>
        <v>0</v>
      </c>
      <c r="N160" s="73">
        <f>VLOOKUP($B160,'Tillförd energi'!$B$2:$AS$506,MATCH(N$1,'Tillförd energi'!$B$1:$AQ$1,0),FALSE)</f>
        <v>0</v>
      </c>
      <c r="O160" s="73">
        <f>VLOOKUP($B160,'Tillförd energi'!$B$2:$AS$506,MATCH(O$1,'Tillförd energi'!$B$1:$AQ$1,0),FALSE)</f>
        <v>0</v>
      </c>
      <c r="P160" s="73">
        <f>VLOOKUP($B160,'Tillförd energi'!$B$2:$AS$506,MATCH(P$1,'Tillförd energi'!$B$1:$AQ$1,0),FALSE)</f>
        <v>0</v>
      </c>
      <c r="Q160" s="73">
        <f>VLOOKUP($B160,'Tillförd energi'!$B$2:$AS$506,MATCH(Q$1,'Tillförd energi'!$B$1:$AQ$1,0),FALSE)</f>
        <v>0</v>
      </c>
      <c r="R160" s="73">
        <f>VLOOKUP($B160,'Tillförd energi'!$B$2:$AS$506,MATCH(R$1,'Tillförd energi'!$B$1:$AQ$1,0),FALSE)</f>
        <v>0</v>
      </c>
      <c r="S160" s="73">
        <f>VLOOKUP($B160,'Tillförd energi'!$B$2:$AS$506,MATCH(S$1,'Tillförd energi'!$B$1:$AQ$1,0),FALSE)</f>
        <v>0</v>
      </c>
      <c r="T160" s="73">
        <f>VLOOKUP($B160,'Tillförd energi'!$B$2:$AS$506,MATCH(T$1,'Tillförd energi'!$B$1:$AQ$1,0),FALSE)</f>
        <v>0</v>
      </c>
      <c r="U160" s="73">
        <f>VLOOKUP($B160,'Tillförd energi'!$B$2:$AS$506,MATCH(U$1,'Tillförd energi'!$B$1:$AQ$1,0),FALSE)</f>
        <v>0</v>
      </c>
      <c r="V160" s="73">
        <f>VLOOKUP($B160,'Tillförd energi'!$B$2:$AS$506,MATCH(V$1,'Tillförd energi'!$B$1:$AQ$1,0),FALSE)</f>
        <v>0</v>
      </c>
      <c r="W160" s="73">
        <f>VLOOKUP($B160,'Tillförd energi'!$B$2:$AS$506,MATCH(W$1,'Tillförd energi'!$B$1:$AQ$1,0),FALSE)</f>
        <v>0</v>
      </c>
      <c r="X160" s="73">
        <f>VLOOKUP($B160,'Tillförd energi'!$B$2:$AS$506,MATCH(X$1,'Tillförd energi'!$B$1:$AQ$1,0),FALSE)</f>
        <v>0</v>
      </c>
      <c r="Y160" s="73">
        <f>VLOOKUP($B160,'Tillförd energi'!$B$2:$AS$506,MATCH(Y$1,'Tillförd energi'!$B$1:$AQ$1,0),FALSE)</f>
        <v>0</v>
      </c>
      <c r="Z160" s="73">
        <f>VLOOKUP($B160,'Tillförd energi'!$B$2:$AS$506,MATCH(Z$1,'Tillförd energi'!$B$1:$AQ$1,0),FALSE)</f>
        <v>0</v>
      </c>
      <c r="AA160" s="73">
        <f>VLOOKUP($B160,'Tillförd energi'!$B$2:$AS$506,MATCH(AA$1,'Tillförd energi'!$B$1:$AQ$1,0),FALSE)</f>
        <v>0</v>
      </c>
      <c r="AB160" s="73">
        <f>VLOOKUP($B160,'Tillförd energi'!$B$2:$AS$506,MATCH(AB$1,'Tillförd energi'!$B$1:$AQ$1,0),FALSE)</f>
        <v>0</v>
      </c>
      <c r="AC160" s="73">
        <f>VLOOKUP($B160,'Tillförd energi'!$B$2:$AS$506,MATCH(AC$1,'Tillförd energi'!$B$1:$AQ$1,0),FALSE)</f>
        <v>0</v>
      </c>
      <c r="AD160" s="73">
        <f>VLOOKUP($B160,'Tillförd energi'!$B$2:$AS$506,MATCH(AD$1,'Tillförd energi'!$B$1:$AQ$1,0),FALSE)</f>
        <v>0</v>
      </c>
      <c r="AF160" s="73">
        <f>VLOOKUP($B160,'Tillförd energi'!$B$2:$AS$506,MATCH(AF$1,'Tillförd energi'!$B$1:$AQ$1,0),FALSE)</f>
        <v>0</v>
      </c>
      <c r="AH160" s="73">
        <f>IFERROR(VLOOKUP(B160,Miljö!$B$1:$S$476,9,FALSE)/1,0)</f>
        <v>0</v>
      </c>
      <c r="AJ160" s="81" t="str">
        <f>IFERROR(VLOOKUP($B160,Miljö!$B$1:$S$500,MATCH("hjälpel exklusive kraftvärme (GWh)",Miljö!$B$1:$V$1,0),FALSE)/1,"")</f>
        <v/>
      </c>
      <c r="AK160" s="81">
        <f t="shared" si="22"/>
        <v>0</v>
      </c>
      <c r="AL160" s="81">
        <f>VLOOKUP($B160,'Slutlig allokering'!$B$2:$AL$462,MATCH("Hjälpel kraftvärme",'Slutlig allokering'!$B$2:$AL$2,0),FALSE)</f>
        <v>0</v>
      </c>
      <c r="AN160" s="73">
        <f t="shared" si="23"/>
        <v>0</v>
      </c>
      <c r="AO160" s="73">
        <f t="shared" si="24"/>
        <v>0</v>
      </c>
      <c r="AP160" s="73" t="str">
        <f>IF(ISERROR(1/VLOOKUP($B160,Leveranser!$B$1:$S$500,MATCH("såld värme (gwh)",Leveranser!$B$1:$S$1,0),FALSE)),"",VLOOKUP($B160,Leveranser!$B$1:$S$500,MATCH("såld värme (gwh)",Leveranser!$B$1:$S$1,0),FALSE))</f>
        <v/>
      </c>
      <c r="AQ160" s="73">
        <f>VLOOKUP($B160,Leveranser!$B$1:$Y$500,MATCH("Totalt såld fjärrvärme till andra fjärrvärmeföretag",Leveranser!$B$1:$AA$1,0),FALSE)</f>
        <v>0</v>
      </c>
      <c r="AR160" s="73">
        <f>IF(ISERROR(1/VLOOKUP($B160,Miljö!$B$1:$S$500,MATCH("Såld mängd produktionsspecifik fjärrvärme (GWh)",Miljö!$B$1:$R$1,0),FALSE)),0,VLOOKUP($B160,Miljö!$B$1:$S$500,MATCH("Såld mängd produktionsspecifik fjärrvärme (GWh)",Miljö!$B$1:$R$1,0),FALSE))</f>
        <v>0</v>
      </c>
      <c r="AS160" s="82" t="str">
        <f t="shared" si="29"/>
        <v/>
      </c>
      <c r="AU160" s="73" t="str">
        <f>VLOOKUP($B160,'Miljövärden urval för publ'!$B$2:$I$486,7,FALSE)</f>
        <v>Nej</v>
      </c>
      <c r="AV160" s="73" t="str">
        <f>VLOOKUP($B160,'Miljövärden urval för publ'!$B$2:$I$486,6,FALSE)</f>
        <v>Nej</v>
      </c>
      <c r="AZ160" s="73">
        <f t="shared" si="25"/>
        <v>0</v>
      </c>
      <c r="BA160" s="73">
        <f t="shared" si="30"/>
        <v>0</v>
      </c>
      <c r="BB160" s="73">
        <f t="shared" si="26"/>
        <v>0</v>
      </c>
      <c r="BC160" s="73">
        <f t="shared" si="27"/>
        <v>0</v>
      </c>
      <c r="BE160" s="73">
        <f t="shared" si="31"/>
        <v>0</v>
      </c>
      <c r="BF160" s="73">
        <f t="shared" si="32"/>
        <v>0</v>
      </c>
      <c r="BH160" s="73">
        <f t="shared" si="28"/>
        <v>0</v>
      </c>
    </row>
    <row r="161" spans="1:60" ht="15" x14ac:dyDescent="0.25">
      <c r="A161" t="s">
        <v>187</v>
      </c>
      <c r="B161" t="s">
        <v>189</v>
      </c>
      <c r="C161" s="73">
        <f>VLOOKUP($B161,'Tillförd energi'!$B$2:$AS$506,MATCH(C$1,'Tillförd energi'!$B$1:$AQ$1,0),FALSE)</f>
        <v>0</v>
      </c>
      <c r="D161" s="73">
        <f>VLOOKUP($B161,'Tillförd energi'!$B$2:$AS$506,MATCH(D$1,'Tillförd energi'!$B$1:$AQ$1,0),FALSE)</f>
        <v>0</v>
      </c>
      <c r="E161" s="73">
        <f>VLOOKUP($B161,'Tillförd energi'!$B$2:$AS$506,MATCH(E$1,'Tillförd energi'!$B$1:$AQ$1,0),FALSE)</f>
        <v>0</v>
      </c>
      <c r="F161" s="73">
        <f>VLOOKUP($B161,'Tillförd energi'!$B$2:$AS$506,MATCH(F$1,'Tillförd energi'!$B$1:$AQ$1,0),FALSE)</f>
        <v>0</v>
      </c>
      <c r="G161" s="73">
        <f>VLOOKUP($B161,'Tillförd energi'!$B$2:$AS$506,MATCH(G$1,'Tillförd energi'!$B$1:$AQ$1,0),FALSE)</f>
        <v>0</v>
      </c>
      <c r="H161" s="73">
        <f>VLOOKUP($B161,'Tillförd energi'!$B$2:$AS$506,MATCH(H$1,'Tillförd energi'!$B$1:$AQ$1,0),FALSE)</f>
        <v>0</v>
      </c>
      <c r="I161" s="73">
        <f>VLOOKUP($B161,'Tillförd energi'!$B$2:$AS$506,MATCH(I$1,'Tillförd energi'!$B$1:$AQ$1,0),FALSE)</f>
        <v>0</v>
      </c>
      <c r="J161" s="73">
        <f>VLOOKUP($B161,'Tillförd energi'!$B$2:$AS$506,MATCH(J$1,'Tillförd energi'!$B$1:$AQ$1,0),FALSE)</f>
        <v>0</v>
      </c>
      <c r="K161" s="73">
        <f>VLOOKUP($B161,'Tillförd energi'!$B$2:$AS$506,MATCH(K$1,'Tillförd energi'!$B$1:$AQ$1,0),FALSE)</f>
        <v>0</v>
      </c>
      <c r="L161" s="73">
        <f>VLOOKUP($B161,'Tillförd energi'!$B$2:$AS$506,MATCH(L$1,'Tillförd energi'!$B$1:$AQ$1,0),FALSE)</f>
        <v>0</v>
      </c>
      <c r="M161" s="73">
        <f>VLOOKUP($B161,'Tillförd energi'!$B$2:$AS$506,MATCH(M$1,'Tillförd energi'!$B$1:$AQ$1,0),FALSE)</f>
        <v>0</v>
      </c>
      <c r="N161" s="73">
        <f>VLOOKUP($B161,'Tillförd energi'!$B$2:$AS$506,MATCH(N$1,'Tillförd energi'!$B$1:$AQ$1,0),FALSE)</f>
        <v>0</v>
      </c>
      <c r="O161" s="73">
        <f>VLOOKUP($B161,'Tillförd energi'!$B$2:$AS$506,MATCH(O$1,'Tillförd energi'!$B$1:$AQ$1,0),FALSE)</f>
        <v>0</v>
      </c>
      <c r="P161" s="73">
        <f>VLOOKUP($B161,'Tillförd energi'!$B$2:$AS$506,MATCH(P$1,'Tillförd energi'!$B$1:$AQ$1,0),FALSE)</f>
        <v>0</v>
      </c>
      <c r="Q161" s="73">
        <f>VLOOKUP($B161,'Tillförd energi'!$B$2:$AS$506,MATCH(Q$1,'Tillförd energi'!$B$1:$AQ$1,0),FALSE)</f>
        <v>0</v>
      </c>
      <c r="R161" s="73">
        <f>VLOOKUP($B161,'Tillförd energi'!$B$2:$AS$506,MATCH(R$1,'Tillförd energi'!$B$1:$AQ$1,0),FALSE)</f>
        <v>0</v>
      </c>
      <c r="S161" s="73">
        <f>VLOOKUP($B161,'Tillförd energi'!$B$2:$AS$506,MATCH(S$1,'Tillförd energi'!$B$1:$AQ$1,0),FALSE)</f>
        <v>0</v>
      </c>
      <c r="T161" s="73">
        <f>VLOOKUP($B161,'Tillförd energi'!$B$2:$AS$506,MATCH(T$1,'Tillförd energi'!$B$1:$AQ$1,0),FALSE)</f>
        <v>0</v>
      </c>
      <c r="U161" s="73">
        <f>VLOOKUP($B161,'Tillförd energi'!$B$2:$AS$506,MATCH(U$1,'Tillförd energi'!$B$1:$AQ$1,0),FALSE)</f>
        <v>0</v>
      </c>
      <c r="V161" s="73">
        <f>VLOOKUP($B161,'Tillförd energi'!$B$2:$AS$506,MATCH(V$1,'Tillförd energi'!$B$1:$AQ$1,0),FALSE)</f>
        <v>0</v>
      </c>
      <c r="W161" s="73">
        <f>VLOOKUP($B161,'Tillförd energi'!$B$2:$AS$506,MATCH(W$1,'Tillförd energi'!$B$1:$AQ$1,0),FALSE)</f>
        <v>0</v>
      </c>
      <c r="X161" s="73">
        <f>VLOOKUP($B161,'Tillförd energi'!$B$2:$AS$506,MATCH(X$1,'Tillförd energi'!$B$1:$AQ$1,0),FALSE)</f>
        <v>0</v>
      </c>
      <c r="Y161" s="73">
        <f>VLOOKUP($B161,'Tillförd energi'!$B$2:$AS$506,MATCH(Y$1,'Tillförd energi'!$B$1:$AQ$1,0),FALSE)</f>
        <v>0</v>
      </c>
      <c r="Z161" s="73">
        <f>VLOOKUP($B161,'Tillförd energi'!$B$2:$AS$506,MATCH(Z$1,'Tillförd energi'!$B$1:$AQ$1,0),FALSE)</f>
        <v>0</v>
      </c>
      <c r="AA161" s="73">
        <f>VLOOKUP($B161,'Tillförd energi'!$B$2:$AS$506,MATCH(AA$1,'Tillförd energi'!$B$1:$AQ$1,0),FALSE)</f>
        <v>0</v>
      </c>
      <c r="AB161" s="73">
        <f>VLOOKUP($B161,'Tillförd energi'!$B$2:$AS$506,MATCH(AB$1,'Tillförd energi'!$B$1:$AQ$1,0),FALSE)</f>
        <v>0</v>
      </c>
      <c r="AC161" s="73">
        <f>VLOOKUP($B161,'Tillförd energi'!$B$2:$AS$506,MATCH(AC$1,'Tillförd energi'!$B$1:$AQ$1,0),FALSE)</f>
        <v>0</v>
      </c>
      <c r="AD161" s="73">
        <f>VLOOKUP($B161,'Tillförd energi'!$B$2:$AS$506,MATCH(AD$1,'Tillförd energi'!$B$1:$AQ$1,0),FALSE)</f>
        <v>0</v>
      </c>
      <c r="AF161" s="73">
        <f>VLOOKUP($B161,'Tillförd energi'!$B$2:$AS$506,MATCH(AF$1,'Tillförd energi'!$B$1:$AQ$1,0),FALSE)</f>
        <v>0</v>
      </c>
      <c r="AH161" s="73">
        <f>IFERROR(VLOOKUP(B161,Miljö!$B$1:$S$476,9,FALSE)/1,0)</f>
        <v>0</v>
      </c>
      <c r="AJ161" s="81" t="str">
        <f>IFERROR(VLOOKUP($B161,Miljö!$B$1:$S$500,MATCH("hjälpel exklusive kraftvärme (GWh)",Miljö!$B$1:$V$1,0),FALSE)/1,"")</f>
        <v/>
      </c>
      <c r="AK161" s="81">
        <f t="shared" si="22"/>
        <v>0</v>
      </c>
      <c r="AL161" s="81">
        <f>VLOOKUP($B161,'Slutlig allokering'!$B$2:$AL$462,MATCH("Hjälpel kraftvärme",'Slutlig allokering'!$B$2:$AL$2,0),FALSE)</f>
        <v>0</v>
      </c>
      <c r="AN161" s="73">
        <f t="shared" si="23"/>
        <v>0</v>
      </c>
      <c r="AO161" s="73">
        <f t="shared" si="24"/>
        <v>0</v>
      </c>
      <c r="AP161" s="73" t="str">
        <f>IF(ISERROR(1/VLOOKUP($B161,Leveranser!$B$1:$S$500,MATCH("såld värme (gwh)",Leveranser!$B$1:$S$1,0),FALSE)),"",VLOOKUP($B161,Leveranser!$B$1:$S$500,MATCH("såld värme (gwh)",Leveranser!$B$1:$S$1,0),FALSE))</f>
        <v/>
      </c>
      <c r="AQ161" s="73">
        <f>VLOOKUP($B161,Leveranser!$B$1:$Y$500,MATCH("Totalt såld fjärrvärme till andra fjärrvärmeföretag",Leveranser!$B$1:$AA$1,0),FALSE)</f>
        <v>0</v>
      </c>
      <c r="AR161" s="73">
        <f>IF(ISERROR(1/VLOOKUP($B161,Miljö!$B$1:$S$500,MATCH("Såld mängd produktionsspecifik fjärrvärme (GWh)",Miljö!$B$1:$R$1,0),FALSE)),0,VLOOKUP($B161,Miljö!$B$1:$S$500,MATCH("Såld mängd produktionsspecifik fjärrvärme (GWh)",Miljö!$B$1:$R$1,0),FALSE))</f>
        <v>0</v>
      </c>
      <c r="AS161" s="82" t="str">
        <f t="shared" si="29"/>
        <v/>
      </c>
      <c r="AU161" s="73" t="str">
        <f>VLOOKUP($B161,'Miljövärden urval för publ'!$B$2:$I$486,7,FALSE)</f>
        <v>Nej</v>
      </c>
      <c r="AV161" s="73" t="str">
        <f>VLOOKUP($B161,'Miljövärden urval för publ'!$B$2:$I$486,6,FALSE)</f>
        <v>Nej</v>
      </c>
      <c r="AZ161" s="73">
        <f t="shared" si="25"/>
        <v>0</v>
      </c>
      <c r="BA161" s="73">
        <f t="shared" si="30"/>
        <v>0</v>
      </c>
      <c r="BB161" s="73">
        <f t="shared" si="26"/>
        <v>0</v>
      </c>
      <c r="BC161" s="73">
        <f t="shared" si="27"/>
        <v>0</v>
      </c>
      <c r="BE161" s="73">
        <f t="shared" si="31"/>
        <v>0</v>
      </c>
      <c r="BF161" s="73">
        <f t="shared" si="32"/>
        <v>0</v>
      </c>
      <c r="BH161" s="73">
        <f t="shared" si="28"/>
        <v>0</v>
      </c>
    </row>
    <row r="162" spans="1:60" ht="15" x14ac:dyDescent="0.25">
      <c r="A162" s="37" t="s">
        <v>187</v>
      </c>
      <c r="B162" s="36" t="s">
        <v>1071</v>
      </c>
      <c r="C162" s="73">
        <f>VLOOKUP($B162,'Tillförd energi'!$B$2:$AS$506,MATCH(C$1,'Tillförd energi'!$B$1:$AQ$1,0),FALSE)</f>
        <v>0</v>
      </c>
      <c r="D162" s="73">
        <f>VLOOKUP($B162,'Tillförd energi'!$B$2:$AS$506,MATCH(D$1,'Tillförd energi'!$B$1:$AQ$1,0),FALSE)</f>
        <v>0</v>
      </c>
      <c r="E162" s="73">
        <f>VLOOKUP($B162,'Tillförd energi'!$B$2:$AS$506,MATCH(E$1,'Tillförd energi'!$B$1:$AQ$1,0),FALSE)</f>
        <v>0</v>
      </c>
      <c r="F162" s="73">
        <f>VLOOKUP($B162,'Tillförd energi'!$B$2:$AS$506,MATCH(F$1,'Tillförd energi'!$B$1:$AQ$1,0),FALSE)</f>
        <v>0</v>
      </c>
      <c r="G162" s="73">
        <f>VLOOKUP($B162,'Tillförd energi'!$B$2:$AS$506,MATCH(G$1,'Tillförd energi'!$B$1:$AQ$1,0),FALSE)</f>
        <v>0</v>
      </c>
      <c r="H162" s="73">
        <f>VLOOKUP($B162,'Tillförd energi'!$B$2:$AS$506,MATCH(H$1,'Tillförd energi'!$B$1:$AQ$1,0),FALSE)</f>
        <v>0</v>
      </c>
      <c r="I162" s="73">
        <f>VLOOKUP($B162,'Tillförd energi'!$B$2:$AS$506,MATCH(I$1,'Tillförd energi'!$B$1:$AQ$1,0),FALSE)</f>
        <v>0</v>
      </c>
      <c r="J162" s="73">
        <f>VLOOKUP($B162,'Tillförd energi'!$B$2:$AS$506,MATCH(J$1,'Tillförd energi'!$B$1:$AQ$1,0),FALSE)</f>
        <v>0</v>
      </c>
      <c r="K162" s="73">
        <f>VLOOKUP($B162,'Tillförd energi'!$B$2:$AS$506,MATCH(K$1,'Tillförd energi'!$B$1:$AQ$1,0),FALSE)</f>
        <v>0</v>
      </c>
      <c r="L162" s="73">
        <f>VLOOKUP($B162,'Tillförd energi'!$B$2:$AS$506,MATCH(L$1,'Tillförd energi'!$B$1:$AQ$1,0),FALSE)</f>
        <v>0</v>
      </c>
      <c r="M162" s="73">
        <f>VLOOKUP($B162,'Tillförd energi'!$B$2:$AS$506,MATCH(M$1,'Tillförd energi'!$B$1:$AQ$1,0),FALSE)</f>
        <v>0</v>
      </c>
      <c r="N162" s="73">
        <f>VLOOKUP($B162,'Tillförd energi'!$B$2:$AS$506,MATCH(N$1,'Tillförd energi'!$B$1:$AQ$1,0),FALSE)</f>
        <v>0</v>
      </c>
      <c r="O162" s="73">
        <f>VLOOKUP($B162,'Tillförd energi'!$B$2:$AS$506,MATCH(O$1,'Tillförd energi'!$B$1:$AQ$1,0),FALSE)</f>
        <v>0</v>
      </c>
      <c r="P162" s="73">
        <f>VLOOKUP($B162,'Tillförd energi'!$B$2:$AS$506,MATCH(P$1,'Tillförd energi'!$B$1:$AQ$1,0),FALSE)</f>
        <v>0</v>
      </c>
      <c r="Q162" s="73">
        <f>VLOOKUP($B162,'Tillförd energi'!$B$2:$AS$506,MATCH(Q$1,'Tillförd energi'!$B$1:$AQ$1,0),FALSE)</f>
        <v>0</v>
      </c>
      <c r="R162" s="73">
        <f>VLOOKUP($B162,'Tillförd energi'!$B$2:$AS$506,MATCH(R$1,'Tillförd energi'!$B$1:$AQ$1,0),FALSE)</f>
        <v>0</v>
      </c>
      <c r="S162" s="73">
        <f>VLOOKUP($B162,'Tillförd energi'!$B$2:$AS$506,MATCH(S$1,'Tillförd energi'!$B$1:$AQ$1,0),FALSE)</f>
        <v>0</v>
      </c>
      <c r="T162" s="73">
        <f>VLOOKUP($B162,'Tillförd energi'!$B$2:$AS$506,MATCH(T$1,'Tillförd energi'!$B$1:$AQ$1,0),FALSE)</f>
        <v>0</v>
      </c>
      <c r="U162" s="73">
        <f>VLOOKUP($B162,'Tillförd energi'!$B$2:$AS$506,MATCH(U$1,'Tillförd energi'!$B$1:$AQ$1,0),FALSE)</f>
        <v>0</v>
      </c>
      <c r="V162" s="73">
        <f>VLOOKUP($B162,'Tillförd energi'!$B$2:$AS$506,MATCH(V$1,'Tillförd energi'!$B$1:$AQ$1,0),FALSE)</f>
        <v>0</v>
      </c>
      <c r="W162" s="73">
        <f>VLOOKUP($B162,'Tillförd energi'!$B$2:$AS$506,MATCH(W$1,'Tillförd energi'!$B$1:$AQ$1,0),FALSE)</f>
        <v>0</v>
      </c>
      <c r="X162" s="73">
        <f>VLOOKUP($B162,'Tillförd energi'!$B$2:$AS$506,MATCH(X$1,'Tillförd energi'!$B$1:$AQ$1,0),FALSE)</f>
        <v>0</v>
      </c>
      <c r="Y162" s="73">
        <f>VLOOKUP($B162,'Tillförd energi'!$B$2:$AS$506,MATCH(Y$1,'Tillförd energi'!$B$1:$AQ$1,0),FALSE)</f>
        <v>0</v>
      </c>
      <c r="Z162" s="73">
        <f>VLOOKUP($B162,'Tillförd energi'!$B$2:$AS$506,MATCH(Z$1,'Tillförd energi'!$B$1:$AQ$1,0),FALSE)</f>
        <v>0</v>
      </c>
      <c r="AA162" s="73">
        <f>VLOOKUP($B162,'Tillförd energi'!$B$2:$AS$506,MATCH(AA$1,'Tillförd energi'!$B$1:$AQ$1,0),FALSE)</f>
        <v>0</v>
      </c>
      <c r="AB162" s="73">
        <f>VLOOKUP($B162,'Tillförd energi'!$B$2:$AS$506,MATCH(AB$1,'Tillförd energi'!$B$1:$AQ$1,0),FALSE)</f>
        <v>0</v>
      </c>
      <c r="AC162" s="73">
        <f>VLOOKUP($B162,'Tillförd energi'!$B$2:$AS$506,MATCH(AC$1,'Tillförd energi'!$B$1:$AQ$1,0),FALSE)</f>
        <v>0</v>
      </c>
      <c r="AD162" s="73">
        <f>VLOOKUP($B162,'Tillförd energi'!$B$2:$AS$506,MATCH(AD$1,'Tillförd energi'!$B$1:$AQ$1,0),FALSE)</f>
        <v>0</v>
      </c>
      <c r="AF162" s="73">
        <f>VLOOKUP($B162,'Tillförd energi'!$B$2:$AS$506,MATCH(AF$1,'Tillförd energi'!$B$1:$AQ$1,0),FALSE)</f>
        <v>0</v>
      </c>
      <c r="AH162" s="73">
        <f>IFERROR(VLOOKUP(B162,Miljö!$B$1:$S$476,9,FALSE)/1,0)</f>
        <v>0</v>
      </c>
      <c r="AJ162" s="81" t="str">
        <f>IFERROR(VLOOKUP($B162,Miljö!$B$1:$S$500,MATCH("hjälpel exklusive kraftvärme (GWh)",Miljö!$B$1:$V$1,0),FALSE)/1,"")</f>
        <v/>
      </c>
      <c r="AK162" s="81">
        <f t="shared" si="22"/>
        <v>0</v>
      </c>
      <c r="AL162" s="81">
        <f>VLOOKUP($B162,'Slutlig allokering'!$B$2:$AL$462,MATCH("Hjälpel kraftvärme",'Slutlig allokering'!$B$2:$AL$2,0),FALSE)</f>
        <v>0</v>
      </c>
      <c r="AN162" s="73">
        <f t="shared" si="23"/>
        <v>0</v>
      </c>
      <c r="AO162" s="73">
        <f t="shared" si="24"/>
        <v>0</v>
      </c>
      <c r="AP162" s="73" t="str">
        <f>IF(ISERROR(1/VLOOKUP($B162,Leveranser!$B$1:$S$500,MATCH("såld värme (gwh)",Leveranser!$B$1:$S$1,0),FALSE)),"",VLOOKUP($B162,Leveranser!$B$1:$S$500,MATCH("såld värme (gwh)",Leveranser!$B$1:$S$1,0),FALSE))</f>
        <v/>
      </c>
      <c r="AQ162" s="73">
        <f>VLOOKUP($B162,Leveranser!$B$1:$Y$500,MATCH("Totalt såld fjärrvärme till andra fjärrvärmeföretag",Leveranser!$B$1:$AA$1,0),FALSE)</f>
        <v>0</v>
      </c>
      <c r="AR162" s="73">
        <f>IF(ISERROR(1/VLOOKUP($B162,Miljö!$B$1:$S$500,MATCH("Såld mängd produktionsspecifik fjärrvärme (GWh)",Miljö!$B$1:$R$1,0),FALSE)),0,VLOOKUP($B162,Miljö!$B$1:$S$500,MATCH("Såld mängd produktionsspecifik fjärrvärme (GWh)",Miljö!$B$1:$R$1,0),FALSE))</f>
        <v>0</v>
      </c>
      <c r="AS162" s="82" t="str">
        <f t="shared" si="29"/>
        <v/>
      </c>
      <c r="AU162" s="73" t="str">
        <f>VLOOKUP($B162,'Miljövärden urval för publ'!$B$2:$I$486,7,FALSE)</f>
        <v>Nej</v>
      </c>
      <c r="AV162" s="73" t="str">
        <f>VLOOKUP($B162,'Miljövärden urval för publ'!$B$2:$I$486,6,FALSE)</f>
        <v>Nej</v>
      </c>
      <c r="AZ162" s="73">
        <f t="shared" si="25"/>
        <v>0</v>
      </c>
      <c r="BA162" s="73">
        <f t="shared" si="30"/>
        <v>0</v>
      </c>
      <c r="BB162" s="73">
        <f t="shared" si="26"/>
        <v>0</v>
      </c>
      <c r="BC162" s="73">
        <f t="shared" si="27"/>
        <v>0</v>
      </c>
      <c r="BE162" s="73">
        <f t="shared" si="31"/>
        <v>0</v>
      </c>
      <c r="BF162" s="73">
        <f t="shared" si="32"/>
        <v>0</v>
      </c>
      <c r="BH162" s="73">
        <f t="shared" si="28"/>
        <v>0</v>
      </c>
    </row>
    <row r="163" spans="1:60" ht="15" x14ac:dyDescent="0.25">
      <c r="A163" t="s">
        <v>187</v>
      </c>
      <c r="B163" t="s">
        <v>191</v>
      </c>
      <c r="C163" s="73">
        <f>VLOOKUP($B163,'Tillförd energi'!$B$2:$AS$506,MATCH(C$1,'Tillförd energi'!$B$1:$AQ$1,0),FALSE)</f>
        <v>0</v>
      </c>
      <c r="D163" s="73">
        <f>VLOOKUP($B163,'Tillförd energi'!$B$2:$AS$506,MATCH(D$1,'Tillförd energi'!$B$1:$AQ$1,0),FALSE)</f>
        <v>0</v>
      </c>
      <c r="E163" s="73">
        <f>VLOOKUP($B163,'Tillförd energi'!$B$2:$AS$506,MATCH(E$1,'Tillförd energi'!$B$1:$AQ$1,0),FALSE)</f>
        <v>0</v>
      </c>
      <c r="F163" s="73">
        <f>VLOOKUP($B163,'Tillförd energi'!$B$2:$AS$506,MATCH(F$1,'Tillförd energi'!$B$1:$AQ$1,0),FALSE)</f>
        <v>0</v>
      </c>
      <c r="G163" s="73">
        <f>VLOOKUP($B163,'Tillförd energi'!$B$2:$AS$506,MATCH(G$1,'Tillförd energi'!$B$1:$AQ$1,0),FALSE)</f>
        <v>0</v>
      </c>
      <c r="H163" s="73">
        <f>VLOOKUP($B163,'Tillförd energi'!$B$2:$AS$506,MATCH(H$1,'Tillförd energi'!$B$1:$AQ$1,0),FALSE)</f>
        <v>0</v>
      </c>
      <c r="I163" s="73">
        <f>VLOOKUP($B163,'Tillförd energi'!$B$2:$AS$506,MATCH(I$1,'Tillförd energi'!$B$1:$AQ$1,0),FALSE)</f>
        <v>0</v>
      </c>
      <c r="J163" s="73">
        <f>VLOOKUP($B163,'Tillförd energi'!$B$2:$AS$506,MATCH(J$1,'Tillförd energi'!$B$1:$AQ$1,0),FALSE)</f>
        <v>0</v>
      </c>
      <c r="K163" s="73">
        <f>VLOOKUP($B163,'Tillförd energi'!$B$2:$AS$506,MATCH(K$1,'Tillförd energi'!$B$1:$AQ$1,0),FALSE)</f>
        <v>0</v>
      </c>
      <c r="L163" s="73">
        <f>VLOOKUP($B163,'Tillförd energi'!$B$2:$AS$506,MATCH(L$1,'Tillförd energi'!$B$1:$AQ$1,0),FALSE)</f>
        <v>0</v>
      </c>
      <c r="M163" s="73">
        <f>VLOOKUP($B163,'Tillförd energi'!$B$2:$AS$506,MATCH(M$1,'Tillförd energi'!$B$1:$AQ$1,0),FALSE)</f>
        <v>0</v>
      </c>
      <c r="N163" s="73">
        <f>VLOOKUP($B163,'Tillförd energi'!$B$2:$AS$506,MATCH(N$1,'Tillförd energi'!$B$1:$AQ$1,0),FALSE)</f>
        <v>0</v>
      </c>
      <c r="O163" s="73">
        <f>VLOOKUP($B163,'Tillförd energi'!$B$2:$AS$506,MATCH(O$1,'Tillförd energi'!$B$1:$AQ$1,0),FALSE)</f>
        <v>0</v>
      </c>
      <c r="P163" s="73">
        <f>VLOOKUP($B163,'Tillförd energi'!$B$2:$AS$506,MATCH(P$1,'Tillförd energi'!$B$1:$AQ$1,0),FALSE)</f>
        <v>0</v>
      </c>
      <c r="Q163" s="73">
        <f>VLOOKUP($B163,'Tillförd energi'!$B$2:$AS$506,MATCH(Q$1,'Tillförd energi'!$B$1:$AQ$1,0),FALSE)</f>
        <v>0</v>
      </c>
      <c r="R163" s="73">
        <f>VLOOKUP($B163,'Tillförd energi'!$B$2:$AS$506,MATCH(R$1,'Tillförd energi'!$B$1:$AQ$1,0),FALSE)</f>
        <v>0</v>
      </c>
      <c r="S163" s="73">
        <f>VLOOKUP($B163,'Tillförd energi'!$B$2:$AS$506,MATCH(S$1,'Tillförd energi'!$B$1:$AQ$1,0),FALSE)</f>
        <v>0</v>
      </c>
      <c r="T163" s="73">
        <f>VLOOKUP($B163,'Tillförd energi'!$B$2:$AS$506,MATCH(T$1,'Tillförd energi'!$B$1:$AQ$1,0),FALSE)</f>
        <v>0</v>
      </c>
      <c r="U163" s="73">
        <f>VLOOKUP($B163,'Tillförd energi'!$B$2:$AS$506,MATCH(U$1,'Tillförd energi'!$B$1:$AQ$1,0),FALSE)</f>
        <v>0</v>
      </c>
      <c r="V163" s="73">
        <f>VLOOKUP($B163,'Tillförd energi'!$B$2:$AS$506,MATCH(V$1,'Tillförd energi'!$B$1:$AQ$1,0),FALSE)</f>
        <v>0</v>
      </c>
      <c r="W163" s="73">
        <f>VLOOKUP($B163,'Tillförd energi'!$B$2:$AS$506,MATCH(W$1,'Tillförd energi'!$B$1:$AQ$1,0),FALSE)</f>
        <v>0</v>
      </c>
      <c r="X163" s="73">
        <f>VLOOKUP($B163,'Tillförd energi'!$B$2:$AS$506,MATCH(X$1,'Tillförd energi'!$B$1:$AQ$1,0),FALSE)</f>
        <v>0</v>
      </c>
      <c r="Y163" s="73">
        <f>VLOOKUP($B163,'Tillförd energi'!$B$2:$AS$506,MATCH(Y$1,'Tillförd energi'!$B$1:$AQ$1,0),FALSE)</f>
        <v>0</v>
      </c>
      <c r="Z163" s="73">
        <f>VLOOKUP($B163,'Tillförd energi'!$B$2:$AS$506,MATCH(Z$1,'Tillförd energi'!$B$1:$AQ$1,0),FALSE)</f>
        <v>0</v>
      </c>
      <c r="AA163" s="73">
        <f>VLOOKUP($B163,'Tillförd energi'!$B$2:$AS$506,MATCH(AA$1,'Tillförd energi'!$B$1:$AQ$1,0),FALSE)</f>
        <v>0</v>
      </c>
      <c r="AB163" s="73">
        <f>VLOOKUP($B163,'Tillförd energi'!$B$2:$AS$506,MATCH(AB$1,'Tillförd energi'!$B$1:$AQ$1,0),FALSE)</f>
        <v>0</v>
      </c>
      <c r="AC163" s="73">
        <f>VLOOKUP($B163,'Tillförd energi'!$B$2:$AS$506,MATCH(AC$1,'Tillförd energi'!$B$1:$AQ$1,0),FALSE)</f>
        <v>0</v>
      </c>
      <c r="AD163" s="73">
        <f>VLOOKUP($B163,'Tillförd energi'!$B$2:$AS$506,MATCH(AD$1,'Tillförd energi'!$B$1:$AQ$1,0),FALSE)</f>
        <v>0</v>
      </c>
      <c r="AF163" s="73">
        <f>VLOOKUP($B163,'Tillförd energi'!$B$2:$AS$506,MATCH(AF$1,'Tillförd energi'!$B$1:$AQ$1,0),FALSE)</f>
        <v>0</v>
      </c>
      <c r="AH163" s="73">
        <f>IFERROR(VLOOKUP(B163,Miljö!$B$1:$S$476,9,FALSE)/1,0)</f>
        <v>0</v>
      </c>
      <c r="AJ163" s="81" t="str">
        <f>IFERROR(VLOOKUP($B163,Miljö!$B$1:$S$500,MATCH("hjälpel exklusive kraftvärme (GWh)",Miljö!$B$1:$V$1,0),FALSE)/1,"")</f>
        <v/>
      </c>
      <c r="AK163" s="81">
        <f t="shared" si="22"/>
        <v>0</v>
      </c>
      <c r="AL163" s="81">
        <f>VLOOKUP($B163,'Slutlig allokering'!$B$2:$AL$462,MATCH("Hjälpel kraftvärme",'Slutlig allokering'!$B$2:$AL$2,0),FALSE)</f>
        <v>0</v>
      </c>
      <c r="AN163" s="73">
        <f t="shared" si="23"/>
        <v>0</v>
      </c>
      <c r="AO163" s="73">
        <f t="shared" si="24"/>
        <v>0</v>
      </c>
      <c r="AP163" s="73" t="str">
        <f>IF(ISERROR(1/VLOOKUP($B163,Leveranser!$B$1:$S$500,MATCH("såld värme (gwh)",Leveranser!$B$1:$S$1,0),FALSE)),"",VLOOKUP($B163,Leveranser!$B$1:$S$500,MATCH("såld värme (gwh)",Leveranser!$B$1:$S$1,0),FALSE))</f>
        <v/>
      </c>
      <c r="AQ163" s="73">
        <f>VLOOKUP($B163,Leveranser!$B$1:$Y$500,MATCH("Totalt såld fjärrvärme till andra fjärrvärmeföretag",Leveranser!$B$1:$AA$1,0),FALSE)</f>
        <v>0</v>
      </c>
      <c r="AR163" s="73">
        <f>IF(ISERROR(1/VLOOKUP($B163,Miljö!$B$1:$S$500,MATCH("Såld mängd produktionsspecifik fjärrvärme (GWh)",Miljö!$B$1:$R$1,0),FALSE)),0,VLOOKUP($B163,Miljö!$B$1:$S$500,MATCH("Såld mängd produktionsspecifik fjärrvärme (GWh)",Miljö!$B$1:$R$1,0),FALSE))</f>
        <v>0</v>
      </c>
      <c r="AS163" s="82" t="str">
        <f t="shared" si="29"/>
        <v/>
      </c>
      <c r="AU163" s="73" t="str">
        <f>VLOOKUP($B163,'Miljövärden urval för publ'!$B$2:$I$486,7,FALSE)</f>
        <v>Nej</v>
      </c>
      <c r="AV163" s="73" t="str">
        <f>VLOOKUP($B163,'Miljövärden urval för publ'!$B$2:$I$486,6,FALSE)</f>
        <v>Nej</v>
      </c>
      <c r="AZ163" s="73">
        <f t="shared" si="25"/>
        <v>0</v>
      </c>
      <c r="BA163" s="73">
        <f t="shared" si="30"/>
        <v>0</v>
      </c>
      <c r="BB163" s="73">
        <f t="shared" si="26"/>
        <v>0</v>
      </c>
      <c r="BC163" s="73">
        <f t="shared" si="27"/>
        <v>0</v>
      </c>
      <c r="BE163" s="73">
        <f t="shared" si="31"/>
        <v>0</v>
      </c>
      <c r="BF163" s="73">
        <f t="shared" si="32"/>
        <v>0</v>
      </c>
      <c r="BH163" s="73">
        <f t="shared" si="28"/>
        <v>0</v>
      </c>
    </row>
    <row r="164" spans="1:60" ht="15" x14ac:dyDescent="0.25">
      <c r="A164" t="s">
        <v>187</v>
      </c>
      <c r="B164" t="s">
        <v>192</v>
      </c>
      <c r="C164" s="73">
        <f>VLOOKUP($B164,'Tillförd energi'!$B$2:$AS$506,MATCH(C$1,'Tillförd energi'!$B$1:$AQ$1,0),FALSE)</f>
        <v>0</v>
      </c>
      <c r="D164" s="73">
        <f>VLOOKUP($B164,'Tillförd energi'!$B$2:$AS$506,MATCH(D$1,'Tillförd energi'!$B$1:$AQ$1,0),FALSE)</f>
        <v>0</v>
      </c>
      <c r="E164" s="73">
        <f>VLOOKUP($B164,'Tillförd energi'!$B$2:$AS$506,MATCH(E$1,'Tillförd energi'!$B$1:$AQ$1,0),FALSE)</f>
        <v>0</v>
      </c>
      <c r="F164" s="73">
        <f>VLOOKUP($B164,'Tillförd energi'!$B$2:$AS$506,MATCH(F$1,'Tillförd energi'!$B$1:$AQ$1,0),FALSE)</f>
        <v>0</v>
      </c>
      <c r="G164" s="73">
        <f>VLOOKUP($B164,'Tillförd energi'!$B$2:$AS$506,MATCH(G$1,'Tillförd energi'!$B$1:$AQ$1,0),FALSE)</f>
        <v>0</v>
      </c>
      <c r="H164" s="73">
        <f>VLOOKUP($B164,'Tillförd energi'!$B$2:$AS$506,MATCH(H$1,'Tillförd energi'!$B$1:$AQ$1,0),FALSE)</f>
        <v>0</v>
      </c>
      <c r="I164" s="73">
        <f>VLOOKUP($B164,'Tillförd energi'!$B$2:$AS$506,MATCH(I$1,'Tillförd energi'!$B$1:$AQ$1,0),FALSE)</f>
        <v>0</v>
      </c>
      <c r="J164" s="73">
        <f>VLOOKUP($B164,'Tillförd energi'!$B$2:$AS$506,MATCH(J$1,'Tillförd energi'!$B$1:$AQ$1,0),FALSE)</f>
        <v>0</v>
      </c>
      <c r="K164" s="73">
        <f>VLOOKUP($B164,'Tillförd energi'!$B$2:$AS$506,MATCH(K$1,'Tillförd energi'!$B$1:$AQ$1,0),FALSE)</f>
        <v>0</v>
      </c>
      <c r="L164" s="73">
        <f>VLOOKUP($B164,'Tillförd energi'!$B$2:$AS$506,MATCH(L$1,'Tillförd energi'!$B$1:$AQ$1,0),FALSE)</f>
        <v>0</v>
      </c>
      <c r="M164" s="73">
        <f>VLOOKUP($B164,'Tillförd energi'!$B$2:$AS$506,MATCH(M$1,'Tillförd energi'!$B$1:$AQ$1,0),FALSE)</f>
        <v>0</v>
      </c>
      <c r="N164" s="73">
        <f>VLOOKUP($B164,'Tillförd energi'!$B$2:$AS$506,MATCH(N$1,'Tillförd energi'!$B$1:$AQ$1,0),FALSE)</f>
        <v>0</v>
      </c>
      <c r="O164" s="73">
        <f>VLOOKUP($B164,'Tillförd energi'!$B$2:$AS$506,MATCH(O$1,'Tillförd energi'!$B$1:$AQ$1,0),FALSE)</f>
        <v>0</v>
      </c>
      <c r="P164" s="73">
        <f>VLOOKUP($B164,'Tillförd energi'!$B$2:$AS$506,MATCH(P$1,'Tillförd energi'!$B$1:$AQ$1,0),FALSE)</f>
        <v>0</v>
      </c>
      <c r="Q164" s="73">
        <f>VLOOKUP($B164,'Tillförd energi'!$B$2:$AS$506,MATCH(Q$1,'Tillförd energi'!$B$1:$AQ$1,0),FALSE)</f>
        <v>0</v>
      </c>
      <c r="R164" s="73">
        <f>VLOOKUP($B164,'Tillförd energi'!$B$2:$AS$506,MATCH(R$1,'Tillförd energi'!$B$1:$AQ$1,0),FALSE)</f>
        <v>0</v>
      </c>
      <c r="S164" s="73">
        <f>VLOOKUP($B164,'Tillförd energi'!$B$2:$AS$506,MATCH(S$1,'Tillförd energi'!$B$1:$AQ$1,0),FALSE)</f>
        <v>0</v>
      </c>
      <c r="T164" s="73">
        <f>VLOOKUP($B164,'Tillförd energi'!$B$2:$AS$506,MATCH(T$1,'Tillförd energi'!$B$1:$AQ$1,0),FALSE)</f>
        <v>0</v>
      </c>
      <c r="U164" s="73">
        <f>VLOOKUP($B164,'Tillförd energi'!$B$2:$AS$506,MATCH(U$1,'Tillförd energi'!$B$1:$AQ$1,0),FALSE)</f>
        <v>0</v>
      </c>
      <c r="V164" s="73">
        <f>VLOOKUP($B164,'Tillförd energi'!$B$2:$AS$506,MATCH(V$1,'Tillförd energi'!$B$1:$AQ$1,0),FALSE)</f>
        <v>0</v>
      </c>
      <c r="W164" s="73">
        <f>VLOOKUP($B164,'Tillförd energi'!$B$2:$AS$506,MATCH(W$1,'Tillförd energi'!$B$1:$AQ$1,0),FALSE)</f>
        <v>0</v>
      </c>
      <c r="X164" s="73">
        <f>VLOOKUP($B164,'Tillförd energi'!$B$2:$AS$506,MATCH(X$1,'Tillförd energi'!$B$1:$AQ$1,0),FALSE)</f>
        <v>0</v>
      </c>
      <c r="Y164" s="73">
        <f>VLOOKUP($B164,'Tillförd energi'!$B$2:$AS$506,MATCH(Y$1,'Tillförd energi'!$B$1:$AQ$1,0),FALSE)</f>
        <v>0</v>
      </c>
      <c r="Z164" s="73">
        <f>VLOOKUP($B164,'Tillförd energi'!$B$2:$AS$506,MATCH(Z$1,'Tillförd energi'!$B$1:$AQ$1,0),FALSE)</f>
        <v>0</v>
      </c>
      <c r="AA164" s="73">
        <f>VLOOKUP($B164,'Tillförd energi'!$B$2:$AS$506,MATCH(AA$1,'Tillförd energi'!$B$1:$AQ$1,0),FALSE)</f>
        <v>0</v>
      </c>
      <c r="AB164" s="73">
        <f>VLOOKUP($B164,'Tillförd energi'!$B$2:$AS$506,MATCH(AB$1,'Tillförd energi'!$B$1:$AQ$1,0),FALSE)</f>
        <v>0</v>
      </c>
      <c r="AC164" s="73">
        <f>VLOOKUP($B164,'Tillförd energi'!$B$2:$AS$506,MATCH(AC$1,'Tillförd energi'!$B$1:$AQ$1,0),FALSE)</f>
        <v>0</v>
      </c>
      <c r="AD164" s="73">
        <f>VLOOKUP($B164,'Tillförd energi'!$B$2:$AS$506,MATCH(AD$1,'Tillförd energi'!$B$1:$AQ$1,0),FALSE)</f>
        <v>0</v>
      </c>
      <c r="AF164" s="73">
        <f>VLOOKUP($B164,'Tillförd energi'!$B$2:$AS$506,MATCH(AF$1,'Tillförd energi'!$B$1:$AQ$1,0),FALSE)</f>
        <v>0</v>
      </c>
      <c r="AH164" s="73">
        <f>IFERROR(VLOOKUP(B164,Miljö!$B$1:$S$476,9,FALSE)/1,0)</f>
        <v>0</v>
      </c>
      <c r="AJ164" s="81" t="str">
        <f>IFERROR(VLOOKUP($B164,Miljö!$B$1:$S$500,MATCH("hjälpel exklusive kraftvärme (GWh)",Miljö!$B$1:$V$1,0),FALSE)/1,"")</f>
        <v/>
      </c>
      <c r="AK164" s="81">
        <f t="shared" si="22"/>
        <v>0</v>
      </c>
      <c r="AL164" s="81">
        <f>VLOOKUP($B164,'Slutlig allokering'!$B$2:$AL$462,MATCH("Hjälpel kraftvärme",'Slutlig allokering'!$B$2:$AL$2,0),FALSE)</f>
        <v>0</v>
      </c>
      <c r="AN164" s="73">
        <f t="shared" si="23"/>
        <v>0</v>
      </c>
      <c r="AO164" s="73">
        <f t="shared" si="24"/>
        <v>0</v>
      </c>
      <c r="AP164" s="73" t="str">
        <f>IF(ISERROR(1/VLOOKUP($B164,Leveranser!$B$1:$S$500,MATCH("såld värme (gwh)",Leveranser!$B$1:$S$1,0),FALSE)),"",VLOOKUP($B164,Leveranser!$B$1:$S$500,MATCH("såld värme (gwh)",Leveranser!$B$1:$S$1,0),FALSE))</f>
        <v/>
      </c>
      <c r="AQ164" s="73">
        <f>VLOOKUP($B164,Leveranser!$B$1:$Y$500,MATCH("Totalt såld fjärrvärme till andra fjärrvärmeföretag",Leveranser!$B$1:$AA$1,0),FALSE)</f>
        <v>0</v>
      </c>
      <c r="AR164" s="73">
        <f>IF(ISERROR(1/VLOOKUP($B164,Miljö!$B$1:$S$500,MATCH("Såld mängd produktionsspecifik fjärrvärme (GWh)",Miljö!$B$1:$R$1,0),FALSE)),0,VLOOKUP($B164,Miljö!$B$1:$S$500,MATCH("Såld mängd produktionsspecifik fjärrvärme (GWh)",Miljö!$B$1:$R$1,0),FALSE))</f>
        <v>0</v>
      </c>
      <c r="AS164" s="82" t="str">
        <f t="shared" si="29"/>
        <v/>
      </c>
      <c r="AU164" s="73" t="str">
        <f>VLOOKUP($B164,'Miljövärden urval för publ'!$B$2:$I$486,7,FALSE)</f>
        <v>Nej</v>
      </c>
      <c r="AV164" s="73" t="str">
        <f>VLOOKUP($B164,'Miljövärden urval för publ'!$B$2:$I$486,6,FALSE)</f>
        <v>Nej</v>
      </c>
      <c r="AZ164" s="73">
        <f t="shared" si="25"/>
        <v>0</v>
      </c>
      <c r="BA164" s="73">
        <f t="shared" si="30"/>
        <v>0</v>
      </c>
      <c r="BB164" s="73">
        <f t="shared" si="26"/>
        <v>0</v>
      </c>
      <c r="BC164" s="73">
        <f t="shared" si="27"/>
        <v>0</v>
      </c>
      <c r="BE164" s="73">
        <f t="shared" si="31"/>
        <v>0</v>
      </c>
      <c r="BF164" s="73">
        <f t="shared" si="32"/>
        <v>0</v>
      </c>
      <c r="BH164" s="73">
        <f t="shared" si="28"/>
        <v>0</v>
      </c>
    </row>
    <row r="165" spans="1:60" ht="15" x14ac:dyDescent="0.25">
      <c r="A165" t="s">
        <v>187</v>
      </c>
      <c r="B165" t="s">
        <v>193</v>
      </c>
      <c r="C165" s="73">
        <f>VLOOKUP($B165,'Tillförd energi'!$B$2:$AS$506,MATCH(C$1,'Tillförd energi'!$B$1:$AQ$1,0),FALSE)</f>
        <v>0</v>
      </c>
      <c r="D165" s="73">
        <f>VLOOKUP($B165,'Tillförd energi'!$B$2:$AS$506,MATCH(D$1,'Tillförd energi'!$B$1:$AQ$1,0),FALSE)</f>
        <v>0</v>
      </c>
      <c r="E165" s="73">
        <f>VLOOKUP($B165,'Tillförd energi'!$B$2:$AS$506,MATCH(E$1,'Tillförd energi'!$B$1:$AQ$1,0),FALSE)</f>
        <v>0</v>
      </c>
      <c r="F165" s="73">
        <f>VLOOKUP($B165,'Tillförd energi'!$B$2:$AS$506,MATCH(F$1,'Tillförd energi'!$B$1:$AQ$1,0),FALSE)</f>
        <v>0</v>
      </c>
      <c r="G165" s="73">
        <f>VLOOKUP($B165,'Tillförd energi'!$B$2:$AS$506,MATCH(G$1,'Tillförd energi'!$B$1:$AQ$1,0),FALSE)</f>
        <v>0</v>
      </c>
      <c r="H165" s="73">
        <f>VLOOKUP($B165,'Tillförd energi'!$B$2:$AS$506,MATCH(H$1,'Tillförd energi'!$B$1:$AQ$1,0),FALSE)</f>
        <v>0</v>
      </c>
      <c r="I165" s="73">
        <f>VLOOKUP($B165,'Tillförd energi'!$B$2:$AS$506,MATCH(I$1,'Tillförd energi'!$B$1:$AQ$1,0),FALSE)</f>
        <v>0</v>
      </c>
      <c r="J165" s="73">
        <f>VLOOKUP($B165,'Tillförd energi'!$B$2:$AS$506,MATCH(J$1,'Tillförd energi'!$B$1:$AQ$1,0),FALSE)</f>
        <v>0</v>
      </c>
      <c r="K165" s="73">
        <f>VLOOKUP($B165,'Tillförd energi'!$B$2:$AS$506,MATCH(K$1,'Tillförd energi'!$B$1:$AQ$1,0),FALSE)</f>
        <v>0</v>
      </c>
      <c r="L165" s="73">
        <f>VLOOKUP($B165,'Tillförd energi'!$B$2:$AS$506,MATCH(L$1,'Tillförd energi'!$B$1:$AQ$1,0),FALSE)</f>
        <v>0</v>
      </c>
      <c r="M165" s="73">
        <f>VLOOKUP($B165,'Tillförd energi'!$B$2:$AS$506,MATCH(M$1,'Tillförd energi'!$B$1:$AQ$1,0),FALSE)</f>
        <v>0</v>
      </c>
      <c r="N165" s="73">
        <f>VLOOKUP($B165,'Tillförd energi'!$B$2:$AS$506,MATCH(N$1,'Tillförd energi'!$B$1:$AQ$1,0),FALSE)</f>
        <v>0</v>
      </c>
      <c r="O165" s="73">
        <f>VLOOKUP($B165,'Tillförd energi'!$B$2:$AS$506,MATCH(O$1,'Tillförd energi'!$B$1:$AQ$1,0),FALSE)</f>
        <v>0</v>
      </c>
      <c r="P165" s="73">
        <f>VLOOKUP($B165,'Tillförd energi'!$B$2:$AS$506,MATCH(P$1,'Tillförd energi'!$B$1:$AQ$1,0),FALSE)</f>
        <v>0</v>
      </c>
      <c r="Q165" s="73">
        <f>VLOOKUP($B165,'Tillförd energi'!$B$2:$AS$506,MATCH(Q$1,'Tillförd energi'!$B$1:$AQ$1,0),FALSE)</f>
        <v>0</v>
      </c>
      <c r="R165" s="73">
        <f>VLOOKUP($B165,'Tillförd energi'!$B$2:$AS$506,MATCH(R$1,'Tillförd energi'!$B$1:$AQ$1,0),FALSE)</f>
        <v>0</v>
      </c>
      <c r="S165" s="73">
        <f>VLOOKUP($B165,'Tillförd energi'!$B$2:$AS$506,MATCH(S$1,'Tillförd energi'!$B$1:$AQ$1,0),FALSE)</f>
        <v>0</v>
      </c>
      <c r="T165" s="73">
        <f>VLOOKUP($B165,'Tillförd energi'!$B$2:$AS$506,MATCH(T$1,'Tillförd energi'!$B$1:$AQ$1,0),FALSE)</f>
        <v>0</v>
      </c>
      <c r="U165" s="73">
        <f>VLOOKUP($B165,'Tillförd energi'!$B$2:$AS$506,MATCH(U$1,'Tillförd energi'!$B$1:$AQ$1,0),FALSE)</f>
        <v>0</v>
      </c>
      <c r="V165" s="73">
        <f>VLOOKUP($B165,'Tillförd energi'!$B$2:$AS$506,MATCH(V$1,'Tillförd energi'!$B$1:$AQ$1,0),FALSE)</f>
        <v>0</v>
      </c>
      <c r="W165" s="73">
        <f>VLOOKUP($B165,'Tillförd energi'!$B$2:$AS$506,MATCH(W$1,'Tillförd energi'!$B$1:$AQ$1,0),FALSE)</f>
        <v>0</v>
      </c>
      <c r="X165" s="73">
        <f>VLOOKUP($B165,'Tillförd energi'!$B$2:$AS$506,MATCH(X$1,'Tillförd energi'!$B$1:$AQ$1,0),FALSE)</f>
        <v>0</v>
      </c>
      <c r="Y165" s="73">
        <f>VLOOKUP($B165,'Tillförd energi'!$B$2:$AS$506,MATCH(Y$1,'Tillförd energi'!$B$1:$AQ$1,0),FALSE)</f>
        <v>0</v>
      </c>
      <c r="Z165" s="73">
        <f>VLOOKUP($B165,'Tillförd energi'!$B$2:$AS$506,MATCH(Z$1,'Tillförd energi'!$B$1:$AQ$1,0),FALSE)</f>
        <v>0</v>
      </c>
      <c r="AA165" s="73">
        <f>VLOOKUP($B165,'Tillförd energi'!$B$2:$AS$506,MATCH(AA$1,'Tillförd energi'!$B$1:$AQ$1,0),FALSE)</f>
        <v>0</v>
      </c>
      <c r="AB165" s="73">
        <f>VLOOKUP($B165,'Tillförd energi'!$B$2:$AS$506,MATCH(AB$1,'Tillförd energi'!$B$1:$AQ$1,0),FALSE)</f>
        <v>0</v>
      </c>
      <c r="AC165" s="73">
        <f>VLOOKUP($B165,'Tillförd energi'!$B$2:$AS$506,MATCH(AC$1,'Tillförd energi'!$B$1:$AQ$1,0),FALSE)</f>
        <v>0</v>
      </c>
      <c r="AD165" s="73">
        <f>VLOOKUP($B165,'Tillförd energi'!$B$2:$AS$506,MATCH(AD$1,'Tillförd energi'!$B$1:$AQ$1,0),FALSE)</f>
        <v>0</v>
      </c>
      <c r="AF165" s="73">
        <f>VLOOKUP($B165,'Tillförd energi'!$B$2:$AS$506,MATCH(AF$1,'Tillförd energi'!$B$1:$AQ$1,0),FALSE)</f>
        <v>0</v>
      </c>
      <c r="AH165" s="73">
        <f>IFERROR(VLOOKUP(B165,Miljö!$B$1:$S$476,9,FALSE)/1,0)</f>
        <v>0</v>
      </c>
      <c r="AJ165" s="81" t="str">
        <f>IFERROR(VLOOKUP($B165,Miljö!$B$1:$S$500,MATCH("hjälpel exklusive kraftvärme (GWh)",Miljö!$B$1:$V$1,0),FALSE)/1,"")</f>
        <v/>
      </c>
      <c r="AK165" s="81">
        <f t="shared" si="22"/>
        <v>0</v>
      </c>
      <c r="AL165" s="81">
        <f>VLOOKUP($B165,'Slutlig allokering'!$B$2:$AL$462,MATCH("Hjälpel kraftvärme",'Slutlig allokering'!$B$2:$AL$2,0),FALSE)</f>
        <v>0</v>
      </c>
      <c r="AN165" s="73">
        <f t="shared" si="23"/>
        <v>0</v>
      </c>
      <c r="AO165" s="73">
        <f t="shared" si="24"/>
        <v>0</v>
      </c>
      <c r="AP165" s="73" t="str">
        <f>IF(ISERROR(1/VLOOKUP($B165,Leveranser!$B$1:$S$500,MATCH("såld värme (gwh)",Leveranser!$B$1:$S$1,0),FALSE)),"",VLOOKUP($B165,Leveranser!$B$1:$S$500,MATCH("såld värme (gwh)",Leveranser!$B$1:$S$1,0),FALSE))</f>
        <v/>
      </c>
      <c r="AQ165" s="73">
        <f>VLOOKUP($B165,Leveranser!$B$1:$Y$500,MATCH("Totalt såld fjärrvärme till andra fjärrvärmeföretag",Leveranser!$B$1:$AA$1,0),FALSE)</f>
        <v>0</v>
      </c>
      <c r="AR165" s="73">
        <f>IF(ISERROR(1/VLOOKUP($B165,Miljö!$B$1:$S$500,MATCH("Såld mängd produktionsspecifik fjärrvärme (GWh)",Miljö!$B$1:$R$1,0),FALSE)),0,VLOOKUP($B165,Miljö!$B$1:$S$500,MATCH("Såld mängd produktionsspecifik fjärrvärme (GWh)",Miljö!$B$1:$R$1,0),FALSE))</f>
        <v>0</v>
      </c>
      <c r="AS165" s="82" t="str">
        <f t="shared" si="29"/>
        <v/>
      </c>
      <c r="AU165" s="73" t="str">
        <f>VLOOKUP($B165,'Miljövärden urval för publ'!$B$2:$I$486,7,FALSE)</f>
        <v>Nej</v>
      </c>
      <c r="AV165" s="73" t="str">
        <f>VLOOKUP($B165,'Miljövärden urval för publ'!$B$2:$I$486,6,FALSE)</f>
        <v>Nej</v>
      </c>
      <c r="AZ165" s="73">
        <f t="shared" si="25"/>
        <v>0</v>
      </c>
      <c r="BA165" s="73">
        <f t="shared" si="30"/>
        <v>0</v>
      </c>
      <c r="BB165" s="73">
        <f t="shared" si="26"/>
        <v>0</v>
      </c>
      <c r="BC165" s="73">
        <f t="shared" si="27"/>
        <v>0</v>
      </c>
      <c r="BE165" s="73">
        <f t="shared" si="31"/>
        <v>0</v>
      </c>
      <c r="BF165" s="73">
        <f t="shared" si="32"/>
        <v>0</v>
      </c>
      <c r="BH165" s="73">
        <f t="shared" si="28"/>
        <v>0</v>
      </c>
    </row>
    <row r="166" spans="1:60" ht="15" x14ac:dyDescent="0.25">
      <c r="A166" t="s">
        <v>187</v>
      </c>
      <c r="B166" t="s">
        <v>194</v>
      </c>
      <c r="C166" s="73">
        <f>VLOOKUP($B166,'Tillförd energi'!$B$2:$AS$506,MATCH(C$1,'Tillförd energi'!$B$1:$AQ$1,0),FALSE)</f>
        <v>0</v>
      </c>
      <c r="D166" s="73">
        <f>VLOOKUP($B166,'Tillförd energi'!$B$2:$AS$506,MATCH(D$1,'Tillförd energi'!$B$1:$AQ$1,0),FALSE)</f>
        <v>0</v>
      </c>
      <c r="E166" s="73">
        <f>VLOOKUP($B166,'Tillförd energi'!$B$2:$AS$506,MATCH(E$1,'Tillförd energi'!$B$1:$AQ$1,0),FALSE)</f>
        <v>0</v>
      </c>
      <c r="F166" s="73">
        <f>VLOOKUP($B166,'Tillförd energi'!$B$2:$AS$506,MATCH(F$1,'Tillförd energi'!$B$1:$AQ$1,0),FALSE)</f>
        <v>0</v>
      </c>
      <c r="G166" s="73">
        <f>VLOOKUP($B166,'Tillförd energi'!$B$2:$AS$506,MATCH(G$1,'Tillförd energi'!$B$1:$AQ$1,0),FALSE)</f>
        <v>0</v>
      </c>
      <c r="H166" s="73">
        <f>VLOOKUP($B166,'Tillförd energi'!$B$2:$AS$506,MATCH(H$1,'Tillförd energi'!$B$1:$AQ$1,0),FALSE)</f>
        <v>0</v>
      </c>
      <c r="I166" s="73">
        <f>VLOOKUP($B166,'Tillförd energi'!$B$2:$AS$506,MATCH(I$1,'Tillförd energi'!$B$1:$AQ$1,0),FALSE)</f>
        <v>0</v>
      </c>
      <c r="J166" s="73">
        <f>VLOOKUP($B166,'Tillförd energi'!$B$2:$AS$506,MATCH(J$1,'Tillförd energi'!$B$1:$AQ$1,0),FALSE)</f>
        <v>0</v>
      </c>
      <c r="K166" s="73">
        <f>VLOOKUP($B166,'Tillförd energi'!$B$2:$AS$506,MATCH(K$1,'Tillförd energi'!$B$1:$AQ$1,0),FALSE)</f>
        <v>0</v>
      </c>
      <c r="L166" s="73">
        <f>VLOOKUP($B166,'Tillförd energi'!$B$2:$AS$506,MATCH(L$1,'Tillförd energi'!$B$1:$AQ$1,0),FALSE)</f>
        <v>0</v>
      </c>
      <c r="M166" s="73">
        <f>VLOOKUP($B166,'Tillförd energi'!$B$2:$AS$506,MATCH(M$1,'Tillförd energi'!$B$1:$AQ$1,0),FALSE)</f>
        <v>0</v>
      </c>
      <c r="N166" s="73">
        <f>VLOOKUP($B166,'Tillförd energi'!$B$2:$AS$506,MATCH(N$1,'Tillförd energi'!$B$1:$AQ$1,0),FALSE)</f>
        <v>0</v>
      </c>
      <c r="O166" s="73">
        <f>VLOOKUP($B166,'Tillförd energi'!$B$2:$AS$506,MATCH(O$1,'Tillförd energi'!$B$1:$AQ$1,0),FALSE)</f>
        <v>0</v>
      </c>
      <c r="P166" s="73">
        <f>VLOOKUP($B166,'Tillförd energi'!$B$2:$AS$506,MATCH(P$1,'Tillförd energi'!$B$1:$AQ$1,0),FALSE)</f>
        <v>0</v>
      </c>
      <c r="Q166" s="73">
        <f>VLOOKUP($B166,'Tillförd energi'!$B$2:$AS$506,MATCH(Q$1,'Tillförd energi'!$B$1:$AQ$1,0),FALSE)</f>
        <v>0</v>
      </c>
      <c r="R166" s="73">
        <f>VLOOKUP($B166,'Tillförd energi'!$B$2:$AS$506,MATCH(R$1,'Tillförd energi'!$B$1:$AQ$1,0),FALSE)</f>
        <v>0</v>
      </c>
      <c r="S166" s="73">
        <f>VLOOKUP($B166,'Tillförd energi'!$B$2:$AS$506,MATCH(S$1,'Tillförd energi'!$B$1:$AQ$1,0),FALSE)</f>
        <v>0</v>
      </c>
      <c r="T166" s="73">
        <f>VLOOKUP($B166,'Tillförd energi'!$B$2:$AS$506,MATCH(T$1,'Tillförd energi'!$B$1:$AQ$1,0),FALSE)</f>
        <v>0</v>
      </c>
      <c r="U166" s="73">
        <f>VLOOKUP($B166,'Tillförd energi'!$B$2:$AS$506,MATCH(U$1,'Tillförd energi'!$B$1:$AQ$1,0),FALSE)</f>
        <v>0</v>
      </c>
      <c r="V166" s="73">
        <f>VLOOKUP($B166,'Tillförd energi'!$B$2:$AS$506,MATCH(V$1,'Tillförd energi'!$B$1:$AQ$1,0),FALSE)</f>
        <v>0</v>
      </c>
      <c r="W166" s="73">
        <f>VLOOKUP($B166,'Tillförd energi'!$B$2:$AS$506,MATCH(W$1,'Tillförd energi'!$B$1:$AQ$1,0),FALSE)</f>
        <v>0</v>
      </c>
      <c r="X166" s="73">
        <f>VLOOKUP($B166,'Tillförd energi'!$B$2:$AS$506,MATCH(X$1,'Tillförd energi'!$B$1:$AQ$1,0),FALSE)</f>
        <v>0</v>
      </c>
      <c r="Y166" s="73">
        <f>VLOOKUP($B166,'Tillförd energi'!$B$2:$AS$506,MATCH(Y$1,'Tillförd energi'!$B$1:$AQ$1,0),FALSE)</f>
        <v>0</v>
      </c>
      <c r="Z166" s="73">
        <f>VLOOKUP($B166,'Tillförd energi'!$B$2:$AS$506,MATCH(Z$1,'Tillförd energi'!$B$1:$AQ$1,0),FALSE)</f>
        <v>0</v>
      </c>
      <c r="AA166" s="73">
        <f>VLOOKUP($B166,'Tillförd energi'!$B$2:$AS$506,MATCH(AA$1,'Tillförd energi'!$B$1:$AQ$1,0),FALSE)</f>
        <v>0</v>
      </c>
      <c r="AB166" s="73">
        <f>VLOOKUP($B166,'Tillförd energi'!$B$2:$AS$506,MATCH(AB$1,'Tillförd energi'!$B$1:$AQ$1,0),FALSE)</f>
        <v>0</v>
      </c>
      <c r="AC166" s="73">
        <f>VLOOKUP($B166,'Tillförd energi'!$B$2:$AS$506,MATCH(AC$1,'Tillförd energi'!$B$1:$AQ$1,0),FALSE)</f>
        <v>0</v>
      </c>
      <c r="AD166" s="73">
        <f>VLOOKUP($B166,'Tillförd energi'!$B$2:$AS$506,MATCH(AD$1,'Tillförd energi'!$B$1:$AQ$1,0),FALSE)</f>
        <v>0</v>
      </c>
      <c r="AF166" s="73">
        <f>VLOOKUP($B166,'Tillförd energi'!$B$2:$AS$506,MATCH(AF$1,'Tillförd energi'!$B$1:$AQ$1,0),FALSE)</f>
        <v>0</v>
      </c>
      <c r="AH166" s="73">
        <f>IFERROR(VLOOKUP(B166,Miljö!$B$1:$S$476,9,FALSE)/1,0)</f>
        <v>0</v>
      </c>
      <c r="AJ166" s="81" t="str">
        <f>IFERROR(VLOOKUP($B166,Miljö!$B$1:$S$500,MATCH("hjälpel exklusive kraftvärme (GWh)",Miljö!$B$1:$V$1,0),FALSE)/1,"")</f>
        <v/>
      </c>
      <c r="AK166" s="81">
        <f t="shared" si="22"/>
        <v>0</v>
      </c>
      <c r="AL166" s="81">
        <f>VLOOKUP($B166,'Slutlig allokering'!$B$2:$AL$462,MATCH("Hjälpel kraftvärme",'Slutlig allokering'!$B$2:$AL$2,0),FALSE)</f>
        <v>0</v>
      </c>
      <c r="AN166" s="73">
        <f t="shared" si="23"/>
        <v>0</v>
      </c>
      <c r="AO166" s="73">
        <f t="shared" si="24"/>
        <v>0</v>
      </c>
      <c r="AP166" s="73" t="str">
        <f>IF(ISERROR(1/VLOOKUP($B166,Leveranser!$B$1:$S$500,MATCH("såld värme (gwh)",Leveranser!$B$1:$S$1,0),FALSE)),"",VLOOKUP($B166,Leveranser!$B$1:$S$500,MATCH("såld värme (gwh)",Leveranser!$B$1:$S$1,0),FALSE))</f>
        <v/>
      </c>
      <c r="AQ166" s="73">
        <f>VLOOKUP($B166,Leveranser!$B$1:$Y$500,MATCH("Totalt såld fjärrvärme till andra fjärrvärmeföretag",Leveranser!$B$1:$AA$1,0),FALSE)</f>
        <v>0</v>
      </c>
      <c r="AR166" s="73">
        <f>IF(ISERROR(1/VLOOKUP($B166,Miljö!$B$1:$S$500,MATCH("Såld mängd produktionsspecifik fjärrvärme (GWh)",Miljö!$B$1:$R$1,0),FALSE)),0,VLOOKUP($B166,Miljö!$B$1:$S$500,MATCH("Såld mängd produktionsspecifik fjärrvärme (GWh)",Miljö!$B$1:$R$1,0),FALSE))</f>
        <v>0</v>
      </c>
      <c r="AS166" s="82" t="str">
        <f t="shared" si="29"/>
        <v/>
      </c>
      <c r="AU166" s="73" t="str">
        <f>VLOOKUP($B166,'Miljövärden urval för publ'!$B$2:$I$486,7,FALSE)</f>
        <v>Nej</v>
      </c>
      <c r="AV166" s="73" t="str">
        <f>VLOOKUP($B166,'Miljövärden urval för publ'!$B$2:$I$486,6,FALSE)</f>
        <v>Nej</v>
      </c>
      <c r="AZ166" s="73">
        <f t="shared" si="25"/>
        <v>0</v>
      </c>
      <c r="BA166" s="73">
        <f t="shared" si="30"/>
        <v>0</v>
      </c>
      <c r="BB166" s="73">
        <f t="shared" si="26"/>
        <v>0</v>
      </c>
      <c r="BC166" s="73">
        <f t="shared" si="27"/>
        <v>0</v>
      </c>
      <c r="BE166" s="73">
        <f t="shared" si="31"/>
        <v>0</v>
      </c>
      <c r="BF166" s="73">
        <f t="shared" si="32"/>
        <v>0</v>
      </c>
      <c r="BH166" s="73">
        <f t="shared" si="28"/>
        <v>0</v>
      </c>
    </row>
    <row r="167" spans="1:60" ht="15" x14ac:dyDescent="0.25">
      <c r="A167" t="s">
        <v>187</v>
      </c>
      <c r="B167" t="s">
        <v>195</v>
      </c>
      <c r="C167" s="73">
        <f>VLOOKUP($B167,'Tillförd energi'!$B$2:$AS$506,MATCH(C$1,'Tillförd energi'!$B$1:$AQ$1,0),FALSE)</f>
        <v>0</v>
      </c>
      <c r="D167" s="73">
        <f>VLOOKUP($B167,'Tillförd energi'!$B$2:$AS$506,MATCH(D$1,'Tillförd energi'!$B$1:$AQ$1,0),FALSE)</f>
        <v>0</v>
      </c>
      <c r="E167" s="73">
        <f>VLOOKUP($B167,'Tillförd energi'!$B$2:$AS$506,MATCH(E$1,'Tillförd energi'!$B$1:$AQ$1,0),FALSE)</f>
        <v>0</v>
      </c>
      <c r="F167" s="73">
        <f>VLOOKUP($B167,'Tillförd energi'!$B$2:$AS$506,MATCH(F$1,'Tillförd energi'!$B$1:$AQ$1,0),FALSE)</f>
        <v>0</v>
      </c>
      <c r="G167" s="73">
        <f>VLOOKUP($B167,'Tillförd energi'!$B$2:$AS$506,MATCH(G$1,'Tillförd energi'!$B$1:$AQ$1,0),FALSE)</f>
        <v>0</v>
      </c>
      <c r="H167" s="73">
        <f>VLOOKUP($B167,'Tillförd energi'!$B$2:$AS$506,MATCH(H$1,'Tillförd energi'!$B$1:$AQ$1,0),FALSE)</f>
        <v>0</v>
      </c>
      <c r="I167" s="73">
        <f>VLOOKUP($B167,'Tillförd energi'!$B$2:$AS$506,MATCH(I$1,'Tillförd energi'!$B$1:$AQ$1,0),FALSE)</f>
        <v>0</v>
      </c>
      <c r="J167" s="73">
        <f>VLOOKUP($B167,'Tillförd energi'!$B$2:$AS$506,MATCH(J$1,'Tillförd energi'!$B$1:$AQ$1,0),FALSE)</f>
        <v>0</v>
      </c>
      <c r="K167" s="73">
        <f>VLOOKUP($B167,'Tillförd energi'!$B$2:$AS$506,MATCH(K$1,'Tillförd energi'!$B$1:$AQ$1,0),FALSE)</f>
        <v>0</v>
      </c>
      <c r="L167" s="73">
        <f>VLOOKUP($B167,'Tillförd energi'!$B$2:$AS$506,MATCH(L$1,'Tillförd energi'!$B$1:$AQ$1,0),FALSE)</f>
        <v>0</v>
      </c>
      <c r="M167" s="73">
        <f>VLOOKUP($B167,'Tillförd energi'!$B$2:$AS$506,MATCH(M$1,'Tillförd energi'!$B$1:$AQ$1,0),FALSE)</f>
        <v>0</v>
      </c>
      <c r="N167" s="73">
        <f>VLOOKUP($B167,'Tillförd energi'!$B$2:$AS$506,MATCH(N$1,'Tillförd energi'!$B$1:$AQ$1,0),FALSE)</f>
        <v>0</v>
      </c>
      <c r="O167" s="73">
        <f>VLOOKUP($B167,'Tillförd energi'!$B$2:$AS$506,MATCH(O$1,'Tillförd energi'!$B$1:$AQ$1,0),FALSE)</f>
        <v>0</v>
      </c>
      <c r="P167" s="73">
        <f>VLOOKUP($B167,'Tillförd energi'!$B$2:$AS$506,MATCH(P$1,'Tillförd energi'!$B$1:$AQ$1,0),FALSE)</f>
        <v>0</v>
      </c>
      <c r="Q167" s="73">
        <f>VLOOKUP($B167,'Tillförd energi'!$B$2:$AS$506,MATCH(Q$1,'Tillförd energi'!$B$1:$AQ$1,0),FALSE)</f>
        <v>0</v>
      </c>
      <c r="R167" s="73">
        <f>VLOOKUP($B167,'Tillförd energi'!$B$2:$AS$506,MATCH(R$1,'Tillförd energi'!$B$1:$AQ$1,0),FALSE)</f>
        <v>0</v>
      </c>
      <c r="S167" s="73">
        <f>VLOOKUP($B167,'Tillförd energi'!$B$2:$AS$506,MATCH(S$1,'Tillförd energi'!$B$1:$AQ$1,0),FALSE)</f>
        <v>0</v>
      </c>
      <c r="T167" s="73">
        <f>VLOOKUP($B167,'Tillförd energi'!$B$2:$AS$506,MATCH(T$1,'Tillförd energi'!$B$1:$AQ$1,0),FALSE)</f>
        <v>0</v>
      </c>
      <c r="U167" s="73">
        <f>VLOOKUP($B167,'Tillförd energi'!$B$2:$AS$506,MATCH(U$1,'Tillförd energi'!$B$1:$AQ$1,0),FALSE)</f>
        <v>0</v>
      </c>
      <c r="V167" s="73">
        <f>VLOOKUP($B167,'Tillförd energi'!$B$2:$AS$506,MATCH(V$1,'Tillförd energi'!$B$1:$AQ$1,0),FALSE)</f>
        <v>0</v>
      </c>
      <c r="W167" s="73">
        <f>VLOOKUP($B167,'Tillförd energi'!$B$2:$AS$506,MATCH(W$1,'Tillförd energi'!$B$1:$AQ$1,0),FALSE)</f>
        <v>0</v>
      </c>
      <c r="X167" s="73">
        <f>VLOOKUP($B167,'Tillförd energi'!$B$2:$AS$506,MATCH(X$1,'Tillförd energi'!$B$1:$AQ$1,0),FALSE)</f>
        <v>0</v>
      </c>
      <c r="Y167" s="73">
        <f>VLOOKUP($B167,'Tillförd energi'!$B$2:$AS$506,MATCH(Y$1,'Tillförd energi'!$B$1:$AQ$1,0),FALSE)</f>
        <v>0</v>
      </c>
      <c r="Z167" s="73">
        <f>VLOOKUP($B167,'Tillförd energi'!$B$2:$AS$506,MATCH(Z$1,'Tillförd energi'!$B$1:$AQ$1,0),FALSE)</f>
        <v>0</v>
      </c>
      <c r="AA167" s="73">
        <f>VLOOKUP($B167,'Tillförd energi'!$B$2:$AS$506,MATCH(AA$1,'Tillförd energi'!$B$1:$AQ$1,0),FALSE)</f>
        <v>0</v>
      </c>
      <c r="AB167" s="73">
        <f>VLOOKUP($B167,'Tillförd energi'!$B$2:$AS$506,MATCH(AB$1,'Tillförd energi'!$B$1:$AQ$1,0),FALSE)</f>
        <v>0</v>
      </c>
      <c r="AC167" s="73">
        <f>VLOOKUP($B167,'Tillförd energi'!$B$2:$AS$506,MATCH(AC$1,'Tillförd energi'!$B$1:$AQ$1,0),FALSE)</f>
        <v>0</v>
      </c>
      <c r="AD167" s="73">
        <f>VLOOKUP($B167,'Tillförd energi'!$B$2:$AS$506,MATCH(AD$1,'Tillförd energi'!$B$1:$AQ$1,0),FALSE)</f>
        <v>0</v>
      </c>
      <c r="AF167" s="73">
        <f>VLOOKUP($B167,'Tillförd energi'!$B$2:$AS$506,MATCH(AF$1,'Tillförd energi'!$B$1:$AQ$1,0),FALSE)</f>
        <v>0</v>
      </c>
      <c r="AH167" s="73">
        <f>IFERROR(VLOOKUP(B167,Miljö!$B$1:$S$476,9,FALSE)/1,0)</f>
        <v>0</v>
      </c>
      <c r="AJ167" s="81" t="str">
        <f>IFERROR(VLOOKUP($B167,Miljö!$B$1:$S$500,MATCH("hjälpel exklusive kraftvärme (GWh)",Miljö!$B$1:$V$1,0),FALSE)/1,"")</f>
        <v/>
      </c>
      <c r="AK167" s="81">
        <f t="shared" si="22"/>
        <v>0</v>
      </c>
      <c r="AL167" s="81">
        <f>VLOOKUP($B167,'Slutlig allokering'!$B$2:$AL$462,MATCH("Hjälpel kraftvärme",'Slutlig allokering'!$B$2:$AL$2,0),FALSE)</f>
        <v>0</v>
      </c>
      <c r="AN167" s="73">
        <f t="shared" si="23"/>
        <v>0</v>
      </c>
      <c r="AO167" s="73">
        <f t="shared" si="24"/>
        <v>0</v>
      </c>
      <c r="AP167" s="73" t="str">
        <f>IF(ISERROR(1/VLOOKUP($B167,Leveranser!$B$1:$S$500,MATCH("såld värme (gwh)",Leveranser!$B$1:$S$1,0),FALSE)),"",VLOOKUP($B167,Leveranser!$B$1:$S$500,MATCH("såld värme (gwh)",Leveranser!$B$1:$S$1,0),FALSE))</f>
        <v/>
      </c>
      <c r="AQ167" s="73">
        <f>VLOOKUP($B167,Leveranser!$B$1:$Y$500,MATCH("Totalt såld fjärrvärme till andra fjärrvärmeföretag",Leveranser!$B$1:$AA$1,0),FALSE)</f>
        <v>0</v>
      </c>
      <c r="AR167" s="73">
        <f>IF(ISERROR(1/VLOOKUP($B167,Miljö!$B$1:$S$500,MATCH("Såld mängd produktionsspecifik fjärrvärme (GWh)",Miljö!$B$1:$R$1,0),FALSE)),0,VLOOKUP($B167,Miljö!$B$1:$S$500,MATCH("Såld mängd produktionsspecifik fjärrvärme (GWh)",Miljö!$B$1:$R$1,0),FALSE))</f>
        <v>0</v>
      </c>
      <c r="AS167" s="82" t="str">
        <f t="shared" si="29"/>
        <v/>
      </c>
      <c r="AU167" s="73" t="str">
        <f>VLOOKUP($B167,'Miljövärden urval för publ'!$B$2:$I$486,7,FALSE)</f>
        <v>Nej</v>
      </c>
      <c r="AV167" s="73" t="str">
        <f>VLOOKUP($B167,'Miljövärden urval för publ'!$B$2:$I$486,6,FALSE)</f>
        <v>Nej</v>
      </c>
      <c r="AZ167" s="73">
        <f t="shared" si="25"/>
        <v>0</v>
      </c>
      <c r="BA167" s="73">
        <f t="shared" si="30"/>
        <v>0</v>
      </c>
      <c r="BB167" s="73">
        <f t="shared" si="26"/>
        <v>0</v>
      </c>
      <c r="BC167" s="73">
        <f t="shared" si="27"/>
        <v>0</v>
      </c>
      <c r="BE167" s="73">
        <f t="shared" si="31"/>
        <v>0</v>
      </c>
      <c r="BF167" s="73">
        <f t="shared" si="32"/>
        <v>0</v>
      </c>
      <c r="BH167" s="73">
        <f t="shared" si="28"/>
        <v>0</v>
      </c>
    </row>
    <row r="168" spans="1:60" ht="15" x14ac:dyDescent="0.25">
      <c r="A168" t="s">
        <v>196</v>
      </c>
      <c r="B168" t="s">
        <v>197</v>
      </c>
      <c r="C168" s="73">
        <f>VLOOKUP($B168,'Tillförd energi'!$B$2:$AS$506,MATCH(C$1,'Tillförd energi'!$B$1:$AQ$1,0),FALSE)</f>
        <v>0</v>
      </c>
      <c r="D168" s="73">
        <f>VLOOKUP($B168,'Tillförd energi'!$B$2:$AS$506,MATCH(D$1,'Tillförd energi'!$B$1:$AQ$1,0),FALSE)</f>
        <v>1.8</v>
      </c>
      <c r="E168" s="73">
        <f>VLOOKUP($B168,'Tillförd energi'!$B$2:$AS$506,MATCH(E$1,'Tillförd energi'!$B$1:$AQ$1,0),FALSE)</f>
        <v>0</v>
      </c>
      <c r="F168" s="73">
        <f>VLOOKUP($B168,'Tillförd energi'!$B$2:$AS$506,MATCH(F$1,'Tillförd energi'!$B$1:$AQ$1,0),FALSE)</f>
        <v>0</v>
      </c>
      <c r="G168" s="73">
        <f>VLOOKUP($B168,'Tillförd energi'!$B$2:$AS$506,MATCH(G$1,'Tillförd energi'!$B$1:$AQ$1,0),FALSE)</f>
        <v>0</v>
      </c>
      <c r="H168" s="73">
        <f>VLOOKUP($B168,'Tillförd energi'!$B$2:$AS$506,MATCH(H$1,'Tillförd energi'!$B$1:$AQ$1,0),FALSE)</f>
        <v>0</v>
      </c>
      <c r="I168" s="73">
        <f>VLOOKUP($B168,'Tillförd energi'!$B$2:$AS$506,MATCH(I$1,'Tillförd energi'!$B$1:$AQ$1,0),FALSE)</f>
        <v>0</v>
      </c>
      <c r="J168" s="73">
        <f>VLOOKUP($B168,'Tillförd energi'!$B$2:$AS$506,MATCH(J$1,'Tillförd energi'!$B$1:$AQ$1,0),FALSE)</f>
        <v>0</v>
      </c>
      <c r="K168" s="73">
        <f>VLOOKUP($B168,'Tillförd energi'!$B$2:$AS$506,MATCH(K$1,'Tillförd energi'!$B$1:$AQ$1,0),FALSE)</f>
        <v>0</v>
      </c>
      <c r="L168" s="73">
        <f>VLOOKUP($B168,'Tillförd energi'!$B$2:$AS$506,MATCH(L$1,'Tillförd energi'!$B$1:$AQ$1,0),FALSE)</f>
        <v>0</v>
      </c>
      <c r="M168" s="73">
        <f>VLOOKUP($B168,'Tillförd energi'!$B$2:$AS$506,MATCH(M$1,'Tillförd energi'!$B$1:$AQ$1,0),FALSE)</f>
        <v>0</v>
      </c>
      <c r="N168" s="73">
        <f>VLOOKUP($B168,'Tillförd energi'!$B$2:$AS$506,MATCH(N$1,'Tillförd energi'!$B$1:$AQ$1,0),FALSE)</f>
        <v>0</v>
      </c>
      <c r="O168" s="73">
        <f>VLOOKUP($B168,'Tillförd energi'!$B$2:$AS$506,MATCH(O$1,'Tillförd energi'!$B$1:$AQ$1,0),FALSE)</f>
        <v>2</v>
      </c>
      <c r="P168" s="73">
        <f>VLOOKUP($B168,'Tillförd energi'!$B$2:$AS$506,MATCH(P$1,'Tillförd energi'!$B$1:$AQ$1,0),FALSE)</f>
        <v>0</v>
      </c>
      <c r="Q168" s="73">
        <f>VLOOKUP($B168,'Tillförd energi'!$B$2:$AS$506,MATCH(Q$1,'Tillförd energi'!$B$1:$AQ$1,0),FALSE)</f>
        <v>17.760000000000002</v>
      </c>
      <c r="R168" s="73">
        <f>VLOOKUP($B168,'Tillförd energi'!$B$2:$AS$506,MATCH(R$1,'Tillförd energi'!$B$1:$AQ$1,0),FALSE)</f>
        <v>0</v>
      </c>
      <c r="S168" s="73">
        <f>VLOOKUP($B168,'Tillförd energi'!$B$2:$AS$506,MATCH(S$1,'Tillförd energi'!$B$1:$AQ$1,0),FALSE)</f>
        <v>0</v>
      </c>
      <c r="T168" s="73">
        <f>VLOOKUP($B168,'Tillförd energi'!$B$2:$AS$506,MATCH(T$1,'Tillförd energi'!$B$1:$AQ$1,0),FALSE)</f>
        <v>0</v>
      </c>
      <c r="U168" s="73">
        <f>VLOOKUP($B168,'Tillförd energi'!$B$2:$AS$506,MATCH(U$1,'Tillförd energi'!$B$1:$AQ$1,0),FALSE)</f>
        <v>0</v>
      </c>
      <c r="V168" s="73">
        <f>VLOOKUP($B168,'Tillförd energi'!$B$2:$AS$506,MATCH(V$1,'Tillförd energi'!$B$1:$AQ$1,0),FALSE)</f>
        <v>0</v>
      </c>
      <c r="W168" s="73">
        <f>VLOOKUP($B168,'Tillförd energi'!$B$2:$AS$506,MATCH(W$1,'Tillförd energi'!$B$1:$AQ$1,0),FALSE)</f>
        <v>0</v>
      </c>
      <c r="X168" s="73">
        <f>VLOOKUP($B168,'Tillförd energi'!$B$2:$AS$506,MATCH(X$1,'Tillförd energi'!$B$1:$AQ$1,0),FALSE)</f>
        <v>0</v>
      </c>
      <c r="Y168" s="73">
        <f>VLOOKUP($B168,'Tillförd energi'!$B$2:$AS$506,MATCH(Y$1,'Tillförd energi'!$B$1:$AQ$1,0),FALSE)</f>
        <v>1.51</v>
      </c>
      <c r="Z168" s="73">
        <f>VLOOKUP($B168,'Tillförd energi'!$B$2:$AS$506,MATCH(Z$1,'Tillförd energi'!$B$1:$AQ$1,0),FALSE)</f>
        <v>0</v>
      </c>
      <c r="AA168" s="73">
        <f>VLOOKUP($B168,'Tillförd energi'!$B$2:$AS$506,MATCH(AA$1,'Tillförd energi'!$B$1:$AQ$1,0),FALSE)</f>
        <v>0</v>
      </c>
      <c r="AB168" s="73">
        <f>VLOOKUP($B168,'Tillförd energi'!$B$2:$AS$506,MATCH(AB$1,'Tillförd energi'!$B$1:$AQ$1,0),FALSE)</f>
        <v>0</v>
      </c>
      <c r="AC168" s="73">
        <f>VLOOKUP($B168,'Tillförd energi'!$B$2:$AS$506,MATCH(AC$1,'Tillförd energi'!$B$1:$AQ$1,0),FALSE)</f>
        <v>0</v>
      </c>
      <c r="AD168" s="73">
        <f>VLOOKUP($B168,'Tillförd energi'!$B$2:$AS$506,MATCH(AD$1,'Tillförd energi'!$B$1:$AQ$1,0),FALSE)</f>
        <v>0</v>
      </c>
      <c r="AF168" s="73">
        <f>VLOOKUP($B168,'Tillförd energi'!$B$2:$AS$506,MATCH(AF$1,'Tillförd energi'!$B$1:$AQ$1,0),FALSE)</f>
        <v>0.54110999999999998</v>
      </c>
      <c r="AH168" s="73">
        <f>IFERROR(VLOOKUP(B168,Miljö!$B$1:$S$476,9,FALSE)/1,0)</f>
        <v>0</v>
      </c>
      <c r="AJ168" s="81" t="str">
        <f>IFERROR(VLOOKUP($B168,Miljö!$B$1:$S$500,MATCH("hjälpel exklusive kraftvärme (GWh)",Miljö!$B$1:$V$1,0),FALSE)/1,"")</f>
        <v/>
      </c>
      <c r="AK168" s="81">
        <f t="shared" si="22"/>
        <v>0.54110999999999998</v>
      </c>
      <c r="AL168" s="81">
        <f>VLOOKUP($B168,'Slutlig allokering'!$B$2:$AL$462,MATCH("Hjälpel kraftvärme",'Slutlig allokering'!$B$2:$AL$2,0),FALSE)</f>
        <v>0</v>
      </c>
      <c r="AN168" s="73">
        <f t="shared" si="23"/>
        <v>23.611110000000004</v>
      </c>
      <c r="AO168" s="73">
        <f t="shared" si="24"/>
        <v>23.611110000000004</v>
      </c>
      <c r="AP168" s="73">
        <f>IF(ISERROR(1/VLOOKUP($B168,Leveranser!$B$1:$S$500,MATCH("såld värme (gwh)",Leveranser!$B$1:$S$1,0),FALSE)),"",VLOOKUP($B168,Leveranser!$B$1:$S$500,MATCH("såld värme (gwh)",Leveranser!$B$1:$S$1,0),FALSE))</f>
        <v>18.036999999999999</v>
      </c>
      <c r="AQ168" s="73">
        <f>VLOOKUP($B168,Leveranser!$B$1:$Y$500,MATCH("Totalt såld fjärrvärme till andra fjärrvärmeföretag",Leveranser!$B$1:$AA$1,0),FALSE)</f>
        <v>0</v>
      </c>
      <c r="AR168" s="73">
        <f>IF(ISERROR(1/VLOOKUP($B168,Miljö!$B$1:$S$500,MATCH("Såld mängd produktionsspecifik fjärrvärme (GWh)",Miljö!$B$1:$R$1,0),FALSE)),0,VLOOKUP($B168,Miljö!$B$1:$S$500,MATCH("Såld mängd produktionsspecifik fjärrvärme (GWh)",Miljö!$B$1:$R$1,0),FALSE))</f>
        <v>0</v>
      </c>
      <c r="AS168" s="82">
        <f t="shared" si="29"/>
        <v>0.76392003594917801</v>
      </c>
      <c r="AU168" s="73" t="str">
        <f>VLOOKUP($B168,'Miljövärden urval för publ'!$B$2:$I$486,7,FALSE)</f>
        <v>Ja</v>
      </c>
      <c r="AV168" s="73" t="str">
        <f>VLOOKUP($B168,'Miljövärden urval för publ'!$B$2:$I$486,6,FALSE)</f>
        <v>Ja</v>
      </c>
      <c r="AZ168" s="73">
        <f t="shared" si="25"/>
        <v>2.05111</v>
      </c>
      <c r="BA168" s="73">
        <f t="shared" si="30"/>
        <v>0</v>
      </c>
      <c r="BB168" s="73">
        <f t="shared" si="26"/>
        <v>2</v>
      </c>
      <c r="BC168" s="73">
        <f t="shared" si="27"/>
        <v>17.760000000000002</v>
      </c>
      <c r="BE168" s="73">
        <f t="shared" si="31"/>
        <v>0</v>
      </c>
      <c r="BF168" s="73">
        <f t="shared" si="32"/>
        <v>0</v>
      </c>
      <c r="BH168" s="73">
        <f t="shared" si="28"/>
        <v>19.760000000000002</v>
      </c>
    </row>
    <row r="169" spans="1:60" ht="15" x14ac:dyDescent="0.25">
      <c r="A169" t="s">
        <v>196</v>
      </c>
      <c r="B169" t="s">
        <v>198</v>
      </c>
      <c r="C169" s="73">
        <f>VLOOKUP($B169,'Tillförd energi'!$B$2:$AS$506,MATCH(C$1,'Tillförd energi'!$B$1:$AQ$1,0),FALSE)</f>
        <v>0</v>
      </c>
      <c r="D169" s="73">
        <f>VLOOKUP($B169,'Tillförd energi'!$B$2:$AS$506,MATCH(D$1,'Tillförd energi'!$B$1:$AQ$1,0),FALSE)</f>
        <v>0</v>
      </c>
      <c r="E169" s="73">
        <f>VLOOKUP($B169,'Tillförd energi'!$B$2:$AS$506,MATCH(E$1,'Tillförd energi'!$B$1:$AQ$1,0),FALSE)</f>
        <v>0</v>
      </c>
      <c r="F169" s="73">
        <f>VLOOKUP($B169,'Tillförd energi'!$B$2:$AS$506,MATCH(F$1,'Tillförd energi'!$B$1:$AQ$1,0),FALSE)</f>
        <v>0</v>
      </c>
      <c r="G169" s="73">
        <f>VLOOKUP($B169,'Tillförd energi'!$B$2:$AS$506,MATCH(G$1,'Tillförd energi'!$B$1:$AQ$1,0),FALSE)</f>
        <v>0</v>
      </c>
      <c r="H169" s="73">
        <f>VLOOKUP($B169,'Tillförd energi'!$B$2:$AS$506,MATCH(H$1,'Tillförd energi'!$B$1:$AQ$1,0),FALSE)</f>
        <v>0</v>
      </c>
      <c r="I169" s="73">
        <f>VLOOKUP($B169,'Tillförd energi'!$B$2:$AS$506,MATCH(I$1,'Tillförd energi'!$B$1:$AQ$1,0),FALSE)</f>
        <v>0</v>
      </c>
      <c r="J169" s="73">
        <f>VLOOKUP($B169,'Tillförd energi'!$B$2:$AS$506,MATCH(J$1,'Tillförd energi'!$B$1:$AQ$1,0),FALSE)</f>
        <v>0</v>
      </c>
      <c r="K169" s="73">
        <f>VLOOKUP($B169,'Tillförd energi'!$B$2:$AS$506,MATCH(K$1,'Tillförd energi'!$B$1:$AQ$1,0),FALSE)</f>
        <v>0</v>
      </c>
      <c r="L169" s="73">
        <f>VLOOKUP($B169,'Tillförd energi'!$B$2:$AS$506,MATCH(L$1,'Tillförd energi'!$B$1:$AQ$1,0),FALSE)</f>
        <v>0</v>
      </c>
      <c r="M169" s="73">
        <f>VLOOKUP($B169,'Tillförd energi'!$B$2:$AS$506,MATCH(M$1,'Tillförd energi'!$B$1:$AQ$1,0),FALSE)</f>
        <v>0</v>
      </c>
      <c r="N169" s="73">
        <f>VLOOKUP($B169,'Tillförd energi'!$B$2:$AS$506,MATCH(N$1,'Tillförd energi'!$B$1:$AQ$1,0),FALSE)</f>
        <v>0</v>
      </c>
      <c r="O169" s="73">
        <f>VLOOKUP($B169,'Tillförd energi'!$B$2:$AS$506,MATCH(O$1,'Tillförd energi'!$B$1:$AQ$1,0),FALSE)</f>
        <v>0</v>
      </c>
      <c r="P169" s="73">
        <f>VLOOKUP($B169,'Tillförd energi'!$B$2:$AS$506,MATCH(P$1,'Tillförd energi'!$B$1:$AQ$1,0),FALSE)</f>
        <v>0</v>
      </c>
      <c r="Q169" s="73">
        <f>VLOOKUP($B169,'Tillförd energi'!$B$2:$AS$506,MATCH(Q$1,'Tillförd energi'!$B$1:$AQ$1,0),FALSE)</f>
        <v>0</v>
      </c>
      <c r="R169" s="73">
        <f>VLOOKUP($B169,'Tillförd energi'!$B$2:$AS$506,MATCH(R$1,'Tillförd energi'!$B$1:$AQ$1,0),FALSE)</f>
        <v>0</v>
      </c>
      <c r="S169" s="73">
        <f>VLOOKUP($B169,'Tillförd energi'!$B$2:$AS$506,MATCH(S$1,'Tillförd energi'!$B$1:$AQ$1,0),FALSE)</f>
        <v>0</v>
      </c>
      <c r="T169" s="73">
        <f>VLOOKUP($B169,'Tillförd energi'!$B$2:$AS$506,MATCH(T$1,'Tillförd energi'!$B$1:$AQ$1,0),FALSE)</f>
        <v>0</v>
      </c>
      <c r="U169" s="73">
        <f>VLOOKUP($B169,'Tillförd energi'!$B$2:$AS$506,MATCH(U$1,'Tillförd energi'!$B$1:$AQ$1,0),FALSE)</f>
        <v>0</v>
      </c>
      <c r="V169" s="73">
        <f>VLOOKUP($B169,'Tillförd energi'!$B$2:$AS$506,MATCH(V$1,'Tillförd energi'!$B$1:$AQ$1,0),FALSE)</f>
        <v>0</v>
      </c>
      <c r="W169" s="73">
        <f>VLOOKUP($B169,'Tillförd energi'!$B$2:$AS$506,MATCH(W$1,'Tillförd energi'!$B$1:$AQ$1,0),FALSE)</f>
        <v>0</v>
      </c>
      <c r="X169" s="73">
        <f>VLOOKUP($B169,'Tillförd energi'!$B$2:$AS$506,MATCH(X$1,'Tillförd energi'!$B$1:$AQ$1,0),FALSE)</f>
        <v>0</v>
      </c>
      <c r="Y169" s="73">
        <f>VLOOKUP($B169,'Tillförd energi'!$B$2:$AS$506,MATCH(Y$1,'Tillförd energi'!$B$1:$AQ$1,0),FALSE)</f>
        <v>0</v>
      </c>
      <c r="Z169" s="73">
        <f>VLOOKUP($B169,'Tillförd energi'!$B$2:$AS$506,MATCH(Z$1,'Tillförd energi'!$B$1:$AQ$1,0),FALSE)</f>
        <v>0</v>
      </c>
      <c r="AA169" s="73">
        <f>VLOOKUP($B169,'Tillförd energi'!$B$2:$AS$506,MATCH(AA$1,'Tillförd energi'!$B$1:$AQ$1,0),FALSE)</f>
        <v>0</v>
      </c>
      <c r="AB169" s="73">
        <f>VLOOKUP($B169,'Tillförd energi'!$B$2:$AS$506,MATCH(AB$1,'Tillförd energi'!$B$1:$AQ$1,0),FALSE)</f>
        <v>0</v>
      </c>
      <c r="AC169" s="73">
        <f>VLOOKUP($B169,'Tillförd energi'!$B$2:$AS$506,MATCH(AC$1,'Tillförd energi'!$B$1:$AQ$1,0),FALSE)</f>
        <v>0</v>
      </c>
      <c r="AD169" s="73">
        <f>VLOOKUP($B169,'Tillförd energi'!$B$2:$AS$506,MATCH(AD$1,'Tillförd energi'!$B$1:$AQ$1,0),FALSE)</f>
        <v>0</v>
      </c>
      <c r="AF169" s="73">
        <f>VLOOKUP($B169,'Tillförd energi'!$B$2:$AS$506,MATCH(AF$1,'Tillförd energi'!$B$1:$AQ$1,0),FALSE)</f>
        <v>0</v>
      </c>
      <c r="AH169" s="73">
        <f>IFERROR(VLOOKUP(B169,Miljö!$B$1:$S$476,9,FALSE)/1,0)</f>
        <v>0</v>
      </c>
      <c r="AJ169" s="81" t="str">
        <f>IFERROR(VLOOKUP($B169,Miljö!$B$1:$S$500,MATCH("hjälpel exklusive kraftvärme (GWh)",Miljö!$B$1:$V$1,0),FALSE)/1,"")</f>
        <v/>
      </c>
      <c r="AK169" s="81">
        <f t="shared" si="22"/>
        <v>0</v>
      </c>
      <c r="AL169" s="81">
        <f>VLOOKUP($B169,'Slutlig allokering'!$B$2:$AL$462,MATCH("Hjälpel kraftvärme",'Slutlig allokering'!$B$2:$AL$2,0),FALSE)</f>
        <v>0</v>
      </c>
      <c r="AN169" s="73">
        <f t="shared" si="23"/>
        <v>0</v>
      </c>
      <c r="AO169" s="73">
        <f t="shared" si="24"/>
        <v>0</v>
      </c>
      <c r="AP169" s="73" t="str">
        <f>IF(ISERROR(1/VLOOKUP($B169,Leveranser!$B$1:$S$500,MATCH("såld värme (gwh)",Leveranser!$B$1:$S$1,0),FALSE)),"",VLOOKUP($B169,Leveranser!$B$1:$S$500,MATCH("såld värme (gwh)",Leveranser!$B$1:$S$1,0),FALSE))</f>
        <v/>
      </c>
      <c r="AQ169" s="73">
        <f>VLOOKUP($B169,Leveranser!$B$1:$Y$500,MATCH("Totalt såld fjärrvärme till andra fjärrvärmeföretag",Leveranser!$B$1:$AA$1,0),FALSE)</f>
        <v>0</v>
      </c>
      <c r="AR169" s="73">
        <f>IF(ISERROR(1/VLOOKUP($B169,Miljö!$B$1:$S$500,MATCH("Såld mängd produktionsspecifik fjärrvärme (GWh)",Miljö!$B$1:$R$1,0),FALSE)),0,VLOOKUP($B169,Miljö!$B$1:$S$500,MATCH("Såld mängd produktionsspecifik fjärrvärme (GWh)",Miljö!$B$1:$R$1,0),FALSE))</f>
        <v>0</v>
      </c>
      <c r="AS169" s="82" t="str">
        <f t="shared" si="29"/>
        <v/>
      </c>
      <c r="AU169" s="73" t="str">
        <f>VLOOKUP($B169,'Miljövärden urval för publ'!$B$2:$I$486,7,FALSE)</f>
        <v>Nej</v>
      </c>
      <c r="AV169" s="73" t="str">
        <f>VLOOKUP($B169,'Miljövärden urval för publ'!$B$2:$I$486,6,FALSE)</f>
        <v>Nej</v>
      </c>
      <c r="AZ169" s="73">
        <f t="shared" si="25"/>
        <v>0</v>
      </c>
      <c r="BA169" s="73">
        <f t="shared" si="30"/>
        <v>0</v>
      </c>
      <c r="BB169" s="73">
        <f t="shared" si="26"/>
        <v>0</v>
      </c>
      <c r="BC169" s="73">
        <f t="shared" si="27"/>
        <v>0</v>
      </c>
      <c r="BE169" s="73">
        <f t="shared" si="31"/>
        <v>0</v>
      </c>
      <c r="BF169" s="73">
        <f t="shared" si="32"/>
        <v>0</v>
      </c>
      <c r="BH169" s="73">
        <f t="shared" si="28"/>
        <v>0</v>
      </c>
    </row>
    <row r="170" spans="1:60" ht="15" x14ac:dyDescent="0.25">
      <c r="A170" t="s">
        <v>196</v>
      </c>
      <c r="B170" t="s">
        <v>199</v>
      </c>
      <c r="C170" s="73">
        <f>VLOOKUP($B170,'Tillförd energi'!$B$2:$AS$506,MATCH(C$1,'Tillförd energi'!$B$1:$AQ$1,0),FALSE)</f>
        <v>0</v>
      </c>
      <c r="D170" s="73">
        <f>VLOOKUP($B170,'Tillförd energi'!$B$2:$AS$506,MATCH(D$1,'Tillförd energi'!$B$1:$AQ$1,0),FALSE)</f>
        <v>0</v>
      </c>
      <c r="E170" s="73">
        <f>VLOOKUP($B170,'Tillförd energi'!$B$2:$AS$506,MATCH(E$1,'Tillförd energi'!$B$1:$AQ$1,0),FALSE)</f>
        <v>0</v>
      </c>
      <c r="F170" s="73">
        <f>VLOOKUP($B170,'Tillförd energi'!$B$2:$AS$506,MATCH(F$1,'Tillförd energi'!$B$1:$AQ$1,0),FALSE)</f>
        <v>0</v>
      </c>
      <c r="G170" s="73">
        <f>VLOOKUP($B170,'Tillförd energi'!$B$2:$AS$506,MATCH(G$1,'Tillförd energi'!$B$1:$AQ$1,0),FALSE)</f>
        <v>0</v>
      </c>
      <c r="H170" s="73">
        <f>VLOOKUP($B170,'Tillförd energi'!$B$2:$AS$506,MATCH(H$1,'Tillförd energi'!$B$1:$AQ$1,0),FALSE)</f>
        <v>0</v>
      </c>
      <c r="I170" s="73">
        <f>VLOOKUP($B170,'Tillförd energi'!$B$2:$AS$506,MATCH(I$1,'Tillförd energi'!$B$1:$AQ$1,0),FALSE)</f>
        <v>0</v>
      </c>
      <c r="J170" s="73">
        <f>VLOOKUP($B170,'Tillförd energi'!$B$2:$AS$506,MATCH(J$1,'Tillförd energi'!$B$1:$AQ$1,0),FALSE)</f>
        <v>0</v>
      </c>
      <c r="K170" s="73">
        <f>VLOOKUP($B170,'Tillförd energi'!$B$2:$AS$506,MATCH(K$1,'Tillförd energi'!$B$1:$AQ$1,0),FALSE)</f>
        <v>0</v>
      </c>
      <c r="L170" s="73">
        <f>VLOOKUP($B170,'Tillförd energi'!$B$2:$AS$506,MATCH(L$1,'Tillförd energi'!$B$1:$AQ$1,0),FALSE)</f>
        <v>0</v>
      </c>
      <c r="M170" s="73">
        <f>VLOOKUP($B170,'Tillförd energi'!$B$2:$AS$506,MATCH(M$1,'Tillförd energi'!$B$1:$AQ$1,0),FALSE)</f>
        <v>0</v>
      </c>
      <c r="N170" s="73">
        <f>VLOOKUP($B170,'Tillförd energi'!$B$2:$AS$506,MATCH(N$1,'Tillförd energi'!$B$1:$AQ$1,0),FALSE)</f>
        <v>0</v>
      </c>
      <c r="O170" s="73">
        <f>VLOOKUP($B170,'Tillförd energi'!$B$2:$AS$506,MATCH(O$1,'Tillförd energi'!$B$1:$AQ$1,0),FALSE)</f>
        <v>0</v>
      </c>
      <c r="P170" s="73">
        <f>VLOOKUP($B170,'Tillförd energi'!$B$2:$AS$506,MATCH(P$1,'Tillförd energi'!$B$1:$AQ$1,0),FALSE)</f>
        <v>6.2164700000000002</v>
      </c>
      <c r="Q170" s="73">
        <f>VLOOKUP($B170,'Tillförd energi'!$B$2:$AS$506,MATCH(Q$1,'Tillförd energi'!$B$1:$AQ$1,0),FALSE)</f>
        <v>0</v>
      </c>
      <c r="R170" s="73">
        <f>VLOOKUP($B170,'Tillförd energi'!$B$2:$AS$506,MATCH(R$1,'Tillförd energi'!$B$1:$AQ$1,0),FALSE)</f>
        <v>0</v>
      </c>
      <c r="S170" s="73">
        <f>VLOOKUP($B170,'Tillförd energi'!$B$2:$AS$506,MATCH(S$1,'Tillförd energi'!$B$1:$AQ$1,0),FALSE)</f>
        <v>0</v>
      </c>
      <c r="T170" s="73">
        <f>VLOOKUP($B170,'Tillförd energi'!$B$2:$AS$506,MATCH(T$1,'Tillförd energi'!$B$1:$AQ$1,0),FALSE)</f>
        <v>0</v>
      </c>
      <c r="U170" s="73">
        <f>VLOOKUP($B170,'Tillförd energi'!$B$2:$AS$506,MATCH(U$1,'Tillförd energi'!$B$1:$AQ$1,0),FALSE)</f>
        <v>0</v>
      </c>
      <c r="V170" s="73">
        <f>VLOOKUP($B170,'Tillförd energi'!$B$2:$AS$506,MATCH(V$1,'Tillförd energi'!$B$1:$AQ$1,0),FALSE)</f>
        <v>0</v>
      </c>
      <c r="W170" s="73">
        <f>VLOOKUP($B170,'Tillförd energi'!$B$2:$AS$506,MATCH(W$1,'Tillförd energi'!$B$1:$AQ$1,0),FALSE)</f>
        <v>0</v>
      </c>
      <c r="X170" s="73">
        <f>VLOOKUP($B170,'Tillförd energi'!$B$2:$AS$506,MATCH(X$1,'Tillförd energi'!$B$1:$AQ$1,0),FALSE)</f>
        <v>0</v>
      </c>
      <c r="Y170" s="73">
        <f>VLOOKUP($B170,'Tillförd energi'!$B$2:$AS$506,MATCH(Y$1,'Tillförd energi'!$B$1:$AQ$1,0),FALSE)</f>
        <v>0</v>
      </c>
      <c r="Z170" s="73">
        <f>VLOOKUP($B170,'Tillförd energi'!$B$2:$AS$506,MATCH(Z$1,'Tillförd energi'!$B$1:$AQ$1,0),FALSE)</f>
        <v>0</v>
      </c>
      <c r="AA170" s="73">
        <f>VLOOKUP($B170,'Tillförd energi'!$B$2:$AS$506,MATCH(AA$1,'Tillförd energi'!$B$1:$AQ$1,0),FALSE)</f>
        <v>0</v>
      </c>
      <c r="AB170" s="73">
        <f>VLOOKUP($B170,'Tillförd energi'!$B$2:$AS$506,MATCH(AB$1,'Tillförd energi'!$B$1:$AQ$1,0),FALSE)</f>
        <v>0</v>
      </c>
      <c r="AC170" s="73">
        <f>VLOOKUP($B170,'Tillförd energi'!$B$2:$AS$506,MATCH(AC$1,'Tillförd energi'!$B$1:$AQ$1,0),FALSE)</f>
        <v>0</v>
      </c>
      <c r="AD170" s="73">
        <f>VLOOKUP($B170,'Tillförd energi'!$B$2:$AS$506,MATCH(AD$1,'Tillförd energi'!$B$1:$AQ$1,0),FALSE)</f>
        <v>0</v>
      </c>
      <c r="AF170" s="73">
        <f>VLOOKUP($B170,'Tillförd energi'!$B$2:$AS$506,MATCH(AF$1,'Tillförd energi'!$B$1:$AQ$1,0),FALSE)</f>
        <v>0.13635</v>
      </c>
      <c r="AH170" s="73">
        <f>IFERROR(VLOOKUP(B170,Miljö!$B$1:$S$476,9,FALSE)/1,0)</f>
        <v>0</v>
      </c>
      <c r="AJ170" s="81" t="str">
        <f>IFERROR(VLOOKUP($B170,Miljö!$B$1:$S$500,MATCH("hjälpel exklusive kraftvärme (GWh)",Miljö!$B$1:$V$1,0),FALSE)/1,"")</f>
        <v/>
      </c>
      <c r="AK170" s="81">
        <f t="shared" si="22"/>
        <v>0.13635</v>
      </c>
      <c r="AL170" s="81">
        <f>VLOOKUP($B170,'Slutlig allokering'!$B$2:$AL$462,MATCH("Hjälpel kraftvärme",'Slutlig allokering'!$B$2:$AL$2,0),FALSE)</f>
        <v>0</v>
      </c>
      <c r="AN170" s="73">
        <f t="shared" si="23"/>
        <v>6.3528200000000004</v>
      </c>
      <c r="AO170" s="73">
        <f t="shared" si="24"/>
        <v>6.3528200000000004</v>
      </c>
      <c r="AP170" s="73">
        <f>IF(ISERROR(1/VLOOKUP($B170,Leveranser!$B$1:$S$500,MATCH("såld värme (gwh)",Leveranser!$B$1:$S$1,0),FALSE)),"",VLOOKUP($B170,Leveranser!$B$1:$S$500,MATCH("såld värme (gwh)",Leveranser!$B$1:$S$1,0),FALSE))</f>
        <v>4.5449999999999999</v>
      </c>
      <c r="AQ170" s="73">
        <f>VLOOKUP($B170,Leveranser!$B$1:$Y$500,MATCH("Totalt såld fjärrvärme till andra fjärrvärmeföretag",Leveranser!$B$1:$AA$1,0),FALSE)</f>
        <v>0</v>
      </c>
      <c r="AR170" s="73">
        <f>IF(ISERROR(1/VLOOKUP($B170,Miljö!$B$1:$S$500,MATCH("Såld mängd produktionsspecifik fjärrvärme (GWh)",Miljö!$B$1:$R$1,0),FALSE)),0,VLOOKUP($B170,Miljö!$B$1:$S$500,MATCH("Såld mängd produktionsspecifik fjärrvärme (GWh)",Miljö!$B$1:$R$1,0),FALSE))</f>
        <v>0</v>
      </c>
      <c r="AS170" s="82">
        <f t="shared" si="29"/>
        <v>0.71543031283744851</v>
      </c>
      <c r="AU170" s="73" t="str">
        <f>VLOOKUP($B170,'Miljövärden urval för publ'!$B$2:$I$486,7,FALSE)</f>
        <v>Ja</v>
      </c>
      <c r="AV170" s="73" t="str">
        <f>VLOOKUP($B170,'Miljövärden urval för publ'!$B$2:$I$486,6,FALSE)</f>
        <v>Nej</v>
      </c>
      <c r="AZ170" s="73">
        <f t="shared" si="25"/>
        <v>0.13635</v>
      </c>
      <c r="BA170" s="73">
        <f t="shared" si="30"/>
        <v>0</v>
      </c>
      <c r="BB170" s="73">
        <f t="shared" si="26"/>
        <v>6.2164700000000002</v>
      </c>
      <c r="BC170" s="73">
        <f t="shared" si="27"/>
        <v>0</v>
      </c>
      <c r="BE170" s="73">
        <f t="shared" si="31"/>
        <v>0</v>
      </c>
      <c r="BF170" s="73">
        <f t="shared" si="32"/>
        <v>0</v>
      </c>
      <c r="BH170" s="73">
        <f t="shared" si="28"/>
        <v>6.2164700000000002</v>
      </c>
    </row>
    <row r="171" spans="1:60" ht="15" x14ac:dyDescent="0.25">
      <c r="A171" t="s">
        <v>196</v>
      </c>
      <c r="B171" t="s">
        <v>200</v>
      </c>
      <c r="C171" s="73">
        <f>VLOOKUP($B171,'Tillförd energi'!$B$2:$AS$506,MATCH(C$1,'Tillförd energi'!$B$1:$AQ$1,0),FALSE)</f>
        <v>0</v>
      </c>
      <c r="D171" s="73">
        <f>VLOOKUP($B171,'Tillförd energi'!$B$2:$AS$506,MATCH(D$1,'Tillförd energi'!$B$1:$AQ$1,0),FALSE)</f>
        <v>0</v>
      </c>
      <c r="E171" s="73">
        <f>VLOOKUP($B171,'Tillförd energi'!$B$2:$AS$506,MATCH(E$1,'Tillförd energi'!$B$1:$AQ$1,0),FALSE)</f>
        <v>0</v>
      </c>
      <c r="F171" s="73">
        <f>VLOOKUP($B171,'Tillförd energi'!$B$2:$AS$506,MATCH(F$1,'Tillförd energi'!$B$1:$AQ$1,0),FALSE)</f>
        <v>0</v>
      </c>
      <c r="G171" s="73">
        <f>VLOOKUP($B171,'Tillförd energi'!$B$2:$AS$506,MATCH(G$1,'Tillförd energi'!$B$1:$AQ$1,0),FALSE)</f>
        <v>0</v>
      </c>
      <c r="H171" s="73">
        <f>VLOOKUP($B171,'Tillförd energi'!$B$2:$AS$506,MATCH(H$1,'Tillförd energi'!$B$1:$AQ$1,0),FALSE)</f>
        <v>0</v>
      </c>
      <c r="I171" s="73">
        <f>VLOOKUP($B171,'Tillförd energi'!$B$2:$AS$506,MATCH(I$1,'Tillförd energi'!$B$1:$AQ$1,0),FALSE)</f>
        <v>0</v>
      </c>
      <c r="J171" s="73">
        <f>VLOOKUP($B171,'Tillförd energi'!$B$2:$AS$506,MATCH(J$1,'Tillförd energi'!$B$1:$AQ$1,0),FALSE)</f>
        <v>0</v>
      </c>
      <c r="K171" s="73">
        <f>VLOOKUP($B171,'Tillförd energi'!$B$2:$AS$506,MATCH(K$1,'Tillförd energi'!$B$1:$AQ$1,0),FALSE)</f>
        <v>0</v>
      </c>
      <c r="L171" s="73">
        <f>VLOOKUP($B171,'Tillförd energi'!$B$2:$AS$506,MATCH(L$1,'Tillförd energi'!$B$1:$AQ$1,0),FALSE)</f>
        <v>0</v>
      </c>
      <c r="M171" s="73">
        <f>VLOOKUP($B171,'Tillförd energi'!$B$2:$AS$506,MATCH(M$1,'Tillförd energi'!$B$1:$AQ$1,0),FALSE)</f>
        <v>0</v>
      </c>
      <c r="N171" s="73">
        <f>VLOOKUP($B171,'Tillförd energi'!$B$2:$AS$506,MATCH(N$1,'Tillförd energi'!$B$1:$AQ$1,0),FALSE)</f>
        <v>0</v>
      </c>
      <c r="O171" s="73">
        <f>VLOOKUP($B171,'Tillförd energi'!$B$2:$AS$506,MATCH(O$1,'Tillförd energi'!$B$1:$AQ$1,0),FALSE)</f>
        <v>0</v>
      </c>
      <c r="P171" s="73">
        <f>VLOOKUP($B171,'Tillförd energi'!$B$2:$AS$506,MATCH(P$1,'Tillförd energi'!$B$1:$AQ$1,0),FALSE)</f>
        <v>0</v>
      </c>
      <c r="Q171" s="73">
        <f>VLOOKUP($B171,'Tillförd energi'!$B$2:$AS$506,MATCH(Q$1,'Tillförd energi'!$B$1:$AQ$1,0),FALSE)</f>
        <v>0</v>
      </c>
      <c r="R171" s="73">
        <f>VLOOKUP($B171,'Tillförd energi'!$B$2:$AS$506,MATCH(R$1,'Tillförd energi'!$B$1:$AQ$1,0),FALSE)</f>
        <v>2.41</v>
      </c>
      <c r="S171" s="73">
        <f>VLOOKUP($B171,'Tillförd energi'!$B$2:$AS$506,MATCH(S$1,'Tillförd energi'!$B$1:$AQ$1,0),FALSE)</f>
        <v>0</v>
      </c>
      <c r="T171" s="73">
        <f>VLOOKUP($B171,'Tillförd energi'!$B$2:$AS$506,MATCH(T$1,'Tillförd energi'!$B$1:$AQ$1,0),FALSE)</f>
        <v>0</v>
      </c>
      <c r="U171" s="73">
        <f>VLOOKUP($B171,'Tillförd energi'!$B$2:$AS$506,MATCH(U$1,'Tillförd energi'!$B$1:$AQ$1,0),FALSE)</f>
        <v>0</v>
      </c>
      <c r="V171" s="73">
        <f>VLOOKUP($B171,'Tillförd energi'!$B$2:$AS$506,MATCH(V$1,'Tillförd energi'!$B$1:$AQ$1,0),FALSE)</f>
        <v>0</v>
      </c>
      <c r="W171" s="73">
        <f>VLOOKUP($B171,'Tillförd energi'!$B$2:$AS$506,MATCH(W$1,'Tillförd energi'!$B$1:$AQ$1,0),FALSE)</f>
        <v>0</v>
      </c>
      <c r="X171" s="73">
        <f>VLOOKUP($B171,'Tillförd energi'!$B$2:$AS$506,MATCH(X$1,'Tillförd energi'!$B$1:$AQ$1,0),FALSE)</f>
        <v>0</v>
      </c>
      <c r="Y171" s="73">
        <f>VLOOKUP($B171,'Tillförd energi'!$B$2:$AS$506,MATCH(Y$1,'Tillförd energi'!$B$1:$AQ$1,0),FALSE)</f>
        <v>4.5999999999999999E-2</v>
      </c>
      <c r="Z171" s="73">
        <f>VLOOKUP($B171,'Tillförd energi'!$B$2:$AS$506,MATCH(Z$1,'Tillförd energi'!$B$1:$AQ$1,0),FALSE)</f>
        <v>0</v>
      </c>
      <c r="AA171" s="73">
        <f>VLOOKUP($B171,'Tillförd energi'!$B$2:$AS$506,MATCH(AA$1,'Tillförd energi'!$B$1:$AQ$1,0),FALSE)</f>
        <v>0</v>
      </c>
      <c r="AB171" s="73">
        <f>VLOOKUP($B171,'Tillförd energi'!$B$2:$AS$506,MATCH(AB$1,'Tillförd energi'!$B$1:$AQ$1,0),FALSE)</f>
        <v>0</v>
      </c>
      <c r="AC171" s="73">
        <f>VLOOKUP($B171,'Tillförd energi'!$B$2:$AS$506,MATCH(AC$1,'Tillförd energi'!$B$1:$AQ$1,0),FALSE)</f>
        <v>0</v>
      </c>
      <c r="AD171" s="73">
        <f>VLOOKUP($B171,'Tillförd energi'!$B$2:$AS$506,MATCH(AD$1,'Tillförd energi'!$B$1:$AQ$1,0),FALSE)</f>
        <v>0</v>
      </c>
      <c r="AF171" s="73">
        <f>VLOOKUP($B171,'Tillförd energi'!$B$2:$AS$506,MATCH(AF$1,'Tillförd energi'!$B$1:$AQ$1,0),FALSE)</f>
        <v>6.5009999999999998E-2</v>
      </c>
      <c r="AH171" s="73">
        <f>IFERROR(VLOOKUP(B171,Miljö!$B$1:$S$476,9,FALSE)/1,0)</f>
        <v>0</v>
      </c>
      <c r="AJ171" s="81" t="str">
        <f>IFERROR(VLOOKUP($B171,Miljö!$B$1:$S$500,MATCH("hjälpel exklusive kraftvärme (GWh)",Miljö!$B$1:$V$1,0),FALSE)/1,"")</f>
        <v/>
      </c>
      <c r="AK171" s="81">
        <f t="shared" si="22"/>
        <v>6.5009999999999998E-2</v>
      </c>
      <c r="AL171" s="81">
        <f>VLOOKUP($B171,'Slutlig allokering'!$B$2:$AL$462,MATCH("Hjälpel kraftvärme",'Slutlig allokering'!$B$2:$AL$2,0),FALSE)</f>
        <v>0</v>
      </c>
      <c r="AN171" s="73">
        <f t="shared" si="23"/>
        <v>2.52101</v>
      </c>
      <c r="AO171" s="73">
        <f t="shared" si="24"/>
        <v>2.52101</v>
      </c>
      <c r="AP171" s="73">
        <f>IF(ISERROR(1/VLOOKUP($B171,Leveranser!$B$1:$S$500,MATCH("såld värme (gwh)",Leveranser!$B$1:$S$1,0),FALSE)),"",VLOOKUP($B171,Leveranser!$B$1:$S$500,MATCH("såld värme (gwh)",Leveranser!$B$1:$S$1,0),FALSE))</f>
        <v>2.1669999999999998</v>
      </c>
      <c r="AQ171" s="73">
        <f>VLOOKUP($B171,Leveranser!$B$1:$Y$500,MATCH("Totalt såld fjärrvärme till andra fjärrvärmeföretag",Leveranser!$B$1:$AA$1,0),FALSE)</f>
        <v>0</v>
      </c>
      <c r="AR171" s="73">
        <f>IF(ISERROR(1/VLOOKUP($B171,Miljö!$B$1:$S$500,MATCH("Såld mängd produktionsspecifik fjärrvärme (GWh)",Miljö!$B$1:$R$1,0),FALSE)),0,VLOOKUP($B171,Miljö!$B$1:$S$500,MATCH("Såld mängd produktionsspecifik fjärrvärme (GWh)",Miljö!$B$1:$R$1,0),FALSE))</f>
        <v>0</v>
      </c>
      <c r="AS171" s="82">
        <f t="shared" si="29"/>
        <v>0.85957612226845581</v>
      </c>
      <c r="AU171" s="73" t="str">
        <f>VLOOKUP($B171,'Miljövärden urval för publ'!$B$2:$I$486,7,FALSE)</f>
        <v>Ja</v>
      </c>
      <c r="AV171" s="73" t="str">
        <f>VLOOKUP($B171,'Miljövärden urval för publ'!$B$2:$I$486,6,FALSE)</f>
        <v>Nej</v>
      </c>
      <c r="AZ171" s="73">
        <f t="shared" si="25"/>
        <v>0.11101</v>
      </c>
      <c r="BA171" s="73">
        <f t="shared" si="30"/>
        <v>0</v>
      </c>
      <c r="BB171" s="73">
        <f t="shared" si="26"/>
        <v>0</v>
      </c>
      <c r="BC171" s="73">
        <f t="shared" si="27"/>
        <v>2.41</v>
      </c>
      <c r="BE171" s="73">
        <f t="shared" si="31"/>
        <v>0</v>
      </c>
      <c r="BF171" s="73">
        <f t="shared" si="32"/>
        <v>0</v>
      </c>
      <c r="BH171" s="73">
        <f t="shared" si="28"/>
        <v>2.41</v>
      </c>
    </row>
    <row r="172" spans="1:60" ht="15" x14ac:dyDescent="0.25">
      <c r="A172" t="s">
        <v>201</v>
      </c>
      <c r="B172" t="s">
        <v>202</v>
      </c>
      <c r="C172" s="73">
        <f>VLOOKUP($B172,'Tillförd energi'!$B$2:$AS$506,MATCH(C$1,'Tillförd energi'!$B$1:$AQ$1,0),FALSE)</f>
        <v>0</v>
      </c>
      <c r="D172" s="73">
        <f>VLOOKUP($B172,'Tillförd energi'!$B$2:$AS$506,MATCH(D$1,'Tillförd energi'!$B$1:$AQ$1,0),FALSE)</f>
        <v>0.25</v>
      </c>
      <c r="E172" s="73">
        <f>VLOOKUP($B172,'Tillförd energi'!$B$2:$AS$506,MATCH(E$1,'Tillförd energi'!$B$1:$AQ$1,0),FALSE)</f>
        <v>0</v>
      </c>
      <c r="F172" s="73">
        <f>VLOOKUP($B172,'Tillförd energi'!$B$2:$AS$506,MATCH(F$1,'Tillförd energi'!$B$1:$AQ$1,0),FALSE)</f>
        <v>0</v>
      </c>
      <c r="G172" s="73">
        <f>VLOOKUP($B172,'Tillförd energi'!$B$2:$AS$506,MATCH(G$1,'Tillförd energi'!$B$1:$AQ$1,0),FALSE)</f>
        <v>0</v>
      </c>
      <c r="H172" s="73">
        <f>VLOOKUP($B172,'Tillförd energi'!$B$2:$AS$506,MATCH(H$1,'Tillförd energi'!$B$1:$AQ$1,0),FALSE)</f>
        <v>0</v>
      </c>
      <c r="I172" s="73">
        <f>VLOOKUP($B172,'Tillförd energi'!$B$2:$AS$506,MATCH(I$1,'Tillförd energi'!$B$1:$AQ$1,0),FALSE)</f>
        <v>0</v>
      </c>
      <c r="J172" s="73">
        <f>VLOOKUP($B172,'Tillförd energi'!$B$2:$AS$506,MATCH(J$1,'Tillförd energi'!$B$1:$AQ$1,0),FALSE)</f>
        <v>0</v>
      </c>
      <c r="K172" s="73">
        <f>VLOOKUP($B172,'Tillförd energi'!$B$2:$AS$506,MATCH(K$1,'Tillförd energi'!$B$1:$AQ$1,0),FALSE)</f>
        <v>0</v>
      </c>
      <c r="L172" s="73">
        <f>VLOOKUP($B172,'Tillförd energi'!$B$2:$AS$506,MATCH(L$1,'Tillförd energi'!$B$1:$AQ$1,0),FALSE)</f>
        <v>0</v>
      </c>
      <c r="M172" s="73">
        <f>VLOOKUP($B172,'Tillförd energi'!$B$2:$AS$506,MATCH(M$1,'Tillförd energi'!$B$1:$AQ$1,0),FALSE)</f>
        <v>13.73</v>
      </c>
      <c r="N172" s="73">
        <f>VLOOKUP($B172,'Tillförd energi'!$B$2:$AS$506,MATCH(N$1,'Tillförd energi'!$B$1:$AQ$1,0),FALSE)</f>
        <v>0</v>
      </c>
      <c r="O172" s="73">
        <f>VLOOKUP($B172,'Tillförd energi'!$B$2:$AS$506,MATCH(O$1,'Tillförd energi'!$B$1:$AQ$1,0),FALSE)</f>
        <v>0</v>
      </c>
      <c r="P172" s="73">
        <f>VLOOKUP($B172,'Tillförd energi'!$B$2:$AS$506,MATCH(P$1,'Tillförd energi'!$B$1:$AQ$1,0),FALSE)</f>
        <v>0</v>
      </c>
      <c r="Q172" s="73">
        <f>VLOOKUP($B172,'Tillförd energi'!$B$2:$AS$506,MATCH(Q$1,'Tillförd energi'!$B$1:$AQ$1,0),FALSE)</f>
        <v>0</v>
      </c>
      <c r="R172" s="73">
        <f>VLOOKUP($B172,'Tillförd energi'!$B$2:$AS$506,MATCH(R$1,'Tillförd energi'!$B$1:$AQ$1,0),FALSE)</f>
        <v>0</v>
      </c>
      <c r="S172" s="73">
        <f>VLOOKUP($B172,'Tillförd energi'!$B$2:$AS$506,MATCH(S$1,'Tillförd energi'!$B$1:$AQ$1,0),FALSE)</f>
        <v>0</v>
      </c>
      <c r="T172" s="73">
        <f>VLOOKUP($B172,'Tillförd energi'!$B$2:$AS$506,MATCH(T$1,'Tillförd energi'!$B$1:$AQ$1,0),FALSE)</f>
        <v>0</v>
      </c>
      <c r="U172" s="73">
        <f>VLOOKUP($B172,'Tillförd energi'!$B$2:$AS$506,MATCH(U$1,'Tillförd energi'!$B$1:$AQ$1,0),FALSE)</f>
        <v>0</v>
      </c>
      <c r="V172" s="73">
        <f>VLOOKUP($B172,'Tillförd energi'!$B$2:$AS$506,MATCH(V$1,'Tillförd energi'!$B$1:$AQ$1,0),FALSE)</f>
        <v>0</v>
      </c>
      <c r="W172" s="73">
        <f>VLOOKUP($B172,'Tillförd energi'!$B$2:$AS$506,MATCH(W$1,'Tillförd energi'!$B$1:$AQ$1,0),FALSE)</f>
        <v>0</v>
      </c>
      <c r="X172" s="73">
        <f>VLOOKUP($B172,'Tillförd energi'!$B$2:$AS$506,MATCH(X$1,'Tillförd energi'!$B$1:$AQ$1,0),FALSE)</f>
        <v>0</v>
      </c>
      <c r="Y172" s="73">
        <f>VLOOKUP($B172,'Tillförd energi'!$B$2:$AS$506,MATCH(Y$1,'Tillförd energi'!$B$1:$AQ$1,0),FALSE)</f>
        <v>0</v>
      </c>
      <c r="Z172" s="73">
        <f>VLOOKUP($B172,'Tillförd energi'!$B$2:$AS$506,MATCH(Z$1,'Tillförd energi'!$B$1:$AQ$1,0),FALSE)</f>
        <v>0</v>
      </c>
      <c r="AA172" s="73">
        <f>VLOOKUP($B172,'Tillförd energi'!$B$2:$AS$506,MATCH(AA$1,'Tillförd energi'!$B$1:$AQ$1,0),FALSE)</f>
        <v>0</v>
      </c>
      <c r="AB172" s="73">
        <f>VLOOKUP($B172,'Tillförd energi'!$B$2:$AS$506,MATCH(AB$1,'Tillförd energi'!$B$1:$AQ$1,0),FALSE)</f>
        <v>0</v>
      </c>
      <c r="AC172" s="73">
        <f>VLOOKUP($B172,'Tillförd energi'!$B$2:$AS$506,MATCH(AC$1,'Tillförd energi'!$B$1:$AQ$1,0),FALSE)</f>
        <v>0</v>
      </c>
      <c r="AD172" s="73">
        <f>VLOOKUP($B172,'Tillförd energi'!$B$2:$AS$506,MATCH(AD$1,'Tillförd energi'!$B$1:$AQ$1,0),FALSE)</f>
        <v>0</v>
      </c>
      <c r="AF172" s="73">
        <f>VLOOKUP($B172,'Tillförd energi'!$B$2:$AS$506,MATCH(AF$1,'Tillförd energi'!$B$1:$AQ$1,0),FALSE)</f>
        <v>0.28999999999999998</v>
      </c>
      <c r="AH172" s="73">
        <f>IFERROR(VLOOKUP(B172,Miljö!$B$1:$S$476,9,FALSE)/1,0)</f>
        <v>0</v>
      </c>
      <c r="AJ172" s="81">
        <f>IFERROR(VLOOKUP($B172,Miljö!$B$1:$S$500,MATCH("hjälpel exklusive kraftvärme (GWh)",Miljö!$B$1:$V$1,0),FALSE)/1,"")</f>
        <v>0.28999999999999998</v>
      </c>
      <c r="AK172" s="81">
        <f t="shared" si="22"/>
        <v>0.28999999999999998</v>
      </c>
      <c r="AL172" s="81">
        <f>VLOOKUP($B172,'Slutlig allokering'!$B$2:$AL$462,MATCH("Hjälpel kraftvärme",'Slutlig allokering'!$B$2:$AL$2,0),FALSE)</f>
        <v>0</v>
      </c>
      <c r="AN172" s="73">
        <f t="shared" si="23"/>
        <v>14.27</v>
      </c>
      <c r="AO172" s="73">
        <f t="shared" si="24"/>
        <v>14.27</v>
      </c>
      <c r="AP172" s="73">
        <f>IF(ISERROR(1/VLOOKUP($B172,Leveranser!$B$1:$S$500,MATCH("såld värme (gwh)",Leveranser!$B$1:$S$1,0),FALSE)),"",VLOOKUP($B172,Leveranser!$B$1:$S$500,MATCH("såld värme (gwh)",Leveranser!$B$1:$S$1,0),FALSE))</f>
        <v>12.3</v>
      </c>
      <c r="AQ172" s="73">
        <f>VLOOKUP($B172,Leveranser!$B$1:$Y$500,MATCH("Totalt såld fjärrvärme till andra fjärrvärmeföretag",Leveranser!$B$1:$AA$1,0),FALSE)</f>
        <v>0</v>
      </c>
      <c r="AR172" s="73">
        <f>IF(ISERROR(1/VLOOKUP($B172,Miljö!$B$1:$S$500,MATCH("Såld mängd produktionsspecifik fjärrvärme (GWh)",Miljö!$B$1:$R$1,0),FALSE)),0,VLOOKUP($B172,Miljö!$B$1:$S$500,MATCH("Såld mängd produktionsspecifik fjärrvärme (GWh)",Miljö!$B$1:$R$1,0),FALSE))</f>
        <v>0</v>
      </c>
      <c r="AS172" s="82">
        <f t="shared" si="29"/>
        <v>0.86194814295725308</v>
      </c>
      <c r="AU172" s="73" t="str">
        <f>VLOOKUP($B172,'Miljövärden urval för publ'!$B$2:$I$486,7,FALSE)</f>
        <v>Ja</v>
      </c>
      <c r="AV172" s="73" t="str">
        <f>VLOOKUP($B172,'Miljövärden urval för publ'!$B$2:$I$486,6,FALSE)</f>
        <v>Nej</v>
      </c>
      <c r="AZ172" s="73">
        <f t="shared" si="25"/>
        <v>0.28999999999999998</v>
      </c>
      <c r="BA172" s="73">
        <f t="shared" si="30"/>
        <v>0</v>
      </c>
      <c r="BB172" s="73">
        <f t="shared" si="26"/>
        <v>13.73</v>
      </c>
      <c r="BC172" s="73">
        <f t="shared" si="27"/>
        <v>0</v>
      </c>
      <c r="BE172" s="73">
        <f t="shared" si="31"/>
        <v>0</v>
      </c>
      <c r="BF172" s="73">
        <f t="shared" si="32"/>
        <v>0</v>
      </c>
      <c r="BH172" s="73">
        <f t="shared" si="28"/>
        <v>13.73</v>
      </c>
    </row>
    <row r="173" spans="1:60" ht="15" x14ac:dyDescent="0.25">
      <c r="A173" t="s">
        <v>201</v>
      </c>
      <c r="B173" t="s">
        <v>203</v>
      </c>
      <c r="C173" s="73">
        <f>VLOOKUP($B173,'Tillförd energi'!$B$2:$AS$506,MATCH(C$1,'Tillförd energi'!$B$1:$AQ$1,0),FALSE)</f>
        <v>0</v>
      </c>
      <c r="D173" s="73">
        <f>VLOOKUP($B173,'Tillförd energi'!$B$2:$AS$506,MATCH(D$1,'Tillförd energi'!$B$1:$AQ$1,0),FALSE)</f>
        <v>0.05</v>
      </c>
      <c r="E173" s="73">
        <f>VLOOKUP($B173,'Tillförd energi'!$B$2:$AS$506,MATCH(E$1,'Tillförd energi'!$B$1:$AQ$1,0),FALSE)</f>
        <v>0</v>
      </c>
      <c r="F173" s="73">
        <f>VLOOKUP($B173,'Tillförd energi'!$B$2:$AS$506,MATCH(F$1,'Tillförd energi'!$B$1:$AQ$1,0),FALSE)</f>
        <v>0</v>
      </c>
      <c r="G173" s="73">
        <f>VLOOKUP($B173,'Tillförd energi'!$B$2:$AS$506,MATCH(G$1,'Tillförd energi'!$B$1:$AQ$1,0),FALSE)</f>
        <v>0</v>
      </c>
      <c r="H173" s="73">
        <f>VLOOKUP($B173,'Tillförd energi'!$B$2:$AS$506,MATCH(H$1,'Tillförd energi'!$B$1:$AQ$1,0),FALSE)</f>
        <v>0</v>
      </c>
      <c r="I173" s="73">
        <f>VLOOKUP($B173,'Tillförd energi'!$B$2:$AS$506,MATCH(I$1,'Tillförd energi'!$B$1:$AQ$1,0),FALSE)</f>
        <v>0</v>
      </c>
      <c r="J173" s="73">
        <f>VLOOKUP($B173,'Tillförd energi'!$B$2:$AS$506,MATCH(J$1,'Tillförd energi'!$B$1:$AQ$1,0),FALSE)</f>
        <v>0</v>
      </c>
      <c r="K173" s="73">
        <f>VLOOKUP($B173,'Tillförd energi'!$B$2:$AS$506,MATCH(K$1,'Tillförd energi'!$B$1:$AQ$1,0),FALSE)</f>
        <v>0</v>
      </c>
      <c r="L173" s="73">
        <f>VLOOKUP($B173,'Tillförd energi'!$B$2:$AS$506,MATCH(L$1,'Tillförd energi'!$B$1:$AQ$1,0),FALSE)</f>
        <v>0</v>
      </c>
      <c r="M173" s="73">
        <f>VLOOKUP($B173,'Tillförd energi'!$B$2:$AS$506,MATCH(M$1,'Tillförd energi'!$B$1:$AQ$1,0),FALSE)</f>
        <v>0</v>
      </c>
      <c r="N173" s="73">
        <f>VLOOKUP($B173,'Tillförd energi'!$B$2:$AS$506,MATCH(N$1,'Tillförd energi'!$B$1:$AQ$1,0),FALSE)</f>
        <v>0</v>
      </c>
      <c r="O173" s="73">
        <f>VLOOKUP($B173,'Tillförd energi'!$B$2:$AS$506,MATCH(O$1,'Tillförd energi'!$B$1:$AQ$1,0),FALSE)</f>
        <v>0.06</v>
      </c>
      <c r="P173" s="73">
        <f>VLOOKUP($B173,'Tillförd energi'!$B$2:$AS$506,MATCH(P$1,'Tillförd energi'!$B$1:$AQ$1,0),FALSE)</f>
        <v>0</v>
      </c>
      <c r="Q173" s="73">
        <f>VLOOKUP($B173,'Tillförd energi'!$B$2:$AS$506,MATCH(Q$1,'Tillförd energi'!$B$1:$AQ$1,0),FALSE)</f>
        <v>0</v>
      </c>
      <c r="R173" s="73">
        <f>VLOOKUP($B173,'Tillförd energi'!$B$2:$AS$506,MATCH(R$1,'Tillförd energi'!$B$1:$AQ$1,0),FALSE)</f>
        <v>0</v>
      </c>
      <c r="S173" s="73">
        <f>VLOOKUP($B173,'Tillförd energi'!$B$2:$AS$506,MATCH(S$1,'Tillförd energi'!$B$1:$AQ$1,0),FALSE)</f>
        <v>0</v>
      </c>
      <c r="T173" s="73">
        <f>VLOOKUP($B173,'Tillförd energi'!$B$2:$AS$506,MATCH(T$1,'Tillförd energi'!$B$1:$AQ$1,0),FALSE)</f>
        <v>0</v>
      </c>
      <c r="U173" s="73">
        <f>VLOOKUP($B173,'Tillförd energi'!$B$2:$AS$506,MATCH(U$1,'Tillförd energi'!$B$1:$AQ$1,0),FALSE)</f>
        <v>0</v>
      </c>
      <c r="V173" s="73">
        <f>VLOOKUP($B173,'Tillförd energi'!$B$2:$AS$506,MATCH(V$1,'Tillförd energi'!$B$1:$AQ$1,0),FALSE)</f>
        <v>0</v>
      </c>
      <c r="W173" s="73">
        <f>VLOOKUP($B173,'Tillförd energi'!$B$2:$AS$506,MATCH(W$1,'Tillförd energi'!$B$1:$AQ$1,0),FALSE)</f>
        <v>9.57</v>
      </c>
      <c r="X173" s="73">
        <f>VLOOKUP($B173,'Tillförd energi'!$B$2:$AS$506,MATCH(X$1,'Tillförd energi'!$B$1:$AQ$1,0),FALSE)</f>
        <v>0</v>
      </c>
      <c r="Y173" s="73">
        <f>VLOOKUP($B173,'Tillförd energi'!$B$2:$AS$506,MATCH(Y$1,'Tillförd energi'!$B$1:$AQ$1,0),FALSE)</f>
        <v>0</v>
      </c>
      <c r="Z173" s="73">
        <f>VLOOKUP($B173,'Tillförd energi'!$B$2:$AS$506,MATCH(Z$1,'Tillförd energi'!$B$1:$AQ$1,0),FALSE)</f>
        <v>0</v>
      </c>
      <c r="AA173" s="73">
        <f>VLOOKUP($B173,'Tillförd energi'!$B$2:$AS$506,MATCH(AA$1,'Tillförd energi'!$B$1:$AQ$1,0),FALSE)</f>
        <v>0</v>
      </c>
      <c r="AB173" s="73">
        <f>VLOOKUP($B173,'Tillförd energi'!$B$2:$AS$506,MATCH(AB$1,'Tillförd energi'!$B$1:$AQ$1,0),FALSE)</f>
        <v>0</v>
      </c>
      <c r="AC173" s="73">
        <f>VLOOKUP($B173,'Tillförd energi'!$B$2:$AS$506,MATCH(AC$1,'Tillförd energi'!$B$1:$AQ$1,0),FALSE)</f>
        <v>0</v>
      </c>
      <c r="AD173" s="73">
        <f>VLOOKUP($B173,'Tillförd energi'!$B$2:$AS$506,MATCH(AD$1,'Tillförd energi'!$B$1:$AQ$1,0),FALSE)</f>
        <v>0</v>
      </c>
      <c r="AF173" s="73">
        <f>VLOOKUP($B173,'Tillförd energi'!$B$2:$AS$506,MATCH(AF$1,'Tillförd energi'!$B$1:$AQ$1,0),FALSE)</f>
        <v>0.02</v>
      </c>
      <c r="AH173" s="73">
        <f>IFERROR(VLOOKUP(B173,Miljö!$B$1:$S$476,9,FALSE)/1,0)</f>
        <v>0</v>
      </c>
      <c r="AJ173" s="81">
        <f>IFERROR(VLOOKUP($B173,Miljö!$B$1:$S$500,MATCH("hjälpel exklusive kraftvärme (GWh)",Miljö!$B$1:$V$1,0),FALSE)/1,"")</f>
        <v>0.02</v>
      </c>
      <c r="AK173" s="81">
        <f t="shared" si="22"/>
        <v>0.02</v>
      </c>
      <c r="AL173" s="81">
        <f>VLOOKUP($B173,'Slutlig allokering'!$B$2:$AL$462,MATCH("Hjälpel kraftvärme",'Slutlig allokering'!$B$2:$AL$2,0),FALSE)</f>
        <v>0</v>
      </c>
      <c r="AN173" s="73">
        <f t="shared" si="23"/>
        <v>9.6999999999999993</v>
      </c>
      <c r="AO173" s="73">
        <f t="shared" si="24"/>
        <v>9.6999999999999993</v>
      </c>
      <c r="AP173" s="73">
        <f>IF(ISERROR(1/VLOOKUP($B173,Leveranser!$B$1:$S$500,MATCH("såld värme (gwh)",Leveranser!$B$1:$S$1,0),FALSE)),"",VLOOKUP($B173,Leveranser!$B$1:$S$500,MATCH("såld värme (gwh)",Leveranser!$B$1:$S$1,0),FALSE))</f>
        <v>8.3000000000000007</v>
      </c>
      <c r="AQ173" s="73">
        <f>VLOOKUP($B173,Leveranser!$B$1:$Y$500,MATCH("Totalt såld fjärrvärme till andra fjärrvärmeföretag",Leveranser!$B$1:$AA$1,0),FALSE)</f>
        <v>0</v>
      </c>
      <c r="AR173" s="73">
        <f>IF(ISERROR(1/VLOOKUP($B173,Miljö!$B$1:$S$500,MATCH("Såld mängd produktionsspecifik fjärrvärme (GWh)",Miljö!$B$1:$R$1,0),FALSE)),0,VLOOKUP($B173,Miljö!$B$1:$S$500,MATCH("Såld mängd produktionsspecifik fjärrvärme (GWh)",Miljö!$B$1:$R$1,0),FALSE))</f>
        <v>0</v>
      </c>
      <c r="AS173" s="82">
        <f t="shared" si="29"/>
        <v>0.85567010309278368</v>
      </c>
      <c r="AU173" s="73" t="str">
        <f>VLOOKUP($B173,'Miljövärden urval för publ'!$B$2:$I$486,7,FALSE)</f>
        <v>Ja</v>
      </c>
      <c r="AV173" s="73" t="str">
        <f>VLOOKUP($B173,'Miljövärden urval för publ'!$B$2:$I$486,6,FALSE)</f>
        <v>Nej</v>
      </c>
      <c r="AZ173" s="73">
        <f t="shared" si="25"/>
        <v>0.02</v>
      </c>
      <c r="BA173" s="73">
        <f t="shared" si="30"/>
        <v>9.57</v>
      </c>
      <c r="BB173" s="73">
        <f t="shared" si="26"/>
        <v>0.06</v>
      </c>
      <c r="BC173" s="73">
        <f t="shared" si="27"/>
        <v>0</v>
      </c>
      <c r="BE173" s="73">
        <f t="shared" si="31"/>
        <v>0</v>
      </c>
      <c r="BF173" s="73">
        <f t="shared" si="32"/>
        <v>0</v>
      </c>
      <c r="BH173" s="73">
        <f t="shared" si="28"/>
        <v>9.6300000000000008</v>
      </c>
    </row>
    <row r="174" spans="1:60" ht="15" x14ac:dyDescent="0.25">
      <c r="A174" t="s">
        <v>201</v>
      </c>
      <c r="B174" t="s">
        <v>204</v>
      </c>
      <c r="C174" s="73">
        <f>VLOOKUP($B174,'Tillförd energi'!$B$2:$AS$506,MATCH(C$1,'Tillförd energi'!$B$1:$AQ$1,0),FALSE)</f>
        <v>0</v>
      </c>
      <c r="D174" s="73">
        <f>VLOOKUP($B174,'Tillförd energi'!$B$2:$AS$506,MATCH(D$1,'Tillförd energi'!$B$1:$AQ$1,0),FALSE)</f>
        <v>0.78</v>
      </c>
      <c r="E174" s="73">
        <f>VLOOKUP($B174,'Tillförd energi'!$B$2:$AS$506,MATCH(E$1,'Tillförd energi'!$B$1:$AQ$1,0),FALSE)</f>
        <v>0</v>
      </c>
      <c r="F174" s="73">
        <f>VLOOKUP($B174,'Tillförd energi'!$B$2:$AS$506,MATCH(F$1,'Tillförd energi'!$B$1:$AQ$1,0),FALSE)</f>
        <v>4.8600000000000003</v>
      </c>
      <c r="G174" s="73">
        <f>VLOOKUP($B174,'Tillförd energi'!$B$2:$AS$506,MATCH(G$1,'Tillförd energi'!$B$1:$AQ$1,0),FALSE)</f>
        <v>0</v>
      </c>
      <c r="H174" s="73">
        <f>VLOOKUP($B174,'Tillförd energi'!$B$2:$AS$506,MATCH(H$1,'Tillförd energi'!$B$1:$AQ$1,0),FALSE)</f>
        <v>0</v>
      </c>
      <c r="I174" s="73">
        <f>VLOOKUP($B174,'Tillförd energi'!$B$2:$AS$506,MATCH(I$1,'Tillförd energi'!$B$1:$AQ$1,0),FALSE)</f>
        <v>0</v>
      </c>
      <c r="J174" s="73">
        <f>VLOOKUP($B174,'Tillförd energi'!$B$2:$AS$506,MATCH(J$1,'Tillförd energi'!$B$1:$AQ$1,0),FALSE)</f>
        <v>0</v>
      </c>
      <c r="K174" s="73">
        <f>VLOOKUP($B174,'Tillförd energi'!$B$2:$AS$506,MATCH(K$1,'Tillförd energi'!$B$1:$AQ$1,0),FALSE)</f>
        <v>0</v>
      </c>
      <c r="L174" s="73">
        <f>VLOOKUP($B174,'Tillförd energi'!$B$2:$AS$506,MATCH(L$1,'Tillförd energi'!$B$1:$AQ$1,0),FALSE)</f>
        <v>0</v>
      </c>
      <c r="M174" s="73">
        <f>VLOOKUP($B174,'Tillförd energi'!$B$2:$AS$506,MATCH(M$1,'Tillförd energi'!$B$1:$AQ$1,0),FALSE)</f>
        <v>0</v>
      </c>
      <c r="N174" s="73">
        <f>VLOOKUP($B174,'Tillförd energi'!$B$2:$AS$506,MATCH(N$1,'Tillförd energi'!$B$1:$AQ$1,0),FALSE)</f>
        <v>0</v>
      </c>
      <c r="O174" s="73">
        <f>VLOOKUP($B174,'Tillförd energi'!$B$2:$AS$506,MATCH(O$1,'Tillförd energi'!$B$1:$AQ$1,0),FALSE)</f>
        <v>0</v>
      </c>
      <c r="P174" s="73">
        <f>VLOOKUP($B174,'Tillförd energi'!$B$2:$AS$506,MATCH(P$1,'Tillförd energi'!$B$1:$AQ$1,0),FALSE)</f>
        <v>0</v>
      </c>
      <c r="Q174" s="73">
        <f>VLOOKUP($B174,'Tillförd energi'!$B$2:$AS$506,MATCH(Q$1,'Tillförd energi'!$B$1:$AQ$1,0),FALSE)</f>
        <v>0</v>
      </c>
      <c r="R174" s="73">
        <f>VLOOKUP($B174,'Tillförd energi'!$B$2:$AS$506,MATCH(R$1,'Tillförd energi'!$B$1:$AQ$1,0),FALSE)</f>
        <v>0</v>
      </c>
      <c r="S174" s="73">
        <f>VLOOKUP($B174,'Tillförd energi'!$B$2:$AS$506,MATCH(S$1,'Tillförd energi'!$B$1:$AQ$1,0),FALSE)</f>
        <v>0</v>
      </c>
      <c r="T174" s="73">
        <f>VLOOKUP($B174,'Tillförd energi'!$B$2:$AS$506,MATCH(T$1,'Tillförd energi'!$B$1:$AQ$1,0),FALSE)</f>
        <v>0</v>
      </c>
      <c r="U174" s="73">
        <f>VLOOKUP($B174,'Tillförd energi'!$B$2:$AS$506,MATCH(U$1,'Tillförd energi'!$B$1:$AQ$1,0),FALSE)</f>
        <v>0</v>
      </c>
      <c r="V174" s="73">
        <f>VLOOKUP($B174,'Tillförd energi'!$B$2:$AS$506,MATCH(V$1,'Tillförd energi'!$B$1:$AQ$1,0),FALSE)</f>
        <v>0</v>
      </c>
      <c r="W174" s="73">
        <f>VLOOKUP($B174,'Tillförd energi'!$B$2:$AS$506,MATCH(W$1,'Tillförd energi'!$B$1:$AQ$1,0),FALSE)</f>
        <v>0</v>
      </c>
      <c r="X174" s="73">
        <f>VLOOKUP($B174,'Tillförd energi'!$B$2:$AS$506,MATCH(X$1,'Tillförd energi'!$B$1:$AQ$1,0),FALSE)</f>
        <v>0</v>
      </c>
      <c r="Y174" s="73">
        <f>VLOOKUP($B174,'Tillförd energi'!$B$2:$AS$506,MATCH(Y$1,'Tillförd energi'!$B$1:$AQ$1,0),FALSE)</f>
        <v>0</v>
      </c>
      <c r="Z174" s="73">
        <f>VLOOKUP($B174,'Tillförd energi'!$B$2:$AS$506,MATCH(Z$1,'Tillförd energi'!$B$1:$AQ$1,0),FALSE)</f>
        <v>0</v>
      </c>
      <c r="AA174" s="73">
        <f>VLOOKUP($B174,'Tillförd energi'!$B$2:$AS$506,MATCH(AA$1,'Tillförd energi'!$B$1:$AQ$1,0),FALSE)</f>
        <v>0</v>
      </c>
      <c r="AB174" s="73">
        <f>VLOOKUP($B174,'Tillförd energi'!$B$2:$AS$506,MATCH(AB$1,'Tillförd energi'!$B$1:$AQ$1,0),FALSE)</f>
        <v>0</v>
      </c>
      <c r="AC174" s="73">
        <f>VLOOKUP($B174,'Tillförd energi'!$B$2:$AS$506,MATCH(AC$1,'Tillförd energi'!$B$1:$AQ$1,0),FALSE)</f>
        <v>14.7</v>
      </c>
      <c r="AD174" s="73">
        <f>VLOOKUP($B174,'Tillförd energi'!$B$2:$AS$506,MATCH(AD$1,'Tillförd energi'!$B$1:$AQ$1,0),FALSE)</f>
        <v>0</v>
      </c>
      <c r="AF174" s="73">
        <f>VLOOKUP($B174,'Tillförd energi'!$B$2:$AS$506,MATCH(AF$1,'Tillförd energi'!$B$1:$AQ$1,0),FALSE)</f>
        <v>0.82</v>
      </c>
      <c r="AH174" s="73">
        <f>IFERROR(VLOOKUP(B174,Miljö!$B$1:$S$476,9,FALSE)/1,0)</f>
        <v>0</v>
      </c>
      <c r="AJ174" s="81">
        <f>IFERROR(VLOOKUP($B174,Miljö!$B$1:$S$500,MATCH("hjälpel exklusive kraftvärme (GWh)",Miljö!$B$1:$V$1,0),FALSE)/1,"")</f>
        <v>0.82</v>
      </c>
      <c r="AK174" s="81">
        <f t="shared" si="22"/>
        <v>0.82</v>
      </c>
      <c r="AL174" s="81">
        <f>VLOOKUP($B174,'Slutlig allokering'!$B$2:$AL$462,MATCH("Hjälpel kraftvärme",'Slutlig allokering'!$B$2:$AL$2,0),FALSE)</f>
        <v>0</v>
      </c>
      <c r="AN174" s="73">
        <f t="shared" si="23"/>
        <v>21.16</v>
      </c>
      <c r="AO174" s="73">
        <f t="shared" si="24"/>
        <v>21.16</v>
      </c>
      <c r="AP174" s="73">
        <f>IF(ISERROR(1/VLOOKUP($B174,Leveranser!$B$1:$S$500,MATCH("såld värme (gwh)",Leveranser!$B$1:$S$1,0),FALSE)),"",VLOOKUP($B174,Leveranser!$B$1:$S$500,MATCH("såld värme (gwh)",Leveranser!$B$1:$S$1,0),FALSE))</f>
        <v>17.5</v>
      </c>
      <c r="AQ174" s="73">
        <f>VLOOKUP($B174,Leveranser!$B$1:$Y$500,MATCH("Totalt såld fjärrvärme till andra fjärrvärmeföretag",Leveranser!$B$1:$AA$1,0),FALSE)</f>
        <v>0</v>
      </c>
      <c r="AR174" s="73">
        <f>IF(ISERROR(1/VLOOKUP($B174,Miljö!$B$1:$S$500,MATCH("Såld mängd produktionsspecifik fjärrvärme (GWh)",Miljö!$B$1:$R$1,0),FALSE)),0,VLOOKUP($B174,Miljö!$B$1:$S$500,MATCH("Såld mängd produktionsspecifik fjärrvärme (GWh)",Miljö!$B$1:$R$1,0),FALSE))</f>
        <v>0</v>
      </c>
      <c r="AS174" s="82">
        <f t="shared" si="29"/>
        <v>0.82703213610586013</v>
      </c>
      <c r="AU174" s="73" t="str">
        <f>VLOOKUP($B174,'Miljövärden urval för publ'!$B$2:$I$486,7,FALSE)</f>
        <v>Ja</v>
      </c>
      <c r="AV174" s="73" t="str">
        <f>VLOOKUP($B174,'Miljövärden urval för publ'!$B$2:$I$486,6,FALSE)</f>
        <v>Nej</v>
      </c>
      <c r="AZ174" s="73">
        <f t="shared" si="25"/>
        <v>0.82</v>
      </c>
      <c r="BA174" s="73">
        <f t="shared" si="30"/>
        <v>0</v>
      </c>
      <c r="BB174" s="73">
        <f t="shared" si="26"/>
        <v>0</v>
      </c>
      <c r="BC174" s="73">
        <f t="shared" si="27"/>
        <v>0</v>
      </c>
      <c r="BE174" s="73">
        <f t="shared" si="31"/>
        <v>0</v>
      </c>
      <c r="BF174" s="73">
        <f t="shared" si="32"/>
        <v>0</v>
      </c>
      <c r="BH174" s="73">
        <f t="shared" si="28"/>
        <v>0</v>
      </c>
    </row>
    <row r="175" spans="1:60" ht="15" x14ac:dyDescent="0.25">
      <c r="A175" t="s">
        <v>201</v>
      </c>
      <c r="B175" t="s">
        <v>205</v>
      </c>
      <c r="C175" s="73">
        <f>VLOOKUP($B175,'Tillförd energi'!$B$2:$AS$506,MATCH(C$1,'Tillförd energi'!$B$1:$AQ$1,0),FALSE)</f>
        <v>0</v>
      </c>
      <c r="D175" s="73">
        <f>VLOOKUP($B175,'Tillförd energi'!$B$2:$AS$506,MATCH(D$1,'Tillförd energi'!$B$1:$AQ$1,0),FALSE)</f>
        <v>0</v>
      </c>
      <c r="E175" s="73">
        <f>VLOOKUP($B175,'Tillförd energi'!$B$2:$AS$506,MATCH(E$1,'Tillförd energi'!$B$1:$AQ$1,0),FALSE)</f>
        <v>0</v>
      </c>
      <c r="F175" s="73">
        <f>VLOOKUP($B175,'Tillförd energi'!$B$2:$AS$506,MATCH(F$1,'Tillförd energi'!$B$1:$AQ$1,0),FALSE)</f>
        <v>0</v>
      </c>
      <c r="G175" s="73">
        <f>VLOOKUP($B175,'Tillförd energi'!$B$2:$AS$506,MATCH(G$1,'Tillförd energi'!$B$1:$AQ$1,0),FALSE)</f>
        <v>0</v>
      </c>
      <c r="H175" s="73">
        <f>VLOOKUP($B175,'Tillförd energi'!$B$2:$AS$506,MATCH(H$1,'Tillförd energi'!$B$1:$AQ$1,0),FALSE)</f>
        <v>0</v>
      </c>
      <c r="I175" s="73">
        <f>VLOOKUP($B175,'Tillförd energi'!$B$2:$AS$506,MATCH(I$1,'Tillförd energi'!$B$1:$AQ$1,0),FALSE)</f>
        <v>0</v>
      </c>
      <c r="J175" s="73">
        <f>VLOOKUP($B175,'Tillförd energi'!$B$2:$AS$506,MATCH(J$1,'Tillförd energi'!$B$1:$AQ$1,0),FALSE)</f>
        <v>4.5999999999999996</v>
      </c>
      <c r="K175" s="73">
        <f>VLOOKUP($B175,'Tillförd energi'!$B$2:$AS$506,MATCH(K$1,'Tillförd energi'!$B$1:$AQ$1,0),FALSE)</f>
        <v>0</v>
      </c>
      <c r="L175" s="73">
        <f>VLOOKUP($B175,'Tillförd energi'!$B$2:$AS$506,MATCH(L$1,'Tillförd energi'!$B$1:$AQ$1,0),FALSE)</f>
        <v>0</v>
      </c>
      <c r="M175" s="73">
        <f>VLOOKUP($B175,'Tillförd energi'!$B$2:$AS$506,MATCH(M$1,'Tillförd energi'!$B$1:$AQ$1,0),FALSE)</f>
        <v>78.650000000000006</v>
      </c>
      <c r="N175" s="73">
        <f>VLOOKUP($B175,'Tillförd energi'!$B$2:$AS$506,MATCH(N$1,'Tillförd energi'!$B$1:$AQ$1,0),FALSE)</f>
        <v>0</v>
      </c>
      <c r="O175" s="73">
        <f>VLOOKUP($B175,'Tillförd energi'!$B$2:$AS$506,MATCH(O$1,'Tillförd energi'!$B$1:$AQ$1,0),FALSE)</f>
        <v>0</v>
      </c>
      <c r="P175" s="73">
        <f>VLOOKUP($B175,'Tillförd energi'!$B$2:$AS$506,MATCH(P$1,'Tillförd energi'!$B$1:$AQ$1,0),FALSE)</f>
        <v>0</v>
      </c>
      <c r="Q175" s="73">
        <f>VLOOKUP($B175,'Tillförd energi'!$B$2:$AS$506,MATCH(Q$1,'Tillförd energi'!$B$1:$AQ$1,0),FALSE)</f>
        <v>0</v>
      </c>
      <c r="R175" s="73">
        <f>VLOOKUP($B175,'Tillförd energi'!$B$2:$AS$506,MATCH(R$1,'Tillförd energi'!$B$1:$AQ$1,0),FALSE)</f>
        <v>0</v>
      </c>
      <c r="S175" s="73">
        <f>VLOOKUP($B175,'Tillförd energi'!$B$2:$AS$506,MATCH(S$1,'Tillförd energi'!$B$1:$AQ$1,0),FALSE)</f>
        <v>0</v>
      </c>
      <c r="T175" s="73">
        <f>VLOOKUP($B175,'Tillförd energi'!$B$2:$AS$506,MATCH(T$1,'Tillförd energi'!$B$1:$AQ$1,0),FALSE)</f>
        <v>0</v>
      </c>
      <c r="U175" s="73">
        <f>VLOOKUP($B175,'Tillförd energi'!$B$2:$AS$506,MATCH(U$1,'Tillförd energi'!$B$1:$AQ$1,0),FALSE)</f>
        <v>0</v>
      </c>
      <c r="V175" s="73">
        <f>VLOOKUP($B175,'Tillförd energi'!$B$2:$AS$506,MATCH(V$1,'Tillförd energi'!$B$1:$AQ$1,0),FALSE)</f>
        <v>7.59</v>
      </c>
      <c r="W175" s="73">
        <f>VLOOKUP($B175,'Tillförd energi'!$B$2:$AS$506,MATCH(W$1,'Tillförd energi'!$B$1:$AQ$1,0),FALSE)</f>
        <v>77</v>
      </c>
      <c r="X175" s="73">
        <f>VLOOKUP($B175,'Tillförd energi'!$B$2:$AS$506,MATCH(X$1,'Tillförd energi'!$B$1:$AQ$1,0),FALSE)</f>
        <v>0</v>
      </c>
      <c r="Y175" s="73">
        <f>VLOOKUP($B175,'Tillförd energi'!$B$2:$AS$506,MATCH(Y$1,'Tillförd energi'!$B$1:$AQ$1,0),FALSE)</f>
        <v>0.01</v>
      </c>
      <c r="Z175" s="73">
        <f>VLOOKUP($B175,'Tillförd energi'!$B$2:$AS$506,MATCH(Z$1,'Tillförd energi'!$B$1:$AQ$1,0),FALSE)</f>
        <v>12.4</v>
      </c>
      <c r="AA175" s="73">
        <f>VLOOKUP($B175,'Tillförd energi'!$B$2:$AS$506,MATCH(AA$1,'Tillförd energi'!$B$1:$AQ$1,0),FALSE)</f>
        <v>17.100000000000001</v>
      </c>
      <c r="AB175" s="73">
        <f>VLOOKUP($B175,'Tillförd energi'!$B$2:$AS$506,MATCH(AB$1,'Tillförd energi'!$B$1:$AQ$1,0),FALSE)</f>
        <v>0</v>
      </c>
      <c r="AC175" s="73">
        <f>VLOOKUP($B175,'Tillförd energi'!$B$2:$AS$506,MATCH(AC$1,'Tillförd energi'!$B$1:$AQ$1,0),FALSE)</f>
        <v>0</v>
      </c>
      <c r="AD175" s="73">
        <f>VLOOKUP($B175,'Tillförd energi'!$B$2:$AS$506,MATCH(AD$1,'Tillförd energi'!$B$1:$AQ$1,0),FALSE)</f>
        <v>0</v>
      </c>
      <c r="AF175" s="73">
        <f>VLOOKUP($B175,'Tillförd energi'!$B$2:$AS$506,MATCH(AF$1,'Tillförd energi'!$B$1:$AQ$1,0),FALSE)</f>
        <v>2.5499999999999998</v>
      </c>
      <c r="AH175" s="73">
        <f>IFERROR(VLOOKUP(B175,Miljö!$B$1:$S$476,9,FALSE)/1,0)</f>
        <v>0</v>
      </c>
      <c r="AJ175" s="81">
        <f>IFERROR(VLOOKUP($B175,Miljö!$B$1:$S$500,MATCH("hjälpel exklusive kraftvärme (GWh)",Miljö!$B$1:$V$1,0),FALSE)/1,"")</f>
        <v>2.5499999999999998</v>
      </c>
      <c r="AK175" s="81">
        <f t="shared" si="22"/>
        <v>2.5499999999999998</v>
      </c>
      <c r="AL175" s="81">
        <f>VLOOKUP($B175,'Slutlig allokering'!$B$2:$AL$462,MATCH("Hjälpel kraftvärme",'Slutlig allokering'!$B$2:$AL$2,0),FALSE)</f>
        <v>0</v>
      </c>
      <c r="AN175" s="73">
        <f t="shared" si="23"/>
        <v>199.9</v>
      </c>
      <c r="AO175" s="73">
        <f t="shared" si="24"/>
        <v>199.9</v>
      </c>
      <c r="AP175" s="73">
        <f>IF(ISERROR(1/VLOOKUP($B175,Leveranser!$B$1:$S$500,MATCH("såld värme (gwh)",Leveranser!$B$1:$S$1,0),FALSE)),"",VLOOKUP($B175,Leveranser!$B$1:$S$500,MATCH("såld värme (gwh)",Leveranser!$B$1:$S$1,0),FALSE))</f>
        <v>174</v>
      </c>
      <c r="AQ175" s="73">
        <f>VLOOKUP($B175,Leveranser!$B$1:$Y$500,MATCH("Totalt såld fjärrvärme till andra fjärrvärmeföretag",Leveranser!$B$1:$AA$1,0),FALSE)</f>
        <v>0</v>
      </c>
      <c r="AR175" s="73">
        <f>IF(ISERROR(1/VLOOKUP($B175,Miljö!$B$1:$S$500,MATCH("Såld mängd produktionsspecifik fjärrvärme (GWh)",Miljö!$B$1:$R$1,0),FALSE)),0,VLOOKUP($B175,Miljö!$B$1:$S$500,MATCH("Såld mängd produktionsspecifik fjärrvärme (GWh)",Miljö!$B$1:$R$1,0),FALSE))</f>
        <v>0</v>
      </c>
      <c r="AS175" s="82">
        <f t="shared" si="29"/>
        <v>0.87043521760880438</v>
      </c>
      <c r="AU175" s="73" t="str">
        <f>VLOOKUP($B175,'Miljövärden urval för publ'!$B$2:$I$486,7,FALSE)</f>
        <v>Ja</v>
      </c>
      <c r="AV175" s="73" t="str">
        <f>VLOOKUP($B175,'Miljövärden urval för publ'!$B$2:$I$486,6,FALSE)</f>
        <v>Nej</v>
      </c>
      <c r="AZ175" s="73">
        <f t="shared" si="25"/>
        <v>14.96</v>
      </c>
      <c r="BA175" s="73">
        <f t="shared" si="30"/>
        <v>77</v>
      </c>
      <c r="BB175" s="73">
        <f t="shared" si="26"/>
        <v>78.650000000000006</v>
      </c>
      <c r="BC175" s="73">
        <f t="shared" si="27"/>
        <v>0</v>
      </c>
      <c r="BE175" s="73">
        <f t="shared" si="31"/>
        <v>17.100000000000001</v>
      </c>
      <c r="BF175" s="73">
        <f t="shared" si="32"/>
        <v>0</v>
      </c>
      <c r="BH175" s="73">
        <f t="shared" si="28"/>
        <v>163.24</v>
      </c>
    </row>
    <row r="176" spans="1:60" ht="15" x14ac:dyDescent="0.25">
      <c r="A176" t="s">
        <v>206</v>
      </c>
      <c r="B176" t="s">
        <v>207</v>
      </c>
      <c r="C176" s="73">
        <f>VLOOKUP($B176,'Tillförd energi'!$B$2:$AS$506,MATCH(C$1,'Tillförd energi'!$B$1:$AQ$1,0),FALSE)</f>
        <v>0</v>
      </c>
      <c r="D176" s="73">
        <f>VLOOKUP($B176,'Tillförd energi'!$B$2:$AS$506,MATCH(D$1,'Tillförd energi'!$B$1:$AQ$1,0),FALSE)</f>
        <v>1.2</v>
      </c>
      <c r="E176" s="73">
        <f>VLOOKUP($B176,'Tillförd energi'!$B$2:$AS$506,MATCH(E$1,'Tillförd energi'!$B$1:$AQ$1,0),FALSE)</f>
        <v>0</v>
      </c>
      <c r="F176" s="73">
        <f>VLOOKUP($B176,'Tillförd energi'!$B$2:$AS$506,MATCH(F$1,'Tillförd energi'!$B$1:$AQ$1,0),FALSE)</f>
        <v>1.1000000000000001</v>
      </c>
      <c r="G176" s="73">
        <f>VLOOKUP($B176,'Tillförd energi'!$B$2:$AS$506,MATCH(G$1,'Tillförd energi'!$B$1:$AQ$1,0),FALSE)</f>
        <v>0</v>
      </c>
      <c r="H176" s="73">
        <f>VLOOKUP($B176,'Tillförd energi'!$B$2:$AS$506,MATCH(H$1,'Tillförd energi'!$B$1:$AQ$1,0),FALSE)</f>
        <v>0</v>
      </c>
      <c r="I176" s="73">
        <f>VLOOKUP($B176,'Tillförd energi'!$B$2:$AS$506,MATCH(I$1,'Tillförd energi'!$B$1:$AQ$1,0),FALSE)</f>
        <v>0</v>
      </c>
      <c r="J176" s="73">
        <f>VLOOKUP($B176,'Tillförd energi'!$B$2:$AS$506,MATCH(J$1,'Tillförd energi'!$B$1:$AQ$1,0),FALSE)</f>
        <v>0</v>
      </c>
      <c r="K176" s="73">
        <f>VLOOKUP($B176,'Tillförd energi'!$B$2:$AS$506,MATCH(K$1,'Tillförd energi'!$B$1:$AQ$1,0),FALSE)</f>
        <v>0</v>
      </c>
      <c r="L176" s="73">
        <f>VLOOKUP($B176,'Tillförd energi'!$B$2:$AS$506,MATCH(L$1,'Tillförd energi'!$B$1:$AQ$1,0),FALSE)</f>
        <v>0</v>
      </c>
      <c r="M176" s="73">
        <f>VLOOKUP($B176,'Tillförd energi'!$B$2:$AS$506,MATCH(M$1,'Tillförd energi'!$B$1:$AQ$1,0),FALSE)</f>
        <v>0</v>
      </c>
      <c r="N176" s="73">
        <f>VLOOKUP($B176,'Tillförd energi'!$B$2:$AS$506,MATCH(N$1,'Tillförd energi'!$B$1:$AQ$1,0),FALSE)</f>
        <v>0</v>
      </c>
      <c r="O176" s="73">
        <f>VLOOKUP($B176,'Tillförd energi'!$B$2:$AS$506,MATCH(O$1,'Tillförd energi'!$B$1:$AQ$1,0),FALSE)</f>
        <v>63.110500000000002</v>
      </c>
      <c r="P176" s="73">
        <f>VLOOKUP($B176,'Tillförd energi'!$B$2:$AS$506,MATCH(P$1,'Tillförd energi'!$B$1:$AQ$1,0),FALSE)</f>
        <v>0</v>
      </c>
      <c r="Q176" s="73">
        <f>VLOOKUP($B176,'Tillförd energi'!$B$2:$AS$506,MATCH(Q$1,'Tillförd energi'!$B$1:$AQ$1,0),FALSE)</f>
        <v>4.7</v>
      </c>
      <c r="R176" s="73">
        <f>VLOOKUP($B176,'Tillförd energi'!$B$2:$AS$506,MATCH(R$1,'Tillförd energi'!$B$1:$AQ$1,0),FALSE)</f>
        <v>0</v>
      </c>
      <c r="S176" s="73">
        <f>VLOOKUP($B176,'Tillförd energi'!$B$2:$AS$506,MATCH(S$1,'Tillförd energi'!$B$1:$AQ$1,0),FALSE)</f>
        <v>0</v>
      </c>
      <c r="T176" s="73">
        <f>VLOOKUP($B176,'Tillförd energi'!$B$2:$AS$506,MATCH(T$1,'Tillförd energi'!$B$1:$AQ$1,0),FALSE)</f>
        <v>0</v>
      </c>
      <c r="U176" s="73">
        <f>VLOOKUP($B176,'Tillförd energi'!$B$2:$AS$506,MATCH(U$1,'Tillförd energi'!$B$1:$AQ$1,0),FALSE)</f>
        <v>0</v>
      </c>
      <c r="V176" s="73">
        <f>VLOOKUP($B176,'Tillförd energi'!$B$2:$AS$506,MATCH(V$1,'Tillförd energi'!$B$1:$AQ$1,0),FALSE)</f>
        <v>0</v>
      </c>
      <c r="W176" s="73">
        <f>VLOOKUP($B176,'Tillförd energi'!$B$2:$AS$506,MATCH(W$1,'Tillförd energi'!$B$1:$AQ$1,0),FALSE)</f>
        <v>0</v>
      </c>
      <c r="X176" s="73">
        <f>VLOOKUP($B176,'Tillförd energi'!$B$2:$AS$506,MATCH(X$1,'Tillförd energi'!$B$1:$AQ$1,0),FALSE)</f>
        <v>77.371499999999997</v>
      </c>
      <c r="Y176" s="73">
        <f>VLOOKUP($B176,'Tillförd energi'!$B$2:$AS$506,MATCH(Y$1,'Tillförd energi'!$B$1:$AQ$1,0),FALSE)</f>
        <v>0</v>
      </c>
      <c r="Z176" s="73">
        <f>VLOOKUP($B176,'Tillförd energi'!$B$2:$AS$506,MATCH(Z$1,'Tillförd energi'!$B$1:$AQ$1,0),FALSE)</f>
        <v>0</v>
      </c>
      <c r="AA176" s="73">
        <f>VLOOKUP($B176,'Tillförd energi'!$B$2:$AS$506,MATCH(AA$1,'Tillförd energi'!$B$1:$AQ$1,0),FALSE)</f>
        <v>0</v>
      </c>
      <c r="AB176" s="73">
        <f>VLOOKUP($B176,'Tillförd energi'!$B$2:$AS$506,MATCH(AB$1,'Tillförd energi'!$B$1:$AQ$1,0),FALSE)</f>
        <v>0</v>
      </c>
      <c r="AC176" s="73">
        <f>VLOOKUP($B176,'Tillförd energi'!$B$2:$AS$506,MATCH(AC$1,'Tillförd energi'!$B$1:$AQ$1,0),FALSE)</f>
        <v>0</v>
      </c>
      <c r="AD176" s="73">
        <f>VLOOKUP($B176,'Tillförd energi'!$B$2:$AS$506,MATCH(AD$1,'Tillförd energi'!$B$1:$AQ$1,0),FALSE)</f>
        <v>0</v>
      </c>
      <c r="AF176" s="73">
        <f>VLOOKUP($B176,'Tillförd energi'!$B$2:$AS$506,MATCH(AF$1,'Tillförd energi'!$B$1:$AQ$1,0),FALSE)</f>
        <v>1.5091000000000001</v>
      </c>
      <c r="AH176" s="73">
        <f>IFERROR(VLOOKUP(B176,Miljö!$B$1:$S$476,9,FALSE)/1,0)</f>
        <v>0</v>
      </c>
      <c r="AJ176" s="81">
        <f>IFERROR(VLOOKUP($B176,Miljö!$B$1:$S$500,MATCH("hjälpel exklusive kraftvärme (GWh)",Miljö!$B$1:$V$1,0),FALSE)/1,"")</f>
        <v>1.1000000000000001</v>
      </c>
      <c r="AK176" s="81">
        <f t="shared" si="22"/>
        <v>1.1000000000000001</v>
      </c>
      <c r="AL176" s="81">
        <f>VLOOKUP($B176,'Slutlig allokering'!$B$2:$AL$462,MATCH("Hjälpel kraftvärme",'Slutlig allokering'!$B$2:$AL$2,0),FALSE)</f>
        <v>0.40910400000000002</v>
      </c>
      <c r="AN176" s="73">
        <f t="shared" si="23"/>
        <v>148.99109999999999</v>
      </c>
      <c r="AO176" s="73">
        <f t="shared" si="24"/>
        <v>148.99109999999999</v>
      </c>
      <c r="AP176" s="73">
        <f>IF(ISERROR(1/VLOOKUP($B176,Leveranser!$B$1:$S$500,MATCH("såld värme (gwh)",Leveranser!$B$1:$S$1,0),FALSE)),"",VLOOKUP($B176,Leveranser!$B$1:$S$500,MATCH("såld värme (gwh)",Leveranser!$B$1:$S$1,0),FALSE))</f>
        <v>154.19999999999999</v>
      </c>
      <c r="AQ176" s="73">
        <f>VLOOKUP($B176,Leveranser!$B$1:$Y$500,MATCH("Totalt såld fjärrvärme till andra fjärrvärmeföretag",Leveranser!$B$1:$AA$1,0),FALSE)</f>
        <v>0</v>
      </c>
      <c r="AR176" s="73">
        <f>IF(ISERROR(1/VLOOKUP($B176,Miljö!$B$1:$S$500,MATCH("Såld mängd produktionsspecifik fjärrvärme (GWh)",Miljö!$B$1:$R$1,0),FALSE)),0,VLOOKUP($B176,Miljö!$B$1:$S$500,MATCH("Såld mängd produktionsspecifik fjärrvärme (GWh)",Miljö!$B$1:$R$1,0),FALSE))</f>
        <v>0</v>
      </c>
      <c r="AS176" s="82">
        <f t="shared" si="29"/>
        <v>1.0349611486860624</v>
      </c>
      <c r="AU176" s="73" t="str">
        <f>VLOOKUP($B176,'Miljövärden urval för publ'!$B$2:$I$486,7,FALSE)</f>
        <v>Ja</v>
      </c>
      <c r="AV176" s="73" t="str">
        <f>VLOOKUP($B176,'Miljövärden urval för publ'!$B$2:$I$486,6,FALSE)</f>
        <v>Nej</v>
      </c>
      <c r="AZ176" s="73">
        <f t="shared" si="25"/>
        <v>1.5091000000000001</v>
      </c>
      <c r="BA176" s="73">
        <f t="shared" si="30"/>
        <v>0</v>
      </c>
      <c r="BB176" s="73">
        <f t="shared" si="26"/>
        <v>63.110500000000002</v>
      </c>
      <c r="BC176" s="73">
        <f t="shared" si="27"/>
        <v>4.7</v>
      </c>
      <c r="BE176" s="73">
        <f t="shared" si="31"/>
        <v>0</v>
      </c>
      <c r="BF176" s="73">
        <f t="shared" si="32"/>
        <v>0</v>
      </c>
      <c r="BH176" s="73">
        <f t="shared" si="28"/>
        <v>67.810500000000005</v>
      </c>
    </row>
    <row r="177" spans="1:60" ht="15" x14ac:dyDescent="0.25">
      <c r="A177" t="s">
        <v>208</v>
      </c>
      <c r="B177" t="s">
        <v>209</v>
      </c>
      <c r="C177" s="73">
        <f>VLOOKUP($B177,'Tillförd energi'!$B$2:$AS$506,MATCH(C$1,'Tillförd energi'!$B$1:$AQ$1,0),FALSE)</f>
        <v>0</v>
      </c>
      <c r="D177" s="73">
        <f>VLOOKUP($B177,'Tillförd energi'!$B$2:$AS$506,MATCH(D$1,'Tillförd energi'!$B$1:$AQ$1,0),FALSE)</f>
        <v>0.9</v>
      </c>
      <c r="E177" s="73">
        <f>VLOOKUP($B177,'Tillförd energi'!$B$2:$AS$506,MATCH(E$1,'Tillförd energi'!$B$1:$AQ$1,0),FALSE)</f>
        <v>0</v>
      </c>
      <c r="F177" s="73">
        <f>VLOOKUP($B177,'Tillförd energi'!$B$2:$AS$506,MATCH(F$1,'Tillförd energi'!$B$1:$AQ$1,0),FALSE)</f>
        <v>6.0227300000000001</v>
      </c>
      <c r="G177" s="73">
        <f>VLOOKUP($B177,'Tillförd energi'!$B$2:$AS$506,MATCH(G$1,'Tillförd energi'!$B$1:$AQ$1,0),FALSE)</f>
        <v>0</v>
      </c>
      <c r="H177" s="73">
        <f>VLOOKUP($B177,'Tillförd energi'!$B$2:$AS$506,MATCH(H$1,'Tillförd energi'!$B$1:$AQ$1,0),FALSE)</f>
        <v>0</v>
      </c>
      <c r="I177" s="73">
        <f>VLOOKUP($B177,'Tillförd energi'!$B$2:$AS$506,MATCH(I$1,'Tillförd energi'!$B$1:$AQ$1,0),FALSE)</f>
        <v>0</v>
      </c>
      <c r="J177" s="73">
        <f>VLOOKUP($B177,'Tillförd energi'!$B$2:$AS$506,MATCH(J$1,'Tillförd energi'!$B$1:$AQ$1,0),FALSE)</f>
        <v>0</v>
      </c>
      <c r="K177" s="73">
        <f>VLOOKUP($B177,'Tillförd energi'!$B$2:$AS$506,MATCH(K$1,'Tillförd energi'!$B$1:$AQ$1,0),FALSE)</f>
        <v>84.2</v>
      </c>
      <c r="L177" s="73">
        <f>VLOOKUP($B177,'Tillförd energi'!$B$2:$AS$506,MATCH(L$1,'Tillförd energi'!$B$1:$AQ$1,0),FALSE)</f>
        <v>106.9</v>
      </c>
      <c r="M177" s="73">
        <f>VLOOKUP($B177,'Tillförd energi'!$B$2:$AS$506,MATCH(M$1,'Tillförd energi'!$B$1:$AQ$1,0),FALSE)</f>
        <v>43.9</v>
      </c>
      <c r="N177" s="73">
        <f>VLOOKUP($B177,'Tillförd energi'!$B$2:$AS$506,MATCH(N$1,'Tillförd energi'!$B$1:$AQ$1,0),FALSE)</f>
        <v>0</v>
      </c>
      <c r="O177" s="73">
        <f>VLOOKUP($B177,'Tillförd energi'!$B$2:$AS$506,MATCH(O$1,'Tillförd energi'!$B$1:$AQ$1,0),FALSE)</f>
        <v>7.4</v>
      </c>
      <c r="P177" s="73">
        <f>VLOOKUP($B177,'Tillförd energi'!$B$2:$AS$506,MATCH(P$1,'Tillförd energi'!$B$1:$AQ$1,0),FALSE)</f>
        <v>109.91800000000001</v>
      </c>
      <c r="Q177" s="73">
        <f>VLOOKUP($B177,'Tillförd energi'!$B$2:$AS$506,MATCH(Q$1,'Tillförd energi'!$B$1:$AQ$1,0),FALSE)</f>
        <v>0</v>
      </c>
      <c r="R177" s="73">
        <f>VLOOKUP($B177,'Tillförd energi'!$B$2:$AS$506,MATCH(R$1,'Tillförd energi'!$B$1:$AQ$1,0),FALSE)</f>
        <v>0</v>
      </c>
      <c r="S177" s="73">
        <f>VLOOKUP($B177,'Tillförd energi'!$B$2:$AS$506,MATCH(S$1,'Tillförd energi'!$B$1:$AQ$1,0),FALSE)</f>
        <v>0</v>
      </c>
      <c r="T177" s="73">
        <f>VLOOKUP($B177,'Tillförd energi'!$B$2:$AS$506,MATCH(T$1,'Tillförd energi'!$B$1:$AQ$1,0),FALSE)</f>
        <v>0</v>
      </c>
      <c r="U177" s="73">
        <f>VLOOKUP($B177,'Tillförd energi'!$B$2:$AS$506,MATCH(U$1,'Tillförd energi'!$B$1:$AQ$1,0),FALSE)</f>
        <v>0</v>
      </c>
      <c r="V177" s="73">
        <f>VLOOKUP($B177,'Tillförd energi'!$B$2:$AS$506,MATCH(V$1,'Tillförd energi'!$B$1:$AQ$1,0),FALSE)</f>
        <v>0.3</v>
      </c>
      <c r="W177" s="73">
        <f>VLOOKUP($B177,'Tillförd energi'!$B$2:$AS$506,MATCH(W$1,'Tillförd energi'!$B$1:$AQ$1,0),FALSE)</f>
        <v>0</v>
      </c>
      <c r="X177" s="73">
        <f>VLOOKUP($B177,'Tillförd energi'!$B$2:$AS$506,MATCH(X$1,'Tillförd energi'!$B$1:$AQ$1,0),FALSE)</f>
        <v>0</v>
      </c>
      <c r="Y177" s="73">
        <f>VLOOKUP($B177,'Tillförd energi'!$B$2:$AS$506,MATCH(Y$1,'Tillförd energi'!$B$1:$AQ$1,0),FALSE)</f>
        <v>11.764699999999999</v>
      </c>
      <c r="Z177" s="73">
        <f>VLOOKUP($B177,'Tillförd energi'!$B$2:$AS$506,MATCH(Z$1,'Tillförd energi'!$B$1:$AQ$1,0),FALSE)</f>
        <v>0</v>
      </c>
      <c r="AA177" s="73">
        <f>VLOOKUP($B177,'Tillförd energi'!$B$2:$AS$506,MATCH(AA$1,'Tillförd energi'!$B$1:$AQ$1,0),FALSE)</f>
        <v>0</v>
      </c>
      <c r="AB177" s="73">
        <f>VLOOKUP($B177,'Tillförd energi'!$B$2:$AS$506,MATCH(AB$1,'Tillförd energi'!$B$1:$AQ$1,0),FALSE)</f>
        <v>191.2</v>
      </c>
      <c r="AC177" s="73">
        <f>VLOOKUP($B177,'Tillförd energi'!$B$2:$AS$506,MATCH(AC$1,'Tillförd energi'!$B$1:$AQ$1,0),FALSE)</f>
        <v>270.10000000000002</v>
      </c>
      <c r="AD177" s="73">
        <f>VLOOKUP($B177,'Tillförd energi'!$B$2:$AS$506,MATCH(AD$1,'Tillförd energi'!$B$1:$AQ$1,0),FALSE)</f>
        <v>0</v>
      </c>
      <c r="AF177" s="73">
        <f>VLOOKUP($B177,'Tillförd energi'!$B$2:$AS$506,MATCH(AF$1,'Tillförd energi'!$B$1:$AQ$1,0),FALSE)</f>
        <v>14.1441</v>
      </c>
      <c r="AH177" s="73">
        <f>IFERROR(VLOOKUP(B177,Miljö!$B$1:$S$476,9,FALSE)/1,0)</f>
        <v>0</v>
      </c>
      <c r="AJ177" s="81">
        <f>IFERROR(VLOOKUP($B177,Miljö!$B$1:$S$500,MATCH("hjälpel exklusive kraftvärme (GWh)",Miljö!$B$1:$V$1,0),FALSE)/1,"")</f>
        <v>1.87</v>
      </c>
      <c r="AK177" s="81">
        <f t="shared" si="22"/>
        <v>1.87</v>
      </c>
      <c r="AL177" s="81">
        <f>VLOOKUP($B177,'Slutlig allokering'!$B$2:$AL$462,MATCH("Hjälpel kraftvärme",'Slutlig allokering'!$B$2:$AL$2,0),FALSE)</f>
        <v>12.274100000000001</v>
      </c>
      <c r="AN177" s="73">
        <f t="shared" si="23"/>
        <v>846.74953000000005</v>
      </c>
      <c r="AO177" s="73">
        <f t="shared" si="24"/>
        <v>846.74953000000005</v>
      </c>
      <c r="AP177" s="73">
        <f>IF(ISERROR(1/VLOOKUP($B177,Leveranser!$B$1:$S$500,MATCH("såld värme (gwh)",Leveranser!$B$1:$S$1,0),FALSE)),"",VLOOKUP($B177,Leveranser!$B$1:$S$500,MATCH("såld värme (gwh)",Leveranser!$B$1:$S$1,0),FALSE))</f>
        <v>702.1</v>
      </c>
      <c r="AQ177" s="73">
        <f>VLOOKUP($B177,Leveranser!$B$1:$Y$500,MATCH("Totalt såld fjärrvärme till andra fjärrvärmeföretag",Leveranser!$B$1:$AA$1,0),FALSE)</f>
        <v>0</v>
      </c>
      <c r="AR177" s="73">
        <f>IF(ISERROR(1/VLOOKUP($B177,Miljö!$B$1:$S$500,MATCH("Såld mängd produktionsspecifik fjärrvärme (GWh)",Miljö!$B$1:$R$1,0),FALSE)),0,VLOOKUP($B177,Miljö!$B$1:$S$500,MATCH("Såld mängd produktionsspecifik fjärrvärme (GWh)",Miljö!$B$1:$R$1,0),FALSE))</f>
        <v>0</v>
      </c>
      <c r="AS177" s="82">
        <f t="shared" si="29"/>
        <v>0.82917081749074018</v>
      </c>
      <c r="AU177" s="73" t="str">
        <f>VLOOKUP($B177,'Miljövärden urval för publ'!$B$2:$I$486,7,FALSE)</f>
        <v>Ja</v>
      </c>
      <c r="AV177" s="73" t="str">
        <f>VLOOKUP($B177,'Miljövärden urval för publ'!$B$2:$I$486,6,FALSE)</f>
        <v>Ja</v>
      </c>
      <c r="AZ177" s="73">
        <f t="shared" si="25"/>
        <v>25.908799999999999</v>
      </c>
      <c r="BA177" s="73">
        <f t="shared" si="30"/>
        <v>0</v>
      </c>
      <c r="BB177" s="73">
        <f t="shared" si="26"/>
        <v>268.11800000000005</v>
      </c>
      <c r="BC177" s="73">
        <f t="shared" si="27"/>
        <v>0</v>
      </c>
      <c r="BE177" s="73">
        <f t="shared" si="31"/>
        <v>0</v>
      </c>
      <c r="BF177" s="73">
        <f t="shared" si="32"/>
        <v>0</v>
      </c>
      <c r="BH177" s="73">
        <f t="shared" si="28"/>
        <v>352.61800000000005</v>
      </c>
    </row>
    <row r="178" spans="1:60" ht="15" x14ac:dyDescent="0.25">
      <c r="A178" t="s">
        <v>210</v>
      </c>
      <c r="B178" t="s">
        <v>211</v>
      </c>
      <c r="C178" s="73">
        <f>VLOOKUP($B178,'Tillförd energi'!$B$2:$AS$506,MATCH(C$1,'Tillförd energi'!$B$1:$AQ$1,0),FALSE)</f>
        <v>0</v>
      </c>
      <c r="D178" s="73">
        <f>VLOOKUP($B178,'Tillförd energi'!$B$2:$AS$506,MATCH(D$1,'Tillförd energi'!$B$1:$AQ$1,0),FALSE)</f>
        <v>2.74</v>
      </c>
      <c r="E178" s="73">
        <f>VLOOKUP($B178,'Tillförd energi'!$B$2:$AS$506,MATCH(E$1,'Tillförd energi'!$B$1:$AQ$1,0),FALSE)</f>
        <v>0</v>
      </c>
      <c r="F178" s="73">
        <f>VLOOKUP($B178,'Tillförd energi'!$B$2:$AS$506,MATCH(F$1,'Tillförd energi'!$B$1:$AQ$1,0),FALSE)</f>
        <v>10.77</v>
      </c>
      <c r="G178" s="73">
        <f>VLOOKUP($B178,'Tillförd energi'!$B$2:$AS$506,MATCH(G$1,'Tillförd energi'!$B$1:$AQ$1,0),FALSE)</f>
        <v>697.94299999999998</v>
      </c>
      <c r="H178" s="73">
        <f>VLOOKUP($B178,'Tillförd energi'!$B$2:$AS$506,MATCH(H$1,'Tillförd energi'!$B$1:$AQ$1,0),FALSE)</f>
        <v>0</v>
      </c>
      <c r="I178" s="73">
        <f>VLOOKUP($B178,'Tillförd energi'!$B$2:$AS$506,MATCH(I$1,'Tillförd energi'!$B$1:$AQ$1,0),FALSE)</f>
        <v>907.21</v>
      </c>
      <c r="J178" s="73">
        <f>VLOOKUP($B178,'Tillförd energi'!$B$2:$AS$506,MATCH(J$1,'Tillförd energi'!$B$1:$AQ$1,0),FALSE)</f>
        <v>0</v>
      </c>
      <c r="K178" s="73">
        <f>VLOOKUP($B178,'Tillförd energi'!$B$2:$AS$506,MATCH(K$1,'Tillförd energi'!$B$1:$AQ$1,0),FALSE)</f>
        <v>0</v>
      </c>
      <c r="L178" s="73">
        <f>VLOOKUP($B178,'Tillförd energi'!$B$2:$AS$506,MATCH(L$1,'Tillförd energi'!$B$1:$AQ$1,0),FALSE)</f>
        <v>0</v>
      </c>
      <c r="M178" s="73">
        <f>VLOOKUP($B178,'Tillförd energi'!$B$2:$AS$506,MATCH(M$1,'Tillförd energi'!$B$1:$AQ$1,0),FALSE)</f>
        <v>211.2</v>
      </c>
      <c r="N178" s="73">
        <f>VLOOKUP($B178,'Tillförd energi'!$B$2:$AS$506,MATCH(N$1,'Tillförd energi'!$B$1:$AQ$1,0),FALSE)</f>
        <v>0</v>
      </c>
      <c r="O178" s="73">
        <f>VLOOKUP($B178,'Tillförd energi'!$B$2:$AS$506,MATCH(O$1,'Tillförd energi'!$B$1:$AQ$1,0),FALSE)</f>
        <v>0</v>
      </c>
      <c r="P178" s="73">
        <f>VLOOKUP($B178,'Tillförd energi'!$B$2:$AS$506,MATCH(P$1,'Tillförd energi'!$B$1:$AQ$1,0),FALSE)</f>
        <v>4.2519999999999998</v>
      </c>
      <c r="Q178" s="73">
        <f>VLOOKUP($B178,'Tillförd energi'!$B$2:$AS$506,MATCH(Q$1,'Tillförd energi'!$B$1:$AQ$1,0),FALSE)</f>
        <v>133.9</v>
      </c>
      <c r="R178" s="73">
        <f>VLOOKUP($B178,'Tillförd energi'!$B$2:$AS$506,MATCH(R$1,'Tillförd energi'!$B$1:$AQ$1,0),FALSE)</f>
        <v>0</v>
      </c>
      <c r="S178" s="73">
        <f>VLOOKUP($B178,'Tillförd energi'!$B$2:$AS$506,MATCH(S$1,'Tillförd energi'!$B$1:$AQ$1,0),FALSE)</f>
        <v>0</v>
      </c>
      <c r="T178" s="73">
        <f>VLOOKUP($B178,'Tillförd energi'!$B$2:$AS$506,MATCH(T$1,'Tillförd energi'!$B$1:$AQ$1,0),FALSE)</f>
        <v>0</v>
      </c>
      <c r="U178" s="73">
        <f>VLOOKUP($B178,'Tillförd energi'!$B$2:$AS$506,MATCH(U$1,'Tillförd energi'!$B$1:$AQ$1,0),FALSE)</f>
        <v>0</v>
      </c>
      <c r="V178" s="73">
        <f>VLOOKUP($B178,'Tillförd energi'!$B$2:$AS$506,MATCH(V$1,'Tillförd energi'!$B$1:$AQ$1,0),FALSE)</f>
        <v>5.84</v>
      </c>
      <c r="W178" s="73">
        <f>VLOOKUP($B178,'Tillförd energi'!$B$2:$AS$506,MATCH(W$1,'Tillförd energi'!$B$1:$AQ$1,0),FALSE)</f>
        <v>0</v>
      </c>
      <c r="X178" s="73">
        <f>VLOOKUP($B178,'Tillförd energi'!$B$2:$AS$506,MATCH(X$1,'Tillförd energi'!$B$1:$AQ$1,0),FALSE)</f>
        <v>0</v>
      </c>
      <c r="Y178" s="73">
        <f>VLOOKUP($B178,'Tillförd energi'!$B$2:$AS$506,MATCH(Y$1,'Tillförd energi'!$B$1:$AQ$1,0),FALSE)</f>
        <v>0</v>
      </c>
      <c r="Z178" s="73">
        <f>VLOOKUP($B178,'Tillförd energi'!$B$2:$AS$506,MATCH(Z$1,'Tillförd energi'!$B$1:$AQ$1,0),FALSE)</f>
        <v>130.08000000000001</v>
      </c>
      <c r="AA178" s="73">
        <f>VLOOKUP($B178,'Tillförd energi'!$B$2:$AS$506,MATCH(AA$1,'Tillförd energi'!$B$1:$AQ$1,0),FALSE)</f>
        <v>295.33</v>
      </c>
      <c r="AB178" s="73">
        <f>VLOOKUP($B178,'Tillförd energi'!$B$2:$AS$506,MATCH(AB$1,'Tillförd energi'!$B$1:$AQ$1,0),FALSE)</f>
        <v>428.84</v>
      </c>
      <c r="AC178" s="73">
        <f>VLOOKUP($B178,'Tillförd energi'!$B$2:$AS$506,MATCH(AC$1,'Tillförd energi'!$B$1:$AQ$1,0),FALSE)</f>
        <v>981.76400000000001</v>
      </c>
      <c r="AD178" s="73">
        <f>VLOOKUP($B178,'Tillförd energi'!$B$2:$AS$506,MATCH(AD$1,'Tillförd energi'!$B$1:$AQ$1,0),FALSE)</f>
        <v>0</v>
      </c>
      <c r="AF178" s="73">
        <f>VLOOKUP($B178,'Tillförd energi'!$B$2:$AS$506,MATCH(AF$1,'Tillförd energi'!$B$1:$AQ$1,0),FALSE)</f>
        <v>72.507000000000005</v>
      </c>
      <c r="AH178" s="73">
        <f>IFERROR(VLOOKUP(B178,Miljö!$B$1:$S$476,9,FALSE)/1,0)</f>
        <v>153.1</v>
      </c>
      <c r="AJ178" s="81">
        <f>IFERROR(VLOOKUP($B178,Miljö!$B$1:$S$500,MATCH("hjälpel exklusive kraftvärme (GWh)",Miljö!$B$1:$V$1,0),FALSE)/1,"")</f>
        <v>62.796999999999997</v>
      </c>
      <c r="AK178" s="81">
        <f t="shared" si="22"/>
        <v>62.796999999999997</v>
      </c>
      <c r="AL178" s="81">
        <f>VLOOKUP($B178,'Slutlig allokering'!$B$2:$AL$462,MATCH("Hjälpel kraftvärme",'Slutlig allokering'!$B$2:$AL$2,0),FALSE)</f>
        <v>9.7100000000000009</v>
      </c>
      <c r="AN178" s="73">
        <f t="shared" si="23"/>
        <v>3882.3760000000002</v>
      </c>
      <c r="AO178" s="73">
        <f t="shared" si="24"/>
        <v>4035.4760000000001</v>
      </c>
      <c r="AP178" s="73">
        <f>IF(ISERROR(1/VLOOKUP($B178,Leveranser!$B$1:$S$500,MATCH("såld värme (gwh)",Leveranser!$B$1:$S$1,0),FALSE)),"",VLOOKUP($B178,Leveranser!$B$1:$S$500,MATCH("såld värme (gwh)",Leveranser!$B$1:$S$1,0),FALSE))</f>
        <v>3620.9645999999998</v>
      </c>
      <c r="AQ178" s="73">
        <f>VLOOKUP($B178,Leveranser!$B$1:$Y$500,MATCH("Totalt såld fjärrvärme till andra fjärrvärmeföretag",Leveranser!$B$1:$AA$1,0),FALSE)</f>
        <v>87</v>
      </c>
      <c r="AR178" s="73">
        <f>IF(ISERROR(1/VLOOKUP($B178,Miljö!$B$1:$S$500,MATCH("Såld mängd produktionsspecifik fjärrvärme (GWh)",Miljö!$B$1:$R$1,0),FALSE)),0,VLOOKUP($B178,Miljö!$B$1:$S$500,MATCH("Såld mängd produktionsspecifik fjärrvärme (GWh)",Miljö!$B$1:$R$1,0),FALSE))</f>
        <v>73.87</v>
      </c>
      <c r="AS178" s="82">
        <f t="shared" si="29"/>
        <v>0.8972831457800764</v>
      </c>
      <c r="AU178" s="73" t="str">
        <f>VLOOKUP($B178,'Miljövärden urval för publ'!$B$2:$I$486,7,FALSE)</f>
        <v>Ja</v>
      </c>
      <c r="AV178" s="73" t="str">
        <f>VLOOKUP($B178,'Miljövärden urval för publ'!$B$2:$I$486,6,FALSE)</f>
        <v>Ja</v>
      </c>
      <c r="AZ178" s="73">
        <f t="shared" si="25"/>
        <v>202.58700000000002</v>
      </c>
      <c r="BA178" s="73">
        <f t="shared" si="30"/>
        <v>0</v>
      </c>
      <c r="BB178" s="73">
        <f t="shared" si="26"/>
        <v>215.452</v>
      </c>
      <c r="BC178" s="73">
        <f t="shared" si="27"/>
        <v>133.9</v>
      </c>
      <c r="BE178" s="73">
        <f t="shared" si="31"/>
        <v>295.33</v>
      </c>
      <c r="BF178" s="73">
        <f t="shared" si="32"/>
        <v>0</v>
      </c>
      <c r="BH178" s="73">
        <f t="shared" si="28"/>
        <v>355.19199999999995</v>
      </c>
    </row>
    <row r="179" spans="1:60" ht="15" x14ac:dyDescent="0.25">
      <c r="A179" t="s">
        <v>210</v>
      </c>
      <c r="B179" t="s">
        <v>212</v>
      </c>
      <c r="C179" s="73">
        <f>VLOOKUP($B179,'Tillförd energi'!$B$2:$AS$506,MATCH(C$1,'Tillförd energi'!$B$1:$AQ$1,0),FALSE)</f>
        <v>0</v>
      </c>
      <c r="D179" s="73">
        <f>VLOOKUP($B179,'Tillförd energi'!$B$2:$AS$506,MATCH(D$1,'Tillförd energi'!$B$1:$AQ$1,0),FALSE)</f>
        <v>0</v>
      </c>
      <c r="E179" s="73">
        <f>VLOOKUP($B179,'Tillförd energi'!$B$2:$AS$506,MATCH(E$1,'Tillförd energi'!$B$1:$AQ$1,0),FALSE)</f>
        <v>0</v>
      </c>
      <c r="F179" s="73">
        <f>VLOOKUP($B179,'Tillförd energi'!$B$2:$AS$506,MATCH(F$1,'Tillförd energi'!$B$1:$AQ$1,0),FALSE)</f>
        <v>0</v>
      </c>
      <c r="G179" s="73">
        <f>VLOOKUP($B179,'Tillförd energi'!$B$2:$AS$506,MATCH(G$1,'Tillförd energi'!$B$1:$AQ$1,0),FALSE)</f>
        <v>0</v>
      </c>
      <c r="H179" s="73">
        <f>VLOOKUP($B179,'Tillförd energi'!$B$2:$AS$506,MATCH(H$1,'Tillförd energi'!$B$1:$AQ$1,0),FALSE)</f>
        <v>0</v>
      </c>
      <c r="I179" s="73">
        <f>VLOOKUP($B179,'Tillförd energi'!$B$2:$AS$506,MATCH(I$1,'Tillförd energi'!$B$1:$AQ$1,0),FALSE)</f>
        <v>0</v>
      </c>
      <c r="J179" s="73">
        <f>VLOOKUP($B179,'Tillförd energi'!$B$2:$AS$506,MATCH(J$1,'Tillförd energi'!$B$1:$AQ$1,0),FALSE)</f>
        <v>0</v>
      </c>
      <c r="K179" s="73">
        <f>VLOOKUP($B179,'Tillförd energi'!$B$2:$AS$506,MATCH(K$1,'Tillförd energi'!$B$1:$AQ$1,0),FALSE)</f>
        <v>0</v>
      </c>
      <c r="L179" s="73">
        <f>VLOOKUP($B179,'Tillförd energi'!$B$2:$AS$506,MATCH(L$1,'Tillförd energi'!$B$1:$AQ$1,0),FALSE)</f>
        <v>0</v>
      </c>
      <c r="M179" s="73">
        <f>VLOOKUP($B179,'Tillförd energi'!$B$2:$AS$506,MATCH(M$1,'Tillförd energi'!$B$1:$AQ$1,0),FALSE)</f>
        <v>110.57</v>
      </c>
      <c r="N179" s="73">
        <f>VLOOKUP($B179,'Tillförd energi'!$B$2:$AS$506,MATCH(N$1,'Tillförd energi'!$B$1:$AQ$1,0),FALSE)</f>
        <v>0</v>
      </c>
      <c r="O179" s="73">
        <f>VLOOKUP($B179,'Tillförd energi'!$B$2:$AS$506,MATCH(O$1,'Tillförd energi'!$B$1:$AQ$1,0),FALSE)</f>
        <v>0</v>
      </c>
      <c r="P179" s="73">
        <f>VLOOKUP($B179,'Tillförd energi'!$B$2:$AS$506,MATCH(P$1,'Tillförd energi'!$B$1:$AQ$1,0),FALSE)</f>
        <v>0</v>
      </c>
      <c r="Q179" s="73">
        <f>VLOOKUP($B179,'Tillförd energi'!$B$2:$AS$506,MATCH(Q$1,'Tillförd energi'!$B$1:$AQ$1,0),FALSE)</f>
        <v>0</v>
      </c>
      <c r="R179" s="73">
        <f>VLOOKUP($B179,'Tillförd energi'!$B$2:$AS$506,MATCH(R$1,'Tillförd energi'!$B$1:$AQ$1,0),FALSE)</f>
        <v>0</v>
      </c>
      <c r="S179" s="73">
        <f>VLOOKUP($B179,'Tillförd energi'!$B$2:$AS$506,MATCH(S$1,'Tillförd energi'!$B$1:$AQ$1,0),FALSE)</f>
        <v>0</v>
      </c>
      <c r="T179" s="73">
        <f>VLOOKUP($B179,'Tillförd energi'!$B$2:$AS$506,MATCH(T$1,'Tillförd energi'!$B$1:$AQ$1,0),FALSE)</f>
        <v>0</v>
      </c>
      <c r="U179" s="73">
        <f>VLOOKUP($B179,'Tillförd energi'!$B$2:$AS$506,MATCH(U$1,'Tillförd energi'!$B$1:$AQ$1,0),FALSE)</f>
        <v>0</v>
      </c>
      <c r="V179" s="73">
        <f>VLOOKUP($B179,'Tillförd energi'!$B$2:$AS$506,MATCH(V$1,'Tillförd energi'!$B$1:$AQ$1,0),FALSE)</f>
        <v>0</v>
      </c>
      <c r="W179" s="73">
        <f>VLOOKUP($B179,'Tillförd energi'!$B$2:$AS$506,MATCH(W$1,'Tillförd energi'!$B$1:$AQ$1,0),FALSE)</f>
        <v>0</v>
      </c>
      <c r="X179" s="73">
        <f>VLOOKUP($B179,'Tillförd energi'!$B$2:$AS$506,MATCH(X$1,'Tillförd energi'!$B$1:$AQ$1,0),FALSE)</f>
        <v>0</v>
      </c>
      <c r="Y179" s="73">
        <f>VLOOKUP($B179,'Tillförd energi'!$B$2:$AS$506,MATCH(Y$1,'Tillförd energi'!$B$1:$AQ$1,0),FALSE)</f>
        <v>0</v>
      </c>
      <c r="Z179" s="73">
        <f>VLOOKUP($B179,'Tillförd energi'!$B$2:$AS$506,MATCH(Z$1,'Tillförd energi'!$B$1:$AQ$1,0),FALSE)</f>
        <v>0</v>
      </c>
      <c r="AA179" s="73">
        <f>VLOOKUP($B179,'Tillförd energi'!$B$2:$AS$506,MATCH(AA$1,'Tillförd energi'!$B$1:$AQ$1,0),FALSE)</f>
        <v>0</v>
      </c>
      <c r="AB179" s="73">
        <f>VLOOKUP($B179,'Tillförd energi'!$B$2:$AS$506,MATCH(AB$1,'Tillförd energi'!$B$1:$AQ$1,0),FALSE)</f>
        <v>31.78</v>
      </c>
      <c r="AC179" s="73">
        <f>VLOOKUP($B179,'Tillförd energi'!$B$2:$AS$506,MATCH(AC$1,'Tillförd energi'!$B$1:$AQ$1,0),FALSE)</f>
        <v>0</v>
      </c>
      <c r="AD179" s="73">
        <f>VLOOKUP($B179,'Tillförd energi'!$B$2:$AS$506,MATCH(AD$1,'Tillförd energi'!$B$1:$AQ$1,0),FALSE)</f>
        <v>0</v>
      </c>
      <c r="AF179" s="73">
        <f>VLOOKUP($B179,'Tillförd energi'!$B$2:$AS$506,MATCH(AF$1,'Tillförd energi'!$B$1:$AQ$1,0),FALSE)</f>
        <v>2.23</v>
      </c>
      <c r="AH179" s="73">
        <f>IFERROR(VLOOKUP(B179,Miljö!$B$1:$S$476,9,FALSE)/1,0)</f>
        <v>0</v>
      </c>
      <c r="AJ179" s="81">
        <f>IFERROR(VLOOKUP($B179,Miljö!$B$1:$S$500,MATCH("hjälpel exklusive kraftvärme (GWh)",Miljö!$B$1:$V$1,0),FALSE)/1,"")</f>
        <v>2.23</v>
      </c>
      <c r="AK179" s="81">
        <f t="shared" si="22"/>
        <v>2.23</v>
      </c>
      <c r="AL179" s="81">
        <f>VLOOKUP($B179,'Slutlig allokering'!$B$2:$AL$462,MATCH("Hjälpel kraftvärme",'Slutlig allokering'!$B$2:$AL$2,0),FALSE)</f>
        <v>0</v>
      </c>
      <c r="AN179" s="73">
        <f t="shared" si="23"/>
        <v>144.57999999999998</v>
      </c>
      <c r="AO179" s="73">
        <f t="shared" si="24"/>
        <v>144.57999999999998</v>
      </c>
      <c r="AP179" s="73">
        <f>IF(ISERROR(1/VLOOKUP($B179,Leveranser!$B$1:$S$500,MATCH("såld värme (gwh)",Leveranser!$B$1:$S$1,0),FALSE)),"",VLOOKUP($B179,Leveranser!$B$1:$S$500,MATCH("såld värme (gwh)",Leveranser!$B$1:$S$1,0),FALSE))</f>
        <v>131.4</v>
      </c>
      <c r="AQ179" s="73">
        <f>VLOOKUP($B179,Leveranser!$B$1:$Y$500,MATCH("Totalt såld fjärrvärme till andra fjärrvärmeföretag",Leveranser!$B$1:$AA$1,0),FALSE)</f>
        <v>0</v>
      </c>
      <c r="AR179" s="73">
        <f>IF(ISERROR(1/VLOOKUP($B179,Miljö!$B$1:$S$500,MATCH("Såld mängd produktionsspecifik fjärrvärme (GWh)",Miljö!$B$1:$R$1,0),FALSE)),0,VLOOKUP($B179,Miljö!$B$1:$S$500,MATCH("Såld mängd produktionsspecifik fjärrvärme (GWh)",Miljö!$B$1:$R$1,0),FALSE))</f>
        <v>0</v>
      </c>
      <c r="AS179" s="82">
        <f t="shared" si="29"/>
        <v>0.9088393968737033</v>
      </c>
      <c r="AU179" s="73" t="str">
        <f>VLOOKUP($B179,'Miljövärden urval för publ'!$B$2:$I$486,7,FALSE)</f>
        <v>Ja</v>
      </c>
      <c r="AV179" s="73" t="str">
        <f>VLOOKUP($B179,'Miljövärden urval för publ'!$B$2:$I$486,6,FALSE)</f>
        <v>Ja</v>
      </c>
      <c r="AZ179" s="73">
        <f t="shared" si="25"/>
        <v>2.23</v>
      </c>
      <c r="BA179" s="73">
        <f t="shared" si="30"/>
        <v>0</v>
      </c>
      <c r="BB179" s="73">
        <f t="shared" si="26"/>
        <v>110.57</v>
      </c>
      <c r="BC179" s="73">
        <f t="shared" si="27"/>
        <v>0</v>
      </c>
      <c r="BE179" s="73">
        <f t="shared" si="31"/>
        <v>0</v>
      </c>
      <c r="BF179" s="73">
        <f t="shared" si="32"/>
        <v>0</v>
      </c>
      <c r="BH179" s="73">
        <f t="shared" si="28"/>
        <v>110.57</v>
      </c>
    </row>
    <row r="180" spans="1:60" ht="15" x14ac:dyDescent="0.25">
      <c r="A180" t="s">
        <v>213</v>
      </c>
      <c r="B180" t="s">
        <v>214</v>
      </c>
      <c r="C180" s="73">
        <f>VLOOKUP($B180,'Tillförd energi'!$B$2:$AS$506,MATCH(C$1,'Tillförd energi'!$B$1:$AQ$1,0),FALSE)</f>
        <v>0</v>
      </c>
      <c r="D180" s="73">
        <f>VLOOKUP($B180,'Tillförd energi'!$B$2:$AS$506,MATCH(D$1,'Tillförd energi'!$B$1:$AQ$1,0),FALSE)</f>
        <v>1.89944</v>
      </c>
      <c r="E180" s="73">
        <f>VLOOKUP($B180,'Tillförd energi'!$B$2:$AS$506,MATCH(E$1,'Tillförd energi'!$B$1:$AQ$1,0),FALSE)</f>
        <v>0</v>
      </c>
      <c r="F180" s="73">
        <f>VLOOKUP($B180,'Tillförd energi'!$B$2:$AS$506,MATCH(F$1,'Tillförd energi'!$B$1:$AQ$1,0),FALSE)</f>
        <v>0</v>
      </c>
      <c r="G180" s="73">
        <f>VLOOKUP($B180,'Tillförd energi'!$B$2:$AS$506,MATCH(G$1,'Tillförd energi'!$B$1:$AQ$1,0),FALSE)</f>
        <v>0</v>
      </c>
      <c r="H180" s="73">
        <f>VLOOKUP($B180,'Tillförd energi'!$B$2:$AS$506,MATCH(H$1,'Tillförd energi'!$B$1:$AQ$1,0),FALSE)</f>
        <v>0</v>
      </c>
      <c r="I180" s="73">
        <f>VLOOKUP($B180,'Tillförd energi'!$B$2:$AS$506,MATCH(I$1,'Tillförd energi'!$B$1:$AQ$1,0),FALSE)</f>
        <v>0</v>
      </c>
      <c r="J180" s="73">
        <f>VLOOKUP($B180,'Tillförd energi'!$B$2:$AS$506,MATCH(J$1,'Tillförd energi'!$B$1:$AQ$1,0),FALSE)</f>
        <v>0</v>
      </c>
      <c r="K180" s="73">
        <f>VLOOKUP($B180,'Tillförd energi'!$B$2:$AS$506,MATCH(K$1,'Tillförd energi'!$B$1:$AQ$1,0),FALSE)</f>
        <v>0</v>
      </c>
      <c r="L180" s="73">
        <f>VLOOKUP($B180,'Tillförd energi'!$B$2:$AS$506,MATCH(L$1,'Tillförd energi'!$B$1:$AQ$1,0),FALSE)</f>
        <v>0</v>
      </c>
      <c r="M180" s="73">
        <f>VLOOKUP($B180,'Tillförd energi'!$B$2:$AS$506,MATCH(M$1,'Tillförd energi'!$B$1:$AQ$1,0),FALSE)</f>
        <v>0</v>
      </c>
      <c r="N180" s="73">
        <f>VLOOKUP($B180,'Tillförd energi'!$B$2:$AS$506,MATCH(N$1,'Tillförd energi'!$B$1:$AQ$1,0),FALSE)</f>
        <v>0</v>
      </c>
      <c r="O180" s="73">
        <f>VLOOKUP($B180,'Tillförd energi'!$B$2:$AS$506,MATCH(O$1,'Tillförd energi'!$B$1:$AQ$1,0),FALSE)</f>
        <v>0</v>
      </c>
      <c r="P180" s="73">
        <f>VLOOKUP($B180,'Tillförd energi'!$B$2:$AS$506,MATCH(P$1,'Tillförd energi'!$B$1:$AQ$1,0),FALSE)</f>
        <v>41.5642</v>
      </c>
      <c r="Q180" s="73">
        <f>VLOOKUP($B180,'Tillförd energi'!$B$2:$AS$506,MATCH(Q$1,'Tillförd energi'!$B$1:$AQ$1,0),FALSE)</f>
        <v>0</v>
      </c>
      <c r="R180" s="73">
        <f>VLOOKUP($B180,'Tillförd energi'!$B$2:$AS$506,MATCH(R$1,'Tillförd energi'!$B$1:$AQ$1,0),FALSE)</f>
        <v>0</v>
      </c>
      <c r="S180" s="73">
        <f>VLOOKUP($B180,'Tillförd energi'!$B$2:$AS$506,MATCH(S$1,'Tillförd energi'!$B$1:$AQ$1,0),FALSE)</f>
        <v>0</v>
      </c>
      <c r="T180" s="73">
        <f>VLOOKUP($B180,'Tillförd energi'!$B$2:$AS$506,MATCH(T$1,'Tillförd energi'!$B$1:$AQ$1,0),FALSE)</f>
        <v>0</v>
      </c>
      <c r="U180" s="73">
        <f>VLOOKUP($B180,'Tillförd energi'!$B$2:$AS$506,MATCH(U$1,'Tillförd energi'!$B$1:$AQ$1,0),FALSE)</f>
        <v>0</v>
      </c>
      <c r="V180" s="73">
        <f>VLOOKUP($B180,'Tillförd energi'!$B$2:$AS$506,MATCH(V$1,'Tillförd energi'!$B$1:$AQ$1,0),FALSE)</f>
        <v>0</v>
      </c>
      <c r="W180" s="73">
        <f>VLOOKUP($B180,'Tillförd energi'!$B$2:$AS$506,MATCH(W$1,'Tillförd energi'!$B$1:$AQ$1,0),FALSE)</f>
        <v>0</v>
      </c>
      <c r="X180" s="73">
        <f>VLOOKUP($B180,'Tillförd energi'!$B$2:$AS$506,MATCH(X$1,'Tillförd energi'!$B$1:$AQ$1,0),FALSE)</f>
        <v>0</v>
      </c>
      <c r="Y180" s="73">
        <f>VLOOKUP($B180,'Tillförd energi'!$B$2:$AS$506,MATCH(Y$1,'Tillförd energi'!$B$1:$AQ$1,0),FALSE)</f>
        <v>0</v>
      </c>
      <c r="Z180" s="73">
        <f>VLOOKUP($B180,'Tillförd energi'!$B$2:$AS$506,MATCH(Z$1,'Tillförd energi'!$B$1:$AQ$1,0),FALSE)</f>
        <v>0</v>
      </c>
      <c r="AA180" s="73">
        <f>VLOOKUP($B180,'Tillförd energi'!$B$2:$AS$506,MATCH(AA$1,'Tillförd energi'!$B$1:$AQ$1,0),FALSE)</f>
        <v>0</v>
      </c>
      <c r="AB180" s="73">
        <f>VLOOKUP($B180,'Tillförd energi'!$B$2:$AS$506,MATCH(AB$1,'Tillförd energi'!$B$1:$AQ$1,0),FALSE)</f>
        <v>0</v>
      </c>
      <c r="AC180" s="73">
        <f>VLOOKUP($B180,'Tillförd energi'!$B$2:$AS$506,MATCH(AC$1,'Tillförd energi'!$B$1:$AQ$1,0),FALSE)</f>
        <v>0</v>
      </c>
      <c r="AD180" s="73">
        <f>VLOOKUP($B180,'Tillförd energi'!$B$2:$AS$506,MATCH(AD$1,'Tillförd energi'!$B$1:$AQ$1,0),FALSE)</f>
        <v>0</v>
      </c>
      <c r="AF180" s="73">
        <f>VLOOKUP($B180,'Tillförd energi'!$B$2:$AS$506,MATCH(AF$1,'Tillförd energi'!$B$1:$AQ$1,0),FALSE)</f>
        <v>0.99846000000000001</v>
      </c>
      <c r="AH180" s="73">
        <f>IFERROR(VLOOKUP(B180,Miljö!$B$1:$S$476,9,FALSE)/1,0)</f>
        <v>0</v>
      </c>
      <c r="AJ180" s="81" t="str">
        <f>IFERROR(VLOOKUP($B180,Miljö!$B$1:$S$500,MATCH("hjälpel exklusive kraftvärme (GWh)",Miljö!$B$1:$V$1,0),FALSE)/1,"")</f>
        <v/>
      </c>
      <c r="AK180" s="81">
        <f t="shared" si="22"/>
        <v>0.9984599999999999</v>
      </c>
      <c r="AL180" s="81">
        <f>VLOOKUP($B180,'Slutlig allokering'!$B$2:$AL$462,MATCH("Hjälpel kraftvärme",'Slutlig allokering'!$B$2:$AL$2,0),FALSE)</f>
        <v>0</v>
      </c>
      <c r="AN180" s="73">
        <f t="shared" si="23"/>
        <v>44.4621</v>
      </c>
      <c r="AO180" s="73">
        <f t="shared" si="24"/>
        <v>44.4621</v>
      </c>
      <c r="AP180" s="73">
        <f>IF(ISERROR(1/VLOOKUP($B180,Leveranser!$B$1:$S$500,MATCH("såld värme (gwh)",Leveranser!$B$1:$S$1,0),FALSE)),"",VLOOKUP($B180,Leveranser!$B$1:$S$500,MATCH("såld värme (gwh)",Leveranser!$B$1:$S$1,0),FALSE))</f>
        <v>33.281999999999996</v>
      </c>
      <c r="AQ180" s="73">
        <f>VLOOKUP($B180,Leveranser!$B$1:$Y$500,MATCH("Totalt såld fjärrvärme till andra fjärrvärmeföretag",Leveranser!$B$1:$AA$1,0),FALSE)</f>
        <v>0</v>
      </c>
      <c r="AR180" s="73">
        <f>IF(ISERROR(1/VLOOKUP($B180,Miljö!$B$1:$S$500,MATCH("Såld mängd produktionsspecifik fjärrvärme (GWh)",Miljö!$B$1:$R$1,0),FALSE)),0,VLOOKUP($B180,Miljö!$B$1:$S$500,MATCH("Såld mängd produktionsspecifik fjärrvärme (GWh)",Miljö!$B$1:$R$1,0),FALSE))</f>
        <v>0</v>
      </c>
      <c r="AS180" s="82">
        <f t="shared" si="29"/>
        <v>0.74854763945022829</v>
      </c>
      <c r="AU180" s="73" t="str">
        <f>VLOOKUP($B180,'Miljövärden urval för publ'!$B$2:$I$486,7,FALSE)</f>
        <v>Ja</v>
      </c>
      <c r="AV180" s="73" t="str">
        <f>VLOOKUP($B180,'Miljövärden urval för publ'!$B$2:$I$486,6,FALSE)</f>
        <v>Ja</v>
      </c>
      <c r="AZ180" s="73">
        <f t="shared" si="25"/>
        <v>0.99846000000000001</v>
      </c>
      <c r="BA180" s="73">
        <f t="shared" si="30"/>
        <v>0</v>
      </c>
      <c r="BB180" s="73">
        <f t="shared" si="26"/>
        <v>41.5642</v>
      </c>
      <c r="BC180" s="73">
        <f t="shared" si="27"/>
        <v>0</v>
      </c>
      <c r="BE180" s="73">
        <f t="shared" si="31"/>
        <v>0</v>
      </c>
      <c r="BF180" s="73">
        <f t="shared" si="32"/>
        <v>0</v>
      </c>
      <c r="BH180" s="73">
        <f t="shared" si="28"/>
        <v>41.5642</v>
      </c>
    </row>
    <row r="181" spans="1:60" ht="15" x14ac:dyDescent="0.25">
      <c r="A181" t="s">
        <v>213</v>
      </c>
      <c r="B181" t="s">
        <v>215</v>
      </c>
      <c r="C181" s="73">
        <f>VLOOKUP($B181,'Tillförd energi'!$B$2:$AS$506,MATCH(C$1,'Tillförd energi'!$B$1:$AQ$1,0),FALSE)</f>
        <v>0</v>
      </c>
      <c r="D181" s="73">
        <f>VLOOKUP($B181,'Tillförd energi'!$B$2:$AS$506,MATCH(D$1,'Tillförd energi'!$B$1:$AQ$1,0),FALSE)</f>
        <v>0.24099999999999999</v>
      </c>
      <c r="E181" s="73">
        <f>VLOOKUP($B181,'Tillförd energi'!$B$2:$AS$506,MATCH(E$1,'Tillförd energi'!$B$1:$AQ$1,0),FALSE)</f>
        <v>0</v>
      </c>
      <c r="F181" s="73">
        <f>VLOOKUP($B181,'Tillförd energi'!$B$2:$AS$506,MATCH(F$1,'Tillförd energi'!$B$1:$AQ$1,0),FALSE)</f>
        <v>0</v>
      </c>
      <c r="G181" s="73">
        <f>VLOOKUP($B181,'Tillförd energi'!$B$2:$AS$506,MATCH(G$1,'Tillförd energi'!$B$1:$AQ$1,0),FALSE)</f>
        <v>0</v>
      </c>
      <c r="H181" s="73">
        <f>VLOOKUP($B181,'Tillförd energi'!$B$2:$AS$506,MATCH(H$1,'Tillförd energi'!$B$1:$AQ$1,0),FALSE)</f>
        <v>0</v>
      </c>
      <c r="I181" s="73">
        <f>VLOOKUP($B181,'Tillförd energi'!$B$2:$AS$506,MATCH(I$1,'Tillförd energi'!$B$1:$AQ$1,0),FALSE)</f>
        <v>0</v>
      </c>
      <c r="J181" s="73">
        <f>VLOOKUP($B181,'Tillförd energi'!$B$2:$AS$506,MATCH(J$1,'Tillförd energi'!$B$1:$AQ$1,0),FALSE)</f>
        <v>0</v>
      </c>
      <c r="K181" s="73">
        <f>VLOOKUP($B181,'Tillförd energi'!$B$2:$AS$506,MATCH(K$1,'Tillförd energi'!$B$1:$AQ$1,0),FALSE)</f>
        <v>0</v>
      </c>
      <c r="L181" s="73">
        <f>VLOOKUP($B181,'Tillförd energi'!$B$2:$AS$506,MATCH(L$1,'Tillförd energi'!$B$1:$AQ$1,0),FALSE)</f>
        <v>0</v>
      </c>
      <c r="M181" s="73">
        <f>VLOOKUP($B181,'Tillförd energi'!$B$2:$AS$506,MATCH(M$1,'Tillförd energi'!$B$1:$AQ$1,0),FALSE)</f>
        <v>0</v>
      </c>
      <c r="N181" s="73">
        <f>VLOOKUP($B181,'Tillförd energi'!$B$2:$AS$506,MATCH(N$1,'Tillförd energi'!$B$1:$AQ$1,0),FALSE)</f>
        <v>0</v>
      </c>
      <c r="O181" s="73">
        <f>VLOOKUP($B181,'Tillförd energi'!$B$2:$AS$506,MATCH(O$1,'Tillförd energi'!$B$1:$AQ$1,0),FALSE)</f>
        <v>0</v>
      </c>
      <c r="P181" s="73">
        <f>VLOOKUP($B181,'Tillförd energi'!$B$2:$AS$506,MATCH(P$1,'Tillförd energi'!$B$1:$AQ$1,0),FALSE)</f>
        <v>0</v>
      </c>
      <c r="Q181" s="73">
        <f>VLOOKUP($B181,'Tillförd energi'!$B$2:$AS$506,MATCH(Q$1,'Tillförd energi'!$B$1:$AQ$1,0),FALSE)</f>
        <v>2.6389999999999998</v>
      </c>
      <c r="R181" s="73">
        <f>VLOOKUP($B181,'Tillförd energi'!$B$2:$AS$506,MATCH(R$1,'Tillförd energi'!$B$1:$AQ$1,0),FALSE)</f>
        <v>0</v>
      </c>
      <c r="S181" s="73">
        <f>VLOOKUP($B181,'Tillförd energi'!$B$2:$AS$506,MATCH(S$1,'Tillförd energi'!$B$1:$AQ$1,0),FALSE)</f>
        <v>0</v>
      </c>
      <c r="T181" s="73">
        <f>VLOOKUP($B181,'Tillförd energi'!$B$2:$AS$506,MATCH(T$1,'Tillförd energi'!$B$1:$AQ$1,0),FALSE)</f>
        <v>0</v>
      </c>
      <c r="U181" s="73">
        <f>VLOOKUP($B181,'Tillförd energi'!$B$2:$AS$506,MATCH(U$1,'Tillförd energi'!$B$1:$AQ$1,0),FALSE)</f>
        <v>0</v>
      </c>
      <c r="V181" s="73">
        <f>VLOOKUP($B181,'Tillförd energi'!$B$2:$AS$506,MATCH(V$1,'Tillförd energi'!$B$1:$AQ$1,0),FALSE)</f>
        <v>0</v>
      </c>
      <c r="W181" s="73">
        <f>VLOOKUP($B181,'Tillförd energi'!$B$2:$AS$506,MATCH(W$1,'Tillförd energi'!$B$1:$AQ$1,0),FALSE)</f>
        <v>0</v>
      </c>
      <c r="X181" s="73">
        <f>VLOOKUP($B181,'Tillförd energi'!$B$2:$AS$506,MATCH(X$1,'Tillförd energi'!$B$1:$AQ$1,0),FALSE)</f>
        <v>0</v>
      </c>
      <c r="Y181" s="73">
        <f>VLOOKUP($B181,'Tillförd energi'!$B$2:$AS$506,MATCH(Y$1,'Tillförd energi'!$B$1:$AQ$1,0),FALSE)</f>
        <v>0</v>
      </c>
      <c r="Z181" s="73">
        <f>VLOOKUP($B181,'Tillförd energi'!$B$2:$AS$506,MATCH(Z$1,'Tillförd energi'!$B$1:$AQ$1,0),FALSE)</f>
        <v>0</v>
      </c>
      <c r="AA181" s="73">
        <f>VLOOKUP($B181,'Tillförd energi'!$B$2:$AS$506,MATCH(AA$1,'Tillförd energi'!$B$1:$AQ$1,0),FALSE)</f>
        <v>0</v>
      </c>
      <c r="AB181" s="73">
        <f>VLOOKUP($B181,'Tillförd energi'!$B$2:$AS$506,MATCH(AB$1,'Tillförd energi'!$B$1:$AQ$1,0),FALSE)</f>
        <v>0</v>
      </c>
      <c r="AC181" s="73">
        <f>VLOOKUP($B181,'Tillförd energi'!$B$2:$AS$506,MATCH(AC$1,'Tillförd energi'!$B$1:$AQ$1,0),FALSE)</f>
        <v>0.53800000000000003</v>
      </c>
      <c r="AD181" s="73">
        <f>VLOOKUP($B181,'Tillförd energi'!$B$2:$AS$506,MATCH(AD$1,'Tillförd energi'!$B$1:$AQ$1,0),FALSE)</f>
        <v>0</v>
      </c>
      <c r="AF181" s="73">
        <f>VLOOKUP($B181,'Tillförd energi'!$B$2:$AS$506,MATCH(AF$1,'Tillförd energi'!$B$1:$AQ$1,0),FALSE)</f>
        <v>8.3070000000000005E-2</v>
      </c>
      <c r="AH181" s="73">
        <f>IFERROR(VLOOKUP(B181,Miljö!$B$1:$S$476,9,FALSE)/1,0)</f>
        <v>0</v>
      </c>
      <c r="AJ181" s="81" t="str">
        <f>IFERROR(VLOOKUP($B181,Miljö!$B$1:$S$500,MATCH("hjälpel exklusive kraftvärme (GWh)",Miljö!$B$1:$V$1,0),FALSE)/1,"")</f>
        <v/>
      </c>
      <c r="AK181" s="81">
        <f t="shared" si="22"/>
        <v>8.3070000000000005E-2</v>
      </c>
      <c r="AL181" s="81">
        <f>VLOOKUP($B181,'Slutlig allokering'!$B$2:$AL$462,MATCH("Hjälpel kraftvärme",'Slutlig allokering'!$B$2:$AL$2,0),FALSE)</f>
        <v>0</v>
      </c>
      <c r="AN181" s="73">
        <f t="shared" si="23"/>
        <v>3.5010700000000003</v>
      </c>
      <c r="AO181" s="73">
        <f t="shared" si="24"/>
        <v>3.5010700000000003</v>
      </c>
      <c r="AP181" s="73">
        <f>IF(ISERROR(1/VLOOKUP($B181,Leveranser!$B$1:$S$500,MATCH("såld värme (gwh)",Leveranser!$B$1:$S$1,0),FALSE)),"",VLOOKUP($B181,Leveranser!$B$1:$S$500,MATCH("såld värme (gwh)",Leveranser!$B$1:$S$1,0),FALSE))</f>
        <v>2.7690000000000001</v>
      </c>
      <c r="AQ181" s="73">
        <f>VLOOKUP($B181,Leveranser!$B$1:$Y$500,MATCH("Totalt såld fjärrvärme till andra fjärrvärmeföretag",Leveranser!$B$1:$AA$1,0),FALSE)</f>
        <v>0</v>
      </c>
      <c r="AR181" s="73">
        <f>IF(ISERROR(1/VLOOKUP($B181,Miljö!$B$1:$S$500,MATCH("Såld mängd produktionsspecifik fjärrvärme (GWh)",Miljö!$B$1:$R$1,0),FALSE)),0,VLOOKUP($B181,Miljö!$B$1:$S$500,MATCH("Såld mängd produktionsspecifik fjärrvärme (GWh)",Miljö!$B$1:$R$1,0),FALSE))</f>
        <v>0</v>
      </c>
      <c r="AS181" s="82">
        <f t="shared" si="29"/>
        <v>0.79090106738796995</v>
      </c>
      <c r="AU181" s="73" t="str">
        <f>VLOOKUP($B181,'Miljövärden urval för publ'!$B$2:$I$486,7,FALSE)</f>
        <v>Ja</v>
      </c>
      <c r="AV181" s="73" t="str">
        <f>VLOOKUP($B181,'Miljövärden urval för publ'!$B$2:$I$486,6,FALSE)</f>
        <v>Ja</v>
      </c>
      <c r="AZ181" s="73">
        <f t="shared" si="25"/>
        <v>8.3070000000000005E-2</v>
      </c>
      <c r="BA181" s="73">
        <f t="shared" si="30"/>
        <v>0</v>
      </c>
      <c r="BB181" s="73">
        <f t="shared" si="26"/>
        <v>0</v>
      </c>
      <c r="BC181" s="73">
        <f t="shared" si="27"/>
        <v>2.6389999999999998</v>
      </c>
      <c r="BE181" s="73">
        <f t="shared" si="31"/>
        <v>0</v>
      </c>
      <c r="BF181" s="73">
        <f t="shared" si="32"/>
        <v>0</v>
      </c>
      <c r="BH181" s="73">
        <f t="shared" si="28"/>
        <v>2.6389999999999998</v>
      </c>
    </row>
    <row r="182" spans="1:60" ht="15" x14ac:dyDescent="0.25">
      <c r="A182" t="s">
        <v>216</v>
      </c>
      <c r="B182" t="s">
        <v>217</v>
      </c>
      <c r="C182" s="73">
        <f>VLOOKUP($B182,'Tillförd energi'!$B$2:$AS$506,MATCH(C$1,'Tillförd energi'!$B$1:$AQ$1,0),FALSE)</f>
        <v>0</v>
      </c>
      <c r="D182" s="73">
        <f>VLOOKUP($B182,'Tillförd energi'!$B$2:$AS$506,MATCH(D$1,'Tillförd energi'!$B$1:$AQ$1,0),FALSE)</f>
        <v>1.4</v>
      </c>
      <c r="E182" s="73">
        <f>VLOOKUP($B182,'Tillförd energi'!$B$2:$AS$506,MATCH(E$1,'Tillförd energi'!$B$1:$AQ$1,0),FALSE)</f>
        <v>0</v>
      </c>
      <c r="F182" s="73">
        <f>VLOOKUP($B182,'Tillförd energi'!$B$2:$AS$506,MATCH(F$1,'Tillförd energi'!$B$1:$AQ$1,0),FALSE)</f>
        <v>0</v>
      </c>
      <c r="G182" s="73">
        <f>VLOOKUP($B182,'Tillförd energi'!$B$2:$AS$506,MATCH(G$1,'Tillförd energi'!$B$1:$AQ$1,0),FALSE)</f>
        <v>0</v>
      </c>
      <c r="H182" s="73">
        <f>VLOOKUP($B182,'Tillförd energi'!$B$2:$AS$506,MATCH(H$1,'Tillförd energi'!$B$1:$AQ$1,0),FALSE)</f>
        <v>0</v>
      </c>
      <c r="I182" s="73">
        <f>VLOOKUP($B182,'Tillförd energi'!$B$2:$AS$506,MATCH(I$1,'Tillförd energi'!$B$1:$AQ$1,0),FALSE)</f>
        <v>0</v>
      </c>
      <c r="J182" s="73">
        <f>VLOOKUP($B182,'Tillförd energi'!$B$2:$AS$506,MATCH(J$1,'Tillförd energi'!$B$1:$AQ$1,0),FALSE)</f>
        <v>0</v>
      </c>
      <c r="K182" s="73">
        <f>VLOOKUP($B182,'Tillförd energi'!$B$2:$AS$506,MATCH(K$1,'Tillförd energi'!$B$1:$AQ$1,0),FALSE)</f>
        <v>0</v>
      </c>
      <c r="L182" s="73">
        <f>VLOOKUP($B182,'Tillförd energi'!$B$2:$AS$506,MATCH(L$1,'Tillförd energi'!$B$1:$AQ$1,0),FALSE)</f>
        <v>0</v>
      </c>
      <c r="M182" s="73">
        <f>VLOOKUP($B182,'Tillförd energi'!$B$2:$AS$506,MATCH(M$1,'Tillförd energi'!$B$1:$AQ$1,0),FALSE)</f>
        <v>0</v>
      </c>
      <c r="N182" s="73">
        <f>VLOOKUP($B182,'Tillförd energi'!$B$2:$AS$506,MATCH(N$1,'Tillförd energi'!$B$1:$AQ$1,0),FALSE)</f>
        <v>0</v>
      </c>
      <c r="O182" s="73">
        <f>VLOOKUP($B182,'Tillförd energi'!$B$2:$AS$506,MATCH(O$1,'Tillförd energi'!$B$1:$AQ$1,0),FALSE)</f>
        <v>25.5</v>
      </c>
      <c r="P182" s="73">
        <f>VLOOKUP($B182,'Tillförd energi'!$B$2:$AS$506,MATCH(P$1,'Tillförd energi'!$B$1:$AQ$1,0),FALSE)</f>
        <v>0</v>
      </c>
      <c r="Q182" s="73">
        <f>VLOOKUP($B182,'Tillförd energi'!$B$2:$AS$506,MATCH(Q$1,'Tillförd energi'!$B$1:$AQ$1,0),FALSE)</f>
        <v>0</v>
      </c>
      <c r="R182" s="73">
        <f>VLOOKUP($B182,'Tillförd energi'!$B$2:$AS$506,MATCH(R$1,'Tillförd energi'!$B$1:$AQ$1,0),FALSE)</f>
        <v>0</v>
      </c>
      <c r="S182" s="73">
        <f>VLOOKUP($B182,'Tillförd energi'!$B$2:$AS$506,MATCH(S$1,'Tillförd energi'!$B$1:$AQ$1,0),FALSE)</f>
        <v>0</v>
      </c>
      <c r="T182" s="73">
        <f>VLOOKUP($B182,'Tillförd energi'!$B$2:$AS$506,MATCH(T$1,'Tillförd energi'!$B$1:$AQ$1,0),FALSE)</f>
        <v>0</v>
      </c>
      <c r="U182" s="73">
        <f>VLOOKUP($B182,'Tillförd energi'!$B$2:$AS$506,MATCH(U$1,'Tillförd energi'!$B$1:$AQ$1,0),FALSE)</f>
        <v>0</v>
      </c>
      <c r="V182" s="73">
        <f>VLOOKUP($B182,'Tillförd energi'!$B$2:$AS$506,MATCH(V$1,'Tillförd energi'!$B$1:$AQ$1,0),FALSE)</f>
        <v>0</v>
      </c>
      <c r="W182" s="73">
        <f>VLOOKUP($B182,'Tillförd energi'!$B$2:$AS$506,MATCH(W$1,'Tillförd energi'!$B$1:$AQ$1,0),FALSE)</f>
        <v>0</v>
      </c>
      <c r="X182" s="73">
        <f>VLOOKUP($B182,'Tillförd energi'!$B$2:$AS$506,MATCH(X$1,'Tillförd energi'!$B$1:$AQ$1,0),FALSE)</f>
        <v>0</v>
      </c>
      <c r="Y182" s="73">
        <f>VLOOKUP($B182,'Tillförd energi'!$B$2:$AS$506,MATCH(Y$1,'Tillförd energi'!$B$1:$AQ$1,0),FALSE)</f>
        <v>0</v>
      </c>
      <c r="Z182" s="73">
        <f>VLOOKUP($B182,'Tillförd energi'!$B$2:$AS$506,MATCH(Z$1,'Tillförd energi'!$B$1:$AQ$1,0),FALSE)</f>
        <v>0</v>
      </c>
      <c r="AA182" s="73">
        <f>VLOOKUP($B182,'Tillförd energi'!$B$2:$AS$506,MATCH(AA$1,'Tillförd energi'!$B$1:$AQ$1,0),FALSE)</f>
        <v>0</v>
      </c>
      <c r="AB182" s="73">
        <f>VLOOKUP($B182,'Tillförd energi'!$B$2:$AS$506,MATCH(AB$1,'Tillförd energi'!$B$1:$AQ$1,0),FALSE)</f>
        <v>0</v>
      </c>
      <c r="AC182" s="73">
        <f>VLOOKUP($B182,'Tillförd energi'!$B$2:$AS$506,MATCH(AC$1,'Tillförd energi'!$B$1:$AQ$1,0),FALSE)</f>
        <v>0</v>
      </c>
      <c r="AD182" s="73">
        <f>VLOOKUP($B182,'Tillförd energi'!$B$2:$AS$506,MATCH(AD$1,'Tillförd energi'!$B$1:$AQ$1,0),FALSE)</f>
        <v>0</v>
      </c>
      <c r="AF182" s="73">
        <f>VLOOKUP($B182,'Tillförd energi'!$B$2:$AS$506,MATCH(AF$1,'Tillförd energi'!$B$1:$AQ$1,0),FALSE)</f>
        <v>0.27</v>
      </c>
      <c r="AH182" s="73">
        <f>IFERROR(VLOOKUP(B182,Miljö!$B$1:$S$476,9,FALSE)/1,0)</f>
        <v>0</v>
      </c>
      <c r="AJ182" s="81">
        <f>IFERROR(VLOOKUP($B182,Miljö!$B$1:$S$500,MATCH("hjälpel exklusive kraftvärme (GWh)",Miljö!$B$1:$V$1,0),FALSE)/1,"")</f>
        <v>0.27</v>
      </c>
      <c r="AK182" s="81">
        <f t="shared" si="22"/>
        <v>0.27</v>
      </c>
      <c r="AL182" s="81">
        <f>VLOOKUP($B182,'Slutlig allokering'!$B$2:$AL$462,MATCH("Hjälpel kraftvärme",'Slutlig allokering'!$B$2:$AL$2,0),FALSE)</f>
        <v>0</v>
      </c>
      <c r="AN182" s="73">
        <f t="shared" si="23"/>
        <v>27.169999999999998</v>
      </c>
      <c r="AO182" s="73">
        <f t="shared" si="24"/>
        <v>27.169999999999998</v>
      </c>
      <c r="AP182" s="73">
        <f>IF(ISERROR(1/VLOOKUP($B182,Leveranser!$B$1:$S$500,MATCH("såld värme (gwh)",Leveranser!$B$1:$S$1,0),FALSE)),"",VLOOKUP($B182,Leveranser!$B$1:$S$500,MATCH("såld värme (gwh)",Leveranser!$B$1:$S$1,0),FALSE))</f>
        <v>17.399999999999999</v>
      </c>
      <c r="AQ182" s="73">
        <f>VLOOKUP($B182,Leveranser!$B$1:$Y$500,MATCH("Totalt såld fjärrvärme till andra fjärrvärmeföretag",Leveranser!$B$1:$AA$1,0),FALSE)</f>
        <v>0</v>
      </c>
      <c r="AR182" s="73">
        <f>IF(ISERROR(1/VLOOKUP($B182,Miljö!$B$1:$S$500,MATCH("Såld mängd produktionsspecifik fjärrvärme (GWh)",Miljö!$B$1:$R$1,0),FALSE)),0,VLOOKUP($B182,Miljö!$B$1:$S$500,MATCH("Såld mängd produktionsspecifik fjärrvärme (GWh)",Miljö!$B$1:$R$1,0),FALSE))</f>
        <v>0</v>
      </c>
      <c r="AS182" s="82">
        <f t="shared" si="29"/>
        <v>0.64041221935958781</v>
      </c>
      <c r="AU182" s="73" t="str">
        <f>VLOOKUP($B182,'Miljövärden urval för publ'!$B$2:$I$486,7,FALSE)</f>
        <v>Ja</v>
      </c>
      <c r="AV182" s="73" t="str">
        <f>VLOOKUP($B182,'Miljövärden urval för publ'!$B$2:$I$486,6,FALSE)</f>
        <v>Nej</v>
      </c>
      <c r="AZ182" s="73">
        <f t="shared" si="25"/>
        <v>0.27</v>
      </c>
      <c r="BA182" s="73">
        <f t="shared" si="30"/>
        <v>0</v>
      </c>
      <c r="BB182" s="73">
        <f t="shared" si="26"/>
        <v>25.5</v>
      </c>
      <c r="BC182" s="73">
        <f t="shared" si="27"/>
        <v>0</v>
      </c>
      <c r="BE182" s="73">
        <f t="shared" si="31"/>
        <v>0</v>
      </c>
      <c r="BF182" s="73">
        <f t="shared" si="32"/>
        <v>0</v>
      </c>
      <c r="BH182" s="73">
        <f t="shared" si="28"/>
        <v>25.5</v>
      </c>
    </row>
    <row r="183" spans="1:60" ht="15" x14ac:dyDescent="0.25">
      <c r="A183" t="s">
        <v>218</v>
      </c>
      <c r="B183" t="s">
        <v>219</v>
      </c>
      <c r="C183" s="73">
        <f>VLOOKUP($B183,'Tillförd energi'!$B$2:$AS$506,MATCH(C$1,'Tillförd energi'!$B$1:$AQ$1,0),FALSE)</f>
        <v>0</v>
      </c>
      <c r="D183" s="73">
        <f>VLOOKUP($B183,'Tillförd energi'!$B$2:$AS$506,MATCH(D$1,'Tillförd energi'!$B$1:$AQ$1,0),FALSE)</f>
        <v>0.99399999999999999</v>
      </c>
      <c r="E183" s="73">
        <f>VLOOKUP($B183,'Tillförd energi'!$B$2:$AS$506,MATCH(E$1,'Tillförd energi'!$B$1:$AQ$1,0),FALSE)</f>
        <v>0</v>
      </c>
      <c r="F183" s="73">
        <f>VLOOKUP($B183,'Tillförd energi'!$B$2:$AS$506,MATCH(F$1,'Tillförd energi'!$B$1:$AQ$1,0),FALSE)</f>
        <v>0</v>
      </c>
      <c r="G183" s="73">
        <f>VLOOKUP($B183,'Tillförd energi'!$B$2:$AS$506,MATCH(G$1,'Tillförd energi'!$B$1:$AQ$1,0),FALSE)</f>
        <v>0</v>
      </c>
      <c r="H183" s="73">
        <f>VLOOKUP($B183,'Tillförd energi'!$B$2:$AS$506,MATCH(H$1,'Tillförd energi'!$B$1:$AQ$1,0),FALSE)</f>
        <v>0</v>
      </c>
      <c r="I183" s="73">
        <f>VLOOKUP($B183,'Tillförd energi'!$B$2:$AS$506,MATCH(I$1,'Tillförd energi'!$B$1:$AQ$1,0),FALSE)</f>
        <v>0</v>
      </c>
      <c r="J183" s="73">
        <f>VLOOKUP($B183,'Tillförd energi'!$B$2:$AS$506,MATCH(J$1,'Tillförd energi'!$B$1:$AQ$1,0),FALSE)</f>
        <v>0</v>
      </c>
      <c r="K183" s="73">
        <f>VLOOKUP($B183,'Tillförd energi'!$B$2:$AS$506,MATCH(K$1,'Tillförd energi'!$B$1:$AQ$1,0),FALSE)</f>
        <v>0</v>
      </c>
      <c r="L183" s="73">
        <f>VLOOKUP($B183,'Tillförd energi'!$B$2:$AS$506,MATCH(L$1,'Tillförd energi'!$B$1:$AQ$1,0),FALSE)</f>
        <v>0</v>
      </c>
      <c r="M183" s="73">
        <f>VLOOKUP($B183,'Tillförd energi'!$B$2:$AS$506,MATCH(M$1,'Tillförd energi'!$B$1:$AQ$1,0),FALSE)</f>
        <v>0.9</v>
      </c>
      <c r="N183" s="73">
        <f>VLOOKUP($B183,'Tillförd energi'!$B$2:$AS$506,MATCH(N$1,'Tillförd energi'!$B$1:$AQ$1,0),FALSE)</f>
        <v>0</v>
      </c>
      <c r="O183" s="73">
        <f>VLOOKUP($B183,'Tillförd energi'!$B$2:$AS$506,MATCH(O$1,'Tillförd energi'!$B$1:$AQ$1,0),FALSE)</f>
        <v>6</v>
      </c>
      <c r="P183" s="73">
        <f>VLOOKUP($B183,'Tillförd energi'!$B$2:$AS$506,MATCH(P$1,'Tillförd energi'!$B$1:$AQ$1,0),FALSE)</f>
        <v>8.4</v>
      </c>
      <c r="Q183" s="73">
        <f>VLOOKUP($B183,'Tillförd energi'!$B$2:$AS$506,MATCH(Q$1,'Tillförd energi'!$B$1:$AQ$1,0),FALSE)</f>
        <v>0</v>
      </c>
      <c r="R183" s="73">
        <f>VLOOKUP($B183,'Tillförd energi'!$B$2:$AS$506,MATCH(R$1,'Tillförd energi'!$B$1:$AQ$1,0),FALSE)</f>
        <v>0</v>
      </c>
      <c r="S183" s="73">
        <f>VLOOKUP($B183,'Tillförd energi'!$B$2:$AS$506,MATCH(S$1,'Tillförd energi'!$B$1:$AQ$1,0),FALSE)</f>
        <v>0</v>
      </c>
      <c r="T183" s="73">
        <f>VLOOKUP($B183,'Tillförd energi'!$B$2:$AS$506,MATCH(T$1,'Tillförd energi'!$B$1:$AQ$1,0),FALSE)</f>
        <v>0</v>
      </c>
      <c r="U183" s="73">
        <f>VLOOKUP($B183,'Tillförd energi'!$B$2:$AS$506,MATCH(U$1,'Tillförd energi'!$B$1:$AQ$1,0),FALSE)</f>
        <v>0</v>
      </c>
      <c r="V183" s="73">
        <f>VLOOKUP($B183,'Tillförd energi'!$B$2:$AS$506,MATCH(V$1,'Tillförd energi'!$B$1:$AQ$1,0),FALSE)</f>
        <v>0</v>
      </c>
      <c r="W183" s="73">
        <f>VLOOKUP($B183,'Tillförd energi'!$B$2:$AS$506,MATCH(W$1,'Tillförd energi'!$B$1:$AQ$1,0),FALSE)</f>
        <v>0</v>
      </c>
      <c r="X183" s="73">
        <f>VLOOKUP($B183,'Tillförd energi'!$B$2:$AS$506,MATCH(X$1,'Tillförd energi'!$B$1:$AQ$1,0),FALSE)</f>
        <v>0</v>
      </c>
      <c r="Y183" s="73">
        <f>VLOOKUP($B183,'Tillförd energi'!$B$2:$AS$506,MATCH(Y$1,'Tillförd energi'!$B$1:$AQ$1,0),FALSE)</f>
        <v>0</v>
      </c>
      <c r="Z183" s="73">
        <f>VLOOKUP($B183,'Tillförd energi'!$B$2:$AS$506,MATCH(Z$1,'Tillförd energi'!$B$1:$AQ$1,0),FALSE)</f>
        <v>0</v>
      </c>
      <c r="AA183" s="73">
        <f>VLOOKUP($B183,'Tillförd energi'!$B$2:$AS$506,MATCH(AA$1,'Tillförd energi'!$B$1:$AQ$1,0),FALSE)</f>
        <v>0</v>
      </c>
      <c r="AB183" s="73">
        <f>VLOOKUP($B183,'Tillförd energi'!$B$2:$AS$506,MATCH(AB$1,'Tillförd energi'!$B$1:$AQ$1,0),FALSE)</f>
        <v>2.2999999999999998</v>
      </c>
      <c r="AC183" s="73">
        <f>VLOOKUP($B183,'Tillförd energi'!$B$2:$AS$506,MATCH(AC$1,'Tillförd energi'!$B$1:$AQ$1,0),FALSE)</f>
        <v>0</v>
      </c>
      <c r="AD183" s="73">
        <f>VLOOKUP($B183,'Tillförd energi'!$B$2:$AS$506,MATCH(AD$1,'Tillförd energi'!$B$1:$AQ$1,0),FALSE)</f>
        <v>0</v>
      </c>
      <c r="AF183" s="73">
        <f>VLOOKUP($B183,'Tillförd energi'!$B$2:$AS$506,MATCH(AF$1,'Tillförd energi'!$B$1:$AQ$1,0),FALSE)</f>
        <v>0.35399999999999998</v>
      </c>
      <c r="AH183" s="73">
        <f>IFERROR(VLOOKUP(B183,Miljö!$B$1:$S$476,9,FALSE)/1,0)</f>
        <v>0</v>
      </c>
      <c r="AJ183" s="81">
        <f>IFERROR(VLOOKUP($B183,Miljö!$B$1:$S$500,MATCH("hjälpel exklusive kraftvärme (GWh)",Miljö!$B$1:$V$1,0),FALSE)/1,"")</f>
        <v>0.35399999999999998</v>
      </c>
      <c r="AK183" s="81">
        <f t="shared" si="22"/>
        <v>0.35399999999999998</v>
      </c>
      <c r="AL183" s="81">
        <f>VLOOKUP($B183,'Slutlig allokering'!$B$2:$AL$462,MATCH("Hjälpel kraftvärme",'Slutlig allokering'!$B$2:$AL$2,0),FALSE)</f>
        <v>0</v>
      </c>
      <c r="AN183" s="73">
        <f t="shared" si="23"/>
        <v>18.948</v>
      </c>
      <c r="AO183" s="73">
        <f t="shared" si="24"/>
        <v>18.948</v>
      </c>
      <c r="AP183" s="73">
        <f>IF(ISERROR(1/VLOOKUP($B183,Leveranser!$B$1:$S$500,MATCH("såld värme (gwh)",Leveranser!$B$1:$S$1,0),FALSE)),"",VLOOKUP($B183,Leveranser!$B$1:$S$500,MATCH("såld värme (gwh)",Leveranser!$B$1:$S$1,0),FALSE))</f>
        <v>11.286</v>
      </c>
      <c r="AQ183" s="73">
        <f>VLOOKUP($B183,Leveranser!$B$1:$Y$500,MATCH("Totalt såld fjärrvärme till andra fjärrvärmeföretag",Leveranser!$B$1:$AA$1,0),FALSE)</f>
        <v>0</v>
      </c>
      <c r="AR183" s="73">
        <f>IF(ISERROR(1/VLOOKUP($B183,Miljö!$B$1:$S$500,MATCH("Såld mängd produktionsspecifik fjärrvärme (GWh)",Miljö!$B$1:$R$1,0),FALSE)),0,VLOOKUP($B183,Miljö!$B$1:$S$500,MATCH("Såld mängd produktionsspecifik fjärrvärme (GWh)",Miljö!$B$1:$R$1,0),FALSE))</f>
        <v>0</v>
      </c>
      <c r="AS183" s="82">
        <f t="shared" si="29"/>
        <v>0.59563014566181127</v>
      </c>
      <c r="AU183" s="73" t="str">
        <f>VLOOKUP($B183,'Miljövärden urval för publ'!$B$2:$I$486,7,FALSE)</f>
        <v>Ja</v>
      </c>
      <c r="AV183" s="73" t="str">
        <f>VLOOKUP($B183,'Miljövärden urval för publ'!$B$2:$I$486,6,FALSE)</f>
        <v>Ja</v>
      </c>
      <c r="AZ183" s="73">
        <f t="shared" si="25"/>
        <v>0.35399999999999998</v>
      </c>
      <c r="BA183" s="73">
        <f t="shared" si="30"/>
        <v>0</v>
      </c>
      <c r="BB183" s="73">
        <f t="shared" si="26"/>
        <v>15.3</v>
      </c>
      <c r="BC183" s="73">
        <f t="shared" si="27"/>
        <v>0</v>
      </c>
      <c r="BE183" s="73">
        <f t="shared" si="31"/>
        <v>0</v>
      </c>
      <c r="BF183" s="73">
        <f t="shared" si="32"/>
        <v>0</v>
      </c>
      <c r="BH183" s="73">
        <f t="shared" si="28"/>
        <v>15.3</v>
      </c>
    </row>
    <row r="184" spans="1:60" ht="15" x14ac:dyDescent="0.25">
      <c r="A184" t="s">
        <v>218</v>
      </c>
      <c r="B184" t="s">
        <v>220</v>
      </c>
      <c r="C184" s="73">
        <f>VLOOKUP($B184,'Tillförd energi'!$B$2:$AS$506,MATCH(C$1,'Tillförd energi'!$B$1:$AQ$1,0),FALSE)</f>
        <v>0</v>
      </c>
      <c r="D184" s="73">
        <f>VLOOKUP($B184,'Tillförd energi'!$B$2:$AS$506,MATCH(D$1,'Tillförd energi'!$B$1:$AQ$1,0),FALSE)</f>
        <v>4.0170000000000003</v>
      </c>
      <c r="E184" s="73">
        <f>VLOOKUP($B184,'Tillförd energi'!$B$2:$AS$506,MATCH(E$1,'Tillförd energi'!$B$1:$AQ$1,0),FALSE)</f>
        <v>0</v>
      </c>
      <c r="F184" s="73">
        <f>VLOOKUP($B184,'Tillförd energi'!$B$2:$AS$506,MATCH(F$1,'Tillförd energi'!$B$1:$AQ$1,0),FALSE)</f>
        <v>0</v>
      </c>
      <c r="G184" s="73">
        <f>VLOOKUP($B184,'Tillförd energi'!$B$2:$AS$506,MATCH(G$1,'Tillförd energi'!$B$1:$AQ$1,0),FALSE)</f>
        <v>0</v>
      </c>
      <c r="H184" s="73">
        <f>VLOOKUP($B184,'Tillförd energi'!$B$2:$AS$506,MATCH(H$1,'Tillförd energi'!$B$1:$AQ$1,0),FALSE)</f>
        <v>0</v>
      </c>
      <c r="I184" s="73">
        <f>VLOOKUP($B184,'Tillförd energi'!$B$2:$AS$506,MATCH(I$1,'Tillförd energi'!$B$1:$AQ$1,0),FALSE)</f>
        <v>0</v>
      </c>
      <c r="J184" s="73">
        <f>VLOOKUP($B184,'Tillförd energi'!$B$2:$AS$506,MATCH(J$1,'Tillförd energi'!$B$1:$AQ$1,0),FALSE)</f>
        <v>0</v>
      </c>
      <c r="K184" s="73">
        <f>VLOOKUP($B184,'Tillförd energi'!$B$2:$AS$506,MATCH(K$1,'Tillförd energi'!$B$1:$AQ$1,0),FALSE)</f>
        <v>0</v>
      </c>
      <c r="L184" s="73">
        <f>VLOOKUP($B184,'Tillförd energi'!$B$2:$AS$506,MATCH(L$1,'Tillförd energi'!$B$1:$AQ$1,0),FALSE)</f>
        <v>5.6</v>
      </c>
      <c r="M184" s="73">
        <f>VLOOKUP($B184,'Tillförd energi'!$B$2:$AS$506,MATCH(M$1,'Tillförd energi'!$B$1:$AQ$1,0),FALSE)</f>
        <v>23.7</v>
      </c>
      <c r="N184" s="73">
        <f>VLOOKUP($B184,'Tillförd energi'!$B$2:$AS$506,MATCH(N$1,'Tillförd energi'!$B$1:$AQ$1,0),FALSE)</f>
        <v>0.08</v>
      </c>
      <c r="O184" s="73">
        <f>VLOOKUP($B184,'Tillförd energi'!$B$2:$AS$506,MATCH(O$1,'Tillförd energi'!$B$1:$AQ$1,0),FALSE)</f>
        <v>8</v>
      </c>
      <c r="P184" s="73">
        <f>VLOOKUP($B184,'Tillförd energi'!$B$2:$AS$506,MATCH(P$1,'Tillförd energi'!$B$1:$AQ$1,0),FALSE)</f>
        <v>21.1</v>
      </c>
      <c r="Q184" s="73">
        <f>VLOOKUP($B184,'Tillförd energi'!$B$2:$AS$506,MATCH(Q$1,'Tillförd energi'!$B$1:$AQ$1,0),FALSE)</f>
        <v>0</v>
      </c>
      <c r="R184" s="73">
        <f>VLOOKUP($B184,'Tillförd energi'!$B$2:$AS$506,MATCH(R$1,'Tillförd energi'!$B$1:$AQ$1,0),FALSE)</f>
        <v>0</v>
      </c>
      <c r="S184" s="73">
        <f>VLOOKUP($B184,'Tillförd energi'!$B$2:$AS$506,MATCH(S$1,'Tillförd energi'!$B$1:$AQ$1,0),FALSE)</f>
        <v>0</v>
      </c>
      <c r="T184" s="73">
        <f>VLOOKUP($B184,'Tillförd energi'!$B$2:$AS$506,MATCH(T$1,'Tillförd energi'!$B$1:$AQ$1,0),FALSE)</f>
        <v>0</v>
      </c>
      <c r="U184" s="73">
        <f>VLOOKUP($B184,'Tillförd energi'!$B$2:$AS$506,MATCH(U$1,'Tillförd energi'!$B$1:$AQ$1,0),FALSE)</f>
        <v>0</v>
      </c>
      <c r="V184" s="73">
        <f>VLOOKUP($B184,'Tillförd energi'!$B$2:$AS$506,MATCH(V$1,'Tillförd energi'!$B$1:$AQ$1,0),FALSE)</f>
        <v>0</v>
      </c>
      <c r="W184" s="73">
        <f>VLOOKUP($B184,'Tillförd energi'!$B$2:$AS$506,MATCH(W$1,'Tillförd energi'!$B$1:$AQ$1,0),FALSE)</f>
        <v>0</v>
      </c>
      <c r="X184" s="73">
        <f>VLOOKUP($B184,'Tillförd energi'!$B$2:$AS$506,MATCH(X$1,'Tillförd energi'!$B$1:$AQ$1,0),FALSE)</f>
        <v>0</v>
      </c>
      <c r="Y184" s="73">
        <f>VLOOKUP($B184,'Tillförd energi'!$B$2:$AS$506,MATCH(Y$1,'Tillförd energi'!$B$1:$AQ$1,0),FALSE)</f>
        <v>0</v>
      </c>
      <c r="Z184" s="73">
        <f>VLOOKUP($B184,'Tillförd energi'!$B$2:$AS$506,MATCH(Z$1,'Tillförd energi'!$B$1:$AQ$1,0),FALSE)</f>
        <v>0</v>
      </c>
      <c r="AA184" s="73">
        <f>VLOOKUP($B184,'Tillförd energi'!$B$2:$AS$506,MATCH(AA$1,'Tillförd energi'!$B$1:$AQ$1,0),FALSE)</f>
        <v>0</v>
      </c>
      <c r="AB184" s="73">
        <f>VLOOKUP($B184,'Tillförd energi'!$B$2:$AS$506,MATCH(AB$1,'Tillförd energi'!$B$1:$AQ$1,0),FALSE)</f>
        <v>5.7</v>
      </c>
      <c r="AC184" s="73">
        <f>VLOOKUP($B184,'Tillförd energi'!$B$2:$AS$506,MATCH(AC$1,'Tillförd energi'!$B$1:$AQ$1,0),FALSE)</f>
        <v>1.9</v>
      </c>
      <c r="AD184" s="73">
        <f>VLOOKUP($B184,'Tillförd energi'!$B$2:$AS$506,MATCH(AD$1,'Tillförd energi'!$B$1:$AQ$1,0),FALSE)</f>
        <v>0</v>
      </c>
      <c r="AF184" s="73">
        <f>VLOOKUP($B184,'Tillförd energi'!$B$2:$AS$506,MATCH(AF$1,'Tillförd energi'!$B$1:$AQ$1,0),FALSE)</f>
        <v>0.94199999999999995</v>
      </c>
      <c r="AH184" s="73">
        <f>IFERROR(VLOOKUP(B184,Miljö!$B$1:$S$476,9,FALSE)/1,0)</f>
        <v>0</v>
      </c>
      <c r="AJ184" s="81">
        <f>IFERROR(VLOOKUP($B184,Miljö!$B$1:$S$500,MATCH("hjälpel exklusive kraftvärme (GWh)",Miljö!$B$1:$V$1,0),FALSE)/1,"")</f>
        <v>0.94199999999999995</v>
      </c>
      <c r="AK184" s="81">
        <f t="shared" si="22"/>
        <v>0.94199999999999995</v>
      </c>
      <c r="AL184" s="81">
        <f>VLOOKUP($B184,'Slutlig allokering'!$B$2:$AL$462,MATCH("Hjälpel kraftvärme",'Slutlig allokering'!$B$2:$AL$2,0),FALSE)</f>
        <v>0</v>
      </c>
      <c r="AN184" s="73">
        <f t="shared" si="23"/>
        <v>71.039000000000001</v>
      </c>
      <c r="AO184" s="73">
        <f t="shared" si="24"/>
        <v>71.039000000000001</v>
      </c>
      <c r="AP184" s="73">
        <f>IF(ISERROR(1/VLOOKUP($B184,Leveranser!$B$1:$S$500,MATCH("såld värme (gwh)",Leveranser!$B$1:$S$1,0),FALSE)),"",VLOOKUP($B184,Leveranser!$B$1:$S$500,MATCH("såld värme (gwh)",Leveranser!$B$1:$S$1,0),FALSE))</f>
        <v>50.6</v>
      </c>
      <c r="AQ184" s="73">
        <f>VLOOKUP($B184,Leveranser!$B$1:$Y$500,MATCH("Totalt såld fjärrvärme till andra fjärrvärmeföretag",Leveranser!$B$1:$AA$1,0),FALSE)</f>
        <v>0</v>
      </c>
      <c r="AR184" s="73">
        <f>IF(ISERROR(1/VLOOKUP($B184,Miljö!$B$1:$S$500,MATCH("Såld mängd produktionsspecifik fjärrvärme (GWh)",Miljö!$B$1:$R$1,0),FALSE)),0,VLOOKUP($B184,Miljö!$B$1:$S$500,MATCH("Såld mängd produktionsspecifik fjärrvärme (GWh)",Miljö!$B$1:$R$1,0),FALSE))</f>
        <v>0</v>
      </c>
      <c r="AS184" s="82">
        <f t="shared" si="29"/>
        <v>0.71228480130632466</v>
      </c>
      <c r="AU184" s="73" t="str">
        <f>VLOOKUP($B184,'Miljövärden urval för publ'!$B$2:$I$486,7,FALSE)</f>
        <v>Ja</v>
      </c>
      <c r="AV184" s="73" t="str">
        <f>VLOOKUP($B184,'Miljövärden urval för publ'!$B$2:$I$486,6,FALSE)</f>
        <v>Ja</v>
      </c>
      <c r="AZ184" s="73">
        <f t="shared" si="25"/>
        <v>0.94199999999999995</v>
      </c>
      <c r="BA184" s="73">
        <f t="shared" si="30"/>
        <v>0</v>
      </c>
      <c r="BB184" s="73">
        <f t="shared" si="26"/>
        <v>58.48</v>
      </c>
      <c r="BC184" s="73">
        <f t="shared" si="27"/>
        <v>0</v>
      </c>
      <c r="BE184" s="73">
        <f t="shared" si="31"/>
        <v>0</v>
      </c>
      <c r="BF184" s="73">
        <f t="shared" si="32"/>
        <v>0</v>
      </c>
      <c r="BH184" s="73">
        <f t="shared" si="28"/>
        <v>58.48</v>
      </c>
    </row>
    <row r="185" spans="1:60" ht="15" x14ac:dyDescent="0.25">
      <c r="A185" t="s">
        <v>218</v>
      </c>
      <c r="B185" t="s">
        <v>221</v>
      </c>
      <c r="C185" s="73">
        <f>VLOOKUP($B185,'Tillförd energi'!$B$2:$AS$506,MATCH(C$1,'Tillförd energi'!$B$1:$AQ$1,0),FALSE)</f>
        <v>0</v>
      </c>
      <c r="D185" s="73">
        <f>VLOOKUP($B185,'Tillförd energi'!$B$2:$AS$506,MATCH(D$1,'Tillförd energi'!$B$1:$AQ$1,0),FALSE)</f>
        <v>5.6160000000000003E-3</v>
      </c>
      <c r="E185" s="73">
        <f>VLOOKUP($B185,'Tillförd energi'!$B$2:$AS$506,MATCH(E$1,'Tillförd energi'!$B$1:$AQ$1,0),FALSE)</f>
        <v>0</v>
      </c>
      <c r="F185" s="73">
        <f>VLOOKUP($B185,'Tillförd energi'!$B$2:$AS$506,MATCH(F$1,'Tillförd energi'!$B$1:$AQ$1,0),FALSE)</f>
        <v>0</v>
      </c>
      <c r="G185" s="73">
        <f>VLOOKUP($B185,'Tillförd energi'!$B$2:$AS$506,MATCH(G$1,'Tillförd energi'!$B$1:$AQ$1,0),FALSE)</f>
        <v>0</v>
      </c>
      <c r="H185" s="73">
        <f>VLOOKUP($B185,'Tillförd energi'!$B$2:$AS$506,MATCH(H$1,'Tillförd energi'!$B$1:$AQ$1,0),FALSE)</f>
        <v>0</v>
      </c>
      <c r="I185" s="73">
        <f>VLOOKUP($B185,'Tillförd energi'!$B$2:$AS$506,MATCH(I$1,'Tillförd energi'!$B$1:$AQ$1,0),FALSE)</f>
        <v>0</v>
      </c>
      <c r="J185" s="73">
        <f>VLOOKUP($B185,'Tillförd energi'!$B$2:$AS$506,MATCH(J$1,'Tillförd energi'!$B$1:$AQ$1,0),FALSE)</f>
        <v>0</v>
      </c>
      <c r="K185" s="73">
        <f>VLOOKUP($B185,'Tillförd energi'!$B$2:$AS$506,MATCH(K$1,'Tillförd energi'!$B$1:$AQ$1,0),FALSE)</f>
        <v>0</v>
      </c>
      <c r="L185" s="73">
        <f>VLOOKUP($B185,'Tillförd energi'!$B$2:$AS$506,MATCH(L$1,'Tillförd energi'!$B$1:$AQ$1,0),FALSE)</f>
        <v>0</v>
      </c>
      <c r="M185" s="73">
        <f>VLOOKUP($B185,'Tillförd energi'!$B$2:$AS$506,MATCH(M$1,'Tillförd energi'!$B$1:$AQ$1,0),FALSE)</f>
        <v>0</v>
      </c>
      <c r="N185" s="73">
        <f>VLOOKUP($B185,'Tillförd energi'!$B$2:$AS$506,MATCH(N$1,'Tillförd energi'!$B$1:$AQ$1,0),FALSE)</f>
        <v>0</v>
      </c>
      <c r="O185" s="73">
        <f>VLOOKUP($B185,'Tillförd energi'!$B$2:$AS$506,MATCH(O$1,'Tillförd energi'!$B$1:$AQ$1,0),FALSE)</f>
        <v>0</v>
      </c>
      <c r="P185" s="73">
        <f>VLOOKUP($B185,'Tillförd energi'!$B$2:$AS$506,MATCH(P$1,'Tillförd energi'!$B$1:$AQ$1,0),FALSE)</f>
        <v>0</v>
      </c>
      <c r="Q185" s="73">
        <f>VLOOKUP($B185,'Tillförd energi'!$B$2:$AS$506,MATCH(Q$1,'Tillförd energi'!$B$1:$AQ$1,0),FALSE)</f>
        <v>0.26830399999999999</v>
      </c>
      <c r="R185" s="73">
        <f>VLOOKUP($B185,'Tillförd energi'!$B$2:$AS$506,MATCH(R$1,'Tillförd energi'!$B$1:$AQ$1,0),FALSE)</f>
        <v>0</v>
      </c>
      <c r="S185" s="73">
        <f>VLOOKUP($B185,'Tillförd energi'!$B$2:$AS$506,MATCH(S$1,'Tillförd energi'!$B$1:$AQ$1,0),FALSE)</f>
        <v>0</v>
      </c>
      <c r="T185" s="73">
        <f>VLOOKUP($B185,'Tillförd energi'!$B$2:$AS$506,MATCH(T$1,'Tillförd energi'!$B$1:$AQ$1,0),FALSE)</f>
        <v>0</v>
      </c>
      <c r="U185" s="73">
        <f>VLOOKUP($B185,'Tillförd energi'!$B$2:$AS$506,MATCH(U$1,'Tillförd energi'!$B$1:$AQ$1,0),FALSE)</f>
        <v>0</v>
      </c>
      <c r="V185" s="73">
        <f>VLOOKUP($B185,'Tillförd energi'!$B$2:$AS$506,MATCH(V$1,'Tillförd energi'!$B$1:$AQ$1,0),FALSE)</f>
        <v>0</v>
      </c>
      <c r="W185" s="73">
        <f>VLOOKUP($B185,'Tillförd energi'!$B$2:$AS$506,MATCH(W$1,'Tillförd energi'!$B$1:$AQ$1,0),FALSE)</f>
        <v>0</v>
      </c>
      <c r="X185" s="73">
        <f>VLOOKUP($B185,'Tillförd energi'!$B$2:$AS$506,MATCH(X$1,'Tillförd energi'!$B$1:$AQ$1,0),FALSE)</f>
        <v>0</v>
      </c>
      <c r="Y185" s="73">
        <f>VLOOKUP($B185,'Tillförd energi'!$B$2:$AS$506,MATCH(Y$1,'Tillförd energi'!$B$1:$AQ$1,0),FALSE)</f>
        <v>0</v>
      </c>
      <c r="Z185" s="73">
        <f>VLOOKUP($B185,'Tillförd energi'!$B$2:$AS$506,MATCH(Z$1,'Tillförd energi'!$B$1:$AQ$1,0),FALSE)</f>
        <v>0</v>
      </c>
      <c r="AA185" s="73">
        <f>VLOOKUP($B185,'Tillförd energi'!$B$2:$AS$506,MATCH(AA$1,'Tillförd energi'!$B$1:$AQ$1,0),FALSE)</f>
        <v>0</v>
      </c>
      <c r="AB185" s="73">
        <f>VLOOKUP($B185,'Tillförd energi'!$B$2:$AS$506,MATCH(AB$1,'Tillförd energi'!$B$1:$AQ$1,0),FALSE)</f>
        <v>0</v>
      </c>
      <c r="AC185" s="73">
        <f>VLOOKUP($B185,'Tillförd energi'!$B$2:$AS$506,MATCH(AC$1,'Tillförd energi'!$B$1:$AQ$1,0),FALSE)</f>
        <v>0</v>
      </c>
      <c r="AD185" s="73">
        <f>VLOOKUP($B185,'Tillförd energi'!$B$2:$AS$506,MATCH(AD$1,'Tillförd energi'!$B$1:$AQ$1,0),FALSE)</f>
        <v>0</v>
      </c>
      <c r="AF185" s="73">
        <f>VLOOKUP($B185,'Tillförd energi'!$B$2:$AS$506,MATCH(AF$1,'Tillförd energi'!$B$1:$AQ$1,0),FALSE)</f>
        <v>6.9899999999999997E-3</v>
      </c>
      <c r="AH185" s="73">
        <f>IFERROR(VLOOKUP(B185,Miljö!$B$1:$S$476,9,FALSE)/1,0)</f>
        <v>0</v>
      </c>
      <c r="AJ185" s="81" t="str">
        <f>IFERROR(VLOOKUP($B185,Miljö!$B$1:$S$500,MATCH("hjälpel exklusive kraftvärme (GWh)",Miljö!$B$1:$V$1,0),FALSE)/1,"")</f>
        <v/>
      </c>
      <c r="AK185" s="81">
        <f t="shared" si="22"/>
        <v>6.9900000000000006E-3</v>
      </c>
      <c r="AL185" s="81">
        <f>VLOOKUP($B185,'Slutlig allokering'!$B$2:$AL$462,MATCH("Hjälpel kraftvärme",'Slutlig allokering'!$B$2:$AL$2,0),FALSE)</f>
        <v>0</v>
      </c>
      <c r="AN185" s="73">
        <f t="shared" si="23"/>
        <v>0.28090999999999999</v>
      </c>
      <c r="AO185" s="73">
        <f t="shared" si="24"/>
        <v>0.28090999999999999</v>
      </c>
      <c r="AP185" s="73">
        <f>IF(ISERROR(1/VLOOKUP($B185,Leveranser!$B$1:$S$500,MATCH("såld värme (gwh)",Leveranser!$B$1:$S$1,0),FALSE)),"",VLOOKUP($B185,Leveranser!$B$1:$S$500,MATCH("såld värme (gwh)",Leveranser!$B$1:$S$1,0),FALSE))</f>
        <v>0.23300000000000001</v>
      </c>
      <c r="AQ185" s="73">
        <f>VLOOKUP($B185,Leveranser!$B$1:$Y$500,MATCH("Totalt såld fjärrvärme till andra fjärrvärmeföretag",Leveranser!$B$1:$AA$1,0),FALSE)</f>
        <v>0</v>
      </c>
      <c r="AR185" s="73">
        <f>IF(ISERROR(1/VLOOKUP($B185,Miljö!$B$1:$S$500,MATCH("Såld mängd produktionsspecifik fjärrvärme (GWh)",Miljö!$B$1:$R$1,0),FALSE)),0,VLOOKUP($B185,Miljö!$B$1:$S$500,MATCH("Såld mängd produktionsspecifik fjärrvärme (GWh)",Miljö!$B$1:$R$1,0),FALSE))</f>
        <v>0</v>
      </c>
      <c r="AS185" s="82">
        <f t="shared" si="29"/>
        <v>0.82944715389270596</v>
      </c>
      <c r="AU185" s="73" t="str">
        <f>VLOOKUP($B185,'Miljövärden urval för publ'!$B$2:$I$486,7,FALSE)</f>
        <v>Ja</v>
      </c>
      <c r="AV185" s="73" t="str">
        <f>VLOOKUP($B185,'Miljövärden urval för publ'!$B$2:$I$486,6,FALSE)</f>
        <v>Nej</v>
      </c>
      <c r="AZ185" s="73">
        <f t="shared" si="25"/>
        <v>6.9899999999999997E-3</v>
      </c>
      <c r="BA185" s="73">
        <f t="shared" si="30"/>
        <v>0</v>
      </c>
      <c r="BB185" s="73">
        <f t="shared" si="26"/>
        <v>0</v>
      </c>
      <c r="BC185" s="73">
        <f t="shared" si="27"/>
        <v>0.26830399999999999</v>
      </c>
      <c r="BE185" s="73">
        <f t="shared" si="31"/>
        <v>0</v>
      </c>
      <c r="BF185" s="73">
        <f t="shared" si="32"/>
        <v>0</v>
      </c>
      <c r="BH185" s="73">
        <f t="shared" si="28"/>
        <v>0.26830399999999999</v>
      </c>
    </row>
    <row r="186" spans="1:60" ht="15" x14ac:dyDescent="0.25">
      <c r="A186" t="s">
        <v>222</v>
      </c>
      <c r="B186" t="s">
        <v>223</v>
      </c>
      <c r="C186" s="73">
        <f>VLOOKUP($B186,'Tillförd energi'!$B$2:$AS$506,MATCH(C$1,'Tillförd energi'!$B$1:$AQ$1,0),FALSE)</f>
        <v>0</v>
      </c>
      <c r="D186" s="73">
        <f>VLOOKUP($B186,'Tillförd energi'!$B$2:$AS$506,MATCH(D$1,'Tillförd energi'!$B$1:$AQ$1,0),FALSE)</f>
        <v>3.4452400000000001</v>
      </c>
      <c r="E186" s="73">
        <f>VLOOKUP($B186,'Tillförd energi'!$B$2:$AS$506,MATCH(E$1,'Tillförd energi'!$B$1:$AQ$1,0),FALSE)</f>
        <v>0</v>
      </c>
      <c r="F186" s="73">
        <f>VLOOKUP($B186,'Tillförd energi'!$B$2:$AS$506,MATCH(F$1,'Tillförd energi'!$B$1:$AQ$1,0),FALSE)</f>
        <v>0</v>
      </c>
      <c r="G186" s="73">
        <f>VLOOKUP($B186,'Tillförd energi'!$B$2:$AS$506,MATCH(G$1,'Tillförd energi'!$B$1:$AQ$1,0),FALSE)</f>
        <v>27.742000000000001</v>
      </c>
      <c r="H186" s="73">
        <f>VLOOKUP($B186,'Tillförd energi'!$B$2:$AS$506,MATCH(H$1,'Tillförd energi'!$B$1:$AQ$1,0),FALSE)</f>
        <v>0</v>
      </c>
      <c r="I186" s="73">
        <f>VLOOKUP($B186,'Tillförd energi'!$B$2:$AS$506,MATCH(I$1,'Tillförd energi'!$B$1:$AQ$1,0),FALSE)</f>
        <v>387.65800000000002</v>
      </c>
      <c r="J186" s="73">
        <f>VLOOKUP($B186,'Tillförd energi'!$B$2:$AS$506,MATCH(J$1,'Tillförd energi'!$B$1:$AQ$1,0),FALSE)</f>
        <v>0</v>
      </c>
      <c r="K186" s="73">
        <f>VLOOKUP($B186,'Tillförd energi'!$B$2:$AS$506,MATCH(K$1,'Tillförd energi'!$B$1:$AQ$1,0),FALSE)</f>
        <v>0</v>
      </c>
      <c r="L186" s="73">
        <f>VLOOKUP($B186,'Tillförd energi'!$B$2:$AS$506,MATCH(L$1,'Tillförd energi'!$B$1:$AQ$1,0),FALSE)</f>
        <v>0</v>
      </c>
      <c r="M186" s="73">
        <f>VLOOKUP($B186,'Tillförd energi'!$B$2:$AS$506,MATCH(M$1,'Tillförd energi'!$B$1:$AQ$1,0),FALSE)</f>
        <v>170.13200000000001</v>
      </c>
      <c r="N186" s="73">
        <f>VLOOKUP($B186,'Tillförd energi'!$B$2:$AS$506,MATCH(N$1,'Tillförd energi'!$B$1:$AQ$1,0),FALSE)</f>
        <v>0</v>
      </c>
      <c r="O186" s="73">
        <f>VLOOKUP($B186,'Tillförd energi'!$B$2:$AS$506,MATCH(O$1,'Tillförd energi'!$B$1:$AQ$1,0),FALSE)</f>
        <v>0</v>
      </c>
      <c r="P186" s="73">
        <f>VLOOKUP($B186,'Tillförd energi'!$B$2:$AS$506,MATCH(P$1,'Tillförd energi'!$B$1:$AQ$1,0),FALSE)</f>
        <v>0</v>
      </c>
      <c r="Q186" s="73">
        <f>VLOOKUP($B186,'Tillförd energi'!$B$2:$AS$506,MATCH(Q$1,'Tillförd energi'!$B$1:$AQ$1,0),FALSE)</f>
        <v>0</v>
      </c>
      <c r="R186" s="73">
        <f>VLOOKUP($B186,'Tillförd energi'!$B$2:$AS$506,MATCH(R$1,'Tillförd energi'!$B$1:$AQ$1,0),FALSE)</f>
        <v>0</v>
      </c>
      <c r="S186" s="73">
        <f>VLOOKUP($B186,'Tillförd energi'!$B$2:$AS$506,MATCH(S$1,'Tillförd energi'!$B$1:$AQ$1,0),FALSE)</f>
        <v>0</v>
      </c>
      <c r="T186" s="73">
        <f>VLOOKUP($B186,'Tillförd energi'!$B$2:$AS$506,MATCH(T$1,'Tillförd energi'!$B$1:$AQ$1,0),FALSE)</f>
        <v>0</v>
      </c>
      <c r="U186" s="73">
        <f>VLOOKUP($B186,'Tillförd energi'!$B$2:$AS$506,MATCH(U$1,'Tillförd energi'!$B$1:$AQ$1,0),FALSE)</f>
        <v>0</v>
      </c>
      <c r="V186" s="73">
        <f>VLOOKUP($B186,'Tillförd energi'!$B$2:$AS$506,MATCH(V$1,'Tillförd energi'!$B$1:$AQ$1,0),FALSE)</f>
        <v>1.294</v>
      </c>
      <c r="W186" s="73">
        <f>VLOOKUP($B186,'Tillförd energi'!$B$2:$AS$506,MATCH(W$1,'Tillförd energi'!$B$1:$AQ$1,0),FALSE)</f>
        <v>0</v>
      </c>
      <c r="X186" s="73">
        <f>VLOOKUP($B186,'Tillförd energi'!$B$2:$AS$506,MATCH(X$1,'Tillförd energi'!$B$1:$AQ$1,0),FALSE)</f>
        <v>0</v>
      </c>
      <c r="Y186" s="73">
        <f>VLOOKUP($B186,'Tillförd energi'!$B$2:$AS$506,MATCH(Y$1,'Tillförd energi'!$B$1:$AQ$1,0),FALSE)</f>
        <v>1.6850000000000001</v>
      </c>
      <c r="Z186" s="73">
        <f>VLOOKUP($B186,'Tillförd energi'!$B$2:$AS$506,MATCH(Z$1,'Tillförd energi'!$B$1:$AQ$1,0),FALSE)</f>
        <v>0</v>
      </c>
      <c r="AA186" s="73">
        <f>VLOOKUP($B186,'Tillförd energi'!$B$2:$AS$506,MATCH(AA$1,'Tillförd energi'!$B$1:$AQ$1,0),FALSE)</f>
        <v>0</v>
      </c>
      <c r="AB186" s="73">
        <f>VLOOKUP($B186,'Tillförd energi'!$B$2:$AS$506,MATCH(AB$1,'Tillförd energi'!$B$1:$AQ$1,0),FALSE)</f>
        <v>117.714</v>
      </c>
      <c r="AC186" s="73">
        <f>VLOOKUP($B186,'Tillförd energi'!$B$2:$AS$506,MATCH(AC$1,'Tillförd energi'!$B$1:$AQ$1,0),FALSE)</f>
        <v>7.7779999999999996</v>
      </c>
      <c r="AD186" s="73">
        <f>VLOOKUP($B186,'Tillförd energi'!$B$2:$AS$506,MATCH(AD$1,'Tillförd energi'!$B$1:$AQ$1,0),FALSE)</f>
        <v>0</v>
      </c>
      <c r="AF186" s="73">
        <f>VLOOKUP($B186,'Tillförd energi'!$B$2:$AS$506,MATCH(AF$1,'Tillförd energi'!$B$1:$AQ$1,0),FALSE)</f>
        <v>22.0885</v>
      </c>
      <c r="AH186" s="73">
        <f>IFERROR(VLOOKUP(B186,Miljö!$B$1:$S$476,9,FALSE)/1,0)</f>
        <v>0</v>
      </c>
      <c r="AJ186" s="81">
        <f>IFERROR(VLOOKUP($B186,Miljö!$B$1:$S$500,MATCH("hjälpel exklusive kraftvärme (GWh)",Miljö!$B$1:$V$1,0),FALSE)/1,"")</f>
        <v>9.9</v>
      </c>
      <c r="AK186" s="81">
        <f t="shared" si="22"/>
        <v>9.9</v>
      </c>
      <c r="AL186" s="81">
        <f>VLOOKUP($B186,'Slutlig allokering'!$B$2:$AL$462,MATCH("Hjälpel kraftvärme",'Slutlig allokering'!$B$2:$AL$2,0),FALSE)</f>
        <v>12.188499999999999</v>
      </c>
      <c r="AN186" s="73">
        <f t="shared" si="23"/>
        <v>739.5367399999999</v>
      </c>
      <c r="AO186" s="73">
        <f t="shared" si="24"/>
        <v>739.5367399999999</v>
      </c>
      <c r="AP186" s="73">
        <f>IF(ISERROR(1/VLOOKUP($B186,Leveranser!$B$1:$S$500,MATCH("såld värme (gwh)",Leveranser!$B$1:$S$1,0),FALSE)),"",VLOOKUP($B186,Leveranser!$B$1:$S$500,MATCH("såld värme (gwh)",Leveranser!$B$1:$S$1,0),FALSE))</f>
        <v>575</v>
      </c>
      <c r="AQ186" s="73">
        <f>VLOOKUP($B186,Leveranser!$B$1:$Y$500,MATCH("Totalt såld fjärrvärme till andra fjärrvärmeföretag",Leveranser!$B$1:$AA$1,0),FALSE)</f>
        <v>0</v>
      </c>
      <c r="AR186" s="73">
        <f>IF(ISERROR(1/VLOOKUP($B186,Miljö!$B$1:$S$500,MATCH("Såld mängd produktionsspecifik fjärrvärme (GWh)",Miljö!$B$1:$R$1,0),FALSE)),0,VLOOKUP($B186,Miljö!$B$1:$S$500,MATCH("Såld mängd produktionsspecifik fjärrvärme (GWh)",Miljö!$B$1:$R$1,0),FALSE))</f>
        <v>0</v>
      </c>
      <c r="AS186" s="82">
        <f t="shared" si="29"/>
        <v>0.77751377166197322</v>
      </c>
      <c r="AU186" s="73" t="str">
        <f>VLOOKUP($B186,'Miljövärden urval för publ'!$B$2:$I$486,7,FALSE)</f>
        <v>Ja</v>
      </c>
      <c r="AV186" s="73" t="str">
        <f>VLOOKUP($B186,'Miljövärden urval för publ'!$B$2:$I$486,6,FALSE)</f>
        <v>Nej</v>
      </c>
      <c r="AZ186" s="73">
        <f t="shared" si="25"/>
        <v>23.773499999999999</v>
      </c>
      <c r="BA186" s="73">
        <f t="shared" si="30"/>
        <v>0</v>
      </c>
      <c r="BB186" s="73">
        <f t="shared" si="26"/>
        <v>170.13200000000001</v>
      </c>
      <c r="BC186" s="73">
        <f t="shared" si="27"/>
        <v>0</v>
      </c>
      <c r="BE186" s="73">
        <f t="shared" si="31"/>
        <v>0</v>
      </c>
      <c r="BF186" s="73">
        <f t="shared" si="32"/>
        <v>0</v>
      </c>
      <c r="BH186" s="73">
        <f t="shared" si="28"/>
        <v>171.42600000000002</v>
      </c>
    </row>
    <row r="187" spans="1:60" ht="15" x14ac:dyDescent="0.25">
      <c r="A187" t="s">
        <v>224</v>
      </c>
      <c r="B187" t="s">
        <v>225</v>
      </c>
      <c r="C187" s="73">
        <f>VLOOKUP($B187,'Tillförd energi'!$B$2:$AS$506,MATCH(C$1,'Tillförd energi'!$B$1:$AQ$1,0),FALSE)</f>
        <v>0</v>
      </c>
      <c r="D187" s="73">
        <f>VLOOKUP($B187,'Tillförd energi'!$B$2:$AS$506,MATCH(D$1,'Tillförd energi'!$B$1:$AQ$1,0),FALSE)</f>
        <v>0.3</v>
      </c>
      <c r="E187" s="73">
        <f>VLOOKUP($B187,'Tillförd energi'!$B$2:$AS$506,MATCH(E$1,'Tillförd energi'!$B$1:$AQ$1,0),FALSE)</f>
        <v>0</v>
      </c>
      <c r="F187" s="73">
        <f>VLOOKUP($B187,'Tillförd energi'!$B$2:$AS$506,MATCH(F$1,'Tillförd energi'!$B$1:$AQ$1,0),FALSE)</f>
        <v>0</v>
      </c>
      <c r="G187" s="73">
        <f>VLOOKUP($B187,'Tillförd energi'!$B$2:$AS$506,MATCH(G$1,'Tillförd energi'!$B$1:$AQ$1,0),FALSE)</f>
        <v>0</v>
      </c>
      <c r="H187" s="73">
        <f>VLOOKUP($B187,'Tillförd energi'!$B$2:$AS$506,MATCH(H$1,'Tillförd energi'!$B$1:$AQ$1,0),FALSE)</f>
        <v>0</v>
      </c>
      <c r="I187" s="73">
        <f>VLOOKUP($B187,'Tillförd energi'!$B$2:$AS$506,MATCH(I$1,'Tillförd energi'!$B$1:$AQ$1,0),FALSE)</f>
        <v>0</v>
      </c>
      <c r="J187" s="73">
        <f>VLOOKUP($B187,'Tillförd energi'!$B$2:$AS$506,MATCH(J$1,'Tillförd energi'!$B$1:$AQ$1,0),FALSE)</f>
        <v>0</v>
      </c>
      <c r="K187" s="73">
        <f>VLOOKUP($B187,'Tillförd energi'!$B$2:$AS$506,MATCH(K$1,'Tillförd energi'!$B$1:$AQ$1,0),FALSE)</f>
        <v>0</v>
      </c>
      <c r="L187" s="73">
        <f>VLOOKUP($B187,'Tillförd energi'!$B$2:$AS$506,MATCH(L$1,'Tillförd energi'!$B$1:$AQ$1,0),FALSE)</f>
        <v>0</v>
      </c>
      <c r="M187" s="73">
        <f>VLOOKUP($B187,'Tillförd energi'!$B$2:$AS$506,MATCH(M$1,'Tillförd energi'!$B$1:$AQ$1,0),FALSE)</f>
        <v>0</v>
      </c>
      <c r="N187" s="73">
        <f>VLOOKUP($B187,'Tillförd energi'!$B$2:$AS$506,MATCH(N$1,'Tillförd energi'!$B$1:$AQ$1,0),FALSE)</f>
        <v>0</v>
      </c>
      <c r="O187" s="73">
        <f>VLOOKUP($B187,'Tillförd energi'!$B$2:$AS$506,MATCH(O$1,'Tillförd energi'!$B$1:$AQ$1,0),FALSE)</f>
        <v>0</v>
      </c>
      <c r="P187" s="73">
        <f>VLOOKUP($B187,'Tillförd energi'!$B$2:$AS$506,MATCH(P$1,'Tillförd energi'!$B$1:$AQ$1,0),FALSE)</f>
        <v>0</v>
      </c>
      <c r="Q187" s="73">
        <f>VLOOKUP($B187,'Tillförd energi'!$B$2:$AS$506,MATCH(Q$1,'Tillförd energi'!$B$1:$AQ$1,0),FALSE)</f>
        <v>4.4000000000000004</v>
      </c>
      <c r="R187" s="73">
        <f>VLOOKUP($B187,'Tillförd energi'!$B$2:$AS$506,MATCH(R$1,'Tillförd energi'!$B$1:$AQ$1,0),FALSE)</f>
        <v>0</v>
      </c>
      <c r="S187" s="73">
        <f>VLOOKUP($B187,'Tillförd energi'!$B$2:$AS$506,MATCH(S$1,'Tillförd energi'!$B$1:$AQ$1,0),FALSE)</f>
        <v>0</v>
      </c>
      <c r="T187" s="73">
        <f>VLOOKUP($B187,'Tillförd energi'!$B$2:$AS$506,MATCH(T$1,'Tillförd energi'!$B$1:$AQ$1,0),FALSE)</f>
        <v>0</v>
      </c>
      <c r="U187" s="73">
        <f>VLOOKUP($B187,'Tillförd energi'!$B$2:$AS$506,MATCH(U$1,'Tillförd energi'!$B$1:$AQ$1,0),FALSE)</f>
        <v>0</v>
      </c>
      <c r="V187" s="73">
        <f>VLOOKUP($B187,'Tillförd energi'!$B$2:$AS$506,MATCH(V$1,'Tillförd energi'!$B$1:$AQ$1,0),FALSE)</f>
        <v>0</v>
      </c>
      <c r="W187" s="73">
        <f>VLOOKUP($B187,'Tillförd energi'!$B$2:$AS$506,MATCH(W$1,'Tillförd energi'!$B$1:$AQ$1,0),FALSE)</f>
        <v>0</v>
      </c>
      <c r="X187" s="73">
        <f>VLOOKUP($B187,'Tillförd energi'!$B$2:$AS$506,MATCH(X$1,'Tillförd energi'!$B$1:$AQ$1,0),FALSE)</f>
        <v>0</v>
      </c>
      <c r="Y187" s="73">
        <f>VLOOKUP($B187,'Tillförd energi'!$B$2:$AS$506,MATCH(Y$1,'Tillförd energi'!$B$1:$AQ$1,0),FALSE)</f>
        <v>0</v>
      </c>
      <c r="Z187" s="73">
        <f>VLOOKUP($B187,'Tillförd energi'!$B$2:$AS$506,MATCH(Z$1,'Tillförd energi'!$B$1:$AQ$1,0),FALSE)</f>
        <v>0</v>
      </c>
      <c r="AA187" s="73">
        <f>VLOOKUP($B187,'Tillförd energi'!$B$2:$AS$506,MATCH(AA$1,'Tillförd energi'!$B$1:$AQ$1,0),FALSE)</f>
        <v>0</v>
      </c>
      <c r="AB187" s="73">
        <f>VLOOKUP($B187,'Tillförd energi'!$B$2:$AS$506,MATCH(AB$1,'Tillförd energi'!$B$1:$AQ$1,0),FALSE)</f>
        <v>0</v>
      </c>
      <c r="AC187" s="73">
        <f>VLOOKUP($B187,'Tillförd energi'!$B$2:$AS$506,MATCH(AC$1,'Tillförd energi'!$B$1:$AQ$1,0),FALSE)</f>
        <v>0</v>
      </c>
      <c r="AD187" s="73">
        <f>VLOOKUP($B187,'Tillförd energi'!$B$2:$AS$506,MATCH(AD$1,'Tillförd energi'!$B$1:$AQ$1,0),FALSE)</f>
        <v>0</v>
      </c>
      <c r="AF187" s="73">
        <f>VLOOKUP($B187,'Tillförd energi'!$B$2:$AS$506,MATCH(AF$1,'Tillförd energi'!$B$1:$AQ$1,0),FALSE)</f>
        <v>0</v>
      </c>
      <c r="AH187" s="73">
        <f>IFERROR(VLOOKUP(B187,Miljö!$B$1:$S$476,9,FALSE)/1,0)</f>
        <v>60.2</v>
      </c>
      <c r="AJ187" s="81" t="str">
        <f>IFERROR(VLOOKUP($B187,Miljö!$B$1:$S$500,MATCH("hjälpel exklusive kraftvärme (GWh)",Miljö!$B$1:$V$1,0),FALSE)/1,"")</f>
        <v/>
      </c>
      <c r="AK187" s="81">
        <f t="shared" si="22"/>
        <v>1.548</v>
      </c>
      <c r="AL187" s="81">
        <f>VLOOKUP($B187,'Slutlig allokering'!$B$2:$AL$462,MATCH("Hjälpel kraftvärme",'Slutlig allokering'!$B$2:$AL$2,0),FALSE)</f>
        <v>0</v>
      </c>
      <c r="AN187" s="73">
        <f t="shared" si="23"/>
        <v>4.7</v>
      </c>
      <c r="AO187" s="73">
        <f t="shared" si="24"/>
        <v>64.900000000000006</v>
      </c>
      <c r="AP187" s="73">
        <f>IF(ISERROR(1/VLOOKUP($B187,Leveranser!$B$1:$S$500,MATCH("såld värme (gwh)",Leveranser!$B$1:$S$1,0),FALSE)),"",VLOOKUP($B187,Leveranser!$B$1:$S$500,MATCH("såld värme (gwh)",Leveranser!$B$1:$S$1,0),FALSE))</f>
        <v>51.6</v>
      </c>
      <c r="AQ187" s="73">
        <f>VLOOKUP($B187,Leveranser!$B$1:$Y$500,MATCH("Totalt såld fjärrvärme till andra fjärrvärmeföretag",Leveranser!$B$1:$AA$1,0),FALSE)</f>
        <v>0</v>
      </c>
      <c r="AR187" s="73">
        <f>IF(ISERROR(1/VLOOKUP($B187,Miljö!$B$1:$S$500,MATCH("Såld mängd produktionsspecifik fjärrvärme (GWh)",Miljö!$B$1:$R$1,0),FALSE)),0,VLOOKUP($B187,Miljö!$B$1:$S$500,MATCH("Såld mängd produktionsspecifik fjärrvärme (GWh)",Miljö!$B$1:$R$1,0),FALSE))</f>
        <v>0</v>
      </c>
      <c r="AS187" s="82">
        <f t="shared" si="29"/>
        <v>0.79506933744221875</v>
      </c>
      <c r="AU187" s="73" t="str">
        <f>VLOOKUP($B187,'Miljövärden urval för publ'!$B$2:$I$486,7,FALSE)</f>
        <v>Ja</v>
      </c>
      <c r="AV187" s="73" t="str">
        <f>VLOOKUP($B187,'Miljövärden urval för publ'!$B$2:$I$486,6,FALSE)</f>
        <v>Nej</v>
      </c>
      <c r="AZ187" s="73">
        <f t="shared" si="25"/>
        <v>0</v>
      </c>
      <c r="BA187" s="73">
        <f t="shared" si="30"/>
        <v>0</v>
      </c>
      <c r="BB187" s="73">
        <f t="shared" si="26"/>
        <v>0</v>
      </c>
      <c r="BC187" s="73">
        <f t="shared" si="27"/>
        <v>4.4000000000000004</v>
      </c>
      <c r="BE187" s="73">
        <f t="shared" si="31"/>
        <v>0</v>
      </c>
      <c r="BF187" s="73">
        <f t="shared" si="32"/>
        <v>0</v>
      </c>
      <c r="BH187" s="73">
        <f t="shared" si="28"/>
        <v>4.4000000000000004</v>
      </c>
    </row>
    <row r="188" spans="1:60" ht="15" x14ac:dyDescent="0.25">
      <c r="A188" t="s">
        <v>226</v>
      </c>
      <c r="B188" t="s">
        <v>227</v>
      </c>
      <c r="C188" s="73">
        <f>VLOOKUP($B188,'Tillförd energi'!$B$2:$AS$506,MATCH(C$1,'Tillförd energi'!$B$1:$AQ$1,0),FALSE)</f>
        <v>0</v>
      </c>
      <c r="D188" s="73">
        <f>VLOOKUP($B188,'Tillförd energi'!$B$2:$AS$506,MATCH(D$1,'Tillförd energi'!$B$1:$AQ$1,0),FALSE)</f>
        <v>0</v>
      </c>
      <c r="E188" s="73">
        <f>VLOOKUP($B188,'Tillförd energi'!$B$2:$AS$506,MATCH(E$1,'Tillförd energi'!$B$1:$AQ$1,0),FALSE)</f>
        <v>0</v>
      </c>
      <c r="F188" s="73">
        <f>VLOOKUP($B188,'Tillförd energi'!$B$2:$AS$506,MATCH(F$1,'Tillförd energi'!$B$1:$AQ$1,0),FALSE)</f>
        <v>0</v>
      </c>
      <c r="G188" s="73">
        <f>VLOOKUP($B188,'Tillförd energi'!$B$2:$AS$506,MATCH(G$1,'Tillförd energi'!$B$1:$AQ$1,0),FALSE)</f>
        <v>0</v>
      </c>
      <c r="H188" s="73">
        <f>VLOOKUP($B188,'Tillförd energi'!$B$2:$AS$506,MATCH(H$1,'Tillförd energi'!$B$1:$AQ$1,0),FALSE)</f>
        <v>0</v>
      </c>
      <c r="I188" s="73">
        <f>VLOOKUP($B188,'Tillförd energi'!$B$2:$AS$506,MATCH(I$1,'Tillförd energi'!$B$1:$AQ$1,0),FALSE)</f>
        <v>0</v>
      </c>
      <c r="J188" s="73">
        <f>VLOOKUP($B188,'Tillförd energi'!$B$2:$AS$506,MATCH(J$1,'Tillförd energi'!$B$1:$AQ$1,0),FALSE)</f>
        <v>0</v>
      </c>
      <c r="K188" s="73">
        <f>VLOOKUP($B188,'Tillförd energi'!$B$2:$AS$506,MATCH(K$1,'Tillförd energi'!$B$1:$AQ$1,0),FALSE)</f>
        <v>0</v>
      </c>
      <c r="L188" s="73">
        <f>VLOOKUP($B188,'Tillförd energi'!$B$2:$AS$506,MATCH(L$1,'Tillförd energi'!$B$1:$AQ$1,0),FALSE)</f>
        <v>0</v>
      </c>
      <c r="M188" s="73">
        <f>VLOOKUP($B188,'Tillförd energi'!$B$2:$AS$506,MATCH(M$1,'Tillförd energi'!$B$1:$AQ$1,0),FALSE)</f>
        <v>0</v>
      </c>
      <c r="N188" s="73">
        <f>VLOOKUP($B188,'Tillförd energi'!$B$2:$AS$506,MATCH(N$1,'Tillförd energi'!$B$1:$AQ$1,0),FALSE)</f>
        <v>0</v>
      </c>
      <c r="O188" s="73">
        <f>VLOOKUP($B188,'Tillförd energi'!$B$2:$AS$506,MATCH(O$1,'Tillförd energi'!$B$1:$AQ$1,0),FALSE)</f>
        <v>0</v>
      </c>
      <c r="P188" s="73">
        <f>VLOOKUP($B188,'Tillförd energi'!$B$2:$AS$506,MATCH(P$1,'Tillförd energi'!$B$1:$AQ$1,0),FALSE)</f>
        <v>0</v>
      </c>
      <c r="Q188" s="73">
        <f>VLOOKUP($B188,'Tillförd energi'!$B$2:$AS$506,MATCH(Q$1,'Tillförd energi'!$B$1:$AQ$1,0),FALSE)</f>
        <v>0</v>
      </c>
      <c r="R188" s="73">
        <f>VLOOKUP($B188,'Tillförd energi'!$B$2:$AS$506,MATCH(R$1,'Tillförd energi'!$B$1:$AQ$1,0),FALSE)</f>
        <v>0</v>
      </c>
      <c r="S188" s="73">
        <f>VLOOKUP($B188,'Tillförd energi'!$B$2:$AS$506,MATCH(S$1,'Tillförd energi'!$B$1:$AQ$1,0),FALSE)</f>
        <v>0</v>
      </c>
      <c r="T188" s="73">
        <f>VLOOKUP($B188,'Tillförd energi'!$B$2:$AS$506,MATCH(T$1,'Tillförd energi'!$B$1:$AQ$1,0),FALSE)</f>
        <v>0</v>
      </c>
      <c r="U188" s="73">
        <f>VLOOKUP($B188,'Tillförd energi'!$B$2:$AS$506,MATCH(U$1,'Tillförd energi'!$B$1:$AQ$1,0),FALSE)</f>
        <v>0</v>
      </c>
      <c r="V188" s="73">
        <f>VLOOKUP($B188,'Tillförd energi'!$B$2:$AS$506,MATCH(V$1,'Tillförd energi'!$B$1:$AQ$1,0),FALSE)</f>
        <v>0</v>
      </c>
      <c r="W188" s="73">
        <f>VLOOKUP($B188,'Tillförd energi'!$B$2:$AS$506,MATCH(W$1,'Tillförd energi'!$B$1:$AQ$1,0),FALSE)</f>
        <v>0</v>
      </c>
      <c r="X188" s="73">
        <f>VLOOKUP($B188,'Tillförd energi'!$B$2:$AS$506,MATCH(X$1,'Tillförd energi'!$B$1:$AQ$1,0),FALSE)</f>
        <v>0</v>
      </c>
      <c r="Y188" s="73">
        <f>VLOOKUP($B188,'Tillförd energi'!$B$2:$AS$506,MATCH(Y$1,'Tillförd energi'!$B$1:$AQ$1,0),FALSE)</f>
        <v>0</v>
      </c>
      <c r="Z188" s="73">
        <f>VLOOKUP($B188,'Tillförd energi'!$B$2:$AS$506,MATCH(Z$1,'Tillförd energi'!$B$1:$AQ$1,0),FALSE)</f>
        <v>0</v>
      </c>
      <c r="AA188" s="73">
        <f>VLOOKUP($B188,'Tillförd energi'!$B$2:$AS$506,MATCH(AA$1,'Tillförd energi'!$B$1:$AQ$1,0),FALSE)</f>
        <v>0</v>
      </c>
      <c r="AB188" s="73">
        <f>VLOOKUP($B188,'Tillförd energi'!$B$2:$AS$506,MATCH(AB$1,'Tillförd energi'!$B$1:$AQ$1,0),FALSE)</f>
        <v>0</v>
      </c>
      <c r="AC188" s="73">
        <f>VLOOKUP($B188,'Tillförd energi'!$B$2:$AS$506,MATCH(AC$1,'Tillförd energi'!$B$1:$AQ$1,0),FALSE)</f>
        <v>0</v>
      </c>
      <c r="AD188" s="73">
        <f>VLOOKUP($B188,'Tillförd energi'!$B$2:$AS$506,MATCH(AD$1,'Tillförd energi'!$B$1:$AQ$1,0),FALSE)</f>
        <v>0</v>
      </c>
      <c r="AF188" s="73">
        <f>VLOOKUP($B188,'Tillförd energi'!$B$2:$AS$506,MATCH(AF$1,'Tillförd energi'!$B$1:$AQ$1,0),FALSE)</f>
        <v>0</v>
      </c>
      <c r="AH188" s="73">
        <f>IFERROR(VLOOKUP(B188,Miljö!$B$1:$S$476,9,FALSE)/1,0)</f>
        <v>0</v>
      </c>
      <c r="AJ188" s="81" t="str">
        <f>IFERROR(VLOOKUP($B188,Miljö!$B$1:$S$500,MATCH("hjälpel exklusive kraftvärme (GWh)",Miljö!$B$1:$V$1,0),FALSE)/1,"")</f>
        <v/>
      </c>
      <c r="AK188" s="81">
        <f t="shared" si="22"/>
        <v>0</v>
      </c>
      <c r="AL188" s="81">
        <f>VLOOKUP($B188,'Slutlig allokering'!$B$2:$AL$462,MATCH("Hjälpel kraftvärme",'Slutlig allokering'!$B$2:$AL$2,0),FALSE)</f>
        <v>0</v>
      </c>
      <c r="AN188" s="73">
        <f t="shared" si="23"/>
        <v>0</v>
      </c>
      <c r="AO188" s="73">
        <f t="shared" si="24"/>
        <v>0</v>
      </c>
      <c r="AP188" s="73" t="str">
        <f>IF(ISERROR(1/VLOOKUP($B188,Leveranser!$B$1:$S$500,MATCH("såld värme (gwh)",Leveranser!$B$1:$S$1,0),FALSE)),"",VLOOKUP($B188,Leveranser!$B$1:$S$500,MATCH("såld värme (gwh)",Leveranser!$B$1:$S$1,0),FALSE))</f>
        <v/>
      </c>
      <c r="AQ188" s="73">
        <f>VLOOKUP($B188,Leveranser!$B$1:$Y$500,MATCH("Totalt såld fjärrvärme till andra fjärrvärmeföretag",Leveranser!$B$1:$AA$1,0),FALSE)</f>
        <v>0</v>
      </c>
      <c r="AR188" s="73">
        <f>IF(ISERROR(1/VLOOKUP($B188,Miljö!$B$1:$S$500,MATCH("Såld mängd produktionsspecifik fjärrvärme (GWh)",Miljö!$B$1:$R$1,0),FALSE)),0,VLOOKUP($B188,Miljö!$B$1:$S$500,MATCH("Såld mängd produktionsspecifik fjärrvärme (GWh)",Miljö!$B$1:$R$1,0),FALSE))</f>
        <v>0</v>
      </c>
      <c r="AS188" s="82" t="str">
        <f t="shared" si="29"/>
        <v/>
      </c>
      <c r="AU188" s="73" t="str">
        <f>VLOOKUP($B188,'Miljövärden urval för publ'!$B$2:$I$486,7,FALSE)</f>
        <v>Nej</v>
      </c>
      <c r="AV188" s="73" t="str">
        <f>VLOOKUP($B188,'Miljövärden urval för publ'!$B$2:$I$486,6,FALSE)</f>
        <v>Nej</v>
      </c>
      <c r="AZ188" s="73">
        <f t="shared" si="25"/>
        <v>0</v>
      </c>
      <c r="BA188" s="73">
        <f t="shared" si="30"/>
        <v>0</v>
      </c>
      <c r="BB188" s="73">
        <f t="shared" si="26"/>
        <v>0</v>
      </c>
      <c r="BC188" s="73">
        <f t="shared" si="27"/>
        <v>0</v>
      </c>
      <c r="BE188" s="73">
        <f t="shared" si="31"/>
        <v>0</v>
      </c>
      <c r="BF188" s="73">
        <f t="shared" si="32"/>
        <v>0</v>
      </c>
      <c r="BH188" s="73">
        <f t="shared" si="28"/>
        <v>0</v>
      </c>
    </row>
    <row r="189" spans="1:60" ht="15" x14ac:dyDescent="0.25">
      <c r="A189" t="s">
        <v>226</v>
      </c>
      <c r="B189" t="s">
        <v>228</v>
      </c>
      <c r="C189" s="73">
        <f>VLOOKUP($B189,'Tillförd energi'!$B$2:$AS$506,MATCH(C$1,'Tillförd energi'!$B$1:$AQ$1,0),FALSE)</f>
        <v>0</v>
      </c>
      <c r="D189" s="73">
        <f>VLOOKUP($B189,'Tillförd energi'!$B$2:$AS$506,MATCH(D$1,'Tillförd energi'!$B$1:$AQ$1,0),FALSE)</f>
        <v>2</v>
      </c>
      <c r="E189" s="73">
        <f>VLOOKUP($B189,'Tillförd energi'!$B$2:$AS$506,MATCH(E$1,'Tillförd energi'!$B$1:$AQ$1,0),FALSE)</f>
        <v>0</v>
      </c>
      <c r="F189" s="73">
        <f>VLOOKUP($B189,'Tillförd energi'!$B$2:$AS$506,MATCH(F$1,'Tillförd energi'!$B$1:$AQ$1,0),FALSE)</f>
        <v>0</v>
      </c>
      <c r="G189" s="73">
        <f>VLOOKUP($B189,'Tillförd energi'!$B$2:$AS$506,MATCH(G$1,'Tillförd energi'!$B$1:$AQ$1,0),FALSE)</f>
        <v>0</v>
      </c>
      <c r="H189" s="73">
        <f>VLOOKUP($B189,'Tillförd energi'!$B$2:$AS$506,MATCH(H$1,'Tillförd energi'!$B$1:$AQ$1,0),FALSE)</f>
        <v>0</v>
      </c>
      <c r="I189" s="73">
        <f>VLOOKUP($B189,'Tillförd energi'!$B$2:$AS$506,MATCH(I$1,'Tillförd energi'!$B$1:$AQ$1,0),FALSE)</f>
        <v>0</v>
      </c>
      <c r="J189" s="73">
        <f>VLOOKUP($B189,'Tillförd energi'!$B$2:$AS$506,MATCH(J$1,'Tillförd energi'!$B$1:$AQ$1,0),FALSE)</f>
        <v>0</v>
      </c>
      <c r="K189" s="73">
        <f>VLOOKUP($B189,'Tillförd energi'!$B$2:$AS$506,MATCH(K$1,'Tillförd energi'!$B$1:$AQ$1,0),FALSE)</f>
        <v>0</v>
      </c>
      <c r="L189" s="73">
        <f>VLOOKUP($B189,'Tillförd energi'!$B$2:$AS$506,MATCH(L$1,'Tillförd energi'!$B$1:$AQ$1,0),FALSE)</f>
        <v>11.803800000000001</v>
      </c>
      <c r="M189" s="73">
        <f>VLOOKUP($B189,'Tillförd energi'!$B$2:$AS$506,MATCH(M$1,'Tillförd energi'!$B$1:$AQ$1,0),FALSE)</f>
        <v>13.6038</v>
      </c>
      <c r="N189" s="73">
        <f>VLOOKUP($B189,'Tillförd energi'!$B$2:$AS$506,MATCH(N$1,'Tillförd energi'!$B$1:$AQ$1,0),FALSE)</f>
        <v>11.803800000000001</v>
      </c>
      <c r="O189" s="73">
        <f>VLOOKUP($B189,'Tillförd energi'!$B$2:$AS$506,MATCH(O$1,'Tillförd energi'!$B$1:$AQ$1,0),FALSE)</f>
        <v>21.8749</v>
      </c>
      <c r="P189" s="73">
        <f>VLOOKUP($B189,'Tillförd energi'!$B$2:$AS$506,MATCH(P$1,'Tillförd energi'!$B$1:$AQ$1,0),FALSE)</f>
        <v>0</v>
      </c>
      <c r="Q189" s="73">
        <f>VLOOKUP($B189,'Tillförd energi'!$B$2:$AS$506,MATCH(Q$1,'Tillförd energi'!$B$1:$AQ$1,0),FALSE)</f>
        <v>0</v>
      </c>
      <c r="R189" s="73">
        <f>VLOOKUP($B189,'Tillförd energi'!$B$2:$AS$506,MATCH(R$1,'Tillförd energi'!$B$1:$AQ$1,0),FALSE)</f>
        <v>0</v>
      </c>
      <c r="S189" s="73">
        <f>VLOOKUP($B189,'Tillförd energi'!$B$2:$AS$506,MATCH(S$1,'Tillförd energi'!$B$1:$AQ$1,0),FALSE)</f>
        <v>0</v>
      </c>
      <c r="T189" s="73">
        <f>VLOOKUP($B189,'Tillförd energi'!$B$2:$AS$506,MATCH(T$1,'Tillförd energi'!$B$1:$AQ$1,0),FALSE)</f>
        <v>0</v>
      </c>
      <c r="U189" s="73">
        <f>VLOOKUP($B189,'Tillförd energi'!$B$2:$AS$506,MATCH(U$1,'Tillförd energi'!$B$1:$AQ$1,0),FALSE)</f>
        <v>0</v>
      </c>
      <c r="V189" s="73">
        <f>VLOOKUP($B189,'Tillförd energi'!$B$2:$AS$506,MATCH(V$1,'Tillförd energi'!$B$1:$AQ$1,0),FALSE)</f>
        <v>0</v>
      </c>
      <c r="W189" s="73">
        <f>VLOOKUP($B189,'Tillförd energi'!$B$2:$AS$506,MATCH(W$1,'Tillförd energi'!$B$1:$AQ$1,0),FALSE)</f>
        <v>0</v>
      </c>
      <c r="X189" s="73">
        <f>VLOOKUP($B189,'Tillförd energi'!$B$2:$AS$506,MATCH(X$1,'Tillförd energi'!$B$1:$AQ$1,0),FALSE)</f>
        <v>0</v>
      </c>
      <c r="Y189" s="73">
        <f>VLOOKUP($B189,'Tillförd energi'!$B$2:$AS$506,MATCH(Y$1,'Tillförd energi'!$B$1:$AQ$1,0),FALSE)</f>
        <v>0</v>
      </c>
      <c r="Z189" s="73">
        <f>VLOOKUP($B189,'Tillförd energi'!$B$2:$AS$506,MATCH(Z$1,'Tillförd energi'!$B$1:$AQ$1,0),FALSE)</f>
        <v>0</v>
      </c>
      <c r="AA189" s="73">
        <f>VLOOKUP($B189,'Tillförd energi'!$B$2:$AS$506,MATCH(AA$1,'Tillförd energi'!$B$1:$AQ$1,0),FALSE)</f>
        <v>0</v>
      </c>
      <c r="AB189" s="73">
        <f>VLOOKUP($B189,'Tillförd energi'!$B$2:$AS$506,MATCH(AB$1,'Tillförd energi'!$B$1:$AQ$1,0),FALSE)</f>
        <v>7.8</v>
      </c>
      <c r="AC189" s="73">
        <f>VLOOKUP($B189,'Tillförd energi'!$B$2:$AS$506,MATCH(AC$1,'Tillförd energi'!$B$1:$AQ$1,0),FALSE)</f>
        <v>0</v>
      </c>
      <c r="AD189" s="73">
        <f>VLOOKUP($B189,'Tillförd energi'!$B$2:$AS$506,MATCH(AD$1,'Tillförd energi'!$B$1:$AQ$1,0),FALSE)</f>
        <v>0</v>
      </c>
      <c r="AF189" s="73">
        <f>VLOOKUP($B189,'Tillförd energi'!$B$2:$AS$506,MATCH(AF$1,'Tillförd energi'!$B$1:$AQ$1,0),FALSE)</f>
        <v>2.5</v>
      </c>
      <c r="AH189" s="73">
        <f>IFERROR(VLOOKUP(B189,Miljö!$B$1:$S$476,9,FALSE)/1,0)</f>
        <v>0</v>
      </c>
      <c r="AJ189" s="81" t="str">
        <f>IFERROR(VLOOKUP($B189,Miljö!$B$1:$S$500,MATCH("hjälpel exklusive kraftvärme (GWh)",Miljö!$B$1:$V$1,0),FALSE)/1,"")</f>
        <v/>
      </c>
      <c r="AK189" s="81">
        <f t="shared" si="22"/>
        <v>1.8539999999999999</v>
      </c>
      <c r="AL189" s="81">
        <f>VLOOKUP($B189,'Slutlig allokering'!$B$2:$AL$462,MATCH("Hjälpel kraftvärme",'Slutlig allokering'!$B$2:$AL$2,0),FALSE)</f>
        <v>1.6811100000000001</v>
      </c>
      <c r="AN189" s="73">
        <f t="shared" si="23"/>
        <v>71.386300000000006</v>
      </c>
      <c r="AO189" s="73">
        <f t="shared" si="24"/>
        <v>71.386300000000006</v>
      </c>
      <c r="AP189" s="73">
        <f>IF(ISERROR(1/VLOOKUP($B189,Leveranser!$B$1:$S$500,MATCH("såld värme (gwh)",Leveranser!$B$1:$S$1,0),FALSE)),"",VLOOKUP($B189,Leveranser!$B$1:$S$500,MATCH("såld värme (gwh)",Leveranser!$B$1:$S$1,0),FALSE))</f>
        <v>61.8</v>
      </c>
      <c r="AQ189" s="73">
        <f>VLOOKUP($B189,Leveranser!$B$1:$Y$500,MATCH("Totalt såld fjärrvärme till andra fjärrvärmeföretag",Leveranser!$B$1:$AA$1,0),FALSE)</f>
        <v>0</v>
      </c>
      <c r="AR189" s="73">
        <f>IF(ISERROR(1/VLOOKUP($B189,Miljö!$B$1:$S$500,MATCH("Såld mängd produktionsspecifik fjärrvärme (GWh)",Miljö!$B$1:$R$1,0),FALSE)),0,VLOOKUP($B189,Miljö!$B$1:$S$500,MATCH("Såld mängd produktionsspecifik fjärrvärme (GWh)",Miljö!$B$1:$R$1,0),FALSE))</f>
        <v>0</v>
      </c>
      <c r="AS189" s="82">
        <f t="shared" si="29"/>
        <v>0.8657123285560393</v>
      </c>
      <c r="AU189" s="73" t="str">
        <f>VLOOKUP($B189,'Miljövärden urval för publ'!$B$2:$I$486,7,FALSE)</f>
        <v>Ja</v>
      </c>
      <c r="AV189" s="73" t="str">
        <f>VLOOKUP($B189,'Miljövärden urval för publ'!$B$2:$I$486,6,FALSE)</f>
        <v>Ja</v>
      </c>
      <c r="AZ189" s="73">
        <f t="shared" si="25"/>
        <v>2.5</v>
      </c>
      <c r="BA189" s="73">
        <f t="shared" si="30"/>
        <v>0</v>
      </c>
      <c r="BB189" s="73">
        <f t="shared" si="26"/>
        <v>59.086300000000008</v>
      </c>
      <c r="BC189" s="73">
        <f t="shared" si="27"/>
        <v>0</v>
      </c>
      <c r="BE189" s="73">
        <f t="shared" si="31"/>
        <v>0</v>
      </c>
      <c r="BF189" s="73">
        <f t="shared" si="32"/>
        <v>0</v>
      </c>
      <c r="BH189" s="73">
        <f t="shared" si="28"/>
        <v>59.086300000000008</v>
      </c>
    </row>
    <row r="190" spans="1:60" ht="15" x14ac:dyDescent="0.25">
      <c r="A190" t="s">
        <v>226</v>
      </c>
      <c r="B190" t="s">
        <v>229</v>
      </c>
      <c r="C190" s="73">
        <f>VLOOKUP($B190,'Tillförd energi'!$B$2:$AS$506,MATCH(C$1,'Tillförd energi'!$B$1:$AQ$1,0),FALSE)</f>
        <v>0</v>
      </c>
      <c r="D190" s="73">
        <f>VLOOKUP($B190,'Tillförd energi'!$B$2:$AS$506,MATCH(D$1,'Tillförd energi'!$B$1:$AQ$1,0),FALSE)</f>
        <v>0.38800000000000001</v>
      </c>
      <c r="E190" s="73">
        <f>VLOOKUP($B190,'Tillförd energi'!$B$2:$AS$506,MATCH(E$1,'Tillförd energi'!$B$1:$AQ$1,0),FALSE)</f>
        <v>0</v>
      </c>
      <c r="F190" s="73">
        <f>VLOOKUP($B190,'Tillförd energi'!$B$2:$AS$506,MATCH(F$1,'Tillförd energi'!$B$1:$AQ$1,0),FALSE)</f>
        <v>0</v>
      </c>
      <c r="G190" s="73">
        <f>VLOOKUP($B190,'Tillförd energi'!$B$2:$AS$506,MATCH(G$1,'Tillförd energi'!$B$1:$AQ$1,0),FALSE)</f>
        <v>0</v>
      </c>
      <c r="H190" s="73">
        <f>VLOOKUP($B190,'Tillförd energi'!$B$2:$AS$506,MATCH(H$1,'Tillförd energi'!$B$1:$AQ$1,0),FALSE)</f>
        <v>0</v>
      </c>
      <c r="I190" s="73">
        <f>VLOOKUP($B190,'Tillförd energi'!$B$2:$AS$506,MATCH(I$1,'Tillförd energi'!$B$1:$AQ$1,0),FALSE)</f>
        <v>0</v>
      </c>
      <c r="J190" s="73">
        <f>VLOOKUP($B190,'Tillförd energi'!$B$2:$AS$506,MATCH(J$1,'Tillförd energi'!$B$1:$AQ$1,0),FALSE)</f>
        <v>0</v>
      </c>
      <c r="K190" s="73">
        <f>VLOOKUP($B190,'Tillförd energi'!$B$2:$AS$506,MATCH(K$1,'Tillförd energi'!$B$1:$AQ$1,0),FALSE)</f>
        <v>0</v>
      </c>
      <c r="L190" s="73">
        <f>VLOOKUP($B190,'Tillförd energi'!$B$2:$AS$506,MATCH(L$1,'Tillförd energi'!$B$1:$AQ$1,0),FALSE)</f>
        <v>0</v>
      </c>
      <c r="M190" s="73">
        <f>VLOOKUP($B190,'Tillförd energi'!$B$2:$AS$506,MATCH(M$1,'Tillförd energi'!$B$1:$AQ$1,0),FALSE)</f>
        <v>0</v>
      </c>
      <c r="N190" s="73">
        <f>VLOOKUP($B190,'Tillförd energi'!$B$2:$AS$506,MATCH(N$1,'Tillförd energi'!$B$1:$AQ$1,0),FALSE)</f>
        <v>0</v>
      </c>
      <c r="O190" s="73">
        <f>VLOOKUP($B190,'Tillförd energi'!$B$2:$AS$506,MATCH(O$1,'Tillförd energi'!$B$1:$AQ$1,0),FALSE)</f>
        <v>6.4850000000000003</v>
      </c>
      <c r="P190" s="73">
        <f>VLOOKUP($B190,'Tillförd energi'!$B$2:$AS$506,MATCH(P$1,'Tillförd energi'!$B$1:$AQ$1,0),FALSE)</f>
        <v>0</v>
      </c>
      <c r="Q190" s="73">
        <f>VLOOKUP($B190,'Tillförd energi'!$B$2:$AS$506,MATCH(Q$1,'Tillförd energi'!$B$1:$AQ$1,0),FALSE)</f>
        <v>0</v>
      </c>
      <c r="R190" s="73">
        <f>VLOOKUP($B190,'Tillförd energi'!$B$2:$AS$506,MATCH(R$1,'Tillförd energi'!$B$1:$AQ$1,0),FALSE)</f>
        <v>0</v>
      </c>
      <c r="S190" s="73">
        <f>VLOOKUP($B190,'Tillförd energi'!$B$2:$AS$506,MATCH(S$1,'Tillförd energi'!$B$1:$AQ$1,0),FALSE)</f>
        <v>0</v>
      </c>
      <c r="T190" s="73">
        <f>VLOOKUP($B190,'Tillförd energi'!$B$2:$AS$506,MATCH(T$1,'Tillförd energi'!$B$1:$AQ$1,0),FALSE)</f>
        <v>0</v>
      </c>
      <c r="U190" s="73">
        <f>VLOOKUP($B190,'Tillförd energi'!$B$2:$AS$506,MATCH(U$1,'Tillförd energi'!$B$1:$AQ$1,0),FALSE)</f>
        <v>0</v>
      </c>
      <c r="V190" s="73">
        <f>VLOOKUP($B190,'Tillförd energi'!$B$2:$AS$506,MATCH(V$1,'Tillförd energi'!$B$1:$AQ$1,0),FALSE)</f>
        <v>0</v>
      </c>
      <c r="W190" s="73">
        <f>VLOOKUP($B190,'Tillförd energi'!$B$2:$AS$506,MATCH(W$1,'Tillförd energi'!$B$1:$AQ$1,0),FALSE)</f>
        <v>0</v>
      </c>
      <c r="X190" s="73">
        <f>VLOOKUP($B190,'Tillförd energi'!$B$2:$AS$506,MATCH(X$1,'Tillförd energi'!$B$1:$AQ$1,0),FALSE)</f>
        <v>0</v>
      </c>
      <c r="Y190" s="73">
        <f>VLOOKUP($B190,'Tillförd energi'!$B$2:$AS$506,MATCH(Y$1,'Tillförd energi'!$B$1:$AQ$1,0),FALSE)</f>
        <v>0</v>
      </c>
      <c r="Z190" s="73">
        <f>VLOOKUP($B190,'Tillförd energi'!$B$2:$AS$506,MATCH(Z$1,'Tillförd energi'!$B$1:$AQ$1,0),FALSE)</f>
        <v>0</v>
      </c>
      <c r="AA190" s="73">
        <f>VLOOKUP($B190,'Tillförd energi'!$B$2:$AS$506,MATCH(AA$1,'Tillförd energi'!$B$1:$AQ$1,0),FALSE)</f>
        <v>0</v>
      </c>
      <c r="AB190" s="73">
        <f>VLOOKUP($B190,'Tillförd energi'!$B$2:$AS$506,MATCH(AB$1,'Tillförd energi'!$B$1:$AQ$1,0),FALSE)</f>
        <v>0</v>
      </c>
      <c r="AC190" s="73">
        <f>VLOOKUP($B190,'Tillförd energi'!$B$2:$AS$506,MATCH(AC$1,'Tillförd energi'!$B$1:$AQ$1,0),FALSE)</f>
        <v>0</v>
      </c>
      <c r="AD190" s="73">
        <f>VLOOKUP($B190,'Tillförd energi'!$B$2:$AS$506,MATCH(AD$1,'Tillförd energi'!$B$1:$AQ$1,0),FALSE)</f>
        <v>0</v>
      </c>
      <c r="AF190" s="73">
        <f>VLOOKUP($B190,'Tillförd energi'!$B$2:$AS$506,MATCH(AF$1,'Tillförd energi'!$B$1:$AQ$1,0),FALSE)</f>
        <v>0.18731999999999999</v>
      </c>
      <c r="AH190" s="73">
        <f>IFERROR(VLOOKUP(B190,Miljö!$B$1:$S$476,9,FALSE)/1,0)</f>
        <v>0</v>
      </c>
      <c r="AJ190" s="81" t="str">
        <f>IFERROR(VLOOKUP($B190,Miljö!$B$1:$S$500,MATCH("hjälpel exklusive kraftvärme (GWh)",Miljö!$B$1:$V$1,0),FALSE)/1,"")</f>
        <v/>
      </c>
      <c r="AK190" s="81">
        <f t="shared" si="22"/>
        <v>0.18731999999999999</v>
      </c>
      <c r="AL190" s="81">
        <f>VLOOKUP($B190,'Slutlig allokering'!$B$2:$AL$462,MATCH("Hjälpel kraftvärme",'Slutlig allokering'!$B$2:$AL$2,0),FALSE)</f>
        <v>0</v>
      </c>
      <c r="AN190" s="73">
        <f t="shared" si="23"/>
        <v>7.0603199999999999</v>
      </c>
      <c r="AO190" s="73">
        <f t="shared" si="24"/>
        <v>7.0603199999999999</v>
      </c>
      <c r="AP190" s="73">
        <f>IF(ISERROR(1/VLOOKUP($B190,Leveranser!$B$1:$S$500,MATCH("såld värme (gwh)",Leveranser!$B$1:$S$1,0),FALSE)),"",VLOOKUP($B190,Leveranser!$B$1:$S$500,MATCH("såld värme (gwh)",Leveranser!$B$1:$S$1,0),FALSE))</f>
        <v>6.2439999999999998</v>
      </c>
      <c r="AQ190" s="73">
        <f>VLOOKUP($B190,Leveranser!$B$1:$Y$500,MATCH("Totalt såld fjärrvärme till andra fjärrvärmeföretag",Leveranser!$B$1:$AA$1,0),FALSE)</f>
        <v>0</v>
      </c>
      <c r="AR190" s="73">
        <f>IF(ISERROR(1/VLOOKUP($B190,Miljö!$B$1:$S$500,MATCH("Såld mängd produktionsspecifik fjärrvärme (GWh)",Miljö!$B$1:$R$1,0),FALSE)),0,VLOOKUP($B190,Miljö!$B$1:$S$500,MATCH("Såld mängd produktionsspecifik fjärrvärme (GWh)",Miljö!$B$1:$R$1,0),FALSE))</f>
        <v>0</v>
      </c>
      <c r="AS190" s="82">
        <f t="shared" si="29"/>
        <v>0.88437917828087109</v>
      </c>
      <c r="AU190" s="73" t="str">
        <f>VLOOKUP($B190,'Miljövärden urval för publ'!$B$2:$I$486,7,FALSE)</f>
        <v>Ja</v>
      </c>
      <c r="AV190" s="73" t="str">
        <f>VLOOKUP($B190,'Miljövärden urval för publ'!$B$2:$I$486,6,FALSE)</f>
        <v>Ja</v>
      </c>
      <c r="AZ190" s="73">
        <f t="shared" si="25"/>
        <v>0.18731999999999999</v>
      </c>
      <c r="BA190" s="73">
        <f t="shared" si="30"/>
        <v>0</v>
      </c>
      <c r="BB190" s="73">
        <f t="shared" si="26"/>
        <v>6.4850000000000003</v>
      </c>
      <c r="BC190" s="73">
        <f t="shared" si="27"/>
        <v>0</v>
      </c>
      <c r="BE190" s="73">
        <f t="shared" si="31"/>
        <v>0</v>
      </c>
      <c r="BF190" s="73">
        <f t="shared" si="32"/>
        <v>0</v>
      </c>
      <c r="BH190" s="73">
        <f t="shared" si="28"/>
        <v>6.4850000000000003</v>
      </c>
    </row>
    <row r="191" spans="1:60" ht="15" x14ac:dyDescent="0.25">
      <c r="A191" t="s">
        <v>226</v>
      </c>
      <c r="B191" t="s">
        <v>230</v>
      </c>
      <c r="C191" s="73">
        <f>VLOOKUP($B191,'Tillförd energi'!$B$2:$AS$506,MATCH(C$1,'Tillförd energi'!$B$1:$AQ$1,0),FALSE)</f>
        <v>0</v>
      </c>
      <c r="D191" s="73">
        <f>VLOOKUP($B191,'Tillförd energi'!$B$2:$AS$506,MATCH(D$1,'Tillförd energi'!$B$1:$AQ$1,0),FALSE)</f>
        <v>0.36499999999999999</v>
      </c>
      <c r="E191" s="73">
        <f>VLOOKUP($B191,'Tillförd energi'!$B$2:$AS$506,MATCH(E$1,'Tillförd energi'!$B$1:$AQ$1,0),FALSE)</f>
        <v>0</v>
      </c>
      <c r="F191" s="73">
        <f>VLOOKUP($B191,'Tillförd energi'!$B$2:$AS$506,MATCH(F$1,'Tillförd energi'!$B$1:$AQ$1,0),FALSE)</f>
        <v>0</v>
      </c>
      <c r="G191" s="73">
        <f>VLOOKUP($B191,'Tillförd energi'!$B$2:$AS$506,MATCH(G$1,'Tillförd energi'!$B$1:$AQ$1,0),FALSE)</f>
        <v>0</v>
      </c>
      <c r="H191" s="73">
        <f>VLOOKUP($B191,'Tillförd energi'!$B$2:$AS$506,MATCH(H$1,'Tillförd energi'!$B$1:$AQ$1,0),FALSE)</f>
        <v>0</v>
      </c>
      <c r="I191" s="73">
        <f>VLOOKUP($B191,'Tillförd energi'!$B$2:$AS$506,MATCH(I$1,'Tillförd energi'!$B$1:$AQ$1,0),FALSE)</f>
        <v>0</v>
      </c>
      <c r="J191" s="73">
        <f>VLOOKUP($B191,'Tillförd energi'!$B$2:$AS$506,MATCH(J$1,'Tillförd energi'!$B$1:$AQ$1,0),FALSE)</f>
        <v>0</v>
      </c>
      <c r="K191" s="73">
        <f>VLOOKUP($B191,'Tillförd energi'!$B$2:$AS$506,MATCH(K$1,'Tillförd energi'!$B$1:$AQ$1,0),FALSE)</f>
        <v>0</v>
      </c>
      <c r="L191" s="73">
        <f>VLOOKUP($B191,'Tillförd energi'!$B$2:$AS$506,MATCH(L$1,'Tillförd energi'!$B$1:$AQ$1,0),FALSE)</f>
        <v>0</v>
      </c>
      <c r="M191" s="73">
        <f>VLOOKUP($B191,'Tillförd energi'!$B$2:$AS$506,MATCH(M$1,'Tillförd energi'!$B$1:$AQ$1,0),FALSE)</f>
        <v>0</v>
      </c>
      <c r="N191" s="73">
        <f>VLOOKUP($B191,'Tillförd energi'!$B$2:$AS$506,MATCH(N$1,'Tillförd energi'!$B$1:$AQ$1,0),FALSE)</f>
        <v>0</v>
      </c>
      <c r="O191" s="73">
        <f>VLOOKUP($B191,'Tillförd energi'!$B$2:$AS$506,MATCH(O$1,'Tillförd energi'!$B$1:$AQ$1,0),FALSE)</f>
        <v>2.52</v>
      </c>
      <c r="P191" s="73">
        <f>VLOOKUP($B191,'Tillförd energi'!$B$2:$AS$506,MATCH(P$1,'Tillförd energi'!$B$1:$AQ$1,0),FALSE)</f>
        <v>0</v>
      </c>
      <c r="Q191" s="73">
        <f>VLOOKUP($B191,'Tillförd energi'!$B$2:$AS$506,MATCH(Q$1,'Tillförd energi'!$B$1:$AQ$1,0),FALSE)</f>
        <v>0</v>
      </c>
      <c r="R191" s="73">
        <f>VLOOKUP($B191,'Tillförd energi'!$B$2:$AS$506,MATCH(R$1,'Tillförd energi'!$B$1:$AQ$1,0),FALSE)</f>
        <v>0</v>
      </c>
      <c r="S191" s="73">
        <f>VLOOKUP($B191,'Tillförd energi'!$B$2:$AS$506,MATCH(S$1,'Tillförd energi'!$B$1:$AQ$1,0),FALSE)</f>
        <v>0</v>
      </c>
      <c r="T191" s="73">
        <f>VLOOKUP($B191,'Tillförd energi'!$B$2:$AS$506,MATCH(T$1,'Tillförd energi'!$B$1:$AQ$1,0),FALSE)</f>
        <v>0</v>
      </c>
      <c r="U191" s="73">
        <f>VLOOKUP($B191,'Tillförd energi'!$B$2:$AS$506,MATCH(U$1,'Tillförd energi'!$B$1:$AQ$1,0),FALSE)</f>
        <v>0</v>
      </c>
      <c r="V191" s="73">
        <f>VLOOKUP($B191,'Tillförd energi'!$B$2:$AS$506,MATCH(V$1,'Tillförd energi'!$B$1:$AQ$1,0),FALSE)</f>
        <v>0</v>
      </c>
      <c r="W191" s="73">
        <f>VLOOKUP($B191,'Tillförd energi'!$B$2:$AS$506,MATCH(W$1,'Tillförd energi'!$B$1:$AQ$1,0),FALSE)</f>
        <v>0</v>
      </c>
      <c r="X191" s="73">
        <f>VLOOKUP($B191,'Tillförd energi'!$B$2:$AS$506,MATCH(X$1,'Tillförd energi'!$B$1:$AQ$1,0),FALSE)</f>
        <v>0</v>
      </c>
      <c r="Y191" s="73">
        <f>VLOOKUP($B191,'Tillförd energi'!$B$2:$AS$506,MATCH(Y$1,'Tillförd energi'!$B$1:$AQ$1,0),FALSE)</f>
        <v>0</v>
      </c>
      <c r="Z191" s="73">
        <f>VLOOKUP($B191,'Tillförd energi'!$B$2:$AS$506,MATCH(Z$1,'Tillförd energi'!$B$1:$AQ$1,0),FALSE)</f>
        <v>0</v>
      </c>
      <c r="AA191" s="73">
        <f>VLOOKUP($B191,'Tillförd energi'!$B$2:$AS$506,MATCH(AA$1,'Tillförd energi'!$B$1:$AQ$1,0),FALSE)</f>
        <v>0</v>
      </c>
      <c r="AB191" s="73">
        <f>VLOOKUP($B191,'Tillförd energi'!$B$2:$AS$506,MATCH(AB$1,'Tillförd energi'!$B$1:$AQ$1,0),FALSE)</f>
        <v>0</v>
      </c>
      <c r="AC191" s="73">
        <f>VLOOKUP($B191,'Tillförd energi'!$B$2:$AS$506,MATCH(AC$1,'Tillförd energi'!$B$1:$AQ$1,0),FALSE)</f>
        <v>0.107</v>
      </c>
      <c r="AD191" s="73">
        <f>VLOOKUP($B191,'Tillförd energi'!$B$2:$AS$506,MATCH(AD$1,'Tillförd energi'!$B$1:$AQ$1,0),FALSE)</f>
        <v>0</v>
      </c>
      <c r="AF191" s="73">
        <f>VLOOKUP($B191,'Tillförd energi'!$B$2:$AS$506,MATCH(AF$1,'Tillförd energi'!$B$1:$AQ$1,0),FALSE)</f>
        <v>7.4520000000000003E-2</v>
      </c>
      <c r="AH191" s="73">
        <f>IFERROR(VLOOKUP(B191,Miljö!$B$1:$S$476,9,FALSE)/1,0)</f>
        <v>0</v>
      </c>
      <c r="AJ191" s="81" t="str">
        <f>IFERROR(VLOOKUP($B191,Miljö!$B$1:$S$500,MATCH("hjälpel exklusive kraftvärme (GWh)",Miljö!$B$1:$V$1,0),FALSE)/1,"")</f>
        <v/>
      </c>
      <c r="AK191" s="81">
        <f t="shared" si="22"/>
        <v>7.4520000000000003E-2</v>
      </c>
      <c r="AL191" s="81">
        <f>VLOOKUP($B191,'Slutlig allokering'!$B$2:$AL$462,MATCH("Hjälpel kraftvärme",'Slutlig allokering'!$B$2:$AL$2,0),FALSE)</f>
        <v>0</v>
      </c>
      <c r="AN191" s="73">
        <f t="shared" si="23"/>
        <v>3.0665200000000001</v>
      </c>
      <c r="AO191" s="73">
        <f t="shared" si="24"/>
        <v>3.0665200000000001</v>
      </c>
      <c r="AP191" s="73">
        <f>IF(ISERROR(1/VLOOKUP($B191,Leveranser!$B$1:$S$500,MATCH("såld värme (gwh)",Leveranser!$B$1:$S$1,0),FALSE)),"",VLOOKUP($B191,Leveranser!$B$1:$S$500,MATCH("såld värme (gwh)",Leveranser!$B$1:$S$1,0),FALSE))</f>
        <v>2.484</v>
      </c>
      <c r="AQ191" s="73">
        <f>VLOOKUP($B191,Leveranser!$B$1:$Y$500,MATCH("Totalt såld fjärrvärme till andra fjärrvärmeföretag",Leveranser!$B$1:$AA$1,0),FALSE)</f>
        <v>0</v>
      </c>
      <c r="AR191" s="73">
        <f>IF(ISERROR(1/VLOOKUP($B191,Miljö!$B$1:$S$500,MATCH("Såld mängd produktionsspecifik fjärrvärme (GWh)",Miljö!$B$1:$R$1,0),FALSE)),0,VLOOKUP($B191,Miljö!$B$1:$S$500,MATCH("Såld mängd produktionsspecifik fjärrvärme (GWh)",Miljö!$B$1:$R$1,0),FALSE))</f>
        <v>0</v>
      </c>
      <c r="AS191" s="82">
        <f t="shared" si="29"/>
        <v>0.81003874098326434</v>
      </c>
      <c r="AU191" s="73" t="str">
        <f>VLOOKUP($B191,'Miljövärden urval för publ'!$B$2:$I$486,7,FALSE)</f>
        <v>Ja</v>
      </c>
      <c r="AV191" s="73" t="str">
        <f>VLOOKUP($B191,'Miljövärden urval för publ'!$B$2:$I$486,6,FALSE)</f>
        <v>Ja</v>
      </c>
      <c r="AZ191" s="73">
        <f t="shared" si="25"/>
        <v>7.4520000000000003E-2</v>
      </c>
      <c r="BA191" s="73">
        <f t="shared" si="30"/>
        <v>0</v>
      </c>
      <c r="BB191" s="73">
        <f t="shared" si="26"/>
        <v>2.52</v>
      </c>
      <c r="BC191" s="73">
        <f t="shared" si="27"/>
        <v>0</v>
      </c>
      <c r="BE191" s="73">
        <f t="shared" si="31"/>
        <v>0</v>
      </c>
      <c r="BF191" s="73">
        <f t="shared" si="32"/>
        <v>0</v>
      </c>
      <c r="BH191" s="73">
        <f t="shared" si="28"/>
        <v>2.52</v>
      </c>
    </row>
    <row r="192" spans="1:60" ht="15" x14ac:dyDescent="0.25">
      <c r="A192" t="s">
        <v>226</v>
      </c>
      <c r="B192" t="s">
        <v>231</v>
      </c>
      <c r="C192" s="73">
        <f>VLOOKUP($B192,'Tillförd energi'!$B$2:$AS$506,MATCH(C$1,'Tillförd energi'!$B$1:$AQ$1,0),FALSE)</f>
        <v>0</v>
      </c>
      <c r="D192" s="73">
        <f>VLOOKUP($B192,'Tillförd energi'!$B$2:$AS$506,MATCH(D$1,'Tillförd energi'!$B$1:$AQ$1,0),FALSE)</f>
        <v>1.5</v>
      </c>
      <c r="E192" s="73">
        <f>VLOOKUP($B192,'Tillförd energi'!$B$2:$AS$506,MATCH(E$1,'Tillförd energi'!$B$1:$AQ$1,0),FALSE)</f>
        <v>0</v>
      </c>
      <c r="F192" s="73">
        <f>VLOOKUP($B192,'Tillförd energi'!$B$2:$AS$506,MATCH(F$1,'Tillförd energi'!$B$1:$AQ$1,0),FALSE)</f>
        <v>0</v>
      </c>
      <c r="G192" s="73">
        <f>VLOOKUP($B192,'Tillförd energi'!$B$2:$AS$506,MATCH(G$1,'Tillförd energi'!$B$1:$AQ$1,0),FALSE)</f>
        <v>0</v>
      </c>
      <c r="H192" s="73">
        <f>VLOOKUP($B192,'Tillförd energi'!$B$2:$AS$506,MATCH(H$1,'Tillförd energi'!$B$1:$AQ$1,0),FALSE)</f>
        <v>0</v>
      </c>
      <c r="I192" s="73">
        <f>VLOOKUP($B192,'Tillförd energi'!$B$2:$AS$506,MATCH(I$1,'Tillförd energi'!$B$1:$AQ$1,0),FALSE)</f>
        <v>0</v>
      </c>
      <c r="J192" s="73">
        <f>VLOOKUP($B192,'Tillförd energi'!$B$2:$AS$506,MATCH(J$1,'Tillförd energi'!$B$1:$AQ$1,0),FALSE)</f>
        <v>0</v>
      </c>
      <c r="K192" s="73">
        <f>VLOOKUP($B192,'Tillförd energi'!$B$2:$AS$506,MATCH(K$1,'Tillförd energi'!$B$1:$AQ$1,0),FALSE)</f>
        <v>0</v>
      </c>
      <c r="L192" s="73">
        <f>VLOOKUP($B192,'Tillförd energi'!$B$2:$AS$506,MATCH(L$1,'Tillförd energi'!$B$1:$AQ$1,0),FALSE)</f>
        <v>10.344099999999999</v>
      </c>
      <c r="M192" s="73">
        <f>VLOOKUP($B192,'Tillförd energi'!$B$2:$AS$506,MATCH(M$1,'Tillförd energi'!$B$1:$AQ$1,0),FALSE)</f>
        <v>12.196300000000001</v>
      </c>
      <c r="N192" s="73">
        <f>VLOOKUP($B192,'Tillförd energi'!$B$2:$AS$506,MATCH(N$1,'Tillförd energi'!$B$1:$AQ$1,0),FALSE)</f>
        <v>10.344099999999999</v>
      </c>
      <c r="O192" s="73">
        <f>VLOOKUP($B192,'Tillförd energi'!$B$2:$AS$506,MATCH(O$1,'Tillförd energi'!$B$1:$AQ$1,0),FALSE)</f>
        <v>15.7683</v>
      </c>
      <c r="P192" s="73">
        <f>VLOOKUP($B192,'Tillförd energi'!$B$2:$AS$506,MATCH(P$1,'Tillförd energi'!$B$1:$AQ$1,0),FALSE)</f>
        <v>0</v>
      </c>
      <c r="Q192" s="73">
        <f>VLOOKUP($B192,'Tillförd energi'!$B$2:$AS$506,MATCH(Q$1,'Tillförd energi'!$B$1:$AQ$1,0),FALSE)</f>
        <v>0</v>
      </c>
      <c r="R192" s="73">
        <f>VLOOKUP($B192,'Tillförd energi'!$B$2:$AS$506,MATCH(R$1,'Tillförd energi'!$B$1:$AQ$1,0),FALSE)</f>
        <v>0</v>
      </c>
      <c r="S192" s="73">
        <f>VLOOKUP($B192,'Tillförd energi'!$B$2:$AS$506,MATCH(S$1,'Tillförd energi'!$B$1:$AQ$1,0),FALSE)</f>
        <v>0</v>
      </c>
      <c r="T192" s="73">
        <f>VLOOKUP($B192,'Tillförd energi'!$B$2:$AS$506,MATCH(T$1,'Tillförd energi'!$B$1:$AQ$1,0),FALSE)</f>
        <v>0</v>
      </c>
      <c r="U192" s="73">
        <f>VLOOKUP($B192,'Tillförd energi'!$B$2:$AS$506,MATCH(U$1,'Tillförd energi'!$B$1:$AQ$1,0),FALSE)</f>
        <v>0</v>
      </c>
      <c r="V192" s="73">
        <f>VLOOKUP($B192,'Tillförd energi'!$B$2:$AS$506,MATCH(V$1,'Tillförd energi'!$B$1:$AQ$1,0),FALSE)</f>
        <v>0</v>
      </c>
      <c r="W192" s="73">
        <f>VLOOKUP($B192,'Tillförd energi'!$B$2:$AS$506,MATCH(W$1,'Tillförd energi'!$B$1:$AQ$1,0),FALSE)</f>
        <v>0</v>
      </c>
      <c r="X192" s="73">
        <f>VLOOKUP($B192,'Tillförd energi'!$B$2:$AS$506,MATCH(X$1,'Tillförd energi'!$B$1:$AQ$1,0),FALSE)</f>
        <v>0</v>
      </c>
      <c r="Y192" s="73">
        <f>VLOOKUP($B192,'Tillförd energi'!$B$2:$AS$506,MATCH(Y$1,'Tillförd energi'!$B$1:$AQ$1,0),FALSE)</f>
        <v>0</v>
      </c>
      <c r="Z192" s="73">
        <f>VLOOKUP($B192,'Tillförd energi'!$B$2:$AS$506,MATCH(Z$1,'Tillförd energi'!$B$1:$AQ$1,0),FALSE)</f>
        <v>0</v>
      </c>
      <c r="AA192" s="73">
        <f>VLOOKUP($B192,'Tillförd energi'!$B$2:$AS$506,MATCH(AA$1,'Tillförd energi'!$B$1:$AQ$1,0),FALSE)</f>
        <v>0</v>
      </c>
      <c r="AB192" s="73">
        <f>VLOOKUP($B192,'Tillförd energi'!$B$2:$AS$506,MATCH(AB$1,'Tillförd energi'!$B$1:$AQ$1,0),FALSE)</f>
        <v>6.5</v>
      </c>
      <c r="AC192" s="73">
        <f>VLOOKUP($B192,'Tillförd energi'!$B$2:$AS$506,MATCH(AC$1,'Tillförd energi'!$B$1:$AQ$1,0),FALSE)</f>
        <v>0</v>
      </c>
      <c r="AD192" s="73">
        <f>VLOOKUP($B192,'Tillförd energi'!$B$2:$AS$506,MATCH(AD$1,'Tillförd energi'!$B$1:$AQ$1,0),FALSE)</f>
        <v>0</v>
      </c>
      <c r="AF192" s="73">
        <f>VLOOKUP($B192,'Tillförd energi'!$B$2:$AS$506,MATCH(AF$1,'Tillförd energi'!$B$1:$AQ$1,0),FALSE)</f>
        <v>1.518</v>
      </c>
      <c r="AH192" s="73">
        <f>IFERROR(VLOOKUP(B192,Miljö!$B$1:$S$476,9,FALSE)/1,0)</f>
        <v>0</v>
      </c>
      <c r="AJ192" s="81" t="str">
        <f>IFERROR(VLOOKUP($B192,Miljö!$B$1:$S$500,MATCH("hjälpel exklusive kraftvärme (GWh)",Miljö!$B$1:$V$1,0),FALSE)/1,"")</f>
        <v/>
      </c>
      <c r="AK192" s="81">
        <f t="shared" si="22"/>
        <v>1.518</v>
      </c>
      <c r="AL192" s="81">
        <f>VLOOKUP($B192,'Slutlig allokering'!$B$2:$AL$462,MATCH("Hjälpel kraftvärme",'Slutlig allokering'!$B$2:$AL$2,0),FALSE)</f>
        <v>0</v>
      </c>
      <c r="AN192" s="73">
        <f t="shared" si="23"/>
        <v>58.1708</v>
      </c>
      <c r="AO192" s="73">
        <f t="shared" si="24"/>
        <v>58.1708</v>
      </c>
      <c r="AP192" s="73">
        <f>IF(ISERROR(1/VLOOKUP($B192,Leveranser!$B$1:$S$500,MATCH("såld värme (gwh)",Leveranser!$B$1:$S$1,0),FALSE)),"",VLOOKUP($B192,Leveranser!$B$1:$S$500,MATCH("såld värme (gwh)",Leveranser!$B$1:$S$1,0),FALSE))</f>
        <v>50.6</v>
      </c>
      <c r="AQ192" s="73">
        <f>VLOOKUP($B192,Leveranser!$B$1:$Y$500,MATCH("Totalt såld fjärrvärme till andra fjärrvärmeföretag",Leveranser!$B$1:$AA$1,0),FALSE)</f>
        <v>0</v>
      </c>
      <c r="AR192" s="73">
        <f>IF(ISERROR(1/VLOOKUP($B192,Miljö!$B$1:$S$500,MATCH("Såld mängd produktionsspecifik fjärrvärme (GWh)",Miljö!$B$1:$R$1,0),FALSE)),0,VLOOKUP($B192,Miljö!$B$1:$S$500,MATCH("Såld mängd produktionsspecifik fjärrvärme (GWh)",Miljö!$B$1:$R$1,0),FALSE))</f>
        <v>0</v>
      </c>
      <c r="AS192" s="82">
        <f t="shared" si="29"/>
        <v>0.86985222826572783</v>
      </c>
      <c r="AU192" s="73" t="str">
        <f>VLOOKUP($B192,'Miljövärden urval för publ'!$B$2:$I$486,7,FALSE)</f>
        <v>Ja</v>
      </c>
      <c r="AV192" s="73" t="str">
        <f>VLOOKUP($B192,'Miljövärden urval för publ'!$B$2:$I$486,6,FALSE)</f>
        <v>Ja</v>
      </c>
      <c r="AZ192" s="73">
        <f t="shared" si="25"/>
        <v>1.518</v>
      </c>
      <c r="BA192" s="73">
        <f t="shared" si="30"/>
        <v>0</v>
      </c>
      <c r="BB192" s="73">
        <f t="shared" si="26"/>
        <v>48.652799999999999</v>
      </c>
      <c r="BC192" s="73">
        <f t="shared" si="27"/>
        <v>0</v>
      </c>
      <c r="BE192" s="73">
        <f t="shared" si="31"/>
        <v>0</v>
      </c>
      <c r="BF192" s="73">
        <f t="shared" si="32"/>
        <v>0</v>
      </c>
      <c r="BH192" s="73">
        <f t="shared" si="28"/>
        <v>48.652799999999999</v>
      </c>
    </row>
    <row r="193" spans="1:60" ht="15" x14ac:dyDescent="0.25">
      <c r="A193" t="s">
        <v>232</v>
      </c>
      <c r="B193" t="s">
        <v>233</v>
      </c>
      <c r="C193" s="73">
        <f>VLOOKUP($B193,'Tillförd energi'!$B$2:$AS$506,MATCH(C$1,'Tillförd energi'!$B$1:$AQ$1,0),FALSE)</f>
        <v>0</v>
      </c>
      <c r="D193" s="73">
        <f>VLOOKUP($B193,'Tillförd energi'!$B$2:$AS$506,MATCH(D$1,'Tillförd energi'!$B$1:$AQ$1,0),FALSE)</f>
        <v>5.9</v>
      </c>
      <c r="E193" s="73">
        <f>VLOOKUP($B193,'Tillförd energi'!$B$2:$AS$506,MATCH(E$1,'Tillförd energi'!$B$1:$AQ$1,0),FALSE)</f>
        <v>0</v>
      </c>
      <c r="F193" s="73">
        <f>VLOOKUP($B193,'Tillförd energi'!$B$2:$AS$506,MATCH(F$1,'Tillförd energi'!$B$1:$AQ$1,0),FALSE)</f>
        <v>0</v>
      </c>
      <c r="G193" s="73">
        <f>VLOOKUP($B193,'Tillförd energi'!$B$2:$AS$506,MATCH(G$1,'Tillförd energi'!$B$1:$AQ$1,0),FALSE)</f>
        <v>0</v>
      </c>
      <c r="H193" s="73">
        <f>VLOOKUP($B193,'Tillförd energi'!$B$2:$AS$506,MATCH(H$1,'Tillförd energi'!$B$1:$AQ$1,0),FALSE)</f>
        <v>0</v>
      </c>
      <c r="I193" s="73">
        <f>VLOOKUP($B193,'Tillförd energi'!$B$2:$AS$506,MATCH(I$1,'Tillförd energi'!$B$1:$AQ$1,0),FALSE)</f>
        <v>0</v>
      </c>
      <c r="J193" s="73">
        <f>VLOOKUP($B193,'Tillförd energi'!$B$2:$AS$506,MATCH(J$1,'Tillförd energi'!$B$1:$AQ$1,0),FALSE)</f>
        <v>0</v>
      </c>
      <c r="K193" s="73">
        <f>VLOOKUP($B193,'Tillförd energi'!$B$2:$AS$506,MATCH(K$1,'Tillförd energi'!$B$1:$AQ$1,0),FALSE)</f>
        <v>0</v>
      </c>
      <c r="L193" s="73">
        <f>VLOOKUP($B193,'Tillförd energi'!$B$2:$AS$506,MATCH(L$1,'Tillförd energi'!$B$1:$AQ$1,0),FALSE)</f>
        <v>0</v>
      </c>
      <c r="M193" s="73">
        <f>VLOOKUP($B193,'Tillförd energi'!$B$2:$AS$506,MATCH(M$1,'Tillförd energi'!$B$1:$AQ$1,0),FALSE)</f>
        <v>35.1</v>
      </c>
      <c r="N193" s="73">
        <f>VLOOKUP($B193,'Tillförd energi'!$B$2:$AS$506,MATCH(N$1,'Tillförd energi'!$B$1:$AQ$1,0),FALSE)</f>
        <v>0</v>
      </c>
      <c r="O193" s="73">
        <f>VLOOKUP($B193,'Tillförd energi'!$B$2:$AS$506,MATCH(O$1,'Tillförd energi'!$B$1:$AQ$1,0),FALSE)</f>
        <v>2.1</v>
      </c>
      <c r="P193" s="73">
        <f>VLOOKUP($B193,'Tillförd energi'!$B$2:$AS$506,MATCH(P$1,'Tillförd energi'!$B$1:$AQ$1,0),FALSE)</f>
        <v>0</v>
      </c>
      <c r="Q193" s="73">
        <f>VLOOKUP($B193,'Tillförd energi'!$B$2:$AS$506,MATCH(Q$1,'Tillförd energi'!$B$1:$AQ$1,0),FALSE)</f>
        <v>0</v>
      </c>
      <c r="R193" s="73">
        <f>VLOOKUP($B193,'Tillförd energi'!$B$2:$AS$506,MATCH(R$1,'Tillförd energi'!$B$1:$AQ$1,0),FALSE)</f>
        <v>0</v>
      </c>
      <c r="S193" s="73">
        <f>VLOOKUP($B193,'Tillförd energi'!$B$2:$AS$506,MATCH(S$1,'Tillförd energi'!$B$1:$AQ$1,0),FALSE)</f>
        <v>0</v>
      </c>
      <c r="T193" s="73">
        <f>VLOOKUP($B193,'Tillförd energi'!$B$2:$AS$506,MATCH(T$1,'Tillförd energi'!$B$1:$AQ$1,0),FALSE)</f>
        <v>0</v>
      </c>
      <c r="U193" s="73">
        <f>VLOOKUP($B193,'Tillförd energi'!$B$2:$AS$506,MATCH(U$1,'Tillförd energi'!$B$1:$AQ$1,0),FALSE)</f>
        <v>0</v>
      </c>
      <c r="V193" s="73">
        <f>VLOOKUP($B193,'Tillförd energi'!$B$2:$AS$506,MATCH(V$1,'Tillförd energi'!$B$1:$AQ$1,0),FALSE)</f>
        <v>0</v>
      </c>
      <c r="W193" s="73">
        <f>VLOOKUP($B193,'Tillförd energi'!$B$2:$AS$506,MATCH(W$1,'Tillförd energi'!$B$1:$AQ$1,0),FALSE)</f>
        <v>0</v>
      </c>
      <c r="X193" s="73">
        <f>VLOOKUP($B193,'Tillförd energi'!$B$2:$AS$506,MATCH(X$1,'Tillförd energi'!$B$1:$AQ$1,0),FALSE)</f>
        <v>0</v>
      </c>
      <c r="Y193" s="73">
        <f>VLOOKUP($B193,'Tillförd energi'!$B$2:$AS$506,MATCH(Y$1,'Tillförd energi'!$B$1:$AQ$1,0),FALSE)</f>
        <v>0</v>
      </c>
      <c r="Z193" s="73">
        <f>VLOOKUP($B193,'Tillförd energi'!$B$2:$AS$506,MATCH(Z$1,'Tillförd energi'!$B$1:$AQ$1,0),FALSE)</f>
        <v>0</v>
      </c>
      <c r="AA193" s="73">
        <f>VLOOKUP($B193,'Tillförd energi'!$B$2:$AS$506,MATCH(AA$1,'Tillförd energi'!$B$1:$AQ$1,0),FALSE)</f>
        <v>0</v>
      </c>
      <c r="AB193" s="73">
        <f>VLOOKUP($B193,'Tillförd energi'!$B$2:$AS$506,MATCH(AB$1,'Tillförd energi'!$B$1:$AQ$1,0),FALSE)</f>
        <v>0</v>
      </c>
      <c r="AC193" s="73">
        <f>VLOOKUP($B193,'Tillförd energi'!$B$2:$AS$506,MATCH(AC$1,'Tillförd energi'!$B$1:$AQ$1,0),FALSE)</f>
        <v>0</v>
      </c>
      <c r="AD193" s="73">
        <f>VLOOKUP($B193,'Tillförd energi'!$B$2:$AS$506,MATCH(AD$1,'Tillförd energi'!$B$1:$AQ$1,0),FALSE)</f>
        <v>0</v>
      </c>
      <c r="AF193" s="73">
        <f>VLOOKUP($B193,'Tillförd energi'!$B$2:$AS$506,MATCH(AF$1,'Tillförd energi'!$B$1:$AQ$1,0),FALSE)</f>
        <v>0.81499999999999995</v>
      </c>
      <c r="AH193" s="73">
        <f>IFERROR(VLOOKUP(B193,Miljö!$B$1:$S$476,9,FALSE)/1,0)</f>
        <v>0</v>
      </c>
      <c r="AJ193" s="81">
        <f>IFERROR(VLOOKUP($B193,Miljö!$B$1:$S$500,MATCH("hjälpel exklusive kraftvärme (GWh)",Miljö!$B$1:$V$1,0),FALSE)/1,"")</f>
        <v>0.81499999999999995</v>
      </c>
      <c r="AK193" s="81">
        <f t="shared" si="22"/>
        <v>0.81499999999999995</v>
      </c>
      <c r="AL193" s="81">
        <f>VLOOKUP($B193,'Slutlig allokering'!$B$2:$AL$462,MATCH("Hjälpel kraftvärme",'Slutlig allokering'!$B$2:$AL$2,0),FALSE)</f>
        <v>0</v>
      </c>
      <c r="AN193" s="73">
        <f t="shared" si="23"/>
        <v>43.914999999999999</v>
      </c>
      <c r="AO193" s="73">
        <f t="shared" si="24"/>
        <v>43.914999999999999</v>
      </c>
      <c r="AP193" s="73">
        <f>IF(ISERROR(1/VLOOKUP($B193,Leveranser!$B$1:$S$500,MATCH("såld värme (gwh)",Leveranser!$B$1:$S$1,0),FALSE)),"",VLOOKUP($B193,Leveranser!$B$1:$S$500,MATCH("såld värme (gwh)",Leveranser!$B$1:$S$1,0),FALSE))</f>
        <v>31.946999999999999</v>
      </c>
      <c r="AQ193" s="73">
        <f>VLOOKUP($B193,Leveranser!$B$1:$Y$500,MATCH("Totalt såld fjärrvärme till andra fjärrvärmeföretag",Leveranser!$B$1:$AA$1,0),FALSE)</f>
        <v>0</v>
      </c>
      <c r="AR193" s="73">
        <f>IF(ISERROR(1/VLOOKUP($B193,Miljö!$B$1:$S$500,MATCH("Såld mängd produktionsspecifik fjärrvärme (GWh)",Miljö!$B$1:$R$1,0),FALSE)),0,VLOOKUP($B193,Miljö!$B$1:$S$500,MATCH("Såld mängd produktionsspecifik fjärrvärme (GWh)",Miljö!$B$1:$R$1,0),FALSE))</f>
        <v>0</v>
      </c>
      <c r="AS193" s="82">
        <f t="shared" si="29"/>
        <v>0.72747352840715018</v>
      </c>
      <c r="AU193" s="73" t="str">
        <f>VLOOKUP($B193,'Miljövärden urval för publ'!$B$2:$I$486,7,FALSE)</f>
        <v>Ja</v>
      </c>
      <c r="AV193" s="73" t="str">
        <f>VLOOKUP($B193,'Miljövärden urval för publ'!$B$2:$I$486,6,FALSE)</f>
        <v>Ja</v>
      </c>
      <c r="AZ193" s="73">
        <f t="shared" si="25"/>
        <v>0.81499999999999995</v>
      </c>
      <c r="BA193" s="73">
        <f t="shared" si="30"/>
        <v>0</v>
      </c>
      <c r="BB193" s="73">
        <f t="shared" si="26"/>
        <v>37.200000000000003</v>
      </c>
      <c r="BC193" s="73">
        <f t="shared" si="27"/>
        <v>0</v>
      </c>
      <c r="BE193" s="73">
        <f t="shared" si="31"/>
        <v>0</v>
      </c>
      <c r="BF193" s="73">
        <f t="shared" si="32"/>
        <v>0</v>
      </c>
      <c r="BH193" s="73">
        <f t="shared" si="28"/>
        <v>37.200000000000003</v>
      </c>
    </row>
    <row r="194" spans="1:60" ht="15" x14ac:dyDescent="0.25">
      <c r="A194" t="s">
        <v>234</v>
      </c>
      <c r="B194" t="s">
        <v>235</v>
      </c>
      <c r="C194" s="73">
        <f>VLOOKUP($B194,'Tillförd energi'!$B$2:$AS$506,MATCH(C$1,'Tillförd energi'!$B$1:$AQ$1,0),FALSE)</f>
        <v>0</v>
      </c>
      <c r="D194" s="73">
        <f>VLOOKUP($B194,'Tillförd energi'!$B$2:$AS$506,MATCH(D$1,'Tillförd energi'!$B$1:$AQ$1,0),FALSE)</f>
        <v>0</v>
      </c>
      <c r="E194" s="73">
        <f>VLOOKUP($B194,'Tillförd energi'!$B$2:$AS$506,MATCH(E$1,'Tillförd energi'!$B$1:$AQ$1,0),FALSE)</f>
        <v>1</v>
      </c>
      <c r="F194" s="73">
        <f>VLOOKUP($B194,'Tillförd energi'!$B$2:$AS$506,MATCH(F$1,'Tillförd energi'!$B$1:$AQ$1,0),FALSE)</f>
        <v>0</v>
      </c>
      <c r="G194" s="73">
        <f>VLOOKUP($B194,'Tillförd energi'!$B$2:$AS$506,MATCH(G$1,'Tillförd energi'!$B$1:$AQ$1,0),FALSE)</f>
        <v>0</v>
      </c>
      <c r="H194" s="73">
        <f>VLOOKUP($B194,'Tillförd energi'!$B$2:$AS$506,MATCH(H$1,'Tillförd energi'!$B$1:$AQ$1,0),FALSE)</f>
        <v>0</v>
      </c>
      <c r="I194" s="73">
        <f>VLOOKUP($B194,'Tillförd energi'!$B$2:$AS$506,MATCH(I$1,'Tillförd energi'!$B$1:$AQ$1,0),FALSE)</f>
        <v>0</v>
      </c>
      <c r="J194" s="73">
        <f>VLOOKUP($B194,'Tillförd energi'!$B$2:$AS$506,MATCH(J$1,'Tillförd energi'!$B$1:$AQ$1,0),FALSE)</f>
        <v>2.7</v>
      </c>
      <c r="K194" s="73">
        <f>VLOOKUP($B194,'Tillförd energi'!$B$2:$AS$506,MATCH(K$1,'Tillförd energi'!$B$1:$AQ$1,0),FALSE)</f>
        <v>0</v>
      </c>
      <c r="L194" s="73">
        <f>VLOOKUP($B194,'Tillförd energi'!$B$2:$AS$506,MATCH(L$1,'Tillförd energi'!$B$1:$AQ$1,0),FALSE)</f>
        <v>38.0261</v>
      </c>
      <c r="M194" s="73">
        <f>VLOOKUP($B194,'Tillförd energi'!$B$2:$AS$506,MATCH(M$1,'Tillförd energi'!$B$1:$AQ$1,0),FALSE)</f>
        <v>21.7882</v>
      </c>
      <c r="N194" s="73">
        <f>VLOOKUP($B194,'Tillförd energi'!$B$2:$AS$506,MATCH(N$1,'Tillförd energi'!$B$1:$AQ$1,0),FALSE)</f>
        <v>17.016500000000001</v>
      </c>
      <c r="O194" s="73">
        <f>VLOOKUP($B194,'Tillförd energi'!$B$2:$AS$506,MATCH(O$1,'Tillförd energi'!$B$1:$AQ$1,0),FALSE)</f>
        <v>28.326000000000001</v>
      </c>
      <c r="P194" s="73">
        <f>VLOOKUP($B194,'Tillförd energi'!$B$2:$AS$506,MATCH(P$1,'Tillförd energi'!$B$1:$AQ$1,0),FALSE)</f>
        <v>2.2314699999999998</v>
      </c>
      <c r="Q194" s="73">
        <f>VLOOKUP($B194,'Tillförd energi'!$B$2:$AS$506,MATCH(Q$1,'Tillförd energi'!$B$1:$AQ$1,0),FALSE)</f>
        <v>2.6</v>
      </c>
      <c r="R194" s="73">
        <f>VLOOKUP($B194,'Tillförd energi'!$B$2:$AS$506,MATCH(R$1,'Tillförd energi'!$B$1:$AQ$1,0),FALSE)</f>
        <v>0</v>
      </c>
      <c r="S194" s="73">
        <f>VLOOKUP($B194,'Tillförd energi'!$B$2:$AS$506,MATCH(S$1,'Tillförd energi'!$B$1:$AQ$1,0),FALSE)</f>
        <v>0</v>
      </c>
      <c r="T194" s="73">
        <f>VLOOKUP($B194,'Tillförd energi'!$B$2:$AS$506,MATCH(T$1,'Tillförd energi'!$B$1:$AQ$1,0),FALSE)</f>
        <v>0</v>
      </c>
      <c r="U194" s="73">
        <f>VLOOKUP($B194,'Tillförd energi'!$B$2:$AS$506,MATCH(U$1,'Tillförd energi'!$B$1:$AQ$1,0),FALSE)</f>
        <v>0</v>
      </c>
      <c r="V194" s="73">
        <f>VLOOKUP($B194,'Tillförd energi'!$B$2:$AS$506,MATCH(V$1,'Tillförd energi'!$B$1:$AQ$1,0),FALSE)</f>
        <v>0</v>
      </c>
      <c r="W194" s="73">
        <f>VLOOKUP($B194,'Tillförd energi'!$B$2:$AS$506,MATCH(W$1,'Tillförd energi'!$B$1:$AQ$1,0),FALSE)</f>
        <v>0</v>
      </c>
      <c r="X194" s="73">
        <f>VLOOKUP($B194,'Tillförd energi'!$B$2:$AS$506,MATCH(X$1,'Tillförd energi'!$B$1:$AQ$1,0),FALSE)</f>
        <v>13.6325</v>
      </c>
      <c r="Y194" s="73">
        <f>VLOOKUP($B194,'Tillförd energi'!$B$2:$AS$506,MATCH(Y$1,'Tillförd energi'!$B$1:$AQ$1,0),FALSE)</f>
        <v>0.6</v>
      </c>
      <c r="Z194" s="73">
        <f>VLOOKUP($B194,'Tillförd energi'!$B$2:$AS$506,MATCH(Z$1,'Tillförd energi'!$B$1:$AQ$1,0),FALSE)</f>
        <v>0</v>
      </c>
      <c r="AA194" s="73">
        <f>VLOOKUP($B194,'Tillförd energi'!$B$2:$AS$506,MATCH(AA$1,'Tillförd energi'!$B$1:$AQ$1,0),FALSE)</f>
        <v>0</v>
      </c>
      <c r="AB194" s="73">
        <f>VLOOKUP($B194,'Tillförd energi'!$B$2:$AS$506,MATCH(AB$1,'Tillförd energi'!$B$1:$AQ$1,0),FALSE)</f>
        <v>36.299999999999997</v>
      </c>
      <c r="AC194" s="73">
        <f>VLOOKUP($B194,'Tillförd energi'!$B$2:$AS$506,MATCH(AC$1,'Tillförd energi'!$B$1:$AQ$1,0),FALSE)</f>
        <v>40.200000000000003</v>
      </c>
      <c r="AD194" s="73">
        <f>VLOOKUP($B194,'Tillförd energi'!$B$2:$AS$506,MATCH(AD$1,'Tillförd energi'!$B$1:$AQ$1,0),FALSE)</f>
        <v>0</v>
      </c>
      <c r="AF194" s="73">
        <f>VLOOKUP($B194,'Tillförd energi'!$B$2:$AS$506,MATCH(AF$1,'Tillförd energi'!$B$1:$AQ$1,0),FALSE)</f>
        <v>6.1164500000000004</v>
      </c>
      <c r="AH194" s="73">
        <f>IFERROR(VLOOKUP(B194,Miljö!$B$1:$S$476,9,FALSE)/1,0)</f>
        <v>0</v>
      </c>
      <c r="AJ194" s="81">
        <f>IFERROR(VLOOKUP($B194,Miljö!$B$1:$S$500,MATCH("hjälpel exklusive kraftvärme (GWh)",Miljö!$B$1:$V$1,0),FALSE)/1,"")</f>
        <v>2.8</v>
      </c>
      <c r="AK194" s="81">
        <f t="shared" ref="AK194:AK257" si="33">IF(ISERROR(1/AJ194),
IF(ISERROR(0.03*AP194),0,0.03*AP194),
AJ194)</f>
        <v>2.8</v>
      </c>
      <c r="AL194" s="81">
        <f>VLOOKUP($B194,'Slutlig allokering'!$B$2:$AL$462,MATCH("Hjälpel kraftvärme",'Slutlig allokering'!$B$2:$AL$2,0),FALSE)</f>
        <v>3.3164500000000001</v>
      </c>
      <c r="AN194" s="73">
        <f t="shared" ref="AN194:AN257" si="34">SUM(C194:AF194)</f>
        <v>210.53721999999993</v>
      </c>
      <c r="AO194" s="73">
        <f t="shared" ref="AO194:AO257" si="35">AN194+AH194</f>
        <v>210.53721999999993</v>
      </c>
      <c r="AP194" s="73">
        <f>IF(ISERROR(1/VLOOKUP($B194,Leveranser!$B$1:$S$500,MATCH("såld värme (gwh)",Leveranser!$B$1:$S$1,0),FALSE)),"",VLOOKUP($B194,Leveranser!$B$1:$S$500,MATCH("såld värme (gwh)",Leveranser!$B$1:$S$1,0),FALSE))</f>
        <v>173.9</v>
      </c>
      <c r="AQ194" s="73">
        <f>VLOOKUP($B194,Leveranser!$B$1:$Y$500,MATCH("Totalt såld fjärrvärme till andra fjärrvärmeföretag",Leveranser!$B$1:$AA$1,0),FALSE)</f>
        <v>0</v>
      </c>
      <c r="AR194" s="73">
        <f>IF(ISERROR(1/VLOOKUP($B194,Miljö!$B$1:$S$500,MATCH("Såld mängd produktionsspecifik fjärrvärme (GWh)",Miljö!$B$1:$R$1,0),FALSE)),0,VLOOKUP($B194,Miljö!$B$1:$S$500,MATCH("Såld mängd produktionsspecifik fjärrvärme (GWh)",Miljö!$B$1:$R$1,0),FALSE))</f>
        <v>0</v>
      </c>
      <c r="AS194" s="82">
        <f t="shared" si="29"/>
        <v>0.82598221825100593</v>
      </c>
      <c r="AU194" s="73" t="str">
        <f>VLOOKUP($B194,'Miljövärden urval för publ'!$B$2:$I$486,7,FALSE)</f>
        <v>Ja</v>
      </c>
      <c r="AV194" s="73" t="str">
        <f>VLOOKUP($B194,'Miljövärden urval för publ'!$B$2:$I$486,6,FALSE)</f>
        <v>Ja</v>
      </c>
      <c r="AZ194" s="73">
        <f t="shared" ref="AZ194:AZ257" si="36">Y194+Z194+AF194</f>
        <v>6.71645</v>
      </c>
      <c r="BA194" s="73">
        <f t="shared" si="30"/>
        <v>0</v>
      </c>
      <c r="BB194" s="73">
        <f t="shared" ref="BB194:BB257" si="37">L194+M194+N194+O194+P194</f>
        <v>107.38827000000001</v>
      </c>
      <c r="BC194" s="73">
        <f t="shared" ref="BC194:BC257" si="38">Q194+R194+S194+T194</f>
        <v>2.6</v>
      </c>
      <c r="BE194" s="73">
        <f t="shared" si="31"/>
        <v>0</v>
      </c>
      <c r="BF194" s="73">
        <f t="shared" si="32"/>
        <v>0</v>
      </c>
      <c r="BH194" s="73">
        <f t="shared" ref="BH194:BH257" si="39">K194+L194+M194+N194+O194+P194+Q194+R194+S194+T194+U194+V194+W194</f>
        <v>109.98827</v>
      </c>
    </row>
    <row r="195" spans="1:60" ht="15" x14ac:dyDescent="0.25">
      <c r="A195" t="s">
        <v>236</v>
      </c>
      <c r="B195" t="s">
        <v>237</v>
      </c>
      <c r="C195" s="73">
        <f>VLOOKUP($B195,'Tillförd energi'!$B$2:$AS$506,MATCH(C$1,'Tillförd energi'!$B$1:$AQ$1,0),FALSE)</f>
        <v>0</v>
      </c>
      <c r="D195" s="73">
        <f>VLOOKUP($B195,'Tillförd energi'!$B$2:$AS$506,MATCH(D$1,'Tillförd energi'!$B$1:$AQ$1,0),FALSE)</f>
        <v>1.56453</v>
      </c>
      <c r="E195" s="73">
        <f>VLOOKUP($B195,'Tillförd energi'!$B$2:$AS$506,MATCH(E$1,'Tillförd energi'!$B$1:$AQ$1,0),FALSE)</f>
        <v>0</v>
      </c>
      <c r="F195" s="73">
        <f>VLOOKUP($B195,'Tillförd energi'!$B$2:$AS$506,MATCH(F$1,'Tillförd energi'!$B$1:$AQ$1,0),FALSE)</f>
        <v>0</v>
      </c>
      <c r="G195" s="73">
        <f>VLOOKUP($B195,'Tillförd energi'!$B$2:$AS$506,MATCH(G$1,'Tillförd energi'!$B$1:$AQ$1,0),FALSE)</f>
        <v>0</v>
      </c>
      <c r="H195" s="73">
        <f>VLOOKUP($B195,'Tillförd energi'!$B$2:$AS$506,MATCH(H$1,'Tillförd energi'!$B$1:$AQ$1,0),FALSE)</f>
        <v>0</v>
      </c>
      <c r="I195" s="73">
        <f>VLOOKUP($B195,'Tillförd energi'!$B$2:$AS$506,MATCH(I$1,'Tillförd energi'!$B$1:$AQ$1,0),FALSE)</f>
        <v>117.22</v>
      </c>
      <c r="J195" s="73">
        <f>VLOOKUP($B195,'Tillförd energi'!$B$2:$AS$506,MATCH(J$1,'Tillförd energi'!$B$1:$AQ$1,0),FALSE)</f>
        <v>0</v>
      </c>
      <c r="K195" s="73">
        <f>VLOOKUP($B195,'Tillförd energi'!$B$2:$AS$506,MATCH(K$1,'Tillförd energi'!$B$1:$AQ$1,0),FALSE)</f>
        <v>0</v>
      </c>
      <c r="L195" s="73">
        <f>VLOOKUP($B195,'Tillförd energi'!$B$2:$AS$506,MATCH(L$1,'Tillförd energi'!$B$1:$AQ$1,0),FALSE)</f>
        <v>0</v>
      </c>
      <c r="M195" s="73">
        <f>VLOOKUP($B195,'Tillförd energi'!$B$2:$AS$506,MATCH(M$1,'Tillförd energi'!$B$1:$AQ$1,0),FALSE)</f>
        <v>0</v>
      </c>
      <c r="N195" s="73">
        <f>VLOOKUP($B195,'Tillförd energi'!$B$2:$AS$506,MATCH(N$1,'Tillförd energi'!$B$1:$AQ$1,0),FALSE)</f>
        <v>0</v>
      </c>
      <c r="O195" s="73">
        <f>VLOOKUP($B195,'Tillförd energi'!$B$2:$AS$506,MATCH(O$1,'Tillförd energi'!$B$1:$AQ$1,0),FALSE)</f>
        <v>124.8</v>
      </c>
      <c r="P195" s="73">
        <f>VLOOKUP($B195,'Tillförd energi'!$B$2:$AS$506,MATCH(P$1,'Tillförd energi'!$B$1:$AQ$1,0),FALSE)</f>
        <v>0</v>
      </c>
      <c r="Q195" s="73">
        <f>VLOOKUP($B195,'Tillförd energi'!$B$2:$AS$506,MATCH(Q$1,'Tillförd energi'!$B$1:$AQ$1,0),FALSE)</f>
        <v>0</v>
      </c>
      <c r="R195" s="73">
        <f>VLOOKUP($B195,'Tillförd energi'!$B$2:$AS$506,MATCH(R$1,'Tillförd energi'!$B$1:$AQ$1,0),FALSE)</f>
        <v>0</v>
      </c>
      <c r="S195" s="73">
        <f>VLOOKUP($B195,'Tillförd energi'!$B$2:$AS$506,MATCH(S$1,'Tillförd energi'!$B$1:$AQ$1,0),FALSE)</f>
        <v>0</v>
      </c>
      <c r="T195" s="73">
        <f>VLOOKUP($B195,'Tillförd energi'!$B$2:$AS$506,MATCH(T$1,'Tillförd energi'!$B$1:$AQ$1,0),FALSE)</f>
        <v>0</v>
      </c>
      <c r="U195" s="73">
        <f>VLOOKUP($B195,'Tillförd energi'!$B$2:$AS$506,MATCH(U$1,'Tillförd energi'!$B$1:$AQ$1,0),FALSE)</f>
        <v>0</v>
      </c>
      <c r="V195" s="73">
        <f>VLOOKUP($B195,'Tillförd energi'!$B$2:$AS$506,MATCH(V$1,'Tillförd energi'!$B$1:$AQ$1,0),FALSE)</f>
        <v>0</v>
      </c>
      <c r="W195" s="73">
        <f>VLOOKUP($B195,'Tillförd energi'!$B$2:$AS$506,MATCH(W$1,'Tillförd energi'!$B$1:$AQ$1,0),FALSE)</f>
        <v>0</v>
      </c>
      <c r="X195" s="73">
        <f>VLOOKUP($B195,'Tillförd energi'!$B$2:$AS$506,MATCH(X$1,'Tillförd energi'!$B$1:$AQ$1,0),FALSE)</f>
        <v>0</v>
      </c>
      <c r="Y195" s="73">
        <f>VLOOKUP($B195,'Tillförd energi'!$B$2:$AS$506,MATCH(Y$1,'Tillförd energi'!$B$1:$AQ$1,0),FALSE)</f>
        <v>0</v>
      </c>
      <c r="Z195" s="73">
        <f>VLOOKUP($B195,'Tillförd energi'!$B$2:$AS$506,MATCH(Z$1,'Tillförd energi'!$B$1:$AQ$1,0),FALSE)</f>
        <v>0</v>
      </c>
      <c r="AA195" s="73">
        <f>VLOOKUP($B195,'Tillförd energi'!$B$2:$AS$506,MATCH(AA$1,'Tillförd energi'!$B$1:$AQ$1,0),FALSE)</f>
        <v>0</v>
      </c>
      <c r="AB195" s="73">
        <f>VLOOKUP($B195,'Tillförd energi'!$B$2:$AS$506,MATCH(AB$1,'Tillförd energi'!$B$1:$AQ$1,0),FALSE)</f>
        <v>17.100000000000001</v>
      </c>
      <c r="AC195" s="73">
        <f>VLOOKUP($B195,'Tillförd energi'!$B$2:$AS$506,MATCH(AC$1,'Tillförd energi'!$B$1:$AQ$1,0),FALSE)</f>
        <v>3.1</v>
      </c>
      <c r="AD195" s="73">
        <f>VLOOKUP($B195,'Tillförd energi'!$B$2:$AS$506,MATCH(AD$1,'Tillförd energi'!$B$1:$AQ$1,0),FALSE)</f>
        <v>0</v>
      </c>
      <c r="AF195" s="73">
        <f>VLOOKUP($B195,'Tillförd energi'!$B$2:$AS$506,MATCH(AF$1,'Tillförd energi'!$B$1:$AQ$1,0),FALSE)</f>
        <v>9.5</v>
      </c>
      <c r="AH195" s="73">
        <f>IFERROR(VLOOKUP(B195,Miljö!$B$1:$S$476,9,FALSE)/1,0)</f>
        <v>0</v>
      </c>
      <c r="AJ195" s="81">
        <f>IFERROR(VLOOKUP($B195,Miljö!$B$1:$S$500,MATCH("hjälpel exklusive kraftvärme (GWh)",Miljö!$B$1:$V$1,0),FALSE)/1,"")</f>
        <v>9.5</v>
      </c>
      <c r="AK195" s="81">
        <f t="shared" si="33"/>
        <v>9.5</v>
      </c>
      <c r="AL195" s="81">
        <f>VLOOKUP($B195,'Slutlig allokering'!$B$2:$AL$462,MATCH("Hjälpel kraftvärme",'Slutlig allokering'!$B$2:$AL$2,0),FALSE)</f>
        <v>0</v>
      </c>
      <c r="AN195" s="73">
        <f t="shared" si="34"/>
        <v>273.28453000000002</v>
      </c>
      <c r="AO195" s="73">
        <f t="shared" si="35"/>
        <v>273.28453000000002</v>
      </c>
      <c r="AP195" s="73">
        <f>IF(ISERROR(1/VLOOKUP($B195,Leveranser!$B$1:$S$500,MATCH("såld värme (gwh)",Leveranser!$B$1:$S$1,0),FALSE)),"",VLOOKUP($B195,Leveranser!$B$1:$S$500,MATCH("såld värme (gwh)",Leveranser!$B$1:$S$1,0),FALSE))</f>
        <v>186</v>
      </c>
      <c r="AQ195" s="73">
        <f>VLOOKUP($B195,Leveranser!$B$1:$Y$500,MATCH("Totalt såld fjärrvärme till andra fjärrvärmeföretag",Leveranser!$B$1:$AA$1,0),FALSE)</f>
        <v>0</v>
      </c>
      <c r="AR195" s="73">
        <f>IF(ISERROR(1/VLOOKUP($B195,Miljö!$B$1:$S$500,MATCH("Såld mängd produktionsspecifik fjärrvärme (GWh)",Miljö!$B$1:$R$1,0),FALSE)),0,VLOOKUP($B195,Miljö!$B$1:$S$500,MATCH("Såld mängd produktionsspecifik fjärrvärme (GWh)",Miljö!$B$1:$R$1,0),FALSE))</f>
        <v>0</v>
      </c>
      <c r="AS195" s="82">
        <f t="shared" ref="AS195:AS258" si="40">IF(ISERROR(AP195/AO195),"",AP195/AO195)</f>
        <v>0.68060932684334519</v>
      </c>
      <c r="AU195" s="73" t="str">
        <f>VLOOKUP($B195,'Miljövärden urval för publ'!$B$2:$I$486,7,FALSE)</f>
        <v>Ja</v>
      </c>
      <c r="AV195" s="73" t="str">
        <f>VLOOKUP($B195,'Miljövärden urval för publ'!$B$2:$I$486,6,FALSE)</f>
        <v>Nej</v>
      </c>
      <c r="AZ195" s="73">
        <f t="shared" si="36"/>
        <v>9.5</v>
      </c>
      <c r="BA195" s="73">
        <f t="shared" ref="BA195:BA258" si="41">W195</f>
        <v>0</v>
      </c>
      <c r="BB195" s="73">
        <f t="shared" si="37"/>
        <v>124.8</v>
      </c>
      <c r="BC195" s="73">
        <f t="shared" si="38"/>
        <v>0</v>
      </c>
      <c r="BE195" s="73">
        <f t="shared" ref="BE195:BE258" si="42">AA195</f>
        <v>0</v>
      </c>
      <c r="BF195" s="73">
        <f t="shared" ref="BF195:BF258" si="43">AD195</f>
        <v>0</v>
      </c>
      <c r="BH195" s="73">
        <f t="shared" si="39"/>
        <v>124.8</v>
      </c>
    </row>
    <row r="196" spans="1:60" ht="15" x14ac:dyDescent="0.25">
      <c r="A196" t="s">
        <v>236</v>
      </c>
      <c r="B196" t="s">
        <v>238</v>
      </c>
      <c r="C196" s="73">
        <f>VLOOKUP($B196,'Tillförd energi'!$B$2:$AS$506,MATCH(C$1,'Tillförd energi'!$B$1:$AQ$1,0),FALSE)</f>
        <v>0</v>
      </c>
      <c r="D196" s="73">
        <f>VLOOKUP($B196,'Tillförd energi'!$B$2:$AS$506,MATCH(D$1,'Tillförd energi'!$B$1:$AQ$1,0),FALSE)</f>
        <v>0.22</v>
      </c>
      <c r="E196" s="73">
        <f>VLOOKUP($B196,'Tillförd energi'!$B$2:$AS$506,MATCH(E$1,'Tillförd energi'!$B$1:$AQ$1,0),FALSE)</f>
        <v>0</v>
      </c>
      <c r="F196" s="73">
        <f>VLOOKUP($B196,'Tillförd energi'!$B$2:$AS$506,MATCH(F$1,'Tillförd energi'!$B$1:$AQ$1,0),FALSE)</f>
        <v>0</v>
      </c>
      <c r="G196" s="73">
        <f>VLOOKUP($B196,'Tillförd energi'!$B$2:$AS$506,MATCH(G$1,'Tillförd energi'!$B$1:$AQ$1,0),FALSE)</f>
        <v>0</v>
      </c>
      <c r="H196" s="73">
        <f>VLOOKUP($B196,'Tillförd energi'!$B$2:$AS$506,MATCH(H$1,'Tillförd energi'!$B$1:$AQ$1,0),FALSE)</f>
        <v>0</v>
      </c>
      <c r="I196" s="73">
        <f>VLOOKUP($B196,'Tillförd energi'!$B$2:$AS$506,MATCH(I$1,'Tillförd energi'!$B$1:$AQ$1,0),FALSE)</f>
        <v>0</v>
      </c>
      <c r="J196" s="73">
        <f>VLOOKUP($B196,'Tillförd energi'!$B$2:$AS$506,MATCH(J$1,'Tillförd energi'!$B$1:$AQ$1,0),FALSE)</f>
        <v>0</v>
      </c>
      <c r="K196" s="73">
        <f>VLOOKUP($B196,'Tillförd energi'!$B$2:$AS$506,MATCH(K$1,'Tillförd energi'!$B$1:$AQ$1,0),FALSE)</f>
        <v>0</v>
      </c>
      <c r="L196" s="73">
        <f>VLOOKUP($B196,'Tillförd energi'!$B$2:$AS$506,MATCH(L$1,'Tillförd energi'!$B$1:$AQ$1,0),FALSE)</f>
        <v>0</v>
      </c>
      <c r="M196" s="73">
        <f>VLOOKUP($B196,'Tillförd energi'!$B$2:$AS$506,MATCH(M$1,'Tillförd energi'!$B$1:$AQ$1,0),FALSE)</f>
        <v>0</v>
      </c>
      <c r="N196" s="73">
        <f>VLOOKUP($B196,'Tillförd energi'!$B$2:$AS$506,MATCH(N$1,'Tillförd energi'!$B$1:$AQ$1,0),FALSE)</f>
        <v>0</v>
      </c>
      <c r="O196" s="73">
        <f>VLOOKUP($B196,'Tillförd energi'!$B$2:$AS$506,MATCH(O$1,'Tillförd energi'!$B$1:$AQ$1,0),FALSE)</f>
        <v>23.1</v>
      </c>
      <c r="P196" s="73">
        <f>VLOOKUP($B196,'Tillförd energi'!$B$2:$AS$506,MATCH(P$1,'Tillförd energi'!$B$1:$AQ$1,0),FALSE)</f>
        <v>0</v>
      </c>
      <c r="Q196" s="73">
        <f>VLOOKUP($B196,'Tillförd energi'!$B$2:$AS$506,MATCH(Q$1,'Tillförd energi'!$B$1:$AQ$1,0),FALSE)</f>
        <v>0</v>
      </c>
      <c r="R196" s="73">
        <f>VLOOKUP($B196,'Tillförd energi'!$B$2:$AS$506,MATCH(R$1,'Tillförd energi'!$B$1:$AQ$1,0),FALSE)</f>
        <v>0</v>
      </c>
      <c r="S196" s="73">
        <f>VLOOKUP($B196,'Tillförd energi'!$B$2:$AS$506,MATCH(S$1,'Tillförd energi'!$B$1:$AQ$1,0),FALSE)</f>
        <v>0</v>
      </c>
      <c r="T196" s="73">
        <f>VLOOKUP($B196,'Tillförd energi'!$B$2:$AS$506,MATCH(T$1,'Tillförd energi'!$B$1:$AQ$1,0),FALSE)</f>
        <v>0</v>
      </c>
      <c r="U196" s="73">
        <f>VLOOKUP($B196,'Tillförd energi'!$B$2:$AS$506,MATCH(U$1,'Tillförd energi'!$B$1:$AQ$1,0),FALSE)</f>
        <v>0</v>
      </c>
      <c r="V196" s="73">
        <f>VLOOKUP($B196,'Tillförd energi'!$B$2:$AS$506,MATCH(V$1,'Tillförd energi'!$B$1:$AQ$1,0),FALSE)</f>
        <v>0</v>
      </c>
      <c r="W196" s="73">
        <f>VLOOKUP($B196,'Tillförd energi'!$B$2:$AS$506,MATCH(W$1,'Tillförd energi'!$B$1:$AQ$1,0),FALSE)</f>
        <v>0</v>
      </c>
      <c r="X196" s="73">
        <f>VLOOKUP($B196,'Tillförd energi'!$B$2:$AS$506,MATCH(X$1,'Tillförd energi'!$B$1:$AQ$1,0),FALSE)</f>
        <v>0</v>
      </c>
      <c r="Y196" s="73">
        <f>VLOOKUP($B196,'Tillförd energi'!$B$2:$AS$506,MATCH(Y$1,'Tillförd energi'!$B$1:$AQ$1,0),FALSE)</f>
        <v>0</v>
      </c>
      <c r="Z196" s="73">
        <f>VLOOKUP($B196,'Tillförd energi'!$B$2:$AS$506,MATCH(Z$1,'Tillförd energi'!$B$1:$AQ$1,0),FALSE)</f>
        <v>0</v>
      </c>
      <c r="AA196" s="73">
        <f>VLOOKUP($B196,'Tillförd energi'!$B$2:$AS$506,MATCH(AA$1,'Tillförd energi'!$B$1:$AQ$1,0),FALSE)</f>
        <v>0</v>
      </c>
      <c r="AB196" s="73">
        <f>VLOOKUP($B196,'Tillförd energi'!$B$2:$AS$506,MATCH(AB$1,'Tillförd energi'!$B$1:$AQ$1,0),FALSE)</f>
        <v>0</v>
      </c>
      <c r="AC196" s="73">
        <f>VLOOKUP($B196,'Tillförd energi'!$B$2:$AS$506,MATCH(AC$1,'Tillförd energi'!$B$1:$AQ$1,0),FALSE)</f>
        <v>0</v>
      </c>
      <c r="AD196" s="73">
        <f>VLOOKUP($B196,'Tillförd energi'!$B$2:$AS$506,MATCH(AD$1,'Tillförd energi'!$B$1:$AQ$1,0),FALSE)</f>
        <v>0</v>
      </c>
      <c r="AF196" s="73">
        <f>VLOOKUP($B196,'Tillförd energi'!$B$2:$AS$506,MATCH(AF$1,'Tillförd energi'!$B$1:$AQ$1,0),FALSE)</f>
        <v>0.6</v>
      </c>
      <c r="AH196" s="73">
        <f>IFERROR(VLOOKUP(B196,Miljö!$B$1:$S$476,9,FALSE)/1,0)</f>
        <v>0</v>
      </c>
      <c r="AJ196" s="81">
        <f>IFERROR(VLOOKUP($B196,Miljö!$B$1:$S$500,MATCH("hjälpel exklusive kraftvärme (GWh)",Miljö!$B$1:$V$1,0),FALSE)/1,"")</f>
        <v>0.6</v>
      </c>
      <c r="AK196" s="81">
        <f t="shared" si="33"/>
        <v>0.6</v>
      </c>
      <c r="AL196" s="81">
        <f>VLOOKUP($B196,'Slutlig allokering'!$B$2:$AL$462,MATCH("Hjälpel kraftvärme",'Slutlig allokering'!$B$2:$AL$2,0),FALSE)</f>
        <v>0</v>
      </c>
      <c r="AN196" s="73">
        <f t="shared" si="34"/>
        <v>23.92</v>
      </c>
      <c r="AO196" s="73">
        <f t="shared" si="35"/>
        <v>23.92</v>
      </c>
      <c r="AP196" s="73">
        <f>IF(ISERROR(1/VLOOKUP($B196,Leveranser!$B$1:$S$500,MATCH("såld värme (gwh)",Leveranser!$B$1:$S$1,0),FALSE)),"",VLOOKUP($B196,Leveranser!$B$1:$S$500,MATCH("såld värme (gwh)",Leveranser!$B$1:$S$1,0),FALSE))</f>
        <v>17</v>
      </c>
      <c r="AQ196" s="73">
        <f>VLOOKUP($B196,Leveranser!$B$1:$Y$500,MATCH("Totalt såld fjärrvärme till andra fjärrvärmeföretag",Leveranser!$B$1:$AA$1,0),FALSE)</f>
        <v>0</v>
      </c>
      <c r="AR196" s="73">
        <f>IF(ISERROR(1/VLOOKUP($B196,Miljö!$B$1:$S$500,MATCH("Såld mängd produktionsspecifik fjärrvärme (GWh)",Miljö!$B$1:$R$1,0),FALSE)),0,VLOOKUP($B196,Miljö!$B$1:$S$500,MATCH("Såld mängd produktionsspecifik fjärrvärme (GWh)",Miljö!$B$1:$R$1,0),FALSE))</f>
        <v>0</v>
      </c>
      <c r="AS196" s="82">
        <f t="shared" si="40"/>
        <v>0.71070234113712372</v>
      </c>
      <c r="AU196" s="73" t="str">
        <f>VLOOKUP($B196,'Miljövärden urval för publ'!$B$2:$I$486,7,FALSE)</f>
        <v>Ja</v>
      </c>
      <c r="AV196" s="73" t="str">
        <f>VLOOKUP($B196,'Miljövärden urval för publ'!$B$2:$I$486,6,FALSE)</f>
        <v>Nej</v>
      </c>
      <c r="AZ196" s="73">
        <f t="shared" si="36"/>
        <v>0.6</v>
      </c>
      <c r="BA196" s="73">
        <f t="shared" si="41"/>
        <v>0</v>
      </c>
      <c r="BB196" s="73">
        <f t="shared" si="37"/>
        <v>23.1</v>
      </c>
      <c r="BC196" s="73">
        <f t="shared" si="38"/>
        <v>0</v>
      </c>
      <c r="BE196" s="73">
        <f t="shared" si="42"/>
        <v>0</v>
      </c>
      <c r="BF196" s="73">
        <f t="shared" si="43"/>
        <v>0</v>
      </c>
      <c r="BH196" s="73">
        <f t="shared" si="39"/>
        <v>23.1</v>
      </c>
    </row>
    <row r="197" spans="1:60" ht="15" x14ac:dyDescent="0.25">
      <c r="A197" t="s">
        <v>239</v>
      </c>
      <c r="B197" t="s">
        <v>240</v>
      </c>
      <c r="C197" s="73">
        <f>VLOOKUP($B197,'Tillförd energi'!$B$2:$AS$506,MATCH(C$1,'Tillförd energi'!$B$1:$AQ$1,0),FALSE)</f>
        <v>0</v>
      </c>
      <c r="D197" s="73">
        <f>VLOOKUP($B197,'Tillförd energi'!$B$2:$AS$506,MATCH(D$1,'Tillförd energi'!$B$1:$AQ$1,0),FALSE)</f>
        <v>0</v>
      </c>
      <c r="E197" s="73">
        <f>VLOOKUP($B197,'Tillförd energi'!$B$2:$AS$506,MATCH(E$1,'Tillförd energi'!$B$1:$AQ$1,0),FALSE)</f>
        <v>0</v>
      </c>
      <c r="F197" s="73">
        <f>VLOOKUP($B197,'Tillförd energi'!$B$2:$AS$506,MATCH(F$1,'Tillförd energi'!$B$1:$AQ$1,0),FALSE)</f>
        <v>0</v>
      </c>
      <c r="G197" s="73">
        <f>VLOOKUP($B197,'Tillförd energi'!$B$2:$AS$506,MATCH(G$1,'Tillförd energi'!$B$1:$AQ$1,0),FALSE)</f>
        <v>10.324999999999999</v>
      </c>
      <c r="H197" s="73">
        <f>VLOOKUP($B197,'Tillförd energi'!$B$2:$AS$506,MATCH(H$1,'Tillförd energi'!$B$1:$AQ$1,0),FALSE)</f>
        <v>0</v>
      </c>
      <c r="I197" s="73">
        <f>VLOOKUP($B197,'Tillförd energi'!$B$2:$AS$506,MATCH(I$1,'Tillförd energi'!$B$1:$AQ$1,0),FALSE)</f>
        <v>0</v>
      </c>
      <c r="J197" s="73">
        <f>VLOOKUP($B197,'Tillförd energi'!$B$2:$AS$506,MATCH(J$1,'Tillförd energi'!$B$1:$AQ$1,0),FALSE)</f>
        <v>0</v>
      </c>
      <c r="K197" s="73">
        <f>VLOOKUP($B197,'Tillförd energi'!$B$2:$AS$506,MATCH(K$1,'Tillförd energi'!$B$1:$AQ$1,0),FALSE)</f>
        <v>0</v>
      </c>
      <c r="L197" s="73">
        <f>VLOOKUP($B197,'Tillförd energi'!$B$2:$AS$506,MATCH(L$1,'Tillförd energi'!$B$1:$AQ$1,0),FALSE)</f>
        <v>0</v>
      </c>
      <c r="M197" s="73">
        <f>VLOOKUP($B197,'Tillförd energi'!$B$2:$AS$506,MATCH(M$1,'Tillförd energi'!$B$1:$AQ$1,0),FALSE)</f>
        <v>0</v>
      </c>
      <c r="N197" s="73">
        <f>VLOOKUP($B197,'Tillförd energi'!$B$2:$AS$506,MATCH(N$1,'Tillförd energi'!$B$1:$AQ$1,0),FALSE)</f>
        <v>0</v>
      </c>
      <c r="O197" s="73">
        <f>VLOOKUP($B197,'Tillförd energi'!$B$2:$AS$506,MATCH(O$1,'Tillförd energi'!$B$1:$AQ$1,0),FALSE)</f>
        <v>0</v>
      </c>
      <c r="P197" s="73">
        <f>VLOOKUP($B197,'Tillförd energi'!$B$2:$AS$506,MATCH(P$1,'Tillförd energi'!$B$1:$AQ$1,0),FALSE)</f>
        <v>0</v>
      </c>
      <c r="Q197" s="73">
        <f>VLOOKUP($B197,'Tillförd energi'!$B$2:$AS$506,MATCH(Q$1,'Tillförd energi'!$B$1:$AQ$1,0),FALSE)</f>
        <v>0</v>
      </c>
      <c r="R197" s="73">
        <f>VLOOKUP($B197,'Tillförd energi'!$B$2:$AS$506,MATCH(R$1,'Tillförd energi'!$B$1:$AQ$1,0),FALSE)</f>
        <v>0</v>
      </c>
      <c r="S197" s="73">
        <f>VLOOKUP($B197,'Tillförd energi'!$B$2:$AS$506,MATCH(S$1,'Tillförd energi'!$B$1:$AQ$1,0),FALSE)</f>
        <v>0</v>
      </c>
      <c r="T197" s="73">
        <f>VLOOKUP($B197,'Tillförd energi'!$B$2:$AS$506,MATCH(T$1,'Tillförd energi'!$B$1:$AQ$1,0),FALSE)</f>
        <v>0</v>
      </c>
      <c r="U197" s="73">
        <f>VLOOKUP($B197,'Tillförd energi'!$B$2:$AS$506,MATCH(U$1,'Tillförd energi'!$B$1:$AQ$1,0),FALSE)</f>
        <v>0</v>
      </c>
      <c r="V197" s="73">
        <f>VLOOKUP($B197,'Tillförd energi'!$B$2:$AS$506,MATCH(V$1,'Tillförd energi'!$B$1:$AQ$1,0),FALSE)</f>
        <v>0.60899999999999999</v>
      </c>
      <c r="W197" s="73">
        <f>VLOOKUP($B197,'Tillförd energi'!$B$2:$AS$506,MATCH(W$1,'Tillförd energi'!$B$1:$AQ$1,0),FALSE)</f>
        <v>0</v>
      </c>
      <c r="X197" s="73">
        <f>VLOOKUP($B197,'Tillförd energi'!$B$2:$AS$506,MATCH(X$1,'Tillförd energi'!$B$1:$AQ$1,0),FALSE)</f>
        <v>0</v>
      </c>
      <c r="Y197" s="73">
        <f>VLOOKUP($B197,'Tillförd energi'!$B$2:$AS$506,MATCH(Y$1,'Tillförd energi'!$B$1:$AQ$1,0),FALSE)</f>
        <v>0</v>
      </c>
      <c r="Z197" s="73">
        <f>VLOOKUP($B197,'Tillförd energi'!$B$2:$AS$506,MATCH(Z$1,'Tillförd energi'!$B$1:$AQ$1,0),FALSE)</f>
        <v>0</v>
      </c>
      <c r="AA197" s="73">
        <f>VLOOKUP($B197,'Tillförd energi'!$B$2:$AS$506,MATCH(AA$1,'Tillförd energi'!$B$1:$AQ$1,0),FALSE)</f>
        <v>0</v>
      </c>
      <c r="AB197" s="73">
        <f>VLOOKUP($B197,'Tillförd energi'!$B$2:$AS$506,MATCH(AB$1,'Tillförd energi'!$B$1:$AQ$1,0),FALSE)</f>
        <v>0</v>
      </c>
      <c r="AC197" s="73">
        <f>VLOOKUP($B197,'Tillförd energi'!$B$2:$AS$506,MATCH(AC$1,'Tillförd energi'!$B$1:$AQ$1,0),FALSE)</f>
        <v>41.712000000000003</v>
      </c>
      <c r="AD197" s="73">
        <f>VLOOKUP($B197,'Tillförd energi'!$B$2:$AS$506,MATCH(AD$1,'Tillförd energi'!$B$1:$AQ$1,0),FALSE)</f>
        <v>0</v>
      </c>
      <c r="AF197" s="73">
        <f>VLOOKUP($B197,'Tillförd energi'!$B$2:$AS$506,MATCH(AF$1,'Tillförd energi'!$B$1:$AQ$1,0),FALSE)</f>
        <v>0.36199999999999999</v>
      </c>
      <c r="AH197" s="73">
        <f>IFERROR(VLOOKUP(B197,Miljö!$B$1:$S$476,9,FALSE)/1,0)</f>
        <v>0</v>
      </c>
      <c r="AJ197" s="81">
        <f>IFERROR(VLOOKUP($B197,Miljö!$B$1:$S$500,MATCH("hjälpel exklusive kraftvärme (GWh)",Miljö!$B$1:$V$1,0),FALSE)/1,"")</f>
        <v>0.36199999999999999</v>
      </c>
      <c r="AK197" s="81">
        <f t="shared" si="33"/>
        <v>0.36199999999999999</v>
      </c>
      <c r="AL197" s="81">
        <f>VLOOKUP($B197,'Slutlig allokering'!$B$2:$AL$462,MATCH("Hjälpel kraftvärme",'Slutlig allokering'!$B$2:$AL$2,0),FALSE)</f>
        <v>0</v>
      </c>
      <c r="AN197" s="73">
        <f t="shared" si="34"/>
        <v>53.008000000000003</v>
      </c>
      <c r="AO197" s="73">
        <f t="shared" si="35"/>
        <v>53.008000000000003</v>
      </c>
      <c r="AP197" s="73">
        <f>IF(ISERROR(1/VLOOKUP($B197,Leveranser!$B$1:$S$500,MATCH("såld värme (gwh)",Leveranser!$B$1:$S$1,0),FALSE)),"",VLOOKUP($B197,Leveranser!$B$1:$S$500,MATCH("såld värme (gwh)",Leveranser!$B$1:$S$1,0),FALSE))</f>
        <v>47.036999999999999</v>
      </c>
      <c r="AQ197" s="73">
        <f>VLOOKUP($B197,Leveranser!$B$1:$Y$500,MATCH("Totalt såld fjärrvärme till andra fjärrvärmeföretag",Leveranser!$B$1:$AA$1,0),FALSE)</f>
        <v>0</v>
      </c>
      <c r="AR197" s="73">
        <f>IF(ISERROR(1/VLOOKUP($B197,Miljö!$B$1:$S$500,MATCH("Såld mängd produktionsspecifik fjärrvärme (GWh)",Miljö!$B$1:$R$1,0),FALSE)),0,VLOOKUP($B197,Miljö!$B$1:$S$500,MATCH("Såld mängd produktionsspecifik fjärrvärme (GWh)",Miljö!$B$1:$R$1,0),FALSE))</f>
        <v>0</v>
      </c>
      <c r="AS197" s="82">
        <f t="shared" si="40"/>
        <v>0.88735662541503169</v>
      </c>
      <c r="AU197" s="73" t="str">
        <f>VLOOKUP($B197,'Miljövärden urval för publ'!$B$2:$I$486,7,FALSE)</f>
        <v>Ja</v>
      </c>
      <c r="AV197" s="73" t="str">
        <f>VLOOKUP($B197,'Miljövärden urval för publ'!$B$2:$I$486,6,FALSE)</f>
        <v>Ja</v>
      </c>
      <c r="AZ197" s="73">
        <f t="shared" si="36"/>
        <v>0.36199999999999999</v>
      </c>
      <c r="BA197" s="73">
        <f t="shared" si="41"/>
        <v>0</v>
      </c>
      <c r="BB197" s="73">
        <f t="shared" si="37"/>
        <v>0</v>
      </c>
      <c r="BC197" s="73">
        <f t="shared" si="38"/>
        <v>0</v>
      </c>
      <c r="BE197" s="73">
        <f t="shared" si="42"/>
        <v>0</v>
      </c>
      <c r="BF197" s="73">
        <f t="shared" si="43"/>
        <v>0</v>
      </c>
      <c r="BH197" s="73">
        <f t="shared" si="39"/>
        <v>0.60899999999999999</v>
      </c>
    </row>
    <row r="198" spans="1:60" ht="15" x14ac:dyDescent="0.25">
      <c r="A198" t="s">
        <v>241</v>
      </c>
      <c r="B198" t="s">
        <v>242</v>
      </c>
      <c r="C198" s="73">
        <f>VLOOKUP($B198,'Tillförd energi'!$B$2:$AS$506,MATCH(C$1,'Tillförd energi'!$B$1:$AQ$1,0),FALSE)</f>
        <v>0</v>
      </c>
      <c r="D198" s="73">
        <f>VLOOKUP($B198,'Tillförd energi'!$B$2:$AS$506,MATCH(D$1,'Tillförd energi'!$B$1:$AQ$1,0),FALSE)</f>
        <v>0.1</v>
      </c>
      <c r="E198" s="73">
        <f>VLOOKUP($B198,'Tillförd energi'!$B$2:$AS$506,MATCH(E$1,'Tillförd energi'!$B$1:$AQ$1,0),FALSE)</f>
        <v>0</v>
      </c>
      <c r="F198" s="73">
        <f>VLOOKUP($B198,'Tillförd energi'!$B$2:$AS$506,MATCH(F$1,'Tillförd energi'!$B$1:$AQ$1,0),FALSE)</f>
        <v>0</v>
      </c>
      <c r="G198" s="73">
        <f>VLOOKUP($B198,'Tillförd energi'!$B$2:$AS$506,MATCH(G$1,'Tillförd energi'!$B$1:$AQ$1,0),FALSE)</f>
        <v>0</v>
      </c>
      <c r="H198" s="73">
        <f>VLOOKUP($B198,'Tillförd energi'!$B$2:$AS$506,MATCH(H$1,'Tillförd energi'!$B$1:$AQ$1,0),FALSE)</f>
        <v>0</v>
      </c>
      <c r="I198" s="73">
        <f>VLOOKUP($B198,'Tillförd energi'!$B$2:$AS$506,MATCH(I$1,'Tillförd energi'!$B$1:$AQ$1,0),FALSE)</f>
        <v>0</v>
      </c>
      <c r="J198" s="73">
        <f>VLOOKUP($B198,'Tillförd energi'!$B$2:$AS$506,MATCH(J$1,'Tillförd energi'!$B$1:$AQ$1,0),FALSE)</f>
        <v>0</v>
      </c>
      <c r="K198" s="73">
        <f>VLOOKUP($B198,'Tillförd energi'!$B$2:$AS$506,MATCH(K$1,'Tillförd energi'!$B$1:$AQ$1,0),FALSE)</f>
        <v>0</v>
      </c>
      <c r="L198" s="73">
        <f>VLOOKUP($B198,'Tillförd energi'!$B$2:$AS$506,MATCH(L$1,'Tillförd energi'!$B$1:$AQ$1,0),FALSE)</f>
        <v>0</v>
      </c>
      <c r="M198" s="73">
        <f>VLOOKUP($B198,'Tillförd energi'!$B$2:$AS$506,MATCH(M$1,'Tillförd energi'!$B$1:$AQ$1,0),FALSE)</f>
        <v>0</v>
      </c>
      <c r="N198" s="73">
        <f>VLOOKUP($B198,'Tillförd energi'!$B$2:$AS$506,MATCH(N$1,'Tillförd energi'!$B$1:$AQ$1,0),FALSE)</f>
        <v>0</v>
      </c>
      <c r="O198" s="73">
        <f>VLOOKUP($B198,'Tillförd energi'!$B$2:$AS$506,MATCH(O$1,'Tillförd energi'!$B$1:$AQ$1,0),FALSE)</f>
        <v>37</v>
      </c>
      <c r="P198" s="73">
        <f>VLOOKUP($B198,'Tillförd energi'!$B$2:$AS$506,MATCH(P$1,'Tillförd energi'!$B$1:$AQ$1,0),FALSE)</f>
        <v>0</v>
      </c>
      <c r="Q198" s="73">
        <f>VLOOKUP($B198,'Tillförd energi'!$B$2:$AS$506,MATCH(Q$1,'Tillförd energi'!$B$1:$AQ$1,0),FALSE)</f>
        <v>6</v>
      </c>
      <c r="R198" s="73">
        <f>VLOOKUP($B198,'Tillförd energi'!$B$2:$AS$506,MATCH(R$1,'Tillförd energi'!$B$1:$AQ$1,0),FALSE)</f>
        <v>0</v>
      </c>
      <c r="S198" s="73">
        <f>VLOOKUP($B198,'Tillförd energi'!$B$2:$AS$506,MATCH(S$1,'Tillförd energi'!$B$1:$AQ$1,0),FALSE)</f>
        <v>0</v>
      </c>
      <c r="T198" s="73">
        <f>VLOOKUP($B198,'Tillförd energi'!$B$2:$AS$506,MATCH(T$1,'Tillförd energi'!$B$1:$AQ$1,0),FALSE)</f>
        <v>1</v>
      </c>
      <c r="U198" s="73">
        <f>VLOOKUP($B198,'Tillförd energi'!$B$2:$AS$506,MATCH(U$1,'Tillförd energi'!$B$1:$AQ$1,0),FALSE)</f>
        <v>0</v>
      </c>
      <c r="V198" s="73">
        <f>VLOOKUP($B198,'Tillförd energi'!$B$2:$AS$506,MATCH(V$1,'Tillförd energi'!$B$1:$AQ$1,0),FALSE)</f>
        <v>0</v>
      </c>
      <c r="W198" s="73">
        <f>VLOOKUP($B198,'Tillförd energi'!$B$2:$AS$506,MATCH(W$1,'Tillförd energi'!$B$1:$AQ$1,0),FALSE)</f>
        <v>0</v>
      </c>
      <c r="X198" s="73">
        <f>VLOOKUP($B198,'Tillförd energi'!$B$2:$AS$506,MATCH(X$1,'Tillförd energi'!$B$1:$AQ$1,0),FALSE)</f>
        <v>0</v>
      </c>
      <c r="Y198" s="73">
        <f>VLOOKUP($B198,'Tillförd energi'!$B$2:$AS$506,MATCH(Y$1,'Tillförd energi'!$B$1:$AQ$1,0),FALSE)</f>
        <v>0.5</v>
      </c>
      <c r="Z198" s="73">
        <f>VLOOKUP($B198,'Tillförd energi'!$B$2:$AS$506,MATCH(Z$1,'Tillförd energi'!$B$1:$AQ$1,0),FALSE)</f>
        <v>0</v>
      </c>
      <c r="AA198" s="73">
        <f>VLOOKUP($B198,'Tillförd energi'!$B$2:$AS$506,MATCH(AA$1,'Tillförd energi'!$B$1:$AQ$1,0),FALSE)</f>
        <v>0</v>
      </c>
      <c r="AB198" s="73">
        <f>VLOOKUP($B198,'Tillförd energi'!$B$2:$AS$506,MATCH(AB$1,'Tillförd energi'!$B$1:$AQ$1,0),FALSE)</f>
        <v>6</v>
      </c>
      <c r="AC198" s="73">
        <f>VLOOKUP($B198,'Tillförd energi'!$B$2:$AS$506,MATCH(AC$1,'Tillförd energi'!$B$1:$AQ$1,0),FALSE)</f>
        <v>0</v>
      </c>
      <c r="AD198" s="73">
        <f>VLOOKUP($B198,'Tillförd energi'!$B$2:$AS$506,MATCH(AD$1,'Tillförd energi'!$B$1:$AQ$1,0),FALSE)</f>
        <v>0</v>
      </c>
      <c r="AF198" s="73">
        <f>VLOOKUP($B198,'Tillförd energi'!$B$2:$AS$506,MATCH(AF$1,'Tillförd energi'!$B$1:$AQ$1,0),FALSE)</f>
        <v>1</v>
      </c>
      <c r="AH198" s="73">
        <f>IFERROR(VLOOKUP(B198,Miljö!$B$1:$S$476,9,FALSE)/1,0)</f>
        <v>0</v>
      </c>
      <c r="AJ198" s="81">
        <f>IFERROR(VLOOKUP($B198,Miljö!$B$1:$S$500,MATCH("hjälpel exklusive kraftvärme (GWh)",Miljö!$B$1:$V$1,0),FALSE)/1,"")</f>
        <v>1</v>
      </c>
      <c r="AK198" s="81">
        <f t="shared" si="33"/>
        <v>1</v>
      </c>
      <c r="AL198" s="81">
        <f>VLOOKUP($B198,'Slutlig allokering'!$B$2:$AL$462,MATCH("Hjälpel kraftvärme",'Slutlig allokering'!$B$2:$AL$2,0),FALSE)</f>
        <v>0</v>
      </c>
      <c r="AN198" s="73">
        <f t="shared" si="34"/>
        <v>51.6</v>
      </c>
      <c r="AO198" s="73">
        <f t="shared" si="35"/>
        <v>51.6</v>
      </c>
      <c r="AP198" s="73">
        <f>IF(ISERROR(1/VLOOKUP($B198,Leveranser!$B$1:$S$500,MATCH("såld värme (gwh)",Leveranser!$B$1:$S$1,0),FALSE)),"",VLOOKUP($B198,Leveranser!$B$1:$S$500,MATCH("såld värme (gwh)",Leveranser!$B$1:$S$1,0),FALSE))</f>
        <v>35</v>
      </c>
      <c r="AQ198" s="73">
        <f>VLOOKUP($B198,Leveranser!$B$1:$Y$500,MATCH("Totalt såld fjärrvärme till andra fjärrvärmeföretag",Leveranser!$B$1:$AA$1,0),FALSE)</f>
        <v>0</v>
      </c>
      <c r="AR198" s="73">
        <f>IF(ISERROR(1/VLOOKUP($B198,Miljö!$B$1:$S$500,MATCH("Såld mängd produktionsspecifik fjärrvärme (GWh)",Miljö!$B$1:$R$1,0),FALSE)),0,VLOOKUP($B198,Miljö!$B$1:$S$500,MATCH("Såld mängd produktionsspecifik fjärrvärme (GWh)",Miljö!$B$1:$R$1,0),FALSE))</f>
        <v>0</v>
      </c>
      <c r="AS198" s="82">
        <f t="shared" si="40"/>
        <v>0.67829457364341084</v>
      </c>
      <c r="AU198" s="73" t="str">
        <f>VLOOKUP($B198,'Miljövärden urval för publ'!$B$2:$I$486,7,FALSE)</f>
        <v>Ja</v>
      </c>
      <c r="AV198" s="73" t="str">
        <f>VLOOKUP($B198,'Miljövärden urval för publ'!$B$2:$I$486,6,FALSE)</f>
        <v>Nej</v>
      </c>
      <c r="AZ198" s="73">
        <f t="shared" si="36"/>
        <v>1.5</v>
      </c>
      <c r="BA198" s="73">
        <f t="shared" si="41"/>
        <v>0</v>
      </c>
      <c r="BB198" s="73">
        <f t="shared" si="37"/>
        <v>37</v>
      </c>
      <c r="BC198" s="73">
        <f t="shared" si="38"/>
        <v>7</v>
      </c>
      <c r="BE198" s="73">
        <f t="shared" si="42"/>
        <v>0</v>
      </c>
      <c r="BF198" s="73">
        <f t="shared" si="43"/>
        <v>0</v>
      </c>
      <c r="BH198" s="73">
        <f t="shared" si="39"/>
        <v>44</v>
      </c>
    </row>
    <row r="199" spans="1:60" ht="15" x14ac:dyDescent="0.25">
      <c r="A199" t="s">
        <v>243</v>
      </c>
      <c r="B199" t="s">
        <v>244</v>
      </c>
      <c r="C199" s="73">
        <f>VLOOKUP($B199,'Tillförd energi'!$B$2:$AS$506,MATCH(C$1,'Tillförd energi'!$B$1:$AQ$1,0),FALSE)</f>
        <v>0</v>
      </c>
      <c r="D199" s="73">
        <f>VLOOKUP($B199,'Tillförd energi'!$B$2:$AS$506,MATCH(D$1,'Tillförd energi'!$B$1:$AQ$1,0),FALSE)</f>
        <v>0</v>
      </c>
      <c r="E199" s="73">
        <f>VLOOKUP($B199,'Tillförd energi'!$B$2:$AS$506,MATCH(E$1,'Tillförd energi'!$B$1:$AQ$1,0),FALSE)</f>
        <v>0</v>
      </c>
      <c r="F199" s="73">
        <f>VLOOKUP($B199,'Tillförd energi'!$B$2:$AS$506,MATCH(F$1,'Tillförd energi'!$B$1:$AQ$1,0),FALSE)</f>
        <v>0</v>
      </c>
      <c r="G199" s="73">
        <f>VLOOKUP($B199,'Tillförd energi'!$B$2:$AS$506,MATCH(G$1,'Tillförd energi'!$B$1:$AQ$1,0),FALSE)</f>
        <v>0</v>
      </c>
      <c r="H199" s="73">
        <f>VLOOKUP($B199,'Tillförd energi'!$B$2:$AS$506,MATCH(H$1,'Tillförd energi'!$B$1:$AQ$1,0),FALSE)</f>
        <v>0</v>
      </c>
      <c r="I199" s="73">
        <f>VLOOKUP($B199,'Tillförd energi'!$B$2:$AS$506,MATCH(I$1,'Tillförd energi'!$B$1:$AQ$1,0),FALSE)</f>
        <v>0</v>
      </c>
      <c r="J199" s="73">
        <f>VLOOKUP($B199,'Tillförd energi'!$B$2:$AS$506,MATCH(J$1,'Tillförd energi'!$B$1:$AQ$1,0),FALSE)</f>
        <v>0</v>
      </c>
      <c r="K199" s="73">
        <f>VLOOKUP($B199,'Tillförd energi'!$B$2:$AS$506,MATCH(K$1,'Tillförd energi'!$B$1:$AQ$1,0),FALSE)</f>
        <v>0</v>
      </c>
      <c r="L199" s="73">
        <f>VLOOKUP($B199,'Tillförd energi'!$B$2:$AS$506,MATCH(L$1,'Tillförd energi'!$B$1:$AQ$1,0),FALSE)</f>
        <v>0</v>
      </c>
      <c r="M199" s="73">
        <f>VLOOKUP($B199,'Tillförd energi'!$B$2:$AS$506,MATCH(M$1,'Tillförd energi'!$B$1:$AQ$1,0),FALSE)</f>
        <v>0</v>
      </c>
      <c r="N199" s="73">
        <f>VLOOKUP($B199,'Tillförd energi'!$B$2:$AS$506,MATCH(N$1,'Tillförd energi'!$B$1:$AQ$1,0),FALSE)</f>
        <v>0</v>
      </c>
      <c r="O199" s="73">
        <f>VLOOKUP($B199,'Tillförd energi'!$B$2:$AS$506,MATCH(O$1,'Tillförd energi'!$B$1:$AQ$1,0),FALSE)</f>
        <v>0</v>
      </c>
      <c r="P199" s="73">
        <f>VLOOKUP($B199,'Tillförd energi'!$B$2:$AS$506,MATCH(P$1,'Tillförd energi'!$B$1:$AQ$1,0),FALSE)</f>
        <v>0</v>
      </c>
      <c r="Q199" s="73">
        <f>VLOOKUP($B199,'Tillförd energi'!$B$2:$AS$506,MATCH(Q$1,'Tillförd energi'!$B$1:$AQ$1,0),FALSE)</f>
        <v>0</v>
      </c>
      <c r="R199" s="73">
        <f>VLOOKUP($B199,'Tillförd energi'!$B$2:$AS$506,MATCH(R$1,'Tillförd energi'!$B$1:$AQ$1,0),FALSE)</f>
        <v>0</v>
      </c>
      <c r="S199" s="73">
        <f>VLOOKUP($B199,'Tillförd energi'!$B$2:$AS$506,MATCH(S$1,'Tillförd energi'!$B$1:$AQ$1,0),FALSE)</f>
        <v>0</v>
      </c>
      <c r="T199" s="73">
        <f>VLOOKUP($B199,'Tillförd energi'!$B$2:$AS$506,MATCH(T$1,'Tillförd energi'!$B$1:$AQ$1,0),FALSE)</f>
        <v>0</v>
      </c>
      <c r="U199" s="73">
        <f>VLOOKUP($B199,'Tillförd energi'!$B$2:$AS$506,MATCH(U$1,'Tillförd energi'!$B$1:$AQ$1,0),FALSE)</f>
        <v>0</v>
      </c>
      <c r="V199" s="73">
        <f>VLOOKUP($B199,'Tillförd energi'!$B$2:$AS$506,MATCH(V$1,'Tillförd energi'!$B$1:$AQ$1,0),FALSE)</f>
        <v>0</v>
      </c>
      <c r="W199" s="73">
        <f>VLOOKUP($B199,'Tillförd energi'!$B$2:$AS$506,MATCH(W$1,'Tillförd energi'!$B$1:$AQ$1,0),FALSE)</f>
        <v>0</v>
      </c>
      <c r="X199" s="73">
        <f>VLOOKUP($B199,'Tillförd energi'!$B$2:$AS$506,MATCH(X$1,'Tillförd energi'!$B$1:$AQ$1,0),FALSE)</f>
        <v>0</v>
      </c>
      <c r="Y199" s="73">
        <f>VLOOKUP($B199,'Tillförd energi'!$B$2:$AS$506,MATCH(Y$1,'Tillförd energi'!$B$1:$AQ$1,0),FALSE)</f>
        <v>0</v>
      </c>
      <c r="Z199" s="73">
        <f>VLOOKUP($B199,'Tillförd energi'!$B$2:$AS$506,MATCH(Z$1,'Tillförd energi'!$B$1:$AQ$1,0),FALSE)</f>
        <v>0</v>
      </c>
      <c r="AA199" s="73">
        <f>VLOOKUP($B199,'Tillförd energi'!$B$2:$AS$506,MATCH(AA$1,'Tillförd energi'!$B$1:$AQ$1,0),FALSE)</f>
        <v>0</v>
      </c>
      <c r="AB199" s="73">
        <f>VLOOKUP($B199,'Tillförd energi'!$B$2:$AS$506,MATCH(AB$1,'Tillförd energi'!$B$1:$AQ$1,0),FALSE)</f>
        <v>0</v>
      </c>
      <c r="AC199" s="73">
        <f>VLOOKUP($B199,'Tillförd energi'!$B$2:$AS$506,MATCH(AC$1,'Tillförd energi'!$B$1:$AQ$1,0),FALSE)</f>
        <v>0</v>
      </c>
      <c r="AD199" s="73">
        <f>VLOOKUP($B199,'Tillförd energi'!$B$2:$AS$506,MATCH(AD$1,'Tillförd energi'!$B$1:$AQ$1,0),FALSE)</f>
        <v>0</v>
      </c>
      <c r="AF199" s="73">
        <f>VLOOKUP($B199,'Tillförd energi'!$B$2:$AS$506,MATCH(AF$1,'Tillförd energi'!$B$1:$AQ$1,0),FALSE)</f>
        <v>0</v>
      </c>
      <c r="AH199" s="73">
        <f>IFERROR(VLOOKUP(B199,Miljö!$B$1:$S$476,9,FALSE)/1,0)</f>
        <v>0</v>
      </c>
      <c r="AJ199" s="81" t="str">
        <f>IFERROR(VLOOKUP($B199,Miljö!$B$1:$S$500,MATCH("hjälpel exklusive kraftvärme (GWh)",Miljö!$B$1:$V$1,0),FALSE)/1,"")</f>
        <v/>
      </c>
      <c r="AK199" s="81">
        <f t="shared" si="33"/>
        <v>0</v>
      </c>
      <c r="AL199" s="81">
        <f>VLOOKUP($B199,'Slutlig allokering'!$B$2:$AL$462,MATCH("Hjälpel kraftvärme",'Slutlig allokering'!$B$2:$AL$2,0),FALSE)</f>
        <v>0</v>
      </c>
      <c r="AN199" s="73">
        <f t="shared" si="34"/>
        <v>0</v>
      </c>
      <c r="AO199" s="73">
        <f t="shared" si="35"/>
        <v>0</v>
      </c>
      <c r="AP199" s="73" t="str">
        <f>IF(ISERROR(1/VLOOKUP($B199,Leveranser!$B$1:$S$500,MATCH("såld värme (gwh)",Leveranser!$B$1:$S$1,0),FALSE)),"",VLOOKUP($B199,Leveranser!$B$1:$S$500,MATCH("såld värme (gwh)",Leveranser!$B$1:$S$1,0),FALSE))</f>
        <v/>
      </c>
      <c r="AQ199" s="73">
        <f>VLOOKUP($B199,Leveranser!$B$1:$Y$500,MATCH("Totalt såld fjärrvärme till andra fjärrvärmeföretag",Leveranser!$B$1:$AA$1,0),FALSE)</f>
        <v>0</v>
      </c>
      <c r="AR199" s="73">
        <f>IF(ISERROR(1/VLOOKUP($B199,Miljö!$B$1:$S$500,MATCH("Såld mängd produktionsspecifik fjärrvärme (GWh)",Miljö!$B$1:$R$1,0),FALSE)),0,VLOOKUP($B199,Miljö!$B$1:$S$500,MATCH("Såld mängd produktionsspecifik fjärrvärme (GWh)",Miljö!$B$1:$R$1,0),FALSE))</f>
        <v>0</v>
      </c>
      <c r="AS199" s="82" t="str">
        <f t="shared" si="40"/>
        <v/>
      </c>
      <c r="AU199" s="73" t="str">
        <f>VLOOKUP($B199,'Miljövärden urval för publ'!$B$2:$I$486,7,FALSE)</f>
        <v>Nej</v>
      </c>
      <c r="AV199" s="73" t="str">
        <f>VLOOKUP($B199,'Miljövärden urval för publ'!$B$2:$I$486,6,FALSE)</f>
        <v>Nej</v>
      </c>
      <c r="AZ199" s="73">
        <f t="shared" si="36"/>
        <v>0</v>
      </c>
      <c r="BA199" s="73">
        <f t="shared" si="41"/>
        <v>0</v>
      </c>
      <c r="BB199" s="73">
        <f t="shared" si="37"/>
        <v>0</v>
      </c>
      <c r="BC199" s="73">
        <f t="shared" si="38"/>
        <v>0</v>
      </c>
      <c r="BE199" s="73">
        <f t="shared" si="42"/>
        <v>0</v>
      </c>
      <c r="BF199" s="73">
        <f t="shared" si="43"/>
        <v>0</v>
      </c>
      <c r="BH199" s="73">
        <f t="shared" si="39"/>
        <v>0</v>
      </c>
    </row>
    <row r="200" spans="1:60" ht="15" x14ac:dyDescent="0.25">
      <c r="A200" t="s">
        <v>243</v>
      </c>
      <c r="B200" t="s">
        <v>245</v>
      </c>
      <c r="C200" s="73">
        <f>VLOOKUP($B200,'Tillförd energi'!$B$2:$AS$506,MATCH(C$1,'Tillförd energi'!$B$1:$AQ$1,0),FALSE)</f>
        <v>0</v>
      </c>
      <c r="D200" s="73">
        <f>VLOOKUP($B200,'Tillförd energi'!$B$2:$AS$506,MATCH(D$1,'Tillförd energi'!$B$1:$AQ$1,0),FALSE)</f>
        <v>0.61</v>
      </c>
      <c r="E200" s="73">
        <f>VLOOKUP($B200,'Tillförd energi'!$B$2:$AS$506,MATCH(E$1,'Tillförd energi'!$B$1:$AQ$1,0),FALSE)</f>
        <v>0</v>
      </c>
      <c r="F200" s="73">
        <f>VLOOKUP($B200,'Tillförd energi'!$B$2:$AS$506,MATCH(F$1,'Tillförd energi'!$B$1:$AQ$1,0),FALSE)</f>
        <v>0</v>
      </c>
      <c r="G200" s="73">
        <f>VLOOKUP($B200,'Tillförd energi'!$B$2:$AS$506,MATCH(G$1,'Tillförd energi'!$B$1:$AQ$1,0),FALSE)</f>
        <v>0</v>
      </c>
      <c r="H200" s="73">
        <f>VLOOKUP($B200,'Tillförd energi'!$B$2:$AS$506,MATCH(H$1,'Tillförd energi'!$B$1:$AQ$1,0),FALSE)</f>
        <v>0</v>
      </c>
      <c r="I200" s="73">
        <f>VLOOKUP($B200,'Tillförd energi'!$B$2:$AS$506,MATCH(I$1,'Tillförd energi'!$B$1:$AQ$1,0),FALSE)</f>
        <v>0</v>
      </c>
      <c r="J200" s="73">
        <f>VLOOKUP($B200,'Tillförd energi'!$B$2:$AS$506,MATCH(J$1,'Tillförd energi'!$B$1:$AQ$1,0),FALSE)</f>
        <v>0</v>
      </c>
      <c r="K200" s="73">
        <f>VLOOKUP($B200,'Tillförd energi'!$B$2:$AS$506,MATCH(K$1,'Tillförd energi'!$B$1:$AQ$1,0),FALSE)</f>
        <v>0</v>
      </c>
      <c r="L200" s="73">
        <f>VLOOKUP($B200,'Tillförd energi'!$B$2:$AS$506,MATCH(L$1,'Tillförd energi'!$B$1:$AQ$1,0),FALSE)</f>
        <v>0</v>
      </c>
      <c r="M200" s="73">
        <f>VLOOKUP($B200,'Tillförd energi'!$B$2:$AS$506,MATCH(M$1,'Tillförd energi'!$B$1:$AQ$1,0),FALSE)</f>
        <v>0</v>
      </c>
      <c r="N200" s="73">
        <f>VLOOKUP($B200,'Tillförd energi'!$B$2:$AS$506,MATCH(N$1,'Tillförd energi'!$B$1:$AQ$1,0),FALSE)</f>
        <v>0</v>
      </c>
      <c r="O200" s="73">
        <f>VLOOKUP($B200,'Tillförd energi'!$B$2:$AS$506,MATCH(O$1,'Tillförd energi'!$B$1:$AQ$1,0),FALSE)</f>
        <v>0</v>
      </c>
      <c r="P200" s="73">
        <f>VLOOKUP($B200,'Tillförd energi'!$B$2:$AS$506,MATCH(P$1,'Tillförd energi'!$B$1:$AQ$1,0),FALSE)</f>
        <v>18.588200000000001</v>
      </c>
      <c r="Q200" s="73">
        <f>VLOOKUP($B200,'Tillförd energi'!$B$2:$AS$506,MATCH(Q$1,'Tillförd energi'!$B$1:$AQ$1,0),FALSE)</f>
        <v>7.2</v>
      </c>
      <c r="R200" s="73">
        <f>VLOOKUP($B200,'Tillförd energi'!$B$2:$AS$506,MATCH(R$1,'Tillförd energi'!$B$1:$AQ$1,0),FALSE)</f>
        <v>0</v>
      </c>
      <c r="S200" s="73">
        <f>VLOOKUP($B200,'Tillförd energi'!$B$2:$AS$506,MATCH(S$1,'Tillförd energi'!$B$1:$AQ$1,0),FALSE)</f>
        <v>0</v>
      </c>
      <c r="T200" s="73">
        <f>VLOOKUP($B200,'Tillförd energi'!$B$2:$AS$506,MATCH(T$1,'Tillförd energi'!$B$1:$AQ$1,0),FALSE)</f>
        <v>0</v>
      </c>
      <c r="U200" s="73">
        <f>VLOOKUP($B200,'Tillförd energi'!$B$2:$AS$506,MATCH(U$1,'Tillförd energi'!$B$1:$AQ$1,0),FALSE)</f>
        <v>0</v>
      </c>
      <c r="V200" s="73">
        <f>VLOOKUP($B200,'Tillförd energi'!$B$2:$AS$506,MATCH(V$1,'Tillförd energi'!$B$1:$AQ$1,0),FALSE)</f>
        <v>0</v>
      </c>
      <c r="W200" s="73">
        <f>VLOOKUP($B200,'Tillförd energi'!$B$2:$AS$506,MATCH(W$1,'Tillförd energi'!$B$1:$AQ$1,0),FALSE)</f>
        <v>0</v>
      </c>
      <c r="X200" s="73">
        <f>VLOOKUP($B200,'Tillförd energi'!$B$2:$AS$506,MATCH(X$1,'Tillförd energi'!$B$1:$AQ$1,0),FALSE)</f>
        <v>0</v>
      </c>
      <c r="Y200" s="73">
        <f>VLOOKUP($B200,'Tillförd energi'!$B$2:$AS$506,MATCH(Y$1,'Tillförd energi'!$B$1:$AQ$1,0),FALSE)</f>
        <v>0.45</v>
      </c>
      <c r="Z200" s="73">
        <f>VLOOKUP($B200,'Tillförd energi'!$B$2:$AS$506,MATCH(Z$1,'Tillförd energi'!$B$1:$AQ$1,0),FALSE)</f>
        <v>0</v>
      </c>
      <c r="AA200" s="73">
        <f>VLOOKUP($B200,'Tillförd energi'!$B$2:$AS$506,MATCH(AA$1,'Tillförd energi'!$B$1:$AQ$1,0),FALSE)</f>
        <v>0</v>
      </c>
      <c r="AB200" s="73">
        <f>VLOOKUP($B200,'Tillförd energi'!$B$2:$AS$506,MATCH(AB$1,'Tillförd energi'!$B$1:$AQ$1,0),FALSE)</f>
        <v>0</v>
      </c>
      <c r="AC200" s="73">
        <f>VLOOKUP($B200,'Tillförd energi'!$B$2:$AS$506,MATCH(AC$1,'Tillförd energi'!$B$1:$AQ$1,0),FALSE)</f>
        <v>0</v>
      </c>
      <c r="AD200" s="73">
        <f>VLOOKUP($B200,'Tillförd energi'!$B$2:$AS$506,MATCH(AD$1,'Tillförd energi'!$B$1:$AQ$1,0),FALSE)</f>
        <v>0</v>
      </c>
      <c r="AF200" s="73">
        <f>VLOOKUP($B200,'Tillförd energi'!$B$2:$AS$506,MATCH(AF$1,'Tillförd energi'!$B$1:$AQ$1,0),FALSE)</f>
        <v>0.4</v>
      </c>
      <c r="AH200" s="73">
        <f>IFERROR(VLOOKUP(B200,Miljö!$B$1:$S$476,9,FALSE)/1,0)</f>
        <v>0</v>
      </c>
      <c r="AJ200" s="81">
        <f>IFERROR(VLOOKUP($B200,Miljö!$B$1:$S$500,MATCH("hjälpel exklusive kraftvärme (GWh)",Miljö!$B$1:$V$1,0),FALSE)/1,"")</f>
        <v>0.4</v>
      </c>
      <c r="AK200" s="81">
        <f t="shared" si="33"/>
        <v>0.4</v>
      </c>
      <c r="AL200" s="81">
        <f>VLOOKUP($B200,'Slutlig allokering'!$B$2:$AL$462,MATCH("Hjälpel kraftvärme",'Slutlig allokering'!$B$2:$AL$2,0),FALSE)</f>
        <v>0</v>
      </c>
      <c r="AN200" s="73">
        <f t="shared" si="34"/>
        <v>27.248199999999997</v>
      </c>
      <c r="AO200" s="73">
        <f t="shared" si="35"/>
        <v>27.248199999999997</v>
      </c>
      <c r="AP200" s="73">
        <f>IF(ISERROR(1/VLOOKUP($B200,Leveranser!$B$1:$S$500,MATCH("såld värme (gwh)",Leveranser!$B$1:$S$1,0),FALSE)),"",VLOOKUP($B200,Leveranser!$B$1:$S$500,MATCH("såld värme (gwh)",Leveranser!$B$1:$S$1,0),FALSE))</f>
        <v>20.07</v>
      </c>
      <c r="AQ200" s="73">
        <f>VLOOKUP($B200,Leveranser!$B$1:$Y$500,MATCH("Totalt såld fjärrvärme till andra fjärrvärmeföretag",Leveranser!$B$1:$AA$1,0),FALSE)</f>
        <v>0</v>
      </c>
      <c r="AR200" s="73">
        <f>IF(ISERROR(1/VLOOKUP($B200,Miljö!$B$1:$S$500,MATCH("Såld mängd produktionsspecifik fjärrvärme (GWh)",Miljö!$B$1:$R$1,0),FALSE)),0,VLOOKUP($B200,Miljö!$B$1:$S$500,MATCH("Såld mängd produktionsspecifik fjärrvärme (GWh)",Miljö!$B$1:$R$1,0),FALSE))</f>
        <v>0</v>
      </c>
      <c r="AS200" s="82">
        <f t="shared" si="40"/>
        <v>0.73656241513200882</v>
      </c>
      <c r="AU200" s="73" t="str">
        <f>VLOOKUP($B200,'Miljövärden urval för publ'!$B$2:$I$486,7,FALSE)</f>
        <v>Ja</v>
      </c>
      <c r="AV200" s="73" t="str">
        <f>VLOOKUP($B200,'Miljövärden urval för publ'!$B$2:$I$486,6,FALSE)</f>
        <v>Ja</v>
      </c>
      <c r="AZ200" s="73">
        <f t="shared" si="36"/>
        <v>0.85000000000000009</v>
      </c>
      <c r="BA200" s="73">
        <f t="shared" si="41"/>
        <v>0</v>
      </c>
      <c r="BB200" s="73">
        <f t="shared" si="37"/>
        <v>18.588200000000001</v>
      </c>
      <c r="BC200" s="73">
        <f t="shared" si="38"/>
        <v>7.2</v>
      </c>
      <c r="BE200" s="73">
        <f t="shared" si="42"/>
        <v>0</v>
      </c>
      <c r="BF200" s="73">
        <f t="shared" si="43"/>
        <v>0</v>
      </c>
      <c r="BH200" s="73">
        <f t="shared" si="39"/>
        <v>25.7882</v>
      </c>
    </row>
    <row r="201" spans="1:60" ht="15" x14ac:dyDescent="0.25">
      <c r="A201" t="s">
        <v>243</v>
      </c>
      <c r="B201" t="s">
        <v>246</v>
      </c>
      <c r="C201" s="73">
        <f>VLOOKUP($B201,'Tillförd energi'!$B$2:$AS$506,MATCH(C$1,'Tillförd energi'!$B$1:$AQ$1,0),FALSE)</f>
        <v>0</v>
      </c>
      <c r="D201" s="73">
        <f>VLOOKUP($B201,'Tillförd energi'!$B$2:$AS$506,MATCH(D$1,'Tillförd energi'!$B$1:$AQ$1,0),FALSE)</f>
        <v>3.73</v>
      </c>
      <c r="E201" s="73">
        <f>VLOOKUP($B201,'Tillförd energi'!$B$2:$AS$506,MATCH(E$1,'Tillförd energi'!$B$1:$AQ$1,0),FALSE)</f>
        <v>0</v>
      </c>
      <c r="F201" s="73">
        <f>VLOOKUP($B201,'Tillförd energi'!$B$2:$AS$506,MATCH(F$1,'Tillförd energi'!$B$1:$AQ$1,0),FALSE)</f>
        <v>0</v>
      </c>
      <c r="G201" s="73">
        <f>VLOOKUP($B201,'Tillförd energi'!$B$2:$AS$506,MATCH(G$1,'Tillförd energi'!$B$1:$AQ$1,0),FALSE)</f>
        <v>0</v>
      </c>
      <c r="H201" s="73">
        <f>VLOOKUP($B201,'Tillförd energi'!$B$2:$AS$506,MATCH(H$1,'Tillförd energi'!$B$1:$AQ$1,0),FALSE)</f>
        <v>0</v>
      </c>
      <c r="I201" s="73">
        <f>VLOOKUP($B201,'Tillförd energi'!$B$2:$AS$506,MATCH(I$1,'Tillförd energi'!$B$1:$AQ$1,0),FALSE)</f>
        <v>0</v>
      </c>
      <c r="J201" s="73">
        <f>VLOOKUP($B201,'Tillförd energi'!$B$2:$AS$506,MATCH(J$1,'Tillförd energi'!$B$1:$AQ$1,0),FALSE)</f>
        <v>0</v>
      </c>
      <c r="K201" s="73">
        <f>VLOOKUP($B201,'Tillförd energi'!$B$2:$AS$506,MATCH(K$1,'Tillförd energi'!$B$1:$AQ$1,0),FALSE)</f>
        <v>0</v>
      </c>
      <c r="L201" s="73">
        <f>VLOOKUP($B201,'Tillförd energi'!$B$2:$AS$506,MATCH(L$1,'Tillförd energi'!$B$1:$AQ$1,0),FALSE)</f>
        <v>0</v>
      </c>
      <c r="M201" s="73">
        <f>VLOOKUP($B201,'Tillförd energi'!$B$2:$AS$506,MATCH(M$1,'Tillförd energi'!$B$1:$AQ$1,0),FALSE)</f>
        <v>0</v>
      </c>
      <c r="N201" s="73">
        <f>VLOOKUP($B201,'Tillförd energi'!$B$2:$AS$506,MATCH(N$1,'Tillförd energi'!$B$1:$AQ$1,0),FALSE)</f>
        <v>0</v>
      </c>
      <c r="O201" s="73">
        <f>VLOOKUP($B201,'Tillförd energi'!$B$2:$AS$506,MATCH(O$1,'Tillförd energi'!$B$1:$AQ$1,0),FALSE)</f>
        <v>63.1</v>
      </c>
      <c r="P201" s="73">
        <f>VLOOKUP($B201,'Tillförd energi'!$B$2:$AS$506,MATCH(P$1,'Tillförd energi'!$B$1:$AQ$1,0),FALSE)</f>
        <v>0</v>
      </c>
      <c r="Q201" s="73">
        <f>VLOOKUP($B201,'Tillförd energi'!$B$2:$AS$506,MATCH(Q$1,'Tillförd energi'!$B$1:$AQ$1,0),FALSE)</f>
        <v>11.5</v>
      </c>
      <c r="R201" s="73">
        <f>VLOOKUP($B201,'Tillförd energi'!$B$2:$AS$506,MATCH(R$1,'Tillförd energi'!$B$1:$AQ$1,0),FALSE)</f>
        <v>0</v>
      </c>
      <c r="S201" s="73">
        <f>VLOOKUP($B201,'Tillförd energi'!$B$2:$AS$506,MATCH(S$1,'Tillförd energi'!$B$1:$AQ$1,0),FALSE)</f>
        <v>0</v>
      </c>
      <c r="T201" s="73">
        <f>VLOOKUP($B201,'Tillförd energi'!$B$2:$AS$506,MATCH(T$1,'Tillförd energi'!$B$1:$AQ$1,0),FALSE)</f>
        <v>0</v>
      </c>
      <c r="U201" s="73">
        <f>VLOOKUP($B201,'Tillförd energi'!$B$2:$AS$506,MATCH(U$1,'Tillförd energi'!$B$1:$AQ$1,0),FALSE)</f>
        <v>0</v>
      </c>
      <c r="V201" s="73">
        <f>VLOOKUP($B201,'Tillförd energi'!$B$2:$AS$506,MATCH(V$1,'Tillförd energi'!$B$1:$AQ$1,0),FALSE)</f>
        <v>0</v>
      </c>
      <c r="W201" s="73">
        <f>VLOOKUP($B201,'Tillförd energi'!$B$2:$AS$506,MATCH(W$1,'Tillförd energi'!$B$1:$AQ$1,0),FALSE)</f>
        <v>0</v>
      </c>
      <c r="X201" s="73">
        <f>VLOOKUP($B201,'Tillförd energi'!$B$2:$AS$506,MATCH(X$1,'Tillförd energi'!$B$1:$AQ$1,0),FALSE)</f>
        <v>0</v>
      </c>
      <c r="Y201" s="73">
        <f>VLOOKUP($B201,'Tillförd energi'!$B$2:$AS$506,MATCH(Y$1,'Tillförd energi'!$B$1:$AQ$1,0),FALSE)</f>
        <v>0.87</v>
      </c>
      <c r="Z201" s="73">
        <f>VLOOKUP($B201,'Tillförd energi'!$B$2:$AS$506,MATCH(Z$1,'Tillförd energi'!$B$1:$AQ$1,0),FALSE)</f>
        <v>0</v>
      </c>
      <c r="AA201" s="73">
        <f>VLOOKUP($B201,'Tillförd energi'!$B$2:$AS$506,MATCH(AA$1,'Tillförd energi'!$B$1:$AQ$1,0),FALSE)</f>
        <v>0</v>
      </c>
      <c r="AB201" s="73">
        <f>VLOOKUP($B201,'Tillförd energi'!$B$2:$AS$506,MATCH(AB$1,'Tillförd energi'!$B$1:$AQ$1,0),FALSE)</f>
        <v>2.8</v>
      </c>
      <c r="AC201" s="73">
        <f>VLOOKUP($B201,'Tillförd energi'!$B$2:$AS$506,MATCH(AC$1,'Tillförd energi'!$B$1:$AQ$1,0),FALSE)</f>
        <v>0</v>
      </c>
      <c r="AD201" s="73">
        <f>VLOOKUP($B201,'Tillförd energi'!$B$2:$AS$506,MATCH(AD$1,'Tillförd energi'!$B$1:$AQ$1,0),FALSE)</f>
        <v>0</v>
      </c>
      <c r="AF201" s="73">
        <f>VLOOKUP($B201,'Tillförd energi'!$B$2:$AS$506,MATCH(AF$1,'Tillförd energi'!$B$1:$AQ$1,0),FALSE)</f>
        <v>2</v>
      </c>
      <c r="AH201" s="73">
        <f>IFERROR(VLOOKUP(B201,Miljö!$B$1:$S$476,9,FALSE)/1,0)</f>
        <v>0</v>
      </c>
      <c r="AJ201" s="81">
        <f>IFERROR(VLOOKUP($B201,Miljö!$B$1:$S$500,MATCH("hjälpel exklusive kraftvärme (GWh)",Miljö!$B$1:$V$1,0),FALSE)/1,"")</f>
        <v>2</v>
      </c>
      <c r="AK201" s="81">
        <f t="shared" si="33"/>
        <v>2</v>
      </c>
      <c r="AL201" s="81">
        <f>VLOOKUP($B201,'Slutlig allokering'!$B$2:$AL$462,MATCH("Hjälpel kraftvärme",'Slutlig allokering'!$B$2:$AL$2,0),FALSE)</f>
        <v>0</v>
      </c>
      <c r="AN201" s="73">
        <f t="shared" si="34"/>
        <v>84</v>
      </c>
      <c r="AO201" s="73">
        <f t="shared" si="35"/>
        <v>84</v>
      </c>
      <c r="AP201" s="73">
        <f>IF(ISERROR(1/VLOOKUP($B201,Leveranser!$B$1:$S$500,MATCH("såld värme (gwh)",Leveranser!$B$1:$S$1,0),FALSE)),"",VLOOKUP($B201,Leveranser!$B$1:$S$500,MATCH("såld värme (gwh)",Leveranser!$B$1:$S$1,0),FALSE))</f>
        <v>54.3</v>
      </c>
      <c r="AQ201" s="73">
        <f>VLOOKUP($B201,Leveranser!$B$1:$Y$500,MATCH("Totalt såld fjärrvärme till andra fjärrvärmeföretag",Leveranser!$B$1:$AA$1,0),FALSE)</f>
        <v>0</v>
      </c>
      <c r="AR201" s="73">
        <f>IF(ISERROR(1/VLOOKUP($B201,Miljö!$B$1:$S$500,MATCH("Såld mängd produktionsspecifik fjärrvärme (GWh)",Miljö!$B$1:$R$1,0),FALSE)),0,VLOOKUP($B201,Miljö!$B$1:$S$500,MATCH("Såld mängd produktionsspecifik fjärrvärme (GWh)",Miljö!$B$1:$R$1,0),FALSE))</f>
        <v>0</v>
      </c>
      <c r="AS201" s="82">
        <f t="shared" si="40"/>
        <v>0.64642857142857135</v>
      </c>
      <c r="AU201" s="73" t="str">
        <f>VLOOKUP($B201,'Miljövärden urval för publ'!$B$2:$I$486,7,FALSE)</f>
        <v>Ja</v>
      </c>
      <c r="AV201" s="73" t="str">
        <f>VLOOKUP($B201,'Miljövärden urval för publ'!$B$2:$I$486,6,FALSE)</f>
        <v>Ja</v>
      </c>
      <c r="AZ201" s="73">
        <f t="shared" si="36"/>
        <v>2.87</v>
      </c>
      <c r="BA201" s="73">
        <f t="shared" si="41"/>
        <v>0</v>
      </c>
      <c r="BB201" s="73">
        <f t="shared" si="37"/>
        <v>63.1</v>
      </c>
      <c r="BC201" s="73">
        <f t="shared" si="38"/>
        <v>11.5</v>
      </c>
      <c r="BE201" s="73">
        <f t="shared" si="42"/>
        <v>0</v>
      </c>
      <c r="BF201" s="73">
        <f t="shared" si="43"/>
        <v>0</v>
      </c>
      <c r="BH201" s="73">
        <f t="shared" si="39"/>
        <v>74.599999999999994</v>
      </c>
    </row>
    <row r="202" spans="1:60" ht="15" x14ac:dyDescent="0.25">
      <c r="A202" t="s">
        <v>243</v>
      </c>
      <c r="B202" t="s">
        <v>247</v>
      </c>
      <c r="C202" s="73">
        <f>VLOOKUP($B202,'Tillförd energi'!$B$2:$AS$506,MATCH(C$1,'Tillförd energi'!$B$1:$AQ$1,0),FALSE)</f>
        <v>0</v>
      </c>
      <c r="D202" s="73">
        <f>VLOOKUP($B202,'Tillförd energi'!$B$2:$AS$506,MATCH(D$1,'Tillförd energi'!$B$1:$AQ$1,0),FALSE)</f>
        <v>3.1</v>
      </c>
      <c r="E202" s="73">
        <f>VLOOKUP($B202,'Tillförd energi'!$B$2:$AS$506,MATCH(E$1,'Tillförd energi'!$B$1:$AQ$1,0),FALSE)</f>
        <v>0</v>
      </c>
      <c r="F202" s="73">
        <f>VLOOKUP($B202,'Tillförd energi'!$B$2:$AS$506,MATCH(F$1,'Tillförd energi'!$B$1:$AQ$1,0),FALSE)</f>
        <v>0.9</v>
      </c>
      <c r="G202" s="73">
        <f>VLOOKUP($B202,'Tillförd energi'!$B$2:$AS$506,MATCH(G$1,'Tillförd energi'!$B$1:$AQ$1,0),FALSE)</f>
        <v>0</v>
      </c>
      <c r="H202" s="73">
        <f>VLOOKUP($B202,'Tillförd energi'!$B$2:$AS$506,MATCH(H$1,'Tillförd energi'!$B$1:$AQ$1,0),FALSE)</f>
        <v>0</v>
      </c>
      <c r="I202" s="73">
        <f>VLOOKUP($B202,'Tillförd energi'!$B$2:$AS$506,MATCH(I$1,'Tillförd energi'!$B$1:$AQ$1,0),FALSE)</f>
        <v>0</v>
      </c>
      <c r="J202" s="73">
        <f>VLOOKUP($B202,'Tillförd energi'!$B$2:$AS$506,MATCH(J$1,'Tillförd energi'!$B$1:$AQ$1,0),FALSE)</f>
        <v>4</v>
      </c>
      <c r="K202" s="73">
        <f>VLOOKUP($B202,'Tillförd energi'!$B$2:$AS$506,MATCH(K$1,'Tillförd energi'!$B$1:$AQ$1,0),FALSE)</f>
        <v>61.028599999999997</v>
      </c>
      <c r="L202" s="73">
        <f>VLOOKUP($B202,'Tillförd energi'!$B$2:$AS$506,MATCH(L$1,'Tillförd energi'!$B$1:$AQ$1,0),FALSE)</f>
        <v>48.142899999999997</v>
      </c>
      <c r="M202" s="73">
        <f>VLOOKUP($B202,'Tillförd energi'!$B$2:$AS$506,MATCH(M$1,'Tillförd energi'!$B$1:$AQ$1,0),FALSE)</f>
        <v>71.994299999999996</v>
      </c>
      <c r="N202" s="73">
        <f>VLOOKUP($B202,'Tillförd energi'!$B$2:$AS$506,MATCH(N$1,'Tillförd energi'!$B$1:$AQ$1,0),FALSE)</f>
        <v>81.08</v>
      </c>
      <c r="O202" s="73">
        <f>VLOOKUP($B202,'Tillförd energi'!$B$2:$AS$506,MATCH(O$1,'Tillförd energi'!$B$1:$AQ$1,0),FALSE)</f>
        <v>111.96599999999999</v>
      </c>
      <c r="P202" s="73">
        <f>VLOOKUP($B202,'Tillförd energi'!$B$2:$AS$506,MATCH(P$1,'Tillförd energi'!$B$1:$AQ$1,0),FALSE)</f>
        <v>0</v>
      </c>
      <c r="Q202" s="73">
        <f>VLOOKUP($B202,'Tillförd energi'!$B$2:$AS$506,MATCH(Q$1,'Tillförd energi'!$B$1:$AQ$1,0),FALSE)</f>
        <v>0</v>
      </c>
      <c r="R202" s="73">
        <f>VLOOKUP($B202,'Tillförd energi'!$B$2:$AS$506,MATCH(R$1,'Tillförd energi'!$B$1:$AQ$1,0),FALSE)</f>
        <v>0</v>
      </c>
      <c r="S202" s="73">
        <f>VLOOKUP($B202,'Tillförd energi'!$B$2:$AS$506,MATCH(S$1,'Tillförd energi'!$B$1:$AQ$1,0),FALSE)</f>
        <v>0</v>
      </c>
      <c r="T202" s="73">
        <f>VLOOKUP($B202,'Tillförd energi'!$B$2:$AS$506,MATCH(T$1,'Tillförd energi'!$B$1:$AQ$1,0),FALSE)</f>
        <v>0</v>
      </c>
      <c r="U202" s="73">
        <f>VLOOKUP($B202,'Tillförd energi'!$B$2:$AS$506,MATCH(U$1,'Tillförd energi'!$B$1:$AQ$1,0),FALSE)</f>
        <v>0</v>
      </c>
      <c r="V202" s="73">
        <f>VLOOKUP($B202,'Tillförd energi'!$B$2:$AS$506,MATCH(V$1,'Tillförd energi'!$B$1:$AQ$1,0),FALSE)</f>
        <v>0</v>
      </c>
      <c r="W202" s="73">
        <f>VLOOKUP($B202,'Tillförd energi'!$B$2:$AS$506,MATCH(W$1,'Tillförd energi'!$B$1:$AQ$1,0),FALSE)</f>
        <v>0</v>
      </c>
      <c r="X202" s="73">
        <f>VLOOKUP($B202,'Tillförd energi'!$B$2:$AS$506,MATCH(X$1,'Tillförd energi'!$B$1:$AQ$1,0),FALSE)</f>
        <v>37.359499999999997</v>
      </c>
      <c r="Y202" s="73">
        <f>VLOOKUP($B202,'Tillförd energi'!$B$2:$AS$506,MATCH(Y$1,'Tillförd energi'!$B$1:$AQ$1,0),FALSE)</f>
        <v>0</v>
      </c>
      <c r="Z202" s="73">
        <f>VLOOKUP($B202,'Tillförd energi'!$B$2:$AS$506,MATCH(Z$1,'Tillförd energi'!$B$1:$AQ$1,0),FALSE)</f>
        <v>0</v>
      </c>
      <c r="AA202" s="73">
        <f>VLOOKUP($B202,'Tillförd energi'!$B$2:$AS$506,MATCH(AA$1,'Tillförd energi'!$B$1:$AQ$1,0),FALSE)</f>
        <v>0</v>
      </c>
      <c r="AB202" s="73">
        <f>VLOOKUP($B202,'Tillförd energi'!$B$2:$AS$506,MATCH(AB$1,'Tillförd energi'!$B$1:$AQ$1,0),FALSE)</f>
        <v>132</v>
      </c>
      <c r="AC202" s="73">
        <f>VLOOKUP($B202,'Tillförd energi'!$B$2:$AS$506,MATCH(AC$1,'Tillförd energi'!$B$1:$AQ$1,0),FALSE)</f>
        <v>4.6094099999999996</v>
      </c>
      <c r="AD202" s="73">
        <f>VLOOKUP($B202,'Tillförd energi'!$B$2:$AS$506,MATCH(AD$1,'Tillförd energi'!$B$1:$AQ$1,0),FALSE)</f>
        <v>0</v>
      </c>
      <c r="AF202" s="73">
        <f>VLOOKUP($B202,'Tillförd energi'!$B$2:$AS$506,MATCH(AF$1,'Tillförd energi'!$B$1:$AQ$1,0),FALSE)</f>
        <v>15.933</v>
      </c>
      <c r="AH202" s="73">
        <f>IFERROR(VLOOKUP(B202,Miljö!$B$1:$S$476,9,FALSE)/1,0)</f>
        <v>0</v>
      </c>
      <c r="AJ202" s="81" t="str">
        <f>IFERROR(VLOOKUP($B202,Miljö!$B$1:$S$500,MATCH("hjälpel exklusive kraftvärme (GWh)",Miljö!$B$1:$V$1,0),FALSE)/1,"")</f>
        <v/>
      </c>
      <c r="AK202" s="81">
        <f t="shared" si="33"/>
        <v>15.933</v>
      </c>
      <c r="AL202" s="81">
        <f>VLOOKUP($B202,'Slutlig allokering'!$B$2:$AL$462,MATCH("Hjälpel kraftvärme",'Slutlig allokering'!$B$2:$AL$2,0),FALSE)</f>
        <v>0</v>
      </c>
      <c r="AN202" s="73">
        <f t="shared" si="34"/>
        <v>572.11370999999997</v>
      </c>
      <c r="AO202" s="73">
        <f t="shared" si="35"/>
        <v>572.11370999999997</v>
      </c>
      <c r="AP202" s="73">
        <f>IF(ISERROR(1/VLOOKUP($B202,Leveranser!$B$1:$S$500,MATCH("såld värme (gwh)",Leveranser!$B$1:$S$1,0),FALSE)),"",VLOOKUP($B202,Leveranser!$B$1:$S$500,MATCH("såld värme (gwh)",Leveranser!$B$1:$S$1,0),FALSE))</f>
        <v>531.1</v>
      </c>
      <c r="AQ202" s="73">
        <f>VLOOKUP($B202,Leveranser!$B$1:$Y$500,MATCH("Totalt såld fjärrvärme till andra fjärrvärmeföretag",Leveranser!$B$1:$AA$1,0),FALSE)</f>
        <v>0</v>
      </c>
      <c r="AR202" s="73">
        <f>IF(ISERROR(1/VLOOKUP($B202,Miljö!$B$1:$S$500,MATCH("Såld mängd produktionsspecifik fjärrvärme (GWh)",Miljö!$B$1:$R$1,0),FALSE)),0,VLOOKUP($B202,Miljö!$B$1:$S$500,MATCH("Såld mängd produktionsspecifik fjärrvärme (GWh)",Miljö!$B$1:$R$1,0),FALSE))</f>
        <v>0</v>
      </c>
      <c r="AS202" s="82">
        <f t="shared" si="40"/>
        <v>0.92831196092119528</v>
      </c>
      <c r="AU202" s="73" t="str">
        <f>VLOOKUP($B202,'Miljövärden urval för publ'!$B$2:$I$486,7,FALSE)</f>
        <v>Ja</v>
      </c>
      <c r="AV202" s="73" t="str">
        <f>VLOOKUP($B202,'Miljövärden urval för publ'!$B$2:$I$486,6,FALSE)</f>
        <v>Nej</v>
      </c>
      <c r="AZ202" s="73">
        <f t="shared" si="36"/>
        <v>15.933</v>
      </c>
      <c r="BA202" s="73">
        <f t="shared" si="41"/>
        <v>0</v>
      </c>
      <c r="BB202" s="73">
        <f t="shared" si="37"/>
        <v>313.1832</v>
      </c>
      <c r="BC202" s="73">
        <f t="shared" si="38"/>
        <v>0</v>
      </c>
      <c r="BE202" s="73">
        <f t="shared" si="42"/>
        <v>0</v>
      </c>
      <c r="BF202" s="73">
        <f t="shared" si="43"/>
        <v>0</v>
      </c>
      <c r="BH202" s="73">
        <f t="shared" si="39"/>
        <v>374.21179999999998</v>
      </c>
    </row>
    <row r="203" spans="1:60" ht="15" x14ac:dyDescent="0.25">
      <c r="A203" t="s">
        <v>248</v>
      </c>
      <c r="B203" t="s">
        <v>249</v>
      </c>
      <c r="C203" s="73">
        <f>VLOOKUP($B203,'Tillförd energi'!$B$2:$AS$506,MATCH(C$1,'Tillförd energi'!$B$1:$AQ$1,0),FALSE)</f>
        <v>0</v>
      </c>
      <c r="D203" s="73">
        <f>VLOOKUP($B203,'Tillförd energi'!$B$2:$AS$506,MATCH(D$1,'Tillförd energi'!$B$1:$AQ$1,0),FALSE)</f>
        <v>0.22</v>
      </c>
      <c r="E203" s="73">
        <f>VLOOKUP($B203,'Tillförd energi'!$B$2:$AS$506,MATCH(E$1,'Tillförd energi'!$B$1:$AQ$1,0),FALSE)</f>
        <v>0</v>
      </c>
      <c r="F203" s="73">
        <f>VLOOKUP($B203,'Tillförd energi'!$B$2:$AS$506,MATCH(F$1,'Tillförd energi'!$B$1:$AQ$1,0),FALSE)</f>
        <v>0</v>
      </c>
      <c r="G203" s="73">
        <f>VLOOKUP($B203,'Tillförd energi'!$B$2:$AS$506,MATCH(G$1,'Tillförd energi'!$B$1:$AQ$1,0),FALSE)</f>
        <v>0</v>
      </c>
      <c r="H203" s="73">
        <f>VLOOKUP($B203,'Tillförd energi'!$B$2:$AS$506,MATCH(H$1,'Tillförd energi'!$B$1:$AQ$1,0),FALSE)</f>
        <v>0</v>
      </c>
      <c r="I203" s="73">
        <f>VLOOKUP($B203,'Tillförd energi'!$B$2:$AS$506,MATCH(I$1,'Tillförd energi'!$B$1:$AQ$1,0),FALSE)</f>
        <v>0</v>
      </c>
      <c r="J203" s="73">
        <f>VLOOKUP($B203,'Tillförd energi'!$B$2:$AS$506,MATCH(J$1,'Tillförd energi'!$B$1:$AQ$1,0),FALSE)</f>
        <v>0</v>
      </c>
      <c r="K203" s="73">
        <f>VLOOKUP($B203,'Tillförd energi'!$B$2:$AS$506,MATCH(K$1,'Tillförd energi'!$B$1:$AQ$1,0),FALSE)</f>
        <v>0</v>
      </c>
      <c r="L203" s="73">
        <f>VLOOKUP($B203,'Tillförd energi'!$B$2:$AS$506,MATCH(L$1,'Tillförd energi'!$B$1:$AQ$1,0),FALSE)</f>
        <v>0</v>
      </c>
      <c r="M203" s="73">
        <f>VLOOKUP($B203,'Tillförd energi'!$B$2:$AS$506,MATCH(M$1,'Tillförd energi'!$B$1:$AQ$1,0),FALSE)</f>
        <v>0</v>
      </c>
      <c r="N203" s="73">
        <f>VLOOKUP($B203,'Tillförd energi'!$B$2:$AS$506,MATCH(N$1,'Tillförd energi'!$B$1:$AQ$1,0),FALSE)</f>
        <v>0</v>
      </c>
      <c r="O203" s="73">
        <f>VLOOKUP($B203,'Tillförd energi'!$B$2:$AS$506,MATCH(O$1,'Tillförd energi'!$B$1:$AQ$1,0),FALSE)</f>
        <v>0</v>
      </c>
      <c r="P203" s="73">
        <f>VLOOKUP($B203,'Tillförd energi'!$B$2:$AS$506,MATCH(P$1,'Tillförd energi'!$B$1:$AQ$1,0),FALSE)</f>
        <v>0</v>
      </c>
      <c r="Q203" s="73">
        <f>VLOOKUP($B203,'Tillförd energi'!$B$2:$AS$506,MATCH(Q$1,'Tillförd energi'!$B$1:$AQ$1,0),FALSE)</f>
        <v>6.62</v>
      </c>
      <c r="R203" s="73">
        <f>VLOOKUP($B203,'Tillförd energi'!$B$2:$AS$506,MATCH(R$1,'Tillförd energi'!$B$1:$AQ$1,0),FALSE)</f>
        <v>0</v>
      </c>
      <c r="S203" s="73">
        <f>VLOOKUP($B203,'Tillförd energi'!$B$2:$AS$506,MATCH(S$1,'Tillförd energi'!$B$1:$AQ$1,0),FALSE)</f>
        <v>0</v>
      </c>
      <c r="T203" s="73">
        <f>VLOOKUP($B203,'Tillförd energi'!$B$2:$AS$506,MATCH(T$1,'Tillförd energi'!$B$1:$AQ$1,0),FALSE)</f>
        <v>0</v>
      </c>
      <c r="U203" s="73">
        <f>VLOOKUP($B203,'Tillförd energi'!$B$2:$AS$506,MATCH(U$1,'Tillförd energi'!$B$1:$AQ$1,0),FALSE)</f>
        <v>0</v>
      </c>
      <c r="V203" s="73">
        <f>VLOOKUP($B203,'Tillförd energi'!$B$2:$AS$506,MATCH(V$1,'Tillförd energi'!$B$1:$AQ$1,0),FALSE)</f>
        <v>0</v>
      </c>
      <c r="W203" s="73">
        <f>VLOOKUP($B203,'Tillförd energi'!$B$2:$AS$506,MATCH(W$1,'Tillförd energi'!$B$1:$AQ$1,0),FALSE)</f>
        <v>0</v>
      </c>
      <c r="X203" s="73">
        <f>VLOOKUP($B203,'Tillförd energi'!$B$2:$AS$506,MATCH(X$1,'Tillförd energi'!$B$1:$AQ$1,0),FALSE)</f>
        <v>0</v>
      </c>
      <c r="Y203" s="73">
        <f>VLOOKUP($B203,'Tillförd energi'!$B$2:$AS$506,MATCH(Y$1,'Tillförd energi'!$B$1:$AQ$1,0),FALSE)</f>
        <v>0</v>
      </c>
      <c r="Z203" s="73">
        <f>VLOOKUP($B203,'Tillförd energi'!$B$2:$AS$506,MATCH(Z$1,'Tillförd energi'!$B$1:$AQ$1,0),FALSE)</f>
        <v>0</v>
      </c>
      <c r="AA203" s="73">
        <f>VLOOKUP($B203,'Tillförd energi'!$B$2:$AS$506,MATCH(AA$1,'Tillförd energi'!$B$1:$AQ$1,0),FALSE)</f>
        <v>0</v>
      </c>
      <c r="AB203" s="73">
        <f>VLOOKUP($B203,'Tillförd energi'!$B$2:$AS$506,MATCH(AB$1,'Tillförd energi'!$B$1:$AQ$1,0),FALSE)</f>
        <v>0</v>
      </c>
      <c r="AC203" s="73">
        <f>VLOOKUP($B203,'Tillförd energi'!$B$2:$AS$506,MATCH(AC$1,'Tillförd energi'!$B$1:$AQ$1,0),FALSE)</f>
        <v>0</v>
      </c>
      <c r="AD203" s="73">
        <f>VLOOKUP($B203,'Tillförd energi'!$B$2:$AS$506,MATCH(AD$1,'Tillförd energi'!$B$1:$AQ$1,0),FALSE)</f>
        <v>0</v>
      </c>
      <c r="AF203" s="73">
        <f>VLOOKUP($B203,'Tillförd energi'!$B$2:$AS$506,MATCH(AF$1,'Tillförd energi'!$B$1:$AQ$1,0),FALSE)</f>
        <v>0.14799999999999999</v>
      </c>
      <c r="AH203" s="73">
        <f>IFERROR(VLOOKUP(B203,Miljö!$B$1:$S$476,9,FALSE)/1,0)</f>
        <v>0</v>
      </c>
      <c r="AJ203" s="81">
        <f>IFERROR(VLOOKUP($B203,Miljö!$B$1:$S$500,MATCH("hjälpel exklusive kraftvärme (GWh)",Miljö!$B$1:$V$1,0),FALSE)/1,"")</f>
        <v>0.14799999999999999</v>
      </c>
      <c r="AK203" s="81">
        <f t="shared" si="33"/>
        <v>0.14799999999999999</v>
      </c>
      <c r="AL203" s="81">
        <f>VLOOKUP($B203,'Slutlig allokering'!$B$2:$AL$462,MATCH("Hjälpel kraftvärme",'Slutlig allokering'!$B$2:$AL$2,0),FALSE)</f>
        <v>0</v>
      </c>
      <c r="AN203" s="73">
        <f t="shared" si="34"/>
        <v>6.9879999999999995</v>
      </c>
      <c r="AO203" s="73">
        <f t="shared" si="35"/>
        <v>6.9879999999999995</v>
      </c>
      <c r="AP203" s="73">
        <f>IF(ISERROR(1/VLOOKUP($B203,Leveranser!$B$1:$S$500,MATCH("såld värme (gwh)",Leveranser!$B$1:$S$1,0),FALSE)),"",VLOOKUP($B203,Leveranser!$B$1:$S$500,MATCH("såld värme (gwh)",Leveranser!$B$1:$S$1,0),FALSE))</f>
        <v>3.68</v>
      </c>
      <c r="AQ203" s="73">
        <f>VLOOKUP($B203,Leveranser!$B$1:$Y$500,MATCH("Totalt såld fjärrvärme till andra fjärrvärmeföretag",Leveranser!$B$1:$AA$1,0),FALSE)</f>
        <v>0</v>
      </c>
      <c r="AR203" s="73">
        <f>IF(ISERROR(1/VLOOKUP($B203,Miljö!$B$1:$S$500,MATCH("Såld mängd produktionsspecifik fjärrvärme (GWh)",Miljö!$B$1:$R$1,0),FALSE)),0,VLOOKUP($B203,Miljö!$B$1:$S$500,MATCH("Såld mängd produktionsspecifik fjärrvärme (GWh)",Miljö!$B$1:$R$1,0),FALSE))</f>
        <v>0</v>
      </c>
      <c r="AS203" s="82">
        <f t="shared" si="40"/>
        <v>0.52661705781339441</v>
      </c>
      <c r="AU203" s="73" t="str">
        <f>VLOOKUP($B203,'Miljövärden urval för publ'!$B$2:$I$486,7,FALSE)</f>
        <v>Ja</v>
      </c>
      <c r="AV203" s="73" t="str">
        <f>VLOOKUP($B203,'Miljövärden urval för publ'!$B$2:$I$486,6,FALSE)</f>
        <v>Nej</v>
      </c>
      <c r="AZ203" s="73">
        <f t="shared" si="36"/>
        <v>0.14799999999999999</v>
      </c>
      <c r="BA203" s="73">
        <f t="shared" si="41"/>
        <v>0</v>
      </c>
      <c r="BB203" s="73">
        <f t="shared" si="37"/>
        <v>0</v>
      </c>
      <c r="BC203" s="73">
        <f t="shared" si="38"/>
        <v>6.62</v>
      </c>
      <c r="BE203" s="73">
        <f t="shared" si="42"/>
        <v>0</v>
      </c>
      <c r="BF203" s="73">
        <f t="shared" si="43"/>
        <v>0</v>
      </c>
      <c r="BH203" s="73">
        <f t="shared" si="39"/>
        <v>6.62</v>
      </c>
    </row>
    <row r="204" spans="1:60" ht="15" x14ac:dyDescent="0.25">
      <c r="A204" t="s">
        <v>248</v>
      </c>
      <c r="B204" t="s">
        <v>250</v>
      </c>
      <c r="C204" s="73">
        <f>VLOOKUP($B204,'Tillförd energi'!$B$2:$AS$506,MATCH(C$1,'Tillförd energi'!$B$1:$AQ$1,0),FALSE)</f>
        <v>0</v>
      </c>
      <c r="D204" s="73">
        <f>VLOOKUP($B204,'Tillförd energi'!$B$2:$AS$506,MATCH(D$1,'Tillförd energi'!$B$1:$AQ$1,0),FALSE)</f>
        <v>0</v>
      </c>
      <c r="E204" s="73">
        <f>VLOOKUP($B204,'Tillförd energi'!$B$2:$AS$506,MATCH(E$1,'Tillförd energi'!$B$1:$AQ$1,0),FALSE)</f>
        <v>0</v>
      </c>
      <c r="F204" s="73">
        <f>VLOOKUP($B204,'Tillförd energi'!$B$2:$AS$506,MATCH(F$1,'Tillförd energi'!$B$1:$AQ$1,0),FALSE)</f>
        <v>0</v>
      </c>
      <c r="G204" s="73">
        <f>VLOOKUP($B204,'Tillförd energi'!$B$2:$AS$506,MATCH(G$1,'Tillförd energi'!$B$1:$AQ$1,0),FALSE)</f>
        <v>0</v>
      </c>
      <c r="H204" s="73">
        <f>VLOOKUP($B204,'Tillförd energi'!$B$2:$AS$506,MATCH(H$1,'Tillförd energi'!$B$1:$AQ$1,0),FALSE)</f>
        <v>0</v>
      </c>
      <c r="I204" s="73">
        <f>VLOOKUP($B204,'Tillförd energi'!$B$2:$AS$506,MATCH(I$1,'Tillförd energi'!$B$1:$AQ$1,0),FALSE)</f>
        <v>0</v>
      </c>
      <c r="J204" s="73">
        <f>VLOOKUP($B204,'Tillförd energi'!$B$2:$AS$506,MATCH(J$1,'Tillförd energi'!$B$1:$AQ$1,0),FALSE)</f>
        <v>0</v>
      </c>
      <c r="K204" s="73">
        <f>VLOOKUP($B204,'Tillförd energi'!$B$2:$AS$506,MATCH(K$1,'Tillförd energi'!$B$1:$AQ$1,0),FALSE)</f>
        <v>0</v>
      </c>
      <c r="L204" s="73">
        <f>VLOOKUP($B204,'Tillförd energi'!$B$2:$AS$506,MATCH(L$1,'Tillförd energi'!$B$1:$AQ$1,0),FALSE)</f>
        <v>0</v>
      </c>
      <c r="M204" s="73">
        <f>VLOOKUP($B204,'Tillförd energi'!$B$2:$AS$506,MATCH(M$1,'Tillförd energi'!$B$1:$AQ$1,0),FALSE)</f>
        <v>0</v>
      </c>
      <c r="N204" s="73">
        <f>VLOOKUP($B204,'Tillförd energi'!$B$2:$AS$506,MATCH(N$1,'Tillförd energi'!$B$1:$AQ$1,0),FALSE)</f>
        <v>0</v>
      </c>
      <c r="O204" s="73">
        <f>VLOOKUP($B204,'Tillförd energi'!$B$2:$AS$506,MATCH(O$1,'Tillförd energi'!$B$1:$AQ$1,0),FALSE)</f>
        <v>0</v>
      </c>
      <c r="P204" s="73">
        <f>VLOOKUP($B204,'Tillförd energi'!$B$2:$AS$506,MATCH(P$1,'Tillförd energi'!$B$1:$AQ$1,0),FALSE)</f>
        <v>0</v>
      </c>
      <c r="Q204" s="73">
        <f>VLOOKUP($B204,'Tillförd energi'!$B$2:$AS$506,MATCH(Q$1,'Tillförd energi'!$B$1:$AQ$1,0),FALSE)</f>
        <v>0</v>
      </c>
      <c r="R204" s="73">
        <f>VLOOKUP($B204,'Tillförd energi'!$B$2:$AS$506,MATCH(R$1,'Tillförd energi'!$B$1:$AQ$1,0),FALSE)</f>
        <v>0</v>
      </c>
      <c r="S204" s="73">
        <f>VLOOKUP($B204,'Tillförd energi'!$B$2:$AS$506,MATCH(S$1,'Tillförd energi'!$B$1:$AQ$1,0),FALSE)</f>
        <v>0</v>
      </c>
      <c r="T204" s="73">
        <f>VLOOKUP($B204,'Tillförd energi'!$B$2:$AS$506,MATCH(T$1,'Tillförd energi'!$B$1:$AQ$1,0),FALSE)</f>
        <v>0</v>
      </c>
      <c r="U204" s="73">
        <f>VLOOKUP($B204,'Tillförd energi'!$B$2:$AS$506,MATCH(U$1,'Tillförd energi'!$B$1:$AQ$1,0),FALSE)</f>
        <v>0</v>
      </c>
      <c r="V204" s="73">
        <f>VLOOKUP($B204,'Tillförd energi'!$B$2:$AS$506,MATCH(V$1,'Tillförd energi'!$B$1:$AQ$1,0),FALSE)</f>
        <v>0</v>
      </c>
      <c r="W204" s="73">
        <f>VLOOKUP($B204,'Tillförd energi'!$B$2:$AS$506,MATCH(W$1,'Tillförd energi'!$B$1:$AQ$1,0),FALSE)</f>
        <v>0</v>
      </c>
      <c r="X204" s="73">
        <f>VLOOKUP($B204,'Tillförd energi'!$B$2:$AS$506,MATCH(X$1,'Tillförd energi'!$B$1:$AQ$1,0),FALSE)</f>
        <v>0</v>
      </c>
      <c r="Y204" s="73">
        <f>VLOOKUP($B204,'Tillförd energi'!$B$2:$AS$506,MATCH(Y$1,'Tillförd energi'!$B$1:$AQ$1,0),FALSE)</f>
        <v>0</v>
      </c>
      <c r="Z204" s="73">
        <f>VLOOKUP($B204,'Tillförd energi'!$B$2:$AS$506,MATCH(Z$1,'Tillförd energi'!$B$1:$AQ$1,0),FALSE)</f>
        <v>0</v>
      </c>
      <c r="AA204" s="73">
        <f>VLOOKUP($B204,'Tillförd energi'!$B$2:$AS$506,MATCH(AA$1,'Tillförd energi'!$B$1:$AQ$1,0),FALSE)</f>
        <v>0</v>
      </c>
      <c r="AB204" s="73">
        <f>VLOOKUP($B204,'Tillförd energi'!$B$2:$AS$506,MATCH(AB$1,'Tillförd energi'!$B$1:$AQ$1,0),FALSE)</f>
        <v>0</v>
      </c>
      <c r="AC204" s="73">
        <f>VLOOKUP($B204,'Tillförd energi'!$B$2:$AS$506,MATCH(AC$1,'Tillförd energi'!$B$1:$AQ$1,0),FALSE)</f>
        <v>0</v>
      </c>
      <c r="AD204" s="73">
        <f>VLOOKUP($B204,'Tillförd energi'!$B$2:$AS$506,MATCH(AD$1,'Tillförd energi'!$B$1:$AQ$1,0),FALSE)</f>
        <v>0</v>
      </c>
      <c r="AF204" s="73">
        <f>VLOOKUP($B204,'Tillförd energi'!$B$2:$AS$506,MATCH(AF$1,'Tillförd energi'!$B$1:$AQ$1,0),FALSE)</f>
        <v>0</v>
      </c>
      <c r="AH204" s="73">
        <f>IFERROR(VLOOKUP(B204,Miljö!$B$1:$S$476,9,FALSE)/1,0)</f>
        <v>0</v>
      </c>
      <c r="AJ204" s="81" t="str">
        <f>IFERROR(VLOOKUP($B204,Miljö!$B$1:$S$500,MATCH("hjälpel exklusive kraftvärme (GWh)",Miljö!$B$1:$V$1,0),FALSE)/1,"")</f>
        <v/>
      </c>
      <c r="AK204" s="81">
        <f t="shared" si="33"/>
        <v>0</v>
      </c>
      <c r="AL204" s="81">
        <f>VLOOKUP($B204,'Slutlig allokering'!$B$2:$AL$462,MATCH("Hjälpel kraftvärme",'Slutlig allokering'!$B$2:$AL$2,0),FALSE)</f>
        <v>0</v>
      </c>
      <c r="AN204" s="73">
        <f t="shared" si="34"/>
        <v>0</v>
      </c>
      <c r="AO204" s="73">
        <f t="shared" si="35"/>
        <v>0</v>
      </c>
      <c r="AP204" s="73" t="str">
        <f>IF(ISERROR(1/VLOOKUP($B204,Leveranser!$B$1:$S$500,MATCH("såld värme (gwh)",Leveranser!$B$1:$S$1,0),FALSE)),"",VLOOKUP($B204,Leveranser!$B$1:$S$500,MATCH("såld värme (gwh)",Leveranser!$B$1:$S$1,0),FALSE))</f>
        <v/>
      </c>
      <c r="AQ204" s="73">
        <f>VLOOKUP($B204,Leveranser!$B$1:$Y$500,MATCH("Totalt såld fjärrvärme till andra fjärrvärmeföretag",Leveranser!$B$1:$AA$1,0),FALSE)</f>
        <v>0</v>
      </c>
      <c r="AR204" s="73">
        <f>IF(ISERROR(1/VLOOKUP($B204,Miljö!$B$1:$S$500,MATCH("Såld mängd produktionsspecifik fjärrvärme (GWh)",Miljö!$B$1:$R$1,0),FALSE)),0,VLOOKUP($B204,Miljö!$B$1:$S$500,MATCH("Såld mängd produktionsspecifik fjärrvärme (GWh)",Miljö!$B$1:$R$1,0),FALSE))</f>
        <v>0</v>
      </c>
      <c r="AS204" s="82" t="str">
        <f t="shared" si="40"/>
        <v/>
      </c>
      <c r="AU204" s="73" t="str">
        <f>VLOOKUP($B204,'Miljövärden urval för publ'!$B$2:$I$486,7,FALSE)</f>
        <v>Nej</v>
      </c>
      <c r="AV204" s="73" t="str">
        <f>VLOOKUP($B204,'Miljövärden urval för publ'!$B$2:$I$486,6,FALSE)</f>
        <v>Nej</v>
      </c>
      <c r="AZ204" s="73">
        <f t="shared" si="36"/>
        <v>0</v>
      </c>
      <c r="BA204" s="73">
        <f t="shared" si="41"/>
        <v>0</v>
      </c>
      <c r="BB204" s="73">
        <f t="shared" si="37"/>
        <v>0</v>
      </c>
      <c r="BC204" s="73">
        <f t="shared" si="38"/>
        <v>0</v>
      </c>
      <c r="BE204" s="73">
        <f t="shared" si="42"/>
        <v>0</v>
      </c>
      <c r="BF204" s="73">
        <f t="shared" si="43"/>
        <v>0</v>
      </c>
      <c r="BH204" s="73">
        <f t="shared" si="39"/>
        <v>0</v>
      </c>
    </row>
    <row r="205" spans="1:60" ht="15" x14ac:dyDescent="0.25">
      <c r="A205" t="s">
        <v>248</v>
      </c>
      <c r="B205" t="s">
        <v>251</v>
      </c>
      <c r="C205" s="73">
        <f>VLOOKUP($B205,'Tillförd energi'!$B$2:$AS$506,MATCH(C$1,'Tillförd energi'!$B$1:$AQ$1,0),FALSE)</f>
        <v>0</v>
      </c>
      <c r="D205" s="73">
        <f>VLOOKUP($B205,'Tillförd energi'!$B$2:$AS$506,MATCH(D$1,'Tillförd energi'!$B$1:$AQ$1,0),FALSE)</f>
        <v>0.66</v>
      </c>
      <c r="E205" s="73">
        <f>VLOOKUP($B205,'Tillförd energi'!$B$2:$AS$506,MATCH(E$1,'Tillförd energi'!$B$1:$AQ$1,0),FALSE)</f>
        <v>0</v>
      </c>
      <c r="F205" s="73">
        <f>VLOOKUP($B205,'Tillförd energi'!$B$2:$AS$506,MATCH(F$1,'Tillförd energi'!$B$1:$AQ$1,0),FALSE)</f>
        <v>0</v>
      </c>
      <c r="G205" s="73">
        <f>VLOOKUP($B205,'Tillförd energi'!$B$2:$AS$506,MATCH(G$1,'Tillförd energi'!$B$1:$AQ$1,0),FALSE)</f>
        <v>0</v>
      </c>
      <c r="H205" s="73">
        <f>VLOOKUP($B205,'Tillförd energi'!$B$2:$AS$506,MATCH(H$1,'Tillförd energi'!$B$1:$AQ$1,0),FALSE)</f>
        <v>0</v>
      </c>
      <c r="I205" s="73">
        <f>VLOOKUP($B205,'Tillförd energi'!$B$2:$AS$506,MATCH(I$1,'Tillförd energi'!$B$1:$AQ$1,0),FALSE)</f>
        <v>0</v>
      </c>
      <c r="J205" s="73">
        <f>VLOOKUP($B205,'Tillförd energi'!$B$2:$AS$506,MATCH(J$1,'Tillförd energi'!$B$1:$AQ$1,0),FALSE)</f>
        <v>0</v>
      </c>
      <c r="K205" s="73">
        <f>VLOOKUP($B205,'Tillförd energi'!$B$2:$AS$506,MATCH(K$1,'Tillförd energi'!$B$1:$AQ$1,0),FALSE)</f>
        <v>0</v>
      </c>
      <c r="L205" s="73">
        <f>VLOOKUP($B205,'Tillförd energi'!$B$2:$AS$506,MATCH(L$1,'Tillförd energi'!$B$1:$AQ$1,0),FALSE)</f>
        <v>0</v>
      </c>
      <c r="M205" s="73">
        <f>VLOOKUP($B205,'Tillförd energi'!$B$2:$AS$506,MATCH(M$1,'Tillförd energi'!$B$1:$AQ$1,0),FALSE)</f>
        <v>0</v>
      </c>
      <c r="N205" s="73">
        <f>VLOOKUP($B205,'Tillförd energi'!$B$2:$AS$506,MATCH(N$1,'Tillförd energi'!$B$1:$AQ$1,0),FALSE)</f>
        <v>0</v>
      </c>
      <c r="O205" s="73">
        <f>VLOOKUP($B205,'Tillförd energi'!$B$2:$AS$506,MATCH(O$1,'Tillförd energi'!$B$1:$AQ$1,0),FALSE)</f>
        <v>14.78</v>
      </c>
      <c r="P205" s="73">
        <f>VLOOKUP($B205,'Tillförd energi'!$B$2:$AS$506,MATCH(P$1,'Tillförd energi'!$B$1:$AQ$1,0),FALSE)</f>
        <v>0</v>
      </c>
      <c r="Q205" s="73">
        <f>VLOOKUP($B205,'Tillförd energi'!$B$2:$AS$506,MATCH(Q$1,'Tillförd energi'!$B$1:$AQ$1,0),FALSE)</f>
        <v>0</v>
      </c>
      <c r="R205" s="73">
        <f>VLOOKUP($B205,'Tillförd energi'!$B$2:$AS$506,MATCH(R$1,'Tillförd energi'!$B$1:$AQ$1,0),FALSE)</f>
        <v>0</v>
      </c>
      <c r="S205" s="73">
        <f>VLOOKUP($B205,'Tillförd energi'!$B$2:$AS$506,MATCH(S$1,'Tillförd energi'!$B$1:$AQ$1,0),FALSE)</f>
        <v>0</v>
      </c>
      <c r="T205" s="73">
        <f>VLOOKUP($B205,'Tillförd energi'!$B$2:$AS$506,MATCH(T$1,'Tillförd energi'!$B$1:$AQ$1,0),FALSE)</f>
        <v>0</v>
      </c>
      <c r="U205" s="73">
        <f>VLOOKUP($B205,'Tillförd energi'!$B$2:$AS$506,MATCH(U$1,'Tillförd energi'!$B$1:$AQ$1,0),FALSE)</f>
        <v>0</v>
      </c>
      <c r="V205" s="73">
        <f>VLOOKUP($B205,'Tillförd energi'!$B$2:$AS$506,MATCH(V$1,'Tillförd energi'!$B$1:$AQ$1,0),FALSE)</f>
        <v>0</v>
      </c>
      <c r="W205" s="73">
        <f>VLOOKUP($B205,'Tillförd energi'!$B$2:$AS$506,MATCH(W$1,'Tillförd energi'!$B$1:$AQ$1,0),FALSE)</f>
        <v>0</v>
      </c>
      <c r="X205" s="73">
        <f>VLOOKUP($B205,'Tillförd energi'!$B$2:$AS$506,MATCH(X$1,'Tillförd energi'!$B$1:$AQ$1,0),FALSE)</f>
        <v>0</v>
      </c>
      <c r="Y205" s="73">
        <f>VLOOKUP($B205,'Tillförd energi'!$B$2:$AS$506,MATCH(Y$1,'Tillförd energi'!$B$1:$AQ$1,0),FALSE)</f>
        <v>0</v>
      </c>
      <c r="Z205" s="73">
        <f>VLOOKUP($B205,'Tillförd energi'!$B$2:$AS$506,MATCH(Z$1,'Tillförd energi'!$B$1:$AQ$1,0),FALSE)</f>
        <v>0</v>
      </c>
      <c r="AA205" s="73">
        <f>VLOOKUP($B205,'Tillförd energi'!$B$2:$AS$506,MATCH(AA$1,'Tillförd energi'!$B$1:$AQ$1,0),FALSE)</f>
        <v>0</v>
      </c>
      <c r="AB205" s="73">
        <f>VLOOKUP($B205,'Tillförd energi'!$B$2:$AS$506,MATCH(AB$1,'Tillförd energi'!$B$1:$AQ$1,0),FALSE)</f>
        <v>1.86</v>
      </c>
      <c r="AC205" s="73">
        <f>VLOOKUP($B205,'Tillförd energi'!$B$2:$AS$506,MATCH(AC$1,'Tillförd energi'!$B$1:$AQ$1,0),FALSE)</f>
        <v>0</v>
      </c>
      <c r="AD205" s="73">
        <f>VLOOKUP($B205,'Tillförd energi'!$B$2:$AS$506,MATCH(AD$1,'Tillförd energi'!$B$1:$AQ$1,0),FALSE)</f>
        <v>0</v>
      </c>
      <c r="AF205" s="73">
        <f>VLOOKUP($B205,'Tillförd energi'!$B$2:$AS$506,MATCH(AF$1,'Tillförd energi'!$B$1:$AQ$1,0),FALSE)</f>
        <v>0.39</v>
      </c>
      <c r="AH205" s="73">
        <f>IFERROR(VLOOKUP(B205,Miljö!$B$1:$S$476,9,FALSE)/1,0)</f>
        <v>0</v>
      </c>
      <c r="AJ205" s="81">
        <f>IFERROR(VLOOKUP($B205,Miljö!$B$1:$S$500,MATCH("hjälpel exklusive kraftvärme (GWh)",Miljö!$B$1:$V$1,0),FALSE)/1,"")</f>
        <v>0.39</v>
      </c>
      <c r="AK205" s="81">
        <f t="shared" si="33"/>
        <v>0.39</v>
      </c>
      <c r="AL205" s="81">
        <f>VLOOKUP($B205,'Slutlig allokering'!$B$2:$AL$462,MATCH("Hjälpel kraftvärme",'Slutlig allokering'!$B$2:$AL$2,0),FALSE)</f>
        <v>0</v>
      </c>
      <c r="AN205" s="73">
        <f t="shared" si="34"/>
        <v>17.690000000000001</v>
      </c>
      <c r="AO205" s="73">
        <f t="shared" si="35"/>
        <v>17.690000000000001</v>
      </c>
      <c r="AP205" s="73">
        <f>IF(ISERROR(1/VLOOKUP($B205,Leveranser!$B$1:$S$500,MATCH("såld värme (gwh)",Leveranser!$B$1:$S$1,0),FALSE)),"",VLOOKUP($B205,Leveranser!$B$1:$S$500,MATCH("såld värme (gwh)",Leveranser!$B$1:$S$1,0),FALSE))</f>
        <v>12.1</v>
      </c>
      <c r="AQ205" s="73">
        <f>VLOOKUP($B205,Leveranser!$B$1:$Y$500,MATCH("Totalt såld fjärrvärme till andra fjärrvärmeföretag",Leveranser!$B$1:$AA$1,0),FALSE)</f>
        <v>0</v>
      </c>
      <c r="AR205" s="73">
        <f>IF(ISERROR(1/VLOOKUP($B205,Miljö!$B$1:$S$500,MATCH("Såld mängd produktionsspecifik fjärrvärme (GWh)",Miljö!$B$1:$R$1,0),FALSE)),0,VLOOKUP($B205,Miljö!$B$1:$S$500,MATCH("Såld mängd produktionsspecifik fjärrvärme (GWh)",Miljö!$B$1:$R$1,0),FALSE))</f>
        <v>0</v>
      </c>
      <c r="AS205" s="82">
        <f t="shared" si="40"/>
        <v>0.68400226116449969</v>
      </c>
      <c r="AU205" s="73" t="str">
        <f>VLOOKUP($B205,'Miljövärden urval för publ'!$B$2:$I$486,7,FALSE)</f>
        <v>Ja</v>
      </c>
      <c r="AV205" s="73" t="str">
        <f>VLOOKUP($B205,'Miljövärden urval för publ'!$B$2:$I$486,6,FALSE)</f>
        <v>Nej</v>
      </c>
      <c r="AZ205" s="73">
        <f t="shared" si="36"/>
        <v>0.39</v>
      </c>
      <c r="BA205" s="73">
        <f t="shared" si="41"/>
        <v>0</v>
      </c>
      <c r="BB205" s="73">
        <f t="shared" si="37"/>
        <v>14.78</v>
      </c>
      <c r="BC205" s="73">
        <f t="shared" si="38"/>
        <v>0</v>
      </c>
      <c r="BE205" s="73">
        <f t="shared" si="42"/>
        <v>0</v>
      </c>
      <c r="BF205" s="73">
        <f t="shared" si="43"/>
        <v>0</v>
      </c>
      <c r="BH205" s="73">
        <f t="shared" si="39"/>
        <v>14.78</v>
      </c>
    </row>
    <row r="206" spans="1:60" ht="15" x14ac:dyDescent="0.25">
      <c r="A206" t="s">
        <v>248</v>
      </c>
      <c r="B206" t="s">
        <v>252</v>
      </c>
      <c r="C206" s="73">
        <f>VLOOKUP($B206,'Tillförd energi'!$B$2:$AS$506,MATCH(C$1,'Tillförd energi'!$B$1:$AQ$1,0),FALSE)</f>
        <v>0</v>
      </c>
      <c r="D206" s="73">
        <f>VLOOKUP($B206,'Tillförd energi'!$B$2:$AS$506,MATCH(D$1,'Tillförd energi'!$B$1:$AQ$1,0),FALSE)</f>
        <v>13.0101</v>
      </c>
      <c r="E206" s="73">
        <f>VLOOKUP($B206,'Tillförd energi'!$B$2:$AS$506,MATCH(E$1,'Tillförd energi'!$B$1:$AQ$1,0),FALSE)</f>
        <v>0</v>
      </c>
      <c r="F206" s="73">
        <f>VLOOKUP($B206,'Tillförd energi'!$B$2:$AS$506,MATCH(F$1,'Tillförd energi'!$B$1:$AQ$1,0),FALSE)</f>
        <v>74.081800000000001</v>
      </c>
      <c r="G206" s="73">
        <f>VLOOKUP($B206,'Tillförd energi'!$B$2:$AS$506,MATCH(G$1,'Tillförd energi'!$B$1:$AQ$1,0),FALSE)</f>
        <v>0</v>
      </c>
      <c r="H206" s="73">
        <f>VLOOKUP($B206,'Tillförd energi'!$B$2:$AS$506,MATCH(H$1,'Tillförd energi'!$B$1:$AQ$1,0),FALSE)</f>
        <v>0</v>
      </c>
      <c r="I206" s="73">
        <f>VLOOKUP($B206,'Tillförd energi'!$B$2:$AS$506,MATCH(I$1,'Tillförd energi'!$B$1:$AQ$1,0),FALSE)</f>
        <v>261.27300000000002</v>
      </c>
      <c r="J206" s="73">
        <f>VLOOKUP($B206,'Tillförd energi'!$B$2:$AS$506,MATCH(J$1,'Tillförd energi'!$B$1:$AQ$1,0),FALSE)</f>
        <v>0.58912699999999996</v>
      </c>
      <c r="K206" s="73">
        <f>VLOOKUP($B206,'Tillförd energi'!$B$2:$AS$506,MATCH(K$1,'Tillförd energi'!$B$1:$AQ$1,0),FALSE)</f>
        <v>0</v>
      </c>
      <c r="L206" s="73">
        <f>VLOOKUP($B206,'Tillförd energi'!$B$2:$AS$506,MATCH(L$1,'Tillförd energi'!$B$1:$AQ$1,0),FALSE)</f>
        <v>0</v>
      </c>
      <c r="M206" s="73">
        <f>VLOOKUP($B206,'Tillförd energi'!$B$2:$AS$506,MATCH(M$1,'Tillförd energi'!$B$1:$AQ$1,0),FALSE)</f>
        <v>0</v>
      </c>
      <c r="N206" s="73">
        <f>VLOOKUP($B206,'Tillförd energi'!$B$2:$AS$506,MATCH(N$1,'Tillförd energi'!$B$1:$AQ$1,0),FALSE)</f>
        <v>0</v>
      </c>
      <c r="O206" s="73">
        <f>VLOOKUP($B206,'Tillförd energi'!$B$2:$AS$506,MATCH(O$1,'Tillförd energi'!$B$1:$AQ$1,0),FALSE)</f>
        <v>0</v>
      </c>
      <c r="P206" s="73">
        <f>VLOOKUP($B206,'Tillförd energi'!$B$2:$AS$506,MATCH(P$1,'Tillförd energi'!$B$1:$AQ$1,0),FALSE)</f>
        <v>0</v>
      </c>
      <c r="Q206" s="73">
        <f>VLOOKUP($B206,'Tillförd energi'!$B$2:$AS$506,MATCH(Q$1,'Tillförd energi'!$B$1:$AQ$1,0),FALSE)</f>
        <v>51.11</v>
      </c>
      <c r="R206" s="73">
        <f>VLOOKUP($B206,'Tillförd energi'!$B$2:$AS$506,MATCH(R$1,'Tillförd energi'!$B$1:$AQ$1,0),FALSE)</f>
        <v>6.14</v>
      </c>
      <c r="S206" s="73">
        <f>VLOOKUP($B206,'Tillförd energi'!$B$2:$AS$506,MATCH(S$1,'Tillförd energi'!$B$1:$AQ$1,0),FALSE)</f>
        <v>181.07599999999999</v>
      </c>
      <c r="T206" s="73">
        <f>VLOOKUP($B206,'Tillförd energi'!$B$2:$AS$506,MATCH(T$1,'Tillförd energi'!$B$1:$AQ$1,0),FALSE)</f>
        <v>0</v>
      </c>
      <c r="U206" s="73">
        <f>VLOOKUP($B206,'Tillförd energi'!$B$2:$AS$506,MATCH(U$1,'Tillförd energi'!$B$1:$AQ$1,0),FALSE)</f>
        <v>0</v>
      </c>
      <c r="V206" s="73">
        <f>VLOOKUP($B206,'Tillförd energi'!$B$2:$AS$506,MATCH(V$1,'Tillförd energi'!$B$1:$AQ$1,0),FALSE)</f>
        <v>19.510000000000002</v>
      </c>
      <c r="W206" s="73">
        <f>VLOOKUP($B206,'Tillförd energi'!$B$2:$AS$506,MATCH(W$1,'Tillförd energi'!$B$1:$AQ$1,0),FALSE)</f>
        <v>0</v>
      </c>
      <c r="X206" s="73">
        <f>VLOOKUP($B206,'Tillförd energi'!$B$2:$AS$506,MATCH(X$1,'Tillförd energi'!$B$1:$AQ$1,0),FALSE)</f>
        <v>0</v>
      </c>
      <c r="Y206" s="73">
        <f>VLOOKUP($B206,'Tillförd energi'!$B$2:$AS$506,MATCH(Y$1,'Tillförd energi'!$B$1:$AQ$1,0),FALSE)</f>
        <v>0</v>
      </c>
      <c r="Z206" s="73">
        <f>VLOOKUP($B206,'Tillförd energi'!$B$2:$AS$506,MATCH(Z$1,'Tillförd energi'!$B$1:$AQ$1,0),FALSE)</f>
        <v>25.1</v>
      </c>
      <c r="AA206" s="73">
        <f>VLOOKUP($B206,'Tillförd energi'!$B$2:$AS$506,MATCH(AA$1,'Tillförd energi'!$B$1:$AQ$1,0),FALSE)</f>
        <v>53.45</v>
      </c>
      <c r="AB206" s="73">
        <f>VLOOKUP($B206,'Tillförd energi'!$B$2:$AS$506,MATCH(AB$1,'Tillförd energi'!$B$1:$AQ$1,0),FALSE)</f>
        <v>92.75</v>
      </c>
      <c r="AC206" s="73">
        <f>VLOOKUP($B206,'Tillförd energi'!$B$2:$AS$506,MATCH(AC$1,'Tillförd energi'!$B$1:$AQ$1,0),FALSE)</f>
        <v>0</v>
      </c>
      <c r="AD206" s="73">
        <f>VLOOKUP($B206,'Tillförd energi'!$B$2:$AS$506,MATCH(AD$1,'Tillförd energi'!$B$1:$AQ$1,0),FALSE)</f>
        <v>0</v>
      </c>
      <c r="AF206" s="73">
        <f>VLOOKUP($B206,'Tillförd energi'!$B$2:$AS$506,MATCH(AF$1,'Tillförd energi'!$B$1:$AQ$1,0),FALSE)</f>
        <v>19.0823</v>
      </c>
      <c r="AH206" s="73">
        <f>IFERROR(VLOOKUP(B206,Miljö!$B$1:$S$476,9,FALSE)/1,0)</f>
        <v>0</v>
      </c>
      <c r="AJ206" s="81">
        <f>IFERROR(VLOOKUP($B206,Miljö!$B$1:$S$500,MATCH("hjälpel exklusive kraftvärme (GWh)",Miljö!$B$1:$V$1,0),FALSE)/1,"")</f>
        <v>7.42</v>
      </c>
      <c r="AK206" s="81">
        <f t="shared" si="33"/>
        <v>7.42</v>
      </c>
      <c r="AL206" s="81">
        <f>VLOOKUP($B206,'Slutlig allokering'!$B$2:$AL$462,MATCH("Hjälpel kraftvärme",'Slutlig allokering'!$B$2:$AL$2,0),FALSE)</f>
        <v>11.6623</v>
      </c>
      <c r="AN206" s="73">
        <f t="shared" si="34"/>
        <v>797.17232700000011</v>
      </c>
      <c r="AO206" s="73">
        <f t="shared" si="35"/>
        <v>797.17232700000011</v>
      </c>
      <c r="AP206" s="73">
        <f>IF(ISERROR(1/VLOOKUP($B206,Leveranser!$B$1:$S$500,MATCH("såld värme (gwh)",Leveranser!$B$1:$S$1,0),FALSE)),"",VLOOKUP($B206,Leveranser!$B$1:$S$500,MATCH("såld värme (gwh)",Leveranser!$B$1:$S$1,0),FALSE))</f>
        <v>685.66</v>
      </c>
      <c r="AQ206" s="73">
        <f>VLOOKUP($B206,Leveranser!$B$1:$Y$500,MATCH("Totalt såld fjärrvärme till andra fjärrvärmeföretag",Leveranser!$B$1:$AA$1,0),FALSE)</f>
        <v>0</v>
      </c>
      <c r="AR206" s="73">
        <f>IF(ISERROR(1/VLOOKUP($B206,Miljö!$B$1:$S$500,MATCH("Såld mängd produktionsspecifik fjärrvärme (GWh)",Miljö!$B$1:$R$1,0),FALSE)),0,VLOOKUP($B206,Miljö!$B$1:$S$500,MATCH("Såld mängd produktionsspecifik fjärrvärme (GWh)",Miljö!$B$1:$R$1,0),FALSE))</f>
        <v>13.13</v>
      </c>
      <c r="AS206" s="82">
        <f t="shared" si="40"/>
        <v>0.86011515550263185</v>
      </c>
      <c r="AU206" s="73" t="str">
        <f>VLOOKUP($B206,'Miljövärden urval för publ'!$B$2:$I$486,7,FALSE)</f>
        <v>Ja</v>
      </c>
      <c r="AV206" s="73" t="str">
        <f>VLOOKUP($B206,'Miljövärden urval för publ'!$B$2:$I$486,6,FALSE)</f>
        <v>Nej</v>
      </c>
      <c r="AZ206" s="73">
        <f t="shared" si="36"/>
        <v>44.182299999999998</v>
      </c>
      <c r="BA206" s="73">
        <f t="shared" si="41"/>
        <v>0</v>
      </c>
      <c r="BB206" s="73">
        <f t="shared" si="37"/>
        <v>0</v>
      </c>
      <c r="BC206" s="73">
        <f t="shared" si="38"/>
        <v>238.32599999999999</v>
      </c>
      <c r="BE206" s="73">
        <f t="shared" si="42"/>
        <v>53.45</v>
      </c>
      <c r="BF206" s="73">
        <f t="shared" si="43"/>
        <v>0</v>
      </c>
      <c r="BH206" s="73">
        <f t="shared" si="39"/>
        <v>257.83600000000001</v>
      </c>
    </row>
    <row r="207" spans="1:60" ht="15" x14ac:dyDescent="0.25">
      <c r="A207" t="s">
        <v>248</v>
      </c>
      <c r="B207" t="s">
        <v>253</v>
      </c>
      <c r="C207" s="73">
        <f>VLOOKUP($B207,'Tillförd energi'!$B$2:$AS$506,MATCH(C$1,'Tillförd energi'!$B$1:$AQ$1,0),FALSE)</f>
        <v>0</v>
      </c>
      <c r="D207" s="73">
        <f>VLOOKUP($B207,'Tillförd energi'!$B$2:$AS$506,MATCH(D$1,'Tillförd energi'!$B$1:$AQ$1,0),FALSE)</f>
        <v>0</v>
      </c>
      <c r="E207" s="73">
        <f>VLOOKUP($B207,'Tillförd energi'!$B$2:$AS$506,MATCH(E$1,'Tillförd energi'!$B$1:$AQ$1,0),FALSE)</f>
        <v>0</v>
      </c>
      <c r="F207" s="73">
        <f>VLOOKUP($B207,'Tillförd energi'!$B$2:$AS$506,MATCH(F$1,'Tillförd energi'!$B$1:$AQ$1,0),FALSE)</f>
        <v>0</v>
      </c>
      <c r="G207" s="73">
        <f>VLOOKUP($B207,'Tillförd energi'!$B$2:$AS$506,MATCH(G$1,'Tillförd energi'!$B$1:$AQ$1,0),FALSE)</f>
        <v>0</v>
      </c>
      <c r="H207" s="73">
        <f>VLOOKUP($B207,'Tillförd energi'!$B$2:$AS$506,MATCH(H$1,'Tillförd energi'!$B$1:$AQ$1,0),FALSE)</f>
        <v>0</v>
      </c>
      <c r="I207" s="73">
        <f>VLOOKUP($B207,'Tillförd energi'!$B$2:$AS$506,MATCH(I$1,'Tillförd energi'!$B$1:$AQ$1,0),FALSE)</f>
        <v>0</v>
      </c>
      <c r="J207" s="73">
        <f>VLOOKUP($B207,'Tillförd energi'!$B$2:$AS$506,MATCH(J$1,'Tillförd energi'!$B$1:$AQ$1,0),FALSE)</f>
        <v>0</v>
      </c>
      <c r="K207" s="73">
        <f>VLOOKUP($B207,'Tillförd energi'!$B$2:$AS$506,MATCH(K$1,'Tillförd energi'!$B$1:$AQ$1,0),FALSE)</f>
        <v>0</v>
      </c>
      <c r="L207" s="73">
        <f>VLOOKUP($B207,'Tillförd energi'!$B$2:$AS$506,MATCH(L$1,'Tillförd energi'!$B$1:$AQ$1,0),FALSE)</f>
        <v>0</v>
      </c>
      <c r="M207" s="73">
        <f>VLOOKUP($B207,'Tillförd energi'!$B$2:$AS$506,MATCH(M$1,'Tillförd energi'!$B$1:$AQ$1,0),FALSE)</f>
        <v>0</v>
      </c>
      <c r="N207" s="73">
        <f>VLOOKUP($B207,'Tillförd energi'!$B$2:$AS$506,MATCH(N$1,'Tillförd energi'!$B$1:$AQ$1,0),FALSE)</f>
        <v>0</v>
      </c>
      <c r="O207" s="73">
        <f>VLOOKUP($B207,'Tillförd energi'!$B$2:$AS$506,MATCH(O$1,'Tillförd energi'!$B$1:$AQ$1,0),FALSE)</f>
        <v>0</v>
      </c>
      <c r="P207" s="73">
        <f>VLOOKUP($B207,'Tillförd energi'!$B$2:$AS$506,MATCH(P$1,'Tillförd energi'!$B$1:$AQ$1,0),FALSE)</f>
        <v>0</v>
      </c>
      <c r="Q207" s="73">
        <f>VLOOKUP($B207,'Tillförd energi'!$B$2:$AS$506,MATCH(Q$1,'Tillförd energi'!$B$1:$AQ$1,0),FALSE)</f>
        <v>0</v>
      </c>
      <c r="R207" s="73">
        <f>VLOOKUP($B207,'Tillförd energi'!$B$2:$AS$506,MATCH(R$1,'Tillförd energi'!$B$1:$AQ$1,0),FALSE)</f>
        <v>0</v>
      </c>
      <c r="S207" s="73">
        <f>VLOOKUP($B207,'Tillförd energi'!$B$2:$AS$506,MATCH(S$1,'Tillförd energi'!$B$1:$AQ$1,0),FALSE)</f>
        <v>0</v>
      </c>
      <c r="T207" s="73">
        <f>VLOOKUP($B207,'Tillförd energi'!$B$2:$AS$506,MATCH(T$1,'Tillförd energi'!$B$1:$AQ$1,0),FALSE)</f>
        <v>0</v>
      </c>
      <c r="U207" s="73">
        <f>VLOOKUP($B207,'Tillförd energi'!$B$2:$AS$506,MATCH(U$1,'Tillförd energi'!$B$1:$AQ$1,0),FALSE)</f>
        <v>0</v>
      </c>
      <c r="V207" s="73">
        <f>VLOOKUP($B207,'Tillförd energi'!$B$2:$AS$506,MATCH(V$1,'Tillförd energi'!$B$1:$AQ$1,0),FALSE)</f>
        <v>0</v>
      </c>
      <c r="W207" s="73">
        <f>VLOOKUP($B207,'Tillförd energi'!$B$2:$AS$506,MATCH(W$1,'Tillförd energi'!$B$1:$AQ$1,0),FALSE)</f>
        <v>0</v>
      </c>
      <c r="X207" s="73">
        <f>VLOOKUP($B207,'Tillförd energi'!$B$2:$AS$506,MATCH(X$1,'Tillförd energi'!$B$1:$AQ$1,0),FALSE)</f>
        <v>0</v>
      </c>
      <c r="Y207" s="73">
        <f>VLOOKUP($B207,'Tillförd energi'!$B$2:$AS$506,MATCH(Y$1,'Tillförd energi'!$B$1:$AQ$1,0),FALSE)</f>
        <v>0</v>
      </c>
      <c r="Z207" s="73">
        <f>VLOOKUP($B207,'Tillförd energi'!$B$2:$AS$506,MATCH(Z$1,'Tillförd energi'!$B$1:$AQ$1,0),FALSE)</f>
        <v>0</v>
      </c>
      <c r="AA207" s="73">
        <f>VLOOKUP($B207,'Tillförd energi'!$B$2:$AS$506,MATCH(AA$1,'Tillförd energi'!$B$1:$AQ$1,0),FALSE)</f>
        <v>0</v>
      </c>
      <c r="AB207" s="73">
        <f>VLOOKUP($B207,'Tillförd energi'!$B$2:$AS$506,MATCH(AB$1,'Tillförd energi'!$B$1:$AQ$1,0),FALSE)</f>
        <v>0</v>
      </c>
      <c r="AC207" s="73">
        <f>VLOOKUP($B207,'Tillförd energi'!$B$2:$AS$506,MATCH(AC$1,'Tillförd energi'!$B$1:$AQ$1,0),FALSE)</f>
        <v>0</v>
      </c>
      <c r="AD207" s="73">
        <f>VLOOKUP($B207,'Tillförd energi'!$B$2:$AS$506,MATCH(AD$1,'Tillförd energi'!$B$1:$AQ$1,0),FALSE)</f>
        <v>0</v>
      </c>
      <c r="AF207" s="73">
        <f>VLOOKUP($B207,'Tillförd energi'!$B$2:$AS$506,MATCH(AF$1,'Tillförd energi'!$B$1:$AQ$1,0),FALSE)</f>
        <v>0</v>
      </c>
      <c r="AH207" s="73">
        <f>IFERROR(VLOOKUP(B207,Miljö!$B$1:$S$476,9,FALSE)/1,0)</f>
        <v>0</v>
      </c>
      <c r="AJ207" s="81" t="str">
        <f>IFERROR(VLOOKUP($B207,Miljö!$B$1:$S$500,MATCH("hjälpel exklusive kraftvärme (GWh)",Miljö!$B$1:$V$1,0),FALSE)/1,"")</f>
        <v/>
      </c>
      <c r="AK207" s="81">
        <f t="shared" si="33"/>
        <v>0</v>
      </c>
      <c r="AL207" s="81">
        <f>VLOOKUP($B207,'Slutlig allokering'!$B$2:$AL$462,MATCH("Hjälpel kraftvärme",'Slutlig allokering'!$B$2:$AL$2,0),FALSE)</f>
        <v>0</v>
      </c>
      <c r="AN207" s="73">
        <f t="shared" si="34"/>
        <v>0</v>
      </c>
      <c r="AO207" s="73">
        <f t="shared" si="35"/>
        <v>0</v>
      </c>
      <c r="AP207" s="73" t="str">
        <f>IF(ISERROR(1/VLOOKUP($B207,Leveranser!$B$1:$S$500,MATCH("såld värme (gwh)",Leveranser!$B$1:$S$1,0),FALSE)),"",VLOOKUP($B207,Leveranser!$B$1:$S$500,MATCH("såld värme (gwh)",Leveranser!$B$1:$S$1,0),FALSE))</f>
        <v/>
      </c>
      <c r="AQ207" s="73">
        <f>VLOOKUP($B207,Leveranser!$B$1:$Y$500,MATCH("Totalt såld fjärrvärme till andra fjärrvärmeföretag",Leveranser!$B$1:$AA$1,0),FALSE)</f>
        <v>0</v>
      </c>
      <c r="AR207" s="73">
        <f>IF(ISERROR(1/VLOOKUP($B207,Miljö!$B$1:$S$500,MATCH("Såld mängd produktionsspecifik fjärrvärme (GWh)",Miljö!$B$1:$R$1,0),FALSE)),0,VLOOKUP($B207,Miljö!$B$1:$S$500,MATCH("Såld mängd produktionsspecifik fjärrvärme (GWh)",Miljö!$B$1:$R$1,0),FALSE))</f>
        <v>0</v>
      </c>
      <c r="AS207" s="82" t="str">
        <f t="shared" si="40"/>
        <v/>
      </c>
      <c r="AU207" s="73" t="str">
        <f>VLOOKUP($B207,'Miljövärden urval för publ'!$B$2:$I$486,7,FALSE)</f>
        <v>Nej</v>
      </c>
      <c r="AV207" s="73" t="str">
        <f>VLOOKUP($B207,'Miljövärden urval för publ'!$B$2:$I$486,6,FALSE)</f>
        <v>Nej</v>
      </c>
      <c r="AZ207" s="73">
        <f t="shared" si="36"/>
        <v>0</v>
      </c>
      <c r="BA207" s="73">
        <f t="shared" si="41"/>
        <v>0</v>
      </c>
      <c r="BB207" s="73">
        <f t="shared" si="37"/>
        <v>0</v>
      </c>
      <c r="BC207" s="73">
        <f t="shared" si="38"/>
        <v>0</v>
      </c>
      <c r="BE207" s="73">
        <f t="shared" si="42"/>
        <v>0</v>
      </c>
      <c r="BF207" s="73">
        <f t="shared" si="43"/>
        <v>0</v>
      </c>
      <c r="BH207" s="73">
        <f t="shared" si="39"/>
        <v>0</v>
      </c>
    </row>
    <row r="208" spans="1:60" ht="15" x14ac:dyDescent="0.25">
      <c r="A208" t="s">
        <v>248</v>
      </c>
      <c r="B208" t="s">
        <v>254</v>
      </c>
      <c r="C208" s="73">
        <f>VLOOKUP($B208,'Tillförd energi'!$B$2:$AS$506,MATCH(C$1,'Tillförd energi'!$B$1:$AQ$1,0),FALSE)</f>
        <v>0</v>
      </c>
      <c r="D208" s="73">
        <f>VLOOKUP($B208,'Tillförd energi'!$B$2:$AS$506,MATCH(D$1,'Tillförd energi'!$B$1:$AQ$1,0),FALSE)</f>
        <v>0.11</v>
      </c>
      <c r="E208" s="73">
        <f>VLOOKUP($B208,'Tillförd energi'!$B$2:$AS$506,MATCH(E$1,'Tillförd energi'!$B$1:$AQ$1,0),FALSE)</f>
        <v>0</v>
      </c>
      <c r="F208" s="73">
        <f>VLOOKUP($B208,'Tillförd energi'!$B$2:$AS$506,MATCH(F$1,'Tillförd energi'!$B$1:$AQ$1,0),FALSE)</f>
        <v>0</v>
      </c>
      <c r="G208" s="73">
        <f>VLOOKUP($B208,'Tillförd energi'!$B$2:$AS$506,MATCH(G$1,'Tillförd energi'!$B$1:$AQ$1,0),FALSE)</f>
        <v>0</v>
      </c>
      <c r="H208" s="73">
        <f>VLOOKUP($B208,'Tillförd energi'!$B$2:$AS$506,MATCH(H$1,'Tillförd energi'!$B$1:$AQ$1,0),FALSE)</f>
        <v>0</v>
      </c>
      <c r="I208" s="73">
        <f>VLOOKUP($B208,'Tillförd energi'!$B$2:$AS$506,MATCH(I$1,'Tillförd energi'!$B$1:$AQ$1,0),FALSE)</f>
        <v>0</v>
      </c>
      <c r="J208" s="73">
        <f>VLOOKUP($B208,'Tillförd energi'!$B$2:$AS$506,MATCH(J$1,'Tillförd energi'!$B$1:$AQ$1,0),FALSE)</f>
        <v>0</v>
      </c>
      <c r="K208" s="73">
        <f>VLOOKUP($B208,'Tillförd energi'!$B$2:$AS$506,MATCH(K$1,'Tillförd energi'!$B$1:$AQ$1,0),FALSE)</f>
        <v>0</v>
      </c>
      <c r="L208" s="73">
        <f>VLOOKUP($B208,'Tillförd energi'!$B$2:$AS$506,MATCH(L$1,'Tillförd energi'!$B$1:$AQ$1,0),FALSE)</f>
        <v>0</v>
      </c>
      <c r="M208" s="73">
        <f>VLOOKUP($B208,'Tillförd energi'!$B$2:$AS$506,MATCH(M$1,'Tillförd energi'!$B$1:$AQ$1,0),FALSE)</f>
        <v>0</v>
      </c>
      <c r="N208" s="73">
        <f>VLOOKUP($B208,'Tillförd energi'!$B$2:$AS$506,MATCH(N$1,'Tillförd energi'!$B$1:$AQ$1,0),FALSE)</f>
        <v>0</v>
      </c>
      <c r="O208" s="73">
        <f>VLOOKUP($B208,'Tillförd energi'!$B$2:$AS$506,MATCH(O$1,'Tillförd energi'!$B$1:$AQ$1,0),FALSE)</f>
        <v>0</v>
      </c>
      <c r="P208" s="73">
        <f>VLOOKUP($B208,'Tillförd energi'!$B$2:$AS$506,MATCH(P$1,'Tillförd energi'!$B$1:$AQ$1,0),FALSE)</f>
        <v>0</v>
      </c>
      <c r="Q208" s="73">
        <f>VLOOKUP($B208,'Tillförd energi'!$B$2:$AS$506,MATCH(Q$1,'Tillförd energi'!$B$1:$AQ$1,0),FALSE)</f>
        <v>3.18</v>
      </c>
      <c r="R208" s="73">
        <f>VLOOKUP($B208,'Tillförd energi'!$B$2:$AS$506,MATCH(R$1,'Tillförd energi'!$B$1:$AQ$1,0),FALSE)</f>
        <v>0</v>
      </c>
      <c r="S208" s="73">
        <f>VLOOKUP($B208,'Tillförd energi'!$B$2:$AS$506,MATCH(S$1,'Tillförd energi'!$B$1:$AQ$1,0),FALSE)</f>
        <v>0</v>
      </c>
      <c r="T208" s="73">
        <f>VLOOKUP($B208,'Tillförd energi'!$B$2:$AS$506,MATCH(T$1,'Tillförd energi'!$B$1:$AQ$1,0),FALSE)</f>
        <v>0</v>
      </c>
      <c r="U208" s="73">
        <f>VLOOKUP($B208,'Tillförd energi'!$B$2:$AS$506,MATCH(U$1,'Tillförd energi'!$B$1:$AQ$1,0),FALSE)</f>
        <v>0</v>
      </c>
      <c r="V208" s="73">
        <f>VLOOKUP($B208,'Tillförd energi'!$B$2:$AS$506,MATCH(V$1,'Tillförd energi'!$B$1:$AQ$1,0),FALSE)</f>
        <v>0</v>
      </c>
      <c r="W208" s="73">
        <f>VLOOKUP($B208,'Tillförd energi'!$B$2:$AS$506,MATCH(W$1,'Tillförd energi'!$B$1:$AQ$1,0),FALSE)</f>
        <v>0</v>
      </c>
      <c r="X208" s="73">
        <f>VLOOKUP($B208,'Tillförd energi'!$B$2:$AS$506,MATCH(X$1,'Tillförd energi'!$B$1:$AQ$1,0),FALSE)</f>
        <v>0</v>
      </c>
      <c r="Y208" s="73">
        <f>VLOOKUP($B208,'Tillförd energi'!$B$2:$AS$506,MATCH(Y$1,'Tillförd energi'!$B$1:$AQ$1,0),FALSE)</f>
        <v>0</v>
      </c>
      <c r="Z208" s="73">
        <f>VLOOKUP($B208,'Tillförd energi'!$B$2:$AS$506,MATCH(Z$1,'Tillförd energi'!$B$1:$AQ$1,0),FALSE)</f>
        <v>0</v>
      </c>
      <c r="AA208" s="73">
        <f>VLOOKUP($B208,'Tillförd energi'!$B$2:$AS$506,MATCH(AA$1,'Tillförd energi'!$B$1:$AQ$1,0),FALSE)</f>
        <v>0</v>
      </c>
      <c r="AB208" s="73">
        <f>VLOOKUP($B208,'Tillförd energi'!$B$2:$AS$506,MATCH(AB$1,'Tillförd energi'!$B$1:$AQ$1,0),FALSE)</f>
        <v>0</v>
      </c>
      <c r="AC208" s="73">
        <f>VLOOKUP($B208,'Tillförd energi'!$B$2:$AS$506,MATCH(AC$1,'Tillförd energi'!$B$1:$AQ$1,0),FALSE)</f>
        <v>0</v>
      </c>
      <c r="AD208" s="73">
        <f>VLOOKUP($B208,'Tillförd energi'!$B$2:$AS$506,MATCH(AD$1,'Tillförd energi'!$B$1:$AQ$1,0),FALSE)</f>
        <v>0</v>
      </c>
      <c r="AF208" s="73">
        <f>VLOOKUP($B208,'Tillförd energi'!$B$2:$AS$506,MATCH(AF$1,'Tillförd energi'!$B$1:$AQ$1,0),FALSE)</f>
        <v>0.06</v>
      </c>
      <c r="AH208" s="73">
        <f>IFERROR(VLOOKUP(B208,Miljö!$B$1:$S$476,9,FALSE)/1,0)</f>
        <v>0</v>
      </c>
      <c r="AJ208" s="81">
        <f>IFERROR(VLOOKUP($B208,Miljö!$B$1:$S$500,MATCH("hjälpel exklusive kraftvärme (GWh)",Miljö!$B$1:$V$1,0),FALSE)/1,"")</f>
        <v>0.06</v>
      </c>
      <c r="AK208" s="81">
        <f t="shared" si="33"/>
        <v>0.06</v>
      </c>
      <c r="AL208" s="81">
        <f>VLOOKUP($B208,'Slutlig allokering'!$B$2:$AL$462,MATCH("Hjälpel kraftvärme",'Slutlig allokering'!$B$2:$AL$2,0),FALSE)</f>
        <v>0</v>
      </c>
      <c r="AN208" s="73">
        <f t="shared" si="34"/>
        <v>3.35</v>
      </c>
      <c r="AO208" s="73">
        <f t="shared" si="35"/>
        <v>3.35</v>
      </c>
      <c r="AP208" s="73">
        <f>IF(ISERROR(1/VLOOKUP($B208,Leveranser!$B$1:$S$500,MATCH("såld värme (gwh)",Leveranser!$B$1:$S$1,0),FALSE)),"",VLOOKUP($B208,Leveranser!$B$1:$S$500,MATCH("såld värme (gwh)",Leveranser!$B$1:$S$1,0),FALSE))</f>
        <v>2.54</v>
      </c>
      <c r="AQ208" s="73">
        <f>VLOOKUP($B208,Leveranser!$B$1:$Y$500,MATCH("Totalt såld fjärrvärme till andra fjärrvärmeföretag",Leveranser!$B$1:$AA$1,0),FALSE)</f>
        <v>0</v>
      </c>
      <c r="AR208" s="73">
        <f>IF(ISERROR(1/VLOOKUP($B208,Miljö!$B$1:$S$500,MATCH("Såld mängd produktionsspecifik fjärrvärme (GWh)",Miljö!$B$1:$R$1,0),FALSE)),0,VLOOKUP($B208,Miljö!$B$1:$S$500,MATCH("Såld mängd produktionsspecifik fjärrvärme (GWh)",Miljö!$B$1:$R$1,0),FALSE))</f>
        <v>0</v>
      </c>
      <c r="AS208" s="82">
        <f t="shared" si="40"/>
        <v>0.75820895522388054</v>
      </c>
      <c r="AU208" s="73" t="str">
        <f>VLOOKUP($B208,'Miljövärden urval för publ'!$B$2:$I$486,7,FALSE)</f>
        <v>Ja</v>
      </c>
      <c r="AV208" s="73" t="str">
        <f>VLOOKUP($B208,'Miljövärden urval för publ'!$B$2:$I$486,6,FALSE)</f>
        <v>Nej</v>
      </c>
      <c r="AZ208" s="73">
        <f t="shared" si="36"/>
        <v>0.06</v>
      </c>
      <c r="BA208" s="73">
        <f t="shared" si="41"/>
        <v>0</v>
      </c>
      <c r="BB208" s="73">
        <f t="shared" si="37"/>
        <v>0</v>
      </c>
      <c r="BC208" s="73">
        <f t="shared" si="38"/>
        <v>3.18</v>
      </c>
      <c r="BE208" s="73">
        <f t="shared" si="42"/>
        <v>0</v>
      </c>
      <c r="BF208" s="73">
        <f t="shared" si="43"/>
        <v>0</v>
      </c>
      <c r="BH208" s="73">
        <f t="shared" si="39"/>
        <v>3.18</v>
      </c>
    </row>
    <row r="209" spans="1:60" ht="15" x14ac:dyDescent="0.25">
      <c r="A209" t="s">
        <v>255</v>
      </c>
      <c r="B209" t="s">
        <v>256</v>
      </c>
      <c r="C209" s="73">
        <f>VLOOKUP($B209,'Tillförd energi'!$B$2:$AS$506,MATCH(C$1,'Tillförd energi'!$B$1:$AQ$1,0),FALSE)</f>
        <v>0</v>
      </c>
      <c r="D209" s="73">
        <f>VLOOKUP($B209,'Tillförd energi'!$B$2:$AS$506,MATCH(D$1,'Tillförd energi'!$B$1:$AQ$1,0),FALSE)</f>
        <v>1.64</v>
      </c>
      <c r="E209" s="73">
        <f>VLOOKUP($B209,'Tillförd energi'!$B$2:$AS$506,MATCH(E$1,'Tillförd energi'!$B$1:$AQ$1,0),FALSE)</f>
        <v>0</v>
      </c>
      <c r="F209" s="73">
        <f>VLOOKUP($B209,'Tillförd energi'!$B$2:$AS$506,MATCH(F$1,'Tillförd energi'!$B$1:$AQ$1,0),FALSE)</f>
        <v>1.32</v>
      </c>
      <c r="G209" s="73">
        <f>VLOOKUP($B209,'Tillförd energi'!$B$2:$AS$506,MATCH(G$1,'Tillförd energi'!$B$1:$AQ$1,0),FALSE)</f>
        <v>0</v>
      </c>
      <c r="H209" s="73">
        <f>VLOOKUP($B209,'Tillförd energi'!$B$2:$AS$506,MATCH(H$1,'Tillförd energi'!$B$1:$AQ$1,0),FALSE)</f>
        <v>0</v>
      </c>
      <c r="I209" s="73">
        <f>VLOOKUP($B209,'Tillförd energi'!$B$2:$AS$506,MATCH(I$1,'Tillförd energi'!$B$1:$AQ$1,0),FALSE)</f>
        <v>0</v>
      </c>
      <c r="J209" s="73">
        <f>VLOOKUP($B209,'Tillförd energi'!$B$2:$AS$506,MATCH(J$1,'Tillförd energi'!$B$1:$AQ$1,0),FALSE)</f>
        <v>0</v>
      </c>
      <c r="K209" s="73">
        <f>VLOOKUP($B209,'Tillförd energi'!$B$2:$AS$506,MATCH(K$1,'Tillförd energi'!$B$1:$AQ$1,0),FALSE)</f>
        <v>0</v>
      </c>
      <c r="L209" s="73">
        <f>VLOOKUP($B209,'Tillförd energi'!$B$2:$AS$506,MATCH(L$1,'Tillförd energi'!$B$1:$AQ$1,0),FALSE)</f>
        <v>39.019799999999996</v>
      </c>
      <c r="M209" s="73">
        <f>VLOOKUP($B209,'Tillförd energi'!$B$2:$AS$506,MATCH(M$1,'Tillförd energi'!$B$1:$AQ$1,0),FALSE)</f>
        <v>147.459</v>
      </c>
      <c r="N209" s="73">
        <f>VLOOKUP($B209,'Tillförd energi'!$B$2:$AS$506,MATCH(N$1,'Tillförd energi'!$B$1:$AQ$1,0),FALSE)</f>
        <v>17.967300000000002</v>
      </c>
      <c r="O209" s="73">
        <f>VLOOKUP($B209,'Tillförd energi'!$B$2:$AS$506,MATCH(O$1,'Tillförd energi'!$B$1:$AQ$1,0),FALSE)</f>
        <v>14.1107</v>
      </c>
      <c r="P209" s="73">
        <f>VLOOKUP($B209,'Tillförd energi'!$B$2:$AS$506,MATCH(P$1,'Tillförd energi'!$B$1:$AQ$1,0),FALSE)</f>
        <v>0</v>
      </c>
      <c r="Q209" s="73">
        <f>VLOOKUP($B209,'Tillförd energi'!$B$2:$AS$506,MATCH(Q$1,'Tillförd energi'!$B$1:$AQ$1,0),FALSE)</f>
        <v>10</v>
      </c>
      <c r="R209" s="73">
        <f>VLOOKUP($B209,'Tillförd energi'!$B$2:$AS$506,MATCH(R$1,'Tillförd energi'!$B$1:$AQ$1,0),FALSE)</f>
        <v>0</v>
      </c>
      <c r="S209" s="73">
        <f>VLOOKUP($B209,'Tillförd energi'!$B$2:$AS$506,MATCH(S$1,'Tillförd energi'!$B$1:$AQ$1,0),FALSE)</f>
        <v>61.4</v>
      </c>
      <c r="T209" s="73">
        <f>VLOOKUP($B209,'Tillförd energi'!$B$2:$AS$506,MATCH(T$1,'Tillförd energi'!$B$1:$AQ$1,0),FALSE)</f>
        <v>0</v>
      </c>
      <c r="U209" s="73">
        <f>VLOOKUP($B209,'Tillförd energi'!$B$2:$AS$506,MATCH(U$1,'Tillförd energi'!$B$1:$AQ$1,0),FALSE)</f>
        <v>0</v>
      </c>
      <c r="V209" s="73">
        <f>VLOOKUP($B209,'Tillförd energi'!$B$2:$AS$506,MATCH(V$1,'Tillförd energi'!$B$1:$AQ$1,0),FALSE)</f>
        <v>0</v>
      </c>
      <c r="W209" s="73">
        <f>VLOOKUP($B209,'Tillförd energi'!$B$2:$AS$506,MATCH(W$1,'Tillförd energi'!$B$1:$AQ$1,0),FALSE)</f>
        <v>0</v>
      </c>
      <c r="X209" s="73">
        <f>VLOOKUP($B209,'Tillförd energi'!$B$2:$AS$506,MATCH(X$1,'Tillförd energi'!$B$1:$AQ$1,0),FALSE)</f>
        <v>0</v>
      </c>
      <c r="Y209" s="73">
        <f>VLOOKUP($B209,'Tillförd energi'!$B$2:$AS$506,MATCH(Y$1,'Tillförd energi'!$B$1:$AQ$1,0),FALSE)</f>
        <v>0</v>
      </c>
      <c r="Z209" s="73">
        <f>VLOOKUP($B209,'Tillförd energi'!$B$2:$AS$506,MATCH(Z$1,'Tillförd energi'!$B$1:$AQ$1,0),FALSE)</f>
        <v>0</v>
      </c>
      <c r="AA209" s="73">
        <f>VLOOKUP($B209,'Tillförd energi'!$B$2:$AS$506,MATCH(AA$1,'Tillförd energi'!$B$1:$AQ$1,0),FALSE)</f>
        <v>0</v>
      </c>
      <c r="AB209" s="73">
        <f>VLOOKUP($B209,'Tillförd energi'!$B$2:$AS$506,MATCH(AB$1,'Tillförd energi'!$B$1:$AQ$1,0),FALSE)</f>
        <v>99.2</v>
      </c>
      <c r="AC209" s="73">
        <f>VLOOKUP($B209,'Tillförd energi'!$B$2:$AS$506,MATCH(AC$1,'Tillförd energi'!$B$1:$AQ$1,0),FALSE)</f>
        <v>0</v>
      </c>
      <c r="AD209" s="73">
        <f>VLOOKUP($B209,'Tillförd energi'!$B$2:$AS$506,MATCH(AD$1,'Tillförd energi'!$B$1:$AQ$1,0),FALSE)</f>
        <v>0</v>
      </c>
      <c r="AF209" s="73">
        <f>VLOOKUP($B209,'Tillförd energi'!$B$2:$AS$506,MATCH(AF$1,'Tillförd energi'!$B$1:$AQ$1,0),FALSE)</f>
        <v>15.639200000000001</v>
      </c>
      <c r="AH209" s="73">
        <f>IFERROR(VLOOKUP(B209,Miljö!$B$1:$S$476,9,FALSE)/1,0)</f>
        <v>0</v>
      </c>
      <c r="AJ209" s="81">
        <f>IFERROR(VLOOKUP($B209,Miljö!$B$1:$S$500,MATCH("hjälpel exklusive kraftvärme (GWh)",Miljö!$B$1:$V$1,0),FALSE)/1,"")</f>
        <v>7.2</v>
      </c>
      <c r="AK209" s="81">
        <f t="shared" si="33"/>
        <v>7.2</v>
      </c>
      <c r="AL209" s="81">
        <f>VLOOKUP($B209,'Slutlig allokering'!$B$2:$AL$462,MATCH("Hjälpel kraftvärme",'Slutlig allokering'!$B$2:$AL$2,0),FALSE)</f>
        <v>8.43919</v>
      </c>
      <c r="AN209" s="73">
        <f t="shared" si="34"/>
        <v>407.75600000000003</v>
      </c>
      <c r="AO209" s="73">
        <f t="shared" si="35"/>
        <v>407.75600000000003</v>
      </c>
      <c r="AP209" s="73">
        <f>IF(ISERROR(1/VLOOKUP($B209,Leveranser!$B$1:$S$500,MATCH("såld värme (gwh)",Leveranser!$B$1:$S$1,0),FALSE)),"",VLOOKUP($B209,Leveranser!$B$1:$S$500,MATCH("såld värme (gwh)",Leveranser!$B$1:$S$1,0),FALSE))</f>
        <v>380.9</v>
      </c>
      <c r="AQ209" s="73">
        <f>VLOOKUP($B209,Leveranser!$B$1:$Y$500,MATCH("Totalt såld fjärrvärme till andra fjärrvärmeföretag",Leveranser!$B$1:$AA$1,0),FALSE)</f>
        <v>0</v>
      </c>
      <c r="AR209" s="73">
        <f>IF(ISERROR(1/VLOOKUP($B209,Miljö!$B$1:$S$500,MATCH("Såld mängd produktionsspecifik fjärrvärme (GWh)",Miljö!$B$1:$R$1,0),FALSE)),0,VLOOKUP($B209,Miljö!$B$1:$S$500,MATCH("Såld mängd produktionsspecifik fjärrvärme (GWh)",Miljö!$B$1:$R$1,0),FALSE))</f>
        <v>0</v>
      </c>
      <c r="AS209" s="82">
        <f t="shared" si="40"/>
        <v>0.93413708198039991</v>
      </c>
      <c r="AU209" s="73" t="str">
        <f>VLOOKUP($B209,'Miljövärden urval för publ'!$B$2:$I$486,7,FALSE)</f>
        <v>Ja</v>
      </c>
      <c r="AV209" s="73" t="str">
        <f>VLOOKUP($B209,'Miljövärden urval för publ'!$B$2:$I$486,6,FALSE)</f>
        <v>Ja</v>
      </c>
      <c r="AZ209" s="73">
        <f t="shared" si="36"/>
        <v>15.639200000000001</v>
      </c>
      <c r="BA209" s="73">
        <f t="shared" si="41"/>
        <v>0</v>
      </c>
      <c r="BB209" s="73">
        <f t="shared" si="37"/>
        <v>218.55680000000001</v>
      </c>
      <c r="BC209" s="73">
        <f t="shared" si="38"/>
        <v>71.400000000000006</v>
      </c>
      <c r="BE209" s="73">
        <f t="shared" si="42"/>
        <v>0</v>
      </c>
      <c r="BF209" s="73">
        <f t="shared" si="43"/>
        <v>0</v>
      </c>
      <c r="BH209" s="73">
        <f t="shared" si="39"/>
        <v>289.95679999999999</v>
      </c>
    </row>
    <row r="210" spans="1:60" ht="15" x14ac:dyDescent="0.25">
      <c r="A210" t="s">
        <v>255</v>
      </c>
      <c r="B210" t="s">
        <v>257</v>
      </c>
      <c r="C210" s="73">
        <f>VLOOKUP($B210,'Tillförd energi'!$B$2:$AS$506,MATCH(C$1,'Tillförd energi'!$B$1:$AQ$1,0),FALSE)</f>
        <v>0</v>
      </c>
      <c r="D210" s="73">
        <f>VLOOKUP($B210,'Tillförd energi'!$B$2:$AS$506,MATCH(D$1,'Tillförd energi'!$B$1:$AQ$1,0),FALSE)</f>
        <v>0</v>
      </c>
      <c r="E210" s="73">
        <f>VLOOKUP($B210,'Tillförd energi'!$B$2:$AS$506,MATCH(E$1,'Tillförd energi'!$B$1:$AQ$1,0),FALSE)</f>
        <v>0</v>
      </c>
      <c r="F210" s="73">
        <f>VLOOKUP($B210,'Tillförd energi'!$B$2:$AS$506,MATCH(F$1,'Tillförd energi'!$B$1:$AQ$1,0),FALSE)</f>
        <v>0</v>
      </c>
      <c r="G210" s="73">
        <f>VLOOKUP($B210,'Tillförd energi'!$B$2:$AS$506,MATCH(G$1,'Tillförd energi'!$B$1:$AQ$1,0),FALSE)</f>
        <v>0</v>
      </c>
      <c r="H210" s="73">
        <f>VLOOKUP($B210,'Tillförd energi'!$B$2:$AS$506,MATCH(H$1,'Tillförd energi'!$B$1:$AQ$1,0),FALSE)</f>
        <v>0</v>
      </c>
      <c r="I210" s="73">
        <f>VLOOKUP($B210,'Tillförd energi'!$B$2:$AS$506,MATCH(I$1,'Tillförd energi'!$B$1:$AQ$1,0),FALSE)</f>
        <v>0</v>
      </c>
      <c r="J210" s="73">
        <f>VLOOKUP($B210,'Tillförd energi'!$B$2:$AS$506,MATCH(J$1,'Tillförd energi'!$B$1:$AQ$1,0),FALSE)</f>
        <v>0</v>
      </c>
      <c r="K210" s="73">
        <f>VLOOKUP($B210,'Tillförd energi'!$B$2:$AS$506,MATCH(K$1,'Tillförd energi'!$B$1:$AQ$1,0),FALSE)</f>
        <v>0</v>
      </c>
      <c r="L210" s="73">
        <f>VLOOKUP($B210,'Tillförd energi'!$B$2:$AS$506,MATCH(L$1,'Tillförd energi'!$B$1:$AQ$1,0),FALSE)</f>
        <v>0</v>
      </c>
      <c r="M210" s="73">
        <f>VLOOKUP($B210,'Tillförd energi'!$B$2:$AS$506,MATCH(M$1,'Tillförd energi'!$B$1:$AQ$1,0),FALSE)</f>
        <v>0</v>
      </c>
      <c r="N210" s="73">
        <f>VLOOKUP($B210,'Tillförd energi'!$B$2:$AS$506,MATCH(N$1,'Tillförd energi'!$B$1:$AQ$1,0),FALSE)</f>
        <v>0</v>
      </c>
      <c r="O210" s="73">
        <f>VLOOKUP($B210,'Tillförd energi'!$B$2:$AS$506,MATCH(O$1,'Tillförd energi'!$B$1:$AQ$1,0),FALSE)</f>
        <v>0</v>
      </c>
      <c r="P210" s="73">
        <f>VLOOKUP($B210,'Tillförd energi'!$B$2:$AS$506,MATCH(P$1,'Tillförd energi'!$B$1:$AQ$1,0),FALSE)</f>
        <v>0</v>
      </c>
      <c r="Q210" s="73">
        <f>VLOOKUP($B210,'Tillförd energi'!$B$2:$AS$506,MATCH(Q$1,'Tillförd energi'!$B$1:$AQ$1,0),FALSE)</f>
        <v>0</v>
      </c>
      <c r="R210" s="73">
        <f>VLOOKUP($B210,'Tillförd energi'!$B$2:$AS$506,MATCH(R$1,'Tillförd energi'!$B$1:$AQ$1,0),FALSE)</f>
        <v>0</v>
      </c>
      <c r="S210" s="73">
        <f>VLOOKUP($B210,'Tillförd energi'!$B$2:$AS$506,MATCH(S$1,'Tillförd energi'!$B$1:$AQ$1,0),FALSE)</f>
        <v>0</v>
      </c>
      <c r="T210" s="73">
        <f>VLOOKUP($B210,'Tillförd energi'!$B$2:$AS$506,MATCH(T$1,'Tillförd energi'!$B$1:$AQ$1,0),FALSE)</f>
        <v>0</v>
      </c>
      <c r="U210" s="73">
        <f>VLOOKUP($B210,'Tillförd energi'!$B$2:$AS$506,MATCH(U$1,'Tillförd energi'!$B$1:$AQ$1,0),FALSE)</f>
        <v>0</v>
      </c>
      <c r="V210" s="73">
        <f>VLOOKUP($B210,'Tillförd energi'!$B$2:$AS$506,MATCH(V$1,'Tillförd energi'!$B$1:$AQ$1,0),FALSE)</f>
        <v>0</v>
      </c>
      <c r="W210" s="73">
        <f>VLOOKUP($B210,'Tillförd energi'!$B$2:$AS$506,MATCH(W$1,'Tillförd energi'!$B$1:$AQ$1,0),FALSE)</f>
        <v>0</v>
      </c>
      <c r="X210" s="73">
        <f>VLOOKUP($B210,'Tillförd energi'!$B$2:$AS$506,MATCH(X$1,'Tillförd energi'!$B$1:$AQ$1,0),FALSE)</f>
        <v>0</v>
      </c>
      <c r="Y210" s="73">
        <f>VLOOKUP($B210,'Tillförd energi'!$B$2:$AS$506,MATCH(Y$1,'Tillförd energi'!$B$1:$AQ$1,0),FALSE)</f>
        <v>0</v>
      </c>
      <c r="Z210" s="73">
        <f>VLOOKUP($B210,'Tillförd energi'!$B$2:$AS$506,MATCH(Z$1,'Tillförd energi'!$B$1:$AQ$1,0),FALSE)</f>
        <v>0</v>
      </c>
      <c r="AA210" s="73">
        <f>VLOOKUP($B210,'Tillförd energi'!$B$2:$AS$506,MATCH(AA$1,'Tillförd energi'!$B$1:$AQ$1,0),FALSE)</f>
        <v>0</v>
      </c>
      <c r="AB210" s="73">
        <f>VLOOKUP($B210,'Tillförd energi'!$B$2:$AS$506,MATCH(AB$1,'Tillförd energi'!$B$1:$AQ$1,0),FALSE)</f>
        <v>0</v>
      </c>
      <c r="AC210" s="73">
        <f>VLOOKUP($B210,'Tillförd energi'!$B$2:$AS$506,MATCH(AC$1,'Tillförd energi'!$B$1:$AQ$1,0),FALSE)</f>
        <v>0</v>
      </c>
      <c r="AD210" s="73">
        <f>VLOOKUP($B210,'Tillförd energi'!$B$2:$AS$506,MATCH(AD$1,'Tillförd energi'!$B$1:$AQ$1,0),FALSE)</f>
        <v>0</v>
      </c>
      <c r="AF210" s="73">
        <f>VLOOKUP($B210,'Tillförd energi'!$B$2:$AS$506,MATCH(AF$1,'Tillförd energi'!$B$1:$AQ$1,0),FALSE)</f>
        <v>0</v>
      </c>
      <c r="AH210" s="73">
        <f>IFERROR(VLOOKUP(B210,Miljö!$B$1:$S$476,9,FALSE)/1,0)</f>
        <v>0</v>
      </c>
      <c r="AJ210" s="81" t="str">
        <f>IFERROR(VLOOKUP($B210,Miljö!$B$1:$S$500,MATCH("hjälpel exklusive kraftvärme (GWh)",Miljö!$B$1:$V$1,0),FALSE)/1,"")</f>
        <v/>
      </c>
      <c r="AK210" s="81">
        <f t="shared" si="33"/>
        <v>0</v>
      </c>
      <c r="AL210" s="81">
        <f>VLOOKUP($B210,'Slutlig allokering'!$B$2:$AL$462,MATCH("Hjälpel kraftvärme",'Slutlig allokering'!$B$2:$AL$2,0),FALSE)</f>
        <v>0</v>
      </c>
      <c r="AN210" s="73">
        <f t="shared" si="34"/>
        <v>0</v>
      </c>
      <c r="AO210" s="73">
        <f t="shared" si="35"/>
        <v>0</v>
      </c>
      <c r="AP210" s="73" t="str">
        <f>IF(ISERROR(1/VLOOKUP($B210,Leveranser!$B$1:$S$500,MATCH("såld värme (gwh)",Leveranser!$B$1:$S$1,0),FALSE)),"",VLOOKUP($B210,Leveranser!$B$1:$S$500,MATCH("såld värme (gwh)",Leveranser!$B$1:$S$1,0),FALSE))</f>
        <v/>
      </c>
      <c r="AQ210" s="73">
        <f>VLOOKUP($B210,Leveranser!$B$1:$Y$500,MATCH("Totalt såld fjärrvärme till andra fjärrvärmeföretag",Leveranser!$B$1:$AA$1,0),FALSE)</f>
        <v>0</v>
      </c>
      <c r="AR210" s="73">
        <f>IF(ISERROR(1/VLOOKUP($B210,Miljö!$B$1:$S$500,MATCH("Såld mängd produktionsspecifik fjärrvärme (GWh)",Miljö!$B$1:$R$1,0),FALSE)),0,VLOOKUP($B210,Miljö!$B$1:$S$500,MATCH("Såld mängd produktionsspecifik fjärrvärme (GWh)",Miljö!$B$1:$R$1,0),FALSE))</f>
        <v>0</v>
      </c>
      <c r="AS210" s="82" t="str">
        <f t="shared" si="40"/>
        <v/>
      </c>
      <c r="AU210" s="73" t="str">
        <f>VLOOKUP($B210,'Miljövärden urval för publ'!$B$2:$I$486,7,FALSE)</f>
        <v>Nej</v>
      </c>
      <c r="AV210" s="73" t="str">
        <f>VLOOKUP($B210,'Miljövärden urval för publ'!$B$2:$I$486,6,FALSE)</f>
        <v>Nej</v>
      </c>
      <c r="AZ210" s="73">
        <f t="shared" si="36"/>
        <v>0</v>
      </c>
      <c r="BA210" s="73">
        <f t="shared" si="41"/>
        <v>0</v>
      </c>
      <c r="BB210" s="73">
        <f t="shared" si="37"/>
        <v>0</v>
      </c>
      <c r="BC210" s="73">
        <f t="shared" si="38"/>
        <v>0</v>
      </c>
      <c r="BE210" s="73">
        <f t="shared" si="42"/>
        <v>0</v>
      </c>
      <c r="BF210" s="73">
        <f t="shared" si="43"/>
        <v>0</v>
      </c>
      <c r="BH210" s="73">
        <f t="shared" si="39"/>
        <v>0</v>
      </c>
    </row>
    <row r="211" spans="1:60" ht="15" x14ac:dyDescent="0.25">
      <c r="A211" t="s">
        <v>258</v>
      </c>
      <c r="B211" t="s">
        <v>259</v>
      </c>
      <c r="C211" s="73">
        <f>VLOOKUP($B211,'Tillförd energi'!$B$2:$AS$506,MATCH(C$1,'Tillförd energi'!$B$1:$AQ$1,0),FALSE)</f>
        <v>0</v>
      </c>
      <c r="D211" s="73">
        <f>VLOOKUP($B211,'Tillförd energi'!$B$2:$AS$506,MATCH(D$1,'Tillförd energi'!$B$1:$AQ$1,0),FALSE)</f>
        <v>6.9619999999999997</v>
      </c>
      <c r="E211" s="73">
        <f>VLOOKUP($B211,'Tillförd energi'!$B$2:$AS$506,MATCH(E$1,'Tillförd energi'!$B$1:$AQ$1,0),FALSE)</f>
        <v>0</v>
      </c>
      <c r="F211" s="73">
        <f>VLOOKUP($B211,'Tillförd energi'!$B$2:$AS$506,MATCH(F$1,'Tillförd energi'!$B$1:$AQ$1,0),FALSE)</f>
        <v>0</v>
      </c>
      <c r="G211" s="73">
        <f>VLOOKUP($B211,'Tillförd energi'!$B$2:$AS$506,MATCH(G$1,'Tillförd energi'!$B$1:$AQ$1,0),FALSE)</f>
        <v>0</v>
      </c>
      <c r="H211" s="73">
        <f>VLOOKUP($B211,'Tillförd energi'!$B$2:$AS$506,MATCH(H$1,'Tillförd energi'!$B$1:$AQ$1,0),FALSE)</f>
        <v>0.64700000000000002</v>
      </c>
      <c r="I211" s="73">
        <f>VLOOKUP($B211,'Tillförd energi'!$B$2:$AS$506,MATCH(I$1,'Tillförd energi'!$B$1:$AQ$1,0),FALSE)</f>
        <v>0</v>
      </c>
      <c r="J211" s="73">
        <f>VLOOKUP($B211,'Tillförd energi'!$B$2:$AS$506,MATCH(J$1,'Tillförd energi'!$B$1:$AQ$1,0),FALSE)</f>
        <v>0</v>
      </c>
      <c r="K211" s="73">
        <f>VLOOKUP($B211,'Tillförd energi'!$B$2:$AS$506,MATCH(K$1,'Tillförd energi'!$B$1:$AQ$1,0),FALSE)</f>
        <v>0</v>
      </c>
      <c r="L211" s="73">
        <f>VLOOKUP($B211,'Tillförd energi'!$B$2:$AS$506,MATCH(L$1,'Tillförd energi'!$B$1:$AQ$1,0),FALSE)</f>
        <v>0</v>
      </c>
      <c r="M211" s="73">
        <f>VLOOKUP($B211,'Tillförd energi'!$B$2:$AS$506,MATCH(M$1,'Tillförd energi'!$B$1:$AQ$1,0),FALSE)</f>
        <v>0</v>
      </c>
      <c r="N211" s="73">
        <f>VLOOKUP($B211,'Tillförd energi'!$B$2:$AS$506,MATCH(N$1,'Tillförd energi'!$B$1:$AQ$1,0),FALSE)</f>
        <v>0</v>
      </c>
      <c r="O211" s="73">
        <f>VLOOKUP($B211,'Tillförd energi'!$B$2:$AS$506,MATCH(O$1,'Tillförd energi'!$B$1:$AQ$1,0),FALSE)</f>
        <v>0</v>
      </c>
      <c r="P211" s="73">
        <f>VLOOKUP($B211,'Tillförd energi'!$B$2:$AS$506,MATCH(P$1,'Tillförd energi'!$B$1:$AQ$1,0),FALSE)</f>
        <v>0</v>
      </c>
      <c r="Q211" s="73">
        <f>VLOOKUP($B211,'Tillförd energi'!$B$2:$AS$506,MATCH(Q$1,'Tillförd energi'!$B$1:$AQ$1,0),FALSE)</f>
        <v>12.9671</v>
      </c>
      <c r="R211" s="73">
        <f>VLOOKUP($B211,'Tillförd energi'!$B$2:$AS$506,MATCH(R$1,'Tillförd energi'!$B$1:$AQ$1,0),FALSE)</f>
        <v>0</v>
      </c>
      <c r="S211" s="73">
        <f>VLOOKUP($B211,'Tillförd energi'!$B$2:$AS$506,MATCH(S$1,'Tillförd energi'!$B$1:$AQ$1,0),FALSE)</f>
        <v>0</v>
      </c>
      <c r="T211" s="73">
        <f>VLOOKUP($B211,'Tillförd energi'!$B$2:$AS$506,MATCH(T$1,'Tillförd energi'!$B$1:$AQ$1,0),FALSE)</f>
        <v>0</v>
      </c>
      <c r="U211" s="73">
        <f>VLOOKUP($B211,'Tillförd energi'!$B$2:$AS$506,MATCH(U$1,'Tillförd energi'!$B$1:$AQ$1,0),FALSE)</f>
        <v>0</v>
      </c>
      <c r="V211" s="73">
        <f>VLOOKUP($B211,'Tillförd energi'!$B$2:$AS$506,MATCH(V$1,'Tillförd energi'!$B$1:$AQ$1,0),FALSE)</f>
        <v>0</v>
      </c>
      <c r="W211" s="73">
        <f>VLOOKUP($B211,'Tillförd energi'!$B$2:$AS$506,MATCH(W$1,'Tillförd energi'!$B$1:$AQ$1,0),FALSE)</f>
        <v>0</v>
      </c>
      <c r="X211" s="73">
        <f>VLOOKUP($B211,'Tillförd energi'!$B$2:$AS$506,MATCH(X$1,'Tillförd energi'!$B$1:$AQ$1,0),FALSE)</f>
        <v>0</v>
      </c>
      <c r="Y211" s="73">
        <f>VLOOKUP($B211,'Tillförd energi'!$B$2:$AS$506,MATCH(Y$1,'Tillförd energi'!$B$1:$AQ$1,0),FALSE)</f>
        <v>0</v>
      </c>
      <c r="Z211" s="73">
        <f>VLOOKUP($B211,'Tillförd energi'!$B$2:$AS$506,MATCH(Z$1,'Tillförd energi'!$B$1:$AQ$1,0),FALSE)</f>
        <v>0</v>
      </c>
      <c r="AA211" s="73">
        <f>VLOOKUP($B211,'Tillförd energi'!$B$2:$AS$506,MATCH(AA$1,'Tillförd energi'!$B$1:$AQ$1,0),FALSE)</f>
        <v>0</v>
      </c>
      <c r="AB211" s="73">
        <f>VLOOKUP($B211,'Tillförd energi'!$B$2:$AS$506,MATCH(AB$1,'Tillförd energi'!$B$1:$AQ$1,0),FALSE)</f>
        <v>0</v>
      </c>
      <c r="AC211" s="73">
        <f>VLOOKUP($B211,'Tillförd energi'!$B$2:$AS$506,MATCH(AC$1,'Tillförd energi'!$B$1:$AQ$1,0),FALSE)</f>
        <v>177.66200000000001</v>
      </c>
      <c r="AD211" s="73">
        <f>VLOOKUP($B211,'Tillförd energi'!$B$2:$AS$506,MATCH(AD$1,'Tillförd energi'!$B$1:$AQ$1,0),FALSE)</f>
        <v>0</v>
      </c>
      <c r="AF211" s="73">
        <f>VLOOKUP($B211,'Tillförd energi'!$B$2:$AS$506,MATCH(AF$1,'Tillförd energi'!$B$1:$AQ$1,0),FALSE)</f>
        <v>5.1433200000000001</v>
      </c>
      <c r="AH211" s="73">
        <f>IFERROR(VLOOKUP(B211,Miljö!$B$1:$S$476,9,FALSE)/1,0)</f>
        <v>0</v>
      </c>
      <c r="AJ211" s="81">
        <f>IFERROR(VLOOKUP($B211,Miljö!$B$1:$S$500,MATCH("hjälpel exklusive kraftvärme (GWh)",Miljö!$B$1:$V$1,0),FALSE)/1,"")</f>
        <v>0</v>
      </c>
      <c r="AK211" s="81">
        <f t="shared" si="33"/>
        <v>5.1433199999999992</v>
      </c>
      <c r="AL211" s="81">
        <f>VLOOKUP($B211,'Slutlig allokering'!$B$2:$AL$462,MATCH("Hjälpel kraftvärme",'Slutlig allokering'!$B$2:$AL$2,0),FALSE)</f>
        <v>0</v>
      </c>
      <c r="AN211" s="73">
        <f t="shared" si="34"/>
        <v>203.38141999999999</v>
      </c>
      <c r="AO211" s="73">
        <f t="shared" si="35"/>
        <v>203.38141999999999</v>
      </c>
      <c r="AP211" s="73">
        <f>IF(ISERROR(1/VLOOKUP($B211,Leveranser!$B$1:$S$500,MATCH("såld värme (gwh)",Leveranser!$B$1:$S$1,0),FALSE)),"",VLOOKUP($B211,Leveranser!$B$1:$S$500,MATCH("såld värme (gwh)",Leveranser!$B$1:$S$1,0),FALSE))</f>
        <v>171.44399999999999</v>
      </c>
      <c r="AQ211" s="73">
        <f>VLOOKUP($B211,Leveranser!$B$1:$Y$500,MATCH("Totalt såld fjärrvärme till andra fjärrvärmeföretag",Leveranser!$B$1:$AA$1,0),FALSE)</f>
        <v>0</v>
      </c>
      <c r="AR211" s="73">
        <f>IF(ISERROR(1/VLOOKUP($B211,Miljö!$B$1:$S$500,MATCH("Såld mängd produktionsspecifik fjärrvärme (GWh)",Miljö!$B$1:$R$1,0),FALSE)),0,VLOOKUP($B211,Miljö!$B$1:$S$500,MATCH("Såld mängd produktionsspecifik fjärrvärme (GWh)",Miljö!$B$1:$R$1,0),FALSE))</f>
        <v>0</v>
      </c>
      <c r="AS211" s="82">
        <f t="shared" si="40"/>
        <v>0.84296785812587993</v>
      </c>
      <c r="AU211" s="73" t="str">
        <f>VLOOKUP($B211,'Miljövärden urval för publ'!$B$2:$I$486,7,FALSE)</f>
        <v>Ja</v>
      </c>
      <c r="AV211" s="73" t="str">
        <f>VLOOKUP($B211,'Miljövärden urval för publ'!$B$2:$I$486,6,FALSE)</f>
        <v>Ja</v>
      </c>
      <c r="AZ211" s="73">
        <f t="shared" si="36"/>
        <v>5.1433200000000001</v>
      </c>
      <c r="BA211" s="73">
        <f t="shared" si="41"/>
        <v>0</v>
      </c>
      <c r="BB211" s="73">
        <f t="shared" si="37"/>
        <v>0</v>
      </c>
      <c r="BC211" s="73">
        <f t="shared" si="38"/>
        <v>12.9671</v>
      </c>
      <c r="BE211" s="73">
        <f t="shared" si="42"/>
        <v>0</v>
      </c>
      <c r="BF211" s="73">
        <f t="shared" si="43"/>
        <v>0</v>
      </c>
      <c r="BH211" s="73">
        <f t="shared" si="39"/>
        <v>12.9671</v>
      </c>
    </row>
    <row r="212" spans="1:60" ht="15" x14ac:dyDescent="0.25">
      <c r="A212" t="s">
        <v>260</v>
      </c>
      <c r="B212" t="s">
        <v>261</v>
      </c>
      <c r="C212" s="73">
        <f>VLOOKUP($B212,'Tillförd energi'!$B$2:$AS$506,MATCH(C$1,'Tillförd energi'!$B$1:$AQ$1,0),FALSE)</f>
        <v>0</v>
      </c>
      <c r="D212" s="73">
        <f>VLOOKUP($B212,'Tillförd energi'!$B$2:$AS$506,MATCH(D$1,'Tillförd energi'!$B$1:$AQ$1,0),FALSE)</f>
        <v>5.0043600000000001</v>
      </c>
      <c r="E212" s="73">
        <f>VLOOKUP($B212,'Tillförd energi'!$B$2:$AS$506,MATCH(E$1,'Tillförd energi'!$B$1:$AQ$1,0),FALSE)</f>
        <v>0</v>
      </c>
      <c r="F212" s="73">
        <f>VLOOKUP($B212,'Tillförd energi'!$B$2:$AS$506,MATCH(F$1,'Tillförd energi'!$B$1:$AQ$1,0),FALSE)</f>
        <v>13.4634</v>
      </c>
      <c r="G212" s="73">
        <f>VLOOKUP($B212,'Tillförd energi'!$B$2:$AS$506,MATCH(G$1,'Tillförd energi'!$B$1:$AQ$1,0),FALSE)</f>
        <v>0</v>
      </c>
      <c r="H212" s="73">
        <f>VLOOKUP($B212,'Tillförd energi'!$B$2:$AS$506,MATCH(H$1,'Tillförd energi'!$B$1:$AQ$1,0),FALSE)</f>
        <v>0</v>
      </c>
      <c r="I212" s="73">
        <f>VLOOKUP($B212,'Tillförd energi'!$B$2:$AS$506,MATCH(I$1,'Tillförd energi'!$B$1:$AQ$1,0),FALSE)</f>
        <v>145.018</v>
      </c>
      <c r="J212" s="73">
        <f>VLOOKUP($B212,'Tillförd energi'!$B$2:$AS$506,MATCH(J$1,'Tillförd energi'!$B$1:$AQ$1,0),FALSE)</f>
        <v>0</v>
      </c>
      <c r="K212" s="73">
        <f>VLOOKUP($B212,'Tillförd energi'!$B$2:$AS$506,MATCH(K$1,'Tillförd energi'!$B$1:$AQ$1,0),FALSE)</f>
        <v>0</v>
      </c>
      <c r="L212" s="73">
        <f>VLOOKUP($B212,'Tillförd energi'!$B$2:$AS$506,MATCH(L$1,'Tillförd energi'!$B$1:$AQ$1,0),FALSE)</f>
        <v>0</v>
      </c>
      <c r="M212" s="73">
        <f>VLOOKUP($B212,'Tillförd energi'!$B$2:$AS$506,MATCH(M$1,'Tillförd energi'!$B$1:$AQ$1,0),FALSE)</f>
        <v>0</v>
      </c>
      <c r="N212" s="73">
        <f>VLOOKUP($B212,'Tillförd energi'!$B$2:$AS$506,MATCH(N$1,'Tillförd energi'!$B$1:$AQ$1,0),FALSE)</f>
        <v>0</v>
      </c>
      <c r="O212" s="73">
        <f>VLOOKUP($B212,'Tillförd energi'!$B$2:$AS$506,MATCH(O$1,'Tillförd energi'!$B$1:$AQ$1,0),FALSE)</f>
        <v>0</v>
      </c>
      <c r="P212" s="73">
        <f>VLOOKUP($B212,'Tillförd energi'!$B$2:$AS$506,MATCH(P$1,'Tillförd energi'!$B$1:$AQ$1,0),FALSE)</f>
        <v>369.02600000000001</v>
      </c>
      <c r="Q212" s="73">
        <f>VLOOKUP($B212,'Tillförd energi'!$B$2:$AS$506,MATCH(Q$1,'Tillförd energi'!$B$1:$AQ$1,0),FALSE)</f>
        <v>0</v>
      </c>
      <c r="R212" s="73">
        <f>VLOOKUP($B212,'Tillförd energi'!$B$2:$AS$506,MATCH(R$1,'Tillförd energi'!$B$1:$AQ$1,0),FALSE)</f>
        <v>0</v>
      </c>
      <c r="S212" s="73">
        <f>VLOOKUP($B212,'Tillförd energi'!$B$2:$AS$506,MATCH(S$1,'Tillförd energi'!$B$1:$AQ$1,0),FALSE)</f>
        <v>0</v>
      </c>
      <c r="T212" s="73">
        <f>VLOOKUP($B212,'Tillförd energi'!$B$2:$AS$506,MATCH(T$1,'Tillförd energi'!$B$1:$AQ$1,0),FALSE)</f>
        <v>0</v>
      </c>
      <c r="U212" s="73">
        <f>VLOOKUP($B212,'Tillförd energi'!$B$2:$AS$506,MATCH(U$1,'Tillförd energi'!$B$1:$AQ$1,0),FALSE)</f>
        <v>0</v>
      </c>
      <c r="V212" s="73">
        <f>VLOOKUP($B212,'Tillförd energi'!$B$2:$AS$506,MATCH(V$1,'Tillförd energi'!$B$1:$AQ$1,0),FALSE)</f>
        <v>21.981000000000002</v>
      </c>
      <c r="W212" s="73">
        <f>VLOOKUP($B212,'Tillförd energi'!$B$2:$AS$506,MATCH(W$1,'Tillförd energi'!$B$1:$AQ$1,0),FALSE)</f>
        <v>0</v>
      </c>
      <c r="X212" s="73">
        <f>VLOOKUP($B212,'Tillförd energi'!$B$2:$AS$506,MATCH(X$1,'Tillförd energi'!$B$1:$AQ$1,0),FALSE)</f>
        <v>0</v>
      </c>
      <c r="Y212" s="73">
        <f>VLOOKUP($B212,'Tillförd energi'!$B$2:$AS$506,MATCH(Y$1,'Tillförd energi'!$B$1:$AQ$1,0),FALSE)</f>
        <v>0</v>
      </c>
      <c r="Z212" s="73">
        <f>VLOOKUP($B212,'Tillförd energi'!$B$2:$AS$506,MATCH(Z$1,'Tillförd energi'!$B$1:$AQ$1,0),FALSE)</f>
        <v>0</v>
      </c>
      <c r="AA212" s="73">
        <f>VLOOKUP($B212,'Tillförd energi'!$B$2:$AS$506,MATCH(AA$1,'Tillförd energi'!$B$1:$AQ$1,0),FALSE)</f>
        <v>0</v>
      </c>
      <c r="AB212" s="73">
        <f>VLOOKUP($B212,'Tillförd energi'!$B$2:$AS$506,MATCH(AB$1,'Tillförd energi'!$B$1:$AQ$1,0),FALSE)</f>
        <v>122.57299999999999</v>
      </c>
      <c r="AC212" s="73">
        <f>VLOOKUP($B212,'Tillförd energi'!$B$2:$AS$506,MATCH(AC$1,'Tillförd energi'!$B$1:$AQ$1,0),FALSE)</f>
        <v>12.875</v>
      </c>
      <c r="AD212" s="73">
        <f>VLOOKUP($B212,'Tillförd energi'!$B$2:$AS$506,MATCH(AD$1,'Tillförd energi'!$B$1:$AQ$1,0),FALSE)</f>
        <v>0</v>
      </c>
      <c r="AF212" s="73">
        <f>VLOOKUP($B212,'Tillförd energi'!$B$2:$AS$506,MATCH(AF$1,'Tillförd energi'!$B$1:$AQ$1,0),FALSE)</f>
        <v>23.850100000000001</v>
      </c>
      <c r="AH212" s="73">
        <f>IFERROR(VLOOKUP(B212,Miljö!$B$1:$S$476,9,FALSE)/1,0)</f>
        <v>0</v>
      </c>
      <c r="AJ212" s="81">
        <f>IFERROR(VLOOKUP($B212,Miljö!$B$1:$S$500,MATCH("hjälpel exklusive kraftvärme (GWh)",Miljö!$B$1:$V$1,0),FALSE)/1,"")</f>
        <v>8.5109999999999992</v>
      </c>
      <c r="AK212" s="81">
        <f t="shared" si="33"/>
        <v>8.5109999999999992</v>
      </c>
      <c r="AL212" s="81">
        <f>VLOOKUP($B212,'Slutlig allokering'!$B$2:$AL$462,MATCH("Hjälpel kraftvärme",'Slutlig allokering'!$B$2:$AL$2,0),FALSE)</f>
        <v>15.3391</v>
      </c>
      <c r="AN212" s="73">
        <f t="shared" si="34"/>
        <v>713.79085999999995</v>
      </c>
      <c r="AO212" s="73">
        <f t="shared" si="35"/>
        <v>713.79085999999995</v>
      </c>
      <c r="AP212" s="73">
        <f>IF(ISERROR(1/VLOOKUP($B212,Leveranser!$B$1:$S$500,MATCH("såld värme (gwh)",Leveranser!$B$1:$S$1,0),FALSE)),"",VLOOKUP($B212,Leveranser!$B$1:$S$500,MATCH("såld värme (gwh)",Leveranser!$B$1:$S$1,0),FALSE))</f>
        <v>605.36900000000003</v>
      </c>
      <c r="AQ212" s="73">
        <f>VLOOKUP($B212,Leveranser!$B$1:$Y$500,MATCH("Totalt såld fjärrvärme till andra fjärrvärmeföretag",Leveranser!$B$1:$AA$1,0),FALSE)</f>
        <v>60.167999999999999</v>
      </c>
      <c r="AR212" s="73">
        <f>IF(ISERROR(1/VLOOKUP($B212,Miljö!$B$1:$S$500,MATCH("Såld mängd produktionsspecifik fjärrvärme (GWh)",Miljö!$B$1:$R$1,0),FALSE)),0,VLOOKUP($B212,Miljö!$B$1:$S$500,MATCH("Såld mängd produktionsspecifik fjärrvärme (GWh)",Miljö!$B$1:$R$1,0),FALSE))</f>
        <v>0</v>
      </c>
      <c r="AS212" s="82">
        <f t="shared" si="40"/>
        <v>0.84810416317182891</v>
      </c>
      <c r="AU212" s="73" t="str">
        <f>VLOOKUP($B212,'Miljövärden urval för publ'!$B$2:$I$486,7,FALSE)</f>
        <v>Ja</v>
      </c>
      <c r="AV212" s="73" t="str">
        <f>VLOOKUP($B212,'Miljövärden urval för publ'!$B$2:$I$486,6,FALSE)</f>
        <v>Ja</v>
      </c>
      <c r="AW212" s="73" t="s">
        <v>1158</v>
      </c>
      <c r="AZ212" s="73">
        <f t="shared" si="36"/>
        <v>23.850100000000001</v>
      </c>
      <c r="BA212" s="73">
        <f t="shared" si="41"/>
        <v>0</v>
      </c>
      <c r="BB212" s="73">
        <f t="shared" si="37"/>
        <v>369.02600000000001</v>
      </c>
      <c r="BC212" s="73">
        <f t="shared" si="38"/>
        <v>0</v>
      </c>
      <c r="BE212" s="73">
        <f t="shared" si="42"/>
        <v>0</v>
      </c>
      <c r="BF212" s="73">
        <f t="shared" si="43"/>
        <v>0</v>
      </c>
      <c r="BH212" s="73">
        <f t="shared" si="39"/>
        <v>391.00700000000001</v>
      </c>
    </row>
    <row r="213" spans="1:60" ht="15" x14ac:dyDescent="0.25">
      <c r="A213" t="s">
        <v>260</v>
      </c>
      <c r="B213" t="s">
        <v>262</v>
      </c>
      <c r="C213" s="73">
        <f>VLOOKUP($B213,'Tillförd energi'!$B$2:$AS$506,MATCH(C$1,'Tillförd energi'!$B$1:$AQ$1,0),FALSE)</f>
        <v>0</v>
      </c>
      <c r="D213" s="73">
        <f>VLOOKUP($B213,'Tillförd energi'!$B$2:$AS$506,MATCH(D$1,'Tillförd energi'!$B$1:$AQ$1,0),FALSE)</f>
        <v>0</v>
      </c>
      <c r="E213" s="73">
        <f>VLOOKUP($B213,'Tillförd energi'!$B$2:$AS$506,MATCH(E$1,'Tillförd energi'!$B$1:$AQ$1,0),FALSE)</f>
        <v>0</v>
      </c>
      <c r="F213" s="73">
        <f>VLOOKUP($B213,'Tillförd energi'!$B$2:$AS$506,MATCH(F$1,'Tillförd energi'!$B$1:$AQ$1,0),FALSE)</f>
        <v>0</v>
      </c>
      <c r="G213" s="73">
        <f>VLOOKUP($B213,'Tillförd energi'!$B$2:$AS$506,MATCH(G$1,'Tillförd energi'!$B$1:$AQ$1,0),FALSE)</f>
        <v>0</v>
      </c>
      <c r="H213" s="73">
        <f>VLOOKUP($B213,'Tillförd energi'!$B$2:$AS$506,MATCH(H$1,'Tillförd energi'!$B$1:$AQ$1,0),FALSE)</f>
        <v>0</v>
      </c>
      <c r="I213" s="73">
        <f>VLOOKUP($B213,'Tillförd energi'!$B$2:$AS$506,MATCH(I$1,'Tillförd energi'!$B$1:$AQ$1,0),FALSE)</f>
        <v>0</v>
      </c>
      <c r="J213" s="73">
        <f>VLOOKUP($B213,'Tillförd energi'!$B$2:$AS$506,MATCH(J$1,'Tillförd energi'!$B$1:$AQ$1,0),FALSE)</f>
        <v>0</v>
      </c>
      <c r="K213" s="73">
        <f>VLOOKUP($B213,'Tillförd energi'!$B$2:$AS$506,MATCH(K$1,'Tillförd energi'!$B$1:$AQ$1,0),FALSE)</f>
        <v>0</v>
      </c>
      <c r="L213" s="73">
        <f>VLOOKUP($B213,'Tillförd energi'!$B$2:$AS$506,MATCH(L$1,'Tillförd energi'!$B$1:$AQ$1,0),FALSE)</f>
        <v>0</v>
      </c>
      <c r="M213" s="73">
        <f>VLOOKUP($B213,'Tillförd energi'!$B$2:$AS$506,MATCH(M$1,'Tillförd energi'!$B$1:$AQ$1,0),FALSE)</f>
        <v>0</v>
      </c>
      <c r="N213" s="73">
        <f>VLOOKUP($B213,'Tillförd energi'!$B$2:$AS$506,MATCH(N$1,'Tillförd energi'!$B$1:$AQ$1,0),FALSE)</f>
        <v>0</v>
      </c>
      <c r="O213" s="73">
        <f>VLOOKUP($B213,'Tillförd energi'!$B$2:$AS$506,MATCH(O$1,'Tillförd energi'!$B$1:$AQ$1,0),FALSE)</f>
        <v>0</v>
      </c>
      <c r="P213" s="73">
        <f>VLOOKUP($B213,'Tillförd energi'!$B$2:$AS$506,MATCH(P$1,'Tillförd energi'!$B$1:$AQ$1,0),FALSE)</f>
        <v>0</v>
      </c>
      <c r="Q213" s="73">
        <f>VLOOKUP($B213,'Tillförd energi'!$B$2:$AS$506,MATCH(Q$1,'Tillförd energi'!$B$1:$AQ$1,0),FALSE)</f>
        <v>0</v>
      </c>
      <c r="R213" s="73">
        <f>VLOOKUP($B213,'Tillförd energi'!$B$2:$AS$506,MATCH(R$1,'Tillförd energi'!$B$1:$AQ$1,0),FALSE)</f>
        <v>0</v>
      </c>
      <c r="S213" s="73">
        <f>VLOOKUP($B213,'Tillförd energi'!$B$2:$AS$506,MATCH(S$1,'Tillförd energi'!$B$1:$AQ$1,0),FALSE)</f>
        <v>0</v>
      </c>
      <c r="T213" s="73">
        <f>VLOOKUP($B213,'Tillförd energi'!$B$2:$AS$506,MATCH(T$1,'Tillförd energi'!$B$1:$AQ$1,0),FALSE)</f>
        <v>0</v>
      </c>
      <c r="U213" s="73">
        <f>VLOOKUP($B213,'Tillförd energi'!$B$2:$AS$506,MATCH(U$1,'Tillförd energi'!$B$1:$AQ$1,0),FALSE)</f>
        <v>0</v>
      </c>
      <c r="V213" s="73">
        <f>VLOOKUP($B213,'Tillförd energi'!$B$2:$AS$506,MATCH(V$1,'Tillförd energi'!$B$1:$AQ$1,0),FALSE)</f>
        <v>0</v>
      </c>
      <c r="W213" s="73">
        <f>VLOOKUP($B213,'Tillförd energi'!$B$2:$AS$506,MATCH(W$1,'Tillförd energi'!$B$1:$AQ$1,0),FALSE)</f>
        <v>0</v>
      </c>
      <c r="X213" s="73">
        <f>VLOOKUP($B213,'Tillförd energi'!$B$2:$AS$506,MATCH(X$1,'Tillförd energi'!$B$1:$AQ$1,0),FALSE)</f>
        <v>0</v>
      </c>
      <c r="Y213" s="73">
        <f>VLOOKUP($B213,'Tillförd energi'!$B$2:$AS$506,MATCH(Y$1,'Tillförd energi'!$B$1:$AQ$1,0),FALSE)</f>
        <v>0</v>
      </c>
      <c r="Z213" s="73">
        <f>VLOOKUP($B213,'Tillförd energi'!$B$2:$AS$506,MATCH(Z$1,'Tillförd energi'!$B$1:$AQ$1,0),FALSE)</f>
        <v>0</v>
      </c>
      <c r="AA213" s="73">
        <f>VLOOKUP($B213,'Tillförd energi'!$B$2:$AS$506,MATCH(AA$1,'Tillförd energi'!$B$1:$AQ$1,0),FALSE)</f>
        <v>0</v>
      </c>
      <c r="AB213" s="73">
        <f>VLOOKUP($B213,'Tillförd energi'!$B$2:$AS$506,MATCH(AB$1,'Tillförd energi'!$B$1:$AQ$1,0),FALSE)</f>
        <v>0</v>
      </c>
      <c r="AC213" s="73">
        <f>VLOOKUP($B213,'Tillförd energi'!$B$2:$AS$506,MATCH(AC$1,'Tillförd energi'!$B$1:$AQ$1,0),FALSE)</f>
        <v>0</v>
      </c>
      <c r="AD213" s="73">
        <f>VLOOKUP($B213,'Tillförd energi'!$B$2:$AS$506,MATCH(AD$1,'Tillförd energi'!$B$1:$AQ$1,0),FALSE)</f>
        <v>0</v>
      </c>
      <c r="AF213" s="73">
        <f>VLOOKUP($B213,'Tillförd energi'!$B$2:$AS$506,MATCH(AF$1,'Tillförd energi'!$B$1:$AQ$1,0),FALSE)</f>
        <v>0</v>
      </c>
      <c r="AH213" s="73">
        <f>IFERROR(VLOOKUP(B213,Miljö!$B$1:$S$476,9,FALSE)/1,0)</f>
        <v>0</v>
      </c>
      <c r="AJ213" s="81" t="str">
        <f>IFERROR(VLOOKUP($B213,Miljö!$B$1:$S$500,MATCH("hjälpel exklusive kraftvärme (GWh)",Miljö!$B$1:$V$1,0),FALSE)/1,"")</f>
        <v/>
      </c>
      <c r="AK213" s="81">
        <f t="shared" si="33"/>
        <v>0</v>
      </c>
      <c r="AL213" s="81">
        <f>VLOOKUP($B213,'Slutlig allokering'!$B$2:$AL$462,MATCH("Hjälpel kraftvärme",'Slutlig allokering'!$B$2:$AL$2,0),FALSE)</f>
        <v>0</v>
      </c>
      <c r="AN213" s="73">
        <f t="shared" si="34"/>
        <v>0</v>
      </c>
      <c r="AO213" s="73">
        <f t="shared" si="35"/>
        <v>0</v>
      </c>
      <c r="AP213" s="73" t="str">
        <f>IF(ISERROR(1/VLOOKUP($B213,Leveranser!$B$1:$S$500,MATCH("såld värme (gwh)",Leveranser!$B$1:$S$1,0),FALSE)),"",VLOOKUP($B213,Leveranser!$B$1:$S$500,MATCH("såld värme (gwh)",Leveranser!$B$1:$S$1,0),FALSE))</f>
        <v/>
      </c>
      <c r="AQ213" s="73">
        <f>VLOOKUP($B213,Leveranser!$B$1:$Y$500,MATCH("Totalt såld fjärrvärme till andra fjärrvärmeföretag",Leveranser!$B$1:$AA$1,0),FALSE)</f>
        <v>0</v>
      </c>
      <c r="AR213" s="73">
        <f>IF(ISERROR(1/VLOOKUP($B213,Miljö!$B$1:$S$500,MATCH("Såld mängd produktionsspecifik fjärrvärme (GWh)",Miljö!$B$1:$R$1,0),FALSE)),0,VLOOKUP($B213,Miljö!$B$1:$S$500,MATCH("Såld mängd produktionsspecifik fjärrvärme (GWh)",Miljö!$B$1:$R$1,0),FALSE))</f>
        <v>0</v>
      </c>
      <c r="AS213" s="82" t="str">
        <f t="shared" si="40"/>
        <v/>
      </c>
      <c r="AU213" s="73" t="str">
        <f>VLOOKUP($B213,'Miljövärden urval för publ'!$B$2:$I$486,7,FALSE)</f>
        <v>Nej</v>
      </c>
      <c r="AV213" s="73" t="str">
        <f>VLOOKUP($B213,'Miljövärden urval för publ'!$B$2:$I$486,6,FALSE)</f>
        <v>Nej</v>
      </c>
      <c r="AZ213" s="73">
        <f t="shared" si="36"/>
        <v>0</v>
      </c>
      <c r="BA213" s="73">
        <f t="shared" si="41"/>
        <v>0</v>
      </c>
      <c r="BB213" s="73">
        <f t="shared" si="37"/>
        <v>0</v>
      </c>
      <c r="BC213" s="73">
        <f t="shared" si="38"/>
        <v>0</v>
      </c>
      <c r="BE213" s="73">
        <f t="shared" si="42"/>
        <v>0</v>
      </c>
      <c r="BF213" s="73">
        <f t="shared" si="43"/>
        <v>0</v>
      </c>
      <c r="BH213" s="73">
        <f t="shared" si="39"/>
        <v>0</v>
      </c>
    </row>
    <row r="214" spans="1:60" ht="15" x14ac:dyDescent="0.25">
      <c r="A214" t="s">
        <v>263</v>
      </c>
      <c r="B214" t="s">
        <v>264</v>
      </c>
      <c r="C214" s="73">
        <f>VLOOKUP($B214,'Tillförd energi'!$B$2:$AS$506,MATCH(C$1,'Tillförd energi'!$B$1:$AQ$1,0),FALSE)</f>
        <v>0</v>
      </c>
      <c r="D214" s="73">
        <f>VLOOKUP($B214,'Tillförd energi'!$B$2:$AS$506,MATCH(D$1,'Tillförd energi'!$B$1:$AQ$1,0),FALSE)</f>
        <v>0</v>
      </c>
      <c r="E214" s="73">
        <f>VLOOKUP($B214,'Tillförd energi'!$B$2:$AS$506,MATCH(E$1,'Tillförd energi'!$B$1:$AQ$1,0),FALSE)</f>
        <v>0</v>
      </c>
      <c r="F214" s="73">
        <f>VLOOKUP($B214,'Tillförd energi'!$B$2:$AS$506,MATCH(F$1,'Tillförd energi'!$B$1:$AQ$1,0),FALSE)</f>
        <v>0</v>
      </c>
      <c r="G214" s="73">
        <f>VLOOKUP($B214,'Tillförd energi'!$B$2:$AS$506,MATCH(G$1,'Tillförd energi'!$B$1:$AQ$1,0),FALSE)</f>
        <v>0</v>
      </c>
      <c r="H214" s="73">
        <f>VLOOKUP($B214,'Tillförd energi'!$B$2:$AS$506,MATCH(H$1,'Tillförd energi'!$B$1:$AQ$1,0),FALSE)</f>
        <v>0</v>
      </c>
      <c r="I214" s="73">
        <f>VLOOKUP($B214,'Tillförd energi'!$B$2:$AS$506,MATCH(I$1,'Tillförd energi'!$B$1:$AQ$1,0),FALSE)</f>
        <v>0</v>
      </c>
      <c r="J214" s="73">
        <f>VLOOKUP($B214,'Tillförd energi'!$B$2:$AS$506,MATCH(J$1,'Tillförd energi'!$B$1:$AQ$1,0),FALSE)</f>
        <v>0</v>
      </c>
      <c r="K214" s="73">
        <f>VLOOKUP($B214,'Tillförd energi'!$B$2:$AS$506,MATCH(K$1,'Tillförd energi'!$B$1:$AQ$1,0),FALSE)</f>
        <v>0</v>
      </c>
      <c r="L214" s="73">
        <f>VLOOKUP($B214,'Tillförd energi'!$B$2:$AS$506,MATCH(L$1,'Tillförd energi'!$B$1:$AQ$1,0),FALSE)</f>
        <v>0</v>
      </c>
      <c r="M214" s="73">
        <f>VLOOKUP($B214,'Tillförd energi'!$B$2:$AS$506,MATCH(M$1,'Tillförd energi'!$B$1:$AQ$1,0),FALSE)</f>
        <v>0</v>
      </c>
      <c r="N214" s="73">
        <f>VLOOKUP($B214,'Tillförd energi'!$B$2:$AS$506,MATCH(N$1,'Tillförd energi'!$B$1:$AQ$1,0),FALSE)</f>
        <v>0</v>
      </c>
      <c r="O214" s="73">
        <f>VLOOKUP($B214,'Tillförd energi'!$B$2:$AS$506,MATCH(O$1,'Tillförd energi'!$B$1:$AQ$1,0),FALSE)</f>
        <v>0</v>
      </c>
      <c r="P214" s="73">
        <f>VLOOKUP($B214,'Tillförd energi'!$B$2:$AS$506,MATCH(P$1,'Tillförd energi'!$B$1:$AQ$1,0),FALSE)</f>
        <v>0</v>
      </c>
      <c r="Q214" s="73">
        <f>VLOOKUP($B214,'Tillförd energi'!$B$2:$AS$506,MATCH(Q$1,'Tillförd energi'!$B$1:$AQ$1,0),FALSE)</f>
        <v>0</v>
      </c>
      <c r="R214" s="73">
        <f>VLOOKUP($B214,'Tillförd energi'!$B$2:$AS$506,MATCH(R$1,'Tillförd energi'!$B$1:$AQ$1,0),FALSE)</f>
        <v>0</v>
      </c>
      <c r="S214" s="73">
        <f>VLOOKUP($B214,'Tillförd energi'!$B$2:$AS$506,MATCH(S$1,'Tillförd energi'!$B$1:$AQ$1,0),FALSE)</f>
        <v>0</v>
      </c>
      <c r="T214" s="73">
        <f>VLOOKUP($B214,'Tillförd energi'!$B$2:$AS$506,MATCH(T$1,'Tillförd energi'!$B$1:$AQ$1,0),FALSE)</f>
        <v>0</v>
      </c>
      <c r="U214" s="73">
        <f>VLOOKUP($B214,'Tillförd energi'!$B$2:$AS$506,MATCH(U$1,'Tillförd energi'!$B$1:$AQ$1,0),FALSE)</f>
        <v>0</v>
      </c>
      <c r="V214" s="73">
        <f>VLOOKUP($B214,'Tillförd energi'!$B$2:$AS$506,MATCH(V$1,'Tillförd energi'!$B$1:$AQ$1,0),FALSE)</f>
        <v>0</v>
      </c>
      <c r="W214" s="73">
        <f>VLOOKUP($B214,'Tillförd energi'!$B$2:$AS$506,MATCH(W$1,'Tillförd energi'!$B$1:$AQ$1,0),FALSE)</f>
        <v>0</v>
      </c>
      <c r="X214" s="73">
        <f>VLOOKUP($B214,'Tillförd energi'!$B$2:$AS$506,MATCH(X$1,'Tillförd energi'!$B$1:$AQ$1,0),FALSE)</f>
        <v>0</v>
      </c>
      <c r="Y214" s="73">
        <f>VLOOKUP($B214,'Tillförd energi'!$B$2:$AS$506,MATCH(Y$1,'Tillförd energi'!$B$1:$AQ$1,0),FALSE)</f>
        <v>0</v>
      </c>
      <c r="Z214" s="73">
        <f>VLOOKUP($B214,'Tillförd energi'!$B$2:$AS$506,MATCH(Z$1,'Tillförd energi'!$B$1:$AQ$1,0),FALSE)</f>
        <v>0</v>
      </c>
      <c r="AA214" s="73">
        <f>VLOOKUP($B214,'Tillförd energi'!$B$2:$AS$506,MATCH(AA$1,'Tillförd energi'!$B$1:$AQ$1,0),FALSE)</f>
        <v>0</v>
      </c>
      <c r="AB214" s="73">
        <f>VLOOKUP($B214,'Tillförd energi'!$B$2:$AS$506,MATCH(AB$1,'Tillförd energi'!$B$1:$AQ$1,0),FALSE)</f>
        <v>0</v>
      </c>
      <c r="AC214" s="73">
        <f>VLOOKUP($B214,'Tillförd energi'!$B$2:$AS$506,MATCH(AC$1,'Tillförd energi'!$B$1:$AQ$1,0),FALSE)</f>
        <v>0</v>
      </c>
      <c r="AD214" s="73">
        <f>VLOOKUP($B214,'Tillförd energi'!$B$2:$AS$506,MATCH(AD$1,'Tillförd energi'!$B$1:$AQ$1,0),FALSE)</f>
        <v>0</v>
      </c>
      <c r="AF214" s="73">
        <f>VLOOKUP($B214,'Tillförd energi'!$B$2:$AS$506,MATCH(AF$1,'Tillförd energi'!$B$1:$AQ$1,0),FALSE)</f>
        <v>0</v>
      </c>
      <c r="AH214" s="73">
        <f>IFERROR(VLOOKUP(B214,Miljö!$B$1:$S$476,9,FALSE)/1,0)</f>
        <v>0</v>
      </c>
      <c r="AJ214" s="81" t="str">
        <f>IFERROR(VLOOKUP($B214,Miljö!$B$1:$S$500,MATCH("hjälpel exklusive kraftvärme (GWh)",Miljö!$B$1:$V$1,0),FALSE)/1,"")</f>
        <v/>
      </c>
      <c r="AK214" s="81">
        <f t="shared" si="33"/>
        <v>0</v>
      </c>
      <c r="AL214" s="81">
        <f>VLOOKUP($B214,'Slutlig allokering'!$B$2:$AL$462,MATCH("Hjälpel kraftvärme",'Slutlig allokering'!$B$2:$AL$2,0),FALSE)</f>
        <v>0</v>
      </c>
      <c r="AN214" s="73">
        <f t="shared" si="34"/>
        <v>0</v>
      </c>
      <c r="AO214" s="73">
        <f t="shared" si="35"/>
        <v>0</v>
      </c>
      <c r="AP214" s="73" t="str">
        <f>IF(ISERROR(1/VLOOKUP($B214,Leveranser!$B$1:$S$500,MATCH("såld värme (gwh)",Leveranser!$B$1:$S$1,0),FALSE)),"",VLOOKUP($B214,Leveranser!$B$1:$S$500,MATCH("såld värme (gwh)",Leveranser!$B$1:$S$1,0),FALSE))</f>
        <v/>
      </c>
      <c r="AQ214" s="73">
        <f>VLOOKUP($B214,Leveranser!$B$1:$Y$500,MATCH("Totalt såld fjärrvärme till andra fjärrvärmeföretag",Leveranser!$B$1:$AA$1,0),FALSE)</f>
        <v>0</v>
      </c>
      <c r="AR214" s="73">
        <f>IF(ISERROR(1/VLOOKUP($B214,Miljö!$B$1:$S$500,MATCH("Såld mängd produktionsspecifik fjärrvärme (GWh)",Miljö!$B$1:$R$1,0),FALSE)),0,VLOOKUP($B214,Miljö!$B$1:$S$500,MATCH("Såld mängd produktionsspecifik fjärrvärme (GWh)",Miljö!$B$1:$R$1,0),FALSE))</f>
        <v>0</v>
      </c>
      <c r="AS214" s="82" t="str">
        <f t="shared" si="40"/>
        <v/>
      </c>
      <c r="AU214" s="73" t="str">
        <f>VLOOKUP($B214,'Miljövärden urval för publ'!$B$2:$I$486,7,FALSE)</f>
        <v>Nej</v>
      </c>
      <c r="AV214" s="73" t="str">
        <f>VLOOKUP($B214,'Miljövärden urval för publ'!$B$2:$I$486,6,FALSE)</f>
        <v>Nej</v>
      </c>
      <c r="AZ214" s="73">
        <f t="shared" si="36"/>
        <v>0</v>
      </c>
      <c r="BA214" s="73">
        <f t="shared" si="41"/>
        <v>0</v>
      </c>
      <c r="BB214" s="73">
        <f t="shared" si="37"/>
        <v>0</v>
      </c>
      <c r="BC214" s="73">
        <f t="shared" si="38"/>
        <v>0</v>
      </c>
      <c r="BE214" s="73">
        <f t="shared" si="42"/>
        <v>0</v>
      </c>
      <c r="BF214" s="73">
        <f t="shared" si="43"/>
        <v>0</v>
      </c>
      <c r="BH214" s="73">
        <f t="shared" si="39"/>
        <v>0</v>
      </c>
    </row>
    <row r="215" spans="1:60" ht="15" x14ac:dyDescent="0.25">
      <c r="A215" t="s">
        <v>265</v>
      </c>
      <c r="B215" t="s">
        <v>266</v>
      </c>
      <c r="C215" s="73">
        <f>VLOOKUP($B215,'Tillförd energi'!$B$2:$AS$506,MATCH(C$1,'Tillförd energi'!$B$1:$AQ$1,0),FALSE)</f>
        <v>0</v>
      </c>
      <c r="D215" s="73">
        <f>VLOOKUP($B215,'Tillförd energi'!$B$2:$AS$506,MATCH(D$1,'Tillförd energi'!$B$1:$AQ$1,0),FALSE)</f>
        <v>0.8</v>
      </c>
      <c r="E215" s="73">
        <f>VLOOKUP($B215,'Tillförd energi'!$B$2:$AS$506,MATCH(E$1,'Tillförd energi'!$B$1:$AQ$1,0),FALSE)</f>
        <v>0</v>
      </c>
      <c r="F215" s="73">
        <f>VLOOKUP($B215,'Tillförd energi'!$B$2:$AS$506,MATCH(F$1,'Tillförd energi'!$B$1:$AQ$1,0),FALSE)</f>
        <v>0</v>
      </c>
      <c r="G215" s="73">
        <f>VLOOKUP($B215,'Tillförd energi'!$B$2:$AS$506,MATCH(G$1,'Tillförd energi'!$B$1:$AQ$1,0),FALSE)</f>
        <v>0</v>
      </c>
      <c r="H215" s="73">
        <f>VLOOKUP($B215,'Tillförd energi'!$B$2:$AS$506,MATCH(H$1,'Tillförd energi'!$B$1:$AQ$1,0),FALSE)</f>
        <v>0</v>
      </c>
      <c r="I215" s="73">
        <f>VLOOKUP($B215,'Tillförd energi'!$B$2:$AS$506,MATCH(I$1,'Tillförd energi'!$B$1:$AQ$1,0),FALSE)</f>
        <v>0</v>
      </c>
      <c r="J215" s="73">
        <f>VLOOKUP($B215,'Tillförd energi'!$B$2:$AS$506,MATCH(J$1,'Tillförd energi'!$B$1:$AQ$1,0),FALSE)</f>
        <v>9.4117599999999996E-2</v>
      </c>
      <c r="K215" s="73">
        <f>VLOOKUP($B215,'Tillförd energi'!$B$2:$AS$506,MATCH(K$1,'Tillförd energi'!$B$1:$AQ$1,0),FALSE)</f>
        <v>53.4</v>
      </c>
      <c r="L215" s="73">
        <f>VLOOKUP($B215,'Tillförd energi'!$B$2:$AS$506,MATCH(L$1,'Tillförd energi'!$B$1:$AQ$1,0),FALSE)</f>
        <v>0</v>
      </c>
      <c r="M215" s="73">
        <f>VLOOKUP($B215,'Tillförd energi'!$B$2:$AS$506,MATCH(M$1,'Tillförd energi'!$B$1:$AQ$1,0),FALSE)</f>
        <v>0</v>
      </c>
      <c r="N215" s="73">
        <f>VLOOKUP($B215,'Tillförd energi'!$B$2:$AS$506,MATCH(N$1,'Tillförd energi'!$B$1:$AQ$1,0),FALSE)</f>
        <v>0</v>
      </c>
      <c r="O215" s="73">
        <f>VLOOKUP($B215,'Tillförd energi'!$B$2:$AS$506,MATCH(O$1,'Tillförd energi'!$B$1:$AQ$1,0),FALSE)</f>
        <v>0</v>
      </c>
      <c r="P215" s="73">
        <f>VLOOKUP($B215,'Tillförd energi'!$B$2:$AS$506,MATCH(P$1,'Tillförd energi'!$B$1:$AQ$1,0),FALSE)</f>
        <v>0</v>
      </c>
      <c r="Q215" s="73">
        <f>VLOOKUP($B215,'Tillförd energi'!$B$2:$AS$506,MATCH(Q$1,'Tillförd energi'!$B$1:$AQ$1,0),FALSE)</f>
        <v>5.3</v>
      </c>
      <c r="R215" s="73">
        <f>VLOOKUP($B215,'Tillförd energi'!$B$2:$AS$506,MATCH(R$1,'Tillförd energi'!$B$1:$AQ$1,0),FALSE)</f>
        <v>0</v>
      </c>
      <c r="S215" s="73">
        <f>VLOOKUP($B215,'Tillförd energi'!$B$2:$AS$506,MATCH(S$1,'Tillförd energi'!$B$1:$AQ$1,0),FALSE)</f>
        <v>0</v>
      </c>
      <c r="T215" s="73">
        <f>VLOOKUP($B215,'Tillförd energi'!$B$2:$AS$506,MATCH(T$1,'Tillförd energi'!$B$1:$AQ$1,0),FALSE)</f>
        <v>0</v>
      </c>
      <c r="U215" s="73">
        <f>VLOOKUP($B215,'Tillförd energi'!$B$2:$AS$506,MATCH(U$1,'Tillförd energi'!$B$1:$AQ$1,0),FALSE)</f>
        <v>0</v>
      </c>
      <c r="V215" s="73">
        <f>VLOOKUP($B215,'Tillförd energi'!$B$2:$AS$506,MATCH(V$1,'Tillförd energi'!$B$1:$AQ$1,0),FALSE)</f>
        <v>0</v>
      </c>
      <c r="W215" s="73">
        <f>VLOOKUP($B215,'Tillförd energi'!$B$2:$AS$506,MATCH(W$1,'Tillförd energi'!$B$1:$AQ$1,0),FALSE)</f>
        <v>0</v>
      </c>
      <c r="X215" s="73">
        <f>VLOOKUP($B215,'Tillförd energi'!$B$2:$AS$506,MATCH(X$1,'Tillförd energi'!$B$1:$AQ$1,0),FALSE)</f>
        <v>0</v>
      </c>
      <c r="Y215" s="73">
        <f>VLOOKUP($B215,'Tillförd energi'!$B$2:$AS$506,MATCH(Y$1,'Tillförd energi'!$B$1:$AQ$1,0),FALSE)</f>
        <v>0</v>
      </c>
      <c r="Z215" s="73">
        <f>VLOOKUP($B215,'Tillförd energi'!$B$2:$AS$506,MATCH(Z$1,'Tillförd energi'!$B$1:$AQ$1,0),FALSE)</f>
        <v>0</v>
      </c>
      <c r="AA215" s="73">
        <f>VLOOKUP($B215,'Tillförd energi'!$B$2:$AS$506,MATCH(AA$1,'Tillförd energi'!$B$1:$AQ$1,0),FALSE)</f>
        <v>0</v>
      </c>
      <c r="AB215" s="73">
        <f>VLOOKUP($B215,'Tillförd energi'!$B$2:$AS$506,MATCH(AB$1,'Tillförd energi'!$B$1:$AQ$1,0),FALSE)</f>
        <v>0</v>
      </c>
      <c r="AC215" s="73">
        <f>VLOOKUP($B215,'Tillförd energi'!$B$2:$AS$506,MATCH(AC$1,'Tillförd energi'!$B$1:$AQ$1,0),FALSE)</f>
        <v>0</v>
      </c>
      <c r="AD215" s="73">
        <f>VLOOKUP($B215,'Tillförd energi'!$B$2:$AS$506,MATCH(AD$1,'Tillförd energi'!$B$1:$AQ$1,0),FALSE)</f>
        <v>0</v>
      </c>
      <c r="AF215" s="73">
        <f>VLOOKUP($B215,'Tillförd energi'!$B$2:$AS$506,MATCH(AF$1,'Tillförd energi'!$B$1:$AQ$1,0),FALSE)</f>
        <v>1.97</v>
      </c>
      <c r="AH215" s="73">
        <f>IFERROR(VLOOKUP(B215,Miljö!$B$1:$S$476,9,FALSE)/1,0)</f>
        <v>0</v>
      </c>
      <c r="AJ215" s="81">
        <f>IFERROR(VLOOKUP($B215,Miljö!$B$1:$S$500,MATCH("hjälpel exklusive kraftvärme (GWh)",Miljö!$B$1:$V$1,0),FALSE)/1,"")</f>
        <v>1.97</v>
      </c>
      <c r="AK215" s="81">
        <f t="shared" si="33"/>
        <v>1.97</v>
      </c>
      <c r="AL215" s="81">
        <f>VLOOKUP($B215,'Slutlig allokering'!$B$2:$AL$462,MATCH("Hjälpel kraftvärme",'Slutlig allokering'!$B$2:$AL$2,0),FALSE)</f>
        <v>0</v>
      </c>
      <c r="AN215" s="73">
        <f t="shared" si="34"/>
        <v>61.564117599999996</v>
      </c>
      <c r="AO215" s="73">
        <f t="shared" si="35"/>
        <v>61.564117599999996</v>
      </c>
      <c r="AP215" s="73">
        <f>IF(ISERROR(1/VLOOKUP($B215,Leveranser!$B$1:$S$500,MATCH("såld värme (gwh)",Leveranser!$B$1:$S$1,0),FALSE)),"",VLOOKUP($B215,Leveranser!$B$1:$S$500,MATCH("såld värme (gwh)",Leveranser!$B$1:$S$1,0),FALSE))</f>
        <v>36.5</v>
      </c>
      <c r="AQ215" s="73">
        <f>VLOOKUP($B215,Leveranser!$B$1:$Y$500,MATCH("Totalt såld fjärrvärme till andra fjärrvärmeföretag",Leveranser!$B$1:$AA$1,0),FALSE)</f>
        <v>0</v>
      </c>
      <c r="AR215" s="73">
        <f>IF(ISERROR(1/VLOOKUP($B215,Miljö!$B$1:$S$500,MATCH("Såld mängd produktionsspecifik fjärrvärme (GWh)",Miljö!$B$1:$R$1,0),FALSE)),0,VLOOKUP($B215,Miljö!$B$1:$S$500,MATCH("Såld mängd produktionsspecifik fjärrvärme (GWh)",Miljö!$B$1:$R$1,0),FALSE))</f>
        <v>0</v>
      </c>
      <c r="AS215" s="82">
        <f t="shared" si="40"/>
        <v>0.59287782271405454</v>
      </c>
      <c r="AU215" s="73" t="str">
        <f>VLOOKUP($B215,'Miljövärden urval för publ'!$B$2:$I$486,7,FALSE)</f>
        <v>Ja</v>
      </c>
      <c r="AV215" s="73" t="str">
        <f>VLOOKUP($B215,'Miljövärden urval för publ'!$B$2:$I$486,6,FALSE)</f>
        <v>Nej</v>
      </c>
      <c r="AZ215" s="73">
        <f t="shared" si="36"/>
        <v>1.97</v>
      </c>
      <c r="BA215" s="73">
        <f t="shared" si="41"/>
        <v>0</v>
      </c>
      <c r="BB215" s="73">
        <f t="shared" si="37"/>
        <v>0</v>
      </c>
      <c r="BC215" s="73">
        <f t="shared" si="38"/>
        <v>5.3</v>
      </c>
      <c r="BE215" s="73">
        <f t="shared" si="42"/>
        <v>0</v>
      </c>
      <c r="BF215" s="73">
        <f t="shared" si="43"/>
        <v>0</v>
      </c>
      <c r="BH215" s="73">
        <f t="shared" si="39"/>
        <v>58.699999999999996</v>
      </c>
    </row>
    <row r="216" spans="1:60" ht="15" x14ac:dyDescent="0.25">
      <c r="A216" t="s">
        <v>267</v>
      </c>
      <c r="B216" t="s">
        <v>268</v>
      </c>
      <c r="C216" s="73">
        <f>VLOOKUP($B216,'Tillförd energi'!$B$2:$AS$506,MATCH(C$1,'Tillförd energi'!$B$1:$AQ$1,0),FALSE)</f>
        <v>0</v>
      </c>
      <c r="D216" s="73">
        <f>VLOOKUP($B216,'Tillförd energi'!$B$2:$AS$506,MATCH(D$1,'Tillförd energi'!$B$1:$AQ$1,0),FALSE)</f>
        <v>0.17599999999999999</v>
      </c>
      <c r="E216" s="73">
        <f>VLOOKUP($B216,'Tillförd energi'!$B$2:$AS$506,MATCH(E$1,'Tillförd energi'!$B$1:$AQ$1,0),FALSE)</f>
        <v>0</v>
      </c>
      <c r="F216" s="73">
        <f>VLOOKUP($B216,'Tillförd energi'!$B$2:$AS$506,MATCH(F$1,'Tillförd energi'!$B$1:$AQ$1,0),FALSE)</f>
        <v>0</v>
      </c>
      <c r="G216" s="73">
        <f>VLOOKUP($B216,'Tillförd energi'!$B$2:$AS$506,MATCH(G$1,'Tillförd energi'!$B$1:$AQ$1,0),FALSE)</f>
        <v>142.67400000000001</v>
      </c>
      <c r="H216" s="73">
        <f>VLOOKUP($B216,'Tillförd energi'!$B$2:$AS$506,MATCH(H$1,'Tillförd energi'!$B$1:$AQ$1,0),FALSE)</f>
        <v>0</v>
      </c>
      <c r="I216" s="73">
        <f>VLOOKUP($B216,'Tillförd energi'!$B$2:$AS$506,MATCH(I$1,'Tillförd energi'!$B$1:$AQ$1,0),FALSE)</f>
        <v>0</v>
      </c>
      <c r="J216" s="73">
        <f>VLOOKUP($B216,'Tillförd energi'!$B$2:$AS$506,MATCH(J$1,'Tillförd energi'!$B$1:$AQ$1,0),FALSE)</f>
        <v>4.8849999999999998</v>
      </c>
      <c r="K216" s="73">
        <f>VLOOKUP($B216,'Tillförd energi'!$B$2:$AS$506,MATCH(K$1,'Tillförd energi'!$B$1:$AQ$1,0),FALSE)</f>
        <v>75.069000000000003</v>
      </c>
      <c r="L216" s="73">
        <f>VLOOKUP($B216,'Tillförd energi'!$B$2:$AS$506,MATCH(L$1,'Tillförd energi'!$B$1:$AQ$1,0),FALSE)</f>
        <v>0</v>
      </c>
      <c r="M216" s="73">
        <f>VLOOKUP($B216,'Tillförd energi'!$B$2:$AS$506,MATCH(M$1,'Tillförd energi'!$B$1:$AQ$1,0),FALSE)</f>
        <v>0</v>
      </c>
      <c r="N216" s="73">
        <f>VLOOKUP($B216,'Tillförd energi'!$B$2:$AS$506,MATCH(N$1,'Tillförd energi'!$B$1:$AQ$1,0),FALSE)</f>
        <v>0</v>
      </c>
      <c r="O216" s="73">
        <f>VLOOKUP($B216,'Tillförd energi'!$B$2:$AS$506,MATCH(O$1,'Tillförd energi'!$B$1:$AQ$1,0),FALSE)</f>
        <v>0</v>
      </c>
      <c r="P216" s="73">
        <f>VLOOKUP($B216,'Tillförd energi'!$B$2:$AS$506,MATCH(P$1,'Tillförd energi'!$B$1:$AQ$1,0),FALSE)</f>
        <v>49.7395</v>
      </c>
      <c r="Q216" s="73">
        <f>VLOOKUP($B216,'Tillförd energi'!$B$2:$AS$506,MATCH(Q$1,'Tillförd energi'!$B$1:$AQ$1,0),FALSE)</f>
        <v>24.478999999999999</v>
      </c>
      <c r="R216" s="73">
        <f>VLOOKUP($B216,'Tillförd energi'!$B$2:$AS$506,MATCH(R$1,'Tillförd energi'!$B$1:$AQ$1,0),FALSE)</f>
        <v>0</v>
      </c>
      <c r="S216" s="73">
        <f>VLOOKUP($B216,'Tillförd energi'!$B$2:$AS$506,MATCH(S$1,'Tillförd energi'!$B$1:$AQ$1,0),FALSE)</f>
        <v>0</v>
      </c>
      <c r="T216" s="73">
        <f>VLOOKUP($B216,'Tillförd energi'!$B$2:$AS$506,MATCH(T$1,'Tillförd energi'!$B$1:$AQ$1,0),FALSE)</f>
        <v>0</v>
      </c>
      <c r="U216" s="73">
        <f>VLOOKUP($B216,'Tillförd energi'!$B$2:$AS$506,MATCH(U$1,'Tillförd energi'!$B$1:$AQ$1,0),FALSE)</f>
        <v>0</v>
      </c>
      <c r="V216" s="73">
        <f>VLOOKUP($B216,'Tillförd energi'!$B$2:$AS$506,MATCH(V$1,'Tillförd energi'!$B$1:$AQ$1,0),FALSE)</f>
        <v>269.88799999999998</v>
      </c>
      <c r="W216" s="73">
        <f>VLOOKUP($B216,'Tillförd energi'!$B$2:$AS$506,MATCH(W$1,'Tillförd energi'!$B$1:$AQ$1,0),FALSE)</f>
        <v>0</v>
      </c>
      <c r="X216" s="73">
        <f>VLOOKUP($B216,'Tillförd energi'!$B$2:$AS$506,MATCH(X$1,'Tillförd energi'!$B$1:$AQ$1,0),FALSE)</f>
        <v>0</v>
      </c>
      <c r="Y216" s="73">
        <f>VLOOKUP($B216,'Tillförd energi'!$B$2:$AS$506,MATCH(Y$1,'Tillförd energi'!$B$1:$AQ$1,0),FALSE)</f>
        <v>0</v>
      </c>
      <c r="Z216" s="73">
        <f>VLOOKUP($B216,'Tillförd energi'!$B$2:$AS$506,MATCH(Z$1,'Tillförd energi'!$B$1:$AQ$1,0),FALSE)</f>
        <v>110.907</v>
      </c>
      <c r="AA216" s="73">
        <f>VLOOKUP($B216,'Tillförd energi'!$B$2:$AS$506,MATCH(AA$1,'Tillförd energi'!$B$1:$AQ$1,0),FALSE)</f>
        <v>228.45</v>
      </c>
      <c r="AB216" s="73">
        <f>VLOOKUP($B216,'Tillförd energi'!$B$2:$AS$506,MATCH(AB$1,'Tillförd energi'!$B$1:$AQ$1,0),FALSE)</f>
        <v>8.6430000000000007</v>
      </c>
      <c r="AC216" s="73">
        <f>VLOOKUP($B216,'Tillförd energi'!$B$2:$AS$506,MATCH(AC$1,'Tillförd energi'!$B$1:$AQ$1,0),FALSE)</f>
        <v>82.179000000000002</v>
      </c>
      <c r="AD216" s="73">
        <f>VLOOKUP($B216,'Tillförd energi'!$B$2:$AS$506,MATCH(AD$1,'Tillförd energi'!$B$1:$AQ$1,0),FALSE)</f>
        <v>0</v>
      </c>
      <c r="AF216" s="73">
        <f>VLOOKUP($B216,'Tillförd energi'!$B$2:$AS$506,MATCH(AF$1,'Tillförd energi'!$B$1:$AQ$1,0),FALSE)</f>
        <v>26.338000000000001</v>
      </c>
      <c r="AH216" s="73">
        <f>IFERROR(VLOOKUP(B216,Miljö!$B$1:$S$476,9,FALSE)/1,0)</f>
        <v>0</v>
      </c>
      <c r="AJ216" s="81">
        <f>IFERROR(VLOOKUP($B216,Miljö!$B$1:$S$500,MATCH("hjälpel exklusive kraftvärme (GWh)",Miljö!$B$1:$V$1,0),FALSE)/1,"")</f>
        <v>26.338000000000001</v>
      </c>
      <c r="AK216" s="81">
        <f t="shared" si="33"/>
        <v>26.338000000000001</v>
      </c>
      <c r="AL216" s="81">
        <f>VLOOKUP($B216,'Slutlig allokering'!$B$2:$AL$462,MATCH("Hjälpel kraftvärme",'Slutlig allokering'!$B$2:$AL$2,0),FALSE)</f>
        <v>0</v>
      </c>
      <c r="AN216" s="73">
        <f t="shared" si="34"/>
        <v>1023.4274999999999</v>
      </c>
      <c r="AO216" s="73">
        <f t="shared" si="35"/>
        <v>1023.4274999999999</v>
      </c>
      <c r="AP216" s="73">
        <f>IF(ISERROR(1/VLOOKUP($B216,Leveranser!$B$1:$S$500,MATCH("såld värme (gwh)",Leveranser!$B$1:$S$1,0),FALSE)),"",VLOOKUP($B216,Leveranser!$B$1:$S$500,MATCH("såld värme (gwh)",Leveranser!$B$1:$S$1,0),FALSE))</f>
        <v>877.9</v>
      </c>
      <c r="AQ216" s="73">
        <f>VLOOKUP($B216,Leveranser!$B$1:$Y$500,MATCH("Totalt såld fjärrvärme till andra fjärrvärmeföretag",Leveranser!$B$1:$AA$1,0),FALSE)</f>
        <v>0</v>
      </c>
      <c r="AR216" s="73">
        <f>IF(ISERROR(1/VLOOKUP($B216,Miljö!$B$1:$S$500,MATCH("Såld mängd produktionsspecifik fjärrvärme (GWh)",Miljö!$B$1:$R$1,0),FALSE)),0,VLOOKUP($B216,Miljö!$B$1:$S$500,MATCH("Såld mängd produktionsspecifik fjärrvärme (GWh)",Miljö!$B$1:$R$1,0),FALSE))</f>
        <v>0</v>
      </c>
      <c r="AS216" s="82">
        <f t="shared" si="40"/>
        <v>0.85780380144172408</v>
      </c>
      <c r="AU216" s="73" t="str">
        <f>VLOOKUP($B216,'Miljövärden urval för publ'!$B$2:$I$486,7,FALSE)</f>
        <v>Ja</v>
      </c>
      <c r="AV216" s="73" t="str">
        <f>VLOOKUP($B216,'Miljövärden urval för publ'!$B$2:$I$486,6,FALSE)</f>
        <v>Ja</v>
      </c>
      <c r="AZ216" s="73">
        <f t="shared" si="36"/>
        <v>137.245</v>
      </c>
      <c r="BA216" s="73">
        <f t="shared" si="41"/>
        <v>0</v>
      </c>
      <c r="BB216" s="73">
        <f t="shared" si="37"/>
        <v>49.7395</v>
      </c>
      <c r="BC216" s="73">
        <f t="shared" si="38"/>
        <v>24.478999999999999</v>
      </c>
      <c r="BE216" s="73">
        <f t="shared" si="42"/>
        <v>228.45</v>
      </c>
      <c r="BF216" s="73">
        <f t="shared" si="43"/>
        <v>0</v>
      </c>
      <c r="BH216" s="73">
        <f t="shared" si="39"/>
        <v>419.1755</v>
      </c>
    </row>
    <row r="217" spans="1:60" ht="15" x14ac:dyDescent="0.25">
      <c r="A217" t="s">
        <v>267</v>
      </c>
      <c r="B217" t="s">
        <v>269</v>
      </c>
      <c r="C217" s="73">
        <f>VLOOKUP($B217,'Tillförd energi'!$B$2:$AS$506,MATCH(C$1,'Tillförd energi'!$B$1:$AQ$1,0),FALSE)</f>
        <v>0</v>
      </c>
      <c r="D217" s="73">
        <f>VLOOKUP($B217,'Tillförd energi'!$B$2:$AS$506,MATCH(D$1,'Tillförd energi'!$B$1:$AQ$1,0),FALSE)</f>
        <v>5.6000000000000001E-2</v>
      </c>
      <c r="E217" s="73">
        <f>VLOOKUP($B217,'Tillförd energi'!$B$2:$AS$506,MATCH(E$1,'Tillförd energi'!$B$1:$AQ$1,0),FALSE)</f>
        <v>0</v>
      </c>
      <c r="F217" s="73">
        <f>VLOOKUP($B217,'Tillförd energi'!$B$2:$AS$506,MATCH(F$1,'Tillförd energi'!$B$1:$AQ$1,0),FALSE)</f>
        <v>0</v>
      </c>
      <c r="G217" s="73">
        <f>VLOOKUP($B217,'Tillförd energi'!$B$2:$AS$506,MATCH(G$1,'Tillförd energi'!$B$1:$AQ$1,0),FALSE)</f>
        <v>7.032</v>
      </c>
      <c r="H217" s="73">
        <f>VLOOKUP($B217,'Tillförd energi'!$B$2:$AS$506,MATCH(H$1,'Tillförd energi'!$B$1:$AQ$1,0),FALSE)</f>
        <v>0</v>
      </c>
      <c r="I217" s="73">
        <f>VLOOKUP($B217,'Tillförd energi'!$B$2:$AS$506,MATCH(I$1,'Tillförd energi'!$B$1:$AQ$1,0),FALSE)</f>
        <v>0</v>
      </c>
      <c r="J217" s="73">
        <f>VLOOKUP($B217,'Tillförd energi'!$B$2:$AS$506,MATCH(J$1,'Tillförd energi'!$B$1:$AQ$1,0),FALSE)</f>
        <v>0</v>
      </c>
      <c r="K217" s="73">
        <f>VLOOKUP($B217,'Tillförd energi'!$B$2:$AS$506,MATCH(K$1,'Tillförd energi'!$B$1:$AQ$1,0),FALSE)</f>
        <v>0</v>
      </c>
      <c r="L217" s="73">
        <f>VLOOKUP($B217,'Tillförd energi'!$B$2:$AS$506,MATCH(L$1,'Tillförd energi'!$B$1:$AQ$1,0),FALSE)</f>
        <v>0</v>
      </c>
      <c r="M217" s="73">
        <f>VLOOKUP($B217,'Tillförd energi'!$B$2:$AS$506,MATCH(M$1,'Tillförd energi'!$B$1:$AQ$1,0),FALSE)</f>
        <v>0</v>
      </c>
      <c r="N217" s="73">
        <f>VLOOKUP($B217,'Tillförd energi'!$B$2:$AS$506,MATCH(N$1,'Tillförd energi'!$B$1:$AQ$1,0),FALSE)</f>
        <v>0</v>
      </c>
      <c r="O217" s="73">
        <f>VLOOKUP($B217,'Tillförd energi'!$B$2:$AS$506,MATCH(O$1,'Tillförd energi'!$B$1:$AQ$1,0),FALSE)</f>
        <v>0</v>
      </c>
      <c r="P217" s="73">
        <f>VLOOKUP($B217,'Tillförd energi'!$B$2:$AS$506,MATCH(P$1,'Tillförd energi'!$B$1:$AQ$1,0),FALSE)</f>
        <v>30.245999999999999</v>
      </c>
      <c r="Q217" s="73">
        <f>VLOOKUP($B217,'Tillförd energi'!$B$2:$AS$506,MATCH(Q$1,'Tillförd energi'!$B$1:$AQ$1,0),FALSE)</f>
        <v>3.484</v>
      </c>
      <c r="R217" s="73">
        <f>VLOOKUP($B217,'Tillförd energi'!$B$2:$AS$506,MATCH(R$1,'Tillförd energi'!$B$1:$AQ$1,0),FALSE)</f>
        <v>12.596</v>
      </c>
      <c r="S217" s="73">
        <f>VLOOKUP($B217,'Tillförd energi'!$B$2:$AS$506,MATCH(S$1,'Tillförd energi'!$B$1:$AQ$1,0),FALSE)</f>
        <v>0</v>
      </c>
      <c r="T217" s="73">
        <f>VLOOKUP($B217,'Tillförd energi'!$B$2:$AS$506,MATCH(T$1,'Tillförd energi'!$B$1:$AQ$1,0),FALSE)</f>
        <v>0</v>
      </c>
      <c r="U217" s="73">
        <f>VLOOKUP($B217,'Tillförd energi'!$B$2:$AS$506,MATCH(U$1,'Tillförd energi'!$B$1:$AQ$1,0),FALSE)</f>
        <v>0</v>
      </c>
      <c r="V217" s="73">
        <f>VLOOKUP($B217,'Tillförd energi'!$B$2:$AS$506,MATCH(V$1,'Tillförd energi'!$B$1:$AQ$1,0),FALSE)</f>
        <v>16.280999999999999</v>
      </c>
      <c r="W217" s="73">
        <f>VLOOKUP($B217,'Tillförd energi'!$B$2:$AS$506,MATCH(W$1,'Tillförd energi'!$B$1:$AQ$1,0),FALSE)</f>
        <v>0</v>
      </c>
      <c r="X217" s="73">
        <f>VLOOKUP($B217,'Tillförd energi'!$B$2:$AS$506,MATCH(X$1,'Tillförd energi'!$B$1:$AQ$1,0),FALSE)</f>
        <v>0</v>
      </c>
      <c r="Y217" s="73">
        <f>VLOOKUP($B217,'Tillförd energi'!$B$2:$AS$506,MATCH(Y$1,'Tillförd energi'!$B$1:$AQ$1,0),FALSE)</f>
        <v>0.314</v>
      </c>
      <c r="Z217" s="73">
        <f>VLOOKUP($B217,'Tillförd energi'!$B$2:$AS$506,MATCH(Z$1,'Tillförd energi'!$B$1:$AQ$1,0),FALSE)</f>
        <v>1.1639999999999999</v>
      </c>
      <c r="AA217" s="73">
        <f>VLOOKUP($B217,'Tillförd energi'!$B$2:$AS$506,MATCH(AA$1,'Tillförd energi'!$B$1:$AQ$1,0),FALSE)</f>
        <v>2.2909999999999999</v>
      </c>
      <c r="AB217" s="73">
        <f>VLOOKUP($B217,'Tillförd energi'!$B$2:$AS$506,MATCH(AB$1,'Tillförd energi'!$B$1:$AQ$1,0),FALSE)</f>
        <v>4.9279999999999999</v>
      </c>
      <c r="AC217" s="73">
        <f>VLOOKUP($B217,'Tillförd energi'!$B$2:$AS$506,MATCH(AC$1,'Tillförd energi'!$B$1:$AQ$1,0),FALSE)</f>
        <v>0</v>
      </c>
      <c r="AD217" s="73">
        <f>VLOOKUP($B217,'Tillförd energi'!$B$2:$AS$506,MATCH(AD$1,'Tillförd energi'!$B$1:$AQ$1,0),FALSE)</f>
        <v>0</v>
      </c>
      <c r="AF217" s="73">
        <f>VLOOKUP($B217,'Tillförd energi'!$B$2:$AS$506,MATCH(AF$1,'Tillförd energi'!$B$1:$AQ$1,0),FALSE)</f>
        <v>1.819</v>
      </c>
      <c r="AH217" s="73">
        <f>IFERROR(VLOOKUP(B217,Miljö!$B$1:$S$476,9,FALSE)/1,0)</f>
        <v>0</v>
      </c>
      <c r="AJ217" s="81">
        <f>IFERROR(VLOOKUP($B217,Miljö!$B$1:$S$500,MATCH("hjälpel exklusive kraftvärme (GWh)",Miljö!$B$1:$V$1,0),FALSE)/1,"")</f>
        <v>1.819</v>
      </c>
      <c r="AK217" s="81">
        <f t="shared" si="33"/>
        <v>1.819</v>
      </c>
      <c r="AL217" s="81">
        <f>VLOOKUP($B217,'Slutlig allokering'!$B$2:$AL$462,MATCH("Hjälpel kraftvärme",'Slutlig allokering'!$B$2:$AL$2,0),FALSE)</f>
        <v>0</v>
      </c>
      <c r="AN217" s="73">
        <f t="shared" si="34"/>
        <v>80.210999999999984</v>
      </c>
      <c r="AO217" s="73">
        <f t="shared" si="35"/>
        <v>80.210999999999984</v>
      </c>
      <c r="AP217" s="73">
        <f>IF(ISERROR(1/VLOOKUP($B217,Leveranser!$B$1:$S$500,MATCH("såld värme (gwh)",Leveranser!$B$1:$S$1,0),FALSE)),"",VLOOKUP($B217,Leveranser!$B$1:$S$500,MATCH("såld värme (gwh)",Leveranser!$B$1:$S$1,0),FALSE))</f>
        <v>60.6</v>
      </c>
      <c r="AQ217" s="73">
        <f>VLOOKUP($B217,Leveranser!$B$1:$Y$500,MATCH("Totalt såld fjärrvärme till andra fjärrvärmeföretag",Leveranser!$B$1:$AA$1,0),FALSE)</f>
        <v>0</v>
      </c>
      <c r="AR217" s="73">
        <f>IF(ISERROR(1/VLOOKUP($B217,Miljö!$B$1:$S$500,MATCH("Såld mängd produktionsspecifik fjärrvärme (GWh)",Miljö!$B$1:$R$1,0),FALSE)),0,VLOOKUP($B217,Miljö!$B$1:$S$500,MATCH("Såld mängd produktionsspecifik fjärrvärme (GWh)",Miljö!$B$1:$R$1,0),FALSE))</f>
        <v>0</v>
      </c>
      <c r="AS217" s="82">
        <f t="shared" si="40"/>
        <v>0.75550734936604724</v>
      </c>
      <c r="AU217" s="73" t="str">
        <f>VLOOKUP($B217,'Miljövärden urval för publ'!$B$2:$I$486,7,FALSE)</f>
        <v>Ja</v>
      </c>
      <c r="AV217" s="73" t="str">
        <f>VLOOKUP($B217,'Miljövärden urval för publ'!$B$2:$I$486,6,FALSE)</f>
        <v>Ja</v>
      </c>
      <c r="AZ217" s="73">
        <f t="shared" si="36"/>
        <v>3.2969999999999997</v>
      </c>
      <c r="BA217" s="73">
        <f t="shared" si="41"/>
        <v>0</v>
      </c>
      <c r="BB217" s="73">
        <f t="shared" si="37"/>
        <v>30.245999999999999</v>
      </c>
      <c r="BC217" s="73">
        <f t="shared" si="38"/>
        <v>16.079999999999998</v>
      </c>
      <c r="BE217" s="73">
        <f t="shared" si="42"/>
        <v>2.2909999999999999</v>
      </c>
      <c r="BF217" s="73">
        <f t="shared" si="43"/>
        <v>0</v>
      </c>
      <c r="BH217" s="73">
        <f t="shared" si="39"/>
        <v>62.606999999999992</v>
      </c>
    </row>
    <row r="218" spans="1:60" ht="15" x14ac:dyDescent="0.25">
      <c r="A218" t="s">
        <v>270</v>
      </c>
      <c r="B218" t="s">
        <v>271</v>
      </c>
      <c r="C218" s="73">
        <f>VLOOKUP($B218,'Tillförd energi'!$B$2:$AS$506,MATCH(C$1,'Tillförd energi'!$B$1:$AQ$1,0),FALSE)</f>
        <v>0</v>
      </c>
      <c r="D218" s="73">
        <f>VLOOKUP($B218,'Tillförd energi'!$B$2:$AS$506,MATCH(D$1,'Tillförd energi'!$B$1:$AQ$1,0),FALSE)</f>
        <v>0</v>
      </c>
      <c r="E218" s="73">
        <f>VLOOKUP($B218,'Tillförd energi'!$B$2:$AS$506,MATCH(E$1,'Tillförd energi'!$B$1:$AQ$1,0),FALSE)</f>
        <v>0</v>
      </c>
      <c r="F218" s="73">
        <f>VLOOKUP($B218,'Tillförd energi'!$B$2:$AS$506,MATCH(F$1,'Tillförd energi'!$B$1:$AQ$1,0),FALSE)</f>
        <v>0</v>
      </c>
      <c r="G218" s="73">
        <f>VLOOKUP($B218,'Tillförd energi'!$B$2:$AS$506,MATCH(G$1,'Tillförd energi'!$B$1:$AQ$1,0),FALSE)</f>
        <v>0</v>
      </c>
      <c r="H218" s="73">
        <f>VLOOKUP($B218,'Tillförd energi'!$B$2:$AS$506,MATCH(H$1,'Tillförd energi'!$B$1:$AQ$1,0),FALSE)</f>
        <v>0</v>
      </c>
      <c r="I218" s="73">
        <f>VLOOKUP($B218,'Tillförd energi'!$B$2:$AS$506,MATCH(I$1,'Tillförd energi'!$B$1:$AQ$1,0),FALSE)</f>
        <v>0</v>
      </c>
      <c r="J218" s="73">
        <f>VLOOKUP($B218,'Tillförd energi'!$B$2:$AS$506,MATCH(J$1,'Tillförd energi'!$B$1:$AQ$1,0),FALSE)</f>
        <v>0</v>
      </c>
      <c r="K218" s="73">
        <f>VLOOKUP($B218,'Tillförd energi'!$B$2:$AS$506,MATCH(K$1,'Tillförd energi'!$B$1:$AQ$1,0),FALSE)</f>
        <v>0</v>
      </c>
      <c r="L218" s="73">
        <f>VLOOKUP($B218,'Tillförd energi'!$B$2:$AS$506,MATCH(L$1,'Tillförd energi'!$B$1:$AQ$1,0),FALSE)</f>
        <v>0</v>
      </c>
      <c r="M218" s="73">
        <f>VLOOKUP($B218,'Tillförd energi'!$B$2:$AS$506,MATCH(M$1,'Tillförd energi'!$B$1:$AQ$1,0),FALSE)</f>
        <v>0</v>
      </c>
      <c r="N218" s="73">
        <f>VLOOKUP($B218,'Tillförd energi'!$B$2:$AS$506,MATCH(N$1,'Tillförd energi'!$B$1:$AQ$1,0),FALSE)</f>
        <v>0</v>
      </c>
      <c r="O218" s="73">
        <f>VLOOKUP($B218,'Tillförd energi'!$B$2:$AS$506,MATCH(O$1,'Tillförd energi'!$B$1:$AQ$1,0),FALSE)</f>
        <v>0</v>
      </c>
      <c r="P218" s="73">
        <f>VLOOKUP($B218,'Tillförd energi'!$B$2:$AS$506,MATCH(P$1,'Tillförd energi'!$B$1:$AQ$1,0),FALSE)</f>
        <v>0</v>
      </c>
      <c r="Q218" s="73">
        <f>VLOOKUP($B218,'Tillförd energi'!$B$2:$AS$506,MATCH(Q$1,'Tillförd energi'!$B$1:$AQ$1,0),FALSE)</f>
        <v>0</v>
      </c>
      <c r="R218" s="73">
        <f>VLOOKUP($B218,'Tillförd energi'!$B$2:$AS$506,MATCH(R$1,'Tillförd energi'!$B$1:$AQ$1,0),FALSE)</f>
        <v>0</v>
      </c>
      <c r="S218" s="73">
        <f>VLOOKUP($B218,'Tillförd energi'!$B$2:$AS$506,MATCH(S$1,'Tillförd energi'!$B$1:$AQ$1,0),FALSE)</f>
        <v>0</v>
      </c>
      <c r="T218" s="73">
        <f>VLOOKUP($B218,'Tillförd energi'!$B$2:$AS$506,MATCH(T$1,'Tillförd energi'!$B$1:$AQ$1,0),FALSE)</f>
        <v>0</v>
      </c>
      <c r="U218" s="73">
        <f>VLOOKUP($B218,'Tillförd energi'!$B$2:$AS$506,MATCH(U$1,'Tillförd energi'!$B$1:$AQ$1,0),FALSE)</f>
        <v>0</v>
      </c>
      <c r="V218" s="73">
        <f>VLOOKUP($B218,'Tillförd energi'!$B$2:$AS$506,MATCH(V$1,'Tillförd energi'!$B$1:$AQ$1,0),FALSE)</f>
        <v>0</v>
      </c>
      <c r="W218" s="73">
        <f>VLOOKUP($B218,'Tillförd energi'!$B$2:$AS$506,MATCH(W$1,'Tillförd energi'!$B$1:$AQ$1,0),FALSE)</f>
        <v>0</v>
      </c>
      <c r="X218" s="73">
        <f>VLOOKUP($B218,'Tillförd energi'!$B$2:$AS$506,MATCH(X$1,'Tillförd energi'!$B$1:$AQ$1,0),FALSE)</f>
        <v>0</v>
      </c>
      <c r="Y218" s="73">
        <f>VLOOKUP($B218,'Tillförd energi'!$B$2:$AS$506,MATCH(Y$1,'Tillförd energi'!$B$1:$AQ$1,0),FALSE)</f>
        <v>0</v>
      </c>
      <c r="Z218" s="73">
        <f>VLOOKUP($B218,'Tillförd energi'!$B$2:$AS$506,MATCH(Z$1,'Tillförd energi'!$B$1:$AQ$1,0),FALSE)</f>
        <v>0</v>
      </c>
      <c r="AA218" s="73">
        <f>VLOOKUP($B218,'Tillförd energi'!$B$2:$AS$506,MATCH(AA$1,'Tillförd energi'!$B$1:$AQ$1,0),FALSE)</f>
        <v>0</v>
      </c>
      <c r="AB218" s="73">
        <f>VLOOKUP($B218,'Tillförd energi'!$B$2:$AS$506,MATCH(AB$1,'Tillförd energi'!$B$1:$AQ$1,0),FALSE)</f>
        <v>0</v>
      </c>
      <c r="AC218" s="73">
        <f>VLOOKUP($B218,'Tillförd energi'!$B$2:$AS$506,MATCH(AC$1,'Tillförd energi'!$B$1:$AQ$1,0),FALSE)</f>
        <v>0</v>
      </c>
      <c r="AD218" s="73">
        <f>VLOOKUP($B218,'Tillförd energi'!$B$2:$AS$506,MATCH(AD$1,'Tillförd energi'!$B$1:$AQ$1,0),FALSE)</f>
        <v>0</v>
      </c>
      <c r="AF218" s="73">
        <f>VLOOKUP($B218,'Tillförd energi'!$B$2:$AS$506,MATCH(AF$1,'Tillförd energi'!$B$1:$AQ$1,0),FALSE)</f>
        <v>3.06</v>
      </c>
      <c r="AH218" s="73">
        <f>IFERROR(VLOOKUP(B218,Miljö!$B$1:$S$476,9,FALSE)/1,0)</f>
        <v>115</v>
      </c>
      <c r="AJ218" s="81" t="str">
        <f>IFERROR(VLOOKUP($B218,Miljö!$B$1:$S$500,MATCH("hjälpel exklusive kraftvärme (GWh)",Miljö!$B$1:$V$1,0),FALSE)/1,"")</f>
        <v/>
      </c>
      <c r="AK218" s="81">
        <f t="shared" si="33"/>
        <v>3.06</v>
      </c>
      <c r="AL218" s="81">
        <f>VLOOKUP($B218,'Slutlig allokering'!$B$2:$AL$462,MATCH("Hjälpel kraftvärme",'Slutlig allokering'!$B$2:$AL$2,0),FALSE)</f>
        <v>0</v>
      </c>
      <c r="AN218" s="73">
        <f t="shared" si="34"/>
        <v>3.06</v>
      </c>
      <c r="AO218" s="73">
        <f t="shared" si="35"/>
        <v>118.06</v>
      </c>
      <c r="AP218" s="73">
        <f>IF(ISERROR(1/VLOOKUP($B218,Leveranser!$B$1:$S$500,MATCH("såld värme (gwh)",Leveranser!$B$1:$S$1,0),FALSE)),"",VLOOKUP($B218,Leveranser!$B$1:$S$500,MATCH("såld värme (gwh)",Leveranser!$B$1:$S$1,0),FALSE))</f>
        <v>102</v>
      </c>
      <c r="AQ218" s="73">
        <f>VLOOKUP($B218,Leveranser!$B$1:$Y$500,MATCH("Totalt såld fjärrvärme till andra fjärrvärmeföretag",Leveranser!$B$1:$AA$1,0),FALSE)</f>
        <v>0</v>
      </c>
      <c r="AR218" s="73">
        <f>IF(ISERROR(1/VLOOKUP($B218,Miljö!$B$1:$S$500,MATCH("Såld mängd produktionsspecifik fjärrvärme (GWh)",Miljö!$B$1:$R$1,0),FALSE)),0,VLOOKUP($B218,Miljö!$B$1:$S$500,MATCH("Såld mängd produktionsspecifik fjärrvärme (GWh)",Miljö!$B$1:$R$1,0),FALSE))</f>
        <v>0</v>
      </c>
      <c r="AS218" s="82">
        <f t="shared" si="40"/>
        <v>0.86396747416567843</v>
      </c>
      <c r="AU218" s="73" t="str">
        <f>VLOOKUP($B218,'Miljövärden urval för publ'!$B$2:$I$486,7,FALSE)</f>
        <v>Ja</v>
      </c>
      <c r="AV218" s="73" t="str">
        <f>VLOOKUP($B218,'Miljövärden urval för publ'!$B$2:$I$486,6,FALSE)</f>
        <v>Nej</v>
      </c>
      <c r="AZ218" s="73">
        <f t="shared" si="36"/>
        <v>3.06</v>
      </c>
      <c r="BA218" s="73">
        <f t="shared" si="41"/>
        <v>0</v>
      </c>
      <c r="BB218" s="73">
        <f t="shared" si="37"/>
        <v>0</v>
      </c>
      <c r="BC218" s="73">
        <f t="shared" si="38"/>
        <v>0</v>
      </c>
      <c r="BE218" s="73">
        <f t="shared" si="42"/>
        <v>0</v>
      </c>
      <c r="BF218" s="73">
        <f t="shared" si="43"/>
        <v>0</v>
      </c>
      <c r="BH218" s="73">
        <f t="shared" si="39"/>
        <v>0</v>
      </c>
    </row>
    <row r="219" spans="1:60" ht="15" x14ac:dyDescent="0.25">
      <c r="A219" t="s">
        <v>272</v>
      </c>
      <c r="B219" t="s">
        <v>273</v>
      </c>
      <c r="C219" s="73">
        <f>VLOOKUP($B219,'Tillförd energi'!$B$2:$AS$506,MATCH(C$1,'Tillförd energi'!$B$1:$AQ$1,0),FALSE)</f>
        <v>0</v>
      </c>
      <c r="D219" s="73">
        <f>VLOOKUP($B219,'Tillförd energi'!$B$2:$AS$506,MATCH(D$1,'Tillförd energi'!$B$1:$AQ$1,0),FALSE)</f>
        <v>0.01</v>
      </c>
      <c r="E219" s="73">
        <f>VLOOKUP($B219,'Tillförd energi'!$B$2:$AS$506,MATCH(E$1,'Tillförd energi'!$B$1:$AQ$1,0),FALSE)</f>
        <v>0</v>
      </c>
      <c r="F219" s="73">
        <f>VLOOKUP($B219,'Tillförd energi'!$B$2:$AS$506,MATCH(F$1,'Tillförd energi'!$B$1:$AQ$1,0),FALSE)</f>
        <v>0</v>
      </c>
      <c r="G219" s="73">
        <f>VLOOKUP($B219,'Tillförd energi'!$B$2:$AS$506,MATCH(G$1,'Tillförd energi'!$B$1:$AQ$1,0),FALSE)</f>
        <v>0</v>
      </c>
      <c r="H219" s="73">
        <f>VLOOKUP($B219,'Tillförd energi'!$B$2:$AS$506,MATCH(H$1,'Tillförd energi'!$B$1:$AQ$1,0),FALSE)</f>
        <v>0</v>
      </c>
      <c r="I219" s="73">
        <f>VLOOKUP($B219,'Tillförd energi'!$B$2:$AS$506,MATCH(I$1,'Tillförd energi'!$B$1:$AQ$1,0),FALSE)</f>
        <v>0</v>
      </c>
      <c r="J219" s="73">
        <f>VLOOKUP($B219,'Tillförd energi'!$B$2:$AS$506,MATCH(J$1,'Tillförd energi'!$B$1:$AQ$1,0),FALSE)</f>
        <v>0</v>
      </c>
      <c r="K219" s="73">
        <f>VLOOKUP($B219,'Tillförd energi'!$B$2:$AS$506,MATCH(K$1,'Tillförd energi'!$B$1:$AQ$1,0),FALSE)</f>
        <v>0</v>
      </c>
      <c r="L219" s="73">
        <f>VLOOKUP($B219,'Tillförd energi'!$B$2:$AS$506,MATCH(L$1,'Tillförd energi'!$B$1:$AQ$1,0),FALSE)</f>
        <v>0</v>
      </c>
      <c r="M219" s="73">
        <f>VLOOKUP($B219,'Tillförd energi'!$B$2:$AS$506,MATCH(M$1,'Tillförd energi'!$B$1:$AQ$1,0),FALSE)</f>
        <v>0</v>
      </c>
      <c r="N219" s="73">
        <f>VLOOKUP($B219,'Tillförd energi'!$B$2:$AS$506,MATCH(N$1,'Tillförd energi'!$B$1:$AQ$1,0),FALSE)</f>
        <v>0</v>
      </c>
      <c r="O219" s="73">
        <f>VLOOKUP($B219,'Tillförd energi'!$B$2:$AS$506,MATCH(O$1,'Tillförd energi'!$B$1:$AQ$1,0),FALSE)</f>
        <v>0</v>
      </c>
      <c r="P219" s="73">
        <f>VLOOKUP($B219,'Tillförd energi'!$B$2:$AS$506,MATCH(P$1,'Tillförd energi'!$B$1:$AQ$1,0),FALSE)</f>
        <v>0</v>
      </c>
      <c r="Q219" s="73">
        <f>VLOOKUP($B219,'Tillförd energi'!$B$2:$AS$506,MATCH(Q$1,'Tillförd energi'!$B$1:$AQ$1,0),FALSE)</f>
        <v>1.67</v>
      </c>
      <c r="R219" s="73">
        <f>VLOOKUP($B219,'Tillförd energi'!$B$2:$AS$506,MATCH(R$1,'Tillförd energi'!$B$1:$AQ$1,0),FALSE)</f>
        <v>0</v>
      </c>
      <c r="S219" s="73">
        <f>VLOOKUP($B219,'Tillförd energi'!$B$2:$AS$506,MATCH(S$1,'Tillförd energi'!$B$1:$AQ$1,0),FALSE)</f>
        <v>0</v>
      </c>
      <c r="T219" s="73">
        <f>VLOOKUP($B219,'Tillförd energi'!$B$2:$AS$506,MATCH(T$1,'Tillförd energi'!$B$1:$AQ$1,0),FALSE)</f>
        <v>0</v>
      </c>
      <c r="U219" s="73">
        <f>VLOOKUP($B219,'Tillförd energi'!$B$2:$AS$506,MATCH(U$1,'Tillförd energi'!$B$1:$AQ$1,0),FALSE)</f>
        <v>0</v>
      </c>
      <c r="V219" s="73">
        <f>VLOOKUP($B219,'Tillförd energi'!$B$2:$AS$506,MATCH(V$1,'Tillförd energi'!$B$1:$AQ$1,0),FALSE)</f>
        <v>0</v>
      </c>
      <c r="W219" s="73">
        <f>VLOOKUP($B219,'Tillförd energi'!$B$2:$AS$506,MATCH(W$1,'Tillförd energi'!$B$1:$AQ$1,0),FALSE)</f>
        <v>0</v>
      </c>
      <c r="X219" s="73">
        <f>VLOOKUP($B219,'Tillförd energi'!$B$2:$AS$506,MATCH(X$1,'Tillförd energi'!$B$1:$AQ$1,0),FALSE)</f>
        <v>0</v>
      </c>
      <c r="Y219" s="73">
        <f>VLOOKUP($B219,'Tillförd energi'!$B$2:$AS$506,MATCH(Y$1,'Tillförd energi'!$B$1:$AQ$1,0),FALSE)</f>
        <v>0</v>
      </c>
      <c r="Z219" s="73">
        <f>VLOOKUP($B219,'Tillförd energi'!$B$2:$AS$506,MATCH(Z$1,'Tillförd energi'!$B$1:$AQ$1,0),FALSE)</f>
        <v>0</v>
      </c>
      <c r="AA219" s="73">
        <f>VLOOKUP($B219,'Tillförd energi'!$B$2:$AS$506,MATCH(AA$1,'Tillförd energi'!$B$1:$AQ$1,0),FALSE)</f>
        <v>0</v>
      </c>
      <c r="AB219" s="73">
        <f>VLOOKUP($B219,'Tillförd energi'!$B$2:$AS$506,MATCH(AB$1,'Tillförd energi'!$B$1:$AQ$1,0),FALSE)</f>
        <v>0</v>
      </c>
      <c r="AC219" s="73">
        <f>VLOOKUP($B219,'Tillförd energi'!$B$2:$AS$506,MATCH(AC$1,'Tillförd energi'!$B$1:$AQ$1,0),FALSE)</f>
        <v>0</v>
      </c>
      <c r="AD219" s="73">
        <f>VLOOKUP($B219,'Tillförd energi'!$B$2:$AS$506,MATCH(AD$1,'Tillförd energi'!$B$1:$AQ$1,0),FALSE)</f>
        <v>0</v>
      </c>
      <c r="AF219" s="73">
        <f>VLOOKUP($B219,'Tillförd energi'!$B$2:$AS$506,MATCH(AF$1,'Tillförd energi'!$B$1:$AQ$1,0),FALSE)</f>
        <v>0.03</v>
      </c>
      <c r="AH219" s="73">
        <f>IFERROR(VLOOKUP(B219,Miljö!$B$1:$S$476,9,FALSE)/1,0)</f>
        <v>0</v>
      </c>
      <c r="AJ219" s="81">
        <f>IFERROR(VLOOKUP($B219,Miljö!$B$1:$S$500,MATCH("hjälpel exklusive kraftvärme (GWh)",Miljö!$B$1:$V$1,0),FALSE)/1,"")</f>
        <v>0.03</v>
      </c>
      <c r="AK219" s="81">
        <f t="shared" si="33"/>
        <v>0.03</v>
      </c>
      <c r="AL219" s="81">
        <f>VLOOKUP($B219,'Slutlig allokering'!$B$2:$AL$462,MATCH("Hjälpel kraftvärme",'Slutlig allokering'!$B$2:$AL$2,0),FALSE)</f>
        <v>0</v>
      </c>
      <c r="AN219" s="73">
        <f t="shared" si="34"/>
        <v>1.71</v>
      </c>
      <c r="AO219" s="73">
        <f t="shared" si="35"/>
        <v>1.71</v>
      </c>
      <c r="AP219" s="73">
        <f>IF(ISERROR(1/VLOOKUP($B219,Leveranser!$B$1:$S$500,MATCH("såld värme (gwh)",Leveranser!$B$1:$S$1,0),FALSE)),"",VLOOKUP($B219,Leveranser!$B$1:$S$500,MATCH("såld värme (gwh)",Leveranser!$B$1:$S$1,0),FALSE))</f>
        <v>1.35</v>
      </c>
      <c r="AQ219" s="73">
        <f>VLOOKUP($B219,Leveranser!$B$1:$Y$500,MATCH("Totalt såld fjärrvärme till andra fjärrvärmeföretag",Leveranser!$B$1:$AA$1,0),FALSE)</f>
        <v>0</v>
      </c>
      <c r="AR219" s="73">
        <f>IF(ISERROR(1/VLOOKUP($B219,Miljö!$B$1:$S$500,MATCH("Såld mängd produktionsspecifik fjärrvärme (GWh)",Miljö!$B$1:$R$1,0),FALSE)),0,VLOOKUP($B219,Miljö!$B$1:$S$500,MATCH("Såld mängd produktionsspecifik fjärrvärme (GWh)",Miljö!$B$1:$R$1,0),FALSE))</f>
        <v>0</v>
      </c>
      <c r="AS219" s="82">
        <f t="shared" si="40"/>
        <v>0.78947368421052644</v>
      </c>
      <c r="AU219" s="73" t="str">
        <f>VLOOKUP($B219,'Miljövärden urval för publ'!$B$2:$I$486,7,FALSE)</f>
        <v>Ja</v>
      </c>
      <c r="AV219" s="73" t="str">
        <f>VLOOKUP($B219,'Miljövärden urval för publ'!$B$2:$I$486,6,FALSE)</f>
        <v>Ja</v>
      </c>
      <c r="AZ219" s="73">
        <f t="shared" si="36"/>
        <v>0.03</v>
      </c>
      <c r="BA219" s="73">
        <f t="shared" si="41"/>
        <v>0</v>
      </c>
      <c r="BB219" s="73">
        <f t="shared" si="37"/>
        <v>0</v>
      </c>
      <c r="BC219" s="73">
        <f t="shared" si="38"/>
        <v>1.67</v>
      </c>
      <c r="BE219" s="73">
        <f t="shared" si="42"/>
        <v>0</v>
      </c>
      <c r="BF219" s="73">
        <f t="shared" si="43"/>
        <v>0</v>
      </c>
      <c r="BH219" s="73">
        <f t="shared" si="39"/>
        <v>1.67</v>
      </c>
    </row>
    <row r="220" spans="1:60" ht="15" x14ac:dyDescent="0.25">
      <c r="A220" t="s">
        <v>272</v>
      </c>
      <c r="B220" t="s">
        <v>274</v>
      </c>
      <c r="C220" s="73">
        <f>VLOOKUP($B220,'Tillförd energi'!$B$2:$AS$506,MATCH(C$1,'Tillförd energi'!$B$1:$AQ$1,0),FALSE)</f>
        <v>0</v>
      </c>
      <c r="D220" s="73">
        <f>VLOOKUP($B220,'Tillförd energi'!$B$2:$AS$506,MATCH(D$1,'Tillförd energi'!$B$1:$AQ$1,0),FALSE)</f>
        <v>2.5000000000000001E-2</v>
      </c>
      <c r="E220" s="73">
        <f>VLOOKUP($B220,'Tillförd energi'!$B$2:$AS$506,MATCH(E$1,'Tillförd energi'!$B$1:$AQ$1,0),FALSE)</f>
        <v>0</v>
      </c>
      <c r="F220" s="73">
        <f>VLOOKUP($B220,'Tillförd energi'!$B$2:$AS$506,MATCH(F$1,'Tillförd energi'!$B$1:$AQ$1,0),FALSE)</f>
        <v>0</v>
      </c>
      <c r="G220" s="73">
        <f>VLOOKUP($B220,'Tillförd energi'!$B$2:$AS$506,MATCH(G$1,'Tillförd energi'!$B$1:$AQ$1,0),FALSE)</f>
        <v>0</v>
      </c>
      <c r="H220" s="73">
        <f>VLOOKUP($B220,'Tillförd energi'!$B$2:$AS$506,MATCH(H$1,'Tillförd energi'!$B$1:$AQ$1,0),FALSE)</f>
        <v>0</v>
      </c>
      <c r="I220" s="73">
        <f>VLOOKUP($B220,'Tillförd energi'!$B$2:$AS$506,MATCH(I$1,'Tillförd energi'!$B$1:$AQ$1,0),FALSE)</f>
        <v>0</v>
      </c>
      <c r="J220" s="73">
        <f>VLOOKUP($B220,'Tillförd energi'!$B$2:$AS$506,MATCH(J$1,'Tillförd energi'!$B$1:$AQ$1,0),FALSE)</f>
        <v>0</v>
      </c>
      <c r="K220" s="73">
        <f>VLOOKUP($B220,'Tillförd energi'!$B$2:$AS$506,MATCH(K$1,'Tillförd energi'!$B$1:$AQ$1,0),FALSE)</f>
        <v>0</v>
      </c>
      <c r="L220" s="73">
        <f>VLOOKUP($B220,'Tillförd energi'!$B$2:$AS$506,MATCH(L$1,'Tillförd energi'!$B$1:$AQ$1,0),FALSE)</f>
        <v>0</v>
      </c>
      <c r="M220" s="73">
        <f>VLOOKUP($B220,'Tillförd energi'!$B$2:$AS$506,MATCH(M$1,'Tillförd energi'!$B$1:$AQ$1,0),FALSE)</f>
        <v>0</v>
      </c>
      <c r="N220" s="73">
        <f>VLOOKUP($B220,'Tillförd energi'!$B$2:$AS$506,MATCH(N$1,'Tillförd energi'!$B$1:$AQ$1,0),FALSE)</f>
        <v>0</v>
      </c>
      <c r="O220" s="73">
        <f>VLOOKUP($B220,'Tillförd energi'!$B$2:$AS$506,MATCH(O$1,'Tillförd energi'!$B$1:$AQ$1,0),FALSE)</f>
        <v>0</v>
      </c>
      <c r="P220" s="73">
        <f>VLOOKUP($B220,'Tillförd energi'!$B$2:$AS$506,MATCH(P$1,'Tillförd energi'!$B$1:$AQ$1,0),FALSE)</f>
        <v>0</v>
      </c>
      <c r="Q220" s="73">
        <f>VLOOKUP($B220,'Tillförd energi'!$B$2:$AS$506,MATCH(Q$1,'Tillförd energi'!$B$1:$AQ$1,0),FALSE)</f>
        <v>1.03</v>
      </c>
      <c r="R220" s="73">
        <f>VLOOKUP($B220,'Tillförd energi'!$B$2:$AS$506,MATCH(R$1,'Tillförd energi'!$B$1:$AQ$1,0),FALSE)</f>
        <v>0</v>
      </c>
      <c r="S220" s="73">
        <f>VLOOKUP($B220,'Tillförd energi'!$B$2:$AS$506,MATCH(S$1,'Tillförd energi'!$B$1:$AQ$1,0),FALSE)</f>
        <v>0</v>
      </c>
      <c r="T220" s="73">
        <f>VLOOKUP($B220,'Tillförd energi'!$B$2:$AS$506,MATCH(T$1,'Tillförd energi'!$B$1:$AQ$1,0),FALSE)</f>
        <v>0</v>
      </c>
      <c r="U220" s="73">
        <f>VLOOKUP($B220,'Tillförd energi'!$B$2:$AS$506,MATCH(U$1,'Tillförd energi'!$B$1:$AQ$1,0),FALSE)</f>
        <v>0</v>
      </c>
      <c r="V220" s="73">
        <f>VLOOKUP($B220,'Tillförd energi'!$B$2:$AS$506,MATCH(V$1,'Tillförd energi'!$B$1:$AQ$1,0),FALSE)</f>
        <v>0</v>
      </c>
      <c r="W220" s="73">
        <f>VLOOKUP($B220,'Tillförd energi'!$B$2:$AS$506,MATCH(W$1,'Tillförd energi'!$B$1:$AQ$1,0),FALSE)</f>
        <v>0</v>
      </c>
      <c r="X220" s="73">
        <f>VLOOKUP($B220,'Tillförd energi'!$B$2:$AS$506,MATCH(X$1,'Tillförd energi'!$B$1:$AQ$1,0),FALSE)</f>
        <v>0</v>
      </c>
      <c r="Y220" s="73">
        <f>VLOOKUP($B220,'Tillförd energi'!$B$2:$AS$506,MATCH(Y$1,'Tillförd energi'!$B$1:$AQ$1,0),FALSE)</f>
        <v>0</v>
      </c>
      <c r="Z220" s="73">
        <f>VLOOKUP($B220,'Tillförd energi'!$B$2:$AS$506,MATCH(Z$1,'Tillförd energi'!$B$1:$AQ$1,0),FALSE)</f>
        <v>0</v>
      </c>
      <c r="AA220" s="73">
        <f>VLOOKUP($B220,'Tillförd energi'!$B$2:$AS$506,MATCH(AA$1,'Tillförd energi'!$B$1:$AQ$1,0),FALSE)</f>
        <v>0</v>
      </c>
      <c r="AB220" s="73">
        <f>VLOOKUP($B220,'Tillförd energi'!$B$2:$AS$506,MATCH(AB$1,'Tillförd energi'!$B$1:$AQ$1,0),FALSE)</f>
        <v>0</v>
      </c>
      <c r="AC220" s="73">
        <f>VLOOKUP($B220,'Tillförd energi'!$B$2:$AS$506,MATCH(AC$1,'Tillförd energi'!$B$1:$AQ$1,0),FALSE)</f>
        <v>0</v>
      </c>
      <c r="AD220" s="73">
        <f>VLOOKUP($B220,'Tillförd energi'!$B$2:$AS$506,MATCH(AD$1,'Tillförd energi'!$B$1:$AQ$1,0),FALSE)</f>
        <v>0</v>
      </c>
      <c r="AF220" s="73">
        <f>VLOOKUP($B220,'Tillförd energi'!$B$2:$AS$506,MATCH(AF$1,'Tillförd energi'!$B$1:$AQ$1,0),FALSE)</f>
        <v>3.5000000000000003E-2</v>
      </c>
      <c r="AH220" s="73">
        <f>IFERROR(VLOOKUP(B220,Miljö!$B$1:$S$476,9,FALSE)/1,0)</f>
        <v>0</v>
      </c>
      <c r="AJ220" s="81">
        <f>IFERROR(VLOOKUP($B220,Miljö!$B$1:$S$500,MATCH("hjälpel exklusive kraftvärme (GWh)",Miljö!$B$1:$V$1,0),FALSE)/1,"")</f>
        <v>3.5000000000000003E-2</v>
      </c>
      <c r="AK220" s="81">
        <f t="shared" si="33"/>
        <v>3.5000000000000003E-2</v>
      </c>
      <c r="AL220" s="81">
        <f>VLOOKUP($B220,'Slutlig allokering'!$B$2:$AL$462,MATCH("Hjälpel kraftvärme",'Slutlig allokering'!$B$2:$AL$2,0),FALSE)</f>
        <v>0</v>
      </c>
      <c r="AN220" s="73">
        <f t="shared" si="34"/>
        <v>1.0899999999999999</v>
      </c>
      <c r="AO220" s="73">
        <f t="shared" si="35"/>
        <v>1.0899999999999999</v>
      </c>
      <c r="AP220" s="73">
        <f>IF(ISERROR(1/VLOOKUP($B220,Leveranser!$B$1:$S$500,MATCH("såld värme (gwh)",Leveranser!$B$1:$S$1,0),FALSE)),"",VLOOKUP($B220,Leveranser!$B$1:$S$500,MATCH("såld värme (gwh)",Leveranser!$B$1:$S$1,0),FALSE))</f>
        <v>0.85</v>
      </c>
      <c r="AQ220" s="73">
        <f>VLOOKUP($B220,Leveranser!$B$1:$Y$500,MATCH("Totalt såld fjärrvärme till andra fjärrvärmeföretag",Leveranser!$B$1:$AA$1,0),FALSE)</f>
        <v>0</v>
      </c>
      <c r="AR220" s="73">
        <f>IF(ISERROR(1/VLOOKUP($B220,Miljö!$B$1:$S$500,MATCH("Såld mängd produktionsspecifik fjärrvärme (GWh)",Miljö!$B$1:$R$1,0),FALSE)),0,VLOOKUP($B220,Miljö!$B$1:$S$500,MATCH("Såld mängd produktionsspecifik fjärrvärme (GWh)",Miljö!$B$1:$R$1,0),FALSE))</f>
        <v>0</v>
      </c>
      <c r="AS220" s="82">
        <f t="shared" si="40"/>
        <v>0.77981651376146799</v>
      </c>
      <c r="AU220" s="73" t="str">
        <f>VLOOKUP($B220,'Miljövärden urval för publ'!$B$2:$I$486,7,FALSE)</f>
        <v>Ja</v>
      </c>
      <c r="AV220" s="73" t="str">
        <f>VLOOKUP($B220,'Miljövärden urval för publ'!$B$2:$I$486,6,FALSE)</f>
        <v>Ja</v>
      </c>
      <c r="AZ220" s="73">
        <f t="shared" si="36"/>
        <v>3.5000000000000003E-2</v>
      </c>
      <c r="BA220" s="73">
        <f t="shared" si="41"/>
        <v>0</v>
      </c>
      <c r="BB220" s="73">
        <f t="shared" si="37"/>
        <v>0</v>
      </c>
      <c r="BC220" s="73">
        <f t="shared" si="38"/>
        <v>1.03</v>
      </c>
      <c r="BE220" s="73">
        <f t="shared" si="42"/>
        <v>0</v>
      </c>
      <c r="BF220" s="73">
        <f t="shared" si="43"/>
        <v>0</v>
      </c>
      <c r="BH220" s="73">
        <f t="shared" si="39"/>
        <v>1.03</v>
      </c>
    </row>
    <row r="221" spans="1:60" ht="15" x14ac:dyDescent="0.25">
      <c r="A221" t="s">
        <v>272</v>
      </c>
      <c r="B221" t="s">
        <v>275</v>
      </c>
      <c r="C221" s="73">
        <f>VLOOKUP($B221,'Tillförd energi'!$B$2:$AS$506,MATCH(C$1,'Tillförd energi'!$B$1:$AQ$1,0),FALSE)</f>
        <v>0</v>
      </c>
      <c r="D221" s="73">
        <f>VLOOKUP($B221,'Tillförd energi'!$B$2:$AS$506,MATCH(D$1,'Tillförd energi'!$B$1:$AQ$1,0),FALSE)</f>
        <v>0.04</v>
      </c>
      <c r="E221" s="73">
        <f>VLOOKUP($B221,'Tillförd energi'!$B$2:$AS$506,MATCH(E$1,'Tillförd energi'!$B$1:$AQ$1,0),FALSE)</f>
        <v>0</v>
      </c>
      <c r="F221" s="73">
        <f>VLOOKUP($B221,'Tillförd energi'!$B$2:$AS$506,MATCH(F$1,'Tillförd energi'!$B$1:$AQ$1,0),FALSE)</f>
        <v>0</v>
      </c>
      <c r="G221" s="73">
        <f>VLOOKUP($B221,'Tillförd energi'!$B$2:$AS$506,MATCH(G$1,'Tillförd energi'!$B$1:$AQ$1,0),FALSE)</f>
        <v>0</v>
      </c>
      <c r="H221" s="73">
        <f>VLOOKUP($B221,'Tillförd energi'!$B$2:$AS$506,MATCH(H$1,'Tillförd energi'!$B$1:$AQ$1,0),FALSE)</f>
        <v>0</v>
      </c>
      <c r="I221" s="73">
        <f>VLOOKUP($B221,'Tillförd energi'!$B$2:$AS$506,MATCH(I$1,'Tillförd energi'!$B$1:$AQ$1,0),FALSE)</f>
        <v>0</v>
      </c>
      <c r="J221" s="73">
        <f>VLOOKUP($B221,'Tillförd energi'!$B$2:$AS$506,MATCH(J$1,'Tillförd energi'!$B$1:$AQ$1,0),FALSE)</f>
        <v>0</v>
      </c>
      <c r="K221" s="73">
        <f>VLOOKUP($B221,'Tillförd energi'!$B$2:$AS$506,MATCH(K$1,'Tillförd energi'!$B$1:$AQ$1,0),FALSE)</f>
        <v>0</v>
      </c>
      <c r="L221" s="73">
        <f>VLOOKUP($B221,'Tillförd energi'!$B$2:$AS$506,MATCH(L$1,'Tillförd energi'!$B$1:$AQ$1,0),FALSE)</f>
        <v>0</v>
      </c>
      <c r="M221" s="73">
        <f>VLOOKUP($B221,'Tillförd energi'!$B$2:$AS$506,MATCH(M$1,'Tillförd energi'!$B$1:$AQ$1,0),FALSE)</f>
        <v>0</v>
      </c>
      <c r="N221" s="73">
        <f>VLOOKUP($B221,'Tillförd energi'!$B$2:$AS$506,MATCH(N$1,'Tillförd energi'!$B$1:$AQ$1,0),FALSE)</f>
        <v>0</v>
      </c>
      <c r="O221" s="73">
        <f>VLOOKUP($B221,'Tillförd energi'!$B$2:$AS$506,MATCH(O$1,'Tillförd energi'!$B$1:$AQ$1,0),FALSE)</f>
        <v>0</v>
      </c>
      <c r="P221" s="73">
        <f>VLOOKUP($B221,'Tillförd energi'!$B$2:$AS$506,MATCH(P$1,'Tillförd energi'!$B$1:$AQ$1,0),FALSE)</f>
        <v>0</v>
      </c>
      <c r="Q221" s="73">
        <f>VLOOKUP($B221,'Tillförd energi'!$B$2:$AS$506,MATCH(Q$1,'Tillförd energi'!$B$1:$AQ$1,0),FALSE)</f>
        <v>3.12</v>
      </c>
      <c r="R221" s="73">
        <f>VLOOKUP($B221,'Tillförd energi'!$B$2:$AS$506,MATCH(R$1,'Tillförd energi'!$B$1:$AQ$1,0),FALSE)</f>
        <v>0</v>
      </c>
      <c r="S221" s="73">
        <f>VLOOKUP($B221,'Tillförd energi'!$B$2:$AS$506,MATCH(S$1,'Tillförd energi'!$B$1:$AQ$1,0),FALSE)</f>
        <v>0</v>
      </c>
      <c r="T221" s="73">
        <f>VLOOKUP($B221,'Tillförd energi'!$B$2:$AS$506,MATCH(T$1,'Tillförd energi'!$B$1:$AQ$1,0),FALSE)</f>
        <v>0</v>
      </c>
      <c r="U221" s="73">
        <f>VLOOKUP($B221,'Tillförd energi'!$B$2:$AS$506,MATCH(U$1,'Tillförd energi'!$B$1:$AQ$1,0),FALSE)</f>
        <v>0</v>
      </c>
      <c r="V221" s="73">
        <f>VLOOKUP($B221,'Tillförd energi'!$B$2:$AS$506,MATCH(V$1,'Tillförd energi'!$B$1:$AQ$1,0),FALSE)</f>
        <v>0</v>
      </c>
      <c r="W221" s="73">
        <f>VLOOKUP($B221,'Tillförd energi'!$B$2:$AS$506,MATCH(W$1,'Tillförd energi'!$B$1:$AQ$1,0),FALSE)</f>
        <v>0</v>
      </c>
      <c r="X221" s="73">
        <f>VLOOKUP($B221,'Tillförd energi'!$B$2:$AS$506,MATCH(X$1,'Tillförd energi'!$B$1:$AQ$1,0),FALSE)</f>
        <v>0</v>
      </c>
      <c r="Y221" s="73">
        <f>VLOOKUP($B221,'Tillförd energi'!$B$2:$AS$506,MATCH(Y$1,'Tillförd energi'!$B$1:$AQ$1,0),FALSE)</f>
        <v>0</v>
      </c>
      <c r="Z221" s="73">
        <f>VLOOKUP($B221,'Tillförd energi'!$B$2:$AS$506,MATCH(Z$1,'Tillförd energi'!$B$1:$AQ$1,0),FALSE)</f>
        <v>0</v>
      </c>
      <c r="AA221" s="73">
        <f>VLOOKUP($B221,'Tillförd energi'!$B$2:$AS$506,MATCH(AA$1,'Tillförd energi'!$B$1:$AQ$1,0),FALSE)</f>
        <v>0</v>
      </c>
      <c r="AB221" s="73">
        <f>VLOOKUP($B221,'Tillförd energi'!$B$2:$AS$506,MATCH(AB$1,'Tillförd energi'!$B$1:$AQ$1,0),FALSE)</f>
        <v>0</v>
      </c>
      <c r="AC221" s="73">
        <f>VLOOKUP($B221,'Tillförd energi'!$B$2:$AS$506,MATCH(AC$1,'Tillförd energi'!$B$1:$AQ$1,0),FALSE)</f>
        <v>0</v>
      </c>
      <c r="AD221" s="73">
        <f>VLOOKUP($B221,'Tillförd energi'!$B$2:$AS$506,MATCH(AD$1,'Tillförd energi'!$B$1:$AQ$1,0),FALSE)</f>
        <v>0</v>
      </c>
      <c r="AF221" s="73">
        <f>VLOOKUP($B221,'Tillförd energi'!$B$2:$AS$506,MATCH(AF$1,'Tillförd energi'!$B$1:$AQ$1,0),FALSE)</f>
        <v>4.7600000000000003E-2</v>
      </c>
      <c r="AH221" s="73">
        <f>IFERROR(VLOOKUP(B221,Miljö!$B$1:$S$476,9,FALSE)/1,0)</f>
        <v>0</v>
      </c>
      <c r="AJ221" s="81">
        <f>IFERROR(VLOOKUP($B221,Miljö!$B$1:$S$500,MATCH("hjälpel exklusive kraftvärme (GWh)",Miljö!$B$1:$V$1,0),FALSE)/1,"")</f>
        <v>4.7600000000000003E-2</v>
      </c>
      <c r="AK221" s="81">
        <f t="shared" si="33"/>
        <v>4.7600000000000003E-2</v>
      </c>
      <c r="AL221" s="81">
        <f>VLOOKUP($B221,'Slutlig allokering'!$B$2:$AL$462,MATCH("Hjälpel kraftvärme",'Slutlig allokering'!$B$2:$AL$2,0),FALSE)</f>
        <v>0</v>
      </c>
      <c r="AN221" s="73">
        <f t="shared" si="34"/>
        <v>3.2076000000000002</v>
      </c>
      <c r="AO221" s="73">
        <f t="shared" si="35"/>
        <v>3.2076000000000002</v>
      </c>
      <c r="AP221" s="73">
        <f>IF(ISERROR(1/VLOOKUP($B221,Leveranser!$B$1:$S$500,MATCH("såld värme (gwh)",Leveranser!$B$1:$S$1,0),FALSE)),"",VLOOKUP($B221,Leveranser!$B$1:$S$500,MATCH("såld värme (gwh)",Leveranser!$B$1:$S$1,0),FALSE))</f>
        <v>2.99</v>
      </c>
      <c r="AQ221" s="73">
        <f>VLOOKUP($B221,Leveranser!$B$1:$Y$500,MATCH("Totalt såld fjärrvärme till andra fjärrvärmeföretag",Leveranser!$B$1:$AA$1,0),FALSE)</f>
        <v>0</v>
      </c>
      <c r="AR221" s="73">
        <f>IF(ISERROR(1/VLOOKUP($B221,Miljö!$B$1:$S$500,MATCH("Såld mängd produktionsspecifik fjärrvärme (GWh)",Miljö!$B$1:$R$1,0),FALSE)),0,VLOOKUP($B221,Miljö!$B$1:$S$500,MATCH("Såld mängd produktionsspecifik fjärrvärme (GWh)",Miljö!$B$1:$R$1,0),FALSE))</f>
        <v>0</v>
      </c>
      <c r="AS221" s="82">
        <f t="shared" si="40"/>
        <v>0.93216111734630258</v>
      </c>
      <c r="AU221" s="73" t="str">
        <f>VLOOKUP($B221,'Miljövärden urval för publ'!$B$2:$I$486,7,FALSE)</f>
        <v>Ja</v>
      </c>
      <c r="AV221" s="73" t="str">
        <f>VLOOKUP($B221,'Miljövärden urval för publ'!$B$2:$I$486,6,FALSE)</f>
        <v>Ja</v>
      </c>
      <c r="AZ221" s="73">
        <f t="shared" si="36"/>
        <v>4.7600000000000003E-2</v>
      </c>
      <c r="BA221" s="73">
        <f t="shared" si="41"/>
        <v>0</v>
      </c>
      <c r="BB221" s="73">
        <f t="shared" si="37"/>
        <v>0</v>
      </c>
      <c r="BC221" s="73">
        <f t="shared" si="38"/>
        <v>3.12</v>
      </c>
      <c r="BE221" s="73">
        <f t="shared" si="42"/>
        <v>0</v>
      </c>
      <c r="BF221" s="73">
        <f t="shared" si="43"/>
        <v>0</v>
      </c>
      <c r="BH221" s="73">
        <f t="shared" si="39"/>
        <v>3.12</v>
      </c>
    </row>
    <row r="222" spans="1:60" ht="15" x14ac:dyDescent="0.25">
      <c r="A222" t="s">
        <v>272</v>
      </c>
      <c r="B222" t="s">
        <v>276</v>
      </c>
      <c r="C222" s="73">
        <f>VLOOKUP($B222,'Tillförd energi'!$B$2:$AS$506,MATCH(C$1,'Tillförd energi'!$B$1:$AQ$1,0),FALSE)</f>
        <v>0</v>
      </c>
      <c r="D222" s="73">
        <f>VLOOKUP($B222,'Tillförd energi'!$B$2:$AS$506,MATCH(D$1,'Tillförd energi'!$B$1:$AQ$1,0),FALSE)</f>
        <v>0</v>
      </c>
      <c r="E222" s="73">
        <f>VLOOKUP($B222,'Tillförd energi'!$B$2:$AS$506,MATCH(E$1,'Tillförd energi'!$B$1:$AQ$1,0),FALSE)</f>
        <v>0</v>
      </c>
      <c r="F222" s="73">
        <f>VLOOKUP($B222,'Tillförd energi'!$B$2:$AS$506,MATCH(F$1,'Tillförd energi'!$B$1:$AQ$1,0),FALSE)</f>
        <v>0</v>
      </c>
      <c r="G222" s="73">
        <f>VLOOKUP($B222,'Tillförd energi'!$B$2:$AS$506,MATCH(G$1,'Tillförd energi'!$B$1:$AQ$1,0),FALSE)</f>
        <v>0</v>
      </c>
      <c r="H222" s="73">
        <f>VLOOKUP($B222,'Tillförd energi'!$B$2:$AS$506,MATCH(H$1,'Tillförd energi'!$B$1:$AQ$1,0),FALSE)</f>
        <v>0</v>
      </c>
      <c r="I222" s="73">
        <f>VLOOKUP($B222,'Tillförd energi'!$B$2:$AS$506,MATCH(I$1,'Tillförd energi'!$B$1:$AQ$1,0),FALSE)</f>
        <v>0</v>
      </c>
      <c r="J222" s="73">
        <f>VLOOKUP($B222,'Tillförd energi'!$B$2:$AS$506,MATCH(J$1,'Tillförd energi'!$B$1:$AQ$1,0),FALSE)</f>
        <v>0</v>
      </c>
      <c r="K222" s="73">
        <f>VLOOKUP($B222,'Tillförd energi'!$B$2:$AS$506,MATCH(K$1,'Tillförd energi'!$B$1:$AQ$1,0),FALSE)</f>
        <v>0</v>
      </c>
      <c r="L222" s="73">
        <f>VLOOKUP($B222,'Tillförd energi'!$B$2:$AS$506,MATCH(L$1,'Tillförd energi'!$B$1:$AQ$1,0),FALSE)</f>
        <v>24.821400000000001</v>
      </c>
      <c r="M222" s="73">
        <f>VLOOKUP($B222,'Tillförd energi'!$B$2:$AS$506,MATCH(M$1,'Tillförd energi'!$B$1:$AQ$1,0),FALSE)</f>
        <v>41.341200000000001</v>
      </c>
      <c r="N222" s="73">
        <f>VLOOKUP($B222,'Tillförd energi'!$B$2:$AS$506,MATCH(N$1,'Tillförd energi'!$B$1:$AQ$1,0),FALSE)</f>
        <v>0</v>
      </c>
      <c r="O222" s="73">
        <f>VLOOKUP($B222,'Tillförd energi'!$B$2:$AS$506,MATCH(O$1,'Tillförd energi'!$B$1:$AQ$1,0),FALSE)</f>
        <v>16.5199</v>
      </c>
      <c r="P222" s="73">
        <f>VLOOKUP($B222,'Tillförd energi'!$B$2:$AS$506,MATCH(P$1,'Tillförd energi'!$B$1:$AQ$1,0),FALSE)</f>
        <v>0</v>
      </c>
      <c r="Q222" s="73">
        <f>VLOOKUP($B222,'Tillförd energi'!$B$2:$AS$506,MATCH(Q$1,'Tillförd energi'!$B$1:$AQ$1,0),FALSE)</f>
        <v>0</v>
      </c>
      <c r="R222" s="73">
        <f>VLOOKUP($B222,'Tillförd energi'!$B$2:$AS$506,MATCH(R$1,'Tillförd energi'!$B$1:$AQ$1,0),FALSE)</f>
        <v>0</v>
      </c>
      <c r="S222" s="73">
        <f>VLOOKUP($B222,'Tillförd energi'!$B$2:$AS$506,MATCH(S$1,'Tillförd energi'!$B$1:$AQ$1,0),FALSE)</f>
        <v>0</v>
      </c>
      <c r="T222" s="73">
        <f>VLOOKUP($B222,'Tillförd energi'!$B$2:$AS$506,MATCH(T$1,'Tillförd energi'!$B$1:$AQ$1,0),FALSE)</f>
        <v>0</v>
      </c>
      <c r="U222" s="73">
        <f>VLOOKUP($B222,'Tillförd energi'!$B$2:$AS$506,MATCH(U$1,'Tillförd energi'!$B$1:$AQ$1,0),FALSE)</f>
        <v>0</v>
      </c>
      <c r="V222" s="73">
        <f>VLOOKUP($B222,'Tillförd energi'!$B$2:$AS$506,MATCH(V$1,'Tillförd energi'!$B$1:$AQ$1,0),FALSE)</f>
        <v>1.38</v>
      </c>
      <c r="W222" s="73">
        <f>VLOOKUP($B222,'Tillförd energi'!$B$2:$AS$506,MATCH(W$1,'Tillförd energi'!$B$1:$AQ$1,0),FALSE)</f>
        <v>0</v>
      </c>
      <c r="X222" s="73">
        <f>VLOOKUP($B222,'Tillförd energi'!$B$2:$AS$506,MATCH(X$1,'Tillförd energi'!$B$1:$AQ$1,0),FALSE)</f>
        <v>0</v>
      </c>
      <c r="Y222" s="73">
        <f>VLOOKUP($B222,'Tillförd energi'!$B$2:$AS$506,MATCH(Y$1,'Tillförd energi'!$B$1:$AQ$1,0),FALSE)</f>
        <v>0</v>
      </c>
      <c r="Z222" s="73">
        <f>VLOOKUP($B222,'Tillförd energi'!$B$2:$AS$506,MATCH(Z$1,'Tillförd energi'!$B$1:$AQ$1,0),FALSE)</f>
        <v>0</v>
      </c>
      <c r="AA222" s="73">
        <f>VLOOKUP($B222,'Tillförd energi'!$B$2:$AS$506,MATCH(AA$1,'Tillförd energi'!$B$1:$AQ$1,0),FALSE)</f>
        <v>0</v>
      </c>
      <c r="AB222" s="73">
        <f>VLOOKUP($B222,'Tillförd energi'!$B$2:$AS$506,MATCH(AB$1,'Tillförd energi'!$B$1:$AQ$1,0),FALSE)</f>
        <v>0</v>
      </c>
      <c r="AC222" s="73">
        <f>VLOOKUP($B222,'Tillförd energi'!$B$2:$AS$506,MATCH(AC$1,'Tillförd energi'!$B$1:$AQ$1,0),FALSE)</f>
        <v>0</v>
      </c>
      <c r="AD222" s="73">
        <f>VLOOKUP($B222,'Tillförd energi'!$B$2:$AS$506,MATCH(AD$1,'Tillförd energi'!$B$1:$AQ$1,0),FALSE)</f>
        <v>0</v>
      </c>
      <c r="AF222" s="73">
        <f>VLOOKUP($B222,'Tillförd energi'!$B$2:$AS$506,MATCH(AF$1,'Tillförd energi'!$B$1:$AQ$1,0),FALSE)</f>
        <v>4.0999999999999996</v>
      </c>
      <c r="AH222" s="73">
        <f>IFERROR(VLOOKUP(B222,Miljö!$B$1:$S$476,9,FALSE)/1,0)</f>
        <v>35.6</v>
      </c>
      <c r="AJ222" s="81" t="str">
        <f>IFERROR(VLOOKUP($B222,Miljö!$B$1:$S$500,MATCH("hjälpel exklusive kraftvärme (GWh)",Miljö!$B$1:$V$1,0),FALSE)/1,"")</f>
        <v/>
      </c>
      <c r="AK222" s="81">
        <f t="shared" si="33"/>
        <v>3.8010000000000002</v>
      </c>
      <c r="AL222" s="81">
        <f>VLOOKUP($B222,'Slutlig allokering'!$B$2:$AL$462,MATCH("Hjälpel kraftvärme",'Slutlig allokering'!$B$2:$AL$2,0),FALSE)</f>
        <v>3.4036</v>
      </c>
      <c r="AN222" s="73">
        <f t="shared" si="34"/>
        <v>88.162499999999994</v>
      </c>
      <c r="AO222" s="73">
        <f t="shared" si="35"/>
        <v>123.76249999999999</v>
      </c>
      <c r="AP222" s="73">
        <f>IF(ISERROR(1/VLOOKUP($B222,Leveranser!$B$1:$S$500,MATCH("såld värme (gwh)",Leveranser!$B$1:$S$1,0),FALSE)),"",VLOOKUP($B222,Leveranser!$B$1:$S$500,MATCH("såld värme (gwh)",Leveranser!$B$1:$S$1,0),FALSE))</f>
        <v>126.7</v>
      </c>
      <c r="AQ222" s="73">
        <f>VLOOKUP($B222,Leveranser!$B$1:$Y$500,MATCH("Totalt såld fjärrvärme till andra fjärrvärmeföretag",Leveranser!$B$1:$AA$1,0),FALSE)</f>
        <v>0</v>
      </c>
      <c r="AR222" s="73">
        <f>IF(ISERROR(1/VLOOKUP($B222,Miljö!$B$1:$S$500,MATCH("Såld mängd produktionsspecifik fjärrvärme (GWh)",Miljö!$B$1:$R$1,0),FALSE)),0,VLOOKUP($B222,Miljö!$B$1:$S$500,MATCH("Såld mängd produktionsspecifik fjärrvärme (GWh)",Miljö!$B$1:$R$1,0),FALSE))</f>
        <v>0</v>
      </c>
      <c r="AS222" s="82">
        <f t="shared" si="40"/>
        <v>1.0237349762650239</v>
      </c>
      <c r="AU222" s="73" t="str">
        <f>VLOOKUP($B222,'Miljövärden urval för publ'!$B$2:$I$486,7,FALSE)</f>
        <v>Ja</v>
      </c>
      <c r="AV222" s="73" t="str">
        <f>VLOOKUP($B222,'Miljövärden urval för publ'!$B$2:$I$486,6,FALSE)</f>
        <v>Nej</v>
      </c>
      <c r="AZ222" s="73">
        <f t="shared" si="36"/>
        <v>4.0999999999999996</v>
      </c>
      <c r="BA222" s="73">
        <f t="shared" si="41"/>
        <v>0</v>
      </c>
      <c r="BB222" s="73">
        <f t="shared" si="37"/>
        <v>82.682500000000005</v>
      </c>
      <c r="BC222" s="73">
        <f t="shared" si="38"/>
        <v>0</v>
      </c>
      <c r="BE222" s="73">
        <f t="shared" si="42"/>
        <v>0</v>
      </c>
      <c r="BF222" s="73">
        <f t="shared" si="43"/>
        <v>0</v>
      </c>
      <c r="BH222" s="73">
        <f t="shared" si="39"/>
        <v>84.0625</v>
      </c>
    </row>
    <row r="223" spans="1:60" ht="15" x14ac:dyDescent="0.25">
      <c r="A223" t="s">
        <v>277</v>
      </c>
      <c r="B223" t="s">
        <v>278</v>
      </c>
      <c r="C223" s="73">
        <f>VLOOKUP($B223,'Tillförd energi'!$B$2:$AS$506,MATCH(C$1,'Tillförd energi'!$B$1:$AQ$1,0),FALSE)</f>
        <v>0</v>
      </c>
      <c r="D223" s="73">
        <f>VLOOKUP($B223,'Tillförd energi'!$B$2:$AS$506,MATCH(D$1,'Tillförd energi'!$B$1:$AQ$1,0),FALSE)</f>
        <v>0</v>
      </c>
      <c r="E223" s="73">
        <f>VLOOKUP($B223,'Tillförd energi'!$B$2:$AS$506,MATCH(E$1,'Tillförd energi'!$B$1:$AQ$1,0),FALSE)</f>
        <v>0</v>
      </c>
      <c r="F223" s="73">
        <f>VLOOKUP($B223,'Tillförd energi'!$B$2:$AS$506,MATCH(F$1,'Tillförd energi'!$B$1:$AQ$1,0),FALSE)</f>
        <v>0</v>
      </c>
      <c r="G223" s="73">
        <f>VLOOKUP($B223,'Tillförd energi'!$B$2:$AS$506,MATCH(G$1,'Tillförd energi'!$B$1:$AQ$1,0),FALSE)</f>
        <v>0</v>
      </c>
      <c r="H223" s="73">
        <f>VLOOKUP($B223,'Tillförd energi'!$B$2:$AS$506,MATCH(H$1,'Tillförd energi'!$B$1:$AQ$1,0),FALSE)</f>
        <v>0</v>
      </c>
      <c r="I223" s="73">
        <f>VLOOKUP($B223,'Tillförd energi'!$B$2:$AS$506,MATCH(I$1,'Tillförd energi'!$B$1:$AQ$1,0),FALSE)</f>
        <v>0</v>
      </c>
      <c r="J223" s="73">
        <f>VLOOKUP($B223,'Tillförd energi'!$B$2:$AS$506,MATCH(J$1,'Tillförd energi'!$B$1:$AQ$1,0),FALSE)</f>
        <v>0</v>
      </c>
      <c r="K223" s="73">
        <f>VLOOKUP($B223,'Tillförd energi'!$B$2:$AS$506,MATCH(K$1,'Tillförd energi'!$B$1:$AQ$1,0),FALSE)</f>
        <v>0</v>
      </c>
      <c r="L223" s="73">
        <f>VLOOKUP($B223,'Tillförd energi'!$B$2:$AS$506,MATCH(L$1,'Tillförd energi'!$B$1:$AQ$1,0),FALSE)</f>
        <v>0</v>
      </c>
      <c r="M223" s="73">
        <f>VLOOKUP($B223,'Tillförd energi'!$B$2:$AS$506,MATCH(M$1,'Tillförd energi'!$B$1:$AQ$1,0),FALSE)</f>
        <v>0</v>
      </c>
      <c r="N223" s="73">
        <f>VLOOKUP($B223,'Tillförd energi'!$B$2:$AS$506,MATCH(N$1,'Tillförd energi'!$B$1:$AQ$1,0),FALSE)</f>
        <v>0</v>
      </c>
      <c r="O223" s="73">
        <f>VLOOKUP($B223,'Tillförd energi'!$B$2:$AS$506,MATCH(O$1,'Tillförd energi'!$B$1:$AQ$1,0),FALSE)</f>
        <v>0</v>
      </c>
      <c r="P223" s="73">
        <f>VLOOKUP($B223,'Tillförd energi'!$B$2:$AS$506,MATCH(P$1,'Tillförd energi'!$B$1:$AQ$1,0),FALSE)</f>
        <v>0</v>
      </c>
      <c r="Q223" s="73">
        <f>VLOOKUP($B223,'Tillförd energi'!$B$2:$AS$506,MATCH(Q$1,'Tillförd energi'!$B$1:$AQ$1,0),FALSE)</f>
        <v>14.888999999999999</v>
      </c>
      <c r="R223" s="73">
        <f>VLOOKUP($B223,'Tillförd energi'!$B$2:$AS$506,MATCH(R$1,'Tillförd energi'!$B$1:$AQ$1,0),FALSE)</f>
        <v>0</v>
      </c>
      <c r="S223" s="73">
        <f>VLOOKUP($B223,'Tillförd energi'!$B$2:$AS$506,MATCH(S$1,'Tillförd energi'!$B$1:$AQ$1,0),FALSE)</f>
        <v>0</v>
      </c>
      <c r="T223" s="73">
        <f>VLOOKUP($B223,'Tillförd energi'!$B$2:$AS$506,MATCH(T$1,'Tillförd energi'!$B$1:$AQ$1,0),FALSE)</f>
        <v>0</v>
      </c>
      <c r="U223" s="73">
        <f>VLOOKUP($B223,'Tillförd energi'!$B$2:$AS$506,MATCH(U$1,'Tillförd energi'!$B$1:$AQ$1,0),FALSE)</f>
        <v>0</v>
      </c>
      <c r="V223" s="73">
        <f>VLOOKUP($B223,'Tillförd energi'!$B$2:$AS$506,MATCH(V$1,'Tillförd energi'!$B$1:$AQ$1,0),FALSE)</f>
        <v>0.35</v>
      </c>
      <c r="W223" s="73">
        <f>VLOOKUP($B223,'Tillförd energi'!$B$2:$AS$506,MATCH(W$1,'Tillförd energi'!$B$1:$AQ$1,0),FALSE)</f>
        <v>0</v>
      </c>
      <c r="X223" s="73">
        <f>VLOOKUP($B223,'Tillförd energi'!$B$2:$AS$506,MATCH(X$1,'Tillförd energi'!$B$1:$AQ$1,0),FALSE)</f>
        <v>0</v>
      </c>
      <c r="Y223" s="73">
        <f>VLOOKUP($B223,'Tillförd energi'!$B$2:$AS$506,MATCH(Y$1,'Tillförd energi'!$B$1:$AQ$1,0),FALSE)</f>
        <v>0</v>
      </c>
      <c r="Z223" s="73">
        <f>VLOOKUP($B223,'Tillförd energi'!$B$2:$AS$506,MATCH(Z$1,'Tillförd energi'!$B$1:$AQ$1,0),FALSE)</f>
        <v>0</v>
      </c>
      <c r="AA223" s="73">
        <f>VLOOKUP($B223,'Tillförd energi'!$B$2:$AS$506,MATCH(AA$1,'Tillförd energi'!$B$1:$AQ$1,0),FALSE)</f>
        <v>0</v>
      </c>
      <c r="AB223" s="73">
        <f>VLOOKUP($B223,'Tillförd energi'!$B$2:$AS$506,MATCH(AB$1,'Tillförd energi'!$B$1:$AQ$1,0),FALSE)</f>
        <v>0</v>
      </c>
      <c r="AC223" s="73">
        <f>VLOOKUP($B223,'Tillförd energi'!$B$2:$AS$506,MATCH(AC$1,'Tillförd energi'!$B$1:$AQ$1,0),FALSE)</f>
        <v>0</v>
      </c>
      <c r="AD223" s="73">
        <f>VLOOKUP($B223,'Tillförd energi'!$B$2:$AS$506,MATCH(AD$1,'Tillförd energi'!$B$1:$AQ$1,0),FALSE)</f>
        <v>0</v>
      </c>
      <c r="AF223" s="73">
        <f>VLOOKUP($B223,'Tillförd energi'!$B$2:$AS$506,MATCH(AF$1,'Tillförd energi'!$B$1:$AQ$1,0),FALSE)</f>
        <v>0.44202000000000002</v>
      </c>
      <c r="AH223" s="73">
        <f>IFERROR(VLOOKUP(B223,Miljö!$B$1:$S$476,9,FALSE)/1,0)</f>
        <v>0</v>
      </c>
      <c r="AJ223" s="81" t="str">
        <f>IFERROR(VLOOKUP($B223,Miljö!$B$1:$S$500,MATCH("hjälpel exklusive kraftvärme (GWh)",Miljö!$B$1:$V$1,0),FALSE)/1,"")</f>
        <v/>
      </c>
      <c r="AK223" s="81">
        <f t="shared" si="33"/>
        <v>0.44201999999999997</v>
      </c>
      <c r="AL223" s="81">
        <f>VLOOKUP($B223,'Slutlig allokering'!$B$2:$AL$462,MATCH("Hjälpel kraftvärme",'Slutlig allokering'!$B$2:$AL$2,0),FALSE)</f>
        <v>0</v>
      </c>
      <c r="AN223" s="73">
        <f t="shared" si="34"/>
        <v>15.681019999999998</v>
      </c>
      <c r="AO223" s="73">
        <f t="shared" si="35"/>
        <v>15.681019999999998</v>
      </c>
      <c r="AP223" s="73">
        <f>IF(ISERROR(1/VLOOKUP($B223,Leveranser!$B$1:$S$500,MATCH("såld värme (gwh)",Leveranser!$B$1:$S$1,0),FALSE)),"",VLOOKUP($B223,Leveranser!$B$1:$S$500,MATCH("såld värme (gwh)",Leveranser!$B$1:$S$1,0),FALSE))</f>
        <v>14.734</v>
      </c>
      <c r="AQ223" s="73">
        <f>VLOOKUP($B223,Leveranser!$B$1:$Y$500,MATCH("Totalt såld fjärrvärme till andra fjärrvärmeföretag",Leveranser!$B$1:$AA$1,0),FALSE)</f>
        <v>0</v>
      </c>
      <c r="AR223" s="73">
        <f>IF(ISERROR(1/VLOOKUP($B223,Miljö!$B$1:$S$500,MATCH("Såld mängd produktionsspecifik fjärrvärme (GWh)",Miljö!$B$1:$R$1,0),FALSE)),0,VLOOKUP($B223,Miljö!$B$1:$S$500,MATCH("Såld mängd produktionsspecifik fjärrvärme (GWh)",Miljö!$B$1:$R$1,0),FALSE))</f>
        <v>0</v>
      </c>
      <c r="AS223" s="82">
        <f t="shared" si="40"/>
        <v>0.93960724493687287</v>
      </c>
      <c r="AU223" s="73" t="str">
        <f>VLOOKUP($B223,'Miljövärden urval för publ'!$B$2:$I$486,7,FALSE)</f>
        <v>Ja</v>
      </c>
      <c r="AV223" s="73" t="str">
        <f>VLOOKUP($B223,'Miljövärden urval för publ'!$B$2:$I$486,6,FALSE)</f>
        <v>Nej</v>
      </c>
      <c r="AZ223" s="73">
        <f t="shared" si="36"/>
        <v>0.44202000000000002</v>
      </c>
      <c r="BA223" s="73">
        <f t="shared" si="41"/>
        <v>0</v>
      </c>
      <c r="BB223" s="73">
        <f t="shared" si="37"/>
        <v>0</v>
      </c>
      <c r="BC223" s="73">
        <f t="shared" si="38"/>
        <v>14.888999999999999</v>
      </c>
      <c r="BE223" s="73">
        <f t="shared" si="42"/>
        <v>0</v>
      </c>
      <c r="BF223" s="73">
        <f t="shared" si="43"/>
        <v>0</v>
      </c>
      <c r="BH223" s="73">
        <f t="shared" si="39"/>
        <v>15.238999999999999</v>
      </c>
    </row>
    <row r="224" spans="1:60" ht="15" x14ac:dyDescent="0.25">
      <c r="A224" t="s">
        <v>277</v>
      </c>
      <c r="B224" t="s">
        <v>279</v>
      </c>
      <c r="C224" s="73">
        <f>VLOOKUP($B224,'Tillförd energi'!$B$2:$AS$506,MATCH(C$1,'Tillförd energi'!$B$1:$AQ$1,0),FALSE)</f>
        <v>0</v>
      </c>
      <c r="D224" s="73">
        <f>VLOOKUP($B224,'Tillförd energi'!$B$2:$AS$506,MATCH(D$1,'Tillförd energi'!$B$1:$AQ$1,0),FALSE)</f>
        <v>0.52400000000000002</v>
      </c>
      <c r="E224" s="73">
        <f>VLOOKUP($B224,'Tillförd energi'!$B$2:$AS$506,MATCH(E$1,'Tillförd energi'!$B$1:$AQ$1,0),FALSE)</f>
        <v>0</v>
      </c>
      <c r="F224" s="73">
        <f>VLOOKUP($B224,'Tillförd energi'!$B$2:$AS$506,MATCH(F$1,'Tillförd energi'!$B$1:$AQ$1,0),FALSE)</f>
        <v>0</v>
      </c>
      <c r="G224" s="73">
        <f>VLOOKUP($B224,'Tillförd energi'!$B$2:$AS$506,MATCH(G$1,'Tillförd energi'!$B$1:$AQ$1,0),FALSE)</f>
        <v>0</v>
      </c>
      <c r="H224" s="73">
        <f>VLOOKUP($B224,'Tillförd energi'!$B$2:$AS$506,MATCH(H$1,'Tillförd energi'!$B$1:$AQ$1,0),FALSE)</f>
        <v>0</v>
      </c>
      <c r="I224" s="73">
        <f>VLOOKUP($B224,'Tillförd energi'!$B$2:$AS$506,MATCH(I$1,'Tillförd energi'!$B$1:$AQ$1,0),FALSE)</f>
        <v>78.352900000000005</v>
      </c>
      <c r="J224" s="73">
        <f>VLOOKUP($B224,'Tillförd energi'!$B$2:$AS$506,MATCH(J$1,'Tillförd energi'!$B$1:$AQ$1,0),FALSE)</f>
        <v>0</v>
      </c>
      <c r="K224" s="73">
        <f>VLOOKUP($B224,'Tillförd energi'!$B$2:$AS$506,MATCH(K$1,'Tillförd energi'!$B$1:$AQ$1,0),FALSE)</f>
        <v>0</v>
      </c>
      <c r="L224" s="73">
        <f>VLOOKUP($B224,'Tillförd energi'!$B$2:$AS$506,MATCH(L$1,'Tillförd energi'!$B$1:$AQ$1,0),FALSE)</f>
        <v>0</v>
      </c>
      <c r="M224" s="73">
        <f>VLOOKUP($B224,'Tillförd energi'!$B$2:$AS$506,MATCH(M$1,'Tillförd energi'!$B$1:$AQ$1,0),FALSE)</f>
        <v>0</v>
      </c>
      <c r="N224" s="73">
        <f>VLOOKUP($B224,'Tillförd energi'!$B$2:$AS$506,MATCH(N$1,'Tillförd energi'!$B$1:$AQ$1,0),FALSE)</f>
        <v>0</v>
      </c>
      <c r="O224" s="73">
        <f>VLOOKUP($B224,'Tillförd energi'!$B$2:$AS$506,MATCH(O$1,'Tillförd energi'!$B$1:$AQ$1,0),FALSE)</f>
        <v>0</v>
      </c>
      <c r="P224" s="73">
        <f>VLOOKUP($B224,'Tillförd energi'!$B$2:$AS$506,MATCH(P$1,'Tillförd energi'!$B$1:$AQ$1,0),FALSE)</f>
        <v>0</v>
      </c>
      <c r="Q224" s="73">
        <f>VLOOKUP($B224,'Tillförd energi'!$B$2:$AS$506,MATCH(Q$1,'Tillförd energi'!$B$1:$AQ$1,0),FALSE)</f>
        <v>24.35</v>
      </c>
      <c r="R224" s="73">
        <f>VLOOKUP($B224,'Tillförd energi'!$B$2:$AS$506,MATCH(R$1,'Tillförd energi'!$B$1:$AQ$1,0),FALSE)</f>
        <v>0</v>
      </c>
      <c r="S224" s="73">
        <f>VLOOKUP($B224,'Tillförd energi'!$B$2:$AS$506,MATCH(S$1,'Tillförd energi'!$B$1:$AQ$1,0),FALSE)</f>
        <v>0</v>
      </c>
      <c r="T224" s="73">
        <f>VLOOKUP($B224,'Tillförd energi'!$B$2:$AS$506,MATCH(T$1,'Tillförd energi'!$B$1:$AQ$1,0),FALSE)</f>
        <v>0</v>
      </c>
      <c r="U224" s="73">
        <f>VLOOKUP($B224,'Tillförd energi'!$B$2:$AS$506,MATCH(U$1,'Tillförd energi'!$B$1:$AQ$1,0),FALSE)</f>
        <v>0</v>
      </c>
      <c r="V224" s="73">
        <f>VLOOKUP($B224,'Tillförd energi'!$B$2:$AS$506,MATCH(V$1,'Tillförd energi'!$B$1:$AQ$1,0),FALSE)</f>
        <v>10.272</v>
      </c>
      <c r="W224" s="73">
        <f>VLOOKUP($B224,'Tillförd energi'!$B$2:$AS$506,MATCH(W$1,'Tillförd energi'!$B$1:$AQ$1,0),FALSE)</f>
        <v>0</v>
      </c>
      <c r="X224" s="73">
        <f>VLOOKUP($B224,'Tillförd energi'!$B$2:$AS$506,MATCH(X$1,'Tillförd energi'!$B$1:$AQ$1,0),FALSE)</f>
        <v>0</v>
      </c>
      <c r="Y224" s="73">
        <f>VLOOKUP($B224,'Tillförd energi'!$B$2:$AS$506,MATCH(Y$1,'Tillförd energi'!$B$1:$AQ$1,0),FALSE)</f>
        <v>0</v>
      </c>
      <c r="Z224" s="73">
        <f>VLOOKUP($B224,'Tillförd energi'!$B$2:$AS$506,MATCH(Z$1,'Tillförd energi'!$B$1:$AQ$1,0),FALSE)</f>
        <v>0</v>
      </c>
      <c r="AA224" s="73">
        <f>VLOOKUP($B224,'Tillförd energi'!$B$2:$AS$506,MATCH(AA$1,'Tillförd energi'!$B$1:$AQ$1,0),FALSE)</f>
        <v>0</v>
      </c>
      <c r="AB224" s="73">
        <f>VLOOKUP($B224,'Tillförd energi'!$B$2:$AS$506,MATCH(AB$1,'Tillförd energi'!$B$1:$AQ$1,0),FALSE)</f>
        <v>0</v>
      </c>
      <c r="AC224" s="73">
        <f>VLOOKUP($B224,'Tillförd energi'!$B$2:$AS$506,MATCH(AC$1,'Tillförd energi'!$B$1:$AQ$1,0),FALSE)</f>
        <v>126.779</v>
      </c>
      <c r="AD224" s="73">
        <f>VLOOKUP($B224,'Tillförd energi'!$B$2:$AS$506,MATCH(AD$1,'Tillförd energi'!$B$1:$AQ$1,0),FALSE)</f>
        <v>0</v>
      </c>
      <c r="AF224" s="73">
        <f>VLOOKUP($B224,'Tillförd energi'!$B$2:$AS$506,MATCH(AF$1,'Tillförd energi'!$B$1:$AQ$1,0),FALSE)</f>
        <v>5.9595000000000002</v>
      </c>
      <c r="AH224" s="73">
        <f>IFERROR(VLOOKUP(B224,Miljö!$B$1:$S$476,9,FALSE)/1,0)</f>
        <v>0</v>
      </c>
      <c r="AJ224" s="81" t="str">
        <f>IFERROR(VLOOKUP($B224,Miljö!$B$1:$S$500,MATCH("hjälpel exklusive kraftvärme (GWh)",Miljö!$B$1:$V$1,0),FALSE)/1,"")</f>
        <v/>
      </c>
      <c r="AK224" s="81">
        <f t="shared" si="33"/>
        <v>5.9595000000000002</v>
      </c>
      <c r="AL224" s="81">
        <f>VLOOKUP($B224,'Slutlig allokering'!$B$2:$AL$462,MATCH("Hjälpel kraftvärme",'Slutlig allokering'!$B$2:$AL$2,0),FALSE)</f>
        <v>0</v>
      </c>
      <c r="AN224" s="73">
        <f t="shared" si="34"/>
        <v>246.23739999999998</v>
      </c>
      <c r="AO224" s="73">
        <f t="shared" si="35"/>
        <v>246.23739999999998</v>
      </c>
      <c r="AP224" s="73">
        <f>IF(ISERROR(1/VLOOKUP($B224,Leveranser!$B$1:$S$500,MATCH("såld värme (gwh)",Leveranser!$B$1:$S$1,0),FALSE)),"",VLOOKUP($B224,Leveranser!$B$1:$S$500,MATCH("såld värme (gwh)",Leveranser!$B$1:$S$1,0),FALSE))</f>
        <v>198.65</v>
      </c>
      <c r="AQ224" s="73">
        <f>VLOOKUP($B224,Leveranser!$B$1:$Y$500,MATCH("Totalt såld fjärrvärme till andra fjärrvärmeföretag",Leveranser!$B$1:$AA$1,0),FALSE)</f>
        <v>0</v>
      </c>
      <c r="AR224" s="73">
        <f>IF(ISERROR(1/VLOOKUP($B224,Miljö!$B$1:$S$500,MATCH("Såld mängd produktionsspecifik fjärrvärme (GWh)",Miljö!$B$1:$R$1,0),FALSE)),0,VLOOKUP($B224,Miljö!$B$1:$S$500,MATCH("Såld mängd produktionsspecifik fjärrvärme (GWh)",Miljö!$B$1:$R$1,0),FALSE))</f>
        <v>0</v>
      </c>
      <c r="AS224" s="82">
        <f t="shared" si="40"/>
        <v>0.80674178658481621</v>
      </c>
      <c r="AU224" s="73" t="str">
        <f>VLOOKUP($B224,'Miljövärden urval för publ'!$B$2:$I$486,7,FALSE)</f>
        <v>Ja</v>
      </c>
      <c r="AV224" s="73" t="str">
        <f>VLOOKUP($B224,'Miljövärden urval för publ'!$B$2:$I$486,6,FALSE)</f>
        <v>Ja</v>
      </c>
      <c r="AZ224" s="73">
        <f t="shared" si="36"/>
        <v>5.9595000000000002</v>
      </c>
      <c r="BA224" s="73">
        <f t="shared" si="41"/>
        <v>0</v>
      </c>
      <c r="BB224" s="73">
        <f t="shared" si="37"/>
        <v>0</v>
      </c>
      <c r="BC224" s="73">
        <f t="shared" si="38"/>
        <v>24.35</v>
      </c>
      <c r="BE224" s="73">
        <f t="shared" si="42"/>
        <v>0</v>
      </c>
      <c r="BF224" s="73">
        <f t="shared" si="43"/>
        <v>0</v>
      </c>
      <c r="BH224" s="73">
        <f t="shared" si="39"/>
        <v>34.622</v>
      </c>
    </row>
    <row r="225" spans="1:60" ht="15" x14ac:dyDescent="0.25">
      <c r="A225" t="s">
        <v>280</v>
      </c>
      <c r="B225" t="s">
        <v>281</v>
      </c>
      <c r="C225" s="73">
        <f>VLOOKUP($B225,'Tillförd energi'!$B$2:$AS$506,MATCH(C$1,'Tillförd energi'!$B$1:$AQ$1,0),FALSE)</f>
        <v>0</v>
      </c>
      <c r="D225" s="73">
        <f>VLOOKUP($B225,'Tillförd energi'!$B$2:$AS$506,MATCH(D$1,'Tillförd energi'!$B$1:$AQ$1,0),FALSE)</f>
        <v>1.7485599999999999</v>
      </c>
      <c r="E225" s="73">
        <f>VLOOKUP($B225,'Tillförd energi'!$B$2:$AS$506,MATCH(E$1,'Tillförd energi'!$B$1:$AQ$1,0),FALSE)</f>
        <v>0</v>
      </c>
      <c r="F225" s="73">
        <f>VLOOKUP($B225,'Tillförd energi'!$B$2:$AS$506,MATCH(F$1,'Tillförd energi'!$B$1:$AQ$1,0),FALSE)</f>
        <v>0</v>
      </c>
      <c r="G225" s="73">
        <f>VLOOKUP($B225,'Tillförd energi'!$B$2:$AS$506,MATCH(G$1,'Tillförd energi'!$B$1:$AQ$1,0),FALSE)</f>
        <v>3.95</v>
      </c>
      <c r="H225" s="73">
        <f>VLOOKUP($B225,'Tillförd energi'!$B$2:$AS$506,MATCH(H$1,'Tillförd energi'!$B$1:$AQ$1,0),FALSE)</f>
        <v>0</v>
      </c>
      <c r="I225" s="73">
        <f>VLOOKUP($B225,'Tillförd energi'!$B$2:$AS$506,MATCH(I$1,'Tillförd energi'!$B$1:$AQ$1,0),FALSE)</f>
        <v>55.754800000000003</v>
      </c>
      <c r="J225" s="73">
        <f>VLOOKUP($B225,'Tillförd energi'!$B$2:$AS$506,MATCH(J$1,'Tillförd energi'!$B$1:$AQ$1,0),FALSE)</f>
        <v>10.15</v>
      </c>
      <c r="K225" s="73">
        <f>VLOOKUP($B225,'Tillförd energi'!$B$2:$AS$506,MATCH(K$1,'Tillförd energi'!$B$1:$AQ$1,0),FALSE)</f>
        <v>36.111499999999999</v>
      </c>
      <c r="L225" s="73">
        <f>VLOOKUP($B225,'Tillförd energi'!$B$2:$AS$506,MATCH(L$1,'Tillförd energi'!$B$1:$AQ$1,0),FALSE)</f>
        <v>0</v>
      </c>
      <c r="M225" s="73">
        <f>VLOOKUP($B225,'Tillförd energi'!$B$2:$AS$506,MATCH(M$1,'Tillförd energi'!$B$1:$AQ$1,0),FALSE)</f>
        <v>0</v>
      </c>
      <c r="N225" s="73">
        <f>VLOOKUP($B225,'Tillförd energi'!$B$2:$AS$506,MATCH(N$1,'Tillförd energi'!$B$1:$AQ$1,0),FALSE)</f>
        <v>0</v>
      </c>
      <c r="O225" s="73">
        <f>VLOOKUP($B225,'Tillförd energi'!$B$2:$AS$506,MATCH(O$1,'Tillförd energi'!$B$1:$AQ$1,0),FALSE)</f>
        <v>63.691400000000002</v>
      </c>
      <c r="P225" s="73">
        <f>VLOOKUP($B225,'Tillförd energi'!$B$2:$AS$506,MATCH(P$1,'Tillförd energi'!$B$1:$AQ$1,0),FALSE)</f>
        <v>0</v>
      </c>
      <c r="Q225" s="73">
        <f>VLOOKUP($B225,'Tillförd energi'!$B$2:$AS$506,MATCH(Q$1,'Tillförd energi'!$B$1:$AQ$1,0),FALSE)</f>
        <v>0</v>
      </c>
      <c r="R225" s="73">
        <f>VLOOKUP($B225,'Tillförd energi'!$B$2:$AS$506,MATCH(R$1,'Tillförd energi'!$B$1:$AQ$1,0),FALSE)</f>
        <v>0</v>
      </c>
      <c r="S225" s="73">
        <f>VLOOKUP($B225,'Tillförd energi'!$B$2:$AS$506,MATCH(S$1,'Tillförd energi'!$B$1:$AQ$1,0),FALSE)</f>
        <v>0</v>
      </c>
      <c r="T225" s="73">
        <f>VLOOKUP($B225,'Tillförd energi'!$B$2:$AS$506,MATCH(T$1,'Tillförd energi'!$B$1:$AQ$1,0),FALSE)</f>
        <v>0</v>
      </c>
      <c r="U225" s="73">
        <f>VLOOKUP($B225,'Tillförd energi'!$B$2:$AS$506,MATCH(U$1,'Tillförd energi'!$B$1:$AQ$1,0),FALSE)</f>
        <v>0</v>
      </c>
      <c r="V225" s="73">
        <f>VLOOKUP($B225,'Tillförd energi'!$B$2:$AS$506,MATCH(V$1,'Tillförd energi'!$B$1:$AQ$1,0),FALSE)</f>
        <v>0</v>
      </c>
      <c r="W225" s="73">
        <f>VLOOKUP($B225,'Tillförd energi'!$B$2:$AS$506,MATCH(W$1,'Tillförd energi'!$B$1:$AQ$1,0),FALSE)</f>
        <v>0</v>
      </c>
      <c r="X225" s="73">
        <f>VLOOKUP($B225,'Tillförd energi'!$B$2:$AS$506,MATCH(X$1,'Tillförd energi'!$B$1:$AQ$1,0),FALSE)</f>
        <v>0</v>
      </c>
      <c r="Y225" s="73">
        <f>VLOOKUP($B225,'Tillförd energi'!$B$2:$AS$506,MATCH(Y$1,'Tillförd energi'!$B$1:$AQ$1,0),FALSE)</f>
        <v>0</v>
      </c>
      <c r="Z225" s="73">
        <f>VLOOKUP($B225,'Tillförd energi'!$B$2:$AS$506,MATCH(Z$1,'Tillförd energi'!$B$1:$AQ$1,0),FALSE)</f>
        <v>0</v>
      </c>
      <c r="AA225" s="73">
        <f>VLOOKUP($B225,'Tillförd energi'!$B$2:$AS$506,MATCH(AA$1,'Tillförd energi'!$B$1:$AQ$1,0),FALSE)</f>
        <v>0</v>
      </c>
      <c r="AB225" s="73">
        <f>VLOOKUP($B225,'Tillförd energi'!$B$2:$AS$506,MATCH(AB$1,'Tillförd energi'!$B$1:$AQ$1,0),FALSE)</f>
        <v>13.9</v>
      </c>
      <c r="AC225" s="73">
        <f>VLOOKUP($B225,'Tillförd energi'!$B$2:$AS$506,MATCH(AC$1,'Tillförd energi'!$B$1:$AQ$1,0),FALSE)</f>
        <v>59.7</v>
      </c>
      <c r="AD225" s="73">
        <f>VLOOKUP($B225,'Tillförd energi'!$B$2:$AS$506,MATCH(AD$1,'Tillförd energi'!$B$1:$AQ$1,0),FALSE)</f>
        <v>0</v>
      </c>
      <c r="AF225" s="73">
        <f>VLOOKUP($B225,'Tillförd energi'!$B$2:$AS$506,MATCH(AF$1,'Tillförd energi'!$B$1:$AQ$1,0),FALSE)</f>
        <v>7.4811399999999999</v>
      </c>
      <c r="AH225" s="73">
        <f>IFERROR(VLOOKUP(B225,Miljö!$B$1:$S$476,9,FALSE)/1,0)</f>
        <v>77.36</v>
      </c>
      <c r="AJ225" s="81">
        <f>IFERROR(VLOOKUP($B225,Miljö!$B$1:$S$500,MATCH("hjälpel exklusive kraftvärme (GWh)",Miljö!$B$1:$V$1,0),FALSE)/1,"")</f>
        <v>2.41</v>
      </c>
      <c r="AK225" s="81">
        <f t="shared" si="33"/>
        <v>2.41</v>
      </c>
      <c r="AL225" s="81">
        <f>VLOOKUP($B225,'Slutlig allokering'!$B$2:$AL$462,MATCH("Hjälpel kraftvärme",'Slutlig allokering'!$B$2:$AL$2,0),FALSE)</f>
        <v>5.0711399999999998</v>
      </c>
      <c r="AN225" s="73">
        <f t="shared" si="34"/>
        <v>252.48740000000006</v>
      </c>
      <c r="AO225" s="73">
        <f t="shared" si="35"/>
        <v>329.84740000000005</v>
      </c>
      <c r="AP225" s="73">
        <f>IF(ISERROR(1/VLOOKUP($B225,Leveranser!$B$1:$S$500,MATCH("såld värme (gwh)",Leveranser!$B$1:$S$1,0),FALSE)),"",VLOOKUP($B225,Leveranser!$B$1:$S$500,MATCH("såld värme (gwh)",Leveranser!$B$1:$S$1,0),FALSE))</f>
        <v>282</v>
      </c>
      <c r="AQ225" s="73">
        <f>VLOOKUP($B225,Leveranser!$B$1:$Y$500,MATCH("Totalt såld fjärrvärme till andra fjärrvärmeföretag",Leveranser!$B$1:$AA$1,0),FALSE)</f>
        <v>11.324</v>
      </c>
      <c r="AR225" s="73">
        <f>IF(ISERROR(1/VLOOKUP($B225,Miljö!$B$1:$S$500,MATCH("Såld mängd produktionsspecifik fjärrvärme (GWh)",Miljö!$B$1:$R$1,0),FALSE)),0,VLOOKUP($B225,Miljö!$B$1:$S$500,MATCH("Såld mängd produktionsspecifik fjärrvärme (GWh)",Miljö!$B$1:$R$1,0),FALSE))</f>
        <v>0</v>
      </c>
      <c r="AS225" s="82">
        <f t="shared" si="40"/>
        <v>0.85494079989716443</v>
      </c>
      <c r="AU225" s="73" t="str">
        <f>VLOOKUP($B225,'Miljövärden urval för publ'!$B$2:$I$486,7,FALSE)</f>
        <v>Ja</v>
      </c>
      <c r="AV225" s="73" t="str">
        <f>VLOOKUP($B225,'Miljövärden urval för publ'!$B$2:$I$486,6,FALSE)</f>
        <v>Ja</v>
      </c>
      <c r="AZ225" s="73">
        <f t="shared" si="36"/>
        <v>7.4811399999999999</v>
      </c>
      <c r="BA225" s="73">
        <f t="shared" si="41"/>
        <v>0</v>
      </c>
      <c r="BB225" s="73">
        <f t="shared" si="37"/>
        <v>63.691400000000002</v>
      </c>
      <c r="BC225" s="73">
        <f t="shared" si="38"/>
        <v>0</v>
      </c>
      <c r="BE225" s="73">
        <f t="shared" si="42"/>
        <v>0</v>
      </c>
      <c r="BF225" s="73">
        <f t="shared" si="43"/>
        <v>0</v>
      </c>
      <c r="BH225" s="73">
        <f t="shared" si="39"/>
        <v>99.802899999999994</v>
      </c>
    </row>
    <row r="226" spans="1:60" ht="15" x14ac:dyDescent="0.25">
      <c r="A226" t="s">
        <v>282</v>
      </c>
      <c r="B226" t="s">
        <v>283</v>
      </c>
      <c r="C226" s="73">
        <f>VLOOKUP($B226,'Tillförd energi'!$B$2:$AS$506,MATCH(C$1,'Tillförd energi'!$B$1:$AQ$1,0),FALSE)</f>
        <v>0</v>
      </c>
      <c r="D226" s="73">
        <f>VLOOKUP($B226,'Tillförd energi'!$B$2:$AS$506,MATCH(D$1,'Tillförd energi'!$B$1:$AQ$1,0),FALSE)</f>
        <v>1.57</v>
      </c>
      <c r="E226" s="73">
        <f>VLOOKUP($B226,'Tillförd energi'!$B$2:$AS$506,MATCH(E$1,'Tillförd energi'!$B$1:$AQ$1,0),FALSE)</f>
        <v>0</v>
      </c>
      <c r="F226" s="73">
        <f>VLOOKUP($B226,'Tillförd energi'!$B$2:$AS$506,MATCH(F$1,'Tillförd energi'!$B$1:$AQ$1,0),FALSE)</f>
        <v>0</v>
      </c>
      <c r="G226" s="73">
        <f>VLOOKUP($B226,'Tillförd energi'!$B$2:$AS$506,MATCH(G$1,'Tillförd energi'!$B$1:$AQ$1,0),FALSE)</f>
        <v>0</v>
      </c>
      <c r="H226" s="73">
        <f>VLOOKUP($B226,'Tillförd energi'!$B$2:$AS$506,MATCH(H$1,'Tillförd energi'!$B$1:$AQ$1,0),FALSE)</f>
        <v>0</v>
      </c>
      <c r="I226" s="73">
        <f>VLOOKUP($B226,'Tillförd energi'!$B$2:$AS$506,MATCH(I$1,'Tillförd energi'!$B$1:$AQ$1,0),FALSE)</f>
        <v>0</v>
      </c>
      <c r="J226" s="73">
        <f>VLOOKUP($B226,'Tillförd energi'!$B$2:$AS$506,MATCH(J$1,'Tillförd energi'!$B$1:$AQ$1,0),FALSE)</f>
        <v>0</v>
      </c>
      <c r="K226" s="73">
        <f>VLOOKUP($B226,'Tillförd energi'!$B$2:$AS$506,MATCH(K$1,'Tillförd energi'!$B$1:$AQ$1,0),FALSE)</f>
        <v>0</v>
      </c>
      <c r="L226" s="73">
        <f>VLOOKUP($B226,'Tillförd energi'!$B$2:$AS$506,MATCH(L$1,'Tillförd energi'!$B$1:$AQ$1,0),FALSE)</f>
        <v>0</v>
      </c>
      <c r="M226" s="73">
        <f>VLOOKUP($B226,'Tillförd energi'!$B$2:$AS$506,MATCH(M$1,'Tillförd energi'!$B$1:$AQ$1,0),FALSE)</f>
        <v>0</v>
      </c>
      <c r="N226" s="73">
        <f>VLOOKUP($B226,'Tillförd energi'!$B$2:$AS$506,MATCH(N$1,'Tillförd energi'!$B$1:$AQ$1,0),FALSE)</f>
        <v>0</v>
      </c>
      <c r="O226" s="73">
        <f>VLOOKUP($B226,'Tillförd energi'!$B$2:$AS$506,MATCH(O$1,'Tillförd energi'!$B$1:$AQ$1,0),FALSE)</f>
        <v>0</v>
      </c>
      <c r="P226" s="73">
        <f>VLOOKUP($B226,'Tillförd energi'!$B$2:$AS$506,MATCH(P$1,'Tillförd energi'!$B$1:$AQ$1,0),FALSE)</f>
        <v>0</v>
      </c>
      <c r="Q226" s="73">
        <f>VLOOKUP($B226,'Tillförd energi'!$B$2:$AS$506,MATCH(Q$1,'Tillförd energi'!$B$1:$AQ$1,0),FALSE)</f>
        <v>9.657</v>
      </c>
      <c r="R226" s="73">
        <f>VLOOKUP($B226,'Tillförd energi'!$B$2:$AS$506,MATCH(R$1,'Tillförd energi'!$B$1:$AQ$1,0),FALSE)</f>
        <v>0</v>
      </c>
      <c r="S226" s="73">
        <f>VLOOKUP($B226,'Tillförd energi'!$B$2:$AS$506,MATCH(S$1,'Tillförd energi'!$B$1:$AQ$1,0),FALSE)</f>
        <v>0</v>
      </c>
      <c r="T226" s="73">
        <f>VLOOKUP($B226,'Tillförd energi'!$B$2:$AS$506,MATCH(T$1,'Tillförd energi'!$B$1:$AQ$1,0),FALSE)</f>
        <v>0</v>
      </c>
      <c r="U226" s="73">
        <f>VLOOKUP($B226,'Tillförd energi'!$B$2:$AS$506,MATCH(U$1,'Tillförd energi'!$B$1:$AQ$1,0),FALSE)</f>
        <v>0</v>
      </c>
      <c r="V226" s="73">
        <f>VLOOKUP($B226,'Tillförd energi'!$B$2:$AS$506,MATCH(V$1,'Tillförd energi'!$B$1:$AQ$1,0),FALSE)</f>
        <v>0</v>
      </c>
      <c r="W226" s="73">
        <f>VLOOKUP($B226,'Tillförd energi'!$B$2:$AS$506,MATCH(W$1,'Tillförd energi'!$B$1:$AQ$1,0),FALSE)</f>
        <v>0</v>
      </c>
      <c r="X226" s="73">
        <f>VLOOKUP($B226,'Tillförd energi'!$B$2:$AS$506,MATCH(X$1,'Tillförd energi'!$B$1:$AQ$1,0),FALSE)</f>
        <v>0</v>
      </c>
      <c r="Y226" s="73">
        <f>VLOOKUP($B226,'Tillförd energi'!$B$2:$AS$506,MATCH(Y$1,'Tillförd energi'!$B$1:$AQ$1,0),FALSE)</f>
        <v>0</v>
      </c>
      <c r="Z226" s="73">
        <f>VLOOKUP($B226,'Tillförd energi'!$B$2:$AS$506,MATCH(Z$1,'Tillförd energi'!$B$1:$AQ$1,0),FALSE)</f>
        <v>0</v>
      </c>
      <c r="AA226" s="73">
        <f>VLOOKUP($B226,'Tillförd energi'!$B$2:$AS$506,MATCH(AA$1,'Tillförd energi'!$B$1:$AQ$1,0),FALSE)</f>
        <v>0</v>
      </c>
      <c r="AB226" s="73">
        <f>VLOOKUP($B226,'Tillförd energi'!$B$2:$AS$506,MATCH(AB$1,'Tillförd energi'!$B$1:$AQ$1,0),FALSE)</f>
        <v>0</v>
      </c>
      <c r="AC226" s="73">
        <f>VLOOKUP($B226,'Tillförd energi'!$B$2:$AS$506,MATCH(AC$1,'Tillförd energi'!$B$1:$AQ$1,0),FALSE)</f>
        <v>0</v>
      </c>
      <c r="AD226" s="73">
        <f>VLOOKUP($B226,'Tillförd energi'!$B$2:$AS$506,MATCH(AD$1,'Tillförd energi'!$B$1:$AQ$1,0),FALSE)</f>
        <v>0</v>
      </c>
      <c r="AF226" s="73">
        <f>VLOOKUP($B226,'Tillförd energi'!$B$2:$AS$506,MATCH(AF$1,'Tillförd energi'!$B$1:$AQ$1,0),FALSE)</f>
        <v>0.222</v>
      </c>
      <c r="AH226" s="73">
        <f>IFERROR(VLOOKUP(B226,Miljö!$B$1:$S$476,9,FALSE)/1,0)</f>
        <v>0</v>
      </c>
      <c r="AJ226" s="81">
        <f>IFERROR(VLOOKUP($B226,Miljö!$B$1:$S$500,MATCH("hjälpel exklusive kraftvärme (GWh)",Miljö!$B$1:$V$1,0),FALSE)/1,"")</f>
        <v>0.222</v>
      </c>
      <c r="AK226" s="81">
        <f t="shared" si="33"/>
        <v>0.222</v>
      </c>
      <c r="AL226" s="81">
        <f>VLOOKUP($B226,'Slutlig allokering'!$B$2:$AL$462,MATCH("Hjälpel kraftvärme",'Slutlig allokering'!$B$2:$AL$2,0),FALSE)</f>
        <v>0</v>
      </c>
      <c r="AN226" s="73">
        <f t="shared" si="34"/>
        <v>11.449</v>
      </c>
      <c r="AO226" s="73">
        <f t="shared" si="35"/>
        <v>11.449</v>
      </c>
      <c r="AP226" s="73">
        <f>IF(ISERROR(1/VLOOKUP($B226,Leveranser!$B$1:$S$500,MATCH("såld värme (gwh)",Leveranser!$B$1:$S$1,0),FALSE)),"",VLOOKUP($B226,Leveranser!$B$1:$S$500,MATCH("såld värme (gwh)",Leveranser!$B$1:$S$1,0),FALSE))</f>
        <v>9.2490000000000006</v>
      </c>
      <c r="AQ226" s="73">
        <f>VLOOKUP($B226,Leveranser!$B$1:$Y$500,MATCH("Totalt såld fjärrvärme till andra fjärrvärmeföretag",Leveranser!$B$1:$AA$1,0),FALSE)</f>
        <v>0</v>
      </c>
      <c r="AR226" s="73">
        <f>IF(ISERROR(1/VLOOKUP($B226,Miljö!$B$1:$S$500,MATCH("Såld mängd produktionsspecifik fjärrvärme (GWh)",Miljö!$B$1:$R$1,0),FALSE)),0,VLOOKUP($B226,Miljö!$B$1:$S$500,MATCH("Såld mängd produktionsspecifik fjärrvärme (GWh)",Miljö!$B$1:$R$1,0),FALSE))</f>
        <v>0</v>
      </c>
      <c r="AS226" s="82">
        <f t="shared" si="40"/>
        <v>0.80784347977989346</v>
      </c>
      <c r="AU226" s="73" t="str">
        <f>VLOOKUP($B226,'Miljövärden urval för publ'!$B$2:$I$486,7,FALSE)</f>
        <v>Ja</v>
      </c>
      <c r="AV226" s="73" t="str">
        <f>VLOOKUP($B226,'Miljövärden urval för publ'!$B$2:$I$486,6,FALSE)</f>
        <v>Nej</v>
      </c>
      <c r="AZ226" s="73">
        <f t="shared" si="36"/>
        <v>0.222</v>
      </c>
      <c r="BA226" s="73">
        <f t="shared" si="41"/>
        <v>0</v>
      </c>
      <c r="BB226" s="73">
        <f t="shared" si="37"/>
        <v>0</v>
      </c>
      <c r="BC226" s="73">
        <f t="shared" si="38"/>
        <v>9.657</v>
      </c>
      <c r="BE226" s="73">
        <f t="shared" si="42"/>
        <v>0</v>
      </c>
      <c r="BF226" s="73">
        <f t="shared" si="43"/>
        <v>0</v>
      </c>
      <c r="BH226" s="73">
        <f t="shared" si="39"/>
        <v>9.657</v>
      </c>
    </row>
    <row r="227" spans="1:60" ht="15" x14ac:dyDescent="0.25">
      <c r="A227" t="s">
        <v>282</v>
      </c>
      <c r="B227" t="s">
        <v>284</v>
      </c>
      <c r="C227" s="73">
        <f>VLOOKUP($B227,'Tillförd energi'!$B$2:$AS$506,MATCH(C$1,'Tillförd energi'!$B$1:$AQ$1,0),FALSE)</f>
        <v>0</v>
      </c>
      <c r="D227" s="73">
        <f>VLOOKUP($B227,'Tillförd energi'!$B$2:$AS$506,MATCH(D$1,'Tillförd energi'!$B$1:$AQ$1,0),FALSE)</f>
        <v>0.40200000000000002</v>
      </c>
      <c r="E227" s="73">
        <f>VLOOKUP($B227,'Tillförd energi'!$B$2:$AS$506,MATCH(E$1,'Tillförd energi'!$B$1:$AQ$1,0),FALSE)</f>
        <v>0</v>
      </c>
      <c r="F227" s="73">
        <f>VLOOKUP($B227,'Tillförd energi'!$B$2:$AS$506,MATCH(F$1,'Tillförd energi'!$B$1:$AQ$1,0),FALSE)</f>
        <v>0</v>
      </c>
      <c r="G227" s="73">
        <f>VLOOKUP($B227,'Tillförd energi'!$B$2:$AS$506,MATCH(G$1,'Tillförd energi'!$B$1:$AQ$1,0),FALSE)</f>
        <v>0</v>
      </c>
      <c r="H227" s="73">
        <f>VLOOKUP($B227,'Tillförd energi'!$B$2:$AS$506,MATCH(H$1,'Tillförd energi'!$B$1:$AQ$1,0),FALSE)</f>
        <v>0</v>
      </c>
      <c r="I227" s="73">
        <f>VLOOKUP($B227,'Tillförd energi'!$B$2:$AS$506,MATCH(I$1,'Tillförd energi'!$B$1:$AQ$1,0),FALSE)</f>
        <v>0</v>
      </c>
      <c r="J227" s="73">
        <f>VLOOKUP($B227,'Tillförd energi'!$B$2:$AS$506,MATCH(J$1,'Tillförd energi'!$B$1:$AQ$1,0),FALSE)</f>
        <v>0</v>
      </c>
      <c r="K227" s="73">
        <f>VLOOKUP($B227,'Tillförd energi'!$B$2:$AS$506,MATCH(K$1,'Tillförd energi'!$B$1:$AQ$1,0),FALSE)</f>
        <v>0</v>
      </c>
      <c r="L227" s="73">
        <f>VLOOKUP($B227,'Tillförd energi'!$B$2:$AS$506,MATCH(L$1,'Tillförd energi'!$B$1:$AQ$1,0),FALSE)</f>
        <v>0</v>
      </c>
      <c r="M227" s="73">
        <f>VLOOKUP($B227,'Tillförd energi'!$B$2:$AS$506,MATCH(M$1,'Tillförd energi'!$B$1:$AQ$1,0),FALSE)</f>
        <v>0</v>
      </c>
      <c r="N227" s="73">
        <f>VLOOKUP($B227,'Tillförd energi'!$B$2:$AS$506,MATCH(N$1,'Tillförd energi'!$B$1:$AQ$1,0),FALSE)</f>
        <v>0</v>
      </c>
      <c r="O227" s="73">
        <f>VLOOKUP($B227,'Tillförd energi'!$B$2:$AS$506,MATCH(O$1,'Tillförd energi'!$B$1:$AQ$1,0),FALSE)</f>
        <v>9.6460000000000008</v>
      </c>
      <c r="P227" s="73">
        <f>VLOOKUP($B227,'Tillförd energi'!$B$2:$AS$506,MATCH(P$1,'Tillförd energi'!$B$1:$AQ$1,0),FALSE)</f>
        <v>0</v>
      </c>
      <c r="Q227" s="73">
        <f>VLOOKUP($B227,'Tillförd energi'!$B$2:$AS$506,MATCH(Q$1,'Tillförd energi'!$B$1:$AQ$1,0),FALSE)</f>
        <v>0</v>
      </c>
      <c r="R227" s="73">
        <f>VLOOKUP($B227,'Tillförd energi'!$B$2:$AS$506,MATCH(R$1,'Tillförd energi'!$B$1:$AQ$1,0),FALSE)</f>
        <v>0</v>
      </c>
      <c r="S227" s="73">
        <f>VLOOKUP($B227,'Tillförd energi'!$B$2:$AS$506,MATCH(S$1,'Tillförd energi'!$B$1:$AQ$1,0),FALSE)</f>
        <v>0</v>
      </c>
      <c r="T227" s="73">
        <f>VLOOKUP($B227,'Tillförd energi'!$B$2:$AS$506,MATCH(T$1,'Tillförd energi'!$B$1:$AQ$1,0),FALSE)</f>
        <v>0</v>
      </c>
      <c r="U227" s="73">
        <f>VLOOKUP($B227,'Tillförd energi'!$B$2:$AS$506,MATCH(U$1,'Tillförd energi'!$B$1:$AQ$1,0),FALSE)</f>
        <v>0</v>
      </c>
      <c r="V227" s="73">
        <f>VLOOKUP($B227,'Tillförd energi'!$B$2:$AS$506,MATCH(V$1,'Tillförd energi'!$B$1:$AQ$1,0),FALSE)</f>
        <v>0</v>
      </c>
      <c r="W227" s="73">
        <f>VLOOKUP($B227,'Tillförd energi'!$B$2:$AS$506,MATCH(W$1,'Tillförd energi'!$B$1:$AQ$1,0),FALSE)</f>
        <v>0</v>
      </c>
      <c r="X227" s="73">
        <f>VLOOKUP($B227,'Tillförd energi'!$B$2:$AS$506,MATCH(X$1,'Tillförd energi'!$B$1:$AQ$1,0),FALSE)</f>
        <v>0</v>
      </c>
      <c r="Y227" s="73">
        <f>VLOOKUP($B227,'Tillförd energi'!$B$2:$AS$506,MATCH(Y$1,'Tillförd energi'!$B$1:$AQ$1,0),FALSE)</f>
        <v>0</v>
      </c>
      <c r="Z227" s="73">
        <f>VLOOKUP($B227,'Tillförd energi'!$B$2:$AS$506,MATCH(Z$1,'Tillförd energi'!$B$1:$AQ$1,0),FALSE)</f>
        <v>0</v>
      </c>
      <c r="AA227" s="73">
        <f>VLOOKUP($B227,'Tillförd energi'!$B$2:$AS$506,MATCH(AA$1,'Tillförd energi'!$B$1:$AQ$1,0),FALSE)</f>
        <v>0</v>
      </c>
      <c r="AB227" s="73">
        <f>VLOOKUP($B227,'Tillförd energi'!$B$2:$AS$506,MATCH(AB$1,'Tillförd energi'!$B$1:$AQ$1,0),FALSE)</f>
        <v>0</v>
      </c>
      <c r="AC227" s="73">
        <f>VLOOKUP($B227,'Tillförd energi'!$B$2:$AS$506,MATCH(AC$1,'Tillförd energi'!$B$1:$AQ$1,0),FALSE)</f>
        <v>0</v>
      </c>
      <c r="AD227" s="73">
        <f>VLOOKUP($B227,'Tillförd energi'!$B$2:$AS$506,MATCH(AD$1,'Tillförd energi'!$B$1:$AQ$1,0),FALSE)</f>
        <v>0</v>
      </c>
      <c r="AF227" s="73">
        <f>VLOOKUP($B227,'Tillförd energi'!$B$2:$AS$506,MATCH(AF$1,'Tillförd energi'!$B$1:$AQ$1,0),FALSE)</f>
        <v>0.14499999999999999</v>
      </c>
      <c r="AH227" s="73">
        <f>IFERROR(VLOOKUP(B227,Miljö!$B$1:$S$476,9,FALSE)/1,0)</f>
        <v>0</v>
      </c>
      <c r="AJ227" s="81">
        <f>IFERROR(VLOOKUP($B227,Miljö!$B$1:$S$500,MATCH("hjälpel exklusive kraftvärme (GWh)",Miljö!$B$1:$V$1,0),FALSE)/1,"")</f>
        <v>0.14499999999999999</v>
      </c>
      <c r="AK227" s="81">
        <f t="shared" si="33"/>
        <v>0.14499999999999999</v>
      </c>
      <c r="AL227" s="81">
        <f>VLOOKUP($B227,'Slutlig allokering'!$B$2:$AL$462,MATCH("Hjälpel kraftvärme",'Slutlig allokering'!$B$2:$AL$2,0),FALSE)</f>
        <v>0</v>
      </c>
      <c r="AN227" s="73">
        <f t="shared" si="34"/>
        <v>10.193</v>
      </c>
      <c r="AO227" s="73">
        <f t="shared" si="35"/>
        <v>10.193</v>
      </c>
      <c r="AP227" s="73">
        <f>IF(ISERROR(1/VLOOKUP($B227,Leveranser!$B$1:$S$500,MATCH("såld värme (gwh)",Leveranser!$B$1:$S$1,0),FALSE)),"",VLOOKUP($B227,Leveranser!$B$1:$S$500,MATCH("såld värme (gwh)",Leveranser!$B$1:$S$1,0),FALSE))</f>
        <v>7.5039999999999996</v>
      </c>
      <c r="AQ227" s="73">
        <f>VLOOKUP($B227,Leveranser!$B$1:$Y$500,MATCH("Totalt såld fjärrvärme till andra fjärrvärmeföretag",Leveranser!$B$1:$AA$1,0),FALSE)</f>
        <v>0</v>
      </c>
      <c r="AR227" s="73">
        <f>IF(ISERROR(1/VLOOKUP($B227,Miljö!$B$1:$S$500,MATCH("Såld mängd produktionsspecifik fjärrvärme (GWh)",Miljö!$B$1:$R$1,0),FALSE)),0,VLOOKUP($B227,Miljö!$B$1:$S$500,MATCH("Såld mängd produktionsspecifik fjärrvärme (GWh)",Miljö!$B$1:$R$1,0),FALSE))</f>
        <v>0</v>
      </c>
      <c r="AS227" s="82">
        <f t="shared" si="40"/>
        <v>0.73619150397331501</v>
      </c>
      <c r="AU227" s="73" t="str">
        <f>VLOOKUP($B227,'Miljövärden urval för publ'!$B$2:$I$486,7,FALSE)</f>
        <v>Ja</v>
      </c>
      <c r="AV227" s="73" t="str">
        <f>VLOOKUP($B227,'Miljövärden urval för publ'!$B$2:$I$486,6,FALSE)</f>
        <v>Nej</v>
      </c>
      <c r="AZ227" s="73">
        <f t="shared" si="36"/>
        <v>0.14499999999999999</v>
      </c>
      <c r="BA227" s="73">
        <f t="shared" si="41"/>
        <v>0</v>
      </c>
      <c r="BB227" s="73">
        <f t="shared" si="37"/>
        <v>9.6460000000000008</v>
      </c>
      <c r="BC227" s="73">
        <f t="shared" si="38"/>
        <v>0</v>
      </c>
      <c r="BE227" s="73">
        <f t="shared" si="42"/>
        <v>0</v>
      </c>
      <c r="BF227" s="73">
        <f t="shared" si="43"/>
        <v>0</v>
      </c>
      <c r="BH227" s="73">
        <f t="shared" si="39"/>
        <v>9.6460000000000008</v>
      </c>
    </row>
    <row r="228" spans="1:60" ht="15" x14ac:dyDescent="0.25">
      <c r="A228" t="s">
        <v>282</v>
      </c>
      <c r="B228" t="s">
        <v>285</v>
      </c>
      <c r="C228" s="73">
        <f>VLOOKUP($B228,'Tillförd energi'!$B$2:$AS$506,MATCH(C$1,'Tillförd energi'!$B$1:$AQ$1,0),FALSE)</f>
        <v>0</v>
      </c>
      <c r="D228" s="73">
        <f>VLOOKUP($B228,'Tillförd energi'!$B$2:$AS$506,MATCH(D$1,'Tillförd energi'!$B$1:$AQ$1,0),FALSE)</f>
        <v>0.33500000000000002</v>
      </c>
      <c r="E228" s="73">
        <f>VLOOKUP($B228,'Tillförd energi'!$B$2:$AS$506,MATCH(E$1,'Tillförd energi'!$B$1:$AQ$1,0),FALSE)</f>
        <v>0</v>
      </c>
      <c r="F228" s="73">
        <f>VLOOKUP($B228,'Tillförd energi'!$B$2:$AS$506,MATCH(F$1,'Tillförd energi'!$B$1:$AQ$1,0),FALSE)</f>
        <v>0</v>
      </c>
      <c r="G228" s="73">
        <f>VLOOKUP($B228,'Tillförd energi'!$B$2:$AS$506,MATCH(G$1,'Tillförd energi'!$B$1:$AQ$1,0),FALSE)</f>
        <v>0</v>
      </c>
      <c r="H228" s="73">
        <f>VLOOKUP($B228,'Tillförd energi'!$B$2:$AS$506,MATCH(H$1,'Tillförd energi'!$B$1:$AQ$1,0),FALSE)</f>
        <v>0</v>
      </c>
      <c r="I228" s="73">
        <f>VLOOKUP($B228,'Tillförd energi'!$B$2:$AS$506,MATCH(I$1,'Tillförd energi'!$B$1:$AQ$1,0),FALSE)</f>
        <v>0</v>
      </c>
      <c r="J228" s="73">
        <f>VLOOKUP($B228,'Tillförd energi'!$B$2:$AS$506,MATCH(J$1,'Tillförd energi'!$B$1:$AQ$1,0),FALSE)</f>
        <v>0</v>
      </c>
      <c r="K228" s="73">
        <f>VLOOKUP($B228,'Tillförd energi'!$B$2:$AS$506,MATCH(K$1,'Tillförd energi'!$B$1:$AQ$1,0),FALSE)</f>
        <v>0</v>
      </c>
      <c r="L228" s="73">
        <f>VLOOKUP($B228,'Tillförd energi'!$B$2:$AS$506,MATCH(L$1,'Tillförd energi'!$B$1:$AQ$1,0),FALSE)</f>
        <v>0</v>
      </c>
      <c r="M228" s="73">
        <f>VLOOKUP($B228,'Tillförd energi'!$B$2:$AS$506,MATCH(M$1,'Tillförd energi'!$B$1:$AQ$1,0),FALSE)</f>
        <v>0</v>
      </c>
      <c r="N228" s="73">
        <f>VLOOKUP($B228,'Tillförd energi'!$B$2:$AS$506,MATCH(N$1,'Tillförd energi'!$B$1:$AQ$1,0),FALSE)</f>
        <v>0.68799999999999994</v>
      </c>
      <c r="O228" s="73">
        <f>VLOOKUP($B228,'Tillförd energi'!$B$2:$AS$506,MATCH(O$1,'Tillförd energi'!$B$1:$AQ$1,0),FALSE)</f>
        <v>10.051</v>
      </c>
      <c r="P228" s="73">
        <f>VLOOKUP($B228,'Tillförd energi'!$B$2:$AS$506,MATCH(P$1,'Tillförd energi'!$B$1:$AQ$1,0),FALSE)</f>
        <v>0</v>
      </c>
      <c r="Q228" s="73">
        <f>VLOOKUP($B228,'Tillförd energi'!$B$2:$AS$506,MATCH(Q$1,'Tillförd energi'!$B$1:$AQ$1,0),FALSE)</f>
        <v>0</v>
      </c>
      <c r="R228" s="73">
        <f>VLOOKUP($B228,'Tillförd energi'!$B$2:$AS$506,MATCH(R$1,'Tillförd energi'!$B$1:$AQ$1,0),FALSE)</f>
        <v>0</v>
      </c>
      <c r="S228" s="73">
        <f>VLOOKUP($B228,'Tillförd energi'!$B$2:$AS$506,MATCH(S$1,'Tillförd energi'!$B$1:$AQ$1,0),FALSE)</f>
        <v>0</v>
      </c>
      <c r="T228" s="73">
        <f>VLOOKUP($B228,'Tillförd energi'!$B$2:$AS$506,MATCH(T$1,'Tillförd energi'!$B$1:$AQ$1,0),FALSE)</f>
        <v>0</v>
      </c>
      <c r="U228" s="73">
        <f>VLOOKUP($B228,'Tillförd energi'!$B$2:$AS$506,MATCH(U$1,'Tillförd energi'!$B$1:$AQ$1,0),FALSE)</f>
        <v>0</v>
      </c>
      <c r="V228" s="73">
        <f>VLOOKUP($B228,'Tillförd energi'!$B$2:$AS$506,MATCH(V$1,'Tillförd energi'!$B$1:$AQ$1,0),FALSE)</f>
        <v>0</v>
      </c>
      <c r="W228" s="73">
        <f>VLOOKUP($B228,'Tillförd energi'!$B$2:$AS$506,MATCH(W$1,'Tillförd energi'!$B$1:$AQ$1,0),FALSE)</f>
        <v>4.1909999999999998</v>
      </c>
      <c r="X228" s="73">
        <f>VLOOKUP($B228,'Tillförd energi'!$B$2:$AS$506,MATCH(X$1,'Tillförd energi'!$B$1:$AQ$1,0),FALSE)</f>
        <v>0</v>
      </c>
      <c r="Y228" s="73">
        <f>VLOOKUP($B228,'Tillförd energi'!$B$2:$AS$506,MATCH(Y$1,'Tillförd energi'!$B$1:$AQ$1,0),FALSE)</f>
        <v>0</v>
      </c>
      <c r="Z228" s="73">
        <f>VLOOKUP($B228,'Tillförd energi'!$B$2:$AS$506,MATCH(Z$1,'Tillförd energi'!$B$1:$AQ$1,0),FALSE)</f>
        <v>0</v>
      </c>
      <c r="AA228" s="73">
        <f>VLOOKUP($B228,'Tillförd energi'!$B$2:$AS$506,MATCH(AA$1,'Tillförd energi'!$B$1:$AQ$1,0),FALSE)</f>
        <v>0</v>
      </c>
      <c r="AB228" s="73">
        <f>VLOOKUP($B228,'Tillförd energi'!$B$2:$AS$506,MATCH(AB$1,'Tillförd energi'!$B$1:$AQ$1,0),FALSE)</f>
        <v>0</v>
      </c>
      <c r="AC228" s="73">
        <f>VLOOKUP($B228,'Tillförd energi'!$B$2:$AS$506,MATCH(AC$1,'Tillförd energi'!$B$1:$AQ$1,0),FALSE)</f>
        <v>0</v>
      </c>
      <c r="AD228" s="73">
        <f>VLOOKUP($B228,'Tillförd energi'!$B$2:$AS$506,MATCH(AD$1,'Tillförd energi'!$B$1:$AQ$1,0),FALSE)</f>
        <v>0</v>
      </c>
      <c r="AF228" s="73">
        <f>VLOOKUP($B228,'Tillförd energi'!$B$2:$AS$506,MATCH(AF$1,'Tillförd energi'!$B$1:$AQ$1,0),FALSE)</f>
        <v>0.22700000000000001</v>
      </c>
      <c r="AH228" s="73">
        <f>IFERROR(VLOOKUP(B228,Miljö!$B$1:$S$476,9,FALSE)/1,0)</f>
        <v>0</v>
      </c>
      <c r="AJ228" s="81">
        <f>IFERROR(VLOOKUP($B228,Miljö!$B$1:$S$500,MATCH("hjälpel exklusive kraftvärme (GWh)",Miljö!$B$1:$V$1,0),FALSE)/1,"")</f>
        <v>0.22700000000000001</v>
      </c>
      <c r="AK228" s="81">
        <f t="shared" si="33"/>
        <v>0.22700000000000001</v>
      </c>
      <c r="AL228" s="81">
        <f>VLOOKUP($B228,'Slutlig allokering'!$B$2:$AL$462,MATCH("Hjälpel kraftvärme",'Slutlig allokering'!$B$2:$AL$2,0),FALSE)</f>
        <v>0</v>
      </c>
      <c r="AN228" s="73">
        <f t="shared" si="34"/>
        <v>15.492000000000001</v>
      </c>
      <c r="AO228" s="73">
        <f t="shared" si="35"/>
        <v>15.492000000000001</v>
      </c>
      <c r="AP228" s="73">
        <f>IF(ISERROR(1/VLOOKUP($B228,Leveranser!$B$1:$S$500,MATCH("såld värme (gwh)",Leveranser!$B$1:$S$1,0),FALSE)),"",VLOOKUP($B228,Leveranser!$B$1:$S$500,MATCH("såld värme (gwh)",Leveranser!$B$1:$S$1,0),FALSE))</f>
        <v>11.754</v>
      </c>
      <c r="AQ228" s="73">
        <f>VLOOKUP($B228,Leveranser!$B$1:$Y$500,MATCH("Totalt såld fjärrvärme till andra fjärrvärmeföretag",Leveranser!$B$1:$AA$1,0),FALSE)</f>
        <v>0</v>
      </c>
      <c r="AR228" s="73">
        <f>IF(ISERROR(1/VLOOKUP($B228,Miljö!$B$1:$S$500,MATCH("Såld mängd produktionsspecifik fjärrvärme (GWh)",Miljö!$B$1:$R$1,0),FALSE)),0,VLOOKUP($B228,Miljö!$B$1:$S$500,MATCH("Såld mängd produktionsspecifik fjärrvärme (GWh)",Miljö!$B$1:$R$1,0),FALSE))</f>
        <v>0</v>
      </c>
      <c r="AS228" s="82">
        <f t="shared" si="40"/>
        <v>0.75871417505809446</v>
      </c>
      <c r="AU228" s="73" t="str">
        <f>VLOOKUP($B228,'Miljövärden urval för publ'!$B$2:$I$486,7,FALSE)</f>
        <v>Ja</v>
      </c>
      <c r="AV228" s="73" t="str">
        <f>VLOOKUP($B228,'Miljövärden urval för publ'!$B$2:$I$486,6,FALSE)</f>
        <v>Nej</v>
      </c>
      <c r="AZ228" s="73">
        <f t="shared" si="36"/>
        <v>0.22700000000000001</v>
      </c>
      <c r="BA228" s="73">
        <f t="shared" si="41"/>
        <v>4.1909999999999998</v>
      </c>
      <c r="BB228" s="73">
        <f t="shared" si="37"/>
        <v>10.739000000000001</v>
      </c>
      <c r="BC228" s="73">
        <f t="shared" si="38"/>
        <v>0</v>
      </c>
      <c r="BE228" s="73">
        <f t="shared" si="42"/>
        <v>0</v>
      </c>
      <c r="BF228" s="73">
        <f t="shared" si="43"/>
        <v>0</v>
      </c>
      <c r="BH228" s="73">
        <f t="shared" si="39"/>
        <v>14.93</v>
      </c>
    </row>
    <row r="229" spans="1:60" ht="15" x14ac:dyDescent="0.25">
      <c r="A229" t="s">
        <v>282</v>
      </c>
      <c r="B229" t="s">
        <v>286</v>
      </c>
      <c r="C229" s="73">
        <f>VLOOKUP($B229,'Tillförd energi'!$B$2:$AS$506,MATCH(C$1,'Tillförd energi'!$B$1:$AQ$1,0),FALSE)</f>
        <v>0</v>
      </c>
      <c r="D229" s="73">
        <f>VLOOKUP($B229,'Tillförd energi'!$B$2:$AS$506,MATCH(D$1,'Tillförd energi'!$B$1:$AQ$1,0),FALSE)</f>
        <v>2.508</v>
      </c>
      <c r="E229" s="73">
        <f>VLOOKUP($B229,'Tillförd energi'!$B$2:$AS$506,MATCH(E$1,'Tillförd energi'!$B$1:$AQ$1,0),FALSE)</f>
        <v>0</v>
      </c>
      <c r="F229" s="73">
        <f>VLOOKUP($B229,'Tillförd energi'!$B$2:$AS$506,MATCH(F$1,'Tillförd energi'!$B$1:$AQ$1,0),FALSE)</f>
        <v>0</v>
      </c>
      <c r="G229" s="73">
        <f>VLOOKUP($B229,'Tillförd energi'!$B$2:$AS$506,MATCH(G$1,'Tillförd energi'!$B$1:$AQ$1,0),FALSE)</f>
        <v>0</v>
      </c>
      <c r="H229" s="73">
        <f>VLOOKUP($B229,'Tillförd energi'!$B$2:$AS$506,MATCH(H$1,'Tillförd energi'!$B$1:$AQ$1,0),FALSE)</f>
        <v>0</v>
      </c>
      <c r="I229" s="73">
        <f>VLOOKUP($B229,'Tillförd energi'!$B$2:$AS$506,MATCH(I$1,'Tillförd energi'!$B$1:$AQ$1,0),FALSE)</f>
        <v>0</v>
      </c>
      <c r="J229" s="73">
        <f>VLOOKUP($B229,'Tillförd energi'!$B$2:$AS$506,MATCH(J$1,'Tillförd energi'!$B$1:$AQ$1,0),FALSE)</f>
        <v>0</v>
      </c>
      <c r="K229" s="73">
        <f>VLOOKUP($B229,'Tillförd energi'!$B$2:$AS$506,MATCH(K$1,'Tillförd energi'!$B$1:$AQ$1,0),FALSE)</f>
        <v>0</v>
      </c>
      <c r="L229" s="73">
        <f>VLOOKUP($B229,'Tillförd energi'!$B$2:$AS$506,MATCH(L$1,'Tillförd energi'!$B$1:$AQ$1,0),FALSE)</f>
        <v>0</v>
      </c>
      <c r="M229" s="73">
        <f>VLOOKUP($B229,'Tillförd energi'!$B$2:$AS$506,MATCH(M$1,'Tillförd energi'!$B$1:$AQ$1,0),FALSE)</f>
        <v>0</v>
      </c>
      <c r="N229" s="73">
        <f>VLOOKUP($B229,'Tillförd energi'!$B$2:$AS$506,MATCH(N$1,'Tillförd energi'!$B$1:$AQ$1,0),FALSE)</f>
        <v>0</v>
      </c>
      <c r="O229" s="73">
        <f>VLOOKUP($B229,'Tillförd energi'!$B$2:$AS$506,MATCH(O$1,'Tillförd energi'!$B$1:$AQ$1,0),FALSE)</f>
        <v>0</v>
      </c>
      <c r="P229" s="73">
        <f>VLOOKUP($B229,'Tillförd energi'!$B$2:$AS$506,MATCH(P$1,'Tillförd energi'!$B$1:$AQ$1,0),FALSE)</f>
        <v>0</v>
      </c>
      <c r="Q229" s="73">
        <f>VLOOKUP($B229,'Tillförd energi'!$B$2:$AS$506,MATCH(Q$1,'Tillförd energi'!$B$1:$AQ$1,0),FALSE)</f>
        <v>0</v>
      </c>
      <c r="R229" s="73">
        <f>VLOOKUP($B229,'Tillförd energi'!$B$2:$AS$506,MATCH(R$1,'Tillförd energi'!$B$1:$AQ$1,0),FALSE)</f>
        <v>6.915</v>
      </c>
      <c r="S229" s="73">
        <f>VLOOKUP($B229,'Tillförd energi'!$B$2:$AS$506,MATCH(S$1,'Tillförd energi'!$B$1:$AQ$1,0),FALSE)</f>
        <v>0</v>
      </c>
      <c r="T229" s="73">
        <f>VLOOKUP($B229,'Tillförd energi'!$B$2:$AS$506,MATCH(T$1,'Tillförd energi'!$B$1:$AQ$1,0),FALSE)</f>
        <v>0</v>
      </c>
      <c r="U229" s="73">
        <f>VLOOKUP($B229,'Tillförd energi'!$B$2:$AS$506,MATCH(U$1,'Tillförd energi'!$B$1:$AQ$1,0),FALSE)</f>
        <v>0</v>
      </c>
      <c r="V229" s="73">
        <f>VLOOKUP($B229,'Tillförd energi'!$B$2:$AS$506,MATCH(V$1,'Tillförd energi'!$B$1:$AQ$1,0),FALSE)</f>
        <v>0</v>
      </c>
      <c r="W229" s="73">
        <f>VLOOKUP($B229,'Tillförd energi'!$B$2:$AS$506,MATCH(W$1,'Tillförd energi'!$B$1:$AQ$1,0),FALSE)</f>
        <v>0</v>
      </c>
      <c r="X229" s="73">
        <f>VLOOKUP($B229,'Tillförd energi'!$B$2:$AS$506,MATCH(X$1,'Tillförd energi'!$B$1:$AQ$1,0),FALSE)</f>
        <v>0</v>
      </c>
      <c r="Y229" s="73">
        <f>VLOOKUP($B229,'Tillförd energi'!$B$2:$AS$506,MATCH(Y$1,'Tillförd energi'!$B$1:$AQ$1,0),FALSE)</f>
        <v>0</v>
      </c>
      <c r="Z229" s="73">
        <f>VLOOKUP($B229,'Tillförd energi'!$B$2:$AS$506,MATCH(Z$1,'Tillförd energi'!$B$1:$AQ$1,0),FALSE)</f>
        <v>0</v>
      </c>
      <c r="AA229" s="73">
        <f>VLOOKUP($B229,'Tillförd energi'!$B$2:$AS$506,MATCH(AA$1,'Tillförd energi'!$B$1:$AQ$1,0),FALSE)</f>
        <v>0</v>
      </c>
      <c r="AB229" s="73">
        <f>VLOOKUP($B229,'Tillförd energi'!$B$2:$AS$506,MATCH(AB$1,'Tillförd energi'!$B$1:$AQ$1,0),FALSE)</f>
        <v>0</v>
      </c>
      <c r="AC229" s="73">
        <f>VLOOKUP($B229,'Tillförd energi'!$B$2:$AS$506,MATCH(AC$1,'Tillförd energi'!$B$1:$AQ$1,0),FALSE)</f>
        <v>0</v>
      </c>
      <c r="AD229" s="73">
        <f>VLOOKUP($B229,'Tillförd energi'!$B$2:$AS$506,MATCH(AD$1,'Tillförd energi'!$B$1:$AQ$1,0),FALSE)</f>
        <v>0</v>
      </c>
      <c r="AF229" s="73">
        <f>VLOOKUP($B229,'Tillförd energi'!$B$2:$AS$506,MATCH(AF$1,'Tillförd energi'!$B$1:$AQ$1,0),FALSE)</f>
        <v>0.182</v>
      </c>
      <c r="AH229" s="73">
        <f>IFERROR(VLOOKUP(B229,Miljö!$B$1:$S$476,9,FALSE)/1,0)</f>
        <v>0</v>
      </c>
      <c r="AJ229" s="81">
        <f>IFERROR(VLOOKUP($B229,Miljö!$B$1:$S$500,MATCH("hjälpel exklusive kraftvärme (GWh)",Miljö!$B$1:$V$1,0),FALSE)/1,"")</f>
        <v>0.182</v>
      </c>
      <c r="AK229" s="81">
        <f t="shared" si="33"/>
        <v>0.182</v>
      </c>
      <c r="AL229" s="81">
        <f>VLOOKUP($B229,'Slutlig allokering'!$B$2:$AL$462,MATCH("Hjälpel kraftvärme",'Slutlig allokering'!$B$2:$AL$2,0),FALSE)</f>
        <v>0</v>
      </c>
      <c r="AN229" s="73">
        <f t="shared" si="34"/>
        <v>9.6050000000000004</v>
      </c>
      <c r="AO229" s="73">
        <f t="shared" si="35"/>
        <v>9.6050000000000004</v>
      </c>
      <c r="AP229" s="73">
        <f>IF(ISERROR(1/VLOOKUP($B229,Leveranser!$B$1:$S$500,MATCH("såld värme (gwh)",Leveranser!$B$1:$S$1,0),FALSE)),"",VLOOKUP($B229,Leveranser!$B$1:$S$500,MATCH("såld värme (gwh)",Leveranser!$B$1:$S$1,0),FALSE))</f>
        <v>6.2610000000000001</v>
      </c>
      <c r="AQ229" s="73">
        <f>VLOOKUP($B229,Leveranser!$B$1:$Y$500,MATCH("Totalt såld fjärrvärme till andra fjärrvärmeföretag",Leveranser!$B$1:$AA$1,0),FALSE)</f>
        <v>0</v>
      </c>
      <c r="AR229" s="73">
        <f>IF(ISERROR(1/VLOOKUP($B229,Miljö!$B$1:$S$500,MATCH("Såld mängd produktionsspecifik fjärrvärme (GWh)",Miljö!$B$1:$R$1,0),FALSE)),0,VLOOKUP($B229,Miljö!$B$1:$S$500,MATCH("Såld mängd produktionsspecifik fjärrvärme (GWh)",Miljö!$B$1:$R$1,0),FALSE))</f>
        <v>0</v>
      </c>
      <c r="AS229" s="82">
        <f t="shared" si="40"/>
        <v>0.65184799583550235</v>
      </c>
      <c r="AU229" s="73" t="str">
        <f>VLOOKUP($B229,'Miljövärden urval för publ'!$B$2:$I$486,7,FALSE)</f>
        <v>Ja</v>
      </c>
      <c r="AV229" s="73" t="str">
        <f>VLOOKUP($B229,'Miljövärden urval för publ'!$B$2:$I$486,6,FALSE)</f>
        <v>Nej</v>
      </c>
      <c r="AZ229" s="73">
        <f t="shared" si="36"/>
        <v>0.182</v>
      </c>
      <c r="BA229" s="73">
        <f t="shared" si="41"/>
        <v>0</v>
      </c>
      <c r="BB229" s="73">
        <f t="shared" si="37"/>
        <v>0</v>
      </c>
      <c r="BC229" s="73">
        <f t="shared" si="38"/>
        <v>6.915</v>
      </c>
      <c r="BE229" s="73">
        <f t="shared" si="42"/>
        <v>0</v>
      </c>
      <c r="BF229" s="73">
        <f t="shared" si="43"/>
        <v>0</v>
      </c>
      <c r="BH229" s="73">
        <f t="shared" si="39"/>
        <v>6.915</v>
      </c>
    </row>
    <row r="230" spans="1:60" ht="15" x14ac:dyDescent="0.25">
      <c r="A230" t="s">
        <v>282</v>
      </c>
      <c r="B230" t="s">
        <v>287</v>
      </c>
      <c r="C230" s="73">
        <f>VLOOKUP($B230,'Tillförd energi'!$B$2:$AS$506,MATCH(C$1,'Tillförd energi'!$B$1:$AQ$1,0),FALSE)</f>
        <v>0</v>
      </c>
      <c r="D230" s="73">
        <f>VLOOKUP($B230,'Tillförd energi'!$B$2:$AS$506,MATCH(D$1,'Tillförd energi'!$B$1:$AQ$1,0),FALSE)</f>
        <v>1E-3</v>
      </c>
      <c r="E230" s="73">
        <f>VLOOKUP($B230,'Tillförd energi'!$B$2:$AS$506,MATCH(E$1,'Tillförd energi'!$B$1:$AQ$1,0),FALSE)</f>
        <v>0</v>
      </c>
      <c r="F230" s="73">
        <f>VLOOKUP($B230,'Tillförd energi'!$B$2:$AS$506,MATCH(F$1,'Tillförd energi'!$B$1:$AQ$1,0),FALSE)</f>
        <v>0</v>
      </c>
      <c r="G230" s="73">
        <f>VLOOKUP($B230,'Tillförd energi'!$B$2:$AS$506,MATCH(G$1,'Tillförd energi'!$B$1:$AQ$1,0),FALSE)</f>
        <v>0</v>
      </c>
      <c r="H230" s="73">
        <f>VLOOKUP($B230,'Tillförd energi'!$B$2:$AS$506,MATCH(H$1,'Tillförd energi'!$B$1:$AQ$1,0),FALSE)</f>
        <v>0</v>
      </c>
      <c r="I230" s="73">
        <f>VLOOKUP($B230,'Tillförd energi'!$B$2:$AS$506,MATCH(I$1,'Tillförd energi'!$B$1:$AQ$1,0),FALSE)</f>
        <v>0</v>
      </c>
      <c r="J230" s="73">
        <f>VLOOKUP($B230,'Tillförd energi'!$B$2:$AS$506,MATCH(J$1,'Tillförd energi'!$B$1:$AQ$1,0),FALSE)</f>
        <v>0</v>
      </c>
      <c r="K230" s="73">
        <f>VLOOKUP($B230,'Tillförd energi'!$B$2:$AS$506,MATCH(K$1,'Tillförd energi'!$B$1:$AQ$1,0),FALSE)</f>
        <v>0</v>
      </c>
      <c r="L230" s="73">
        <f>VLOOKUP($B230,'Tillförd energi'!$B$2:$AS$506,MATCH(L$1,'Tillförd energi'!$B$1:$AQ$1,0),FALSE)</f>
        <v>0</v>
      </c>
      <c r="M230" s="73">
        <f>VLOOKUP($B230,'Tillförd energi'!$B$2:$AS$506,MATCH(M$1,'Tillförd energi'!$B$1:$AQ$1,0),FALSE)</f>
        <v>0</v>
      </c>
      <c r="N230" s="73">
        <f>VLOOKUP($B230,'Tillförd energi'!$B$2:$AS$506,MATCH(N$1,'Tillförd energi'!$B$1:$AQ$1,0),FALSE)</f>
        <v>0</v>
      </c>
      <c r="O230" s="73">
        <f>VLOOKUP($B230,'Tillförd energi'!$B$2:$AS$506,MATCH(O$1,'Tillförd energi'!$B$1:$AQ$1,0),FALSE)</f>
        <v>0.44700000000000001</v>
      </c>
      <c r="P230" s="73">
        <f>VLOOKUP($B230,'Tillförd energi'!$B$2:$AS$506,MATCH(P$1,'Tillförd energi'!$B$1:$AQ$1,0),FALSE)</f>
        <v>0</v>
      </c>
      <c r="Q230" s="73">
        <f>VLOOKUP($B230,'Tillförd energi'!$B$2:$AS$506,MATCH(Q$1,'Tillförd energi'!$B$1:$AQ$1,0),FALSE)</f>
        <v>3.278</v>
      </c>
      <c r="R230" s="73">
        <f>VLOOKUP($B230,'Tillförd energi'!$B$2:$AS$506,MATCH(R$1,'Tillförd energi'!$B$1:$AQ$1,0),FALSE)</f>
        <v>0.13800000000000001</v>
      </c>
      <c r="S230" s="73">
        <f>VLOOKUP($B230,'Tillförd energi'!$B$2:$AS$506,MATCH(S$1,'Tillförd energi'!$B$1:$AQ$1,0),FALSE)</f>
        <v>0</v>
      </c>
      <c r="T230" s="73">
        <f>VLOOKUP($B230,'Tillförd energi'!$B$2:$AS$506,MATCH(T$1,'Tillförd energi'!$B$1:$AQ$1,0),FALSE)</f>
        <v>0</v>
      </c>
      <c r="U230" s="73">
        <f>VLOOKUP($B230,'Tillförd energi'!$B$2:$AS$506,MATCH(U$1,'Tillförd energi'!$B$1:$AQ$1,0),FALSE)</f>
        <v>0</v>
      </c>
      <c r="V230" s="73">
        <f>VLOOKUP($B230,'Tillförd energi'!$B$2:$AS$506,MATCH(V$1,'Tillförd energi'!$B$1:$AQ$1,0),FALSE)</f>
        <v>0</v>
      </c>
      <c r="W230" s="73">
        <f>VLOOKUP($B230,'Tillförd energi'!$B$2:$AS$506,MATCH(W$1,'Tillförd energi'!$B$1:$AQ$1,0),FALSE)</f>
        <v>10.24</v>
      </c>
      <c r="X230" s="73">
        <f>VLOOKUP($B230,'Tillförd energi'!$B$2:$AS$506,MATCH(X$1,'Tillförd energi'!$B$1:$AQ$1,0),FALSE)</f>
        <v>0</v>
      </c>
      <c r="Y230" s="73">
        <f>VLOOKUP($B230,'Tillförd energi'!$B$2:$AS$506,MATCH(Y$1,'Tillförd energi'!$B$1:$AQ$1,0),FALSE)</f>
        <v>0</v>
      </c>
      <c r="Z230" s="73">
        <f>VLOOKUP($B230,'Tillförd energi'!$B$2:$AS$506,MATCH(Z$1,'Tillförd energi'!$B$1:$AQ$1,0),FALSE)</f>
        <v>0</v>
      </c>
      <c r="AA230" s="73">
        <f>VLOOKUP($B230,'Tillförd energi'!$B$2:$AS$506,MATCH(AA$1,'Tillförd energi'!$B$1:$AQ$1,0),FALSE)</f>
        <v>0</v>
      </c>
      <c r="AB230" s="73">
        <f>VLOOKUP($B230,'Tillförd energi'!$B$2:$AS$506,MATCH(AB$1,'Tillförd energi'!$B$1:$AQ$1,0),FALSE)</f>
        <v>0</v>
      </c>
      <c r="AC230" s="73">
        <f>VLOOKUP($B230,'Tillförd energi'!$B$2:$AS$506,MATCH(AC$1,'Tillförd energi'!$B$1:$AQ$1,0),FALSE)</f>
        <v>0</v>
      </c>
      <c r="AD230" s="73">
        <f>VLOOKUP($B230,'Tillförd energi'!$B$2:$AS$506,MATCH(AD$1,'Tillförd energi'!$B$1:$AQ$1,0),FALSE)</f>
        <v>0</v>
      </c>
      <c r="AF230" s="73">
        <f>VLOOKUP($B230,'Tillförd energi'!$B$2:$AS$506,MATCH(AF$1,'Tillförd energi'!$B$1:$AQ$1,0),FALSE)</f>
        <v>0.33600000000000002</v>
      </c>
      <c r="AH230" s="73">
        <f>IFERROR(VLOOKUP(B230,Miljö!$B$1:$S$476,9,FALSE)/1,0)</f>
        <v>0</v>
      </c>
      <c r="AJ230" s="81">
        <f>IFERROR(VLOOKUP($B230,Miljö!$B$1:$S$500,MATCH("hjälpel exklusive kraftvärme (GWh)",Miljö!$B$1:$V$1,0),FALSE)/1,"")</f>
        <v>0.33600000000000002</v>
      </c>
      <c r="AK230" s="81">
        <f t="shared" si="33"/>
        <v>0.33600000000000002</v>
      </c>
      <c r="AL230" s="81">
        <f>VLOOKUP($B230,'Slutlig allokering'!$B$2:$AL$462,MATCH("Hjälpel kraftvärme",'Slutlig allokering'!$B$2:$AL$2,0),FALSE)</f>
        <v>0</v>
      </c>
      <c r="AN230" s="73">
        <f t="shared" si="34"/>
        <v>14.44</v>
      </c>
      <c r="AO230" s="73">
        <f t="shared" si="35"/>
        <v>14.44</v>
      </c>
      <c r="AP230" s="73">
        <f>IF(ISERROR(1/VLOOKUP($B230,Leveranser!$B$1:$S$500,MATCH("såld värme (gwh)",Leveranser!$B$1:$S$1,0),FALSE)),"",VLOOKUP($B230,Leveranser!$B$1:$S$500,MATCH("såld värme (gwh)",Leveranser!$B$1:$S$1,0),FALSE))</f>
        <v>12.659000000000001</v>
      </c>
      <c r="AQ230" s="73">
        <f>VLOOKUP($B230,Leveranser!$B$1:$Y$500,MATCH("Totalt såld fjärrvärme till andra fjärrvärmeföretag",Leveranser!$B$1:$AA$1,0),FALSE)</f>
        <v>0</v>
      </c>
      <c r="AR230" s="73">
        <f>IF(ISERROR(1/VLOOKUP($B230,Miljö!$B$1:$S$500,MATCH("Såld mängd produktionsspecifik fjärrvärme (GWh)",Miljö!$B$1:$R$1,0),FALSE)),0,VLOOKUP($B230,Miljö!$B$1:$S$500,MATCH("Såld mängd produktionsspecifik fjärrvärme (GWh)",Miljö!$B$1:$R$1,0),FALSE))</f>
        <v>0</v>
      </c>
      <c r="AS230" s="82">
        <f t="shared" si="40"/>
        <v>0.87666204986149587</v>
      </c>
      <c r="AU230" s="73" t="str">
        <f>VLOOKUP($B230,'Miljövärden urval för publ'!$B$2:$I$486,7,FALSE)</f>
        <v>Ja</v>
      </c>
      <c r="AV230" s="73" t="str">
        <f>VLOOKUP($B230,'Miljövärden urval för publ'!$B$2:$I$486,6,FALSE)</f>
        <v>Nej</v>
      </c>
      <c r="AZ230" s="73">
        <f t="shared" si="36"/>
        <v>0.33600000000000002</v>
      </c>
      <c r="BA230" s="73">
        <f t="shared" si="41"/>
        <v>10.24</v>
      </c>
      <c r="BB230" s="73">
        <f t="shared" si="37"/>
        <v>0.44700000000000001</v>
      </c>
      <c r="BC230" s="73">
        <f t="shared" si="38"/>
        <v>3.4159999999999999</v>
      </c>
      <c r="BE230" s="73">
        <f t="shared" si="42"/>
        <v>0</v>
      </c>
      <c r="BF230" s="73">
        <f t="shared" si="43"/>
        <v>0</v>
      </c>
      <c r="BH230" s="73">
        <f t="shared" si="39"/>
        <v>14.103</v>
      </c>
    </row>
    <row r="231" spans="1:60" ht="15" x14ac:dyDescent="0.25">
      <c r="A231" t="s">
        <v>282</v>
      </c>
      <c r="B231" t="s">
        <v>288</v>
      </c>
      <c r="C231" s="73">
        <f>VLOOKUP($B231,'Tillförd energi'!$B$2:$AS$506,MATCH(C$1,'Tillförd energi'!$B$1:$AQ$1,0),FALSE)</f>
        <v>0</v>
      </c>
      <c r="D231" s="73">
        <f>VLOOKUP($B231,'Tillförd energi'!$B$2:$AS$506,MATCH(D$1,'Tillförd energi'!$B$1:$AQ$1,0),FALSE)</f>
        <v>0.249</v>
      </c>
      <c r="E231" s="73">
        <f>VLOOKUP($B231,'Tillförd energi'!$B$2:$AS$506,MATCH(E$1,'Tillförd energi'!$B$1:$AQ$1,0),FALSE)</f>
        <v>0</v>
      </c>
      <c r="F231" s="73">
        <f>VLOOKUP($B231,'Tillförd energi'!$B$2:$AS$506,MATCH(F$1,'Tillförd energi'!$B$1:$AQ$1,0),FALSE)</f>
        <v>0</v>
      </c>
      <c r="G231" s="73">
        <f>VLOOKUP($B231,'Tillförd energi'!$B$2:$AS$506,MATCH(G$1,'Tillförd energi'!$B$1:$AQ$1,0),FALSE)</f>
        <v>0</v>
      </c>
      <c r="H231" s="73">
        <f>VLOOKUP($B231,'Tillförd energi'!$B$2:$AS$506,MATCH(H$1,'Tillförd energi'!$B$1:$AQ$1,0),FALSE)</f>
        <v>0</v>
      </c>
      <c r="I231" s="73">
        <f>VLOOKUP($B231,'Tillförd energi'!$B$2:$AS$506,MATCH(I$1,'Tillförd energi'!$B$1:$AQ$1,0),FALSE)</f>
        <v>0</v>
      </c>
      <c r="J231" s="73">
        <f>VLOOKUP($B231,'Tillförd energi'!$B$2:$AS$506,MATCH(J$1,'Tillförd energi'!$B$1:$AQ$1,0),FALSE)</f>
        <v>0</v>
      </c>
      <c r="K231" s="73">
        <f>VLOOKUP($B231,'Tillförd energi'!$B$2:$AS$506,MATCH(K$1,'Tillförd energi'!$B$1:$AQ$1,0),FALSE)</f>
        <v>0</v>
      </c>
      <c r="L231" s="73">
        <f>VLOOKUP($B231,'Tillförd energi'!$B$2:$AS$506,MATCH(L$1,'Tillförd energi'!$B$1:$AQ$1,0),FALSE)</f>
        <v>0</v>
      </c>
      <c r="M231" s="73">
        <f>VLOOKUP($B231,'Tillförd energi'!$B$2:$AS$506,MATCH(M$1,'Tillförd energi'!$B$1:$AQ$1,0),FALSE)</f>
        <v>0</v>
      </c>
      <c r="N231" s="73">
        <f>VLOOKUP($B231,'Tillförd energi'!$B$2:$AS$506,MATCH(N$1,'Tillförd energi'!$B$1:$AQ$1,0),FALSE)</f>
        <v>0</v>
      </c>
      <c r="O231" s="73">
        <f>VLOOKUP($B231,'Tillförd energi'!$B$2:$AS$506,MATCH(O$1,'Tillförd energi'!$B$1:$AQ$1,0),FALSE)</f>
        <v>0</v>
      </c>
      <c r="P231" s="73">
        <f>VLOOKUP($B231,'Tillförd energi'!$B$2:$AS$506,MATCH(P$1,'Tillförd energi'!$B$1:$AQ$1,0),FALSE)</f>
        <v>0</v>
      </c>
      <c r="Q231" s="73">
        <f>VLOOKUP($B231,'Tillförd energi'!$B$2:$AS$506,MATCH(Q$1,'Tillförd energi'!$B$1:$AQ$1,0),FALSE)</f>
        <v>8.843</v>
      </c>
      <c r="R231" s="73">
        <f>VLOOKUP($B231,'Tillförd energi'!$B$2:$AS$506,MATCH(R$1,'Tillförd energi'!$B$1:$AQ$1,0),FALSE)</f>
        <v>0</v>
      </c>
      <c r="S231" s="73">
        <f>VLOOKUP($B231,'Tillförd energi'!$B$2:$AS$506,MATCH(S$1,'Tillförd energi'!$B$1:$AQ$1,0),FALSE)</f>
        <v>0</v>
      </c>
      <c r="T231" s="73">
        <f>VLOOKUP($B231,'Tillförd energi'!$B$2:$AS$506,MATCH(T$1,'Tillförd energi'!$B$1:$AQ$1,0),FALSE)</f>
        <v>0</v>
      </c>
      <c r="U231" s="73">
        <f>VLOOKUP($B231,'Tillförd energi'!$B$2:$AS$506,MATCH(U$1,'Tillförd energi'!$B$1:$AQ$1,0),FALSE)</f>
        <v>0</v>
      </c>
      <c r="V231" s="73">
        <f>VLOOKUP($B231,'Tillförd energi'!$B$2:$AS$506,MATCH(V$1,'Tillförd energi'!$B$1:$AQ$1,0),FALSE)</f>
        <v>0</v>
      </c>
      <c r="W231" s="73">
        <f>VLOOKUP($B231,'Tillförd energi'!$B$2:$AS$506,MATCH(W$1,'Tillförd energi'!$B$1:$AQ$1,0),FALSE)</f>
        <v>24.538</v>
      </c>
      <c r="X231" s="73">
        <f>VLOOKUP($B231,'Tillförd energi'!$B$2:$AS$506,MATCH(X$1,'Tillförd energi'!$B$1:$AQ$1,0),FALSE)</f>
        <v>0</v>
      </c>
      <c r="Y231" s="73">
        <f>VLOOKUP($B231,'Tillförd energi'!$B$2:$AS$506,MATCH(Y$1,'Tillförd energi'!$B$1:$AQ$1,0),FALSE)</f>
        <v>0</v>
      </c>
      <c r="Z231" s="73">
        <f>VLOOKUP($B231,'Tillförd energi'!$B$2:$AS$506,MATCH(Z$1,'Tillförd energi'!$B$1:$AQ$1,0),FALSE)</f>
        <v>0</v>
      </c>
      <c r="AA231" s="73">
        <f>VLOOKUP($B231,'Tillförd energi'!$B$2:$AS$506,MATCH(AA$1,'Tillförd energi'!$B$1:$AQ$1,0),FALSE)</f>
        <v>0</v>
      </c>
      <c r="AB231" s="73">
        <f>VLOOKUP($B231,'Tillförd energi'!$B$2:$AS$506,MATCH(AB$1,'Tillförd energi'!$B$1:$AQ$1,0),FALSE)</f>
        <v>0</v>
      </c>
      <c r="AC231" s="73">
        <f>VLOOKUP($B231,'Tillförd energi'!$B$2:$AS$506,MATCH(AC$1,'Tillförd energi'!$B$1:$AQ$1,0),FALSE)</f>
        <v>0</v>
      </c>
      <c r="AD231" s="73">
        <f>VLOOKUP($B231,'Tillförd energi'!$B$2:$AS$506,MATCH(AD$1,'Tillförd energi'!$B$1:$AQ$1,0),FALSE)</f>
        <v>0</v>
      </c>
      <c r="AF231" s="73">
        <f>VLOOKUP($B231,'Tillförd energi'!$B$2:$AS$506,MATCH(AF$1,'Tillförd energi'!$B$1:$AQ$1,0),FALSE)</f>
        <v>0.51</v>
      </c>
      <c r="AH231" s="73">
        <f>IFERROR(VLOOKUP(B231,Miljö!$B$1:$S$476,9,FALSE)/1,0)</f>
        <v>0</v>
      </c>
      <c r="AJ231" s="81">
        <f>IFERROR(VLOOKUP($B231,Miljö!$B$1:$S$500,MATCH("hjälpel exklusive kraftvärme (GWh)",Miljö!$B$1:$V$1,0),FALSE)/1,"")</f>
        <v>0.51</v>
      </c>
      <c r="AK231" s="81">
        <f t="shared" si="33"/>
        <v>0.51</v>
      </c>
      <c r="AL231" s="81">
        <f>VLOOKUP($B231,'Slutlig allokering'!$B$2:$AL$462,MATCH("Hjälpel kraftvärme",'Slutlig allokering'!$B$2:$AL$2,0),FALSE)</f>
        <v>0</v>
      </c>
      <c r="AN231" s="73">
        <f t="shared" si="34"/>
        <v>34.14</v>
      </c>
      <c r="AO231" s="73">
        <f t="shared" si="35"/>
        <v>34.14</v>
      </c>
      <c r="AP231" s="73">
        <f>IF(ISERROR(1/VLOOKUP($B231,Leveranser!$B$1:$S$500,MATCH("såld värme (gwh)",Leveranser!$B$1:$S$1,0),FALSE)),"",VLOOKUP($B231,Leveranser!$B$1:$S$500,MATCH("såld värme (gwh)",Leveranser!$B$1:$S$1,0),FALSE))</f>
        <v>26.585999999999999</v>
      </c>
      <c r="AQ231" s="73">
        <f>VLOOKUP($B231,Leveranser!$B$1:$Y$500,MATCH("Totalt såld fjärrvärme till andra fjärrvärmeföretag",Leveranser!$B$1:$AA$1,0),FALSE)</f>
        <v>0</v>
      </c>
      <c r="AR231" s="73">
        <f>IF(ISERROR(1/VLOOKUP($B231,Miljö!$B$1:$S$500,MATCH("Såld mängd produktionsspecifik fjärrvärme (GWh)",Miljö!$B$1:$R$1,0),FALSE)),0,VLOOKUP($B231,Miljö!$B$1:$S$500,MATCH("Såld mängd produktionsspecifik fjärrvärme (GWh)",Miljö!$B$1:$R$1,0),FALSE))</f>
        <v>0</v>
      </c>
      <c r="AS231" s="82">
        <f t="shared" si="40"/>
        <v>0.77873462214411238</v>
      </c>
      <c r="AU231" s="73" t="str">
        <f>VLOOKUP($B231,'Miljövärden urval för publ'!$B$2:$I$486,7,FALSE)</f>
        <v>Ja</v>
      </c>
      <c r="AV231" s="73" t="str">
        <f>VLOOKUP($B231,'Miljövärden urval för publ'!$B$2:$I$486,6,FALSE)</f>
        <v>Nej</v>
      </c>
      <c r="AZ231" s="73">
        <f t="shared" si="36"/>
        <v>0.51</v>
      </c>
      <c r="BA231" s="73">
        <f t="shared" si="41"/>
        <v>24.538</v>
      </c>
      <c r="BB231" s="73">
        <f t="shared" si="37"/>
        <v>0</v>
      </c>
      <c r="BC231" s="73">
        <f t="shared" si="38"/>
        <v>8.843</v>
      </c>
      <c r="BE231" s="73">
        <f t="shared" si="42"/>
        <v>0</v>
      </c>
      <c r="BF231" s="73">
        <f t="shared" si="43"/>
        <v>0</v>
      </c>
      <c r="BH231" s="73">
        <f t="shared" si="39"/>
        <v>33.381</v>
      </c>
    </row>
    <row r="232" spans="1:60" ht="15" x14ac:dyDescent="0.25">
      <c r="A232" t="s">
        <v>282</v>
      </c>
      <c r="B232" t="s">
        <v>289</v>
      </c>
      <c r="C232" s="73">
        <f>VLOOKUP($B232,'Tillförd energi'!$B$2:$AS$506,MATCH(C$1,'Tillförd energi'!$B$1:$AQ$1,0),FALSE)</f>
        <v>0</v>
      </c>
      <c r="D232" s="73">
        <f>VLOOKUP($B232,'Tillförd energi'!$B$2:$AS$506,MATCH(D$1,'Tillförd energi'!$B$1:$AQ$1,0),FALSE)</f>
        <v>0.20899999999999999</v>
      </c>
      <c r="E232" s="73">
        <f>VLOOKUP($B232,'Tillförd energi'!$B$2:$AS$506,MATCH(E$1,'Tillförd energi'!$B$1:$AQ$1,0),FALSE)</f>
        <v>0</v>
      </c>
      <c r="F232" s="73">
        <f>VLOOKUP($B232,'Tillförd energi'!$B$2:$AS$506,MATCH(F$1,'Tillförd energi'!$B$1:$AQ$1,0),FALSE)</f>
        <v>0</v>
      </c>
      <c r="G232" s="73">
        <f>VLOOKUP($B232,'Tillförd energi'!$B$2:$AS$506,MATCH(G$1,'Tillförd energi'!$B$1:$AQ$1,0),FALSE)</f>
        <v>0</v>
      </c>
      <c r="H232" s="73">
        <f>VLOOKUP($B232,'Tillförd energi'!$B$2:$AS$506,MATCH(H$1,'Tillförd energi'!$B$1:$AQ$1,0),FALSE)</f>
        <v>0</v>
      </c>
      <c r="I232" s="73">
        <f>VLOOKUP($B232,'Tillförd energi'!$B$2:$AS$506,MATCH(I$1,'Tillförd energi'!$B$1:$AQ$1,0),FALSE)</f>
        <v>0</v>
      </c>
      <c r="J232" s="73">
        <f>VLOOKUP($B232,'Tillförd energi'!$B$2:$AS$506,MATCH(J$1,'Tillförd energi'!$B$1:$AQ$1,0),FALSE)</f>
        <v>0</v>
      </c>
      <c r="K232" s="73">
        <f>VLOOKUP($B232,'Tillförd energi'!$B$2:$AS$506,MATCH(K$1,'Tillförd energi'!$B$1:$AQ$1,0),FALSE)</f>
        <v>0</v>
      </c>
      <c r="L232" s="73">
        <f>VLOOKUP($B232,'Tillförd energi'!$B$2:$AS$506,MATCH(L$1,'Tillförd energi'!$B$1:$AQ$1,0),FALSE)</f>
        <v>0</v>
      </c>
      <c r="M232" s="73">
        <f>VLOOKUP($B232,'Tillförd energi'!$B$2:$AS$506,MATCH(M$1,'Tillförd energi'!$B$1:$AQ$1,0),FALSE)</f>
        <v>0</v>
      </c>
      <c r="N232" s="73">
        <f>VLOOKUP($B232,'Tillförd energi'!$B$2:$AS$506,MATCH(N$1,'Tillförd energi'!$B$1:$AQ$1,0),FALSE)</f>
        <v>2.17</v>
      </c>
      <c r="O232" s="73">
        <f>VLOOKUP($B232,'Tillförd energi'!$B$2:$AS$506,MATCH(O$1,'Tillförd energi'!$B$1:$AQ$1,0),FALSE)</f>
        <v>13.957000000000001</v>
      </c>
      <c r="P232" s="73">
        <f>VLOOKUP($B232,'Tillförd energi'!$B$2:$AS$506,MATCH(P$1,'Tillförd energi'!$B$1:$AQ$1,0),FALSE)</f>
        <v>0</v>
      </c>
      <c r="Q232" s="73">
        <f>VLOOKUP($B232,'Tillförd energi'!$B$2:$AS$506,MATCH(Q$1,'Tillförd energi'!$B$1:$AQ$1,0),FALSE)</f>
        <v>0</v>
      </c>
      <c r="R232" s="73">
        <f>VLOOKUP($B232,'Tillförd energi'!$B$2:$AS$506,MATCH(R$1,'Tillförd energi'!$B$1:$AQ$1,0),FALSE)</f>
        <v>0</v>
      </c>
      <c r="S232" s="73">
        <f>VLOOKUP($B232,'Tillförd energi'!$B$2:$AS$506,MATCH(S$1,'Tillförd energi'!$B$1:$AQ$1,0),FALSE)</f>
        <v>0</v>
      </c>
      <c r="T232" s="73">
        <f>VLOOKUP($B232,'Tillförd energi'!$B$2:$AS$506,MATCH(T$1,'Tillförd energi'!$B$1:$AQ$1,0),FALSE)</f>
        <v>0</v>
      </c>
      <c r="U232" s="73">
        <f>VLOOKUP($B232,'Tillförd energi'!$B$2:$AS$506,MATCH(U$1,'Tillförd energi'!$B$1:$AQ$1,0),FALSE)</f>
        <v>0</v>
      </c>
      <c r="V232" s="73">
        <f>VLOOKUP($B232,'Tillförd energi'!$B$2:$AS$506,MATCH(V$1,'Tillförd energi'!$B$1:$AQ$1,0),FALSE)</f>
        <v>0</v>
      </c>
      <c r="W232" s="73">
        <f>VLOOKUP($B232,'Tillförd energi'!$B$2:$AS$506,MATCH(W$1,'Tillförd energi'!$B$1:$AQ$1,0),FALSE)</f>
        <v>0</v>
      </c>
      <c r="X232" s="73">
        <f>VLOOKUP($B232,'Tillförd energi'!$B$2:$AS$506,MATCH(X$1,'Tillförd energi'!$B$1:$AQ$1,0),FALSE)</f>
        <v>0</v>
      </c>
      <c r="Y232" s="73">
        <f>VLOOKUP($B232,'Tillförd energi'!$B$2:$AS$506,MATCH(Y$1,'Tillförd energi'!$B$1:$AQ$1,0),FALSE)</f>
        <v>0</v>
      </c>
      <c r="Z232" s="73">
        <f>VLOOKUP($B232,'Tillförd energi'!$B$2:$AS$506,MATCH(Z$1,'Tillförd energi'!$B$1:$AQ$1,0),FALSE)</f>
        <v>0</v>
      </c>
      <c r="AA232" s="73">
        <f>VLOOKUP($B232,'Tillförd energi'!$B$2:$AS$506,MATCH(AA$1,'Tillförd energi'!$B$1:$AQ$1,0),FALSE)</f>
        <v>0</v>
      </c>
      <c r="AB232" s="73">
        <f>VLOOKUP($B232,'Tillförd energi'!$B$2:$AS$506,MATCH(AB$1,'Tillförd energi'!$B$1:$AQ$1,0),FALSE)</f>
        <v>0</v>
      </c>
      <c r="AC232" s="73">
        <f>VLOOKUP($B232,'Tillförd energi'!$B$2:$AS$506,MATCH(AC$1,'Tillförd energi'!$B$1:$AQ$1,0),FALSE)</f>
        <v>0</v>
      </c>
      <c r="AD232" s="73">
        <f>VLOOKUP($B232,'Tillförd energi'!$B$2:$AS$506,MATCH(AD$1,'Tillförd energi'!$B$1:$AQ$1,0),FALSE)</f>
        <v>0</v>
      </c>
      <c r="AF232" s="73">
        <f>VLOOKUP($B232,'Tillförd energi'!$B$2:$AS$506,MATCH(AF$1,'Tillförd energi'!$B$1:$AQ$1,0),FALSE)</f>
        <v>0.26200000000000001</v>
      </c>
      <c r="AH232" s="73">
        <f>IFERROR(VLOOKUP(B232,Miljö!$B$1:$S$476,9,FALSE)/1,0)</f>
        <v>0</v>
      </c>
      <c r="AJ232" s="81">
        <f>IFERROR(VLOOKUP($B232,Miljö!$B$1:$S$500,MATCH("hjälpel exklusive kraftvärme (GWh)",Miljö!$B$1:$V$1,0),FALSE)/1,"")</f>
        <v>0.26200000000000001</v>
      </c>
      <c r="AK232" s="81">
        <f t="shared" si="33"/>
        <v>0.26200000000000001</v>
      </c>
      <c r="AL232" s="81">
        <f>VLOOKUP($B232,'Slutlig allokering'!$B$2:$AL$462,MATCH("Hjälpel kraftvärme",'Slutlig allokering'!$B$2:$AL$2,0),FALSE)</f>
        <v>0</v>
      </c>
      <c r="AN232" s="73">
        <f t="shared" si="34"/>
        <v>16.598000000000003</v>
      </c>
      <c r="AO232" s="73">
        <f t="shared" si="35"/>
        <v>16.598000000000003</v>
      </c>
      <c r="AP232" s="73">
        <f>IF(ISERROR(1/VLOOKUP($B232,Leveranser!$B$1:$S$500,MATCH("såld värme (gwh)",Leveranser!$B$1:$S$1,0),FALSE)),"",VLOOKUP($B232,Leveranser!$B$1:$S$500,MATCH("såld värme (gwh)",Leveranser!$B$1:$S$1,0),FALSE))</f>
        <v>12.973000000000001</v>
      </c>
      <c r="AQ232" s="73">
        <f>VLOOKUP($B232,Leveranser!$B$1:$Y$500,MATCH("Totalt såld fjärrvärme till andra fjärrvärmeföretag",Leveranser!$B$1:$AA$1,0),FALSE)</f>
        <v>0</v>
      </c>
      <c r="AR232" s="73">
        <f>IF(ISERROR(1/VLOOKUP($B232,Miljö!$B$1:$S$500,MATCH("Såld mängd produktionsspecifik fjärrvärme (GWh)",Miljö!$B$1:$R$1,0),FALSE)),0,VLOOKUP($B232,Miljö!$B$1:$S$500,MATCH("Såld mängd produktionsspecifik fjärrvärme (GWh)",Miljö!$B$1:$R$1,0),FALSE))</f>
        <v>0</v>
      </c>
      <c r="AS232" s="82">
        <f t="shared" si="40"/>
        <v>0.78160019279431248</v>
      </c>
      <c r="AU232" s="73" t="str">
        <f>VLOOKUP($B232,'Miljövärden urval för publ'!$B$2:$I$486,7,FALSE)</f>
        <v>Ja</v>
      </c>
      <c r="AV232" s="73" t="str">
        <f>VLOOKUP($B232,'Miljövärden urval för publ'!$B$2:$I$486,6,FALSE)</f>
        <v>Nej</v>
      </c>
      <c r="AZ232" s="73">
        <f t="shared" si="36"/>
        <v>0.26200000000000001</v>
      </c>
      <c r="BA232" s="73">
        <f t="shared" si="41"/>
        <v>0</v>
      </c>
      <c r="BB232" s="73">
        <f t="shared" si="37"/>
        <v>16.127000000000002</v>
      </c>
      <c r="BC232" s="73">
        <f t="shared" si="38"/>
        <v>0</v>
      </c>
      <c r="BE232" s="73">
        <f t="shared" si="42"/>
        <v>0</v>
      </c>
      <c r="BF232" s="73">
        <f t="shared" si="43"/>
        <v>0</v>
      </c>
      <c r="BH232" s="73">
        <f t="shared" si="39"/>
        <v>16.127000000000002</v>
      </c>
    </row>
    <row r="233" spans="1:60" ht="15" x14ac:dyDescent="0.25">
      <c r="A233" t="s">
        <v>282</v>
      </c>
      <c r="B233" t="s">
        <v>290</v>
      </c>
      <c r="C233" s="73">
        <f>VLOOKUP($B233,'Tillförd energi'!$B$2:$AS$506,MATCH(C$1,'Tillförd energi'!$B$1:$AQ$1,0),FALSE)</f>
        <v>0</v>
      </c>
      <c r="D233" s="73">
        <f>VLOOKUP($B233,'Tillförd energi'!$B$2:$AS$506,MATCH(D$1,'Tillförd energi'!$B$1:$AQ$1,0),FALSE)</f>
        <v>4.8000000000000001E-2</v>
      </c>
      <c r="E233" s="73">
        <f>VLOOKUP($B233,'Tillförd energi'!$B$2:$AS$506,MATCH(E$1,'Tillförd energi'!$B$1:$AQ$1,0),FALSE)</f>
        <v>0</v>
      </c>
      <c r="F233" s="73">
        <f>VLOOKUP($B233,'Tillförd energi'!$B$2:$AS$506,MATCH(F$1,'Tillförd energi'!$B$1:$AQ$1,0),FALSE)</f>
        <v>0</v>
      </c>
      <c r="G233" s="73">
        <f>VLOOKUP($B233,'Tillförd energi'!$B$2:$AS$506,MATCH(G$1,'Tillförd energi'!$B$1:$AQ$1,0),FALSE)</f>
        <v>0</v>
      </c>
      <c r="H233" s="73">
        <f>VLOOKUP($B233,'Tillförd energi'!$B$2:$AS$506,MATCH(H$1,'Tillförd energi'!$B$1:$AQ$1,0),FALSE)</f>
        <v>0</v>
      </c>
      <c r="I233" s="73">
        <f>VLOOKUP($B233,'Tillförd energi'!$B$2:$AS$506,MATCH(I$1,'Tillförd energi'!$B$1:$AQ$1,0),FALSE)</f>
        <v>0</v>
      </c>
      <c r="J233" s="73">
        <f>VLOOKUP($B233,'Tillförd energi'!$B$2:$AS$506,MATCH(J$1,'Tillförd energi'!$B$1:$AQ$1,0),FALSE)</f>
        <v>0</v>
      </c>
      <c r="K233" s="73">
        <f>VLOOKUP($B233,'Tillförd energi'!$B$2:$AS$506,MATCH(K$1,'Tillförd energi'!$B$1:$AQ$1,0),FALSE)</f>
        <v>0</v>
      </c>
      <c r="L233" s="73">
        <f>VLOOKUP($B233,'Tillförd energi'!$B$2:$AS$506,MATCH(L$1,'Tillförd energi'!$B$1:$AQ$1,0),FALSE)</f>
        <v>0</v>
      </c>
      <c r="M233" s="73">
        <f>VLOOKUP($B233,'Tillförd energi'!$B$2:$AS$506,MATCH(M$1,'Tillförd energi'!$B$1:$AQ$1,0),FALSE)</f>
        <v>0</v>
      </c>
      <c r="N233" s="73">
        <f>VLOOKUP($B233,'Tillförd energi'!$B$2:$AS$506,MATCH(N$1,'Tillförd energi'!$B$1:$AQ$1,0),FALSE)</f>
        <v>0</v>
      </c>
      <c r="O233" s="73">
        <f>VLOOKUP($B233,'Tillförd energi'!$B$2:$AS$506,MATCH(O$1,'Tillförd energi'!$B$1:$AQ$1,0),FALSE)</f>
        <v>7.3710000000000004</v>
      </c>
      <c r="P233" s="73">
        <f>VLOOKUP($B233,'Tillförd energi'!$B$2:$AS$506,MATCH(P$1,'Tillförd energi'!$B$1:$AQ$1,0),FALSE)</f>
        <v>0</v>
      </c>
      <c r="Q233" s="73">
        <f>VLOOKUP($B233,'Tillförd energi'!$B$2:$AS$506,MATCH(Q$1,'Tillförd energi'!$B$1:$AQ$1,0),FALSE)</f>
        <v>0</v>
      </c>
      <c r="R233" s="73">
        <f>VLOOKUP($B233,'Tillförd energi'!$B$2:$AS$506,MATCH(R$1,'Tillförd energi'!$B$1:$AQ$1,0),FALSE)</f>
        <v>0</v>
      </c>
      <c r="S233" s="73">
        <f>VLOOKUP($B233,'Tillförd energi'!$B$2:$AS$506,MATCH(S$1,'Tillförd energi'!$B$1:$AQ$1,0),FALSE)</f>
        <v>0</v>
      </c>
      <c r="T233" s="73">
        <f>VLOOKUP($B233,'Tillförd energi'!$B$2:$AS$506,MATCH(T$1,'Tillförd energi'!$B$1:$AQ$1,0),FALSE)</f>
        <v>0</v>
      </c>
      <c r="U233" s="73">
        <f>VLOOKUP($B233,'Tillförd energi'!$B$2:$AS$506,MATCH(U$1,'Tillförd energi'!$B$1:$AQ$1,0),FALSE)</f>
        <v>0</v>
      </c>
      <c r="V233" s="73">
        <f>VLOOKUP($B233,'Tillförd energi'!$B$2:$AS$506,MATCH(V$1,'Tillförd energi'!$B$1:$AQ$1,0),FALSE)</f>
        <v>0</v>
      </c>
      <c r="W233" s="73">
        <f>VLOOKUP($B233,'Tillförd energi'!$B$2:$AS$506,MATCH(W$1,'Tillförd energi'!$B$1:$AQ$1,0),FALSE)</f>
        <v>0</v>
      </c>
      <c r="X233" s="73">
        <f>VLOOKUP($B233,'Tillförd energi'!$B$2:$AS$506,MATCH(X$1,'Tillförd energi'!$B$1:$AQ$1,0),FALSE)</f>
        <v>0</v>
      </c>
      <c r="Y233" s="73">
        <f>VLOOKUP($B233,'Tillförd energi'!$B$2:$AS$506,MATCH(Y$1,'Tillförd energi'!$B$1:$AQ$1,0),FALSE)</f>
        <v>0</v>
      </c>
      <c r="Z233" s="73">
        <f>VLOOKUP($B233,'Tillförd energi'!$B$2:$AS$506,MATCH(Z$1,'Tillförd energi'!$B$1:$AQ$1,0),FALSE)</f>
        <v>0</v>
      </c>
      <c r="AA233" s="73">
        <f>VLOOKUP($B233,'Tillförd energi'!$B$2:$AS$506,MATCH(AA$1,'Tillförd energi'!$B$1:$AQ$1,0),FALSE)</f>
        <v>0</v>
      </c>
      <c r="AB233" s="73">
        <f>VLOOKUP($B233,'Tillförd energi'!$B$2:$AS$506,MATCH(AB$1,'Tillförd energi'!$B$1:$AQ$1,0),FALSE)</f>
        <v>0</v>
      </c>
      <c r="AC233" s="73">
        <f>VLOOKUP($B233,'Tillförd energi'!$B$2:$AS$506,MATCH(AC$1,'Tillförd energi'!$B$1:$AQ$1,0),FALSE)</f>
        <v>0</v>
      </c>
      <c r="AD233" s="73">
        <f>VLOOKUP($B233,'Tillförd energi'!$B$2:$AS$506,MATCH(AD$1,'Tillförd energi'!$B$1:$AQ$1,0),FALSE)</f>
        <v>0</v>
      </c>
      <c r="AF233" s="73">
        <f>VLOOKUP($B233,'Tillförd energi'!$B$2:$AS$506,MATCH(AF$1,'Tillförd energi'!$B$1:$AQ$1,0),FALSE)</f>
        <v>0.14499999999999999</v>
      </c>
      <c r="AH233" s="73">
        <f>IFERROR(VLOOKUP(B233,Miljö!$B$1:$S$476,9,FALSE)/1,0)</f>
        <v>0</v>
      </c>
      <c r="AJ233" s="81">
        <f>IFERROR(VLOOKUP($B233,Miljö!$B$1:$S$500,MATCH("hjälpel exklusive kraftvärme (GWh)",Miljö!$B$1:$V$1,0),FALSE)/1,"")</f>
        <v>0.14499999999999999</v>
      </c>
      <c r="AK233" s="81">
        <f t="shared" si="33"/>
        <v>0.14499999999999999</v>
      </c>
      <c r="AL233" s="81">
        <f>VLOOKUP($B233,'Slutlig allokering'!$B$2:$AL$462,MATCH("Hjälpel kraftvärme",'Slutlig allokering'!$B$2:$AL$2,0),FALSE)</f>
        <v>0</v>
      </c>
      <c r="AN233" s="73">
        <f t="shared" si="34"/>
        <v>7.5640000000000001</v>
      </c>
      <c r="AO233" s="73">
        <f t="shared" si="35"/>
        <v>7.5640000000000001</v>
      </c>
      <c r="AP233" s="73">
        <f>IF(ISERROR(1/VLOOKUP($B233,Leveranser!$B$1:$S$500,MATCH("såld värme (gwh)",Leveranser!$B$1:$S$1,0),FALSE)),"",VLOOKUP($B233,Leveranser!$B$1:$S$500,MATCH("såld värme (gwh)",Leveranser!$B$1:$S$1,0),FALSE))</f>
        <v>5.6559999999999997</v>
      </c>
      <c r="AQ233" s="73">
        <f>VLOOKUP($B233,Leveranser!$B$1:$Y$500,MATCH("Totalt såld fjärrvärme till andra fjärrvärmeföretag",Leveranser!$B$1:$AA$1,0),FALSE)</f>
        <v>0</v>
      </c>
      <c r="AR233" s="73">
        <f>IF(ISERROR(1/VLOOKUP($B233,Miljö!$B$1:$S$500,MATCH("Såld mängd produktionsspecifik fjärrvärme (GWh)",Miljö!$B$1:$R$1,0),FALSE)),0,VLOOKUP($B233,Miljö!$B$1:$S$500,MATCH("Såld mängd produktionsspecifik fjärrvärme (GWh)",Miljö!$B$1:$R$1,0),FALSE))</f>
        <v>0</v>
      </c>
      <c r="AS233" s="82">
        <f t="shared" si="40"/>
        <v>0.74775251189846637</v>
      </c>
      <c r="AU233" s="73" t="str">
        <f>VLOOKUP($B233,'Miljövärden urval för publ'!$B$2:$I$486,7,FALSE)</f>
        <v>Ja</v>
      </c>
      <c r="AV233" s="73" t="str">
        <f>VLOOKUP($B233,'Miljövärden urval för publ'!$B$2:$I$486,6,FALSE)</f>
        <v>Nej</v>
      </c>
      <c r="AZ233" s="73">
        <f t="shared" si="36"/>
        <v>0.14499999999999999</v>
      </c>
      <c r="BA233" s="73">
        <f t="shared" si="41"/>
        <v>0</v>
      </c>
      <c r="BB233" s="73">
        <f t="shared" si="37"/>
        <v>7.3710000000000004</v>
      </c>
      <c r="BC233" s="73">
        <f t="shared" si="38"/>
        <v>0</v>
      </c>
      <c r="BE233" s="73">
        <f t="shared" si="42"/>
        <v>0</v>
      </c>
      <c r="BF233" s="73">
        <f t="shared" si="43"/>
        <v>0</v>
      </c>
      <c r="BH233" s="73">
        <f t="shared" si="39"/>
        <v>7.3710000000000004</v>
      </c>
    </row>
    <row r="234" spans="1:60" ht="15" x14ac:dyDescent="0.25">
      <c r="A234" t="s">
        <v>291</v>
      </c>
      <c r="B234" t="s">
        <v>292</v>
      </c>
      <c r="C234" s="73">
        <f>VLOOKUP($B234,'Tillförd energi'!$B$2:$AS$506,MATCH(C$1,'Tillförd energi'!$B$1:$AQ$1,0),FALSE)</f>
        <v>0</v>
      </c>
      <c r="D234" s="73">
        <f>VLOOKUP($B234,'Tillförd energi'!$B$2:$AS$506,MATCH(D$1,'Tillförd energi'!$B$1:$AQ$1,0),FALSE)</f>
        <v>1.2450000000000001</v>
      </c>
      <c r="E234" s="73">
        <f>VLOOKUP($B234,'Tillförd energi'!$B$2:$AS$506,MATCH(E$1,'Tillförd energi'!$B$1:$AQ$1,0),FALSE)</f>
        <v>0</v>
      </c>
      <c r="F234" s="73">
        <f>VLOOKUP($B234,'Tillförd energi'!$B$2:$AS$506,MATCH(F$1,'Tillförd energi'!$B$1:$AQ$1,0),FALSE)</f>
        <v>0</v>
      </c>
      <c r="G234" s="73">
        <f>VLOOKUP($B234,'Tillförd energi'!$B$2:$AS$506,MATCH(G$1,'Tillförd energi'!$B$1:$AQ$1,0),FALSE)</f>
        <v>0</v>
      </c>
      <c r="H234" s="73">
        <f>VLOOKUP($B234,'Tillförd energi'!$B$2:$AS$506,MATCH(H$1,'Tillförd energi'!$B$1:$AQ$1,0),FALSE)</f>
        <v>0</v>
      </c>
      <c r="I234" s="73">
        <f>VLOOKUP($B234,'Tillförd energi'!$B$2:$AS$506,MATCH(I$1,'Tillförd energi'!$B$1:$AQ$1,0),FALSE)</f>
        <v>0</v>
      </c>
      <c r="J234" s="73">
        <f>VLOOKUP($B234,'Tillförd energi'!$B$2:$AS$506,MATCH(J$1,'Tillförd energi'!$B$1:$AQ$1,0),FALSE)</f>
        <v>0</v>
      </c>
      <c r="K234" s="73">
        <f>VLOOKUP($B234,'Tillförd energi'!$B$2:$AS$506,MATCH(K$1,'Tillförd energi'!$B$1:$AQ$1,0),FALSE)</f>
        <v>0</v>
      </c>
      <c r="L234" s="73">
        <f>VLOOKUP($B234,'Tillförd energi'!$B$2:$AS$506,MATCH(L$1,'Tillförd energi'!$B$1:$AQ$1,0),FALSE)</f>
        <v>0</v>
      </c>
      <c r="M234" s="73">
        <f>VLOOKUP($B234,'Tillförd energi'!$B$2:$AS$506,MATCH(M$1,'Tillförd energi'!$B$1:$AQ$1,0),FALSE)</f>
        <v>0</v>
      </c>
      <c r="N234" s="73">
        <f>VLOOKUP($B234,'Tillförd energi'!$B$2:$AS$506,MATCH(N$1,'Tillförd energi'!$B$1:$AQ$1,0),FALSE)</f>
        <v>0</v>
      </c>
      <c r="O234" s="73">
        <f>VLOOKUP($B234,'Tillförd energi'!$B$2:$AS$506,MATCH(O$1,'Tillförd energi'!$B$1:$AQ$1,0),FALSE)</f>
        <v>0</v>
      </c>
      <c r="P234" s="73">
        <f>VLOOKUP($B234,'Tillförd energi'!$B$2:$AS$506,MATCH(P$1,'Tillförd energi'!$B$1:$AQ$1,0),FALSE)</f>
        <v>0</v>
      </c>
      <c r="Q234" s="73">
        <f>VLOOKUP($B234,'Tillförd energi'!$B$2:$AS$506,MATCH(Q$1,'Tillförd energi'!$B$1:$AQ$1,0),FALSE)</f>
        <v>1.175</v>
      </c>
      <c r="R234" s="73">
        <f>VLOOKUP($B234,'Tillförd energi'!$B$2:$AS$506,MATCH(R$1,'Tillförd energi'!$B$1:$AQ$1,0),FALSE)</f>
        <v>35.396000000000001</v>
      </c>
      <c r="S234" s="73">
        <f>VLOOKUP($B234,'Tillförd energi'!$B$2:$AS$506,MATCH(S$1,'Tillförd energi'!$B$1:$AQ$1,0),FALSE)</f>
        <v>0</v>
      </c>
      <c r="T234" s="73">
        <f>VLOOKUP($B234,'Tillförd energi'!$B$2:$AS$506,MATCH(T$1,'Tillförd energi'!$B$1:$AQ$1,0),FALSE)</f>
        <v>0</v>
      </c>
      <c r="U234" s="73">
        <f>VLOOKUP($B234,'Tillförd energi'!$B$2:$AS$506,MATCH(U$1,'Tillförd energi'!$B$1:$AQ$1,0),FALSE)</f>
        <v>0</v>
      </c>
      <c r="V234" s="73">
        <f>VLOOKUP($B234,'Tillförd energi'!$B$2:$AS$506,MATCH(V$1,'Tillförd energi'!$B$1:$AQ$1,0),FALSE)</f>
        <v>0</v>
      </c>
      <c r="W234" s="73">
        <f>VLOOKUP($B234,'Tillförd energi'!$B$2:$AS$506,MATCH(W$1,'Tillförd energi'!$B$1:$AQ$1,0),FALSE)</f>
        <v>0</v>
      </c>
      <c r="X234" s="73">
        <f>VLOOKUP($B234,'Tillförd energi'!$B$2:$AS$506,MATCH(X$1,'Tillförd energi'!$B$1:$AQ$1,0),FALSE)</f>
        <v>0</v>
      </c>
      <c r="Y234" s="73">
        <f>VLOOKUP($B234,'Tillförd energi'!$B$2:$AS$506,MATCH(Y$1,'Tillförd energi'!$B$1:$AQ$1,0),FALSE)</f>
        <v>0</v>
      </c>
      <c r="Z234" s="73">
        <f>VLOOKUP($B234,'Tillförd energi'!$B$2:$AS$506,MATCH(Z$1,'Tillförd energi'!$B$1:$AQ$1,0),FALSE)</f>
        <v>0</v>
      </c>
      <c r="AA234" s="73">
        <f>VLOOKUP($B234,'Tillförd energi'!$B$2:$AS$506,MATCH(AA$1,'Tillförd energi'!$B$1:$AQ$1,0),FALSE)</f>
        <v>0</v>
      </c>
      <c r="AB234" s="73">
        <f>VLOOKUP($B234,'Tillförd energi'!$B$2:$AS$506,MATCH(AB$1,'Tillförd energi'!$B$1:$AQ$1,0),FALSE)</f>
        <v>0</v>
      </c>
      <c r="AC234" s="73">
        <f>VLOOKUP($B234,'Tillförd energi'!$B$2:$AS$506,MATCH(AC$1,'Tillförd energi'!$B$1:$AQ$1,0),FALSE)</f>
        <v>0</v>
      </c>
      <c r="AD234" s="73">
        <f>VLOOKUP($B234,'Tillförd energi'!$B$2:$AS$506,MATCH(AD$1,'Tillförd energi'!$B$1:$AQ$1,0),FALSE)</f>
        <v>0</v>
      </c>
      <c r="AF234" s="73">
        <f>VLOOKUP($B234,'Tillförd energi'!$B$2:$AS$506,MATCH(AF$1,'Tillförd energi'!$B$1:$AQ$1,0),FALSE)</f>
        <v>0.42599999999999999</v>
      </c>
      <c r="AH234" s="73">
        <f>IFERROR(VLOOKUP(B234,Miljö!$B$1:$S$476,9,FALSE)/1,0)</f>
        <v>0</v>
      </c>
      <c r="AJ234" s="81">
        <f>IFERROR(VLOOKUP($B234,Miljö!$B$1:$S$500,MATCH("hjälpel exklusive kraftvärme (GWh)",Miljö!$B$1:$V$1,0),FALSE)/1,"")</f>
        <v>0.42599999999999999</v>
      </c>
      <c r="AK234" s="81">
        <f t="shared" si="33"/>
        <v>0.42599999999999999</v>
      </c>
      <c r="AL234" s="81">
        <f>VLOOKUP($B234,'Slutlig allokering'!$B$2:$AL$462,MATCH("Hjälpel kraftvärme",'Slutlig allokering'!$B$2:$AL$2,0),FALSE)</f>
        <v>0</v>
      </c>
      <c r="AN234" s="73">
        <f t="shared" si="34"/>
        <v>38.242000000000004</v>
      </c>
      <c r="AO234" s="73">
        <f t="shared" si="35"/>
        <v>38.242000000000004</v>
      </c>
      <c r="AP234" s="73">
        <f>IF(ISERROR(1/VLOOKUP($B234,Leveranser!$B$1:$S$500,MATCH("såld värme (gwh)",Leveranser!$B$1:$S$1,0),FALSE)),"",VLOOKUP($B234,Leveranser!$B$1:$S$500,MATCH("såld värme (gwh)",Leveranser!$B$1:$S$1,0),FALSE))</f>
        <v>29.855</v>
      </c>
      <c r="AQ234" s="73">
        <f>VLOOKUP($B234,Leveranser!$B$1:$Y$500,MATCH("Totalt såld fjärrvärme till andra fjärrvärmeföretag",Leveranser!$B$1:$AA$1,0),FALSE)</f>
        <v>0</v>
      </c>
      <c r="AR234" s="73">
        <f>IF(ISERROR(1/VLOOKUP($B234,Miljö!$B$1:$S$500,MATCH("Såld mängd produktionsspecifik fjärrvärme (GWh)",Miljö!$B$1:$R$1,0),FALSE)),0,VLOOKUP($B234,Miljö!$B$1:$S$500,MATCH("Såld mängd produktionsspecifik fjärrvärme (GWh)",Miljö!$B$1:$R$1,0),FALSE))</f>
        <v>0</v>
      </c>
      <c r="AS234" s="82">
        <f t="shared" si="40"/>
        <v>0.78068615658176865</v>
      </c>
      <c r="AU234" s="73" t="str">
        <f>VLOOKUP($B234,'Miljövärden urval för publ'!$B$2:$I$486,7,FALSE)</f>
        <v>Ja</v>
      </c>
      <c r="AV234" s="73" t="str">
        <f>VLOOKUP($B234,'Miljövärden urval för publ'!$B$2:$I$486,6,FALSE)</f>
        <v>Nej</v>
      </c>
      <c r="AZ234" s="73">
        <f t="shared" si="36"/>
        <v>0.42599999999999999</v>
      </c>
      <c r="BA234" s="73">
        <f t="shared" si="41"/>
        <v>0</v>
      </c>
      <c r="BB234" s="73">
        <f t="shared" si="37"/>
        <v>0</v>
      </c>
      <c r="BC234" s="73">
        <f t="shared" si="38"/>
        <v>36.570999999999998</v>
      </c>
      <c r="BE234" s="73">
        <f t="shared" si="42"/>
        <v>0</v>
      </c>
      <c r="BF234" s="73">
        <f t="shared" si="43"/>
        <v>0</v>
      </c>
      <c r="BH234" s="73">
        <f t="shared" si="39"/>
        <v>36.570999999999998</v>
      </c>
    </row>
    <row r="235" spans="1:60" ht="15" x14ac:dyDescent="0.25">
      <c r="A235" s="37" t="s">
        <v>293</v>
      </c>
      <c r="B235" s="37" t="s">
        <v>190</v>
      </c>
      <c r="C235" s="73">
        <f>VLOOKUP($B235,'Tillförd energi'!$B$2:$AS$506,MATCH(C$1,'Tillförd energi'!$B$1:$AQ$1,0),FALSE)</f>
        <v>0</v>
      </c>
      <c r="D235" s="73">
        <f>VLOOKUP($B235,'Tillförd energi'!$B$2:$AS$506,MATCH(D$1,'Tillförd energi'!$B$1:$AQ$1,0),FALSE)</f>
        <v>0.235294</v>
      </c>
      <c r="E235" s="73">
        <f>VLOOKUP($B235,'Tillförd energi'!$B$2:$AS$506,MATCH(E$1,'Tillförd energi'!$B$1:$AQ$1,0),FALSE)</f>
        <v>0</v>
      </c>
      <c r="F235" s="73">
        <f>VLOOKUP($B235,'Tillförd energi'!$B$2:$AS$506,MATCH(F$1,'Tillförd energi'!$B$1:$AQ$1,0),FALSE)</f>
        <v>0</v>
      </c>
      <c r="G235" s="73">
        <f>VLOOKUP($B235,'Tillförd energi'!$B$2:$AS$506,MATCH(G$1,'Tillförd energi'!$B$1:$AQ$1,0),FALSE)</f>
        <v>0</v>
      </c>
      <c r="H235" s="73">
        <f>VLOOKUP($B235,'Tillförd energi'!$B$2:$AS$506,MATCH(H$1,'Tillförd energi'!$B$1:$AQ$1,0),FALSE)</f>
        <v>0</v>
      </c>
      <c r="I235" s="73">
        <f>VLOOKUP($B235,'Tillförd energi'!$B$2:$AS$506,MATCH(I$1,'Tillförd energi'!$B$1:$AQ$1,0),FALSE)</f>
        <v>0</v>
      </c>
      <c r="J235" s="73">
        <f>VLOOKUP($B235,'Tillförd energi'!$B$2:$AS$506,MATCH(J$1,'Tillförd energi'!$B$1:$AQ$1,0),FALSE)</f>
        <v>0</v>
      </c>
      <c r="K235" s="73">
        <f>VLOOKUP($B235,'Tillförd energi'!$B$2:$AS$506,MATCH(K$1,'Tillförd energi'!$B$1:$AQ$1,0),FALSE)</f>
        <v>0</v>
      </c>
      <c r="L235" s="73">
        <f>VLOOKUP($B235,'Tillförd energi'!$B$2:$AS$506,MATCH(L$1,'Tillförd energi'!$B$1:$AQ$1,0),FALSE)</f>
        <v>0</v>
      </c>
      <c r="M235" s="73">
        <f>VLOOKUP($B235,'Tillförd energi'!$B$2:$AS$506,MATCH(M$1,'Tillförd energi'!$B$1:$AQ$1,0),FALSE)</f>
        <v>0</v>
      </c>
      <c r="N235" s="73">
        <f>VLOOKUP($B235,'Tillförd energi'!$B$2:$AS$506,MATCH(N$1,'Tillförd energi'!$B$1:$AQ$1,0),FALSE)</f>
        <v>0</v>
      </c>
      <c r="O235" s="73">
        <f>VLOOKUP($B235,'Tillförd energi'!$B$2:$AS$506,MATCH(O$1,'Tillförd energi'!$B$1:$AQ$1,0),FALSE)</f>
        <v>0</v>
      </c>
      <c r="P235" s="73">
        <f>VLOOKUP($B235,'Tillförd energi'!$B$2:$AS$506,MATCH(P$1,'Tillförd energi'!$B$1:$AQ$1,0),FALSE)</f>
        <v>11.2941</v>
      </c>
      <c r="Q235" s="73">
        <f>VLOOKUP($B235,'Tillförd energi'!$B$2:$AS$506,MATCH(Q$1,'Tillförd energi'!$B$1:$AQ$1,0),FALSE)</f>
        <v>0</v>
      </c>
      <c r="R235" s="73">
        <f>VLOOKUP($B235,'Tillförd energi'!$B$2:$AS$506,MATCH(R$1,'Tillförd energi'!$B$1:$AQ$1,0),FALSE)</f>
        <v>0</v>
      </c>
      <c r="S235" s="73">
        <f>VLOOKUP($B235,'Tillförd energi'!$B$2:$AS$506,MATCH(S$1,'Tillförd energi'!$B$1:$AQ$1,0),FALSE)</f>
        <v>0</v>
      </c>
      <c r="T235" s="73">
        <f>VLOOKUP($B235,'Tillförd energi'!$B$2:$AS$506,MATCH(T$1,'Tillförd energi'!$B$1:$AQ$1,0),FALSE)</f>
        <v>0</v>
      </c>
      <c r="U235" s="73">
        <f>VLOOKUP($B235,'Tillförd energi'!$B$2:$AS$506,MATCH(U$1,'Tillförd energi'!$B$1:$AQ$1,0),FALSE)</f>
        <v>0</v>
      </c>
      <c r="V235" s="73">
        <f>VLOOKUP($B235,'Tillförd energi'!$B$2:$AS$506,MATCH(V$1,'Tillförd energi'!$B$1:$AQ$1,0),FALSE)</f>
        <v>0</v>
      </c>
      <c r="W235" s="73">
        <f>VLOOKUP($B235,'Tillförd energi'!$B$2:$AS$506,MATCH(W$1,'Tillförd energi'!$B$1:$AQ$1,0),FALSE)</f>
        <v>0</v>
      </c>
      <c r="X235" s="73">
        <f>VLOOKUP($B235,'Tillförd energi'!$B$2:$AS$506,MATCH(X$1,'Tillförd energi'!$B$1:$AQ$1,0),FALSE)</f>
        <v>0</v>
      </c>
      <c r="Y235" s="73">
        <f>VLOOKUP($B235,'Tillförd energi'!$B$2:$AS$506,MATCH(Y$1,'Tillförd energi'!$B$1:$AQ$1,0),FALSE)</f>
        <v>0</v>
      </c>
      <c r="Z235" s="73">
        <f>VLOOKUP($B235,'Tillförd energi'!$B$2:$AS$506,MATCH(Z$1,'Tillförd energi'!$B$1:$AQ$1,0),FALSE)</f>
        <v>0</v>
      </c>
      <c r="AA235" s="73">
        <f>VLOOKUP($B235,'Tillförd energi'!$B$2:$AS$506,MATCH(AA$1,'Tillförd energi'!$B$1:$AQ$1,0),FALSE)</f>
        <v>0</v>
      </c>
      <c r="AB235" s="73">
        <f>VLOOKUP($B235,'Tillförd energi'!$B$2:$AS$506,MATCH(AB$1,'Tillförd energi'!$B$1:$AQ$1,0),FALSE)</f>
        <v>0</v>
      </c>
      <c r="AC235" s="73">
        <f>VLOOKUP($B235,'Tillförd energi'!$B$2:$AS$506,MATCH(AC$1,'Tillförd energi'!$B$1:$AQ$1,0),FALSE)</f>
        <v>0</v>
      </c>
      <c r="AD235" s="73">
        <f>VLOOKUP($B235,'Tillförd energi'!$B$2:$AS$506,MATCH(AD$1,'Tillförd energi'!$B$1:$AQ$1,0),FALSE)</f>
        <v>0</v>
      </c>
      <c r="AF235" s="73">
        <f>VLOOKUP($B235,'Tillförd energi'!$B$2:$AS$506,MATCH(AF$1,'Tillförd energi'!$B$1:$AQ$1,0),FALSE)</f>
        <v>0.26400000000000001</v>
      </c>
      <c r="AH235" s="73">
        <f>IFERROR(VLOOKUP(B235,Miljö!$B$1:$S$476,9,FALSE)/1,0)</f>
        <v>0</v>
      </c>
      <c r="AJ235" s="81" t="str">
        <f>IFERROR(VLOOKUP($B235,Miljö!$B$1:$S$500,MATCH("hjälpel exklusive kraftvärme (GWh)",Miljö!$B$1:$V$1,0),FALSE)/1,"")</f>
        <v/>
      </c>
      <c r="AK235" s="81">
        <f t="shared" si="33"/>
        <v>0.26400000000000001</v>
      </c>
      <c r="AL235" s="81">
        <f>VLOOKUP($B235,'Slutlig allokering'!$B$2:$AL$462,MATCH("Hjälpel kraftvärme",'Slutlig allokering'!$B$2:$AL$2,0),FALSE)</f>
        <v>0</v>
      </c>
      <c r="AN235" s="73">
        <f t="shared" si="34"/>
        <v>11.793393999999999</v>
      </c>
      <c r="AO235" s="73">
        <f t="shared" si="35"/>
        <v>11.793393999999999</v>
      </c>
      <c r="AP235" s="73">
        <f>IF(ISERROR(1/VLOOKUP($B235,Leveranser!$B$1:$S$500,MATCH("såld värme (gwh)",Leveranser!$B$1:$S$1,0),FALSE)),"",VLOOKUP($B235,Leveranser!$B$1:$S$500,MATCH("såld värme (gwh)",Leveranser!$B$1:$S$1,0),FALSE))</f>
        <v>8.8000000000000007</v>
      </c>
      <c r="AQ235" s="73">
        <f>VLOOKUP($B235,Leveranser!$B$1:$Y$500,MATCH("Totalt såld fjärrvärme till andra fjärrvärmeföretag",Leveranser!$B$1:$AA$1,0),FALSE)</f>
        <v>0</v>
      </c>
      <c r="AR235" s="73">
        <f>IF(ISERROR(1/VLOOKUP($B235,Miljö!$B$1:$S$500,MATCH("Såld mängd produktionsspecifik fjärrvärme (GWh)",Miljö!$B$1:$R$1,0),FALSE)),0,VLOOKUP($B235,Miljö!$B$1:$S$500,MATCH("Såld mängd produktionsspecifik fjärrvärme (GWh)",Miljö!$B$1:$R$1,0),FALSE))</f>
        <v>0</v>
      </c>
      <c r="AS235" s="82">
        <f t="shared" si="40"/>
        <v>0.74618044644315296</v>
      </c>
      <c r="AU235" s="73" t="str">
        <f>VLOOKUP($B235,'Miljövärden urval för publ'!$B$2:$I$486,7,FALSE)</f>
        <v>Ja</v>
      </c>
      <c r="AV235" s="73" t="str">
        <f>VLOOKUP($B235,'Miljövärden urval för publ'!$B$2:$I$486,6,FALSE)</f>
        <v>Nej</v>
      </c>
      <c r="AZ235" s="73">
        <f t="shared" si="36"/>
        <v>0.26400000000000001</v>
      </c>
      <c r="BA235" s="73">
        <f t="shared" si="41"/>
        <v>0</v>
      </c>
      <c r="BB235" s="73">
        <f t="shared" si="37"/>
        <v>11.2941</v>
      </c>
      <c r="BC235" s="73">
        <f t="shared" si="38"/>
        <v>0</v>
      </c>
      <c r="BE235" s="73">
        <f t="shared" si="42"/>
        <v>0</v>
      </c>
      <c r="BF235" s="73">
        <f t="shared" si="43"/>
        <v>0</v>
      </c>
      <c r="BH235" s="73">
        <f t="shared" si="39"/>
        <v>11.2941</v>
      </c>
    </row>
    <row r="236" spans="1:60" ht="15" x14ac:dyDescent="0.25">
      <c r="A236" t="s">
        <v>293</v>
      </c>
      <c r="B236" t="s">
        <v>294</v>
      </c>
      <c r="C236" s="73">
        <f>VLOOKUP($B236,'Tillförd energi'!$B$2:$AS$506,MATCH(C$1,'Tillförd energi'!$B$1:$AQ$1,0),FALSE)</f>
        <v>0</v>
      </c>
      <c r="D236" s="73">
        <f>VLOOKUP($B236,'Tillförd energi'!$B$2:$AS$506,MATCH(D$1,'Tillförd energi'!$B$1:$AQ$1,0),FALSE)</f>
        <v>0.3</v>
      </c>
      <c r="E236" s="73">
        <f>VLOOKUP($B236,'Tillförd energi'!$B$2:$AS$506,MATCH(E$1,'Tillförd energi'!$B$1:$AQ$1,0),FALSE)</f>
        <v>0</v>
      </c>
      <c r="F236" s="73">
        <f>VLOOKUP($B236,'Tillförd energi'!$B$2:$AS$506,MATCH(F$1,'Tillförd energi'!$B$1:$AQ$1,0),FALSE)</f>
        <v>0</v>
      </c>
      <c r="G236" s="73">
        <f>VLOOKUP($B236,'Tillförd energi'!$B$2:$AS$506,MATCH(G$1,'Tillförd energi'!$B$1:$AQ$1,0),FALSE)</f>
        <v>0</v>
      </c>
      <c r="H236" s="73">
        <f>VLOOKUP($B236,'Tillförd energi'!$B$2:$AS$506,MATCH(H$1,'Tillförd energi'!$B$1:$AQ$1,0),FALSE)</f>
        <v>0</v>
      </c>
      <c r="I236" s="73">
        <f>VLOOKUP($B236,'Tillförd energi'!$B$2:$AS$506,MATCH(I$1,'Tillförd energi'!$B$1:$AQ$1,0),FALSE)</f>
        <v>0</v>
      </c>
      <c r="J236" s="73">
        <f>VLOOKUP($B236,'Tillförd energi'!$B$2:$AS$506,MATCH(J$1,'Tillförd energi'!$B$1:$AQ$1,0),FALSE)</f>
        <v>0</v>
      </c>
      <c r="K236" s="73">
        <f>VLOOKUP($B236,'Tillförd energi'!$B$2:$AS$506,MATCH(K$1,'Tillförd energi'!$B$1:$AQ$1,0),FALSE)</f>
        <v>0</v>
      </c>
      <c r="L236" s="73">
        <f>VLOOKUP($B236,'Tillförd energi'!$B$2:$AS$506,MATCH(L$1,'Tillförd energi'!$B$1:$AQ$1,0),FALSE)</f>
        <v>0</v>
      </c>
      <c r="M236" s="73">
        <f>VLOOKUP($B236,'Tillförd energi'!$B$2:$AS$506,MATCH(M$1,'Tillförd energi'!$B$1:$AQ$1,0),FALSE)</f>
        <v>0</v>
      </c>
      <c r="N236" s="73">
        <f>VLOOKUP($B236,'Tillförd energi'!$B$2:$AS$506,MATCH(N$1,'Tillförd energi'!$B$1:$AQ$1,0),FALSE)</f>
        <v>0</v>
      </c>
      <c r="O236" s="73">
        <f>VLOOKUP($B236,'Tillförd energi'!$B$2:$AS$506,MATCH(O$1,'Tillförd energi'!$B$1:$AQ$1,0),FALSE)</f>
        <v>0</v>
      </c>
      <c r="P236" s="73">
        <f>VLOOKUP($B236,'Tillförd energi'!$B$2:$AS$506,MATCH(P$1,'Tillförd energi'!$B$1:$AQ$1,0),FALSE)</f>
        <v>0</v>
      </c>
      <c r="Q236" s="73">
        <f>VLOOKUP($B236,'Tillförd energi'!$B$2:$AS$506,MATCH(Q$1,'Tillförd energi'!$B$1:$AQ$1,0),FALSE)</f>
        <v>1.6</v>
      </c>
      <c r="R236" s="73">
        <f>VLOOKUP($B236,'Tillförd energi'!$B$2:$AS$506,MATCH(R$1,'Tillförd energi'!$B$1:$AQ$1,0),FALSE)</f>
        <v>10.5</v>
      </c>
      <c r="S236" s="73">
        <f>VLOOKUP($B236,'Tillförd energi'!$B$2:$AS$506,MATCH(S$1,'Tillförd energi'!$B$1:$AQ$1,0),FALSE)</f>
        <v>0</v>
      </c>
      <c r="T236" s="73">
        <f>VLOOKUP($B236,'Tillförd energi'!$B$2:$AS$506,MATCH(T$1,'Tillförd energi'!$B$1:$AQ$1,0),FALSE)</f>
        <v>0</v>
      </c>
      <c r="U236" s="73">
        <f>VLOOKUP($B236,'Tillförd energi'!$B$2:$AS$506,MATCH(U$1,'Tillförd energi'!$B$1:$AQ$1,0),FALSE)</f>
        <v>0</v>
      </c>
      <c r="V236" s="73">
        <f>VLOOKUP($B236,'Tillförd energi'!$B$2:$AS$506,MATCH(V$1,'Tillförd energi'!$B$1:$AQ$1,0),FALSE)</f>
        <v>0</v>
      </c>
      <c r="W236" s="73">
        <f>VLOOKUP($B236,'Tillförd energi'!$B$2:$AS$506,MATCH(W$1,'Tillförd energi'!$B$1:$AQ$1,0),FALSE)</f>
        <v>0</v>
      </c>
      <c r="X236" s="73">
        <f>VLOOKUP($B236,'Tillförd energi'!$B$2:$AS$506,MATCH(X$1,'Tillförd energi'!$B$1:$AQ$1,0),FALSE)</f>
        <v>0</v>
      </c>
      <c r="Y236" s="73">
        <f>VLOOKUP($B236,'Tillförd energi'!$B$2:$AS$506,MATCH(Y$1,'Tillförd energi'!$B$1:$AQ$1,0),FALSE)</f>
        <v>0</v>
      </c>
      <c r="Z236" s="73">
        <f>VLOOKUP($B236,'Tillförd energi'!$B$2:$AS$506,MATCH(Z$1,'Tillförd energi'!$B$1:$AQ$1,0),FALSE)</f>
        <v>0</v>
      </c>
      <c r="AA236" s="73">
        <f>VLOOKUP($B236,'Tillförd energi'!$B$2:$AS$506,MATCH(AA$1,'Tillförd energi'!$B$1:$AQ$1,0),FALSE)</f>
        <v>0</v>
      </c>
      <c r="AB236" s="73">
        <f>VLOOKUP($B236,'Tillförd energi'!$B$2:$AS$506,MATCH(AB$1,'Tillförd energi'!$B$1:$AQ$1,0),FALSE)</f>
        <v>0</v>
      </c>
      <c r="AC236" s="73">
        <f>VLOOKUP($B236,'Tillförd energi'!$B$2:$AS$506,MATCH(AC$1,'Tillförd energi'!$B$1:$AQ$1,0),FALSE)</f>
        <v>0</v>
      </c>
      <c r="AD236" s="73">
        <f>VLOOKUP($B236,'Tillförd energi'!$B$2:$AS$506,MATCH(AD$1,'Tillförd energi'!$B$1:$AQ$1,0),FALSE)</f>
        <v>0</v>
      </c>
      <c r="AF236" s="73">
        <f>VLOOKUP($B236,'Tillförd energi'!$B$2:$AS$506,MATCH(AF$1,'Tillförd energi'!$B$1:$AQ$1,0),FALSE)</f>
        <v>0.15</v>
      </c>
      <c r="AH236" s="73">
        <f>IFERROR(VLOOKUP(B236,Miljö!$B$1:$S$476,9,FALSE)/1,0)</f>
        <v>0</v>
      </c>
      <c r="AJ236" s="81">
        <f>IFERROR(VLOOKUP($B236,Miljö!$B$1:$S$500,MATCH("hjälpel exklusive kraftvärme (GWh)",Miljö!$B$1:$V$1,0),FALSE)/1,"")</f>
        <v>0.15</v>
      </c>
      <c r="AK236" s="81">
        <f t="shared" si="33"/>
        <v>0.15</v>
      </c>
      <c r="AL236" s="81">
        <f>VLOOKUP($B236,'Slutlig allokering'!$B$2:$AL$462,MATCH("Hjälpel kraftvärme",'Slutlig allokering'!$B$2:$AL$2,0),FALSE)</f>
        <v>0</v>
      </c>
      <c r="AN236" s="73">
        <f t="shared" si="34"/>
        <v>12.55</v>
      </c>
      <c r="AO236" s="73">
        <f t="shared" si="35"/>
        <v>12.55</v>
      </c>
      <c r="AP236" s="73">
        <f>IF(ISERROR(1/VLOOKUP($B236,Leveranser!$B$1:$S$500,MATCH("såld värme (gwh)",Leveranser!$B$1:$S$1,0),FALSE)),"",VLOOKUP($B236,Leveranser!$B$1:$S$500,MATCH("såld värme (gwh)",Leveranser!$B$1:$S$1,0),FALSE))</f>
        <v>9.6</v>
      </c>
      <c r="AQ236" s="73">
        <f>VLOOKUP($B236,Leveranser!$B$1:$Y$500,MATCH("Totalt såld fjärrvärme till andra fjärrvärmeföretag",Leveranser!$B$1:$AA$1,0),FALSE)</f>
        <v>0</v>
      </c>
      <c r="AR236" s="73">
        <f>IF(ISERROR(1/VLOOKUP($B236,Miljö!$B$1:$S$500,MATCH("Såld mängd produktionsspecifik fjärrvärme (GWh)",Miljö!$B$1:$R$1,0),FALSE)),0,VLOOKUP($B236,Miljö!$B$1:$S$500,MATCH("Såld mängd produktionsspecifik fjärrvärme (GWh)",Miljö!$B$1:$R$1,0),FALSE))</f>
        <v>0</v>
      </c>
      <c r="AS236" s="82">
        <f t="shared" si="40"/>
        <v>0.76494023904382458</v>
      </c>
      <c r="AU236" s="73" t="str">
        <f>VLOOKUP($B236,'Miljövärden urval för publ'!$B$2:$I$486,7,FALSE)</f>
        <v>Ja</v>
      </c>
      <c r="AV236" s="73" t="str">
        <f>VLOOKUP($B236,'Miljövärden urval för publ'!$B$2:$I$486,6,FALSE)</f>
        <v>Ja</v>
      </c>
      <c r="AZ236" s="73">
        <f t="shared" si="36"/>
        <v>0.15</v>
      </c>
      <c r="BA236" s="73">
        <f t="shared" si="41"/>
        <v>0</v>
      </c>
      <c r="BB236" s="73">
        <f t="shared" si="37"/>
        <v>0</v>
      </c>
      <c r="BC236" s="73">
        <f t="shared" si="38"/>
        <v>12.1</v>
      </c>
      <c r="BE236" s="73">
        <f t="shared" si="42"/>
        <v>0</v>
      </c>
      <c r="BF236" s="73">
        <f t="shared" si="43"/>
        <v>0</v>
      </c>
      <c r="BH236" s="73">
        <f t="shared" si="39"/>
        <v>12.1</v>
      </c>
    </row>
    <row r="237" spans="1:60" ht="15" x14ac:dyDescent="0.25">
      <c r="A237" t="s">
        <v>293</v>
      </c>
      <c r="B237" t="s">
        <v>295</v>
      </c>
      <c r="C237" s="73">
        <f>VLOOKUP($B237,'Tillförd energi'!$B$2:$AS$506,MATCH(C$1,'Tillförd energi'!$B$1:$AQ$1,0),FALSE)</f>
        <v>0</v>
      </c>
      <c r="D237" s="73">
        <f>VLOOKUP($B237,'Tillförd energi'!$B$2:$AS$506,MATCH(D$1,'Tillförd energi'!$B$1:$AQ$1,0),FALSE)</f>
        <v>0</v>
      </c>
      <c r="E237" s="73">
        <f>VLOOKUP($B237,'Tillförd energi'!$B$2:$AS$506,MATCH(E$1,'Tillförd energi'!$B$1:$AQ$1,0),FALSE)</f>
        <v>0</v>
      </c>
      <c r="F237" s="73">
        <f>VLOOKUP($B237,'Tillförd energi'!$B$2:$AS$506,MATCH(F$1,'Tillförd energi'!$B$1:$AQ$1,0),FALSE)</f>
        <v>0</v>
      </c>
      <c r="G237" s="73">
        <f>VLOOKUP($B237,'Tillförd energi'!$B$2:$AS$506,MATCH(G$1,'Tillförd energi'!$B$1:$AQ$1,0),FALSE)</f>
        <v>3</v>
      </c>
      <c r="H237" s="73">
        <f>VLOOKUP($B237,'Tillförd energi'!$B$2:$AS$506,MATCH(H$1,'Tillförd energi'!$B$1:$AQ$1,0),FALSE)</f>
        <v>0</v>
      </c>
      <c r="I237" s="73">
        <f>VLOOKUP($B237,'Tillförd energi'!$B$2:$AS$506,MATCH(I$1,'Tillförd energi'!$B$1:$AQ$1,0),FALSE)</f>
        <v>0</v>
      </c>
      <c r="J237" s="73">
        <f>VLOOKUP($B237,'Tillförd energi'!$B$2:$AS$506,MATCH(J$1,'Tillförd energi'!$B$1:$AQ$1,0),FALSE)</f>
        <v>0</v>
      </c>
      <c r="K237" s="73">
        <f>VLOOKUP($B237,'Tillförd energi'!$B$2:$AS$506,MATCH(K$1,'Tillförd energi'!$B$1:$AQ$1,0),FALSE)</f>
        <v>0</v>
      </c>
      <c r="L237" s="73">
        <f>VLOOKUP($B237,'Tillförd energi'!$B$2:$AS$506,MATCH(L$1,'Tillförd energi'!$B$1:$AQ$1,0),FALSE)</f>
        <v>0</v>
      </c>
      <c r="M237" s="73">
        <f>VLOOKUP($B237,'Tillförd energi'!$B$2:$AS$506,MATCH(M$1,'Tillförd energi'!$B$1:$AQ$1,0),FALSE)</f>
        <v>0</v>
      </c>
      <c r="N237" s="73">
        <f>VLOOKUP($B237,'Tillförd energi'!$B$2:$AS$506,MATCH(N$1,'Tillförd energi'!$B$1:$AQ$1,0),FALSE)</f>
        <v>0</v>
      </c>
      <c r="O237" s="73">
        <f>VLOOKUP($B237,'Tillförd energi'!$B$2:$AS$506,MATCH(O$1,'Tillförd energi'!$B$1:$AQ$1,0),FALSE)</f>
        <v>22</v>
      </c>
      <c r="P237" s="73">
        <f>VLOOKUP($B237,'Tillförd energi'!$B$2:$AS$506,MATCH(P$1,'Tillförd energi'!$B$1:$AQ$1,0),FALSE)</f>
        <v>0</v>
      </c>
      <c r="Q237" s="73">
        <f>VLOOKUP($B237,'Tillförd energi'!$B$2:$AS$506,MATCH(Q$1,'Tillförd energi'!$B$1:$AQ$1,0),FALSE)</f>
        <v>7.7</v>
      </c>
      <c r="R237" s="73">
        <f>VLOOKUP($B237,'Tillförd energi'!$B$2:$AS$506,MATCH(R$1,'Tillförd energi'!$B$1:$AQ$1,0),FALSE)</f>
        <v>0</v>
      </c>
      <c r="S237" s="73">
        <f>VLOOKUP($B237,'Tillförd energi'!$B$2:$AS$506,MATCH(S$1,'Tillförd energi'!$B$1:$AQ$1,0),FALSE)</f>
        <v>0</v>
      </c>
      <c r="T237" s="73">
        <f>VLOOKUP($B237,'Tillförd energi'!$B$2:$AS$506,MATCH(T$1,'Tillförd energi'!$B$1:$AQ$1,0),FALSE)</f>
        <v>0</v>
      </c>
      <c r="U237" s="73">
        <f>VLOOKUP($B237,'Tillförd energi'!$B$2:$AS$506,MATCH(U$1,'Tillförd energi'!$B$1:$AQ$1,0),FALSE)</f>
        <v>0</v>
      </c>
      <c r="V237" s="73">
        <f>VLOOKUP($B237,'Tillförd energi'!$B$2:$AS$506,MATCH(V$1,'Tillförd energi'!$B$1:$AQ$1,0),FALSE)</f>
        <v>1</v>
      </c>
      <c r="W237" s="73">
        <f>VLOOKUP($B237,'Tillförd energi'!$B$2:$AS$506,MATCH(W$1,'Tillförd energi'!$B$1:$AQ$1,0),FALSE)</f>
        <v>0</v>
      </c>
      <c r="X237" s="73">
        <f>VLOOKUP($B237,'Tillförd energi'!$B$2:$AS$506,MATCH(X$1,'Tillförd energi'!$B$1:$AQ$1,0),FALSE)</f>
        <v>0</v>
      </c>
      <c r="Y237" s="73">
        <f>VLOOKUP($B237,'Tillförd energi'!$B$2:$AS$506,MATCH(Y$1,'Tillförd energi'!$B$1:$AQ$1,0),FALSE)</f>
        <v>0</v>
      </c>
      <c r="Z237" s="73">
        <f>VLOOKUP($B237,'Tillförd energi'!$B$2:$AS$506,MATCH(Z$1,'Tillförd energi'!$B$1:$AQ$1,0),FALSE)</f>
        <v>0</v>
      </c>
      <c r="AA237" s="73">
        <f>VLOOKUP($B237,'Tillförd energi'!$B$2:$AS$506,MATCH(AA$1,'Tillförd energi'!$B$1:$AQ$1,0),FALSE)</f>
        <v>0</v>
      </c>
      <c r="AB237" s="73">
        <f>VLOOKUP($B237,'Tillförd energi'!$B$2:$AS$506,MATCH(AB$1,'Tillförd energi'!$B$1:$AQ$1,0),FALSE)</f>
        <v>4</v>
      </c>
      <c r="AC237" s="73">
        <f>VLOOKUP($B237,'Tillförd energi'!$B$2:$AS$506,MATCH(AC$1,'Tillförd energi'!$B$1:$AQ$1,0),FALSE)</f>
        <v>0</v>
      </c>
      <c r="AD237" s="73">
        <f>VLOOKUP($B237,'Tillförd energi'!$B$2:$AS$506,MATCH(AD$1,'Tillförd energi'!$B$1:$AQ$1,0),FALSE)</f>
        <v>0</v>
      </c>
      <c r="AF237" s="73">
        <f>VLOOKUP($B237,'Tillförd energi'!$B$2:$AS$506,MATCH(AF$1,'Tillförd energi'!$B$1:$AQ$1,0),FALSE)</f>
        <v>0.5</v>
      </c>
      <c r="AH237" s="73">
        <f>IFERROR(VLOOKUP(B237,Miljö!$B$1:$S$476,9,FALSE)/1,0)</f>
        <v>0</v>
      </c>
      <c r="AJ237" s="81">
        <f>IFERROR(VLOOKUP($B237,Miljö!$B$1:$S$500,MATCH("hjälpel exklusive kraftvärme (GWh)",Miljö!$B$1:$V$1,0),FALSE)/1,"")</f>
        <v>0.5</v>
      </c>
      <c r="AK237" s="81">
        <f t="shared" si="33"/>
        <v>0.5</v>
      </c>
      <c r="AL237" s="81">
        <f>VLOOKUP($B237,'Slutlig allokering'!$B$2:$AL$462,MATCH("Hjälpel kraftvärme",'Slutlig allokering'!$B$2:$AL$2,0),FALSE)</f>
        <v>0</v>
      </c>
      <c r="AN237" s="73">
        <f t="shared" si="34"/>
        <v>38.200000000000003</v>
      </c>
      <c r="AO237" s="73">
        <f t="shared" si="35"/>
        <v>38.200000000000003</v>
      </c>
      <c r="AP237" s="73">
        <f>IF(ISERROR(1/VLOOKUP($B237,Leveranser!$B$1:$S$500,MATCH("såld värme (gwh)",Leveranser!$B$1:$S$1,0),FALSE)),"",VLOOKUP($B237,Leveranser!$B$1:$S$500,MATCH("såld värme (gwh)",Leveranser!$B$1:$S$1,0),FALSE))</f>
        <v>30</v>
      </c>
      <c r="AQ237" s="73">
        <f>VLOOKUP($B237,Leveranser!$B$1:$Y$500,MATCH("Totalt såld fjärrvärme till andra fjärrvärmeföretag",Leveranser!$B$1:$AA$1,0),FALSE)</f>
        <v>0</v>
      </c>
      <c r="AR237" s="73">
        <f>IF(ISERROR(1/VLOOKUP($B237,Miljö!$B$1:$S$500,MATCH("Såld mängd produktionsspecifik fjärrvärme (GWh)",Miljö!$B$1:$R$1,0),FALSE)),0,VLOOKUP($B237,Miljö!$B$1:$S$500,MATCH("Såld mängd produktionsspecifik fjärrvärme (GWh)",Miljö!$B$1:$R$1,0),FALSE))</f>
        <v>0</v>
      </c>
      <c r="AS237" s="82">
        <f t="shared" si="40"/>
        <v>0.78534031413612559</v>
      </c>
      <c r="AU237" s="73" t="str">
        <f>VLOOKUP($B237,'Miljövärden urval för publ'!$B$2:$I$486,7,FALSE)</f>
        <v>Ja</v>
      </c>
      <c r="AV237" s="73" t="str">
        <f>VLOOKUP($B237,'Miljövärden urval för publ'!$B$2:$I$486,6,FALSE)</f>
        <v>Ja</v>
      </c>
      <c r="AZ237" s="73">
        <f t="shared" si="36"/>
        <v>0.5</v>
      </c>
      <c r="BA237" s="73">
        <f t="shared" si="41"/>
        <v>0</v>
      </c>
      <c r="BB237" s="73">
        <f t="shared" si="37"/>
        <v>22</v>
      </c>
      <c r="BC237" s="73">
        <f t="shared" si="38"/>
        <v>7.7</v>
      </c>
      <c r="BE237" s="73">
        <f t="shared" si="42"/>
        <v>0</v>
      </c>
      <c r="BF237" s="73">
        <f t="shared" si="43"/>
        <v>0</v>
      </c>
      <c r="BH237" s="73">
        <f t="shared" si="39"/>
        <v>30.7</v>
      </c>
    </row>
    <row r="238" spans="1:60" ht="15" x14ac:dyDescent="0.25">
      <c r="A238" t="s">
        <v>293</v>
      </c>
      <c r="B238" t="s">
        <v>296</v>
      </c>
      <c r="C238" s="73">
        <f>VLOOKUP($B238,'Tillförd energi'!$B$2:$AS$506,MATCH(C$1,'Tillförd energi'!$B$1:$AQ$1,0),FALSE)</f>
        <v>0</v>
      </c>
      <c r="D238" s="73">
        <f>VLOOKUP($B238,'Tillförd energi'!$B$2:$AS$506,MATCH(D$1,'Tillförd energi'!$B$1:$AQ$1,0),FALSE)</f>
        <v>0.06</v>
      </c>
      <c r="E238" s="73">
        <f>VLOOKUP($B238,'Tillförd energi'!$B$2:$AS$506,MATCH(E$1,'Tillförd energi'!$B$1:$AQ$1,0),FALSE)</f>
        <v>0</v>
      </c>
      <c r="F238" s="73">
        <f>VLOOKUP($B238,'Tillförd energi'!$B$2:$AS$506,MATCH(F$1,'Tillförd energi'!$B$1:$AQ$1,0),FALSE)</f>
        <v>0</v>
      </c>
      <c r="G238" s="73">
        <f>VLOOKUP($B238,'Tillförd energi'!$B$2:$AS$506,MATCH(G$1,'Tillförd energi'!$B$1:$AQ$1,0),FALSE)</f>
        <v>0</v>
      </c>
      <c r="H238" s="73">
        <f>VLOOKUP($B238,'Tillförd energi'!$B$2:$AS$506,MATCH(H$1,'Tillförd energi'!$B$1:$AQ$1,0),FALSE)</f>
        <v>0</v>
      </c>
      <c r="I238" s="73">
        <f>VLOOKUP($B238,'Tillförd energi'!$B$2:$AS$506,MATCH(I$1,'Tillförd energi'!$B$1:$AQ$1,0),FALSE)</f>
        <v>0</v>
      </c>
      <c r="J238" s="73">
        <f>VLOOKUP($B238,'Tillförd energi'!$B$2:$AS$506,MATCH(J$1,'Tillförd energi'!$B$1:$AQ$1,0),FALSE)</f>
        <v>0</v>
      </c>
      <c r="K238" s="73">
        <f>VLOOKUP($B238,'Tillförd energi'!$B$2:$AS$506,MATCH(K$1,'Tillförd energi'!$B$1:$AQ$1,0),FALSE)</f>
        <v>0</v>
      </c>
      <c r="L238" s="73">
        <f>VLOOKUP($B238,'Tillförd energi'!$B$2:$AS$506,MATCH(L$1,'Tillförd energi'!$B$1:$AQ$1,0),FALSE)</f>
        <v>0</v>
      </c>
      <c r="M238" s="73">
        <f>VLOOKUP($B238,'Tillförd energi'!$B$2:$AS$506,MATCH(M$1,'Tillförd energi'!$B$1:$AQ$1,0),FALSE)</f>
        <v>0</v>
      </c>
      <c r="N238" s="73">
        <f>VLOOKUP($B238,'Tillförd energi'!$B$2:$AS$506,MATCH(N$1,'Tillförd energi'!$B$1:$AQ$1,0),FALSE)</f>
        <v>0</v>
      </c>
      <c r="O238" s="73">
        <f>VLOOKUP($B238,'Tillförd energi'!$B$2:$AS$506,MATCH(O$1,'Tillförd energi'!$B$1:$AQ$1,0),FALSE)</f>
        <v>0</v>
      </c>
      <c r="P238" s="73">
        <f>VLOOKUP($B238,'Tillförd energi'!$B$2:$AS$506,MATCH(P$1,'Tillförd energi'!$B$1:$AQ$1,0),FALSE)</f>
        <v>0</v>
      </c>
      <c r="Q238" s="73">
        <f>VLOOKUP($B238,'Tillförd energi'!$B$2:$AS$506,MATCH(Q$1,'Tillförd energi'!$B$1:$AQ$1,0),FALSE)</f>
        <v>1.5</v>
      </c>
      <c r="R238" s="73">
        <f>VLOOKUP($B238,'Tillförd energi'!$B$2:$AS$506,MATCH(R$1,'Tillförd energi'!$B$1:$AQ$1,0),FALSE)</f>
        <v>0</v>
      </c>
      <c r="S238" s="73">
        <f>VLOOKUP($B238,'Tillförd energi'!$B$2:$AS$506,MATCH(S$1,'Tillförd energi'!$B$1:$AQ$1,0),FALSE)</f>
        <v>0</v>
      </c>
      <c r="T238" s="73">
        <f>VLOOKUP($B238,'Tillförd energi'!$B$2:$AS$506,MATCH(T$1,'Tillförd energi'!$B$1:$AQ$1,0),FALSE)</f>
        <v>0</v>
      </c>
      <c r="U238" s="73">
        <f>VLOOKUP($B238,'Tillförd energi'!$B$2:$AS$506,MATCH(U$1,'Tillförd energi'!$B$1:$AQ$1,0),FALSE)</f>
        <v>0</v>
      </c>
      <c r="V238" s="73">
        <f>VLOOKUP($B238,'Tillförd energi'!$B$2:$AS$506,MATCH(V$1,'Tillförd energi'!$B$1:$AQ$1,0),FALSE)</f>
        <v>0</v>
      </c>
      <c r="W238" s="73">
        <f>VLOOKUP($B238,'Tillförd energi'!$B$2:$AS$506,MATCH(W$1,'Tillförd energi'!$B$1:$AQ$1,0),FALSE)</f>
        <v>0</v>
      </c>
      <c r="X238" s="73">
        <f>VLOOKUP($B238,'Tillförd energi'!$B$2:$AS$506,MATCH(X$1,'Tillförd energi'!$B$1:$AQ$1,0),FALSE)</f>
        <v>0</v>
      </c>
      <c r="Y238" s="73">
        <f>VLOOKUP($B238,'Tillförd energi'!$B$2:$AS$506,MATCH(Y$1,'Tillförd energi'!$B$1:$AQ$1,0),FALSE)</f>
        <v>0</v>
      </c>
      <c r="Z238" s="73">
        <f>VLOOKUP($B238,'Tillförd energi'!$B$2:$AS$506,MATCH(Z$1,'Tillförd energi'!$B$1:$AQ$1,0),FALSE)</f>
        <v>0</v>
      </c>
      <c r="AA238" s="73">
        <f>VLOOKUP($B238,'Tillförd energi'!$B$2:$AS$506,MATCH(AA$1,'Tillförd energi'!$B$1:$AQ$1,0),FALSE)</f>
        <v>0</v>
      </c>
      <c r="AB238" s="73">
        <f>VLOOKUP($B238,'Tillförd energi'!$B$2:$AS$506,MATCH(AB$1,'Tillförd energi'!$B$1:$AQ$1,0),FALSE)</f>
        <v>0</v>
      </c>
      <c r="AC238" s="73">
        <f>VLOOKUP($B238,'Tillförd energi'!$B$2:$AS$506,MATCH(AC$1,'Tillförd energi'!$B$1:$AQ$1,0),FALSE)</f>
        <v>0</v>
      </c>
      <c r="AD238" s="73">
        <f>VLOOKUP($B238,'Tillförd energi'!$B$2:$AS$506,MATCH(AD$1,'Tillförd energi'!$B$1:$AQ$1,0),FALSE)</f>
        <v>0</v>
      </c>
      <c r="AF238" s="73">
        <f>VLOOKUP($B238,'Tillförd energi'!$B$2:$AS$506,MATCH(AF$1,'Tillförd energi'!$B$1:$AQ$1,0),FALSE)</f>
        <v>1.4999999999999999E-2</v>
      </c>
      <c r="AH238" s="73">
        <f>IFERROR(VLOOKUP(B238,Miljö!$B$1:$S$476,9,FALSE)/1,0)</f>
        <v>0</v>
      </c>
      <c r="AJ238" s="81">
        <f>IFERROR(VLOOKUP($B238,Miljö!$B$1:$S$500,MATCH("hjälpel exklusive kraftvärme (GWh)",Miljö!$B$1:$V$1,0),FALSE)/1,"")</f>
        <v>1.4999999999999999E-2</v>
      </c>
      <c r="AK238" s="81">
        <f t="shared" si="33"/>
        <v>1.4999999999999999E-2</v>
      </c>
      <c r="AL238" s="81">
        <f>VLOOKUP($B238,'Slutlig allokering'!$B$2:$AL$462,MATCH("Hjälpel kraftvärme",'Slutlig allokering'!$B$2:$AL$2,0),FALSE)</f>
        <v>0</v>
      </c>
      <c r="AN238" s="73">
        <f t="shared" si="34"/>
        <v>1.575</v>
      </c>
      <c r="AO238" s="73">
        <f t="shared" si="35"/>
        <v>1.575</v>
      </c>
      <c r="AP238" s="73">
        <f>IF(ISERROR(1/VLOOKUP($B238,Leveranser!$B$1:$S$500,MATCH("såld värme (gwh)",Leveranser!$B$1:$S$1,0),FALSE)),"",VLOOKUP($B238,Leveranser!$B$1:$S$500,MATCH("såld värme (gwh)",Leveranser!$B$1:$S$1,0),FALSE))</f>
        <v>2</v>
      </c>
      <c r="AQ238" s="73">
        <f>VLOOKUP($B238,Leveranser!$B$1:$Y$500,MATCH("Totalt såld fjärrvärme till andra fjärrvärmeföretag",Leveranser!$B$1:$AA$1,0),FALSE)</f>
        <v>0</v>
      </c>
      <c r="AR238" s="73">
        <f>IF(ISERROR(1/VLOOKUP($B238,Miljö!$B$1:$S$500,MATCH("Såld mängd produktionsspecifik fjärrvärme (GWh)",Miljö!$B$1:$R$1,0),FALSE)),0,VLOOKUP($B238,Miljö!$B$1:$S$500,MATCH("Såld mängd produktionsspecifik fjärrvärme (GWh)",Miljö!$B$1:$R$1,0),FALSE))</f>
        <v>0</v>
      </c>
      <c r="AS238" s="82">
        <f t="shared" si="40"/>
        <v>1.2698412698412698</v>
      </c>
      <c r="AU238" s="73" t="str">
        <f>VLOOKUP($B238,'Miljövärden urval för publ'!$B$2:$I$486,7,FALSE)</f>
        <v>Ja</v>
      </c>
      <c r="AV238" s="73" t="str">
        <f>VLOOKUP($B238,'Miljövärden urval för publ'!$B$2:$I$486,6,FALSE)</f>
        <v>Nej</v>
      </c>
      <c r="AZ238" s="73">
        <f t="shared" si="36"/>
        <v>1.4999999999999999E-2</v>
      </c>
      <c r="BA238" s="73">
        <f t="shared" si="41"/>
        <v>0</v>
      </c>
      <c r="BB238" s="73">
        <f t="shared" si="37"/>
        <v>0</v>
      </c>
      <c r="BC238" s="73">
        <f t="shared" si="38"/>
        <v>1.5</v>
      </c>
      <c r="BE238" s="73">
        <f t="shared" si="42"/>
        <v>0</v>
      </c>
      <c r="BF238" s="73">
        <f t="shared" si="43"/>
        <v>0</v>
      </c>
      <c r="BH238" s="73">
        <f t="shared" si="39"/>
        <v>1.5</v>
      </c>
    </row>
    <row r="239" spans="1:60" ht="15" x14ac:dyDescent="0.25">
      <c r="A239" t="s">
        <v>297</v>
      </c>
      <c r="B239" t="s">
        <v>298</v>
      </c>
      <c r="C239" s="73">
        <f>VLOOKUP($B239,'Tillförd energi'!$B$2:$AS$506,MATCH(C$1,'Tillförd energi'!$B$1:$AQ$1,0),FALSE)</f>
        <v>0</v>
      </c>
      <c r="D239" s="73">
        <f>VLOOKUP($B239,'Tillförd energi'!$B$2:$AS$506,MATCH(D$1,'Tillförd energi'!$B$1:$AQ$1,0),FALSE)</f>
        <v>0</v>
      </c>
      <c r="E239" s="73">
        <f>VLOOKUP($B239,'Tillförd energi'!$B$2:$AS$506,MATCH(E$1,'Tillförd energi'!$B$1:$AQ$1,0),FALSE)</f>
        <v>0</v>
      </c>
      <c r="F239" s="73">
        <f>VLOOKUP($B239,'Tillförd energi'!$B$2:$AS$506,MATCH(F$1,'Tillförd energi'!$B$1:$AQ$1,0),FALSE)</f>
        <v>0</v>
      </c>
      <c r="G239" s="73">
        <f>VLOOKUP($B239,'Tillförd energi'!$B$2:$AS$506,MATCH(G$1,'Tillförd energi'!$B$1:$AQ$1,0),FALSE)</f>
        <v>0</v>
      </c>
      <c r="H239" s="73">
        <f>VLOOKUP($B239,'Tillförd energi'!$B$2:$AS$506,MATCH(H$1,'Tillförd energi'!$B$1:$AQ$1,0),FALSE)</f>
        <v>0</v>
      </c>
      <c r="I239" s="73">
        <f>VLOOKUP($B239,'Tillförd energi'!$B$2:$AS$506,MATCH(I$1,'Tillförd energi'!$B$1:$AQ$1,0),FALSE)</f>
        <v>0</v>
      </c>
      <c r="J239" s="73">
        <f>VLOOKUP($B239,'Tillförd energi'!$B$2:$AS$506,MATCH(J$1,'Tillförd energi'!$B$1:$AQ$1,0),FALSE)</f>
        <v>0</v>
      </c>
      <c r="K239" s="73">
        <f>VLOOKUP($B239,'Tillförd energi'!$B$2:$AS$506,MATCH(K$1,'Tillförd energi'!$B$1:$AQ$1,0),FALSE)</f>
        <v>0</v>
      </c>
      <c r="L239" s="73">
        <f>VLOOKUP($B239,'Tillförd energi'!$B$2:$AS$506,MATCH(L$1,'Tillförd energi'!$B$1:$AQ$1,0),FALSE)</f>
        <v>0</v>
      </c>
      <c r="M239" s="73">
        <f>VLOOKUP($B239,'Tillförd energi'!$B$2:$AS$506,MATCH(M$1,'Tillförd energi'!$B$1:$AQ$1,0),FALSE)</f>
        <v>0</v>
      </c>
      <c r="N239" s="73">
        <f>VLOOKUP($B239,'Tillförd energi'!$B$2:$AS$506,MATCH(N$1,'Tillförd energi'!$B$1:$AQ$1,0),FALSE)</f>
        <v>0</v>
      </c>
      <c r="O239" s="73">
        <f>VLOOKUP($B239,'Tillförd energi'!$B$2:$AS$506,MATCH(O$1,'Tillförd energi'!$B$1:$AQ$1,0),FALSE)</f>
        <v>0</v>
      </c>
      <c r="P239" s="73">
        <f>VLOOKUP($B239,'Tillförd energi'!$B$2:$AS$506,MATCH(P$1,'Tillförd energi'!$B$1:$AQ$1,0),FALSE)</f>
        <v>0</v>
      </c>
      <c r="Q239" s="73">
        <f>VLOOKUP($B239,'Tillförd energi'!$B$2:$AS$506,MATCH(Q$1,'Tillförd energi'!$B$1:$AQ$1,0),FALSE)</f>
        <v>0</v>
      </c>
      <c r="R239" s="73">
        <f>VLOOKUP($B239,'Tillförd energi'!$B$2:$AS$506,MATCH(R$1,'Tillförd energi'!$B$1:$AQ$1,0),FALSE)</f>
        <v>0</v>
      </c>
      <c r="S239" s="73">
        <f>VLOOKUP($B239,'Tillförd energi'!$B$2:$AS$506,MATCH(S$1,'Tillförd energi'!$B$1:$AQ$1,0),FALSE)</f>
        <v>0</v>
      </c>
      <c r="T239" s="73">
        <f>VLOOKUP($B239,'Tillförd energi'!$B$2:$AS$506,MATCH(T$1,'Tillförd energi'!$B$1:$AQ$1,0),FALSE)</f>
        <v>0</v>
      </c>
      <c r="U239" s="73">
        <f>VLOOKUP($B239,'Tillförd energi'!$B$2:$AS$506,MATCH(U$1,'Tillförd energi'!$B$1:$AQ$1,0),FALSE)</f>
        <v>0</v>
      </c>
      <c r="V239" s="73">
        <f>VLOOKUP($B239,'Tillförd energi'!$B$2:$AS$506,MATCH(V$1,'Tillförd energi'!$B$1:$AQ$1,0),FALSE)</f>
        <v>0</v>
      </c>
      <c r="W239" s="73">
        <f>VLOOKUP($B239,'Tillförd energi'!$B$2:$AS$506,MATCH(W$1,'Tillförd energi'!$B$1:$AQ$1,0),FALSE)</f>
        <v>0</v>
      </c>
      <c r="X239" s="73">
        <f>VLOOKUP($B239,'Tillförd energi'!$B$2:$AS$506,MATCH(X$1,'Tillförd energi'!$B$1:$AQ$1,0),FALSE)</f>
        <v>0</v>
      </c>
      <c r="Y239" s="73">
        <f>VLOOKUP($B239,'Tillförd energi'!$B$2:$AS$506,MATCH(Y$1,'Tillförd energi'!$B$1:$AQ$1,0),FALSE)</f>
        <v>0</v>
      </c>
      <c r="Z239" s="73">
        <f>VLOOKUP($B239,'Tillförd energi'!$B$2:$AS$506,MATCH(Z$1,'Tillförd energi'!$B$1:$AQ$1,0),FALSE)</f>
        <v>0</v>
      </c>
      <c r="AA239" s="73">
        <f>VLOOKUP($B239,'Tillförd energi'!$B$2:$AS$506,MATCH(AA$1,'Tillförd energi'!$B$1:$AQ$1,0),FALSE)</f>
        <v>0</v>
      </c>
      <c r="AB239" s="73">
        <f>VLOOKUP($B239,'Tillförd energi'!$B$2:$AS$506,MATCH(AB$1,'Tillförd energi'!$B$1:$AQ$1,0),FALSE)</f>
        <v>0</v>
      </c>
      <c r="AC239" s="73">
        <f>VLOOKUP($B239,'Tillförd energi'!$B$2:$AS$506,MATCH(AC$1,'Tillförd energi'!$B$1:$AQ$1,0),FALSE)</f>
        <v>0</v>
      </c>
      <c r="AD239" s="73">
        <f>VLOOKUP($B239,'Tillförd energi'!$B$2:$AS$506,MATCH(AD$1,'Tillförd energi'!$B$1:$AQ$1,0),FALSE)</f>
        <v>0</v>
      </c>
      <c r="AF239" s="73">
        <f>VLOOKUP($B239,'Tillförd energi'!$B$2:$AS$506,MATCH(AF$1,'Tillförd energi'!$B$1:$AQ$1,0),FALSE)</f>
        <v>0</v>
      </c>
      <c r="AH239" s="73">
        <f>IFERROR(VLOOKUP(B239,Miljö!$B$1:$S$476,9,FALSE)/1,0)</f>
        <v>0</v>
      </c>
      <c r="AJ239" s="81" t="str">
        <f>IFERROR(VLOOKUP($B239,Miljö!$B$1:$S$500,MATCH("hjälpel exklusive kraftvärme (GWh)",Miljö!$B$1:$V$1,0),FALSE)/1,"")</f>
        <v/>
      </c>
      <c r="AK239" s="81">
        <f t="shared" si="33"/>
        <v>0</v>
      </c>
      <c r="AL239" s="81">
        <f>VLOOKUP($B239,'Slutlig allokering'!$B$2:$AL$462,MATCH("Hjälpel kraftvärme",'Slutlig allokering'!$B$2:$AL$2,0),FALSE)</f>
        <v>0</v>
      </c>
      <c r="AN239" s="73">
        <f t="shared" si="34"/>
        <v>0</v>
      </c>
      <c r="AO239" s="73">
        <f t="shared" si="35"/>
        <v>0</v>
      </c>
      <c r="AP239" s="73" t="str">
        <f>IF(ISERROR(1/VLOOKUP($B239,Leveranser!$B$1:$S$500,MATCH("såld värme (gwh)",Leveranser!$B$1:$S$1,0),FALSE)),"",VLOOKUP($B239,Leveranser!$B$1:$S$500,MATCH("såld värme (gwh)",Leveranser!$B$1:$S$1,0),FALSE))</f>
        <v/>
      </c>
      <c r="AQ239" s="73">
        <f>VLOOKUP($B239,Leveranser!$B$1:$Y$500,MATCH("Totalt såld fjärrvärme till andra fjärrvärmeföretag",Leveranser!$B$1:$AA$1,0),FALSE)</f>
        <v>0</v>
      </c>
      <c r="AR239" s="73">
        <f>IF(ISERROR(1/VLOOKUP($B239,Miljö!$B$1:$S$500,MATCH("Såld mängd produktionsspecifik fjärrvärme (GWh)",Miljö!$B$1:$R$1,0),FALSE)),0,VLOOKUP($B239,Miljö!$B$1:$S$500,MATCH("Såld mängd produktionsspecifik fjärrvärme (GWh)",Miljö!$B$1:$R$1,0),FALSE))</f>
        <v>0</v>
      </c>
      <c r="AS239" s="82" t="str">
        <f t="shared" si="40"/>
        <v/>
      </c>
      <c r="AU239" s="73" t="str">
        <f>VLOOKUP($B239,'Miljövärden urval för publ'!$B$2:$I$486,7,FALSE)</f>
        <v>Nej</v>
      </c>
      <c r="AV239" s="73" t="str">
        <f>VLOOKUP($B239,'Miljövärden urval för publ'!$B$2:$I$486,6,FALSE)</f>
        <v>Nej</v>
      </c>
      <c r="AZ239" s="73">
        <f t="shared" si="36"/>
        <v>0</v>
      </c>
      <c r="BA239" s="73">
        <f t="shared" si="41"/>
        <v>0</v>
      </c>
      <c r="BB239" s="73">
        <f t="shared" si="37"/>
        <v>0</v>
      </c>
      <c r="BC239" s="73">
        <f t="shared" si="38"/>
        <v>0</v>
      </c>
      <c r="BE239" s="73">
        <f t="shared" si="42"/>
        <v>0</v>
      </c>
      <c r="BF239" s="73">
        <f t="shared" si="43"/>
        <v>0</v>
      </c>
      <c r="BH239" s="73">
        <f t="shared" si="39"/>
        <v>0</v>
      </c>
    </row>
    <row r="240" spans="1:60" ht="15" x14ac:dyDescent="0.25">
      <c r="A240" t="s">
        <v>299</v>
      </c>
      <c r="B240" t="s">
        <v>300</v>
      </c>
      <c r="C240" s="73">
        <f>VLOOKUP($B240,'Tillförd energi'!$B$2:$AS$506,MATCH(C$1,'Tillförd energi'!$B$1:$AQ$1,0),FALSE)</f>
        <v>0</v>
      </c>
      <c r="D240" s="73">
        <f>VLOOKUP($B240,'Tillförd energi'!$B$2:$AS$506,MATCH(D$1,'Tillförd energi'!$B$1:$AQ$1,0),FALSE)</f>
        <v>10.269</v>
      </c>
      <c r="E240" s="73">
        <f>VLOOKUP($B240,'Tillförd energi'!$B$2:$AS$506,MATCH(E$1,'Tillförd energi'!$B$1:$AQ$1,0),FALSE)</f>
        <v>0</v>
      </c>
      <c r="F240" s="73">
        <f>VLOOKUP($B240,'Tillförd energi'!$B$2:$AS$506,MATCH(F$1,'Tillförd energi'!$B$1:$AQ$1,0),FALSE)</f>
        <v>0</v>
      </c>
      <c r="G240" s="73">
        <f>VLOOKUP($B240,'Tillförd energi'!$B$2:$AS$506,MATCH(G$1,'Tillförd energi'!$B$1:$AQ$1,0),FALSE)</f>
        <v>0</v>
      </c>
      <c r="H240" s="73">
        <f>VLOOKUP($B240,'Tillförd energi'!$B$2:$AS$506,MATCH(H$1,'Tillförd energi'!$B$1:$AQ$1,0),FALSE)</f>
        <v>0</v>
      </c>
      <c r="I240" s="73">
        <f>VLOOKUP($B240,'Tillförd energi'!$B$2:$AS$506,MATCH(I$1,'Tillförd energi'!$B$1:$AQ$1,0),FALSE)</f>
        <v>0</v>
      </c>
      <c r="J240" s="73">
        <f>VLOOKUP($B240,'Tillförd energi'!$B$2:$AS$506,MATCH(J$1,'Tillförd energi'!$B$1:$AQ$1,0),FALSE)</f>
        <v>0</v>
      </c>
      <c r="K240" s="73">
        <f>VLOOKUP($B240,'Tillförd energi'!$B$2:$AS$506,MATCH(K$1,'Tillförd energi'!$B$1:$AQ$1,0),FALSE)</f>
        <v>0</v>
      </c>
      <c r="L240" s="73">
        <f>VLOOKUP($B240,'Tillförd energi'!$B$2:$AS$506,MATCH(L$1,'Tillförd energi'!$B$1:$AQ$1,0),FALSE)</f>
        <v>0</v>
      </c>
      <c r="M240" s="73">
        <f>VLOOKUP($B240,'Tillförd energi'!$B$2:$AS$506,MATCH(M$1,'Tillförd energi'!$B$1:$AQ$1,0),FALSE)</f>
        <v>0</v>
      </c>
      <c r="N240" s="73">
        <f>VLOOKUP($B240,'Tillförd energi'!$B$2:$AS$506,MATCH(N$1,'Tillförd energi'!$B$1:$AQ$1,0),FALSE)</f>
        <v>0</v>
      </c>
      <c r="O240" s="73">
        <f>VLOOKUP($B240,'Tillförd energi'!$B$2:$AS$506,MATCH(O$1,'Tillförd energi'!$B$1:$AQ$1,0),FALSE)</f>
        <v>0</v>
      </c>
      <c r="P240" s="73">
        <f>VLOOKUP($B240,'Tillförd energi'!$B$2:$AS$506,MATCH(P$1,'Tillförd energi'!$B$1:$AQ$1,0),FALSE)</f>
        <v>0</v>
      </c>
      <c r="Q240" s="73">
        <f>VLOOKUP($B240,'Tillförd energi'!$B$2:$AS$506,MATCH(Q$1,'Tillförd energi'!$B$1:$AQ$1,0),FALSE)</f>
        <v>0</v>
      </c>
      <c r="R240" s="73">
        <f>VLOOKUP($B240,'Tillförd energi'!$B$2:$AS$506,MATCH(R$1,'Tillförd energi'!$B$1:$AQ$1,0),FALSE)</f>
        <v>0</v>
      </c>
      <c r="S240" s="73">
        <f>VLOOKUP($B240,'Tillförd energi'!$B$2:$AS$506,MATCH(S$1,'Tillförd energi'!$B$1:$AQ$1,0),FALSE)</f>
        <v>0</v>
      </c>
      <c r="T240" s="73">
        <f>VLOOKUP($B240,'Tillförd energi'!$B$2:$AS$506,MATCH(T$1,'Tillförd energi'!$B$1:$AQ$1,0),FALSE)</f>
        <v>0</v>
      </c>
      <c r="U240" s="73">
        <f>VLOOKUP($B240,'Tillförd energi'!$B$2:$AS$506,MATCH(U$1,'Tillförd energi'!$B$1:$AQ$1,0),FALSE)</f>
        <v>0</v>
      </c>
      <c r="V240" s="73">
        <f>VLOOKUP($B240,'Tillförd energi'!$B$2:$AS$506,MATCH(V$1,'Tillförd energi'!$B$1:$AQ$1,0),FALSE)</f>
        <v>0</v>
      </c>
      <c r="W240" s="73">
        <f>VLOOKUP($B240,'Tillförd energi'!$B$2:$AS$506,MATCH(W$1,'Tillförd energi'!$B$1:$AQ$1,0),FALSE)</f>
        <v>0</v>
      </c>
      <c r="X240" s="73">
        <f>VLOOKUP($B240,'Tillförd energi'!$B$2:$AS$506,MATCH(X$1,'Tillförd energi'!$B$1:$AQ$1,0),FALSE)</f>
        <v>0</v>
      </c>
      <c r="Y240" s="73">
        <f>VLOOKUP($B240,'Tillförd energi'!$B$2:$AS$506,MATCH(Y$1,'Tillförd energi'!$B$1:$AQ$1,0),FALSE)</f>
        <v>0</v>
      </c>
      <c r="Z240" s="73">
        <f>VLOOKUP($B240,'Tillförd energi'!$B$2:$AS$506,MATCH(Z$1,'Tillförd energi'!$B$1:$AQ$1,0),FALSE)</f>
        <v>0</v>
      </c>
      <c r="AA240" s="73">
        <f>VLOOKUP($B240,'Tillförd energi'!$B$2:$AS$506,MATCH(AA$1,'Tillförd energi'!$B$1:$AQ$1,0),FALSE)</f>
        <v>0</v>
      </c>
      <c r="AB240" s="73">
        <f>VLOOKUP($B240,'Tillförd energi'!$B$2:$AS$506,MATCH(AB$1,'Tillförd energi'!$B$1:$AQ$1,0),FALSE)</f>
        <v>0</v>
      </c>
      <c r="AC240" s="73">
        <f>VLOOKUP($B240,'Tillförd energi'!$B$2:$AS$506,MATCH(AC$1,'Tillförd energi'!$B$1:$AQ$1,0),FALSE)</f>
        <v>42.923999999999999</v>
      </c>
      <c r="AD240" s="73">
        <f>VLOOKUP($B240,'Tillförd energi'!$B$2:$AS$506,MATCH(AD$1,'Tillförd energi'!$B$1:$AQ$1,0),FALSE)</f>
        <v>0</v>
      </c>
      <c r="AF240" s="73">
        <f>VLOOKUP($B240,'Tillförd energi'!$B$2:$AS$506,MATCH(AF$1,'Tillförd energi'!$B$1:$AQ$1,0),FALSE)</f>
        <v>1.2989999999999999</v>
      </c>
      <c r="AH240" s="73">
        <f>IFERROR(VLOOKUP(B240,Miljö!$B$1:$S$476,9,FALSE)/1,0)</f>
        <v>0</v>
      </c>
      <c r="AJ240" s="81">
        <f>IFERROR(VLOOKUP($B240,Miljö!$B$1:$S$500,MATCH("hjälpel exklusive kraftvärme (GWh)",Miljö!$B$1:$V$1,0),FALSE)/1,"")</f>
        <v>1.2989999999999999</v>
      </c>
      <c r="AK240" s="81">
        <f t="shared" si="33"/>
        <v>1.2989999999999999</v>
      </c>
      <c r="AL240" s="81">
        <f>VLOOKUP($B240,'Slutlig allokering'!$B$2:$AL$462,MATCH("Hjälpel kraftvärme",'Slutlig allokering'!$B$2:$AL$2,0),FALSE)</f>
        <v>0</v>
      </c>
      <c r="AN240" s="73">
        <f t="shared" si="34"/>
        <v>54.491999999999997</v>
      </c>
      <c r="AO240" s="73">
        <f t="shared" si="35"/>
        <v>54.491999999999997</v>
      </c>
      <c r="AP240" s="73">
        <f>IF(ISERROR(1/VLOOKUP($B240,Leveranser!$B$1:$S$500,MATCH("såld värme (gwh)",Leveranser!$B$1:$S$1,0),FALSE)),"",VLOOKUP($B240,Leveranser!$B$1:$S$500,MATCH("såld värme (gwh)",Leveranser!$B$1:$S$1,0),FALSE))</f>
        <v>43.305999999999997</v>
      </c>
      <c r="AQ240" s="73">
        <f>VLOOKUP($B240,Leveranser!$B$1:$Y$500,MATCH("Totalt såld fjärrvärme till andra fjärrvärmeföretag",Leveranser!$B$1:$AA$1,0),FALSE)</f>
        <v>0</v>
      </c>
      <c r="AR240" s="73">
        <f>IF(ISERROR(1/VLOOKUP($B240,Miljö!$B$1:$S$500,MATCH("Såld mängd produktionsspecifik fjärrvärme (GWh)",Miljö!$B$1:$R$1,0),FALSE)),0,VLOOKUP($B240,Miljö!$B$1:$S$500,MATCH("Såld mängd produktionsspecifik fjärrvärme (GWh)",Miljö!$B$1:$R$1,0),FALSE))</f>
        <v>0</v>
      </c>
      <c r="AS240" s="82">
        <f t="shared" si="40"/>
        <v>0.79472216105116344</v>
      </c>
      <c r="AU240" s="73" t="str">
        <f>VLOOKUP($B240,'Miljövärden urval för publ'!$B$2:$I$486,7,FALSE)</f>
        <v>Ja</v>
      </c>
      <c r="AV240" s="73" t="str">
        <f>VLOOKUP($B240,'Miljövärden urval för publ'!$B$2:$I$486,6,FALSE)</f>
        <v>Ja</v>
      </c>
      <c r="AZ240" s="73">
        <f t="shared" si="36"/>
        <v>1.2989999999999999</v>
      </c>
      <c r="BA240" s="73">
        <f t="shared" si="41"/>
        <v>0</v>
      </c>
      <c r="BB240" s="73">
        <f t="shared" si="37"/>
        <v>0</v>
      </c>
      <c r="BC240" s="73">
        <f t="shared" si="38"/>
        <v>0</v>
      </c>
      <c r="BE240" s="73">
        <f t="shared" si="42"/>
        <v>0</v>
      </c>
      <c r="BF240" s="73">
        <f t="shared" si="43"/>
        <v>0</v>
      </c>
      <c r="BH240" s="73">
        <f t="shared" si="39"/>
        <v>0</v>
      </c>
    </row>
    <row r="241" spans="1:60" ht="15" x14ac:dyDescent="0.25">
      <c r="A241" t="s">
        <v>301</v>
      </c>
      <c r="B241" t="s">
        <v>302</v>
      </c>
      <c r="C241" s="73">
        <f>VLOOKUP($B241,'Tillförd energi'!$B$2:$AS$506,MATCH(C$1,'Tillförd energi'!$B$1:$AQ$1,0),FALSE)</f>
        <v>0</v>
      </c>
      <c r="D241" s="73">
        <f>VLOOKUP($B241,'Tillförd energi'!$B$2:$AS$506,MATCH(D$1,'Tillförd energi'!$B$1:$AQ$1,0),FALSE)</f>
        <v>3.5979999999999999</v>
      </c>
      <c r="E241" s="73">
        <f>VLOOKUP($B241,'Tillförd energi'!$B$2:$AS$506,MATCH(E$1,'Tillförd energi'!$B$1:$AQ$1,0),FALSE)</f>
        <v>3.5579999999999998</v>
      </c>
      <c r="F241" s="73">
        <f>VLOOKUP($B241,'Tillförd energi'!$B$2:$AS$506,MATCH(F$1,'Tillförd energi'!$B$1:$AQ$1,0),FALSE)</f>
        <v>0</v>
      </c>
      <c r="G241" s="73">
        <f>VLOOKUP($B241,'Tillförd energi'!$B$2:$AS$506,MATCH(G$1,'Tillförd energi'!$B$1:$AQ$1,0),FALSE)</f>
        <v>0</v>
      </c>
      <c r="H241" s="73">
        <f>VLOOKUP($B241,'Tillförd energi'!$B$2:$AS$506,MATCH(H$1,'Tillförd energi'!$B$1:$AQ$1,0),FALSE)</f>
        <v>0</v>
      </c>
      <c r="I241" s="73">
        <f>VLOOKUP($B241,'Tillförd energi'!$B$2:$AS$506,MATCH(I$1,'Tillförd energi'!$B$1:$AQ$1,0),FALSE)</f>
        <v>320.548</v>
      </c>
      <c r="J241" s="73">
        <f>VLOOKUP($B241,'Tillförd energi'!$B$2:$AS$506,MATCH(J$1,'Tillförd energi'!$B$1:$AQ$1,0),FALSE)</f>
        <v>0</v>
      </c>
      <c r="K241" s="73">
        <f>VLOOKUP($B241,'Tillförd energi'!$B$2:$AS$506,MATCH(K$1,'Tillförd energi'!$B$1:$AQ$1,0),FALSE)</f>
        <v>15.115</v>
      </c>
      <c r="L241" s="73">
        <f>VLOOKUP($B241,'Tillförd energi'!$B$2:$AS$506,MATCH(L$1,'Tillförd energi'!$B$1:$AQ$1,0),FALSE)</f>
        <v>0</v>
      </c>
      <c r="M241" s="73">
        <f>VLOOKUP($B241,'Tillförd energi'!$B$2:$AS$506,MATCH(M$1,'Tillförd energi'!$B$1:$AQ$1,0),FALSE)</f>
        <v>0</v>
      </c>
      <c r="N241" s="73">
        <f>VLOOKUP($B241,'Tillförd energi'!$B$2:$AS$506,MATCH(N$1,'Tillförd energi'!$B$1:$AQ$1,0),FALSE)</f>
        <v>0</v>
      </c>
      <c r="O241" s="73">
        <f>VLOOKUP($B241,'Tillförd energi'!$B$2:$AS$506,MATCH(O$1,'Tillförd energi'!$B$1:$AQ$1,0),FALSE)</f>
        <v>0</v>
      </c>
      <c r="P241" s="73">
        <f>VLOOKUP($B241,'Tillförd energi'!$B$2:$AS$506,MATCH(P$1,'Tillförd energi'!$B$1:$AQ$1,0),FALSE)</f>
        <v>0</v>
      </c>
      <c r="Q241" s="73">
        <f>VLOOKUP($B241,'Tillförd energi'!$B$2:$AS$506,MATCH(Q$1,'Tillförd energi'!$B$1:$AQ$1,0),FALSE)</f>
        <v>0</v>
      </c>
      <c r="R241" s="73">
        <f>VLOOKUP($B241,'Tillförd energi'!$B$2:$AS$506,MATCH(R$1,'Tillförd energi'!$B$1:$AQ$1,0),FALSE)</f>
        <v>0</v>
      </c>
      <c r="S241" s="73">
        <f>VLOOKUP($B241,'Tillförd energi'!$B$2:$AS$506,MATCH(S$1,'Tillförd energi'!$B$1:$AQ$1,0),FALSE)</f>
        <v>0</v>
      </c>
      <c r="T241" s="73">
        <f>VLOOKUP($B241,'Tillförd energi'!$B$2:$AS$506,MATCH(T$1,'Tillförd energi'!$B$1:$AQ$1,0),FALSE)</f>
        <v>0</v>
      </c>
      <c r="U241" s="73">
        <f>VLOOKUP($B241,'Tillförd energi'!$B$2:$AS$506,MATCH(U$1,'Tillförd energi'!$B$1:$AQ$1,0),FALSE)</f>
        <v>0</v>
      </c>
      <c r="V241" s="73">
        <f>VLOOKUP($B241,'Tillförd energi'!$B$2:$AS$506,MATCH(V$1,'Tillförd energi'!$B$1:$AQ$1,0),FALSE)</f>
        <v>20.954000000000001</v>
      </c>
      <c r="W241" s="73">
        <f>VLOOKUP($B241,'Tillförd energi'!$B$2:$AS$506,MATCH(W$1,'Tillförd energi'!$B$1:$AQ$1,0),FALSE)</f>
        <v>0</v>
      </c>
      <c r="X241" s="73">
        <f>VLOOKUP($B241,'Tillförd energi'!$B$2:$AS$506,MATCH(X$1,'Tillförd energi'!$B$1:$AQ$1,0),FALSE)</f>
        <v>0</v>
      </c>
      <c r="Y241" s="73">
        <f>VLOOKUP($B241,'Tillförd energi'!$B$2:$AS$506,MATCH(Y$1,'Tillförd energi'!$B$1:$AQ$1,0),FALSE)</f>
        <v>0</v>
      </c>
      <c r="Z241" s="73">
        <f>VLOOKUP($B241,'Tillförd energi'!$B$2:$AS$506,MATCH(Z$1,'Tillförd energi'!$B$1:$AQ$1,0),FALSE)</f>
        <v>0</v>
      </c>
      <c r="AA241" s="73">
        <f>VLOOKUP($B241,'Tillförd energi'!$B$2:$AS$506,MATCH(AA$1,'Tillförd energi'!$B$1:$AQ$1,0),FALSE)</f>
        <v>0</v>
      </c>
      <c r="AB241" s="73">
        <f>VLOOKUP($B241,'Tillförd energi'!$B$2:$AS$506,MATCH(AB$1,'Tillförd energi'!$B$1:$AQ$1,0),FALSE)</f>
        <v>0</v>
      </c>
      <c r="AC241" s="73">
        <f>VLOOKUP($B241,'Tillförd energi'!$B$2:$AS$506,MATCH(AC$1,'Tillförd energi'!$B$1:$AQ$1,0),FALSE)</f>
        <v>7.0590000000000002</v>
      </c>
      <c r="AD241" s="73">
        <f>VLOOKUP($B241,'Tillförd energi'!$B$2:$AS$506,MATCH(AD$1,'Tillförd energi'!$B$1:$AQ$1,0),FALSE)</f>
        <v>0</v>
      </c>
      <c r="AF241" s="73">
        <f>VLOOKUP($B241,'Tillförd energi'!$B$2:$AS$506,MATCH(AF$1,'Tillförd energi'!$B$1:$AQ$1,0),FALSE)</f>
        <v>11.478</v>
      </c>
      <c r="AH241" s="73">
        <f>IFERROR(VLOOKUP(B241,Miljö!$B$1:$S$476,9,FALSE)/1,0)</f>
        <v>0</v>
      </c>
      <c r="AJ241" s="81">
        <f>IFERROR(VLOOKUP($B241,Miljö!$B$1:$S$500,MATCH("hjälpel exklusive kraftvärme (GWh)",Miljö!$B$1:$V$1,0),FALSE)/1,"")</f>
        <v>4.6680000000000001</v>
      </c>
      <c r="AK241" s="81">
        <f t="shared" si="33"/>
        <v>4.6680000000000001</v>
      </c>
      <c r="AL241" s="81">
        <f>VLOOKUP($B241,'Slutlig allokering'!$B$2:$AL$462,MATCH("Hjälpel kraftvärme",'Slutlig allokering'!$B$2:$AL$2,0),FALSE)</f>
        <v>6.8099699999999999</v>
      </c>
      <c r="AN241" s="73">
        <f t="shared" si="34"/>
        <v>382.31000000000006</v>
      </c>
      <c r="AO241" s="73">
        <f t="shared" si="35"/>
        <v>382.31000000000006</v>
      </c>
      <c r="AP241" s="73">
        <f>IF(ISERROR(1/VLOOKUP($B241,Leveranser!$B$1:$S$500,MATCH("såld värme (gwh)",Leveranser!$B$1:$S$1,0),FALSE)),"",VLOOKUP($B241,Leveranser!$B$1:$S$500,MATCH("såld värme (gwh)",Leveranser!$B$1:$S$1,0),FALSE))</f>
        <v>294.90600000000001</v>
      </c>
      <c r="AQ241" s="73">
        <f>VLOOKUP($B241,Leveranser!$B$1:$Y$500,MATCH("Totalt såld fjärrvärme till andra fjärrvärmeföretag",Leveranser!$B$1:$AA$1,0),FALSE)</f>
        <v>0</v>
      </c>
      <c r="AR241" s="73">
        <f>IF(ISERROR(1/VLOOKUP($B241,Miljö!$B$1:$S$500,MATCH("Såld mängd produktionsspecifik fjärrvärme (GWh)",Miljö!$B$1:$R$1,0),FALSE)),0,VLOOKUP($B241,Miljö!$B$1:$S$500,MATCH("Såld mängd produktionsspecifik fjärrvärme (GWh)",Miljö!$B$1:$R$1,0),FALSE))</f>
        <v>0</v>
      </c>
      <c r="AS241" s="82">
        <f t="shared" si="40"/>
        <v>0.77137924720776319</v>
      </c>
      <c r="AU241" s="73" t="str">
        <f>VLOOKUP($B241,'Miljövärden urval för publ'!$B$2:$I$486,7,FALSE)</f>
        <v>Ja</v>
      </c>
      <c r="AV241" s="73" t="str">
        <f>VLOOKUP($B241,'Miljövärden urval för publ'!$B$2:$I$486,6,FALSE)</f>
        <v>Nej</v>
      </c>
      <c r="AZ241" s="73">
        <f t="shared" si="36"/>
        <v>11.478</v>
      </c>
      <c r="BA241" s="73">
        <f t="shared" si="41"/>
        <v>0</v>
      </c>
      <c r="BB241" s="73">
        <f t="shared" si="37"/>
        <v>0</v>
      </c>
      <c r="BC241" s="73">
        <f t="shared" si="38"/>
        <v>0</v>
      </c>
      <c r="BE241" s="73">
        <f t="shared" si="42"/>
        <v>0</v>
      </c>
      <c r="BF241" s="73">
        <f t="shared" si="43"/>
        <v>0</v>
      </c>
      <c r="BH241" s="73">
        <f t="shared" si="39"/>
        <v>36.069000000000003</v>
      </c>
    </row>
    <row r="242" spans="1:60" ht="15" x14ac:dyDescent="0.25">
      <c r="A242" t="s">
        <v>303</v>
      </c>
      <c r="B242" t="s">
        <v>304</v>
      </c>
      <c r="C242" s="73">
        <f>VLOOKUP($B242,'Tillförd energi'!$B$2:$AS$506,MATCH(C$1,'Tillförd energi'!$B$1:$AQ$1,0),FALSE)</f>
        <v>0</v>
      </c>
      <c r="D242" s="73">
        <f>VLOOKUP($B242,'Tillförd energi'!$B$2:$AS$506,MATCH(D$1,'Tillförd energi'!$B$1:$AQ$1,0),FALSE)</f>
        <v>0.438</v>
      </c>
      <c r="E242" s="73">
        <f>VLOOKUP($B242,'Tillförd energi'!$B$2:$AS$506,MATCH(E$1,'Tillförd energi'!$B$1:$AQ$1,0),FALSE)</f>
        <v>0</v>
      </c>
      <c r="F242" s="73">
        <f>VLOOKUP($B242,'Tillförd energi'!$B$2:$AS$506,MATCH(F$1,'Tillförd energi'!$B$1:$AQ$1,0),FALSE)</f>
        <v>0</v>
      </c>
      <c r="G242" s="73">
        <f>VLOOKUP($B242,'Tillförd energi'!$B$2:$AS$506,MATCH(G$1,'Tillförd energi'!$B$1:$AQ$1,0),FALSE)</f>
        <v>0</v>
      </c>
      <c r="H242" s="73">
        <f>VLOOKUP($B242,'Tillförd energi'!$B$2:$AS$506,MATCH(H$1,'Tillförd energi'!$B$1:$AQ$1,0),FALSE)</f>
        <v>0</v>
      </c>
      <c r="I242" s="73">
        <f>VLOOKUP($B242,'Tillförd energi'!$B$2:$AS$506,MATCH(I$1,'Tillförd energi'!$B$1:$AQ$1,0),FALSE)</f>
        <v>0</v>
      </c>
      <c r="J242" s="73">
        <f>VLOOKUP($B242,'Tillförd energi'!$B$2:$AS$506,MATCH(J$1,'Tillförd energi'!$B$1:$AQ$1,0),FALSE)</f>
        <v>0</v>
      </c>
      <c r="K242" s="73">
        <f>VLOOKUP($B242,'Tillförd energi'!$B$2:$AS$506,MATCH(K$1,'Tillförd energi'!$B$1:$AQ$1,0),FALSE)</f>
        <v>0</v>
      </c>
      <c r="L242" s="73">
        <f>VLOOKUP($B242,'Tillförd energi'!$B$2:$AS$506,MATCH(L$1,'Tillförd energi'!$B$1:$AQ$1,0),FALSE)</f>
        <v>0</v>
      </c>
      <c r="M242" s="73">
        <f>VLOOKUP($B242,'Tillförd energi'!$B$2:$AS$506,MATCH(M$1,'Tillförd energi'!$B$1:$AQ$1,0),FALSE)</f>
        <v>0</v>
      </c>
      <c r="N242" s="73">
        <f>VLOOKUP($B242,'Tillförd energi'!$B$2:$AS$506,MATCH(N$1,'Tillförd energi'!$B$1:$AQ$1,0),FALSE)</f>
        <v>0</v>
      </c>
      <c r="O242" s="73">
        <f>VLOOKUP($B242,'Tillförd energi'!$B$2:$AS$506,MATCH(O$1,'Tillförd energi'!$B$1:$AQ$1,0),FALSE)</f>
        <v>0</v>
      </c>
      <c r="P242" s="73">
        <f>VLOOKUP($B242,'Tillförd energi'!$B$2:$AS$506,MATCH(P$1,'Tillförd energi'!$B$1:$AQ$1,0),FALSE)</f>
        <v>15.6471</v>
      </c>
      <c r="Q242" s="73">
        <f>VLOOKUP($B242,'Tillförd energi'!$B$2:$AS$506,MATCH(Q$1,'Tillförd energi'!$B$1:$AQ$1,0),FALSE)</f>
        <v>0</v>
      </c>
      <c r="R242" s="73">
        <f>VLOOKUP($B242,'Tillförd energi'!$B$2:$AS$506,MATCH(R$1,'Tillförd energi'!$B$1:$AQ$1,0),FALSE)</f>
        <v>0</v>
      </c>
      <c r="S242" s="73">
        <f>VLOOKUP($B242,'Tillförd energi'!$B$2:$AS$506,MATCH(S$1,'Tillförd energi'!$B$1:$AQ$1,0),FALSE)</f>
        <v>0</v>
      </c>
      <c r="T242" s="73">
        <f>VLOOKUP($B242,'Tillförd energi'!$B$2:$AS$506,MATCH(T$1,'Tillförd energi'!$B$1:$AQ$1,0),FALSE)</f>
        <v>0</v>
      </c>
      <c r="U242" s="73">
        <f>VLOOKUP($B242,'Tillförd energi'!$B$2:$AS$506,MATCH(U$1,'Tillförd energi'!$B$1:$AQ$1,0),FALSE)</f>
        <v>0</v>
      </c>
      <c r="V242" s="73">
        <f>VLOOKUP($B242,'Tillförd energi'!$B$2:$AS$506,MATCH(V$1,'Tillförd energi'!$B$1:$AQ$1,0),FALSE)</f>
        <v>0</v>
      </c>
      <c r="W242" s="73">
        <f>VLOOKUP($B242,'Tillförd energi'!$B$2:$AS$506,MATCH(W$1,'Tillförd energi'!$B$1:$AQ$1,0),FALSE)</f>
        <v>0</v>
      </c>
      <c r="X242" s="73">
        <f>VLOOKUP($B242,'Tillförd energi'!$B$2:$AS$506,MATCH(X$1,'Tillförd energi'!$B$1:$AQ$1,0),FALSE)</f>
        <v>0</v>
      </c>
      <c r="Y242" s="73">
        <f>VLOOKUP($B242,'Tillförd energi'!$B$2:$AS$506,MATCH(Y$1,'Tillförd energi'!$B$1:$AQ$1,0),FALSE)</f>
        <v>0</v>
      </c>
      <c r="Z242" s="73">
        <f>VLOOKUP($B242,'Tillförd energi'!$B$2:$AS$506,MATCH(Z$1,'Tillförd energi'!$B$1:$AQ$1,0),FALSE)</f>
        <v>0</v>
      </c>
      <c r="AA242" s="73">
        <f>VLOOKUP($B242,'Tillförd energi'!$B$2:$AS$506,MATCH(AA$1,'Tillförd energi'!$B$1:$AQ$1,0),FALSE)</f>
        <v>0</v>
      </c>
      <c r="AB242" s="73">
        <f>VLOOKUP($B242,'Tillförd energi'!$B$2:$AS$506,MATCH(AB$1,'Tillförd energi'!$B$1:$AQ$1,0),FALSE)</f>
        <v>0</v>
      </c>
      <c r="AC242" s="73">
        <f>VLOOKUP($B242,'Tillförd energi'!$B$2:$AS$506,MATCH(AC$1,'Tillförd energi'!$B$1:$AQ$1,0),FALSE)</f>
        <v>0</v>
      </c>
      <c r="AD242" s="73">
        <f>VLOOKUP($B242,'Tillförd energi'!$B$2:$AS$506,MATCH(AD$1,'Tillförd energi'!$B$1:$AQ$1,0),FALSE)</f>
        <v>0</v>
      </c>
      <c r="AF242" s="73">
        <f>VLOOKUP($B242,'Tillförd energi'!$B$2:$AS$506,MATCH(AF$1,'Tillförd energi'!$B$1:$AQ$1,0),FALSE)</f>
        <v>0.36299999999999999</v>
      </c>
      <c r="AH242" s="73">
        <f>IFERROR(VLOOKUP(B242,Miljö!$B$1:$S$476,9,FALSE)/1,0)</f>
        <v>0</v>
      </c>
      <c r="AJ242" s="81" t="str">
        <f>IFERROR(VLOOKUP($B242,Miljö!$B$1:$S$500,MATCH("hjälpel exklusive kraftvärme (GWh)",Miljö!$B$1:$V$1,0),FALSE)/1,"")</f>
        <v/>
      </c>
      <c r="AK242" s="81">
        <f t="shared" si="33"/>
        <v>0.36299999999999999</v>
      </c>
      <c r="AL242" s="81">
        <f>VLOOKUP($B242,'Slutlig allokering'!$B$2:$AL$462,MATCH("Hjälpel kraftvärme",'Slutlig allokering'!$B$2:$AL$2,0),FALSE)</f>
        <v>0</v>
      </c>
      <c r="AN242" s="73">
        <f t="shared" si="34"/>
        <v>16.4481</v>
      </c>
      <c r="AO242" s="73">
        <f t="shared" si="35"/>
        <v>16.4481</v>
      </c>
      <c r="AP242" s="73">
        <f>IF(ISERROR(1/VLOOKUP($B242,Leveranser!$B$1:$S$500,MATCH("såld värme (gwh)",Leveranser!$B$1:$S$1,0),FALSE)),"",VLOOKUP($B242,Leveranser!$B$1:$S$500,MATCH("såld värme (gwh)",Leveranser!$B$1:$S$1,0),FALSE))</f>
        <v>12.1</v>
      </c>
      <c r="AQ242" s="73">
        <f>VLOOKUP($B242,Leveranser!$B$1:$Y$500,MATCH("Totalt såld fjärrvärme till andra fjärrvärmeföretag",Leveranser!$B$1:$AA$1,0),FALSE)</f>
        <v>0</v>
      </c>
      <c r="AR242" s="73">
        <f>IF(ISERROR(1/VLOOKUP($B242,Miljö!$B$1:$S$500,MATCH("Såld mängd produktionsspecifik fjärrvärme (GWh)",Miljö!$B$1:$R$1,0),FALSE)),0,VLOOKUP($B242,Miljö!$B$1:$S$500,MATCH("Såld mängd produktionsspecifik fjärrvärme (GWh)",Miljö!$B$1:$R$1,0),FALSE))</f>
        <v>0</v>
      </c>
      <c r="AS242" s="82">
        <f t="shared" si="40"/>
        <v>0.7356472784090563</v>
      </c>
      <c r="AU242" s="73" t="str">
        <f>VLOOKUP($B242,'Miljövärden urval för publ'!$B$2:$I$486,7,FALSE)</f>
        <v>Ja</v>
      </c>
      <c r="AV242" s="73" t="str">
        <f>VLOOKUP($B242,'Miljövärden urval för publ'!$B$2:$I$486,6,FALSE)</f>
        <v>Nej</v>
      </c>
      <c r="AZ242" s="73">
        <f t="shared" si="36"/>
        <v>0.36299999999999999</v>
      </c>
      <c r="BA242" s="73">
        <f t="shared" si="41"/>
        <v>0</v>
      </c>
      <c r="BB242" s="73">
        <f t="shared" si="37"/>
        <v>15.6471</v>
      </c>
      <c r="BC242" s="73">
        <f t="shared" si="38"/>
        <v>0</v>
      </c>
      <c r="BE242" s="73">
        <f t="shared" si="42"/>
        <v>0</v>
      </c>
      <c r="BF242" s="73">
        <f t="shared" si="43"/>
        <v>0</v>
      </c>
      <c r="BH242" s="73">
        <f t="shared" si="39"/>
        <v>15.6471</v>
      </c>
    </row>
    <row r="243" spans="1:60" ht="15" x14ac:dyDescent="0.25">
      <c r="A243" t="s">
        <v>305</v>
      </c>
      <c r="B243" t="s">
        <v>306</v>
      </c>
      <c r="C243" s="73">
        <f>VLOOKUP($B243,'Tillförd energi'!$B$2:$AS$506,MATCH(C$1,'Tillförd energi'!$B$1:$AQ$1,0),FALSE)</f>
        <v>0</v>
      </c>
      <c r="D243" s="73">
        <f>VLOOKUP($B243,'Tillförd energi'!$B$2:$AS$506,MATCH(D$1,'Tillförd energi'!$B$1:$AQ$1,0),FALSE)</f>
        <v>0.55000000000000004</v>
      </c>
      <c r="E243" s="73">
        <f>VLOOKUP($B243,'Tillförd energi'!$B$2:$AS$506,MATCH(E$1,'Tillförd energi'!$B$1:$AQ$1,0),FALSE)</f>
        <v>0</v>
      </c>
      <c r="F243" s="73">
        <f>VLOOKUP($B243,'Tillförd energi'!$B$2:$AS$506,MATCH(F$1,'Tillförd energi'!$B$1:$AQ$1,0),FALSE)</f>
        <v>0</v>
      </c>
      <c r="G243" s="73">
        <f>VLOOKUP($B243,'Tillförd energi'!$B$2:$AS$506,MATCH(G$1,'Tillförd energi'!$B$1:$AQ$1,0),FALSE)</f>
        <v>0</v>
      </c>
      <c r="H243" s="73">
        <f>VLOOKUP($B243,'Tillförd energi'!$B$2:$AS$506,MATCH(H$1,'Tillförd energi'!$B$1:$AQ$1,0),FALSE)</f>
        <v>0</v>
      </c>
      <c r="I243" s="73">
        <f>VLOOKUP($B243,'Tillförd energi'!$B$2:$AS$506,MATCH(I$1,'Tillförd energi'!$B$1:$AQ$1,0),FALSE)</f>
        <v>0</v>
      </c>
      <c r="J243" s="73">
        <f>VLOOKUP($B243,'Tillförd energi'!$B$2:$AS$506,MATCH(J$1,'Tillförd energi'!$B$1:$AQ$1,0),FALSE)</f>
        <v>0</v>
      </c>
      <c r="K243" s="73">
        <f>VLOOKUP($B243,'Tillförd energi'!$B$2:$AS$506,MATCH(K$1,'Tillförd energi'!$B$1:$AQ$1,0),FALSE)</f>
        <v>0</v>
      </c>
      <c r="L243" s="73">
        <f>VLOOKUP($B243,'Tillförd energi'!$B$2:$AS$506,MATCH(L$1,'Tillförd energi'!$B$1:$AQ$1,0),FALSE)</f>
        <v>0</v>
      </c>
      <c r="M243" s="73">
        <f>VLOOKUP($B243,'Tillförd energi'!$B$2:$AS$506,MATCH(M$1,'Tillförd energi'!$B$1:$AQ$1,0),FALSE)</f>
        <v>0</v>
      </c>
      <c r="N243" s="73">
        <f>VLOOKUP($B243,'Tillförd energi'!$B$2:$AS$506,MATCH(N$1,'Tillförd energi'!$B$1:$AQ$1,0),FALSE)</f>
        <v>0</v>
      </c>
      <c r="O243" s="73">
        <f>VLOOKUP($B243,'Tillförd energi'!$B$2:$AS$506,MATCH(O$1,'Tillförd energi'!$B$1:$AQ$1,0),FALSE)</f>
        <v>0</v>
      </c>
      <c r="P243" s="73">
        <f>VLOOKUP($B243,'Tillförd energi'!$B$2:$AS$506,MATCH(P$1,'Tillförd energi'!$B$1:$AQ$1,0),FALSE)</f>
        <v>0</v>
      </c>
      <c r="Q243" s="73">
        <f>VLOOKUP($B243,'Tillförd energi'!$B$2:$AS$506,MATCH(Q$1,'Tillförd energi'!$B$1:$AQ$1,0),FALSE)</f>
        <v>0</v>
      </c>
      <c r="R243" s="73">
        <f>VLOOKUP($B243,'Tillförd energi'!$B$2:$AS$506,MATCH(R$1,'Tillförd energi'!$B$1:$AQ$1,0),FALSE)</f>
        <v>0</v>
      </c>
      <c r="S243" s="73">
        <f>VLOOKUP($B243,'Tillförd energi'!$B$2:$AS$506,MATCH(S$1,'Tillförd energi'!$B$1:$AQ$1,0),FALSE)</f>
        <v>0</v>
      </c>
      <c r="T243" s="73">
        <f>VLOOKUP($B243,'Tillförd energi'!$B$2:$AS$506,MATCH(T$1,'Tillförd energi'!$B$1:$AQ$1,0),FALSE)</f>
        <v>0</v>
      </c>
      <c r="U243" s="73">
        <f>VLOOKUP($B243,'Tillförd energi'!$B$2:$AS$506,MATCH(U$1,'Tillförd energi'!$B$1:$AQ$1,0),FALSE)</f>
        <v>0</v>
      </c>
      <c r="V243" s="73">
        <f>VLOOKUP($B243,'Tillförd energi'!$B$2:$AS$506,MATCH(V$1,'Tillförd energi'!$B$1:$AQ$1,0),FALSE)</f>
        <v>0</v>
      </c>
      <c r="W243" s="73">
        <f>VLOOKUP($B243,'Tillförd energi'!$B$2:$AS$506,MATCH(W$1,'Tillförd energi'!$B$1:$AQ$1,0),FALSE)</f>
        <v>0.352941</v>
      </c>
      <c r="X243" s="73">
        <f>VLOOKUP($B243,'Tillförd energi'!$B$2:$AS$506,MATCH(X$1,'Tillförd energi'!$B$1:$AQ$1,0),FALSE)</f>
        <v>0</v>
      </c>
      <c r="Y243" s="73">
        <f>VLOOKUP($B243,'Tillförd energi'!$B$2:$AS$506,MATCH(Y$1,'Tillförd energi'!$B$1:$AQ$1,0),FALSE)</f>
        <v>0</v>
      </c>
      <c r="Z243" s="73">
        <f>VLOOKUP($B243,'Tillförd energi'!$B$2:$AS$506,MATCH(Z$1,'Tillförd energi'!$B$1:$AQ$1,0),FALSE)</f>
        <v>0</v>
      </c>
      <c r="AA243" s="73">
        <f>VLOOKUP($B243,'Tillförd energi'!$B$2:$AS$506,MATCH(AA$1,'Tillförd energi'!$B$1:$AQ$1,0),FALSE)</f>
        <v>0</v>
      </c>
      <c r="AB243" s="73">
        <f>VLOOKUP($B243,'Tillförd energi'!$B$2:$AS$506,MATCH(AB$1,'Tillförd energi'!$B$1:$AQ$1,0),FALSE)</f>
        <v>0</v>
      </c>
      <c r="AC243" s="73">
        <f>VLOOKUP($B243,'Tillförd energi'!$B$2:$AS$506,MATCH(AC$1,'Tillförd energi'!$B$1:$AQ$1,0),FALSE)</f>
        <v>17.5</v>
      </c>
      <c r="AD243" s="73">
        <f>VLOOKUP($B243,'Tillförd energi'!$B$2:$AS$506,MATCH(AD$1,'Tillförd energi'!$B$1:$AQ$1,0),FALSE)</f>
        <v>0</v>
      </c>
      <c r="AF243" s="73">
        <f>VLOOKUP($B243,'Tillförd energi'!$B$2:$AS$506,MATCH(AF$1,'Tillförd energi'!$B$1:$AQ$1,0),FALSE)</f>
        <v>0.08</v>
      </c>
      <c r="AH243" s="73">
        <f>IFERROR(VLOOKUP(B243,Miljö!$B$1:$S$476,9,FALSE)/1,0)</f>
        <v>0</v>
      </c>
      <c r="AJ243" s="81">
        <f>IFERROR(VLOOKUP($B243,Miljö!$B$1:$S$500,MATCH("hjälpel exklusive kraftvärme (GWh)",Miljö!$B$1:$V$1,0),FALSE)/1,"")</f>
        <v>0.08</v>
      </c>
      <c r="AK243" s="81">
        <f t="shared" si="33"/>
        <v>0.08</v>
      </c>
      <c r="AL243" s="81">
        <f>VLOOKUP($B243,'Slutlig allokering'!$B$2:$AL$462,MATCH("Hjälpel kraftvärme",'Slutlig allokering'!$B$2:$AL$2,0),FALSE)</f>
        <v>0</v>
      </c>
      <c r="AN243" s="73">
        <f t="shared" si="34"/>
        <v>18.482940999999997</v>
      </c>
      <c r="AO243" s="73">
        <f t="shared" si="35"/>
        <v>18.482940999999997</v>
      </c>
      <c r="AP243" s="73">
        <f>IF(ISERROR(1/VLOOKUP($B243,Leveranser!$B$1:$S$500,MATCH("såld värme (gwh)",Leveranser!$B$1:$S$1,0),FALSE)),"",VLOOKUP($B243,Leveranser!$B$1:$S$500,MATCH("såld värme (gwh)",Leveranser!$B$1:$S$1,0),FALSE))</f>
        <v>14.5</v>
      </c>
      <c r="AQ243" s="73">
        <f>VLOOKUP($B243,Leveranser!$B$1:$Y$500,MATCH("Totalt såld fjärrvärme till andra fjärrvärmeföretag",Leveranser!$B$1:$AA$1,0),FALSE)</f>
        <v>0</v>
      </c>
      <c r="AR243" s="73">
        <f>IF(ISERROR(1/VLOOKUP($B243,Miljö!$B$1:$S$500,MATCH("Såld mängd produktionsspecifik fjärrvärme (GWh)",Miljö!$B$1:$R$1,0),FALSE)),0,VLOOKUP($B243,Miljö!$B$1:$S$500,MATCH("Såld mängd produktionsspecifik fjärrvärme (GWh)",Miljö!$B$1:$R$1,0),FALSE))</f>
        <v>0</v>
      </c>
      <c r="AS243" s="82">
        <f t="shared" si="40"/>
        <v>0.7845071842192215</v>
      </c>
      <c r="AU243" s="73" t="str">
        <f>VLOOKUP($B243,'Miljövärden urval för publ'!$B$2:$I$486,7,FALSE)</f>
        <v>Ja</v>
      </c>
      <c r="AV243" s="73" t="str">
        <f>VLOOKUP($B243,'Miljövärden urval för publ'!$B$2:$I$486,6,FALSE)</f>
        <v>Nej</v>
      </c>
      <c r="AZ243" s="73">
        <f t="shared" si="36"/>
        <v>0.08</v>
      </c>
      <c r="BA243" s="73">
        <f t="shared" si="41"/>
        <v>0.352941</v>
      </c>
      <c r="BB243" s="73">
        <f t="shared" si="37"/>
        <v>0</v>
      </c>
      <c r="BC243" s="73">
        <f t="shared" si="38"/>
        <v>0</v>
      </c>
      <c r="BE243" s="73">
        <f t="shared" si="42"/>
        <v>0</v>
      </c>
      <c r="BF243" s="73">
        <f t="shared" si="43"/>
        <v>0</v>
      </c>
      <c r="BH243" s="73">
        <f t="shared" si="39"/>
        <v>0.352941</v>
      </c>
    </row>
    <row r="244" spans="1:60" ht="15" x14ac:dyDescent="0.25">
      <c r="A244" t="s">
        <v>305</v>
      </c>
      <c r="B244" t="s">
        <v>307</v>
      </c>
      <c r="C244" s="73">
        <f>VLOOKUP($B244,'Tillförd energi'!$B$2:$AS$506,MATCH(C$1,'Tillförd energi'!$B$1:$AQ$1,0),FALSE)</f>
        <v>0</v>
      </c>
      <c r="D244" s="73">
        <f>VLOOKUP($B244,'Tillförd energi'!$B$2:$AS$506,MATCH(D$1,'Tillförd energi'!$B$1:$AQ$1,0),FALSE)</f>
        <v>6.6</v>
      </c>
      <c r="E244" s="73">
        <f>VLOOKUP($B244,'Tillförd energi'!$B$2:$AS$506,MATCH(E$1,'Tillförd energi'!$B$1:$AQ$1,0),FALSE)</f>
        <v>0</v>
      </c>
      <c r="F244" s="73">
        <f>VLOOKUP($B244,'Tillförd energi'!$B$2:$AS$506,MATCH(F$1,'Tillförd energi'!$B$1:$AQ$1,0),FALSE)</f>
        <v>0</v>
      </c>
      <c r="G244" s="73">
        <f>VLOOKUP($B244,'Tillförd energi'!$B$2:$AS$506,MATCH(G$1,'Tillförd energi'!$B$1:$AQ$1,0),FALSE)</f>
        <v>0</v>
      </c>
      <c r="H244" s="73">
        <f>VLOOKUP($B244,'Tillförd energi'!$B$2:$AS$506,MATCH(H$1,'Tillförd energi'!$B$1:$AQ$1,0),FALSE)</f>
        <v>0</v>
      </c>
      <c r="I244" s="73">
        <f>VLOOKUP($B244,'Tillförd energi'!$B$2:$AS$506,MATCH(I$1,'Tillförd energi'!$B$1:$AQ$1,0),FALSE)</f>
        <v>0</v>
      </c>
      <c r="J244" s="73">
        <f>VLOOKUP($B244,'Tillförd energi'!$B$2:$AS$506,MATCH(J$1,'Tillförd energi'!$B$1:$AQ$1,0),FALSE)</f>
        <v>0</v>
      </c>
      <c r="K244" s="73">
        <f>VLOOKUP($B244,'Tillförd energi'!$B$2:$AS$506,MATCH(K$1,'Tillförd energi'!$B$1:$AQ$1,0),FALSE)</f>
        <v>0</v>
      </c>
      <c r="L244" s="73">
        <f>VLOOKUP($B244,'Tillförd energi'!$B$2:$AS$506,MATCH(L$1,'Tillförd energi'!$B$1:$AQ$1,0),FALSE)</f>
        <v>0</v>
      </c>
      <c r="M244" s="73">
        <f>VLOOKUP($B244,'Tillförd energi'!$B$2:$AS$506,MATCH(M$1,'Tillförd energi'!$B$1:$AQ$1,0),FALSE)</f>
        <v>0</v>
      </c>
      <c r="N244" s="73">
        <f>VLOOKUP($B244,'Tillförd energi'!$B$2:$AS$506,MATCH(N$1,'Tillförd energi'!$B$1:$AQ$1,0),FALSE)</f>
        <v>0</v>
      </c>
      <c r="O244" s="73">
        <f>VLOOKUP($B244,'Tillförd energi'!$B$2:$AS$506,MATCH(O$1,'Tillförd energi'!$B$1:$AQ$1,0),FALSE)</f>
        <v>0</v>
      </c>
      <c r="P244" s="73">
        <f>VLOOKUP($B244,'Tillförd energi'!$B$2:$AS$506,MATCH(P$1,'Tillförd energi'!$B$1:$AQ$1,0),FALSE)</f>
        <v>0</v>
      </c>
      <c r="Q244" s="73">
        <f>VLOOKUP($B244,'Tillförd energi'!$B$2:$AS$506,MATCH(Q$1,'Tillförd energi'!$B$1:$AQ$1,0),FALSE)</f>
        <v>0</v>
      </c>
      <c r="R244" s="73">
        <f>VLOOKUP($B244,'Tillförd energi'!$B$2:$AS$506,MATCH(R$1,'Tillförd energi'!$B$1:$AQ$1,0),FALSE)</f>
        <v>0</v>
      </c>
      <c r="S244" s="73">
        <f>VLOOKUP($B244,'Tillförd energi'!$B$2:$AS$506,MATCH(S$1,'Tillförd energi'!$B$1:$AQ$1,0),FALSE)</f>
        <v>0</v>
      </c>
      <c r="T244" s="73">
        <f>VLOOKUP($B244,'Tillförd energi'!$B$2:$AS$506,MATCH(T$1,'Tillförd energi'!$B$1:$AQ$1,0),FALSE)</f>
        <v>0</v>
      </c>
      <c r="U244" s="73">
        <f>VLOOKUP($B244,'Tillförd energi'!$B$2:$AS$506,MATCH(U$1,'Tillförd energi'!$B$1:$AQ$1,0),FALSE)</f>
        <v>0</v>
      </c>
      <c r="V244" s="73">
        <f>VLOOKUP($B244,'Tillförd energi'!$B$2:$AS$506,MATCH(V$1,'Tillförd energi'!$B$1:$AQ$1,0),FALSE)</f>
        <v>0</v>
      </c>
      <c r="W244" s="73">
        <f>VLOOKUP($B244,'Tillförd energi'!$B$2:$AS$506,MATCH(W$1,'Tillförd energi'!$B$1:$AQ$1,0),FALSE)</f>
        <v>7.5294100000000004</v>
      </c>
      <c r="X244" s="73">
        <f>VLOOKUP($B244,'Tillförd energi'!$B$2:$AS$506,MATCH(X$1,'Tillförd energi'!$B$1:$AQ$1,0),FALSE)</f>
        <v>0</v>
      </c>
      <c r="Y244" s="73">
        <f>VLOOKUP($B244,'Tillförd energi'!$B$2:$AS$506,MATCH(Y$1,'Tillförd energi'!$B$1:$AQ$1,0),FALSE)</f>
        <v>0</v>
      </c>
      <c r="Z244" s="73">
        <f>VLOOKUP($B244,'Tillförd energi'!$B$2:$AS$506,MATCH(Z$1,'Tillförd energi'!$B$1:$AQ$1,0),FALSE)</f>
        <v>0</v>
      </c>
      <c r="AA244" s="73">
        <f>VLOOKUP($B244,'Tillförd energi'!$B$2:$AS$506,MATCH(AA$1,'Tillförd energi'!$B$1:$AQ$1,0),FALSE)</f>
        <v>0</v>
      </c>
      <c r="AB244" s="73">
        <f>VLOOKUP($B244,'Tillförd energi'!$B$2:$AS$506,MATCH(AB$1,'Tillförd energi'!$B$1:$AQ$1,0),FALSE)</f>
        <v>0</v>
      </c>
      <c r="AC244" s="73">
        <f>VLOOKUP($B244,'Tillförd energi'!$B$2:$AS$506,MATCH(AC$1,'Tillförd energi'!$B$1:$AQ$1,0),FALSE)</f>
        <v>77</v>
      </c>
      <c r="AD244" s="73">
        <f>VLOOKUP($B244,'Tillförd energi'!$B$2:$AS$506,MATCH(AD$1,'Tillförd energi'!$B$1:$AQ$1,0),FALSE)</f>
        <v>0</v>
      </c>
      <c r="AF244" s="73">
        <f>VLOOKUP($B244,'Tillförd energi'!$B$2:$AS$506,MATCH(AF$1,'Tillförd energi'!$B$1:$AQ$1,0),FALSE)</f>
        <v>1.3</v>
      </c>
      <c r="AH244" s="73">
        <f>IFERROR(VLOOKUP(B244,Miljö!$B$1:$S$476,9,FALSE)/1,0)</f>
        <v>0</v>
      </c>
      <c r="AJ244" s="81">
        <f>IFERROR(VLOOKUP($B244,Miljö!$B$1:$S$500,MATCH("hjälpel exklusive kraftvärme (GWh)",Miljö!$B$1:$V$1,0),FALSE)/1,"")</f>
        <v>1.3</v>
      </c>
      <c r="AK244" s="81">
        <f t="shared" si="33"/>
        <v>1.3</v>
      </c>
      <c r="AL244" s="81">
        <f>VLOOKUP($B244,'Slutlig allokering'!$B$2:$AL$462,MATCH("Hjälpel kraftvärme",'Slutlig allokering'!$B$2:$AL$2,0),FALSE)</f>
        <v>0</v>
      </c>
      <c r="AN244" s="73">
        <f t="shared" si="34"/>
        <v>92.429410000000004</v>
      </c>
      <c r="AO244" s="73">
        <f t="shared" si="35"/>
        <v>92.429410000000004</v>
      </c>
      <c r="AP244" s="73">
        <f>IF(ISERROR(1/VLOOKUP($B244,Leveranser!$B$1:$S$500,MATCH("såld värme (gwh)",Leveranser!$B$1:$S$1,0),FALSE)),"",VLOOKUP($B244,Leveranser!$B$1:$S$500,MATCH("såld värme (gwh)",Leveranser!$B$1:$S$1,0),FALSE))</f>
        <v>80.465999999999994</v>
      </c>
      <c r="AQ244" s="73">
        <f>VLOOKUP($B244,Leveranser!$B$1:$Y$500,MATCH("Totalt såld fjärrvärme till andra fjärrvärmeföretag",Leveranser!$B$1:$AA$1,0),FALSE)</f>
        <v>0</v>
      </c>
      <c r="AR244" s="73">
        <f>IF(ISERROR(1/VLOOKUP($B244,Miljö!$B$1:$S$500,MATCH("Såld mängd produktionsspecifik fjärrvärme (GWh)",Miljö!$B$1:$R$1,0),FALSE)),0,VLOOKUP($B244,Miljö!$B$1:$S$500,MATCH("Såld mängd produktionsspecifik fjärrvärme (GWh)",Miljö!$B$1:$R$1,0),FALSE))</f>
        <v>0</v>
      </c>
      <c r="AS244" s="82">
        <f t="shared" si="40"/>
        <v>0.87056706301598152</v>
      </c>
      <c r="AU244" s="73" t="str">
        <f>VLOOKUP($B244,'Miljövärden urval för publ'!$B$2:$I$486,7,FALSE)</f>
        <v>Ja</v>
      </c>
      <c r="AV244" s="73" t="str">
        <f>VLOOKUP($B244,'Miljövärden urval för publ'!$B$2:$I$486,6,FALSE)</f>
        <v>Nej</v>
      </c>
      <c r="AZ244" s="73">
        <f t="shared" si="36"/>
        <v>1.3</v>
      </c>
      <c r="BA244" s="73">
        <f t="shared" si="41"/>
        <v>7.5294100000000004</v>
      </c>
      <c r="BB244" s="73">
        <f t="shared" si="37"/>
        <v>0</v>
      </c>
      <c r="BC244" s="73">
        <f t="shared" si="38"/>
        <v>0</v>
      </c>
      <c r="BE244" s="73">
        <f t="shared" si="42"/>
        <v>0</v>
      </c>
      <c r="BF244" s="73">
        <f t="shared" si="43"/>
        <v>0</v>
      </c>
      <c r="BH244" s="73">
        <f t="shared" si="39"/>
        <v>7.5294100000000004</v>
      </c>
    </row>
    <row r="245" spans="1:60" ht="15" x14ac:dyDescent="0.25">
      <c r="A245" t="s">
        <v>305</v>
      </c>
      <c r="B245" t="s">
        <v>308</v>
      </c>
      <c r="C245" s="73">
        <f>VLOOKUP($B245,'Tillförd energi'!$B$2:$AS$506,MATCH(C$1,'Tillförd energi'!$B$1:$AQ$1,0),FALSE)</f>
        <v>0</v>
      </c>
      <c r="D245" s="73">
        <f>VLOOKUP($B245,'Tillförd energi'!$B$2:$AS$506,MATCH(D$1,'Tillförd energi'!$B$1:$AQ$1,0),FALSE)</f>
        <v>0</v>
      </c>
      <c r="E245" s="73">
        <f>VLOOKUP($B245,'Tillförd energi'!$B$2:$AS$506,MATCH(E$1,'Tillförd energi'!$B$1:$AQ$1,0),FALSE)</f>
        <v>0</v>
      </c>
      <c r="F245" s="73">
        <f>VLOOKUP($B245,'Tillförd energi'!$B$2:$AS$506,MATCH(F$1,'Tillförd energi'!$B$1:$AQ$1,0),FALSE)</f>
        <v>0</v>
      </c>
      <c r="G245" s="73">
        <f>VLOOKUP($B245,'Tillförd energi'!$B$2:$AS$506,MATCH(G$1,'Tillförd energi'!$B$1:$AQ$1,0),FALSE)</f>
        <v>0</v>
      </c>
      <c r="H245" s="73">
        <f>VLOOKUP($B245,'Tillförd energi'!$B$2:$AS$506,MATCH(H$1,'Tillförd energi'!$B$1:$AQ$1,0),FALSE)</f>
        <v>0</v>
      </c>
      <c r="I245" s="73">
        <f>VLOOKUP($B245,'Tillförd energi'!$B$2:$AS$506,MATCH(I$1,'Tillförd energi'!$B$1:$AQ$1,0),FALSE)</f>
        <v>0</v>
      </c>
      <c r="J245" s="73">
        <f>VLOOKUP($B245,'Tillförd energi'!$B$2:$AS$506,MATCH(J$1,'Tillförd energi'!$B$1:$AQ$1,0),FALSE)</f>
        <v>0</v>
      </c>
      <c r="K245" s="73">
        <f>VLOOKUP($B245,'Tillförd energi'!$B$2:$AS$506,MATCH(K$1,'Tillförd energi'!$B$1:$AQ$1,0),FALSE)</f>
        <v>0</v>
      </c>
      <c r="L245" s="73">
        <f>VLOOKUP($B245,'Tillförd energi'!$B$2:$AS$506,MATCH(L$1,'Tillförd energi'!$B$1:$AQ$1,0),FALSE)</f>
        <v>0</v>
      </c>
      <c r="M245" s="73">
        <f>VLOOKUP($B245,'Tillförd energi'!$B$2:$AS$506,MATCH(M$1,'Tillförd energi'!$B$1:$AQ$1,0),FALSE)</f>
        <v>0</v>
      </c>
      <c r="N245" s="73">
        <f>VLOOKUP($B245,'Tillförd energi'!$B$2:$AS$506,MATCH(N$1,'Tillförd energi'!$B$1:$AQ$1,0),FALSE)</f>
        <v>0</v>
      </c>
      <c r="O245" s="73">
        <f>VLOOKUP($B245,'Tillförd energi'!$B$2:$AS$506,MATCH(O$1,'Tillförd energi'!$B$1:$AQ$1,0),FALSE)</f>
        <v>0</v>
      </c>
      <c r="P245" s="73">
        <f>VLOOKUP($B245,'Tillförd energi'!$B$2:$AS$506,MATCH(P$1,'Tillförd energi'!$B$1:$AQ$1,0),FALSE)</f>
        <v>0</v>
      </c>
      <c r="Q245" s="73">
        <f>VLOOKUP($B245,'Tillförd energi'!$B$2:$AS$506,MATCH(Q$1,'Tillförd energi'!$B$1:$AQ$1,0),FALSE)</f>
        <v>0</v>
      </c>
      <c r="R245" s="73">
        <f>VLOOKUP($B245,'Tillförd energi'!$B$2:$AS$506,MATCH(R$1,'Tillförd energi'!$B$1:$AQ$1,0),FALSE)</f>
        <v>0</v>
      </c>
      <c r="S245" s="73">
        <f>VLOOKUP($B245,'Tillförd energi'!$B$2:$AS$506,MATCH(S$1,'Tillförd energi'!$B$1:$AQ$1,0),FALSE)</f>
        <v>0</v>
      </c>
      <c r="T245" s="73">
        <f>VLOOKUP($B245,'Tillförd energi'!$B$2:$AS$506,MATCH(T$1,'Tillförd energi'!$B$1:$AQ$1,0),FALSE)</f>
        <v>0</v>
      </c>
      <c r="U245" s="73">
        <f>VLOOKUP($B245,'Tillförd energi'!$B$2:$AS$506,MATCH(U$1,'Tillförd energi'!$B$1:$AQ$1,0),FALSE)</f>
        <v>0</v>
      </c>
      <c r="V245" s="73">
        <f>VLOOKUP($B245,'Tillförd energi'!$B$2:$AS$506,MATCH(V$1,'Tillförd energi'!$B$1:$AQ$1,0),FALSE)</f>
        <v>0</v>
      </c>
      <c r="W245" s="73">
        <f>VLOOKUP($B245,'Tillförd energi'!$B$2:$AS$506,MATCH(W$1,'Tillförd energi'!$B$1:$AQ$1,0),FALSE)</f>
        <v>0</v>
      </c>
      <c r="X245" s="73">
        <f>VLOOKUP($B245,'Tillförd energi'!$B$2:$AS$506,MATCH(X$1,'Tillförd energi'!$B$1:$AQ$1,0),FALSE)</f>
        <v>0</v>
      </c>
      <c r="Y245" s="73">
        <f>VLOOKUP($B245,'Tillförd energi'!$B$2:$AS$506,MATCH(Y$1,'Tillförd energi'!$B$1:$AQ$1,0),FALSE)</f>
        <v>0</v>
      </c>
      <c r="Z245" s="73">
        <f>VLOOKUP($B245,'Tillförd energi'!$B$2:$AS$506,MATCH(Z$1,'Tillförd energi'!$B$1:$AQ$1,0),FALSE)</f>
        <v>0</v>
      </c>
      <c r="AA245" s="73">
        <f>VLOOKUP($B245,'Tillförd energi'!$B$2:$AS$506,MATCH(AA$1,'Tillförd energi'!$B$1:$AQ$1,0),FALSE)</f>
        <v>0</v>
      </c>
      <c r="AB245" s="73">
        <f>VLOOKUP($B245,'Tillförd energi'!$B$2:$AS$506,MATCH(AB$1,'Tillförd energi'!$B$1:$AQ$1,0),FALSE)</f>
        <v>0</v>
      </c>
      <c r="AC245" s="73">
        <f>VLOOKUP($B245,'Tillförd energi'!$B$2:$AS$506,MATCH(AC$1,'Tillförd energi'!$B$1:$AQ$1,0),FALSE)</f>
        <v>0</v>
      </c>
      <c r="AD245" s="73">
        <f>VLOOKUP($B245,'Tillförd energi'!$B$2:$AS$506,MATCH(AD$1,'Tillförd energi'!$B$1:$AQ$1,0),FALSE)</f>
        <v>0</v>
      </c>
      <c r="AF245" s="73">
        <f>VLOOKUP($B245,'Tillförd energi'!$B$2:$AS$506,MATCH(AF$1,'Tillförd energi'!$B$1:$AQ$1,0),FALSE)</f>
        <v>0</v>
      </c>
      <c r="AH245" s="73">
        <f>IFERROR(VLOOKUP(B245,Miljö!$B$1:$S$476,9,FALSE)/1,0)</f>
        <v>0</v>
      </c>
      <c r="AJ245" s="81" t="str">
        <f>IFERROR(VLOOKUP($B245,Miljö!$B$1:$S$500,MATCH("hjälpel exklusive kraftvärme (GWh)",Miljö!$B$1:$V$1,0),FALSE)/1,"")</f>
        <v/>
      </c>
      <c r="AK245" s="81">
        <f t="shared" si="33"/>
        <v>0</v>
      </c>
      <c r="AL245" s="81">
        <f>VLOOKUP($B245,'Slutlig allokering'!$B$2:$AL$462,MATCH("Hjälpel kraftvärme",'Slutlig allokering'!$B$2:$AL$2,0),FALSE)</f>
        <v>0</v>
      </c>
      <c r="AN245" s="73">
        <f t="shared" si="34"/>
        <v>0</v>
      </c>
      <c r="AO245" s="73">
        <f t="shared" si="35"/>
        <v>0</v>
      </c>
      <c r="AP245" s="73" t="str">
        <f>IF(ISERROR(1/VLOOKUP($B245,Leveranser!$B$1:$S$500,MATCH("såld värme (gwh)",Leveranser!$B$1:$S$1,0),FALSE)),"",VLOOKUP($B245,Leveranser!$B$1:$S$500,MATCH("såld värme (gwh)",Leveranser!$B$1:$S$1,0),FALSE))</f>
        <v/>
      </c>
      <c r="AQ245" s="73">
        <f>VLOOKUP($B245,Leveranser!$B$1:$Y$500,MATCH("Totalt såld fjärrvärme till andra fjärrvärmeföretag",Leveranser!$B$1:$AA$1,0),FALSE)</f>
        <v>0</v>
      </c>
      <c r="AR245" s="73">
        <f>IF(ISERROR(1/VLOOKUP($B245,Miljö!$B$1:$S$500,MATCH("Såld mängd produktionsspecifik fjärrvärme (GWh)",Miljö!$B$1:$R$1,0),FALSE)),0,VLOOKUP($B245,Miljö!$B$1:$S$500,MATCH("Såld mängd produktionsspecifik fjärrvärme (GWh)",Miljö!$B$1:$R$1,0),FALSE))</f>
        <v>0</v>
      </c>
      <c r="AS245" s="82" t="str">
        <f t="shared" si="40"/>
        <v/>
      </c>
      <c r="AU245" s="73" t="str">
        <f>VLOOKUP($B245,'Miljövärden urval för publ'!$B$2:$I$486,7,FALSE)</f>
        <v>Nej</v>
      </c>
      <c r="AV245" s="73" t="str">
        <f>VLOOKUP($B245,'Miljövärden urval för publ'!$B$2:$I$486,6,FALSE)</f>
        <v>Nej</v>
      </c>
      <c r="AZ245" s="73">
        <f t="shared" si="36"/>
        <v>0</v>
      </c>
      <c r="BA245" s="73">
        <f t="shared" si="41"/>
        <v>0</v>
      </c>
      <c r="BB245" s="73">
        <f t="shared" si="37"/>
        <v>0</v>
      </c>
      <c r="BC245" s="73">
        <f t="shared" si="38"/>
        <v>0</v>
      </c>
      <c r="BE245" s="73">
        <f t="shared" si="42"/>
        <v>0</v>
      </c>
      <c r="BF245" s="73">
        <f t="shared" si="43"/>
        <v>0</v>
      </c>
      <c r="BH245" s="73">
        <f t="shared" si="39"/>
        <v>0</v>
      </c>
    </row>
    <row r="246" spans="1:60" ht="15" x14ac:dyDescent="0.25">
      <c r="A246" t="s">
        <v>305</v>
      </c>
      <c r="B246" t="s">
        <v>309</v>
      </c>
      <c r="C246" s="73">
        <f>VLOOKUP($B246,'Tillförd energi'!$B$2:$AS$506,MATCH(C$1,'Tillförd energi'!$B$1:$AQ$1,0),FALSE)</f>
        <v>0</v>
      </c>
      <c r="D246" s="73">
        <f>VLOOKUP($B246,'Tillförd energi'!$B$2:$AS$506,MATCH(D$1,'Tillförd energi'!$B$1:$AQ$1,0),FALSE)</f>
        <v>0.48</v>
      </c>
      <c r="E246" s="73">
        <f>VLOOKUP($B246,'Tillförd energi'!$B$2:$AS$506,MATCH(E$1,'Tillförd energi'!$B$1:$AQ$1,0),FALSE)</f>
        <v>0</v>
      </c>
      <c r="F246" s="73">
        <f>VLOOKUP($B246,'Tillförd energi'!$B$2:$AS$506,MATCH(F$1,'Tillförd energi'!$B$1:$AQ$1,0),FALSE)</f>
        <v>0</v>
      </c>
      <c r="G246" s="73">
        <f>VLOOKUP($B246,'Tillförd energi'!$B$2:$AS$506,MATCH(G$1,'Tillförd energi'!$B$1:$AQ$1,0),FALSE)</f>
        <v>0</v>
      </c>
      <c r="H246" s="73">
        <f>VLOOKUP($B246,'Tillförd energi'!$B$2:$AS$506,MATCH(H$1,'Tillförd energi'!$B$1:$AQ$1,0),FALSE)</f>
        <v>0</v>
      </c>
      <c r="I246" s="73">
        <f>VLOOKUP($B246,'Tillförd energi'!$B$2:$AS$506,MATCH(I$1,'Tillförd energi'!$B$1:$AQ$1,0),FALSE)</f>
        <v>0</v>
      </c>
      <c r="J246" s="73">
        <f>VLOOKUP($B246,'Tillförd energi'!$B$2:$AS$506,MATCH(J$1,'Tillförd energi'!$B$1:$AQ$1,0),FALSE)</f>
        <v>0</v>
      </c>
      <c r="K246" s="73">
        <f>VLOOKUP($B246,'Tillförd energi'!$B$2:$AS$506,MATCH(K$1,'Tillförd energi'!$B$1:$AQ$1,0),FALSE)</f>
        <v>0</v>
      </c>
      <c r="L246" s="73">
        <f>VLOOKUP($B246,'Tillförd energi'!$B$2:$AS$506,MATCH(L$1,'Tillförd energi'!$B$1:$AQ$1,0),FALSE)</f>
        <v>0</v>
      </c>
      <c r="M246" s="73">
        <f>VLOOKUP($B246,'Tillförd energi'!$B$2:$AS$506,MATCH(M$1,'Tillförd energi'!$B$1:$AQ$1,0),FALSE)</f>
        <v>0</v>
      </c>
      <c r="N246" s="73">
        <f>VLOOKUP($B246,'Tillförd energi'!$B$2:$AS$506,MATCH(N$1,'Tillförd energi'!$B$1:$AQ$1,0),FALSE)</f>
        <v>0</v>
      </c>
      <c r="O246" s="73">
        <f>VLOOKUP($B246,'Tillförd energi'!$B$2:$AS$506,MATCH(O$1,'Tillförd energi'!$B$1:$AQ$1,0),FALSE)</f>
        <v>0</v>
      </c>
      <c r="P246" s="73">
        <f>VLOOKUP($B246,'Tillförd energi'!$B$2:$AS$506,MATCH(P$1,'Tillförd energi'!$B$1:$AQ$1,0),FALSE)</f>
        <v>0</v>
      </c>
      <c r="Q246" s="73">
        <f>VLOOKUP($B246,'Tillförd energi'!$B$2:$AS$506,MATCH(Q$1,'Tillförd energi'!$B$1:$AQ$1,0),FALSE)</f>
        <v>0</v>
      </c>
      <c r="R246" s="73">
        <f>VLOOKUP($B246,'Tillförd energi'!$B$2:$AS$506,MATCH(R$1,'Tillförd energi'!$B$1:$AQ$1,0),FALSE)</f>
        <v>0</v>
      </c>
      <c r="S246" s="73">
        <f>VLOOKUP($B246,'Tillförd energi'!$B$2:$AS$506,MATCH(S$1,'Tillförd energi'!$B$1:$AQ$1,0),FALSE)</f>
        <v>0</v>
      </c>
      <c r="T246" s="73">
        <f>VLOOKUP($B246,'Tillförd energi'!$B$2:$AS$506,MATCH(T$1,'Tillförd energi'!$B$1:$AQ$1,0),FALSE)</f>
        <v>0</v>
      </c>
      <c r="U246" s="73">
        <f>VLOOKUP($B246,'Tillförd energi'!$B$2:$AS$506,MATCH(U$1,'Tillförd energi'!$B$1:$AQ$1,0),FALSE)</f>
        <v>0</v>
      </c>
      <c r="V246" s="73">
        <f>VLOOKUP($B246,'Tillförd energi'!$B$2:$AS$506,MATCH(V$1,'Tillförd energi'!$B$1:$AQ$1,0),FALSE)</f>
        <v>0</v>
      </c>
      <c r="W246" s="73">
        <f>VLOOKUP($B246,'Tillförd energi'!$B$2:$AS$506,MATCH(W$1,'Tillförd energi'!$B$1:$AQ$1,0),FALSE)</f>
        <v>0.352941</v>
      </c>
      <c r="X246" s="73">
        <f>VLOOKUP($B246,'Tillförd energi'!$B$2:$AS$506,MATCH(X$1,'Tillförd energi'!$B$1:$AQ$1,0),FALSE)</f>
        <v>0</v>
      </c>
      <c r="Y246" s="73">
        <f>VLOOKUP($B246,'Tillförd energi'!$B$2:$AS$506,MATCH(Y$1,'Tillförd energi'!$B$1:$AQ$1,0),FALSE)</f>
        <v>0</v>
      </c>
      <c r="Z246" s="73">
        <f>VLOOKUP($B246,'Tillförd energi'!$B$2:$AS$506,MATCH(Z$1,'Tillförd energi'!$B$1:$AQ$1,0),FALSE)</f>
        <v>0</v>
      </c>
      <c r="AA246" s="73">
        <f>VLOOKUP($B246,'Tillförd energi'!$B$2:$AS$506,MATCH(AA$1,'Tillförd energi'!$B$1:$AQ$1,0),FALSE)</f>
        <v>0</v>
      </c>
      <c r="AB246" s="73">
        <f>VLOOKUP($B246,'Tillförd energi'!$B$2:$AS$506,MATCH(AB$1,'Tillförd energi'!$B$1:$AQ$1,0),FALSE)</f>
        <v>0</v>
      </c>
      <c r="AC246" s="73">
        <f>VLOOKUP($B246,'Tillförd energi'!$B$2:$AS$506,MATCH(AC$1,'Tillförd energi'!$B$1:$AQ$1,0),FALSE)</f>
        <v>3.7</v>
      </c>
      <c r="AD246" s="73">
        <f>VLOOKUP($B246,'Tillförd energi'!$B$2:$AS$506,MATCH(AD$1,'Tillförd energi'!$B$1:$AQ$1,0),FALSE)</f>
        <v>0</v>
      </c>
      <c r="AF246" s="73">
        <f>VLOOKUP($B246,'Tillförd energi'!$B$2:$AS$506,MATCH(AF$1,'Tillförd energi'!$B$1:$AQ$1,0),FALSE)</f>
        <v>0.04</v>
      </c>
      <c r="AH246" s="73">
        <f>IFERROR(VLOOKUP(B246,Miljö!$B$1:$S$476,9,FALSE)/1,0)</f>
        <v>0</v>
      </c>
      <c r="AJ246" s="81">
        <f>IFERROR(VLOOKUP($B246,Miljö!$B$1:$S$500,MATCH("hjälpel exklusive kraftvärme (GWh)",Miljö!$B$1:$V$1,0),FALSE)/1,"")</f>
        <v>0.04</v>
      </c>
      <c r="AK246" s="81">
        <f t="shared" si="33"/>
        <v>0.04</v>
      </c>
      <c r="AL246" s="81">
        <f>VLOOKUP($B246,'Slutlig allokering'!$B$2:$AL$462,MATCH("Hjälpel kraftvärme",'Slutlig allokering'!$B$2:$AL$2,0),FALSE)</f>
        <v>0</v>
      </c>
      <c r="AN246" s="73">
        <f t="shared" si="34"/>
        <v>4.5729410000000001</v>
      </c>
      <c r="AO246" s="73">
        <f t="shared" si="35"/>
        <v>4.5729410000000001</v>
      </c>
      <c r="AP246" s="73">
        <f>IF(ISERROR(1/VLOOKUP($B246,Leveranser!$B$1:$S$500,MATCH("såld värme (gwh)",Leveranser!$B$1:$S$1,0),FALSE)),"",VLOOKUP($B246,Leveranser!$B$1:$S$500,MATCH("såld värme (gwh)",Leveranser!$B$1:$S$1,0),FALSE))</f>
        <v>3.7</v>
      </c>
      <c r="AQ246" s="73">
        <f>VLOOKUP($B246,Leveranser!$B$1:$Y$500,MATCH("Totalt såld fjärrvärme till andra fjärrvärmeföretag",Leveranser!$B$1:$AA$1,0),FALSE)</f>
        <v>0</v>
      </c>
      <c r="AR246" s="73">
        <f>IF(ISERROR(1/VLOOKUP($B246,Miljö!$B$1:$S$500,MATCH("Såld mängd produktionsspecifik fjärrvärme (GWh)",Miljö!$B$1:$R$1,0),FALSE)),0,VLOOKUP($B246,Miljö!$B$1:$S$500,MATCH("Såld mängd produktionsspecifik fjärrvärme (GWh)",Miljö!$B$1:$R$1,0),FALSE))</f>
        <v>0</v>
      </c>
      <c r="AS246" s="82">
        <f t="shared" si="40"/>
        <v>0.80910731190277763</v>
      </c>
      <c r="AU246" s="73" t="str">
        <f>VLOOKUP($B246,'Miljövärden urval för publ'!$B$2:$I$486,7,FALSE)</f>
        <v>Ja</v>
      </c>
      <c r="AV246" s="73" t="str">
        <f>VLOOKUP($B246,'Miljövärden urval för publ'!$B$2:$I$486,6,FALSE)</f>
        <v>Nej</v>
      </c>
      <c r="AZ246" s="73">
        <f t="shared" si="36"/>
        <v>0.04</v>
      </c>
      <c r="BA246" s="73">
        <f t="shared" si="41"/>
        <v>0.352941</v>
      </c>
      <c r="BB246" s="73">
        <f t="shared" si="37"/>
        <v>0</v>
      </c>
      <c r="BC246" s="73">
        <f t="shared" si="38"/>
        <v>0</v>
      </c>
      <c r="BE246" s="73">
        <f t="shared" si="42"/>
        <v>0</v>
      </c>
      <c r="BF246" s="73">
        <f t="shared" si="43"/>
        <v>0</v>
      </c>
      <c r="BH246" s="73">
        <f t="shared" si="39"/>
        <v>0.352941</v>
      </c>
    </row>
    <row r="247" spans="1:60" ht="15" x14ac:dyDescent="0.25">
      <c r="A247" t="s">
        <v>310</v>
      </c>
      <c r="B247" t="s">
        <v>311</v>
      </c>
      <c r="C247" s="73">
        <f>VLOOKUP($B247,'Tillförd energi'!$B$2:$AS$506,MATCH(C$1,'Tillförd energi'!$B$1:$AQ$1,0),FALSE)</f>
        <v>0</v>
      </c>
      <c r="D247" s="73">
        <f>VLOOKUP($B247,'Tillförd energi'!$B$2:$AS$506,MATCH(D$1,'Tillförd energi'!$B$1:$AQ$1,0),FALSE)</f>
        <v>1.51525</v>
      </c>
      <c r="E247" s="73">
        <f>VLOOKUP($B247,'Tillförd energi'!$B$2:$AS$506,MATCH(E$1,'Tillförd energi'!$B$1:$AQ$1,0),FALSE)</f>
        <v>0</v>
      </c>
      <c r="F247" s="73">
        <f>VLOOKUP($B247,'Tillförd energi'!$B$2:$AS$506,MATCH(F$1,'Tillförd energi'!$B$1:$AQ$1,0),FALSE)</f>
        <v>0</v>
      </c>
      <c r="G247" s="73">
        <f>VLOOKUP($B247,'Tillförd energi'!$B$2:$AS$506,MATCH(G$1,'Tillförd energi'!$B$1:$AQ$1,0),FALSE)</f>
        <v>0</v>
      </c>
      <c r="H247" s="73">
        <f>VLOOKUP($B247,'Tillförd energi'!$B$2:$AS$506,MATCH(H$1,'Tillförd energi'!$B$1:$AQ$1,0),FALSE)</f>
        <v>1.75</v>
      </c>
      <c r="I247" s="73">
        <f>VLOOKUP($B247,'Tillförd energi'!$B$2:$AS$506,MATCH(I$1,'Tillförd energi'!$B$1:$AQ$1,0),FALSE)</f>
        <v>111.38500000000001</v>
      </c>
      <c r="J247" s="73">
        <f>VLOOKUP($B247,'Tillförd energi'!$B$2:$AS$506,MATCH(J$1,'Tillförd energi'!$B$1:$AQ$1,0),FALSE)</f>
        <v>0</v>
      </c>
      <c r="K247" s="73">
        <f>VLOOKUP($B247,'Tillförd energi'!$B$2:$AS$506,MATCH(K$1,'Tillförd energi'!$B$1:$AQ$1,0),FALSE)</f>
        <v>18.469899999999999</v>
      </c>
      <c r="L247" s="73">
        <f>VLOOKUP($B247,'Tillförd energi'!$B$2:$AS$506,MATCH(L$1,'Tillförd energi'!$B$1:$AQ$1,0),FALSE)</f>
        <v>0</v>
      </c>
      <c r="M247" s="73">
        <f>VLOOKUP($B247,'Tillförd energi'!$B$2:$AS$506,MATCH(M$1,'Tillförd energi'!$B$1:$AQ$1,0),FALSE)</f>
        <v>11.53</v>
      </c>
      <c r="N247" s="73">
        <f>VLOOKUP($B247,'Tillförd energi'!$B$2:$AS$506,MATCH(N$1,'Tillförd energi'!$B$1:$AQ$1,0),FALSE)</f>
        <v>0</v>
      </c>
      <c r="O247" s="73">
        <f>VLOOKUP($B247,'Tillförd energi'!$B$2:$AS$506,MATCH(O$1,'Tillförd energi'!$B$1:$AQ$1,0),FALSE)</f>
        <v>0</v>
      </c>
      <c r="P247" s="73">
        <f>VLOOKUP($B247,'Tillförd energi'!$B$2:$AS$506,MATCH(P$1,'Tillförd energi'!$B$1:$AQ$1,0),FALSE)</f>
        <v>0</v>
      </c>
      <c r="Q247" s="73">
        <f>VLOOKUP($B247,'Tillförd energi'!$B$2:$AS$506,MATCH(Q$1,'Tillförd energi'!$B$1:$AQ$1,0),FALSE)</f>
        <v>8.77</v>
      </c>
      <c r="R247" s="73">
        <f>VLOOKUP($B247,'Tillförd energi'!$B$2:$AS$506,MATCH(R$1,'Tillförd energi'!$B$1:$AQ$1,0),FALSE)</f>
        <v>0</v>
      </c>
      <c r="S247" s="73">
        <f>VLOOKUP($B247,'Tillförd energi'!$B$2:$AS$506,MATCH(S$1,'Tillförd energi'!$B$1:$AQ$1,0),FALSE)</f>
        <v>0</v>
      </c>
      <c r="T247" s="73">
        <f>VLOOKUP($B247,'Tillförd energi'!$B$2:$AS$506,MATCH(T$1,'Tillförd energi'!$B$1:$AQ$1,0),FALSE)</f>
        <v>0</v>
      </c>
      <c r="U247" s="73">
        <f>VLOOKUP($B247,'Tillförd energi'!$B$2:$AS$506,MATCH(U$1,'Tillförd energi'!$B$1:$AQ$1,0),FALSE)</f>
        <v>0</v>
      </c>
      <c r="V247" s="73">
        <f>VLOOKUP($B247,'Tillförd energi'!$B$2:$AS$506,MATCH(V$1,'Tillförd energi'!$B$1:$AQ$1,0),FALSE)</f>
        <v>0</v>
      </c>
      <c r="W247" s="73">
        <f>VLOOKUP($B247,'Tillförd energi'!$B$2:$AS$506,MATCH(W$1,'Tillförd energi'!$B$1:$AQ$1,0),FALSE)</f>
        <v>0</v>
      </c>
      <c r="X247" s="73">
        <f>VLOOKUP($B247,'Tillförd energi'!$B$2:$AS$506,MATCH(X$1,'Tillförd energi'!$B$1:$AQ$1,0),FALSE)</f>
        <v>32.403399999999998</v>
      </c>
      <c r="Y247" s="73">
        <f>VLOOKUP($B247,'Tillförd energi'!$B$2:$AS$506,MATCH(Y$1,'Tillförd energi'!$B$1:$AQ$1,0),FALSE)</f>
        <v>0</v>
      </c>
      <c r="Z247" s="73">
        <f>VLOOKUP($B247,'Tillförd energi'!$B$2:$AS$506,MATCH(Z$1,'Tillförd energi'!$B$1:$AQ$1,0),FALSE)</f>
        <v>0</v>
      </c>
      <c r="AA247" s="73">
        <f>VLOOKUP($B247,'Tillförd energi'!$B$2:$AS$506,MATCH(AA$1,'Tillförd energi'!$B$1:$AQ$1,0),FALSE)</f>
        <v>0</v>
      </c>
      <c r="AB247" s="73">
        <f>VLOOKUP($B247,'Tillförd energi'!$B$2:$AS$506,MATCH(AB$1,'Tillförd energi'!$B$1:$AQ$1,0),FALSE)</f>
        <v>0</v>
      </c>
      <c r="AC247" s="73">
        <f>VLOOKUP($B247,'Tillförd energi'!$B$2:$AS$506,MATCH(AC$1,'Tillförd energi'!$B$1:$AQ$1,0),FALSE)</f>
        <v>0</v>
      </c>
      <c r="AD247" s="73">
        <f>VLOOKUP($B247,'Tillförd energi'!$B$2:$AS$506,MATCH(AD$1,'Tillförd energi'!$B$1:$AQ$1,0),FALSE)</f>
        <v>0</v>
      </c>
      <c r="AF247" s="73">
        <f>VLOOKUP($B247,'Tillförd energi'!$B$2:$AS$506,MATCH(AF$1,'Tillförd energi'!$B$1:$AQ$1,0),FALSE)</f>
        <v>6</v>
      </c>
      <c r="AH247" s="73">
        <f>IFERROR(VLOOKUP(B247,Miljö!$B$1:$S$476,9,FALSE)/1,0)</f>
        <v>0</v>
      </c>
      <c r="AJ247" s="81" t="str">
        <f>IFERROR(VLOOKUP($B247,Miljö!$B$1:$S$500,MATCH("hjälpel exklusive kraftvärme (GWh)",Miljö!$B$1:$V$1,0),FALSE)/1,"")</f>
        <v/>
      </c>
      <c r="AK247" s="81">
        <f t="shared" si="33"/>
        <v>4.3709999999999996</v>
      </c>
      <c r="AL247" s="81">
        <f>VLOOKUP($B247,'Slutlig allokering'!$B$2:$AL$462,MATCH("Hjälpel kraftvärme",'Slutlig allokering'!$B$2:$AL$2,0),FALSE)</f>
        <v>4.65585</v>
      </c>
      <c r="AN247" s="73">
        <f t="shared" si="34"/>
        <v>191.82355000000001</v>
      </c>
      <c r="AO247" s="73">
        <f t="shared" si="35"/>
        <v>191.82355000000001</v>
      </c>
      <c r="AP247" s="73">
        <f>IF(ISERROR(1/VLOOKUP($B247,Leveranser!$B$1:$S$500,MATCH("såld värme (gwh)",Leveranser!$B$1:$S$1,0),FALSE)),"",VLOOKUP($B247,Leveranser!$B$1:$S$500,MATCH("såld värme (gwh)",Leveranser!$B$1:$S$1,0),FALSE))</f>
        <v>145.69999999999999</v>
      </c>
      <c r="AQ247" s="73">
        <f>VLOOKUP($B247,Leveranser!$B$1:$Y$500,MATCH("Totalt såld fjärrvärme till andra fjärrvärmeföretag",Leveranser!$B$1:$AA$1,0),FALSE)</f>
        <v>0</v>
      </c>
      <c r="AR247" s="73">
        <f>IF(ISERROR(1/VLOOKUP($B247,Miljö!$B$1:$S$500,MATCH("Såld mängd produktionsspecifik fjärrvärme (GWh)",Miljö!$B$1:$R$1,0),FALSE)),0,VLOOKUP($B247,Miljö!$B$1:$S$500,MATCH("Såld mängd produktionsspecifik fjärrvärme (GWh)",Miljö!$B$1:$R$1,0),FALSE))</f>
        <v>0</v>
      </c>
      <c r="AS247" s="82">
        <f t="shared" si="40"/>
        <v>0.75955220305327464</v>
      </c>
      <c r="AU247" s="73" t="str">
        <f>VLOOKUP($B247,'Miljövärden urval för publ'!$B$2:$I$486,7,FALSE)</f>
        <v>Ja</v>
      </c>
      <c r="AV247" s="73" t="str">
        <f>VLOOKUP($B247,'Miljövärden urval för publ'!$B$2:$I$486,6,FALSE)</f>
        <v>Nej</v>
      </c>
      <c r="AZ247" s="73">
        <f t="shared" si="36"/>
        <v>6</v>
      </c>
      <c r="BA247" s="73">
        <f t="shared" si="41"/>
        <v>0</v>
      </c>
      <c r="BB247" s="73">
        <f t="shared" si="37"/>
        <v>11.53</v>
      </c>
      <c r="BC247" s="73">
        <f t="shared" si="38"/>
        <v>8.77</v>
      </c>
      <c r="BE247" s="73">
        <f t="shared" si="42"/>
        <v>0</v>
      </c>
      <c r="BF247" s="73">
        <f t="shared" si="43"/>
        <v>0</v>
      </c>
      <c r="BH247" s="73">
        <f t="shared" si="39"/>
        <v>38.769899999999993</v>
      </c>
    </row>
    <row r="248" spans="1:60" ht="15" x14ac:dyDescent="0.25">
      <c r="A248" t="s">
        <v>312</v>
      </c>
      <c r="B248" t="s">
        <v>313</v>
      </c>
      <c r="C248" s="73">
        <f>VLOOKUP($B248,'Tillförd energi'!$B$2:$AS$506,MATCH(C$1,'Tillförd energi'!$B$1:$AQ$1,0),FALSE)</f>
        <v>0</v>
      </c>
      <c r="D248" s="73">
        <f>VLOOKUP($B248,'Tillförd energi'!$B$2:$AS$506,MATCH(D$1,'Tillförd energi'!$B$1:$AQ$1,0),FALSE)</f>
        <v>0.15</v>
      </c>
      <c r="E248" s="73">
        <f>VLOOKUP($B248,'Tillförd energi'!$B$2:$AS$506,MATCH(E$1,'Tillförd energi'!$B$1:$AQ$1,0),FALSE)</f>
        <v>0</v>
      </c>
      <c r="F248" s="73">
        <f>VLOOKUP($B248,'Tillförd energi'!$B$2:$AS$506,MATCH(F$1,'Tillförd energi'!$B$1:$AQ$1,0),FALSE)</f>
        <v>0</v>
      </c>
      <c r="G248" s="73">
        <f>VLOOKUP($B248,'Tillförd energi'!$B$2:$AS$506,MATCH(G$1,'Tillförd energi'!$B$1:$AQ$1,0),FALSE)</f>
        <v>0</v>
      </c>
      <c r="H248" s="73">
        <f>VLOOKUP($B248,'Tillförd energi'!$B$2:$AS$506,MATCH(H$1,'Tillförd energi'!$B$1:$AQ$1,0),FALSE)</f>
        <v>0</v>
      </c>
      <c r="I248" s="73">
        <f>VLOOKUP($B248,'Tillförd energi'!$B$2:$AS$506,MATCH(I$1,'Tillförd energi'!$B$1:$AQ$1,0),FALSE)</f>
        <v>0</v>
      </c>
      <c r="J248" s="73">
        <f>VLOOKUP($B248,'Tillförd energi'!$B$2:$AS$506,MATCH(J$1,'Tillförd energi'!$B$1:$AQ$1,0),FALSE)</f>
        <v>0</v>
      </c>
      <c r="K248" s="73">
        <f>VLOOKUP($B248,'Tillförd energi'!$B$2:$AS$506,MATCH(K$1,'Tillförd energi'!$B$1:$AQ$1,0),FALSE)</f>
        <v>0</v>
      </c>
      <c r="L248" s="73">
        <f>VLOOKUP($B248,'Tillförd energi'!$B$2:$AS$506,MATCH(L$1,'Tillförd energi'!$B$1:$AQ$1,0),FALSE)</f>
        <v>0</v>
      </c>
      <c r="M248" s="73">
        <f>VLOOKUP($B248,'Tillförd energi'!$B$2:$AS$506,MATCH(M$1,'Tillförd energi'!$B$1:$AQ$1,0),FALSE)</f>
        <v>0</v>
      </c>
      <c r="N248" s="73">
        <f>VLOOKUP($B248,'Tillförd energi'!$B$2:$AS$506,MATCH(N$1,'Tillförd energi'!$B$1:$AQ$1,0),FALSE)</f>
        <v>0</v>
      </c>
      <c r="O248" s="73">
        <f>VLOOKUP($B248,'Tillförd energi'!$B$2:$AS$506,MATCH(O$1,'Tillförd energi'!$B$1:$AQ$1,0),FALSE)</f>
        <v>0</v>
      </c>
      <c r="P248" s="73">
        <f>VLOOKUP($B248,'Tillförd energi'!$B$2:$AS$506,MATCH(P$1,'Tillförd energi'!$B$1:$AQ$1,0),FALSE)</f>
        <v>8.8740000000000006</v>
      </c>
      <c r="Q248" s="73">
        <f>VLOOKUP($B248,'Tillförd energi'!$B$2:$AS$506,MATCH(Q$1,'Tillförd energi'!$B$1:$AQ$1,0),FALSE)</f>
        <v>2.9769999999999999</v>
      </c>
      <c r="R248" s="73">
        <f>VLOOKUP($B248,'Tillförd energi'!$B$2:$AS$506,MATCH(R$1,'Tillförd energi'!$B$1:$AQ$1,0),FALSE)</f>
        <v>0</v>
      </c>
      <c r="S248" s="73">
        <f>VLOOKUP($B248,'Tillförd energi'!$B$2:$AS$506,MATCH(S$1,'Tillförd energi'!$B$1:$AQ$1,0),FALSE)</f>
        <v>0</v>
      </c>
      <c r="T248" s="73">
        <f>VLOOKUP($B248,'Tillförd energi'!$B$2:$AS$506,MATCH(T$1,'Tillförd energi'!$B$1:$AQ$1,0),FALSE)</f>
        <v>0</v>
      </c>
      <c r="U248" s="73">
        <f>VLOOKUP($B248,'Tillförd energi'!$B$2:$AS$506,MATCH(U$1,'Tillförd energi'!$B$1:$AQ$1,0),FALSE)</f>
        <v>0</v>
      </c>
      <c r="V248" s="73">
        <f>VLOOKUP($B248,'Tillförd energi'!$B$2:$AS$506,MATCH(V$1,'Tillförd energi'!$B$1:$AQ$1,0),FALSE)</f>
        <v>0</v>
      </c>
      <c r="W248" s="73">
        <f>VLOOKUP($B248,'Tillförd energi'!$B$2:$AS$506,MATCH(W$1,'Tillförd energi'!$B$1:$AQ$1,0),FALSE)</f>
        <v>0</v>
      </c>
      <c r="X248" s="73">
        <f>VLOOKUP($B248,'Tillförd energi'!$B$2:$AS$506,MATCH(X$1,'Tillförd energi'!$B$1:$AQ$1,0),FALSE)</f>
        <v>0</v>
      </c>
      <c r="Y248" s="73">
        <f>VLOOKUP($B248,'Tillförd energi'!$B$2:$AS$506,MATCH(Y$1,'Tillförd energi'!$B$1:$AQ$1,0),FALSE)</f>
        <v>0</v>
      </c>
      <c r="Z248" s="73">
        <f>VLOOKUP($B248,'Tillförd energi'!$B$2:$AS$506,MATCH(Z$1,'Tillförd energi'!$B$1:$AQ$1,0),FALSE)</f>
        <v>0</v>
      </c>
      <c r="AA248" s="73">
        <f>VLOOKUP($B248,'Tillförd energi'!$B$2:$AS$506,MATCH(AA$1,'Tillförd energi'!$B$1:$AQ$1,0),FALSE)</f>
        <v>0</v>
      </c>
      <c r="AB248" s="73">
        <f>VLOOKUP($B248,'Tillförd energi'!$B$2:$AS$506,MATCH(AB$1,'Tillförd energi'!$B$1:$AQ$1,0),FALSE)</f>
        <v>0</v>
      </c>
      <c r="AC248" s="73">
        <f>VLOOKUP($B248,'Tillförd energi'!$B$2:$AS$506,MATCH(AC$1,'Tillförd energi'!$B$1:$AQ$1,0),FALSE)</f>
        <v>0</v>
      </c>
      <c r="AD248" s="73">
        <f>VLOOKUP($B248,'Tillförd energi'!$B$2:$AS$506,MATCH(AD$1,'Tillförd energi'!$B$1:$AQ$1,0),FALSE)</f>
        <v>0</v>
      </c>
      <c r="AF248" s="73">
        <f>VLOOKUP($B248,'Tillförd energi'!$B$2:$AS$506,MATCH(AF$1,'Tillförd energi'!$B$1:$AQ$1,0),FALSE)</f>
        <v>0.159</v>
      </c>
      <c r="AH248" s="73">
        <f>IFERROR(VLOOKUP(B248,Miljö!$B$1:$S$476,9,FALSE)/1,0)</f>
        <v>0</v>
      </c>
      <c r="AJ248" s="81">
        <f>IFERROR(VLOOKUP($B248,Miljö!$B$1:$S$500,MATCH("hjälpel exklusive kraftvärme (GWh)",Miljö!$B$1:$V$1,0),FALSE)/1,"")</f>
        <v>0.159</v>
      </c>
      <c r="AK248" s="81">
        <f t="shared" si="33"/>
        <v>0.159</v>
      </c>
      <c r="AL248" s="81">
        <f>VLOOKUP($B248,'Slutlig allokering'!$B$2:$AL$462,MATCH("Hjälpel kraftvärme",'Slutlig allokering'!$B$2:$AL$2,0),FALSE)</f>
        <v>0</v>
      </c>
      <c r="AN248" s="73">
        <f t="shared" si="34"/>
        <v>12.160000000000002</v>
      </c>
      <c r="AO248" s="73">
        <f t="shared" si="35"/>
        <v>12.160000000000002</v>
      </c>
      <c r="AP248" s="73">
        <f>IF(ISERROR(1/VLOOKUP($B248,Leveranser!$B$1:$S$500,MATCH("såld värme (gwh)",Leveranser!$B$1:$S$1,0),FALSE)),"",VLOOKUP($B248,Leveranser!$B$1:$S$500,MATCH("såld värme (gwh)",Leveranser!$B$1:$S$1,0),FALSE))</f>
        <v>8.3000000000000007</v>
      </c>
      <c r="AQ248" s="73">
        <f>VLOOKUP($B248,Leveranser!$B$1:$Y$500,MATCH("Totalt såld fjärrvärme till andra fjärrvärmeföretag",Leveranser!$B$1:$AA$1,0),FALSE)</f>
        <v>0</v>
      </c>
      <c r="AR248" s="73">
        <f>IF(ISERROR(1/VLOOKUP($B248,Miljö!$B$1:$S$500,MATCH("Såld mängd produktionsspecifik fjärrvärme (GWh)",Miljö!$B$1:$R$1,0),FALSE)),0,VLOOKUP($B248,Miljö!$B$1:$S$500,MATCH("Såld mängd produktionsspecifik fjärrvärme (GWh)",Miljö!$B$1:$R$1,0),FALSE))</f>
        <v>0</v>
      </c>
      <c r="AS248" s="82">
        <f t="shared" si="40"/>
        <v>0.68256578947368418</v>
      </c>
      <c r="AU248" s="73" t="str">
        <f>VLOOKUP($B248,'Miljövärden urval för publ'!$B$2:$I$486,7,FALSE)</f>
        <v>Ja</v>
      </c>
      <c r="AV248" s="73" t="str">
        <f>VLOOKUP($B248,'Miljövärden urval för publ'!$B$2:$I$486,6,FALSE)</f>
        <v>Ja</v>
      </c>
      <c r="AZ248" s="73">
        <f t="shared" si="36"/>
        <v>0.159</v>
      </c>
      <c r="BA248" s="73">
        <f t="shared" si="41"/>
        <v>0</v>
      </c>
      <c r="BB248" s="73">
        <f t="shared" si="37"/>
        <v>8.8740000000000006</v>
      </c>
      <c r="BC248" s="73">
        <f t="shared" si="38"/>
        <v>2.9769999999999999</v>
      </c>
      <c r="BE248" s="73">
        <f t="shared" si="42"/>
        <v>0</v>
      </c>
      <c r="BF248" s="73">
        <f t="shared" si="43"/>
        <v>0</v>
      </c>
      <c r="BH248" s="73">
        <f t="shared" si="39"/>
        <v>11.851000000000001</v>
      </c>
    </row>
    <row r="249" spans="1:60" ht="15" x14ac:dyDescent="0.25">
      <c r="A249" t="s">
        <v>312</v>
      </c>
      <c r="B249" t="s">
        <v>314</v>
      </c>
      <c r="C249" s="73">
        <f>VLOOKUP($B249,'Tillförd energi'!$B$2:$AS$506,MATCH(C$1,'Tillförd energi'!$B$1:$AQ$1,0),FALSE)</f>
        <v>0</v>
      </c>
      <c r="D249" s="73">
        <f>VLOOKUP($B249,'Tillförd energi'!$B$2:$AS$506,MATCH(D$1,'Tillförd energi'!$B$1:$AQ$1,0),FALSE)</f>
        <v>0.97499999999999998</v>
      </c>
      <c r="E249" s="73">
        <f>VLOOKUP($B249,'Tillförd energi'!$B$2:$AS$506,MATCH(E$1,'Tillförd energi'!$B$1:$AQ$1,0),FALSE)</f>
        <v>0</v>
      </c>
      <c r="F249" s="73">
        <f>VLOOKUP($B249,'Tillförd energi'!$B$2:$AS$506,MATCH(F$1,'Tillförd energi'!$B$1:$AQ$1,0),FALSE)</f>
        <v>0</v>
      </c>
      <c r="G249" s="73">
        <f>VLOOKUP($B249,'Tillförd energi'!$B$2:$AS$506,MATCH(G$1,'Tillförd energi'!$B$1:$AQ$1,0),FALSE)</f>
        <v>0</v>
      </c>
      <c r="H249" s="73">
        <f>VLOOKUP($B249,'Tillförd energi'!$B$2:$AS$506,MATCH(H$1,'Tillförd energi'!$B$1:$AQ$1,0),FALSE)</f>
        <v>0</v>
      </c>
      <c r="I249" s="73">
        <f>VLOOKUP($B249,'Tillförd energi'!$B$2:$AS$506,MATCH(I$1,'Tillförd energi'!$B$1:$AQ$1,0),FALSE)</f>
        <v>0</v>
      </c>
      <c r="J249" s="73">
        <f>VLOOKUP($B249,'Tillförd energi'!$B$2:$AS$506,MATCH(J$1,'Tillförd energi'!$B$1:$AQ$1,0),FALSE)</f>
        <v>0</v>
      </c>
      <c r="K249" s="73">
        <f>VLOOKUP($B249,'Tillförd energi'!$B$2:$AS$506,MATCH(K$1,'Tillförd energi'!$B$1:$AQ$1,0),FALSE)</f>
        <v>0</v>
      </c>
      <c r="L249" s="73">
        <f>VLOOKUP($B249,'Tillförd energi'!$B$2:$AS$506,MATCH(L$1,'Tillförd energi'!$B$1:$AQ$1,0),FALSE)</f>
        <v>0</v>
      </c>
      <c r="M249" s="73">
        <f>VLOOKUP($B249,'Tillförd energi'!$B$2:$AS$506,MATCH(M$1,'Tillförd energi'!$B$1:$AQ$1,0),FALSE)</f>
        <v>0</v>
      </c>
      <c r="N249" s="73">
        <f>VLOOKUP($B249,'Tillförd energi'!$B$2:$AS$506,MATCH(N$1,'Tillförd energi'!$B$1:$AQ$1,0),FALSE)</f>
        <v>0</v>
      </c>
      <c r="O249" s="73">
        <f>VLOOKUP($B249,'Tillförd energi'!$B$2:$AS$506,MATCH(O$1,'Tillförd energi'!$B$1:$AQ$1,0),FALSE)</f>
        <v>10.641999999999999</v>
      </c>
      <c r="P249" s="73">
        <f>VLOOKUP($B249,'Tillförd energi'!$B$2:$AS$506,MATCH(P$1,'Tillförd energi'!$B$1:$AQ$1,0),FALSE)</f>
        <v>0</v>
      </c>
      <c r="Q249" s="73">
        <f>VLOOKUP($B249,'Tillförd energi'!$B$2:$AS$506,MATCH(Q$1,'Tillförd energi'!$B$1:$AQ$1,0),FALSE)</f>
        <v>0</v>
      </c>
      <c r="R249" s="73">
        <f>VLOOKUP($B249,'Tillförd energi'!$B$2:$AS$506,MATCH(R$1,'Tillförd energi'!$B$1:$AQ$1,0),FALSE)</f>
        <v>0</v>
      </c>
      <c r="S249" s="73">
        <f>VLOOKUP($B249,'Tillförd energi'!$B$2:$AS$506,MATCH(S$1,'Tillförd energi'!$B$1:$AQ$1,0),FALSE)</f>
        <v>0</v>
      </c>
      <c r="T249" s="73">
        <f>VLOOKUP($B249,'Tillförd energi'!$B$2:$AS$506,MATCH(T$1,'Tillförd energi'!$B$1:$AQ$1,0),FALSE)</f>
        <v>0</v>
      </c>
      <c r="U249" s="73">
        <f>VLOOKUP($B249,'Tillförd energi'!$B$2:$AS$506,MATCH(U$1,'Tillförd energi'!$B$1:$AQ$1,0),FALSE)</f>
        <v>0</v>
      </c>
      <c r="V249" s="73">
        <f>VLOOKUP($B249,'Tillförd energi'!$B$2:$AS$506,MATCH(V$1,'Tillförd energi'!$B$1:$AQ$1,0),FALSE)</f>
        <v>0</v>
      </c>
      <c r="W249" s="73">
        <f>VLOOKUP($B249,'Tillförd energi'!$B$2:$AS$506,MATCH(W$1,'Tillförd energi'!$B$1:$AQ$1,0),FALSE)</f>
        <v>0</v>
      </c>
      <c r="X249" s="73">
        <f>VLOOKUP($B249,'Tillförd energi'!$B$2:$AS$506,MATCH(X$1,'Tillförd energi'!$B$1:$AQ$1,0),FALSE)</f>
        <v>0</v>
      </c>
      <c r="Y249" s="73">
        <f>VLOOKUP($B249,'Tillförd energi'!$B$2:$AS$506,MATCH(Y$1,'Tillförd energi'!$B$1:$AQ$1,0),FALSE)</f>
        <v>0</v>
      </c>
      <c r="Z249" s="73">
        <f>VLOOKUP($B249,'Tillförd energi'!$B$2:$AS$506,MATCH(Z$1,'Tillförd energi'!$B$1:$AQ$1,0),FALSE)</f>
        <v>0</v>
      </c>
      <c r="AA249" s="73">
        <f>VLOOKUP($B249,'Tillförd energi'!$B$2:$AS$506,MATCH(AA$1,'Tillförd energi'!$B$1:$AQ$1,0),FALSE)</f>
        <v>0</v>
      </c>
      <c r="AB249" s="73">
        <f>VLOOKUP($B249,'Tillförd energi'!$B$2:$AS$506,MATCH(AB$1,'Tillförd energi'!$B$1:$AQ$1,0),FALSE)</f>
        <v>1.528</v>
      </c>
      <c r="AC249" s="73">
        <f>VLOOKUP($B249,'Tillförd energi'!$B$2:$AS$506,MATCH(AC$1,'Tillförd energi'!$B$1:$AQ$1,0),FALSE)</f>
        <v>0</v>
      </c>
      <c r="AD249" s="73">
        <f>VLOOKUP($B249,'Tillförd energi'!$B$2:$AS$506,MATCH(AD$1,'Tillförd energi'!$B$1:$AQ$1,0),FALSE)</f>
        <v>0</v>
      </c>
      <c r="AF249" s="73">
        <f>VLOOKUP($B249,'Tillförd energi'!$B$2:$AS$506,MATCH(AF$1,'Tillförd energi'!$B$1:$AQ$1,0),FALSE)</f>
        <v>0.28299999999999997</v>
      </c>
      <c r="AH249" s="73">
        <f>IFERROR(VLOOKUP(B249,Miljö!$B$1:$S$476,9,FALSE)/1,0)</f>
        <v>0</v>
      </c>
      <c r="AJ249" s="81">
        <f>IFERROR(VLOOKUP($B249,Miljö!$B$1:$S$500,MATCH("hjälpel exklusive kraftvärme (GWh)",Miljö!$B$1:$V$1,0),FALSE)/1,"")</f>
        <v>0.28299999999999997</v>
      </c>
      <c r="AK249" s="81">
        <f t="shared" si="33"/>
        <v>0.28299999999999997</v>
      </c>
      <c r="AL249" s="81">
        <f>VLOOKUP($B249,'Slutlig allokering'!$B$2:$AL$462,MATCH("Hjälpel kraftvärme",'Slutlig allokering'!$B$2:$AL$2,0),FALSE)</f>
        <v>0</v>
      </c>
      <c r="AN249" s="73">
        <f t="shared" si="34"/>
        <v>13.427999999999999</v>
      </c>
      <c r="AO249" s="73">
        <f t="shared" si="35"/>
        <v>13.427999999999999</v>
      </c>
      <c r="AP249" s="73">
        <f>IF(ISERROR(1/VLOOKUP($B249,Leveranser!$B$1:$S$500,MATCH("såld värme (gwh)",Leveranser!$B$1:$S$1,0),FALSE)),"",VLOOKUP($B249,Leveranser!$B$1:$S$500,MATCH("såld värme (gwh)",Leveranser!$B$1:$S$1,0),FALSE))</f>
        <v>10.199999999999999</v>
      </c>
      <c r="AQ249" s="73">
        <f>VLOOKUP($B249,Leveranser!$B$1:$Y$500,MATCH("Totalt såld fjärrvärme till andra fjärrvärmeföretag",Leveranser!$B$1:$AA$1,0),FALSE)</f>
        <v>0</v>
      </c>
      <c r="AR249" s="73">
        <f>IF(ISERROR(1/VLOOKUP($B249,Miljö!$B$1:$S$500,MATCH("Såld mängd produktionsspecifik fjärrvärme (GWh)",Miljö!$B$1:$R$1,0),FALSE)),0,VLOOKUP($B249,Miljö!$B$1:$S$500,MATCH("Såld mängd produktionsspecifik fjärrvärme (GWh)",Miljö!$B$1:$R$1,0),FALSE))</f>
        <v>0</v>
      </c>
      <c r="AS249" s="82">
        <f t="shared" si="40"/>
        <v>0.75960679177837354</v>
      </c>
      <c r="AU249" s="73" t="str">
        <f>VLOOKUP($B249,'Miljövärden urval för publ'!$B$2:$I$486,7,FALSE)</f>
        <v>Ja</v>
      </c>
      <c r="AV249" s="73" t="str">
        <f>VLOOKUP($B249,'Miljövärden urval för publ'!$B$2:$I$486,6,FALSE)</f>
        <v>Ja</v>
      </c>
      <c r="AZ249" s="73">
        <f t="shared" si="36"/>
        <v>0.28299999999999997</v>
      </c>
      <c r="BA249" s="73">
        <f t="shared" si="41"/>
        <v>0</v>
      </c>
      <c r="BB249" s="73">
        <f t="shared" si="37"/>
        <v>10.641999999999999</v>
      </c>
      <c r="BC249" s="73">
        <f t="shared" si="38"/>
        <v>0</v>
      </c>
      <c r="BE249" s="73">
        <f t="shared" si="42"/>
        <v>0</v>
      </c>
      <c r="BF249" s="73">
        <f t="shared" si="43"/>
        <v>0</v>
      </c>
      <c r="BH249" s="73">
        <f t="shared" si="39"/>
        <v>10.641999999999999</v>
      </c>
    </row>
    <row r="250" spans="1:60" ht="15" x14ac:dyDescent="0.25">
      <c r="A250" t="s">
        <v>312</v>
      </c>
      <c r="B250" t="s">
        <v>315</v>
      </c>
      <c r="C250" s="73">
        <f>VLOOKUP($B250,'Tillförd energi'!$B$2:$AS$506,MATCH(C$1,'Tillförd energi'!$B$1:$AQ$1,0),FALSE)</f>
        <v>0</v>
      </c>
      <c r="D250" s="73">
        <f>VLOOKUP($B250,'Tillförd energi'!$B$2:$AS$506,MATCH(D$1,'Tillförd energi'!$B$1:$AQ$1,0),FALSE)</f>
        <v>4.7850000000000001</v>
      </c>
      <c r="E250" s="73">
        <f>VLOOKUP($B250,'Tillförd energi'!$B$2:$AS$506,MATCH(E$1,'Tillförd energi'!$B$1:$AQ$1,0),FALSE)</f>
        <v>0</v>
      </c>
      <c r="F250" s="73">
        <f>VLOOKUP($B250,'Tillförd energi'!$B$2:$AS$506,MATCH(F$1,'Tillförd energi'!$B$1:$AQ$1,0),FALSE)</f>
        <v>0</v>
      </c>
      <c r="G250" s="73">
        <f>VLOOKUP($B250,'Tillförd energi'!$B$2:$AS$506,MATCH(G$1,'Tillförd energi'!$B$1:$AQ$1,0),FALSE)</f>
        <v>0</v>
      </c>
      <c r="H250" s="73">
        <f>VLOOKUP($B250,'Tillförd energi'!$B$2:$AS$506,MATCH(H$1,'Tillförd energi'!$B$1:$AQ$1,0),FALSE)</f>
        <v>0</v>
      </c>
      <c r="I250" s="73">
        <f>VLOOKUP($B250,'Tillförd energi'!$B$2:$AS$506,MATCH(I$1,'Tillförd energi'!$B$1:$AQ$1,0),FALSE)</f>
        <v>0</v>
      </c>
      <c r="J250" s="73">
        <f>VLOOKUP($B250,'Tillförd energi'!$B$2:$AS$506,MATCH(J$1,'Tillförd energi'!$B$1:$AQ$1,0),FALSE)</f>
        <v>0</v>
      </c>
      <c r="K250" s="73">
        <f>VLOOKUP($B250,'Tillförd energi'!$B$2:$AS$506,MATCH(K$1,'Tillförd energi'!$B$1:$AQ$1,0),FALSE)</f>
        <v>0</v>
      </c>
      <c r="L250" s="73">
        <f>VLOOKUP($B250,'Tillförd energi'!$B$2:$AS$506,MATCH(L$1,'Tillförd energi'!$B$1:$AQ$1,0),FALSE)</f>
        <v>7.5010000000000003</v>
      </c>
      <c r="M250" s="73">
        <f>VLOOKUP($B250,'Tillförd energi'!$B$2:$AS$506,MATCH(M$1,'Tillförd energi'!$B$1:$AQ$1,0),FALSE)</f>
        <v>26.992999999999999</v>
      </c>
      <c r="N250" s="73">
        <f>VLOOKUP($B250,'Tillförd energi'!$B$2:$AS$506,MATCH(N$1,'Tillförd energi'!$B$1:$AQ$1,0),FALSE)</f>
        <v>39.252000000000002</v>
      </c>
      <c r="O250" s="73">
        <f>VLOOKUP($B250,'Tillförd energi'!$B$2:$AS$506,MATCH(O$1,'Tillförd energi'!$B$1:$AQ$1,0),FALSE)</f>
        <v>1.2170000000000001</v>
      </c>
      <c r="P250" s="73">
        <f>VLOOKUP($B250,'Tillförd energi'!$B$2:$AS$506,MATCH(P$1,'Tillförd energi'!$B$1:$AQ$1,0),FALSE)</f>
        <v>5.8849999999999998</v>
      </c>
      <c r="Q250" s="73">
        <f>VLOOKUP($B250,'Tillförd energi'!$B$2:$AS$506,MATCH(Q$1,'Tillförd energi'!$B$1:$AQ$1,0),FALSE)</f>
        <v>0</v>
      </c>
      <c r="R250" s="73">
        <f>VLOOKUP($B250,'Tillförd energi'!$B$2:$AS$506,MATCH(R$1,'Tillförd energi'!$B$1:$AQ$1,0),FALSE)</f>
        <v>0</v>
      </c>
      <c r="S250" s="73">
        <f>VLOOKUP($B250,'Tillförd energi'!$B$2:$AS$506,MATCH(S$1,'Tillförd energi'!$B$1:$AQ$1,0),FALSE)</f>
        <v>0</v>
      </c>
      <c r="T250" s="73">
        <f>VLOOKUP($B250,'Tillförd energi'!$B$2:$AS$506,MATCH(T$1,'Tillförd energi'!$B$1:$AQ$1,0),FALSE)</f>
        <v>0</v>
      </c>
      <c r="U250" s="73">
        <f>VLOOKUP($B250,'Tillförd energi'!$B$2:$AS$506,MATCH(U$1,'Tillförd energi'!$B$1:$AQ$1,0),FALSE)</f>
        <v>0</v>
      </c>
      <c r="V250" s="73">
        <f>VLOOKUP($B250,'Tillförd energi'!$B$2:$AS$506,MATCH(V$1,'Tillförd energi'!$B$1:$AQ$1,0),FALSE)</f>
        <v>0</v>
      </c>
      <c r="W250" s="73">
        <f>VLOOKUP($B250,'Tillförd energi'!$B$2:$AS$506,MATCH(W$1,'Tillförd energi'!$B$1:$AQ$1,0),FALSE)</f>
        <v>0</v>
      </c>
      <c r="X250" s="73">
        <f>VLOOKUP($B250,'Tillförd energi'!$B$2:$AS$506,MATCH(X$1,'Tillförd energi'!$B$1:$AQ$1,0),FALSE)</f>
        <v>0</v>
      </c>
      <c r="Y250" s="73">
        <f>VLOOKUP($B250,'Tillförd energi'!$B$2:$AS$506,MATCH(Y$1,'Tillförd energi'!$B$1:$AQ$1,0),FALSE)</f>
        <v>0</v>
      </c>
      <c r="Z250" s="73">
        <f>VLOOKUP($B250,'Tillförd energi'!$B$2:$AS$506,MATCH(Z$1,'Tillförd energi'!$B$1:$AQ$1,0),FALSE)</f>
        <v>0</v>
      </c>
      <c r="AA250" s="73">
        <f>VLOOKUP($B250,'Tillförd energi'!$B$2:$AS$506,MATCH(AA$1,'Tillförd energi'!$B$1:$AQ$1,0),FALSE)</f>
        <v>0</v>
      </c>
      <c r="AB250" s="73">
        <f>VLOOKUP($B250,'Tillförd energi'!$B$2:$AS$506,MATCH(AB$1,'Tillförd energi'!$B$1:$AQ$1,0),FALSE)</f>
        <v>0</v>
      </c>
      <c r="AC250" s="73">
        <f>VLOOKUP($B250,'Tillförd energi'!$B$2:$AS$506,MATCH(AC$1,'Tillförd energi'!$B$1:$AQ$1,0),FALSE)</f>
        <v>0</v>
      </c>
      <c r="AD250" s="73">
        <f>VLOOKUP($B250,'Tillförd energi'!$B$2:$AS$506,MATCH(AD$1,'Tillförd energi'!$B$1:$AQ$1,0),FALSE)</f>
        <v>0</v>
      </c>
      <c r="AF250" s="73">
        <f>VLOOKUP($B250,'Tillförd energi'!$B$2:$AS$506,MATCH(AF$1,'Tillförd energi'!$B$1:$AQ$1,0),FALSE)</f>
        <v>2.15</v>
      </c>
      <c r="AH250" s="73">
        <f>IFERROR(VLOOKUP(B250,Miljö!$B$1:$S$476,9,FALSE)/1,0)</f>
        <v>0</v>
      </c>
      <c r="AJ250" s="81">
        <f>IFERROR(VLOOKUP($B250,Miljö!$B$1:$S$500,MATCH("hjälpel exklusive kraftvärme (GWh)",Miljö!$B$1:$V$1,0),FALSE)/1,"")</f>
        <v>2.15</v>
      </c>
      <c r="AK250" s="81">
        <f t="shared" si="33"/>
        <v>2.15</v>
      </c>
      <c r="AL250" s="81">
        <f>VLOOKUP($B250,'Slutlig allokering'!$B$2:$AL$462,MATCH("Hjälpel kraftvärme",'Slutlig allokering'!$B$2:$AL$2,0),FALSE)</f>
        <v>0</v>
      </c>
      <c r="AN250" s="73">
        <f t="shared" si="34"/>
        <v>87.783000000000015</v>
      </c>
      <c r="AO250" s="73">
        <f t="shared" si="35"/>
        <v>87.783000000000015</v>
      </c>
      <c r="AP250" s="73">
        <f>IF(ISERROR(1/VLOOKUP($B250,Leveranser!$B$1:$S$500,MATCH("såld värme (gwh)",Leveranser!$B$1:$S$1,0),FALSE)),"",VLOOKUP($B250,Leveranser!$B$1:$S$500,MATCH("såld värme (gwh)",Leveranser!$B$1:$S$1,0),FALSE))</f>
        <v>63.1</v>
      </c>
      <c r="AQ250" s="73">
        <f>VLOOKUP($B250,Leveranser!$B$1:$Y$500,MATCH("Totalt såld fjärrvärme till andra fjärrvärmeföretag",Leveranser!$B$1:$AA$1,0),FALSE)</f>
        <v>0</v>
      </c>
      <c r="AR250" s="73">
        <f>IF(ISERROR(1/VLOOKUP($B250,Miljö!$B$1:$S$500,MATCH("Såld mängd produktionsspecifik fjärrvärme (GWh)",Miljö!$B$1:$R$1,0),FALSE)),0,VLOOKUP($B250,Miljö!$B$1:$S$500,MATCH("Såld mängd produktionsspecifik fjärrvärme (GWh)",Miljö!$B$1:$R$1,0),FALSE))</f>
        <v>0</v>
      </c>
      <c r="AS250" s="82">
        <f t="shared" si="40"/>
        <v>0.71881799437248661</v>
      </c>
      <c r="AU250" s="73" t="str">
        <f>VLOOKUP($B250,'Miljövärden urval för publ'!$B$2:$I$486,7,FALSE)</f>
        <v>Ja</v>
      </c>
      <c r="AV250" s="73" t="str">
        <f>VLOOKUP($B250,'Miljövärden urval för publ'!$B$2:$I$486,6,FALSE)</f>
        <v>Ja</v>
      </c>
      <c r="AZ250" s="73">
        <f t="shared" si="36"/>
        <v>2.15</v>
      </c>
      <c r="BA250" s="73">
        <f t="shared" si="41"/>
        <v>0</v>
      </c>
      <c r="BB250" s="73">
        <f t="shared" si="37"/>
        <v>80.848000000000013</v>
      </c>
      <c r="BC250" s="73">
        <f t="shared" si="38"/>
        <v>0</v>
      </c>
      <c r="BE250" s="73">
        <f t="shared" si="42"/>
        <v>0</v>
      </c>
      <c r="BF250" s="73">
        <f t="shared" si="43"/>
        <v>0</v>
      </c>
      <c r="BH250" s="73">
        <f t="shared" si="39"/>
        <v>80.848000000000013</v>
      </c>
    </row>
    <row r="251" spans="1:60" ht="15" x14ac:dyDescent="0.25">
      <c r="A251" t="s">
        <v>316</v>
      </c>
      <c r="B251" t="s">
        <v>317</v>
      </c>
      <c r="C251" s="73">
        <f>VLOOKUP($B251,'Tillförd energi'!$B$2:$AS$506,MATCH(C$1,'Tillförd energi'!$B$1:$AQ$1,0),FALSE)</f>
        <v>0</v>
      </c>
      <c r="D251" s="73">
        <f>VLOOKUP($B251,'Tillförd energi'!$B$2:$AS$506,MATCH(D$1,'Tillförd energi'!$B$1:$AQ$1,0),FALSE)</f>
        <v>0.1</v>
      </c>
      <c r="E251" s="73">
        <f>VLOOKUP($B251,'Tillförd energi'!$B$2:$AS$506,MATCH(E$1,'Tillförd energi'!$B$1:$AQ$1,0),FALSE)</f>
        <v>45.7</v>
      </c>
      <c r="F251" s="73">
        <f>VLOOKUP($B251,'Tillförd energi'!$B$2:$AS$506,MATCH(F$1,'Tillförd energi'!$B$1:$AQ$1,0),FALSE)</f>
        <v>0</v>
      </c>
      <c r="G251" s="73">
        <f>VLOOKUP($B251,'Tillförd energi'!$B$2:$AS$506,MATCH(G$1,'Tillförd energi'!$B$1:$AQ$1,0),FALSE)</f>
        <v>0</v>
      </c>
      <c r="H251" s="73">
        <f>VLOOKUP($B251,'Tillförd energi'!$B$2:$AS$506,MATCH(H$1,'Tillförd energi'!$B$1:$AQ$1,0),FALSE)</f>
        <v>0</v>
      </c>
      <c r="I251" s="73">
        <f>VLOOKUP($B251,'Tillförd energi'!$B$2:$AS$506,MATCH(I$1,'Tillförd energi'!$B$1:$AQ$1,0),FALSE)</f>
        <v>0</v>
      </c>
      <c r="J251" s="86">
        <v>0</v>
      </c>
      <c r="K251" s="73">
        <f>VLOOKUP($B251,'Tillförd energi'!$B$2:$AS$506,MATCH(K$1,'Tillförd energi'!$B$1:$AQ$1,0),FALSE)</f>
        <v>0</v>
      </c>
      <c r="L251" s="73">
        <f>VLOOKUP($B251,'Tillförd energi'!$B$2:$AS$506,MATCH(L$1,'Tillförd energi'!$B$1:$AQ$1,0),FALSE)</f>
        <v>0</v>
      </c>
      <c r="M251" s="73">
        <f>VLOOKUP($B251,'Tillförd energi'!$B$2:$AS$506,MATCH(M$1,'Tillförd energi'!$B$1:$AQ$1,0),FALSE)</f>
        <v>0</v>
      </c>
      <c r="N251" s="73">
        <f>VLOOKUP($B251,'Tillförd energi'!$B$2:$AS$506,MATCH(N$1,'Tillförd energi'!$B$1:$AQ$1,0),FALSE)</f>
        <v>0</v>
      </c>
      <c r="O251" s="73">
        <f>VLOOKUP($B251,'Tillförd energi'!$B$2:$AS$506,MATCH(O$1,'Tillförd energi'!$B$1:$AQ$1,0),FALSE)</f>
        <v>0</v>
      </c>
      <c r="P251" s="73">
        <f>VLOOKUP($B251,'Tillförd energi'!$B$2:$AS$506,MATCH(P$1,'Tillförd energi'!$B$1:$AQ$1,0),FALSE)</f>
        <v>0</v>
      </c>
      <c r="Q251" s="73">
        <f>VLOOKUP($B251,'Tillförd energi'!$B$2:$AS$506,MATCH(Q$1,'Tillförd energi'!$B$1:$AQ$1,0),FALSE)</f>
        <v>41.6</v>
      </c>
      <c r="R251" s="73">
        <f>VLOOKUP($B251,'Tillförd energi'!$B$2:$AS$506,MATCH(R$1,'Tillförd energi'!$B$1:$AQ$1,0),FALSE)</f>
        <v>0</v>
      </c>
      <c r="S251" s="73">
        <f>VLOOKUP($B251,'Tillförd energi'!$B$2:$AS$506,MATCH(S$1,'Tillförd energi'!$B$1:$AQ$1,0),FALSE)</f>
        <v>0</v>
      </c>
      <c r="T251" s="73">
        <f>VLOOKUP($B251,'Tillförd energi'!$B$2:$AS$506,MATCH(T$1,'Tillförd energi'!$B$1:$AQ$1,0),FALSE)</f>
        <v>0</v>
      </c>
      <c r="U251" s="73">
        <f>VLOOKUP($B251,'Tillförd energi'!$B$2:$AS$506,MATCH(U$1,'Tillförd energi'!$B$1:$AQ$1,0),FALSE)</f>
        <v>0</v>
      </c>
      <c r="V251" s="73">
        <f>VLOOKUP($B251,'Tillförd energi'!$B$2:$AS$506,MATCH(V$1,'Tillförd energi'!$B$1:$AQ$1,0),FALSE)</f>
        <v>0</v>
      </c>
      <c r="W251" s="73">
        <f>VLOOKUP($B251,'Tillförd energi'!$B$2:$AS$506,MATCH(W$1,'Tillförd energi'!$B$1:$AQ$1,0),FALSE)</f>
        <v>0</v>
      </c>
      <c r="X251" s="73">
        <f>VLOOKUP($B251,'Tillförd energi'!$B$2:$AS$506,MATCH(X$1,'Tillförd energi'!$B$1:$AQ$1,0),FALSE)</f>
        <v>0</v>
      </c>
      <c r="Y251" s="73">
        <f>VLOOKUP($B251,'Tillförd energi'!$B$2:$AS$506,MATCH(Y$1,'Tillförd energi'!$B$1:$AQ$1,0),FALSE)</f>
        <v>22.9</v>
      </c>
      <c r="Z251" s="73">
        <f>VLOOKUP($B251,'Tillförd energi'!$B$2:$AS$506,MATCH(Z$1,'Tillförd energi'!$B$1:$AQ$1,0),FALSE)</f>
        <v>0</v>
      </c>
      <c r="AA251" s="73">
        <f>VLOOKUP($B251,'Tillförd energi'!$B$2:$AS$506,MATCH(AA$1,'Tillförd energi'!$B$1:$AQ$1,0),FALSE)</f>
        <v>0</v>
      </c>
      <c r="AB251" s="73">
        <f>VLOOKUP($B251,'Tillförd energi'!$B$2:$AS$506,MATCH(AB$1,'Tillförd energi'!$B$1:$AQ$1,0),FALSE)</f>
        <v>0</v>
      </c>
      <c r="AC251" s="86">
        <f>VLOOKUP($B251,'Tillförd energi'!$B$2:$AS$506,MATCH(AC$1,'Tillförd energi'!$B$1:$AQ$1,0),FALSE)</f>
        <v>0</v>
      </c>
      <c r="AD251" s="73">
        <f>VLOOKUP($B251,'Tillförd energi'!$B$2:$AS$506,MATCH(AD$1,'Tillförd energi'!$B$1:$AQ$1,0),FALSE)</f>
        <v>0</v>
      </c>
      <c r="AE251" s="86">
        <v>738</v>
      </c>
      <c r="AF251" s="73">
        <f>VLOOKUP($B251,'Tillförd energi'!$B$2:$AS$506,MATCH(AF$1,'Tillförd energi'!$B$1:$AQ$1,0),FALSE)</f>
        <v>41.9</v>
      </c>
      <c r="AH251" s="73">
        <f>IFERROR(VLOOKUP(B251,Miljö!$B$1:$S$476,9,FALSE)/1,0)</f>
        <v>0</v>
      </c>
      <c r="AJ251" s="81">
        <f>IFERROR(VLOOKUP($B251,Miljö!$B$1:$S$500,MATCH("hjälpel exklusive kraftvärme (GWh)",Miljö!$B$1:$V$1,0),FALSE)/1,"")</f>
        <v>41.9</v>
      </c>
      <c r="AK251" s="81">
        <f t="shared" si="33"/>
        <v>41.9</v>
      </c>
      <c r="AL251" s="81">
        <f>VLOOKUP($B251,'Slutlig allokering'!$B$2:$AL$462,MATCH("Hjälpel kraftvärme",'Slutlig allokering'!$B$2:$AL$2,0),FALSE)</f>
        <v>0</v>
      </c>
      <c r="AN251" s="73">
        <f t="shared" si="34"/>
        <v>890.19999999999993</v>
      </c>
      <c r="AO251" s="73">
        <f t="shared" si="35"/>
        <v>890.19999999999993</v>
      </c>
      <c r="AP251" s="73">
        <f>IF(ISERROR(1/VLOOKUP($B251,Leveranser!$B$1:$S$500,MATCH("såld värme (gwh)",Leveranser!$B$1:$S$1,0),FALSE)),"",VLOOKUP($B251,Leveranser!$B$1:$S$500,MATCH("såld värme (gwh)",Leveranser!$B$1:$S$1,0),FALSE))</f>
        <v>775.1</v>
      </c>
      <c r="AQ251" s="73">
        <f>VLOOKUP($B251,Leveranser!$B$1:$Y$500,MATCH("Totalt såld fjärrvärme till andra fjärrvärmeföretag",Leveranser!$B$1:$AA$1,0),FALSE)</f>
        <v>0</v>
      </c>
      <c r="AR251" s="73">
        <f>IF(ISERROR(1/VLOOKUP($B251,Miljö!$B$1:$S$500,MATCH("Såld mängd produktionsspecifik fjärrvärme (GWh)",Miljö!$B$1:$R$1,0),FALSE)),0,VLOOKUP($B251,Miljö!$B$1:$S$500,MATCH("Såld mängd produktionsspecifik fjärrvärme (GWh)",Miljö!$B$1:$R$1,0),FALSE))</f>
        <v>0</v>
      </c>
      <c r="AS251" s="82">
        <f t="shared" si="40"/>
        <v>0.87070321276117735</v>
      </c>
      <c r="AU251" s="73" t="str">
        <f>VLOOKUP($B251,'Miljövärden urval för publ'!$B$2:$I$486,7,FALSE)</f>
        <v>Ja</v>
      </c>
      <c r="AV251" s="73" t="str">
        <f>VLOOKUP($B251,'Miljövärden urval för publ'!$B$2:$I$486,6,FALSE)</f>
        <v>Nej</v>
      </c>
      <c r="AZ251" s="73">
        <f t="shared" si="36"/>
        <v>64.8</v>
      </c>
      <c r="BA251" s="73">
        <f t="shared" si="41"/>
        <v>0</v>
      </c>
      <c r="BB251" s="73">
        <f t="shared" si="37"/>
        <v>0</v>
      </c>
      <c r="BC251" s="73">
        <f t="shared" si="38"/>
        <v>41.6</v>
      </c>
      <c r="BE251" s="73">
        <f t="shared" si="42"/>
        <v>0</v>
      </c>
      <c r="BF251" s="73">
        <f t="shared" si="43"/>
        <v>0</v>
      </c>
      <c r="BH251" s="73">
        <f t="shared" si="39"/>
        <v>41.6</v>
      </c>
    </row>
    <row r="252" spans="1:60" ht="15" x14ac:dyDescent="0.25">
      <c r="A252" t="s">
        <v>316</v>
      </c>
      <c r="B252" t="s">
        <v>318</v>
      </c>
      <c r="C252" s="73">
        <f>VLOOKUP($B252,'Tillförd energi'!$B$2:$AS$506,MATCH(C$1,'Tillförd energi'!$B$1:$AQ$1,0),FALSE)</f>
        <v>0</v>
      </c>
      <c r="D252" s="73">
        <f>VLOOKUP($B252,'Tillförd energi'!$B$2:$AS$506,MATCH(D$1,'Tillförd energi'!$B$1:$AQ$1,0),FALSE)</f>
        <v>0.7</v>
      </c>
      <c r="E252" s="73">
        <f>VLOOKUP($B252,'Tillförd energi'!$B$2:$AS$506,MATCH(E$1,'Tillförd energi'!$B$1:$AQ$1,0),FALSE)</f>
        <v>0</v>
      </c>
      <c r="F252" s="73">
        <f>VLOOKUP($B252,'Tillförd energi'!$B$2:$AS$506,MATCH(F$1,'Tillförd energi'!$B$1:$AQ$1,0),FALSE)</f>
        <v>0</v>
      </c>
      <c r="G252" s="73">
        <f>VLOOKUP($B252,'Tillförd energi'!$B$2:$AS$506,MATCH(G$1,'Tillförd energi'!$B$1:$AQ$1,0),FALSE)</f>
        <v>0</v>
      </c>
      <c r="H252" s="73">
        <f>VLOOKUP($B252,'Tillförd energi'!$B$2:$AS$506,MATCH(H$1,'Tillförd energi'!$B$1:$AQ$1,0),FALSE)</f>
        <v>0</v>
      </c>
      <c r="I252" s="73">
        <f>VLOOKUP($B252,'Tillförd energi'!$B$2:$AS$506,MATCH(I$1,'Tillförd energi'!$B$1:$AQ$1,0),FALSE)</f>
        <v>0</v>
      </c>
      <c r="J252" s="73">
        <f>VLOOKUP($B252,'Tillförd energi'!$B$2:$AS$506,MATCH(J$1,'Tillförd energi'!$B$1:$AQ$1,0),FALSE)</f>
        <v>0</v>
      </c>
      <c r="K252" s="73">
        <f>VLOOKUP($B252,'Tillförd energi'!$B$2:$AS$506,MATCH(K$1,'Tillförd energi'!$B$1:$AQ$1,0),FALSE)</f>
        <v>0</v>
      </c>
      <c r="L252" s="73">
        <f>VLOOKUP($B252,'Tillförd energi'!$B$2:$AS$506,MATCH(L$1,'Tillförd energi'!$B$1:$AQ$1,0),FALSE)</f>
        <v>0</v>
      </c>
      <c r="M252" s="73">
        <f>VLOOKUP($B252,'Tillförd energi'!$B$2:$AS$506,MATCH(M$1,'Tillförd energi'!$B$1:$AQ$1,0),FALSE)</f>
        <v>0</v>
      </c>
      <c r="N252" s="73">
        <f>VLOOKUP($B252,'Tillförd energi'!$B$2:$AS$506,MATCH(N$1,'Tillförd energi'!$B$1:$AQ$1,0),FALSE)</f>
        <v>0</v>
      </c>
      <c r="O252" s="73">
        <f>VLOOKUP($B252,'Tillförd energi'!$B$2:$AS$506,MATCH(O$1,'Tillförd energi'!$B$1:$AQ$1,0),FALSE)</f>
        <v>10.9</v>
      </c>
      <c r="P252" s="73">
        <f>VLOOKUP($B252,'Tillförd energi'!$B$2:$AS$506,MATCH(P$1,'Tillförd energi'!$B$1:$AQ$1,0),FALSE)</f>
        <v>0</v>
      </c>
      <c r="Q252" s="73">
        <f>VLOOKUP($B252,'Tillförd energi'!$B$2:$AS$506,MATCH(Q$1,'Tillförd energi'!$B$1:$AQ$1,0),FALSE)</f>
        <v>17.100000000000001</v>
      </c>
      <c r="R252" s="73">
        <f>VLOOKUP($B252,'Tillförd energi'!$B$2:$AS$506,MATCH(R$1,'Tillförd energi'!$B$1:$AQ$1,0),FALSE)</f>
        <v>0</v>
      </c>
      <c r="S252" s="73">
        <f>VLOOKUP($B252,'Tillförd energi'!$B$2:$AS$506,MATCH(S$1,'Tillförd energi'!$B$1:$AQ$1,0),FALSE)</f>
        <v>0</v>
      </c>
      <c r="T252" s="73">
        <f>VLOOKUP($B252,'Tillförd energi'!$B$2:$AS$506,MATCH(T$1,'Tillförd energi'!$B$1:$AQ$1,0),FALSE)</f>
        <v>0</v>
      </c>
      <c r="U252" s="73">
        <f>VLOOKUP($B252,'Tillförd energi'!$B$2:$AS$506,MATCH(U$1,'Tillförd energi'!$B$1:$AQ$1,0),FALSE)</f>
        <v>0</v>
      </c>
      <c r="V252" s="73">
        <f>VLOOKUP($B252,'Tillförd energi'!$B$2:$AS$506,MATCH(V$1,'Tillförd energi'!$B$1:$AQ$1,0),FALSE)</f>
        <v>0</v>
      </c>
      <c r="W252" s="73">
        <f>VLOOKUP($B252,'Tillförd energi'!$B$2:$AS$506,MATCH(W$1,'Tillförd energi'!$B$1:$AQ$1,0),FALSE)</f>
        <v>0</v>
      </c>
      <c r="X252" s="73">
        <f>VLOOKUP($B252,'Tillförd energi'!$B$2:$AS$506,MATCH(X$1,'Tillförd energi'!$B$1:$AQ$1,0),FALSE)</f>
        <v>0</v>
      </c>
      <c r="Y252" s="73">
        <f>VLOOKUP($B252,'Tillförd energi'!$B$2:$AS$506,MATCH(Y$1,'Tillförd energi'!$B$1:$AQ$1,0),FALSE)</f>
        <v>0</v>
      </c>
      <c r="Z252" s="73">
        <f>VLOOKUP($B252,'Tillförd energi'!$B$2:$AS$506,MATCH(Z$1,'Tillförd energi'!$B$1:$AQ$1,0),FALSE)</f>
        <v>0</v>
      </c>
      <c r="AA252" s="73">
        <f>VLOOKUP($B252,'Tillförd energi'!$B$2:$AS$506,MATCH(AA$1,'Tillförd energi'!$B$1:$AQ$1,0),FALSE)</f>
        <v>0</v>
      </c>
      <c r="AB252" s="73">
        <f>VLOOKUP($B252,'Tillförd energi'!$B$2:$AS$506,MATCH(AB$1,'Tillförd energi'!$B$1:$AQ$1,0),FALSE)</f>
        <v>0</v>
      </c>
      <c r="AC252" s="73">
        <f>VLOOKUP($B252,'Tillförd energi'!$B$2:$AS$506,MATCH(AC$1,'Tillförd energi'!$B$1:$AQ$1,0),FALSE)</f>
        <v>0</v>
      </c>
      <c r="AD252" s="73">
        <f>VLOOKUP($B252,'Tillförd energi'!$B$2:$AS$506,MATCH(AD$1,'Tillförd energi'!$B$1:$AQ$1,0),FALSE)</f>
        <v>0</v>
      </c>
      <c r="AF252" s="73">
        <f>VLOOKUP($B252,'Tillförd energi'!$B$2:$AS$506,MATCH(AF$1,'Tillförd energi'!$B$1:$AQ$1,0),FALSE)</f>
        <v>0.47</v>
      </c>
      <c r="AH252" s="73">
        <f>IFERROR(VLOOKUP(B252,Miljö!$B$1:$S$476,9,FALSE)/1,0)</f>
        <v>0</v>
      </c>
      <c r="AJ252" s="81">
        <f>IFERROR(VLOOKUP($B252,Miljö!$B$1:$S$500,MATCH("hjälpel exklusive kraftvärme (GWh)",Miljö!$B$1:$V$1,0),FALSE)/1,"")</f>
        <v>0.47</v>
      </c>
      <c r="AK252" s="81">
        <f t="shared" si="33"/>
        <v>0.47</v>
      </c>
      <c r="AL252" s="81">
        <f>VLOOKUP($B252,'Slutlig allokering'!$B$2:$AL$462,MATCH("Hjälpel kraftvärme",'Slutlig allokering'!$B$2:$AL$2,0),FALSE)</f>
        <v>0</v>
      </c>
      <c r="AN252" s="73">
        <f t="shared" si="34"/>
        <v>29.17</v>
      </c>
      <c r="AO252" s="73">
        <f t="shared" si="35"/>
        <v>29.17</v>
      </c>
      <c r="AP252" s="73">
        <f>IF(ISERROR(1/VLOOKUP($B252,Leveranser!$B$1:$S$500,MATCH("såld värme (gwh)",Leveranser!$B$1:$S$1,0),FALSE)),"",VLOOKUP($B252,Leveranser!$B$1:$S$500,MATCH("såld värme (gwh)",Leveranser!$B$1:$S$1,0),FALSE))</f>
        <v>22.7</v>
      </c>
      <c r="AQ252" s="73">
        <f>VLOOKUP($B252,Leveranser!$B$1:$Y$500,MATCH("Totalt såld fjärrvärme till andra fjärrvärmeföretag",Leveranser!$B$1:$AA$1,0),FALSE)</f>
        <v>0</v>
      </c>
      <c r="AR252" s="73">
        <f>IF(ISERROR(1/VLOOKUP($B252,Miljö!$B$1:$S$500,MATCH("Såld mängd produktionsspecifik fjärrvärme (GWh)",Miljö!$B$1:$R$1,0),FALSE)),0,VLOOKUP($B252,Miljö!$B$1:$S$500,MATCH("Såld mängd produktionsspecifik fjärrvärme (GWh)",Miljö!$B$1:$R$1,0),FALSE))</f>
        <v>0</v>
      </c>
      <c r="AS252" s="82">
        <f t="shared" si="40"/>
        <v>0.77819677751114147</v>
      </c>
      <c r="AU252" s="73" t="str">
        <f>VLOOKUP($B252,'Miljövärden urval för publ'!$B$2:$I$486,7,FALSE)</f>
        <v>Ja</v>
      </c>
      <c r="AV252" s="73" t="str">
        <f>VLOOKUP($B252,'Miljövärden urval för publ'!$B$2:$I$486,6,FALSE)</f>
        <v>Nej</v>
      </c>
      <c r="AZ252" s="73">
        <f t="shared" si="36"/>
        <v>0.47</v>
      </c>
      <c r="BA252" s="73">
        <f t="shared" si="41"/>
        <v>0</v>
      </c>
      <c r="BB252" s="73">
        <f t="shared" si="37"/>
        <v>10.9</v>
      </c>
      <c r="BC252" s="73">
        <f t="shared" si="38"/>
        <v>17.100000000000001</v>
      </c>
      <c r="BE252" s="73">
        <f t="shared" si="42"/>
        <v>0</v>
      </c>
      <c r="BF252" s="73">
        <f t="shared" si="43"/>
        <v>0</v>
      </c>
      <c r="BH252" s="73">
        <f t="shared" si="39"/>
        <v>28</v>
      </c>
    </row>
    <row r="253" spans="1:60" ht="15" x14ac:dyDescent="0.25">
      <c r="A253" t="s">
        <v>319</v>
      </c>
      <c r="B253" t="s">
        <v>320</v>
      </c>
      <c r="C253" s="73">
        <f>VLOOKUP($B253,'Tillförd energi'!$B$2:$AS$506,MATCH(C$1,'Tillförd energi'!$B$1:$AQ$1,0),FALSE)</f>
        <v>0</v>
      </c>
      <c r="D253" s="73">
        <f>VLOOKUP($B253,'Tillförd energi'!$B$2:$AS$506,MATCH(D$1,'Tillförd energi'!$B$1:$AQ$1,0),FALSE)</f>
        <v>0</v>
      </c>
      <c r="E253" s="73">
        <f>VLOOKUP($B253,'Tillförd energi'!$B$2:$AS$506,MATCH(E$1,'Tillförd energi'!$B$1:$AQ$1,0),FALSE)</f>
        <v>0</v>
      </c>
      <c r="F253" s="73">
        <f>VLOOKUP($B253,'Tillförd energi'!$B$2:$AS$506,MATCH(F$1,'Tillförd energi'!$B$1:$AQ$1,0),FALSE)</f>
        <v>0</v>
      </c>
      <c r="G253" s="73">
        <f>VLOOKUP($B253,'Tillförd energi'!$B$2:$AS$506,MATCH(G$1,'Tillförd energi'!$B$1:$AQ$1,0),FALSE)</f>
        <v>0</v>
      </c>
      <c r="H253" s="73">
        <f>VLOOKUP($B253,'Tillförd energi'!$B$2:$AS$506,MATCH(H$1,'Tillförd energi'!$B$1:$AQ$1,0),FALSE)</f>
        <v>0</v>
      </c>
      <c r="I253" s="73">
        <f>VLOOKUP($B253,'Tillförd energi'!$B$2:$AS$506,MATCH(I$1,'Tillförd energi'!$B$1:$AQ$1,0),FALSE)</f>
        <v>0</v>
      </c>
      <c r="J253" s="73">
        <f>VLOOKUP($B253,'Tillförd energi'!$B$2:$AS$506,MATCH(J$1,'Tillförd energi'!$B$1:$AQ$1,0),FALSE)</f>
        <v>0</v>
      </c>
      <c r="K253" s="73">
        <f>VLOOKUP($B253,'Tillförd energi'!$B$2:$AS$506,MATCH(K$1,'Tillförd energi'!$B$1:$AQ$1,0),FALSE)</f>
        <v>0</v>
      </c>
      <c r="L253" s="73">
        <f>VLOOKUP($B253,'Tillförd energi'!$B$2:$AS$506,MATCH(L$1,'Tillförd energi'!$B$1:$AQ$1,0),FALSE)</f>
        <v>0</v>
      </c>
      <c r="M253" s="73">
        <f>VLOOKUP($B253,'Tillförd energi'!$B$2:$AS$506,MATCH(M$1,'Tillförd energi'!$B$1:$AQ$1,0),FALSE)</f>
        <v>0</v>
      </c>
      <c r="N253" s="73">
        <f>VLOOKUP($B253,'Tillförd energi'!$B$2:$AS$506,MATCH(N$1,'Tillförd energi'!$B$1:$AQ$1,0),FALSE)</f>
        <v>0</v>
      </c>
      <c r="O253" s="73">
        <f>VLOOKUP($B253,'Tillförd energi'!$B$2:$AS$506,MATCH(O$1,'Tillförd energi'!$B$1:$AQ$1,0),FALSE)</f>
        <v>0</v>
      </c>
      <c r="P253" s="73">
        <f>VLOOKUP($B253,'Tillförd energi'!$B$2:$AS$506,MATCH(P$1,'Tillförd energi'!$B$1:$AQ$1,0),FALSE)</f>
        <v>0</v>
      </c>
      <c r="Q253" s="73">
        <f>VLOOKUP($B253,'Tillförd energi'!$B$2:$AS$506,MATCH(Q$1,'Tillförd energi'!$B$1:$AQ$1,0),FALSE)</f>
        <v>0</v>
      </c>
      <c r="R253" s="73">
        <f>VLOOKUP($B253,'Tillförd energi'!$B$2:$AS$506,MATCH(R$1,'Tillförd energi'!$B$1:$AQ$1,0),FALSE)</f>
        <v>0</v>
      </c>
      <c r="S253" s="73">
        <f>VLOOKUP($B253,'Tillförd energi'!$B$2:$AS$506,MATCH(S$1,'Tillförd energi'!$B$1:$AQ$1,0),FALSE)</f>
        <v>0</v>
      </c>
      <c r="T253" s="73">
        <f>VLOOKUP($B253,'Tillförd energi'!$B$2:$AS$506,MATCH(T$1,'Tillförd energi'!$B$1:$AQ$1,0),FALSE)</f>
        <v>0</v>
      </c>
      <c r="U253" s="73">
        <f>VLOOKUP($B253,'Tillförd energi'!$B$2:$AS$506,MATCH(U$1,'Tillförd energi'!$B$1:$AQ$1,0),FALSE)</f>
        <v>0</v>
      </c>
      <c r="V253" s="73">
        <f>VLOOKUP($B253,'Tillförd energi'!$B$2:$AS$506,MATCH(V$1,'Tillförd energi'!$B$1:$AQ$1,0),FALSE)</f>
        <v>0</v>
      </c>
      <c r="W253" s="73">
        <f>VLOOKUP($B253,'Tillförd energi'!$B$2:$AS$506,MATCH(W$1,'Tillförd energi'!$B$1:$AQ$1,0),FALSE)</f>
        <v>0</v>
      </c>
      <c r="X253" s="73">
        <f>VLOOKUP($B253,'Tillförd energi'!$B$2:$AS$506,MATCH(X$1,'Tillförd energi'!$B$1:$AQ$1,0),FALSE)</f>
        <v>0</v>
      </c>
      <c r="Y253" s="73">
        <f>VLOOKUP($B253,'Tillförd energi'!$B$2:$AS$506,MATCH(Y$1,'Tillförd energi'!$B$1:$AQ$1,0),FALSE)</f>
        <v>0</v>
      </c>
      <c r="Z253" s="73">
        <f>VLOOKUP($B253,'Tillförd energi'!$B$2:$AS$506,MATCH(Z$1,'Tillförd energi'!$B$1:$AQ$1,0),FALSE)</f>
        <v>0</v>
      </c>
      <c r="AA253" s="73">
        <f>VLOOKUP($B253,'Tillförd energi'!$B$2:$AS$506,MATCH(AA$1,'Tillförd energi'!$B$1:$AQ$1,0),FALSE)</f>
        <v>0</v>
      </c>
      <c r="AB253" s="73">
        <f>VLOOKUP($B253,'Tillförd energi'!$B$2:$AS$506,MATCH(AB$1,'Tillförd energi'!$B$1:$AQ$1,0),FALSE)</f>
        <v>0</v>
      </c>
      <c r="AC253" s="73">
        <f>VLOOKUP($B253,'Tillförd energi'!$B$2:$AS$506,MATCH(AC$1,'Tillförd energi'!$B$1:$AQ$1,0),FALSE)</f>
        <v>0</v>
      </c>
      <c r="AD253" s="73">
        <f>VLOOKUP($B253,'Tillförd energi'!$B$2:$AS$506,MATCH(AD$1,'Tillförd energi'!$B$1:$AQ$1,0),FALSE)</f>
        <v>0</v>
      </c>
      <c r="AF253" s="73">
        <f>VLOOKUP($B253,'Tillförd energi'!$B$2:$AS$506,MATCH(AF$1,'Tillförd energi'!$B$1:$AQ$1,0),FALSE)</f>
        <v>0</v>
      </c>
      <c r="AH253" s="73">
        <f>IFERROR(VLOOKUP(B253,Miljö!$B$1:$S$476,9,FALSE)/1,0)</f>
        <v>0</v>
      </c>
      <c r="AJ253" s="81" t="str">
        <f>IFERROR(VLOOKUP($B253,Miljö!$B$1:$S$500,MATCH("hjälpel exklusive kraftvärme (GWh)",Miljö!$B$1:$V$1,0),FALSE)/1,"")</f>
        <v/>
      </c>
      <c r="AK253" s="81">
        <f t="shared" si="33"/>
        <v>0</v>
      </c>
      <c r="AL253" s="81">
        <f>VLOOKUP($B253,'Slutlig allokering'!$B$2:$AL$462,MATCH("Hjälpel kraftvärme",'Slutlig allokering'!$B$2:$AL$2,0),FALSE)</f>
        <v>0</v>
      </c>
      <c r="AN253" s="73">
        <f t="shared" si="34"/>
        <v>0</v>
      </c>
      <c r="AO253" s="73">
        <f t="shared" si="35"/>
        <v>0</v>
      </c>
      <c r="AP253" s="73" t="str">
        <f>IF(ISERROR(1/VLOOKUP($B253,Leveranser!$B$1:$S$500,MATCH("såld värme (gwh)",Leveranser!$B$1:$S$1,0),FALSE)),"",VLOOKUP($B253,Leveranser!$B$1:$S$500,MATCH("såld värme (gwh)",Leveranser!$B$1:$S$1,0),FALSE))</f>
        <v/>
      </c>
      <c r="AQ253" s="73">
        <f>VLOOKUP($B253,Leveranser!$B$1:$Y$500,MATCH("Totalt såld fjärrvärme till andra fjärrvärmeföretag",Leveranser!$B$1:$AA$1,0),FALSE)</f>
        <v>0</v>
      </c>
      <c r="AR253" s="73">
        <f>IF(ISERROR(1/VLOOKUP($B253,Miljö!$B$1:$S$500,MATCH("Såld mängd produktionsspecifik fjärrvärme (GWh)",Miljö!$B$1:$R$1,0),FALSE)),0,VLOOKUP($B253,Miljö!$B$1:$S$500,MATCH("Såld mängd produktionsspecifik fjärrvärme (GWh)",Miljö!$B$1:$R$1,0),FALSE))</f>
        <v>0</v>
      </c>
      <c r="AS253" s="82" t="str">
        <f t="shared" si="40"/>
        <v/>
      </c>
      <c r="AU253" s="73" t="str">
        <f>VLOOKUP($B253,'Miljövärden urval för publ'!$B$2:$I$486,7,FALSE)</f>
        <v>Nej</v>
      </c>
      <c r="AV253" s="73" t="str">
        <f>VLOOKUP($B253,'Miljövärden urval för publ'!$B$2:$I$486,6,FALSE)</f>
        <v>Nej</v>
      </c>
      <c r="AZ253" s="73">
        <f t="shared" si="36"/>
        <v>0</v>
      </c>
      <c r="BA253" s="73">
        <f t="shared" si="41"/>
        <v>0</v>
      </c>
      <c r="BB253" s="73">
        <f t="shared" si="37"/>
        <v>0</v>
      </c>
      <c r="BC253" s="73">
        <f t="shared" si="38"/>
        <v>0</v>
      </c>
      <c r="BE253" s="73">
        <f t="shared" si="42"/>
        <v>0</v>
      </c>
      <c r="BF253" s="73">
        <f t="shared" si="43"/>
        <v>0</v>
      </c>
      <c r="BH253" s="73">
        <f t="shared" si="39"/>
        <v>0</v>
      </c>
    </row>
    <row r="254" spans="1:60" ht="15" x14ac:dyDescent="0.25">
      <c r="A254" t="s">
        <v>321</v>
      </c>
      <c r="B254" t="s">
        <v>322</v>
      </c>
      <c r="C254" s="73">
        <f>VLOOKUP($B254,'Tillförd energi'!$B$2:$AS$506,MATCH(C$1,'Tillförd energi'!$B$1:$AQ$1,0),FALSE)</f>
        <v>0</v>
      </c>
      <c r="D254" s="73">
        <f>VLOOKUP($B254,'Tillförd energi'!$B$2:$AS$506,MATCH(D$1,'Tillförd energi'!$B$1:$AQ$1,0),FALSE)</f>
        <v>0.12</v>
      </c>
      <c r="E254" s="73">
        <f>VLOOKUP($B254,'Tillförd energi'!$B$2:$AS$506,MATCH(E$1,'Tillförd energi'!$B$1:$AQ$1,0),FALSE)</f>
        <v>0</v>
      </c>
      <c r="F254" s="73">
        <f>VLOOKUP($B254,'Tillförd energi'!$B$2:$AS$506,MATCH(F$1,'Tillförd energi'!$B$1:$AQ$1,0),FALSE)</f>
        <v>0</v>
      </c>
      <c r="G254" s="73">
        <f>VLOOKUP($B254,'Tillförd energi'!$B$2:$AS$506,MATCH(G$1,'Tillförd energi'!$B$1:$AQ$1,0),FALSE)</f>
        <v>0</v>
      </c>
      <c r="H254" s="73">
        <f>VLOOKUP($B254,'Tillförd energi'!$B$2:$AS$506,MATCH(H$1,'Tillförd energi'!$B$1:$AQ$1,0),FALSE)</f>
        <v>0</v>
      </c>
      <c r="I254" s="73">
        <f>VLOOKUP($B254,'Tillförd energi'!$B$2:$AS$506,MATCH(I$1,'Tillförd energi'!$B$1:$AQ$1,0),FALSE)</f>
        <v>0</v>
      </c>
      <c r="J254" s="73">
        <f>VLOOKUP($B254,'Tillförd energi'!$B$2:$AS$506,MATCH(J$1,'Tillförd energi'!$B$1:$AQ$1,0),FALSE)</f>
        <v>0</v>
      </c>
      <c r="K254" s="73">
        <f>VLOOKUP($B254,'Tillförd energi'!$B$2:$AS$506,MATCH(K$1,'Tillförd energi'!$B$1:$AQ$1,0),FALSE)</f>
        <v>0</v>
      </c>
      <c r="L254" s="73">
        <f>VLOOKUP($B254,'Tillförd energi'!$B$2:$AS$506,MATCH(L$1,'Tillförd energi'!$B$1:$AQ$1,0),FALSE)</f>
        <v>0</v>
      </c>
      <c r="M254" s="73">
        <f>VLOOKUP($B254,'Tillförd energi'!$B$2:$AS$506,MATCH(M$1,'Tillförd energi'!$B$1:$AQ$1,0),FALSE)</f>
        <v>0</v>
      </c>
      <c r="N254" s="73">
        <f>VLOOKUP($B254,'Tillförd energi'!$B$2:$AS$506,MATCH(N$1,'Tillförd energi'!$B$1:$AQ$1,0),FALSE)</f>
        <v>0</v>
      </c>
      <c r="O254" s="73">
        <f>VLOOKUP($B254,'Tillförd energi'!$B$2:$AS$506,MATCH(O$1,'Tillförd energi'!$B$1:$AQ$1,0),FALSE)</f>
        <v>26.7</v>
      </c>
      <c r="P254" s="73">
        <f>VLOOKUP($B254,'Tillförd energi'!$B$2:$AS$506,MATCH(P$1,'Tillförd energi'!$B$1:$AQ$1,0),FALSE)</f>
        <v>0</v>
      </c>
      <c r="Q254" s="73">
        <f>VLOOKUP($B254,'Tillförd energi'!$B$2:$AS$506,MATCH(Q$1,'Tillförd energi'!$B$1:$AQ$1,0),FALSE)</f>
        <v>0</v>
      </c>
      <c r="R254" s="73">
        <f>VLOOKUP($B254,'Tillförd energi'!$B$2:$AS$506,MATCH(R$1,'Tillförd energi'!$B$1:$AQ$1,0),FALSE)</f>
        <v>0</v>
      </c>
      <c r="S254" s="73">
        <f>VLOOKUP($B254,'Tillförd energi'!$B$2:$AS$506,MATCH(S$1,'Tillförd energi'!$B$1:$AQ$1,0),FALSE)</f>
        <v>0</v>
      </c>
      <c r="T254" s="73">
        <f>VLOOKUP($B254,'Tillförd energi'!$B$2:$AS$506,MATCH(T$1,'Tillförd energi'!$B$1:$AQ$1,0),FALSE)</f>
        <v>0</v>
      </c>
      <c r="U254" s="73">
        <f>VLOOKUP($B254,'Tillförd energi'!$B$2:$AS$506,MATCH(U$1,'Tillförd energi'!$B$1:$AQ$1,0),FALSE)</f>
        <v>0</v>
      </c>
      <c r="V254" s="73">
        <f>VLOOKUP($B254,'Tillförd energi'!$B$2:$AS$506,MATCH(V$1,'Tillförd energi'!$B$1:$AQ$1,0),FALSE)</f>
        <v>0</v>
      </c>
      <c r="W254" s="73">
        <f>VLOOKUP($B254,'Tillförd energi'!$B$2:$AS$506,MATCH(W$1,'Tillförd energi'!$B$1:$AQ$1,0),FALSE)</f>
        <v>0</v>
      </c>
      <c r="X254" s="73">
        <f>VLOOKUP($B254,'Tillförd energi'!$B$2:$AS$506,MATCH(X$1,'Tillförd energi'!$B$1:$AQ$1,0),FALSE)</f>
        <v>0</v>
      </c>
      <c r="Y254" s="73">
        <f>VLOOKUP($B254,'Tillförd energi'!$B$2:$AS$506,MATCH(Y$1,'Tillförd energi'!$B$1:$AQ$1,0),FALSE)</f>
        <v>0</v>
      </c>
      <c r="Z254" s="73">
        <f>VLOOKUP($B254,'Tillförd energi'!$B$2:$AS$506,MATCH(Z$1,'Tillförd energi'!$B$1:$AQ$1,0),FALSE)</f>
        <v>0</v>
      </c>
      <c r="AA254" s="73">
        <f>VLOOKUP($B254,'Tillförd energi'!$B$2:$AS$506,MATCH(AA$1,'Tillförd energi'!$B$1:$AQ$1,0),FALSE)</f>
        <v>0</v>
      </c>
      <c r="AB254" s="73">
        <f>VLOOKUP($B254,'Tillförd energi'!$B$2:$AS$506,MATCH(AB$1,'Tillförd energi'!$B$1:$AQ$1,0),FALSE)</f>
        <v>3.1</v>
      </c>
      <c r="AC254" s="73">
        <f>VLOOKUP($B254,'Tillförd energi'!$B$2:$AS$506,MATCH(AC$1,'Tillförd energi'!$B$1:$AQ$1,0),FALSE)</f>
        <v>0</v>
      </c>
      <c r="AD254" s="73">
        <f>VLOOKUP($B254,'Tillförd energi'!$B$2:$AS$506,MATCH(AD$1,'Tillförd energi'!$B$1:$AQ$1,0),FALSE)</f>
        <v>0</v>
      </c>
      <c r="AF254" s="73">
        <f>VLOOKUP($B254,'Tillförd energi'!$B$2:$AS$506,MATCH(AF$1,'Tillförd energi'!$B$1:$AQ$1,0),FALSE)</f>
        <v>0.5</v>
      </c>
      <c r="AH254" s="73">
        <f>IFERROR(VLOOKUP(B254,Miljö!$B$1:$S$476,9,FALSE)/1,0)</f>
        <v>0</v>
      </c>
      <c r="AJ254" s="81">
        <f>IFERROR(VLOOKUP($B254,Miljö!$B$1:$S$500,MATCH("hjälpel exklusive kraftvärme (GWh)",Miljö!$B$1:$V$1,0),FALSE)/1,"")</f>
        <v>0.5</v>
      </c>
      <c r="AK254" s="81">
        <f t="shared" si="33"/>
        <v>0.5</v>
      </c>
      <c r="AL254" s="81">
        <f>VLOOKUP($B254,'Slutlig allokering'!$B$2:$AL$462,MATCH("Hjälpel kraftvärme",'Slutlig allokering'!$B$2:$AL$2,0),FALSE)</f>
        <v>0</v>
      </c>
      <c r="AN254" s="73">
        <f t="shared" si="34"/>
        <v>30.42</v>
      </c>
      <c r="AO254" s="73">
        <f t="shared" si="35"/>
        <v>30.42</v>
      </c>
      <c r="AP254" s="73">
        <f>IF(ISERROR(1/VLOOKUP($B254,Leveranser!$B$1:$S$500,MATCH("såld värme (gwh)",Leveranser!$B$1:$S$1,0),FALSE)),"",VLOOKUP($B254,Leveranser!$B$1:$S$500,MATCH("såld värme (gwh)",Leveranser!$B$1:$S$1,0),FALSE))</f>
        <v>23.2</v>
      </c>
      <c r="AQ254" s="73">
        <f>VLOOKUP($B254,Leveranser!$B$1:$Y$500,MATCH("Totalt såld fjärrvärme till andra fjärrvärmeföretag",Leveranser!$B$1:$AA$1,0),FALSE)</f>
        <v>0</v>
      </c>
      <c r="AR254" s="73">
        <f>IF(ISERROR(1/VLOOKUP($B254,Miljö!$B$1:$S$500,MATCH("Såld mängd produktionsspecifik fjärrvärme (GWh)",Miljö!$B$1:$R$1,0),FALSE)),0,VLOOKUP($B254,Miljö!$B$1:$S$500,MATCH("Såld mängd produktionsspecifik fjärrvärme (GWh)",Miljö!$B$1:$R$1,0),FALSE))</f>
        <v>0</v>
      </c>
      <c r="AS254" s="82">
        <f t="shared" si="40"/>
        <v>0.76265614727153186</v>
      </c>
      <c r="AU254" s="73" t="str">
        <f>VLOOKUP($B254,'Miljövärden urval för publ'!$B$2:$I$486,7,FALSE)</f>
        <v>Ja</v>
      </c>
      <c r="AV254" s="73" t="str">
        <f>VLOOKUP($B254,'Miljövärden urval för publ'!$B$2:$I$486,6,FALSE)</f>
        <v>Ja</v>
      </c>
      <c r="AZ254" s="73">
        <f t="shared" si="36"/>
        <v>0.5</v>
      </c>
      <c r="BA254" s="73">
        <f t="shared" si="41"/>
        <v>0</v>
      </c>
      <c r="BB254" s="73">
        <f t="shared" si="37"/>
        <v>26.7</v>
      </c>
      <c r="BC254" s="73">
        <f t="shared" si="38"/>
        <v>0</v>
      </c>
      <c r="BE254" s="73">
        <f t="shared" si="42"/>
        <v>0</v>
      </c>
      <c r="BF254" s="73">
        <f t="shared" si="43"/>
        <v>0</v>
      </c>
      <c r="BH254" s="73">
        <f t="shared" si="39"/>
        <v>26.7</v>
      </c>
    </row>
    <row r="255" spans="1:60" ht="15" x14ac:dyDescent="0.25">
      <c r="A255" t="s">
        <v>323</v>
      </c>
      <c r="B255" t="s">
        <v>324</v>
      </c>
      <c r="C255" s="73">
        <f>VLOOKUP($B255,'Tillförd energi'!$B$2:$AS$506,MATCH(C$1,'Tillförd energi'!$B$1:$AQ$1,0),FALSE)</f>
        <v>0</v>
      </c>
      <c r="D255" s="73">
        <f>VLOOKUP($B255,'Tillförd energi'!$B$2:$AS$506,MATCH(D$1,'Tillförd energi'!$B$1:$AQ$1,0),FALSE)</f>
        <v>0.9</v>
      </c>
      <c r="E255" s="73">
        <f>VLOOKUP($B255,'Tillförd energi'!$B$2:$AS$506,MATCH(E$1,'Tillförd energi'!$B$1:$AQ$1,0),FALSE)</f>
        <v>0</v>
      </c>
      <c r="F255" s="73">
        <f>VLOOKUP($B255,'Tillförd energi'!$B$2:$AS$506,MATCH(F$1,'Tillförd energi'!$B$1:$AQ$1,0),FALSE)</f>
        <v>0</v>
      </c>
      <c r="G255" s="73">
        <f>VLOOKUP($B255,'Tillförd energi'!$B$2:$AS$506,MATCH(G$1,'Tillförd energi'!$B$1:$AQ$1,0),FALSE)</f>
        <v>0</v>
      </c>
      <c r="H255" s="73">
        <f>VLOOKUP($B255,'Tillförd energi'!$B$2:$AS$506,MATCH(H$1,'Tillförd energi'!$B$1:$AQ$1,0),FALSE)</f>
        <v>0</v>
      </c>
      <c r="I255" s="73">
        <f>VLOOKUP($B255,'Tillförd energi'!$B$2:$AS$506,MATCH(I$1,'Tillförd energi'!$B$1:$AQ$1,0),FALSE)</f>
        <v>0</v>
      </c>
      <c r="J255" s="73">
        <f>VLOOKUP($B255,'Tillförd energi'!$B$2:$AS$506,MATCH(J$1,'Tillförd energi'!$B$1:$AQ$1,0),FALSE)</f>
        <v>0</v>
      </c>
      <c r="K255" s="73">
        <f>VLOOKUP($B255,'Tillförd energi'!$B$2:$AS$506,MATCH(K$1,'Tillförd energi'!$B$1:$AQ$1,0),FALSE)</f>
        <v>0</v>
      </c>
      <c r="L255" s="73">
        <f>VLOOKUP($B255,'Tillförd energi'!$B$2:$AS$506,MATCH(L$1,'Tillförd energi'!$B$1:$AQ$1,0),FALSE)</f>
        <v>10.851900000000001</v>
      </c>
      <c r="M255" s="73">
        <f>VLOOKUP($B255,'Tillförd energi'!$B$2:$AS$506,MATCH(M$1,'Tillförd energi'!$B$1:$AQ$1,0),FALSE)</f>
        <v>54.420499999999997</v>
      </c>
      <c r="N255" s="73">
        <f>VLOOKUP($B255,'Tillförd energi'!$B$2:$AS$506,MATCH(N$1,'Tillförd energi'!$B$1:$AQ$1,0),FALSE)</f>
        <v>0</v>
      </c>
      <c r="O255" s="73">
        <f>VLOOKUP($B255,'Tillförd energi'!$B$2:$AS$506,MATCH(O$1,'Tillförd energi'!$B$1:$AQ$1,0),FALSE)</f>
        <v>44.547800000000002</v>
      </c>
      <c r="P255" s="73">
        <f>VLOOKUP($B255,'Tillförd energi'!$B$2:$AS$506,MATCH(P$1,'Tillförd energi'!$B$1:$AQ$1,0),FALSE)</f>
        <v>0</v>
      </c>
      <c r="Q255" s="73">
        <f>VLOOKUP($B255,'Tillförd energi'!$B$2:$AS$506,MATCH(Q$1,'Tillförd energi'!$B$1:$AQ$1,0),FALSE)</f>
        <v>0</v>
      </c>
      <c r="R255" s="73">
        <f>VLOOKUP($B255,'Tillförd energi'!$B$2:$AS$506,MATCH(R$1,'Tillförd energi'!$B$1:$AQ$1,0),FALSE)</f>
        <v>0.5</v>
      </c>
      <c r="S255" s="73">
        <f>VLOOKUP($B255,'Tillförd energi'!$B$2:$AS$506,MATCH(S$1,'Tillförd energi'!$B$1:$AQ$1,0),FALSE)</f>
        <v>0</v>
      </c>
      <c r="T255" s="73">
        <f>VLOOKUP($B255,'Tillförd energi'!$B$2:$AS$506,MATCH(T$1,'Tillförd energi'!$B$1:$AQ$1,0),FALSE)</f>
        <v>0</v>
      </c>
      <c r="U255" s="73">
        <f>VLOOKUP($B255,'Tillförd energi'!$B$2:$AS$506,MATCH(U$1,'Tillförd energi'!$B$1:$AQ$1,0),FALSE)</f>
        <v>0</v>
      </c>
      <c r="V255" s="73">
        <f>VLOOKUP($B255,'Tillförd energi'!$B$2:$AS$506,MATCH(V$1,'Tillförd energi'!$B$1:$AQ$1,0),FALSE)</f>
        <v>0</v>
      </c>
      <c r="W255" s="73">
        <f>VLOOKUP($B255,'Tillförd energi'!$B$2:$AS$506,MATCH(W$1,'Tillförd energi'!$B$1:$AQ$1,0),FALSE)</f>
        <v>0</v>
      </c>
      <c r="X255" s="73">
        <f>VLOOKUP($B255,'Tillförd energi'!$B$2:$AS$506,MATCH(X$1,'Tillförd energi'!$B$1:$AQ$1,0),FALSE)</f>
        <v>0</v>
      </c>
      <c r="Y255" s="73">
        <f>VLOOKUP($B255,'Tillförd energi'!$B$2:$AS$506,MATCH(Y$1,'Tillförd energi'!$B$1:$AQ$1,0),FALSE)</f>
        <v>0</v>
      </c>
      <c r="Z255" s="73">
        <f>VLOOKUP($B255,'Tillförd energi'!$B$2:$AS$506,MATCH(Z$1,'Tillförd energi'!$B$1:$AQ$1,0),FALSE)</f>
        <v>0</v>
      </c>
      <c r="AA255" s="73">
        <f>VLOOKUP($B255,'Tillförd energi'!$B$2:$AS$506,MATCH(AA$1,'Tillförd energi'!$B$1:$AQ$1,0),FALSE)</f>
        <v>0</v>
      </c>
      <c r="AB255" s="73">
        <f>VLOOKUP($B255,'Tillförd energi'!$B$2:$AS$506,MATCH(AB$1,'Tillförd energi'!$B$1:$AQ$1,0),FALSE)</f>
        <v>17</v>
      </c>
      <c r="AC255" s="73">
        <f>VLOOKUP($B255,'Tillförd energi'!$B$2:$AS$506,MATCH(AC$1,'Tillförd energi'!$B$1:$AQ$1,0),FALSE)</f>
        <v>0</v>
      </c>
      <c r="AD255" s="73">
        <f>VLOOKUP($B255,'Tillförd energi'!$B$2:$AS$506,MATCH(AD$1,'Tillförd energi'!$B$1:$AQ$1,0),FALSE)</f>
        <v>0</v>
      </c>
      <c r="AF255" s="73">
        <f>VLOOKUP($B255,'Tillförd energi'!$B$2:$AS$506,MATCH(AF$1,'Tillförd energi'!$B$1:$AQ$1,0),FALSE)</f>
        <v>3.1503899999999998</v>
      </c>
      <c r="AH255" s="73">
        <f>IFERROR(VLOOKUP(B255,Miljö!$B$1:$S$476,9,FALSE)/1,0)</f>
        <v>0</v>
      </c>
      <c r="AJ255" s="81">
        <f>IFERROR(VLOOKUP($B255,Miljö!$B$1:$S$500,MATCH("hjälpel exklusive kraftvärme (GWh)",Miljö!$B$1:$V$1,0),FALSE)/1,"")</f>
        <v>0.98</v>
      </c>
      <c r="AK255" s="81">
        <f t="shared" si="33"/>
        <v>0.98</v>
      </c>
      <c r="AL255" s="81">
        <f>VLOOKUP($B255,'Slutlig allokering'!$B$2:$AL$462,MATCH("Hjälpel kraftvärme",'Slutlig allokering'!$B$2:$AL$2,0),FALSE)</f>
        <v>2.1703899999999998</v>
      </c>
      <c r="AN255" s="73">
        <f t="shared" si="34"/>
        <v>131.37058999999999</v>
      </c>
      <c r="AO255" s="73">
        <f t="shared" si="35"/>
        <v>131.37058999999999</v>
      </c>
      <c r="AP255" s="73">
        <f>IF(ISERROR(1/VLOOKUP($B255,Leveranser!$B$1:$S$500,MATCH("såld värme (gwh)",Leveranser!$B$1:$S$1,0),FALSE)),"",VLOOKUP($B255,Leveranser!$B$1:$S$500,MATCH("såld värme (gwh)",Leveranser!$B$1:$S$1,0),FALSE))</f>
        <v>88</v>
      </c>
      <c r="AQ255" s="73">
        <f>VLOOKUP($B255,Leveranser!$B$1:$Y$500,MATCH("Totalt såld fjärrvärme till andra fjärrvärmeföretag",Leveranser!$B$1:$AA$1,0),FALSE)</f>
        <v>0</v>
      </c>
      <c r="AR255" s="73">
        <f>IF(ISERROR(1/VLOOKUP($B255,Miljö!$B$1:$S$500,MATCH("Såld mängd produktionsspecifik fjärrvärme (GWh)",Miljö!$B$1:$R$1,0),FALSE)),0,VLOOKUP($B255,Miljö!$B$1:$S$500,MATCH("Såld mängd produktionsspecifik fjärrvärme (GWh)",Miljö!$B$1:$R$1,0),FALSE))</f>
        <v>0</v>
      </c>
      <c r="AS255" s="82">
        <f t="shared" si="40"/>
        <v>0.66986073519194822</v>
      </c>
      <c r="AU255" s="73" t="str">
        <f>VLOOKUP($B255,'Miljövärden urval för publ'!$B$2:$I$486,7,FALSE)</f>
        <v>Ja</v>
      </c>
      <c r="AV255" s="73" t="str">
        <f>VLOOKUP($B255,'Miljövärden urval för publ'!$B$2:$I$486,6,FALSE)</f>
        <v>Ja</v>
      </c>
      <c r="AZ255" s="73">
        <f t="shared" si="36"/>
        <v>3.1503899999999998</v>
      </c>
      <c r="BA255" s="73">
        <f t="shared" si="41"/>
        <v>0</v>
      </c>
      <c r="BB255" s="73">
        <f t="shared" si="37"/>
        <v>109.8202</v>
      </c>
      <c r="BC255" s="73">
        <f t="shared" si="38"/>
        <v>0.5</v>
      </c>
      <c r="BE255" s="73">
        <f t="shared" si="42"/>
        <v>0</v>
      </c>
      <c r="BF255" s="73">
        <f t="shared" si="43"/>
        <v>0</v>
      </c>
      <c r="BH255" s="73">
        <f t="shared" si="39"/>
        <v>110.3202</v>
      </c>
    </row>
    <row r="256" spans="1:60" ht="15" x14ac:dyDescent="0.25">
      <c r="A256" t="s">
        <v>323</v>
      </c>
      <c r="B256" t="s">
        <v>325</v>
      </c>
      <c r="C256" s="73">
        <f>VLOOKUP($B256,'Tillförd energi'!$B$2:$AS$506,MATCH(C$1,'Tillförd energi'!$B$1:$AQ$1,0),FALSE)</f>
        <v>0</v>
      </c>
      <c r="D256" s="73">
        <f>VLOOKUP($B256,'Tillförd energi'!$B$2:$AS$506,MATCH(D$1,'Tillförd energi'!$B$1:$AQ$1,0),FALSE)</f>
        <v>0.22</v>
      </c>
      <c r="E256" s="73">
        <f>VLOOKUP($B256,'Tillförd energi'!$B$2:$AS$506,MATCH(E$1,'Tillförd energi'!$B$1:$AQ$1,0),FALSE)</f>
        <v>0</v>
      </c>
      <c r="F256" s="73">
        <f>VLOOKUP($B256,'Tillförd energi'!$B$2:$AS$506,MATCH(F$1,'Tillförd energi'!$B$1:$AQ$1,0),FALSE)</f>
        <v>0</v>
      </c>
      <c r="G256" s="73">
        <f>VLOOKUP($B256,'Tillförd energi'!$B$2:$AS$506,MATCH(G$1,'Tillförd energi'!$B$1:$AQ$1,0),FALSE)</f>
        <v>0</v>
      </c>
      <c r="H256" s="73">
        <f>VLOOKUP($B256,'Tillförd energi'!$B$2:$AS$506,MATCH(H$1,'Tillförd energi'!$B$1:$AQ$1,0),FALSE)</f>
        <v>0</v>
      </c>
      <c r="I256" s="73">
        <f>VLOOKUP($B256,'Tillförd energi'!$B$2:$AS$506,MATCH(I$1,'Tillförd energi'!$B$1:$AQ$1,0),FALSE)</f>
        <v>0</v>
      </c>
      <c r="J256" s="73">
        <f>VLOOKUP($B256,'Tillförd energi'!$B$2:$AS$506,MATCH(J$1,'Tillförd energi'!$B$1:$AQ$1,0),FALSE)</f>
        <v>0</v>
      </c>
      <c r="K256" s="73">
        <f>VLOOKUP($B256,'Tillförd energi'!$B$2:$AS$506,MATCH(K$1,'Tillförd energi'!$B$1:$AQ$1,0),FALSE)</f>
        <v>0</v>
      </c>
      <c r="L256" s="73">
        <f>VLOOKUP($B256,'Tillförd energi'!$B$2:$AS$506,MATCH(L$1,'Tillförd energi'!$B$1:$AQ$1,0),FALSE)</f>
        <v>0</v>
      </c>
      <c r="M256" s="73">
        <f>VLOOKUP($B256,'Tillförd energi'!$B$2:$AS$506,MATCH(M$1,'Tillförd energi'!$B$1:$AQ$1,0),FALSE)</f>
        <v>0</v>
      </c>
      <c r="N256" s="73">
        <f>VLOOKUP($B256,'Tillförd energi'!$B$2:$AS$506,MATCH(N$1,'Tillförd energi'!$B$1:$AQ$1,0),FALSE)</f>
        <v>0</v>
      </c>
      <c r="O256" s="73">
        <f>VLOOKUP($B256,'Tillförd energi'!$B$2:$AS$506,MATCH(O$1,'Tillförd energi'!$B$1:$AQ$1,0),FALSE)</f>
        <v>0</v>
      </c>
      <c r="P256" s="73">
        <f>VLOOKUP($B256,'Tillförd energi'!$B$2:$AS$506,MATCH(P$1,'Tillförd energi'!$B$1:$AQ$1,0),FALSE)</f>
        <v>0</v>
      </c>
      <c r="Q256" s="73">
        <f>VLOOKUP($B256,'Tillförd energi'!$B$2:$AS$506,MATCH(Q$1,'Tillförd energi'!$B$1:$AQ$1,0),FALSE)</f>
        <v>0</v>
      </c>
      <c r="R256" s="73">
        <f>VLOOKUP($B256,'Tillförd energi'!$B$2:$AS$506,MATCH(R$1,'Tillförd energi'!$B$1:$AQ$1,0),FALSE)</f>
        <v>10.27</v>
      </c>
      <c r="S256" s="73">
        <f>VLOOKUP($B256,'Tillförd energi'!$B$2:$AS$506,MATCH(S$1,'Tillförd energi'!$B$1:$AQ$1,0),FALSE)</f>
        <v>0</v>
      </c>
      <c r="T256" s="73">
        <f>VLOOKUP($B256,'Tillförd energi'!$B$2:$AS$506,MATCH(T$1,'Tillförd energi'!$B$1:$AQ$1,0),FALSE)</f>
        <v>0</v>
      </c>
      <c r="U256" s="73">
        <f>VLOOKUP($B256,'Tillförd energi'!$B$2:$AS$506,MATCH(U$1,'Tillförd energi'!$B$1:$AQ$1,0),FALSE)</f>
        <v>0</v>
      </c>
      <c r="V256" s="73">
        <f>VLOOKUP($B256,'Tillförd energi'!$B$2:$AS$506,MATCH(V$1,'Tillförd energi'!$B$1:$AQ$1,0),FALSE)</f>
        <v>0</v>
      </c>
      <c r="W256" s="73">
        <f>VLOOKUP($B256,'Tillförd energi'!$B$2:$AS$506,MATCH(W$1,'Tillförd energi'!$B$1:$AQ$1,0),FALSE)</f>
        <v>0</v>
      </c>
      <c r="X256" s="73">
        <f>VLOOKUP($B256,'Tillförd energi'!$B$2:$AS$506,MATCH(X$1,'Tillförd energi'!$B$1:$AQ$1,0),FALSE)</f>
        <v>0</v>
      </c>
      <c r="Y256" s="73">
        <f>VLOOKUP($B256,'Tillförd energi'!$B$2:$AS$506,MATCH(Y$1,'Tillförd energi'!$B$1:$AQ$1,0),FALSE)</f>
        <v>0</v>
      </c>
      <c r="Z256" s="73">
        <f>VLOOKUP($B256,'Tillförd energi'!$B$2:$AS$506,MATCH(Z$1,'Tillförd energi'!$B$1:$AQ$1,0),FALSE)</f>
        <v>0</v>
      </c>
      <c r="AA256" s="73">
        <f>VLOOKUP($B256,'Tillförd energi'!$B$2:$AS$506,MATCH(AA$1,'Tillförd energi'!$B$1:$AQ$1,0),FALSE)</f>
        <v>0</v>
      </c>
      <c r="AB256" s="73">
        <f>VLOOKUP($B256,'Tillförd energi'!$B$2:$AS$506,MATCH(AB$1,'Tillförd energi'!$B$1:$AQ$1,0),FALSE)</f>
        <v>0</v>
      </c>
      <c r="AC256" s="73">
        <f>VLOOKUP($B256,'Tillförd energi'!$B$2:$AS$506,MATCH(AC$1,'Tillförd energi'!$B$1:$AQ$1,0),FALSE)</f>
        <v>0</v>
      </c>
      <c r="AD256" s="73">
        <f>VLOOKUP($B256,'Tillförd energi'!$B$2:$AS$506,MATCH(AD$1,'Tillförd energi'!$B$1:$AQ$1,0),FALSE)</f>
        <v>0</v>
      </c>
      <c r="AF256" s="73">
        <f>VLOOKUP($B256,'Tillförd energi'!$B$2:$AS$506,MATCH(AF$1,'Tillförd energi'!$B$1:$AQ$1,0),FALSE)</f>
        <v>0.23</v>
      </c>
      <c r="AH256" s="73">
        <f>IFERROR(VLOOKUP(B256,Miljö!$B$1:$S$476,9,FALSE)/1,0)</f>
        <v>0</v>
      </c>
      <c r="AJ256" s="81">
        <f>IFERROR(VLOOKUP($B256,Miljö!$B$1:$S$500,MATCH("hjälpel exklusive kraftvärme (GWh)",Miljö!$B$1:$V$1,0),FALSE)/1,"")</f>
        <v>0.23</v>
      </c>
      <c r="AK256" s="81">
        <f t="shared" si="33"/>
        <v>0.23</v>
      </c>
      <c r="AL256" s="81">
        <f>VLOOKUP($B256,'Slutlig allokering'!$B$2:$AL$462,MATCH("Hjälpel kraftvärme",'Slutlig allokering'!$B$2:$AL$2,0),FALSE)</f>
        <v>0</v>
      </c>
      <c r="AN256" s="73">
        <f t="shared" si="34"/>
        <v>10.72</v>
      </c>
      <c r="AO256" s="73">
        <f t="shared" si="35"/>
        <v>10.72</v>
      </c>
      <c r="AP256" s="73">
        <f>IF(ISERROR(1/VLOOKUP($B256,Leveranser!$B$1:$S$500,MATCH("såld värme (gwh)",Leveranser!$B$1:$S$1,0),FALSE)),"",VLOOKUP($B256,Leveranser!$B$1:$S$500,MATCH("såld värme (gwh)",Leveranser!$B$1:$S$1,0),FALSE))</f>
        <v>8.07</v>
      </c>
      <c r="AQ256" s="73">
        <f>VLOOKUP($B256,Leveranser!$B$1:$Y$500,MATCH("Totalt såld fjärrvärme till andra fjärrvärmeföretag",Leveranser!$B$1:$AA$1,0),FALSE)</f>
        <v>0</v>
      </c>
      <c r="AR256" s="73">
        <f>IF(ISERROR(1/VLOOKUP($B256,Miljö!$B$1:$S$500,MATCH("Såld mängd produktionsspecifik fjärrvärme (GWh)",Miljö!$B$1:$R$1,0),FALSE)),0,VLOOKUP($B256,Miljö!$B$1:$S$500,MATCH("Såld mängd produktionsspecifik fjärrvärme (GWh)",Miljö!$B$1:$R$1,0),FALSE))</f>
        <v>0</v>
      </c>
      <c r="AS256" s="82">
        <f t="shared" si="40"/>
        <v>0.75279850746268651</v>
      </c>
      <c r="AU256" s="73" t="str">
        <f>VLOOKUP($B256,'Miljövärden urval för publ'!$B$2:$I$486,7,FALSE)</f>
        <v>Ja</v>
      </c>
      <c r="AV256" s="73" t="str">
        <f>VLOOKUP($B256,'Miljövärden urval för publ'!$B$2:$I$486,6,FALSE)</f>
        <v>Ja</v>
      </c>
      <c r="AZ256" s="73">
        <f t="shared" si="36"/>
        <v>0.23</v>
      </c>
      <c r="BA256" s="73">
        <f t="shared" si="41"/>
        <v>0</v>
      </c>
      <c r="BB256" s="73">
        <f t="shared" si="37"/>
        <v>0</v>
      </c>
      <c r="BC256" s="73">
        <f t="shared" si="38"/>
        <v>10.27</v>
      </c>
      <c r="BE256" s="73">
        <f t="shared" si="42"/>
        <v>0</v>
      </c>
      <c r="BF256" s="73">
        <f t="shared" si="43"/>
        <v>0</v>
      </c>
      <c r="BH256" s="73">
        <f t="shared" si="39"/>
        <v>10.27</v>
      </c>
    </row>
    <row r="257" spans="1:60" ht="15" x14ac:dyDescent="0.25">
      <c r="A257" t="s">
        <v>323</v>
      </c>
      <c r="B257" t="s">
        <v>326</v>
      </c>
      <c r="C257" s="73">
        <f>VLOOKUP($B257,'Tillförd energi'!$B$2:$AS$506,MATCH(C$1,'Tillförd energi'!$B$1:$AQ$1,0),FALSE)</f>
        <v>0</v>
      </c>
      <c r="D257" s="73">
        <f>VLOOKUP($B257,'Tillförd energi'!$B$2:$AS$506,MATCH(D$1,'Tillförd energi'!$B$1:$AQ$1,0),FALSE)</f>
        <v>1.0999999999999999E-2</v>
      </c>
      <c r="E257" s="73">
        <f>VLOOKUP($B257,'Tillförd energi'!$B$2:$AS$506,MATCH(E$1,'Tillförd energi'!$B$1:$AQ$1,0),FALSE)</f>
        <v>0</v>
      </c>
      <c r="F257" s="73">
        <f>VLOOKUP($B257,'Tillförd energi'!$B$2:$AS$506,MATCH(F$1,'Tillförd energi'!$B$1:$AQ$1,0),FALSE)</f>
        <v>0</v>
      </c>
      <c r="G257" s="73">
        <f>VLOOKUP($B257,'Tillförd energi'!$B$2:$AS$506,MATCH(G$1,'Tillförd energi'!$B$1:$AQ$1,0),FALSE)</f>
        <v>0</v>
      </c>
      <c r="H257" s="73">
        <f>VLOOKUP($B257,'Tillförd energi'!$B$2:$AS$506,MATCH(H$1,'Tillförd energi'!$B$1:$AQ$1,0),FALSE)</f>
        <v>0</v>
      </c>
      <c r="I257" s="73">
        <f>VLOOKUP($B257,'Tillförd energi'!$B$2:$AS$506,MATCH(I$1,'Tillförd energi'!$B$1:$AQ$1,0),FALSE)</f>
        <v>0</v>
      </c>
      <c r="J257" s="73">
        <f>VLOOKUP($B257,'Tillförd energi'!$B$2:$AS$506,MATCH(J$1,'Tillförd energi'!$B$1:$AQ$1,0),FALSE)</f>
        <v>0</v>
      </c>
      <c r="K257" s="73">
        <f>VLOOKUP($B257,'Tillförd energi'!$B$2:$AS$506,MATCH(K$1,'Tillförd energi'!$B$1:$AQ$1,0),FALSE)</f>
        <v>0</v>
      </c>
      <c r="L257" s="73">
        <f>VLOOKUP($B257,'Tillförd energi'!$B$2:$AS$506,MATCH(L$1,'Tillförd energi'!$B$1:$AQ$1,0),FALSE)</f>
        <v>0</v>
      </c>
      <c r="M257" s="73">
        <f>VLOOKUP($B257,'Tillförd energi'!$B$2:$AS$506,MATCH(M$1,'Tillförd energi'!$B$1:$AQ$1,0),FALSE)</f>
        <v>0</v>
      </c>
      <c r="N257" s="73">
        <f>VLOOKUP($B257,'Tillförd energi'!$B$2:$AS$506,MATCH(N$1,'Tillförd energi'!$B$1:$AQ$1,0),FALSE)</f>
        <v>0</v>
      </c>
      <c r="O257" s="73">
        <f>VLOOKUP($B257,'Tillförd energi'!$B$2:$AS$506,MATCH(O$1,'Tillförd energi'!$B$1:$AQ$1,0),FALSE)</f>
        <v>0</v>
      </c>
      <c r="P257" s="73">
        <f>VLOOKUP($B257,'Tillförd energi'!$B$2:$AS$506,MATCH(P$1,'Tillförd energi'!$B$1:$AQ$1,0),FALSE)</f>
        <v>0</v>
      </c>
      <c r="Q257" s="73">
        <f>VLOOKUP($B257,'Tillförd energi'!$B$2:$AS$506,MATCH(Q$1,'Tillförd energi'!$B$1:$AQ$1,0),FALSE)</f>
        <v>0</v>
      </c>
      <c r="R257" s="73">
        <f>VLOOKUP($B257,'Tillförd energi'!$B$2:$AS$506,MATCH(R$1,'Tillförd energi'!$B$1:$AQ$1,0),FALSE)</f>
        <v>1.714</v>
      </c>
      <c r="S257" s="73">
        <f>VLOOKUP($B257,'Tillförd energi'!$B$2:$AS$506,MATCH(S$1,'Tillförd energi'!$B$1:$AQ$1,0),FALSE)</f>
        <v>0</v>
      </c>
      <c r="T257" s="73">
        <f>VLOOKUP($B257,'Tillförd energi'!$B$2:$AS$506,MATCH(T$1,'Tillförd energi'!$B$1:$AQ$1,0),FALSE)</f>
        <v>0</v>
      </c>
      <c r="U257" s="73">
        <f>VLOOKUP($B257,'Tillförd energi'!$B$2:$AS$506,MATCH(U$1,'Tillförd energi'!$B$1:$AQ$1,0),FALSE)</f>
        <v>0</v>
      </c>
      <c r="V257" s="73">
        <f>VLOOKUP($B257,'Tillförd energi'!$B$2:$AS$506,MATCH(V$1,'Tillförd energi'!$B$1:$AQ$1,0),FALSE)</f>
        <v>0</v>
      </c>
      <c r="W257" s="73">
        <f>VLOOKUP($B257,'Tillförd energi'!$B$2:$AS$506,MATCH(W$1,'Tillförd energi'!$B$1:$AQ$1,0),FALSE)</f>
        <v>0</v>
      </c>
      <c r="X257" s="73">
        <f>VLOOKUP($B257,'Tillförd energi'!$B$2:$AS$506,MATCH(X$1,'Tillförd energi'!$B$1:$AQ$1,0),FALSE)</f>
        <v>0</v>
      </c>
      <c r="Y257" s="73">
        <f>VLOOKUP($B257,'Tillförd energi'!$B$2:$AS$506,MATCH(Y$1,'Tillförd energi'!$B$1:$AQ$1,0),FALSE)</f>
        <v>0</v>
      </c>
      <c r="Z257" s="73">
        <f>VLOOKUP($B257,'Tillförd energi'!$B$2:$AS$506,MATCH(Z$1,'Tillförd energi'!$B$1:$AQ$1,0),FALSE)</f>
        <v>0</v>
      </c>
      <c r="AA257" s="73">
        <f>VLOOKUP($B257,'Tillförd energi'!$B$2:$AS$506,MATCH(AA$1,'Tillförd energi'!$B$1:$AQ$1,0),FALSE)</f>
        <v>0</v>
      </c>
      <c r="AB257" s="73">
        <f>VLOOKUP($B257,'Tillförd energi'!$B$2:$AS$506,MATCH(AB$1,'Tillförd energi'!$B$1:$AQ$1,0),FALSE)</f>
        <v>0</v>
      </c>
      <c r="AC257" s="73">
        <f>VLOOKUP($B257,'Tillförd energi'!$B$2:$AS$506,MATCH(AC$1,'Tillförd energi'!$B$1:$AQ$1,0),FALSE)</f>
        <v>0</v>
      </c>
      <c r="AD257" s="73">
        <f>VLOOKUP($B257,'Tillförd energi'!$B$2:$AS$506,MATCH(AD$1,'Tillförd energi'!$B$1:$AQ$1,0),FALSE)</f>
        <v>0</v>
      </c>
      <c r="AF257" s="73">
        <f>VLOOKUP($B257,'Tillförd energi'!$B$2:$AS$506,MATCH(AF$1,'Tillförd energi'!$B$1:$AQ$1,0),FALSE)</f>
        <v>0.05</v>
      </c>
      <c r="AH257" s="73">
        <f>IFERROR(VLOOKUP(B257,Miljö!$B$1:$S$476,9,FALSE)/1,0)</f>
        <v>0</v>
      </c>
      <c r="AJ257" s="81">
        <f>IFERROR(VLOOKUP($B257,Miljö!$B$1:$S$500,MATCH("hjälpel exklusive kraftvärme (GWh)",Miljö!$B$1:$V$1,0),FALSE)/1,"")</f>
        <v>0.05</v>
      </c>
      <c r="AK257" s="81">
        <f t="shared" si="33"/>
        <v>0.05</v>
      </c>
      <c r="AL257" s="81">
        <f>VLOOKUP($B257,'Slutlig allokering'!$B$2:$AL$462,MATCH("Hjälpel kraftvärme",'Slutlig allokering'!$B$2:$AL$2,0),FALSE)</f>
        <v>0</v>
      </c>
      <c r="AN257" s="73">
        <f t="shared" si="34"/>
        <v>1.7749999999999999</v>
      </c>
      <c r="AO257" s="73">
        <f t="shared" si="35"/>
        <v>1.7749999999999999</v>
      </c>
      <c r="AP257" s="73">
        <f>IF(ISERROR(1/VLOOKUP($B257,Leveranser!$B$1:$S$500,MATCH("såld värme (gwh)",Leveranser!$B$1:$S$1,0),FALSE)),"",VLOOKUP($B257,Leveranser!$B$1:$S$500,MATCH("såld värme (gwh)",Leveranser!$B$1:$S$1,0),FALSE))</f>
        <v>1.216</v>
      </c>
      <c r="AQ257" s="73">
        <f>VLOOKUP($B257,Leveranser!$B$1:$Y$500,MATCH("Totalt såld fjärrvärme till andra fjärrvärmeföretag",Leveranser!$B$1:$AA$1,0),FALSE)</f>
        <v>0</v>
      </c>
      <c r="AR257" s="73">
        <f>IF(ISERROR(1/VLOOKUP($B257,Miljö!$B$1:$S$500,MATCH("Såld mängd produktionsspecifik fjärrvärme (GWh)",Miljö!$B$1:$R$1,0),FALSE)),0,VLOOKUP($B257,Miljö!$B$1:$S$500,MATCH("Såld mängd produktionsspecifik fjärrvärme (GWh)",Miljö!$B$1:$R$1,0),FALSE))</f>
        <v>1.1200000000000001</v>
      </c>
      <c r="AS257" s="82">
        <f t="shared" si="40"/>
        <v>0.68507042253521133</v>
      </c>
      <c r="AU257" s="73" t="str">
        <f>VLOOKUP($B257,'Miljövärden urval för publ'!$B$2:$I$486,7,FALSE)</f>
        <v>Nej</v>
      </c>
      <c r="AV257" s="73" t="str">
        <f>VLOOKUP($B257,'Miljövärden urval för publ'!$B$2:$I$486,6,FALSE)</f>
        <v>Nej</v>
      </c>
      <c r="AZ257" s="73">
        <f t="shared" si="36"/>
        <v>0.05</v>
      </c>
      <c r="BA257" s="73">
        <f t="shared" si="41"/>
        <v>0</v>
      </c>
      <c r="BB257" s="73">
        <f t="shared" si="37"/>
        <v>0</v>
      </c>
      <c r="BC257" s="73">
        <f t="shared" si="38"/>
        <v>1.714</v>
      </c>
      <c r="BE257" s="73">
        <f t="shared" si="42"/>
        <v>0</v>
      </c>
      <c r="BF257" s="73">
        <f t="shared" si="43"/>
        <v>0</v>
      </c>
      <c r="BH257" s="73">
        <f t="shared" si="39"/>
        <v>1.714</v>
      </c>
    </row>
    <row r="258" spans="1:60" ht="15" x14ac:dyDescent="0.25">
      <c r="A258" t="s">
        <v>327</v>
      </c>
      <c r="B258" t="s">
        <v>328</v>
      </c>
      <c r="C258" s="73">
        <f>VLOOKUP($B258,'Tillförd energi'!$B$2:$AS$506,MATCH(C$1,'Tillförd energi'!$B$1:$AQ$1,0),FALSE)</f>
        <v>0</v>
      </c>
      <c r="D258" s="73">
        <f>VLOOKUP($B258,'Tillförd energi'!$B$2:$AS$506,MATCH(D$1,'Tillförd energi'!$B$1:$AQ$1,0),FALSE)</f>
        <v>0</v>
      </c>
      <c r="E258" s="73">
        <f>VLOOKUP($B258,'Tillförd energi'!$B$2:$AS$506,MATCH(E$1,'Tillförd energi'!$B$1:$AQ$1,0),FALSE)</f>
        <v>0</v>
      </c>
      <c r="F258" s="73">
        <f>VLOOKUP($B258,'Tillförd energi'!$B$2:$AS$506,MATCH(F$1,'Tillförd energi'!$B$1:$AQ$1,0),FALSE)</f>
        <v>1.34</v>
      </c>
      <c r="G258" s="73">
        <f>VLOOKUP($B258,'Tillförd energi'!$B$2:$AS$506,MATCH(G$1,'Tillförd energi'!$B$1:$AQ$1,0),FALSE)</f>
        <v>0</v>
      </c>
      <c r="H258" s="73">
        <f>VLOOKUP($B258,'Tillförd energi'!$B$2:$AS$506,MATCH(H$1,'Tillförd energi'!$B$1:$AQ$1,0),FALSE)</f>
        <v>0</v>
      </c>
      <c r="I258" s="73">
        <f>VLOOKUP($B258,'Tillförd energi'!$B$2:$AS$506,MATCH(I$1,'Tillförd energi'!$B$1:$AQ$1,0),FALSE)</f>
        <v>0</v>
      </c>
      <c r="J258" s="73">
        <f>VLOOKUP($B258,'Tillförd energi'!$B$2:$AS$506,MATCH(J$1,'Tillförd energi'!$B$1:$AQ$1,0),FALSE)</f>
        <v>0</v>
      </c>
      <c r="K258" s="73">
        <f>VLOOKUP($B258,'Tillförd energi'!$B$2:$AS$506,MATCH(K$1,'Tillförd energi'!$B$1:$AQ$1,0),FALSE)</f>
        <v>0</v>
      </c>
      <c r="L258" s="73">
        <f>VLOOKUP($B258,'Tillförd energi'!$B$2:$AS$506,MATCH(L$1,'Tillförd energi'!$B$1:$AQ$1,0),FALSE)</f>
        <v>0</v>
      </c>
      <c r="M258" s="73">
        <f>VLOOKUP($B258,'Tillförd energi'!$B$2:$AS$506,MATCH(M$1,'Tillförd energi'!$B$1:$AQ$1,0),FALSE)</f>
        <v>0</v>
      </c>
      <c r="N258" s="73">
        <f>VLOOKUP($B258,'Tillförd energi'!$B$2:$AS$506,MATCH(N$1,'Tillförd energi'!$B$1:$AQ$1,0),FALSE)</f>
        <v>0</v>
      </c>
      <c r="O258" s="73">
        <f>VLOOKUP($B258,'Tillförd energi'!$B$2:$AS$506,MATCH(O$1,'Tillförd energi'!$B$1:$AQ$1,0),FALSE)</f>
        <v>4.22</v>
      </c>
      <c r="P258" s="73">
        <f>VLOOKUP($B258,'Tillförd energi'!$B$2:$AS$506,MATCH(P$1,'Tillförd energi'!$B$1:$AQ$1,0),FALSE)</f>
        <v>0</v>
      </c>
      <c r="Q258" s="73">
        <f>VLOOKUP($B258,'Tillförd energi'!$B$2:$AS$506,MATCH(Q$1,'Tillförd energi'!$B$1:$AQ$1,0),FALSE)</f>
        <v>9.65</v>
      </c>
      <c r="R258" s="73">
        <f>VLOOKUP($B258,'Tillförd energi'!$B$2:$AS$506,MATCH(R$1,'Tillförd energi'!$B$1:$AQ$1,0),FALSE)</f>
        <v>1.07</v>
      </c>
      <c r="S258" s="73">
        <f>VLOOKUP($B258,'Tillförd energi'!$B$2:$AS$506,MATCH(S$1,'Tillförd energi'!$B$1:$AQ$1,0),FALSE)</f>
        <v>0</v>
      </c>
      <c r="T258" s="73">
        <f>VLOOKUP($B258,'Tillförd energi'!$B$2:$AS$506,MATCH(T$1,'Tillförd energi'!$B$1:$AQ$1,0),FALSE)</f>
        <v>0</v>
      </c>
      <c r="U258" s="73">
        <f>VLOOKUP($B258,'Tillförd energi'!$B$2:$AS$506,MATCH(U$1,'Tillförd energi'!$B$1:$AQ$1,0),FALSE)</f>
        <v>0</v>
      </c>
      <c r="V258" s="73">
        <f>VLOOKUP($B258,'Tillförd energi'!$B$2:$AS$506,MATCH(V$1,'Tillförd energi'!$B$1:$AQ$1,0),FALSE)</f>
        <v>0</v>
      </c>
      <c r="W258" s="73">
        <f>VLOOKUP($B258,'Tillförd energi'!$B$2:$AS$506,MATCH(W$1,'Tillförd energi'!$B$1:$AQ$1,0),FALSE)</f>
        <v>0</v>
      </c>
      <c r="X258" s="73">
        <f>VLOOKUP($B258,'Tillförd energi'!$B$2:$AS$506,MATCH(X$1,'Tillförd energi'!$B$1:$AQ$1,0),FALSE)</f>
        <v>0</v>
      </c>
      <c r="Y258" s="73">
        <f>VLOOKUP($B258,'Tillförd energi'!$B$2:$AS$506,MATCH(Y$1,'Tillförd energi'!$B$1:$AQ$1,0),FALSE)</f>
        <v>0</v>
      </c>
      <c r="Z258" s="73">
        <f>VLOOKUP($B258,'Tillförd energi'!$B$2:$AS$506,MATCH(Z$1,'Tillförd energi'!$B$1:$AQ$1,0),FALSE)</f>
        <v>0</v>
      </c>
      <c r="AA258" s="73">
        <f>VLOOKUP($B258,'Tillförd energi'!$B$2:$AS$506,MATCH(AA$1,'Tillförd energi'!$B$1:$AQ$1,0),FALSE)</f>
        <v>0</v>
      </c>
      <c r="AB258" s="73">
        <f>VLOOKUP($B258,'Tillförd energi'!$B$2:$AS$506,MATCH(AB$1,'Tillförd energi'!$B$1:$AQ$1,0),FALSE)</f>
        <v>0</v>
      </c>
      <c r="AC258" s="73">
        <f>VLOOKUP($B258,'Tillförd energi'!$B$2:$AS$506,MATCH(AC$1,'Tillförd energi'!$B$1:$AQ$1,0),FALSE)</f>
        <v>0</v>
      </c>
      <c r="AD258" s="73">
        <f>VLOOKUP($B258,'Tillförd energi'!$B$2:$AS$506,MATCH(AD$1,'Tillförd energi'!$B$1:$AQ$1,0),FALSE)</f>
        <v>0</v>
      </c>
      <c r="AF258" s="73">
        <f>VLOOKUP($B258,'Tillförd energi'!$B$2:$AS$506,MATCH(AF$1,'Tillförd energi'!$B$1:$AQ$1,0),FALSE)</f>
        <v>0.46800000000000003</v>
      </c>
      <c r="AH258" s="73">
        <f>IFERROR(VLOOKUP(B258,Miljö!$B$1:$S$476,9,FALSE)/1,0)</f>
        <v>0</v>
      </c>
      <c r="AJ258" s="81" t="str">
        <f>IFERROR(VLOOKUP($B258,Miljö!$B$1:$S$500,MATCH("hjälpel exklusive kraftvärme (GWh)",Miljö!$B$1:$V$1,0),FALSE)/1,"")</f>
        <v/>
      </c>
      <c r="AK258" s="81">
        <f t="shared" ref="AK258:AK321" si="44">IF(ISERROR(1/AJ258),
IF(ISERROR(0.03*AP258),0,0.03*AP258),
AJ258)</f>
        <v>0.46799999999999997</v>
      </c>
      <c r="AL258" s="81">
        <f>VLOOKUP($B258,'Slutlig allokering'!$B$2:$AL$462,MATCH("Hjälpel kraftvärme",'Slutlig allokering'!$B$2:$AL$2,0),FALSE)</f>
        <v>0</v>
      </c>
      <c r="AN258" s="73">
        <f t="shared" ref="AN258:AN321" si="45">SUM(C258:AF258)</f>
        <v>16.748000000000001</v>
      </c>
      <c r="AO258" s="73">
        <f t="shared" ref="AO258:AO321" si="46">AN258+AH258</f>
        <v>16.748000000000001</v>
      </c>
      <c r="AP258" s="73">
        <f>IF(ISERROR(1/VLOOKUP($B258,Leveranser!$B$1:$S$500,MATCH("såld värme (gwh)",Leveranser!$B$1:$S$1,0),FALSE)),"",VLOOKUP($B258,Leveranser!$B$1:$S$500,MATCH("såld värme (gwh)",Leveranser!$B$1:$S$1,0),FALSE))</f>
        <v>15.6</v>
      </c>
      <c r="AQ258" s="73">
        <f>VLOOKUP($B258,Leveranser!$B$1:$Y$500,MATCH("Totalt såld fjärrvärme till andra fjärrvärmeföretag",Leveranser!$B$1:$AA$1,0),FALSE)</f>
        <v>0</v>
      </c>
      <c r="AR258" s="73">
        <f>IF(ISERROR(1/VLOOKUP($B258,Miljö!$B$1:$S$500,MATCH("Såld mängd produktionsspecifik fjärrvärme (GWh)",Miljö!$B$1:$R$1,0),FALSE)),0,VLOOKUP($B258,Miljö!$B$1:$S$500,MATCH("Såld mängd produktionsspecifik fjärrvärme (GWh)",Miljö!$B$1:$R$1,0),FALSE))</f>
        <v>0</v>
      </c>
      <c r="AS258" s="82">
        <f t="shared" si="40"/>
        <v>0.93145450203009306</v>
      </c>
      <c r="AU258" s="73" t="str">
        <f>VLOOKUP($B258,'Miljövärden urval för publ'!$B$2:$I$486,7,FALSE)</f>
        <v>Ja</v>
      </c>
      <c r="AV258" s="73" t="str">
        <f>VLOOKUP($B258,'Miljövärden urval för publ'!$B$2:$I$486,6,FALSE)</f>
        <v>Nej</v>
      </c>
      <c r="AZ258" s="73">
        <f t="shared" ref="AZ258:AZ321" si="47">Y258+Z258+AF258</f>
        <v>0.46800000000000003</v>
      </c>
      <c r="BA258" s="73">
        <f t="shared" si="41"/>
        <v>0</v>
      </c>
      <c r="BB258" s="73">
        <f t="shared" ref="BB258:BB321" si="48">L258+M258+N258+O258+P258</f>
        <v>4.22</v>
      </c>
      <c r="BC258" s="73">
        <f t="shared" ref="BC258:BC321" si="49">Q258+R258+S258+T258</f>
        <v>10.72</v>
      </c>
      <c r="BE258" s="73">
        <f t="shared" si="42"/>
        <v>0</v>
      </c>
      <c r="BF258" s="73">
        <f t="shared" si="43"/>
        <v>0</v>
      </c>
      <c r="BH258" s="73">
        <f t="shared" ref="BH258:BH321" si="50">K258+L258+M258+N258+O258+P258+Q258+R258+S258+T258+U258+V258+W258</f>
        <v>14.940000000000001</v>
      </c>
    </row>
    <row r="259" spans="1:60" ht="15" x14ac:dyDescent="0.25">
      <c r="A259" t="s">
        <v>329</v>
      </c>
      <c r="B259" t="s">
        <v>330</v>
      </c>
      <c r="C259" s="73">
        <f>VLOOKUP($B259,'Tillförd energi'!$B$2:$AS$506,MATCH(C$1,'Tillförd energi'!$B$1:$AQ$1,0),FALSE)</f>
        <v>0</v>
      </c>
      <c r="D259" s="73">
        <f>VLOOKUP($B259,'Tillförd energi'!$B$2:$AS$506,MATCH(D$1,'Tillförd energi'!$B$1:$AQ$1,0),FALSE)</f>
        <v>0.84</v>
      </c>
      <c r="E259" s="73">
        <f>VLOOKUP($B259,'Tillförd energi'!$B$2:$AS$506,MATCH(E$1,'Tillförd energi'!$B$1:$AQ$1,0),FALSE)</f>
        <v>0</v>
      </c>
      <c r="F259" s="73">
        <f>VLOOKUP($B259,'Tillförd energi'!$B$2:$AS$506,MATCH(F$1,'Tillförd energi'!$B$1:$AQ$1,0),FALSE)</f>
        <v>5.28</v>
      </c>
      <c r="G259" s="73">
        <f>VLOOKUP($B259,'Tillförd energi'!$B$2:$AS$506,MATCH(G$1,'Tillförd energi'!$B$1:$AQ$1,0),FALSE)</f>
        <v>0</v>
      </c>
      <c r="H259" s="73">
        <f>VLOOKUP($B259,'Tillförd energi'!$B$2:$AS$506,MATCH(H$1,'Tillförd energi'!$B$1:$AQ$1,0),FALSE)</f>
        <v>0</v>
      </c>
      <c r="I259" s="73">
        <f>VLOOKUP($B259,'Tillförd energi'!$B$2:$AS$506,MATCH(I$1,'Tillförd energi'!$B$1:$AQ$1,0),FALSE)</f>
        <v>0</v>
      </c>
      <c r="J259" s="73">
        <f>VLOOKUP($B259,'Tillförd energi'!$B$2:$AS$506,MATCH(J$1,'Tillförd energi'!$B$1:$AQ$1,0),FALSE)</f>
        <v>0</v>
      </c>
      <c r="K259" s="73">
        <f>VLOOKUP($B259,'Tillförd energi'!$B$2:$AS$506,MATCH(K$1,'Tillförd energi'!$B$1:$AQ$1,0),FALSE)</f>
        <v>0</v>
      </c>
      <c r="L259" s="73">
        <f>VLOOKUP($B259,'Tillförd energi'!$B$2:$AS$506,MATCH(L$1,'Tillförd energi'!$B$1:$AQ$1,0),FALSE)</f>
        <v>8.89</v>
      </c>
      <c r="M259" s="73">
        <f>VLOOKUP($B259,'Tillförd energi'!$B$2:$AS$506,MATCH(M$1,'Tillförd energi'!$B$1:$AQ$1,0),FALSE)</f>
        <v>75.150000000000006</v>
      </c>
      <c r="N259" s="73">
        <f>VLOOKUP($B259,'Tillförd energi'!$B$2:$AS$506,MATCH(N$1,'Tillförd energi'!$B$1:$AQ$1,0),FALSE)</f>
        <v>8.89</v>
      </c>
      <c r="O259" s="73">
        <f>VLOOKUP($B259,'Tillförd energi'!$B$2:$AS$506,MATCH(O$1,'Tillförd energi'!$B$1:$AQ$1,0),FALSE)</f>
        <v>19.13</v>
      </c>
      <c r="P259" s="73">
        <f>VLOOKUP($B259,'Tillförd energi'!$B$2:$AS$506,MATCH(P$1,'Tillförd energi'!$B$1:$AQ$1,0),FALSE)</f>
        <v>9.1764700000000001</v>
      </c>
      <c r="Q259" s="73">
        <f>VLOOKUP($B259,'Tillförd energi'!$B$2:$AS$506,MATCH(Q$1,'Tillförd energi'!$B$1:$AQ$1,0),FALSE)</f>
        <v>0</v>
      </c>
      <c r="R259" s="73">
        <f>VLOOKUP($B259,'Tillförd energi'!$B$2:$AS$506,MATCH(R$1,'Tillförd energi'!$B$1:$AQ$1,0),FALSE)</f>
        <v>0</v>
      </c>
      <c r="S259" s="73">
        <f>VLOOKUP($B259,'Tillförd energi'!$B$2:$AS$506,MATCH(S$1,'Tillförd energi'!$B$1:$AQ$1,0),FALSE)</f>
        <v>0</v>
      </c>
      <c r="T259" s="73">
        <f>VLOOKUP($B259,'Tillförd energi'!$B$2:$AS$506,MATCH(T$1,'Tillförd energi'!$B$1:$AQ$1,0),FALSE)</f>
        <v>0</v>
      </c>
      <c r="U259" s="73">
        <f>VLOOKUP($B259,'Tillförd energi'!$B$2:$AS$506,MATCH(U$1,'Tillförd energi'!$B$1:$AQ$1,0),FALSE)</f>
        <v>0</v>
      </c>
      <c r="V259" s="73">
        <f>VLOOKUP($B259,'Tillförd energi'!$B$2:$AS$506,MATCH(V$1,'Tillförd energi'!$B$1:$AQ$1,0),FALSE)</f>
        <v>0</v>
      </c>
      <c r="W259" s="73">
        <f>VLOOKUP($B259,'Tillförd energi'!$B$2:$AS$506,MATCH(W$1,'Tillförd energi'!$B$1:$AQ$1,0),FALSE)</f>
        <v>0</v>
      </c>
      <c r="X259" s="73">
        <f>VLOOKUP($B259,'Tillförd energi'!$B$2:$AS$506,MATCH(X$1,'Tillförd energi'!$B$1:$AQ$1,0),FALSE)</f>
        <v>0</v>
      </c>
      <c r="Y259" s="73">
        <f>VLOOKUP($B259,'Tillförd energi'!$B$2:$AS$506,MATCH(Y$1,'Tillförd energi'!$B$1:$AQ$1,0),FALSE)</f>
        <v>0</v>
      </c>
      <c r="Z259" s="73">
        <f>VLOOKUP($B259,'Tillförd energi'!$B$2:$AS$506,MATCH(Z$1,'Tillförd energi'!$B$1:$AQ$1,0),FALSE)</f>
        <v>0</v>
      </c>
      <c r="AA259" s="73">
        <f>VLOOKUP($B259,'Tillförd energi'!$B$2:$AS$506,MATCH(AA$1,'Tillförd energi'!$B$1:$AQ$1,0),FALSE)</f>
        <v>0</v>
      </c>
      <c r="AB259" s="73">
        <f>VLOOKUP($B259,'Tillförd energi'!$B$2:$AS$506,MATCH(AB$1,'Tillförd energi'!$B$1:$AQ$1,0),FALSE)</f>
        <v>0</v>
      </c>
      <c r="AC259" s="73">
        <f>VLOOKUP($B259,'Tillförd energi'!$B$2:$AS$506,MATCH(AC$1,'Tillförd energi'!$B$1:$AQ$1,0),FALSE)</f>
        <v>0</v>
      </c>
      <c r="AD259" s="73">
        <f>VLOOKUP($B259,'Tillförd energi'!$B$2:$AS$506,MATCH(AD$1,'Tillförd energi'!$B$1:$AQ$1,0),FALSE)</f>
        <v>0</v>
      </c>
      <c r="AF259" s="73">
        <f>VLOOKUP($B259,'Tillförd energi'!$B$2:$AS$506,MATCH(AF$1,'Tillförd energi'!$B$1:$AQ$1,0),FALSE)</f>
        <v>5.4269999999999996</v>
      </c>
      <c r="AH259" s="73">
        <f>IFERROR(VLOOKUP(B259,Miljö!$B$1:$S$476,9,FALSE)/1,0)</f>
        <v>92.866</v>
      </c>
      <c r="AJ259" s="81" t="str">
        <f>IFERROR(VLOOKUP($B259,Miljö!$B$1:$S$500,MATCH("hjälpel exklusive kraftvärme (GWh)",Miljö!$B$1:$V$1,0),FALSE)/1,"")</f>
        <v/>
      </c>
      <c r="AK259" s="81">
        <f t="shared" si="44"/>
        <v>5.4269999999999996</v>
      </c>
      <c r="AL259" s="81">
        <f>VLOOKUP($B259,'Slutlig allokering'!$B$2:$AL$462,MATCH("Hjälpel kraftvärme",'Slutlig allokering'!$B$2:$AL$2,0),FALSE)</f>
        <v>0</v>
      </c>
      <c r="AN259" s="73">
        <f t="shared" si="45"/>
        <v>132.78346999999999</v>
      </c>
      <c r="AO259" s="73">
        <f t="shared" si="46"/>
        <v>225.64947000000001</v>
      </c>
      <c r="AP259" s="73">
        <f>IF(ISERROR(1/VLOOKUP($B259,Leveranser!$B$1:$S$500,MATCH("såld värme (gwh)",Leveranser!$B$1:$S$1,0),FALSE)),"",VLOOKUP($B259,Leveranser!$B$1:$S$500,MATCH("såld värme (gwh)",Leveranser!$B$1:$S$1,0),FALSE))</f>
        <v>180.9</v>
      </c>
      <c r="AQ259" s="73">
        <f>VLOOKUP($B259,Leveranser!$B$1:$Y$500,MATCH("Totalt såld fjärrvärme till andra fjärrvärmeföretag",Leveranser!$B$1:$AA$1,0),FALSE)</f>
        <v>0</v>
      </c>
      <c r="AR259" s="73">
        <f>IF(ISERROR(1/VLOOKUP($B259,Miljö!$B$1:$S$500,MATCH("Såld mängd produktionsspecifik fjärrvärme (GWh)",Miljö!$B$1:$R$1,0),FALSE)),0,VLOOKUP($B259,Miljö!$B$1:$S$500,MATCH("Såld mängd produktionsspecifik fjärrvärme (GWh)",Miljö!$B$1:$R$1,0),FALSE))</f>
        <v>0</v>
      </c>
      <c r="AS259" s="82">
        <f t="shared" ref="AS259:AS322" si="51">IF(ISERROR(AP259/AO259),"",AP259/AO259)</f>
        <v>0.80168590690684982</v>
      </c>
      <c r="AU259" s="73" t="str">
        <f>VLOOKUP($B259,'Miljövärden urval för publ'!$B$2:$I$486,7,FALSE)</f>
        <v>Ja</v>
      </c>
      <c r="AV259" s="73" t="str">
        <f>VLOOKUP($B259,'Miljövärden urval för publ'!$B$2:$I$486,6,FALSE)</f>
        <v>Ja</v>
      </c>
      <c r="AZ259" s="73">
        <f t="shared" si="47"/>
        <v>5.4269999999999996</v>
      </c>
      <c r="BA259" s="73">
        <f t="shared" ref="BA259:BA322" si="52">W259</f>
        <v>0</v>
      </c>
      <c r="BB259" s="73">
        <f t="shared" si="48"/>
        <v>121.23647</v>
      </c>
      <c r="BC259" s="73">
        <f t="shared" si="49"/>
        <v>0</v>
      </c>
      <c r="BE259" s="73">
        <f t="shared" ref="BE259:BE322" si="53">AA259</f>
        <v>0</v>
      </c>
      <c r="BF259" s="73">
        <f t="shared" ref="BF259:BF322" si="54">AD259</f>
        <v>0</v>
      </c>
      <c r="BH259" s="73">
        <f t="shared" si="50"/>
        <v>121.23647</v>
      </c>
    </row>
    <row r="260" spans="1:60" ht="15" x14ac:dyDescent="0.25">
      <c r="A260" t="s">
        <v>331</v>
      </c>
      <c r="B260" t="s">
        <v>332</v>
      </c>
      <c r="C260" s="73">
        <f>VLOOKUP($B260,'Tillförd energi'!$B$2:$AS$506,MATCH(C$1,'Tillförd energi'!$B$1:$AQ$1,0),FALSE)</f>
        <v>0</v>
      </c>
      <c r="D260" s="73">
        <f>VLOOKUP($B260,'Tillförd energi'!$B$2:$AS$506,MATCH(D$1,'Tillförd energi'!$B$1:$AQ$1,0),FALSE)</f>
        <v>0</v>
      </c>
      <c r="E260" s="73">
        <f>VLOOKUP($B260,'Tillförd energi'!$B$2:$AS$506,MATCH(E$1,'Tillförd energi'!$B$1:$AQ$1,0),FALSE)</f>
        <v>0</v>
      </c>
      <c r="F260" s="73">
        <f>VLOOKUP($B260,'Tillförd energi'!$B$2:$AS$506,MATCH(F$1,'Tillförd energi'!$B$1:$AQ$1,0),FALSE)</f>
        <v>0</v>
      </c>
      <c r="G260" s="73">
        <f>VLOOKUP($B260,'Tillförd energi'!$B$2:$AS$506,MATCH(G$1,'Tillförd energi'!$B$1:$AQ$1,0),FALSE)</f>
        <v>0</v>
      </c>
      <c r="H260" s="73">
        <f>VLOOKUP($B260,'Tillförd energi'!$B$2:$AS$506,MATCH(H$1,'Tillförd energi'!$B$1:$AQ$1,0),FALSE)</f>
        <v>0</v>
      </c>
      <c r="I260" s="73">
        <f>VLOOKUP($B260,'Tillförd energi'!$B$2:$AS$506,MATCH(I$1,'Tillförd energi'!$B$1:$AQ$1,0),FALSE)</f>
        <v>0</v>
      </c>
      <c r="J260" s="73">
        <f>VLOOKUP($B260,'Tillförd energi'!$B$2:$AS$506,MATCH(J$1,'Tillförd energi'!$B$1:$AQ$1,0),FALSE)</f>
        <v>0</v>
      </c>
      <c r="K260" s="73">
        <f>VLOOKUP($B260,'Tillförd energi'!$B$2:$AS$506,MATCH(K$1,'Tillförd energi'!$B$1:$AQ$1,0),FALSE)</f>
        <v>0</v>
      </c>
      <c r="L260" s="73">
        <f>VLOOKUP($B260,'Tillförd energi'!$B$2:$AS$506,MATCH(L$1,'Tillförd energi'!$B$1:$AQ$1,0),FALSE)</f>
        <v>0</v>
      </c>
      <c r="M260" s="73">
        <f>VLOOKUP($B260,'Tillförd energi'!$B$2:$AS$506,MATCH(M$1,'Tillförd energi'!$B$1:$AQ$1,0),FALSE)</f>
        <v>0</v>
      </c>
      <c r="N260" s="73">
        <f>VLOOKUP($B260,'Tillförd energi'!$B$2:$AS$506,MATCH(N$1,'Tillförd energi'!$B$1:$AQ$1,0),FALSE)</f>
        <v>0</v>
      </c>
      <c r="O260" s="73">
        <f>VLOOKUP($B260,'Tillförd energi'!$B$2:$AS$506,MATCH(O$1,'Tillförd energi'!$B$1:$AQ$1,0),FALSE)</f>
        <v>0</v>
      </c>
      <c r="P260" s="73">
        <f>VLOOKUP($B260,'Tillförd energi'!$B$2:$AS$506,MATCH(P$1,'Tillförd energi'!$B$1:$AQ$1,0),FALSE)</f>
        <v>0</v>
      </c>
      <c r="Q260" s="73">
        <f>VLOOKUP($B260,'Tillförd energi'!$B$2:$AS$506,MATCH(Q$1,'Tillförd energi'!$B$1:$AQ$1,0),FALSE)</f>
        <v>0</v>
      </c>
      <c r="R260" s="73">
        <f>VLOOKUP($B260,'Tillförd energi'!$B$2:$AS$506,MATCH(R$1,'Tillförd energi'!$B$1:$AQ$1,0),FALSE)</f>
        <v>0</v>
      </c>
      <c r="S260" s="73">
        <f>VLOOKUP($B260,'Tillförd energi'!$B$2:$AS$506,MATCH(S$1,'Tillförd energi'!$B$1:$AQ$1,0),FALSE)</f>
        <v>0</v>
      </c>
      <c r="T260" s="73">
        <f>VLOOKUP($B260,'Tillförd energi'!$B$2:$AS$506,MATCH(T$1,'Tillförd energi'!$B$1:$AQ$1,0),FALSE)</f>
        <v>0</v>
      </c>
      <c r="U260" s="73">
        <f>VLOOKUP($B260,'Tillförd energi'!$B$2:$AS$506,MATCH(U$1,'Tillförd energi'!$B$1:$AQ$1,0),FALSE)</f>
        <v>0</v>
      </c>
      <c r="V260" s="73">
        <f>VLOOKUP($B260,'Tillförd energi'!$B$2:$AS$506,MATCH(V$1,'Tillförd energi'!$B$1:$AQ$1,0),FALSE)</f>
        <v>0</v>
      </c>
      <c r="W260" s="73">
        <f>VLOOKUP($B260,'Tillförd energi'!$B$2:$AS$506,MATCH(W$1,'Tillförd energi'!$B$1:$AQ$1,0),FALSE)</f>
        <v>0</v>
      </c>
      <c r="X260" s="73">
        <f>VLOOKUP($B260,'Tillförd energi'!$B$2:$AS$506,MATCH(X$1,'Tillförd energi'!$B$1:$AQ$1,0),FALSE)</f>
        <v>0</v>
      </c>
      <c r="Y260" s="73">
        <f>VLOOKUP($B260,'Tillförd energi'!$B$2:$AS$506,MATCH(Y$1,'Tillförd energi'!$B$1:$AQ$1,0),FALSE)</f>
        <v>0</v>
      </c>
      <c r="Z260" s="73">
        <f>VLOOKUP($B260,'Tillförd energi'!$B$2:$AS$506,MATCH(Z$1,'Tillförd energi'!$B$1:$AQ$1,0),FALSE)</f>
        <v>0</v>
      </c>
      <c r="AA260" s="73">
        <f>VLOOKUP($B260,'Tillförd energi'!$B$2:$AS$506,MATCH(AA$1,'Tillförd energi'!$B$1:$AQ$1,0),FALSE)</f>
        <v>0</v>
      </c>
      <c r="AB260" s="73">
        <f>VLOOKUP($B260,'Tillförd energi'!$B$2:$AS$506,MATCH(AB$1,'Tillförd energi'!$B$1:$AQ$1,0),FALSE)</f>
        <v>0</v>
      </c>
      <c r="AC260" s="73">
        <f>VLOOKUP($B260,'Tillförd energi'!$B$2:$AS$506,MATCH(AC$1,'Tillförd energi'!$B$1:$AQ$1,0),FALSE)</f>
        <v>0</v>
      </c>
      <c r="AD260" s="73">
        <f>VLOOKUP($B260,'Tillförd energi'!$B$2:$AS$506,MATCH(AD$1,'Tillförd energi'!$B$1:$AQ$1,0),FALSE)</f>
        <v>0</v>
      </c>
      <c r="AF260" s="73">
        <f>VLOOKUP($B260,'Tillförd energi'!$B$2:$AS$506,MATCH(AF$1,'Tillförd energi'!$B$1:$AQ$1,0),FALSE)</f>
        <v>0</v>
      </c>
      <c r="AH260" s="73">
        <f>IFERROR(VLOOKUP(B260,Miljö!$B$1:$S$476,9,FALSE)/1,0)</f>
        <v>0</v>
      </c>
      <c r="AJ260" s="81" t="str">
        <f>IFERROR(VLOOKUP($B260,Miljö!$B$1:$S$500,MATCH("hjälpel exklusive kraftvärme (GWh)",Miljö!$B$1:$V$1,0),FALSE)/1,"")</f>
        <v/>
      </c>
      <c r="AK260" s="81">
        <f t="shared" si="44"/>
        <v>0</v>
      </c>
      <c r="AL260" s="81">
        <f>VLOOKUP($B260,'Slutlig allokering'!$B$2:$AL$462,MATCH("Hjälpel kraftvärme",'Slutlig allokering'!$B$2:$AL$2,0),FALSE)</f>
        <v>0</v>
      </c>
      <c r="AN260" s="73">
        <f t="shared" si="45"/>
        <v>0</v>
      </c>
      <c r="AO260" s="73">
        <f t="shared" si="46"/>
        <v>0</v>
      </c>
      <c r="AP260" s="73" t="str">
        <f>IF(ISERROR(1/VLOOKUP($B260,Leveranser!$B$1:$S$500,MATCH("såld värme (gwh)",Leveranser!$B$1:$S$1,0),FALSE)),"",VLOOKUP($B260,Leveranser!$B$1:$S$500,MATCH("såld värme (gwh)",Leveranser!$B$1:$S$1,0),FALSE))</f>
        <v/>
      </c>
      <c r="AQ260" s="73">
        <f>VLOOKUP($B260,Leveranser!$B$1:$Y$500,MATCH("Totalt såld fjärrvärme till andra fjärrvärmeföretag",Leveranser!$B$1:$AA$1,0),FALSE)</f>
        <v>0</v>
      </c>
      <c r="AR260" s="73">
        <f>IF(ISERROR(1/VLOOKUP($B260,Miljö!$B$1:$S$500,MATCH("Såld mängd produktionsspecifik fjärrvärme (GWh)",Miljö!$B$1:$R$1,0),FALSE)),0,VLOOKUP($B260,Miljö!$B$1:$S$500,MATCH("Såld mängd produktionsspecifik fjärrvärme (GWh)",Miljö!$B$1:$R$1,0),FALSE))</f>
        <v>0</v>
      </c>
      <c r="AS260" s="82" t="str">
        <f t="shared" si="51"/>
        <v/>
      </c>
      <c r="AU260" s="73" t="str">
        <f>VLOOKUP($B260,'Miljövärden urval för publ'!$B$2:$I$486,7,FALSE)</f>
        <v>Nej</v>
      </c>
      <c r="AV260" s="73" t="str">
        <f>VLOOKUP($B260,'Miljövärden urval för publ'!$B$2:$I$486,6,FALSE)</f>
        <v>Nej</v>
      </c>
      <c r="AZ260" s="73">
        <f t="shared" si="47"/>
        <v>0</v>
      </c>
      <c r="BA260" s="73">
        <f t="shared" si="52"/>
        <v>0</v>
      </c>
      <c r="BB260" s="73">
        <f t="shared" si="48"/>
        <v>0</v>
      </c>
      <c r="BC260" s="73">
        <f t="shared" si="49"/>
        <v>0</v>
      </c>
      <c r="BE260" s="73">
        <f t="shared" si="53"/>
        <v>0</v>
      </c>
      <c r="BF260" s="73">
        <f t="shared" si="54"/>
        <v>0</v>
      </c>
      <c r="BH260" s="73">
        <f t="shared" si="50"/>
        <v>0</v>
      </c>
    </row>
    <row r="261" spans="1:60" ht="15" x14ac:dyDescent="0.25">
      <c r="A261" t="s">
        <v>333</v>
      </c>
      <c r="B261" t="s">
        <v>334</v>
      </c>
      <c r="C261" s="73">
        <f>VLOOKUP($B261,'Tillförd energi'!$B$2:$AS$506,MATCH(C$1,'Tillförd energi'!$B$1:$AQ$1,0),FALSE)</f>
        <v>0</v>
      </c>
      <c r="D261" s="73">
        <f>VLOOKUP($B261,'Tillförd energi'!$B$2:$AS$506,MATCH(D$1,'Tillförd energi'!$B$1:$AQ$1,0),FALSE)</f>
        <v>0</v>
      </c>
      <c r="E261" s="73">
        <f>VLOOKUP($B261,'Tillförd energi'!$B$2:$AS$506,MATCH(E$1,'Tillförd energi'!$B$1:$AQ$1,0),FALSE)</f>
        <v>0</v>
      </c>
      <c r="F261" s="73">
        <f>VLOOKUP($B261,'Tillförd energi'!$B$2:$AS$506,MATCH(F$1,'Tillförd energi'!$B$1:$AQ$1,0),FALSE)</f>
        <v>0</v>
      </c>
      <c r="G261" s="73">
        <f>VLOOKUP($B261,'Tillförd energi'!$B$2:$AS$506,MATCH(G$1,'Tillförd energi'!$B$1:$AQ$1,0),FALSE)</f>
        <v>0</v>
      </c>
      <c r="H261" s="73">
        <f>VLOOKUP($B261,'Tillförd energi'!$B$2:$AS$506,MATCH(H$1,'Tillförd energi'!$B$1:$AQ$1,0),FALSE)</f>
        <v>0</v>
      </c>
      <c r="I261" s="73">
        <f>VLOOKUP($B261,'Tillförd energi'!$B$2:$AS$506,MATCH(I$1,'Tillförd energi'!$B$1:$AQ$1,0),FALSE)</f>
        <v>0</v>
      </c>
      <c r="J261" s="73">
        <f>VLOOKUP($B261,'Tillförd energi'!$B$2:$AS$506,MATCH(J$1,'Tillförd energi'!$B$1:$AQ$1,0),FALSE)</f>
        <v>0</v>
      </c>
      <c r="K261" s="73">
        <f>VLOOKUP($B261,'Tillförd energi'!$B$2:$AS$506,MATCH(K$1,'Tillförd energi'!$B$1:$AQ$1,0),FALSE)</f>
        <v>0</v>
      </c>
      <c r="L261" s="73">
        <f>VLOOKUP($B261,'Tillförd energi'!$B$2:$AS$506,MATCH(L$1,'Tillförd energi'!$B$1:$AQ$1,0),FALSE)</f>
        <v>0</v>
      </c>
      <c r="M261" s="73">
        <f>VLOOKUP($B261,'Tillförd energi'!$B$2:$AS$506,MATCH(M$1,'Tillförd energi'!$B$1:$AQ$1,0),FALSE)</f>
        <v>0</v>
      </c>
      <c r="N261" s="73">
        <f>VLOOKUP($B261,'Tillförd energi'!$B$2:$AS$506,MATCH(N$1,'Tillförd energi'!$B$1:$AQ$1,0),FALSE)</f>
        <v>0</v>
      </c>
      <c r="O261" s="73">
        <f>VLOOKUP($B261,'Tillförd energi'!$B$2:$AS$506,MATCH(O$1,'Tillförd energi'!$B$1:$AQ$1,0),FALSE)</f>
        <v>0</v>
      </c>
      <c r="P261" s="73">
        <f>VLOOKUP($B261,'Tillförd energi'!$B$2:$AS$506,MATCH(P$1,'Tillförd energi'!$B$1:$AQ$1,0),FALSE)</f>
        <v>0</v>
      </c>
      <c r="Q261" s="73">
        <f>VLOOKUP($B261,'Tillförd energi'!$B$2:$AS$506,MATCH(Q$1,'Tillförd energi'!$B$1:$AQ$1,0),FALSE)</f>
        <v>0</v>
      </c>
      <c r="R261" s="73">
        <f>VLOOKUP($B261,'Tillförd energi'!$B$2:$AS$506,MATCH(R$1,'Tillförd energi'!$B$1:$AQ$1,0),FALSE)</f>
        <v>0</v>
      </c>
      <c r="S261" s="73">
        <f>VLOOKUP($B261,'Tillförd energi'!$B$2:$AS$506,MATCH(S$1,'Tillförd energi'!$B$1:$AQ$1,0),FALSE)</f>
        <v>0</v>
      </c>
      <c r="T261" s="73">
        <f>VLOOKUP($B261,'Tillförd energi'!$B$2:$AS$506,MATCH(T$1,'Tillförd energi'!$B$1:$AQ$1,0),FALSE)</f>
        <v>0</v>
      </c>
      <c r="U261" s="73">
        <f>VLOOKUP($B261,'Tillförd energi'!$B$2:$AS$506,MATCH(U$1,'Tillförd energi'!$B$1:$AQ$1,0),FALSE)</f>
        <v>0</v>
      </c>
      <c r="V261" s="73">
        <f>VLOOKUP($B261,'Tillförd energi'!$B$2:$AS$506,MATCH(V$1,'Tillförd energi'!$B$1:$AQ$1,0),FALSE)</f>
        <v>0</v>
      </c>
      <c r="W261" s="73">
        <f>VLOOKUP($B261,'Tillförd energi'!$B$2:$AS$506,MATCH(W$1,'Tillförd energi'!$B$1:$AQ$1,0),FALSE)</f>
        <v>0</v>
      </c>
      <c r="X261" s="73">
        <f>VLOOKUP($B261,'Tillförd energi'!$B$2:$AS$506,MATCH(X$1,'Tillförd energi'!$B$1:$AQ$1,0),FALSE)</f>
        <v>0</v>
      </c>
      <c r="Y261" s="73">
        <f>VLOOKUP($B261,'Tillförd energi'!$B$2:$AS$506,MATCH(Y$1,'Tillförd energi'!$B$1:$AQ$1,0),FALSE)</f>
        <v>0</v>
      </c>
      <c r="Z261" s="73">
        <f>VLOOKUP($B261,'Tillförd energi'!$B$2:$AS$506,MATCH(Z$1,'Tillförd energi'!$B$1:$AQ$1,0),FALSE)</f>
        <v>0</v>
      </c>
      <c r="AA261" s="73">
        <f>VLOOKUP($B261,'Tillförd energi'!$B$2:$AS$506,MATCH(AA$1,'Tillförd energi'!$B$1:$AQ$1,0),FALSE)</f>
        <v>0</v>
      </c>
      <c r="AB261" s="73">
        <f>VLOOKUP($B261,'Tillförd energi'!$B$2:$AS$506,MATCH(AB$1,'Tillförd energi'!$B$1:$AQ$1,0),FALSE)</f>
        <v>0</v>
      </c>
      <c r="AC261" s="73">
        <f>VLOOKUP($B261,'Tillförd energi'!$B$2:$AS$506,MATCH(AC$1,'Tillförd energi'!$B$1:$AQ$1,0),FALSE)</f>
        <v>0</v>
      </c>
      <c r="AD261" s="73">
        <f>VLOOKUP($B261,'Tillförd energi'!$B$2:$AS$506,MATCH(AD$1,'Tillförd energi'!$B$1:$AQ$1,0),FALSE)</f>
        <v>0</v>
      </c>
      <c r="AF261" s="73">
        <f>VLOOKUP($B261,'Tillförd energi'!$B$2:$AS$506,MATCH(AF$1,'Tillförd energi'!$B$1:$AQ$1,0),FALSE)</f>
        <v>0</v>
      </c>
      <c r="AH261" s="73">
        <f>IFERROR(VLOOKUP(B261,Miljö!$B$1:$S$476,9,FALSE)/1,0)</f>
        <v>0</v>
      </c>
      <c r="AJ261" s="81" t="str">
        <f>IFERROR(VLOOKUP($B261,Miljö!$B$1:$S$500,MATCH("hjälpel exklusive kraftvärme (GWh)",Miljö!$B$1:$V$1,0),FALSE)/1,"")</f>
        <v/>
      </c>
      <c r="AK261" s="81">
        <f t="shared" si="44"/>
        <v>0</v>
      </c>
      <c r="AL261" s="81">
        <f>VLOOKUP($B261,'Slutlig allokering'!$B$2:$AL$462,MATCH("Hjälpel kraftvärme",'Slutlig allokering'!$B$2:$AL$2,0),FALSE)</f>
        <v>0</v>
      </c>
      <c r="AN261" s="73">
        <f t="shared" si="45"/>
        <v>0</v>
      </c>
      <c r="AO261" s="73">
        <f t="shared" si="46"/>
        <v>0</v>
      </c>
      <c r="AP261" s="73" t="str">
        <f>IF(ISERROR(1/VLOOKUP($B261,Leveranser!$B$1:$S$500,MATCH("såld värme (gwh)",Leveranser!$B$1:$S$1,0),FALSE)),"",VLOOKUP($B261,Leveranser!$B$1:$S$500,MATCH("såld värme (gwh)",Leveranser!$B$1:$S$1,0),FALSE))</f>
        <v/>
      </c>
      <c r="AQ261" s="73">
        <f>VLOOKUP($B261,Leveranser!$B$1:$Y$500,MATCH("Totalt såld fjärrvärme till andra fjärrvärmeföretag",Leveranser!$B$1:$AA$1,0),FALSE)</f>
        <v>0</v>
      </c>
      <c r="AR261" s="73">
        <f>IF(ISERROR(1/VLOOKUP($B261,Miljö!$B$1:$S$500,MATCH("Såld mängd produktionsspecifik fjärrvärme (GWh)",Miljö!$B$1:$R$1,0),FALSE)),0,VLOOKUP($B261,Miljö!$B$1:$S$500,MATCH("Såld mängd produktionsspecifik fjärrvärme (GWh)",Miljö!$B$1:$R$1,0),FALSE))</f>
        <v>0</v>
      </c>
      <c r="AS261" s="82" t="str">
        <f t="shared" si="51"/>
        <v/>
      </c>
      <c r="AU261" s="73" t="str">
        <f>VLOOKUP($B261,'Miljövärden urval för publ'!$B$2:$I$486,7,FALSE)</f>
        <v>Nej</v>
      </c>
      <c r="AV261" s="73" t="str">
        <f>VLOOKUP($B261,'Miljövärden urval för publ'!$B$2:$I$486,6,FALSE)</f>
        <v>Nej</v>
      </c>
      <c r="AZ261" s="73">
        <f t="shared" si="47"/>
        <v>0</v>
      </c>
      <c r="BA261" s="73">
        <f t="shared" si="52"/>
        <v>0</v>
      </c>
      <c r="BB261" s="73">
        <f t="shared" si="48"/>
        <v>0</v>
      </c>
      <c r="BC261" s="73">
        <f t="shared" si="49"/>
        <v>0</v>
      </c>
      <c r="BE261" s="73">
        <f t="shared" si="53"/>
        <v>0</v>
      </c>
      <c r="BF261" s="73">
        <f t="shared" si="54"/>
        <v>0</v>
      </c>
      <c r="BH261" s="73">
        <f t="shared" si="50"/>
        <v>0</v>
      </c>
    </row>
    <row r="262" spans="1:60" ht="15" x14ac:dyDescent="0.25">
      <c r="A262" t="s">
        <v>335</v>
      </c>
      <c r="B262" t="s">
        <v>336</v>
      </c>
      <c r="C262" s="73">
        <f>VLOOKUP($B262,'Tillförd energi'!$B$2:$AS$506,MATCH(C$1,'Tillförd energi'!$B$1:$AQ$1,0),FALSE)</f>
        <v>0</v>
      </c>
      <c r="D262" s="73">
        <f>VLOOKUP($B262,'Tillförd energi'!$B$2:$AS$506,MATCH(D$1,'Tillförd energi'!$B$1:$AQ$1,0),FALSE)</f>
        <v>0</v>
      </c>
      <c r="E262" s="73">
        <f>VLOOKUP($B262,'Tillförd energi'!$B$2:$AS$506,MATCH(E$1,'Tillförd energi'!$B$1:$AQ$1,0),FALSE)</f>
        <v>0</v>
      </c>
      <c r="F262" s="73">
        <f>VLOOKUP($B262,'Tillförd energi'!$B$2:$AS$506,MATCH(F$1,'Tillförd energi'!$B$1:$AQ$1,0),FALSE)</f>
        <v>0</v>
      </c>
      <c r="G262" s="73">
        <f>VLOOKUP($B262,'Tillförd energi'!$B$2:$AS$506,MATCH(G$1,'Tillförd energi'!$B$1:$AQ$1,0),FALSE)</f>
        <v>0</v>
      </c>
      <c r="H262" s="73">
        <f>VLOOKUP($B262,'Tillförd energi'!$B$2:$AS$506,MATCH(H$1,'Tillförd energi'!$B$1:$AQ$1,0),FALSE)</f>
        <v>0</v>
      </c>
      <c r="I262" s="73">
        <f>VLOOKUP($B262,'Tillförd energi'!$B$2:$AS$506,MATCH(I$1,'Tillförd energi'!$B$1:$AQ$1,0),FALSE)</f>
        <v>0</v>
      </c>
      <c r="J262" s="73">
        <f>VLOOKUP($B262,'Tillförd energi'!$B$2:$AS$506,MATCH(J$1,'Tillförd energi'!$B$1:$AQ$1,0),FALSE)</f>
        <v>0</v>
      </c>
      <c r="K262" s="73">
        <f>VLOOKUP($B262,'Tillförd energi'!$B$2:$AS$506,MATCH(K$1,'Tillförd energi'!$B$1:$AQ$1,0),FALSE)</f>
        <v>0</v>
      </c>
      <c r="L262" s="73">
        <f>VLOOKUP($B262,'Tillförd energi'!$B$2:$AS$506,MATCH(L$1,'Tillförd energi'!$B$1:$AQ$1,0),FALSE)</f>
        <v>0</v>
      </c>
      <c r="M262" s="73">
        <f>VLOOKUP($B262,'Tillförd energi'!$B$2:$AS$506,MATCH(M$1,'Tillförd energi'!$B$1:$AQ$1,0),FALSE)</f>
        <v>0</v>
      </c>
      <c r="N262" s="73">
        <f>VLOOKUP($B262,'Tillförd energi'!$B$2:$AS$506,MATCH(N$1,'Tillförd energi'!$B$1:$AQ$1,0),FALSE)</f>
        <v>0</v>
      </c>
      <c r="O262" s="73">
        <f>VLOOKUP($B262,'Tillförd energi'!$B$2:$AS$506,MATCH(O$1,'Tillförd energi'!$B$1:$AQ$1,0),FALSE)</f>
        <v>0</v>
      </c>
      <c r="P262" s="73">
        <f>VLOOKUP($B262,'Tillförd energi'!$B$2:$AS$506,MATCH(P$1,'Tillförd energi'!$B$1:$AQ$1,0),FALSE)</f>
        <v>0</v>
      </c>
      <c r="Q262" s="73">
        <f>VLOOKUP($B262,'Tillförd energi'!$B$2:$AS$506,MATCH(Q$1,'Tillförd energi'!$B$1:$AQ$1,0),FALSE)</f>
        <v>0</v>
      </c>
      <c r="R262" s="73">
        <f>VLOOKUP($B262,'Tillförd energi'!$B$2:$AS$506,MATCH(R$1,'Tillförd energi'!$B$1:$AQ$1,0),FALSE)</f>
        <v>0</v>
      </c>
      <c r="S262" s="73">
        <f>VLOOKUP($B262,'Tillförd energi'!$B$2:$AS$506,MATCH(S$1,'Tillförd energi'!$B$1:$AQ$1,0),FALSE)</f>
        <v>0</v>
      </c>
      <c r="T262" s="73">
        <f>VLOOKUP($B262,'Tillförd energi'!$B$2:$AS$506,MATCH(T$1,'Tillförd energi'!$B$1:$AQ$1,0),FALSE)</f>
        <v>0</v>
      </c>
      <c r="U262" s="73">
        <f>VLOOKUP($B262,'Tillförd energi'!$B$2:$AS$506,MATCH(U$1,'Tillförd energi'!$B$1:$AQ$1,0),FALSE)</f>
        <v>0</v>
      </c>
      <c r="V262" s="73">
        <f>VLOOKUP($B262,'Tillförd energi'!$B$2:$AS$506,MATCH(V$1,'Tillförd energi'!$B$1:$AQ$1,0),FALSE)</f>
        <v>0</v>
      </c>
      <c r="W262" s="73">
        <f>VLOOKUP($B262,'Tillförd energi'!$B$2:$AS$506,MATCH(W$1,'Tillförd energi'!$B$1:$AQ$1,0),FALSE)</f>
        <v>0</v>
      </c>
      <c r="X262" s="73">
        <f>VLOOKUP($B262,'Tillförd energi'!$B$2:$AS$506,MATCH(X$1,'Tillförd energi'!$B$1:$AQ$1,0),FALSE)</f>
        <v>0</v>
      </c>
      <c r="Y262" s="73">
        <f>VLOOKUP($B262,'Tillförd energi'!$B$2:$AS$506,MATCH(Y$1,'Tillförd energi'!$B$1:$AQ$1,0),FALSE)</f>
        <v>0</v>
      </c>
      <c r="Z262" s="73">
        <f>VLOOKUP($B262,'Tillförd energi'!$B$2:$AS$506,MATCH(Z$1,'Tillförd energi'!$B$1:$AQ$1,0),FALSE)</f>
        <v>0</v>
      </c>
      <c r="AA262" s="73">
        <f>VLOOKUP($B262,'Tillförd energi'!$B$2:$AS$506,MATCH(AA$1,'Tillförd energi'!$B$1:$AQ$1,0),FALSE)</f>
        <v>0</v>
      </c>
      <c r="AB262" s="73">
        <f>VLOOKUP($B262,'Tillförd energi'!$B$2:$AS$506,MATCH(AB$1,'Tillförd energi'!$B$1:$AQ$1,0),FALSE)</f>
        <v>0</v>
      </c>
      <c r="AC262" s="73">
        <f>VLOOKUP($B262,'Tillförd energi'!$B$2:$AS$506,MATCH(AC$1,'Tillförd energi'!$B$1:$AQ$1,0),FALSE)</f>
        <v>0</v>
      </c>
      <c r="AD262" s="73">
        <f>VLOOKUP($B262,'Tillförd energi'!$B$2:$AS$506,MATCH(AD$1,'Tillförd energi'!$B$1:$AQ$1,0),FALSE)</f>
        <v>0</v>
      </c>
      <c r="AF262" s="73">
        <f>VLOOKUP($B262,'Tillförd energi'!$B$2:$AS$506,MATCH(AF$1,'Tillförd energi'!$B$1:$AQ$1,0),FALSE)</f>
        <v>0</v>
      </c>
      <c r="AH262" s="73">
        <f>IFERROR(VLOOKUP(B262,Miljö!$B$1:$S$476,9,FALSE)/1,0)</f>
        <v>0</v>
      </c>
      <c r="AJ262" s="81" t="str">
        <f>IFERROR(VLOOKUP($B262,Miljö!$B$1:$S$500,MATCH("hjälpel exklusive kraftvärme (GWh)",Miljö!$B$1:$V$1,0),FALSE)/1,"")</f>
        <v/>
      </c>
      <c r="AK262" s="81">
        <f t="shared" si="44"/>
        <v>0</v>
      </c>
      <c r="AL262" s="81">
        <f>VLOOKUP($B262,'Slutlig allokering'!$B$2:$AL$462,MATCH("Hjälpel kraftvärme",'Slutlig allokering'!$B$2:$AL$2,0),FALSE)</f>
        <v>0</v>
      </c>
      <c r="AN262" s="73">
        <f t="shared" si="45"/>
        <v>0</v>
      </c>
      <c r="AO262" s="73">
        <f t="shared" si="46"/>
        <v>0</v>
      </c>
      <c r="AP262" s="73" t="str">
        <f>IF(ISERROR(1/VLOOKUP($B262,Leveranser!$B$1:$S$500,MATCH("såld värme (gwh)",Leveranser!$B$1:$S$1,0),FALSE)),"",VLOOKUP($B262,Leveranser!$B$1:$S$500,MATCH("såld värme (gwh)",Leveranser!$B$1:$S$1,0),FALSE))</f>
        <v/>
      </c>
      <c r="AQ262" s="73">
        <f>VLOOKUP($B262,Leveranser!$B$1:$Y$500,MATCH("Totalt såld fjärrvärme till andra fjärrvärmeföretag",Leveranser!$B$1:$AA$1,0),FALSE)</f>
        <v>0</v>
      </c>
      <c r="AR262" s="73">
        <f>IF(ISERROR(1/VLOOKUP($B262,Miljö!$B$1:$S$500,MATCH("Såld mängd produktionsspecifik fjärrvärme (GWh)",Miljö!$B$1:$R$1,0),FALSE)),0,VLOOKUP($B262,Miljö!$B$1:$S$500,MATCH("Såld mängd produktionsspecifik fjärrvärme (GWh)",Miljö!$B$1:$R$1,0),FALSE))</f>
        <v>0</v>
      </c>
      <c r="AS262" s="82" t="str">
        <f t="shared" si="51"/>
        <v/>
      </c>
      <c r="AU262" s="73" t="str">
        <f>VLOOKUP($B262,'Miljövärden urval för publ'!$B$2:$I$486,7,FALSE)</f>
        <v>Nej</v>
      </c>
      <c r="AV262" s="73" t="str">
        <f>VLOOKUP($B262,'Miljövärden urval för publ'!$B$2:$I$486,6,FALSE)</f>
        <v>Ja</v>
      </c>
      <c r="AZ262" s="73">
        <f t="shared" si="47"/>
        <v>0</v>
      </c>
      <c r="BA262" s="73">
        <f t="shared" si="52"/>
        <v>0</v>
      </c>
      <c r="BB262" s="73">
        <f t="shared" si="48"/>
        <v>0</v>
      </c>
      <c r="BC262" s="73">
        <f t="shared" si="49"/>
        <v>0</v>
      </c>
      <c r="BE262" s="73">
        <f t="shared" si="53"/>
        <v>0</v>
      </c>
      <c r="BF262" s="73">
        <f t="shared" si="54"/>
        <v>0</v>
      </c>
      <c r="BH262" s="73">
        <f t="shared" si="50"/>
        <v>0</v>
      </c>
    </row>
    <row r="263" spans="1:60" ht="15" x14ac:dyDescent="0.25">
      <c r="A263" t="s">
        <v>335</v>
      </c>
      <c r="B263" t="s">
        <v>337</v>
      </c>
      <c r="C263" s="73">
        <f>VLOOKUP($B263,'Tillförd energi'!$B$2:$AS$506,MATCH(C$1,'Tillförd energi'!$B$1:$AQ$1,0),FALSE)</f>
        <v>0</v>
      </c>
      <c r="D263" s="73">
        <f>VLOOKUP($B263,'Tillförd energi'!$B$2:$AS$506,MATCH(D$1,'Tillförd energi'!$B$1:$AQ$1,0),FALSE)</f>
        <v>0.7</v>
      </c>
      <c r="E263" s="73">
        <f>VLOOKUP($B263,'Tillförd energi'!$B$2:$AS$506,MATCH(E$1,'Tillförd energi'!$B$1:$AQ$1,0),FALSE)</f>
        <v>0</v>
      </c>
      <c r="F263" s="73">
        <f>VLOOKUP($B263,'Tillförd energi'!$B$2:$AS$506,MATCH(F$1,'Tillförd energi'!$B$1:$AQ$1,0),FALSE)</f>
        <v>0</v>
      </c>
      <c r="G263" s="73">
        <f>VLOOKUP($B263,'Tillförd energi'!$B$2:$AS$506,MATCH(G$1,'Tillförd energi'!$B$1:$AQ$1,0),FALSE)</f>
        <v>0</v>
      </c>
      <c r="H263" s="73">
        <f>VLOOKUP($B263,'Tillförd energi'!$B$2:$AS$506,MATCH(H$1,'Tillförd energi'!$B$1:$AQ$1,0),FALSE)</f>
        <v>0</v>
      </c>
      <c r="I263" s="73">
        <f>VLOOKUP($B263,'Tillförd energi'!$B$2:$AS$506,MATCH(I$1,'Tillförd energi'!$B$1:$AQ$1,0),FALSE)</f>
        <v>0</v>
      </c>
      <c r="J263" s="73">
        <f>VLOOKUP($B263,'Tillförd energi'!$B$2:$AS$506,MATCH(J$1,'Tillförd energi'!$B$1:$AQ$1,0),FALSE)</f>
        <v>0</v>
      </c>
      <c r="K263" s="73">
        <f>VLOOKUP($B263,'Tillförd energi'!$B$2:$AS$506,MATCH(K$1,'Tillförd energi'!$B$1:$AQ$1,0),FALSE)</f>
        <v>0</v>
      </c>
      <c r="L263" s="73">
        <f>VLOOKUP($B263,'Tillförd energi'!$B$2:$AS$506,MATCH(L$1,'Tillförd energi'!$B$1:$AQ$1,0),FALSE)</f>
        <v>7.3</v>
      </c>
      <c r="M263" s="73">
        <f>VLOOKUP($B263,'Tillförd energi'!$B$2:$AS$506,MATCH(M$1,'Tillförd energi'!$B$1:$AQ$1,0),FALSE)</f>
        <v>17.5</v>
      </c>
      <c r="N263" s="73">
        <f>VLOOKUP($B263,'Tillförd energi'!$B$2:$AS$506,MATCH(N$1,'Tillförd energi'!$B$1:$AQ$1,0),FALSE)</f>
        <v>0</v>
      </c>
      <c r="O263" s="73">
        <f>VLOOKUP($B263,'Tillförd energi'!$B$2:$AS$506,MATCH(O$1,'Tillförd energi'!$B$1:$AQ$1,0),FALSE)</f>
        <v>8.1999999999999993</v>
      </c>
      <c r="P263" s="73">
        <f>VLOOKUP($B263,'Tillförd energi'!$B$2:$AS$506,MATCH(P$1,'Tillförd energi'!$B$1:$AQ$1,0),FALSE)</f>
        <v>0</v>
      </c>
      <c r="Q263" s="73">
        <f>VLOOKUP($B263,'Tillförd energi'!$B$2:$AS$506,MATCH(Q$1,'Tillförd energi'!$B$1:$AQ$1,0),FALSE)</f>
        <v>1.6</v>
      </c>
      <c r="R263" s="73">
        <f>VLOOKUP($B263,'Tillförd energi'!$B$2:$AS$506,MATCH(R$1,'Tillförd energi'!$B$1:$AQ$1,0),FALSE)</f>
        <v>0</v>
      </c>
      <c r="S263" s="73">
        <f>VLOOKUP($B263,'Tillförd energi'!$B$2:$AS$506,MATCH(S$1,'Tillförd energi'!$B$1:$AQ$1,0),FALSE)</f>
        <v>0</v>
      </c>
      <c r="T263" s="73">
        <f>VLOOKUP($B263,'Tillförd energi'!$B$2:$AS$506,MATCH(T$1,'Tillförd energi'!$B$1:$AQ$1,0),FALSE)</f>
        <v>0</v>
      </c>
      <c r="U263" s="73">
        <f>VLOOKUP($B263,'Tillförd energi'!$B$2:$AS$506,MATCH(U$1,'Tillförd energi'!$B$1:$AQ$1,0),FALSE)</f>
        <v>6.4</v>
      </c>
      <c r="V263" s="73">
        <f>VLOOKUP($B263,'Tillförd energi'!$B$2:$AS$506,MATCH(V$1,'Tillförd energi'!$B$1:$AQ$1,0),FALSE)</f>
        <v>0</v>
      </c>
      <c r="W263" s="73">
        <f>VLOOKUP($B263,'Tillförd energi'!$B$2:$AS$506,MATCH(W$1,'Tillförd energi'!$B$1:$AQ$1,0),FALSE)</f>
        <v>0</v>
      </c>
      <c r="X263" s="73">
        <f>VLOOKUP($B263,'Tillförd energi'!$B$2:$AS$506,MATCH(X$1,'Tillförd energi'!$B$1:$AQ$1,0),FALSE)</f>
        <v>0</v>
      </c>
      <c r="Y263" s="73">
        <f>VLOOKUP($B263,'Tillförd energi'!$B$2:$AS$506,MATCH(Y$1,'Tillförd energi'!$B$1:$AQ$1,0),FALSE)</f>
        <v>0</v>
      </c>
      <c r="Z263" s="73">
        <f>VLOOKUP($B263,'Tillförd energi'!$B$2:$AS$506,MATCH(Z$1,'Tillförd energi'!$B$1:$AQ$1,0),FALSE)</f>
        <v>0</v>
      </c>
      <c r="AA263" s="73">
        <f>VLOOKUP($B263,'Tillförd energi'!$B$2:$AS$506,MATCH(AA$1,'Tillförd energi'!$B$1:$AQ$1,0),FALSE)</f>
        <v>0</v>
      </c>
      <c r="AB263" s="73">
        <f>VLOOKUP($B263,'Tillförd energi'!$B$2:$AS$506,MATCH(AB$1,'Tillförd energi'!$B$1:$AQ$1,0),FALSE)</f>
        <v>5.2</v>
      </c>
      <c r="AC263" s="73">
        <f>VLOOKUP($B263,'Tillförd energi'!$B$2:$AS$506,MATCH(AC$1,'Tillförd energi'!$B$1:$AQ$1,0),FALSE)</f>
        <v>0</v>
      </c>
      <c r="AD263" s="73">
        <f>VLOOKUP($B263,'Tillförd energi'!$B$2:$AS$506,MATCH(AD$1,'Tillförd energi'!$B$1:$AQ$1,0),FALSE)</f>
        <v>0</v>
      </c>
      <c r="AF263" s="73">
        <f>VLOOKUP($B263,'Tillförd energi'!$B$2:$AS$506,MATCH(AF$1,'Tillförd energi'!$B$1:$AQ$1,0),FALSE)</f>
        <v>1.3</v>
      </c>
      <c r="AH263" s="73">
        <f>IFERROR(VLOOKUP(B263,Miljö!$B$1:$S$476,9,FALSE)/1,0)</f>
        <v>0</v>
      </c>
      <c r="AJ263" s="81">
        <f>IFERROR(VLOOKUP($B263,Miljö!$B$1:$S$500,MATCH("hjälpel exklusive kraftvärme (GWh)",Miljö!$B$1:$V$1,0),FALSE)/1,"")</f>
        <v>1.3</v>
      </c>
      <c r="AK263" s="81">
        <f t="shared" si="44"/>
        <v>1.3</v>
      </c>
      <c r="AL263" s="81">
        <f>VLOOKUP($B263,'Slutlig allokering'!$B$2:$AL$462,MATCH("Hjälpel kraftvärme",'Slutlig allokering'!$B$2:$AL$2,0),FALSE)</f>
        <v>0</v>
      </c>
      <c r="AN263" s="73">
        <f t="shared" si="45"/>
        <v>48.2</v>
      </c>
      <c r="AO263" s="73">
        <f t="shared" si="46"/>
        <v>48.2</v>
      </c>
      <c r="AP263" s="73">
        <f>IF(ISERROR(1/VLOOKUP($B263,Leveranser!$B$1:$S$500,MATCH("såld värme (gwh)",Leveranser!$B$1:$S$1,0),FALSE)),"",VLOOKUP($B263,Leveranser!$B$1:$S$500,MATCH("såld värme (gwh)",Leveranser!$B$1:$S$1,0),FALSE))</f>
        <v>37.200000000000003</v>
      </c>
      <c r="AQ263" s="73">
        <f>VLOOKUP($B263,Leveranser!$B$1:$Y$500,MATCH("Totalt såld fjärrvärme till andra fjärrvärmeföretag",Leveranser!$B$1:$AA$1,0),FALSE)</f>
        <v>0</v>
      </c>
      <c r="AR263" s="73">
        <f>IF(ISERROR(1/VLOOKUP($B263,Miljö!$B$1:$S$500,MATCH("Såld mängd produktionsspecifik fjärrvärme (GWh)",Miljö!$B$1:$R$1,0),FALSE)),0,VLOOKUP($B263,Miljö!$B$1:$S$500,MATCH("Såld mängd produktionsspecifik fjärrvärme (GWh)",Miljö!$B$1:$R$1,0),FALSE))</f>
        <v>0</v>
      </c>
      <c r="AS263" s="82">
        <f t="shared" si="51"/>
        <v>0.77178423236514526</v>
      </c>
      <c r="AU263" s="73" t="str">
        <f>VLOOKUP($B263,'Miljövärden urval för publ'!$B$2:$I$486,7,FALSE)</f>
        <v>Ja</v>
      </c>
      <c r="AV263" s="73" t="str">
        <f>VLOOKUP($B263,'Miljövärden urval för publ'!$B$2:$I$486,6,FALSE)</f>
        <v>Ja</v>
      </c>
      <c r="AZ263" s="73">
        <f t="shared" si="47"/>
        <v>1.3</v>
      </c>
      <c r="BA263" s="73">
        <f t="shared" si="52"/>
        <v>0</v>
      </c>
      <c r="BB263" s="73">
        <f t="shared" si="48"/>
        <v>33</v>
      </c>
      <c r="BC263" s="73">
        <f t="shared" si="49"/>
        <v>1.6</v>
      </c>
      <c r="BE263" s="73">
        <f t="shared" si="53"/>
        <v>0</v>
      </c>
      <c r="BF263" s="73">
        <f t="shared" si="54"/>
        <v>0</v>
      </c>
      <c r="BH263" s="73">
        <f t="shared" si="50"/>
        <v>41</v>
      </c>
    </row>
    <row r="264" spans="1:60" ht="15" x14ac:dyDescent="0.25">
      <c r="A264" t="s">
        <v>335</v>
      </c>
      <c r="B264" t="s">
        <v>338</v>
      </c>
      <c r="C264" s="73">
        <f>VLOOKUP($B264,'Tillförd energi'!$B$2:$AS$506,MATCH(C$1,'Tillförd energi'!$B$1:$AQ$1,0),FALSE)</f>
        <v>653.68100000000004</v>
      </c>
      <c r="D264" s="73">
        <f>VLOOKUP($B264,'Tillförd energi'!$B$2:$AS$506,MATCH(D$1,'Tillförd energi'!$B$1:$AQ$1,0),FALSE)</f>
        <v>3.4209900000000002</v>
      </c>
      <c r="E264" s="73">
        <f>VLOOKUP($B264,'Tillförd energi'!$B$2:$AS$506,MATCH(E$1,'Tillförd energi'!$B$1:$AQ$1,0),FALSE)</f>
        <v>0</v>
      </c>
      <c r="F264" s="73">
        <f>VLOOKUP($B264,'Tillförd energi'!$B$2:$AS$506,MATCH(F$1,'Tillförd energi'!$B$1:$AQ$1,0),FALSE)</f>
        <v>2.6110000000000002</v>
      </c>
      <c r="G264" s="73">
        <f>VLOOKUP($B264,'Tillförd energi'!$B$2:$AS$506,MATCH(G$1,'Tillförd energi'!$B$1:$AQ$1,0),FALSE)</f>
        <v>0</v>
      </c>
      <c r="H264" s="73">
        <f>VLOOKUP($B264,'Tillförd energi'!$B$2:$AS$506,MATCH(H$1,'Tillförd energi'!$B$1:$AQ$1,0),FALSE)</f>
        <v>0</v>
      </c>
      <c r="I264" s="73">
        <f>VLOOKUP($B264,'Tillförd energi'!$B$2:$AS$506,MATCH(I$1,'Tillförd energi'!$B$1:$AQ$1,0),FALSE)</f>
        <v>0</v>
      </c>
      <c r="J264" s="73">
        <f>VLOOKUP($B264,'Tillförd energi'!$B$2:$AS$506,MATCH(J$1,'Tillförd energi'!$B$1:$AQ$1,0),FALSE)</f>
        <v>7.2882400000000001</v>
      </c>
      <c r="K264" s="73">
        <f>VLOOKUP($B264,'Tillförd energi'!$B$2:$AS$506,MATCH(K$1,'Tillförd energi'!$B$1:$AQ$1,0),FALSE)</f>
        <v>130.15799999999999</v>
      </c>
      <c r="L264" s="73">
        <f>VLOOKUP($B264,'Tillförd energi'!$B$2:$AS$506,MATCH(L$1,'Tillförd energi'!$B$1:$AQ$1,0),FALSE)</f>
        <v>51.6053</v>
      </c>
      <c r="M264" s="73">
        <f>VLOOKUP($B264,'Tillförd energi'!$B$2:$AS$506,MATCH(M$1,'Tillförd energi'!$B$1:$AQ$1,0),FALSE)</f>
        <v>153.98400000000001</v>
      </c>
      <c r="N264" s="73">
        <f>VLOOKUP($B264,'Tillförd energi'!$B$2:$AS$506,MATCH(N$1,'Tillförd energi'!$B$1:$AQ$1,0),FALSE)</f>
        <v>149.977</v>
      </c>
      <c r="O264" s="73">
        <f>VLOOKUP($B264,'Tillförd energi'!$B$2:$AS$506,MATCH(O$1,'Tillförd energi'!$B$1:$AQ$1,0),FALSE)</f>
        <v>32.651299999999999</v>
      </c>
      <c r="P264" s="73">
        <f>VLOOKUP($B264,'Tillförd energi'!$B$2:$AS$506,MATCH(P$1,'Tillförd energi'!$B$1:$AQ$1,0),FALSE)</f>
        <v>35.030900000000003</v>
      </c>
      <c r="Q264" s="73">
        <f>VLOOKUP($B264,'Tillförd energi'!$B$2:$AS$506,MATCH(Q$1,'Tillförd energi'!$B$1:$AQ$1,0),FALSE)</f>
        <v>0</v>
      </c>
      <c r="R264" s="73">
        <f>VLOOKUP($B264,'Tillförd energi'!$B$2:$AS$506,MATCH(R$1,'Tillförd energi'!$B$1:$AQ$1,0),FALSE)</f>
        <v>0</v>
      </c>
      <c r="S264" s="73">
        <f>VLOOKUP($B264,'Tillförd energi'!$B$2:$AS$506,MATCH(S$1,'Tillförd energi'!$B$1:$AQ$1,0),FALSE)</f>
        <v>0</v>
      </c>
      <c r="T264" s="73">
        <f>VLOOKUP($B264,'Tillförd energi'!$B$2:$AS$506,MATCH(T$1,'Tillförd energi'!$B$1:$AQ$1,0),FALSE)</f>
        <v>0</v>
      </c>
      <c r="U264" s="73">
        <f>VLOOKUP($B264,'Tillförd energi'!$B$2:$AS$506,MATCH(U$1,'Tillförd energi'!$B$1:$AQ$1,0),FALSE)</f>
        <v>36.069000000000003</v>
      </c>
      <c r="V264" s="73">
        <f>VLOOKUP($B264,'Tillförd energi'!$B$2:$AS$506,MATCH(V$1,'Tillförd energi'!$B$1:$AQ$1,0),FALSE)</f>
        <v>0</v>
      </c>
      <c r="W264" s="73">
        <f>VLOOKUP($B264,'Tillförd energi'!$B$2:$AS$506,MATCH(W$1,'Tillförd energi'!$B$1:$AQ$1,0),FALSE)</f>
        <v>6.0274700000000001</v>
      </c>
      <c r="X264" s="73">
        <f>VLOOKUP($B264,'Tillförd energi'!$B$2:$AS$506,MATCH(X$1,'Tillförd energi'!$B$1:$AQ$1,0),FALSE)</f>
        <v>81.693399999999997</v>
      </c>
      <c r="Y264" s="73">
        <f>VLOOKUP($B264,'Tillförd energi'!$B$2:$AS$506,MATCH(Y$1,'Tillförd energi'!$B$1:$AQ$1,0),FALSE)</f>
        <v>0</v>
      </c>
      <c r="Z264" s="73">
        <f>VLOOKUP($B264,'Tillförd energi'!$B$2:$AS$506,MATCH(Z$1,'Tillförd energi'!$B$1:$AQ$1,0),FALSE)</f>
        <v>3.0840000000000001</v>
      </c>
      <c r="AA264" s="73">
        <f>VLOOKUP($B264,'Tillförd energi'!$B$2:$AS$506,MATCH(AA$1,'Tillförd energi'!$B$1:$AQ$1,0),FALSE)</f>
        <v>12.965</v>
      </c>
      <c r="AB264" s="73">
        <f>VLOOKUP($B264,'Tillförd energi'!$B$2:$AS$506,MATCH(AB$1,'Tillförd energi'!$B$1:$AQ$1,0),FALSE)</f>
        <v>182.108</v>
      </c>
      <c r="AC264" s="73">
        <f>VLOOKUP($B264,'Tillförd energi'!$B$2:$AS$506,MATCH(AC$1,'Tillförd energi'!$B$1:$AQ$1,0),FALSE)</f>
        <v>0</v>
      </c>
      <c r="AD264" s="73">
        <f>VLOOKUP($B264,'Tillförd energi'!$B$2:$AS$506,MATCH(AD$1,'Tillförd energi'!$B$1:$AQ$1,0),FALSE)</f>
        <v>0</v>
      </c>
      <c r="AF264" s="73">
        <f>VLOOKUP($B264,'Tillförd energi'!$B$2:$AS$506,MATCH(AF$1,'Tillförd energi'!$B$1:$AQ$1,0),FALSE)</f>
        <v>48.488700000000001</v>
      </c>
      <c r="AH264" s="73">
        <f>IFERROR(VLOOKUP(B264,Miljö!$B$1:$S$476,9,FALSE)/1,0)</f>
        <v>0</v>
      </c>
      <c r="AJ264" s="81">
        <f>IFERROR(VLOOKUP($B264,Miljö!$B$1:$S$500,MATCH("hjälpel exklusive kraftvärme (GWh)",Miljö!$B$1:$V$1,0),FALSE)/1,"")</f>
        <v>0.13800000000000001</v>
      </c>
      <c r="AK264" s="81">
        <f t="shared" si="44"/>
        <v>0.13800000000000001</v>
      </c>
      <c r="AL264" s="81">
        <f>VLOOKUP($B264,'Slutlig allokering'!$B$2:$AL$462,MATCH("Hjälpel kraftvärme",'Slutlig allokering'!$B$2:$AL$2,0),FALSE)</f>
        <v>48.350700000000003</v>
      </c>
      <c r="AN264" s="73">
        <f t="shared" si="45"/>
        <v>1590.8433</v>
      </c>
      <c r="AO264" s="73">
        <f t="shared" si="46"/>
        <v>1590.8433</v>
      </c>
      <c r="AP264" s="73">
        <f>IF(ISERROR(1/VLOOKUP($B264,Leveranser!$B$1:$S$500,MATCH("såld värme (gwh)",Leveranser!$B$1:$S$1,0),FALSE)),"",VLOOKUP($B264,Leveranser!$B$1:$S$500,MATCH("såld värme (gwh)",Leveranser!$B$1:$S$1,0),FALSE))</f>
        <v>1455</v>
      </c>
      <c r="AQ264" s="73">
        <f>VLOOKUP($B264,Leveranser!$B$1:$Y$500,MATCH("Totalt såld fjärrvärme till andra fjärrvärmeföretag",Leveranser!$B$1:$AA$1,0),FALSE)</f>
        <v>0</v>
      </c>
      <c r="AR264" s="73">
        <f>IF(ISERROR(1/VLOOKUP($B264,Miljö!$B$1:$S$500,MATCH("Såld mängd produktionsspecifik fjärrvärme (GWh)",Miljö!$B$1:$R$1,0),FALSE)),0,VLOOKUP($B264,Miljö!$B$1:$S$500,MATCH("Såld mängd produktionsspecifik fjärrvärme (GWh)",Miljö!$B$1:$R$1,0),FALSE))</f>
        <v>0</v>
      </c>
      <c r="AS264" s="82">
        <f t="shared" si="51"/>
        <v>0.91460925158373552</v>
      </c>
      <c r="AU264" s="73" t="str">
        <f>VLOOKUP($B264,'Miljövärden urval för publ'!$B$2:$I$486,7,FALSE)</f>
        <v>Ja</v>
      </c>
      <c r="AV264" s="73" t="str">
        <f>VLOOKUP($B264,'Miljövärden urval för publ'!$B$2:$I$486,6,FALSE)</f>
        <v>Ja</v>
      </c>
      <c r="AZ264" s="73">
        <f t="shared" si="47"/>
        <v>51.572700000000005</v>
      </c>
      <c r="BA264" s="73">
        <f t="shared" si="52"/>
        <v>6.0274700000000001</v>
      </c>
      <c r="BB264" s="73">
        <f t="shared" si="48"/>
        <v>423.24850000000004</v>
      </c>
      <c r="BC264" s="73">
        <f t="shared" si="49"/>
        <v>0</v>
      </c>
      <c r="BE264" s="73">
        <f t="shared" si="53"/>
        <v>12.965</v>
      </c>
      <c r="BF264" s="73">
        <f t="shared" si="54"/>
        <v>0</v>
      </c>
      <c r="BH264" s="73">
        <f t="shared" si="50"/>
        <v>595.50296999999989</v>
      </c>
    </row>
    <row r="265" spans="1:60" ht="15" x14ac:dyDescent="0.25">
      <c r="A265" t="s">
        <v>339</v>
      </c>
      <c r="B265" t="s">
        <v>340</v>
      </c>
      <c r="C265" s="73">
        <f>VLOOKUP($B265,'Tillförd energi'!$B$2:$AS$506,MATCH(C$1,'Tillförd energi'!$B$1:$AQ$1,0),FALSE)</f>
        <v>0</v>
      </c>
      <c r="D265" s="73">
        <f>VLOOKUP($B265,'Tillförd energi'!$B$2:$AS$506,MATCH(D$1,'Tillförd energi'!$B$1:$AQ$1,0),FALSE)</f>
        <v>0.93410700000000002</v>
      </c>
      <c r="E265" s="73">
        <f>VLOOKUP($B265,'Tillförd energi'!$B$2:$AS$506,MATCH(E$1,'Tillförd energi'!$B$1:$AQ$1,0),FALSE)</f>
        <v>0</v>
      </c>
      <c r="F265" s="73">
        <f>VLOOKUP($B265,'Tillförd energi'!$B$2:$AS$506,MATCH(F$1,'Tillförd energi'!$B$1:$AQ$1,0),FALSE)</f>
        <v>0</v>
      </c>
      <c r="G265" s="73">
        <f>VLOOKUP($B265,'Tillförd energi'!$B$2:$AS$506,MATCH(G$1,'Tillförd energi'!$B$1:$AQ$1,0),FALSE)</f>
        <v>0</v>
      </c>
      <c r="H265" s="73">
        <f>VLOOKUP($B265,'Tillförd energi'!$B$2:$AS$506,MATCH(H$1,'Tillförd energi'!$B$1:$AQ$1,0),FALSE)</f>
        <v>0</v>
      </c>
      <c r="I265" s="73">
        <f>VLOOKUP($B265,'Tillförd energi'!$B$2:$AS$506,MATCH(I$1,'Tillförd energi'!$B$1:$AQ$1,0),FALSE)</f>
        <v>0</v>
      </c>
      <c r="J265" s="73">
        <f>VLOOKUP($B265,'Tillförd energi'!$B$2:$AS$506,MATCH(J$1,'Tillförd energi'!$B$1:$AQ$1,0),FALSE)</f>
        <v>0</v>
      </c>
      <c r="K265" s="73">
        <f>VLOOKUP($B265,'Tillförd energi'!$B$2:$AS$506,MATCH(K$1,'Tillförd energi'!$B$1:$AQ$1,0),FALSE)</f>
        <v>36.152999999999999</v>
      </c>
      <c r="L265" s="73">
        <f>VLOOKUP($B265,'Tillförd energi'!$B$2:$AS$506,MATCH(L$1,'Tillförd energi'!$B$1:$AQ$1,0),FALSE)</f>
        <v>38.108400000000003</v>
      </c>
      <c r="M265" s="73">
        <f>VLOOKUP($B265,'Tillförd energi'!$B$2:$AS$506,MATCH(M$1,'Tillförd energi'!$B$1:$AQ$1,0),FALSE)</f>
        <v>100.956</v>
      </c>
      <c r="N265" s="73">
        <f>VLOOKUP($B265,'Tillförd energi'!$B$2:$AS$506,MATCH(N$1,'Tillförd energi'!$B$1:$AQ$1,0),FALSE)</f>
        <v>0</v>
      </c>
      <c r="O265" s="73">
        <f>VLOOKUP($B265,'Tillförd energi'!$B$2:$AS$506,MATCH(O$1,'Tillförd energi'!$B$1:$AQ$1,0),FALSE)</f>
        <v>42.234000000000002</v>
      </c>
      <c r="P265" s="73">
        <f>VLOOKUP($B265,'Tillförd energi'!$B$2:$AS$506,MATCH(P$1,'Tillförd energi'!$B$1:$AQ$1,0),FALSE)</f>
        <v>0</v>
      </c>
      <c r="Q265" s="73">
        <f>VLOOKUP($B265,'Tillförd energi'!$B$2:$AS$506,MATCH(Q$1,'Tillförd energi'!$B$1:$AQ$1,0),FALSE)</f>
        <v>0</v>
      </c>
      <c r="R265" s="73">
        <f>VLOOKUP($B265,'Tillförd energi'!$B$2:$AS$506,MATCH(R$1,'Tillförd energi'!$B$1:$AQ$1,0),FALSE)</f>
        <v>0</v>
      </c>
      <c r="S265" s="73">
        <f>VLOOKUP($B265,'Tillförd energi'!$B$2:$AS$506,MATCH(S$1,'Tillförd energi'!$B$1:$AQ$1,0),FALSE)</f>
        <v>0</v>
      </c>
      <c r="T265" s="73">
        <f>VLOOKUP($B265,'Tillförd energi'!$B$2:$AS$506,MATCH(T$1,'Tillförd energi'!$B$1:$AQ$1,0),FALSE)</f>
        <v>0</v>
      </c>
      <c r="U265" s="73">
        <f>VLOOKUP($B265,'Tillförd energi'!$B$2:$AS$506,MATCH(U$1,'Tillförd energi'!$B$1:$AQ$1,0),FALSE)</f>
        <v>0</v>
      </c>
      <c r="V265" s="73">
        <f>VLOOKUP($B265,'Tillförd energi'!$B$2:$AS$506,MATCH(V$1,'Tillförd energi'!$B$1:$AQ$1,0),FALSE)</f>
        <v>0</v>
      </c>
      <c r="W265" s="73">
        <f>VLOOKUP($B265,'Tillförd energi'!$B$2:$AS$506,MATCH(W$1,'Tillförd energi'!$B$1:$AQ$1,0),FALSE)</f>
        <v>0</v>
      </c>
      <c r="X265" s="73">
        <f>VLOOKUP($B265,'Tillförd energi'!$B$2:$AS$506,MATCH(X$1,'Tillförd energi'!$B$1:$AQ$1,0),FALSE)</f>
        <v>83.452200000000005</v>
      </c>
      <c r="Y265" s="73">
        <f>VLOOKUP($B265,'Tillförd energi'!$B$2:$AS$506,MATCH(Y$1,'Tillförd energi'!$B$1:$AQ$1,0),FALSE)</f>
        <v>0</v>
      </c>
      <c r="Z265" s="73">
        <f>VLOOKUP($B265,'Tillförd energi'!$B$2:$AS$506,MATCH(Z$1,'Tillförd energi'!$B$1:$AQ$1,0),FALSE)</f>
        <v>0</v>
      </c>
      <c r="AA265" s="73">
        <f>VLOOKUP($B265,'Tillförd energi'!$B$2:$AS$506,MATCH(AA$1,'Tillförd energi'!$B$1:$AQ$1,0),FALSE)</f>
        <v>0</v>
      </c>
      <c r="AB265" s="73">
        <f>VLOOKUP($B265,'Tillförd energi'!$B$2:$AS$506,MATCH(AB$1,'Tillförd energi'!$B$1:$AQ$1,0),FALSE)</f>
        <v>126.7</v>
      </c>
      <c r="AC265" s="73">
        <f>VLOOKUP($B265,'Tillförd energi'!$B$2:$AS$506,MATCH(AC$1,'Tillförd energi'!$B$1:$AQ$1,0),FALSE)</f>
        <v>0</v>
      </c>
      <c r="AD265" s="73">
        <f>VLOOKUP($B265,'Tillförd energi'!$B$2:$AS$506,MATCH(AD$1,'Tillförd energi'!$B$1:$AQ$1,0),FALSE)</f>
        <v>0</v>
      </c>
      <c r="AF265" s="73">
        <f>VLOOKUP($B265,'Tillförd energi'!$B$2:$AS$506,MATCH(AF$1,'Tillförd energi'!$B$1:$AQ$1,0),FALSE)</f>
        <v>12.5063</v>
      </c>
      <c r="AH265" s="73">
        <f>IFERROR(VLOOKUP(B265,Miljö!$B$1:$S$476,9,FALSE)/1,0)</f>
        <v>18.091000000000001</v>
      </c>
      <c r="AJ265" s="81">
        <f>IFERROR(VLOOKUP($B265,Miljö!$B$1:$S$500,MATCH("hjälpel exklusive kraftvärme (GWh)",Miljö!$B$1:$V$1,0),FALSE)/1,"")</f>
        <v>3.0049999999999999</v>
      </c>
      <c r="AK265" s="81">
        <f t="shared" si="44"/>
        <v>3.0049999999999999</v>
      </c>
      <c r="AL265" s="81">
        <f>VLOOKUP($B265,'Slutlig allokering'!$B$2:$AL$462,MATCH("Hjälpel kraftvärme",'Slutlig allokering'!$B$2:$AL$2,0),FALSE)</f>
        <v>9.5012799999999995</v>
      </c>
      <c r="AN265" s="73">
        <f t="shared" si="45"/>
        <v>441.04400700000002</v>
      </c>
      <c r="AO265" s="73">
        <f t="shared" si="46"/>
        <v>459.13500700000003</v>
      </c>
      <c r="AP265" s="73">
        <f>IF(ISERROR(1/VLOOKUP($B265,Leveranser!$B$1:$S$500,MATCH("såld värme (gwh)",Leveranser!$B$1:$S$1,0),FALSE)),"",VLOOKUP($B265,Leveranser!$B$1:$S$500,MATCH("såld värme (gwh)",Leveranser!$B$1:$S$1,0),FALSE))</f>
        <v>443</v>
      </c>
      <c r="AQ265" s="73">
        <f>VLOOKUP($B265,Leveranser!$B$1:$Y$500,MATCH("Totalt såld fjärrvärme till andra fjärrvärmeföretag",Leveranser!$B$1:$AA$1,0),FALSE)</f>
        <v>153</v>
      </c>
      <c r="AR265" s="73">
        <f>IF(ISERROR(1/VLOOKUP($B265,Miljö!$B$1:$S$500,MATCH("Såld mängd produktionsspecifik fjärrvärme (GWh)",Miljö!$B$1:$R$1,0),FALSE)),0,VLOOKUP($B265,Miljö!$B$1:$S$500,MATCH("Såld mängd produktionsspecifik fjärrvärme (GWh)",Miljö!$B$1:$R$1,0),FALSE))</f>
        <v>173.79</v>
      </c>
      <c r="AS265" s="82">
        <f t="shared" si="51"/>
        <v>0.96485781577530627</v>
      </c>
      <c r="AU265" s="73" t="str">
        <f>VLOOKUP($B265,'Miljövärden urval för publ'!$B$2:$I$486,7,FALSE)</f>
        <v>Ja</v>
      </c>
      <c r="AV265" s="73" t="str">
        <f>VLOOKUP($B265,'Miljövärden urval för publ'!$B$2:$I$486,6,FALSE)</f>
        <v>Ja</v>
      </c>
      <c r="AZ265" s="73">
        <f t="shared" si="47"/>
        <v>12.5063</v>
      </c>
      <c r="BA265" s="73">
        <f t="shared" si="52"/>
        <v>0</v>
      </c>
      <c r="BB265" s="73">
        <f t="shared" si="48"/>
        <v>181.29840000000002</v>
      </c>
      <c r="BC265" s="73">
        <f t="shared" si="49"/>
        <v>0</v>
      </c>
      <c r="BE265" s="73">
        <f t="shared" si="53"/>
        <v>0</v>
      </c>
      <c r="BF265" s="73">
        <f t="shared" si="54"/>
        <v>0</v>
      </c>
      <c r="BH265" s="73">
        <f t="shared" si="50"/>
        <v>217.45140000000001</v>
      </c>
    </row>
    <row r="266" spans="1:60" ht="15" x14ac:dyDescent="0.25">
      <c r="A266" t="s">
        <v>339</v>
      </c>
      <c r="B266" t="s">
        <v>341</v>
      </c>
      <c r="C266" s="73">
        <f>VLOOKUP($B266,'Tillförd energi'!$B$2:$AS$506,MATCH(C$1,'Tillförd energi'!$B$1:$AQ$1,0),FALSE)</f>
        <v>0</v>
      </c>
      <c r="D266" s="73">
        <f>VLOOKUP($B266,'Tillförd energi'!$B$2:$AS$506,MATCH(D$1,'Tillförd energi'!$B$1:$AQ$1,0),FALSE)</f>
        <v>0</v>
      </c>
      <c r="E266" s="73">
        <f>VLOOKUP($B266,'Tillförd energi'!$B$2:$AS$506,MATCH(E$1,'Tillförd energi'!$B$1:$AQ$1,0),FALSE)</f>
        <v>0</v>
      </c>
      <c r="F266" s="73">
        <f>VLOOKUP($B266,'Tillförd energi'!$B$2:$AS$506,MATCH(F$1,'Tillförd energi'!$B$1:$AQ$1,0),FALSE)</f>
        <v>0</v>
      </c>
      <c r="G266" s="73">
        <f>VLOOKUP($B266,'Tillförd energi'!$B$2:$AS$506,MATCH(G$1,'Tillförd energi'!$B$1:$AQ$1,0),FALSE)</f>
        <v>0</v>
      </c>
      <c r="H266" s="73">
        <f>VLOOKUP($B266,'Tillförd energi'!$B$2:$AS$506,MATCH(H$1,'Tillförd energi'!$B$1:$AQ$1,0),FALSE)</f>
        <v>0</v>
      </c>
      <c r="I266" s="73">
        <f>VLOOKUP($B266,'Tillförd energi'!$B$2:$AS$506,MATCH(I$1,'Tillförd energi'!$B$1:$AQ$1,0),FALSE)</f>
        <v>0</v>
      </c>
      <c r="J266" s="73">
        <f>VLOOKUP($B266,'Tillförd energi'!$B$2:$AS$506,MATCH(J$1,'Tillförd energi'!$B$1:$AQ$1,0),FALSE)</f>
        <v>0</v>
      </c>
      <c r="K266" s="73">
        <f>VLOOKUP($B266,'Tillförd energi'!$B$2:$AS$506,MATCH(K$1,'Tillförd energi'!$B$1:$AQ$1,0),FALSE)</f>
        <v>0</v>
      </c>
      <c r="L266" s="73">
        <f>VLOOKUP($B266,'Tillförd energi'!$B$2:$AS$506,MATCH(L$1,'Tillförd energi'!$B$1:$AQ$1,0),FALSE)</f>
        <v>1.11117</v>
      </c>
      <c r="M266" s="73">
        <f>VLOOKUP($B266,'Tillförd energi'!$B$2:$AS$506,MATCH(M$1,'Tillförd energi'!$B$1:$AQ$1,0),FALSE)</f>
        <v>11.173400000000001</v>
      </c>
      <c r="N266" s="73">
        <f>VLOOKUP($B266,'Tillförd energi'!$B$2:$AS$506,MATCH(N$1,'Tillförd energi'!$B$1:$AQ$1,0),FALSE)</f>
        <v>5.1235299999999998E-2</v>
      </c>
      <c r="O266" s="73">
        <f>VLOOKUP($B266,'Tillförd energi'!$B$2:$AS$506,MATCH(O$1,'Tillförd energi'!$B$1:$AQ$1,0),FALSE)</f>
        <v>1.11117</v>
      </c>
      <c r="P266" s="73">
        <f>VLOOKUP($B266,'Tillförd energi'!$B$2:$AS$506,MATCH(P$1,'Tillförd energi'!$B$1:$AQ$1,0),FALSE)</f>
        <v>0</v>
      </c>
      <c r="Q266" s="73">
        <f>VLOOKUP($B266,'Tillförd energi'!$B$2:$AS$506,MATCH(Q$1,'Tillförd energi'!$B$1:$AQ$1,0),FALSE)</f>
        <v>0</v>
      </c>
      <c r="R266" s="73">
        <f>VLOOKUP($B266,'Tillförd energi'!$B$2:$AS$506,MATCH(R$1,'Tillförd energi'!$B$1:$AQ$1,0),FALSE)</f>
        <v>0</v>
      </c>
      <c r="S266" s="73">
        <f>VLOOKUP($B266,'Tillförd energi'!$B$2:$AS$506,MATCH(S$1,'Tillförd energi'!$B$1:$AQ$1,0),FALSE)</f>
        <v>0</v>
      </c>
      <c r="T266" s="73">
        <f>VLOOKUP($B266,'Tillförd energi'!$B$2:$AS$506,MATCH(T$1,'Tillförd energi'!$B$1:$AQ$1,0),FALSE)</f>
        <v>0</v>
      </c>
      <c r="U266" s="73">
        <f>VLOOKUP($B266,'Tillförd energi'!$B$2:$AS$506,MATCH(U$1,'Tillförd energi'!$B$1:$AQ$1,0),FALSE)</f>
        <v>0</v>
      </c>
      <c r="V266" s="73">
        <f>VLOOKUP($B266,'Tillförd energi'!$B$2:$AS$506,MATCH(V$1,'Tillförd energi'!$B$1:$AQ$1,0),FALSE)</f>
        <v>0</v>
      </c>
      <c r="W266" s="73">
        <f>VLOOKUP($B266,'Tillförd energi'!$B$2:$AS$506,MATCH(W$1,'Tillförd energi'!$B$1:$AQ$1,0),FALSE)</f>
        <v>0</v>
      </c>
      <c r="X266" s="73">
        <f>VLOOKUP($B266,'Tillförd energi'!$B$2:$AS$506,MATCH(X$1,'Tillförd energi'!$B$1:$AQ$1,0),FALSE)</f>
        <v>0</v>
      </c>
      <c r="Y266" s="73">
        <f>VLOOKUP($B266,'Tillförd energi'!$B$2:$AS$506,MATCH(Y$1,'Tillförd energi'!$B$1:$AQ$1,0),FALSE)</f>
        <v>0</v>
      </c>
      <c r="Z266" s="73">
        <f>VLOOKUP($B266,'Tillförd energi'!$B$2:$AS$506,MATCH(Z$1,'Tillförd energi'!$B$1:$AQ$1,0),FALSE)</f>
        <v>0</v>
      </c>
      <c r="AA266" s="73">
        <f>VLOOKUP($B266,'Tillförd energi'!$B$2:$AS$506,MATCH(AA$1,'Tillförd energi'!$B$1:$AQ$1,0),FALSE)</f>
        <v>0</v>
      </c>
      <c r="AB266" s="73">
        <f>VLOOKUP($B266,'Tillförd energi'!$B$2:$AS$506,MATCH(AB$1,'Tillförd energi'!$B$1:$AQ$1,0),FALSE)</f>
        <v>6.4089999999999998</v>
      </c>
      <c r="AC266" s="73">
        <f>VLOOKUP($B266,'Tillförd energi'!$B$2:$AS$506,MATCH(AC$1,'Tillförd energi'!$B$1:$AQ$1,0),FALSE)</f>
        <v>0</v>
      </c>
      <c r="AD266" s="73">
        <f>VLOOKUP($B266,'Tillförd energi'!$B$2:$AS$506,MATCH(AD$1,'Tillförd energi'!$B$1:$AQ$1,0),FALSE)</f>
        <v>0</v>
      </c>
      <c r="AF266" s="73">
        <f>VLOOKUP($B266,'Tillförd energi'!$B$2:$AS$506,MATCH(AF$1,'Tillförd energi'!$B$1:$AQ$1,0),FALSE)</f>
        <v>1.1890000000000001</v>
      </c>
      <c r="AH266" s="73">
        <f>IFERROR(VLOOKUP(B266,Miljö!$B$1:$S$476,9,FALSE)/1,0)</f>
        <v>0</v>
      </c>
      <c r="AJ266" s="81" t="str">
        <f>IFERROR(VLOOKUP($B266,Miljö!$B$1:$S$500,MATCH("hjälpel exklusive kraftvärme (GWh)",Miljö!$B$1:$V$1,0),FALSE)/1,"")</f>
        <v/>
      </c>
      <c r="AK266" s="81">
        <f t="shared" si="44"/>
        <v>0.62369999999999992</v>
      </c>
      <c r="AL266" s="81">
        <f>VLOOKUP($B266,'Slutlig allokering'!$B$2:$AL$462,MATCH("Hjälpel kraftvärme",'Slutlig allokering'!$B$2:$AL$2,0),FALSE)</f>
        <v>0.54391699999999998</v>
      </c>
      <c r="AN266" s="73">
        <f t="shared" si="45"/>
        <v>21.044975300000001</v>
      </c>
      <c r="AO266" s="73">
        <f t="shared" si="46"/>
        <v>21.044975300000001</v>
      </c>
      <c r="AP266" s="73">
        <f>IF(ISERROR(1/VLOOKUP($B266,Leveranser!$B$1:$S$500,MATCH("såld värme (gwh)",Leveranser!$B$1:$S$1,0),FALSE)),"",VLOOKUP($B266,Leveranser!$B$1:$S$500,MATCH("såld värme (gwh)",Leveranser!$B$1:$S$1,0),FALSE))</f>
        <v>20.79</v>
      </c>
      <c r="AQ266" s="73">
        <f>VLOOKUP($B266,Leveranser!$B$1:$Y$500,MATCH("Totalt såld fjärrvärme till andra fjärrvärmeföretag",Leveranser!$B$1:$AA$1,0),FALSE)</f>
        <v>0</v>
      </c>
      <c r="AR266" s="73">
        <f>IF(ISERROR(1/VLOOKUP($B266,Miljö!$B$1:$S$500,MATCH("Såld mängd produktionsspecifik fjärrvärme (GWh)",Miljö!$B$1:$R$1,0),FALSE)),0,VLOOKUP($B266,Miljö!$B$1:$S$500,MATCH("Såld mängd produktionsspecifik fjärrvärme (GWh)",Miljö!$B$1:$R$1,0),FALSE))</f>
        <v>0</v>
      </c>
      <c r="AS266" s="82">
        <f t="shared" si="51"/>
        <v>0.98788426708203347</v>
      </c>
      <c r="AU266" s="73" t="str">
        <f>VLOOKUP($B266,'Miljövärden urval för publ'!$B$2:$I$486,7,FALSE)</f>
        <v>Ja</v>
      </c>
      <c r="AV266" s="73" t="str">
        <f>VLOOKUP($B266,'Miljövärden urval för publ'!$B$2:$I$486,6,FALSE)</f>
        <v>Ja</v>
      </c>
      <c r="AZ266" s="73">
        <f t="shared" si="47"/>
        <v>1.1890000000000001</v>
      </c>
      <c r="BA266" s="73">
        <f t="shared" si="52"/>
        <v>0</v>
      </c>
      <c r="BB266" s="73">
        <f t="shared" si="48"/>
        <v>13.4469753</v>
      </c>
      <c r="BC266" s="73">
        <f t="shared" si="49"/>
        <v>0</v>
      </c>
      <c r="BE266" s="73">
        <f t="shared" si="53"/>
        <v>0</v>
      </c>
      <c r="BF266" s="73">
        <f t="shared" si="54"/>
        <v>0</v>
      </c>
      <c r="BH266" s="73">
        <f t="shared" si="50"/>
        <v>13.4469753</v>
      </c>
    </row>
    <row r="267" spans="1:60" ht="15" x14ac:dyDescent="0.25">
      <c r="A267" t="s">
        <v>342</v>
      </c>
      <c r="B267" t="s">
        <v>343</v>
      </c>
      <c r="C267" s="73">
        <f>VLOOKUP($B267,'Tillförd energi'!$B$2:$AS$506,MATCH(C$1,'Tillförd energi'!$B$1:$AQ$1,0),FALSE)</f>
        <v>0</v>
      </c>
      <c r="D267" s="73">
        <f>VLOOKUP($B267,'Tillförd energi'!$B$2:$AS$506,MATCH(D$1,'Tillförd energi'!$B$1:$AQ$1,0),FALSE)</f>
        <v>0.95199999999999996</v>
      </c>
      <c r="E267" s="73">
        <f>VLOOKUP($B267,'Tillförd energi'!$B$2:$AS$506,MATCH(E$1,'Tillförd energi'!$B$1:$AQ$1,0),FALSE)</f>
        <v>0</v>
      </c>
      <c r="F267" s="73">
        <f>VLOOKUP($B267,'Tillförd energi'!$B$2:$AS$506,MATCH(F$1,'Tillförd energi'!$B$1:$AQ$1,0),FALSE)</f>
        <v>15.013999999999999</v>
      </c>
      <c r="G267" s="73">
        <f>VLOOKUP($B267,'Tillförd energi'!$B$2:$AS$506,MATCH(G$1,'Tillförd energi'!$B$1:$AQ$1,0),FALSE)</f>
        <v>0</v>
      </c>
      <c r="H267" s="73">
        <f>VLOOKUP($B267,'Tillförd energi'!$B$2:$AS$506,MATCH(H$1,'Tillförd energi'!$B$1:$AQ$1,0),FALSE)</f>
        <v>0</v>
      </c>
      <c r="I267" s="73">
        <f>VLOOKUP($B267,'Tillförd energi'!$B$2:$AS$506,MATCH(I$1,'Tillförd energi'!$B$1:$AQ$1,0),FALSE)</f>
        <v>0</v>
      </c>
      <c r="J267" s="73">
        <f>VLOOKUP($B267,'Tillförd energi'!$B$2:$AS$506,MATCH(J$1,'Tillförd energi'!$B$1:$AQ$1,0),FALSE)</f>
        <v>0</v>
      </c>
      <c r="K267" s="73">
        <f>VLOOKUP($B267,'Tillförd energi'!$B$2:$AS$506,MATCH(K$1,'Tillförd energi'!$B$1:$AQ$1,0),FALSE)</f>
        <v>0</v>
      </c>
      <c r="L267" s="73">
        <f>VLOOKUP($B267,'Tillförd energi'!$B$2:$AS$506,MATCH(L$1,'Tillförd energi'!$B$1:$AQ$1,0),FALSE)</f>
        <v>0</v>
      </c>
      <c r="M267" s="73">
        <f>VLOOKUP($B267,'Tillförd energi'!$B$2:$AS$506,MATCH(M$1,'Tillförd energi'!$B$1:$AQ$1,0),FALSE)</f>
        <v>0</v>
      </c>
      <c r="N267" s="73">
        <f>VLOOKUP($B267,'Tillförd energi'!$B$2:$AS$506,MATCH(N$1,'Tillförd energi'!$B$1:$AQ$1,0),FALSE)</f>
        <v>0</v>
      </c>
      <c r="O267" s="73">
        <f>VLOOKUP($B267,'Tillförd energi'!$B$2:$AS$506,MATCH(O$1,'Tillförd energi'!$B$1:$AQ$1,0),FALSE)</f>
        <v>0</v>
      </c>
      <c r="P267" s="73">
        <f>VLOOKUP($B267,'Tillförd energi'!$B$2:$AS$506,MATCH(P$1,'Tillförd energi'!$B$1:$AQ$1,0),FALSE)</f>
        <v>0</v>
      </c>
      <c r="Q267" s="73">
        <f>VLOOKUP($B267,'Tillförd energi'!$B$2:$AS$506,MATCH(Q$1,'Tillförd energi'!$B$1:$AQ$1,0),FALSE)</f>
        <v>0</v>
      </c>
      <c r="R267" s="73">
        <f>VLOOKUP($B267,'Tillförd energi'!$B$2:$AS$506,MATCH(R$1,'Tillförd energi'!$B$1:$AQ$1,0),FALSE)</f>
        <v>0</v>
      </c>
      <c r="S267" s="73">
        <f>VLOOKUP($B267,'Tillförd energi'!$B$2:$AS$506,MATCH(S$1,'Tillförd energi'!$B$1:$AQ$1,0),FALSE)</f>
        <v>332.86099999999999</v>
      </c>
      <c r="T267" s="73">
        <f>VLOOKUP($B267,'Tillförd energi'!$B$2:$AS$506,MATCH(T$1,'Tillförd energi'!$B$1:$AQ$1,0),FALSE)</f>
        <v>0</v>
      </c>
      <c r="U267" s="73">
        <f>VLOOKUP($B267,'Tillförd energi'!$B$2:$AS$506,MATCH(U$1,'Tillförd energi'!$B$1:$AQ$1,0),FALSE)</f>
        <v>100.376</v>
      </c>
      <c r="V267" s="73">
        <f>VLOOKUP($B267,'Tillförd energi'!$B$2:$AS$506,MATCH(V$1,'Tillförd energi'!$B$1:$AQ$1,0),FALSE)</f>
        <v>22.545000000000002</v>
      </c>
      <c r="W267" s="73">
        <f>VLOOKUP($B267,'Tillförd energi'!$B$2:$AS$506,MATCH(W$1,'Tillförd energi'!$B$1:$AQ$1,0),FALSE)</f>
        <v>0</v>
      </c>
      <c r="X267" s="73">
        <f>VLOOKUP($B267,'Tillförd energi'!$B$2:$AS$506,MATCH(X$1,'Tillförd energi'!$B$1:$AQ$1,0),FALSE)</f>
        <v>0</v>
      </c>
      <c r="Y267" s="73">
        <f>VLOOKUP($B267,'Tillförd energi'!$B$2:$AS$506,MATCH(Y$1,'Tillförd energi'!$B$1:$AQ$1,0),FALSE)</f>
        <v>0</v>
      </c>
      <c r="Z267" s="73">
        <f>VLOOKUP($B267,'Tillförd energi'!$B$2:$AS$506,MATCH(Z$1,'Tillförd energi'!$B$1:$AQ$1,0),FALSE)</f>
        <v>178.65299999999999</v>
      </c>
      <c r="AA267" s="73">
        <f>VLOOKUP($B267,'Tillförd energi'!$B$2:$AS$506,MATCH(AA$1,'Tillförd energi'!$B$1:$AQ$1,0),FALSE)</f>
        <v>348.82900000000001</v>
      </c>
      <c r="AB267" s="73">
        <f>VLOOKUP($B267,'Tillförd energi'!$B$2:$AS$506,MATCH(AB$1,'Tillförd energi'!$B$1:$AQ$1,0),FALSE)</f>
        <v>0</v>
      </c>
      <c r="AC267" s="73">
        <f>VLOOKUP($B267,'Tillförd energi'!$B$2:$AS$506,MATCH(AC$1,'Tillförd energi'!$B$1:$AQ$1,0),FALSE)</f>
        <v>0</v>
      </c>
      <c r="AD267" s="73">
        <f>VLOOKUP($B267,'Tillförd energi'!$B$2:$AS$506,MATCH(AD$1,'Tillförd energi'!$B$1:$AQ$1,0),FALSE)</f>
        <v>0</v>
      </c>
      <c r="AF267" s="73">
        <f>VLOOKUP($B267,'Tillförd energi'!$B$2:$AS$506,MATCH(AF$1,'Tillförd energi'!$B$1:$AQ$1,0),FALSE)</f>
        <v>17.138400000000001</v>
      </c>
      <c r="AH267" s="73">
        <f>IFERROR(VLOOKUP(B267,Miljö!$B$1:$S$476,9,FALSE)/1,0)</f>
        <v>103.508</v>
      </c>
      <c r="AJ267" s="81">
        <f>IFERROR(VLOOKUP($B267,Miljö!$B$1:$S$500,MATCH("hjälpel exklusive kraftvärme (GWh)",Miljö!$B$1:$V$1,0),FALSE)/1,"")</f>
        <v>17.138400000000001</v>
      </c>
      <c r="AK267" s="81">
        <f t="shared" si="44"/>
        <v>17.138400000000001</v>
      </c>
      <c r="AL267" s="81">
        <f>VLOOKUP($B267,'Slutlig allokering'!$B$2:$AL$462,MATCH("Hjälpel kraftvärme",'Slutlig allokering'!$B$2:$AL$2,0),FALSE)</f>
        <v>0</v>
      </c>
      <c r="AN267" s="73">
        <f t="shared" si="45"/>
        <v>1016.3684000000001</v>
      </c>
      <c r="AO267" s="73">
        <f t="shared" si="46"/>
        <v>1119.8764000000001</v>
      </c>
      <c r="AP267" s="73">
        <f>IF(ISERROR(1/VLOOKUP($B267,Leveranser!$B$1:$S$500,MATCH("såld värme (gwh)",Leveranser!$B$1:$S$1,0),FALSE)),"",VLOOKUP($B267,Leveranser!$B$1:$S$500,MATCH("såld värme (gwh)",Leveranser!$B$1:$S$1,0),FALSE))</f>
        <v>1027.529</v>
      </c>
      <c r="AQ267" s="73">
        <f>VLOOKUP($B267,Leveranser!$B$1:$Y$500,MATCH("Totalt såld fjärrvärme till andra fjärrvärmeföretag",Leveranser!$B$1:$AA$1,0),FALSE)</f>
        <v>1.5289999999999999</v>
      </c>
      <c r="AR267" s="73">
        <f>IF(ISERROR(1/VLOOKUP($B267,Miljö!$B$1:$S$500,MATCH("Såld mängd produktionsspecifik fjärrvärme (GWh)",Miljö!$B$1:$R$1,0),FALSE)),0,VLOOKUP($B267,Miljö!$B$1:$S$500,MATCH("Såld mängd produktionsspecifik fjärrvärme (GWh)",Miljö!$B$1:$R$1,0),FALSE))</f>
        <v>4.6680000000000001</v>
      </c>
      <c r="AS267" s="82">
        <f t="shared" si="51"/>
        <v>0.91753786399999138</v>
      </c>
      <c r="AU267" s="73" t="str">
        <f>VLOOKUP($B267,'Miljövärden urval för publ'!$B$2:$I$486,7,FALSE)</f>
        <v>Ja</v>
      </c>
      <c r="AV267" s="73" t="str">
        <f>VLOOKUP($B267,'Miljövärden urval för publ'!$B$2:$I$486,6,FALSE)</f>
        <v>Ja</v>
      </c>
      <c r="AZ267" s="73">
        <f t="shared" si="47"/>
        <v>195.79139999999998</v>
      </c>
      <c r="BA267" s="73">
        <f t="shared" si="52"/>
        <v>0</v>
      </c>
      <c r="BB267" s="73">
        <f t="shared" si="48"/>
        <v>0</v>
      </c>
      <c r="BC267" s="73">
        <f t="shared" si="49"/>
        <v>332.86099999999999</v>
      </c>
      <c r="BE267" s="73">
        <f t="shared" si="53"/>
        <v>348.82900000000001</v>
      </c>
      <c r="BF267" s="73">
        <f t="shared" si="54"/>
        <v>0</v>
      </c>
      <c r="BH267" s="73">
        <f t="shared" si="50"/>
        <v>455.78199999999998</v>
      </c>
    </row>
    <row r="268" spans="1:60" ht="15" x14ac:dyDescent="0.25">
      <c r="A268" t="s">
        <v>344</v>
      </c>
      <c r="B268" t="s">
        <v>345</v>
      </c>
      <c r="C268" s="73">
        <f>VLOOKUP($B268,'Tillförd energi'!$B$2:$AS$506,MATCH(C$1,'Tillförd energi'!$B$1:$AQ$1,0),FALSE)</f>
        <v>0</v>
      </c>
      <c r="D268" s="73">
        <f>VLOOKUP($B268,'Tillförd energi'!$B$2:$AS$506,MATCH(D$1,'Tillförd energi'!$B$1:$AQ$1,0),FALSE)</f>
        <v>2E-3</v>
      </c>
      <c r="E268" s="73">
        <f>VLOOKUP($B268,'Tillförd energi'!$B$2:$AS$506,MATCH(E$1,'Tillförd energi'!$B$1:$AQ$1,0),FALSE)</f>
        <v>0</v>
      </c>
      <c r="F268" s="73">
        <f>VLOOKUP($B268,'Tillförd energi'!$B$2:$AS$506,MATCH(F$1,'Tillförd energi'!$B$1:$AQ$1,0),FALSE)</f>
        <v>0</v>
      </c>
      <c r="G268" s="73">
        <f>VLOOKUP($B268,'Tillförd energi'!$B$2:$AS$506,MATCH(G$1,'Tillförd energi'!$B$1:$AQ$1,0),FALSE)</f>
        <v>0</v>
      </c>
      <c r="H268" s="73">
        <f>VLOOKUP($B268,'Tillförd energi'!$B$2:$AS$506,MATCH(H$1,'Tillförd energi'!$B$1:$AQ$1,0),FALSE)</f>
        <v>0</v>
      </c>
      <c r="I268" s="73">
        <f>VLOOKUP($B268,'Tillförd energi'!$B$2:$AS$506,MATCH(I$1,'Tillförd energi'!$B$1:$AQ$1,0),FALSE)</f>
        <v>0</v>
      </c>
      <c r="J268" s="73">
        <f>VLOOKUP($B268,'Tillförd energi'!$B$2:$AS$506,MATCH(J$1,'Tillförd energi'!$B$1:$AQ$1,0),FALSE)</f>
        <v>0</v>
      </c>
      <c r="K268" s="73">
        <f>VLOOKUP($B268,'Tillförd energi'!$B$2:$AS$506,MATCH(K$1,'Tillförd energi'!$B$1:$AQ$1,0),FALSE)</f>
        <v>0</v>
      </c>
      <c r="L268" s="73">
        <f>VLOOKUP($B268,'Tillförd energi'!$B$2:$AS$506,MATCH(L$1,'Tillförd energi'!$B$1:$AQ$1,0),FALSE)</f>
        <v>0</v>
      </c>
      <c r="M268" s="73">
        <f>VLOOKUP($B268,'Tillförd energi'!$B$2:$AS$506,MATCH(M$1,'Tillförd energi'!$B$1:$AQ$1,0),FALSE)</f>
        <v>0</v>
      </c>
      <c r="N268" s="73">
        <f>VLOOKUP($B268,'Tillförd energi'!$B$2:$AS$506,MATCH(N$1,'Tillförd energi'!$B$1:$AQ$1,0),FALSE)</f>
        <v>0</v>
      </c>
      <c r="O268" s="73">
        <f>VLOOKUP($B268,'Tillförd energi'!$B$2:$AS$506,MATCH(O$1,'Tillförd energi'!$B$1:$AQ$1,0),FALSE)</f>
        <v>0</v>
      </c>
      <c r="P268" s="73">
        <f>VLOOKUP($B268,'Tillförd energi'!$B$2:$AS$506,MATCH(P$1,'Tillförd energi'!$B$1:$AQ$1,0),FALSE)</f>
        <v>0</v>
      </c>
      <c r="Q268" s="73">
        <f>VLOOKUP($B268,'Tillförd energi'!$B$2:$AS$506,MATCH(Q$1,'Tillförd energi'!$B$1:$AQ$1,0),FALSE)</f>
        <v>0</v>
      </c>
      <c r="R268" s="73">
        <f>VLOOKUP($B268,'Tillförd energi'!$B$2:$AS$506,MATCH(R$1,'Tillförd energi'!$B$1:$AQ$1,0),FALSE)</f>
        <v>0</v>
      </c>
      <c r="S268" s="73">
        <f>VLOOKUP($B268,'Tillförd energi'!$B$2:$AS$506,MATCH(S$1,'Tillförd energi'!$B$1:$AQ$1,0),FALSE)</f>
        <v>0</v>
      </c>
      <c r="T268" s="73">
        <f>VLOOKUP($B268,'Tillförd energi'!$B$2:$AS$506,MATCH(T$1,'Tillförd energi'!$B$1:$AQ$1,0),FALSE)</f>
        <v>0</v>
      </c>
      <c r="U268" s="73">
        <f>VLOOKUP($B268,'Tillförd energi'!$B$2:$AS$506,MATCH(U$1,'Tillförd energi'!$B$1:$AQ$1,0),FALSE)</f>
        <v>0</v>
      </c>
      <c r="V268" s="73">
        <f>VLOOKUP($B268,'Tillförd energi'!$B$2:$AS$506,MATCH(V$1,'Tillförd energi'!$B$1:$AQ$1,0),FALSE)</f>
        <v>0</v>
      </c>
      <c r="W268" s="73">
        <f>VLOOKUP($B268,'Tillförd energi'!$B$2:$AS$506,MATCH(W$1,'Tillförd energi'!$B$1:$AQ$1,0),FALSE)</f>
        <v>0</v>
      </c>
      <c r="X268" s="73">
        <f>VLOOKUP($B268,'Tillförd energi'!$B$2:$AS$506,MATCH(X$1,'Tillförd energi'!$B$1:$AQ$1,0),FALSE)</f>
        <v>0</v>
      </c>
      <c r="Y268" s="73">
        <f>VLOOKUP($B268,'Tillförd energi'!$B$2:$AS$506,MATCH(Y$1,'Tillförd energi'!$B$1:$AQ$1,0),FALSE)</f>
        <v>0</v>
      </c>
      <c r="Z268" s="73">
        <f>VLOOKUP($B268,'Tillförd energi'!$B$2:$AS$506,MATCH(Z$1,'Tillförd energi'!$B$1:$AQ$1,0),FALSE)</f>
        <v>0</v>
      </c>
      <c r="AA268" s="73">
        <f>VLOOKUP($B268,'Tillförd energi'!$B$2:$AS$506,MATCH(AA$1,'Tillförd energi'!$B$1:$AQ$1,0),FALSE)</f>
        <v>0</v>
      </c>
      <c r="AB268" s="73">
        <f>VLOOKUP($B268,'Tillförd energi'!$B$2:$AS$506,MATCH(AB$1,'Tillförd energi'!$B$1:$AQ$1,0),FALSE)</f>
        <v>0</v>
      </c>
      <c r="AC268" s="73">
        <f>VLOOKUP($B268,'Tillförd energi'!$B$2:$AS$506,MATCH(AC$1,'Tillförd energi'!$B$1:$AQ$1,0),FALSE)</f>
        <v>18.202000000000002</v>
      </c>
      <c r="AD268" s="73">
        <f>VLOOKUP($B268,'Tillförd energi'!$B$2:$AS$506,MATCH(AD$1,'Tillförd energi'!$B$1:$AQ$1,0),FALSE)</f>
        <v>0</v>
      </c>
      <c r="AF268" s="73">
        <f>VLOOKUP($B268,'Tillförd energi'!$B$2:$AS$506,MATCH(AF$1,'Tillförd energi'!$B$1:$AQ$1,0),FALSE)</f>
        <v>0.05</v>
      </c>
      <c r="AH268" s="73">
        <f>IFERROR(VLOOKUP(B268,Miljö!$B$1:$S$476,9,FALSE)/1,0)</f>
        <v>0</v>
      </c>
      <c r="AJ268" s="81">
        <f>IFERROR(VLOOKUP($B268,Miljö!$B$1:$S$500,MATCH("hjälpel exklusive kraftvärme (GWh)",Miljö!$B$1:$V$1,0),FALSE)/1,"")</f>
        <v>0.05</v>
      </c>
      <c r="AK268" s="81">
        <f t="shared" si="44"/>
        <v>0.05</v>
      </c>
      <c r="AL268" s="81">
        <f>VLOOKUP($B268,'Slutlig allokering'!$B$2:$AL$462,MATCH("Hjälpel kraftvärme",'Slutlig allokering'!$B$2:$AL$2,0),FALSE)</f>
        <v>0</v>
      </c>
      <c r="AN268" s="73">
        <f t="shared" si="45"/>
        <v>18.254000000000001</v>
      </c>
      <c r="AO268" s="73">
        <f t="shared" si="46"/>
        <v>18.254000000000001</v>
      </c>
      <c r="AP268" s="73">
        <f>IF(ISERROR(1/VLOOKUP($B268,Leveranser!$B$1:$S$500,MATCH("såld värme (gwh)",Leveranser!$B$1:$S$1,0),FALSE)),"",VLOOKUP($B268,Leveranser!$B$1:$S$500,MATCH("såld värme (gwh)",Leveranser!$B$1:$S$1,0),FALSE))</f>
        <v>15.721</v>
      </c>
      <c r="AQ268" s="73">
        <f>VLOOKUP($B268,Leveranser!$B$1:$Y$500,MATCH("Totalt såld fjärrvärme till andra fjärrvärmeföretag",Leveranser!$B$1:$AA$1,0),FALSE)</f>
        <v>0</v>
      </c>
      <c r="AR268" s="73">
        <f>IF(ISERROR(1/VLOOKUP($B268,Miljö!$B$1:$S$500,MATCH("Såld mängd produktionsspecifik fjärrvärme (GWh)",Miljö!$B$1:$R$1,0),FALSE)),0,VLOOKUP($B268,Miljö!$B$1:$S$500,MATCH("Såld mängd produktionsspecifik fjärrvärme (GWh)",Miljö!$B$1:$R$1,0),FALSE))</f>
        <v>0</v>
      </c>
      <c r="AS268" s="82">
        <f t="shared" si="51"/>
        <v>0.86123589350279384</v>
      </c>
      <c r="AU268" s="73" t="str">
        <f>VLOOKUP($B268,'Miljövärden urval för publ'!$B$2:$I$486,7,FALSE)</f>
        <v>Ja</v>
      </c>
      <c r="AV268" s="73" t="str">
        <f>VLOOKUP($B268,'Miljövärden urval för publ'!$B$2:$I$486,6,FALSE)</f>
        <v>Ja</v>
      </c>
      <c r="AZ268" s="73">
        <f t="shared" si="47"/>
        <v>0.05</v>
      </c>
      <c r="BA268" s="73">
        <f t="shared" si="52"/>
        <v>0</v>
      </c>
      <c r="BB268" s="73">
        <f t="shared" si="48"/>
        <v>0</v>
      </c>
      <c r="BC268" s="73">
        <f t="shared" si="49"/>
        <v>0</v>
      </c>
      <c r="BE268" s="73">
        <f t="shared" si="53"/>
        <v>0</v>
      </c>
      <c r="BF268" s="73">
        <f t="shared" si="54"/>
        <v>0</v>
      </c>
      <c r="BH268" s="73">
        <f t="shared" si="50"/>
        <v>0</v>
      </c>
    </row>
    <row r="269" spans="1:60" ht="15" x14ac:dyDescent="0.25">
      <c r="A269" t="s">
        <v>344</v>
      </c>
      <c r="B269" t="s">
        <v>346</v>
      </c>
      <c r="C269" s="73">
        <f>VLOOKUP($B269,'Tillförd energi'!$B$2:$AS$506,MATCH(C$1,'Tillförd energi'!$B$1:$AQ$1,0),FALSE)</f>
        <v>0</v>
      </c>
      <c r="D269" s="73">
        <f>VLOOKUP($B269,'Tillförd energi'!$B$2:$AS$506,MATCH(D$1,'Tillförd energi'!$B$1:$AQ$1,0),FALSE)</f>
        <v>0.246</v>
      </c>
      <c r="E269" s="73">
        <f>VLOOKUP($B269,'Tillförd energi'!$B$2:$AS$506,MATCH(E$1,'Tillförd energi'!$B$1:$AQ$1,0),FALSE)</f>
        <v>0</v>
      </c>
      <c r="F269" s="73">
        <f>VLOOKUP($B269,'Tillförd energi'!$B$2:$AS$506,MATCH(F$1,'Tillförd energi'!$B$1:$AQ$1,0),FALSE)</f>
        <v>0</v>
      </c>
      <c r="G269" s="73">
        <f>VLOOKUP($B269,'Tillförd energi'!$B$2:$AS$506,MATCH(G$1,'Tillförd energi'!$B$1:$AQ$1,0),FALSE)</f>
        <v>0</v>
      </c>
      <c r="H269" s="73">
        <f>VLOOKUP($B269,'Tillförd energi'!$B$2:$AS$506,MATCH(H$1,'Tillförd energi'!$B$1:$AQ$1,0),FALSE)</f>
        <v>0</v>
      </c>
      <c r="I269" s="73">
        <f>VLOOKUP($B269,'Tillförd energi'!$B$2:$AS$506,MATCH(I$1,'Tillförd energi'!$B$1:$AQ$1,0),FALSE)</f>
        <v>0</v>
      </c>
      <c r="J269" s="73">
        <f>VLOOKUP($B269,'Tillförd energi'!$B$2:$AS$506,MATCH(J$1,'Tillförd energi'!$B$1:$AQ$1,0),FALSE)</f>
        <v>0</v>
      </c>
      <c r="K269" s="73">
        <f>VLOOKUP($B269,'Tillförd energi'!$B$2:$AS$506,MATCH(K$1,'Tillförd energi'!$B$1:$AQ$1,0),FALSE)</f>
        <v>0</v>
      </c>
      <c r="L269" s="73">
        <f>VLOOKUP($B269,'Tillförd energi'!$B$2:$AS$506,MATCH(L$1,'Tillförd energi'!$B$1:$AQ$1,0),FALSE)</f>
        <v>0</v>
      </c>
      <c r="M269" s="73">
        <f>VLOOKUP($B269,'Tillförd energi'!$B$2:$AS$506,MATCH(M$1,'Tillförd energi'!$B$1:$AQ$1,0),FALSE)</f>
        <v>34.834899999999998</v>
      </c>
      <c r="N269" s="73">
        <f>VLOOKUP($B269,'Tillförd energi'!$B$2:$AS$506,MATCH(N$1,'Tillförd energi'!$B$1:$AQ$1,0),FALSE)</f>
        <v>0</v>
      </c>
      <c r="O269" s="73">
        <f>VLOOKUP($B269,'Tillförd energi'!$B$2:$AS$506,MATCH(O$1,'Tillförd energi'!$B$1:$AQ$1,0),FALSE)</f>
        <v>72.032300000000006</v>
      </c>
      <c r="P269" s="73">
        <f>VLOOKUP($B269,'Tillförd energi'!$B$2:$AS$506,MATCH(P$1,'Tillförd energi'!$B$1:$AQ$1,0),FALSE)</f>
        <v>0</v>
      </c>
      <c r="Q269" s="73">
        <f>VLOOKUP($B269,'Tillförd energi'!$B$2:$AS$506,MATCH(Q$1,'Tillförd energi'!$B$1:$AQ$1,0),FALSE)</f>
        <v>0</v>
      </c>
      <c r="R269" s="73">
        <f>VLOOKUP($B269,'Tillförd energi'!$B$2:$AS$506,MATCH(R$1,'Tillförd energi'!$B$1:$AQ$1,0),FALSE)</f>
        <v>0</v>
      </c>
      <c r="S269" s="73">
        <f>VLOOKUP($B269,'Tillförd energi'!$B$2:$AS$506,MATCH(S$1,'Tillförd energi'!$B$1:$AQ$1,0),FALSE)</f>
        <v>0</v>
      </c>
      <c r="T269" s="73">
        <f>VLOOKUP($B269,'Tillförd energi'!$B$2:$AS$506,MATCH(T$1,'Tillförd energi'!$B$1:$AQ$1,0),FALSE)</f>
        <v>0</v>
      </c>
      <c r="U269" s="73">
        <f>VLOOKUP($B269,'Tillförd energi'!$B$2:$AS$506,MATCH(U$1,'Tillförd energi'!$B$1:$AQ$1,0),FALSE)</f>
        <v>0</v>
      </c>
      <c r="V269" s="73">
        <f>VLOOKUP($B269,'Tillförd energi'!$B$2:$AS$506,MATCH(V$1,'Tillförd energi'!$B$1:$AQ$1,0),FALSE)</f>
        <v>0</v>
      </c>
      <c r="W269" s="73">
        <f>VLOOKUP($B269,'Tillförd energi'!$B$2:$AS$506,MATCH(W$1,'Tillförd energi'!$B$1:$AQ$1,0),FALSE)</f>
        <v>0</v>
      </c>
      <c r="X269" s="73">
        <f>VLOOKUP($B269,'Tillförd energi'!$B$2:$AS$506,MATCH(X$1,'Tillförd energi'!$B$1:$AQ$1,0),FALSE)</f>
        <v>0</v>
      </c>
      <c r="Y269" s="73">
        <f>VLOOKUP($B269,'Tillförd energi'!$B$2:$AS$506,MATCH(Y$1,'Tillförd energi'!$B$1:$AQ$1,0),FALSE)</f>
        <v>0.55800000000000005</v>
      </c>
      <c r="Z269" s="73">
        <f>VLOOKUP($B269,'Tillförd energi'!$B$2:$AS$506,MATCH(Z$1,'Tillförd energi'!$B$1:$AQ$1,0),FALSE)</f>
        <v>0</v>
      </c>
      <c r="AA269" s="73">
        <f>VLOOKUP($B269,'Tillförd energi'!$B$2:$AS$506,MATCH(AA$1,'Tillförd energi'!$B$1:$AQ$1,0),FALSE)</f>
        <v>0</v>
      </c>
      <c r="AB269" s="73">
        <f>VLOOKUP($B269,'Tillförd energi'!$B$2:$AS$506,MATCH(AB$1,'Tillförd energi'!$B$1:$AQ$1,0),FALSE)</f>
        <v>28.071999999999999</v>
      </c>
      <c r="AC269" s="73">
        <f>VLOOKUP($B269,'Tillförd energi'!$B$2:$AS$506,MATCH(AC$1,'Tillförd energi'!$B$1:$AQ$1,0),FALSE)</f>
        <v>0</v>
      </c>
      <c r="AD269" s="73">
        <f>VLOOKUP($B269,'Tillförd energi'!$B$2:$AS$506,MATCH(AD$1,'Tillförd energi'!$B$1:$AQ$1,0),FALSE)</f>
        <v>0</v>
      </c>
      <c r="AF269" s="73">
        <f>VLOOKUP($B269,'Tillförd energi'!$B$2:$AS$506,MATCH(AF$1,'Tillförd energi'!$B$1:$AQ$1,0),FALSE)</f>
        <v>4.0597599999999998</v>
      </c>
      <c r="AH269" s="73">
        <f>IFERROR(VLOOKUP(B269,Miljö!$B$1:$S$476,9,FALSE)/1,0)</f>
        <v>0</v>
      </c>
      <c r="AJ269" s="81">
        <f>IFERROR(VLOOKUP($B269,Miljö!$B$1:$S$500,MATCH("hjälpel exklusive kraftvärme (GWh)",Miljö!$B$1:$V$1,0),FALSE)/1,"")</f>
        <v>3.073</v>
      </c>
      <c r="AK269" s="81">
        <f t="shared" si="44"/>
        <v>3.073</v>
      </c>
      <c r="AL269" s="81">
        <f>VLOOKUP($B269,'Slutlig allokering'!$B$2:$AL$462,MATCH("Hjälpel kraftvärme",'Slutlig allokering'!$B$2:$AL$2,0),FALSE)</f>
        <v>0.98675599999999997</v>
      </c>
      <c r="AN269" s="73">
        <f t="shared" si="45"/>
        <v>139.80296000000001</v>
      </c>
      <c r="AO269" s="73">
        <f t="shared" si="46"/>
        <v>139.80296000000001</v>
      </c>
      <c r="AP269" s="73">
        <f>IF(ISERROR(1/VLOOKUP($B269,Leveranser!$B$1:$S$500,MATCH("såld värme (gwh)",Leveranser!$B$1:$S$1,0),FALSE)),"",VLOOKUP($B269,Leveranser!$B$1:$S$500,MATCH("såld värme (gwh)",Leveranser!$B$1:$S$1,0),FALSE))</f>
        <v>122.807</v>
      </c>
      <c r="AQ269" s="73">
        <f>VLOOKUP($B269,Leveranser!$B$1:$Y$500,MATCH("Totalt såld fjärrvärme till andra fjärrvärmeföretag",Leveranser!$B$1:$AA$1,0),FALSE)</f>
        <v>0</v>
      </c>
      <c r="AR269" s="73">
        <f>IF(ISERROR(1/VLOOKUP($B269,Miljö!$B$1:$S$500,MATCH("Såld mängd produktionsspecifik fjärrvärme (GWh)",Miljö!$B$1:$R$1,0),FALSE)),0,VLOOKUP($B269,Miljö!$B$1:$S$500,MATCH("Såld mängd produktionsspecifik fjärrvärme (GWh)",Miljö!$B$1:$R$1,0),FALSE))</f>
        <v>0</v>
      </c>
      <c r="AS269" s="82">
        <f t="shared" si="51"/>
        <v>0.87842918347365462</v>
      </c>
      <c r="AU269" s="73" t="str">
        <f>VLOOKUP($B269,'Miljövärden urval för publ'!$B$2:$I$486,7,FALSE)</f>
        <v>Ja</v>
      </c>
      <c r="AV269" s="73" t="str">
        <f>VLOOKUP($B269,'Miljövärden urval för publ'!$B$2:$I$486,6,FALSE)</f>
        <v>Ja</v>
      </c>
      <c r="AZ269" s="73">
        <f t="shared" si="47"/>
        <v>4.6177599999999996</v>
      </c>
      <c r="BA269" s="73">
        <f t="shared" si="52"/>
        <v>0</v>
      </c>
      <c r="BB269" s="73">
        <f t="shared" si="48"/>
        <v>106.8672</v>
      </c>
      <c r="BC269" s="73">
        <f t="shared" si="49"/>
        <v>0</v>
      </c>
      <c r="BE269" s="73">
        <f t="shared" si="53"/>
        <v>0</v>
      </c>
      <c r="BF269" s="73">
        <f t="shared" si="54"/>
        <v>0</v>
      </c>
      <c r="BH269" s="73">
        <f t="shared" si="50"/>
        <v>106.8672</v>
      </c>
    </row>
    <row r="270" spans="1:60" ht="15" x14ac:dyDescent="0.25">
      <c r="A270" t="s">
        <v>344</v>
      </c>
      <c r="B270" t="s">
        <v>347</v>
      </c>
      <c r="C270" s="73">
        <f>VLOOKUP($B270,'Tillförd energi'!$B$2:$AS$506,MATCH(C$1,'Tillförd energi'!$B$1:$AQ$1,0),FALSE)</f>
        <v>0</v>
      </c>
      <c r="D270" s="73">
        <f>VLOOKUP($B270,'Tillförd energi'!$B$2:$AS$506,MATCH(D$1,'Tillförd energi'!$B$1:$AQ$1,0),FALSE)</f>
        <v>1.653</v>
      </c>
      <c r="E270" s="73">
        <f>VLOOKUP($B270,'Tillförd energi'!$B$2:$AS$506,MATCH(E$1,'Tillförd energi'!$B$1:$AQ$1,0),FALSE)</f>
        <v>0</v>
      </c>
      <c r="F270" s="73">
        <f>VLOOKUP($B270,'Tillförd energi'!$B$2:$AS$506,MATCH(F$1,'Tillförd energi'!$B$1:$AQ$1,0),FALSE)</f>
        <v>0</v>
      </c>
      <c r="G270" s="73">
        <f>VLOOKUP($B270,'Tillförd energi'!$B$2:$AS$506,MATCH(G$1,'Tillförd energi'!$B$1:$AQ$1,0),FALSE)</f>
        <v>0</v>
      </c>
      <c r="H270" s="73">
        <f>VLOOKUP($B270,'Tillförd energi'!$B$2:$AS$506,MATCH(H$1,'Tillförd energi'!$B$1:$AQ$1,0),FALSE)</f>
        <v>0</v>
      </c>
      <c r="I270" s="73">
        <f>VLOOKUP($B270,'Tillförd energi'!$B$2:$AS$506,MATCH(I$1,'Tillförd energi'!$B$1:$AQ$1,0),FALSE)</f>
        <v>0</v>
      </c>
      <c r="J270" s="73">
        <f>VLOOKUP($B270,'Tillförd energi'!$B$2:$AS$506,MATCH(J$1,'Tillförd energi'!$B$1:$AQ$1,0),FALSE)</f>
        <v>0</v>
      </c>
      <c r="K270" s="73">
        <f>VLOOKUP($B270,'Tillförd energi'!$B$2:$AS$506,MATCH(K$1,'Tillförd energi'!$B$1:$AQ$1,0),FALSE)</f>
        <v>0</v>
      </c>
      <c r="L270" s="73">
        <f>VLOOKUP($B270,'Tillförd energi'!$B$2:$AS$506,MATCH(L$1,'Tillförd energi'!$B$1:$AQ$1,0),FALSE)</f>
        <v>0</v>
      </c>
      <c r="M270" s="73">
        <f>VLOOKUP($B270,'Tillförd energi'!$B$2:$AS$506,MATCH(M$1,'Tillförd energi'!$B$1:$AQ$1,0),FALSE)</f>
        <v>22.263999999999999</v>
      </c>
      <c r="N270" s="73">
        <f>VLOOKUP($B270,'Tillförd energi'!$B$2:$AS$506,MATCH(N$1,'Tillförd energi'!$B$1:$AQ$1,0),FALSE)</f>
        <v>0</v>
      </c>
      <c r="O270" s="73">
        <f>VLOOKUP($B270,'Tillförd energi'!$B$2:$AS$506,MATCH(O$1,'Tillförd energi'!$B$1:$AQ$1,0),FALSE)</f>
        <v>0</v>
      </c>
      <c r="P270" s="73">
        <f>VLOOKUP($B270,'Tillförd energi'!$B$2:$AS$506,MATCH(P$1,'Tillförd energi'!$B$1:$AQ$1,0),FALSE)</f>
        <v>0</v>
      </c>
      <c r="Q270" s="73">
        <f>VLOOKUP($B270,'Tillförd energi'!$B$2:$AS$506,MATCH(Q$1,'Tillförd energi'!$B$1:$AQ$1,0),FALSE)</f>
        <v>0</v>
      </c>
      <c r="R270" s="73">
        <f>VLOOKUP($B270,'Tillförd energi'!$B$2:$AS$506,MATCH(R$1,'Tillförd energi'!$B$1:$AQ$1,0),FALSE)</f>
        <v>0</v>
      </c>
      <c r="S270" s="73">
        <f>VLOOKUP($B270,'Tillförd energi'!$B$2:$AS$506,MATCH(S$1,'Tillförd energi'!$B$1:$AQ$1,0),FALSE)</f>
        <v>0</v>
      </c>
      <c r="T270" s="73">
        <f>VLOOKUP($B270,'Tillförd energi'!$B$2:$AS$506,MATCH(T$1,'Tillförd energi'!$B$1:$AQ$1,0),FALSE)</f>
        <v>0</v>
      </c>
      <c r="U270" s="73">
        <f>VLOOKUP($B270,'Tillförd energi'!$B$2:$AS$506,MATCH(U$1,'Tillförd energi'!$B$1:$AQ$1,0),FALSE)</f>
        <v>0</v>
      </c>
      <c r="V270" s="73">
        <f>VLOOKUP($B270,'Tillförd energi'!$B$2:$AS$506,MATCH(V$1,'Tillförd energi'!$B$1:$AQ$1,0),FALSE)</f>
        <v>0</v>
      </c>
      <c r="W270" s="73">
        <f>VLOOKUP($B270,'Tillförd energi'!$B$2:$AS$506,MATCH(W$1,'Tillförd energi'!$B$1:$AQ$1,0),FALSE)</f>
        <v>0</v>
      </c>
      <c r="X270" s="73">
        <f>VLOOKUP($B270,'Tillförd energi'!$B$2:$AS$506,MATCH(X$1,'Tillförd energi'!$B$1:$AQ$1,0),FALSE)</f>
        <v>0</v>
      </c>
      <c r="Y270" s="73">
        <f>VLOOKUP($B270,'Tillförd energi'!$B$2:$AS$506,MATCH(Y$1,'Tillförd energi'!$B$1:$AQ$1,0),FALSE)</f>
        <v>0.84799999999999998</v>
      </c>
      <c r="Z270" s="73">
        <f>VLOOKUP($B270,'Tillförd energi'!$B$2:$AS$506,MATCH(Z$1,'Tillförd energi'!$B$1:$AQ$1,0),FALSE)</f>
        <v>0</v>
      </c>
      <c r="AA270" s="73">
        <f>VLOOKUP($B270,'Tillförd energi'!$B$2:$AS$506,MATCH(AA$1,'Tillförd energi'!$B$1:$AQ$1,0),FALSE)</f>
        <v>0</v>
      </c>
      <c r="AB270" s="73">
        <f>VLOOKUP($B270,'Tillförd energi'!$B$2:$AS$506,MATCH(AB$1,'Tillförd energi'!$B$1:$AQ$1,0),FALSE)</f>
        <v>3.35</v>
      </c>
      <c r="AC270" s="73">
        <f>VLOOKUP($B270,'Tillförd energi'!$B$2:$AS$506,MATCH(AC$1,'Tillförd energi'!$B$1:$AQ$1,0),FALSE)</f>
        <v>0</v>
      </c>
      <c r="AD270" s="73">
        <f>VLOOKUP($B270,'Tillförd energi'!$B$2:$AS$506,MATCH(AD$1,'Tillförd energi'!$B$1:$AQ$1,0),FALSE)</f>
        <v>0</v>
      </c>
      <c r="AF270" s="73">
        <f>VLOOKUP($B270,'Tillförd energi'!$B$2:$AS$506,MATCH(AF$1,'Tillförd energi'!$B$1:$AQ$1,0),FALSE)</f>
        <v>0.63700000000000001</v>
      </c>
      <c r="AH270" s="73">
        <f>IFERROR(VLOOKUP(B270,Miljö!$B$1:$S$476,9,FALSE)/1,0)</f>
        <v>0</v>
      </c>
      <c r="AJ270" s="81">
        <f>IFERROR(VLOOKUP($B270,Miljö!$B$1:$S$500,MATCH("hjälpel exklusive kraftvärme (GWh)",Miljö!$B$1:$V$1,0),FALSE)/1,"")</f>
        <v>0.63700000000000001</v>
      </c>
      <c r="AK270" s="81">
        <f t="shared" si="44"/>
        <v>0.63700000000000001</v>
      </c>
      <c r="AL270" s="81">
        <f>VLOOKUP($B270,'Slutlig allokering'!$B$2:$AL$462,MATCH("Hjälpel kraftvärme",'Slutlig allokering'!$B$2:$AL$2,0),FALSE)</f>
        <v>0</v>
      </c>
      <c r="AN270" s="73">
        <f t="shared" si="45"/>
        <v>28.751999999999999</v>
      </c>
      <c r="AO270" s="73">
        <f t="shared" si="46"/>
        <v>28.751999999999999</v>
      </c>
      <c r="AP270" s="73">
        <f>IF(ISERROR(1/VLOOKUP($B270,Leveranser!$B$1:$S$500,MATCH("såld värme (gwh)",Leveranser!$B$1:$S$1,0),FALSE)),"",VLOOKUP($B270,Leveranser!$B$1:$S$500,MATCH("såld värme (gwh)",Leveranser!$B$1:$S$1,0),FALSE))</f>
        <v>18.997</v>
      </c>
      <c r="AQ270" s="73">
        <f>VLOOKUP($B270,Leveranser!$B$1:$Y$500,MATCH("Totalt såld fjärrvärme till andra fjärrvärmeföretag",Leveranser!$B$1:$AA$1,0),FALSE)</f>
        <v>0</v>
      </c>
      <c r="AR270" s="73">
        <f>IF(ISERROR(1/VLOOKUP($B270,Miljö!$B$1:$S$500,MATCH("Såld mängd produktionsspecifik fjärrvärme (GWh)",Miljö!$B$1:$R$1,0),FALSE)),0,VLOOKUP($B270,Miljö!$B$1:$S$500,MATCH("Såld mängd produktionsspecifik fjärrvärme (GWh)",Miljö!$B$1:$R$1,0),FALSE))</f>
        <v>0</v>
      </c>
      <c r="AS270" s="82">
        <f t="shared" si="51"/>
        <v>0.66071925431274348</v>
      </c>
      <c r="AU270" s="73" t="str">
        <f>VLOOKUP($B270,'Miljövärden urval för publ'!$B$2:$I$486,7,FALSE)</f>
        <v>Ja</v>
      </c>
      <c r="AV270" s="73" t="str">
        <f>VLOOKUP($B270,'Miljövärden urval för publ'!$B$2:$I$486,6,FALSE)</f>
        <v>Ja</v>
      </c>
      <c r="AZ270" s="73">
        <f t="shared" si="47"/>
        <v>1.4849999999999999</v>
      </c>
      <c r="BA270" s="73">
        <f t="shared" si="52"/>
        <v>0</v>
      </c>
      <c r="BB270" s="73">
        <f t="shared" si="48"/>
        <v>22.263999999999999</v>
      </c>
      <c r="BC270" s="73">
        <f t="shared" si="49"/>
        <v>0</v>
      </c>
      <c r="BE270" s="73">
        <f t="shared" si="53"/>
        <v>0</v>
      </c>
      <c r="BF270" s="73">
        <f t="shared" si="54"/>
        <v>0</v>
      </c>
      <c r="BH270" s="73">
        <f t="shared" si="50"/>
        <v>22.263999999999999</v>
      </c>
    </row>
    <row r="271" spans="1:60" ht="15" x14ac:dyDescent="0.25">
      <c r="A271" t="s">
        <v>348</v>
      </c>
      <c r="B271" t="s">
        <v>349</v>
      </c>
      <c r="C271" s="73">
        <f>VLOOKUP($B271,'Tillförd energi'!$B$2:$AS$506,MATCH(C$1,'Tillförd energi'!$B$1:$AQ$1,0),FALSE)</f>
        <v>0</v>
      </c>
      <c r="D271" s="73">
        <f>VLOOKUP($B271,'Tillförd energi'!$B$2:$AS$506,MATCH(D$1,'Tillförd energi'!$B$1:$AQ$1,0),FALSE)</f>
        <v>2.5499999999999998</v>
      </c>
      <c r="E271" s="73">
        <f>VLOOKUP($B271,'Tillförd energi'!$B$2:$AS$506,MATCH(E$1,'Tillförd energi'!$B$1:$AQ$1,0),FALSE)</f>
        <v>0</v>
      </c>
      <c r="F271" s="73">
        <f>VLOOKUP($B271,'Tillförd energi'!$B$2:$AS$506,MATCH(F$1,'Tillförd energi'!$B$1:$AQ$1,0),FALSE)</f>
        <v>0</v>
      </c>
      <c r="G271" s="73">
        <f>VLOOKUP($B271,'Tillförd energi'!$B$2:$AS$506,MATCH(G$1,'Tillförd energi'!$B$1:$AQ$1,0),FALSE)</f>
        <v>0</v>
      </c>
      <c r="H271" s="73">
        <f>VLOOKUP($B271,'Tillförd energi'!$B$2:$AS$506,MATCH(H$1,'Tillförd energi'!$B$1:$AQ$1,0),FALSE)</f>
        <v>0</v>
      </c>
      <c r="I271" s="73">
        <f>VLOOKUP($B271,'Tillförd energi'!$B$2:$AS$506,MATCH(I$1,'Tillförd energi'!$B$1:$AQ$1,0),FALSE)</f>
        <v>0</v>
      </c>
      <c r="J271" s="73">
        <f>VLOOKUP($B271,'Tillförd energi'!$B$2:$AS$506,MATCH(J$1,'Tillförd energi'!$B$1:$AQ$1,0),FALSE)</f>
        <v>0</v>
      </c>
      <c r="K271" s="73">
        <f>VLOOKUP($B271,'Tillförd energi'!$B$2:$AS$506,MATCH(K$1,'Tillförd energi'!$B$1:$AQ$1,0),FALSE)</f>
        <v>0</v>
      </c>
      <c r="L271" s="73">
        <f>VLOOKUP($B271,'Tillförd energi'!$B$2:$AS$506,MATCH(L$1,'Tillförd energi'!$B$1:$AQ$1,0),FALSE)</f>
        <v>5.66</v>
      </c>
      <c r="M271" s="73">
        <f>VLOOKUP($B271,'Tillförd energi'!$B$2:$AS$506,MATCH(M$1,'Tillförd energi'!$B$1:$AQ$1,0),FALSE)</f>
        <v>51.471899999999998</v>
      </c>
      <c r="N271" s="73">
        <f>VLOOKUP($B271,'Tillförd energi'!$B$2:$AS$506,MATCH(N$1,'Tillförd energi'!$B$1:$AQ$1,0),FALSE)</f>
        <v>0</v>
      </c>
      <c r="O271" s="73">
        <f>VLOOKUP($B271,'Tillförd energi'!$B$2:$AS$506,MATCH(O$1,'Tillförd energi'!$B$1:$AQ$1,0),FALSE)</f>
        <v>0</v>
      </c>
      <c r="P271" s="73">
        <f>VLOOKUP($B271,'Tillförd energi'!$B$2:$AS$506,MATCH(P$1,'Tillförd energi'!$B$1:$AQ$1,0),FALSE)</f>
        <v>90.400899999999993</v>
      </c>
      <c r="Q271" s="73">
        <f>VLOOKUP($B271,'Tillförd energi'!$B$2:$AS$506,MATCH(Q$1,'Tillförd energi'!$B$1:$AQ$1,0),FALSE)</f>
        <v>1.34</v>
      </c>
      <c r="R271" s="73">
        <f>VLOOKUP($B271,'Tillförd energi'!$B$2:$AS$506,MATCH(R$1,'Tillförd energi'!$B$1:$AQ$1,0),FALSE)</f>
        <v>0</v>
      </c>
      <c r="S271" s="73">
        <f>VLOOKUP($B271,'Tillförd energi'!$B$2:$AS$506,MATCH(S$1,'Tillförd energi'!$B$1:$AQ$1,0),FALSE)</f>
        <v>0</v>
      </c>
      <c r="T271" s="73">
        <f>VLOOKUP($B271,'Tillförd energi'!$B$2:$AS$506,MATCH(T$1,'Tillförd energi'!$B$1:$AQ$1,0),FALSE)</f>
        <v>0</v>
      </c>
      <c r="U271" s="73">
        <f>VLOOKUP($B271,'Tillförd energi'!$B$2:$AS$506,MATCH(U$1,'Tillförd energi'!$B$1:$AQ$1,0),FALSE)</f>
        <v>0</v>
      </c>
      <c r="V271" s="73">
        <f>VLOOKUP($B271,'Tillförd energi'!$B$2:$AS$506,MATCH(V$1,'Tillförd energi'!$B$1:$AQ$1,0),FALSE)</f>
        <v>0</v>
      </c>
      <c r="W271" s="73">
        <f>VLOOKUP($B271,'Tillförd energi'!$B$2:$AS$506,MATCH(W$1,'Tillförd energi'!$B$1:$AQ$1,0),FALSE)</f>
        <v>0</v>
      </c>
      <c r="X271" s="73">
        <f>VLOOKUP($B271,'Tillförd energi'!$B$2:$AS$506,MATCH(X$1,'Tillförd energi'!$B$1:$AQ$1,0),FALSE)</f>
        <v>0</v>
      </c>
      <c r="Y271" s="73">
        <f>VLOOKUP($B271,'Tillförd energi'!$B$2:$AS$506,MATCH(Y$1,'Tillförd energi'!$B$1:$AQ$1,0),FALSE)</f>
        <v>0</v>
      </c>
      <c r="Z271" s="73">
        <f>VLOOKUP($B271,'Tillförd energi'!$B$2:$AS$506,MATCH(Z$1,'Tillförd energi'!$B$1:$AQ$1,0),FALSE)</f>
        <v>0</v>
      </c>
      <c r="AA271" s="73">
        <f>VLOOKUP($B271,'Tillförd energi'!$B$2:$AS$506,MATCH(AA$1,'Tillförd energi'!$B$1:$AQ$1,0),FALSE)</f>
        <v>0</v>
      </c>
      <c r="AB271" s="73">
        <f>VLOOKUP($B271,'Tillförd energi'!$B$2:$AS$506,MATCH(AB$1,'Tillförd energi'!$B$1:$AQ$1,0),FALSE)</f>
        <v>0</v>
      </c>
      <c r="AC271" s="73">
        <f>VLOOKUP($B271,'Tillförd energi'!$B$2:$AS$506,MATCH(AC$1,'Tillförd energi'!$B$1:$AQ$1,0),FALSE)</f>
        <v>0</v>
      </c>
      <c r="AD271" s="73">
        <f>VLOOKUP($B271,'Tillförd energi'!$B$2:$AS$506,MATCH(AD$1,'Tillförd energi'!$B$1:$AQ$1,0),FALSE)</f>
        <v>0</v>
      </c>
      <c r="AF271" s="73">
        <f>VLOOKUP($B271,'Tillförd energi'!$B$2:$AS$506,MATCH(AF$1,'Tillförd energi'!$B$1:$AQ$1,0),FALSE)</f>
        <v>3.0964999999999998</v>
      </c>
      <c r="AH271" s="73">
        <f>IFERROR(VLOOKUP(B271,Miljö!$B$1:$S$476,9,FALSE)/1,0)</f>
        <v>0</v>
      </c>
      <c r="AJ271" s="81">
        <f>IFERROR(VLOOKUP($B271,Miljö!$B$1:$S$500,MATCH("hjälpel exklusive kraftvärme (GWh)",Miljö!$B$1:$V$1,0),FALSE)/1,"")</f>
        <v>0.15</v>
      </c>
      <c r="AK271" s="81">
        <f t="shared" si="44"/>
        <v>0.15</v>
      </c>
      <c r="AL271" s="81">
        <f>VLOOKUP($B271,'Slutlig allokering'!$B$2:$AL$462,MATCH("Hjälpel kraftvärme",'Slutlig allokering'!$B$2:$AL$2,0),FALSE)</f>
        <v>2.9464999999999999</v>
      </c>
      <c r="AN271" s="73">
        <f t="shared" si="45"/>
        <v>154.51929999999999</v>
      </c>
      <c r="AO271" s="73">
        <f t="shared" si="46"/>
        <v>154.51929999999999</v>
      </c>
      <c r="AP271" s="73">
        <f>IF(ISERROR(1/VLOOKUP($B271,Leveranser!$B$1:$S$500,MATCH("såld värme (gwh)",Leveranser!$B$1:$S$1,0),FALSE)),"",VLOOKUP($B271,Leveranser!$B$1:$S$500,MATCH("såld värme (gwh)",Leveranser!$B$1:$S$1,0),FALSE))</f>
        <v>133.43</v>
      </c>
      <c r="AQ271" s="73">
        <f>VLOOKUP($B271,Leveranser!$B$1:$Y$500,MATCH("Totalt såld fjärrvärme till andra fjärrvärmeföretag",Leveranser!$B$1:$AA$1,0),FALSE)</f>
        <v>0</v>
      </c>
      <c r="AR271" s="73">
        <f>IF(ISERROR(1/VLOOKUP($B271,Miljö!$B$1:$S$500,MATCH("Såld mängd produktionsspecifik fjärrvärme (GWh)",Miljö!$B$1:$R$1,0),FALSE)),0,VLOOKUP($B271,Miljö!$B$1:$S$500,MATCH("Såld mängd produktionsspecifik fjärrvärme (GWh)",Miljö!$B$1:$R$1,0),FALSE))</f>
        <v>0</v>
      </c>
      <c r="AS271" s="82">
        <f t="shared" si="51"/>
        <v>0.86351672574235072</v>
      </c>
      <c r="AU271" s="73" t="str">
        <f>VLOOKUP($B271,'Miljövärden urval för publ'!$B$2:$I$486,7,FALSE)</f>
        <v>Ja</v>
      </c>
      <c r="AV271" s="73" t="str">
        <f>VLOOKUP($B271,'Miljövärden urval för publ'!$B$2:$I$486,6,FALSE)</f>
        <v>Ja</v>
      </c>
      <c r="AZ271" s="73">
        <f t="shared" si="47"/>
        <v>3.0964999999999998</v>
      </c>
      <c r="BA271" s="73">
        <f t="shared" si="52"/>
        <v>0</v>
      </c>
      <c r="BB271" s="73">
        <f t="shared" si="48"/>
        <v>147.53280000000001</v>
      </c>
      <c r="BC271" s="73">
        <f t="shared" si="49"/>
        <v>1.34</v>
      </c>
      <c r="BE271" s="73">
        <f t="shared" si="53"/>
        <v>0</v>
      </c>
      <c r="BF271" s="73">
        <f t="shared" si="54"/>
        <v>0</v>
      </c>
      <c r="BH271" s="73">
        <f t="shared" si="50"/>
        <v>148.87280000000001</v>
      </c>
    </row>
    <row r="272" spans="1:60" ht="15" x14ac:dyDescent="0.25">
      <c r="A272" t="s">
        <v>350</v>
      </c>
      <c r="B272" t="s">
        <v>351</v>
      </c>
      <c r="C272" s="73">
        <f>VLOOKUP($B272,'Tillförd energi'!$B$2:$AS$506,MATCH(C$1,'Tillförd energi'!$B$1:$AQ$1,0),FALSE)</f>
        <v>0</v>
      </c>
      <c r="D272" s="73">
        <f>VLOOKUP($B272,'Tillförd energi'!$B$2:$AS$506,MATCH(D$1,'Tillförd energi'!$B$1:$AQ$1,0),FALSE)</f>
        <v>5.8000000000000003E-2</v>
      </c>
      <c r="E272" s="73">
        <f>VLOOKUP($B272,'Tillförd energi'!$B$2:$AS$506,MATCH(E$1,'Tillförd energi'!$B$1:$AQ$1,0),FALSE)</f>
        <v>0</v>
      </c>
      <c r="F272" s="73">
        <f>VLOOKUP($B272,'Tillförd energi'!$B$2:$AS$506,MATCH(F$1,'Tillförd energi'!$B$1:$AQ$1,0),FALSE)</f>
        <v>0</v>
      </c>
      <c r="G272" s="73">
        <f>VLOOKUP($B272,'Tillförd energi'!$B$2:$AS$506,MATCH(G$1,'Tillförd energi'!$B$1:$AQ$1,0),FALSE)</f>
        <v>0</v>
      </c>
      <c r="H272" s="73">
        <f>VLOOKUP($B272,'Tillförd energi'!$B$2:$AS$506,MATCH(H$1,'Tillförd energi'!$B$1:$AQ$1,0),FALSE)</f>
        <v>0</v>
      </c>
      <c r="I272" s="73">
        <f>VLOOKUP($B272,'Tillförd energi'!$B$2:$AS$506,MATCH(I$1,'Tillförd energi'!$B$1:$AQ$1,0),FALSE)</f>
        <v>0</v>
      </c>
      <c r="J272" s="73">
        <f>VLOOKUP($B272,'Tillförd energi'!$B$2:$AS$506,MATCH(J$1,'Tillförd energi'!$B$1:$AQ$1,0),FALSE)</f>
        <v>0</v>
      </c>
      <c r="K272" s="73">
        <f>VLOOKUP($B272,'Tillförd energi'!$B$2:$AS$506,MATCH(K$1,'Tillförd energi'!$B$1:$AQ$1,0),FALSE)</f>
        <v>0</v>
      </c>
      <c r="L272" s="73">
        <f>VLOOKUP($B272,'Tillförd energi'!$B$2:$AS$506,MATCH(L$1,'Tillförd energi'!$B$1:$AQ$1,0),FALSE)</f>
        <v>0</v>
      </c>
      <c r="M272" s="73">
        <f>VLOOKUP($B272,'Tillförd energi'!$B$2:$AS$506,MATCH(M$1,'Tillförd energi'!$B$1:$AQ$1,0),FALSE)</f>
        <v>0</v>
      </c>
      <c r="N272" s="73">
        <f>VLOOKUP($B272,'Tillförd energi'!$B$2:$AS$506,MATCH(N$1,'Tillförd energi'!$B$1:$AQ$1,0),FALSE)</f>
        <v>0</v>
      </c>
      <c r="O272" s="73">
        <f>VLOOKUP($B272,'Tillförd energi'!$B$2:$AS$506,MATCH(O$1,'Tillförd energi'!$B$1:$AQ$1,0),FALSE)</f>
        <v>0</v>
      </c>
      <c r="P272" s="73">
        <f>VLOOKUP($B272,'Tillförd energi'!$B$2:$AS$506,MATCH(P$1,'Tillförd energi'!$B$1:$AQ$1,0),FALSE)</f>
        <v>0</v>
      </c>
      <c r="Q272" s="73">
        <f>VLOOKUP($B272,'Tillförd energi'!$B$2:$AS$506,MATCH(Q$1,'Tillförd energi'!$B$1:$AQ$1,0),FALSE)</f>
        <v>2.5590000000000002</v>
      </c>
      <c r="R272" s="73">
        <f>VLOOKUP($B272,'Tillförd energi'!$B$2:$AS$506,MATCH(R$1,'Tillförd energi'!$B$1:$AQ$1,0),FALSE)</f>
        <v>0</v>
      </c>
      <c r="S272" s="73">
        <f>VLOOKUP($B272,'Tillförd energi'!$B$2:$AS$506,MATCH(S$1,'Tillförd energi'!$B$1:$AQ$1,0),FALSE)</f>
        <v>0</v>
      </c>
      <c r="T272" s="73">
        <f>VLOOKUP($B272,'Tillförd energi'!$B$2:$AS$506,MATCH(T$1,'Tillförd energi'!$B$1:$AQ$1,0),FALSE)</f>
        <v>0</v>
      </c>
      <c r="U272" s="73">
        <f>VLOOKUP($B272,'Tillförd energi'!$B$2:$AS$506,MATCH(U$1,'Tillförd energi'!$B$1:$AQ$1,0),FALSE)</f>
        <v>0</v>
      </c>
      <c r="V272" s="73">
        <f>VLOOKUP($B272,'Tillförd energi'!$B$2:$AS$506,MATCH(V$1,'Tillförd energi'!$B$1:$AQ$1,0),FALSE)</f>
        <v>0</v>
      </c>
      <c r="W272" s="73">
        <f>VLOOKUP($B272,'Tillförd energi'!$B$2:$AS$506,MATCH(W$1,'Tillförd energi'!$B$1:$AQ$1,0),FALSE)</f>
        <v>0</v>
      </c>
      <c r="X272" s="73">
        <f>VLOOKUP($B272,'Tillförd energi'!$B$2:$AS$506,MATCH(X$1,'Tillförd energi'!$B$1:$AQ$1,0),FALSE)</f>
        <v>0</v>
      </c>
      <c r="Y272" s="73">
        <f>VLOOKUP($B272,'Tillförd energi'!$B$2:$AS$506,MATCH(Y$1,'Tillförd energi'!$B$1:$AQ$1,0),FALSE)</f>
        <v>0</v>
      </c>
      <c r="Z272" s="73">
        <f>VLOOKUP($B272,'Tillförd energi'!$B$2:$AS$506,MATCH(Z$1,'Tillförd energi'!$B$1:$AQ$1,0),FALSE)</f>
        <v>0</v>
      </c>
      <c r="AA272" s="73">
        <f>VLOOKUP($B272,'Tillförd energi'!$B$2:$AS$506,MATCH(AA$1,'Tillförd energi'!$B$1:$AQ$1,0),FALSE)</f>
        <v>0</v>
      </c>
      <c r="AB272" s="73">
        <f>VLOOKUP($B272,'Tillförd energi'!$B$2:$AS$506,MATCH(AB$1,'Tillförd energi'!$B$1:$AQ$1,0),FALSE)</f>
        <v>0</v>
      </c>
      <c r="AC272" s="73">
        <f>VLOOKUP($B272,'Tillförd energi'!$B$2:$AS$506,MATCH(AC$1,'Tillförd energi'!$B$1:$AQ$1,0),FALSE)</f>
        <v>0</v>
      </c>
      <c r="AD272" s="73">
        <f>VLOOKUP($B272,'Tillförd energi'!$B$2:$AS$506,MATCH(AD$1,'Tillförd energi'!$B$1:$AQ$1,0),FALSE)</f>
        <v>0</v>
      </c>
      <c r="AF272" s="73">
        <f>VLOOKUP($B272,'Tillförd energi'!$B$2:$AS$506,MATCH(AF$1,'Tillförd energi'!$B$1:$AQ$1,0),FALSE)</f>
        <v>3.4000000000000002E-2</v>
      </c>
      <c r="AH272" s="73">
        <f>IFERROR(VLOOKUP(B272,Miljö!$B$1:$S$476,9,FALSE)/1,0)</f>
        <v>0</v>
      </c>
      <c r="AJ272" s="81">
        <f>IFERROR(VLOOKUP($B272,Miljö!$B$1:$S$500,MATCH("hjälpel exklusive kraftvärme (GWh)",Miljö!$B$1:$V$1,0),FALSE)/1,"")</f>
        <v>3.4000000000000002E-2</v>
      </c>
      <c r="AK272" s="81">
        <f t="shared" si="44"/>
        <v>3.4000000000000002E-2</v>
      </c>
      <c r="AL272" s="81">
        <f>VLOOKUP($B272,'Slutlig allokering'!$B$2:$AL$462,MATCH("Hjälpel kraftvärme",'Slutlig allokering'!$B$2:$AL$2,0),FALSE)</f>
        <v>0</v>
      </c>
      <c r="AN272" s="73">
        <f t="shared" si="45"/>
        <v>2.6509999999999998</v>
      </c>
      <c r="AO272" s="73">
        <f t="shared" si="46"/>
        <v>2.6509999999999998</v>
      </c>
      <c r="AP272" s="73">
        <f>IF(ISERROR(1/VLOOKUP($B272,Leveranser!$B$1:$S$500,MATCH("såld värme (gwh)",Leveranser!$B$1:$S$1,0),FALSE)),"",VLOOKUP($B272,Leveranser!$B$1:$S$500,MATCH("såld värme (gwh)",Leveranser!$B$1:$S$1,0),FALSE))</f>
        <v>2.1190000000000002</v>
      </c>
      <c r="AQ272" s="73">
        <f>VLOOKUP($B272,Leveranser!$B$1:$Y$500,MATCH("Totalt såld fjärrvärme till andra fjärrvärmeföretag",Leveranser!$B$1:$AA$1,0),FALSE)</f>
        <v>0</v>
      </c>
      <c r="AR272" s="73">
        <f>IF(ISERROR(1/VLOOKUP($B272,Miljö!$B$1:$S$500,MATCH("Såld mängd produktionsspecifik fjärrvärme (GWh)",Miljö!$B$1:$R$1,0),FALSE)),0,VLOOKUP($B272,Miljö!$B$1:$S$500,MATCH("Såld mängd produktionsspecifik fjärrvärme (GWh)",Miljö!$B$1:$R$1,0),FALSE))</f>
        <v>0</v>
      </c>
      <c r="AS272" s="82">
        <f t="shared" si="51"/>
        <v>0.79932101093926833</v>
      </c>
      <c r="AU272" s="73" t="str">
        <f>VLOOKUP($B272,'Miljövärden urval för publ'!$B$2:$I$486,7,FALSE)</f>
        <v>Ja</v>
      </c>
      <c r="AV272" s="73" t="str">
        <f>VLOOKUP($B272,'Miljövärden urval för publ'!$B$2:$I$486,6,FALSE)</f>
        <v>Ja</v>
      </c>
      <c r="AZ272" s="73">
        <f t="shared" si="47"/>
        <v>3.4000000000000002E-2</v>
      </c>
      <c r="BA272" s="73">
        <f t="shared" si="52"/>
        <v>0</v>
      </c>
      <c r="BB272" s="73">
        <f t="shared" si="48"/>
        <v>0</v>
      </c>
      <c r="BC272" s="73">
        <f t="shared" si="49"/>
        <v>2.5590000000000002</v>
      </c>
      <c r="BE272" s="73">
        <f t="shared" si="53"/>
        <v>0</v>
      </c>
      <c r="BF272" s="73">
        <f t="shared" si="54"/>
        <v>0</v>
      </c>
      <c r="BH272" s="73">
        <f t="shared" si="50"/>
        <v>2.5590000000000002</v>
      </c>
    </row>
    <row r="273" spans="1:60" ht="15" x14ac:dyDescent="0.25">
      <c r="A273" t="s">
        <v>350</v>
      </c>
      <c r="B273" t="s">
        <v>352</v>
      </c>
      <c r="C273" s="73">
        <f>VLOOKUP($B273,'Tillförd energi'!$B$2:$AS$506,MATCH(C$1,'Tillförd energi'!$B$1:$AQ$1,0),FALSE)</f>
        <v>0</v>
      </c>
      <c r="D273" s="73">
        <f>VLOOKUP($B273,'Tillförd energi'!$B$2:$AS$506,MATCH(D$1,'Tillförd energi'!$B$1:$AQ$1,0),FALSE)</f>
        <v>1.5149999999999999</v>
      </c>
      <c r="E273" s="73">
        <f>VLOOKUP($B273,'Tillförd energi'!$B$2:$AS$506,MATCH(E$1,'Tillförd energi'!$B$1:$AQ$1,0),FALSE)</f>
        <v>0</v>
      </c>
      <c r="F273" s="73">
        <f>VLOOKUP($B273,'Tillförd energi'!$B$2:$AS$506,MATCH(F$1,'Tillförd energi'!$B$1:$AQ$1,0),FALSE)</f>
        <v>0</v>
      </c>
      <c r="G273" s="73">
        <f>VLOOKUP($B273,'Tillförd energi'!$B$2:$AS$506,MATCH(G$1,'Tillförd energi'!$B$1:$AQ$1,0),FALSE)</f>
        <v>0</v>
      </c>
      <c r="H273" s="73">
        <f>VLOOKUP($B273,'Tillförd energi'!$B$2:$AS$506,MATCH(H$1,'Tillförd energi'!$B$1:$AQ$1,0),FALSE)</f>
        <v>0</v>
      </c>
      <c r="I273" s="73">
        <f>VLOOKUP($B273,'Tillförd energi'!$B$2:$AS$506,MATCH(I$1,'Tillförd energi'!$B$1:$AQ$1,0),FALSE)</f>
        <v>0</v>
      </c>
      <c r="J273" s="73">
        <f>VLOOKUP($B273,'Tillförd energi'!$B$2:$AS$506,MATCH(J$1,'Tillförd energi'!$B$1:$AQ$1,0),FALSE)</f>
        <v>0</v>
      </c>
      <c r="K273" s="73">
        <f>VLOOKUP($B273,'Tillförd energi'!$B$2:$AS$506,MATCH(K$1,'Tillförd energi'!$B$1:$AQ$1,0),FALSE)</f>
        <v>0</v>
      </c>
      <c r="L273" s="73">
        <f>VLOOKUP($B273,'Tillförd energi'!$B$2:$AS$506,MATCH(L$1,'Tillförd energi'!$B$1:$AQ$1,0),FALSE)</f>
        <v>0</v>
      </c>
      <c r="M273" s="73">
        <f>VLOOKUP($B273,'Tillförd energi'!$B$2:$AS$506,MATCH(M$1,'Tillförd energi'!$B$1:$AQ$1,0),FALSE)</f>
        <v>0</v>
      </c>
      <c r="N273" s="73">
        <f>VLOOKUP($B273,'Tillförd energi'!$B$2:$AS$506,MATCH(N$1,'Tillförd energi'!$B$1:$AQ$1,0),FALSE)</f>
        <v>0</v>
      </c>
      <c r="O273" s="73">
        <f>VLOOKUP($B273,'Tillförd energi'!$B$2:$AS$506,MATCH(O$1,'Tillförd energi'!$B$1:$AQ$1,0),FALSE)</f>
        <v>11.56</v>
      </c>
      <c r="P273" s="73">
        <f>VLOOKUP($B273,'Tillförd energi'!$B$2:$AS$506,MATCH(P$1,'Tillförd energi'!$B$1:$AQ$1,0),FALSE)</f>
        <v>0</v>
      </c>
      <c r="Q273" s="73">
        <f>VLOOKUP($B273,'Tillförd energi'!$B$2:$AS$506,MATCH(Q$1,'Tillförd energi'!$B$1:$AQ$1,0),FALSE)</f>
        <v>0</v>
      </c>
      <c r="R273" s="73">
        <f>VLOOKUP($B273,'Tillförd energi'!$B$2:$AS$506,MATCH(R$1,'Tillförd energi'!$B$1:$AQ$1,0),FALSE)</f>
        <v>0</v>
      </c>
      <c r="S273" s="73">
        <f>VLOOKUP($B273,'Tillförd energi'!$B$2:$AS$506,MATCH(S$1,'Tillförd energi'!$B$1:$AQ$1,0),FALSE)</f>
        <v>0</v>
      </c>
      <c r="T273" s="73">
        <f>VLOOKUP($B273,'Tillförd energi'!$B$2:$AS$506,MATCH(T$1,'Tillförd energi'!$B$1:$AQ$1,0),FALSE)</f>
        <v>0</v>
      </c>
      <c r="U273" s="73">
        <f>VLOOKUP($B273,'Tillförd energi'!$B$2:$AS$506,MATCH(U$1,'Tillförd energi'!$B$1:$AQ$1,0),FALSE)</f>
        <v>0</v>
      </c>
      <c r="V273" s="73">
        <f>VLOOKUP($B273,'Tillförd energi'!$B$2:$AS$506,MATCH(V$1,'Tillförd energi'!$B$1:$AQ$1,0),FALSE)</f>
        <v>0</v>
      </c>
      <c r="W273" s="73">
        <f>VLOOKUP($B273,'Tillförd energi'!$B$2:$AS$506,MATCH(W$1,'Tillförd energi'!$B$1:$AQ$1,0),FALSE)</f>
        <v>0</v>
      </c>
      <c r="X273" s="73">
        <f>VLOOKUP($B273,'Tillförd energi'!$B$2:$AS$506,MATCH(X$1,'Tillförd energi'!$B$1:$AQ$1,0),FALSE)</f>
        <v>0</v>
      </c>
      <c r="Y273" s="73">
        <f>VLOOKUP($B273,'Tillförd energi'!$B$2:$AS$506,MATCH(Y$1,'Tillförd energi'!$B$1:$AQ$1,0),FALSE)</f>
        <v>0</v>
      </c>
      <c r="Z273" s="73">
        <f>VLOOKUP($B273,'Tillförd energi'!$B$2:$AS$506,MATCH(Z$1,'Tillförd energi'!$B$1:$AQ$1,0),FALSE)</f>
        <v>0</v>
      </c>
      <c r="AA273" s="73">
        <f>VLOOKUP($B273,'Tillförd energi'!$B$2:$AS$506,MATCH(AA$1,'Tillförd energi'!$B$1:$AQ$1,0),FALSE)</f>
        <v>0</v>
      </c>
      <c r="AB273" s="73">
        <f>VLOOKUP($B273,'Tillförd energi'!$B$2:$AS$506,MATCH(AB$1,'Tillförd energi'!$B$1:$AQ$1,0),FALSE)</f>
        <v>0</v>
      </c>
      <c r="AC273" s="73">
        <f>VLOOKUP($B273,'Tillförd energi'!$B$2:$AS$506,MATCH(AC$1,'Tillförd energi'!$B$1:$AQ$1,0),FALSE)</f>
        <v>0</v>
      </c>
      <c r="AD273" s="73">
        <f>VLOOKUP($B273,'Tillförd energi'!$B$2:$AS$506,MATCH(AD$1,'Tillförd energi'!$B$1:$AQ$1,0),FALSE)</f>
        <v>0</v>
      </c>
      <c r="AF273" s="73">
        <f>VLOOKUP($B273,'Tillförd energi'!$B$2:$AS$506,MATCH(AF$1,'Tillförd energi'!$B$1:$AQ$1,0),FALSE)</f>
        <v>0.26100000000000001</v>
      </c>
      <c r="AH273" s="73">
        <f>IFERROR(VLOOKUP(B273,Miljö!$B$1:$S$476,9,FALSE)/1,0)</f>
        <v>0</v>
      </c>
      <c r="AJ273" s="81">
        <f>IFERROR(VLOOKUP($B273,Miljö!$B$1:$S$500,MATCH("hjälpel exklusive kraftvärme (GWh)",Miljö!$B$1:$V$1,0),FALSE)/1,"")</f>
        <v>0.26100000000000001</v>
      </c>
      <c r="AK273" s="81">
        <f t="shared" si="44"/>
        <v>0.26100000000000001</v>
      </c>
      <c r="AL273" s="81">
        <f>VLOOKUP($B273,'Slutlig allokering'!$B$2:$AL$462,MATCH("Hjälpel kraftvärme",'Slutlig allokering'!$B$2:$AL$2,0),FALSE)</f>
        <v>0</v>
      </c>
      <c r="AN273" s="73">
        <f t="shared" si="45"/>
        <v>13.336</v>
      </c>
      <c r="AO273" s="73">
        <f t="shared" si="46"/>
        <v>13.336</v>
      </c>
      <c r="AP273" s="73">
        <f>IF(ISERROR(1/VLOOKUP($B273,Leveranser!$B$1:$S$500,MATCH("såld värme (gwh)",Leveranser!$B$1:$S$1,0),FALSE)),"",VLOOKUP($B273,Leveranser!$B$1:$S$500,MATCH("såld värme (gwh)",Leveranser!$B$1:$S$1,0),FALSE))</f>
        <v>10.849</v>
      </c>
      <c r="AQ273" s="73">
        <f>VLOOKUP($B273,Leveranser!$B$1:$Y$500,MATCH("Totalt såld fjärrvärme till andra fjärrvärmeföretag",Leveranser!$B$1:$AA$1,0),FALSE)</f>
        <v>0</v>
      </c>
      <c r="AR273" s="73">
        <f>IF(ISERROR(1/VLOOKUP($B273,Miljö!$B$1:$S$500,MATCH("Såld mängd produktionsspecifik fjärrvärme (GWh)",Miljö!$B$1:$R$1,0),FALSE)),0,VLOOKUP($B273,Miljö!$B$1:$S$500,MATCH("Såld mängd produktionsspecifik fjärrvärme (GWh)",Miljö!$B$1:$R$1,0),FALSE))</f>
        <v>0</v>
      </c>
      <c r="AS273" s="82">
        <f t="shared" si="51"/>
        <v>0.81351229754049192</v>
      </c>
      <c r="AU273" s="73" t="str">
        <f>VLOOKUP($B273,'Miljövärden urval för publ'!$B$2:$I$486,7,FALSE)</f>
        <v>Ja</v>
      </c>
      <c r="AV273" s="73" t="str">
        <f>VLOOKUP($B273,'Miljövärden urval för publ'!$B$2:$I$486,6,FALSE)</f>
        <v>Ja</v>
      </c>
      <c r="AZ273" s="73">
        <f t="shared" si="47"/>
        <v>0.26100000000000001</v>
      </c>
      <c r="BA273" s="73">
        <f t="shared" si="52"/>
        <v>0</v>
      </c>
      <c r="BB273" s="73">
        <f t="shared" si="48"/>
        <v>11.56</v>
      </c>
      <c r="BC273" s="73">
        <f t="shared" si="49"/>
        <v>0</v>
      </c>
      <c r="BE273" s="73">
        <f t="shared" si="53"/>
        <v>0</v>
      </c>
      <c r="BF273" s="73">
        <f t="shared" si="54"/>
        <v>0</v>
      </c>
      <c r="BH273" s="73">
        <f t="shared" si="50"/>
        <v>11.56</v>
      </c>
    </row>
    <row r="274" spans="1:60" ht="15" x14ac:dyDescent="0.25">
      <c r="A274" t="s">
        <v>350</v>
      </c>
      <c r="B274" t="s">
        <v>353</v>
      </c>
      <c r="C274" s="73">
        <f>VLOOKUP($B274,'Tillförd energi'!$B$2:$AS$506,MATCH(C$1,'Tillförd energi'!$B$1:$AQ$1,0),FALSE)</f>
        <v>0</v>
      </c>
      <c r="D274" s="73">
        <f>VLOOKUP($B274,'Tillförd energi'!$B$2:$AS$506,MATCH(D$1,'Tillförd energi'!$B$1:$AQ$1,0),FALSE)</f>
        <v>1.782</v>
      </c>
      <c r="E274" s="73">
        <f>VLOOKUP($B274,'Tillförd energi'!$B$2:$AS$506,MATCH(E$1,'Tillförd energi'!$B$1:$AQ$1,0),FALSE)</f>
        <v>1.944</v>
      </c>
      <c r="F274" s="73">
        <f>VLOOKUP($B274,'Tillförd energi'!$B$2:$AS$506,MATCH(F$1,'Tillförd energi'!$B$1:$AQ$1,0),FALSE)</f>
        <v>0</v>
      </c>
      <c r="G274" s="73">
        <f>VLOOKUP($B274,'Tillförd energi'!$B$2:$AS$506,MATCH(G$1,'Tillförd energi'!$B$1:$AQ$1,0),FALSE)</f>
        <v>0</v>
      </c>
      <c r="H274" s="73">
        <f>VLOOKUP($B274,'Tillförd energi'!$B$2:$AS$506,MATCH(H$1,'Tillförd energi'!$B$1:$AQ$1,0),FALSE)</f>
        <v>0</v>
      </c>
      <c r="I274" s="73">
        <f>VLOOKUP($B274,'Tillförd energi'!$B$2:$AS$506,MATCH(I$1,'Tillförd energi'!$B$1:$AQ$1,0),FALSE)</f>
        <v>0</v>
      </c>
      <c r="J274" s="73">
        <f>VLOOKUP($B274,'Tillförd energi'!$B$2:$AS$506,MATCH(J$1,'Tillförd energi'!$B$1:$AQ$1,0),FALSE)</f>
        <v>0</v>
      </c>
      <c r="K274" s="73">
        <f>VLOOKUP($B274,'Tillförd energi'!$B$2:$AS$506,MATCH(K$1,'Tillförd energi'!$B$1:$AQ$1,0),FALSE)</f>
        <v>0</v>
      </c>
      <c r="L274" s="73">
        <f>VLOOKUP($B274,'Tillförd energi'!$B$2:$AS$506,MATCH(L$1,'Tillförd energi'!$B$1:$AQ$1,0),FALSE)</f>
        <v>0</v>
      </c>
      <c r="M274" s="73">
        <f>VLOOKUP($B274,'Tillförd energi'!$B$2:$AS$506,MATCH(M$1,'Tillförd energi'!$B$1:$AQ$1,0),FALSE)</f>
        <v>121.855</v>
      </c>
      <c r="N274" s="73">
        <f>VLOOKUP($B274,'Tillförd energi'!$B$2:$AS$506,MATCH(N$1,'Tillförd energi'!$B$1:$AQ$1,0),FALSE)</f>
        <v>0</v>
      </c>
      <c r="O274" s="73">
        <f>VLOOKUP($B274,'Tillförd energi'!$B$2:$AS$506,MATCH(O$1,'Tillförd energi'!$B$1:$AQ$1,0),FALSE)</f>
        <v>0</v>
      </c>
      <c r="P274" s="73">
        <f>VLOOKUP($B274,'Tillförd energi'!$B$2:$AS$506,MATCH(P$1,'Tillförd energi'!$B$1:$AQ$1,0),FALSE)</f>
        <v>0</v>
      </c>
      <c r="Q274" s="73">
        <f>VLOOKUP($B274,'Tillförd energi'!$B$2:$AS$506,MATCH(Q$1,'Tillförd energi'!$B$1:$AQ$1,0),FALSE)</f>
        <v>0</v>
      </c>
      <c r="R274" s="73">
        <f>VLOOKUP($B274,'Tillförd energi'!$B$2:$AS$506,MATCH(R$1,'Tillförd energi'!$B$1:$AQ$1,0),FALSE)</f>
        <v>0</v>
      </c>
      <c r="S274" s="73">
        <f>VLOOKUP($B274,'Tillförd energi'!$B$2:$AS$506,MATCH(S$1,'Tillförd energi'!$B$1:$AQ$1,0),FALSE)</f>
        <v>0</v>
      </c>
      <c r="T274" s="73">
        <f>VLOOKUP($B274,'Tillförd energi'!$B$2:$AS$506,MATCH(T$1,'Tillförd energi'!$B$1:$AQ$1,0),FALSE)</f>
        <v>0</v>
      </c>
      <c r="U274" s="73">
        <f>VLOOKUP($B274,'Tillförd energi'!$B$2:$AS$506,MATCH(U$1,'Tillförd energi'!$B$1:$AQ$1,0),FALSE)</f>
        <v>0</v>
      </c>
      <c r="V274" s="73">
        <f>VLOOKUP($B274,'Tillförd energi'!$B$2:$AS$506,MATCH(V$1,'Tillförd energi'!$B$1:$AQ$1,0),FALSE)</f>
        <v>0</v>
      </c>
      <c r="W274" s="73">
        <f>VLOOKUP($B274,'Tillförd energi'!$B$2:$AS$506,MATCH(W$1,'Tillförd energi'!$B$1:$AQ$1,0),FALSE)</f>
        <v>0</v>
      </c>
      <c r="X274" s="73">
        <f>VLOOKUP($B274,'Tillförd energi'!$B$2:$AS$506,MATCH(X$1,'Tillförd energi'!$B$1:$AQ$1,0),FALSE)</f>
        <v>0</v>
      </c>
      <c r="Y274" s="73">
        <f>VLOOKUP($B274,'Tillförd energi'!$B$2:$AS$506,MATCH(Y$1,'Tillförd energi'!$B$1:$AQ$1,0),FALSE)</f>
        <v>0</v>
      </c>
      <c r="Z274" s="73">
        <f>VLOOKUP($B274,'Tillförd energi'!$B$2:$AS$506,MATCH(Z$1,'Tillförd energi'!$B$1:$AQ$1,0),FALSE)</f>
        <v>0</v>
      </c>
      <c r="AA274" s="73">
        <f>VLOOKUP($B274,'Tillförd energi'!$B$2:$AS$506,MATCH(AA$1,'Tillförd energi'!$B$1:$AQ$1,0),FALSE)</f>
        <v>0</v>
      </c>
      <c r="AB274" s="73">
        <f>VLOOKUP($B274,'Tillförd energi'!$B$2:$AS$506,MATCH(AB$1,'Tillförd energi'!$B$1:$AQ$1,0),FALSE)</f>
        <v>29.044</v>
      </c>
      <c r="AC274" s="73">
        <f>VLOOKUP($B274,'Tillförd energi'!$B$2:$AS$506,MATCH(AC$1,'Tillförd energi'!$B$1:$AQ$1,0),FALSE)</f>
        <v>0</v>
      </c>
      <c r="AD274" s="73">
        <f>VLOOKUP($B274,'Tillförd energi'!$B$2:$AS$506,MATCH(AD$1,'Tillförd energi'!$B$1:$AQ$1,0),FALSE)</f>
        <v>0</v>
      </c>
      <c r="AF274" s="73">
        <f>VLOOKUP($B274,'Tillförd energi'!$B$2:$AS$506,MATCH(AF$1,'Tillförd energi'!$B$1:$AQ$1,0),FALSE)</f>
        <v>4.4230200000000002</v>
      </c>
      <c r="AH274" s="73">
        <f>IFERROR(VLOOKUP(B274,Miljö!$B$1:$S$476,9,FALSE)/1,0)</f>
        <v>0</v>
      </c>
      <c r="AJ274" s="81">
        <f>IFERROR(VLOOKUP($B274,Miljö!$B$1:$S$500,MATCH("hjälpel exklusive kraftvärme (GWh)",Miljö!$B$1:$V$1,0),FALSE)/1,"")</f>
        <v>0.93400000000000005</v>
      </c>
      <c r="AK274" s="81">
        <f t="shared" si="44"/>
        <v>0.93400000000000005</v>
      </c>
      <c r="AL274" s="81">
        <f>VLOOKUP($B274,'Slutlig allokering'!$B$2:$AL$462,MATCH("Hjälpel kraftvärme",'Slutlig allokering'!$B$2:$AL$2,0),FALSE)</f>
        <v>3.48902</v>
      </c>
      <c r="AN274" s="73">
        <f t="shared" si="45"/>
        <v>159.04802000000001</v>
      </c>
      <c r="AO274" s="73">
        <f t="shared" si="46"/>
        <v>159.04802000000001</v>
      </c>
      <c r="AP274" s="73">
        <f>IF(ISERROR(1/VLOOKUP($B274,Leveranser!$B$1:$S$500,MATCH("såld värme (gwh)",Leveranser!$B$1:$S$1,0),FALSE)),"",VLOOKUP($B274,Leveranser!$B$1:$S$500,MATCH("såld värme (gwh)",Leveranser!$B$1:$S$1,0),FALSE))</f>
        <v>157.19800000000001</v>
      </c>
      <c r="AQ274" s="73">
        <f>VLOOKUP($B274,Leveranser!$B$1:$Y$500,MATCH("Totalt såld fjärrvärme till andra fjärrvärmeföretag",Leveranser!$B$1:$AA$1,0),FALSE)</f>
        <v>0</v>
      </c>
      <c r="AR274" s="73">
        <f>IF(ISERROR(1/VLOOKUP($B274,Miljö!$B$1:$S$500,MATCH("Såld mängd produktionsspecifik fjärrvärme (GWh)",Miljö!$B$1:$R$1,0),FALSE)),0,VLOOKUP($B274,Miljö!$B$1:$S$500,MATCH("Såld mängd produktionsspecifik fjärrvärme (GWh)",Miljö!$B$1:$R$1,0),FALSE))</f>
        <v>0</v>
      </c>
      <c r="AS274" s="82">
        <f t="shared" si="51"/>
        <v>0.98836816704791419</v>
      </c>
      <c r="AU274" s="73" t="str">
        <f>VLOOKUP($B274,'Miljövärden urval för publ'!$B$2:$I$486,7,FALSE)</f>
        <v>Ja</v>
      </c>
      <c r="AV274" s="73" t="str">
        <f>VLOOKUP($B274,'Miljövärden urval för publ'!$B$2:$I$486,6,FALSE)</f>
        <v>Ja</v>
      </c>
      <c r="AZ274" s="73">
        <f t="shared" si="47"/>
        <v>4.4230200000000002</v>
      </c>
      <c r="BA274" s="73">
        <f t="shared" si="52"/>
        <v>0</v>
      </c>
      <c r="BB274" s="73">
        <f t="shared" si="48"/>
        <v>121.855</v>
      </c>
      <c r="BC274" s="73">
        <f t="shared" si="49"/>
        <v>0</v>
      </c>
      <c r="BE274" s="73">
        <f t="shared" si="53"/>
        <v>0</v>
      </c>
      <c r="BF274" s="73">
        <f t="shared" si="54"/>
        <v>0</v>
      </c>
      <c r="BH274" s="73">
        <f t="shared" si="50"/>
        <v>121.855</v>
      </c>
    </row>
    <row r="275" spans="1:60" ht="15" x14ac:dyDescent="0.25">
      <c r="A275" t="s">
        <v>354</v>
      </c>
      <c r="B275" t="s">
        <v>355</v>
      </c>
      <c r="C275" s="73">
        <f>VLOOKUP($B275,'Tillförd energi'!$B$2:$AS$506,MATCH(C$1,'Tillförd energi'!$B$1:$AQ$1,0),FALSE)</f>
        <v>0</v>
      </c>
      <c r="D275" s="73">
        <f>VLOOKUP($B275,'Tillförd energi'!$B$2:$AS$506,MATCH(D$1,'Tillförd energi'!$B$1:$AQ$1,0),FALSE)</f>
        <v>0</v>
      </c>
      <c r="E275" s="73">
        <f>VLOOKUP($B275,'Tillförd energi'!$B$2:$AS$506,MATCH(E$1,'Tillförd energi'!$B$1:$AQ$1,0),FALSE)</f>
        <v>0</v>
      </c>
      <c r="F275" s="73">
        <f>VLOOKUP($B275,'Tillförd energi'!$B$2:$AS$506,MATCH(F$1,'Tillförd energi'!$B$1:$AQ$1,0),FALSE)</f>
        <v>0</v>
      </c>
      <c r="G275" s="73">
        <f>VLOOKUP($B275,'Tillförd energi'!$B$2:$AS$506,MATCH(G$1,'Tillförd energi'!$B$1:$AQ$1,0),FALSE)</f>
        <v>0</v>
      </c>
      <c r="H275" s="73">
        <f>VLOOKUP($B275,'Tillförd energi'!$B$2:$AS$506,MATCH(H$1,'Tillförd energi'!$B$1:$AQ$1,0),FALSE)</f>
        <v>2.2999999999999998</v>
      </c>
      <c r="I275" s="73">
        <f>VLOOKUP($B275,'Tillförd energi'!$B$2:$AS$506,MATCH(I$1,'Tillförd energi'!$B$1:$AQ$1,0),FALSE)</f>
        <v>0</v>
      </c>
      <c r="J275" s="73">
        <f>VLOOKUP($B275,'Tillförd energi'!$B$2:$AS$506,MATCH(J$1,'Tillförd energi'!$B$1:$AQ$1,0),FALSE)</f>
        <v>0</v>
      </c>
      <c r="K275" s="73">
        <f>VLOOKUP($B275,'Tillförd energi'!$B$2:$AS$506,MATCH(K$1,'Tillförd energi'!$B$1:$AQ$1,0),FALSE)</f>
        <v>0</v>
      </c>
      <c r="L275" s="73">
        <f>VLOOKUP($B275,'Tillförd energi'!$B$2:$AS$506,MATCH(L$1,'Tillförd energi'!$B$1:$AQ$1,0),FALSE)</f>
        <v>0</v>
      </c>
      <c r="M275" s="73">
        <f>VLOOKUP($B275,'Tillförd energi'!$B$2:$AS$506,MATCH(M$1,'Tillförd energi'!$B$1:$AQ$1,0),FALSE)</f>
        <v>53</v>
      </c>
      <c r="N275" s="73">
        <f>VLOOKUP($B275,'Tillförd energi'!$B$2:$AS$506,MATCH(N$1,'Tillförd energi'!$B$1:$AQ$1,0),FALSE)</f>
        <v>0</v>
      </c>
      <c r="O275" s="73">
        <f>VLOOKUP($B275,'Tillförd energi'!$B$2:$AS$506,MATCH(O$1,'Tillförd energi'!$B$1:$AQ$1,0),FALSE)</f>
        <v>0</v>
      </c>
      <c r="P275" s="73">
        <f>VLOOKUP($B275,'Tillförd energi'!$B$2:$AS$506,MATCH(P$1,'Tillförd energi'!$B$1:$AQ$1,0),FALSE)</f>
        <v>0</v>
      </c>
      <c r="Q275" s="73">
        <f>VLOOKUP($B275,'Tillförd energi'!$B$2:$AS$506,MATCH(Q$1,'Tillförd energi'!$B$1:$AQ$1,0),FALSE)</f>
        <v>0</v>
      </c>
      <c r="R275" s="73">
        <f>VLOOKUP($B275,'Tillförd energi'!$B$2:$AS$506,MATCH(R$1,'Tillförd energi'!$B$1:$AQ$1,0),FALSE)</f>
        <v>0</v>
      </c>
      <c r="S275" s="73">
        <f>VLOOKUP($B275,'Tillförd energi'!$B$2:$AS$506,MATCH(S$1,'Tillförd energi'!$B$1:$AQ$1,0),FALSE)</f>
        <v>0</v>
      </c>
      <c r="T275" s="73">
        <f>VLOOKUP($B275,'Tillförd energi'!$B$2:$AS$506,MATCH(T$1,'Tillförd energi'!$B$1:$AQ$1,0),FALSE)</f>
        <v>0</v>
      </c>
      <c r="U275" s="73">
        <f>VLOOKUP($B275,'Tillförd energi'!$B$2:$AS$506,MATCH(U$1,'Tillförd energi'!$B$1:$AQ$1,0),FALSE)</f>
        <v>0</v>
      </c>
      <c r="V275" s="73">
        <f>VLOOKUP($B275,'Tillförd energi'!$B$2:$AS$506,MATCH(V$1,'Tillförd energi'!$B$1:$AQ$1,0),FALSE)</f>
        <v>0</v>
      </c>
      <c r="W275" s="73">
        <f>VLOOKUP($B275,'Tillförd energi'!$B$2:$AS$506,MATCH(W$1,'Tillförd energi'!$B$1:$AQ$1,0),FALSE)</f>
        <v>0</v>
      </c>
      <c r="X275" s="73">
        <f>VLOOKUP($B275,'Tillförd energi'!$B$2:$AS$506,MATCH(X$1,'Tillförd energi'!$B$1:$AQ$1,0),FALSE)</f>
        <v>0</v>
      </c>
      <c r="Y275" s="73">
        <f>VLOOKUP($B275,'Tillförd energi'!$B$2:$AS$506,MATCH(Y$1,'Tillförd energi'!$B$1:$AQ$1,0),FALSE)</f>
        <v>0.12</v>
      </c>
      <c r="Z275" s="73">
        <f>VLOOKUP($B275,'Tillförd energi'!$B$2:$AS$506,MATCH(Z$1,'Tillförd energi'!$B$1:$AQ$1,0),FALSE)</f>
        <v>0</v>
      </c>
      <c r="AA275" s="73">
        <f>VLOOKUP($B275,'Tillförd energi'!$B$2:$AS$506,MATCH(AA$1,'Tillförd energi'!$B$1:$AQ$1,0),FALSE)</f>
        <v>0</v>
      </c>
      <c r="AB275" s="73">
        <f>VLOOKUP($B275,'Tillförd energi'!$B$2:$AS$506,MATCH(AB$1,'Tillförd energi'!$B$1:$AQ$1,0),FALSE)</f>
        <v>4.4000000000000004</v>
      </c>
      <c r="AC275" s="73">
        <f>VLOOKUP($B275,'Tillförd energi'!$B$2:$AS$506,MATCH(AC$1,'Tillförd energi'!$B$1:$AQ$1,0),FALSE)</f>
        <v>0</v>
      </c>
      <c r="AD275" s="73">
        <f>VLOOKUP($B275,'Tillförd energi'!$B$2:$AS$506,MATCH(AD$1,'Tillförd energi'!$B$1:$AQ$1,0),FALSE)</f>
        <v>0</v>
      </c>
      <c r="AF275" s="73">
        <f>VLOOKUP($B275,'Tillförd energi'!$B$2:$AS$506,MATCH(AF$1,'Tillförd energi'!$B$1:$AQ$1,0),FALSE)</f>
        <v>1</v>
      </c>
      <c r="AH275" s="73">
        <f>IFERROR(VLOOKUP(B275,Miljö!$B$1:$S$476,9,FALSE)/1,0)</f>
        <v>0</v>
      </c>
      <c r="AJ275" s="81">
        <f>IFERROR(VLOOKUP($B275,Miljö!$B$1:$S$500,MATCH("hjälpel exklusive kraftvärme (GWh)",Miljö!$B$1:$V$1,0),FALSE)/1,"")</f>
        <v>1</v>
      </c>
      <c r="AK275" s="81">
        <f t="shared" si="44"/>
        <v>1</v>
      </c>
      <c r="AL275" s="81">
        <f>VLOOKUP($B275,'Slutlig allokering'!$B$2:$AL$462,MATCH("Hjälpel kraftvärme",'Slutlig allokering'!$B$2:$AL$2,0),FALSE)</f>
        <v>0</v>
      </c>
      <c r="AN275" s="73">
        <f t="shared" si="45"/>
        <v>60.819999999999993</v>
      </c>
      <c r="AO275" s="73">
        <f t="shared" si="46"/>
        <v>60.819999999999993</v>
      </c>
      <c r="AP275" s="73">
        <f>IF(ISERROR(1/VLOOKUP($B275,Leveranser!$B$1:$S$500,MATCH("såld värme (gwh)",Leveranser!$B$1:$S$1,0),FALSE)),"",VLOOKUP($B275,Leveranser!$B$1:$S$500,MATCH("såld värme (gwh)",Leveranser!$B$1:$S$1,0),FALSE))</f>
        <v>41.4</v>
      </c>
      <c r="AQ275" s="73">
        <f>VLOOKUP($B275,Leveranser!$B$1:$Y$500,MATCH("Totalt såld fjärrvärme till andra fjärrvärmeföretag",Leveranser!$B$1:$AA$1,0),FALSE)</f>
        <v>0</v>
      </c>
      <c r="AR275" s="73">
        <f>IF(ISERROR(1/VLOOKUP($B275,Miljö!$B$1:$S$500,MATCH("Såld mängd produktionsspecifik fjärrvärme (GWh)",Miljö!$B$1:$R$1,0),FALSE)),0,VLOOKUP($B275,Miljö!$B$1:$S$500,MATCH("Såld mängd produktionsspecifik fjärrvärme (GWh)",Miljö!$B$1:$R$1,0),FALSE))</f>
        <v>0</v>
      </c>
      <c r="AS275" s="82">
        <f t="shared" si="51"/>
        <v>0.68069713909898066</v>
      </c>
      <c r="AU275" s="73" t="str">
        <f>VLOOKUP($B275,'Miljövärden urval för publ'!$B$2:$I$486,7,FALSE)</f>
        <v>Ja</v>
      </c>
      <c r="AV275" s="73" t="str">
        <f>VLOOKUP($B275,'Miljövärden urval för publ'!$B$2:$I$486,6,FALSE)</f>
        <v>Ja</v>
      </c>
      <c r="AZ275" s="73">
        <f t="shared" si="47"/>
        <v>1.1200000000000001</v>
      </c>
      <c r="BA275" s="73">
        <f t="shared" si="52"/>
        <v>0</v>
      </c>
      <c r="BB275" s="73">
        <f t="shared" si="48"/>
        <v>53</v>
      </c>
      <c r="BC275" s="73">
        <f t="shared" si="49"/>
        <v>0</v>
      </c>
      <c r="BE275" s="73">
        <f t="shared" si="53"/>
        <v>0</v>
      </c>
      <c r="BF275" s="73">
        <f t="shared" si="54"/>
        <v>0</v>
      </c>
      <c r="BH275" s="73">
        <f t="shared" si="50"/>
        <v>53</v>
      </c>
    </row>
    <row r="276" spans="1:60" ht="15" x14ac:dyDescent="0.25">
      <c r="A276" t="s">
        <v>356</v>
      </c>
      <c r="B276" t="s">
        <v>357</v>
      </c>
      <c r="C276" s="73">
        <f>VLOOKUP($B276,'Tillförd energi'!$B$2:$AS$506,MATCH(C$1,'Tillförd energi'!$B$1:$AQ$1,0),FALSE)</f>
        <v>0</v>
      </c>
      <c r="D276" s="73">
        <f>VLOOKUP($B276,'Tillförd energi'!$B$2:$AS$506,MATCH(D$1,'Tillförd energi'!$B$1:$AQ$1,0),FALSE)</f>
        <v>1.1984999999999999</v>
      </c>
      <c r="E276" s="73">
        <f>VLOOKUP($B276,'Tillförd energi'!$B$2:$AS$506,MATCH(E$1,'Tillförd energi'!$B$1:$AQ$1,0),FALSE)</f>
        <v>0.6</v>
      </c>
      <c r="F276" s="73">
        <f>VLOOKUP($B276,'Tillförd energi'!$B$2:$AS$506,MATCH(F$1,'Tillförd energi'!$B$1:$AQ$1,0),FALSE)</f>
        <v>0</v>
      </c>
      <c r="G276" s="73">
        <f>VLOOKUP($B276,'Tillförd energi'!$B$2:$AS$506,MATCH(G$1,'Tillförd energi'!$B$1:$AQ$1,0),FALSE)</f>
        <v>0</v>
      </c>
      <c r="H276" s="73">
        <f>VLOOKUP($B276,'Tillförd energi'!$B$2:$AS$506,MATCH(H$1,'Tillförd energi'!$B$1:$AQ$1,0),FALSE)</f>
        <v>0</v>
      </c>
      <c r="I276" s="73">
        <f>VLOOKUP($B276,'Tillförd energi'!$B$2:$AS$506,MATCH(I$1,'Tillförd energi'!$B$1:$AQ$1,0),FALSE)</f>
        <v>0</v>
      </c>
      <c r="J276" s="73">
        <f>VLOOKUP($B276,'Tillförd energi'!$B$2:$AS$506,MATCH(J$1,'Tillförd energi'!$B$1:$AQ$1,0),FALSE)</f>
        <v>0</v>
      </c>
      <c r="K276" s="73">
        <f>VLOOKUP($B276,'Tillförd energi'!$B$2:$AS$506,MATCH(K$1,'Tillförd energi'!$B$1:$AQ$1,0),FALSE)</f>
        <v>0</v>
      </c>
      <c r="L276" s="73">
        <f>VLOOKUP($B276,'Tillförd energi'!$B$2:$AS$506,MATCH(L$1,'Tillförd energi'!$B$1:$AQ$1,0),FALSE)</f>
        <v>27</v>
      </c>
      <c r="M276" s="73">
        <f>VLOOKUP($B276,'Tillförd energi'!$B$2:$AS$506,MATCH(M$1,'Tillförd energi'!$B$1:$AQ$1,0),FALSE)</f>
        <v>7</v>
      </c>
      <c r="N276" s="73">
        <f>VLOOKUP($B276,'Tillförd energi'!$B$2:$AS$506,MATCH(N$1,'Tillförd energi'!$B$1:$AQ$1,0),FALSE)</f>
        <v>7</v>
      </c>
      <c r="O276" s="73">
        <f>VLOOKUP($B276,'Tillförd energi'!$B$2:$AS$506,MATCH(O$1,'Tillförd energi'!$B$1:$AQ$1,0),FALSE)</f>
        <v>27</v>
      </c>
      <c r="P276" s="73">
        <f>VLOOKUP($B276,'Tillförd energi'!$B$2:$AS$506,MATCH(P$1,'Tillförd energi'!$B$1:$AQ$1,0),FALSE)</f>
        <v>0</v>
      </c>
      <c r="Q276" s="73">
        <f>VLOOKUP($B276,'Tillförd energi'!$B$2:$AS$506,MATCH(Q$1,'Tillförd energi'!$B$1:$AQ$1,0),FALSE)</f>
        <v>33.5</v>
      </c>
      <c r="R276" s="73">
        <f>VLOOKUP($B276,'Tillförd energi'!$B$2:$AS$506,MATCH(R$1,'Tillförd energi'!$B$1:$AQ$1,0),FALSE)</f>
        <v>0</v>
      </c>
      <c r="S276" s="73">
        <f>VLOOKUP($B276,'Tillförd energi'!$B$2:$AS$506,MATCH(S$1,'Tillförd energi'!$B$1:$AQ$1,0),FALSE)</f>
        <v>0</v>
      </c>
      <c r="T276" s="73">
        <f>VLOOKUP($B276,'Tillförd energi'!$B$2:$AS$506,MATCH(T$1,'Tillförd energi'!$B$1:$AQ$1,0),FALSE)</f>
        <v>0</v>
      </c>
      <c r="U276" s="73">
        <f>VLOOKUP($B276,'Tillförd energi'!$B$2:$AS$506,MATCH(U$1,'Tillförd energi'!$B$1:$AQ$1,0),FALSE)</f>
        <v>0</v>
      </c>
      <c r="V276" s="73">
        <f>VLOOKUP($B276,'Tillförd energi'!$B$2:$AS$506,MATCH(V$1,'Tillförd energi'!$B$1:$AQ$1,0),FALSE)</f>
        <v>39.6</v>
      </c>
      <c r="W276" s="73">
        <f>VLOOKUP($B276,'Tillförd energi'!$B$2:$AS$506,MATCH(W$1,'Tillförd energi'!$B$1:$AQ$1,0),FALSE)</f>
        <v>0</v>
      </c>
      <c r="X276" s="73">
        <f>VLOOKUP($B276,'Tillförd energi'!$B$2:$AS$506,MATCH(X$1,'Tillförd energi'!$B$1:$AQ$1,0),FALSE)</f>
        <v>0</v>
      </c>
      <c r="Y276" s="73">
        <f>VLOOKUP($B276,'Tillförd energi'!$B$2:$AS$506,MATCH(Y$1,'Tillförd energi'!$B$1:$AQ$1,0),FALSE)</f>
        <v>0</v>
      </c>
      <c r="Z276" s="73">
        <f>VLOOKUP($B276,'Tillförd energi'!$B$2:$AS$506,MATCH(Z$1,'Tillförd energi'!$B$1:$AQ$1,0),FALSE)</f>
        <v>2.4</v>
      </c>
      <c r="AA276" s="73">
        <f>VLOOKUP($B276,'Tillförd energi'!$B$2:$AS$506,MATCH(AA$1,'Tillförd energi'!$B$1:$AQ$1,0),FALSE)</f>
        <v>3.8</v>
      </c>
      <c r="AB276" s="73">
        <f>VLOOKUP($B276,'Tillförd energi'!$B$2:$AS$506,MATCH(AB$1,'Tillförd energi'!$B$1:$AQ$1,0),FALSE)</f>
        <v>9.3000000000000007</v>
      </c>
      <c r="AC276" s="73">
        <f>VLOOKUP($B276,'Tillförd energi'!$B$2:$AS$506,MATCH(AC$1,'Tillförd energi'!$B$1:$AQ$1,0),FALSE)</f>
        <v>0.4</v>
      </c>
      <c r="AD276" s="73">
        <f>VLOOKUP($B276,'Tillförd energi'!$B$2:$AS$506,MATCH(AD$1,'Tillförd energi'!$B$1:$AQ$1,0),FALSE)</f>
        <v>0</v>
      </c>
      <c r="AF276" s="73">
        <f>VLOOKUP($B276,'Tillförd energi'!$B$2:$AS$506,MATCH(AF$1,'Tillförd energi'!$B$1:$AQ$1,0),FALSE)</f>
        <v>2.6595499999999999</v>
      </c>
      <c r="AH276" s="73">
        <f>IFERROR(VLOOKUP(B276,Miljö!$B$1:$S$476,9,FALSE)/1,0)</f>
        <v>0</v>
      </c>
      <c r="AJ276" s="81">
        <f>IFERROR(VLOOKUP($B276,Miljö!$B$1:$S$500,MATCH("hjälpel exklusive kraftvärme (GWh)",Miljö!$B$1:$V$1,0),FALSE)/1,"")</f>
        <v>2.6</v>
      </c>
      <c r="AK276" s="81">
        <f t="shared" si="44"/>
        <v>2.6</v>
      </c>
      <c r="AL276" s="81">
        <f>VLOOKUP($B276,'Slutlig allokering'!$B$2:$AL$462,MATCH("Hjälpel kraftvärme",'Slutlig allokering'!$B$2:$AL$2,0),FALSE)</f>
        <v>5.9548799999999999E-2</v>
      </c>
      <c r="AN276" s="73">
        <f t="shared" si="45"/>
        <v>161.45805000000004</v>
      </c>
      <c r="AO276" s="73">
        <f t="shared" si="46"/>
        <v>161.45805000000004</v>
      </c>
      <c r="AP276" s="73">
        <f>IF(ISERROR(1/VLOOKUP($B276,Leveranser!$B$1:$S$500,MATCH("såld värme (gwh)",Leveranser!$B$1:$S$1,0),FALSE)),"",VLOOKUP($B276,Leveranser!$B$1:$S$500,MATCH("såld värme (gwh)",Leveranser!$B$1:$S$1,0),FALSE))</f>
        <v>132.30000000000001</v>
      </c>
      <c r="AQ276" s="73">
        <f>VLOOKUP($B276,Leveranser!$B$1:$Y$500,MATCH("Totalt såld fjärrvärme till andra fjärrvärmeföretag",Leveranser!$B$1:$AA$1,0),FALSE)</f>
        <v>0</v>
      </c>
      <c r="AR276" s="73">
        <f>IF(ISERROR(1/VLOOKUP($B276,Miljö!$B$1:$S$500,MATCH("Såld mängd produktionsspecifik fjärrvärme (GWh)",Miljö!$B$1:$R$1,0),FALSE)),0,VLOOKUP($B276,Miljö!$B$1:$S$500,MATCH("Såld mängd produktionsspecifik fjärrvärme (GWh)",Miljö!$B$1:$R$1,0),FALSE))</f>
        <v>0</v>
      </c>
      <c r="AS276" s="82">
        <f t="shared" si="51"/>
        <v>0.81940788954158661</v>
      </c>
      <c r="AU276" s="73" t="str">
        <f>VLOOKUP($B276,'Miljövärden urval för publ'!$B$2:$I$486,7,FALSE)</f>
        <v>Ja</v>
      </c>
      <c r="AV276" s="73" t="str">
        <f>VLOOKUP($B276,'Miljövärden urval för publ'!$B$2:$I$486,6,FALSE)</f>
        <v>Nej</v>
      </c>
      <c r="AZ276" s="73">
        <f t="shared" si="47"/>
        <v>5.0595499999999998</v>
      </c>
      <c r="BA276" s="73">
        <f t="shared" si="52"/>
        <v>0</v>
      </c>
      <c r="BB276" s="73">
        <f t="shared" si="48"/>
        <v>68</v>
      </c>
      <c r="BC276" s="73">
        <f t="shared" si="49"/>
        <v>33.5</v>
      </c>
      <c r="BE276" s="73">
        <f t="shared" si="53"/>
        <v>3.8</v>
      </c>
      <c r="BF276" s="73">
        <f t="shared" si="54"/>
        <v>0</v>
      </c>
      <c r="BH276" s="73">
        <f t="shared" si="50"/>
        <v>141.1</v>
      </c>
    </row>
    <row r="277" spans="1:60" ht="15" x14ac:dyDescent="0.25">
      <c r="A277" t="s">
        <v>358</v>
      </c>
      <c r="B277" t="s">
        <v>359</v>
      </c>
      <c r="C277" s="73">
        <f>VLOOKUP($B277,'Tillförd energi'!$B$2:$AS$506,MATCH(C$1,'Tillförd energi'!$B$1:$AQ$1,0),FALSE)</f>
        <v>0</v>
      </c>
      <c r="D277" s="73">
        <f>VLOOKUP($B277,'Tillförd energi'!$B$2:$AS$506,MATCH(D$1,'Tillförd energi'!$B$1:$AQ$1,0),FALSE)</f>
        <v>0.32200000000000001</v>
      </c>
      <c r="E277" s="73">
        <f>VLOOKUP($B277,'Tillförd energi'!$B$2:$AS$506,MATCH(E$1,'Tillförd energi'!$B$1:$AQ$1,0),FALSE)</f>
        <v>0</v>
      </c>
      <c r="F277" s="73">
        <f>VLOOKUP($B277,'Tillförd energi'!$B$2:$AS$506,MATCH(F$1,'Tillförd energi'!$B$1:$AQ$1,0),FALSE)</f>
        <v>0</v>
      </c>
      <c r="G277" s="73">
        <f>VLOOKUP($B277,'Tillförd energi'!$B$2:$AS$506,MATCH(G$1,'Tillförd energi'!$B$1:$AQ$1,0),FALSE)</f>
        <v>0</v>
      </c>
      <c r="H277" s="73">
        <f>VLOOKUP($B277,'Tillförd energi'!$B$2:$AS$506,MATCH(H$1,'Tillförd energi'!$B$1:$AQ$1,0),FALSE)</f>
        <v>0</v>
      </c>
      <c r="I277" s="73">
        <f>VLOOKUP($B277,'Tillförd energi'!$B$2:$AS$506,MATCH(I$1,'Tillförd energi'!$B$1:$AQ$1,0),FALSE)</f>
        <v>0</v>
      </c>
      <c r="J277" s="73">
        <f>VLOOKUP($B277,'Tillförd energi'!$B$2:$AS$506,MATCH(J$1,'Tillförd energi'!$B$1:$AQ$1,0),FALSE)</f>
        <v>0</v>
      </c>
      <c r="K277" s="73">
        <f>VLOOKUP($B277,'Tillförd energi'!$B$2:$AS$506,MATCH(K$1,'Tillförd energi'!$B$1:$AQ$1,0),FALSE)</f>
        <v>0</v>
      </c>
      <c r="L277" s="73">
        <f>VLOOKUP($B277,'Tillförd energi'!$B$2:$AS$506,MATCH(L$1,'Tillförd energi'!$B$1:$AQ$1,0),FALSE)</f>
        <v>0</v>
      </c>
      <c r="M277" s="73">
        <f>VLOOKUP($B277,'Tillförd energi'!$B$2:$AS$506,MATCH(M$1,'Tillförd energi'!$B$1:$AQ$1,0),FALSE)</f>
        <v>0</v>
      </c>
      <c r="N277" s="73">
        <f>VLOOKUP($B277,'Tillförd energi'!$B$2:$AS$506,MATCH(N$1,'Tillförd energi'!$B$1:$AQ$1,0),FALSE)</f>
        <v>0</v>
      </c>
      <c r="O277" s="73">
        <f>VLOOKUP($B277,'Tillförd energi'!$B$2:$AS$506,MATCH(O$1,'Tillförd energi'!$B$1:$AQ$1,0),FALSE)</f>
        <v>0</v>
      </c>
      <c r="P277" s="73">
        <f>VLOOKUP($B277,'Tillförd energi'!$B$2:$AS$506,MATCH(P$1,'Tillförd energi'!$B$1:$AQ$1,0),FALSE)</f>
        <v>0</v>
      </c>
      <c r="Q277" s="73">
        <f>VLOOKUP($B277,'Tillförd energi'!$B$2:$AS$506,MATCH(Q$1,'Tillförd energi'!$B$1:$AQ$1,0),FALSE)</f>
        <v>0</v>
      </c>
      <c r="R277" s="73">
        <f>VLOOKUP($B277,'Tillförd energi'!$B$2:$AS$506,MATCH(R$1,'Tillförd energi'!$B$1:$AQ$1,0),FALSE)</f>
        <v>0</v>
      </c>
      <c r="S277" s="73">
        <f>VLOOKUP($B277,'Tillförd energi'!$B$2:$AS$506,MATCH(S$1,'Tillförd energi'!$B$1:$AQ$1,0),FALSE)</f>
        <v>0</v>
      </c>
      <c r="T277" s="73">
        <f>VLOOKUP($B277,'Tillförd energi'!$B$2:$AS$506,MATCH(T$1,'Tillförd energi'!$B$1:$AQ$1,0),FALSE)</f>
        <v>0</v>
      </c>
      <c r="U277" s="73">
        <f>VLOOKUP($B277,'Tillförd energi'!$B$2:$AS$506,MATCH(U$1,'Tillförd energi'!$B$1:$AQ$1,0),FALSE)</f>
        <v>0</v>
      </c>
      <c r="V277" s="73">
        <f>VLOOKUP($B277,'Tillförd energi'!$B$2:$AS$506,MATCH(V$1,'Tillförd energi'!$B$1:$AQ$1,0),FALSE)</f>
        <v>0</v>
      </c>
      <c r="W277" s="73">
        <f>VLOOKUP($B277,'Tillförd energi'!$B$2:$AS$506,MATCH(W$1,'Tillförd energi'!$B$1:$AQ$1,0),FALSE)</f>
        <v>0</v>
      </c>
      <c r="X277" s="73">
        <f>VLOOKUP($B277,'Tillförd energi'!$B$2:$AS$506,MATCH(X$1,'Tillförd energi'!$B$1:$AQ$1,0),FALSE)</f>
        <v>0</v>
      </c>
      <c r="Y277" s="73">
        <f>VLOOKUP($B277,'Tillförd energi'!$B$2:$AS$506,MATCH(Y$1,'Tillförd energi'!$B$1:$AQ$1,0),FALSE)</f>
        <v>0</v>
      </c>
      <c r="Z277" s="73">
        <f>VLOOKUP($B277,'Tillförd energi'!$B$2:$AS$506,MATCH(Z$1,'Tillförd energi'!$B$1:$AQ$1,0),FALSE)</f>
        <v>0</v>
      </c>
      <c r="AA277" s="73">
        <f>VLOOKUP($B277,'Tillförd energi'!$B$2:$AS$506,MATCH(AA$1,'Tillförd energi'!$B$1:$AQ$1,0),FALSE)</f>
        <v>0</v>
      </c>
      <c r="AB277" s="73">
        <f>VLOOKUP($B277,'Tillförd energi'!$B$2:$AS$506,MATCH(AB$1,'Tillförd energi'!$B$1:$AQ$1,0),FALSE)</f>
        <v>0</v>
      </c>
      <c r="AC277" s="73">
        <f>VLOOKUP($B277,'Tillförd energi'!$B$2:$AS$506,MATCH(AC$1,'Tillförd energi'!$B$1:$AQ$1,0),FALSE)</f>
        <v>96.100999999999999</v>
      </c>
      <c r="AD277" s="73">
        <f>VLOOKUP($B277,'Tillförd energi'!$B$2:$AS$506,MATCH(AD$1,'Tillförd energi'!$B$1:$AQ$1,0),FALSE)</f>
        <v>0</v>
      </c>
      <c r="AF277" s="73">
        <f>VLOOKUP($B277,'Tillförd energi'!$B$2:$AS$506,MATCH(AF$1,'Tillförd energi'!$B$1:$AQ$1,0),FALSE)</f>
        <v>2.4929999999999999</v>
      </c>
      <c r="AH277" s="73">
        <f>IFERROR(VLOOKUP(B277,Miljö!$B$1:$S$476,9,FALSE)/1,0)</f>
        <v>0</v>
      </c>
      <c r="AJ277" s="81" t="str">
        <f>IFERROR(VLOOKUP($B277,Miljö!$B$1:$S$500,MATCH("hjälpel exklusive kraftvärme (GWh)",Miljö!$B$1:$V$1,0),FALSE)/1,"")</f>
        <v/>
      </c>
      <c r="AK277" s="81">
        <f t="shared" si="44"/>
        <v>2.4929999999999999</v>
      </c>
      <c r="AL277" s="81">
        <f>VLOOKUP($B277,'Slutlig allokering'!$B$2:$AL$462,MATCH("Hjälpel kraftvärme",'Slutlig allokering'!$B$2:$AL$2,0),FALSE)</f>
        <v>0</v>
      </c>
      <c r="AN277" s="73">
        <f t="shared" si="45"/>
        <v>98.915999999999997</v>
      </c>
      <c r="AO277" s="73">
        <f t="shared" si="46"/>
        <v>98.915999999999997</v>
      </c>
      <c r="AP277" s="73">
        <f>IF(ISERROR(1/VLOOKUP($B277,Leveranser!$B$1:$S$500,MATCH("såld värme (gwh)",Leveranser!$B$1:$S$1,0),FALSE)),"",VLOOKUP($B277,Leveranser!$B$1:$S$500,MATCH("såld värme (gwh)",Leveranser!$B$1:$S$1,0),FALSE))</f>
        <v>83.1</v>
      </c>
      <c r="AQ277" s="73">
        <f>VLOOKUP($B277,Leveranser!$B$1:$Y$500,MATCH("Totalt såld fjärrvärme till andra fjärrvärmeföretag",Leveranser!$B$1:$AA$1,0),FALSE)</f>
        <v>0</v>
      </c>
      <c r="AR277" s="73">
        <f>IF(ISERROR(1/VLOOKUP($B277,Miljö!$B$1:$S$500,MATCH("Såld mängd produktionsspecifik fjärrvärme (GWh)",Miljö!$B$1:$R$1,0),FALSE)),0,VLOOKUP($B277,Miljö!$B$1:$S$500,MATCH("Såld mängd produktionsspecifik fjärrvärme (GWh)",Miljö!$B$1:$R$1,0),FALSE))</f>
        <v>0</v>
      </c>
      <c r="AS277" s="82">
        <f t="shared" si="51"/>
        <v>0.84010675724857453</v>
      </c>
      <c r="AU277" s="73" t="str">
        <f>VLOOKUP($B277,'Miljövärden urval för publ'!$B$2:$I$486,7,FALSE)</f>
        <v>Ja</v>
      </c>
      <c r="AV277" s="73" t="str">
        <f>VLOOKUP($B277,'Miljövärden urval för publ'!$B$2:$I$486,6,FALSE)</f>
        <v>Ja</v>
      </c>
      <c r="AZ277" s="73">
        <f t="shared" si="47"/>
        <v>2.4929999999999999</v>
      </c>
      <c r="BA277" s="73">
        <f t="shared" si="52"/>
        <v>0</v>
      </c>
      <c r="BB277" s="73">
        <f t="shared" si="48"/>
        <v>0</v>
      </c>
      <c r="BC277" s="73">
        <f t="shared" si="49"/>
        <v>0</v>
      </c>
      <c r="BE277" s="73">
        <f t="shared" si="53"/>
        <v>0</v>
      </c>
      <c r="BF277" s="73">
        <f t="shared" si="54"/>
        <v>0</v>
      </c>
      <c r="BH277" s="73">
        <f t="shared" si="50"/>
        <v>0</v>
      </c>
    </row>
    <row r="278" spans="1:60" ht="15" x14ac:dyDescent="0.25">
      <c r="A278" t="s">
        <v>360</v>
      </c>
      <c r="B278" t="s">
        <v>361</v>
      </c>
      <c r="C278" s="73">
        <f>VLOOKUP($B278,'Tillförd energi'!$B$2:$AS$506,MATCH(C$1,'Tillförd energi'!$B$1:$AQ$1,0),FALSE)</f>
        <v>0</v>
      </c>
      <c r="D278" s="73">
        <f>VLOOKUP($B278,'Tillförd energi'!$B$2:$AS$506,MATCH(D$1,'Tillförd energi'!$B$1:$AQ$1,0),FALSE)</f>
        <v>0.4</v>
      </c>
      <c r="E278" s="73">
        <f>VLOOKUP($B278,'Tillförd energi'!$B$2:$AS$506,MATCH(E$1,'Tillförd energi'!$B$1:$AQ$1,0),FALSE)</f>
        <v>0</v>
      </c>
      <c r="F278" s="73">
        <f>VLOOKUP($B278,'Tillförd energi'!$B$2:$AS$506,MATCH(F$1,'Tillförd energi'!$B$1:$AQ$1,0),FALSE)</f>
        <v>0</v>
      </c>
      <c r="G278" s="73">
        <f>VLOOKUP($B278,'Tillförd energi'!$B$2:$AS$506,MATCH(G$1,'Tillförd energi'!$B$1:$AQ$1,0),FALSE)</f>
        <v>0</v>
      </c>
      <c r="H278" s="73">
        <f>VLOOKUP($B278,'Tillförd energi'!$B$2:$AS$506,MATCH(H$1,'Tillförd energi'!$B$1:$AQ$1,0),FALSE)</f>
        <v>0</v>
      </c>
      <c r="I278" s="73">
        <f>VLOOKUP($B278,'Tillförd energi'!$B$2:$AS$506,MATCH(I$1,'Tillförd energi'!$B$1:$AQ$1,0),FALSE)</f>
        <v>0</v>
      </c>
      <c r="J278" s="73">
        <f>VLOOKUP($B278,'Tillförd energi'!$B$2:$AS$506,MATCH(J$1,'Tillförd energi'!$B$1:$AQ$1,0),FALSE)</f>
        <v>0</v>
      </c>
      <c r="K278" s="73">
        <f>VLOOKUP($B278,'Tillförd energi'!$B$2:$AS$506,MATCH(K$1,'Tillförd energi'!$B$1:$AQ$1,0),FALSE)</f>
        <v>0</v>
      </c>
      <c r="L278" s="73">
        <f>VLOOKUP($B278,'Tillförd energi'!$B$2:$AS$506,MATCH(L$1,'Tillförd energi'!$B$1:$AQ$1,0),FALSE)</f>
        <v>0</v>
      </c>
      <c r="M278" s="73">
        <f>VLOOKUP($B278,'Tillförd energi'!$B$2:$AS$506,MATCH(M$1,'Tillförd energi'!$B$1:$AQ$1,0),FALSE)</f>
        <v>30</v>
      </c>
      <c r="N278" s="73">
        <f>VLOOKUP($B278,'Tillförd energi'!$B$2:$AS$506,MATCH(N$1,'Tillförd energi'!$B$1:$AQ$1,0),FALSE)</f>
        <v>0</v>
      </c>
      <c r="O278" s="73">
        <f>VLOOKUP($B278,'Tillförd energi'!$B$2:$AS$506,MATCH(O$1,'Tillförd energi'!$B$1:$AQ$1,0),FALSE)</f>
        <v>0</v>
      </c>
      <c r="P278" s="73">
        <f>VLOOKUP($B278,'Tillförd energi'!$B$2:$AS$506,MATCH(P$1,'Tillförd energi'!$B$1:$AQ$1,0),FALSE)</f>
        <v>0</v>
      </c>
      <c r="Q278" s="73">
        <f>VLOOKUP($B278,'Tillförd energi'!$B$2:$AS$506,MATCH(Q$1,'Tillförd energi'!$B$1:$AQ$1,0),FALSE)</f>
        <v>0</v>
      </c>
      <c r="R278" s="73">
        <f>VLOOKUP($B278,'Tillförd energi'!$B$2:$AS$506,MATCH(R$1,'Tillförd energi'!$B$1:$AQ$1,0),FALSE)</f>
        <v>0</v>
      </c>
      <c r="S278" s="73">
        <f>VLOOKUP($B278,'Tillförd energi'!$B$2:$AS$506,MATCH(S$1,'Tillförd energi'!$B$1:$AQ$1,0),FALSE)</f>
        <v>0</v>
      </c>
      <c r="T278" s="73">
        <f>VLOOKUP($B278,'Tillförd energi'!$B$2:$AS$506,MATCH(T$1,'Tillförd energi'!$B$1:$AQ$1,0),FALSE)</f>
        <v>0</v>
      </c>
      <c r="U278" s="73">
        <f>VLOOKUP($B278,'Tillförd energi'!$B$2:$AS$506,MATCH(U$1,'Tillförd energi'!$B$1:$AQ$1,0),FALSE)</f>
        <v>0</v>
      </c>
      <c r="V278" s="73">
        <f>VLOOKUP($B278,'Tillförd energi'!$B$2:$AS$506,MATCH(V$1,'Tillförd energi'!$B$1:$AQ$1,0),FALSE)</f>
        <v>0</v>
      </c>
      <c r="W278" s="73">
        <f>VLOOKUP($B278,'Tillförd energi'!$B$2:$AS$506,MATCH(W$1,'Tillförd energi'!$B$1:$AQ$1,0),FALSE)</f>
        <v>0</v>
      </c>
      <c r="X278" s="73">
        <f>VLOOKUP($B278,'Tillförd energi'!$B$2:$AS$506,MATCH(X$1,'Tillförd energi'!$B$1:$AQ$1,0),FALSE)</f>
        <v>0</v>
      </c>
      <c r="Y278" s="73">
        <f>VLOOKUP($B278,'Tillförd energi'!$B$2:$AS$506,MATCH(Y$1,'Tillförd energi'!$B$1:$AQ$1,0),FALSE)</f>
        <v>0</v>
      </c>
      <c r="Z278" s="73">
        <f>VLOOKUP($B278,'Tillförd energi'!$B$2:$AS$506,MATCH(Z$1,'Tillförd energi'!$B$1:$AQ$1,0),FALSE)</f>
        <v>0</v>
      </c>
      <c r="AA278" s="73">
        <f>VLOOKUP($B278,'Tillförd energi'!$B$2:$AS$506,MATCH(AA$1,'Tillförd energi'!$B$1:$AQ$1,0),FALSE)</f>
        <v>0</v>
      </c>
      <c r="AB278" s="73">
        <f>VLOOKUP($B278,'Tillförd energi'!$B$2:$AS$506,MATCH(AB$1,'Tillförd energi'!$B$1:$AQ$1,0),FALSE)</f>
        <v>0</v>
      </c>
      <c r="AC278" s="73">
        <f>VLOOKUP($B278,'Tillförd energi'!$B$2:$AS$506,MATCH(AC$1,'Tillförd energi'!$B$1:$AQ$1,0),FALSE)</f>
        <v>0</v>
      </c>
      <c r="AD278" s="73">
        <f>VLOOKUP($B278,'Tillförd energi'!$B$2:$AS$506,MATCH(AD$1,'Tillförd energi'!$B$1:$AQ$1,0),FALSE)</f>
        <v>0</v>
      </c>
      <c r="AF278" s="73">
        <f>VLOOKUP($B278,'Tillförd energi'!$B$2:$AS$506,MATCH(AF$1,'Tillförd energi'!$B$1:$AQ$1,0),FALSE)</f>
        <v>0.3</v>
      </c>
      <c r="AH278" s="73">
        <f>IFERROR(VLOOKUP(B278,Miljö!$B$1:$S$476,9,FALSE)/1,0)</f>
        <v>0</v>
      </c>
      <c r="AJ278" s="81">
        <f>IFERROR(VLOOKUP($B278,Miljö!$B$1:$S$500,MATCH("hjälpel exklusive kraftvärme (GWh)",Miljö!$B$1:$V$1,0),FALSE)/1,"")</f>
        <v>0.3</v>
      </c>
      <c r="AK278" s="81">
        <f t="shared" si="44"/>
        <v>0.3</v>
      </c>
      <c r="AL278" s="81">
        <f>VLOOKUP($B278,'Slutlig allokering'!$B$2:$AL$462,MATCH("Hjälpel kraftvärme",'Slutlig allokering'!$B$2:$AL$2,0),FALSE)</f>
        <v>0</v>
      </c>
      <c r="AN278" s="73">
        <f t="shared" si="45"/>
        <v>30.7</v>
      </c>
      <c r="AO278" s="73">
        <f t="shared" si="46"/>
        <v>30.7</v>
      </c>
      <c r="AP278" s="73">
        <f>IF(ISERROR(1/VLOOKUP($B278,Leveranser!$B$1:$S$500,MATCH("såld värme (gwh)",Leveranser!$B$1:$S$1,0),FALSE)),"",VLOOKUP($B278,Leveranser!$B$1:$S$500,MATCH("såld värme (gwh)",Leveranser!$B$1:$S$1,0),FALSE))</f>
        <v>22</v>
      </c>
      <c r="AQ278" s="73">
        <f>VLOOKUP($B278,Leveranser!$B$1:$Y$500,MATCH("Totalt såld fjärrvärme till andra fjärrvärmeföretag",Leveranser!$B$1:$AA$1,0),FALSE)</f>
        <v>0</v>
      </c>
      <c r="AR278" s="73">
        <f>IF(ISERROR(1/VLOOKUP($B278,Miljö!$B$1:$S$500,MATCH("Såld mängd produktionsspecifik fjärrvärme (GWh)",Miljö!$B$1:$R$1,0),FALSE)),0,VLOOKUP($B278,Miljö!$B$1:$S$500,MATCH("Såld mängd produktionsspecifik fjärrvärme (GWh)",Miljö!$B$1:$R$1,0),FALSE))</f>
        <v>0</v>
      </c>
      <c r="AS278" s="82">
        <f t="shared" si="51"/>
        <v>0.71661237785016285</v>
      </c>
      <c r="AU278" s="73" t="str">
        <f>VLOOKUP($B278,'Miljövärden urval för publ'!$B$2:$I$486,7,FALSE)</f>
        <v>Ja</v>
      </c>
      <c r="AV278" s="73" t="str">
        <f>VLOOKUP($B278,'Miljövärden urval för publ'!$B$2:$I$486,6,FALSE)</f>
        <v>Ja</v>
      </c>
      <c r="AZ278" s="73">
        <f t="shared" si="47"/>
        <v>0.3</v>
      </c>
      <c r="BA278" s="73">
        <f t="shared" si="52"/>
        <v>0</v>
      </c>
      <c r="BB278" s="73">
        <f t="shared" si="48"/>
        <v>30</v>
      </c>
      <c r="BC278" s="73">
        <f t="shared" si="49"/>
        <v>0</v>
      </c>
      <c r="BE278" s="73">
        <f t="shared" si="53"/>
        <v>0</v>
      </c>
      <c r="BF278" s="73">
        <f t="shared" si="54"/>
        <v>0</v>
      </c>
      <c r="BH278" s="73">
        <f t="shared" si="50"/>
        <v>30</v>
      </c>
    </row>
    <row r="279" spans="1:60" ht="15" x14ac:dyDescent="0.25">
      <c r="A279" t="s">
        <v>362</v>
      </c>
      <c r="B279" t="s">
        <v>363</v>
      </c>
      <c r="C279" s="73">
        <f>VLOOKUP($B279,'Tillförd energi'!$B$2:$AS$506,MATCH(C$1,'Tillförd energi'!$B$1:$AQ$1,0),FALSE)</f>
        <v>0</v>
      </c>
      <c r="D279" s="73">
        <f>VLOOKUP($B279,'Tillförd energi'!$B$2:$AS$506,MATCH(D$1,'Tillförd energi'!$B$1:$AQ$1,0),FALSE)</f>
        <v>0.37</v>
      </c>
      <c r="E279" s="73">
        <f>VLOOKUP($B279,'Tillförd energi'!$B$2:$AS$506,MATCH(E$1,'Tillförd energi'!$B$1:$AQ$1,0),FALSE)</f>
        <v>0</v>
      </c>
      <c r="F279" s="73">
        <f>VLOOKUP($B279,'Tillförd energi'!$B$2:$AS$506,MATCH(F$1,'Tillförd energi'!$B$1:$AQ$1,0),FALSE)</f>
        <v>0</v>
      </c>
      <c r="G279" s="73">
        <f>VLOOKUP($B279,'Tillförd energi'!$B$2:$AS$506,MATCH(G$1,'Tillförd energi'!$B$1:$AQ$1,0),FALSE)</f>
        <v>0</v>
      </c>
      <c r="H279" s="73">
        <f>VLOOKUP($B279,'Tillförd energi'!$B$2:$AS$506,MATCH(H$1,'Tillförd energi'!$B$1:$AQ$1,0),FALSE)</f>
        <v>0</v>
      </c>
      <c r="I279" s="73">
        <f>VLOOKUP($B279,'Tillförd energi'!$B$2:$AS$506,MATCH(I$1,'Tillförd energi'!$B$1:$AQ$1,0),FALSE)</f>
        <v>0</v>
      </c>
      <c r="J279" s="73">
        <f>VLOOKUP($B279,'Tillförd energi'!$B$2:$AS$506,MATCH(J$1,'Tillförd energi'!$B$1:$AQ$1,0),FALSE)</f>
        <v>0</v>
      </c>
      <c r="K279" s="73">
        <f>VLOOKUP($B279,'Tillförd energi'!$B$2:$AS$506,MATCH(K$1,'Tillförd energi'!$B$1:$AQ$1,0),FALSE)</f>
        <v>0</v>
      </c>
      <c r="L279" s="73">
        <f>VLOOKUP($B279,'Tillförd energi'!$B$2:$AS$506,MATCH(L$1,'Tillförd energi'!$B$1:$AQ$1,0),FALSE)</f>
        <v>0</v>
      </c>
      <c r="M279" s="73">
        <f>VLOOKUP($B279,'Tillförd energi'!$B$2:$AS$506,MATCH(M$1,'Tillförd energi'!$B$1:$AQ$1,0),FALSE)</f>
        <v>0</v>
      </c>
      <c r="N279" s="73">
        <f>VLOOKUP($B279,'Tillförd energi'!$B$2:$AS$506,MATCH(N$1,'Tillförd energi'!$B$1:$AQ$1,0),FALSE)</f>
        <v>0</v>
      </c>
      <c r="O279" s="73">
        <f>VLOOKUP($B279,'Tillförd energi'!$B$2:$AS$506,MATCH(O$1,'Tillförd energi'!$B$1:$AQ$1,0),FALSE)</f>
        <v>0</v>
      </c>
      <c r="P279" s="73">
        <f>VLOOKUP($B279,'Tillförd energi'!$B$2:$AS$506,MATCH(P$1,'Tillförd energi'!$B$1:$AQ$1,0),FALSE)</f>
        <v>28</v>
      </c>
      <c r="Q279" s="73">
        <f>VLOOKUP($B279,'Tillförd energi'!$B$2:$AS$506,MATCH(Q$1,'Tillförd energi'!$B$1:$AQ$1,0),FALSE)</f>
        <v>0</v>
      </c>
      <c r="R279" s="73">
        <f>VLOOKUP($B279,'Tillförd energi'!$B$2:$AS$506,MATCH(R$1,'Tillförd energi'!$B$1:$AQ$1,0),FALSE)</f>
        <v>0</v>
      </c>
      <c r="S279" s="73">
        <f>VLOOKUP($B279,'Tillförd energi'!$B$2:$AS$506,MATCH(S$1,'Tillförd energi'!$B$1:$AQ$1,0),FALSE)</f>
        <v>0</v>
      </c>
      <c r="T279" s="73">
        <f>VLOOKUP($B279,'Tillförd energi'!$B$2:$AS$506,MATCH(T$1,'Tillförd energi'!$B$1:$AQ$1,0),FALSE)</f>
        <v>0</v>
      </c>
      <c r="U279" s="73">
        <f>VLOOKUP($B279,'Tillförd energi'!$B$2:$AS$506,MATCH(U$1,'Tillförd energi'!$B$1:$AQ$1,0),FALSE)</f>
        <v>0</v>
      </c>
      <c r="V279" s="73">
        <f>VLOOKUP($B279,'Tillförd energi'!$B$2:$AS$506,MATCH(V$1,'Tillförd energi'!$B$1:$AQ$1,0),FALSE)</f>
        <v>0</v>
      </c>
      <c r="W279" s="73">
        <f>VLOOKUP($B279,'Tillförd energi'!$B$2:$AS$506,MATCH(W$1,'Tillförd energi'!$B$1:$AQ$1,0),FALSE)</f>
        <v>0</v>
      </c>
      <c r="X279" s="73">
        <f>VLOOKUP($B279,'Tillförd energi'!$B$2:$AS$506,MATCH(X$1,'Tillförd energi'!$B$1:$AQ$1,0),FALSE)</f>
        <v>0</v>
      </c>
      <c r="Y279" s="73">
        <f>VLOOKUP($B279,'Tillförd energi'!$B$2:$AS$506,MATCH(Y$1,'Tillförd energi'!$B$1:$AQ$1,0),FALSE)</f>
        <v>0</v>
      </c>
      <c r="Z279" s="73">
        <f>VLOOKUP($B279,'Tillförd energi'!$B$2:$AS$506,MATCH(Z$1,'Tillförd energi'!$B$1:$AQ$1,0),FALSE)</f>
        <v>0</v>
      </c>
      <c r="AA279" s="73">
        <f>VLOOKUP($B279,'Tillförd energi'!$B$2:$AS$506,MATCH(AA$1,'Tillförd energi'!$B$1:$AQ$1,0),FALSE)</f>
        <v>0</v>
      </c>
      <c r="AB279" s="73">
        <f>VLOOKUP($B279,'Tillförd energi'!$B$2:$AS$506,MATCH(AB$1,'Tillförd energi'!$B$1:$AQ$1,0),FALSE)</f>
        <v>0</v>
      </c>
      <c r="AC279" s="73">
        <f>VLOOKUP($B279,'Tillförd energi'!$B$2:$AS$506,MATCH(AC$1,'Tillförd energi'!$B$1:$AQ$1,0),FALSE)</f>
        <v>26.8</v>
      </c>
      <c r="AD279" s="73">
        <f>VLOOKUP($B279,'Tillförd energi'!$B$2:$AS$506,MATCH(AD$1,'Tillförd energi'!$B$1:$AQ$1,0),FALSE)</f>
        <v>0</v>
      </c>
      <c r="AF279" s="73">
        <f>VLOOKUP($B279,'Tillförd energi'!$B$2:$AS$506,MATCH(AF$1,'Tillförd energi'!$B$1:$AQ$1,0),FALSE)</f>
        <v>0.31</v>
      </c>
      <c r="AH279" s="73">
        <f>IFERROR(VLOOKUP(B279,Miljö!$B$1:$S$476,9,FALSE)/1,0)</f>
        <v>0</v>
      </c>
      <c r="AJ279" s="81">
        <f>IFERROR(VLOOKUP($B279,Miljö!$B$1:$S$500,MATCH("hjälpel exklusive kraftvärme (GWh)",Miljö!$B$1:$V$1,0),FALSE)/1,"")</f>
        <v>0.31</v>
      </c>
      <c r="AK279" s="81">
        <f t="shared" si="44"/>
        <v>0.31</v>
      </c>
      <c r="AL279" s="81">
        <f>VLOOKUP($B279,'Slutlig allokering'!$B$2:$AL$462,MATCH("Hjälpel kraftvärme",'Slutlig allokering'!$B$2:$AL$2,0),FALSE)</f>
        <v>0</v>
      </c>
      <c r="AN279" s="73">
        <f t="shared" si="45"/>
        <v>55.480000000000004</v>
      </c>
      <c r="AO279" s="73">
        <f t="shared" si="46"/>
        <v>55.480000000000004</v>
      </c>
      <c r="AP279" s="73">
        <f>IF(ISERROR(1/VLOOKUP($B279,Leveranser!$B$1:$S$500,MATCH("såld värme (gwh)",Leveranser!$B$1:$S$1,0),FALSE)),"",VLOOKUP($B279,Leveranser!$B$1:$S$500,MATCH("såld värme (gwh)",Leveranser!$B$1:$S$1,0),FALSE))</f>
        <v>45.5</v>
      </c>
      <c r="AQ279" s="73">
        <f>VLOOKUP($B279,Leveranser!$B$1:$Y$500,MATCH("Totalt såld fjärrvärme till andra fjärrvärmeföretag",Leveranser!$B$1:$AA$1,0),FALSE)</f>
        <v>0</v>
      </c>
      <c r="AR279" s="73">
        <f>IF(ISERROR(1/VLOOKUP($B279,Miljö!$B$1:$S$500,MATCH("Såld mängd produktionsspecifik fjärrvärme (GWh)",Miljö!$B$1:$R$1,0),FALSE)),0,VLOOKUP($B279,Miljö!$B$1:$S$500,MATCH("Såld mängd produktionsspecifik fjärrvärme (GWh)",Miljö!$B$1:$R$1,0),FALSE))</f>
        <v>0</v>
      </c>
      <c r="AS279" s="82">
        <f t="shared" si="51"/>
        <v>0.82011535688536408</v>
      </c>
      <c r="AU279" s="73" t="str">
        <f>VLOOKUP($B279,'Miljövärden urval för publ'!$B$2:$I$486,7,FALSE)</f>
        <v>Ja</v>
      </c>
      <c r="AV279" s="73" t="str">
        <f>VLOOKUP($B279,'Miljövärden urval för publ'!$B$2:$I$486,6,FALSE)</f>
        <v>Nej</v>
      </c>
      <c r="AZ279" s="73">
        <f t="shared" si="47"/>
        <v>0.31</v>
      </c>
      <c r="BA279" s="73">
        <f t="shared" si="52"/>
        <v>0</v>
      </c>
      <c r="BB279" s="73">
        <f t="shared" si="48"/>
        <v>28</v>
      </c>
      <c r="BC279" s="73">
        <f t="shared" si="49"/>
        <v>0</v>
      </c>
      <c r="BE279" s="73">
        <f t="shared" si="53"/>
        <v>0</v>
      </c>
      <c r="BF279" s="73">
        <f t="shared" si="54"/>
        <v>0</v>
      </c>
      <c r="BH279" s="73">
        <f t="shared" si="50"/>
        <v>28</v>
      </c>
    </row>
    <row r="280" spans="1:60" ht="15" x14ac:dyDescent="0.25">
      <c r="A280" t="s">
        <v>364</v>
      </c>
      <c r="B280" t="s">
        <v>365</v>
      </c>
      <c r="C280" s="73">
        <f>VLOOKUP($B280,'Tillförd energi'!$B$2:$AS$506,MATCH(C$1,'Tillförd energi'!$B$1:$AQ$1,0),FALSE)</f>
        <v>0</v>
      </c>
      <c r="D280" s="73">
        <f>VLOOKUP($B280,'Tillförd energi'!$B$2:$AS$506,MATCH(D$1,'Tillförd energi'!$B$1:$AQ$1,0),FALSE)</f>
        <v>8.9999999999999993E-3</v>
      </c>
      <c r="E280" s="73">
        <f>VLOOKUP($B280,'Tillförd energi'!$B$2:$AS$506,MATCH(E$1,'Tillförd energi'!$B$1:$AQ$1,0),FALSE)</f>
        <v>0</v>
      </c>
      <c r="F280" s="73">
        <f>VLOOKUP($B280,'Tillförd energi'!$B$2:$AS$506,MATCH(F$1,'Tillförd energi'!$B$1:$AQ$1,0),FALSE)</f>
        <v>0</v>
      </c>
      <c r="G280" s="73">
        <f>VLOOKUP($B280,'Tillförd energi'!$B$2:$AS$506,MATCH(G$1,'Tillförd energi'!$B$1:$AQ$1,0),FALSE)</f>
        <v>0</v>
      </c>
      <c r="H280" s="73">
        <f>VLOOKUP($B280,'Tillförd energi'!$B$2:$AS$506,MATCH(H$1,'Tillförd energi'!$B$1:$AQ$1,0),FALSE)</f>
        <v>0</v>
      </c>
      <c r="I280" s="73">
        <f>VLOOKUP($B280,'Tillförd energi'!$B$2:$AS$506,MATCH(I$1,'Tillförd energi'!$B$1:$AQ$1,0),FALSE)</f>
        <v>0</v>
      </c>
      <c r="J280" s="73">
        <f>VLOOKUP($B280,'Tillförd energi'!$B$2:$AS$506,MATCH(J$1,'Tillförd energi'!$B$1:$AQ$1,0),FALSE)</f>
        <v>0</v>
      </c>
      <c r="K280" s="73">
        <f>VLOOKUP($B280,'Tillförd energi'!$B$2:$AS$506,MATCH(K$1,'Tillförd energi'!$B$1:$AQ$1,0),FALSE)</f>
        <v>0</v>
      </c>
      <c r="L280" s="73">
        <f>VLOOKUP($B280,'Tillförd energi'!$B$2:$AS$506,MATCH(L$1,'Tillförd energi'!$B$1:$AQ$1,0),FALSE)</f>
        <v>0</v>
      </c>
      <c r="M280" s="73">
        <f>VLOOKUP($B280,'Tillförd energi'!$B$2:$AS$506,MATCH(M$1,'Tillförd energi'!$B$1:$AQ$1,0),FALSE)</f>
        <v>0</v>
      </c>
      <c r="N280" s="73">
        <f>VLOOKUP($B280,'Tillförd energi'!$B$2:$AS$506,MATCH(N$1,'Tillförd energi'!$B$1:$AQ$1,0),FALSE)</f>
        <v>0</v>
      </c>
      <c r="O280" s="73">
        <f>VLOOKUP($B280,'Tillförd energi'!$B$2:$AS$506,MATCH(O$1,'Tillförd energi'!$B$1:$AQ$1,0),FALSE)</f>
        <v>0</v>
      </c>
      <c r="P280" s="73">
        <f>VLOOKUP($B280,'Tillförd energi'!$B$2:$AS$506,MATCH(P$1,'Tillförd energi'!$B$1:$AQ$1,0),FALSE)</f>
        <v>0</v>
      </c>
      <c r="Q280" s="73">
        <f>VLOOKUP($B280,'Tillförd energi'!$B$2:$AS$506,MATCH(Q$1,'Tillförd energi'!$B$1:$AQ$1,0),FALSE)</f>
        <v>7.4</v>
      </c>
      <c r="R280" s="73">
        <f>VLOOKUP($B280,'Tillförd energi'!$B$2:$AS$506,MATCH(R$1,'Tillförd energi'!$B$1:$AQ$1,0),FALSE)</f>
        <v>0</v>
      </c>
      <c r="S280" s="73">
        <f>VLOOKUP($B280,'Tillförd energi'!$B$2:$AS$506,MATCH(S$1,'Tillförd energi'!$B$1:$AQ$1,0),FALSE)</f>
        <v>0</v>
      </c>
      <c r="T280" s="73">
        <f>VLOOKUP($B280,'Tillförd energi'!$B$2:$AS$506,MATCH(T$1,'Tillförd energi'!$B$1:$AQ$1,0),FALSE)</f>
        <v>0</v>
      </c>
      <c r="U280" s="73">
        <f>VLOOKUP($B280,'Tillförd energi'!$B$2:$AS$506,MATCH(U$1,'Tillförd energi'!$B$1:$AQ$1,0),FALSE)</f>
        <v>0</v>
      </c>
      <c r="V280" s="73">
        <f>VLOOKUP($B280,'Tillförd energi'!$B$2:$AS$506,MATCH(V$1,'Tillförd energi'!$B$1:$AQ$1,0),FALSE)</f>
        <v>0</v>
      </c>
      <c r="W280" s="73">
        <f>VLOOKUP($B280,'Tillförd energi'!$B$2:$AS$506,MATCH(W$1,'Tillförd energi'!$B$1:$AQ$1,0),FALSE)</f>
        <v>0</v>
      </c>
      <c r="X280" s="73">
        <f>VLOOKUP($B280,'Tillförd energi'!$B$2:$AS$506,MATCH(X$1,'Tillförd energi'!$B$1:$AQ$1,0),FALSE)</f>
        <v>0</v>
      </c>
      <c r="Y280" s="73">
        <f>VLOOKUP($B280,'Tillförd energi'!$B$2:$AS$506,MATCH(Y$1,'Tillförd energi'!$B$1:$AQ$1,0),FALSE)</f>
        <v>9.6000000000000002E-2</v>
      </c>
      <c r="Z280" s="73">
        <f>VLOOKUP($B280,'Tillförd energi'!$B$2:$AS$506,MATCH(Z$1,'Tillförd energi'!$B$1:$AQ$1,0),FALSE)</f>
        <v>0</v>
      </c>
      <c r="AA280" s="73">
        <f>VLOOKUP($B280,'Tillförd energi'!$B$2:$AS$506,MATCH(AA$1,'Tillförd energi'!$B$1:$AQ$1,0),FALSE)</f>
        <v>0</v>
      </c>
      <c r="AB280" s="73">
        <f>VLOOKUP($B280,'Tillförd energi'!$B$2:$AS$506,MATCH(AB$1,'Tillförd energi'!$B$1:$AQ$1,0),FALSE)</f>
        <v>0</v>
      </c>
      <c r="AC280" s="73">
        <f>VLOOKUP($B280,'Tillförd energi'!$B$2:$AS$506,MATCH(AC$1,'Tillförd energi'!$B$1:$AQ$1,0),FALSE)</f>
        <v>0</v>
      </c>
      <c r="AD280" s="73">
        <f>VLOOKUP($B280,'Tillförd energi'!$B$2:$AS$506,MATCH(AD$1,'Tillförd energi'!$B$1:$AQ$1,0),FALSE)</f>
        <v>0</v>
      </c>
      <c r="AF280" s="73">
        <f>VLOOKUP($B280,'Tillförd energi'!$B$2:$AS$506,MATCH(AF$1,'Tillförd energi'!$B$1:$AQ$1,0),FALSE)</f>
        <v>0.5</v>
      </c>
      <c r="AH280" s="73">
        <f>IFERROR(VLOOKUP(B280,Miljö!$B$1:$S$476,9,FALSE)/1,0)</f>
        <v>0</v>
      </c>
      <c r="AJ280" s="81">
        <f>IFERROR(VLOOKUP($B280,Miljö!$B$1:$S$500,MATCH("hjälpel exklusive kraftvärme (GWh)",Miljö!$B$1:$V$1,0),FALSE)/1,"")</f>
        <v>0.5</v>
      </c>
      <c r="AK280" s="81">
        <f t="shared" si="44"/>
        <v>0.5</v>
      </c>
      <c r="AL280" s="81">
        <f>VLOOKUP($B280,'Slutlig allokering'!$B$2:$AL$462,MATCH("Hjälpel kraftvärme",'Slutlig allokering'!$B$2:$AL$2,0),FALSE)</f>
        <v>0</v>
      </c>
      <c r="AN280" s="73">
        <f t="shared" si="45"/>
        <v>8.0050000000000008</v>
      </c>
      <c r="AO280" s="73">
        <f t="shared" si="46"/>
        <v>8.0050000000000008</v>
      </c>
      <c r="AP280" s="73">
        <f>IF(ISERROR(1/VLOOKUP($B280,Leveranser!$B$1:$S$500,MATCH("såld värme (gwh)",Leveranser!$B$1:$S$1,0),FALSE)),"",VLOOKUP($B280,Leveranser!$B$1:$S$500,MATCH("såld värme (gwh)",Leveranser!$B$1:$S$1,0),FALSE))</f>
        <v>5.95</v>
      </c>
      <c r="AQ280" s="73">
        <f>VLOOKUP($B280,Leveranser!$B$1:$Y$500,MATCH("Totalt såld fjärrvärme till andra fjärrvärmeföretag",Leveranser!$B$1:$AA$1,0),FALSE)</f>
        <v>0</v>
      </c>
      <c r="AR280" s="73">
        <f>IF(ISERROR(1/VLOOKUP($B280,Miljö!$B$1:$S$500,MATCH("Såld mängd produktionsspecifik fjärrvärme (GWh)",Miljö!$B$1:$R$1,0),FALSE)),0,VLOOKUP($B280,Miljö!$B$1:$S$500,MATCH("Såld mängd produktionsspecifik fjärrvärme (GWh)",Miljö!$B$1:$R$1,0),FALSE))</f>
        <v>0</v>
      </c>
      <c r="AS280" s="82">
        <f t="shared" si="51"/>
        <v>0.74328544659587747</v>
      </c>
      <c r="AU280" s="73" t="str">
        <f>VLOOKUP($B280,'Miljövärden urval för publ'!$B$2:$I$486,7,FALSE)</f>
        <v>Ja</v>
      </c>
      <c r="AV280" s="73" t="str">
        <f>VLOOKUP($B280,'Miljövärden urval för publ'!$B$2:$I$486,6,FALSE)</f>
        <v>Ja</v>
      </c>
      <c r="AZ280" s="73">
        <f t="shared" si="47"/>
        <v>0.59599999999999997</v>
      </c>
      <c r="BA280" s="73">
        <f t="shared" si="52"/>
        <v>0</v>
      </c>
      <c r="BB280" s="73">
        <f t="shared" si="48"/>
        <v>0</v>
      </c>
      <c r="BC280" s="73">
        <f t="shared" si="49"/>
        <v>7.4</v>
      </c>
      <c r="BE280" s="73">
        <f t="shared" si="53"/>
        <v>0</v>
      </c>
      <c r="BF280" s="73">
        <f t="shared" si="54"/>
        <v>0</v>
      </c>
      <c r="BH280" s="73">
        <f t="shared" si="50"/>
        <v>7.4</v>
      </c>
    </row>
    <row r="281" spans="1:60" ht="15" x14ac:dyDescent="0.25">
      <c r="A281" t="s">
        <v>364</v>
      </c>
      <c r="B281" t="s">
        <v>366</v>
      </c>
      <c r="C281" s="73">
        <f>VLOOKUP($B281,'Tillförd energi'!$B$2:$AS$506,MATCH(C$1,'Tillförd energi'!$B$1:$AQ$1,0),FALSE)</f>
        <v>0</v>
      </c>
      <c r="D281" s="73">
        <f>VLOOKUP($B281,'Tillförd energi'!$B$2:$AS$506,MATCH(D$1,'Tillförd energi'!$B$1:$AQ$1,0),FALSE)</f>
        <v>0.247</v>
      </c>
      <c r="E281" s="73">
        <f>VLOOKUP($B281,'Tillförd energi'!$B$2:$AS$506,MATCH(E$1,'Tillförd energi'!$B$1:$AQ$1,0),FALSE)</f>
        <v>0</v>
      </c>
      <c r="F281" s="73">
        <f>VLOOKUP($B281,'Tillförd energi'!$B$2:$AS$506,MATCH(F$1,'Tillförd energi'!$B$1:$AQ$1,0),FALSE)</f>
        <v>0</v>
      </c>
      <c r="G281" s="73">
        <f>VLOOKUP($B281,'Tillförd energi'!$B$2:$AS$506,MATCH(G$1,'Tillförd energi'!$B$1:$AQ$1,0),FALSE)</f>
        <v>0</v>
      </c>
      <c r="H281" s="73">
        <f>VLOOKUP($B281,'Tillförd energi'!$B$2:$AS$506,MATCH(H$1,'Tillförd energi'!$B$1:$AQ$1,0),FALSE)</f>
        <v>1.589</v>
      </c>
      <c r="I281" s="73">
        <f>VLOOKUP($B281,'Tillförd energi'!$B$2:$AS$506,MATCH(I$1,'Tillförd energi'!$B$1:$AQ$1,0),FALSE)</f>
        <v>0</v>
      </c>
      <c r="J281" s="73">
        <f>VLOOKUP($B281,'Tillförd energi'!$B$2:$AS$506,MATCH(J$1,'Tillförd energi'!$B$1:$AQ$1,0),FALSE)</f>
        <v>0</v>
      </c>
      <c r="K281" s="73">
        <f>VLOOKUP($B281,'Tillförd energi'!$B$2:$AS$506,MATCH(K$1,'Tillförd energi'!$B$1:$AQ$1,0),FALSE)</f>
        <v>0</v>
      </c>
      <c r="L281" s="73">
        <f>VLOOKUP($B281,'Tillförd energi'!$B$2:$AS$506,MATCH(L$1,'Tillförd energi'!$B$1:$AQ$1,0),FALSE)</f>
        <v>0</v>
      </c>
      <c r="M281" s="73">
        <f>VLOOKUP($B281,'Tillförd energi'!$B$2:$AS$506,MATCH(M$1,'Tillförd energi'!$B$1:$AQ$1,0),FALSE)</f>
        <v>0</v>
      </c>
      <c r="N281" s="73">
        <f>VLOOKUP($B281,'Tillförd energi'!$B$2:$AS$506,MATCH(N$1,'Tillförd energi'!$B$1:$AQ$1,0),FALSE)</f>
        <v>0</v>
      </c>
      <c r="O281" s="73">
        <f>VLOOKUP($B281,'Tillförd energi'!$B$2:$AS$506,MATCH(O$1,'Tillförd energi'!$B$1:$AQ$1,0),FALSE)</f>
        <v>0</v>
      </c>
      <c r="P281" s="73">
        <f>VLOOKUP($B281,'Tillförd energi'!$B$2:$AS$506,MATCH(P$1,'Tillförd energi'!$B$1:$AQ$1,0),FALSE)</f>
        <v>0</v>
      </c>
      <c r="Q281" s="73">
        <f>VLOOKUP($B281,'Tillförd energi'!$B$2:$AS$506,MATCH(Q$1,'Tillförd energi'!$B$1:$AQ$1,0),FALSE)</f>
        <v>0</v>
      </c>
      <c r="R281" s="73">
        <f>VLOOKUP($B281,'Tillförd energi'!$B$2:$AS$506,MATCH(R$1,'Tillförd energi'!$B$1:$AQ$1,0),FALSE)</f>
        <v>0</v>
      </c>
      <c r="S281" s="73">
        <f>VLOOKUP($B281,'Tillförd energi'!$B$2:$AS$506,MATCH(S$1,'Tillförd energi'!$B$1:$AQ$1,0),FALSE)</f>
        <v>0</v>
      </c>
      <c r="T281" s="73">
        <f>VLOOKUP($B281,'Tillförd energi'!$B$2:$AS$506,MATCH(T$1,'Tillförd energi'!$B$1:$AQ$1,0),FALSE)</f>
        <v>0</v>
      </c>
      <c r="U281" s="73">
        <f>VLOOKUP($B281,'Tillförd energi'!$B$2:$AS$506,MATCH(U$1,'Tillförd energi'!$B$1:$AQ$1,0),FALSE)</f>
        <v>0</v>
      </c>
      <c r="V281" s="73">
        <f>VLOOKUP($B281,'Tillförd energi'!$B$2:$AS$506,MATCH(V$1,'Tillförd energi'!$B$1:$AQ$1,0),FALSE)</f>
        <v>9.0679999999999997E-2</v>
      </c>
      <c r="W281" s="73">
        <f>VLOOKUP($B281,'Tillförd energi'!$B$2:$AS$506,MATCH(W$1,'Tillförd energi'!$B$1:$AQ$1,0),FALSE)</f>
        <v>0</v>
      </c>
      <c r="X281" s="73">
        <f>VLOOKUP($B281,'Tillförd energi'!$B$2:$AS$506,MATCH(X$1,'Tillförd energi'!$B$1:$AQ$1,0),FALSE)</f>
        <v>0</v>
      </c>
      <c r="Y281" s="73">
        <f>VLOOKUP($B281,'Tillförd energi'!$B$2:$AS$506,MATCH(Y$1,'Tillförd energi'!$B$1:$AQ$1,0),FALSE)</f>
        <v>0</v>
      </c>
      <c r="Z281" s="73">
        <f>VLOOKUP($B281,'Tillförd energi'!$B$2:$AS$506,MATCH(Z$1,'Tillförd energi'!$B$1:$AQ$1,0),FALSE)</f>
        <v>0</v>
      </c>
      <c r="AA281" s="73">
        <f>VLOOKUP($B281,'Tillförd energi'!$B$2:$AS$506,MATCH(AA$1,'Tillförd energi'!$B$1:$AQ$1,0),FALSE)</f>
        <v>0</v>
      </c>
      <c r="AB281" s="73">
        <f>VLOOKUP($B281,'Tillförd energi'!$B$2:$AS$506,MATCH(AB$1,'Tillförd energi'!$B$1:$AQ$1,0),FALSE)</f>
        <v>0</v>
      </c>
      <c r="AC281" s="73">
        <f>VLOOKUP($B281,'Tillförd energi'!$B$2:$AS$506,MATCH(AC$1,'Tillförd energi'!$B$1:$AQ$1,0),FALSE)</f>
        <v>265.89999999999998</v>
      </c>
      <c r="AD281" s="73">
        <f>VLOOKUP($B281,'Tillförd energi'!$B$2:$AS$506,MATCH(AD$1,'Tillförd energi'!$B$1:$AQ$1,0),FALSE)</f>
        <v>0</v>
      </c>
      <c r="AF281" s="73">
        <f>VLOOKUP($B281,'Tillförd energi'!$B$2:$AS$506,MATCH(AF$1,'Tillförd energi'!$B$1:$AQ$1,0),FALSE)</f>
        <v>2</v>
      </c>
      <c r="AH281" s="73">
        <f>IFERROR(VLOOKUP(B281,Miljö!$B$1:$S$476,9,FALSE)/1,0)</f>
        <v>0</v>
      </c>
      <c r="AJ281" s="81">
        <f>IFERROR(VLOOKUP($B281,Miljö!$B$1:$S$500,MATCH("hjälpel exklusive kraftvärme (GWh)",Miljö!$B$1:$V$1,0),FALSE)/1,"")</f>
        <v>2</v>
      </c>
      <c r="AK281" s="81">
        <f t="shared" si="44"/>
        <v>2</v>
      </c>
      <c r="AL281" s="81">
        <f>VLOOKUP($B281,'Slutlig allokering'!$B$2:$AL$462,MATCH("Hjälpel kraftvärme",'Slutlig allokering'!$B$2:$AL$2,0),FALSE)</f>
        <v>0</v>
      </c>
      <c r="AN281" s="73">
        <f t="shared" si="45"/>
        <v>269.82667999999995</v>
      </c>
      <c r="AO281" s="73">
        <f t="shared" si="46"/>
        <v>269.82667999999995</v>
      </c>
      <c r="AP281" s="73">
        <f>IF(ISERROR(1/VLOOKUP($B281,Leveranser!$B$1:$S$500,MATCH("såld värme (gwh)",Leveranser!$B$1:$S$1,0),FALSE)),"",VLOOKUP($B281,Leveranser!$B$1:$S$500,MATCH("såld värme (gwh)",Leveranser!$B$1:$S$1,0),FALSE))</f>
        <v>219.93</v>
      </c>
      <c r="AQ281" s="73">
        <f>VLOOKUP($B281,Leveranser!$B$1:$Y$500,MATCH("Totalt såld fjärrvärme till andra fjärrvärmeföretag",Leveranser!$B$1:$AA$1,0),FALSE)</f>
        <v>0</v>
      </c>
      <c r="AR281" s="73">
        <f>IF(ISERROR(1/VLOOKUP($B281,Miljö!$B$1:$S$500,MATCH("Såld mängd produktionsspecifik fjärrvärme (GWh)",Miljö!$B$1:$R$1,0),FALSE)),0,VLOOKUP($B281,Miljö!$B$1:$S$500,MATCH("Såld mängd produktionsspecifik fjärrvärme (GWh)",Miljö!$B$1:$R$1,0),FALSE))</f>
        <v>0</v>
      </c>
      <c r="AS281" s="82">
        <f t="shared" si="51"/>
        <v>0.81507877575338383</v>
      </c>
      <c r="AU281" s="73" t="str">
        <f>VLOOKUP($B281,'Miljövärden urval för publ'!$B$2:$I$486,7,FALSE)</f>
        <v>Ja</v>
      </c>
      <c r="AV281" s="73" t="str">
        <f>VLOOKUP($B281,'Miljövärden urval för publ'!$B$2:$I$486,6,FALSE)</f>
        <v>Nej</v>
      </c>
      <c r="AZ281" s="73">
        <f t="shared" si="47"/>
        <v>2</v>
      </c>
      <c r="BA281" s="73">
        <f t="shared" si="52"/>
        <v>0</v>
      </c>
      <c r="BB281" s="73">
        <f t="shared" si="48"/>
        <v>0</v>
      </c>
      <c r="BC281" s="73">
        <f t="shared" si="49"/>
        <v>0</v>
      </c>
      <c r="BE281" s="73">
        <f t="shared" si="53"/>
        <v>0</v>
      </c>
      <c r="BF281" s="73">
        <f t="shared" si="54"/>
        <v>0</v>
      </c>
      <c r="BH281" s="73">
        <f t="shared" si="50"/>
        <v>9.0679999999999997E-2</v>
      </c>
    </row>
    <row r="282" spans="1:60" ht="15" x14ac:dyDescent="0.25">
      <c r="A282" t="s">
        <v>364</v>
      </c>
      <c r="B282" t="s">
        <v>367</v>
      </c>
      <c r="C282" s="73">
        <f>VLOOKUP($B282,'Tillförd energi'!$B$2:$AS$506,MATCH(C$1,'Tillförd energi'!$B$1:$AQ$1,0),FALSE)</f>
        <v>0</v>
      </c>
      <c r="D282" s="73">
        <f>VLOOKUP($B282,'Tillförd energi'!$B$2:$AS$506,MATCH(D$1,'Tillförd energi'!$B$1:$AQ$1,0),FALSE)</f>
        <v>0</v>
      </c>
      <c r="E282" s="73">
        <f>VLOOKUP($B282,'Tillförd energi'!$B$2:$AS$506,MATCH(E$1,'Tillförd energi'!$B$1:$AQ$1,0),FALSE)</f>
        <v>0</v>
      </c>
      <c r="F282" s="73">
        <f>VLOOKUP($B282,'Tillförd energi'!$B$2:$AS$506,MATCH(F$1,'Tillförd energi'!$B$1:$AQ$1,0),FALSE)</f>
        <v>0</v>
      </c>
      <c r="G282" s="73">
        <f>VLOOKUP($B282,'Tillförd energi'!$B$2:$AS$506,MATCH(G$1,'Tillförd energi'!$B$1:$AQ$1,0),FALSE)</f>
        <v>0</v>
      </c>
      <c r="H282" s="73">
        <f>VLOOKUP($B282,'Tillförd energi'!$B$2:$AS$506,MATCH(H$1,'Tillförd energi'!$B$1:$AQ$1,0),FALSE)</f>
        <v>0</v>
      </c>
      <c r="I282" s="73">
        <f>VLOOKUP($B282,'Tillförd energi'!$B$2:$AS$506,MATCH(I$1,'Tillförd energi'!$B$1:$AQ$1,0),FALSE)</f>
        <v>0</v>
      </c>
      <c r="J282" s="73">
        <f>VLOOKUP($B282,'Tillförd energi'!$B$2:$AS$506,MATCH(J$1,'Tillförd energi'!$B$1:$AQ$1,0),FALSE)</f>
        <v>0</v>
      </c>
      <c r="K282" s="73">
        <f>VLOOKUP($B282,'Tillförd energi'!$B$2:$AS$506,MATCH(K$1,'Tillförd energi'!$B$1:$AQ$1,0),FALSE)</f>
        <v>0</v>
      </c>
      <c r="L282" s="73">
        <f>VLOOKUP($B282,'Tillförd energi'!$B$2:$AS$506,MATCH(L$1,'Tillförd energi'!$B$1:$AQ$1,0),FALSE)</f>
        <v>0</v>
      </c>
      <c r="M282" s="73">
        <f>VLOOKUP($B282,'Tillförd energi'!$B$2:$AS$506,MATCH(M$1,'Tillförd energi'!$B$1:$AQ$1,0),FALSE)</f>
        <v>0</v>
      </c>
      <c r="N282" s="73">
        <f>VLOOKUP($B282,'Tillförd energi'!$B$2:$AS$506,MATCH(N$1,'Tillförd energi'!$B$1:$AQ$1,0),FALSE)</f>
        <v>0</v>
      </c>
      <c r="O282" s="73">
        <f>VLOOKUP($B282,'Tillförd energi'!$B$2:$AS$506,MATCH(O$1,'Tillförd energi'!$B$1:$AQ$1,0),FALSE)</f>
        <v>0</v>
      </c>
      <c r="P282" s="73">
        <f>VLOOKUP($B282,'Tillförd energi'!$B$2:$AS$506,MATCH(P$1,'Tillförd energi'!$B$1:$AQ$1,0),FALSE)</f>
        <v>1.9176500000000001</v>
      </c>
      <c r="Q282" s="73">
        <f>VLOOKUP($B282,'Tillförd energi'!$B$2:$AS$506,MATCH(Q$1,'Tillförd energi'!$B$1:$AQ$1,0),FALSE)</f>
        <v>0</v>
      </c>
      <c r="R282" s="73">
        <f>VLOOKUP($B282,'Tillförd energi'!$B$2:$AS$506,MATCH(R$1,'Tillförd energi'!$B$1:$AQ$1,0),FALSE)</f>
        <v>0</v>
      </c>
      <c r="S282" s="73">
        <f>VLOOKUP($B282,'Tillförd energi'!$B$2:$AS$506,MATCH(S$1,'Tillförd energi'!$B$1:$AQ$1,0),FALSE)</f>
        <v>0</v>
      </c>
      <c r="T282" s="73">
        <f>VLOOKUP($B282,'Tillförd energi'!$B$2:$AS$506,MATCH(T$1,'Tillförd energi'!$B$1:$AQ$1,0),FALSE)</f>
        <v>0</v>
      </c>
      <c r="U282" s="73">
        <f>VLOOKUP($B282,'Tillförd energi'!$B$2:$AS$506,MATCH(U$1,'Tillförd energi'!$B$1:$AQ$1,0),FALSE)</f>
        <v>0</v>
      </c>
      <c r="V282" s="73">
        <f>VLOOKUP($B282,'Tillförd energi'!$B$2:$AS$506,MATCH(V$1,'Tillförd energi'!$B$1:$AQ$1,0),FALSE)</f>
        <v>0</v>
      </c>
      <c r="W282" s="73">
        <f>VLOOKUP($B282,'Tillförd energi'!$B$2:$AS$506,MATCH(W$1,'Tillförd energi'!$B$1:$AQ$1,0),FALSE)</f>
        <v>0</v>
      </c>
      <c r="X282" s="73">
        <f>VLOOKUP($B282,'Tillförd energi'!$B$2:$AS$506,MATCH(X$1,'Tillförd energi'!$B$1:$AQ$1,0),FALSE)</f>
        <v>0</v>
      </c>
      <c r="Y282" s="73">
        <f>VLOOKUP($B282,'Tillförd energi'!$B$2:$AS$506,MATCH(Y$1,'Tillförd energi'!$B$1:$AQ$1,0),FALSE)</f>
        <v>0</v>
      </c>
      <c r="Z282" s="73">
        <f>VLOOKUP($B282,'Tillförd energi'!$B$2:$AS$506,MATCH(Z$1,'Tillförd energi'!$B$1:$AQ$1,0),FALSE)</f>
        <v>0</v>
      </c>
      <c r="AA282" s="73">
        <f>VLOOKUP($B282,'Tillförd energi'!$B$2:$AS$506,MATCH(AA$1,'Tillförd energi'!$B$1:$AQ$1,0),FALSE)</f>
        <v>0</v>
      </c>
      <c r="AB282" s="73">
        <f>VLOOKUP($B282,'Tillförd energi'!$B$2:$AS$506,MATCH(AB$1,'Tillförd energi'!$B$1:$AQ$1,0),FALSE)</f>
        <v>0</v>
      </c>
      <c r="AC282" s="73">
        <f>VLOOKUP($B282,'Tillförd energi'!$B$2:$AS$506,MATCH(AC$1,'Tillförd energi'!$B$1:$AQ$1,0),FALSE)</f>
        <v>0</v>
      </c>
      <c r="AD282" s="73">
        <f>VLOOKUP($B282,'Tillförd energi'!$B$2:$AS$506,MATCH(AD$1,'Tillförd energi'!$B$1:$AQ$1,0),FALSE)</f>
        <v>0</v>
      </c>
      <c r="AF282" s="73">
        <f>VLOOKUP($B282,'Tillförd energi'!$B$2:$AS$506,MATCH(AF$1,'Tillförd energi'!$B$1:$AQ$1,0),FALSE)</f>
        <v>0.1</v>
      </c>
      <c r="AH282" s="73">
        <f>IFERROR(VLOOKUP(B282,Miljö!$B$1:$S$476,9,FALSE)/1,0)</f>
        <v>0</v>
      </c>
      <c r="AJ282" s="81">
        <f>IFERROR(VLOOKUP($B282,Miljö!$B$1:$S$500,MATCH("hjälpel exklusive kraftvärme (GWh)",Miljö!$B$1:$V$1,0),FALSE)/1,"")</f>
        <v>0.1</v>
      </c>
      <c r="AK282" s="81">
        <f t="shared" si="44"/>
        <v>0.1</v>
      </c>
      <c r="AL282" s="81">
        <f>VLOOKUP($B282,'Slutlig allokering'!$B$2:$AL$462,MATCH("Hjälpel kraftvärme",'Slutlig allokering'!$B$2:$AL$2,0),FALSE)</f>
        <v>0</v>
      </c>
      <c r="AN282" s="73">
        <f t="shared" si="45"/>
        <v>2.0176500000000002</v>
      </c>
      <c r="AO282" s="73">
        <f t="shared" si="46"/>
        <v>2.0176500000000002</v>
      </c>
      <c r="AP282" s="73">
        <f>IF(ISERROR(1/VLOOKUP($B282,Leveranser!$B$1:$S$500,MATCH("såld värme (gwh)",Leveranser!$B$1:$S$1,0),FALSE)),"",VLOOKUP($B282,Leveranser!$B$1:$S$500,MATCH("såld värme (gwh)",Leveranser!$B$1:$S$1,0),FALSE))</f>
        <v>1.36</v>
      </c>
      <c r="AQ282" s="73">
        <f>VLOOKUP($B282,Leveranser!$B$1:$Y$500,MATCH("Totalt såld fjärrvärme till andra fjärrvärmeföretag",Leveranser!$B$1:$AA$1,0),FALSE)</f>
        <v>0</v>
      </c>
      <c r="AR282" s="73">
        <f>IF(ISERROR(1/VLOOKUP($B282,Miljö!$B$1:$S$500,MATCH("Såld mängd produktionsspecifik fjärrvärme (GWh)",Miljö!$B$1:$R$1,0),FALSE)),0,VLOOKUP($B282,Miljö!$B$1:$S$500,MATCH("Såld mängd produktionsspecifik fjärrvärme (GWh)",Miljö!$B$1:$R$1,0),FALSE))</f>
        <v>0</v>
      </c>
      <c r="AS282" s="82">
        <f t="shared" si="51"/>
        <v>0.6740514955517557</v>
      </c>
      <c r="AU282" s="73" t="str">
        <f>VLOOKUP($B282,'Miljövärden urval för publ'!$B$2:$I$486,7,FALSE)</f>
        <v>Ja</v>
      </c>
      <c r="AV282" s="73" t="str">
        <f>VLOOKUP($B282,'Miljövärden urval för publ'!$B$2:$I$486,6,FALSE)</f>
        <v>Nej</v>
      </c>
      <c r="AZ282" s="73">
        <f t="shared" si="47"/>
        <v>0.1</v>
      </c>
      <c r="BA282" s="73">
        <f t="shared" si="52"/>
        <v>0</v>
      </c>
      <c r="BB282" s="73">
        <f t="shared" si="48"/>
        <v>1.9176500000000001</v>
      </c>
      <c r="BC282" s="73">
        <f t="shared" si="49"/>
        <v>0</v>
      </c>
      <c r="BE282" s="73">
        <f t="shared" si="53"/>
        <v>0</v>
      </c>
      <c r="BF282" s="73">
        <f t="shared" si="54"/>
        <v>0</v>
      </c>
      <c r="BH282" s="73">
        <f t="shared" si="50"/>
        <v>1.9176500000000001</v>
      </c>
    </row>
    <row r="283" spans="1:60" ht="15" x14ac:dyDescent="0.25">
      <c r="A283" t="s">
        <v>364</v>
      </c>
      <c r="B283" t="s">
        <v>368</v>
      </c>
      <c r="C283" s="73">
        <f>VLOOKUP($B283,'Tillförd energi'!$B$2:$AS$506,MATCH(C$1,'Tillförd energi'!$B$1:$AQ$1,0),FALSE)</f>
        <v>0</v>
      </c>
      <c r="D283" s="73">
        <f>VLOOKUP($B283,'Tillförd energi'!$B$2:$AS$506,MATCH(D$1,'Tillförd energi'!$B$1:$AQ$1,0),FALSE)</f>
        <v>2.1999999999999999E-2</v>
      </c>
      <c r="E283" s="73">
        <f>VLOOKUP($B283,'Tillförd energi'!$B$2:$AS$506,MATCH(E$1,'Tillförd energi'!$B$1:$AQ$1,0),FALSE)</f>
        <v>0</v>
      </c>
      <c r="F283" s="73">
        <f>VLOOKUP($B283,'Tillförd energi'!$B$2:$AS$506,MATCH(F$1,'Tillförd energi'!$B$1:$AQ$1,0),FALSE)</f>
        <v>0</v>
      </c>
      <c r="G283" s="73">
        <f>VLOOKUP($B283,'Tillförd energi'!$B$2:$AS$506,MATCH(G$1,'Tillförd energi'!$B$1:$AQ$1,0),FALSE)</f>
        <v>0</v>
      </c>
      <c r="H283" s="73">
        <f>VLOOKUP($B283,'Tillförd energi'!$B$2:$AS$506,MATCH(H$1,'Tillförd energi'!$B$1:$AQ$1,0),FALSE)</f>
        <v>0</v>
      </c>
      <c r="I283" s="73">
        <f>VLOOKUP($B283,'Tillförd energi'!$B$2:$AS$506,MATCH(I$1,'Tillförd energi'!$B$1:$AQ$1,0),FALSE)</f>
        <v>0</v>
      </c>
      <c r="J283" s="73">
        <f>VLOOKUP($B283,'Tillförd energi'!$B$2:$AS$506,MATCH(J$1,'Tillförd energi'!$B$1:$AQ$1,0),FALSE)</f>
        <v>0</v>
      </c>
      <c r="K283" s="73">
        <f>VLOOKUP($B283,'Tillförd energi'!$B$2:$AS$506,MATCH(K$1,'Tillförd energi'!$B$1:$AQ$1,0),FALSE)</f>
        <v>0</v>
      </c>
      <c r="L283" s="73">
        <f>VLOOKUP($B283,'Tillförd energi'!$B$2:$AS$506,MATCH(L$1,'Tillförd energi'!$B$1:$AQ$1,0),FALSE)</f>
        <v>0</v>
      </c>
      <c r="M283" s="73">
        <f>VLOOKUP($B283,'Tillförd energi'!$B$2:$AS$506,MATCH(M$1,'Tillförd energi'!$B$1:$AQ$1,0),FALSE)</f>
        <v>0</v>
      </c>
      <c r="N283" s="73">
        <f>VLOOKUP($B283,'Tillförd energi'!$B$2:$AS$506,MATCH(N$1,'Tillförd energi'!$B$1:$AQ$1,0),FALSE)</f>
        <v>0</v>
      </c>
      <c r="O283" s="73">
        <f>VLOOKUP($B283,'Tillförd energi'!$B$2:$AS$506,MATCH(O$1,'Tillförd energi'!$B$1:$AQ$1,0),FALSE)</f>
        <v>0</v>
      </c>
      <c r="P283" s="73">
        <f>VLOOKUP($B283,'Tillförd energi'!$B$2:$AS$506,MATCH(P$1,'Tillförd energi'!$B$1:$AQ$1,0),FALSE)</f>
        <v>0</v>
      </c>
      <c r="Q283" s="73">
        <f>VLOOKUP($B283,'Tillförd energi'!$B$2:$AS$506,MATCH(Q$1,'Tillförd energi'!$B$1:$AQ$1,0),FALSE)</f>
        <v>2.29</v>
      </c>
      <c r="R283" s="73">
        <f>VLOOKUP($B283,'Tillförd energi'!$B$2:$AS$506,MATCH(R$1,'Tillförd energi'!$B$1:$AQ$1,0),FALSE)</f>
        <v>0</v>
      </c>
      <c r="S283" s="73">
        <f>VLOOKUP($B283,'Tillförd energi'!$B$2:$AS$506,MATCH(S$1,'Tillförd energi'!$B$1:$AQ$1,0),FALSE)</f>
        <v>0</v>
      </c>
      <c r="T283" s="73">
        <f>VLOOKUP($B283,'Tillförd energi'!$B$2:$AS$506,MATCH(T$1,'Tillförd energi'!$B$1:$AQ$1,0),FALSE)</f>
        <v>0</v>
      </c>
      <c r="U283" s="73">
        <f>VLOOKUP($B283,'Tillförd energi'!$B$2:$AS$506,MATCH(U$1,'Tillförd energi'!$B$1:$AQ$1,0),FALSE)</f>
        <v>0</v>
      </c>
      <c r="V283" s="73">
        <f>VLOOKUP($B283,'Tillförd energi'!$B$2:$AS$506,MATCH(V$1,'Tillförd energi'!$B$1:$AQ$1,0),FALSE)</f>
        <v>0</v>
      </c>
      <c r="W283" s="73">
        <f>VLOOKUP($B283,'Tillförd energi'!$B$2:$AS$506,MATCH(W$1,'Tillförd energi'!$B$1:$AQ$1,0),FALSE)</f>
        <v>0</v>
      </c>
      <c r="X283" s="73">
        <f>VLOOKUP($B283,'Tillförd energi'!$B$2:$AS$506,MATCH(X$1,'Tillförd energi'!$B$1:$AQ$1,0),FALSE)</f>
        <v>0</v>
      </c>
      <c r="Y283" s="73">
        <f>VLOOKUP($B283,'Tillförd energi'!$B$2:$AS$506,MATCH(Y$1,'Tillförd energi'!$B$1:$AQ$1,0),FALSE)</f>
        <v>0.05</v>
      </c>
      <c r="Z283" s="73">
        <f>VLOOKUP($B283,'Tillförd energi'!$B$2:$AS$506,MATCH(Z$1,'Tillförd energi'!$B$1:$AQ$1,0),FALSE)</f>
        <v>2.5999999999999999E-2</v>
      </c>
      <c r="AA283" s="73">
        <f>VLOOKUP($B283,'Tillförd energi'!$B$2:$AS$506,MATCH(AA$1,'Tillförd energi'!$B$1:$AQ$1,0),FALSE)</f>
        <v>1.9E-2</v>
      </c>
      <c r="AB283" s="73">
        <f>VLOOKUP($B283,'Tillförd energi'!$B$2:$AS$506,MATCH(AB$1,'Tillförd energi'!$B$1:$AQ$1,0),FALSE)</f>
        <v>0</v>
      </c>
      <c r="AC283" s="73">
        <f>VLOOKUP($B283,'Tillförd energi'!$B$2:$AS$506,MATCH(AC$1,'Tillförd energi'!$B$1:$AQ$1,0),FALSE)</f>
        <v>0</v>
      </c>
      <c r="AD283" s="73">
        <f>VLOOKUP($B283,'Tillförd energi'!$B$2:$AS$506,MATCH(AD$1,'Tillförd energi'!$B$1:$AQ$1,0),FALSE)</f>
        <v>0</v>
      </c>
      <c r="AF283" s="73">
        <f>VLOOKUP($B283,'Tillförd energi'!$B$2:$AS$506,MATCH(AF$1,'Tillförd energi'!$B$1:$AQ$1,0),FALSE)</f>
        <v>5.9400000000000001E-2</v>
      </c>
      <c r="AH283" s="73">
        <f>IFERROR(VLOOKUP(B283,Miljö!$B$1:$S$476,9,FALSE)/1,0)</f>
        <v>0</v>
      </c>
      <c r="AJ283" s="81" t="str">
        <f>IFERROR(VLOOKUP($B283,Miljö!$B$1:$S$500,MATCH("hjälpel exklusive kraftvärme (GWh)",Miljö!$B$1:$V$1,0),FALSE)/1,"")</f>
        <v/>
      </c>
      <c r="AK283" s="81">
        <f t="shared" si="44"/>
        <v>5.9399999999999994E-2</v>
      </c>
      <c r="AL283" s="81">
        <f>VLOOKUP($B283,'Slutlig allokering'!$B$2:$AL$462,MATCH("Hjälpel kraftvärme",'Slutlig allokering'!$B$2:$AL$2,0),FALSE)</f>
        <v>0</v>
      </c>
      <c r="AN283" s="73">
        <f t="shared" si="45"/>
        <v>2.4663999999999997</v>
      </c>
      <c r="AO283" s="73">
        <f t="shared" si="46"/>
        <v>2.4663999999999997</v>
      </c>
      <c r="AP283" s="73">
        <f>IF(ISERROR(1/VLOOKUP($B283,Leveranser!$B$1:$S$500,MATCH("såld värme (gwh)",Leveranser!$B$1:$S$1,0),FALSE)),"",VLOOKUP($B283,Leveranser!$B$1:$S$500,MATCH("såld värme (gwh)",Leveranser!$B$1:$S$1,0),FALSE))</f>
        <v>1.98</v>
      </c>
      <c r="AQ283" s="73">
        <f>VLOOKUP($B283,Leveranser!$B$1:$Y$500,MATCH("Totalt såld fjärrvärme till andra fjärrvärmeföretag",Leveranser!$B$1:$AA$1,0),FALSE)</f>
        <v>0</v>
      </c>
      <c r="AR283" s="73">
        <f>IF(ISERROR(1/VLOOKUP($B283,Miljö!$B$1:$S$500,MATCH("Såld mängd produktionsspecifik fjärrvärme (GWh)",Miljö!$B$1:$R$1,0),FALSE)),0,VLOOKUP($B283,Miljö!$B$1:$S$500,MATCH("Såld mängd produktionsspecifik fjärrvärme (GWh)",Miljö!$B$1:$R$1,0),FALSE))</f>
        <v>0</v>
      </c>
      <c r="AS283" s="82">
        <f t="shared" si="51"/>
        <v>0.80278949075575745</v>
      </c>
      <c r="AU283" s="73" t="str">
        <f>VLOOKUP($B283,'Miljövärden urval för publ'!$B$2:$I$486,7,FALSE)</f>
        <v>Ja</v>
      </c>
      <c r="AV283" s="73" t="str">
        <f>VLOOKUP($B283,'Miljövärden urval för publ'!$B$2:$I$486,6,FALSE)</f>
        <v>Nej</v>
      </c>
      <c r="AZ283" s="73">
        <f t="shared" si="47"/>
        <v>0.13539999999999999</v>
      </c>
      <c r="BA283" s="73">
        <f t="shared" si="52"/>
        <v>0</v>
      </c>
      <c r="BB283" s="73">
        <f t="shared" si="48"/>
        <v>0</v>
      </c>
      <c r="BC283" s="73">
        <f t="shared" si="49"/>
        <v>2.29</v>
      </c>
      <c r="BE283" s="73">
        <f t="shared" si="53"/>
        <v>1.9E-2</v>
      </c>
      <c r="BF283" s="73">
        <f t="shared" si="54"/>
        <v>0</v>
      </c>
      <c r="BH283" s="73">
        <f t="shared" si="50"/>
        <v>2.29</v>
      </c>
    </row>
    <row r="284" spans="1:60" ht="15" x14ac:dyDescent="0.25">
      <c r="A284" t="s">
        <v>369</v>
      </c>
      <c r="B284" t="s">
        <v>370</v>
      </c>
      <c r="C284" s="73">
        <f>VLOOKUP($B284,'Tillförd energi'!$B$2:$AS$506,MATCH(C$1,'Tillförd energi'!$B$1:$AQ$1,0),FALSE)</f>
        <v>0</v>
      </c>
      <c r="D284" s="73">
        <f>VLOOKUP($B284,'Tillförd energi'!$B$2:$AS$506,MATCH(D$1,'Tillförd energi'!$B$1:$AQ$1,0),FALSE)</f>
        <v>0.37709999999999999</v>
      </c>
      <c r="E284" s="73">
        <f>VLOOKUP($B284,'Tillförd energi'!$B$2:$AS$506,MATCH(E$1,'Tillförd energi'!$B$1:$AQ$1,0),FALSE)</f>
        <v>0</v>
      </c>
      <c r="F284" s="73">
        <f>VLOOKUP($B284,'Tillförd energi'!$B$2:$AS$506,MATCH(F$1,'Tillförd energi'!$B$1:$AQ$1,0),FALSE)</f>
        <v>0</v>
      </c>
      <c r="G284" s="73">
        <f>VLOOKUP($B284,'Tillförd energi'!$B$2:$AS$506,MATCH(G$1,'Tillförd energi'!$B$1:$AQ$1,0),FALSE)</f>
        <v>0</v>
      </c>
      <c r="H284" s="73">
        <f>VLOOKUP($B284,'Tillförd energi'!$B$2:$AS$506,MATCH(H$1,'Tillförd energi'!$B$1:$AQ$1,0),FALSE)</f>
        <v>0</v>
      </c>
      <c r="I284" s="73">
        <f>VLOOKUP($B284,'Tillförd energi'!$B$2:$AS$506,MATCH(I$1,'Tillförd energi'!$B$1:$AQ$1,0),FALSE)</f>
        <v>0</v>
      </c>
      <c r="J284" s="73">
        <f>VLOOKUP($B284,'Tillförd energi'!$B$2:$AS$506,MATCH(J$1,'Tillförd energi'!$B$1:$AQ$1,0),FALSE)</f>
        <v>0</v>
      </c>
      <c r="K284" s="73">
        <f>VLOOKUP($B284,'Tillförd energi'!$B$2:$AS$506,MATCH(K$1,'Tillförd energi'!$B$1:$AQ$1,0),FALSE)</f>
        <v>0</v>
      </c>
      <c r="L284" s="73">
        <f>VLOOKUP($B284,'Tillförd energi'!$B$2:$AS$506,MATCH(L$1,'Tillförd energi'!$B$1:$AQ$1,0),FALSE)</f>
        <v>0</v>
      </c>
      <c r="M284" s="73">
        <f>VLOOKUP($B284,'Tillförd energi'!$B$2:$AS$506,MATCH(M$1,'Tillförd energi'!$B$1:$AQ$1,0),FALSE)</f>
        <v>0</v>
      </c>
      <c r="N284" s="73">
        <f>VLOOKUP($B284,'Tillförd energi'!$B$2:$AS$506,MATCH(N$1,'Tillförd energi'!$B$1:$AQ$1,0),FALSE)</f>
        <v>0.97599999999999998</v>
      </c>
      <c r="O284" s="73">
        <f>VLOOKUP($B284,'Tillförd energi'!$B$2:$AS$506,MATCH(O$1,'Tillförd energi'!$B$1:$AQ$1,0),FALSE)</f>
        <v>6.899</v>
      </c>
      <c r="P284" s="73">
        <f>VLOOKUP($B284,'Tillförd energi'!$B$2:$AS$506,MATCH(P$1,'Tillförd energi'!$B$1:$AQ$1,0),FALSE)</f>
        <v>0</v>
      </c>
      <c r="Q284" s="73">
        <f>VLOOKUP($B284,'Tillförd energi'!$B$2:$AS$506,MATCH(Q$1,'Tillförd energi'!$B$1:$AQ$1,0),FALSE)</f>
        <v>4.3760000000000003</v>
      </c>
      <c r="R284" s="73">
        <f>VLOOKUP($B284,'Tillförd energi'!$B$2:$AS$506,MATCH(R$1,'Tillförd energi'!$B$1:$AQ$1,0),FALSE)</f>
        <v>0</v>
      </c>
      <c r="S284" s="73">
        <f>VLOOKUP($B284,'Tillförd energi'!$B$2:$AS$506,MATCH(S$1,'Tillförd energi'!$B$1:$AQ$1,0),FALSE)</f>
        <v>0</v>
      </c>
      <c r="T284" s="73">
        <f>VLOOKUP($B284,'Tillförd energi'!$B$2:$AS$506,MATCH(T$1,'Tillförd energi'!$B$1:$AQ$1,0),FALSE)</f>
        <v>0</v>
      </c>
      <c r="U284" s="73">
        <f>VLOOKUP($B284,'Tillförd energi'!$B$2:$AS$506,MATCH(U$1,'Tillförd energi'!$B$1:$AQ$1,0),FALSE)</f>
        <v>0</v>
      </c>
      <c r="V284" s="73">
        <f>VLOOKUP($B284,'Tillförd energi'!$B$2:$AS$506,MATCH(V$1,'Tillförd energi'!$B$1:$AQ$1,0),FALSE)</f>
        <v>0</v>
      </c>
      <c r="W284" s="73">
        <f>VLOOKUP($B284,'Tillförd energi'!$B$2:$AS$506,MATCH(W$1,'Tillförd energi'!$B$1:$AQ$1,0),FALSE)</f>
        <v>0</v>
      </c>
      <c r="X284" s="73">
        <f>VLOOKUP($B284,'Tillförd energi'!$B$2:$AS$506,MATCH(X$1,'Tillförd energi'!$B$1:$AQ$1,0),FALSE)</f>
        <v>0</v>
      </c>
      <c r="Y284" s="73">
        <f>VLOOKUP($B284,'Tillförd energi'!$B$2:$AS$506,MATCH(Y$1,'Tillförd energi'!$B$1:$AQ$1,0),FALSE)</f>
        <v>0.17</v>
      </c>
      <c r="Z284" s="73">
        <f>VLOOKUP($B284,'Tillförd energi'!$B$2:$AS$506,MATCH(Z$1,'Tillförd energi'!$B$1:$AQ$1,0),FALSE)</f>
        <v>0.153</v>
      </c>
      <c r="AA284" s="73">
        <f>VLOOKUP($B284,'Tillförd energi'!$B$2:$AS$506,MATCH(AA$1,'Tillförd energi'!$B$1:$AQ$1,0),FALSE)</f>
        <v>0.13300000000000001</v>
      </c>
      <c r="AB284" s="73">
        <f>VLOOKUP($B284,'Tillförd energi'!$B$2:$AS$506,MATCH(AB$1,'Tillförd energi'!$B$1:$AQ$1,0),FALSE)</f>
        <v>0</v>
      </c>
      <c r="AC284" s="73">
        <f>VLOOKUP($B284,'Tillförd energi'!$B$2:$AS$506,MATCH(AC$1,'Tillförd energi'!$B$1:$AQ$1,0),FALSE)</f>
        <v>0</v>
      </c>
      <c r="AD284" s="73">
        <f>VLOOKUP($B284,'Tillförd energi'!$B$2:$AS$506,MATCH(AD$1,'Tillförd energi'!$B$1:$AQ$1,0),FALSE)</f>
        <v>0</v>
      </c>
      <c r="AF284" s="73">
        <f>VLOOKUP($B284,'Tillförd energi'!$B$2:$AS$506,MATCH(AF$1,'Tillförd energi'!$B$1:$AQ$1,0),FALSE)</f>
        <v>0.42</v>
      </c>
      <c r="AH284" s="73">
        <f>IFERROR(VLOOKUP(B284,Miljö!$B$1:$S$476,9,FALSE)/1,0)</f>
        <v>0</v>
      </c>
      <c r="AJ284" s="81">
        <f>IFERROR(VLOOKUP($B284,Miljö!$B$1:$S$500,MATCH("hjälpel exklusive kraftvärme (GWh)",Miljö!$B$1:$V$1,0),FALSE)/1,"")</f>
        <v>0.42</v>
      </c>
      <c r="AK284" s="81">
        <f t="shared" si="44"/>
        <v>0.42</v>
      </c>
      <c r="AL284" s="81">
        <f>VLOOKUP($B284,'Slutlig allokering'!$B$2:$AL$462,MATCH("Hjälpel kraftvärme",'Slutlig allokering'!$B$2:$AL$2,0),FALSE)</f>
        <v>0</v>
      </c>
      <c r="AN284" s="73">
        <f t="shared" si="45"/>
        <v>13.504099999999999</v>
      </c>
      <c r="AO284" s="73">
        <f t="shared" si="46"/>
        <v>13.504099999999999</v>
      </c>
      <c r="AP284" s="73">
        <f>IF(ISERROR(1/VLOOKUP($B284,Leveranser!$B$1:$S$500,MATCH("såld värme (gwh)",Leveranser!$B$1:$S$1,0),FALSE)),"",VLOOKUP($B284,Leveranser!$B$1:$S$500,MATCH("såld värme (gwh)",Leveranser!$B$1:$S$1,0),FALSE))</f>
        <v>10.583</v>
      </c>
      <c r="AQ284" s="73">
        <f>VLOOKUP($B284,Leveranser!$B$1:$Y$500,MATCH("Totalt såld fjärrvärme till andra fjärrvärmeföretag",Leveranser!$B$1:$AA$1,0),FALSE)</f>
        <v>0</v>
      </c>
      <c r="AR284" s="73">
        <f>IF(ISERROR(1/VLOOKUP($B284,Miljö!$B$1:$S$500,MATCH("Såld mängd produktionsspecifik fjärrvärme (GWh)",Miljö!$B$1:$R$1,0),FALSE)),0,VLOOKUP($B284,Miljö!$B$1:$S$500,MATCH("Såld mängd produktionsspecifik fjärrvärme (GWh)",Miljö!$B$1:$R$1,0),FALSE))</f>
        <v>0</v>
      </c>
      <c r="AS284" s="82">
        <f t="shared" si="51"/>
        <v>0.78368791700298435</v>
      </c>
      <c r="AU284" s="73" t="str">
        <f>VLOOKUP($B284,'Miljövärden urval för publ'!$B$2:$I$486,7,FALSE)</f>
        <v>Ja</v>
      </c>
      <c r="AV284" s="73" t="str">
        <f>VLOOKUP($B284,'Miljövärden urval för publ'!$B$2:$I$486,6,FALSE)</f>
        <v>Nej</v>
      </c>
      <c r="AZ284" s="73">
        <f t="shared" si="47"/>
        <v>0.74299999999999999</v>
      </c>
      <c r="BA284" s="73">
        <f t="shared" si="52"/>
        <v>0</v>
      </c>
      <c r="BB284" s="73">
        <f t="shared" si="48"/>
        <v>7.875</v>
      </c>
      <c r="BC284" s="73">
        <f t="shared" si="49"/>
        <v>4.3760000000000003</v>
      </c>
      <c r="BE284" s="73">
        <f t="shared" si="53"/>
        <v>0.13300000000000001</v>
      </c>
      <c r="BF284" s="73">
        <f t="shared" si="54"/>
        <v>0</v>
      </c>
      <c r="BH284" s="73">
        <f t="shared" si="50"/>
        <v>12.251000000000001</v>
      </c>
    </row>
    <row r="285" spans="1:60" ht="15" x14ac:dyDescent="0.25">
      <c r="A285" t="s">
        <v>371</v>
      </c>
      <c r="B285" t="s">
        <v>372</v>
      </c>
      <c r="C285" s="73">
        <f>VLOOKUP($B285,'Tillförd energi'!$B$2:$AS$506,MATCH(C$1,'Tillförd energi'!$B$1:$AQ$1,0),FALSE)</f>
        <v>0</v>
      </c>
      <c r="D285" s="73">
        <f>VLOOKUP($B285,'Tillförd energi'!$B$2:$AS$506,MATCH(D$1,'Tillförd energi'!$B$1:$AQ$1,0),FALSE)</f>
        <v>1.82</v>
      </c>
      <c r="E285" s="73">
        <f>VLOOKUP($B285,'Tillförd energi'!$B$2:$AS$506,MATCH(E$1,'Tillförd energi'!$B$1:$AQ$1,0),FALSE)</f>
        <v>0</v>
      </c>
      <c r="F285" s="73">
        <f>VLOOKUP($B285,'Tillförd energi'!$B$2:$AS$506,MATCH(F$1,'Tillförd energi'!$B$1:$AQ$1,0),FALSE)</f>
        <v>0</v>
      </c>
      <c r="G285" s="73">
        <f>VLOOKUP($B285,'Tillförd energi'!$B$2:$AS$506,MATCH(G$1,'Tillförd energi'!$B$1:$AQ$1,0),FALSE)</f>
        <v>0</v>
      </c>
      <c r="H285" s="73">
        <f>VLOOKUP($B285,'Tillförd energi'!$B$2:$AS$506,MATCH(H$1,'Tillförd energi'!$B$1:$AQ$1,0),FALSE)</f>
        <v>0</v>
      </c>
      <c r="I285" s="73">
        <f>VLOOKUP($B285,'Tillförd energi'!$B$2:$AS$506,MATCH(I$1,'Tillförd energi'!$B$1:$AQ$1,0),FALSE)</f>
        <v>0</v>
      </c>
      <c r="J285" s="73">
        <f>VLOOKUP($B285,'Tillförd energi'!$B$2:$AS$506,MATCH(J$1,'Tillförd energi'!$B$1:$AQ$1,0),FALSE)</f>
        <v>0</v>
      </c>
      <c r="K285" s="73">
        <f>VLOOKUP($B285,'Tillförd energi'!$B$2:$AS$506,MATCH(K$1,'Tillförd energi'!$B$1:$AQ$1,0),FALSE)</f>
        <v>0</v>
      </c>
      <c r="L285" s="73">
        <f>VLOOKUP($B285,'Tillförd energi'!$B$2:$AS$506,MATCH(L$1,'Tillförd energi'!$B$1:$AQ$1,0),FALSE)</f>
        <v>17</v>
      </c>
      <c r="M285" s="73">
        <f>VLOOKUP($B285,'Tillförd energi'!$B$2:$AS$506,MATCH(M$1,'Tillförd energi'!$B$1:$AQ$1,0),FALSE)</f>
        <v>5.9</v>
      </c>
      <c r="N285" s="73">
        <f>VLOOKUP($B285,'Tillförd energi'!$B$2:$AS$506,MATCH(N$1,'Tillförd energi'!$B$1:$AQ$1,0),FALSE)</f>
        <v>0</v>
      </c>
      <c r="O285" s="73">
        <f>VLOOKUP($B285,'Tillförd energi'!$B$2:$AS$506,MATCH(O$1,'Tillförd energi'!$B$1:$AQ$1,0),FALSE)</f>
        <v>6</v>
      </c>
      <c r="P285" s="73">
        <f>VLOOKUP($B285,'Tillförd energi'!$B$2:$AS$506,MATCH(P$1,'Tillförd energi'!$B$1:$AQ$1,0),FALSE)</f>
        <v>0</v>
      </c>
      <c r="Q285" s="73">
        <f>VLOOKUP($B285,'Tillförd energi'!$B$2:$AS$506,MATCH(Q$1,'Tillförd energi'!$B$1:$AQ$1,0),FALSE)</f>
        <v>0</v>
      </c>
      <c r="R285" s="73">
        <f>VLOOKUP($B285,'Tillförd energi'!$B$2:$AS$506,MATCH(R$1,'Tillförd energi'!$B$1:$AQ$1,0),FALSE)</f>
        <v>8.6</v>
      </c>
      <c r="S285" s="73">
        <f>VLOOKUP($B285,'Tillförd energi'!$B$2:$AS$506,MATCH(S$1,'Tillförd energi'!$B$1:$AQ$1,0),FALSE)</f>
        <v>0</v>
      </c>
      <c r="T285" s="73">
        <f>VLOOKUP($B285,'Tillförd energi'!$B$2:$AS$506,MATCH(T$1,'Tillförd energi'!$B$1:$AQ$1,0),FALSE)</f>
        <v>0</v>
      </c>
      <c r="U285" s="73">
        <f>VLOOKUP($B285,'Tillförd energi'!$B$2:$AS$506,MATCH(U$1,'Tillförd energi'!$B$1:$AQ$1,0),FALSE)</f>
        <v>0</v>
      </c>
      <c r="V285" s="73">
        <f>VLOOKUP($B285,'Tillförd energi'!$B$2:$AS$506,MATCH(V$1,'Tillförd energi'!$B$1:$AQ$1,0),FALSE)</f>
        <v>0</v>
      </c>
      <c r="W285" s="73">
        <f>VLOOKUP($B285,'Tillförd energi'!$B$2:$AS$506,MATCH(W$1,'Tillförd energi'!$B$1:$AQ$1,0),FALSE)</f>
        <v>0</v>
      </c>
      <c r="X285" s="73">
        <f>VLOOKUP($B285,'Tillförd energi'!$B$2:$AS$506,MATCH(X$1,'Tillförd energi'!$B$1:$AQ$1,0),FALSE)</f>
        <v>0</v>
      </c>
      <c r="Y285" s="73">
        <f>VLOOKUP($B285,'Tillförd energi'!$B$2:$AS$506,MATCH(Y$1,'Tillförd energi'!$B$1:$AQ$1,0),FALSE)</f>
        <v>0</v>
      </c>
      <c r="Z285" s="73">
        <f>VLOOKUP($B285,'Tillförd energi'!$B$2:$AS$506,MATCH(Z$1,'Tillförd energi'!$B$1:$AQ$1,0),FALSE)</f>
        <v>0</v>
      </c>
      <c r="AA285" s="73">
        <f>VLOOKUP($B285,'Tillförd energi'!$B$2:$AS$506,MATCH(AA$1,'Tillförd energi'!$B$1:$AQ$1,0),FALSE)</f>
        <v>0</v>
      </c>
      <c r="AB285" s="73">
        <f>VLOOKUP($B285,'Tillförd energi'!$B$2:$AS$506,MATCH(AB$1,'Tillförd energi'!$B$1:$AQ$1,0),FALSE)</f>
        <v>5.0999999999999996</v>
      </c>
      <c r="AC285" s="73">
        <f>VLOOKUP($B285,'Tillförd energi'!$B$2:$AS$506,MATCH(AC$1,'Tillförd energi'!$B$1:$AQ$1,0),FALSE)</f>
        <v>0</v>
      </c>
      <c r="AD285" s="73">
        <f>VLOOKUP($B285,'Tillförd energi'!$B$2:$AS$506,MATCH(AD$1,'Tillförd energi'!$B$1:$AQ$1,0),FALSE)</f>
        <v>0</v>
      </c>
      <c r="AF285" s="73">
        <f>VLOOKUP($B285,'Tillförd energi'!$B$2:$AS$506,MATCH(AF$1,'Tillförd energi'!$B$1:$AQ$1,0),FALSE)</f>
        <v>0.78</v>
      </c>
      <c r="AH285" s="73">
        <f>IFERROR(VLOOKUP(B285,Miljö!$B$1:$S$476,9,FALSE)/1,0)</f>
        <v>0</v>
      </c>
      <c r="AJ285" s="81">
        <f>IFERROR(VLOOKUP($B285,Miljö!$B$1:$S$500,MATCH("hjälpel exklusive kraftvärme (GWh)",Miljö!$B$1:$V$1,0),FALSE)/1,"")</f>
        <v>0.78</v>
      </c>
      <c r="AK285" s="81">
        <f t="shared" si="44"/>
        <v>0.78</v>
      </c>
      <c r="AL285" s="81">
        <f>VLOOKUP($B285,'Slutlig allokering'!$B$2:$AL$462,MATCH("Hjälpel kraftvärme",'Slutlig allokering'!$B$2:$AL$2,0),FALSE)</f>
        <v>0</v>
      </c>
      <c r="AN285" s="73">
        <f t="shared" si="45"/>
        <v>45.2</v>
      </c>
      <c r="AO285" s="73">
        <f t="shared" si="46"/>
        <v>45.2</v>
      </c>
      <c r="AP285" s="73">
        <f>IF(ISERROR(1/VLOOKUP($B285,Leveranser!$B$1:$S$500,MATCH("såld värme (gwh)",Leveranser!$B$1:$S$1,0),FALSE)),"",VLOOKUP($B285,Leveranser!$B$1:$S$500,MATCH("såld värme (gwh)",Leveranser!$B$1:$S$1,0),FALSE))</f>
        <v>40.314</v>
      </c>
      <c r="AQ285" s="73">
        <f>VLOOKUP($B285,Leveranser!$B$1:$Y$500,MATCH("Totalt såld fjärrvärme till andra fjärrvärmeföretag",Leveranser!$B$1:$AA$1,0),FALSE)</f>
        <v>0</v>
      </c>
      <c r="AR285" s="73">
        <f>IF(ISERROR(1/VLOOKUP($B285,Miljö!$B$1:$S$500,MATCH("Såld mängd produktionsspecifik fjärrvärme (GWh)",Miljö!$B$1:$R$1,0),FALSE)),0,VLOOKUP($B285,Miljö!$B$1:$S$500,MATCH("Såld mängd produktionsspecifik fjärrvärme (GWh)",Miljö!$B$1:$R$1,0),FALSE))</f>
        <v>0</v>
      </c>
      <c r="AS285" s="82">
        <f t="shared" si="51"/>
        <v>0.89190265486725662</v>
      </c>
      <c r="AU285" s="73" t="str">
        <f>VLOOKUP($B285,'Miljövärden urval för publ'!$B$2:$I$486,7,FALSE)</f>
        <v>Ja</v>
      </c>
      <c r="AV285" s="73" t="str">
        <f>VLOOKUP($B285,'Miljövärden urval för publ'!$B$2:$I$486,6,FALSE)</f>
        <v>Ja</v>
      </c>
      <c r="AZ285" s="73">
        <f t="shared" si="47"/>
        <v>0.78</v>
      </c>
      <c r="BA285" s="73">
        <f t="shared" si="52"/>
        <v>0</v>
      </c>
      <c r="BB285" s="73">
        <f t="shared" si="48"/>
        <v>28.9</v>
      </c>
      <c r="BC285" s="73">
        <f t="shared" si="49"/>
        <v>8.6</v>
      </c>
      <c r="BE285" s="73">
        <f t="shared" si="53"/>
        <v>0</v>
      </c>
      <c r="BF285" s="73">
        <f t="shared" si="54"/>
        <v>0</v>
      </c>
      <c r="BH285" s="73">
        <f t="shared" si="50"/>
        <v>37.5</v>
      </c>
    </row>
    <row r="286" spans="1:60" ht="15" x14ac:dyDescent="0.25">
      <c r="A286" t="s">
        <v>371</v>
      </c>
      <c r="B286" t="s">
        <v>373</v>
      </c>
      <c r="C286" s="73">
        <f>VLOOKUP($B286,'Tillförd energi'!$B$2:$AS$506,MATCH(C$1,'Tillförd energi'!$B$1:$AQ$1,0),FALSE)</f>
        <v>0</v>
      </c>
      <c r="D286" s="73">
        <f>VLOOKUP($B286,'Tillförd energi'!$B$2:$AS$506,MATCH(D$1,'Tillförd energi'!$B$1:$AQ$1,0),FALSE)</f>
        <v>2</v>
      </c>
      <c r="E286" s="73">
        <f>VLOOKUP($B286,'Tillförd energi'!$B$2:$AS$506,MATCH(E$1,'Tillförd energi'!$B$1:$AQ$1,0),FALSE)</f>
        <v>0</v>
      </c>
      <c r="F286" s="73">
        <f>VLOOKUP($B286,'Tillförd energi'!$B$2:$AS$506,MATCH(F$1,'Tillförd energi'!$B$1:$AQ$1,0),FALSE)</f>
        <v>0</v>
      </c>
      <c r="G286" s="73">
        <f>VLOOKUP($B286,'Tillförd energi'!$B$2:$AS$506,MATCH(G$1,'Tillförd energi'!$B$1:$AQ$1,0),FALSE)</f>
        <v>0</v>
      </c>
      <c r="H286" s="73">
        <f>VLOOKUP($B286,'Tillförd energi'!$B$2:$AS$506,MATCH(H$1,'Tillförd energi'!$B$1:$AQ$1,0),FALSE)</f>
        <v>0</v>
      </c>
      <c r="I286" s="73">
        <f>VLOOKUP($B286,'Tillförd energi'!$B$2:$AS$506,MATCH(I$1,'Tillförd energi'!$B$1:$AQ$1,0),FALSE)</f>
        <v>0</v>
      </c>
      <c r="J286" s="73">
        <f>VLOOKUP($B286,'Tillförd energi'!$B$2:$AS$506,MATCH(J$1,'Tillförd energi'!$B$1:$AQ$1,0),FALSE)</f>
        <v>0</v>
      </c>
      <c r="K286" s="73">
        <f>VLOOKUP($B286,'Tillförd energi'!$B$2:$AS$506,MATCH(K$1,'Tillförd energi'!$B$1:$AQ$1,0),FALSE)</f>
        <v>0</v>
      </c>
      <c r="L286" s="73">
        <f>VLOOKUP($B286,'Tillförd energi'!$B$2:$AS$506,MATCH(L$1,'Tillförd energi'!$B$1:$AQ$1,0),FALSE)</f>
        <v>16</v>
      </c>
      <c r="M286" s="73">
        <f>VLOOKUP($B286,'Tillförd energi'!$B$2:$AS$506,MATCH(M$1,'Tillförd energi'!$B$1:$AQ$1,0),FALSE)</f>
        <v>0</v>
      </c>
      <c r="N286" s="73">
        <f>VLOOKUP($B286,'Tillförd energi'!$B$2:$AS$506,MATCH(N$1,'Tillförd energi'!$B$1:$AQ$1,0),FALSE)</f>
        <v>11</v>
      </c>
      <c r="O286" s="73">
        <f>VLOOKUP($B286,'Tillförd energi'!$B$2:$AS$506,MATCH(O$1,'Tillförd energi'!$B$1:$AQ$1,0),FALSE)</f>
        <v>20</v>
      </c>
      <c r="P286" s="73">
        <f>VLOOKUP($B286,'Tillförd energi'!$B$2:$AS$506,MATCH(P$1,'Tillförd energi'!$B$1:$AQ$1,0),FALSE)</f>
        <v>0</v>
      </c>
      <c r="Q286" s="73">
        <f>VLOOKUP($B286,'Tillförd energi'!$B$2:$AS$506,MATCH(Q$1,'Tillförd energi'!$B$1:$AQ$1,0),FALSE)</f>
        <v>0</v>
      </c>
      <c r="R286" s="73">
        <f>VLOOKUP($B286,'Tillförd energi'!$B$2:$AS$506,MATCH(R$1,'Tillförd energi'!$B$1:$AQ$1,0),FALSE)</f>
        <v>0</v>
      </c>
      <c r="S286" s="73">
        <f>VLOOKUP($B286,'Tillförd energi'!$B$2:$AS$506,MATCH(S$1,'Tillförd energi'!$B$1:$AQ$1,0),FALSE)</f>
        <v>0</v>
      </c>
      <c r="T286" s="73">
        <f>VLOOKUP($B286,'Tillförd energi'!$B$2:$AS$506,MATCH(T$1,'Tillförd energi'!$B$1:$AQ$1,0),FALSE)</f>
        <v>0</v>
      </c>
      <c r="U286" s="73">
        <f>VLOOKUP($B286,'Tillförd energi'!$B$2:$AS$506,MATCH(U$1,'Tillförd energi'!$B$1:$AQ$1,0),FALSE)</f>
        <v>0</v>
      </c>
      <c r="V286" s="73">
        <f>VLOOKUP($B286,'Tillförd energi'!$B$2:$AS$506,MATCH(V$1,'Tillförd energi'!$B$1:$AQ$1,0),FALSE)</f>
        <v>0</v>
      </c>
      <c r="W286" s="73">
        <f>VLOOKUP($B286,'Tillförd energi'!$B$2:$AS$506,MATCH(W$1,'Tillförd energi'!$B$1:$AQ$1,0),FALSE)</f>
        <v>0</v>
      </c>
      <c r="X286" s="73">
        <f>VLOOKUP($B286,'Tillförd energi'!$B$2:$AS$506,MATCH(X$1,'Tillförd energi'!$B$1:$AQ$1,0),FALSE)</f>
        <v>0</v>
      </c>
      <c r="Y286" s="73">
        <f>VLOOKUP($B286,'Tillförd energi'!$B$2:$AS$506,MATCH(Y$1,'Tillförd energi'!$B$1:$AQ$1,0),FALSE)</f>
        <v>0</v>
      </c>
      <c r="Z286" s="73">
        <f>VLOOKUP($B286,'Tillförd energi'!$B$2:$AS$506,MATCH(Z$1,'Tillförd energi'!$B$1:$AQ$1,0),FALSE)</f>
        <v>0</v>
      </c>
      <c r="AA286" s="73">
        <f>VLOOKUP($B286,'Tillförd energi'!$B$2:$AS$506,MATCH(AA$1,'Tillförd energi'!$B$1:$AQ$1,0),FALSE)</f>
        <v>0</v>
      </c>
      <c r="AB286" s="73">
        <f>VLOOKUP($B286,'Tillförd energi'!$B$2:$AS$506,MATCH(AB$1,'Tillförd energi'!$B$1:$AQ$1,0),FALSE)</f>
        <v>9.6</v>
      </c>
      <c r="AC286" s="73">
        <f>VLOOKUP($B286,'Tillförd energi'!$B$2:$AS$506,MATCH(AC$1,'Tillförd energi'!$B$1:$AQ$1,0),FALSE)</f>
        <v>0</v>
      </c>
      <c r="AD286" s="73">
        <f>VLOOKUP($B286,'Tillförd energi'!$B$2:$AS$506,MATCH(AD$1,'Tillförd energi'!$B$1:$AQ$1,0),FALSE)</f>
        <v>0</v>
      </c>
      <c r="AF286" s="73">
        <f>VLOOKUP($B286,'Tillförd energi'!$B$2:$AS$506,MATCH(AF$1,'Tillförd energi'!$B$1:$AQ$1,0),FALSE)</f>
        <v>1</v>
      </c>
      <c r="AH286" s="73">
        <f>IFERROR(VLOOKUP(B286,Miljö!$B$1:$S$476,9,FALSE)/1,0)</f>
        <v>0</v>
      </c>
      <c r="AJ286" s="81">
        <f>IFERROR(VLOOKUP($B286,Miljö!$B$1:$S$500,MATCH("hjälpel exklusive kraftvärme (GWh)",Miljö!$B$1:$V$1,0),FALSE)/1,"")</f>
        <v>1</v>
      </c>
      <c r="AK286" s="81">
        <f t="shared" si="44"/>
        <v>1</v>
      </c>
      <c r="AL286" s="81">
        <f>VLOOKUP($B286,'Slutlig allokering'!$B$2:$AL$462,MATCH("Hjälpel kraftvärme",'Slutlig allokering'!$B$2:$AL$2,0),FALSE)</f>
        <v>0</v>
      </c>
      <c r="AN286" s="73">
        <f t="shared" si="45"/>
        <v>59.6</v>
      </c>
      <c r="AO286" s="73">
        <f t="shared" si="46"/>
        <v>59.6</v>
      </c>
      <c r="AP286" s="73">
        <f>IF(ISERROR(1/VLOOKUP($B286,Leveranser!$B$1:$S$500,MATCH("såld värme (gwh)",Leveranser!$B$1:$S$1,0),FALSE)),"",VLOOKUP($B286,Leveranser!$B$1:$S$500,MATCH("såld värme (gwh)",Leveranser!$B$1:$S$1,0),FALSE))</f>
        <v>48.5</v>
      </c>
      <c r="AQ286" s="73">
        <f>VLOOKUP($B286,Leveranser!$B$1:$Y$500,MATCH("Totalt såld fjärrvärme till andra fjärrvärmeföretag",Leveranser!$B$1:$AA$1,0),FALSE)</f>
        <v>0</v>
      </c>
      <c r="AR286" s="73">
        <f>IF(ISERROR(1/VLOOKUP($B286,Miljö!$B$1:$S$500,MATCH("Såld mängd produktionsspecifik fjärrvärme (GWh)",Miljö!$B$1:$R$1,0),FALSE)),0,VLOOKUP($B286,Miljö!$B$1:$S$500,MATCH("Såld mängd produktionsspecifik fjärrvärme (GWh)",Miljö!$B$1:$R$1,0),FALSE))</f>
        <v>0</v>
      </c>
      <c r="AS286" s="82">
        <f t="shared" si="51"/>
        <v>0.81375838926174493</v>
      </c>
      <c r="AU286" s="73" t="str">
        <f>VLOOKUP($B286,'Miljövärden urval för publ'!$B$2:$I$486,7,FALSE)</f>
        <v>Ja</v>
      </c>
      <c r="AV286" s="73" t="str">
        <f>VLOOKUP($B286,'Miljövärden urval för publ'!$B$2:$I$486,6,FALSE)</f>
        <v>Nej</v>
      </c>
      <c r="AZ286" s="73">
        <f t="shared" si="47"/>
        <v>1</v>
      </c>
      <c r="BA286" s="73">
        <f t="shared" si="52"/>
        <v>0</v>
      </c>
      <c r="BB286" s="73">
        <f t="shared" si="48"/>
        <v>47</v>
      </c>
      <c r="BC286" s="73">
        <f t="shared" si="49"/>
        <v>0</v>
      </c>
      <c r="BE286" s="73">
        <f t="shared" si="53"/>
        <v>0</v>
      </c>
      <c r="BF286" s="73">
        <f t="shared" si="54"/>
        <v>0</v>
      </c>
      <c r="BH286" s="73">
        <f t="shared" si="50"/>
        <v>47</v>
      </c>
    </row>
    <row r="287" spans="1:60" ht="15" x14ac:dyDescent="0.25">
      <c r="A287" t="s">
        <v>371</v>
      </c>
      <c r="B287" t="s">
        <v>374</v>
      </c>
      <c r="C287" s="73">
        <f>VLOOKUP($B287,'Tillförd energi'!$B$2:$AS$506,MATCH(C$1,'Tillförd energi'!$B$1:$AQ$1,0),FALSE)</f>
        <v>0</v>
      </c>
      <c r="D287" s="73">
        <f>VLOOKUP($B287,'Tillförd energi'!$B$2:$AS$506,MATCH(D$1,'Tillförd energi'!$B$1:$AQ$1,0),FALSE)</f>
        <v>1</v>
      </c>
      <c r="E287" s="73">
        <f>VLOOKUP($B287,'Tillförd energi'!$B$2:$AS$506,MATCH(E$1,'Tillförd energi'!$B$1:$AQ$1,0),FALSE)</f>
        <v>0</v>
      </c>
      <c r="F287" s="73">
        <f>VLOOKUP($B287,'Tillförd energi'!$B$2:$AS$506,MATCH(F$1,'Tillförd energi'!$B$1:$AQ$1,0),FALSE)</f>
        <v>0</v>
      </c>
      <c r="G287" s="73">
        <f>VLOOKUP($B287,'Tillförd energi'!$B$2:$AS$506,MATCH(G$1,'Tillförd energi'!$B$1:$AQ$1,0),FALSE)</f>
        <v>0</v>
      </c>
      <c r="H287" s="73">
        <f>VLOOKUP($B287,'Tillförd energi'!$B$2:$AS$506,MATCH(H$1,'Tillförd energi'!$B$1:$AQ$1,0),FALSE)</f>
        <v>0</v>
      </c>
      <c r="I287" s="73">
        <f>VLOOKUP($B287,'Tillförd energi'!$B$2:$AS$506,MATCH(I$1,'Tillförd energi'!$B$1:$AQ$1,0),FALSE)</f>
        <v>0</v>
      </c>
      <c r="J287" s="73">
        <f>VLOOKUP($B287,'Tillförd energi'!$B$2:$AS$506,MATCH(J$1,'Tillförd energi'!$B$1:$AQ$1,0),FALSE)</f>
        <v>0</v>
      </c>
      <c r="K287" s="73">
        <f>VLOOKUP($B287,'Tillförd energi'!$B$2:$AS$506,MATCH(K$1,'Tillförd energi'!$B$1:$AQ$1,0),FALSE)</f>
        <v>0</v>
      </c>
      <c r="L287" s="73">
        <f>VLOOKUP($B287,'Tillförd energi'!$B$2:$AS$506,MATCH(L$1,'Tillförd energi'!$B$1:$AQ$1,0),FALSE)</f>
        <v>0</v>
      </c>
      <c r="M287" s="73">
        <f>VLOOKUP($B287,'Tillförd energi'!$B$2:$AS$506,MATCH(M$1,'Tillförd energi'!$B$1:$AQ$1,0),FALSE)</f>
        <v>0</v>
      </c>
      <c r="N287" s="73">
        <f>VLOOKUP($B287,'Tillförd energi'!$B$2:$AS$506,MATCH(N$1,'Tillförd energi'!$B$1:$AQ$1,0),FALSE)</f>
        <v>20.2</v>
      </c>
      <c r="O287" s="73">
        <f>VLOOKUP($B287,'Tillförd energi'!$B$2:$AS$506,MATCH(O$1,'Tillförd energi'!$B$1:$AQ$1,0),FALSE)</f>
        <v>1.3</v>
      </c>
      <c r="P287" s="73">
        <f>VLOOKUP($B287,'Tillförd energi'!$B$2:$AS$506,MATCH(P$1,'Tillförd energi'!$B$1:$AQ$1,0),FALSE)</f>
        <v>0</v>
      </c>
      <c r="Q287" s="73">
        <f>VLOOKUP($B287,'Tillförd energi'!$B$2:$AS$506,MATCH(Q$1,'Tillförd energi'!$B$1:$AQ$1,0),FALSE)</f>
        <v>0</v>
      </c>
      <c r="R287" s="73">
        <f>VLOOKUP($B287,'Tillförd energi'!$B$2:$AS$506,MATCH(R$1,'Tillförd energi'!$B$1:$AQ$1,0),FALSE)</f>
        <v>0</v>
      </c>
      <c r="S287" s="73">
        <f>VLOOKUP($B287,'Tillförd energi'!$B$2:$AS$506,MATCH(S$1,'Tillförd energi'!$B$1:$AQ$1,0),FALSE)</f>
        <v>0</v>
      </c>
      <c r="T287" s="73">
        <f>VLOOKUP($B287,'Tillförd energi'!$B$2:$AS$506,MATCH(T$1,'Tillförd energi'!$B$1:$AQ$1,0),FALSE)</f>
        <v>0</v>
      </c>
      <c r="U287" s="73">
        <f>VLOOKUP($B287,'Tillförd energi'!$B$2:$AS$506,MATCH(U$1,'Tillförd energi'!$B$1:$AQ$1,0),FALSE)</f>
        <v>0</v>
      </c>
      <c r="V287" s="73">
        <f>VLOOKUP($B287,'Tillförd energi'!$B$2:$AS$506,MATCH(V$1,'Tillförd energi'!$B$1:$AQ$1,0),FALSE)</f>
        <v>0</v>
      </c>
      <c r="W287" s="73">
        <f>VLOOKUP($B287,'Tillförd energi'!$B$2:$AS$506,MATCH(W$1,'Tillförd energi'!$B$1:$AQ$1,0),FALSE)</f>
        <v>0</v>
      </c>
      <c r="X287" s="73">
        <f>VLOOKUP($B287,'Tillförd energi'!$B$2:$AS$506,MATCH(X$1,'Tillförd energi'!$B$1:$AQ$1,0),FALSE)</f>
        <v>0</v>
      </c>
      <c r="Y287" s="73">
        <f>VLOOKUP($B287,'Tillförd energi'!$B$2:$AS$506,MATCH(Y$1,'Tillförd energi'!$B$1:$AQ$1,0),FALSE)</f>
        <v>0</v>
      </c>
      <c r="Z287" s="73">
        <f>VLOOKUP($B287,'Tillförd energi'!$B$2:$AS$506,MATCH(Z$1,'Tillförd energi'!$B$1:$AQ$1,0),FALSE)</f>
        <v>0</v>
      </c>
      <c r="AA287" s="73">
        <f>VLOOKUP($B287,'Tillförd energi'!$B$2:$AS$506,MATCH(AA$1,'Tillförd energi'!$B$1:$AQ$1,0),FALSE)</f>
        <v>0</v>
      </c>
      <c r="AB287" s="73">
        <f>VLOOKUP($B287,'Tillförd energi'!$B$2:$AS$506,MATCH(AB$1,'Tillförd energi'!$B$1:$AQ$1,0),FALSE)</f>
        <v>1.1000000000000001</v>
      </c>
      <c r="AC287" s="73">
        <f>VLOOKUP($B287,'Tillförd energi'!$B$2:$AS$506,MATCH(AC$1,'Tillförd energi'!$B$1:$AQ$1,0),FALSE)</f>
        <v>0</v>
      </c>
      <c r="AD287" s="73">
        <f>VLOOKUP($B287,'Tillförd energi'!$B$2:$AS$506,MATCH(AD$1,'Tillförd energi'!$B$1:$AQ$1,0),FALSE)</f>
        <v>0</v>
      </c>
      <c r="AF287" s="73">
        <f>VLOOKUP($B287,'Tillförd energi'!$B$2:$AS$506,MATCH(AF$1,'Tillförd energi'!$B$1:$AQ$1,0),FALSE)</f>
        <v>0.5</v>
      </c>
      <c r="AH287" s="73">
        <f>IFERROR(VLOOKUP(B287,Miljö!$B$1:$S$476,9,FALSE)/1,0)</f>
        <v>0</v>
      </c>
      <c r="AJ287" s="81">
        <f>IFERROR(VLOOKUP($B287,Miljö!$B$1:$S$500,MATCH("hjälpel exklusive kraftvärme (GWh)",Miljö!$B$1:$V$1,0),FALSE)/1,"")</f>
        <v>0.5</v>
      </c>
      <c r="AK287" s="81">
        <f t="shared" si="44"/>
        <v>0.5</v>
      </c>
      <c r="AL287" s="81">
        <f>VLOOKUP($B287,'Slutlig allokering'!$B$2:$AL$462,MATCH("Hjälpel kraftvärme",'Slutlig allokering'!$B$2:$AL$2,0),FALSE)</f>
        <v>0</v>
      </c>
      <c r="AN287" s="73">
        <f t="shared" si="45"/>
        <v>24.1</v>
      </c>
      <c r="AO287" s="73">
        <f t="shared" si="46"/>
        <v>24.1</v>
      </c>
      <c r="AP287" s="73">
        <f>IF(ISERROR(1/VLOOKUP($B287,Leveranser!$B$1:$S$500,MATCH("såld värme (gwh)",Leveranser!$B$1:$S$1,0),FALSE)),"",VLOOKUP($B287,Leveranser!$B$1:$S$500,MATCH("såld värme (gwh)",Leveranser!$B$1:$S$1,0),FALSE))</f>
        <v>18.2</v>
      </c>
      <c r="AQ287" s="73">
        <f>VLOOKUP($B287,Leveranser!$B$1:$Y$500,MATCH("Totalt såld fjärrvärme till andra fjärrvärmeföretag",Leveranser!$B$1:$AA$1,0),FALSE)</f>
        <v>0</v>
      </c>
      <c r="AR287" s="73">
        <f>IF(ISERROR(1/VLOOKUP($B287,Miljö!$B$1:$S$500,MATCH("Såld mängd produktionsspecifik fjärrvärme (GWh)",Miljö!$B$1:$R$1,0),FALSE)),0,VLOOKUP($B287,Miljö!$B$1:$S$500,MATCH("Såld mängd produktionsspecifik fjärrvärme (GWh)",Miljö!$B$1:$R$1,0),FALSE))</f>
        <v>0</v>
      </c>
      <c r="AS287" s="82">
        <f t="shared" si="51"/>
        <v>0.75518672199170112</v>
      </c>
      <c r="AU287" s="73" t="str">
        <f>VLOOKUP($B287,'Miljövärden urval för publ'!$B$2:$I$486,7,FALSE)</f>
        <v>Ja</v>
      </c>
      <c r="AV287" s="73" t="str">
        <f>VLOOKUP($B287,'Miljövärden urval för publ'!$B$2:$I$486,6,FALSE)</f>
        <v>Nej</v>
      </c>
      <c r="AZ287" s="73">
        <f t="shared" si="47"/>
        <v>0.5</v>
      </c>
      <c r="BA287" s="73">
        <f t="shared" si="52"/>
        <v>0</v>
      </c>
      <c r="BB287" s="73">
        <f t="shared" si="48"/>
        <v>21.5</v>
      </c>
      <c r="BC287" s="73">
        <f t="shared" si="49"/>
        <v>0</v>
      </c>
      <c r="BE287" s="73">
        <f t="shared" si="53"/>
        <v>0</v>
      </c>
      <c r="BF287" s="73">
        <f t="shared" si="54"/>
        <v>0</v>
      </c>
      <c r="BH287" s="73">
        <f t="shared" si="50"/>
        <v>21.5</v>
      </c>
    </row>
    <row r="288" spans="1:60" ht="15" x14ac:dyDescent="0.25">
      <c r="A288" t="s">
        <v>371</v>
      </c>
      <c r="B288" t="s">
        <v>375</v>
      </c>
      <c r="C288" s="73">
        <f>VLOOKUP($B288,'Tillförd energi'!$B$2:$AS$506,MATCH(C$1,'Tillförd energi'!$B$1:$AQ$1,0),FALSE)</f>
        <v>0</v>
      </c>
      <c r="D288" s="73">
        <f>VLOOKUP($B288,'Tillförd energi'!$B$2:$AS$506,MATCH(D$1,'Tillförd energi'!$B$1:$AQ$1,0),FALSE)</f>
        <v>0.6</v>
      </c>
      <c r="E288" s="73">
        <f>VLOOKUP($B288,'Tillförd energi'!$B$2:$AS$506,MATCH(E$1,'Tillförd energi'!$B$1:$AQ$1,0),FALSE)</f>
        <v>0</v>
      </c>
      <c r="F288" s="73">
        <f>VLOOKUP($B288,'Tillförd energi'!$B$2:$AS$506,MATCH(F$1,'Tillförd energi'!$B$1:$AQ$1,0),FALSE)</f>
        <v>0</v>
      </c>
      <c r="G288" s="73">
        <f>VLOOKUP($B288,'Tillförd energi'!$B$2:$AS$506,MATCH(G$1,'Tillförd energi'!$B$1:$AQ$1,0),FALSE)</f>
        <v>0</v>
      </c>
      <c r="H288" s="73">
        <f>VLOOKUP($B288,'Tillförd energi'!$B$2:$AS$506,MATCH(H$1,'Tillförd energi'!$B$1:$AQ$1,0),FALSE)</f>
        <v>0</v>
      </c>
      <c r="I288" s="73">
        <f>VLOOKUP($B288,'Tillförd energi'!$B$2:$AS$506,MATCH(I$1,'Tillförd energi'!$B$1:$AQ$1,0),FALSE)</f>
        <v>0</v>
      </c>
      <c r="J288" s="73">
        <f>VLOOKUP($B288,'Tillförd energi'!$B$2:$AS$506,MATCH(J$1,'Tillförd energi'!$B$1:$AQ$1,0),FALSE)</f>
        <v>0</v>
      </c>
      <c r="K288" s="73">
        <f>VLOOKUP($B288,'Tillförd energi'!$B$2:$AS$506,MATCH(K$1,'Tillförd energi'!$B$1:$AQ$1,0),FALSE)</f>
        <v>0</v>
      </c>
      <c r="L288" s="73">
        <f>VLOOKUP($B288,'Tillförd energi'!$B$2:$AS$506,MATCH(L$1,'Tillförd energi'!$B$1:$AQ$1,0),FALSE)</f>
        <v>0</v>
      </c>
      <c r="M288" s="73">
        <f>VLOOKUP($B288,'Tillförd energi'!$B$2:$AS$506,MATCH(M$1,'Tillförd energi'!$B$1:$AQ$1,0),FALSE)</f>
        <v>39.4</v>
      </c>
      <c r="N288" s="73">
        <f>VLOOKUP($B288,'Tillförd energi'!$B$2:$AS$506,MATCH(N$1,'Tillförd energi'!$B$1:$AQ$1,0),FALSE)</f>
        <v>0</v>
      </c>
      <c r="O288" s="73">
        <f>VLOOKUP($B288,'Tillförd energi'!$B$2:$AS$506,MATCH(O$1,'Tillförd energi'!$B$1:$AQ$1,0),FALSE)</f>
        <v>0</v>
      </c>
      <c r="P288" s="73">
        <f>VLOOKUP($B288,'Tillförd energi'!$B$2:$AS$506,MATCH(P$1,'Tillförd energi'!$B$1:$AQ$1,0),FALSE)</f>
        <v>0</v>
      </c>
      <c r="Q288" s="73">
        <f>VLOOKUP($B288,'Tillförd energi'!$B$2:$AS$506,MATCH(Q$1,'Tillförd energi'!$B$1:$AQ$1,0),FALSE)</f>
        <v>0</v>
      </c>
      <c r="R288" s="73">
        <f>VLOOKUP($B288,'Tillförd energi'!$B$2:$AS$506,MATCH(R$1,'Tillförd energi'!$B$1:$AQ$1,0),FALSE)</f>
        <v>0</v>
      </c>
      <c r="S288" s="73">
        <f>VLOOKUP($B288,'Tillförd energi'!$B$2:$AS$506,MATCH(S$1,'Tillförd energi'!$B$1:$AQ$1,0),FALSE)</f>
        <v>0</v>
      </c>
      <c r="T288" s="73">
        <f>VLOOKUP($B288,'Tillförd energi'!$B$2:$AS$506,MATCH(T$1,'Tillförd energi'!$B$1:$AQ$1,0),FALSE)</f>
        <v>0</v>
      </c>
      <c r="U288" s="73">
        <f>VLOOKUP($B288,'Tillförd energi'!$B$2:$AS$506,MATCH(U$1,'Tillförd energi'!$B$1:$AQ$1,0),FALSE)</f>
        <v>0</v>
      </c>
      <c r="V288" s="73">
        <f>VLOOKUP($B288,'Tillförd energi'!$B$2:$AS$506,MATCH(V$1,'Tillförd energi'!$B$1:$AQ$1,0),FALSE)</f>
        <v>0</v>
      </c>
      <c r="W288" s="73">
        <f>VLOOKUP($B288,'Tillförd energi'!$B$2:$AS$506,MATCH(W$1,'Tillförd energi'!$B$1:$AQ$1,0),FALSE)</f>
        <v>0</v>
      </c>
      <c r="X288" s="73">
        <f>VLOOKUP($B288,'Tillförd energi'!$B$2:$AS$506,MATCH(X$1,'Tillförd energi'!$B$1:$AQ$1,0),FALSE)</f>
        <v>0</v>
      </c>
      <c r="Y288" s="73">
        <f>VLOOKUP($B288,'Tillförd energi'!$B$2:$AS$506,MATCH(Y$1,'Tillförd energi'!$B$1:$AQ$1,0),FALSE)</f>
        <v>0</v>
      </c>
      <c r="Z288" s="73">
        <f>VLOOKUP($B288,'Tillförd energi'!$B$2:$AS$506,MATCH(Z$1,'Tillförd energi'!$B$1:$AQ$1,0),FALSE)</f>
        <v>0</v>
      </c>
      <c r="AA288" s="73">
        <f>VLOOKUP($B288,'Tillförd energi'!$B$2:$AS$506,MATCH(AA$1,'Tillförd energi'!$B$1:$AQ$1,0),FALSE)</f>
        <v>0</v>
      </c>
      <c r="AB288" s="73">
        <f>VLOOKUP($B288,'Tillförd energi'!$B$2:$AS$506,MATCH(AB$1,'Tillförd energi'!$B$1:$AQ$1,0),FALSE)</f>
        <v>5.7</v>
      </c>
      <c r="AC288" s="73">
        <f>VLOOKUP($B288,'Tillförd energi'!$B$2:$AS$506,MATCH(AC$1,'Tillförd energi'!$B$1:$AQ$1,0),FALSE)</f>
        <v>0</v>
      </c>
      <c r="AD288" s="73">
        <f>VLOOKUP($B288,'Tillförd energi'!$B$2:$AS$506,MATCH(AD$1,'Tillförd energi'!$B$1:$AQ$1,0),FALSE)</f>
        <v>0</v>
      </c>
      <c r="AF288" s="73">
        <f>VLOOKUP($B288,'Tillförd energi'!$B$2:$AS$506,MATCH(AF$1,'Tillförd energi'!$B$1:$AQ$1,0),FALSE)</f>
        <v>0.7</v>
      </c>
      <c r="AH288" s="73">
        <f>IFERROR(VLOOKUP(B288,Miljö!$B$1:$S$476,9,FALSE)/1,0)</f>
        <v>0</v>
      </c>
      <c r="AJ288" s="81">
        <f>IFERROR(VLOOKUP($B288,Miljö!$B$1:$S$500,MATCH("hjälpel exklusive kraftvärme (GWh)",Miljö!$B$1:$V$1,0),FALSE)/1,"")</f>
        <v>0.7</v>
      </c>
      <c r="AK288" s="81">
        <f t="shared" si="44"/>
        <v>0.7</v>
      </c>
      <c r="AL288" s="81">
        <f>VLOOKUP($B288,'Slutlig allokering'!$B$2:$AL$462,MATCH("Hjälpel kraftvärme",'Slutlig allokering'!$B$2:$AL$2,0),FALSE)</f>
        <v>0</v>
      </c>
      <c r="AN288" s="73">
        <f t="shared" si="45"/>
        <v>46.400000000000006</v>
      </c>
      <c r="AO288" s="73">
        <f t="shared" si="46"/>
        <v>46.400000000000006</v>
      </c>
      <c r="AP288" s="73">
        <f>IF(ISERROR(1/VLOOKUP($B288,Leveranser!$B$1:$S$500,MATCH("såld värme (gwh)",Leveranser!$B$1:$S$1,0),FALSE)),"",VLOOKUP($B288,Leveranser!$B$1:$S$500,MATCH("såld värme (gwh)",Leveranser!$B$1:$S$1,0),FALSE))</f>
        <v>29</v>
      </c>
      <c r="AQ288" s="73">
        <f>VLOOKUP($B288,Leveranser!$B$1:$Y$500,MATCH("Totalt såld fjärrvärme till andra fjärrvärmeföretag",Leveranser!$B$1:$AA$1,0),FALSE)</f>
        <v>0</v>
      </c>
      <c r="AR288" s="73">
        <f>IF(ISERROR(1/VLOOKUP($B288,Miljö!$B$1:$S$500,MATCH("Såld mängd produktionsspecifik fjärrvärme (GWh)",Miljö!$B$1:$R$1,0),FALSE)),0,VLOOKUP($B288,Miljö!$B$1:$S$500,MATCH("Såld mängd produktionsspecifik fjärrvärme (GWh)",Miljö!$B$1:$R$1,0),FALSE))</f>
        <v>0</v>
      </c>
      <c r="AS288" s="82">
        <f t="shared" si="51"/>
        <v>0.62499999999999989</v>
      </c>
      <c r="AU288" s="73" t="str">
        <f>VLOOKUP($B288,'Miljövärden urval för publ'!$B$2:$I$486,7,FALSE)</f>
        <v>Ja</v>
      </c>
      <c r="AV288" s="73" t="str">
        <f>VLOOKUP($B288,'Miljövärden urval för publ'!$B$2:$I$486,6,FALSE)</f>
        <v>Nej</v>
      </c>
      <c r="AZ288" s="73">
        <f t="shared" si="47"/>
        <v>0.7</v>
      </c>
      <c r="BA288" s="73">
        <f t="shared" si="52"/>
        <v>0</v>
      </c>
      <c r="BB288" s="73">
        <f t="shared" si="48"/>
        <v>39.4</v>
      </c>
      <c r="BC288" s="73">
        <f t="shared" si="49"/>
        <v>0</v>
      </c>
      <c r="BE288" s="73">
        <f t="shared" si="53"/>
        <v>0</v>
      </c>
      <c r="BF288" s="73">
        <f t="shared" si="54"/>
        <v>0</v>
      </c>
      <c r="BH288" s="73">
        <f t="shared" si="50"/>
        <v>39.4</v>
      </c>
    </row>
    <row r="289" spans="1:60" ht="15" x14ac:dyDescent="0.25">
      <c r="A289" t="s">
        <v>371</v>
      </c>
      <c r="B289" t="s">
        <v>376</v>
      </c>
      <c r="C289" s="73">
        <f>VLOOKUP($B289,'Tillförd energi'!$B$2:$AS$506,MATCH(C$1,'Tillförd energi'!$B$1:$AQ$1,0),FALSE)</f>
        <v>0</v>
      </c>
      <c r="D289" s="73">
        <f>VLOOKUP($B289,'Tillförd energi'!$B$2:$AS$506,MATCH(D$1,'Tillförd energi'!$B$1:$AQ$1,0),FALSE)</f>
        <v>0</v>
      </c>
      <c r="E289" s="73">
        <f>VLOOKUP($B289,'Tillförd energi'!$B$2:$AS$506,MATCH(E$1,'Tillförd energi'!$B$1:$AQ$1,0),FALSE)</f>
        <v>0</v>
      </c>
      <c r="F289" s="73">
        <f>VLOOKUP($B289,'Tillförd energi'!$B$2:$AS$506,MATCH(F$1,'Tillförd energi'!$B$1:$AQ$1,0),FALSE)</f>
        <v>0</v>
      </c>
      <c r="G289" s="73">
        <f>VLOOKUP($B289,'Tillförd energi'!$B$2:$AS$506,MATCH(G$1,'Tillförd energi'!$B$1:$AQ$1,0),FALSE)</f>
        <v>0</v>
      </c>
      <c r="H289" s="73">
        <f>VLOOKUP($B289,'Tillförd energi'!$B$2:$AS$506,MATCH(H$1,'Tillförd energi'!$B$1:$AQ$1,0),FALSE)</f>
        <v>0.1</v>
      </c>
      <c r="I289" s="73">
        <f>VLOOKUP($B289,'Tillförd energi'!$B$2:$AS$506,MATCH(I$1,'Tillförd energi'!$B$1:$AQ$1,0),FALSE)</f>
        <v>0</v>
      </c>
      <c r="J289" s="73">
        <f>VLOOKUP($B289,'Tillförd energi'!$B$2:$AS$506,MATCH(J$1,'Tillförd energi'!$B$1:$AQ$1,0),FALSE)</f>
        <v>0</v>
      </c>
      <c r="K289" s="73">
        <f>VLOOKUP($B289,'Tillförd energi'!$B$2:$AS$506,MATCH(K$1,'Tillförd energi'!$B$1:$AQ$1,0),FALSE)</f>
        <v>0</v>
      </c>
      <c r="L289" s="73">
        <f>VLOOKUP($B289,'Tillförd energi'!$B$2:$AS$506,MATCH(L$1,'Tillförd energi'!$B$1:$AQ$1,0),FALSE)</f>
        <v>0</v>
      </c>
      <c r="M289" s="73">
        <f>VLOOKUP($B289,'Tillförd energi'!$B$2:$AS$506,MATCH(M$1,'Tillförd energi'!$B$1:$AQ$1,0),FALSE)</f>
        <v>28.9</v>
      </c>
      <c r="N289" s="73">
        <f>VLOOKUP($B289,'Tillförd energi'!$B$2:$AS$506,MATCH(N$1,'Tillförd energi'!$B$1:$AQ$1,0),FALSE)</f>
        <v>0</v>
      </c>
      <c r="O289" s="73">
        <f>VLOOKUP($B289,'Tillförd energi'!$B$2:$AS$506,MATCH(O$1,'Tillförd energi'!$B$1:$AQ$1,0),FALSE)</f>
        <v>0</v>
      </c>
      <c r="P289" s="73">
        <f>VLOOKUP($B289,'Tillförd energi'!$B$2:$AS$506,MATCH(P$1,'Tillförd energi'!$B$1:$AQ$1,0),FALSE)</f>
        <v>0</v>
      </c>
      <c r="Q289" s="73">
        <f>VLOOKUP($B289,'Tillförd energi'!$B$2:$AS$506,MATCH(Q$1,'Tillförd energi'!$B$1:$AQ$1,0),FALSE)</f>
        <v>0</v>
      </c>
      <c r="R289" s="73">
        <f>VLOOKUP($B289,'Tillförd energi'!$B$2:$AS$506,MATCH(R$1,'Tillförd energi'!$B$1:$AQ$1,0),FALSE)</f>
        <v>0</v>
      </c>
      <c r="S289" s="73">
        <f>VLOOKUP($B289,'Tillförd energi'!$B$2:$AS$506,MATCH(S$1,'Tillförd energi'!$B$1:$AQ$1,0),FALSE)</f>
        <v>0</v>
      </c>
      <c r="T289" s="73">
        <f>VLOOKUP($B289,'Tillförd energi'!$B$2:$AS$506,MATCH(T$1,'Tillförd energi'!$B$1:$AQ$1,0),FALSE)</f>
        <v>0</v>
      </c>
      <c r="U289" s="73">
        <f>VLOOKUP($B289,'Tillförd energi'!$B$2:$AS$506,MATCH(U$1,'Tillförd energi'!$B$1:$AQ$1,0),FALSE)</f>
        <v>0</v>
      </c>
      <c r="V289" s="73">
        <f>VLOOKUP($B289,'Tillförd energi'!$B$2:$AS$506,MATCH(V$1,'Tillförd energi'!$B$1:$AQ$1,0),FALSE)</f>
        <v>0</v>
      </c>
      <c r="W289" s="73">
        <f>VLOOKUP($B289,'Tillförd energi'!$B$2:$AS$506,MATCH(W$1,'Tillförd energi'!$B$1:$AQ$1,0),FALSE)</f>
        <v>0</v>
      </c>
      <c r="X289" s="73">
        <f>VLOOKUP($B289,'Tillförd energi'!$B$2:$AS$506,MATCH(X$1,'Tillförd energi'!$B$1:$AQ$1,0),FALSE)</f>
        <v>0</v>
      </c>
      <c r="Y289" s="73">
        <f>VLOOKUP($B289,'Tillförd energi'!$B$2:$AS$506,MATCH(Y$1,'Tillförd energi'!$B$1:$AQ$1,0),FALSE)</f>
        <v>0</v>
      </c>
      <c r="Z289" s="73">
        <f>VLOOKUP($B289,'Tillförd energi'!$B$2:$AS$506,MATCH(Z$1,'Tillförd energi'!$B$1:$AQ$1,0),FALSE)</f>
        <v>0</v>
      </c>
      <c r="AA289" s="73">
        <f>VLOOKUP($B289,'Tillförd energi'!$B$2:$AS$506,MATCH(AA$1,'Tillförd energi'!$B$1:$AQ$1,0),FALSE)</f>
        <v>0</v>
      </c>
      <c r="AB289" s="73">
        <f>VLOOKUP($B289,'Tillförd energi'!$B$2:$AS$506,MATCH(AB$1,'Tillförd energi'!$B$1:$AQ$1,0),FALSE)</f>
        <v>4.5</v>
      </c>
      <c r="AC289" s="73">
        <f>VLOOKUP($B289,'Tillförd energi'!$B$2:$AS$506,MATCH(AC$1,'Tillförd energi'!$B$1:$AQ$1,0),FALSE)</f>
        <v>0</v>
      </c>
      <c r="AD289" s="73">
        <f>VLOOKUP($B289,'Tillförd energi'!$B$2:$AS$506,MATCH(AD$1,'Tillförd energi'!$B$1:$AQ$1,0),FALSE)</f>
        <v>0</v>
      </c>
      <c r="AF289" s="73">
        <f>VLOOKUP($B289,'Tillförd energi'!$B$2:$AS$506,MATCH(AF$1,'Tillförd energi'!$B$1:$AQ$1,0),FALSE)</f>
        <v>0.8</v>
      </c>
      <c r="AH289" s="73">
        <f>IFERROR(VLOOKUP(B289,Miljö!$B$1:$S$476,9,FALSE)/1,0)</f>
        <v>0</v>
      </c>
      <c r="AJ289" s="81">
        <f>IFERROR(VLOOKUP($B289,Miljö!$B$1:$S$500,MATCH("hjälpel exklusive kraftvärme (GWh)",Miljö!$B$1:$V$1,0),FALSE)/1,"")</f>
        <v>0.8</v>
      </c>
      <c r="AK289" s="81">
        <f t="shared" si="44"/>
        <v>0.8</v>
      </c>
      <c r="AL289" s="81">
        <f>VLOOKUP($B289,'Slutlig allokering'!$B$2:$AL$462,MATCH("Hjälpel kraftvärme",'Slutlig allokering'!$B$2:$AL$2,0),FALSE)</f>
        <v>0</v>
      </c>
      <c r="AN289" s="73">
        <f t="shared" si="45"/>
        <v>34.299999999999997</v>
      </c>
      <c r="AO289" s="73">
        <f t="shared" si="46"/>
        <v>34.299999999999997</v>
      </c>
      <c r="AP289" s="73">
        <f>IF(ISERROR(1/VLOOKUP($B289,Leveranser!$B$1:$S$500,MATCH("såld värme (gwh)",Leveranser!$B$1:$S$1,0),FALSE)),"",VLOOKUP($B289,Leveranser!$B$1:$S$500,MATCH("såld värme (gwh)",Leveranser!$B$1:$S$1,0),FALSE))</f>
        <v>24.8</v>
      </c>
      <c r="AQ289" s="73">
        <f>VLOOKUP($B289,Leveranser!$B$1:$Y$500,MATCH("Totalt såld fjärrvärme till andra fjärrvärmeföretag",Leveranser!$B$1:$AA$1,0),FALSE)</f>
        <v>0</v>
      </c>
      <c r="AR289" s="73">
        <f>IF(ISERROR(1/VLOOKUP($B289,Miljö!$B$1:$S$500,MATCH("Såld mängd produktionsspecifik fjärrvärme (GWh)",Miljö!$B$1:$R$1,0),FALSE)),0,VLOOKUP($B289,Miljö!$B$1:$S$500,MATCH("Såld mängd produktionsspecifik fjärrvärme (GWh)",Miljö!$B$1:$R$1,0),FALSE))</f>
        <v>0</v>
      </c>
      <c r="AS289" s="82">
        <f t="shared" si="51"/>
        <v>0.72303206997084557</v>
      </c>
      <c r="AU289" s="73" t="str">
        <f>VLOOKUP($B289,'Miljövärden urval för publ'!$B$2:$I$486,7,FALSE)</f>
        <v>Ja</v>
      </c>
      <c r="AV289" s="73" t="str">
        <f>VLOOKUP($B289,'Miljövärden urval för publ'!$B$2:$I$486,6,FALSE)</f>
        <v>Nej</v>
      </c>
      <c r="AZ289" s="73">
        <f t="shared" si="47"/>
        <v>0.8</v>
      </c>
      <c r="BA289" s="73">
        <f t="shared" si="52"/>
        <v>0</v>
      </c>
      <c r="BB289" s="73">
        <f t="shared" si="48"/>
        <v>28.9</v>
      </c>
      <c r="BC289" s="73">
        <f t="shared" si="49"/>
        <v>0</v>
      </c>
      <c r="BE289" s="73">
        <f t="shared" si="53"/>
        <v>0</v>
      </c>
      <c r="BF289" s="73">
        <f t="shared" si="54"/>
        <v>0</v>
      </c>
      <c r="BH289" s="73">
        <f t="shared" si="50"/>
        <v>28.9</v>
      </c>
    </row>
    <row r="290" spans="1:60" ht="15" x14ac:dyDescent="0.25">
      <c r="A290" t="s">
        <v>371</v>
      </c>
      <c r="B290" t="s">
        <v>377</v>
      </c>
      <c r="C290" s="73">
        <f>VLOOKUP($B290,'Tillförd energi'!$B$2:$AS$506,MATCH(C$1,'Tillförd energi'!$B$1:$AQ$1,0),FALSE)</f>
        <v>0</v>
      </c>
      <c r="D290" s="73">
        <f>VLOOKUP($B290,'Tillförd energi'!$B$2:$AS$506,MATCH(D$1,'Tillförd energi'!$B$1:$AQ$1,0),FALSE)</f>
        <v>0</v>
      </c>
      <c r="E290" s="73">
        <f>VLOOKUP($B290,'Tillförd energi'!$B$2:$AS$506,MATCH(E$1,'Tillförd energi'!$B$1:$AQ$1,0),FALSE)</f>
        <v>0</v>
      </c>
      <c r="F290" s="73">
        <f>VLOOKUP($B290,'Tillförd energi'!$B$2:$AS$506,MATCH(F$1,'Tillförd energi'!$B$1:$AQ$1,0),FALSE)</f>
        <v>0</v>
      </c>
      <c r="G290" s="73">
        <f>VLOOKUP($B290,'Tillförd energi'!$B$2:$AS$506,MATCH(G$1,'Tillförd energi'!$B$1:$AQ$1,0),FALSE)</f>
        <v>0</v>
      </c>
      <c r="H290" s="73">
        <f>VLOOKUP($B290,'Tillförd energi'!$B$2:$AS$506,MATCH(H$1,'Tillförd energi'!$B$1:$AQ$1,0),FALSE)</f>
        <v>0</v>
      </c>
      <c r="I290" s="73">
        <f>VLOOKUP($B290,'Tillförd energi'!$B$2:$AS$506,MATCH(I$1,'Tillförd energi'!$B$1:$AQ$1,0),FALSE)</f>
        <v>0</v>
      </c>
      <c r="J290" s="73">
        <f>VLOOKUP($B290,'Tillförd energi'!$B$2:$AS$506,MATCH(J$1,'Tillförd energi'!$B$1:$AQ$1,0),FALSE)</f>
        <v>0</v>
      </c>
      <c r="K290" s="73">
        <f>VLOOKUP($B290,'Tillförd energi'!$B$2:$AS$506,MATCH(K$1,'Tillförd energi'!$B$1:$AQ$1,0),FALSE)</f>
        <v>0</v>
      </c>
      <c r="L290" s="73">
        <f>VLOOKUP($B290,'Tillförd energi'!$B$2:$AS$506,MATCH(L$1,'Tillförd energi'!$B$1:$AQ$1,0),FALSE)</f>
        <v>0</v>
      </c>
      <c r="M290" s="73">
        <f>VLOOKUP($B290,'Tillförd energi'!$B$2:$AS$506,MATCH(M$1,'Tillförd energi'!$B$1:$AQ$1,0),FALSE)</f>
        <v>0</v>
      </c>
      <c r="N290" s="73">
        <f>VLOOKUP($B290,'Tillförd energi'!$B$2:$AS$506,MATCH(N$1,'Tillförd energi'!$B$1:$AQ$1,0),FALSE)</f>
        <v>0</v>
      </c>
      <c r="O290" s="73">
        <f>VLOOKUP($B290,'Tillförd energi'!$B$2:$AS$506,MATCH(O$1,'Tillförd energi'!$B$1:$AQ$1,0),FALSE)</f>
        <v>0</v>
      </c>
      <c r="P290" s="73">
        <f>VLOOKUP($B290,'Tillförd energi'!$B$2:$AS$506,MATCH(P$1,'Tillförd energi'!$B$1:$AQ$1,0),FALSE)</f>
        <v>0</v>
      </c>
      <c r="Q290" s="73">
        <f>VLOOKUP($B290,'Tillförd energi'!$B$2:$AS$506,MATCH(Q$1,'Tillförd energi'!$B$1:$AQ$1,0),FALSE)</f>
        <v>0</v>
      </c>
      <c r="R290" s="73">
        <f>VLOOKUP($B290,'Tillförd energi'!$B$2:$AS$506,MATCH(R$1,'Tillförd energi'!$B$1:$AQ$1,0),FALSE)</f>
        <v>0</v>
      </c>
      <c r="S290" s="73">
        <f>VLOOKUP($B290,'Tillförd energi'!$B$2:$AS$506,MATCH(S$1,'Tillförd energi'!$B$1:$AQ$1,0),FALSE)</f>
        <v>0</v>
      </c>
      <c r="T290" s="73">
        <f>VLOOKUP($B290,'Tillförd energi'!$B$2:$AS$506,MATCH(T$1,'Tillförd energi'!$B$1:$AQ$1,0),FALSE)</f>
        <v>0</v>
      </c>
      <c r="U290" s="73">
        <f>VLOOKUP($B290,'Tillförd energi'!$B$2:$AS$506,MATCH(U$1,'Tillförd energi'!$B$1:$AQ$1,0),FALSE)</f>
        <v>0</v>
      </c>
      <c r="V290" s="73">
        <f>VLOOKUP($B290,'Tillförd energi'!$B$2:$AS$506,MATCH(V$1,'Tillförd energi'!$B$1:$AQ$1,0),FALSE)</f>
        <v>0</v>
      </c>
      <c r="W290" s="73">
        <f>VLOOKUP($B290,'Tillförd energi'!$B$2:$AS$506,MATCH(W$1,'Tillförd energi'!$B$1:$AQ$1,0),FALSE)</f>
        <v>0</v>
      </c>
      <c r="X290" s="73">
        <f>VLOOKUP($B290,'Tillförd energi'!$B$2:$AS$506,MATCH(X$1,'Tillförd energi'!$B$1:$AQ$1,0),FALSE)</f>
        <v>0</v>
      </c>
      <c r="Y290" s="73">
        <f>VLOOKUP($B290,'Tillförd energi'!$B$2:$AS$506,MATCH(Y$1,'Tillförd energi'!$B$1:$AQ$1,0),FALSE)</f>
        <v>0</v>
      </c>
      <c r="Z290" s="73">
        <f>VLOOKUP($B290,'Tillförd energi'!$B$2:$AS$506,MATCH(Z$1,'Tillförd energi'!$B$1:$AQ$1,0),FALSE)</f>
        <v>0</v>
      </c>
      <c r="AA290" s="73">
        <f>VLOOKUP($B290,'Tillförd energi'!$B$2:$AS$506,MATCH(AA$1,'Tillförd energi'!$B$1:$AQ$1,0),FALSE)</f>
        <v>0</v>
      </c>
      <c r="AB290" s="73">
        <f>VLOOKUP($B290,'Tillförd energi'!$B$2:$AS$506,MATCH(AB$1,'Tillförd energi'!$B$1:$AQ$1,0),FALSE)</f>
        <v>0</v>
      </c>
      <c r="AC290" s="73">
        <f>VLOOKUP($B290,'Tillförd energi'!$B$2:$AS$506,MATCH(AC$1,'Tillförd energi'!$B$1:$AQ$1,0),FALSE)</f>
        <v>0</v>
      </c>
      <c r="AD290" s="73">
        <f>VLOOKUP($B290,'Tillförd energi'!$B$2:$AS$506,MATCH(AD$1,'Tillförd energi'!$B$1:$AQ$1,0),FALSE)</f>
        <v>0</v>
      </c>
      <c r="AF290" s="73">
        <f>VLOOKUP($B290,'Tillförd energi'!$B$2:$AS$506,MATCH(AF$1,'Tillförd energi'!$B$1:$AQ$1,0),FALSE)</f>
        <v>0</v>
      </c>
      <c r="AH290" s="73">
        <f>IFERROR(VLOOKUP(B290,Miljö!$B$1:$S$476,9,FALSE)/1,0)</f>
        <v>0</v>
      </c>
      <c r="AJ290" s="81" t="str">
        <f>IFERROR(VLOOKUP($B290,Miljö!$B$1:$S$500,MATCH("hjälpel exklusive kraftvärme (GWh)",Miljö!$B$1:$V$1,0),FALSE)/1,"")</f>
        <v/>
      </c>
      <c r="AK290" s="81">
        <f t="shared" si="44"/>
        <v>0</v>
      </c>
      <c r="AL290" s="81">
        <f>VLOOKUP($B290,'Slutlig allokering'!$B$2:$AL$462,MATCH("Hjälpel kraftvärme",'Slutlig allokering'!$B$2:$AL$2,0),FALSE)</f>
        <v>0</v>
      </c>
      <c r="AN290" s="73">
        <f t="shared" si="45"/>
        <v>0</v>
      </c>
      <c r="AO290" s="73">
        <f t="shared" si="46"/>
        <v>0</v>
      </c>
      <c r="AP290" s="73" t="str">
        <f>IF(ISERROR(1/VLOOKUP($B290,Leveranser!$B$1:$S$500,MATCH("såld värme (gwh)",Leveranser!$B$1:$S$1,0),FALSE)),"",VLOOKUP($B290,Leveranser!$B$1:$S$500,MATCH("såld värme (gwh)",Leveranser!$B$1:$S$1,0),FALSE))</f>
        <v/>
      </c>
      <c r="AQ290" s="73">
        <f>VLOOKUP($B290,Leveranser!$B$1:$Y$500,MATCH("Totalt såld fjärrvärme till andra fjärrvärmeföretag",Leveranser!$B$1:$AA$1,0),FALSE)</f>
        <v>0</v>
      </c>
      <c r="AR290" s="73">
        <f>IF(ISERROR(1/VLOOKUP($B290,Miljö!$B$1:$S$500,MATCH("Såld mängd produktionsspecifik fjärrvärme (GWh)",Miljö!$B$1:$R$1,0),FALSE)),0,VLOOKUP($B290,Miljö!$B$1:$S$500,MATCH("Såld mängd produktionsspecifik fjärrvärme (GWh)",Miljö!$B$1:$R$1,0),FALSE))</f>
        <v>0</v>
      </c>
      <c r="AS290" s="82" t="str">
        <f t="shared" si="51"/>
        <v/>
      </c>
      <c r="AU290" s="73" t="str">
        <f>VLOOKUP($B290,'Miljövärden urval för publ'!$B$2:$I$486,7,FALSE)</f>
        <v>Nej</v>
      </c>
      <c r="AV290" s="73" t="str">
        <f>VLOOKUP($B290,'Miljövärden urval för publ'!$B$2:$I$486,6,FALSE)</f>
        <v>Nej</v>
      </c>
      <c r="AZ290" s="73">
        <f t="shared" si="47"/>
        <v>0</v>
      </c>
      <c r="BA290" s="73">
        <f t="shared" si="52"/>
        <v>0</v>
      </c>
      <c r="BB290" s="73">
        <f t="shared" si="48"/>
        <v>0</v>
      </c>
      <c r="BC290" s="73">
        <f t="shared" si="49"/>
        <v>0</v>
      </c>
      <c r="BE290" s="73">
        <f t="shared" si="53"/>
        <v>0</v>
      </c>
      <c r="BF290" s="73">
        <f t="shared" si="54"/>
        <v>0</v>
      </c>
      <c r="BH290" s="73">
        <f t="shared" si="50"/>
        <v>0</v>
      </c>
    </row>
    <row r="291" spans="1:60" ht="15" x14ac:dyDescent="0.25">
      <c r="A291" t="s">
        <v>371</v>
      </c>
      <c r="B291" t="s">
        <v>378</v>
      </c>
      <c r="C291" s="73">
        <f>VLOOKUP($B291,'Tillförd energi'!$B$2:$AS$506,MATCH(C$1,'Tillförd energi'!$B$1:$AQ$1,0),FALSE)</f>
        <v>0</v>
      </c>
      <c r="D291" s="73">
        <f>VLOOKUP($B291,'Tillförd energi'!$B$2:$AS$506,MATCH(D$1,'Tillförd energi'!$B$1:$AQ$1,0),FALSE)</f>
        <v>0.6</v>
      </c>
      <c r="E291" s="73">
        <f>VLOOKUP($B291,'Tillförd energi'!$B$2:$AS$506,MATCH(E$1,'Tillförd energi'!$B$1:$AQ$1,0),FALSE)</f>
        <v>0</v>
      </c>
      <c r="F291" s="73">
        <f>VLOOKUP($B291,'Tillförd energi'!$B$2:$AS$506,MATCH(F$1,'Tillförd energi'!$B$1:$AQ$1,0),FALSE)</f>
        <v>0</v>
      </c>
      <c r="G291" s="73">
        <f>VLOOKUP($B291,'Tillförd energi'!$B$2:$AS$506,MATCH(G$1,'Tillförd energi'!$B$1:$AQ$1,0),FALSE)</f>
        <v>0</v>
      </c>
      <c r="H291" s="73">
        <f>VLOOKUP($B291,'Tillförd energi'!$B$2:$AS$506,MATCH(H$1,'Tillförd energi'!$B$1:$AQ$1,0),FALSE)</f>
        <v>0</v>
      </c>
      <c r="I291" s="73">
        <f>VLOOKUP($B291,'Tillförd energi'!$B$2:$AS$506,MATCH(I$1,'Tillförd energi'!$B$1:$AQ$1,0),FALSE)</f>
        <v>0</v>
      </c>
      <c r="J291" s="73">
        <f>VLOOKUP($B291,'Tillförd energi'!$B$2:$AS$506,MATCH(J$1,'Tillförd energi'!$B$1:$AQ$1,0),FALSE)</f>
        <v>0</v>
      </c>
      <c r="K291" s="73">
        <f>VLOOKUP($B291,'Tillförd energi'!$B$2:$AS$506,MATCH(K$1,'Tillförd energi'!$B$1:$AQ$1,0),FALSE)</f>
        <v>0</v>
      </c>
      <c r="L291" s="73">
        <f>VLOOKUP($B291,'Tillförd energi'!$B$2:$AS$506,MATCH(L$1,'Tillförd energi'!$B$1:$AQ$1,0),FALSE)</f>
        <v>0</v>
      </c>
      <c r="M291" s="73">
        <f>VLOOKUP($B291,'Tillförd energi'!$B$2:$AS$506,MATCH(M$1,'Tillförd energi'!$B$1:$AQ$1,0),FALSE)</f>
        <v>28.9</v>
      </c>
      <c r="N291" s="73">
        <f>VLOOKUP($B291,'Tillförd energi'!$B$2:$AS$506,MATCH(N$1,'Tillförd energi'!$B$1:$AQ$1,0),FALSE)</f>
        <v>0</v>
      </c>
      <c r="O291" s="73">
        <f>VLOOKUP($B291,'Tillförd energi'!$B$2:$AS$506,MATCH(O$1,'Tillförd energi'!$B$1:$AQ$1,0),FALSE)</f>
        <v>0</v>
      </c>
      <c r="P291" s="73">
        <f>VLOOKUP($B291,'Tillförd energi'!$B$2:$AS$506,MATCH(P$1,'Tillförd energi'!$B$1:$AQ$1,0),FALSE)</f>
        <v>0</v>
      </c>
      <c r="Q291" s="73">
        <f>VLOOKUP($B291,'Tillförd energi'!$B$2:$AS$506,MATCH(Q$1,'Tillförd energi'!$B$1:$AQ$1,0),FALSE)</f>
        <v>0</v>
      </c>
      <c r="R291" s="73">
        <f>VLOOKUP($B291,'Tillförd energi'!$B$2:$AS$506,MATCH(R$1,'Tillförd energi'!$B$1:$AQ$1,0),FALSE)</f>
        <v>0</v>
      </c>
      <c r="S291" s="73">
        <f>VLOOKUP($B291,'Tillförd energi'!$B$2:$AS$506,MATCH(S$1,'Tillförd energi'!$B$1:$AQ$1,0),FALSE)</f>
        <v>0</v>
      </c>
      <c r="T291" s="73">
        <f>VLOOKUP($B291,'Tillförd energi'!$B$2:$AS$506,MATCH(T$1,'Tillförd energi'!$B$1:$AQ$1,0),FALSE)</f>
        <v>0</v>
      </c>
      <c r="U291" s="73">
        <f>VLOOKUP($B291,'Tillförd energi'!$B$2:$AS$506,MATCH(U$1,'Tillförd energi'!$B$1:$AQ$1,0),FALSE)</f>
        <v>0</v>
      </c>
      <c r="V291" s="73">
        <f>VLOOKUP($B291,'Tillförd energi'!$B$2:$AS$506,MATCH(V$1,'Tillförd energi'!$B$1:$AQ$1,0),FALSE)</f>
        <v>0</v>
      </c>
      <c r="W291" s="73">
        <f>VLOOKUP($B291,'Tillförd energi'!$B$2:$AS$506,MATCH(W$1,'Tillförd energi'!$B$1:$AQ$1,0),FALSE)</f>
        <v>0</v>
      </c>
      <c r="X291" s="73">
        <f>VLOOKUP($B291,'Tillförd energi'!$B$2:$AS$506,MATCH(X$1,'Tillförd energi'!$B$1:$AQ$1,0),FALSE)</f>
        <v>0</v>
      </c>
      <c r="Y291" s="73">
        <f>VLOOKUP($B291,'Tillförd energi'!$B$2:$AS$506,MATCH(Y$1,'Tillförd energi'!$B$1:$AQ$1,0),FALSE)</f>
        <v>0</v>
      </c>
      <c r="Z291" s="73">
        <f>VLOOKUP($B291,'Tillförd energi'!$B$2:$AS$506,MATCH(Z$1,'Tillförd energi'!$B$1:$AQ$1,0),FALSE)</f>
        <v>0</v>
      </c>
      <c r="AA291" s="73">
        <f>VLOOKUP($B291,'Tillförd energi'!$B$2:$AS$506,MATCH(AA$1,'Tillförd energi'!$B$1:$AQ$1,0),FALSE)</f>
        <v>0</v>
      </c>
      <c r="AB291" s="73">
        <f>VLOOKUP($B291,'Tillförd energi'!$B$2:$AS$506,MATCH(AB$1,'Tillförd energi'!$B$1:$AQ$1,0),FALSE)</f>
        <v>4.7</v>
      </c>
      <c r="AC291" s="73">
        <f>VLOOKUP($B291,'Tillförd energi'!$B$2:$AS$506,MATCH(AC$1,'Tillförd energi'!$B$1:$AQ$1,0),FALSE)</f>
        <v>0</v>
      </c>
      <c r="AD291" s="73">
        <f>VLOOKUP($B291,'Tillförd energi'!$B$2:$AS$506,MATCH(AD$1,'Tillförd energi'!$B$1:$AQ$1,0),FALSE)</f>
        <v>0</v>
      </c>
      <c r="AF291" s="73">
        <f>VLOOKUP($B291,'Tillförd energi'!$B$2:$AS$506,MATCH(AF$1,'Tillförd energi'!$B$1:$AQ$1,0),FALSE)</f>
        <v>0.5</v>
      </c>
      <c r="AH291" s="73">
        <f>IFERROR(VLOOKUP(B291,Miljö!$B$1:$S$476,9,FALSE)/1,0)</f>
        <v>0</v>
      </c>
      <c r="AJ291" s="81">
        <f>IFERROR(VLOOKUP($B291,Miljö!$B$1:$S$500,MATCH("hjälpel exklusive kraftvärme (GWh)",Miljö!$B$1:$V$1,0),FALSE)/1,"")</f>
        <v>0.5</v>
      </c>
      <c r="AK291" s="81">
        <f t="shared" si="44"/>
        <v>0.5</v>
      </c>
      <c r="AL291" s="81">
        <f>VLOOKUP($B291,'Slutlig allokering'!$B$2:$AL$462,MATCH("Hjälpel kraftvärme",'Slutlig allokering'!$B$2:$AL$2,0),FALSE)</f>
        <v>0</v>
      </c>
      <c r="AN291" s="73">
        <f t="shared" si="45"/>
        <v>34.700000000000003</v>
      </c>
      <c r="AO291" s="73">
        <f t="shared" si="46"/>
        <v>34.700000000000003</v>
      </c>
      <c r="AP291" s="73">
        <f>IF(ISERROR(1/VLOOKUP($B291,Leveranser!$B$1:$S$500,MATCH("såld värme (gwh)",Leveranser!$B$1:$S$1,0),FALSE)),"",VLOOKUP($B291,Leveranser!$B$1:$S$500,MATCH("såld värme (gwh)",Leveranser!$B$1:$S$1,0),FALSE))</f>
        <v>25.7</v>
      </c>
      <c r="AQ291" s="73">
        <f>VLOOKUP($B291,Leveranser!$B$1:$Y$500,MATCH("Totalt såld fjärrvärme till andra fjärrvärmeföretag",Leveranser!$B$1:$AA$1,0),FALSE)</f>
        <v>0</v>
      </c>
      <c r="AR291" s="73">
        <f>IF(ISERROR(1/VLOOKUP($B291,Miljö!$B$1:$S$500,MATCH("Såld mängd produktionsspecifik fjärrvärme (GWh)",Miljö!$B$1:$R$1,0),FALSE)),0,VLOOKUP($B291,Miljö!$B$1:$S$500,MATCH("Såld mängd produktionsspecifik fjärrvärme (GWh)",Miljö!$B$1:$R$1,0),FALSE))</f>
        <v>0</v>
      </c>
      <c r="AS291" s="82">
        <f t="shared" si="51"/>
        <v>0.74063400576368865</v>
      </c>
      <c r="AU291" s="73" t="str">
        <f>VLOOKUP($B291,'Miljövärden urval för publ'!$B$2:$I$486,7,FALSE)</f>
        <v>Ja</v>
      </c>
      <c r="AV291" s="73" t="str">
        <f>VLOOKUP($B291,'Miljövärden urval för publ'!$B$2:$I$486,6,FALSE)</f>
        <v>Nej</v>
      </c>
      <c r="AZ291" s="73">
        <f t="shared" si="47"/>
        <v>0.5</v>
      </c>
      <c r="BA291" s="73">
        <f t="shared" si="52"/>
        <v>0</v>
      </c>
      <c r="BB291" s="73">
        <f t="shared" si="48"/>
        <v>28.9</v>
      </c>
      <c r="BC291" s="73">
        <f t="shared" si="49"/>
        <v>0</v>
      </c>
      <c r="BE291" s="73">
        <f t="shared" si="53"/>
        <v>0</v>
      </c>
      <c r="BF291" s="73">
        <f t="shared" si="54"/>
        <v>0</v>
      </c>
      <c r="BH291" s="73">
        <f t="shared" si="50"/>
        <v>28.9</v>
      </c>
    </row>
    <row r="292" spans="1:60" ht="15" x14ac:dyDescent="0.25">
      <c r="A292" t="s">
        <v>371</v>
      </c>
      <c r="B292" t="s">
        <v>379</v>
      </c>
      <c r="C292" s="73">
        <f>VLOOKUP($B292,'Tillförd energi'!$B$2:$AS$506,MATCH(C$1,'Tillförd energi'!$B$1:$AQ$1,0),FALSE)</f>
        <v>0</v>
      </c>
      <c r="D292" s="73">
        <f>VLOOKUP($B292,'Tillförd energi'!$B$2:$AS$506,MATCH(D$1,'Tillförd energi'!$B$1:$AQ$1,0),FALSE)</f>
        <v>6.0289999999999999</v>
      </c>
      <c r="E292" s="73">
        <f>VLOOKUP($B292,'Tillförd energi'!$B$2:$AS$506,MATCH(E$1,'Tillförd energi'!$B$1:$AQ$1,0),FALSE)</f>
        <v>0</v>
      </c>
      <c r="F292" s="73">
        <f>VLOOKUP($B292,'Tillförd energi'!$B$2:$AS$506,MATCH(F$1,'Tillförd energi'!$B$1:$AQ$1,0),FALSE)</f>
        <v>0</v>
      </c>
      <c r="G292" s="73">
        <f>VLOOKUP($B292,'Tillförd energi'!$B$2:$AS$506,MATCH(G$1,'Tillförd energi'!$B$1:$AQ$1,0),FALSE)</f>
        <v>0</v>
      </c>
      <c r="H292" s="73">
        <f>VLOOKUP($B292,'Tillförd energi'!$B$2:$AS$506,MATCH(H$1,'Tillförd energi'!$B$1:$AQ$1,0),FALSE)</f>
        <v>0</v>
      </c>
      <c r="I292" s="73">
        <f>VLOOKUP($B292,'Tillförd energi'!$B$2:$AS$506,MATCH(I$1,'Tillförd energi'!$B$1:$AQ$1,0),FALSE)</f>
        <v>0</v>
      </c>
      <c r="J292" s="73">
        <f>VLOOKUP($B292,'Tillförd energi'!$B$2:$AS$506,MATCH(J$1,'Tillförd energi'!$B$1:$AQ$1,0),FALSE)</f>
        <v>0</v>
      </c>
      <c r="K292" s="73">
        <f>VLOOKUP($B292,'Tillförd energi'!$B$2:$AS$506,MATCH(K$1,'Tillförd energi'!$B$1:$AQ$1,0),FALSE)</f>
        <v>0</v>
      </c>
      <c r="L292" s="73">
        <f>VLOOKUP($B292,'Tillförd energi'!$B$2:$AS$506,MATCH(L$1,'Tillförd energi'!$B$1:$AQ$1,0),FALSE)</f>
        <v>0</v>
      </c>
      <c r="M292" s="73">
        <f>VLOOKUP($B292,'Tillförd energi'!$B$2:$AS$506,MATCH(M$1,'Tillförd energi'!$B$1:$AQ$1,0),FALSE)</f>
        <v>0</v>
      </c>
      <c r="N292" s="73">
        <f>VLOOKUP($B292,'Tillförd energi'!$B$2:$AS$506,MATCH(N$1,'Tillförd energi'!$B$1:$AQ$1,0),FALSE)</f>
        <v>0</v>
      </c>
      <c r="O292" s="73">
        <f>VLOOKUP($B292,'Tillförd energi'!$B$2:$AS$506,MATCH(O$1,'Tillförd energi'!$B$1:$AQ$1,0),FALSE)</f>
        <v>0</v>
      </c>
      <c r="P292" s="73">
        <f>VLOOKUP($B292,'Tillförd energi'!$B$2:$AS$506,MATCH(P$1,'Tillförd energi'!$B$1:$AQ$1,0),FALSE)</f>
        <v>0</v>
      </c>
      <c r="Q292" s="73">
        <f>VLOOKUP($B292,'Tillförd energi'!$B$2:$AS$506,MATCH(Q$1,'Tillförd energi'!$B$1:$AQ$1,0),FALSE)</f>
        <v>0</v>
      </c>
      <c r="R292" s="73">
        <f>VLOOKUP($B292,'Tillförd energi'!$B$2:$AS$506,MATCH(R$1,'Tillförd energi'!$B$1:$AQ$1,0),FALSE)</f>
        <v>20.378</v>
      </c>
      <c r="S292" s="73">
        <f>VLOOKUP($B292,'Tillförd energi'!$B$2:$AS$506,MATCH(S$1,'Tillförd energi'!$B$1:$AQ$1,0),FALSE)</f>
        <v>0</v>
      </c>
      <c r="T292" s="73">
        <f>VLOOKUP($B292,'Tillförd energi'!$B$2:$AS$506,MATCH(T$1,'Tillförd energi'!$B$1:$AQ$1,0),FALSE)</f>
        <v>0</v>
      </c>
      <c r="U292" s="73">
        <f>VLOOKUP($B292,'Tillförd energi'!$B$2:$AS$506,MATCH(U$1,'Tillförd energi'!$B$1:$AQ$1,0),FALSE)</f>
        <v>0</v>
      </c>
      <c r="V292" s="73">
        <f>VLOOKUP($B292,'Tillförd energi'!$B$2:$AS$506,MATCH(V$1,'Tillförd energi'!$B$1:$AQ$1,0),FALSE)</f>
        <v>0</v>
      </c>
      <c r="W292" s="73">
        <f>VLOOKUP($B292,'Tillförd energi'!$B$2:$AS$506,MATCH(W$1,'Tillförd energi'!$B$1:$AQ$1,0),FALSE)</f>
        <v>0</v>
      </c>
      <c r="X292" s="73">
        <f>VLOOKUP($B292,'Tillförd energi'!$B$2:$AS$506,MATCH(X$1,'Tillförd energi'!$B$1:$AQ$1,0),FALSE)</f>
        <v>0</v>
      </c>
      <c r="Y292" s="73">
        <f>VLOOKUP($B292,'Tillförd energi'!$B$2:$AS$506,MATCH(Y$1,'Tillförd energi'!$B$1:$AQ$1,0),FALSE)</f>
        <v>0</v>
      </c>
      <c r="Z292" s="73">
        <f>VLOOKUP($B292,'Tillförd energi'!$B$2:$AS$506,MATCH(Z$1,'Tillförd energi'!$B$1:$AQ$1,0),FALSE)</f>
        <v>0</v>
      </c>
      <c r="AA292" s="73">
        <f>VLOOKUP($B292,'Tillförd energi'!$B$2:$AS$506,MATCH(AA$1,'Tillförd energi'!$B$1:$AQ$1,0),FALSE)</f>
        <v>0</v>
      </c>
      <c r="AB292" s="73">
        <f>VLOOKUP($B292,'Tillförd energi'!$B$2:$AS$506,MATCH(AB$1,'Tillförd energi'!$B$1:$AQ$1,0),FALSE)</f>
        <v>0</v>
      </c>
      <c r="AC292" s="73">
        <f>VLOOKUP($B292,'Tillförd energi'!$B$2:$AS$506,MATCH(AC$1,'Tillförd energi'!$B$1:$AQ$1,0),FALSE)</f>
        <v>0</v>
      </c>
      <c r="AD292" s="73">
        <f>VLOOKUP($B292,'Tillförd energi'!$B$2:$AS$506,MATCH(AD$1,'Tillförd energi'!$B$1:$AQ$1,0),FALSE)</f>
        <v>0</v>
      </c>
      <c r="AF292" s="73">
        <f>VLOOKUP($B292,'Tillförd energi'!$B$2:$AS$506,MATCH(AF$1,'Tillförd energi'!$B$1:$AQ$1,0),FALSE)</f>
        <v>0.51700000000000002</v>
      </c>
      <c r="AH292" s="73">
        <f>IFERROR(VLOOKUP(B292,Miljö!$B$1:$S$476,9,FALSE)/1,0)</f>
        <v>0</v>
      </c>
      <c r="AJ292" s="81">
        <f>IFERROR(VLOOKUP($B292,Miljö!$B$1:$S$500,MATCH("hjälpel exklusive kraftvärme (GWh)",Miljö!$B$1:$V$1,0),FALSE)/1,"")</f>
        <v>0.51700000000000002</v>
      </c>
      <c r="AK292" s="81">
        <f t="shared" si="44"/>
        <v>0.51700000000000002</v>
      </c>
      <c r="AL292" s="81">
        <f>VLOOKUP($B292,'Slutlig allokering'!$B$2:$AL$462,MATCH("Hjälpel kraftvärme",'Slutlig allokering'!$B$2:$AL$2,0),FALSE)</f>
        <v>0</v>
      </c>
      <c r="AN292" s="73">
        <f t="shared" si="45"/>
        <v>26.923999999999999</v>
      </c>
      <c r="AO292" s="73">
        <f t="shared" si="46"/>
        <v>26.923999999999999</v>
      </c>
      <c r="AP292" s="73">
        <f>IF(ISERROR(1/VLOOKUP($B292,Leveranser!$B$1:$S$500,MATCH("såld värme (gwh)",Leveranser!$B$1:$S$1,0),FALSE)),"",VLOOKUP($B292,Leveranser!$B$1:$S$500,MATCH("såld värme (gwh)",Leveranser!$B$1:$S$1,0),FALSE))</f>
        <v>17.350999999999999</v>
      </c>
      <c r="AQ292" s="73">
        <f>VLOOKUP($B292,Leveranser!$B$1:$Y$500,MATCH("Totalt såld fjärrvärme till andra fjärrvärmeföretag",Leveranser!$B$1:$AA$1,0),FALSE)</f>
        <v>0</v>
      </c>
      <c r="AR292" s="73">
        <f>IF(ISERROR(1/VLOOKUP($B292,Miljö!$B$1:$S$500,MATCH("Såld mängd produktionsspecifik fjärrvärme (GWh)",Miljö!$B$1:$R$1,0),FALSE)),0,VLOOKUP($B292,Miljö!$B$1:$S$500,MATCH("Såld mängd produktionsspecifik fjärrvärme (GWh)",Miljö!$B$1:$R$1,0),FALSE))</f>
        <v>0</v>
      </c>
      <c r="AS292" s="82">
        <f t="shared" si="51"/>
        <v>0.64444361907591741</v>
      </c>
      <c r="AU292" s="73" t="str">
        <f>VLOOKUP($B292,'Miljövärden urval för publ'!$B$2:$I$486,7,FALSE)</f>
        <v>Ja</v>
      </c>
      <c r="AV292" s="73" t="str">
        <f>VLOOKUP($B292,'Miljövärden urval för publ'!$B$2:$I$486,6,FALSE)</f>
        <v>Ja</v>
      </c>
      <c r="AZ292" s="73">
        <f t="shared" si="47"/>
        <v>0.51700000000000002</v>
      </c>
      <c r="BA292" s="73">
        <f t="shared" si="52"/>
        <v>0</v>
      </c>
      <c r="BB292" s="73">
        <f t="shared" si="48"/>
        <v>0</v>
      </c>
      <c r="BC292" s="73">
        <f t="shared" si="49"/>
        <v>20.378</v>
      </c>
      <c r="BE292" s="73">
        <f t="shared" si="53"/>
        <v>0</v>
      </c>
      <c r="BF292" s="73">
        <f t="shared" si="54"/>
        <v>0</v>
      </c>
      <c r="BH292" s="73">
        <f t="shared" si="50"/>
        <v>20.378</v>
      </c>
    </row>
    <row r="293" spans="1:60" ht="15" x14ac:dyDescent="0.25">
      <c r="A293" t="s">
        <v>371</v>
      </c>
      <c r="B293" t="s">
        <v>380</v>
      </c>
      <c r="C293" s="73">
        <f>VLOOKUP($B293,'Tillförd energi'!$B$2:$AS$506,MATCH(C$1,'Tillförd energi'!$B$1:$AQ$1,0),FALSE)</f>
        <v>0</v>
      </c>
      <c r="D293" s="73">
        <f>VLOOKUP($B293,'Tillförd energi'!$B$2:$AS$506,MATCH(D$1,'Tillförd energi'!$B$1:$AQ$1,0),FALSE)</f>
        <v>1.8560000000000001</v>
      </c>
      <c r="E293" s="73">
        <f>VLOOKUP($B293,'Tillförd energi'!$B$2:$AS$506,MATCH(E$1,'Tillförd energi'!$B$1:$AQ$1,0),FALSE)</f>
        <v>0</v>
      </c>
      <c r="F293" s="73">
        <f>VLOOKUP($B293,'Tillförd energi'!$B$2:$AS$506,MATCH(F$1,'Tillförd energi'!$B$1:$AQ$1,0),FALSE)</f>
        <v>0</v>
      </c>
      <c r="G293" s="73">
        <f>VLOOKUP($B293,'Tillförd energi'!$B$2:$AS$506,MATCH(G$1,'Tillförd energi'!$B$1:$AQ$1,0),FALSE)</f>
        <v>0</v>
      </c>
      <c r="H293" s="73">
        <f>VLOOKUP($B293,'Tillförd energi'!$B$2:$AS$506,MATCH(H$1,'Tillförd energi'!$B$1:$AQ$1,0),FALSE)</f>
        <v>0</v>
      </c>
      <c r="I293" s="73">
        <f>VLOOKUP($B293,'Tillförd energi'!$B$2:$AS$506,MATCH(I$1,'Tillförd energi'!$B$1:$AQ$1,0),FALSE)</f>
        <v>0</v>
      </c>
      <c r="J293" s="73">
        <f>VLOOKUP($B293,'Tillförd energi'!$B$2:$AS$506,MATCH(J$1,'Tillförd energi'!$B$1:$AQ$1,0),FALSE)</f>
        <v>0</v>
      </c>
      <c r="K293" s="73">
        <f>VLOOKUP($B293,'Tillförd energi'!$B$2:$AS$506,MATCH(K$1,'Tillförd energi'!$B$1:$AQ$1,0),FALSE)</f>
        <v>0</v>
      </c>
      <c r="L293" s="73">
        <f>VLOOKUP($B293,'Tillförd energi'!$B$2:$AS$506,MATCH(L$1,'Tillförd energi'!$B$1:$AQ$1,0),FALSE)</f>
        <v>7.89</v>
      </c>
      <c r="M293" s="73">
        <f>VLOOKUP($B293,'Tillförd energi'!$B$2:$AS$506,MATCH(M$1,'Tillförd energi'!$B$1:$AQ$1,0),FALSE)</f>
        <v>0</v>
      </c>
      <c r="N293" s="73">
        <f>VLOOKUP($B293,'Tillförd energi'!$B$2:$AS$506,MATCH(N$1,'Tillförd energi'!$B$1:$AQ$1,0),FALSE)</f>
        <v>15.624000000000001</v>
      </c>
      <c r="O293" s="73">
        <f>VLOOKUP($B293,'Tillförd energi'!$B$2:$AS$506,MATCH(O$1,'Tillförd energi'!$B$1:$AQ$1,0),FALSE)</f>
        <v>10.08</v>
      </c>
      <c r="P293" s="73">
        <f>VLOOKUP($B293,'Tillförd energi'!$B$2:$AS$506,MATCH(P$1,'Tillförd energi'!$B$1:$AQ$1,0),FALSE)</f>
        <v>0</v>
      </c>
      <c r="Q293" s="73">
        <f>VLOOKUP($B293,'Tillförd energi'!$B$2:$AS$506,MATCH(Q$1,'Tillförd energi'!$B$1:$AQ$1,0),FALSE)</f>
        <v>0</v>
      </c>
      <c r="R293" s="73">
        <f>VLOOKUP($B293,'Tillförd energi'!$B$2:$AS$506,MATCH(R$1,'Tillförd energi'!$B$1:$AQ$1,0),FALSE)</f>
        <v>4.0380000000000003</v>
      </c>
      <c r="S293" s="73">
        <f>VLOOKUP($B293,'Tillförd energi'!$B$2:$AS$506,MATCH(S$1,'Tillförd energi'!$B$1:$AQ$1,0),FALSE)</f>
        <v>0</v>
      </c>
      <c r="T293" s="73">
        <f>VLOOKUP($B293,'Tillförd energi'!$B$2:$AS$506,MATCH(T$1,'Tillförd energi'!$B$1:$AQ$1,0),FALSE)</f>
        <v>0</v>
      </c>
      <c r="U293" s="73">
        <f>VLOOKUP($B293,'Tillförd energi'!$B$2:$AS$506,MATCH(U$1,'Tillförd energi'!$B$1:$AQ$1,0),FALSE)</f>
        <v>0</v>
      </c>
      <c r="V293" s="73">
        <f>VLOOKUP($B293,'Tillförd energi'!$B$2:$AS$506,MATCH(V$1,'Tillförd energi'!$B$1:$AQ$1,0),FALSE)</f>
        <v>0</v>
      </c>
      <c r="W293" s="73">
        <f>VLOOKUP($B293,'Tillförd energi'!$B$2:$AS$506,MATCH(W$1,'Tillförd energi'!$B$1:$AQ$1,0),FALSE)</f>
        <v>0</v>
      </c>
      <c r="X293" s="73">
        <f>VLOOKUP($B293,'Tillförd energi'!$B$2:$AS$506,MATCH(X$1,'Tillförd energi'!$B$1:$AQ$1,0),FALSE)</f>
        <v>0</v>
      </c>
      <c r="Y293" s="73">
        <f>VLOOKUP($B293,'Tillförd energi'!$B$2:$AS$506,MATCH(Y$1,'Tillförd energi'!$B$1:$AQ$1,0),FALSE)</f>
        <v>0</v>
      </c>
      <c r="Z293" s="73">
        <f>VLOOKUP($B293,'Tillförd energi'!$B$2:$AS$506,MATCH(Z$1,'Tillförd energi'!$B$1:$AQ$1,0),FALSE)</f>
        <v>0</v>
      </c>
      <c r="AA293" s="73">
        <f>VLOOKUP($B293,'Tillförd energi'!$B$2:$AS$506,MATCH(AA$1,'Tillförd energi'!$B$1:$AQ$1,0),FALSE)</f>
        <v>0</v>
      </c>
      <c r="AB293" s="73">
        <f>VLOOKUP($B293,'Tillförd energi'!$B$2:$AS$506,MATCH(AB$1,'Tillförd energi'!$B$1:$AQ$1,0),FALSE)</f>
        <v>6.4349999999999996</v>
      </c>
      <c r="AC293" s="73">
        <f>VLOOKUP($B293,'Tillförd energi'!$B$2:$AS$506,MATCH(AC$1,'Tillförd energi'!$B$1:$AQ$1,0),FALSE)</f>
        <v>0</v>
      </c>
      <c r="AD293" s="73">
        <f>VLOOKUP($B293,'Tillförd energi'!$B$2:$AS$506,MATCH(AD$1,'Tillförd energi'!$B$1:$AQ$1,0),FALSE)</f>
        <v>0.83699999999999997</v>
      </c>
      <c r="AF293" s="73">
        <f>VLOOKUP($B293,'Tillförd energi'!$B$2:$AS$506,MATCH(AF$1,'Tillförd energi'!$B$1:$AQ$1,0),FALSE)</f>
        <v>0.92200000000000004</v>
      </c>
      <c r="AH293" s="73">
        <f>IFERROR(VLOOKUP(B293,Miljö!$B$1:$S$476,9,FALSE)/1,0)</f>
        <v>0</v>
      </c>
      <c r="AJ293" s="81">
        <f>IFERROR(VLOOKUP($B293,Miljö!$B$1:$S$500,MATCH("hjälpel exklusive kraftvärme (GWh)",Miljö!$B$1:$V$1,0),FALSE)/1,"")</f>
        <v>0.92200000000000004</v>
      </c>
      <c r="AK293" s="81">
        <f t="shared" si="44"/>
        <v>0.92200000000000004</v>
      </c>
      <c r="AL293" s="81">
        <f>VLOOKUP($B293,'Slutlig allokering'!$B$2:$AL$462,MATCH("Hjälpel kraftvärme",'Slutlig allokering'!$B$2:$AL$2,0),FALSE)</f>
        <v>0</v>
      </c>
      <c r="AN293" s="73">
        <f t="shared" si="45"/>
        <v>47.682000000000002</v>
      </c>
      <c r="AO293" s="73">
        <f t="shared" si="46"/>
        <v>47.682000000000002</v>
      </c>
      <c r="AP293" s="73">
        <f>IF(ISERROR(1/VLOOKUP($B293,Leveranser!$B$1:$S$500,MATCH("såld värme (gwh)",Leveranser!$B$1:$S$1,0),FALSE)),"",VLOOKUP($B293,Leveranser!$B$1:$S$500,MATCH("såld värme (gwh)",Leveranser!$B$1:$S$1,0),FALSE))</f>
        <v>34.86</v>
      </c>
      <c r="AQ293" s="73">
        <f>VLOOKUP($B293,Leveranser!$B$1:$Y$500,MATCH("Totalt såld fjärrvärme till andra fjärrvärmeföretag",Leveranser!$B$1:$AA$1,0),FALSE)</f>
        <v>0</v>
      </c>
      <c r="AR293" s="73">
        <f>IF(ISERROR(1/VLOOKUP($B293,Miljö!$B$1:$S$500,MATCH("Såld mängd produktionsspecifik fjärrvärme (GWh)",Miljö!$B$1:$R$1,0),FALSE)),0,VLOOKUP($B293,Miljö!$B$1:$S$500,MATCH("Såld mängd produktionsspecifik fjärrvärme (GWh)",Miljö!$B$1:$R$1,0),FALSE))</f>
        <v>0</v>
      </c>
      <c r="AS293" s="82">
        <f t="shared" si="51"/>
        <v>0.73109349440040261</v>
      </c>
      <c r="AU293" s="73" t="str">
        <f>VLOOKUP($B293,'Miljövärden urval för publ'!$B$2:$I$486,7,FALSE)</f>
        <v>Ja</v>
      </c>
      <c r="AV293" s="73" t="str">
        <f>VLOOKUP($B293,'Miljövärden urval för publ'!$B$2:$I$486,6,FALSE)</f>
        <v>Ja</v>
      </c>
      <c r="AZ293" s="73">
        <f t="shared" si="47"/>
        <v>0.92200000000000004</v>
      </c>
      <c r="BA293" s="73">
        <f t="shared" si="52"/>
        <v>0</v>
      </c>
      <c r="BB293" s="73">
        <f t="shared" si="48"/>
        <v>33.594000000000001</v>
      </c>
      <c r="BC293" s="73">
        <f t="shared" si="49"/>
        <v>4.0380000000000003</v>
      </c>
      <c r="BE293" s="73">
        <f t="shared" si="53"/>
        <v>0</v>
      </c>
      <c r="BF293" s="73">
        <f t="shared" si="54"/>
        <v>0.83699999999999997</v>
      </c>
      <c r="BH293" s="73">
        <f t="shared" si="50"/>
        <v>37.632000000000005</v>
      </c>
    </row>
    <row r="294" spans="1:60" ht="15" x14ac:dyDescent="0.25">
      <c r="A294" t="s">
        <v>371</v>
      </c>
      <c r="B294" t="s">
        <v>381</v>
      </c>
      <c r="C294" s="73">
        <f>VLOOKUP($B294,'Tillförd energi'!$B$2:$AS$506,MATCH(C$1,'Tillförd energi'!$B$1:$AQ$1,0),FALSE)</f>
        <v>0</v>
      </c>
      <c r="D294" s="73">
        <f>VLOOKUP($B294,'Tillförd energi'!$B$2:$AS$506,MATCH(D$1,'Tillförd energi'!$B$1:$AQ$1,0),FALSE)</f>
        <v>0.1</v>
      </c>
      <c r="E294" s="73">
        <f>VLOOKUP($B294,'Tillförd energi'!$B$2:$AS$506,MATCH(E$1,'Tillförd energi'!$B$1:$AQ$1,0),FALSE)</f>
        <v>0</v>
      </c>
      <c r="F294" s="73">
        <f>VLOOKUP($B294,'Tillförd energi'!$B$2:$AS$506,MATCH(F$1,'Tillförd energi'!$B$1:$AQ$1,0),FALSE)</f>
        <v>0</v>
      </c>
      <c r="G294" s="73">
        <f>VLOOKUP($B294,'Tillförd energi'!$B$2:$AS$506,MATCH(G$1,'Tillförd energi'!$B$1:$AQ$1,0),FALSE)</f>
        <v>0</v>
      </c>
      <c r="H294" s="73">
        <f>VLOOKUP($B294,'Tillförd energi'!$B$2:$AS$506,MATCH(H$1,'Tillförd energi'!$B$1:$AQ$1,0),FALSE)</f>
        <v>0</v>
      </c>
      <c r="I294" s="73">
        <f>VLOOKUP($B294,'Tillförd energi'!$B$2:$AS$506,MATCH(I$1,'Tillförd energi'!$B$1:$AQ$1,0),FALSE)</f>
        <v>0</v>
      </c>
      <c r="J294" s="73">
        <f>VLOOKUP($B294,'Tillförd energi'!$B$2:$AS$506,MATCH(J$1,'Tillförd energi'!$B$1:$AQ$1,0),FALSE)</f>
        <v>0</v>
      </c>
      <c r="K294" s="73">
        <f>VLOOKUP($B294,'Tillförd energi'!$B$2:$AS$506,MATCH(K$1,'Tillförd energi'!$B$1:$AQ$1,0),FALSE)</f>
        <v>0</v>
      </c>
      <c r="L294" s="73">
        <f>VLOOKUP($B294,'Tillförd energi'!$B$2:$AS$506,MATCH(L$1,'Tillförd energi'!$B$1:$AQ$1,0),FALSE)</f>
        <v>0</v>
      </c>
      <c r="M294" s="73">
        <f>VLOOKUP($B294,'Tillförd energi'!$B$2:$AS$506,MATCH(M$1,'Tillförd energi'!$B$1:$AQ$1,0),FALSE)</f>
        <v>40.299999999999997</v>
      </c>
      <c r="N294" s="73">
        <f>VLOOKUP($B294,'Tillförd energi'!$B$2:$AS$506,MATCH(N$1,'Tillförd energi'!$B$1:$AQ$1,0),FALSE)</f>
        <v>0</v>
      </c>
      <c r="O294" s="73">
        <f>VLOOKUP($B294,'Tillförd energi'!$B$2:$AS$506,MATCH(O$1,'Tillförd energi'!$B$1:$AQ$1,0),FALSE)</f>
        <v>0</v>
      </c>
      <c r="P294" s="73">
        <f>VLOOKUP($B294,'Tillförd energi'!$B$2:$AS$506,MATCH(P$1,'Tillförd energi'!$B$1:$AQ$1,0),FALSE)</f>
        <v>0</v>
      </c>
      <c r="Q294" s="73">
        <f>VLOOKUP($B294,'Tillförd energi'!$B$2:$AS$506,MATCH(Q$1,'Tillförd energi'!$B$1:$AQ$1,0),FALSE)</f>
        <v>0</v>
      </c>
      <c r="R294" s="73">
        <f>VLOOKUP($B294,'Tillförd energi'!$B$2:$AS$506,MATCH(R$1,'Tillförd energi'!$B$1:$AQ$1,0),FALSE)</f>
        <v>0</v>
      </c>
      <c r="S294" s="73">
        <f>VLOOKUP($B294,'Tillförd energi'!$B$2:$AS$506,MATCH(S$1,'Tillförd energi'!$B$1:$AQ$1,0),FALSE)</f>
        <v>0</v>
      </c>
      <c r="T294" s="73">
        <f>VLOOKUP($B294,'Tillförd energi'!$B$2:$AS$506,MATCH(T$1,'Tillförd energi'!$B$1:$AQ$1,0),FALSE)</f>
        <v>0</v>
      </c>
      <c r="U294" s="73">
        <f>VLOOKUP($B294,'Tillförd energi'!$B$2:$AS$506,MATCH(U$1,'Tillförd energi'!$B$1:$AQ$1,0),FALSE)</f>
        <v>0</v>
      </c>
      <c r="V294" s="73">
        <f>VLOOKUP($B294,'Tillförd energi'!$B$2:$AS$506,MATCH(V$1,'Tillförd energi'!$B$1:$AQ$1,0),FALSE)</f>
        <v>0</v>
      </c>
      <c r="W294" s="73">
        <f>VLOOKUP($B294,'Tillförd energi'!$B$2:$AS$506,MATCH(W$1,'Tillförd energi'!$B$1:$AQ$1,0),FALSE)</f>
        <v>0</v>
      </c>
      <c r="X294" s="73">
        <f>VLOOKUP($B294,'Tillförd energi'!$B$2:$AS$506,MATCH(X$1,'Tillförd energi'!$B$1:$AQ$1,0),FALSE)</f>
        <v>0</v>
      </c>
      <c r="Y294" s="73">
        <f>VLOOKUP($B294,'Tillförd energi'!$B$2:$AS$506,MATCH(Y$1,'Tillförd energi'!$B$1:$AQ$1,0),FALSE)</f>
        <v>0</v>
      </c>
      <c r="Z294" s="73">
        <f>VLOOKUP($B294,'Tillförd energi'!$B$2:$AS$506,MATCH(Z$1,'Tillförd energi'!$B$1:$AQ$1,0),FALSE)</f>
        <v>0</v>
      </c>
      <c r="AA294" s="73">
        <f>VLOOKUP($B294,'Tillförd energi'!$B$2:$AS$506,MATCH(AA$1,'Tillförd energi'!$B$1:$AQ$1,0),FALSE)</f>
        <v>0</v>
      </c>
      <c r="AB294" s="73">
        <f>VLOOKUP($B294,'Tillförd energi'!$B$2:$AS$506,MATCH(AB$1,'Tillförd energi'!$B$1:$AQ$1,0),FALSE)</f>
        <v>5.2</v>
      </c>
      <c r="AC294" s="73">
        <f>VLOOKUP($B294,'Tillförd energi'!$B$2:$AS$506,MATCH(AC$1,'Tillförd energi'!$B$1:$AQ$1,0),FALSE)</f>
        <v>0</v>
      </c>
      <c r="AD294" s="73">
        <f>VLOOKUP($B294,'Tillförd energi'!$B$2:$AS$506,MATCH(AD$1,'Tillförd energi'!$B$1:$AQ$1,0),FALSE)</f>
        <v>0</v>
      </c>
      <c r="AF294" s="73">
        <f>VLOOKUP($B294,'Tillförd energi'!$B$2:$AS$506,MATCH(AF$1,'Tillförd energi'!$B$1:$AQ$1,0),FALSE)</f>
        <v>0.7</v>
      </c>
      <c r="AH294" s="73">
        <f>IFERROR(VLOOKUP(B294,Miljö!$B$1:$S$476,9,FALSE)/1,0)</f>
        <v>0</v>
      </c>
      <c r="AJ294" s="81">
        <f>IFERROR(VLOOKUP($B294,Miljö!$B$1:$S$500,MATCH("hjälpel exklusive kraftvärme (GWh)",Miljö!$B$1:$V$1,0),FALSE)/1,"")</f>
        <v>0.7</v>
      </c>
      <c r="AK294" s="81">
        <f t="shared" si="44"/>
        <v>0.7</v>
      </c>
      <c r="AL294" s="81">
        <f>VLOOKUP($B294,'Slutlig allokering'!$B$2:$AL$462,MATCH("Hjälpel kraftvärme",'Slutlig allokering'!$B$2:$AL$2,0),FALSE)</f>
        <v>0</v>
      </c>
      <c r="AN294" s="73">
        <f t="shared" si="45"/>
        <v>46.300000000000004</v>
      </c>
      <c r="AO294" s="73">
        <f t="shared" si="46"/>
        <v>46.300000000000004</v>
      </c>
      <c r="AP294" s="73">
        <f>IF(ISERROR(1/VLOOKUP($B294,Leveranser!$B$1:$S$500,MATCH("såld värme (gwh)",Leveranser!$B$1:$S$1,0),FALSE)),"",VLOOKUP($B294,Leveranser!$B$1:$S$500,MATCH("såld värme (gwh)",Leveranser!$B$1:$S$1,0),FALSE))</f>
        <v>32</v>
      </c>
      <c r="AQ294" s="73">
        <f>VLOOKUP($B294,Leveranser!$B$1:$Y$500,MATCH("Totalt såld fjärrvärme till andra fjärrvärmeföretag",Leveranser!$B$1:$AA$1,0),FALSE)</f>
        <v>0</v>
      </c>
      <c r="AR294" s="73">
        <f>IF(ISERROR(1/VLOOKUP($B294,Miljö!$B$1:$S$500,MATCH("Såld mängd produktionsspecifik fjärrvärme (GWh)",Miljö!$B$1:$R$1,0),FALSE)),0,VLOOKUP($B294,Miljö!$B$1:$S$500,MATCH("Såld mängd produktionsspecifik fjärrvärme (GWh)",Miljö!$B$1:$R$1,0),FALSE))</f>
        <v>0</v>
      </c>
      <c r="AS294" s="82">
        <f t="shared" si="51"/>
        <v>0.69114470842332609</v>
      </c>
      <c r="AU294" s="73" t="str">
        <f>VLOOKUP($B294,'Miljövärden urval för publ'!$B$2:$I$486,7,FALSE)</f>
        <v>Ja</v>
      </c>
      <c r="AV294" s="73" t="str">
        <f>VLOOKUP($B294,'Miljövärden urval för publ'!$B$2:$I$486,6,FALSE)</f>
        <v>Nej</v>
      </c>
      <c r="AZ294" s="73">
        <f t="shared" si="47"/>
        <v>0.7</v>
      </c>
      <c r="BA294" s="73">
        <f t="shared" si="52"/>
        <v>0</v>
      </c>
      <c r="BB294" s="73">
        <f t="shared" si="48"/>
        <v>40.299999999999997</v>
      </c>
      <c r="BC294" s="73">
        <f t="shared" si="49"/>
        <v>0</v>
      </c>
      <c r="BE294" s="73">
        <f t="shared" si="53"/>
        <v>0</v>
      </c>
      <c r="BF294" s="73">
        <f t="shared" si="54"/>
        <v>0</v>
      </c>
      <c r="BH294" s="73">
        <f t="shared" si="50"/>
        <v>40.299999999999997</v>
      </c>
    </row>
    <row r="295" spans="1:60" ht="15" x14ac:dyDescent="0.25">
      <c r="A295" t="s">
        <v>371</v>
      </c>
      <c r="B295" t="s">
        <v>382</v>
      </c>
      <c r="C295" s="73">
        <f>VLOOKUP($B295,'Tillförd energi'!$B$2:$AS$506,MATCH(C$1,'Tillförd energi'!$B$1:$AQ$1,0),FALSE)</f>
        <v>0</v>
      </c>
      <c r="D295" s="73">
        <f>VLOOKUP($B295,'Tillförd energi'!$B$2:$AS$506,MATCH(D$1,'Tillförd energi'!$B$1:$AQ$1,0),FALSE)</f>
        <v>3.4</v>
      </c>
      <c r="E295" s="73">
        <f>VLOOKUP($B295,'Tillförd energi'!$B$2:$AS$506,MATCH(E$1,'Tillförd energi'!$B$1:$AQ$1,0),FALSE)</f>
        <v>0</v>
      </c>
      <c r="F295" s="73">
        <f>VLOOKUP($B295,'Tillförd energi'!$B$2:$AS$506,MATCH(F$1,'Tillförd energi'!$B$1:$AQ$1,0),FALSE)</f>
        <v>0</v>
      </c>
      <c r="G295" s="73">
        <f>VLOOKUP($B295,'Tillförd energi'!$B$2:$AS$506,MATCH(G$1,'Tillförd energi'!$B$1:$AQ$1,0),FALSE)</f>
        <v>0</v>
      </c>
      <c r="H295" s="73">
        <f>VLOOKUP($B295,'Tillförd energi'!$B$2:$AS$506,MATCH(H$1,'Tillförd energi'!$B$1:$AQ$1,0),FALSE)</f>
        <v>0</v>
      </c>
      <c r="I295" s="73">
        <f>VLOOKUP($B295,'Tillförd energi'!$B$2:$AS$506,MATCH(I$1,'Tillförd energi'!$B$1:$AQ$1,0),FALSE)</f>
        <v>0</v>
      </c>
      <c r="J295" s="73">
        <f>VLOOKUP($B295,'Tillförd energi'!$B$2:$AS$506,MATCH(J$1,'Tillförd energi'!$B$1:$AQ$1,0),FALSE)</f>
        <v>0</v>
      </c>
      <c r="K295" s="73">
        <f>VLOOKUP($B295,'Tillförd energi'!$B$2:$AS$506,MATCH(K$1,'Tillförd energi'!$B$1:$AQ$1,0),FALSE)</f>
        <v>0</v>
      </c>
      <c r="L295" s="73">
        <f>VLOOKUP($B295,'Tillförd energi'!$B$2:$AS$506,MATCH(L$1,'Tillförd energi'!$B$1:$AQ$1,0),FALSE)</f>
        <v>2.1</v>
      </c>
      <c r="M295" s="73">
        <f>VLOOKUP($B295,'Tillförd energi'!$B$2:$AS$506,MATCH(M$1,'Tillförd energi'!$B$1:$AQ$1,0),FALSE)</f>
        <v>0</v>
      </c>
      <c r="N295" s="73">
        <f>VLOOKUP($B295,'Tillförd energi'!$B$2:$AS$506,MATCH(N$1,'Tillförd energi'!$B$1:$AQ$1,0),FALSE)</f>
        <v>9.1999999999999993</v>
      </c>
      <c r="O295" s="73">
        <f>VLOOKUP($B295,'Tillförd energi'!$B$2:$AS$506,MATCH(O$1,'Tillförd energi'!$B$1:$AQ$1,0),FALSE)</f>
        <v>29.5</v>
      </c>
      <c r="P295" s="73">
        <f>VLOOKUP($B295,'Tillförd energi'!$B$2:$AS$506,MATCH(P$1,'Tillförd energi'!$B$1:$AQ$1,0),FALSE)</f>
        <v>0</v>
      </c>
      <c r="Q295" s="73">
        <f>VLOOKUP($B295,'Tillförd energi'!$B$2:$AS$506,MATCH(Q$1,'Tillförd energi'!$B$1:$AQ$1,0),FALSE)</f>
        <v>0</v>
      </c>
      <c r="R295" s="73">
        <f>VLOOKUP($B295,'Tillförd energi'!$B$2:$AS$506,MATCH(R$1,'Tillförd energi'!$B$1:$AQ$1,0),FALSE)</f>
        <v>0</v>
      </c>
      <c r="S295" s="73">
        <f>VLOOKUP($B295,'Tillförd energi'!$B$2:$AS$506,MATCH(S$1,'Tillförd energi'!$B$1:$AQ$1,0),FALSE)</f>
        <v>0</v>
      </c>
      <c r="T295" s="73">
        <f>VLOOKUP($B295,'Tillförd energi'!$B$2:$AS$506,MATCH(T$1,'Tillförd energi'!$B$1:$AQ$1,0),FALSE)</f>
        <v>0</v>
      </c>
      <c r="U295" s="73">
        <f>VLOOKUP($B295,'Tillförd energi'!$B$2:$AS$506,MATCH(U$1,'Tillförd energi'!$B$1:$AQ$1,0),FALSE)</f>
        <v>0</v>
      </c>
      <c r="V295" s="73">
        <f>VLOOKUP($B295,'Tillförd energi'!$B$2:$AS$506,MATCH(V$1,'Tillförd energi'!$B$1:$AQ$1,0),FALSE)</f>
        <v>0</v>
      </c>
      <c r="W295" s="73">
        <f>VLOOKUP($B295,'Tillförd energi'!$B$2:$AS$506,MATCH(W$1,'Tillförd energi'!$B$1:$AQ$1,0),FALSE)</f>
        <v>0</v>
      </c>
      <c r="X295" s="73">
        <f>VLOOKUP($B295,'Tillförd energi'!$B$2:$AS$506,MATCH(X$1,'Tillförd energi'!$B$1:$AQ$1,0),FALSE)</f>
        <v>0</v>
      </c>
      <c r="Y295" s="73">
        <f>VLOOKUP($B295,'Tillförd energi'!$B$2:$AS$506,MATCH(Y$1,'Tillförd energi'!$B$1:$AQ$1,0),FALSE)</f>
        <v>0</v>
      </c>
      <c r="Z295" s="73">
        <f>VLOOKUP($B295,'Tillförd energi'!$B$2:$AS$506,MATCH(Z$1,'Tillförd energi'!$B$1:$AQ$1,0),FALSE)</f>
        <v>0</v>
      </c>
      <c r="AA295" s="73">
        <f>VLOOKUP($B295,'Tillförd energi'!$B$2:$AS$506,MATCH(AA$1,'Tillförd energi'!$B$1:$AQ$1,0),FALSE)</f>
        <v>0</v>
      </c>
      <c r="AB295" s="73">
        <f>VLOOKUP($B295,'Tillförd energi'!$B$2:$AS$506,MATCH(AB$1,'Tillförd energi'!$B$1:$AQ$1,0),FALSE)</f>
        <v>7.7</v>
      </c>
      <c r="AC295" s="73">
        <f>VLOOKUP($B295,'Tillförd energi'!$B$2:$AS$506,MATCH(AC$1,'Tillförd energi'!$B$1:$AQ$1,0),FALSE)</f>
        <v>0</v>
      </c>
      <c r="AD295" s="73">
        <f>VLOOKUP($B295,'Tillförd energi'!$B$2:$AS$506,MATCH(AD$1,'Tillförd energi'!$B$1:$AQ$1,0),FALSE)</f>
        <v>0</v>
      </c>
      <c r="AF295" s="73">
        <f>VLOOKUP($B295,'Tillförd energi'!$B$2:$AS$506,MATCH(AF$1,'Tillförd energi'!$B$1:$AQ$1,0),FALSE)</f>
        <v>0.8</v>
      </c>
      <c r="AH295" s="73">
        <f>IFERROR(VLOOKUP(B295,Miljö!$B$1:$S$476,9,FALSE)/1,0)</f>
        <v>0</v>
      </c>
      <c r="AJ295" s="81">
        <f>IFERROR(VLOOKUP($B295,Miljö!$B$1:$S$500,MATCH("hjälpel exklusive kraftvärme (GWh)",Miljö!$B$1:$V$1,0),FALSE)/1,"")</f>
        <v>0.8</v>
      </c>
      <c r="AK295" s="81">
        <f t="shared" si="44"/>
        <v>0.8</v>
      </c>
      <c r="AL295" s="81">
        <f>VLOOKUP($B295,'Slutlig allokering'!$B$2:$AL$462,MATCH("Hjälpel kraftvärme",'Slutlig allokering'!$B$2:$AL$2,0),FALSE)</f>
        <v>0</v>
      </c>
      <c r="AN295" s="73">
        <f t="shared" si="45"/>
        <v>52.7</v>
      </c>
      <c r="AO295" s="73">
        <f t="shared" si="46"/>
        <v>52.7</v>
      </c>
      <c r="AP295" s="73">
        <f>IF(ISERROR(1/VLOOKUP($B295,Leveranser!$B$1:$S$500,MATCH("såld värme (gwh)",Leveranser!$B$1:$S$1,0),FALSE)),"",VLOOKUP($B295,Leveranser!$B$1:$S$500,MATCH("såld värme (gwh)",Leveranser!$B$1:$S$1,0),FALSE))</f>
        <v>37.1</v>
      </c>
      <c r="AQ295" s="73">
        <f>VLOOKUP($B295,Leveranser!$B$1:$Y$500,MATCH("Totalt såld fjärrvärme till andra fjärrvärmeföretag",Leveranser!$B$1:$AA$1,0),FALSE)</f>
        <v>0</v>
      </c>
      <c r="AR295" s="73">
        <f>IF(ISERROR(1/VLOOKUP($B295,Miljö!$B$1:$S$500,MATCH("Såld mängd produktionsspecifik fjärrvärme (GWh)",Miljö!$B$1:$R$1,0),FALSE)),0,VLOOKUP($B295,Miljö!$B$1:$S$500,MATCH("Såld mängd produktionsspecifik fjärrvärme (GWh)",Miljö!$B$1:$R$1,0),FALSE))</f>
        <v>0</v>
      </c>
      <c r="AS295" s="82">
        <f t="shared" si="51"/>
        <v>0.70398481973434535</v>
      </c>
      <c r="AU295" s="73" t="str">
        <f>VLOOKUP($B295,'Miljövärden urval för publ'!$B$2:$I$486,7,FALSE)</f>
        <v>Ja</v>
      </c>
      <c r="AV295" s="73" t="str">
        <f>VLOOKUP($B295,'Miljövärden urval för publ'!$B$2:$I$486,6,FALSE)</f>
        <v>Nej</v>
      </c>
      <c r="AZ295" s="73">
        <f t="shared" si="47"/>
        <v>0.8</v>
      </c>
      <c r="BA295" s="73">
        <f t="shared" si="52"/>
        <v>0</v>
      </c>
      <c r="BB295" s="73">
        <f t="shared" si="48"/>
        <v>40.799999999999997</v>
      </c>
      <c r="BC295" s="73">
        <f t="shared" si="49"/>
        <v>0</v>
      </c>
      <c r="BE295" s="73">
        <f t="shared" si="53"/>
        <v>0</v>
      </c>
      <c r="BF295" s="73">
        <f t="shared" si="54"/>
        <v>0</v>
      </c>
      <c r="BH295" s="73">
        <f t="shared" si="50"/>
        <v>40.799999999999997</v>
      </c>
    </row>
    <row r="296" spans="1:60" ht="15" x14ac:dyDescent="0.25">
      <c r="A296" t="s">
        <v>371</v>
      </c>
      <c r="B296" t="s">
        <v>383</v>
      </c>
      <c r="C296" s="73">
        <f>VLOOKUP($B296,'Tillförd energi'!$B$2:$AS$506,MATCH(C$1,'Tillförd energi'!$B$1:$AQ$1,0),FALSE)</f>
        <v>0</v>
      </c>
      <c r="D296" s="73">
        <f>VLOOKUP($B296,'Tillförd energi'!$B$2:$AS$506,MATCH(D$1,'Tillförd energi'!$B$1:$AQ$1,0),FALSE)</f>
        <v>0.31900000000000001</v>
      </c>
      <c r="E296" s="73">
        <f>VLOOKUP($B296,'Tillförd energi'!$B$2:$AS$506,MATCH(E$1,'Tillförd energi'!$B$1:$AQ$1,0),FALSE)</f>
        <v>0</v>
      </c>
      <c r="F296" s="73">
        <f>VLOOKUP($B296,'Tillförd energi'!$B$2:$AS$506,MATCH(F$1,'Tillförd energi'!$B$1:$AQ$1,0),FALSE)</f>
        <v>0</v>
      </c>
      <c r="G296" s="73">
        <f>VLOOKUP($B296,'Tillförd energi'!$B$2:$AS$506,MATCH(G$1,'Tillförd energi'!$B$1:$AQ$1,0),FALSE)</f>
        <v>0</v>
      </c>
      <c r="H296" s="73">
        <f>VLOOKUP($B296,'Tillförd energi'!$B$2:$AS$506,MATCH(H$1,'Tillförd energi'!$B$1:$AQ$1,0),FALSE)</f>
        <v>0</v>
      </c>
      <c r="I296" s="73">
        <f>VLOOKUP($B296,'Tillförd energi'!$B$2:$AS$506,MATCH(I$1,'Tillförd energi'!$B$1:$AQ$1,0),FALSE)</f>
        <v>0</v>
      </c>
      <c r="J296" s="73">
        <f>VLOOKUP($B296,'Tillförd energi'!$B$2:$AS$506,MATCH(J$1,'Tillförd energi'!$B$1:$AQ$1,0),FALSE)</f>
        <v>0</v>
      </c>
      <c r="K296" s="73">
        <f>VLOOKUP($B296,'Tillförd energi'!$B$2:$AS$506,MATCH(K$1,'Tillförd energi'!$B$1:$AQ$1,0),FALSE)</f>
        <v>0</v>
      </c>
      <c r="L296" s="73">
        <f>VLOOKUP($B296,'Tillförd energi'!$B$2:$AS$506,MATCH(L$1,'Tillförd energi'!$B$1:$AQ$1,0),FALSE)</f>
        <v>12.5</v>
      </c>
      <c r="M296" s="73">
        <f>VLOOKUP($B296,'Tillförd energi'!$B$2:$AS$506,MATCH(M$1,'Tillförd energi'!$B$1:$AQ$1,0),FALSE)</f>
        <v>0</v>
      </c>
      <c r="N296" s="73">
        <f>VLOOKUP($B296,'Tillförd energi'!$B$2:$AS$506,MATCH(N$1,'Tillförd energi'!$B$1:$AQ$1,0),FALSE)</f>
        <v>0</v>
      </c>
      <c r="O296" s="73">
        <f>VLOOKUP($B296,'Tillförd energi'!$B$2:$AS$506,MATCH(O$1,'Tillförd energi'!$B$1:$AQ$1,0),FALSE)</f>
        <v>8</v>
      </c>
      <c r="P296" s="73">
        <f>VLOOKUP($B296,'Tillförd energi'!$B$2:$AS$506,MATCH(P$1,'Tillförd energi'!$B$1:$AQ$1,0),FALSE)</f>
        <v>0</v>
      </c>
      <c r="Q296" s="73">
        <f>VLOOKUP($B296,'Tillförd energi'!$B$2:$AS$506,MATCH(Q$1,'Tillförd energi'!$B$1:$AQ$1,0),FALSE)</f>
        <v>0</v>
      </c>
      <c r="R296" s="73">
        <f>VLOOKUP($B296,'Tillförd energi'!$B$2:$AS$506,MATCH(R$1,'Tillförd energi'!$B$1:$AQ$1,0),FALSE)</f>
        <v>0</v>
      </c>
      <c r="S296" s="73">
        <f>VLOOKUP($B296,'Tillförd energi'!$B$2:$AS$506,MATCH(S$1,'Tillförd energi'!$B$1:$AQ$1,0),FALSE)</f>
        <v>0</v>
      </c>
      <c r="T296" s="73">
        <f>VLOOKUP($B296,'Tillförd energi'!$B$2:$AS$506,MATCH(T$1,'Tillförd energi'!$B$1:$AQ$1,0),FALSE)</f>
        <v>0</v>
      </c>
      <c r="U296" s="73">
        <f>VLOOKUP($B296,'Tillförd energi'!$B$2:$AS$506,MATCH(U$1,'Tillförd energi'!$B$1:$AQ$1,0),FALSE)</f>
        <v>0</v>
      </c>
      <c r="V296" s="73">
        <f>VLOOKUP($B296,'Tillförd energi'!$B$2:$AS$506,MATCH(V$1,'Tillförd energi'!$B$1:$AQ$1,0),FALSE)</f>
        <v>0</v>
      </c>
      <c r="W296" s="73">
        <f>VLOOKUP($B296,'Tillförd energi'!$B$2:$AS$506,MATCH(W$1,'Tillförd energi'!$B$1:$AQ$1,0),FALSE)</f>
        <v>0</v>
      </c>
      <c r="X296" s="73">
        <f>VLOOKUP($B296,'Tillförd energi'!$B$2:$AS$506,MATCH(X$1,'Tillförd energi'!$B$1:$AQ$1,0),FALSE)</f>
        <v>0</v>
      </c>
      <c r="Y296" s="73">
        <f>VLOOKUP($B296,'Tillförd energi'!$B$2:$AS$506,MATCH(Y$1,'Tillförd energi'!$B$1:$AQ$1,0),FALSE)</f>
        <v>0</v>
      </c>
      <c r="Z296" s="73">
        <f>VLOOKUP($B296,'Tillförd energi'!$B$2:$AS$506,MATCH(Z$1,'Tillförd energi'!$B$1:$AQ$1,0),FALSE)</f>
        <v>0</v>
      </c>
      <c r="AA296" s="73">
        <f>VLOOKUP($B296,'Tillförd energi'!$B$2:$AS$506,MATCH(AA$1,'Tillförd energi'!$B$1:$AQ$1,0),FALSE)</f>
        <v>0</v>
      </c>
      <c r="AB296" s="73">
        <f>VLOOKUP($B296,'Tillförd energi'!$B$2:$AS$506,MATCH(AB$1,'Tillförd energi'!$B$1:$AQ$1,0),FALSE)</f>
        <v>2</v>
      </c>
      <c r="AC296" s="73">
        <f>VLOOKUP($B296,'Tillförd energi'!$B$2:$AS$506,MATCH(AC$1,'Tillförd energi'!$B$1:$AQ$1,0),FALSE)</f>
        <v>0</v>
      </c>
      <c r="AD296" s="73">
        <f>VLOOKUP($B296,'Tillförd energi'!$B$2:$AS$506,MATCH(AD$1,'Tillförd energi'!$B$1:$AQ$1,0),FALSE)</f>
        <v>0</v>
      </c>
      <c r="AF296" s="73">
        <f>VLOOKUP($B296,'Tillförd energi'!$B$2:$AS$506,MATCH(AF$1,'Tillförd energi'!$B$1:$AQ$1,0),FALSE)</f>
        <v>0.3</v>
      </c>
      <c r="AH296" s="73">
        <f>IFERROR(VLOOKUP(B296,Miljö!$B$1:$S$476,9,FALSE)/1,0)</f>
        <v>0</v>
      </c>
      <c r="AJ296" s="81">
        <f>IFERROR(VLOOKUP($B296,Miljö!$B$1:$S$500,MATCH("hjälpel exklusive kraftvärme (GWh)",Miljö!$B$1:$V$1,0),FALSE)/1,"")</f>
        <v>0.3</v>
      </c>
      <c r="AK296" s="81">
        <f t="shared" si="44"/>
        <v>0.3</v>
      </c>
      <c r="AL296" s="81">
        <f>VLOOKUP($B296,'Slutlig allokering'!$B$2:$AL$462,MATCH("Hjälpel kraftvärme",'Slutlig allokering'!$B$2:$AL$2,0),FALSE)</f>
        <v>0</v>
      </c>
      <c r="AN296" s="73">
        <f t="shared" si="45"/>
        <v>23.119000000000003</v>
      </c>
      <c r="AO296" s="73">
        <f t="shared" si="46"/>
        <v>23.119000000000003</v>
      </c>
      <c r="AP296" s="73">
        <f>IF(ISERROR(1/VLOOKUP($B296,Leveranser!$B$1:$S$500,MATCH("såld värme (gwh)",Leveranser!$B$1:$S$1,0),FALSE)),"",VLOOKUP($B296,Leveranser!$B$1:$S$500,MATCH("såld värme (gwh)",Leveranser!$B$1:$S$1,0),FALSE))</f>
        <v>18.399999999999999</v>
      </c>
      <c r="AQ296" s="73">
        <f>VLOOKUP($B296,Leveranser!$B$1:$Y$500,MATCH("Totalt såld fjärrvärme till andra fjärrvärmeföretag",Leveranser!$B$1:$AA$1,0),FALSE)</f>
        <v>0</v>
      </c>
      <c r="AR296" s="73">
        <f>IF(ISERROR(1/VLOOKUP($B296,Miljö!$B$1:$S$500,MATCH("Såld mängd produktionsspecifik fjärrvärme (GWh)",Miljö!$B$1:$R$1,0),FALSE)),0,VLOOKUP($B296,Miljö!$B$1:$S$500,MATCH("Såld mängd produktionsspecifik fjärrvärme (GWh)",Miljö!$B$1:$R$1,0),FALSE))</f>
        <v>0</v>
      </c>
      <c r="AS296" s="82">
        <f t="shared" si="51"/>
        <v>0.79588217483455148</v>
      </c>
      <c r="AU296" s="73" t="str">
        <f>VLOOKUP($B296,'Miljövärden urval för publ'!$B$2:$I$486,7,FALSE)</f>
        <v>Ja</v>
      </c>
      <c r="AV296" s="73" t="str">
        <f>VLOOKUP($B296,'Miljövärden urval för publ'!$B$2:$I$486,6,FALSE)</f>
        <v>Ja</v>
      </c>
      <c r="AZ296" s="73">
        <f t="shared" si="47"/>
        <v>0.3</v>
      </c>
      <c r="BA296" s="73">
        <f t="shared" si="52"/>
        <v>0</v>
      </c>
      <c r="BB296" s="73">
        <f t="shared" si="48"/>
        <v>20.5</v>
      </c>
      <c r="BC296" s="73">
        <f t="shared" si="49"/>
        <v>0</v>
      </c>
      <c r="BE296" s="73">
        <f t="shared" si="53"/>
        <v>0</v>
      </c>
      <c r="BF296" s="73">
        <f t="shared" si="54"/>
        <v>0</v>
      </c>
      <c r="BH296" s="73">
        <f t="shared" si="50"/>
        <v>20.5</v>
      </c>
    </row>
    <row r="297" spans="1:60" ht="15" x14ac:dyDescent="0.25">
      <c r="A297" t="s">
        <v>371</v>
      </c>
      <c r="B297" t="s">
        <v>384</v>
      </c>
      <c r="C297" s="73">
        <f>VLOOKUP($B297,'Tillförd energi'!$B$2:$AS$506,MATCH(C$1,'Tillförd energi'!$B$1:$AQ$1,0),FALSE)</f>
        <v>0</v>
      </c>
      <c r="D297" s="73">
        <f>VLOOKUP($B297,'Tillförd energi'!$B$2:$AS$506,MATCH(D$1,'Tillförd energi'!$B$1:$AQ$1,0),FALSE)</f>
        <v>1</v>
      </c>
      <c r="E297" s="73">
        <f>VLOOKUP($B297,'Tillförd energi'!$B$2:$AS$506,MATCH(E$1,'Tillförd energi'!$B$1:$AQ$1,0),FALSE)</f>
        <v>0</v>
      </c>
      <c r="F297" s="73">
        <f>VLOOKUP($B297,'Tillförd energi'!$B$2:$AS$506,MATCH(F$1,'Tillförd energi'!$B$1:$AQ$1,0),FALSE)</f>
        <v>0</v>
      </c>
      <c r="G297" s="73">
        <f>VLOOKUP($B297,'Tillförd energi'!$B$2:$AS$506,MATCH(G$1,'Tillförd energi'!$B$1:$AQ$1,0),FALSE)</f>
        <v>0</v>
      </c>
      <c r="H297" s="73">
        <f>VLOOKUP($B297,'Tillförd energi'!$B$2:$AS$506,MATCH(H$1,'Tillförd energi'!$B$1:$AQ$1,0),FALSE)</f>
        <v>0</v>
      </c>
      <c r="I297" s="73">
        <f>VLOOKUP($B297,'Tillförd energi'!$B$2:$AS$506,MATCH(I$1,'Tillförd energi'!$B$1:$AQ$1,0),FALSE)</f>
        <v>0</v>
      </c>
      <c r="J297" s="73">
        <f>VLOOKUP($B297,'Tillförd energi'!$B$2:$AS$506,MATCH(J$1,'Tillförd energi'!$B$1:$AQ$1,0),FALSE)</f>
        <v>0</v>
      </c>
      <c r="K297" s="73">
        <f>VLOOKUP($B297,'Tillförd energi'!$B$2:$AS$506,MATCH(K$1,'Tillförd energi'!$B$1:$AQ$1,0),FALSE)</f>
        <v>0</v>
      </c>
      <c r="L297" s="73">
        <f>VLOOKUP($B297,'Tillförd energi'!$B$2:$AS$506,MATCH(L$1,'Tillförd energi'!$B$1:$AQ$1,0),FALSE)</f>
        <v>5.9</v>
      </c>
      <c r="M297" s="73">
        <f>VLOOKUP($B297,'Tillförd energi'!$B$2:$AS$506,MATCH(M$1,'Tillförd energi'!$B$1:$AQ$1,0),FALSE)</f>
        <v>0</v>
      </c>
      <c r="N297" s="73">
        <f>VLOOKUP($B297,'Tillförd energi'!$B$2:$AS$506,MATCH(N$1,'Tillförd energi'!$B$1:$AQ$1,0),FALSE)</f>
        <v>0</v>
      </c>
      <c r="O297" s="73">
        <f>VLOOKUP($B297,'Tillförd energi'!$B$2:$AS$506,MATCH(O$1,'Tillförd energi'!$B$1:$AQ$1,0),FALSE)</f>
        <v>19.7</v>
      </c>
      <c r="P297" s="73">
        <f>VLOOKUP($B297,'Tillförd energi'!$B$2:$AS$506,MATCH(P$1,'Tillförd energi'!$B$1:$AQ$1,0),FALSE)</f>
        <v>0</v>
      </c>
      <c r="Q297" s="73">
        <f>VLOOKUP($B297,'Tillförd energi'!$B$2:$AS$506,MATCH(Q$1,'Tillförd energi'!$B$1:$AQ$1,0),FALSE)</f>
        <v>0</v>
      </c>
      <c r="R297" s="73">
        <f>VLOOKUP($B297,'Tillförd energi'!$B$2:$AS$506,MATCH(R$1,'Tillförd energi'!$B$1:$AQ$1,0),FALSE)</f>
        <v>0</v>
      </c>
      <c r="S297" s="73">
        <f>VLOOKUP($B297,'Tillförd energi'!$B$2:$AS$506,MATCH(S$1,'Tillförd energi'!$B$1:$AQ$1,0),FALSE)</f>
        <v>0</v>
      </c>
      <c r="T297" s="73">
        <f>VLOOKUP($B297,'Tillförd energi'!$B$2:$AS$506,MATCH(T$1,'Tillförd energi'!$B$1:$AQ$1,0),FALSE)</f>
        <v>0</v>
      </c>
      <c r="U297" s="73">
        <f>VLOOKUP($B297,'Tillförd energi'!$B$2:$AS$506,MATCH(U$1,'Tillförd energi'!$B$1:$AQ$1,0),FALSE)</f>
        <v>0</v>
      </c>
      <c r="V297" s="73">
        <f>VLOOKUP($B297,'Tillförd energi'!$B$2:$AS$506,MATCH(V$1,'Tillförd energi'!$B$1:$AQ$1,0),FALSE)</f>
        <v>0</v>
      </c>
      <c r="W297" s="73">
        <f>VLOOKUP($B297,'Tillförd energi'!$B$2:$AS$506,MATCH(W$1,'Tillförd energi'!$B$1:$AQ$1,0),FALSE)</f>
        <v>0</v>
      </c>
      <c r="X297" s="73">
        <f>VLOOKUP($B297,'Tillförd energi'!$B$2:$AS$506,MATCH(X$1,'Tillförd energi'!$B$1:$AQ$1,0),FALSE)</f>
        <v>0</v>
      </c>
      <c r="Y297" s="73">
        <f>VLOOKUP($B297,'Tillförd energi'!$B$2:$AS$506,MATCH(Y$1,'Tillförd energi'!$B$1:$AQ$1,0),FALSE)</f>
        <v>0</v>
      </c>
      <c r="Z297" s="73">
        <f>VLOOKUP($B297,'Tillförd energi'!$B$2:$AS$506,MATCH(Z$1,'Tillförd energi'!$B$1:$AQ$1,0),FALSE)</f>
        <v>0</v>
      </c>
      <c r="AA297" s="73">
        <f>VLOOKUP($B297,'Tillförd energi'!$B$2:$AS$506,MATCH(AA$1,'Tillförd energi'!$B$1:$AQ$1,0),FALSE)</f>
        <v>0</v>
      </c>
      <c r="AB297" s="73">
        <f>VLOOKUP($B297,'Tillförd energi'!$B$2:$AS$506,MATCH(AB$1,'Tillförd energi'!$B$1:$AQ$1,0),FALSE)</f>
        <v>5.6</v>
      </c>
      <c r="AC297" s="73">
        <f>VLOOKUP($B297,'Tillförd energi'!$B$2:$AS$506,MATCH(AC$1,'Tillförd energi'!$B$1:$AQ$1,0),FALSE)</f>
        <v>0</v>
      </c>
      <c r="AD297" s="73">
        <f>VLOOKUP($B297,'Tillförd energi'!$B$2:$AS$506,MATCH(AD$1,'Tillförd energi'!$B$1:$AQ$1,0),FALSE)</f>
        <v>0</v>
      </c>
      <c r="AF297" s="73">
        <f>VLOOKUP($B297,'Tillförd energi'!$B$2:$AS$506,MATCH(AF$1,'Tillförd energi'!$B$1:$AQ$1,0),FALSE)</f>
        <v>0.6</v>
      </c>
      <c r="AH297" s="73">
        <f>IFERROR(VLOOKUP(B297,Miljö!$B$1:$S$476,9,FALSE)/1,0)</f>
        <v>0</v>
      </c>
      <c r="AJ297" s="81">
        <f>IFERROR(VLOOKUP($B297,Miljö!$B$1:$S$500,MATCH("hjälpel exklusive kraftvärme (GWh)",Miljö!$B$1:$V$1,0),FALSE)/1,"")</f>
        <v>0.6</v>
      </c>
      <c r="AK297" s="81">
        <f t="shared" si="44"/>
        <v>0.6</v>
      </c>
      <c r="AL297" s="81">
        <f>VLOOKUP($B297,'Slutlig allokering'!$B$2:$AL$462,MATCH("Hjälpel kraftvärme",'Slutlig allokering'!$B$2:$AL$2,0),FALSE)</f>
        <v>0</v>
      </c>
      <c r="AN297" s="73">
        <f t="shared" si="45"/>
        <v>32.800000000000004</v>
      </c>
      <c r="AO297" s="73">
        <f t="shared" si="46"/>
        <v>32.800000000000004</v>
      </c>
      <c r="AP297" s="73">
        <f>IF(ISERROR(1/VLOOKUP($B297,Leveranser!$B$1:$S$500,MATCH("såld värme (gwh)",Leveranser!$B$1:$S$1,0),FALSE)),"",VLOOKUP($B297,Leveranser!$B$1:$S$500,MATCH("såld värme (gwh)",Leveranser!$B$1:$S$1,0),FALSE))</f>
        <v>24.1</v>
      </c>
      <c r="AQ297" s="73">
        <f>VLOOKUP($B297,Leveranser!$B$1:$Y$500,MATCH("Totalt såld fjärrvärme till andra fjärrvärmeföretag",Leveranser!$B$1:$AA$1,0),FALSE)</f>
        <v>0</v>
      </c>
      <c r="AR297" s="73">
        <f>IF(ISERROR(1/VLOOKUP($B297,Miljö!$B$1:$S$500,MATCH("Såld mängd produktionsspecifik fjärrvärme (GWh)",Miljö!$B$1:$R$1,0),FALSE)),0,VLOOKUP($B297,Miljö!$B$1:$S$500,MATCH("Såld mängd produktionsspecifik fjärrvärme (GWh)",Miljö!$B$1:$R$1,0),FALSE))</f>
        <v>0</v>
      </c>
      <c r="AS297" s="82">
        <f t="shared" si="51"/>
        <v>0.7347560975609756</v>
      </c>
      <c r="AU297" s="73" t="str">
        <f>VLOOKUP($B297,'Miljövärden urval för publ'!$B$2:$I$486,7,FALSE)</f>
        <v>Ja</v>
      </c>
      <c r="AV297" s="73" t="str">
        <f>VLOOKUP($B297,'Miljövärden urval för publ'!$B$2:$I$486,6,FALSE)</f>
        <v>Nej</v>
      </c>
      <c r="AZ297" s="73">
        <f t="shared" si="47"/>
        <v>0.6</v>
      </c>
      <c r="BA297" s="73">
        <f t="shared" si="52"/>
        <v>0</v>
      </c>
      <c r="BB297" s="73">
        <f t="shared" si="48"/>
        <v>25.6</v>
      </c>
      <c r="BC297" s="73">
        <f t="shared" si="49"/>
        <v>0</v>
      </c>
      <c r="BE297" s="73">
        <f t="shared" si="53"/>
        <v>0</v>
      </c>
      <c r="BF297" s="73">
        <f t="shared" si="54"/>
        <v>0</v>
      </c>
      <c r="BH297" s="73">
        <f t="shared" si="50"/>
        <v>25.6</v>
      </c>
    </row>
    <row r="298" spans="1:60" ht="15" x14ac:dyDescent="0.25">
      <c r="A298" t="s">
        <v>371</v>
      </c>
      <c r="B298" t="s">
        <v>385</v>
      </c>
      <c r="C298" s="73">
        <f>VLOOKUP($B298,'Tillförd energi'!$B$2:$AS$506,MATCH(C$1,'Tillförd energi'!$B$1:$AQ$1,0),FALSE)</f>
        <v>0</v>
      </c>
      <c r="D298" s="73">
        <f>VLOOKUP($B298,'Tillförd energi'!$B$2:$AS$506,MATCH(D$1,'Tillförd energi'!$B$1:$AQ$1,0),FALSE)</f>
        <v>0</v>
      </c>
      <c r="E298" s="73">
        <f>VLOOKUP($B298,'Tillförd energi'!$B$2:$AS$506,MATCH(E$1,'Tillförd energi'!$B$1:$AQ$1,0),FALSE)</f>
        <v>0</v>
      </c>
      <c r="F298" s="73">
        <f>VLOOKUP($B298,'Tillförd energi'!$B$2:$AS$506,MATCH(F$1,'Tillförd energi'!$B$1:$AQ$1,0),FALSE)</f>
        <v>0</v>
      </c>
      <c r="G298" s="73">
        <f>VLOOKUP($B298,'Tillförd energi'!$B$2:$AS$506,MATCH(G$1,'Tillförd energi'!$B$1:$AQ$1,0),FALSE)</f>
        <v>0</v>
      </c>
      <c r="H298" s="73">
        <f>VLOOKUP($B298,'Tillförd energi'!$B$2:$AS$506,MATCH(H$1,'Tillförd energi'!$B$1:$AQ$1,0),FALSE)</f>
        <v>0</v>
      </c>
      <c r="I298" s="73">
        <f>VLOOKUP($B298,'Tillförd energi'!$B$2:$AS$506,MATCH(I$1,'Tillförd energi'!$B$1:$AQ$1,0),FALSE)</f>
        <v>0</v>
      </c>
      <c r="J298" s="73">
        <f>VLOOKUP($B298,'Tillförd energi'!$B$2:$AS$506,MATCH(J$1,'Tillförd energi'!$B$1:$AQ$1,0),FALSE)</f>
        <v>0</v>
      </c>
      <c r="K298" s="73">
        <f>VLOOKUP($B298,'Tillförd energi'!$B$2:$AS$506,MATCH(K$1,'Tillförd energi'!$B$1:$AQ$1,0),FALSE)</f>
        <v>0</v>
      </c>
      <c r="L298" s="73">
        <f>VLOOKUP($B298,'Tillförd energi'!$B$2:$AS$506,MATCH(L$1,'Tillförd energi'!$B$1:$AQ$1,0),FALSE)</f>
        <v>0</v>
      </c>
      <c r="M298" s="73">
        <f>VLOOKUP($B298,'Tillförd energi'!$B$2:$AS$506,MATCH(M$1,'Tillförd energi'!$B$1:$AQ$1,0),FALSE)</f>
        <v>0</v>
      </c>
      <c r="N298" s="73">
        <f>VLOOKUP($B298,'Tillförd energi'!$B$2:$AS$506,MATCH(N$1,'Tillförd energi'!$B$1:$AQ$1,0),FALSE)</f>
        <v>0</v>
      </c>
      <c r="O298" s="73">
        <f>VLOOKUP($B298,'Tillförd energi'!$B$2:$AS$506,MATCH(O$1,'Tillförd energi'!$B$1:$AQ$1,0),FALSE)</f>
        <v>0</v>
      </c>
      <c r="P298" s="73">
        <f>VLOOKUP($B298,'Tillförd energi'!$B$2:$AS$506,MATCH(P$1,'Tillförd energi'!$B$1:$AQ$1,0),FALSE)</f>
        <v>0</v>
      </c>
      <c r="Q298" s="73">
        <f>VLOOKUP($B298,'Tillförd energi'!$B$2:$AS$506,MATCH(Q$1,'Tillförd energi'!$B$1:$AQ$1,0),FALSE)</f>
        <v>0</v>
      </c>
      <c r="R298" s="73">
        <f>VLOOKUP($B298,'Tillförd energi'!$B$2:$AS$506,MATCH(R$1,'Tillförd energi'!$B$1:$AQ$1,0),FALSE)</f>
        <v>0</v>
      </c>
      <c r="S298" s="73">
        <f>VLOOKUP($B298,'Tillförd energi'!$B$2:$AS$506,MATCH(S$1,'Tillförd energi'!$B$1:$AQ$1,0),FALSE)</f>
        <v>0</v>
      </c>
      <c r="T298" s="73">
        <f>VLOOKUP($B298,'Tillförd energi'!$B$2:$AS$506,MATCH(T$1,'Tillförd energi'!$B$1:$AQ$1,0),FALSE)</f>
        <v>0</v>
      </c>
      <c r="U298" s="73">
        <f>VLOOKUP($B298,'Tillförd energi'!$B$2:$AS$506,MATCH(U$1,'Tillförd energi'!$B$1:$AQ$1,0),FALSE)</f>
        <v>0</v>
      </c>
      <c r="V298" s="73">
        <f>VLOOKUP($B298,'Tillförd energi'!$B$2:$AS$506,MATCH(V$1,'Tillförd energi'!$B$1:$AQ$1,0),FALSE)</f>
        <v>0</v>
      </c>
      <c r="W298" s="73">
        <f>VLOOKUP($B298,'Tillförd energi'!$B$2:$AS$506,MATCH(W$1,'Tillförd energi'!$B$1:$AQ$1,0),FALSE)</f>
        <v>0</v>
      </c>
      <c r="X298" s="73">
        <f>VLOOKUP($B298,'Tillförd energi'!$B$2:$AS$506,MATCH(X$1,'Tillförd energi'!$B$1:$AQ$1,0),FALSE)</f>
        <v>0</v>
      </c>
      <c r="Y298" s="73">
        <f>VLOOKUP($B298,'Tillförd energi'!$B$2:$AS$506,MATCH(Y$1,'Tillförd energi'!$B$1:$AQ$1,0),FALSE)</f>
        <v>0</v>
      </c>
      <c r="Z298" s="73">
        <f>VLOOKUP($B298,'Tillförd energi'!$B$2:$AS$506,MATCH(Z$1,'Tillförd energi'!$B$1:$AQ$1,0),FALSE)</f>
        <v>0</v>
      </c>
      <c r="AA298" s="73">
        <f>VLOOKUP($B298,'Tillförd energi'!$B$2:$AS$506,MATCH(AA$1,'Tillförd energi'!$B$1:$AQ$1,0),FALSE)</f>
        <v>0</v>
      </c>
      <c r="AB298" s="73">
        <f>VLOOKUP($B298,'Tillförd energi'!$B$2:$AS$506,MATCH(AB$1,'Tillförd energi'!$B$1:$AQ$1,0),FALSE)</f>
        <v>0</v>
      </c>
      <c r="AC298" s="73">
        <f>VLOOKUP($B298,'Tillförd energi'!$B$2:$AS$506,MATCH(AC$1,'Tillförd energi'!$B$1:$AQ$1,0),FALSE)</f>
        <v>0</v>
      </c>
      <c r="AD298" s="73">
        <f>VLOOKUP($B298,'Tillförd energi'!$B$2:$AS$506,MATCH(AD$1,'Tillförd energi'!$B$1:$AQ$1,0),FALSE)</f>
        <v>0</v>
      </c>
      <c r="AF298" s="73">
        <f>VLOOKUP($B298,'Tillförd energi'!$B$2:$AS$506,MATCH(AF$1,'Tillförd energi'!$B$1:$AQ$1,0),FALSE)</f>
        <v>0</v>
      </c>
      <c r="AH298" s="73">
        <f>IFERROR(VLOOKUP(B298,Miljö!$B$1:$S$476,9,FALSE)/1,0)</f>
        <v>0</v>
      </c>
      <c r="AJ298" s="81" t="str">
        <f>IFERROR(VLOOKUP($B298,Miljö!$B$1:$S$500,MATCH("hjälpel exklusive kraftvärme (GWh)",Miljö!$B$1:$V$1,0),FALSE)/1,"")</f>
        <v/>
      </c>
      <c r="AK298" s="81">
        <f t="shared" si="44"/>
        <v>0</v>
      </c>
      <c r="AL298" s="81">
        <f>VLOOKUP($B298,'Slutlig allokering'!$B$2:$AL$462,MATCH("Hjälpel kraftvärme",'Slutlig allokering'!$B$2:$AL$2,0),FALSE)</f>
        <v>0</v>
      </c>
      <c r="AN298" s="73">
        <f t="shared" si="45"/>
        <v>0</v>
      </c>
      <c r="AO298" s="73">
        <f t="shared" si="46"/>
        <v>0</v>
      </c>
      <c r="AP298" s="73" t="str">
        <f>IF(ISERROR(1/VLOOKUP($B298,Leveranser!$B$1:$S$500,MATCH("såld värme (gwh)",Leveranser!$B$1:$S$1,0),FALSE)),"",VLOOKUP($B298,Leveranser!$B$1:$S$500,MATCH("såld värme (gwh)",Leveranser!$B$1:$S$1,0),FALSE))</f>
        <v/>
      </c>
      <c r="AQ298" s="73">
        <f>VLOOKUP($B298,Leveranser!$B$1:$Y$500,MATCH("Totalt såld fjärrvärme till andra fjärrvärmeföretag",Leveranser!$B$1:$AA$1,0),FALSE)</f>
        <v>0</v>
      </c>
      <c r="AR298" s="73">
        <f>IF(ISERROR(1/VLOOKUP($B298,Miljö!$B$1:$S$500,MATCH("Såld mängd produktionsspecifik fjärrvärme (GWh)",Miljö!$B$1:$R$1,0),FALSE)),0,VLOOKUP($B298,Miljö!$B$1:$S$500,MATCH("Såld mängd produktionsspecifik fjärrvärme (GWh)",Miljö!$B$1:$R$1,0),FALSE))</f>
        <v>0</v>
      </c>
      <c r="AS298" s="82" t="str">
        <f t="shared" si="51"/>
        <v/>
      </c>
      <c r="AU298" s="73" t="str">
        <f>VLOOKUP($B298,'Miljövärden urval för publ'!$B$2:$I$486,7,FALSE)</f>
        <v>Nej</v>
      </c>
      <c r="AV298" s="73" t="str">
        <f>VLOOKUP($B298,'Miljövärden urval för publ'!$B$2:$I$486,6,FALSE)</f>
        <v>Nej</v>
      </c>
      <c r="AZ298" s="73">
        <f t="shared" si="47"/>
        <v>0</v>
      </c>
      <c r="BA298" s="73">
        <f t="shared" si="52"/>
        <v>0</v>
      </c>
      <c r="BB298" s="73">
        <f t="shared" si="48"/>
        <v>0</v>
      </c>
      <c r="BC298" s="73">
        <f t="shared" si="49"/>
        <v>0</v>
      </c>
      <c r="BE298" s="73">
        <f t="shared" si="53"/>
        <v>0</v>
      </c>
      <c r="BF298" s="73">
        <f t="shared" si="54"/>
        <v>0</v>
      </c>
      <c r="BH298" s="73">
        <f t="shared" si="50"/>
        <v>0</v>
      </c>
    </row>
    <row r="299" spans="1:60" ht="15" x14ac:dyDescent="0.25">
      <c r="A299" t="s">
        <v>371</v>
      </c>
      <c r="B299" t="s">
        <v>386</v>
      </c>
      <c r="C299" s="73">
        <f>VLOOKUP($B299,'Tillförd energi'!$B$2:$AS$506,MATCH(C$1,'Tillförd energi'!$B$1:$AQ$1,0),FALSE)</f>
        <v>0</v>
      </c>
      <c r="D299" s="73">
        <f>VLOOKUP($B299,'Tillförd energi'!$B$2:$AS$506,MATCH(D$1,'Tillförd energi'!$B$1:$AQ$1,0),FALSE)</f>
        <v>0</v>
      </c>
      <c r="E299" s="73">
        <f>VLOOKUP($B299,'Tillförd energi'!$B$2:$AS$506,MATCH(E$1,'Tillförd energi'!$B$1:$AQ$1,0),FALSE)</f>
        <v>0</v>
      </c>
      <c r="F299" s="73">
        <f>VLOOKUP($B299,'Tillförd energi'!$B$2:$AS$506,MATCH(F$1,'Tillförd energi'!$B$1:$AQ$1,0),FALSE)</f>
        <v>0</v>
      </c>
      <c r="G299" s="73">
        <f>VLOOKUP($B299,'Tillförd energi'!$B$2:$AS$506,MATCH(G$1,'Tillförd energi'!$B$1:$AQ$1,0),FALSE)</f>
        <v>0</v>
      </c>
      <c r="H299" s="73">
        <f>VLOOKUP($B299,'Tillförd energi'!$B$2:$AS$506,MATCH(H$1,'Tillförd energi'!$B$1:$AQ$1,0),FALSE)</f>
        <v>0</v>
      </c>
      <c r="I299" s="73">
        <f>VLOOKUP($B299,'Tillförd energi'!$B$2:$AS$506,MATCH(I$1,'Tillförd energi'!$B$1:$AQ$1,0),FALSE)</f>
        <v>0</v>
      </c>
      <c r="J299" s="73">
        <f>VLOOKUP($B299,'Tillförd energi'!$B$2:$AS$506,MATCH(J$1,'Tillförd energi'!$B$1:$AQ$1,0),FALSE)</f>
        <v>0</v>
      </c>
      <c r="K299" s="73">
        <f>VLOOKUP($B299,'Tillförd energi'!$B$2:$AS$506,MATCH(K$1,'Tillförd energi'!$B$1:$AQ$1,0),FALSE)</f>
        <v>0</v>
      </c>
      <c r="L299" s="73">
        <f>VLOOKUP($B299,'Tillförd energi'!$B$2:$AS$506,MATCH(L$1,'Tillförd energi'!$B$1:$AQ$1,0),FALSE)</f>
        <v>0</v>
      </c>
      <c r="M299" s="73">
        <f>VLOOKUP($B299,'Tillförd energi'!$B$2:$AS$506,MATCH(M$1,'Tillförd energi'!$B$1:$AQ$1,0),FALSE)</f>
        <v>0</v>
      </c>
      <c r="N299" s="73">
        <f>VLOOKUP($B299,'Tillförd energi'!$B$2:$AS$506,MATCH(N$1,'Tillförd energi'!$B$1:$AQ$1,0),FALSE)</f>
        <v>0</v>
      </c>
      <c r="O299" s="73">
        <f>VLOOKUP($B299,'Tillförd energi'!$B$2:$AS$506,MATCH(O$1,'Tillförd energi'!$B$1:$AQ$1,0),FALSE)</f>
        <v>0</v>
      </c>
      <c r="P299" s="73">
        <f>VLOOKUP($B299,'Tillförd energi'!$B$2:$AS$506,MATCH(P$1,'Tillförd energi'!$B$1:$AQ$1,0),FALSE)</f>
        <v>0</v>
      </c>
      <c r="Q299" s="73">
        <f>VLOOKUP($B299,'Tillförd energi'!$B$2:$AS$506,MATCH(Q$1,'Tillförd energi'!$B$1:$AQ$1,0),FALSE)</f>
        <v>0</v>
      </c>
      <c r="R299" s="73">
        <f>VLOOKUP($B299,'Tillförd energi'!$B$2:$AS$506,MATCH(R$1,'Tillförd energi'!$B$1:$AQ$1,0),FALSE)</f>
        <v>0</v>
      </c>
      <c r="S299" s="73">
        <f>VLOOKUP($B299,'Tillförd energi'!$B$2:$AS$506,MATCH(S$1,'Tillförd energi'!$B$1:$AQ$1,0),FALSE)</f>
        <v>0</v>
      </c>
      <c r="T299" s="73">
        <f>VLOOKUP($B299,'Tillförd energi'!$B$2:$AS$506,MATCH(T$1,'Tillförd energi'!$B$1:$AQ$1,0),FALSE)</f>
        <v>0</v>
      </c>
      <c r="U299" s="73">
        <f>VLOOKUP($B299,'Tillförd energi'!$B$2:$AS$506,MATCH(U$1,'Tillförd energi'!$B$1:$AQ$1,0),FALSE)</f>
        <v>0</v>
      </c>
      <c r="V299" s="73">
        <f>VLOOKUP($B299,'Tillförd energi'!$B$2:$AS$506,MATCH(V$1,'Tillförd energi'!$B$1:$AQ$1,0),FALSE)</f>
        <v>0</v>
      </c>
      <c r="W299" s="73">
        <f>VLOOKUP($B299,'Tillförd energi'!$B$2:$AS$506,MATCH(W$1,'Tillförd energi'!$B$1:$AQ$1,0),FALSE)</f>
        <v>0</v>
      </c>
      <c r="X299" s="73">
        <f>VLOOKUP($B299,'Tillförd energi'!$B$2:$AS$506,MATCH(X$1,'Tillförd energi'!$B$1:$AQ$1,0),FALSE)</f>
        <v>0</v>
      </c>
      <c r="Y299" s="73">
        <f>VLOOKUP($B299,'Tillförd energi'!$B$2:$AS$506,MATCH(Y$1,'Tillförd energi'!$B$1:$AQ$1,0),FALSE)</f>
        <v>0</v>
      </c>
      <c r="Z299" s="73">
        <f>VLOOKUP($B299,'Tillförd energi'!$B$2:$AS$506,MATCH(Z$1,'Tillförd energi'!$B$1:$AQ$1,0),FALSE)</f>
        <v>0</v>
      </c>
      <c r="AA299" s="73">
        <f>VLOOKUP($B299,'Tillförd energi'!$B$2:$AS$506,MATCH(AA$1,'Tillförd energi'!$B$1:$AQ$1,0),FALSE)</f>
        <v>0</v>
      </c>
      <c r="AB299" s="73">
        <f>VLOOKUP($B299,'Tillförd energi'!$B$2:$AS$506,MATCH(AB$1,'Tillförd energi'!$B$1:$AQ$1,0),FALSE)</f>
        <v>0</v>
      </c>
      <c r="AC299" s="73">
        <f>VLOOKUP($B299,'Tillförd energi'!$B$2:$AS$506,MATCH(AC$1,'Tillförd energi'!$B$1:$AQ$1,0),FALSE)</f>
        <v>0</v>
      </c>
      <c r="AD299" s="73">
        <f>VLOOKUP($B299,'Tillförd energi'!$B$2:$AS$506,MATCH(AD$1,'Tillförd energi'!$B$1:$AQ$1,0),FALSE)</f>
        <v>0</v>
      </c>
      <c r="AF299" s="73">
        <f>VLOOKUP($B299,'Tillförd energi'!$B$2:$AS$506,MATCH(AF$1,'Tillförd energi'!$B$1:$AQ$1,0),FALSE)</f>
        <v>0</v>
      </c>
      <c r="AH299" s="73">
        <f>IFERROR(VLOOKUP(B299,Miljö!$B$1:$S$476,9,FALSE)/1,0)</f>
        <v>0</v>
      </c>
      <c r="AJ299" s="81" t="str">
        <f>IFERROR(VLOOKUP($B299,Miljö!$B$1:$S$500,MATCH("hjälpel exklusive kraftvärme (GWh)",Miljö!$B$1:$V$1,0),FALSE)/1,"")</f>
        <v/>
      </c>
      <c r="AK299" s="81">
        <f t="shared" si="44"/>
        <v>0</v>
      </c>
      <c r="AL299" s="81">
        <f>VLOOKUP($B299,'Slutlig allokering'!$B$2:$AL$462,MATCH("Hjälpel kraftvärme",'Slutlig allokering'!$B$2:$AL$2,0),FALSE)</f>
        <v>0</v>
      </c>
      <c r="AN299" s="73">
        <f t="shared" si="45"/>
        <v>0</v>
      </c>
      <c r="AO299" s="73">
        <f t="shared" si="46"/>
        <v>0</v>
      </c>
      <c r="AP299" s="73" t="str">
        <f>IF(ISERROR(1/VLOOKUP($B299,Leveranser!$B$1:$S$500,MATCH("såld värme (gwh)",Leveranser!$B$1:$S$1,0),FALSE)),"",VLOOKUP($B299,Leveranser!$B$1:$S$500,MATCH("såld värme (gwh)",Leveranser!$B$1:$S$1,0),FALSE))</f>
        <v/>
      </c>
      <c r="AQ299" s="73">
        <f>VLOOKUP($B299,Leveranser!$B$1:$Y$500,MATCH("Totalt såld fjärrvärme till andra fjärrvärmeföretag",Leveranser!$B$1:$AA$1,0),FALSE)</f>
        <v>0</v>
      </c>
      <c r="AR299" s="73">
        <f>IF(ISERROR(1/VLOOKUP($B299,Miljö!$B$1:$S$500,MATCH("Såld mängd produktionsspecifik fjärrvärme (GWh)",Miljö!$B$1:$R$1,0),FALSE)),0,VLOOKUP($B299,Miljö!$B$1:$S$500,MATCH("Såld mängd produktionsspecifik fjärrvärme (GWh)",Miljö!$B$1:$R$1,0),FALSE))</f>
        <v>0</v>
      </c>
      <c r="AS299" s="82" t="str">
        <f t="shared" si="51"/>
        <v/>
      </c>
      <c r="AU299" s="73" t="str">
        <f>VLOOKUP($B299,'Miljövärden urval för publ'!$B$2:$I$486,7,FALSE)</f>
        <v>Nej</v>
      </c>
      <c r="AV299" s="73" t="str">
        <f>VLOOKUP($B299,'Miljövärden urval för publ'!$B$2:$I$486,6,FALSE)</f>
        <v>Nej</v>
      </c>
      <c r="AZ299" s="73">
        <f t="shared" si="47"/>
        <v>0</v>
      </c>
      <c r="BA299" s="73">
        <f t="shared" si="52"/>
        <v>0</v>
      </c>
      <c r="BB299" s="73">
        <f t="shared" si="48"/>
        <v>0</v>
      </c>
      <c r="BC299" s="73">
        <f t="shared" si="49"/>
        <v>0</v>
      </c>
      <c r="BE299" s="73">
        <f t="shared" si="53"/>
        <v>0</v>
      </c>
      <c r="BF299" s="73">
        <f t="shared" si="54"/>
        <v>0</v>
      </c>
      <c r="BH299" s="73">
        <f t="shared" si="50"/>
        <v>0</v>
      </c>
    </row>
    <row r="300" spans="1:60" ht="15" x14ac:dyDescent="0.25">
      <c r="A300" t="s">
        <v>371</v>
      </c>
      <c r="B300" t="s">
        <v>387</v>
      </c>
      <c r="C300" s="73">
        <f>VLOOKUP($B300,'Tillförd energi'!$B$2:$AS$506,MATCH(C$1,'Tillförd energi'!$B$1:$AQ$1,0),FALSE)</f>
        <v>0</v>
      </c>
      <c r="D300" s="73">
        <f>VLOOKUP($B300,'Tillförd energi'!$B$2:$AS$506,MATCH(D$1,'Tillförd energi'!$B$1:$AQ$1,0),FALSE)</f>
        <v>0.18</v>
      </c>
      <c r="E300" s="73">
        <f>VLOOKUP($B300,'Tillförd energi'!$B$2:$AS$506,MATCH(E$1,'Tillförd energi'!$B$1:$AQ$1,0),FALSE)</f>
        <v>0</v>
      </c>
      <c r="F300" s="73">
        <f>VLOOKUP($B300,'Tillförd energi'!$B$2:$AS$506,MATCH(F$1,'Tillförd energi'!$B$1:$AQ$1,0),FALSE)</f>
        <v>0</v>
      </c>
      <c r="G300" s="73">
        <f>VLOOKUP($B300,'Tillförd energi'!$B$2:$AS$506,MATCH(G$1,'Tillförd energi'!$B$1:$AQ$1,0),FALSE)</f>
        <v>0</v>
      </c>
      <c r="H300" s="73">
        <f>VLOOKUP($B300,'Tillförd energi'!$B$2:$AS$506,MATCH(H$1,'Tillförd energi'!$B$1:$AQ$1,0),FALSE)</f>
        <v>0</v>
      </c>
      <c r="I300" s="73">
        <f>VLOOKUP($B300,'Tillförd energi'!$B$2:$AS$506,MATCH(I$1,'Tillförd energi'!$B$1:$AQ$1,0),FALSE)</f>
        <v>0</v>
      </c>
      <c r="J300" s="73">
        <f>VLOOKUP($B300,'Tillförd energi'!$B$2:$AS$506,MATCH(J$1,'Tillförd energi'!$B$1:$AQ$1,0),FALSE)</f>
        <v>0</v>
      </c>
      <c r="K300" s="73">
        <f>VLOOKUP($B300,'Tillförd energi'!$B$2:$AS$506,MATCH(K$1,'Tillförd energi'!$B$1:$AQ$1,0),FALSE)</f>
        <v>0</v>
      </c>
      <c r="L300" s="73">
        <f>VLOOKUP($B300,'Tillförd energi'!$B$2:$AS$506,MATCH(L$1,'Tillförd energi'!$B$1:$AQ$1,0),FALSE)</f>
        <v>0</v>
      </c>
      <c r="M300" s="73">
        <f>VLOOKUP($B300,'Tillförd energi'!$B$2:$AS$506,MATCH(M$1,'Tillförd energi'!$B$1:$AQ$1,0),FALSE)</f>
        <v>0</v>
      </c>
      <c r="N300" s="73">
        <f>VLOOKUP($B300,'Tillförd energi'!$B$2:$AS$506,MATCH(N$1,'Tillförd energi'!$B$1:$AQ$1,0),FALSE)</f>
        <v>0</v>
      </c>
      <c r="O300" s="73">
        <f>VLOOKUP($B300,'Tillförd energi'!$B$2:$AS$506,MATCH(O$1,'Tillförd energi'!$B$1:$AQ$1,0),FALSE)</f>
        <v>0</v>
      </c>
      <c r="P300" s="73">
        <f>VLOOKUP($B300,'Tillförd energi'!$B$2:$AS$506,MATCH(P$1,'Tillförd energi'!$B$1:$AQ$1,0),FALSE)</f>
        <v>0</v>
      </c>
      <c r="Q300" s="73">
        <f>VLOOKUP($B300,'Tillförd energi'!$B$2:$AS$506,MATCH(Q$1,'Tillförd energi'!$B$1:$AQ$1,0),FALSE)</f>
        <v>7.0659999999999998</v>
      </c>
      <c r="R300" s="73">
        <f>VLOOKUP($B300,'Tillförd energi'!$B$2:$AS$506,MATCH(R$1,'Tillförd energi'!$B$1:$AQ$1,0),FALSE)</f>
        <v>0</v>
      </c>
      <c r="S300" s="73">
        <f>VLOOKUP($B300,'Tillförd energi'!$B$2:$AS$506,MATCH(S$1,'Tillförd energi'!$B$1:$AQ$1,0),FALSE)</f>
        <v>0</v>
      </c>
      <c r="T300" s="73">
        <f>VLOOKUP($B300,'Tillförd energi'!$B$2:$AS$506,MATCH(T$1,'Tillförd energi'!$B$1:$AQ$1,0),FALSE)</f>
        <v>0</v>
      </c>
      <c r="U300" s="73">
        <f>VLOOKUP($B300,'Tillförd energi'!$B$2:$AS$506,MATCH(U$1,'Tillförd energi'!$B$1:$AQ$1,0),FALSE)</f>
        <v>0</v>
      </c>
      <c r="V300" s="73">
        <f>VLOOKUP($B300,'Tillförd energi'!$B$2:$AS$506,MATCH(V$1,'Tillförd energi'!$B$1:$AQ$1,0),FALSE)</f>
        <v>0</v>
      </c>
      <c r="W300" s="73">
        <f>VLOOKUP($B300,'Tillförd energi'!$B$2:$AS$506,MATCH(W$1,'Tillförd energi'!$B$1:$AQ$1,0),FALSE)</f>
        <v>0</v>
      </c>
      <c r="X300" s="73">
        <f>VLOOKUP($B300,'Tillförd energi'!$B$2:$AS$506,MATCH(X$1,'Tillförd energi'!$B$1:$AQ$1,0),FALSE)</f>
        <v>0</v>
      </c>
      <c r="Y300" s="73">
        <f>VLOOKUP($B300,'Tillförd energi'!$B$2:$AS$506,MATCH(Y$1,'Tillförd energi'!$B$1:$AQ$1,0),FALSE)</f>
        <v>0</v>
      </c>
      <c r="Z300" s="73">
        <f>VLOOKUP($B300,'Tillförd energi'!$B$2:$AS$506,MATCH(Z$1,'Tillförd energi'!$B$1:$AQ$1,0),FALSE)</f>
        <v>0</v>
      </c>
      <c r="AA300" s="73">
        <f>VLOOKUP($B300,'Tillförd energi'!$B$2:$AS$506,MATCH(AA$1,'Tillförd energi'!$B$1:$AQ$1,0),FALSE)</f>
        <v>0</v>
      </c>
      <c r="AB300" s="73">
        <f>VLOOKUP($B300,'Tillförd energi'!$B$2:$AS$506,MATCH(AB$1,'Tillförd energi'!$B$1:$AQ$1,0),FALSE)</f>
        <v>0</v>
      </c>
      <c r="AC300" s="73">
        <f>VLOOKUP($B300,'Tillförd energi'!$B$2:$AS$506,MATCH(AC$1,'Tillförd energi'!$B$1:$AQ$1,0),FALSE)</f>
        <v>0</v>
      </c>
      <c r="AD300" s="73">
        <f>VLOOKUP($B300,'Tillförd energi'!$B$2:$AS$506,MATCH(AD$1,'Tillförd energi'!$B$1:$AQ$1,0),FALSE)</f>
        <v>0</v>
      </c>
      <c r="AF300" s="73">
        <f>VLOOKUP($B300,'Tillförd energi'!$B$2:$AS$506,MATCH(AF$1,'Tillförd energi'!$B$1:$AQ$1,0),FALSE)</f>
        <v>0.13900000000000001</v>
      </c>
      <c r="AH300" s="73">
        <f>IFERROR(VLOOKUP(B300,Miljö!$B$1:$S$476,9,FALSE)/1,0)</f>
        <v>0</v>
      </c>
      <c r="AJ300" s="81">
        <f>IFERROR(VLOOKUP($B300,Miljö!$B$1:$S$500,MATCH("hjälpel exklusive kraftvärme (GWh)",Miljö!$B$1:$V$1,0),FALSE)/1,"")</f>
        <v>0.13900000000000001</v>
      </c>
      <c r="AK300" s="81">
        <f t="shared" si="44"/>
        <v>0.13900000000000001</v>
      </c>
      <c r="AL300" s="81">
        <f>VLOOKUP($B300,'Slutlig allokering'!$B$2:$AL$462,MATCH("Hjälpel kraftvärme",'Slutlig allokering'!$B$2:$AL$2,0),FALSE)</f>
        <v>0</v>
      </c>
      <c r="AN300" s="73">
        <f t="shared" si="45"/>
        <v>7.3849999999999998</v>
      </c>
      <c r="AO300" s="73">
        <f t="shared" si="46"/>
        <v>7.3849999999999998</v>
      </c>
      <c r="AP300" s="73">
        <f>IF(ISERROR(1/VLOOKUP($B300,Leveranser!$B$1:$S$500,MATCH("såld värme (gwh)",Leveranser!$B$1:$S$1,0),FALSE)),"",VLOOKUP($B300,Leveranser!$B$1:$S$500,MATCH("såld värme (gwh)",Leveranser!$B$1:$S$1,0),FALSE))</f>
        <v>6.1740000000000004</v>
      </c>
      <c r="AQ300" s="73">
        <f>VLOOKUP($B300,Leveranser!$B$1:$Y$500,MATCH("Totalt såld fjärrvärme till andra fjärrvärmeföretag",Leveranser!$B$1:$AA$1,0),FALSE)</f>
        <v>0</v>
      </c>
      <c r="AR300" s="73">
        <f>IF(ISERROR(1/VLOOKUP($B300,Miljö!$B$1:$S$500,MATCH("Såld mängd produktionsspecifik fjärrvärme (GWh)",Miljö!$B$1:$R$1,0),FALSE)),0,VLOOKUP($B300,Miljö!$B$1:$S$500,MATCH("Såld mängd produktionsspecifik fjärrvärme (GWh)",Miljö!$B$1:$R$1,0),FALSE))</f>
        <v>0</v>
      </c>
      <c r="AS300" s="82">
        <f t="shared" si="51"/>
        <v>0.83601895734597165</v>
      </c>
      <c r="AU300" s="73" t="str">
        <f>VLOOKUP($B300,'Miljövärden urval för publ'!$B$2:$I$486,7,FALSE)</f>
        <v>Ja</v>
      </c>
      <c r="AV300" s="73" t="str">
        <f>VLOOKUP($B300,'Miljövärden urval för publ'!$B$2:$I$486,6,FALSE)</f>
        <v>Ja</v>
      </c>
      <c r="AZ300" s="73">
        <f t="shared" si="47"/>
        <v>0.13900000000000001</v>
      </c>
      <c r="BA300" s="73">
        <f t="shared" si="52"/>
        <v>0</v>
      </c>
      <c r="BB300" s="73">
        <f t="shared" si="48"/>
        <v>0</v>
      </c>
      <c r="BC300" s="73">
        <f t="shared" si="49"/>
        <v>7.0659999999999998</v>
      </c>
      <c r="BE300" s="73">
        <f t="shared" si="53"/>
        <v>0</v>
      </c>
      <c r="BF300" s="73">
        <f t="shared" si="54"/>
        <v>0</v>
      </c>
      <c r="BH300" s="73">
        <f t="shared" si="50"/>
        <v>7.0659999999999998</v>
      </c>
    </row>
    <row r="301" spans="1:60" ht="15" x14ac:dyDescent="0.25">
      <c r="A301" t="s">
        <v>388</v>
      </c>
      <c r="B301" t="s">
        <v>389</v>
      </c>
      <c r="C301" s="73">
        <f>VLOOKUP($B301,'Tillförd energi'!$B$2:$AS$506,MATCH(C$1,'Tillförd energi'!$B$1:$AQ$1,0),FALSE)</f>
        <v>0</v>
      </c>
      <c r="D301" s="73">
        <f>VLOOKUP($B301,'Tillförd energi'!$B$2:$AS$506,MATCH(D$1,'Tillförd energi'!$B$1:$AQ$1,0),FALSE)</f>
        <v>0.06</v>
      </c>
      <c r="E301" s="73">
        <f>VLOOKUP($B301,'Tillförd energi'!$B$2:$AS$506,MATCH(E$1,'Tillförd energi'!$B$1:$AQ$1,0),FALSE)</f>
        <v>0</v>
      </c>
      <c r="F301" s="73">
        <f>VLOOKUP($B301,'Tillförd energi'!$B$2:$AS$506,MATCH(F$1,'Tillförd energi'!$B$1:$AQ$1,0),FALSE)</f>
        <v>0</v>
      </c>
      <c r="G301" s="73">
        <f>VLOOKUP($B301,'Tillförd energi'!$B$2:$AS$506,MATCH(G$1,'Tillförd energi'!$B$1:$AQ$1,0),FALSE)</f>
        <v>0</v>
      </c>
      <c r="H301" s="73">
        <f>VLOOKUP($B301,'Tillförd energi'!$B$2:$AS$506,MATCH(H$1,'Tillförd energi'!$B$1:$AQ$1,0),FALSE)</f>
        <v>0</v>
      </c>
      <c r="I301" s="73">
        <f>VLOOKUP($B301,'Tillförd energi'!$B$2:$AS$506,MATCH(I$1,'Tillförd energi'!$B$1:$AQ$1,0),FALSE)</f>
        <v>0</v>
      </c>
      <c r="J301" s="73">
        <f>VLOOKUP($B301,'Tillförd energi'!$B$2:$AS$506,MATCH(J$1,'Tillförd energi'!$B$1:$AQ$1,0),FALSE)</f>
        <v>0</v>
      </c>
      <c r="K301" s="73">
        <f>VLOOKUP($B301,'Tillförd energi'!$B$2:$AS$506,MATCH(K$1,'Tillförd energi'!$B$1:$AQ$1,0),FALSE)</f>
        <v>0</v>
      </c>
      <c r="L301" s="73">
        <f>VLOOKUP($B301,'Tillförd energi'!$B$2:$AS$506,MATCH(L$1,'Tillförd energi'!$B$1:$AQ$1,0),FALSE)</f>
        <v>6</v>
      </c>
      <c r="M301" s="73">
        <f>VLOOKUP($B301,'Tillförd energi'!$B$2:$AS$506,MATCH(M$1,'Tillförd energi'!$B$1:$AQ$1,0),FALSE)</f>
        <v>6.2</v>
      </c>
      <c r="N301" s="73">
        <f>VLOOKUP($B301,'Tillförd energi'!$B$2:$AS$506,MATCH(N$1,'Tillförd energi'!$B$1:$AQ$1,0),FALSE)</f>
        <v>0</v>
      </c>
      <c r="O301" s="73">
        <f>VLOOKUP($B301,'Tillförd energi'!$B$2:$AS$506,MATCH(O$1,'Tillförd energi'!$B$1:$AQ$1,0),FALSE)</f>
        <v>6.5</v>
      </c>
      <c r="P301" s="73">
        <f>VLOOKUP($B301,'Tillförd energi'!$B$2:$AS$506,MATCH(P$1,'Tillförd energi'!$B$1:$AQ$1,0),FALSE)</f>
        <v>0</v>
      </c>
      <c r="Q301" s="73">
        <f>VLOOKUP($B301,'Tillförd energi'!$B$2:$AS$506,MATCH(Q$1,'Tillförd energi'!$B$1:$AQ$1,0),FALSE)</f>
        <v>2.1</v>
      </c>
      <c r="R301" s="73">
        <f>VLOOKUP($B301,'Tillförd energi'!$B$2:$AS$506,MATCH(R$1,'Tillförd energi'!$B$1:$AQ$1,0),FALSE)</f>
        <v>0</v>
      </c>
      <c r="S301" s="73">
        <f>VLOOKUP($B301,'Tillförd energi'!$B$2:$AS$506,MATCH(S$1,'Tillförd energi'!$B$1:$AQ$1,0),FALSE)</f>
        <v>0</v>
      </c>
      <c r="T301" s="73">
        <f>VLOOKUP($B301,'Tillförd energi'!$B$2:$AS$506,MATCH(T$1,'Tillförd energi'!$B$1:$AQ$1,0),FALSE)</f>
        <v>0</v>
      </c>
      <c r="U301" s="73">
        <f>VLOOKUP($B301,'Tillförd energi'!$B$2:$AS$506,MATCH(U$1,'Tillförd energi'!$B$1:$AQ$1,0),FALSE)</f>
        <v>0</v>
      </c>
      <c r="V301" s="73">
        <f>VLOOKUP($B301,'Tillförd energi'!$B$2:$AS$506,MATCH(V$1,'Tillförd energi'!$B$1:$AQ$1,0),FALSE)</f>
        <v>0</v>
      </c>
      <c r="W301" s="73">
        <f>VLOOKUP($B301,'Tillförd energi'!$B$2:$AS$506,MATCH(W$1,'Tillförd energi'!$B$1:$AQ$1,0),FALSE)</f>
        <v>0</v>
      </c>
      <c r="X301" s="73">
        <f>VLOOKUP($B301,'Tillförd energi'!$B$2:$AS$506,MATCH(X$1,'Tillförd energi'!$B$1:$AQ$1,0),FALSE)</f>
        <v>0</v>
      </c>
      <c r="Y301" s="73">
        <f>VLOOKUP($B301,'Tillförd energi'!$B$2:$AS$506,MATCH(Y$1,'Tillförd energi'!$B$1:$AQ$1,0),FALSE)</f>
        <v>0</v>
      </c>
      <c r="Z301" s="73">
        <f>VLOOKUP($B301,'Tillförd energi'!$B$2:$AS$506,MATCH(Z$1,'Tillförd energi'!$B$1:$AQ$1,0),FALSE)</f>
        <v>0</v>
      </c>
      <c r="AA301" s="73">
        <f>VLOOKUP($B301,'Tillförd energi'!$B$2:$AS$506,MATCH(AA$1,'Tillförd energi'!$B$1:$AQ$1,0),FALSE)</f>
        <v>0</v>
      </c>
      <c r="AB301" s="73">
        <f>VLOOKUP($B301,'Tillförd energi'!$B$2:$AS$506,MATCH(AB$1,'Tillförd energi'!$B$1:$AQ$1,0),FALSE)</f>
        <v>0</v>
      </c>
      <c r="AC301" s="73">
        <f>VLOOKUP($B301,'Tillförd energi'!$B$2:$AS$506,MATCH(AC$1,'Tillförd energi'!$B$1:$AQ$1,0),FALSE)</f>
        <v>0</v>
      </c>
      <c r="AD301" s="73">
        <f>VLOOKUP($B301,'Tillförd energi'!$B$2:$AS$506,MATCH(AD$1,'Tillförd energi'!$B$1:$AQ$1,0),FALSE)</f>
        <v>0</v>
      </c>
      <c r="AF301" s="73">
        <f>VLOOKUP($B301,'Tillförd energi'!$B$2:$AS$506,MATCH(AF$1,'Tillförd energi'!$B$1:$AQ$1,0),FALSE)</f>
        <v>0.46200000000000002</v>
      </c>
      <c r="AH301" s="73">
        <f>IFERROR(VLOOKUP(B301,Miljö!$B$1:$S$476,9,FALSE)/1,0)</f>
        <v>0</v>
      </c>
      <c r="AJ301" s="81" t="str">
        <f>IFERROR(VLOOKUP($B301,Miljö!$B$1:$S$500,MATCH("hjälpel exklusive kraftvärme (GWh)",Miljö!$B$1:$V$1,0),FALSE)/1,"")</f>
        <v/>
      </c>
      <c r="AK301" s="81">
        <f t="shared" si="44"/>
        <v>0.46199999999999997</v>
      </c>
      <c r="AL301" s="81">
        <f>VLOOKUP($B301,'Slutlig allokering'!$B$2:$AL$462,MATCH("Hjälpel kraftvärme",'Slutlig allokering'!$B$2:$AL$2,0),FALSE)</f>
        <v>0</v>
      </c>
      <c r="AN301" s="73">
        <f t="shared" si="45"/>
        <v>21.321999999999999</v>
      </c>
      <c r="AO301" s="73">
        <f t="shared" si="46"/>
        <v>21.321999999999999</v>
      </c>
      <c r="AP301" s="73">
        <f>IF(ISERROR(1/VLOOKUP($B301,Leveranser!$B$1:$S$500,MATCH("såld värme (gwh)",Leveranser!$B$1:$S$1,0),FALSE)),"",VLOOKUP($B301,Leveranser!$B$1:$S$500,MATCH("såld värme (gwh)",Leveranser!$B$1:$S$1,0),FALSE))</f>
        <v>15.4</v>
      </c>
      <c r="AQ301" s="73">
        <f>VLOOKUP($B301,Leveranser!$B$1:$Y$500,MATCH("Totalt såld fjärrvärme till andra fjärrvärmeföretag",Leveranser!$B$1:$AA$1,0),FALSE)</f>
        <v>0</v>
      </c>
      <c r="AR301" s="73">
        <f>IF(ISERROR(1/VLOOKUP($B301,Miljö!$B$1:$S$500,MATCH("Såld mängd produktionsspecifik fjärrvärme (GWh)",Miljö!$B$1:$R$1,0),FALSE)),0,VLOOKUP($B301,Miljö!$B$1:$S$500,MATCH("Såld mängd produktionsspecifik fjärrvärme (GWh)",Miljö!$B$1:$R$1,0),FALSE))</f>
        <v>0</v>
      </c>
      <c r="AS301" s="82">
        <f t="shared" si="51"/>
        <v>0.72225869993434011</v>
      </c>
      <c r="AU301" s="73" t="str">
        <f>VLOOKUP($B301,'Miljövärden urval för publ'!$B$2:$I$486,7,FALSE)</f>
        <v>Ja</v>
      </c>
      <c r="AV301" s="73" t="str">
        <f>VLOOKUP($B301,'Miljövärden urval för publ'!$B$2:$I$486,6,FALSE)</f>
        <v>Ja</v>
      </c>
      <c r="AZ301" s="73">
        <f t="shared" si="47"/>
        <v>0.46200000000000002</v>
      </c>
      <c r="BA301" s="73">
        <f t="shared" si="52"/>
        <v>0</v>
      </c>
      <c r="BB301" s="73">
        <f t="shared" si="48"/>
        <v>18.7</v>
      </c>
      <c r="BC301" s="73">
        <f t="shared" si="49"/>
        <v>2.1</v>
      </c>
      <c r="BE301" s="73">
        <f t="shared" si="53"/>
        <v>0</v>
      </c>
      <c r="BF301" s="73">
        <f t="shared" si="54"/>
        <v>0</v>
      </c>
      <c r="BH301" s="73">
        <f t="shared" si="50"/>
        <v>20.8</v>
      </c>
    </row>
    <row r="302" spans="1:60" ht="15" x14ac:dyDescent="0.25">
      <c r="A302" t="s">
        <v>388</v>
      </c>
      <c r="B302" t="s">
        <v>390</v>
      </c>
      <c r="C302" s="73">
        <f>VLOOKUP($B302,'Tillförd energi'!$B$2:$AS$506,MATCH(C$1,'Tillförd energi'!$B$1:$AQ$1,0),FALSE)</f>
        <v>0</v>
      </c>
      <c r="D302" s="73">
        <f>VLOOKUP($B302,'Tillförd energi'!$B$2:$AS$506,MATCH(D$1,'Tillförd energi'!$B$1:$AQ$1,0),FALSE)</f>
        <v>2</v>
      </c>
      <c r="E302" s="73">
        <f>VLOOKUP($B302,'Tillförd energi'!$B$2:$AS$506,MATCH(E$1,'Tillförd energi'!$B$1:$AQ$1,0),FALSE)</f>
        <v>0</v>
      </c>
      <c r="F302" s="73">
        <f>VLOOKUP($B302,'Tillförd energi'!$B$2:$AS$506,MATCH(F$1,'Tillförd energi'!$B$1:$AQ$1,0),FALSE)</f>
        <v>0</v>
      </c>
      <c r="G302" s="73">
        <f>VLOOKUP($B302,'Tillförd energi'!$B$2:$AS$506,MATCH(G$1,'Tillförd energi'!$B$1:$AQ$1,0),FALSE)</f>
        <v>0</v>
      </c>
      <c r="H302" s="73">
        <f>VLOOKUP($B302,'Tillförd energi'!$B$2:$AS$506,MATCH(H$1,'Tillförd energi'!$B$1:$AQ$1,0),FALSE)</f>
        <v>0</v>
      </c>
      <c r="I302" s="73">
        <f>VLOOKUP($B302,'Tillförd energi'!$B$2:$AS$506,MATCH(I$1,'Tillförd energi'!$B$1:$AQ$1,0),FALSE)</f>
        <v>0</v>
      </c>
      <c r="J302" s="73">
        <f>VLOOKUP($B302,'Tillförd energi'!$B$2:$AS$506,MATCH(J$1,'Tillförd energi'!$B$1:$AQ$1,0),FALSE)</f>
        <v>0</v>
      </c>
      <c r="K302" s="73">
        <f>VLOOKUP($B302,'Tillförd energi'!$B$2:$AS$506,MATCH(K$1,'Tillförd energi'!$B$1:$AQ$1,0),FALSE)</f>
        <v>0</v>
      </c>
      <c r="L302" s="73">
        <f>VLOOKUP($B302,'Tillförd energi'!$B$2:$AS$506,MATCH(L$1,'Tillförd energi'!$B$1:$AQ$1,0),FALSE)</f>
        <v>24.1</v>
      </c>
      <c r="M302" s="73">
        <f>VLOOKUP($B302,'Tillförd energi'!$B$2:$AS$506,MATCH(M$1,'Tillförd energi'!$B$1:$AQ$1,0),FALSE)</f>
        <v>24.8</v>
      </c>
      <c r="N302" s="73">
        <f>VLOOKUP($B302,'Tillförd energi'!$B$2:$AS$506,MATCH(N$1,'Tillförd energi'!$B$1:$AQ$1,0),FALSE)</f>
        <v>0</v>
      </c>
      <c r="O302" s="73">
        <f>VLOOKUP($B302,'Tillförd energi'!$B$2:$AS$506,MATCH(O$1,'Tillförd energi'!$B$1:$AQ$1,0),FALSE)</f>
        <v>26.3</v>
      </c>
      <c r="P302" s="73">
        <f>VLOOKUP($B302,'Tillförd energi'!$B$2:$AS$506,MATCH(P$1,'Tillförd energi'!$B$1:$AQ$1,0),FALSE)</f>
        <v>0</v>
      </c>
      <c r="Q302" s="73">
        <f>VLOOKUP($B302,'Tillförd energi'!$B$2:$AS$506,MATCH(Q$1,'Tillförd energi'!$B$1:$AQ$1,0),FALSE)</f>
        <v>0</v>
      </c>
      <c r="R302" s="73">
        <f>VLOOKUP($B302,'Tillförd energi'!$B$2:$AS$506,MATCH(R$1,'Tillförd energi'!$B$1:$AQ$1,0),FALSE)</f>
        <v>35.700000000000003</v>
      </c>
      <c r="S302" s="73">
        <f>VLOOKUP($B302,'Tillförd energi'!$B$2:$AS$506,MATCH(S$1,'Tillförd energi'!$B$1:$AQ$1,0),FALSE)</f>
        <v>0</v>
      </c>
      <c r="T302" s="73">
        <f>VLOOKUP($B302,'Tillförd energi'!$B$2:$AS$506,MATCH(T$1,'Tillförd energi'!$B$1:$AQ$1,0),FALSE)</f>
        <v>0</v>
      </c>
      <c r="U302" s="73">
        <f>VLOOKUP($B302,'Tillförd energi'!$B$2:$AS$506,MATCH(U$1,'Tillförd energi'!$B$1:$AQ$1,0),FALSE)</f>
        <v>0</v>
      </c>
      <c r="V302" s="73">
        <f>VLOOKUP($B302,'Tillförd energi'!$B$2:$AS$506,MATCH(V$1,'Tillförd energi'!$B$1:$AQ$1,0),FALSE)</f>
        <v>0</v>
      </c>
      <c r="W302" s="73">
        <f>VLOOKUP($B302,'Tillförd energi'!$B$2:$AS$506,MATCH(W$1,'Tillförd energi'!$B$1:$AQ$1,0),FALSE)</f>
        <v>0</v>
      </c>
      <c r="X302" s="73">
        <f>VLOOKUP($B302,'Tillförd energi'!$B$2:$AS$506,MATCH(X$1,'Tillförd energi'!$B$1:$AQ$1,0),FALSE)</f>
        <v>0</v>
      </c>
      <c r="Y302" s="73">
        <f>VLOOKUP($B302,'Tillförd energi'!$B$2:$AS$506,MATCH(Y$1,'Tillförd energi'!$B$1:$AQ$1,0),FALSE)</f>
        <v>0</v>
      </c>
      <c r="Z302" s="73">
        <f>VLOOKUP($B302,'Tillförd energi'!$B$2:$AS$506,MATCH(Z$1,'Tillförd energi'!$B$1:$AQ$1,0),FALSE)</f>
        <v>0</v>
      </c>
      <c r="AA302" s="73">
        <f>VLOOKUP($B302,'Tillförd energi'!$B$2:$AS$506,MATCH(AA$1,'Tillförd energi'!$B$1:$AQ$1,0),FALSE)</f>
        <v>0</v>
      </c>
      <c r="AB302" s="73">
        <f>VLOOKUP($B302,'Tillförd energi'!$B$2:$AS$506,MATCH(AB$1,'Tillförd energi'!$B$1:$AQ$1,0),FALSE)</f>
        <v>11.1</v>
      </c>
      <c r="AC302" s="73">
        <f>VLOOKUP($B302,'Tillförd energi'!$B$2:$AS$506,MATCH(AC$1,'Tillförd energi'!$B$1:$AQ$1,0),FALSE)</f>
        <v>0</v>
      </c>
      <c r="AD302" s="73">
        <f>VLOOKUP($B302,'Tillförd energi'!$B$2:$AS$506,MATCH(AD$1,'Tillförd energi'!$B$1:$AQ$1,0),FALSE)</f>
        <v>0</v>
      </c>
      <c r="AF302" s="73">
        <f>VLOOKUP($B302,'Tillförd energi'!$B$2:$AS$506,MATCH(AF$1,'Tillförd energi'!$B$1:$AQ$1,0),FALSE)</f>
        <v>2.82</v>
      </c>
      <c r="AH302" s="73">
        <f>IFERROR(VLOOKUP(B302,Miljö!$B$1:$S$476,9,FALSE)/1,0)</f>
        <v>0</v>
      </c>
      <c r="AJ302" s="81" t="str">
        <f>IFERROR(VLOOKUP($B302,Miljö!$B$1:$S$500,MATCH("hjälpel exklusive kraftvärme (GWh)",Miljö!$B$1:$V$1,0),FALSE)/1,"")</f>
        <v/>
      </c>
      <c r="AK302" s="81">
        <f t="shared" si="44"/>
        <v>2.82</v>
      </c>
      <c r="AL302" s="81">
        <f>VLOOKUP($B302,'Slutlig allokering'!$B$2:$AL$462,MATCH("Hjälpel kraftvärme",'Slutlig allokering'!$B$2:$AL$2,0),FALSE)</f>
        <v>0</v>
      </c>
      <c r="AN302" s="73">
        <f t="shared" si="45"/>
        <v>126.82</v>
      </c>
      <c r="AO302" s="73">
        <f t="shared" si="46"/>
        <v>126.82</v>
      </c>
      <c r="AP302" s="73">
        <f>IF(ISERROR(1/VLOOKUP($B302,Leveranser!$B$1:$S$500,MATCH("såld värme (gwh)",Leveranser!$B$1:$S$1,0),FALSE)),"",VLOOKUP($B302,Leveranser!$B$1:$S$500,MATCH("såld värme (gwh)",Leveranser!$B$1:$S$1,0),FALSE))</f>
        <v>94</v>
      </c>
      <c r="AQ302" s="73">
        <f>VLOOKUP($B302,Leveranser!$B$1:$Y$500,MATCH("Totalt såld fjärrvärme till andra fjärrvärmeföretag",Leveranser!$B$1:$AA$1,0),FALSE)</f>
        <v>0</v>
      </c>
      <c r="AR302" s="73">
        <f>IF(ISERROR(1/VLOOKUP($B302,Miljö!$B$1:$S$500,MATCH("Såld mängd produktionsspecifik fjärrvärme (GWh)",Miljö!$B$1:$R$1,0),FALSE)),0,VLOOKUP($B302,Miljö!$B$1:$S$500,MATCH("Såld mängd produktionsspecifik fjärrvärme (GWh)",Miljö!$B$1:$R$1,0),FALSE))</f>
        <v>0</v>
      </c>
      <c r="AS302" s="82">
        <f t="shared" si="51"/>
        <v>0.74120801135467596</v>
      </c>
      <c r="AU302" s="73" t="str">
        <f>VLOOKUP($B302,'Miljövärden urval för publ'!$B$2:$I$486,7,FALSE)</f>
        <v>Ja</v>
      </c>
      <c r="AV302" s="73" t="str">
        <f>VLOOKUP($B302,'Miljövärden urval för publ'!$B$2:$I$486,6,FALSE)</f>
        <v>Ja</v>
      </c>
      <c r="AZ302" s="73">
        <f t="shared" si="47"/>
        <v>2.82</v>
      </c>
      <c r="BA302" s="73">
        <f t="shared" si="52"/>
        <v>0</v>
      </c>
      <c r="BB302" s="73">
        <f t="shared" si="48"/>
        <v>75.2</v>
      </c>
      <c r="BC302" s="73">
        <f t="shared" si="49"/>
        <v>35.700000000000003</v>
      </c>
      <c r="BE302" s="73">
        <f t="shared" si="53"/>
        <v>0</v>
      </c>
      <c r="BF302" s="73">
        <f t="shared" si="54"/>
        <v>0</v>
      </c>
      <c r="BH302" s="73">
        <f t="shared" si="50"/>
        <v>110.9</v>
      </c>
    </row>
    <row r="303" spans="1:60" ht="15" x14ac:dyDescent="0.25">
      <c r="A303" t="s">
        <v>391</v>
      </c>
      <c r="B303" t="s">
        <v>392</v>
      </c>
      <c r="C303" s="73">
        <f>VLOOKUP($B303,'Tillförd energi'!$B$2:$AS$506,MATCH(C$1,'Tillförd energi'!$B$1:$AQ$1,0),FALSE)</f>
        <v>0</v>
      </c>
      <c r="D303" s="73">
        <f>VLOOKUP($B303,'Tillförd energi'!$B$2:$AS$506,MATCH(D$1,'Tillförd energi'!$B$1:$AQ$1,0),FALSE)</f>
        <v>0</v>
      </c>
      <c r="E303" s="73">
        <f>VLOOKUP($B303,'Tillförd energi'!$B$2:$AS$506,MATCH(E$1,'Tillförd energi'!$B$1:$AQ$1,0),FALSE)</f>
        <v>0.7</v>
      </c>
      <c r="F303" s="73">
        <f>VLOOKUP($B303,'Tillförd energi'!$B$2:$AS$506,MATCH(F$1,'Tillförd energi'!$B$1:$AQ$1,0),FALSE)</f>
        <v>0</v>
      </c>
      <c r="G303" s="73">
        <f>VLOOKUP($B303,'Tillförd energi'!$B$2:$AS$506,MATCH(G$1,'Tillförd energi'!$B$1:$AQ$1,0),FALSE)</f>
        <v>0</v>
      </c>
      <c r="H303" s="73">
        <f>VLOOKUP($B303,'Tillförd energi'!$B$2:$AS$506,MATCH(H$1,'Tillförd energi'!$B$1:$AQ$1,0),FALSE)</f>
        <v>0</v>
      </c>
      <c r="I303" s="73">
        <f>VLOOKUP($B303,'Tillförd energi'!$B$2:$AS$506,MATCH(I$1,'Tillförd energi'!$B$1:$AQ$1,0),FALSE)</f>
        <v>0</v>
      </c>
      <c r="J303" s="73">
        <f>VLOOKUP($B303,'Tillförd energi'!$B$2:$AS$506,MATCH(J$1,'Tillförd energi'!$B$1:$AQ$1,0),FALSE)</f>
        <v>0</v>
      </c>
      <c r="K303" s="73">
        <f>VLOOKUP($B303,'Tillförd energi'!$B$2:$AS$506,MATCH(K$1,'Tillförd energi'!$B$1:$AQ$1,0),FALSE)</f>
        <v>0</v>
      </c>
      <c r="L303" s="73">
        <f>VLOOKUP($B303,'Tillförd energi'!$B$2:$AS$506,MATCH(L$1,'Tillförd energi'!$B$1:$AQ$1,0),FALSE)</f>
        <v>25</v>
      </c>
      <c r="M303" s="73">
        <f>VLOOKUP($B303,'Tillförd energi'!$B$2:$AS$506,MATCH(M$1,'Tillförd energi'!$B$1:$AQ$1,0),FALSE)</f>
        <v>6</v>
      </c>
      <c r="N303" s="73">
        <f>VLOOKUP($B303,'Tillförd energi'!$B$2:$AS$506,MATCH(N$1,'Tillförd energi'!$B$1:$AQ$1,0),FALSE)</f>
        <v>0.5</v>
      </c>
      <c r="O303" s="73">
        <f>VLOOKUP($B303,'Tillförd energi'!$B$2:$AS$506,MATCH(O$1,'Tillförd energi'!$B$1:$AQ$1,0),FALSE)</f>
        <v>19</v>
      </c>
      <c r="P303" s="73">
        <f>VLOOKUP($B303,'Tillförd energi'!$B$2:$AS$506,MATCH(P$1,'Tillförd energi'!$B$1:$AQ$1,0),FALSE)</f>
        <v>0</v>
      </c>
      <c r="Q303" s="73">
        <f>VLOOKUP($B303,'Tillförd energi'!$B$2:$AS$506,MATCH(Q$1,'Tillförd energi'!$B$1:$AQ$1,0),FALSE)</f>
        <v>0</v>
      </c>
      <c r="R303" s="73">
        <f>VLOOKUP($B303,'Tillförd energi'!$B$2:$AS$506,MATCH(R$1,'Tillförd energi'!$B$1:$AQ$1,0),FALSE)</f>
        <v>0</v>
      </c>
      <c r="S303" s="73">
        <f>VLOOKUP($B303,'Tillförd energi'!$B$2:$AS$506,MATCH(S$1,'Tillförd energi'!$B$1:$AQ$1,0),FALSE)</f>
        <v>0</v>
      </c>
      <c r="T303" s="73">
        <f>VLOOKUP($B303,'Tillförd energi'!$B$2:$AS$506,MATCH(T$1,'Tillförd energi'!$B$1:$AQ$1,0),FALSE)</f>
        <v>0</v>
      </c>
      <c r="U303" s="73">
        <f>VLOOKUP($B303,'Tillförd energi'!$B$2:$AS$506,MATCH(U$1,'Tillförd energi'!$B$1:$AQ$1,0),FALSE)</f>
        <v>0</v>
      </c>
      <c r="V303" s="73">
        <f>VLOOKUP($B303,'Tillförd energi'!$B$2:$AS$506,MATCH(V$1,'Tillförd energi'!$B$1:$AQ$1,0),FALSE)</f>
        <v>0</v>
      </c>
      <c r="W303" s="73">
        <f>VLOOKUP($B303,'Tillförd energi'!$B$2:$AS$506,MATCH(W$1,'Tillförd energi'!$B$1:$AQ$1,0),FALSE)</f>
        <v>0</v>
      </c>
      <c r="X303" s="73">
        <f>VLOOKUP($B303,'Tillförd energi'!$B$2:$AS$506,MATCH(X$1,'Tillförd energi'!$B$1:$AQ$1,0),FALSE)</f>
        <v>0</v>
      </c>
      <c r="Y303" s="73">
        <f>VLOOKUP($B303,'Tillförd energi'!$B$2:$AS$506,MATCH(Y$1,'Tillförd energi'!$B$1:$AQ$1,0),FALSE)</f>
        <v>0</v>
      </c>
      <c r="Z303" s="73">
        <f>VLOOKUP($B303,'Tillförd energi'!$B$2:$AS$506,MATCH(Z$1,'Tillförd energi'!$B$1:$AQ$1,0),FALSE)</f>
        <v>0</v>
      </c>
      <c r="AA303" s="73">
        <f>VLOOKUP($B303,'Tillförd energi'!$B$2:$AS$506,MATCH(AA$1,'Tillförd energi'!$B$1:$AQ$1,0),FALSE)</f>
        <v>0</v>
      </c>
      <c r="AB303" s="73">
        <f>VLOOKUP($B303,'Tillförd energi'!$B$2:$AS$506,MATCH(AB$1,'Tillförd energi'!$B$1:$AQ$1,0),FALSE)</f>
        <v>7.5</v>
      </c>
      <c r="AC303" s="73">
        <f>VLOOKUP($B303,'Tillförd energi'!$B$2:$AS$506,MATCH(AC$1,'Tillförd energi'!$B$1:$AQ$1,0),FALSE)</f>
        <v>0</v>
      </c>
      <c r="AD303" s="73">
        <f>VLOOKUP($B303,'Tillförd energi'!$B$2:$AS$506,MATCH(AD$1,'Tillförd energi'!$B$1:$AQ$1,0),FALSE)</f>
        <v>0</v>
      </c>
      <c r="AF303" s="73">
        <f>VLOOKUP($B303,'Tillförd energi'!$B$2:$AS$506,MATCH(AF$1,'Tillförd energi'!$B$1:$AQ$1,0),FALSE)</f>
        <v>1.3</v>
      </c>
      <c r="AH303" s="73">
        <f>IFERROR(VLOOKUP(B303,Miljö!$B$1:$S$476,9,FALSE)/1,0)</f>
        <v>0</v>
      </c>
      <c r="AJ303" s="81">
        <f>IFERROR(VLOOKUP($B303,Miljö!$B$1:$S$500,MATCH("hjälpel exklusive kraftvärme (GWh)",Miljö!$B$1:$V$1,0),FALSE)/1,"")</f>
        <v>1.3</v>
      </c>
      <c r="AK303" s="81">
        <f t="shared" si="44"/>
        <v>1.3</v>
      </c>
      <c r="AL303" s="81">
        <f>VLOOKUP($B303,'Slutlig allokering'!$B$2:$AL$462,MATCH("Hjälpel kraftvärme",'Slutlig allokering'!$B$2:$AL$2,0),FALSE)</f>
        <v>0</v>
      </c>
      <c r="AN303" s="73">
        <f t="shared" si="45"/>
        <v>60</v>
      </c>
      <c r="AO303" s="73">
        <f t="shared" si="46"/>
        <v>60</v>
      </c>
      <c r="AP303" s="73">
        <f>IF(ISERROR(1/VLOOKUP($B303,Leveranser!$B$1:$S$500,MATCH("såld värme (gwh)",Leveranser!$B$1:$S$1,0),FALSE)),"",VLOOKUP($B303,Leveranser!$B$1:$S$500,MATCH("såld värme (gwh)",Leveranser!$B$1:$S$1,0),FALSE))</f>
        <v>46.3</v>
      </c>
      <c r="AQ303" s="73">
        <f>VLOOKUP($B303,Leveranser!$B$1:$Y$500,MATCH("Totalt såld fjärrvärme till andra fjärrvärmeföretag",Leveranser!$B$1:$AA$1,0),FALSE)</f>
        <v>0</v>
      </c>
      <c r="AR303" s="73">
        <f>IF(ISERROR(1/VLOOKUP($B303,Miljö!$B$1:$S$500,MATCH("Såld mängd produktionsspecifik fjärrvärme (GWh)",Miljö!$B$1:$R$1,0),FALSE)),0,VLOOKUP($B303,Miljö!$B$1:$S$500,MATCH("Såld mängd produktionsspecifik fjärrvärme (GWh)",Miljö!$B$1:$R$1,0),FALSE))</f>
        <v>0</v>
      </c>
      <c r="AS303" s="82">
        <f t="shared" si="51"/>
        <v>0.77166666666666661</v>
      </c>
      <c r="AU303" s="73" t="str">
        <f>VLOOKUP($B303,'Miljövärden urval för publ'!$B$2:$I$486,7,FALSE)</f>
        <v>Ja</v>
      </c>
      <c r="AV303" s="73" t="str">
        <f>VLOOKUP($B303,'Miljövärden urval för publ'!$B$2:$I$486,6,FALSE)</f>
        <v>Nej</v>
      </c>
      <c r="AZ303" s="73">
        <f t="shared" si="47"/>
        <v>1.3</v>
      </c>
      <c r="BA303" s="73">
        <f t="shared" si="52"/>
        <v>0</v>
      </c>
      <c r="BB303" s="73">
        <f t="shared" si="48"/>
        <v>50.5</v>
      </c>
      <c r="BC303" s="73">
        <f t="shared" si="49"/>
        <v>0</v>
      </c>
      <c r="BE303" s="73">
        <f t="shared" si="53"/>
        <v>0</v>
      </c>
      <c r="BF303" s="73">
        <f t="shared" si="54"/>
        <v>0</v>
      </c>
      <c r="BH303" s="73">
        <f t="shared" si="50"/>
        <v>50.5</v>
      </c>
    </row>
    <row r="304" spans="1:60" ht="15" x14ac:dyDescent="0.25">
      <c r="A304" t="s">
        <v>393</v>
      </c>
      <c r="B304" t="s">
        <v>394</v>
      </c>
      <c r="C304" s="73">
        <f>VLOOKUP($B304,'Tillförd energi'!$B$2:$AS$506,MATCH(C$1,'Tillförd energi'!$B$1:$AQ$1,0),FALSE)</f>
        <v>0</v>
      </c>
      <c r="D304" s="73">
        <f>VLOOKUP($B304,'Tillförd energi'!$B$2:$AS$506,MATCH(D$1,'Tillförd energi'!$B$1:$AQ$1,0),FALSE)</f>
        <v>0</v>
      </c>
      <c r="E304" s="73">
        <f>VLOOKUP($B304,'Tillförd energi'!$B$2:$AS$506,MATCH(E$1,'Tillförd energi'!$B$1:$AQ$1,0),FALSE)</f>
        <v>0</v>
      </c>
      <c r="F304" s="73">
        <f>VLOOKUP($B304,'Tillförd energi'!$B$2:$AS$506,MATCH(F$1,'Tillförd energi'!$B$1:$AQ$1,0),FALSE)</f>
        <v>0</v>
      </c>
      <c r="G304" s="73">
        <f>VLOOKUP($B304,'Tillförd energi'!$B$2:$AS$506,MATCH(G$1,'Tillförd energi'!$B$1:$AQ$1,0),FALSE)</f>
        <v>0</v>
      </c>
      <c r="H304" s="73">
        <f>VLOOKUP($B304,'Tillförd energi'!$B$2:$AS$506,MATCH(H$1,'Tillförd energi'!$B$1:$AQ$1,0),FALSE)</f>
        <v>0</v>
      </c>
      <c r="I304" s="73">
        <f>VLOOKUP($B304,'Tillförd energi'!$B$2:$AS$506,MATCH(I$1,'Tillförd energi'!$B$1:$AQ$1,0),FALSE)</f>
        <v>0</v>
      </c>
      <c r="J304" s="73">
        <f>VLOOKUP($B304,'Tillförd energi'!$B$2:$AS$506,MATCH(J$1,'Tillförd energi'!$B$1:$AQ$1,0),FALSE)</f>
        <v>0</v>
      </c>
      <c r="K304" s="73">
        <f>VLOOKUP($B304,'Tillförd energi'!$B$2:$AS$506,MATCH(K$1,'Tillförd energi'!$B$1:$AQ$1,0),FALSE)</f>
        <v>0</v>
      </c>
      <c r="L304" s="73">
        <f>VLOOKUP($B304,'Tillförd energi'!$B$2:$AS$506,MATCH(L$1,'Tillförd energi'!$B$1:$AQ$1,0),FALSE)</f>
        <v>0</v>
      </c>
      <c r="M304" s="73">
        <f>VLOOKUP($B304,'Tillförd energi'!$B$2:$AS$506,MATCH(M$1,'Tillförd energi'!$B$1:$AQ$1,0),FALSE)</f>
        <v>0</v>
      </c>
      <c r="N304" s="73">
        <f>VLOOKUP($B304,'Tillförd energi'!$B$2:$AS$506,MATCH(N$1,'Tillförd energi'!$B$1:$AQ$1,0),FALSE)</f>
        <v>0</v>
      </c>
      <c r="O304" s="73">
        <f>VLOOKUP($B304,'Tillförd energi'!$B$2:$AS$506,MATCH(O$1,'Tillförd energi'!$B$1:$AQ$1,0),FALSE)</f>
        <v>0</v>
      </c>
      <c r="P304" s="73">
        <f>VLOOKUP($B304,'Tillförd energi'!$B$2:$AS$506,MATCH(P$1,'Tillförd energi'!$B$1:$AQ$1,0),FALSE)</f>
        <v>0</v>
      </c>
      <c r="Q304" s="73">
        <f>VLOOKUP($B304,'Tillförd energi'!$B$2:$AS$506,MATCH(Q$1,'Tillförd energi'!$B$1:$AQ$1,0),FALSE)</f>
        <v>0</v>
      </c>
      <c r="R304" s="73">
        <f>VLOOKUP($B304,'Tillförd energi'!$B$2:$AS$506,MATCH(R$1,'Tillförd energi'!$B$1:$AQ$1,0),FALSE)</f>
        <v>0</v>
      </c>
      <c r="S304" s="73">
        <f>VLOOKUP($B304,'Tillförd energi'!$B$2:$AS$506,MATCH(S$1,'Tillförd energi'!$B$1:$AQ$1,0),FALSE)</f>
        <v>0</v>
      </c>
      <c r="T304" s="73">
        <f>VLOOKUP($B304,'Tillförd energi'!$B$2:$AS$506,MATCH(T$1,'Tillförd energi'!$B$1:$AQ$1,0),FALSE)</f>
        <v>0</v>
      </c>
      <c r="U304" s="73">
        <f>VLOOKUP($B304,'Tillförd energi'!$B$2:$AS$506,MATCH(U$1,'Tillförd energi'!$B$1:$AQ$1,0),FALSE)</f>
        <v>0</v>
      </c>
      <c r="V304" s="73">
        <f>VLOOKUP($B304,'Tillförd energi'!$B$2:$AS$506,MATCH(V$1,'Tillförd energi'!$B$1:$AQ$1,0),FALSE)</f>
        <v>0</v>
      </c>
      <c r="W304" s="73">
        <f>VLOOKUP($B304,'Tillförd energi'!$B$2:$AS$506,MATCH(W$1,'Tillförd energi'!$B$1:$AQ$1,0),FALSE)</f>
        <v>0</v>
      </c>
      <c r="X304" s="73">
        <f>VLOOKUP($B304,'Tillförd energi'!$B$2:$AS$506,MATCH(X$1,'Tillförd energi'!$B$1:$AQ$1,0),FALSE)</f>
        <v>0</v>
      </c>
      <c r="Y304" s="73">
        <f>VLOOKUP($B304,'Tillförd energi'!$B$2:$AS$506,MATCH(Y$1,'Tillförd energi'!$B$1:$AQ$1,0),FALSE)</f>
        <v>0</v>
      </c>
      <c r="Z304" s="73">
        <f>VLOOKUP($B304,'Tillförd energi'!$B$2:$AS$506,MATCH(Z$1,'Tillförd energi'!$B$1:$AQ$1,0),FALSE)</f>
        <v>0</v>
      </c>
      <c r="AA304" s="73">
        <f>VLOOKUP($B304,'Tillförd energi'!$B$2:$AS$506,MATCH(AA$1,'Tillförd energi'!$B$1:$AQ$1,0),FALSE)</f>
        <v>0</v>
      </c>
      <c r="AB304" s="73">
        <f>VLOOKUP($B304,'Tillförd energi'!$B$2:$AS$506,MATCH(AB$1,'Tillförd energi'!$B$1:$AQ$1,0),FALSE)</f>
        <v>0</v>
      </c>
      <c r="AC304" s="73">
        <f>VLOOKUP($B304,'Tillförd energi'!$B$2:$AS$506,MATCH(AC$1,'Tillförd energi'!$B$1:$AQ$1,0),FALSE)</f>
        <v>0</v>
      </c>
      <c r="AD304" s="73">
        <f>VLOOKUP($B304,'Tillförd energi'!$B$2:$AS$506,MATCH(AD$1,'Tillförd energi'!$B$1:$AQ$1,0),FALSE)</f>
        <v>0</v>
      </c>
      <c r="AF304" s="73">
        <f>VLOOKUP($B304,'Tillförd energi'!$B$2:$AS$506,MATCH(AF$1,'Tillförd energi'!$B$1:$AQ$1,0),FALSE)</f>
        <v>0</v>
      </c>
      <c r="AH304" s="73">
        <f>IFERROR(VLOOKUP(B304,Miljö!$B$1:$S$476,9,FALSE)/1,0)</f>
        <v>0</v>
      </c>
      <c r="AJ304" s="81" t="str">
        <f>IFERROR(VLOOKUP($B304,Miljö!$B$1:$S$500,MATCH("hjälpel exklusive kraftvärme (GWh)",Miljö!$B$1:$V$1,0),FALSE)/1,"")</f>
        <v/>
      </c>
      <c r="AK304" s="81">
        <f t="shared" si="44"/>
        <v>0</v>
      </c>
      <c r="AL304" s="81">
        <f>VLOOKUP($B304,'Slutlig allokering'!$B$2:$AL$462,MATCH("Hjälpel kraftvärme",'Slutlig allokering'!$B$2:$AL$2,0),FALSE)</f>
        <v>0</v>
      </c>
      <c r="AN304" s="73">
        <f t="shared" si="45"/>
        <v>0</v>
      </c>
      <c r="AO304" s="73">
        <f t="shared" si="46"/>
        <v>0</v>
      </c>
      <c r="AP304" s="73" t="str">
        <f>IF(ISERROR(1/VLOOKUP($B304,Leveranser!$B$1:$S$500,MATCH("såld värme (gwh)",Leveranser!$B$1:$S$1,0),FALSE)),"",VLOOKUP($B304,Leveranser!$B$1:$S$500,MATCH("såld värme (gwh)",Leveranser!$B$1:$S$1,0),FALSE))</f>
        <v/>
      </c>
      <c r="AQ304" s="73">
        <f>VLOOKUP($B304,Leveranser!$B$1:$Y$500,MATCH("Totalt såld fjärrvärme till andra fjärrvärmeföretag",Leveranser!$B$1:$AA$1,0),FALSE)</f>
        <v>0</v>
      </c>
      <c r="AR304" s="73">
        <f>IF(ISERROR(1/VLOOKUP($B304,Miljö!$B$1:$S$500,MATCH("Såld mängd produktionsspecifik fjärrvärme (GWh)",Miljö!$B$1:$R$1,0),FALSE)),0,VLOOKUP($B304,Miljö!$B$1:$S$500,MATCH("Såld mängd produktionsspecifik fjärrvärme (GWh)",Miljö!$B$1:$R$1,0),FALSE))</f>
        <v>0</v>
      </c>
      <c r="AS304" s="82" t="str">
        <f t="shared" si="51"/>
        <v/>
      </c>
      <c r="AU304" s="73" t="str">
        <f>VLOOKUP($B304,'Miljövärden urval för publ'!$B$2:$I$486,7,FALSE)</f>
        <v>Nej</v>
      </c>
      <c r="AV304" s="73" t="str">
        <f>VLOOKUP($B304,'Miljövärden urval för publ'!$B$2:$I$486,6,FALSE)</f>
        <v>Nej</v>
      </c>
      <c r="AZ304" s="73">
        <f t="shared" si="47"/>
        <v>0</v>
      </c>
      <c r="BA304" s="73">
        <f t="shared" si="52"/>
        <v>0</v>
      </c>
      <c r="BB304" s="73">
        <f t="shared" si="48"/>
        <v>0</v>
      </c>
      <c r="BC304" s="73">
        <f t="shared" si="49"/>
        <v>0</v>
      </c>
      <c r="BE304" s="73">
        <f t="shared" si="53"/>
        <v>0</v>
      </c>
      <c r="BF304" s="73">
        <f t="shared" si="54"/>
        <v>0</v>
      </c>
      <c r="BH304" s="73">
        <f t="shared" si="50"/>
        <v>0</v>
      </c>
    </row>
    <row r="305" spans="1:60" ht="15" x14ac:dyDescent="0.25">
      <c r="A305" t="s">
        <v>393</v>
      </c>
      <c r="B305" t="s">
        <v>395</v>
      </c>
      <c r="C305" s="73">
        <f>VLOOKUP($B305,'Tillförd energi'!$B$2:$AS$506,MATCH(C$1,'Tillförd energi'!$B$1:$AQ$1,0),FALSE)</f>
        <v>0</v>
      </c>
      <c r="D305" s="73">
        <f>VLOOKUP($B305,'Tillförd energi'!$B$2:$AS$506,MATCH(D$1,'Tillförd energi'!$B$1:$AQ$1,0),FALSE)</f>
        <v>0</v>
      </c>
      <c r="E305" s="73">
        <f>VLOOKUP($B305,'Tillförd energi'!$B$2:$AS$506,MATCH(E$1,'Tillförd energi'!$B$1:$AQ$1,0),FALSE)</f>
        <v>0</v>
      </c>
      <c r="F305" s="73">
        <f>VLOOKUP($B305,'Tillförd energi'!$B$2:$AS$506,MATCH(F$1,'Tillförd energi'!$B$1:$AQ$1,0),FALSE)</f>
        <v>0</v>
      </c>
      <c r="G305" s="73">
        <f>VLOOKUP($B305,'Tillförd energi'!$B$2:$AS$506,MATCH(G$1,'Tillförd energi'!$B$1:$AQ$1,0),FALSE)</f>
        <v>0</v>
      </c>
      <c r="H305" s="73">
        <f>VLOOKUP($B305,'Tillförd energi'!$B$2:$AS$506,MATCH(H$1,'Tillförd energi'!$B$1:$AQ$1,0),FALSE)</f>
        <v>0</v>
      </c>
      <c r="I305" s="73">
        <f>VLOOKUP($B305,'Tillförd energi'!$B$2:$AS$506,MATCH(I$1,'Tillförd energi'!$B$1:$AQ$1,0),FALSE)</f>
        <v>0</v>
      </c>
      <c r="J305" s="73">
        <f>VLOOKUP($B305,'Tillförd energi'!$B$2:$AS$506,MATCH(J$1,'Tillförd energi'!$B$1:$AQ$1,0),FALSE)</f>
        <v>0</v>
      </c>
      <c r="K305" s="73">
        <f>VLOOKUP($B305,'Tillförd energi'!$B$2:$AS$506,MATCH(K$1,'Tillförd energi'!$B$1:$AQ$1,0),FALSE)</f>
        <v>0</v>
      </c>
      <c r="L305" s="73">
        <f>VLOOKUP($B305,'Tillförd energi'!$B$2:$AS$506,MATCH(L$1,'Tillförd energi'!$B$1:$AQ$1,0),FALSE)</f>
        <v>0</v>
      </c>
      <c r="M305" s="73">
        <f>VLOOKUP($B305,'Tillförd energi'!$B$2:$AS$506,MATCH(M$1,'Tillförd energi'!$B$1:$AQ$1,0),FALSE)</f>
        <v>0</v>
      </c>
      <c r="N305" s="73">
        <f>VLOOKUP($B305,'Tillförd energi'!$B$2:$AS$506,MATCH(N$1,'Tillförd energi'!$B$1:$AQ$1,0),FALSE)</f>
        <v>0</v>
      </c>
      <c r="O305" s="73">
        <f>VLOOKUP($B305,'Tillförd energi'!$B$2:$AS$506,MATCH(O$1,'Tillförd energi'!$B$1:$AQ$1,0),FALSE)</f>
        <v>0</v>
      </c>
      <c r="P305" s="73">
        <f>VLOOKUP($B305,'Tillförd energi'!$B$2:$AS$506,MATCH(P$1,'Tillförd energi'!$B$1:$AQ$1,0),FALSE)</f>
        <v>0</v>
      </c>
      <c r="Q305" s="73">
        <f>VLOOKUP($B305,'Tillförd energi'!$B$2:$AS$506,MATCH(Q$1,'Tillförd energi'!$B$1:$AQ$1,0),FALSE)</f>
        <v>0</v>
      </c>
      <c r="R305" s="73">
        <f>VLOOKUP($B305,'Tillförd energi'!$B$2:$AS$506,MATCH(R$1,'Tillförd energi'!$B$1:$AQ$1,0),FALSE)</f>
        <v>0</v>
      </c>
      <c r="S305" s="73">
        <f>VLOOKUP($B305,'Tillförd energi'!$B$2:$AS$506,MATCH(S$1,'Tillförd energi'!$B$1:$AQ$1,0),FALSE)</f>
        <v>0</v>
      </c>
      <c r="T305" s="73">
        <f>VLOOKUP($B305,'Tillförd energi'!$B$2:$AS$506,MATCH(T$1,'Tillförd energi'!$B$1:$AQ$1,0),FALSE)</f>
        <v>0</v>
      </c>
      <c r="U305" s="73">
        <f>VLOOKUP($B305,'Tillförd energi'!$B$2:$AS$506,MATCH(U$1,'Tillförd energi'!$B$1:$AQ$1,0),FALSE)</f>
        <v>0</v>
      </c>
      <c r="V305" s="73">
        <f>VLOOKUP($B305,'Tillförd energi'!$B$2:$AS$506,MATCH(V$1,'Tillförd energi'!$B$1:$AQ$1,0),FALSE)</f>
        <v>0</v>
      </c>
      <c r="W305" s="73">
        <f>VLOOKUP($B305,'Tillförd energi'!$B$2:$AS$506,MATCH(W$1,'Tillförd energi'!$B$1:$AQ$1,0),FALSE)</f>
        <v>0</v>
      </c>
      <c r="X305" s="73">
        <f>VLOOKUP($B305,'Tillförd energi'!$B$2:$AS$506,MATCH(X$1,'Tillförd energi'!$B$1:$AQ$1,0),FALSE)</f>
        <v>0</v>
      </c>
      <c r="Y305" s="73">
        <f>VLOOKUP($B305,'Tillförd energi'!$B$2:$AS$506,MATCH(Y$1,'Tillförd energi'!$B$1:$AQ$1,0),FALSE)</f>
        <v>0</v>
      </c>
      <c r="Z305" s="73">
        <f>VLOOKUP($B305,'Tillförd energi'!$B$2:$AS$506,MATCH(Z$1,'Tillförd energi'!$B$1:$AQ$1,0),FALSE)</f>
        <v>0</v>
      </c>
      <c r="AA305" s="73">
        <f>VLOOKUP($B305,'Tillförd energi'!$B$2:$AS$506,MATCH(AA$1,'Tillförd energi'!$B$1:$AQ$1,0),FALSE)</f>
        <v>0</v>
      </c>
      <c r="AB305" s="73">
        <f>VLOOKUP($B305,'Tillförd energi'!$B$2:$AS$506,MATCH(AB$1,'Tillförd energi'!$B$1:$AQ$1,0),FALSE)</f>
        <v>0</v>
      </c>
      <c r="AC305" s="73">
        <f>VLOOKUP($B305,'Tillförd energi'!$B$2:$AS$506,MATCH(AC$1,'Tillförd energi'!$B$1:$AQ$1,0),FALSE)</f>
        <v>0</v>
      </c>
      <c r="AD305" s="73">
        <f>VLOOKUP($B305,'Tillförd energi'!$B$2:$AS$506,MATCH(AD$1,'Tillförd energi'!$B$1:$AQ$1,0),FALSE)</f>
        <v>0</v>
      </c>
      <c r="AF305" s="73">
        <f>VLOOKUP($B305,'Tillförd energi'!$B$2:$AS$506,MATCH(AF$1,'Tillförd energi'!$B$1:$AQ$1,0),FALSE)</f>
        <v>0</v>
      </c>
      <c r="AH305" s="73">
        <f>IFERROR(VLOOKUP(B305,Miljö!$B$1:$S$476,9,FALSE)/1,0)</f>
        <v>0</v>
      </c>
      <c r="AJ305" s="81" t="str">
        <f>IFERROR(VLOOKUP($B305,Miljö!$B$1:$S$500,MATCH("hjälpel exklusive kraftvärme (GWh)",Miljö!$B$1:$V$1,0),FALSE)/1,"")</f>
        <v/>
      </c>
      <c r="AK305" s="81">
        <f t="shared" si="44"/>
        <v>0</v>
      </c>
      <c r="AL305" s="81">
        <f>VLOOKUP($B305,'Slutlig allokering'!$B$2:$AL$462,MATCH("Hjälpel kraftvärme",'Slutlig allokering'!$B$2:$AL$2,0),FALSE)</f>
        <v>0</v>
      </c>
      <c r="AN305" s="73">
        <f t="shared" si="45"/>
        <v>0</v>
      </c>
      <c r="AO305" s="73">
        <f t="shared" si="46"/>
        <v>0</v>
      </c>
      <c r="AP305" s="73" t="str">
        <f>IF(ISERROR(1/VLOOKUP($B305,Leveranser!$B$1:$S$500,MATCH("såld värme (gwh)",Leveranser!$B$1:$S$1,0),FALSE)),"",VLOOKUP($B305,Leveranser!$B$1:$S$500,MATCH("såld värme (gwh)",Leveranser!$B$1:$S$1,0),FALSE))</f>
        <v/>
      </c>
      <c r="AQ305" s="73">
        <f>VLOOKUP($B305,Leveranser!$B$1:$Y$500,MATCH("Totalt såld fjärrvärme till andra fjärrvärmeföretag",Leveranser!$B$1:$AA$1,0),FALSE)</f>
        <v>0</v>
      </c>
      <c r="AR305" s="73">
        <f>IF(ISERROR(1/VLOOKUP($B305,Miljö!$B$1:$S$500,MATCH("Såld mängd produktionsspecifik fjärrvärme (GWh)",Miljö!$B$1:$R$1,0),FALSE)),0,VLOOKUP($B305,Miljö!$B$1:$S$500,MATCH("Såld mängd produktionsspecifik fjärrvärme (GWh)",Miljö!$B$1:$R$1,0),FALSE))</f>
        <v>0</v>
      </c>
      <c r="AS305" s="82" t="str">
        <f t="shared" si="51"/>
        <v/>
      </c>
      <c r="AU305" s="73" t="str">
        <f>VLOOKUP($B305,'Miljövärden urval för publ'!$B$2:$I$486,7,FALSE)</f>
        <v>Nej</v>
      </c>
      <c r="AV305" s="73" t="str">
        <f>VLOOKUP($B305,'Miljövärden urval för publ'!$B$2:$I$486,6,FALSE)</f>
        <v>Nej</v>
      </c>
      <c r="AZ305" s="73">
        <f t="shared" si="47"/>
        <v>0</v>
      </c>
      <c r="BA305" s="73">
        <f t="shared" si="52"/>
        <v>0</v>
      </c>
      <c r="BB305" s="73">
        <f t="shared" si="48"/>
        <v>0</v>
      </c>
      <c r="BC305" s="73">
        <f t="shared" si="49"/>
        <v>0</v>
      </c>
      <c r="BE305" s="73">
        <f t="shared" si="53"/>
        <v>0</v>
      </c>
      <c r="BF305" s="73">
        <f t="shared" si="54"/>
        <v>0</v>
      </c>
      <c r="BH305" s="73">
        <f t="shared" si="50"/>
        <v>0</v>
      </c>
    </row>
    <row r="306" spans="1:60" ht="15" x14ac:dyDescent="0.25">
      <c r="A306" t="s">
        <v>393</v>
      </c>
      <c r="B306" t="s">
        <v>396</v>
      </c>
      <c r="C306" s="73">
        <f>VLOOKUP($B306,'Tillförd energi'!$B$2:$AS$506,MATCH(C$1,'Tillförd energi'!$B$1:$AQ$1,0),FALSE)</f>
        <v>0</v>
      </c>
      <c r="D306" s="73">
        <f>VLOOKUP($B306,'Tillförd energi'!$B$2:$AS$506,MATCH(D$1,'Tillförd energi'!$B$1:$AQ$1,0),FALSE)</f>
        <v>0</v>
      </c>
      <c r="E306" s="73">
        <f>VLOOKUP($B306,'Tillförd energi'!$B$2:$AS$506,MATCH(E$1,'Tillförd energi'!$B$1:$AQ$1,0),FALSE)</f>
        <v>0</v>
      </c>
      <c r="F306" s="73">
        <f>VLOOKUP($B306,'Tillförd energi'!$B$2:$AS$506,MATCH(F$1,'Tillförd energi'!$B$1:$AQ$1,0),FALSE)</f>
        <v>0</v>
      </c>
      <c r="G306" s="73">
        <f>VLOOKUP($B306,'Tillförd energi'!$B$2:$AS$506,MATCH(G$1,'Tillförd energi'!$B$1:$AQ$1,0),FALSE)</f>
        <v>0</v>
      </c>
      <c r="H306" s="73">
        <f>VLOOKUP($B306,'Tillförd energi'!$B$2:$AS$506,MATCH(H$1,'Tillförd energi'!$B$1:$AQ$1,0),FALSE)</f>
        <v>0</v>
      </c>
      <c r="I306" s="73">
        <f>VLOOKUP($B306,'Tillförd energi'!$B$2:$AS$506,MATCH(I$1,'Tillförd energi'!$B$1:$AQ$1,0),FALSE)</f>
        <v>0</v>
      </c>
      <c r="J306" s="73">
        <f>VLOOKUP($B306,'Tillförd energi'!$B$2:$AS$506,MATCH(J$1,'Tillförd energi'!$B$1:$AQ$1,0),FALSE)</f>
        <v>1</v>
      </c>
      <c r="K306" s="73">
        <f>VLOOKUP($B306,'Tillförd energi'!$B$2:$AS$506,MATCH(K$1,'Tillförd energi'!$B$1:$AQ$1,0),FALSE)</f>
        <v>0</v>
      </c>
      <c r="L306" s="73">
        <f>VLOOKUP($B306,'Tillförd energi'!$B$2:$AS$506,MATCH(L$1,'Tillförd energi'!$B$1:$AQ$1,0),FALSE)</f>
        <v>0</v>
      </c>
      <c r="M306" s="73">
        <f>VLOOKUP($B306,'Tillförd energi'!$B$2:$AS$506,MATCH(M$1,'Tillförd energi'!$B$1:$AQ$1,0),FALSE)</f>
        <v>0</v>
      </c>
      <c r="N306" s="73">
        <f>VLOOKUP($B306,'Tillförd energi'!$B$2:$AS$506,MATCH(N$1,'Tillförd energi'!$B$1:$AQ$1,0),FALSE)</f>
        <v>0</v>
      </c>
      <c r="O306" s="73">
        <f>VLOOKUP($B306,'Tillförd energi'!$B$2:$AS$506,MATCH(O$1,'Tillförd energi'!$B$1:$AQ$1,0),FALSE)</f>
        <v>106.16800000000001</v>
      </c>
      <c r="P306" s="73">
        <f>VLOOKUP($B306,'Tillförd energi'!$B$2:$AS$506,MATCH(P$1,'Tillförd energi'!$B$1:$AQ$1,0),FALSE)</f>
        <v>0</v>
      </c>
      <c r="Q306" s="73">
        <f>VLOOKUP($B306,'Tillförd energi'!$B$2:$AS$506,MATCH(Q$1,'Tillförd energi'!$B$1:$AQ$1,0),FALSE)</f>
        <v>24</v>
      </c>
      <c r="R306" s="73">
        <f>VLOOKUP($B306,'Tillförd energi'!$B$2:$AS$506,MATCH(R$1,'Tillförd energi'!$B$1:$AQ$1,0),FALSE)</f>
        <v>0</v>
      </c>
      <c r="S306" s="73">
        <f>VLOOKUP($B306,'Tillförd energi'!$B$2:$AS$506,MATCH(S$1,'Tillförd energi'!$B$1:$AQ$1,0),FALSE)</f>
        <v>0</v>
      </c>
      <c r="T306" s="73">
        <f>VLOOKUP($B306,'Tillförd energi'!$B$2:$AS$506,MATCH(T$1,'Tillförd energi'!$B$1:$AQ$1,0),FALSE)</f>
        <v>0</v>
      </c>
      <c r="U306" s="73">
        <f>VLOOKUP($B306,'Tillförd energi'!$B$2:$AS$506,MATCH(U$1,'Tillförd energi'!$B$1:$AQ$1,0),FALSE)</f>
        <v>0</v>
      </c>
      <c r="V306" s="73">
        <f>VLOOKUP($B306,'Tillförd energi'!$B$2:$AS$506,MATCH(V$1,'Tillförd energi'!$B$1:$AQ$1,0),FALSE)</f>
        <v>4.0999999999999996</v>
      </c>
      <c r="W306" s="73">
        <f>VLOOKUP($B306,'Tillförd energi'!$B$2:$AS$506,MATCH(W$1,'Tillförd energi'!$B$1:$AQ$1,0),FALSE)</f>
        <v>0</v>
      </c>
      <c r="X306" s="73">
        <f>VLOOKUP($B306,'Tillförd energi'!$B$2:$AS$506,MATCH(X$1,'Tillförd energi'!$B$1:$AQ$1,0),FALSE)</f>
        <v>0</v>
      </c>
      <c r="Y306" s="73">
        <f>VLOOKUP($B306,'Tillförd energi'!$B$2:$AS$506,MATCH(Y$1,'Tillförd energi'!$B$1:$AQ$1,0),FALSE)</f>
        <v>1</v>
      </c>
      <c r="Z306" s="73">
        <f>VLOOKUP($B306,'Tillförd energi'!$B$2:$AS$506,MATCH(Z$1,'Tillförd energi'!$B$1:$AQ$1,0),FALSE)</f>
        <v>0.04</v>
      </c>
      <c r="AA306" s="73">
        <f>VLOOKUP($B306,'Tillförd energi'!$B$2:$AS$506,MATCH(AA$1,'Tillförd energi'!$B$1:$AQ$1,0),FALSE)</f>
        <v>0.1</v>
      </c>
      <c r="AB306" s="73">
        <f>VLOOKUP($B306,'Tillförd energi'!$B$2:$AS$506,MATCH(AB$1,'Tillförd energi'!$B$1:$AQ$1,0),FALSE)</f>
        <v>15.8</v>
      </c>
      <c r="AC306" s="73">
        <f>VLOOKUP($B306,'Tillförd energi'!$B$2:$AS$506,MATCH(AC$1,'Tillförd energi'!$B$1:$AQ$1,0),FALSE)</f>
        <v>0</v>
      </c>
      <c r="AD306" s="73">
        <f>VLOOKUP($B306,'Tillförd energi'!$B$2:$AS$506,MATCH(AD$1,'Tillförd energi'!$B$1:$AQ$1,0),FALSE)</f>
        <v>0</v>
      </c>
      <c r="AF306" s="73">
        <f>VLOOKUP($B306,'Tillförd energi'!$B$2:$AS$506,MATCH(AF$1,'Tillförd energi'!$B$1:$AQ$1,0),FALSE)</f>
        <v>4.2928100000000002</v>
      </c>
      <c r="AH306" s="73">
        <f>IFERROR(VLOOKUP(B306,Miljö!$B$1:$S$476,9,FALSE)/1,0)</f>
        <v>0</v>
      </c>
      <c r="AJ306" s="81">
        <f>IFERROR(VLOOKUP($B306,Miljö!$B$1:$S$500,MATCH("hjälpel exklusive kraftvärme (GWh)",Miljö!$B$1:$V$1,0),FALSE)/1,"")</f>
        <v>1.9</v>
      </c>
      <c r="AK306" s="81">
        <f t="shared" si="44"/>
        <v>1.9</v>
      </c>
      <c r="AL306" s="81">
        <f>VLOOKUP($B306,'Slutlig allokering'!$B$2:$AL$462,MATCH("Hjälpel kraftvärme",'Slutlig allokering'!$B$2:$AL$2,0),FALSE)</f>
        <v>2.3928099999999999</v>
      </c>
      <c r="AN306" s="73">
        <f t="shared" si="45"/>
        <v>156.50081</v>
      </c>
      <c r="AO306" s="73">
        <f t="shared" si="46"/>
        <v>156.50081</v>
      </c>
      <c r="AP306" s="73">
        <f>IF(ISERROR(1/VLOOKUP($B306,Leveranser!$B$1:$S$500,MATCH("såld värme (gwh)",Leveranser!$B$1:$S$1,0),FALSE)),"",VLOOKUP($B306,Leveranser!$B$1:$S$500,MATCH("såld värme (gwh)",Leveranser!$B$1:$S$1,0),FALSE))</f>
        <v>149.69999999999999</v>
      </c>
      <c r="AQ306" s="73">
        <f>VLOOKUP($B306,Leveranser!$B$1:$Y$500,MATCH("Totalt såld fjärrvärme till andra fjärrvärmeföretag",Leveranser!$B$1:$AA$1,0),FALSE)</f>
        <v>0</v>
      </c>
      <c r="AR306" s="73">
        <f>IF(ISERROR(1/VLOOKUP($B306,Miljö!$B$1:$S$500,MATCH("Såld mängd produktionsspecifik fjärrvärme (GWh)",Miljö!$B$1:$R$1,0),FALSE)),0,VLOOKUP($B306,Miljö!$B$1:$S$500,MATCH("Såld mängd produktionsspecifik fjärrvärme (GWh)",Miljö!$B$1:$R$1,0),FALSE))</f>
        <v>0</v>
      </c>
      <c r="AS306" s="82">
        <f t="shared" si="51"/>
        <v>0.95654456996101167</v>
      </c>
      <c r="AU306" s="73" t="str">
        <f>VLOOKUP($B306,'Miljövärden urval för publ'!$B$2:$I$486,7,FALSE)</f>
        <v>Ja</v>
      </c>
      <c r="AV306" s="73" t="str">
        <f>VLOOKUP($B306,'Miljövärden urval för publ'!$B$2:$I$486,6,FALSE)</f>
        <v>Ja</v>
      </c>
      <c r="AZ306" s="73">
        <f t="shared" si="47"/>
        <v>5.3328100000000003</v>
      </c>
      <c r="BA306" s="73">
        <f t="shared" si="52"/>
        <v>0</v>
      </c>
      <c r="BB306" s="73">
        <f t="shared" si="48"/>
        <v>106.16800000000001</v>
      </c>
      <c r="BC306" s="73">
        <f t="shared" si="49"/>
        <v>24</v>
      </c>
      <c r="BE306" s="73">
        <f t="shared" si="53"/>
        <v>0.1</v>
      </c>
      <c r="BF306" s="73">
        <f t="shared" si="54"/>
        <v>0</v>
      </c>
      <c r="BH306" s="73">
        <f t="shared" si="50"/>
        <v>134.268</v>
      </c>
    </row>
    <row r="307" spans="1:60" ht="15" x14ac:dyDescent="0.25">
      <c r="A307" t="s">
        <v>393</v>
      </c>
      <c r="B307" t="s">
        <v>397</v>
      </c>
      <c r="C307" s="73">
        <f>VLOOKUP($B307,'Tillförd energi'!$B$2:$AS$506,MATCH(C$1,'Tillförd energi'!$B$1:$AQ$1,0),FALSE)</f>
        <v>0</v>
      </c>
      <c r="D307" s="73">
        <f>VLOOKUP($B307,'Tillförd energi'!$B$2:$AS$506,MATCH(D$1,'Tillförd energi'!$B$1:$AQ$1,0),FALSE)</f>
        <v>0</v>
      </c>
      <c r="E307" s="73">
        <f>VLOOKUP($B307,'Tillförd energi'!$B$2:$AS$506,MATCH(E$1,'Tillförd energi'!$B$1:$AQ$1,0),FALSE)</f>
        <v>0</v>
      </c>
      <c r="F307" s="73">
        <f>VLOOKUP($B307,'Tillförd energi'!$B$2:$AS$506,MATCH(F$1,'Tillförd energi'!$B$1:$AQ$1,0),FALSE)</f>
        <v>0</v>
      </c>
      <c r="G307" s="73">
        <f>VLOOKUP($B307,'Tillförd energi'!$B$2:$AS$506,MATCH(G$1,'Tillförd energi'!$B$1:$AQ$1,0),FALSE)</f>
        <v>0</v>
      </c>
      <c r="H307" s="73">
        <f>VLOOKUP($B307,'Tillförd energi'!$B$2:$AS$506,MATCH(H$1,'Tillförd energi'!$B$1:$AQ$1,0),FALSE)</f>
        <v>0</v>
      </c>
      <c r="I307" s="73">
        <f>VLOOKUP($B307,'Tillförd energi'!$B$2:$AS$506,MATCH(I$1,'Tillförd energi'!$B$1:$AQ$1,0),FALSE)</f>
        <v>0</v>
      </c>
      <c r="J307" s="73">
        <f>VLOOKUP($B307,'Tillförd energi'!$B$2:$AS$506,MATCH(J$1,'Tillförd energi'!$B$1:$AQ$1,0),FALSE)</f>
        <v>0</v>
      </c>
      <c r="K307" s="73">
        <f>VLOOKUP($B307,'Tillförd energi'!$B$2:$AS$506,MATCH(K$1,'Tillförd energi'!$B$1:$AQ$1,0),FALSE)</f>
        <v>0</v>
      </c>
      <c r="L307" s="73">
        <f>VLOOKUP($B307,'Tillförd energi'!$B$2:$AS$506,MATCH(L$1,'Tillförd energi'!$B$1:$AQ$1,0),FALSE)</f>
        <v>0</v>
      </c>
      <c r="M307" s="73">
        <f>VLOOKUP($B307,'Tillförd energi'!$B$2:$AS$506,MATCH(M$1,'Tillförd energi'!$B$1:$AQ$1,0),FALSE)</f>
        <v>0</v>
      </c>
      <c r="N307" s="73">
        <f>VLOOKUP($B307,'Tillförd energi'!$B$2:$AS$506,MATCH(N$1,'Tillförd energi'!$B$1:$AQ$1,0),FALSE)</f>
        <v>0</v>
      </c>
      <c r="O307" s="73">
        <f>VLOOKUP($B307,'Tillförd energi'!$B$2:$AS$506,MATCH(O$1,'Tillförd energi'!$B$1:$AQ$1,0),FALSE)</f>
        <v>0</v>
      </c>
      <c r="P307" s="73">
        <f>VLOOKUP($B307,'Tillförd energi'!$B$2:$AS$506,MATCH(P$1,'Tillförd energi'!$B$1:$AQ$1,0),FALSE)</f>
        <v>0</v>
      </c>
      <c r="Q307" s="73">
        <f>VLOOKUP($B307,'Tillförd energi'!$B$2:$AS$506,MATCH(Q$1,'Tillförd energi'!$B$1:$AQ$1,0),FALSE)</f>
        <v>0</v>
      </c>
      <c r="R307" s="73">
        <f>VLOOKUP($B307,'Tillförd energi'!$B$2:$AS$506,MATCH(R$1,'Tillförd energi'!$B$1:$AQ$1,0),FALSE)</f>
        <v>0</v>
      </c>
      <c r="S307" s="73">
        <f>VLOOKUP($B307,'Tillförd energi'!$B$2:$AS$506,MATCH(S$1,'Tillförd energi'!$B$1:$AQ$1,0),FALSE)</f>
        <v>0</v>
      </c>
      <c r="T307" s="73">
        <f>VLOOKUP($B307,'Tillförd energi'!$B$2:$AS$506,MATCH(T$1,'Tillförd energi'!$B$1:$AQ$1,0),FALSE)</f>
        <v>0</v>
      </c>
      <c r="U307" s="73">
        <f>VLOOKUP($B307,'Tillförd energi'!$B$2:$AS$506,MATCH(U$1,'Tillförd energi'!$B$1:$AQ$1,0),FALSE)</f>
        <v>0</v>
      </c>
      <c r="V307" s="73">
        <f>VLOOKUP($B307,'Tillförd energi'!$B$2:$AS$506,MATCH(V$1,'Tillförd energi'!$B$1:$AQ$1,0),FALSE)</f>
        <v>0</v>
      </c>
      <c r="W307" s="73">
        <f>VLOOKUP($B307,'Tillförd energi'!$B$2:$AS$506,MATCH(W$1,'Tillförd energi'!$B$1:$AQ$1,0),FALSE)</f>
        <v>0</v>
      </c>
      <c r="X307" s="73">
        <f>VLOOKUP($B307,'Tillförd energi'!$B$2:$AS$506,MATCH(X$1,'Tillförd energi'!$B$1:$AQ$1,0),FALSE)</f>
        <v>0</v>
      </c>
      <c r="Y307" s="73">
        <f>VLOOKUP($B307,'Tillförd energi'!$B$2:$AS$506,MATCH(Y$1,'Tillförd energi'!$B$1:$AQ$1,0),FALSE)</f>
        <v>0</v>
      </c>
      <c r="Z307" s="73">
        <f>VLOOKUP($B307,'Tillförd energi'!$B$2:$AS$506,MATCH(Z$1,'Tillförd energi'!$B$1:$AQ$1,0),FALSE)</f>
        <v>0</v>
      </c>
      <c r="AA307" s="73">
        <f>VLOOKUP($B307,'Tillförd energi'!$B$2:$AS$506,MATCH(AA$1,'Tillförd energi'!$B$1:$AQ$1,0),FALSE)</f>
        <v>0</v>
      </c>
      <c r="AB307" s="73">
        <f>VLOOKUP($B307,'Tillförd energi'!$B$2:$AS$506,MATCH(AB$1,'Tillförd energi'!$B$1:$AQ$1,0),FALSE)</f>
        <v>0</v>
      </c>
      <c r="AC307" s="73">
        <f>VLOOKUP($B307,'Tillförd energi'!$B$2:$AS$506,MATCH(AC$1,'Tillförd energi'!$B$1:$AQ$1,0),FALSE)</f>
        <v>0</v>
      </c>
      <c r="AD307" s="73">
        <f>VLOOKUP($B307,'Tillförd energi'!$B$2:$AS$506,MATCH(AD$1,'Tillförd energi'!$B$1:$AQ$1,0),FALSE)</f>
        <v>0</v>
      </c>
      <c r="AF307" s="73">
        <f>VLOOKUP($B307,'Tillförd energi'!$B$2:$AS$506,MATCH(AF$1,'Tillförd energi'!$B$1:$AQ$1,0),FALSE)</f>
        <v>0</v>
      </c>
      <c r="AH307" s="73">
        <f>IFERROR(VLOOKUP(B307,Miljö!$B$1:$S$476,9,FALSE)/1,0)</f>
        <v>0</v>
      </c>
      <c r="AJ307" s="81" t="str">
        <f>IFERROR(VLOOKUP($B307,Miljö!$B$1:$S$500,MATCH("hjälpel exklusive kraftvärme (GWh)",Miljö!$B$1:$V$1,0),FALSE)/1,"")</f>
        <v/>
      </c>
      <c r="AK307" s="81">
        <f t="shared" si="44"/>
        <v>0</v>
      </c>
      <c r="AL307" s="81">
        <f>VLOOKUP($B307,'Slutlig allokering'!$B$2:$AL$462,MATCH("Hjälpel kraftvärme",'Slutlig allokering'!$B$2:$AL$2,0),FALSE)</f>
        <v>0</v>
      </c>
      <c r="AN307" s="73">
        <f t="shared" si="45"/>
        <v>0</v>
      </c>
      <c r="AO307" s="73">
        <f t="shared" si="46"/>
        <v>0</v>
      </c>
      <c r="AP307" s="73" t="str">
        <f>IF(ISERROR(1/VLOOKUP($B307,Leveranser!$B$1:$S$500,MATCH("såld värme (gwh)",Leveranser!$B$1:$S$1,0),FALSE)),"",VLOOKUP($B307,Leveranser!$B$1:$S$500,MATCH("såld värme (gwh)",Leveranser!$B$1:$S$1,0),FALSE))</f>
        <v/>
      </c>
      <c r="AQ307" s="73">
        <f>VLOOKUP($B307,Leveranser!$B$1:$Y$500,MATCH("Totalt såld fjärrvärme till andra fjärrvärmeföretag",Leveranser!$B$1:$AA$1,0),FALSE)</f>
        <v>0</v>
      </c>
      <c r="AR307" s="73">
        <f>IF(ISERROR(1/VLOOKUP($B307,Miljö!$B$1:$S$500,MATCH("Såld mängd produktionsspecifik fjärrvärme (GWh)",Miljö!$B$1:$R$1,0),FALSE)),0,VLOOKUP($B307,Miljö!$B$1:$S$500,MATCH("Såld mängd produktionsspecifik fjärrvärme (GWh)",Miljö!$B$1:$R$1,0),FALSE))</f>
        <v>0</v>
      </c>
      <c r="AS307" s="82" t="str">
        <f t="shared" si="51"/>
        <v/>
      </c>
      <c r="AU307" s="73" t="str">
        <f>VLOOKUP($B307,'Miljövärden urval för publ'!$B$2:$I$486,7,FALSE)</f>
        <v>Nej</v>
      </c>
      <c r="AV307" s="73" t="str">
        <f>VLOOKUP($B307,'Miljövärden urval för publ'!$B$2:$I$486,6,FALSE)</f>
        <v>Nej</v>
      </c>
      <c r="AZ307" s="73">
        <f t="shared" si="47"/>
        <v>0</v>
      </c>
      <c r="BA307" s="73">
        <f t="shared" si="52"/>
        <v>0</v>
      </c>
      <c r="BB307" s="73">
        <f t="shared" si="48"/>
        <v>0</v>
      </c>
      <c r="BC307" s="73">
        <f t="shared" si="49"/>
        <v>0</v>
      </c>
      <c r="BE307" s="73">
        <f t="shared" si="53"/>
        <v>0</v>
      </c>
      <c r="BF307" s="73">
        <f t="shared" si="54"/>
        <v>0</v>
      </c>
      <c r="BH307" s="73">
        <f t="shared" si="50"/>
        <v>0</v>
      </c>
    </row>
    <row r="308" spans="1:60" ht="15" x14ac:dyDescent="0.25">
      <c r="A308" t="s">
        <v>393</v>
      </c>
      <c r="B308" t="s">
        <v>398</v>
      </c>
      <c r="C308" s="73">
        <f>VLOOKUP($B308,'Tillförd energi'!$B$2:$AS$506,MATCH(C$1,'Tillförd energi'!$B$1:$AQ$1,0),FALSE)</f>
        <v>0</v>
      </c>
      <c r="D308" s="73">
        <f>VLOOKUP($B308,'Tillförd energi'!$B$2:$AS$506,MATCH(D$1,'Tillförd energi'!$B$1:$AQ$1,0),FALSE)</f>
        <v>0</v>
      </c>
      <c r="E308" s="73">
        <f>VLOOKUP($B308,'Tillförd energi'!$B$2:$AS$506,MATCH(E$1,'Tillförd energi'!$B$1:$AQ$1,0),FALSE)</f>
        <v>0</v>
      </c>
      <c r="F308" s="73">
        <f>VLOOKUP($B308,'Tillförd energi'!$B$2:$AS$506,MATCH(F$1,'Tillförd energi'!$B$1:$AQ$1,0),FALSE)</f>
        <v>0</v>
      </c>
      <c r="G308" s="73">
        <f>VLOOKUP($B308,'Tillförd energi'!$B$2:$AS$506,MATCH(G$1,'Tillförd energi'!$B$1:$AQ$1,0),FALSE)</f>
        <v>0</v>
      </c>
      <c r="H308" s="73">
        <f>VLOOKUP($B308,'Tillförd energi'!$B$2:$AS$506,MATCH(H$1,'Tillförd energi'!$B$1:$AQ$1,0),FALSE)</f>
        <v>0</v>
      </c>
      <c r="I308" s="73">
        <f>VLOOKUP($B308,'Tillförd energi'!$B$2:$AS$506,MATCH(I$1,'Tillförd energi'!$B$1:$AQ$1,0),FALSE)</f>
        <v>0</v>
      </c>
      <c r="J308" s="73">
        <f>VLOOKUP($B308,'Tillförd energi'!$B$2:$AS$506,MATCH(J$1,'Tillförd energi'!$B$1:$AQ$1,0),FALSE)</f>
        <v>0</v>
      </c>
      <c r="K308" s="73">
        <f>VLOOKUP($B308,'Tillförd energi'!$B$2:$AS$506,MATCH(K$1,'Tillförd energi'!$B$1:$AQ$1,0),FALSE)</f>
        <v>0</v>
      </c>
      <c r="L308" s="73">
        <f>VLOOKUP($B308,'Tillförd energi'!$B$2:$AS$506,MATCH(L$1,'Tillförd energi'!$B$1:$AQ$1,0),FALSE)</f>
        <v>0</v>
      </c>
      <c r="M308" s="73">
        <f>VLOOKUP($B308,'Tillförd energi'!$B$2:$AS$506,MATCH(M$1,'Tillförd energi'!$B$1:$AQ$1,0),FALSE)</f>
        <v>0</v>
      </c>
      <c r="N308" s="73">
        <f>VLOOKUP($B308,'Tillförd energi'!$B$2:$AS$506,MATCH(N$1,'Tillförd energi'!$B$1:$AQ$1,0),FALSE)</f>
        <v>0</v>
      </c>
      <c r="O308" s="73">
        <f>VLOOKUP($B308,'Tillförd energi'!$B$2:$AS$506,MATCH(O$1,'Tillförd energi'!$B$1:$AQ$1,0),FALSE)</f>
        <v>0</v>
      </c>
      <c r="P308" s="73">
        <f>VLOOKUP($B308,'Tillförd energi'!$B$2:$AS$506,MATCH(P$1,'Tillförd energi'!$B$1:$AQ$1,0),FALSE)</f>
        <v>0</v>
      </c>
      <c r="Q308" s="73">
        <f>VLOOKUP($B308,'Tillförd energi'!$B$2:$AS$506,MATCH(Q$1,'Tillförd energi'!$B$1:$AQ$1,0),FALSE)</f>
        <v>0</v>
      </c>
      <c r="R308" s="73">
        <f>VLOOKUP($B308,'Tillförd energi'!$B$2:$AS$506,MATCH(R$1,'Tillförd energi'!$B$1:$AQ$1,0),FALSE)</f>
        <v>0</v>
      </c>
      <c r="S308" s="73">
        <f>VLOOKUP($B308,'Tillförd energi'!$B$2:$AS$506,MATCH(S$1,'Tillförd energi'!$B$1:$AQ$1,0),FALSE)</f>
        <v>0</v>
      </c>
      <c r="T308" s="73">
        <f>VLOOKUP($B308,'Tillförd energi'!$B$2:$AS$506,MATCH(T$1,'Tillförd energi'!$B$1:$AQ$1,0),FALSE)</f>
        <v>0</v>
      </c>
      <c r="U308" s="73">
        <f>VLOOKUP($B308,'Tillförd energi'!$B$2:$AS$506,MATCH(U$1,'Tillförd energi'!$B$1:$AQ$1,0),FALSE)</f>
        <v>0</v>
      </c>
      <c r="V308" s="73">
        <f>VLOOKUP($B308,'Tillförd energi'!$B$2:$AS$506,MATCH(V$1,'Tillförd energi'!$B$1:$AQ$1,0),FALSE)</f>
        <v>0</v>
      </c>
      <c r="W308" s="73">
        <f>VLOOKUP($B308,'Tillförd energi'!$B$2:$AS$506,MATCH(W$1,'Tillförd energi'!$B$1:$AQ$1,0),FALSE)</f>
        <v>0</v>
      </c>
      <c r="X308" s="73">
        <f>VLOOKUP($B308,'Tillförd energi'!$B$2:$AS$506,MATCH(X$1,'Tillförd energi'!$B$1:$AQ$1,0),FALSE)</f>
        <v>0</v>
      </c>
      <c r="Y308" s="73">
        <f>VLOOKUP($B308,'Tillförd energi'!$B$2:$AS$506,MATCH(Y$1,'Tillförd energi'!$B$1:$AQ$1,0),FALSE)</f>
        <v>0</v>
      </c>
      <c r="Z308" s="73">
        <f>VLOOKUP($B308,'Tillförd energi'!$B$2:$AS$506,MATCH(Z$1,'Tillförd energi'!$B$1:$AQ$1,0),FALSE)</f>
        <v>0</v>
      </c>
      <c r="AA308" s="73">
        <f>VLOOKUP($B308,'Tillförd energi'!$B$2:$AS$506,MATCH(AA$1,'Tillförd energi'!$B$1:$AQ$1,0),FALSE)</f>
        <v>0</v>
      </c>
      <c r="AB308" s="73">
        <f>VLOOKUP($B308,'Tillförd energi'!$B$2:$AS$506,MATCH(AB$1,'Tillförd energi'!$B$1:$AQ$1,0),FALSE)</f>
        <v>0</v>
      </c>
      <c r="AC308" s="73">
        <f>VLOOKUP($B308,'Tillförd energi'!$B$2:$AS$506,MATCH(AC$1,'Tillförd energi'!$B$1:$AQ$1,0),FALSE)</f>
        <v>0</v>
      </c>
      <c r="AD308" s="73">
        <f>VLOOKUP($B308,'Tillförd energi'!$B$2:$AS$506,MATCH(AD$1,'Tillförd energi'!$B$1:$AQ$1,0),FALSE)</f>
        <v>0</v>
      </c>
      <c r="AF308" s="73">
        <f>VLOOKUP($B308,'Tillförd energi'!$B$2:$AS$506,MATCH(AF$1,'Tillförd energi'!$B$1:$AQ$1,0),FALSE)</f>
        <v>0</v>
      </c>
      <c r="AH308" s="73">
        <f>IFERROR(VLOOKUP(B308,Miljö!$B$1:$S$476,9,FALSE)/1,0)</f>
        <v>0</v>
      </c>
      <c r="AJ308" s="81" t="str">
        <f>IFERROR(VLOOKUP($B308,Miljö!$B$1:$S$500,MATCH("hjälpel exklusive kraftvärme (GWh)",Miljö!$B$1:$V$1,0),FALSE)/1,"")</f>
        <v/>
      </c>
      <c r="AK308" s="81">
        <f t="shared" si="44"/>
        <v>0</v>
      </c>
      <c r="AL308" s="81">
        <f>VLOOKUP($B308,'Slutlig allokering'!$B$2:$AL$462,MATCH("Hjälpel kraftvärme",'Slutlig allokering'!$B$2:$AL$2,0),FALSE)</f>
        <v>0</v>
      </c>
      <c r="AN308" s="73">
        <f t="shared" si="45"/>
        <v>0</v>
      </c>
      <c r="AO308" s="73">
        <f t="shared" si="46"/>
        <v>0</v>
      </c>
      <c r="AP308" s="73" t="str">
        <f>IF(ISERROR(1/VLOOKUP($B308,Leveranser!$B$1:$S$500,MATCH("såld värme (gwh)",Leveranser!$B$1:$S$1,0),FALSE)),"",VLOOKUP($B308,Leveranser!$B$1:$S$500,MATCH("såld värme (gwh)",Leveranser!$B$1:$S$1,0),FALSE))</f>
        <v/>
      </c>
      <c r="AQ308" s="73">
        <f>VLOOKUP($B308,Leveranser!$B$1:$Y$500,MATCH("Totalt såld fjärrvärme till andra fjärrvärmeföretag",Leveranser!$B$1:$AA$1,0),FALSE)</f>
        <v>0</v>
      </c>
      <c r="AR308" s="73">
        <f>IF(ISERROR(1/VLOOKUP($B308,Miljö!$B$1:$S$500,MATCH("Såld mängd produktionsspecifik fjärrvärme (GWh)",Miljö!$B$1:$R$1,0),FALSE)),0,VLOOKUP($B308,Miljö!$B$1:$S$500,MATCH("Såld mängd produktionsspecifik fjärrvärme (GWh)",Miljö!$B$1:$R$1,0),FALSE))</f>
        <v>0</v>
      </c>
      <c r="AS308" s="82" t="str">
        <f t="shared" si="51"/>
        <v/>
      </c>
      <c r="AU308" s="73" t="str">
        <f>VLOOKUP($B308,'Miljövärden urval för publ'!$B$2:$I$486,7,FALSE)</f>
        <v>Nej</v>
      </c>
      <c r="AV308" s="73" t="str">
        <f>VLOOKUP($B308,'Miljövärden urval för publ'!$B$2:$I$486,6,FALSE)</f>
        <v>Nej</v>
      </c>
      <c r="AZ308" s="73">
        <f t="shared" si="47"/>
        <v>0</v>
      </c>
      <c r="BA308" s="73">
        <f t="shared" si="52"/>
        <v>0</v>
      </c>
      <c r="BB308" s="73">
        <f t="shared" si="48"/>
        <v>0</v>
      </c>
      <c r="BC308" s="73">
        <f t="shared" si="49"/>
        <v>0</v>
      </c>
      <c r="BE308" s="73">
        <f t="shared" si="53"/>
        <v>0</v>
      </c>
      <c r="BF308" s="73">
        <f t="shared" si="54"/>
        <v>0</v>
      </c>
      <c r="BH308" s="73">
        <f t="shared" si="50"/>
        <v>0</v>
      </c>
    </row>
    <row r="309" spans="1:60" ht="15" x14ac:dyDescent="0.25">
      <c r="A309" t="s">
        <v>399</v>
      </c>
      <c r="B309" t="s">
        <v>400</v>
      </c>
      <c r="C309" s="73">
        <f>VLOOKUP($B309,'Tillförd energi'!$B$2:$AS$506,MATCH(C$1,'Tillförd energi'!$B$1:$AQ$1,0),FALSE)</f>
        <v>0</v>
      </c>
      <c r="D309" s="73">
        <f>VLOOKUP($B309,'Tillförd energi'!$B$2:$AS$506,MATCH(D$1,'Tillförd energi'!$B$1:$AQ$1,0),FALSE)</f>
        <v>2</v>
      </c>
      <c r="E309" s="73">
        <f>VLOOKUP($B309,'Tillförd energi'!$B$2:$AS$506,MATCH(E$1,'Tillförd energi'!$B$1:$AQ$1,0),FALSE)</f>
        <v>0</v>
      </c>
      <c r="F309" s="73">
        <f>VLOOKUP($B309,'Tillförd energi'!$B$2:$AS$506,MATCH(F$1,'Tillförd energi'!$B$1:$AQ$1,0),FALSE)</f>
        <v>0</v>
      </c>
      <c r="G309" s="73">
        <f>VLOOKUP($B309,'Tillförd energi'!$B$2:$AS$506,MATCH(G$1,'Tillförd energi'!$B$1:$AQ$1,0),FALSE)</f>
        <v>0</v>
      </c>
      <c r="H309" s="73">
        <f>VLOOKUP($B309,'Tillförd energi'!$B$2:$AS$506,MATCH(H$1,'Tillförd energi'!$B$1:$AQ$1,0),FALSE)</f>
        <v>5.0999999999999996</v>
      </c>
      <c r="I309" s="73">
        <f>VLOOKUP($B309,'Tillförd energi'!$B$2:$AS$506,MATCH(I$1,'Tillförd energi'!$B$1:$AQ$1,0),FALSE)</f>
        <v>0</v>
      </c>
      <c r="J309" s="73">
        <f>VLOOKUP($B309,'Tillförd energi'!$B$2:$AS$506,MATCH(J$1,'Tillförd energi'!$B$1:$AQ$1,0),FALSE)</f>
        <v>0</v>
      </c>
      <c r="K309" s="73">
        <f>VLOOKUP($B309,'Tillförd energi'!$B$2:$AS$506,MATCH(K$1,'Tillförd energi'!$B$1:$AQ$1,0),FALSE)</f>
        <v>13.023899999999999</v>
      </c>
      <c r="L309" s="73">
        <f>VLOOKUP($B309,'Tillförd energi'!$B$2:$AS$506,MATCH(L$1,'Tillförd energi'!$B$1:$AQ$1,0),FALSE)</f>
        <v>0</v>
      </c>
      <c r="M309" s="73">
        <f>VLOOKUP($B309,'Tillförd energi'!$B$2:$AS$506,MATCH(M$1,'Tillförd energi'!$B$1:$AQ$1,0),FALSE)</f>
        <v>32.737000000000002</v>
      </c>
      <c r="N309" s="73">
        <f>VLOOKUP($B309,'Tillförd energi'!$B$2:$AS$506,MATCH(N$1,'Tillförd energi'!$B$1:$AQ$1,0),FALSE)</f>
        <v>45.551900000000003</v>
      </c>
      <c r="O309" s="73">
        <f>VLOOKUP($B309,'Tillförd energi'!$B$2:$AS$506,MATCH(O$1,'Tillförd energi'!$B$1:$AQ$1,0),FALSE)</f>
        <v>0</v>
      </c>
      <c r="P309" s="73">
        <f>VLOOKUP($B309,'Tillförd energi'!$B$2:$AS$506,MATCH(P$1,'Tillförd energi'!$B$1:$AQ$1,0),FALSE)</f>
        <v>0</v>
      </c>
      <c r="Q309" s="73">
        <f>VLOOKUP($B309,'Tillförd energi'!$B$2:$AS$506,MATCH(Q$1,'Tillförd energi'!$B$1:$AQ$1,0),FALSE)</f>
        <v>78.400000000000006</v>
      </c>
      <c r="R309" s="73">
        <f>VLOOKUP($B309,'Tillförd energi'!$B$2:$AS$506,MATCH(R$1,'Tillförd energi'!$B$1:$AQ$1,0),FALSE)</f>
        <v>8.9885800000000007</v>
      </c>
      <c r="S309" s="73">
        <f>VLOOKUP($B309,'Tillförd energi'!$B$2:$AS$506,MATCH(S$1,'Tillförd energi'!$B$1:$AQ$1,0),FALSE)</f>
        <v>0</v>
      </c>
      <c r="T309" s="73">
        <f>VLOOKUP($B309,'Tillförd energi'!$B$2:$AS$506,MATCH(T$1,'Tillförd energi'!$B$1:$AQ$1,0),FALSE)</f>
        <v>0.99520500000000001</v>
      </c>
      <c r="U309" s="73">
        <f>VLOOKUP($B309,'Tillförd energi'!$B$2:$AS$506,MATCH(U$1,'Tillförd energi'!$B$1:$AQ$1,0),FALSE)</f>
        <v>0</v>
      </c>
      <c r="V309" s="73">
        <f>VLOOKUP($B309,'Tillförd energi'!$B$2:$AS$506,MATCH(V$1,'Tillförd energi'!$B$1:$AQ$1,0),FALSE)</f>
        <v>0</v>
      </c>
      <c r="W309" s="73">
        <f>VLOOKUP($B309,'Tillförd energi'!$B$2:$AS$506,MATCH(W$1,'Tillförd energi'!$B$1:$AQ$1,0),FALSE)</f>
        <v>0</v>
      </c>
      <c r="X309" s="73">
        <f>VLOOKUP($B309,'Tillförd energi'!$B$2:$AS$506,MATCH(X$1,'Tillförd energi'!$B$1:$AQ$1,0),FALSE)</f>
        <v>78.533799999999999</v>
      </c>
      <c r="Y309" s="73">
        <f>VLOOKUP($B309,'Tillförd energi'!$B$2:$AS$506,MATCH(Y$1,'Tillförd energi'!$B$1:$AQ$1,0),FALSE)</f>
        <v>0</v>
      </c>
      <c r="Z309" s="73">
        <f>VLOOKUP($B309,'Tillförd energi'!$B$2:$AS$506,MATCH(Z$1,'Tillförd energi'!$B$1:$AQ$1,0),FALSE)</f>
        <v>0</v>
      </c>
      <c r="AA309" s="73">
        <f>VLOOKUP($B309,'Tillförd energi'!$B$2:$AS$506,MATCH(AA$1,'Tillförd energi'!$B$1:$AQ$1,0),FALSE)</f>
        <v>0</v>
      </c>
      <c r="AB309" s="73">
        <f>VLOOKUP($B309,'Tillförd energi'!$B$2:$AS$506,MATCH(AB$1,'Tillförd energi'!$B$1:$AQ$1,0),FALSE)</f>
        <v>36.200000000000003</v>
      </c>
      <c r="AC309" s="73">
        <f>VLOOKUP($B309,'Tillförd energi'!$B$2:$AS$506,MATCH(AC$1,'Tillförd energi'!$B$1:$AQ$1,0),FALSE)</f>
        <v>0</v>
      </c>
      <c r="AD309" s="73">
        <f>VLOOKUP($B309,'Tillförd energi'!$B$2:$AS$506,MATCH(AD$1,'Tillförd energi'!$B$1:$AQ$1,0),FALSE)</f>
        <v>0</v>
      </c>
      <c r="AF309" s="73">
        <f>VLOOKUP($B309,'Tillförd energi'!$B$2:$AS$506,MATCH(AF$1,'Tillförd energi'!$B$1:$AQ$1,0),FALSE)</f>
        <v>9.7181999999999995</v>
      </c>
      <c r="AH309" s="73">
        <f>IFERROR(VLOOKUP(B309,Miljö!$B$1:$S$476,9,FALSE)/1,0)</f>
        <v>0</v>
      </c>
      <c r="AJ309" s="81">
        <f>IFERROR(VLOOKUP($B309,Miljö!$B$1:$S$500,MATCH("hjälpel exklusive kraftvärme (GWh)",Miljö!$B$1:$V$1,0),FALSE)/1,"")</f>
        <v>7.6</v>
      </c>
      <c r="AK309" s="81">
        <f t="shared" si="44"/>
        <v>7.6</v>
      </c>
      <c r="AL309" s="81">
        <f>VLOOKUP($B309,'Slutlig allokering'!$B$2:$AL$462,MATCH("Hjälpel kraftvärme",'Slutlig allokering'!$B$2:$AL$2,0),FALSE)</f>
        <v>2.1181999999999999</v>
      </c>
      <c r="AN309" s="73">
        <f t="shared" si="45"/>
        <v>311.24858500000005</v>
      </c>
      <c r="AO309" s="73">
        <f t="shared" si="46"/>
        <v>311.24858500000005</v>
      </c>
      <c r="AP309" s="73">
        <f>IF(ISERROR(1/VLOOKUP($B309,Leveranser!$B$1:$S$500,MATCH("såld värme (gwh)",Leveranser!$B$1:$S$1,0),FALSE)),"",VLOOKUP($B309,Leveranser!$B$1:$S$500,MATCH("såld värme (gwh)",Leveranser!$B$1:$S$1,0),FALSE))</f>
        <v>223.4</v>
      </c>
      <c r="AQ309" s="73">
        <f>VLOOKUP($B309,Leveranser!$B$1:$Y$500,MATCH("Totalt såld fjärrvärme till andra fjärrvärmeföretag",Leveranser!$B$1:$AA$1,0),FALSE)</f>
        <v>0</v>
      </c>
      <c r="AR309" s="73">
        <f>IF(ISERROR(1/VLOOKUP($B309,Miljö!$B$1:$S$500,MATCH("Såld mängd produktionsspecifik fjärrvärme (GWh)",Miljö!$B$1:$R$1,0),FALSE)),0,VLOOKUP($B309,Miljö!$B$1:$S$500,MATCH("Såld mängd produktionsspecifik fjärrvärme (GWh)",Miljö!$B$1:$R$1,0),FALSE))</f>
        <v>0</v>
      </c>
      <c r="AS309" s="82">
        <f t="shared" si="51"/>
        <v>0.71775426705955936</v>
      </c>
      <c r="AU309" s="73" t="str">
        <f>VLOOKUP($B309,'Miljövärden urval för publ'!$B$2:$I$486,7,FALSE)</f>
        <v>Ja</v>
      </c>
      <c r="AV309" s="73" t="str">
        <f>VLOOKUP($B309,'Miljövärden urval för publ'!$B$2:$I$486,6,FALSE)</f>
        <v>Ja</v>
      </c>
      <c r="AZ309" s="73">
        <f t="shared" si="47"/>
        <v>9.7181999999999995</v>
      </c>
      <c r="BA309" s="73">
        <f t="shared" si="52"/>
        <v>0</v>
      </c>
      <c r="BB309" s="73">
        <f t="shared" si="48"/>
        <v>78.288900000000012</v>
      </c>
      <c r="BC309" s="73">
        <f t="shared" si="49"/>
        <v>88.383785000000003</v>
      </c>
      <c r="BE309" s="73">
        <f t="shared" si="53"/>
        <v>0</v>
      </c>
      <c r="BF309" s="73">
        <f t="shared" si="54"/>
        <v>0</v>
      </c>
      <c r="BH309" s="73">
        <f t="shared" si="50"/>
        <v>179.69658500000003</v>
      </c>
    </row>
    <row r="310" spans="1:60" ht="15" x14ac:dyDescent="0.25">
      <c r="A310" t="s">
        <v>401</v>
      </c>
      <c r="B310" t="s">
        <v>402</v>
      </c>
      <c r="C310" s="73">
        <f>VLOOKUP($B310,'Tillförd energi'!$B$2:$AS$506,MATCH(C$1,'Tillförd energi'!$B$1:$AQ$1,0),FALSE)</f>
        <v>0</v>
      </c>
      <c r="D310" s="73">
        <f>VLOOKUP($B310,'Tillförd energi'!$B$2:$AS$506,MATCH(D$1,'Tillförd energi'!$B$1:$AQ$1,0),FALSE)</f>
        <v>1.8</v>
      </c>
      <c r="E310" s="73">
        <f>VLOOKUP($B310,'Tillförd energi'!$B$2:$AS$506,MATCH(E$1,'Tillförd energi'!$B$1:$AQ$1,0),FALSE)</f>
        <v>0</v>
      </c>
      <c r="F310" s="73">
        <f>VLOOKUP($B310,'Tillförd energi'!$B$2:$AS$506,MATCH(F$1,'Tillförd energi'!$B$1:$AQ$1,0),FALSE)</f>
        <v>0</v>
      </c>
      <c r="G310" s="73">
        <f>VLOOKUP($B310,'Tillförd energi'!$B$2:$AS$506,MATCH(G$1,'Tillförd energi'!$B$1:$AQ$1,0),FALSE)</f>
        <v>0</v>
      </c>
      <c r="H310" s="73">
        <f>VLOOKUP($B310,'Tillförd energi'!$B$2:$AS$506,MATCH(H$1,'Tillförd energi'!$B$1:$AQ$1,0),FALSE)</f>
        <v>0</v>
      </c>
      <c r="I310" s="73">
        <f>VLOOKUP($B310,'Tillförd energi'!$B$2:$AS$506,MATCH(I$1,'Tillförd energi'!$B$1:$AQ$1,0),FALSE)</f>
        <v>0</v>
      </c>
      <c r="J310" s="73">
        <f>VLOOKUP($B310,'Tillförd energi'!$B$2:$AS$506,MATCH(J$1,'Tillförd energi'!$B$1:$AQ$1,0),FALSE)</f>
        <v>6</v>
      </c>
      <c r="K310" s="73">
        <f>VLOOKUP($B310,'Tillförd energi'!$B$2:$AS$506,MATCH(K$1,'Tillförd energi'!$B$1:$AQ$1,0),FALSE)</f>
        <v>0</v>
      </c>
      <c r="L310" s="73">
        <f>VLOOKUP($B310,'Tillförd energi'!$B$2:$AS$506,MATCH(L$1,'Tillförd energi'!$B$1:$AQ$1,0),FALSE)</f>
        <v>0</v>
      </c>
      <c r="M310" s="73">
        <f>VLOOKUP($B310,'Tillförd energi'!$B$2:$AS$506,MATCH(M$1,'Tillförd energi'!$B$1:$AQ$1,0),FALSE)</f>
        <v>87</v>
      </c>
      <c r="N310" s="73">
        <f>VLOOKUP($B310,'Tillförd energi'!$B$2:$AS$506,MATCH(N$1,'Tillförd energi'!$B$1:$AQ$1,0),FALSE)</f>
        <v>0</v>
      </c>
      <c r="O310" s="73">
        <f>VLOOKUP($B310,'Tillförd energi'!$B$2:$AS$506,MATCH(O$1,'Tillförd energi'!$B$1:$AQ$1,0),FALSE)</f>
        <v>0</v>
      </c>
      <c r="P310" s="73">
        <f>VLOOKUP($B310,'Tillförd energi'!$B$2:$AS$506,MATCH(P$1,'Tillförd energi'!$B$1:$AQ$1,0),FALSE)</f>
        <v>0</v>
      </c>
      <c r="Q310" s="73">
        <f>VLOOKUP($B310,'Tillförd energi'!$B$2:$AS$506,MATCH(Q$1,'Tillförd energi'!$B$1:$AQ$1,0),FALSE)</f>
        <v>0</v>
      </c>
      <c r="R310" s="73">
        <f>VLOOKUP($B310,'Tillförd energi'!$B$2:$AS$506,MATCH(R$1,'Tillförd energi'!$B$1:$AQ$1,0),FALSE)</f>
        <v>0</v>
      </c>
      <c r="S310" s="73">
        <f>VLOOKUP($B310,'Tillförd energi'!$B$2:$AS$506,MATCH(S$1,'Tillförd energi'!$B$1:$AQ$1,0),FALSE)</f>
        <v>0</v>
      </c>
      <c r="T310" s="73">
        <f>VLOOKUP($B310,'Tillförd energi'!$B$2:$AS$506,MATCH(T$1,'Tillförd energi'!$B$1:$AQ$1,0),FALSE)</f>
        <v>0</v>
      </c>
      <c r="U310" s="73">
        <f>VLOOKUP($B310,'Tillförd energi'!$B$2:$AS$506,MATCH(U$1,'Tillförd energi'!$B$1:$AQ$1,0),FALSE)</f>
        <v>0</v>
      </c>
      <c r="V310" s="73">
        <f>VLOOKUP($B310,'Tillförd energi'!$B$2:$AS$506,MATCH(V$1,'Tillförd energi'!$B$1:$AQ$1,0),FALSE)</f>
        <v>0</v>
      </c>
      <c r="W310" s="73">
        <f>VLOOKUP($B310,'Tillförd energi'!$B$2:$AS$506,MATCH(W$1,'Tillförd energi'!$B$1:$AQ$1,0),FALSE)</f>
        <v>0</v>
      </c>
      <c r="X310" s="73">
        <f>VLOOKUP($B310,'Tillförd energi'!$B$2:$AS$506,MATCH(X$1,'Tillförd energi'!$B$1:$AQ$1,0),FALSE)</f>
        <v>0</v>
      </c>
      <c r="Y310" s="73">
        <f>VLOOKUP($B310,'Tillförd energi'!$B$2:$AS$506,MATCH(Y$1,'Tillförd energi'!$B$1:$AQ$1,0),FALSE)</f>
        <v>0</v>
      </c>
      <c r="Z310" s="73">
        <f>VLOOKUP($B310,'Tillförd energi'!$B$2:$AS$506,MATCH(Z$1,'Tillförd energi'!$B$1:$AQ$1,0),FALSE)</f>
        <v>0</v>
      </c>
      <c r="AA310" s="73">
        <f>VLOOKUP($B310,'Tillförd energi'!$B$2:$AS$506,MATCH(AA$1,'Tillförd energi'!$B$1:$AQ$1,0),FALSE)</f>
        <v>0</v>
      </c>
      <c r="AB310" s="73">
        <f>VLOOKUP($B310,'Tillförd energi'!$B$2:$AS$506,MATCH(AB$1,'Tillförd energi'!$B$1:$AQ$1,0),FALSE)</f>
        <v>13.4</v>
      </c>
      <c r="AC310" s="73">
        <f>VLOOKUP($B310,'Tillförd energi'!$B$2:$AS$506,MATCH(AC$1,'Tillförd energi'!$B$1:$AQ$1,0),FALSE)</f>
        <v>0</v>
      </c>
      <c r="AD310" s="73">
        <f>VLOOKUP($B310,'Tillförd energi'!$B$2:$AS$506,MATCH(AD$1,'Tillförd energi'!$B$1:$AQ$1,0),FALSE)</f>
        <v>0</v>
      </c>
      <c r="AF310" s="73">
        <f>VLOOKUP($B310,'Tillförd energi'!$B$2:$AS$506,MATCH(AF$1,'Tillförd energi'!$B$1:$AQ$1,0),FALSE)</f>
        <v>1.63</v>
      </c>
      <c r="AH310" s="73">
        <f>IFERROR(VLOOKUP(B310,Miljö!$B$1:$S$476,9,FALSE)/1,0)</f>
        <v>0</v>
      </c>
      <c r="AJ310" s="81">
        <f>IFERROR(VLOOKUP($B310,Miljö!$B$1:$S$500,MATCH("hjälpel exklusive kraftvärme (GWh)",Miljö!$B$1:$V$1,0),FALSE)/1,"")</f>
        <v>1.63</v>
      </c>
      <c r="AK310" s="81">
        <f t="shared" si="44"/>
        <v>1.63</v>
      </c>
      <c r="AL310" s="81">
        <f>VLOOKUP($B310,'Slutlig allokering'!$B$2:$AL$462,MATCH("Hjälpel kraftvärme",'Slutlig allokering'!$B$2:$AL$2,0),FALSE)</f>
        <v>0</v>
      </c>
      <c r="AN310" s="73">
        <f t="shared" si="45"/>
        <v>109.83</v>
      </c>
      <c r="AO310" s="73">
        <f t="shared" si="46"/>
        <v>109.83</v>
      </c>
      <c r="AP310" s="73">
        <f>IF(ISERROR(1/VLOOKUP($B310,Leveranser!$B$1:$S$500,MATCH("såld värme (gwh)",Leveranser!$B$1:$S$1,0),FALSE)),"",VLOOKUP($B310,Leveranser!$B$1:$S$500,MATCH("såld värme (gwh)",Leveranser!$B$1:$S$1,0),FALSE))</f>
        <v>86.2</v>
      </c>
      <c r="AQ310" s="73">
        <f>VLOOKUP($B310,Leveranser!$B$1:$Y$500,MATCH("Totalt såld fjärrvärme till andra fjärrvärmeföretag",Leveranser!$B$1:$AA$1,0),FALSE)</f>
        <v>0</v>
      </c>
      <c r="AR310" s="73">
        <f>IF(ISERROR(1/VLOOKUP($B310,Miljö!$B$1:$S$500,MATCH("Såld mängd produktionsspecifik fjärrvärme (GWh)",Miljö!$B$1:$R$1,0),FALSE)),0,VLOOKUP($B310,Miljö!$B$1:$S$500,MATCH("Såld mängd produktionsspecifik fjärrvärme (GWh)",Miljö!$B$1:$R$1,0),FALSE))</f>
        <v>0</v>
      </c>
      <c r="AS310" s="82">
        <f t="shared" si="51"/>
        <v>0.78484931257397805</v>
      </c>
      <c r="AU310" s="73" t="str">
        <f>VLOOKUP($B310,'Miljövärden urval för publ'!$B$2:$I$486,7,FALSE)</f>
        <v>Ja</v>
      </c>
      <c r="AV310" s="73" t="str">
        <f>VLOOKUP($B310,'Miljövärden urval för publ'!$B$2:$I$486,6,FALSE)</f>
        <v>Ja</v>
      </c>
      <c r="AZ310" s="73">
        <f t="shared" si="47"/>
        <v>1.63</v>
      </c>
      <c r="BA310" s="73">
        <f t="shared" si="52"/>
        <v>0</v>
      </c>
      <c r="BB310" s="73">
        <f t="shared" si="48"/>
        <v>87</v>
      </c>
      <c r="BC310" s="73">
        <f t="shared" si="49"/>
        <v>0</v>
      </c>
      <c r="BE310" s="73">
        <f t="shared" si="53"/>
        <v>0</v>
      </c>
      <c r="BF310" s="73">
        <f t="shared" si="54"/>
        <v>0</v>
      </c>
      <c r="BH310" s="73">
        <f t="shared" si="50"/>
        <v>87</v>
      </c>
    </row>
    <row r="311" spans="1:60" ht="15" x14ac:dyDescent="0.25">
      <c r="A311" t="s">
        <v>403</v>
      </c>
      <c r="B311" t="s">
        <v>404</v>
      </c>
      <c r="C311" s="73">
        <f>VLOOKUP($B311,'Tillförd energi'!$B$2:$AS$506,MATCH(C$1,'Tillförd energi'!$B$1:$AQ$1,0),FALSE)</f>
        <v>0</v>
      </c>
      <c r="D311" s="73">
        <f>VLOOKUP($B311,'Tillförd energi'!$B$2:$AS$506,MATCH(D$1,'Tillförd energi'!$B$1:$AQ$1,0),FALSE)</f>
        <v>6.5000000000000002E-2</v>
      </c>
      <c r="E311" s="73">
        <f>VLOOKUP($B311,'Tillförd energi'!$B$2:$AS$506,MATCH(E$1,'Tillförd energi'!$B$1:$AQ$1,0),FALSE)</f>
        <v>0</v>
      </c>
      <c r="F311" s="73">
        <f>VLOOKUP($B311,'Tillförd energi'!$B$2:$AS$506,MATCH(F$1,'Tillförd energi'!$B$1:$AQ$1,0),FALSE)</f>
        <v>0</v>
      </c>
      <c r="G311" s="73">
        <f>VLOOKUP($B311,'Tillförd energi'!$B$2:$AS$506,MATCH(G$1,'Tillförd energi'!$B$1:$AQ$1,0),FALSE)</f>
        <v>0</v>
      </c>
      <c r="H311" s="73">
        <f>VLOOKUP($B311,'Tillförd energi'!$B$2:$AS$506,MATCH(H$1,'Tillförd energi'!$B$1:$AQ$1,0),FALSE)</f>
        <v>0</v>
      </c>
      <c r="I311" s="73">
        <f>VLOOKUP($B311,'Tillförd energi'!$B$2:$AS$506,MATCH(I$1,'Tillförd energi'!$B$1:$AQ$1,0),FALSE)</f>
        <v>0</v>
      </c>
      <c r="J311" s="73">
        <f>VLOOKUP($B311,'Tillförd energi'!$B$2:$AS$506,MATCH(J$1,'Tillförd energi'!$B$1:$AQ$1,0),FALSE)</f>
        <v>0</v>
      </c>
      <c r="K311" s="73">
        <f>VLOOKUP($B311,'Tillförd energi'!$B$2:$AS$506,MATCH(K$1,'Tillförd energi'!$B$1:$AQ$1,0),FALSE)</f>
        <v>0</v>
      </c>
      <c r="L311" s="73">
        <f>VLOOKUP($B311,'Tillförd energi'!$B$2:$AS$506,MATCH(L$1,'Tillförd energi'!$B$1:$AQ$1,0),FALSE)</f>
        <v>0</v>
      </c>
      <c r="M311" s="73">
        <f>VLOOKUP($B311,'Tillförd energi'!$B$2:$AS$506,MATCH(M$1,'Tillförd energi'!$B$1:$AQ$1,0),FALSE)</f>
        <v>0</v>
      </c>
      <c r="N311" s="73">
        <f>VLOOKUP($B311,'Tillförd energi'!$B$2:$AS$506,MATCH(N$1,'Tillförd energi'!$B$1:$AQ$1,0),FALSE)</f>
        <v>0</v>
      </c>
      <c r="O311" s="73">
        <f>VLOOKUP($B311,'Tillförd energi'!$B$2:$AS$506,MATCH(O$1,'Tillförd energi'!$B$1:$AQ$1,0),FALSE)</f>
        <v>0</v>
      </c>
      <c r="P311" s="73">
        <f>VLOOKUP($B311,'Tillförd energi'!$B$2:$AS$506,MATCH(P$1,'Tillförd energi'!$B$1:$AQ$1,0),FALSE)</f>
        <v>0</v>
      </c>
      <c r="Q311" s="73">
        <f>VLOOKUP($B311,'Tillförd energi'!$B$2:$AS$506,MATCH(Q$1,'Tillförd energi'!$B$1:$AQ$1,0),FALSE)</f>
        <v>10.138</v>
      </c>
      <c r="R311" s="73">
        <f>VLOOKUP($B311,'Tillförd energi'!$B$2:$AS$506,MATCH(R$1,'Tillförd energi'!$B$1:$AQ$1,0),FALSE)</f>
        <v>0</v>
      </c>
      <c r="S311" s="73">
        <f>VLOOKUP($B311,'Tillförd energi'!$B$2:$AS$506,MATCH(S$1,'Tillförd energi'!$B$1:$AQ$1,0),FALSE)</f>
        <v>0</v>
      </c>
      <c r="T311" s="73">
        <f>VLOOKUP($B311,'Tillförd energi'!$B$2:$AS$506,MATCH(T$1,'Tillförd energi'!$B$1:$AQ$1,0),FALSE)</f>
        <v>0</v>
      </c>
      <c r="U311" s="73">
        <f>VLOOKUP($B311,'Tillförd energi'!$B$2:$AS$506,MATCH(U$1,'Tillförd energi'!$B$1:$AQ$1,0),FALSE)</f>
        <v>0</v>
      </c>
      <c r="V311" s="73">
        <f>VLOOKUP($B311,'Tillförd energi'!$B$2:$AS$506,MATCH(V$1,'Tillförd energi'!$B$1:$AQ$1,0),FALSE)</f>
        <v>0</v>
      </c>
      <c r="W311" s="73">
        <f>VLOOKUP($B311,'Tillförd energi'!$B$2:$AS$506,MATCH(W$1,'Tillförd energi'!$B$1:$AQ$1,0),FALSE)</f>
        <v>0</v>
      </c>
      <c r="X311" s="73">
        <f>VLOOKUP($B311,'Tillförd energi'!$B$2:$AS$506,MATCH(X$1,'Tillförd energi'!$B$1:$AQ$1,0),FALSE)</f>
        <v>0</v>
      </c>
      <c r="Y311" s="73">
        <f>VLOOKUP($B311,'Tillförd energi'!$B$2:$AS$506,MATCH(Y$1,'Tillförd energi'!$B$1:$AQ$1,0),FALSE)</f>
        <v>4.9000000000000002E-2</v>
      </c>
      <c r="Z311" s="73">
        <f>VLOOKUP($B311,'Tillförd energi'!$B$2:$AS$506,MATCH(Z$1,'Tillförd energi'!$B$1:$AQ$1,0),FALSE)</f>
        <v>0</v>
      </c>
      <c r="AA311" s="73">
        <f>VLOOKUP($B311,'Tillförd energi'!$B$2:$AS$506,MATCH(AA$1,'Tillförd energi'!$B$1:$AQ$1,0),FALSE)</f>
        <v>0</v>
      </c>
      <c r="AB311" s="73">
        <f>VLOOKUP($B311,'Tillförd energi'!$B$2:$AS$506,MATCH(AB$1,'Tillförd energi'!$B$1:$AQ$1,0),FALSE)</f>
        <v>0</v>
      </c>
      <c r="AC311" s="73">
        <f>VLOOKUP($B311,'Tillförd energi'!$B$2:$AS$506,MATCH(AC$1,'Tillförd energi'!$B$1:$AQ$1,0),FALSE)</f>
        <v>0</v>
      </c>
      <c r="AD311" s="73">
        <f>VLOOKUP($B311,'Tillförd energi'!$B$2:$AS$506,MATCH(AD$1,'Tillförd energi'!$B$1:$AQ$1,0),FALSE)</f>
        <v>0</v>
      </c>
      <c r="AF311" s="73">
        <f>VLOOKUP($B311,'Tillförd energi'!$B$2:$AS$506,MATCH(AF$1,'Tillförd energi'!$B$1:$AQ$1,0),FALSE)</f>
        <v>0.139733</v>
      </c>
      <c r="AH311" s="73">
        <f>IFERROR(VLOOKUP(B311,Miljö!$B$1:$S$476,9,FALSE)/1,0)</f>
        <v>0</v>
      </c>
      <c r="AJ311" s="81">
        <f>IFERROR(VLOOKUP($B311,Miljö!$B$1:$S$500,MATCH("hjälpel exklusive kraftvärme (GWh)",Miljö!$B$1:$V$1,0),FALSE)/1,"")</f>
        <v>0.139733</v>
      </c>
      <c r="AK311" s="81">
        <f t="shared" si="44"/>
        <v>0.139733</v>
      </c>
      <c r="AL311" s="81">
        <f>VLOOKUP($B311,'Slutlig allokering'!$B$2:$AL$462,MATCH("Hjälpel kraftvärme",'Slutlig allokering'!$B$2:$AL$2,0),FALSE)</f>
        <v>0</v>
      </c>
      <c r="AN311" s="73">
        <f t="shared" si="45"/>
        <v>10.391732999999999</v>
      </c>
      <c r="AO311" s="73">
        <f t="shared" si="46"/>
        <v>10.391732999999999</v>
      </c>
      <c r="AP311" s="73">
        <f>IF(ISERROR(1/VLOOKUP($B311,Leveranser!$B$1:$S$500,MATCH("såld värme (gwh)",Leveranser!$B$1:$S$1,0),FALSE)),"",VLOOKUP($B311,Leveranser!$B$1:$S$500,MATCH("såld värme (gwh)",Leveranser!$B$1:$S$1,0),FALSE))</f>
        <v>8.0299999999999994</v>
      </c>
      <c r="AQ311" s="73">
        <f>VLOOKUP($B311,Leveranser!$B$1:$Y$500,MATCH("Totalt såld fjärrvärme till andra fjärrvärmeföretag",Leveranser!$B$1:$AA$1,0),FALSE)</f>
        <v>0</v>
      </c>
      <c r="AR311" s="73">
        <f>IF(ISERROR(1/VLOOKUP($B311,Miljö!$B$1:$S$500,MATCH("Såld mängd produktionsspecifik fjärrvärme (GWh)",Miljö!$B$1:$R$1,0),FALSE)),0,VLOOKUP($B311,Miljö!$B$1:$S$500,MATCH("Såld mängd produktionsspecifik fjärrvärme (GWh)",Miljö!$B$1:$R$1,0),FALSE))</f>
        <v>0</v>
      </c>
      <c r="AS311" s="82">
        <f t="shared" si="51"/>
        <v>0.77272963037060327</v>
      </c>
      <c r="AU311" s="73" t="str">
        <f>VLOOKUP($B311,'Miljövärden urval för publ'!$B$2:$I$486,7,FALSE)</f>
        <v>Ja</v>
      </c>
      <c r="AV311" s="73" t="str">
        <f>VLOOKUP($B311,'Miljövärden urval för publ'!$B$2:$I$486,6,FALSE)</f>
        <v>Nej</v>
      </c>
      <c r="AZ311" s="73">
        <f t="shared" si="47"/>
        <v>0.18873299999999998</v>
      </c>
      <c r="BA311" s="73">
        <f t="shared" si="52"/>
        <v>0</v>
      </c>
      <c r="BB311" s="73">
        <f t="shared" si="48"/>
        <v>0</v>
      </c>
      <c r="BC311" s="73">
        <f t="shared" si="49"/>
        <v>10.138</v>
      </c>
      <c r="BE311" s="73">
        <f t="shared" si="53"/>
        <v>0</v>
      </c>
      <c r="BF311" s="73">
        <f t="shared" si="54"/>
        <v>0</v>
      </c>
      <c r="BH311" s="73">
        <f t="shared" si="50"/>
        <v>10.138</v>
      </c>
    </row>
    <row r="312" spans="1:60" ht="15" x14ac:dyDescent="0.25">
      <c r="A312" t="s">
        <v>403</v>
      </c>
      <c r="B312" t="s">
        <v>405</v>
      </c>
      <c r="C312" s="73">
        <f>VLOOKUP($B312,'Tillförd energi'!$B$2:$AS$506,MATCH(C$1,'Tillförd energi'!$B$1:$AQ$1,0),FALSE)</f>
        <v>0</v>
      </c>
      <c r="D312" s="73">
        <f>VLOOKUP($B312,'Tillförd energi'!$B$2:$AS$506,MATCH(D$1,'Tillförd energi'!$B$1:$AQ$1,0),FALSE)</f>
        <v>5.8999999999999997E-2</v>
      </c>
      <c r="E312" s="73">
        <f>VLOOKUP($B312,'Tillförd energi'!$B$2:$AS$506,MATCH(E$1,'Tillförd energi'!$B$1:$AQ$1,0),FALSE)</f>
        <v>0</v>
      </c>
      <c r="F312" s="73">
        <f>VLOOKUP($B312,'Tillförd energi'!$B$2:$AS$506,MATCH(F$1,'Tillförd energi'!$B$1:$AQ$1,0),FALSE)</f>
        <v>0</v>
      </c>
      <c r="G312" s="73">
        <f>VLOOKUP($B312,'Tillförd energi'!$B$2:$AS$506,MATCH(G$1,'Tillförd energi'!$B$1:$AQ$1,0),FALSE)</f>
        <v>0</v>
      </c>
      <c r="H312" s="73">
        <f>VLOOKUP($B312,'Tillförd energi'!$B$2:$AS$506,MATCH(H$1,'Tillförd energi'!$B$1:$AQ$1,0),FALSE)</f>
        <v>0</v>
      </c>
      <c r="I312" s="73">
        <f>VLOOKUP($B312,'Tillförd energi'!$B$2:$AS$506,MATCH(I$1,'Tillförd energi'!$B$1:$AQ$1,0),FALSE)</f>
        <v>0</v>
      </c>
      <c r="J312" s="73">
        <f>VLOOKUP($B312,'Tillförd energi'!$B$2:$AS$506,MATCH(J$1,'Tillförd energi'!$B$1:$AQ$1,0),FALSE)</f>
        <v>0</v>
      </c>
      <c r="K312" s="73">
        <f>VLOOKUP($B312,'Tillförd energi'!$B$2:$AS$506,MATCH(K$1,'Tillförd energi'!$B$1:$AQ$1,0),FALSE)</f>
        <v>0</v>
      </c>
      <c r="L312" s="73">
        <f>VLOOKUP($B312,'Tillförd energi'!$B$2:$AS$506,MATCH(L$1,'Tillförd energi'!$B$1:$AQ$1,0),FALSE)</f>
        <v>0</v>
      </c>
      <c r="M312" s="73">
        <f>VLOOKUP($B312,'Tillförd energi'!$B$2:$AS$506,MATCH(M$1,'Tillförd energi'!$B$1:$AQ$1,0),FALSE)</f>
        <v>0</v>
      </c>
      <c r="N312" s="73">
        <f>VLOOKUP($B312,'Tillförd energi'!$B$2:$AS$506,MATCH(N$1,'Tillförd energi'!$B$1:$AQ$1,0),FALSE)</f>
        <v>0</v>
      </c>
      <c r="O312" s="73">
        <f>VLOOKUP($B312,'Tillförd energi'!$B$2:$AS$506,MATCH(O$1,'Tillförd energi'!$B$1:$AQ$1,0),FALSE)</f>
        <v>0</v>
      </c>
      <c r="P312" s="73">
        <f>VLOOKUP($B312,'Tillförd energi'!$B$2:$AS$506,MATCH(P$1,'Tillförd energi'!$B$1:$AQ$1,0),FALSE)</f>
        <v>0</v>
      </c>
      <c r="Q312" s="73">
        <f>VLOOKUP($B312,'Tillförd energi'!$B$2:$AS$506,MATCH(Q$1,'Tillförd energi'!$B$1:$AQ$1,0),FALSE)</f>
        <v>10.539</v>
      </c>
      <c r="R312" s="73">
        <f>VLOOKUP($B312,'Tillförd energi'!$B$2:$AS$506,MATCH(R$1,'Tillförd energi'!$B$1:$AQ$1,0),FALSE)</f>
        <v>0</v>
      </c>
      <c r="S312" s="73">
        <f>VLOOKUP($B312,'Tillförd energi'!$B$2:$AS$506,MATCH(S$1,'Tillförd energi'!$B$1:$AQ$1,0),FALSE)</f>
        <v>0</v>
      </c>
      <c r="T312" s="73">
        <f>VLOOKUP($B312,'Tillförd energi'!$B$2:$AS$506,MATCH(T$1,'Tillförd energi'!$B$1:$AQ$1,0),FALSE)</f>
        <v>0</v>
      </c>
      <c r="U312" s="73">
        <f>VLOOKUP($B312,'Tillförd energi'!$B$2:$AS$506,MATCH(U$1,'Tillförd energi'!$B$1:$AQ$1,0),FALSE)</f>
        <v>0</v>
      </c>
      <c r="V312" s="73">
        <f>VLOOKUP($B312,'Tillförd energi'!$B$2:$AS$506,MATCH(V$1,'Tillförd energi'!$B$1:$AQ$1,0),FALSE)</f>
        <v>0</v>
      </c>
      <c r="W312" s="73">
        <f>VLOOKUP($B312,'Tillförd energi'!$B$2:$AS$506,MATCH(W$1,'Tillförd energi'!$B$1:$AQ$1,0),FALSE)</f>
        <v>0</v>
      </c>
      <c r="X312" s="73">
        <f>VLOOKUP($B312,'Tillförd energi'!$B$2:$AS$506,MATCH(X$1,'Tillförd energi'!$B$1:$AQ$1,0),FALSE)</f>
        <v>0</v>
      </c>
      <c r="Y312" s="73">
        <f>VLOOKUP($B312,'Tillförd energi'!$B$2:$AS$506,MATCH(Y$1,'Tillförd energi'!$B$1:$AQ$1,0),FALSE)</f>
        <v>0</v>
      </c>
      <c r="Z312" s="73">
        <f>VLOOKUP($B312,'Tillförd energi'!$B$2:$AS$506,MATCH(Z$1,'Tillförd energi'!$B$1:$AQ$1,0),FALSE)</f>
        <v>0</v>
      </c>
      <c r="AA312" s="73">
        <f>VLOOKUP($B312,'Tillförd energi'!$B$2:$AS$506,MATCH(AA$1,'Tillförd energi'!$B$1:$AQ$1,0),FALSE)</f>
        <v>0</v>
      </c>
      <c r="AB312" s="73">
        <f>VLOOKUP($B312,'Tillförd energi'!$B$2:$AS$506,MATCH(AB$1,'Tillförd energi'!$B$1:$AQ$1,0),FALSE)</f>
        <v>0</v>
      </c>
      <c r="AC312" s="73">
        <f>VLOOKUP($B312,'Tillförd energi'!$B$2:$AS$506,MATCH(AC$1,'Tillförd energi'!$B$1:$AQ$1,0),FALSE)</f>
        <v>0</v>
      </c>
      <c r="AD312" s="73">
        <f>VLOOKUP($B312,'Tillförd energi'!$B$2:$AS$506,MATCH(AD$1,'Tillförd energi'!$B$1:$AQ$1,0),FALSE)</f>
        <v>0</v>
      </c>
      <c r="AF312" s="73">
        <f>VLOOKUP($B312,'Tillförd energi'!$B$2:$AS$506,MATCH(AF$1,'Tillförd energi'!$B$1:$AQ$1,0),FALSE)</f>
        <v>8.8200000000000001E-2</v>
      </c>
      <c r="AH312" s="73">
        <f>IFERROR(VLOOKUP(B312,Miljö!$B$1:$S$476,9,FALSE)/1,0)</f>
        <v>0</v>
      </c>
      <c r="AJ312" s="81">
        <f>IFERROR(VLOOKUP($B312,Miljö!$B$1:$S$500,MATCH("hjälpel exklusive kraftvärme (GWh)",Miljö!$B$1:$V$1,0),FALSE)/1,"")</f>
        <v>8.8200000000000001E-2</v>
      </c>
      <c r="AK312" s="81">
        <f t="shared" si="44"/>
        <v>8.8200000000000001E-2</v>
      </c>
      <c r="AL312" s="81">
        <f>VLOOKUP($B312,'Slutlig allokering'!$B$2:$AL$462,MATCH("Hjälpel kraftvärme",'Slutlig allokering'!$B$2:$AL$2,0),FALSE)</f>
        <v>0</v>
      </c>
      <c r="AN312" s="73">
        <f t="shared" si="45"/>
        <v>10.686199999999999</v>
      </c>
      <c r="AO312" s="73">
        <f t="shared" si="46"/>
        <v>10.686199999999999</v>
      </c>
      <c r="AP312" s="73">
        <f>IF(ISERROR(1/VLOOKUP($B312,Leveranser!$B$1:$S$500,MATCH("såld värme (gwh)",Leveranser!$B$1:$S$1,0),FALSE)),"",VLOOKUP($B312,Leveranser!$B$1:$S$500,MATCH("såld värme (gwh)",Leveranser!$B$1:$S$1,0),FALSE))</f>
        <v>7.8897000000000004</v>
      </c>
      <c r="AQ312" s="73">
        <f>VLOOKUP($B312,Leveranser!$B$1:$Y$500,MATCH("Totalt såld fjärrvärme till andra fjärrvärmeföretag",Leveranser!$B$1:$AA$1,0),FALSE)</f>
        <v>0</v>
      </c>
      <c r="AR312" s="73">
        <f>IF(ISERROR(1/VLOOKUP($B312,Miljö!$B$1:$S$500,MATCH("Såld mängd produktionsspecifik fjärrvärme (GWh)",Miljö!$B$1:$R$1,0),FALSE)),0,VLOOKUP($B312,Miljö!$B$1:$S$500,MATCH("Såld mängd produktionsspecifik fjärrvärme (GWh)",Miljö!$B$1:$R$1,0),FALSE))</f>
        <v>0</v>
      </c>
      <c r="AS312" s="82">
        <f t="shared" si="51"/>
        <v>0.73830734966592437</v>
      </c>
      <c r="AU312" s="73" t="str">
        <f>VLOOKUP($B312,'Miljövärden urval för publ'!$B$2:$I$486,7,FALSE)</f>
        <v>Ja</v>
      </c>
      <c r="AV312" s="73" t="str">
        <f>VLOOKUP($B312,'Miljövärden urval för publ'!$B$2:$I$486,6,FALSE)</f>
        <v>Nej</v>
      </c>
      <c r="AZ312" s="73">
        <f t="shared" si="47"/>
        <v>8.8200000000000001E-2</v>
      </c>
      <c r="BA312" s="73">
        <f t="shared" si="52"/>
        <v>0</v>
      </c>
      <c r="BB312" s="73">
        <f t="shared" si="48"/>
        <v>0</v>
      </c>
      <c r="BC312" s="73">
        <f t="shared" si="49"/>
        <v>10.539</v>
      </c>
      <c r="BE312" s="73">
        <f t="shared" si="53"/>
        <v>0</v>
      </c>
      <c r="BF312" s="73">
        <f t="shared" si="54"/>
        <v>0</v>
      </c>
      <c r="BH312" s="73">
        <f t="shared" si="50"/>
        <v>10.539</v>
      </c>
    </row>
    <row r="313" spans="1:60" ht="15" x14ac:dyDescent="0.25">
      <c r="A313" t="s">
        <v>403</v>
      </c>
      <c r="B313" t="s">
        <v>406</v>
      </c>
      <c r="C313" s="73">
        <f>VLOOKUP($B313,'Tillförd energi'!$B$2:$AS$506,MATCH(C$1,'Tillförd energi'!$B$1:$AQ$1,0),FALSE)</f>
        <v>0</v>
      </c>
      <c r="D313" s="73">
        <f>VLOOKUP($B313,'Tillförd energi'!$B$2:$AS$506,MATCH(D$1,'Tillförd energi'!$B$1:$AQ$1,0),FALSE)</f>
        <v>0.53300000000000003</v>
      </c>
      <c r="E313" s="73">
        <f>VLOOKUP($B313,'Tillförd energi'!$B$2:$AS$506,MATCH(E$1,'Tillförd energi'!$B$1:$AQ$1,0),FALSE)</f>
        <v>0</v>
      </c>
      <c r="F313" s="73">
        <f>VLOOKUP($B313,'Tillförd energi'!$B$2:$AS$506,MATCH(F$1,'Tillförd energi'!$B$1:$AQ$1,0),FALSE)</f>
        <v>0</v>
      </c>
      <c r="G313" s="73">
        <f>VLOOKUP($B313,'Tillförd energi'!$B$2:$AS$506,MATCH(G$1,'Tillförd energi'!$B$1:$AQ$1,0),FALSE)</f>
        <v>0</v>
      </c>
      <c r="H313" s="73">
        <f>VLOOKUP($B313,'Tillförd energi'!$B$2:$AS$506,MATCH(H$1,'Tillförd energi'!$B$1:$AQ$1,0),FALSE)</f>
        <v>0</v>
      </c>
      <c r="I313" s="73">
        <f>VLOOKUP($B313,'Tillförd energi'!$B$2:$AS$506,MATCH(I$1,'Tillförd energi'!$B$1:$AQ$1,0),FALSE)</f>
        <v>0</v>
      </c>
      <c r="J313" s="73">
        <f>VLOOKUP($B313,'Tillförd energi'!$B$2:$AS$506,MATCH(J$1,'Tillförd energi'!$B$1:$AQ$1,0),FALSE)</f>
        <v>0</v>
      </c>
      <c r="K313" s="73">
        <f>VLOOKUP($B313,'Tillförd energi'!$B$2:$AS$506,MATCH(K$1,'Tillförd energi'!$B$1:$AQ$1,0),FALSE)</f>
        <v>0</v>
      </c>
      <c r="L313" s="73">
        <f>VLOOKUP($B313,'Tillförd energi'!$B$2:$AS$506,MATCH(L$1,'Tillförd energi'!$B$1:$AQ$1,0),FALSE)</f>
        <v>6.9409999999999998</v>
      </c>
      <c r="M313" s="73">
        <f>VLOOKUP($B313,'Tillförd energi'!$B$2:$AS$506,MATCH(M$1,'Tillförd energi'!$B$1:$AQ$1,0),FALSE)</f>
        <v>0</v>
      </c>
      <c r="N313" s="73">
        <f>VLOOKUP($B313,'Tillförd energi'!$B$2:$AS$506,MATCH(N$1,'Tillförd energi'!$B$1:$AQ$1,0),FALSE)</f>
        <v>7.8789999999999996</v>
      </c>
      <c r="O313" s="73">
        <f>VLOOKUP($B313,'Tillförd energi'!$B$2:$AS$506,MATCH(O$1,'Tillförd energi'!$B$1:$AQ$1,0),FALSE)</f>
        <v>0</v>
      </c>
      <c r="P313" s="73">
        <f>VLOOKUP($B313,'Tillförd energi'!$B$2:$AS$506,MATCH(P$1,'Tillförd energi'!$B$1:$AQ$1,0),FALSE)</f>
        <v>0</v>
      </c>
      <c r="Q313" s="73">
        <f>VLOOKUP($B313,'Tillförd energi'!$B$2:$AS$506,MATCH(Q$1,'Tillförd energi'!$B$1:$AQ$1,0),FALSE)</f>
        <v>3.4830000000000001</v>
      </c>
      <c r="R313" s="73">
        <f>VLOOKUP($B313,'Tillförd energi'!$B$2:$AS$506,MATCH(R$1,'Tillförd energi'!$B$1:$AQ$1,0),FALSE)</f>
        <v>0</v>
      </c>
      <c r="S313" s="73">
        <f>VLOOKUP($B313,'Tillförd energi'!$B$2:$AS$506,MATCH(S$1,'Tillförd energi'!$B$1:$AQ$1,0),FALSE)</f>
        <v>0</v>
      </c>
      <c r="T313" s="73">
        <f>VLOOKUP($B313,'Tillförd energi'!$B$2:$AS$506,MATCH(T$1,'Tillförd energi'!$B$1:$AQ$1,0),FALSE)</f>
        <v>0</v>
      </c>
      <c r="U313" s="73">
        <f>VLOOKUP($B313,'Tillförd energi'!$B$2:$AS$506,MATCH(U$1,'Tillförd energi'!$B$1:$AQ$1,0),FALSE)</f>
        <v>0</v>
      </c>
      <c r="V313" s="73">
        <f>VLOOKUP($B313,'Tillförd energi'!$B$2:$AS$506,MATCH(V$1,'Tillförd energi'!$B$1:$AQ$1,0),FALSE)</f>
        <v>0</v>
      </c>
      <c r="W313" s="73">
        <f>VLOOKUP($B313,'Tillförd energi'!$B$2:$AS$506,MATCH(W$1,'Tillförd energi'!$B$1:$AQ$1,0),FALSE)</f>
        <v>0</v>
      </c>
      <c r="X313" s="73">
        <f>VLOOKUP($B313,'Tillförd energi'!$B$2:$AS$506,MATCH(X$1,'Tillförd energi'!$B$1:$AQ$1,0),FALSE)</f>
        <v>0</v>
      </c>
      <c r="Y313" s="73">
        <f>VLOOKUP($B313,'Tillförd energi'!$B$2:$AS$506,MATCH(Y$1,'Tillförd energi'!$B$1:$AQ$1,0),FALSE)</f>
        <v>0.26600000000000001</v>
      </c>
      <c r="Z313" s="73">
        <f>VLOOKUP($B313,'Tillförd energi'!$B$2:$AS$506,MATCH(Z$1,'Tillförd energi'!$B$1:$AQ$1,0),FALSE)</f>
        <v>0</v>
      </c>
      <c r="AA313" s="73">
        <f>VLOOKUP($B313,'Tillförd energi'!$B$2:$AS$506,MATCH(AA$1,'Tillförd energi'!$B$1:$AQ$1,0),FALSE)</f>
        <v>0</v>
      </c>
      <c r="AB313" s="73">
        <f>VLOOKUP($B313,'Tillförd energi'!$B$2:$AS$506,MATCH(AB$1,'Tillförd energi'!$B$1:$AQ$1,0),FALSE)</f>
        <v>0</v>
      </c>
      <c r="AC313" s="73">
        <f>VLOOKUP($B313,'Tillförd energi'!$B$2:$AS$506,MATCH(AC$1,'Tillförd energi'!$B$1:$AQ$1,0),FALSE)</f>
        <v>0</v>
      </c>
      <c r="AD313" s="73">
        <f>VLOOKUP($B313,'Tillförd energi'!$B$2:$AS$506,MATCH(AD$1,'Tillförd energi'!$B$1:$AQ$1,0),FALSE)</f>
        <v>0</v>
      </c>
      <c r="AF313" s="73">
        <f>VLOOKUP($B313,'Tillförd energi'!$B$2:$AS$506,MATCH(AF$1,'Tillförd energi'!$B$1:$AQ$1,0),FALSE)</f>
        <v>0.29899999999999999</v>
      </c>
      <c r="AH313" s="73">
        <f>IFERROR(VLOOKUP(B313,Miljö!$B$1:$S$476,9,FALSE)/1,0)</f>
        <v>0</v>
      </c>
      <c r="AJ313" s="81">
        <f>IFERROR(VLOOKUP($B313,Miljö!$B$1:$S$500,MATCH("hjälpel exklusive kraftvärme (GWh)",Miljö!$B$1:$V$1,0),FALSE)/1,"")</f>
        <v>0.29899999999999999</v>
      </c>
      <c r="AK313" s="81">
        <f t="shared" si="44"/>
        <v>0.29899999999999999</v>
      </c>
      <c r="AL313" s="81">
        <f>VLOOKUP($B313,'Slutlig allokering'!$B$2:$AL$462,MATCH("Hjälpel kraftvärme",'Slutlig allokering'!$B$2:$AL$2,0),FALSE)</f>
        <v>0</v>
      </c>
      <c r="AN313" s="73">
        <f t="shared" si="45"/>
        <v>19.400999999999996</v>
      </c>
      <c r="AO313" s="73">
        <f t="shared" si="46"/>
        <v>19.400999999999996</v>
      </c>
      <c r="AP313" s="73">
        <f>IF(ISERROR(1/VLOOKUP($B313,Leveranser!$B$1:$S$500,MATCH("såld värme (gwh)",Leveranser!$B$1:$S$1,0),FALSE)),"",VLOOKUP($B313,Leveranser!$B$1:$S$500,MATCH("såld värme (gwh)",Leveranser!$B$1:$S$1,0),FALSE))</f>
        <v>14.098000000000001</v>
      </c>
      <c r="AQ313" s="73">
        <f>VLOOKUP($B313,Leveranser!$B$1:$Y$500,MATCH("Totalt såld fjärrvärme till andra fjärrvärmeföretag",Leveranser!$B$1:$AA$1,0),FALSE)</f>
        <v>0</v>
      </c>
      <c r="AR313" s="73">
        <f>IF(ISERROR(1/VLOOKUP($B313,Miljö!$B$1:$S$500,MATCH("Såld mängd produktionsspecifik fjärrvärme (GWh)",Miljö!$B$1:$R$1,0),FALSE)),0,VLOOKUP($B313,Miljö!$B$1:$S$500,MATCH("Såld mängd produktionsspecifik fjärrvärme (GWh)",Miljö!$B$1:$R$1,0),FALSE))</f>
        <v>0</v>
      </c>
      <c r="AS313" s="82">
        <f t="shared" si="51"/>
        <v>0.72666357404257531</v>
      </c>
      <c r="AU313" s="73" t="str">
        <f>VLOOKUP($B313,'Miljövärden urval för publ'!$B$2:$I$486,7,FALSE)</f>
        <v>Ja</v>
      </c>
      <c r="AV313" s="73" t="str">
        <f>VLOOKUP($B313,'Miljövärden urval för publ'!$B$2:$I$486,6,FALSE)</f>
        <v>Nej</v>
      </c>
      <c r="AZ313" s="73">
        <f t="shared" si="47"/>
        <v>0.56499999999999995</v>
      </c>
      <c r="BA313" s="73">
        <f t="shared" si="52"/>
        <v>0</v>
      </c>
      <c r="BB313" s="73">
        <f t="shared" si="48"/>
        <v>14.82</v>
      </c>
      <c r="BC313" s="73">
        <f t="shared" si="49"/>
        <v>3.4830000000000001</v>
      </c>
      <c r="BE313" s="73">
        <f t="shared" si="53"/>
        <v>0</v>
      </c>
      <c r="BF313" s="73">
        <f t="shared" si="54"/>
        <v>0</v>
      </c>
      <c r="BH313" s="73">
        <f t="shared" si="50"/>
        <v>18.303000000000001</v>
      </c>
    </row>
    <row r="314" spans="1:60" ht="15" x14ac:dyDescent="0.25">
      <c r="A314" t="s">
        <v>403</v>
      </c>
      <c r="B314" t="s">
        <v>407</v>
      </c>
      <c r="C314" s="73">
        <f>VLOOKUP($B314,'Tillförd energi'!$B$2:$AS$506,MATCH(C$1,'Tillförd energi'!$B$1:$AQ$1,0),FALSE)</f>
        <v>0</v>
      </c>
      <c r="D314" s="73">
        <f>VLOOKUP($B314,'Tillförd energi'!$B$2:$AS$506,MATCH(D$1,'Tillförd energi'!$B$1:$AQ$1,0),FALSE)</f>
        <v>0.14299999999999999</v>
      </c>
      <c r="E314" s="73">
        <f>VLOOKUP($B314,'Tillförd energi'!$B$2:$AS$506,MATCH(E$1,'Tillförd energi'!$B$1:$AQ$1,0),FALSE)</f>
        <v>0</v>
      </c>
      <c r="F314" s="73">
        <f>VLOOKUP($B314,'Tillförd energi'!$B$2:$AS$506,MATCH(F$1,'Tillförd energi'!$B$1:$AQ$1,0),FALSE)</f>
        <v>0</v>
      </c>
      <c r="G314" s="73">
        <f>VLOOKUP($B314,'Tillförd energi'!$B$2:$AS$506,MATCH(G$1,'Tillförd energi'!$B$1:$AQ$1,0),FALSE)</f>
        <v>0</v>
      </c>
      <c r="H314" s="73">
        <f>VLOOKUP($B314,'Tillförd energi'!$B$2:$AS$506,MATCH(H$1,'Tillförd energi'!$B$1:$AQ$1,0),FALSE)</f>
        <v>0</v>
      </c>
      <c r="I314" s="73">
        <f>VLOOKUP($B314,'Tillförd energi'!$B$2:$AS$506,MATCH(I$1,'Tillförd energi'!$B$1:$AQ$1,0),FALSE)</f>
        <v>0</v>
      </c>
      <c r="J314" s="73">
        <f>VLOOKUP($B314,'Tillförd energi'!$B$2:$AS$506,MATCH(J$1,'Tillförd energi'!$B$1:$AQ$1,0),FALSE)</f>
        <v>0</v>
      </c>
      <c r="K314" s="73">
        <f>VLOOKUP($B314,'Tillförd energi'!$B$2:$AS$506,MATCH(K$1,'Tillförd energi'!$B$1:$AQ$1,0),FALSE)</f>
        <v>0</v>
      </c>
      <c r="L314" s="73">
        <f>VLOOKUP($B314,'Tillförd energi'!$B$2:$AS$506,MATCH(L$1,'Tillförd energi'!$B$1:$AQ$1,0),FALSE)</f>
        <v>0</v>
      </c>
      <c r="M314" s="73">
        <f>VLOOKUP($B314,'Tillförd energi'!$B$2:$AS$506,MATCH(M$1,'Tillförd energi'!$B$1:$AQ$1,0),FALSE)</f>
        <v>0</v>
      </c>
      <c r="N314" s="73">
        <f>VLOOKUP($B314,'Tillförd energi'!$B$2:$AS$506,MATCH(N$1,'Tillförd energi'!$B$1:$AQ$1,0),FALSE)</f>
        <v>0</v>
      </c>
      <c r="O314" s="73">
        <f>VLOOKUP($B314,'Tillförd energi'!$B$2:$AS$506,MATCH(O$1,'Tillförd energi'!$B$1:$AQ$1,0),FALSE)</f>
        <v>0</v>
      </c>
      <c r="P314" s="73">
        <f>VLOOKUP($B314,'Tillförd energi'!$B$2:$AS$506,MATCH(P$1,'Tillförd energi'!$B$1:$AQ$1,0),FALSE)</f>
        <v>0</v>
      </c>
      <c r="Q314" s="73">
        <f>VLOOKUP($B314,'Tillförd energi'!$B$2:$AS$506,MATCH(Q$1,'Tillförd energi'!$B$1:$AQ$1,0),FALSE)</f>
        <v>11.978</v>
      </c>
      <c r="R314" s="73">
        <f>VLOOKUP($B314,'Tillförd energi'!$B$2:$AS$506,MATCH(R$1,'Tillförd energi'!$B$1:$AQ$1,0),FALSE)</f>
        <v>0</v>
      </c>
      <c r="S314" s="73">
        <f>VLOOKUP($B314,'Tillförd energi'!$B$2:$AS$506,MATCH(S$1,'Tillförd energi'!$B$1:$AQ$1,0),FALSE)</f>
        <v>0</v>
      </c>
      <c r="T314" s="73">
        <f>VLOOKUP($B314,'Tillförd energi'!$B$2:$AS$506,MATCH(T$1,'Tillförd energi'!$B$1:$AQ$1,0),FALSE)</f>
        <v>0</v>
      </c>
      <c r="U314" s="73">
        <f>VLOOKUP($B314,'Tillförd energi'!$B$2:$AS$506,MATCH(U$1,'Tillförd energi'!$B$1:$AQ$1,0),FALSE)</f>
        <v>0</v>
      </c>
      <c r="V314" s="73">
        <f>VLOOKUP($B314,'Tillförd energi'!$B$2:$AS$506,MATCH(V$1,'Tillförd energi'!$B$1:$AQ$1,0),FALSE)</f>
        <v>0</v>
      </c>
      <c r="W314" s="73">
        <f>VLOOKUP($B314,'Tillförd energi'!$B$2:$AS$506,MATCH(W$1,'Tillförd energi'!$B$1:$AQ$1,0),FALSE)</f>
        <v>0</v>
      </c>
      <c r="X314" s="73">
        <f>VLOOKUP($B314,'Tillförd energi'!$B$2:$AS$506,MATCH(X$1,'Tillförd energi'!$B$1:$AQ$1,0),FALSE)</f>
        <v>0</v>
      </c>
      <c r="Y314" s="73">
        <f>VLOOKUP($B314,'Tillförd energi'!$B$2:$AS$506,MATCH(Y$1,'Tillförd energi'!$B$1:$AQ$1,0),FALSE)</f>
        <v>0</v>
      </c>
      <c r="Z314" s="73">
        <f>VLOOKUP($B314,'Tillförd energi'!$B$2:$AS$506,MATCH(Z$1,'Tillförd energi'!$B$1:$AQ$1,0),FALSE)</f>
        <v>0</v>
      </c>
      <c r="AA314" s="73">
        <f>VLOOKUP($B314,'Tillförd energi'!$B$2:$AS$506,MATCH(AA$1,'Tillförd energi'!$B$1:$AQ$1,0),FALSE)</f>
        <v>0</v>
      </c>
      <c r="AB314" s="73">
        <f>VLOOKUP($B314,'Tillförd energi'!$B$2:$AS$506,MATCH(AB$1,'Tillförd energi'!$B$1:$AQ$1,0),FALSE)</f>
        <v>0</v>
      </c>
      <c r="AC314" s="73">
        <f>VLOOKUP($B314,'Tillförd energi'!$B$2:$AS$506,MATCH(AC$1,'Tillförd energi'!$B$1:$AQ$1,0),FALSE)</f>
        <v>0</v>
      </c>
      <c r="AD314" s="73">
        <f>VLOOKUP($B314,'Tillförd energi'!$B$2:$AS$506,MATCH(AD$1,'Tillförd energi'!$B$1:$AQ$1,0),FALSE)</f>
        <v>0</v>
      </c>
      <c r="AF314" s="73">
        <f>VLOOKUP($B314,'Tillförd energi'!$B$2:$AS$506,MATCH(AF$1,'Tillförd energi'!$B$1:$AQ$1,0),FALSE)</f>
        <v>0.10299999999999999</v>
      </c>
      <c r="AH314" s="73">
        <f>IFERROR(VLOOKUP(B314,Miljö!$B$1:$S$476,9,FALSE)/1,0)</f>
        <v>0</v>
      </c>
      <c r="AJ314" s="81">
        <f>IFERROR(VLOOKUP($B314,Miljö!$B$1:$S$500,MATCH("hjälpel exklusive kraftvärme (GWh)",Miljö!$B$1:$V$1,0),FALSE)/1,"")</f>
        <v>0.10299999999999999</v>
      </c>
      <c r="AK314" s="81">
        <f t="shared" si="44"/>
        <v>0.10299999999999999</v>
      </c>
      <c r="AL314" s="81">
        <f>VLOOKUP($B314,'Slutlig allokering'!$B$2:$AL$462,MATCH("Hjälpel kraftvärme",'Slutlig allokering'!$B$2:$AL$2,0),FALSE)</f>
        <v>0</v>
      </c>
      <c r="AN314" s="73">
        <f t="shared" si="45"/>
        <v>12.224</v>
      </c>
      <c r="AO314" s="73">
        <f t="shared" si="46"/>
        <v>12.224</v>
      </c>
      <c r="AP314" s="73">
        <f>IF(ISERROR(1/VLOOKUP($B314,Leveranser!$B$1:$S$500,MATCH("såld värme (gwh)",Leveranser!$B$1:$S$1,0),FALSE)),"",VLOOKUP($B314,Leveranser!$B$1:$S$500,MATCH("såld värme (gwh)",Leveranser!$B$1:$S$1,0),FALSE))</f>
        <v>9.7270000000000003</v>
      </c>
      <c r="AQ314" s="73">
        <f>VLOOKUP($B314,Leveranser!$B$1:$Y$500,MATCH("Totalt såld fjärrvärme till andra fjärrvärmeföretag",Leveranser!$B$1:$AA$1,0),FALSE)</f>
        <v>0</v>
      </c>
      <c r="AR314" s="73">
        <f>IF(ISERROR(1/VLOOKUP($B314,Miljö!$B$1:$S$500,MATCH("Såld mängd produktionsspecifik fjärrvärme (GWh)",Miljö!$B$1:$R$1,0),FALSE)),0,VLOOKUP($B314,Miljö!$B$1:$S$500,MATCH("Såld mängd produktionsspecifik fjärrvärme (GWh)",Miljö!$B$1:$R$1,0),FALSE))</f>
        <v>0</v>
      </c>
      <c r="AS314" s="82">
        <f t="shared" si="51"/>
        <v>0.79572971204188481</v>
      </c>
      <c r="AU314" s="73" t="str">
        <f>VLOOKUP($B314,'Miljövärden urval för publ'!$B$2:$I$486,7,FALSE)</f>
        <v>Ja</v>
      </c>
      <c r="AV314" s="73" t="str">
        <f>VLOOKUP($B314,'Miljövärden urval för publ'!$B$2:$I$486,6,FALSE)</f>
        <v>Nej</v>
      </c>
      <c r="AZ314" s="73">
        <f t="shared" si="47"/>
        <v>0.10299999999999999</v>
      </c>
      <c r="BA314" s="73">
        <f t="shared" si="52"/>
        <v>0</v>
      </c>
      <c r="BB314" s="73">
        <f t="shared" si="48"/>
        <v>0</v>
      </c>
      <c r="BC314" s="73">
        <f t="shared" si="49"/>
        <v>11.978</v>
      </c>
      <c r="BE314" s="73">
        <f t="shared" si="53"/>
        <v>0</v>
      </c>
      <c r="BF314" s="73">
        <f t="shared" si="54"/>
        <v>0</v>
      </c>
      <c r="BH314" s="73">
        <f t="shared" si="50"/>
        <v>11.978</v>
      </c>
    </row>
    <row r="315" spans="1:60" ht="15" x14ac:dyDescent="0.25">
      <c r="A315" t="s">
        <v>403</v>
      </c>
      <c r="B315" t="s">
        <v>408</v>
      </c>
      <c r="C315" s="73">
        <f>VLOOKUP($B315,'Tillförd energi'!$B$2:$AS$506,MATCH(C$1,'Tillförd energi'!$B$1:$AQ$1,0),FALSE)</f>
        <v>0</v>
      </c>
      <c r="D315" s="73">
        <f>VLOOKUP($B315,'Tillförd energi'!$B$2:$AS$506,MATCH(D$1,'Tillförd energi'!$B$1:$AQ$1,0),FALSE)</f>
        <v>0.14699999999999999</v>
      </c>
      <c r="E315" s="73">
        <f>VLOOKUP($B315,'Tillförd energi'!$B$2:$AS$506,MATCH(E$1,'Tillförd energi'!$B$1:$AQ$1,0),FALSE)</f>
        <v>0</v>
      </c>
      <c r="F315" s="73">
        <f>VLOOKUP($B315,'Tillförd energi'!$B$2:$AS$506,MATCH(F$1,'Tillförd energi'!$B$1:$AQ$1,0),FALSE)</f>
        <v>0</v>
      </c>
      <c r="G315" s="73">
        <f>VLOOKUP($B315,'Tillförd energi'!$B$2:$AS$506,MATCH(G$1,'Tillförd energi'!$B$1:$AQ$1,0),FALSE)</f>
        <v>0</v>
      </c>
      <c r="H315" s="73">
        <f>VLOOKUP($B315,'Tillförd energi'!$B$2:$AS$506,MATCH(H$1,'Tillförd energi'!$B$1:$AQ$1,0),FALSE)</f>
        <v>0</v>
      </c>
      <c r="I315" s="73">
        <f>VLOOKUP($B315,'Tillförd energi'!$B$2:$AS$506,MATCH(I$1,'Tillförd energi'!$B$1:$AQ$1,0),FALSE)</f>
        <v>0</v>
      </c>
      <c r="J315" s="73">
        <f>VLOOKUP($B315,'Tillförd energi'!$B$2:$AS$506,MATCH(J$1,'Tillförd energi'!$B$1:$AQ$1,0),FALSE)</f>
        <v>0</v>
      </c>
      <c r="K315" s="73">
        <f>VLOOKUP($B315,'Tillförd energi'!$B$2:$AS$506,MATCH(K$1,'Tillförd energi'!$B$1:$AQ$1,0),FALSE)</f>
        <v>0</v>
      </c>
      <c r="L315" s="73">
        <f>VLOOKUP($B315,'Tillförd energi'!$B$2:$AS$506,MATCH(L$1,'Tillförd energi'!$B$1:$AQ$1,0),FALSE)</f>
        <v>0</v>
      </c>
      <c r="M315" s="73">
        <f>VLOOKUP($B315,'Tillförd energi'!$B$2:$AS$506,MATCH(M$1,'Tillförd energi'!$B$1:$AQ$1,0),FALSE)</f>
        <v>0</v>
      </c>
      <c r="N315" s="73">
        <f>VLOOKUP($B315,'Tillförd energi'!$B$2:$AS$506,MATCH(N$1,'Tillförd energi'!$B$1:$AQ$1,0),FALSE)</f>
        <v>0</v>
      </c>
      <c r="O315" s="73">
        <f>VLOOKUP($B315,'Tillförd energi'!$B$2:$AS$506,MATCH(O$1,'Tillförd energi'!$B$1:$AQ$1,0),FALSE)</f>
        <v>0</v>
      </c>
      <c r="P315" s="73">
        <f>VLOOKUP($B315,'Tillförd energi'!$B$2:$AS$506,MATCH(P$1,'Tillförd energi'!$B$1:$AQ$1,0),FALSE)</f>
        <v>7.4388199999999998</v>
      </c>
      <c r="Q315" s="73">
        <f>VLOOKUP($B315,'Tillförd energi'!$B$2:$AS$506,MATCH(Q$1,'Tillförd energi'!$B$1:$AQ$1,0),FALSE)</f>
        <v>1.2370000000000001</v>
      </c>
      <c r="R315" s="73">
        <f>VLOOKUP($B315,'Tillförd energi'!$B$2:$AS$506,MATCH(R$1,'Tillförd energi'!$B$1:$AQ$1,0),FALSE)</f>
        <v>0</v>
      </c>
      <c r="S315" s="73">
        <f>VLOOKUP($B315,'Tillförd energi'!$B$2:$AS$506,MATCH(S$1,'Tillförd energi'!$B$1:$AQ$1,0),FALSE)</f>
        <v>0</v>
      </c>
      <c r="T315" s="73">
        <f>VLOOKUP($B315,'Tillförd energi'!$B$2:$AS$506,MATCH(T$1,'Tillförd energi'!$B$1:$AQ$1,0),FALSE)</f>
        <v>0</v>
      </c>
      <c r="U315" s="73">
        <f>VLOOKUP($B315,'Tillförd energi'!$B$2:$AS$506,MATCH(U$1,'Tillförd energi'!$B$1:$AQ$1,0),FALSE)</f>
        <v>0</v>
      </c>
      <c r="V315" s="73">
        <f>VLOOKUP($B315,'Tillförd energi'!$B$2:$AS$506,MATCH(V$1,'Tillförd energi'!$B$1:$AQ$1,0),FALSE)</f>
        <v>0</v>
      </c>
      <c r="W315" s="73">
        <f>VLOOKUP($B315,'Tillförd energi'!$B$2:$AS$506,MATCH(W$1,'Tillförd energi'!$B$1:$AQ$1,0),FALSE)</f>
        <v>0</v>
      </c>
      <c r="X315" s="73">
        <f>VLOOKUP($B315,'Tillförd energi'!$B$2:$AS$506,MATCH(X$1,'Tillförd energi'!$B$1:$AQ$1,0),FALSE)</f>
        <v>0</v>
      </c>
      <c r="Y315" s="73">
        <f>VLOOKUP($B315,'Tillförd energi'!$B$2:$AS$506,MATCH(Y$1,'Tillförd energi'!$B$1:$AQ$1,0),FALSE)</f>
        <v>0</v>
      </c>
      <c r="Z315" s="73">
        <f>VLOOKUP($B315,'Tillförd energi'!$B$2:$AS$506,MATCH(Z$1,'Tillförd energi'!$B$1:$AQ$1,0),FALSE)</f>
        <v>0</v>
      </c>
      <c r="AA315" s="73">
        <f>VLOOKUP($B315,'Tillförd energi'!$B$2:$AS$506,MATCH(AA$1,'Tillförd energi'!$B$1:$AQ$1,0),FALSE)</f>
        <v>0</v>
      </c>
      <c r="AB315" s="73">
        <f>VLOOKUP($B315,'Tillförd energi'!$B$2:$AS$506,MATCH(AB$1,'Tillförd energi'!$B$1:$AQ$1,0),FALSE)</f>
        <v>0</v>
      </c>
      <c r="AC315" s="73">
        <f>VLOOKUP($B315,'Tillförd energi'!$B$2:$AS$506,MATCH(AC$1,'Tillförd energi'!$B$1:$AQ$1,0),FALSE)</f>
        <v>0</v>
      </c>
      <c r="AD315" s="73">
        <f>VLOOKUP($B315,'Tillförd energi'!$B$2:$AS$506,MATCH(AD$1,'Tillförd energi'!$B$1:$AQ$1,0),FALSE)</f>
        <v>0</v>
      </c>
      <c r="AF315" s="73">
        <f>VLOOKUP($B315,'Tillförd energi'!$B$2:$AS$506,MATCH(AF$1,'Tillförd energi'!$B$1:$AQ$1,0),FALSE)</f>
        <v>4.99E-2</v>
      </c>
      <c r="AH315" s="73">
        <f>IFERROR(VLOOKUP(B315,Miljö!$B$1:$S$476,9,FALSE)/1,0)</f>
        <v>0</v>
      </c>
      <c r="AJ315" s="81">
        <f>IFERROR(VLOOKUP($B315,Miljö!$B$1:$S$500,MATCH("hjälpel exklusive kraftvärme (GWh)",Miljö!$B$1:$V$1,0),FALSE)/1,"")</f>
        <v>4.99E-2</v>
      </c>
      <c r="AK315" s="81">
        <f t="shared" si="44"/>
        <v>4.99E-2</v>
      </c>
      <c r="AL315" s="81">
        <f>VLOOKUP($B315,'Slutlig allokering'!$B$2:$AL$462,MATCH("Hjälpel kraftvärme",'Slutlig allokering'!$B$2:$AL$2,0),FALSE)</f>
        <v>0</v>
      </c>
      <c r="AN315" s="73">
        <f t="shared" si="45"/>
        <v>8.8727199999999993</v>
      </c>
      <c r="AO315" s="73">
        <f t="shared" si="46"/>
        <v>8.8727199999999993</v>
      </c>
      <c r="AP315" s="73">
        <f>IF(ISERROR(1/VLOOKUP($B315,Leveranser!$B$1:$S$500,MATCH("såld värme (gwh)",Leveranser!$B$1:$S$1,0),FALSE)),"",VLOOKUP($B315,Leveranser!$B$1:$S$500,MATCH("såld värme (gwh)",Leveranser!$B$1:$S$1,0),FALSE))</f>
        <v>5.681</v>
      </c>
      <c r="AQ315" s="73">
        <f>VLOOKUP($B315,Leveranser!$B$1:$Y$500,MATCH("Totalt såld fjärrvärme till andra fjärrvärmeföretag",Leveranser!$B$1:$AA$1,0),FALSE)</f>
        <v>0</v>
      </c>
      <c r="AR315" s="73">
        <f>IF(ISERROR(1/VLOOKUP($B315,Miljö!$B$1:$S$500,MATCH("Såld mängd produktionsspecifik fjärrvärme (GWh)",Miljö!$B$1:$R$1,0),FALSE)),0,VLOOKUP($B315,Miljö!$B$1:$S$500,MATCH("Såld mängd produktionsspecifik fjärrvärme (GWh)",Miljö!$B$1:$R$1,0),FALSE))</f>
        <v>0</v>
      </c>
      <c r="AS315" s="82">
        <f t="shared" si="51"/>
        <v>0.64027716416161007</v>
      </c>
      <c r="AU315" s="73" t="str">
        <f>VLOOKUP($B315,'Miljövärden urval för publ'!$B$2:$I$486,7,FALSE)</f>
        <v>Ja</v>
      </c>
      <c r="AV315" s="73" t="str">
        <f>VLOOKUP($B315,'Miljövärden urval för publ'!$B$2:$I$486,6,FALSE)</f>
        <v>Nej</v>
      </c>
      <c r="AZ315" s="73">
        <f t="shared" si="47"/>
        <v>4.99E-2</v>
      </c>
      <c r="BA315" s="73">
        <f t="shared" si="52"/>
        <v>0</v>
      </c>
      <c r="BB315" s="73">
        <f t="shared" si="48"/>
        <v>7.4388199999999998</v>
      </c>
      <c r="BC315" s="73">
        <f t="shared" si="49"/>
        <v>1.2370000000000001</v>
      </c>
      <c r="BE315" s="73">
        <f t="shared" si="53"/>
        <v>0</v>
      </c>
      <c r="BF315" s="73">
        <f t="shared" si="54"/>
        <v>0</v>
      </c>
      <c r="BH315" s="73">
        <f t="shared" si="50"/>
        <v>8.6758199999999999</v>
      </c>
    </row>
    <row r="316" spans="1:60" ht="15" x14ac:dyDescent="0.25">
      <c r="A316" t="s">
        <v>403</v>
      </c>
      <c r="B316" t="s">
        <v>409</v>
      </c>
      <c r="C316" s="73">
        <f>VLOOKUP($B316,'Tillförd energi'!$B$2:$AS$506,MATCH(C$1,'Tillförd energi'!$B$1:$AQ$1,0),FALSE)</f>
        <v>0</v>
      </c>
      <c r="D316" s="73">
        <f>VLOOKUP($B316,'Tillförd energi'!$B$2:$AS$506,MATCH(D$1,'Tillförd energi'!$B$1:$AQ$1,0),FALSE)</f>
        <v>0</v>
      </c>
      <c r="E316" s="73">
        <f>VLOOKUP($B316,'Tillförd energi'!$B$2:$AS$506,MATCH(E$1,'Tillförd energi'!$B$1:$AQ$1,0),FALSE)</f>
        <v>0</v>
      </c>
      <c r="F316" s="73">
        <f>VLOOKUP($B316,'Tillförd energi'!$B$2:$AS$506,MATCH(F$1,'Tillförd energi'!$B$1:$AQ$1,0),FALSE)</f>
        <v>0</v>
      </c>
      <c r="G316" s="73">
        <f>VLOOKUP($B316,'Tillförd energi'!$B$2:$AS$506,MATCH(G$1,'Tillförd energi'!$B$1:$AQ$1,0),FALSE)</f>
        <v>0</v>
      </c>
      <c r="H316" s="73">
        <f>VLOOKUP($B316,'Tillförd energi'!$B$2:$AS$506,MATCH(H$1,'Tillförd energi'!$B$1:$AQ$1,0),FALSE)</f>
        <v>0</v>
      </c>
      <c r="I316" s="73">
        <f>VLOOKUP($B316,'Tillförd energi'!$B$2:$AS$506,MATCH(I$1,'Tillförd energi'!$B$1:$AQ$1,0),FALSE)</f>
        <v>0</v>
      </c>
      <c r="J316" s="73">
        <f>VLOOKUP($B316,'Tillförd energi'!$B$2:$AS$506,MATCH(J$1,'Tillförd energi'!$B$1:$AQ$1,0),FALSE)</f>
        <v>0</v>
      </c>
      <c r="K316" s="73">
        <f>VLOOKUP($B316,'Tillförd energi'!$B$2:$AS$506,MATCH(K$1,'Tillförd energi'!$B$1:$AQ$1,0),FALSE)</f>
        <v>0</v>
      </c>
      <c r="L316" s="73">
        <f>VLOOKUP($B316,'Tillförd energi'!$B$2:$AS$506,MATCH(L$1,'Tillförd energi'!$B$1:$AQ$1,0),FALSE)</f>
        <v>0</v>
      </c>
      <c r="M316" s="73">
        <f>VLOOKUP($B316,'Tillförd energi'!$B$2:$AS$506,MATCH(M$1,'Tillförd energi'!$B$1:$AQ$1,0),FALSE)</f>
        <v>0</v>
      </c>
      <c r="N316" s="73">
        <f>VLOOKUP($B316,'Tillförd energi'!$B$2:$AS$506,MATCH(N$1,'Tillförd energi'!$B$1:$AQ$1,0),FALSE)</f>
        <v>0</v>
      </c>
      <c r="O316" s="73">
        <f>VLOOKUP($B316,'Tillförd energi'!$B$2:$AS$506,MATCH(O$1,'Tillförd energi'!$B$1:$AQ$1,0),FALSE)</f>
        <v>0</v>
      </c>
      <c r="P316" s="73">
        <f>VLOOKUP($B316,'Tillförd energi'!$B$2:$AS$506,MATCH(P$1,'Tillförd energi'!$B$1:$AQ$1,0),FALSE)</f>
        <v>0</v>
      </c>
      <c r="Q316" s="73">
        <f>VLOOKUP($B316,'Tillförd energi'!$B$2:$AS$506,MATCH(Q$1,'Tillförd energi'!$B$1:$AQ$1,0),FALSE)</f>
        <v>0</v>
      </c>
      <c r="R316" s="73">
        <f>VLOOKUP($B316,'Tillförd energi'!$B$2:$AS$506,MATCH(R$1,'Tillförd energi'!$B$1:$AQ$1,0),FALSE)</f>
        <v>0</v>
      </c>
      <c r="S316" s="73">
        <f>VLOOKUP($B316,'Tillförd energi'!$B$2:$AS$506,MATCH(S$1,'Tillförd energi'!$B$1:$AQ$1,0),FALSE)</f>
        <v>0</v>
      </c>
      <c r="T316" s="73">
        <f>VLOOKUP($B316,'Tillförd energi'!$B$2:$AS$506,MATCH(T$1,'Tillförd energi'!$B$1:$AQ$1,0),FALSE)</f>
        <v>0</v>
      </c>
      <c r="U316" s="73">
        <f>VLOOKUP($B316,'Tillförd energi'!$B$2:$AS$506,MATCH(U$1,'Tillförd energi'!$B$1:$AQ$1,0),FALSE)</f>
        <v>0</v>
      </c>
      <c r="V316" s="73">
        <f>VLOOKUP($B316,'Tillförd energi'!$B$2:$AS$506,MATCH(V$1,'Tillförd energi'!$B$1:$AQ$1,0),FALSE)</f>
        <v>0</v>
      </c>
      <c r="W316" s="73">
        <f>VLOOKUP($B316,'Tillförd energi'!$B$2:$AS$506,MATCH(W$1,'Tillförd energi'!$B$1:$AQ$1,0),FALSE)</f>
        <v>0</v>
      </c>
      <c r="X316" s="73">
        <f>VLOOKUP($B316,'Tillförd energi'!$B$2:$AS$506,MATCH(X$1,'Tillförd energi'!$B$1:$AQ$1,0),FALSE)</f>
        <v>0</v>
      </c>
      <c r="Y316" s="73">
        <f>VLOOKUP($B316,'Tillförd energi'!$B$2:$AS$506,MATCH(Y$1,'Tillförd energi'!$B$1:$AQ$1,0),FALSE)</f>
        <v>0</v>
      </c>
      <c r="Z316" s="73">
        <f>VLOOKUP($B316,'Tillförd energi'!$B$2:$AS$506,MATCH(Z$1,'Tillförd energi'!$B$1:$AQ$1,0),FALSE)</f>
        <v>0</v>
      </c>
      <c r="AA316" s="73">
        <f>VLOOKUP($B316,'Tillförd energi'!$B$2:$AS$506,MATCH(AA$1,'Tillförd energi'!$B$1:$AQ$1,0),FALSE)</f>
        <v>0</v>
      </c>
      <c r="AB316" s="73">
        <f>VLOOKUP($B316,'Tillförd energi'!$B$2:$AS$506,MATCH(AB$1,'Tillförd energi'!$B$1:$AQ$1,0),FALSE)</f>
        <v>0</v>
      </c>
      <c r="AC316" s="73">
        <f>VLOOKUP($B316,'Tillförd energi'!$B$2:$AS$506,MATCH(AC$1,'Tillförd energi'!$B$1:$AQ$1,0),FALSE)</f>
        <v>0</v>
      </c>
      <c r="AD316" s="73">
        <f>VLOOKUP($B316,'Tillförd energi'!$B$2:$AS$506,MATCH(AD$1,'Tillförd energi'!$B$1:$AQ$1,0),FALSE)</f>
        <v>0</v>
      </c>
      <c r="AF316" s="73">
        <f>VLOOKUP($B316,'Tillförd energi'!$B$2:$AS$506,MATCH(AF$1,'Tillförd energi'!$B$1:$AQ$1,0),FALSE)</f>
        <v>0</v>
      </c>
      <c r="AH316" s="73">
        <f>IFERROR(VLOOKUP(B316,Miljö!$B$1:$S$476,9,FALSE)/1,0)</f>
        <v>0</v>
      </c>
      <c r="AJ316" s="81" t="str">
        <f>IFERROR(VLOOKUP($B316,Miljö!$B$1:$S$500,MATCH("hjälpel exklusive kraftvärme (GWh)",Miljö!$B$1:$V$1,0),FALSE)/1,"")</f>
        <v/>
      </c>
      <c r="AK316" s="81">
        <f t="shared" si="44"/>
        <v>0</v>
      </c>
      <c r="AL316" s="81">
        <f>VLOOKUP($B316,'Slutlig allokering'!$B$2:$AL$462,MATCH("Hjälpel kraftvärme",'Slutlig allokering'!$B$2:$AL$2,0),FALSE)</f>
        <v>0</v>
      </c>
      <c r="AN316" s="73">
        <f t="shared" si="45"/>
        <v>0</v>
      </c>
      <c r="AO316" s="73">
        <f t="shared" si="46"/>
        <v>0</v>
      </c>
      <c r="AP316" s="73" t="str">
        <f>IF(ISERROR(1/VLOOKUP($B316,Leveranser!$B$1:$S$500,MATCH("såld värme (gwh)",Leveranser!$B$1:$S$1,0),FALSE)),"",VLOOKUP($B316,Leveranser!$B$1:$S$500,MATCH("såld värme (gwh)",Leveranser!$B$1:$S$1,0),FALSE))</f>
        <v/>
      </c>
      <c r="AQ316" s="73">
        <f>VLOOKUP($B316,Leveranser!$B$1:$Y$500,MATCH("Totalt såld fjärrvärme till andra fjärrvärmeföretag",Leveranser!$B$1:$AA$1,0),FALSE)</f>
        <v>0</v>
      </c>
      <c r="AR316" s="73">
        <f>IF(ISERROR(1/VLOOKUP($B316,Miljö!$B$1:$S$500,MATCH("Såld mängd produktionsspecifik fjärrvärme (GWh)",Miljö!$B$1:$R$1,0),FALSE)),0,VLOOKUP($B316,Miljö!$B$1:$S$500,MATCH("Såld mängd produktionsspecifik fjärrvärme (GWh)",Miljö!$B$1:$R$1,0),FALSE))</f>
        <v>0</v>
      </c>
      <c r="AS316" s="82" t="str">
        <f t="shared" si="51"/>
        <v/>
      </c>
      <c r="AU316" s="73" t="str">
        <f>VLOOKUP($B316,'Miljövärden urval för publ'!$B$2:$I$486,7,FALSE)</f>
        <v>Nej</v>
      </c>
      <c r="AV316" s="73" t="str">
        <f>VLOOKUP($B316,'Miljövärden urval för publ'!$B$2:$I$486,6,FALSE)</f>
        <v>Nej</v>
      </c>
      <c r="AZ316" s="73">
        <f t="shared" si="47"/>
        <v>0</v>
      </c>
      <c r="BA316" s="73">
        <f t="shared" si="52"/>
        <v>0</v>
      </c>
      <c r="BB316" s="73">
        <f t="shared" si="48"/>
        <v>0</v>
      </c>
      <c r="BC316" s="73">
        <f t="shared" si="49"/>
        <v>0</v>
      </c>
      <c r="BE316" s="73">
        <f t="shared" si="53"/>
        <v>0</v>
      </c>
      <c r="BF316" s="73">
        <f t="shared" si="54"/>
        <v>0</v>
      </c>
      <c r="BH316" s="73">
        <f t="shared" si="50"/>
        <v>0</v>
      </c>
    </row>
    <row r="317" spans="1:60" ht="15" x14ac:dyDescent="0.25">
      <c r="A317" t="s">
        <v>403</v>
      </c>
      <c r="B317" t="s">
        <v>410</v>
      </c>
      <c r="C317" s="73">
        <f>VLOOKUP($B317,'Tillförd energi'!$B$2:$AS$506,MATCH(C$1,'Tillförd energi'!$B$1:$AQ$1,0),FALSE)</f>
        <v>0</v>
      </c>
      <c r="D317" s="73">
        <f>VLOOKUP($B317,'Tillförd energi'!$B$2:$AS$506,MATCH(D$1,'Tillförd energi'!$B$1:$AQ$1,0),FALSE)</f>
        <v>7.0000000000000001E-3</v>
      </c>
      <c r="E317" s="73">
        <f>VLOOKUP($B317,'Tillförd energi'!$B$2:$AS$506,MATCH(E$1,'Tillförd energi'!$B$1:$AQ$1,0),FALSE)</f>
        <v>0</v>
      </c>
      <c r="F317" s="73">
        <f>VLOOKUP($B317,'Tillförd energi'!$B$2:$AS$506,MATCH(F$1,'Tillförd energi'!$B$1:$AQ$1,0),FALSE)</f>
        <v>0</v>
      </c>
      <c r="G317" s="73">
        <f>VLOOKUP($B317,'Tillförd energi'!$B$2:$AS$506,MATCH(G$1,'Tillförd energi'!$B$1:$AQ$1,0),FALSE)</f>
        <v>0</v>
      </c>
      <c r="H317" s="73">
        <f>VLOOKUP($B317,'Tillförd energi'!$B$2:$AS$506,MATCH(H$1,'Tillförd energi'!$B$1:$AQ$1,0),FALSE)</f>
        <v>0</v>
      </c>
      <c r="I317" s="73">
        <f>VLOOKUP($B317,'Tillförd energi'!$B$2:$AS$506,MATCH(I$1,'Tillförd energi'!$B$1:$AQ$1,0),FALSE)</f>
        <v>0</v>
      </c>
      <c r="J317" s="73">
        <f>VLOOKUP($B317,'Tillförd energi'!$B$2:$AS$506,MATCH(J$1,'Tillförd energi'!$B$1:$AQ$1,0),FALSE)</f>
        <v>0</v>
      </c>
      <c r="K317" s="73">
        <f>VLOOKUP($B317,'Tillförd energi'!$B$2:$AS$506,MATCH(K$1,'Tillförd energi'!$B$1:$AQ$1,0),FALSE)</f>
        <v>0</v>
      </c>
      <c r="L317" s="73">
        <f>VLOOKUP($B317,'Tillförd energi'!$B$2:$AS$506,MATCH(L$1,'Tillförd energi'!$B$1:$AQ$1,0),FALSE)</f>
        <v>0</v>
      </c>
      <c r="M317" s="73">
        <f>VLOOKUP($B317,'Tillförd energi'!$B$2:$AS$506,MATCH(M$1,'Tillförd energi'!$B$1:$AQ$1,0),FALSE)</f>
        <v>0</v>
      </c>
      <c r="N317" s="73">
        <f>VLOOKUP($B317,'Tillförd energi'!$B$2:$AS$506,MATCH(N$1,'Tillförd energi'!$B$1:$AQ$1,0),FALSE)</f>
        <v>0</v>
      </c>
      <c r="O317" s="73">
        <f>VLOOKUP($B317,'Tillförd energi'!$B$2:$AS$506,MATCH(O$1,'Tillförd energi'!$B$1:$AQ$1,0),FALSE)</f>
        <v>0</v>
      </c>
      <c r="P317" s="73">
        <f>VLOOKUP($B317,'Tillförd energi'!$B$2:$AS$506,MATCH(P$1,'Tillförd energi'!$B$1:$AQ$1,0),FALSE)</f>
        <v>0</v>
      </c>
      <c r="Q317" s="73">
        <f>VLOOKUP($B317,'Tillförd energi'!$B$2:$AS$506,MATCH(Q$1,'Tillförd energi'!$B$1:$AQ$1,0),FALSE)</f>
        <v>7.0119999999999996</v>
      </c>
      <c r="R317" s="73">
        <f>VLOOKUP($B317,'Tillförd energi'!$B$2:$AS$506,MATCH(R$1,'Tillförd energi'!$B$1:$AQ$1,0),FALSE)</f>
        <v>0</v>
      </c>
      <c r="S317" s="73">
        <f>VLOOKUP($B317,'Tillförd energi'!$B$2:$AS$506,MATCH(S$1,'Tillförd energi'!$B$1:$AQ$1,0),FALSE)</f>
        <v>0</v>
      </c>
      <c r="T317" s="73">
        <f>VLOOKUP($B317,'Tillförd energi'!$B$2:$AS$506,MATCH(T$1,'Tillförd energi'!$B$1:$AQ$1,0),FALSE)</f>
        <v>0</v>
      </c>
      <c r="U317" s="73">
        <f>VLOOKUP($B317,'Tillförd energi'!$B$2:$AS$506,MATCH(U$1,'Tillförd energi'!$B$1:$AQ$1,0),FALSE)</f>
        <v>0</v>
      </c>
      <c r="V317" s="73">
        <f>VLOOKUP($B317,'Tillförd energi'!$B$2:$AS$506,MATCH(V$1,'Tillförd energi'!$B$1:$AQ$1,0),FALSE)</f>
        <v>0</v>
      </c>
      <c r="W317" s="73">
        <f>VLOOKUP($B317,'Tillförd energi'!$B$2:$AS$506,MATCH(W$1,'Tillförd energi'!$B$1:$AQ$1,0),FALSE)</f>
        <v>0</v>
      </c>
      <c r="X317" s="73">
        <f>VLOOKUP($B317,'Tillförd energi'!$B$2:$AS$506,MATCH(X$1,'Tillförd energi'!$B$1:$AQ$1,0),FALSE)</f>
        <v>0</v>
      </c>
      <c r="Y317" s="73">
        <f>VLOOKUP($B317,'Tillförd energi'!$B$2:$AS$506,MATCH(Y$1,'Tillförd energi'!$B$1:$AQ$1,0),FALSE)</f>
        <v>8.4000000000000005E-2</v>
      </c>
      <c r="Z317" s="73">
        <f>VLOOKUP($B317,'Tillförd energi'!$B$2:$AS$506,MATCH(Z$1,'Tillförd energi'!$B$1:$AQ$1,0),FALSE)</f>
        <v>0</v>
      </c>
      <c r="AA317" s="73">
        <f>VLOOKUP($B317,'Tillförd energi'!$B$2:$AS$506,MATCH(AA$1,'Tillförd energi'!$B$1:$AQ$1,0),FALSE)</f>
        <v>0</v>
      </c>
      <c r="AB317" s="73">
        <f>VLOOKUP($B317,'Tillförd energi'!$B$2:$AS$506,MATCH(AB$1,'Tillförd energi'!$B$1:$AQ$1,0),FALSE)</f>
        <v>0</v>
      </c>
      <c r="AC317" s="73">
        <f>VLOOKUP($B317,'Tillförd energi'!$B$2:$AS$506,MATCH(AC$1,'Tillförd energi'!$B$1:$AQ$1,0),FALSE)</f>
        <v>0</v>
      </c>
      <c r="AD317" s="73">
        <f>VLOOKUP($B317,'Tillförd energi'!$B$2:$AS$506,MATCH(AD$1,'Tillförd energi'!$B$1:$AQ$1,0),FALSE)</f>
        <v>0</v>
      </c>
      <c r="AF317" s="73">
        <f>VLOOKUP($B317,'Tillförd energi'!$B$2:$AS$506,MATCH(AF$1,'Tillförd energi'!$B$1:$AQ$1,0),FALSE)</f>
        <v>5.5278000000000001E-2</v>
      </c>
      <c r="AH317" s="73">
        <f>IFERROR(VLOOKUP(B317,Miljö!$B$1:$S$476,9,FALSE)/1,0)</f>
        <v>0</v>
      </c>
      <c r="AJ317" s="81">
        <f>IFERROR(VLOOKUP($B317,Miljö!$B$1:$S$500,MATCH("hjälpel exklusive kraftvärme (GWh)",Miljö!$B$1:$V$1,0),FALSE)/1,"")</f>
        <v>5.5278000000000001E-2</v>
      </c>
      <c r="AK317" s="81">
        <f t="shared" si="44"/>
        <v>5.5278000000000001E-2</v>
      </c>
      <c r="AL317" s="81">
        <f>VLOOKUP($B317,'Slutlig allokering'!$B$2:$AL$462,MATCH("Hjälpel kraftvärme",'Slutlig allokering'!$B$2:$AL$2,0),FALSE)</f>
        <v>0</v>
      </c>
      <c r="AN317" s="73">
        <f t="shared" si="45"/>
        <v>7.1582779999999993</v>
      </c>
      <c r="AO317" s="73">
        <f t="shared" si="46"/>
        <v>7.1582779999999993</v>
      </c>
      <c r="AP317" s="73">
        <f>IF(ISERROR(1/VLOOKUP($B317,Leveranser!$B$1:$S$500,MATCH("såld värme (gwh)",Leveranser!$B$1:$S$1,0),FALSE)),"",VLOOKUP($B317,Leveranser!$B$1:$S$500,MATCH("såld värme (gwh)",Leveranser!$B$1:$S$1,0),FALSE))</f>
        <v>4.9080000000000004</v>
      </c>
      <c r="AQ317" s="73">
        <f>VLOOKUP($B317,Leveranser!$B$1:$Y$500,MATCH("Totalt såld fjärrvärme till andra fjärrvärmeföretag",Leveranser!$B$1:$AA$1,0),FALSE)</f>
        <v>0</v>
      </c>
      <c r="AR317" s="73">
        <f>IF(ISERROR(1/VLOOKUP($B317,Miljö!$B$1:$S$500,MATCH("Såld mängd produktionsspecifik fjärrvärme (GWh)",Miljö!$B$1:$R$1,0),FALSE)),0,VLOOKUP($B317,Miljö!$B$1:$S$500,MATCH("Såld mängd produktionsspecifik fjärrvärme (GWh)",Miljö!$B$1:$R$1,0),FALSE))</f>
        <v>0</v>
      </c>
      <c r="AS317" s="82">
        <f t="shared" si="51"/>
        <v>0.68563975861233672</v>
      </c>
      <c r="AU317" s="73" t="str">
        <f>VLOOKUP($B317,'Miljövärden urval för publ'!$B$2:$I$486,7,FALSE)</f>
        <v>Ja</v>
      </c>
      <c r="AV317" s="73" t="str">
        <f>VLOOKUP($B317,'Miljövärden urval för publ'!$B$2:$I$486,6,FALSE)</f>
        <v>Nej</v>
      </c>
      <c r="AZ317" s="73">
        <f t="shared" si="47"/>
        <v>0.13927800000000001</v>
      </c>
      <c r="BA317" s="73">
        <f t="shared" si="52"/>
        <v>0</v>
      </c>
      <c r="BB317" s="73">
        <f t="shared" si="48"/>
        <v>0</v>
      </c>
      <c r="BC317" s="73">
        <f t="shared" si="49"/>
        <v>7.0119999999999996</v>
      </c>
      <c r="BE317" s="73">
        <f t="shared" si="53"/>
        <v>0</v>
      </c>
      <c r="BF317" s="73">
        <f t="shared" si="54"/>
        <v>0</v>
      </c>
      <c r="BH317" s="73">
        <f t="shared" si="50"/>
        <v>7.0119999999999996</v>
      </c>
    </row>
    <row r="318" spans="1:60" ht="15" x14ac:dyDescent="0.25">
      <c r="A318" t="s">
        <v>403</v>
      </c>
      <c r="B318" t="s">
        <v>411</v>
      </c>
      <c r="C318" s="73">
        <f>VLOOKUP($B318,'Tillförd energi'!$B$2:$AS$506,MATCH(C$1,'Tillförd energi'!$B$1:$AQ$1,0),FALSE)</f>
        <v>0</v>
      </c>
      <c r="D318" s="73">
        <f>VLOOKUP($B318,'Tillförd energi'!$B$2:$AS$506,MATCH(D$1,'Tillförd energi'!$B$1:$AQ$1,0),FALSE)</f>
        <v>0.105</v>
      </c>
      <c r="E318" s="73">
        <f>VLOOKUP($B318,'Tillförd energi'!$B$2:$AS$506,MATCH(E$1,'Tillförd energi'!$B$1:$AQ$1,0),FALSE)</f>
        <v>0</v>
      </c>
      <c r="F318" s="73">
        <f>VLOOKUP($B318,'Tillförd energi'!$B$2:$AS$506,MATCH(F$1,'Tillförd energi'!$B$1:$AQ$1,0),FALSE)</f>
        <v>0</v>
      </c>
      <c r="G318" s="73">
        <f>VLOOKUP($B318,'Tillförd energi'!$B$2:$AS$506,MATCH(G$1,'Tillförd energi'!$B$1:$AQ$1,0),FALSE)</f>
        <v>0</v>
      </c>
      <c r="H318" s="73">
        <f>VLOOKUP($B318,'Tillförd energi'!$B$2:$AS$506,MATCH(H$1,'Tillförd energi'!$B$1:$AQ$1,0),FALSE)</f>
        <v>0</v>
      </c>
      <c r="I318" s="73">
        <f>VLOOKUP($B318,'Tillförd energi'!$B$2:$AS$506,MATCH(I$1,'Tillförd energi'!$B$1:$AQ$1,0),FALSE)</f>
        <v>0</v>
      </c>
      <c r="J318" s="73">
        <f>VLOOKUP($B318,'Tillförd energi'!$B$2:$AS$506,MATCH(J$1,'Tillförd energi'!$B$1:$AQ$1,0),FALSE)</f>
        <v>0</v>
      </c>
      <c r="K318" s="73">
        <f>VLOOKUP($B318,'Tillförd energi'!$B$2:$AS$506,MATCH(K$1,'Tillförd energi'!$B$1:$AQ$1,0),FALSE)</f>
        <v>0</v>
      </c>
      <c r="L318" s="73">
        <f>VLOOKUP($B318,'Tillförd energi'!$B$2:$AS$506,MATCH(L$1,'Tillförd energi'!$B$1:$AQ$1,0),FALSE)</f>
        <v>0</v>
      </c>
      <c r="M318" s="73">
        <f>VLOOKUP($B318,'Tillförd energi'!$B$2:$AS$506,MATCH(M$1,'Tillförd energi'!$B$1:$AQ$1,0),FALSE)</f>
        <v>0</v>
      </c>
      <c r="N318" s="73">
        <f>VLOOKUP($B318,'Tillförd energi'!$B$2:$AS$506,MATCH(N$1,'Tillförd energi'!$B$1:$AQ$1,0),FALSE)</f>
        <v>0</v>
      </c>
      <c r="O318" s="73">
        <f>VLOOKUP($B318,'Tillförd energi'!$B$2:$AS$506,MATCH(O$1,'Tillförd energi'!$B$1:$AQ$1,0),FALSE)</f>
        <v>0</v>
      </c>
      <c r="P318" s="73">
        <f>VLOOKUP($B318,'Tillförd energi'!$B$2:$AS$506,MATCH(P$1,'Tillförd energi'!$B$1:$AQ$1,0),FALSE)</f>
        <v>0</v>
      </c>
      <c r="Q318" s="73">
        <f>VLOOKUP($B318,'Tillförd energi'!$B$2:$AS$506,MATCH(Q$1,'Tillförd energi'!$B$1:$AQ$1,0),FALSE)</f>
        <v>3.5409999999999999</v>
      </c>
      <c r="R318" s="73">
        <f>VLOOKUP($B318,'Tillförd energi'!$B$2:$AS$506,MATCH(R$1,'Tillförd energi'!$B$1:$AQ$1,0),FALSE)</f>
        <v>0</v>
      </c>
      <c r="S318" s="73">
        <f>VLOOKUP($B318,'Tillförd energi'!$B$2:$AS$506,MATCH(S$1,'Tillförd energi'!$B$1:$AQ$1,0),FALSE)</f>
        <v>0</v>
      </c>
      <c r="T318" s="73">
        <f>VLOOKUP($B318,'Tillförd energi'!$B$2:$AS$506,MATCH(T$1,'Tillförd energi'!$B$1:$AQ$1,0),FALSE)</f>
        <v>0</v>
      </c>
      <c r="U318" s="73">
        <f>VLOOKUP($B318,'Tillförd energi'!$B$2:$AS$506,MATCH(U$1,'Tillförd energi'!$B$1:$AQ$1,0),FALSE)</f>
        <v>0</v>
      </c>
      <c r="V318" s="73">
        <f>VLOOKUP($B318,'Tillförd energi'!$B$2:$AS$506,MATCH(V$1,'Tillförd energi'!$B$1:$AQ$1,0),FALSE)</f>
        <v>0</v>
      </c>
      <c r="W318" s="73">
        <f>VLOOKUP($B318,'Tillförd energi'!$B$2:$AS$506,MATCH(W$1,'Tillförd energi'!$B$1:$AQ$1,0),FALSE)</f>
        <v>0</v>
      </c>
      <c r="X318" s="73">
        <f>VLOOKUP($B318,'Tillförd energi'!$B$2:$AS$506,MATCH(X$1,'Tillförd energi'!$B$1:$AQ$1,0),FALSE)</f>
        <v>0</v>
      </c>
      <c r="Y318" s="73">
        <f>VLOOKUP($B318,'Tillförd energi'!$B$2:$AS$506,MATCH(Y$1,'Tillförd energi'!$B$1:$AQ$1,0),FALSE)</f>
        <v>0</v>
      </c>
      <c r="Z318" s="73">
        <f>VLOOKUP($B318,'Tillförd energi'!$B$2:$AS$506,MATCH(Z$1,'Tillförd energi'!$B$1:$AQ$1,0),FALSE)</f>
        <v>0</v>
      </c>
      <c r="AA318" s="73">
        <f>VLOOKUP($B318,'Tillförd energi'!$B$2:$AS$506,MATCH(AA$1,'Tillförd energi'!$B$1:$AQ$1,0),FALSE)</f>
        <v>0</v>
      </c>
      <c r="AB318" s="73">
        <f>VLOOKUP($B318,'Tillförd energi'!$B$2:$AS$506,MATCH(AB$1,'Tillförd energi'!$B$1:$AQ$1,0),FALSE)</f>
        <v>0</v>
      </c>
      <c r="AC318" s="73">
        <f>VLOOKUP($B318,'Tillförd energi'!$B$2:$AS$506,MATCH(AC$1,'Tillförd energi'!$B$1:$AQ$1,0),FALSE)</f>
        <v>0</v>
      </c>
      <c r="AD318" s="73">
        <f>VLOOKUP($B318,'Tillförd energi'!$B$2:$AS$506,MATCH(AD$1,'Tillförd energi'!$B$1:$AQ$1,0),FALSE)</f>
        <v>0</v>
      </c>
      <c r="AF318" s="73">
        <f>VLOOKUP($B318,'Tillförd energi'!$B$2:$AS$506,MATCH(AF$1,'Tillförd energi'!$B$1:$AQ$1,0),FALSE)</f>
        <v>3.5000000000000003E-2</v>
      </c>
      <c r="AH318" s="73">
        <f>IFERROR(VLOOKUP(B318,Miljö!$B$1:$S$476,9,FALSE)/1,0)</f>
        <v>0</v>
      </c>
      <c r="AJ318" s="81">
        <f>IFERROR(VLOOKUP($B318,Miljö!$B$1:$S$500,MATCH("hjälpel exklusive kraftvärme (GWh)",Miljö!$B$1:$V$1,0),FALSE)/1,"")</f>
        <v>3.5000000000000003E-2</v>
      </c>
      <c r="AK318" s="81">
        <f t="shared" si="44"/>
        <v>3.5000000000000003E-2</v>
      </c>
      <c r="AL318" s="81">
        <f>VLOOKUP($B318,'Slutlig allokering'!$B$2:$AL$462,MATCH("Hjälpel kraftvärme",'Slutlig allokering'!$B$2:$AL$2,0),FALSE)</f>
        <v>0</v>
      </c>
      <c r="AN318" s="73">
        <f t="shared" si="45"/>
        <v>3.681</v>
      </c>
      <c r="AO318" s="73">
        <f t="shared" si="46"/>
        <v>3.681</v>
      </c>
      <c r="AP318" s="73">
        <f>IF(ISERROR(1/VLOOKUP($B318,Leveranser!$B$1:$S$500,MATCH("såld värme (gwh)",Leveranser!$B$1:$S$1,0),FALSE)),"",VLOOKUP($B318,Leveranser!$B$1:$S$500,MATCH("såld värme (gwh)",Leveranser!$B$1:$S$1,0),FALSE))</f>
        <v>2.87</v>
      </c>
      <c r="AQ318" s="73">
        <f>VLOOKUP($B318,Leveranser!$B$1:$Y$500,MATCH("Totalt såld fjärrvärme till andra fjärrvärmeföretag",Leveranser!$B$1:$AA$1,0),FALSE)</f>
        <v>0</v>
      </c>
      <c r="AR318" s="73">
        <f>IF(ISERROR(1/VLOOKUP($B318,Miljö!$B$1:$S$500,MATCH("Såld mängd produktionsspecifik fjärrvärme (GWh)",Miljö!$B$1:$R$1,0),FALSE)),0,VLOOKUP($B318,Miljö!$B$1:$S$500,MATCH("Såld mängd produktionsspecifik fjärrvärme (GWh)",Miljö!$B$1:$R$1,0),FALSE))</f>
        <v>0</v>
      </c>
      <c r="AS318" s="82">
        <f t="shared" si="51"/>
        <v>0.77967943493615866</v>
      </c>
      <c r="AU318" s="73" t="str">
        <f>VLOOKUP($B318,'Miljövärden urval för publ'!$B$2:$I$486,7,FALSE)</f>
        <v>Ja</v>
      </c>
      <c r="AV318" s="73" t="str">
        <f>VLOOKUP($B318,'Miljövärden urval för publ'!$B$2:$I$486,6,FALSE)</f>
        <v>Nej</v>
      </c>
      <c r="AZ318" s="73">
        <f t="shared" si="47"/>
        <v>3.5000000000000003E-2</v>
      </c>
      <c r="BA318" s="73">
        <f t="shared" si="52"/>
        <v>0</v>
      </c>
      <c r="BB318" s="73">
        <f t="shared" si="48"/>
        <v>0</v>
      </c>
      <c r="BC318" s="73">
        <f t="shared" si="49"/>
        <v>3.5409999999999999</v>
      </c>
      <c r="BE318" s="73">
        <f t="shared" si="53"/>
        <v>0</v>
      </c>
      <c r="BF318" s="73">
        <f t="shared" si="54"/>
        <v>0</v>
      </c>
      <c r="BH318" s="73">
        <f t="shared" si="50"/>
        <v>3.5409999999999999</v>
      </c>
    </row>
    <row r="319" spans="1:60" ht="15" x14ac:dyDescent="0.25">
      <c r="A319" t="s">
        <v>403</v>
      </c>
      <c r="B319" t="s">
        <v>412</v>
      </c>
      <c r="C319" s="73">
        <f>VLOOKUP($B319,'Tillförd energi'!$B$2:$AS$506,MATCH(C$1,'Tillförd energi'!$B$1:$AQ$1,0),FALSE)</f>
        <v>0</v>
      </c>
      <c r="D319" s="73">
        <f>VLOOKUP($B319,'Tillförd energi'!$B$2:$AS$506,MATCH(D$1,'Tillförd energi'!$B$1:$AQ$1,0),FALSE)</f>
        <v>8.1035800000000005E-2</v>
      </c>
      <c r="E319" s="73">
        <f>VLOOKUP($B319,'Tillförd energi'!$B$2:$AS$506,MATCH(E$1,'Tillförd energi'!$B$1:$AQ$1,0),FALSE)</f>
        <v>0.46500000000000002</v>
      </c>
      <c r="F319" s="73">
        <f>VLOOKUP($B319,'Tillförd energi'!$B$2:$AS$506,MATCH(F$1,'Tillförd energi'!$B$1:$AQ$1,0),FALSE)</f>
        <v>0</v>
      </c>
      <c r="G319" s="73">
        <f>VLOOKUP($B319,'Tillförd energi'!$B$2:$AS$506,MATCH(G$1,'Tillförd energi'!$B$1:$AQ$1,0),FALSE)</f>
        <v>0</v>
      </c>
      <c r="H319" s="73">
        <f>VLOOKUP($B319,'Tillförd energi'!$B$2:$AS$506,MATCH(H$1,'Tillförd energi'!$B$1:$AQ$1,0),FALSE)</f>
        <v>0</v>
      </c>
      <c r="I319" s="73">
        <f>VLOOKUP($B319,'Tillförd energi'!$B$2:$AS$506,MATCH(I$1,'Tillförd energi'!$B$1:$AQ$1,0),FALSE)</f>
        <v>0</v>
      </c>
      <c r="J319" s="73">
        <f>VLOOKUP($B319,'Tillförd energi'!$B$2:$AS$506,MATCH(J$1,'Tillförd energi'!$B$1:$AQ$1,0),FALSE)</f>
        <v>0</v>
      </c>
      <c r="K319" s="73">
        <f>VLOOKUP($B319,'Tillförd energi'!$B$2:$AS$506,MATCH(K$1,'Tillförd energi'!$B$1:$AQ$1,0),FALSE)</f>
        <v>0</v>
      </c>
      <c r="L319" s="73">
        <f>VLOOKUP($B319,'Tillförd energi'!$B$2:$AS$506,MATCH(L$1,'Tillförd energi'!$B$1:$AQ$1,0),FALSE)</f>
        <v>12.7773</v>
      </c>
      <c r="M319" s="73">
        <f>VLOOKUP($B319,'Tillförd energi'!$B$2:$AS$506,MATCH(M$1,'Tillförd energi'!$B$1:$AQ$1,0),FALSE)</f>
        <v>31.2393</v>
      </c>
      <c r="N319" s="73">
        <f>VLOOKUP($B319,'Tillförd energi'!$B$2:$AS$506,MATCH(N$1,'Tillförd energi'!$B$1:$AQ$1,0),FALSE)</f>
        <v>26.221699999999998</v>
      </c>
      <c r="O319" s="73">
        <f>VLOOKUP($B319,'Tillförd energi'!$B$2:$AS$506,MATCH(O$1,'Tillförd energi'!$B$1:$AQ$1,0),FALSE)</f>
        <v>5.7669800000000002</v>
      </c>
      <c r="P319" s="73">
        <f>VLOOKUP($B319,'Tillförd energi'!$B$2:$AS$506,MATCH(P$1,'Tillförd energi'!$B$1:$AQ$1,0),FALSE)</f>
        <v>0</v>
      </c>
      <c r="Q319" s="73">
        <f>VLOOKUP($B319,'Tillförd energi'!$B$2:$AS$506,MATCH(Q$1,'Tillförd energi'!$B$1:$AQ$1,0),FALSE)</f>
        <v>0</v>
      </c>
      <c r="R319" s="73">
        <f>VLOOKUP($B319,'Tillförd energi'!$B$2:$AS$506,MATCH(R$1,'Tillförd energi'!$B$1:$AQ$1,0),FALSE)</f>
        <v>0</v>
      </c>
      <c r="S319" s="73">
        <f>VLOOKUP($B319,'Tillförd energi'!$B$2:$AS$506,MATCH(S$1,'Tillförd energi'!$B$1:$AQ$1,0),FALSE)</f>
        <v>0</v>
      </c>
      <c r="T319" s="73">
        <f>VLOOKUP($B319,'Tillförd energi'!$B$2:$AS$506,MATCH(T$1,'Tillförd energi'!$B$1:$AQ$1,0),FALSE)</f>
        <v>0</v>
      </c>
      <c r="U319" s="73">
        <f>VLOOKUP($B319,'Tillförd energi'!$B$2:$AS$506,MATCH(U$1,'Tillförd energi'!$B$1:$AQ$1,0),FALSE)</f>
        <v>0</v>
      </c>
      <c r="V319" s="73">
        <f>VLOOKUP($B319,'Tillförd energi'!$B$2:$AS$506,MATCH(V$1,'Tillförd energi'!$B$1:$AQ$1,0),FALSE)</f>
        <v>0</v>
      </c>
      <c r="W319" s="73">
        <f>VLOOKUP($B319,'Tillförd energi'!$B$2:$AS$506,MATCH(W$1,'Tillförd energi'!$B$1:$AQ$1,0),FALSE)</f>
        <v>0</v>
      </c>
      <c r="X319" s="73">
        <f>VLOOKUP($B319,'Tillförd energi'!$B$2:$AS$506,MATCH(X$1,'Tillförd energi'!$B$1:$AQ$1,0),FALSE)</f>
        <v>26.226299999999998</v>
      </c>
      <c r="Y319" s="73">
        <f>VLOOKUP($B319,'Tillförd energi'!$B$2:$AS$506,MATCH(Y$1,'Tillförd energi'!$B$1:$AQ$1,0),FALSE)</f>
        <v>0</v>
      </c>
      <c r="Z319" s="73">
        <f>VLOOKUP($B319,'Tillförd energi'!$B$2:$AS$506,MATCH(Z$1,'Tillförd energi'!$B$1:$AQ$1,0),FALSE)</f>
        <v>0</v>
      </c>
      <c r="AA319" s="73">
        <f>VLOOKUP($B319,'Tillförd energi'!$B$2:$AS$506,MATCH(AA$1,'Tillförd energi'!$B$1:$AQ$1,0),FALSE)</f>
        <v>0</v>
      </c>
      <c r="AB319" s="73">
        <f>VLOOKUP($B319,'Tillförd energi'!$B$2:$AS$506,MATCH(AB$1,'Tillförd energi'!$B$1:$AQ$1,0),FALSE)</f>
        <v>0</v>
      </c>
      <c r="AC319" s="73">
        <f>VLOOKUP($B319,'Tillförd energi'!$B$2:$AS$506,MATCH(AC$1,'Tillförd energi'!$B$1:$AQ$1,0),FALSE)</f>
        <v>0</v>
      </c>
      <c r="AD319" s="73">
        <f>VLOOKUP($B319,'Tillförd energi'!$B$2:$AS$506,MATCH(AD$1,'Tillförd energi'!$B$1:$AQ$1,0),FALSE)</f>
        <v>0</v>
      </c>
      <c r="AF319" s="73">
        <f>VLOOKUP($B319,'Tillförd energi'!$B$2:$AS$506,MATCH(AF$1,'Tillförd energi'!$B$1:$AQ$1,0),FALSE)</f>
        <v>3.5662600000000002</v>
      </c>
      <c r="AH319" s="73">
        <f>IFERROR(VLOOKUP(B319,Miljö!$B$1:$S$476,9,FALSE)/1,0)</f>
        <v>0</v>
      </c>
      <c r="AJ319" s="81">
        <f>IFERROR(VLOOKUP($B319,Miljö!$B$1:$S$500,MATCH("hjälpel exklusive kraftvärme (GWh)",Miljö!$B$1:$V$1,0),FALSE)/1,"")</f>
        <v>1.1233</v>
      </c>
      <c r="AK319" s="81">
        <f t="shared" si="44"/>
        <v>1.1233</v>
      </c>
      <c r="AL319" s="81">
        <f>VLOOKUP($B319,'Slutlig allokering'!$B$2:$AL$462,MATCH("Hjälpel kraftvärme",'Slutlig allokering'!$B$2:$AL$2,0),FALSE)</f>
        <v>2.4429599999999998</v>
      </c>
      <c r="AN319" s="73">
        <f t="shared" si="45"/>
        <v>106.34387580000001</v>
      </c>
      <c r="AO319" s="73">
        <f t="shared" si="46"/>
        <v>106.34387580000001</v>
      </c>
      <c r="AP319" s="73">
        <f>IF(ISERROR(1/VLOOKUP($B319,Leveranser!$B$1:$S$500,MATCH("såld värme (gwh)",Leveranser!$B$1:$S$1,0),FALSE)),"",VLOOKUP($B319,Leveranser!$B$1:$S$500,MATCH("såld värme (gwh)",Leveranser!$B$1:$S$1,0),FALSE))</f>
        <v>102.925</v>
      </c>
      <c r="AQ319" s="73">
        <f>VLOOKUP($B319,Leveranser!$B$1:$Y$500,MATCH("Totalt såld fjärrvärme till andra fjärrvärmeföretag",Leveranser!$B$1:$AA$1,0),FALSE)</f>
        <v>0</v>
      </c>
      <c r="AR319" s="73">
        <f>IF(ISERROR(1/VLOOKUP($B319,Miljö!$B$1:$S$500,MATCH("Såld mängd produktionsspecifik fjärrvärme (GWh)",Miljö!$B$1:$R$1,0),FALSE)),0,VLOOKUP($B319,Miljö!$B$1:$S$500,MATCH("Såld mängd produktionsspecifik fjärrvärme (GWh)",Miljö!$B$1:$R$1,0),FALSE))</f>
        <v>0</v>
      </c>
      <c r="AS319" s="82">
        <f t="shared" si="51"/>
        <v>0.96785075046136315</v>
      </c>
      <c r="AU319" s="73" t="str">
        <f>VLOOKUP($B319,'Miljövärden urval för publ'!$B$2:$I$486,7,FALSE)</f>
        <v>Ja</v>
      </c>
      <c r="AV319" s="73" t="str">
        <f>VLOOKUP($B319,'Miljövärden urval för publ'!$B$2:$I$486,6,FALSE)</f>
        <v>Nej</v>
      </c>
      <c r="AZ319" s="73">
        <f t="shared" si="47"/>
        <v>3.5662600000000002</v>
      </c>
      <c r="BA319" s="73">
        <f t="shared" si="52"/>
        <v>0</v>
      </c>
      <c r="BB319" s="73">
        <f t="shared" si="48"/>
        <v>76.005279999999999</v>
      </c>
      <c r="BC319" s="73">
        <f t="shared" si="49"/>
        <v>0</v>
      </c>
      <c r="BE319" s="73">
        <f t="shared" si="53"/>
        <v>0</v>
      </c>
      <c r="BF319" s="73">
        <f t="shared" si="54"/>
        <v>0</v>
      </c>
      <c r="BH319" s="73">
        <f t="shared" si="50"/>
        <v>76.005279999999999</v>
      </c>
    </row>
    <row r="320" spans="1:60" ht="15" x14ac:dyDescent="0.25">
      <c r="A320" t="s">
        <v>403</v>
      </c>
      <c r="B320" t="s">
        <v>413</v>
      </c>
      <c r="C320" s="73">
        <f>VLOOKUP($B320,'Tillförd energi'!$B$2:$AS$506,MATCH(C$1,'Tillförd energi'!$B$1:$AQ$1,0),FALSE)</f>
        <v>0</v>
      </c>
      <c r="D320" s="73">
        <f>VLOOKUP($B320,'Tillförd energi'!$B$2:$AS$506,MATCH(D$1,'Tillförd energi'!$B$1:$AQ$1,0),FALSE)</f>
        <v>1.2999999999999999E-2</v>
      </c>
      <c r="E320" s="73">
        <f>VLOOKUP($B320,'Tillförd energi'!$B$2:$AS$506,MATCH(E$1,'Tillförd energi'!$B$1:$AQ$1,0),FALSE)</f>
        <v>0</v>
      </c>
      <c r="F320" s="73">
        <f>VLOOKUP($B320,'Tillförd energi'!$B$2:$AS$506,MATCH(F$1,'Tillförd energi'!$B$1:$AQ$1,0),FALSE)</f>
        <v>0</v>
      </c>
      <c r="G320" s="73">
        <f>VLOOKUP($B320,'Tillförd energi'!$B$2:$AS$506,MATCH(G$1,'Tillförd energi'!$B$1:$AQ$1,0),FALSE)</f>
        <v>0</v>
      </c>
      <c r="H320" s="73">
        <f>VLOOKUP($B320,'Tillförd energi'!$B$2:$AS$506,MATCH(H$1,'Tillförd energi'!$B$1:$AQ$1,0),FALSE)</f>
        <v>0</v>
      </c>
      <c r="I320" s="73">
        <f>VLOOKUP($B320,'Tillförd energi'!$B$2:$AS$506,MATCH(I$1,'Tillförd energi'!$B$1:$AQ$1,0),FALSE)</f>
        <v>0</v>
      </c>
      <c r="J320" s="73">
        <f>VLOOKUP($B320,'Tillförd energi'!$B$2:$AS$506,MATCH(J$1,'Tillförd energi'!$B$1:$AQ$1,0),FALSE)</f>
        <v>0</v>
      </c>
      <c r="K320" s="73">
        <f>VLOOKUP($B320,'Tillförd energi'!$B$2:$AS$506,MATCH(K$1,'Tillförd energi'!$B$1:$AQ$1,0),FALSE)</f>
        <v>0</v>
      </c>
      <c r="L320" s="73">
        <f>VLOOKUP($B320,'Tillförd energi'!$B$2:$AS$506,MATCH(L$1,'Tillförd energi'!$B$1:$AQ$1,0),FALSE)</f>
        <v>0</v>
      </c>
      <c r="M320" s="73">
        <f>VLOOKUP($B320,'Tillförd energi'!$B$2:$AS$506,MATCH(M$1,'Tillförd energi'!$B$1:$AQ$1,0),FALSE)</f>
        <v>0</v>
      </c>
      <c r="N320" s="73">
        <f>VLOOKUP($B320,'Tillförd energi'!$B$2:$AS$506,MATCH(N$1,'Tillförd energi'!$B$1:$AQ$1,0),FALSE)</f>
        <v>0</v>
      </c>
      <c r="O320" s="73">
        <f>VLOOKUP($B320,'Tillförd energi'!$B$2:$AS$506,MATCH(O$1,'Tillförd energi'!$B$1:$AQ$1,0),FALSE)</f>
        <v>0</v>
      </c>
      <c r="P320" s="73">
        <f>VLOOKUP($B320,'Tillförd energi'!$B$2:$AS$506,MATCH(P$1,'Tillförd energi'!$B$1:$AQ$1,0),FALSE)</f>
        <v>0</v>
      </c>
      <c r="Q320" s="73">
        <f>VLOOKUP($B320,'Tillförd energi'!$B$2:$AS$506,MATCH(Q$1,'Tillförd energi'!$B$1:$AQ$1,0),FALSE)</f>
        <v>2.5209999999999999</v>
      </c>
      <c r="R320" s="73">
        <f>VLOOKUP($B320,'Tillförd energi'!$B$2:$AS$506,MATCH(R$1,'Tillförd energi'!$B$1:$AQ$1,0),FALSE)</f>
        <v>0</v>
      </c>
      <c r="S320" s="73">
        <f>VLOOKUP($B320,'Tillförd energi'!$B$2:$AS$506,MATCH(S$1,'Tillförd energi'!$B$1:$AQ$1,0),FALSE)</f>
        <v>0</v>
      </c>
      <c r="T320" s="73">
        <f>VLOOKUP($B320,'Tillförd energi'!$B$2:$AS$506,MATCH(T$1,'Tillförd energi'!$B$1:$AQ$1,0),FALSE)</f>
        <v>0</v>
      </c>
      <c r="U320" s="73">
        <f>VLOOKUP($B320,'Tillförd energi'!$B$2:$AS$506,MATCH(U$1,'Tillförd energi'!$B$1:$AQ$1,0),FALSE)</f>
        <v>0</v>
      </c>
      <c r="V320" s="73">
        <f>VLOOKUP($B320,'Tillförd energi'!$B$2:$AS$506,MATCH(V$1,'Tillförd energi'!$B$1:$AQ$1,0),FALSE)</f>
        <v>0</v>
      </c>
      <c r="W320" s="73">
        <f>VLOOKUP($B320,'Tillförd energi'!$B$2:$AS$506,MATCH(W$1,'Tillförd energi'!$B$1:$AQ$1,0),FALSE)</f>
        <v>0</v>
      </c>
      <c r="X320" s="73">
        <f>VLOOKUP($B320,'Tillförd energi'!$B$2:$AS$506,MATCH(X$1,'Tillförd energi'!$B$1:$AQ$1,0),FALSE)</f>
        <v>0</v>
      </c>
      <c r="Y320" s="73">
        <f>VLOOKUP($B320,'Tillförd energi'!$B$2:$AS$506,MATCH(Y$1,'Tillförd energi'!$B$1:$AQ$1,0),FALSE)</f>
        <v>0</v>
      </c>
      <c r="Z320" s="73">
        <f>VLOOKUP($B320,'Tillförd energi'!$B$2:$AS$506,MATCH(Z$1,'Tillförd energi'!$B$1:$AQ$1,0),FALSE)</f>
        <v>0</v>
      </c>
      <c r="AA320" s="73">
        <f>VLOOKUP($B320,'Tillförd energi'!$B$2:$AS$506,MATCH(AA$1,'Tillförd energi'!$B$1:$AQ$1,0),FALSE)</f>
        <v>0</v>
      </c>
      <c r="AB320" s="73">
        <f>VLOOKUP($B320,'Tillförd energi'!$B$2:$AS$506,MATCH(AB$1,'Tillförd energi'!$B$1:$AQ$1,0),FALSE)</f>
        <v>0</v>
      </c>
      <c r="AC320" s="73">
        <f>VLOOKUP($B320,'Tillförd energi'!$B$2:$AS$506,MATCH(AC$1,'Tillförd energi'!$B$1:$AQ$1,0),FALSE)</f>
        <v>0</v>
      </c>
      <c r="AD320" s="73">
        <f>VLOOKUP($B320,'Tillförd energi'!$B$2:$AS$506,MATCH(AD$1,'Tillförd energi'!$B$1:$AQ$1,0),FALSE)</f>
        <v>0</v>
      </c>
      <c r="AF320" s="73">
        <f>VLOOKUP($B320,'Tillförd energi'!$B$2:$AS$506,MATCH(AF$1,'Tillförd energi'!$B$1:$AQ$1,0),FALSE)</f>
        <v>0.124</v>
      </c>
      <c r="AH320" s="73">
        <f>IFERROR(VLOOKUP(B320,Miljö!$B$1:$S$476,9,FALSE)/1,0)</f>
        <v>0</v>
      </c>
      <c r="AJ320" s="81">
        <f>IFERROR(VLOOKUP($B320,Miljö!$B$1:$S$500,MATCH("hjälpel exklusive kraftvärme (GWh)",Miljö!$B$1:$V$1,0),FALSE)/1,"")</f>
        <v>0.124</v>
      </c>
      <c r="AK320" s="81">
        <f t="shared" si="44"/>
        <v>0.124</v>
      </c>
      <c r="AL320" s="81">
        <f>VLOOKUP($B320,'Slutlig allokering'!$B$2:$AL$462,MATCH("Hjälpel kraftvärme",'Slutlig allokering'!$B$2:$AL$2,0),FALSE)</f>
        <v>0</v>
      </c>
      <c r="AN320" s="73">
        <f t="shared" si="45"/>
        <v>2.6579999999999999</v>
      </c>
      <c r="AO320" s="73">
        <f t="shared" si="46"/>
        <v>2.6579999999999999</v>
      </c>
      <c r="AP320" s="73">
        <f>IF(ISERROR(1/VLOOKUP($B320,Leveranser!$B$1:$S$500,MATCH("såld värme (gwh)",Leveranser!$B$1:$S$1,0),FALSE)),"",VLOOKUP($B320,Leveranser!$B$1:$S$500,MATCH("såld värme (gwh)",Leveranser!$B$1:$S$1,0),FALSE))</f>
        <v>1.97</v>
      </c>
      <c r="AQ320" s="73">
        <f>VLOOKUP($B320,Leveranser!$B$1:$Y$500,MATCH("Totalt såld fjärrvärme till andra fjärrvärmeföretag",Leveranser!$B$1:$AA$1,0),FALSE)</f>
        <v>0</v>
      </c>
      <c r="AR320" s="73">
        <f>IF(ISERROR(1/VLOOKUP($B320,Miljö!$B$1:$S$500,MATCH("Såld mängd produktionsspecifik fjärrvärme (GWh)",Miljö!$B$1:$R$1,0),FALSE)),0,VLOOKUP($B320,Miljö!$B$1:$S$500,MATCH("Såld mängd produktionsspecifik fjärrvärme (GWh)",Miljö!$B$1:$R$1,0),FALSE))</f>
        <v>0</v>
      </c>
      <c r="AS320" s="82">
        <f t="shared" si="51"/>
        <v>0.74115876598946573</v>
      </c>
      <c r="AU320" s="73" t="str">
        <f>VLOOKUP($B320,'Miljövärden urval för publ'!$B$2:$I$486,7,FALSE)</f>
        <v>Ja</v>
      </c>
      <c r="AV320" s="73" t="str">
        <f>VLOOKUP($B320,'Miljövärden urval för publ'!$B$2:$I$486,6,FALSE)</f>
        <v>Nej</v>
      </c>
      <c r="AZ320" s="73">
        <f t="shared" si="47"/>
        <v>0.124</v>
      </c>
      <c r="BA320" s="73">
        <f t="shared" si="52"/>
        <v>0</v>
      </c>
      <c r="BB320" s="73">
        <f t="shared" si="48"/>
        <v>0</v>
      </c>
      <c r="BC320" s="73">
        <f t="shared" si="49"/>
        <v>2.5209999999999999</v>
      </c>
      <c r="BE320" s="73">
        <f t="shared" si="53"/>
        <v>0</v>
      </c>
      <c r="BF320" s="73">
        <f t="shared" si="54"/>
        <v>0</v>
      </c>
      <c r="BH320" s="73">
        <f t="shared" si="50"/>
        <v>2.5209999999999999</v>
      </c>
    </row>
    <row r="321" spans="1:60" ht="15" x14ac:dyDescent="0.25">
      <c r="A321" t="s">
        <v>403</v>
      </c>
      <c r="B321" t="s">
        <v>414</v>
      </c>
      <c r="C321" s="73">
        <f>VLOOKUP($B321,'Tillförd energi'!$B$2:$AS$506,MATCH(C$1,'Tillförd energi'!$B$1:$AQ$1,0),FALSE)</f>
        <v>0</v>
      </c>
      <c r="D321" s="73">
        <f>VLOOKUP($B321,'Tillförd energi'!$B$2:$AS$506,MATCH(D$1,'Tillförd energi'!$B$1:$AQ$1,0),FALSE)</f>
        <v>1.1719999999999999</v>
      </c>
      <c r="E321" s="73">
        <f>VLOOKUP($B321,'Tillförd energi'!$B$2:$AS$506,MATCH(E$1,'Tillförd energi'!$B$1:$AQ$1,0),FALSE)</f>
        <v>0</v>
      </c>
      <c r="F321" s="73">
        <f>VLOOKUP($B321,'Tillförd energi'!$B$2:$AS$506,MATCH(F$1,'Tillförd energi'!$B$1:$AQ$1,0),FALSE)</f>
        <v>0</v>
      </c>
      <c r="G321" s="73">
        <f>VLOOKUP($B321,'Tillförd energi'!$B$2:$AS$506,MATCH(G$1,'Tillförd energi'!$B$1:$AQ$1,0),FALSE)</f>
        <v>0</v>
      </c>
      <c r="H321" s="73">
        <f>VLOOKUP($B321,'Tillförd energi'!$B$2:$AS$506,MATCH(H$1,'Tillförd energi'!$B$1:$AQ$1,0),FALSE)</f>
        <v>0</v>
      </c>
      <c r="I321" s="73">
        <f>VLOOKUP($B321,'Tillförd energi'!$B$2:$AS$506,MATCH(I$1,'Tillförd energi'!$B$1:$AQ$1,0),FALSE)</f>
        <v>0</v>
      </c>
      <c r="J321" s="73">
        <f>VLOOKUP($B321,'Tillförd energi'!$B$2:$AS$506,MATCH(J$1,'Tillförd energi'!$B$1:$AQ$1,0),FALSE)</f>
        <v>0</v>
      </c>
      <c r="K321" s="73">
        <f>VLOOKUP($B321,'Tillförd energi'!$B$2:$AS$506,MATCH(K$1,'Tillförd energi'!$B$1:$AQ$1,0),FALSE)</f>
        <v>0</v>
      </c>
      <c r="L321" s="73">
        <f>VLOOKUP($B321,'Tillförd energi'!$B$2:$AS$506,MATCH(L$1,'Tillförd energi'!$B$1:$AQ$1,0),FALSE)</f>
        <v>54.701999999999998</v>
      </c>
      <c r="M321" s="73">
        <f>VLOOKUP($B321,'Tillförd energi'!$B$2:$AS$506,MATCH(M$1,'Tillförd energi'!$B$1:$AQ$1,0),FALSE)</f>
        <v>0</v>
      </c>
      <c r="N321" s="73">
        <f>VLOOKUP($B321,'Tillförd energi'!$B$2:$AS$506,MATCH(N$1,'Tillförd energi'!$B$1:$AQ$1,0),FALSE)</f>
        <v>0</v>
      </c>
      <c r="O321" s="73">
        <f>VLOOKUP($B321,'Tillförd energi'!$B$2:$AS$506,MATCH(O$1,'Tillförd energi'!$B$1:$AQ$1,0),FALSE)</f>
        <v>0</v>
      </c>
      <c r="P321" s="73">
        <f>VLOOKUP($B321,'Tillförd energi'!$B$2:$AS$506,MATCH(P$1,'Tillförd energi'!$B$1:$AQ$1,0),FALSE)</f>
        <v>0</v>
      </c>
      <c r="Q321" s="73">
        <f>VLOOKUP($B321,'Tillförd energi'!$B$2:$AS$506,MATCH(Q$1,'Tillförd energi'!$B$1:$AQ$1,0),FALSE)</f>
        <v>10.374499999999999</v>
      </c>
      <c r="R321" s="73">
        <f>VLOOKUP($B321,'Tillförd energi'!$B$2:$AS$506,MATCH(R$1,'Tillförd energi'!$B$1:$AQ$1,0),FALSE)</f>
        <v>0</v>
      </c>
      <c r="S321" s="73">
        <f>VLOOKUP($B321,'Tillförd energi'!$B$2:$AS$506,MATCH(S$1,'Tillförd energi'!$B$1:$AQ$1,0),FALSE)</f>
        <v>0</v>
      </c>
      <c r="T321" s="73">
        <f>VLOOKUP($B321,'Tillförd energi'!$B$2:$AS$506,MATCH(T$1,'Tillförd energi'!$B$1:$AQ$1,0),FALSE)</f>
        <v>0</v>
      </c>
      <c r="U321" s="73">
        <f>VLOOKUP($B321,'Tillförd energi'!$B$2:$AS$506,MATCH(U$1,'Tillförd energi'!$B$1:$AQ$1,0),FALSE)</f>
        <v>0</v>
      </c>
      <c r="V321" s="73">
        <f>VLOOKUP($B321,'Tillförd energi'!$B$2:$AS$506,MATCH(V$1,'Tillförd energi'!$B$1:$AQ$1,0),FALSE)</f>
        <v>0</v>
      </c>
      <c r="W321" s="73">
        <f>VLOOKUP($B321,'Tillförd energi'!$B$2:$AS$506,MATCH(W$1,'Tillförd energi'!$B$1:$AQ$1,0),FALSE)</f>
        <v>0</v>
      </c>
      <c r="X321" s="73">
        <f>VLOOKUP($B321,'Tillförd energi'!$B$2:$AS$506,MATCH(X$1,'Tillförd energi'!$B$1:$AQ$1,0),FALSE)</f>
        <v>0</v>
      </c>
      <c r="Y321" s="73">
        <f>VLOOKUP($B321,'Tillförd energi'!$B$2:$AS$506,MATCH(Y$1,'Tillförd energi'!$B$1:$AQ$1,0),FALSE)</f>
        <v>0</v>
      </c>
      <c r="Z321" s="73">
        <f>VLOOKUP($B321,'Tillförd energi'!$B$2:$AS$506,MATCH(Z$1,'Tillförd energi'!$B$1:$AQ$1,0),FALSE)</f>
        <v>0</v>
      </c>
      <c r="AA321" s="73">
        <f>VLOOKUP($B321,'Tillförd energi'!$B$2:$AS$506,MATCH(AA$1,'Tillförd energi'!$B$1:$AQ$1,0),FALSE)</f>
        <v>0</v>
      </c>
      <c r="AB321" s="73">
        <f>VLOOKUP($B321,'Tillförd energi'!$B$2:$AS$506,MATCH(AB$1,'Tillförd energi'!$B$1:$AQ$1,0),FALSE)</f>
        <v>0</v>
      </c>
      <c r="AC321" s="73">
        <f>VLOOKUP($B321,'Tillförd energi'!$B$2:$AS$506,MATCH(AC$1,'Tillförd energi'!$B$1:$AQ$1,0),FALSE)</f>
        <v>0</v>
      </c>
      <c r="AD321" s="73">
        <f>VLOOKUP($B321,'Tillförd energi'!$B$2:$AS$506,MATCH(AD$1,'Tillförd energi'!$B$1:$AQ$1,0),FALSE)</f>
        <v>0</v>
      </c>
      <c r="AF321" s="73">
        <f>VLOOKUP($B321,'Tillförd energi'!$B$2:$AS$506,MATCH(AF$1,'Tillförd energi'!$B$1:$AQ$1,0),FALSE)</f>
        <v>2.74139</v>
      </c>
      <c r="AH321" s="73">
        <f>IFERROR(VLOOKUP(B321,Miljö!$B$1:$S$476,9,FALSE)/1,0)</f>
        <v>0</v>
      </c>
      <c r="AJ321" s="81">
        <f>IFERROR(VLOOKUP($B321,Miljö!$B$1:$S$500,MATCH("hjälpel exklusive kraftvärme (GWh)",Miljö!$B$1:$V$1,0),FALSE)/1,"")</f>
        <v>0.30499999999999999</v>
      </c>
      <c r="AK321" s="81">
        <f t="shared" si="44"/>
        <v>0.30499999999999999</v>
      </c>
      <c r="AL321" s="81">
        <f>VLOOKUP($B321,'Slutlig allokering'!$B$2:$AL$462,MATCH("Hjälpel kraftvärme",'Slutlig allokering'!$B$2:$AL$2,0),FALSE)</f>
        <v>2.4363899999999998</v>
      </c>
      <c r="AN321" s="73">
        <f t="shared" si="45"/>
        <v>68.989889999999988</v>
      </c>
      <c r="AO321" s="73">
        <f t="shared" si="46"/>
        <v>68.989889999999988</v>
      </c>
      <c r="AP321" s="73">
        <f>IF(ISERROR(1/VLOOKUP($B321,Leveranser!$B$1:$S$500,MATCH("såld värme (gwh)",Leveranser!$B$1:$S$1,0),FALSE)),"",VLOOKUP($B321,Leveranser!$B$1:$S$500,MATCH("såld värme (gwh)",Leveranser!$B$1:$S$1,0),FALSE))</f>
        <v>71.888000000000005</v>
      </c>
      <c r="AQ321" s="73">
        <f>VLOOKUP($B321,Leveranser!$B$1:$Y$500,MATCH("Totalt såld fjärrvärme till andra fjärrvärmeföretag",Leveranser!$B$1:$AA$1,0),FALSE)</f>
        <v>0</v>
      </c>
      <c r="AR321" s="73">
        <f>IF(ISERROR(1/VLOOKUP($B321,Miljö!$B$1:$S$500,MATCH("Såld mängd produktionsspecifik fjärrvärme (GWh)",Miljö!$B$1:$R$1,0),FALSE)),0,VLOOKUP($B321,Miljö!$B$1:$S$500,MATCH("Såld mängd produktionsspecifik fjärrvärme (GWh)",Miljö!$B$1:$R$1,0),FALSE))</f>
        <v>0</v>
      </c>
      <c r="AS321" s="82">
        <f t="shared" si="51"/>
        <v>1.042007749251376</v>
      </c>
      <c r="AU321" s="73" t="str">
        <f>VLOOKUP($B321,'Miljövärden urval för publ'!$B$2:$I$486,7,FALSE)</f>
        <v>Ja</v>
      </c>
      <c r="AV321" s="73" t="str">
        <f>VLOOKUP($B321,'Miljövärden urval för publ'!$B$2:$I$486,6,FALSE)</f>
        <v>Nej</v>
      </c>
      <c r="AZ321" s="73">
        <f t="shared" si="47"/>
        <v>2.74139</v>
      </c>
      <c r="BA321" s="73">
        <f t="shared" si="52"/>
        <v>0</v>
      </c>
      <c r="BB321" s="73">
        <f t="shared" si="48"/>
        <v>54.701999999999998</v>
      </c>
      <c r="BC321" s="73">
        <f t="shared" si="49"/>
        <v>10.374499999999999</v>
      </c>
      <c r="BE321" s="73">
        <f t="shared" si="53"/>
        <v>0</v>
      </c>
      <c r="BF321" s="73">
        <f t="shared" si="54"/>
        <v>0</v>
      </c>
      <c r="BH321" s="73">
        <f t="shared" si="50"/>
        <v>65.076499999999996</v>
      </c>
    </row>
    <row r="322" spans="1:60" ht="15" x14ac:dyDescent="0.25">
      <c r="A322" t="s">
        <v>403</v>
      </c>
      <c r="B322" t="s">
        <v>415</v>
      </c>
      <c r="C322" s="73">
        <f>VLOOKUP($B322,'Tillförd energi'!$B$2:$AS$506,MATCH(C$1,'Tillförd energi'!$B$1:$AQ$1,0),FALSE)</f>
        <v>0</v>
      </c>
      <c r="D322" s="73">
        <f>VLOOKUP($B322,'Tillförd energi'!$B$2:$AS$506,MATCH(D$1,'Tillförd energi'!$B$1:$AQ$1,0),FALSE)</f>
        <v>1.135</v>
      </c>
      <c r="E322" s="73">
        <f>VLOOKUP($B322,'Tillförd energi'!$B$2:$AS$506,MATCH(E$1,'Tillförd energi'!$B$1:$AQ$1,0),FALSE)</f>
        <v>0</v>
      </c>
      <c r="F322" s="73">
        <f>VLOOKUP($B322,'Tillförd energi'!$B$2:$AS$506,MATCH(F$1,'Tillförd energi'!$B$1:$AQ$1,0),FALSE)</f>
        <v>0</v>
      </c>
      <c r="G322" s="73">
        <f>VLOOKUP($B322,'Tillförd energi'!$B$2:$AS$506,MATCH(G$1,'Tillförd energi'!$B$1:$AQ$1,0),FALSE)</f>
        <v>0</v>
      </c>
      <c r="H322" s="73">
        <f>VLOOKUP($B322,'Tillförd energi'!$B$2:$AS$506,MATCH(H$1,'Tillförd energi'!$B$1:$AQ$1,0),FALSE)</f>
        <v>0</v>
      </c>
      <c r="I322" s="73">
        <f>VLOOKUP($B322,'Tillförd energi'!$B$2:$AS$506,MATCH(I$1,'Tillförd energi'!$B$1:$AQ$1,0),FALSE)</f>
        <v>0</v>
      </c>
      <c r="J322" s="73">
        <f>VLOOKUP($B322,'Tillförd energi'!$B$2:$AS$506,MATCH(J$1,'Tillförd energi'!$B$1:$AQ$1,0),FALSE)</f>
        <v>0</v>
      </c>
      <c r="K322" s="73">
        <f>VLOOKUP($B322,'Tillförd energi'!$B$2:$AS$506,MATCH(K$1,'Tillförd energi'!$B$1:$AQ$1,0),FALSE)</f>
        <v>0</v>
      </c>
      <c r="L322" s="73">
        <f>VLOOKUP($B322,'Tillförd energi'!$B$2:$AS$506,MATCH(L$1,'Tillförd energi'!$B$1:$AQ$1,0),FALSE)</f>
        <v>0</v>
      </c>
      <c r="M322" s="73">
        <f>VLOOKUP($B322,'Tillförd energi'!$B$2:$AS$506,MATCH(M$1,'Tillförd energi'!$B$1:$AQ$1,0),FALSE)</f>
        <v>0</v>
      </c>
      <c r="N322" s="73">
        <f>VLOOKUP($B322,'Tillförd energi'!$B$2:$AS$506,MATCH(N$1,'Tillförd energi'!$B$1:$AQ$1,0),FALSE)</f>
        <v>0</v>
      </c>
      <c r="O322" s="73">
        <f>VLOOKUP($B322,'Tillförd energi'!$B$2:$AS$506,MATCH(O$1,'Tillförd energi'!$B$1:$AQ$1,0),FALSE)</f>
        <v>0</v>
      </c>
      <c r="P322" s="73">
        <f>VLOOKUP($B322,'Tillförd energi'!$B$2:$AS$506,MATCH(P$1,'Tillförd energi'!$B$1:$AQ$1,0),FALSE)</f>
        <v>0</v>
      </c>
      <c r="Q322" s="73">
        <f>VLOOKUP($B322,'Tillförd energi'!$B$2:$AS$506,MATCH(Q$1,'Tillförd energi'!$B$1:$AQ$1,0),FALSE)</f>
        <v>8.9350000000000005</v>
      </c>
      <c r="R322" s="73">
        <f>VLOOKUP($B322,'Tillförd energi'!$B$2:$AS$506,MATCH(R$1,'Tillförd energi'!$B$1:$AQ$1,0),FALSE)</f>
        <v>0</v>
      </c>
      <c r="S322" s="73">
        <f>VLOOKUP($B322,'Tillförd energi'!$B$2:$AS$506,MATCH(S$1,'Tillförd energi'!$B$1:$AQ$1,0),FALSE)</f>
        <v>0</v>
      </c>
      <c r="T322" s="73">
        <f>VLOOKUP($B322,'Tillförd energi'!$B$2:$AS$506,MATCH(T$1,'Tillförd energi'!$B$1:$AQ$1,0),FALSE)</f>
        <v>0</v>
      </c>
      <c r="U322" s="73">
        <f>VLOOKUP($B322,'Tillförd energi'!$B$2:$AS$506,MATCH(U$1,'Tillförd energi'!$B$1:$AQ$1,0),FALSE)</f>
        <v>0</v>
      </c>
      <c r="V322" s="73">
        <f>VLOOKUP($B322,'Tillförd energi'!$B$2:$AS$506,MATCH(V$1,'Tillförd energi'!$B$1:$AQ$1,0),FALSE)</f>
        <v>0</v>
      </c>
      <c r="W322" s="73">
        <f>VLOOKUP($B322,'Tillförd energi'!$B$2:$AS$506,MATCH(W$1,'Tillförd energi'!$B$1:$AQ$1,0),FALSE)</f>
        <v>0</v>
      </c>
      <c r="X322" s="73">
        <f>VLOOKUP($B322,'Tillförd energi'!$B$2:$AS$506,MATCH(X$1,'Tillförd energi'!$B$1:$AQ$1,0),FALSE)</f>
        <v>0</v>
      </c>
      <c r="Y322" s="73">
        <f>VLOOKUP($B322,'Tillförd energi'!$B$2:$AS$506,MATCH(Y$1,'Tillförd energi'!$B$1:$AQ$1,0),FALSE)</f>
        <v>0.42799999999999999</v>
      </c>
      <c r="Z322" s="73">
        <f>VLOOKUP($B322,'Tillförd energi'!$B$2:$AS$506,MATCH(Z$1,'Tillförd energi'!$B$1:$AQ$1,0),FALSE)</f>
        <v>0</v>
      </c>
      <c r="AA322" s="73">
        <f>VLOOKUP($B322,'Tillförd energi'!$B$2:$AS$506,MATCH(AA$1,'Tillförd energi'!$B$1:$AQ$1,0),FALSE)</f>
        <v>0</v>
      </c>
      <c r="AB322" s="73">
        <f>VLOOKUP($B322,'Tillförd energi'!$B$2:$AS$506,MATCH(AB$1,'Tillförd energi'!$B$1:$AQ$1,0),FALSE)</f>
        <v>0</v>
      </c>
      <c r="AC322" s="73">
        <f>VLOOKUP($B322,'Tillförd energi'!$B$2:$AS$506,MATCH(AC$1,'Tillförd energi'!$B$1:$AQ$1,0),FALSE)</f>
        <v>6.125</v>
      </c>
      <c r="AD322" s="73">
        <f>VLOOKUP($B322,'Tillförd energi'!$B$2:$AS$506,MATCH(AD$1,'Tillförd energi'!$B$1:$AQ$1,0),FALSE)</f>
        <v>0</v>
      </c>
      <c r="AF322" s="73">
        <f>VLOOKUP($B322,'Tillförd energi'!$B$2:$AS$506,MATCH(AF$1,'Tillförd energi'!$B$1:$AQ$1,0),FALSE)</f>
        <v>0.126</v>
      </c>
      <c r="AH322" s="73">
        <f>IFERROR(VLOOKUP(B322,Miljö!$B$1:$S$476,9,FALSE)/1,0)</f>
        <v>0</v>
      </c>
      <c r="AJ322" s="81">
        <f>IFERROR(VLOOKUP($B322,Miljö!$B$1:$S$500,MATCH("hjälpel exklusive kraftvärme (GWh)",Miljö!$B$1:$V$1,0),FALSE)/1,"")</f>
        <v>0.126</v>
      </c>
      <c r="AK322" s="81">
        <f t="shared" ref="AK322:AK385" si="55">IF(ISERROR(1/AJ322),
IF(ISERROR(0.03*AP322),0,0.03*AP322),
AJ322)</f>
        <v>0.126</v>
      </c>
      <c r="AL322" s="81">
        <f>VLOOKUP($B322,'Slutlig allokering'!$B$2:$AL$462,MATCH("Hjälpel kraftvärme",'Slutlig allokering'!$B$2:$AL$2,0),FALSE)</f>
        <v>0</v>
      </c>
      <c r="AN322" s="73">
        <f t="shared" ref="AN322:AN385" si="56">SUM(C322:AF322)</f>
        <v>16.749000000000002</v>
      </c>
      <c r="AO322" s="73">
        <f t="shared" ref="AO322:AO385" si="57">AN322+AH322</f>
        <v>16.749000000000002</v>
      </c>
      <c r="AP322" s="73">
        <f>IF(ISERROR(1/VLOOKUP($B322,Leveranser!$B$1:$S$500,MATCH("såld värme (gwh)",Leveranser!$B$1:$S$1,0),FALSE)),"",VLOOKUP($B322,Leveranser!$B$1:$S$500,MATCH("såld värme (gwh)",Leveranser!$B$1:$S$1,0),FALSE))</f>
        <v>12.398999999999999</v>
      </c>
      <c r="AQ322" s="73">
        <f>VLOOKUP($B322,Leveranser!$B$1:$Y$500,MATCH("Totalt såld fjärrvärme till andra fjärrvärmeföretag",Leveranser!$B$1:$AA$1,0),FALSE)</f>
        <v>0</v>
      </c>
      <c r="AR322" s="73">
        <f>IF(ISERROR(1/VLOOKUP($B322,Miljö!$B$1:$S$500,MATCH("Såld mängd produktionsspecifik fjärrvärme (GWh)",Miljö!$B$1:$R$1,0),FALSE)),0,VLOOKUP($B322,Miljö!$B$1:$S$500,MATCH("Såld mängd produktionsspecifik fjärrvärme (GWh)",Miljö!$B$1:$R$1,0),FALSE))</f>
        <v>0</v>
      </c>
      <c r="AS322" s="82">
        <f t="shared" si="51"/>
        <v>0.74028300197026675</v>
      </c>
      <c r="AU322" s="73" t="str">
        <f>VLOOKUP($B322,'Miljövärden urval för publ'!$B$2:$I$486,7,FALSE)</f>
        <v>Ja</v>
      </c>
      <c r="AV322" s="73" t="str">
        <f>VLOOKUP($B322,'Miljövärden urval för publ'!$B$2:$I$486,6,FALSE)</f>
        <v>Nej</v>
      </c>
      <c r="AZ322" s="73">
        <f t="shared" ref="AZ322:AZ385" si="58">Y322+Z322+AF322</f>
        <v>0.55400000000000005</v>
      </c>
      <c r="BA322" s="73">
        <f t="shared" si="52"/>
        <v>0</v>
      </c>
      <c r="BB322" s="73">
        <f t="shared" ref="BB322:BB385" si="59">L322+M322+N322+O322+P322</f>
        <v>0</v>
      </c>
      <c r="BC322" s="73">
        <f t="shared" ref="BC322:BC385" si="60">Q322+R322+S322+T322</f>
        <v>8.9350000000000005</v>
      </c>
      <c r="BE322" s="73">
        <f t="shared" si="53"/>
        <v>0</v>
      </c>
      <c r="BF322" s="73">
        <f t="shared" si="54"/>
        <v>0</v>
      </c>
      <c r="BH322" s="73">
        <f t="shared" ref="BH322:BH385" si="61">K322+L322+M322+N322+O322+P322+Q322+R322+S322+T322+U322+V322+W322</f>
        <v>8.9350000000000005</v>
      </c>
    </row>
    <row r="323" spans="1:60" ht="15" x14ac:dyDescent="0.25">
      <c r="A323" t="s">
        <v>403</v>
      </c>
      <c r="B323" t="s">
        <v>416</v>
      </c>
      <c r="C323" s="73">
        <f>VLOOKUP($B323,'Tillförd energi'!$B$2:$AS$506,MATCH(C$1,'Tillförd energi'!$B$1:$AQ$1,0),FALSE)</f>
        <v>0</v>
      </c>
      <c r="D323" s="73">
        <f>VLOOKUP($B323,'Tillförd energi'!$B$2:$AS$506,MATCH(D$1,'Tillförd energi'!$B$1:$AQ$1,0),FALSE)</f>
        <v>7.4999999999999997E-2</v>
      </c>
      <c r="E323" s="73">
        <f>VLOOKUP($B323,'Tillförd energi'!$B$2:$AS$506,MATCH(E$1,'Tillförd energi'!$B$1:$AQ$1,0),FALSE)</f>
        <v>0</v>
      </c>
      <c r="F323" s="73">
        <f>VLOOKUP($B323,'Tillförd energi'!$B$2:$AS$506,MATCH(F$1,'Tillförd energi'!$B$1:$AQ$1,0),FALSE)</f>
        <v>0</v>
      </c>
      <c r="G323" s="73">
        <f>VLOOKUP($B323,'Tillförd energi'!$B$2:$AS$506,MATCH(G$1,'Tillförd energi'!$B$1:$AQ$1,0),FALSE)</f>
        <v>0</v>
      </c>
      <c r="H323" s="73">
        <f>VLOOKUP($B323,'Tillförd energi'!$B$2:$AS$506,MATCH(H$1,'Tillförd energi'!$B$1:$AQ$1,0),FALSE)</f>
        <v>0</v>
      </c>
      <c r="I323" s="73">
        <f>VLOOKUP($B323,'Tillförd energi'!$B$2:$AS$506,MATCH(I$1,'Tillförd energi'!$B$1:$AQ$1,0),FALSE)</f>
        <v>0</v>
      </c>
      <c r="J323" s="73">
        <f>VLOOKUP($B323,'Tillförd energi'!$B$2:$AS$506,MATCH(J$1,'Tillförd energi'!$B$1:$AQ$1,0),FALSE)</f>
        <v>0</v>
      </c>
      <c r="K323" s="73">
        <f>VLOOKUP($B323,'Tillförd energi'!$B$2:$AS$506,MATCH(K$1,'Tillförd energi'!$B$1:$AQ$1,0),FALSE)</f>
        <v>0</v>
      </c>
      <c r="L323" s="73">
        <f>VLOOKUP($B323,'Tillförd energi'!$B$2:$AS$506,MATCH(L$1,'Tillförd energi'!$B$1:$AQ$1,0),FALSE)</f>
        <v>0</v>
      </c>
      <c r="M323" s="73">
        <f>VLOOKUP($B323,'Tillförd energi'!$B$2:$AS$506,MATCH(M$1,'Tillförd energi'!$B$1:$AQ$1,0),FALSE)</f>
        <v>0</v>
      </c>
      <c r="N323" s="73">
        <f>VLOOKUP($B323,'Tillförd energi'!$B$2:$AS$506,MATCH(N$1,'Tillförd energi'!$B$1:$AQ$1,0),FALSE)</f>
        <v>0</v>
      </c>
      <c r="O323" s="73">
        <f>VLOOKUP($B323,'Tillförd energi'!$B$2:$AS$506,MATCH(O$1,'Tillförd energi'!$B$1:$AQ$1,0),FALSE)</f>
        <v>0</v>
      </c>
      <c r="P323" s="73">
        <f>VLOOKUP($B323,'Tillförd energi'!$B$2:$AS$506,MATCH(P$1,'Tillförd energi'!$B$1:$AQ$1,0),FALSE)</f>
        <v>0</v>
      </c>
      <c r="Q323" s="73">
        <f>VLOOKUP($B323,'Tillförd energi'!$B$2:$AS$506,MATCH(Q$1,'Tillförd energi'!$B$1:$AQ$1,0),FALSE)</f>
        <v>12.554</v>
      </c>
      <c r="R323" s="73">
        <f>VLOOKUP($B323,'Tillförd energi'!$B$2:$AS$506,MATCH(R$1,'Tillförd energi'!$B$1:$AQ$1,0),FALSE)</f>
        <v>0</v>
      </c>
      <c r="S323" s="73">
        <f>VLOOKUP($B323,'Tillförd energi'!$B$2:$AS$506,MATCH(S$1,'Tillförd energi'!$B$1:$AQ$1,0),FALSE)</f>
        <v>0</v>
      </c>
      <c r="T323" s="73">
        <f>VLOOKUP($B323,'Tillförd energi'!$B$2:$AS$506,MATCH(T$1,'Tillförd energi'!$B$1:$AQ$1,0),FALSE)</f>
        <v>0</v>
      </c>
      <c r="U323" s="73">
        <f>VLOOKUP($B323,'Tillförd energi'!$B$2:$AS$506,MATCH(U$1,'Tillförd energi'!$B$1:$AQ$1,0),FALSE)</f>
        <v>0</v>
      </c>
      <c r="V323" s="73">
        <f>VLOOKUP($B323,'Tillförd energi'!$B$2:$AS$506,MATCH(V$1,'Tillförd energi'!$B$1:$AQ$1,0),FALSE)</f>
        <v>0</v>
      </c>
      <c r="W323" s="73">
        <f>VLOOKUP($B323,'Tillförd energi'!$B$2:$AS$506,MATCH(W$1,'Tillförd energi'!$B$1:$AQ$1,0),FALSE)</f>
        <v>0</v>
      </c>
      <c r="X323" s="73">
        <f>VLOOKUP($B323,'Tillförd energi'!$B$2:$AS$506,MATCH(X$1,'Tillförd energi'!$B$1:$AQ$1,0),FALSE)</f>
        <v>0</v>
      </c>
      <c r="Y323" s="73">
        <f>VLOOKUP($B323,'Tillförd energi'!$B$2:$AS$506,MATCH(Y$1,'Tillförd energi'!$B$1:$AQ$1,0),FALSE)</f>
        <v>0</v>
      </c>
      <c r="Z323" s="73">
        <f>VLOOKUP($B323,'Tillförd energi'!$B$2:$AS$506,MATCH(Z$1,'Tillförd energi'!$B$1:$AQ$1,0),FALSE)</f>
        <v>0</v>
      </c>
      <c r="AA323" s="73">
        <f>VLOOKUP($B323,'Tillförd energi'!$B$2:$AS$506,MATCH(AA$1,'Tillförd energi'!$B$1:$AQ$1,0),FALSE)</f>
        <v>0</v>
      </c>
      <c r="AB323" s="73">
        <f>VLOOKUP($B323,'Tillförd energi'!$B$2:$AS$506,MATCH(AB$1,'Tillförd energi'!$B$1:$AQ$1,0),FALSE)</f>
        <v>0</v>
      </c>
      <c r="AC323" s="73">
        <f>VLOOKUP($B323,'Tillförd energi'!$B$2:$AS$506,MATCH(AC$1,'Tillförd energi'!$B$1:$AQ$1,0),FALSE)</f>
        <v>0</v>
      </c>
      <c r="AD323" s="73">
        <f>VLOOKUP($B323,'Tillförd energi'!$B$2:$AS$506,MATCH(AD$1,'Tillförd energi'!$B$1:$AQ$1,0),FALSE)</f>
        <v>0</v>
      </c>
      <c r="AF323" s="73">
        <f>VLOOKUP($B323,'Tillförd energi'!$B$2:$AS$506,MATCH(AF$1,'Tillförd energi'!$B$1:$AQ$1,0),FALSE)</f>
        <v>0.17799999999999999</v>
      </c>
      <c r="AH323" s="73">
        <f>IFERROR(VLOOKUP(B323,Miljö!$B$1:$S$476,9,FALSE)/1,0)</f>
        <v>0</v>
      </c>
      <c r="AJ323" s="81">
        <f>IFERROR(VLOOKUP($B323,Miljö!$B$1:$S$500,MATCH("hjälpel exklusive kraftvärme (GWh)",Miljö!$B$1:$V$1,0),FALSE)/1,"")</f>
        <v>0.17799999999999999</v>
      </c>
      <c r="AK323" s="81">
        <f t="shared" si="55"/>
        <v>0.17799999999999999</v>
      </c>
      <c r="AL323" s="81">
        <f>VLOOKUP($B323,'Slutlig allokering'!$B$2:$AL$462,MATCH("Hjälpel kraftvärme",'Slutlig allokering'!$B$2:$AL$2,0),FALSE)</f>
        <v>0</v>
      </c>
      <c r="AN323" s="73">
        <f t="shared" si="56"/>
        <v>12.807</v>
      </c>
      <c r="AO323" s="73">
        <f t="shared" si="57"/>
        <v>12.807</v>
      </c>
      <c r="AP323" s="73">
        <f>IF(ISERROR(1/VLOOKUP($B323,Leveranser!$B$1:$S$500,MATCH("såld värme (gwh)",Leveranser!$B$1:$S$1,0),FALSE)),"",VLOOKUP($B323,Leveranser!$B$1:$S$500,MATCH("såld värme (gwh)",Leveranser!$B$1:$S$1,0),FALSE))</f>
        <v>9.2149999999999999</v>
      </c>
      <c r="AQ323" s="73">
        <f>VLOOKUP($B323,Leveranser!$B$1:$Y$500,MATCH("Totalt såld fjärrvärme till andra fjärrvärmeföretag",Leveranser!$B$1:$AA$1,0),FALSE)</f>
        <v>0</v>
      </c>
      <c r="AR323" s="73">
        <f>IF(ISERROR(1/VLOOKUP($B323,Miljö!$B$1:$S$500,MATCH("Såld mängd produktionsspecifik fjärrvärme (GWh)",Miljö!$B$1:$R$1,0),FALSE)),0,VLOOKUP($B323,Miljö!$B$1:$S$500,MATCH("Såld mängd produktionsspecifik fjärrvärme (GWh)",Miljö!$B$1:$R$1,0),FALSE))</f>
        <v>0</v>
      </c>
      <c r="AS323" s="82">
        <f t="shared" ref="AS323:AS386" si="62">IF(ISERROR(AP323/AO323),"",AP323/AO323)</f>
        <v>0.71952838291559296</v>
      </c>
      <c r="AU323" s="73" t="str">
        <f>VLOOKUP($B323,'Miljövärden urval för publ'!$B$2:$I$486,7,FALSE)</f>
        <v>Ja</v>
      </c>
      <c r="AV323" s="73" t="str">
        <f>VLOOKUP($B323,'Miljövärden urval för publ'!$B$2:$I$486,6,FALSE)</f>
        <v>Nej</v>
      </c>
      <c r="AZ323" s="73">
        <f t="shared" si="58"/>
        <v>0.17799999999999999</v>
      </c>
      <c r="BA323" s="73">
        <f t="shared" ref="BA323:BA386" si="63">W323</f>
        <v>0</v>
      </c>
      <c r="BB323" s="73">
        <f t="shared" si="59"/>
        <v>0</v>
      </c>
      <c r="BC323" s="73">
        <f t="shared" si="60"/>
        <v>12.554</v>
      </c>
      <c r="BE323" s="73">
        <f t="shared" ref="BE323:BE386" si="64">AA323</f>
        <v>0</v>
      </c>
      <c r="BF323" s="73">
        <f t="shared" ref="BF323:BF386" si="65">AD323</f>
        <v>0</v>
      </c>
      <c r="BH323" s="73">
        <f t="shared" si="61"/>
        <v>12.554</v>
      </c>
    </row>
    <row r="324" spans="1:60" ht="15" x14ac:dyDescent="0.25">
      <c r="A324" t="s">
        <v>403</v>
      </c>
      <c r="B324" t="s">
        <v>417</v>
      </c>
      <c r="C324" s="73">
        <f>VLOOKUP($B324,'Tillförd energi'!$B$2:$AS$506,MATCH(C$1,'Tillförd energi'!$B$1:$AQ$1,0),FALSE)</f>
        <v>0</v>
      </c>
      <c r="D324" s="73">
        <f>VLOOKUP($B324,'Tillförd energi'!$B$2:$AS$506,MATCH(D$1,'Tillförd energi'!$B$1:$AQ$1,0),FALSE)</f>
        <v>0.54500000000000004</v>
      </c>
      <c r="E324" s="73">
        <f>VLOOKUP($B324,'Tillförd energi'!$B$2:$AS$506,MATCH(E$1,'Tillförd energi'!$B$1:$AQ$1,0),FALSE)</f>
        <v>2.56955</v>
      </c>
      <c r="F324" s="73">
        <f>VLOOKUP($B324,'Tillförd energi'!$B$2:$AS$506,MATCH(F$1,'Tillförd energi'!$B$1:$AQ$1,0),FALSE)</f>
        <v>0</v>
      </c>
      <c r="G324" s="73">
        <f>VLOOKUP($B324,'Tillförd energi'!$B$2:$AS$506,MATCH(G$1,'Tillförd energi'!$B$1:$AQ$1,0),FALSE)</f>
        <v>0</v>
      </c>
      <c r="H324" s="73">
        <f>VLOOKUP($B324,'Tillförd energi'!$B$2:$AS$506,MATCH(H$1,'Tillförd energi'!$B$1:$AQ$1,0),FALSE)</f>
        <v>0</v>
      </c>
      <c r="I324" s="73">
        <f>VLOOKUP($B324,'Tillförd energi'!$B$2:$AS$506,MATCH(I$1,'Tillförd energi'!$B$1:$AQ$1,0),FALSE)</f>
        <v>0</v>
      </c>
      <c r="J324" s="73">
        <f>VLOOKUP($B324,'Tillförd energi'!$B$2:$AS$506,MATCH(J$1,'Tillförd energi'!$B$1:$AQ$1,0),FALSE)</f>
        <v>0</v>
      </c>
      <c r="K324" s="73">
        <f>VLOOKUP($B324,'Tillförd energi'!$B$2:$AS$506,MATCH(K$1,'Tillförd energi'!$B$1:$AQ$1,0),FALSE)</f>
        <v>0</v>
      </c>
      <c r="L324" s="73">
        <f>VLOOKUP($B324,'Tillförd energi'!$B$2:$AS$506,MATCH(L$1,'Tillförd energi'!$B$1:$AQ$1,0),FALSE)</f>
        <v>92.341499999999996</v>
      </c>
      <c r="M324" s="73">
        <f>VLOOKUP($B324,'Tillförd energi'!$B$2:$AS$506,MATCH(M$1,'Tillförd energi'!$B$1:$AQ$1,0),FALSE)</f>
        <v>51.204700000000003</v>
      </c>
      <c r="N324" s="73">
        <f>VLOOKUP($B324,'Tillförd energi'!$B$2:$AS$506,MATCH(N$1,'Tillförd energi'!$B$1:$AQ$1,0),FALSE)</f>
        <v>30.9223</v>
      </c>
      <c r="O324" s="73">
        <f>VLOOKUP($B324,'Tillförd energi'!$B$2:$AS$506,MATCH(O$1,'Tillförd energi'!$B$1:$AQ$1,0),FALSE)</f>
        <v>15.463200000000001</v>
      </c>
      <c r="P324" s="73">
        <f>VLOOKUP($B324,'Tillförd energi'!$B$2:$AS$506,MATCH(P$1,'Tillförd energi'!$B$1:$AQ$1,0),FALSE)</f>
        <v>8.5350000000000001</v>
      </c>
      <c r="Q324" s="73">
        <f>VLOOKUP($B324,'Tillförd energi'!$B$2:$AS$506,MATCH(Q$1,'Tillförd energi'!$B$1:$AQ$1,0),FALSE)</f>
        <v>0.680037</v>
      </c>
      <c r="R324" s="73">
        <f>VLOOKUP($B324,'Tillförd energi'!$B$2:$AS$506,MATCH(R$1,'Tillförd energi'!$B$1:$AQ$1,0),FALSE)</f>
        <v>0</v>
      </c>
      <c r="S324" s="73">
        <f>VLOOKUP($B324,'Tillförd energi'!$B$2:$AS$506,MATCH(S$1,'Tillförd energi'!$B$1:$AQ$1,0),FALSE)</f>
        <v>2.0676999999999999</v>
      </c>
      <c r="T324" s="73">
        <f>VLOOKUP($B324,'Tillförd energi'!$B$2:$AS$506,MATCH(T$1,'Tillförd energi'!$B$1:$AQ$1,0),FALSE)</f>
        <v>0</v>
      </c>
      <c r="U324" s="73">
        <f>VLOOKUP($B324,'Tillförd energi'!$B$2:$AS$506,MATCH(U$1,'Tillförd energi'!$B$1:$AQ$1,0),FALSE)</f>
        <v>0</v>
      </c>
      <c r="V324" s="73">
        <f>VLOOKUP($B324,'Tillförd energi'!$B$2:$AS$506,MATCH(V$1,'Tillförd energi'!$B$1:$AQ$1,0),FALSE)</f>
        <v>0</v>
      </c>
      <c r="W324" s="73">
        <f>VLOOKUP($B324,'Tillförd energi'!$B$2:$AS$506,MATCH(W$1,'Tillförd energi'!$B$1:$AQ$1,0),FALSE)</f>
        <v>0</v>
      </c>
      <c r="X324" s="73">
        <f>VLOOKUP($B324,'Tillförd energi'!$B$2:$AS$506,MATCH(X$1,'Tillförd energi'!$B$1:$AQ$1,0),FALSE)</f>
        <v>57.9283</v>
      </c>
      <c r="Y324" s="73">
        <f>VLOOKUP($B324,'Tillförd energi'!$B$2:$AS$506,MATCH(Y$1,'Tillförd energi'!$B$1:$AQ$1,0),FALSE)</f>
        <v>0</v>
      </c>
      <c r="Z324" s="73">
        <f>VLOOKUP($B324,'Tillförd energi'!$B$2:$AS$506,MATCH(Z$1,'Tillförd energi'!$B$1:$AQ$1,0),FALSE)</f>
        <v>0</v>
      </c>
      <c r="AA324" s="73">
        <f>VLOOKUP($B324,'Tillförd energi'!$B$2:$AS$506,MATCH(AA$1,'Tillförd energi'!$B$1:$AQ$1,0),FALSE)</f>
        <v>0</v>
      </c>
      <c r="AB324" s="73">
        <f>VLOOKUP($B324,'Tillförd energi'!$B$2:$AS$506,MATCH(AB$1,'Tillförd energi'!$B$1:$AQ$1,0),FALSE)</f>
        <v>0</v>
      </c>
      <c r="AC324" s="73">
        <f>VLOOKUP($B324,'Tillförd energi'!$B$2:$AS$506,MATCH(AC$1,'Tillförd energi'!$B$1:$AQ$1,0),FALSE)</f>
        <v>0</v>
      </c>
      <c r="AD324" s="73">
        <f>VLOOKUP($B324,'Tillförd energi'!$B$2:$AS$506,MATCH(AD$1,'Tillförd energi'!$B$1:$AQ$1,0),FALSE)</f>
        <v>0</v>
      </c>
      <c r="AF324" s="73">
        <f>VLOOKUP($B324,'Tillförd energi'!$B$2:$AS$506,MATCH(AF$1,'Tillförd energi'!$B$1:$AQ$1,0),FALSE)</f>
        <v>10.805400000000001</v>
      </c>
      <c r="AH324" s="73">
        <f>IFERROR(VLOOKUP(B324,Miljö!$B$1:$S$476,9,FALSE)/1,0)</f>
        <v>0</v>
      </c>
      <c r="AJ324" s="81">
        <f>IFERROR(VLOOKUP($B324,Miljö!$B$1:$S$500,MATCH("hjälpel exklusive kraftvärme (GWh)",Miljö!$B$1:$V$1,0),FALSE)/1,"")</f>
        <v>0.91500000000000004</v>
      </c>
      <c r="AK324" s="81">
        <f t="shared" si="55"/>
        <v>0.91500000000000004</v>
      </c>
      <c r="AL324" s="81">
        <f>VLOOKUP($B324,'Slutlig allokering'!$B$2:$AL$462,MATCH("Hjälpel kraftvärme",'Slutlig allokering'!$B$2:$AL$2,0),FALSE)</f>
        <v>9.8904300000000003</v>
      </c>
      <c r="AN324" s="73">
        <f t="shared" si="56"/>
        <v>273.06268700000004</v>
      </c>
      <c r="AO324" s="73">
        <f t="shared" si="57"/>
        <v>273.06268700000004</v>
      </c>
      <c r="AP324" s="73">
        <f>IF(ISERROR(1/VLOOKUP($B324,Leveranser!$B$1:$S$500,MATCH("såld värme (gwh)",Leveranser!$B$1:$S$1,0),FALSE)),"",VLOOKUP($B324,Leveranser!$B$1:$S$500,MATCH("såld värme (gwh)",Leveranser!$B$1:$S$1,0),FALSE))</f>
        <v>316.14100000000002</v>
      </c>
      <c r="AQ324" s="73">
        <f>VLOOKUP($B324,Leveranser!$B$1:$Y$500,MATCH("Totalt såld fjärrvärme till andra fjärrvärmeföretag",Leveranser!$B$1:$AA$1,0),FALSE)</f>
        <v>0</v>
      </c>
      <c r="AR324" s="73">
        <f>IF(ISERROR(1/VLOOKUP($B324,Miljö!$B$1:$S$500,MATCH("Såld mängd produktionsspecifik fjärrvärme (GWh)",Miljö!$B$1:$R$1,0),FALSE)),0,VLOOKUP($B324,Miljö!$B$1:$S$500,MATCH("Såld mängd produktionsspecifik fjärrvärme (GWh)",Miljö!$B$1:$R$1,0),FALSE))</f>
        <v>0</v>
      </c>
      <c r="AS324" s="82">
        <f t="shared" si="62"/>
        <v>1.1577597930837031</v>
      </c>
      <c r="AU324" s="73" t="str">
        <f>VLOOKUP($B324,'Miljövärden urval för publ'!$B$2:$I$486,7,FALSE)</f>
        <v>Ja</v>
      </c>
      <c r="AV324" s="73" t="str">
        <f>VLOOKUP($B324,'Miljövärden urval för publ'!$B$2:$I$486,6,FALSE)</f>
        <v>Nej</v>
      </c>
      <c r="AZ324" s="73">
        <f t="shared" si="58"/>
        <v>10.805400000000001</v>
      </c>
      <c r="BA324" s="73">
        <f t="shared" si="63"/>
        <v>0</v>
      </c>
      <c r="BB324" s="73">
        <f t="shared" si="59"/>
        <v>198.4667</v>
      </c>
      <c r="BC324" s="73">
        <f t="shared" si="60"/>
        <v>2.7477369999999999</v>
      </c>
      <c r="BE324" s="73">
        <f t="shared" si="64"/>
        <v>0</v>
      </c>
      <c r="BF324" s="73">
        <f t="shared" si="65"/>
        <v>0</v>
      </c>
      <c r="BH324" s="73">
        <f t="shared" si="61"/>
        <v>201.214437</v>
      </c>
    </row>
    <row r="325" spans="1:60" ht="15" x14ac:dyDescent="0.25">
      <c r="A325" t="s">
        <v>403</v>
      </c>
      <c r="B325" t="s">
        <v>418</v>
      </c>
      <c r="C325" s="73">
        <f>VLOOKUP($B325,'Tillförd energi'!$B$2:$AS$506,MATCH(C$1,'Tillförd energi'!$B$1:$AQ$1,0),FALSE)</f>
        <v>0</v>
      </c>
      <c r="D325" s="73">
        <f>VLOOKUP($B325,'Tillförd energi'!$B$2:$AS$506,MATCH(D$1,'Tillförd energi'!$B$1:$AQ$1,0),FALSE)</f>
        <v>0.64300000000000002</v>
      </c>
      <c r="E325" s="73">
        <f>VLOOKUP($B325,'Tillförd energi'!$B$2:$AS$506,MATCH(E$1,'Tillförd energi'!$B$1:$AQ$1,0),FALSE)</f>
        <v>0</v>
      </c>
      <c r="F325" s="73">
        <f>VLOOKUP($B325,'Tillförd energi'!$B$2:$AS$506,MATCH(F$1,'Tillförd energi'!$B$1:$AQ$1,0),FALSE)</f>
        <v>0</v>
      </c>
      <c r="G325" s="73">
        <f>VLOOKUP($B325,'Tillförd energi'!$B$2:$AS$506,MATCH(G$1,'Tillförd energi'!$B$1:$AQ$1,0),FALSE)</f>
        <v>0</v>
      </c>
      <c r="H325" s="73">
        <f>VLOOKUP($B325,'Tillförd energi'!$B$2:$AS$506,MATCH(H$1,'Tillförd energi'!$B$1:$AQ$1,0),FALSE)</f>
        <v>0</v>
      </c>
      <c r="I325" s="73">
        <f>VLOOKUP($B325,'Tillförd energi'!$B$2:$AS$506,MATCH(I$1,'Tillförd energi'!$B$1:$AQ$1,0),FALSE)</f>
        <v>0</v>
      </c>
      <c r="J325" s="73">
        <f>VLOOKUP($B325,'Tillförd energi'!$B$2:$AS$506,MATCH(J$1,'Tillförd energi'!$B$1:$AQ$1,0),FALSE)</f>
        <v>0</v>
      </c>
      <c r="K325" s="73">
        <f>VLOOKUP($B325,'Tillförd energi'!$B$2:$AS$506,MATCH(K$1,'Tillförd energi'!$B$1:$AQ$1,0),FALSE)</f>
        <v>0</v>
      </c>
      <c r="L325" s="73">
        <f>VLOOKUP($B325,'Tillförd energi'!$B$2:$AS$506,MATCH(L$1,'Tillförd energi'!$B$1:$AQ$1,0),FALSE)</f>
        <v>0</v>
      </c>
      <c r="M325" s="73">
        <f>VLOOKUP($B325,'Tillförd energi'!$B$2:$AS$506,MATCH(M$1,'Tillförd energi'!$B$1:$AQ$1,0),FALSE)</f>
        <v>0</v>
      </c>
      <c r="N325" s="73">
        <f>VLOOKUP($B325,'Tillförd energi'!$B$2:$AS$506,MATCH(N$1,'Tillförd energi'!$B$1:$AQ$1,0),FALSE)</f>
        <v>0</v>
      </c>
      <c r="O325" s="73">
        <f>VLOOKUP($B325,'Tillförd energi'!$B$2:$AS$506,MATCH(O$1,'Tillförd energi'!$B$1:$AQ$1,0),FALSE)</f>
        <v>23.8</v>
      </c>
      <c r="P325" s="73">
        <f>VLOOKUP($B325,'Tillförd energi'!$B$2:$AS$506,MATCH(P$1,'Tillförd energi'!$B$1:$AQ$1,0),FALSE)</f>
        <v>0</v>
      </c>
      <c r="Q325" s="73">
        <f>VLOOKUP($B325,'Tillförd energi'!$B$2:$AS$506,MATCH(Q$1,'Tillförd energi'!$B$1:$AQ$1,0),FALSE)</f>
        <v>8.9030000000000005</v>
      </c>
      <c r="R325" s="73">
        <f>VLOOKUP($B325,'Tillförd energi'!$B$2:$AS$506,MATCH(R$1,'Tillförd energi'!$B$1:$AQ$1,0),FALSE)</f>
        <v>0</v>
      </c>
      <c r="S325" s="73">
        <f>VLOOKUP($B325,'Tillförd energi'!$B$2:$AS$506,MATCH(S$1,'Tillförd energi'!$B$1:$AQ$1,0),FALSE)</f>
        <v>0</v>
      </c>
      <c r="T325" s="73">
        <f>VLOOKUP($B325,'Tillförd energi'!$B$2:$AS$506,MATCH(T$1,'Tillförd energi'!$B$1:$AQ$1,0),FALSE)</f>
        <v>0</v>
      </c>
      <c r="U325" s="73">
        <f>VLOOKUP($B325,'Tillförd energi'!$B$2:$AS$506,MATCH(U$1,'Tillförd energi'!$B$1:$AQ$1,0),FALSE)</f>
        <v>0</v>
      </c>
      <c r="V325" s="73">
        <f>VLOOKUP($B325,'Tillförd energi'!$B$2:$AS$506,MATCH(V$1,'Tillförd energi'!$B$1:$AQ$1,0),FALSE)</f>
        <v>0</v>
      </c>
      <c r="W325" s="73">
        <f>VLOOKUP($B325,'Tillförd energi'!$B$2:$AS$506,MATCH(W$1,'Tillförd energi'!$B$1:$AQ$1,0),FALSE)</f>
        <v>0</v>
      </c>
      <c r="X325" s="73">
        <f>VLOOKUP($B325,'Tillförd energi'!$B$2:$AS$506,MATCH(X$1,'Tillförd energi'!$B$1:$AQ$1,0),FALSE)</f>
        <v>5.9080000000000004</v>
      </c>
      <c r="Y325" s="73">
        <f>VLOOKUP($B325,'Tillförd energi'!$B$2:$AS$506,MATCH(Y$1,'Tillförd energi'!$B$1:$AQ$1,0),FALSE)</f>
        <v>0</v>
      </c>
      <c r="Z325" s="73">
        <f>VLOOKUP($B325,'Tillförd energi'!$B$2:$AS$506,MATCH(Z$1,'Tillförd energi'!$B$1:$AQ$1,0),FALSE)</f>
        <v>0</v>
      </c>
      <c r="AA325" s="73">
        <f>VLOOKUP($B325,'Tillförd energi'!$B$2:$AS$506,MATCH(AA$1,'Tillförd energi'!$B$1:$AQ$1,0),FALSE)</f>
        <v>0</v>
      </c>
      <c r="AB325" s="73">
        <f>VLOOKUP($B325,'Tillförd energi'!$B$2:$AS$506,MATCH(AB$1,'Tillförd energi'!$B$1:$AQ$1,0),FALSE)</f>
        <v>0</v>
      </c>
      <c r="AC325" s="73">
        <f>VLOOKUP($B325,'Tillförd energi'!$B$2:$AS$506,MATCH(AC$1,'Tillförd energi'!$B$1:$AQ$1,0),FALSE)</f>
        <v>0</v>
      </c>
      <c r="AD325" s="73">
        <f>VLOOKUP($B325,'Tillförd energi'!$B$2:$AS$506,MATCH(AD$1,'Tillförd energi'!$B$1:$AQ$1,0),FALSE)</f>
        <v>0</v>
      </c>
      <c r="AF325" s="73">
        <f>VLOOKUP($B325,'Tillförd energi'!$B$2:$AS$506,MATCH(AF$1,'Tillförd energi'!$B$1:$AQ$1,0),FALSE)</f>
        <v>0.68799999999999994</v>
      </c>
      <c r="AH325" s="73">
        <f>IFERROR(VLOOKUP(B325,Miljö!$B$1:$S$476,9,FALSE)/1,0)</f>
        <v>0</v>
      </c>
      <c r="AJ325" s="81">
        <f>IFERROR(VLOOKUP($B325,Miljö!$B$1:$S$500,MATCH("hjälpel exklusive kraftvärme (GWh)",Miljö!$B$1:$V$1,0),FALSE)/1,"")</f>
        <v>0.68799999999999994</v>
      </c>
      <c r="AK325" s="81">
        <f t="shared" si="55"/>
        <v>0.68799999999999994</v>
      </c>
      <c r="AL325" s="81">
        <f>VLOOKUP($B325,'Slutlig allokering'!$B$2:$AL$462,MATCH("Hjälpel kraftvärme",'Slutlig allokering'!$B$2:$AL$2,0),FALSE)</f>
        <v>0</v>
      </c>
      <c r="AN325" s="73">
        <f t="shared" si="56"/>
        <v>39.942000000000007</v>
      </c>
      <c r="AO325" s="73">
        <f t="shared" si="57"/>
        <v>39.942000000000007</v>
      </c>
      <c r="AP325" s="73">
        <f>IF(ISERROR(1/VLOOKUP($B325,Leveranser!$B$1:$S$500,MATCH("såld värme (gwh)",Leveranser!$B$1:$S$1,0),FALSE)),"",VLOOKUP($B325,Leveranser!$B$1:$S$500,MATCH("såld värme (gwh)",Leveranser!$B$1:$S$1,0),FALSE))</f>
        <v>29.599</v>
      </c>
      <c r="AQ325" s="73">
        <f>VLOOKUP($B325,Leveranser!$B$1:$Y$500,MATCH("Totalt såld fjärrvärme till andra fjärrvärmeföretag",Leveranser!$B$1:$AA$1,0),FALSE)</f>
        <v>0</v>
      </c>
      <c r="AR325" s="73">
        <f>IF(ISERROR(1/VLOOKUP($B325,Miljö!$B$1:$S$500,MATCH("Såld mängd produktionsspecifik fjärrvärme (GWh)",Miljö!$B$1:$R$1,0),FALSE)),0,VLOOKUP($B325,Miljö!$B$1:$S$500,MATCH("Såld mängd produktionsspecifik fjärrvärme (GWh)",Miljö!$B$1:$R$1,0),FALSE))</f>
        <v>0</v>
      </c>
      <c r="AS325" s="82">
        <f t="shared" si="62"/>
        <v>0.74104952180661943</v>
      </c>
      <c r="AU325" s="73" t="str">
        <f>VLOOKUP($B325,'Miljövärden urval för publ'!$B$2:$I$486,7,FALSE)</f>
        <v>Ja</v>
      </c>
      <c r="AV325" s="73" t="str">
        <f>VLOOKUP($B325,'Miljövärden urval för publ'!$B$2:$I$486,6,FALSE)</f>
        <v>Nej</v>
      </c>
      <c r="AZ325" s="73">
        <f t="shared" si="58"/>
        <v>0.68799999999999994</v>
      </c>
      <c r="BA325" s="73">
        <f t="shared" si="63"/>
        <v>0</v>
      </c>
      <c r="BB325" s="73">
        <f t="shared" si="59"/>
        <v>23.8</v>
      </c>
      <c r="BC325" s="73">
        <f t="shared" si="60"/>
        <v>8.9030000000000005</v>
      </c>
      <c r="BE325" s="73">
        <f t="shared" si="64"/>
        <v>0</v>
      </c>
      <c r="BF325" s="73">
        <f t="shared" si="65"/>
        <v>0</v>
      </c>
      <c r="BH325" s="73">
        <f t="shared" si="61"/>
        <v>32.703000000000003</v>
      </c>
    </row>
    <row r="326" spans="1:60" ht="15" x14ac:dyDescent="0.25">
      <c r="A326" t="s">
        <v>403</v>
      </c>
      <c r="B326" t="s">
        <v>419</v>
      </c>
      <c r="C326" s="73">
        <f>VLOOKUP($B326,'Tillförd energi'!$B$2:$AS$506,MATCH(C$1,'Tillförd energi'!$B$1:$AQ$1,0),FALSE)</f>
        <v>0</v>
      </c>
      <c r="D326" s="73">
        <f>VLOOKUP($B326,'Tillförd energi'!$B$2:$AS$506,MATCH(D$1,'Tillförd energi'!$B$1:$AQ$1,0),FALSE)</f>
        <v>0</v>
      </c>
      <c r="E326" s="73">
        <f>VLOOKUP($B326,'Tillförd energi'!$B$2:$AS$506,MATCH(E$1,'Tillförd energi'!$B$1:$AQ$1,0),FALSE)</f>
        <v>0</v>
      </c>
      <c r="F326" s="73">
        <f>VLOOKUP($B326,'Tillförd energi'!$B$2:$AS$506,MATCH(F$1,'Tillförd energi'!$B$1:$AQ$1,0),FALSE)</f>
        <v>0</v>
      </c>
      <c r="G326" s="73">
        <f>VLOOKUP($B326,'Tillförd energi'!$B$2:$AS$506,MATCH(G$1,'Tillförd energi'!$B$1:$AQ$1,0),FALSE)</f>
        <v>0</v>
      </c>
      <c r="H326" s="73">
        <f>VLOOKUP($B326,'Tillförd energi'!$B$2:$AS$506,MATCH(H$1,'Tillförd energi'!$B$1:$AQ$1,0),FALSE)</f>
        <v>0</v>
      </c>
      <c r="I326" s="73">
        <f>VLOOKUP($B326,'Tillförd energi'!$B$2:$AS$506,MATCH(I$1,'Tillförd energi'!$B$1:$AQ$1,0),FALSE)</f>
        <v>0</v>
      </c>
      <c r="J326" s="73">
        <f>VLOOKUP($B326,'Tillförd energi'!$B$2:$AS$506,MATCH(J$1,'Tillförd energi'!$B$1:$AQ$1,0),FALSE)</f>
        <v>0</v>
      </c>
      <c r="K326" s="73">
        <f>VLOOKUP($B326,'Tillförd energi'!$B$2:$AS$506,MATCH(K$1,'Tillförd energi'!$B$1:$AQ$1,0),FALSE)</f>
        <v>0</v>
      </c>
      <c r="L326" s="73">
        <f>VLOOKUP($B326,'Tillförd energi'!$B$2:$AS$506,MATCH(L$1,'Tillförd energi'!$B$1:$AQ$1,0),FALSE)</f>
        <v>0</v>
      </c>
      <c r="M326" s="73">
        <f>VLOOKUP($B326,'Tillförd energi'!$B$2:$AS$506,MATCH(M$1,'Tillförd energi'!$B$1:$AQ$1,0),FALSE)</f>
        <v>0</v>
      </c>
      <c r="N326" s="73">
        <f>VLOOKUP($B326,'Tillförd energi'!$B$2:$AS$506,MATCH(N$1,'Tillförd energi'!$B$1:$AQ$1,0),FALSE)</f>
        <v>0</v>
      </c>
      <c r="O326" s="73">
        <f>VLOOKUP($B326,'Tillförd energi'!$B$2:$AS$506,MATCH(O$1,'Tillförd energi'!$B$1:$AQ$1,0),FALSE)</f>
        <v>0</v>
      </c>
      <c r="P326" s="73">
        <f>VLOOKUP($B326,'Tillförd energi'!$B$2:$AS$506,MATCH(P$1,'Tillförd energi'!$B$1:$AQ$1,0),FALSE)</f>
        <v>0</v>
      </c>
      <c r="Q326" s="73">
        <f>VLOOKUP($B326,'Tillförd energi'!$B$2:$AS$506,MATCH(Q$1,'Tillförd energi'!$B$1:$AQ$1,0),FALSE)</f>
        <v>0</v>
      </c>
      <c r="R326" s="73">
        <f>VLOOKUP($B326,'Tillförd energi'!$B$2:$AS$506,MATCH(R$1,'Tillförd energi'!$B$1:$AQ$1,0),FALSE)</f>
        <v>0</v>
      </c>
      <c r="S326" s="73">
        <f>VLOOKUP($B326,'Tillförd energi'!$B$2:$AS$506,MATCH(S$1,'Tillförd energi'!$B$1:$AQ$1,0),FALSE)</f>
        <v>0</v>
      </c>
      <c r="T326" s="73">
        <f>VLOOKUP($B326,'Tillförd energi'!$B$2:$AS$506,MATCH(T$1,'Tillförd energi'!$B$1:$AQ$1,0),FALSE)</f>
        <v>0</v>
      </c>
      <c r="U326" s="73">
        <f>VLOOKUP($B326,'Tillförd energi'!$B$2:$AS$506,MATCH(U$1,'Tillförd energi'!$B$1:$AQ$1,0),FALSE)</f>
        <v>0</v>
      </c>
      <c r="V326" s="73">
        <f>VLOOKUP($B326,'Tillförd energi'!$B$2:$AS$506,MATCH(V$1,'Tillförd energi'!$B$1:$AQ$1,0),FALSE)</f>
        <v>0</v>
      </c>
      <c r="W326" s="73">
        <f>VLOOKUP($B326,'Tillförd energi'!$B$2:$AS$506,MATCH(W$1,'Tillförd energi'!$B$1:$AQ$1,0),FALSE)</f>
        <v>0</v>
      </c>
      <c r="X326" s="73">
        <f>VLOOKUP($B326,'Tillförd energi'!$B$2:$AS$506,MATCH(X$1,'Tillförd energi'!$B$1:$AQ$1,0),FALSE)</f>
        <v>0</v>
      </c>
      <c r="Y326" s="73">
        <f>VLOOKUP($B326,'Tillförd energi'!$B$2:$AS$506,MATCH(Y$1,'Tillförd energi'!$B$1:$AQ$1,0),FALSE)</f>
        <v>0</v>
      </c>
      <c r="Z326" s="73">
        <f>VLOOKUP($B326,'Tillförd energi'!$B$2:$AS$506,MATCH(Z$1,'Tillförd energi'!$B$1:$AQ$1,0),FALSE)</f>
        <v>0</v>
      </c>
      <c r="AA326" s="73">
        <f>VLOOKUP($B326,'Tillförd energi'!$B$2:$AS$506,MATCH(AA$1,'Tillförd energi'!$B$1:$AQ$1,0),FALSE)</f>
        <v>0</v>
      </c>
      <c r="AB326" s="73">
        <f>VLOOKUP($B326,'Tillförd energi'!$B$2:$AS$506,MATCH(AB$1,'Tillförd energi'!$B$1:$AQ$1,0),FALSE)</f>
        <v>0</v>
      </c>
      <c r="AC326" s="73">
        <f>VLOOKUP($B326,'Tillförd energi'!$B$2:$AS$506,MATCH(AC$1,'Tillförd energi'!$B$1:$AQ$1,0),FALSE)</f>
        <v>39.15</v>
      </c>
      <c r="AD326" s="73">
        <f>VLOOKUP($B326,'Tillförd energi'!$B$2:$AS$506,MATCH(AD$1,'Tillförd energi'!$B$1:$AQ$1,0),FALSE)</f>
        <v>0</v>
      </c>
      <c r="AF326" s="73">
        <f>VLOOKUP($B326,'Tillförd energi'!$B$2:$AS$506,MATCH(AF$1,'Tillförd energi'!$B$1:$AQ$1,0),FALSE)</f>
        <v>0.86775000000000002</v>
      </c>
      <c r="AH326" s="73">
        <f>IFERROR(VLOOKUP(B326,Miljö!$B$1:$S$476,9,FALSE)/1,0)</f>
        <v>0</v>
      </c>
      <c r="AJ326" s="81">
        <f>IFERROR(VLOOKUP($B326,Miljö!$B$1:$S$500,MATCH("hjälpel exklusive kraftvärme (GWh)",Miljö!$B$1:$V$1,0),FALSE)/1,"")</f>
        <v>0</v>
      </c>
      <c r="AK326" s="81">
        <f t="shared" si="55"/>
        <v>0.86775000000000002</v>
      </c>
      <c r="AL326" s="81">
        <f>VLOOKUP($B326,'Slutlig allokering'!$B$2:$AL$462,MATCH("Hjälpel kraftvärme",'Slutlig allokering'!$B$2:$AL$2,0),FALSE)</f>
        <v>0</v>
      </c>
      <c r="AN326" s="73">
        <f t="shared" si="56"/>
        <v>40.017749999999999</v>
      </c>
      <c r="AO326" s="73">
        <f t="shared" si="57"/>
        <v>40.017749999999999</v>
      </c>
      <c r="AP326" s="73">
        <f>IF(ISERROR(1/VLOOKUP($B326,Leveranser!$B$1:$S$500,MATCH("såld värme (gwh)",Leveranser!$B$1:$S$1,0),FALSE)),"",VLOOKUP($B326,Leveranser!$B$1:$S$500,MATCH("såld värme (gwh)",Leveranser!$B$1:$S$1,0),FALSE))</f>
        <v>28.925000000000001</v>
      </c>
      <c r="AQ326" s="73">
        <f>VLOOKUP($B326,Leveranser!$B$1:$Y$500,MATCH("Totalt såld fjärrvärme till andra fjärrvärmeföretag",Leveranser!$B$1:$AA$1,0),FALSE)</f>
        <v>0</v>
      </c>
      <c r="AR326" s="73">
        <f>IF(ISERROR(1/VLOOKUP($B326,Miljö!$B$1:$S$500,MATCH("Såld mängd produktionsspecifik fjärrvärme (GWh)",Miljö!$B$1:$R$1,0),FALSE)),0,VLOOKUP($B326,Miljö!$B$1:$S$500,MATCH("Såld mängd produktionsspecifik fjärrvärme (GWh)",Miljö!$B$1:$R$1,0),FALSE))</f>
        <v>0</v>
      </c>
      <c r="AS326" s="82">
        <f t="shared" si="62"/>
        <v>0.72280425561157235</v>
      </c>
      <c r="AU326" s="73" t="str">
        <f>VLOOKUP($B326,'Miljövärden urval för publ'!$B$2:$I$486,7,FALSE)</f>
        <v>Ja</v>
      </c>
      <c r="AV326" s="73" t="str">
        <f>VLOOKUP($B326,'Miljövärden urval för publ'!$B$2:$I$486,6,FALSE)</f>
        <v>Nej</v>
      </c>
      <c r="AZ326" s="73">
        <f t="shared" si="58"/>
        <v>0.86775000000000002</v>
      </c>
      <c r="BA326" s="73">
        <f t="shared" si="63"/>
        <v>0</v>
      </c>
      <c r="BB326" s="73">
        <f t="shared" si="59"/>
        <v>0</v>
      </c>
      <c r="BC326" s="73">
        <f t="shared" si="60"/>
        <v>0</v>
      </c>
      <c r="BE326" s="73">
        <f t="shared" si="64"/>
        <v>0</v>
      </c>
      <c r="BF326" s="73">
        <f t="shared" si="65"/>
        <v>0</v>
      </c>
      <c r="BH326" s="73">
        <f t="shared" si="61"/>
        <v>0</v>
      </c>
    </row>
    <row r="327" spans="1:60" ht="15" x14ac:dyDescent="0.25">
      <c r="A327" t="s">
        <v>403</v>
      </c>
      <c r="B327" t="s">
        <v>420</v>
      </c>
      <c r="C327" s="73">
        <f>VLOOKUP($B327,'Tillförd energi'!$B$2:$AS$506,MATCH(C$1,'Tillförd energi'!$B$1:$AQ$1,0),FALSE)</f>
        <v>0</v>
      </c>
      <c r="D327" s="73">
        <f>VLOOKUP($B327,'Tillförd energi'!$B$2:$AS$506,MATCH(D$1,'Tillförd energi'!$B$1:$AQ$1,0),FALSE)</f>
        <v>0.50700000000000001</v>
      </c>
      <c r="E327" s="73">
        <f>VLOOKUP($B327,'Tillförd energi'!$B$2:$AS$506,MATCH(E$1,'Tillförd energi'!$B$1:$AQ$1,0),FALSE)</f>
        <v>0</v>
      </c>
      <c r="F327" s="73">
        <f>VLOOKUP($B327,'Tillförd energi'!$B$2:$AS$506,MATCH(F$1,'Tillförd energi'!$B$1:$AQ$1,0),FALSE)</f>
        <v>0</v>
      </c>
      <c r="G327" s="73">
        <f>VLOOKUP($B327,'Tillförd energi'!$B$2:$AS$506,MATCH(G$1,'Tillförd energi'!$B$1:$AQ$1,0),FALSE)</f>
        <v>0</v>
      </c>
      <c r="H327" s="73">
        <f>VLOOKUP($B327,'Tillförd energi'!$B$2:$AS$506,MATCH(H$1,'Tillförd energi'!$B$1:$AQ$1,0),FALSE)</f>
        <v>0</v>
      </c>
      <c r="I327" s="73">
        <f>VLOOKUP($B327,'Tillförd energi'!$B$2:$AS$506,MATCH(I$1,'Tillförd energi'!$B$1:$AQ$1,0),FALSE)</f>
        <v>0</v>
      </c>
      <c r="J327" s="73">
        <f>VLOOKUP($B327,'Tillförd energi'!$B$2:$AS$506,MATCH(J$1,'Tillförd energi'!$B$1:$AQ$1,0),FALSE)</f>
        <v>0</v>
      </c>
      <c r="K327" s="73">
        <f>VLOOKUP($B327,'Tillförd energi'!$B$2:$AS$506,MATCH(K$1,'Tillförd energi'!$B$1:$AQ$1,0),FALSE)</f>
        <v>0</v>
      </c>
      <c r="L327" s="73">
        <f>VLOOKUP($B327,'Tillförd energi'!$B$2:$AS$506,MATCH(L$1,'Tillförd energi'!$B$1:$AQ$1,0),FALSE)</f>
        <v>0</v>
      </c>
      <c r="M327" s="73">
        <f>VLOOKUP($B327,'Tillförd energi'!$B$2:$AS$506,MATCH(M$1,'Tillförd energi'!$B$1:$AQ$1,0),FALSE)</f>
        <v>0</v>
      </c>
      <c r="N327" s="73">
        <f>VLOOKUP($B327,'Tillförd energi'!$B$2:$AS$506,MATCH(N$1,'Tillförd energi'!$B$1:$AQ$1,0),FALSE)</f>
        <v>0</v>
      </c>
      <c r="O327" s="73">
        <f>VLOOKUP($B327,'Tillförd energi'!$B$2:$AS$506,MATCH(O$1,'Tillförd energi'!$B$1:$AQ$1,0),FALSE)</f>
        <v>0</v>
      </c>
      <c r="P327" s="73">
        <f>VLOOKUP($B327,'Tillförd energi'!$B$2:$AS$506,MATCH(P$1,'Tillförd energi'!$B$1:$AQ$1,0),FALSE)</f>
        <v>0</v>
      </c>
      <c r="Q327" s="73">
        <f>VLOOKUP($B327,'Tillförd energi'!$B$2:$AS$506,MATCH(Q$1,'Tillförd energi'!$B$1:$AQ$1,0),FALSE)</f>
        <v>20.004000000000001</v>
      </c>
      <c r="R327" s="73">
        <f>VLOOKUP($B327,'Tillförd energi'!$B$2:$AS$506,MATCH(R$1,'Tillförd energi'!$B$1:$AQ$1,0),FALSE)</f>
        <v>0</v>
      </c>
      <c r="S327" s="73">
        <f>VLOOKUP($B327,'Tillförd energi'!$B$2:$AS$506,MATCH(S$1,'Tillförd energi'!$B$1:$AQ$1,0),FALSE)</f>
        <v>0</v>
      </c>
      <c r="T327" s="73">
        <f>VLOOKUP($B327,'Tillförd energi'!$B$2:$AS$506,MATCH(T$1,'Tillförd energi'!$B$1:$AQ$1,0),FALSE)</f>
        <v>0</v>
      </c>
      <c r="U327" s="73">
        <f>VLOOKUP($B327,'Tillförd energi'!$B$2:$AS$506,MATCH(U$1,'Tillförd energi'!$B$1:$AQ$1,0),FALSE)</f>
        <v>0</v>
      </c>
      <c r="V327" s="73">
        <f>VLOOKUP($B327,'Tillförd energi'!$B$2:$AS$506,MATCH(V$1,'Tillförd energi'!$B$1:$AQ$1,0),FALSE)</f>
        <v>0</v>
      </c>
      <c r="W327" s="73">
        <f>VLOOKUP($B327,'Tillförd energi'!$B$2:$AS$506,MATCH(W$1,'Tillförd energi'!$B$1:$AQ$1,0),FALSE)</f>
        <v>0</v>
      </c>
      <c r="X327" s="73">
        <f>VLOOKUP($B327,'Tillförd energi'!$B$2:$AS$506,MATCH(X$1,'Tillförd energi'!$B$1:$AQ$1,0),FALSE)</f>
        <v>0</v>
      </c>
      <c r="Y327" s="73">
        <f>VLOOKUP($B327,'Tillförd energi'!$B$2:$AS$506,MATCH(Y$1,'Tillförd energi'!$B$1:$AQ$1,0),FALSE)</f>
        <v>0</v>
      </c>
      <c r="Z327" s="73">
        <f>VLOOKUP($B327,'Tillförd energi'!$B$2:$AS$506,MATCH(Z$1,'Tillförd energi'!$B$1:$AQ$1,0),FALSE)</f>
        <v>0</v>
      </c>
      <c r="AA327" s="73">
        <f>VLOOKUP($B327,'Tillförd energi'!$B$2:$AS$506,MATCH(AA$1,'Tillförd energi'!$B$1:$AQ$1,0),FALSE)</f>
        <v>0</v>
      </c>
      <c r="AB327" s="73">
        <f>VLOOKUP($B327,'Tillförd energi'!$B$2:$AS$506,MATCH(AB$1,'Tillförd energi'!$B$1:$AQ$1,0),FALSE)</f>
        <v>0</v>
      </c>
      <c r="AC327" s="73">
        <f>VLOOKUP($B327,'Tillförd energi'!$B$2:$AS$506,MATCH(AC$1,'Tillförd energi'!$B$1:$AQ$1,0),FALSE)</f>
        <v>0</v>
      </c>
      <c r="AD327" s="73">
        <f>VLOOKUP($B327,'Tillförd energi'!$B$2:$AS$506,MATCH(AD$1,'Tillförd energi'!$B$1:$AQ$1,0),FALSE)</f>
        <v>0</v>
      </c>
      <c r="AF327" s="73">
        <f>VLOOKUP($B327,'Tillförd energi'!$B$2:$AS$506,MATCH(AF$1,'Tillförd energi'!$B$1:$AQ$1,0),FALSE)</f>
        <v>0.2</v>
      </c>
      <c r="AH327" s="73">
        <f>IFERROR(VLOOKUP(B327,Miljö!$B$1:$S$476,9,FALSE)/1,0)</f>
        <v>0</v>
      </c>
      <c r="AJ327" s="81">
        <f>IFERROR(VLOOKUP($B327,Miljö!$B$1:$S$500,MATCH("hjälpel exklusive kraftvärme (GWh)",Miljö!$B$1:$V$1,0),FALSE)/1,"")</f>
        <v>0.2</v>
      </c>
      <c r="AK327" s="81">
        <f t="shared" si="55"/>
        <v>0.2</v>
      </c>
      <c r="AL327" s="81">
        <f>VLOOKUP($B327,'Slutlig allokering'!$B$2:$AL$462,MATCH("Hjälpel kraftvärme",'Slutlig allokering'!$B$2:$AL$2,0),FALSE)</f>
        <v>0</v>
      </c>
      <c r="AN327" s="73">
        <f t="shared" si="56"/>
        <v>20.711000000000002</v>
      </c>
      <c r="AO327" s="73">
        <f t="shared" si="57"/>
        <v>20.711000000000002</v>
      </c>
      <c r="AP327" s="73">
        <f>IF(ISERROR(1/VLOOKUP($B327,Leveranser!$B$1:$S$500,MATCH("såld värme (gwh)",Leveranser!$B$1:$S$1,0),FALSE)),"",VLOOKUP($B327,Leveranser!$B$1:$S$500,MATCH("såld värme (gwh)",Leveranser!$B$1:$S$1,0),FALSE))</f>
        <v>15.217000000000001</v>
      </c>
      <c r="AQ327" s="73">
        <f>VLOOKUP($B327,Leveranser!$B$1:$Y$500,MATCH("Totalt såld fjärrvärme till andra fjärrvärmeföretag",Leveranser!$B$1:$AA$1,0),FALSE)</f>
        <v>0</v>
      </c>
      <c r="AR327" s="73">
        <f>IF(ISERROR(1/VLOOKUP($B327,Miljö!$B$1:$S$500,MATCH("Såld mängd produktionsspecifik fjärrvärme (GWh)",Miljö!$B$1:$R$1,0),FALSE)),0,VLOOKUP($B327,Miljö!$B$1:$S$500,MATCH("Såld mängd produktionsspecifik fjärrvärme (GWh)",Miljö!$B$1:$R$1,0),FALSE))</f>
        <v>0</v>
      </c>
      <c r="AS327" s="82">
        <f t="shared" si="62"/>
        <v>0.73473033653614017</v>
      </c>
      <c r="AU327" s="73" t="str">
        <f>VLOOKUP($B327,'Miljövärden urval för publ'!$B$2:$I$486,7,FALSE)</f>
        <v>Ja</v>
      </c>
      <c r="AV327" s="73" t="str">
        <f>VLOOKUP($B327,'Miljövärden urval för publ'!$B$2:$I$486,6,FALSE)</f>
        <v>Nej</v>
      </c>
      <c r="AZ327" s="73">
        <f t="shared" si="58"/>
        <v>0.2</v>
      </c>
      <c r="BA327" s="73">
        <f t="shared" si="63"/>
        <v>0</v>
      </c>
      <c r="BB327" s="73">
        <f t="shared" si="59"/>
        <v>0</v>
      </c>
      <c r="BC327" s="73">
        <f t="shared" si="60"/>
        <v>20.004000000000001</v>
      </c>
      <c r="BE327" s="73">
        <f t="shared" si="64"/>
        <v>0</v>
      </c>
      <c r="BF327" s="73">
        <f t="shared" si="65"/>
        <v>0</v>
      </c>
      <c r="BH327" s="73">
        <f t="shared" si="61"/>
        <v>20.004000000000001</v>
      </c>
    </row>
    <row r="328" spans="1:60" ht="15" x14ac:dyDescent="0.25">
      <c r="A328" t="s">
        <v>403</v>
      </c>
      <c r="B328" t="s">
        <v>421</v>
      </c>
      <c r="C328" s="73">
        <f>VLOOKUP($B328,'Tillförd energi'!$B$2:$AS$506,MATCH(C$1,'Tillförd energi'!$B$1:$AQ$1,0),FALSE)</f>
        <v>0</v>
      </c>
      <c r="D328" s="73">
        <f>VLOOKUP($B328,'Tillförd energi'!$B$2:$AS$506,MATCH(D$1,'Tillförd energi'!$B$1:$AQ$1,0),FALSE)</f>
        <v>8.0000000000000002E-3</v>
      </c>
      <c r="E328" s="73">
        <f>VLOOKUP($B328,'Tillförd energi'!$B$2:$AS$506,MATCH(E$1,'Tillförd energi'!$B$1:$AQ$1,0),FALSE)</f>
        <v>0</v>
      </c>
      <c r="F328" s="73">
        <f>VLOOKUP($B328,'Tillförd energi'!$B$2:$AS$506,MATCH(F$1,'Tillförd energi'!$B$1:$AQ$1,0),FALSE)</f>
        <v>0</v>
      </c>
      <c r="G328" s="73">
        <f>VLOOKUP($B328,'Tillförd energi'!$B$2:$AS$506,MATCH(G$1,'Tillförd energi'!$B$1:$AQ$1,0),FALSE)</f>
        <v>0</v>
      </c>
      <c r="H328" s="73">
        <f>VLOOKUP($B328,'Tillförd energi'!$B$2:$AS$506,MATCH(H$1,'Tillförd energi'!$B$1:$AQ$1,0),FALSE)</f>
        <v>0</v>
      </c>
      <c r="I328" s="73">
        <f>VLOOKUP($B328,'Tillförd energi'!$B$2:$AS$506,MATCH(I$1,'Tillförd energi'!$B$1:$AQ$1,0),FALSE)</f>
        <v>0</v>
      </c>
      <c r="J328" s="73">
        <f>VLOOKUP($B328,'Tillförd energi'!$B$2:$AS$506,MATCH(J$1,'Tillförd energi'!$B$1:$AQ$1,0),FALSE)</f>
        <v>0</v>
      </c>
      <c r="K328" s="73">
        <f>VLOOKUP($B328,'Tillförd energi'!$B$2:$AS$506,MATCH(K$1,'Tillförd energi'!$B$1:$AQ$1,0),FALSE)</f>
        <v>0</v>
      </c>
      <c r="L328" s="73">
        <f>VLOOKUP($B328,'Tillförd energi'!$B$2:$AS$506,MATCH(L$1,'Tillförd energi'!$B$1:$AQ$1,0),FALSE)</f>
        <v>0</v>
      </c>
      <c r="M328" s="73">
        <f>VLOOKUP($B328,'Tillförd energi'!$B$2:$AS$506,MATCH(M$1,'Tillförd energi'!$B$1:$AQ$1,0),FALSE)</f>
        <v>0</v>
      </c>
      <c r="N328" s="73">
        <f>VLOOKUP($B328,'Tillförd energi'!$B$2:$AS$506,MATCH(N$1,'Tillförd energi'!$B$1:$AQ$1,0),FALSE)</f>
        <v>0</v>
      </c>
      <c r="O328" s="73">
        <f>VLOOKUP($B328,'Tillförd energi'!$B$2:$AS$506,MATCH(O$1,'Tillförd energi'!$B$1:$AQ$1,0),FALSE)</f>
        <v>0</v>
      </c>
      <c r="P328" s="73">
        <f>VLOOKUP($B328,'Tillförd energi'!$B$2:$AS$506,MATCH(P$1,'Tillförd energi'!$B$1:$AQ$1,0),FALSE)</f>
        <v>0</v>
      </c>
      <c r="Q328" s="73">
        <f>VLOOKUP($B328,'Tillförd energi'!$B$2:$AS$506,MATCH(Q$1,'Tillförd energi'!$B$1:$AQ$1,0),FALSE)</f>
        <v>3.4489999999999998</v>
      </c>
      <c r="R328" s="73">
        <f>VLOOKUP($B328,'Tillförd energi'!$B$2:$AS$506,MATCH(R$1,'Tillförd energi'!$B$1:$AQ$1,0),FALSE)</f>
        <v>0</v>
      </c>
      <c r="S328" s="73">
        <f>VLOOKUP($B328,'Tillförd energi'!$B$2:$AS$506,MATCH(S$1,'Tillförd energi'!$B$1:$AQ$1,0),FALSE)</f>
        <v>0</v>
      </c>
      <c r="T328" s="73">
        <f>VLOOKUP($B328,'Tillförd energi'!$B$2:$AS$506,MATCH(T$1,'Tillförd energi'!$B$1:$AQ$1,0),FALSE)</f>
        <v>0</v>
      </c>
      <c r="U328" s="73">
        <f>VLOOKUP($B328,'Tillförd energi'!$B$2:$AS$506,MATCH(U$1,'Tillförd energi'!$B$1:$AQ$1,0),FALSE)</f>
        <v>0</v>
      </c>
      <c r="V328" s="73">
        <f>VLOOKUP($B328,'Tillförd energi'!$B$2:$AS$506,MATCH(V$1,'Tillförd energi'!$B$1:$AQ$1,0),FALSE)</f>
        <v>0</v>
      </c>
      <c r="W328" s="73">
        <f>VLOOKUP($B328,'Tillförd energi'!$B$2:$AS$506,MATCH(W$1,'Tillförd energi'!$B$1:$AQ$1,0),FALSE)</f>
        <v>0</v>
      </c>
      <c r="X328" s="73">
        <f>VLOOKUP($B328,'Tillförd energi'!$B$2:$AS$506,MATCH(X$1,'Tillförd energi'!$B$1:$AQ$1,0),FALSE)</f>
        <v>0</v>
      </c>
      <c r="Y328" s="73">
        <f>VLOOKUP($B328,'Tillförd energi'!$B$2:$AS$506,MATCH(Y$1,'Tillförd energi'!$B$1:$AQ$1,0),FALSE)</f>
        <v>0</v>
      </c>
      <c r="Z328" s="73">
        <f>VLOOKUP($B328,'Tillförd energi'!$B$2:$AS$506,MATCH(Z$1,'Tillförd energi'!$B$1:$AQ$1,0),FALSE)</f>
        <v>0</v>
      </c>
      <c r="AA328" s="73">
        <f>VLOOKUP($B328,'Tillförd energi'!$B$2:$AS$506,MATCH(AA$1,'Tillförd energi'!$B$1:$AQ$1,0),FALSE)</f>
        <v>0</v>
      </c>
      <c r="AB328" s="73">
        <f>VLOOKUP($B328,'Tillförd energi'!$B$2:$AS$506,MATCH(AB$1,'Tillförd energi'!$B$1:$AQ$1,0),FALSE)</f>
        <v>0</v>
      </c>
      <c r="AC328" s="73">
        <f>VLOOKUP($B328,'Tillförd energi'!$B$2:$AS$506,MATCH(AC$1,'Tillförd energi'!$B$1:$AQ$1,0),FALSE)</f>
        <v>0</v>
      </c>
      <c r="AD328" s="73">
        <f>VLOOKUP($B328,'Tillförd energi'!$B$2:$AS$506,MATCH(AD$1,'Tillförd energi'!$B$1:$AQ$1,0),FALSE)</f>
        <v>0</v>
      </c>
      <c r="AF328" s="73">
        <f>VLOOKUP($B328,'Tillförd energi'!$B$2:$AS$506,MATCH(AF$1,'Tillförd energi'!$B$1:$AQ$1,0),FALSE)</f>
        <v>4.48E-2</v>
      </c>
      <c r="AH328" s="73">
        <f>IFERROR(VLOOKUP(B328,Miljö!$B$1:$S$476,9,FALSE)/1,0)</f>
        <v>0</v>
      </c>
      <c r="AJ328" s="81">
        <f>IFERROR(VLOOKUP($B328,Miljö!$B$1:$S$500,MATCH("hjälpel exklusive kraftvärme (GWh)",Miljö!$B$1:$V$1,0),FALSE)/1,"")</f>
        <v>4.48E-2</v>
      </c>
      <c r="AK328" s="81">
        <f t="shared" si="55"/>
        <v>4.48E-2</v>
      </c>
      <c r="AL328" s="81">
        <f>VLOOKUP($B328,'Slutlig allokering'!$B$2:$AL$462,MATCH("Hjälpel kraftvärme",'Slutlig allokering'!$B$2:$AL$2,0),FALSE)</f>
        <v>0</v>
      </c>
      <c r="AN328" s="73">
        <f t="shared" si="56"/>
        <v>3.5017999999999998</v>
      </c>
      <c r="AO328" s="73">
        <f t="shared" si="57"/>
        <v>3.5017999999999998</v>
      </c>
      <c r="AP328" s="73">
        <f>IF(ISERROR(1/VLOOKUP($B328,Leveranser!$B$1:$S$500,MATCH("såld värme (gwh)",Leveranser!$B$1:$S$1,0),FALSE)),"",VLOOKUP($B328,Leveranser!$B$1:$S$500,MATCH("såld värme (gwh)",Leveranser!$B$1:$S$1,0),FALSE))</f>
        <v>2.573</v>
      </c>
      <c r="AQ328" s="73">
        <f>VLOOKUP($B328,Leveranser!$B$1:$Y$500,MATCH("Totalt såld fjärrvärme till andra fjärrvärmeföretag",Leveranser!$B$1:$AA$1,0),FALSE)</f>
        <v>0</v>
      </c>
      <c r="AR328" s="73">
        <f>IF(ISERROR(1/VLOOKUP($B328,Miljö!$B$1:$S$500,MATCH("Såld mängd produktionsspecifik fjärrvärme (GWh)",Miljö!$B$1:$R$1,0),FALSE)),0,VLOOKUP($B328,Miljö!$B$1:$S$500,MATCH("Såld mängd produktionsspecifik fjärrvärme (GWh)",Miljö!$B$1:$R$1,0),FALSE))</f>
        <v>0</v>
      </c>
      <c r="AS328" s="82">
        <f t="shared" si="62"/>
        <v>0.73476497801130847</v>
      </c>
      <c r="AU328" s="73" t="str">
        <f>VLOOKUP($B328,'Miljövärden urval för publ'!$B$2:$I$486,7,FALSE)</f>
        <v>Ja</v>
      </c>
      <c r="AV328" s="73" t="str">
        <f>VLOOKUP($B328,'Miljövärden urval för publ'!$B$2:$I$486,6,FALSE)</f>
        <v>Nej</v>
      </c>
      <c r="AZ328" s="73">
        <f t="shared" si="58"/>
        <v>4.48E-2</v>
      </c>
      <c r="BA328" s="73">
        <f t="shared" si="63"/>
        <v>0</v>
      </c>
      <c r="BB328" s="73">
        <f t="shared" si="59"/>
        <v>0</v>
      </c>
      <c r="BC328" s="73">
        <f t="shared" si="60"/>
        <v>3.4489999999999998</v>
      </c>
      <c r="BE328" s="73">
        <f t="shared" si="64"/>
        <v>0</v>
      </c>
      <c r="BF328" s="73">
        <f t="shared" si="65"/>
        <v>0</v>
      </c>
      <c r="BH328" s="73">
        <f t="shared" si="61"/>
        <v>3.4489999999999998</v>
      </c>
    </row>
    <row r="329" spans="1:60" ht="15" x14ac:dyDescent="0.25">
      <c r="A329" t="s">
        <v>422</v>
      </c>
      <c r="B329" t="s">
        <v>423</v>
      </c>
      <c r="C329" s="73">
        <f>VLOOKUP($B329,'Tillförd energi'!$B$2:$AS$506,MATCH(C$1,'Tillförd energi'!$B$1:$AQ$1,0),FALSE)</f>
        <v>0</v>
      </c>
      <c r="D329" s="73">
        <f>VLOOKUP($B329,'Tillförd energi'!$B$2:$AS$506,MATCH(D$1,'Tillförd energi'!$B$1:$AQ$1,0),FALSE)</f>
        <v>0.37</v>
      </c>
      <c r="E329" s="73">
        <f>VLOOKUP($B329,'Tillförd energi'!$B$2:$AS$506,MATCH(E$1,'Tillförd energi'!$B$1:$AQ$1,0),FALSE)</f>
        <v>0</v>
      </c>
      <c r="F329" s="73">
        <f>VLOOKUP($B329,'Tillförd energi'!$B$2:$AS$506,MATCH(F$1,'Tillförd energi'!$B$1:$AQ$1,0),FALSE)</f>
        <v>0</v>
      </c>
      <c r="G329" s="73">
        <f>VLOOKUP($B329,'Tillförd energi'!$B$2:$AS$506,MATCH(G$1,'Tillförd energi'!$B$1:$AQ$1,0),FALSE)</f>
        <v>0</v>
      </c>
      <c r="H329" s="73">
        <f>VLOOKUP($B329,'Tillförd energi'!$B$2:$AS$506,MATCH(H$1,'Tillförd energi'!$B$1:$AQ$1,0),FALSE)</f>
        <v>0</v>
      </c>
      <c r="I329" s="73">
        <f>VLOOKUP($B329,'Tillförd energi'!$B$2:$AS$506,MATCH(I$1,'Tillförd energi'!$B$1:$AQ$1,0),FALSE)</f>
        <v>0</v>
      </c>
      <c r="J329" s="73">
        <f>VLOOKUP($B329,'Tillförd energi'!$B$2:$AS$506,MATCH(J$1,'Tillförd energi'!$B$1:$AQ$1,0),FALSE)</f>
        <v>0</v>
      </c>
      <c r="K329" s="73">
        <f>VLOOKUP($B329,'Tillförd energi'!$B$2:$AS$506,MATCH(K$1,'Tillförd energi'!$B$1:$AQ$1,0),FALSE)</f>
        <v>0</v>
      </c>
      <c r="L329" s="73">
        <f>VLOOKUP($B329,'Tillförd energi'!$B$2:$AS$506,MATCH(L$1,'Tillförd energi'!$B$1:$AQ$1,0),FALSE)</f>
        <v>0</v>
      </c>
      <c r="M329" s="73">
        <f>VLOOKUP($B329,'Tillförd energi'!$B$2:$AS$506,MATCH(M$1,'Tillförd energi'!$B$1:$AQ$1,0),FALSE)</f>
        <v>0</v>
      </c>
      <c r="N329" s="73">
        <f>VLOOKUP($B329,'Tillförd energi'!$B$2:$AS$506,MATCH(N$1,'Tillförd energi'!$B$1:$AQ$1,0),FALSE)</f>
        <v>0</v>
      </c>
      <c r="O329" s="73">
        <f>VLOOKUP($B329,'Tillförd energi'!$B$2:$AS$506,MATCH(O$1,'Tillförd energi'!$B$1:$AQ$1,0),FALSE)</f>
        <v>0</v>
      </c>
      <c r="P329" s="73">
        <f>VLOOKUP($B329,'Tillförd energi'!$B$2:$AS$506,MATCH(P$1,'Tillförd energi'!$B$1:$AQ$1,0),FALSE)</f>
        <v>0</v>
      </c>
      <c r="Q329" s="73">
        <f>VLOOKUP($B329,'Tillförd energi'!$B$2:$AS$506,MATCH(Q$1,'Tillförd energi'!$B$1:$AQ$1,0),FALSE)</f>
        <v>0</v>
      </c>
      <c r="R329" s="73">
        <f>VLOOKUP($B329,'Tillförd energi'!$B$2:$AS$506,MATCH(R$1,'Tillförd energi'!$B$1:$AQ$1,0),FALSE)</f>
        <v>11.9</v>
      </c>
      <c r="S329" s="73">
        <f>VLOOKUP($B329,'Tillförd energi'!$B$2:$AS$506,MATCH(S$1,'Tillförd energi'!$B$1:$AQ$1,0),FALSE)</f>
        <v>0</v>
      </c>
      <c r="T329" s="73">
        <f>VLOOKUP($B329,'Tillförd energi'!$B$2:$AS$506,MATCH(T$1,'Tillförd energi'!$B$1:$AQ$1,0),FALSE)</f>
        <v>0</v>
      </c>
      <c r="U329" s="73">
        <f>VLOOKUP($B329,'Tillförd energi'!$B$2:$AS$506,MATCH(U$1,'Tillförd energi'!$B$1:$AQ$1,0),FALSE)</f>
        <v>0</v>
      </c>
      <c r="V329" s="73">
        <f>VLOOKUP($B329,'Tillförd energi'!$B$2:$AS$506,MATCH(V$1,'Tillförd energi'!$B$1:$AQ$1,0),FALSE)</f>
        <v>0</v>
      </c>
      <c r="W329" s="73">
        <f>VLOOKUP($B329,'Tillförd energi'!$B$2:$AS$506,MATCH(W$1,'Tillförd energi'!$B$1:$AQ$1,0),FALSE)</f>
        <v>0</v>
      </c>
      <c r="X329" s="73">
        <f>VLOOKUP($B329,'Tillförd energi'!$B$2:$AS$506,MATCH(X$1,'Tillförd energi'!$B$1:$AQ$1,0),FALSE)</f>
        <v>0</v>
      </c>
      <c r="Y329" s="73">
        <f>VLOOKUP($B329,'Tillförd energi'!$B$2:$AS$506,MATCH(Y$1,'Tillförd energi'!$B$1:$AQ$1,0),FALSE)</f>
        <v>0</v>
      </c>
      <c r="Z329" s="73">
        <f>VLOOKUP($B329,'Tillförd energi'!$B$2:$AS$506,MATCH(Z$1,'Tillförd energi'!$B$1:$AQ$1,0),FALSE)</f>
        <v>0</v>
      </c>
      <c r="AA329" s="73">
        <f>VLOOKUP($B329,'Tillförd energi'!$B$2:$AS$506,MATCH(AA$1,'Tillförd energi'!$B$1:$AQ$1,0),FALSE)</f>
        <v>0</v>
      </c>
      <c r="AB329" s="73">
        <f>VLOOKUP($B329,'Tillförd energi'!$B$2:$AS$506,MATCH(AB$1,'Tillförd energi'!$B$1:$AQ$1,0),FALSE)</f>
        <v>0</v>
      </c>
      <c r="AC329" s="73">
        <f>VLOOKUP($B329,'Tillförd energi'!$B$2:$AS$506,MATCH(AC$1,'Tillförd energi'!$B$1:$AQ$1,0),FALSE)</f>
        <v>0</v>
      </c>
      <c r="AD329" s="73">
        <f>VLOOKUP($B329,'Tillförd energi'!$B$2:$AS$506,MATCH(AD$1,'Tillförd energi'!$B$1:$AQ$1,0),FALSE)</f>
        <v>0</v>
      </c>
      <c r="AF329" s="73">
        <f>VLOOKUP($B329,'Tillförd energi'!$B$2:$AS$506,MATCH(AF$1,'Tillförd energi'!$B$1:$AQ$1,0),FALSE)</f>
        <v>8.5999999999999993E-2</v>
      </c>
      <c r="AH329" s="73">
        <f>IFERROR(VLOOKUP(B329,Miljö!$B$1:$S$476,9,FALSE)/1,0)</f>
        <v>0</v>
      </c>
      <c r="AJ329" s="81">
        <f>IFERROR(VLOOKUP($B329,Miljö!$B$1:$S$500,MATCH("hjälpel exklusive kraftvärme (GWh)",Miljö!$B$1:$V$1,0),FALSE)/1,"")</f>
        <v>8.5999999999999993E-2</v>
      </c>
      <c r="AK329" s="81">
        <f t="shared" si="55"/>
        <v>8.5999999999999993E-2</v>
      </c>
      <c r="AL329" s="81">
        <f>VLOOKUP($B329,'Slutlig allokering'!$B$2:$AL$462,MATCH("Hjälpel kraftvärme",'Slutlig allokering'!$B$2:$AL$2,0),FALSE)</f>
        <v>0</v>
      </c>
      <c r="AN329" s="73">
        <f t="shared" si="56"/>
        <v>12.356</v>
      </c>
      <c r="AO329" s="73">
        <f t="shared" si="57"/>
        <v>12.356</v>
      </c>
      <c r="AP329" s="73">
        <f>IF(ISERROR(1/VLOOKUP($B329,Leveranser!$B$1:$S$500,MATCH("såld värme (gwh)",Leveranser!$B$1:$S$1,0),FALSE)),"",VLOOKUP($B329,Leveranser!$B$1:$S$500,MATCH("såld värme (gwh)",Leveranser!$B$1:$S$1,0),FALSE))</f>
        <v>8.5129999999999999</v>
      </c>
      <c r="AQ329" s="73">
        <f>VLOOKUP($B329,Leveranser!$B$1:$Y$500,MATCH("Totalt såld fjärrvärme till andra fjärrvärmeföretag",Leveranser!$B$1:$AA$1,0),FALSE)</f>
        <v>0</v>
      </c>
      <c r="AR329" s="73">
        <f>IF(ISERROR(1/VLOOKUP($B329,Miljö!$B$1:$S$500,MATCH("Såld mängd produktionsspecifik fjärrvärme (GWh)",Miljö!$B$1:$R$1,0),FALSE)),0,VLOOKUP($B329,Miljö!$B$1:$S$500,MATCH("Såld mängd produktionsspecifik fjärrvärme (GWh)",Miljö!$B$1:$R$1,0),FALSE))</f>
        <v>0</v>
      </c>
      <c r="AS329" s="82">
        <f t="shared" si="62"/>
        <v>0.68897701521527999</v>
      </c>
      <c r="AU329" s="73" t="str">
        <f>VLOOKUP($B329,'Miljövärden urval för publ'!$B$2:$I$486,7,FALSE)</f>
        <v>Ja</v>
      </c>
      <c r="AV329" s="73" t="str">
        <f>VLOOKUP($B329,'Miljövärden urval för publ'!$B$2:$I$486,6,FALSE)</f>
        <v>Ja</v>
      </c>
      <c r="AZ329" s="73">
        <f t="shared" si="58"/>
        <v>8.5999999999999993E-2</v>
      </c>
      <c r="BA329" s="73">
        <f t="shared" si="63"/>
        <v>0</v>
      </c>
      <c r="BB329" s="73">
        <f t="shared" si="59"/>
        <v>0</v>
      </c>
      <c r="BC329" s="73">
        <f t="shared" si="60"/>
        <v>11.9</v>
      </c>
      <c r="BE329" s="73">
        <f t="shared" si="64"/>
        <v>0</v>
      </c>
      <c r="BF329" s="73">
        <f t="shared" si="65"/>
        <v>0</v>
      </c>
      <c r="BH329" s="73">
        <f t="shared" si="61"/>
        <v>11.9</v>
      </c>
    </row>
    <row r="330" spans="1:60" ht="15" x14ac:dyDescent="0.25">
      <c r="A330" t="s">
        <v>422</v>
      </c>
      <c r="B330" t="s">
        <v>424</v>
      </c>
      <c r="C330" s="73">
        <f>VLOOKUP($B330,'Tillförd energi'!$B$2:$AS$506,MATCH(C$1,'Tillförd energi'!$B$1:$AQ$1,0),FALSE)</f>
        <v>0</v>
      </c>
      <c r="D330" s="73">
        <f>VLOOKUP($B330,'Tillförd energi'!$B$2:$AS$506,MATCH(D$1,'Tillförd energi'!$B$1:$AQ$1,0),FALSE)</f>
        <v>5.4334899999999999</v>
      </c>
      <c r="E330" s="73">
        <f>VLOOKUP($B330,'Tillförd energi'!$B$2:$AS$506,MATCH(E$1,'Tillförd energi'!$B$1:$AQ$1,0),FALSE)</f>
        <v>47.7</v>
      </c>
      <c r="F330" s="73">
        <f>VLOOKUP($B330,'Tillförd energi'!$B$2:$AS$506,MATCH(F$1,'Tillförd energi'!$B$1:$AQ$1,0),FALSE)</f>
        <v>0</v>
      </c>
      <c r="G330" s="73">
        <f>VLOOKUP($B330,'Tillförd energi'!$B$2:$AS$506,MATCH(G$1,'Tillförd energi'!$B$1:$AQ$1,0),FALSE)</f>
        <v>0</v>
      </c>
      <c r="H330" s="73">
        <f>VLOOKUP($B330,'Tillförd energi'!$B$2:$AS$506,MATCH(H$1,'Tillförd energi'!$B$1:$AQ$1,0),FALSE)</f>
        <v>0</v>
      </c>
      <c r="I330" s="73">
        <f>VLOOKUP($B330,'Tillförd energi'!$B$2:$AS$506,MATCH(I$1,'Tillförd energi'!$B$1:$AQ$1,0),FALSE)</f>
        <v>162.93600000000001</v>
      </c>
      <c r="J330" s="73">
        <f>VLOOKUP($B330,'Tillförd energi'!$B$2:$AS$506,MATCH(J$1,'Tillförd energi'!$B$1:$AQ$1,0),FALSE)</f>
        <v>0</v>
      </c>
      <c r="K330" s="73">
        <f>VLOOKUP($B330,'Tillförd energi'!$B$2:$AS$506,MATCH(K$1,'Tillförd energi'!$B$1:$AQ$1,0),FALSE)</f>
        <v>0</v>
      </c>
      <c r="L330" s="73">
        <f>VLOOKUP($B330,'Tillförd energi'!$B$2:$AS$506,MATCH(L$1,'Tillförd energi'!$B$1:$AQ$1,0),FALSE)</f>
        <v>0</v>
      </c>
      <c r="M330" s="73">
        <f>VLOOKUP($B330,'Tillförd energi'!$B$2:$AS$506,MATCH(M$1,'Tillförd energi'!$B$1:$AQ$1,0),FALSE)</f>
        <v>189.7</v>
      </c>
      <c r="N330" s="73">
        <f>VLOOKUP($B330,'Tillförd energi'!$B$2:$AS$506,MATCH(N$1,'Tillförd energi'!$B$1:$AQ$1,0),FALSE)</f>
        <v>0</v>
      </c>
      <c r="O330" s="73">
        <f>VLOOKUP($B330,'Tillförd energi'!$B$2:$AS$506,MATCH(O$1,'Tillförd energi'!$B$1:$AQ$1,0),FALSE)</f>
        <v>0</v>
      </c>
      <c r="P330" s="73">
        <f>VLOOKUP($B330,'Tillförd energi'!$B$2:$AS$506,MATCH(P$1,'Tillförd energi'!$B$1:$AQ$1,0),FALSE)</f>
        <v>0</v>
      </c>
      <c r="Q330" s="73">
        <f>VLOOKUP($B330,'Tillförd energi'!$B$2:$AS$506,MATCH(Q$1,'Tillförd energi'!$B$1:$AQ$1,0),FALSE)</f>
        <v>0</v>
      </c>
      <c r="R330" s="73">
        <f>VLOOKUP($B330,'Tillförd energi'!$B$2:$AS$506,MATCH(R$1,'Tillförd energi'!$B$1:$AQ$1,0),FALSE)</f>
        <v>0</v>
      </c>
      <c r="S330" s="73">
        <f>VLOOKUP($B330,'Tillförd energi'!$B$2:$AS$506,MATCH(S$1,'Tillförd energi'!$B$1:$AQ$1,0),FALSE)</f>
        <v>0</v>
      </c>
      <c r="T330" s="73">
        <f>VLOOKUP($B330,'Tillförd energi'!$B$2:$AS$506,MATCH(T$1,'Tillförd energi'!$B$1:$AQ$1,0),FALSE)</f>
        <v>0</v>
      </c>
      <c r="U330" s="73">
        <f>VLOOKUP($B330,'Tillförd energi'!$B$2:$AS$506,MATCH(U$1,'Tillförd energi'!$B$1:$AQ$1,0),FALSE)</f>
        <v>0</v>
      </c>
      <c r="V330" s="73">
        <f>VLOOKUP($B330,'Tillförd energi'!$B$2:$AS$506,MATCH(V$1,'Tillförd energi'!$B$1:$AQ$1,0),FALSE)</f>
        <v>2</v>
      </c>
      <c r="W330" s="73">
        <f>VLOOKUP($B330,'Tillförd energi'!$B$2:$AS$506,MATCH(W$1,'Tillförd energi'!$B$1:$AQ$1,0),FALSE)</f>
        <v>0</v>
      </c>
      <c r="X330" s="73">
        <f>VLOOKUP($B330,'Tillförd energi'!$B$2:$AS$506,MATCH(X$1,'Tillförd energi'!$B$1:$AQ$1,0),FALSE)</f>
        <v>0</v>
      </c>
      <c r="Y330" s="73">
        <f>VLOOKUP($B330,'Tillförd energi'!$B$2:$AS$506,MATCH(Y$1,'Tillförd energi'!$B$1:$AQ$1,0),FALSE)</f>
        <v>0</v>
      </c>
      <c r="Z330" s="73">
        <f>VLOOKUP($B330,'Tillförd energi'!$B$2:$AS$506,MATCH(Z$1,'Tillförd energi'!$B$1:$AQ$1,0),FALSE)</f>
        <v>0</v>
      </c>
      <c r="AA330" s="73">
        <f>VLOOKUP($B330,'Tillförd energi'!$B$2:$AS$506,MATCH(AA$1,'Tillförd energi'!$B$1:$AQ$1,0),FALSE)</f>
        <v>0</v>
      </c>
      <c r="AB330" s="73">
        <f>VLOOKUP($B330,'Tillförd energi'!$B$2:$AS$506,MATCH(AB$1,'Tillförd energi'!$B$1:$AQ$1,0),FALSE)</f>
        <v>49.9</v>
      </c>
      <c r="AC330" s="73">
        <f>VLOOKUP($B330,'Tillförd energi'!$B$2:$AS$506,MATCH(AC$1,'Tillförd energi'!$B$1:$AQ$1,0),FALSE)</f>
        <v>7.3</v>
      </c>
      <c r="AD330" s="73">
        <f>VLOOKUP($B330,'Tillförd energi'!$B$2:$AS$506,MATCH(AD$1,'Tillförd energi'!$B$1:$AQ$1,0),FALSE)</f>
        <v>0</v>
      </c>
      <c r="AF330" s="73">
        <f>VLOOKUP($B330,'Tillförd energi'!$B$2:$AS$506,MATCH(AF$1,'Tillförd energi'!$B$1:$AQ$1,0),FALSE)</f>
        <v>7.04392</v>
      </c>
      <c r="AH330" s="73">
        <f>IFERROR(VLOOKUP(B330,Miljö!$B$1:$S$476,9,FALSE)/1,0)</f>
        <v>0</v>
      </c>
      <c r="AJ330" s="81">
        <f>IFERROR(VLOOKUP($B330,Miljö!$B$1:$S$500,MATCH("hjälpel exklusive kraftvärme (GWh)",Miljö!$B$1:$V$1,0),FALSE)/1,"")</f>
        <v>5.5</v>
      </c>
      <c r="AK330" s="81">
        <f t="shared" si="55"/>
        <v>5.5</v>
      </c>
      <c r="AL330" s="81">
        <f>VLOOKUP($B330,'Slutlig allokering'!$B$2:$AL$462,MATCH("Hjälpel kraftvärme",'Slutlig allokering'!$B$2:$AL$2,0),FALSE)</f>
        <v>1.54392</v>
      </c>
      <c r="AN330" s="73">
        <f t="shared" si="56"/>
        <v>472.01341000000002</v>
      </c>
      <c r="AO330" s="73">
        <f t="shared" si="57"/>
        <v>472.01341000000002</v>
      </c>
      <c r="AP330" s="73">
        <f>IF(ISERROR(1/VLOOKUP($B330,Leveranser!$B$1:$S$500,MATCH("såld värme (gwh)",Leveranser!$B$1:$S$1,0),FALSE)),"",VLOOKUP($B330,Leveranser!$B$1:$S$500,MATCH("såld värme (gwh)",Leveranser!$B$1:$S$1,0),FALSE))</f>
        <v>362.11500000000001</v>
      </c>
      <c r="AQ330" s="73">
        <f>VLOOKUP($B330,Leveranser!$B$1:$Y$500,MATCH("Totalt såld fjärrvärme till andra fjärrvärmeföretag",Leveranser!$B$1:$AA$1,0),FALSE)</f>
        <v>0</v>
      </c>
      <c r="AR330" s="73">
        <f>IF(ISERROR(1/VLOOKUP($B330,Miljö!$B$1:$S$500,MATCH("Såld mängd produktionsspecifik fjärrvärme (GWh)",Miljö!$B$1:$R$1,0),FALSE)),0,VLOOKUP($B330,Miljö!$B$1:$S$500,MATCH("Såld mängd produktionsspecifik fjärrvärme (GWh)",Miljö!$B$1:$R$1,0),FALSE))</f>
        <v>0</v>
      </c>
      <c r="AS330" s="82">
        <f t="shared" si="62"/>
        <v>0.76717100050187137</v>
      </c>
      <c r="AU330" s="73" t="str">
        <f>VLOOKUP($B330,'Miljövärden urval för publ'!$B$2:$I$486,7,FALSE)</f>
        <v>Ja</v>
      </c>
      <c r="AV330" s="73" t="str">
        <f>VLOOKUP($B330,'Miljövärden urval för publ'!$B$2:$I$486,6,FALSE)</f>
        <v>Ja</v>
      </c>
      <c r="AZ330" s="73">
        <f t="shared" si="58"/>
        <v>7.04392</v>
      </c>
      <c r="BA330" s="73">
        <f t="shared" si="63"/>
        <v>0</v>
      </c>
      <c r="BB330" s="73">
        <f t="shared" si="59"/>
        <v>189.7</v>
      </c>
      <c r="BC330" s="73">
        <f t="shared" si="60"/>
        <v>0</v>
      </c>
      <c r="BE330" s="73">
        <f t="shared" si="64"/>
        <v>0</v>
      </c>
      <c r="BF330" s="73">
        <f t="shared" si="65"/>
        <v>0</v>
      </c>
      <c r="BH330" s="73">
        <f t="shared" si="61"/>
        <v>191.7</v>
      </c>
    </row>
    <row r="331" spans="1:60" ht="15" x14ac:dyDescent="0.25">
      <c r="A331" t="s">
        <v>422</v>
      </c>
      <c r="B331" t="s">
        <v>425</v>
      </c>
      <c r="C331" s="73">
        <f>VLOOKUP($B331,'Tillförd energi'!$B$2:$AS$506,MATCH(C$1,'Tillförd energi'!$B$1:$AQ$1,0),FALSE)</f>
        <v>0</v>
      </c>
      <c r="D331" s="73">
        <f>VLOOKUP($B331,'Tillförd energi'!$B$2:$AS$506,MATCH(D$1,'Tillförd energi'!$B$1:$AQ$1,0),FALSE)</f>
        <v>0.25700000000000001</v>
      </c>
      <c r="E331" s="73">
        <f>VLOOKUP($B331,'Tillförd energi'!$B$2:$AS$506,MATCH(E$1,'Tillförd energi'!$B$1:$AQ$1,0),FALSE)</f>
        <v>0</v>
      </c>
      <c r="F331" s="73">
        <f>VLOOKUP($B331,'Tillförd energi'!$B$2:$AS$506,MATCH(F$1,'Tillförd energi'!$B$1:$AQ$1,0),FALSE)</f>
        <v>0</v>
      </c>
      <c r="G331" s="73">
        <f>VLOOKUP($B331,'Tillförd energi'!$B$2:$AS$506,MATCH(G$1,'Tillförd energi'!$B$1:$AQ$1,0),FALSE)</f>
        <v>0</v>
      </c>
      <c r="H331" s="73">
        <f>VLOOKUP($B331,'Tillförd energi'!$B$2:$AS$506,MATCH(H$1,'Tillförd energi'!$B$1:$AQ$1,0),FALSE)</f>
        <v>0</v>
      </c>
      <c r="I331" s="73">
        <f>VLOOKUP($B331,'Tillförd energi'!$B$2:$AS$506,MATCH(I$1,'Tillförd energi'!$B$1:$AQ$1,0),FALSE)</f>
        <v>0</v>
      </c>
      <c r="J331" s="73">
        <f>VLOOKUP($B331,'Tillförd energi'!$B$2:$AS$506,MATCH(J$1,'Tillförd energi'!$B$1:$AQ$1,0),FALSE)</f>
        <v>0</v>
      </c>
      <c r="K331" s="73">
        <f>VLOOKUP($B331,'Tillförd energi'!$B$2:$AS$506,MATCH(K$1,'Tillförd energi'!$B$1:$AQ$1,0),FALSE)</f>
        <v>0</v>
      </c>
      <c r="L331" s="73">
        <f>VLOOKUP($B331,'Tillförd energi'!$B$2:$AS$506,MATCH(L$1,'Tillförd energi'!$B$1:$AQ$1,0),FALSE)</f>
        <v>0</v>
      </c>
      <c r="M331" s="73">
        <f>VLOOKUP($B331,'Tillförd energi'!$B$2:$AS$506,MATCH(M$1,'Tillförd energi'!$B$1:$AQ$1,0),FALSE)</f>
        <v>0</v>
      </c>
      <c r="N331" s="73">
        <f>VLOOKUP($B331,'Tillförd energi'!$B$2:$AS$506,MATCH(N$1,'Tillförd energi'!$B$1:$AQ$1,0),FALSE)</f>
        <v>0</v>
      </c>
      <c r="O331" s="73">
        <f>VLOOKUP($B331,'Tillförd energi'!$B$2:$AS$506,MATCH(O$1,'Tillförd energi'!$B$1:$AQ$1,0),FALSE)</f>
        <v>0</v>
      </c>
      <c r="P331" s="73">
        <f>VLOOKUP($B331,'Tillförd energi'!$B$2:$AS$506,MATCH(P$1,'Tillförd energi'!$B$1:$AQ$1,0),FALSE)</f>
        <v>0</v>
      </c>
      <c r="Q331" s="73">
        <f>VLOOKUP($B331,'Tillförd energi'!$B$2:$AS$506,MATCH(Q$1,'Tillförd energi'!$B$1:$AQ$1,0),FALSE)</f>
        <v>5.6680000000000001</v>
      </c>
      <c r="R331" s="73">
        <f>VLOOKUP($B331,'Tillförd energi'!$B$2:$AS$506,MATCH(R$1,'Tillförd energi'!$B$1:$AQ$1,0),FALSE)</f>
        <v>0</v>
      </c>
      <c r="S331" s="73">
        <f>VLOOKUP($B331,'Tillförd energi'!$B$2:$AS$506,MATCH(S$1,'Tillförd energi'!$B$1:$AQ$1,0),FALSE)</f>
        <v>0</v>
      </c>
      <c r="T331" s="73">
        <f>VLOOKUP($B331,'Tillförd energi'!$B$2:$AS$506,MATCH(T$1,'Tillförd energi'!$B$1:$AQ$1,0),FALSE)</f>
        <v>0</v>
      </c>
      <c r="U331" s="73">
        <f>VLOOKUP($B331,'Tillförd energi'!$B$2:$AS$506,MATCH(U$1,'Tillförd energi'!$B$1:$AQ$1,0),FALSE)</f>
        <v>0</v>
      </c>
      <c r="V331" s="73">
        <f>VLOOKUP($B331,'Tillförd energi'!$B$2:$AS$506,MATCH(V$1,'Tillförd energi'!$B$1:$AQ$1,0),FALSE)</f>
        <v>0</v>
      </c>
      <c r="W331" s="73">
        <f>VLOOKUP($B331,'Tillförd energi'!$B$2:$AS$506,MATCH(W$1,'Tillförd energi'!$B$1:$AQ$1,0),FALSE)</f>
        <v>0</v>
      </c>
      <c r="X331" s="73">
        <f>VLOOKUP($B331,'Tillförd energi'!$B$2:$AS$506,MATCH(X$1,'Tillförd energi'!$B$1:$AQ$1,0),FALSE)</f>
        <v>0</v>
      </c>
      <c r="Y331" s="73">
        <f>VLOOKUP($B331,'Tillförd energi'!$B$2:$AS$506,MATCH(Y$1,'Tillförd energi'!$B$1:$AQ$1,0),FALSE)</f>
        <v>0</v>
      </c>
      <c r="Z331" s="73">
        <f>VLOOKUP($B331,'Tillförd energi'!$B$2:$AS$506,MATCH(Z$1,'Tillförd energi'!$B$1:$AQ$1,0),FALSE)</f>
        <v>0</v>
      </c>
      <c r="AA331" s="73">
        <f>VLOOKUP($B331,'Tillförd energi'!$B$2:$AS$506,MATCH(AA$1,'Tillförd energi'!$B$1:$AQ$1,0),FALSE)</f>
        <v>0</v>
      </c>
      <c r="AB331" s="73">
        <f>VLOOKUP($B331,'Tillförd energi'!$B$2:$AS$506,MATCH(AB$1,'Tillförd energi'!$B$1:$AQ$1,0),FALSE)</f>
        <v>0</v>
      </c>
      <c r="AC331" s="73">
        <f>VLOOKUP($B331,'Tillförd energi'!$B$2:$AS$506,MATCH(AC$1,'Tillförd energi'!$B$1:$AQ$1,0),FALSE)</f>
        <v>0</v>
      </c>
      <c r="AD331" s="73">
        <f>VLOOKUP($B331,'Tillförd energi'!$B$2:$AS$506,MATCH(AD$1,'Tillförd energi'!$B$1:$AQ$1,0),FALSE)</f>
        <v>0</v>
      </c>
      <c r="AF331" s="73">
        <f>VLOOKUP($B331,'Tillförd energi'!$B$2:$AS$506,MATCH(AF$1,'Tillförd energi'!$B$1:$AQ$1,0),FALSE)</f>
        <v>0.06</v>
      </c>
      <c r="AH331" s="73">
        <f>IFERROR(VLOOKUP(B331,Miljö!$B$1:$S$476,9,FALSE)/1,0)</f>
        <v>0</v>
      </c>
      <c r="AJ331" s="81">
        <f>IFERROR(VLOOKUP($B331,Miljö!$B$1:$S$500,MATCH("hjälpel exklusive kraftvärme (GWh)",Miljö!$B$1:$V$1,0),FALSE)/1,"")</f>
        <v>0.06</v>
      </c>
      <c r="AK331" s="81">
        <f t="shared" si="55"/>
        <v>0.06</v>
      </c>
      <c r="AL331" s="81">
        <f>VLOOKUP($B331,'Slutlig allokering'!$B$2:$AL$462,MATCH("Hjälpel kraftvärme",'Slutlig allokering'!$B$2:$AL$2,0),FALSE)</f>
        <v>0</v>
      </c>
      <c r="AN331" s="73">
        <f t="shared" si="56"/>
        <v>5.9849999999999994</v>
      </c>
      <c r="AO331" s="73">
        <f t="shared" si="57"/>
        <v>5.9849999999999994</v>
      </c>
      <c r="AP331" s="73">
        <f>IF(ISERROR(1/VLOOKUP($B331,Leveranser!$B$1:$S$500,MATCH("såld värme (gwh)",Leveranser!$B$1:$S$1,0),FALSE)),"",VLOOKUP($B331,Leveranser!$B$1:$S$500,MATCH("såld värme (gwh)",Leveranser!$B$1:$S$1,0),FALSE))</f>
        <v>4.343</v>
      </c>
      <c r="AQ331" s="73">
        <f>VLOOKUP($B331,Leveranser!$B$1:$Y$500,MATCH("Totalt såld fjärrvärme till andra fjärrvärmeföretag",Leveranser!$B$1:$AA$1,0),FALSE)</f>
        <v>0</v>
      </c>
      <c r="AR331" s="73">
        <f>IF(ISERROR(1/VLOOKUP($B331,Miljö!$B$1:$S$500,MATCH("Såld mängd produktionsspecifik fjärrvärme (GWh)",Miljö!$B$1:$R$1,0),FALSE)),0,VLOOKUP($B331,Miljö!$B$1:$S$500,MATCH("Såld mängd produktionsspecifik fjärrvärme (GWh)",Miljö!$B$1:$R$1,0),FALSE))</f>
        <v>0</v>
      </c>
      <c r="AS331" s="82">
        <f t="shared" si="62"/>
        <v>0.72564745196324154</v>
      </c>
      <c r="AU331" s="73" t="str">
        <f>VLOOKUP($B331,'Miljövärden urval för publ'!$B$2:$I$486,7,FALSE)</f>
        <v>Ja</v>
      </c>
      <c r="AV331" s="73" t="str">
        <f>VLOOKUP($B331,'Miljövärden urval för publ'!$B$2:$I$486,6,FALSE)</f>
        <v>Ja</v>
      </c>
      <c r="AZ331" s="73">
        <f t="shared" si="58"/>
        <v>0.06</v>
      </c>
      <c r="BA331" s="73">
        <f t="shared" si="63"/>
        <v>0</v>
      </c>
      <c r="BB331" s="73">
        <f t="shared" si="59"/>
        <v>0</v>
      </c>
      <c r="BC331" s="73">
        <f t="shared" si="60"/>
        <v>5.6680000000000001</v>
      </c>
      <c r="BE331" s="73">
        <f t="shared" si="64"/>
        <v>0</v>
      </c>
      <c r="BF331" s="73">
        <f t="shared" si="65"/>
        <v>0</v>
      </c>
      <c r="BH331" s="73">
        <f t="shared" si="61"/>
        <v>5.6680000000000001</v>
      </c>
    </row>
    <row r="332" spans="1:60" ht="15" x14ac:dyDescent="0.25">
      <c r="A332" t="s">
        <v>422</v>
      </c>
      <c r="B332" t="s">
        <v>426</v>
      </c>
      <c r="C332" s="73">
        <f>VLOOKUP($B332,'Tillförd energi'!$B$2:$AS$506,MATCH(C$1,'Tillförd energi'!$B$1:$AQ$1,0),FALSE)</f>
        <v>0</v>
      </c>
      <c r="D332" s="73">
        <f>VLOOKUP($B332,'Tillförd energi'!$B$2:$AS$506,MATCH(D$1,'Tillförd energi'!$B$1:$AQ$1,0),FALSE)</f>
        <v>6.8999999999999999E-3</v>
      </c>
      <c r="E332" s="73">
        <f>VLOOKUP($B332,'Tillförd energi'!$B$2:$AS$506,MATCH(E$1,'Tillförd energi'!$B$1:$AQ$1,0),FALSE)</f>
        <v>0</v>
      </c>
      <c r="F332" s="73">
        <f>VLOOKUP($B332,'Tillförd energi'!$B$2:$AS$506,MATCH(F$1,'Tillförd energi'!$B$1:$AQ$1,0),FALSE)</f>
        <v>0</v>
      </c>
      <c r="G332" s="73">
        <f>VLOOKUP($B332,'Tillförd energi'!$B$2:$AS$506,MATCH(G$1,'Tillförd energi'!$B$1:$AQ$1,0),FALSE)</f>
        <v>0</v>
      </c>
      <c r="H332" s="73">
        <f>VLOOKUP($B332,'Tillförd energi'!$B$2:$AS$506,MATCH(H$1,'Tillförd energi'!$B$1:$AQ$1,0),FALSE)</f>
        <v>0</v>
      </c>
      <c r="I332" s="73">
        <f>VLOOKUP($B332,'Tillförd energi'!$B$2:$AS$506,MATCH(I$1,'Tillförd energi'!$B$1:$AQ$1,0),FALSE)</f>
        <v>0</v>
      </c>
      <c r="J332" s="73">
        <f>VLOOKUP($B332,'Tillförd energi'!$B$2:$AS$506,MATCH(J$1,'Tillförd energi'!$B$1:$AQ$1,0),FALSE)</f>
        <v>0</v>
      </c>
      <c r="K332" s="73">
        <f>VLOOKUP($B332,'Tillförd energi'!$B$2:$AS$506,MATCH(K$1,'Tillförd energi'!$B$1:$AQ$1,0),FALSE)</f>
        <v>0</v>
      </c>
      <c r="L332" s="73">
        <f>VLOOKUP($B332,'Tillförd energi'!$B$2:$AS$506,MATCH(L$1,'Tillförd energi'!$B$1:$AQ$1,0),FALSE)</f>
        <v>0</v>
      </c>
      <c r="M332" s="73">
        <f>VLOOKUP($B332,'Tillförd energi'!$B$2:$AS$506,MATCH(M$1,'Tillförd energi'!$B$1:$AQ$1,0),FALSE)</f>
        <v>0</v>
      </c>
      <c r="N332" s="73">
        <f>VLOOKUP($B332,'Tillförd energi'!$B$2:$AS$506,MATCH(N$1,'Tillförd energi'!$B$1:$AQ$1,0),FALSE)</f>
        <v>0</v>
      </c>
      <c r="O332" s="73">
        <f>VLOOKUP($B332,'Tillförd energi'!$B$2:$AS$506,MATCH(O$1,'Tillförd energi'!$B$1:$AQ$1,0),FALSE)</f>
        <v>0</v>
      </c>
      <c r="P332" s="73">
        <f>VLOOKUP($B332,'Tillförd energi'!$B$2:$AS$506,MATCH(P$1,'Tillförd energi'!$B$1:$AQ$1,0),FALSE)</f>
        <v>0</v>
      </c>
      <c r="Q332" s="73">
        <f>VLOOKUP($B332,'Tillförd energi'!$B$2:$AS$506,MATCH(Q$1,'Tillförd energi'!$B$1:$AQ$1,0),FALSE)</f>
        <v>2.2320000000000002</v>
      </c>
      <c r="R332" s="73">
        <f>VLOOKUP($B332,'Tillförd energi'!$B$2:$AS$506,MATCH(R$1,'Tillförd energi'!$B$1:$AQ$1,0),FALSE)</f>
        <v>0</v>
      </c>
      <c r="S332" s="73">
        <f>VLOOKUP($B332,'Tillförd energi'!$B$2:$AS$506,MATCH(S$1,'Tillförd energi'!$B$1:$AQ$1,0),FALSE)</f>
        <v>0</v>
      </c>
      <c r="T332" s="73">
        <f>VLOOKUP($B332,'Tillförd energi'!$B$2:$AS$506,MATCH(T$1,'Tillförd energi'!$B$1:$AQ$1,0),FALSE)</f>
        <v>0</v>
      </c>
      <c r="U332" s="73">
        <f>VLOOKUP($B332,'Tillförd energi'!$B$2:$AS$506,MATCH(U$1,'Tillförd energi'!$B$1:$AQ$1,0),FALSE)</f>
        <v>0</v>
      </c>
      <c r="V332" s="73">
        <f>VLOOKUP($B332,'Tillförd energi'!$B$2:$AS$506,MATCH(V$1,'Tillförd energi'!$B$1:$AQ$1,0),FALSE)</f>
        <v>0</v>
      </c>
      <c r="W332" s="73">
        <f>VLOOKUP($B332,'Tillförd energi'!$B$2:$AS$506,MATCH(W$1,'Tillförd energi'!$B$1:$AQ$1,0),FALSE)</f>
        <v>0</v>
      </c>
      <c r="X332" s="73">
        <f>VLOOKUP($B332,'Tillförd energi'!$B$2:$AS$506,MATCH(X$1,'Tillförd energi'!$B$1:$AQ$1,0),FALSE)</f>
        <v>0</v>
      </c>
      <c r="Y332" s="73">
        <f>VLOOKUP($B332,'Tillförd energi'!$B$2:$AS$506,MATCH(Y$1,'Tillförd energi'!$B$1:$AQ$1,0),FALSE)</f>
        <v>0</v>
      </c>
      <c r="Z332" s="73">
        <f>VLOOKUP($B332,'Tillförd energi'!$B$2:$AS$506,MATCH(Z$1,'Tillförd energi'!$B$1:$AQ$1,0),FALSE)</f>
        <v>0</v>
      </c>
      <c r="AA332" s="73">
        <f>VLOOKUP($B332,'Tillförd energi'!$B$2:$AS$506,MATCH(AA$1,'Tillförd energi'!$B$1:$AQ$1,0),FALSE)</f>
        <v>0</v>
      </c>
      <c r="AB332" s="73">
        <f>VLOOKUP($B332,'Tillförd energi'!$B$2:$AS$506,MATCH(AB$1,'Tillförd energi'!$B$1:$AQ$1,0),FALSE)</f>
        <v>0</v>
      </c>
      <c r="AC332" s="73">
        <f>VLOOKUP($B332,'Tillförd energi'!$B$2:$AS$506,MATCH(AC$1,'Tillförd energi'!$B$1:$AQ$1,0),FALSE)</f>
        <v>0</v>
      </c>
      <c r="AD332" s="73">
        <f>VLOOKUP($B332,'Tillförd energi'!$B$2:$AS$506,MATCH(AD$1,'Tillförd energi'!$B$1:$AQ$1,0),FALSE)</f>
        <v>0</v>
      </c>
      <c r="AF332" s="73">
        <f>VLOOKUP($B332,'Tillförd energi'!$B$2:$AS$506,MATCH(AF$1,'Tillförd energi'!$B$1:$AQ$1,0),FALSE)</f>
        <v>2.9000000000000001E-2</v>
      </c>
      <c r="AH332" s="73">
        <f>IFERROR(VLOOKUP(B332,Miljö!$B$1:$S$476,9,FALSE)/1,0)</f>
        <v>0</v>
      </c>
      <c r="AJ332" s="81">
        <f>IFERROR(VLOOKUP($B332,Miljö!$B$1:$S$500,MATCH("hjälpel exklusive kraftvärme (GWh)",Miljö!$B$1:$V$1,0),FALSE)/1,"")</f>
        <v>2.9000000000000001E-2</v>
      </c>
      <c r="AK332" s="81">
        <f t="shared" si="55"/>
        <v>2.9000000000000001E-2</v>
      </c>
      <c r="AL332" s="81">
        <f>VLOOKUP($B332,'Slutlig allokering'!$B$2:$AL$462,MATCH("Hjälpel kraftvärme",'Slutlig allokering'!$B$2:$AL$2,0),FALSE)</f>
        <v>0</v>
      </c>
      <c r="AN332" s="73">
        <f t="shared" si="56"/>
        <v>2.2679</v>
      </c>
      <c r="AO332" s="73">
        <f t="shared" si="57"/>
        <v>2.2679</v>
      </c>
      <c r="AP332" s="73">
        <f>IF(ISERROR(1/VLOOKUP($B332,Leveranser!$B$1:$S$500,MATCH("såld värme (gwh)",Leveranser!$B$1:$S$1,0),FALSE)),"",VLOOKUP($B332,Leveranser!$B$1:$S$500,MATCH("såld värme (gwh)",Leveranser!$B$1:$S$1,0),FALSE))</f>
        <v>1.7689999999999999</v>
      </c>
      <c r="AQ332" s="73">
        <f>VLOOKUP($B332,Leveranser!$B$1:$Y$500,MATCH("Totalt såld fjärrvärme till andra fjärrvärmeföretag",Leveranser!$B$1:$AA$1,0),FALSE)</f>
        <v>0</v>
      </c>
      <c r="AR332" s="73">
        <f>IF(ISERROR(1/VLOOKUP($B332,Miljö!$B$1:$S$500,MATCH("Såld mängd produktionsspecifik fjärrvärme (GWh)",Miljö!$B$1:$R$1,0),FALSE)),0,VLOOKUP($B332,Miljö!$B$1:$S$500,MATCH("Såld mängd produktionsspecifik fjärrvärme (GWh)",Miljö!$B$1:$R$1,0),FALSE))</f>
        <v>0</v>
      </c>
      <c r="AS332" s="82">
        <f t="shared" si="62"/>
        <v>0.78001675558887074</v>
      </c>
      <c r="AU332" s="73" t="str">
        <f>VLOOKUP($B332,'Miljövärden urval för publ'!$B$2:$I$486,7,FALSE)</f>
        <v>Ja</v>
      </c>
      <c r="AV332" s="73" t="str">
        <f>VLOOKUP($B332,'Miljövärden urval för publ'!$B$2:$I$486,6,FALSE)</f>
        <v>Ja</v>
      </c>
      <c r="AZ332" s="73">
        <f t="shared" si="58"/>
        <v>2.9000000000000001E-2</v>
      </c>
      <c r="BA332" s="73">
        <f t="shared" si="63"/>
        <v>0</v>
      </c>
      <c r="BB332" s="73">
        <f t="shared" si="59"/>
        <v>0</v>
      </c>
      <c r="BC332" s="73">
        <f t="shared" si="60"/>
        <v>2.2320000000000002</v>
      </c>
      <c r="BE332" s="73">
        <f t="shared" si="64"/>
        <v>0</v>
      </c>
      <c r="BF332" s="73">
        <f t="shared" si="65"/>
        <v>0</v>
      </c>
      <c r="BH332" s="73">
        <f t="shared" si="61"/>
        <v>2.2320000000000002</v>
      </c>
    </row>
    <row r="333" spans="1:60" ht="15" x14ac:dyDescent="0.25">
      <c r="A333" t="s">
        <v>422</v>
      </c>
      <c r="B333" t="s">
        <v>427</v>
      </c>
      <c r="C333" s="73">
        <f>VLOOKUP($B333,'Tillförd energi'!$B$2:$AS$506,MATCH(C$1,'Tillförd energi'!$B$1:$AQ$1,0),FALSE)</f>
        <v>0</v>
      </c>
      <c r="D333" s="73">
        <f>VLOOKUP($B333,'Tillförd energi'!$B$2:$AS$506,MATCH(D$1,'Tillförd energi'!$B$1:$AQ$1,0),FALSE)</f>
        <v>3.9E-2</v>
      </c>
      <c r="E333" s="73">
        <f>VLOOKUP($B333,'Tillförd energi'!$B$2:$AS$506,MATCH(E$1,'Tillförd energi'!$B$1:$AQ$1,0),FALSE)</f>
        <v>0</v>
      </c>
      <c r="F333" s="73">
        <f>VLOOKUP($B333,'Tillförd energi'!$B$2:$AS$506,MATCH(F$1,'Tillförd energi'!$B$1:$AQ$1,0),FALSE)</f>
        <v>0</v>
      </c>
      <c r="G333" s="73">
        <f>VLOOKUP($B333,'Tillförd energi'!$B$2:$AS$506,MATCH(G$1,'Tillförd energi'!$B$1:$AQ$1,0),FALSE)</f>
        <v>0</v>
      </c>
      <c r="H333" s="73">
        <f>VLOOKUP($B333,'Tillförd energi'!$B$2:$AS$506,MATCH(H$1,'Tillförd energi'!$B$1:$AQ$1,0),FALSE)</f>
        <v>0</v>
      </c>
      <c r="I333" s="73">
        <f>VLOOKUP($B333,'Tillförd energi'!$B$2:$AS$506,MATCH(I$1,'Tillförd energi'!$B$1:$AQ$1,0),FALSE)</f>
        <v>0</v>
      </c>
      <c r="J333" s="73">
        <f>VLOOKUP($B333,'Tillförd energi'!$B$2:$AS$506,MATCH(J$1,'Tillförd energi'!$B$1:$AQ$1,0),FALSE)</f>
        <v>0</v>
      </c>
      <c r="K333" s="73">
        <f>VLOOKUP($B333,'Tillförd energi'!$B$2:$AS$506,MATCH(K$1,'Tillförd energi'!$B$1:$AQ$1,0),FALSE)</f>
        <v>0</v>
      </c>
      <c r="L333" s="73">
        <f>VLOOKUP($B333,'Tillförd energi'!$B$2:$AS$506,MATCH(L$1,'Tillförd energi'!$B$1:$AQ$1,0),FALSE)</f>
        <v>0</v>
      </c>
      <c r="M333" s="73">
        <f>VLOOKUP($B333,'Tillförd energi'!$B$2:$AS$506,MATCH(M$1,'Tillförd energi'!$B$1:$AQ$1,0),FALSE)</f>
        <v>0</v>
      </c>
      <c r="N333" s="73">
        <f>VLOOKUP($B333,'Tillförd energi'!$B$2:$AS$506,MATCH(N$1,'Tillförd energi'!$B$1:$AQ$1,0),FALSE)</f>
        <v>0</v>
      </c>
      <c r="O333" s="73">
        <f>VLOOKUP($B333,'Tillförd energi'!$B$2:$AS$506,MATCH(O$1,'Tillförd energi'!$B$1:$AQ$1,0),FALSE)</f>
        <v>0</v>
      </c>
      <c r="P333" s="73">
        <f>VLOOKUP($B333,'Tillförd energi'!$B$2:$AS$506,MATCH(P$1,'Tillförd energi'!$B$1:$AQ$1,0),FALSE)</f>
        <v>0</v>
      </c>
      <c r="Q333" s="73">
        <f>VLOOKUP($B333,'Tillförd energi'!$B$2:$AS$506,MATCH(Q$1,'Tillförd energi'!$B$1:$AQ$1,0),FALSE)</f>
        <v>3.7269999999999999</v>
      </c>
      <c r="R333" s="73">
        <f>VLOOKUP($B333,'Tillförd energi'!$B$2:$AS$506,MATCH(R$1,'Tillförd energi'!$B$1:$AQ$1,0),FALSE)</f>
        <v>0</v>
      </c>
      <c r="S333" s="73">
        <f>VLOOKUP($B333,'Tillförd energi'!$B$2:$AS$506,MATCH(S$1,'Tillförd energi'!$B$1:$AQ$1,0),FALSE)</f>
        <v>0</v>
      </c>
      <c r="T333" s="73">
        <f>VLOOKUP($B333,'Tillförd energi'!$B$2:$AS$506,MATCH(T$1,'Tillförd energi'!$B$1:$AQ$1,0),FALSE)</f>
        <v>0</v>
      </c>
      <c r="U333" s="73">
        <f>VLOOKUP($B333,'Tillförd energi'!$B$2:$AS$506,MATCH(U$1,'Tillförd energi'!$B$1:$AQ$1,0),FALSE)</f>
        <v>0</v>
      </c>
      <c r="V333" s="73">
        <f>VLOOKUP($B333,'Tillförd energi'!$B$2:$AS$506,MATCH(V$1,'Tillförd energi'!$B$1:$AQ$1,0),FALSE)</f>
        <v>0</v>
      </c>
      <c r="W333" s="73">
        <f>VLOOKUP($B333,'Tillförd energi'!$B$2:$AS$506,MATCH(W$1,'Tillförd energi'!$B$1:$AQ$1,0),FALSE)</f>
        <v>0</v>
      </c>
      <c r="X333" s="73">
        <f>VLOOKUP($B333,'Tillförd energi'!$B$2:$AS$506,MATCH(X$1,'Tillförd energi'!$B$1:$AQ$1,0),FALSE)</f>
        <v>0</v>
      </c>
      <c r="Y333" s="73">
        <f>VLOOKUP($B333,'Tillförd energi'!$B$2:$AS$506,MATCH(Y$1,'Tillförd energi'!$B$1:$AQ$1,0),FALSE)</f>
        <v>0</v>
      </c>
      <c r="Z333" s="73">
        <f>VLOOKUP($B333,'Tillförd energi'!$B$2:$AS$506,MATCH(Z$1,'Tillförd energi'!$B$1:$AQ$1,0),FALSE)</f>
        <v>0</v>
      </c>
      <c r="AA333" s="73">
        <f>VLOOKUP($B333,'Tillförd energi'!$B$2:$AS$506,MATCH(AA$1,'Tillförd energi'!$B$1:$AQ$1,0),FALSE)</f>
        <v>0</v>
      </c>
      <c r="AB333" s="73">
        <f>VLOOKUP($B333,'Tillförd energi'!$B$2:$AS$506,MATCH(AB$1,'Tillförd energi'!$B$1:$AQ$1,0),FALSE)</f>
        <v>0</v>
      </c>
      <c r="AC333" s="73">
        <f>VLOOKUP($B333,'Tillförd energi'!$B$2:$AS$506,MATCH(AC$1,'Tillförd energi'!$B$1:$AQ$1,0),FALSE)</f>
        <v>0</v>
      </c>
      <c r="AD333" s="73">
        <f>VLOOKUP($B333,'Tillförd energi'!$B$2:$AS$506,MATCH(AD$1,'Tillförd energi'!$B$1:$AQ$1,0),FALSE)</f>
        <v>0</v>
      </c>
      <c r="AF333" s="73">
        <f>VLOOKUP($B333,'Tillförd energi'!$B$2:$AS$506,MATCH(AF$1,'Tillförd energi'!$B$1:$AQ$1,0),FALSE)</f>
        <v>5.5E-2</v>
      </c>
      <c r="AH333" s="73">
        <f>IFERROR(VLOOKUP(B333,Miljö!$B$1:$S$476,9,FALSE)/1,0)</f>
        <v>0</v>
      </c>
      <c r="AJ333" s="81">
        <f>IFERROR(VLOOKUP($B333,Miljö!$B$1:$S$500,MATCH("hjälpel exklusive kraftvärme (GWh)",Miljö!$B$1:$V$1,0),FALSE)/1,"")</f>
        <v>5.5E-2</v>
      </c>
      <c r="AK333" s="81">
        <f t="shared" si="55"/>
        <v>5.5E-2</v>
      </c>
      <c r="AL333" s="81">
        <f>VLOOKUP($B333,'Slutlig allokering'!$B$2:$AL$462,MATCH("Hjälpel kraftvärme",'Slutlig allokering'!$B$2:$AL$2,0),FALSE)</f>
        <v>0</v>
      </c>
      <c r="AN333" s="73">
        <f t="shared" si="56"/>
        <v>3.8210000000000002</v>
      </c>
      <c r="AO333" s="73">
        <f t="shared" si="57"/>
        <v>3.8210000000000002</v>
      </c>
      <c r="AP333" s="73">
        <f>IF(ISERROR(1/VLOOKUP($B333,Leveranser!$B$1:$S$500,MATCH("såld värme (gwh)",Leveranser!$B$1:$S$1,0),FALSE)),"",VLOOKUP($B333,Leveranser!$B$1:$S$500,MATCH("såld värme (gwh)",Leveranser!$B$1:$S$1,0),FALSE))</f>
        <v>3.0510000000000002</v>
      </c>
      <c r="AQ333" s="73">
        <f>VLOOKUP($B333,Leveranser!$B$1:$Y$500,MATCH("Totalt såld fjärrvärme till andra fjärrvärmeföretag",Leveranser!$B$1:$AA$1,0),FALSE)</f>
        <v>0</v>
      </c>
      <c r="AR333" s="73">
        <f>IF(ISERROR(1/VLOOKUP($B333,Miljö!$B$1:$S$500,MATCH("Såld mängd produktionsspecifik fjärrvärme (GWh)",Miljö!$B$1:$R$1,0),FALSE)),0,VLOOKUP($B333,Miljö!$B$1:$S$500,MATCH("Såld mängd produktionsspecifik fjärrvärme (GWh)",Miljö!$B$1:$R$1,0),FALSE))</f>
        <v>0</v>
      </c>
      <c r="AS333" s="82">
        <f t="shared" si="62"/>
        <v>0.79848207275582306</v>
      </c>
      <c r="AU333" s="73" t="str">
        <f>VLOOKUP($B333,'Miljövärden urval för publ'!$B$2:$I$486,7,FALSE)</f>
        <v>Ja</v>
      </c>
      <c r="AV333" s="73" t="str">
        <f>VLOOKUP($B333,'Miljövärden urval för publ'!$B$2:$I$486,6,FALSE)</f>
        <v>Ja</v>
      </c>
      <c r="AZ333" s="73">
        <f t="shared" si="58"/>
        <v>5.5E-2</v>
      </c>
      <c r="BA333" s="73">
        <f t="shared" si="63"/>
        <v>0</v>
      </c>
      <c r="BB333" s="73">
        <f t="shared" si="59"/>
        <v>0</v>
      </c>
      <c r="BC333" s="73">
        <f t="shared" si="60"/>
        <v>3.7269999999999999</v>
      </c>
      <c r="BE333" s="73">
        <f t="shared" si="64"/>
        <v>0</v>
      </c>
      <c r="BF333" s="73">
        <f t="shared" si="65"/>
        <v>0</v>
      </c>
      <c r="BH333" s="73">
        <f t="shared" si="61"/>
        <v>3.7269999999999999</v>
      </c>
    </row>
    <row r="334" spans="1:60" ht="15" x14ac:dyDescent="0.25">
      <c r="A334" t="s">
        <v>428</v>
      </c>
      <c r="B334" t="s">
        <v>429</v>
      </c>
      <c r="C334" s="73">
        <f>VLOOKUP($B334,'Tillförd energi'!$B$2:$AS$506,MATCH(C$1,'Tillförd energi'!$B$1:$AQ$1,0),FALSE)</f>
        <v>0</v>
      </c>
      <c r="D334" s="73">
        <f>VLOOKUP($B334,'Tillförd energi'!$B$2:$AS$506,MATCH(D$1,'Tillförd energi'!$B$1:$AQ$1,0),FALSE)</f>
        <v>0</v>
      </c>
      <c r="E334" s="73">
        <f>VLOOKUP($B334,'Tillförd energi'!$B$2:$AS$506,MATCH(E$1,'Tillförd energi'!$B$1:$AQ$1,0),FALSE)</f>
        <v>0</v>
      </c>
      <c r="F334" s="73">
        <f>VLOOKUP($B334,'Tillförd energi'!$B$2:$AS$506,MATCH(F$1,'Tillförd energi'!$B$1:$AQ$1,0),FALSE)</f>
        <v>0</v>
      </c>
      <c r="G334" s="73">
        <f>VLOOKUP($B334,'Tillförd energi'!$B$2:$AS$506,MATCH(G$1,'Tillförd energi'!$B$1:$AQ$1,0),FALSE)</f>
        <v>0</v>
      </c>
      <c r="H334" s="73">
        <f>VLOOKUP($B334,'Tillförd energi'!$B$2:$AS$506,MATCH(H$1,'Tillförd energi'!$B$1:$AQ$1,0),FALSE)</f>
        <v>0</v>
      </c>
      <c r="I334" s="73">
        <f>VLOOKUP($B334,'Tillförd energi'!$B$2:$AS$506,MATCH(I$1,'Tillförd energi'!$B$1:$AQ$1,0),FALSE)</f>
        <v>0</v>
      </c>
      <c r="J334" s="73">
        <f>VLOOKUP($B334,'Tillförd energi'!$B$2:$AS$506,MATCH(J$1,'Tillförd energi'!$B$1:$AQ$1,0),FALSE)</f>
        <v>0</v>
      </c>
      <c r="K334" s="73">
        <f>VLOOKUP($B334,'Tillförd energi'!$B$2:$AS$506,MATCH(K$1,'Tillförd energi'!$B$1:$AQ$1,0),FALSE)</f>
        <v>0</v>
      </c>
      <c r="L334" s="73">
        <f>VLOOKUP($B334,'Tillförd energi'!$B$2:$AS$506,MATCH(L$1,'Tillförd energi'!$B$1:$AQ$1,0),FALSE)</f>
        <v>0</v>
      </c>
      <c r="M334" s="73">
        <f>VLOOKUP($B334,'Tillförd energi'!$B$2:$AS$506,MATCH(M$1,'Tillförd energi'!$B$1:$AQ$1,0),FALSE)</f>
        <v>0</v>
      </c>
      <c r="N334" s="73">
        <f>VLOOKUP($B334,'Tillförd energi'!$B$2:$AS$506,MATCH(N$1,'Tillförd energi'!$B$1:$AQ$1,0),FALSE)</f>
        <v>0</v>
      </c>
      <c r="O334" s="73">
        <f>VLOOKUP($B334,'Tillförd energi'!$B$2:$AS$506,MATCH(O$1,'Tillförd energi'!$B$1:$AQ$1,0),FALSE)</f>
        <v>0</v>
      </c>
      <c r="P334" s="73">
        <f>VLOOKUP($B334,'Tillförd energi'!$B$2:$AS$506,MATCH(P$1,'Tillförd energi'!$B$1:$AQ$1,0),FALSE)</f>
        <v>0</v>
      </c>
      <c r="Q334" s="73">
        <f>VLOOKUP($B334,'Tillförd energi'!$B$2:$AS$506,MATCH(Q$1,'Tillförd energi'!$B$1:$AQ$1,0),FALSE)</f>
        <v>0</v>
      </c>
      <c r="R334" s="73">
        <f>VLOOKUP($B334,'Tillförd energi'!$B$2:$AS$506,MATCH(R$1,'Tillförd energi'!$B$1:$AQ$1,0),FALSE)</f>
        <v>0</v>
      </c>
      <c r="S334" s="73">
        <f>VLOOKUP($B334,'Tillförd energi'!$B$2:$AS$506,MATCH(S$1,'Tillförd energi'!$B$1:$AQ$1,0),FALSE)</f>
        <v>0</v>
      </c>
      <c r="T334" s="73">
        <f>VLOOKUP($B334,'Tillförd energi'!$B$2:$AS$506,MATCH(T$1,'Tillförd energi'!$B$1:$AQ$1,0),FALSE)</f>
        <v>0</v>
      </c>
      <c r="U334" s="73">
        <f>VLOOKUP($B334,'Tillförd energi'!$B$2:$AS$506,MATCH(U$1,'Tillförd energi'!$B$1:$AQ$1,0),FALSE)</f>
        <v>0</v>
      </c>
      <c r="V334" s="73">
        <f>VLOOKUP($B334,'Tillförd energi'!$B$2:$AS$506,MATCH(V$1,'Tillförd energi'!$B$1:$AQ$1,0),FALSE)</f>
        <v>0</v>
      </c>
      <c r="W334" s="73">
        <f>VLOOKUP($B334,'Tillförd energi'!$B$2:$AS$506,MATCH(W$1,'Tillförd energi'!$B$1:$AQ$1,0),FALSE)</f>
        <v>0</v>
      </c>
      <c r="X334" s="73">
        <f>VLOOKUP($B334,'Tillförd energi'!$B$2:$AS$506,MATCH(X$1,'Tillförd energi'!$B$1:$AQ$1,0),FALSE)</f>
        <v>0</v>
      </c>
      <c r="Y334" s="73">
        <f>VLOOKUP($B334,'Tillförd energi'!$B$2:$AS$506,MATCH(Y$1,'Tillförd energi'!$B$1:$AQ$1,0),FALSE)</f>
        <v>0</v>
      </c>
      <c r="Z334" s="73">
        <f>VLOOKUP($B334,'Tillförd energi'!$B$2:$AS$506,MATCH(Z$1,'Tillförd energi'!$B$1:$AQ$1,0),FALSE)</f>
        <v>0</v>
      </c>
      <c r="AA334" s="73">
        <f>VLOOKUP($B334,'Tillförd energi'!$B$2:$AS$506,MATCH(AA$1,'Tillförd energi'!$B$1:$AQ$1,0),FALSE)</f>
        <v>0</v>
      </c>
      <c r="AB334" s="73">
        <f>VLOOKUP($B334,'Tillförd energi'!$B$2:$AS$506,MATCH(AB$1,'Tillförd energi'!$B$1:$AQ$1,0),FALSE)</f>
        <v>0</v>
      </c>
      <c r="AC334" s="73">
        <f>VLOOKUP($B334,'Tillförd energi'!$B$2:$AS$506,MATCH(AC$1,'Tillförd energi'!$B$1:$AQ$1,0),FALSE)</f>
        <v>0</v>
      </c>
      <c r="AD334" s="73">
        <f>VLOOKUP($B334,'Tillförd energi'!$B$2:$AS$506,MATCH(AD$1,'Tillförd energi'!$B$1:$AQ$1,0),FALSE)</f>
        <v>0</v>
      </c>
      <c r="AF334" s="73">
        <f>VLOOKUP($B334,'Tillförd energi'!$B$2:$AS$506,MATCH(AF$1,'Tillförd energi'!$B$1:$AQ$1,0),FALSE)</f>
        <v>0</v>
      </c>
      <c r="AH334" s="73">
        <f>IFERROR(VLOOKUP(B334,Miljö!$B$1:$S$476,9,FALSE)/1,0)</f>
        <v>0</v>
      </c>
      <c r="AJ334" s="81" t="str">
        <f>IFERROR(VLOOKUP($B334,Miljö!$B$1:$S$500,MATCH("hjälpel exklusive kraftvärme (GWh)",Miljö!$B$1:$V$1,0),FALSE)/1,"")</f>
        <v/>
      </c>
      <c r="AK334" s="81">
        <f t="shared" si="55"/>
        <v>0</v>
      </c>
      <c r="AL334" s="81">
        <f>VLOOKUP($B334,'Slutlig allokering'!$B$2:$AL$462,MATCH("Hjälpel kraftvärme",'Slutlig allokering'!$B$2:$AL$2,0),FALSE)</f>
        <v>0</v>
      </c>
      <c r="AN334" s="73">
        <f t="shared" si="56"/>
        <v>0</v>
      </c>
      <c r="AO334" s="73">
        <f t="shared" si="57"/>
        <v>0</v>
      </c>
      <c r="AP334" s="73" t="str">
        <f>IF(ISERROR(1/VLOOKUP($B334,Leveranser!$B$1:$S$500,MATCH("såld värme (gwh)",Leveranser!$B$1:$S$1,0),FALSE)),"",VLOOKUP($B334,Leveranser!$B$1:$S$500,MATCH("såld värme (gwh)",Leveranser!$B$1:$S$1,0),FALSE))</f>
        <v/>
      </c>
      <c r="AQ334" s="73">
        <f>VLOOKUP($B334,Leveranser!$B$1:$Y$500,MATCH("Totalt såld fjärrvärme till andra fjärrvärmeföretag",Leveranser!$B$1:$AA$1,0),FALSE)</f>
        <v>0</v>
      </c>
      <c r="AR334" s="73">
        <f>IF(ISERROR(1/VLOOKUP($B334,Miljö!$B$1:$S$500,MATCH("Såld mängd produktionsspecifik fjärrvärme (GWh)",Miljö!$B$1:$R$1,0),FALSE)),0,VLOOKUP($B334,Miljö!$B$1:$S$500,MATCH("Såld mängd produktionsspecifik fjärrvärme (GWh)",Miljö!$B$1:$R$1,0),FALSE))</f>
        <v>0</v>
      </c>
      <c r="AS334" s="82" t="str">
        <f t="shared" si="62"/>
        <v/>
      </c>
      <c r="AU334" s="73" t="str">
        <f>VLOOKUP($B334,'Miljövärden urval för publ'!$B$2:$I$486,7,FALSE)</f>
        <v>Nej</v>
      </c>
      <c r="AV334" s="73" t="str">
        <f>VLOOKUP($B334,'Miljövärden urval för publ'!$B$2:$I$486,6,FALSE)</f>
        <v>Nej</v>
      </c>
      <c r="AZ334" s="73">
        <f t="shared" si="58"/>
        <v>0</v>
      </c>
      <c r="BA334" s="73">
        <f t="shared" si="63"/>
        <v>0</v>
      </c>
      <c r="BB334" s="73">
        <f t="shared" si="59"/>
        <v>0</v>
      </c>
      <c r="BC334" s="73">
        <f t="shared" si="60"/>
        <v>0</v>
      </c>
      <c r="BE334" s="73">
        <f t="shared" si="64"/>
        <v>0</v>
      </c>
      <c r="BF334" s="73">
        <f t="shared" si="65"/>
        <v>0</v>
      </c>
      <c r="BH334" s="73">
        <f t="shared" si="61"/>
        <v>0</v>
      </c>
    </row>
    <row r="335" spans="1:60" ht="15" x14ac:dyDescent="0.25">
      <c r="A335" t="s">
        <v>428</v>
      </c>
      <c r="B335" t="s">
        <v>430</v>
      </c>
      <c r="C335" s="73">
        <f>VLOOKUP($B335,'Tillförd energi'!$B$2:$AS$506,MATCH(C$1,'Tillförd energi'!$B$1:$AQ$1,0),FALSE)</f>
        <v>0</v>
      </c>
      <c r="D335" s="73">
        <f>VLOOKUP($B335,'Tillförd energi'!$B$2:$AS$506,MATCH(D$1,'Tillförd energi'!$B$1:$AQ$1,0),FALSE)</f>
        <v>0</v>
      </c>
      <c r="E335" s="73">
        <f>VLOOKUP($B335,'Tillförd energi'!$B$2:$AS$506,MATCH(E$1,'Tillförd energi'!$B$1:$AQ$1,0),FALSE)</f>
        <v>0</v>
      </c>
      <c r="F335" s="73">
        <f>VLOOKUP($B335,'Tillförd energi'!$B$2:$AS$506,MATCH(F$1,'Tillförd energi'!$B$1:$AQ$1,0),FALSE)</f>
        <v>0</v>
      </c>
      <c r="G335" s="73">
        <f>VLOOKUP($B335,'Tillförd energi'!$B$2:$AS$506,MATCH(G$1,'Tillförd energi'!$B$1:$AQ$1,0),FALSE)</f>
        <v>0</v>
      </c>
      <c r="H335" s="73">
        <f>VLOOKUP($B335,'Tillförd energi'!$B$2:$AS$506,MATCH(H$1,'Tillförd energi'!$B$1:$AQ$1,0),FALSE)</f>
        <v>0</v>
      </c>
      <c r="I335" s="73">
        <f>VLOOKUP($B335,'Tillförd energi'!$B$2:$AS$506,MATCH(I$1,'Tillförd energi'!$B$1:$AQ$1,0),FALSE)</f>
        <v>0</v>
      </c>
      <c r="J335" s="73">
        <f>VLOOKUP($B335,'Tillförd energi'!$B$2:$AS$506,MATCH(J$1,'Tillförd energi'!$B$1:$AQ$1,0),FALSE)</f>
        <v>0</v>
      </c>
      <c r="K335" s="73">
        <f>VLOOKUP($B335,'Tillförd energi'!$B$2:$AS$506,MATCH(K$1,'Tillförd energi'!$B$1:$AQ$1,0),FALSE)</f>
        <v>0</v>
      </c>
      <c r="L335" s="73">
        <f>VLOOKUP($B335,'Tillförd energi'!$B$2:$AS$506,MATCH(L$1,'Tillförd energi'!$B$1:$AQ$1,0),FALSE)</f>
        <v>0</v>
      </c>
      <c r="M335" s="73">
        <f>VLOOKUP($B335,'Tillförd energi'!$B$2:$AS$506,MATCH(M$1,'Tillförd energi'!$B$1:$AQ$1,0),FALSE)</f>
        <v>0</v>
      </c>
      <c r="N335" s="73">
        <f>VLOOKUP($B335,'Tillförd energi'!$B$2:$AS$506,MATCH(N$1,'Tillförd energi'!$B$1:$AQ$1,0),FALSE)</f>
        <v>0</v>
      </c>
      <c r="O335" s="73">
        <f>VLOOKUP($B335,'Tillförd energi'!$B$2:$AS$506,MATCH(O$1,'Tillförd energi'!$B$1:$AQ$1,0),FALSE)</f>
        <v>0</v>
      </c>
      <c r="P335" s="73">
        <f>VLOOKUP($B335,'Tillförd energi'!$B$2:$AS$506,MATCH(P$1,'Tillförd energi'!$B$1:$AQ$1,0),FALSE)</f>
        <v>0</v>
      </c>
      <c r="Q335" s="73">
        <f>VLOOKUP($B335,'Tillförd energi'!$B$2:$AS$506,MATCH(Q$1,'Tillförd energi'!$B$1:$AQ$1,0),FALSE)</f>
        <v>0</v>
      </c>
      <c r="R335" s="73">
        <f>VLOOKUP($B335,'Tillförd energi'!$B$2:$AS$506,MATCH(R$1,'Tillförd energi'!$B$1:$AQ$1,0),FALSE)</f>
        <v>0</v>
      </c>
      <c r="S335" s="73">
        <f>VLOOKUP($B335,'Tillförd energi'!$B$2:$AS$506,MATCH(S$1,'Tillförd energi'!$B$1:$AQ$1,0),FALSE)</f>
        <v>0</v>
      </c>
      <c r="T335" s="73">
        <f>VLOOKUP($B335,'Tillförd energi'!$B$2:$AS$506,MATCH(T$1,'Tillförd energi'!$B$1:$AQ$1,0),FALSE)</f>
        <v>0</v>
      </c>
      <c r="U335" s="73">
        <f>VLOOKUP($B335,'Tillförd energi'!$B$2:$AS$506,MATCH(U$1,'Tillförd energi'!$B$1:$AQ$1,0),FALSE)</f>
        <v>0</v>
      </c>
      <c r="V335" s="73">
        <f>VLOOKUP($B335,'Tillförd energi'!$B$2:$AS$506,MATCH(V$1,'Tillförd energi'!$B$1:$AQ$1,0),FALSE)</f>
        <v>0</v>
      </c>
      <c r="W335" s="73">
        <f>VLOOKUP($B335,'Tillförd energi'!$B$2:$AS$506,MATCH(W$1,'Tillförd energi'!$B$1:$AQ$1,0),FALSE)</f>
        <v>0</v>
      </c>
      <c r="X335" s="73">
        <f>VLOOKUP($B335,'Tillförd energi'!$B$2:$AS$506,MATCH(X$1,'Tillförd energi'!$B$1:$AQ$1,0),FALSE)</f>
        <v>0</v>
      </c>
      <c r="Y335" s="73">
        <f>VLOOKUP($B335,'Tillförd energi'!$B$2:$AS$506,MATCH(Y$1,'Tillförd energi'!$B$1:$AQ$1,0),FALSE)</f>
        <v>0</v>
      </c>
      <c r="Z335" s="73">
        <f>VLOOKUP($B335,'Tillförd energi'!$B$2:$AS$506,MATCH(Z$1,'Tillförd energi'!$B$1:$AQ$1,0),FALSE)</f>
        <v>0</v>
      </c>
      <c r="AA335" s="73">
        <f>VLOOKUP($B335,'Tillförd energi'!$B$2:$AS$506,MATCH(AA$1,'Tillförd energi'!$B$1:$AQ$1,0),FALSE)</f>
        <v>0</v>
      </c>
      <c r="AB335" s="73">
        <f>VLOOKUP($B335,'Tillförd energi'!$B$2:$AS$506,MATCH(AB$1,'Tillförd energi'!$B$1:$AQ$1,0),FALSE)</f>
        <v>0</v>
      </c>
      <c r="AC335" s="73">
        <f>VLOOKUP($B335,'Tillförd energi'!$B$2:$AS$506,MATCH(AC$1,'Tillförd energi'!$B$1:$AQ$1,0),FALSE)</f>
        <v>0</v>
      </c>
      <c r="AD335" s="73">
        <f>VLOOKUP($B335,'Tillförd energi'!$B$2:$AS$506,MATCH(AD$1,'Tillförd energi'!$B$1:$AQ$1,0),FALSE)</f>
        <v>0</v>
      </c>
      <c r="AF335" s="73">
        <f>VLOOKUP($B335,'Tillförd energi'!$B$2:$AS$506,MATCH(AF$1,'Tillförd energi'!$B$1:$AQ$1,0),FALSE)</f>
        <v>0</v>
      </c>
      <c r="AH335" s="73">
        <f>IFERROR(VLOOKUP(B335,Miljö!$B$1:$S$476,9,FALSE)/1,0)</f>
        <v>0</v>
      </c>
      <c r="AJ335" s="81" t="str">
        <f>IFERROR(VLOOKUP($B335,Miljö!$B$1:$S$500,MATCH("hjälpel exklusive kraftvärme (GWh)",Miljö!$B$1:$V$1,0),FALSE)/1,"")</f>
        <v/>
      </c>
      <c r="AK335" s="81">
        <f t="shared" si="55"/>
        <v>0</v>
      </c>
      <c r="AL335" s="81">
        <f>VLOOKUP($B335,'Slutlig allokering'!$B$2:$AL$462,MATCH("Hjälpel kraftvärme",'Slutlig allokering'!$B$2:$AL$2,0),FALSE)</f>
        <v>0</v>
      </c>
      <c r="AN335" s="73">
        <f t="shared" si="56"/>
        <v>0</v>
      </c>
      <c r="AO335" s="73">
        <f t="shared" si="57"/>
        <v>0</v>
      </c>
      <c r="AP335" s="73" t="str">
        <f>IF(ISERROR(1/VLOOKUP($B335,Leveranser!$B$1:$S$500,MATCH("såld värme (gwh)",Leveranser!$B$1:$S$1,0),FALSE)),"",VLOOKUP($B335,Leveranser!$B$1:$S$500,MATCH("såld värme (gwh)",Leveranser!$B$1:$S$1,0),FALSE))</f>
        <v/>
      </c>
      <c r="AQ335" s="73">
        <f>VLOOKUP($B335,Leveranser!$B$1:$Y$500,MATCH("Totalt såld fjärrvärme till andra fjärrvärmeföretag",Leveranser!$B$1:$AA$1,0),FALSE)</f>
        <v>0</v>
      </c>
      <c r="AR335" s="73">
        <f>IF(ISERROR(1/VLOOKUP($B335,Miljö!$B$1:$S$500,MATCH("Såld mängd produktionsspecifik fjärrvärme (GWh)",Miljö!$B$1:$R$1,0),FALSE)),0,VLOOKUP($B335,Miljö!$B$1:$S$500,MATCH("Såld mängd produktionsspecifik fjärrvärme (GWh)",Miljö!$B$1:$R$1,0),FALSE))</f>
        <v>0</v>
      </c>
      <c r="AS335" s="82" t="str">
        <f t="shared" si="62"/>
        <v/>
      </c>
      <c r="AU335" s="73" t="str">
        <f>VLOOKUP($B335,'Miljövärden urval för publ'!$B$2:$I$486,7,FALSE)</f>
        <v>Nej</v>
      </c>
      <c r="AV335" s="73" t="str">
        <f>VLOOKUP($B335,'Miljövärden urval för publ'!$B$2:$I$486,6,FALSE)</f>
        <v>Nej</v>
      </c>
      <c r="AZ335" s="73">
        <f t="shared" si="58"/>
        <v>0</v>
      </c>
      <c r="BA335" s="73">
        <f t="shared" si="63"/>
        <v>0</v>
      </c>
      <c r="BB335" s="73">
        <f t="shared" si="59"/>
        <v>0</v>
      </c>
      <c r="BC335" s="73">
        <f t="shared" si="60"/>
        <v>0</v>
      </c>
      <c r="BE335" s="73">
        <f t="shared" si="64"/>
        <v>0</v>
      </c>
      <c r="BF335" s="73">
        <f t="shared" si="65"/>
        <v>0</v>
      </c>
      <c r="BH335" s="73">
        <f t="shared" si="61"/>
        <v>0</v>
      </c>
    </row>
    <row r="336" spans="1:60" ht="15" x14ac:dyDescent="0.25">
      <c r="A336" t="s">
        <v>431</v>
      </c>
      <c r="B336" t="s">
        <v>432</v>
      </c>
      <c r="C336" s="73">
        <f>VLOOKUP($B336,'Tillförd energi'!$B$2:$AS$506,MATCH(C$1,'Tillförd energi'!$B$1:$AQ$1,0),FALSE)</f>
        <v>0</v>
      </c>
      <c r="D336" s="73">
        <f>VLOOKUP($B336,'Tillförd energi'!$B$2:$AS$506,MATCH(D$1,'Tillförd energi'!$B$1:$AQ$1,0),FALSE)</f>
        <v>0</v>
      </c>
      <c r="E336" s="73">
        <f>VLOOKUP($B336,'Tillförd energi'!$B$2:$AS$506,MATCH(E$1,'Tillförd energi'!$B$1:$AQ$1,0),FALSE)</f>
        <v>0</v>
      </c>
      <c r="F336" s="73">
        <f>VLOOKUP($B336,'Tillförd energi'!$B$2:$AS$506,MATCH(F$1,'Tillförd energi'!$B$1:$AQ$1,0),FALSE)</f>
        <v>0</v>
      </c>
      <c r="G336" s="73">
        <f>VLOOKUP($B336,'Tillförd energi'!$B$2:$AS$506,MATCH(G$1,'Tillförd energi'!$B$1:$AQ$1,0),FALSE)</f>
        <v>0</v>
      </c>
      <c r="H336" s="73">
        <f>VLOOKUP($B336,'Tillförd energi'!$B$2:$AS$506,MATCH(H$1,'Tillförd energi'!$B$1:$AQ$1,0),FALSE)</f>
        <v>0</v>
      </c>
      <c r="I336" s="73">
        <f>VLOOKUP($B336,'Tillförd energi'!$B$2:$AS$506,MATCH(I$1,'Tillförd energi'!$B$1:$AQ$1,0),FALSE)</f>
        <v>0</v>
      </c>
      <c r="J336" s="73">
        <f>VLOOKUP($B336,'Tillförd energi'!$B$2:$AS$506,MATCH(J$1,'Tillförd energi'!$B$1:$AQ$1,0),FALSE)</f>
        <v>0</v>
      </c>
      <c r="K336" s="73">
        <f>VLOOKUP($B336,'Tillförd energi'!$B$2:$AS$506,MATCH(K$1,'Tillförd energi'!$B$1:$AQ$1,0),FALSE)</f>
        <v>0</v>
      </c>
      <c r="L336" s="73">
        <f>VLOOKUP($B336,'Tillförd energi'!$B$2:$AS$506,MATCH(L$1,'Tillförd energi'!$B$1:$AQ$1,0),FALSE)</f>
        <v>0</v>
      </c>
      <c r="M336" s="73">
        <f>VLOOKUP($B336,'Tillförd energi'!$B$2:$AS$506,MATCH(M$1,'Tillförd energi'!$B$1:$AQ$1,0),FALSE)</f>
        <v>0</v>
      </c>
      <c r="N336" s="73">
        <f>VLOOKUP($B336,'Tillförd energi'!$B$2:$AS$506,MATCH(N$1,'Tillförd energi'!$B$1:$AQ$1,0),FALSE)</f>
        <v>0</v>
      </c>
      <c r="O336" s="73">
        <f>VLOOKUP($B336,'Tillförd energi'!$B$2:$AS$506,MATCH(O$1,'Tillförd energi'!$B$1:$AQ$1,0),FALSE)</f>
        <v>0</v>
      </c>
      <c r="P336" s="73">
        <f>VLOOKUP($B336,'Tillförd energi'!$B$2:$AS$506,MATCH(P$1,'Tillförd energi'!$B$1:$AQ$1,0),FALSE)</f>
        <v>0</v>
      </c>
      <c r="Q336" s="73">
        <f>VLOOKUP($B336,'Tillförd energi'!$B$2:$AS$506,MATCH(Q$1,'Tillförd energi'!$B$1:$AQ$1,0),FALSE)</f>
        <v>0</v>
      </c>
      <c r="R336" s="73">
        <f>VLOOKUP($B336,'Tillförd energi'!$B$2:$AS$506,MATCH(R$1,'Tillförd energi'!$B$1:$AQ$1,0),FALSE)</f>
        <v>0</v>
      </c>
      <c r="S336" s="73">
        <f>VLOOKUP($B336,'Tillförd energi'!$B$2:$AS$506,MATCH(S$1,'Tillförd energi'!$B$1:$AQ$1,0),FALSE)</f>
        <v>0</v>
      </c>
      <c r="T336" s="73">
        <f>VLOOKUP($B336,'Tillförd energi'!$B$2:$AS$506,MATCH(T$1,'Tillförd energi'!$B$1:$AQ$1,0),FALSE)</f>
        <v>0</v>
      </c>
      <c r="U336" s="73">
        <f>VLOOKUP($B336,'Tillförd energi'!$B$2:$AS$506,MATCH(U$1,'Tillförd energi'!$B$1:$AQ$1,0),FALSE)</f>
        <v>0</v>
      </c>
      <c r="V336" s="73">
        <f>VLOOKUP($B336,'Tillförd energi'!$B$2:$AS$506,MATCH(V$1,'Tillförd energi'!$B$1:$AQ$1,0),FALSE)</f>
        <v>0</v>
      </c>
      <c r="W336" s="73">
        <f>VLOOKUP($B336,'Tillförd energi'!$B$2:$AS$506,MATCH(W$1,'Tillförd energi'!$B$1:$AQ$1,0),FALSE)</f>
        <v>0</v>
      </c>
      <c r="X336" s="73">
        <f>VLOOKUP($B336,'Tillförd energi'!$B$2:$AS$506,MATCH(X$1,'Tillförd energi'!$B$1:$AQ$1,0),FALSE)</f>
        <v>0</v>
      </c>
      <c r="Y336" s="73">
        <f>VLOOKUP($B336,'Tillförd energi'!$B$2:$AS$506,MATCH(Y$1,'Tillförd energi'!$B$1:$AQ$1,0),FALSE)</f>
        <v>0</v>
      </c>
      <c r="Z336" s="73">
        <f>VLOOKUP($B336,'Tillförd energi'!$B$2:$AS$506,MATCH(Z$1,'Tillförd energi'!$B$1:$AQ$1,0),FALSE)</f>
        <v>0</v>
      </c>
      <c r="AA336" s="73">
        <f>VLOOKUP($B336,'Tillförd energi'!$B$2:$AS$506,MATCH(AA$1,'Tillförd energi'!$B$1:$AQ$1,0),FALSE)</f>
        <v>0</v>
      </c>
      <c r="AB336" s="73">
        <f>VLOOKUP($B336,'Tillförd energi'!$B$2:$AS$506,MATCH(AB$1,'Tillförd energi'!$B$1:$AQ$1,0),FALSE)</f>
        <v>0</v>
      </c>
      <c r="AC336" s="73">
        <f>VLOOKUP($B336,'Tillförd energi'!$B$2:$AS$506,MATCH(AC$1,'Tillförd energi'!$B$1:$AQ$1,0),FALSE)</f>
        <v>0</v>
      </c>
      <c r="AD336" s="73">
        <f>VLOOKUP($B336,'Tillförd energi'!$B$2:$AS$506,MATCH(AD$1,'Tillförd energi'!$B$1:$AQ$1,0),FALSE)</f>
        <v>0</v>
      </c>
      <c r="AF336" s="73">
        <f>VLOOKUP($B336,'Tillförd energi'!$B$2:$AS$506,MATCH(AF$1,'Tillförd energi'!$B$1:$AQ$1,0),FALSE)</f>
        <v>9.5760000000000005</v>
      </c>
      <c r="AH336" s="73">
        <f>IFERROR(VLOOKUP(B336,Miljö!$B$1:$S$476,9,FALSE)/1,0)</f>
        <v>355</v>
      </c>
      <c r="AJ336" s="81" t="str">
        <f>IFERROR(VLOOKUP($B336,Miljö!$B$1:$S$500,MATCH("hjälpel exklusive kraftvärme (GWh)",Miljö!$B$1:$V$1,0),FALSE)/1,"")</f>
        <v/>
      </c>
      <c r="AK336" s="81">
        <f t="shared" si="55"/>
        <v>9.5759999999999987</v>
      </c>
      <c r="AL336" s="81">
        <f>VLOOKUP($B336,'Slutlig allokering'!$B$2:$AL$462,MATCH("Hjälpel kraftvärme",'Slutlig allokering'!$B$2:$AL$2,0),FALSE)</f>
        <v>0</v>
      </c>
      <c r="AN336" s="73">
        <f t="shared" si="56"/>
        <v>9.5760000000000005</v>
      </c>
      <c r="AO336" s="73">
        <f t="shared" si="57"/>
        <v>364.57600000000002</v>
      </c>
      <c r="AP336" s="73">
        <f>IF(ISERROR(1/VLOOKUP($B336,Leveranser!$B$1:$S$500,MATCH("såld värme (gwh)",Leveranser!$B$1:$S$1,0),FALSE)),"",VLOOKUP($B336,Leveranser!$B$1:$S$500,MATCH("såld värme (gwh)",Leveranser!$B$1:$S$1,0),FALSE))</f>
        <v>319.2</v>
      </c>
      <c r="AQ336" s="73">
        <f>VLOOKUP($B336,Leveranser!$B$1:$Y$500,MATCH("Totalt såld fjärrvärme till andra fjärrvärmeföretag",Leveranser!$B$1:$AA$1,0),FALSE)</f>
        <v>0</v>
      </c>
      <c r="AR336" s="73">
        <f>IF(ISERROR(1/VLOOKUP($B336,Miljö!$B$1:$S$500,MATCH("Såld mängd produktionsspecifik fjärrvärme (GWh)",Miljö!$B$1:$R$1,0),FALSE)),0,VLOOKUP($B336,Miljö!$B$1:$S$500,MATCH("Såld mängd produktionsspecifik fjärrvärme (GWh)",Miljö!$B$1:$R$1,0),FALSE))</f>
        <v>0</v>
      </c>
      <c r="AS336" s="82">
        <f t="shared" si="62"/>
        <v>0.87553761081365744</v>
      </c>
      <c r="AU336" s="73" t="str">
        <f>VLOOKUP($B336,'Miljövärden urval för publ'!$B$2:$I$486,7,FALSE)</f>
        <v>Ja</v>
      </c>
      <c r="AV336" s="73" t="str">
        <f>VLOOKUP($B336,'Miljövärden urval för publ'!$B$2:$I$486,6,FALSE)</f>
        <v>Nej</v>
      </c>
      <c r="AZ336" s="73">
        <f t="shared" si="58"/>
        <v>9.5760000000000005</v>
      </c>
      <c r="BA336" s="73">
        <f t="shared" si="63"/>
        <v>0</v>
      </c>
      <c r="BB336" s="73">
        <f t="shared" si="59"/>
        <v>0</v>
      </c>
      <c r="BC336" s="73">
        <f t="shared" si="60"/>
        <v>0</v>
      </c>
      <c r="BE336" s="73">
        <f t="shared" si="64"/>
        <v>0</v>
      </c>
      <c r="BF336" s="73">
        <f t="shared" si="65"/>
        <v>0</v>
      </c>
      <c r="BH336" s="73">
        <f t="shared" si="61"/>
        <v>0</v>
      </c>
    </row>
    <row r="337" spans="1:60" ht="15" x14ac:dyDescent="0.25">
      <c r="A337" t="s">
        <v>433</v>
      </c>
      <c r="B337" t="s">
        <v>434</v>
      </c>
      <c r="C337" s="73">
        <f>VLOOKUP($B337,'Tillförd energi'!$B$2:$AS$506,MATCH(C$1,'Tillförd energi'!$B$1:$AQ$1,0),FALSE)</f>
        <v>0</v>
      </c>
      <c r="D337" s="73">
        <f>VLOOKUP($B337,'Tillförd energi'!$B$2:$AS$506,MATCH(D$1,'Tillförd energi'!$B$1:$AQ$1,0),FALSE)</f>
        <v>2.5</v>
      </c>
      <c r="E337" s="73">
        <f>VLOOKUP($B337,'Tillförd energi'!$B$2:$AS$506,MATCH(E$1,'Tillförd energi'!$B$1:$AQ$1,0),FALSE)</f>
        <v>0</v>
      </c>
      <c r="F337" s="73">
        <f>VLOOKUP($B337,'Tillförd energi'!$B$2:$AS$506,MATCH(F$1,'Tillförd energi'!$B$1:$AQ$1,0),FALSE)</f>
        <v>0</v>
      </c>
      <c r="G337" s="73">
        <f>VLOOKUP($B337,'Tillförd energi'!$B$2:$AS$506,MATCH(G$1,'Tillförd energi'!$B$1:$AQ$1,0),FALSE)</f>
        <v>0</v>
      </c>
      <c r="H337" s="73">
        <f>VLOOKUP($B337,'Tillförd energi'!$B$2:$AS$506,MATCH(H$1,'Tillförd energi'!$B$1:$AQ$1,0),FALSE)</f>
        <v>0</v>
      </c>
      <c r="I337" s="73">
        <f>VLOOKUP($B337,'Tillförd energi'!$B$2:$AS$506,MATCH(I$1,'Tillförd energi'!$B$1:$AQ$1,0),FALSE)</f>
        <v>0</v>
      </c>
      <c r="J337" s="73">
        <f>VLOOKUP($B337,'Tillförd energi'!$B$2:$AS$506,MATCH(J$1,'Tillförd energi'!$B$1:$AQ$1,0),FALSE)</f>
        <v>0</v>
      </c>
      <c r="K337" s="73">
        <f>VLOOKUP($B337,'Tillförd energi'!$B$2:$AS$506,MATCH(K$1,'Tillförd energi'!$B$1:$AQ$1,0),FALSE)</f>
        <v>46.6</v>
      </c>
      <c r="L337" s="73">
        <f>VLOOKUP($B337,'Tillförd energi'!$B$2:$AS$506,MATCH(L$1,'Tillförd energi'!$B$1:$AQ$1,0),FALSE)</f>
        <v>0</v>
      </c>
      <c r="M337" s="73">
        <f>VLOOKUP($B337,'Tillförd energi'!$B$2:$AS$506,MATCH(M$1,'Tillförd energi'!$B$1:$AQ$1,0),FALSE)</f>
        <v>0</v>
      </c>
      <c r="N337" s="73">
        <f>VLOOKUP($B337,'Tillförd energi'!$B$2:$AS$506,MATCH(N$1,'Tillförd energi'!$B$1:$AQ$1,0),FALSE)</f>
        <v>0</v>
      </c>
      <c r="O337" s="73">
        <f>VLOOKUP($B337,'Tillförd energi'!$B$2:$AS$506,MATCH(O$1,'Tillförd energi'!$B$1:$AQ$1,0),FALSE)</f>
        <v>0</v>
      </c>
      <c r="P337" s="73">
        <f>VLOOKUP($B337,'Tillförd energi'!$B$2:$AS$506,MATCH(P$1,'Tillförd energi'!$B$1:$AQ$1,0),FALSE)</f>
        <v>0</v>
      </c>
      <c r="Q337" s="73">
        <f>VLOOKUP($B337,'Tillförd energi'!$B$2:$AS$506,MATCH(Q$1,'Tillförd energi'!$B$1:$AQ$1,0),FALSE)</f>
        <v>0</v>
      </c>
      <c r="R337" s="73">
        <f>VLOOKUP($B337,'Tillförd energi'!$B$2:$AS$506,MATCH(R$1,'Tillförd energi'!$B$1:$AQ$1,0),FALSE)</f>
        <v>0</v>
      </c>
      <c r="S337" s="73">
        <f>VLOOKUP($B337,'Tillförd energi'!$B$2:$AS$506,MATCH(S$1,'Tillförd energi'!$B$1:$AQ$1,0),FALSE)</f>
        <v>0</v>
      </c>
      <c r="T337" s="73">
        <f>VLOOKUP($B337,'Tillförd energi'!$B$2:$AS$506,MATCH(T$1,'Tillförd energi'!$B$1:$AQ$1,0),FALSE)</f>
        <v>0</v>
      </c>
      <c r="U337" s="73">
        <f>VLOOKUP($B337,'Tillförd energi'!$B$2:$AS$506,MATCH(U$1,'Tillförd energi'!$B$1:$AQ$1,0),FALSE)</f>
        <v>0</v>
      </c>
      <c r="V337" s="73">
        <f>VLOOKUP($B337,'Tillförd energi'!$B$2:$AS$506,MATCH(V$1,'Tillförd energi'!$B$1:$AQ$1,0),FALSE)</f>
        <v>0</v>
      </c>
      <c r="W337" s="73">
        <f>VLOOKUP($B337,'Tillförd energi'!$B$2:$AS$506,MATCH(W$1,'Tillförd energi'!$B$1:$AQ$1,0),FALSE)</f>
        <v>0</v>
      </c>
      <c r="X337" s="73">
        <f>VLOOKUP($B337,'Tillförd energi'!$B$2:$AS$506,MATCH(X$1,'Tillförd energi'!$B$1:$AQ$1,0),FALSE)</f>
        <v>0</v>
      </c>
      <c r="Y337" s="73">
        <f>VLOOKUP($B337,'Tillförd energi'!$B$2:$AS$506,MATCH(Y$1,'Tillförd energi'!$B$1:$AQ$1,0),FALSE)</f>
        <v>0.4</v>
      </c>
      <c r="Z337" s="73">
        <f>VLOOKUP($B337,'Tillförd energi'!$B$2:$AS$506,MATCH(Z$1,'Tillförd energi'!$B$1:$AQ$1,0),FALSE)</f>
        <v>0</v>
      </c>
      <c r="AA337" s="73">
        <f>VLOOKUP($B337,'Tillförd energi'!$B$2:$AS$506,MATCH(AA$1,'Tillförd energi'!$B$1:$AQ$1,0),FALSE)</f>
        <v>0</v>
      </c>
      <c r="AB337" s="73">
        <f>VLOOKUP($B337,'Tillförd energi'!$B$2:$AS$506,MATCH(AB$1,'Tillförd energi'!$B$1:$AQ$1,0),FALSE)</f>
        <v>0</v>
      </c>
      <c r="AC337" s="73">
        <f>VLOOKUP($B337,'Tillförd energi'!$B$2:$AS$506,MATCH(AC$1,'Tillförd energi'!$B$1:$AQ$1,0),FALSE)</f>
        <v>0</v>
      </c>
      <c r="AD337" s="73">
        <f>VLOOKUP($B337,'Tillförd energi'!$B$2:$AS$506,MATCH(AD$1,'Tillförd energi'!$B$1:$AQ$1,0),FALSE)</f>
        <v>0</v>
      </c>
      <c r="AF337" s="73">
        <f>VLOOKUP($B337,'Tillförd energi'!$B$2:$AS$506,MATCH(AF$1,'Tillförd energi'!$B$1:$AQ$1,0),FALSE)</f>
        <v>1.1000000000000001</v>
      </c>
      <c r="AH337" s="73">
        <f>IFERROR(VLOOKUP(B337,Miljö!$B$1:$S$476,9,FALSE)/1,0)</f>
        <v>0</v>
      </c>
      <c r="AJ337" s="81">
        <f>IFERROR(VLOOKUP($B337,Miljö!$B$1:$S$500,MATCH("hjälpel exklusive kraftvärme (GWh)",Miljö!$B$1:$V$1,0),FALSE)/1,"")</f>
        <v>1.1000000000000001</v>
      </c>
      <c r="AK337" s="81">
        <f t="shared" si="55"/>
        <v>1.1000000000000001</v>
      </c>
      <c r="AL337" s="81">
        <f>VLOOKUP($B337,'Slutlig allokering'!$B$2:$AL$462,MATCH("Hjälpel kraftvärme",'Slutlig allokering'!$B$2:$AL$2,0),FALSE)</f>
        <v>0</v>
      </c>
      <c r="AN337" s="73">
        <f t="shared" si="56"/>
        <v>50.6</v>
      </c>
      <c r="AO337" s="73">
        <f t="shared" si="57"/>
        <v>50.6</v>
      </c>
      <c r="AP337" s="73">
        <f>IF(ISERROR(1/VLOOKUP($B337,Leveranser!$B$1:$S$500,MATCH("såld värme (gwh)",Leveranser!$B$1:$S$1,0),FALSE)),"",VLOOKUP($B337,Leveranser!$B$1:$S$500,MATCH("såld värme (gwh)",Leveranser!$B$1:$S$1,0),FALSE))</f>
        <v>38.045000000000002</v>
      </c>
      <c r="AQ337" s="73">
        <f>VLOOKUP($B337,Leveranser!$B$1:$Y$500,MATCH("Totalt såld fjärrvärme till andra fjärrvärmeföretag",Leveranser!$B$1:$AA$1,0),FALSE)</f>
        <v>0</v>
      </c>
      <c r="AR337" s="73">
        <f>IF(ISERROR(1/VLOOKUP($B337,Miljö!$B$1:$S$500,MATCH("Såld mängd produktionsspecifik fjärrvärme (GWh)",Miljö!$B$1:$R$1,0),FALSE)),0,VLOOKUP($B337,Miljö!$B$1:$S$500,MATCH("Såld mängd produktionsspecifik fjärrvärme (GWh)",Miljö!$B$1:$R$1,0),FALSE))</f>
        <v>0</v>
      </c>
      <c r="AS337" s="82">
        <f t="shared" si="62"/>
        <v>0.75187747035573127</v>
      </c>
      <c r="AU337" s="73" t="str">
        <f>VLOOKUP($B337,'Miljövärden urval för publ'!$B$2:$I$486,7,FALSE)</f>
        <v>Ja</v>
      </c>
      <c r="AV337" s="73" t="str">
        <f>VLOOKUP($B337,'Miljövärden urval för publ'!$B$2:$I$486,6,FALSE)</f>
        <v>Nej</v>
      </c>
      <c r="AZ337" s="73">
        <f t="shared" si="58"/>
        <v>1.5</v>
      </c>
      <c r="BA337" s="73">
        <f t="shared" si="63"/>
        <v>0</v>
      </c>
      <c r="BB337" s="73">
        <f t="shared" si="59"/>
        <v>0</v>
      </c>
      <c r="BC337" s="73">
        <f t="shared" si="60"/>
        <v>0</v>
      </c>
      <c r="BE337" s="73">
        <f t="shared" si="64"/>
        <v>0</v>
      </c>
      <c r="BF337" s="73">
        <f t="shared" si="65"/>
        <v>0</v>
      </c>
      <c r="BH337" s="73">
        <f t="shared" si="61"/>
        <v>46.6</v>
      </c>
    </row>
    <row r="338" spans="1:60" ht="15" x14ac:dyDescent="0.25">
      <c r="A338" t="s">
        <v>435</v>
      </c>
      <c r="B338" t="s">
        <v>436</v>
      </c>
      <c r="C338" s="73">
        <f>VLOOKUP($B338,'Tillförd energi'!$B$2:$AS$506,MATCH(C$1,'Tillförd energi'!$B$1:$AQ$1,0),FALSE)</f>
        <v>0</v>
      </c>
      <c r="D338" s="73">
        <f>VLOOKUP($B338,'Tillförd energi'!$B$2:$AS$506,MATCH(D$1,'Tillförd energi'!$B$1:$AQ$1,0),FALSE)</f>
        <v>0.3</v>
      </c>
      <c r="E338" s="73">
        <f>VLOOKUP($B338,'Tillförd energi'!$B$2:$AS$506,MATCH(E$1,'Tillförd energi'!$B$1:$AQ$1,0),FALSE)</f>
        <v>0</v>
      </c>
      <c r="F338" s="73">
        <f>VLOOKUP($B338,'Tillförd energi'!$B$2:$AS$506,MATCH(F$1,'Tillförd energi'!$B$1:$AQ$1,0),FALSE)</f>
        <v>0</v>
      </c>
      <c r="G338" s="73">
        <f>VLOOKUP($B338,'Tillförd energi'!$B$2:$AS$506,MATCH(G$1,'Tillförd energi'!$B$1:$AQ$1,0),FALSE)</f>
        <v>0</v>
      </c>
      <c r="H338" s="73">
        <f>VLOOKUP($B338,'Tillförd energi'!$B$2:$AS$506,MATCH(H$1,'Tillförd energi'!$B$1:$AQ$1,0),FALSE)</f>
        <v>0</v>
      </c>
      <c r="I338" s="73">
        <f>VLOOKUP($B338,'Tillförd energi'!$B$2:$AS$506,MATCH(I$1,'Tillförd energi'!$B$1:$AQ$1,0),FALSE)</f>
        <v>0</v>
      </c>
      <c r="J338" s="73">
        <f>VLOOKUP($B338,'Tillförd energi'!$B$2:$AS$506,MATCH(J$1,'Tillförd energi'!$B$1:$AQ$1,0),FALSE)</f>
        <v>0</v>
      </c>
      <c r="K338" s="73">
        <f>VLOOKUP($B338,'Tillförd energi'!$B$2:$AS$506,MATCH(K$1,'Tillförd energi'!$B$1:$AQ$1,0),FALSE)</f>
        <v>0</v>
      </c>
      <c r="L338" s="73">
        <f>VLOOKUP($B338,'Tillförd energi'!$B$2:$AS$506,MATCH(L$1,'Tillförd energi'!$B$1:$AQ$1,0),FALSE)</f>
        <v>11.9</v>
      </c>
      <c r="M338" s="73">
        <f>VLOOKUP($B338,'Tillförd energi'!$B$2:$AS$506,MATCH(M$1,'Tillförd energi'!$B$1:$AQ$1,0),FALSE)</f>
        <v>25.83</v>
      </c>
      <c r="N338" s="73">
        <f>VLOOKUP($B338,'Tillförd energi'!$B$2:$AS$506,MATCH(N$1,'Tillförd energi'!$B$1:$AQ$1,0),FALSE)</f>
        <v>3.43</v>
      </c>
      <c r="O338" s="73">
        <f>VLOOKUP($B338,'Tillförd energi'!$B$2:$AS$506,MATCH(O$1,'Tillförd energi'!$B$1:$AQ$1,0),FALSE)</f>
        <v>80.485699999999994</v>
      </c>
      <c r="P338" s="73">
        <f>VLOOKUP($B338,'Tillförd energi'!$B$2:$AS$506,MATCH(P$1,'Tillförd energi'!$B$1:$AQ$1,0),FALSE)</f>
        <v>0</v>
      </c>
      <c r="Q338" s="73">
        <f>VLOOKUP($B338,'Tillförd energi'!$B$2:$AS$506,MATCH(Q$1,'Tillförd energi'!$B$1:$AQ$1,0),FALSE)</f>
        <v>0</v>
      </c>
      <c r="R338" s="73">
        <f>VLOOKUP($B338,'Tillförd energi'!$B$2:$AS$506,MATCH(R$1,'Tillförd energi'!$B$1:$AQ$1,0),FALSE)</f>
        <v>0</v>
      </c>
      <c r="S338" s="73">
        <f>VLOOKUP($B338,'Tillförd energi'!$B$2:$AS$506,MATCH(S$1,'Tillförd energi'!$B$1:$AQ$1,0),FALSE)</f>
        <v>0</v>
      </c>
      <c r="T338" s="73">
        <f>VLOOKUP($B338,'Tillförd energi'!$B$2:$AS$506,MATCH(T$1,'Tillförd energi'!$B$1:$AQ$1,0),FALSE)</f>
        <v>0</v>
      </c>
      <c r="U338" s="73">
        <f>VLOOKUP($B338,'Tillförd energi'!$B$2:$AS$506,MATCH(U$1,'Tillförd energi'!$B$1:$AQ$1,0),FALSE)</f>
        <v>0</v>
      </c>
      <c r="V338" s="73">
        <f>VLOOKUP($B338,'Tillförd energi'!$B$2:$AS$506,MATCH(V$1,'Tillförd energi'!$B$1:$AQ$1,0),FALSE)</f>
        <v>11.14</v>
      </c>
      <c r="W338" s="73">
        <f>VLOOKUP($B338,'Tillförd energi'!$B$2:$AS$506,MATCH(W$1,'Tillförd energi'!$B$1:$AQ$1,0),FALSE)</f>
        <v>0</v>
      </c>
      <c r="X338" s="73">
        <f>VLOOKUP($B338,'Tillförd energi'!$B$2:$AS$506,MATCH(X$1,'Tillförd energi'!$B$1:$AQ$1,0),FALSE)</f>
        <v>0</v>
      </c>
      <c r="Y338" s="73">
        <f>VLOOKUP($B338,'Tillförd energi'!$B$2:$AS$506,MATCH(Y$1,'Tillförd energi'!$B$1:$AQ$1,0),FALSE)</f>
        <v>0</v>
      </c>
      <c r="Z338" s="73">
        <f>VLOOKUP($B338,'Tillförd energi'!$B$2:$AS$506,MATCH(Z$1,'Tillförd energi'!$B$1:$AQ$1,0),FALSE)</f>
        <v>0.9</v>
      </c>
      <c r="AA338" s="73">
        <f>VLOOKUP($B338,'Tillförd energi'!$B$2:$AS$506,MATCH(AA$1,'Tillförd energi'!$B$1:$AQ$1,0),FALSE)</f>
        <v>1.1599999999999999</v>
      </c>
      <c r="AB338" s="73">
        <f>VLOOKUP($B338,'Tillförd energi'!$B$2:$AS$506,MATCH(AB$1,'Tillförd energi'!$B$1:$AQ$1,0),FALSE)</f>
        <v>23.96</v>
      </c>
      <c r="AC338" s="73">
        <f>VLOOKUP($B338,'Tillförd energi'!$B$2:$AS$506,MATCH(AC$1,'Tillförd energi'!$B$1:$AQ$1,0),FALSE)</f>
        <v>0</v>
      </c>
      <c r="AD338" s="73">
        <f>VLOOKUP($B338,'Tillförd energi'!$B$2:$AS$506,MATCH(AD$1,'Tillförd energi'!$B$1:$AQ$1,0),FALSE)</f>
        <v>0</v>
      </c>
      <c r="AF338" s="73">
        <f>VLOOKUP($B338,'Tillförd energi'!$B$2:$AS$506,MATCH(AF$1,'Tillförd energi'!$B$1:$AQ$1,0),FALSE)</f>
        <v>3.8018299999999998</v>
      </c>
      <c r="AH338" s="73">
        <f>IFERROR(VLOOKUP(B338,Miljö!$B$1:$S$476,9,FALSE)/1,0)</f>
        <v>0</v>
      </c>
      <c r="AJ338" s="81">
        <f>IFERROR(VLOOKUP($B338,Miljö!$B$1:$S$500,MATCH("hjälpel exklusive kraftvärme (GWh)",Miljö!$B$1:$V$1,0),FALSE)/1,"")</f>
        <v>3.17</v>
      </c>
      <c r="AK338" s="81">
        <f t="shared" si="55"/>
        <v>3.17</v>
      </c>
      <c r="AL338" s="81">
        <f>VLOOKUP($B338,'Slutlig allokering'!$B$2:$AL$462,MATCH("Hjälpel kraftvärme",'Slutlig allokering'!$B$2:$AL$2,0),FALSE)</f>
        <v>0.63183299999999998</v>
      </c>
      <c r="AN338" s="73">
        <f t="shared" si="56"/>
        <v>162.90752999999998</v>
      </c>
      <c r="AO338" s="73">
        <f t="shared" si="57"/>
        <v>162.90752999999998</v>
      </c>
      <c r="AP338" s="73">
        <f>IF(ISERROR(1/VLOOKUP($B338,Leveranser!$B$1:$S$500,MATCH("såld värme (gwh)",Leveranser!$B$1:$S$1,0),FALSE)),"",VLOOKUP($B338,Leveranser!$B$1:$S$500,MATCH("såld värme (gwh)",Leveranser!$B$1:$S$1,0),FALSE))</f>
        <v>117.38</v>
      </c>
      <c r="AQ338" s="73">
        <f>VLOOKUP($B338,Leveranser!$B$1:$Y$500,MATCH("Totalt såld fjärrvärme till andra fjärrvärmeföretag",Leveranser!$B$1:$AA$1,0),FALSE)</f>
        <v>0</v>
      </c>
      <c r="AR338" s="73">
        <f>IF(ISERROR(1/VLOOKUP($B338,Miljö!$B$1:$S$500,MATCH("Såld mängd produktionsspecifik fjärrvärme (GWh)",Miljö!$B$1:$R$1,0),FALSE)),0,VLOOKUP($B338,Miljö!$B$1:$S$500,MATCH("Såld mängd produktionsspecifik fjärrvärme (GWh)",Miljö!$B$1:$R$1,0),FALSE))</f>
        <v>0</v>
      </c>
      <c r="AS338" s="82">
        <f t="shared" si="62"/>
        <v>0.72053145732428703</v>
      </c>
      <c r="AU338" s="73" t="str">
        <f>VLOOKUP($B338,'Miljövärden urval för publ'!$B$2:$I$486,7,FALSE)</f>
        <v>Ja</v>
      </c>
      <c r="AV338" s="73" t="str">
        <f>VLOOKUP($B338,'Miljövärden urval för publ'!$B$2:$I$486,6,FALSE)</f>
        <v>Nej</v>
      </c>
      <c r="AZ338" s="73">
        <f t="shared" si="58"/>
        <v>4.7018300000000002</v>
      </c>
      <c r="BA338" s="73">
        <f t="shared" si="63"/>
        <v>0</v>
      </c>
      <c r="BB338" s="73">
        <f t="shared" si="59"/>
        <v>121.64569999999999</v>
      </c>
      <c r="BC338" s="73">
        <f t="shared" si="60"/>
        <v>0</v>
      </c>
      <c r="BE338" s="73">
        <f t="shared" si="64"/>
        <v>1.1599999999999999</v>
      </c>
      <c r="BF338" s="73">
        <f t="shared" si="65"/>
        <v>0</v>
      </c>
      <c r="BH338" s="73">
        <f t="shared" si="61"/>
        <v>132.78569999999999</v>
      </c>
    </row>
    <row r="339" spans="1:60" ht="15" x14ac:dyDescent="0.25">
      <c r="A339" t="s">
        <v>435</v>
      </c>
      <c r="B339" t="s">
        <v>437</v>
      </c>
      <c r="C339" s="73">
        <f>VLOOKUP($B339,'Tillförd energi'!$B$2:$AS$506,MATCH(C$1,'Tillförd energi'!$B$1:$AQ$1,0),FALSE)</f>
        <v>0</v>
      </c>
      <c r="D339" s="73">
        <f>VLOOKUP($B339,'Tillförd energi'!$B$2:$AS$506,MATCH(D$1,'Tillförd energi'!$B$1:$AQ$1,0),FALSE)</f>
        <v>0.06</v>
      </c>
      <c r="E339" s="73">
        <f>VLOOKUP($B339,'Tillförd energi'!$B$2:$AS$506,MATCH(E$1,'Tillförd energi'!$B$1:$AQ$1,0),FALSE)</f>
        <v>0</v>
      </c>
      <c r="F339" s="73">
        <f>VLOOKUP($B339,'Tillförd energi'!$B$2:$AS$506,MATCH(F$1,'Tillförd energi'!$B$1:$AQ$1,0),FALSE)</f>
        <v>0</v>
      </c>
      <c r="G339" s="73">
        <f>VLOOKUP($B339,'Tillförd energi'!$B$2:$AS$506,MATCH(G$1,'Tillförd energi'!$B$1:$AQ$1,0),FALSE)</f>
        <v>0</v>
      </c>
      <c r="H339" s="73">
        <f>VLOOKUP($B339,'Tillförd energi'!$B$2:$AS$506,MATCH(H$1,'Tillförd energi'!$B$1:$AQ$1,0),FALSE)</f>
        <v>0</v>
      </c>
      <c r="I339" s="73">
        <f>VLOOKUP($B339,'Tillförd energi'!$B$2:$AS$506,MATCH(I$1,'Tillförd energi'!$B$1:$AQ$1,0),FALSE)</f>
        <v>0</v>
      </c>
      <c r="J339" s="73">
        <f>VLOOKUP($B339,'Tillförd energi'!$B$2:$AS$506,MATCH(J$1,'Tillförd energi'!$B$1:$AQ$1,0),FALSE)</f>
        <v>0</v>
      </c>
      <c r="K339" s="73">
        <f>VLOOKUP($B339,'Tillförd energi'!$B$2:$AS$506,MATCH(K$1,'Tillförd energi'!$B$1:$AQ$1,0),FALSE)</f>
        <v>0</v>
      </c>
      <c r="L339" s="73">
        <f>VLOOKUP($B339,'Tillförd energi'!$B$2:$AS$506,MATCH(L$1,'Tillförd energi'!$B$1:$AQ$1,0),FALSE)</f>
        <v>8.73</v>
      </c>
      <c r="M339" s="73">
        <f>VLOOKUP($B339,'Tillförd energi'!$B$2:$AS$506,MATCH(M$1,'Tillförd energi'!$B$1:$AQ$1,0),FALSE)</f>
        <v>7.64</v>
      </c>
      <c r="N339" s="73">
        <f>VLOOKUP($B339,'Tillförd energi'!$B$2:$AS$506,MATCH(N$1,'Tillförd energi'!$B$1:$AQ$1,0),FALSE)</f>
        <v>0</v>
      </c>
      <c r="O339" s="73">
        <f>VLOOKUP($B339,'Tillförd energi'!$B$2:$AS$506,MATCH(O$1,'Tillförd energi'!$B$1:$AQ$1,0),FALSE)</f>
        <v>5.46</v>
      </c>
      <c r="P339" s="73">
        <f>VLOOKUP($B339,'Tillförd energi'!$B$2:$AS$506,MATCH(P$1,'Tillförd energi'!$B$1:$AQ$1,0),FALSE)</f>
        <v>0</v>
      </c>
      <c r="Q339" s="73">
        <f>VLOOKUP($B339,'Tillförd energi'!$B$2:$AS$506,MATCH(Q$1,'Tillförd energi'!$B$1:$AQ$1,0),FALSE)</f>
        <v>0</v>
      </c>
      <c r="R339" s="73">
        <f>VLOOKUP($B339,'Tillförd energi'!$B$2:$AS$506,MATCH(R$1,'Tillförd energi'!$B$1:$AQ$1,0),FALSE)</f>
        <v>0</v>
      </c>
      <c r="S339" s="73">
        <f>VLOOKUP($B339,'Tillförd energi'!$B$2:$AS$506,MATCH(S$1,'Tillförd energi'!$B$1:$AQ$1,0),FALSE)</f>
        <v>0</v>
      </c>
      <c r="T339" s="73">
        <f>VLOOKUP($B339,'Tillförd energi'!$B$2:$AS$506,MATCH(T$1,'Tillförd energi'!$B$1:$AQ$1,0),FALSE)</f>
        <v>0</v>
      </c>
      <c r="U339" s="73">
        <f>VLOOKUP($B339,'Tillförd energi'!$B$2:$AS$506,MATCH(U$1,'Tillförd energi'!$B$1:$AQ$1,0),FALSE)</f>
        <v>0</v>
      </c>
      <c r="V339" s="73">
        <f>VLOOKUP($B339,'Tillförd energi'!$B$2:$AS$506,MATCH(V$1,'Tillförd energi'!$B$1:$AQ$1,0),FALSE)</f>
        <v>0.36</v>
      </c>
      <c r="W339" s="73">
        <f>VLOOKUP($B339,'Tillförd energi'!$B$2:$AS$506,MATCH(W$1,'Tillförd energi'!$B$1:$AQ$1,0),FALSE)</f>
        <v>0</v>
      </c>
      <c r="X339" s="73">
        <f>VLOOKUP($B339,'Tillförd energi'!$B$2:$AS$506,MATCH(X$1,'Tillförd energi'!$B$1:$AQ$1,0),FALSE)</f>
        <v>0</v>
      </c>
      <c r="Y339" s="73">
        <f>VLOOKUP($B339,'Tillförd energi'!$B$2:$AS$506,MATCH(Y$1,'Tillförd energi'!$B$1:$AQ$1,0),FALSE)</f>
        <v>0</v>
      </c>
      <c r="Z339" s="73">
        <f>VLOOKUP($B339,'Tillförd energi'!$B$2:$AS$506,MATCH(Z$1,'Tillförd energi'!$B$1:$AQ$1,0),FALSE)</f>
        <v>0</v>
      </c>
      <c r="AA339" s="73">
        <f>VLOOKUP($B339,'Tillförd energi'!$B$2:$AS$506,MATCH(AA$1,'Tillförd energi'!$B$1:$AQ$1,0),FALSE)</f>
        <v>0</v>
      </c>
      <c r="AB339" s="73">
        <f>VLOOKUP($B339,'Tillförd energi'!$B$2:$AS$506,MATCH(AB$1,'Tillförd energi'!$B$1:$AQ$1,0),FALSE)</f>
        <v>4.45</v>
      </c>
      <c r="AC339" s="73">
        <f>VLOOKUP($B339,'Tillförd energi'!$B$2:$AS$506,MATCH(AC$1,'Tillförd energi'!$B$1:$AQ$1,0),FALSE)</f>
        <v>0</v>
      </c>
      <c r="AD339" s="73">
        <f>VLOOKUP($B339,'Tillförd energi'!$B$2:$AS$506,MATCH(AD$1,'Tillförd energi'!$B$1:$AQ$1,0),FALSE)</f>
        <v>0</v>
      </c>
      <c r="AF339" s="73">
        <f>VLOOKUP($B339,'Tillförd energi'!$B$2:$AS$506,MATCH(AF$1,'Tillförd energi'!$B$1:$AQ$1,0),FALSE)</f>
        <v>0.81</v>
      </c>
      <c r="AH339" s="73">
        <f>IFERROR(VLOOKUP(B339,Miljö!$B$1:$S$476,9,FALSE)/1,0)</f>
        <v>0</v>
      </c>
      <c r="AJ339" s="81">
        <f>IFERROR(VLOOKUP($B339,Miljö!$B$1:$S$500,MATCH("hjälpel exklusive kraftvärme (GWh)",Miljö!$B$1:$V$1,0),FALSE)/1,"")</f>
        <v>0.81</v>
      </c>
      <c r="AK339" s="81">
        <f t="shared" si="55"/>
        <v>0.81</v>
      </c>
      <c r="AL339" s="81">
        <f>VLOOKUP($B339,'Slutlig allokering'!$B$2:$AL$462,MATCH("Hjälpel kraftvärme",'Slutlig allokering'!$B$2:$AL$2,0),FALSE)</f>
        <v>0</v>
      </c>
      <c r="AN339" s="73">
        <f t="shared" si="56"/>
        <v>27.509999999999998</v>
      </c>
      <c r="AO339" s="73">
        <f t="shared" si="57"/>
        <v>27.509999999999998</v>
      </c>
      <c r="AP339" s="73">
        <f>IF(ISERROR(1/VLOOKUP($B339,Leveranser!$B$1:$S$500,MATCH("såld värme (gwh)",Leveranser!$B$1:$S$1,0),FALSE)),"",VLOOKUP($B339,Leveranser!$B$1:$S$500,MATCH("såld värme (gwh)",Leveranser!$B$1:$S$1,0),FALSE))</f>
        <v>19.63</v>
      </c>
      <c r="AQ339" s="73">
        <f>VLOOKUP($B339,Leveranser!$B$1:$Y$500,MATCH("Totalt såld fjärrvärme till andra fjärrvärmeföretag",Leveranser!$B$1:$AA$1,0),FALSE)</f>
        <v>0</v>
      </c>
      <c r="AR339" s="73">
        <f>IF(ISERROR(1/VLOOKUP($B339,Miljö!$B$1:$S$500,MATCH("Såld mängd produktionsspecifik fjärrvärme (GWh)",Miljö!$B$1:$R$1,0),FALSE)),0,VLOOKUP($B339,Miljö!$B$1:$S$500,MATCH("Såld mängd produktionsspecifik fjärrvärme (GWh)",Miljö!$B$1:$R$1,0),FALSE))</f>
        <v>0</v>
      </c>
      <c r="AS339" s="82">
        <f t="shared" si="62"/>
        <v>0.71355870592511816</v>
      </c>
      <c r="AU339" s="73" t="str">
        <f>VLOOKUP($B339,'Miljövärden urval för publ'!$B$2:$I$486,7,FALSE)</f>
        <v>Ja</v>
      </c>
      <c r="AV339" s="73" t="str">
        <f>VLOOKUP($B339,'Miljövärden urval för publ'!$B$2:$I$486,6,FALSE)</f>
        <v>Nej</v>
      </c>
      <c r="AZ339" s="73">
        <f t="shared" si="58"/>
        <v>0.81</v>
      </c>
      <c r="BA339" s="73">
        <f t="shared" si="63"/>
        <v>0</v>
      </c>
      <c r="BB339" s="73">
        <f t="shared" si="59"/>
        <v>21.830000000000002</v>
      </c>
      <c r="BC339" s="73">
        <f t="shared" si="60"/>
        <v>0</v>
      </c>
      <c r="BE339" s="73">
        <f t="shared" si="64"/>
        <v>0</v>
      </c>
      <c r="BF339" s="73">
        <f t="shared" si="65"/>
        <v>0</v>
      </c>
      <c r="BH339" s="73">
        <f t="shared" si="61"/>
        <v>22.19</v>
      </c>
    </row>
    <row r="340" spans="1:60" ht="15" x14ac:dyDescent="0.25">
      <c r="A340" t="s">
        <v>435</v>
      </c>
      <c r="B340" t="s">
        <v>438</v>
      </c>
      <c r="C340" s="73">
        <f>VLOOKUP($B340,'Tillförd energi'!$B$2:$AS$506,MATCH(C$1,'Tillförd energi'!$B$1:$AQ$1,0),FALSE)</f>
        <v>0</v>
      </c>
      <c r="D340" s="73">
        <f>VLOOKUP($B340,'Tillförd energi'!$B$2:$AS$506,MATCH(D$1,'Tillförd energi'!$B$1:$AQ$1,0),FALSE)</f>
        <v>0.21</v>
      </c>
      <c r="E340" s="73">
        <f>VLOOKUP($B340,'Tillförd energi'!$B$2:$AS$506,MATCH(E$1,'Tillförd energi'!$B$1:$AQ$1,0),FALSE)</f>
        <v>0</v>
      </c>
      <c r="F340" s="73">
        <f>VLOOKUP($B340,'Tillförd energi'!$B$2:$AS$506,MATCH(F$1,'Tillförd energi'!$B$1:$AQ$1,0),FALSE)</f>
        <v>0</v>
      </c>
      <c r="G340" s="73">
        <f>VLOOKUP($B340,'Tillförd energi'!$B$2:$AS$506,MATCH(G$1,'Tillförd energi'!$B$1:$AQ$1,0),FALSE)</f>
        <v>0</v>
      </c>
      <c r="H340" s="73">
        <f>VLOOKUP($B340,'Tillförd energi'!$B$2:$AS$506,MATCH(H$1,'Tillförd energi'!$B$1:$AQ$1,0),FALSE)</f>
        <v>0</v>
      </c>
      <c r="I340" s="73">
        <f>VLOOKUP($B340,'Tillförd energi'!$B$2:$AS$506,MATCH(I$1,'Tillförd energi'!$B$1:$AQ$1,0),FALSE)</f>
        <v>0</v>
      </c>
      <c r="J340" s="73">
        <f>VLOOKUP($B340,'Tillförd energi'!$B$2:$AS$506,MATCH(J$1,'Tillförd energi'!$B$1:$AQ$1,0),FALSE)</f>
        <v>0</v>
      </c>
      <c r="K340" s="73">
        <f>VLOOKUP($B340,'Tillförd energi'!$B$2:$AS$506,MATCH(K$1,'Tillförd energi'!$B$1:$AQ$1,0),FALSE)</f>
        <v>0</v>
      </c>
      <c r="L340" s="73">
        <f>VLOOKUP($B340,'Tillförd energi'!$B$2:$AS$506,MATCH(L$1,'Tillförd energi'!$B$1:$AQ$1,0),FALSE)</f>
        <v>0</v>
      </c>
      <c r="M340" s="73">
        <f>VLOOKUP($B340,'Tillförd energi'!$B$2:$AS$506,MATCH(M$1,'Tillförd energi'!$B$1:$AQ$1,0),FALSE)</f>
        <v>1.89</v>
      </c>
      <c r="N340" s="73">
        <f>VLOOKUP($B340,'Tillförd energi'!$B$2:$AS$506,MATCH(N$1,'Tillförd energi'!$B$1:$AQ$1,0),FALSE)</f>
        <v>0</v>
      </c>
      <c r="O340" s="73">
        <f>VLOOKUP($B340,'Tillförd energi'!$B$2:$AS$506,MATCH(O$1,'Tillförd energi'!$B$1:$AQ$1,0),FALSE)</f>
        <v>7.1</v>
      </c>
      <c r="P340" s="73">
        <f>VLOOKUP($B340,'Tillförd energi'!$B$2:$AS$506,MATCH(P$1,'Tillförd energi'!$B$1:$AQ$1,0),FALSE)</f>
        <v>0</v>
      </c>
      <c r="Q340" s="73">
        <f>VLOOKUP($B340,'Tillförd energi'!$B$2:$AS$506,MATCH(Q$1,'Tillförd energi'!$B$1:$AQ$1,0),FALSE)</f>
        <v>0</v>
      </c>
      <c r="R340" s="73">
        <f>VLOOKUP($B340,'Tillförd energi'!$B$2:$AS$506,MATCH(R$1,'Tillförd energi'!$B$1:$AQ$1,0),FALSE)</f>
        <v>0</v>
      </c>
      <c r="S340" s="73">
        <f>VLOOKUP($B340,'Tillförd energi'!$B$2:$AS$506,MATCH(S$1,'Tillförd energi'!$B$1:$AQ$1,0),FALSE)</f>
        <v>0</v>
      </c>
      <c r="T340" s="73">
        <f>VLOOKUP($B340,'Tillförd energi'!$B$2:$AS$506,MATCH(T$1,'Tillförd energi'!$B$1:$AQ$1,0),FALSE)</f>
        <v>0</v>
      </c>
      <c r="U340" s="73">
        <f>VLOOKUP($B340,'Tillförd energi'!$B$2:$AS$506,MATCH(U$1,'Tillförd energi'!$B$1:$AQ$1,0),FALSE)</f>
        <v>0</v>
      </c>
      <c r="V340" s="73">
        <f>VLOOKUP($B340,'Tillförd energi'!$B$2:$AS$506,MATCH(V$1,'Tillförd energi'!$B$1:$AQ$1,0),FALSE)</f>
        <v>0</v>
      </c>
      <c r="W340" s="73">
        <f>VLOOKUP($B340,'Tillförd energi'!$B$2:$AS$506,MATCH(W$1,'Tillförd energi'!$B$1:$AQ$1,0),FALSE)</f>
        <v>0</v>
      </c>
      <c r="X340" s="73">
        <f>VLOOKUP($B340,'Tillförd energi'!$B$2:$AS$506,MATCH(X$1,'Tillförd energi'!$B$1:$AQ$1,0),FALSE)</f>
        <v>0</v>
      </c>
      <c r="Y340" s="73">
        <f>VLOOKUP($B340,'Tillförd energi'!$B$2:$AS$506,MATCH(Y$1,'Tillförd energi'!$B$1:$AQ$1,0),FALSE)</f>
        <v>0</v>
      </c>
      <c r="Z340" s="73">
        <f>VLOOKUP($B340,'Tillförd energi'!$B$2:$AS$506,MATCH(Z$1,'Tillförd energi'!$B$1:$AQ$1,0),FALSE)</f>
        <v>0</v>
      </c>
      <c r="AA340" s="73">
        <f>VLOOKUP($B340,'Tillförd energi'!$B$2:$AS$506,MATCH(AA$1,'Tillförd energi'!$B$1:$AQ$1,0),FALSE)</f>
        <v>0</v>
      </c>
      <c r="AB340" s="73">
        <f>VLOOKUP($B340,'Tillförd energi'!$B$2:$AS$506,MATCH(AB$1,'Tillförd energi'!$B$1:$AQ$1,0),FALSE)</f>
        <v>0.71</v>
      </c>
      <c r="AC340" s="73">
        <f>VLOOKUP($B340,'Tillförd energi'!$B$2:$AS$506,MATCH(AC$1,'Tillförd energi'!$B$1:$AQ$1,0),FALSE)</f>
        <v>0</v>
      </c>
      <c r="AD340" s="73">
        <f>VLOOKUP($B340,'Tillförd energi'!$B$2:$AS$506,MATCH(AD$1,'Tillförd energi'!$B$1:$AQ$1,0),FALSE)</f>
        <v>0</v>
      </c>
      <c r="AF340" s="73">
        <f>VLOOKUP($B340,'Tillförd energi'!$B$2:$AS$506,MATCH(AF$1,'Tillförd energi'!$B$1:$AQ$1,0),FALSE)</f>
        <v>0.17</v>
      </c>
      <c r="AH340" s="73">
        <f>IFERROR(VLOOKUP(B340,Miljö!$B$1:$S$476,9,FALSE)/1,0)</f>
        <v>0</v>
      </c>
      <c r="AJ340" s="81">
        <f>IFERROR(VLOOKUP($B340,Miljö!$B$1:$S$500,MATCH("hjälpel exklusive kraftvärme (GWh)",Miljö!$B$1:$V$1,0),FALSE)/1,"")</f>
        <v>0.17</v>
      </c>
      <c r="AK340" s="81">
        <f t="shared" si="55"/>
        <v>0.17</v>
      </c>
      <c r="AL340" s="81">
        <f>VLOOKUP($B340,'Slutlig allokering'!$B$2:$AL$462,MATCH("Hjälpel kraftvärme",'Slutlig allokering'!$B$2:$AL$2,0),FALSE)</f>
        <v>0</v>
      </c>
      <c r="AN340" s="73">
        <f t="shared" si="56"/>
        <v>10.08</v>
      </c>
      <c r="AO340" s="73">
        <f t="shared" si="57"/>
        <v>10.08</v>
      </c>
      <c r="AP340" s="73">
        <f>IF(ISERROR(1/VLOOKUP($B340,Leveranser!$B$1:$S$500,MATCH("såld värme (gwh)",Leveranser!$B$1:$S$1,0),FALSE)),"",VLOOKUP($B340,Leveranser!$B$1:$S$500,MATCH("såld värme (gwh)",Leveranser!$B$1:$S$1,0),FALSE))</f>
        <v>6.18</v>
      </c>
      <c r="AQ340" s="73">
        <f>VLOOKUP($B340,Leveranser!$B$1:$Y$500,MATCH("Totalt såld fjärrvärme till andra fjärrvärmeföretag",Leveranser!$B$1:$AA$1,0),FALSE)</f>
        <v>0</v>
      </c>
      <c r="AR340" s="73">
        <f>IF(ISERROR(1/VLOOKUP($B340,Miljö!$B$1:$S$500,MATCH("Såld mängd produktionsspecifik fjärrvärme (GWh)",Miljö!$B$1:$R$1,0),FALSE)),0,VLOOKUP($B340,Miljö!$B$1:$S$500,MATCH("Såld mängd produktionsspecifik fjärrvärme (GWh)",Miljö!$B$1:$R$1,0),FALSE))</f>
        <v>0</v>
      </c>
      <c r="AS340" s="82">
        <f t="shared" si="62"/>
        <v>0.61309523809523803</v>
      </c>
      <c r="AU340" s="73" t="str">
        <f>VLOOKUP($B340,'Miljövärden urval för publ'!$B$2:$I$486,7,FALSE)</f>
        <v>Ja</v>
      </c>
      <c r="AV340" s="73" t="str">
        <f>VLOOKUP($B340,'Miljövärden urval för publ'!$B$2:$I$486,6,FALSE)</f>
        <v>Nej</v>
      </c>
      <c r="AZ340" s="73">
        <f t="shared" si="58"/>
        <v>0.17</v>
      </c>
      <c r="BA340" s="73">
        <f t="shared" si="63"/>
        <v>0</v>
      </c>
      <c r="BB340" s="73">
        <f t="shared" si="59"/>
        <v>8.99</v>
      </c>
      <c r="BC340" s="73">
        <f t="shared" si="60"/>
        <v>0</v>
      </c>
      <c r="BE340" s="73">
        <f t="shared" si="64"/>
        <v>0</v>
      </c>
      <c r="BF340" s="73">
        <f t="shared" si="65"/>
        <v>0</v>
      </c>
      <c r="BH340" s="73">
        <f t="shared" si="61"/>
        <v>8.99</v>
      </c>
    </row>
    <row r="341" spans="1:60" ht="15" x14ac:dyDescent="0.25">
      <c r="A341" t="s">
        <v>435</v>
      </c>
      <c r="B341" t="s">
        <v>439</v>
      </c>
      <c r="C341" s="73">
        <f>VLOOKUP($B341,'Tillförd energi'!$B$2:$AS$506,MATCH(C$1,'Tillförd energi'!$B$1:$AQ$1,0),FALSE)</f>
        <v>0</v>
      </c>
      <c r="D341" s="73">
        <f>VLOOKUP($B341,'Tillförd energi'!$B$2:$AS$506,MATCH(D$1,'Tillförd energi'!$B$1:$AQ$1,0),FALSE)</f>
        <v>3.69</v>
      </c>
      <c r="E341" s="73">
        <f>VLOOKUP($B341,'Tillförd energi'!$B$2:$AS$506,MATCH(E$1,'Tillförd energi'!$B$1:$AQ$1,0),FALSE)</f>
        <v>0</v>
      </c>
      <c r="F341" s="73">
        <f>VLOOKUP($B341,'Tillförd energi'!$B$2:$AS$506,MATCH(F$1,'Tillförd energi'!$B$1:$AQ$1,0),FALSE)</f>
        <v>0</v>
      </c>
      <c r="G341" s="73">
        <f>VLOOKUP($B341,'Tillförd energi'!$B$2:$AS$506,MATCH(G$1,'Tillförd energi'!$B$1:$AQ$1,0),FALSE)</f>
        <v>0</v>
      </c>
      <c r="H341" s="73">
        <f>VLOOKUP($B341,'Tillförd energi'!$B$2:$AS$506,MATCH(H$1,'Tillförd energi'!$B$1:$AQ$1,0),FALSE)</f>
        <v>0</v>
      </c>
      <c r="I341" s="73">
        <f>VLOOKUP($B341,'Tillförd energi'!$B$2:$AS$506,MATCH(I$1,'Tillförd energi'!$B$1:$AQ$1,0),FALSE)</f>
        <v>0</v>
      </c>
      <c r="J341" s="73">
        <f>VLOOKUP($B341,'Tillförd energi'!$B$2:$AS$506,MATCH(J$1,'Tillförd energi'!$B$1:$AQ$1,0),FALSE)</f>
        <v>0</v>
      </c>
      <c r="K341" s="73">
        <f>VLOOKUP($B341,'Tillförd energi'!$B$2:$AS$506,MATCH(K$1,'Tillförd energi'!$B$1:$AQ$1,0),FALSE)</f>
        <v>0</v>
      </c>
      <c r="L341" s="73">
        <f>VLOOKUP($B341,'Tillförd energi'!$B$2:$AS$506,MATCH(L$1,'Tillförd energi'!$B$1:$AQ$1,0),FALSE)</f>
        <v>9.5500000000000007</v>
      </c>
      <c r="M341" s="73">
        <f>VLOOKUP($B341,'Tillförd energi'!$B$2:$AS$506,MATCH(M$1,'Tillförd energi'!$B$1:$AQ$1,0),FALSE)</f>
        <v>9.5500000000000007</v>
      </c>
      <c r="N341" s="73">
        <f>VLOOKUP($B341,'Tillförd energi'!$B$2:$AS$506,MATCH(N$1,'Tillförd energi'!$B$1:$AQ$1,0),FALSE)</f>
        <v>0</v>
      </c>
      <c r="O341" s="73">
        <f>VLOOKUP($B341,'Tillförd energi'!$B$2:$AS$506,MATCH(O$1,'Tillförd energi'!$B$1:$AQ$1,0),FALSE)</f>
        <v>28.66</v>
      </c>
      <c r="P341" s="73">
        <f>VLOOKUP($B341,'Tillförd energi'!$B$2:$AS$506,MATCH(P$1,'Tillförd energi'!$B$1:$AQ$1,0),FALSE)</f>
        <v>0</v>
      </c>
      <c r="Q341" s="73">
        <f>VLOOKUP($B341,'Tillförd energi'!$B$2:$AS$506,MATCH(Q$1,'Tillförd energi'!$B$1:$AQ$1,0),FALSE)</f>
        <v>0</v>
      </c>
      <c r="R341" s="73">
        <f>VLOOKUP($B341,'Tillförd energi'!$B$2:$AS$506,MATCH(R$1,'Tillförd energi'!$B$1:$AQ$1,0),FALSE)</f>
        <v>0</v>
      </c>
      <c r="S341" s="73">
        <f>VLOOKUP($B341,'Tillförd energi'!$B$2:$AS$506,MATCH(S$1,'Tillförd energi'!$B$1:$AQ$1,0),FALSE)</f>
        <v>0</v>
      </c>
      <c r="T341" s="73">
        <f>VLOOKUP($B341,'Tillförd energi'!$B$2:$AS$506,MATCH(T$1,'Tillförd energi'!$B$1:$AQ$1,0),FALSE)</f>
        <v>0</v>
      </c>
      <c r="U341" s="73">
        <f>VLOOKUP($B341,'Tillförd energi'!$B$2:$AS$506,MATCH(U$1,'Tillförd energi'!$B$1:$AQ$1,0),FALSE)</f>
        <v>0</v>
      </c>
      <c r="V341" s="73">
        <f>VLOOKUP($B341,'Tillförd energi'!$B$2:$AS$506,MATCH(V$1,'Tillförd energi'!$B$1:$AQ$1,0),FALSE)</f>
        <v>0</v>
      </c>
      <c r="W341" s="73">
        <f>VLOOKUP($B341,'Tillförd energi'!$B$2:$AS$506,MATCH(W$1,'Tillförd energi'!$B$1:$AQ$1,0),FALSE)</f>
        <v>0</v>
      </c>
      <c r="X341" s="73">
        <f>VLOOKUP($B341,'Tillförd energi'!$B$2:$AS$506,MATCH(X$1,'Tillförd energi'!$B$1:$AQ$1,0),FALSE)</f>
        <v>0</v>
      </c>
      <c r="Y341" s="73">
        <f>VLOOKUP($B341,'Tillförd energi'!$B$2:$AS$506,MATCH(Y$1,'Tillförd energi'!$B$1:$AQ$1,0),FALSE)</f>
        <v>0</v>
      </c>
      <c r="Z341" s="73">
        <f>VLOOKUP($B341,'Tillförd energi'!$B$2:$AS$506,MATCH(Z$1,'Tillförd energi'!$B$1:$AQ$1,0),FALSE)</f>
        <v>0</v>
      </c>
      <c r="AA341" s="73">
        <f>VLOOKUP($B341,'Tillförd energi'!$B$2:$AS$506,MATCH(AA$1,'Tillförd energi'!$B$1:$AQ$1,0),FALSE)</f>
        <v>0</v>
      </c>
      <c r="AB341" s="73">
        <f>VLOOKUP($B341,'Tillförd energi'!$B$2:$AS$506,MATCH(AB$1,'Tillförd energi'!$B$1:$AQ$1,0),FALSE)</f>
        <v>4.28</v>
      </c>
      <c r="AC341" s="73">
        <f>VLOOKUP($B341,'Tillförd energi'!$B$2:$AS$506,MATCH(AC$1,'Tillförd energi'!$B$1:$AQ$1,0),FALSE)</f>
        <v>0</v>
      </c>
      <c r="AD341" s="73">
        <f>VLOOKUP($B341,'Tillförd energi'!$B$2:$AS$506,MATCH(AD$1,'Tillförd energi'!$B$1:$AQ$1,0),FALSE)</f>
        <v>0</v>
      </c>
      <c r="AF341" s="73">
        <f>VLOOKUP($B341,'Tillförd energi'!$B$2:$AS$506,MATCH(AF$1,'Tillförd energi'!$B$1:$AQ$1,0),FALSE)</f>
        <v>1.02</v>
      </c>
      <c r="AH341" s="73">
        <f>IFERROR(VLOOKUP(B341,Miljö!$B$1:$S$476,9,FALSE)/1,0)</f>
        <v>0</v>
      </c>
      <c r="AJ341" s="81">
        <f>IFERROR(VLOOKUP($B341,Miljö!$B$1:$S$500,MATCH("hjälpel exklusive kraftvärme (GWh)",Miljö!$B$1:$V$1,0),FALSE)/1,"")</f>
        <v>1.02</v>
      </c>
      <c r="AK341" s="81">
        <f t="shared" si="55"/>
        <v>1.02</v>
      </c>
      <c r="AL341" s="81">
        <f>VLOOKUP($B341,'Slutlig allokering'!$B$2:$AL$462,MATCH("Hjälpel kraftvärme",'Slutlig allokering'!$B$2:$AL$2,0),FALSE)</f>
        <v>0</v>
      </c>
      <c r="AN341" s="73">
        <f t="shared" si="56"/>
        <v>56.750000000000007</v>
      </c>
      <c r="AO341" s="73">
        <f t="shared" si="57"/>
        <v>56.750000000000007</v>
      </c>
      <c r="AP341" s="73">
        <f>IF(ISERROR(1/VLOOKUP($B341,Leveranser!$B$1:$S$500,MATCH("såld värme (gwh)",Leveranser!$B$1:$S$1,0),FALSE)),"",VLOOKUP($B341,Leveranser!$B$1:$S$500,MATCH("såld värme (gwh)",Leveranser!$B$1:$S$1,0),FALSE))</f>
        <v>42.76</v>
      </c>
      <c r="AQ341" s="73">
        <f>VLOOKUP($B341,Leveranser!$B$1:$Y$500,MATCH("Totalt såld fjärrvärme till andra fjärrvärmeföretag",Leveranser!$B$1:$AA$1,0),FALSE)</f>
        <v>0</v>
      </c>
      <c r="AR341" s="73">
        <f>IF(ISERROR(1/VLOOKUP($B341,Miljö!$B$1:$S$500,MATCH("Såld mängd produktionsspecifik fjärrvärme (GWh)",Miljö!$B$1:$R$1,0),FALSE)),0,VLOOKUP($B341,Miljö!$B$1:$S$500,MATCH("Såld mängd produktionsspecifik fjärrvärme (GWh)",Miljö!$B$1:$R$1,0),FALSE))</f>
        <v>0</v>
      </c>
      <c r="AS341" s="82">
        <f t="shared" si="62"/>
        <v>0.75348017621145358</v>
      </c>
      <c r="AU341" s="73" t="str">
        <f>VLOOKUP($B341,'Miljövärden urval för publ'!$B$2:$I$486,7,FALSE)</f>
        <v>Ja</v>
      </c>
      <c r="AV341" s="73" t="str">
        <f>VLOOKUP($B341,'Miljövärden urval för publ'!$B$2:$I$486,6,FALSE)</f>
        <v>Nej</v>
      </c>
      <c r="AZ341" s="73">
        <f t="shared" si="58"/>
        <v>1.02</v>
      </c>
      <c r="BA341" s="73">
        <f t="shared" si="63"/>
        <v>0</v>
      </c>
      <c r="BB341" s="73">
        <f t="shared" si="59"/>
        <v>47.760000000000005</v>
      </c>
      <c r="BC341" s="73">
        <f t="shared" si="60"/>
        <v>0</v>
      </c>
      <c r="BE341" s="73">
        <f t="shared" si="64"/>
        <v>0</v>
      </c>
      <c r="BF341" s="73">
        <f t="shared" si="65"/>
        <v>0</v>
      </c>
      <c r="BH341" s="73">
        <f t="shared" si="61"/>
        <v>47.760000000000005</v>
      </c>
    </row>
    <row r="342" spans="1:60" ht="15" x14ac:dyDescent="0.25">
      <c r="A342" t="s">
        <v>440</v>
      </c>
      <c r="B342" t="s">
        <v>441</v>
      </c>
      <c r="C342" s="73">
        <f>VLOOKUP($B342,'Tillförd energi'!$B$2:$AS$506,MATCH(C$1,'Tillförd energi'!$B$1:$AQ$1,0),FALSE)</f>
        <v>0</v>
      </c>
      <c r="D342" s="73">
        <f>VLOOKUP($B342,'Tillförd energi'!$B$2:$AS$506,MATCH(D$1,'Tillförd energi'!$B$1:$AQ$1,0),FALSE)</f>
        <v>2.8999999999999998E-3</v>
      </c>
      <c r="E342" s="73">
        <f>VLOOKUP($B342,'Tillförd energi'!$B$2:$AS$506,MATCH(E$1,'Tillförd energi'!$B$1:$AQ$1,0),FALSE)</f>
        <v>0</v>
      </c>
      <c r="F342" s="73">
        <f>VLOOKUP($B342,'Tillförd energi'!$B$2:$AS$506,MATCH(F$1,'Tillförd energi'!$B$1:$AQ$1,0),FALSE)</f>
        <v>0</v>
      </c>
      <c r="G342" s="73">
        <f>VLOOKUP($B342,'Tillförd energi'!$B$2:$AS$506,MATCH(G$1,'Tillförd energi'!$B$1:$AQ$1,0),FALSE)</f>
        <v>2.6309999999999998</v>
      </c>
      <c r="H342" s="73">
        <f>VLOOKUP($B342,'Tillförd energi'!$B$2:$AS$506,MATCH(H$1,'Tillförd energi'!$B$1:$AQ$1,0),FALSE)</f>
        <v>0</v>
      </c>
      <c r="I342" s="73">
        <f>VLOOKUP($B342,'Tillförd energi'!$B$2:$AS$506,MATCH(I$1,'Tillförd energi'!$B$1:$AQ$1,0),FALSE)</f>
        <v>0</v>
      </c>
      <c r="J342" s="73">
        <f>VLOOKUP($B342,'Tillförd energi'!$B$2:$AS$506,MATCH(J$1,'Tillförd energi'!$B$1:$AQ$1,0),FALSE)</f>
        <v>0</v>
      </c>
      <c r="K342" s="73">
        <f>VLOOKUP($B342,'Tillförd energi'!$B$2:$AS$506,MATCH(K$1,'Tillförd energi'!$B$1:$AQ$1,0),FALSE)</f>
        <v>0</v>
      </c>
      <c r="L342" s="73">
        <f>VLOOKUP($B342,'Tillförd energi'!$B$2:$AS$506,MATCH(L$1,'Tillförd energi'!$B$1:$AQ$1,0),FALSE)</f>
        <v>0</v>
      </c>
      <c r="M342" s="73">
        <f>VLOOKUP($B342,'Tillförd energi'!$B$2:$AS$506,MATCH(M$1,'Tillförd energi'!$B$1:$AQ$1,0),FALSE)</f>
        <v>0</v>
      </c>
      <c r="N342" s="73">
        <f>VLOOKUP($B342,'Tillförd energi'!$B$2:$AS$506,MATCH(N$1,'Tillförd energi'!$B$1:$AQ$1,0),FALSE)</f>
        <v>0</v>
      </c>
      <c r="O342" s="73">
        <f>VLOOKUP($B342,'Tillförd energi'!$B$2:$AS$506,MATCH(O$1,'Tillförd energi'!$B$1:$AQ$1,0),FALSE)</f>
        <v>0</v>
      </c>
      <c r="P342" s="73">
        <f>VLOOKUP($B342,'Tillförd energi'!$B$2:$AS$506,MATCH(P$1,'Tillförd energi'!$B$1:$AQ$1,0),FALSE)</f>
        <v>0</v>
      </c>
      <c r="Q342" s="73">
        <f>VLOOKUP($B342,'Tillförd energi'!$B$2:$AS$506,MATCH(Q$1,'Tillförd energi'!$B$1:$AQ$1,0),FALSE)</f>
        <v>0</v>
      </c>
      <c r="R342" s="73">
        <f>VLOOKUP($B342,'Tillförd energi'!$B$2:$AS$506,MATCH(R$1,'Tillförd energi'!$B$1:$AQ$1,0),FALSE)</f>
        <v>0</v>
      </c>
      <c r="S342" s="73">
        <f>VLOOKUP($B342,'Tillförd energi'!$B$2:$AS$506,MATCH(S$1,'Tillförd energi'!$B$1:$AQ$1,0),FALSE)</f>
        <v>0</v>
      </c>
      <c r="T342" s="73">
        <f>VLOOKUP($B342,'Tillförd energi'!$B$2:$AS$506,MATCH(T$1,'Tillförd energi'!$B$1:$AQ$1,0),FALSE)</f>
        <v>0</v>
      </c>
      <c r="U342" s="73">
        <f>VLOOKUP($B342,'Tillförd energi'!$B$2:$AS$506,MATCH(U$1,'Tillförd energi'!$B$1:$AQ$1,0),FALSE)</f>
        <v>0</v>
      </c>
      <c r="V342" s="73">
        <f>VLOOKUP($B342,'Tillförd energi'!$B$2:$AS$506,MATCH(V$1,'Tillförd energi'!$B$1:$AQ$1,0),FALSE)</f>
        <v>0</v>
      </c>
      <c r="W342" s="73">
        <f>VLOOKUP($B342,'Tillförd energi'!$B$2:$AS$506,MATCH(W$1,'Tillförd energi'!$B$1:$AQ$1,0),FALSE)</f>
        <v>0</v>
      </c>
      <c r="X342" s="73">
        <f>VLOOKUP($B342,'Tillförd energi'!$B$2:$AS$506,MATCH(X$1,'Tillförd energi'!$B$1:$AQ$1,0),FALSE)</f>
        <v>0</v>
      </c>
      <c r="Y342" s="73">
        <f>VLOOKUP($B342,'Tillförd energi'!$B$2:$AS$506,MATCH(Y$1,'Tillförd energi'!$B$1:$AQ$1,0),FALSE)</f>
        <v>0</v>
      </c>
      <c r="Z342" s="73">
        <f>VLOOKUP($B342,'Tillförd energi'!$B$2:$AS$506,MATCH(Z$1,'Tillförd energi'!$B$1:$AQ$1,0),FALSE)</f>
        <v>0</v>
      </c>
      <c r="AA342" s="73">
        <f>VLOOKUP($B342,'Tillförd energi'!$B$2:$AS$506,MATCH(AA$1,'Tillförd energi'!$B$1:$AQ$1,0),FALSE)</f>
        <v>0</v>
      </c>
      <c r="AB342" s="73">
        <f>VLOOKUP($B342,'Tillförd energi'!$B$2:$AS$506,MATCH(AB$1,'Tillförd energi'!$B$1:$AQ$1,0),FALSE)</f>
        <v>0</v>
      </c>
      <c r="AC342" s="73">
        <f>VLOOKUP($B342,'Tillförd energi'!$B$2:$AS$506,MATCH(AC$1,'Tillförd energi'!$B$1:$AQ$1,0),FALSE)</f>
        <v>89.52</v>
      </c>
      <c r="AD342" s="73">
        <f>VLOOKUP($B342,'Tillförd energi'!$B$2:$AS$506,MATCH(AD$1,'Tillförd energi'!$B$1:$AQ$1,0),FALSE)</f>
        <v>0</v>
      </c>
      <c r="AF342" s="73">
        <f>VLOOKUP($B342,'Tillförd energi'!$B$2:$AS$506,MATCH(AF$1,'Tillförd energi'!$B$1:$AQ$1,0),FALSE)</f>
        <v>1</v>
      </c>
      <c r="AH342" s="73">
        <f>IFERROR(VLOOKUP(B342,Miljö!$B$1:$S$476,9,FALSE)/1,0)</f>
        <v>0</v>
      </c>
      <c r="AJ342" s="81">
        <f>IFERROR(VLOOKUP($B342,Miljö!$B$1:$S$500,MATCH("hjälpel exklusive kraftvärme (GWh)",Miljö!$B$1:$V$1,0),FALSE)/1,"")</f>
        <v>1</v>
      </c>
      <c r="AK342" s="81">
        <f t="shared" si="55"/>
        <v>1</v>
      </c>
      <c r="AL342" s="81">
        <f>VLOOKUP($B342,'Slutlig allokering'!$B$2:$AL$462,MATCH("Hjälpel kraftvärme",'Slutlig allokering'!$B$2:$AL$2,0),FALSE)</f>
        <v>0</v>
      </c>
      <c r="AN342" s="73">
        <f t="shared" si="56"/>
        <v>93.153899999999993</v>
      </c>
      <c r="AO342" s="73">
        <f t="shared" si="57"/>
        <v>93.153899999999993</v>
      </c>
      <c r="AP342" s="73">
        <f>IF(ISERROR(1/VLOOKUP($B342,Leveranser!$B$1:$S$500,MATCH("såld värme (gwh)",Leveranser!$B$1:$S$1,0),FALSE)),"",VLOOKUP($B342,Leveranser!$B$1:$S$500,MATCH("såld värme (gwh)",Leveranser!$B$1:$S$1,0),FALSE))</f>
        <v>76.168000000000006</v>
      </c>
      <c r="AQ342" s="73">
        <f>VLOOKUP($B342,Leveranser!$B$1:$Y$500,MATCH("Totalt såld fjärrvärme till andra fjärrvärmeföretag",Leveranser!$B$1:$AA$1,0),FALSE)</f>
        <v>0</v>
      </c>
      <c r="AR342" s="73">
        <f>IF(ISERROR(1/VLOOKUP($B342,Miljö!$B$1:$S$500,MATCH("Såld mängd produktionsspecifik fjärrvärme (GWh)",Miljö!$B$1:$R$1,0),FALSE)),0,VLOOKUP($B342,Miljö!$B$1:$S$500,MATCH("Såld mängd produktionsspecifik fjärrvärme (GWh)",Miljö!$B$1:$R$1,0),FALSE))</f>
        <v>0</v>
      </c>
      <c r="AS342" s="82">
        <f t="shared" si="62"/>
        <v>0.81765766113925464</v>
      </c>
      <c r="AU342" s="73" t="str">
        <f>VLOOKUP($B342,'Miljövärden urval för publ'!$B$2:$I$486,7,FALSE)</f>
        <v>Ja</v>
      </c>
      <c r="AV342" s="73" t="str">
        <f>VLOOKUP($B342,'Miljövärden urval för publ'!$B$2:$I$486,6,FALSE)</f>
        <v>Ja</v>
      </c>
      <c r="AZ342" s="73">
        <f t="shared" si="58"/>
        <v>1</v>
      </c>
      <c r="BA342" s="73">
        <f t="shared" si="63"/>
        <v>0</v>
      </c>
      <c r="BB342" s="73">
        <f t="shared" si="59"/>
        <v>0</v>
      </c>
      <c r="BC342" s="73">
        <f t="shared" si="60"/>
        <v>0</v>
      </c>
      <c r="BE342" s="73">
        <f t="shared" si="64"/>
        <v>0</v>
      </c>
      <c r="BF342" s="73">
        <f t="shared" si="65"/>
        <v>0</v>
      </c>
      <c r="BH342" s="73">
        <f t="shared" si="61"/>
        <v>0</v>
      </c>
    </row>
    <row r="343" spans="1:60" ht="15" x14ac:dyDescent="0.25">
      <c r="A343" t="s">
        <v>440</v>
      </c>
      <c r="B343" t="s">
        <v>442</v>
      </c>
      <c r="C343" s="73">
        <f>VLOOKUP($B343,'Tillförd energi'!$B$2:$AS$506,MATCH(C$1,'Tillförd energi'!$B$1:$AQ$1,0),FALSE)</f>
        <v>0</v>
      </c>
      <c r="D343" s="73">
        <f>VLOOKUP($B343,'Tillförd energi'!$B$2:$AS$506,MATCH(D$1,'Tillförd energi'!$B$1:$AQ$1,0),FALSE)</f>
        <v>0.17</v>
      </c>
      <c r="E343" s="73">
        <f>VLOOKUP($B343,'Tillförd energi'!$B$2:$AS$506,MATCH(E$1,'Tillförd energi'!$B$1:$AQ$1,0),FALSE)</f>
        <v>0</v>
      </c>
      <c r="F343" s="73">
        <f>VLOOKUP($B343,'Tillförd energi'!$B$2:$AS$506,MATCH(F$1,'Tillförd energi'!$B$1:$AQ$1,0),FALSE)</f>
        <v>0</v>
      </c>
      <c r="G343" s="73">
        <f>VLOOKUP($B343,'Tillförd energi'!$B$2:$AS$506,MATCH(G$1,'Tillförd energi'!$B$1:$AQ$1,0),FALSE)</f>
        <v>0</v>
      </c>
      <c r="H343" s="73">
        <f>VLOOKUP($B343,'Tillförd energi'!$B$2:$AS$506,MATCH(H$1,'Tillförd energi'!$B$1:$AQ$1,0),FALSE)</f>
        <v>0</v>
      </c>
      <c r="I343" s="73">
        <f>VLOOKUP($B343,'Tillförd energi'!$B$2:$AS$506,MATCH(I$1,'Tillförd energi'!$B$1:$AQ$1,0),FALSE)</f>
        <v>0</v>
      </c>
      <c r="J343" s="73">
        <f>VLOOKUP($B343,'Tillförd energi'!$B$2:$AS$506,MATCH(J$1,'Tillförd energi'!$B$1:$AQ$1,0),FALSE)</f>
        <v>0</v>
      </c>
      <c r="K343" s="73">
        <f>VLOOKUP($B343,'Tillförd energi'!$B$2:$AS$506,MATCH(K$1,'Tillförd energi'!$B$1:$AQ$1,0),FALSE)</f>
        <v>0</v>
      </c>
      <c r="L343" s="73">
        <f>VLOOKUP($B343,'Tillförd energi'!$B$2:$AS$506,MATCH(L$1,'Tillförd energi'!$B$1:$AQ$1,0),FALSE)</f>
        <v>0</v>
      </c>
      <c r="M343" s="73">
        <f>VLOOKUP($B343,'Tillförd energi'!$B$2:$AS$506,MATCH(M$1,'Tillförd energi'!$B$1:$AQ$1,0),FALSE)</f>
        <v>0</v>
      </c>
      <c r="N343" s="73">
        <f>VLOOKUP($B343,'Tillförd energi'!$B$2:$AS$506,MATCH(N$1,'Tillförd energi'!$B$1:$AQ$1,0),FALSE)</f>
        <v>0</v>
      </c>
      <c r="O343" s="73">
        <f>VLOOKUP($B343,'Tillförd energi'!$B$2:$AS$506,MATCH(O$1,'Tillförd energi'!$B$1:$AQ$1,0),FALSE)</f>
        <v>0</v>
      </c>
      <c r="P343" s="73">
        <f>VLOOKUP($B343,'Tillförd energi'!$B$2:$AS$506,MATCH(P$1,'Tillförd energi'!$B$1:$AQ$1,0),FALSE)</f>
        <v>0</v>
      </c>
      <c r="Q343" s="73">
        <f>VLOOKUP($B343,'Tillförd energi'!$B$2:$AS$506,MATCH(Q$1,'Tillförd energi'!$B$1:$AQ$1,0),FALSE)</f>
        <v>0</v>
      </c>
      <c r="R343" s="73">
        <f>VLOOKUP($B343,'Tillförd energi'!$B$2:$AS$506,MATCH(R$1,'Tillförd energi'!$B$1:$AQ$1,0),FALSE)</f>
        <v>0.75</v>
      </c>
      <c r="S343" s="73">
        <f>VLOOKUP($B343,'Tillförd energi'!$B$2:$AS$506,MATCH(S$1,'Tillförd energi'!$B$1:$AQ$1,0),FALSE)</f>
        <v>0</v>
      </c>
      <c r="T343" s="73">
        <f>VLOOKUP($B343,'Tillförd energi'!$B$2:$AS$506,MATCH(T$1,'Tillförd energi'!$B$1:$AQ$1,0),FALSE)</f>
        <v>0</v>
      </c>
      <c r="U343" s="73">
        <f>VLOOKUP($B343,'Tillförd energi'!$B$2:$AS$506,MATCH(U$1,'Tillförd energi'!$B$1:$AQ$1,0),FALSE)</f>
        <v>0</v>
      </c>
      <c r="V343" s="73">
        <f>VLOOKUP($B343,'Tillförd energi'!$B$2:$AS$506,MATCH(V$1,'Tillförd energi'!$B$1:$AQ$1,0),FALSE)</f>
        <v>0</v>
      </c>
      <c r="W343" s="73">
        <f>VLOOKUP($B343,'Tillförd energi'!$B$2:$AS$506,MATCH(W$1,'Tillförd energi'!$B$1:$AQ$1,0),FALSE)</f>
        <v>0</v>
      </c>
      <c r="X343" s="73">
        <f>VLOOKUP($B343,'Tillförd energi'!$B$2:$AS$506,MATCH(X$1,'Tillförd energi'!$B$1:$AQ$1,0),FALSE)</f>
        <v>0</v>
      </c>
      <c r="Y343" s="73">
        <f>VLOOKUP($B343,'Tillförd energi'!$B$2:$AS$506,MATCH(Y$1,'Tillförd energi'!$B$1:$AQ$1,0),FALSE)</f>
        <v>0</v>
      </c>
      <c r="Z343" s="73">
        <f>VLOOKUP($B343,'Tillförd energi'!$B$2:$AS$506,MATCH(Z$1,'Tillförd energi'!$B$1:$AQ$1,0),FALSE)</f>
        <v>0</v>
      </c>
      <c r="AA343" s="73">
        <f>VLOOKUP($B343,'Tillförd energi'!$B$2:$AS$506,MATCH(AA$1,'Tillförd energi'!$B$1:$AQ$1,0),FALSE)</f>
        <v>0</v>
      </c>
      <c r="AB343" s="73">
        <f>VLOOKUP($B343,'Tillförd energi'!$B$2:$AS$506,MATCH(AB$1,'Tillförd energi'!$B$1:$AQ$1,0),FALSE)</f>
        <v>0</v>
      </c>
      <c r="AC343" s="73">
        <f>VLOOKUP($B343,'Tillförd energi'!$B$2:$AS$506,MATCH(AC$1,'Tillförd energi'!$B$1:$AQ$1,0),FALSE)</f>
        <v>0</v>
      </c>
      <c r="AD343" s="73">
        <f>VLOOKUP($B343,'Tillförd energi'!$B$2:$AS$506,MATCH(AD$1,'Tillförd energi'!$B$1:$AQ$1,0),FALSE)</f>
        <v>0</v>
      </c>
      <c r="AF343" s="73">
        <f>VLOOKUP($B343,'Tillförd energi'!$B$2:$AS$506,MATCH(AF$1,'Tillförd energi'!$B$1:$AQ$1,0),FALSE)</f>
        <v>0.05</v>
      </c>
      <c r="AH343" s="73">
        <f>IFERROR(VLOOKUP(B343,Miljö!$B$1:$S$476,9,FALSE)/1,0)</f>
        <v>0</v>
      </c>
      <c r="AJ343" s="81">
        <f>IFERROR(VLOOKUP($B343,Miljö!$B$1:$S$500,MATCH("hjälpel exklusive kraftvärme (GWh)",Miljö!$B$1:$V$1,0),FALSE)/1,"")</f>
        <v>0.05</v>
      </c>
      <c r="AK343" s="81">
        <f t="shared" si="55"/>
        <v>0.05</v>
      </c>
      <c r="AL343" s="81">
        <f>VLOOKUP($B343,'Slutlig allokering'!$B$2:$AL$462,MATCH("Hjälpel kraftvärme",'Slutlig allokering'!$B$2:$AL$2,0),FALSE)</f>
        <v>0</v>
      </c>
      <c r="AN343" s="73">
        <f t="shared" si="56"/>
        <v>0.97000000000000008</v>
      </c>
      <c r="AO343" s="73">
        <f t="shared" si="57"/>
        <v>0.97000000000000008</v>
      </c>
      <c r="AP343" s="73">
        <f>IF(ISERROR(1/VLOOKUP($B343,Leveranser!$B$1:$S$500,MATCH("såld värme (gwh)",Leveranser!$B$1:$S$1,0),FALSE)),"",VLOOKUP($B343,Leveranser!$B$1:$S$500,MATCH("såld värme (gwh)",Leveranser!$B$1:$S$1,0),FALSE))</f>
        <v>0.9</v>
      </c>
      <c r="AQ343" s="73">
        <f>VLOOKUP($B343,Leveranser!$B$1:$Y$500,MATCH("Totalt såld fjärrvärme till andra fjärrvärmeföretag",Leveranser!$B$1:$AA$1,0),FALSE)</f>
        <v>0</v>
      </c>
      <c r="AR343" s="73">
        <f>IF(ISERROR(1/VLOOKUP($B343,Miljö!$B$1:$S$500,MATCH("Såld mängd produktionsspecifik fjärrvärme (GWh)",Miljö!$B$1:$R$1,0),FALSE)),0,VLOOKUP($B343,Miljö!$B$1:$S$500,MATCH("Såld mängd produktionsspecifik fjärrvärme (GWh)",Miljö!$B$1:$R$1,0),FALSE))</f>
        <v>0</v>
      </c>
      <c r="AS343" s="82">
        <f t="shared" si="62"/>
        <v>0.92783505154639168</v>
      </c>
      <c r="AU343" s="73" t="str">
        <f>VLOOKUP($B343,'Miljövärden urval för publ'!$B$2:$I$486,7,FALSE)</f>
        <v>Ja</v>
      </c>
      <c r="AV343" s="73" t="str">
        <f>VLOOKUP($B343,'Miljövärden urval för publ'!$B$2:$I$486,6,FALSE)</f>
        <v>Ja</v>
      </c>
      <c r="AZ343" s="73">
        <f t="shared" si="58"/>
        <v>0.05</v>
      </c>
      <c r="BA343" s="73">
        <f t="shared" si="63"/>
        <v>0</v>
      </c>
      <c r="BB343" s="73">
        <f t="shared" si="59"/>
        <v>0</v>
      </c>
      <c r="BC343" s="73">
        <f t="shared" si="60"/>
        <v>0.75</v>
      </c>
      <c r="BE343" s="73">
        <f t="shared" si="64"/>
        <v>0</v>
      </c>
      <c r="BF343" s="73">
        <f t="shared" si="65"/>
        <v>0</v>
      </c>
      <c r="BH343" s="73">
        <f t="shared" si="61"/>
        <v>0.75</v>
      </c>
    </row>
    <row r="344" spans="1:60" ht="15" x14ac:dyDescent="0.25">
      <c r="A344" t="s">
        <v>443</v>
      </c>
      <c r="B344" t="s">
        <v>444</v>
      </c>
      <c r="C344" s="73">
        <f>VLOOKUP($B344,'Tillförd energi'!$B$2:$AS$506,MATCH(C$1,'Tillförd energi'!$B$1:$AQ$1,0),FALSE)</f>
        <v>0</v>
      </c>
      <c r="D344" s="73">
        <f>VLOOKUP($B344,'Tillförd energi'!$B$2:$AS$506,MATCH(D$1,'Tillförd energi'!$B$1:$AQ$1,0),FALSE)</f>
        <v>4.90632</v>
      </c>
      <c r="E344" s="73">
        <f>VLOOKUP($B344,'Tillförd energi'!$B$2:$AS$506,MATCH(E$1,'Tillförd energi'!$B$1:$AQ$1,0),FALSE)</f>
        <v>0</v>
      </c>
      <c r="F344" s="73">
        <f>VLOOKUP($B344,'Tillförd energi'!$B$2:$AS$506,MATCH(F$1,'Tillförd energi'!$B$1:$AQ$1,0),FALSE)</f>
        <v>0</v>
      </c>
      <c r="G344" s="73">
        <f>VLOOKUP($B344,'Tillförd energi'!$B$2:$AS$506,MATCH(G$1,'Tillförd energi'!$B$1:$AQ$1,0),FALSE)</f>
        <v>0</v>
      </c>
      <c r="H344" s="73">
        <f>VLOOKUP($B344,'Tillförd energi'!$B$2:$AS$506,MATCH(H$1,'Tillförd energi'!$B$1:$AQ$1,0),FALSE)</f>
        <v>0</v>
      </c>
      <c r="I344" s="73">
        <f>VLOOKUP($B344,'Tillförd energi'!$B$2:$AS$506,MATCH(I$1,'Tillförd energi'!$B$1:$AQ$1,0),FALSE)</f>
        <v>23.479900000000001</v>
      </c>
      <c r="J344" s="73">
        <f>VLOOKUP($B344,'Tillförd energi'!$B$2:$AS$506,MATCH(J$1,'Tillförd energi'!$B$1:$AQ$1,0),FALSE)</f>
        <v>0</v>
      </c>
      <c r="K344" s="73">
        <f>VLOOKUP($B344,'Tillförd energi'!$B$2:$AS$506,MATCH(K$1,'Tillförd energi'!$B$1:$AQ$1,0),FALSE)</f>
        <v>119.53700000000001</v>
      </c>
      <c r="L344" s="73">
        <f>VLOOKUP($B344,'Tillförd energi'!$B$2:$AS$506,MATCH(L$1,'Tillförd energi'!$B$1:$AQ$1,0),FALSE)</f>
        <v>2.8086199999999999</v>
      </c>
      <c r="M344" s="73">
        <f>VLOOKUP($B344,'Tillförd energi'!$B$2:$AS$506,MATCH(M$1,'Tillförd energi'!$B$1:$AQ$1,0),FALSE)</f>
        <v>5.10792</v>
      </c>
      <c r="N344" s="73">
        <f>VLOOKUP($B344,'Tillförd energi'!$B$2:$AS$506,MATCH(N$1,'Tillförd energi'!$B$1:$AQ$1,0),FALSE)</f>
        <v>0</v>
      </c>
      <c r="O344" s="73">
        <f>VLOOKUP($B344,'Tillförd energi'!$B$2:$AS$506,MATCH(O$1,'Tillförd energi'!$B$1:$AQ$1,0),FALSE)</f>
        <v>0</v>
      </c>
      <c r="P344" s="73">
        <f>VLOOKUP($B344,'Tillförd energi'!$B$2:$AS$506,MATCH(P$1,'Tillförd energi'!$B$1:$AQ$1,0),FALSE)</f>
        <v>10.058</v>
      </c>
      <c r="Q344" s="73">
        <f>VLOOKUP($B344,'Tillförd energi'!$B$2:$AS$506,MATCH(Q$1,'Tillförd energi'!$B$1:$AQ$1,0),FALSE)</f>
        <v>12.96</v>
      </c>
      <c r="R344" s="73">
        <f>VLOOKUP($B344,'Tillförd energi'!$B$2:$AS$506,MATCH(R$1,'Tillförd energi'!$B$1:$AQ$1,0),FALSE)</f>
        <v>0</v>
      </c>
      <c r="S344" s="73">
        <f>VLOOKUP($B344,'Tillförd energi'!$B$2:$AS$506,MATCH(S$1,'Tillförd energi'!$B$1:$AQ$1,0),FALSE)</f>
        <v>0</v>
      </c>
      <c r="T344" s="73">
        <f>VLOOKUP($B344,'Tillförd energi'!$B$2:$AS$506,MATCH(T$1,'Tillförd energi'!$B$1:$AQ$1,0),FALSE)</f>
        <v>0</v>
      </c>
      <c r="U344" s="73">
        <f>VLOOKUP($B344,'Tillförd energi'!$B$2:$AS$506,MATCH(U$1,'Tillförd energi'!$B$1:$AQ$1,0),FALSE)</f>
        <v>0</v>
      </c>
      <c r="V344" s="73">
        <f>VLOOKUP($B344,'Tillförd energi'!$B$2:$AS$506,MATCH(V$1,'Tillförd energi'!$B$1:$AQ$1,0),FALSE)</f>
        <v>0</v>
      </c>
      <c r="W344" s="73">
        <f>VLOOKUP($B344,'Tillförd energi'!$B$2:$AS$506,MATCH(W$1,'Tillförd energi'!$B$1:$AQ$1,0),FALSE)</f>
        <v>0</v>
      </c>
      <c r="X344" s="73">
        <f>VLOOKUP($B344,'Tillförd energi'!$B$2:$AS$506,MATCH(X$1,'Tillförd energi'!$B$1:$AQ$1,0),FALSE)</f>
        <v>0</v>
      </c>
      <c r="Y344" s="73">
        <f>VLOOKUP($B344,'Tillförd energi'!$B$2:$AS$506,MATCH(Y$1,'Tillförd energi'!$B$1:$AQ$1,0),FALSE)</f>
        <v>0</v>
      </c>
      <c r="Z344" s="73">
        <f>VLOOKUP($B344,'Tillförd energi'!$B$2:$AS$506,MATCH(Z$1,'Tillförd energi'!$B$1:$AQ$1,0),FALSE)</f>
        <v>0</v>
      </c>
      <c r="AA344" s="73">
        <f>VLOOKUP($B344,'Tillförd energi'!$B$2:$AS$506,MATCH(AA$1,'Tillförd energi'!$B$1:$AQ$1,0),FALSE)</f>
        <v>0</v>
      </c>
      <c r="AB344" s="73">
        <f>VLOOKUP($B344,'Tillförd energi'!$B$2:$AS$506,MATCH(AB$1,'Tillförd energi'!$B$1:$AQ$1,0),FALSE)</f>
        <v>11.651999999999999</v>
      </c>
      <c r="AC344" s="73">
        <f>VLOOKUP($B344,'Tillförd energi'!$B$2:$AS$506,MATCH(AC$1,'Tillförd energi'!$B$1:$AQ$1,0),FALSE)</f>
        <v>0</v>
      </c>
      <c r="AD344" s="73">
        <f>VLOOKUP($B344,'Tillförd energi'!$B$2:$AS$506,MATCH(AD$1,'Tillförd energi'!$B$1:$AQ$1,0),FALSE)</f>
        <v>0</v>
      </c>
      <c r="AF344" s="73">
        <f>VLOOKUP($B344,'Tillförd energi'!$B$2:$AS$506,MATCH(AF$1,'Tillförd energi'!$B$1:$AQ$1,0),FALSE)</f>
        <v>3.8180200000000002</v>
      </c>
      <c r="AH344" s="73">
        <f>IFERROR(VLOOKUP(B344,Miljö!$B$1:$S$476,9,FALSE)/1,0)</f>
        <v>0</v>
      </c>
      <c r="AJ344" s="81">
        <f>IFERROR(VLOOKUP($B344,Miljö!$B$1:$S$500,MATCH("hjälpel exklusive kraftvärme (GWh)",Miljö!$B$1:$V$1,0),FALSE)/1,"")</f>
        <v>0.40600000000000003</v>
      </c>
      <c r="AK344" s="81">
        <f t="shared" si="55"/>
        <v>0.40600000000000003</v>
      </c>
      <c r="AL344" s="81">
        <f>VLOOKUP($B344,'Slutlig allokering'!$B$2:$AL$462,MATCH("Hjälpel kraftvärme",'Slutlig allokering'!$B$2:$AL$2,0),FALSE)</f>
        <v>3.4120200000000001</v>
      </c>
      <c r="AN344" s="73">
        <f t="shared" si="56"/>
        <v>194.32777999999999</v>
      </c>
      <c r="AO344" s="73">
        <f t="shared" si="57"/>
        <v>194.32777999999999</v>
      </c>
      <c r="AP344" s="73">
        <f>IF(ISERROR(1/VLOOKUP($B344,Leveranser!$B$1:$S$500,MATCH("såld värme (gwh)",Leveranser!$B$1:$S$1,0),FALSE)),"",VLOOKUP($B344,Leveranser!$B$1:$S$500,MATCH("såld värme (gwh)",Leveranser!$B$1:$S$1,0),FALSE))</f>
        <v>149.90700000000001</v>
      </c>
      <c r="AQ344" s="73">
        <f>VLOOKUP($B344,Leveranser!$B$1:$Y$500,MATCH("Totalt såld fjärrvärme till andra fjärrvärmeföretag",Leveranser!$B$1:$AA$1,0),FALSE)</f>
        <v>0</v>
      </c>
      <c r="AR344" s="73">
        <f>IF(ISERROR(1/VLOOKUP($B344,Miljö!$B$1:$S$500,MATCH("Såld mängd produktionsspecifik fjärrvärme (GWh)",Miljö!$B$1:$R$1,0),FALSE)),0,VLOOKUP($B344,Miljö!$B$1:$S$500,MATCH("Såld mängd produktionsspecifik fjärrvärme (GWh)",Miljö!$B$1:$R$1,0),FALSE))</f>
        <v>0</v>
      </c>
      <c r="AS344" s="82">
        <f t="shared" si="62"/>
        <v>0.77141312477299961</v>
      </c>
      <c r="AU344" s="73" t="str">
        <f>VLOOKUP($B344,'Miljövärden urval för publ'!$B$2:$I$486,7,FALSE)</f>
        <v>Ja</v>
      </c>
      <c r="AV344" s="73" t="str">
        <f>VLOOKUP($B344,'Miljövärden urval för publ'!$B$2:$I$486,6,FALSE)</f>
        <v>Ja</v>
      </c>
      <c r="AZ344" s="73">
        <f t="shared" si="58"/>
        <v>3.8180200000000002</v>
      </c>
      <c r="BA344" s="73">
        <f t="shared" si="63"/>
        <v>0</v>
      </c>
      <c r="BB344" s="73">
        <f t="shared" si="59"/>
        <v>17.974539999999998</v>
      </c>
      <c r="BC344" s="73">
        <f t="shared" si="60"/>
        <v>12.96</v>
      </c>
      <c r="BE344" s="73">
        <f t="shared" si="64"/>
        <v>0</v>
      </c>
      <c r="BF344" s="73">
        <f t="shared" si="65"/>
        <v>0</v>
      </c>
      <c r="BH344" s="73">
        <f t="shared" si="61"/>
        <v>150.47154</v>
      </c>
    </row>
    <row r="345" spans="1:60" ht="15" x14ac:dyDescent="0.25">
      <c r="A345" t="s">
        <v>443</v>
      </c>
      <c r="B345" t="s">
        <v>445</v>
      </c>
      <c r="C345" s="73">
        <f>VLOOKUP($B345,'Tillförd energi'!$B$2:$AS$506,MATCH(C$1,'Tillförd energi'!$B$1:$AQ$1,0),FALSE)</f>
        <v>0</v>
      </c>
      <c r="D345" s="73">
        <f>VLOOKUP($B345,'Tillförd energi'!$B$2:$AS$506,MATCH(D$1,'Tillförd energi'!$B$1:$AQ$1,0),FALSE)</f>
        <v>0</v>
      </c>
      <c r="E345" s="73">
        <f>VLOOKUP($B345,'Tillförd energi'!$B$2:$AS$506,MATCH(E$1,'Tillförd energi'!$B$1:$AQ$1,0),FALSE)</f>
        <v>0</v>
      </c>
      <c r="F345" s="73">
        <f>VLOOKUP($B345,'Tillförd energi'!$B$2:$AS$506,MATCH(F$1,'Tillförd energi'!$B$1:$AQ$1,0),FALSE)</f>
        <v>0</v>
      </c>
      <c r="G345" s="73">
        <f>VLOOKUP($B345,'Tillförd energi'!$B$2:$AS$506,MATCH(G$1,'Tillförd energi'!$B$1:$AQ$1,0),FALSE)</f>
        <v>0</v>
      </c>
      <c r="H345" s="73">
        <f>VLOOKUP($B345,'Tillförd energi'!$B$2:$AS$506,MATCH(H$1,'Tillförd energi'!$B$1:$AQ$1,0),FALSE)</f>
        <v>0</v>
      </c>
      <c r="I345" s="73">
        <f>VLOOKUP($B345,'Tillförd energi'!$B$2:$AS$506,MATCH(I$1,'Tillförd energi'!$B$1:$AQ$1,0),FALSE)</f>
        <v>0</v>
      </c>
      <c r="J345" s="73">
        <f>VLOOKUP($B345,'Tillförd energi'!$B$2:$AS$506,MATCH(J$1,'Tillförd energi'!$B$1:$AQ$1,0),FALSE)</f>
        <v>0</v>
      </c>
      <c r="K345" s="73">
        <f>VLOOKUP($B345,'Tillförd energi'!$B$2:$AS$506,MATCH(K$1,'Tillförd energi'!$B$1:$AQ$1,0),FALSE)</f>
        <v>0</v>
      </c>
      <c r="L345" s="73">
        <f>VLOOKUP($B345,'Tillförd energi'!$B$2:$AS$506,MATCH(L$1,'Tillförd energi'!$B$1:$AQ$1,0),FALSE)</f>
        <v>0</v>
      </c>
      <c r="M345" s="73">
        <f>VLOOKUP($B345,'Tillförd energi'!$B$2:$AS$506,MATCH(M$1,'Tillförd energi'!$B$1:$AQ$1,0),FALSE)</f>
        <v>0</v>
      </c>
      <c r="N345" s="73">
        <f>VLOOKUP($B345,'Tillförd energi'!$B$2:$AS$506,MATCH(N$1,'Tillförd energi'!$B$1:$AQ$1,0),FALSE)</f>
        <v>0</v>
      </c>
      <c r="O345" s="73">
        <f>VLOOKUP($B345,'Tillförd energi'!$B$2:$AS$506,MATCH(O$1,'Tillförd energi'!$B$1:$AQ$1,0),FALSE)</f>
        <v>0</v>
      </c>
      <c r="P345" s="73">
        <f>VLOOKUP($B345,'Tillförd energi'!$B$2:$AS$506,MATCH(P$1,'Tillförd energi'!$B$1:$AQ$1,0),FALSE)</f>
        <v>0</v>
      </c>
      <c r="Q345" s="73">
        <f>VLOOKUP($B345,'Tillförd energi'!$B$2:$AS$506,MATCH(Q$1,'Tillförd energi'!$B$1:$AQ$1,0),FALSE)</f>
        <v>0</v>
      </c>
      <c r="R345" s="73">
        <f>VLOOKUP($B345,'Tillförd energi'!$B$2:$AS$506,MATCH(R$1,'Tillförd energi'!$B$1:$AQ$1,0),FALSE)</f>
        <v>0</v>
      </c>
      <c r="S345" s="73">
        <f>VLOOKUP($B345,'Tillförd energi'!$B$2:$AS$506,MATCH(S$1,'Tillförd energi'!$B$1:$AQ$1,0),FALSE)</f>
        <v>0</v>
      </c>
      <c r="T345" s="73">
        <f>VLOOKUP($B345,'Tillförd energi'!$B$2:$AS$506,MATCH(T$1,'Tillförd energi'!$B$1:$AQ$1,0),FALSE)</f>
        <v>0</v>
      </c>
      <c r="U345" s="73">
        <f>VLOOKUP($B345,'Tillförd energi'!$B$2:$AS$506,MATCH(U$1,'Tillförd energi'!$B$1:$AQ$1,0),FALSE)</f>
        <v>0</v>
      </c>
      <c r="V345" s="73">
        <f>VLOOKUP($B345,'Tillförd energi'!$B$2:$AS$506,MATCH(V$1,'Tillförd energi'!$B$1:$AQ$1,0),FALSE)</f>
        <v>0</v>
      </c>
      <c r="W345" s="73">
        <f>VLOOKUP($B345,'Tillförd energi'!$B$2:$AS$506,MATCH(W$1,'Tillförd energi'!$B$1:$AQ$1,0),FALSE)</f>
        <v>0</v>
      </c>
      <c r="X345" s="73">
        <f>VLOOKUP($B345,'Tillförd energi'!$B$2:$AS$506,MATCH(X$1,'Tillförd energi'!$B$1:$AQ$1,0),FALSE)</f>
        <v>0</v>
      </c>
      <c r="Y345" s="73">
        <f>VLOOKUP($B345,'Tillförd energi'!$B$2:$AS$506,MATCH(Y$1,'Tillförd energi'!$B$1:$AQ$1,0),FALSE)</f>
        <v>0</v>
      </c>
      <c r="Z345" s="73">
        <f>VLOOKUP($B345,'Tillförd energi'!$B$2:$AS$506,MATCH(Z$1,'Tillförd energi'!$B$1:$AQ$1,0),FALSE)</f>
        <v>0</v>
      </c>
      <c r="AA345" s="73">
        <f>VLOOKUP($B345,'Tillförd energi'!$B$2:$AS$506,MATCH(AA$1,'Tillförd energi'!$B$1:$AQ$1,0),FALSE)</f>
        <v>0</v>
      </c>
      <c r="AB345" s="73">
        <f>VLOOKUP($B345,'Tillförd energi'!$B$2:$AS$506,MATCH(AB$1,'Tillförd energi'!$B$1:$AQ$1,0),FALSE)</f>
        <v>0</v>
      </c>
      <c r="AC345" s="73">
        <f>VLOOKUP($B345,'Tillförd energi'!$B$2:$AS$506,MATCH(AC$1,'Tillförd energi'!$B$1:$AQ$1,0),FALSE)</f>
        <v>0</v>
      </c>
      <c r="AD345" s="73">
        <f>VLOOKUP($B345,'Tillförd energi'!$B$2:$AS$506,MATCH(AD$1,'Tillförd energi'!$B$1:$AQ$1,0),FALSE)</f>
        <v>0</v>
      </c>
      <c r="AF345" s="73">
        <f>VLOOKUP($B345,'Tillförd energi'!$B$2:$AS$506,MATCH(AF$1,'Tillförd energi'!$B$1:$AQ$1,0),FALSE)</f>
        <v>0</v>
      </c>
      <c r="AH345" s="73">
        <f>IFERROR(VLOOKUP(B345,Miljö!$B$1:$S$476,9,FALSE)/1,0)</f>
        <v>0</v>
      </c>
      <c r="AJ345" s="81" t="str">
        <f>IFERROR(VLOOKUP($B345,Miljö!$B$1:$S$500,MATCH("hjälpel exklusive kraftvärme (GWh)",Miljö!$B$1:$V$1,0),FALSE)/1,"")</f>
        <v/>
      </c>
      <c r="AK345" s="81">
        <f t="shared" si="55"/>
        <v>0</v>
      </c>
      <c r="AL345" s="81">
        <f>VLOOKUP($B345,'Slutlig allokering'!$B$2:$AL$462,MATCH("Hjälpel kraftvärme",'Slutlig allokering'!$B$2:$AL$2,0),FALSE)</f>
        <v>0</v>
      </c>
      <c r="AN345" s="73">
        <f t="shared" si="56"/>
        <v>0</v>
      </c>
      <c r="AO345" s="73">
        <f t="shared" si="57"/>
        <v>0</v>
      </c>
      <c r="AP345" s="73" t="str">
        <f>IF(ISERROR(1/VLOOKUP($B345,Leveranser!$B$1:$S$500,MATCH("såld värme (gwh)",Leveranser!$B$1:$S$1,0),FALSE)),"",VLOOKUP($B345,Leveranser!$B$1:$S$500,MATCH("såld värme (gwh)",Leveranser!$B$1:$S$1,0),FALSE))</f>
        <v/>
      </c>
      <c r="AQ345" s="73">
        <f>VLOOKUP($B345,Leveranser!$B$1:$Y$500,MATCH("Totalt såld fjärrvärme till andra fjärrvärmeföretag",Leveranser!$B$1:$AA$1,0),FALSE)</f>
        <v>0</v>
      </c>
      <c r="AR345" s="73">
        <f>IF(ISERROR(1/VLOOKUP($B345,Miljö!$B$1:$S$500,MATCH("Såld mängd produktionsspecifik fjärrvärme (GWh)",Miljö!$B$1:$R$1,0),FALSE)),0,VLOOKUP($B345,Miljö!$B$1:$S$500,MATCH("Såld mängd produktionsspecifik fjärrvärme (GWh)",Miljö!$B$1:$R$1,0),FALSE))</f>
        <v>0</v>
      </c>
      <c r="AS345" s="82" t="str">
        <f t="shared" si="62"/>
        <v/>
      </c>
      <c r="AU345" s="73" t="str">
        <f>VLOOKUP($B345,'Miljövärden urval för publ'!$B$2:$I$486,7,FALSE)</f>
        <v>Nej</v>
      </c>
      <c r="AV345" s="73" t="str">
        <f>VLOOKUP($B345,'Miljövärden urval för publ'!$B$2:$I$486,6,FALSE)</f>
        <v>Nej</v>
      </c>
      <c r="AZ345" s="73">
        <f t="shared" si="58"/>
        <v>0</v>
      </c>
      <c r="BA345" s="73">
        <f t="shared" si="63"/>
        <v>0</v>
      </c>
      <c r="BB345" s="73">
        <f t="shared" si="59"/>
        <v>0</v>
      </c>
      <c r="BC345" s="73">
        <f t="shared" si="60"/>
        <v>0</v>
      </c>
      <c r="BE345" s="73">
        <f t="shared" si="64"/>
        <v>0</v>
      </c>
      <c r="BF345" s="73">
        <f t="shared" si="65"/>
        <v>0</v>
      </c>
      <c r="BH345" s="73">
        <f t="shared" si="61"/>
        <v>0</v>
      </c>
    </row>
    <row r="346" spans="1:60" ht="15" x14ac:dyDescent="0.25">
      <c r="A346" t="s">
        <v>443</v>
      </c>
      <c r="B346" t="s">
        <v>446</v>
      </c>
      <c r="C346" s="73">
        <f>VLOOKUP($B346,'Tillförd energi'!$B$2:$AS$506,MATCH(C$1,'Tillförd energi'!$B$1:$AQ$1,0),FALSE)</f>
        <v>0</v>
      </c>
      <c r="D346" s="73">
        <f>VLOOKUP($B346,'Tillförd energi'!$B$2:$AS$506,MATCH(D$1,'Tillförd energi'!$B$1:$AQ$1,0),FALSE)</f>
        <v>0</v>
      </c>
      <c r="E346" s="73">
        <f>VLOOKUP($B346,'Tillförd energi'!$B$2:$AS$506,MATCH(E$1,'Tillförd energi'!$B$1:$AQ$1,0),FALSE)</f>
        <v>0</v>
      </c>
      <c r="F346" s="73">
        <f>VLOOKUP($B346,'Tillförd energi'!$B$2:$AS$506,MATCH(F$1,'Tillförd energi'!$B$1:$AQ$1,0),FALSE)</f>
        <v>0</v>
      </c>
      <c r="G346" s="73">
        <f>VLOOKUP($B346,'Tillförd energi'!$B$2:$AS$506,MATCH(G$1,'Tillförd energi'!$B$1:$AQ$1,0),FALSE)</f>
        <v>0</v>
      </c>
      <c r="H346" s="73">
        <f>VLOOKUP($B346,'Tillförd energi'!$B$2:$AS$506,MATCH(H$1,'Tillförd energi'!$B$1:$AQ$1,0),FALSE)</f>
        <v>0</v>
      </c>
      <c r="I346" s="73">
        <f>VLOOKUP($B346,'Tillförd energi'!$B$2:$AS$506,MATCH(I$1,'Tillförd energi'!$B$1:$AQ$1,0),FALSE)</f>
        <v>0</v>
      </c>
      <c r="J346" s="73">
        <f>VLOOKUP($B346,'Tillförd energi'!$B$2:$AS$506,MATCH(J$1,'Tillförd energi'!$B$1:$AQ$1,0),FALSE)</f>
        <v>0</v>
      </c>
      <c r="K346" s="73">
        <f>VLOOKUP($B346,'Tillförd energi'!$B$2:$AS$506,MATCH(K$1,'Tillförd energi'!$B$1:$AQ$1,0),FALSE)</f>
        <v>0</v>
      </c>
      <c r="L346" s="73">
        <f>VLOOKUP($B346,'Tillförd energi'!$B$2:$AS$506,MATCH(L$1,'Tillförd energi'!$B$1:$AQ$1,0),FALSE)</f>
        <v>0</v>
      </c>
      <c r="M346" s="73">
        <f>VLOOKUP($B346,'Tillförd energi'!$B$2:$AS$506,MATCH(M$1,'Tillförd energi'!$B$1:$AQ$1,0),FALSE)</f>
        <v>0</v>
      </c>
      <c r="N346" s="73">
        <f>VLOOKUP($B346,'Tillförd energi'!$B$2:$AS$506,MATCH(N$1,'Tillförd energi'!$B$1:$AQ$1,0),FALSE)</f>
        <v>0</v>
      </c>
      <c r="O346" s="73">
        <f>VLOOKUP($B346,'Tillförd energi'!$B$2:$AS$506,MATCH(O$1,'Tillförd energi'!$B$1:$AQ$1,0),FALSE)</f>
        <v>0</v>
      </c>
      <c r="P346" s="73">
        <f>VLOOKUP($B346,'Tillförd energi'!$B$2:$AS$506,MATCH(P$1,'Tillförd energi'!$B$1:$AQ$1,0),FALSE)</f>
        <v>0</v>
      </c>
      <c r="Q346" s="73">
        <f>VLOOKUP($B346,'Tillförd energi'!$B$2:$AS$506,MATCH(Q$1,'Tillförd energi'!$B$1:$AQ$1,0),FALSE)</f>
        <v>0</v>
      </c>
      <c r="R346" s="73">
        <f>VLOOKUP($B346,'Tillförd energi'!$B$2:$AS$506,MATCH(R$1,'Tillförd energi'!$B$1:$AQ$1,0),FALSE)</f>
        <v>0</v>
      </c>
      <c r="S346" s="73">
        <f>VLOOKUP($B346,'Tillförd energi'!$B$2:$AS$506,MATCH(S$1,'Tillförd energi'!$B$1:$AQ$1,0),FALSE)</f>
        <v>0</v>
      </c>
      <c r="T346" s="73">
        <f>VLOOKUP($B346,'Tillförd energi'!$B$2:$AS$506,MATCH(T$1,'Tillförd energi'!$B$1:$AQ$1,0),FALSE)</f>
        <v>0</v>
      </c>
      <c r="U346" s="73">
        <f>VLOOKUP($B346,'Tillförd energi'!$B$2:$AS$506,MATCH(U$1,'Tillförd energi'!$B$1:$AQ$1,0),FALSE)</f>
        <v>0</v>
      </c>
      <c r="V346" s="73">
        <f>VLOOKUP($B346,'Tillförd energi'!$B$2:$AS$506,MATCH(V$1,'Tillförd energi'!$B$1:$AQ$1,0),FALSE)</f>
        <v>0</v>
      </c>
      <c r="W346" s="73">
        <f>VLOOKUP($B346,'Tillförd energi'!$B$2:$AS$506,MATCH(W$1,'Tillförd energi'!$B$1:$AQ$1,0),FALSE)</f>
        <v>0</v>
      </c>
      <c r="X346" s="73">
        <f>VLOOKUP($B346,'Tillförd energi'!$B$2:$AS$506,MATCH(X$1,'Tillförd energi'!$B$1:$AQ$1,0),FALSE)</f>
        <v>0</v>
      </c>
      <c r="Y346" s="73">
        <f>VLOOKUP($B346,'Tillförd energi'!$B$2:$AS$506,MATCH(Y$1,'Tillförd energi'!$B$1:$AQ$1,0),FALSE)</f>
        <v>0</v>
      </c>
      <c r="Z346" s="73">
        <f>VLOOKUP($B346,'Tillförd energi'!$B$2:$AS$506,MATCH(Z$1,'Tillförd energi'!$B$1:$AQ$1,0),FALSE)</f>
        <v>0</v>
      </c>
      <c r="AA346" s="73">
        <f>VLOOKUP($B346,'Tillförd energi'!$B$2:$AS$506,MATCH(AA$1,'Tillförd energi'!$B$1:$AQ$1,0),FALSE)</f>
        <v>0</v>
      </c>
      <c r="AB346" s="73">
        <f>VLOOKUP($B346,'Tillförd energi'!$B$2:$AS$506,MATCH(AB$1,'Tillförd energi'!$B$1:$AQ$1,0),FALSE)</f>
        <v>0</v>
      </c>
      <c r="AC346" s="73">
        <f>VLOOKUP($B346,'Tillförd energi'!$B$2:$AS$506,MATCH(AC$1,'Tillförd energi'!$B$1:$AQ$1,0),FALSE)</f>
        <v>0</v>
      </c>
      <c r="AD346" s="73">
        <f>VLOOKUP($B346,'Tillförd energi'!$B$2:$AS$506,MATCH(AD$1,'Tillförd energi'!$B$1:$AQ$1,0),FALSE)</f>
        <v>0</v>
      </c>
      <c r="AF346" s="73">
        <f>VLOOKUP($B346,'Tillförd energi'!$B$2:$AS$506,MATCH(AF$1,'Tillförd energi'!$B$1:$AQ$1,0),FALSE)</f>
        <v>0</v>
      </c>
      <c r="AH346" s="73">
        <f>IFERROR(VLOOKUP(B346,Miljö!$B$1:$S$476,9,FALSE)/1,0)</f>
        <v>0</v>
      </c>
      <c r="AJ346" s="81" t="str">
        <f>IFERROR(VLOOKUP($B346,Miljö!$B$1:$S$500,MATCH("hjälpel exklusive kraftvärme (GWh)",Miljö!$B$1:$V$1,0),FALSE)/1,"")</f>
        <v/>
      </c>
      <c r="AK346" s="81">
        <f t="shared" si="55"/>
        <v>0</v>
      </c>
      <c r="AL346" s="81">
        <f>VLOOKUP($B346,'Slutlig allokering'!$B$2:$AL$462,MATCH("Hjälpel kraftvärme",'Slutlig allokering'!$B$2:$AL$2,0),FALSE)</f>
        <v>0</v>
      </c>
      <c r="AN346" s="73">
        <f t="shared" si="56"/>
        <v>0</v>
      </c>
      <c r="AO346" s="73">
        <f t="shared" si="57"/>
        <v>0</v>
      </c>
      <c r="AP346" s="73" t="str">
        <f>IF(ISERROR(1/VLOOKUP($B346,Leveranser!$B$1:$S$500,MATCH("såld värme (gwh)",Leveranser!$B$1:$S$1,0),FALSE)),"",VLOOKUP($B346,Leveranser!$B$1:$S$500,MATCH("såld värme (gwh)",Leveranser!$B$1:$S$1,0),FALSE))</f>
        <v/>
      </c>
      <c r="AQ346" s="73">
        <f>VLOOKUP($B346,Leveranser!$B$1:$Y$500,MATCH("Totalt såld fjärrvärme till andra fjärrvärmeföretag",Leveranser!$B$1:$AA$1,0),FALSE)</f>
        <v>0</v>
      </c>
      <c r="AR346" s="73">
        <f>IF(ISERROR(1/VLOOKUP($B346,Miljö!$B$1:$S$500,MATCH("Såld mängd produktionsspecifik fjärrvärme (GWh)",Miljö!$B$1:$R$1,0),FALSE)),0,VLOOKUP($B346,Miljö!$B$1:$S$500,MATCH("Såld mängd produktionsspecifik fjärrvärme (GWh)",Miljö!$B$1:$R$1,0),FALSE))</f>
        <v>0</v>
      </c>
      <c r="AS346" s="82" t="str">
        <f t="shared" si="62"/>
        <v/>
      </c>
      <c r="AU346" s="73" t="str">
        <f>VLOOKUP($B346,'Miljövärden urval för publ'!$B$2:$I$486,7,FALSE)</f>
        <v>Nej</v>
      </c>
      <c r="AV346" s="73" t="str">
        <f>VLOOKUP($B346,'Miljövärden urval för publ'!$B$2:$I$486,6,FALSE)</f>
        <v>Nej</v>
      </c>
      <c r="AZ346" s="73">
        <f t="shared" si="58"/>
        <v>0</v>
      </c>
      <c r="BA346" s="73">
        <f t="shared" si="63"/>
        <v>0</v>
      </c>
      <c r="BB346" s="73">
        <f t="shared" si="59"/>
        <v>0</v>
      </c>
      <c r="BC346" s="73">
        <f t="shared" si="60"/>
        <v>0</v>
      </c>
      <c r="BE346" s="73">
        <f t="shared" si="64"/>
        <v>0</v>
      </c>
      <c r="BF346" s="73">
        <f t="shared" si="65"/>
        <v>0</v>
      </c>
      <c r="BH346" s="73">
        <f t="shared" si="61"/>
        <v>0</v>
      </c>
    </row>
    <row r="347" spans="1:60" ht="15" x14ac:dyDescent="0.25">
      <c r="A347" t="s">
        <v>447</v>
      </c>
      <c r="B347" t="s">
        <v>448</v>
      </c>
      <c r="C347" s="73">
        <f>VLOOKUP($B347,'Tillförd energi'!$B$2:$AS$506,MATCH(C$1,'Tillförd energi'!$B$1:$AQ$1,0),FALSE)</f>
        <v>0</v>
      </c>
      <c r="D347" s="73">
        <f>VLOOKUP($B347,'Tillförd energi'!$B$2:$AS$506,MATCH(D$1,'Tillförd energi'!$B$1:$AQ$1,0),FALSE)</f>
        <v>0</v>
      </c>
      <c r="E347" s="73">
        <f>VLOOKUP($B347,'Tillförd energi'!$B$2:$AS$506,MATCH(E$1,'Tillförd energi'!$B$1:$AQ$1,0),FALSE)</f>
        <v>0</v>
      </c>
      <c r="F347" s="73">
        <f>VLOOKUP($B347,'Tillförd energi'!$B$2:$AS$506,MATCH(F$1,'Tillförd energi'!$B$1:$AQ$1,0),FALSE)</f>
        <v>4.3949999999999996</v>
      </c>
      <c r="G347" s="73">
        <f>VLOOKUP($B347,'Tillförd energi'!$B$2:$AS$506,MATCH(G$1,'Tillförd energi'!$B$1:$AQ$1,0),FALSE)</f>
        <v>0</v>
      </c>
      <c r="H347" s="73">
        <f>VLOOKUP($B347,'Tillförd energi'!$B$2:$AS$506,MATCH(H$1,'Tillförd energi'!$B$1:$AQ$1,0),FALSE)</f>
        <v>0</v>
      </c>
      <c r="I347" s="73">
        <f>VLOOKUP($B347,'Tillförd energi'!$B$2:$AS$506,MATCH(I$1,'Tillförd energi'!$B$1:$AQ$1,0),FALSE)</f>
        <v>0</v>
      </c>
      <c r="J347" s="73">
        <f>VLOOKUP($B347,'Tillförd energi'!$B$2:$AS$506,MATCH(J$1,'Tillförd energi'!$B$1:$AQ$1,0),FALSE)</f>
        <v>0</v>
      </c>
      <c r="K347" s="73">
        <f>VLOOKUP($B347,'Tillförd energi'!$B$2:$AS$506,MATCH(K$1,'Tillförd energi'!$B$1:$AQ$1,0),FALSE)</f>
        <v>0</v>
      </c>
      <c r="L347" s="73">
        <f>VLOOKUP($B347,'Tillförd energi'!$B$2:$AS$506,MATCH(L$1,'Tillförd energi'!$B$1:$AQ$1,0),FALSE)</f>
        <v>0</v>
      </c>
      <c r="M347" s="73">
        <f>VLOOKUP($B347,'Tillförd energi'!$B$2:$AS$506,MATCH(M$1,'Tillförd energi'!$B$1:$AQ$1,0),FALSE)</f>
        <v>0</v>
      </c>
      <c r="N347" s="73">
        <f>VLOOKUP($B347,'Tillförd energi'!$B$2:$AS$506,MATCH(N$1,'Tillförd energi'!$B$1:$AQ$1,0),FALSE)</f>
        <v>20.632999999999999</v>
      </c>
      <c r="O347" s="73">
        <f>VLOOKUP($B347,'Tillförd energi'!$B$2:$AS$506,MATCH(O$1,'Tillförd energi'!$B$1:$AQ$1,0),FALSE)</f>
        <v>0</v>
      </c>
      <c r="P347" s="73">
        <f>VLOOKUP($B347,'Tillförd energi'!$B$2:$AS$506,MATCH(P$1,'Tillförd energi'!$B$1:$AQ$1,0),FALSE)</f>
        <v>0</v>
      </c>
      <c r="Q347" s="73">
        <f>VLOOKUP($B347,'Tillförd energi'!$B$2:$AS$506,MATCH(Q$1,'Tillförd energi'!$B$1:$AQ$1,0),FALSE)</f>
        <v>0</v>
      </c>
      <c r="R347" s="73">
        <f>VLOOKUP($B347,'Tillförd energi'!$B$2:$AS$506,MATCH(R$1,'Tillförd energi'!$B$1:$AQ$1,0),FALSE)</f>
        <v>0</v>
      </c>
      <c r="S347" s="73">
        <f>VLOOKUP($B347,'Tillförd energi'!$B$2:$AS$506,MATCH(S$1,'Tillförd energi'!$B$1:$AQ$1,0),FALSE)</f>
        <v>0</v>
      </c>
      <c r="T347" s="73">
        <f>VLOOKUP($B347,'Tillförd energi'!$B$2:$AS$506,MATCH(T$1,'Tillförd energi'!$B$1:$AQ$1,0),FALSE)</f>
        <v>0</v>
      </c>
      <c r="U347" s="73">
        <f>VLOOKUP($B347,'Tillförd energi'!$B$2:$AS$506,MATCH(U$1,'Tillförd energi'!$B$1:$AQ$1,0),FALSE)</f>
        <v>0</v>
      </c>
      <c r="V347" s="73">
        <f>VLOOKUP($B347,'Tillförd energi'!$B$2:$AS$506,MATCH(V$1,'Tillförd energi'!$B$1:$AQ$1,0),FALSE)</f>
        <v>0</v>
      </c>
      <c r="W347" s="73">
        <f>VLOOKUP($B347,'Tillförd energi'!$B$2:$AS$506,MATCH(W$1,'Tillförd energi'!$B$1:$AQ$1,0),FALSE)</f>
        <v>0</v>
      </c>
      <c r="X347" s="73">
        <f>VLOOKUP($B347,'Tillförd energi'!$B$2:$AS$506,MATCH(X$1,'Tillförd energi'!$B$1:$AQ$1,0),FALSE)</f>
        <v>0</v>
      </c>
      <c r="Y347" s="73">
        <f>VLOOKUP($B347,'Tillförd energi'!$B$2:$AS$506,MATCH(Y$1,'Tillförd energi'!$B$1:$AQ$1,0),FALSE)</f>
        <v>0</v>
      </c>
      <c r="Z347" s="73">
        <f>VLOOKUP($B347,'Tillförd energi'!$B$2:$AS$506,MATCH(Z$1,'Tillförd energi'!$B$1:$AQ$1,0),FALSE)</f>
        <v>0</v>
      </c>
      <c r="AA347" s="73">
        <f>VLOOKUP($B347,'Tillförd energi'!$B$2:$AS$506,MATCH(AA$1,'Tillförd energi'!$B$1:$AQ$1,0),FALSE)</f>
        <v>0</v>
      </c>
      <c r="AB347" s="73">
        <f>VLOOKUP($B347,'Tillförd energi'!$B$2:$AS$506,MATCH(AB$1,'Tillförd energi'!$B$1:$AQ$1,0),FALSE)</f>
        <v>5.1790000000000003</v>
      </c>
      <c r="AC347" s="73">
        <f>VLOOKUP($B347,'Tillförd energi'!$B$2:$AS$506,MATCH(AC$1,'Tillförd energi'!$B$1:$AQ$1,0),FALSE)</f>
        <v>0</v>
      </c>
      <c r="AD347" s="73">
        <f>VLOOKUP($B347,'Tillförd energi'!$B$2:$AS$506,MATCH(AD$1,'Tillförd energi'!$B$1:$AQ$1,0),FALSE)</f>
        <v>0</v>
      </c>
      <c r="AF347" s="73">
        <f>VLOOKUP($B347,'Tillförd energi'!$B$2:$AS$506,MATCH(AF$1,'Tillförd energi'!$B$1:$AQ$1,0),FALSE)</f>
        <v>0.6</v>
      </c>
      <c r="AH347" s="73">
        <f>IFERROR(VLOOKUP(B347,Miljö!$B$1:$S$476,9,FALSE)/1,0)</f>
        <v>0</v>
      </c>
      <c r="AJ347" s="81">
        <f>IFERROR(VLOOKUP($B347,Miljö!$B$1:$S$500,MATCH("hjälpel exklusive kraftvärme (GWh)",Miljö!$B$1:$V$1,0),FALSE)/1,"")</f>
        <v>0.6</v>
      </c>
      <c r="AK347" s="81">
        <f t="shared" si="55"/>
        <v>0.6</v>
      </c>
      <c r="AL347" s="81">
        <f>VLOOKUP($B347,'Slutlig allokering'!$B$2:$AL$462,MATCH("Hjälpel kraftvärme",'Slutlig allokering'!$B$2:$AL$2,0),FALSE)</f>
        <v>0</v>
      </c>
      <c r="AN347" s="73">
        <f t="shared" si="56"/>
        <v>30.807000000000002</v>
      </c>
      <c r="AO347" s="73">
        <f t="shared" si="57"/>
        <v>30.807000000000002</v>
      </c>
      <c r="AP347" s="73">
        <f>IF(ISERROR(1/VLOOKUP($B347,Leveranser!$B$1:$S$500,MATCH("såld värme (gwh)",Leveranser!$B$1:$S$1,0),FALSE)),"",VLOOKUP($B347,Leveranser!$B$1:$S$500,MATCH("såld värme (gwh)",Leveranser!$B$1:$S$1,0),FALSE))</f>
        <v>22.852</v>
      </c>
      <c r="AQ347" s="73">
        <f>VLOOKUP($B347,Leveranser!$B$1:$Y$500,MATCH("Totalt såld fjärrvärme till andra fjärrvärmeföretag",Leveranser!$B$1:$AA$1,0),FALSE)</f>
        <v>0</v>
      </c>
      <c r="AR347" s="73">
        <f>IF(ISERROR(1/VLOOKUP($B347,Miljö!$B$1:$S$500,MATCH("Såld mängd produktionsspecifik fjärrvärme (GWh)",Miljö!$B$1:$R$1,0),FALSE)),0,VLOOKUP($B347,Miljö!$B$1:$S$500,MATCH("Såld mängd produktionsspecifik fjärrvärme (GWh)",Miljö!$B$1:$R$1,0),FALSE))</f>
        <v>0</v>
      </c>
      <c r="AS347" s="82">
        <f t="shared" si="62"/>
        <v>0.74177946570584607</v>
      </c>
      <c r="AU347" s="73" t="str">
        <f>VLOOKUP($B347,'Miljövärden urval för publ'!$B$2:$I$486,7,FALSE)</f>
        <v>Ja</v>
      </c>
      <c r="AV347" s="73" t="str">
        <f>VLOOKUP($B347,'Miljövärden urval för publ'!$B$2:$I$486,6,FALSE)</f>
        <v>Ja</v>
      </c>
      <c r="AZ347" s="73">
        <f t="shared" si="58"/>
        <v>0.6</v>
      </c>
      <c r="BA347" s="73">
        <f t="shared" si="63"/>
        <v>0</v>
      </c>
      <c r="BB347" s="73">
        <f t="shared" si="59"/>
        <v>20.632999999999999</v>
      </c>
      <c r="BC347" s="73">
        <f t="shared" si="60"/>
        <v>0</v>
      </c>
      <c r="BE347" s="73">
        <f t="shared" si="64"/>
        <v>0</v>
      </c>
      <c r="BF347" s="73">
        <f t="shared" si="65"/>
        <v>0</v>
      </c>
      <c r="BH347" s="73">
        <f t="shared" si="61"/>
        <v>20.632999999999999</v>
      </c>
    </row>
    <row r="348" spans="1:60" ht="15" x14ac:dyDescent="0.25">
      <c r="A348" t="s">
        <v>447</v>
      </c>
      <c r="B348" t="s">
        <v>449</v>
      </c>
      <c r="C348" s="73">
        <f>VLOOKUP($B348,'Tillförd energi'!$B$2:$AS$506,MATCH(C$1,'Tillförd energi'!$B$1:$AQ$1,0),FALSE)</f>
        <v>0</v>
      </c>
      <c r="D348" s="73">
        <f>VLOOKUP($B348,'Tillförd energi'!$B$2:$AS$506,MATCH(D$1,'Tillförd energi'!$B$1:$AQ$1,0),FALSE)</f>
        <v>0.23799999999999999</v>
      </c>
      <c r="E348" s="73">
        <f>VLOOKUP($B348,'Tillförd energi'!$B$2:$AS$506,MATCH(E$1,'Tillförd energi'!$B$1:$AQ$1,0),FALSE)</f>
        <v>0</v>
      </c>
      <c r="F348" s="73">
        <f>VLOOKUP($B348,'Tillförd energi'!$B$2:$AS$506,MATCH(F$1,'Tillförd energi'!$B$1:$AQ$1,0),FALSE)</f>
        <v>0</v>
      </c>
      <c r="G348" s="73">
        <f>VLOOKUP($B348,'Tillförd energi'!$B$2:$AS$506,MATCH(G$1,'Tillförd energi'!$B$1:$AQ$1,0),FALSE)</f>
        <v>0</v>
      </c>
      <c r="H348" s="73">
        <f>VLOOKUP($B348,'Tillförd energi'!$B$2:$AS$506,MATCH(H$1,'Tillförd energi'!$B$1:$AQ$1,0),FALSE)</f>
        <v>0</v>
      </c>
      <c r="I348" s="73">
        <f>VLOOKUP($B348,'Tillförd energi'!$B$2:$AS$506,MATCH(I$1,'Tillförd energi'!$B$1:$AQ$1,0),FALSE)</f>
        <v>0</v>
      </c>
      <c r="J348" s="73">
        <f>VLOOKUP($B348,'Tillförd energi'!$B$2:$AS$506,MATCH(J$1,'Tillförd energi'!$B$1:$AQ$1,0),FALSE)</f>
        <v>0</v>
      </c>
      <c r="K348" s="73">
        <f>VLOOKUP($B348,'Tillförd energi'!$B$2:$AS$506,MATCH(K$1,'Tillförd energi'!$B$1:$AQ$1,0),FALSE)</f>
        <v>0</v>
      </c>
      <c r="L348" s="73">
        <f>VLOOKUP($B348,'Tillförd energi'!$B$2:$AS$506,MATCH(L$1,'Tillförd energi'!$B$1:$AQ$1,0),FALSE)</f>
        <v>0.68</v>
      </c>
      <c r="M348" s="73">
        <f>VLOOKUP($B348,'Tillförd energi'!$B$2:$AS$506,MATCH(M$1,'Tillförd energi'!$B$1:$AQ$1,0),FALSE)</f>
        <v>0</v>
      </c>
      <c r="N348" s="73">
        <f>VLOOKUP($B348,'Tillförd energi'!$B$2:$AS$506,MATCH(N$1,'Tillförd energi'!$B$1:$AQ$1,0),FALSE)</f>
        <v>1.7250000000000001</v>
      </c>
      <c r="O348" s="73">
        <f>VLOOKUP($B348,'Tillförd energi'!$B$2:$AS$506,MATCH(O$1,'Tillförd energi'!$B$1:$AQ$1,0),FALSE)</f>
        <v>13.6</v>
      </c>
      <c r="P348" s="73">
        <f>VLOOKUP($B348,'Tillförd energi'!$B$2:$AS$506,MATCH(P$1,'Tillförd energi'!$B$1:$AQ$1,0),FALSE)</f>
        <v>0</v>
      </c>
      <c r="Q348" s="73">
        <f>VLOOKUP($B348,'Tillförd energi'!$B$2:$AS$506,MATCH(Q$1,'Tillförd energi'!$B$1:$AQ$1,0),FALSE)</f>
        <v>0</v>
      </c>
      <c r="R348" s="73">
        <f>VLOOKUP($B348,'Tillförd energi'!$B$2:$AS$506,MATCH(R$1,'Tillförd energi'!$B$1:$AQ$1,0),FALSE)</f>
        <v>0</v>
      </c>
      <c r="S348" s="73">
        <f>VLOOKUP($B348,'Tillförd energi'!$B$2:$AS$506,MATCH(S$1,'Tillförd energi'!$B$1:$AQ$1,0),FALSE)</f>
        <v>0</v>
      </c>
      <c r="T348" s="73">
        <f>VLOOKUP($B348,'Tillförd energi'!$B$2:$AS$506,MATCH(T$1,'Tillförd energi'!$B$1:$AQ$1,0),FALSE)</f>
        <v>0</v>
      </c>
      <c r="U348" s="73">
        <f>VLOOKUP($B348,'Tillförd energi'!$B$2:$AS$506,MATCH(U$1,'Tillförd energi'!$B$1:$AQ$1,0),FALSE)</f>
        <v>0.61599999999999999</v>
      </c>
      <c r="V348" s="73">
        <f>VLOOKUP($B348,'Tillförd energi'!$B$2:$AS$506,MATCH(V$1,'Tillförd energi'!$B$1:$AQ$1,0),FALSE)</f>
        <v>0</v>
      </c>
      <c r="W348" s="73">
        <f>VLOOKUP($B348,'Tillförd energi'!$B$2:$AS$506,MATCH(W$1,'Tillförd energi'!$B$1:$AQ$1,0),FALSE)</f>
        <v>0</v>
      </c>
      <c r="X348" s="73">
        <f>VLOOKUP($B348,'Tillförd energi'!$B$2:$AS$506,MATCH(X$1,'Tillförd energi'!$B$1:$AQ$1,0),FALSE)</f>
        <v>0</v>
      </c>
      <c r="Y348" s="73">
        <f>VLOOKUP($B348,'Tillförd energi'!$B$2:$AS$506,MATCH(Y$1,'Tillförd energi'!$B$1:$AQ$1,0),FALSE)</f>
        <v>0</v>
      </c>
      <c r="Z348" s="73">
        <f>VLOOKUP($B348,'Tillförd energi'!$B$2:$AS$506,MATCH(Z$1,'Tillförd energi'!$B$1:$AQ$1,0),FALSE)</f>
        <v>0</v>
      </c>
      <c r="AA348" s="73">
        <f>VLOOKUP($B348,'Tillförd energi'!$B$2:$AS$506,MATCH(AA$1,'Tillförd energi'!$B$1:$AQ$1,0),FALSE)</f>
        <v>0</v>
      </c>
      <c r="AB348" s="73">
        <f>VLOOKUP($B348,'Tillförd energi'!$B$2:$AS$506,MATCH(AB$1,'Tillförd energi'!$B$1:$AQ$1,0),FALSE)</f>
        <v>2.5</v>
      </c>
      <c r="AC348" s="73">
        <f>VLOOKUP($B348,'Tillförd energi'!$B$2:$AS$506,MATCH(AC$1,'Tillförd energi'!$B$1:$AQ$1,0),FALSE)</f>
        <v>0</v>
      </c>
      <c r="AD348" s="73">
        <f>VLOOKUP($B348,'Tillförd energi'!$B$2:$AS$506,MATCH(AD$1,'Tillförd energi'!$B$1:$AQ$1,0),FALSE)</f>
        <v>0</v>
      </c>
      <c r="AF348" s="73">
        <f>VLOOKUP($B348,'Tillförd energi'!$B$2:$AS$506,MATCH(AF$1,'Tillförd energi'!$B$1:$AQ$1,0),FALSE)</f>
        <v>0.6</v>
      </c>
      <c r="AH348" s="73">
        <f>IFERROR(VLOOKUP(B348,Miljö!$B$1:$S$476,9,FALSE)/1,0)</f>
        <v>0</v>
      </c>
      <c r="AJ348" s="81">
        <f>IFERROR(VLOOKUP($B348,Miljö!$B$1:$S$500,MATCH("hjälpel exklusive kraftvärme (GWh)",Miljö!$B$1:$V$1,0),FALSE)/1,"")</f>
        <v>0.6</v>
      </c>
      <c r="AK348" s="81">
        <f t="shared" si="55"/>
        <v>0.6</v>
      </c>
      <c r="AL348" s="81">
        <f>VLOOKUP($B348,'Slutlig allokering'!$B$2:$AL$462,MATCH("Hjälpel kraftvärme",'Slutlig allokering'!$B$2:$AL$2,0),FALSE)</f>
        <v>0</v>
      </c>
      <c r="AN348" s="73">
        <f t="shared" si="56"/>
        <v>19.959</v>
      </c>
      <c r="AO348" s="73">
        <f t="shared" si="57"/>
        <v>19.959</v>
      </c>
      <c r="AP348" s="73">
        <f>IF(ISERROR(1/VLOOKUP($B348,Leveranser!$B$1:$S$500,MATCH("såld värme (gwh)",Leveranser!$B$1:$S$1,0),FALSE)),"",VLOOKUP($B348,Leveranser!$B$1:$S$500,MATCH("såld värme (gwh)",Leveranser!$B$1:$S$1,0),FALSE))</f>
        <v>15.288</v>
      </c>
      <c r="AQ348" s="73">
        <f>VLOOKUP($B348,Leveranser!$B$1:$Y$500,MATCH("Totalt såld fjärrvärme till andra fjärrvärmeföretag",Leveranser!$B$1:$AA$1,0),FALSE)</f>
        <v>0</v>
      </c>
      <c r="AR348" s="73">
        <f>IF(ISERROR(1/VLOOKUP($B348,Miljö!$B$1:$S$500,MATCH("Såld mängd produktionsspecifik fjärrvärme (GWh)",Miljö!$B$1:$R$1,0),FALSE)),0,VLOOKUP($B348,Miljö!$B$1:$S$500,MATCH("Såld mängd produktionsspecifik fjärrvärme (GWh)",Miljö!$B$1:$R$1,0),FALSE))</f>
        <v>0</v>
      </c>
      <c r="AS348" s="82">
        <f t="shared" si="62"/>
        <v>0.76597023898992933</v>
      </c>
      <c r="AU348" s="73" t="str">
        <f>VLOOKUP($B348,'Miljövärden urval för publ'!$B$2:$I$486,7,FALSE)</f>
        <v>Ja</v>
      </c>
      <c r="AV348" s="73" t="str">
        <f>VLOOKUP($B348,'Miljövärden urval för publ'!$B$2:$I$486,6,FALSE)</f>
        <v>Ja</v>
      </c>
      <c r="AZ348" s="73">
        <f t="shared" si="58"/>
        <v>0.6</v>
      </c>
      <c r="BA348" s="73">
        <f t="shared" si="63"/>
        <v>0</v>
      </c>
      <c r="BB348" s="73">
        <f t="shared" si="59"/>
        <v>16.004999999999999</v>
      </c>
      <c r="BC348" s="73">
        <f t="shared" si="60"/>
        <v>0</v>
      </c>
      <c r="BE348" s="73">
        <f t="shared" si="64"/>
        <v>0</v>
      </c>
      <c r="BF348" s="73">
        <f t="shared" si="65"/>
        <v>0</v>
      </c>
      <c r="BH348" s="73">
        <f t="shared" si="61"/>
        <v>16.620999999999999</v>
      </c>
    </row>
    <row r="349" spans="1:60" ht="15" x14ac:dyDescent="0.25">
      <c r="A349" t="s">
        <v>447</v>
      </c>
      <c r="B349" t="s">
        <v>450</v>
      </c>
      <c r="C349" s="73">
        <f>VLOOKUP($B349,'Tillförd energi'!$B$2:$AS$506,MATCH(C$1,'Tillförd energi'!$B$1:$AQ$1,0),FALSE)</f>
        <v>0</v>
      </c>
      <c r="D349" s="73">
        <f>VLOOKUP($B349,'Tillförd energi'!$B$2:$AS$506,MATCH(D$1,'Tillförd energi'!$B$1:$AQ$1,0),FALSE)</f>
        <v>1.048</v>
      </c>
      <c r="E349" s="73">
        <f>VLOOKUP($B349,'Tillförd energi'!$B$2:$AS$506,MATCH(E$1,'Tillförd energi'!$B$1:$AQ$1,0),FALSE)</f>
        <v>0</v>
      </c>
      <c r="F349" s="73">
        <f>VLOOKUP($B349,'Tillförd energi'!$B$2:$AS$506,MATCH(F$1,'Tillförd energi'!$B$1:$AQ$1,0),FALSE)</f>
        <v>69.400000000000006</v>
      </c>
      <c r="G349" s="73">
        <f>VLOOKUP($B349,'Tillförd energi'!$B$2:$AS$506,MATCH(G$1,'Tillförd energi'!$B$1:$AQ$1,0),FALSE)</f>
        <v>0</v>
      </c>
      <c r="H349" s="73">
        <f>VLOOKUP($B349,'Tillförd energi'!$B$2:$AS$506,MATCH(H$1,'Tillförd energi'!$B$1:$AQ$1,0),FALSE)</f>
        <v>0</v>
      </c>
      <c r="I349" s="73">
        <f>VLOOKUP($B349,'Tillförd energi'!$B$2:$AS$506,MATCH(I$1,'Tillförd energi'!$B$1:$AQ$1,0),FALSE)</f>
        <v>397.40800000000002</v>
      </c>
      <c r="J349" s="73">
        <f>VLOOKUP($B349,'Tillförd energi'!$B$2:$AS$506,MATCH(J$1,'Tillförd energi'!$B$1:$AQ$1,0),FALSE)</f>
        <v>1.4139999999999999</v>
      </c>
      <c r="K349" s="73">
        <f>VLOOKUP($B349,'Tillförd energi'!$B$2:$AS$506,MATCH(K$1,'Tillförd energi'!$B$1:$AQ$1,0),FALSE)</f>
        <v>0</v>
      </c>
      <c r="L349" s="73">
        <f>VLOOKUP($B349,'Tillförd energi'!$B$2:$AS$506,MATCH(L$1,'Tillförd energi'!$B$1:$AQ$1,0),FALSE)</f>
        <v>0</v>
      </c>
      <c r="M349" s="73">
        <f>VLOOKUP($B349,'Tillförd energi'!$B$2:$AS$506,MATCH(M$1,'Tillförd energi'!$B$1:$AQ$1,0),FALSE)</f>
        <v>0</v>
      </c>
      <c r="N349" s="73">
        <f>VLOOKUP($B349,'Tillförd energi'!$B$2:$AS$506,MATCH(N$1,'Tillförd energi'!$B$1:$AQ$1,0),FALSE)</f>
        <v>0</v>
      </c>
      <c r="O349" s="73">
        <f>VLOOKUP($B349,'Tillförd energi'!$B$2:$AS$506,MATCH(O$1,'Tillförd energi'!$B$1:$AQ$1,0),FALSE)</f>
        <v>0</v>
      </c>
      <c r="P349" s="73">
        <f>VLOOKUP($B349,'Tillförd energi'!$B$2:$AS$506,MATCH(P$1,'Tillförd energi'!$B$1:$AQ$1,0),FALSE)</f>
        <v>18.702000000000002</v>
      </c>
      <c r="Q349" s="73">
        <f>VLOOKUP($B349,'Tillförd energi'!$B$2:$AS$506,MATCH(Q$1,'Tillförd energi'!$B$1:$AQ$1,0),FALSE)</f>
        <v>9.1835299999999993</v>
      </c>
      <c r="R349" s="73">
        <f>VLOOKUP($B349,'Tillförd energi'!$B$2:$AS$506,MATCH(R$1,'Tillförd energi'!$B$1:$AQ$1,0),FALSE)</f>
        <v>0</v>
      </c>
      <c r="S349" s="73">
        <f>VLOOKUP($B349,'Tillförd energi'!$B$2:$AS$506,MATCH(S$1,'Tillförd energi'!$B$1:$AQ$1,0),FALSE)</f>
        <v>0</v>
      </c>
      <c r="T349" s="73">
        <f>VLOOKUP($B349,'Tillförd energi'!$B$2:$AS$506,MATCH(T$1,'Tillförd energi'!$B$1:$AQ$1,0),FALSE)</f>
        <v>0</v>
      </c>
      <c r="U349" s="73">
        <f>VLOOKUP($B349,'Tillförd energi'!$B$2:$AS$506,MATCH(U$1,'Tillförd energi'!$B$1:$AQ$1,0),FALSE)</f>
        <v>37.228999999999999</v>
      </c>
      <c r="V349" s="73">
        <f>VLOOKUP($B349,'Tillförd energi'!$B$2:$AS$506,MATCH(V$1,'Tillförd energi'!$B$1:$AQ$1,0),FALSE)</f>
        <v>0</v>
      </c>
      <c r="W349" s="73">
        <f>VLOOKUP($B349,'Tillförd energi'!$B$2:$AS$506,MATCH(W$1,'Tillförd energi'!$B$1:$AQ$1,0),FALSE)</f>
        <v>0</v>
      </c>
      <c r="X349" s="73">
        <f>VLOOKUP($B349,'Tillförd energi'!$B$2:$AS$506,MATCH(X$1,'Tillförd energi'!$B$1:$AQ$1,0),FALSE)</f>
        <v>0</v>
      </c>
      <c r="Y349" s="73">
        <f>VLOOKUP($B349,'Tillförd energi'!$B$2:$AS$506,MATCH(Y$1,'Tillförd energi'!$B$1:$AQ$1,0),FALSE)</f>
        <v>48.326000000000001</v>
      </c>
      <c r="Z349" s="73">
        <f>VLOOKUP($B349,'Tillförd energi'!$B$2:$AS$506,MATCH(Z$1,'Tillförd energi'!$B$1:$AQ$1,0),FALSE)</f>
        <v>0</v>
      </c>
      <c r="AA349" s="73">
        <f>VLOOKUP($B349,'Tillförd energi'!$B$2:$AS$506,MATCH(AA$1,'Tillförd energi'!$B$1:$AQ$1,0),FALSE)</f>
        <v>0</v>
      </c>
      <c r="AB349" s="73">
        <f>VLOOKUP($B349,'Tillförd energi'!$B$2:$AS$506,MATCH(AB$1,'Tillförd energi'!$B$1:$AQ$1,0),FALSE)</f>
        <v>52.62</v>
      </c>
      <c r="AC349" s="73">
        <f>VLOOKUP($B349,'Tillförd energi'!$B$2:$AS$506,MATCH(AC$1,'Tillförd energi'!$B$1:$AQ$1,0),FALSE)</f>
        <v>98.819000000000003</v>
      </c>
      <c r="AD349" s="73">
        <f>VLOOKUP($B349,'Tillförd energi'!$B$2:$AS$506,MATCH(AD$1,'Tillförd energi'!$B$1:$AQ$1,0),FALSE)</f>
        <v>0</v>
      </c>
      <c r="AF349" s="73">
        <f>VLOOKUP($B349,'Tillförd energi'!$B$2:$AS$506,MATCH(AF$1,'Tillförd energi'!$B$1:$AQ$1,0),FALSE)</f>
        <v>30.866</v>
      </c>
      <c r="AH349" s="73">
        <f>IFERROR(VLOOKUP(B349,Miljö!$B$1:$S$476,9,FALSE)/1,0)</f>
        <v>0</v>
      </c>
      <c r="AJ349" s="81">
        <f>IFERROR(VLOOKUP($B349,Miljö!$B$1:$S$500,MATCH("hjälpel exklusive kraftvärme (GWh)",Miljö!$B$1:$V$1,0),FALSE)/1,"")</f>
        <v>19.265999999999998</v>
      </c>
      <c r="AK349" s="81">
        <f t="shared" si="55"/>
        <v>19.265999999999998</v>
      </c>
      <c r="AL349" s="81">
        <f>VLOOKUP($B349,'Slutlig allokering'!$B$2:$AL$462,MATCH("Hjälpel kraftvärme",'Slutlig allokering'!$B$2:$AL$2,0),FALSE)</f>
        <v>11.6</v>
      </c>
      <c r="AN349" s="73">
        <f t="shared" si="56"/>
        <v>765.01553000000001</v>
      </c>
      <c r="AO349" s="73">
        <f t="shared" si="57"/>
        <v>765.01553000000001</v>
      </c>
      <c r="AP349" s="73">
        <f>IF(ISERROR(1/VLOOKUP($B349,Leveranser!$B$1:$S$500,MATCH("såld värme (gwh)",Leveranser!$B$1:$S$1,0),FALSE)),"",VLOOKUP($B349,Leveranser!$B$1:$S$500,MATCH("såld värme (gwh)",Leveranser!$B$1:$S$1,0),FALSE))</f>
        <v>642.28</v>
      </c>
      <c r="AQ349" s="73">
        <f>VLOOKUP($B349,Leveranser!$B$1:$Y$500,MATCH("Totalt såld fjärrvärme till andra fjärrvärmeföretag",Leveranser!$B$1:$AA$1,0),FALSE)</f>
        <v>0</v>
      </c>
      <c r="AR349" s="73">
        <f>IF(ISERROR(1/VLOOKUP($B349,Miljö!$B$1:$S$500,MATCH("Såld mängd produktionsspecifik fjärrvärme (GWh)",Miljö!$B$1:$R$1,0),FALSE)),0,VLOOKUP($B349,Miljö!$B$1:$S$500,MATCH("Såld mängd produktionsspecifik fjärrvärme (GWh)",Miljö!$B$1:$R$1,0),FALSE))</f>
        <v>0</v>
      </c>
      <c r="AS349" s="82">
        <f t="shared" si="62"/>
        <v>0.83956465563516069</v>
      </c>
      <c r="AU349" s="73" t="str">
        <f>VLOOKUP($B349,'Miljövärden urval för publ'!$B$2:$I$486,7,FALSE)</f>
        <v>Ja</v>
      </c>
      <c r="AV349" s="73" t="str">
        <f>VLOOKUP($B349,'Miljövärden urval för publ'!$B$2:$I$486,6,FALSE)</f>
        <v>Ja</v>
      </c>
      <c r="AZ349" s="73">
        <f t="shared" si="58"/>
        <v>79.192000000000007</v>
      </c>
      <c r="BA349" s="73">
        <f t="shared" si="63"/>
        <v>0</v>
      </c>
      <c r="BB349" s="73">
        <f t="shared" si="59"/>
        <v>18.702000000000002</v>
      </c>
      <c r="BC349" s="73">
        <f t="shared" si="60"/>
        <v>9.1835299999999993</v>
      </c>
      <c r="BE349" s="73">
        <f t="shared" si="64"/>
        <v>0</v>
      </c>
      <c r="BF349" s="73">
        <f t="shared" si="65"/>
        <v>0</v>
      </c>
      <c r="BH349" s="73">
        <f t="shared" si="61"/>
        <v>65.114530000000002</v>
      </c>
    </row>
    <row r="350" spans="1:60" ht="15" x14ac:dyDescent="0.25">
      <c r="A350" t="s">
        <v>447</v>
      </c>
      <c r="B350" t="s">
        <v>451</v>
      </c>
      <c r="C350" s="73">
        <f>VLOOKUP($B350,'Tillförd energi'!$B$2:$AS$506,MATCH(C$1,'Tillförd energi'!$B$1:$AQ$1,0),FALSE)</f>
        <v>0</v>
      </c>
      <c r="D350" s="73">
        <f>VLOOKUP($B350,'Tillförd energi'!$B$2:$AS$506,MATCH(D$1,'Tillförd energi'!$B$1:$AQ$1,0),FALSE)</f>
        <v>0</v>
      </c>
      <c r="E350" s="73">
        <f>VLOOKUP($B350,'Tillförd energi'!$B$2:$AS$506,MATCH(E$1,'Tillförd energi'!$B$1:$AQ$1,0),FALSE)</f>
        <v>0</v>
      </c>
      <c r="F350" s="73">
        <f>VLOOKUP($B350,'Tillförd energi'!$B$2:$AS$506,MATCH(F$1,'Tillförd energi'!$B$1:$AQ$1,0),FALSE)</f>
        <v>0</v>
      </c>
      <c r="G350" s="73">
        <f>VLOOKUP($B350,'Tillförd energi'!$B$2:$AS$506,MATCH(G$1,'Tillförd energi'!$B$1:$AQ$1,0),FALSE)</f>
        <v>0</v>
      </c>
      <c r="H350" s="73">
        <f>VLOOKUP($B350,'Tillförd energi'!$B$2:$AS$506,MATCH(H$1,'Tillförd energi'!$B$1:$AQ$1,0),FALSE)</f>
        <v>0</v>
      </c>
      <c r="I350" s="73">
        <f>VLOOKUP($B350,'Tillförd energi'!$B$2:$AS$506,MATCH(I$1,'Tillförd energi'!$B$1:$AQ$1,0),FALSE)</f>
        <v>0</v>
      </c>
      <c r="J350" s="73">
        <f>VLOOKUP($B350,'Tillförd energi'!$B$2:$AS$506,MATCH(J$1,'Tillförd energi'!$B$1:$AQ$1,0),FALSE)</f>
        <v>0</v>
      </c>
      <c r="K350" s="73">
        <f>VLOOKUP($B350,'Tillförd energi'!$B$2:$AS$506,MATCH(K$1,'Tillförd energi'!$B$1:$AQ$1,0),FALSE)</f>
        <v>0</v>
      </c>
      <c r="L350" s="73">
        <f>VLOOKUP($B350,'Tillförd energi'!$B$2:$AS$506,MATCH(L$1,'Tillförd energi'!$B$1:$AQ$1,0),FALSE)</f>
        <v>0</v>
      </c>
      <c r="M350" s="73">
        <f>VLOOKUP($B350,'Tillförd energi'!$B$2:$AS$506,MATCH(M$1,'Tillförd energi'!$B$1:$AQ$1,0),FALSE)</f>
        <v>0</v>
      </c>
      <c r="N350" s="73">
        <f>VLOOKUP($B350,'Tillförd energi'!$B$2:$AS$506,MATCH(N$1,'Tillförd energi'!$B$1:$AQ$1,0),FALSE)</f>
        <v>0</v>
      </c>
      <c r="O350" s="73">
        <f>VLOOKUP($B350,'Tillförd energi'!$B$2:$AS$506,MATCH(O$1,'Tillförd energi'!$B$1:$AQ$1,0),FALSE)</f>
        <v>0</v>
      </c>
      <c r="P350" s="73">
        <f>VLOOKUP($B350,'Tillförd energi'!$B$2:$AS$506,MATCH(P$1,'Tillförd energi'!$B$1:$AQ$1,0),FALSE)</f>
        <v>0</v>
      </c>
      <c r="Q350" s="73">
        <f>VLOOKUP($B350,'Tillförd energi'!$B$2:$AS$506,MATCH(Q$1,'Tillförd energi'!$B$1:$AQ$1,0),FALSE)</f>
        <v>0</v>
      </c>
      <c r="R350" s="73">
        <f>VLOOKUP($B350,'Tillförd energi'!$B$2:$AS$506,MATCH(R$1,'Tillförd energi'!$B$1:$AQ$1,0),FALSE)</f>
        <v>0</v>
      </c>
      <c r="S350" s="73">
        <f>VLOOKUP($B350,'Tillförd energi'!$B$2:$AS$506,MATCH(S$1,'Tillförd energi'!$B$1:$AQ$1,0),FALSE)</f>
        <v>0</v>
      </c>
      <c r="T350" s="73">
        <f>VLOOKUP($B350,'Tillförd energi'!$B$2:$AS$506,MATCH(T$1,'Tillförd energi'!$B$1:$AQ$1,0),FALSE)</f>
        <v>0</v>
      </c>
      <c r="U350" s="73">
        <f>VLOOKUP($B350,'Tillförd energi'!$B$2:$AS$506,MATCH(U$1,'Tillförd energi'!$B$1:$AQ$1,0),FALSE)</f>
        <v>0</v>
      </c>
      <c r="V350" s="73">
        <f>VLOOKUP($B350,'Tillförd energi'!$B$2:$AS$506,MATCH(V$1,'Tillförd energi'!$B$1:$AQ$1,0),FALSE)</f>
        <v>0</v>
      </c>
      <c r="W350" s="73">
        <f>VLOOKUP($B350,'Tillförd energi'!$B$2:$AS$506,MATCH(W$1,'Tillförd energi'!$B$1:$AQ$1,0),FALSE)</f>
        <v>0</v>
      </c>
      <c r="X350" s="73">
        <f>VLOOKUP($B350,'Tillförd energi'!$B$2:$AS$506,MATCH(X$1,'Tillförd energi'!$B$1:$AQ$1,0),FALSE)</f>
        <v>0</v>
      </c>
      <c r="Y350" s="73">
        <f>VLOOKUP($B350,'Tillförd energi'!$B$2:$AS$506,MATCH(Y$1,'Tillförd energi'!$B$1:$AQ$1,0),FALSE)</f>
        <v>0</v>
      </c>
      <c r="Z350" s="73">
        <f>VLOOKUP($B350,'Tillförd energi'!$B$2:$AS$506,MATCH(Z$1,'Tillförd energi'!$B$1:$AQ$1,0),FALSE)</f>
        <v>0</v>
      </c>
      <c r="AA350" s="73">
        <f>VLOOKUP($B350,'Tillförd energi'!$B$2:$AS$506,MATCH(AA$1,'Tillförd energi'!$B$1:$AQ$1,0),FALSE)</f>
        <v>0</v>
      </c>
      <c r="AB350" s="73">
        <f>VLOOKUP($B350,'Tillförd energi'!$B$2:$AS$506,MATCH(AB$1,'Tillförd energi'!$B$1:$AQ$1,0),FALSE)</f>
        <v>0</v>
      </c>
      <c r="AC350" s="73">
        <f>VLOOKUP($B350,'Tillförd energi'!$B$2:$AS$506,MATCH(AC$1,'Tillförd energi'!$B$1:$AQ$1,0),FALSE)</f>
        <v>0</v>
      </c>
      <c r="AD350" s="73">
        <f>VLOOKUP($B350,'Tillförd energi'!$B$2:$AS$506,MATCH(AD$1,'Tillförd energi'!$B$1:$AQ$1,0),FALSE)</f>
        <v>0</v>
      </c>
      <c r="AF350" s="73">
        <f>VLOOKUP($B350,'Tillförd energi'!$B$2:$AS$506,MATCH(AF$1,'Tillförd energi'!$B$1:$AQ$1,0),FALSE)</f>
        <v>0</v>
      </c>
      <c r="AH350" s="73">
        <f>IFERROR(VLOOKUP(B350,Miljö!$B$1:$S$476,9,FALSE)/1,0)</f>
        <v>0</v>
      </c>
      <c r="AJ350" s="81" t="str">
        <f>IFERROR(VLOOKUP($B350,Miljö!$B$1:$S$500,MATCH("hjälpel exklusive kraftvärme (GWh)",Miljö!$B$1:$V$1,0),FALSE)/1,"")</f>
        <v/>
      </c>
      <c r="AK350" s="81">
        <f t="shared" si="55"/>
        <v>0</v>
      </c>
      <c r="AL350" s="81">
        <f>VLOOKUP($B350,'Slutlig allokering'!$B$2:$AL$462,MATCH("Hjälpel kraftvärme",'Slutlig allokering'!$B$2:$AL$2,0),FALSE)</f>
        <v>0</v>
      </c>
      <c r="AN350" s="73">
        <f t="shared" si="56"/>
        <v>0</v>
      </c>
      <c r="AO350" s="73">
        <f t="shared" si="57"/>
        <v>0</v>
      </c>
      <c r="AP350" s="73" t="str">
        <f>IF(ISERROR(1/VLOOKUP($B350,Leveranser!$B$1:$S$500,MATCH("såld värme (gwh)",Leveranser!$B$1:$S$1,0),FALSE)),"",VLOOKUP($B350,Leveranser!$B$1:$S$500,MATCH("såld värme (gwh)",Leveranser!$B$1:$S$1,0),FALSE))</f>
        <v/>
      </c>
      <c r="AQ350" s="73">
        <f>VLOOKUP($B350,Leveranser!$B$1:$Y$500,MATCH("Totalt såld fjärrvärme till andra fjärrvärmeföretag",Leveranser!$B$1:$AA$1,0),FALSE)</f>
        <v>0</v>
      </c>
      <c r="AR350" s="73">
        <f>IF(ISERROR(1/VLOOKUP($B350,Miljö!$B$1:$S$500,MATCH("Såld mängd produktionsspecifik fjärrvärme (GWh)",Miljö!$B$1:$R$1,0),FALSE)),0,VLOOKUP($B350,Miljö!$B$1:$S$500,MATCH("Såld mängd produktionsspecifik fjärrvärme (GWh)",Miljö!$B$1:$R$1,0),FALSE))</f>
        <v>0</v>
      </c>
      <c r="AS350" s="82" t="str">
        <f t="shared" si="62"/>
        <v/>
      </c>
      <c r="AU350" s="73" t="str">
        <f>VLOOKUP($B350,'Miljövärden urval för publ'!$B$2:$I$486,7,FALSE)</f>
        <v>Nej</v>
      </c>
      <c r="AV350" s="73" t="str">
        <f>VLOOKUP($B350,'Miljövärden urval för publ'!$B$2:$I$486,6,FALSE)</f>
        <v>Nej</v>
      </c>
      <c r="AZ350" s="73">
        <f t="shared" si="58"/>
        <v>0</v>
      </c>
      <c r="BA350" s="73">
        <f t="shared" si="63"/>
        <v>0</v>
      </c>
      <c r="BB350" s="73">
        <f t="shared" si="59"/>
        <v>0</v>
      </c>
      <c r="BC350" s="73">
        <f t="shared" si="60"/>
        <v>0</v>
      </c>
      <c r="BE350" s="73">
        <f t="shared" si="64"/>
        <v>0</v>
      </c>
      <c r="BF350" s="73">
        <f t="shared" si="65"/>
        <v>0</v>
      </c>
      <c r="BH350" s="73">
        <f t="shared" si="61"/>
        <v>0</v>
      </c>
    </row>
    <row r="351" spans="1:60" ht="15" x14ac:dyDescent="0.25">
      <c r="A351" t="s">
        <v>447</v>
      </c>
      <c r="B351" t="s">
        <v>452</v>
      </c>
      <c r="C351" s="73">
        <f>VLOOKUP($B351,'Tillförd energi'!$B$2:$AS$506,MATCH(C$1,'Tillförd energi'!$B$1:$AQ$1,0),FALSE)</f>
        <v>0</v>
      </c>
      <c r="D351" s="73">
        <f>VLOOKUP($B351,'Tillförd energi'!$B$2:$AS$506,MATCH(D$1,'Tillförd energi'!$B$1:$AQ$1,0),FALSE)</f>
        <v>0.65600000000000003</v>
      </c>
      <c r="E351" s="73">
        <f>VLOOKUP($B351,'Tillförd energi'!$B$2:$AS$506,MATCH(E$1,'Tillförd energi'!$B$1:$AQ$1,0),FALSE)</f>
        <v>0</v>
      </c>
      <c r="F351" s="73">
        <f>VLOOKUP($B351,'Tillförd energi'!$B$2:$AS$506,MATCH(F$1,'Tillförd energi'!$B$1:$AQ$1,0),FALSE)</f>
        <v>0</v>
      </c>
      <c r="G351" s="73">
        <f>VLOOKUP($B351,'Tillförd energi'!$B$2:$AS$506,MATCH(G$1,'Tillförd energi'!$B$1:$AQ$1,0),FALSE)</f>
        <v>0</v>
      </c>
      <c r="H351" s="73">
        <f>VLOOKUP($B351,'Tillförd energi'!$B$2:$AS$506,MATCH(H$1,'Tillförd energi'!$B$1:$AQ$1,0),FALSE)</f>
        <v>0</v>
      </c>
      <c r="I351" s="73">
        <f>VLOOKUP($B351,'Tillförd energi'!$B$2:$AS$506,MATCH(I$1,'Tillförd energi'!$B$1:$AQ$1,0),FALSE)</f>
        <v>0</v>
      </c>
      <c r="J351" s="73">
        <f>VLOOKUP($B351,'Tillförd energi'!$B$2:$AS$506,MATCH(J$1,'Tillförd energi'!$B$1:$AQ$1,0),FALSE)</f>
        <v>0</v>
      </c>
      <c r="K351" s="73">
        <f>VLOOKUP($B351,'Tillförd energi'!$B$2:$AS$506,MATCH(K$1,'Tillförd energi'!$B$1:$AQ$1,0),FALSE)</f>
        <v>0</v>
      </c>
      <c r="L351" s="73">
        <f>VLOOKUP($B351,'Tillförd energi'!$B$2:$AS$506,MATCH(L$1,'Tillförd energi'!$B$1:$AQ$1,0),FALSE)</f>
        <v>0</v>
      </c>
      <c r="M351" s="73">
        <f>VLOOKUP($B351,'Tillförd energi'!$B$2:$AS$506,MATCH(M$1,'Tillförd energi'!$B$1:$AQ$1,0),FALSE)</f>
        <v>0</v>
      </c>
      <c r="N351" s="73">
        <f>VLOOKUP($B351,'Tillförd energi'!$B$2:$AS$506,MATCH(N$1,'Tillförd energi'!$B$1:$AQ$1,0),FALSE)</f>
        <v>0</v>
      </c>
      <c r="O351" s="73">
        <f>VLOOKUP($B351,'Tillförd energi'!$B$2:$AS$506,MATCH(O$1,'Tillförd energi'!$B$1:$AQ$1,0),FALSE)</f>
        <v>0</v>
      </c>
      <c r="P351" s="73">
        <f>VLOOKUP($B351,'Tillförd energi'!$B$2:$AS$506,MATCH(P$1,'Tillförd energi'!$B$1:$AQ$1,0),FALSE)</f>
        <v>0</v>
      </c>
      <c r="Q351" s="73">
        <f>VLOOKUP($B351,'Tillförd energi'!$B$2:$AS$506,MATCH(Q$1,'Tillförd energi'!$B$1:$AQ$1,0),FALSE)</f>
        <v>7.13</v>
      </c>
      <c r="R351" s="73">
        <f>VLOOKUP($B351,'Tillförd energi'!$B$2:$AS$506,MATCH(R$1,'Tillförd energi'!$B$1:$AQ$1,0),FALSE)</f>
        <v>0</v>
      </c>
      <c r="S351" s="73">
        <f>VLOOKUP($B351,'Tillförd energi'!$B$2:$AS$506,MATCH(S$1,'Tillförd energi'!$B$1:$AQ$1,0),FALSE)</f>
        <v>0</v>
      </c>
      <c r="T351" s="73">
        <f>VLOOKUP($B351,'Tillförd energi'!$B$2:$AS$506,MATCH(T$1,'Tillförd energi'!$B$1:$AQ$1,0),FALSE)</f>
        <v>0</v>
      </c>
      <c r="U351" s="73">
        <f>VLOOKUP($B351,'Tillförd energi'!$B$2:$AS$506,MATCH(U$1,'Tillförd energi'!$B$1:$AQ$1,0),FALSE)</f>
        <v>0</v>
      </c>
      <c r="V351" s="73">
        <f>VLOOKUP($B351,'Tillförd energi'!$B$2:$AS$506,MATCH(V$1,'Tillförd energi'!$B$1:$AQ$1,0),FALSE)</f>
        <v>0</v>
      </c>
      <c r="W351" s="73">
        <f>VLOOKUP($B351,'Tillförd energi'!$B$2:$AS$506,MATCH(W$1,'Tillförd energi'!$B$1:$AQ$1,0),FALSE)</f>
        <v>0</v>
      </c>
      <c r="X351" s="73">
        <f>VLOOKUP($B351,'Tillförd energi'!$B$2:$AS$506,MATCH(X$1,'Tillförd energi'!$B$1:$AQ$1,0),FALSE)</f>
        <v>0</v>
      </c>
      <c r="Y351" s="73">
        <f>VLOOKUP($B351,'Tillförd energi'!$B$2:$AS$506,MATCH(Y$1,'Tillförd energi'!$B$1:$AQ$1,0),FALSE)</f>
        <v>0</v>
      </c>
      <c r="Z351" s="73">
        <f>VLOOKUP($B351,'Tillförd energi'!$B$2:$AS$506,MATCH(Z$1,'Tillförd energi'!$B$1:$AQ$1,0),FALSE)</f>
        <v>0</v>
      </c>
      <c r="AA351" s="73">
        <f>VLOOKUP($B351,'Tillförd energi'!$B$2:$AS$506,MATCH(AA$1,'Tillförd energi'!$B$1:$AQ$1,0),FALSE)</f>
        <v>0</v>
      </c>
      <c r="AB351" s="73">
        <f>VLOOKUP($B351,'Tillförd energi'!$B$2:$AS$506,MATCH(AB$1,'Tillförd energi'!$B$1:$AQ$1,0),FALSE)</f>
        <v>0</v>
      </c>
      <c r="AC351" s="73">
        <f>VLOOKUP($B351,'Tillförd energi'!$B$2:$AS$506,MATCH(AC$1,'Tillförd energi'!$B$1:$AQ$1,0),FALSE)</f>
        <v>0</v>
      </c>
      <c r="AD351" s="73">
        <f>VLOOKUP($B351,'Tillförd energi'!$B$2:$AS$506,MATCH(AD$1,'Tillförd energi'!$B$1:$AQ$1,0),FALSE)</f>
        <v>0</v>
      </c>
      <c r="AF351" s="73">
        <f>VLOOKUP($B351,'Tillförd energi'!$B$2:$AS$506,MATCH(AF$1,'Tillförd energi'!$B$1:$AQ$1,0),FALSE)</f>
        <v>0.1</v>
      </c>
      <c r="AH351" s="73">
        <f>IFERROR(VLOOKUP(B351,Miljö!$B$1:$S$476,9,FALSE)/1,0)</f>
        <v>0</v>
      </c>
      <c r="AJ351" s="81">
        <f>IFERROR(VLOOKUP($B351,Miljö!$B$1:$S$500,MATCH("hjälpel exklusive kraftvärme (GWh)",Miljö!$B$1:$V$1,0),FALSE)/1,"")</f>
        <v>0.1</v>
      </c>
      <c r="AK351" s="81">
        <f t="shared" si="55"/>
        <v>0.1</v>
      </c>
      <c r="AL351" s="81">
        <f>VLOOKUP($B351,'Slutlig allokering'!$B$2:$AL$462,MATCH("Hjälpel kraftvärme",'Slutlig allokering'!$B$2:$AL$2,0),FALSE)</f>
        <v>0</v>
      </c>
      <c r="AN351" s="73">
        <f t="shared" si="56"/>
        <v>7.8859999999999992</v>
      </c>
      <c r="AO351" s="73">
        <f t="shared" si="57"/>
        <v>7.8859999999999992</v>
      </c>
      <c r="AP351" s="73">
        <f>IF(ISERROR(1/VLOOKUP($B351,Leveranser!$B$1:$S$500,MATCH("såld värme (gwh)",Leveranser!$B$1:$S$1,0),FALSE)),"",VLOOKUP($B351,Leveranser!$B$1:$S$500,MATCH("såld värme (gwh)",Leveranser!$B$1:$S$1,0),FALSE))</f>
        <v>6.6210000000000004</v>
      </c>
      <c r="AQ351" s="73">
        <f>VLOOKUP($B351,Leveranser!$B$1:$Y$500,MATCH("Totalt såld fjärrvärme till andra fjärrvärmeföretag",Leveranser!$B$1:$AA$1,0),FALSE)</f>
        <v>0</v>
      </c>
      <c r="AR351" s="73">
        <f>IF(ISERROR(1/VLOOKUP($B351,Miljö!$B$1:$S$500,MATCH("Såld mängd produktionsspecifik fjärrvärme (GWh)",Miljö!$B$1:$R$1,0),FALSE)),0,VLOOKUP($B351,Miljö!$B$1:$S$500,MATCH("Såld mängd produktionsspecifik fjärrvärme (GWh)",Miljö!$B$1:$R$1,0),FALSE))</f>
        <v>0</v>
      </c>
      <c r="AS351" s="82">
        <f t="shared" si="62"/>
        <v>0.83958914532082185</v>
      </c>
      <c r="AU351" s="73" t="str">
        <f>VLOOKUP($B351,'Miljövärden urval för publ'!$B$2:$I$486,7,FALSE)</f>
        <v>Ja</v>
      </c>
      <c r="AV351" s="73" t="str">
        <f>VLOOKUP($B351,'Miljövärden urval för publ'!$B$2:$I$486,6,FALSE)</f>
        <v>Ja</v>
      </c>
      <c r="AZ351" s="73">
        <f t="shared" si="58"/>
        <v>0.1</v>
      </c>
      <c r="BA351" s="73">
        <f t="shared" si="63"/>
        <v>0</v>
      </c>
      <c r="BB351" s="73">
        <f t="shared" si="59"/>
        <v>0</v>
      </c>
      <c r="BC351" s="73">
        <f t="shared" si="60"/>
        <v>7.13</v>
      </c>
      <c r="BE351" s="73">
        <f t="shared" si="64"/>
        <v>0</v>
      </c>
      <c r="BF351" s="73">
        <f t="shared" si="65"/>
        <v>0</v>
      </c>
      <c r="BH351" s="73">
        <f t="shared" si="61"/>
        <v>7.13</v>
      </c>
    </row>
    <row r="352" spans="1:60" ht="15" x14ac:dyDescent="0.25">
      <c r="A352" t="s">
        <v>453</v>
      </c>
      <c r="B352" t="s">
        <v>454</v>
      </c>
      <c r="C352" s="73">
        <f>VLOOKUP($B352,'Tillförd energi'!$B$2:$AS$506,MATCH(C$1,'Tillförd energi'!$B$1:$AQ$1,0),FALSE)</f>
        <v>0</v>
      </c>
      <c r="D352" s="73">
        <f>VLOOKUP($B352,'Tillförd energi'!$B$2:$AS$506,MATCH(D$1,'Tillförd energi'!$B$1:$AQ$1,0),FALSE)</f>
        <v>0</v>
      </c>
      <c r="E352" s="73">
        <f>VLOOKUP($B352,'Tillförd energi'!$B$2:$AS$506,MATCH(E$1,'Tillförd energi'!$B$1:$AQ$1,0),FALSE)</f>
        <v>0</v>
      </c>
      <c r="F352" s="73">
        <f>VLOOKUP($B352,'Tillförd energi'!$B$2:$AS$506,MATCH(F$1,'Tillförd energi'!$B$1:$AQ$1,0),FALSE)</f>
        <v>0</v>
      </c>
      <c r="G352" s="73">
        <f>VLOOKUP($B352,'Tillförd energi'!$B$2:$AS$506,MATCH(G$1,'Tillförd energi'!$B$1:$AQ$1,0),FALSE)</f>
        <v>0</v>
      </c>
      <c r="H352" s="73">
        <f>VLOOKUP($B352,'Tillförd energi'!$B$2:$AS$506,MATCH(H$1,'Tillförd energi'!$B$1:$AQ$1,0),FALSE)</f>
        <v>0</v>
      </c>
      <c r="I352" s="73">
        <f>VLOOKUP($B352,'Tillförd energi'!$B$2:$AS$506,MATCH(I$1,'Tillförd energi'!$B$1:$AQ$1,0),FALSE)</f>
        <v>0</v>
      </c>
      <c r="J352" s="73">
        <f>VLOOKUP($B352,'Tillförd energi'!$B$2:$AS$506,MATCH(J$1,'Tillförd energi'!$B$1:$AQ$1,0),FALSE)</f>
        <v>0</v>
      </c>
      <c r="K352" s="73">
        <f>VLOOKUP($B352,'Tillförd energi'!$B$2:$AS$506,MATCH(K$1,'Tillförd energi'!$B$1:$AQ$1,0),FALSE)</f>
        <v>0</v>
      </c>
      <c r="L352" s="73">
        <f>VLOOKUP($B352,'Tillförd energi'!$B$2:$AS$506,MATCH(L$1,'Tillförd energi'!$B$1:$AQ$1,0),FALSE)</f>
        <v>0</v>
      </c>
      <c r="M352" s="73">
        <f>VLOOKUP($B352,'Tillförd energi'!$B$2:$AS$506,MATCH(M$1,'Tillförd energi'!$B$1:$AQ$1,0),FALSE)</f>
        <v>0</v>
      </c>
      <c r="N352" s="73">
        <f>VLOOKUP($B352,'Tillförd energi'!$B$2:$AS$506,MATCH(N$1,'Tillförd energi'!$B$1:$AQ$1,0),FALSE)</f>
        <v>0</v>
      </c>
      <c r="O352" s="73">
        <f>VLOOKUP($B352,'Tillförd energi'!$B$2:$AS$506,MATCH(O$1,'Tillförd energi'!$B$1:$AQ$1,0),FALSE)</f>
        <v>0</v>
      </c>
      <c r="P352" s="73">
        <f>VLOOKUP($B352,'Tillförd energi'!$B$2:$AS$506,MATCH(P$1,'Tillförd energi'!$B$1:$AQ$1,0),FALSE)</f>
        <v>0.5</v>
      </c>
      <c r="Q352" s="73">
        <f>VLOOKUP($B352,'Tillförd energi'!$B$2:$AS$506,MATCH(Q$1,'Tillförd energi'!$B$1:$AQ$1,0),FALSE)</f>
        <v>4.0999999999999996</v>
      </c>
      <c r="R352" s="73">
        <f>VLOOKUP($B352,'Tillförd energi'!$B$2:$AS$506,MATCH(R$1,'Tillförd energi'!$B$1:$AQ$1,0),FALSE)</f>
        <v>0</v>
      </c>
      <c r="S352" s="73">
        <f>VLOOKUP($B352,'Tillförd energi'!$B$2:$AS$506,MATCH(S$1,'Tillförd energi'!$B$1:$AQ$1,0),FALSE)</f>
        <v>0</v>
      </c>
      <c r="T352" s="73">
        <f>VLOOKUP($B352,'Tillförd energi'!$B$2:$AS$506,MATCH(T$1,'Tillförd energi'!$B$1:$AQ$1,0),FALSE)</f>
        <v>0</v>
      </c>
      <c r="U352" s="73">
        <f>VLOOKUP($B352,'Tillförd energi'!$B$2:$AS$506,MATCH(U$1,'Tillförd energi'!$B$1:$AQ$1,0),FALSE)</f>
        <v>0</v>
      </c>
      <c r="V352" s="73">
        <f>VLOOKUP($B352,'Tillförd energi'!$B$2:$AS$506,MATCH(V$1,'Tillförd energi'!$B$1:$AQ$1,0),FALSE)</f>
        <v>0</v>
      </c>
      <c r="W352" s="73">
        <f>VLOOKUP($B352,'Tillförd energi'!$B$2:$AS$506,MATCH(W$1,'Tillförd energi'!$B$1:$AQ$1,0),FALSE)</f>
        <v>0</v>
      </c>
      <c r="X352" s="73">
        <f>VLOOKUP($B352,'Tillförd energi'!$B$2:$AS$506,MATCH(X$1,'Tillförd energi'!$B$1:$AQ$1,0),FALSE)</f>
        <v>0</v>
      </c>
      <c r="Y352" s="73">
        <f>VLOOKUP($B352,'Tillförd energi'!$B$2:$AS$506,MATCH(Y$1,'Tillförd energi'!$B$1:$AQ$1,0),FALSE)</f>
        <v>0.2</v>
      </c>
      <c r="Z352" s="73">
        <f>VLOOKUP($B352,'Tillförd energi'!$B$2:$AS$506,MATCH(Z$1,'Tillförd energi'!$B$1:$AQ$1,0),FALSE)</f>
        <v>0</v>
      </c>
      <c r="AA352" s="73">
        <f>VLOOKUP($B352,'Tillförd energi'!$B$2:$AS$506,MATCH(AA$1,'Tillförd energi'!$B$1:$AQ$1,0),FALSE)</f>
        <v>0</v>
      </c>
      <c r="AB352" s="73">
        <f>VLOOKUP($B352,'Tillförd energi'!$B$2:$AS$506,MATCH(AB$1,'Tillförd energi'!$B$1:$AQ$1,0),FALSE)</f>
        <v>0</v>
      </c>
      <c r="AC352" s="73">
        <f>VLOOKUP($B352,'Tillförd energi'!$B$2:$AS$506,MATCH(AC$1,'Tillförd energi'!$B$1:$AQ$1,0),FALSE)</f>
        <v>0</v>
      </c>
      <c r="AD352" s="73">
        <f>VLOOKUP($B352,'Tillförd energi'!$B$2:$AS$506,MATCH(AD$1,'Tillförd energi'!$B$1:$AQ$1,0),FALSE)</f>
        <v>0</v>
      </c>
      <c r="AF352" s="73">
        <f>VLOOKUP($B352,'Tillförd energi'!$B$2:$AS$506,MATCH(AF$1,'Tillförd energi'!$B$1:$AQ$1,0),FALSE)</f>
        <v>0.111</v>
      </c>
      <c r="AH352" s="73">
        <f>IFERROR(VLOOKUP(B352,Miljö!$B$1:$S$476,9,FALSE)/1,0)</f>
        <v>0</v>
      </c>
      <c r="AJ352" s="81" t="str">
        <f>IFERROR(VLOOKUP($B352,Miljö!$B$1:$S$500,MATCH("hjälpel exklusive kraftvärme (GWh)",Miljö!$B$1:$V$1,0),FALSE)/1,"")</f>
        <v/>
      </c>
      <c r="AK352" s="81">
        <f t="shared" si="55"/>
        <v>0.111</v>
      </c>
      <c r="AL352" s="81">
        <f>VLOOKUP($B352,'Slutlig allokering'!$B$2:$AL$462,MATCH("Hjälpel kraftvärme",'Slutlig allokering'!$B$2:$AL$2,0),FALSE)</f>
        <v>0</v>
      </c>
      <c r="AN352" s="73">
        <f t="shared" si="56"/>
        <v>4.9109999999999996</v>
      </c>
      <c r="AO352" s="73">
        <f t="shared" si="57"/>
        <v>4.9109999999999996</v>
      </c>
      <c r="AP352" s="73">
        <f>IF(ISERROR(1/VLOOKUP($B352,Leveranser!$B$1:$S$500,MATCH("såld värme (gwh)",Leveranser!$B$1:$S$1,0),FALSE)),"",VLOOKUP($B352,Leveranser!$B$1:$S$500,MATCH("såld värme (gwh)",Leveranser!$B$1:$S$1,0),FALSE))</f>
        <v>3.7</v>
      </c>
      <c r="AQ352" s="73">
        <f>VLOOKUP($B352,Leveranser!$B$1:$Y$500,MATCH("Totalt såld fjärrvärme till andra fjärrvärmeföretag",Leveranser!$B$1:$AA$1,0),FALSE)</f>
        <v>0</v>
      </c>
      <c r="AR352" s="73">
        <f>IF(ISERROR(1/VLOOKUP($B352,Miljö!$B$1:$S$500,MATCH("Såld mängd produktionsspecifik fjärrvärme (GWh)",Miljö!$B$1:$R$1,0),FALSE)),0,VLOOKUP($B352,Miljö!$B$1:$S$500,MATCH("Såld mängd produktionsspecifik fjärrvärme (GWh)",Miljö!$B$1:$R$1,0),FALSE))</f>
        <v>0</v>
      </c>
      <c r="AS352" s="82">
        <f t="shared" si="62"/>
        <v>0.75341071064956233</v>
      </c>
      <c r="AU352" s="73" t="str">
        <f>VLOOKUP($B352,'Miljövärden urval för publ'!$B$2:$I$486,7,FALSE)</f>
        <v>Ja</v>
      </c>
      <c r="AV352" s="73" t="str">
        <f>VLOOKUP($B352,'Miljövärden urval för publ'!$B$2:$I$486,6,FALSE)</f>
        <v>Nej</v>
      </c>
      <c r="AZ352" s="73">
        <f t="shared" si="58"/>
        <v>0.311</v>
      </c>
      <c r="BA352" s="73">
        <f t="shared" si="63"/>
        <v>0</v>
      </c>
      <c r="BB352" s="73">
        <f t="shared" si="59"/>
        <v>0.5</v>
      </c>
      <c r="BC352" s="73">
        <f t="shared" si="60"/>
        <v>4.0999999999999996</v>
      </c>
      <c r="BE352" s="73">
        <f t="shared" si="64"/>
        <v>0</v>
      </c>
      <c r="BF352" s="73">
        <f t="shared" si="65"/>
        <v>0</v>
      </c>
      <c r="BH352" s="73">
        <f t="shared" si="61"/>
        <v>4.5999999999999996</v>
      </c>
    </row>
    <row r="353" spans="1:60" ht="15" x14ac:dyDescent="0.25">
      <c r="A353" t="s">
        <v>453</v>
      </c>
      <c r="B353" t="s">
        <v>455</v>
      </c>
      <c r="C353" s="73">
        <f>VLOOKUP($B353,'Tillförd energi'!$B$2:$AS$506,MATCH(C$1,'Tillförd energi'!$B$1:$AQ$1,0),FALSE)</f>
        <v>0</v>
      </c>
      <c r="D353" s="73">
        <f>VLOOKUP($B353,'Tillförd energi'!$B$2:$AS$506,MATCH(D$1,'Tillförd energi'!$B$1:$AQ$1,0),FALSE)</f>
        <v>0.3</v>
      </c>
      <c r="E353" s="73">
        <f>VLOOKUP($B353,'Tillförd energi'!$B$2:$AS$506,MATCH(E$1,'Tillförd energi'!$B$1:$AQ$1,0),FALSE)</f>
        <v>0</v>
      </c>
      <c r="F353" s="73">
        <f>VLOOKUP($B353,'Tillförd energi'!$B$2:$AS$506,MATCH(F$1,'Tillförd energi'!$B$1:$AQ$1,0),FALSE)</f>
        <v>0</v>
      </c>
      <c r="G353" s="73">
        <f>VLOOKUP($B353,'Tillförd energi'!$B$2:$AS$506,MATCH(G$1,'Tillförd energi'!$B$1:$AQ$1,0),FALSE)</f>
        <v>0</v>
      </c>
      <c r="H353" s="73">
        <f>VLOOKUP($B353,'Tillförd energi'!$B$2:$AS$506,MATCH(H$1,'Tillförd energi'!$B$1:$AQ$1,0),FALSE)</f>
        <v>0</v>
      </c>
      <c r="I353" s="73">
        <f>VLOOKUP($B353,'Tillförd energi'!$B$2:$AS$506,MATCH(I$1,'Tillförd energi'!$B$1:$AQ$1,0),FALSE)</f>
        <v>7.8</v>
      </c>
      <c r="J353" s="73">
        <f>VLOOKUP($B353,'Tillförd energi'!$B$2:$AS$506,MATCH(J$1,'Tillförd energi'!$B$1:$AQ$1,0),FALSE)</f>
        <v>0</v>
      </c>
      <c r="K353" s="73">
        <f>VLOOKUP($B353,'Tillförd energi'!$B$2:$AS$506,MATCH(K$1,'Tillförd energi'!$B$1:$AQ$1,0),FALSE)</f>
        <v>0</v>
      </c>
      <c r="L353" s="73">
        <f>VLOOKUP($B353,'Tillförd energi'!$B$2:$AS$506,MATCH(L$1,'Tillförd energi'!$B$1:$AQ$1,0),FALSE)</f>
        <v>0</v>
      </c>
      <c r="M353" s="73">
        <f>VLOOKUP($B353,'Tillförd energi'!$B$2:$AS$506,MATCH(M$1,'Tillförd energi'!$B$1:$AQ$1,0),FALSE)</f>
        <v>32</v>
      </c>
      <c r="N353" s="73">
        <f>VLOOKUP($B353,'Tillförd energi'!$B$2:$AS$506,MATCH(N$1,'Tillförd energi'!$B$1:$AQ$1,0),FALSE)</f>
        <v>0</v>
      </c>
      <c r="O353" s="73">
        <f>VLOOKUP($B353,'Tillförd energi'!$B$2:$AS$506,MATCH(O$1,'Tillförd energi'!$B$1:$AQ$1,0),FALSE)</f>
        <v>0</v>
      </c>
      <c r="P353" s="73">
        <f>VLOOKUP($B353,'Tillförd energi'!$B$2:$AS$506,MATCH(P$1,'Tillförd energi'!$B$1:$AQ$1,0),FALSE)</f>
        <v>0</v>
      </c>
      <c r="Q353" s="73">
        <f>VLOOKUP($B353,'Tillförd energi'!$B$2:$AS$506,MATCH(Q$1,'Tillförd energi'!$B$1:$AQ$1,0),FALSE)</f>
        <v>0</v>
      </c>
      <c r="R353" s="73">
        <f>VLOOKUP($B353,'Tillförd energi'!$B$2:$AS$506,MATCH(R$1,'Tillförd energi'!$B$1:$AQ$1,0),FALSE)</f>
        <v>0</v>
      </c>
      <c r="S353" s="73">
        <f>VLOOKUP($B353,'Tillförd energi'!$B$2:$AS$506,MATCH(S$1,'Tillförd energi'!$B$1:$AQ$1,0),FALSE)</f>
        <v>0</v>
      </c>
      <c r="T353" s="73">
        <f>VLOOKUP($B353,'Tillförd energi'!$B$2:$AS$506,MATCH(T$1,'Tillförd energi'!$B$1:$AQ$1,0),FALSE)</f>
        <v>0</v>
      </c>
      <c r="U353" s="73">
        <f>VLOOKUP($B353,'Tillförd energi'!$B$2:$AS$506,MATCH(U$1,'Tillförd energi'!$B$1:$AQ$1,0),FALSE)</f>
        <v>0</v>
      </c>
      <c r="V353" s="73">
        <f>VLOOKUP($B353,'Tillförd energi'!$B$2:$AS$506,MATCH(V$1,'Tillförd energi'!$B$1:$AQ$1,0),FALSE)</f>
        <v>0</v>
      </c>
      <c r="W353" s="73">
        <f>VLOOKUP($B353,'Tillförd energi'!$B$2:$AS$506,MATCH(W$1,'Tillförd energi'!$B$1:$AQ$1,0),FALSE)</f>
        <v>0</v>
      </c>
      <c r="X353" s="73">
        <f>VLOOKUP($B353,'Tillförd energi'!$B$2:$AS$506,MATCH(X$1,'Tillförd energi'!$B$1:$AQ$1,0),FALSE)</f>
        <v>13</v>
      </c>
      <c r="Y353" s="73">
        <f>VLOOKUP($B353,'Tillförd energi'!$B$2:$AS$506,MATCH(Y$1,'Tillförd energi'!$B$1:$AQ$1,0),FALSE)</f>
        <v>0</v>
      </c>
      <c r="Z353" s="73">
        <f>VLOOKUP($B353,'Tillförd energi'!$B$2:$AS$506,MATCH(Z$1,'Tillförd energi'!$B$1:$AQ$1,0),FALSE)</f>
        <v>0</v>
      </c>
      <c r="AA353" s="73">
        <f>VLOOKUP($B353,'Tillförd energi'!$B$2:$AS$506,MATCH(AA$1,'Tillförd energi'!$B$1:$AQ$1,0),FALSE)</f>
        <v>0</v>
      </c>
      <c r="AB353" s="73">
        <f>VLOOKUP($B353,'Tillförd energi'!$B$2:$AS$506,MATCH(AB$1,'Tillförd energi'!$B$1:$AQ$1,0),FALSE)</f>
        <v>4.8</v>
      </c>
      <c r="AC353" s="73">
        <f>VLOOKUP($B353,'Tillförd energi'!$B$2:$AS$506,MATCH(AC$1,'Tillförd energi'!$B$1:$AQ$1,0),FALSE)</f>
        <v>0</v>
      </c>
      <c r="AD353" s="73">
        <f>VLOOKUP($B353,'Tillförd energi'!$B$2:$AS$506,MATCH(AD$1,'Tillförd energi'!$B$1:$AQ$1,0),FALSE)</f>
        <v>0</v>
      </c>
      <c r="AF353" s="73">
        <f>VLOOKUP($B353,'Tillförd energi'!$B$2:$AS$506,MATCH(AF$1,'Tillförd energi'!$B$1:$AQ$1,0),FALSE)</f>
        <v>1.05</v>
      </c>
      <c r="AH353" s="73">
        <f>IFERROR(VLOOKUP(B353,Miljö!$B$1:$S$476,9,FALSE)/1,0)</f>
        <v>0</v>
      </c>
      <c r="AJ353" s="81" t="str">
        <f>IFERROR(VLOOKUP($B353,Miljö!$B$1:$S$500,MATCH("hjälpel exklusive kraftvärme (GWh)",Miljö!$B$1:$V$1,0),FALSE)/1,"")</f>
        <v/>
      </c>
      <c r="AK353" s="81">
        <f t="shared" si="55"/>
        <v>1.05</v>
      </c>
      <c r="AL353" s="81">
        <f>VLOOKUP($B353,'Slutlig allokering'!$B$2:$AL$462,MATCH("Hjälpel kraftvärme",'Slutlig allokering'!$B$2:$AL$2,0),FALSE)</f>
        <v>0</v>
      </c>
      <c r="AN353" s="73">
        <f t="shared" si="56"/>
        <v>58.949999999999996</v>
      </c>
      <c r="AO353" s="73">
        <f t="shared" si="57"/>
        <v>58.949999999999996</v>
      </c>
      <c r="AP353" s="73">
        <f>IF(ISERROR(1/VLOOKUP($B353,Leveranser!$B$1:$S$500,MATCH("såld värme (gwh)",Leveranser!$B$1:$S$1,0),FALSE)),"",VLOOKUP($B353,Leveranser!$B$1:$S$500,MATCH("såld värme (gwh)",Leveranser!$B$1:$S$1,0),FALSE))</f>
        <v>35</v>
      </c>
      <c r="AQ353" s="73">
        <f>VLOOKUP($B353,Leveranser!$B$1:$Y$500,MATCH("Totalt såld fjärrvärme till andra fjärrvärmeföretag",Leveranser!$B$1:$AA$1,0),FALSE)</f>
        <v>0</v>
      </c>
      <c r="AR353" s="73">
        <f>IF(ISERROR(1/VLOOKUP($B353,Miljö!$B$1:$S$500,MATCH("Såld mängd produktionsspecifik fjärrvärme (GWh)",Miljö!$B$1:$R$1,0),FALSE)),0,VLOOKUP($B353,Miljö!$B$1:$S$500,MATCH("Såld mängd produktionsspecifik fjärrvärme (GWh)",Miljö!$B$1:$R$1,0),FALSE))</f>
        <v>0</v>
      </c>
      <c r="AS353" s="82">
        <f t="shared" si="62"/>
        <v>0.59372349448685335</v>
      </c>
      <c r="AU353" s="73" t="str">
        <f>VLOOKUP($B353,'Miljövärden urval för publ'!$B$2:$I$486,7,FALSE)</f>
        <v>Ja</v>
      </c>
      <c r="AV353" s="73" t="str">
        <f>VLOOKUP($B353,'Miljövärden urval för publ'!$B$2:$I$486,6,FALSE)</f>
        <v>Nej</v>
      </c>
      <c r="AZ353" s="73">
        <f t="shared" si="58"/>
        <v>1.05</v>
      </c>
      <c r="BA353" s="73">
        <f t="shared" si="63"/>
        <v>0</v>
      </c>
      <c r="BB353" s="73">
        <f t="shared" si="59"/>
        <v>32</v>
      </c>
      <c r="BC353" s="73">
        <f t="shared" si="60"/>
        <v>0</v>
      </c>
      <c r="BE353" s="73">
        <f t="shared" si="64"/>
        <v>0</v>
      </c>
      <c r="BF353" s="73">
        <f t="shared" si="65"/>
        <v>0</v>
      </c>
      <c r="BH353" s="73">
        <f t="shared" si="61"/>
        <v>32</v>
      </c>
    </row>
    <row r="354" spans="1:60" ht="15" x14ac:dyDescent="0.25">
      <c r="A354" t="s">
        <v>453</v>
      </c>
      <c r="B354" t="s">
        <v>456</v>
      </c>
      <c r="C354" s="73">
        <f>VLOOKUP($B354,'Tillförd energi'!$B$2:$AS$506,MATCH(C$1,'Tillförd energi'!$B$1:$AQ$1,0),FALSE)</f>
        <v>0</v>
      </c>
      <c r="D354" s="73">
        <f>VLOOKUP($B354,'Tillförd energi'!$B$2:$AS$506,MATCH(D$1,'Tillförd energi'!$B$1:$AQ$1,0),FALSE)</f>
        <v>0.2</v>
      </c>
      <c r="E354" s="73">
        <f>VLOOKUP($B354,'Tillförd energi'!$B$2:$AS$506,MATCH(E$1,'Tillförd energi'!$B$1:$AQ$1,0),FALSE)</f>
        <v>0</v>
      </c>
      <c r="F354" s="73">
        <f>VLOOKUP($B354,'Tillförd energi'!$B$2:$AS$506,MATCH(F$1,'Tillförd energi'!$B$1:$AQ$1,0),FALSE)</f>
        <v>0</v>
      </c>
      <c r="G354" s="73">
        <f>VLOOKUP($B354,'Tillförd energi'!$B$2:$AS$506,MATCH(G$1,'Tillförd energi'!$B$1:$AQ$1,0),FALSE)</f>
        <v>0</v>
      </c>
      <c r="H354" s="73">
        <f>VLOOKUP($B354,'Tillförd energi'!$B$2:$AS$506,MATCH(H$1,'Tillförd energi'!$B$1:$AQ$1,0),FALSE)</f>
        <v>0</v>
      </c>
      <c r="I354" s="73">
        <f>VLOOKUP($B354,'Tillförd energi'!$B$2:$AS$506,MATCH(I$1,'Tillförd energi'!$B$1:$AQ$1,0),FALSE)</f>
        <v>0</v>
      </c>
      <c r="J354" s="73">
        <f>VLOOKUP($B354,'Tillförd energi'!$B$2:$AS$506,MATCH(J$1,'Tillförd energi'!$B$1:$AQ$1,0),FALSE)</f>
        <v>0</v>
      </c>
      <c r="K354" s="73">
        <f>VLOOKUP($B354,'Tillförd energi'!$B$2:$AS$506,MATCH(K$1,'Tillförd energi'!$B$1:$AQ$1,0),FALSE)</f>
        <v>0</v>
      </c>
      <c r="L354" s="73">
        <f>VLOOKUP($B354,'Tillförd energi'!$B$2:$AS$506,MATCH(L$1,'Tillförd energi'!$B$1:$AQ$1,0),FALSE)</f>
        <v>0</v>
      </c>
      <c r="M354" s="73">
        <f>VLOOKUP($B354,'Tillförd energi'!$B$2:$AS$506,MATCH(M$1,'Tillförd energi'!$B$1:$AQ$1,0),FALSE)</f>
        <v>0</v>
      </c>
      <c r="N354" s="73">
        <f>VLOOKUP($B354,'Tillförd energi'!$B$2:$AS$506,MATCH(N$1,'Tillförd energi'!$B$1:$AQ$1,0),FALSE)</f>
        <v>0</v>
      </c>
      <c r="O354" s="73">
        <f>VLOOKUP($B354,'Tillförd energi'!$B$2:$AS$506,MATCH(O$1,'Tillförd energi'!$B$1:$AQ$1,0),FALSE)</f>
        <v>0</v>
      </c>
      <c r="P354" s="73">
        <f>VLOOKUP($B354,'Tillförd energi'!$B$2:$AS$506,MATCH(P$1,'Tillförd energi'!$B$1:$AQ$1,0),FALSE)</f>
        <v>0</v>
      </c>
      <c r="Q354" s="73">
        <f>VLOOKUP($B354,'Tillförd energi'!$B$2:$AS$506,MATCH(Q$1,'Tillförd energi'!$B$1:$AQ$1,0),FALSE)</f>
        <v>3.1</v>
      </c>
      <c r="R354" s="73">
        <f>VLOOKUP($B354,'Tillförd energi'!$B$2:$AS$506,MATCH(R$1,'Tillförd energi'!$B$1:$AQ$1,0),FALSE)</f>
        <v>0</v>
      </c>
      <c r="S354" s="73">
        <f>VLOOKUP($B354,'Tillförd energi'!$B$2:$AS$506,MATCH(S$1,'Tillförd energi'!$B$1:$AQ$1,0),FALSE)</f>
        <v>0</v>
      </c>
      <c r="T354" s="73">
        <f>VLOOKUP($B354,'Tillförd energi'!$B$2:$AS$506,MATCH(T$1,'Tillförd energi'!$B$1:$AQ$1,0),FALSE)</f>
        <v>0</v>
      </c>
      <c r="U354" s="73">
        <f>VLOOKUP($B354,'Tillförd energi'!$B$2:$AS$506,MATCH(U$1,'Tillförd energi'!$B$1:$AQ$1,0),FALSE)</f>
        <v>0</v>
      </c>
      <c r="V354" s="73">
        <f>VLOOKUP($B354,'Tillförd energi'!$B$2:$AS$506,MATCH(V$1,'Tillförd energi'!$B$1:$AQ$1,0),FALSE)</f>
        <v>0</v>
      </c>
      <c r="W354" s="73">
        <f>VLOOKUP($B354,'Tillförd energi'!$B$2:$AS$506,MATCH(W$1,'Tillförd energi'!$B$1:$AQ$1,0),FALSE)</f>
        <v>0</v>
      </c>
      <c r="X354" s="73">
        <f>VLOOKUP($B354,'Tillförd energi'!$B$2:$AS$506,MATCH(X$1,'Tillförd energi'!$B$1:$AQ$1,0),FALSE)</f>
        <v>0</v>
      </c>
      <c r="Y354" s="73">
        <f>VLOOKUP($B354,'Tillförd energi'!$B$2:$AS$506,MATCH(Y$1,'Tillförd energi'!$B$1:$AQ$1,0),FALSE)</f>
        <v>0.2</v>
      </c>
      <c r="Z354" s="73">
        <f>VLOOKUP($B354,'Tillförd energi'!$B$2:$AS$506,MATCH(Z$1,'Tillförd energi'!$B$1:$AQ$1,0),FALSE)</f>
        <v>0</v>
      </c>
      <c r="AA354" s="73">
        <f>VLOOKUP($B354,'Tillförd energi'!$B$2:$AS$506,MATCH(AA$1,'Tillförd energi'!$B$1:$AQ$1,0),FALSE)</f>
        <v>0</v>
      </c>
      <c r="AB354" s="73">
        <f>VLOOKUP($B354,'Tillförd energi'!$B$2:$AS$506,MATCH(AB$1,'Tillförd energi'!$B$1:$AQ$1,0),FALSE)</f>
        <v>0</v>
      </c>
      <c r="AC354" s="73">
        <f>VLOOKUP($B354,'Tillförd energi'!$B$2:$AS$506,MATCH(AC$1,'Tillförd energi'!$B$1:$AQ$1,0),FALSE)</f>
        <v>0</v>
      </c>
      <c r="AD354" s="73">
        <f>VLOOKUP($B354,'Tillförd energi'!$B$2:$AS$506,MATCH(AD$1,'Tillförd energi'!$B$1:$AQ$1,0),FALSE)</f>
        <v>0</v>
      </c>
      <c r="AF354" s="73">
        <f>VLOOKUP($B354,'Tillförd energi'!$B$2:$AS$506,MATCH(AF$1,'Tillförd energi'!$B$1:$AQ$1,0),FALSE)</f>
        <v>8.4000000000000005E-2</v>
      </c>
      <c r="AH354" s="73">
        <f>IFERROR(VLOOKUP(B354,Miljö!$B$1:$S$476,9,FALSE)/1,0)</f>
        <v>0</v>
      </c>
      <c r="AJ354" s="81" t="str">
        <f>IFERROR(VLOOKUP($B354,Miljö!$B$1:$S$500,MATCH("hjälpel exklusive kraftvärme (GWh)",Miljö!$B$1:$V$1,0),FALSE)/1,"")</f>
        <v/>
      </c>
      <c r="AK354" s="81">
        <f t="shared" si="55"/>
        <v>8.3999999999999991E-2</v>
      </c>
      <c r="AL354" s="81">
        <f>VLOOKUP($B354,'Slutlig allokering'!$B$2:$AL$462,MATCH("Hjälpel kraftvärme",'Slutlig allokering'!$B$2:$AL$2,0),FALSE)</f>
        <v>0</v>
      </c>
      <c r="AN354" s="73">
        <f t="shared" si="56"/>
        <v>3.5840000000000005</v>
      </c>
      <c r="AO354" s="73">
        <f t="shared" si="57"/>
        <v>3.5840000000000005</v>
      </c>
      <c r="AP354" s="73">
        <f>IF(ISERROR(1/VLOOKUP($B354,Leveranser!$B$1:$S$500,MATCH("såld värme (gwh)",Leveranser!$B$1:$S$1,0),FALSE)),"",VLOOKUP($B354,Leveranser!$B$1:$S$500,MATCH("såld värme (gwh)",Leveranser!$B$1:$S$1,0),FALSE))</f>
        <v>2.8</v>
      </c>
      <c r="AQ354" s="73">
        <f>VLOOKUP($B354,Leveranser!$B$1:$Y$500,MATCH("Totalt såld fjärrvärme till andra fjärrvärmeföretag",Leveranser!$B$1:$AA$1,0),FALSE)</f>
        <v>0</v>
      </c>
      <c r="AR354" s="73">
        <f>IF(ISERROR(1/VLOOKUP($B354,Miljö!$B$1:$S$500,MATCH("Såld mängd produktionsspecifik fjärrvärme (GWh)",Miljö!$B$1:$R$1,0),FALSE)),0,VLOOKUP($B354,Miljö!$B$1:$S$500,MATCH("Såld mängd produktionsspecifik fjärrvärme (GWh)",Miljö!$B$1:$R$1,0),FALSE))</f>
        <v>0</v>
      </c>
      <c r="AS354" s="82">
        <f t="shared" si="62"/>
        <v>0.78124999999999989</v>
      </c>
      <c r="AU354" s="73" t="str">
        <f>VLOOKUP($B354,'Miljövärden urval för publ'!$B$2:$I$486,7,FALSE)</f>
        <v>Ja</v>
      </c>
      <c r="AV354" s="73" t="str">
        <f>VLOOKUP($B354,'Miljövärden urval för publ'!$B$2:$I$486,6,FALSE)</f>
        <v>Nej</v>
      </c>
      <c r="AZ354" s="73">
        <f t="shared" si="58"/>
        <v>0.28400000000000003</v>
      </c>
      <c r="BA354" s="73">
        <f t="shared" si="63"/>
        <v>0</v>
      </c>
      <c r="BB354" s="73">
        <f t="shared" si="59"/>
        <v>0</v>
      </c>
      <c r="BC354" s="73">
        <f t="shared" si="60"/>
        <v>3.1</v>
      </c>
      <c r="BE354" s="73">
        <f t="shared" si="64"/>
        <v>0</v>
      </c>
      <c r="BF354" s="73">
        <f t="shared" si="65"/>
        <v>0</v>
      </c>
      <c r="BH354" s="73">
        <f t="shared" si="61"/>
        <v>3.1</v>
      </c>
    </row>
    <row r="355" spans="1:60" ht="15" x14ac:dyDescent="0.25">
      <c r="A355" t="s">
        <v>453</v>
      </c>
      <c r="B355" t="s">
        <v>457</v>
      </c>
      <c r="C355" s="73">
        <f>VLOOKUP($B355,'Tillförd energi'!$B$2:$AS$506,MATCH(C$1,'Tillförd energi'!$B$1:$AQ$1,0),FALSE)</f>
        <v>0</v>
      </c>
      <c r="D355" s="73">
        <f>VLOOKUP($B355,'Tillförd energi'!$B$2:$AS$506,MATCH(D$1,'Tillförd energi'!$B$1:$AQ$1,0),FALSE)</f>
        <v>0</v>
      </c>
      <c r="E355" s="73">
        <f>VLOOKUP($B355,'Tillförd energi'!$B$2:$AS$506,MATCH(E$1,'Tillförd energi'!$B$1:$AQ$1,0),FALSE)</f>
        <v>0</v>
      </c>
      <c r="F355" s="73">
        <f>VLOOKUP($B355,'Tillförd energi'!$B$2:$AS$506,MATCH(F$1,'Tillförd energi'!$B$1:$AQ$1,0),FALSE)</f>
        <v>0</v>
      </c>
      <c r="G355" s="73">
        <f>VLOOKUP($B355,'Tillförd energi'!$B$2:$AS$506,MATCH(G$1,'Tillförd energi'!$B$1:$AQ$1,0),FALSE)</f>
        <v>0</v>
      </c>
      <c r="H355" s="73">
        <f>VLOOKUP($B355,'Tillförd energi'!$B$2:$AS$506,MATCH(H$1,'Tillförd energi'!$B$1:$AQ$1,0),FALSE)</f>
        <v>0</v>
      </c>
      <c r="I355" s="73">
        <f>VLOOKUP($B355,'Tillförd energi'!$B$2:$AS$506,MATCH(I$1,'Tillförd energi'!$B$1:$AQ$1,0),FALSE)</f>
        <v>0</v>
      </c>
      <c r="J355" s="73">
        <f>VLOOKUP($B355,'Tillförd energi'!$B$2:$AS$506,MATCH(J$1,'Tillförd energi'!$B$1:$AQ$1,0),FALSE)</f>
        <v>0</v>
      </c>
      <c r="K355" s="73">
        <f>VLOOKUP($B355,'Tillförd energi'!$B$2:$AS$506,MATCH(K$1,'Tillförd energi'!$B$1:$AQ$1,0),FALSE)</f>
        <v>0</v>
      </c>
      <c r="L355" s="73">
        <f>VLOOKUP($B355,'Tillförd energi'!$B$2:$AS$506,MATCH(L$1,'Tillförd energi'!$B$1:$AQ$1,0),FALSE)</f>
        <v>0</v>
      </c>
      <c r="M355" s="73">
        <f>VLOOKUP($B355,'Tillförd energi'!$B$2:$AS$506,MATCH(M$1,'Tillförd energi'!$B$1:$AQ$1,0),FALSE)</f>
        <v>0</v>
      </c>
      <c r="N355" s="73">
        <f>VLOOKUP($B355,'Tillförd energi'!$B$2:$AS$506,MATCH(N$1,'Tillförd energi'!$B$1:$AQ$1,0),FALSE)</f>
        <v>0</v>
      </c>
      <c r="O355" s="73">
        <f>VLOOKUP($B355,'Tillförd energi'!$B$2:$AS$506,MATCH(O$1,'Tillförd energi'!$B$1:$AQ$1,0),FALSE)</f>
        <v>0</v>
      </c>
      <c r="P355" s="73">
        <f>VLOOKUP($B355,'Tillförd energi'!$B$2:$AS$506,MATCH(P$1,'Tillförd energi'!$B$1:$AQ$1,0),FALSE)</f>
        <v>0</v>
      </c>
      <c r="Q355" s="73">
        <f>VLOOKUP($B355,'Tillförd energi'!$B$2:$AS$506,MATCH(Q$1,'Tillförd energi'!$B$1:$AQ$1,0),FALSE)</f>
        <v>1</v>
      </c>
      <c r="R355" s="73">
        <f>VLOOKUP($B355,'Tillförd energi'!$B$2:$AS$506,MATCH(R$1,'Tillförd energi'!$B$1:$AQ$1,0),FALSE)</f>
        <v>0</v>
      </c>
      <c r="S355" s="73">
        <f>VLOOKUP($B355,'Tillförd energi'!$B$2:$AS$506,MATCH(S$1,'Tillförd energi'!$B$1:$AQ$1,0),FALSE)</f>
        <v>0</v>
      </c>
      <c r="T355" s="73">
        <f>VLOOKUP($B355,'Tillförd energi'!$B$2:$AS$506,MATCH(T$1,'Tillförd energi'!$B$1:$AQ$1,0),FALSE)</f>
        <v>0</v>
      </c>
      <c r="U355" s="73">
        <f>VLOOKUP($B355,'Tillförd energi'!$B$2:$AS$506,MATCH(U$1,'Tillförd energi'!$B$1:$AQ$1,0),FALSE)</f>
        <v>0</v>
      </c>
      <c r="V355" s="73">
        <f>VLOOKUP($B355,'Tillförd energi'!$B$2:$AS$506,MATCH(V$1,'Tillförd energi'!$B$1:$AQ$1,0),FALSE)</f>
        <v>0</v>
      </c>
      <c r="W355" s="73">
        <f>VLOOKUP($B355,'Tillförd energi'!$B$2:$AS$506,MATCH(W$1,'Tillförd energi'!$B$1:$AQ$1,0),FALSE)</f>
        <v>0</v>
      </c>
      <c r="X355" s="73">
        <f>VLOOKUP($B355,'Tillförd energi'!$B$2:$AS$506,MATCH(X$1,'Tillförd energi'!$B$1:$AQ$1,0),FALSE)</f>
        <v>0</v>
      </c>
      <c r="Y355" s="73">
        <f>VLOOKUP($B355,'Tillförd energi'!$B$2:$AS$506,MATCH(Y$1,'Tillförd energi'!$B$1:$AQ$1,0),FALSE)</f>
        <v>0</v>
      </c>
      <c r="Z355" s="73">
        <f>VLOOKUP($B355,'Tillförd energi'!$B$2:$AS$506,MATCH(Z$1,'Tillförd energi'!$B$1:$AQ$1,0),FALSE)</f>
        <v>0</v>
      </c>
      <c r="AA355" s="73">
        <f>VLOOKUP($B355,'Tillförd energi'!$B$2:$AS$506,MATCH(AA$1,'Tillförd energi'!$B$1:$AQ$1,0),FALSE)</f>
        <v>0</v>
      </c>
      <c r="AB355" s="73">
        <f>VLOOKUP($B355,'Tillförd energi'!$B$2:$AS$506,MATCH(AB$1,'Tillförd energi'!$B$1:$AQ$1,0),FALSE)</f>
        <v>0</v>
      </c>
      <c r="AC355" s="73">
        <f>VLOOKUP($B355,'Tillförd energi'!$B$2:$AS$506,MATCH(AC$1,'Tillförd energi'!$B$1:$AQ$1,0),FALSE)</f>
        <v>0</v>
      </c>
      <c r="AD355" s="73">
        <f>VLOOKUP($B355,'Tillförd energi'!$B$2:$AS$506,MATCH(AD$1,'Tillförd energi'!$B$1:$AQ$1,0),FALSE)</f>
        <v>0</v>
      </c>
      <c r="AF355" s="73">
        <f>VLOOKUP($B355,'Tillförd energi'!$B$2:$AS$506,MATCH(AF$1,'Tillförd energi'!$B$1:$AQ$1,0),FALSE)</f>
        <v>1.7999999999999999E-2</v>
      </c>
      <c r="AH355" s="73">
        <f>IFERROR(VLOOKUP(B355,Miljö!$B$1:$S$476,9,FALSE)/1,0)</f>
        <v>0</v>
      </c>
      <c r="AJ355" s="81" t="str">
        <f>IFERROR(VLOOKUP($B355,Miljö!$B$1:$S$500,MATCH("hjälpel exklusive kraftvärme (GWh)",Miljö!$B$1:$V$1,0),FALSE)/1,"")</f>
        <v/>
      </c>
      <c r="AK355" s="81">
        <f t="shared" si="55"/>
        <v>1.7999999999999999E-2</v>
      </c>
      <c r="AL355" s="81">
        <f>VLOOKUP($B355,'Slutlig allokering'!$B$2:$AL$462,MATCH("Hjälpel kraftvärme",'Slutlig allokering'!$B$2:$AL$2,0),FALSE)</f>
        <v>0</v>
      </c>
      <c r="AN355" s="73">
        <f t="shared" si="56"/>
        <v>1.018</v>
      </c>
      <c r="AO355" s="73">
        <f t="shared" si="57"/>
        <v>1.018</v>
      </c>
      <c r="AP355" s="73">
        <f>IF(ISERROR(1/VLOOKUP($B355,Leveranser!$B$1:$S$500,MATCH("såld värme (gwh)",Leveranser!$B$1:$S$1,0),FALSE)),"",VLOOKUP($B355,Leveranser!$B$1:$S$500,MATCH("såld värme (gwh)",Leveranser!$B$1:$S$1,0),FALSE))</f>
        <v>0.6</v>
      </c>
      <c r="AQ355" s="73">
        <f>VLOOKUP($B355,Leveranser!$B$1:$Y$500,MATCH("Totalt såld fjärrvärme till andra fjärrvärmeföretag",Leveranser!$B$1:$AA$1,0),FALSE)</f>
        <v>0</v>
      </c>
      <c r="AR355" s="73">
        <f>IF(ISERROR(1/VLOOKUP($B355,Miljö!$B$1:$S$500,MATCH("Såld mängd produktionsspecifik fjärrvärme (GWh)",Miljö!$B$1:$R$1,0),FALSE)),0,VLOOKUP($B355,Miljö!$B$1:$S$500,MATCH("Såld mängd produktionsspecifik fjärrvärme (GWh)",Miljö!$B$1:$R$1,0),FALSE))</f>
        <v>0</v>
      </c>
      <c r="AS355" s="82">
        <f t="shared" si="62"/>
        <v>0.58939096267190572</v>
      </c>
      <c r="AU355" s="73" t="str">
        <f>VLOOKUP($B355,'Miljövärden urval för publ'!$B$2:$I$486,7,FALSE)</f>
        <v>Ja</v>
      </c>
      <c r="AV355" s="73" t="str">
        <f>VLOOKUP($B355,'Miljövärden urval för publ'!$B$2:$I$486,6,FALSE)</f>
        <v>Nej</v>
      </c>
      <c r="AZ355" s="73">
        <f t="shared" si="58"/>
        <v>1.7999999999999999E-2</v>
      </c>
      <c r="BA355" s="73">
        <f t="shared" si="63"/>
        <v>0</v>
      </c>
      <c r="BB355" s="73">
        <f t="shared" si="59"/>
        <v>0</v>
      </c>
      <c r="BC355" s="73">
        <f t="shared" si="60"/>
        <v>1</v>
      </c>
      <c r="BE355" s="73">
        <f t="shared" si="64"/>
        <v>0</v>
      </c>
      <c r="BF355" s="73">
        <f t="shared" si="65"/>
        <v>0</v>
      </c>
      <c r="BH355" s="73">
        <f t="shared" si="61"/>
        <v>1</v>
      </c>
    </row>
    <row r="356" spans="1:60" ht="15" x14ac:dyDescent="0.25">
      <c r="A356" t="s">
        <v>458</v>
      </c>
      <c r="B356" t="s">
        <v>459</v>
      </c>
      <c r="C356" s="73">
        <f>VLOOKUP($B356,'Tillförd energi'!$B$2:$AS$506,MATCH(C$1,'Tillförd energi'!$B$1:$AQ$1,0),FALSE)</f>
        <v>0</v>
      </c>
      <c r="D356" s="73">
        <f>VLOOKUP($B356,'Tillförd energi'!$B$2:$AS$506,MATCH(D$1,'Tillförd energi'!$B$1:$AQ$1,0),FALSE)</f>
        <v>0</v>
      </c>
      <c r="E356" s="73">
        <f>VLOOKUP($B356,'Tillförd energi'!$B$2:$AS$506,MATCH(E$1,'Tillförd energi'!$B$1:$AQ$1,0),FALSE)</f>
        <v>0</v>
      </c>
      <c r="F356" s="73">
        <f>VLOOKUP($B356,'Tillförd energi'!$B$2:$AS$506,MATCH(F$1,'Tillförd energi'!$B$1:$AQ$1,0),FALSE)</f>
        <v>0</v>
      </c>
      <c r="G356" s="73">
        <f>VLOOKUP($B356,'Tillförd energi'!$B$2:$AS$506,MATCH(G$1,'Tillförd energi'!$B$1:$AQ$1,0),FALSE)</f>
        <v>0</v>
      </c>
      <c r="H356" s="73">
        <f>VLOOKUP($B356,'Tillförd energi'!$B$2:$AS$506,MATCH(H$1,'Tillförd energi'!$B$1:$AQ$1,0),FALSE)</f>
        <v>0</v>
      </c>
      <c r="I356" s="73">
        <f>VLOOKUP($B356,'Tillförd energi'!$B$2:$AS$506,MATCH(I$1,'Tillförd energi'!$B$1:$AQ$1,0),FALSE)</f>
        <v>0</v>
      </c>
      <c r="J356" s="73">
        <f>VLOOKUP($B356,'Tillförd energi'!$B$2:$AS$506,MATCH(J$1,'Tillförd energi'!$B$1:$AQ$1,0),FALSE)</f>
        <v>0</v>
      </c>
      <c r="K356" s="73">
        <f>VLOOKUP($B356,'Tillförd energi'!$B$2:$AS$506,MATCH(K$1,'Tillförd energi'!$B$1:$AQ$1,0),FALSE)</f>
        <v>0</v>
      </c>
      <c r="L356" s="73">
        <f>VLOOKUP($B356,'Tillförd energi'!$B$2:$AS$506,MATCH(L$1,'Tillförd energi'!$B$1:$AQ$1,0),FALSE)</f>
        <v>0</v>
      </c>
      <c r="M356" s="73">
        <f>VLOOKUP($B356,'Tillförd energi'!$B$2:$AS$506,MATCH(M$1,'Tillförd energi'!$B$1:$AQ$1,0),FALSE)</f>
        <v>0</v>
      </c>
      <c r="N356" s="73">
        <f>VLOOKUP($B356,'Tillförd energi'!$B$2:$AS$506,MATCH(N$1,'Tillförd energi'!$B$1:$AQ$1,0),FALSE)</f>
        <v>0</v>
      </c>
      <c r="O356" s="73">
        <f>VLOOKUP($B356,'Tillförd energi'!$B$2:$AS$506,MATCH(O$1,'Tillförd energi'!$B$1:$AQ$1,0),FALSE)</f>
        <v>0</v>
      </c>
      <c r="P356" s="73">
        <f>VLOOKUP($B356,'Tillförd energi'!$B$2:$AS$506,MATCH(P$1,'Tillförd energi'!$B$1:$AQ$1,0),FALSE)</f>
        <v>5.0588199999999999</v>
      </c>
      <c r="Q356" s="73">
        <f>VLOOKUP($B356,'Tillförd energi'!$B$2:$AS$506,MATCH(Q$1,'Tillförd energi'!$B$1:$AQ$1,0),FALSE)</f>
        <v>0</v>
      </c>
      <c r="R356" s="73">
        <f>VLOOKUP($B356,'Tillförd energi'!$B$2:$AS$506,MATCH(R$1,'Tillförd energi'!$B$1:$AQ$1,0),FALSE)</f>
        <v>0</v>
      </c>
      <c r="S356" s="73">
        <f>VLOOKUP($B356,'Tillförd energi'!$B$2:$AS$506,MATCH(S$1,'Tillförd energi'!$B$1:$AQ$1,0),FALSE)</f>
        <v>0</v>
      </c>
      <c r="T356" s="73">
        <f>VLOOKUP($B356,'Tillförd energi'!$B$2:$AS$506,MATCH(T$1,'Tillförd energi'!$B$1:$AQ$1,0),FALSE)</f>
        <v>0</v>
      </c>
      <c r="U356" s="73">
        <f>VLOOKUP($B356,'Tillförd energi'!$B$2:$AS$506,MATCH(U$1,'Tillförd energi'!$B$1:$AQ$1,0),FALSE)</f>
        <v>0</v>
      </c>
      <c r="V356" s="73">
        <f>VLOOKUP($B356,'Tillförd energi'!$B$2:$AS$506,MATCH(V$1,'Tillförd energi'!$B$1:$AQ$1,0),FALSE)</f>
        <v>0</v>
      </c>
      <c r="W356" s="73">
        <f>VLOOKUP($B356,'Tillförd energi'!$B$2:$AS$506,MATCH(W$1,'Tillförd energi'!$B$1:$AQ$1,0),FALSE)</f>
        <v>0</v>
      </c>
      <c r="X356" s="73">
        <f>VLOOKUP($B356,'Tillförd energi'!$B$2:$AS$506,MATCH(X$1,'Tillförd energi'!$B$1:$AQ$1,0),FALSE)</f>
        <v>0</v>
      </c>
      <c r="Y356" s="73">
        <f>VLOOKUP($B356,'Tillförd energi'!$B$2:$AS$506,MATCH(Y$1,'Tillförd energi'!$B$1:$AQ$1,0),FALSE)</f>
        <v>0</v>
      </c>
      <c r="Z356" s="73">
        <f>VLOOKUP($B356,'Tillförd energi'!$B$2:$AS$506,MATCH(Z$1,'Tillförd energi'!$B$1:$AQ$1,0),FALSE)</f>
        <v>0</v>
      </c>
      <c r="AA356" s="73">
        <f>VLOOKUP($B356,'Tillförd energi'!$B$2:$AS$506,MATCH(AA$1,'Tillförd energi'!$B$1:$AQ$1,0),FALSE)</f>
        <v>0</v>
      </c>
      <c r="AB356" s="73">
        <f>VLOOKUP($B356,'Tillförd energi'!$B$2:$AS$506,MATCH(AB$1,'Tillförd energi'!$B$1:$AQ$1,0),FALSE)</f>
        <v>0</v>
      </c>
      <c r="AC356" s="73">
        <f>VLOOKUP($B356,'Tillförd energi'!$B$2:$AS$506,MATCH(AC$1,'Tillförd energi'!$B$1:$AQ$1,0),FALSE)</f>
        <v>0</v>
      </c>
      <c r="AD356" s="73">
        <f>VLOOKUP($B356,'Tillförd energi'!$B$2:$AS$506,MATCH(AD$1,'Tillförd energi'!$B$1:$AQ$1,0),FALSE)</f>
        <v>0</v>
      </c>
      <c r="AF356" s="73">
        <f>VLOOKUP($B356,'Tillförd energi'!$B$2:$AS$506,MATCH(AF$1,'Tillförd energi'!$B$1:$AQ$1,0),FALSE)</f>
        <v>0.10199999999999999</v>
      </c>
      <c r="AH356" s="73">
        <f>IFERROR(VLOOKUP(B356,Miljö!$B$1:$S$476,9,FALSE)/1,0)</f>
        <v>0</v>
      </c>
      <c r="AJ356" s="81" t="str">
        <f>IFERROR(VLOOKUP($B356,Miljö!$B$1:$S$500,MATCH("hjälpel exklusive kraftvärme (GWh)",Miljö!$B$1:$V$1,0),FALSE)/1,"")</f>
        <v/>
      </c>
      <c r="AK356" s="81">
        <f t="shared" si="55"/>
        <v>0.10199999999999999</v>
      </c>
      <c r="AL356" s="81">
        <f>VLOOKUP($B356,'Slutlig allokering'!$B$2:$AL$462,MATCH("Hjälpel kraftvärme",'Slutlig allokering'!$B$2:$AL$2,0),FALSE)</f>
        <v>0</v>
      </c>
      <c r="AN356" s="73">
        <f t="shared" si="56"/>
        <v>5.1608200000000002</v>
      </c>
      <c r="AO356" s="73">
        <f t="shared" si="57"/>
        <v>5.1608200000000002</v>
      </c>
      <c r="AP356" s="73">
        <f>IF(ISERROR(1/VLOOKUP($B356,Leveranser!$B$1:$S$500,MATCH("såld värme (gwh)",Leveranser!$B$1:$S$1,0),FALSE)),"",VLOOKUP($B356,Leveranser!$B$1:$S$500,MATCH("såld värme (gwh)",Leveranser!$B$1:$S$1,0),FALSE))</f>
        <v>3.4</v>
      </c>
      <c r="AQ356" s="73">
        <f>VLOOKUP($B356,Leveranser!$B$1:$Y$500,MATCH("Totalt såld fjärrvärme till andra fjärrvärmeföretag",Leveranser!$B$1:$AA$1,0),FALSE)</f>
        <v>0</v>
      </c>
      <c r="AR356" s="73">
        <f>IF(ISERROR(1/VLOOKUP($B356,Miljö!$B$1:$S$500,MATCH("Såld mängd produktionsspecifik fjärrvärme (GWh)",Miljö!$B$1:$R$1,0),FALSE)),0,VLOOKUP($B356,Miljö!$B$1:$S$500,MATCH("Såld mängd produktionsspecifik fjärrvärme (GWh)",Miljö!$B$1:$R$1,0),FALSE))</f>
        <v>0</v>
      </c>
      <c r="AS356" s="82">
        <f t="shared" si="62"/>
        <v>0.65881003406435412</v>
      </c>
      <c r="AU356" s="73" t="str">
        <f>VLOOKUP($B356,'Miljövärden urval för publ'!$B$2:$I$486,7,FALSE)</f>
        <v>Ja</v>
      </c>
      <c r="AV356" s="73" t="str">
        <f>VLOOKUP($B356,'Miljövärden urval för publ'!$B$2:$I$486,6,FALSE)</f>
        <v>Nej</v>
      </c>
      <c r="AZ356" s="73">
        <f t="shared" si="58"/>
        <v>0.10199999999999999</v>
      </c>
      <c r="BA356" s="73">
        <f t="shared" si="63"/>
        <v>0</v>
      </c>
      <c r="BB356" s="73">
        <f t="shared" si="59"/>
        <v>5.0588199999999999</v>
      </c>
      <c r="BC356" s="73">
        <f t="shared" si="60"/>
        <v>0</v>
      </c>
      <c r="BE356" s="73">
        <f t="shared" si="64"/>
        <v>0</v>
      </c>
      <c r="BF356" s="73">
        <f t="shared" si="65"/>
        <v>0</v>
      </c>
      <c r="BH356" s="73">
        <f t="shared" si="61"/>
        <v>5.0588199999999999</v>
      </c>
    </row>
    <row r="357" spans="1:60" ht="15" x14ac:dyDescent="0.25">
      <c r="A357" t="s">
        <v>458</v>
      </c>
      <c r="B357" t="s">
        <v>460</v>
      </c>
      <c r="C357" s="73">
        <f>VLOOKUP($B357,'Tillförd energi'!$B$2:$AS$506,MATCH(C$1,'Tillförd energi'!$B$1:$AQ$1,0),FALSE)</f>
        <v>0</v>
      </c>
      <c r="D357" s="73">
        <f>VLOOKUP($B357,'Tillförd energi'!$B$2:$AS$506,MATCH(D$1,'Tillförd energi'!$B$1:$AQ$1,0),FALSE)</f>
        <v>0.7</v>
      </c>
      <c r="E357" s="73">
        <f>VLOOKUP($B357,'Tillförd energi'!$B$2:$AS$506,MATCH(E$1,'Tillförd energi'!$B$1:$AQ$1,0),FALSE)</f>
        <v>0</v>
      </c>
      <c r="F357" s="73">
        <f>VLOOKUP($B357,'Tillförd energi'!$B$2:$AS$506,MATCH(F$1,'Tillförd energi'!$B$1:$AQ$1,0),FALSE)</f>
        <v>0</v>
      </c>
      <c r="G357" s="73">
        <f>VLOOKUP($B357,'Tillförd energi'!$B$2:$AS$506,MATCH(G$1,'Tillförd energi'!$B$1:$AQ$1,0),FALSE)</f>
        <v>0</v>
      </c>
      <c r="H357" s="73">
        <f>VLOOKUP($B357,'Tillförd energi'!$B$2:$AS$506,MATCH(H$1,'Tillförd energi'!$B$1:$AQ$1,0),FALSE)</f>
        <v>2.8</v>
      </c>
      <c r="I357" s="73">
        <f>VLOOKUP($B357,'Tillförd energi'!$B$2:$AS$506,MATCH(I$1,'Tillförd energi'!$B$1:$AQ$1,0),FALSE)</f>
        <v>0</v>
      </c>
      <c r="J357" s="73">
        <f>VLOOKUP($B357,'Tillförd energi'!$B$2:$AS$506,MATCH(J$1,'Tillförd energi'!$B$1:$AQ$1,0),FALSE)</f>
        <v>0</v>
      </c>
      <c r="K357" s="73">
        <f>VLOOKUP($B357,'Tillförd energi'!$B$2:$AS$506,MATCH(K$1,'Tillförd energi'!$B$1:$AQ$1,0),FALSE)</f>
        <v>0</v>
      </c>
      <c r="L357" s="73">
        <f>VLOOKUP($B357,'Tillförd energi'!$B$2:$AS$506,MATCH(L$1,'Tillförd energi'!$B$1:$AQ$1,0),FALSE)</f>
        <v>0</v>
      </c>
      <c r="M357" s="73">
        <f>VLOOKUP($B357,'Tillförd energi'!$B$2:$AS$506,MATCH(M$1,'Tillförd energi'!$B$1:$AQ$1,0),FALSE)</f>
        <v>0</v>
      </c>
      <c r="N357" s="73">
        <f>VLOOKUP($B357,'Tillförd energi'!$B$2:$AS$506,MATCH(N$1,'Tillförd energi'!$B$1:$AQ$1,0),FALSE)</f>
        <v>0</v>
      </c>
      <c r="O357" s="73">
        <f>VLOOKUP($B357,'Tillförd energi'!$B$2:$AS$506,MATCH(O$1,'Tillförd energi'!$B$1:$AQ$1,0),FALSE)</f>
        <v>20.100000000000001</v>
      </c>
      <c r="P357" s="73">
        <f>VLOOKUP($B357,'Tillförd energi'!$B$2:$AS$506,MATCH(P$1,'Tillförd energi'!$B$1:$AQ$1,0),FALSE)</f>
        <v>0</v>
      </c>
      <c r="Q357" s="73">
        <f>VLOOKUP($B357,'Tillförd energi'!$B$2:$AS$506,MATCH(Q$1,'Tillförd energi'!$B$1:$AQ$1,0),FALSE)</f>
        <v>4.2</v>
      </c>
      <c r="R357" s="73">
        <f>VLOOKUP($B357,'Tillförd energi'!$B$2:$AS$506,MATCH(R$1,'Tillförd energi'!$B$1:$AQ$1,0),FALSE)</f>
        <v>22</v>
      </c>
      <c r="S357" s="73">
        <f>VLOOKUP($B357,'Tillförd energi'!$B$2:$AS$506,MATCH(S$1,'Tillförd energi'!$B$1:$AQ$1,0),FALSE)</f>
        <v>0</v>
      </c>
      <c r="T357" s="73">
        <f>VLOOKUP($B357,'Tillförd energi'!$B$2:$AS$506,MATCH(T$1,'Tillförd energi'!$B$1:$AQ$1,0),FALSE)</f>
        <v>0</v>
      </c>
      <c r="U357" s="73">
        <f>VLOOKUP($B357,'Tillförd energi'!$B$2:$AS$506,MATCH(U$1,'Tillförd energi'!$B$1:$AQ$1,0),FALSE)</f>
        <v>0</v>
      </c>
      <c r="V357" s="73">
        <f>VLOOKUP($B357,'Tillförd energi'!$B$2:$AS$506,MATCH(V$1,'Tillförd energi'!$B$1:$AQ$1,0),FALSE)</f>
        <v>0</v>
      </c>
      <c r="W357" s="73">
        <f>VLOOKUP($B357,'Tillförd energi'!$B$2:$AS$506,MATCH(W$1,'Tillförd energi'!$B$1:$AQ$1,0),FALSE)</f>
        <v>0</v>
      </c>
      <c r="X357" s="73">
        <f>VLOOKUP($B357,'Tillförd energi'!$B$2:$AS$506,MATCH(X$1,'Tillförd energi'!$B$1:$AQ$1,0),FALSE)</f>
        <v>0</v>
      </c>
      <c r="Y357" s="73">
        <f>VLOOKUP($B357,'Tillförd energi'!$B$2:$AS$506,MATCH(Y$1,'Tillförd energi'!$B$1:$AQ$1,0),FALSE)</f>
        <v>0</v>
      </c>
      <c r="Z357" s="73">
        <f>VLOOKUP($B357,'Tillförd energi'!$B$2:$AS$506,MATCH(Z$1,'Tillförd energi'!$B$1:$AQ$1,0),FALSE)</f>
        <v>0</v>
      </c>
      <c r="AA357" s="73">
        <f>VLOOKUP($B357,'Tillförd energi'!$B$2:$AS$506,MATCH(AA$1,'Tillförd energi'!$B$1:$AQ$1,0),FALSE)</f>
        <v>0</v>
      </c>
      <c r="AB357" s="73">
        <f>VLOOKUP($B357,'Tillförd energi'!$B$2:$AS$506,MATCH(AB$1,'Tillförd energi'!$B$1:$AQ$1,0),FALSE)</f>
        <v>2.5</v>
      </c>
      <c r="AC357" s="73">
        <f>VLOOKUP($B357,'Tillförd energi'!$B$2:$AS$506,MATCH(AC$1,'Tillförd energi'!$B$1:$AQ$1,0),FALSE)</f>
        <v>0</v>
      </c>
      <c r="AD357" s="73">
        <f>VLOOKUP($B357,'Tillförd energi'!$B$2:$AS$506,MATCH(AD$1,'Tillförd energi'!$B$1:$AQ$1,0),FALSE)</f>
        <v>0</v>
      </c>
      <c r="AF357" s="73">
        <f>VLOOKUP($B357,'Tillförd energi'!$B$2:$AS$506,MATCH(AF$1,'Tillförd energi'!$B$1:$AQ$1,0),FALSE)</f>
        <v>0.8</v>
      </c>
      <c r="AH357" s="73">
        <f>IFERROR(VLOOKUP(B357,Miljö!$B$1:$S$476,9,FALSE)/1,0)</f>
        <v>0</v>
      </c>
      <c r="AJ357" s="81">
        <f>IFERROR(VLOOKUP($B357,Miljö!$B$1:$S$500,MATCH("hjälpel exklusive kraftvärme (GWh)",Miljö!$B$1:$V$1,0),FALSE)/1,"")</f>
        <v>0.8</v>
      </c>
      <c r="AK357" s="81">
        <f t="shared" si="55"/>
        <v>0.8</v>
      </c>
      <c r="AL357" s="81">
        <f>VLOOKUP($B357,'Slutlig allokering'!$B$2:$AL$462,MATCH("Hjälpel kraftvärme",'Slutlig allokering'!$B$2:$AL$2,0),FALSE)</f>
        <v>0</v>
      </c>
      <c r="AN357" s="73">
        <f t="shared" si="56"/>
        <v>53.099999999999994</v>
      </c>
      <c r="AO357" s="73">
        <f t="shared" si="57"/>
        <v>53.099999999999994</v>
      </c>
      <c r="AP357" s="73">
        <f>IF(ISERROR(1/VLOOKUP($B357,Leveranser!$B$1:$S$500,MATCH("såld värme (gwh)",Leveranser!$B$1:$S$1,0),FALSE)),"",VLOOKUP($B357,Leveranser!$B$1:$S$500,MATCH("såld värme (gwh)",Leveranser!$B$1:$S$1,0),FALSE))</f>
        <v>41.9</v>
      </c>
      <c r="AQ357" s="73">
        <f>VLOOKUP($B357,Leveranser!$B$1:$Y$500,MATCH("Totalt såld fjärrvärme till andra fjärrvärmeföretag",Leveranser!$B$1:$AA$1,0),FALSE)</f>
        <v>0</v>
      </c>
      <c r="AR357" s="73">
        <f>IF(ISERROR(1/VLOOKUP($B357,Miljö!$B$1:$S$500,MATCH("Såld mängd produktionsspecifik fjärrvärme (GWh)",Miljö!$B$1:$R$1,0),FALSE)),0,VLOOKUP($B357,Miljö!$B$1:$S$500,MATCH("Såld mängd produktionsspecifik fjärrvärme (GWh)",Miljö!$B$1:$R$1,0),FALSE))</f>
        <v>0</v>
      </c>
      <c r="AS357" s="82">
        <f t="shared" si="62"/>
        <v>0.78907721280602638</v>
      </c>
      <c r="AU357" s="73" t="str">
        <f>VLOOKUP($B357,'Miljövärden urval för publ'!$B$2:$I$486,7,FALSE)</f>
        <v>Ja</v>
      </c>
      <c r="AV357" s="73" t="str">
        <f>VLOOKUP($B357,'Miljövärden urval för publ'!$B$2:$I$486,6,FALSE)</f>
        <v>Nej</v>
      </c>
      <c r="AZ357" s="73">
        <f t="shared" si="58"/>
        <v>0.8</v>
      </c>
      <c r="BA357" s="73">
        <f t="shared" si="63"/>
        <v>0</v>
      </c>
      <c r="BB357" s="73">
        <f t="shared" si="59"/>
        <v>20.100000000000001</v>
      </c>
      <c r="BC357" s="73">
        <f t="shared" si="60"/>
        <v>26.2</v>
      </c>
      <c r="BE357" s="73">
        <f t="shared" si="64"/>
        <v>0</v>
      </c>
      <c r="BF357" s="73">
        <f t="shared" si="65"/>
        <v>0</v>
      </c>
      <c r="BH357" s="73">
        <f t="shared" si="61"/>
        <v>46.3</v>
      </c>
    </row>
    <row r="358" spans="1:60" ht="15" x14ac:dyDescent="0.25">
      <c r="A358" t="s">
        <v>461</v>
      </c>
      <c r="B358" t="s">
        <v>462</v>
      </c>
      <c r="C358" s="73">
        <f>VLOOKUP($B358,'Tillförd energi'!$B$2:$AS$506,MATCH(C$1,'Tillförd energi'!$B$1:$AQ$1,0),FALSE)</f>
        <v>0</v>
      </c>
      <c r="D358" s="73">
        <f>VLOOKUP($B358,'Tillförd energi'!$B$2:$AS$506,MATCH(D$1,'Tillförd energi'!$B$1:$AQ$1,0),FALSE)</f>
        <v>0</v>
      </c>
      <c r="E358" s="73">
        <f>VLOOKUP($B358,'Tillförd energi'!$B$2:$AS$506,MATCH(E$1,'Tillförd energi'!$B$1:$AQ$1,0),FALSE)</f>
        <v>0</v>
      </c>
      <c r="F358" s="73">
        <f>VLOOKUP($B358,'Tillförd energi'!$B$2:$AS$506,MATCH(F$1,'Tillförd energi'!$B$1:$AQ$1,0),FALSE)</f>
        <v>0</v>
      </c>
      <c r="G358" s="73">
        <f>VLOOKUP($B358,'Tillförd energi'!$B$2:$AS$506,MATCH(G$1,'Tillförd energi'!$B$1:$AQ$1,0),FALSE)</f>
        <v>0</v>
      </c>
      <c r="H358" s="73">
        <f>VLOOKUP($B358,'Tillförd energi'!$B$2:$AS$506,MATCH(H$1,'Tillförd energi'!$B$1:$AQ$1,0),FALSE)</f>
        <v>0</v>
      </c>
      <c r="I358" s="73">
        <f>VLOOKUP($B358,'Tillförd energi'!$B$2:$AS$506,MATCH(I$1,'Tillförd energi'!$B$1:$AQ$1,0),FALSE)</f>
        <v>0</v>
      </c>
      <c r="J358" s="73">
        <f>VLOOKUP($B358,'Tillförd energi'!$B$2:$AS$506,MATCH(J$1,'Tillförd energi'!$B$1:$AQ$1,0),FALSE)</f>
        <v>0</v>
      </c>
      <c r="K358" s="73">
        <f>VLOOKUP($B358,'Tillförd energi'!$B$2:$AS$506,MATCH(K$1,'Tillförd energi'!$B$1:$AQ$1,0),FALSE)</f>
        <v>0</v>
      </c>
      <c r="L358" s="73">
        <f>VLOOKUP($B358,'Tillförd energi'!$B$2:$AS$506,MATCH(L$1,'Tillförd energi'!$B$1:$AQ$1,0),FALSE)</f>
        <v>0</v>
      </c>
      <c r="M358" s="73">
        <f>VLOOKUP($B358,'Tillförd energi'!$B$2:$AS$506,MATCH(M$1,'Tillförd energi'!$B$1:$AQ$1,0),FALSE)</f>
        <v>0</v>
      </c>
      <c r="N358" s="73">
        <f>VLOOKUP($B358,'Tillförd energi'!$B$2:$AS$506,MATCH(N$1,'Tillförd energi'!$B$1:$AQ$1,0),FALSE)</f>
        <v>0</v>
      </c>
      <c r="O358" s="73">
        <f>VLOOKUP($B358,'Tillförd energi'!$B$2:$AS$506,MATCH(O$1,'Tillförd energi'!$B$1:$AQ$1,0),FALSE)</f>
        <v>0</v>
      </c>
      <c r="P358" s="73">
        <f>VLOOKUP($B358,'Tillförd energi'!$B$2:$AS$506,MATCH(P$1,'Tillförd energi'!$B$1:$AQ$1,0),FALSE)</f>
        <v>0</v>
      </c>
      <c r="Q358" s="73">
        <f>VLOOKUP($B358,'Tillförd energi'!$B$2:$AS$506,MATCH(Q$1,'Tillförd energi'!$B$1:$AQ$1,0),FALSE)</f>
        <v>0</v>
      </c>
      <c r="R358" s="73">
        <f>VLOOKUP($B358,'Tillförd energi'!$B$2:$AS$506,MATCH(R$1,'Tillförd energi'!$B$1:$AQ$1,0),FALSE)</f>
        <v>0</v>
      </c>
      <c r="S358" s="73">
        <f>VLOOKUP($B358,'Tillförd energi'!$B$2:$AS$506,MATCH(S$1,'Tillförd energi'!$B$1:$AQ$1,0),FALSE)</f>
        <v>0</v>
      </c>
      <c r="T358" s="73">
        <f>VLOOKUP($B358,'Tillförd energi'!$B$2:$AS$506,MATCH(T$1,'Tillförd energi'!$B$1:$AQ$1,0),FALSE)</f>
        <v>0</v>
      </c>
      <c r="U358" s="73">
        <f>VLOOKUP($B358,'Tillförd energi'!$B$2:$AS$506,MATCH(U$1,'Tillförd energi'!$B$1:$AQ$1,0),FALSE)</f>
        <v>0</v>
      </c>
      <c r="V358" s="73">
        <f>VLOOKUP($B358,'Tillförd energi'!$B$2:$AS$506,MATCH(V$1,'Tillförd energi'!$B$1:$AQ$1,0),FALSE)</f>
        <v>0</v>
      </c>
      <c r="W358" s="73">
        <f>VLOOKUP($B358,'Tillförd energi'!$B$2:$AS$506,MATCH(W$1,'Tillförd energi'!$B$1:$AQ$1,0),FALSE)</f>
        <v>0</v>
      </c>
      <c r="X358" s="73">
        <f>VLOOKUP($B358,'Tillförd energi'!$B$2:$AS$506,MATCH(X$1,'Tillförd energi'!$B$1:$AQ$1,0),FALSE)</f>
        <v>0</v>
      </c>
      <c r="Y358" s="73">
        <f>VLOOKUP($B358,'Tillförd energi'!$B$2:$AS$506,MATCH(Y$1,'Tillförd energi'!$B$1:$AQ$1,0),FALSE)</f>
        <v>0</v>
      </c>
      <c r="Z358" s="73">
        <f>VLOOKUP($B358,'Tillförd energi'!$B$2:$AS$506,MATCH(Z$1,'Tillförd energi'!$B$1:$AQ$1,0),FALSE)</f>
        <v>0</v>
      </c>
      <c r="AA358" s="73">
        <f>VLOOKUP($B358,'Tillförd energi'!$B$2:$AS$506,MATCH(AA$1,'Tillförd energi'!$B$1:$AQ$1,0),FALSE)</f>
        <v>0</v>
      </c>
      <c r="AB358" s="73">
        <f>VLOOKUP($B358,'Tillförd energi'!$B$2:$AS$506,MATCH(AB$1,'Tillförd energi'!$B$1:$AQ$1,0),FALSE)</f>
        <v>0</v>
      </c>
      <c r="AC358" s="73">
        <f>VLOOKUP($B358,'Tillförd energi'!$B$2:$AS$506,MATCH(AC$1,'Tillförd energi'!$B$1:$AQ$1,0),FALSE)</f>
        <v>0</v>
      </c>
      <c r="AD358" s="73">
        <f>VLOOKUP($B358,'Tillförd energi'!$B$2:$AS$506,MATCH(AD$1,'Tillförd energi'!$B$1:$AQ$1,0),FALSE)</f>
        <v>0</v>
      </c>
      <c r="AF358" s="73">
        <f>VLOOKUP($B358,'Tillförd energi'!$B$2:$AS$506,MATCH(AF$1,'Tillförd energi'!$B$1:$AQ$1,0),FALSE)</f>
        <v>0</v>
      </c>
      <c r="AH358" s="73">
        <f>IFERROR(VLOOKUP(B358,Miljö!$B$1:$S$476,9,FALSE)/1,0)</f>
        <v>0</v>
      </c>
      <c r="AJ358" s="81" t="str">
        <f>IFERROR(VLOOKUP($B358,Miljö!$B$1:$S$500,MATCH("hjälpel exklusive kraftvärme (GWh)",Miljö!$B$1:$V$1,0),FALSE)/1,"")</f>
        <v/>
      </c>
      <c r="AK358" s="81">
        <f t="shared" si="55"/>
        <v>0</v>
      </c>
      <c r="AL358" s="81">
        <f>VLOOKUP($B358,'Slutlig allokering'!$B$2:$AL$462,MATCH("Hjälpel kraftvärme",'Slutlig allokering'!$B$2:$AL$2,0),FALSE)</f>
        <v>0</v>
      </c>
      <c r="AN358" s="73">
        <f t="shared" si="56"/>
        <v>0</v>
      </c>
      <c r="AO358" s="73">
        <f t="shared" si="57"/>
        <v>0</v>
      </c>
      <c r="AP358" s="73" t="str">
        <f>IF(ISERROR(1/VLOOKUP($B358,Leveranser!$B$1:$S$500,MATCH("såld värme (gwh)",Leveranser!$B$1:$S$1,0),FALSE)),"",VLOOKUP($B358,Leveranser!$B$1:$S$500,MATCH("såld värme (gwh)",Leveranser!$B$1:$S$1,0),FALSE))</f>
        <v/>
      </c>
      <c r="AQ358" s="73">
        <f>VLOOKUP($B358,Leveranser!$B$1:$Y$500,MATCH("Totalt såld fjärrvärme till andra fjärrvärmeföretag",Leveranser!$B$1:$AA$1,0),FALSE)</f>
        <v>0</v>
      </c>
      <c r="AR358" s="73">
        <f>IF(ISERROR(1/VLOOKUP($B358,Miljö!$B$1:$S$500,MATCH("Såld mängd produktionsspecifik fjärrvärme (GWh)",Miljö!$B$1:$R$1,0),FALSE)),0,VLOOKUP($B358,Miljö!$B$1:$S$500,MATCH("Såld mängd produktionsspecifik fjärrvärme (GWh)",Miljö!$B$1:$R$1,0),FALSE))</f>
        <v>0</v>
      </c>
      <c r="AS358" s="82" t="str">
        <f t="shared" si="62"/>
        <v/>
      </c>
      <c r="AU358" s="73" t="str">
        <f>VLOOKUP($B358,'Miljövärden urval för publ'!$B$2:$I$486,7,FALSE)</f>
        <v>Nej</v>
      </c>
      <c r="AV358" s="73" t="str">
        <f>VLOOKUP($B358,'Miljövärden urval för publ'!$B$2:$I$486,6,FALSE)</f>
        <v>Nej</v>
      </c>
      <c r="AZ358" s="73">
        <f t="shared" si="58"/>
        <v>0</v>
      </c>
      <c r="BA358" s="73">
        <f t="shared" si="63"/>
        <v>0</v>
      </c>
      <c r="BB358" s="73">
        <f t="shared" si="59"/>
        <v>0</v>
      </c>
      <c r="BC358" s="73">
        <f t="shared" si="60"/>
        <v>0</v>
      </c>
      <c r="BE358" s="73">
        <f t="shared" si="64"/>
        <v>0</v>
      </c>
      <c r="BF358" s="73">
        <f t="shared" si="65"/>
        <v>0</v>
      </c>
      <c r="BH358" s="73">
        <f t="shared" si="61"/>
        <v>0</v>
      </c>
    </row>
    <row r="359" spans="1:60" ht="15" x14ac:dyDescent="0.25">
      <c r="A359" t="s">
        <v>461</v>
      </c>
      <c r="B359" t="s">
        <v>463</v>
      </c>
      <c r="C359" s="73">
        <f>VLOOKUP($B359,'Tillförd energi'!$B$2:$AS$506,MATCH(C$1,'Tillförd energi'!$B$1:$AQ$1,0),FALSE)</f>
        <v>0</v>
      </c>
      <c r="D359" s="73">
        <f>VLOOKUP($B359,'Tillförd energi'!$B$2:$AS$506,MATCH(D$1,'Tillförd energi'!$B$1:$AQ$1,0),FALSE)</f>
        <v>4.2251300000000001</v>
      </c>
      <c r="E359" s="73">
        <f>VLOOKUP($B359,'Tillförd energi'!$B$2:$AS$506,MATCH(E$1,'Tillförd energi'!$B$1:$AQ$1,0),FALSE)</f>
        <v>0</v>
      </c>
      <c r="F359" s="73">
        <f>VLOOKUP($B359,'Tillförd energi'!$B$2:$AS$506,MATCH(F$1,'Tillförd energi'!$B$1:$AQ$1,0),FALSE)</f>
        <v>26</v>
      </c>
      <c r="G359" s="73">
        <f>VLOOKUP($B359,'Tillförd energi'!$B$2:$AS$506,MATCH(G$1,'Tillförd energi'!$B$1:$AQ$1,0),FALSE)</f>
        <v>0</v>
      </c>
      <c r="H359" s="73">
        <f>VLOOKUP($B359,'Tillförd energi'!$B$2:$AS$506,MATCH(H$1,'Tillförd energi'!$B$1:$AQ$1,0),FALSE)</f>
        <v>0</v>
      </c>
      <c r="I359" s="73">
        <f>VLOOKUP($B359,'Tillförd energi'!$B$2:$AS$506,MATCH(I$1,'Tillförd energi'!$B$1:$AQ$1,0),FALSE)</f>
        <v>466.04599999999999</v>
      </c>
      <c r="J359" s="73">
        <f>VLOOKUP($B359,'Tillförd energi'!$B$2:$AS$506,MATCH(J$1,'Tillförd energi'!$B$1:$AQ$1,0),FALSE)</f>
        <v>0</v>
      </c>
      <c r="K359" s="73">
        <f>VLOOKUP($B359,'Tillförd energi'!$B$2:$AS$506,MATCH(K$1,'Tillförd energi'!$B$1:$AQ$1,0),FALSE)</f>
        <v>624.42700000000002</v>
      </c>
      <c r="L359" s="73">
        <f>VLOOKUP($B359,'Tillförd energi'!$B$2:$AS$506,MATCH(L$1,'Tillförd energi'!$B$1:$AQ$1,0),FALSE)</f>
        <v>53.123699999999999</v>
      </c>
      <c r="M359" s="73">
        <f>VLOOKUP($B359,'Tillförd energi'!$B$2:$AS$506,MATCH(M$1,'Tillförd energi'!$B$1:$AQ$1,0),FALSE)</f>
        <v>210.32</v>
      </c>
      <c r="N359" s="73">
        <f>VLOOKUP($B359,'Tillförd energi'!$B$2:$AS$506,MATCH(N$1,'Tillförd energi'!$B$1:$AQ$1,0),FALSE)</f>
        <v>111.367</v>
      </c>
      <c r="O359" s="73">
        <f>VLOOKUP($B359,'Tillförd energi'!$B$2:$AS$506,MATCH(O$1,'Tillförd energi'!$B$1:$AQ$1,0),FALSE)</f>
        <v>100.968</v>
      </c>
      <c r="P359" s="73">
        <f>VLOOKUP($B359,'Tillförd energi'!$B$2:$AS$506,MATCH(P$1,'Tillförd energi'!$B$1:$AQ$1,0),FALSE)</f>
        <v>0</v>
      </c>
      <c r="Q359" s="73">
        <f>VLOOKUP($B359,'Tillförd energi'!$B$2:$AS$506,MATCH(Q$1,'Tillförd energi'!$B$1:$AQ$1,0),FALSE)</f>
        <v>214.41</v>
      </c>
      <c r="R359" s="73">
        <f>VLOOKUP($B359,'Tillförd energi'!$B$2:$AS$506,MATCH(R$1,'Tillförd energi'!$B$1:$AQ$1,0),FALSE)</f>
        <v>0</v>
      </c>
      <c r="S359" s="73">
        <f>VLOOKUP($B359,'Tillförd energi'!$B$2:$AS$506,MATCH(S$1,'Tillförd energi'!$B$1:$AQ$1,0),FALSE)</f>
        <v>0</v>
      </c>
      <c r="T359" s="73">
        <f>VLOOKUP($B359,'Tillförd energi'!$B$2:$AS$506,MATCH(T$1,'Tillförd energi'!$B$1:$AQ$1,0),FALSE)</f>
        <v>0</v>
      </c>
      <c r="U359" s="73">
        <f>VLOOKUP($B359,'Tillförd energi'!$B$2:$AS$506,MATCH(U$1,'Tillförd energi'!$B$1:$AQ$1,0),FALSE)</f>
        <v>10.78</v>
      </c>
      <c r="V359" s="73">
        <f>VLOOKUP($B359,'Tillförd energi'!$B$2:$AS$506,MATCH(V$1,'Tillförd energi'!$B$1:$AQ$1,0),FALSE)</f>
        <v>0</v>
      </c>
      <c r="W359" s="73">
        <f>VLOOKUP($B359,'Tillförd energi'!$B$2:$AS$506,MATCH(W$1,'Tillförd energi'!$B$1:$AQ$1,0),FALSE)</f>
        <v>1.2147300000000001</v>
      </c>
      <c r="X359" s="73">
        <f>VLOOKUP($B359,'Tillförd energi'!$B$2:$AS$506,MATCH(X$1,'Tillförd energi'!$B$1:$AQ$1,0),FALSE)</f>
        <v>280.39</v>
      </c>
      <c r="Y359" s="73">
        <f>VLOOKUP($B359,'Tillförd energi'!$B$2:$AS$506,MATCH(Y$1,'Tillförd energi'!$B$1:$AQ$1,0),FALSE)</f>
        <v>0</v>
      </c>
      <c r="Z359" s="73">
        <f>VLOOKUP($B359,'Tillförd energi'!$B$2:$AS$506,MATCH(Z$1,'Tillförd energi'!$B$1:$AQ$1,0),FALSE)</f>
        <v>0</v>
      </c>
      <c r="AA359" s="73">
        <f>VLOOKUP($B359,'Tillförd energi'!$B$2:$AS$506,MATCH(AA$1,'Tillförd energi'!$B$1:$AQ$1,0),FALSE)</f>
        <v>0</v>
      </c>
      <c r="AB359" s="73">
        <f>VLOOKUP($B359,'Tillförd energi'!$B$2:$AS$506,MATCH(AB$1,'Tillförd energi'!$B$1:$AQ$1,0),FALSE)</f>
        <v>401.99</v>
      </c>
      <c r="AC359" s="73">
        <f>VLOOKUP($B359,'Tillförd energi'!$B$2:$AS$506,MATCH(AC$1,'Tillförd energi'!$B$1:$AQ$1,0),FALSE)</f>
        <v>2.7</v>
      </c>
      <c r="AD359" s="73">
        <f>VLOOKUP($B359,'Tillförd energi'!$B$2:$AS$506,MATCH(AD$1,'Tillförd energi'!$B$1:$AQ$1,0),FALSE)</f>
        <v>0</v>
      </c>
      <c r="AF359" s="73">
        <f>VLOOKUP($B359,'Tillförd energi'!$B$2:$AS$506,MATCH(AF$1,'Tillförd energi'!$B$1:$AQ$1,0),FALSE)</f>
        <v>95.337299999999999</v>
      </c>
      <c r="AH359" s="73">
        <f>IFERROR(VLOOKUP(B359,Miljö!$B$1:$S$476,9,FALSE)/1,0)</f>
        <v>20.515999999999998</v>
      </c>
      <c r="AJ359" s="81">
        <f>IFERROR(VLOOKUP($B359,Miljö!$B$1:$S$500,MATCH("hjälpel exklusive kraftvärme (GWh)",Miljö!$B$1:$V$1,0),FALSE)/1,"")</f>
        <v>72.69</v>
      </c>
      <c r="AK359" s="81">
        <f t="shared" si="55"/>
        <v>72.69</v>
      </c>
      <c r="AL359" s="81">
        <f>VLOOKUP($B359,'Slutlig allokering'!$B$2:$AL$462,MATCH("Hjälpel kraftvärme",'Slutlig allokering'!$B$2:$AL$2,0),FALSE)</f>
        <v>22.647300000000001</v>
      </c>
      <c r="AN359" s="73">
        <f t="shared" si="56"/>
        <v>2603.2988599999999</v>
      </c>
      <c r="AO359" s="73">
        <f t="shared" si="57"/>
        <v>2623.81486</v>
      </c>
      <c r="AP359" s="73">
        <f>IF(ISERROR(1/VLOOKUP($B359,Leveranser!$B$1:$S$500,MATCH("såld värme (gwh)",Leveranser!$B$1:$S$1,0),FALSE)),"",VLOOKUP($B359,Leveranser!$B$1:$S$500,MATCH("såld värme (gwh)",Leveranser!$B$1:$S$1,0),FALSE))</f>
        <v>2497</v>
      </c>
      <c r="AQ359" s="73">
        <f>VLOOKUP($B359,Leveranser!$B$1:$Y$500,MATCH("Totalt såld fjärrvärme till andra fjärrvärmeföretag",Leveranser!$B$1:$AA$1,0),FALSE)</f>
        <v>2497</v>
      </c>
      <c r="AR359" s="73">
        <f>IF(ISERROR(1/VLOOKUP($B359,Miljö!$B$1:$S$500,MATCH("Såld mängd produktionsspecifik fjärrvärme (GWh)",Miljö!$B$1:$R$1,0),FALSE)),0,VLOOKUP($B359,Miljö!$B$1:$S$500,MATCH("Såld mängd produktionsspecifik fjärrvärme (GWh)",Miljö!$B$1:$R$1,0),FALSE))</f>
        <v>2497</v>
      </c>
      <c r="AS359" s="82">
        <f t="shared" si="62"/>
        <v>0.95166775600927878</v>
      </c>
      <c r="AU359" s="73" t="str">
        <f>VLOOKUP($B359,'Miljövärden urval för publ'!$B$2:$I$486,7,FALSE)</f>
        <v>Ja</v>
      </c>
      <c r="AV359" s="73" t="str">
        <f>VLOOKUP($B359,'Miljövärden urval för publ'!$B$2:$I$486,6,FALSE)</f>
        <v>Ja</v>
      </c>
      <c r="AZ359" s="73">
        <f t="shared" si="58"/>
        <v>95.337299999999999</v>
      </c>
      <c r="BA359" s="73">
        <f t="shared" si="63"/>
        <v>1.2147300000000001</v>
      </c>
      <c r="BB359" s="73">
        <f t="shared" si="59"/>
        <v>475.77870000000001</v>
      </c>
      <c r="BC359" s="73">
        <f t="shared" si="60"/>
        <v>214.41</v>
      </c>
      <c r="BE359" s="73">
        <f t="shared" si="64"/>
        <v>0</v>
      </c>
      <c r="BF359" s="73">
        <f t="shared" si="65"/>
        <v>0</v>
      </c>
      <c r="BH359" s="73">
        <f t="shared" si="61"/>
        <v>1326.61043</v>
      </c>
    </row>
    <row r="360" spans="1:60" ht="15" x14ac:dyDescent="0.25">
      <c r="A360" t="s">
        <v>464</v>
      </c>
      <c r="B360" t="s">
        <v>465</v>
      </c>
      <c r="C360" s="73">
        <f>VLOOKUP($B360,'Tillförd energi'!$B$2:$AS$506,MATCH(C$1,'Tillförd energi'!$B$1:$AQ$1,0),FALSE)</f>
        <v>0</v>
      </c>
      <c r="D360" s="73">
        <f>VLOOKUP($B360,'Tillförd energi'!$B$2:$AS$506,MATCH(D$1,'Tillförd energi'!$B$1:$AQ$1,0),FALSE)</f>
        <v>0</v>
      </c>
      <c r="E360" s="73">
        <f>VLOOKUP($B360,'Tillförd energi'!$B$2:$AS$506,MATCH(E$1,'Tillförd energi'!$B$1:$AQ$1,0),FALSE)</f>
        <v>0</v>
      </c>
      <c r="F360" s="73">
        <f>VLOOKUP($B360,'Tillförd energi'!$B$2:$AS$506,MATCH(F$1,'Tillförd energi'!$B$1:$AQ$1,0),FALSE)</f>
        <v>0</v>
      </c>
      <c r="G360" s="73">
        <f>VLOOKUP($B360,'Tillförd energi'!$B$2:$AS$506,MATCH(G$1,'Tillförd energi'!$B$1:$AQ$1,0),FALSE)</f>
        <v>0</v>
      </c>
      <c r="H360" s="73">
        <f>VLOOKUP($B360,'Tillförd energi'!$B$2:$AS$506,MATCH(H$1,'Tillförd energi'!$B$1:$AQ$1,0),FALSE)</f>
        <v>0.83499999999999996</v>
      </c>
      <c r="I360" s="73">
        <f>VLOOKUP($B360,'Tillförd energi'!$B$2:$AS$506,MATCH(I$1,'Tillförd energi'!$B$1:$AQ$1,0),FALSE)</f>
        <v>0</v>
      </c>
      <c r="J360" s="73">
        <f>VLOOKUP($B360,'Tillförd energi'!$B$2:$AS$506,MATCH(J$1,'Tillförd energi'!$B$1:$AQ$1,0),FALSE)</f>
        <v>0</v>
      </c>
      <c r="K360" s="73">
        <f>VLOOKUP($B360,'Tillförd energi'!$B$2:$AS$506,MATCH(K$1,'Tillförd energi'!$B$1:$AQ$1,0),FALSE)</f>
        <v>0</v>
      </c>
      <c r="L360" s="73">
        <f>VLOOKUP($B360,'Tillförd energi'!$B$2:$AS$506,MATCH(L$1,'Tillförd energi'!$B$1:$AQ$1,0),FALSE)</f>
        <v>0</v>
      </c>
      <c r="M360" s="73">
        <f>VLOOKUP($B360,'Tillförd energi'!$B$2:$AS$506,MATCH(M$1,'Tillförd energi'!$B$1:$AQ$1,0),FALSE)</f>
        <v>0</v>
      </c>
      <c r="N360" s="73">
        <f>VLOOKUP($B360,'Tillförd energi'!$B$2:$AS$506,MATCH(N$1,'Tillförd energi'!$B$1:$AQ$1,0),FALSE)</f>
        <v>0</v>
      </c>
      <c r="O360" s="73">
        <f>VLOOKUP($B360,'Tillförd energi'!$B$2:$AS$506,MATCH(O$1,'Tillförd energi'!$B$1:$AQ$1,0),FALSE)</f>
        <v>0</v>
      </c>
      <c r="P360" s="73">
        <f>VLOOKUP($B360,'Tillförd energi'!$B$2:$AS$506,MATCH(P$1,'Tillförd energi'!$B$1:$AQ$1,0),FALSE)</f>
        <v>15.024699999999999</v>
      </c>
      <c r="Q360" s="73">
        <f>VLOOKUP($B360,'Tillförd energi'!$B$2:$AS$506,MATCH(Q$1,'Tillförd energi'!$B$1:$AQ$1,0),FALSE)</f>
        <v>0</v>
      </c>
      <c r="R360" s="73">
        <f>VLOOKUP($B360,'Tillförd energi'!$B$2:$AS$506,MATCH(R$1,'Tillförd energi'!$B$1:$AQ$1,0),FALSE)</f>
        <v>0</v>
      </c>
      <c r="S360" s="73">
        <f>VLOOKUP($B360,'Tillförd energi'!$B$2:$AS$506,MATCH(S$1,'Tillförd energi'!$B$1:$AQ$1,0),FALSE)</f>
        <v>0</v>
      </c>
      <c r="T360" s="73">
        <f>VLOOKUP($B360,'Tillförd energi'!$B$2:$AS$506,MATCH(T$1,'Tillförd energi'!$B$1:$AQ$1,0),FALSE)</f>
        <v>0</v>
      </c>
      <c r="U360" s="73">
        <f>VLOOKUP($B360,'Tillförd energi'!$B$2:$AS$506,MATCH(U$1,'Tillförd energi'!$B$1:$AQ$1,0),FALSE)</f>
        <v>0</v>
      </c>
      <c r="V360" s="73">
        <f>VLOOKUP($B360,'Tillförd energi'!$B$2:$AS$506,MATCH(V$1,'Tillförd energi'!$B$1:$AQ$1,0),FALSE)</f>
        <v>0</v>
      </c>
      <c r="W360" s="73">
        <f>VLOOKUP($B360,'Tillförd energi'!$B$2:$AS$506,MATCH(W$1,'Tillförd energi'!$B$1:$AQ$1,0),FALSE)</f>
        <v>0</v>
      </c>
      <c r="X360" s="73">
        <f>VLOOKUP($B360,'Tillförd energi'!$B$2:$AS$506,MATCH(X$1,'Tillförd energi'!$B$1:$AQ$1,0),FALSE)</f>
        <v>0</v>
      </c>
      <c r="Y360" s="73">
        <f>VLOOKUP($B360,'Tillförd energi'!$B$2:$AS$506,MATCH(Y$1,'Tillförd energi'!$B$1:$AQ$1,0),FALSE)</f>
        <v>0</v>
      </c>
      <c r="Z360" s="73">
        <f>VLOOKUP($B360,'Tillförd energi'!$B$2:$AS$506,MATCH(Z$1,'Tillförd energi'!$B$1:$AQ$1,0),FALSE)</f>
        <v>0</v>
      </c>
      <c r="AA360" s="73">
        <f>VLOOKUP($B360,'Tillförd energi'!$B$2:$AS$506,MATCH(AA$1,'Tillförd energi'!$B$1:$AQ$1,0),FALSE)</f>
        <v>0</v>
      </c>
      <c r="AB360" s="73">
        <f>VLOOKUP($B360,'Tillförd energi'!$B$2:$AS$506,MATCH(AB$1,'Tillförd energi'!$B$1:$AQ$1,0),FALSE)</f>
        <v>0</v>
      </c>
      <c r="AC360" s="73">
        <f>VLOOKUP($B360,'Tillförd energi'!$B$2:$AS$506,MATCH(AC$1,'Tillförd energi'!$B$1:$AQ$1,0),FALSE)</f>
        <v>0</v>
      </c>
      <c r="AD360" s="73">
        <f>VLOOKUP($B360,'Tillförd energi'!$B$2:$AS$506,MATCH(AD$1,'Tillförd energi'!$B$1:$AQ$1,0),FALSE)</f>
        <v>0</v>
      </c>
      <c r="AF360" s="73">
        <f>VLOOKUP($B360,'Tillförd energi'!$B$2:$AS$506,MATCH(AF$1,'Tillförd energi'!$B$1:$AQ$1,0),FALSE)</f>
        <v>0.143229</v>
      </c>
      <c r="AH360" s="73">
        <f>IFERROR(VLOOKUP(B360,Miljö!$B$1:$S$476,9,FALSE)/1,0)</f>
        <v>0</v>
      </c>
      <c r="AJ360" s="81">
        <f>IFERROR(VLOOKUP($B360,Miljö!$B$1:$S$500,MATCH("hjälpel exklusive kraftvärme (GWh)",Miljö!$B$1:$V$1,0),FALSE)/1,"")</f>
        <v>0.143229</v>
      </c>
      <c r="AK360" s="81">
        <f t="shared" si="55"/>
        <v>0.143229</v>
      </c>
      <c r="AL360" s="81">
        <f>VLOOKUP($B360,'Slutlig allokering'!$B$2:$AL$462,MATCH("Hjälpel kraftvärme",'Slutlig allokering'!$B$2:$AL$2,0),FALSE)</f>
        <v>0</v>
      </c>
      <c r="AN360" s="73">
        <f t="shared" si="56"/>
        <v>16.002929000000002</v>
      </c>
      <c r="AO360" s="73">
        <f t="shared" si="57"/>
        <v>16.002929000000002</v>
      </c>
      <c r="AP360" s="73">
        <f>IF(ISERROR(1/VLOOKUP($B360,Leveranser!$B$1:$S$500,MATCH("såld värme (gwh)",Leveranser!$B$1:$S$1,0),FALSE)),"",VLOOKUP($B360,Leveranser!$B$1:$S$500,MATCH("såld värme (gwh)",Leveranser!$B$1:$S$1,0),FALSE))</f>
        <v>11.084535000000001</v>
      </c>
      <c r="AQ360" s="73">
        <f>VLOOKUP($B360,Leveranser!$B$1:$Y$500,MATCH("Totalt såld fjärrvärme till andra fjärrvärmeföretag",Leveranser!$B$1:$AA$1,0),FALSE)</f>
        <v>0</v>
      </c>
      <c r="AR360" s="73">
        <f>IF(ISERROR(1/VLOOKUP($B360,Miljö!$B$1:$S$500,MATCH("Såld mängd produktionsspecifik fjärrvärme (GWh)",Miljö!$B$1:$R$1,0),FALSE)),0,VLOOKUP($B360,Miljö!$B$1:$S$500,MATCH("Såld mängd produktionsspecifik fjärrvärme (GWh)",Miljö!$B$1:$R$1,0),FALSE))</f>
        <v>0</v>
      </c>
      <c r="AS360" s="82">
        <f t="shared" si="62"/>
        <v>0.69265663804419797</v>
      </c>
      <c r="AU360" s="73" t="str">
        <f>VLOOKUP($B360,'Miljövärden urval för publ'!$B$2:$I$486,7,FALSE)</f>
        <v>Ja</v>
      </c>
      <c r="AV360" s="73" t="str">
        <f>VLOOKUP($B360,'Miljövärden urval för publ'!$B$2:$I$486,6,FALSE)</f>
        <v>Nej</v>
      </c>
      <c r="AZ360" s="73">
        <f t="shared" si="58"/>
        <v>0.143229</v>
      </c>
      <c r="BA360" s="73">
        <f t="shared" si="63"/>
        <v>0</v>
      </c>
      <c r="BB360" s="73">
        <f t="shared" si="59"/>
        <v>15.024699999999999</v>
      </c>
      <c r="BC360" s="73">
        <f t="shared" si="60"/>
        <v>0</v>
      </c>
      <c r="BE360" s="73">
        <f t="shared" si="64"/>
        <v>0</v>
      </c>
      <c r="BF360" s="73">
        <f t="shared" si="65"/>
        <v>0</v>
      </c>
      <c r="BH360" s="73">
        <f t="shared" si="61"/>
        <v>15.024699999999999</v>
      </c>
    </row>
    <row r="361" spans="1:60" ht="15" x14ac:dyDescent="0.25">
      <c r="A361" t="s">
        <v>464</v>
      </c>
      <c r="B361" t="s">
        <v>466</v>
      </c>
      <c r="C361" s="73">
        <f>VLOOKUP($B361,'Tillförd energi'!$B$2:$AS$506,MATCH(C$1,'Tillförd energi'!$B$1:$AQ$1,0),FALSE)</f>
        <v>0</v>
      </c>
      <c r="D361" s="73">
        <f>VLOOKUP($B361,'Tillförd energi'!$B$2:$AS$506,MATCH(D$1,'Tillförd energi'!$B$1:$AQ$1,0),FALSE)</f>
        <v>0</v>
      </c>
      <c r="E361" s="73">
        <f>VLOOKUP($B361,'Tillförd energi'!$B$2:$AS$506,MATCH(E$1,'Tillförd energi'!$B$1:$AQ$1,0),FALSE)</f>
        <v>0</v>
      </c>
      <c r="F361" s="73">
        <f>VLOOKUP($B361,'Tillförd energi'!$B$2:$AS$506,MATCH(F$1,'Tillförd energi'!$B$1:$AQ$1,0),FALSE)</f>
        <v>0</v>
      </c>
      <c r="G361" s="73">
        <f>VLOOKUP($B361,'Tillförd energi'!$B$2:$AS$506,MATCH(G$1,'Tillförd energi'!$B$1:$AQ$1,0),FALSE)</f>
        <v>0</v>
      </c>
      <c r="H361" s="73">
        <f>VLOOKUP($B361,'Tillförd energi'!$B$2:$AS$506,MATCH(H$1,'Tillförd energi'!$B$1:$AQ$1,0),FALSE)</f>
        <v>0</v>
      </c>
      <c r="I361" s="73">
        <f>VLOOKUP($B361,'Tillförd energi'!$B$2:$AS$506,MATCH(I$1,'Tillförd energi'!$B$1:$AQ$1,0),FALSE)</f>
        <v>0</v>
      </c>
      <c r="J361" s="73">
        <f>VLOOKUP($B361,'Tillförd energi'!$B$2:$AS$506,MATCH(J$1,'Tillförd energi'!$B$1:$AQ$1,0),FALSE)</f>
        <v>0</v>
      </c>
      <c r="K361" s="73">
        <f>VLOOKUP($B361,'Tillförd energi'!$B$2:$AS$506,MATCH(K$1,'Tillförd energi'!$B$1:$AQ$1,0),FALSE)</f>
        <v>0</v>
      </c>
      <c r="L361" s="73">
        <f>VLOOKUP($B361,'Tillförd energi'!$B$2:$AS$506,MATCH(L$1,'Tillförd energi'!$B$1:$AQ$1,0),FALSE)</f>
        <v>0</v>
      </c>
      <c r="M361" s="73">
        <f>VLOOKUP($B361,'Tillförd energi'!$B$2:$AS$506,MATCH(M$1,'Tillförd energi'!$B$1:$AQ$1,0),FALSE)</f>
        <v>0</v>
      </c>
      <c r="N361" s="73">
        <f>VLOOKUP($B361,'Tillförd energi'!$B$2:$AS$506,MATCH(N$1,'Tillförd energi'!$B$1:$AQ$1,0),FALSE)</f>
        <v>0</v>
      </c>
      <c r="O361" s="73">
        <f>VLOOKUP($B361,'Tillförd energi'!$B$2:$AS$506,MATCH(O$1,'Tillförd energi'!$B$1:$AQ$1,0),FALSE)</f>
        <v>0</v>
      </c>
      <c r="P361" s="73">
        <f>VLOOKUP($B361,'Tillförd energi'!$B$2:$AS$506,MATCH(P$1,'Tillförd energi'!$B$1:$AQ$1,0),FALSE)</f>
        <v>0</v>
      </c>
      <c r="Q361" s="73">
        <f>VLOOKUP($B361,'Tillförd energi'!$B$2:$AS$506,MATCH(Q$1,'Tillförd energi'!$B$1:$AQ$1,0),FALSE)</f>
        <v>0</v>
      </c>
      <c r="R361" s="73">
        <f>VLOOKUP($B361,'Tillförd energi'!$B$2:$AS$506,MATCH(R$1,'Tillförd energi'!$B$1:$AQ$1,0),FALSE)</f>
        <v>0</v>
      </c>
      <c r="S361" s="73">
        <f>VLOOKUP($B361,'Tillförd energi'!$B$2:$AS$506,MATCH(S$1,'Tillförd energi'!$B$1:$AQ$1,0),FALSE)</f>
        <v>0</v>
      </c>
      <c r="T361" s="73">
        <f>VLOOKUP($B361,'Tillförd energi'!$B$2:$AS$506,MATCH(T$1,'Tillförd energi'!$B$1:$AQ$1,0),FALSE)</f>
        <v>0</v>
      </c>
      <c r="U361" s="73">
        <f>VLOOKUP($B361,'Tillförd energi'!$B$2:$AS$506,MATCH(U$1,'Tillförd energi'!$B$1:$AQ$1,0),FALSE)</f>
        <v>0</v>
      </c>
      <c r="V361" s="73">
        <f>VLOOKUP($B361,'Tillförd energi'!$B$2:$AS$506,MATCH(V$1,'Tillförd energi'!$B$1:$AQ$1,0),FALSE)</f>
        <v>0</v>
      </c>
      <c r="W361" s="73">
        <f>VLOOKUP($B361,'Tillförd energi'!$B$2:$AS$506,MATCH(W$1,'Tillförd energi'!$B$1:$AQ$1,0),FALSE)</f>
        <v>0</v>
      </c>
      <c r="X361" s="73">
        <f>VLOOKUP($B361,'Tillförd energi'!$B$2:$AS$506,MATCH(X$1,'Tillförd energi'!$B$1:$AQ$1,0),FALSE)</f>
        <v>0</v>
      </c>
      <c r="Y361" s="73">
        <f>VLOOKUP($B361,'Tillförd energi'!$B$2:$AS$506,MATCH(Y$1,'Tillförd energi'!$B$1:$AQ$1,0),FALSE)</f>
        <v>0</v>
      </c>
      <c r="Z361" s="73">
        <f>VLOOKUP($B361,'Tillförd energi'!$B$2:$AS$506,MATCH(Z$1,'Tillförd energi'!$B$1:$AQ$1,0),FALSE)</f>
        <v>0</v>
      </c>
      <c r="AA361" s="73">
        <f>VLOOKUP($B361,'Tillförd energi'!$B$2:$AS$506,MATCH(AA$1,'Tillförd energi'!$B$1:$AQ$1,0),FALSE)</f>
        <v>0</v>
      </c>
      <c r="AB361" s="73">
        <f>VLOOKUP($B361,'Tillförd energi'!$B$2:$AS$506,MATCH(AB$1,'Tillförd energi'!$B$1:$AQ$1,0),FALSE)</f>
        <v>0</v>
      </c>
      <c r="AC361" s="73">
        <f>VLOOKUP($B361,'Tillförd energi'!$B$2:$AS$506,MATCH(AC$1,'Tillförd energi'!$B$1:$AQ$1,0),FALSE)</f>
        <v>0</v>
      </c>
      <c r="AD361" s="73">
        <f>VLOOKUP($B361,'Tillförd energi'!$B$2:$AS$506,MATCH(AD$1,'Tillförd energi'!$B$1:$AQ$1,0),FALSE)</f>
        <v>0</v>
      </c>
      <c r="AF361" s="73">
        <f>VLOOKUP($B361,'Tillförd energi'!$B$2:$AS$506,MATCH(AF$1,'Tillförd energi'!$B$1:$AQ$1,0),FALSE)</f>
        <v>0</v>
      </c>
      <c r="AH361" s="73">
        <f>IFERROR(VLOOKUP(B361,Miljö!$B$1:$S$476,9,FALSE)/1,0)</f>
        <v>0</v>
      </c>
      <c r="AJ361" s="81" t="str">
        <f>IFERROR(VLOOKUP($B361,Miljö!$B$1:$S$500,MATCH("hjälpel exklusive kraftvärme (GWh)",Miljö!$B$1:$V$1,0),FALSE)/1,"")</f>
        <v/>
      </c>
      <c r="AK361" s="81">
        <f t="shared" si="55"/>
        <v>0</v>
      </c>
      <c r="AL361" s="81">
        <f>VLOOKUP($B361,'Slutlig allokering'!$B$2:$AL$462,MATCH("Hjälpel kraftvärme",'Slutlig allokering'!$B$2:$AL$2,0),FALSE)</f>
        <v>0</v>
      </c>
      <c r="AN361" s="73">
        <f t="shared" si="56"/>
        <v>0</v>
      </c>
      <c r="AO361" s="73">
        <f t="shared" si="57"/>
        <v>0</v>
      </c>
      <c r="AP361" s="73" t="str">
        <f>IF(ISERROR(1/VLOOKUP($B361,Leveranser!$B$1:$S$500,MATCH("såld värme (gwh)",Leveranser!$B$1:$S$1,0),FALSE)),"",VLOOKUP($B361,Leveranser!$B$1:$S$500,MATCH("såld värme (gwh)",Leveranser!$B$1:$S$1,0),FALSE))</f>
        <v/>
      </c>
      <c r="AQ361" s="73">
        <f>VLOOKUP($B361,Leveranser!$B$1:$Y$500,MATCH("Totalt såld fjärrvärme till andra fjärrvärmeföretag",Leveranser!$B$1:$AA$1,0),FALSE)</f>
        <v>0</v>
      </c>
      <c r="AR361" s="73">
        <f>IF(ISERROR(1/VLOOKUP($B361,Miljö!$B$1:$S$500,MATCH("Såld mängd produktionsspecifik fjärrvärme (GWh)",Miljö!$B$1:$R$1,0),FALSE)),0,VLOOKUP($B361,Miljö!$B$1:$S$500,MATCH("Såld mängd produktionsspecifik fjärrvärme (GWh)",Miljö!$B$1:$R$1,0),FALSE))</f>
        <v>0</v>
      </c>
      <c r="AS361" s="82" t="str">
        <f t="shared" si="62"/>
        <v/>
      </c>
      <c r="AU361" s="73" t="str">
        <f>VLOOKUP($B361,'Miljövärden urval för publ'!$B$2:$I$486,7,FALSE)</f>
        <v>Nej</v>
      </c>
      <c r="AV361" s="73" t="str">
        <f>VLOOKUP($B361,'Miljövärden urval för publ'!$B$2:$I$486,6,FALSE)</f>
        <v>Nej</v>
      </c>
      <c r="AZ361" s="73">
        <f t="shared" si="58"/>
        <v>0</v>
      </c>
      <c r="BA361" s="73">
        <f t="shared" si="63"/>
        <v>0</v>
      </c>
      <c r="BB361" s="73">
        <f t="shared" si="59"/>
        <v>0</v>
      </c>
      <c r="BC361" s="73">
        <f t="shared" si="60"/>
        <v>0</v>
      </c>
      <c r="BE361" s="73">
        <f t="shared" si="64"/>
        <v>0</v>
      </c>
      <c r="BF361" s="73">
        <f t="shared" si="65"/>
        <v>0</v>
      </c>
      <c r="BH361" s="73">
        <f t="shared" si="61"/>
        <v>0</v>
      </c>
    </row>
    <row r="362" spans="1:60" ht="15" x14ac:dyDescent="0.25">
      <c r="A362" t="s">
        <v>464</v>
      </c>
      <c r="B362" t="s">
        <v>467</v>
      </c>
      <c r="C362" s="73">
        <f>VLOOKUP($B362,'Tillförd energi'!$B$2:$AS$506,MATCH(C$1,'Tillförd energi'!$B$1:$AQ$1,0),FALSE)</f>
        <v>0</v>
      </c>
      <c r="D362" s="73">
        <f>VLOOKUP($B362,'Tillförd energi'!$B$2:$AS$506,MATCH(D$1,'Tillförd energi'!$B$1:$AQ$1,0),FALSE)</f>
        <v>0.266177</v>
      </c>
      <c r="E362" s="73">
        <f>VLOOKUP($B362,'Tillförd energi'!$B$2:$AS$506,MATCH(E$1,'Tillförd energi'!$B$1:$AQ$1,0),FALSE)</f>
        <v>0</v>
      </c>
      <c r="F362" s="73">
        <f>VLOOKUP($B362,'Tillförd energi'!$B$2:$AS$506,MATCH(F$1,'Tillförd energi'!$B$1:$AQ$1,0),FALSE)</f>
        <v>0</v>
      </c>
      <c r="G362" s="73">
        <f>VLOOKUP($B362,'Tillförd energi'!$B$2:$AS$506,MATCH(G$1,'Tillförd energi'!$B$1:$AQ$1,0),FALSE)</f>
        <v>0</v>
      </c>
      <c r="H362" s="73">
        <f>VLOOKUP($B362,'Tillförd energi'!$B$2:$AS$506,MATCH(H$1,'Tillförd energi'!$B$1:$AQ$1,0),FALSE)</f>
        <v>0.193</v>
      </c>
      <c r="I362" s="73">
        <f>VLOOKUP($B362,'Tillförd energi'!$B$2:$AS$506,MATCH(I$1,'Tillförd energi'!$B$1:$AQ$1,0),FALSE)</f>
        <v>0</v>
      </c>
      <c r="J362" s="73">
        <f>VLOOKUP($B362,'Tillförd energi'!$B$2:$AS$506,MATCH(J$1,'Tillförd energi'!$B$1:$AQ$1,0),FALSE)</f>
        <v>0</v>
      </c>
      <c r="K362" s="73">
        <f>VLOOKUP($B362,'Tillförd energi'!$B$2:$AS$506,MATCH(K$1,'Tillförd energi'!$B$1:$AQ$1,0),FALSE)</f>
        <v>0</v>
      </c>
      <c r="L362" s="73">
        <f>VLOOKUP($B362,'Tillförd energi'!$B$2:$AS$506,MATCH(L$1,'Tillförd energi'!$B$1:$AQ$1,0),FALSE)</f>
        <v>0</v>
      </c>
      <c r="M362" s="73">
        <f>VLOOKUP($B362,'Tillförd energi'!$B$2:$AS$506,MATCH(M$1,'Tillförd energi'!$B$1:$AQ$1,0),FALSE)</f>
        <v>0</v>
      </c>
      <c r="N362" s="73">
        <f>VLOOKUP($B362,'Tillförd energi'!$B$2:$AS$506,MATCH(N$1,'Tillförd energi'!$B$1:$AQ$1,0),FALSE)</f>
        <v>0</v>
      </c>
      <c r="O362" s="73">
        <f>VLOOKUP($B362,'Tillförd energi'!$B$2:$AS$506,MATCH(O$1,'Tillförd energi'!$B$1:$AQ$1,0),FALSE)</f>
        <v>0</v>
      </c>
      <c r="P362" s="73">
        <f>VLOOKUP($B362,'Tillförd energi'!$B$2:$AS$506,MATCH(P$1,'Tillförd energi'!$B$1:$AQ$1,0),FALSE)</f>
        <v>97.516599999999997</v>
      </c>
      <c r="Q362" s="73">
        <f>VLOOKUP($B362,'Tillförd energi'!$B$2:$AS$506,MATCH(Q$1,'Tillförd energi'!$B$1:$AQ$1,0),FALSE)</f>
        <v>25.651</v>
      </c>
      <c r="R362" s="73">
        <f>VLOOKUP($B362,'Tillförd energi'!$B$2:$AS$506,MATCH(R$1,'Tillförd energi'!$B$1:$AQ$1,0),FALSE)</f>
        <v>0</v>
      </c>
      <c r="S362" s="73">
        <f>VLOOKUP($B362,'Tillförd energi'!$B$2:$AS$506,MATCH(S$1,'Tillförd energi'!$B$1:$AQ$1,0),FALSE)</f>
        <v>0</v>
      </c>
      <c r="T362" s="73">
        <f>VLOOKUP($B362,'Tillförd energi'!$B$2:$AS$506,MATCH(T$1,'Tillförd energi'!$B$1:$AQ$1,0),FALSE)</f>
        <v>0</v>
      </c>
      <c r="U362" s="73">
        <f>VLOOKUP($B362,'Tillförd energi'!$B$2:$AS$506,MATCH(U$1,'Tillförd energi'!$B$1:$AQ$1,0),FALSE)</f>
        <v>0</v>
      </c>
      <c r="V362" s="73">
        <f>VLOOKUP($B362,'Tillförd energi'!$B$2:$AS$506,MATCH(V$1,'Tillförd energi'!$B$1:$AQ$1,0),FALSE)</f>
        <v>0</v>
      </c>
      <c r="W362" s="73">
        <f>VLOOKUP($B362,'Tillförd energi'!$B$2:$AS$506,MATCH(W$1,'Tillförd energi'!$B$1:$AQ$1,0),FALSE)</f>
        <v>0</v>
      </c>
      <c r="X362" s="73">
        <f>VLOOKUP($B362,'Tillförd energi'!$B$2:$AS$506,MATCH(X$1,'Tillförd energi'!$B$1:$AQ$1,0),FALSE)</f>
        <v>0</v>
      </c>
      <c r="Y362" s="73">
        <f>VLOOKUP($B362,'Tillförd energi'!$B$2:$AS$506,MATCH(Y$1,'Tillförd energi'!$B$1:$AQ$1,0),FALSE)</f>
        <v>0</v>
      </c>
      <c r="Z362" s="73">
        <f>VLOOKUP($B362,'Tillförd energi'!$B$2:$AS$506,MATCH(Z$1,'Tillförd energi'!$B$1:$AQ$1,0),FALSE)</f>
        <v>0</v>
      </c>
      <c r="AA362" s="73">
        <f>VLOOKUP($B362,'Tillförd energi'!$B$2:$AS$506,MATCH(AA$1,'Tillförd energi'!$B$1:$AQ$1,0),FALSE)</f>
        <v>0</v>
      </c>
      <c r="AB362" s="73">
        <f>VLOOKUP($B362,'Tillförd energi'!$B$2:$AS$506,MATCH(AB$1,'Tillförd energi'!$B$1:$AQ$1,0),FALSE)</f>
        <v>0</v>
      </c>
      <c r="AC362" s="73">
        <f>VLOOKUP($B362,'Tillförd energi'!$B$2:$AS$506,MATCH(AC$1,'Tillförd energi'!$B$1:$AQ$1,0),FALSE)</f>
        <v>0</v>
      </c>
      <c r="AD362" s="73">
        <f>VLOOKUP($B362,'Tillförd energi'!$B$2:$AS$506,MATCH(AD$1,'Tillförd energi'!$B$1:$AQ$1,0),FALSE)</f>
        <v>0</v>
      </c>
      <c r="AF362" s="73">
        <f>VLOOKUP($B362,'Tillförd energi'!$B$2:$AS$506,MATCH(AF$1,'Tillförd energi'!$B$1:$AQ$1,0),FALSE)</f>
        <v>11.3545</v>
      </c>
      <c r="AH362" s="73">
        <f>IFERROR(VLOOKUP(B362,Miljö!$B$1:$S$476,9,FALSE)/1,0)</f>
        <v>0</v>
      </c>
      <c r="AJ362" s="81">
        <f>IFERROR(VLOOKUP($B362,Miljö!$B$1:$S$500,MATCH("hjälpel exklusive kraftvärme (GWh)",Miljö!$B$1:$V$1,0),FALSE)/1,"")</f>
        <v>8.1820000000000004</v>
      </c>
      <c r="AK362" s="81">
        <f t="shared" si="55"/>
        <v>8.1820000000000004</v>
      </c>
      <c r="AL362" s="81">
        <f>VLOOKUP($B362,'Slutlig allokering'!$B$2:$AL$462,MATCH("Hjälpel kraftvärme",'Slutlig allokering'!$B$2:$AL$2,0),FALSE)</f>
        <v>3.1724700000000001</v>
      </c>
      <c r="AN362" s="73">
        <f t="shared" si="56"/>
        <v>134.98127699999998</v>
      </c>
      <c r="AO362" s="73">
        <f t="shared" si="57"/>
        <v>134.98127699999998</v>
      </c>
      <c r="AP362" s="73">
        <f>IF(ISERROR(1/VLOOKUP($B362,Leveranser!$B$1:$S$500,MATCH("såld värme (gwh)",Leveranser!$B$1:$S$1,0),FALSE)),"",VLOOKUP($B362,Leveranser!$B$1:$S$500,MATCH("såld värme (gwh)",Leveranser!$B$1:$S$1,0),FALSE))</f>
        <v>125.948592</v>
      </c>
      <c r="AQ362" s="73">
        <f>VLOOKUP($B362,Leveranser!$B$1:$Y$500,MATCH("Totalt såld fjärrvärme till andra fjärrvärmeföretag",Leveranser!$B$1:$AA$1,0),FALSE)</f>
        <v>0</v>
      </c>
      <c r="AR362" s="73">
        <f>IF(ISERROR(1/VLOOKUP($B362,Miljö!$B$1:$S$500,MATCH("Såld mängd produktionsspecifik fjärrvärme (GWh)",Miljö!$B$1:$R$1,0),FALSE)),0,VLOOKUP($B362,Miljö!$B$1:$S$500,MATCH("Såld mängd produktionsspecifik fjärrvärme (GWh)",Miljö!$B$1:$R$1,0),FALSE))</f>
        <v>0</v>
      </c>
      <c r="AS362" s="82">
        <f t="shared" si="62"/>
        <v>0.93308194143103285</v>
      </c>
      <c r="AU362" s="73" t="str">
        <f>VLOOKUP($B362,'Miljövärden urval för publ'!$B$2:$I$486,7,FALSE)</f>
        <v>Ja</v>
      </c>
      <c r="AV362" s="73" t="str">
        <f>VLOOKUP($B362,'Miljövärden urval för publ'!$B$2:$I$486,6,FALSE)</f>
        <v>Nej</v>
      </c>
      <c r="AZ362" s="73">
        <f t="shared" si="58"/>
        <v>11.3545</v>
      </c>
      <c r="BA362" s="73">
        <f t="shared" si="63"/>
        <v>0</v>
      </c>
      <c r="BB362" s="73">
        <f t="shared" si="59"/>
        <v>97.516599999999997</v>
      </c>
      <c r="BC362" s="73">
        <f t="shared" si="60"/>
        <v>25.651</v>
      </c>
      <c r="BE362" s="73">
        <f t="shared" si="64"/>
        <v>0</v>
      </c>
      <c r="BF362" s="73">
        <f t="shared" si="65"/>
        <v>0</v>
      </c>
      <c r="BH362" s="73">
        <f t="shared" si="61"/>
        <v>123.16759999999999</v>
      </c>
    </row>
    <row r="363" spans="1:60" ht="15" x14ac:dyDescent="0.25">
      <c r="A363" t="s">
        <v>468</v>
      </c>
      <c r="B363" t="s">
        <v>469</v>
      </c>
      <c r="C363" s="73">
        <f>VLOOKUP($B363,'Tillförd energi'!$B$2:$AS$506,MATCH(C$1,'Tillförd energi'!$B$1:$AQ$1,0),FALSE)</f>
        <v>0</v>
      </c>
      <c r="D363" s="73">
        <f>VLOOKUP($B363,'Tillförd energi'!$B$2:$AS$506,MATCH(D$1,'Tillförd energi'!$B$1:$AQ$1,0),FALSE)</f>
        <v>0</v>
      </c>
      <c r="E363" s="73">
        <f>VLOOKUP($B363,'Tillförd energi'!$B$2:$AS$506,MATCH(E$1,'Tillförd energi'!$B$1:$AQ$1,0),FALSE)</f>
        <v>0</v>
      </c>
      <c r="F363" s="73">
        <f>VLOOKUP($B363,'Tillförd energi'!$B$2:$AS$506,MATCH(F$1,'Tillförd energi'!$B$1:$AQ$1,0),FALSE)</f>
        <v>0</v>
      </c>
      <c r="G363" s="73">
        <f>VLOOKUP($B363,'Tillförd energi'!$B$2:$AS$506,MATCH(G$1,'Tillförd energi'!$B$1:$AQ$1,0),FALSE)</f>
        <v>0</v>
      </c>
      <c r="H363" s="73">
        <f>VLOOKUP($B363,'Tillförd energi'!$B$2:$AS$506,MATCH(H$1,'Tillförd energi'!$B$1:$AQ$1,0),FALSE)</f>
        <v>0</v>
      </c>
      <c r="I363" s="73">
        <f>VLOOKUP($B363,'Tillförd energi'!$B$2:$AS$506,MATCH(I$1,'Tillförd energi'!$B$1:$AQ$1,0),FALSE)</f>
        <v>0</v>
      </c>
      <c r="J363" s="73">
        <f>VLOOKUP($B363,'Tillförd energi'!$B$2:$AS$506,MATCH(J$1,'Tillförd energi'!$B$1:$AQ$1,0),FALSE)</f>
        <v>0</v>
      </c>
      <c r="K363" s="73">
        <f>VLOOKUP($B363,'Tillförd energi'!$B$2:$AS$506,MATCH(K$1,'Tillförd energi'!$B$1:$AQ$1,0),FALSE)</f>
        <v>0</v>
      </c>
      <c r="L363" s="73">
        <f>VLOOKUP($B363,'Tillförd energi'!$B$2:$AS$506,MATCH(L$1,'Tillförd energi'!$B$1:$AQ$1,0),FALSE)</f>
        <v>0</v>
      </c>
      <c r="M363" s="73">
        <f>VLOOKUP($B363,'Tillförd energi'!$B$2:$AS$506,MATCH(M$1,'Tillförd energi'!$B$1:$AQ$1,0),FALSE)</f>
        <v>0</v>
      </c>
      <c r="N363" s="73">
        <f>VLOOKUP($B363,'Tillförd energi'!$B$2:$AS$506,MATCH(N$1,'Tillförd energi'!$B$1:$AQ$1,0),FALSE)</f>
        <v>0</v>
      </c>
      <c r="O363" s="73">
        <f>VLOOKUP($B363,'Tillförd energi'!$B$2:$AS$506,MATCH(O$1,'Tillförd energi'!$B$1:$AQ$1,0),FALSE)</f>
        <v>0</v>
      </c>
      <c r="P363" s="73">
        <f>VLOOKUP($B363,'Tillförd energi'!$B$2:$AS$506,MATCH(P$1,'Tillförd energi'!$B$1:$AQ$1,0),FALSE)</f>
        <v>0</v>
      </c>
      <c r="Q363" s="73">
        <f>VLOOKUP($B363,'Tillförd energi'!$B$2:$AS$506,MATCH(Q$1,'Tillförd energi'!$B$1:$AQ$1,0),FALSE)</f>
        <v>0</v>
      </c>
      <c r="R363" s="73">
        <f>VLOOKUP($B363,'Tillförd energi'!$B$2:$AS$506,MATCH(R$1,'Tillförd energi'!$B$1:$AQ$1,0),FALSE)</f>
        <v>0</v>
      </c>
      <c r="S363" s="73">
        <f>VLOOKUP($B363,'Tillförd energi'!$B$2:$AS$506,MATCH(S$1,'Tillförd energi'!$B$1:$AQ$1,0),FALSE)</f>
        <v>0</v>
      </c>
      <c r="T363" s="73">
        <f>VLOOKUP($B363,'Tillförd energi'!$B$2:$AS$506,MATCH(T$1,'Tillförd energi'!$B$1:$AQ$1,0),FALSE)</f>
        <v>0</v>
      </c>
      <c r="U363" s="73">
        <f>VLOOKUP($B363,'Tillförd energi'!$B$2:$AS$506,MATCH(U$1,'Tillförd energi'!$B$1:$AQ$1,0),FALSE)</f>
        <v>0</v>
      </c>
      <c r="V363" s="73">
        <f>VLOOKUP($B363,'Tillförd energi'!$B$2:$AS$506,MATCH(V$1,'Tillförd energi'!$B$1:$AQ$1,0),FALSE)</f>
        <v>0</v>
      </c>
      <c r="W363" s="73">
        <f>VLOOKUP($B363,'Tillförd energi'!$B$2:$AS$506,MATCH(W$1,'Tillförd energi'!$B$1:$AQ$1,0),FALSE)</f>
        <v>0</v>
      </c>
      <c r="X363" s="73">
        <f>VLOOKUP($B363,'Tillförd energi'!$B$2:$AS$506,MATCH(X$1,'Tillförd energi'!$B$1:$AQ$1,0),FALSE)</f>
        <v>0</v>
      </c>
      <c r="Y363" s="73">
        <f>VLOOKUP($B363,'Tillförd energi'!$B$2:$AS$506,MATCH(Y$1,'Tillförd energi'!$B$1:$AQ$1,0),FALSE)</f>
        <v>0</v>
      </c>
      <c r="Z363" s="73">
        <f>VLOOKUP($B363,'Tillförd energi'!$B$2:$AS$506,MATCH(Z$1,'Tillförd energi'!$B$1:$AQ$1,0),FALSE)</f>
        <v>0</v>
      </c>
      <c r="AA363" s="73">
        <f>VLOOKUP($B363,'Tillförd energi'!$B$2:$AS$506,MATCH(AA$1,'Tillförd energi'!$B$1:$AQ$1,0),FALSE)</f>
        <v>0</v>
      </c>
      <c r="AB363" s="73">
        <f>VLOOKUP($B363,'Tillförd energi'!$B$2:$AS$506,MATCH(AB$1,'Tillförd energi'!$B$1:$AQ$1,0),FALSE)</f>
        <v>0</v>
      </c>
      <c r="AC363" s="73">
        <f>VLOOKUP($B363,'Tillförd energi'!$B$2:$AS$506,MATCH(AC$1,'Tillförd energi'!$B$1:$AQ$1,0),FALSE)</f>
        <v>0</v>
      </c>
      <c r="AD363" s="73">
        <f>VLOOKUP($B363,'Tillförd energi'!$B$2:$AS$506,MATCH(AD$1,'Tillförd energi'!$B$1:$AQ$1,0),FALSE)</f>
        <v>0</v>
      </c>
      <c r="AF363" s="73">
        <f>VLOOKUP($B363,'Tillförd energi'!$B$2:$AS$506,MATCH(AF$1,'Tillförd energi'!$B$1:$AQ$1,0),FALSE)</f>
        <v>15.311999999999999</v>
      </c>
      <c r="AH363" s="73">
        <f>IFERROR(VLOOKUP(B363,Miljö!$B$1:$S$476,9,FALSE)/1,0)</f>
        <v>982.57</v>
      </c>
      <c r="AJ363" s="81" t="str">
        <f>IFERROR(VLOOKUP($B363,Miljö!$B$1:$S$500,MATCH("hjälpel exklusive kraftvärme (GWh)",Miljö!$B$1:$V$1,0),FALSE)/1,"")</f>
        <v/>
      </c>
      <c r="AK363" s="81">
        <f t="shared" si="55"/>
        <v>15.311999999999999</v>
      </c>
      <c r="AL363" s="81">
        <f>VLOOKUP($B363,'Slutlig allokering'!$B$2:$AL$462,MATCH("Hjälpel kraftvärme",'Slutlig allokering'!$B$2:$AL$2,0),FALSE)</f>
        <v>0</v>
      </c>
      <c r="AN363" s="73">
        <f t="shared" si="56"/>
        <v>15.311999999999999</v>
      </c>
      <c r="AO363" s="73">
        <f t="shared" si="57"/>
        <v>997.88200000000006</v>
      </c>
      <c r="AP363" s="73">
        <f>IF(ISERROR(1/VLOOKUP($B363,Leveranser!$B$1:$S$500,MATCH("såld värme (gwh)",Leveranser!$B$1:$S$1,0),FALSE)),"",VLOOKUP($B363,Leveranser!$B$1:$S$500,MATCH("såld värme (gwh)",Leveranser!$B$1:$S$1,0),FALSE))</f>
        <v>510.4</v>
      </c>
      <c r="AQ363" s="73">
        <f>VLOOKUP($B363,Leveranser!$B$1:$Y$500,MATCH("Totalt såld fjärrvärme till andra fjärrvärmeföretag",Leveranser!$B$1:$AA$1,0),FALSE)</f>
        <v>0</v>
      </c>
      <c r="AR363" s="73">
        <f>IF(ISERROR(1/VLOOKUP($B363,Miljö!$B$1:$S$500,MATCH("Såld mängd produktionsspecifik fjärrvärme (GWh)",Miljö!$B$1:$R$1,0),FALSE)),0,VLOOKUP($B363,Miljö!$B$1:$S$500,MATCH("Såld mängd produktionsspecifik fjärrvärme (GWh)",Miljö!$B$1:$R$1,0),FALSE))</f>
        <v>0</v>
      </c>
      <c r="AS363" s="82">
        <f t="shared" si="62"/>
        <v>0.5114833216753083</v>
      </c>
      <c r="AU363" s="73" t="str">
        <f>VLOOKUP($B363,'Miljövärden urval för publ'!$B$2:$I$486,7,FALSE)</f>
        <v>Nej</v>
      </c>
      <c r="AV363" s="73" t="str">
        <f>VLOOKUP($B363,'Miljövärden urval för publ'!$B$2:$I$486,6,FALSE)</f>
        <v>Nej</v>
      </c>
      <c r="AZ363" s="73">
        <f t="shared" si="58"/>
        <v>15.311999999999999</v>
      </c>
      <c r="BA363" s="73">
        <f t="shared" si="63"/>
        <v>0</v>
      </c>
      <c r="BB363" s="73">
        <f t="shared" si="59"/>
        <v>0</v>
      </c>
      <c r="BC363" s="73">
        <f t="shared" si="60"/>
        <v>0</v>
      </c>
      <c r="BE363" s="73">
        <f t="shared" si="64"/>
        <v>0</v>
      </c>
      <c r="BF363" s="73">
        <f t="shared" si="65"/>
        <v>0</v>
      </c>
      <c r="BH363" s="73">
        <f t="shared" si="61"/>
        <v>0</v>
      </c>
    </row>
    <row r="364" spans="1:60" ht="15" x14ac:dyDescent="0.25">
      <c r="A364" t="s">
        <v>468</v>
      </c>
      <c r="B364" t="s">
        <v>470</v>
      </c>
      <c r="C364" s="73">
        <f>VLOOKUP($B364,'Tillförd energi'!$B$2:$AS$506,MATCH(C$1,'Tillförd energi'!$B$1:$AQ$1,0),FALSE)</f>
        <v>0</v>
      </c>
      <c r="D364" s="73">
        <f>VLOOKUP($B364,'Tillförd energi'!$B$2:$AS$506,MATCH(D$1,'Tillförd energi'!$B$1:$AQ$1,0),FALSE)</f>
        <v>0</v>
      </c>
      <c r="E364" s="73">
        <f>VLOOKUP($B364,'Tillförd energi'!$B$2:$AS$506,MATCH(E$1,'Tillförd energi'!$B$1:$AQ$1,0),FALSE)</f>
        <v>0</v>
      </c>
      <c r="F364" s="73">
        <f>VLOOKUP($B364,'Tillförd energi'!$B$2:$AS$506,MATCH(F$1,'Tillförd energi'!$B$1:$AQ$1,0),FALSE)</f>
        <v>3.9</v>
      </c>
      <c r="G364" s="73">
        <f>VLOOKUP($B364,'Tillförd energi'!$B$2:$AS$506,MATCH(G$1,'Tillförd energi'!$B$1:$AQ$1,0),FALSE)</f>
        <v>0</v>
      </c>
      <c r="H364" s="73">
        <f>VLOOKUP($B364,'Tillförd energi'!$B$2:$AS$506,MATCH(H$1,'Tillförd energi'!$B$1:$AQ$1,0),FALSE)</f>
        <v>0</v>
      </c>
      <c r="I364" s="73">
        <f>VLOOKUP($B364,'Tillförd energi'!$B$2:$AS$506,MATCH(I$1,'Tillförd energi'!$B$1:$AQ$1,0),FALSE)</f>
        <v>0</v>
      </c>
      <c r="J364" s="73">
        <f>VLOOKUP($B364,'Tillförd energi'!$B$2:$AS$506,MATCH(J$1,'Tillförd energi'!$B$1:$AQ$1,0),FALSE)</f>
        <v>8.6999999999999993</v>
      </c>
      <c r="K364" s="73">
        <f>VLOOKUP($B364,'Tillförd energi'!$B$2:$AS$506,MATCH(K$1,'Tillförd energi'!$B$1:$AQ$1,0),FALSE)</f>
        <v>0</v>
      </c>
      <c r="L364" s="73">
        <f>VLOOKUP($B364,'Tillförd energi'!$B$2:$AS$506,MATCH(L$1,'Tillförd energi'!$B$1:$AQ$1,0),FALSE)</f>
        <v>0</v>
      </c>
      <c r="M364" s="73">
        <f>VLOOKUP($B364,'Tillförd energi'!$B$2:$AS$506,MATCH(M$1,'Tillförd energi'!$B$1:$AQ$1,0),FALSE)</f>
        <v>0</v>
      </c>
      <c r="N364" s="73">
        <f>VLOOKUP($B364,'Tillförd energi'!$B$2:$AS$506,MATCH(N$1,'Tillförd energi'!$B$1:$AQ$1,0),FALSE)</f>
        <v>0</v>
      </c>
      <c r="O364" s="73">
        <f>VLOOKUP($B364,'Tillförd energi'!$B$2:$AS$506,MATCH(O$1,'Tillförd energi'!$B$1:$AQ$1,0),FALSE)</f>
        <v>0</v>
      </c>
      <c r="P364" s="73">
        <f>VLOOKUP($B364,'Tillförd energi'!$B$2:$AS$506,MATCH(P$1,'Tillförd energi'!$B$1:$AQ$1,0),FALSE)</f>
        <v>0</v>
      </c>
      <c r="Q364" s="73">
        <f>VLOOKUP($B364,'Tillförd energi'!$B$2:$AS$506,MATCH(Q$1,'Tillförd energi'!$B$1:$AQ$1,0),FALSE)</f>
        <v>0</v>
      </c>
      <c r="R364" s="73">
        <f>VLOOKUP($B364,'Tillförd energi'!$B$2:$AS$506,MATCH(R$1,'Tillförd energi'!$B$1:$AQ$1,0),FALSE)</f>
        <v>0</v>
      </c>
      <c r="S364" s="73">
        <f>VLOOKUP($B364,'Tillförd energi'!$B$2:$AS$506,MATCH(S$1,'Tillförd energi'!$B$1:$AQ$1,0),FALSE)</f>
        <v>0</v>
      </c>
      <c r="T364" s="73">
        <f>VLOOKUP($B364,'Tillförd energi'!$B$2:$AS$506,MATCH(T$1,'Tillförd energi'!$B$1:$AQ$1,0),FALSE)</f>
        <v>0</v>
      </c>
      <c r="U364" s="73">
        <f>VLOOKUP($B364,'Tillförd energi'!$B$2:$AS$506,MATCH(U$1,'Tillförd energi'!$B$1:$AQ$1,0),FALSE)</f>
        <v>44.2</v>
      </c>
      <c r="V364" s="73">
        <f>VLOOKUP($B364,'Tillförd energi'!$B$2:$AS$506,MATCH(V$1,'Tillförd energi'!$B$1:$AQ$1,0),FALSE)</f>
        <v>0</v>
      </c>
      <c r="W364" s="73">
        <f>VLOOKUP($B364,'Tillförd energi'!$B$2:$AS$506,MATCH(W$1,'Tillförd energi'!$B$1:$AQ$1,0),FALSE)</f>
        <v>0</v>
      </c>
      <c r="X364" s="73">
        <f>VLOOKUP($B364,'Tillförd energi'!$B$2:$AS$506,MATCH(X$1,'Tillförd energi'!$B$1:$AQ$1,0),FALSE)</f>
        <v>0</v>
      </c>
      <c r="Y364" s="73">
        <f>VLOOKUP($B364,'Tillförd energi'!$B$2:$AS$506,MATCH(Y$1,'Tillförd energi'!$B$1:$AQ$1,0),FALSE)</f>
        <v>0</v>
      </c>
      <c r="Z364" s="73">
        <f>VLOOKUP($B364,'Tillförd energi'!$B$2:$AS$506,MATCH(Z$1,'Tillförd energi'!$B$1:$AQ$1,0),FALSE)</f>
        <v>0</v>
      </c>
      <c r="AA364" s="73">
        <f>VLOOKUP($B364,'Tillförd energi'!$B$2:$AS$506,MATCH(AA$1,'Tillförd energi'!$B$1:$AQ$1,0),FALSE)</f>
        <v>0</v>
      </c>
      <c r="AB364" s="73">
        <f>VLOOKUP($B364,'Tillförd energi'!$B$2:$AS$506,MATCH(AB$1,'Tillförd energi'!$B$1:$AQ$1,0),FALSE)</f>
        <v>0</v>
      </c>
      <c r="AC364" s="73">
        <f>VLOOKUP($B364,'Tillförd energi'!$B$2:$AS$506,MATCH(AC$1,'Tillförd energi'!$B$1:$AQ$1,0),FALSE)</f>
        <v>0</v>
      </c>
      <c r="AD364" s="73">
        <f>VLOOKUP($B364,'Tillförd energi'!$B$2:$AS$506,MATCH(AD$1,'Tillförd energi'!$B$1:$AQ$1,0),FALSE)</f>
        <v>0</v>
      </c>
      <c r="AF364" s="73">
        <f>VLOOKUP($B364,'Tillförd energi'!$B$2:$AS$506,MATCH(AF$1,'Tillförd energi'!$B$1:$AQ$1,0),FALSE)</f>
        <v>30.363</v>
      </c>
      <c r="AH364" s="73">
        <f>IFERROR(VLOOKUP(B364,Miljö!$B$1:$S$476,9,FALSE)/1,0)</f>
        <v>1104.46</v>
      </c>
      <c r="AJ364" s="81" t="str">
        <f>IFERROR(VLOOKUP($B364,Miljö!$B$1:$S$500,MATCH("hjälpel exklusive kraftvärme (GWh)",Miljö!$B$1:$V$1,0),FALSE)/1,"")</f>
        <v/>
      </c>
      <c r="AK364" s="81">
        <f t="shared" si="55"/>
        <v>30.363</v>
      </c>
      <c r="AL364" s="81">
        <f>VLOOKUP($B364,'Slutlig allokering'!$B$2:$AL$462,MATCH("Hjälpel kraftvärme",'Slutlig allokering'!$B$2:$AL$2,0),FALSE)</f>
        <v>0</v>
      </c>
      <c r="AN364" s="73">
        <f t="shared" si="56"/>
        <v>87.163000000000011</v>
      </c>
      <c r="AO364" s="73">
        <f t="shared" si="57"/>
        <v>1191.623</v>
      </c>
      <c r="AP364" s="73">
        <f>IF(ISERROR(1/VLOOKUP($B364,Leveranser!$B$1:$S$500,MATCH("såld värme (gwh)",Leveranser!$B$1:$S$1,0),FALSE)),"",VLOOKUP($B364,Leveranser!$B$1:$S$500,MATCH("såld värme (gwh)",Leveranser!$B$1:$S$1,0),FALSE))</f>
        <v>1012.1</v>
      </c>
      <c r="AQ364" s="73">
        <f>VLOOKUP($B364,Leveranser!$B$1:$Y$500,MATCH("Totalt såld fjärrvärme till andra fjärrvärmeföretag",Leveranser!$B$1:$AA$1,0),FALSE)</f>
        <v>0</v>
      </c>
      <c r="AR364" s="73">
        <f>IF(ISERROR(1/VLOOKUP($B364,Miljö!$B$1:$S$500,MATCH("Såld mängd produktionsspecifik fjärrvärme (GWh)",Miljö!$B$1:$R$1,0),FALSE)),0,VLOOKUP($B364,Miljö!$B$1:$S$500,MATCH("Såld mängd produktionsspecifik fjärrvärme (GWh)",Miljö!$B$1:$R$1,0),FALSE))</f>
        <v>0</v>
      </c>
      <c r="AS364" s="82">
        <f t="shared" si="62"/>
        <v>0.84934580819604855</v>
      </c>
      <c r="AU364" s="73" t="str">
        <f>VLOOKUP($B364,'Miljövärden urval för publ'!$B$2:$I$486,7,FALSE)</f>
        <v>Ja</v>
      </c>
      <c r="AV364" s="73" t="str">
        <f>VLOOKUP($B364,'Miljövärden urval för publ'!$B$2:$I$486,6,FALSE)</f>
        <v>Ja</v>
      </c>
      <c r="AZ364" s="73">
        <f t="shared" si="58"/>
        <v>30.363</v>
      </c>
      <c r="BA364" s="73">
        <f t="shared" si="63"/>
        <v>0</v>
      </c>
      <c r="BB364" s="73">
        <f t="shared" si="59"/>
        <v>0</v>
      </c>
      <c r="BC364" s="73">
        <f t="shared" si="60"/>
        <v>0</v>
      </c>
      <c r="BE364" s="73">
        <f t="shared" si="64"/>
        <v>0</v>
      </c>
      <c r="BF364" s="73">
        <f t="shared" si="65"/>
        <v>0</v>
      </c>
      <c r="BH364" s="73">
        <f t="shared" si="61"/>
        <v>44.2</v>
      </c>
    </row>
    <row r="365" spans="1:60" ht="15" x14ac:dyDescent="0.25">
      <c r="A365" t="s">
        <v>471</v>
      </c>
      <c r="B365" t="s">
        <v>472</v>
      </c>
      <c r="C365" s="73">
        <f>VLOOKUP($B365,'Tillförd energi'!$B$2:$AS$506,MATCH(C$1,'Tillförd energi'!$B$1:$AQ$1,0),FALSE)</f>
        <v>0</v>
      </c>
      <c r="D365" s="73">
        <f>VLOOKUP($B365,'Tillförd energi'!$B$2:$AS$506,MATCH(D$1,'Tillförd energi'!$B$1:$AQ$1,0),FALSE)</f>
        <v>4.1669999999999998</v>
      </c>
      <c r="E365" s="73">
        <f>VLOOKUP($B365,'Tillförd energi'!$B$2:$AS$506,MATCH(E$1,'Tillförd energi'!$B$1:$AQ$1,0),FALSE)</f>
        <v>0</v>
      </c>
      <c r="F365" s="73">
        <f>VLOOKUP($B365,'Tillförd energi'!$B$2:$AS$506,MATCH(F$1,'Tillförd energi'!$B$1:$AQ$1,0),FALSE)</f>
        <v>0</v>
      </c>
      <c r="G365" s="73">
        <f>VLOOKUP($B365,'Tillförd energi'!$B$2:$AS$506,MATCH(G$1,'Tillförd energi'!$B$1:$AQ$1,0),FALSE)</f>
        <v>0</v>
      </c>
      <c r="H365" s="73">
        <f>VLOOKUP($B365,'Tillförd energi'!$B$2:$AS$506,MATCH(H$1,'Tillförd energi'!$B$1:$AQ$1,0),FALSE)</f>
        <v>0</v>
      </c>
      <c r="I365" s="73">
        <f>VLOOKUP($B365,'Tillförd energi'!$B$2:$AS$506,MATCH(I$1,'Tillförd energi'!$B$1:$AQ$1,0),FALSE)</f>
        <v>150.804</v>
      </c>
      <c r="J365" s="73">
        <f>VLOOKUP($B365,'Tillförd energi'!$B$2:$AS$506,MATCH(J$1,'Tillförd energi'!$B$1:$AQ$1,0),FALSE)</f>
        <v>0</v>
      </c>
      <c r="K365" s="73">
        <f>VLOOKUP($B365,'Tillförd energi'!$B$2:$AS$506,MATCH(K$1,'Tillförd energi'!$B$1:$AQ$1,0),FALSE)</f>
        <v>32.604500000000002</v>
      </c>
      <c r="L365" s="73">
        <f>VLOOKUP($B365,'Tillförd energi'!$B$2:$AS$506,MATCH(L$1,'Tillförd energi'!$B$1:$AQ$1,0),FALSE)</f>
        <v>0</v>
      </c>
      <c r="M365" s="73">
        <f>VLOOKUP($B365,'Tillförd energi'!$B$2:$AS$506,MATCH(M$1,'Tillförd energi'!$B$1:$AQ$1,0),FALSE)</f>
        <v>0</v>
      </c>
      <c r="N365" s="73">
        <f>VLOOKUP($B365,'Tillförd energi'!$B$2:$AS$506,MATCH(N$1,'Tillförd energi'!$B$1:$AQ$1,0),FALSE)</f>
        <v>0</v>
      </c>
      <c r="O365" s="73">
        <f>VLOOKUP($B365,'Tillförd energi'!$B$2:$AS$506,MATCH(O$1,'Tillförd energi'!$B$1:$AQ$1,0),FALSE)</f>
        <v>14.693300000000001</v>
      </c>
      <c r="P365" s="73">
        <f>VLOOKUP($B365,'Tillförd energi'!$B$2:$AS$506,MATCH(P$1,'Tillförd energi'!$B$1:$AQ$1,0),FALSE)</f>
        <v>0</v>
      </c>
      <c r="Q365" s="73">
        <f>VLOOKUP($B365,'Tillförd energi'!$B$2:$AS$506,MATCH(Q$1,'Tillförd energi'!$B$1:$AQ$1,0),FALSE)</f>
        <v>0</v>
      </c>
      <c r="R365" s="73">
        <f>VLOOKUP($B365,'Tillförd energi'!$B$2:$AS$506,MATCH(R$1,'Tillförd energi'!$B$1:$AQ$1,0),FALSE)</f>
        <v>0</v>
      </c>
      <c r="S365" s="73">
        <f>VLOOKUP($B365,'Tillförd energi'!$B$2:$AS$506,MATCH(S$1,'Tillförd energi'!$B$1:$AQ$1,0),FALSE)</f>
        <v>0</v>
      </c>
      <c r="T365" s="73">
        <f>VLOOKUP($B365,'Tillförd energi'!$B$2:$AS$506,MATCH(T$1,'Tillförd energi'!$B$1:$AQ$1,0),FALSE)</f>
        <v>0</v>
      </c>
      <c r="U365" s="73">
        <f>VLOOKUP($B365,'Tillförd energi'!$B$2:$AS$506,MATCH(U$1,'Tillförd energi'!$B$1:$AQ$1,0),FALSE)</f>
        <v>0</v>
      </c>
      <c r="V365" s="73">
        <f>VLOOKUP($B365,'Tillförd energi'!$B$2:$AS$506,MATCH(V$1,'Tillförd energi'!$B$1:$AQ$1,0),FALSE)</f>
        <v>0</v>
      </c>
      <c r="W365" s="73">
        <f>VLOOKUP($B365,'Tillförd energi'!$B$2:$AS$506,MATCH(W$1,'Tillförd energi'!$B$1:$AQ$1,0),FALSE)</f>
        <v>0</v>
      </c>
      <c r="X365" s="73">
        <f>VLOOKUP($B365,'Tillförd energi'!$B$2:$AS$506,MATCH(X$1,'Tillförd energi'!$B$1:$AQ$1,0),FALSE)</f>
        <v>3.36626</v>
      </c>
      <c r="Y365" s="73">
        <f>VLOOKUP($B365,'Tillförd energi'!$B$2:$AS$506,MATCH(Y$1,'Tillförd energi'!$B$1:$AQ$1,0),FALSE)</f>
        <v>14.621</v>
      </c>
      <c r="Z365" s="73">
        <f>VLOOKUP($B365,'Tillförd energi'!$B$2:$AS$506,MATCH(Z$1,'Tillförd energi'!$B$1:$AQ$1,0),FALSE)</f>
        <v>0</v>
      </c>
      <c r="AA365" s="73">
        <f>VLOOKUP($B365,'Tillförd energi'!$B$2:$AS$506,MATCH(AA$1,'Tillförd energi'!$B$1:$AQ$1,0),FALSE)</f>
        <v>0</v>
      </c>
      <c r="AB365" s="73">
        <f>VLOOKUP($B365,'Tillförd energi'!$B$2:$AS$506,MATCH(AB$1,'Tillförd energi'!$B$1:$AQ$1,0),FALSE)</f>
        <v>17.309000000000001</v>
      </c>
      <c r="AC365" s="73">
        <f>VLOOKUP($B365,'Tillförd energi'!$B$2:$AS$506,MATCH(AC$1,'Tillförd energi'!$B$1:$AQ$1,0),FALSE)</f>
        <v>17.498999999999999</v>
      </c>
      <c r="AD365" s="73">
        <f>VLOOKUP($B365,'Tillförd energi'!$B$2:$AS$506,MATCH(AD$1,'Tillförd energi'!$B$1:$AQ$1,0),FALSE)</f>
        <v>0</v>
      </c>
      <c r="AF365" s="73">
        <f>VLOOKUP($B365,'Tillförd energi'!$B$2:$AS$506,MATCH(AF$1,'Tillförd energi'!$B$1:$AQ$1,0),FALSE)</f>
        <v>4.0017500000000004</v>
      </c>
      <c r="AH365" s="73">
        <f>IFERROR(VLOOKUP(B365,Miljö!$B$1:$S$476,9,FALSE)/1,0)</f>
        <v>0</v>
      </c>
      <c r="AJ365" s="81">
        <f>IFERROR(VLOOKUP($B365,Miljö!$B$1:$S$500,MATCH("hjälpel exklusive kraftvärme (GWh)",Miljö!$B$1:$V$1,0),FALSE)/1,"")</f>
        <v>0.59399999999999997</v>
      </c>
      <c r="AK365" s="81">
        <f t="shared" si="55"/>
        <v>0.59399999999999997</v>
      </c>
      <c r="AL365" s="81">
        <f>VLOOKUP($B365,'Slutlig allokering'!$B$2:$AL$462,MATCH("Hjälpel kraftvärme",'Slutlig allokering'!$B$2:$AL$2,0),FALSE)</f>
        <v>3.4077500000000001</v>
      </c>
      <c r="AN365" s="73">
        <f t="shared" si="56"/>
        <v>259.06581</v>
      </c>
      <c r="AO365" s="73">
        <f t="shared" si="57"/>
        <v>259.06581</v>
      </c>
      <c r="AP365" s="73">
        <f>IF(ISERROR(1/VLOOKUP($B365,Leveranser!$B$1:$S$500,MATCH("såld värme (gwh)",Leveranser!$B$1:$S$1,0),FALSE)),"",VLOOKUP($B365,Leveranser!$B$1:$S$500,MATCH("såld värme (gwh)",Leveranser!$B$1:$S$1,0),FALSE))</f>
        <v>193.40899999999999</v>
      </c>
      <c r="AQ365" s="73">
        <f>VLOOKUP($B365,Leveranser!$B$1:$Y$500,MATCH("Totalt såld fjärrvärme till andra fjärrvärmeföretag",Leveranser!$B$1:$AA$1,0),FALSE)</f>
        <v>0</v>
      </c>
      <c r="AR365" s="73">
        <f>IF(ISERROR(1/VLOOKUP($B365,Miljö!$B$1:$S$500,MATCH("Såld mängd produktionsspecifik fjärrvärme (GWh)",Miljö!$B$1:$R$1,0),FALSE)),0,VLOOKUP($B365,Miljö!$B$1:$S$500,MATCH("Såld mängd produktionsspecifik fjärrvärme (GWh)",Miljö!$B$1:$R$1,0),FALSE))</f>
        <v>0</v>
      </c>
      <c r="AS365" s="82">
        <f t="shared" si="62"/>
        <v>0.74656319952061601</v>
      </c>
      <c r="AU365" s="73" t="str">
        <f>VLOOKUP($B365,'Miljövärden urval för publ'!$B$2:$I$486,7,FALSE)</f>
        <v>Ja</v>
      </c>
      <c r="AV365" s="73" t="str">
        <f>VLOOKUP($B365,'Miljövärden urval för publ'!$B$2:$I$486,6,FALSE)</f>
        <v>Ja</v>
      </c>
      <c r="AZ365" s="73">
        <f t="shared" si="58"/>
        <v>18.62275</v>
      </c>
      <c r="BA365" s="73">
        <f t="shared" si="63"/>
        <v>0</v>
      </c>
      <c r="BB365" s="73">
        <f t="shared" si="59"/>
        <v>14.693300000000001</v>
      </c>
      <c r="BC365" s="73">
        <f t="shared" si="60"/>
        <v>0</v>
      </c>
      <c r="BE365" s="73">
        <f t="shared" si="64"/>
        <v>0</v>
      </c>
      <c r="BF365" s="73">
        <f t="shared" si="65"/>
        <v>0</v>
      </c>
      <c r="BH365" s="73">
        <f t="shared" si="61"/>
        <v>47.297800000000002</v>
      </c>
    </row>
    <row r="366" spans="1:60" ht="15" x14ac:dyDescent="0.25">
      <c r="A366" t="s">
        <v>471</v>
      </c>
      <c r="B366" t="s">
        <v>473</v>
      </c>
      <c r="C366" s="73">
        <f>VLOOKUP($B366,'Tillförd energi'!$B$2:$AS$506,MATCH(C$1,'Tillförd energi'!$B$1:$AQ$1,0),FALSE)</f>
        <v>0</v>
      </c>
      <c r="D366" s="73">
        <f>VLOOKUP($B366,'Tillförd energi'!$B$2:$AS$506,MATCH(D$1,'Tillförd energi'!$B$1:$AQ$1,0),FALSE)</f>
        <v>0.125</v>
      </c>
      <c r="E366" s="73">
        <f>VLOOKUP($B366,'Tillförd energi'!$B$2:$AS$506,MATCH(E$1,'Tillförd energi'!$B$1:$AQ$1,0),FALSE)</f>
        <v>0</v>
      </c>
      <c r="F366" s="73">
        <f>VLOOKUP($B366,'Tillförd energi'!$B$2:$AS$506,MATCH(F$1,'Tillförd energi'!$B$1:$AQ$1,0),FALSE)</f>
        <v>0</v>
      </c>
      <c r="G366" s="73">
        <f>VLOOKUP($B366,'Tillförd energi'!$B$2:$AS$506,MATCH(G$1,'Tillförd energi'!$B$1:$AQ$1,0),FALSE)</f>
        <v>0</v>
      </c>
      <c r="H366" s="73">
        <f>VLOOKUP($B366,'Tillförd energi'!$B$2:$AS$506,MATCH(H$1,'Tillförd energi'!$B$1:$AQ$1,0),FALSE)</f>
        <v>0</v>
      </c>
      <c r="I366" s="73">
        <f>VLOOKUP($B366,'Tillförd energi'!$B$2:$AS$506,MATCH(I$1,'Tillförd energi'!$B$1:$AQ$1,0),FALSE)</f>
        <v>0</v>
      </c>
      <c r="J366" s="73">
        <f>VLOOKUP($B366,'Tillförd energi'!$B$2:$AS$506,MATCH(J$1,'Tillförd energi'!$B$1:$AQ$1,0),FALSE)</f>
        <v>0</v>
      </c>
      <c r="K366" s="73">
        <f>VLOOKUP($B366,'Tillförd energi'!$B$2:$AS$506,MATCH(K$1,'Tillförd energi'!$B$1:$AQ$1,0),FALSE)</f>
        <v>0</v>
      </c>
      <c r="L366" s="73">
        <f>VLOOKUP($B366,'Tillförd energi'!$B$2:$AS$506,MATCH(L$1,'Tillförd energi'!$B$1:$AQ$1,0),FALSE)</f>
        <v>0</v>
      </c>
      <c r="M366" s="73">
        <f>VLOOKUP($B366,'Tillförd energi'!$B$2:$AS$506,MATCH(M$1,'Tillförd energi'!$B$1:$AQ$1,0),FALSE)</f>
        <v>0</v>
      </c>
      <c r="N366" s="73">
        <f>VLOOKUP($B366,'Tillförd energi'!$B$2:$AS$506,MATCH(N$1,'Tillförd energi'!$B$1:$AQ$1,0),FALSE)</f>
        <v>0</v>
      </c>
      <c r="O366" s="73">
        <f>VLOOKUP($B366,'Tillförd energi'!$B$2:$AS$506,MATCH(O$1,'Tillförd energi'!$B$1:$AQ$1,0),FALSE)</f>
        <v>8.6850000000000005</v>
      </c>
      <c r="P366" s="73">
        <f>VLOOKUP($B366,'Tillförd energi'!$B$2:$AS$506,MATCH(P$1,'Tillförd energi'!$B$1:$AQ$1,0),FALSE)</f>
        <v>0</v>
      </c>
      <c r="Q366" s="73">
        <f>VLOOKUP($B366,'Tillförd energi'!$B$2:$AS$506,MATCH(Q$1,'Tillförd energi'!$B$1:$AQ$1,0),FALSE)</f>
        <v>0</v>
      </c>
      <c r="R366" s="73">
        <f>VLOOKUP($B366,'Tillförd energi'!$B$2:$AS$506,MATCH(R$1,'Tillförd energi'!$B$1:$AQ$1,0),FALSE)</f>
        <v>0</v>
      </c>
      <c r="S366" s="73">
        <f>VLOOKUP($B366,'Tillförd energi'!$B$2:$AS$506,MATCH(S$1,'Tillförd energi'!$B$1:$AQ$1,0),FALSE)</f>
        <v>0</v>
      </c>
      <c r="T366" s="73">
        <f>VLOOKUP($B366,'Tillförd energi'!$B$2:$AS$506,MATCH(T$1,'Tillförd energi'!$B$1:$AQ$1,0),FALSE)</f>
        <v>0</v>
      </c>
      <c r="U366" s="73">
        <f>VLOOKUP($B366,'Tillförd energi'!$B$2:$AS$506,MATCH(U$1,'Tillförd energi'!$B$1:$AQ$1,0),FALSE)</f>
        <v>0</v>
      </c>
      <c r="V366" s="73">
        <f>VLOOKUP($B366,'Tillförd energi'!$B$2:$AS$506,MATCH(V$1,'Tillförd energi'!$B$1:$AQ$1,0),FALSE)</f>
        <v>0</v>
      </c>
      <c r="W366" s="73">
        <f>VLOOKUP($B366,'Tillförd energi'!$B$2:$AS$506,MATCH(W$1,'Tillförd energi'!$B$1:$AQ$1,0),FALSE)</f>
        <v>0</v>
      </c>
      <c r="X366" s="73">
        <f>VLOOKUP($B366,'Tillförd energi'!$B$2:$AS$506,MATCH(X$1,'Tillförd energi'!$B$1:$AQ$1,0),FALSE)</f>
        <v>0</v>
      </c>
      <c r="Y366" s="73">
        <f>VLOOKUP($B366,'Tillförd energi'!$B$2:$AS$506,MATCH(Y$1,'Tillförd energi'!$B$1:$AQ$1,0),FALSE)</f>
        <v>1.329</v>
      </c>
      <c r="Z366" s="73">
        <f>VLOOKUP($B366,'Tillförd energi'!$B$2:$AS$506,MATCH(Z$1,'Tillförd energi'!$B$1:$AQ$1,0),FALSE)</f>
        <v>0</v>
      </c>
      <c r="AA366" s="73">
        <f>VLOOKUP($B366,'Tillförd energi'!$B$2:$AS$506,MATCH(AA$1,'Tillförd energi'!$B$1:$AQ$1,0),FALSE)</f>
        <v>0</v>
      </c>
      <c r="AB366" s="73">
        <f>VLOOKUP($B366,'Tillförd energi'!$B$2:$AS$506,MATCH(AB$1,'Tillförd energi'!$B$1:$AQ$1,0),FALSE)</f>
        <v>0</v>
      </c>
      <c r="AC366" s="73">
        <f>VLOOKUP($B366,'Tillförd energi'!$B$2:$AS$506,MATCH(AC$1,'Tillförd energi'!$B$1:$AQ$1,0),FALSE)</f>
        <v>0</v>
      </c>
      <c r="AD366" s="73">
        <f>VLOOKUP($B366,'Tillförd energi'!$B$2:$AS$506,MATCH(AD$1,'Tillförd energi'!$B$1:$AQ$1,0),FALSE)</f>
        <v>0</v>
      </c>
      <c r="AF366" s="73">
        <f>VLOOKUP($B366,'Tillförd energi'!$B$2:$AS$506,MATCH(AF$1,'Tillförd energi'!$B$1:$AQ$1,0),FALSE)</f>
        <v>0.152</v>
      </c>
      <c r="AH366" s="73">
        <f>IFERROR(VLOOKUP(B366,Miljö!$B$1:$S$476,9,FALSE)/1,0)</f>
        <v>0</v>
      </c>
      <c r="AJ366" s="81">
        <f>IFERROR(VLOOKUP($B366,Miljö!$B$1:$S$500,MATCH("hjälpel exklusive kraftvärme (GWh)",Miljö!$B$1:$V$1,0),FALSE)/1,"")</f>
        <v>0.152</v>
      </c>
      <c r="AK366" s="81">
        <f t="shared" si="55"/>
        <v>0.152</v>
      </c>
      <c r="AL366" s="81">
        <f>VLOOKUP($B366,'Slutlig allokering'!$B$2:$AL$462,MATCH("Hjälpel kraftvärme",'Slutlig allokering'!$B$2:$AL$2,0),FALSE)</f>
        <v>0</v>
      </c>
      <c r="AN366" s="73">
        <f t="shared" si="56"/>
        <v>10.291</v>
      </c>
      <c r="AO366" s="73">
        <f t="shared" si="57"/>
        <v>10.291</v>
      </c>
      <c r="AP366" s="73">
        <f>IF(ISERROR(1/VLOOKUP($B366,Leveranser!$B$1:$S$500,MATCH("såld värme (gwh)",Leveranser!$B$1:$S$1,0),FALSE)),"",VLOOKUP($B366,Leveranser!$B$1:$S$500,MATCH("såld värme (gwh)",Leveranser!$B$1:$S$1,0),FALSE))</f>
        <v>5.8460000000000001</v>
      </c>
      <c r="AQ366" s="73">
        <f>VLOOKUP($B366,Leveranser!$B$1:$Y$500,MATCH("Totalt såld fjärrvärme till andra fjärrvärmeföretag",Leveranser!$B$1:$AA$1,0),FALSE)</f>
        <v>0</v>
      </c>
      <c r="AR366" s="73">
        <f>IF(ISERROR(1/VLOOKUP($B366,Miljö!$B$1:$S$500,MATCH("Såld mängd produktionsspecifik fjärrvärme (GWh)",Miljö!$B$1:$R$1,0),FALSE)),0,VLOOKUP($B366,Miljö!$B$1:$S$500,MATCH("Såld mängd produktionsspecifik fjärrvärme (GWh)",Miljö!$B$1:$R$1,0),FALSE))</f>
        <v>0</v>
      </c>
      <c r="AS366" s="82">
        <f t="shared" si="62"/>
        <v>0.56806918666796224</v>
      </c>
      <c r="AU366" s="73" t="str">
        <f>VLOOKUP($B366,'Miljövärden urval för publ'!$B$2:$I$486,7,FALSE)</f>
        <v>Ja</v>
      </c>
      <c r="AV366" s="73" t="str">
        <f>VLOOKUP($B366,'Miljövärden urval för publ'!$B$2:$I$486,6,FALSE)</f>
        <v>Nej</v>
      </c>
      <c r="AZ366" s="73">
        <f t="shared" si="58"/>
        <v>1.4809999999999999</v>
      </c>
      <c r="BA366" s="73">
        <f t="shared" si="63"/>
        <v>0</v>
      </c>
      <c r="BB366" s="73">
        <f t="shared" si="59"/>
        <v>8.6850000000000005</v>
      </c>
      <c r="BC366" s="73">
        <f t="shared" si="60"/>
        <v>0</v>
      </c>
      <c r="BE366" s="73">
        <f t="shared" si="64"/>
        <v>0</v>
      </c>
      <c r="BF366" s="73">
        <f t="shared" si="65"/>
        <v>0</v>
      </c>
      <c r="BH366" s="73">
        <f t="shared" si="61"/>
        <v>8.6850000000000005</v>
      </c>
    </row>
    <row r="367" spans="1:60" ht="15" x14ac:dyDescent="0.25">
      <c r="A367" t="s">
        <v>474</v>
      </c>
      <c r="B367" t="s">
        <v>475</v>
      </c>
      <c r="C367" s="73">
        <f>VLOOKUP($B367,'Tillförd energi'!$B$2:$AS$506,MATCH(C$1,'Tillförd energi'!$B$1:$AQ$1,0),FALSE)</f>
        <v>0</v>
      </c>
      <c r="D367" s="73">
        <f>VLOOKUP($B367,'Tillförd energi'!$B$2:$AS$506,MATCH(D$1,'Tillförd energi'!$B$1:$AQ$1,0),FALSE)</f>
        <v>0.6</v>
      </c>
      <c r="E367" s="73">
        <f>VLOOKUP($B367,'Tillförd energi'!$B$2:$AS$506,MATCH(E$1,'Tillförd energi'!$B$1:$AQ$1,0),FALSE)</f>
        <v>0</v>
      </c>
      <c r="F367" s="73">
        <f>VLOOKUP($B367,'Tillförd energi'!$B$2:$AS$506,MATCH(F$1,'Tillförd energi'!$B$1:$AQ$1,0),FALSE)</f>
        <v>0</v>
      </c>
      <c r="G367" s="73">
        <f>VLOOKUP($B367,'Tillförd energi'!$B$2:$AS$506,MATCH(G$1,'Tillförd energi'!$B$1:$AQ$1,0),FALSE)</f>
        <v>0</v>
      </c>
      <c r="H367" s="73">
        <f>VLOOKUP($B367,'Tillförd energi'!$B$2:$AS$506,MATCH(H$1,'Tillförd energi'!$B$1:$AQ$1,0),FALSE)</f>
        <v>0</v>
      </c>
      <c r="I367" s="73">
        <f>VLOOKUP($B367,'Tillförd energi'!$B$2:$AS$506,MATCH(I$1,'Tillförd energi'!$B$1:$AQ$1,0),FALSE)</f>
        <v>0</v>
      </c>
      <c r="J367" s="73">
        <f>VLOOKUP($B367,'Tillförd energi'!$B$2:$AS$506,MATCH(J$1,'Tillförd energi'!$B$1:$AQ$1,0),FALSE)</f>
        <v>0</v>
      </c>
      <c r="K367" s="73">
        <f>VLOOKUP($B367,'Tillförd energi'!$B$2:$AS$506,MATCH(K$1,'Tillförd energi'!$B$1:$AQ$1,0),FALSE)</f>
        <v>0</v>
      </c>
      <c r="L367" s="73">
        <f>VLOOKUP($B367,'Tillförd energi'!$B$2:$AS$506,MATCH(L$1,'Tillförd energi'!$B$1:$AQ$1,0),FALSE)</f>
        <v>0</v>
      </c>
      <c r="M367" s="73">
        <f>VLOOKUP($B367,'Tillförd energi'!$B$2:$AS$506,MATCH(M$1,'Tillförd energi'!$B$1:$AQ$1,0),FALSE)</f>
        <v>18.2</v>
      </c>
      <c r="N367" s="73">
        <f>VLOOKUP($B367,'Tillförd energi'!$B$2:$AS$506,MATCH(N$1,'Tillförd energi'!$B$1:$AQ$1,0),FALSE)</f>
        <v>0</v>
      </c>
      <c r="O367" s="73">
        <f>VLOOKUP($B367,'Tillförd energi'!$B$2:$AS$506,MATCH(O$1,'Tillförd energi'!$B$1:$AQ$1,0),FALSE)</f>
        <v>0</v>
      </c>
      <c r="P367" s="73">
        <f>VLOOKUP($B367,'Tillförd energi'!$B$2:$AS$506,MATCH(P$1,'Tillförd energi'!$B$1:$AQ$1,0),FALSE)</f>
        <v>0</v>
      </c>
      <c r="Q367" s="73">
        <f>VLOOKUP($B367,'Tillförd energi'!$B$2:$AS$506,MATCH(Q$1,'Tillförd energi'!$B$1:$AQ$1,0),FALSE)</f>
        <v>0</v>
      </c>
      <c r="R367" s="73">
        <f>VLOOKUP($B367,'Tillförd energi'!$B$2:$AS$506,MATCH(R$1,'Tillförd energi'!$B$1:$AQ$1,0),FALSE)</f>
        <v>0</v>
      </c>
      <c r="S367" s="73">
        <f>VLOOKUP($B367,'Tillförd energi'!$B$2:$AS$506,MATCH(S$1,'Tillförd energi'!$B$1:$AQ$1,0),FALSE)</f>
        <v>0</v>
      </c>
      <c r="T367" s="73">
        <f>VLOOKUP($B367,'Tillförd energi'!$B$2:$AS$506,MATCH(T$1,'Tillförd energi'!$B$1:$AQ$1,0),FALSE)</f>
        <v>0</v>
      </c>
      <c r="U367" s="73">
        <f>VLOOKUP($B367,'Tillförd energi'!$B$2:$AS$506,MATCH(U$1,'Tillförd energi'!$B$1:$AQ$1,0),FALSE)</f>
        <v>0</v>
      </c>
      <c r="V367" s="73">
        <f>VLOOKUP($B367,'Tillförd energi'!$B$2:$AS$506,MATCH(V$1,'Tillförd energi'!$B$1:$AQ$1,0),FALSE)</f>
        <v>0</v>
      </c>
      <c r="W367" s="73">
        <f>VLOOKUP($B367,'Tillförd energi'!$B$2:$AS$506,MATCH(W$1,'Tillförd energi'!$B$1:$AQ$1,0),FALSE)</f>
        <v>0</v>
      </c>
      <c r="X367" s="73">
        <f>VLOOKUP($B367,'Tillförd energi'!$B$2:$AS$506,MATCH(X$1,'Tillförd energi'!$B$1:$AQ$1,0),FALSE)</f>
        <v>0</v>
      </c>
      <c r="Y367" s="73">
        <f>VLOOKUP($B367,'Tillförd energi'!$B$2:$AS$506,MATCH(Y$1,'Tillförd energi'!$B$1:$AQ$1,0),FALSE)</f>
        <v>0</v>
      </c>
      <c r="Z367" s="73">
        <f>VLOOKUP($B367,'Tillförd energi'!$B$2:$AS$506,MATCH(Z$1,'Tillförd energi'!$B$1:$AQ$1,0),FALSE)</f>
        <v>0</v>
      </c>
      <c r="AA367" s="73">
        <f>VLOOKUP($B367,'Tillförd energi'!$B$2:$AS$506,MATCH(AA$1,'Tillförd energi'!$B$1:$AQ$1,0),FALSE)</f>
        <v>0</v>
      </c>
      <c r="AB367" s="73">
        <f>VLOOKUP($B367,'Tillförd energi'!$B$2:$AS$506,MATCH(AB$1,'Tillförd energi'!$B$1:$AQ$1,0),FALSE)</f>
        <v>0</v>
      </c>
      <c r="AC367" s="73">
        <f>VLOOKUP($B367,'Tillförd energi'!$B$2:$AS$506,MATCH(AC$1,'Tillförd energi'!$B$1:$AQ$1,0),FALSE)</f>
        <v>0</v>
      </c>
      <c r="AD367" s="73">
        <f>VLOOKUP($B367,'Tillförd energi'!$B$2:$AS$506,MATCH(AD$1,'Tillförd energi'!$B$1:$AQ$1,0),FALSE)</f>
        <v>0</v>
      </c>
      <c r="AF367" s="73">
        <f>VLOOKUP($B367,'Tillförd energi'!$B$2:$AS$506,MATCH(AF$1,'Tillförd energi'!$B$1:$AQ$1,0),FALSE)</f>
        <v>0.41</v>
      </c>
      <c r="AH367" s="73">
        <f>IFERROR(VLOOKUP(B367,Miljö!$B$1:$S$476,9,FALSE)/1,0)</f>
        <v>0</v>
      </c>
      <c r="AJ367" s="81">
        <f>IFERROR(VLOOKUP($B367,Miljö!$B$1:$S$500,MATCH("hjälpel exklusive kraftvärme (GWh)",Miljö!$B$1:$V$1,0),FALSE)/1,"")</f>
        <v>0.41</v>
      </c>
      <c r="AK367" s="81">
        <f t="shared" si="55"/>
        <v>0.41</v>
      </c>
      <c r="AL367" s="81">
        <f>VLOOKUP($B367,'Slutlig allokering'!$B$2:$AL$462,MATCH("Hjälpel kraftvärme",'Slutlig allokering'!$B$2:$AL$2,0),FALSE)</f>
        <v>0</v>
      </c>
      <c r="AN367" s="73">
        <f t="shared" si="56"/>
        <v>19.21</v>
      </c>
      <c r="AO367" s="73">
        <f t="shared" si="57"/>
        <v>19.21</v>
      </c>
      <c r="AP367" s="73">
        <f>IF(ISERROR(1/VLOOKUP($B367,Leveranser!$B$1:$S$500,MATCH("såld värme (gwh)",Leveranser!$B$1:$S$1,0),FALSE)),"",VLOOKUP($B367,Leveranser!$B$1:$S$500,MATCH("såld värme (gwh)",Leveranser!$B$1:$S$1,0),FALSE))</f>
        <v>12.1</v>
      </c>
      <c r="AQ367" s="73">
        <f>VLOOKUP($B367,Leveranser!$B$1:$Y$500,MATCH("Totalt såld fjärrvärme till andra fjärrvärmeföretag",Leveranser!$B$1:$AA$1,0),FALSE)</f>
        <v>0</v>
      </c>
      <c r="AR367" s="73">
        <f>IF(ISERROR(1/VLOOKUP($B367,Miljö!$B$1:$S$500,MATCH("Såld mängd produktionsspecifik fjärrvärme (GWh)",Miljö!$B$1:$R$1,0),FALSE)),0,VLOOKUP($B367,Miljö!$B$1:$S$500,MATCH("Såld mängd produktionsspecifik fjärrvärme (GWh)",Miljö!$B$1:$R$1,0),FALSE))</f>
        <v>0</v>
      </c>
      <c r="AS367" s="82">
        <f t="shared" si="62"/>
        <v>0.62988027069234764</v>
      </c>
      <c r="AU367" s="73" t="str">
        <f>VLOOKUP($B367,'Miljövärden urval för publ'!$B$2:$I$486,7,FALSE)</f>
        <v>Ja</v>
      </c>
      <c r="AV367" s="73" t="str">
        <f>VLOOKUP($B367,'Miljövärden urval för publ'!$B$2:$I$486,6,FALSE)</f>
        <v>Ja</v>
      </c>
      <c r="AZ367" s="73">
        <f t="shared" si="58"/>
        <v>0.41</v>
      </c>
      <c r="BA367" s="73">
        <f t="shared" si="63"/>
        <v>0</v>
      </c>
      <c r="BB367" s="73">
        <f t="shared" si="59"/>
        <v>18.2</v>
      </c>
      <c r="BC367" s="73">
        <f t="shared" si="60"/>
        <v>0</v>
      </c>
      <c r="BE367" s="73">
        <f t="shared" si="64"/>
        <v>0</v>
      </c>
      <c r="BF367" s="73">
        <f t="shared" si="65"/>
        <v>0</v>
      </c>
      <c r="BH367" s="73">
        <f t="shared" si="61"/>
        <v>18.2</v>
      </c>
    </row>
    <row r="368" spans="1:60" ht="15" x14ac:dyDescent="0.25">
      <c r="A368" t="s">
        <v>474</v>
      </c>
      <c r="B368" t="s">
        <v>476</v>
      </c>
      <c r="C368" s="73">
        <f>VLOOKUP($B368,'Tillförd energi'!$B$2:$AS$506,MATCH(C$1,'Tillförd energi'!$B$1:$AQ$1,0),FALSE)</f>
        <v>0</v>
      </c>
      <c r="D368" s="73">
        <f>VLOOKUP($B368,'Tillförd energi'!$B$2:$AS$506,MATCH(D$1,'Tillförd energi'!$B$1:$AQ$1,0),FALSE)</f>
        <v>0.38045299999999999</v>
      </c>
      <c r="E368" s="73">
        <f>VLOOKUP($B368,'Tillförd energi'!$B$2:$AS$506,MATCH(E$1,'Tillförd energi'!$B$1:$AQ$1,0),FALSE)</f>
        <v>0</v>
      </c>
      <c r="F368" s="73">
        <f>VLOOKUP($B368,'Tillförd energi'!$B$2:$AS$506,MATCH(F$1,'Tillförd energi'!$B$1:$AQ$1,0),FALSE)</f>
        <v>4.0999999999999996</v>
      </c>
      <c r="G368" s="73">
        <f>VLOOKUP($B368,'Tillförd energi'!$B$2:$AS$506,MATCH(G$1,'Tillförd energi'!$B$1:$AQ$1,0),FALSE)</f>
        <v>0</v>
      </c>
      <c r="H368" s="73">
        <f>VLOOKUP($B368,'Tillförd energi'!$B$2:$AS$506,MATCH(H$1,'Tillförd energi'!$B$1:$AQ$1,0),FALSE)</f>
        <v>0.20452899999999999</v>
      </c>
      <c r="I368" s="73">
        <f>VLOOKUP($B368,'Tillförd energi'!$B$2:$AS$506,MATCH(I$1,'Tillförd energi'!$B$1:$AQ$1,0),FALSE)</f>
        <v>0</v>
      </c>
      <c r="J368" s="73">
        <f>VLOOKUP($B368,'Tillförd energi'!$B$2:$AS$506,MATCH(J$1,'Tillförd energi'!$B$1:$AQ$1,0),FALSE)</f>
        <v>0</v>
      </c>
      <c r="K368" s="73">
        <f>VLOOKUP($B368,'Tillförd energi'!$B$2:$AS$506,MATCH(K$1,'Tillförd energi'!$B$1:$AQ$1,0),FALSE)</f>
        <v>121.297</v>
      </c>
      <c r="L368" s="73">
        <f>VLOOKUP($B368,'Tillförd energi'!$B$2:$AS$506,MATCH(L$1,'Tillförd energi'!$B$1:$AQ$1,0),FALSE)</f>
        <v>0</v>
      </c>
      <c r="M368" s="73">
        <f>VLOOKUP($B368,'Tillförd energi'!$B$2:$AS$506,MATCH(M$1,'Tillförd energi'!$B$1:$AQ$1,0),FALSE)</f>
        <v>50.599299999999999</v>
      </c>
      <c r="N368" s="73">
        <f>VLOOKUP($B368,'Tillförd energi'!$B$2:$AS$506,MATCH(N$1,'Tillförd energi'!$B$1:$AQ$1,0),FALSE)</f>
        <v>0</v>
      </c>
      <c r="O368" s="73">
        <f>VLOOKUP($B368,'Tillförd energi'!$B$2:$AS$506,MATCH(O$1,'Tillförd energi'!$B$1:$AQ$1,0),FALSE)</f>
        <v>0.124891</v>
      </c>
      <c r="P368" s="73">
        <f>VLOOKUP($B368,'Tillförd energi'!$B$2:$AS$506,MATCH(P$1,'Tillförd energi'!$B$1:$AQ$1,0),FALSE)</f>
        <v>6.2445399999999998E-2</v>
      </c>
      <c r="Q368" s="73">
        <f>VLOOKUP($B368,'Tillförd energi'!$B$2:$AS$506,MATCH(Q$1,'Tillförd energi'!$B$1:$AQ$1,0),FALSE)</f>
        <v>25</v>
      </c>
      <c r="R368" s="73">
        <f>VLOOKUP($B368,'Tillförd energi'!$B$2:$AS$506,MATCH(R$1,'Tillförd energi'!$B$1:$AQ$1,0),FALSE)</f>
        <v>0</v>
      </c>
      <c r="S368" s="73">
        <f>VLOOKUP($B368,'Tillförd energi'!$B$2:$AS$506,MATCH(S$1,'Tillförd energi'!$B$1:$AQ$1,0),FALSE)</f>
        <v>0</v>
      </c>
      <c r="T368" s="73">
        <f>VLOOKUP($B368,'Tillförd energi'!$B$2:$AS$506,MATCH(T$1,'Tillförd energi'!$B$1:$AQ$1,0),FALSE)</f>
        <v>0</v>
      </c>
      <c r="U368" s="73">
        <f>VLOOKUP($B368,'Tillförd energi'!$B$2:$AS$506,MATCH(U$1,'Tillförd energi'!$B$1:$AQ$1,0),FALSE)</f>
        <v>0</v>
      </c>
      <c r="V368" s="73">
        <f>VLOOKUP($B368,'Tillförd energi'!$B$2:$AS$506,MATCH(V$1,'Tillförd energi'!$B$1:$AQ$1,0),FALSE)</f>
        <v>0.23</v>
      </c>
      <c r="W368" s="73">
        <f>VLOOKUP($B368,'Tillförd energi'!$B$2:$AS$506,MATCH(W$1,'Tillförd energi'!$B$1:$AQ$1,0),FALSE)</f>
        <v>0</v>
      </c>
      <c r="X368" s="73">
        <f>VLOOKUP($B368,'Tillförd energi'!$B$2:$AS$506,MATCH(X$1,'Tillförd energi'!$B$1:$AQ$1,0),FALSE)</f>
        <v>0</v>
      </c>
      <c r="Y368" s="73">
        <f>VLOOKUP($B368,'Tillförd energi'!$B$2:$AS$506,MATCH(Y$1,'Tillförd energi'!$B$1:$AQ$1,0),FALSE)</f>
        <v>0</v>
      </c>
      <c r="Z368" s="73">
        <f>VLOOKUP($B368,'Tillförd energi'!$B$2:$AS$506,MATCH(Z$1,'Tillförd energi'!$B$1:$AQ$1,0),FALSE)</f>
        <v>0</v>
      </c>
      <c r="AA368" s="73">
        <f>VLOOKUP($B368,'Tillförd energi'!$B$2:$AS$506,MATCH(AA$1,'Tillförd energi'!$B$1:$AQ$1,0),FALSE)</f>
        <v>0</v>
      </c>
      <c r="AB368" s="73">
        <f>VLOOKUP($B368,'Tillförd energi'!$B$2:$AS$506,MATCH(AB$1,'Tillförd energi'!$B$1:$AQ$1,0),FALSE)</f>
        <v>11</v>
      </c>
      <c r="AC368" s="73">
        <f>VLOOKUP($B368,'Tillförd energi'!$B$2:$AS$506,MATCH(AC$1,'Tillförd energi'!$B$1:$AQ$1,0),FALSE)</f>
        <v>0</v>
      </c>
      <c r="AD368" s="73">
        <f>VLOOKUP($B368,'Tillförd energi'!$B$2:$AS$506,MATCH(AD$1,'Tillförd energi'!$B$1:$AQ$1,0),FALSE)</f>
        <v>0</v>
      </c>
      <c r="AF368" s="73">
        <f>VLOOKUP($B368,'Tillförd energi'!$B$2:$AS$506,MATCH(AF$1,'Tillförd energi'!$B$1:$AQ$1,0),FALSE)</f>
        <v>6.8988699999999996</v>
      </c>
      <c r="AH368" s="73">
        <f>IFERROR(VLOOKUP(B368,Miljö!$B$1:$S$476,9,FALSE)/1,0)</f>
        <v>0</v>
      </c>
      <c r="AJ368" s="81">
        <f>IFERROR(VLOOKUP($B368,Miljö!$B$1:$S$500,MATCH("hjälpel exklusive kraftvärme (GWh)",Miljö!$B$1:$V$1,0),FALSE)/1,"")</f>
        <v>5.2</v>
      </c>
      <c r="AK368" s="81">
        <f t="shared" si="55"/>
        <v>5.2</v>
      </c>
      <c r="AL368" s="81">
        <f>VLOOKUP($B368,'Slutlig allokering'!$B$2:$AL$462,MATCH("Hjälpel kraftvärme",'Slutlig allokering'!$B$2:$AL$2,0),FALSE)</f>
        <v>1.6988700000000001</v>
      </c>
      <c r="AN368" s="73">
        <f t="shared" si="56"/>
        <v>219.89748839999996</v>
      </c>
      <c r="AO368" s="73">
        <f t="shared" si="57"/>
        <v>219.89748839999996</v>
      </c>
      <c r="AP368" s="73">
        <f>IF(ISERROR(1/VLOOKUP($B368,Leveranser!$B$1:$S$500,MATCH("såld värme (gwh)",Leveranser!$B$1:$S$1,0),FALSE)),"",VLOOKUP($B368,Leveranser!$B$1:$S$500,MATCH("såld värme (gwh)",Leveranser!$B$1:$S$1,0),FALSE))</f>
        <v>184.2</v>
      </c>
      <c r="AQ368" s="73">
        <f>VLOOKUP($B368,Leveranser!$B$1:$Y$500,MATCH("Totalt såld fjärrvärme till andra fjärrvärmeföretag",Leveranser!$B$1:$AA$1,0),FALSE)</f>
        <v>0</v>
      </c>
      <c r="AR368" s="73">
        <f>IF(ISERROR(1/VLOOKUP($B368,Miljö!$B$1:$S$500,MATCH("Såld mängd produktionsspecifik fjärrvärme (GWh)",Miljö!$B$1:$R$1,0),FALSE)),0,VLOOKUP($B368,Miljö!$B$1:$S$500,MATCH("Såld mängd produktionsspecifik fjärrvärme (GWh)",Miljö!$B$1:$R$1,0),FALSE))</f>
        <v>0</v>
      </c>
      <c r="AS368" s="82">
        <f t="shared" si="62"/>
        <v>0.83766304626879051</v>
      </c>
      <c r="AU368" s="73" t="str">
        <f>VLOOKUP($B368,'Miljövärden urval för publ'!$B$2:$I$486,7,FALSE)</f>
        <v>Ja</v>
      </c>
      <c r="AV368" s="73" t="str">
        <f>VLOOKUP($B368,'Miljövärden urval för publ'!$B$2:$I$486,6,FALSE)</f>
        <v>Ja</v>
      </c>
      <c r="AZ368" s="73">
        <f t="shared" si="58"/>
        <v>6.8988699999999996</v>
      </c>
      <c r="BA368" s="73">
        <f t="shared" si="63"/>
        <v>0</v>
      </c>
      <c r="BB368" s="73">
        <f t="shared" si="59"/>
        <v>50.786636399999999</v>
      </c>
      <c r="BC368" s="73">
        <f t="shared" si="60"/>
        <v>25</v>
      </c>
      <c r="BE368" s="73">
        <f t="shared" si="64"/>
        <v>0</v>
      </c>
      <c r="BF368" s="73">
        <f t="shared" si="65"/>
        <v>0</v>
      </c>
      <c r="BH368" s="73">
        <f t="shared" si="61"/>
        <v>197.31363639999998</v>
      </c>
    </row>
    <row r="369" spans="1:60" ht="15" x14ac:dyDescent="0.25">
      <c r="A369" t="s">
        <v>474</v>
      </c>
      <c r="B369" t="s">
        <v>477</v>
      </c>
      <c r="C369" s="73">
        <f>VLOOKUP($B369,'Tillförd energi'!$B$2:$AS$506,MATCH(C$1,'Tillförd energi'!$B$1:$AQ$1,0),FALSE)</f>
        <v>0</v>
      </c>
      <c r="D369" s="73">
        <f>VLOOKUP($B369,'Tillförd energi'!$B$2:$AS$506,MATCH(D$1,'Tillförd energi'!$B$1:$AQ$1,0),FALSE)</f>
        <v>0.27</v>
      </c>
      <c r="E369" s="73">
        <f>VLOOKUP($B369,'Tillförd energi'!$B$2:$AS$506,MATCH(E$1,'Tillförd energi'!$B$1:$AQ$1,0),FALSE)</f>
        <v>0</v>
      </c>
      <c r="F369" s="73">
        <f>VLOOKUP($B369,'Tillförd energi'!$B$2:$AS$506,MATCH(F$1,'Tillförd energi'!$B$1:$AQ$1,0),FALSE)</f>
        <v>0</v>
      </c>
      <c r="G369" s="73">
        <f>VLOOKUP($B369,'Tillförd energi'!$B$2:$AS$506,MATCH(G$1,'Tillförd energi'!$B$1:$AQ$1,0),FALSE)</f>
        <v>0</v>
      </c>
      <c r="H369" s="73">
        <f>VLOOKUP($B369,'Tillförd energi'!$B$2:$AS$506,MATCH(H$1,'Tillförd energi'!$B$1:$AQ$1,0),FALSE)</f>
        <v>0</v>
      </c>
      <c r="I369" s="73">
        <f>VLOOKUP($B369,'Tillförd energi'!$B$2:$AS$506,MATCH(I$1,'Tillförd energi'!$B$1:$AQ$1,0),FALSE)</f>
        <v>0</v>
      </c>
      <c r="J369" s="73">
        <f>VLOOKUP($B369,'Tillförd energi'!$B$2:$AS$506,MATCH(J$1,'Tillförd energi'!$B$1:$AQ$1,0),FALSE)</f>
        <v>0</v>
      </c>
      <c r="K369" s="73">
        <f>VLOOKUP($B369,'Tillförd energi'!$B$2:$AS$506,MATCH(K$1,'Tillförd energi'!$B$1:$AQ$1,0),FALSE)</f>
        <v>0</v>
      </c>
      <c r="L369" s="73">
        <f>VLOOKUP($B369,'Tillförd energi'!$B$2:$AS$506,MATCH(L$1,'Tillförd energi'!$B$1:$AQ$1,0),FALSE)</f>
        <v>0</v>
      </c>
      <c r="M369" s="73">
        <f>VLOOKUP($B369,'Tillförd energi'!$B$2:$AS$506,MATCH(M$1,'Tillförd energi'!$B$1:$AQ$1,0),FALSE)</f>
        <v>1.2</v>
      </c>
      <c r="N369" s="73">
        <f>VLOOKUP($B369,'Tillförd energi'!$B$2:$AS$506,MATCH(N$1,'Tillförd energi'!$B$1:$AQ$1,0),FALSE)</f>
        <v>0</v>
      </c>
      <c r="O369" s="73">
        <f>VLOOKUP($B369,'Tillförd energi'!$B$2:$AS$506,MATCH(O$1,'Tillförd energi'!$B$1:$AQ$1,0),FALSE)</f>
        <v>0</v>
      </c>
      <c r="P369" s="73">
        <f>VLOOKUP($B369,'Tillförd energi'!$B$2:$AS$506,MATCH(P$1,'Tillförd energi'!$B$1:$AQ$1,0),FALSE)</f>
        <v>23.2941</v>
      </c>
      <c r="Q369" s="73">
        <f>VLOOKUP($B369,'Tillförd energi'!$B$2:$AS$506,MATCH(Q$1,'Tillförd energi'!$B$1:$AQ$1,0),FALSE)</f>
        <v>0</v>
      </c>
      <c r="R369" s="73">
        <f>VLOOKUP($B369,'Tillförd energi'!$B$2:$AS$506,MATCH(R$1,'Tillförd energi'!$B$1:$AQ$1,0),FALSE)</f>
        <v>0</v>
      </c>
      <c r="S369" s="73">
        <f>VLOOKUP($B369,'Tillförd energi'!$B$2:$AS$506,MATCH(S$1,'Tillförd energi'!$B$1:$AQ$1,0),FALSE)</f>
        <v>0</v>
      </c>
      <c r="T369" s="73">
        <f>VLOOKUP($B369,'Tillförd energi'!$B$2:$AS$506,MATCH(T$1,'Tillförd energi'!$B$1:$AQ$1,0),FALSE)</f>
        <v>0</v>
      </c>
      <c r="U369" s="73">
        <f>VLOOKUP($B369,'Tillförd energi'!$B$2:$AS$506,MATCH(U$1,'Tillförd energi'!$B$1:$AQ$1,0),FALSE)</f>
        <v>0</v>
      </c>
      <c r="V369" s="73">
        <f>VLOOKUP($B369,'Tillförd energi'!$B$2:$AS$506,MATCH(V$1,'Tillförd energi'!$B$1:$AQ$1,0),FALSE)</f>
        <v>0</v>
      </c>
      <c r="W369" s="73">
        <f>VLOOKUP($B369,'Tillförd energi'!$B$2:$AS$506,MATCH(W$1,'Tillförd energi'!$B$1:$AQ$1,0),FALSE)</f>
        <v>0</v>
      </c>
      <c r="X369" s="73">
        <f>VLOOKUP($B369,'Tillförd energi'!$B$2:$AS$506,MATCH(X$1,'Tillförd energi'!$B$1:$AQ$1,0),FALSE)</f>
        <v>0</v>
      </c>
      <c r="Y369" s="73">
        <f>VLOOKUP($B369,'Tillförd energi'!$B$2:$AS$506,MATCH(Y$1,'Tillförd energi'!$B$1:$AQ$1,0),FALSE)</f>
        <v>0</v>
      </c>
      <c r="Z369" s="73">
        <f>VLOOKUP($B369,'Tillförd energi'!$B$2:$AS$506,MATCH(Z$1,'Tillförd energi'!$B$1:$AQ$1,0),FALSE)</f>
        <v>0</v>
      </c>
      <c r="AA369" s="73">
        <f>VLOOKUP($B369,'Tillförd energi'!$B$2:$AS$506,MATCH(AA$1,'Tillförd energi'!$B$1:$AQ$1,0),FALSE)</f>
        <v>0</v>
      </c>
      <c r="AB369" s="73">
        <f>VLOOKUP($B369,'Tillförd energi'!$B$2:$AS$506,MATCH(AB$1,'Tillförd energi'!$B$1:$AQ$1,0),FALSE)</f>
        <v>0</v>
      </c>
      <c r="AC369" s="73">
        <f>VLOOKUP($B369,'Tillförd energi'!$B$2:$AS$506,MATCH(AC$1,'Tillförd energi'!$B$1:$AQ$1,0),FALSE)</f>
        <v>0</v>
      </c>
      <c r="AD369" s="73">
        <f>VLOOKUP($B369,'Tillförd energi'!$B$2:$AS$506,MATCH(AD$1,'Tillförd energi'!$B$1:$AQ$1,0),FALSE)</f>
        <v>0</v>
      </c>
      <c r="AF369" s="73">
        <f>VLOOKUP($B369,'Tillförd energi'!$B$2:$AS$506,MATCH(AF$1,'Tillförd energi'!$B$1:$AQ$1,0),FALSE)</f>
        <v>0.05</v>
      </c>
      <c r="AH369" s="73">
        <f>IFERROR(VLOOKUP(B369,Miljö!$B$1:$S$476,9,FALSE)/1,0)</f>
        <v>0</v>
      </c>
      <c r="AJ369" s="81">
        <f>IFERROR(VLOOKUP($B369,Miljö!$B$1:$S$500,MATCH("hjälpel exklusive kraftvärme (GWh)",Miljö!$B$1:$V$1,0),FALSE)/1,"")</f>
        <v>0.05</v>
      </c>
      <c r="AK369" s="81">
        <f t="shared" si="55"/>
        <v>0.05</v>
      </c>
      <c r="AL369" s="81">
        <f>VLOOKUP($B369,'Slutlig allokering'!$B$2:$AL$462,MATCH("Hjälpel kraftvärme",'Slutlig allokering'!$B$2:$AL$2,0),FALSE)</f>
        <v>0</v>
      </c>
      <c r="AN369" s="73">
        <f t="shared" si="56"/>
        <v>24.8141</v>
      </c>
      <c r="AO369" s="73">
        <f t="shared" si="57"/>
        <v>24.8141</v>
      </c>
      <c r="AP369" s="73">
        <f>IF(ISERROR(1/VLOOKUP($B369,Leveranser!$B$1:$S$500,MATCH("såld värme (gwh)",Leveranser!$B$1:$S$1,0),FALSE)),"",VLOOKUP($B369,Leveranser!$B$1:$S$500,MATCH("såld värme (gwh)",Leveranser!$B$1:$S$1,0),FALSE))</f>
        <v>17.8</v>
      </c>
      <c r="AQ369" s="73">
        <f>VLOOKUP($B369,Leveranser!$B$1:$Y$500,MATCH("Totalt såld fjärrvärme till andra fjärrvärmeföretag",Leveranser!$B$1:$AA$1,0),FALSE)</f>
        <v>0</v>
      </c>
      <c r="AR369" s="73">
        <f>IF(ISERROR(1/VLOOKUP($B369,Miljö!$B$1:$S$500,MATCH("Såld mängd produktionsspecifik fjärrvärme (GWh)",Miljö!$B$1:$R$1,0),FALSE)),0,VLOOKUP($B369,Miljö!$B$1:$S$500,MATCH("Såld mängd produktionsspecifik fjärrvärme (GWh)",Miljö!$B$1:$R$1,0),FALSE))</f>
        <v>0</v>
      </c>
      <c r="AS369" s="82">
        <f t="shared" si="62"/>
        <v>0.71733409634038714</v>
      </c>
      <c r="AU369" s="73" t="str">
        <f>VLOOKUP($B369,'Miljövärden urval för publ'!$B$2:$I$486,7,FALSE)</f>
        <v>Ja</v>
      </c>
      <c r="AV369" s="73" t="str">
        <f>VLOOKUP($B369,'Miljövärden urval för publ'!$B$2:$I$486,6,FALSE)</f>
        <v>Ja</v>
      </c>
      <c r="AZ369" s="73">
        <f t="shared" si="58"/>
        <v>0.05</v>
      </c>
      <c r="BA369" s="73">
        <f t="shared" si="63"/>
        <v>0</v>
      </c>
      <c r="BB369" s="73">
        <f t="shared" si="59"/>
        <v>24.4941</v>
      </c>
      <c r="BC369" s="73">
        <f t="shared" si="60"/>
        <v>0</v>
      </c>
      <c r="BE369" s="73">
        <f t="shared" si="64"/>
        <v>0</v>
      </c>
      <c r="BF369" s="73">
        <f t="shared" si="65"/>
        <v>0</v>
      </c>
      <c r="BH369" s="73">
        <f t="shared" si="61"/>
        <v>24.4941</v>
      </c>
    </row>
    <row r="370" spans="1:60" ht="15" x14ac:dyDescent="0.25">
      <c r="A370" t="s">
        <v>474</v>
      </c>
      <c r="B370" t="s">
        <v>478</v>
      </c>
      <c r="C370" s="73">
        <f>VLOOKUP($B370,'Tillförd energi'!$B$2:$AS$506,MATCH(C$1,'Tillförd energi'!$B$1:$AQ$1,0),FALSE)</f>
        <v>99.327200000000005</v>
      </c>
      <c r="D370" s="73">
        <f>VLOOKUP($B370,'Tillförd energi'!$B$2:$AS$506,MATCH(D$1,'Tillförd energi'!$B$1:$AQ$1,0),FALSE)</f>
        <v>9.9737600000000004</v>
      </c>
      <c r="E370" s="73">
        <f>VLOOKUP($B370,'Tillförd energi'!$B$2:$AS$506,MATCH(E$1,'Tillförd energi'!$B$1:$AQ$1,0),FALSE)</f>
        <v>0</v>
      </c>
      <c r="F370" s="73">
        <f>VLOOKUP($B370,'Tillförd energi'!$B$2:$AS$506,MATCH(F$1,'Tillförd energi'!$B$1:$AQ$1,0),FALSE)</f>
        <v>49.267400000000002</v>
      </c>
      <c r="G370" s="73">
        <f>VLOOKUP($B370,'Tillförd energi'!$B$2:$AS$506,MATCH(G$1,'Tillförd energi'!$B$1:$AQ$1,0),FALSE)</f>
        <v>0</v>
      </c>
      <c r="H370" s="73">
        <f>VLOOKUP($B370,'Tillförd energi'!$B$2:$AS$506,MATCH(H$1,'Tillförd energi'!$B$1:$AQ$1,0),FALSE)</f>
        <v>58.723799999999997</v>
      </c>
      <c r="I370" s="73">
        <f>VLOOKUP($B370,'Tillförd energi'!$B$2:$AS$506,MATCH(I$1,'Tillförd energi'!$B$1:$AQ$1,0),FALSE)</f>
        <v>721.471</v>
      </c>
      <c r="J370" s="73">
        <f>VLOOKUP($B370,'Tillförd energi'!$B$2:$AS$506,MATCH(J$1,'Tillförd energi'!$B$1:$AQ$1,0),FALSE)</f>
        <v>0</v>
      </c>
      <c r="K370" s="73">
        <f>VLOOKUP($B370,'Tillförd energi'!$B$2:$AS$506,MATCH(K$1,'Tillförd energi'!$B$1:$AQ$1,0),FALSE)</f>
        <v>306.714</v>
      </c>
      <c r="L370" s="73">
        <f>VLOOKUP($B370,'Tillförd energi'!$B$2:$AS$506,MATCH(L$1,'Tillförd energi'!$B$1:$AQ$1,0),FALSE)</f>
        <v>13.556800000000001</v>
      </c>
      <c r="M370" s="73">
        <f>VLOOKUP($B370,'Tillförd energi'!$B$2:$AS$506,MATCH(M$1,'Tillförd energi'!$B$1:$AQ$1,0),FALSE)</f>
        <v>19.027100000000001</v>
      </c>
      <c r="N370" s="73">
        <f>VLOOKUP($B370,'Tillförd energi'!$B$2:$AS$506,MATCH(N$1,'Tillförd energi'!$B$1:$AQ$1,0),FALSE)</f>
        <v>0</v>
      </c>
      <c r="O370" s="73">
        <f>VLOOKUP($B370,'Tillförd energi'!$B$2:$AS$506,MATCH(O$1,'Tillförd energi'!$B$1:$AQ$1,0),FALSE)</f>
        <v>27.4757</v>
      </c>
      <c r="P370" s="73">
        <f>VLOOKUP($B370,'Tillförd energi'!$B$2:$AS$506,MATCH(P$1,'Tillförd energi'!$B$1:$AQ$1,0),FALSE)</f>
        <v>23.189299999999999</v>
      </c>
      <c r="Q370" s="73">
        <f>VLOOKUP($B370,'Tillförd energi'!$B$2:$AS$506,MATCH(Q$1,'Tillförd energi'!$B$1:$AQ$1,0),FALSE)</f>
        <v>1.1000000000000001</v>
      </c>
      <c r="R370" s="73">
        <f>VLOOKUP($B370,'Tillförd energi'!$B$2:$AS$506,MATCH(R$1,'Tillförd energi'!$B$1:$AQ$1,0),FALSE)</f>
        <v>1.6</v>
      </c>
      <c r="S370" s="73">
        <f>VLOOKUP($B370,'Tillförd energi'!$B$2:$AS$506,MATCH(S$1,'Tillförd energi'!$B$1:$AQ$1,0),FALSE)</f>
        <v>0</v>
      </c>
      <c r="T370" s="73">
        <f>VLOOKUP($B370,'Tillförd energi'!$B$2:$AS$506,MATCH(T$1,'Tillförd energi'!$B$1:$AQ$1,0),FALSE)</f>
        <v>0</v>
      </c>
      <c r="U370" s="73">
        <f>VLOOKUP($B370,'Tillförd energi'!$B$2:$AS$506,MATCH(U$1,'Tillförd energi'!$B$1:$AQ$1,0),FALSE)</f>
        <v>0</v>
      </c>
      <c r="V370" s="73">
        <f>VLOOKUP($B370,'Tillförd energi'!$B$2:$AS$506,MATCH(V$1,'Tillförd energi'!$B$1:$AQ$1,0),FALSE)</f>
        <v>0</v>
      </c>
      <c r="W370" s="73">
        <f>VLOOKUP($B370,'Tillförd energi'!$B$2:$AS$506,MATCH(W$1,'Tillförd energi'!$B$1:$AQ$1,0),FALSE)</f>
        <v>0</v>
      </c>
      <c r="X370" s="73">
        <f>VLOOKUP($B370,'Tillförd energi'!$B$2:$AS$506,MATCH(X$1,'Tillförd energi'!$B$1:$AQ$1,0),FALSE)</f>
        <v>0</v>
      </c>
      <c r="Y370" s="73">
        <f>VLOOKUP($B370,'Tillförd energi'!$B$2:$AS$506,MATCH(Y$1,'Tillförd energi'!$B$1:$AQ$1,0),FALSE)</f>
        <v>0.53</v>
      </c>
      <c r="Z370" s="73">
        <f>VLOOKUP($B370,'Tillförd energi'!$B$2:$AS$506,MATCH(Z$1,'Tillförd energi'!$B$1:$AQ$1,0),FALSE)</f>
        <v>0</v>
      </c>
      <c r="AA370" s="73">
        <f>VLOOKUP($B370,'Tillförd energi'!$B$2:$AS$506,MATCH(AA$1,'Tillförd energi'!$B$1:$AQ$1,0),FALSE)</f>
        <v>0</v>
      </c>
      <c r="AB370" s="73">
        <f>VLOOKUP($B370,'Tillförd energi'!$B$2:$AS$506,MATCH(AB$1,'Tillförd energi'!$B$1:$AQ$1,0),FALSE)</f>
        <v>274</v>
      </c>
      <c r="AC370" s="73">
        <f>VLOOKUP($B370,'Tillförd energi'!$B$2:$AS$506,MATCH(AC$1,'Tillförd energi'!$B$1:$AQ$1,0),FALSE)</f>
        <v>0</v>
      </c>
      <c r="AD370" s="73">
        <f>VLOOKUP($B370,'Tillförd energi'!$B$2:$AS$506,MATCH(AD$1,'Tillförd energi'!$B$1:$AQ$1,0),FALSE)</f>
        <v>0</v>
      </c>
      <c r="AF370" s="73">
        <f>VLOOKUP($B370,'Tillförd energi'!$B$2:$AS$506,MATCH(AF$1,'Tillförd energi'!$B$1:$AQ$1,0),FALSE)</f>
        <v>64.263099999999994</v>
      </c>
      <c r="AH370" s="73">
        <f>IFERROR(VLOOKUP(B370,Miljö!$B$1:$S$476,9,FALSE)/1,0)</f>
        <v>0</v>
      </c>
      <c r="AJ370" s="81">
        <f>IFERROR(VLOOKUP($B370,Miljö!$B$1:$S$500,MATCH("hjälpel exklusive kraftvärme (GWh)",Miljö!$B$1:$V$1,0),FALSE)/1,"")</f>
        <v>28.6</v>
      </c>
      <c r="AK370" s="81">
        <f t="shared" si="55"/>
        <v>28.6</v>
      </c>
      <c r="AL370" s="81">
        <f>VLOOKUP($B370,'Slutlig allokering'!$B$2:$AL$462,MATCH("Hjälpel kraftvärme",'Slutlig allokering'!$B$2:$AL$2,0),FALSE)</f>
        <v>35.6631</v>
      </c>
      <c r="AN370" s="73">
        <f t="shared" si="56"/>
        <v>1670.2191599999996</v>
      </c>
      <c r="AO370" s="73">
        <f t="shared" si="57"/>
        <v>1670.2191599999996</v>
      </c>
      <c r="AP370" s="73">
        <f>IF(ISERROR(1/VLOOKUP($B370,Leveranser!$B$1:$S$500,MATCH("såld värme (gwh)",Leveranser!$B$1:$S$1,0),FALSE)),"",VLOOKUP($B370,Leveranser!$B$1:$S$500,MATCH("såld värme (gwh)",Leveranser!$B$1:$S$1,0),FALSE))</f>
        <v>1353</v>
      </c>
      <c r="AQ370" s="73">
        <f>VLOOKUP($B370,Leveranser!$B$1:$Y$500,MATCH("Totalt såld fjärrvärme till andra fjärrvärmeföretag",Leveranser!$B$1:$AA$1,0),FALSE)</f>
        <v>92.3</v>
      </c>
      <c r="AR370" s="73">
        <f>IF(ISERROR(1/VLOOKUP($B370,Miljö!$B$1:$S$500,MATCH("Såld mängd produktionsspecifik fjärrvärme (GWh)",Miljö!$B$1:$R$1,0),FALSE)),0,VLOOKUP($B370,Miljö!$B$1:$S$500,MATCH("Såld mängd produktionsspecifik fjärrvärme (GWh)",Miljö!$B$1:$R$1,0),FALSE))</f>
        <v>0</v>
      </c>
      <c r="AS370" s="82">
        <f t="shared" si="62"/>
        <v>0.81007333193327768</v>
      </c>
      <c r="AU370" s="73" t="str">
        <f>VLOOKUP($B370,'Miljövärden urval för publ'!$B$2:$I$486,7,FALSE)</f>
        <v>Ja</v>
      </c>
      <c r="AV370" s="73" t="str">
        <f>VLOOKUP($B370,'Miljövärden urval för publ'!$B$2:$I$486,6,FALSE)</f>
        <v>Ja</v>
      </c>
      <c r="AZ370" s="73">
        <f t="shared" si="58"/>
        <v>64.793099999999995</v>
      </c>
      <c r="BA370" s="73">
        <f t="shared" si="63"/>
        <v>0</v>
      </c>
      <c r="BB370" s="73">
        <f t="shared" si="59"/>
        <v>83.248900000000006</v>
      </c>
      <c r="BC370" s="73">
        <f t="shared" si="60"/>
        <v>2.7</v>
      </c>
      <c r="BE370" s="73">
        <f t="shared" si="64"/>
        <v>0</v>
      </c>
      <c r="BF370" s="73">
        <f t="shared" si="65"/>
        <v>0</v>
      </c>
      <c r="BH370" s="73">
        <f t="shared" si="61"/>
        <v>392.66290000000009</v>
      </c>
    </row>
    <row r="371" spans="1:60" ht="15" x14ac:dyDescent="0.25">
      <c r="A371" t="s">
        <v>474</v>
      </c>
      <c r="B371" t="s">
        <v>479</v>
      </c>
      <c r="C371" s="73">
        <f>VLOOKUP($B371,'Tillförd energi'!$B$2:$AS$506,MATCH(C$1,'Tillförd energi'!$B$1:$AQ$1,0),FALSE)</f>
        <v>0</v>
      </c>
      <c r="D371" s="73">
        <f>VLOOKUP($B371,'Tillförd energi'!$B$2:$AS$506,MATCH(D$1,'Tillförd energi'!$B$1:$AQ$1,0),FALSE)</f>
        <v>1.72</v>
      </c>
      <c r="E371" s="73">
        <f>VLOOKUP($B371,'Tillförd energi'!$B$2:$AS$506,MATCH(E$1,'Tillförd energi'!$B$1:$AQ$1,0),FALSE)</f>
        <v>0</v>
      </c>
      <c r="F371" s="73">
        <f>VLOOKUP($B371,'Tillförd energi'!$B$2:$AS$506,MATCH(F$1,'Tillförd energi'!$B$1:$AQ$1,0),FALSE)</f>
        <v>3.1764700000000001</v>
      </c>
      <c r="G371" s="73">
        <f>VLOOKUP($B371,'Tillförd energi'!$B$2:$AS$506,MATCH(G$1,'Tillförd energi'!$B$1:$AQ$1,0),FALSE)</f>
        <v>0</v>
      </c>
      <c r="H371" s="73">
        <f>VLOOKUP($B371,'Tillförd energi'!$B$2:$AS$506,MATCH(H$1,'Tillförd energi'!$B$1:$AQ$1,0),FALSE)</f>
        <v>0</v>
      </c>
      <c r="I371" s="73">
        <f>VLOOKUP($B371,'Tillförd energi'!$B$2:$AS$506,MATCH(I$1,'Tillförd energi'!$B$1:$AQ$1,0),FALSE)</f>
        <v>0</v>
      </c>
      <c r="J371" s="73">
        <f>VLOOKUP($B371,'Tillförd energi'!$B$2:$AS$506,MATCH(J$1,'Tillförd energi'!$B$1:$AQ$1,0),FALSE)</f>
        <v>0</v>
      </c>
      <c r="K371" s="73">
        <f>VLOOKUP($B371,'Tillförd energi'!$B$2:$AS$506,MATCH(K$1,'Tillförd energi'!$B$1:$AQ$1,0),FALSE)</f>
        <v>0</v>
      </c>
      <c r="L371" s="73">
        <f>VLOOKUP($B371,'Tillförd energi'!$B$2:$AS$506,MATCH(L$1,'Tillförd energi'!$B$1:$AQ$1,0),FALSE)</f>
        <v>0</v>
      </c>
      <c r="M371" s="73">
        <f>VLOOKUP($B371,'Tillförd energi'!$B$2:$AS$506,MATCH(M$1,'Tillförd energi'!$B$1:$AQ$1,0),FALSE)</f>
        <v>0</v>
      </c>
      <c r="N371" s="73">
        <f>VLOOKUP($B371,'Tillförd energi'!$B$2:$AS$506,MATCH(N$1,'Tillförd energi'!$B$1:$AQ$1,0),FALSE)</f>
        <v>0</v>
      </c>
      <c r="O371" s="73">
        <f>VLOOKUP($B371,'Tillförd energi'!$B$2:$AS$506,MATCH(O$1,'Tillförd energi'!$B$1:$AQ$1,0),FALSE)</f>
        <v>0</v>
      </c>
      <c r="P371" s="73">
        <f>VLOOKUP($B371,'Tillförd energi'!$B$2:$AS$506,MATCH(P$1,'Tillförd energi'!$B$1:$AQ$1,0),FALSE)</f>
        <v>12.823499999999999</v>
      </c>
      <c r="Q371" s="73">
        <f>VLOOKUP($B371,'Tillförd energi'!$B$2:$AS$506,MATCH(Q$1,'Tillförd energi'!$B$1:$AQ$1,0),FALSE)</f>
        <v>0</v>
      </c>
      <c r="R371" s="73">
        <f>VLOOKUP($B371,'Tillförd energi'!$B$2:$AS$506,MATCH(R$1,'Tillförd energi'!$B$1:$AQ$1,0),FALSE)</f>
        <v>0</v>
      </c>
      <c r="S371" s="73">
        <f>VLOOKUP($B371,'Tillförd energi'!$B$2:$AS$506,MATCH(S$1,'Tillförd energi'!$B$1:$AQ$1,0),FALSE)</f>
        <v>0</v>
      </c>
      <c r="T371" s="73">
        <f>VLOOKUP($B371,'Tillförd energi'!$B$2:$AS$506,MATCH(T$1,'Tillförd energi'!$B$1:$AQ$1,0),FALSE)</f>
        <v>0</v>
      </c>
      <c r="U371" s="73">
        <f>VLOOKUP($B371,'Tillförd energi'!$B$2:$AS$506,MATCH(U$1,'Tillförd energi'!$B$1:$AQ$1,0),FALSE)</f>
        <v>0</v>
      </c>
      <c r="V371" s="73">
        <f>VLOOKUP($B371,'Tillförd energi'!$B$2:$AS$506,MATCH(V$1,'Tillförd energi'!$B$1:$AQ$1,0),FALSE)</f>
        <v>0</v>
      </c>
      <c r="W371" s="73">
        <f>VLOOKUP($B371,'Tillförd energi'!$B$2:$AS$506,MATCH(W$1,'Tillförd energi'!$B$1:$AQ$1,0),FALSE)</f>
        <v>0</v>
      </c>
      <c r="X371" s="73">
        <f>VLOOKUP($B371,'Tillförd energi'!$B$2:$AS$506,MATCH(X$1,'Tillförd energi'!$B$1:$AQ$1,0),FALSE)</f>
        <v>0</v>
      </c>
      <c r="Y371" s="73">
        <f>VLOOKUP($B371,'Tillförd energi'!$B$2:$AS$506,MATCH(Y$1,'Tillförd energi'!$B$1:$AQ$1,0),FALSE)</f>
        <v>0</v>
      </c>
      <c r="Z371" s="73">
        <f>VLOOKUP($B371,'Tillförd energi'!$B$2:$AS$506,MATCH(Z$1,'Tillförd energi'!$B$1:$AQ$1,0),FALSE)</f>
        <v>0</v>
      </c>
      <c r="AA371" s="73">
        <f>VLOOKUP($B371,'Tillförd energi'!$B$2:$AS$506,MATCH(AA$1,'Tillförd energi'!$B$1:$AQ$1,0),FALSE)</f>
        <v>0</v>
      </c>
      <c r="AB371" s="73">
        <f>VLOOKUP($B371,'Tillförd energi'!$B$2:$AS$506,MATCH(AB$1,'Tillförd energi'!$B$1:$AQ$1,0),FALSE)</f>
        <v>0</v>
      </c>
      <c r="AC371" s="73">
        <f>VLOOKUP($B371,'Tillförd energi'!$B$2:$AS$506,MATCH(AC$1,'Tillförd energi'!$B$1:$AQ$1,0),FALSE)</f>
        <v>6.36</v>
      </c>
      <c r="AD371" s="73">
        <f>VLOOKUP($B371,'Tillförd energi'!$B$2:$AS$506,MATCH(AD$1,'Tillförd energi'!$B$1:$AQ$1,0),FALSE)</f>
        <v>0</v>
      </c>
      <c r="AF371" s="73">
        <f>VLOOKUP($B371,'Tillförd energi'!$B$2:$AS$506,MATCH(AF$1,'Tillförd energi'!$B$1:$AQ$1,0),FALSE)</f>
        <v>0.38</v>
      </c>
      <c r="AH371" s="73">
        <f>IFERROR(VLOOKUP(B371,Miljö!$B$1:$S$476,9,FALSE)/1,0)</f>
        <v>0</v>
      </c>
      <c r="AJ371" s="81">
        <f>IFERROR(VLOOKUP($B371,Miljö!$B$1:$S$500,MATCH("hjälpel exklusive kraftvärme (GWh)",Miljö!$B$1:$V$1,0),FALSE)/1,"")</f>
        <v>0.38</v>
      </c>
      <c r="AK371" s="81">
        <f t="shared" si="55"/>
        <v>0.38</v>
      </c>
      <c r="AL371" s="81">
        <f>VLOOKUP($B371,'Slutlig allokering'!$B$2:$AL$462,MATCH("Hjälpel kraftvärme",'Slutlig allokering'!$B$2:$AL$2,0),FALSE)</f>
        <v>0</v>
      </c>
      <c r="AN371" s="73">
        <f t="shared" si="56"/>
        <v>24.459969999999998</v>
      </c>
      <c r="AO371" s="73">
        <f t="shared" si="57"/>
        <v>24.459969999999998</v>
      </c>
      <c r="AP371" s="73">
        <f>IF(ISERROR(1/VLOOKUP($B371,Leveranser!$B$1:$S$500,MATCH("såld värme (gwh)",Leveranser!$B$1:$S$1,0),FALSE)),"",VLOOKUP($B371,Leveranser!$B$1:$S$500,MATCH("såld värme (gwh)",Leveranser!$B$1:$S$1,0),FALSE))</f>
        <v>17.600000000000001</v>
      </c>
      <c r="AQ371" s="73">
        <f>VLOOKUP($B371,Leveranser!$B$1:$Y$500,MATCH("Totalt såld fjärrvärme till andra fjärrvärmeföretag",Leveranser!$B$1:$AA$1,0),FALSE)</f>
        <v>0</v>
      </c>
      <c r="AR371" s="73">
        <f>IF(ISERROR(1/VLOOKUP($B371,Miljö!$B$1:$S$500,MATCH("Såld mängd produktionsspecifik fjärrvärme (GWh)",Miljö!$B$1:$R$1,0),FALSE)),0,VLOOKUP($B371,Miljö!$B$1:$S$500,MATCH("Såld mängd produktionsspecifik fjärrvärme (GWh)",Miljö!$B$1:$R$1,0),FALSE))</f>
        <v>0</v>
      </c>
      <c r="AS371" s="82">
        <f t="shared" si="62"/>
        <v>0.71954299208053007</v>
      </c>
      <c r="AU371" s="73" t="str">
        <f>VLOOKUP($B371,'Miljövärden urval för publ'!$B$2:$I$486,7,FALSE)</f>
        <v>Ja</v>
      </c>
      <c r="AV371" s="73" t="str">
        <f>VLOOKUP($B371,'Miljövärden urval för publ'!$B$2:$I$486,6,FALSE)</f>
        <v>Ja</v>
      </c>
      <c r="AZ371" s="73">
        <f t="shared" si="58"/>
        <v>0.38</v>
      </c>
      <c r="BA371" s="73">
        <f t="shared" si="63"/>
        <v>0</v>
      </c>
      <c r="BB371" s="73">
        <f t="shared" si="59"/>
        <v>12.823499999999999</v>
      </c>
      <c r="BC371" s="73">
        <f t="shared" si="60"/>
        <v>0</v>
      </c>
      <c r="BE371" s="73">
        <f t="shared" si="64"/>
        <v>0</v>
      </c>
      <c r="BF371" s="73">
        <f t="shared" si="65"/>
        <v>0</v>
      </c>
      <c r="BH371" s="73">
        <f t="shared" si="61"/>
        <v>12.823499999999999</v>
      </c>
    </row>
    <row r="372" spans="1:60" ht="15" x14ac:dyDescent="0.25">
      <c r="A372" t="s">
        <v>474</v>
      </c>
      <c r="B372" t="s">
        <v>480</v>
      </c>
      <c r="C372" s="73">
        <f>VLOOKUP($B372,'Tillförd energi'!$B$2:$AS$506,MATCH(C$1,'Tillförd energi'!$B$1:$AQ$1,0),FALSE)</f>
        <v>0</v>
      </c>
      <c r="D372" s="73">
        <f>VLOOKUP($B372,'Tillförd energi'!$B$2:$AS$506,MATCH(D$1,'Tillförd energi'!$B$1:$AQ$1,0),FALSE)</f>
        <v>0.37</v>
      </c>
      <c r="E372" s="73">
        <f>VLOOKUP($B372,'Tillförd energi'!$B$2:$AS$506,MATCH(E$1,'Tillförd energi'!$B$1:$AQ$1,0),FALSE)</f>
        <v>0</v>
      </c>
      <c r="F372" s="73">
        <f>VLOOKUP($B372,'Tillförd energi'!$B$2:$AS$506,MATCH(F$1,'Tillförd energi'!$B$1:$AQ$1,0),FALSE)</f>
        <v>0</v>
      </c>
      <c r="G372" s="73">
        <f>VLOOKUP($B372,'Tillförd energi'!$B$2:$AS$506,MATCH(G$1,'Tillförd energi'!$B$1:$AQ$1,0),FALSE)</f>
        <v>0</v>
      </c>
      <c r="H372" s="73">
        <f>VLOOKUP($B372,'Tillförd energi'!$B$2:$AS$506,MATCH(H$1,'Tillförd energi'!$B$1:$AQ$1,0),FALSE)</f>
        <v>0</v>
      </c>
      <c r="I372" s="73">
        <f>VLOOKUP($B372,'Tillförd energi'!$B$2:$AS$506,MATCH(I$1,'Tillförd energi'!$B$1:$AQ$1,0),FALSE)</f>
        <v>0</v>
      </c>
      <c r="J372" s="73">
        <f>VLOOKUP($B372,'Tillförd energi'!$B$2:$AS$506,MATCH(J$1,'Tillförd energi'!$B$1:$AQ$1,0),FALSE)</f>
        <v>0</v>
      </c>
      <c r="K372" s="73">
        <f>VLOOKUP($B372,'Tillförd energi'!$B$2:$AS$506,MATCH(K$1,'Tillförd energi'!$B$1:$AQ$1,0),FALSE)</f>
        <v>0</v>
      </c>
      <c r="L372" s="73">
        <f>VLOOKUP($B372,'Tillförd energi'!$B$2:$AS$506,MATCH(L$1,'Tillförd energi'!$B$1:$AQ$1,0),FALSE)</f>
        <v>0</v>
      </c>
      <c r="M372" s="73">
        <f>VLOOKUP($B372,'Tillförd energi'!$B$2:$AS$506,MATCH(M$1,'Tillförd energi'!$B$1:$AQ$1,0),FALSE)</f>
        <v>31.4</v>
      </c>
      <c r="N372" s="73">
        <f>VLOOKUP($B372,'Tillförd energi'!$B$2:$AS$506,MATCH(N$1,'Tillförd energi'!$B$1:$AQ$1,0),FALSE)</f>
        <v>0</v>
      </c>
      <c r="O372" s="73">
        <f>VLOOKUP($B372,'Tillförd energi'!$B$2:$AS$506,MATCH(O$1,'Tillförd energi'!$B$1:$AQ$1,0),FALSE)</f>
        <v>0</v>
      </c>
      <c r="P372" s="73">
        <f>VLOOKUP($B372,'Tillförd energi'!$B$2:$AS$506,MATCH(P$1,'Tillförd energi'!$B$1:$AQ$1,0),FALSE)</f>
        <v>6.0470600000000001</v>
      </c>
      <c r="Q372" s="73">
        <f>VLOOKUP($B372,'Tillförd energi'!$B$2:$AS$506,MATCH(Q$1,'Tillförd energi'!$B$1:$AQ$1,0),FALSE)</f>
        <v>0</v>
      </c>
      <c r="R372" s="73">
        <f>VLOOKUP($B372,'Tillförd energi'!$B$2:$AS$506,MATCH(R$1,'Tillförd energi'!$B$1:$AQ$1,0),FALSE)</f>
        <v>0</v>
      </c>
      <c r="S372" s="73">
        <f>VLOOKUP($B372,'Tillförd energi'!$B$2:$AS$506,MATCH(S$1,'Tillförd energi'!$B$1:$AQ$1,0),FALSE)</f>
        <v>0</v>
      </c>
      <c r="T372" s="73">
        <f>VLOOKUP($B372,'Tillförd energi'!$B$2:$AS$506,MATCH(T$1,'Tillförd energi'!$B$1:$AQ$1,0),FALSE)</f>
        <v>0</v>
      </c>
      <c r="U372" s="73">
        <f>VLOOKUP($B372,'Tillförd energi'!$B$2:$AS$506,MATCH(U$1,'Tillförd energi'!$B$1:$AQ$1,0),FALSE)</f>
        <v>0</v>
      </c>
      <c r="V372" s="73">
        <f>VLOOKUP($B372,'Tillförd energi'!$B$2:$AS$506,MATCH(V$1,'Tillförd energi'!$B$1:$AQ$1,0),FALSE)</f>
        <v>0</v>
      </c>
      <c r="W372" s="73">
        <f>VLOOKUP($B372,'Tillförd energi'!$B$2:$AS$506,MATCH(W$1,'Tillförd energi'!$B$1:$AQ$1,0),FALSE)</f>
        <v>0</v>
      </c>
      <c r="X372" s="73">
        <f>VLOOKUP($B372,'Tillförd energi'!$B$2:$AS$506,MATCH(X$1,'Tillförd energi'!$B$1:$AQ$1,0),FALSE)</f>
        <v>0</v>
      </c>
      <c r="Y372" s="73">
        <f>VLOOKUP($B372,'Tillförd energi'!$B$2:$AS$506,MATCH(Y$1,'Tillförd energi'!$B$1:$AQ$1,0),FALSE)</f>
        <v>0</v>
      </c>
      <c r="Z372" s="73">
        <f>VLOOKUP($B372,'Tillförd energi'!$B$2:$AS$506,MATCH(Z$1,'Tillförd energi'!$B$1:$AQ$1,0),FALSE)</f>
        <v>0</v>
      </c>
      <c r="AA372" s="73">
        <f>VLOOKUP($B372,'Tillförd energi'!$B$2:$AS$506,MATCH(AA$1,'Tillförd energi'!$B$1:$AQ$1,0),FALSE)</f>
        <v>0</v>
      </c>
      <c r="AB372" s="73">
        <f>VLOOKUP($B372,'Tillförd energi'!$B$2:$AS$506,MATCH(AB$1,'Tillförd energi'!$B$1:$AQ$1,0),FALSE)</f>
        <v>0</v>
      </c>
      <c r="AC372" s="73">
        <f>VLOOKUP($B372,'Tillförd energi'!$B$2:$AS$506,MATCH(AC$1,'Tillförd energi'!$B$1:$AQ$1,0),FALSE)</f>
        <v>0</v>
      </c>
      <c r="AD372" s="73">
        <f>VLOOKUP($B372,'Tillförd energi'!$B$2:$AS$506,MATCH(AD$1,'Tillförd energi'!$B$1:$AQ$1,0),FALSE)</f>
        <v>0</v>
      </c>
      <c r="AF372" s="73">
        <f>VLOOKUP($B372,'Tillförd energi'!$B$2:$AS$506,MATCH(AF$1,'Tillförd energi'!$B$1:$AQ$1,0),FALSE)</f>
        <v>0.64</v>
      </c>
      <c r="AH372" s="73">
        <f>IFERROR(VLOOKUP(B372,Miljö!$B$1:$S$476,9,FALSE)/1,0)</f>
        <v>0</v>
      </c>
      <c r="AJ372" s="81">
        <f>IFERROR(VLOOKUP($B372,Miljö!$B$1:$S$500,MATCH("hjälpel exklusive kraftvärme (GWh)",Miljö!$B$1:$V$1,0),FALSE)/1,"")</f>
        <v>0.64</v>
      </c>
      <c r="AK372" s="81">
        <f t="shared" si="55"/>
        <v>0.64</v>
      </c>
      <c r="AL372" s="81">
        <f>VLOOKUP($B372,'Slutlig allokering'!$B$2:$AL$462,MATCH("Hjälpel kraftvärme",'Slutlig allokering'!$B$2:$AL$2,0),FALSE)</f>
        <v>0</v>
      </c>
      <c r="AN372" s="73">
        <f t="shared" si="56"/>
        <v>38.457059999999998</v>
      </c>
      <c r="AO372" s="73">
        <f t="shared" si="57"/>
        <v>38.457059999999998</v>
      </c>
      <c r="AP372" s="73">
        <f>IF(ISERROR(1/VLOOKUP($B372,Leveranser!$B$1:$S$500,MATCH("såld värme (gwh)",Leveranser!$B$1:$S$1,0),FALSE)),"",VLOOKUP($B372,Leveranser!$B$1:$S$500,MATCH("såld värme (gwh)",Leveranser!$B$1:$S$1,0),FALSE))</f>
        <v>32.6</v>
      </c>
      <c r="AQ372" s="73">
        <f>VLOOKUP($B372,Leveranser!$B$1:$Y$500,MATCH("Totalt såld fjärrvärme till andra fjärrvärmeföretag",Leveranser!$B$1:$AA$1,0),FALSE)</f>
        <v>0</v>
      </c>
      <c r="AR372" s="73">
        <f>IF(ISERROR(1/VLOOKUP($B372,Miljö!$B$1:$S$500,MATCH("Såld mängd produktionsspecifik fjärrvärme (GWh)",Miljö!$B$1:$R$1,0),FALSE)),0,VLOOKUP($B372,Miljö!$B$1:$S$500,MATCH("Såld mängd produktionsspecifik fjärrvärme (GWh)",Miljö!$B$1:$R$1,0),FALSE))</f>
        <v>0</v>
      </c>
      <c r="AS372" s="82">
        <f t="shared" si="62"/>
        <v>0.84769870603733111</v>
      </c>
      <c r="AU372" s="73" t="str">
        <f>VLOOKUP($B372,'Miljövärden urval för publ'!$B$2:$I$486,7,FALSE)</f>
        <v>Ja</v>
      </c>
      <c r="AV372" s="73" t="str">
        <f>VLOOKUP($B372,'Miljövärden urval för publ'!$B$2:$I$486,6,FALSE)</f>
        <v>Ja</v>
      </c>
      <c r="AZ372" s="73">
        <f t="shared" si="58"/>
        <v>0.64</v>
      </c>
      <c r="BA372" s="73">
        <f t="shared" si="63"/>
        <v>0</v>
      </c>
      <c r="BB372" s="73">
        <f t="shared" si="59"/>
        <v>37.44706</v>
      </c>
      <c r="BC372" s="73">
        <f t="shared" si="60"/>
        <v>0</v>
      </c>
      <c r="BE372" s="73">
        <f t="shared" si="64"/>
        <v>0</v>
      </c>
      <c r="BF372" s="73">
        <f t="shared" si="65"/>
        <v>0</v>
      </c>
      <c r="BH372" s="73">
        <f t="shared" si="61"/>
        <v>37.44706</v>
      </c>
    </row>
    <row r="373" spans="1:60" ht="15" x14ac:dyDescent="0.25">
      <c r="A373" t="s">
        <v>481</v>
      </c>
      <c r="B373" t="s">
        <v>482</v>
      </c>
      <c r="C373" s="73">
        <f>VLOOKUP($B373,'Tillförd energi'!$B$2:$AS$506,MATCH(C$1,'Tillförd energi'!$B$1:$AQ$1,0),FALSE)</f>
        <v>0</v>
      </c>
      <c r="D373" s="73">
        <f>VLOOKUP($B373,'Tillförd energi'!$B$2:$AS$506,MATCH(D$1,'Tillförd energi'!$B$1:$AQ$1,0),FALSE)</f>
        <v>0</v>
      </c>
      <c r="E373" s="73">
        <f>VLOOKUP($B373,'Tillförd energi'!$B$2:$AS$506,MATCH(E$1,'Tillförd energi'!$B$1:$AQ$1,0),FALSE)</f>
        <v>0</v>
      </c>
      <c r="F373" s="73">
        <f>VLOOKUP($B373,'Tillförd energi'!$B$2:$AS$506,MATCH(F$1,'Tillförd energi'!$B$1:$AQ$1,0),FALSE)</f>
        <v>0</v>
      </c>
      <c r="G373" s="73">
        <f>VLOOKUP($B373,'Tillförd energi'!$B$2:$AS$506,MATCH(G$1,'Tillförd energi'!$B$1:$AQ$1,0),FALSE)</f>
        <v>0</v>
      </c>
      <c r="H373" s="73">
        <f>VLOOKUP($B373,'Tillförd energi'!$B$2:$AS$506,MATCH(H$1,'Tillförd energi'!$B$1:$AQ$1,0),FALSE)</f>
        <v>0</v>
      </c>
      <c r="I373" s="73">
        <f>VLOOKUP($B373,'Tillförd energi'!$B$2:$AS$506,MATCH(I$1,'Tillförd energi'!$B$1:$AQ$1,0),FALSE)</f>
        <v>0</v>
      </c>
      <c r="J373" s="73">
        <f>VLOOKUP($B373,'Tillförd energi'!$B$2:$AS$506,MATCH(J$1,'Tillförd energi'!$B$1:$AQ$1,0),FALSE)</f>
        <v>0</v>
      </c>
      <c r="K373" s="73">
        <f>VLOOKUP($B373,'Tillförd energi'!$B$2:$AS$506,MATCH(K$1,'Tillförd energi'!$B$1:$AQ$1,0),FALSE)</f>
        <v>0</v>
      </c>
      <c r="L373" s="73">
        <f>VLOOKUP($B373,'Tillförd energi'!$B$2:$AS$506,MATCH(L$1,'Tillförd energi'!$B$1:$AQ$1,0),FALSE)</f>
        <v>0</v>
      </c>
      <c r="M373" s="73">
        <f>VLOOKUP($B373,'Tillförd energi'!$B$2:$AS$506,MATCH(M$1,'Tillförd energi'!$B$1:$AQ$1,0),FALSE)</f>
        <v>0</v>
      </c>
      <c r="N373" s="73">
        <f>VLOOKUP($B373,'Tillförd energi'!$B$2:$AS$506,MATCH(N$1,'Tillförd energi'!$B$1:$AQ$1,0),FALSE)</f>
        <v>0</v>
      </c>
      <c r="O373" s="73">
        <f>VLOOKUP($B373,'Tillförd energi'!$B$2:$AS$506,MATCH(O$1,'Tillförd energi'!$B$1:$AQ$1,0),FALSE)</f>
        <v>0</v>
      </c>
      <c r="P373" s="73">
        <f>VLOOKUP($B373,'Tillförd energi'!$B$2:$AS$506,MATCH(P$1,'Tillförd energi'!$B$1:$AQ$1,0),FALSE)</f>
        <v>0</v>
      </c>
      <c r="Q373" s="73">
        <f>VLOOKUP($B373,'Tillförd energi'!$B$2:$AS$506,MATCH(Q$1,'Tillförd energi'!$B$1:$AQ$1,0),FALSE)</f>
        <v>0</v>
      </c>
      <c r="R373" s="73">
        <f>VLOOKUP($B373,'Tillförd energi'!$B$2:$AS$506,MATCH(R$1,'Tillförd energi'!$B$1:$AQ$1,0),FALSE)</f>
        <v>0</v>
      </c>
      <c r="S373" s="73">
        <f>VLOOKUP($B373,'Tillförd energi'!$B$2:$AS$506,MATCH(S$1,'Tillförd energi'!$B$1:$AQ$1,0),FALSE)</f>
        <v>0</v>
      </c>
      <c r="T373" s="73">
        <f>VLOOKUP($B373,'Tillförd energi'!$B$2:$AS$506,MATCH(T$1,'Tillförd energi'!$B$1:$AQ$1,0),FALSE)</f>
        <v>0</v>
      </c>
      <c r="U373" s="73">
        <f>VLOOKUP($B373,'Tillförd energi'!$B$2:$AS$506,MATCH(U$1,'Tillförd energi'!$B$1:$AQ$1,0),FALSE)</f>
        <v>0</v>
      </c>
      <c r="V373" s="73">
        <f>VLOOKUP($B373,'Tillförd energi'!$B$2:$AS$506,MATCH(V$1,'Tillförd energi'!$B$1:$AQ$1,0),FALSE)</f>
        <v>0</v>
      </c>
      <c r="W373" s="73">
        <f>VLOOKUP($B373,'Tillförd energi'!$B$2:$AS$506,MATCH(W$1,'Tillförd energi'!$B$1:$AQ$1,0),FALSE)</f>
        <v>0</v>
      </c>
      <c r="X373" s="73">
        <f>VLOOKUP($B373,'Tillförd energi'!$B$2:$AS$506,MATCH(X$1,'Tillförd energi'!$B$1:$AQ$1,0),FALSE)</f>
        <v>0</v>
      </c>
      <c r="Y373" s="73">
        <f>VLOOKUP($B373,'Tillförd energi'!$B$2:$AS$506,MATCH(Y$1,'Tillförd energi'!$B$1:$AQ$1,0),FALSE)</f>
        <v>0</v>
      </c>
      <c r="Z373" s="73">
        <f>VLOOKUP($B373,'Tillförd energi'!$B$2:$AS$506,MATCH(Z$1,'Tillförd energi'!$B$1:$AQ$1,0),FALSE)</f>
        <v>0</v>
      </c>
      <c r="AA373" s="73">
        <f>VLOOKUP($B373,'Tillförd energi'!$B$2:$AS$506,MATCH(AA$1,'Tillförd energi'!$B$1:$AQ$1,0),FALSE)</f>
        <v>0</v>
      </c>
      <c r="AB373" s="73">
        <f>VLOOKUP($B373,'Tillförd energi'!$B$2:$AS$506,MATCH(AB$1,'Tillförd energi'!$B$1:$AQ$1,0),FALSE)</f>
        <v>0</v>
      </c>
      <c r="AC373" s="73">
        <f>VLOOKUP($B373,'Tillförd energi'!$B$2:$AS$506,MATCH(AC$1,'Tillförd energi'!$B$1:$AQ$1,0),FALSE)</f>
        <v>0</v>
      </c>
      <c r="AD373" s="73">
        <f>VLOOKUP($B373,'Tillförd energi'!$B$2:$AS$506,MATCH(AD$1,'Tillförd energi'!$B$1:$AQ$1,0),FALSE)</f>
        <v>0</v>
      </c>
      <c r="AF373" s="73">
        <f>VLOOKUP($B373,'Tillförd energi'!$B$2:$AS$506,MATCH(AF$1,'Tillförd energi'!$B$1:$AQ$1,0),FALSE)</f>
        <v>0</v>
      </c>
      <c r="AH373" s="73">
        <f>IFERROR(VLOOKUP(B373,Miljö!$B$1:$S$476,9,FALSE)/1,0)</f>
        <v>744</v>
      </c>
      <c r="AJ373" s="81" t="str">
        <f>IFERROR(VLOOKUP($B373,Miljö!$B$1:$S$500,MATCH("hjälpel exklusive kraftvärme (GWh)",Miljö!$B$1:$V$1,0),FALSE)/1,"")</f>
        <v/>
      </c>
      <c r="AK373" s="81">
        <f t="shared" si="55"/>
        <v>0</v>
      </c>
      <c r="AL373" s="81">
        <f>VLOOKUP($B373,'Slutlig allokering'!$B$2:$AL$462,MATCH("Hjälpel kraftvärme",'Slutlig allokering'!$B$2:$AL$2,0),FALSE)</f>
        <v>0</v>
      </c>
      <c r="AN373" s="73">
        <f t="shared" si="56"/>
        <v>0</v>
      </c>
      <c r="AO373" s="73">
        <f t="shared" si="57"/>
        <v>744</v>
      </c>
      <c r="AP373" s="73" t="str">
        <f>IF(ISERROR(1/VLOOKUP($B373,Leveranser!$B$1:$S$500,MATCH("såld värme (gwh)",Leveranser!$B$1:$S$1,0),FALSE)),"",VLOOKUP($B373,Leveranser!$B$1:$S$500,MATCH("såld värme (gwh)",Leveranser!$B$1:$S$1,0),FALSE))</f>
        <v/>
      </c>
      <c r="AQ373" s="73">
        <f>VLOOKUP($B373,Leveranser!$B$1:$Y$500,MATCH("Totalt såld fjärrvärme till andra fjärrvärmeföretag",Leveranser!$B$1:$AA$1,0),FALSE)</f>
        <v>0</v>
      </c>
      <c r="AR373" s="73">
        <f>IF(ISERROR(1/VLOOKUP($B373,Miljö!$B$1:$S$500,MATCH("Såld mängd produktionsspecifik fjärrvärme (GWh)",Miljö!$B$1:$R$1,0),FALSE)),0,VLOOKUP($B373,Miljö!$B$1:$S$500,MATCH("Såld mängd produktionsspecifik fjärrvärme (GWh)",Miljö!$B$1:$R$1,0),FALSE))</f>
        <v>0</v>
      </c>
      <c r="AS373" s="82" t="str">
        <f t="shared" si="62"/>
        <v/>
      </c>
      <c r="AU373" s="73" t="str">
        <f>VLOOKUP($B373,'Miljövärden urval för publ'!$B$2:$I$486,7,FALSE)</f>
        <v>Nej</v>
      </c>
      <c r="AV373" s="73" t="str">
        <f>VLOOKUP($B373,'Miljövärden urval för publ'!$B$2:$I$486,6,FALSE)</f>
        <v>Nej</v>
      </c>
      <c r="AZ373" s="73">
        <f t="shared" si="58"/>
        <v>0</v>
      </c>
      <c r="BA373" s="73">
        <f t="shared" si="63"/>
        <v>0</v>
      </c>
      <c r="BB373" s="73">
        <f t="shared" si="59"/>
        <v>0</v>
      </c>
      <c r="BC373" s="73">
        <f t="shared" si="60"/>
        <v>0</v>
      </c>
      <c r="BE373" s="73">
        <f t="shared" si="64"/>
        <v>0</v>
      </c>
      <c r="BF373" s="73">
        <f t="shared" si="65"/>
        <v>0</v>
      </c>
      <c r="BH373" s="73">
        <f t="shared" si="61"/>
        <v>0</v>
      </c>
    </row>
    <row r="374" spans="1:60" ht="15" x14ac:dyDescent="0.25">
      <c r="A374" t="s">
        <v>481</v>
      </c>
      <c r="B374" t="s">
        <v>483</v>
      </c>
      <c r="C374" s="73">
        <f>VLOOKUP($B374,'Tillförd energi'!$B$2:$AS$506,MATCH(C$1,'Tillförd energi'!$B$1:$AQ$1,0),FALSE)</f>
        <v>0</v>
      </c>
      <c r="D374" s="73">
        <f>VLOOKUP($B374,'Tillförd energi'!$B$2:$AS$506,MATCH(D$1,'Tillförd energi'!$B$1:$AQ$1,0),FALSE)</f>
        <v>0</v>
      </c>
      <c r="E374" s="73">
        <f>VLOOKUP($B374,'Tillförd energi'!$B$2:$AS$506,MATCH(E$1,'Tillförd energi'!$B$1:$AQ$1,0),FALSE)</f>
        <v>0</v>
      </c>
      <c r="F374" s="73">
        <f>VLOOKUP($B374,'Tillförd energi'!$B$2:$AS$506,MATCH(F$1,'Tillförd energi'!$B$1:$AQ$1,0),FALSE)</f>
        <v>0</v>
      </c>
      <c r="G374" s="73">
        <f>VLOOKUP($B374,'Tillförd energi'!$B$2:$AS$506,MATCH(G$1,'Tillförd energi'!$B$1:$AQ$1,0),FALSE)</f>
        <v>0</v>
      </c>
      <c r="H374" s="73">
        <f>VLOOKUP($B374,'Tillförd energi'!$B$2:$AS$506,MATCH(H$1,'Tillförd energi'!$B$1:$AQ$1,0),FALSE)</f>
        <v>0</v>
      </c>
      <c r="I374" s="73">
        <f>VLOOKUP($B374,'Tillförd energi'!$B$2:$AS$506,MATCH(I$1,'Tillförd energi'!$B$1:$AQ$1,0),FALSE)</f>
        <v>0</v>
      </c>
      <c r="J374" s="73">
        <f>VLOOKUP($B374,'Tillförd energi'!$B$2:$AS$506,MATCH(J$1,'Tillförd energi'!$B$1:$AQ$1,0),FALSE)</f>
        <v>0</v>
      </c>
      <c r="K374" s="73">
        <f>VLOOKUP($B374,'Tillförd energi'!$B$2:$AS$506,MATCH(K$1,'Tillförd energi'!$B$1:$AQ$1,0),FALSE)</f>
        <v>0</v>
      </c>
      <c r="L374" s="73">
        <f>VLOOKUP($B374,'Tillförd energi'!$B$2:$AS$506,MATCH(L$1,'Tillförd energi'!$B$1:$AQ$1,0),FALSE)</f>
        <v>0</v>
      </c>
      <c r="M374" s="73">
        <f>VLOOKUP($B374,'Tillförd energi'!$B$2:$AS$506,MATCH(M$1,'Tillförd energi'!$B$1:$AQ$1,0),FALSE)</f>
        <v>0</v>
      </c>
      <c r="N374" s="73">
        <f>VLOOKUP($B374,'Tillförd energi'!$B$2:$AS$506,MATCH(N$1,'Tillförd energi'!$B$1:$AQ$1,0),FALSE)</f>
        <v>0</v>
      </c>
      <c r="O374" s="73">
        <f>VLOOKUP($B374,'Tillförd energi'!$B$2:$AS$506,MATCH(O$1,'Tillförd energi'!$B$1:$AQ$1,0),FALSE)</f>
        <v>0</v>
      </c>
      <c r="P374" s="73">
        <f>VLOOKUP($B374,'Tillförd energi'!$B$2:$AS$506,MATCH(P$1,'Tillförd energi'!$B$1:$AQ$1,0),FALSE)</f>
        <v>0</v>
      </c>
      <c r="Q374" s="73">
        <f>VLOOKUP($B374,'Tillförd energi'!$B$2:$AS$506,MATCH(Q$1,'Tillförd energi'!$B$1:$AQ$1,0),FALSE)</f>
        <v>0</v>
      </c>
      <c r="R374" s="73">
        <f>VLOOKUP($B374,'Tillförd energi'!$B$2:$AS$506,MATCH(R$1,'Tillförd energi'!$B$1:$AQ$1,0),FALSE)</f>
        <v>0</v>
      </c>
      <c r="S374" s="73">
        <f>VLOOKUP($B374,'Tillförd energi'!$B$2:$AS$506,MATCH(S$1,'Tillförd energi'!$B$1:$AQ$1,0),FALSE)</f>
        <v>0</v>
      </c>
      <c r="T374" s="73">
        <f>VLOOKUP($B374,'Tillförd energi'!$B$2:$AS$506,MATCH(T$1,'Tillförd energi'!$B$1:$AQ$1,0),FALSE)</f>
        <v>0</v>
      </c>
      <c r="U374" s="73">
        <f>VLOOKUP($B374,'Tillförd energi'!$B$2:$AS$506,MATCH(U$1,'Tillförd energi'!$B$1:$AQ$1,0),FALSE)</f>
        <v>0</v>
      </c>
      <c r="V374" s="73">
        <f>VLOOKUP($B374,'Tillförd energi'!$B$2:$AS$506,MATCH(V$1,'Tillförd energi'!$B$1:$AQ$1,0),FALSE)</f>
        <v>0</v>
      </c>
      <c r="W374" s="73">
        <f>VLOOKUP($B374,'Tillförd energi'!$B$2:$AS$506,MATCH(W$1,'Tillförd energi'!$B$1:$AQ$1,0),FALSE)</f>
        <v>0</v>
      </c>
      <c r="X374" s="73">
        <f>VLOOKUP($B374,'Tillförd energi'!$B$2:$AS$506,MATCH(X$1,'Tillförd energi'!$B$1:$AQ$1,0),FALSE)</f>
        <v>0</v>
      </c>
      <c r="Y374" s="73">
        <f>VLOOKUP($B374,'Tillförd energi'!$B$2:$AS$506,MATCH(Y$1,'Tillförd energi'!$B$1:$AQ$1,0),FALSE)</f>
        <v>0</v>
      </c>
      <c r="Z374" s="73">
        <f>VLOOKUP($B374,'Tillförd energi'!$B$2:$AS$506,MATCH(Z$1,'Tillförd energi'!$B$1:$AQ$1,0),FALSE)</f>
        <v>0</v>
      </c>
      <c r="AA374" s="73">
        <f>VLOOKUP($B374,'Tillförd energi'!$B$2:$AS$506,MATCH(AA$1,'Tillförd energi'!$B$1:$AQ$1,0),FALSE)</f>
        <v>0</v>
      </c>
      <c r="AB374" s="73">
        <f>VLOOKUP($B374,'Tillförd energi'!$B$2:$AS$506,MATCH(AB$1,'Tillförd energi'!$B$1:$AQ$1,0),FALSE)</f>
        <v>0</v>
      </c>
      <c r="AC374" s="73">
        <f>VLOOKUP($B374,'Tillförd energi'!$B$2:$AS$506,MATCH(AC$1,'Tillförd energi'!$B$1:$AQ$1,0),FALSE)</f>
        <v>0</v>
      </c>
      <c r="AD374" s="73">
        <f>VLOOKUP($B374,'Tillförd energi'!$B$2:$AS$506,MATCH(AD$1,'Tillförd energi'!$B$1:$AQ$1,0),FALSE)</f>
        <v>0</v>
      </c>
      <c r="AF374" s="73">
        <f>VLOOKUP($B374,'Tillförd energi'!$B$2:$AS$506,MATCH(AF$1,'Tillförd energi'!$B$1:$AQ$1,0),FALSE)</f>
        <v>0</v>
      </c>
      <c r="AH374" s="73">
        <f>IFERROR(VLOOKUP(B374,Miljö!$B$1:$S$476,9,FALSE)/1,0)</f>
        <v>0</v>
      </c>
      <c r="AJ374" s="81" t="str">
        <f>IFERROR(VLOOKUP($B374,Miljö!$B$1:$S$500,MATCH("hjälpel exklusive kraftvärme (GWh)",Miljö!$B$1:$V$1,0),FALSE)/1,"")</f>
        <v/>
      </c>
      <c r="AK374" s="81">
        <f t="shared" si="55"/>
        <v>0</v>
      </c>
      <c r="AL374" s="81">
        <f>VLOOKUP($B374,'Slutlig allokering'!$B$2:$AL$462,MATCH("Hjälpel kraftvärme",'Slutlig allokering'!$B$2:$AL$2,0),FALSE)</f>
        <v>0</v>
      </c>
      <c r="AN374" s="73">
        <f t="shared" si="56"/>
        <v>0</v>
      </c>
      <c r="AO374" s="73">
        <f t="shared" si="57"/>
        <v>0</v>
      </c>
      <c r="AP374" s="73" t="str">
        <f>IF(ISERROR(1/VLOOKUP($B374,Leveranser!$B$1:$S$500,MATCH("såld värme (gwh)",Leveranser!$B$1:$S$1,0),FALSE)),"",VLOOKUP($B374,Leveranser!$B$1:$S$500,MATCH("såld värme (gwh)",Leveranser!$B$1:$S$1,0),FALSE))</f>
        <v/>
      </c>
      <c r="AQ374" s="73">
        <f>VLOOKUP($B374,Leveranser!$B$1:$Y$500,MATCH("Totalt såld fjärrvärme till andra fjärrvärmeföretag",Leveranser!$B$1:$AA$1,0),FALSE)</f>
        <v>0</v>
      </c>
      <c r="AR374" s="73">
        <f>IF(ISERROR(1/VLOOKUP($B374,Miljö!$B$1:$S$500,MATCH("Såld mängd produktionsspecifik fjärrvärme (GWh)",Miljö!$B$1:$R$1,0),FALSE)),0,VLOOKUP($B374,Miljö!$B$1:$S$500,MATCH("Såld mängd produktionsspecifik fjärrvärme (GWh)",Miljö!$B$1:$R$1,0),FALSE))</f>
        <v>0</v>
      </c>
      <c r="AS374" s="82" t="str">
        <f t="shared" si="62"/>
        <v/>
      </c>
      <c r="AU374" s="73" t="str">
        <f>VLOOKUP($B374,'Miljövärden urval för publ'!$B$2:$I$486,7,FALSE)</f>
        <v>Nej</v>
      </c>
      <c r="AV374" s="73" t="str">
        <f>VLOOKUP($B374,'Miljövärden urval för publ'!$B$2:$I$486,6,FALSE)</f>
        <v>Nej</v>
      </c>
      <c r="AZ374" s="73">
        <f t="shared" si="58"/>
        <v>0</v>
      </c>
      <c r="BA374" s="73">
        <f t="shared" si="63"/>
        <v>0</v>
      </c>
      <c r="BB374" s="73">
        <f t="shared" si="59"/>
        <v>0</v>
      </c>
      <c r="BC374" s="73">
        <f t="shared" si="60"/>
        <v>0</v>
      </c>
      <c r="BE374" s="73">
        <f t="shared" si="64"/>
        <v>0</v>
      </c>
      <c r="BF374" s="73">
        <f t="shared" si="65"/>
        <v>0</v>
      </c>
      <c r="BH374" s="73">
        <f t="shared" si="61"/>
        <v>0</v>
      </c>
    </row>
    <row r="375" spans="1:60" ht="15" x14ac:dyDescent="0.25">
      <c r="A375" t="s">
        <v>481</v>
      </c>
      <c r="B375" t="s">
        <v>484</v>
      </c>
      <c r="C375" s="73">
        <f>VLOOKUP($B375,'Tillförd energi'!$B$2:$AS$506,MATCH(C$1,'Tillförd energi'!$B$1:$AQ$1,0),FALSE)</f>
        <v>0</v>
      </c>
      <c r="D375" s="73">
        <f>VLOOKUP($B375,'Tillförd energi'!$B$2:$AS$506,MATCH(D$1,'Tillförd energi'!$B$1:$AQ$1,0),FALSE)</f>
        <v>0</v>
      </c>
      <c r="E375" s="73">
        <f>VLOOKUP($B375,'Tillförd energi'!$B$2:$AS$506,MATCH(E$1,'Tillförd energi'!$B$1:$AQ$1,0),FALSE)</f>
        <v>0</v>
      </c>
      <c r="F375" s="73">
        <f>VLOOKUP($B375,'Tillförd energi'!$B$2:$AS$506,MATCH(F$1,'Tillförd energi'!$B$1:$AQ$1,0),FALSE)</f>
        <v>0</v>
      </c>
      <c r="G375" s="73">
        <f>VLOOKUP($B375,'Tillförd energi'!$B$2:$AS$506,MATCH(G$1,'Tillförd energi'!$B$1:$AQ$1,0),FALSE)</f>
        <v>0</v>
      </c>
      <c r="H375" s="73">
        <f>VLOOKUP($B375,'Tillförd energi'!$B$2:$AS$506,MATCH(H$1,'Tillförd energi'!$B$1:$AQ$1,0),FALSE)</f>
        <v>0</v>
      </c>
      <c r="I375" s="73">
        <f>VLOOKUP($B375,'Tillförd energi'!$B$2:$AS$506,MATCH(I$1,'Tillförd energi'!$B$1:$AQ$1,0),FALSE)</f>
        <v>0</v>
      </c>
      <c r="J375" s="73">
        <f>VLOOKUP($B375,'Tillförd energi'!$B$2:$AS$506,MATCH(J$1,'Tillförd energi'!$B$1:$AQ$1,0),FALSE)</f>
        <v>0</v>
      </c>
      <c r="K375" s="73">
        <f>VLOOKUP($B375,'Tillförd energi'!$B$2:$AS$506,MATCH(K$1,'Tillförd energi'!$B$1:$AQ$1,0),FALSE)</f>
        <v>0</v>
      </c>
      <c r="L375" s="73">
        <f>VLOOKUP($B375,'Tillförd energi'!$B$2:$AS$506,MATCH(L$1,'Tillförd energi'!$B$1:$AQ$1,0),FALSE)</f>
        <v>0</v>
      </c>
      <c r="M375" s="73">
        <f>VLOOKUP($B375,'Tillförd energi'!$B$2:$AS$506,MATCH(M$1,'Tillförd energi'!$B$1:$AQ$1,0),FALSE)</f>
        <v>0</v>
      </c>
      <c r="N375" s="73">
        <f>VLOOKUP($B375,'Tillförd energi'!$B$2:$AS$506,MATCH(N$1,'Tillförd energi'!$B$1:$AQ$1,0),FALSE)</f>
        <v>0</v>
      </c>
      <c r="O375" s="73">
        <f>VLOOKUP($B375,'Tillförd energi'!$B$2:$AS$506,MATCH(O$1,'Tillförd energi'!$B$1:$AQ$1,0),FALSE)</f>
        <v>0</v>
      </c>
      <c r="P375" s="73">
        <f>VLOOKUP($B375,'Tillförd energi'!$B$2:$AS$506,MATCH(P$1,'Tillförd energi'!$B$1:$AQ$1,0),FALSE)</f>
        <v>0</v>
      </c>
      <c r="Q375" s="73">
        <f>VLOOKUP($B375,'Tillförd energi'!$B$2:$AS$506,MATCH(Q$1,'Tillförd energi'!$B$1:$AQ$1,0),FALSE)</f>
        <v>0</v>
      </c>
      <c r="R375" s="73">
        <f>VLOOKUP($B375,'Tillförd energi'!$B$2:$AS$506,MATCH(R$1,'Tillförd energi'!$B$1:$AQ$1,0),FALSE)</f>
        <v>0</v>
      </c>
      <c r="S375" s="73">
        <f>VLOOKUP($B375,'Tillförd energi'!$B$2:$AS$506,MATCH(S$1,'Tillförd energi'!$B$1:$AQ$1,0),FALSE)</f>
        <v>0</v>
      </c>
      <c r="T375" s="73">
        <f>VLOOKUP($B375,'Tillförd energi'!$B$2:$AS$506,MATCH(T$1,'Tillförd energi'!$B$1:$AQ$1,0),FALSE)</f>
        <v>0</v>
      </c>
      <c r="U375" s="73">
        <f>VLOOKUP($B375,'Tillförd energi'!$B$2:$AS$506,MATCH(U$1,'Tillförd energi'!$B$1:$AQ$1,0),FALSE)</f>
        <v>0</v>
      </c>
      <c r="V375" s="73">
        <f>VLOOKUP($B375,'Tillförd energi'!$B$2:$AS$506,MATCH(V$1,'Tillförd energi'!$B$1:$AQ$1,0),FALSE)</f>
        <v>0</v>
      </c>
      <c r="W375" s="73">
        <f>VLOOKUP($B375,'Tillförd energi'!$B$2:$AS$506,MATCH(W$1,'Tillförd energi'!$B$1:$AQ$1,0),FALSE)</f>
        <v>0</v>
      </c>
      <c r="X375" s="73">
        <f>VLOOKUP($B375,'Tillförd energi'!$B$2:$AS$506,MATCH(X$1,'Tillförd energi'!$B$1:$AQ$1,0),FALSE)</f>
        <v>0</v>
      </c>
      <c r="Y375" s="73">
        <f>VLOOKUP($B375,'Tillförd energi'!$B$2:$AS$506,MATCH(Y$1,'Tillförd energi'!$B$1:$AQ$1,0),FALSE)</f>
        <v>0</v>
      </c>
      <c r="Z375" s="73">
        <f>VLOOKUP($B375,'Tillförd energi'!$B$2:$AS$506,MATCH(Z$1,'Tillförd energi'!$B$1:$AQ$1,0),FALSE)</f>
        <v>0</v>
      </c>
      <c r="AA375" s="73">
        <f>VLOOKUP($B375,'Tillförd energi'!$B$2:$AS$506,MATCH(AA$1,'Tillförd energi'!$B$1:$AQ$1,0),FALSE)</f>
        <v>0</v>
      </c>
      <c r="AB375" s="73">
        <f>VLOOKUP($B375,'Tillförd energi'!$B$2:$AS$506,MATCH(AB$1,'Tillförd energi'!$B$1:$AQ$1,0),FALSE)</f>
        <v>0</v>
      </c>
      <c r="AC375" s="73">
        <f>VLOOKUP($B375,'Tillförd energi'!$B$2:$AS$506,MATCH(AC$1,'Tillförd energi'!$B$1:$AQ$1,0),FALSE)</f>
        <v>0</v>
      </c>
      <c r="AD375" s="73">
        <f>VLOOKUP($B375,'Tillförd energi'!$B$2:$AS$506,MATCH(AD$1,'Tillförd energi'!$B$1:$AQ$1,0),FALSE)</f>
        <v>0</v>
      </c>
      <c r="AF375" s="73">
        <f>VLOOKUP($B375,'Tillförd energi'!$B$2:$AS$506,MATCH(AF$1,'Tillförd energi'!$B$1:$AQ$1,0),FALSE)</f>
        <v>23.1</v>
      </c>
      <c r="AH375" s="73">
        <f>IFERROR(VLOOKUP(B375,Miljö!$B$1:$S$476,9,FALSE)/1,0)</f>
        <v>744</v>
      </c>
      <c r="AJ375" s="81" t="str">
        <f>IFERROR(VLOOKUP($B375,Miljö!$B$1:$S$500,MATCH("hjälpel exklusive kraftvärme (GWh)",Miljö!$B$1:$V$1,0),FALSE)/1,"")</f>
        <v/>
      </c>
      <c r="AK375" s="81">
        <f t="shared" si="55"/>
        <v>23.099999999999998</v>
      </c>
      <c r="AL375" s="81">
        <f>VLOOKUP($B375,'Slutlig allokering'!$B$2:$AL$462,MATCH("Hjälpel kraftvärme",'Slutlig allokering'!$B$2:$AL$2,0),FALSE)</f>
        <v>0</v>
      </c>
      <c r="AN375" s="73">
        <f t="shared" si="56"/>
        <v>23.1</v>
      </c>
      <c r="AO375" s="73">
        <f t="shared" si="57"/>
        <v>767.1</v>
      </c>
      <c r="AP375" s="73">
        <f>IF(ISERROR(1/VLOOKUP($B375,Leveranser!$B$1:$S$500,MATCH("såld värme (gwh)",Leveranser!$B$1:$S$1,0),FALSE)),"",VLOOKUP($B375,Leveranser!$B$1:$S$500,MATCH("såld värme (gwh)",Leveranser!$B$1:$S$1,0),FALSE))</f>
        <v>770</v>
      </c>
      <c r="AQ375" s="73">
        <f>VLOOKUP($B375,Leveranser!$B$1:$Y$500,MATCH("Totalt såld fjärrvärme till andra fjärrvärmeföretag",Leveranser!$B$1:$AA$1,0),FALSE)</f>
        <v>0</v>
      </c>
      <c r="AR375" s="73">
        <f>IF(ISERROR(1/VLOOKUP($B375,Miljö!$B$1:$S$500,MATCH("Såld mängd produktionsspecifik fjärrvärme (GWh)",Miljö!$B$1:$R$1,0),FALSE)),0,VLOOKUP($B375,Miljö!$B$1:$S$500,MATCH("Såld mängd produktionsspecifik fjärrvärme (GWh)",Miljö!$B$1:$R$1,0),FALSE))</f>
        <v>0</v>
      </c>
      <c r="AS375" s="82">
        <f t="shared" si="62"/>
        <v>1.0037804719071828</v>
      </c>
      <c r="AU375" s="73" t="str">
        <f>VLOOKUP($B375,'Miljövärden urval för publ'!$B$2:$I$486,7,FALSE)</f>
        <v>Ja</v>
      </c>
      <c r="AV375" s="73" t="str">
        <f>VLOOKUP($B375,'Miljövärden urval för publ'!$B$2:$I$486,6,FALSE)</f>
        <v>Ja</v>
      </c>
      <c r="AZ375" s="73">
        <f t="shared" si="58"/>
        <v>23.1</v>
      </c>
      <c r="BA375" s="73">
        <f t="shared" si="63"/>
        <v>0</v>
      </c>
      <c r="BB375" s="73">
        <f t="shared" si="59"/>
        <v>0</v>
      </c>
      <c r="BC375" s="73">
        <f t="shared" si="60"/>
        <v>0</v>
      </c>
      <c r="BE375" s="73">
        <f t="shared" si="64"/>
        <v>0</v>
      </c>
      <c r="BF375" s="73">
        <f t="shared" si="65"/>
        <v>0</v>
      </c>
      <c r="BH375" s="73">
        <f t="shared" si="61"/>
        <v>0</v>
      </c>
    </row>
    <row r="376" spans="1:60" ht="15" x14ac:dyDescent="0.25">
      <c r="A376" t="s">
        <v>485</v>
      </c>
      <c r="B376" t="s">
        <v>486</v>
      </c>
      <c r="C376" s="73">
        <f>VLOOKUP($B376,'Tillförd energi'!$B$2:$AS$506,MATCH(C$1,'Tillförd energi'!$B$1:$AQ$1,0),FALSE)</f>
        <v>0</v>
      </c>
      <c r="D376" s="73">
        <f>VLOOKUP($B376,'Tillförd energi'!$B$2:$AS$506,MATCH(D$1,'Tillförd energi'!$B$1:$AQ$1,0),FALSE)</f>
        <v>0.9</v>
      </c>
      <c r="E376" s="73">
        <f>VLOOKUP($B376,'Tillförd energi'!$B$2:$AS$506,MATCH(E$1,'Tillförd energi'!$B$1:$AQ$1,0),FALSE)</f>
        <v>0</v>
      </c>
      <c r="F376" s="73">
        <f>VLOOKUP($B376,'Tillförd energi'!$B$2:$AS$506,MATCH(F$1,'Tillförd energi'!$B$1:$AQ$1,0),FALSE)</f>
        <v>0</v>
      </c>
      <c r="G376" s="73">
        <f>VLOOKUP($B376,'Tillförd energi'!$B$2:$AS$506,MATCH(G$1,'Tillförd energi'!$B$1:$AQ$1,0),FALSE)</f>
        <v>0</v>
      </c>
      <c r="H376" s="73">
        <f>VLOOKUP($B376,'Tillförd energi'!$B$2:$AS$506,MATCH(H$1,'Tillförd energi'!$B$1:$AQ$1,0),FALSE)</f>
        <v>0</v>
      </c>
      <c r="I376" s="73">
        <f>VLOOKUP($B376,'Tillförd energi'!$B$2:$AS$506,MATCH(I$1,'Tillförd energi'!$B$1:$AQ$1,0),FALSE)</f>
        <v>22.995999999999999</v>
      </c>
      <c r="J376" s="73">
        <f>VLOOKUP($B376,'Tillförd energi'!$B$2:$AS$506,MATCH(J$1,'Tillförd energi'!$B$1:$AQ$1,0),FALSE)</f>
        <v>0</v>
      </c>
      <c r="K376" s="73">
        <f>VLOOKUP($B376,'Tillförd energi'!$B$2:$AS$506,MATCH(K$1,'Tillförd energi'!$B$1:$AQ$1,0),FALSE)</f>
        <v>2.5794199999999998</v>
      </c>
      <c r="L376" s="73">
        <f>VLOOKUP($B376,'Tillförd energi'!$B$2:$AS$506,MATCH(L$1,'Tillförd energi'!$B$1:$AQ$1,0),FALSE)</f>
        <v>0</v>
      </c>
      <c r="M376" s="73">
        <f>VLOOKUP($B376,'Tillförd energi'!$B$2:$AS$506,MATCH(M$1,'Tillförd energi'!$B$1:$AQ$1,0),FALSE)</f>
        <v>0.77382700000000004</v>
      </c>
      <c r="N376" s="73">
        <f>VLOOKUP($B376,'Tillförd energi'!$B$2:$AS$506,MATCH(N$1,'Tillförd energi'!$B$1:$AQ$1,0),FALSE)</f>
        <v>0</v>
      </c>
      <c r="O376" s="73">
        <f>VLOOKUP($B376,'Tillförd energi'!$B$2:$AS$506,MATCH(O$1,'Tillförd energi'!$B$1:$AQ$1,0),FALSE)</f>
        <v>0</v>
      </c>
      <c r="P376" s="73">
        <f>VLOOKUP($B376,'Tillförd energi'!$B$2:$AS$506,MATCH(P$1,'Tillförd energi'!$B$1:$AQ$1,0),FALSE)</f>
        <v>10</v>
      </c>
      <c r="Q376" s="73">
        <f>VLOOKUP($B376,'Tillförd energi'!$B$2:$AS$506,MATCH(Q$1,'Tillförd energi'!$B$1:$AQ$1,0),FALSE)</f>
        <v>3.2</v>
      </c>
      <c r="R376" s="73">
        <f>VLOOKUP($B376,'Tillförd energi'!$B$2:$AS$506,MATCH(R$1,'Tillförd energi'!$B$1:$AQ$1,0),FALSE)</f>
        <v>0</v>
      </c>
      <c r="S376" s="73">
        <f>VLOOKUP($B376,'Tillförd energi'!$B$2:$AS$506,MATCH(S$1,'Tillförd energi'!$B$1:$AQ$1,0),FALSE)</f>
        <v>0</v>
      </c>
      <c r="T376" s="73">
        <f>VLOOKUP($B376,'Tillförd energi'!$B$2:$AS$506,MATCH(T$1,'Tillförd energi'!$B$1:$AQ$1,0),FALSE)</f>
        <v>25.7942</v>
      </c>
      <c r="U376" s="73">
        <f>VLOOKUP($B376,'Tillförd energi'!$B$2:$AS$506,MATCH(U$1,'Tillförd energi'!$B$1:$AQ$1,0),FALSE)</f>
        <v>0</v>
      </c>
      <c r="V376" s="73">
        <f>VLOOKUP($B376,'Tillförd energi'!$B$2:$AS$506,MATCH(V$1,'Tillförd energi'!$B$1:$AQ$1,0),FALSE)</f>
        <v>0</v>
      </c>
      <c r="W376" s="73">
        <f>VLOOKUP($B376,'Tillförd energi'!$B$2:$AS$506,MATCH(W$1,'Tillförd energi'!$B$1:$AQ$1,0),FALSE)</f>
        <v>0</v>
      </c>
      <c r="X376" s="73">
        <f>VLOOKUP($B376,'Tillförd energi'!$B$2:$AS$506,MATCH(X$1,'Tillförd energi'!$B$1:$AQ$1,0),FALSE)</f>
        <v>0</v>
      </c>
      <c r="Y376" s="73">
        <f>VLOOKUP($B376,'Tillförd energi'!$B$2:$AS$506,MATCH(Y$1,'Tillförd energi'!$B$1:$AQ$1,0),FALSE)</f>
        <v>0</v>
      </c>
      <c r="Z376" s="73">
        <f>VLOOKUP($B376,'Tillförd energi'!$B$2:$AS$506,MATCH(Z$1,'Tillförd energi'!$B$1:$AQ$1,0),FALSE)</f>
        <v>0</v>
      </c>
      <c r="AA376" s="73">
        <f>VLOOKUP($B376,'Tillförd energi'!$B$2:$AS$506,MATCH(AA$1,'Tillförd energi'!$B$1:$AQ$1,0),FALSE)</f>
        <v>0</v>
      </c>
      <c r="AB376" s="73">
        <f>VLOOKUP($B376,'Tillförd energi'!$B$2:$AS$506,MATCH(AB$1,'Tillförd energi'!$B$1:$AQ$1,0),FALSE)</f>
        <v>0</v>
      </c>
      <c r="AC376" s="73">
        <f>VLOOKUP($B376,'Tillförd energi'!$B$2:$AS$506,MATCH(AC$1,'Tillförd energi'!$B$1:$AQ$1,0),FALSE)</f>
        <v>0</v>
      </c>
      <c r="AD376" s="73">
        <f>VLOOKUP($B376,'Tillförd energi'!$B$2:$AS$506,MATCH(AD$1,'Tillförd energi'!$B$1:$AQ$1,0),FALSE)</f>
        <v>0</v>
      </c>
      <c r="AF376" s="73">
        <f>VLOOKUP($B376,'Tillförd energi'!$B$2:$AS$506,MATCH(AF$1,'Tillförd energi'!$B$1:$AQ$1,0),FALSE)</f>
        <v>2.1109399999999998</v>
      </c>
      <c r="AH376" s="73">
        <f>IFERROR(VLOOKUP(B376,Miljö!$B$1:$S$476,9,FALSE)/1,0)</f>
        <v>0</v>
      </c>
      <c r="AJ376" s="81">
        <f>IFERROR(VLOOKUP($B376,Miljö!$B$1:$S$500,MATCH("hjälpel exklusive kraftvärme (GWh)",Miljö!$B$1:$V$1,0),FALSE)/1,"")</f>
        <v>0.5</v>
      </c>
      <c r="AK376" s="81">
        <f t="shared" si="55"/>
        <v>0.5</v>
      </c>
      <c r="AL376" s="81">
        <f>VLOOKUP($B376,'Slutlig allokering'!$B$2:$AL$462,MATCH("Hjälpel kraftvärme",'Slutlig allokering'!$B$2:$AL$2,0),FALSE)</f>
        <v>1.61094</v>
      </c>
      <c r="AN376" s="73">
        <f t="shared" si="56"/>
        <v>68.354387000000003</v>
      </c>
      <c r="AO376" s="73">
        <f t="shared" si="57"/>
        <v>68.354387000000003</v>
      </c>
      <c r="AP376" s="73">
        <f>IF(ISERROR(1/VLOOKUP($B376,Leveranser!$B$1:$S$500,MATCH("såld värme (gwh)",Leveranser!$B$1:$S$1,0),FALSE)),"",VLOOKUP($B376,Leveranser!$B$1:$S$500,MATCH("såld värme (gwh)",Leveranser!$B$1:$S$1,0),FALSE))</f>
        <v>57.831000000000003</v>
      </c>
      <c r="AQ376" s="73">
        <f>VLOOKUP($B376,Leveranser!$B$1:$Y$500,MATCH("Totalt såld fjärrvärme till andra fjärrvärmeföretag",Leveranser!$B$1:$AA$1,0),FALSE)</f>
        <v>0</v>
      </c>
      <c r="AR376" s="73">
        <f>IF(ISERROR(1/VLOOKUP($B376,Miljö!$B$1:$S$500,MATCH("Såld mängd produktionsspecifik fjärrvärme (GWh)",Miljö!$B$1:$R$1,0),FALSE)),0,VLOOKUP($B376,Miljö!$B$1:$S$500,MATCH("Såld mängd produktionsspecifik fjärrvärme (GWh)",Miljö!$B$1:$R$1,0),FALSE))</f>
        <v>0</v>
      </c>
      <c r="AS376" s="82">
        <f t="shared" si="62"/>
        <v>0.84604664803738205</v>
      </c>
      <c r="AU376" s="73" t="str">
        <f>VLOOKUP($B376,'Miljövärden urval för publ'!$B$2:$I$486,7,FALSE)</f>
        <v>Ja</v>
      </c>
      <c r="AV376" s="73" t="str">
        <f>VLOOKUP($B376,'Miljövärden urval för publ'!$B$2:$I$486,6,FALSE)</f>
        <v>Ja</v>
      </c>
      <c r="AZ376" s="73">
        <f t="shared" si="58"/>
        <v>2.1109399999999998</v>
      </c>
      <c r="BA376" s="73">
        <f t="shared" si="63"/>
        <v>0</v>
      </c>
      <c r="BB376" s="73">
        <f t="shared" si="59"/>
        <v>10.773827000000001</v>
      </c>
      <c r="BC376" s="73">
        <f t="shared" si="60"/>
        <v>28.994199999999999</v>
      </c>
      <c r="BE376" s="73">
        <f t="shared" si="64"/>
        <v>0</v>
      </c>
      <c r="BF376" s="73">
        <f t="shared" si="65"/>
        <v>0</v>
      </c>
      <c r="BH376" s="73">
        <f t="shared" si="61"/>
        <v>42.347447000000003</v>
      </c>
    </row>
    <row r="377" spans="1:60" ht="15" x14ac:dyDescent="0.25">
      <c r="A377" t="s">
        <v>487</v>
      </c>
      <c r="B377" t="s">
        <v>488</v>
      </c>
      <c r="C377" s="73">
        <f>VLOOKUP($B377,'Tillförd energi'!$B$2:$AS$506,MATCH(C$1,'Tillförd energi'!$B$1:$AQ$1,0),FALSE)</f>
        <v>0</v>
      </c>
      <c r="D377" s="73">
        <f>VLOOKUP($B377,'Tillförd energi'!$B$2:$AS$506,MATCH(D$1,'Tillförd energi'!$B$1:$AQ$1,0),FALSE)</f>
        <v>0.255</v>
      </c>
      <c r="E377" s="73">
        <f>VLOOKUP($B377,'Tillförd energi'!$B$2:$AS$506,MATCH(E$1,'Tillförd energi'!$B$1:$AQ$1,0),FALSE)</f>
        <v>0</v>
      </c>
      <c r="F377" s="73">
        <f>VLOOKUP($B377,'Tillförd energi'!$B$2:$AS$506,MATCH(F$1,'Tillförd energi'!$B$1:$AQ$1,0),FALSE)</f>
        <v>0</v>
      </c>
      <c r="G377" s="73">
        <f>VLOOKUP($B377,'Tillförd energi'!$B$2:$AS$506,MATCH(G$1,'Tillförd energi'!$B$1:$AQ$1,0),FALSE)</f>
        <v>0</v>
      </c>
      <c r="H377" s="73">
        <f>VLOOKUP($B377,'Tillförd energi'!$B$2:$AS$506,MATCH(H$1,'Tillförd energi'!$B$1:$AQ$1,0),FALSE)</f>
        <v>1.7909999999999999</v>
      </c>
      <c r="I377" s="73">
        <f>VLOOKUP($B377,'Tillförd energi'!$B$2:$AS$506,MATCH(I$1,'Tillförd energi'!$B$1:$AQ$1,0),FALSE)</f>
        <v>0</v>
      </c>
      <c r="J377" s="73">
        <f>VLOOKUP($B377,'Tillförd energi'!$B$2:$AS$506,MATCH(J$1,'Tillförd energi'!$B$1:$AQ$1,0),FALSE)</f>
        <v>0</v>
      </c>
      <c r="K377" s="73">
        <f>VLOOKUP($B377,'Tillförd energi'!$B$2:$AS$506,MATCH(K$1,'Tillförd energi'!$B$1:$AQ$1,0),FALSE)</f>
        <v>0</v>
      </c>
      <c r="L377" s="73">
        <f>VLOOKUP($B377,'Tillförd energi'!$B$2:$AS$506,MATCH(L$1,'Tillförd energi'!$B$1:$AQ$1,0),FALSE)</f>
        <v>0</v>
      </c>
      <c r="M377" s="73">
        <f>VLOOKUP($B377,'Tillförd energi'!$B$2:$AS$506,MATCH(M$1,'Tillförd energi'!$B$1:$AQ$1,0),FALSE)</f>
        <v>47.857999999999997</v>
      </c>
      <c r="N377" s="73">
        <f>VLOOKUP($B377,'Tillförd energi'!$B$2:$AS$506,MATCH(N$1,'Tillförd energi'!$B$1:$AQ$1,0),FALSE)</f>
        <v>0</v>
      </c>
      <c r="O377" s="73">
        <f>VLOOKUP($B377,'Tillförd energi'!$B$2:$AS$506,MATCH(O$1,'Tillförd energi'!$B$1:$AQ$1,0),FALSE)</f>
        <v>0</v>
      </c>
      <c r="P377" s="73">
        <f>VLOOKUP($B377,'Tillförd energi'!$B$2:$AS$506,MATCH(P$1,'Tillförd energi'!$B$1:$AQ$1,0),FALSE)</f>
        <v>0</v>
      </c>
      <c r="Q377" s="73">
        <f>VLOOKUP($B377,'Tillförd energi'!$B$2:$AS$506,MATCH(Q$1,'Tillförd energi'!$B$1:$AQ$1,0),FALSE)</f>
        <v>0</v>
      </c>
      <c r="R377" s="73">
        <f>VLOOKUP($B377,'Tillförd energi'!$B$2:$AS$506,MATCH(R$1,'Tillförd energi'!$B$1:$AQ$1,0),FALSE)</f>
        <v>0</v>
      </c>
      <c r="S377" s="73">
        <f>VLOOKUP($B377,'Tillförd energi'!$B$2:$AS$506,MATCH(S$1,'Tillförd energi'!$B$1:$AQ$1,0),FALSE)</f>
        <v>0</v>
      </c>
      <c r="T377" s="73">
        <f>VLOOKUP($B377,'Tillförd energi'!$B$2:$AS$506,MATCH(T$1,'Tillförd energi'!$B$1:$AQ$1,0),FALSE)</f>
        <v>0</v>
      </c>
      <c r="U377" s="73">
        <f>VLOOKUP($B377,'Tillförd energi'!$B$2:$AS$506,MATCH(U$1,'Tillförd energi'!$B$1:$AQ$1,0),FALSE)</f>
        <v>0</v>
      </c>
      <c r="V377" s="73">
        <f>VLOOKUP($B377,'Tillförd energi'!$B$2:$AS$506,MATCH(V$1,'Tillförd energi'!$B$1:$AQ$1,0),FALSE)</f>
        <v>0</v>
      </c>
      <c r="W377" s="73">
        <f>VLOOKUP($B377,'Tillförd energi'!$B$2:$AS$506,MATCH(W$1,'Tillförd energi'!$B$1:$AQ$1,0),FALSE)</f>
        <v>0</v>
      </c>
      <c r="X377" s="73">
        <f>VLOOKUP($B377,'Tillförd energi'!$B$2:$AS$506,MATCH(X$1,'Tillförd energi'!$B$1:$AQ$1,0),FALSE)</f>
        <v>0</v>
      </c>
      <c r="Y377" s="73">
        <f>VLOOKUP($B377,'Tillförd energi'!$B$2:$AS$506,MATCH(Y$1,'Tillförd energi'!$B$1:$AQ$1,0),FALSE)</f>
        <v>0.73399999999999999</v>
      </c>
      <c r="Z377" s="73">
        <f>VLOOKUP($B377,'Tillförd energi'!$B$2:$AS$506,MATCH(Z$1,'Tillförd energi'!$B$1:$AQ$1,0),FALSE)</f>
        <v>0</v>
      </c>
      <c r="AA377" s="73">
        <f>VLOOKUP($B377,'Tillförd energi'!$B$2:$AS$506,MATCH(AA$1,'Tillförd energi'!$B$1:$AQ$1,0),FALSE)</f>
        <v>0</v>
      </c>
      <c r="AB377" s="73">
        <f>VLOOKUP($B377,'Tillförd energi'!$B$2:$AS$506,MATCH(AB$1,'Tillförd energi'!$B$1:$AQ$1,0),FALSE)</f>
        <v>2.1659999999999999</v>
      </c>
      <c r="AC377" s="73">
        <f>VLOOKUP($B377,'Tillförd energi'!$B$2:$AS$506,MATCH(AC$1,'Tillförd energi'!$B$1:$AQ$1,0),FALSE)</f>
        <v>0</v>
      </c>
      <c r="AD377" s="73">
        <f>VLOOKUP($B377,'Tillförd energi'!$B$2:$AS$506,MATCH(AD$1,'Tillförd energi'!$B$1:$AQ$1,0),FALSE)</f>
        <v>0</v>
      </c>
      <c r="AF377" s="73">
        <f>VLOOKUP($B377,'Tillförd energi'!$B$2:$AS$506,MATCH(AF$1,'Tillförd energi'!$B$1:$AQ$1,0),FALSE)</f>
        <v>1.0649999999999999</v>
      </c>
      <c r="AH377" s="73">
        <f>IFERROR(VLOOKUP(B377,Miljö!$B$1:$S$476,9,FALSE)/1,0)</f>
        <v>0</v>
      </c>
      <c r="AJ377" s="81">
        <f>IFERROR(VLOOKUP($B377,Miljö!$B$1:$S$500,MATCH("hjälpel exklusive kraftvärme (GWh)",Miljö!$B$1:$V$1,0),FALSE)/1,"")</f>
        <v>1.0649999999999999</v>
      </c>
      <c r="AK377" s="81">
        <f t="shared" si="55"/>
        <v>1.0649999999999999</v>
      </c>
      <c r="AL377" s="81">
        <f>VLOOKUP($B377,'Slutlig allokering'!$B$2:$AL$462,MATCH("Hjälpel kraftvärme",'Slutlig allokering'!$B$2:$AL$2,0),FALSE)</f>
        <v>0</v>
      </c>
      <c r="AN377" s="73">
        <f t="shared" si="56"/>
        <v>53.868999999999993</v>
      </c>
      <c r="AO377" s="73">
        <f t="shared" si="57"/>
        <v>53.868999999999993</v>
      </c>
      <c r="AP377" s="73">
        <f>IF(ISERROR(1/VLOOKUP($B377,Leveranser!$B$1:$S$500,MATCH("såld värme (gwh)",Leveranser!$B$1:$S$1,0),FALSE)),"",VLOOKUP($B377,Leveranser!$B$1:$S$500,MATCH("såld värme (gwh)",Leveranser!$B$1:$S$1,0),FALSE))</f>
        <v>45.204999999999998</v>
      </c>
      <c r="AQ377" s="73">
        <f>VLOOKUP($B377,Leveranser!$B$1:$Y$500,MATCH("Totalt såld fjärrvärme till andra fjärrvärmeföretag",Leveranser!$B$1:$AA$1,0),FALSE)</f>
        <v>0</v>
      </c>
      <c r="AR377" s="73">
        <f>IF(ISERROR(1/VLOOKUP($B377,Miljö!$B$1:$S$500,MATCH("Såld mängd produktionsspecifik fjärrvärme (GWh)",Miljö!$B$1:$R$1,0),FALSE)),0,VLOOKUP($B377,Miljö!$B$1:$S$500,MATCH("Såld mängd produktionsspecifik fjärrvärme (GWh)",Miljö!$B$1:$R$1,0),FALSE))</f>
        <v>0</v>
      </c>
      <c r="AS377" s="82">
        <f t="shared" si="62"/>
        <v>0.83916538268763119</v>
      </c>
      <c r="AU377" s="73" t="str">
        <f>VLOOKUP($B377,'Miljövärden urval för publ'!$B$2:$I$486,7,FALSE)</f>
        <v>Ja</v>
      </c>
      <c r="AV377" s="73" t="str">
        <f>VLOOKUP($B377,'Miljövärden urval för publ'!$B$2:$I$486,6,FALSE)</f>
        <v>Nej</v>
      </c>
      <c r="AZ377" s="73">
        <f t="shared" si="58"/>
        <v>1.7989999999999999</v>
      </c>
      <c r="BA377" s="73">
        <f t="shared" si="63"/>
        <v>0</v>
      </c>
      <c r="BB377" s="73">
        <f t="shared" si="59"/>
        <v>47.857999999999997</v>
      </c>
      <c r="BC377" s="73">
        <f t="shared" si="60"/>
        <v>0</v>
      </c>
      <c r="BE377" s="73">
        <f t="shared" si="64"/>
        <v>0</v>
      </c>
      <c r="BF377" s="73">
        <f t="shared" si="65"/>
        <v>0</v>
      </c>
      <c r="BH377" s="73">
        <f t="shared" si="61"/>
        <v>47.857999999999997</v>
      </c>
    </row>
    <row r="378" spans="1:60" ht="15" x14ac:dyDescent="0.25">
      <c r="A378" t="s">
        <v>487</v>
      </c>
      <c r="B378" t="s">
        <v>489</v>
      </c>
      <c r="C378" s="73">
        <f>VLOOKUP($B378,'Tillförd energi'!$B$2:$AS$506,MATCH(C$1,'Tillförd energi'!$B$1:$AQ$1,0),FALSE)</f>
        <v>0</v>
      </c>
      <c r="D378" s="73">
        <f>VLOOKUP($B378,'Tillförd energi'!$B$2:$AS$506,MATCH(D$1,'Tillförd energi'!$B$1:$AQ$1,0),FALSE)</f>
        <v>0.154</v>
      </c>
      <c r="E378" s="73">
        <f>VLOOKUP($B378,'Tillförd energi'!$B$2:$AS$506,MATCH(E$1,'Tillförd energi'!$B$1:$AQ$1,0),FALSE)</f>
        <v>0</v>
      </c>
      <c r="F378" s="73">
        <f>VLOOKUP($B378,'Tillförd energi'!$B$2:$AS$506,MATCH(F$1,'Tillförd energi'!$B$1:$AQ$1,0),FALSE)</f>
        <v>0</v>
      </c>
      <c r="G378" s="73">
        <f>VLOOKUP($B378,'Tillförd energi'!$B$2:$AS$506,MATCH(G$1,'Tillförd energi'!$B$1:$AQ$1,0),FALSE)</f>
        <v>0</v>
      </c>
      <c r="H378" s="73">
        <f>VLOOKUP($B378,'Tillförd energi'!$B$2:$AS$506,MATCH(H$1,'Tillförd energi'!$B$1:$AQ$1,0),FALSE)</f>
        <v>0</v>
      </c>
      <c r="I378" s="73">
        <f>VLOOKUP($B378,'Tillförd energi'!$B$2:$AS$506,MATCH(I$1,'Tillförd energi'!$B$1:$AQ$1,0),FALSE)</f>
        <v>0</v>
      </c>
      <c r="J378" s="73">
        <f>VLOOKUP($B378,'Tillförd energi'!$B$2:$AS$506,MATCH(J$1,'Tillförd energi'!$B$1:$AQ$1,0),FALSE)</f>
        <v>0</v>
      </c>
      <c r="K378" s="73">
        <f>VLOOKUP($B378,'Tillförd energi'!$B$2:$AS$506,MATCH(K$1,'Tillförd energi'!$B$1:$AQ$1,0),FALSE)</f>
        <v>0</v>
      </c>
      <c r="L378" s="73">
        <f>VLOOKUP($B378,'Tillförd energi'!$B$2:$AS$506,MATCH(L$1,'Tillförd energi'!$B$1:$AQ$1,0),FALSE)</f>
        <v>0</v>
      </c>
      <c r="M378" s="73">
        <f>VLOOKUP($B378,'Tillförd energi'!$B$2:$AS$506,MATCH(M$1,'Tillförd energi'!$B$1:$AQ$1,0),FALSE)</f>
        <v>0</v>
      </c>
      <c r="N378" s="73">
        <f>VLOOKUP($B378,'Tillförd energi'!$B$2:$AS$506,MATCH(N$1,'Tillförd energi'!$B$1:$AQ$1,0),FALSE)</f>
        <v>0</v>
      </c>
      <c r="O378" s="73">
        <f>VLOOKUP($B378,'Tillförd energi'!$B$2:$AS$506,MATCH(O$1,'Tillförd energi'!$B$1:$AQ$1,0),FALSE)</f>
        <v>0</v>
      </c>
      <c r="P378" s="73">
        <f>VLOOKUP($B378,'Tillförd energi'!$B$2:$AS$506,MATCH(P$1,'Tillförd energi'!$B$1:$AQ$1,0),FALSE)</f>
        <v>0</v>
      </c>
      <c r="Q378" s="73">
        <f>VLOOKUP($B378,'Tillförd energi'!$B$2:$AS$506,MATCH(Q$1,'Tillförd energi'!$B$1:$AQ$1,0),FALSE)</f>
        <v>0</v>
      </c>
      <c r="R378" s="73">
        <f>VLOOKUP($B378,'Tillförd energi'!$B$2:$AS$506,MATCH(R$1,'Tillförd energi'!$B$1:$AQ$1,0),FALSE)</f>
        <v>7.3529999999999998</v>
      </c>
      <c r="S378" s="73">
        <f>VLOOKUP($B378,'Tillförd energi'!$B$2:$AS$506,MATCH(S$1,'Tillförd energi'!$B$1:$AQ$1,0),FALSE)</f>
        <v>0</v>
      </c>
      <c r="T378" s="73">
        <f>VLOOKUP($B378,'Tillförd energi'!$B$2:$AS$506,MATCH(T$1,'Tillförd energi'!$B$1:$AQ$1,0),FALSE)</f>
        <v>0</v>
      </c>
      <c r="U378" s="73">
        <f>VLOOKUP($B378,'Tillförd energi'!$B$2:$AS$506,MATCH(U$1,'Tillförd energi'!$B$1:$AQ$1,0),FALSE)</f>
        <v>0</v>
      </c>
      <c r="V378" s="73">
        <f>VLOOKUP($B378,'Tillförd energi'!$B$2:$AS$506,MATCH(V$1,'Tillförd energi'!$B$1:$AQ$1,0),FALSE)</f>
        <v>0</v>
      </c>
      <c r="W378" s="73">
        <f>VLOOKUP($B378,'Tillförd energi'!$B$2:$AS$506,MATCH(W$1,'Tillförd energi'!$B$1:$AQ$1,0),FALSE)</f>
        <v>0</v>
      </c>
      <c r="X378" s="73">
        <f>VLOOKUP($B378,'Tillförd energi'!$B$2:$AS$506,MATCH(X$1,'Tillförd energi'!$B$1:$AQ$1,0),FALSE)</f>
        <v>0</v>
      </c>
      <c r="Y378" s="73">
        <f>VLOOKUP($B378,'Tillförd energi'!$B$2:$AS$506,MATCH(Y$1,'Tillförd energi'!$B$1:$AQ$1,0),FALSE)</f>
        <v>0.39900000000000002</v>
      </c>
      <c r="Z378" s="73">
        <f>VLOOKUP($B378,'Tillförd energi'!$B$2:$AS$506,MATCH(Z$1,'Tillförd energi'!$B$1:$AQ$1,0),FALSE)</f>
        <v>0</v>
      </c>
      <c r="AA378" s="73">
        <f>VLOOKUP($B378,'Tillförd energi'!$B$2:$AS$506,MATCH(AA$1,'Tillförd energi'!$B$1:$AQ$1,0),FALSE)</f>
        <v>0</v>
      </c>
      <c r="AB378" s="73">
        <f>VLOOKUP($B378,'Tillförd energi'!$B$2:$AS$506,MATCH(AB$1,'Tillförd energi'!$B$1:$AQ$1,0),FALSE)</f>
        <v>0</v>
      </c>
      <c r="AC378" s="73">
        <f>VLOOKUP($B378,'Tillförd energi'!$B$2:$AS$506,MATCH(AC$1,'Tillförd energi'!$B$1:$AQ$1,0),FALSE)</f>
        <v>0</v>
      </c>
      <c r="AD378" s="73">
        <f>VLOOKUP($B378,'Tillförd energi'!$B$2:$AS$506,MATCH(AD$1,'Tillförd energi'!$B$1:$AQ$1,0),FALSE)</f>
        <v>0</v>
      </c>
      <c r="AF378" s="73">
        <f>VLOOKUP($B378,'Tillförd energi'!$B$2:$AS$506,MATCH(AF$1,'Tillförd energi'!$B$1:$AQ$1,0),FALSE)</f>
        <v>0.184</v>
      </c>
      <c r="AH378" s="73">
        <f>IFERROR(VLOOKUP(B378,Miljö!$B$1:$S$476,9,FALSE)/1,0)</f>
        <v>0</v>
      </c>
      <c r="AJ378" s="81">
        <f>IFERROR(VLOOKUP($B378,Miljö!$B$1:$S$500,MATCH("hjälpel exklusive kraftvärme (GWh)",Miljö!$B$1:$V$1,0),FALSE)/1,"")</f>
        <v>0.184</v>
      </c>
      <c r="AK378" s="81">
        <f t="shared" si="55"/>
        <v>0.184</v>
      </c>
      <c r="AL378" s="81">
        <f>VLOOKUP($B378,'Slutlig allokering'!$B$2:$AL$462,MATCH("Hjälpel kraftvärme",'Slutlig allokering'!$B$2:$AL$2,0),FALSE)</f>
        <v>0</v>
      </c>
      <c r="AN378" s="73">
        <f t="shared" si="56"/>
        <v>8.09</v>
      </c>
      <c r="AO378" s="73">
        <f t="shared" si="57"/>
        <v>8.09</v>
      </c>
      <c r="AP378" s="73">
        <f>IF(ISERROR(1/VLOOKUP($B378,Leveranser!$B$1:$S$500,MATCH("såld värme (gwh)",Leveranser!$B$1:$S$1,0),FALSE)),"",VLOOKUP($B378,Leveranser!$B$1:$S$500,MATCH("såld värme (gwh)",Leveranser!$B$1:$S$1,0),FALSE))</f>
        <v>7.641</v>
      </c>
      <c r="AQ378" s="73">
        <f>VLOOKUP($B378,Leveranser!$B$1:$Y$500,MATCH("Totalt såld fjärrvärme till andra fjärrvärmeföretag",Leveranser!$B$1:$AA$1,0),FALSE)</f>
        <v>0</v>
      </c>
      <c r="AR378" s="73">
        <f>IF(ISERROR(1/VLOOKUP($B378,Miljö!$B$1:$S$500,MATCH("Såld mängd produktionsspecifik fjärrvärme (GWh)",Miljö!$B$1:$R$1,0),FALSE)),0,VLOOKUP($B378,Miljö!$B$1:$S$500,MATCH("Såld mängd produktionsspecifik fjärrvärme (GWh)",Miljö!$B$1:$R$1,0),FALSE))</f>
        <v>0</v>
      </c>
      <c r="AS378" s="82">
        <f t="shared" si="62"/>
        <v>0.94449938195302841</v>
      </c>
      <c r="AU378" s="73" t="str">
        <f>VLOOKUP($B378,'Miljövärden urval för publ'!$B$2:$I$486,7,FALSE)</f>
        <v>Ja</v>
      </c>
      <c r="AV378" s="73" t="str">
        <f>VLOOKUP($B378,'Miljövärden urval för publ'!$B$2:$I$486,6,FALSE)</f>
        <v>Nej</v>
      </c>
      <c r="AZ378" s="73">
        <f t="shared" si="58"/>
        <v>0.58299999999999996</v>
      </c>
      <c r="BA378" s="73">
        <f t="shared" si="63"/>
        <v>0</v>
      </c>
      <c r="BB378" s="73">
        <f t="shared" si="59"/>
        <v>0</v>
      </c>
      <c r="BC378" s="73">
        <f t="shared" si="60"/>
        <v>7.3529999999999998</v>
      </c>
      <c r="BE378" s="73">
        <f t="shared" si="64"/>
        <v>0</v>
      </c>
      <c r="BF378" s="73">
        <f t="shared" si="65"/>
        <v>0</v>
      </c>
      <c r="BH378" s="73">
        <f t="shared" si="61"/>
        <v>7.3529999999999998</v>
      </c>
    </row>
    <row r="379" spans="1:60" ht="15" x14ac:dyDescent="0.25">
      <c r="A379" t="s">
        <v>490</v>
      </c>
      <c r="B379" t="s">
        <v>491</v>
      </c>
      <c r="C379" s="73">
        <f>VLOOKUP($B379,'Tillförd energi'!$B$2:$AS$506,MATCH(C$1,'Tillförd energi'!$B$1:$AQ$1,0),FALSE)</f>
        <v>0</v>
      </c>
      <c r="D379" s="73">
        <f>VLOOKUP($B379,'Tillförd energi'!$B$2:$AS$506,MATCH(D$1,'Tillförd energi'!$B$1:$AQ$1,0),FALSE)</f>
        <v>0</v>
      </c>
      <c r="E379" s="73">
        <f>VLOOKUP($B379,'Tillförd energi'!$B$2:$AS$506,MATCH(E$1,'Tillförd energi'!$B$1:$AQ$1,0),FALSE)</f>
        <v>0</v>
      </c>
      <c r="F379" s="73">
        <f>VLOOKUP($B379,'Tillförd energi'!$B$2:$AS$506,MATCH(F$1,'Tillförd energi'!$B$1:$AQ$1,0),FALSE)</f>
        <v>0</v>
      </c>
      <c r="G379" s="73">
        <f>VLOOKUP($B379,'Tillförd energi'!$B$2:$AS$506,MATCH(G$1,'Tillförd energi'!$B$1:$AQ$1,0),FALSE)</f>
        <v>0</v>
      </c>
      <c r="H379" s="73">
        <f>VLOOKUP($B379,'Tillförd energi'!$B$2:$AS$506,MATCH(H$1,'Tillförd energi'!$B$1:$AQ$1,0),FALSE)</f>
        <v>0</v>
      </c>
      <c r="I379" s="73">
        <f>VLOOKUP($B379,'Tillförd energi'!$B$2:$AS$506,MATCH(I$1,'Tillförd energi'!$B$1:$AQ$1,0),FALSE)</f>
        <v>0</v>
      </c>
      <c r="J379" s="73">
        <f>VLOOKUP($B379,'Tillförd energi'!$B$2:$AS$506,MATCH(J$1,'Tillförd energi'!$B$1:$AQ$1,0),FALSE)</f>
        <v>0</v>
      </c>
      <c r="K379" s="73">
        <f>VLOOKUP($B379,'Tillförd energi'!$B$2:$AS$506,MATCH(K$1,'Tillförd energi'!$B$1:$AQ$1,0),FALSE)</f>
        <v>0</v>
      </c>
      <c r="L379" s="73">
        <f>VLOOKUP($B379,'Tillförd energi'!$B$2:$AS$506,MATCH(L$1,'Tillförd energi'!$B$1:$AQ$1,0),FALSE)</f>
        <v>0</v>
      </c>
      <c r="M379" s="73">
        <f>VLOOKUP($B379,'Tillförd energi'!$B$2:$AS$506,MATCH(M$1,'Tillförd energi'!$B$1:$AQ$1,0),FALSE)</f>
        <v>0</v>
      </c>
      <c r="N379" s="73">
        <f>VLOOKUP($B379,'Tillförd energi'!$B$2:$AS$506,MATCH(N$1,'Tillförd energi'!$B$1:$AQ$1,0),FALSE)</f>
        <v>0</v>
      </c>
      <c r="O379" s="73">
        <f>VLOOKUP($B379,'Tillförd energi'!$B$2:$AS$506,MATCH(O$1,'Tillförd energi'!$B$1:$AQ$1,0),FALSE)</f>
        <v>0</v>
      </c>
      <c r="P379" s="73">
        <f>VLOOKUP($B379,'Tillförd energi'!$B$2:$AS$506,MATCH(P$1,'Tillförd energi'!$B$1:$AQ$1,0),FALSE)</f>
        <v>0</v>
      </c>
      <c r="Q379" s="73">
        <f>VLOOKUP($B379,'Tillförd energi'!$B$2:$AS$506,MATCH(Q$1,'Tillförd energi'!$B$1:$AQ$1,0),FALSE)</f>
        <v>0</v>
      </c>
      <c r="R379" s="73">
        <f>VLOOKUP($B379,'Tillförd energi'!$B$2:$AS$506,MATCH(R$1,'Tillförd energi'!$B$1:$AQ$1,0),FALSE)</f>
        <v>0</v>
      </c>
      <c r="S379" s="73">
        <f>VLOOKUP($B379,'Tillförd energi'!$B$2:$AS$506,MATCH(S$1,'Tillförd energi'!$B$1:$AQ$1,0),FALSE)</f>
        <v>0</v>
      </c>
      <c r="T379" s="73">
        <f>VLOOKUP($B379,'Tillförd energi'!$B$2:$AS$506,MATCH(T$1,'Tillförd energi'!$B$1:$AQ$1,0),FALSE)</f>
        <v>0</v>
      </c>
      <c r="U379" s="73">
        <f>VLOOKUP($B379,'Tillförd energi'!$B$2:$AS$506,MATCH(U$1,'Tillförd energi'!$B$1:$AQ$1,0),FALSE)</f>
        <v>0</v>
      </c>
      <c r="V379" s="73">
        <f>VLOOKUP($B379,'Tillförd energi'!$B$2:$AS$506,MATCH(V$1,'Tillförd energi'!$B$1:$AQ$1,0),FALSE)</f>
        <v>0</v>
      </c>
      <c r="W379" s="73">
        <f>VLOOKUP($B379,'Tillförd energi'!$B$2:$AS$506,MATCH(W$1,'Tillförd energi'!$B$1:$AQ$1,0),FALSE)</f>
        <v>0</v>
      </c>
      <c r="X379" s="73">
        <f>VLOOKUP($B379,'Tillförd energi'!$B$2:$AS$506,MATCH(X$1,'Tillförd energi'!$B$1:$AQ$1,0),FALSE)</f>
        <v>0</v>
      </c>
      <c r="Y379" s="73">
        <f>VLOOKUP($B379,'Tillförd energi'!$B$2:$AS$506,MATCH(Y$1,'Tillförd energi'!$B$1:$AQ$1,0),FALSE)</f>
        <v>0</v>
      </c>
      <c r="Z379" s="73">
        <f>VLOOKUP($B379,'Tillförd energi'!$B$2:$AS$506,MATCH(Z$1,'Tillförd energi'!$B$1:$AQ$1,0),FALSE)</f>
        <v>0</v>
      </c>
      <c r="AA379" s="73">
        <f>VLOOKUP($B379,'Tillförd energi'!$B$2:$AS$506,MATCH(AA$1,'Tillförd energi'!$B$1:$AQ$1,0),FALSE)</f>
        <v>0</v>
      </c>
      <c r="AB379" s="73">
        <f>VLOOKUP($B379,'Tillförd energi'!$B$2:$AS$506,MATCH(AB$1,'Tillförd energi'!$B$1:$AQ$1,0),FALSE)</f>
        <v>0</v>
      </c>
      <c r="AC379" s="73">
        <f>VLOOKUP($B379,'Tillförd energi'!$B$2:$AS$506,MATCH(AC$1,'Tillförd energi'!$B$1:$AQ$1,0),FALSE)</f>
        <v>0.17647099999999999</v>
      </c>
      <c r="AD379" s="73">
        <f>VLOOKUP($B379,'Tillförd energi'!$B$2:$AS$506,MATCH(AD$1,'Tillförd energi'!$B$1:$AQ$1,0),FALSE)</f>
        <v>0</v>
      </c>
      <c r="AF379" s="73">
        <f>VLOOKUP($B379,'Tillförd energi'!$B$2:$AS$506,MATCH(AF$1,'Tillförd energi'!$B$1:$AQ$1,0),FALSE)</f>
        <v>3.8999999999999998E-3</v>
      </c>
      <c r="AH379" s="73">
        <f>IFERROR(VLOOKUP(B379,Miljö!$B$1:$S$476,9,FALSE)/1,0)</f>
        <v>0</v>
      </c>
      <c r="AJ379" s="81" t="str">
        <f>IFERROR(VLOOKUP($B379,Miljö!$B$1:$S$500,MATCH("hjälpel exklusive kraftvärme (GWh)",Miljö!$B$1:$V$1,0),FALSE)/1,"")</f>
        <v/>
      </c>
      <c r="AK379" s="81">
        <f t="shared" si="55"/>
        <v>3.8999999999999998E-3</v>
      </c>
      <c r="AL379" s="81">
        <f>VLOOKUP($B379,'Slutlig allokering'!$B$2:$AL$462,MATCH("Hjälpel kraftvärme",'Slutlig allokering'!$B$2:$AL$2,0),FALSE)</f>
        <v>0</v>
      </c>
      <c r="AN379" s="73">
        <f t="shared" si="56"/>
        <v>0.18037099999999998</v>
      </c>
      <c r="AO379" s="73">
        <f t="shared" si="57"/>
        <v>0.18037099999999998</v>
      </c>
      <c r="AP379" s="73">
        <f>IF(ISERROR(1/VLOOKUP($B379,Leveranser!$B$1:$S$500,MATCH("såld värme (gwh)",Leveranser!$B$1:$S$1,0),FALSE)),"",VLOOKUP($B379,Leveranser!$B$1:$S$500,MATCH("såld värme (gwh)",Leveranser!$B$1:$S$1,0),FALSE))</f>
        <v>0.13</v>
      </c>
      <c r="AQ379" s="73">
        <f>VLOOKUP($B379,Leveranser!$B$1:$Y$500,MATCH("Totalt såld fjärrvärme till andra fjärrvärmeföretag",Leveranser!$B$1:$AA$1,0),FALSE)</f>
        <v>0</v>
      </c>
      <c r="AR379" s="73">
        <f>IF(ISERROR(1/VLOOKUP($B379,Miljö!$B$1:$S$500,MATCH("Såld mängd produktionsspecifik fjärrvärme (GWh)",Miljö!$B$1:$R$1,0),FALSE)),0,VLOOKUP($B379,Miljö!$B$1:$S$500,MATCH("Såld mängd produktionsspecifik fjärrvärme (GWh)",Miljö!$B$1:$R$1,0),FALSE))</f>
        <v>0</v>
      </c>
      <c r="AS379" s="82">
        <f t="shared" si="62"/>
        <v>0.72073670379384724</v>
      </c>
      <c r="AU379" s="73" t="str">
        <f>VLOOKUP($B379,'Miljövärden urval för publ'!$B$2:$I$486,7,FALSE)</f>
        <v>Ja</v>
      </c>
      <c r="AV379" s="73" t="str">
        <f>VLOOKUP($B379,'Miljövärden urval för publ'!$B$2:$I$486,6,FALSE)</f>
        <v>Nej</v>
      </c>
      <c r="AZ379" s="73">
        <f t="shared" si="58"/>
        <v>3.8999999999999998E-3</v>
      </c>
      <c r="BA379" s="73">
        <f t="shared" si="63"/>
        <v>0</v>
      </c>
      <c r="BB379" s="73">
        <f t="shared" si="59"/>
        <v>0</v>
      </c>
      <c r="BC379" s="73">
        <f t="shared" si="60"/>
        <v>0</v>
      </c>
      <c r="BE379" s="73">
        <f t="shared" si="64"/>
        <v>0</v>
      </c>
      <c r="BF379" s="73">
        <f t="shared" si="65"/>
        <v>0</v>
      </c>
      <c r="BH379" s="73">
        <f t="shared" si="61"/>
        <v>0</v>
      </c>
    </row>
    <row r="380" spans="1:60" ht="15" x14ac:dyDescent="0.25">
      <c r="A380" t="s">
        <v>492</v>
      </c>
      <c r="B380" t="s">
        <v>493</v>
      </c>
      <c r="C380" s="73">
        <f>VLOOKUP($B380,'Tillförd energi'!$B$2:$AS$506,MATCH(C$1,'Tillförd energi'!$B$1:$AQ$1,0),FALSE)</f>
        <v>0</v>
      </c>
      <c r="D380" s="73">
        <f>VLOOKUP($B380,'Tillförd energi'!$B$2:$AS$506,MATCH(D$1,'Tillförd energi'!$B$1:$AQ$1,0),FALSE)</f>
        <v>0</v>
      </c>
      <c r="E380" s="73">
        <f>VLOOKUP($B380,'Tillförd energi'!$B$2:$AS$506,MATCH(E$1,'Tillförd energi'!$B$1:$AQ$1,0),FALSE)</f>
        <v>0</v>
      </c>
      <c r="F380" s="73">
        <f>VLOOKUP($B380,'Tillförd energi'!$B$2:$AS$506,MATCH(F$1,'Tillförd energi'!$B$1:$AQ$1,0),FALSE)</f>
        <v>2.1</v>
      </c>
      <c r="G380" s="73">
        <f>VLOOKUP($B380,'Tillförd energi'!$B$2:$AS$506,MATCH(G$1,'Tillförd energi'!$B$1:$AQ$1,0),FALSE)</f>
        <v>0</v>
      </c>
      <c r="H380" s="73">
        <f>VLOOKUP($B380,'Tillförd energi'!$B$2:$AS$506,MATCH(H$1,'Tillförd energi'!$B$1:$AQ$1,0),FALSE)</f>
        <v>0</v>
      </c>
      <c r="I380" s="73">
        <f>VLOOKUP($B380,'Tillförd energi'!$B$2:$AS$506,MATCH(I$1,'Tillförd energi'!$B$1:$AQ$1,0),FALSE)</f>
        <v>0</v>
      </c>
      <c r="J380" s="73">
        <f>VLOOKUP($B380,'Tillförd energi'!$B$2:$AS$506,MATCH(J$1,'Tillförd energi'!$B$1:$AQ$1,0),FALSE)</f>
        <v>0</v>
      </c>
      <c r="K380" s="73">
        <f>VLOOKUP($B380,'Tillförd energi'!$B$2:$AS$506,MATCH(K$1,'Tillförd energi'!$B$1:$AQ$1,0),FALSE)</f>
        <v>0</v>
      </c>
      <c r="L380" s="73">
        <f>VLOOKUP($B380,'Tillförd energi'!$B$2:$AS$506,MATCH(L$1,'Tillförd energi'!$B$1:$AQ$1,0),FALSE)</f>
        <v>25.822399999999998</v>
      </c>
      <c r="M380" s="73">
        <f>VLOOKUP($B380,'Tillförd energi'!$B$2:$AS$506,MATCH(M$1,'Tillförd energi'!$B$1:$AQ$1,0),FALSE)</f>
        <v>61.44</v>
      </c>
      <c r="N380" s="73">
        <f>VLOOKUP($B380,'Tillförd energi'!$B$2:$AS$506,MATCH(N$1,'Tillförd energi'!$B$1:$AQ$1,0),FALSE)</f>
        <v>15.0763</v>
      </c>
      <c r="O380" s="73">
        <f>VLOOKUP($B380,'Tillförd energi'!$B$2:$AS$506,MATCH(O$1,'Tillförd energi'!$B$1:$AQ$1,0),FALSE)</f>
        <v>14.97</v>
      </c>
      <c r="P380" s="73">
        <f>VLOOKUP($B380,'Tillförd energi'!$B$2:$AS$506,MATCH(P$1,'Tillförd energi'!$B$1:$AQ$1,0),FALSE)</f>
        <v>0</v>
      </c>
      <c r="Q380" s="73">
        <f>VLOOKUP($B380,'Tillförd energi'!$B$2:$AS$506,MATCH(Q$1,'Tillförd energi'!$B$1:$AQ$1,0),FALSE)</f>
        <v>0</v>
      </c>
      <c r="R380" s="73">
        <f>VLOOKUP($B380,'Tillförd energi'!$B$2:$AS$506,MATCH(R$1,'Tillförd energi'!$B$1:$AQ$1,0),FALSE)</f>
        <v>0</v>
      </c>
      <c r="S380" s="73">
        <f>VLOOKUP($B380,'Tillförd energi'!$B$2:$AS$506,MATCH(S$1,'Tillförd energi'!$B$1:$AQ$1,0),FALSE)</f>
        <v>0</v>
      </c>
      <c r="T380" s="73">
        <f>VLOOKUP($B380,'Tillförd energi'!$B$2:$AS$506,MATCH(T$1,'Tillförd energi'!$B$1:$AQ$1,0),FALSE)</f>
        <v>0</v>
      </c>
      <c r="U380" s="73">
        <f>VLOOKUP($B380,'Tillförd energi'!$B$2:$AS$506,MATCH(U$1,'Tillförd energi'!$B$1:$AQ$1,0),FALSE)</f>
        <v>0</v>
      </c>
      <c r="V380" s="73">
        <f>VLOOKUP($B380,'Tillförd energi'!$B$2:$AS$506,MATCH(V$1,'Tillförd energi'!$B$1:$AQ$1,0),FALSE)</f>
        <v>0</v>
      </c>
      <c r="W380" s="73">
        <f>VLOOKUP($B380,'Tillförd energi'!$B$2:$AS$506,MATCH(W$1,'Tillförd energi'!$B$1:$AQ$1,0),FALSE)</f>
        <v>0</v>
      </c>
      <c r="X380" s="73">
        <f>VLOOKUP($B380,'Tillförd energi'!$B$2:$AS$506,MATCH(X$1,'Tillförd energi'!$B$1:$AQ$1,0),FALSE)</f>
        <v>0</v>
      </c>
      <c r="Y380" s="73">
        <f>VLOOKUP($B380,'Tillförd energi'!$B$2:$AS$506,MATCH(Y$1,'Tillförd energi'!$B$1:$AQ$1,0),FALSE)</f>
        <v>0</v>
      </c>
      <c r="Z380" s="73">
        <f>VLOOKUP($B380,'Tillförd energi'!$B$2:$AS$506,MATCH(Z$1,'Tillförd energi'!$B$1:$AQ$1,0),FALSE)</f>
        <v>0</v>
      </c>
      <c r="AA380" s="73">
        <f>VLOOKUP($B380,'Tillförd energi'!$B$2:$AS$506,MATCH(AA$1,'Tillförd energi'!$B$1:$AQ$1,0),FALSE)</f>
        <v>0</v>
      </c>
      <c r="AB380" s="73">
        <f>VLOOKUP($B380,'Tillförd energi'!$B$2:$AS$506,MATCH(AB$1,'Tillförd energi'!$B$1:$AQ$1,0),FALSE)</f>
        <v>31.12</v>
      </c>
      <c r="AC380" s="73">
        <f>VLOOKUP($B380,'Tillförd energi'!$B$2:$AS$506,MATCH(AC$1,'Tillförd energi'!$B$1:$AQ$1,0),FALSE)</f>
        <v>0</v>
      </c>
      <c r="AD380" s="73">
        <f>VLOOKUP($B380,'Tillförd energi'!$B$2:$AS$506,MATCH(AD$1,'Tillförd energi'!$B$1:$AQ$1,0),FALSE)</f>
        <v>0</v>
      </c>
      <c r="AF380" s="73">
        <f>VLOOKUP($B380,'Tillförd energi'!$B$2:$AS$506,MATCH(AF$1,'Tillförd energi'!$B$1:$AQ$1,0),FALSE)</f>
        <v>3.68</v>
      </c>
      <c r="AH380" s="73">
        <f>IFERROR(VLOOKUP(B380,Miljö!$B$1:$S$476,9,FALSE)/1,0)</f>
        <v>0</v>
      </c>
      <c r="AJ380" s="81">
        <f>IFERROR(VLOOKUP($B380,Miljö!$B$1:$S$500,MATCH("hjälpel exklusive kraftvärme (GWh)",Miljö!$B$1:$V$1,0),FALSE)/1,"")</f>
        <v>3.68</v>
      </c>
      <c r="AK380" s="81">
        <f t="shared" si="55"/>
        <v>3.68</v>
      </c>
      <c r="AL380" s="81">
        <f>VLOOKUP($B380,'Slutlig allokering'!$B$2:$AL$462,MATCH("Hjälpel kraftvärme",'Slutlig allokering'!$B$2:$AL$2,0),FALSE)</f>
        <v>0</v>
      </c>
      <c r="AN380" s="73">
        <f t="shared" si="56"/>
        <v>154.20869999999999</v>
      </c>
      <c r="AO380" s="73">
        <f t="shared" si="57"/>
        <v>154.20869999999999</v>
      </c>
      <c r="AP380" s="73">
        <f>IF(ISERROR(1/VLOOKUP($B380,Leveranser!$B$1:$S$500,MATCH("såld värme (gwh)",Leveranser!$B$1:$S$1,0),FALSE)),"",VLOOKUP($B380,Leveranser!$B$1:$S$500,MATCH("såld värme (gwh)",Leveranser!$B$1:$S$1,0),FALSE))</f>
        <v>128</v>
      </c>
      <c r="AQ380" s="73">
        <f>VLOOKUP($B380,Leveranser!$B$1:$Y$500,MATCH("Totalt såld fjärrvärme till andra fjärrvärmeföretag",Leveranser!$B$1:$AA$1,0),FALSE)</f>
        <v>0</v>
      </c>
      <c r="AR380" s="73">
        <f>IF(ISERROR(1/VLOOKUP($B380,Miljö!$B$1:$S$500,MATCH("Såld mängd produktionsspecifik fjärrvärme (GWh)",Miljö!$B$1:$R$1,0),FALSE)),0,VLOOKUP($B380,Miljö!$B$1:$S$500,MATCH("Såld mängd produktionsspecifik fjärrvärme (GWh)",Miljö!$B$1:$R$1,0),FALSE))</f>
        <v>0</v>
      </c>
      <c r="AS380" s="82">
        <f t="shared" si="62"/>
        <v>0.83004395990628288</v>
      </c>
      <c r="AU380" s="73" t="str">
        <f>VLOOKUP($B380,'Miljövärden urval för publ'!$B$2:$I$486,7,FALSE)</f>
        <v>Ja</v>
      </c>
      <c r="AV380" s="73" t="str">
        <f>VLOOKUP($B380,'Miljövärden urval för publ'!$B$2:$I$486,6,FALSE)</f>
        <v>Ja</v>
      </c>
      <c r="AZ380" s="73">
        <f t="shared" si="58"/>
        <v>3.68</v>
      </c>
      <c r="BA380" s="73">
        <f t="shared" si="63"/>
        <v>0</v>
      </c>
      <c r="BB380" s="73">
        <f t="shared" si="59"/>
        <v>117.3087</v>
      </c>
      <c r="BC380" s="73">
        <f t="shared" si="60"/>
        <v>0</v>
      </c>
      <c r="BE380" s="73">
        <f t="shared" si="64"/>
        <v>0</v>
      </c>
      <c r="BF380" s="73">
        <f t="shared" si="65"/>
        <v>0</v>
      </c>
      <c r="BH380" s="73">
        <f t="shared" si="61"/>
        <v>117.3087</v>
      </c>
    </row>
    <row r="381" spans="1:60" ht="15" x14ac:dyDescent="0.25">
      <c r="A381" t="s">
        <v>494</v>
      </c>
      <c r="B381" t="s">
        <v>495</v>
      </c>
      <c r="C381" s="73">
        <f>VLOOKUP($B381,'Tillförd energi'!$B$2:$AS$506,MATCH(C$1,'Tillförd energi'!$B$1:$AQ$1,0),FALSE)</f>
        <v>0</v>
      </c>
      <c r="D381" s="73">
        <f>VLOOKUP($B381,'Tillförd energi'!$B$2:$AS$506,MATCH(D$1,'Tillförd energi'!$B$1:$AQ$1,0),FALSE)</f>
        <v>0.25</v>
      </c>
      <c r="E381" s="73">
        <f>VLOOKUP($B381,'Tillförd energi'!$B$2:$AS$506,MATCH(E$1,'Tillförd energi'!$B$1:$AQ$1,0),FALSE)</f>
        <v>0</v>
      </c>
      <c r="F381" s="73">
        <f>VLOOKUP($B381,'Tillförd energi'!$B$2:$AS$506,MATCH(F$1,'Tillförd energi'!$B$1:$AQ$1,0),FALSE)</f>
        <v>0</v>
      </c>
      <c r="G381" s="73">
        <f>VLOOKUP($B381,'Tillförd energi'!$B$2:$AS$506,MATCH(G$1,'Tillförd energi'!$B$1:$AQ$1,0),FALSE)</f>
        <v>0.24</v>
      </c>
      <c r="H381" s="73">
        <f>VLOOKUP($B381,'Tillförd energi'!$B$2:$AS$506,MATCH(H$1,'Tillförd energi'!$B$1:$AQ$1,0),FALSE)</f>
        <v>0</v>
      </c>
      <c r="I381" s="73">
        <f>VLOOKUP($B381,'Tillförd energi'!$B$2:$AS$506,MATCH(I$1,'Tillförd energi'!$B$1:$AQ$1,0),FALSE)</f>
        <v>0</v>
      </c>
      <c r="J381" s="73">
        <f>VLOOKUP($B381,'Tillförd energi'!$B$2:$AS$506,MATCH(J$1,'Tillförd energi'!$B$1:$AQ$1,0),FALSE)</f>
        <v>0</v>
      </c>
      <c r="K381" s="73">
        <f>VLOOKUP($B381,'Tillförd energi'!$B$2:$AS$506,MATCH(K$1,'Tillförd energi'!$B$1:$AQ$1,0),FALSE)</f>
        <v>0</v>
      </c>
      <c r="L381" s="73">
        <f>VLOOKUP($B381,'Tillförd energi'!$B$2:$AS$506,MATCH(L$1,'Tillförd energi'!$B$1:$AQ$1,0),FALSE)</f>
        <v>0</v>
      </c>
      <c r="M381" s="73">
        <f>VLOOKUP($B381,'Tillförd energi'!$B$2:$AS$506,MATCH(M$1,'Tillförd energi'!$B$1:$AQ$1,0),FALSE)</f>
        <v>62.8</v>
      </c>
      <c r="N381" s="73">
        <f>VLOOKUP($B381,'Tillförd energi'!$B$2:$AS$506,MATCH(N$1,'Tillförd energi'!$B$1:$AQ$1,0),FALSE)</f>
        <v>0</v>
      </c>
      <c r="O381" s="73">
        <f>VLOOKUP($B381,'Tillförd energi'!$B$2:$AS$506,MATCH(O$1,'Tillförd energi'!$B$1:$AQ$1,0),FALSE)</f>
        <v>21</v>
      </c>
      <c r="P381" s="73">
        <f>VLOOKUP($B381,'Tillförd energi'!$B$2:$AS$506,MATCH(P$1,'Tillförd energi'!$B$1:$AQ$1,0),FALSE)</f>
        <v>0</v>
      </c>
      <c r="Q381" s="73">
        <f>VLOOKUP($B381,'Tillförd energi'!$B$2:$AS$506,MATCH(Q$1,'Tillförd energi'!$B$1:$AQ$1,0),FALSE)</f>
        <v>22.088200000000001</v>
      </c>
      <c r="R381" s="73">
        <f>VLOOKUP($B381,'Tillförd energi'!$B$2:$AS$506,MATCH(R$1,'Tillförd energi'!$B$1:$AQ$1,0),FALSE)</f>
        <v>0</v>
      </c>
      <c r="S381" s="73">
        <f>VLOOKUP($B381,'Tillförd energi'!$B$2:$AS$506,MATCH(S$1,'Tillförd energi'!$B$1:$AQ$1,0),FALSE)</f>
        <v>0</v>
      </c>
      <c r="T381" s="73">
        <f>VLOOKUP($B381,'Tillförd energi'!$B$2:$AS$506,MATCH(T$1,'Tillförd energi'!$B$1:$AQ$1,0),FALSE)</f>
        <v>0</v>
      </c>
      <c r="U381" s="73">
        <f>VLOOKUP($B381,'Tillförd energi'!$B$2:$AS$506,MATCH(U$1,'Tillförd energi'!$B$1:$AQ$1,0),FALSE)</f>
        <v>0</v>
      </c>
      <c r="V381" s="73">
        <f>VLOOKUP($B381,'Tillförd energi'!$B$2:$AS$506,MATCH(V$1,'Tillförd energi'!$B$1:$AQ$1,0),FALSE)</f>
        <v>0</v>
      </c>
      <c r="W381" s="73">
        <f>VLOOKUP($B381,'Tillförd energi'!$B$2:$AS$506,MATCH(W$1,'Tillförd energi'!$B$1:$AQ$1,0),FALSE)</f>
        <v>0</v>
      </c>
      <c r="X381" s="73">
        <f>VLOOKUP($B381,'Tillförd energi'!$B$2:$AS$506,MATCH(X$1,'Tillförd energi'!$B$1:$AQ$1,0),FALSE)</f>
        <v>0</v>
      </c>
      <c r="Y381" s="73">
        <f>VLOOKUP($B381,'Tillförd energi'!$B$2:$AS$506,MATCH(Y$1,'Tillförd energi'!$B$1:$AQ$1,0),FALSE)</f>
        <v>0</v>
      </c>
      <c r="Z381" s="73">
        <f>VLOOKUP($B381,'Tillförd energi'!$B$2:$AS$506,MATCH(Z$1,'Tillförd energi'!$B$1:$AQ$1,0),FALSE)</f>
        <v>0</v>
      </c>
      <c r="AA381" s="73">
        <f>VLOOKUP($B381,'Tillförd energi'!$B$2:$AS$506,MATCH(AA$1,'Tillförd energi'!$B$1:$AQ$1,0),FALSE)</f>
        <v>0</v>
      </c>
      <c r="AB381" s="73">
        <f>VLOOKUP($B381,'Tillförd energi'!$B$2:$AS$506,MATCH(AB$1,'Tillförd energi'!$B$1:$AQ$1,0),FALSE)</f>
        <v>10.8</v>
      </c>
      <c r="AC381" s="73">
        <f>VLOOKUP($B381,'Tillförd energi'!$B$2:$AS$506,MATCH(AC$1,'Tillförd energi'!$B$1:$AQ$1,0),FALSE)</f>
        <v>0</v>
      </c>
      <c r="AD381" s="73">
        <f>VLOOKUP($B381,'Tillförd energi'!$B$2:$AS$506,MATCH(AD$1,'Tillförd energi'!$B$1:$AQ$1,0),FALSE)</f>
        <v>1.76471</v>
      </c>
      <c r="AF381" s="73">
        <f>VLOOKUP($B381,'Tillförd energi'!$B$2:$AS$506,MATCH(AF$1,'Tillförd energi'!$B$1:$AQ$1,0),FALSE)</f>
        <v>1.871</v>
      </c>
      <c r="AH381" s="73">
        <f>IFERROR(VLOOKUP(B381,Miljö!$B$1:$S$476,9,FALSE)/1,0)</f>
        <v>0</v>
      </c>
      <c r="AJ381" s="81">
        <f>IFERROR(VLOOKUP($B381,Miljö!$B$1:$S$500,MATCH("hjälpel exklusive kraftvärme (GWh)",Miljö!$B$1:$V$1,0),FALSE)/1,"")</f>
        <v>1.871</v>
      </c>
      <c r="AK381" s="81">
        <f t="shared" si="55"/>
        <v>1.871</v>
      </c>
      <c r="AL381" s="81">
        <f>VLOOKUP($B381,'Slutlig allokering'!$B$2:$AL$462,MATCH("Hjälpel kraftvärme",'Slutlig allokering'!$B$2:$AL$2,0),FALSE)</f>
        <v>0</v>
      </c>
      <c r="AN381" s="73">
        <f t="shared" si="56"/>
        <v>120.81390999999998</v>
      </c>
      <c r="AO381" s="73">
        <f t="shared" si="57"/>
        <v>120.81390999999998</v>
      </c>
      <c r="AP381" s="73">
        <f>IF(ISERROR(1/VLOOKUP($B381,Leveranser!$B$1:$S$500,MATCH("såld värme (gwh)",Leveranser!$B$1:$S$1,0),FALSE)),"",VLOOKUP($B381,Leveranser!$B$1:$S$500,MATCH("såld värme (gwh)",Leveranser!$B$1:$S$1,0),FALSE))</f>
        <v>87</v>
      </c>
      <c r="AQ381" s="73">
        <f>VLOOKUP($B381,Leveranser!$B$1:$Y$500,MATCH("Totalt såld fjärrvärme till andra fjärrvärmeföretag",Leveranser!$B$1:$AA$1,0),FALSE)</f>
        <v>0</v>
      </c>
      <c r="AR381" s="73">
        <f>IF(ISERROR(1/VLOOKUP($B381,Miljö!$B$1:$S$500,MATCH("Såld mängd produktionsspecifik fjärrvärme (GWh)",Miljö!$B$1:$R$1,0),FALSE)),0,VLOOKUP($B381,Miljö!$B$1:$S$500,MATCH("Såld mängd produktionsspecifik fjärrvärme (GWh)",Miljö!$B$1:$R$1,0),FALSE))</f>
        <v>0</v>
      </c>
      <c r="AS381" s="82">
        <f t="shared" si="62"/>
        <v>0.72011575488286084</v>
      </c>
      <c r="AU381" s="73" t="str">
        <f>VLOOKUP($B381,'Miljövärden urval för publ'!$B$2:$I$486,7,FALSE)</f>
        <v>Ja</v>
      </c>
      <c r="AV381" s="73" t="str">
        <f>VLOOKUP($B381,'Miljövärden urval för publ'!$B$2:$I$486,6,FALSE)</f>
        <v>Ja</v>
      </c>
      <c r="AZ381" s="73">
        <f t="shared" si="58"/>
        <v>1.871</v>
      </c>
      <c r="BA381" s="73">
        <f t="shared" si="63"/>
        <v>0</v>
      </c>
      <c r="BB381" s="73">
        <f t="shared" si="59"/>
        <v>83.8</v>
      </c>
      <c r="BC381" s="73">
        <f t="shared" si="60"/>
        <v>22.088200000000001</v>
      </c>
      <c r="BE381" s="73">
        <f t="shared" si="64"/>
        <v>0</v>
      </c>
      <c r="BF381" s="73">
        <f t="shared" si="65"/>
        <v>1.76471</v>
      </c>
      <c r="BH381" s="73">
        <f t="shared" si="61"/>
        <v>105.8882</v>
      </c>
    </row>
    <row r="382" spans="1:60" ht="15" x14ac:dyDescent="0.25">
      <c r="A382" t="s">
        <v>496</v>
      </c>
      <c r="B382" t="s">
        <v>497</v>
      </c>
      <c r="C382" s="73">
        <f>VLOOKUP($B382,'Tillförd energi'!$B$2:$AS$506,MATCH(C$1,'Tillförd energi'!$B$1:$AQ$1,0),FALSE)</f>
        <v>0</v>
      </c>
      <c r="D382" s="73">
        <f>VLOOKUP($B382,'Tillförd energi'!$B$2:$AS$506,MATCH(D$1,'Tillförd energi'!$B$1:$AQ$1,0),FALSE)</f>
        <v>0.7</v>
      </c>
      <c r="E382" s="73">
        <f>VLOOKUP($B382,'Tillförd energi'!$B$2:$AS$506,MATCH(E$1,'Tillförd energi'!$B$1:$AQ$1,0),FALSE)</f>
        <v>0</v>
      </c>
      <c r="F382" s="73">
        <f>VLOOKUP($B382,'Tillförd energi'!$B$2:$AS$506,MATCH(F$1,'Tillförd energi'!$B$1:$AQ$1,0),FALSE)</f>
        <v>0</v>
      </c>
      <c r="G382" s="73">
        <f>VLOOKUP($B382,'Tillförd energi'!$B$2:$AS$506,MATCH(G$1,'Tillförd energi'!$B$1:$AQ$1,0),FALSE)</f>
        <v>0</v>
      </c>
      <c r="H382" s="73">
        <f>VLOOKUP($B382,'Tillförd energi'!$B$2:$AS$506,MATCH(H$1,'Tillförd energi'!$B$1:$AQ$1,0),FALSE)</f>
        <v>0</v>
      </c>
      <c r="I382" s="73">
        <f>VLOOKUP($B382,'Tillförd energi'!$B$2:$AS$506,MATCH(I$1,'Tillförd energi'!$B$1:$AQ$1,0),FALSE)</f>
        <v>0</v>
      </c>
      <c r="J382" s="73">
        <f>VLOOKUP($B382,'Tillförd energi'!$B$2:$AS$506,MATCH(J$1,'Tillförd energi'!$B$1:$AQ$1,0),FALSE)</f>
        <v>0</v>
      </c>
      <c r="K382" s="73">
        <f>VLOOKUP($B382,'Tillförd energi'!$B$2:$AS$506,MATCH(K$1,'Tillförd energi'!$B$1:$AQ$1,0),FALSE)</f>
        <v>0</v>
      </c>
      <c r="L382" s="73">
        <f>VLOOKUP($B382,'Tillförd energi'!$B$2:$AS$506,MATCH(L$1,'Tillförd energi'!$B$1:$AQ$1,0),FALSE)</f>
        <v>0</v>
      </c>
      <c r="M382" s="73">
        <f>VLOOKUP($B382,'Tillförd energi'!$B$2:$AS$506,MATCH(M$1,'Tillförd energi'!$B$1:$AQ$1,0),FALSE)</f>
        <v>339.36500000000001</v>
      </c>
      <c r="N382" s="73">
        <f>VLOOKUP($B382,'Tillförd energi'!$B$2:$AS$506,MATCH(N$1,'Tillförd energi'!$B$1:$AQ$1,0),FALSE)</f>
        <v>0</v>
      </c>
      <c r="O382" s="73">
        <f>VLOOKUP($B382,'Tillförd energi'!$B$2:$AS$506,MATCH(O$1,'Tillförd energi'!$B$1:$AQ$1,0),FALSE)</f>
        <v>0</v>
      </c>
      <c r="P382" s="73">
        <f>VLOOKUP($B382,'Tillförd energi'!$B$2:$AS$506,MATCH(P$1,'Tillförd energi'!$B$1:$AQ$1,0),FALSE)</f>
        <v>0</v>
      </c>
      <c r="Q382" s="73">
        <f>VLOOKUP($B382,'Tillförd energi'!$B$2:$AS$506,MATCH(Q$1,'Tillförd energi'!$B$1:$AQ$1,0),FALSE)</f>
        <v>0</v>
      </c>
      <c r="R382" s="73">
        <f>VLOOKUP($B382,'Tillförd energi'!$B$2:$AS$506,MATCH(R$1,'Tillförd energi'!$B$1:$AQ$1,0),FALSE)</f>
        <v>0</v>
      </c>
      <c r="S382" s="73">
        <f>VLOOKUP($B382,'Tillförd energi'!$B$2:$AS$506,MATCH(S$1,'Tillförd energi'!$B$1:$AQ$1,0),FALSE)</f>
        <v>0</v>
      </c>
      <c r="T382" s="73">
        <f>VLOOKUP($B382,'Tillförd energi'!$B$2:$AS$506,MATCH(T$1,'Tillförd energi'!$B$1:$AQ$1,0),FALSE)</f>
        <v>0</v>
      </c>
      <c r="U382" s="73">
        <f>VLOOKUP($B382,'Tillförd energi'!$B$2:$AS$506,MATCH(U$1,'Tillförd energi'!$B$1:$AQ$1,0),FALSE)</f>
        <v>0</v>
      </c>
      <c r="V382" s="73">
        <f>VLOOKUP($B382,'Tillförd energi'!$B$2:$AS$506,MATCH(V$1,'Tillförd energi'!$B$1:$AQ$1,0),FALSE)</f>
        <v>14.9</v>
      </c>
      <c r="W382" s="73">
        <f>VLOOKUP($B382,'Tillförd energi'!$B$2:$AS$506,MATCH(W$1,'Tillförd energi'!$B$1:$AQ$1,0),FALSE)</f>
        <v>0</v>
      </c>
      <c r="X382" s="73">
        <f>VLOOKUP($B382,'Tillförd energi'!$B$2:$AS$506,MATCH(X$1,'Tillförd energi'!$B$1:$AQ$1,0),FALSE)</f>
        <v>0</v>
      </c>
      <c r="Y382" s="73">
        <f>VLOOKUP($B382,'Tillförd energi'!$B$2:$AS$506,MATCH(Y$1,'Tillförd energi'!$B$1:$AQ$1,0),FALSE)</f>
        <v>25.4</v>
      </c>
      <c r="Z382" s="73">
        <f>VLOOKUP($B382,'Tillförd energi'!$B$2:$AS$506,MATCH(Z$1,'Tillförd energi'!$B$1:$AQ$1,0),FALSE)</f>
        <v>0</v>
      </c>
      <c r="AA382" s="73">
        <f>VLOOKUP($B382,'Tillförd energi'!$B$2:$AS$506,MATCH(AA$1,'Tillförd energi'!$B$1:$AQ$1,0),FALSE)</f>
        <v>0</v>
      </c>
      <c r="AB382" s="73">
        <f>VLOOKUP($B382,'Tillförd energi'!$B$2:$AS$506,MATCH(AB$1,'Tillförd energi'!$B$1:$AQ$1,0),FALSE)</f>
        <v>55.3</v>
      </c>
      <c r="AC382" s="73">
        <f>VLOOKUP($B382,'Tillförd energi'!$B$2:$AS$506,MATCH(AC$1,'Tillförd energi'!$B$1:$AQ$1,0),FALSE)</f>
        <v>0</v>
      </c>
      <c r="AD382" s="73">
        <f>VLOOKUP($B382,'Tillförd energi'!$B$2:$AS$506,MATCH(AD$1,'Tillförd energi'!$B$1:$AQ$1,0),FALSE)</f>
        <v>0</v>
      </c>
      <c r="AF382" s="73">
        <f>VLOOKUP($B382,'Tillförd energi'!$B$2:$AS$506,MATCH(AF$1,'Tillförd energi'!$B$1:$AQ$1,0),FALSE)</f>
        <v>8.9449799999999993</v>
      </c>
      <c r="AH382" s="73">
        <f>IFERROR(VLOOKUP(B382,Miljö!$B$1:$S$476,9,FALSE)/1,0)</f>
        <v>0</v>
      </c>
      <c r="AJ382" s="81">
        <f>IFERROR(VLOOKUP($B382,Miljö!$B$1:$S$500,MATCH("hjälpel exklusive kraftvärme (GWh)",Miljö!$B$1:$V$1,0),FALSE)/1,"")</f>
        <v>6.5</v>
      </c>
      <c r="AK382" s="81">
        <f t="shared" si="55"/>
        <v>6.5</v>
      </c>
      <c r="AL382" s="81">
        <f>VLOOKUP($B382,'Slutlig allokering'!$B$2:$AL$462,MATCH("Hjälpel kraftvärme",'Slutlig allokering'!$B$2:$AL$2,0),FALSE)</f>
        <v>2.4449800000000002</v>
      </c>
      <c r="AN382" s="73">
        <f t="shared" si="56"/>
        <v>444.60997999999995</v>
      </c>
      <c r="AO382" s="73">
        <f t="shared" si="57"/>
        <v>444.60997999999995</v>
      </c>
      <c r="AP382" s="73">
        <f>IF(ISERROR(1/VLOOKUP($B382,Leveranser!$B$1:$S$500,MATCH("såld värme (gwh)",Leveranser!$B$1:$S$1,0),FALSE)),"",VLOOKUP($B382,Leveranser!$B$1:$S$500,MATCH("såld värme (gwh)",Leveranser!$B$1:$S$1,0),FALSE))</f>
        <v>360</v>
      </c>
      <c r="AQ382" s="73">
        <f>VLOOKUP($B382,Leveranser!$B$1:$Y$500,MATCH("Totalt såld fjärrvärme till andra fjärrvärmeföretag",Leveranser!$B$1:$AA$1,0),FALSE)</f>
        <v>0</v>
      </c>
      <c r="AR382" s="73">
        <f>IF(ISERROR(1/VLOOKUP($B382,Miljö!$B$1:$S$500,MATCH("Såld mängd produktionsspecifik fjärrvärme (GWh)",Miljö!$B$1:$R$1,0),FALSE)),0,VLOOKUP($B382,Miljö!$B$1:$S$500,MATCH("Såld mängd produktionsspecifik fjärrvärme (GWh)",Miljö!$B$1:$R$1,0),FALSE))</f>
        <v>0</v>
      </c>
      <c r="AS382" s="82">
        <f t="shared" si="62"/>
        <v>0.80969842377357348</v>
      </c>
      <c r="AU382" s="73" t="str">
        <f>VLOOKUP($B382,'Miljövärden urval för publ'!$B$2:$I$486,7,FALSE)</f>
        <v>Ja</v>
      </c>
      <c r="AV382" s="73" t="str">
        <f>VLOOKUP($B382,'Miljövärden urval för publ'!$B$2:$I$486,6,FALSE)</f>
        <v>Ja</v>
      </c>
      <c r="AZ382" s="73">
        <f t="shared" si="58"/>
        <v>34.34498</v>
      </c>
      <c r="BA382" s="73">
        <f t="shared" si="63"/>
        <v>0</v>
      </c>
      <c r="BB382" s="73">
        <f t="shared" si="59"/>
        <v>339.36500000000001</v>
      </c>
      <c r="BC382" s="73">
        <f t="shared" si="60"/>
        <v>0</v>
      </c>
      <c r="BE382" s="73">
        <f t="shared" si="64"/>
        <v>0</v>
      </c>
      <c r="BF382" s="73">
        <f t="shared" si="65"/>
        <v>0</v>
      </c>
      <c r="BH382" s="73">
        <f t="shared" si="61"/>
        <v>354.26499999999999</v>
      </c>
    </row>
    <row r="383" spans="1:60" ht="15" x14ac:dyDescent="0.25">
      <c r="A383" t="s">
        <v>498</v>
      </c>
      <c r="B383" t="s">
        <v>499</v>
      </c>
      <c r="C383" s="73">
        <f>VLOOKUP($B383,'Tillförd energi'!$B$2:$AS$506,MATCH(C$1,'Tillförd energi'!$B$1:$AQ$1,0),FALSE)</f>
        <v>0</v>
      </c>
      <c r="D383" s="73">
        <f>VLOOKUP($B383,'Tillförd energi'!$B$2:$AS$506,MATCH(D$1,'Tillförd energi'!$B$1:$AQ$1,0),FALSE)</f>
        <v>0</v>
      </c>
      <c r="E383" s="73">
        <f>VLOOKUP($B383,'Tillförd energi'!$B$2:$AS$506,MATCH(E$1,'Tillförd energi'!$B$1:$AQ$1,0),FALSE)</f>
        <v>0</v>
      </c>
      <c r="F383" s="73">
        <f>VLOOKUP($B383,'Tillförd energi'!$B$2:$AS$506,MATCH(F$1,'Tillförd energi'!$B$1:$AQ$1,0),FALSE)</f>
        <v>0</v>
      </c>
      <c r="G383" s="73">
        <f>VLOOKUP($B383,'Tillförd energi'!$B$2:$AS$506,MATCH(G$1,'Tillförd energi'!$B$1:$AQ$1,0),FALSE)</f>
        <v>0</v>
      </c>
      <c r="H383" s="73">
        <f>VLOOKUP($B383,'Tillförd energi'!$B$2:$AS$506,MATCH(H$1,'Tillförd energi'!$B$1:$AQ$1,0),FALSE)</f>
        <v>0</v>
      </c>
      <c r="I383" s="73">
        <f>VLOOKUP($B383,'Tillförd energi'!$B$2:$AS$506,MATCH(I$1,'Tillförd energi'!$B$1:$AQ$1,0),FALSE)</f>
        <v>0</v>
      </c>
      <c r="J383" s="73">
        <f>VLOOKUP($B383,'Tillförd energi'!$B$2:$AS$506,MATCH(J$1,'Tillförd energi'!$B$1:$AQ$1,0),FALSE)</f>
        <v>0</v>
      </c>
      <c r="K383" s="73">
        <f>VLOOKUP($B383,'Tillförd energi'!$B$2:$AS$506,MATCH(K$1,'Tillförd energi'!$B$1:$AQ$1,0),FALSE)</f>
        <v>0</v>
      </c>
      <c r="L383" s="73">
        <f>VLOOKUP($B383,'Tillförd energi'!$B$2:$AS$506,MATCH(L$1,'Tillförd energi'!$B$1:$AQ$1,0),FALSE)</f>
        <v>0</v>
      </c>
      <c r="M383" s="73">
        <f>VLOOKUP($B383,'Tillförd energi'!$B$2:$AS$506,MATCH(M$1,'Tillförd energi'!$B$1:$AQ$1,0),FALSE)</f>
        <v>0</v>
      </c>
      <c r="N383" s="73">
        <f>VLOOKUP($B383,'Tillförd energi'!$B$2:$AS$506,MATCH(N$1,'Tillförd energi'!$B$1:$AQ$1,0),FALSE)</f>
        <v>0</v>
      </c>
      <c r="O383" s="73">
        <f>VLOOKUP($B383,'Tillförd energi'!$B$2:$AS$506,MATCH(O$1,'Tillförd energi'!$B$1:$AQ$1,0),FALSE)</f>
        <v>1.96</v>
      </c>
      <c r="P383" s="73">
        <f>VLOOKUP($B383,'Tillförd energi'!$B$2:$AS$506,MATCH(P$1,'Tillförd energi'!$B$1:$AQ$1,0),FALSE)</f>
        <v>0</v>
      </c>
      <c r="Q383" s="73">
        <f>VLOOKUP($B383,'Tillförd energi'!$B$2:$AS$506,MATCH(Q$1,'Tillförd energi'!$B$1:$AQ$1,0),FALSE)</f>
        <v>0</v>
      </c>
      <c r="R383" s="73">
        <f>VLOOKUP($B383,'Tillförd energi'!$B$2:$AS$506,MATCH(R$1,'Tillförd energi'!$B$1:$AQ$1,0),FALSE)</f>
        <v>3.33</v>
      </c>
      <c r="S383" s="73">
        <f>VLOOKUP($B383,'Tillförd energi'!$B$2:$AS$506,MATCH(S$1,'Tillförd energi'!$B$1:$AQ$1,0),FALSE)</f>
        <v>0</v>
      </c>
      <c r="T383" s="73">
        <f>VLOOKUP($B383,'Tillförd energi'!$B$2:$AS$506,MATCH(T$1,'Tillförd energi'!$B$1:$AQ$1,0),FALSE)</f>
        <v>0</v>
      </c>
      <c r="U383" s="73">
        <f>VLOOKUP($B383,'Tillförd energi'!$B$2:$AS$506,MATCH(U$1,'Tillförd energi'!$B$1:$AQ$1,0),FALSE)</f>
        <v>0</v>
      </c>
      <c r="V383" s="73">
        <f>VLOOKUP($B383,'Tillförd energi'!$B$2:$AS$506,MATCH(V$1,'Tillförd energi'!$B$1:$AQ$1,0),FALSE)</f>
        <v>0.2</v>
      </c>
      <c r="W383" s="73">
        <f>VLOOKUP($B383,'Tillförd energi'!$B$2:$AS$506,MATCH(W$1,'Tillförd energi'!$B$1:$AQ$1,0),FALSE)</f>
        <v>0</v>
      </c>
      <c r="X383" s="73">
        <f>VLOOKUP($B383,'Tillförd energi'!$B$2:$AS$506,MATCH(X$1,'Tillförd energi'!$B$1:$AQ$1,0),FALSE)</f>
        <v>0</v>
      </c>
      <c r="Y383" s="73">
        <f>VLOOKUP($B383,'Tillförd energi'!$B$2:$AS$506,MATCH(Y$1,'Tillförd energi'!$B$1:$AQ$1,0),FALSE)</f>
        <v>0</v>
      </c>
      <c r="Z383" s="73">
        <f>VLOOKUP($B383,'Tillförd energi'!$B$2:$AS$506,MATCH(Z$1,'Tillförd energi'!$B$1:$AQ$1,0),FALSE)</f>
        <v>0</v>
      </c>
      <c r="AA383" s="73">
        <f>VLOOKUP($B383,'Tillförd energi'!$B$2:$AS$506,MATCH(AA$1,'Tillförd energi'!$B$1:$AQ$1,0),FALSE)</f>
        <v>0</v>
      </c>
      <c r="AB383" s="73">
        <f>VLOOKUP($B383,'Tillförd energi'!$B$2:$AS$506,MATCH(AB$1,'Tillförd energi'!$B$1:$AQ$1,0),FALSE)</f>
        <v>0</v>
      </c>
      <c r="AC383" s="73">
        <f>VLOOKUP($B383,'Tillförd energi'!$B$2:$AS$506,MATCH(AC$1,'Tillförd energi'!$B$1:$AQ$1,0),FALSE)</f>
        <v>0</v>
      </c>
      <c r="AD383" s="73">
        <f>VLOOKUP($B383,'Tillförd energi'!$B$2:$AS$506,MATCH(AD$1,'Tillförd energi'!$B$1:$AQ$1,0),FALSE)</f>
        <v>0</v>
      </c>
      <c r="AF383" s="73">
        <f>VLOOKUP($B383,'Tillförd energi'!$B$2:$AS$506,MATCH(AF$1,'Tillförd energi'!$B$1:$AQ$1,0),FALSE)</f>
        <v>9.2999999999999999E-2</v>
      </c>
      <c r="AH383" s="73">
        <f>IFERROR(VLOOKUP(B383,Miljö!$B$1:$S$476,9,FALSE)/1,0)</f>
        <v>0</v>
      </c>
      <c r="AJ383" s="81">
        <f>IFERROR(VLOOKUP($B383,Miljö!$B$1:$S$500,MATCH("hjälpel exklusive kraftvärme (GWh)",Miljö!$B$1:$V$1,0),FALSE)/1,"")</f>
        <v>9.2999999999999999E-2</v>
      </c>
      <c r="AK383" s="81">
        <f t="shared" si="55"/>
        <v>9.2999999999999999E-2</v>
      </c>
      <c r="AL383" s="81">
        <f>VLOOKUP($B383,'Slutlig allokering'!$B$2:$AL$462,MATCH("Hjälpel kraftvärme",'Slutlig allokering'!$B$2:$AL$2,0),FALSE)</f>
        <v>0</v>
      </c>
      <c r="AN383" s="73">
        <f t="shared" si="56"/>
        <v>5.5830000000000002</v>
      </c>
      <c r="AO383" s="73">
        <f t="shared" si="57"/>
        <v>5.5830000000000002</v>
      </c>
      <c r="AP383" s="73">
        <f>IF(ISERROR(1/VLOOKUP($B383,Leveranser!$B$1:$S$500,MATCH("såld värme (gwh)",Leveranser!$B$1:$S$1,0),FALSE)),"",VLOOKUP($B383,Leveranser!$B$1:$S$500,MATCH("såld värme (gwh)",Leveranser!$B$1:$S$1,0),FALSE))</f>
        <v>4.25</v>
      </c>
      <c r="AQ383" s="73">
        <f>VLOOKUP($B383,Leveranser!$B$1:$Y$500,MATCH("Totalt såld fjärrvärme till andra fjärrvärmeföretag",Leveranser!$B$1:$AA$1,0),FALSE)</f>
        <v>0</v>
      </c>
      <c r="AR383" s="73">
        <f>IF(ISERROR(1/VLOOKUP($B383,Miljö!$B$1:$S$500,MATCH("Såld mängd produktionsspecifik fjärrvärme (GWh)",Miljö!$B$1:$R$1,0),FALSE)),0,VLOOKUP($B383,Miljö!$B$1:$S$500,MATCH("Såld mängd produktionsspecifik fjärrvärme (GWh)",Miljö!$B$1:$R$1,0),FALSE))</f>
        <v>0</v>
      </c>
      <c r="AS383" s="82">
        <f t="shared" si="62"/>
        <v>0.76123947698370054</v>
      </c>
      <c r="AU383" s="73" t="str">
        <f>VLOOKUP($B383,'Miljövärden urval för publ'!$B$2:$I$486,7,FALSE)</f>
        <v>Ja</v>
      </c>
      <c r="AV383" s="73" t="str">
        <f>VLOOKUP($B383,'Miljövärden urval för publ'!$B$2:$I$486,6,FALSE)</f>
        <v>Nej</v>
      </c>
      <c r="AZ383" s="73">
        <f t="shared" si="58"/>
        <v>9.2999999999999999E-2</v>
      </c>
      <c r="BA383" s="73">
        <f t="shared" si="63"/>
        <v>0</v>
      </c>
      <c r="BB383" s="73">
        <f t="shared" si="59"/>
        <v>1.96</v>
      </c>
      <c r="BC383" s="73">
        <f t="shared" si="60"/>
        <v>3.33</v>
      </c>
      <c r="BE383" s="73">
        <f t="shared" si="64"/>
        <v>0</v>
      </c>
      <c r="BF383" s="73">
        <f t="shared" si="65"/>
        <v>0</v>
      </c>
      <c r="BH383" s="73">
        <f t="shared" si="61"/>
        <v>5.49</v>
      </c>
    </row>
    <row r="384" spans="1:60" ht="15" x14ac:dyDescent="0.25">
      <c r="A384" t="s">
        <v>498</v>
      </c>
      <c r="B384" t="s">
        <v>500</v>
      </c>
      <c r="C384" s="73">
        <f>VLOOKUP($B384,'Tillförd energi'!$B$2:$AS$506,MATCH(C$1,'Tillförd energi'!$B$1:$AQ$1,0),FALSE)</f>
        <v>0</v>
      </c>
      <c r="D384" s="73">
        <f>VLOOKUP($B384,'Tillförd energi'!$B$2:$AS$506,MATCH(D$1,'Tillförd energi'!$B$1:$AQ$1,0),FALSE)</f>
        <v>0</v>
      </c>
      <c r="E384" s="73">
        <f>VLOOKUP($B384,'Tillförd energi'!$B$2:$AS$506,MATCH(E$1,'Tillförd energi'!$B$1:$AQ$1,0),FALSE)</f>
        <v>0</v>
      </c>
      <c r="F384" s="73">
        <f>VLOOKUP($B384,'Tillförd energi'!$B$2:$AS$506,MATCH(F$1,'Tillförd energi'!$B$1:$AQ$1,0),FALSE)</f>
        <v>0</v>
      </c>
      <c r="G384" s="73">
        <f>VLOOKUP($B384,'Tillförd energi'!$B$2:$AS$506,MATCH(G$1,'Tillförd energi'!$B$1:$AQ$1,0),FALSE)</f>
        <v>0</v>
      </c>
      <c r="H384" s="73">
        <f>VLOOKUP($B384,'Tillförd energi'!$B$2:$AS$506,MATCH(H$1,'Tillförd energi'!$B$1:$AQ$1,0),FALSE)</f>
        <v>0</v>
      </c>
      <c r="I384" s="73">
        <f>VLOOKUP($B384,'Tillförd energi'!$B$2:$AS$506,MATCH(I$1,'Tillförd energi'!$B$1:$AQ$1,0),FALSE)</f>
        <v>0</v>
      </c>
      <c r="J384" s="73">
        <f>VLOOKUP($B384,'Tillförd energi'!$B$2:$AS$506,MATCH(J$1,'Tillförd energi'!$B$1:$AQ$1,0),FALSE)</f>
        <v>0</v>
      </c>
      <c r="K384" s="73">
        <f>VLOOKUP($B384,'Tillförd energi'!$B$2:$AS$506,MATCH(K$1,'Tillförd energi'!$B$1:$AQ$1,0),FALSE)</f>
        <v>0</v>
      </c>
      <c r="L384" s="73">
        <f>VLOOKUP($B384,'Tillförd energi'!$B$2:$AS$506,MATCH(L$1,'Tillförd energi'!$B$1:$AQ$1,0),FALSE)</f>
        <v>0</v>
      </c>
      <c r="M384" s="73">
        <f>VLOOKUP($B384,'Tillförd energi'!$B$2:$AS$506,MATCH(M$1,'Tillförd energi'!$B$1:$AQ$1,0),FALSE)</f>
        <v>0</v>
      </c>
      <c r="N384" s="73">
        <f>VLOOKUP($B384,'Tillförd energi'!$B$2:$AS$506,MATCH(N$1,'Tillförd energi'!$B$1:$AQ$1,0),FALSE)</f>
        <v>0</v>
      </c>
      <c r="O384" s="73">
        <f>VLOOKUP($B384,'Tillförd energi'!$B$2:$AS$506,MATCH(O$1,'Tillförd energi'!$B$1:$AQ$1,0),FALSE)</f>
        <v>2.5</v>
      </c>
      <c r="P384" s="73">
        <f>VLOOKUP($B384,'Tillförd energi'!$B$2:$AS$506,MATCH(P$1,'Tillförd energi'!$B$1:$AQ$1,0),FALSE)</f>
        <v>0</v>
      </c>
      <c r="Q384" s="73">
        <f>VLOOKUP($B384,'Tillförd energi'!$B$2:$AS$506,MATCH(Q$1,'Tillförd energi'!$B$1:$AQ$1,0),FALSE)</f>
        <v>0</v>
      </c>
      <c r="R384" s="73">
        <f>VLOOKUP($B384,'Tillförd energi'!$B$2:$AS$506,MATCH(R$1,'Tillförd energi'!$B$1:$AQ$1,0),FALSE)</f>
        <v>6.9</v>
      </c>
      <c r="S384" s="73">
        <f>VLOOKUP($B384,'Tillförd energi'!$B$2:$AS$506,MATCH(S$1,'Tillförd energi'!$B$1:$AQ$1,0),FALSE)</f>
        <v>0</v>
      </c>
      <c r="T384" s="73">
        <f>VLOOKUP($B384,'Tillförd energi'!$B$2:$AS$506,MATCH(T$1,'Tillförd energi'!$B$1:$AQ$1,0),FALSE)</f>
        <v>0</v>
      </c>
      <c r="U384" s="73">
        <f>VLOOKUP($B384,'Tillförd energi'!$B$2:$AS$506,MATCH(U$1,'Tillförd energi'!$B$1:$AQ$1,0),FALSE)</f>
        <v>0</v>
      </c>
      <c r="V384" s="73">
        <f>VLOOKUP($B384,'Tillförd energi'!$B$2:$AS$506,MATCH(V$1,'Tillförd energi'!$B$1:$AQ$1,0),FALSE)</f>
        <v>0.2</v>
      </c>
      <c r="W384" s="73">
        <f>VLOOKUP($B384,'Tillförd energi'!$B$2:$AS$506,MATCH(W$1,'Tillförd energi'!$B$1:$AQ$1,0),FALSE)</f>
        <v>0</v>
      </c>
      <c r="X384" s="73">
        <f>VLOOKUP($B384,'Tillförd energi'!$B$2:$AS$506,MATCH(X$1,'Tillförd energi'!$B$1:$AQ$1,0),FALSE)</f>
        <v>0</v>
      </c>
      <c r="Y384" s="73">
        <f>VLOOKUP($B384,'Tillförd energi'!$B$2:$AS$506,MATCH(Y$1,'Tillförd energi'!$B$1:$AQ$1,0),FALSE)</f>
        <v>0</v>
      </c>
      <c r="Z384" s="73">
        <f>VLOOKUP($B384,'Tillförd energi'!$B$2:$AS$506,MATCH(Z$1,'Tillförd energi'!$B$1:$AQ$1,0),FALSE)</f>
        <v>0</v>
      </c>
      <c r="AA384" s="73">
        <f>VLOOKUP($B384,'Tillförd energi'!$B$2:$AS$506,MATCH(AA$1,'Tillförd energi'!$B$1:$AQ$1,0),FALSE)</f>
        <v>0</v>
      </c>
      <c r="AB384" s="73">
        <f>VLOOKUP($B384,'Tillförd energi'!$B$2:$AS$506,MATCH(AB$1,'Tillförd energi'!$B$1:$AQ$1,0),FALSE)</f>
        <v>0</v>
      </c>
      <c r="AC384" s="73">
        <f>VLOOKUP($B384,'Tillförd energi'!$B$2:$AS$506,MATCH(AC$1,'Tillförd energi'!$B$1:$AQ$1,0),FALSE)</f>
        <v>0</v>
      </c>
      <c r="AD384" s="73">
        <f>VLOOKUP($B384,'Tillförd energi'!$B$2:$AS$506,MATCH(AD$1,'Tillförd energi'!$B$1:$AQ$1,0),FALSE)</f>
        <v>0</v>
      </c>
      <c r="AF384" s="73">
        <f>VLOOKUP($B384,'Tillförd energi'!$B$2:$AS$506,MATCH(AF$1,'Tillförd energi'!$B$1:$AQ$1,0),FALSE)</f>
        <v>0.14000000000000001</v>
      </c>
      <c r="AH384" s="73">
        <f>IFERROR(VLOOKUP(B384,Miljö!$B$1:$S$476,9,FALSE)/1,0)</f>
        <v>0</v>
      </c>
      <c r="AJ384" s="81">
        <f>IFERROR(VLOOKUP($B384,Miljö!$B$1:$S$500,MATCH("hjälpel exklusive kraftvärme (GWh)",Miljö!$B$1:$V$1,0),FALSE)/1,"")</f>
        <v>0.14000000000000001</v>
      </c>
      <c r="AK384" s="81">
        <f t="shared" si="55"/>
        <v>0.14000000000000001</v>
      </c>
      <c r="AL384" s="81">
        <f>VLOOKUP($B384,'Slutlig allokering'!$B$2:$AL$462,MATCH("Hjälpel kraftvärme",'Slutlig allokering'!$B$2:$AL$2,0),FALSE)</f>
        <v>0</v>
      </c>
      <c r="AN384" s="73">
        <f t="shared" si="56"/>
        <v>9.74</v>
      </c>
      <c r="AO384" s="73">
        <f t="shared" si="57"/>
        <v>9.74</v>
      </c>
      <c r="AP384" s="73">
        <f>IF(ISERROR(1/VLOOKUP($B384,Leveranser!$B$1:$S$500,MATCH("såld värme (gwh)",Leveranser!$B$1:$S$1,0),FALSE)),"",VLOOKUP($B384,Leveranser!$B$1:$S$500,MATCH("såld värme (gwh)",Leveranser!$B$1:$S$1,0),FALSE))</f>
        <v>6.81</v>
      </c>
      <c r="AQ384" s="73">
        <f>VLOOKUP($B384,Leveranser!$B$1:$Y$500,MATCH("Totalt såld fjärrvärme till andra fjärrvärmeföretag",Leveranser!$B$1:$AA$1,0),FALSE)</f>
        <v>0</v>
      </c>
      <c r="AR384" s="73">
        <f>IF(ISERROR(1/VLOOKUP($B384,Miljö!$B$1:$S$500,MATCH("Såld mängd produktionsspecifik fjärrvärme (GWh)",Miljö!$B$1:$R$1,0),FALSE)),0,VLOOKUP($B384,Miljö!$B$1:$S$500,MATCH("Såld mängd produktionsspecifik fjärrvärme (GWh)",Miljö!$B$1:$R$1,0),FALSE))</f>
        <v>0</v>
      </c>
      <c r="AS384" s="82">
        <f t="shared" si="62"/>
        <v>0.69917864476386027</v>
      </c>
      <c r="AU384" s="73" t="str">
        <f>VLOOKUP($B384,'Miljövärden urval för publ'!$B$2:$I$486,7,FALSE)</f>
        <v>Ja</v>
      </c>
      <c r="AV384" s="73" t="str">
        <f>VLOOKUP($B384,'Miljövärden urval för publ'!$B$2:$I$486,6,FALSE)</f>
        <v>Nej</v>
      </c>
      <c r="AZ384" s="73">
        <f t="shared" si="58"/>
        <v>0.14000000000000001</v>
      </c>
      <c r="BA384" s="73">
        <f t="shared" si="63"/>
        <v>0</v>
      </c>
      <c r="BB384" s="73">
        <f t="shared" si="59"/>
        <v>2.5</v>
      </c>
      <c r="BC384" s="73">
        <f t="shared" si="60"/>
        <v>6.9</v>
      </c>
      <c r="BE384" s="73">
        <f t="shared" si="64"/>
        <v>0</v>
      </c>
      <c r="BF384" s="73">
        <f t="shared" si="65"/>
        <v>0</v>
      </c>
      <c r="BH384" s="73">
        <f t="shared" si="61"/>
        <v>9.6</v>
      </c>
    </row>
    <row r="385" spans="1:60" ht="15" x14ac:dyDescent="0.25">
      <c r="A385" t="s">
        <v>498</v>
      </c>
      <c r="B385" t="s">
        <v>501</v>
      </c>
      <c r="C385" s="73">
        <f>VLOOKUP($B385,'Tillförd energi'!$B$2:$AS$506,MATCH(C$1,'Tillförd energi'!$B$1:$AQ$1,0),FALSE)</f>
        <v>0</v>
      </c>
      <c r="D385" s="73">
        <f>VLOOKUP($B385,'Tillförd energi'!$B$2:$AS$506,MATCH(D$1,'Tillförd energi'!$B$1:$AQ$1,0),FALSE)</f>
        <v>0.553006</v>
      </c>
      <c r="E385" s="73">
        <f>VLOOKUP($B385,'Tillförd energi'!$B$2:$AS$506,MATCH(E$1,'Tillförd energi'!$B$1:$AQ$1,0),FALSE)</f>
        <v>0</v>
      </c>
      <c r="F385" s="73">
        <f>VLOOKUP($B385,'Tillförd energi'!$B$2:$AS$506,MATCH(F$1,'Tillförd energi'!$B$1:$AQ$1,0),FALSE)</f>
        <v>0</v>
      </c>
      <c r="G385" s="73">
        <f>VLOOKUP($B385,'Tillförd energi'!$B$2:$AS$506,MATCH(G$1,'Tillförd energi'!$B$1:$AQ$1,0),FALSE)</f>
        <v>0</v>
      </c>
      <c r="H385" s="73">
        <f>VLOOKUP($B385,'Tillförd energi'!$B$2:$AS$506,MATCH(H$1,'Tillförd energi'!$B$1:$AQ$1,0),FALSE)</f>
        <v>0</v>
      </c>
      <c r="I385" s="73">
        <f>VLOOKUP($B385,'Tillförd energi'!$B$2:$AS$506,MATCH(I$1,'Tillförd energi'!$B$1:$AQ$1,0),FALSE)</f>
        <v>164.05500000000001</v>
      </c>
      <c r="J385" s="73">
        <f>VLOOKUP($B385,'Tillförd energi'!$B$2:$AS$506,MATCH(J$1,'Tillförd energi'!$B$1:$AQ$1,0),FALSE)</f>
        <v>0</v>
      </c>
      <c r="K385" s="73">
        <f>VLOOKUP($B385,'Tillförd energi'!$B$2:$AS$506,MATCH(K$1,'Tillförd energi'!$B$1:$AQ$1,0),FALSE)</f>
        <v>20.7988</v>
      </c>
      <c r="L385" s="73">
        <f>VLOOKUP($B385,'Tillförd energi'!$B$2:$AS$506,MATCH(L$1,'Tillförd energi'!$B$1:$AQ$1,0),FALSE)</f>
        <v>0</v>
      </c>
      <c r="M385" s="73">
        <f>VLOOKUP($B385,'Tillförd energi'!$B$2:$AS$506,MATCH(M$1,'Tillförd energi'!$B$1:$AQ$1,0),FALSE)</f>
        <v>0</v>
      </c>
      <c r="N385" s="73">
        <f>VLOOKUP($B385,'Tillförd energi'!$B$2:$AS$506,MATCH(N$1,'Tillförd energi'!$B$1:$AQ$1,0),FALSE)</f>
        <v>0</v>
      </c>
      <c r="O385" s="73">
        <f>VLOOKUP($B385,'Tillförd energi'!$B$2:$AS$506,MATCH(O$1,'Tillförd energi'!$B$1:$AQ$1,0),FALSE)</f>
        <v>47.774000000000001</v>
      </c>
      <c r="P385" s="73">
        <f>VLOOKUP($B385,'Tillförd energi'!$B$2:$AS$506,MATCH(P$1,'Tillförd energi'!$B$1:$AQ$1,0),FALSE)</f>
        <v>0</v>
      </c>
      <c r="Q385" s="73">
        <f>VLOOKUP($B385,'Tillförd energi'!$B$2:$AS$506,MATCH(Q$1,'Tillförd energi'!$B$1:$AQ$1,0),FALSE)</f>
        <v>0</v>
      </c>
      <c r="R385" s="73">
        <f>VLOOKUP($B385,'Tillförd energi'!$B$2:$AS$506,MATCH(R$1,'Tillförd energi'!$B$1:$AQ$1,0),FALSE)</f>
        <v>0</v>
      </c>
      <c r="S385" s="73">
        <f>VLOOKUP($B385,'Tillförd energi'!$B$2:$AS$506,MATCH(S$1,'Tillförd energi'!$B$1:$AQ$1,0),FALSE)</f>
        <v>0</v>
      </c>
      <c r="T385" s="73">
        <f>VLOOKUP($B385,'Tillförd energi'!$B$2:$AS$506,MATCH(T$1,'Tillförd energi'!$B$1:$AQ$1,0),FALSE)</f>
        <v>0.34367399999999998</v>
      </c>
      <c r="U385" s="73">
        <f>VLOOKUP($B385,'Tillförd energi'!$B$2:$AS$506,MATCH(U$1,'Tillförd energi'!$B$1:$AQ$1,0),FALSE)</f>
        <v>0</v>
      </c>
      <c r="V385" s="73">
        <f>VLOOKUP($B385,'Tillförd energi'!$B$2:$AS$506,MATCH(V$1,'Tillförd energi'!$B$1:$AQ$1,0),FALSE)</f>
        <v>3.4</v>
      </c>
      <c r="W385" s="73">
        <f>VLOOKUP($B385,'Tillförd energi'!$B$2:$AS$506,MATCH(W$1,'Tillförd energi'!$B$1:$AQ$1,0),FALSE)</f>
        <v>0</v>
      </c>
      <c r="X385" s="73">
        <f>VLOOKUP($B385,'Tillförd energi'!$B$2:$AS$506,MATCH(X$1,'Tillförd energi'!$B$1:$AQ$1,0),FALSE)</f>
        <v>22.8</v>
      </c>
      <c r="Y385" s="73">
        <f>VLOOKUP($B385,'Tillförd energi'!$B$2:$AS$506,MATCH(Y$1,'Tillförd energi'!$B$1:$AQ$1,0),FALSE)</f>
        <v>0</v>
      </c>
      <c r="Z385" s="73">
        <f>VLOOKUP($B385,'Tillförd energi'!$B$2:$AS$506,MATCH(Z$1,'Tillförd energi'!$B$1:$AQ$1,0),FALSE)</f>
        <v>0</v>
      </c>
      <c r="AA385" s="73">
        <f>VLOOKUP($B385,'Tillförd energi'!$B$2:$AS$506,MATCH(AA$1,'Tillförd energi'!$B$1:$AQ$1,0),FALSE)</f>
        <v>0</v>
      </c>
      <c r="AB385" s="73">
        <f>VLOOKUP($B385,'Tillförd energi'!$B$2:$AS$506,MATCH(AB$1,'Tillförd energi'!$B$1:$AQ$1,0),FALSE)</f>
        <v>50.4</v>
      </c>
      <c r="AC385" s="73">
        <f>VLOOKUP($B385,'Tillförd energi'!$B$2:$AS$506,MATCH(AC$1,'Tillförd energi'!$B$1:$AQ$1,0),FALSE)</f>
        <v>0</v>
      </c>
      <c r="AD385" s="73">
        <f>VLOOKUP($B385,'Tillförd energi'!$B$2:$AS$506,MATCH(AD$1,'Tillförd energi'!$B$1:$AQ$1,0),FALSE)</f>
        <v>0</v>
      </c>
      <c r="AF385" s="73">
        <f>VLOOKUP($B385,'Tillförd energi'!$B$2:$AS$506,MATCH(AF$1,'Tillförd energi'!$B$1:$AQ$1,0),FALSE)</f>
        <v>12.0694</v>
      </c>
      <c r="AH385" s="73">
        <f>IFERROR(VLOOKUP(B385,Miljö!$B$1:$S$476,9,FALSE)/1,0)</f>
        <v>0</v>
      </c>
      <c r="AJ385" s="81">
        <f>IFERROR(VLOOKUP($B385,Miljö!$B$1:$S$500,MATCH("hjälpel exklusive kraftvärme (GWh)",Miljö!$B$1:$V$1,0),FALSE)/1,"")</f>
        <v>5</v>
      </c>
      <c r="AK385" s="81">
        <f t="shared" si="55"/>
        <v>5</v>
      </c>
      <c r="AL385" s="81">
        <f>VLOOKUP($B385,'Slutlig allokering'!$B$2:$AL$462,MATCH("Hjälpel kraftvärme",'Slutlig allokering'!$B$2:$AL$2,0),FALSE)</f>
        <v>7.0693900000000003</v>
      </c>
      <c r="AN385" s="73">
        <f t="shared" si="56"/>
        <v>322.19387999999998</v>
      </c>
      <c r="AO385" s="73">
        <f t="shared" si="57"/>
        <v>322.19387999999998</v>
      </c>
      <c r="AP385" s="73">
        <f>IF(ISERROR(1/VLOOKUP($B385,Leveranser!$B$1:$S$500,MATCH("såld värme (gwh)",Leveranser!$B$1:$S$1,0),FALSE)),"",VLOOKUP($B385,Leveranser!$B$1:$S$500,MATCH("såld värme (gwh)",Leveranser!$B$1:$S$1,0),FALSE))</f>
        <v>265.10000000000002</v>
      </c>
      <c r="AQ385" s="73">
        <f>VLOOKUP($B385,Leveranser!$B$1:$Y$500,MATCH("Totalt såld fjärrvärme till andra fjärrvärmeföretag",Leveranser!$B$1:$AA$1,0),FALSE)</f>
        <v>0</v>
      </c>
      <c r="AR385" s="73">
        <f>IF(ISERROR(1/VLOOKUP($B385,Miljö!$B$1:$S$500,MATCH("Såld mängd produktionsspecifik fjärrvärme (GWh)",Miljö!$B$1:$R$1,0),FALSE)),0,VLOOKUP($B385,Miljö!$B$1:$S$500,MATCH("Såld mängd produktionsspecifik fjärrvärme (GWh)",Miljö!$B$1:$R$1,0),FALSE))</f>
        <v>0</v>
      </c>
      <c r="AS385" s="82">
        <f t="shared" si="62"/>
        <v>0.82279650997716047</v>
      </c>
      <c r="AU385" s="73" t="str">
        <f>VLOOKUP($B385,'Miljövärden urval för publ'!$B$2:$I$486,7,FALSE)</f>
        <v>Ja</v>
      </c>
      <c r="AV385" s="73" t="str">
        <f>VLOOKUP($B385,'Miljövärden urval för publ'!$B$2:$I$486,6,FALSE)</f>
        <v>Nej</v>
      </c>
      <c r="AZ385" s="73">
        <f t="shared" si="58"/>
        <v>12.0694</v>
      </c>
      <c r="BA385" s="73">
        <f t="shared" si="63"/>
        <v>0</v>
      </c>
      <c r="BB385" s="73">
        <f t="shared" si="59"/>
        <v>47.774000000000001</v>
      </c>
      <c r="BC385" s="73">
        <f t="shared" si="60"/>
        <v>0.34367399999999998</v>
      </c>
      <c r="BE385" s="73">
        <f t="shared" si="64"/>
        <v>0</v>
      </c>
      <c r="BF385" s="73">
        <f t="shared" si="65"/>
        <v>0</v>
      </c>
      <c r="BH385" s="73">
        <f t="shared" si="61"/>
        <v>72.316473999999999</v>
      </c>
    </row>
    <row r="386" spans="1:60" ht="15" x14ac:dyDescent="0.25">
      <c r="A386" t="s">
        <v>502</v>
      </c>
      <c r="B386" t="s">
        <v>503</v>
      </c>
      <c r="C386" s="73">
        <f>VLOOKUP($B386,'Tillförd energi'!$B$2:$AS$506,MATCH(C$1,'Tillförd energi'!$B$1:$AQ$1,0),FALSE)</f>
        <v>0</v>
      </c>
      <c r="D386" s="73">
        <f>VLOOKUP($B386,'Tillförd energi'!$B$2:$AS$506,MATCH(D$1,'Tillförd energi'!$B$1:$AQ$1,0),FALSE)</f>
        <v>5.9400000000000001E-2</v>
      </c>
      <c r="E386" s="73">
        <f>VLOOKUP($B386,'Tillförd energi'!$B$2:$AS$506,MATCH(E$1,'Tillförd energi'!$B$1:$AQ$1,0),FALSE)</f>
        <v>0</v>
      </c>
      <c r="F386" s="73">
        <f>VLOOKUP($B386,'Tillförd energi'!$B$2:$AS$506,MATCH(F$1,'Tillförd energi'!$B$1:$AQ$1,0),FALSE)</f>
        <v>0</v>
      </c>
      <c r="G386" s="73">
        <f>VLOOKUP($B386,'Tillförd energi'!$B$2:$AS$506,MATCH(G$1,'Tillförd energi'!$B$1:$AQ$1,0),FALSE)</f>
        <v>0</v>
      </c>
      <c r="H386" s="73">
        <f>VLOOKUP($B386,'Tillförd energi'!$B$2:$AS$506,MATCH(H$1,'Tillförd energi'!$B$1:$AQ$1,0),FALSE)</f>
        <v>0</v>
      </c>
      <c r="I386" s="73">
        <f>VLOOKUP($B386,'Tillförd energi'!$B$2:$AS$506,MATCH(I$1,'Tillförd energi'!$B$1:$AQ$1,0),FALSE)</f>
        <v>0</v>
      </c>
      <c r="J386" s="73">
        <f>VLOOKUP($B386,'Tillförd energi'!$B$2:$AS$506,MATCH(J$1,'Tillförd energi'!$B$1:$AQ$1,0),FALSE)</f>
        <v>0</v>
      </c>
      <c r="K386" s="73">
        <f>VLOOKUP($B386,'Tillförd energi'!$B$2:$AS$506,MATCH(K$1,'Tillförd energi'!$B$1:$AQ$1,0),FALSE)</f>
        <v>0</v>
      </c>
      <c r="L386" s="73">
        <f>VLOOKUP($B386,'Tillförd energi'!$B$2:$AS$506,MATCH(L$1,'Tillförd energi'!$B$1:$AQ$1,0),FALSE)</f>
        <v>0</v>
      </c>
      <c r="M386" s="73">
        <f>VLOOKUP($B386,'Tillförd energi'!$B$2:$AS$506,MATCH(M$1,'Tillförd energi'!$B$1:$AQ$1,0),FALSE)</f>
        <v>0</v>
      </c>
      <c r="N386" s="73">
        <f>VLOOKUP($B386,'Tillförd energi'!$B$2:$AS$506,MATCH(N$1,'Tillförd energi'!$B$1:$AQ$1,0),FALSE)</f>
        <v>0</v>
      </c>
      <c r="O386" s="73">
        <f>VLOOKUP($B386,'Tillförd energi'!$B$2:$AS$506,MATCH(O$1,'Tillförd energi'!$B$1:$AQ$1,0),FALSE)</f>
        <v>0</v>
      </c>
      <c r="P386" s="73">
        <f>VLOOKUP($B386,'Tillförd energi'!$B$2:$AS$506,MATCH(P$1,'Tillförd energi'!$B$1:$AQ$1,0),FALSE)</f>
        <v>0</v>
      </c>
      <c r="Q386" s="73">
        <f>VLOOKUP($B386,'Tillförd energi'!$B$2:$AS$506,MATCH(Q$1,'Tillförd energi'!$B$1:$AQ$1,0),FALSE)</f>
        <v>2.7326999999999999</v>
      </c>
      <c r="R386" s="73">
        <f>VLOOKUP($B386,'Tillförd energi'!$B$2:$AS$506,MATCH(R$1,'Tillförd energi'!$B$1:$AQ$1,0),FALSE)</f>
        <v>0</v>
      </c>
      <c r="S386" s="73">
        <f>VLOOKUP($B386,'Tillförd energi'!$B$2:$AS$506,MATCH(S$1,'Tillförd energi'!$B$1:$AQ$1,0),FALSE)</f>
        <v>0</v>
      </c>
      <c r="T386" s="73">
        <f>VLOOKUP($B386,'Tillförd energi'!$B$2:$AS$506,MATCH(T$1,'Tillförd energi'!$B$1:$AQ$1,0),FALSE)</f>
        <v>0</v>
      </c>
      <c r="U386" s="73">
        <f>VLOOKUP($B386,'Tillförd energi'!$B$2:$AS$506,MATCH(U$1,'Tillförd energi'!$B$1:$AQ$1,0),FALSE)</f>
        <v>0</v>
      </c>
      <c r="V386" s="73">
        <f>VLOOKUP($B386,'Tillförd energi'!$B$2:$AS$506,MATCH(V$1,'Tillförd energi'!$B$1:$AQ$1,0),FALSE)</f>
        <v>0</v>
      </c>
      <c r="W386" s="73">
        <f>VLOOKUP($B386,'Tillförd energi'!$B$2:$AS$506,MATCH(W$1,'Tillförd energi'!$B$1:$AQ$1,0),FALSE)</f>
        <v>0</v>
      </c>
      <c r="X386" s="73">
        <f>VLOOKUP($B386,'Tillförd energi'!$B$2:$AS$506,MATCH(X$1,'Tillförd energi'!$B$1:$AQ$1,0),FALSE)</f>
        <v>0</v>
      </c>
      <c r="Y386" s="73">
        <f>VLOOKUP($B386,'Tillförd energi'!$B$2:$AS$506,MATCH(Y$1,'Tillförd energi'!$B$1:$AQ$1,0),FALSE)</f>
        <v>0</v>
      </c>
      <c r="Z386" s="73">
        <f>VLOOKUP($B386,'Tillförd energi'!$B$2:$AS$506,MATCH(Z$1,'Tillförd energi'!$B$1:$AQ$1,0),FALSE)</f>
        <v>0</v>
      </c>
      <c r="AA386" s="73">
        <f>VLOOKUP($B386,'Tillförd energi'!$B$2:$AS$506,MATCH(AA$1,'Tillförd energi'!$B$1:$AQ$1,0),FALSE)</f>
        <v>0</v>
      </c>
      <c r="AB386" s="73">
        <f>VLOOKUP($B386,'Tillförd energi'!$B$2:$AS$506,MATCH(AB$1,'Tillförd energi'!$B$1:$AQ$1,0),FALSE)</f>
        <v>0</v>
      </c>
      <c r="AC386" s="73">
        <f>VLOOKUP($B386,'Tillförd energi'!$B$2:$AS$506,MATCH(AC$1,'Tillförd energi'!$B$1:$AQ$1,0),FALSE)</f>
        <v>0</v>
      </c>
      <c r="AD386" s="73">
        <f>VLOOKUP($B386,'Tillförd energi'!$B$2:$AS$506,MATCH(AD$1,'Tillförd energi'!$B$1:$AQ$1,0),FALSE)</f>
        <v>0</v>
      </c>
      <c r="AF386" s="73">
        <f>VLOOKUP($B386,'Tillförd energi'!$B$2:$AS$506,MATCH(AF$1,'Tillförd energi'!$B$1:$AQ$1,0),FALSE)</f>
        <v>3.1E-2</v>
      </c>
      <c r="AH386" s="73">
        <f>IFERROR(VLOOKUP(B386,Miljö!$B$1:$S$476,9,FALSE)/1,0)</f>
        <v>0</v>
      </c>
      <c r="AJ386" s="81">
        <f>IFERROR(VLOOKUP($B386,Miljö!$B$1:$S$500,MATCH("hjälpel exklusive kraftvärme (GWh)",Miljö!$B$1:$V$1,0),FALSE)/1,"")</f>
        <v>3.1E-2</v>
      </c>
      <c r="AK386" s="81">
        <f t="shared" ref="AK386:AK449" si="66">IF(ISERROR(1/AJ386),
IF(ISERROR(0.03*AP386),0,0.03*AP386),
AJ386)</f>
        <v>3.1E-2</v>
      </c>
      <c r="AL386" s="81">
        <f>VLOOKUP($B386,'Slutlig allokering'!$B$2:$AL$462,MATCH("Hjälpel kraftvärme",'Slutlig allokering'!$B$2:$AL$2,0),FALSE)</f>
        <v>0</v>
      </c>
      <c r="AN386" s="73">
        <f t="shared" ref="AN386:AN449" si="67">SUM(C386:AF386)</f>
        <v>2.8231000000000002</v>
      </c>
      <c r="AO386" s="73">
        <f t="shared" ref="AO386:AO449" si="68">AN386+AH386</f>
        <v>2.8231000000000002</v>
      </c>
      <c r="AP386" s="73">
        <f>IF(ISERROR(1/VLOOKUP($B386,Leveranser!$B$1:$S$500,MATCH("såld värme (gwh)",Leveranser!$B$1:$S$1,0),FALSE)),"",VLOOKUP($B386,Leveranser!$B$1:$S$500,MATCH("såld värme (gwh)",Leveranser!$B$1:$S$1,0),FALSE))</f>
        <v>2.29</v>
      </c>
      <c r="AQ386" s="73">
        <f>VLOOKUP($B386,Leveranser!$B$1:$Y$500,MATCH("Totalt såld fjärrvärme till andra fjärrvärmeföretag",Leveranser!$B$1:$AA$1,0),FALSE)</f>
        <v>0</v>
      </c>
      <c r="AR386" s="73">
        <f>IF(ISERROR(1/VLOOKUP($B386,Miljö!$B$1:$S$500,MATCH("Såld mängd produktionsspecifik fjärrvärme (GWh)",Miljö!$B$1:$R$1,0),FALSE)),0,VLOOKUP($B386,Miljö!$B$1:$S$500,MATCH("Såld mängd produktionsspecifik fjärrvärme (GWh)",Miljö!$B$1:$R$1,0),FALSE))</f>
        <v>0</v>
      </c>
      <c r="AS386" s="82">
        <f t="shared" si="62"/>
        <v>0.81116503134851758</v>
      </c>
      <c r="AU386" s="73" t="str">
        <f>VLOOKUP($B386,'Miljövärden urval för publ'!$B$2:$I$486,7,FALSE)</f>
        <v>Ja</v>
      </c>
      <c r="AV386" s="73" t="str">
        <f>VLOOKUP($B386,'Miljövärden urval för publ'!$B$2:$I$486,6,FALSE)</f>
        <v>Ja</v>
      </c>
      <c r="AZ386" s="73">
        <f t="shared" ref="AZ386:AZ449" si="69">Y386+Z386+AF386</f>
        <v>3.1E-2</v>
      </c>
      <c r="BA386" s="73">
        <f t="shared" si="63"/>
        <v>0</v>
      </c>
      <c r="BB386" s="73">
        <f t="shared" ref="BB386:BB449" si="70">L386+M386+N386+O386+P386</f>
        <v>0</v>
      </c>
      <c r="BC386" s="73">
        <f t="shared" ref="BC386:BC449" si="71">Q386+R386+S386+T386</f>
        <v>2.7326999999999999</v>
      </c>
      <c r="BE386" s="73">
        <f t="shared" si="64"/>
        <v>0</v>
      </c>
      <c r="BF386" s="73">
        <f t="shared" si="65"/>
        <v>0</v>
      </c>
      <c r="BH386" s="73">
        <f t="shared" ref="BH386:BH449" si="72">K386+L386+M386+N386+O386+P386+Q386+R386+S386+T386+U386+V386+W386</f>
        <v>2.7326999999999999</v>
      </c>
    </row>
    <row r="387" spans="1:60" ht="15" x14ac:dyDescent="0.25">
      <c r="A387" t="s">
        <v>502</v>
      </c>
      <c r="B387" t="s">
        <v>504</v>
      </c>
      <c r="C387" s="73">
        <f>VLOOKUP($B387,'Tillförd energi'!$B$2:$AS$506,MATCH(C$1,'Tillförd energi'!$B$1:$AQ$1,0),FALSE)</f>
        <v>0</v>
      </c>
      <c r="D387" s="73">
        <f>VLOOKUP($B387,'Tillförd energi'!$B$2:$AS$506,MATCH(D$1,'Tillförd energi'!$B$1:$AQ$1,0),FALSE)</f>
        <v>0.77333300000000005</v>
      </c>
      <c r="E387" s="73">
        <f>VLOOKUP($B387,'Tillförd energi'!$B$2:$AS$506,MATCH(E$1,'Tillförd energi'!$B$1:$AQ$1,0),FALSE)</f>
        <v>0</v>
      </c>
      <c r="F387" s="73">
        <f>VLOOKUP($B387,'Tillförd energi'!$B$2:$AS$506,MATCH(F$1,'Tillförd energi'!$B$1:$AQ$1,0),FALSE)</f>
        <v>0</v>
      </c>
      <c r="G387" s="73">
        <f>VLOOKUP($B387,'Tillförd energi'!$B$2:$AS$506,MATCH(G$1,'Tillförd energi'!$B$1:$AQ$1,0),FALSE)</f>
        <v>0</v>
      </c>
      <c r="H387" s="73">
        <f>VLOOKUP($B387,'Tillförd energi'!$B$2:$AS$506,MATCH(H$1,'Tillförd energi'!$B$1:$AQ$1,0),FALSE)</f>
        <v>0</v>
      </c>
      <c r="I387" s="73">
        <f>VLOOKUP($B387,'Tillförd energi'!$B$2:$AS$506,MATCH(I$1,'Tillförd energi'!$B$1:$AQ$1,0),FALSE)</f>
        <v>0</v>
      </c>
      <c r="J387" s="73">
        <f>VLOOKUP($B387,'Tillförd energi'!$B$2:$AS$506,MATCH(J$1,'Tillförd energi'!$B$1:$AQ$1,0),FALSE)</f>
        <v>0</v>
      </c>
      <c r="K387" s="73">
        <f>VLOOKUP($B387,'Tillförd energi'!$B$2:$AS$506,MATCH(K$1,'Tillförd energi'!$B$1:$AQ$1,0),FALSE)</f>
        <v>0</v>
      </c>
      <c r="L387" s="73">
        <f>VLOOKUP($B387,'Tillförd energi'!$B$2:$AS$506,MATCH(L$1,'Tillförd energi'!$B$1:$AQ$1,0),FALSE)</f>
        <v>0</v>
      </c>
      <c r="M387" s="73">
        <f>VLOOKUP($B387,'Tillförd energi'!$B$2:$AS$506,MATCH(M$1,'Tillförd energi'!$B$1:$AQ$1,0),FALSE)</f>
        <v>0</v>
      </c>
      <c r="N387" s="73">
        <f>VLOOKUP($B387,'Tillförd energi'!$B$2:$AS$506,MATCH(N$1,'Tillförd energi'!$B$1:$AQ$1,0),FALSE)</f>
        <v>0</v>
      </c>
      <c r="O387" s="73">
        <f>VLOOKUP($B387,'Tillförd energi'!$B$2:$AS$506,MATCH(O$1,'Tillförd energi'!$B$1:$AQ$1,0),FALSE)</f>
        <v>0</v>
      </c>
      <c r="P387" s="73">
        <f>VLOOKUP($B387,'Tillförd energi'!$B$2:$AS$506,MATCH(P$1,'Tillförd energi'!$B$1:$AQ$1,0),FALSE)</f>
        <v>19.1433</v>
      </c>
      <c r="Q387" s="73">
        <f>VLOOKUP($B387,'Tillförd energi'!$B$2:$AS$506,MATCH(Q$1,'Tillförd energi'!$B$1:$AQ$1,0),FALSE)</f>
        <v>3.9580000000000002</v>
      </c>
      <c r="R387" s="73">
        <f>VLOOKUP($B387,'Tillförd energi'!$B$2:$AS$506,MATCH(R$1,'Tillförd energi'!$B$1:$AQ$1,0),FALSE)</f>
        <v>0</v>
      </c>
      <c r="S387" s="73">
        <f>VLOOKUP($B387,'Tillförd energi'!$B$2:$AS$506,MATCH(S$1,'Tillförd energi'!$B$1:$AQ$1,0),FALSE)</f>
        <v>0</v>
      </c>
      <c r="T387" s="73">
        <f>VLOOKUP($B387,'Tillförd energi'!$B$2:$AS$506,MATCH(T$1,'Tillförd energi'!$B$1:$AQ$1,0),FALSE)</f>
        <v>0</v>
      </c>
      <c r="U387" s="73">
        <f>VLOOKUP($B387,'Tillförd energi'!$B$2:$AS$506,MATCH(U$1,'Tillförd energi'!$B$1:$AQ$1,0),FALSE)</f>
        <v>0</v>
      </c>
      <c r="V387" s="73">
        <f>VLOOKUP($B387,'Tillförd energi'!$B$2:$AS$506,MATCH(V$1,'Tillförd energi'!$B$1:$AQ$1,0),FALSE)</f>
        <v>0</v>
      </c>
      <c r="W387" s="73">
        <f>VLOOKUP($B387,'Tillförd energi'!$B$2:$AS$506,MATCH(W$1,'Tillförd energi'!$B$1:$AQ$1,0),FALSE)</f>
        <v>0</v>
      </c>
      <c r="X387" s="73">
        <f>VLOOKUP($B387,'Tillförd energi'!$B$2:$AS$506,MATCH(X$1,'Tillförd energi'!$B$1:$AQ$1,0),FALSE)</f>
        <v>0</v>
      </c>
      <c r="Y387" s="73">
        <f>VLOOKUP($B387,'Tillförd energi'!$B$2:$AS$506,MATCH(Y$1,'Tillförd energi'!$B$1:$AQ$1,0),FALSE)</f>
        <v>0</v>
      </c>
      <c r="Z387" s="73">
        <f>VLOOKUP($B387,'Tillförd energi'!$B$2:$AS$506,MATCH(Z$1,'Tillförd energi'!$B$1:$AQ$1,0),FALSE)</f>
        <v>0</v>
      </c>
      <c r="AA387" s="73">
        <f>VLOOKUP($B387,'Tillförd energi'!$B$2:$AS$506,MATCH(AA$1,'Tillförd energi'!$B$1:$AQ$1,0),FALSE)</f>
        <v>0</v>
      </c>
      <c r="AB387" s="73">
        <f>VLOOKUP($B387,'Tillförd energi'!$B$2:$AS$506,MATCH(AB$1,'Tillförd energi'!$B$1:$AQ$1,0),FALSE)</f>
        <v>0</v>
      </c>
      <c r="AC387" s="73">
        <f>VLOOKUP($B387,'Tillförd energi'!$B$2:$AS$506,MATCH(AC$1,'Tillförd energi'!$B$1:$AQ$1,0),FALSE)</f>
        <v>34.9</v>
      </c>
      <c r="AD387" s="73">
        <f>VLOOKUP($B387,'Tillförd energi'!$B$2:$AS$506,MATCH(AD$1,'Tillförd energi'!$B$1:$AQ$1,0),FALSE)</f>
        <v>0</v>
      </c>
      <c r="AF387" s="73">
        <f>VLOOKUP($B387,'Tillförd energi'!$B$2:$AS$506,MATCH(AF$1,'Tillförd energi'!$B$1:$AQ$1,0),FALSE)</f>
        <v>0.65800000000000003</v>
      </c>
      <c r="AH387" s="73">
        <f>IFERROR(VLOOKUP(B387,Miljö!$B$1:$S$476,9,FALSE)/1,0)</f>
        <v>0</v>
      </c>
      <c r="AJ387" s="81">
        <f>IFERROR(VLOOKUP($B387,Miljö!$B$1:$S$500,MATCH("hjälpel exklusive kraftvärme (GWh)",Miljö!$B$1:$V$1,0),FALSE)/1,"")</f>
        <v>0.65800000000000003</v>
      </c>
      <c r="AK387" s="81">
        <f t="shared" si="66"/>
        <v>0.65800000000000003</v>
      </c>
      <c r="AL387" s="81">
        <f>VLOOKUP($B387,'Slutlig allokering'!$B$2:$AL$462,MATCH("Hjälpel kraftvärme",'Slutlig allokering'!$B$2:$AL$2,0),FALSE)</f>
        <v>0</v>
      </c>
      <c r="AN387" s="73">
        <f t="shared" si="67"/>
        <v>59.432633000000003</v>
      </c>
      <c r="AO387" s="73">
        <f t="shared" si="68"/>
        <v>59.432633000000003</v>
      </c>
      <c r="AP387" s="73">
        <f>IF(ISERROR(1/VLOOKUP($B387,Leveranser!$B$1:$S$500,MATCH("såld värme (gwh)",Leveranser!$B$1:$S$1,0),FALSE)),"",VLOOKUP($B387,Leveranser!$B$1:$S$500,MATCH("såld värme (gwh)",Leveranser!$B$1:$S$1,0),FALSE))</f>
        <v>48.018000000000001</v>
      </c>
      <c r="AQ387" s="73">
        <f>VLOOKUP($B387,Leveranser!$B$1:$Y$500,MATCH("Totalt såld fjärrvärme till andra fjärrvärmeföretag",Leveranser!$B$1:$AA$1,0),FALSE)</f>
        <v>0</v>
      </c>
      <c r="AR387" s="73">
        <f>IF(ISERROR(1/VLOOKUP($B387,Miljö!$B$1:$S$500,MATCH("Såld mängd produktionsspecifik fjärrvärme (GWh)",Miljö!$B$1:$R$1,0),FALSE)),0,VLOOKUP($B387,Miljö!$B$1:$S$500,MATCH("Såld mängd produktionsspecifik fjärrvärme (GWh)",Miljö!$B$1:$R$1,0),FALSE))</f>
        <v>0</v>
      </c>
      <c r="AS387" s="82">
        <f t="shared" ref="AS387:AS450" si="73">IF(ISERROR(AP387/AO387),"",AP387/AO387)</f>
        <v>0.80793997466004908</v>
      </c>
      <c r="AU387" s="73" t="str">
        <f>VLOOKUP($B387,'Miljövärden urval för publ'!$B$2:$I$486,7,FALSE)</f>
        <v>Ja</v>
      </c>
      <c r="AV387" s="73" t="str">
        <f>VLOOKUP($B387,'Miljövärden urval för publ'!$B$2:$I$486,6,FALSE)</f>
        <v>Ja</v>
      </c>
      <c r="AZ387" s="73">
        <f t="shared" si="69"/>
        <v>0.65800000000000003</v>
      </c>
      <c r="BA387" s="73">
        <f t="shared" ref="BA387:BA450" si="74">W387</f>
        <v>0</v>
      </c>
      <c r="BB387" s="73">
        <f t="shared" si="70"/>
        <v>19.1433</v>
      </c>
      <c r="BC387" s="73">
        <f t="shared" si="71"/>
        <v>3.9580000000000002</v>
      </c>
      <c r="BE387" s="73">
        <f t="shared" ref="BE387:BE450" si="75">AA387</f>
        <v>0</v>
      </c>
      <c r="BF387" s="73">
        <f t="shared" ref="BF387:BF450" si="76">AD387</f>
        <v>0</v>
      </c>
      <c r="BH387" s="73">
        <f t="shared" si="72"/>
        <v>23.101300000000002</v>
      </c>
    </row>
    <row r="388" spans="1:60" ht="15" x14ac:dyDescent="0.25">
      <c r="A388" t="s">
        <v>505</v>
      </c>
      <c r="B388" t="s">
        <v>506</v>
      </c>
      <c r="C388" s="73">
        <f>VLOOKUP($B388,'Tillförd energi'!$B$2:$AS$506,MATCH(C$1,'Tillförd energi'!$B$1:$AQ$1,0),FALSE)</f>
        <v>0</v>
      </c>
      <c r="D388" s="73">
        <f>VLOOKUP($B388,'Tillförd energi'!$B$2:$AS$506,MATCH(D$1,'Tillförd energi'!$B$1:$AQ$1,0),FALSE)</f>
        <v>1.5</v>
      </c>
      <c r="E388" s="73">
        <f>VLOOKUP($B388,'Tillförd energi'!$B$2:$AS$506,MATCH(E$1,'Tillförd energi'!$B$1:$AQ$1,0),FALSE)</f>
        <v>0</v>
      </c>
      <c r="F388" s="73">
        <f>VLOOKUP($B388,'Tillförd energi'!$B$2:$AS$506,MATCH(F$1,'Tillförd energi'!$B$1:$AQ$1,0),FALSE)</f>
        <v>0</v>
      </c>
      <c r="G388" s="73">
        <f>VLOOKUP($B388,'Tillförd energi'!$B$2:$AS$506,MATCH(G$1,'Tillförd energi'!$B$1:$AQ$1,0),FALSE)</f>
        <v>0</v>
      </c>
      <c r="H388" s="73">
        <f>VLOOKUP($B388,'Tillförd energi'!$B$2:$AS$506,MATCH(H$1,'Tillförd energi'!$B$1:$AQ$1,0),FALSE)</f>
        <v>0</v>
      </c>
      <c r="I388" s="73">
        <f>VLOOKUP($B388,'Tillförd energi'!$B$2:$AS$506,MATCH(I$1,'Tillförd energi'!$B$1:$AQ$1,0),FALSE)</f>
        <v>0</v>
      </c>
      <c r="J388" s="73">
        <f>VLOOKUP($B388,'Tillförd energi'!$B$2:$AS$506,MATCH(J$1,'Tillförd energi'!$B$1:$AQ$1,0),FALSE)</f>
        <v>0</v>
      </c>
      <c r="K388" s="73">
        <f>VLOOKUP($B388,'Tillförd energi'!$B$2:$AS$506,MATCH(K$1,'Tillförd energi'!$B$1:$AQ$1,0),FALSE)</f>
        <v>0</v>
      </c>
      <c r="L388" s="73">
        <f>VLOOKUP($B388,'Tillförd energi'!$B$2:$AS$506,MATCH(L$1,'Tillförd energi'!$B$1:$AQ$1,0),FALSE)</f>
        <v>0</v>
      </c>
      <c r="M388" s="73">
        <f>VLOOKUP($B388,'Tillförd energi'!$B$2:$AS$506,MATCH(M$1,'Tillförd energi'!$B$1:$AQ$1,0),FALSE)</f>
        <v>0</v>
      </c>
      <c r="N388" s="73">
        <f>VLOOKUP($B388,'Tillförd energi'!$B$2:$AS$506,MATCH(N$1,'Tillförd energi'!$B$1:$AQ$1,0),FALSE)</f>
        <v>0</v>
      </c>
      <c r="O388" s="73">
        <f>VLOOKUP($B388,'Tillförd energi'!$B$2:$AS$506,MATCH(O$1,'Tillförd energi'!$B$1:$AQ$1,0),FALSE)</f>
        <v>0</v>
      </c>
      <c r="P388" s="73">
        <f>VLOOKUP($B388,'Tillförd energi'!$B$2:$AS$506,MATCH(P$1,'Tillförd energi'!$B$1:$AQ$1,0),FALSE)</f>
        <v>0</v>
      </c>
      <c r="Q388" s="73">
        <f>VLOOKUP($B388,'Tillförd energi'!$B$2:$AS$506,MATCH(Q$1,'Tillförd energi'!$B$1:$AQ$1,0),FALSE)</f>
        <v>8.1</v>
      </c>
      <c r="R388" s="73">
        <f>VLOOKUP($B388,'Tillförd energi'!$B$2:$AS$506,MATCH(R$1,'Tillförd energi'!$B$1:$AQ$1,0),FALSE)</f>
        <v>0</v>
      </c>
      <c r="S388" s="73">
        <f>VLOOKUP($B388,'Tillförd energi'!$B$2:$AS$506,MATCH(S$1,'Tillförd energi'!$B$1:$AQ$1,0),FALSE)</f>
        <v>0</v>
      </c>
      <c r="T388" s="73">
        <f>VLOOKUP($B388,'Tillförd energi'!$B$2:$AS$506,MATCH(T$1,'Tillförd energi'!$B$1:$AQ$1,0),FALSE)</f>
        <v>0</v>
      </c>
      <c r="U388" s="73">
        <f>VLOOKUP($B388,'Tillförd energi'!$B$2:$AS$506,MATCH(U$1,'Tillförd energi'!$B$1:$AQ$1,0),FALSE)</f>
        <v>0</v>
      </c>
      <c r="V388" s="73">
        <f>VLOOKUP($B388,'Tillförd energi'!$B$2:$AS$506,MATCH(V$1,'Tillförd energi'!$B$1:$AQ$1,0),FALSE)</f>
        <v>0</v>
      </c>
      <c r="W388" s="73">
        <f>VLOOKUP($B388,'Tillförd energi'!$B$2:$AS$506,MATCH(W$1,'Tillförd energi'!$B$1:$AQ$1,0),FALSE)</f>
        <v>0</v>
      </c>
      <c r="X388" s="73">
        <f>VLOOKUP($B388,'Tillförd energi'!$B$2:$AS$506,MATCH(X$1,'Tillförd energi'!$B$1:$AQ$1,0),FALSE)</f>
        <v>0</v>
      </c>
      <c r="Y388" s="73">
        <f>VLOOKUP($B388,'Tillförd energi'!$B$2:$AS$506,MATCH(Y$1,'Tillförd energi'!$B$1:$AQ$1,0),FALSE)</f>
        <v>0</v>
      </c>
      <c r="Z388" s="73">
        <f>VLOOKUP($B388,'Tillförd energi'!$B$2:$AS$506,MATCH(Z$1,'Tillförd energi'!$B$1:$AQ$1,0),FALSE)</f>
        <v>0</v>
      </c>
      <c r="AA388" s="73">
        <f>VLOOKUP($B388,'Tillförd energi'!$B$2:$AS$506,MATCH(AA$1,'Tillförd energi'!$B$1:$AQ$1,0),FALSE)</f>
        <v>0</v>
      </c>
      <c r="AB388" s="73">
        <f>VLOOKUP($B388,'Tillförd energi'!$B$2:$AS$506,MATCH(AB$1,'Tillförd energi'!$B$1:$AQ$1,0),FALSE)</f>
        <v>0</v>
      </c>
      <c r="AC388" s="73">
        <f>VLOOKUP($B388,'Tillförd energi'!$B$2:$AS$506,MATCH(AC$1,'Tillförd energi'!$B$1:$AQ$1,0),FALSE)</f>
        <v>0</v>
      </c>
      <c r="AD388" s="73">
        <f>VLOOKUP($B388,'Tillförd energi'!$B$2:$AS$506,MATCH(AD$1,'Tillförd energi'!$B$1:$AQ$1,0),FALSE)</f>
        <v>0</v>
      </c>
      <c r="AF388" s="73">
        <f>VLOOKUP($B388,'Tillförd energi'!$B$2:$AS$506,MATCH(AF$1,'Tillförd energi'!$B$1:$AQ$1,0),FALSE)</f>
        <v>0.154</v>
      </c>
      <c r="AH388" s="73">
        <f>IFERROR(VLOOKUP(B388,Miljö!$B$1:$S$476,9,FALSE)/1,0)</f>
        <v>0</v>
      </c>
      <c r="AJ388" s="81">
        <f>IFERROR(VLOOKUP($B388,Miljö!$B$1:$S$500,MATCH("hjälpel exklusive kraftvärme (GWh)",Miljö!$B$1:$V$1,0),FALSE)/1,"")</f>
        <v>0.154</v>
      </c>
      <c r="AK388" s="81">
        <f t="shared" si="66"/>
        <v>0.154</v>
      </c>
      <c r="AL388" s="81">
        <f>VLOOKUP($B388,'Slutlig allokering'!$B$2:$AL$462,MATCH("Hjälpel kraftvärme",'Slutlig allokering'!$B$2:$AL$2,0),FALSE)</f>
        <v>0</v>
      </c>
      <c r="AN388" s="73">
        <f t="shared" si="67"/>
        <v>9.7539999999999996</v>
      </c>
      <c r="AO388" s="73">
        <f t="shared" si="68"/>
        <v>9.7539999999999996</v>
      </c>
      <c r="AP388" s="73">
        <f>IF(ISERROR(1/VLOOKUP($B388,Leveranser!$B$1:$S$500,MATCH("såld värme (gwh)",Leveranser!$B$1:$S$1,0),FALSE)),"",VLOOKUP($B388,Leveranser!$B$1:$S$500,MATCH("såld värme (gwh)",Leveranser!$B$1:$S$1,0),FALSE))</f>
        <v>7.5839999999999996</v>
      </c>
      <c r="AQ388" s="73">
        <f>VLOOKUP($B388,Leveranser!$B$1:$Y$500,MATCH("Totalt såld fjärrvärme till andra fjärrvärmeföretag",Leveranser!$B$1:$AA$1,0),FALSE)</f>
        <v>0</v>
      </c>
      <c r="AR388" s="73">
        <f>IF(ISERROR(1/VLOOKUP($B388,Miljö!$B$1:$S$500,MATCH("Såld mängd produktionsspecifik fjärrvärme (GWh)",Miljö!$B$1:$R$1,0),FALSE)),0,VLOOKUP($B388,Miljö!$B$1:$S$500,MATCH("Såld mängd produktionsspecifik fjärrvärme (GWh)",Miljö!$B$1:$R$1,0),FALSE))</f>
        <v>0</v>
      </c>
      <c r="AS388" s="82">
        <f t="shared" si="73"/>
        <v>0.7775271683411934</v>
      </c>
      <c r="AU388" s="73" t="str">
        <f>VLOOKUP($B388,'Miljövärden urval för publ'!$B$2:$I$486,7,FALSE)</f>
        <v>Ja</v>
      </c>
      <c r="AV388" s="73" t="str">
        <f>VLOOKUP($B388,'Miljövärden urval för publ'!$B$2:$I$486,6,FALSE)</f>
        <v>Ja</v>
      </c>
      <c r="AZ388" s="73">
        <f t="shared" si="69"/>
        <v>0.154</v>
      </c>
      <c r="BA388" s="73">
        <f t="shared" si="74"/>
        <v>0</v>
      </c>
      <c r="BB388" s="73">
        <f t="shared" si="70"/>
        <v>0</v>
      </c>
      <c r="BC388" s="73">
        <f t="shared" si="71"/>
        <v>8.1</v>
      </c>
      <c r="BE388" s="73">
        <f t="shared" si="75"/>
        <v>0</v>
      </c>
      <c r="BF388" s="73">
        <f t="shared" si="76"/>
        <v>0</v>
      </c>
      <c r="BH388" s="73">
        <f t="shared" si="72"/>
        <v>8.1</v>
      </c>
    </row>
    <row r="389" spans="1:60" ht="15" x14ac:dyDescent="0.25">
      <c r="A389" t="s">
        <v>505</v>
      </c>
      <c r="B389" t="s">
        <v>507</v>
      </c>
      <c r="C389" s="73">
        <f>VLOOKUP($B389,'Tillförd energi'!$B$2:$AS$506,MATCH(C$1,'Tillförd energi'!$B$1:$AQ$1,0),FALSE)</f>
        <v>0</v>
      </c>
      <c r="D389" s="73">
        <f>VLOOKUP($B389,'Tillförd energi'!$B$2:$AS$506,MATCH(D$1,'Tillförd energi'!$B$1:$AQ$1,0),FALSE)</f>
        <v>0</v>
      </c>
      <c r="E389" s="73">
        <f>VLOOKUP($B389,'Tillförd energi'!$B$2:$AS$506,MATCH(E$1,'Tillförd energi'!$B$1:$AQ$1,0),FALSE)</f>
        <v>0</v>
      </c>
      <c r="F389" s="73">
        <f>VLOOKUP($B389,'Tillförd energi'!$B$2:$AS$506,MATCH(F$1,'Tillförd energi'!$B$1:$AQ$1,0),FALSE)</f>
        <v>0</v>
      </c>
      <c r="G389" s="73">
        <f>VLOOKUP($B389,'Tillförd energi'!$B$2:$AS$506,MATCH(G$1,'Tillförd energi'!$B$1:$AQ$1,0),FALSE)</f>
        <v>0</v>
      </c>
      <c r="H389" s="73">
        <f>VLOOKUP($B389,'Tillförd energi'!$B$2:$AS$506,MATCH(H$1,'Tillförd energi'!$B$1:$AQ$1,0),FALSE)</f>
        <v>0</v>
      </c>
      <c r="I389" s="73">
        <f>VLOOKUP($B389,'Tillförd energi'!$B$2:$AS$506,MATCH(I$1,'Tillförd energi'!$B$1:$AQ$1,0),FALSE)</f>
        <v>0</v>
      </c>
      <c r="J389" s="73">
        <f>VLOOKUP($B389,'Tillförd energi'!$B$2:$AS$506,MATCH(J$1,'Tillförd energi'!$B$1:$AQ$1,0),FALSE)</f>
        <v>0</v>
      </c>
      <c r="K389" s="73">
        <f>VLOOKUP($B389,'Tillförd energi'!$B$2:$AS$506,MATCH(K$1,'Tillförd energi'!$B$1:$AQ$1,0),FALSE)</f>
        <v>0</v>
      </c>
      <c r="L389" s="73">
        <f>VLOOKUP($B389,'Tillförd energi'!$B$2:$AS$506,MATCH(L$1,'Tillförd energi'!$B$1:$AQ$1,0),FALSE)</f>
        <v>0</v>
      </c>
      <c r="M389" s="73">
        <f>VLOOKUP($B389,'Tillförd energi'!$B$2:$AS$506,MATCH(M$1,'Tillförd energi'!$B$1:$AQ$1,0),FALSE)</f>
        <v>0</v>
      </c>
      <c r="N389" s="73">
        <f>VLOOKUP($B389,'Tillförd energi'!$B$2:$AS$506,MATCH(N$1,'Tillförd energi'!$B$1:$AQ$1,0),FALSE)</f>
        <v>0</v>
      </c>
      <c r="O389" s="73">
        <f>VLOOKUP($B389,'Tillförd energi'!$B$2:$AS$506,MATCH(O$1,'Tillförd energi'!$B$1:$AQ$1,0),FALSE)</f>
        <v>0</v>
      </c>
      <c r="P389" s="73">
        <f>VLOOKUP($B389,'Tillförd energi'!$B$2:$AS$506,MATCH(P$1,'Tillförd energi'!$B$1:$AQ$1,0),FALSE)</f>
        <v>0</v>
      </c>
      <c r="Q389" s="73">
        <f>VLOOKUP($B389,'Tillförd energi'!$B$2:$AS$506,MATCH(Q$1,'Tillförd energi'!$B$1:$AQ$1,0),FALSE)</f>
        <v>0</v>
      </c>
      <c r="R389" s="73">
        <f>VLOOKUP($B389,'Tillförd energi'!$B$2:$AS$506,MATCH(R$1,'Tillförd energi'!$B$1:$AQ$1,0),FALSE)</f>
        <v>0</v>
      </c>
      <c r="S389" s="73">
        <f>VLOOKUP($B389,'Tillförd energi'!$B$2:$AS$506,MATCH(S$1,'Tillförd energi'!$B$1:$AQ$1,0),FALSE)</f>
        <v>0</v>
      </c>
      <c r="T389" s="73">
        <f>VLOOKUP($B389,'Tillförd energi'!$B$2:$AS$506,MATCH(T$1,'Tillförd energi'!$B$1:$AQ$1,0),FALSE)</f>
        <v>0</v>
      </c>
      <c r="U389" s="73">
        <f>VLOOKUP($B389,'Tillförd energi'!$B$2:$AS$506,MATCH(U$1,'Tillförd energi'!$B$1:$AQ$1,0),FALSE)</f>
        <v>0</v>
      </c>
      <c r="V389" s="73">
        <f>VLOOKUP($B389,'Tillförd energi'!$B$2:$AS$506,MATCH(V$1,'Tillförd energi'!$B$1:$AQ$1,0),FALSE)</f>
        <v>0</v>
      </c>
      <c r="W389" s="73">
        <f>VLOOKUP($B389,'Tillförd energi'!$B$2:$AS$506,MATCH(W$1,'Tillförd energi'!$B$1:$AQ$1,0),FALSE)</f>
        <v>0</v>
      </c>
      <c r="X389" s="73">
        <f>VLOOKUP($B389,'Tillförd energi'!$B$2:$AS$506,MATCH(X$1,'Tillförd energi'!$B$1:$AQ$1,0),FALSE)</f>
        <v>0</v>
      </c>
      <c r="Y389" s="73">
        <f>VLOOKUP($B389,'Tillförd energi'!$B$2:$AS$506,MATCH(Y$1,'Tillförd energi'!$B$1:$AQ$1,0),FALSE)</f>
        <v>0</v>
      </c>
      <c r="Z389" s="73">
        <f>VLOOKUP($B389,'Tillförd energi'!$B$2:$AS$506,MATCH(Z$1,'Tillförd energi'!$B$1:$AQ$1,0),FALSE)</f>
        <v>0</v>
      </c>
      <c r="AA389" s="73">
        <f>VLOOKUP($B389,'Tillförd energi'!$B$2:$AS$506,MATCH(AA$1,'Tillförd energi'!$B$1:$AQ$1,0),FALSE)</f>
        <v>0</v>
      </c>
      <c r="AB389" s="73">
        <f>VLOOKUP($B389,'Tillförd energi'!$B$2:$AS$506,MATCH(AB$1,'Tillförd energi'!$B$1:$AQ$1,0),FALSE)</f>
        <v>0</v>
      </c>
      <c r="AC389" s="73">
        <f>VLOOKUP($B389,'Tillförd energi'!$B$2:$AS$506,MATCH(AC$1,'Tillförd energi'!$B$1:$AQ$1,0),FALSE)</f>
        <v>0</v>
      </c>
      <c r="AD389" s="73">
        <f>VLOOKUP($B389,'Tillförd energi'!$B$2:$AS$506,MATCH(AD$1,'Tillförd energi'!$B$1:$AQ$1,0),FALSE)</f>
        <v>0</v>
      </c>
      <c r="AF389" s="73">
        <f>VLOOKUP($B389,'Tillförd energi'!$B$2:$AS$506,MATCH(AF$1,'Tillförd energi'!$B$1:$AQ$1,0),FALSE)</f>
        <v>0</v>
      </c>
      <c r="AH389" s="73">
        <f>IFERROR(VLOOKUP(B389,Miljö!$B$1:$S$476,9,FALSE)/1,0)</f>
        <v>0</v>
      </c>
      <c r="AJ389" s="81" t="str">
        <f>IFERROR(VLOOKUP($B389,Miljö!$B$1:$S$500,MATCH("hjälpel exklusive kraftvärme (GWh)",Miljö!$B$1:$V$1,0),FALSE)/1,"")</f>
        <v/>
      </c>
      <c r="AK389" s="81">
        <f t="shared" si="66"/>
        <v>0</v>
      </c>
      <c r="AL389" s="81">
        <f>VLOOKUP($B389,'Slutlig allokering'!$B$2:$AL$462,MATCH("Hjälpel kraftvärme",'Slutlig allokering'!$B$2:$AL$2,0),FALSE)</f>
        <v>0</v>
      </c>
      <c r="AN389" s="73">
        <f t="shared" si="67"/>
        <v>0</v>
      </c>
      <c r="AO389" s="73">
        <f t="shared" si="68"/>
        <v>0</v>
      </c>
      <c r="AP389" s="73" t="str">
        <f>IF(ISERROR(1/VLOOKUP($B389,Leveranser!$B$1:$S$500,MATCH("såld värme (gwh)",Leveranser!$B$1:$S$1,0),FALSE)),"",VLOOKUP($B389,Leveranser!$B$1:$S$500,MATCH("såld värme (gwh)",Leveranser!$B$1:$S$1,0),FALSE))</f>
        <v/>
      </c>
      <c r="AQ389" s="73">
        <f>VLOOKUP($B389,Leveranser!$B$1:$Y$500,MATCH("Totalt såld fjärrvärme till andra fjärrvärmeföretag",Leveranser!$B$1:$AA$1,0),FALSE)</f>
        <v>0</v>
      </c>
      <c r="AR389" s="73">
        <f>IF(ISERROR(1/VLOOKUP($B389,Miljö!$B$1:$S$500,MATCH("Såld mängd produktionsspecifik fjärrvärme (GWh)",Miljö!$B$1:$R$1,0),FALSE)),0,VLOOKUP($B389,Miljö!$B$1:$S$500,MATCH("Såld mängd produktionsspecifik fjärrvärme (GWh)",Miljö!$B$1:$R$1,0),FALSE))</f>
        <v>0</v>
      </c>
      <c r="AS389" s="82" t="str">
        <f t="shared" si="73"/>
        <v/>
      </c>
      <c r="AU389" s="73" t="str">
        <f>VLOOKUP($B389,'Miljövärden urval för publ'!$B$2:$I$486,7,FALSE)</f>
        <v>Nej</v>
      </c>
      <c r="AV389" s="73" t="str">
        <f>VLOOKUP($B389,'Miljövärden urval för publ'!$B$2:$I$486,6,FALSE)</f>
        <v>Nej</v>
      </c>
      <c r="AZ389" s="73">
        <f t="shared" si="69"/>
        <v>0</v>
      </c>
      <c r="BA389" s="73">
        <f t="shared" si="74"/>
        <v>0</v>
      </c>
      <c r="BB389" s="73">
        <f t="shared" si="70"/>
        <v>0</v>
      </c>
      <c r="BC389" s="73">
        <f t="shared" si="71"/>
        <v>0</v>
      </c>
      <c r="BE389" s="73">
        <f t="shared" si="75"/>
        <v>0</v>
      </c>
      <c r="BF389" s="73">
        <f t="shared" si="76"/>
        <v>0</v>
      </c>
      <c r="BH389" s="73">
        <f t="shared" si="72"/>
        <v>0</v>
      </c>
    </row>
    <row r="390" spans="1:60" ht="15" x14ac:dyDescent="0.25">
      <c r="A390" t="s">
        <v>505</v>
      </c>
      <c r="B390" t="s">
        <v>508</v>
      </c>
      <c r="C390" s="73">
        <f>VLOOKUP($B390,'Tillförd energi'!$B$2:$AS$506,MATCH(C$1,'Tillförd energi'!$B$1:$AQ$1,0),FALSE)</f>
        <v>0</v>
      </c>
      <c r="D390" s="73">
        <f>VLOOKUP($B390,'Tillförd energi'!$B$2:$AS$506,MATCH(D$1,'Tillförd energi'!$B$1:$AQ$1,0),FALSE)</f>
        <v>0.19</v>
      </c>
      <c r="E390" s="73">
        <f>VLOOKUP($B390,'Tillförd energi'!$B$2:$AS$506,MATCH(E$1,'Tillförd energi'!$B$1:$AQ$1,0),FALSE)</f>
        <v>0</v>
      </c>
      <c r="F390" s="73">
        <f>VLOOKUP($B390,'Tillförd energi'!$B$2:$AS$506,MATCH(F$1,'Tillförd energi'!$B$1:$AQ$1,0),FALSE)</f>
        <v>0</v>
      </c>
      <c r="G390" s="73">
        <f>VLOOKUP($B390,'Tillförd energi'!$B$2:$AS$506,MATCH(G$1,'Tillförd energi'!$B$1:$AQ$1,0),FALSE)</f>
        <v>0</v>
      </c>
      <c r="H390" s="73">
        <f>VLOOKUP($B390,'Tillförd energi'!$B$2:$AS$506,MATCH(H$1,'Tillförd energi'!$B$1:$AQ$1,0),FALSE)</f>
        <v>0</v>
      </c>
      <c r="I390" s="73">
        <f>VLOOKUP($B390,'Tillförd energi'!$B$2:$AS$506,MATCH(I$1,'Tillförd energi'!$B$1:$AQ$1,0),FALSE)</f>
        <v>0</v>
      </c>
      <c r="J390" s="73">
        <f>VLOOKUP($B390,'Tillförd energi'!$B$2:$AS$506,MATCH(J$1,'Tillförd energi'!$B$1:$AQ$1,0),FALSE)</f>
        <v>0</v>
      </c>
      <c r="K390" s="73">
        <f>VLOOKUP($B390,'Tillförd energi'!$B$2:$AS$506,MATCH(K$1,'Tillförd energi'!$B$1:$AQ$1,0),FALSE)</f>
        <v>0</v>
      </c>
      <c r="L390" s="73">
        <f>VLOOKUP($B390,'Tillförd energi'!$B$2:$AS$506,MATCH(L$1,'Tillförd energi'!$B$1:$AQ$1,0),FALSE)</f>
        <v>0</v>
      </c>
      <c r="M390" s="73">
        <f>VLOOKUP($B390,'Tillförd energi'!$B$2:$AS$506,MATCH(M$1,'Tillförd energi'!$B$1:$AQ$1,0),FALSE)</f>
        <v>0</v>
      </c>
      <c r="N390" s="73">
        <f>VLOOKUP($B390,'Tillförd energi'!$B$2:$AS$506,MATCH(N$1,'Tillförd energi'!$B$1:$AQ$1,0),FALSE)</f>
        <v>0</v>
      </c>
      <c r="O390" s="73">
        <f>VLOOKUP($B390,'Tillförd energi'!$B$2:$AS$506,MATCH(O$1,'Tillförd energi'!$B$1:$AQ$1,0),FALSE)</f>
        <v>0</v>
      </c>
      <c r="P390" s="73">
        <f>VLOOKUP($B390,'Tillförd energi'!$B$2:$AS$506,MATCH(P$1,'Tillförd energi'!$B$1:$AQ$1,0),FALSE)</f>
        <v>0</v>
      </c>
      <c r="Q390" s="73">
        <f>VLOOKUP($B390,'Tillförd energi'!$B$2:$AS$506,MATCH(Q$1,'Tillförd energi'!$B$1:$AQ$1,0),FALSE)</f>
        <v>11.5</v>
      </c>
      <c r="R390" s="73">
        <f>VLOOKUP($B390,'Tillförd energi'!$B$2:$AS$506,MATCH(R$1,'Tillförd energi'!$B$1:$AQ$1,0),FALSE)</f>
        <v>0</v>
      </c>
      <c r="S390" s="73">
        <f>VLOOKUP($B390,'Tillförd energi'!$B$2:$AS$506,MATCH(S$1,'Tillförd energi'!$B$1:$AQ$1,0),FALSE)</f>
        <v>0</v>
      </c>
      <c r="T390" s="73">
        <f>VLOOKUP($B390,'Tillförd energi'!$B$2:$AS$506,MATCH(T$1,'Tillförd energi'!$B$1:$AQ$1,0),FALSE)</f>
        <v>0</v>
      </c>
      <c r="U390" s="73">
        <f>VLOOKUP($B390,'Tillförd energi'!$B$2:$AS$506,MATCH(U$1,'Tillförd energi'!$B$1:$AQ$1,0),FALSE)</f>
        <v>0</v>
      </c>
      <c r="V390" s="73">
        <f>VLOOKUP($B390,'Tillförd energi'!$B$2:$AS$506,MATCH(V$1,'Tillförd energi'!$B$1:$AQ$1,0),FALSE)</f>
        <v>0</v>
      </c>
      <c r="W390" s="73">
        <f>VLOOKUP($B390,'Tillförd energi'!$B$2:$AS$506,MATCH(W$1,'Tillförd energi'!$B$1:$AQ$1,0),FALSE)</f>
        <v>0</v>
      </c>
      <c r="X390" s="73">
        <f>VLOOKUP($B390,'Tillförd energi'!$B$2:$AS$506,MATCH(X$1,'Tillförd energi'!$B$1:$AQ$1,0),FALSE)</f>
        <v>0</v>
      </c>
      <c r="Y390" s="73">
        <f>VLOOKUP($B390,'Tillförd energi'!$B$2:$AS$506,MATCH(Y$1,'Tillförd energi'!$B$1:$AQ$1,0),FALSE)</f>
        <v>0</v>
      </c>
      <c r="Z390" s="73">
        <f>VLOOKUP($B390,'Tillförd energi'!$B$2:$AS$506,MATCH(Z$1,'Tillförd energi'!$B$1:$AQ$1,0),FALSE)</f>
        <v>0</v>
      </c>
      <c r="AA390" s="73">
        <f>VLOOKUP($B390,'Tillförd energi'!$B$2:$AS$506,MATCH(AA$1,'Tillförd energi'!$B$1:$AQ$1,0),FALSE)</f>
        <v>0</v>
      </c>
      <c r="AB390" s="73">
        <f>VLOOKUP($B390,'Tillförd energi'!$B$2:$AS$506,MATCH(AB$1,'Tillförd energi'!$B$1:$AQ$1,0),FALSE)</f>
        <v>0</v>
      </c>
      <c r="AC390" s="73">
        <f>VLOOKUP($B390,'Tillförd energi'!$B$2:$AS$506,MATCH(AC$1,'Tillförd energi'!$B$1:$AQ$1,0),FALSE)</f>
        <v>0</v>
      </c>
      <c r="AD390" s="73">
        <f>VLOOKUP($B390,'Tillförd energi'!$B$2:$AS$506,MATCH(AD$1,'Tillförd energi'!$B$1:$AQ$1,0),FALSE)</f>
        <v>0</v>
      </c>
      <c r="AF390" s="73">
        <f>VLOOKUP($B390,'Tillförd energi'!$B$2:$AS$506,MATCH(AF$1,'Tillförd energi'!$B$1:$AQ$1,0),FALSE)</f>
        <v>0.20399999999999999</v>
      </c>
      <c r="AH390" s="73">
        <f>IFERROR(VLOOKUP(B390,Miljö!$B$1:$S$476,9,FALSE)/1,0)</f>
        <v>0</v>
      </c>
      <c r="AJ390" s="81">
        <f>IFERROR(VLOOKUP($B390,Miljö!$B$1:$S$500,MATCH("hjälpel exklusive kraftvärme (GWh)",Miljö!$B$1:$V$1,0),FALSE)/1,"")</f>
        <v>0.20399999999999999</v>
      </c>
      <c r="AK390" s="81">
        <f t="shared" si="66"/>
        <v>0.20399999999999999</v>
      </c>
      <c r="AL390" s="81">
        <f>VLOOKUP($B390,'Slutlig allokering'!$B$2:$AL$462,MATCH("Hjälpel kraftvärme",'Slutlig allokering'!$B$2:$AL$2,0),FALSE)</f>
        <v>0</v>
      </c>
      <c r="AN390" s="73">
        <f t="shared" si="67"/>
        <v>11.894</v>
      </c>
      <c r="AO390" s="73">
        <f t="shared" si="68"/>
        <v>11.894</v>
      </c>
      <c r="AP390" s="73">
        <f>IF(ISERROR(1/VLOOKUP($B390,Leveranser!$B$1:$S$500,MATCH("såld värme (gwh)",Leveranser!$B$1:$S$1,0),FALSE)),"",VLOOKUP($B390,Leveranser!$B$1:$S$500,MATCH("såld värme (gwh)",Leveranser!$B$1:$S$1,0),FALSE))</f>
        <v>8.2850000000000001</v>
      </c>
      <c r="AQ390" s="73">
        <f>VLOOKUP($B390,Leveranser!$B$1:$Y$500,MATCH("Totalt såld fjärrvärme till andra fjärrvärmeföretag",Leveranser!$B$1:$AA$1,0),FALSE)</f>
        <v>0</v>
      </c>
      <c r="AR390" s="73">
        <f>IF(ISERROR(1/VLOOKUP($B390,Miljö!$B$1:$S$500,MATCH("Såld mängd produktionsspecifik fjärrvärme (GWh)",Miljö!$B$1:$R$1,0),FALSE)),0,VLOOKUP($B390,Miljö!$B$1:$S$500,MATCH("Såld mängd produktionsspecifik fjärrvärme (GWh)",Miljö!$B$1:$R$1,0),FALSE))</f>
        <v>0</v>
      </c>
      <c r="AS390" s="82">
        <f t="shared" si="73"/>
        <v>0.69656969900790311</v>
      </c>
      <c r="AU390" s="73" t="str">
        <f>VLOOKUP($B390,'Miljövärden urval för publ'!$B$2:$I$486,7,FALSE)</f>
        <v>Ja</v>
      </c>
      <c r="AV390" s="73" t="str">
        <f>VLOOKUP($B390,'Miljövärden urval för publ'!$B$2:$I$486,6,FALSE)</f>
        <v>Ja</v>
      </c>
      <c r="AZ390" s="73">
        <f t="shared" si="69"/>
        <v>0.20399999999999999</v>
      </c>
      <c r="BA390" s="73">
        <f t="shared" si="74"/>
        <v>0</v>
      </c>
      <c r="BB390" s="73">
        <f t="shared" si="70"/>
        <v>0</v>
      </c>
      <c r="BC390" s="73">
        <f t="shared" si="71"/>
        <v>11.5</v>
      </c>
      <c r="BE390" s="73">
        <f t="shared" si="75"/>
        <v>0</v>
      </c>
      <c r="BF390" s="73">
        <f t="shared" si="76"/>
        <v>0</v>
      </c>
      <c r="BH390" s="73">
        <f t="shared" si="72"/>
        <v>11.5</v>
      </c>
    </row>
    <row r="391" spans="1:60" ht="15" x14ac:dyDescent="0.25">
      <c r="A391" t="s">
        <v>505</v>
      </c>
      <c r="B391" t="s">
        <v>509</v>
      </c>
      <c r="C391" s="73">
        <f>VLOOKUP($B391,'Tillförd energi'!$B$2:$AS$506,MATCH(C$1,'Tillförd energi'!$B$1:$AQ$1,0),FALSE)</f>
        <v>0</v>
      </c>
      <c r="D391" s="73">
        <f>VLOOKUP($B391,'Tillförd energi'!$B$2:$AS$506,MATCH(D$1,'Tillförd energi'!$B$1:$AQ$1,0),FALSE)</f>
        <v>0.185</v>
      </c>
      <c r="E391" s="73">
        <f>VLOOKUP($B391,'Tillförd energi'!$B$2:$AS$506,MATCH(E$1,'Tillförd energi'!$B$1:$AQ$1,0),FALSE)</f>
        <v>0</v>
      </c>
      <c r="F391" s="73">
        <f>VLOOKUP($B391,'Tillförd energi'!$B$2:$AS$506,MATCH(F$1,'Tillförd energi'!$B$1:$AQ$1,0),FALSE)</f>
        <v>0</v>
      </c>
      <c r="G391" s="73">
        <f>VLOOKUP($B391,'Tillförd energi'!$B$2:$AS$506,MATCH(G$1,'Tillförd energi'!$B$1:$AQ$1,0),FALSE)</f>
        <v>0</v>
      </c>
      <c r="H391" s="73">
        <f>VLOOKUP($B391,'Tillförd energi'!$B$2:$AS$506,MATCH(H$1,'Tillförd energi'!$B$1:$AQ$1,0),FALSE)</f>
        <v>0</v>
      </c>
      <c r="I391" s="73">
        <f>VLOOKUP($B391,'Tillförd energi'!$B$2:$AS$506,MATCH(I$1,'Tillförd energi'!$B$1:$AQ$1,0),FALSE)</f>
        <v>0</v>
      </c>
      <c r="J391" s="73">
        <f>VLOOKUP($B391,'Tillförd energi'!$B$2:$AS$506,MATCH(J$1,'Tillförd energi'!$B$1:$AQ$1,0),FALSE)</f>
        <v>0</v>
      </c>
      <c r="K391" s="73">
        <f>VLOOKUP($B391,'Tillförd energi'!$B$2:$AS$506,MATCH(K$1,'Tillförd energi'!$B$1:$AQ$1,0),FALSE)</f>
        <v>0</v>
      </c>
      <c r="L391" s="73">
        <f>VLOOKUP($B391,'Tillförd energi'!$B$2:$AS$506,MATCH(L$1,'Tillförd energi'!$B$1:$AQ$1,0),FALSE)</f>
        <v>0</v>
      </c>
      <c r="M391" s="73">
        <f>VLOOKUP($B391,'Tillförd energi'!$B$2:$AS$506,MATCH(M$1,'Tillförd energi'!$B$1:$AQ$1,0),FALSE)</f>
        <v>0</v>
      </c>
      <c r="N391" s="73">
        <f>VLOOKUP($B391,'Tillförd energi'!$B$2:$AS$506,MATCH(N$1,'Tillförd energi'!$B$1:$AQ$1,0),FALSE)</f>
        <v>0</v>
      </c>
      <c r="O391" s="73">
        <f>VLOOKUP($B391,'Tillförd energi'!$B$2:$AS$506,MATCH(O$1,'Tillförd energi'!$B$1:$AQ$1,0),FALSE)</f>
        <v>0</v>
      </c>
      <c r="P391" s="73">
        <f>VLOOKUP($B391,'Tillförd energi'!$B$2:$AS$506,MATCH(P$1,'Tillförd energi'!$B$1:$AQ$1,0),FALSE)</f>
        <v>10.7882</v>
      </c>
      <c r="Q391" s="73">
        <f>VLOOKUP($B391,'Tillförd energi'!$B$2:$AS$506,MATCH(Q$1,'Tillförd energi'!$B$1:$AQ$1,0),FALSE)</f>
        <v>0</v>
      </c>
      <c r="R391" s="73">
        <f>VLOOKUP($B391,'Tillförd energi'!$B$2:$AS$506,MATCH(R$1,'Tillförd energi'!$B$1:$AQ$1,0),FALSE)</f>
        <v>0</v>
      </c>
      <c r="S391" s="73">
        <f>VLOOKUP($B391,'Tillförd energi'!$B$2:$AS$506,MATCH(S$1,'Tillförd energi'!$B$1:$AQ$1,0),FALSE)</f>
        <v>0</v>
      </c>
      <c r="T391" s="73">
        <f>VLOOKUP($B391,'Tillförd energi'!$B$2:$AS$506,MATCH(T$1,'Tillförd energi'!$B$1:$AQ$1,0),FALSE)</f>
        <v>0</v>
      </c>
      <c r="U391" s="73">
        <f>VLOOKUP($B391,'Tillförd energi'!$B$2:$AS$506,MATCH(U$1,'Tillförd energi'!$B$1:$AQ$1,0),FALSE)</f>
        <v>0</v>
      </c>
      <c r="V391" s="73">
        <f>VLOOKUP($B391,'Tillförd energi'!$B$2:$AS$506,MATCH(V$1,'Tillförd energi'!$B$1:$AQ$1,0),FALSE)</f>
        <v>0</v>
      </c>
      <c r="W391" s="73">
        <f>VLOOKUP($B391,'Tillförd energi'!$B$2:$AS$506,MATCH(W$1,'Tillförd energi'!$B$1:$AQ$1,0),FALSE)</f>
        <v>0</v>
      </c>
      <c r="X391" s="73">
        <f>VLOOKUP($B391,'Tillförd energi'!$B$2:$AS$506,MATCH(X$1,'Tillförd energi'!$B$1:$AQ$1,0),FALSE)</f>
        <v>0</v>
      </c>
      <c r="Y391" s="73">
        <f>VLOOKUP($B391,'Tillförd energi'!$B$2:$AS$506,MATCH(Y$1,'Tillförd energi'!$B$1:$AQ$1,0),FALSE)</f>
        <v>0</v>
      </c>
      <c r="Z391" s="73">
        <f>VLOOKUP($B391,'Tillförd energi'!$B$2:$AS$506,MATCH(Z$1,'Tillförd energi'!$B$1:$AQ$1,0),FALSE)</f>
        <v>0</v>
      </c>
      <c r="AA391" s="73">
        <f>VLOOKUP($B391,'Tillförd energi'!$B$2:$AS$506,MATCH(AA$1,'Tillförd energi'!$B$1:$AQ$1,0),FALSE)</f>
        <v>0</v>
      </c>
      <c r="AB391" s="73">
        <f>VLOOKUP($B391,'Tillförd energi'!$B$2:$AS$506,MATCH(AB$1,'Tillförd energi'!$B$1:$AQ$1,0),FALSE)</f>
        <v>0</v>
      </c>
      <c r="AC391" s="73">
        <f>VLOOKUP($B391,'Tillförd energi'!$B$2:$AS$506,MATCH(AC$1,'Tillförd energi'!$B$1:$AQ$1,0),FALSE)</f>
        <v>0</v>
      </c>
      <c r="AD391" s="73">
        <f>VLOOKUP($B391,'Tillförd energi'!$B$2:$AS$506,MATCH(AD$1,'Tillförd energi'!$B$1:$AQ$1,0),FALSE)</f>
        <v>0</v>
      </c>
      <c r="AF391" s="73">
        <f>VLOOKUP($B391,'Tillförd energi'!$B$2:$AS$506,MATCH(AF$1,'Tillförd energi'!$B$1:$AQ$1,0),FALSE)</f>
        <v>5.3999999999999999E-2</v>
      </c>
      <c r="AH391" s="73">
        <f>IFERROR(VLOOKUP(B391,Miljö!$B$1:$S$476,9,FALSE)/1,0)</f>
        <v>0</v>
      </c>
      <c r="AJ391" s="81">
        <f>IFERROR(VLOOKUP($B391,Miljö!$B$1:$S$500,MATCH("hjälpel exklusive kraftvärme (GWh)",Miljö!$B$1:$V$1,0),FALSE)/1,"")</f>
        <v>5.3999999999999999E-2</v>
      </c>
      <c r="AK391" s="81">
        <f t="shared" si="66"/>
        <v>5.3999999999999999E-2</v>
      </c>
      <c r="AL391" s="81">
        <f>VLOOKUP($B391,'Slutlig allokering'!$B$2:$AL$462,MATCH("Hjälpel kraftvärme",'Slutlig allokering'!$B$2:$AL$2,0),FALSE)</f>
        <v>0</v>
      </c>
      <c r="AN391" s="73">
        <f t="shared" si="67"/>
        <v>11.027200000000001</v>
      </c>
      <c r="AO391" s="73">
        <f t="shared" si="68"/>
        <v>11.027200000000001</v>
      </c>
      <c r="AP391" s="73">
        <f>IF(ISERROR(1/VLOOKUP($B391,Leveranser!$B$1:$S$500,MATCH("såld värme (gwh)",Leveranser!$B$1:$S$1,0),FALSE)),"",VLOOKUP($B391,Leveranser!$B$1:$S$500,MATCH("såld värme (gwh)",Leveranser!$B$1:$S$1,0),FALSE))</f>
        <v>7.3250000000000002</v>
      </c>
      <c r="AQ391" s="73">
        <f>VLOOKUP($B391,Leveranser!$B$1:$Y$500,MATCH("Totalt såld fjärrvärme till andra fjärrvärmeföretag",Leveranser!$B$1:$AA$1,0),FALSE)</f>
        <v>0</v>
      </c>
      <c r="AR391" s="73">
        <f>IF(ISERROR(1/VLOOKUP($B391,Miljö!$B$1:$S$500,MATCH("Såld mängd produktionsspecifik fjärrvärme (GWh)",Miljö!$B$1:$R$1,0),FALSE)),0,VLOOKUP($B391,Miljö!$B$1:$S$500,MATCH("Såld mängd produktionsspecifik fjärrvärme (GWh)",Miljö!$B$1:$R$1,0),FALSE))</f>
        <v>0</v>
      </c>
      <c r="AS391" s="82">
        <f t="shared" si="73"/>
        <v>0.66426654091700521</v>
      </c>
      <c r="AU391" s="73" t="str">
        <f>VLOOKUP($B391,'Miljövärden urval för publ'!$B$2:$I$486,7,FALSE)</f>
        <v>Ja</v>
      </c>
      <c r="AV391" s="73" t="str">
        <f>VLOOKUP($B391,'Miljövärden urval för publ'!$B$2:$I$486,6,FALSE)</f>
        <v>Ja</v>
      </c>
      <c r="AZ391" s="73">
        <f t="shared" si="69"/>
        <v>5.3999999999999999E-2</v>
      </c>
      <c r="BA391" s="73">
        <f t="shared" si="74"/>
        <v>0</v>
      </c>
      <c r="BB391" s="73">
        <f t="shared" si="70"/>
        <v>10.7882</v>
      </c>
      <c r="BC391" s="73">
        <f t="shared" si="71"/>
        <v>0</v>
      </c>
      <c r="BE391" s="73">
        <f t="shared" si="75"/>
        <v>0</v>
      </c>
      <c r="BF391" s="73">
        <f t="shared" si="76"/>
        <v>0</v>
      </c>
      <c r="BH391" s="73">
        <f t="shared" si="72"/>
        <v>10.7882</v>
      </c>
    </row>
    <row r="392" spans="1:60" ht="15" x14ac:dyDescent="0.25">
      <c r="A392" t="s">
        <v>505</v>
      </c>
      <c r="B392" t="s">
        <v>510</v>
      </c>
      <c r="C392" s="73">
        <f>VLOOKUP($B392,'Tillförd energi'!$B$2:$AS$506,MATCH(C$1,'Tillförd energi'!$B$1:$AQ$1,0),FALSE)</f>
        <v>0</v>
      </c>
      <c r="D392" s="73">
        <f>VLOOKUP($B392,'Tillförd energi'!$B$2:$AS$506,MATCH(D$1,'Tillförd energi'!$B$1:$AQ$1,0),FALSE)</f>
        <v>27.038</v>
      </c>
      <c r="E392" s="73">
        <f>VLOOKUP($B392,'Tillförd energi'!$B$2:$AS$506,MATCH(E$1,'Tillförd energi'!$B$1:$AQ$1,0),FALSE)</f>
        <v>0</v>
      </c>
      <c r="F392" s="73">
        <f>VLOOKUP($B392,'Tillförd energi'!$B$2:$AS$506,MATCH(F$1,'Tillförd energi'!$B$1:$AQ$1,0),FALSE)</f>
        <v>0</v>
      </c>
      <c r="G392" s="73">
        <f>VLOOKUP($B392,'Tillförd energi'!$B$2:$AS$506,MATCH(G$1,'Tillförd energi'!$B$1:$AQ$1,0),FALSE)</f>
        <v>0</v>
      </c>
      <c r="H392" s="73">
        <f>VLOOKUP($B392,'Tillförd energi'!$B$2:$AS$506,MATCH(H$1,'Tillförd energi'!$B$1:$AQ$1,0),FALSE)</f>
        <v>0</v>
      </c>
      <c r="I392" s="73">
        <f>VLOOKUP($B392,'Tillförd energi'!$B$2:$AS$506,MATCH(I$1,'Tillförd energi'!$B$1:$AQ$1,0),FALSE)</f>
        <v>239.5</v>
      </c>
      <c r="J392" s="73">
        <f>VLOOKUP($B392,'Tillförd energi'!$B$2:$AS$506,MATCH(J$1,'Tillförd energi'!$B$1:$AQ$1,0),FALSE)</f>
        <v>0</v>
      </c>
      <c r="K392" s="73">
        <f>VLOOKUP($B392,'Tillförd energi'!$B$2:$AS$506,MATCH(K$1,'Tillförd energi'!$B$1:$AQ$1,0),FALSE)</f>
        <v>87.266999999999996</v>
      </c>
      <c r="L392" s="73">
        <f>VLOOKUP($B392,'Tillförd energi'!$B$2:$AS$506,MATCH(L$1,'Tillförd energi'!$B$1:$AQ$1,0),FALSE)</f>
        <v>91.308999999999997</v>
      </c>
      <c r="M392" s="73">
        <f>VLOOKUP($B392,'Tillförd energi'!$B$2:$AS$506,MATCH(M$1,'Tillförd energi'!$B$1:$AQ$1,0),FALSE)</f>
        <v>72.691400000000002</v>
      </c>
      <c r="N392" s="73">
        <f>VLOOKUP($B392,'Tillförd energi'!$B$2:$AS$506,MATCH(N$1,'Tillförd energi'!$B$1:$AQ$1,0),FALSE)</f>
        <v>43</v>
      </c>
      <c r="O392" s="73">
        <f>VLOOKUP($B392,'Tillförd energi'!$B$2:$AS$506,MATCH(O$1,'Tillförd energi'!$B$1:$AQ$1,0),FALSE)</f>
        <v>94.863</v>
      </c>
      <c r="P392" s="73">
        <f>VLOOKUP($B392,'Tillförd energi'!$B$2:$AS$506,MATCH(P$1,'Tillförd energi'!$B$1:$AQ$1,0),FALSE)</f>
        <v>0</v>
      </c>
      <c r="Q392" s="73">
        <f>VLOOKUP($B392,'Tillförd energi'!$B$2:$AS$506,MATCH(Q$1,'Tillförd energi'!$B$1:$AQ$1,0),FALSE)</f>
        <v>12.5</v>
      </c>
      <c r="R392" s="73">
        <f>VLOOKUP($B392,'Tillförd energi'!$B$2:$AS$506,MATCH(R$1,'Tillförd energi'!$B$1:$AQ$1,0),FALSE)</f>
        <v>0</v>
      </c>
      <c r="S392" s="73">
        <f>VLOOKUP($B392,'Tillförd energi'!$B$2:$AS$506,MATCH(S$1,'Tillförd energi'!$B$1:$AQ$1,0),FALSE)</f>
        <v>0</v>
      </c>
      <c r="T392" s="73">
        <f>VLOOKUP($B392,'Tillförd energi'!$B$2:$AS$506,MATCH(T$1,'Tillförd energi'!$B$1:$AQ$1,0),FALSE)</f>
        <v>0</v>
      </c>
      <c r="U392" s="73">
        <f>VLOOKUP($B392,'Tillförd energi'!$B$2:$AS$506,MATCH(U$1,'Tillförd energi'!$B$1:$AQ$1,0),FALSE)</f>
        <v>0</v>
      </c>
      <c r="V392" s="73">
        <f>VLOOKUP($B392,'Tillförd energi'!$B$2:$AS$506,MATCH(V$1,'Tillförd energi'!$B$1:$AQ$1,0),FALSE)</f>
        <v>0</v>
      </c>
      <c r="W392" s="73">
        <f>VLOOKUP($B392,'Tillförd energi'!$B$2:$AS$506,MATCH(W$1,'Tillförd energi'!$B$1:$AQ$1,0),FALSE)</f>
        <v>0</v>
      </c>
      <c r="X392" s="73">
        <f>VLOOKUP($B392,'Tillförd energi'!$B$2:$AS$506,MATCH(X$1,'Tillförd energi'!$B$1:$AQ$1,0),FALSE)</f>
        <v>22.515000000000001</v>
      </c>
      <c r="Y392" s="73">
        <f>VLOOKUP($B392,'Tillförd energi'!$B$2:$AS$506,MATCH(Y$1,'Tillförd energi'!$B$1:$AQ$1,0),FALSE)</f>
        <v>7.1710000000000003</v>
      </c>
      <c r="Z392" s="73">
        <f>VLOOKUP($B392,'Tillförd energi'!$B$2:$AS$506,MATCH(Z$1,'Tillförd energi'!$B$1:$AQ$1,0),FALSE)</f>
        <v>13.5</v>
      </c>
      <c r="AA392" s="73">
        <f>VLOOKUP($B392,'Tillförd energi'!$B$2:$AS$506,MATCH(AA$1,'Tillförd energi'!$B$1:$AQ$1,0),FALSE)</f>
        <v>26.946999999999999</v>
      </c>
      <c r="AB392" s="73">
        <f>VLOOKUP($B392,'Tillförd energi'!$B$2:$AS$506,MATCH(AB$1,'Tillförd energi'!$B$1:$AQ$1,0),FALSE)</f>
        <v>178.79400000000001</v>
      </c>
      <c r="AC392" s="73">
        <f>VLOOKUP($B392,'Tillförd energi'!$B$2:$AS$506,MATCH(AC$1,'Tillförd energi'!$B$1:$AQ$1,0),FALSE)</f>
        <v>0</v>
      </c>
      <c r="AD392" s="73">
        <f>VLOOKUP($B392,'Tillförd energi'!$B$2:$AS$506,MATCH(AD$1,'Tillförd energi'!$B$1:$AQ$1,0),FALSE)</f>
        <v>0</v>
      </c>
      <c r="AF392" s="73">
        <f>VLOOKUP($B392,'Tillförd energi'!$B$2:$AS$506,MATCH(AF$1,'Tillförd energi'!$B$1:$AQ$1,0),FALSE)</f>
        <v>35.203000000000003</v>
      </c>
      <c r="AH392" s="73">
        <f>IFERROR(VLOOKUP(B392,Miljö!$B$1:$S$476,9,FALSE)/1,0)</f>
        <v>0</v>
      </c>
      <c r="AJ392" s="81">
        <f>IFERROR(VLOOKUP($B392,Miljö!$B$1:$S$500,MATCH("hjälpel exklusive kraftvärme (GWh)",Miljö!$B$1:$V$1,0),FALSE)/1,"")</f>
        <v>12.603</v>
      </c>
      <c r="AK392" s="81">
        <f t="shared" si="66"/>
        <v>12.603</v>
      </c>
      <c r="AL392" s="81">
        <f>VLOOKUP($B392,'Slutlig allokering'!$B$2:$AL$462,MATCH("Hjälpel kraftvärme",'Slutlig allokering'!$B$2:$AL$2,0),FALSE)</f>
        <v>22.6</v>
      </c>
      <c r="AN392" s="73">
        <f t="shared" si="67"/>
        <v>952.29840000000002</v>
      </c>
      <c r="AO392" s="73">
        <f t="shared" si="68"/>
        <v>952.29840000000002</v>
      </c>
      <c r="AP392" s="73">
        <f>IF(ISERROR(1/VLOOKUP($B392,Leveranser!$B$1:$S$500,MATCH("såld värme (gwh)",Leveranser!$B$1:$S$1,0),FALSE)),"",VLOOKUP($B392,Leveranser!$B$1:$S$500,MATCH("såld värme (gwh)",Leveranser!$B$1:$S$1,0),FALSE))</f>
        <v>818.35</v>
      </c>
      <c r="AQ392" s="73">
        <f>VLOOKUP($B392,Leveranser!$B$1:$Y$500,MATCH("Totalt såld fjärrvärme till andra fjärrvärmeföretag",Leveranser!$B$1:$AA$1,0),FALSE)</f>
        <v>0</v>
      </c>
      <c r="AR392" s="73">
        <f>IF(ISERROR(1/VLOOKUP($B392,Miljö!$B$1:$S$500,MATCH("Såld mängd produktionsspecifik fjärrvärme (GWh)",Miljö!$B$1:$R$1,0),FALSE)),0,VLOOKUP($B392,Miljö!$B$1:$S$500,MATCH("Såld mängd produktionsspecifik fjärrvärme (GWh)",Miljö!$B$1:$R$1,0),FALSE))</f>
        <v>0</v>
      </c>
      <c r="AS392" s="82">
        <f t="shared" si="73"/>
        <v>0.85934198776349935</v>
      </c>
      <c r="AU392" s="73" t="str">
        <f>VLOOKUP($B392,'Miljövärden urval för publ'!$B$2:$I$486,7,FALSE)</f>
        <v>Ja</v>
      </c>
      <c r="AV392" s="73" t="str">
        <f>VLOOKUP($B392,'Miljövärden urval för publ'!$B$2:$I$486,6,FALSE)</f>
        <v>Ja</v>
      </c>
      <c r="AZ392" s="73">
        <f t="shared" si="69"/>
        <v>55.874000000000002</v>
      </c>
      <c r="BA392" s="73">
        <f t="shared" si="74"/>
        <v>0</v>
      </c>
      <c r="BB392" s="73">
        <f t="shared" si="70"/>
        <v>301.86340000000001</v>
      </c>
      <c r="BC392" s="73">
        <f t="shared" si="71"/>
        <v>12.5</v>
      </c>
      <c r="BE392" s="73">
        <f t="shared" si="75"/>
        <v>26.946999999999999</v>
      </c>
      <c r="BF392" s="73">
        <f t="shared" si="76"/>
        <v>0</v>
      </c>
      <c r="BH392" s="73">
        <f t="shared" si="72"/>
        <v>401.63040000000001</v>
      </c>
    </row>
    <row r="393" spans="1:60" ht="15" x14ac:dyDescent="0.25">
      <c r="A393" t="s">
        <v>511</v>
      </c>
      <c r="B393" t="s">
        <v>512</v>
      </c>
      <c r="C393" s="73">
        <f>VLOOKUP($B393,'Tillförd energi'!$B$2:$AS$506,MATCH(C$1,'Tillförd energi'!$B$1:$AQ$1,0),FALSE)</f>
        <v>0</v>
      </c>
      <c r="D393" s="73">
        <f>VLOOKUP($B393,'Tillförd energi'!$B$2:$AS$506,MATCH(D$1,'Tillförd energi'!$B$1:$AQ$1,0),FALSE)</f>
        <v>0</v>
      </c>
      <c r="E393" s="73">
        <f>VLOOKUP($B393,'Tillförd energi'!$B$2:$AS$506,MATCH(E$1,'Tillförd energi'!$B$1:$AQ$1,0),FALSE)</f>
        <v>0</v>
      </c>
      <c r="F393" s="73">
        <f>VLOOKUP($B393,'Tillförd energi'!$B$2:$AS$506,MATCH(F$1,'Tillförd energi'!$B$1:$AQ$1,0),FALSE)</f>
        <v>0</v>
      </c>
      <c r="G393" s="73">
        <f>VLOOKUP($B393,'Tillförd energi'!$B$2:$AS$506,MATCH(G$1,'Tillförd energi'!$B$1:$AQ$1,0),FALSE)</f>
        <v>0</v>
      </c>
      <c r="H393" s="73">
        <f>VLOOKUP($B393,'Tillförd energi'!$B$2:$AS$506,MATCH(H$1,'Tillförd energi'!$B$1:$AQ$1,0),FALSE)</f>
        <v>0</v>
      </c>
      <c r="I393" s="73">
        <f>VLOOKUP($B393,'Tillförd energi'!$B$2:$AS$506,MATCH(I$1,'Tillförd energi'!$B$1:$AQ$1,0),FALSE)</f>
        <v>0</v>
      </c>
      <c r="J393" s="73">
        <f>VLOOKUP($B393,'Tillförd energi'!$B$2:$AS$506,MATCH(J$1,'Tillförd energi'!$B$1:$AQ$1,0),FALSE)</f>
        <v>0</v>
      </c>
      <c r="K393" s="73">
        <f>VLOOKUP($B393,'Tillförd energi'!$B$2:$AS$506,MATCH(K$1,'Tillförd energi'!$B$1:$AQ$1,0),FALSE)</f>
        <v>0</v>
      </c>
      <c r="L393" s="73">
        <f>VLOOKUP($B393,'Tillförd energi'!$B$2:$AS$506,MATCH(L$1,'Tillförd energi'!$B$1:$AQ$1,0),FALSE)</f>
        <v>0</v>
      </c>
      <c r="M393" s="73">
        <f>VLOOKUP($B393,'Tillförd energi'!$B$2:$AS$506,MATCH(M$1,'Tillförd energi'!$B$1:$AQ$1,0),FALSE)</f>
        <v>0</v>
      </c>
      <c r="N393" s="73">
        <f>VLOOKUP($B393,'Tillförd energi'!$B$2:$AS$506,MATCH(N$1,'Tillförd energi'!$B$1:$AQ$1,0),FALSE)</f>
        <v>0</v>
      </c>
      <c r="O393" s="73">
        <f>VLOOKUP($B393,'Tillförd energi'!$B$2:$AS$506,MATCH(O$1,'Tillförd energi'!$B$1:$AQ$1,0),FALSE)</f>
        <v>0</v>
      </c>
      <c r="P393" s="73">
        <f>VLOOKUP($B393,'Tillförd energi'!$B$2:$AS$506,MATCH(P$1,'Tillförd energi'!$B$1:$AQ$1,0),FALSE)</f>
        <v>0</v>
      </c>
      <c r="Q393" s="73">
        <f>VLOOKUP($B393,'Tillförd energi'!$B$2:$AS$506,MATCH(Q$1,'Tillförd energi'!$B$1:$AQ$1,0),FALSE)</f>
        <v>0</v>
      </c>
      <c r="R393" s="73">
        <f>VLOOKUP($B393,'Tillförd energi'!$B$2:$AS$506,MATCH(R$1,'Tillförd energi'!$B$1:$AQ$1,0),FALSE)</f>
        <v>0</v>
      </c>
      <c r="S393" s="73">
        <f>VLOOKUP($B393,'Tillförd energi'!$B$2:$AS$506,MATCH(S$1,'Tillförd energi'!$B$1:$AQ$1,0),FALSE)</f>
        <v>0</v>
      </c>
      <c r="T393" s="73">
        <f>VLOOKUP($B393,'Tillförd energi'!$B$2:$AS$506,MATCH(T$1,'Tillförd energi'!$B$1:$AQ$1,0),FALSE)</f>
        <v>0</v>
      </c>
      <c r="U393" s="73">
        <f>VLOOKUP($B393,'Tillförd energi'!$B$2:$AS$506,MATCH(U$1,'Tillförd energi'!$B$1:$AQ$1,0),FALSE)</f>
        <v>0</v>
      </c>
      <c r="V393" s="73">
        <f>VLOOKUP($B393,'Tillförd energi'!$B$2:$AS$506,MATCH(V$1,'Tillförd energi'!$B$1:$AQ$1,0),FALSE)</f>
        <v>0</v>
      </c>
      <c r="W393" s="73">
        <f>VLOOKUP($B393,'Tillförd energi'!$B$2:$AS$506,MATCH(W$1,'Tillförd energi'!$B$1:$AQ$1,0),FALSE)</f>
        <v>0</v>
      </c>
      <c r="X393" s="73">
        <f>VLOOKUP($B393,'Tillförd energi'!$B$2:$AS$506,MATCH(X$1,'Tillförd energi'!$B$1:$AQ$1,0),FALSE)</f>
        <v>0</v>
      </c>
      <c r="Y393" s="73">
        <f>VLOOKUP($B393,'Tillförd energi'!$B$2:$AS$506,MATCH(Y$1,'Tillförd energi'!$B$1:$AQ$1,0),FALSE)</f>
        <v>0</v>
      </c>
      <c r="Z393" s="73">
        <f>VLOOKUP($B393,'Tillförd energi'!$B$2:$AS$506,MATCH(Z$1,'Tillförd energi'!$B$1:$AQ$1,0),FALSE)</f>
        <v>0</v>
      </c>
      <c r="AA393" s="73">
        <f>VLOOKUP($B393,'Tillförd energi'!$B$2:$AS$506,MATCH(AA$1,'Tillförd energi'!$B$1:$AQ$1,0),FALSE)</f>
        <v>0</v>
      </c>
      <c r="AB393" s="73">
        <f>VLOOKUP($B393,'Tillförd energi'!$B$2:$AS$506,MATCH(AB$1,'Tillförd energi'!$B$1:$AQ$1,0),FALSE)</f>
        <v>0</v>
      </c>
      <c r="AC393" s="73">
        <f>VLOOKUP($B393,'Tillförd energi'!$B$2:$AS$506,MATCH(AC$1,'Tillförd energi'!$B$1:$AQ$1,0),FALSE)</f>
        <v>0</v>
      </c>
      <c r="AD393" s="73">
        <f>VLOOKUP($B393,'Tillförd energi'!$B$2:$AS$506,MATCH(AD$1,'Tillförd energi'!$B$1:$AQ$1,0),FALSE)</f>
        <v>0</v>
      </c>
      <c r="AF393" s="73">
        <f>VLOOKUP($B393,'Tillförd energi'!$B$2:$AS$506,MATCH(AF$1,'Tillförd energi'!$B$1:$AQ$1,0),FALSE)</f>
        <v>0</v>
      </c>
      <c r="AH393" s="73">
        <f>IFERROR(VLOOKUP(B393,Miljö!$B$1:$S$476,9,FALSE)/1,0)</f>
        <v>0</v>
      </c>
      <c r="AJ393" s="81" t="str">
        <f>IFERROR(VLOOKUP($B393,Miljö!$B$1:$S$500,MATCH("hjälpel exklusive kraftvärme (GWh)",Miljö!$B$1:$V$1,0),FALSE)/1,"")</f>
        <v/>
      </c>
      <c r="AK393" s="81">
        <f t="shared" si="66"/>
        <v>0</v>
      </c>
      <c r="AL393" s="81">
        <f>VLOOKUP($B393,'Slutlig allokering'!$B$2:$AL$462,MATCH("Hjälpel kraftvärme",'Slutlig allokering'!$B$2:$AL$2,0),FALSE)</f>
        <v>0</v>
      </c>
      <c r="AN393" s="73">
        <f t="shared" si="67"/>
        <v>0</v>
      </c>
      <c r="AO393" s="73">
        <f t="shared" si="68"/>
        <v>0</v>
      </c>
      <c r="AP393" s="73" t="str">
        <f>IF(ISERROR(1/VLOOKUP($B393,Leveranser!$B$1:$S$500,MATCH("såld värme (gwh)",Leveranser!$B$1:$S$1,0),FALSE)),"",VLOOKUP($B393,Leveranser!$B$1:$S$500,MATCH("såld värme (gwh)",Leveranser!$B$1:$S$1,0),FALSE))</f>
        <v/>
      </c>
      <c r="AQ393" s="73">
        <f>VLOOKUP($B393,Leveranser!$B$1:$Y$500,MATCH("Totalt såld fjärrvärme till andra fjärrvärmeföretag",Leveranser!$B$1:$AA$1,0),FALSE)</f>
        <v>0</v>
      </c>
      <c r="AR393" s="73">
        <f>IF(ISERROR(1/VLOOKUP($B393,Miljö!$B$1:$S$500,MATCH("Såld mängd produktionsspecifik fjärrvärme (GWh)",Miljö!$B$1:$R$1,0),FALSE)),0,VLOOKUP($B393,Miljö!$B$1:$S$500,MATCH("Såld mängd produktionsspecifik fjärrvärme (GWh)",Miljö!$B$1:$R$1,0),FALSE))</f>
        <v>0</v>
      </c>
      <c r="AS393" s="82" t="str">
        <f t="shared" si="73"/>
        <v/>
      </c>
      <c r="AU393" s="73" t="str">
        <f>VLOOKUP($B393,'Miljövärden urval för publ'!$B$2:$I$486,7,FALSE)</f>
        <v>Nej</v>
      </c>
      <c r="AV393" s="73" t="str">
        <f>VLOOKUP($B393,'Miljövärden urval för publ'!$B$2:$I$486,6,FALSE)</f>
        <v>Nej</v>
      </c>
      <c r="AZ393" s="73">
        <f t="shared" si="69"/>
        <v>0</v>
      </c>
      <c r="BA393" s="73">
        <f t="shared" si="74"/>
        <v>0</v>
      </c>
      <c r="BB393" s="73">
        <f t="shared" si="70"/>
        <v>0</v>
      </c>
      <c r="BC393" s="73">
        <f t="shared" si="71"/>
        <v>0</v>
      </c>
      <c r="BE393" s="73">
        <f t="shared" si="75"/>
        <v>0</v>
      </c>
      <c r="BF393" s="73">
        <f t="shared" si="76"/>
        <v>0</v>
      </c>
      <c r="BH393" s="73">
        <f t="shared" si="72"/>
        <v>0</v>
      </c>
    </row>
    <row r="394" spans="1:60" ht="15" x14ac:dyDescent="0.25">
      <c r="A394" t="s">
        <v>511</v>
      </c>
      <c r="B394" t="s">
        <v>513</v>
      </c>
      <c r="C394" s="73">
        <f>VLOOKUP($B394,'Tillförd energi'!$B$2:$AS$506,MATCH(C$1,'Tillförd energi'!$B$1:$AQ$1,0),FALSE)</f>
        <v>0</v>
      </c>
      <c r="D394" s="73">
        <f>VLOOKUP($B394,'Tillförd energi'!$B$2:$AS$506,MATCH(D$1,'Tillförd energi'!$B$1:$AQ$1,0),FALSE)</f>
        <v>0</v>
      </c>
      <c r="E394" s="73">
        <f>VLOOKUP($B394,'Tillförd energi'!$B$2:$AS$506,MATCH(E$1,'Tillförd energi'!$B$1:$AQ$1,0),FALSE)</f>
        <v>0</v>
      </c>
      <c r="F394" s="73">
        <f>VLOOKUP($B394,'Tillförd energi'!$B$2:$AS$506,MATCH(F$1,'Tillförd energi'!$B$1:$AQ$1,0),FALSE)</f>
        <v>0</v>
      </c>
      <c r="G394" s="73">
        <f>VLOOKUP($B394,'Tillförd energi'!$B$2:$AS$506,MATCH(G$1,'Tillförd energi'!$B$1:$AQ$1,0),FALSE)</f>
        <v>0</v>
      </c>
      <c r="H394" s="73">
        <f>VLOOKUP($B394,'Tillförd energi'!$B$2:$AS$506,MATCH(H$1,'Tillförd energi'!$B$1:$AQ$1,0),FALSE)</f>
        <v>0</v>
      </c>
      <c r="I394" s="73">
        <f>VLOOKUP($B394,'Tillförd energi'!$B$2:$AS$506,MATCH(I$1,'Tillförd energi'!$B$1:$AQ$1,0),FALSE)</f>
        <v>0</v>
      </c>
      <c r="J394" s="73">
        <f>VLOOKUP($B394,'Tillförd energi'!$B$2:$AS$506,MATCH(J$1,'Tillförd energi'!$B$1:$AQ$1,0),FALSE)</f>
        <v>0</v>
      </c>
      <c r="K394" s="73">
        <f>VLOOKUP($B394,'Tillförd energi'!$B$2:$AS$506,MATCH(K$1,'Tillförd energi'!$B$1:$AQ$1,0),FALSE)</f>
        <v>0</v>
      </c>
      <c r="L394" s="73">
        <f>VLOOKUP($B394,'Tillförd energi'!$B$2:$AS$506,MATCH(L$1,'Tillförd energi'!$B$1:$AQ$1,0),FALSE)</f>
        <v>0</v>
      </c>
      <c r="M394" s="73">
        <f>VLOOKUP($B394,'Tillförd energi'!$B$2:$AS$506,MATCH(M$1,'Tillförd energi'!$B$1:$AQ$1,0),FALSE)</f>
        <v>0</v>
      </c>
      <c r="N394" s="73">
        <f>VLOOKUP($B394,'Tillförd energi'!$B$2:$AS$506,MATCH(N$1,'Tillförd energi'!$B$1:$AQ$1,0),FALSE)</f>
        <v>0</v>
      </c>
      <c r="O394" s="73">
        <f>VLOOKUP($B394,'Tillförd energi'!$B$2:$AS$506,MATCH(O$1,'Tillförd energi'!$B$1:$AQ$1,0),FALSE)</f>
        <v>0</v>
      </c>
      <c r="P394" s="73">
        <f>VLOOKUP($B394,'Tillförd energi'!$B$2:$AS$506,MATCH(P$1,'Tillförd energi'!$B$1:$AQ$1,0),FALSE)</f>
        <v>0</v>
      </c>
      <c r="Q394" s="73">
        <f>VLOOKUP($B394,'Tillförd energi'!$B$2:$AS$506,MATCH(Q$1,'Tillförd energi'!$B$1:$AQ$1,0),FALSE)</f>
        <v>0</v>
      </c>
      <c r="R394" s="73">
        <f>VLOOKUP($B394,'Tillförd energi'!$B$2:$AS$506,MATCH(R$1,'Tillförd energi'!$B$1:$AQ$1,0),FALSE)</f>
        <v>0</v>
      </c>
      <c r="S394" s="73">
        <f>VLOOKUP($B394,'Tillförd energi'!$B$2:$AS$506,MATCH(S$1,'Tillförd energi'!$B$1:$AQ$1,0),FALSE)</f>
        <v>0</v>
      </c>
      <c r="T394" s="73">
        <f>VLOOKUP($B394,'Tillförd energi'!$B$2:$AS$506,MATCH(T$1,'Tillförd energi'!$B$1:$AQ$1,0),FALSE)</f>
        <v>0</v>
      </c>
      <c r="U394" s="73">
        <f>VLOOKUP($B394,'Tillförd energi'!$B$2:$AS$506,MATCH(U$1,'Tillförd energi'!$B$1:$AQ$1,0),FALSE)</f>
        <v>0</v>
      </c>
      <c r="V394" s="73">
        <f>VLOOKUP($B394,'Tillförd energi'!$B$2:$AS$506,MATCH(V$1,'Tillförd energi'!$B$1:$AQ$1,0),FALSE)</f>
        <v>0</v>
      </c>
      <c r="W394" s="73">
        <f>VLOOKUP($B394,'Tillförd energi'!$B$2:$AS$506,MATCH(W$1,'Tillförd energi'!$B$1:$AQ$1,0),FALSE)</f>
        <v>0</v>
      </c>
      <c r="X394" s="73">
        <f>VLOOKUP($B394,'Tillförd energi'!$B$2:$AS$506,MATCH(X$1,'Tillförd energi'!$B$1:$AQ$1,0),FALSE)</f>
        <v>0</v>
      </c>
      <c r="Y394" s="73">
        <f>VLOOKUP($B394,'Tillförd energi'!$B$2:$AS$506,MATCH(Y$1,'Tillförd energi'!$B$1:$AQ$1,0),FALSE)</f>
        <v>0</v>
      </c>
      <c r="Z394" s="73">
        <f>VLOOKUP($B394,'Tillförd energi'!$B$2:$AS$506,MATCH(Z$1,'Tillförd energi'!$B$1:$AQ$1,0),FALSE)</f>
        <v>0</v>
      </c>
      <c r="AA394" s="73">
        <f>VLOOKUP($B394,'Tillförd energi'!$B$2:$AS$506,MATCH(AA$1,'Tillförd energi'!$B$1:$AQ$1,0),FALSE)</f>
        <v>0</v>
      </c>
      <c r="AB394" s="73">
        <f>VLOOKUP($B394,'Tillförd energi'!$B$2:$AS$506,MATCH(AB$1,'Tillförd energi'!$B$1:$AQ$1,0),FALSE)</f>
        <v>0</v>
      </c>
      <c r="AC394" s="73">
        <f>VLOOKUP($B394,'Tillförd energi'!$B$2:$AS$506,MATCH(AC$1,'Tillförd energi'!$B$1:$AQ$1,0),FALSE)</f>
        <v>0</v>
      </c>
      <c r="AD394" s="73">
        <f>VLOOKUP($B394,'Tillförd energi'!$B$2:$AS$506,MATCH(AD$1,'Tillförd energi'!$B$1:$AQ$1,0),FALSE)</f>
        <v>0</v>
      </c>
      <c r="AF394" s="73">
        <f>VLOOKUP($B394,'Tillförd energi'!$B$2:$AS$506,MATCH(AF$1,'Tillförd energi'!$B$1:$AQ$1,0),FALSE)</f>
        <v>0</v>
      </c>
      <c r="AH394" s="73">
        <f>IFERROR(VLOOKUP(B394,Miljö!$B$1:$S$476,9,FALSE)/1,0)</f>
        <v>0</v>
      </c>
      <c r="AJ394" s="81" t="str">
        <f>IFERROR(VLOOKUP($B394,Miljö!$B$1:$S$500,MATCH("hjälpel exklusive kraftvärme (GWh)",Miljö!$B$1:$V$1,0),FALSE)/1,"")</f>
        <v/>
      </c>
      <c r="AK394" s="81">
        <f t="shared" si="66"/>
        <v>0</v>
      </c>
      <c r="AL394" s="81">
        <f>VLOOKUP($B394,'Slutlig allokering'!$B$2:$AL$462,MATCH("Hjälpel kraftvärme",'Slutlig allokering'!$B$2:$AL$2,0),FALSE)</f>
        <v>0</v>
      </c>
      <c r="AN394" s="73">
        <f t="shared" si="67"/>
        <v>0</v>
      </c>
      <c r="AO394" s="73">
        <f t="shared" si="68"/>
        <v>0</v>
      </c>
      <c r="AP394" s="73" t="str">
        <f>IF(ISERROR(1/VLOOKUP($B394,Leveranser!$B$1:$S$500,MATCH("såld värme (gwh)",Leveranser!$B$1:$S$1,0),FALSE)),"",VLOOKUP($B394,Leveranser!$B$1:$S$500,MATCH("såld värme (gwh)",Leveranser!$B$1:$S$1,0),FALSE))</f>
        <v/>
      </c>
      <c r="AQ394" s="73">
        <f>VLOOKUP($B394,Leveranser!$B$1:$Y$500,MATCH("Totalt såld fjärrvärme till andra fjärrvärmeföretag",Leveranser!$B$1:$AA$1,0),FALSE)</f>
        <v>0</v>
      </c>
      <c r="AR394" s="73">
        <f>IF(ISERROR(1/VLOOKUP($B394,Miljö!$B$1:$S$500,MATCH("Såld mängd produktionsspecifik fjärrvärme (GWh)",Miljö!$B$1:$R$1,0),FALSE)),0,VLOOKUP($B394,Miljö!$B$1:$S$500,MATCH("Såld mängd produktionsspecifik fjärrvärme (GWh)",Miljö!$B$1:$R$1,0),FALSE))</f>
        <v>0</v>
      </c>
      <c r="AS394" s="82" t="str">
        <f t="shared" si="73"/>
        <v/>
      </c>
      <c r="AU394" s="73" t="str">
        <f>VLOOKUP($B394,'Miljövärden urval för publ'!$B$2:$I$486,7,FALSE)</f>
        <v>Nej</v>
      </c>
      <c r="AV394" s="73" t="str">
        <f>VLOOKUP($B394,'Miljövärden urval för publ'!$B$2:$I$486,6,FALSE)</f>
        <v>Nej</v>
      </c>
      <c r="AZ394" s="73">
        <f t="shared" si="69"/>
        <v>0</v>
      </c>
      <c r="BA394" s="73">
        <f t="shared" si="74"/>
        <v>0</v>
      </c>
      <c r="BB394" s="73">
        <f t="shared" si="70"/>
        <v>0</v>
      </c>
      <c r="BC394" s="73">
        <f t="shared" si="71"/>
        <v>0</v>
      </c>
      <c r="BE394" s="73">
        <f t="shared" si="75"/>
        <v>0</v>
      </c>
      <c r="BF394" s="73">
        <f t="shared" si="76"/>
        <v>0</v>
      </c>
      <c r="BH394" s="73">
        <f t="shared" si="72"/>
        <v>0</v>
      </c>
    </row>
    <row r="395" spans="1:60" ht="15" x14ac:dyDescent="0.25">
      <c r="A395" t="s">
        <v>514</v>
      </c>
      <c r="B395" t="s">
        <v>515</v>
      </c>
      <c r="C395" s="73">
        <f>VLOOKUP($B395,'Tillförd energi'!$B$2:$AS$506,MATCH(C$1,'Tillförd energi'!$B$1:$AQ$1,0),FALSE)</f>
        <v>0</v>
      </c>
      <c r="D395" s="73">
        <f>VLOOKUP($B395,'Tillförd energi'!$B$2:$AS$506,MATCH(D$1,'Tillförd energi'!$B$1:$AQ$1,0),FALSE)</f>
        <v>0.06</v>
      </c>
      <c r="E395" s="73">
        <f>VLOOKUP($B395,'Tillförd energi'!$B$2:$AS$506,MATCH(E$1,'Tillförd energi'!$B$1:$AQ$1,0),FALSE)</f>
        <v>0</v>
      </c>
      <c r="F395" s="73">
        <f>VLOOKUP($B395,'Tillförd energi'!$B$2:$AS$506,MATCH(F$1,'Tillförd energi'!$B$1:$AQ$1,0),FALSE)</f>
        <v>0</v>
      </c>
      <c r="G395" s="73">
        <f>VLOOKUP($B395,'Tillförd energi'!$B$2:$AS$506,MATCH(G$1,'Tillförd energi'!$B$1:$AQ$1,0),FALSE)</f>
        <v>0</v>
      </c>
      <c r="H395" s="73">
        <f>VLOOKUP($B395,'Tillförd energi'!$B$2:$AS$506,MATCH(H$1,'Tillförd energi'!$B$1:$AQ$1,0),FALSE)</f>
        <v>0</v>
      </c>
      <c r="I395" s="73">
        <f>VLOOKUP($B395,'Tillförd energi'!$B$2:$AS$506,MATCH(I$1,'Tillförd energi'!$B$1:$AQ$1,0),FALSE)</f>
        <v>0</v>
      </c>
      <c r="J395" s="73">
        <f>VLOOKUP($B395,'Tillförd energi'!$B$2:$AS$506,MATCH(J$1,'Tillförd energi'!$B$1:$AQ$1,0),FALSE)</f>
        <v>0</v>
      </c>
      <c r="K395" s="73">
        <f>VLOOKUP($B395,'Tillförd energi'!$B$2:$AS$506,MATCH(K$1,'Tillförd energi'!$B$1:$AQ$1,0),FALSE)</f>
        <v>0</v>
      </c>
      <c r="L395" s="73">
        <f>VLOOKUP($B395,'Tillförd energi'!$B$2:$AS$506,MATCH(L$1,'Tillförd energi'!$B$1:$AQ$1,0),FALSE)</f>
        <v>0.45</v>
      </c>
      <c r="M395" s="73">
        <f>VLOOKUP($B395,'Tillförd energi'!$B$2:$AS$506,MATCH(M$1,'Tillförd energi'!$B$1:$AQ$1,0),FALSE)</f>
        <v>5.0999999999999996</v>
      </c>
      <c r="N395" s="73">
        <f>VLOOKUP($B395,'Tillförd energi'!$B$2:$AS$506,MATCH(N$1,'Tillförd energi'!$B$1:$AQ$1,0),FALSE)</f>
        <v>3.7</v>
      </c>
      <c r="O395" s="73">
        <f>VLOOKUP($B395,'Tillförd energi'!$B$2:$AS$506,MATCH(O$1,'Tillförd energi'!$B$1:$AQ$1,0),FALSE)</f>
        <v>24.7</v>
      </c>
      <c r="P395" s="73">
        <f>VLOOKUP($B395,'Tillförd energi'!$B$2:$AS$506,MATCH(P$1,'Tillförd energi'!$B$1:$AQ$1,0),FALSE)</f>
        <v>0.50058800000000003</v>
      </c>
      <c r="Q395" s="73">
        <f>VLOOKUP($B395,'Tillförd energi'!$B$2:$AS$506,MATCH(Q$1,'Tillförd energi'!$B$1:$AQ$1,0),FALSE)</f>
        <v>0</v>
      </c>
      <c r="R395" s="73">
        <f>VLOOKUP($B395,'Tillförd energi'!$B$2:$AS$506,MATCH(R$1,'Tillförd energi'!$B$1:$AQ$1,0),FALSE)</f>
        <v>0</v>
      </c>
      <c r="S395" s="73">
        <f>VLOOKUP($B395,'Tillförd energi'!$B$2:$AS$506,MATCH(S$1,'Tillförd energi'!$B$1:$AQ$1,0),FALSE)</f>
        <v>0</v>
      </c>
      <c r="T395" s="73">
        <f>VLOOKUP($B395,'Tillförd energi'!$B$2:$AS$506,MATCH(T$1,'Tillförd energi'!$B$1:$AQ$1,0),FALSE)</f>
        <v>0</v>
      </c>
      <c r="U395" s="73">
        <f>VLOOKUP($B395,'Tillförd energi'!$B$2:$AS$506,MATCH(U$1,'Tillförd energi'!$B$1:$AQ$1,0),FALSE)</f>
        <v>0</v>
      </c>
      <c r="V395" s="73">
        <f>VLOOKUP($B395,'Tillförd energi'!$B$2:$AS$506,MATCH(V$1,'Tillförd energi'!$B$1:$AQ$1,0),FALSE)</f>
        <v>0</v>
      </c>
      <c r="W395" s="73">
        <f>VLOOKUP($B395,'Tillförd energi'!$B$2:$AS$506,MATCH(W$1,'Tillförd energi'!$B$1:$AQ$1,0),FALSE)</f>
        <v>0</v>
      </c>
      <c r="X395" s="73">
        <f>VLOOKUP($B395,'Tillförd energi'!$B$2:$AS$506,MATCH(X$1,'Tillförd energi'!$B$1:$AQ$1,0),FALSE)</f>
        <v>0</v>
      </c>
      <c r="Y395" s="73">
        <f>VLOOKUP($B395,'Tillförd energi'!$B$2:$AS$506,MATCH(Y$1,'Tillförd energi'!$B$1:$AQ$1,0),FALSE)</f>
        <v>0</v>
      </c>
      <c r="Z395" s="73">
        <f>VLOOKUP($B395,'Tillförd energi'!$B$2:$AS$506,MATCH(Z$1,'Tillförd energi'!$B$1:$AQ$1,0),FALSE)</f>
        <v>0</v>
      </c>
      <c r="AA395" s="73">
        <f>VLOOKUP($B395,'Tillförd energi'!$B$2:$AS$506,MATCH(AA$1,'Tillförd energi'!$B$1:$AQ$1,0),FALSE)</f>
        <v>0</v>
      </c>
      <c r="AB395" s="73">
        <f>VLOOKUP($B395,'Tillförd energi'!$B$2:$AS$506,MATCH(AB$1,'Tillförd energi'!$B$1:$AQ$1,0),FALSE)</f>
        <v>0</v>
      </c>
      <c r="AC395" s="73">
        <f>VLOOKUP($B395,'Tillförd energi'!$B$2:$AS$506,MATCH(AC$1,'Tillförd energi'!$B$1:$AQ$1,0),FALSE)</f>
        <v>0</v>
      </c>
      <c r="AD395" s="73">
        <f>VLOOKUP($B395,'Tillförd energi'!$B$2:$AS$506,MATCH(AD$1,'Tillförd energi'!$B$1:$AQ$1,0),FALSE)</f>
        <v>0</v>
      </c>
      <c r="AF395" s="73">
        <f>VLOOKUP($B395,'Tillförd energi'!$B$2:$AS$506,MATCH(AF$1,'Tillförd energi'!$B$1:$AQ$1,0),FALSE)</f>
        <v>0.65</v>
      </c>
      <c r="AH395" s="73">
        <f>IFERROR(VLOOKUP(B395,Miljö!$B$1:$S$476,9,FALSE)/1,0)</f>
        <v>0</v>
      </c>
      <c r="AJ395" s="81">
        <f>IFERROR(VLOOKUP($B395,Miljö!$B$1:$S$500,MATCH("hjälpel exklusive kraftvärme (GWh)",Miljö!$B$1:$V$1,0),FALSE)/1,"")</f>
        <v>0.65</v>
      </c>
      <c r="AK395" s="81">
        <f t="shared" si="66"/>
        <v>0.65</v>
      </c>
      <c r="AL395" s="81">
        <f>VLOOKUP($B395,'Slutlig allokering'!$B$2:$AL$462,MATCH("Hjälpel kraftvärme",'Slutlig allokering'!$B$2:$AL$2,0),FALSE)</f>
        <v>0</v>
      </c>
      <c r="AN395" s="73">
        <f t="shared" si="67"/>
        <v>35.160587999999997</v>
      </c>
      <c r="AO395" s="73">
        <f t="shared" si="68"/>
        <v>35.160587999999997</v>
      </c>
      <c r="AP395" s="73">
        <f>IF(ISERROR(1/VLOOKUP($B395,Leveranser!$B$1:$S$500,MATCH("såld värme (gwh)",Leveranser!$B$1:$S$1,0),FALSE)),"",VLOOKUP($B395,Leveranser!$B$1:$S$500,MATCH("såld värme (gwh)",Leveranser!$B$1:$S$1,0),FALSE))</f>
        <v>32.4</v>
      </c>
      <c r="AQ395" s="73">
        <f>VLOOKUP($B395,Leveranser!$B$1:$Y$500,MATCH("Totalt såld fjärrvärme till andra fjärrvärmeföretag",Leveranser!$B$1:$AA$1,0),FALSE)</f>
        <v>0</v>
      </c>
      <c r="AR395" s="73">
        <f>IF(ISERROR(1/VLOOKUP($B395,Miljö!$B$1:$S$500,MATCH("Såld mängd produktionsspecifik fjärrvärme (GWh)",Miljö!$B$1:$R$1,0),FALSE)),0,VLOOKUP($B395,Miljö!$B$1:$S$500,MATCH("Såld mängd produktionsspecifik fjärrvärme (GWh)",Miljö!$B$1:$R$1,0),FALSE))</f>
        <v>0</v>
      </c>
      <c r="AS395" s="82">
        <f t="shared" si="73"/>
        <v>0.9214862959629686</v>
      </c>
      <c r="AU395" s="73" t="str">
        <f>VLOOKUP($B395,'Miljövärden urval för publ'!$B$2:$I$486,7,FALSE)</f>
        <v>Ja</v>
      </c>
      <c r="AV395" s="73" t="str">
        <f>VLOOKUP($B395,'Miljövärden urval för publ'!$B$2:$I$486,6,FALSE)</f>
        <v>Nej</v>
      </c>
      <c r="AZ395" s="73">
        <f t="shared" si="69"/>
        <v>0.65</v>
      </c>
      <c r="BA395" s="73">
        <f t="shared" si="74"/>
        <v>0</v>
      </c>
      <c r="BB395" s="73">
        <f t="shared" si="70"/>
        <v>34.450588000000003</v>
      </c>
      <c r="BC395" s="73">
        <f t="shared" si="71"/>
        <v>0</v>
      </c>
      <c r="BE395" s="73">
        <f t="shared" si="75"/>
        <v>0</v>
      </c>
      <c r="BF395" s="73">
        <f t="shared" si="76"/>
        <v>0</v>
      </c>
      <c r="BH395" s="73">
        <f t="shared" si="72"/>
        <v>34.450588000000003</v>
      </c>
    </row>
    <row r="396" spans="1:60" ht="15" x14ac:dyDescent="0.25">
      <c r="A396" t="s">
        <v>516</v>
      </c>
      <c r="B396" t="s">
        <v>517</v>
      </c>
      <c r="C396" s="73">
        <f>VLOOKUP($B396,'Tillförd energi'!$B$2:$AS$506,MATCH(C$1,'Tillförd energi'!$B$1:$AQ$1,0),FALSE)</f>
        <v>0</v>
      </c>
      <c r="D396" s="73">
        <f>VLOOKUP($B396,'Tillförd energi'!$B$2:$AS$506,MATCH(D$1,'Tillförd energi'!$B$1:$AQ$1,0),FALSE)</f>
        <v>0.39</v>
      </c>
      <c r="E396" s="73">
        <f>VLOOKUP($B396,'Tillförd energi'!$B$2:$AS$506,MATCH(E$1,'Tillförd energi'!$B$1:$AQ$1,0),FALSE)</f>
        <v>0</v>
      </c>
      <c r="F396" s="73">
        <f>VLOOKUP($B396,'Tillförd energi'!$B$2:$AS$506,MATCH(F$1,'Tillförd energi'!$B$1:$AQ$1,0),FALSE)</f>
        <v>0</v>
      </c>
      <c r="G396" s="73">
        <f>VLOOKUP($B396,'Tillförd energi'!$B$2:$AS$506,MATCH(G$1,'Tillförd energi'!$B$1:$AQ$1,0),FALSE)</f>
        <v>0</v>
      </c>
      <c r="H396" s="73">
        <f>VLOOKUP($B396,'Tillförd energi'!$B$2:$AS$506,MATCH(H$1,'Tillförd energi'!$B$1:$AQ$1,0),FALSE)</f>
        <v>0</v>
      </c>
      <c r="I396" s="73">
        <f>VLOOKUP($B396,'Tillförd energi'!$B$2:$AS$506,MATCH(I$1,'Tillförd energi'!$B$1:$AQ$1,0),FALSE)</f>
        <v>0</v>
      </c>
      <c r="J396" s="73">
        <f>VLOOKUP($B396,'Tillförd energi'!$B$2:$AS$506,MATCH(J$1,'Tillförd energi'!$B$1:$AQ$1,0),FALSE)</f>
        <v>0</v>
      </c>
      <c r="K396" s="73">
        <f>VLOOKUP($B396,'Tillförd energi'!$B$2:$AS$506,MATCH(K$1,'Tillförd energi'!$B$1:$AQ$1,0),FALSE)</f>
        <v>0</v>
      </c>
      <c r="L396" s="73">
        <f>VLOOKUP($B396,'Tillförd energi'!$B$2:$AS$506,MATCH(L$1,'Tillförd energi'!$B$1:$AQ$1,0),FALSE)</f>
        <v>0</v>
      </c>
      <c r="M396" s="73">
        <f>VLOOKUP($B396,'Tillförd energi'!$B$2:$AS$506,MATCH(M$1,'Tillförd energi'!$B$1:$AQ$1,0),FALSE)</f>
        <v>0</v>
      </c>
      <c r="N396" s="73">
        <f>VLOOKUP($B396,'Tillförd energi'!$B$2:$AS$506,MATCH(N$1,'Tillförd energi'!$B$1:$AQ$1,0),FALSE)</f>
        <v>0</v>
      </c>
      <c r="O396" s="73">
        <f>VLOOKUP($B396,'Tillförd energi'!$B$2:$AS$506,MATCH(O$1,'Tillförd energi'!$B$1:$AQ$1,0),FALSE)</f>
        <v>0</v>
      </c>
      <c r="P396" s="73">
        <f>VLOOKUP($B396,'Tillförd energi'!$B$2:$AS$506,MATCH(P$1,'Tillförd energi'!$B$1:$AQ$1,0),FALSE)</f>
        <v>0</v>
      </c>
      <c r="Q396" s="73">
        <f>VLOOKUP($B396,'Tillförd energi'!$B$2:$AS$506,MATCH(Q$1,'Tillförd energi'!$B$1:$AQ$1,0),FALSE)</f>
        <v>1.49</v>
      </c>
      <c r="R396" s="73">
        <f>VLOOKUP($B396,'Tillförd energi'!$B$2:$AS$506,MATCH(R$1,'Tillförd energi'!$B$1:$AQ$1,0),FALSE)</f>
        <v>0</v>
      </c>
      <c r="S396" s="73">
        <f>VLOOKUP($B396,'Tillförd energi'!$B$2:$AS$506,MATCH(S$1,'Tillförd energi'!$B$1:$AQ$1,0),FALSE)</f>
        <v>0</v>
      </c>
      <c r="T396" s="73">
        <f>VLOOKUP($B396,'Tillförd energi'!$B$2:$AS$506,MATCH(T$1,'Tillförd energi'!$B$1:$AQ$1,0),FALSE)</f>
        <v>0</v>
      </c>
      <c r="U396" s="73">
        <f>VLOOKUP($B396,'Tillförd energi'!$B$2:$AS$506,MATCH(U$1,'Tillförd energi'!$B$1:$AQ$1,0),FALSE)</f>
        <v>0</v>
      </c>
      <c r="V396" s="73">
        <f>VLOOKUP($B396,'Tillförd energi'!$B$2:$AS$506,MATCH(V$1,'Tillförd energi'!$B$1:$AQ$1,0),FALSE)</f>
        <v>0</v>
      </c>
      <c r="W396" s="73">
        <f>VLOOKUP($B396,'Tillförd energi'!$B$2:$AS$506,MATCH(W$1,'Tillförd energi'!$B$1:$AQ$1,0),FALSE)</f>
        <v>0</v>
      </c>
      <c r="X396" s="73">
        <f>VLOOKUP($B396,'Tillförd energi'!$B$2:$AS$506,MATCH(X$1,'Tillförd energi'!$B$1:$AQ$1,0),FALSE)</f>
        <v>0</v>
      </c>
      <c r="Y396" s="73">
        <f>VLOOKUP($B396,'Tillförd energi'!$B$2:$AS$506,MATCH(Y$1,'Tillförd energi'!$B$1:$AQ$1,0),FALSE)</f>
        <v>0</v>
      </c>
      <c r="Z396" s="73">
        <f>VLOOKUP($B396,'Tillförd energi'!$B$2:$AS$506,MATCH(Z$1,'Tillförd energi'!$B$1:$AQ$1,0),FALSE)</f>
        <v>0</v>
      </c>
      <c r="AA396" s="73">
        <f>VLOOKUP($B396,'Tillförd energi'!$B$2:$AS$506,MATCH(AA$1,'Tillförd energi'!$B$1:$AQ$1,0),FALSE)</f>
        <v>0</v>
      </c>
      <c r="AB396" s="73">
        <f>VLOOKUP($B396,'Tillförd energi'!$B$2:$AS$506,MATCH(AB$1,'Tillförd energi'!$B$1:$AQ$1,0),FALSE)</f>
        <v>0</v>
      </c>
      <c r="AC396" s="73">
        <f>VLOOKUP($B396,'Tillförd energi'!$B$2:$AS$506,MATCH(AC$1,'Tillförd energi'!$B$1:$AQ$1,0),FALSE)</f>
        <v>0</v>
      </c>
      <c r="AD396" s="73">
        <f>VLOOKUP($B396,'Tillförd energi'!$B$2:$AS$506,MATCH(AD$1,'Tillförd energi'!$B$1:$AQ$1,0),FALSE)</f>
        <v>0</v>
      </c>
      <c r="AF396" s="73">
        <f>VLOOKUP($B396,'Tillförd energi'!$B$2:$AS$506,MATCH(AF$1,'Tillförd energi'!$B$1:$AQ$1,0),FALSE)</f>
        <v>0.04</v>
      </c>
      <c r="AH396" s="73">
        <f>IFERROR(VLOOKUP(B396,Miljö!$B$1:$S$476,9,FALSE)/1,0)</f>
        <v>0</v>
      </c>
      <c r="AJ396" s="81">
        <f>IFERROR(VLOOKUP($B396,Miljö!$B$1:$S$500,MATCH("hjälpel exklusive kraftvärme (GWh)",Miljö!$B$1:$V$1,0),FALSE)/1,"")</f>
        <v>0.04</v>
      </c>
      <c r="AK396" s="81">
        <f t="shared" si="66"/>
        <v>0.04</v>
      </c>
      <c r="AL396" s="81">
        <f>VLOOKUP($B396,'Slutlig allokering'!$B$2:$AL$462,MATCH("Hjälpel kraftvärme",'Slutlig allokering'!$B$2:$AL$2,0),FALSE)</f>
        <v>0</v>
      </c>
      <c r="AN396" s="73">
        <f t="shared" si="67"/>
        <v>1.92</v>
      </c>
      <c r="AO396" s="73">
        <f t="shared" si="68"/>
        <v>1.92</v>
      </c>
      <c r="AP396" s="73">
        <f>IF(ISERROR(1/VLOOKUP($B396,Leveranser!$B$1:$S$500,MATCH("såld värme (gwh)",Leveranser!$B$1:$S$1,0),FALSE)),"",VLOOKUP($B396,Leveranser!$B$1:$S$500,MATCH("såld värme (gwh)",Leveranser!$B$1:$S$1,0),FALSE))</f>
        <v>1.22</v>
      </c>
      <c r="AQ396" s="73">
        <f>VLOOKUP($B396,Leveranser!$B$1:$Y$500,MATCH("Totalt såld fjärrvärme till andra fjärrvärmeföretag",Leveranser!$B$1:$AA$1,0),FALSE)</f>
        <v>0</v>
      </c>
      <c r="AR396" s="73">
        <f>IF(ISERROR(1/VLOOKUP($B396,Miljö!$B$1:$S$500,MATCH("Såld mängd produktionsspecifik fjärrvärme (GWh)",Miljö!$B$1:$R$1,0),FALSE)),0,VLOOKUP($B396,Miljö!$B$1:$S$500,MATCH("Såld mängd produktionsspecifik fjärrvärme (GWh)",Miljö!$B$1:$R$1,0),FALSE))</f>
        <v>0</v>
      </c>
      <c r="AS396" s="82">
        <f t="shared" si="73"/>
        <v>0.63541666666666663</v>
      </c>
      <c r="AU396" s="73" t="str">
        <f>VLOOKUP($B396,'Miljövärden urval för publ'!$B$2:$I$486,7,FALSE)</f>
        <v>Ja</v>
      </c>
      <c r="AV396" s="73" t="str">
        <f>VLOOKUP($B396,'Miljövärden urval för publ'!$B$2:$I$486,6,FALSE)</f>
        <v>Ja</v>
      </c>
      <c r="AZ396" s="73">
        <f t="shared" si="69"/>
        <v>0.04</v>
      </c>
      <c r="BA396" s="73">
        <f t="shared" si="74"/>
        <v>0</v>
      </c>
      <c r="BB396" s="73">
        <f t="shared" si="70"/>
        <v>0</v>
      </c>
      <c r="BC396" s="73">
        <f t="shared" si="71"/>
        <v>1.49</v>
      </c>
      <c r="BE396" s="73">
        <f t="shared" si="75"/>
        <v>0</v>
      </c>
      <c r="BF396" s="73">
        <f t="shared" si="76"/>
        <v>0</v>
      </c>
      <c r="BH396" s="73">
        <f t="shared" si="72"/>
        <v>1.49</v>
      </c>
    </row>
    <row r="397" spans="1:60" ht="15" x14ac:dyDescent="0.25">
      <c r="A397" t="s">
        <v>516</v>
      </c>
      <c r="B397" t="s">
        <v>518</v>
      </c>
      <c r="C397" s="73">
        <f>VLOOKUP($B397,'Tillförd energi'!$B$2:$AS$506,MATCH(C$1,'Tillförd energi'!$B$1:$AQ$1,0),FALSE)</f>
        <v>0</v>
      </c>
      <c r="D397" s="73">
        <f>VLOOKUP($B397,'Tillförd energi'!$B$2:$AS$506,MATCH(D$1,'Tillförd energi'!$B$1:$AQ$1,0),FALSE)</f>
        <v>0.24</v>
      </c>
      <c r="E397" s="73">
        <f>VLOOKUP($B397,'Tillförd energi'!$B$2:$AS$506,MATCH(E$1,'Tillförd energi'!$B$1:$AQ$1,0),FALSE)</f>
        <v>0</v>
      </c>
      <c r="F397" s="73">
        <f>VLOOKUP($B397,'Tillförd energi'!$B$2:$AS$506,MATCH(F$1,'Tillförd energi'!$B$1:$AQ$1,0),FALSE)</f>
        <v>0</v>
      </c>
      <c r="G397" s="73">
        <f>VLOOKUP($B397,'Tillförd energi'!$B$2:$AS$506,MATCH(G$1,'Tillförd energi'!$B$1:$AQ$1,0),FALSE)</f>
        <v>0</v>
      </c>
      <c r="H397" s="73">
        <f>VLOOKUP($B397,'Tillförd energi'!$B$2:$AS$506,MATCH(H$1,'Tillförd energi'!$B$1:$AQ$1,0),FALSE)</f>
        <v>0</v>
      </c>
      <c r="I397" s="73">
        <f>VLOOKUP($B397,'Tillförd energi'!$B$2:$AS$506,MATCH(I$1,'Tillförd energi'!$B$1:$AQ$1,0),FALSE)</f>
        <v>0</v>
      </c>
      <c r="J397" s="73">
        <f>VLOOKUP($B397,'Tillförd energi'!$B$2:$AS$506,MATCH(J$1,'Tillförd energi'!$B$1:$AQ$1,0),FALSE)</f>
        <v>0</v>
      </c>
      <c r="K397" s="73">
        <f>VLOOKUP($B397,'Tillförd energi'!$B$2:$AS$506,MATCH(K$1,'Tillförd energi'!$B$1:$AQ$1,0),FALSE)</f>
        <v>0</v>
      </c>
      <c r="L397" s="73">
        <f>VLOOKUP($B397,'Tillförd energi'!$B$2:$AS$506,MATCH(L$1,'Tillförd energi'!$B$1:$AQ$1,0),FALSE)</f>
        <v>0</v>
      </c>
      <c r="M397" s="73">
        <f>VLOOKUP($B397,'Tillförd energi'!$B$2:$AS$506,MATCH(M$1,'Tillförd energi'!$B$1:$AQ$1,0),FALSE)</f>
        <v>0</v>
      </c>
      <c r="N397" s="73">
        <f>VLOOKUP($B397,'Tillförd energi'!$B$2:$AS$506,MATCH(N$1,'Tillförd energi'!$B$1:$AQ$1,0),FALSE)</f>
        <v>0</v>
      </c>
      <c r="O397" s="73">
        <f>VLOOKUP($B397,'Tillförd energi'!$B$2:$AS$506,MATCH(O$1,'Tillförd energi'!$B$1:$AQ$1,0),FALSE)</f>
        <v>0</v>
      </c>
      <c r="P397" s="73">
        <f>VLOOKUP($B397,'Tillförd energi'!$B$2:$AS$506,MATCH(P$1,'Tillförd energi'!$B$1:$AQ$1,0),FALSE)</f>
        <v>0</v>
      </c>
      <c r="Q397" s="73">
        <f>VLOOKUP($B397,'Tillförd energi'!$B$2:$AS$506,MATCH(Q$1,'Tillförd energi'!$B$1:$AQ$1,0),FALSE)</f>
        <v>0</v>
      </c>
      <c r="R397" s="73">
        <f>VLOOKUP($B397,'Tillförd energi'!$B$2:$AS$506,MATCH(R$1,'Tillförd energi'!$B$1:$AQ$1,0),FALSE)</f>
        <v>5.04</v>
      </c>
      <c r="S397" s="73">
        <f>VLOOKUP($B397,'Tillförd energi'!$B$2:$AS$506,MATCH(S$1,'Tillförd energi'!$B$1:$AQ$1,0),FALSE)</f>
        <v>0</v>
      </c>
      <c r="T397" s="73">
        <f>VLOOKUP($B397,'Tillförd energi'!$B$2:$AS$506,MATCH(T$1,'Tillförd energi'!$B$1:$AQ$1,0),FALSE)</f>
        <v>0</v>
      </c>
      <c r="U397" s="73">
        <f>VLOOKUP($B397,'Tillförd energi'!$B$2:$AS$506,MATCH(U$1,'Tillförd energi'!$B$1:$AQ$1,0),FALSE)</f>
        <v>0</v>
      </c>
      <c r="V397" s="73">
        <f>VLOOKUP($B397,'Tillförd energi'!$B$2:$AS$506,MATCH(V$1,'Tillförd energi'!$B$1:$AQ$1,0),FALSE)</f>
        <v>0</v>
      </c>
      <c r="W397" s="73">
        <f>VLOOKUP($B397,'Tillförd energi'!$B$2:$AS$506,MATCH(W$1,'Tillförd energi'!$B$1:$AQ$1,0),FALSE)</f>
        <v>0</v>
      </c>
      <c r="X397" s="73">
        <f>VLOOKUP($B397,'Tillförd energi'!$B$2:$AS$506,MATCH(X$1,'Tillförd energi'!$B$1:$AQ$1,0),FALSE)</f>
        <v>0</v>
      </c>
      <c r="Y397" s="73">
        <f>VLOOKUP($B397,'Tillförd energi'!$B$2:$AS$506,MATCH(Y$1,'Tillförd energi'!$B$1:$AQ$1,0),FALSE)</f>
        <v>0.42</v>
      </c>
      <c r="Z397" s="73">
        <f>VLOOKUP($B397,'Tillförd energi'!$B$2:$AS$506,MATCH(Z$1,'Tillförd energi'!$B$1:$AQ$1,0),FALSE)</f>
        <v>0</v>
      </c>
      <c r="AA397" s="73">
        <f>VLOOKUP($B397,'Tillförd energi'!$B$2:$AS$506,MATCH(AA$1,'Tillförd energi'!$B$1:$AQ$1,0),FALSE)</f>
        <v>0</v>
      </c>
      <c r="AB397" s="73">
        <f>VLOOKUP($B397,'Tillförd energi'!$B$2:$AS$506,MATCH(AB$1,'Tillförd energi'!$B$1:$AQ$1,0),FALSE)</f>
        <v>0</v>
      </c>
      <c r="AC397" s="73">
        <f>VLOOKUP($B397,'Tillförd energi'!$B$2:$AS$506,MATCH(AC$1,'Tillförd energi'!$B$1:$AQ$1,0),FALSE)</f>
        <v>0</v>
      </c>
      <c r="AD397" s="73">
        <f>VLOOKUP($B397,'Tillförd energi'!$B$2:$AS$506,MATCH(AD$1,'Tillförd energi'!$B$1:$AQ$1,0),FALSE)</f>
        <v>0</v>
      </c>
      <c r="AF397" s="73">
        <f>VLOOKUP($B397,'Tillförd energi'!$B$2:$AS$506,MATCH(AF$1,'Tillförd energi'!$B$1:$AQ$1,0),FALSE)</f>
        <v>8.6999999999999994E-2</v>
      </c>
      <c r="AH397" s="73">
        <f>IFERROR(VLOOKUP(B397,Miljö!$B$1:$S$476,9,FALSE)/1,0)</f>
        <v>0</v>
      </c>
      <c r="AJ397" s="81">
        <f>IFERROR(VLOOKUP($B397,Miljö!$B$1:$S$500,MATCH("hjälpel exklusive kraftvärme (GWh)",Miljö!$B$1:$V$1,0),FALSE)/1,"")</f>
        <v>8.6999999999999994E-2</v>
      </c>
      <c r="AK397" s="81">
        <f t="shared" si="66"/>
        <v>8.6999999999999994E-2</v>
      </c>
      <c r="AL397" s="81">
        <f>VLOOKUP($B397,'Slutlig allokering'!$B$2:$AL$462,MATCH("Hjälpel kraftvärme",'Slutlig allokering'!$B$2:$AL$2,0),FALSE)</f>
        <v>0</v>
      </c>
      <c r="AN397" s="73">
        <f t="shared" si="67"/>
        <v>5.7869999999999999</v>
      </c>
      <c r="AO397" s="73">
        <f t="shared" si="68"/>
        <v>5.7869999999999999</v>
      </c>
      <c r="AP397" s="73">
        <f>IF(ISERROR(1/VLOOKUP($B397,Leveranser!$B$1:$S$500,MATCH("såld värme (gwh)",Leveranser!$B$1:$S$1,0),FALSE)),"",VLOOKUP($B397,Leveranser!$B$1:$S$500,MATCH("såld värme (gwh)",Leveranser!$B$1:$S$1,0),FALSE))</f>
        <v>3.87</v>
      </c>
      <c r="AQ397" s="73">
        <f>VLOOKUP($B397,Leveranser!$B$1:$Y$500,MATCH("Totalt såld fjärrvärme till andra fjärrvärmeföretag",Leveranser!$B$1:$AA$1,0),FALSE)</f>
        <v>0</v>
      </c>
      <c r="AR397" s="73">
        <f>IF(ISERROR(1/VLOOKUP($B397,Miljö!$B$1:$S$500,MATCH("Såld mängd produktionsspecifik fjärrvärme (GWh)",Miljö!$B$1:$R$1,0),FALSE)),0,VLOOKUP($B397,Miljö!$B$1:$S$500,MATCH("Såld mängd produktionsspecifik fjärrvärme (GWh)",Miljö!$B$1:$R$1,0),FALSE))</f>
        <v>0</v>
      </c>
      <c r="AS397" s="82">
        <f t="shared" si="73"/>
        <v>0.66874027993779162</v>
      </c>
      <c r="AU397" s="73" t="str">
        <f>VLOOKUP($B397,'Miljövärden urval för publ'!$B$2:$I$486,7,FALSE)</f>
        <v>Ja</v>
      </c>
      <c r="AV397" s="73" t="str">
        <f>VLOOKUP($B397,'Miljövärden urval för publ'!$B$2:$I$486,6,FALSE)</f>
        <v>Nej</v>
      </c>
      <c r="AZ397" s="73">
        <f t="shared" si="69"/>
        <v>0.50700000000000001</v>
      </c>
      <c r="BA397" s="73">
        <f t="shared" si="74"/>
        <v>0</v>
      </c>
      <c r="BB397" s="73">
        <f t="shared" si="70"/>
        <v>0</v>
      </c>
      <c r="BC397" s="73">
        <f t="shared" si="71"/>
        <v>5.04</v>
      </c>
      <c r="BE397" s="73">
        <f t="shared" si="75"/>
        <v>0</v>
      </c>
      <c r="BF397" s="73">
        <f t="shared" si="76"/>
        <v>0</v>
      </c>
      <c r="BH397" s="73">
        <f t="shared" si="72"/>
        <v>5.04</v>
      </c>
    </row>
    <row r="398" spans="1:60" ht="15" x14ac:dyDescent="0.25">
      <c r="A398" t="s">
        <v>516</v>
      </c>
      <c r="B398" t="s">
        <v>519</v>
      </c>
      <c r="C398" s="73">
        <f>VLOOKUP($B398,'Tillförd energi'!$B$2:$AS$506,MATCH(C$1,'Tillförd energi'!$B$1:$AQ$1,0),FALSE)</f>
        <v>0</v>
      </c>
      <c r="D398" s="73">
        <f>VLOOKUP($B398,'Tillförd energi'!$B$2:$AS$506,MATCH(D$1,'Tillförd energi'!$B$1:$AQ$1,0),FALSE)</f>
        <v>0</v>
      </c>
      <c r="E398" s="73">
        <f>VLOOKUP($B398,'Tillförd energi'!$B$2:$AS$506,MATCH(E$1,'Tillförd energi'!$B$1:$AQ$1,0),FALSE)</f>
        <v>0</v>
      </c>
      <c r="F398" s="73">
        <f>VLOOKUP($B398,'Tillförd energi'!$B$2:$AS$506,MATCH(F$1,'Tillförd energi'!$B$1:$AQ$1,0),FALSE)</f>
        <v>0</v>
      </c>
      <c r="G398" s="73">
        <f>VLOOKUP($B398,'Tillförd energi'!$B$2:$AS$506,MATCH(G$1,'Tillförd energi'!$B$1:$AQ$1,0),FALSE)</f>
        <v>3.9180000000000001</v>
      </c>
      <c r="H398" s="73">
        <f>VLOOKUP($B398,'Tillförd energi'!$B$2:$AS$506,MATCH(H$1,'Tillförd energi'!$B$1:$AQ$1,0),FALSE)</f>
        <v>0</v>
      </c>
      <c r="I398" s="73">
        <f>VLOOKUP($B398,'Tillförd energi'!$B$2:$AS$506,MATCH(I$1,'Tillförd energi'!$B$1:$AQ$1,0),FALSE)</f>
        <v>0</v>
      </c>
      <c r="J398" s="73">
        <f>VLOOKUP($B398,'Tillförd energi'!$B$2:$AS$506,MATCH(J$1,'Tillförd energi'!$B$1:$AQ$1,0),FALSE)</f>
        <v>0</v>
      </c>
      <c r="K398" s="73">
        <f>VLOOKUP($B398,'Tillförd energi'!$B$2:$AS$506,MATCH(K$1,'Tillförd energi'!$B$1:$AQ$1,0),FALSE)</f>
        <v>0</v>
      </c>
      <c r="L398" s="73">
        <f>VLOOKUP($B398,'Tillförd energi'!$B$2:$AS$506,MATCH(L$1,'Tillförd energi'!$B$1:$AQ$1,0),FALSE)</f>
        <v>0</v>
      </c>
      <c r="M398" s="73">
        <f>VLOOKUP($B398,'Tillförd energi'!$B$2:$AS$506,MATCH(M$1,'Tillförd energi'!$B$1:$AQ$1,0),FALSE)</f>
        <v>0</v>
      </c>
      <c r="N398" s="73">
        <f>VLOOKUP($B398,'Tillförd energi'!$B$2:$AS$506,MATCH(N$1,'Tillförd energi'!$B$1:$AQ$1,0),FALSE)</f>
        <v>0</v>
      </c>
      <c r="O398" s="73">
        <f>VLOOKUP($B398,'Tillförd energi'!$B$2:$AS$506,MATCH(O$1,'Tillförd energi'!$B$1:$AQ$1,0),FALSE)</f>
        <v>47.128999999999998</v>
      </c>
      <c r="P398" s="73">
        <f>VLOOKUP($B398,'Tillförd energi'!$B$2:$AS$506,MATCH(P$1,'Tillförd energi'!$B$1:$AQ$1,0),FALSE)</f>
        <v>4.9684200000000001</v>
      </c>
      <c r="Q398" s="73">
        <f>VLOOKUP($B398,'Tillförd energi'!$B$2:$AS$506,MATCH(Q$1,'Tillförd energi'!$B$1:$AQ$1,0),FALSE)</f>
        <v>0</v>
      </c>
      <c r="R398" s="73">
        <f>VLOOKUP($B398,'Tillförd energi'!$B$2:$AS$506,MATCH(R$1,'Tillförd energi'!$B$1:$AQ$1,0),FALSE)</f>
        <v>0</v>
      </c>
      <c r="S398" s="73">
        <f>VLOOKUP($B398,'Tillförd energi'!$B$2:$AS$506,MATCH(S$1,'Tillförd energi'!$B$1:$AQ$1,0),FALSE)</f>
        <v>0</v>
      </c>
      <c r="T398" s="73">
        <f>VLOOKUP($B398,'Tillförd energi'!$B$2:$AS$506,MATCH(T$1,'Tillförd energi'!$B$1:$AQ$1,0),FALSE)</f>
        <v>0</v>
      </c>
      <c r="U398" s="73">
        <f>VLOOKUP($B398,'Tillförd energi'!$B$2:$AS$506,MATCH(U$1,'Tillförd energi'!$B$1:$AQ$1,0),FALSE)</f>
        <v>0</v>
      </c>
      <c r="V398" s="73">
        <f>VLOOKUP($B398,'Tillförd energi'!$B$2:$AS$506,MATCH(V$1,'Tillförd energi'!$B$1:$AQ$1,0),FALSE)</f>
        <v>1.6</v>
      </c>
      <c r="W398" s="73">
        <f>VLOOKUP($B398,'Tillförd energi'!$B$2:$AS$506,MATCH(W$1,'Tillförd energi'!$B$1:$AQ$1,0),FALSE)</f>
        <v>0</v>
      </c>
      <c r="X398" s="73">
        <f>VLOOKUP($B398,'Tillförd energi'!$B$2:$AS$506,MATCH(X$1,'Tillförd energi'!$B$1:$AQ$1,0),FALSE)</f>
        <v>0</v>
      </c>
      <c r="Y398" s="73">
        <f>VLOOKUP($B398,'Tillförd energi'!$B$2:$AS$506,MATCH(Y$1,'Tillförd energi'!$B$1:$AQ$1,0),FALSE)</f>
        <v>0</v>
      </c>
      <c r="Z398" s="73">
        <f>VLOOKUP($B398,'Tillförd energi'!$B$2:$AS$506,MATCH(Z$1,'Tillförd energi'!$B$1:$AQ$1,0),FALSE)</f>
        <v>0</v>
      </c>
      <c r="AA398" s="73">
        <f>VLOOKUP($B398,'Tillförd energi'!$B$2:$AS$506,MATCH(AA$1,'Tillförd energi'!$B$1:$AQ$1,0),FALSE)</f>
        <v>0</v>
      </c>
      <c r="AB398" s="73">
        <f>VLOOKUP($B398,'Tillförd energi'!$B$2:$AS$506,MATCH(AB$1,'Tillförd energi'!$B$1:$AQ$1,0),FALSE)</f>
        <v>0</v>
      </c>
      <c r="AC398" s="73">
        <f>VLOOKUP($B398,'Tillförd energi'!$B$2:$AS$506,MATCH(AC$1,'Tillförd energi'!$B$1:$AQ$1,0),FALSE)</f>
        <v>118.35</v>
      </c>
      <c r="AD398" s="73">
        <f>VLOOKUP($B398,'Tillförd energi'!$B$2:$AS$506,MATCH(AD$1,'Tillförd energi'!$B$1:$AQ$1,0),FALSE)</f>
        <v>0</v>
      </c>
      <c r="AF398" s="73">
        <f>VLOOKUP($B398,'Tillförd energi'!$B$2:$AS$506,MATCH(AF$1,'Tillförd energi'!$B$1:$AQ$1,0),FALSE)</f>
        <v>2.8</v>
      </c>
      <c r="AH398" s="73">
        <f>IFERROR(VLOOKUP(B398,Miljö!$B$1:$S$476,9,FALSE)/1,0)</f>
        <v>0</v>
      </c>
      <c r="AJ398" s="81">
        <f>IFERROR(VLOOKUP($B398,Miljö!$B$1:$S$500,MATCH("hjälpel exklusive kraftvärme (GWh)",Miljö!$B$1:$V$1,0),FALSE)/1,"")</f>
        <v>2.8</v>
      </c>
      <c r="AK398" s="81">
        <f t="shared" si="66"/>
        <v>2.8</v>
      </c>
      <c r="AL398" s="81">
        <f>VLOOKUP($B398,'Slutlig allokering'!$B$2:$AL$462,MATCH("Hjälpel kraftvärme",'Slutlig allokering'!$B$2:$AL$2,0),FALSE)</f>
        <v>0</v>
      </c>
      <c r="AN398" s="73">
        <f t="shared" si="67"/>
        <v>178.76542000000001</v>
      </c>
      <c r="AO398" s="73">
        <f t="shared" si="68"/>
        <v>178.76542000000001</v>
      </c>
      <c r="AP398" s="73">
        <f>IF(ISERROR(1/VLOOKUP($B398,Leveranser!$B$1:$S$500,MATCH("såld värme (gwh)",Leveranser!$B$1:$S$1,0),FALSE)),"",VLOOKUP($B398,Leveranser!$B$1:$S$500,MATCH("såld värme (gwh)",Leveranser!$B$1:$S$1,0),FALSE))</f>
        <v>162</v>
      </c>
      <c r="AQ398" s="73">
        <f>VLOOKUP($B398,Leveranser!$B$1:$Y$500,MATCH("Totalt såld fjärrvärme till andra fjärrvärmeföretag",Leveranser!$B$1:$AA$1,0),FALSE)</f>
        <v>0</v>
      </c>
      <c r="AR398" s="73">
        <f>IF(ISERROR(1/VLOOKUP($B398,Miljö!$B$1:$S$500,MATCH("Såld mängd produktionsspecifik fjärrvärme (GWh)",Miljö!$B$1:$R$1,0),FALSE)),0,VLOOKUP($B398,Miljö!$B$1:$S$500,MATCH("Såld mängd produktionsspecifik fjärrvärme (GWh)",Miljö!$B$1:$R$1,0),FALSE))</f>
        <v>0</v>
      </c>
      <c r="AS398" s="82">
        <f t="shared" si="73"/>
        <v>0.9062155309455262</v>
      </c>
      <c r="AU398" s="73" t="str">
        <f>VLOOKUP($B398,'Miljövärden urval för publ'!$B$2:$I$486,7,FALSE)</f>
        <v>Ja</v>
      </c>
      <c r="AV398" s="73" t="str">
        <f>VLOOKUP($B398,'Miljövärden urval för publ'!$B$2:$I$486,6,FALSE)</f>
        <v>Ja</v>
      </c>
      <c r="AZ398" s="73">
        <f t="shared" si="69"/>
        <v>2.8</v>
      </c>
      <c r="BA398" s="73">
        <f t="shared" si="74"/>
        <v>0</v>
      </c>
      <c r="BB398" s="73">
        <f t="shared" si="70"/>
        <v>52.09742</v>
      </c>
      <c r="BC398" s="73">
        <f t="shared" si="71"/>
        <v>0</v>
      </c>
      <c r="BE398" s="73">
        <f t="shared" si="75"/>
        <v>0</v>
      </c>
      <c r="BF398" s="73">
        <f t="shared" si="76"/>
        <v>0</v>
      </c>
      <c r="BH398" s="73">
        <f t="shared" si="72"/>
        <v>53.697420000000001</v>
      </c>
    </row>
    <row r="399" spans="1:60" ht="15" x14ac:dyDescent="0.25">
      <c r="A399" t="s">
        <v>516</v>
      </c>
      <c r="B399" t="s">
        <v>520</v>
      </c>
      <c r="C399" s="73">
        <f>VLOOKUP($B399,'Tillförd energi'!$B$2:$AS$506,MATCH(C$1,'Tillförd energi'!$B$1:$AQ$1,0),FALSE)</f>
        <v>0</v>
      </c>
      <c r="D399" s="73">
        <f>VLOOKUP($B399,'Tillförd energi'!$B$2:$AS$506,MATCH(D$1,'Tillförd energi'!$B$1:$AQ$1,0),FALSE)</f>
        <v>0.65</v>
      </c>
      <c r="E399" s="73">
        <f>VLOOKUP($B399,'Tillförd energi'!$B$2:$AS$506,MATCH(E$1,'Tillförd energi'!$B$1:$AQ$1,0),FALSE)</f>
        <v>0</v>
      </c>
      <c r="F399" s="73">
        <f>VLOOKUP($B399,'Tillförd energi'!$B$2:$AS$506,MATCH(F$1,'Tillförd energi'!$B$1:$AQ$1,0),FALSE)</f>
        <v>0</v>
      </c>
      <c r="G399" s="73">
        <f>VLOOKUP($B399,'Tillförd energi'!$B$2:$AS$506,MATCH(G$1,'Tillförd energi'!$B$1:$AQ$1,0),FALSE)</f>
        <v>0</v>
      </c>
      <c r="H399" s="73">
        <f>VLOOKUP($B399,'Tillförd energi'!$B$2:$AS$506,MATCH(H$1,'Tillförd energi'!$B$1:$AQ$1,0),FALSE)</f>
        <v>0</v>
      </c>
      <c r="I399" s="73">
        <f>VLOOKUP($B399,'Tillförd energi'!$B$2:$AS$506,MATCH(I$1,'Tillförd energi'!$B$1:$AQ$1,0),FALSE)</f>
        <v>0</v>
      </c>
      <c r="J399" s="73">
        <f>VLOOKUP($B399,'Tillförd energi'!$B$2:$AS$506,MATCH(J$1,'Tillförd energi'!$B$1:$AQ$1,0),FALSE)</f>
        <v>0</v>
      </c>
      <c r="K399" s="73">
        <f>VLOOKUP($B399,'Tillförd energi'!$B$2:$AS$506,MATCH(K$1,'Tillförd energi'!$B$1:$AQ$1,0),FALSE)</f>
        <v>0</v>
      </c>
      <c r="L399" s="73">
        <f>VLOOKUP($B399,'Tillförd energi'!$B$2:$AS$506,MATCH(L$1,'Tillförd energi'!$B$1:$AQ$1,0),FALSE)</f>
        <v>0</v>
      </c>
      <c r="M399" s="73">
        <f>VLOOKUP($B399,'Tillförd energi'!$B$2:$AS$506,MATCH(M$1,'Tillförd energi'!$B$1:$AQ$1,0),FALSE)</f>
        <v>0</v>
      </c>
      <c r="N399" s="73">
        <f>VLOOKUP($B399,'Tillförd energi'!$B$2:$AS$506,MATCH(N$1,'Tillförd energi'!$B$1:$AQ$1,0),FALSE)</f>
        <v>0</v>
      </c>
      <c r="O399" s="73">
        <f>VLOOKUP($B399,'Tillförd energi'!$B$2:$AS$506,MATCH(O$1,'Tillförd energi'!$B$1:$AQ$1,0),FALSE)</f>
        <v>0</v>
      </c>
      <c r="P399" s="73">
        <f>VLOOKUP($B399,'Tillförd energi'!$B$2:$AS$506,MATCH(P$1,'Tillförd energi'!$B$1:$AQ$1,0),FALSE)</f>
        <v>0</v>
      </c>
      <c r="Q399" s="73">
        <f>VLOOKUP($B399,'Tillförd energi'!$B$2:$AS$506,MATCH(Q$1,'Tillförd energi'!$B$1:$AQ$1,0),FALSE)</f>
        <v>0</v>
      </c>
      <c r="R399" s="73">
        <f>VLOOKUP($B399,'Tillförd energi'!$B$2:$AS$506,MATCH(R$1,'Tillförd energi'!$B$1:$AQ$1,0),FALSE)</f>
        <v>4.1500000000000004</v>
      </c>
      <c r="S399" s="73">
        <f>VLOOKUP($B399,'Tillförd energi'!$B$2:$AS$506,MATCH(S$1,'Tillförd energi'!$B$1:$AQ$1,0),FALSE)</f>
        <v>0</v>
      </c>
      <c r="T399" s="73">
        <f>VLOOKUP($B399,'Tillförd energi'!$B$2:$AS$506,MATCH(T$1,'Tillförd energi'!$B$1:$AQ$1,0),FALSE)</f>
        <v>0</v>
      </c>
      <c r="U399" s="73">
        <f>VLOOKUP($B399,'Tillförd energi'!$B$2:$AS$506,MATCH(U$1,'Tillförd energi'!$B$1:$AQ$1,0),FALSE)</f>
        <v>0</v>
      </c>
      <c r="V399" s="73">
        <f>VLOOKUP($B399,'Tillförd energi'!$B$2:$AS$506,MATCH(V$1,'Tillförd energi'!$B$1:$AQ$1,0),FALSE)</f>
        <v>0</v>
      </c>
      <c r="W399" s="73">
        <f>VLOOKUP($B399,'Tillförd energi'!$B$2:$AS$506,MATCH(W$1,'Tillförd energi'!$B$1:$AQ$1,0),FALSE)</f>
        <v>0</v>
      </c>
      <c r="X399" s="73">
        <f>VLOOKUP($B399,'Tillförd energi'!$B$2:$AS$506,MATCH(X$1,'Tillförd energi'!$B$1:$AQ$1,0),FALSE)</f>
        <v>0</v>
      </c>
      <c r="Y399" s="73">
        <f>VLOOKUP($B399,'Tillförd energi'!$B$2:$AS$506,MATCH(Y$1,'Tillförd energi'!$B$1:$AQ$1,0),FALSE)</f>
        <v>0</v>
      </c>
      <c r="Z399" s="73">
        <f>VLOOKUP($B399,'Tillförd energi'!$B$2:$AS$506,MATCH(Z$1,'Tillförd energi'!$B$1:$AQ$1,0),FALSE)</f>
        <v>0</v>
      </c>
      <c r="AA399" s="73">
        <f>VLOOKUP($B399,'Tillförd energi'!$B$2:$AS$506,MATCH(AA$1,'Tillförd energi'!$B$1:$AQ$1,0),FALSE)</f>
        <v>0</v>
      </c>
      <c r="AB399" s="73">
        <f>VLOOKUP($B399,'Tillförd energi'!$B$2:$AS$506,MATCH(AB$1,'Tillförd energi'!$B$1:$AQ$1,0),FALSE)</f>
        <v>0</v>
      </c>
      <c r="AC399" s="73">
        <f>VLOOKUP($B399,'Tillförd energi'!$B$2:$AS$506,MATCH(AC$1,'Tillförd energi'!$B$1:$AQ$1,0),FALSE)</f>
        <v>0</v>
      </c>
      <c r="AD399" s="73">
        <f>VLOOKUP($B399,'Tillförd energi'!$B$2:$AS$506,MATCH(AD$1,'Tillförd energi'!$B$1:$AQ$1,0),FALSE)</f>
        <v>0</v>
      </c>
      <c r="AF399" s="73">
        <f>VLOOKUP($B399,'Tillförd energi'!$B$2:$AS$506,MATCH(AF$1,'Tillförd energi'!$B$1:$AQ$1,0),FALSE)</f>
        <v>9.9000000000000005E-2</v>
      </c>
      <c r="AH399" s="73">
        <f>IFERROR(VLOOKUP(B399,Miljö!$B$1:$S$476,9,FALSE)/1,0)</f>
        <v>0</v>
      </c>
      <c r="AJ399" s="81">
        <f>IFERROR(VLOOKUP($B399,Miljö!$B$1:$S$500,MATCH("hjälpel exklusive kraftvärme (GWh)",Miljö!$B$1:$V$1,0),FALSE)/1,"")</f>
        <v>9.9000000000000005E-2</v>
      </c>
      <c r="AK399" s="81">
        <f t="shared" si="66"/>
        <v>9.9000000000000005E-2</v>
      </c>
      <c r="AL399" s="81">
        <f>VLOOKUP($B399,'Slutlig allokering'!$B$2:$AL$462,MATCH("Hjälpel kraftvärme",'Slutlig allokering'!$B$2:$AL$2,0),FALSE)</f>
        <v>0</v>
      </c>
      <c r="AN399" s="73">
        <f t="shared" si="67"/>
        <v>4.8990000000000009</v>
      </c>
      <c r="AO399" s="73">
        <f t="shared" si="68"/>
        <v>4.8990000000000009</v>
      </c>
      <c r="AP399" s="73">
        <f>IF(ISERROR(1/VLOOKUP($B399,Leveranser!$B$1:$S$500,MATCH("såld värme (gwh)",Leveranser!$B$1:$S$1,0),FALSE)),"",VLOOKUP($B399,Leveranser!$B$1:$S$500,MATCH("såld värme (gwh)",Leveranser!$B$1:$S$1,0),FALSE))</f>
        <v>3.72</v>
      </c>
      <c r="AQ399" s="73">
        <f>VLOOKUP($B399,Leveranser!$B$1:$Y$500,MATCH("Totalt såld fjärrvärme till andra fjärrvärmeföretag",Leveranser!$B$1:$AA$1,0),FALSE)</f>
        <v>0</v>
      </c>
      <c r="AR399" s="73">
        <f>IF(ISERROR(1/VLOOKUP($B399,Miljö!$B$1:$S$500,MATCH("Såld mängd produktionsspecifik fjärrvärme (GWh)",Miljö!$B$1:$R$1,0),FALSE)),0,VLOOKUP($B399,Miljö!$B$1:$S$500,MATCH("Såld mängd produktionsspecifik fjärrvärme (GWh)",Miljö!$B$1:$R$1,0),FALSE))</f>
        <v>0</v>
      </c>
      <c r="AS399" s="82">
        <f t="shared" si="73"/>
        <v>0.75933864053888533</v>
      </c>
      <c r="AU399" s="73" t="str">
        <f>VLOOKUP($B399,'Miljövärden urval för publ'!$B$2:$I$486,7,FALSE)</f>
        <v>Ja</v>
      </c>
      <c r="AV399" s="73" t="str">
        <f>VLOOKUP($B399,'Miljövärden urval för publ'!$B$2:$I$486,6,FALSE)</f>
        <v>Ja</v>
      </c>
      <c r="AZ399" s="73">
        <f t="shared" si="69"/>
        <v>9.9000000000000005E-2</v>
      </c>
      <c r="BA399" s="73">
        <f t="shared" si="74"/>
        <v>0</v>
      </c>
      <c r="BB399" s="73">
        <f t="shared" si="70"/>
        <v>0</v>
      </c>
      <c r="BC399" s="73">
        <f t="shared" si="71"/>
        <v>4.1500000000000004</v>
      </c>
      <c r="BE399" s="73">
        <f t="shared" si="75"/>
        <v>0</v>
      </c>
      <c r="BF399" s="73">
        <f t="shared" si="76"/>
        <v>0</v>
      </c>
      <c r="BH399" s="73">
        <f t="shared" si="72"/>
        <v>4.1500000000000004</v>
      </c>
    </row>
    <row r="400" spans="1:60" ht="15" x14ac:dyDescent="0.25">
      <c r="A400" t="s">
        <v>521</v>
      </c>
      <c r="B400" t="s">
        <v>522</v>
      </c>
      <c r="C400" s="73">
        <f>VLOOKUP($B400,'Tillförd energi'!$B$2:$AS$506,MATCH(C$1,'Tillförd energi'!$B$1:$AQ$1,0),FALSE)</f>
        <v>0</v>
      </c>
      <c r="D400" s="73">
        <f>VLOOKUP($B400,'Tillförd energi'!$B$2:$AS$506,MATCH(D$1,'Tillförd energi'!$B$1:$AQ$1,0),FALSE)</f>
        <v>0.86499999999999999</v>
      </c>
      <c r="E400" s="73">
        <f>VLOOKUP($B400,'Tillförd energi'!$B$2:$AS$506,MATCH(E$1,'Tillförd energi'!$B$1:$AQ$1,0),FALSE)</f>
        <v>0</v>
      </c>
      <c r="F400" s="73">
        <f>VLOOKUP($B400,'Tillförd energi'!$B$2:$AS$506,MATCH(F$1,'Tillförd energi'!$B$1:$AQ$1,0),FALSE)</f>
        <v>0</v>
      </c>
      <c r="G400" s="73">
        <f>VLOOKUP($B400,'Tillförd energi'!$B$2:$AS$506,MATCH(G$1,'Tillförd energi'!$B$1:$AQ$1,0),FALSE)</f>
        <v>0</v>
      </c>
      <c r="H400" s="73">
        <f>VLOOKUP($B400,'Tillförd energi'!$B$2:$AS$506,MATCH(H$1,'Tillförd energi'!$B$1:$AQ$1,0),FALSE)</f>
        <v>0</v>
      </c>
      <c r="I400" s="73">
        <f>VLOOKUP($B400,'Tillförd energi'!$B$2:$AS$506,MATCH(I$1,'Tillförd energi'!$B$1:$AQ$1,0),FALSE)</f>
        <v>0</v>
      </c>
      <c r="J400" s="73">
        <f>VLOOKUP($B400,'Tillförd energi'!$B$2:$AS$506,MATCH(J$1,'Tillförd energi'!$B$1:$AQ$1,0),FALSE)</f>
        <v>0</v>
      </c>
      <c r="K400" s="73">
        <f>VLOOKUP($B400,'Tillförd energi'!$B$2:$AS$506,MATCH(K$1,'Tillförd energi'!$B$1:$AQ$1,0),FALSE)</f>
        <v>0</v>
      </c>
      <c r="L400" s="73">
        <f>VLOOKUP($B400,'Tillförd energi'!$B$2:$AS$506,MATCH(L$1,'Tillförd energi'!$B$1:$AQ$1,0),FALSE)</f>
        <v>10.7</v>
      </c>
      <c r="M400" s="73">
        <f>VLOOKUP($B400,'Tillförd energi'!$B$2:$AS$506,MATCH(M$1,'Tillförd energi'!$B$1:$AQ$1,0),FALSE)</f>
        <v>0</v>
      </c>
      <c r="N400" s="73">
        <f>VLOOKUP($B400,'Tillförd energi'!$B$2:$AS$506,MATCH(N$1,'Tillförd energi'!$B$1:$AQ$1,0),FALSE)</f>
        <v>0</v>
      </c>
      <c r="O400" s="73">
        <f>VLOOKUP($B400,'Tillförd energi'!$B$2:$AS$506,MATCH(O$1,'Tillförd energi'!$B$1:$AQ$1,0),FALSE)</f>
        <v>9.9499999999999993</v>
      </c>
      <c r="P400" s="73">
        <f>VLOOKUP($B400,'Tillförd energi'!$B$2:$AS$506,MATCH(P$1,'Tillförd energi'!$B$1:$AQ$1,0),FALSE)</f>
        <v>0</v>
      </c>
      <c r="Q400" s="73">
        <f>VLOOKUP($B400,'Tillförd energi'!$B$2:$AS$506,MATCH(Q$1,'Tillförd energi'!$B$1:$AQ$1,0),FALSE)</f>
        <v>0</v>
      </c>
      <c r="R400" s="73">
        <f>VLOOKUP($B400,'Tillförd energi'!$B$2:$AS$506,MATCH(R$1,'Tillförd energi'!$B$1:$AQ$1,0),FALSE)</f>
        <v>0</v>
      </c>
      <c r="S400" s="73">
        <f>VLOOKUP($B400,'Tillförd energi'!$B$2:$AS$506,MATCH(S$1,'Tillförd energi'!$B$1:$AQ$1,0),FALSE)</f>
        <v>0</v>
      </c>
      <c r="T400" s="73">
        <f>VLOOKUP($B400,'Tillförd energi'!$B$2:$AS$506,MATCH(T$1,'Tillförd energi'!$B$1:$AQ$1,0),FALSE)</f>
        <v>0</v>
      </c>
      <c r="U400" s="73">
        <f>VLOOKUP($B400,'Tillförd energi'!$B$2:$AS$506,MATCH(U$1,'Tillförd energi'!$B$1:$AQ$1,0),FALSE)</f>
        <v>0</v>
      </c>
      <c r="V400" s="73">
        <f>VLOOKUP($B400,'Tillförd energi'!$B$2:$AS$506,MATCH(V$1,'Tillförd energi'!$B$1:$AQ$1,0),FALSE)</f>
        <v>0</v>
      </c>
      <c r="W400" s="73">
        <f>VLOOKUP($B400,'Tillförd energi'!$B$2:$AS$506,MATCH(W$1,'Tillförd energi'!$B$1:$AQ$1,0),FALSE)</f>
        <v>0</v>
      </c>
      <c r="X400" s="73">
        <f>VLOOKUP($B400,'Tillförd energi'!$B$2:$AS$506,MATCH(X$1,'Tillförd energi'!$B$1:$AQ$1,0),FALSE)</f>
        <v>0</v>
      </c>
      <c r="Y400" s="73">
        <f>VLOOKUP($B400,'Tillförd energi'!$B$2:$AS$506,MATCH(Y$1,'Tillförd energi'!$B$1:$AQ$1,0),FALSE)</f>
        <v>0</v>
      </c>
      <c r="Z400" s="73">
        <f>VLOOKUP($B400,'Tillförd energi'!$B$2:$AS$506,MATCH(Z$1,'Tillförd energi'!$B$1:$AQ$1,0),FALSE)</f>
        <v>0</v>
      </c>
      <c r="AA400" s="73">
        <f>VLOOKUP($B400,'Tillförd energi'!$B$2:$AS$506,MATCH(AA$1,'Tillförd energi'!$B$1:$AQ$1,0),FALSE)</f>
        <v>0</v>
      </c>
      <c r="AB400" s="73">
        <f>VLOOKUP($B400,'Tillförd energi'!$B$2:$AS$506,MATCH(AB$1,'Tillförd energi'!$B$1:$AQ$1,0),FALSE)</f>
        <v>0</v>
      </c>
      <c r="AC400" s="73">
        <f>VLOOKUP($B400,'Tillförd energi'!$B$2:$AS$506,MATCH(AC$1,'Tillförd energi'!$B$1:$AQ$1,0),FALSE)</f>
        <v>0</v>
      </c>
      <c r="AD400" s="73">
        <f>VLOOKUP($B400,'Tillförd energi'!$B$2:$AS$506,MATCH(AD$1,'Tillförd energi'!$B$1:$AQ$1,0),FALSE)</f>
        <v>0</v>
      </c>
      <c r="AF400" s="73">
        <f>VLOOKUP($B400,'Tillförd energi'!$B$2:$AS$506,MATCH(AF$1,'Tillförd energi'!$B$1:$AQ$1,0),FALSE)</f>
        <v>0.58499999999999996</v>
      </c>
      <c r="AH400" s="73">
        <f>IFERROR(VLOOKUP(B400,Miljö!$B$1:$S$476,9,FALSE)/1,0)</f>
        <v>0</v>
      </c>
      <c r="AJ400" s="81">
        <f>IFERROR(VLOOKUP($B400,Miljö!$B$1:$S$500,MATCH("hjälpel exklusive kraftvärme (GWh)",Miljö!$B$1:$V$1,0),FALSE)/1,"")</f>
        <v>0.58499999999999996</v>
      </c>
      <c r="AK400" s="81">
        <f t="shared" si="66"/>
        <v>0.58499999999999996</v>
      </c>
      <c r="AL400" s="81">
        <f>VLOOKUP($B400,'Slutlig allokering'!$B$2:$AL$462,MATCH("Hjälpel kraftvärme",'Slutlig allokering'!$B$2:$AL$2,0),FALSE)</f>
        <v>0</v>
      </c>
      <c r="AN400" s="73">
        <f t="shared" si="67"/>
        <v>22.1</v>
      </c>
      <c r="AO400" s="73">
        <f t="shared" si="68"/>
        <v>22.1</v>
      </c>
      <c r="AP400" s="73">
        <f>IF(ISERROR(1/VLOOKUP($B400,Leveranser!$B$1:$S$500,MATCH("såld värme (gwh)",Leveranser!$B$1:$S$1,0),FALSE)),"",VLOOKUP($B400,Leveranser!$B$1:$S$500,MATCH("såld värme (gwh)",Leveranser!$B$1:$S$1,0),FALSE))</f>
        <v>18.63</v>
      </c>
      <c r="AQ400" s="73">
        <f>VLOOKUP($B400,Leveranser!$B$1:$Y$500,MATCH("Totalt såld fjärrvärme till andra fjärrvärmeföretag",Leveranser!$B$1:$AA$1,0),FALSE)</f>
        <v>0</v>
      </c>
      <c r="AR400" s="73">
        <f>IF(ISERROR(1/VLOOKUP($B400,Miljö!$B$1:$S$500,MATCH("Såld mängd produktionsspecifik fjärrvärme (GWh)",Miljö!$B$1:$R$1,0),FALSE)),0,VLOOKUP($B400,Miljö!$B$1:$S$500,MATCH("Såld mängd produktionsspecifik fjärrvärme (GWh)",Miljö!$B$1:$R$1,0),FALSE))</f>
        <v>0</v>
      </c>
      <c r="AS400" s="82">
        <f t="shared" si="73"/>
        <v>0.84298642533936641</v>
      </c>
      <c r="AU400" s="73" t="str">
        <f>VLOOKUP($B400,'Miljövärden urval för publ'!$B$2:$I$486,7,FALSE)</f>
        <v>Ja</v>
      </c>
      <c r="AV400" s="73" t="str">
        <f>VLOOKUP($B400,'Miljövärden urval för publ'!$B$2:$I$486,6,FALSE)</f>
        <v>Nej</v>
      </c>
      <c r="AZ400" s="73">
        <f t="shared" si="69"/>
        <v>0.58499999999999996</v>
      </c>
      <c r="BA400" s="73">
        <f t="shared" si="74"/>
        <v>0</v>
      </c>
      <c r="BB400" s="73">
        <f t="shared" si="70"/>
        <v>20.65</v>
      </c>
      <c r="BC400" s="73">
        <f t="shared" si="71"/>
        <v>0</v>
      </c>
      <c r="BE400" s="73">
        <f t="shared" si="75"/>
        <v>0</v>
      </c>
      <c r="BF400" s="73">
        <f t="shared" si="76"/>
        <v>0</v>
      </c>
      <c r="BH400" s="73">
        <f t="shared" si="72"/>
        <v>20.65</v>
      </c>
    </row>
    <row r="401" spans="1:60" ht="15" x14ac:dyDescent="0.25">
      <c r="A401" t="s">
        <v>521</v>
      </c>
      <c r="B401" t="s">
        <v>523</v>
      </c>
      <c r="C401" s="73">
        <f>VLOOKUP($B401,'Tillförd energi'!$B$2:$AS$506,MATCH(C$1,'Tillförd energi'!$B$1:$AQ$1,0),FALSE)</f>
        <v>0</v>
      </c>
      <c r="D401" s="73">
        <f>VLOOKUP($B401,'Tillförd energi'!$B$2:$AS$506,MATCH(D$1,'Tillförd energi'!$B$1:$AQ$1,0),FALSE)</f>
        <v>0</v>
      </c>
      <c r="E401" s="73">
        <f>VLOOKUP($B401,'Tillförd energi'!$B$2:$AS$506,MATCH(E$1,'Tillförd energi'!$B$1:$AQ$1,0),FALSE)</f>
        <v>0</v>
      </c>
      <c r="F401" s="73">
        <f>VLOOKUP($B401,'Tillförd energi'!$B$2:$AS$506,MATCH(F$1,'Tillförd energi'!$B$1:$AQ$1,0),FALSE)</f>
        <v>0</v>
      </c>
      <c r="G401" s="73">
        <f>VLOOKUP($B401,'Tillförd energi'!$B$2:$AS$506,MATCH(G$1,'Tillförd energi'!$B$1:$AQ$1,0),FALSE)</f>
        <v>0</v>
      </c>
      <c r="H401" s="73">
        <f>VLOOKUP($B401,'Tillförd energi'!$B$2:$AS$506,MATCH(H$1,'Tillförd energi'!$B$1:$AQ$1,0),FALSE)</f>
        <v>0</v>
      </c>
      <c r="I401" s="73">
        <f>VLOOKUP($B401,'Tillförd energi'!$B$2:$AS$506,MATCH(I$1,'Tillförd energi'!$B$1:$AQ$1,0),FALSE)</f>
        <v>0</v>
      </c>
      <c r="J401" s="73">
        <f>VLOOKUP($B401,'Tillförd energi'!$B$2:$AS$506,MATCH(J$1,'Tillförd energi'!$B$1:$AQ$1,0),FALSE)</f>
        <v>0</v>
      </c>
      <c r="K401" s="73">
        <f>VLOOKUP($B401,'Tillförd energi'!$B$2:$AS$506,MATCH(K$1,'Tillförd energi'!$B$1:$AQ$1,0),FALSE)</f>
        <v>239.935</v>
      </c>
      <c r="L401" s="73">
        <f>VLOOKUP($B401,'Tillförd energi'!$B$2:$AS$506,MATCH(L$1,'Tillförd energi'!$B$1:$AQ$1,0),FALSE)</f>
        <v>0</v>
      </c>
      <c r="M401" s="73">
        <f>VLOOKUP($B401,'Tillförd energi'!$B$2:$AS$506,MATCH(M$1,'Tillförd energi'!$B$1:$AQ$1,0),FALSE)</f>
        <v>0</v>
      </c>
      <c r="N401" s="73">
        <f>VLOOKUP($B401,'Tillförd energi'!$B$2:$AS$506,MATCH(N$1,'Tillförd energi'!$B$1:$AQ$1,0),FALSE)</f>
        <v>0</v>
      </c>
      <c r="O401" s="73">
        <f>VLOOKUP($B401,'Tillförd energi'!$B$2:$AS$506,MATCH(O$1,'Tillförd energi'!$B$1:$AQ$1,0),FALSE)</f>
        <v>0</v>
      </c>
      <c r="P401" s="73">
        <f>VLOOKUP($B401,'Tillförd energi'!$B$2:$AS$506,MATCH(P$1,'Tillförd energi'!$B$1:$AQ$1,0),FALSE)</f>
        <v>0</v>
      </c>
      <c r="Q401" s="73">
        <f>VLOOKUP($B401,'Tillförd energi'!$B$2:$AS$506,MATCH(Q$1,'Tillförd energi'!$B$1:$AQ$1,0),FALSE)</f>
        <v>0</v>
      </c>
      <c r="R401" s="73">
        <f>VLOOKUP($B401,'Tillförd energi'!$B$2:$AS$506,MATCH(R$1,'Tillförd energi'!$B$1:$AQ$1,0),FALSE)</f>
        <v>268.89999999999998</v>
      </c>
      <c r="S401" s="73">
        <f>VLOOKUP($B401,'Tillförd energi'!$B$2:$AS$506,MATCH(S$1,'Tillförd energi'!$B$1:$AQ$1,0),FALSE)</f>
        <v>0</v>
      </c>
      <c r="T401" s="73">
        <f>VLOOKUP($B401,'Tillförd energi'!$B$2:$AS$506,MATCH(T$1,'Tillförd energi'!$B$1:$AQ$1,0),FALSE)</f>
        <v>0</v>
      </c>
      <c r="U401" s="73">
        <f>VLOOKUP($B401,'Tillförd energi'!$B$2:$AS$506,MATCH(U$1,'Tillförd energi'!$B$1:$AQ$1,0),FALSE)</f>
        <v>13.6</v>
      </c>
      <c r="V401" s="73">
        <f>VLOOKUP($B401,'Tillförd energi'!$B$2:$AS$506,MATCH(V$1,'Tillförd energi'!$B$1:$AQ$1,0),FALSE)</f>
        <v>11.3864</v>
      </c>
      <c r="W401" s="73">
        <f>VLOOKUP($B401,'Tillförd energi'!$B$2:$AS$506,MATCH(W$1,'Tillförd energi'!$B$1:$AQ$1,0),FALSE)</f>
        <v>0</v>
      </c>
      <c r="X401" s="73">
        <f>VLOOKUP($B401,'Tillförd energi'!$B$2:$AS$506,MATCH(X$1,'Tillförd energi'!$B$1:$AQ$1,0),FALSE)</f>
        <v>0</v>
      </c>
      <c r="Y401" s="73">
        <f>VLOOKUP($B401,'Tillförd energi'!$B$2:$AS$506,MATCH(Y$1,'Tillförd energi'!$B$1:$AQ$1,0),FALSE)</f>
        <v>0</v>
      </c>
      <c r="Z401" s="73">
        <f>VLOOKUP($B401,'Tillförd energi'!$B$2:$AS$506,MATCH(Z$1,'Tillförd energi'!$B$1:$AQ$1,0),FALSE)</f>
        <v>0</v>
      </c>
      <c r="AA401" s="73">
        <f>VLOOKUP($B401,'Tillförd energi'!$B$2:$AS$506,MATCH(AA$1,'Tillförd energi'!$B$1:$AQ$1,0),FALSE)</f>
        <v>0</v>
      </c>
      <c r="AB401" s="73">
        <f>VLOOKUP($B401,'Tillförd energi'!$B$2:$AS$506,MATCH(AB$1,'Tillförd energi'!$B$1:$AQ$1,0),FALSE)</f>
        <v>0</v>
      </c>
      <c r="AC401" s="73">
        <f>VLOOKUP($B401,'Tillförd energi'!$B$2:$AS$506,MATCH(AC$1,'Tillförd energi'!$B$1:$AQ$1,0),FALSE)</f>
        <v>0</v>
      </c>
      <c r="AD401" s="73">
        <f>VLOOKUP($B401,'Tillförd energi'!$B$2:$AS$506,MATCH(AD$1,'Tillförd energi'!$B$1:$AQ$1,0),FALSE)</f>
        <v>0</v>
      </c>
      <c r="AF401" s="73">
        <f>VLOOKUP($B401,'Tillförd energi'!$B$2:$AS$506,MATCH(AF$1,'Tillförd energi'!$B$1:$AQ$1,0),FALSE)</f>
        <v>21.5321</v>
      </c>
      <c r="AH401" s="73">
        <f>IFERROR(VLOOKUP(B401,Miljö!$B$1:$S$476,9,FALSE)/1,0)</f>
        <v>0</v>
      </c>
      <c r="AJ401" s="81">
        <f>IFERROR(VLOOKUP($B401,Miljö!$B$1:$S$500,MATCH("hjälpel exklusive kraftvärme (GWh)",Miljö!$B$1:$V$1,0),FALSE)/1,"")</f>
        <v>14.3</v>
      </c>
      <c r="AK401" s="81">
        <f t="shared" si="66"/>
        <v>14.3</v>
      </c>
      <c r="AL401" s="81">
        <f>VLOOKUP($B401,'Slutlig allokering'!$B$2:$AL$462,MATCH("Hjälpel kraftvärme",'Slutlig allokering'!$B$2:$AL$2,0),FALSE)</f>
        <v>7.2321299999999997</v>
      </c>
      <c r="AN401" s="73">
        <f t="shared" si="67"/>
        <v>555.35349999999994</v>
      </c>
      <c r="AO401" s="73">
        <f t="shared" si="68"/>
        <v>555.35349999999994</v>
      </c>
      <c r="AP401" s="73">
        <f>IF(ISERROR(1/VLOOKUP($B401,Leveranser!$B$1:$S$500,MATCH("såld värme (gwh)",Leveranser!$B$1:$S$1,0),FALSE)),"",VLOOKUP($B401,Leveranser!$B$1:$S$500,MATCH("såld värme (gwh)",Leveranser!$B$1:$S$1,0),FALSE))</f>
        <v>482.91</v>
      </c>
      <c r="AQ401" s="73">
        <f>VLOOKUP($B401,Leveranser!$B$1:$Y$500,MATCH("Totalt såld fjärrvärme till andra fjärrvärmeföretag",Leveranser!$B$1:$AA$1,0),FALSE)</f>
        <v>0</v>
      </c>
      <c r="AR401" s="73">
        <f>IF(ISERROR(1/VLOOKUP($B401,Miljö!$B$1:$S$500,MATCH("Såld mängd produktionsspecifik fjärrvärme (GWh)",Miljö!$B$1:$R$1,0),FALSE)),0,VLOOKUP($B401,Miljö!$B$1:$S$500,MATCH("Såld mängd produktionsspecifik fjärrvärme (GWh)",Miljö!$B$1:$R$1,0),FALSE))</f>
        <v>0</v>
      </c>
      <c r="AS401" s="82">
        <f t="shared" si="73"/>
        <v>0.86955425688322852</v>
      </c>
      <c r="AU401" s="73" t="str">
        <f>VLOOKUP($B401,'Miljövärden urval för publ'!$B$2:$I$486,7,FALSE)</f>
        <v>Ja</v>
      </c>
      <c r="AV401" s="73" t="str">
        <f>VLOOKUP($B401,'Miljövärden urval för publ'!$B$2:$I$486,6,FALSE)</f>
        <v>Nej</v>
      </c>
      <c r="AZ401" s="73">
        <f t="shared" si="69"/>
        <v>21.5321</v>
      </c>
      <c r="BA401" s="73">
        <f t="shared" si="74"/>
        <v>0</v>
      </c>
      <c r="BB401" s="73">
        <f t="shared" si="70"/>
        <v>0</v>
      </c>
      <c r="BC401" s="73">
        <f t="shared" si="71"/>
        <v>268.89999999999998</v>
      </c>
      <c r="BE401" s="73">
        <f t="shared" si="75"/>
        <v>0</v>
      </c>
      <c r="BF401" s="73">
        <f t="shared" si="76"/>
        <v>0</v>
      </c>
      <c r="BH401" s="73">
        <f t="shared" si="72"/>
        <v>533.82139999999993</v>
      </c>
    </row>
    <row r="402" spans="1:60" ht="15" x14ac:dyDescent="0.25">
      <c r="A402" t="s">
        <v>521</v>
      </c>
      <c r="B402" t="s">
        <v>524</v>
      </c>
      <c r="C402" s="73">
        <f>VLOOKUP($B402,'Tillförd energi'!$B$2:$AS$506,MATCH(C$1,'Tillförd energi'!$B$1:$AQ$1,0),FALSE)</f>
        <v>0</v>
      </c>
      <c r="D402" s="73">
        <f>VLOOKUP($B402,'Tillförd energi'!$B$2:$AS$506,MATCH(D$1,'Tillförd energi'!$B$1:$AQ$1,0),FALSE)</f>
        <v>0.3</v>
      </c>
      <c r="E402" s="73">
        <f>VLOOKUP($B402,'Tillförd energi'!$B$2:$AS$506,MATCH(E$1,'Tillförd energi'!$B$1:$AQ$1,0),FALSE)</f>
        <v>0</v>
      </c>
      <c r="F402" s="73">
        <f>VLOOKUP($B402,'Tillförd energi'!$B$2:$AS$506,MATCH(F$1,'Tillförd energi'!$B$1:$AQ$1,0),FALSE)</f>
        <v>0</v>
      </c>
      <c r="G402" s="73">
        <f>VLOOKUP($B402,'Tillförd energi'!$B$2:$AS$506,MATCH(G$1,'Tillförd energi'!$B$1:$AQ$1,0),FALSE)</f>
        <v>0</v>
      </c>
      <c r="H402" s="73">
        <f>VLOOKUP($B402,'Tillförd energi'!$B$2:$AS$506,MATCH(H$1,'Tillförd energi'!$B$1:$AQ$1,0),FALSE)</f>
        <v>1.2</v>
      </c>
      <c r="I402" s="73">
        <f>VLOOKUP($B402,'Tillförd energi'!$B$2:$AS$506,MATCH(I$1,'Tillförd energi'!$B$1:$AQ$1,0),FALSE)</f>
        <v>0</v>
      </c>
      <c r="J402" s="73">
        <f>VLOOKUP($B402,'Tillförd energi'!$B$2:$AS$506,MATCH(J$1,'Tillförd energi'!$B$1:$AQ$1,0),FALSE)</f>
        <v>0</v>
      </c>
      <c r="K402" s="73">
        <f>VLOOKUP($B402,'Tillförd energi'!$B$2:$AS$506,MATCH(K$1,'Tillförd energi'!$B$1:$AQ$1,0),FALSE)</f>
        <v>0</v>
      </c>
      <c r="L402" s="73">
        <f>VLOOKUP($B402,'Tillförd energi'!$B$2:$AS$506,MATCH(L$1,'Tillförd energi'!$B$1:$AQ$1,0),FALSE)</f>
        <v>0</v>
      </c>
      <c r="M402" s="73">
        <f>VLOOKUP($B402,'Tillförd energi'!$B$2:$AS$506,MATCH(M$1,'Tillförd energi'!$B$1:$AQ$1,0),FALSE)</f>
        <v>0</v>
      </c>
      <c r="N402" s="73">
        <f>VLOOKUP($B402,'Tillförd energi'!$B$2:$AS$506,MATCH(N$1,'Tillförd energi'!$B$1:$AQ$1,0),FALSE)</f>
        <v>0</v>
      </c>
      <c r="O402" s="73">
        <f>VLOOKUP($B402,'Tillförd energi'!$B$2:$AS$506,MATCH(O$1,'Tillförd energi'!$B$1:$AQ$1,0),FALSE)</f>
        <v>35.200000000000003</v>
      </c>
      <c r="P402" s="73">
        <f>VLOOKUP($B402,'Tillförd energi'!$B$2:$AS$506,MATCH(P$1,'Tillförd energi'!$B$1:$AQ$1,0),FALSE)</f>
        <v>0</v>
      </c>
      <c r="Q402" s="73">
        <f>VLOOKUP($B402,'Tillförd energi'!$B$2:$AS$506,MATCH(Q$1,'Tillförd energi'!$B$1:$AQ$1,0),FALSE)</f>
        <v>3.8</v>
      </c>
      <c r="R402" s="73">
        <f>VLOOKUP($B402,'Tillförd energi'!$B$2:$AS$506,MATCH(R$1,'Tillförd energi'!$B$1:$AQ$1,0),FALSE)</f>
        <v>0</v>
      </c>
      <c r="S402" s="73">
        <f>VLOOKUP($B402,'Tillförd energi'!$B$2:$AS$506,MATCH(S$1,'Tillförd energi'!$B$1:$AQ$1,0),FALSE)</f>
        <v>0</v>
      </c>
      <c r="T402" s="73">
        <f>VLOOKUP($B402,'Tillförd energi'!$B$2:$AS$506,MATCH(T$1,'Tillförd energi'!$B$1:$AQ$1,0),FALSE)</f>
        <v>10.4</v>
      </c>
      <c r="U402" s="73">
        <f>VLOOKUP($B402,'Tillförd energi'!$B$2:$AS$506,MATCH(U$1,'Tillförd energi'!$B$1:$AQ$1,0),FALSE)</f>
        <v>0</v>
      </c>
      <c r="V402" s="73">
        <f>VLOOKUP($B402,'Tillförd energi'!$B$2:$AS$506,MATCH(V$1,'Tillförd energi'!$B$1:$AQ$1,0),FALSE)</f>
        <v>11.6</v>
      </c>
      <c r="W402" s="73">
        <f>VLOOKUP($B402,'Tillförd energi'!$B$2:$AS$506,MATCH(W$1,'Tillförd energi'!$B$1:$AQ$1,0),FALSE)</f>
        <v>0</v>
      </c>
      <c r="X402" s="73">
        <f>VLOOKUP($B402,'Tillförd energi'!$B$2:$AS$506,MATCH(X$1,'Tillförd energi'!$B$1:$AQ$1,0),FALSE)</f>
        <v>0</v>
      </c>
      <c r="Y402" s="73">
        <f>VLOOKUP($B402,'Tillförd energi'!$B$2:$AS$506,MATCH(Y$1,'Tillförd energi'!$B$1:$AQ$1,0),FALSE)</f>
        <v>0</v>
      </c>
      <c r="Z402" s="73">
        <f>VLOOKUP($B402,'Tillförd energi'!$B$2:$AS$506,MATCH(Z$1,'Tillförd energi'!$B$1:$AQ$1,0),FALSE)</f>
        <v>0</v>
      </c>
      <c r="AA402" s="73">
        <f>VLOOKUP($B402,'Tillförd energi'!$B$2:$AS$506,MATCH(AA$1,'Tillförd energi'!$B$1:$AQ$1,0),FALSE)</f>
        <v>0</v>
      </c>
      <c r="AB402" s="73">
        <f>VLOOKUP($B402,'Tillförd energi'!$B$2:$AS$506,MATCH(AB$1,'Tillförd energi'!$B$1:$AQ$1,0),FALSE)</f>
        <v>9</v>
      </c>
      <c r="AC402" s="73">
        <f>VLOOKUP($B402,'Tillförd energi'!$B$2:$AS$506,MATCH(AC$1,'Tillförd energi'!$B$1:$AQ$1,0),FALSE)</f>
        <v>0</v>
      </c>
      <c r="AD402" s="73">
        <f>VLOOKUP($B402,'Tillförd energi'!$B$2:$AS$506,MATCH(AD$1,'Tillförd energi'!$B$1:$AQ$1,0),FALSE)</f>
        <v>0</v>
      </c>
      <c r="AF402" s="73">
        <f>VLOOKUP($B402,'Tillförd energi'!$B$2:$AS$506,MATCH(AF$1,'Tillförd energi'!$B$1:$AQ$1,0),FALSE)</f>
        <v>4.5999999999999996</v>
      </c>
      <c r="AH402" s="73">
        <f>IFERROR(VLOOKUP(B402,Miljö!$B$1:$S$476,9,FALSE)/1,0)</f>
        <v>0</v>
      </c>
      <c r="AJ402" s="81">
        <f>IFERROR(VLOOKUP($B402,Miljö!$B$1:$S$500,MATCH("hjälpel exklusive kraftvärme (GWh)",Miljö!$B$1:$V$1,0),FALSE)/1,"")</f>
        <v>4.5999999999999996</v>
      </c>
      <c r="AK402" s="81">
        <f t="shared" si="66"/>
        <v>4.5999999999999996</v>
      </c>
      <c r="AL402" s="81">
        <f>VLOOKUP($B402,'Slutlig allokering'!$B$2:$AL$462,MATCH("Hjälpel kraftvärme",'Slutlig allokering'!$B$2:$AL$2,0),FALSE)</f>
        <v>0</v>
      </c>
      <c r="AN402" s="73">
        <f t="shared" si="67"/>
        <v>76.099999999999994</v>
      </c>
      <c r="AO402" s="73">
        <f t="shared" si="68"/>
        <v>76.099999999999994</v>
      </c>
      <c r="AP402" s="73">
        <f>IF(ISERROR(1/VLOOKUP($B402,Leveranser!$B$1:$S$500,MATCH("såld värme (gwh)",Leveranser!$B$1:$S$1,0),FALSE)),"",VLOOKUP($B402,Leveranser!$B$1:$S$500,MATCH("såld värme (gwh)",Leveranser!$B$1:$S$1,0),FALSE))</f>
        <v>52.21</v>
      </c>
      <c r="AQ402" s="73">
        <f>VLOOKUP($B402,Leveranser!$B$1:$Y$500,MATCH("Totalt såld fjärrvärme till andra fjärrvärmeföretag",Leveranser!$B$1:$AA$1,0),FALSE)</f>
        <v>0</v>
      </c>
      <c r="AR402" s="73">
        <f>IF(ISERROR(1/VLOOKUP($B402,Miljö!$B$1:$S$500,MATCH("Såld mängd produktionsspecifik fjärrvärme (GWh)",Miljö!$B$1:$R$1,0),FALSE)),0,VLOOKUP($B402,Miljö!$B$1:$S$500,MATCH("Såld mängd produktionsspecifik fjärrvärme (GWh)",Miljö!$B$1:$R$1,0),FALSE))</f>
        <v>0</v>
      </c>
      <c r="AS402" s="82">
        <f t="shared" si="73"/>
        <v>0.6860709592641262</v>
      </c>
      <c r="AU402" s="73" t="str">
        <f>VLOOKUP($B402,'Miljövärden urval för publ'!$B$2:$I$486,7,FALSE)</f>
        <v>Ja</v>
      </c>
      <c r="AV402" s="73" t="str">
        <f>VLOOKUP($B402,'Miljövärden urval för publ'!$B$2:$I$486,6,FALSE)</f>
        <v>Nej</v>
      </c>
      <c r="AZ402" s="73">
        <f t="shared" si="69"/>
        <v>4.5999999999999996</v>
      </c>
      <c r="BA402" s="73">
        <f t="shared" si="74"/>
        <v>0</v>
      </c>
      <c r="BB402" s="73">
        <f t="shared" si="70"/>
        <v>35.200000000000003</v>
      </c>
      <c r="BC402" s="73">
        <f t="shared" si="71"/>
        <v>14.2</v>
      </c>
      <c r="BE402" s="73">
        <f t="shared" si="75"/>
        <v>0</v>
      </c>
      <c r="BF402" s="73">
        <f t="shared" si="76"/>
        <v>0</v>
      </c>
      <c r="BH402" s="73">
        <f t="shared" si="72"/>
        <v>61</v>
      </c>
    </row>
    <row r="403" spans="1:60" ht="15" x14ac:dyDescent="0.25">
      <c r="A403" t="s">
        <v>521</v>
      </c>
      <c r="B403" t="s">
        <v>525</v>
      </c>
      <c r="C403" s="73">
        <f>VLOOKUP($B403,'Tillförd energi'!$B$2:$AS$506,MATCH(C$1,'Tillförd energi'!$B$1:$AQ$1,0),FALSE)</f>
        <v>0</v>
      </c>
      <c r="D403" s="73">
        <f>VLOOKUP($B403,'Tillförd energi'!$B$2:$AS$506,MATCH(D$1,'Tillförd energi'!$B$1:$AQ$1,0),FALSE)</f>
        <v>2.2727300000000001</v>
      </c>
      <c r="E403" s="73">
        <f>VLOOKUP($B403,'Tillförd energi'!$B$2:$AS$506,MATCH(E$1,'Tillförd energi'!$B$1:$AQ$1,0),FALSE)</f>
        <v>0</v>
      </c>
      <c r="F403" s="73">
        <f>VLOOKUP($B403,'Tillförd energi'!$B$2:$AS$506,MATCH(F$1,'Tillförd energi'!$B$1:$AQ$1,0),FALSE)</f>
        <v>0</v>
      </c>
      <c r="G403" s="73">
        <f>VLOOKUP($B403,'Tillförd energi'!$B$2:$AS$506,MATCH(G$1,'Tillförd energi'!$B$1:$AQ$1,0),FALSE)</f>
        <v>0</v>
      </c>
      <c r="H403" s="73">
        <f>VLOOKUP($B403,'Tillförd energi'!$B$2:$AS$506,MATCH(H$1,'Tillförd energi'!$B$1:$AQ$1,0),FALSE)</f>
        <v>0</v>
      </c>
      <c r="I403" s="73">
        <f>VLOOKUP($B403,'Tillförd energi'!$B$2:$AS$506,MATCH(I$1,'Tillförd energi'!$B$1:$AQ$1,0),FALSE)</f>
        <v>0</v>
      </c>
      <c r="J403" s="73">
        <f>VLOOKUP($B403,'Tillförd energi'!$B$2:$AS$506,MATCH(J$1,'Tillförd energi'!$B$1:$AQ$1,0),FALSE)</f>
        <v>0</v>
      </c>
      <c r="K403" s="73">
        <f>VLOOKUP($B403,'Tillförd energi'!$B$2:$AS$506,MATCH(K$1,'Tillförd energi'!$B$1:$AQ$1,0),FALSE)</f>
        <v>0</v>
      </c>
      <c r="L403" s="73">
        <f>VLOOKUP($B403,'Tillförd energi'!$B$2:$AS$506,MATCH(L$1,'Tillförd energi'!$B$1:$AQ$1,0),FALSE)</f>
        <v>0</v>
      </c>
      <c r="M403" s="73">
        <f>VLOOKUP($B403,'Tillförd energi'!$B$2:$AS$506,MATCH(M$1,'Tillförd energi'!$B$1:$AQ$1,0),FALSE)</f>
        <v>0</v>
      </c>
      <c r="N403" s="73">
        <f>VLOOKUP($B403,'Tillförd energi'!$B$2:$AS$506,MATCH(N$1,'Tillförd energi'!$B$1:$AQ$1,0),FALSE)</f>
        <v>0</v>
      </c>
      <c r="O403" s="73">
        <f>VLOOKUP($B403,'Tillförd energi'!$B$2:$AS$506,MATCH(O$1,'Tillförd energi'!$B$1:$AQ$1,0),FALSE)</f>
        <v>7.7</v>
      </c>
      <c r="P403" s="73">
        <f>VLOOKUP($B403,'Tillförd energi'!$B$2:$AS$506,MATCH(P$1,'Tillförd energi'!$B$1:$AQ$1,0),FALSE)</f>
        <v>0</v>
      </c>
      <c r="Q403" s="73">
        <f>VLOOKUP($B403,'Tillförd energi'!$B$2:$AS$506,MATCH(Q$1,'Tillförd energi'!$B$1:$AQ$1,0),FALSE)</f>
        <v>3.2</v>
      </c>
      <c r="R403" s="73">
        <f>VLOOKUP($B403,'Tillförd energi'!$B$2:$AS$506,MATCH(R$1,'Tillförd energi'!$B$1:$AQ$1,0),FALSE)</f>
        <v>0</v>
      </c>
      <c r="S403" s="73">
        <f>VLOOKUP($B403,'Tillförd energi'!$B$2:$AS$506,MATCH(S$1,'Tillförd energi'!$B$1:$AQ$1,0),FALSE)</f>
        <v>0</v>
      </c>
      <c r="T403" s="73">
        <f>VLOOKUP($B403,'Tillförd energi'!$B$2:$AS$506,MATCH(T$1,'Tillförd energi'!$B$1:$AQ$1,0),FALSE)</f>
        <v>0</v>
      </c>
      <c r="U403" s="73">
        <f>VLOOKUP($B403,'Tillförd energi'!$B$2:$AS$506,MATCH(U$1,'Tillförd energi'!$B$1:$AQ$1,0),FALSE)</f>
        <v>0</v>
      </c>
      <c r="V403" s="73">
        <f>VLOOKUP($B403,'Tillförd energi'!$B$2:$AS$506,MATCH(V$1,'Tillförd energi'!$B$1:$AQ$1,0),FALSE)</f>
        <v>1.5</v>
      </c>
      <c r="W403" s="73">
        <f>VLOOKUP($B403,'Tillförd energi'!$B$2:$AS$506,MATCH(W$1,'Tillförd energi'!$B$1:$AQ$1,0),FALSE)</f>
        <v>0</v>
      </c>
      <c r="X403" s="73">
        <f>VLOOKUP($B403,'Tillförd energi'!$B$2:$AS$506,MATCH(X$1,'Tillförd energi'!$B$1:$AQ$1,0),FALSE)</f>
        <v>62.209099999999999</v>
      </c>
      <c r="Y403" s="73">
        <f>VLOOKUP($B403,'Tillförd energi'!$B$2:$AS$506,MATCH(Y$1,'Tillförd energi'!$B$1:$AQ$1,0),FALSE)</f>
        <v>0</v>
      </c>
      <c r="Z403" s="73">
        <f>VLOOKUP($B403,'Tillförd energi'!$B$2:$AS$506,MATCH(Z$1,'Tillförd energi'!$B$1:$AQ$1,0),FALSE)</f>
        <v>0</v>
      </c>
      <c r="AA403" s="73">
        <f>VLOOKUP($B403,'Tillförd energi'!$B$2:$AS$506,MATCH(AA$1,'Tillförd energi'!$B$1:$AQ$1,0),FALSE)</f>
        <v>0</v>
      </c>
      <c r="AB403" s="73">
        <f>VLOOKUP($B403,'Tillförd energi'!$B$2:$AS$506,MATCH(AB$1,'Tillförd energi'!$B$1:$AQ$1,0),FALSE)</f>
        <v>0</v>
      </c>
      <c r="AC403" s="73">
        <f>VLOOKUP($B403,'Tillförd energi'!$B$2:$AS$506,MATCH(AC$1,'Tillförd energi'!$B$1:$AQ$1,0),FALSE)</f>
        <v>0</v>
      </c>
      <c r="AD403" s="73">
        <f>VLOOKUP($B403,'Tillförd energi'!$B$2:$AS$506,MATCH(AD$1,'Tillförd energi'!$B$1:$AQ$1,0),FALSE)</f>
        <v>0</v>
      </c>
      <c r="AF403" s="73">
        <f>VLOOKUP($B403,'Tillförd energi'!$B$2:$AS$506,MATCH(AF$1,'Tillförd energi'!$B$1:$AQ$1,0),FALSE)</f>
        <v>0.42</v>
      </c>
      <c r="AH403" s="73">
        <f>IFERROR(VLOOKUP(B403,Miljö!$B$1:$S$476,9,FALSE)/1,0)</f>
        <v>0</v>
      </c>
      <c r="AJ403" s="81">
        <f>IFERROR(VLOOKUP($B403,Miljö!$B$1:$S$500,MATCH("hjälpel exklusive kraftvärme (GWh)",Miljö!$B$1:$V$1,0),FALSE)/1,"")</f>
        <v>0.42</v>
      </c>
      <c r="AK403" s="81">
        <f t="shared" si="66"/>
        <v>0.42</v>
      </c>
      <c r="AL403" s="81">
        <f>VLOOKUP($B403,'Slutlig allokering'!$B$2:$AL$462,MATCH("Hjälpel kraftvärme",'Slutlig allokering'!$B$2:$AL$2,0),FALSE)</f>
        <v>0</v>
      </c>
      <c r="AN403" s="73">
        <f t="shared" si="67"/>
        <v>77.30183000000001</v>
      </c>
      <c r="AO403" s="73">
        <f t="shared" si="68"/>
        <v>77.30183000000001</v>
      </c>
      <c r="AP403" s="73">
        <f>IF(ISERROR(1/VLOOKUP($B403,Leveranser!$B$1:$S$500,MATCH("såld värme (gwh)",Leveranser!$B$1:$S$1,0),FALSE)),"",VLOOKUP($B403,Leveranser!$B$1:$S$500,MATCH("såld värme (gwh)",Leveranser!$B$1:$S$1,0),FALSE))</f>
        <v>55.4</v>
      </c>
      <c r="AQ403" s="73">
        <f>VLOOKUP($B403,Leveranser!$B$1:$Y$500,MATCH("Totalt såld fjärrvärme till andra fjärrvärmeföretag",Leveranser!$B$1:$AA$1,0),FALSE)</f>
        <v>0</v>
      </c>
      <c r="AR403" s="73">
        <f>IF(ISERROR(1/VLOOKUP($B403,Miljö!$B$1:$S$500,MATCH("Såld mängd produktionsspecifik fjärrvärme (GWh)",Miljö!$B$1:$R$1,0),FALSE)),0,VLOOKUP($B403,Miljö!$B$1:$S$500,MATCH("Såld mängd produktionsspecifik fjärrvärme (GWh)",Miljö!$B$1:$R$1,0),FALSE))</f>
        <v>0</v>
      </c>
      <c r="AS403" s="82">
        <f t="shared" si="73"/>
        <v>0.71667126121076297</v>
      </c>
      <c r="AU403" s="73" t="str">
        <f>VLOOKUP($B403,'Miljövärden urval för publ'!$B$2:$I$486,7,FALSE)</f>
        <v>Ja</v>
      </c>
      <c r="AV403" s="73" t="str">
        <f>VLOOKUP($B403,'Miljövärden urval för publ'!$B$2:$I$486,6,FALSE)</f>
        <v>Nej</v>
      </c>
      <c r="AZ403" s="73">
        <f t="shared" si="69"/>
        <v>0.42</v>
      </c>
      <c r="BA403" s="73">
        <f t="shared" si="74"/>
        <v>0</v>
      </c>
      <c r="BB403" s="73">
        <f t="shared" si="70"/>
        <v>7.7</v>
      </c>
      <c r="BC403" s="73">
        <f t="shared" si="71"/>
        <v>3.2</v>
      </c>
      <c r="BE403" s="73">
        <f t="shared" si="75"/>
        <v>0</v>
      </c>
      <c r="BF403" s="73">
        <f t="shared" si="76"/>
        <v>0</v>
      </c>
      <c r="BH403" s="73">
        <f t="shared" si="72"/>
        <v>12.4</v>
      </c>
    </row>
    <row r="404" spans="1:60" ht="15" x14ac:dyDescent="0.25">
      <c r="A404" t="s">
        <v>521</v>
      </c>
      <c r="B404" t="s">
        <v>526</v>
      </c>
      <c r="C404" s="73">
        <f>VLOOKUP($B404,'Tillförd energi'!$B$2:$AS$506,MATCH(C$1,'Tillförd energi'!$B$1:$AQ$1,0),FALSE)</f>
        <v>0</v>
      </c>
      <c r="D404" s="73">
        <f>VLOOKUP($B404,'Tillförd energi'!$B$2:$AS$506,MATCH(D$1,'Tillförd energi'!$B$1:$AQ$1,0),FALSE)</f>
        <v>1.4</v>
      </c>
      <c r="E404" s="73">
        <f>VLOOKUP($B404,'Tillförd energi'!$B$2:$AS$506,MATCH(E$1,'Tillförd energi'!$B$1:$AQ$1,0),FALSE)</f>
        <v>5</v>
      </c>
      <c r="F404" s="73">
        <f>VLOOKUP($B404,'Tillförd energi'!$B$2:$AS$506,MATCH(F$1,'Tillförd energi'!$B$1:$AQ$1,0),FALSE)</f>
        <v>0</v>
      </c>
      <c r="G404" s="73">
        <f>VLOOKUP($B404,'Tillförd energi'!$B$2:$AS$506,MATCH(G$1,'Tillförd energi'!$B$1:$AQ$1,0),FALSE)</f>
        <v>0</v>
      </c>
      <c r="H404" s="73">
        <f>VLOOKUP($B404,'Tillförd energi'!$B$2:$AS$506,MATCH(H$1,'Tillförd energi'!$B$1:$AQ$1,0),FALSE)</f>
        <v>0</v>
      </c>
      <c r="I404" s="73">
        <f>VLOOKUP($B404,'Tillförd energi'!$B$2:$AS$506,MATCH(I$1,'Tillförd energi'!$B$1:$AQ$1,0),FALSE)</f>
        <v>0</v>
      </c>
      <c r="J404" s="73">
        <f>VLOOKUP($B404,'Tillförd energi'!$B$2:$AS$506,MATCH(J$1,'Tillförd energi'!$B$1:$AQ$1,0),FALSE)</f>
        <v>0</v>
      </c>
      <c r="K404" s="73">
        <f>VLOOKUP($B404,'Tillförd energi'!$B$2:$AS$506,MATCH(K$1,'Tillförd energi'!$B$1:$AQ$1,0),FALSE)</f>
        <v>11.2</v>
      </c>
      <c r="L404" s="73">
        <f>VLOOKUP($B404,'Tillförd energi'!$B$2:$AS$506,MATCH(L$1,'Tillförd energi'!$B$1:$AQ$1,0),FALSE)</f>
        <v>103.9</v>
      </c>
      <c r="M404" s="73">
        <f>VLOOKUP($B404,'Tillförd energi'!$B$2:$AS$506,MATCH(M$1,'Tillförd energi'!$B$1:$AQ$1,0),FALSE)</f>
        <v>0</v>
      </c>
      <c r="N404" s="73">
        <f>VLOOKUP($B404,'Tillförd energi'!$B$2:$AS$506,MATCH(N$1,'Tillförd energi'!$B$1:$AQ$1,0),FALSE)</f>
        <v>0</v>
      </c>
      <c r="O404" s="73">
        <f>VLOOKUP($B404,'Tillförd energi'!$B$2:$AS$506,MATCH(O$1,'Tillförd energi'!$B$1:$AQ$1,0),FALSE)</f>
        <v>0</v>
      </c>
      <c r="P404" s="73">
        <f>VLOOKUP($B404,'Tillförd energi'!$B$2:$AS$506,MATCH(P$1,'Tillförd energi'!$B$1:$AQ$1,0),FALSE)</f>
        <v>0</v>
      </c>
      <c r="Q404" s="73">
        <f>VLOOKUP($B404,'Tillförd energi'!$B$2:$AS$506,MATCH(Q$1,'Tillförd energi'!$B$1:$AQ$1,0),FALSE)</f>
        <v>0</v>
      </c>
      <c r="R404" s="73">
        <f>VLOOKUP($B404,'Tillförd energi'!$B$2:$AS$506,MATCH(R$1,'Tillförd energi'!$B$1:$AQ$1,0),FALSE)</f>
        <v>0</v>
      </c>
      <c r="S404" s="73">
        <f>VLOOKUP($B404,'Tillförd energi'!$B$2:$AS$506,MATCH(S$1,'Tillförd energi'!$B$1:$AQ$1,0),FALSE)</f>
        <v>0</v>
      </c>
      <c r="T404" s="73">
        <f>VLOOKUP($B404,'Tillförd energi'!$B$2:$AS$506,MATCH(T$1,'Tillförd energi'!$B$1:$AQ$1,0),FALSE)</f>
        <v>0</v>
      </c>
      <c r="U404" s="73">
        <f>VLOOKUP($B404,'Tillförd energi'!$B$2:$AS$506,MATCH(U$1,'Tillförd energi'!$B$1:$AQ$1,0),FALSE)</f>
        <v>0</v>
      </c>
      <c r="V404" s="73">
        <f>VLOOKUP($B404,'Tillförd energi'!$B$2:$AS$506,MATCH(V$1,'Tillförd energi'!$B$1:$AQ$1,0),FALSE)</f>
        <v>0</v>
      </c>
      <c r="W404" s="73">
        <f>VLOOKUP($B404,'Tillförd energi'!$B$2:$AS$506,MATCH(W$1,'Tillförd energi'!$B$1:$AQ$1,0),FALSE)</f>
        <v>0</v>
      </c>
      <c r="X404" s="73">
        <f>VLOOKUP($B404,'Tillförd energi'!$B$2:$AS$506,MATCH(X$1,'Tillförd energi'!$B$1:$AQ$1,0),FALSE)</f>
        <v>0</v>
      </c>
      <c r="Y404" s="73">
        <f>VLOOKUP($B404,'Tillförd energi'!$B$2:$AS$506,MATCH(Y$1,'Tillförd energi'!$B$1:$AQ$1,0),FALSE)</f>
        <v>0.7</v>
      </c>
      <c r="Z404" s="73">
        <f>VLOOKUP($B404,'Tillförd energi'!$B$2:$AS$506,MATCH(Z$1,'Tillförd energi'!$B$1:$AQ$1,0),FALSE)</f>
        <v>0</v>
      </c>
      <c r="AA404" s="73">
        <f>VLOOKUP($B404,'Tillförd energi'!$B$2:$AS$506,MATCH(AA$1,'Tillförd energi'!$B$1:$AQ$1,0),FALSE)</f>
        <v>0</v>
      </c>
      <c r="AB404" s="73">
        <f>VLOOKUP($B404,'Tillförd energi'!$B$2:$AS$506,MATCH(AB$1,'Tillförd energi'!$B$1:$AQ$1,0),FALSE)</f>
        <v>9.1999999999999993</v>
      </c>
      <c r="AC404" s="73">
        <f>VLOOKUP($B404,'Tillförd energi'!$B$2:$AS$506,MATCH(AC$1,'Tillförd energi'!$B$1:$AQ$1,0),FALSE)</f>
        <v>0</v>
      </c>
      <c r="AD404" s="73">
        <f>VLOOKUP($B404,'Tillförd energi'!$B$2:$AS$506,MATCH(AD$1,'Tillförd energi'!$B$1:$AQ$1,0),FALSE)</f>
        <v>0</v>
      </c>
      <c r="AF404" s="73">
        <f>VLOOKUP($B404,'Tillförd energi'!$B$2:$AS$506,MATCH(AF$1,'Tillförd energi'!$B$1:$AQ$1,0),FALSE)</f>
        <v>2.7</v>
      </c>
      <c r="AH404" s="73">
        <f>IFERROR(VLOOKUP(B404,Miljö!$B$1:$S$476,9,FALSE)/1,0)</f>
        <v>0</v>
      </c>
      <c r="AJ404" s="81">
        <f>IFERROR(VLOOKUP($B404,Miljö!$B$1:$S$500,MATCH("hjälpel exklusive kraftvärme (GWh)",Miljö!$B$1:$V$1,0),FALSE)/1,"")</f>
        <v>2.7</v>
      </c>
      <c r="AK404" s="81">
        <f t="shared" si="66"/>
        <v>2.7</v>
      </c>
      <c r="AL404" s="81">
        <f>VLOOKUP($B404,'Slutlig allokering'!$B$2:$AL$462,MATCH("Hjälpel kraftvärme",'Slutlig allokering'!$B$2:$AL$2,0),FALSE)</f>
        <v>0</v>
      </c>
      <c r="AN404" s="73">
        <f t="shared" si="67"/>
        <v>134.1</v>
      </c>
      <c r="AO404" s="73">
        <f t="shared" si="68"/>
        <v>134.1</v>
      </c>
      <c r="AP404" s="73">
        <f>IF(ISERROR(1/VLOOKUP($B404,Leveranser!$B$1:$S$500,MATCH("såld värme (gwh)",Leveranser!$B$1:$S$1,0),FALSE)),"",VLOOKUP($B404,Leveranser!$B$1:$S$500,MATCH("såld värme (gwh)",Leveranser!$B$1:$S$1,0),FALSE))</f>
        <v>96.6</v>
      </c>
      <c r="AQ404" s="73">
        <f>VLOOKUP($B404,Leveranser!$B$1:$Y$500,MATCH("Totalt såld fjärrvärme till andra fjärrvärmeföretag",Leveranser!$B$1:$AA$1,0),FALSE)</f>
        <v>0</v>
      </c>
      <c r="AR404" s="73">
        <f>IF(ISERROR(1/VLOOKUP($B404,Miljö!$B$1:$S$500,MATCH("Såld mängd produktionsspecifik fjärrvärme (GWh)",Miljö!$B$1:$R$1,0),FALSE)),0,VLOOKUP($B404,Miljö!$B$1:$S$500,MATCH("Såld mängd produktionsspecifik fjärrvärme (GWh)",Miljö!$B$1:$R$1,0),FALSE))</f>
        <v>0</v>
      </c>
      <c r="AS404" s="82">
        <f t="shared" si="73"/>
        <v>0.7203579418344519</v>
      </c>
      <c r="AU404" s="73" t="str">
        <f>VLOOKUP($B404,'Miljövärden urval för publ'!$B$2:$I$486,7,FALSE)</f>
        <v>Ja</v>
      </c>
      <c r="AV404" s="73" t="str">
        <f>VLOOKUP($B404,'Miljövärden urval för publ'!$B$2:$I$486,6,FALSE)</f>
        <v>Nej</v>
      </c>
      <c r="AZ404" s="73">
        <f t="shared" si="69"/>
        <v>3.4000000000000004</v>
      </c>
      <c r="BA404" s="73">
        <f t="shared" si="74"/>
        <v>0</v>
      </c>
      <c r="BB404" s="73">
        <f t="shared" si="70"/>
        <v>103.9</v>
      </c>
      <c r="BC404" s="73">
        <f t="shared" si="71"/>
        <v>0</v>
      </c>
      <c r="BE404" s="73">
        <f t="shared" si="75"/>
        <v>0</v>
      </c>
      <c r="BF404" s="73">
        <f t="shared" si="76"/>
        <v>0</v>
      </c>
      <c r="BH404" s="73">
        <f t="shared" si="72"/>
        <v>115.10000000000001</v>
      </c>
    </row>
    <row r="405" spans="1:60" ht="15" x14ac:dyDescent="0.25">
      <c r="A405" t="s">
        <v>521</v>
      </c>
      <c r="B405" t="s">
        <v>527</v>
      </c>
      <c r="C405" s="73">
        <f>VLOOKUP($B405,'Tillförd energi'!$B$2:$AS$506,MATCH(C$1,'Tillförd energi'!$B$1:$AQ$1,0),FALSE)</f>
        <v>0</v>
      </c>
      <c r="D405" s="73">
        <f>VLOOKUP($B405,'Tillförd energi'!$B$2:$AS$506,MATCH(D$1,'Tillförd energi'!$B$1:$AQ$1,0),FALSE)</f>
        <v>2.6</v>
      </c>
      <c r="E405" s="73">
        <f>VLOOKUP($B405,'Tillförd energi'!$B$2:$AS$506,MATCH(E$1,'Tillförd energi'!$B$1:$AQ$1,0),FALSE)</f>
        <v>0</v>
      </c>
      <c r="F405" s="73">
        <f>VLOOKUP($B405,'Tillförd energi'!$B$2:$AS$506,MATCH(F$1,'Tillförd energi'!$B$1:$AQ$1,0),FALSE)</f>
        <v>0</v>
      </c>
      <c r="G405" s="73">
        <f>VLOOKUP($B405,'Tillförd energi'!$B$2:$AS$506,MATCH(G$1,'Tillförd energi'!$B$1:$AQ$1,0),FALSE)</f>
        <v>0</v>
      </c>
      <c r="H405" s="73">
        <f>VLOOKUP($B405,'Tillförd energi'!$B$2:$AS$506,MATCH(H$1,'Tillförd energi'!$B$1:$AQ$1,0),FALSE)</f>
        <v>0</v>
      </c>
      <c r="I405" s="73">
        <f>VLOOKUP($B405,'Tillförd energi'!$B$2:$AS$506,MATCH(I$1,'Tillförd energi'!$B$1:$AQ$1,0),FALSE)</f>
        <v>0</v>
      </c>
      <c r="J405" s="73">
        <f>VLOOKUP($B405,'Tillförd energi'!$B$2:$AS$506,MATCH(J$1,'Tillförd energi'!$B$1:$AQ$1,0),FALSE)</f>
        <v>0</v>
      </c>
      <c r="K405" s="73">
        <f>VLOOKUP($B405,'Tillförd energi'!$B$2:$AS$506,MATCH(K$1,'Tillförd energi'!$B$1:$AQ$1,0),FALSE)</f>
        <v>0</v>
      </c>
      <c r="L405" s="73">
        <f>VLOOKUP($B405,'Tillförd energi'!$B$2:$AS$506,MATCH(L$1,'Tillförd energi'!$B$1:$AQ$1,0),FALSE)</f>
        <v>7.2</v>
      </c>
      <c r="M405" s="73">
        <f>VLOOKUP($B405,'Tillförd energi'!$B$2:$AS$506,MATCH(M$1,'Tillförd energi'!$B$1:$AQ$1,0),FALSE)</f>
        <v>49.7</v>
      </c>
      <c r="N405" s="73">
        <f>VLOOKUP($B405,'Tillförd energi'!$B$2:$AS$506,MATCH(N$1,'Tillförd energi'!$B$1:$AQ$1,0),FALSE)</f>
        <v>0</v>
      </c>
      <c r="O405" s="73">
        <f>VLOOKUP($B405,'Tillförd energi'!$B$2:$AS$506,MATCH(O$1,'Tillförd energi'!$B$1:$AQ$1,0),FALSE)</f>
        <v>12.9</v>
      </c>
      <c r="P405" s="73">
        <f>VLOOKUP($B405,'Tillförd energi'!$B$2:$AS$506,MATCH(P$1,'Tillförd energi'!$B$1:$AQ$1,0),FALSE)</f>
        <v>0</v>
      </c>
      <c r="Q405" s="73">
        <f>VLOOKUP($B405,'Tillförd energi'!$B$2:$AS$506,MATCH(Q$1,'Tillförd energi'!$B$1:$AQ$1,0),FALSE)</f>
        <v>0</v>
      </c>
      <c r="R405" s="73">
        <f>VLOOKUP($B405,'Tillförd energi'!$B$2:$AS$506,MATCH(R$1,'Tillförd energi'!$B$1:$AQ$1,0),FALSE)</f>
        <v>0</v>
      </c>
      <c r="S405" s="73">
        <f>VLOOKUP($B405,'Tillförd energi'!$B$2:$AS$506,MATCH(S$1,'Tillförd energi'!$B$1:$AQ$1,0),FALSE)</f>
        <v>0</v>
      </c>
      <c r="T405" s="73">
        <f>VLOOKUP($B405,'Tillförd energi'!$B$2:$AS$506,MATCH(T$1,'Tillförd energi'!$B$1:$AQ$1,0),FALSE)</f>
        <v>0</v>
      </c>
      <c r="U405" s="73">
        <f>VLOOKUP($B405,'Tillförd energi'!$B$2:$AS$506,MATCH(U$1,'Tillförd energi'!$B$1:$AQ$1,0),FALSE)</f>
        <v>0</v>
      </c>
      <c r="V405" s="73">
        <f>VLOOKUP($B405,'Tillförd energi'!$B$2:$AS$506,MATCH(V$1,'Tillförd energi'!$B$1:$AQ$1,0),FALSE)</f>
        <v>0</v>
      </c>
      <c r="W405" s="73">
        <f>VLOOKUP($B405,'Tillförd energi'!$B$2:$AS$506,MATCH(W$1,'Tillförd energi'!$B$1:$AQ$1,0),FALSE)</f>
        <v>0</v>
      </c>
      <c r="X405" s="73">
        <f>VLOOKUP($B405,'Tillförd energi'!$B$2:$AS$506,MATCH(X$1,'Tillförd energi'!$B$1:$AQ$1,0),FALSE)</f>
        <v>0</v>
      </c>
      <c r="Y405" s="73">
        <f>VLOOKUP($B405,'Tillförd energi'!$B$2:$AS$506,MATCH(Y$1,'Tillförd energi'!$B$1:$AQ$1,0),FALSE)</f>
        <v>0</v>
      </c>
      <c r="Z405" s="73">
        <f>VLOOKUP($B405,'Tillförd energi'!$B$2:$AS$506,MATCH(Z$1,'Tillförd energi'!$B$1:$AQ$1,0),FALSE)</f>
        <v>0</v>
      </c>
      <c r="AA405" s="73">
        <f>VLOOKUP($B405,'Tillförd energi'!$B$2:$AS$506,MATCH(AA$1,'Tillförd energi'!$B$1:$AQ$1,0),FALSE)</f>
        <v>0</v>
      </c>
      <c r="AB405" s="73">
        <f>VLOOKUP($B405,'Tillförd energi'!$B$2:$AS$506,MATCH(AB$1,'Tillförd energi'!$B$1:$AQ$1,0),FALSE)</f>
        <v>0</v>
      </c>
      <c r="AC405" s="73">
        <f>VLOOKUP($B405,'Tillförd energi'!$B$2:$AS$506,MATCH(AC$1,'Tillförd energi'!$B$1:$AQ$1,0),FALSE)</f>
        <v>0</v>
      </c>
      <c r="AD405" s="73">
        <f>VLOOKUP($B405,'Tillförd energi'!$B$2:$AS$506,MATCH(AD$1,'Tillförd energi'!$B$1:$AQ$1,0),FALSE)</f>
        <v>0</v>
      </c>
      <c r="AF405" s="73">
        <f>VLOOKUP($B405,'Tillförd energi'!$B$2:$AS$506,MATCH(AF$1,'Tillförd energi'!$B$1:$AQ$1,0),FALSE)</f>
        <v>1.9</v>
      </c>
      <c r="AH405" s="73">
        <f>IFERROR(VLOOKUP(B405,Miljö!$B$1:$S$476,9,FALSE)/1,0)</f>
        <v>0</v>
      </c>
      <c r="AJ405" s="81">
        <f>IFERROR(VLOOKUP($B405,Miljö!$B$1:$S$500,MATCH("hjälpel exklusive kraftvärme (GWh)",Miljö!$B$1:$V$1,0),FALSE)/1,"")</f>
        <v>1.9</v>
      </c>
      <c r="AK405" s="81">
        <f t="shared" si="66"/>
        <v>1.9</v>
      </c>
      <c r="AL405" s="81">
        <f>VLOOKUP($B405,'Slutlig allokering'!$B$2:$AL$462,MATCH("Hjälpel kraftvärme",'Slutlig allokering'!$B$2:$AL$2,0),FALSE)</f>
        <v>0</v>
      </c>
      <c r="AN405" s="73">
        <f t="shared" si="67"/>
        <v>74.300000000000011</v>
      </c>
      <c r="AO405" s="73">
        <f t="shared" si="68"/>
        <v>74.300000000000011</v>
      </c>
      <c r="AP405" s="73">
        <f>IF(ISERROR(1/VLOOKUP($B405,Leveranser!$B$1:$S$500,MATCH("såld värme (gwh)",Leveranser!$B$1:$S$1,0),FALSE)),"",VLOOKUP($B405,Leveranser!$B$1:$S$500,MATCH("såld värme (gwh)",Leveranser!$B$1:$S$1,0),FALSE))</f>
        <v>45.5</v>
      </c>
      <c r="AQ405" s="73">
        <f>VLOOKUP($B405,Leveranser!$B$1:$Y$500,MATCH("Totalt såld fjärrvärme till andra fjärrvärmeföretag",Leveranser!$B$1:$AA$1,0),FALSE)</f>
        <v>0</v>
      </c>
      <c r="AR405" s="73">
        <f>IF(ISERROR(1/VLOOKUP($B405,Miljö!$B$1:$S$500,MATCH("Såld mängd produktionsspecifik fjärrvärme (GWh)",Miljö!$B$1:$R$1,0),FALSE)),0,VLOOKUP($B405,Miljö!$B$1:$S$500,MATCH("Såld mängd produktionsspecifik fjärrvärme (GWh)",Miljö!$B$1:$R$1,0),FALSE))</f>
        <v>0</v>
      </c>
      <c r="AS405" s="82">
        <f t="shared" si="73"/>
        <v>0.61238223418573345</v>
      </c>
      <c r="AU405" s="73" t="str">
        <f>VLOOKUP($B405,'Miljövärden urval för publ'!$B$2:$I$486,7,FALSE)</f>
        <v>Ja</v>
      </c>
      <c r="AV405" s="73" t="str">
        <f>VLOOKUP($B405,'Miljövärden urval för publ'!$B$2:$I$486,6,FALSE)</f>
        <v>Nej</v>
      </c>
      <c r="AZ405" s="73">
        <f t="shared" si="69"/>
        <v>1.9</v>
      </c>
      <c r="BA405" s="73">
        <f t="shared" si="74"/>
        <v>0</v>
      </c>
      <c r="BB405" s="73">
        <f t="shared" si="70"/>
        <v>69.800000000000011</v>
      </c>
      <c r="BC405" s="73">
        <f t="shared" si="71"/>
        <v>0</v>
      </c>
      <c r="BE405" s="73">
        <f t="shared" si="75"/>
        <v>0</v>
      </c>
      <c r="BF405" s="73">
        <f t="shared" si="76"/>
        <v>0</v>
      </c>
      <c r="BH405" s="73">
        <f t="shared" si="72"/>
        <v>69.800000000000011</v>
      </c>
    </row>
    <row r="406" spans="1:60" ht="15" x14ac:dyDescent="0.25">
      <c r="A406" t="s">
        <v>521</v>
      </c>
      <c r="B406" t="s">
        <v>528</v>
      </c>
      <c r="C406" s="73">
        <f>VLOOKUP($B406,'Tillförd energi'!$B$2:$AS$506,MATCH(C$1,'Tillförd energi'!$B$1:$AQ$1,0),FALSE)</f>
        <v>0</v>
      </c>
      <c r="D406" s="73">
        <f>VLOOKUP($B406,'Tillförd energi'!$B$2:$AS$506,MATCH(D$1,'Tillförd energi'!$B$1:$AQ$1,0),FALSE)</f>
        <v>0.84599999999999997</v>
      </c>
      <c r="E406" s="73">
        <f>VLOOKUP($B406,'Tillförd energi'!$B$2:$AS$506,MATCH(E$1,'Tillförd energi'!$B$1:$AQ$1,0),FALSE)</f>
        <v>0</v>
      </c>
      <c r="F406" s="73">
        <f>VLOOKUP($B406,'Tillförd energi'!$B$2:$AS$506,MATCH(F$1,'Tillförd energi'!$B$1:$AQ$1,0),FALSE)</f>
        <v>3.0950000000000002</v>
      </c>
      <c r="G406" s="73">
        <f>VLOOKUP($B406,'Tillförd energi'!$B$2:$AS$506,MATCH(G$1,'Tillförd energi'!$B$1:$AQ$1,0),FALSE)</f>
        <v>0</v>
      </c>
      <c r="H406" s="73">
        <f>VLOOKUP($B406,'Tillförd energi'!$B$2:$AS$506,MATCH(H$1,'Tillförd energi'!$B$1:$AQ$1,0),FALSE)</f>
        <v>0</v>
      </c>
      <c r="I406" s="73">
        <f>VLOOKUP($B406,'Tillförd energi'!$B$2:$AS$506,MATCH(I$1,'Tillförd energi'!$B$1:$AQ$1,0),FALSE)</f>
        <v>0</v>
      </c>
      <c r="J406" s="73">
        <f>VLOOKUP($B406,'Tillförd energi'!$B$2:$AS$506,MATCH(J$1,'Tillförd energi'!$B$1:$AQ$1,0),FALSE)</f>
        <v>0</v>
      </c>
      <c r="K406" s="73">
        <f>VLOOKUP($B406,'Tillförd energi'!$B$2:$AS$506,MATCH(K$1,'Tillförd energi'!$B$1:$AQ$1,0),FALSE)</f>
        <v>0</v>
      </c>
      <c r="L406" s="73">
        <f>VLOOKUP($B406,'Tillförd energi'!$B$2:$AS$506,MATCH(L$1,'Tillförd energi'!$B$1:$AQ$1,0),FALSE)</f>
        <v>31.474699999999999</v>
      </c>
      <c r="M406" s="73">
        <f>VLOOKUP($B406,'Tillförd energi'!$B$2:$AS$506,MATCH(M$1,'Tillförd energi'!$B$1:$AQ$1,0),FALSE)</f>
        <v>86.165400000000005</v>
      </c>
      <c r="N406" s="73">
        <f>VLOOKUP($B406,'Tillförd energi'!$B$2:$AS$506,MATCH(N$1,'Tillförd energi'!$B$1:$AQ$1,0),FALSE)</f>
        <v>14.818099999999999</v>
      </c>
      <c r="O406" s="73">
        <f>VLOOKUP($B406,'Tillförd energi'!$B$2:$AS$506,MATCH(O$1,'Tillförd energi'!$B$1:$AQ$1,0),FALSE)</f>
        <v>11.1136</v>
      </c>
      <c r="P406" s="73">
        <f>VLOOKUP($B406,'Tillförd energi'!$B$2:$AS$506,MATCH(P$1,'Tillförd energi'!$B$1:$AQ$1,0),FALSE)</f>
        <v>0</v>
      </c>
      <c r="Q406" s="73">
        <f>VLOOKUP($B406,'Tillförd energi'!$B$2:$AS$506,MATCH(Q$1,'Tillförd energi'!$B$1:$AQ$1,0),FALSE)</f>
        <v>0</v>
      </c>
      <c r="R406" s="73">
        <f>VLOOKUP($B406,'Tillförd energi'!$B$2:$AS$506,MATCH(R$1,'Tillförd energi'!$B$1:$AQ$1,0),FALSE)</f>
        <v>0</v>
      </c>
      <c r="S406" s="73">
        <f>VLOOKUP($B406,'Tillförd energi'!$B$2:$AS$506,MATCH(S$1,'Tillförd energi'!$B$1:$AQ$1,0),FALSE)</f>
        <v>0</v>
      </c>
      <c r="T406" s="73">
        <f>VLOOKUP($B406,'Tillförd energi'!$B$2:$AS$506,MATCH(T$1,'Tillförd energi'!$B$1:$AQ$1,0),FALSE)</f>
        <v>0</v>
      </c>
      <c r="U406" s="73">
        <f>VLOOKUP($B406,'Tillförd energi'!$B$2:$AS$506,MATCH(U$1,'Tillförd energi'!$B$1:$AQ$1,0),FALSE)</f>
        <v>0</v>
      </c>
      <c r="V406" s="73">
        <f>VLOOKUP($B406,'Tillförd energi'!$B$2:$AS$506,MATCH(V$1,'Tillförd energi'!$B$1:$AQ$1,0),FALSE)</f>
        <v>0</v>
      </c>
      <c r="W406" s="73">
        <f>VLOOKUP($B406,'Tillförd energi'!$B$2:$AS$506,MATCH(W$1,'Tillförd energi'!$B$1:$AQ$1,0),FALSE)</f>
        <v>0</v>
      </c>
      <c r="X406" s="73">
        <f>VLOOKUP($B406,'Tillförd energi'!$B$2:$AS$506,MATCH(X$1,'Tillförd energi'!$B$1:$AQ$1,0),FALSE)</f>
        <v>0</v>
      </c>
      <c r="Y406" s="73">
        <f>VLOOKUP($B406,'Tillförd energi'!$B$2:$AS$506,MATCH(Y$1,'Tillförd energi'!$B$1:$AQ$1,0),FALSE)</f>
        <v>0</v>
      </c>
      <c r="Z406" s="73">
        <f>VLOOKUP($B406,'Tillförd energi'!$B$2:$AS$506,MATCH(Z$1,'Tillförd energi'!$B$1:$AQ$1,0),FALSE)</f>
        <v>0</v>
      </c>
      <c r="AA406" s="73">
        <f>VLOOKUP($B406,'Tillförd energi'!$B$2:$AS$506,MATCH(AA$1,'Tillförd energi'!$B$1:$AQ$1,0),FALSE)</f>
        <v>0</v>
      </c>
      <c r="AB406" s="73">
        <f>VLOOKUP($B406,'Tillförd energi'!$B$2:$AS$506,MATCH(AB$1,'Tillförd energi'!$B$1:$AQ$1,0),FALSE)</f>
        <v>37.003999999999998</v>
      </c>
      <c r="AC406" s="73">
        <f>VLOOKUP($B406,'Tillförd energi'!$B$2:$AS$506,MATCH(AC$1,'Tillförd energi'!$B$1:$AQ$1,0),FALSE)</f>
        <v>0</v>
      </c>
      <c r="AD406" s="73">
        <f>VLOOKUP($B406,'Tillförd energi'!$B$2:$AS$506,MATCH(AD$1,'Tillförd energi'!$B$1:$AQ$1,0),FALSE)</f>
        <v>0</v>
      </c>
      <c r="AF406" s="73">
        <f>VLOOKUP($B406,'Tillförd energi'!$B$2:$AS$506,MATCH(AF$1,'Tillförd energi'!$B$1:$AQ$1,0),FALSE)</f>
        <v>7.9156000000000004</v>
      </c>
      <c r="AH406" s="73">
        <f>IFERROR(VLOOKUP(B406,Miljö!$B$1:$S$476,9,FALSE)/1,0)</f>
        <v>0</v>
      </c>
      <c r="AJ406" s="81">
        <f>IFERROR(VLOOKUP($B406,Miljö!$B$1:$S$500,MATCH("hjälpel exklusive kraftvärme (GWh)",Miljö!$B$1:$V$1,0),FALSE)/1,"")</f>
        <v>6.4</v>
      </c>
      <c r="AK406" s="81">
        <f t="shared" si="66"/>
        <v>6.4</v>
      </c>
      <c r="AL406" s="81">
        <f>VLOOKUP($B406,'Slutlig allokering'!$B$2:$AL$462,MATCH("Hjälpel kraftvärme",'Slutlig allokering'!$B$2:$AL$2,0),FALSE)</f>
        <v>1.5156000000000001</v>
      </c>
      <c r="AN406" s="73">
        <f t="shared" si="67"/>
        <v>192.4324</v>
      </c>
      <c r="AO406" s="73">
        <f t="shared" si="68"/>
        <v>192.4324</v>
      </c>
      <c r="AP406" s="73">
        <f>IF(ISERROR(1/VLOOKUP($B406,Leveranser!$B$1:$S$500,MATCH("såld värme (gwh)",Leveranser!$B$1:$S$1,0),FALSE)),"",VLOOKUP($B406,Leveranser!$B$1:$S$500,MATCH("såld värme (gwh)",Leveranser!$B$1:$S$1,0),FALSE))</f>
        <v>160.33000000000001</v>
      </c>
      <c r="AQ406" s="73">
        <f>VLOOKUP($B406,Leveranser!$B$1:$Y$500,MATCH("Totalt såld fjärrvärme till andra fjärrvärmeföretag",Leveranser!$B$1:$AA$1,0),FALSE)</f>
        <v>0</v>
      </c>
      <c r="AR406" s="73">
        <f>IF(ISERROR(1/VLOOKUP($B406,Miljö!$B$1:$S$500,MATCH("Såld mängd produktionsspecifik fjärrvärme (GWh)",Miljö!$B$1:$R$1,0),FALSE)),0,VLOOKUP($B406,Miljö!$B$1:$S$500,MATCH("Såld mängd produktionsspecifik fjärrvärme (GWh)",Miljö!$B$1:$R$1,0),FALSE))</f>
        <v>0</v>
      </c>
      <c r="AS406" s="82">
        <f t="shared" si="73"/>
        <v>0.83317570222062398</v>
      </c>
      <c r="AU406" s="73" t="str">
        <f>VLOOKUP($B406,'Miljövärden urval för publ'!$B$2:$I$486,7,FALSE)</f>
        <v>Ja</v>
      </c>
      <c r="AV406" s="73" t="str">
        <f>VLOOKUP($B406,'Miljövärden urval för publ'!$B$2:$I$486,6,FALSE)</f>
        <v>Nej</v>
      </c>
      <c r="AZ406" s="73">
        <f t="shared" si="69"/>
        <v>7.9156000000000004</v>
      </c>
      <c r="BA406" s="73">
        <f t="shared" si="74"/>
        <v>0</v>
      </c>
      <c r="BB406" s="73">
        <f t="shared" si="70"/>
        <v>143.5718</v>
      </c>
      <c r="BC406" s="73">
        <f t="shared" si="71"/>
        <v>0</v>
      </c>
      <c r="BE406" s="73">
        <f t="shared" si="75"/>
        <v>0</v>
      </c>
      <c r="BF406" s="73">
        <f t="shared" si="76"/>
        <v>0</v>
      </c>
      <c r="BH406" s="73">
        <f t="shared" si="72"/>
        <v>143.5718</v>
      </c>
    </row>
    <row r="407" spans="1:60" ht="15" x14ac:dyDescent="0.25">
      <c r="A407" t="s">
        <v>521</v>
      </c>
      <c r="B407" t="s">
        <v>529</v>
      </c>
      <c r="C407" s="73">
        <f>VLOOKUP($B407,'Tillförd energi'!$B$2:$AS$506,MATCH(C$1,'Tillförd energi'!$B$1:$AQ$1,0),FALSE)</f>
        <v>0</v>
      </c>
      <c r="D407" s="73">
        <f>VLOOKUP($B407,'Tillförd energi'!$B$2:$AS$506,MATCH(D$1,'Tillförd energi'!$B$1:$AQ$1,0),FALSE)</f>
        <v>0</v>
      </c>
      <c r="E407" s="73">
        <f>VLOOKUP($B407,'Tillförd energi'!$B$2:$AS$506,MATCH(E$1,'Tillförd energi'!$B$1:$AQ$1,0),FALSE)</f>
        <v>9.4067799999999995</v>
      </c>
      <c r="F407" s="73">
        <f>VLOOKUP($B407,'Tillförd energi'!$B$2:$AS$506,MATCH(F$1,'Tillförd energi'!$B$1:$AQ$1,0),FALSE)</f>
        <v>0</v>
      </c>
      <c r="G407" s="73">
        <f>VLOOKUP($B407,'Tillförd energi'!$B$2:$AS$506,MATCH(G$1,'Tillförd energi'!$B$1:$AQ$1,0),FALSE)</f>
        <v>0</v>
      </c>
      <c r="H407" s="73">
        <f>VLOOKUP($B407,'Tillförd energi'!$B$2:$AS$506,MATCH(H$1,'Tillförd energi'!$B$1:$AQ$1,0),FALSE)</f>
        <v>0</v>
      </c>
      <c r="I407" s="73">
        <f>VLOOKUP($B407,'Tillförd energi'!$B$2:$AS$506,MATCH(I$1,'Tillförd energi'!$B$1:$AQ$1,0),FALSE)</f>
        <v>0</v>
      </c>
      <c r="J407" s="73">
        <f>VLOOKUP($B407,'Tillförd energi'!$B$2:$AS$506,MATCH(J$1,'Tillförd energi'!$B$1:$AQ$1,0),FALSE)</f>
        <v>0</v>
      </c>
      <c r="K407" s="73">
        <f>VLOOKUP($B407,'Tillförd energi'!$B$2:$AS$506,MATCH(K$1,'Tillförd energi'!$B$1:$AQ$1,0),FALSE)</f>
        <v>196.46799999999999</v>
      </c>
      <c r="L407" s="73">
        <f>VLOOKUP($B407,'Tillförd energi'!$B$2:$AS$506,MATCH(L$1,'Tillförd energi'!$B$1:$AQ$1,0),FALSE)</f>
        <v>0.530837</v>
      </c>
      <c r="M407" s="73">
        <f>VLOOKUP($B407,'Tillförd energi'!$B$2:$AS$506,MATCH(M$1,'Tillförd energi'!$B$1:$AQ$1,0),FALSE)</f>
        <v>72.357399999999998</v>
      </c>
      <c r="N407" s="73">
        <f>VLOOKUP($B407,'Tillförd energi'!$B$2:$AS$506,MATCH(N$1,'Tillförd energi'!$B$1:$AQ$1,0),FALSE)</f>
        <v>0</v>
      </c>
      <c r="O407" s="73">
        <f>VLOOKUP($B407,'Tillförd energi'!$B$2:$AS$506,MATCH(O$1,'Tillförd energi'!$B$1:$AQ$1,0),FALSE)</f>
        <v>0</v>
      </c>
      <c r="P407" s="73">
        <f>VLOOKUP($B407,'Tillförd energi'!$B$2:$AS$506,MATCH(P$1,'Tillförd energi'!$B$1:$AQ$1,0),FALSE)</f>
        <v>0</v>
      </c>
      <c r="Q407" s="73">
        <f>VLOOKUP($B407,'Tillförd energi'!$B$2:$AS$506,MATCH(Q$1,'Tillförd energi'!$B$1:$AQ$1,0),FALSE)</f>
        <v>0</v>
      </c>
      <c r="R407" s="73">
        <f>VLOOKUP($B407,'Tillförd energi'!$B$2:$AS$506,MATCH(R$1,'Tillförd energi'!$B$1:$AQ$1,0),FALSE)</f>
        <v>0</v>
      </c>
      <c r="S407" s="73">
        <f>VLOOKUP($B407,'Tillförd energi'!$B$2:$AS$506,MATCH(S$1,'Tillförd energi'!$B$1:$AQ$1,0),FALSE)</f>
        <v>0</v>
      </c>
      <c r="T407" s="73">
        <f>VLOOKUP($B407,'Tillförd energi'!$B$2:$AS$506,MATCH(T$1,'Tillförd energi'!$B$1:$AQ$1,0),FALSE)</f>
        <v>0</v>
      </c>
      <c r="U407" s="73">
        <f>VLOOKUP($B407,'Tillförd energi'!$B$2:$AS$506,MATCH(U$1,'Tillförd energi'!$B$1:$AQ$1,0),FALSE)</f>
        <v>0</v>
      </c>
      <c r="V407" s="73">
        <f>VLOOKUP($B407,'Tillförd energi'!$B$2:$AS$506,MATCH(V$1,'Tillförd energi'!$B$1:$AQ$1,0),FALSE)</f>
        <v>0</v>
      </c>
      <c r="W407" s="73">
        <f>VLOOKUP($B407,'Tillförd energi'!$B$2:$AS$506,MATCH(W$1,'Tillförd energi'!$B$1:$AQ$1,0),FALSE)</f>
        <v>0</v>
      </c>
      <c r="X407" s="73">
        <f>VLOOKUP($B407,'Tillförd energi'!$B$2:$AS$506,MATCH(X$1,'Tillförd energi'!$B$1:$AQ$1,0),FALSE)</f>
        <v>0</v>
      </c>
      <c r="Y407" s="73">
        <f>VLOOKUP($B407,'Tillförd energi'!$B$2:$AS$506,MATCH(Y$1,'Tillförd energi'!$B$1:$AQ$1,0),FALSE)</f>
        <v>0</v>
      </c>
      <c r="Z407" s="73">
        <f>VLOOKUP($B407,'Tillförd energi'!$B$2:$AS$506,MATCH(Z$1,'Tillförd energi'!$B$1:$AQ$1,0),FALSE)</f>
        <v>0</v>
      </c>
      <c r="AA407" s="73">
        <f>VLOOKUP($B407,'Tillförd energi'!$B$2:$AS$506,MATCH(AA$1,'Tillförd energi'!$B$1:$AQ$1,0),FALSE)</f>
        <v>0</v>
      </c>
      <c r="AB407" s="73">
        <f>VLOOKUP($B407,'Tillförd energi'!$B$2:$AS$506,MATCH(AB$1,'Tillförd energi'!$B$1:$AQ$1,0),FALSE)</f>
        <v>49.982999999999997</v>
      </c>
      <c r="AC407" s="73">
        <f>VLOOKUP($B407,'Tillförd energi'!$B$2:$AS$506,MATCH(AC$1,'Tillförd energi'!$B$1:$AQ$1,0),FALSE)</f>
        <v>0</v>
      </c>
      <c r="AD407" s="73">
        <f>VLOOKUP($B407,'Tillförd energi'!$B$2:$AS$506,MATCH(AD$1,'Tillförd energi'!$B$1:$AQ$1,0),FALSE)</f>
        <v>0</v>
      </c>
      <c r="AF407" s="73">
        <f>VLOOKUP($B407,'Tillförd energi'!$B$2:$AS$506,MATCH(AF$1,'Tillförd energi'!$B$1:$AQ$1,0),FALSE)</f>
        <v>14.254300000000001</v>
      </c>
      <c r="AH407" s="73">
        <f>IFERROR(VLOOKUP(B407,Miljö!$B$1:$S$476,9,FALSE)/1,0)</f>
        <v>0</v>
      </c>
      <c r="AJ407" s="81">
        <f>IFERROR(VLOOKUP($B407,Miljö!$B$1:$S$500,MATCH("hjälpel exklusive kraftvärme (GWh)",Miljö!$B$1:$V$1,0),FALSE)/1,"")</f>
        <v>5.4219999999999997</v>
      </c>
      <c r="AK407" s="81">
        <f t="shared" si="66"/>
        <v>5.4219999999999997</v>
      </c>
      <c r="AL407" s="81">
        <f>VLOOKUP($B407,'Slutlig allokering'!$B$2:$AL$462,MATCH("Hjälpel kraftvärme",'Slutlig allokering'!$B$2:$AL$2,0),FALSE)</f>
        <v>8.8323400000000003</v>
      </c>
      <c r="AN407" s="73">
        <f t="shared" si="67"/>
        <v>343.000317</v>
      </c>
      <c r="AO407" s="73">
        <f t="shared" si="68"/>
        <v>343.000317</v>
      </c>
      <c r="AP407" s="73">
        <f>IF(ISERROR(1/VLOOKUP($B407,Leveranser!$B$1:$S$500,MATCH("såld värme (gwh)",Leveranser!$B$1:$S$1,0),FALSE)),"",VLOOKUP($B407,Leveranser!$B$1:$S$500,MATCH("såld värme (gwh)",Leveranser!$B$1:$S$1,0),FALSE))</f>
        <v>284.05</v>
      </c>
      <c r="AQ407" s="73">
        <f>VLOOKUP($B407,Leveranser!$B$1:$Y$500,MATCH("Totalt såld fjärrvärme till andra fjärrvärmeföretag",Leveranser!$B$1:$AA$1,0),FALSE)</f>
        <v>0</v>
      </c>
      <c r="AR407" s="73">
        <f>IF(ISERROR(1/VLOOKUP($B407,Miljö!$B$1:$S$500,MATCH("Såld mängd produktionsspecifik fjärrvärme (GWh)",Miljö!$B$1:$R$1,0),FALSE)),0,VLOOKUP($B407,Miljö!$B$1:$S$500,MATCH("Såld mängd produktionsspecifik fjärrvärme (GWh)",Miljö!$B$1:$R$1,0),FALSE))</f>
        <v>0</v>
      </c>
      <c r="AS407" s="82">
        <f t="shared" si="73"/>
        <v>0.82813334542778283</v>
      </c>
      <c r="AU407" s="73" t="str">
        <f>VLOOKUP($B407,'Miljövärden urval för publ'!$B$2:$I$486,7,FALSE)</f>
        <v>Ja</v>
      </c>
      <c r="AV407" s="73" t="str">
        <f>VLOOKUP($B407,'Miljövärden urval för publ'!$B$2:$I$486,6,FALSE)</f>
        <v>Nej</v>
      </c>
      <c r="AZ407" s="73">
        <f t="shared" si="69"/>
        <v>14.254300000000001</v>
      </c>
      <c r="BA407" s="73">
        <f t="shared" si="74"/>
        <v>0</v>
      </c>
      <c r="BB407" s="73">
        <f t="shared" si="70"/>
        <v>72.888237000000004</v>
      </c>
      <c r="BC407" s="73">
        <f t="shared" si="71"/>
        <v>0</v>
      </c>
      <c r="BE407" s="73">
        <f t="shared" si="75"/>
        <v>0</v>
      </c>
      <c r="BF407" s="73">
        <f t="shared" si="76"/>
        <v>0</v>
      </c>
      <c r="BH407" s="73">
        <f t="shared" si="72"/>
        <v>269.35623699999996</v>
      </c>
    </row>
    <row r="408" spans="1:60" ht="15" x14ac:dyDescent="0.25">
      <c r="A408" t="s">
        <v>521</v>
      </c>
      <c r="B408" t="s">
        <v>530</v>
      </c>
      <c r="C408" s="73">
        <f>VLOOKUP($B408,'Tillförd energi'!$B$2:$AS$506,MATCH(C$1,'Tillförd energi'!$B$1:$AQ$1,0),FALSE)</f>
        <v>0</v>
      </c>
      <c r="D408" s="73">
        <f>VLOOKUP($B408,'Tillförd energi'!$B$2:$AS$506,MATCH(D$1,'Tillförd energi'!$B$1:$AQ$1,0),FALSE)</f>
        <v>0</v>
      </c>
      <c r="E408" s="73">
        <f>VLOOKUP($B408,'Tillförd energi'!$B$2:$AS$506,MATCH(E$1,'Tillförd energi'!$B$1:$AQ$1,0),FALSE)</f>
        <v>0</v>
      </c>
      <c r="F408" s="73">
        <f>VLOOKUP($B408,'Tillförd energi'!$B$2:$AS$506,MATCH(F$1,'Tillförd energi'!$B$1:$AQ$1,0),FALSE)</f>
        <v>0</v>
      </c>
      <c r="G408" s="73">
        <f>VLOOKUP($B408,'Tillförd energi'!$B$2:$AS$506,MATCH(G$1,'Tillförd energi'!$B$1:$AQ$1,0),FALSE)</f>
        <v>0</v>
      </c>
      <c r="H408" s="73">
        <f>VLOOKUP($B408,'Tillförd energi'!$B$2:$AS$506,MATCH(H$1,'Tillförd energi'!$B$1:$AQ$1,0),FALSE)</f>
        <v>0</v>
      </c>
      <c r="I408" s="73">
        <f>VLOOKUP($B408,'Tillförd energi'!$B$2:$AS$506,MATCH(I$1,'Tillförd energi'!$B$1:$AQ$1,0),FALSE)</f>
        <v>0</v>
      </c>
      <c r="J408" s="73">
        <f>VLOOKUP($B408,'Tillförd energi'!$B$2:$AS$506,MATCH(J$1,'Tillförd energi'!$B$1:$AQ$1,0),FALSE)</f>
        <v>0</v>
      </c>
      <c r="K408" s="73">
        <f>VLOOKUP($B408,'Tillförd energi'!$B$2:$AS$506,MATCH(K$1,'Tillförd energi'!$B$1:$AQ$1,0),FALSE)</f>
        <v>0</v>
      </c>
      <c r="L408" s="73">
        <f>VLOOKUP($B408,'Tillförd energi'!$B$2:$AS$506,MATCH(L$1,'Tillförd energi'!$B$1:$AQ$1,0),FALSE)</f>
        <v>0</v>
      </c>
      <c r="M408" s="73">
        <f>VLOOKUP($B408,'Tillförd energi'!$B$2:$AS$506,MATCH(M$1,'Tillförd energi'!$B$1:$AQ$1,0),FALSE)</f>
        <v>0</v>
      </c>
      <c r="N408" s="73">
        <f>VLOOKUP($B408,'Tillförd energi'!$B$2:$AS$506,MATCH(N$1,'Tillförd energi'!$B$1:$AQ$1,0),FALSE)</f>
        <v>0</v>
      </c>
      <c r="O408" s="73">
        <f>VLOOKUP($B408,'Tillförd energi'!$B$2:$AS$506,MATCH(O$1,'Tillförd energi'!$B$1:$AQ$1,0),FALSE)</f>
        <v>0</v>
      </c>
      <c r="P408" s="73">
        <f>VLOOKUP($B408,'Tillförd energi'!$B$2:$AS$506,MATCH(P$1,'Tillförd energi'!$B$1:$AQ$1,0),FALSE)</f>
        <v>0</v>
      </c>
      <c r="Q408" s="73">
        <f>VLOOKUP($B408,'Tillförd energi'!$B$2:$AS$506,MATCH(Q$1,'Tillförd energi'!$B$1:$AQ$1,0),FALSE)</f>
        <v>0</v>
      </c>
      <c r="R408" s="73">
        <f>VLOOKUP($B408,'Tillförd energi'!$B$2:$AS$506,MATCH(R$1,'Tillförd energi'!$B$1:$AQ$1,0),FALSE)</f>
        <v>0</v>
      </c>
      <c r="S408" s="73">
        <f>VLOOKUP($B408,'Tillförd energi'!$B$2:$AS$506,MATCH(S$1,'Tillförd energi'!$B$1:$AQ$1,0),FALSE)</f>
        <v>0</v>
      </c>
      <c r="T408" s="73">
        <f>VLOOKUP($B408,'Tillförd energi'!$B$2:$AS$506,MATCH(T$1,'Tillförd energi'!$B$1:$AQ$1,0),FALSE)</f>
        <v>0</v>
      </c>
      <c r="U408" s="73">
        <f>VLOOKUP($B408,'Tillförd energi'!$B$2:$AS$506,MATCH(U$1,'Tillförd energi'!$B$1:$AQ$1,0),FALSE)</f>
        <v>0</v>
      </c>
      <c r="V408" s="73">
        <f>VLOOKUP($B408,'Tillförd energi'!$B$2:$AS$506,MATCH(V$1,'Tillförd energi'!$B$1:$AQ$1,0),FALSE)</f>
        <v>0</v>
      </c>
      <c r="W408" s="73">
        <f>VLOOKUP($B408,'Tillförd energi'!$B$2:$AS$506,MATCH(W$1,'Tillförd energi'!$B$1:$AQ$1,0),FALSE)</f>
        <v>0</v>
      </c>
      <c r="X408" s="73">
        <f>VLOOKUP($B408,'Tillförd energi'!$B$2:$AS$506,MATCH(X$1,'Tillförd energi'!$B$1:$AQ$1,0),FALSE)</f>
        <v>0</v>
      </c>
      <c r="Y408" s="73">
        <f>VLOOKUP($B408,'Tillförd energi'!$B$2:$AS$506,MATCH(Y$1,'Tillförd energi'!$B$1:$AQ$1,0),FALSE)</f>
        <v>0</v>
      </c>
      <c r="Z408" s="73">
        <f>VLOOKUP($B408,'Tillförd energi'!$B$2:$AS$506,MATCH(Z$1,'Tillförd energi'!$B$1:$AQ$1,0),FALSE)</f>
        <v>0</v>
      </c>
      <c r="AA408" s="73">
        <f>VLOOKUP($B408,'Tillförd energi'!$B$2:$AS$506,MATCH(AA$1,'Tillförd energi'!$B$1:$AQ$1,0),FALSE)</f>
        <v>0</v>
      </c>
      <c r="AB408" s="73">
        <f>VLOOKUP($B408,'Tillförd energi'!$B$2:$AS$506,MATCH(AB$1,'Tillförd energi'!$B$1:$AQ$1,0),FALSE)</f>
        <v>0</v>
      </c>
      <c r="AC408" s="73">
        <f>VLOOKUP($B408,'Tillförd energi'!$B$2:$AS$506,MATCH(AC$1,'Tillförd energi'!$B$1:$AQ$1,0),FALSE)</f>
        <v>0</v>
      </c>
      <c r="AD408" s="73">
        <f>VLOOKUP($B408,'Tillförd energi'!$B$2:$AS$506,MATCH(AD$1,'Tillförd energi'!$B$1:$AQ$1,0),FALSE)</f>
        <v>0</v>
      </c>
      <c r="AF408" s="73">
        <f>VLOOKUP($B408,'Tillförd energi'!$B$2:$AS$506,MATCH(AF$1,'Tillförd energi'!$B$1:$AQ$1,0),FALSE)</f>
        <v>0</v>
      </c>
      <c r="AH408" s="73">
        <f>IFERROR(VLOOKUP(B408,Miljö!$B$1:$S$476,9,FALSE)/1,0)</f>
        <v>0</v>
      </c>
      <c r="AJ408" s="81" t="str">
        <f>IFERROR(VLOOKUP($B408,Miljö!$B$1:$S$500,MATCH("hjälpel exklusive kraftvärme (GWh)",Miljö!$B$1:$V$1,0),FALSE)/1,"")</f>
        <v/>
      </c>
      <c r="AK408" s="81">
        <f t="shared" si="66"/>
        <v>0.86819999999999997</v>
      </c>
      <c r="AL408" s="81">
        <f>VLOOKUP($B408,'Slutlig allokering'!$B$2:$AL$462,MATCH("Hjälpel kraftvärme",'Slutlig allokering'!$B$2:$AL$2,0),FALSE)</f>
        <v>0</v>
      </c>
      <c r="AN408" s="73">
        <f t="shared" si="67"/>
        <v>0</v>
      </c>
      <c r="AO408" s="73">
        <f t="shared" si="68"/>
        <v>0</v>
      </c>
      <c r="AP408" s="73">
        <f>IF(ISERROR(1/VLOOKUP($B408,Leveranser!$B$1:$S$500,MATCH("såld värme (gwh)",Leveranser!$B$1:$S$1,0),FALSE)),"",VLOOKUP($B408,Leveranser!$B$1:$S$500,MATCH("såld värme (gwh)",Leveranser!$B$1:$S$1,0),FALSE))</f>
        <v>28.94</v>
      </c>
      <c r="AQ408" s="73">
        <f>VLOOKUP($B408,Leveranser!$B$1:$Y$500,MATCH("Totalt såld fjärrvärme till andra fjärrvärmeföretag",Leveranser!$B$1:$AA$1,0),FALSE)</f>
        <v>0</v>
      </c>
      <c r="AR408" s="73">
        <f>IF(ISERROR(1/VLOOKUP($B408,Miljö!$B$1:$S$500,MATCH("Såld mängd produktionsspecifik fjärrvärme (GWh)",Miljö!$B$1:$R$1,0),FALSE)),0,VLOOKUP($B408,Miljö!$B$1:$S$500,MATCH("Såld mängd produktionsspecifik fjärrvärme (GWh)",Miljö!$B$1:$R$1,0),FALSE))</f>
        <v>0</v>
      </c>
      <c r="AS408" s="82" t="str">
        <f t="shared" si="73"/>
        <v/>
      </c>
      <c r="AU408" s="73" t="str">
        <f>VLOOKUP($B408,'Miljövärden urval för publ'!$B$2:$I$486,7,FALSE)</f>
        <v>Nej</v>
      </c>
      <c r="AV408" s="73" t="str">
        <f>VLOOKUP($B408,'Miljövärden urval för publ'!$B$2:$I$486,6,FALSE)</f>
        <v>Nej</v>
      </c>
      <c r="AZ408" s="73">
        <f t="shared" si="69"/>
        <v>0</v>
      </c>
      <c r="BA408" s="73">
        <f t="shared" si="74"/>
        <v>0</v>
      </c>
      <c r="BB408" s="73">
        <f t="shared" si="70"/>
        <v>0</v>
      </c>
      <c r="BC408" s="73">
        <f t="shared" si="71"/>
        <v>0</v>
      </c>
      <c r="BE408" s="73">
        <f t="shared" si="75"/>
        <v>0</v>
      </c>
      <c r="BF408" s="73">
        <f t="shared" si="76"/>
        <v>0</v>
      </c>
      <c r="BH408" s="73">
        <f t="shared" si="72"/>
        <v>0</v>
      </c>
    </row>
    <row r="409" spans="1:60" ht="15" x14ac:dyDescent="0.25">
      <c r="A409" t="s">
        <v>521</v>
      </c>
      <c r="B409" t="s">
        <v>531</v>
      </c>
      <c r="C409" s="73">
        <f>VLOOKUP($B409,'Tillförd energi'!$B$2:$AS$506,MATCH(C$1,'Tillförd energi'!$B$1:$AQ$1,0),FALSE)</f>
        <v>0</v>
      </c>
      <c r="D409" s="73">
        <f>VLOOKUP($B409,'Tillförd energi'!$B$2:$AS$506,MATCH(D$1,'Tillförd energi'!$B$1:$AQ$1,0),FALSE)</f>
        <v>0.7</v>
      </c>
      <c r="E409" s="73">
        <f>VLOOKUP($B409,'Tillförd energi'!$B$2:$AS$506,MATCH(E$1,'Tillförd energi'!$B$1:$AQ$1,0),FALSE)</f>
        <v>0</v>
      </c>
      <c r="F409" s="73">
        <f>VLOOKUP($B409,'Tillförd energi'!$B$2:$AS$506,MATCH(F$1,'Tillförd energi'!$B$1:$AQ$1,0),FALSE)</f>
        <v>0</v>
      </c>
      <c r="G409" s="73">
        <f>VLOOKUP($B409,'Tillförd energi'!$B$2:$AS$506,MATCH(G$1,'Tillförd energi'!$B$1:$AQ$1,0),FALSE)</f>
        <v>0</v>
      </c>
      <c r="H409" s="73">
        <f>VLOOKUP($B409,'Tillförd energi'!$B$2:$AS$506,MATCH(H$1,'Tillförd energi'!$B$1:$AQ$1,0),FALSE)</f>
        <v>0</v>
      </c>
      <c r="I409" s="73">
        <f>VLOOKUP($B409,'Tillförd energi'!$B$2:$AS$506,MATCH(I$1,'Tillförd energi'!$B$1:$AQ$1,0),FALSE)</f>
        <v>0</v>
      </c>
      <c r="J409" s="73">
        <f>VLOOKUP($B409,'Tillförd energi'!$B$2:$AS$506,MATCH(J$1,'Tillförd energi'!$B$1:$AQ$1,0),FALSE)</f>
        <v>0</v>
      </c>
      <c r="K409" s="73">
        <f>VLOOKUP($B409,'Tillförd energi'!$B$2:$AS$506,MATCH(K$1,'Tillförd energi'!$B$1:$AQ$1,0),FALSE)</f>
        <v>0</v>
      </c>
      <c r="L409" s="73">
        <f>VLOOKUP($B409,'Tillförd energi'!$B$2:$AS$506,MATCH(L$1,'Tillförd energi'!$B$1:$AQ$1,0),FALSE)</f>
        <v>0</v>
      </c>
      <c r="M409" s="73">
        <f>VLOOKUP($B409,'Tillförd energi'!$B$2:$AS$506,MATCH(M$1,'Tillförd energi'!$B$1:$AQ$1,0),FALSE)</f>
        <v>0</v>
      </c>
      <c r="N409" s="73">
        <f>VLOOKUP($B409,'Tillförd energi'!$B$2:$AS$506,MATCH(N$1,'Tillförd energi'!$B$1:$AQ$1,0),FALSE)</f>
        <v>0</v>
      </c>
      <c r="O409" s="73">
        <f>VLOOKUP($B409,'Tillförd energi'!$B$2:$AS$506,MATCH(O$1,'Tillförd energi'!$B$1:$AQ$1,0),FALSE)</f>
        <v>0</v>
      </c>
      <c r="P409" s="73">
        <f>VLOOKUP($B409,'Tillförd energi'!$B$2:$AS$506,MATCH(P$1,'Tillförd energi'!$B$1:$AQ$1,0),FALSE)</f>
        <v>0</v>
      </c>
      <c r="Q409" s="73">
        <f>VLOOKUP($B409,'Tillförd energi'!$B$2:$AS$506,MATCH(Q$1,'Tillförd energi'!$B$1:$AQ$1,0),FALSE)</f>
        <v>22.9</v>
      </c>
      <c r="R409" s="73">
        <f>VLOOKUP($B409,'Tillförd energi'!$B$2:$AS$506,MATCH(R$1,'Tillförd energi'!$B$1:$AQ$1,0),FALSE)</f>
        <v>0</v>
      </c>
      <c r="S409" s="73">
        <f>VLOOKUP($B409,'Tillförd energi'!$B$2:$AS$506,MATCH(S$1,'Tillförd energi'!$B$1:$AQ$1,0),FALSE)</f>
        <v>0</v>
      </c>
      <c r="T409" s="73">
        <f>VLOOKUP($B409,'Tillförd energi'!$B$2:$AS$506,MATCH(T$1,'Tillförd energi'!$B$1:$AQ$1,0),FALSE)</f>
        <v>0</v>
      </c>
      <c r="U409" s="73">
        <f>VLOOKUP($B409,'Tillförd energi'!$B$2:$AS$506,MATCH(U$1,'Tillförd energi'!$B$1:$AQ$1,0),FALSE)</f>
        <v>0</v>
      </c>
      <c r="V409" s="73">
        <f>VLOOKUP($B409,'Tillförd energi'!$B$2:$AS$506,MATCH(V$1,'Tillförd energi'!$B$1:$AQ$1,0),FALSE)</f>
        <v>0</v>
      </c>
      <c r="W409" s="73">
        <f>VLOOKUP($B409,'Tillförd energi'!$B$2:$AS$506,MATCH(W$1,'Tillförd energi'!$B$1:$AQ$1,0),FALSE)</f>
        <v>0</v>
      </c>
      <c r="X409" s="73">
        <f>VLOOKUP($B409,'Tillförd energi'!$B$2:$AS$506,MATCH(X$1,'Tillförd energi'!$B$1:$AQ$1,0),FALSE)</f>
        <v>0</v>
      </c>
      <c r="Y409" s="73">
        <f>VLOOKUP($B409,'Tillförd energi'!$B$2:$AS$506,MATCH(Y$1,'Tillförd energi'!$B$1:$AQ$1,0),FALSE)</f>
        <v>0</v>
      </c>
      <c r="Z409" s="73">
        <f>VLOOKUP($B409,'Tillförd energi'!$B$2:$AS$506,MATCH(Z$1,'Tillförd energi'!$B$1:$AQ$1,0),FALSE)</f>
        <v>0</v>
      </c>
      <c r="AA409" s="73">
        <f>VLOOKUP($B409,'Tillförd energi'!$B$2:$AS$506,MATCH(AA$1,'Tillförd energi'!$B$1:$AQ$1,0),FALSE)</f>
        <v>0</v>
      </c>
      <c r="AB409" s="73">
        <f>VLOOKUP($B409,'Tillförd energi'!$B$2:$AS$506,MATCH(AB$1,'Tillförd energi'!$B$1:$AQ$1,0),FALSE)</f>
        <v>0</v>
      </c>
      <c r="AC409" s="73">
        <f>VLOOKUP($B409,'Tillförd energi'!$B$2:$AS$506,MATCH(AC$1,'Tillförd energi'!$B$1:$AQ$1,0),FALSE)</f>
        <v>0</v>
      </c>
      <c r="AD409" s="73">
        <f>VLOOKUP($B409,'Tillförd energi'!$B$2:$AS$506,MATCH(AD$1,'Tillförd energi'!$B$1:$AQ$1,0),FALSE)</f>
        <v>0</v>
      </c>
      <c r="AF409" s="73">
        <f>VLOOKUP($B409,'Tillförd energi'!$B$2:$AS$506,MATCH(AF$1,'Tillförd energi'!$B$1:$AQ$1,0),FALSE)</f>
        <v>0.2</v>
      </c>
      <c r="AH409" s="73">
        <f>IFERROR(VLOOKUP(B409,Miljö!$B$1:$S$476,9,FALSE)/1,0)</f>
        <v>0</v>
      </c>
      <c r="AJ409" s="81">
        <f>IFERROR(VLOOKUP($B409,Miljö!$B$1:$S$500,MATCH("hjälpel exklusive kraftvärme (GWh)",Miljö!$B$1:$V$1,0),FALSE)/1,"")</f>
        <v>0.2</v>
      </c>
      <c r="AK409" s="81">
        <f t="shared" si="66"/>
        <v>0.2</v>
      </c>
      <c r="AL409" s="81">
        <f>VLOOKUP($B409,'Slutlig allokering'!$B$2:$AL$462,MATCH("Hjälpel kraftvärme",'Slutlig allokering'!$B$2:$AL$2,0),FALSE)</f>
        <v>0</v>
      </c>
      <c r="AN409" s="73">
        <f t="shared" si="67"/>
        <v>23.799999999999997</v>
      </c>
      <c r="AO409" s="73">
        <f t="shared" si="68"/>
        <v>23.799999999999997</v>
      </c>
      <c r="AP409" s="73">
        <f>IF(ISERROR(1/VLOOKUP($B409,Leveranser!$B$1:$S$500,MATCH("såld värme (gwh)",Leveranser!$B$1:$S$1,0),FALSE)),"",VLOOKUP($B409,Leveranser!$B$1:$S$500,MATCH("såld värme (gwh)",Leveranser!$B$1:$S$1,0),FALSE))</f>
        <v>14.7</v>
      </c>
      <c r="AQ409" s="73">
        <f>VLOOKUP($B409,Leveranser!$B$1:$Y$500,MATCH("Totalt såld fjärrvärme till andra fjärrvärmeföretag",Leveranser!$B$1:$AA$1,0),FALSE)</f>
        <v>0</v>
      </c>
      <c r="AR409" s="73">
        <f>IF(ISERROR(1/VLOOKUP($B409,Miljö!$B$1:$S$500,MATCH("Såld mängd produktionsspecifik fjärrvärme (GWh)",Miljö!$B$1:$R$1,0),FALSE)),0,VLOOKUP($B409,Miljö!$B$1:$S$500,MATCH("Såld mängd produktionsspecifik fjärrvärme (GWh)",Miljö!$B$1:$R$1,0),FALSE))</f>
        <v>0</v>
      </c>
      <c r="AS409" s="82">
        <f t="shared" si="73"/>
        <v>0.61764705882352944</v>
      </c>
      <c r="AU409" s="73" t="str">
        <f>VLOOKUP($B409,'Miljövärden urval för publ'!$B$2:$I$486,7,FALSE)</f>
        <v>Ja</v>
      </c>
      <c r="AV409" s="73" t="str">
        <f>VLOOKUP($B409,'Miljövärden urval för publ'!$B$2:$I$486,6,FALSE)</f>
        <v>Nej</v>
      </c>
      <c r="AZ409" s="73">
        <f t="shared" si="69"/>
        <v>0.2</v>
      </c>
      <c r="BA409" s="73">
        <f t="shared" si="74"/>
        <v>0</v>
      </c>
      <c r="BB409" s="73">
        <f t="shared" si="70"/>
        <v>0</v>
      </c>
      <c r="BC409" s="73">
        <f t="shared" si="71"/>
        <v>22.9</v>
      </c>
      <c r="BE409" s="73">
        <f t="shared" si="75"/>
        <v>0</v>
      </c>
      <c r="BF409" s="73">
        <f t="shared" si="76"/>
        <v>0</v>
      </c>
      <c r="BH409" s="73">
        <f t="shared" si="72"/>
        <v>22.9</v>
      </c>
    </row>
    <row r="410" spans="1:60" ht="15" x14ac:dyDescent="0.25">
      <c r="A410" t="s">
        <v>521</v>
      </c>
      <c r="B410" t="s">
        <v>532</v>
      </c>
      <c r="C410" s="73">
        <f>VLOOKUP($B410,'Tillförd energi'!$B$2:$AS$506,MATCH(C$1,'Tillförd energi'!$B$1:$AQ$1,0),FALSE)</f>
        <v>0</v>
      </c>
      <c r="D410" s="73">
        <f>VLOOKUP($B410,'Tillförd energi'!$B$2:$AS$506,MATCH(D$1,'Tillförd energi'!$B$1:$AQ$1,0),FALSE)</f>
        <v>16.776</v>
      </c>
      <c r="E410" s="73">
        <f>VLOOKUP($B410,'Tillförd energi'!$B$2:$AS$506,MATCH(E$1,'Tillförd energi'!$B$1:$AQ$1,0),FALSE)</f>
        <v>0</v>
      </c>
      <c r="F410" s="73">
        <f>VLOOKUP($B410,'Tillförd energi'!$B$2:$AS$506,MATCH(F$1,'Tillförd energi'!$B$1:$AQ$1,0),FALSE)</f>
        <v>37.916400000000003</v>
      </c>
      <c r="G410" s="73">
        <f>VLOOKUP($B410,'Tillförd energi'!$B$2:$AS$506,MATCH(G$1,'Tillförd energi'!$B$1:$AQ$1,0),FALSE)</f>
        <v>0</v>
      </c>
      <c r="H410" s="73">
        <f>VLOOKUP($B410,'Tillförd energi'!$B$2:$AS$506,MATCH(H$1,'Tillförd energi'!$B$1:$AQ$1,0),FALSE)</f>
        <v>0</v>
      </c>
      <c r="I410" s="73">
        <f>VLOOKUP($B410,'Tillförd energi'!$B$2:$AS$506,MATCH(I$1,'Tillförd energi'!$B$1:$AQ$1,0),FALSE)</f>
        <v>952.00099999999998</v>
      </c>
      <c r="J410" s="73">
        <f>VLOOKUP($B410,'Tillförd energi'!$B$2:$AS$506,MATCH(J$1,'Tillförd energi'!$B$1:$AQ$1,0),FALSE)</f>
        <v>0</v>
      </c>
      <c r="K410" s="73">
        <f>VLOOKUP($B410,'Tillförd energi'!$B$2:$AS$506,MATCH(K$1,'Tillförd energi'!$B$1:$AQ$1,0),FALSE)</f>
        <v>0</v>
      </c>
      <c r="L410" s="73">
        <f>VLOOKUP($B410,'Tillförd energi'!$B$2:$AS$506,MATCH(L$1,'Tillförd energi'!$B$1:$AQ$1,0),FALSE)</f>
        <v>0</v>
      </c>
      <c r="M410" s="73">
        <f>VLOOKUP($B410,'Tillförd energi'!$B$2:$AS$506,MATCH(M$1,'Tillförd energi'!$B$1:$AQ$1,0),FALSE)</f>
        <v>0</v>
      </c>
      <c r="N410" s="73">
        <f>VLOOKUP($B410,'Tillförd energi'!$B$2:$AS$506,MATCH(N$1,'Tillförd energi'!$B$1:$AQ$1,0),FALSE)</f>
        <v>0</v>
      </c>
      <c r="O410" s="73">
        <f>VLOOKUP($B410,'Tillförd energi'!$B$2:$AS$506,MATCH(O$1,'Tillförd energi'!$B$1:$AQ$1,0),FALSE)</f>
        <v>0</v>
      </c>
      <c r="P410" s="73">
        <f>VLOOKUP($B410,'Tillförd energi'!$B$2:$AS$506,MATCH(P$1,'Tillförd energi'!$B$1:$AQ$1,0),FALSE)</f>
        <v>3.1445599999999998</v>
      </c>
      <c r="Q410" s="73">
        <f>VLOOKUP($B410,'Tillförd energi'!$B$2:$AS$506,MATCH(Q$1,'Tillförd energi'!$B$1:$AQ$1,0),FALSE)</f>
        <v>83.863200000000006</v>
      </c>
      <c r="R410" s="73">
        <f>VLOOKUP($B410,'Tillförd energi'!$B$2:$AS$506,MATCH(R$1,'Tillförd energi'!$B$1:$AQ$1,0),FALSE)</f>
        <v>0</v>
      </c>
      <c r="S410" s="73">
        <f>VLOOKUP($B410,'Tillförd energi'!$B$2:$AS$506,MATCH(S$1,'Tillförd energi'!$B$1:$AQ$1,0),FALSE)</f>
        <v>0</v>
      </c>
      <c r="T410" s="73">
        <f>VLOOKUP($B410,'Tillförd energi'!$B$2:$AS$506,MATCH(T$1,'Tillförd energi'!$B$1:$AQ$1,0),FALSE)</f>
        <v>0</v>
      </c>
      <c r="U410" s="73">
        <f>VLOOKUP($B410,'Tillförd energi'!$B$2:$AS$506,MATCH(U$1,'Tillförd energi'!$B$1:$AQ$1,0),FALSE)</f>
        <v>0</v>
      </c>
      <c r="V410" s="73">
        <f>VLOOKUP($B410,'Tillförd energi'!$B$2:$AS$506,MATCH(V$1,'Tillförd energi'!$B$1:$AQ$1,0),FALSE)</f>
        <v>0</v>
      </c>
      <c r="W410" s="73">
        <f>VLOOKUP($B410,'Tillförd energi'!$B$2:$AS$506,MATCH(W$1,'Tillförd energi'!$B$1:$AQ$1,0),FALSE)</f>
        <v>0</v>
      </c>
      <c r="X410" s="73">
        <f>VLOOKUP($B410,'Tillförd energi'!$B$2:$AS$506,MATCH(X$1,'Tillförd energi'!$B$1:$AQ$1,0),FALSE)</f>
        <v>387.46800000000002</v>
      </c>
      <c r="Y410" s="73">
        <f>VLOOKUP($B410,'Tillförd energi'!$B$2:$AS$506,MATCH(Y$1,'Tillförd energi'!$B$1:$AQ$1,0),FALSE)</f>
        <v>47.1</v>
      </c>
      <c r="Z410" s="73">
        <f>VLOOKUP($B410,'Tillförd energi'!$B$2:$AS$506,MATCH(Z$1,'Tillförd energi'!$B$1:$AQ$1,0),FALSE)</f>
        <v>23.5</v>
      </c>
      <c r="AA410" s="73">
        <f>VLOOKUP($B410,'Tillförd energi'!$B$2:$AS$506,MATCH(AA$1,'Tillförd energi'!$B$1:$AQ$1,0),FALSE)</f>
        <v>78.3</v>
      </c>
      <c r="AB410" s="73">
        <f>VLOOKUP($B410,'Tillförd energi'!$B$2:$AS$506,MATCH(AB$1,'Tillförd energi'!$B$1:$AQ$1,0),FALSE)</f>
        <v>138.6</v>
      </c>
      <c r="AC410" s="73">
        <f>VLOOKUP($B410,'Tillförd energi'!$B$2:$AS$506,MATCH(AC$1,'Tillförd energi'!$B$1:$AQ$1,0),FALSE)</f>
        <v>0</v>
      </c>
      <c r="AD410" s="73">
        <f>VLOOKUP($B410,'Tillförd energi'!$B$2:$AS$506,MATCH(AD$1,'Tillförd energi'!$B$1:$AQ$1,0),FALSE)</f>
        <v>0</v>
      </c>
      <c r="AF410" s="73">
        <f>VLOOKUP($B410,'Tillförd energi'!$B$2:$AS$506,MATCH(AF$1,'Tillförd energi'!$B$1:$AQ$1,0),FALSE)</f>
        <v>74.212199999999996</v>
      </c>
      <c r="AH410" s="73">
        <f>IFERROR(VLOOKUP(B410,Miljö!$B$1:$S$476,9,FALSE)/1,0)</f>
        <v>0</v>
      </c>
      <c r="AJ410" s="81">
        <f>IFERROR(VLOOKUP($B410,Miljö!$B$1:$S$500,MATCH("hjälpel exklusive kraftvärme (GWh)",Miljö!$B$1:$V$1,0),FALSE)/1,"")</f>
        <v>63.5</v>
      </c>
      <c r="AK410" s="81">
        <f t="shared" si="66"/>
        <v>63.5</v>
      </c>
      <c r="AL410" s="81">
        <f>VLOOKUP($B410,'Slutlig allokering'!$B$2:$AL$462,MATCH("Hjälpel kraftvärme",'Slutlig allokering'!$B$2:$AL$2,0),FALSE)</f>
        <v>10.712199999999999</v>
      </c>
      <c r="AN410" s="73">
        <f t="shared" si="67"/>
        <v>1842.8813599999999</v>
      </c>
      <c r="AO410" s="73">
        <f t="shared" si="68"/>
        <v>1842.8813599999999</v>
      </c>
      <c r="AP410" s="73">
        <f>IF(ISERROR(1/VLOOKUP($B410,Leveranser!$B$1:$S$500,MATCH("såld värme (gwh)",Leveranser!$B$1:$S$1,0),FALSE)),"",VLOOKUP($B410,Leveranser!$B$1:$S$500,MATCH("såld värme (gwh)",Leveranser!$B$1:$S$1,0),FALSE))</f>
        <v>1357</v>
      </c>
      <c r="AQ410" s="73">
        <f>VLOOKUP($B410,Leveranser!$B$1:$Y$500,MATCH("Totalt såld fjärrvärme till andra fjärrvärmeföretag",Leveranser!$B$1:$AA$1,0),FALSE)</f>
        <v>0</v>
      </c>
      <c r="AR410" s="73">
        <f>IF(ISERROR(1/VLOOKUP($B410,Miljö!$B$1:$S$500,MATCH("Såld mängd produktionsspecifik fjärrvärme (GWh)",Miljö!$B$1:$R$1,0),FALSE)),0,VLOOKUP($B410,Miljö!$B$1:$S$500,MATCH("Såld mängd produktionsspecifik fjärrvärme (GWh)",Miljö!$B$1:$R$1,0),FALSE))</f>
        <v>88.7</v>
      </c>
      <c r="AS410" s="82">
        <f t="shared" si="73"/>
        <v>0.7363469127497172</v>
      </c>
      <c r="AU410" s="73" t="str">
        <f>VLOOKUP($B410,'Miljövärden urval för publ'!$B$2:$I$486,7,FALSE)</f>
        <v>Ja</v>
      </c>
      <c r="AV410" s="73" t="str">
        <f>VLOOKUP($B410,'Miljövärden urval för publ'!$B$2:$I$486,6,FALSE)</f>
        <v>Nej</v>
      </c>
      <c r="AW410" s="73" t="s">
        <v>1161</v>
      </c>
      <c r="AZ410" s="73">
        <f t="shared" si="69"/>
        <v>144.81219999999999</v>
      </c>
      <c r="BA410" s="73">
        <f t="shared" si="74"/>
        <v>0</v>
      </c>
      <c r="BB410" s="73">
        <f t="shared" si="70"/>
        <v>3.1445599999999998</v>
      </c>
      <c r="BC410" s="73">
        <f t="shared" si="71"/>
        <v>83.863200000000006</v>
      </c>
      <c r="BE410" s="73">
        <f t="shared" si="75"/>
        <v>78.3</v>
      </c>
      <c r="BF410" s="73">
        <f t="shared" si="76"/>
        <v>0</v>
      </c>
      <c r="BH410" s="73">
        <f t="shared" si="72"/>
        <v>87.007760000000005</v>
      </c>
    </row>
    <row r="411" spans="1:60" ht="15" x14ac:dyDescent="0.25">
      <c r="A411" t="s">
        <v>521</v>
      </c>
      <c r="B411" t="s">
        <v>533</v>
      </c>
      <c r="C411" s="73">
        <f>VLOOKUP($B411,'Tillförd energi'!$B$2:$AS$506,MATCH(C$1,'Tillförd energi'!$B$1:$AQ$1,0),FALSE)</f>
        <v>0</v>
      </c>
      <c r="D411" s="73">
        <f>VLOOKUP($B411,'Tillförd energi'!$B$2:$AS$506,MATCH(D$1,'Tillförd energi'!$B$1:$AQ$1,0),FALSE)</f>
        <v>0.2</v>
      </c>
      <c r="E411" s="73">
        <f>VLOOKUP($B411,'Tillförd energi'!$B$2:$AS$506,MATCH(E$1,'Tillförd energi'!$B$1:$AQ$1,0),FALSE)</f>
        <v>0</v>
      </c>
      <c r="F411" s="73">
        <f>VLOOKUP($B411,'Tillförd energi'!$B$2:$AS$506,MATCH(F$1,'Tillförd energi'!$B$1:$AQ$1,0),FALSE)</f>
        <v>0</v>
      </c>
      <c r="G411" s="73">
        <f>VLOOKUP($B411,'Tillförd energi'!$B$2:$AS$506,MATCH(G$1,'Tillförd energi'!$B$1:$AQ$1,0),FALSE)</f>
        <v>0</v>
      </c>
      <c r="H411" s="73">
        <f>VLOOKUP($B411,'Tillförd energi'!$B$2:$AS$506,MATCH(H$1,'Tillförd energi'!$B$1:$AQ$1,0),FALSE)</f>
        <v>0</v>
      </c>
      <c r="I411" s="73">
        <f>VLOOKUP($B411,'Tillförd energi'!$B$2:$AS$506,MATCH(I$1,'Tillförd energi'!$B$1:$AQ$1,0),FALSE)</f>
        <v>0</v>
      </c>
      <c r="J411" s="73">
        <f>VLOOKUP($B411,'Tillförd energi'!$B$2:$AS$506,MATCH(J$1,'Tillförd energi'!$B$1:$AQ$1,0),FALSE)</f>
        <v>0</v>
      </c>
      <c r="K411" s="73">
        <f>VLOOKUP($B411,'Tillförd energi'!$B$2:$AS$506,MATCH(K$1,'Tillförd energi'!$B$1:$AQ$1,0),FALSE)</f>
        <v>0</v>
      </c>
      <c r="L411" s="73">
        <f>VLOOKUP($B411,'Tillförd energi'!$B$2:$AS$506,MATCH(L$1,'Tillförd energi'!$B$1:$AQ$1,0),FALSE)</f>
        <v>0</v>
      </c>
      <c r="M411" s="73">
        <f>VLOOKUP($B411,'Tillförd energi'!$B$2:$AS$506,MATCH(M$1,'Tillförd energi'!$B$1:$AQ$1,0),FALSE)</f>
        <v>0</v>
      </c>
      <c r="N411" s="73">
        <f>VLOOKUP($B411,'Tillförd energi'!$B$2:$AS$506,MATCH(N$1,'Tillförd energi'!$B$1:$AQ$1,0),FALSE)</f>
        <v>0</v>
      </c>
      <c r="O411" s="73">
        <f>VLOOKUP($B411,'Tillförd energi'!$B$2:$AS$506,MATCH(O$1,'Tillförd energi'!$B$1:$AQ$1,0),FALSE)</f>
        <v>0</v>
      </c>
      <c r="P411" s="73">
        <f>VLOOKUP($B411,'Tillförd energi'!$B$2:$AS$506,MATCH(P$1,'Tillförd energi'!$B$1:$AQ$1,0),FALSE)</f>
        <v>0</v>
      </c>
      <c r="Q411" s="73">
        <f>VLOOKUP($B411,'Tillförd energi'!$B$2:$AS$506,MATCH(Q$1,'Tillförd energi'!$B$1:$AQ$1,0),FALSE)</f>
        <v>0</v>
      </c>
      <c r="R411" s="73">
        <f>VLOOKUP($B411,'Tillförd energi'!$B$2:$AS$506,MATCH(R$1,'Tillförd energi'!$B$1:$AQ$1,0),FALSE)</f>
        <v>0</v>
      </c>
      <c r="S411" s="73">
        <f>VLOOKUP($B411,'Tillförd energi'!$B$2:$AS$506,MATCH(S$1,'Tillförd energi'!$B$1:$AQ$1,0),FALSE)</f>
        <v>0</v>
      </c>
      <c r="T411" s="73">
        <f>VLOOKUP($B411,'Tillförd energi'!$B$2:$AS$506,MATCH(T$1,'Tillförd energi'!$B$1:$AQ$1,0),FALSE)</f>
        <v>0</v>
      </c>
      <c r="U411" s="73">
        <f>VLOOKUP($B411,'Tillförd energi'!$B$2:$AS$506,MATCH(U$1,'Tillförd energi'!$B$1:$AQ$1,0),FALSE)</f>
        <v>0</v>
      </c>
      <c r="V411" s="73">
        <f>VLOOKUP($B411,'Tillförd energi'!$B$2:$AS$506,MATCH(V$1,'Tillförd energi'!$B$1:$AQ$1,0),FALSE)</f>
        <v>78.3</v>
      </c>
      <c r="W411" s="73">
        <f>VLOOKUP($B411,'Tillförd energi'!$B$2:$AS$506,MATCH(W$1,'Tillförd energi'!$B$1:$AQ$1,0),FALSE)</f>
        <v>0</v>
      </c>
      <c r="X411" s="73">
        <f>VLOOKUP($B411,'Tillförd energi'!$B$2:$AS$506,MATCH(X$1,'Tillförd energi'!$B$1:$AQ$1,0),FALSE)</f>
        <v>0</v>
      </c>
      <c r="Y411" s="73">
        <f>VLOOKUP($B411,'Tillförd energi'!$B$2:$AS$506,MATCH(Y$1,'Tillförd energi'!$B$1:$AQ$1,0),FALSE)</f>
        <v>0</v>
      </c>
      <c r="Z411" s="73">
        <f>VLOOKUP($B411,'Tillförd energi'!$B$2:$AS$506,MATCH(Z$1,'Tillförd energi'!$B$1:$AQ$1,0),FALSE)</f>
        <v>0</v>
      </c>
      <c r="AA411" s="73">
        <f>VLOOKUP($B411,'Tillförd energi'!$B$2:$AS$506,MATCH(AA$1,'Tillförd energi'!$B$1:$AQ$1,0),FALSE)</f>
        <v>0</v>
      </c>
      <c r="AB411" s="73">
        <f>VLOOKUP($B411,'Tillförd energi'!$B$2:$AS$506,MATCH(AB$1,'Tillförd energi'!$B$1:$AQ$1,0),FALSE)</f>
        <v>0</v>
      </c>
      <c r="AC411" s="73">
        <f>VLOOKUP($B411,'Tillförd energi'!$B$2:$AS$506,MATCH(AC$1,'Tillförd energi'!$B$1:$AQ$1,0),FALSE)</f>
        <v>88.8</v>
      </c>
      <c r="AD411" s="73">
        <f>VLOOKUP($B411,'Tillförd energi'!$B$2:$AS$506,MATCH(AD$1,'Tillförd energi'!$B$1:$AQ$1,0),FALSE)</f>
        <v>0</v>
      </c>
      <c r="AF411" s="73">
        <f>VLOOKUP($B411,'Tillförd energi'!$B$2:$AS$506,MATCH(AF$1,'Tillförd energi'!$B$1:$AQ$1,0),FALSE)</f>
        <v>1.3</v>
      </c>
      <c r="AH411" s="73">
        <f>IFERROR(VLOOKUP(B411,Miljö!$B$1:$S$476,9,FALSE)/1,0)</f>
        <v>0</v>
      </c>
      <c r="AJ411" s="81">
        <f>IFERROR(VLOOKUP($B411,Miljö!$B$1:$S$500,MATCH("hjälpel exklusive kraftvärme (GWh)",Miljö!$B$1:$V$1,0),FALSE)/1,"")</f>
        <v>1.3</v>
      </c>
      <c r="AK411" s="81">
        <f t="shared" si="66"/>
        <v>1.3</v>
      </c>
      <c r="AL411" s="81">
        <f>VLOOKUP($B411,'Slutlig allokering'!$B$2:$AL$462,MATCH("Hjälpel kraftvärme",'Slutlig allokering'!$B$2:$AL$2,0),FALSE)</f>
        <v>0</v>
      </c>
      <c r="AN411" s="73">
        <f t="shared" si="67"/>
        <v>168.60000000000002</v>
      </c>
      <c r="AO411" s="73">
        <f t="shared" si="68"/>
        <v>168.60000000000002</v>
      </c>
      <c r="AP411" s="73">
        <f>IF(ISERROR(1/VLOOKUP($B411,Leveranser!$B$1:$S$500,MATCH("såld värme (gwh)",Leveranser!$B$1:$S$1,0),FALSE)),"",VLOOKUP($B411,Leveranser!$B$1:$S$500,MATCH("såld värme (gwh)",Leveranser!$B$1:$S$1,0),FALSE))</f>
        <v>140.94999999999999</v>
      </c>
      <c r="AQ411" s="73">
        <f>VLOOKUP($B411,Leveranser!$B$1:$Y$500,MATCH("Totalt såld fjärrvärme till andra fjärrvärmeföretag",Leveranser!$B$1:$AA$1,0),FALSE)</f>
        <v>0</v>
      </c>
      <c r="AR411" s="73">
        <f>IF(ISERROR(1/VLOOKUP($B411,Miljö!$B$1:$S$500,MATCH("Såld mängd produktionsspecifik fjärrvärme (GWh)",Miljö!$B$1:$R$1,0),FALSE)),0,VLOOKUP($B411,Miljö!$B$1:$S$500,MATCH("Såld mängd produktionsspecifik fjärrvärme (GWh)",Miljö!$B$1:$R$1,0),FALSE))</f>
        <v>0</v>
      </c>
      <c r="AS411" s="82">
        <f t="shared" si="73"/>
        <v>0.83600237247924059</v>
      </c>
      <c r="AU411" s="73" t="str">
        <f>VLOOKUP($B411,'Miljövärden urval för publ'!$B$2:$I$486,7,FALSE)</f>
        <v>Ja</v>
      </c>
      <c r="AV411" s="73" t="str">
        <f>VLOOKUP($B411,'Miljövärden urval för publ'!$B$2:$I$486,6,FALSE)</f>
        <v>Nej</v>
      </c>
      <c r="AZ411" s="73">
        <f t="shared" si="69"/>
        <v>1.3</v>
      </c>
      <c r="BA411" s="73">
        <f t="shared" si="74"/>
        <v>0</v>
      </c>
      <c r="BB411" s="73">
        <f t="shared" si="70"/>
        <v>0</v>
      </c>
      <c r="BC411" s="73">
        <f t="shared" si="71"/>
        <v>0</v>
      </c>
      <c r="BE411" s="73">
        <f t="shared" si="75"/>
        <v>0</v>
      </c>
      <c r="BF411" s="73">
        <f t="shared" si="76"/>
        <v>0</v>
      </c>
      <c r="BH411" s="73">
        <f t="shared" si="72"/>
        <v>78.3</v>
      </c>
    </row>
    <row r="412" spans="1:60" ht="15" x14ac:dyDescent="0.25">
      <c r="A412" t="s">
        <v>521</v>
      </c>
      <c r="B412" t="s">
        <v>534</v>
      </c>
      <c r="C412" s="73">
        <f>VLOOKUP($B412,'Tillförd energi'!$B$2:$AS$506,MATCH(C$1,'Tillförd energi'!$B$1:$AQ$1,0),FALSE)</f>
        <v>0</v>
      </c>
      <c r="D412" s="73">
        <f>VLOOKUP($B412,'Tillförd energi'!$B$2:$AS$506,MATCH(D$1,'Tillförd energi'!$B$1:$AQ$1,0),FALSE)</f>
        <v>0</v>
      </c>
      <c r="E412" s="73">
        <f>VLOOKUP($B412,'Tillförd energi'!$B$2:$AS$506,MATCH(E$1,'Tillförd energi'!$B$1:$AQ$1,0),FALSE)</f>
        <v>0</v>
      </c>
      <c r="F412" s="73">
        <f>VLOOKUP($B412,'Tillförd energi'!$B$2:$AS$506,MATCH(F$1,'Tillförd energi'!$B$1:$AQ$1,0),FALSE)</f>
        <v>0</v>
      </c>
      <c r="G412" s="73">
        <f>VLOOKUP($B412,'Tillförd energi'!$B$2:$AS$506,MATCH(G$1,'Tillförd energi'!$B$1:$AQ$1,0),FALSE)</f>
        <v>0</v>
      </c>
      <c r="H412" s="73">
        <f>VLOOKUP($B412,'Tillförd energi'!$B$2:$AS$506,MATCH(H$1,'Tillförd energi'!$B$1:$AQ$1,0),FALSE)</f>
        <v>0</v>
      </c>
      <c r="I412" s="73">
        <f>VLOOKUP($B412,'Tillförd energi'!$B$2:$AS$506,MATCH(I$1,'Tillförd energi'!$B$1:$AQ$1,0),FALSE)</f>
        <v>0</v>
      </c>
      <c r="J412" s="73">
        <f>VLOOKUP($B412,'Tillförd energi'!$B$2:$AS$506,MATCH(J$1,'Tillförd energi'!$B$1:$AQ$1,0),FALSE)</f>
        <v>0</v>
      </c>
      <c r="K412" s="73">
        <f>VLOOKUP($B412,'Tillförd energi'!$B$2:$AS$506,MATCH(K$1,'Tillförd energi'!$B$1:$AQ$1,0),FALSE)</f>
        <v>0</v>
      </c>
      <c r="L412" s="73">
        <f>VLOOKUP($B412,'Tillförd energi'!$B$2:$AS$506,MATCH(L$1,'Tillförd energi'!$B$1:$AQ$1,0),FALSE)</f>
        <v>0</v>
      </c>
      <c r="M412" s="73">
        <f>VLOOKUP($B412,'Tillförd energi'!$B$2:$AS$506,MATCH(M$1,'Tillförd energi'!$B$1:$AQ$1,0),FALSE)</f>
        <v>0</v>
      </c>
      <c r="N412" s="73">
        <f>VLOOKUP($B412,'Tillförd energi'!$B$2:$AS$506,MATCH(N$1,'Tillförd energi'!$B$1:$AQ$1,0),FALSE)</f>
        <v>0</v>
      </c>
      <c r="O412" s="73">
        <f>VLOOKUP($B412,'Tillförd energi'!$B$2:$AS$506,MATCH(O$1,'Tillförd energi'!$B$1:$AQ$1,0),FALSE)</f>
        <v>0</v>
      </c>
      <c r="P412" s="73">
        <f>VLOOKUP($B412,'Tillförd energi'!$B$2:$AS$506,MATCH(P$1,'Tillförd energi'!$B$1:$AQ$1,0),FALSE)</f>
        <v>0</v>
      </c>
      <c r="Q412" s="73">
        <f>VLOOKUP($B412,'Tillförd energi'!$B$2:$AS$506,MATCH(Q$1,'Tillförd energi'!$B$1:$AQ$1,0),FALSE)</f>
        <v>0</v>
      </c>
      <c r="R412" s="73">
        <f>VLOOKUP($B412,'Tillförd energi'!$B$2:$AS$506,MATCH(R$1,'Tillförd energi'!$B$1:$AQ$1,0),FALSE)</f>
        <v>0</v>
      </c>
      <c r="S412" s="73">
        <f>VLOOKUP($B412,'Tillförd energi'!$B$2:$AS$506,MATCH(S$1,'Tillförd energi'!$B$1:$AQ$1,0),FALSE)</f>
        <v>0</v>
      </c>
      <c r="T412" s="73">
        <f>VLOOKUP($B412,'Tillförd energi'!$B$2:$AS$506,MATCH(T$1,'Tillförd energi'!$B$1:$AQ$1,0),FALSE)</f>
        <v>0</v>
      </c>
      <c r="U412" s="73">
        <f>VLOOKUP($B412,'Tillförd energi'!$B$2:$AS$506,MATCH(U$1,'Tillförd energi'!$B$1:$AQ$1,0),FALSE)</f>
        <v>0</v>
      </c>
      <c r="V412" s="73">
        <f>VLOOKUP($B412,'Tillförd energi'!$B$2:$AS$506,MATCH(V$1,'Tillförd energi'!$B$1:$AQ$1,0),FALSE)</f>
        <v>0</v>
      </c>
      <c r="W412" s="73">
        <f>VLOOKUP($B412,'Tillförd energi'!$B$2:$AS$506,MATCH(W$1,'Tillförd energi'!$B$1:$AQ$1,0),FALSE)</f>
        <v>0</v>
      </c>
      <c r="X412" s="73">
        <f>VLOOKUP($B412,'Tillförd energi'!$B$2:$AS$506,MATCH(X$1,'Tillförd energi'!$B$1:$AQ$1,0),FALSE)</f>
        <v>0</v>
      </c>
      <c r="Y412" s="73">
        <f>VLOOKUP($B412,'Tillförd energi'!$B$2:$AS$506,MATCH(Y$1,'Tillförd energi'!$B$1:$AQ$1,0),FALSE)</f>
        <v>0</v>
      </c>
      <c r="Z412" s="73">
        <f>VLOOKUP($B412,'Tillförd energi'!$B$2:$AS$506,MATCH(Z$1,'Tillförd energi'!$B$1:$AQ$1,0),FALSE)</f>
        <v>0</v>
      </c>
      <c r="AA412" s="73">
        <f>VLOOKUP($B412,'Tillförd energi'!$B$2:$AS$506,MATCH(AA$1,'Tillförd energi'!$B$1:$AQ$1,0),FALSE)</f>
        <v>0</v>
      </c>
      <c r="AB412" s="73">
        <f>VLOOKUP($B412,'Tillförd energi'!$B$2:$AS$506,MATCH(AB$1,'Tillförd energi'!$B$1:$AQ$1,0),FALSE)</f>
        <v>0</v>
      </c>
      <c r="AC412" s="73">
        <f>VLOOKUP($B412,'Tillförd energi'!$B$2:$AS$506,MATCH(AC$1,'Tillförd energi'!$B$1:$AQ$1,0),FALSE)</f>
        <v>0</v>
      </c>
      <c r="AD412" s="73">
        <f>VLOOKUP($B412,'Tillförd energi'!$B$2:$AS$506,MATCH(AD$1,'Tillförd energi'!$B$1:$AQ$1,0),FALSE)</f>
        <v>0</v>
      </c>
      <c r="AF412" s="73">
        <f>VLOOKUP($B412,'Tillförd energi'!$B$2:$AS$506,MATCH(AF$1,'Tillförd energi'!$B$1:$AQ$1,0),FALSE)</f>
        <v>0</v>
      </c>
      <c r="AH412" s="73">
        <f>IFERROR(VLOOKUP(B412,Miljö!$B$1:$S$476,9,FALSE)/1,0)</f>
        <v>0</v>
      </c>
      <c r="AJ412" s="81" t="str">
        <f>IFERROR(VLOOKUP($B412,Miljö!$B$1:$S$500,MATCH("hjälpel exklusive kraftvärme (GWh)",Miljö!$B$1:$V$1,0),FALSE)/1,"")</f>
        <v/>
      </c>
      <c r="AK412" s="81">
        <f t="shared" si="66"/>
        <v>0</v>
      </c>
      <c r="AL412" s="81">
        <f>VLOOKUP($B412,'Slutlig allokering'!$B$2:$AL$462,MATCH("Hjälpel kraftvärme",'Slutlig allokering'!$B$2:$AL$2,0),FALSE)</f>
        <v>0</v>
      </c>
      <c r="AN412" s="73">
        <f t="shared" si="67"/>
        <v>0</v>
      </c>
      <c r="AO412" s="73">
        <f t="shared" si="68"/>
        <v>0</v>
      </c>
      <c r="AP412" s="73" t="str">
        <f>IF(ISERROR(1/VLOOKUP($B412,Leveranser!$B$1:$S$500,MATCH("såld värme (gwh)",Leveranser!$B$1:$S$1,0),FALSE)),"",VLOOKUP($B412,Leveranser!$B$1:$S$500,MATCH("såld värme (gwh)",Leveranser!$B$1:$S$1,0),FALSE))</f>
        <v/>
      </c>
      <c r="AQ412" s="73">
        <f>VLOOKUP($B412,Leveranser!$B$1:$Y$500,MATCH("Totalt såld fjärrvärme till andra fjärrvärmeföretag",Leveranser!$B$1:$AA$1,0),FALSE)</f>
        <v>0</v>
      </c>
      <c r="AR412" s="73">
        <f>IF(ISERROR(1/VLOOKUP($B412,Miljö!$B$1:$S$500,MATCH("Såld mängd produktionsspecifik fjärrvärme (GWh)",Miljö!$B$1:$R$1,0),FALSE)),0,VLOOKUP($B412,Miljö!$B$1:$S$500,MATCH("Såld mängd produktionsspecifik fjärrvärme (GWh)",Miljö!$B$1:$R$1,0),FALSE))</f>
        <v>0</v>
      </c>
      <c r="AS412" s="82" t="str">
        <f t="shared" si="73"/>
        <v/>
      </c>
      <c r="AU412" s="73" t="str">
        <f>VLOOKUP($B412,'Miljövärden urval för publ'!$B$2:$I$486,7,FALSE)</f>
        <v>Nej</v>
      </c>
      <c r="AV412" s="73" t="str">
        <f>VLOOKUP($B412,'Miljövärden urval för publ'!$B$2:$I$486,6,FALSE)</f>
        <v>Nej</v>
      </c>
      <c r="AZ412" s="73">
        <f t="shared" si="69"/>
        <v>0</v>
      </c>
      <c r="BA412" s="73">
        <f t="shared" si="74"/>
        <v>0</v>
      </c>
      <c r="BB412" s="73">
        <f t="shared" si="70"/>
        <v>0</v>
      </c>
      <c r="BC412" s="73">
        <f t="shared" si="71"/>
        <v>0</v>
      </c>
      <c r="BE412" s="73">
        <f t="shared" si="75"/>
        <v>0</v>
      </c>
      <c r="BF412" s="73">
        <f t="shared" si="76"/>
        <v>0</v>
      </c>
      <c r="BH412" s="73">
        <f t="shared" si="72"/>
        <v>0</v>
      </c>
    </row>
    <row r="413" spans="1:60" ht="15" x14ac:dyDescent="0.25">
      <c r="A413" t="s">
        <v>521</v>
      </c>
      <c r="B413" t="s">
        <v>535</v>
      </c>
      <c r="C413" s="73">
        <f>VLOOKUP($B413,'Tillförd energi'!$B$2:$AS$506,MATCH(C$1,'Tillförd energi'!$B$1:$AQ$1,0),FALSE)</f>
        <v>0</v>
      </c>
      <c r="D413" s="73">
        <f>VLOOKUP($B413,'Tillförd energi'!$B$2:$AS$506,MATCH(D$1,'Tillförd energi'!$B$1:$AQ$1,0),FALSE)</f>
        <v>2.33</v>
      </c>
      <c r="E413" s="73">
        <f>VLOOKUP($B413,'Tillförd energi'!$B$2:$AS$506,MATCH(E$1,'Tillförd energi'!$B$1:$AQ$1,0),FALSE)</f>
        <v>0</v>
      </c>
      <c r="F413" s="73">
        <f>VLOOKUP($B413,'Tillförd energi'!$B$2:$AS$506,MATCH(F$1,'Tillförd energi'!$B$1:$AQ$1,0),FALSE)</f>
        <v>0</v>
      </c>
      <c r="G413" s="73">
        <f>VLOOKUP($B413,'Tillförd energi'!$B$2:$AS$506,MATCH(G$1,'Tillförd energi'!$B$1:$AQ$1,0),FALSE)</f>
        <v>0</v>
      </c>
      <c r="H413" s="73">
        <f>VLOOKUP($B413,'Tillförd energi'!$B$2:$AS$506,MATCH(H$1,'Tillförd energi'!$B$1:$AQ$1,0),FALSE)</f>
        <v>0</v>
      </c>
      <c r="I413" s="73">
        <f>VLOOKUP($B413,'Tillförd energi'!$B$2:$AS$506,MATCH(I$1,'Tillförd energi'!$B$1:$AQ$1,0),FALSE)</f>
        <v>0</v>
      </c>
      <c r="J413" s="73">
        <f>VLOOKUP($B413,'Tillförd energi'!$B$2:$AS$506,MATCH(J$1,'Tillförd energi'!$B$1:$AQ$1,0),FALSE)</f>
        <v>0</v>
      </c>
      <c r="K413" s="73">
        <f>VLOOKUP($B413,'Tillförd energi'!$B$2:$AS$506,MATCH(K$1,'Tillförd energi'!$B$1:$AQ$1,0),FALSE)</f>
        <v>0</v>
      </c>
      <c r="L413" s="73">
        <f>VLOOKUP($B413,'Tillförd energi'!$B$2:$AS$506,MATCH(L$1,'Tillförd energi'!$B$1:$AQ$1,0),FALSE)</f>
        <v>0</v>
      </c>
      <c r="M413" s="73">
        <f>VLOOKUP($B413,'Tillförd energi'!$B$2:$AS$506,MATCH(M$1,'Tillförd energi'!$B$1:$AQ$1,0),FALSE)</f>
        <v>1.82</v>
      </c>
      <c r="N413" s="73">
        <f>VLOOKUP($B413,'Tillförd energi'!$B$2:$AS$506,MATCH(N$1,'Tillförd energi'!$B$1:$AQ$1,0),FALSE)</f>
        <v>0</v>
      </c>
      <c r="O413" s="73">
        <f>VLOOKUP($B413,'Tillförd energi'!$B$2:$AS$506,MATCH(O$1,'Tillförd energi'!$B$1:$AQ$1,0),FALSE)</f>
        <v>0</v>
      </c>
      <c r="P413" s="73">
        <f>VLOOKUP($B413,'Tillförd energi'!$B$2:$AS$506,MATCH(P$1,'Tillförd energi'!$B$1:$AQ$1,0),FALSE)</f>
        <v>0</v>
      </c>
      <c r="Q413" s="73">
        <f>VLOOKUP($B413,'Tillförd energi'!$B$2:$AS$506,MATCH(Q$1,'Tillförd energi'!$B$1:$AQ$1,0),FALSE)</f>
        <v>8.65</v>
      </c>
      <c r="R413" s="73">
        <f>VLOOKUP($B413,'Tillförd energi'!$B$2:$AS$506,MATCH(R$1,'Tillförd energi'!$B$1:$AQ$1,0),FALSE)</f>
        <v>0</v>
      </c>
      <c r="S413" s="73">
        <f>VLOOKUP($B413,'Tillförd energi'!$B$2:$AS$506,MATCH(S$1,'Tillförd energi'!$B$1:$AQ$1,0),FALSE)</f>
        <v>0</v>
      </c>
      <c r="T413" s="73">
        <f>VLOOKUP($B413,'Tillförd energi'!$B$2:$AS$506,MATCH(T$1,'Tillförd energi'!$B$1:$AQ$1,0),FALSE)</f>
        <v>0</v>
      </c>
      <c r="U413" s="73">
        <f>VLOOKUP($B413,'Tillförd energi'!$B$2:$AS$506,MATCH(U$1,'Tillförd energi'!$B$1:$AQ$1,0),FALSE)</f>
        <v>0</v>
      </c>
      <c r="V413" s="73">
        <f>VLOOKUP($B413,'Tillförd energi'!$B$2:$AS$506,MATCH(V$1,'Tillförd energi'!$B$1:$AQ$1,0),FALSE)</f>
        <v>0</v>
      </c>
      <c r="W413" s="73">
        <f>VLOOKUP($B413,'Tillförd energi'!$B$2:$AS$506,MATCH(W$1,'Tillförd energi'!$B$1:$AQ$1,0),FALSE)</f>
        <v>0</v>
      </c>
      <c r="X413" s="73">
        <f>VLOOKUP($B413,'Tillförd energi'!$B$2:$AS$506,MATCH(X$1,'Tillförd energi'!$B$1:$AQ$1,0),FALSE)</f>
        <v>20.85</v>
      </c>
      <c r="Y413" s="73">
        <f>VLOOKUP($B413,'Tillförd energi'!$B$2:$AS$506,MATCH(Y$1,'Tillförd energi'!$B$1:$AQ$1,0),FALSE)</f>
        <v>0</v>
      </c>
      <c r="Z413" s="73">
        <f>VLOOKUP($B413,'Tillförd energi'!$B$2:$AS$506,MATCH(Z$1,'Tillförd energi'!$B$1:$AQ$1,0),FALSE)</f>
        <v>0</v>
      </c>
      <c r="AA413" s="73">
        <f>VLOOKUP($B413,'Tillförd energi'!$B$2:$AS$506,MATCH(AA$1,'Tillförd energi'!$B$1:$AQ$1,0),FALSE)</f>
        <v>0</v>
      </c>
      <c r="AB413" s="73">
        <f>VLOOKUP($B413,'Tillförd energi'!$B$2:$AS$506,MATCH(AB$1,'Tillförd energi'!$B$1:$AQ$1,0),FALSE)</f>
        <v>0.9</v>
      </c>
      <c r="AC413" s="73">
        <f>VLOOKUP($B413,'Tillförd energi'!$B$2:$AS$506,MATCH(AC$1,'Tillförd energi'!$B$1:$AQ$1,0),FALSE)</f>
        <v>0</v>
      </c>
      <c r="AD413" s="73">
        <f>VLOOKUP($B413,'Tillförd energi'!$B$2:$AS$506,MATCH(AD$1,'Tillförd energi'!$B$1:$AQ$1,0),FALSE)</f>
        <v>0</v>
      </c>
      <c r="AF413" s="73">
        <f>VLOOKUP($B413,'Tillförd energi'!$B$2:$AS$506,MATCH(AF$1,'Tillförd energi'!$B$1:$AQ$1,0),FALSE)</f>
        <v>0.6</v>
      </c>
      <c r="AH413" s="73">
        <f>IFERROR(VLOOKUP(B413,Miljö!$B$1:$S$476,9,FALSE)/1,0)</f>
        <v>0</v>
      </c>
      <c r="AJ413" s="81">
        <f>IFERROR(VLOOKUP($B413,Miljö!$B$1:$S$500,MATCH("hjälpel exklusive kraftvärme (GWh)",Miljö!$B$1:$V$1,0),FALSE)/1,"")</f>
        <v>0.6</v>
      </c>
      <c r="AK413" s="81">
        <f t="shared" si="66"/>
        <v>0.6</v>
      </c>
      <c r="AL413" s="81">
        <f>VLOOKUP($B413,'Slutlig allokering'!$B$2:$AL$462,MATCH("Hjälpel kraftvärme",'Slutlig allokering'!$B$2:$AL$2,0),FALSE)</f>
        <v>0</v>
      </c>
      <c r="AN413" s="73">
        <f t="shared" si="67"/>
        <v>35.150000000000006</v>
      </c>
      <c r="AO413" s="73">
        <f t="shared" si="68"/>
        <v>35.150000000000006</v>
      </c>
      <c r="AP413" s="73">
        <f>IF(ISERROR(1/VLOOKUP($B413,Leveranser!$B$1:$S$500,MATCH("såld värme (gwh)",Leveranser!$B$1:$S$1,0),FALSE)),"",VLOOKUP($B413,Leveranser!$B$1:$S$500,MATCH("såld värme (gwh)",Leveranser!$B$1:$S$1,0),FALSE))</f>
        <v>24.9</v>
      </c>
      <c r="AQ413" s="73">
        <f>VLOOKUP($B413,Leveranser!$B$1:$Y$500,MATCH("Totalt såld fjärrvärme till andra fjärrvärmeföretag",Leveranser!$B$1:$AA$1,0),FALSE)</f>
        <v>0</v>
      </c>
      <c r="AR413" s="73">
        <f>IF(ISERROR(1/VLOOKUP($B413,Miljö!$B$1:$S$500,MATCH("Såld mängd produktionsspecifik fjärrvärme (GWh)",Miljö!$B$1:$R$1,0),FALSE)),0,VLOOKUP($B413,Miljö!$B$1:$S$500,MATCH("Såld mängd produktionsspecifik fjärrvärme (GWh)",Miljö!$B$1:$R$1,0),FALSE))</f>
        <v>0</v>
      </c>
      <c r="AS413" s="82">
        <f t="shared" si="73"/>
        <v>0.70839260312944508</v>
      </c>
      <c r="AU413" s="73" t="str">
        <f>VLOOKUP($B413,'Miljövärden urval för publ'!$B$2:$I$486,7,FALSE)</f>
        <v>Ja</v>
      </c>
      <c r="AV413" s="73" t="str">
        <f>VLOOKUP($B413,'Miljövärden urval för publ'!$B$2:$I$486,6,FALSE)</f>
        <v>Nej</v>
      </c>
      <c r="AZ413" s="73">
        <f t="shared" si="69"/>
        <v>0.6</v>
      </c>
      <c r="BA413" s="73">
        <f t="shared" si="74"/>
        <v>0</v>
      </c>
      <c r="BB413" s="73">
        <f t="shared" si="70"/>
        <v>1.82</v>
      </c>
      <c r="BC413" s="73">
        <f t="shared" si="71"/>
        <v>8.65</v>
      </c>
      <c r="BE413" s="73">
        <f t="shared" si="75"/>
        <v>0</v>
      </c>
      <c r="BF413" s="73">
        <f t="shared" si="76"/>
        <v>0</v>
      </c>
      <c r="BH413" s="73">
        <f t="shared" si="72"/>
        <v>10.47</v>
      </c>
    </row>
    <row r="414" spans="1:60" ht="15" x14ac:dyDescent="0.25">
      <c r="A414" t="s">
        <v>536</v>
      </c>
      <c r="B414" t="s">
        <v>537</v>
      </c>
      <c r="C414" s="73">
        <f>VLOOKUP($B414,'Tillförd energi'!$B$2:$AS$506,MATCH(C$1,'Tillförd energi'!$B$1:$AQ$1,0),FALSE)</f>
        <v>0</v>
      </c>
      <c r="D414" s="73">
        <f>VLOOKUP($B414,'Tillförd energi'!$B$2:$AS$506,MATCH(D$1,'Tillförd energi'!$B$1:$AQ$1,0),FALSE)</f>
        <v>0.4</v>
      </c>
      <c r="E414" s="73">
        <f>VLOOKUP($B414,'Tillförd energi'!$B$2:$AS$506,MATCH(E$1,'Tillförd energi'!$B$1:$AQ$1,0),FALSE)</f>
        <v>0</v>
      </c>
      <c r="F414" s="73">
        <f>VLOOKUP($B414,'Tillförd energi'!$B$2:$AS$506,MATCH(F$1,'Tillförd energi'!$B$1:$AQ$1,0),FALSE)</f>
        <v>0</v>
      </c>
      <c r="G414" s="73">
        <f>VLOOKUP($B414,'Tillförd energi'!$B$2:$AS$506,MATCH(G$1,'Tillförd energi'!$B$1:$AQ$1,0),FALSE)</f>
        <v>0</v>
      </c>
      <c r="H414" s="73">
        <f>VLOOKUP($B414,'Tillförd energi'!$B$2:$AS$506,MATCH(H$1,'Tillförd energi'!$B$1:$AQ$1,0),FALSE)</f>
        <v>0</v>
      </c>
      <c r="I414" s="73">
        <f>VLOOKUP($B414,'Tillförd energi'!$B$2:$AS$506,MATCH(I$1,'Tillförd energi'!$B$1:$AQ$1,0),FALSE)</f>
        <v>0</v>
      </c>
      <c r="J414" s="73">
        <f>VLOOKUP($B414,'Tillförd energi'!$B$2:$AS$506,MATCH(J$1,'Tillförd energi'!$B$1:$AQ$1,0),FALSE)</f>
        <v>0</v>
      </c>
      <c r="K414" s="73">
        <f>VLOOKUP($B414,'Tillförd energi'!$B$2:$AS$506,MATCH(K$1,'Tillförd energi'!$B$1:$AQ$1,0),FALSE)</f>
        <v>0</v>
      </c>
      <c r="L414" s="73">
        <f>VLOOKUP($B414,'Tillförd energi'!$B$2:$AS$506,MATCH(L$1,'Tillförd energi'!$B$1:$AQ$1,0),FALSE)</f>
        <v>0</v>
      </c>
      <c r="M414" s="73">
        <f>VLOOKUP($B414,'Tillförd energi'!$B$2:$AS$506,MATCH(M$1,'Tillförd energi'!$B$1:$AQ$1,0),FALSE)</f>
        <v>0</v>
      </c>
      <c r="N414" s="73">
        <f>VLOOKUP($B414,'Tillförd energi'!$B$2:$AS$506,MATCH(N$1,'Tillförd energi'!$B$1:$AQ$1,0),FALSE)</f>
        <v>0</v>
      </c>
      <c r="O414" s="73">
        <f>VLOOKUP($B414,'Tillförd energi'!$B$2:$AS$506,MATCH(O$1,'Tillförd energi'!$B$1:$AQ$1,0),FALSE)</f>
        <v>4.8</v>
      </c>
      <c r="P414" s="73">
        <f>VLOOKUP($B414,'Tillförd energi'!$B$2:$AS$506,MATCH(P$1,'Tillförd energi'!$B$1:$AQ$1,0),FALSE)</f>
        <v>0</v>
      </c>
      <c r="Q414" s="73">
        <f>VLOOKUP($B414,'Tillförd energi'!$B$2:$AS$506,MATCH(Q$1,'Tillförd energi'!$B$1:$AQ$1,0),FALSE)</f>
        <v>0</v>
      </c>
      <c r="R414" s="73">
        <f>VLOOKUP($B414,'Tillförd energi'!$B$2:$AS$506,MATCH(R$1,'Tillförd energi'!$B$1:$AQ$1,0),FALSE)</f>
        <v>0</v>
      </c>
      <c r="S414" s="73">
        <f>VLOOKUP($B414,'Tillförd energi'!$B$2:$AS$506,MATCH(S$1,'Tillförd energi'!$B$1:$AQ$1,0),FALSE)</f>
        <v>0</v>
      </c>
      <c r="T414" s="73">
        <f>VLOOKUP($B414,'Tillförd energi'!$B$2:$AS$506,MATCH(T$1,'Tillförd energi'!$B$1:$AQ$1,0),FALSE)</f>
        <v>0</v>
      </c>
      <c r="U414" s="73">
        <f>VLOOKUP($B414,'Tillförd energi'!$B$2:$AS$506,MATCH(U$1,'Tillförd energi'!$B$1:$AQ$1,0),FALSE)</f>
        <v>0</v>
      </c>
      <c r="V414" s="73">
        <f>VLOOKUP($B414,'Tillförd energi'!$B$2:$AS$506,MATCH(V$1,'Tillförd energi'!$B$1:$AQ$1,0),FALSE)</f>
        <v>0</v>
      </c>
      <c r="W414" s="73">
        <f>VLOOKUP($B414,'Tillförd energi'!$B$2:$AS$506,MATCH(W$1,'Tillförd energi'!$B$1:$AQ$1,0),FALSE)</f>
        <v>0</v>
      </c>
      <c r="X414" s="73">
        <f>VLOOKUP($B414,'Tillförd energi'!$B$2:$AS$506,MATCH(X$1,'Tillförd energi'!$B$1:$AQ$1,0),FALSE)</f>
        <v>0</v>
      </c>
      <c r="Y414" s="73">
        <f>VLOOKUP($B414,'Tillförd energi'!$B$2:$AS$506,MATCH(Y$1,'Tillförd energi'!$B$1:$AQ$1,0),FALSE)</f>
        <v>0</v>
      </c>
      <c r="Z414" s="73">
        <f>VLOOKUP($B414,'Tillförd energi'!$B$2:$AS$506,MATCH(Z$1,'Tillförd energi'!$B$1:$AQ$1,0),FALSE)</f>
        <v>0</v>
      </c>
      <c r="AA414" s="73">
        <f>VLOOKUP($B414,'Tillförd energi'!$B$2:$AS$506,MATCH(AA$1,'Tillförd energi'!$B$1:$AQ$1,0),FALSE)</f>
        <v>0</v>
      </c>
      <c r="AB414" s="73">
        <f>VLOOKUP($B414,'Tillförd energi'!$B$2:$AS$506,MATCH(AB$1,'Tillförd energi'!$B$1:$AQ$1,0),FALSE)</f>
        <v>0</v>
      </c>
      <c r="AC414" s="73">
        <f>VLOOKUP($B414,'Tillförd energi'!$B$2:$AS$506,MATCH(AC$1,'Tillförd energi'!$B$1:$AQ$1,0),FALSE)</f>
        <v>0</v>
      </c>
      <c r="AD414" s="73">
        <f>VLOOKUP($B414,'Tillförd energi'!$B$2:$AS$506,MATCH(AD$1,'Tillförd energi'!$B$1:$AQ$1,0),FALSE)</f>
        <v>0</v>
      </c>
      <c r="AF414" s="73">
        <f>VLOOKUP($B414,'Tillförd energi'!$B$2:$AS$506,MATCH(AF$1,'Tillförd energi'!$B$1:$AQ$1,0),FALSE)</f>
        <v>0.2</v>
      </c>
      <c r="AH414" s="73">
        <f>IFERROR(VLOOKUP(B414,Miljö!$B$1:$S$476,9,FALSE)/1,0)</f>
        <v>0</v>
      </c>
      <c r="AJ414" s="81">
        <f>IFERROR(VLOOKUP($B414,Miljö!$B$1:$S$500,MATCH("hjälpel exklusive kraftvärme (GWh)",Miljö!$B$1:$V$1,0),FALSE)/1,"")</f>
        <v>0.2</v>
      </c>
      <c r="AK414" s="81">
        <f t="shared" si="66"/>
        <v>0.2</v>
      </c>
      <c r="AL414" s="81">
        <f>VLOOKUP($B414,'Slutlig allokering'!$B$2:$AL$462,MATCH("Hjälpel kraftvärme",'Slutlig allokering'!$B$2:$AL$2,0),FALSE)</f>
        <v>0</v>
      </c>
      <c r="AN414" s="73">
        <f t="shared" si="67"/>
        <v>5.4</v>
      </c>
      <c r="AO414" s="73">
        <f t="shared" si="68"/>
        <v>5.4</v>
      </c>
      <c r="AP414" s="73">
        <f>IF(ISERROR(1/VLOOKUP($B414,Leveranser!$B$1:$S$500,MATCH("såld värme (gwh)",Leveranser!$B$1:$S$1,0),FALSE)),"",VLOOKUP($B414,Leveranser!$B$1:$S$500,MATCH("såld värme (gwh)",Leveranser!$B$1:$S$1,0),FALSE))</f>
        <v>2.6</v>
      </c>
      <c r="AQ414" s="73">
        <f>VLOOKUP($B414,Leveranser!$B$1:$Y$500,MATCH("Totalt såld fjärrvärme till andra fjärrvärmeföretag",Leveranser!$B$1:$AA$1,0),FALSE)</f>
        <v>0</v>
      </c>
      <c r="AR414" s="73">
        <f>IF(ISERROR(1/VLOOKUP($B414,Miljö!$B$1:$S$500,MATCH("Såld mängd produktionsspecifik fjärrvärme (GWh)",Miljö!$B$1:$R$1,0),FALSE)),0,VLOOKUP($B414,Miljö!$B$1:$S$500,MATCH("Såld mängd produktionsspecifik fjärrvärme (GWh)",Miljö!$B$1:$R$1,0),FALSE))</f>
        <v>0</v>
      </c>
      <c r="AS414" s="82">
        <f t="shared" si="73"/>
        <v>0.48148148148148145</v>
      </c>
      <c r="AU414" s="73" t="str">
        <f>VLOOKUP($B414,'Miljövärden urval för publ'!$B$2:$I$486,7,FALSE)</f>
        <v>Ja</v>
      </c>
      <c r="AV414" s="73" t="str">
        <f>VLOOKUP($B414,'Miljövärden urval för publ'!$B$2:$I$486,6,FALSE)</f>
        <v>Ja</v>
      </c>
      <c r="AZ414" s="73">
        <f t="shared" si="69"/>
        <v>0.2</v>
      </c>
      <c r="BA414" s="73">
        <f t="shared" si="74"/>
        <v>0</v>
      </c>
      <c r="BB414" s="73">
        <f t="shared" si="70"/>
        <v>4.8</v>
      </c>
      <c r="BC414" s="73">
        <f t="shared" si="71"/>
        <v>0</v>
      </c>
      <c r="BE414" s="73">
        <f t="shared" si="75"/>
        <v>0</v>
      </c>
      <c r="BF414" s="73">
        <f t="shared" si="76"/>
        <v>0</v>
      </c>
      <c r="BH414" s="73">
        <f t="shared" si="72"/>
        <v>4.8</v>
      </c>
    </row>
    <row r="415" spans="1:60" ht="15" x14ac:dyDescent="0.25">
      <c r="A415" t="s">
        <v>536</v>
      </c>
      <c r="B415" t="s">
        <v>538</v>
      </c>
      <c r="C415" s="73">
        <f>VLOOKUP($B415,'Tillförd energi'!$B$2:$AS$506,MATCH(C$1,'Tillförd energi'!$B$1:$AQ$1,0),FALSE)</f>
        <v>0</v>
      </c>
      <c r="D415" s="73">
        <f>VLOOKUP($B415,'Tillförd energi'!$B$2:$AS$506,MATCH(D$1,'Tillförd energi'!$B$1:$AQ$1,0),FALSE)</f>
        <v>0.9</v>
      </c>
      <c r="E415" s="73">
        <f>VLOOKUP($B415,'Tillförd energi'!$B$2:$AS$506,MATCH(E$1,'Tillförd energi'!$B$1:$AQ$1,0),FALSE)</f>
        <v>0</v>
      </c>
      <c r="F415" s="73">
        <f>VLOOKUP($B415,'Tillförd energi'!$B$2:$AS$506,MATCH(F$1,'Tillförd energi'!$B$1:$AQ$1,0),FALSE)</f>
        <v>0</v>
      </c>
      <c r="G415" s="73">
        <f>VLOOKUP($B415,'Tillförd energi'!$B$2:$AS$506,MATCH(G$1,'Tillförd energi'!$B$1:$AQ$1,0),FALSE)</f>
        <v>0</v>
      </c>
      <c r="H415" s="73">
        <f>VLOOKUP($B415,'Tillförd energi'!$B$2:$AS$506,MATCH(H$1,'Tillförd energi'!$B$1:$AQ$1,0),FALSE)</f>
        <v>0</v>
      </c>
      <c r="I415" s="73">
        <f>VLOOKUP($B415,'Tillförd energi'!$B$2:$AS$506,MATCH(I$1,'Tillförd energi'!$B$1:$AQ$1,0),FALSE)</f>
        <v>0</v>
      </c>
      <c r="J415" s="73">
        <f>VLOOKUP($B415,'Tillförd energi'!$B$2:$AS$506,MATCH(J$1,'Tillförd energi'!$B$1:$AQ$1,0),FALSE)</f>
        <v>0</v>
      </c>
      <c r="K415" s="73">
        <f>VLOOKUP($B415,'Tillförd energi'!$B$2:$AS$506,MATCH(K$1,'Tillförd energi'!$B$1:$AQ$1,0),FALSE)</f>
        <v>0</v>
      </c>
      <c r="L415" s="73">
        <f>VLOOKUP($B415,'Tillförd energi'!$B$2:$AS$506,MATCH(L$1,'Tillförd energi'!$B$1:$AQ$1,0),FALSE)</f>
        <v>0</v>
      </c>
      <c r="M415" s="73">
        <f>VLOOKUP($B415,'Tillförd energi'!$B$2:$AS$506,MATCH(M$1,'Tillförd energi'!$B$1:$AQ$1,0),FALSE)</f>
        <v>0</v>
      </c>
      <c r="N415" s="73">
        <f>VLOOKUP($B415,'Tillförd energi'!$B$2:$AS$506,MATCH(N$1,'Tillförd energi'!$B$1:$AQ$1,0),FALSE)</f>
        <v>0</v>
      </c>
      <c r="O415" s="73">
        <f>VLOOKUP($B415,'Tillförd energi'!$B$2:$AS$506,MATCH(O$1,'Tillförd energi'!$B$1:$AQ$1,0),FALSE)</f>
        <v>4.0999999999999996</v>
      </c>
      <c r="P415" s="73">
        <f>VLOOKUP($B415,'Tillförd energi'!$B$2:$AS$506,MATCH(P$1,'Tillförd energi'!$B$1:$AQ$1,0),FALSE)</f>
        <v>0</v>
      </c>
      <c r="Q415" s="73">
        <f>VLOOKUP($B415,'Tillförd energi'!$B$2:$AS$506,MATCH(Q$1,'Tillförd energi'!$B$1:$AQ$1,0),FALSE)</f>
        <v>0</v>
      </c>
      <c r="R415" s="73">
        <f>VLOOKUP($B415,'Tillförd energi'!$B$2:$AS$506,MATCH(R$1,'Tillförd energi'!$B$1:$AQ$1,0),FALSE)</f>
        <v>0</v>
      </c>
      <c r="S415" s="73">
        <f>VLOOKUP($B415,'Tillförd energi'!$B$2:$AS$506,MATCH(S$1,'Tillförd energi'!$B$1:$AQ$1,0),FALSE)</f>
        <v>0</v>
      </c>
      <c r="T415" s="73">
        <f>VLOOKUP($B415,'Tillförd energi'!$B$2:$AS$506,MATCH(T$1,'Tillförd energi'!$B$1:$AQ$1,0),FALSE)</f>
        <v>0</v>
      </c>
      <c r="U415" s="73">
        <f>VLOOKUP($B415,'Tillförd energi'!$B$2:$AS$506,MATCH(U$1,'Tillförd energi'!$B$1:$AQ$1,0),FALSE)</f>
        <v>0</v>
      </c>
      <c r="V415" s="73">
        <f>VLOOKUP($B415,'Tillförd energi'!$B$2:$AS$506,MATCH(V$1,'Tillförd energi'!$B$1:$AQ$1,0),FALSE)</f>
        <v>0</v>
      </c>
      <c r="W415" s="73">
        <f>VLOOKUP($B415,'Tillförd energi'!$B$2:$AS$506,MATCH(W$1,'Tillförd energi'!$B$1:$AQ$1,0),FALSE)</f>
        <v>0</v>
      </c>
      <c r="X415" s="73">
        <f>VLOOKUP($B415,'Tillförd energi'!$B$2:$AS$506,MATCH(X$1,'Tillförd energi'!$B$1:$AQ$1,0),FALSE)</f>
        <v>0</v>
      </c>
      <c r="Y415" s="73">
        <f>VLOOKUP($B415,'Tillförd energi'!$B$2:$AS$506,MATCH(Y$1,'Tillförd energi'!$B$1:$AQ$1,0),FALSE)</f>
        <v>0</v>
      </c>
      <c r="Z415" s="73">
        <f>VLOOKUP($B415,'Tillförd energi'!$B$2:$AS$506,MATCH(Z$1,'Tillförd energi'!$B$1:$AQ$1,0),FALSE)</f>
        <v>0</v>
      </c>
      <c r="AA415" s="73">
        <f>VLOOKUP($B415,'Tillförd energi'!$B$2:$AS$506,MATCH(AA$1,'Tillförd energi'!$B$1:$AQ$1,0),FALSE)</f>
        <v>0</v>
      </c>
      <c r="AB415" s="73">
        <f>VLOOKUP($B415,'Tillförd energi'!$B$2:$AS$506,MATCH(AB$1,'Tillförd energi'!$B$1:$AQ$1,0),FALSE)</f>
        <v>0</v>
      </c>
      <c r="AC415" s="73">
        <f>VLOOKUP($B415,'Tillförd energi'!$B$2:$AS$506,MATCH(AC$1,'Tillförd energi'!$B$1:$AQ$1,0),FALSE)</f>
        <v>0</v>
      </c>
      <c r="AD415" s="73">
        <f>VLOOKUP($B415,'Tillförd energi'!$B$2:$AS$506,MATCH(AD$1,'Tillförd energi'!$B$1:$AQ$1,0),FALSE)</f>
        <v>0</v>
      </c>
      <c r="AF415" s="73">
        <f>VLOOKUP($B415,'Tillförd energi'!$B$2:$AS$506,MATCH(AF$1,'Tillförd energi'!$B$1:$AQ$1,0),FALSE)</f>
        <v>0.1</v>
      </c>
      <c r="AH415" s="73">
        <f>IFERROR(VLOOKUP(B415,Miljö!$B$1:$S$476,9,FALSE)/1,0)</f>
        <v>0</v>
      </c>
      <c r="AJ415" s="81">
        <f>IFERROR(VLOOKUP($B415,Miljö!$B$1:$S$500,MATCH("hjälpel exklusive kraftvärme (GWh)",Miljö!$B$1:$V$1,0),FALSE)/1,"")</f>
        <v>0.1</v>
      </c>
      <c r="AK415" s="81">
        <f t="shared" si="66"/>
        <v>0.1</v>
      </c>
      <c r="AL415" s="81">
        <f>VLOOKUP($B415,'Slutlig allokering'!$B$2:$AL$462,MATCH("Hjälpel kraftvärme",'Slutlig allokering'!$B$2:$AL$2,0),FALSE)</f>
        <v>0</v>
      </c>
      <c r="AN415" s="73">
        <f t="shared" si="67"/>
        <v>5.0999999999999996</v>
      </c>
      <c r="AO415" s="73">
        <f t="shared" si="68"/>
        <v>5.0999999999999996</v>
      </c>
      <c r="AP415" s="73">
        <f>IF(ISERROR(1/VLOOKUP($B415,Leveranser!$B$1:$S$500,MATCH("såld värme (gwh)",Leveranser!$B$1:$S$1,0),FALSE)),"",VLOOKUP($B415,Leveranser!$B$1:$S$500,MATCH("såld värme (gwh)",Leveranser!$B$1:$S$1,0),FALSE))</f>
        <v>3.7</v>
      </c>
      <c r="AQ415" s="73">
        <f>VLOOKUP($B415,Leveranser!$B$1:$Y$500,MATCH("Totalt såld fjärrvärme till andra fjärrvärmeföretag",Leveranser!$B$1:$AA$1,0),FALSE)</f>
        <v>0</v>
      </c>
      <c r="AR415" s="73">
        <f>IF(ISERROR(1/VLOOKUP($B415,Miljö!$B$1:$S$500,MATCH("Såld mängd produktionsspecifik fjärrvärme (GWh)",Miljö!$B$1:$R$1,0),FALSE)),0,VLOOKUP($B415,Miljö!$B$1:$S$500,MATCH("Såld mängd produktionsspecifik fjärrvärme (GWh)",Miljö!$B$1:$R$1,0),FALSE))</f>
        <v>0</v>
      </c>
      <c r="AS415" s="82">
        <f t="shared" si="73"/>
        <v>0.72549019607843146</v>
      </c>
      <c r="AU415" s="73" t="str">
        <f>VLOOKUP($B415,'Miljövärden urval för publ'!$B$2:$I$486,7,FALSE)</f>
        <v>Ja</v>
      </c>
      <c r="AV415" s="73" t="str">
        <f>VLOOKUP($B415,'Miljövärden urval för publ'!$B$2:$I$486,6,FALSE)</f>
        <v>Ja</v>
      </c>
      <c r="AZ415" s="73">
        <f t="shared" si="69"/>
        <v>0.1</v>
      </c>
      <c r="BA415" s="73">
        <f t="shared" si="74"/>
        <v>0</v>
      </c>
      <c r="BB415" s="73">
        <f t="shared" si="70"/>
        <v>4.0999999999999996</v>
      </c>
      <c r="BC415" s="73">
        <f t="shared" si="71"/>
        <v>0</v>
      </c>
      <c r="BE415" s="73">
        <f t="shared" si="75"/>
        <v>0</v>
      </c>
      <c r="BF415" s="73">
        <f t="shared" si="76"/>
        <v>0</v>
      </c>
      <c r="BH415" s="73">
        <f t="shared" si="72"/>
        <v>4.0999999999999996</v>
      </c>
    </row>
    <row r="416" spans="1:60" ht="15" x14ac:dyDescent="0.25">
      <c r="A416" t="s">
        <v>536</v>
      </c>
      <c r="B416" t="s">
        <v>539</v>
      </c>
      <c r="C416" s="73">
        <f>VLOOKUP($B416,'Tillförd energi'!$B$2:$AS$506,MATCH(C$1,'Tillförd energi'!$B$1:$AQ$1,0),FALSE)</f>
        <v>0</v>
      </c>
      <c r="D416" s="73">
        <f>VLOOKUP($B416,'Tillförd energi'!$B$2:$AS$506,MATCH(D$1,'Tillförd energi'!$B$1:$AQ$1,0),FALSE)</f>
        <v>7.1</v>
      </c>
      <c r="E416" s="73">
        <f>VLOOKUP($B416,'Tillförd energi'!$B$2:$AS$506,MATCH(E$1,'Tillförd energi'!$B$1:$AQ$1,0),FALSE)</f>
        <v>0</v>
      </c>
      <c r="F416" s="73">
        <f>VLOOKUP($B416,'Tillförd energi'!$B$2:$AS$506,MATCH(F$1,'Tillförd energi'!$B$1:$AQ$1,0),FALSE)</f>
        <v>0</v>
      </c>
      <c r="G416" s="73">
        <f>VLOOKUP($B416,'Tillförd energi'!$B$2:$AS$506,MATCH(G$1,'Tillförd energi'!$B$1:$AQ$1,0),FALSE)</f>
        <v>0</v>
      </c>
      <c r="H416" s="73">
        <f>VLOOKUP($B416,'Tillförd energi'!$B$2:$AS$506,MATCH(H$1,'Tillförd energi'!$B$1:$AQ$1,0),FALSE)</f>
        <v>0</v>
      </c>
      <c r="I416" s="73">
        <f>VLOOKUP($B416,'Tillförd energi'!$B$2:$AS$506,MATCH(I$1,'Tillförd energi'!$B$1:$AQ$1,0),FALSE)</f>
        <v>0</v>
      </c>
      <c r="J416" s="73">
        <f>VLOOKUP($B416,'Tillförd energi'!$B$2:$AS$506,MATCH(J$1,'Tillförd energi'!$B$1:$AQ$1,0),FALSE)</f>
        <v>2.1</v>
      </c>
      <c r="K416" s="73">
        <f>VLOOKUP($B416,'Tillförd energi'!$B$2:$AS$506,MATCH(K$1,'Tillförd energi'!$B$1:$AQ$1,0),FALSE)</f>
        <v>88.197000000000003</v>
      </c>
      <c r="L416" s="73">
        <f>VLOOKUP($B416,'Tillförd energi'!$B$2:$AS$506,MATCH(L$1,'Tillförd energi'!$B$1:$AQ$1,0),FALSE)</f>
        <v>8.9724400000000006</v>
      </c>
      <c r="M416" s="73">
        <f>VLOOKUP($B416,'Tillförd energi'!$B$2:$AS$506,MATCH(M$1,'Tillförd energi'!$B$1:$AQ$1,0),FALSE)</f>
        <v>22.165299999999998</v>
      </c>
      <c r="N416" s="73">
        <f>VLOOKUP($B416,'Tillförd energi'!$B$2:$AS$506,MATCH(N$1,'Tillförd energi'!$B$1:$AQ$1,0),FALSE)</f>
        <v>0</v>
      </c>
      <c r="O416" s="73">
        <f>VLOOKUP($B416,'Tillförd energi'!$B$2:$AS$506,MATCH(O$1,'Tillförd energi'!$B$1:$AQ$1,0),FALSE)</f>
        <v>22.595800000000001</v>
      </c>
      <c r="P416" s="73">
        <f>VLOOKUP($B416,'Tillförd energi'!$B$2:$AS$506,MATCH(P$1,'Tillförd energi'!$B$1:$AQ$1,0),FALSE)</f>
        <v>0</v>
      </c>
      <c r="Q416" s="73">
        <f>VLOOKUP($B416,'Tillförd energi'!$B$2:$AS$506,MATCH(Q$1,'Tillförd energi'!$B$1:$AQ$1,0),FALSE)</f>
        <v>0</v>
      </c>
      <c r="R416" s="73">
        <f>VLOOKUP($B416,'Tillförd energi'!$B$2:$AS$506,MATCH(R$1,'Tillförd energi'!$B$1:$AQ$1,0),FALSE)</f>
        <v>0.5</v>
      </c>
      <c r="S416" s="73">
        <f>VLOOKUP($B416,'Tillförd energi'!$B$2:$AS$506,MATCH(S$1,'Tillförd energi'!$B$1:$AQ$1,0),FALSE)</f>
        <v>0</v>
      </c>
      <c r="T416" s="73">
        <f>VLOOKUP($B416,'Tillförd energi'!$B$2:$AS$506,MATCH(T$1,'Tillförd energi'!$B$1:$AQ$1,0),FALSE)</f>
        <v>0</v>
      </c>
      <c r="U416" s="73">
        <f>VLOOKUP($B416,'Tillförd energi'!$B$2:$AS$506,MATCH(U$1,'Tillförd energi'!$B$1:$AQ$1,0),FALSE)</f>
        <v>0</v>
      </c>
      <c r="V416" s="73">
        <f>VLOOKUP($B416,'Tillförd energi'!$B$2:$AS$506,MATCH(V$1,'Tillförd energi'!$B$1:$AQ$1,0),FALSE)</f>
        <v>0</v>
      </c>
      <c r="W416" s="73">
        <f>VLOOKUP($B416,'Tillförd energi'!$B$2:$AS$506,MATCH(W$1,'Tillförd energi'!$B$1:$AQ$1,0),FALSE)</f>
        <v>0</v>
      </c>
      <c r="X416" s="73">
        <f>VLOOKUP($B416,'Tillförd energi'!$B$2:$AS$506,MATCH(X$1,'Tillförd energi'!$B$1:$AQ$1,0),FALSE)</f>
        <v>0</v>
      </c>
      <c r="Y416" s="73">
        <f>VLOOKUP($B416,'Tillförd energi'!$B$2:$AS$506,MATCH(Y$1,'Tillförd energi'!$B$1:$AQ$1,0),FALSE)</f>
        <v>0</v>
      </c>
      <c r="Z416" s="73">
        <f>VLOOKUP($B416,'Tillförd energi'!$B$2:$AS$506,MATCH(Z$1,'Tillförd energi'!$B$1:$AQ$1,0),FALSE)</f>
        <v>0</v>
      </c>
      <c r="AA416" s="73">
        <f>VLOOKUP($B416,'Tillförd energi'!$B$2:$AS$506,MATCH(AA$1,'Tillförd energi'!$B$1:$AQ$1,0),FALSE)</f>
        <v>0</v>
      </c>
      <c r="AB416" s="73">
        <f>VLOOKUP($B416,'Tillförd energi'!$B$2:$AS$506,MATCH(AB$1,'Tillförd energi'!$B$1:$AQ$1,0),FALSE)</f>
        <v>13.4</v>
      </c>
      <c r="AC416" s="73">
        <f>VLOOKUP($B416,'Tillförd energi'!$B$2:$AS$506,MATCH(AC$1,'Tillförd energi'!$B$1:$AQ$1,0),FALSE)</f>
        <v>0</v>
      </c>
      <c r="AD416" s="73">
        <f>VLOOKUP($B416,'Tillförd energi'!$B$2:$AS$506,MATCH(AD$1,'Tillförd energi'!$B$1:$AQ$1,0),FALSE)</f>
        <v>0</v>
      </c>
      <c r="AF416" s="73">
        <f>VLOOKUP($B416,'Tillförd energi'!$B$2:$AS$506,MATCH(AF$1,'Tillförd energi'!$B$1:$AQ$1,0),FALSE)</f>
        <v>4.6294199999999996</v>
      </c>
      <c r="AH416" s="73">
        <f>IFERROR(VLOOKUP(B416,Miljö!$B$1:$S$476,9,FALSE)/1,0)</f>
        <v>0</v>
      </c>
      <c r="AJ416" s="81">
        <f>IFERROR(VLOOKUP($B416,Miljö!$B$1:$S$500,MATCH("hjälpel exklusive kraftvärme (GWh)",Miljö!$B$1:$V$1,0),FALSE)/1,"")</f>
        <v>1.3</v>
      </c>
      <c r="AK416" s="81">
        <f t="shared" si="66"/>
        <v>1.3</v>
      </c>
      <c r="AL416" s="81">
        <f>VLOOKUP($B416,'Slutlig allokering'!$B$2:$AL$462,MATCH("Hjälpel kraftvärme",'Slutlig allokering'!$B$2:$AL$2,0),FALSE)</f>
        <v>3.3294199999999998</v>
      </c>
      <c r="AN416" s="73">
        <f t="shared" si="67"/>
        <v>169.65996000000001</v>
      </c>
      <c r="AO416" s="73">
        <f t="shared" si="68"/>
        <v>169.65996000000001</v>
      </c>
      <c r="AP416" s="73">
        <f>IF(ISERROR(1/VLOOKUP($B416,Leveranser!$B$1:$S$500,MATCH("såld värme (gwh)",Leveranser!$B$1:$S$1,0),FALSE)),"",VLOOKUP($B416,Leveranser!$B$1:$S$500,MATCH("såld värme (gwh)",Leveranser!$B$1:$S$1,0),FALSE))</f>
        <v>122.6</v>
      </c>
      <c r="AQ416" s="73">
        <f>VLOOKUP($B416,Leveranser!$B$1:$Y$500,MATCH("Totalt såld fjärrvärme till andra fjärrvärmeföretag",Leveranser!$B$1:$AA$1,0),FALSE)</f>
        <v>0</v>
      </c>
      <c r="AR416" s="73">
        <f>IF(ISERROR(1/VLOOKUP($B416,Miljö!$B$1:$S$500,MATCH("Såld mängd produktionsspecifik fjärrvärme (GWh)",Miljö!$B$1:$R$1,0),FALSE)),0,VLOOKUP($B416,Miljö!$B$1:$S$500,MATCH("Såld mängd produktionsspecifik fjärrvärme (GWh)",Miljö!$B$1:$R$1,0),FALSE))</f>
        <v>0</v>
      </c>
      <c r="AS416" s="82">
        <f t="shared" si="73"/>
        <v>0.72262188438568531</v>
      </c>
      <c r="AU416" s="73" t="str">
        <f>VLOOKUP($B416,'Miljövärden urval för publ'!$B$2:$I$486,7,FALSE)</f>
        <v>Ja</v>
      </c>
      <c r="AV416" s="73" t="str">
        <f>VLOOKUP($B416,'Miljövärden urval för publ'!$B$2:$I$486,6,FALSE)</f>
        <v>Ja</v>
      </c>
      <c r="AZ416" s="73">
        <f t="shared" si="69"/>
        <v>4.6294199999999996</v>
      </c>
      <c r="BA416" s="73">
        <f t="shared" si="74"/>
        <v>0</v>
      </c>
      <c r="BB416" s="73">
        <f t="shared" si="70"/>
        <v>53.733540000000005</v>
      </c>
      <c r="BC416" s="73">
        <f t="shared" si="71"/>
        <v>0.5</v>
      </c>
      <c r="BE416" s="73">
        <f t="shared" si="75"/>
        <v>0</v>
      </c>
      <c r="BF416" s="73">
        <f t="shared" si="76"/>
        <v>0</v>
      </c>
      <c r="BH416" s="73">
        <f t="shared" si="72"/>
        <v>142.43054000000001</v>
      </c>
    </row>
    <row r="417" spans="1:60" ht="15" x14ac:dyDescent="0.25">
      <c r="A417" t="s">
        <v>540</v>
      </c>
      <c r="B417" t="s">
        <v>541</v>
      </c>
      <c r="C417" s="73">
        <f>VLOOKUP($B417,'Tillförd energi'!$B$2:$AS$506,MATCH(C$1,'Tillförd energi'!$B$1:$AQ$1,0),FALSE)</f>
        <v>0</v>
      </c>
      <c r="D417" s="73">
        <f>VLOOKUP($B417,'Tillförd energi'!$B$2:$AS$506,MATCH(D$1,'Tillförd energi'!$B$1:$AQ$1,0),FALSE)</f>
        <v>5.7471300000000003E-2</v>
      </c>
      <c r="E417" s="73">
        <f>VLOOKUP($B417,'Tillförd energi'!$B$2:$AS$506,MATCH(E$1,'Tillförd energi'!$B$1:$AQ$1,0),FALSE)</f>
        <v>0</v>
      </c>
      <c r="F417" s="73">
        <f>VLOOKUP($B417,'Tillförd energi'!$B$2:$AS$506,MATCH(F$1,'Tillförd energi'!$B$1:$AQ$1,0),FALSE)</f>
        <v>0</v>
      </c>
      <c r="G417" s="73">
        <f>VLOOKUP($B417,'Tillförd energi'!$B$2:$AS$506,MATCH(G$1,'Tillförd energi'!$B$1:$AQ$1,0),FALSE)</f>
        <v>0</v>
      </c>
      <c r="H417" s="73">
        <f>VLOOKUP($B417,'Tillförd energi'!$B$2:$AS$506,MATCH(H$1,'Tillförd energi'!$B$1:$AQ$1,0),FALSE)</f>
        <v>0</v>
      </c>
      <c r="I417" s="73">
        <f>VLOOKUP($B417,'Tillförd energi'!$B$2:$AS$506,MATCH(I$1,'Tillförd energi'!$B$1:$AQ$1,0),FALSE)</f>
        <v>0</v>
      </c>
      <c r="J417" s="73">
        <f>VLOOKUP($B417,'Tillförd energi'!$B$2:$AS$506,MATCH(J$1,'Tillförd energi'!$B$1:$AQ$1,0),FALSE)</f>
        <v>0</v>
      </c>
      <c r="K417" s="73">
        <f>VLOOKUP($B417,'Tillförd energi'!$B$2:$AS$506,MATCH(K$1,'Tillförd energi'!$B$1:$AQ$1,0),FALSE)</f>
        <v>0</v>
      </c>
      <c r="L417" s="73">
        <f>VLOOKUP($B417,'Tillförd energi'!$B$2:$AS$506,MATCH(L$1,'Tillförd energi'!$B$1:$AQ$1,0),FALSE)</f>
        <v>0</v>
      </c>
      <c r="M417" s="73">
        <f>VLOOKUP($B417,'Tillförd energi'!$B$2:$AS$506,MATCH(M$1,'Tillförd energi'!$B$1:$AQ$1,0),FALSE)</f>
        <v>0</v>
      </c>
      <c r="N417" s="73">
        <f>VLOOKUP($B417,'Tillförd energi'!$B$2:$AS$506,MATCH(N$1,'Tillförd energi'!$B$1:$AQ$1,0),FALSE)</f>
        <v>0</v>
      </c>
      <c r="O417" s="73">
        <f>VLOOKUP($B417,'Tillförd energi'!$B$2:$AS$506,MATCH(O$1,'Tillförd energi'!$B$1:$AQ$1,0),FALSE)</f>
        <v>0</v>
      </c>
      <c r="P417" s="73">
        <f>VLOOKUP($B417,'Tillförd energi'!$B$2:$AS$506,MATCH(P$1,'Tillförd energi'!$B$1:$AQ$1,0),FALSE)</f>
        <v>6.0678200000000002</v>
      </c>
      <c r="Q417" s="73">
        <f>VLOOKUP($B417,'Tillförd energi'!$B$2:$AS$506,MATCH(Q$1,'Tillförd energi'!$B$1:$AQ$1,0),FALSE)</f>
        <v>0</v>
      </c>
      <c r="R417" s="73">
        <f>VLOOKUP($B417,'Tillförd energi'!$B$2:$AS$506,MATCH(R$1,'Tillförd energi'!$B$1:$AQ$1,0),FALSE)</f>
        <v>0</v>
      </c>
      <c r="S417" s="73">
        <f>VLOOKUP($B417,'Tillförd energi'!$B$2:$AS$506,MATCH(S$1,'Tillförd energi'!$B$1:$AQ$1,0),FALSE)</f>
        <v>0</v>
      </c>
      <c r="T417" s="73">
        <f>VLOOKUP($B417,'Tillförd energi'!$B$2:$AS$506,MATCH(T$1,'Tillförd energi'!$B$1:$AQ$1,0),FALSE)</f>
        <v>0</v>
      </c>
      <c r="U417" s="73">
        <f>VLOOKUP($B417,'Tillförd energi'!$B$2:$AS$506,MATCH(U$1,'Tillförd energi'!$B$1:$AQ$1,0),FALSE)</f>
        <v>0</v>
      </c>
      <c r="V417" s="73">
        <f>VLOOKUP($B417,'Tillförd energi'!$B$2:$AS$506,MATCH(V$1,'Tillförd energi'!$B$1:$AQ$1,0),FALSE)</f>
        <v>0</v>
      </c>
      <c r="W417" s="73">
        <f>VLOOKUP($B417,'Tillförd energi'!$B$2:$AS$506,MATCH(W$1,'Tillförd energi'!$B$1:$AQ$1,0),FALSE)</f>
        <v>0</v>
      </c>
      <c r="X417" s="73">
        <f>VLOOKUP($B417,'Tillförd energi'!$B$2:$AS$506,MATCH(X$1,'Tillförd energi'!$B$1:$AQ$1,0),FALSE)</f>
        <v>0</v>
      </c>
      <c r="Y417" s="73">
        <f>VLOOKUP($B417,'Tillförd energi'!$B$2:$AS$506,MATCH(Y$1,'Tillförd energi'!$B$1:$AQ$1,0),FALSE)</f>
        <v>0</v>
      </c>
      <c r="Z417" s="73">
        <f>VLOOKUP($B417,'Tillförd energi'!$B$2:$AS$506,MATCH(Z$1,'Tillförd energi'!$B$1:$AQ$1,0),FALSE)</f>
        <v>0</v>
      </c>
      <c r="AA417" s="73">
        <f>VLOOKUP($B417,'Tillförd energi'!$B$2:$AS$506,MATCH(AA$1,'Tillförd energi'!$B$1:$AQ$1,0),FALSE)</f>
        <v>0</v>
      </c>
      <c r="AB417" s="73">
        <f>VLOOKUP($B417,'Tillförd energi'!$B$2:$AS$506,MATCH(AB$1,'Tillförd energi'!$B$1:$AQ$1,0),FALSE)</f>
        <v>0</v>
      </c>
      <c r="AC417" s="73">
        <f>VLOOKUP($B417,'Tillförd energi'!$B$2:$AS$506,MATCH(AC$1,'Tillförd energi'!$B$1:$AQ$1,0),FALSE)</f>
        <v>0</v>
      </c>
      <c r="AD417" s="73">
        <f>VLOOKUP($B417,'Tillförd energi'!$B$2:$AS$506,MATCH(AD$1,'Tillförd energi'!$B$1:$AQ$1,0),FALSE)</f>
        <v>0</v>
      </c>
      <c r="AF417" s="73">
        <f>VLOOKUP($B417,'Tillförd energi'!$B$2:$AS$506,MATCH(AF$1,'Tillförd energi'!$B$1:$AQ$1,0),FALSE)</f>
        <v>0.12816</v>
      </c>
      <c r="AH417" s="73">
        <f>IFERROR(VLOOKUP(B417,Miljö!$B$1:$S$476,9,FALSE)/1,0)</f>
        <v>0</v>
      </c>
      <c r="AJ417" s="81" t="str">
        <f>IFERROR(VLOOKUP($B417,Miljö!$B$1:$S$500,MATCH("hjälpel exklusive kraftvärme (GWh)",Miljö!$B$1:$V$1,0),FALSE)/1,"")</f>
        <v/>
      </c>
      <c r="AK417" s="81">
        <f t="shared" si="66"/>
        <v>0.12816</v>
      </c>
      <c r="AL417" s="81">
        <f>VLOOKUP($B417,'Slutlig allokering'!$B$2:$AL$462,MATCH("Hjälpel kraftvärme",'Slutlig allokering'!$B$2:$AL$2,0),FALSE)</f>
        <v>0</v>
      </c>
      <c r="AN417" s="73">
        <f t="shared" si="67"/>
        <v>6.2534513000000009</v>
      </c>
      <c r="AO417" s="73">
        <f t="shared" si="68"/>
        <v>6.2534513000000009</v>
      </c>
      <c r="AP417" s="73">
        <f>IF(ISERROR(1/VLOOKUP($B417,Leveranser!$B$1:$S$500,MATCH("såld värme (gwh)",Leveranser!$B$1:$S$1,0),FALSE)),"",VLOOKUP($B417,Leveranser!$B$1:$S$500,MATCH("såld värme (gwh)",Leveranser!$B$1:$S$1,0),FALSE))</f>
        <v>4.2720000000000002</v>
      </c>
      <c r="AQ417" s="73">
        <f>VLOOKUP($B417,Leveranser!$B$1:$Y$500,MATCH("Totalt såld fjärrvärme till andra fjärrvärmeföretag",Leveranser!$B$1:$AA$1,0),FALSE)</f>
        <v>0</v>
      </c>
      <c r="AR417" s="73">
        <f>IF(ISERROR(1/VLOOKUP($B417,Miljö!$B$1:$S$500,MATCH("Såld mängd produktionsspecifik fjärrvärme (GWh)",Miljö!$B$1:$R$1,0),FALSE)),0,VLOOKUP($B417,Miljö!$B$1:$S$500,MATCH("Såld mängd produktionsspecifik fjärrvärme (GWh)",Miljö!$B$1:$R$1,0),FALSE))</f>
        <v>0</v>
      </c>
      <c r="AS417" s="82">
        <f t="shared" si="73"/>
        <v>0.68314276310107347</v>
      </c>
      <c r="AU417" s="73" t="str">
        <f>VLOOKUP($B417,'Miljövärden urval för publ'!$B$2:$I$486,7,FALSE)</f>
        <v>Ja</v>
      </c>
      <c r="AV417" s="73" t="str">
        <f>VLOOKUP($B417,'Miljövärden urval för publ'!$B$2:$I$486,6,FALSE)</f>
        <v>Nej</v>
      </c>
      <c r="AZ417" s="73">
        <f t="shared" si="69"/>
        <v>0.12816</v>
      </c>
      <c r="BA417" s="73">
        <f t="shared" si="74"/>
        <v>0</v>
      </c>
      <c r="BB417" s="73">
        <f t="shared" si="70"/>
        <v>6.0678200000000002</v>
      </c>
      <c r="BC417" s="73">
        <f t="shared" si="71"/>
        <v>0</v>
      </c>
      <c r="BE417" s="73">
        <f t="shared" si="75"/>
        <v>0</v>
      </c>
      <c r="BF417" s="73">
        <f t="shared" si="76"/>
        <v>0</v>
      </c>
      <c r="BH417" s="73">
        <f t="shared" si="72"/>
        <v>6.0678200000000002</v>
      </c>
    </row>
    <row r="418" spans="1:60" ht="15" x14ac:dyDescent="0.25">
      <c r="A418" t="s">
        <v>540</v>
      </c>
      <c r="B418" t="s">
        <v>542</v>
      </c>
      <c r="C418" s="73">
        <f>VLOOKUP($B418,'Tillförd energi'!$B$2:$AS$506,MATCH(C$1,'Tillförd energi'!$B$1:$AQ$1,0),FALSE)</f>
        <v>0</v>
      </c>
      <c r="D418" s="73">
        <f>VLOOKUP($B418,'Tillförd energi'!$B$2:$AS$506,MATCH(D$1,'Tillförd energi'!$B$1:$AQ$1,0),FALSE)</f>
        <v>0</v>
      </c>
      <c r="E418" s="73">
        <f>VLOOKUP($B418,'Tillförd energi'!$B$2:$AS$506,MATCH(E$1,'Tillförd energi'!$B$1:$AQ$1,0),FALSE)</f>
        <v>0</v>
      </c>
      <c r="F418" s="73">
        <f>VLOOKUP($B418,'Tillförd energi'!$B$2:$AS$506,MATCH(F$1,'Tillförd energi'!$B$1:$AQ$1,0),FALSE)</f>
        <v>0</v>
      </c>
      <c r="G418" s="73">
        <f>VLOOKUP($B418,'Tillförd energi'!$B$2:$AS$506,MATCH(G$1,'Tillförd energi'!$B$1:$AQ$1,0),FALSE)</f>
        <v>0</v>
      </c>
      <c r="H418" s="73">
        <f>VLOOKUP($B418,'Tillförd energi'!$B$2:$AS$506,MATCH(H$1,'Tillförd energi'!$B$1:$AQ$1,0),FALSE)</f>
        <v>0</v>
      </c>
      <c r="I418" s="73">
        <f>VLOOKUP($B418,'Tillförd energi'!$B$2:$AS$506,MATCH(I$1,'Tillförd energi'!$B$1:$AQ$1,0),FALSE)</f>
        <v>0</v>
      </c>
      <c r="J418" s="73">
        <f>VLOOKUP($B418,'Tillförd energi'!$B$2:$AS$506,MATCH(J$1,'Tillförd energi'!$B$1:$AQ$1,0),FALSE)</f>
        <v>0</v>
      </c>
      <c r="K418" s="73">
        <f>VLOOKUP($B418,'Tillförd energi'!$B$2:$AS$506,MATCH(K$1,'Tillförd energi'!$B$1:$AQ$1,0),FALSE)</f>
        <v>0</v>
      </c>
      <c r="L418" s="73">
        <f>VLOOKUP($B418,'Tillförd energi'!$B$2:$AS$506,MATCH(L$1,'Tillförd energi'!$B$1:$AQ$1,0),FALSE)</f>
        <v>0</v>
      </c>
      <c r="M418" s="73">
        <f>VLOOKUP($B418,'Tillförd energi'!$B$2:$AS$506,MATCH(M$1,'Tillförd energi'!$B$1:$AQ$1,0),FALSE)</f>
        <v>0</v>
      </c>
      <c r="N418" s="73">
        <f>VLOOKUP($B418,'Tillförd energi'!$B$2:$AS$506,MATCH(N$1,'Tillförd energi'!$B$1:$AQ$1,0),FALSE)</f>
        <v>0</v>
      </c>
      <c r="O418" s="73">
        <f>VLOOKUP($B418,'Tillförd energi'!$B$2:$AS$506,MATCH(O$1,'Tillförd energi'!$B$1:$AQ$1,0),FALSE)</f>
        <v>0</v>
      </c>
      <c r="P418" s="73">
        <f>VLOOKUP($B418,'Tillförd energi'!$B$2:$AS$506,MATCH(P$1,'Tillförd energi'!$B$1:$AQ$1,0),FALSE)</f>
        <v>5.9169999999999998</v>
      </c>
      <c r="Q418" s="73">
        <f>VLOOKUP($B418,'Tillförd energi'!$B$2:$AS$506,MATCH(Q$1,'Tillförd energi'!$B$1:$AQ$1,0),FALSE)</f>
        <v>0</v>
      </c>
      <c r="R418" s="73">
        <f>VLOOKUP($B418,'Tillförd energi'!$B$2:$AS$506,MATCH(R$1,'Tillförd energi'!$B$1:$AQ$1,0),FALSE)</f>
        <v>0</v>
      </c>
      <c r="S418" s="73">
        <f>VLOOKUP($B418,'Tillförd energi'!$B$2:$AS$506,MATCH(S$1,'Tillförd energi'!$B$1:$AQ$1,0),FALSE)</f>
        <v>0</v>
      </c>
      <c r="T418" s="73">
        <f>VLOOKUP($B418,'Tillförd energi'!$B$2:$AS$506,MATCH(T$1,'Tillförd energi'!$B$1:$AQ$1,0),FALSE)</f>
        <v>0</v>
      </c>
      <c r="U418" s="73">
        <f>VLOOKUP($B418,'Tillförd energi'!$B$2:$AS$506,MATCH(U$1,'Tillförd energi'!$B$1:$AQ$1,0),FALSE)</f>
        <v>0</v>
      </c>
      <c r="V418" s="73">
        <f>VLOOKUP($B418,'Tillförd energi'!$B$2:$AS$506,MATCH(V$1,'Tillförd energi'!$B$1:$AQ$1,0),FALSE)</f>
        <v>0.22</v>
      </c>
      <c r="W418" s="73">
        <f>VLOOKUP($B418,'Tillförd energi'!$B$2:$AS$506,MATCH(W$1,'Tillförd energi'!$B$1:$AQ$1,0),FALSE)</f>
        <v>0</v>
      </c>
      <c r="X418" s="73">
        <f>VLOOKUP($B418,'Tillförd energi'!$B$2:$AS$506,MATCH(X$1,'Tillförd energi'!$B$1:$AQ$1,0),FALSE)</f>
        <v>0</v>
      </c>
      <c r="Y418" s="73">
        <f>VLOOKUP($B418,'Tillförd energi'!$B$2:$AS$506,MATCH(Y$1,'Tillförd energi'!$B$1:$AQ$1,0),FALSE)</f>
        <v>0</v>
      </c>
      <c r="Z418" s="73">
        <f>VLOOKUP($B418,'Tillförd energi'!$B$2:$AS$506,MATCH(Z$1,'Tillförd energi'!$B$1:$AQ$1,0),FALSE)</f>
        <v>0</v>
      </c>
      <c r="AA418" s="73">
        <f>VLOOKUP($B418,'Tillförd energi'!$B$2:$AS$506,MATCH(AA$1,'Tillförd energi'!$B$1:$AQ$1,0),FALSE)</f>
        <v>0</v>
      </c>
      <c r="AB418" s="73">
        <f>VLOOKUP($B418,'Tillförd energi'!$B$2:$AS$506,MATCH(AB$1,'Tillförd energi'!$B$1:$AQ$1,0),FALSE)</f>
        <v>0</v>
      </c>
      <c r="AC418" s="73">
        <f>VLOOKUP($B418,'Tillförd energi'!$B$2:$AS$506,MATCH(AC$1,'Tillförd energi'!$B$1:$AQ$1,0),FALSE)</f>
        <v>0</v>
      </c>
      <c r="AD418" s="73">
        <f>VLOOKUP($B418,'Tillförd energi'!$B$2:$AS$506,MATCH(AD$1,'Tillförd energi'!$B$1:$AQ$1,0),FALSE)</f>
        <v>0</v>
      </c>
      <c r="AF418" s="73">
        <f>VLOOKUP($B418,'Tillförd energi'!$B$2:$AS$506,MATCH(AF$1,'Tillförd energi'!$B$1:$AQ$1,0),FALSE)</f>
        <v>0.109</v>
      </c>
      <c r="AH418" s="73">
        <f>IFERROR(VLOOKUP(B418,Miljö!$B$1:$S$476,9,FALSE)/1,0)</f>
        <v>0</v>
      </c>
      <c r="AJ418" s="81">
        <f>IFERROR(VLOOKUP($B418,Miljö!$B$1:$S$500,MATCH("hjälpel exklusive kraftvärme (GWh)",Miljö!$B$1:$V$1,0),FALSE)/1,"")</f>
        <v>0.109</v>
      </c>
      <c r="AK418" s="81">
        <f t="shared" si="66"/>
        <v>0.109</v>
      </c>
      <c r="AL418" s="81">
        <f>VLOOKUP($B418,'Slutlig allokering'!$B$2:$AL$462,MATCH("Hjälpel kraftvärme",'Slutlig allokering'!$B$2:$AL$2,0),FALSE)</f>
        <v>0</v>
      </c>
      <c r="AN418" s="73">
        <f t="shared" si="67"/>
        <v>6.2459999999999996</v>
      </c>
      <c r="AO418" s="73">
        <f t="shared" si="68"/>
        <v>6.2459999999999996</v>
      </c>
      <c r="AP418" s="73">
        <f>IF(ISERROR(1/VLOOKUP($B418,Leveranser!$B$1:$S$500,MATCH("såld värme (gwh)",Leveranser!$B$1:$S$1,0),FALSE)),"",VLOOKUP($B418,Leveranser!$B$1:$S$500,MATCH("såld värme (gwh)",Leveranser!$B$1:$S$1,0),FALSE))</f>
        <v>4.3840000000000003</v>
      </c>
      <c r="AQ418" s="73">
        <f>VLOOKUP($B418,Leveranser!$B$1:$Y$500,MATCH("Totalt såld fjärrvärme till andra fjärrvärmeföretag",Leveranser!$B$1:$AA$1,0),FALSE)</f>
        <v>0</v>
      </c>
      <c r="AR418" s="73">
        <f>IF(ISERROR(1/VLOOKUP($B418,Miljö!$B$1:$S$500,MATCH("Såld mängd produktionsspecifik fjärrvärme (GWh)",Miljö!$B$1:$R$1,0),FALSE)),0,VLOOKUP($B418,Miljö!$B$1:$S$500,MATCH("Såld mängd produktionsspecifik fjärrvärme (GWh)",Miljö!$B$1:$R$1,0),FALSE))</f>
        <v>0</v>
      </c>
      <c r="AS418" s="82">
        <f t="shared" si="73"/>
        <v>0.70188920909382013</v>
      </c>
      <c r="AU418" s="73" t="str">
        <f>VLOOKUP($B418,'Miljövärden urval för publ'!$B$2:$I$486,7,FALSE)</f>
        <v>Ja</v>
      </c>
      <c r="AV418" s="73" t="str">
        <f>VLOOKUP($B418,'Miljövärden urval för publ'!$B$2:$I$486,6,FALSE)</f>
        <v>Ja</v>
      </c>
      <c r="AZ418" s="73">
        <f t="shared" si="69"/>
        <v>0.109</v>
      </c>
      <c r="BA418" s="73">
        <f t="shared" si="74"/>
        <v>0</v>
      </c>
      <c r="BB418" s="73">
        <f t="shared" si="70"/>
        <v>5.9169999999999998</v>
      </c>
      <c r="BC418" s="73">
        <f t="shared" si="71"/>
        <v>0</v>
      </c>
      <c r="BE418" s="73">
        <f t="shared" si="75"/>
        <v>0</v>
      </c>
      <c r="BF418" s="73">
        <f t="shared" si="76"/>
        <v>0</v>
      </c>
      <c r="BH418" s="73">
        <f t="shared" si="72"/>
        <v>6.1369999999999996</v>
      </c>
    </row>
    <row r="419" spans="1:60" ht="15" x14ac:dyDescent="0.25">
      <c r="A419" t="s">
        <v>540</v>
      </c>
      <c r="B419" t="s">
        <v>543</v>
      </c>
      <c r="C419" s="73">
        <f>VLOOKUP($B419,'Tillförd energi'!$B$2:$AS$506,MATCH(C$1,'Tillförd energi'!$B$1:$AQ$1,0),FALSE)</f>
        <v>0</v>
      </c>
      <c r="D419" s="73">
        <f>VLOOKUP($B419,'Tillförd energi'!$B$2:$AS$506,MATCH(D$1,'Tillförd energi'!$B$1:$AQ$1,0),FALSE)</f>
        <v>0</v>
      </c>
      <c r="E419" s="73">
        <f>VLOOKUP($B419,'Tillförd energi'!$B$2:$AS$506,MATCH(E$1,'Tillförd energi'!$B$1:$AQ$1,0),FALSE)</f>
        <v>0</v>
      </c>
      <c r="F419" s="73">
        <f>VLOOKUP($B419,'Tillförd energi'!$B$2:$AS$506,MATCH(F$1,'Tillförd energi'!$B$1:$AQ$1,0),FALSE)</f>
        <v>0</v>
      </c>
      <c r="G419" s="73">
        <f>VLOOKUP($B419,'Tillförd energi'!$B$2:$AS$506,MATCH(G$1,'Tillförd energi'!$B$1:$AQ$1,0),FALSE)</f>
        <v>0</v>
      </c>
      <c r="H419" s="73">
        <f>VLOOKUP($B419,'Tillförd energi'!$B$2:$AS$506,MATCH(H$1,'Tillförd energi'!$B$1:$AQ$1,0),FALSE)</f>
        <v>0</v>
      </c>
      <c r="I419" s="73">
        <f>VLOOKUP($B419,'Tillförd energi'!$B$2:$AS$506,MATCH(I$1,'Tillförd energi'!$B$1:$AQ$1,0),FALSE)</f>
        <v>0</v>
      </c>
      <c r="J419" s="73">
        <f>VLOOKUP($B419,'Tillförd energi'!$B$2:$AS$506,MATCH(J$1,'Tillförd energi'!$B$1:$AQ$1,0),FALSE)</f>
        <v>0</v>
      </c>
      <c r="K419" s="73">
        <f>VLOOKUP($B419,'Tillförd energi'!$B$2:$AS$506,MATCH(K$1,'Tillförd energi'!$B$1:$AQ$1,0),FALSE)</f>
        <v>0</v>
      </c>
      <c r="L419" s="73">
        <f>VLOOKUP($B419,'Tillförd energi'!$B$2:$AS$506,MATCH(L$1,'Tillförd energi'!$B$1:$AQ$1,0),FALSE)</f>
        <v>0</v>
      </c>
      <c r="M419" s="73">
        <f>VLOOKUP($B419,'Tillförd energi'!$B$2:$AS$506,MATCH(M$1,'Tillförd energi'!$B$1:$AQ$1,0),FALSE)</f>
        <v>0</v>
      </c>
      <c r="N419" s="73">
        <f>VLOOKUP($B419,'Tillförd energi'!$B$2:$AS$506,MATCH(N$1,'Tillförd energi'!$B$1:$AQ$1,0),FALSE)</f>
        <v>0</v>
      </c>
      <c r="O419" s="73">
        <f>VLOOKUP($B419,'Tillförd energi'!$B$2:$AS$506,MATCH(O$1,'Tillförd energi'!$B$1:$AQ$1,0),FALSE)</f>
        <v>2.2200000000000002</v>
      </c>
      <c r="P419" s="73">
        <f>VLOOKUP($B419,'Tillförd energi'!$B$2:$AS$506,MATCH(P$1,'Tillförd energi'!$B$1:$AQ$1,0),FALSE)</f>
        <v>8.1690000000000005</v>
      </c>
      <c r="Q419" s="73">
        <f>VLOOKUP($B419,'Tillförd energi'!$B$2:$AS$506,MATCH(Q$1,'Tillförd energi'!$B$1:$AQ$1,0),FALSE)</f>
        <v>0</v>
      </c>
      <c r="R419" s="73">
        <f>VLOOKUP($B419,'Tillförd energi'!$B$2:$AS$506,MATCH(R$1,'Tillförd energi'!$B$1:$AQ$1,0),FALSE)</f>
        <v>0</v>
      </c>
      <c r="S419" s="73">
        <f>VLOOKUP($B419,'Tillförd energi'!$B$2:$AS$506,MATCH(S$1,'Tillförd energi'!$B$1:$AQ$1,0),FALSE)</f>
        <v>0</v>
      </c>
      <c r="T419" s="73">
        <f>VLOOKUP($B419,'Tillförd energi'!$B$2:$AS$506,MATCH(T$1,'Tillförd energi'!$B$1:$AQ$1,0),FALSE)</f>
        <v>0</v>
      </c>
      <c r="U419" s="73">
        <f>VLOOKUP($B419,'Tillförd energi'!$B$2:$AS$506,MATCH(U$1,'Tillförd energi'!$B$1:$AQ$1,0),FALSE)</f>
        <v>0</v>
      </c>
      <c r="V419" s="73">
        <f>VLOOKUP($B419,'Tillförd energi'!$B$2:$AS$506,MATCH(V$1,'Tillförd energi'!$B$1:$AQ$1,0),FALSE)</f>
        <v>0.17</v>
      </c>
      <c r="W419" s="73">
        <f>VLOOKUP($B419,'Tillförd energi'!$B$2:$AS$506,MATCH(W$1,'Tillförd energi'!$B$1:$AQ$1,0),FALSE)</f>
        <v>0</v>
      </c>
      <c r="X419" s="73">
        <f>VLOOKUP($B419,'Tillförd energi'!$B$2:$AS$506,MATCH(X$1,'Tillförd energi'!$B$1:$AQ$1,0),FALSE)</f>
        <v>0</v>
      </c>
      <c r="Y419" s="73">
        <f>VLOOKUP($B419,'Tillförd energi'!$B$2:$AS$506,MATCH(Y$1,'Tillförd energi'!$B$1:$AQ$1,0),FALSE)</f>
        <v>0</v>
      </c>
      <c r="Z419" s="73">
        <f>VLOOKUP($B419,'Tillförd energi'!$B$2:$AS$506,MATCH(Z$1,'Tillförd energi'!$B$1:$AQ$1,0),FALSE)</f>
        <v>0</v>
      </c>
      <c r="AA419" s="73">
        <f>VLOOKUP($B419,'Tillförd energi'!$B$2:$AS$506,MATCH(AA$1,'Tillförd energi'!$B$1:$AQ$1,0),FALSE)</f>
        <v>0</v>
      </c>
      <c r="AB419" s="73">
        <f>VLOOKUP($B419,'Tillförd energi'!$B$2:$AS$506,MATCH(AB$1,'Tillförd energi'!$B$1:$AQ$1,0),FALSE)</f>
        <v>0</v>
      </c>
      <c r="AC419" s="73">
        <f>VLOOKUP($B419,'Tillförd energi'!$B$2:$AS$506,MATCH(AC$1,'Tillförd energi'!$B$1:$AQ$1,0),FALSE)</f>
        <v>0</v>
      </c>
      <c r="AD419" s="73">
        <f>VLOOKUP($B419,'Tillförd energi'!$B$2:$AS$506,MATCH(AD$1,'Tillförd energi'!$B$1:$AQ$1,0),FALSE)</f>
        <v>0</v>
      </c>
      <c r="AF419" s="73">
        <f>VLOOKUP($B419,'Tillförd energi'!$B$2:$AS$506,MATCH(AF$1,'Tillförd energi'!$B$1:$AQ$1,0),FALSE)</f>
        <v>0.157</v>
      </c>
      <c r="AH419" s="73">
        <f>IFERROR(VLOOKUP(B419,Miljö!$B$1:$S$476,9,FALSE)/1,0)</f>
        <v>0</v>
      </c>
      <c r="AJ419" s="81">
        <f>IFERROR(VLOOKUP($B419,Miljö!$B$1:$S$500,MATCH("hjälpel exklusive kraftvärme (GWh)",Miljö!$B$1:$V$1,0),FALSE)/1,"")</f>
        <v>0.157</v>
      </c>
      <c r="AK419" s="81">
        <f t="shared" si="66"/>
        <v>0.157</v>
      </c>
      <c r="AL419" s="81">
        <f>VLOOKUP($B419,'Slutlig allokering'!$B$2:$AL$462,MATCH("Hjälpel kraftvärme",'Slutlig allokering'!$B$2:$AL$2,0),FALSE)</f>
        <v>0</v>
      </c>
      <c r="AN419" s="73">
        <f t="shared" si="67"/>
        <v>10.716000000000001</v>
      </c>
      <c r="AO419" s="73">
        <f t="shared" si="68"/>
        <v>10.716000000000001</v>
      </c>
      <c r="AP419" s="73">
        <f>IF(ISERROR(1/VLOOKUP($B419,Leveranser!$B$1:$S$500,MATCH("såld värme (gwh)",Leveranser!$B$1:$S$1,0),FALSE)),"",VLOOKUP($B419,Leveranser!$B$1:$S$500,MATCH("såld värme (gwh)",Leveranser!$B$1:$S$1,0),FALSE))</f>
        <v>7.3390000000000004</v>
      </c>
      <c r="AQ419" s="73">
        <f>VLOOKUP($B419,Leveranser!$B$1:$Y$500,MATCH("Totalt såld fjärrvärme till andra fjärrvärmeföretag",Leveranser!$B$1:$AA$1,0),FALSE)</f>
        <v>0</v>
      </c>
      <c r="AR419" s="73">
        <f>IF(ISERROR(1/VLOOKUP($B419,Miljö!$B$1:$S$500,MATCH("Såld mängd produktionsspecifik fjärrvärme (GWh)",Miljö!$B$1:$R$1,0),FALSE)),0,VLOOKUP($B419,Miljö!$B$1:$S$500,MATCH("Såld mängd produktionsspecifik fjärrvärme (GWh)",Miljö!$B$1:$R$1,0),FALSE))</f>
        <v>0</v>
      </c>
      <c r="AS419" s="82">
        <f t="shared" si="73"/>
        <v>0.68486375513251208</v>
      </c>
      <c r="AU419" s="73" t="str">
        <f>VLOOKUP($B419,'Miljövärden urval för publ'!$B$2:$I$486,7,FALSE)</f>
        <v>Ja</v>
      </c>
      <c r="AV419" s="73" t="str">
        <f>VLOOKUP($B419,'Miljövärden urval för publ'!$B$2:$I$486,6,FALSE)</f>
        <v>Ja</v>
      </c>
      <c r="AZ419" s="73">
        <f t="shared" si="69"/>
        <v>0.157</v>
      </c>
      <c r="BA419" s="73">
        <f t="shared" si="74"/>
        <v>0</v>
      </c>
      <c r="BB419" s="73">
        <f t="shared" si="70"/>
        <v>10.389000000000001</v>
      </c>
      <c r="BC419" s="73">
        <f t="shared" si="71"/>
        <v>0</v>
      </c>
      <c r="BE419" s="73">
        <f t="shared" si="75"/>
        <v>0</v>
      </c>
      <c r="BF419" s="73">
        <f t="shared" si="76"/>
        <v>0</v>
      </c>
      <c r="BH419" s="73">
        <f t="shared" si="72"/>
        <v>10.559000000000001</v>
      </c>
    </row>
    <row r="420" spans="1:60" ht="15" x14ac:dyDescent="0.25">
      <c r="A420" t="s">
        <v>540</v>
      </c>
      <c r="B420" t="s">
        <v>544</v>
      </c>
      <c r="C420" s="73">
        <f>VLOOKUP($B420,'Tillförd energi'!$B$2:$AS$506,MATCH(C$1,'Tillförd energi'!$B$1:$AQ$1,0),FALSE)</f>
        <v>0</v>
      </c>
      <c r="D420" s="73">
        <f>VLOOKUP($B420,'Tillförd energi'!$B$2:$AS$506,MATCH(D$1,'Tillförd energi'!$B$1:$AQ$1,0),FALSE)</f>
        <v>0</v>
      </c>
      <c r="E420" s="73">
        <f>VLOOKUP($B420,'Tillförd energi'!$B$2:$AS$506,MATCH(E$1,'Tillförd energi'!$B$1:$AQ$1,0),FALSE)</f>
        <v>0</v>
      </c>
      <c r="F420" s="73">
        <f>VLOOKUP($B420,'Tillförd energi'!$B$2:$AS$506,MATCH(F$1,'Tillförd energi'!$B$1:$AQ$1,0),FALSE)</f>
        <v>0</v>
      </c>
      <c r="G420" s="73">
        <f>VLOOKUP($B420,'Tillförd energi'!$B$2:$AS$506,MATCH(G$1,'Tillförd energi'!$B$1:$AQ$1,0),FALSE)</f>
        <v>0</v>
      </c>
      <c r="H420" s="73">
        <f>VLOOKUP($B420,'Tillförd energi'!$B$2:$AS$506,MATCH(H$1,'Tillförd energi'!$B$1:$AQ$1,0),FALSE)</f>
        <v>0</v>
      </c>
      <c r="I420" s="73">
        <f>VLOOKUP($B420,'Tillförd energi'!$B$2:$AS$506,MATCH(I$1,'Tillförd energi'!$B$1:$AQ$1,0),FALSE)</f>
        <v>0</v>
      </c>
      <c r="J420" s="73">
        <f>VLOOKUP($B420,'Tillförd energi'!$B$2:$AS$506,MATCH(J$1,'Tillförd energi'!$B$1:$AQ$1,0),FALSE)</f>
        <v>0</v>
      </c>
      <c r="K420" s="73">
        <f>VLOOKUP($B420,'Tillförd energi'!$B$2:$AS$506,MATCH(K$1,'Tillförd energi'!$B$1:$AQ$1,0),FALSE)</f>
        <v>0</v>
      </c>
      <c r="L420" s="73">
        <f>VLOOKUP($B420,'Tillförd energi'!$B$2:$AS$506,MATCH(L$1,'Tillförd energi'!$B$1:$AQ$1,0),FALSE)</f>
        <v>0</v>
      </c>
      <c r="M420" s="73">
        <f>VLOOKUP($B420,'Tillförd energi'!$B$2:$AS$506,MATCH(M$1,'Tillförd energi'!$B$1:$AQ$1,0),FALSE)</f>
        <v>0</v>
      </c>
      <c r="N420" s="73">
        <f>VLOOKUP($B420,'Tillförd energi'!$B$2:$AS$506,MATCH(N$1,'Tillförd energi'!$B$1:$AQ$1,0),FALSE)</f>
        <v>0</v>
      </c>
      <c r="O420" s="73">
        <f>VLOOKUP($B420,'Tillförd energi'!$B$2:$AS$506,MATCH(O$1,'Tillförd energi'!$B$1:$AQ$1,0),FALSE)</f>
        <v>0</v>
      </c>
      <c r="P420" s="73">
        <f>VLOOKUP($B420,'Tillförd energi'!$B$2:$AS$506,MATCH(P$1,'Tillförd energi'!$B$1:$AQ$1,0),FALSE)</f>
        <v>13.494</v>
      </c>
      <c r="Q420" s="73">
        <f>VLOOKUP($B420,'Tillförd energi'!$B$2:$AS$506,MATCH(Q$1,'Tillförd energi'!$B$1:$AQ$1,0),FALSE)</f>
        <v>0</v>
      </c>
      <c r="R420" s="73">
        <f>VLOOKUP($B420,'Tillförd energi'!$B$2:$AS$506,MATCH(R$1,'Tillförd energi'!$B$1:$AQ$1,0),FALSE)</f>
        <v>0</v>
      </c>
      <c r="S420" s="73">
        <f>VLOOKUP($B420,'Tillförd energi'!$B$2:$AS$506,MATCH(S$1,'Tillförd energi'!$B$1:$AQ$1,0),FALSE)</f>
        <v>0</v>
      </c>
      <c r="T420" s="73">
        <f>VLOOKUP($B420,'Tillförd energi'!$B$2:$AS$506,MATCH(T$1,'Tillförd energi'!$B$1:$AQ$1,0),FALSE)</f>
        <v>0</v>
      </c>
      <c r="U420" s="73">
        <f>VLOOKUP($B420,'Tillförd energi'!$B$2:$AS$506,MATCH(U$1,'Tillförd energi'!$B$1:$AQ$1,0),FALSE)</f>
        <v>0</v>
      </c>
      <c r="V420" s="73">
        <f>VLOOKUP($B420,'Tillförd energi'!$B$2:$AS$506,MATCH(V$1,'Tillförd energi'!$B$1:$AQ$1,0),FALSE)</f>
        <v>0.36</v>
      </c>
      <c r="W420" s="73">
        <f>VLOOKUP($B420,'Tillförd energi'!$B$2:$AS$506,MATCH(W$1,'Tillförd energi'!$B$1:$AQ$1,0),FALSE)</f>
        <v>0</v>
      </c>
      <c r="X420" s="73">
        <f>VLOOKUP($B420,'Tillförd energi'!$B$2:$AS$506,MATCH(X$1,'Tillförd energi'!$B$1:$AQ$1,0),FALSE)</f>
        <v>0</v>
      </c>
      <c r="Y420" s="73">
        <f>VLOOKUP($B420,'Tillförd energi'!$B$2:$AS$506,MATCH(Y$1,'Tillförd energi'!$B$1:$AQ$1,0),FALSE)</f>
        <v>0</v>
      </c>
      <c r="Z420" s="73">
        <f>VLOOKUP($B420,'Tillförd energi'!$B$2:$AS$506,MATCH(Z$1,'Tillförd energi'!$B$1:$AQ$1,0),FALSE)</f>
        <v>0</v>
      </c>
      <c r="AA420" s="73">
        <f>VLOOKUP($B420,'Tillförd energi'!$B$2:$AS$506,MATCH(AA$1,'Tillförd energi'!$B$1:$AQ$1,0),FALSE)</f>
        <v>0</v>
      </c>
      <c r="AB420" s="73">
        <f>VLOOKUP($B420,'Tillförd energi'!$B$2:$AS$506,MATCH(AB$1,'Tillförd energi'!$B$1:$AQ$1,0),FALSE)</f>
        <v>0</v>
      </c>
      <c r="AC420" s="73">
        <f>VLOOKUP($B420,'Tillförd energi'!$B$2:$AS$506,MATCH(AC$1,'Tillförd energi'!$B$1:$AQ$1,0),FALSE)</f>
        <v>0</v>
      </c>
      <c r="AD420" s="73">
        <f>VLOOKUP($B420,'Tillförd energi'!$B$2:$AS$506,MATCH(AD$1,'Tillförd energi'!$B$1:$AQ$1,0),FALSE)</f>
        <v>0</v>
      </c>
      <c r="AF420" s="73">
        <f>VLOOKUP($B420,'Tillförd energi'!$B$2:$AS$506,MATCH(AF$1,'Tillförd energi'!$B$1:$AQ$1,0),FALSE)</f>
        <v>0.20899999999999999</v>
      </c>
      <c r="AH420" s="73">
        <f>IFERROR(VLOOKUP(B420,Miljö!$B$1:$S$476,9,FALSE)/1,0)</f>
        <v>0</v>
      </c>
      <c r="AJ420" s="81">
        <f>IFERROR(VLOOKUP($B420,Miljö!$B$1:$S$500,MATCH("hjälpel exklusive kraftvärme (GWh)",Miljö!$B$1:$V$1,0),FALSE)/1,"")</f>
        <v>0.20899999999999999</v>
      </c>
      <c r="AK420" s="81">
        <f t="shared" si="66"/>
        <v>0.20899999999999999</v>
      </c>
      <c r="AL420" s="81">
        <f>VLOOKUP($B420,'Slutlig allokering'!$B$2:$AL$462,MATCH("Hjälpel kraftvärme",'Slutlig allokering'!$B$2:$AL$2,0),FALSE)</f>
        <v>0</v>
      </c>
      <c r="AN420" s="73">
        <f t="shared" si="67"/>
        <v>14.062999999999999</v>
      </c>
      <c r="AO420" s="73">
        <f t="shared" si="68"/>
        <v>14.062999999999999</v>
      </c>
      <c r="AP420" s="73">
        <f>IF(ISERROR(1/VLOOKUP($B420,Leveranser!$B$1:$S$500,MATCH("såld värme (gwh)",Leveranser!$B$1:$S$1,0),FALSE)),"",VLOOKUP($B420,Leveranser!$B$1:$S$500,MATCH("såld värme (gwh)",Leveranser!$B$1:$S$1,0),FALSE))</f>
        <v>9.9320000000000004</v>
      </c>
      <c r="AQ420" s="73">
        <f>VLOOKUP($B420,Leveranser!$B$1:$Y$500,MATCH("Totalt såld fjärrvärme till andra fjärrvärmeföretag",Leveranser!$B$1:$AA$1,0),FALSE)</f>
        <v>0</v>
      </c>
      <c r="AR420" s="73">
        <f>IF(ISERROR(1/VLOOKUP($B420,Miljö!$B$1:$S$500,MATCH("Såld mängd produktionsspecifik fjärrvärme (GWh)",Miljö!$B$1:$R$1,0),FALSE)),0,VLOOKUP($B420,Miljö!$B$1:$S$500,MATCH("Såld mängd produktionsspecifik fjärrvärme (GWh)",Miljö!$B$1:$R$1,0),FALSE))</f>
        <v>0</v>
      </c>
      <c r="AS420" s="82">
        <f t="shared" si="73"/>
        <v>0.7062504444286426</v>
      </c>
      <c r="AU420" s="73" t="str">
        <f>VLOOKUP($B420,'Miljövärden urval för publ'!$B$2:$I$486,7,FALSE)</f>
        <v>Ja</v>
      </c>
      <c r="AV420" s="73" t="str">
        <f>VLOOKUP($B420,'Miljövärden urval för publ'!$B$2:$I$486,6,FALSE)</f>
        <v>Ja</v>
      </c>
      <c r="AZ420" s="73">
        <f t="shared" si="69"/>
        <v>0.20899999999999999</v>
      </c>
      <c r="BA420" s="73">
        <f t="shared" si="74"/>
        <v>0</v>
      </c>
      <c r="BB420" s="73">
        <f t="shared" si="70"/>
        <v>13.494</v>
      </c>
      <c r="BC420" s="73">
        <f t="shared" si="71"/>
        <v>0</v>
      </c>
      <c r="BE420" s="73">
        <f t="shared" si="75"/>
        <v>0</v>
      </c>
      <c r="BF420" s="73">
        <f t="shared" si="76"/>
        <v>0</v>
      </c>
      <c r="BH420" s="73">
        <f t="shared" si="72"/>
        <v>13.853999999999999</v>
      </c>
    </row>
    <row r="421" spans="1:60" ht="15" x14ac:dyDescent="0.25">
      <c r="A421" t="s">
        <v>540</v>
      </c>
      <c r="B421" t="s">
        <v>545</v>
      </c>
      <c r="C421" s="73">
        <f>VLOOKUP($B421,'Tillförd energi'!$B$2:$AS$506,MATCH(C$1,'Tillförd energi'!$B$1:$AQ$1,0),FALSE)</f>
        <v>0</v>
      </c>
      <c r="D421" s="73">
        <f>VLOOKUP($B421,'Tillförd energi'!$B$2:$AS$506,MATCH(D$1,'Tillförd energi'!$B$1:$AQ$1,0),FALSE)</f>
        <v>3.75</v>
      </c>
      <c r="E421" s="73">
        <f>VLOOKUP($B421,'Tillförd energi'!$B$2:$AS$506,MATCH(E$1,'Tillförd energi'!$B$1:$AQ$1,0),FALSE)</f>
        <v>9.5000000000000001E-2</v>
      </c>
      <c r="F421" s="73">
        <f>VLOOKUP($B421,'Tillförd energi'!$B$2:$AS$506,MATCH(F$1,'Tillförd energi'!$B$1:$AQ$1,0),FALSE)</f>
        <v>0</v>
      </c>
      <c r="G421" s="73">
        <f>VLOOKUP($B421,'Tillförd energi'!$B$2:$AS$506,MATCH(G$1,'Tillförd energi'!$B$1:$AQ$1,0),FALSE)</f>
        <v>0</v>
      </c>
      <c r="H421" s="73">
        <f>VLOOKUP($B421,'Tillförd energi'!$B$2:$AS$506,MATCH(H$1,'Tillförd energi'!$B$1:$AQ$1,0),FALSE)</f>
        <v>0</v>
      </c>
      <c r="I421" s="73">
        <f>VLOOKUP($B421,'Tillförd energi'!$B$2:$AS$506,MATCH(I$1,'Tillförd energi'!$B$1:$AQ$1,0),FALSE)</f>
        <v>0</v>
      </c>
      <c r="J421" s="73">
        <f>VLOOKUP($B421,'Tillförd energi'!$B$2:$AS$506,MATCH(J$1,'Tillförd energi'!$B$1:$AQ$1,0),FALSE)</f>
        <v>0</v>
      </c>
      <c r="K421" s="73">
        <f>VLOOKUP($B421,'Tillförd energi'!$B$2:$AS$506,MATCH(K$1,'Tillförd energi'!$B$1:$AQ$1,0),FALSE)</f>
        <v>0</v>
      </c>
      <c r="L421" s="73">
        <f>VLOOKUP($B421,'Tillförd energi'!$B$2:$AS$506,MATCH(L$1,'Tillförd energi'!$B$1:$AQ$1,0),FALSE)</f>
        <v>12.1</v>
      </c>
      <c r="M421" s="73">
        <f>VLOOKUP($B421,'Tillförd energi'!$B$2:$AS$506,MATCH(M$1,'Tillförd energi'!$B$1:$AQ$1,0),FALSE)</f>
        <v>30.4</v>
      </c>
      <c r="N421" s="73">
        <f>VLOOKUP($B421,'Tillförd energi'!$B$2:$AS$506,MATCH(N$1,'Tillförd energi'!$B$1:$AQ$1,0),FALSE)</f>
        <v>6</v>
      </c>
      <c r="O421" s="73">
        <f>VLOOKUP($B421,'Tillförd energi'!$B$2:$AS$506,MATCH(O$1,'Tillförd energi'!$B$1:$AQ$1,0),FALSE)</f>
        <v>41.7</v>
      </c>
      <c r="P421" s="73">
        <f>VLOOKUP($B421,'Tillförd energi'!$B$2:$AS$506,MATCH(P$1,'Tillförd energi'!$B$1:$AQ$1,0),FALSE)</f>
        <v>0</v>
      </c>
      <c r="Q421" s="73">
        <f>VLOOKUP($B421,'Tillförd energi'!$B$2:$AS$506,MATCH(Q$1,'Tillförd energi'!$B$1:$AQ$1,0),FALSE)</f>
        <v>0</v>
      </c>
      <c r="R421" s="73">
        <f>VLOOKUP($B421,'Tillförd energi'!$B$2:$AS$506,MATCH(R$1,'Tillförd energi'!$B$1:$AQ$1,0),FALSE)</f>
        <v>0</v>
      </c>
      <c r="S421" s="73">
        <f>VLOOKUP($B421,'Tillförd energi'!$B$2:$AS$506,MATCH(S$1,'Tillförd energi'!$B$1:$AQ$1,0),FALSE)</f>
        <v>0</v>
      </c>
      <c r="T421" s="73">
        <f>VLOOKUP($B421,'Tillförd energi'!$B$2:$AS$506,MATCH(T$1,'Tillförd energi'!$B$1:$AQ$1,0),FALSE)</f>
        <v>2.7</v>
      </c>
      <c r="U421" s="73">
        <f>VLOOKUP($B421,'Tillförd energi'!$B$2:$AS$506,MATCH(U$1,'Tillförd energi'!$B$1:$AQ$1,0),FALSE)</f>
        <v>0</v>
      </c>
      <c r="V421" s="73">
        <f>VLOOKUP($B421,'Tillförd energi'!$B$2:$AS$506,MATCH(V$1,'Tillförd energi'!$B$1:$AQ$1,0),FALSE)</f>
        <v>10.186999999999999</v>
      </c>
      <c r="W421" s="73">
        <f>VLOOKUP($B421,'Tillförd energi'!$B$2:$AS$506,MATCH(W$1,'Tillförd energi'!$B$1:$AQ$1,0),FALSE)</f>
        <v>0</v>
      </c>
      <c r="X421" s="73">
        <f>VLOOKUP($B421,'Tillförd energi'!$B$2:$AS$506,MATCH(X$1,'Tillförd energi'!$B$1:$AQ$1,0),FALSE)</f>
        <v>0</v>
      </c>
      <c r="Y421" s="73">
        <f>VLOOKUP($B421,'Tillförd energi'!$B$2:$AS$506,MATCH(Y$1,'Tillförd energi'!$B$1:$AQ$1,0),FALSE)</f>
        <v>0</v>
      </c>
      <c r="Z421" s="73">
        <f>VLOOKUP($B421,'Tillförd energi'!$B$2:$AS$506,MATCH(Z$1,'Tillförd energi'!$B$1:$AQ$1,0),FALSE)</f>
        <v>0</v>
      </c>
      <c r="AA421" s="73">
        <f>VLOOKUP($B421,'Tillförd energi'!$B$2:$AS$506,MATCH(AA$1,'Tillförd energi'!$B$1:$AQ$1,0),FALSE)</f>
        <v>0</v>
      </c>
      <c r="AB421" s="73">
        <f>VLOOKUP($B421,'Tillförd energi'!$B$2:$AS$506,MATCH(AB$1,'Tillförd energi'!$B$1:$AQ$1,0),FALSE)</f>
        <v>10.302</v>
      </c>
      <c r="AC421" s="73">
        <f>VLOOKUP($B421,'Tillförd energi'!$B$2:$AS$506,MATCH(AC$1,'Tillförd energi'!$B$1:$AQ$1,0),FALSE)</f>
        <v>0</v>
      </c>
      <c r="AD421" s="73">
        <f>VLOOKUP($B421,'Tillförd energi'!$B$2:$AS$506,MATCH(AD$1,'Tillförd energi'!$B$1:$AQ$1,0),FALSE)</f>
        <v>0</v>
      </c>
      <c r="AF421" s="73">
        <f>VLOOKUP($B421,'Tillförd energi'!$B$2:$AS$506,MATCH(AF$1,'Tillförd energi'!$B$1:$AQ$1,0),FALSE)</f>
        <v>1.845</v>
      </c>
      <c r="AH421" s="73">
        <f>IFERROR(VLOOKUP(B421,Miljö!$B$1:$S$476,9,FALSE)/1,0)</f>
        <v>0</v>
      </c>
      <c r="AJ421" s="81">
        <f>IFERROR(VLOOKUP($B421,Miljö!$B$1:$S$500,MATCH("hjälpel exklusive kraftvärme (GWh)",Miljö!$B$1:$V$1,0),FALSE)/1,"")</f>
        <v>1.845</v>
      </c>
      <c r="AK421" s="81">
        <f t="shared" si="66"/>
        <v>1.845</v>
      </c>
      <c r="AL421" s="81">
        <f>VLOOKUP($B421,'Slutlig allokering'!$B$2:$AL$462,MATCH("Hjälpel kraftvärme",'Slutlig allokering'!$B$2:$AL$2,0),FALSE)</f>
        <v>0</v>
      </c>
      <c r="AN421" s="73">
        <f t="shared" si="67"/>
        <v>119.07900000000001</v>
      </c>
      <c r="AO421" s="73">
        <f t="shared" si="68"/>
        <v>119.07900000000001</v>
      </c>
      <c r="AP421" s="73">
        <f>IF(ISERROR(1/VLOOKUP($B421,Leveranser!$B$1:$S$500,MATCH("såld värme (gwh)",Leveranser!$B$1:$S$1,0),FALSE)),"",VLOOKUP($B421,Leveranser!$B$1:$S$500,MATCH("såld värme (gwh)",Leveranser!$B$1:$S$1,0),FALSE))</f>
        <v>86.213999999999999</v>
      </c>
      <c r="AQ421" s="73">
        <f>VLOOKUP($B421,Leveranser!$B$1:$Y$500,MATCH("Totalt såld fjärrvärme till andra fjärrvärmeföretag",Leveranser!$B$1:$AA$1,0),FALSE)</f>
        <v>0</v>
      </c>
      <c r="AR421" s="73">
        <f>IF(ISERROR(1/VLOOKUP($B421,Miljö!$B$1:$S$500,MATCH("Såld mängd produktionsspecifik fjärrvärme (GWh)",Miljö!$B$1:$R$1,0),FALSE)),0,VLOOKUP($B421,Miljö!$B$1:$S$500,MATCH("Såld mängd produktionsspecifik fjärrvärme (GWh)",Miljö!$B$1:$R$1,0),FALSE))</f>
        <v>0</v>
      </c>
      <c r="AS421" s="82">
        <f t="shared" si="73"/>
        <v>0.72400675182022012</v>
      </c>
      <c r="AU421" s="73" t="str">
        <f>VLOOKUP($B421,'Miljövärden urval för publ'!$B$2:$I$486,7,FALSE)</f>
        <v>Ja</v>
      </c>
      <c r="AV421" s="73" t="str">
        <f>VLOOKUP($B421,'Miljövärden urval för publ'!$B$2:$I$486,6,FALSE)</f>
        <v>Ja</v>
      </c>
      <c r="AZ421" s="73">
        <f t="shared" si="69"/>
        <v>1.845</v>
      </c>
      <c r="BA421" s="73">
        <f t="shared" si="74"/>
        <v>0</v>
      </c>
      <c r="BB421" s="73">
        <f t="shared" si="70"/>
        <v>90.2</v>
      </c>
      <c r="BC421" s="73">
        <f t="shared" si="71"/>
        <v>2.7</v>
      </c>
      <c r="BE421" s="73">
        <f t="shared" si="75"/>
        <v>0</v>
      </c>
      <c r="BF421" s="73">
        <f t="shared" si="76"/>
        <v>0</v>
      </c>
      <c r="BH421" s="73">
        <f t="shared" si="72"/>
        <v>103.087</v>
      </c>
    </row>
    <row r="422" spans="1:60" ht="15" x14ac:dyDescent="0.25">
      <c r="A422" t="s">
        <v>546</v>
      </c>
      <c r="B422" t="s">
        <v>547</v>
      </c>
      <c r="C422" s="73">
        <f>VLOOKUP($B422,'Tillförd energi'!$B$2:$AS$506,MATCH(C$1,'Tillförd energi'!$B$1:$AQ$1,0),FALSE)</f>
        <v>0</v>
      </c>
      <c r="D422" s="73">
        <f>VLOOKUP($B422,'Tillförd energi'!$B$2:$AS$506,MATCH(D$1,'Tillförd energi'!$B$1:$AQ$1,0),FALSE)</f>
        <v>0.4</v>
      </c>
      <c r="E422" s="73">
        <f>VLOOKUP($B422,'Tillförd energi'!$B$2:$AS$506,MATCH(E$1,'Tillförd energi'!$B$1:$AQ$1,0),FALSE)</f>
        <v>0</v>
      </c>
      <c r="F422" s="73">
        <f>VLOOKUP($B422,'Tillförd energi'!$B$2:$AS$506,MATCH(F$1,'Tillförd energi'!$B$1:$AQ$1,0),FALSE)</f>
        <v>0</v>
      </c>
      <c r="G422" s="73">
        <f>VLOOKUP($B422,'Tillförd energi'!$B$2:$AS$506,MATCH(G$1,'Tillförd energi'!$B$1:$AQ$1,0),FALSE)</f>
        <v>0</v>
      </c>
      <c r="H422" s="73">
        <f>VLOOKUP($B422,'Tillförd energi'!$B$2:$AS$506,MATCH(H$1,'Tillförd energi'!$B$1:$AQ$1,0),FALSE)</f>
        <v>0</v>
      </c>
      <c r="I422" s="73">
        <f>VLOOKUP($B422,'Tillförd energi'!$B$2:$AS$506,MATCH(I$1,'Tillförd energi'!$B$1:$AQ$1,0),FALSE)</f>
        <v>0</v>
      </c>
      <c r="J422" s="73">
        <f>VLOOKUP($B422,'Tillförd energi'!$B$2:$AS$506,MATCH(J$1,'Tillförd energi'!$B$1:$AQ$1,0),FALSE)</f>
        <v>0</v>
      </c>
      <c r="K422" s="73">
        <f>VLOOKUP($B422,'Tillförd energi'!$B$2:$AS$506,MATCH(K$1,'Tillförd energi'!$B$1:$AQ$1,0),FALSE)</f>
        <v>0</v>
      </c>
      <c r="L422" s="73">
        <f>VLOOKUP($B422,'Tillförd energi'!$B$2:$AS$506,MATCH(L$1,'Tillförd energi'!$B$1:$AQ$1,0),FALSE)</f>
        <v>0</v>
      </c>
      <c r="M422" s="73">
        <f>VLOOKUP($B422,'Tillförd energi'!$B$2:$AS$506,MATCH(M$1,'Tillförd energi'!$B$1:$AQ$1,0),FALSE)</f>
        <v>0</v>
      </c>
      <c r="N422" s="73">
        <f>VLOOKUP($B422,'Tillförd energi'!$B$2:$AS$506,MATCH(N$1,'Tillförd energi'!$B$1:$AQ$1,0),FALSE)</f>
        <v>0</v>
      </c>
      <c r="O422" s="73">
        <f>VLOOKUP($B422,'Tillförd energi'!$B$2:$AS$506,MATCH(O$1,'Tillförd energi'!$B$1:$AQ$1,0),FALSE)</f>
        <v>0</v>
      </c>
      <c r="P422" s="73">
        <f>VLOOKUP($B422,'Tillförd energi'!$B$2:$AS$506,MATCH(P$1,'Tillförd energi'!$B$1:$AQ$1,0),FALSE)</f>
        <v>0</v>
      </c>
      <c r="Q422" s="73">
        <f>VLOOKUP($B422,'Tillförd energi'!$B$2:$AS$506,MATCH(Q$1,'Tillförd energi'!$B$1:$AQ$1,0),FALSE)</f>
        <v>2.7</v>
      </c>
      <c r="R422" s="73">
        <f>VLOOKUP($B422,'Tillförd energi'!$B$2:$AS$506,MATCH(R$1,'Tillförd energi'!$B$1:$AQ$1,0),FALSE)</f>
        <v>0</v>
      </c>
      <c r="S422" s="73">
        <f>VLOOKUP($B422,'Tillförd energi'!$B$2:$AS$506,MATCH(S$1,'Tillförd energi'!$B$1:$AQ$1,0),FALSE)</f>
        <v>0</v>
      </c>
      <c r="T422" s="73">
        <f>VLOOKUP($B422,'Tillförd energi'!$B$2:$AS$506,MATCH(T$1,'Tillförd energi'!$B$1:$AQ$1,0),FALSE)</f>
        <v>0</v>
      </c>
      <c r="U422" s="73">
        <f>VLOOKUP($B422,'Tillförd energi'!$B$2:$AS$506,MATCH(U$1,'Tillförd energi'!$B$1:$AQ$1,0),FALSE)</f>
        <v>0</v>
      </c>
      <c r="V422" s="73">
        <f>VLOOKUP($B422,'Tillförd energi'!$B$2:$AS$506,MATCH(V$1,'Tillförd energi'!$B$1:$AQ$1,0),FALSE)</f>
        <v>0</v>
      </c>
      <c r="W422" s="73">
        <f>VLOOKUP($B422,'Tillförd energi'!$B$2:$AS$506,MATCH(W$1,'Tillförd energi'!$B$1:$AQ$1,0),FALSE)</f>
        <v>0</v>
      </c>
      <c r="X422" s="73">
        <f>VLOOKUP($B422,'Tillförd energi'!$B$2:$AS$506,MATCH(X$1,'Tillförd energi'!$B$1:$AQ$1,0),FALSE)</f>
        <v>0</v>
      </c>
      <c r="Y422" s="73">
        <f>VLOOKUP($B422,'Tillförd energi'!$B$2:$AS$506,MATCH(Y$1,'Tillförd energi'!$B$1:$AQ$1,0),FALSE)</f>
        <v>0</v>
      </c>
      <c r="Z422" s="73">
        <f>VLOOKUP($B422,'Tillförd energi'!$B$2:$AS$506,MATCH(Z$1,'Tillförd energi'!$B$1:$AQ$1,0),FALSE)</f>
        <v>0</v>
      </c>
      <c r="AA422" s="73">
        <f>VLOOKUP($B422,'Tillförd energi'!$B$2:$AS$506,MATCH(AA$1,'Tillförd energi'!$B$1:$AQ$1,0),FALSE)</f>
        <v>0</v>
      </c>
      <c r="AB422" s="73">
        <f>VLOOKUP($B422,'Tillförd energi'!$B$2:$AS$506,MATCH(AB$1,'Tillförd energi'!$B$1:$AQ$1,0),FALSE)</f>
        <v>0</v>
      </c>
      <c r="AC422" s="73">
        <f>VLOOKUP($B422,'Tillförd energi'!$B$2:$AS$506,MATCH(AC$1,'Tillförd energi'!$B$1:$AQ$1,0),FALSE)</f>
        <v>0</v>
      </c>
      <c r="AD422" s="73">
        <f>VLOOKUP($B422,'Tillförd energi'!$B$2:$AS$506,MATCH(AD$1,'Tillförd energi'!$B$1:$AQ$1,0),FALSE)</f>
        <v>0</v>
      </c>
      <c r="AF422" s="73">
        <f>VLOOKUP($B422,'Tillförd energi'!$B$2:$AS$506,MATCH(AF$1,'Tillförd energi'!$B$1:$AQ$1,0),FALSE)</f>
        <v>0.04</v>
      </c>
      <c r="AH422" s="73">
        <f>IFERROR(VLOOKUP(B422,Miljö!$B$1:$S$476,9,FALSE)/1,0)</f>
        <v>0</v>
      </c>
      <c r="AJ422" s="81">
        <f>IFERROR(VLOOKUP($B422,Miljö!$B$1:$S$500,MATCH("hjälpel exklusive kraftvärme (GWh)",Miljö!$B$1:$V$1,0),FALSE)/1,"")</f>
        <v>0.04</v>
      </c>
      <c r="AK422" s="81">
        <f t="shared" si="66"/>
        <v>0.04</v>
      </c>
      <c r="AL422" s="81">
        <f>VLOOKUP($B422,'Slutlig allokering'!$B$2:$AL$462,MATCH("Hjälpel kraftvärme",'Slutlig allokering'!$B$2:$AL$2,0),FALSE)</f>
        <v>0</v>
      </c>
      <c r="AN422" s="73">
        <f t="shared" si="67"/>
        <v>3.14</v>
      </c>
      <c r="AO422" s="73">
        <f t="shared" si="68"/>
        <v>3.14</v>
      </c>
      <c r="AP422" s="73">
        <f>IF(ISERROR(1/VLOOKUP($B422,Leveranser!$B$1:$S$500,MATCH("såld värme (gwh)",Leveranser!$B$1:$S$1,0),FALSE)),"",VLOOKUP($B422,Leveranser!$B$1:$S$500,MATCH("såld värme (gwh)",Leveranser!$B$1:$S$1,0),FALSE))</f>
        <v>2.4449999999999998</v>
      </c>
      <c r="AQ422" s="73">
        <f>VLOOKUP($B422,Leveranser!$B$1:$Y$500,MATCH("Totalt såld fjärrvärme till andra fjärrvärmeföretag",Leveranser!$B$1:$AA$1,0),FALSE)</f>
        <v>0</v>
      </c>
      <c r="AR422" s="73">
        <f>IF(ISERROR(1/VLOOKUP($B422,Miljö!$B$1:$S$500,MATCH("Såld mängd produktionsspecifik fjärrvärme (GWh)",Miljö!$B$1:$R$1,0),FALSE)),0,VLOOKUP($B422,Miljö!$B$1:$S$500,MATCH("Såld mängd produktionsspecifik fjärrvärme (GWh)",Miljö!$B$1:$R$1,0),FALSE))</f>
        <v>0</v>
      </c>
      <c r="AS422" s="82">
        <f t="shared" si="73"/>
        <v>0.77866242038216549</v>
      </c>
      <c r="AU422" s="73" t="str">
        <f>VLOOKUP($B422,'Miljövärden urval för publ'!$B$2:$I$486,7,FALSE)</f>
        <v>Ja</v>
      </c>
      <c r="AV422" s="73" t="str">
        <f>VLOOKUP($B422,'Miljövärden urval för publ'!$B$2:$I$486,6,FALSE)</f>
        <v>Ja</v>
      </c>
      <c r="AZ422" s="73">
        <f t="shared" si="69"/>
        <v>0.04</v>
      </c>
      <c r="BA422" s="73">
        <f t="shared" si="74"/>
        <v>0</v>
      </c>
      <c r="BB422" s="73">
        <f t="shared" si="70"/>
        <v>0</v>
      </c>
      <c r="BC422" s="73">
        <f t="shared" si="71"/>
        <v>2.7</v>
      </c>
      <c r="BE422" s="73">
        <f t="shared" si="75"/>
        <v>0</v>
      </c>
      <c r="BF422" s="73">
        <f t="shared" si="76"/>
        <v>0</v>
      </c>
      <c r="BH422" s="73">
        <f t="shared" si="72"/>
        <v>2.7</v>
      </c>
    </row>
    <row r="423" spans="1:60" ht="15" x14ac:dyDescent="0.25">
      <c r="A423" t="s">
        <v>546</v>
      </c>
      <c r="B423" t="s">
        <v>548</v>
      </c>
      <c r="C423" s="73">
        <f>VLOOKUP($B423,'Tillförd energi'!$B$2:$AS$506,MATCH(C$1,'Tillförd energi'!$B$1:$AQ$1,0),FALSE)</f>
        <v>0</v>
      </c>
      <c r="D423" s="73">
        <f>VLOOKUP($B423,'Tillförd energi'!$B$2:$AS$506,MATCH(D$1,'Tillförd energi'!$B$1:$AQ$1,0),FALSE)</f>
        <v>7.76471</v>
      </c>
      <c r="E423" s="73">
        <f>VLOOKUP($B423,'Tillförd energi'!$B$2:$AS$506,MATCH(E$1,'Tillförd energi'!$B$1:$AQ$1,0),FALSE)</f>
        <v>0</v>
      </c>
      <c r="F423" s="73">
        <f>VLOOKUP($B423,'Tillförd energi'!$B$2:$AS$506,MATCH(F$1,'Tillförd energi'!$B$1:$AQ$1,0),FALSE)</f>
        <v>0</v>
      </c>
      <c r="G423" s="73">
        <f>VLOOKUP($B423,'Tillförd energi'!$B$2:$AS$506,MATCH(G$1,'Tillförd energi'!$B$1:$AQ$1,0),FALSE)</f>
        <v>0</v>
      </c>
      <c r="H423" s="73">
        <f>VLOOKUP($B423,'Tillförd energi'!$B$2:$AS$506,MATCH(H$1,'Tillförd energi'!$B$1:$AQ$1,0),FALSE)</f>
        <v>0</v>
      </c>
      <c r="I423" s="73">
        <f>VLOOKUP($B423,'Tillförd energi'!$B$2:$AS$506,MATCH(I$1,'Tillförd energi'!$B$1:$AQ$1,0),FALSE)</f>
        <v>0</v>
      </c>
      <c r="J423" s="73">
        <f>VLOOKUP($B423,'Tillförd energi'!$B$2:$AS$506,MATCH(J$1,'Tillförd energi'!$B$1:$AQ$1,0),FALSE)</f>
        <v>0</v>
      </c>
      <c r="K423" s="73">
        <f>VLOOKUP($B423,'Tillförd energi'!$B$2:$AS$506,MATCH(K$1,'Tillförd energi'!$B$1:$AQ$1,0),FALSE)</f>
        <v>0</v>
      </c>
      <c r="L423" s="73">
        <f>VLOOKUP($B423,'Tillförd energi'!$B$2:$AS$506,MATCH(L$1,'Tillförd energi'!$B$1:$AQ$1,0),FALSE)</f>
        <v>0</v>
      </c>
      <c r="M423" s="73">
        <f>VLOOKUP($B423,'Tillförd energi'!$B$2:$AS$506,MATCH(M$1,'Tillförd energi'!$B$1:$AQ$1,0),FALSE)</f>
        <v>0</v>
      </c>
      <c r="N423" s="73">
        <f>VLOOKUP($B423,'Tillförd energi'!$B$2:$AS$506,MATCH(N$1,'Tillförd energi'!$B$1:$AQ$1,0),FALSE)</f>
        <v>0</v>
      </c>
      <c r="O423" s="73">
        <f>VLOOKUP($B423,'Tillförd energi'!$B$2:$AS$506,MATCH(O$1,'Tillförd energi'!$B$1:$AQ$1,0),FALSE)</f>
        <v>0</v>
      </c>
      <c r="P423" s="73">
        <f>VLOOKUP($B423,'Tillförd energi'!$B$2:$AS$506,MATCH(P$1,'Tillförd energi'!$B$1:$AQ$1,0),FALSE)</f>
        <v>159.76499999999999</v>
      </c>
      <c r="Q423" s="73">
        <f>VLOOKUP($B423,'Tillförd energi'!$B$2:$AS$506,MATCH(Q$1,'Tillförd energi'!$B$1:$AQ$1,0),FALSE)</f>
        <v>0</v>
      </c>
      <c r="R423" s="73">
        <f>VLOOKUP($B423,'Tillförd energi'!$B$2:$AS$506,MATCH(R$1,'Tillförd energi'!$B$1:$AQ$1,0),FALSE)</f>
        <v>0</v>
      </c>
      <c r="S423" s="73">
        <f>VLOOKUP($B423,'Tillförd energi'!$B$2:$AS$506,MATCH(S$1,'Tillförd energi'!$B$1:$AQ$1,0),FALSE)</f>
        <v>0</v>
      </c>
      <c r="T423" s="73">
        <f>VLOOKUP($B423,'Tillförd energi'!$B$2:$AS$506,MATCH(T$1,'Tillförd energi'!$B$1:$AQ$1,0),FALSE)</f>
        <v>0</v>
      </c>
      <c r="U423" s="73">
        <f>VLOOKUP($B423,'Tillförd energi'!$B$2:$AS$506,MATCH(U$1,'Tillförd energi'!$B$1:$AQ$1,0),FALSE)</f>
        <v>0</v>
      </c>
      <c r="V423" s="73">
        <f>VLOOKUP($B423,'Tillförd energi'!$B$2:$AS$506,MATCH(V$1,'Tillförd energi'!$B$1:$AQ$1,0),FALSE)</f>
        <v>0</v>
      </c>
      <c r="W423" s="73">
        <f>VLOOKUP($B423,'Tillförd energi'!$B$2:$AS$506,MATCH(W$1,'Tillförd energi'!$B$1:$AQ$1,0),FALSE)</f>
        <v>0</v>
      </c>
      <c r="X423" s="73">
        <f>VLOOKUP($B423,'Tillförd energi'!$B$2:$AS$506,MATCH(X$1,'Tillförd energi'!$B$1:$AQ$1,0),FALSE)</f>
        <v>0</v>
      </c>
      <c r="Y423" s="73">
        <f>VLOOKUP($B423,'Tillförd energi'!$B$2:$AS$506,MATCH(Y$1,'Tillförd energi'!$B$1:$AQ$1,0),FALSE)</f>
        <v>0</v>
      </c>
      <c r="Z423" s="73">
        <f>VLOOKUP($B423,'Tillförd energi'!$B$2:$AS$506,MATCH(Z$1,'Tillförd energi'!$B$1:$AQ$1,0),FALSE)</f>
        <v>0</v>
      </c>
      <c r="AA423" s="73">
        <f>VLOOKUP($B423,'Tillförd energi'!$B$2:$AS$506,MATCH(AA$1,'Tillförd energi'!$B$1:$AQ$1,0),FALSE)</f>
        <v>0</v>
      </c>
      <c r="AB423" s="73">
        <f>VLOOKUP($B423,'Tillförd energi'!$B$2:$AS$506,MATCH(AB$1,'Tillförd energi'!$B$1:$AQ$1,0),FALSE)</f>
        <v>0</v>
      </c>
      <c r="AC423" s="73">
        <f>VLOOKUP($B423,'Tillförd energi'!$B$2:$AS$506,MATCH(AC$1,'Tillförd energi'!$B$1:$AQ$1,0),FALSE)</f>
        <v>0</v>
      </c>
      <c r="AD423" s="73">
        <f>VLOOKUP($B423,'Tillförd energi'!$B$2:$AS$506,MATCH(AD$1,'Tillförd energi'!$B$1:$AQ$1,0),FALSE)</f>
        <v>0</v>
      </c>
      <c r="AF423" s="73">
        <f>VLOOKUP($B423,'Tillförd energi'!$B$2:$AS$506,MATCH(AF$1,'Tillförd energi'!$B$1:$AQ$1,0),FALSE)</f>
        <v>3.9376799999999998</v>
      </c>
      <c r="AH423" s="73">
        <f>IFERROR(VLOOKUP(B423,Miljö!$B$1:$S$476,9,FALSE)/1,0)</f>
        <v>0</v>
      </c>
      <c r="AJ423" s="81" t="str">
        <f>IFERROR(VLOOKUP($B423,Miljö!$B$1:$S$500,MATCH("hjälpel exklusive kraftvärme (GWh)",Miljö!$B$1:$V$1,0),FALSE)/1,"")</f>
        <v/>
      </c>
      <c r="AK423" s="81">
        <f t="shared" si="66"/>
        <v>3.9376799999999998</v>
      </c>
      <c r="AL423" s="81">
        <f>VLOOKUP($B423,'Slutlig allokering'!$B$2:$AL$462,MATCH("Hjälpel kraftvärme",'Slutlig allokering'!$B$2:$AL$2,0),FALSE)</f>
        <v>0</v>
      </c>
      <c r="AN423" s="73">
        <f t="shared" si="67"/>
        <v>171.46738999999999</v>
      </c>
      <c r="AO423" s="73">
        <f t="shared" si="68"/>
        <v>171.46738999999999</v>
      </c>
      <c r="AP423" s="73">
        <f>IF(ISERROR(1/VLOOKUP($B423,Leveranser!$B$1:$S$500,MATCH("såld värme (gwh)",Leveranser!$B$1:$S$1,0),FALSE)),"",VLOOKUP($B423,Leveranser!$B$1:$S$500,MATCH("såld värme (gwh)",Leveranser!$B$1:$S$1,0),FALSE))</f>
        <v>131.256</v>
      </c>
      <c r="AQ423" s="73">
        <f>VLOOKUP($B423,Leveranser!$B$1:$Y$500,MATCH("Totalt såld fjärrvärme till andra fjärrvärmeföretag",Leveranser!$B$1:$AA$1,0),FALSE)</f>
        <v>0</v>
      </c>
      <c r="AR423" s="73">
        <f>IF(ISERROR(1/VLOOKUP($B423,Miljö!$B$1:$S$500,MATCH("Såld mängd produktionsspecifik fjärrvärme (GWh)",Miljö!$B$1:$R$1,0),FALSE)),0,VLOOKUP($B423,Miljö!$B$1:$S$500,MATCH("Såld mängd produktionsspecifik fjärrvärme (GWh)",Miljö!$B$1:$R$1,0),FALSE))</f>
        <v>0</v>
      </c>
      <c r="AS423" s="82">
        <f t="shared" si="73"/>
        <v>0.7654866619244628</v>
      </c>
      <c r="AU423" s="73" t="str">
        <f>VLOOKUP($B423,'Miljövärden urval för publ'!$B$2:$I$486,7,FALSE)</f>
        <v>Ja</v>
      </c>
      <c r="AV423" s="73" t="str">
        <f>VLOOKUP($B423,'Miljövärden urval för publ'!$B$2:$I$486,6,FALSE)</f>
        <v>Ja</v>
      </c>
      <c r="AZ423" s="73">
        <f t="shared" si="69"/>
        <v>3.9376799999999998</v>
      </c>
      <c r="BA423" s="73">
        <f t="shared" si="74"/>
        <v>0</v>
      </c>
      <c r="BB423" s="73">
        <f t="shared" si="70"/>
        <v>159.76499999999999</v>
      </c>
      <c r="BC423" s="73">
        <f t="shared" si="71"/>
        <v>0</v>
      </c>
      <c r="BE423" s="73">
        <f t="shared" si="75"/>
        <v>0</v>
      </c>
      <c r="BF423" s="73">
        <f t="shared" si="76"/>
        <v>0</v>
      </c>
      <c r="BH423" s="73">
        <f t="shared" si="72"/>
        <v>159.76499999999999</v>
      </c>
    </row>
    <row r="424" spans="1:60" ht="15" x14ac:dyDescent="0.25">
      <c r="A424" t="s">
        <v>546</v>
      </c>
      <c r="B424" t="s">
        <v>549</v>
      </c>
      <c r="C424" s="73">
        <f>VLOOKUP($B424,'Tillförd energi'!$B$2:$AS$506,MATCH(C$1,'Tillförd energi'!$B$1:$AQ$1,0),FALSE)</f>
        <v>0</v>
      </c>
      <c r="D424" s="73">
        <f>VLOOKUP($B424,'Tillförd energi'!$B$2:$AS$506,MATCH(D$1,'Tillförd energi'!$B$1:$AQ$1,0),FALSE)</f>
        <v>0.2</v>
      </c>
      <c r="E424" s="73">
        <f>VLOOKUP($B424,'Tillförd energi'!$B$2:$AS$506,MATCH(E$1,'Tillförd energi'!$B$1:$AQ$1,0),FALSE)</f>
        <v>0</v>
      </c>
      <c r="F424" s="73">
        <f>VLOOKUP($B424,'Tillförd energi'!$B$2:$AS$506,MATCH(F$1,'Tillförd energi'!$B$1:$AQ$1,0),FALSE)</f>
        <v>0</v>
      </c>
      <c r="G424" s="73">
        <f>VLOOKUP($B424,'Tillförd energi'!$B$2:$AS$506,MATCH(G$1,'Tillförd energi'!$B$1:$AQ$1,0),FALSE)</f>
        <v>0</v>
      </c>
      <c r="H424" s="73">
        <f>VLOOKUP($B424,'Tillförd energi'!$B$2:$AS$506,MATCH(H$1,'Tillförd energi'!$B$1:$AQ$1,0),FALSE)</f>
        <v>0</v>
      </c>
      <c r="I424" s="73">
        <f>VLOOKUP($B424,'Tillförd energi'!$B$2:$AS$506,MATCH(I$1,'Tillförd energi'!$B$1:$AQ$1,0),FALSE)</f>
        <v>0</v>
      </c>
      <c r="J424" s="73">
        <f>VLOOKUP($B424,'Tillförd energi'!$B$2:$AS$506,MATCH(J$1,'Tillförd energi'!$B$1:$AQ$1,0),FALSE)</f>
        <v>0</v>
      </c>
      <c r="K424" s="73">
        <f>VLOOKUP($B424,'Tillförd energi'!$B$2:$AS$506,MATCH(K$1,'Tillförd energi'!$B$1:$AQ$1,0),FALSE)</f>
        <v>0</v>
      </c>
      <c r="L424" s="73">
        <f>VLOOKUP($B424,'Tillförd energi'!$B$2:$AS$506,MATCH(L$1,'Tillförd energi'!$B$1:$AQ$1,0),FALSE)</f>
        <v>0</v>
      </c>
      <c r="M424" s="73">
        <f>VLOOKUP($B424,'Tillförd energi'!$B$2:$AS$506,MATCH(M$1,'Tillförd energi'!$B$1:$AQ$1,0),FALSE)</f>
        <v>0</v>
      </c>
      <c r="N424" s="73">
        <f>VLOOKUP($B424,'Tillförd energi'!$B$2:$AS$506,MATCH(N$1,'Tillförd energi'!$B$1:$AQ$1,0),FALSE)</f>
        <v>12.7</v>
      </c>
      <c r="O424" s="73">
        <f>VLOOKUP($B424,'Tillförd energi'!$B$2:$AS$506,MATCH(O$1,'Tillförd energi'!$B$1:$AQ$1,0),FALSE)</f>
        <v>11</v>
      </c>
      <c r="P424" s="73">
        <f>VLOOKUP($B424,'Tillförd energi'!$B$2:$AS$506,MATCH(P$1,'Tillförd energi'!$B$1:$AQ$1,0),FALSE)</f>
        <v>0</v>
      </c>
      <c r="Q424" s="73">
        <f>VLOOKUP($B424,'Tillförd energi'!$B$2:$AS$506,MATCH(Q$1,'Tillförd energi'!$B$1:$AQ$1,0),FALSE)</f>
        <v>0.2</v>
      </c>
      <c r="R424" s="73">
        <f>VLOOKUP($B424,'Tillförd energi'!$B$2:$AS$506,MATCH(R$1,'Tillförd energi'!$B$1:$AQ$1,0),FALSE)</f>
        <v>0</v>
      </c>
      <c r="S424" s="73">
        <f>VLOOKUP($B424,'Tillförd energi'!$B$2:$AS$506,MATCH(S$1,'Tillförd energi'!$B$1:$AQ$1,0),FALSE)</f>
        <v>0</v>
      </c>
      <c r="T424" s="73">
        <f>VLOOKUP($B424,'Tillförd energi'!$B$2:$AS$506,MATCH(T$1,'Tillförd energi'!$B$1:$AQ$1,0),FALSE)</f>
        <v>0</v>
      </c>
      <c r="U424" s="73">
        <f>VLOOKUP($B424,'Tillförd energi'!$B$2:$AS$506,MATCH(U$1,'Tillförd energi'!$B$1:$AQ$1,0),FALSE)</f>
        <v>0</v>
      </c>
      <c r="V424" s="73">
        <f>VLOOKUP($B424,'Tillförd energi'!$B$2:$AS$506,MATCH(V$1,'Tillförd energi'!$B$1:$AQ$1,0),FALSE)</f>
        <v>0</v>
      </c>
      <c r="W424" s="73">
        <f>VLOOKUP($B424,'Tillförd energi'!$B$2:$AS$506,MATCH(W$1,'Tillförd energi'!$B$1:$AQ$1,0),FALSE)</f>
        <v>0</v>
      </c>
      <c r="X424" s="73">
        <f>VLOOKUP($B424,'Tillförd energi'!$B$2:$AS$506,MATCH(X$1,'Tillförd energi'!$B$1:$AQ$1,0),FALSE)</f>
        <v>0</v>
      </c>
      <c r="Y424" s="73">
        <f>VLOOKUP($B424,'Tillförd energi'!$B$2:$AS$506,MATCH(Y$1,'Tillförd energi'!$B$1:$AQ$1,0),FALSE)</f>
        <v>0</v>
      </c>
      <c r="Z424" s="73">
        <f>VLOOKUP($B424,'Tillförd energi'!$B$2:$AS$506,MATCH(Z$1,'Tillförd energi'!$B$1:$AQ$1,0),FALSE)</f>
        <v>0</v>
      </c>
      <c r="AA424" s="73">
        <f>VLOOKUP($B424,'Tillförd energi'!$B$2:$AS$506,MATCH(AA$1,'Tillförd energi'!$B$1:$AQ$1,0),FALSE)</f>
        <v>0</v>
      </c>
      <c r="AB424" s="73">
        <f>VLOOKUP($B424,'Tillförd energi'!$B$2:$AS$506,MATCH(AB$1,'Tillförd energi'!$B$1:$AQ$1,0),FALSE)</f>
        <v>1.4</v>
      </c>
      <c r="AC424" s="73">
        <f>VLOOKUP($B424,'Tillförd energi'!$B$2:$AS$506,MATCH(AC$1,'Tillförd energi'!$B$1:$AQ$1,0),FALSE)</f>
        <v>0</v>
      </c>
      <c r="AD424" s="73">
        <f>VLOOKUP($B424,'Tillförd energi'!$B$2:$AS$506,MATCH(AD$1,'Tillförd energi'!$B$1:$AQ$1,0),FALSE)</f>
        <v>0</v>
      </c>
      <c r="AF424" s="73">
        <f>VLOOKUP($B424,'Tillförd energi'!$B$2:$AS$506,MATCH(AF$1,'Tillförd energi'!$B$1:$AQ$1,0),FALSE)</f>
        <v>0.6</v>
      </c>
      <c r="AH424" s="73">
        <f>IFERROR(VLOOKUP(B424,Miljö!$B$1:$S$476,9,FALSE)/1,0)</f>
        <v>0</v>
      </c>
      <c r="AJ424" s="81">
        <f>IFERROR(VLOOKUP($B424,Miljö!$B$1:$S$500,MATCH("hjälpel exklusive kraftvärme (GWh)",Miljö!$B$1:$V$1,0),FALSE)/1,"")</f>
        <v>0.6</v>
      </c>
      <c r="AK424" s="81">
        <f t="shared" si="66"/>
        <v>0.6</v>
      </c>
      <c r="AL424" s="81">
        <f>VLOOKUP($B424,'Slutlig allokering'!$B$2:$AL$462,MATCH("Hjälpel kraftvärme",'Slutlig allokering'!$B$2:$AL$2,0),FALSE)</f>
        <v>0</v>
      </c>
      <c r="AN424" s="73">
        <f t="shared" si="67"/>
        <v>26.099999999999998</v>
      </c>
      <c r="AO424" s="73">
        <f t="shared" si="68"/>
        <v>26.099999999999998</v>
      </c>
      <c r="AP424" s="73">
        <f>IF(ISERROR(1/VLOOKUP($B424,Leveranser!$B$1:$S$500,MATCH("såld värme (gwh)",Leveranser!$B$1:$S$1,0),FALSE)),"",VLOOKUP($B424,Leveranser!$B$1:$S$500,MATCH("såld värme (gwh)",Leveranser!$B$1:$S$1,0),FALSE))</f>
        <v>23.3</v>
      </c>
      <c r="AQ424" s="73">
        <f>VLOOKUP($B424,Leveranser!$B$1:$Y$500,MATCH("Totalt såld fjärrvärme till andra fjärrvärmeföretag",Leveranser!$B$1:$AA$1,0),FALSE)</f>
        <v>0</v>
      </c>
      <c r="AR424" s="73">
        <f>IF(ISERROR(1/VLOOKUP($B424,Miljö!$B$1:$S$500,MATCH("Såld mängd produktionsspecifik fjärrvärme (GWh)",Miljö!$B$1:$R$1,0),FALSE)),0,VLOOKUP($B424,Miljö!$B$1:$S$500,MATCH("Såld mängd produktionsspecifik fjärrvärme (GWh)",Miljö!$B$1:$R$1,0),FALSE))</f>
        <v>0</v>
      </c>
      <c r="AS424" s="82">
        <f t="shared" si="73"/>
        <v>0.89272030651341006</v>
      </c>
      <c r="AU424" s="73" t="str">
        <f>VLOOKUP($B424,'Miljövärden urval för publ'!$B$2:$I$486,7,FALSE)</f>
        <v>Ja</v>
      </c>
      <c r="AV424" s="73" t="str">
        <f>VLOOKUP($B424,'Miljövärden urval för publ'!$B$2:$I$486,6,FALSE)</f>
        <v>Ja</v>
      </c>
      <c r="AZ424" s="73">
        <f t="shared" si="69"/>
        <v>0.6</v>
      </c>
      <c r="BA424" s="73">
        <f t="shared" si="74"/>
        <v>0</v>
      </c>
      <c r="BB424" s="73">
        <f t="shared" si="70"/>
        <v>23.7</v>
      </c>
      <c r="BC424" s="73">
        <f t="shared" si="71"/>
        <v>0.2</v>
      </c>
      <c r="BE424" s="73">
        <f t="shared" si="75"/>
        <v>0</v>
      </c>
      <c r="BF424" s="73">
        <f t="shared" si="76"/>
        <v>0</v>
      </c>
      <c r="BH424" s="73">
        <f t="shared" si="72"/>
        <v>23.9</v>
      </c>
    </row>
    <row r="425" spans="1:60" ht="15" x14ac:dyDescent="0.25">
      <c r="A425" t="s">
        <v>550</v>
      </c>
      <c r="B425" t="s">
        <v>551</v>
      </c>
      <c r="C425" s="73">
        <f>VLOOKUP($B425,'Tillförd energi'!$B$2:$AS$506,MATCH(C$1,'Tillförd energi'!$B$1:$AQ$1,0),FALSE)</f>
        <v>0</v>
      </c>
      <c r="D425" s="73">
        <f>VLOOKUP($B425,'Tillförd energi'!$B$2:$AS$506,MATCH(D$1,'Tillförd energi'!$B$1:$AQ$1,0),FALSE)</f>
        <v>4.1779999999999999</v>
      </c>
      <c r="E425" s="73">
        <f>VLOOKUP($B425,'Tillförd energi'!$B$2:$AS$506,MATCH(E$1,'Tillförd energi'!$B$1:$AQ$1,0),FALSE)</f>
        <v>12.98</v>
      </c>
      <c r="F425" s="73">
        <f>VLOOKUP($B425,'Tillförd energi'!$B$2:$AS$506,MATCH(F$1,'Tillförd energi'!$B$1:$AQ$1,0),FALSE)</f>
        <v>0</v>
      </c>
      <c r="G425" s="73">
        <f>VLOOKUP($B425,'Tillförd energi'!$B$2:$AS$506,MATCH(G$1,'Tillförd energi'!$B$1:$AQ$1,0),FALSE)</f>
        <v>0</v>
      </c>
      <c r="H425" s="73">
        <f>VLOOKUP($B425,'Tillförd energi'!$B$2:$AS$506,MATCH(H$1,'Tillförd energi'!$B$1:$AQ$1,0),FALSE)</f>
        <v>0</v>
      </c>
      <c r="I425" s="73">
        <f>VLOOKUP($B425,'Tillförd energi'!$B$2:$AS$506,MATCH(I$1,'Tillförd energi'!$B$1:$AQ$1,0),FALSE)</f>
        <v>197.88300000000001</v>
      </c>
      <c r="J425" s="73">
        <f>VLOOKUP($B425,'Tillförd energi'!$B$2:$AS$506,MATCH(J$1,'Tillförd energi'!$B$1:$AQ$1,0),FALSE)</f>
        <v>0</v>
      </c>
      <c r="K425" s="73">
        <f>VLOOKUP($B425,'Tillförd energi'!$B$2:$AS$506,MATCH(K$1,'Tillförd energi'!$B$1:$AQ$1,0),FALSE)</f>
        <v>0</v>
      </c>
      <c r="L425" s="73">
        <f>VLOOKUP($B425,'Tillförd energi'!$B$2:$AS$506,MATCH(L$1,'Tillförd energi'!$B$1:$AQ$1,0),FALSE)</f>
        <v>0</v>
      </c>
      <c r="M425" s="73">
        <f>VLOOKUP($B425,'Tillförd energi'!$B$2:$AS$506,MATCH(M$1,'Tillförd energi'!$B$1:$AQ$1,0),FALSE)</f>
        <v>0</v>
      </c>
      <c r="N425" s="73">
        <f>VLOOKUP($B425,'Tillförd energi'!$B$2:$AS$506,MATCH(N$1,'Tillförd energi'!$B$1:$AQ$1,0),FALSE)</f>
        <v>35.119999999999997</v>
      </c>
      <c r="O425" s="73">
        <f>VLOOKUP($B425,'Tillförd energi'!$B$2:$AS$506,MATCH(O$1,'Tillförd energi'!$B$1:$AQ$1,0),FALSE)</f>
        <v>0</v>
      </c>
      <c r="P425" s="73">
        <f>VLOOKUP($B425,'Tillförd energi'!$B$2:$AS$506,MATCH(P$1,'Tillförd energi'!$B$1:$AQ$1,0),FALSE)</f>
        <v>5.78</v>
      </c>
      <c r="Q425" s="73">
        <f>VLOOKUP($B425,'Tillförd energi'!$B$2:$AS$506,MATCH(Q$1,'Tillförd energi'!$B$1:$AQ$1,0),FALSE)</f>
        <v>0.20799999999999999</v>
      </c>
      <c r="R425" s="73">
        <f>VLOOKUP($B425,'Tillförd energi'!$B$2:$AS$506,MATCH(R$1,'Tillförd energi'!$B$1:$AQ$1,0),FALSE)</f>
        <v>0</v>
      </c>
      <c r="S425" s="73">
        <f>VLOOKUP($B425,'Tillförd energi'!$B$2:$AS$506,MATCH(S$1,'Tillförd energi'!$B$1:$AQ$1,0),FALSE)</f>
        <v>0</v>
      </c>
      <c r="T425" s="73">
        <f>VLOOKUP($B425,'Tillförd energi'!$B$2:$AS$506,MATCH(T$1,'Tillförd energi'!$B$1:$AQ$1,0),FALSE)</f>
        <v>0</v>
      </c>
      <c r="U425" s="73">
        <f>VLOOKUP($B425,'Tillförd energi'!$B$2:$AS$506,MATCH(U$1,'Tillförd energi'!$B$1:$AQ$1,0),FALSE)</f>
        <v>0</v>
      </c>
      <c r="V425" s="73">
        <f>VLOOKUP($B425,'Tillförd energi'!$B$2:$AS$506,MATCH(V$1,'Tillförd energi'!$B$1:$AQ$1,0),FALSE)</f>
        <v>0</v>
      </c>
      <c r="W425" s="73">
        <f>VLOOKUP($B425,'Tillförd energi'!$B$2:$AS$506,MATCH(W$1,'Tillförd energi'!$B$1:$AQ$1,0),FALSE)</f>
        <v>0</v>
      </c>
      <c r="X425" s="73">
        <f>VLOOKUP($B425,'Tillförd energi'!$B$2:$AS$506,MATCH(X$1,'Tillförd energi'!$B$1:$AQ$1,0),FALSE)</f>
        <v>0</v>
      </c>
      <c r="Y425" s="73">
        <f>VLOOKUP($B425,'Tillförd energi'!$B$2:$AS$506,MATCH(Y$1,'Tillförd energi'!$B$1:$AQ$1,0),FALSE)</f>
        <v>0</v>
      </c>
      <c r="Z425" s="73">
        <f>VLOOKUP($B425,'Tillförd energi'!$B$2:$AS$506,MATCH(Z$1,'Tillförd energi'!$B$1:$AQ$1,0),FALSE)</f>
        <v>0</v>
      </c>
      <c r="AA425" s="73">
        <f>VLOOKUP($B425,'Tillförd energi'!$B$2:$AS$506,MATCH(AA$1,'Tillförd energi'!$B$1:$AQ$1,0),FALSE)</f>
        <v>0</v>
      </c>
      <c r="AB425" s="73">
        <f>VLOOKUP($B425,'Tillförd energi'!$B$2:$AS$506,MATCH(AB$1,'Tillförd energi'!$B$1:$AQ$1,0),FALSE)</f>
        <v>16.893000000000001</v>
      </c>
      <c r="AC425" s="73">
        <f>VLOOKUP($B425,'Tillförd energi'!$B$2:$AS$506,MATCH(AC$1,'Tillförd energi'!$B$1:$AQ$1,0),FALSE)</f>
        <v>27.64</v>
      </c>
      <c r="AD425" s="73">
        <f>VLOOKUP($B425,'Tillförd energi'!$B$2:$AS$506,MATCH(AD$1,'Tillförd energi'!$B$1:$AQ$1,0),FALSE)</f>
        <v>0</v>
      </c>
      <c r="AF425" s="73">
        <f>VLOOKUP($B425,'Tillförd energi'!$B$2:$AS$506,MATCH(AF$1,'Tillförd energi'!$B$1:$AQ$1,0),FALSE)</f>
        <v>8.6449999999999996</v>
      </c>
      <c r="AH425" s="73">
        <f>IFERROR(VLOOKUP(B425,Miljö!$B$1:$S$476,9,FALSE)/1,0)</f>
        <v>0</v>
      </c>
      <c r="AJ425" s="81">
        <f>IFERROR(VLOOKUP($B425,Miljö!$B$1:$S$500,MATCH("hjälpel exklusive kraftvärme (GWh)",Miljö!$B$1:$V$1,0),FALSE)/1,"")</f>
        <v>8.6449999999999996</v>
      </c>
      <c r="AK425" s="81">
        <f t="shared" si="66"/>
        <v>8.6449999999999996</v>
      </c>
      <c r="AL425" s="81">
        <f>VLOOKUP($B425,'Slutlig allokering'!$B$2:$AL$462,MATCH("Hjälpel kraftvärme",'Slutlig allokering'!$B$2:$AL$2,0),FALSE)</f>
        <v>0</v>
      </c>
      <c r="AN425" s="73">
        <f t="shared" si="67"/>
        <v>309.327</v>
      </c>
      <c r="AO425" s="73">
        <f t="shared" si="68"/>
        <v>309.327</v>
      </c>
      <c r="AP425" s="73">
        <f>IF(ISERROR(1/VLOOKUP($B425,Leveranser!$B$1:$S$500,MATCH("såld värme (gwh)",Leveranser!$B$1:$S$1,0),FALSE)),"",VLOOKUP($B425,Leveranser!$B$1:$S$500,MATCH("såld värme (gwh)",Leveranser!$B$1:$S$1,0),FALSE))</f>
        <v>219.642</v>
      </c>
      <c r="AQ425" s="73">
        <f>VLOOKUP($B425,Leveranser!$B$1:$Y$500,MATCH("Totalt såld fjärrvärme till andra fjärrvärmeföretag",Leveranser!$B$1:$AA$1,0),FALSE)</f>
        <v>0</v>
      </c>
      <c r="AR425" s="73">
        <f>IF(ISERROR(1/VLOOKUP($B425,Miljö!$B$1:$S$500,MATCH("Såld mängd produktionsspecifik fjärrvärme (GWh)",Miljö!$B$1:$R$1,0),FALSE)),0,VLOOKUP($B425,Miljö!$B$1:$S$500,MATCH("Såld mängd produktionsspecifik fjärrvärme (GWh)",Miljö!$B$1:$R$1,0),FALSE))</f>
        <v>0</v>
      </c>
      <c r="AS425" s="82">
        <f t="shared" si="73"/>
        <v>0.7100641069159821</v>
      </c>
      <c r="AU425" s="73" t="str">
        <f>VLOOKUP($B425,'Miljövärden urval för publ'!$B$2:$I$486,7,FALSE)</f>
        <v>Ja</v>
      </c>
      <c r="AV425" s="73" t="str">
        <f>VLOOKUP($B425,'Miljövärden urval för publ'!$B$2:$I$486,6,FALSE)</f>
        <v>Ja</v>
      </c>
      <c r="AZ425" s="73">
        <f t="shared" si="69"/>
        <v>8.6449999999999996</v>
      </c>
      <c r="BA425" s="73">
        <f t="shared" si="74"/>
        <v>0</v>
      </c>
      <c r="BB425" s="73">
        <f t="shared" si="70"/>
        <v>40.9</v>
      </c>
      <c r="BC425" s="73">
        <f t="shared" si="71"/>
        <v>0.20799999999999999</v>
      </c>
      <c r="BE425" s="73">
        <f t="shared" si="75"/>
        <v>0</v>
      </c>
      <c r="BF425" s="73">
        <f t="shared" si="76"/>
        <v>0</v>
      </c>
      <c r="BH425" s="73">
        <f t="shared" si="72"/>
        <v>41.107999999999997</v>
      </c>
    </row>
    <row r="426" spans="1:60" ht="15" x14ac:dyDescent="0.25">
      <c r="A426" t="s">
        <v>550</v>
      </c>
      <c r="B426" t="s">
        <v>552</v>
      </c>
      <c r="C426" s="73">
        <f>VLOOKUP($B426,'Tillförd energi'!$B$2:$AS$506,MATCH(C$1,'Tillförd energi'!$B$1:$AQ$1,0),FALSE)</f>
        <v>0</v>
      </c>
      <c r="D426" s="73">
        <f>VLOOKUP($B426,'Tillförd energi'!$B$2:$AS$506,MATCH(D$1,'Tillförd energi'!$B$1:$AQ$1,0),FALSE)</f>
        <v>0.153</v>
      </c>
      <c r="E426" s="73">
        <f>VLOOKUP($B426,'Tillförd energi'!$B$2:$AS$506,MATCH(E$1,'Tillförd energi'!$B$1:$AQ$1,0),FALSE)</f>
        <v>0</v>
      </c>
      <c r="F426" s="73">
        <f>VLOOKUP($B426,'Tillförd energi'!$B$2:$AS$506,MATCH(F$1,'Tillförd energi'!$B$1:$AQ$1,0),FALSE)</f>
        <v>0</v>
      </c>
      <c r="G426" s="73">
        <f>VLOOKUP($B426,'Tillförd energi'!$B$2:$AS$506,MATCH(G$1,'Tillförd energi'!$B$1:$AQ$1,0),FALSE)</f>
        <v>0</v>
      </c>
      <c r="H426" s="73">
        <f>VLOOKUP($B426,'Tillförd energi'!$B$2:$AS$506,MATCH(H$1,'Tillförd energi'!$B$1:$AQ$1,0),FALSE)</f>
        <v>0</v>
      </c>
      <c r="I426" s="73">
        <f>VLOOKUP($B426,'Tillförd energi'!$B$2:$AS$506,MATCH(I$1,'Tillförd energi'!$B$1:$AQ$1,0),FALSE)</f>
        <v>0</v>
      </c>
      <c r="J426" s="73">
        <f>VLOOKUP($B426,'Tillförd energi'!$B$2:$AS$506,MATCH(J$1,'Tillförd energi'!$B$1:$AQ$1,0),FALSE)</f>
        <v>0</v>
      </c>
      <c r="K426" s="73">
        <f>VLOOKUP($B426,'Tillförd energi'!$B$2:$AS$506,MATCH(K$1,'Tillförd energi'!$B$1:$AQ$1,0),FALSE)</f>
        <v>0</v>
      </c>
      <c r="L426" s="73">
        <f>VLOOKUP($B426,'Tillförd energi'!$B$2:$AS$506,MATCH(L$1,'Tillförd energi'!$B$1:$AQ$1,0),FALSE)</f>
        <v>0</v>
      </c>
      <c r="M426" s="73">
        <f>VLOOKUP($B426,'Tillförd energi'!$B$2:$AS$506,MATCH(M$1,'Tillförd energi'!$B$1:$AQ$1,0),FALSE)</f>
        <v>0</v>
      </c>
      <c r="N426" s="73">
        <f>VLOOKUP($B426,'Tillförd energi'!$B$2:$AS$506,MATCH(N$1,'Tillförd energi'!$B$1:$AQ$1,0),FALSE)</f>
        <v>0</v>
      </c>
      <c r="O426" s="73">
        <f>VLOOKUP($B426,'Tillförd energi'!$B$2:$AS$506,MATCH(O$1,'Tillförd energi'!$B$1:$AQ$1,0),FALSE)</f>
        <v>0</v>
      </c>
      <c r="P426" s="73">
        <f>VLOOKUP($B426,'Tillförd energi'!$B$2:$AS$506,MATCH(P$1,'Tillförd energi'!$B$1:$AQ$1,0),FALSE)</f>
        <v>0</v>
      </c>
      <c r="Q426" s="73">
        <f>VLOOKUP($B426,'Tillförd energi'!$B$2:$AS$506,MATCH(Q$1,'Tillförd energi'!$B$1:$AQ$1,0),FALSE)</f>
        <v>3.5049999999999999</v>
      </c>
      <c r="R426" s="73">
        <f>VLOOKUP($B426,'Tillförd energi'!$B$2:$AS$506,MATCH(R$1,'Tillförd energi'!$B$1:$AQ$1,0),FALSE)</f>
        <v>0</v>
      </c>
      <c r="S426" s="73">
        <f>VLOOKUP($B426,'Tillförd energi'!$B$2:$AS$506,MATCH(S$1,'Tillförd energi'!$B$1:$AQ$1,0),FALSE)</f>
        <v>0</v>
      </c>
      <c r="T426" s="73">
        <f>VLOOKUP($B426,'Tillförd energi'!$B$2:$AS$506,MATCH(T$1,'Tillförd energi'!$B$1:$AQ$1,0),FALSE)</f>
        <v>0</v>
      </c>
      <c r="U426" s="73">
        <f>VLOOKUP($B426,'Tillförd energi'!$B$2:$AS$506,MATCH(U$1,'Tillförd energi'!$B$1:$AQ$1,0),FALSE)</f>
        <v>0</v>
      </c>
      <c r="V426" s="73">
        <f>VLOOKUP($B426,'Tillförd energi'!$B$2:$AS$506,MATCH(V$1,'Tillförd energi'!$B$1:$AQ$1,0),FALSE)</f>
        <v>0</v>
      </c>
      <c r="W426" s="73">
        <f>VLOOKUP($B426,'Tillförd energi'!$B$2:$AS$506,MATCH(W$1,'Tillförd energi'!$B$1:$AQ$1,0),FALSE)</f>
        <v>0</v>
      </c>
      <c r="X426" s="73">
        <f>VLOOKUP($B426,'Tillförd energi'!$B$2:$AS$506,MATCH(X$1,'Tillförd energi'!$B$1:$AQ$1,0),FALSE)</f>
        <v>0</v>
      </c>
      <c r="Y426" s="73">
        <f>VLOOKUP($B426,'Tillförd energi'!$B$2:$AS$506,MATCH(Y$1,'Tillförd energi'!$B$1:$AQ$1,0),FALSE)</f>
        <v>0</v>
      </c>
      <c r="Z426" s="73">
        <f>VLOOKUP($B426,'Tillförd energi'!$B$2:$AS$506,MATCH(Z$1,'Tillförd energi'!$B$1:$AQ$1,0),FALSE)</f>
        <v>0</v>
      </c>
      <c r="AA426" s="73">
        <f>VLOOKUP($B426,'Tillförd energi'!$B$2:$AS$506,MATCH(AA$1,'Tillförd energi'!$B$1:$AQ$1,0),FALSE)</f>
        <v>0</v>
      </c>
      <c r="AB426" s="73">
        <f>VLOOKUP($B426,'Tillförd energi'!$B$2:$AS$506,MATCH(AB$1,'Tillförd energi'!$B$1:$AQ$1,0),FALSE)</f>
        <v>0</v>
      </c>
      <c r="AC426" s="73">
        <f>VLOOKUP($B426,'Tillförd energi'!$B$2:$AS$506,MATCH(AC$1,'Tillförd energi'!$B$1:$AQ$1,0),FALSE)</f>
        <v>0</v>
      </c>
      <c r="AD426" s="73">
        <f>VLOOKUP($B426,'Tillförd energi'!$B$2:$AS$506,MATCH(AD$1,'Tillförd energi'!$B$1:$AQ$1,0),FALSE)</f>
        <v>0</v>
      </c>
      <c r="AF426" s="73">
        <f>VLOOKUP($B426,'Tillförd energi'!$B$2:$AS$506,MATCH(AF$1,'Tillförd energi'!$B$1:$AQ$1,0),FALSE)</f>
        <v>0.08</v>
      </c>
      <c r="AH426" s="73">
        <f>IFERROR(VLOOKUP(B426,Miljö!$B$1:$S$476,9,FALSE)/1,0)</f>
        <v>0</v>
      </c>
      <c r="AJ426" s="81">
        <f>IFERROR(VLOOKUP($B426,Miljö!$B$1:$S$500,MATCH("hjälpel exklusive kraftvärme (GWh)",Miljö!$B$1:$V$1,0),FALSE)/1,"")</f>
        <v>0.08</v>
      </c>
      <c r="AK426" s="81">
        <f t="shared" si="66"/>
        <v>0.08</v>
      </c>
      <c r="AL426" s="81">
        <f>VLOOKUP($B426,'Slutlig allokering'!$B$2:$AL$462,MATCH("Hjälpel kraftvärme",'Slutlig allokering'!$B$2:$AL$2,0),FALSE)</f>
        <v>0</v>
      </c>
      <c r="AN426" s="73">
        <f t="shared" si="67"/>
        <v>3.738</v>
      </c>
      <c r="AO426" s="73">
        <f t="shared" si="68"/>
        <v>3.738</v>
      </c>
      <c r="AP426" s="73">
        <f>IF(ISERROR(1/VLOOKUP($B426,Leveranser!$B$1:$S$500,MATCH("såld värme (gwh)",Leveranser!$B$1:$S$1,0),FALSE)),"",VLOOKUP($B426,Leveranser!$B$1:$S$500,MATCH("såld värme (gwh)",Leveranser!$B$1:$S$1,0),FALSE))</f>
        <v>2.0030000000000001</v>
      </c>
      <c r="AQ426" s="73">
        <f>VLOOKUP($B426,Leveranser!$B$1:$Y$500,MATCH("Totalt såld fjärrvärme till andra fjärrvärmeföretag",Leveranser!$B$1:$AA$1,0),FALSE)</f>
        <v>0</v>
      </c>
      <c r="AR426" s="73">
        <f>IF(ISERROR(1/VLOOKUP($B426,Miljö!$B$1:$S$500,MATCH("Såld mängd produktionsspecifik fjärrvärme (GWh)",Miljö!$B$1:$R$1,0),FALSE)),0,VLOOKUP($B426,Miljö!$B$1:$S$500,MATCH("Såld mängd produktionsspecifik fjärrvärme (GWh)",Miljö!$B$1:$R$1,0),FALSE))</f>
        <v>0</v>
      </c>
      <c r="AS426" s="82">
        <f t="shared" si="73"/>
        <v>0.53584804708400213</v>
      </c>
      <c r="AU426" s="73" t="str">
        <f>VLOOKUP($B426,'Miljövärden urval för publ'!$B$2:$I$486,7,FALSE)</f>
        <v>Ja</v>
      </c>
      <c r="AV426" s="73" t="str">
        <f>VLOOKUP($B426,'Miljövärden urval för publ'!$B$2:$I$486,6,FALSE)</f>
        <v>Nej</v>
      </c>
      <c r="AZ426" s="73">
        <f t="shared" si="69"/>
        <v>0.08</v>
      </c>
      <c r="BA426" s="73">
        <f t="shared" si="74"/>
        <v>0</v>
      </c>
      <c r="BB426" s="73">
        <f t="shared" si="70"/>
        <v>0</v>
      </c>
      <c r="BC426" s="73">
        <f t="shared" si="71"/>
        <v>3.5049999999999999</v>
      </c>
      <c r="BE426" s="73">
        <f t="shared" si="75"/>
        <v>0</v>
      </c>
      <c r="BF426" s="73">
        <f t="shared" si="76"/>
        <v>0</v>
      </c>
      <c r="BH426" s="73">
        <f t="shared" si="72"/>
        <v>3.5049999999999999</v>
      </c>
    </row>
    <row r="427" spans="1:60" ht="15" x14ac:dyDescent="0.25">
      <c r="A427" t="s">
        <v>550</v>
      </c>
      <c r="B427" t="s">
        <v>553</v>
      </c>
      <c r="C427" s="73">
        <f>VLOOKUP($B427,'Tillförd energi'!$B$2:$AS$506,MATCH(C$1,'Tillförd energi'!$B$1:$AQ$1,0),FALSE)</f>
        <v>0</v>
      </c>
      <c r="D427" s="73">
        <f>VLOOKUP($B427,'Tillförd energi'!$B$2:$AS$506,MATCH(D$1,'Tillförd energi'!$B$1:$AQ$1,0),FALSE)</f>
        <v>1.042</v>
      </c>
      <c r="E427" s="73">
        <f>VLOOKUP($B427,'Tillförd energi'!$B$2:$AS$506,MATCH(E$1,'Tillförd energi'!$B$1:$AQ$1,0),FALSE)</f>
        <v>0</v>
      </c>
      <c r="F427" s="73">
        <f>VLOOKUP($B427,'Tillförd energi'!$B$2:$AS$506,MATCH(F$1,'Tillförd energi'!$B$1:$AQ$1,0),FALSE)</f>
        <v>0</v>
      </c>
      <c r="G427" s="73">
        <f>VLOOKUP($B427,'Tillförd energi'!$B$2:$AS$506,MATCH(G$1,'Tillförd energi'!$B$1:$AQ$1,0),FALSE)</f>
        <v>0</v>
      </c>
      <c r="H427" s="73">
        <f>VLOOKUP($B427,'Tillförd energi'!$B$2:$AS$506,MATCH(H$1,'Tillförd energi'!$B$1:$AQ$1,0),FALSE)</f>
        <v>0</v>
      </c>
      <c r="I427" s="73">
        <f>VLOOKUP($B427,'Tillförd energi'!$B$2:$AS$506,MATCH(I$1,'Tillförd energi'!$B$1:$AQ$1,0),FALSE)</f>
        <v>0</v>
      </c>
      <c r="J427" s="73">
        <f>VLOOKUP($B427,'Tillförd energi'!$B$2:$AS$506,MATCH(J$1,'Tillförd energi'!$B$1:$AQ$1,0),FALSE)</f>
        <v>0</v>
      </c>
      <c r="K427" s="73">
        <f>VLOOKUP($B427,'Tillförd energi'!$B$2:$AS$506,MATCH(K$1,'Tillförd energi'!$B$1:$AQ$1,0),FALSE)</f>
        <v>0</v>
      </c>
      <c r="L427" s="73">
        <f>VLOOKUP($B427,'Tillförd energi'!$B$2:$AS$506,MATCH(L$1,'Tillförd energi'!$B$1:$AQ$1,0),FALSE)</f>
        <v>0</v>
      </c>
      <c r="M427" s="73">
        <f>VLOOKUP($B427,'Tillförd energi'!$B$2:$AS$506,MATCH(M$1,'Tillförd energi'!$B$1:$AQ$1,0),FALSE)</f>
        <v>0</v>
      </c>
      <c r="N427" s="73">
        <f>VLOOKUP($B427,'Tillförd energi'!$B$2:$AS$506,MATCH(N$1,'Tillförd energi'!$B$1:$AQ$1,0),FALSE)</f>
        <v>14.047000000000001</v>
      </c>
      <c r="O427" s="73">
        <f>VLOOKUP($B427,'Tillförd energi'!$B$2:$AS$506,MATCH(O$1,'Tillförd energi'!$B$1:$AQ$1,0),FALSE)</f>
        <v>0</v>
      </c>
      <c r="P427" s="73">
        <f>VLOOKUP($B427,'Tillförd energi'!$B$2:$AS$506,MATCH(P$1,'Tillförd energi'!$B$1:$AQ$1,0),FALSE)</f>
        <v>0</v>
      </c>
      <c r="Q427" s="73">
        <f>VLOOKUP($B427,'Tillförd energi'!$B$2:$AS$506,MATCH(Q$1,'Tillförd energi'!$B$1:$AQ$1,0),FALSE)</f>
        <v>0</v>
      </c>
      <c r="R427" s="73">
        <f>VLOOKUP($B427,'Tillförd energi'!$B$2:$AS$506,MATCH(R$1,'Tillförd energi'!$B$1:$AQ$1,0),FALSE)</f>
        <v>0</v>
      </c>
      <c r="S427" s="73">
        <f>VLOOKUP($B427,'Tillförd energi'!$B$2:$AS$506,MATCH(S$1,'Tillförd energi'!$B$1:$AQ$1,0),FALSE)</f>
        <v>0</v>
      </c>
      <c r="T427" s="73">
        <f>VLOOKUP($B427,'Tillförd energi'!$B$2:$AS$506,MATCH(T$1,'Tillförd energi'!$B$1:$AQ$1,0),FALSE)</f>
        <v>0</v>
      </c>
      <c r="U427" s="73">
        <f>VLOOKUP($B427,'Tillförd energi'!$B$2:$AS$506,MATCH(U$1,'Tillförd energi'!$B$1:$AQ$1,0),FALSE)</f>
        <v>0</v>
      </c>
      <c r="V427" s="73">
        <f>VLOOKUP($B427,'Tillförd energi'!$B$2:$AS$506,MATCH(V$1,'Tillförd energi'!$B$1:$AQ$1,0),FALSE)</f>
        <v>0</v>
      </c>
      <c r="W427" s="73">
        <f>VLOOKUP($B427,'Tillförd energi'!$B$2:$AS$506,MATCH(W$1,'Tillförd energi'!$B$1:$AQ$1,0),FALSE)</f>
        <v>0</v>
      </c>
      <c r="X427" s="73">
        <f>VLOOKUP($B427,'Tillförd energi'!$B$2:$AS$506,MATCH(X$1,'Tillförd energi'!$B$1:$AQ$1,0),FALSE)</f>
        <v>0</v>
      </c>
      <c r="Y427" s="73">
        <f>VLOOKUP($B427,'Tillförd energi'!$B$2:$AS$506,MATCH(Y$1,'Tillförd energi'!$B$1:$AQ$1,0),FALSE)</f>
        <v>0</v>
      </c>
      <c r="Z427" s="73">
        <f>VLOOKUP($B427,'Tillförd energi'!$B$2:$AS$506,MATCH(Z$1,'Tillförd energi'!$B$1:$AQ$1,0),FALSE)</f>
        <v>0</v>
      </c>
      <c r="AA427" s="73">
        <f>VLOOKUP($B427,'Tillförd energi'!$B$2:$AS$506,MATCH(AA$1,'Tillförd energi'!$B$1:$AQ$1,0),FALSE)</f>
        <v>0</v>
      </c>
      <c r="AB427" s="73">
        <f>VLOOKUP($B427,'Tillförd energi'!$B$2:$AS$506,MATCH(AB$1,'Tillförd energi'!$B$1:$AQ$1,0),FALSE)</f>
        <v>1.9870000000000001</v>
      </c>
      <c r="AC427" s="73">
        <f>VLOOKUP($B427,'Tillförd energi'!$B$2:$AS$506,MATCH(AC$1,'Tillförd energi'!$B$1:$AQ$1,0),FALSE)</f>
        <v>0</v>
      </c>
      <c r="AD427" s="73">
        <f>VLOOKUP($B427,'Tillförd energi'!$B$2:$AS$506,MATCH(AD$1,'Tillförd energi'!$B$1:$AQ$1,0),FALSE)</f>
        <v>0</v>
      </c>
      <c r="AF427" s="73">
        <f>VLOOKUP($B427,'Tillförd energi'!$B$2:$AS$506,MATCH(AF$1,'Tillförd energi'!$B$1:$AQ$1,0),FALSE)</f>
        <v>0.43824000000000002</v>
      </c>
      <c r="AH427" s="73">
        <f>IFERROR(VLOOKUP(B427,Miljö!$B$1:$S$476,9,FALSE)/1,0)</f>
        <v>0</v>
      </c>
      <c r="AJ427" s="81" t="str">
        <f>IFERROR(VLOOKUP($B427,Miljö!$B$1:$S$500,MATCH("hjälpel exklusive kraftvärme (GWh)",Miljö!$B$1:$V$1,0),FALSE)/1,"")</f>
        <v/>
      </c>
      <c r="AK427" s="81">
        <f t="shared" si="66"/>
        <v>0.43824000000000002</v>
      </c>
      <c r="AL427" s="81">
        <f>VLOOKUP($B427,'Slutlig allokering'!$B$2:$AL$462,MATCH("Hjälpel kraftvärme",'Slutlig allokering'!$B$2:$AL$2,0),FALSE)</f>
        <v>0</v>
      </c>
      <c r="AN427" s="73">
        <f t="shared" si="67"/>
        <v>17.514240000000001</v>
      </c>
      <c r="AO427" s="73">
        <f t="shared" si="68"/>
        <v>17.514240000000001</v>
      </c>
      <c r="AP427" s="73">
        <f>IF(ISERROR(1/VLOOKUP($B427,Leveranser!$B$1:$S$500,MATCH("såld värme (gwh)",Leveranser!$B$1:$S$1,0),FALSE)),"",VLOOKUP($B427,Leveranser!$B$1:$S$500,MATCH("såld värme (gwh)",Leveranser!$B$1:$S$1,0),FALSE))</f>
        <v>14.608000000000001</v>
      </c>
      <c r="AQ427" s="73">
        <f>VLOOKUP($B427,Leveranser!$B$1:$Y$500,MATCH("Totalt såld fjärrvärme till andra fjärrvärmeföretag",Leveranser!$B$1:$AA$1,0),FALSE)</f>
        <v>0</v>
      </c>
      <c r="AR427" s="73">
        <f>IF(ISERROR(1/VLOOKUP($B427,Miljö!$B$1:$S$500,MATCH("Såld mängd produktionsspecifik fjärrvärme (GWh)",Miljö!$B$1:$R$1,0),FALSE)),0,VLOOKUP($B427,Miljö!$B$1:$S$500,MATCH("Såld mängd produktionsspecifik fjärrvärme (GWh)",Miljö!$B$1:$R$1,0),FALSE))</f>
        <v>0</v>
      </c>
      <c r="AS427" s="82">
        <f t="shared" si="73"/>
        <v>0.83406416721479204</v>
      </c>
      <c r="AU427" s="73" t="str">
        <f>VLOOKUP($B427,'Miljövärden urval för publ'!$B$2:$I$486,7,FALSE)</f>
        <v>Ja</v>
      </c>
      <c r="AV427" s="73" t="str">
        <f>VLOOKUP($B427,'Miljövärden urval för publ'!$B$2:$I$486,6,FALSE)</f>
        <v>Nej</v>
      </c>
      <c r="AZ427" s="73">
        <f t="shared" si="69"/>
        <v>0.43824000000000002</v>
      </c>
      <c r="BA427" s="73">
        <f t="shared" si="74"/>
        <v>0</v>
      </c>
      <c r="BB427" s="73">
        <f t="shared" si="70"/>
        <v>14.047000000000001</v>
      </c>
      <c r="BC427" s="73">
        <f t="shared" si="71"/>
        <v>0</v>
      </c>
      <c r="BE427" s="73">
        <f t="shared" si="75"/>
        <v>0</v>
      </c>
      <c r="BF427" s="73">
        <f t="shared" si="76"/>
        <v>0</v>
      </c>
      <c r="BH427" s="73">
        <f t="shared" si="72"/>
        <v>14.047000000000001</v>
      </c>
    </row>
    <row r="428" spans="1:60" ht="15" x14ac:dyDescent="0.25">
      <c r="A428" t="s">
        <v>550</v>
      </c>
      <c r="B428" t="s">
        <v>554</v>
      </c>
      <c r="C428" s="73">
        <f>VLOOKUP($B428,'Tillförd energi'!$B$2:$AS$506,MATCH(C$1,'Tillförd energi'!$B$1:$AQ$1,0),FALSE)</f>
        <v>0</v>
      </c>
      <c r="D428" s="73">
        <f>VLOOKUP($B428,'Tillförd energi'!$B$2:$AS$506,MATCH(D$1,'Tillförd energi'!$B$1:$AQ$1,0),FALSE)</f>
        <v>2.4458299999999999</v>
      </c>
      <c r="E428" s="73">
        <f>VLOOKUP($B428,'Tillförd energi'!$B$2:$AS$506,MATCH(E$1,'Tillförd energi'!$B$1:$AQ$1,0),FALSE)</f>
        <v>0</v>
      </c>
      <c r="F428" s="73">
        <f>VLOOKUP($B428,'Tillförd energi'!$B$2:$AS$506,MATCH(F$1,'Tillförd energi'!$B$1:$AQ$1,0),FALSE)</f>
        <v>0</v>
      </c>
      <c r="G428" s="73">
        <f>VLOOKUP($B428,'Tillförd energi'!$B$2:$AS$506,MATCH(G$1,'Tillförd energi'!$B$1:$AQ$1,0),FALSE)</f>
        <v>0</v>
      </c>
      <c r="H428" s="73">
        <f>VLOOKUP($B428,'Tillförd energi'!$B$2:$AS$506,MATCH(H$1,'Tillförd energi'!$B$1:$AQ$1,0),FALSE)</f>
        <v>0</v>
      </c>
      <c r="I428" s="73">
        <f>VLOOKUP($B428,'Tillförd energi'!$B$2:$AS$506,MATCH(I$1,'Tillförd energi'!$B$1:$AQ$1,0),FALSE)</f>
        <v>0</v>
      </c>
      <c r="J428" s="73">
        <f>VLOOKUP($B428,'Tillförd energi'!$B$2:$AS$506,MATCH(J$1,'Tillförd energi'!$B$1:$AQ$1,0),FALSE)</f>
        <v>0</v>
      </c>
      <c r="K428" s="73">
        <f>VLOOKUP($B428,'Tillförd energi'!$B$2:$AS$506,MATCH(K$1,'Tillförd energi'!$B$1:$AQ$1,0),FALSE)</f>
        <v>0</v>
      </c>
      <c r="L428" s="73">
        <f>VLOOKUP($B428,'Tillförd energi'!$B$2:$AS$506,MATCH(L$1,'Tillförd energi'!$B$1:$AQ$1,0),FALSE)</f>
        <v>0</v>
      </c>
      <c r="M428" s="73">
        <f>VLOOKUP($B428,'Tillförd energi'!$B$2:$AS$506,MATCH(M$1,'Tillförd energi'!$B$1:$AQ$1,0),FALSE)</f>
        <v>0</v>
      </c>
      <c r="N428" s="73">
        <f>VLOOKUP($B428,'Tillförd energi'!$B$2:$AS$506,MATCH(N$1,'Tillförd energi'!$B$1:$AQ$1,0),FALSE)</f>
        <v>0</v>
      </c>
      <c r="O428" s="73">
        <f>VLOOKUP($B428,'Tillförd energi'!$B$2:$AS$506,MATCH(O$1,'Tillförd energi'!$B$1:$AQ$1,0),FALSE)</f>
        <v>0</v>
      </c>
      <c r="P428" s="73">
        <f>VLOOKUP($B428,'Tillförd energi'!$B$2:$AS$506,MATCH(P$1,'Tillförd energi'!$B$1:$AQ$1,0),FALSE)</f>
        <v>1.1842699999999999</v>
      </c>
      <c r="Q428" s="73">
        <f>VLOOKUP($B428,'Tillförd energi'!$B$2:$AS$506,MATCH(Q$1,'Tillförd energi'!$B$1:$AQ$1,0),FALSE)</f>
        <v>0</v>
      </c>
      <c r="R428" s="73">
        <f>VLOOKUP($B428,'Tillförd energi'!$B$2:$AS$506,MATCH(R$1,'Tillförd energi'!$B$1:$AQ$1,0),FALSE)</f>
        <v>0</v>
      </c>
      <c r="S428" s="73">
        <f>VLOOKUP($B428,'Tillförd energi'!$B$2:$AS$506,MATCH(S$1,'Tillförd energi'!$B$1:$AQ$1,0),FALSE)</f>
        <v>0</v>
      </c>
      <c r="T428" s="73">
        <f>VLOOKUP($B428,'Tillförd energi'!$B$2:$AS$506,MATCH(T$1,'Tillförd energi'!$B$1:$AQ$1,0),FALSE)</f>
        <v>0</v>
      </c>
      <c r="U428" s="73">
        <f>VLOOKUP($B428,'Tillförd energi'!$B$2:$AS$506,MATCH(U$1,'Tillförd energi'!$B$1:$AQ$1,0),FALSE)</f>
        <v>0</v>
      </c>
      <c r="V428" s="73">
        <f>VLOOKUP($B428,'Tillförd energi'!$B$2:$AS$506,MATCH(V$1,'Tillförd energi'!$B$1:$AQ$1,0),FALSE)</f>
        <v>0</v>
      </c>
      <c r="W428" s="73">
        <f>VLOOKUP($B428,'Tillförd energi'!$B$2:$AS$506,MATCH(W$1,'Tillförd energi'!$B$1:$AQ$1,0),FALSE)</f>
        <v>0</v>
      </c>
      <c r="X428" s="73">
        <f>VLOOKUP($B428,'Tillförd energi'!$B$2:$AS$506,MATCH(X$1,'Tillförd energi'!$B$1:$AQ$1,0),FALSE)</f>
        <v>0</v>
      </c>
      <c r="Y428" s="73">
        <f>VLOOKUP($B428,'Tillförd energi'!$B$2:$AS$506,MATCH(Y$1,'Tillförd energi'!$B$1:$AQ$1,0),FALSE)</f>
        <v>0</v>
      </c>
      <c r="Z428" s="73">
        <f>VLOOKUP($B428,'Tillförd energi'!$B$2:$AS$506,MATCH(Z$1,'Tillförd energi'!$B$1:$AQ$1,0),FALSE)</f>
        <v>0</v>
      </c>
      <c r="AA428" s="73">
        <f>VLOOKUP($B428,'Tillförd energi'!$B$2:$AS$506,MATCH(AA$1,'Tillförd energi'!$B$1:$AQ$1,0),FALSE)</f>
        <v>0</v>
      </c>
      <c r="AB428" s="73">
        <f>VLOOKUP($B428,'Tillförd energi'!$B$2:$AS$506,MATCH(AB$1,'Tillförd energi'!$B$1:$AQ$1,0),FALSE)</f>
        <v>0</v>
      </c>
      <c r="AC428" s="73">
        <f>VLOOKUP($B428,'Tillförd energi'!$B$2:$AS$506,MATCH(AC$1,'Tillförd energi'!$B$1:$AQ$1,0),FALSE)</f>
        <v>24.678000000000001</v>
      </c>
      <c r="AD428" s="73">
        <f>VLOOKUP($B428,'Tillförd energi'!$B$2:$AS$506,MATCH(AD$1,'Tillförd energi'!$B$1:$AQ$1,0),FALSE)</f>
        <v>0</v>
      </c>
      <c r="AF428" s="73">
        <f>VLOOKUP($B428,'Tillförd energi'!$B$2:$AS$506,MATCH(AF$1,'Tillförd energi'!$B$1:$AQ$1,0),FALSE)</f>
        <v>0.04</v>
      </c>
      <c r="AH428" s="73">
        <f>IFERROR(VLOOKUP(B428,Miljö!$B$1:$S$476,9,FALSE)/1,0)</f>
        <v>0</v>
      </c>
      <c r="AJ428" s="81">
        <f>IFERROR(VLOOKUP($B428,Miljö!$B$1:$S$500,MATCH("hjälpel exklusive kraftvärme (GWh)",Miljö!$B$1:$V$1,0),FALSE)/1,"")</f>
        <v>0.04</v>
      </c>
      <c r="AK428" s="81">
        <f t="shared" si="66"/>
        <v>0.04</v>
      </c>
      <c r="AL428" s="81">
        <f>VLOOKUP($B428,'Slutlig allokering'!$B$2:$AL$462,MATCH("Hjälpel kraftvärme",'Slutlig allokering'!$B$2:$AL$2,0),FALSE)</f>
        <v>0</v>
      </c>
      <c r="AN428" s="73">
        <f t="shared" si="67"/>
        <v>28.348099999999999</v>
      </c>
      <c r="AO428" s="73">
        <f t="shared" si="68"/>
        <v>28.348099999999999</v>
      </c>
      <c r="AP428" s="73">
        <f>IF(ISERROR(1/VLOOKUP($B428,Leveranser!$B$1:$S$500,MATCH("såld värme (gwh)",Leveranser!$B$1:$S$1,0),FALSE)),"",VLOOKUP($B428,Leveranser!$B$1:$S$500,MATCH("såld värme (gwh)",Leveranser!$B$1:$S$1,0),FALSE))</f>
        <v>23.454999999999998</v>
      </c>
      <c r="AQ428" s="73">
        <f>VLOOKUP($B428,Leveranser!$B$1:$Y$500,MATCH("Totalt såld fjärrvärme till andra fjärrvärmeföretag",Leveranser!$B$1:$AA$1,0),FALSE)</f>
        <v>0</v>
      </c>
      <c r="AR428" s="73">
        <f>IF(ISERROR(1/VLOOKUP($B428,Miljö!$B$1:$S$500,MATCH("Såld mängd produktionsspecifik fjärrvärme (GWh)",Miljö!$B$1:$R$1,0),FALSE)),0,VLOOKUP($B428,Miljö!$B$1:$S$500,MATCH("Såld mängd produktionsspecifik fjärrvärme (GWh)",Miljö!$B$1:$R$1,0),FALSE))</f>
        <v>0</v>
      </c>
      <c r="AS428" s="82">
        <f t="shared" si="73"/>
        <v>0.82739231200680119</v>
      </c>
      <c r="AU428" s="73" t="str">
        <f>VLOOKUP($B428,'Miljövärden urval för publ'!$B$2:$I$486,7,FALSE)</f>
        <v>Ja</v>
      </c>
      <c r="AV428" s="73" t="str">
        <f>VLOOKUP($B428,'Miljövärden urval för publ'!$B$2:$I$486,6,FALSE)</f>
        <v>Nej</v>
      </c>
      <c r="AZ428" s="73">
        <f t="shared" si="69"/>
        <v>0.04</v>
      </c>
      <c r="BA428" s="73">
        <f t="shared" si="74"/>
        <v>0</v>
      </c>
      <c r="BB428" s="73">
        <f t="shared" si="70"/>
        <v>1.1842699999999999</v>
      </c>
      <c r="BC428" s="73">
        <f t="shared" si="71"/>
        <v>0</v>
      </c>
      <c r="BE428" s="73">
        <f t="shared" si="75"/>
        <v>0</v>
      </c>
      <c r="BF428" s="73">
        <f t="shared" si="76"/>
        <v>0</v>
      </c>
      <c r="BH428" s="73">
        <f t="shared" si="72"/>
        <v>1.1842699999999999</v>
      </c>
    </row>
    <row r="429" spans="1:60" ht="15" x14ac:dyDescent="0.25">
      <c r="A429" t="s">
        <v>550</v>
      </c>
      <c r="B429" t="s">
        <v>555</v>
      </c>
      <c r="C429" s="73">
        <f>VLOOKUP($B429,'Tillförd energi'!$B$2:$AS$506,MATCH(C$1,'Tillförd energi'!$B$1:$AQ$1,0),FALSE)</f>
        <v>0</v>
      </c>
      <c r="D429" s="73">
        <f>VLOOKUP($B429,'Tillförd energi'!$B$2:$AS$506,MATCH(D$1,'Tillförd energi'!$B$1:$AQ$1,0),FALSE)</f>
        <v>0.188</v>
      </c>
      <c r="E429" s="73">
        <f>VLOOKUP($B429,'Tillförd energi'!$B$2:$AS$506,MATCH(E$1,'Tillförd energi'!$B$1:$AQ$1,0),FALSE)</f>
        <v>0</v>
      </c>
      <c r="F429" s="73">
        <f>VLOOKUP($B429,'Tillförd energi'!$B$2:$AS$506,MATCH(F$1,'Tillförd energi'!$B$1:$AQ$1,0),FALSE)</f>
        <v>0</v>
      </c>
      <c r="G429" s="73">
        <f>VLOOKUP($B429,'Tillförd energi'!$B$2:$AS$506,MATCH(G$1,'Tillförd energi'!$B$1:$AQ$1,0),FALSE)</f>
        <v>0</v>
      </c>
      <c r="H429" s="73">
        <f>VLOOKUP($B429,'Tillförd energi'!$B$2:$AS$506,MATCH(H$1,'Tillförd energi'!$B$1:$AQ$1,0),FALSE)</f>
        <v>0</v>
      </c>
      <c r="I429" s="73">
        <f>VLOOKUP($B429,'Tillförd energi'!$B$2:$AS$506,MATCH(I$1,'Tillförd energi'!$B$1:$AQ$1,0),FALSE)</f>
        <v>0</v>
      </c>
      <c r="J429" s="73">
        <f>VLOOKUP($B429,'Tillförd energi'!$B$2:$AS$506,MATCH(J$1,'Tillförd energi'!$B$1:$AQ$1,0),FALSE)</f>
        <v>0</v>
      </c>
      <c r="K429" s="73">
        <f>VLOOKUP($B429,'Tillförd energi'!$B$2:$AS$506,MATCH(K$1,'Tillförd energi'!$B$1:$AQ$1,0),FALSE)</f>
        <v>0</v>
      </c>
      <c r="L429" s="73">
        <f>VLOOKUP($B429,'Tillförd energi'!$B$2:$AS$506,MATCH(L$1,'Tillförd energi'!$B$1:$AQ$1,0),FALSE)</f>
        <v>0</v>
      </c>
      <c r="M429" s="73">
        <f>VLOOKUP($B429,'Tillförd energi'!$B$2:$AS$506,MATCH(M$1,'Tillförd energi'!$B$1:$AQ$1,0),FALSE)</f>
        <v>0</v>
      </c>
      <c r="N429" s="73">
        <f>VLOOKUP($B429,'Tillförd energi'!$B$2:$AS$506,MATCH(N$1,'Tillförd energi'!$B$1:$AQ$1,0),FALSE)</f>
        <v>0</v>
      </c>
      <c r="O429" s="73">
        <f>VLOOKUP($B429,'Tillförd energi'!$B$2:$AS$506,MATCH(O$1,'Tillförd energi'!$B$1:$AQ$1,0),FALSE)</f>
        <v>3.181</v>
      </c>
      <c r="P429" s="73">
        <f>VLOOKUP($B429,'Tillförd energi'!$B$2:$AS$506,MATCH(P$1,'Tillförd energi'!$B$1:$AQ$1,0),FALSE)</f>
        <v>0</v>
      </c>
      <c r="Q429" s="73">
        <f>VLOOKUP($B429,'Tillförd energi'!$B$2:$AS$506,MATCH(Q$1,'Tillförd energi'!$B$1:$AQ$1,0),FALSE)</f>
        <v>0</v>
      </c>
      <c r="R429" s="73">
        <f>VLOOKUP($B429,'Tillförd energi'!$B$2:$AS$506,MATCH(R$1,'Tillförd energi'!$B$1:$AQ$1,0),FALSE)</f>
        <v>4.843</v>
      </c>
      <c r="S429" s="73">
        <f>VLOOKUP($B429,'Tillförd energi'!$B$2:$AS$506,MATCH(S$1,'Tillförd energi'!$B$1:$AQ$1,0),FALSE)</f>
        <v>0</v>
      </c>
      <c r="T429" s="73">
        <f>VLOOKUP($B429,'Tillförd energi'!$B$2:$AS$506,MATCH(T$1,'Tillförd energi'!$B$1:$AQ$1,0),FALSE)</f>
        <v>0</v>
      </c>
      <c r="U429" s="73">
        <f>VLOOKUP($B429,'Tillförd energi'!$B$2:$AS$506,MATCH(U$1,'Tillförd energi'!$B$1:$AQ$1,0),FALSE)</f>
        <v>0</v>
      </c>
      <c r="V429" s="73">
        <f>VLOOKUP($B429,'Tillförd energi'!$B$2:$AS$506,MATCH(V$1,'Tillförd energi'!$B$1:$AQ$1,0),FALSE)</f>
        <v>0</v>
      </c>
      <c r="W429" s="73">
        <f>VLOOKUP($B429,'Tillförd energi'!$B$2:$AS$506,MATCH(W$1,'Tillförd energi'!$B$1:$AQ$1,0),FALSE)</f>
        <v>0</v>
      </c>
      <c r="X429" s="73">
        <f>VLOOKUP($B429,'Tillförd energi'!$B$2:$AS$506,MATCH(X$1,'Tillförd energi'!$B$1:$AQ$1,0),FALSE)</f>
        <v>0</v>
      </c>
      <c r="Y429" s="73">
        <f>VLOOKUP($B429,'Tillförd energi'!$B$2:$AS$506,MATCH(Y$1,'Tillförd energi'!$B$1:$AQ$1,0),FALSE)</f>
        <v>0</v>
      </c>
      <c r="Z429" s="73">
        <f>VLOOKUP($B429,'Tillförd energi'!$B$2:$AS$506,MATCH(Z$1,'Tillförd energi'!$B$1:$AQ$1,0),FALSE)</f>
        <v>0</v>
      </c>
      <c r="AA429" s="73">
        <f>VLOOKUP($B429,'Tillförd energi'!$B$2:$AS$506,MATCH(AA$1,'Tillförd energi'!$B$1:$AQ$1,0),FALSE)</f>
        <v>0</v>
      </c>
      <c r="AB429" s="73">
        <f>VLOOKUP($B429,'Tillförd energi'!$B$2:$AS$506,MATCH(AB$1,'Tillförd energi'!$B$1:$AQ$1,0),FALSE)</f>
        <v>0</v>
      </c>
      <c r="AC429" s="73">
        <f>VLOOKUP($B429,'Tillförd energi'!$B$2:$AS$506,MATCH(AC$1,'Tillförd energi'!$B$1:$AQ$1,0),FALSE)</f>
        <v>0</v>
      </c>
      <c r="AD429" s="73">
        <f>VLOOKUP($B429,'Tillförd energi'!$B$2:$AS$506,MATCH(AD$1,'Tillförd energi'!$B$1:$AQ$1,0),FALSE)</f>
        <v>0</v>
      </c>
      <c r="AF429" s="73">
        <f>VLOOKUP($B429,'Tillförd energi'!$B$2:$AS$506,MATCH(AF$1,'Tillförd energi'!$B$1:$AQ$1,0),FALSE)</f>
        <v>0.13</v>
      </c>
      <c r="AH429" s="73">
        <f>IFERROR(VLOOKUP(B429,Miljö!$B$1:$S$476,9,FALSE)/1,0)</f>
        <v>0</v>
      </c>
      <c r="AJ429" s="81">
        <f>IFERROR(VLOOKUP($B429,Miljö!$B$1:$S$500,MATCH("hjälpel exklusive kraftvärme (GWh)",Miljö!$B$1:$V$1,0),FALSE)/1,"")</f>
        <v>0.13</v>
      </c>
      <c r="AK429" s="81">
        <f t="shared" si="66"/>
        <v>0.13</v>
      </c>
      <c r="AL429" s="81">
        <f>VLOOKUP($B429,'Slutlig allokering'!$B$2:$AL$462,MATCH("Hjälpel kraftvärme",'Slutlig allokering'!$B$2:$AL$2,0),FALSE)</f>
        <v>0</v>
      </c>
      <c r="AN429" s="73">
        <f t="shared" si="67"/>
        <v>8.3420000000000005</v>
      </c>
      <c r="AO429" s="73">
        <f t="shared" si="68"/>
        <v>8.3420000000000005</v>
      </c>
      <c r="AP429" s="73">
        <f>IF(ISERROR(1/VLOOKUP($B429,Leveranser!$B$1:$S$500,MATCH("såld värme (gwh)",Leveranser!$B$1:$S$1,0),FALSE)),"",VLOOKUP($B429,Leveranser!$B$1:$S$500,MATCH("såld värme (gwh)",Leveranser!$B$1:$S$1,0),FALSE))</f>
        <v>6.133</v>
      </c>
      <c r="AQ429" s="73">
        <f>VLOOKUP($B429,Leveranser!$B$1:$Y$500,MATCH("Totalt såld fjärrvärme till andra fjärrvärmeföretag",Leveranser!$B$1:$AA$1,0),FALSE)</f>
        <v>0</v>
      </c>
      <c r="AR429" s="73">
        <f>IF(ISERROR(1/VLOOKUP($B429,Miljö!$B$1:$S$500,MATCH("Såld mängd produktionsspecifik fjärrvärme (GWh)",Miljö!$B$1:$R$1,0),FALSE)),0,VLOOKUP($B429,Miljö!$B$1:$S$500,MATCH("Såld mängd produktionsspecifik fjärrvärme (GWh)",Miljö!$B$1:$R$1,0),FALSE))</f>
        <v>0</v>
      </c>
      <c r="AS429" s="82">
        <f t="shared" si="73"/>
        <v>0.73519539678734114</v>
      </c>
      <c r="AU429" s="73" t="str">
        <f>VLOOKUP($B429,'Miljövärden urval för publ'!$B$2:$I$486,7,FALSE)</f>
        <v>Ja</v>
      </c>
      <c r="AV429" s="73" t="str">
        <f>VLOOKUP($B429,'Miljövärden urval för publ'!$B$2:$I$486,6,FALSE)</f>
        <v>Nej</v>
      </c>
      <c r="AZ429" s="73">
        <f t="shared" si="69"/>
        <v>0.13</v>
      </c>
      <c r="BA429" s="73">
        <f t="shared" si="74"/>
        <v>0</v>
      </c>
      <c r="BB429" s="73">
        <f t="shared" si="70"/>
        <v>3.181</v>
      </c>
      <c r="BC429" s="73">
        <f t="shared" si="71"/>
        <v>4.843</v>
      </c>
      <c r="BE429" s="73">
        <f t="shared" si="75"/>
        <v>0</v>
      </c>
      <c r="BF429" s="73">
        <f t="shared" si="76"/>
        <v>0</v>
      </c>
      <c r="BH429" s="73">
        <f t="shared" si="72"/>
        <v>8.0240000000000009</v>
      </c>
    </row>
    <row r="430" spans="1:60" ht="15" x14ac:dyDescent="0.25">
      <c r="A430" t="s">
        <v>550</v>
      </c>
      <c r="B430" t="s">
        <v>556</v>
      </c>
      <c r="C430" s="73">
        <f>VLOOKUP($B430,'Tillförd energi'!$B$2:$AS$506,MATCH(C$1,'Tillförd energi'!$B$1:$AQ$1,0),FALSE)</f>
        <v>0</v>
      </c>
      <c r="D430" s="73">
        <f>VLOOKUP($B430,'Tillförd energi'!$B$2:$AS$506,MATCH(D$1,'Tillförd energi'!$B$1:$AQ$1,0),FALSE)</f>
        <v>0.42699999999999999</v>
      </c>
      <c r="E430" s="73">
        <f>VLOOKUP($B430,'Tillförd energi'!$B$2:$AS$506,MATCH(E$1,'Tillförd energi'!$B$1:$AQ$1,0),FALSE)</f>
        <v>0</v>
      </c>
      <c r="F430" s="73">
        <f>VLOOKUP($B430,'Tillförd energi'!$B$2:$AS$506,MATCH(F$1,'Tillförd energi'!$B$1:$AQ$1,0),FALSE)</f>
        <v>0</v>
      </c>
      <c r="G430" s="73">
        <f>VLOOKUP($B430,'Tillförd energi'!$B$2:$AS$506,MATCH(G$1,'Tillförd energi'!$B$1:$AQ$1,0),FALSE)</f>
        <v>0</v>
      </c>
      <c r="H430" s="73">
        <f>VLOOKUP($B430,'Tillförd energi'!$B$2:$AS$506,MATCH(H$1,'Tillförd energi'!$B$1:$AQ$1,0),FALSE)</f>
        <v>0</v>
      </c>
      <c r="I430" s="73">
        <f>VLOOKUP($B430,'Tillförd energi'!$B$2:$AS$506,MATCH(I$1,'Tillförd energi'!$B$1:$AQ$1,0),FALSE)</f>
        <v>0</v>
      </c>
      <c r="J430" s="73">
        <f>VLOOKUP($B430,'Tillförd energi'!$B$2:$AS$506,MATCH(J$1,'Tillförd energi'!$B$1:$AQ$1,0),FALSE)</f>
        <v>0</v>
      </c>
      <c r="K430" s="73">
        <f>VLOOKUP($B430,'Tillförd energi'!$B$2:$AS$506,MATCH(K$1,'Tillförd energi'!$B$1:$AQ$1,0),FALSE)</f>
        <v>0</v>
      </c>
      <c r="L430" s="73">
        <f>VLOOKUP($B430,'Tillförd energi'!$B$2:$AS$506,MATCH(L$1,'Tillförd energi'!$B$1:$AQ$1,0),FALSE)</f>
        <v>0</v>
      </c>
      <c r="M430" s="73">
        <f>VLOOKUP($B430,'Tillförd energi'!$B$2:$AS$506,MATCH(M$1,'Tillförd energi'!$B$1:$AQ$1,0),FALSE)</f>
        <v>0</v>
      </c>
      <c r="N430" s="73">
        <f>VLOOKUP($B430,'Tillförd energi'!$B$2:$AS$506,MATCH(N$1,'Tillförd energi'!$B$1:$AQ$1,0),FALSE)</f>
        <v>0</v>
      </c>
      <c r="O430" s="73">
        <f>VLOOKUP($B430,'Tillförd energi'!$B$2:$AS$506,MATCH(O$1,'Tillförd energi'!$B$1:$AQ$1,0),FALSE)</f>
        <v>0</v>
      </c>
      <c r="P430" s="73">
        <f>VLOOKUP($B430,'Tillförd energi'!$B$2:$AS$506,MATCH(P$1,'Tillförd energi'!$B$1:$AQ$1,0),FALSE)</f>
        <v>0</v>
      </c>
      <c r="Q430" s="73">
        <f>VLOOKUP($B430,'Tillförd energi'!$B$2:$AS$506,MATCH(Q$1,'Tillförd energi'!$B$1:$AQ$1,0),FALSE)</f>
        <v>3.9588199999999998</v>
      </c>
      <c r="R430" s="73">
        <f>VLOOKUP($B430,'Tillförd energi'!$B$2:$AS$506,MATCH(R$1,'Tillförd energi'!$B$1:$AQ$1,0),FALSE)</f>
        <v>0</v>
      </c>
      <c r="S430" s="73">
        <f>VLOOKUP($B430,'Tillförd energi'!$B$2:$AS$506,MATCH(S$1,'Tillförd energi'!$B$1:$AQ$1,0),FALSE)</f>
        <v>0</v>
      </c>
      <c r="T430" s="73">
        <f>VLOOKUP($B430,'Tillförd energi'!$B$2:$AS$506,MATCH(T$1,'Tillförd energi'!$B$1:$AQ$1,0),FALSE)</f>
        <v>0</v>
      </c>
      <c r="U430" s="73">
        <f>VLOOKUP($B430,'Tillförd energi'!$B$2:$AS$506,MATCH(U$1,'Tillförd energi'!$B$1:$AQ$1,0),FALSE)</f>
        <v>0</v>
      </c>
      <c r="V430" s="73">
        <f>VLOOKUP($B430,'Tillförd energi'!$B$2:$AS$506,MATCH(V$1,'Tillförd energi'!$B$1:$AQ$1,0),FALSE)</f>
        <v>0</v>
      </c>
      <c r="W430" s="73">
        <f>VLOOKUP($B430,'Tillförd energi'!$B$2:$AS$506,MATCH(W$1,'Tillförd energi'!$B$1:$AQ$1,0),FALSE)</f>
        <v>0</v>
      </c>
      <c r="X430" s="73">
        <f>VLOOKUP($B430,'Tillförd energi'!$B$2:$AS$506,MATCH(X$1,'Tillförd energi'!$B$1:$AQ$1,0),FALSE)</f>
        <v>0</v>
      </c>
      <c r="Y430" s="73">
        <f>VLOOKUP($B430,'Tillförd energi'!$B$2:$AS$506,MATCH(Y$1,'Tillförd energi'!$B$1:$AQ$1,0),FALSE)</f>
        <v>0</v>
      </c>
      <c r="Z430" s="73">
        <f>VLOOKUP($B430,'Tillförd energi'!$B$2:$AS$506,MATCH(Z$1,'Tillförd energi'!$B$1:$AQ$1,0),FALSE)</f>
        <v>0</v>
      </c>
      <c r="AA430" s="73">
        <f>VLOOKUP($B430,'Tillförd energi'!$B$2:$AS$506,MATCH(AA$1,'Tillförd energi'!$B$1:$AQ$1,0),FALSE)</f>
        <v>0</v>
      </c>
      <c r="AB430" s="73">
        <f>VLOOKUP($B430,'Tillförd energi'!$B$2:$AS$506,MATCH(AB$1,'Tillförd energi'!$B$1:$AQ$1,0),FALSE)</f>
        <v>0</v>
      </c>
      <c r="AC430" s="73">
        <f>VLOOKUP($B430,'Tillförd energi'!$B$2:$AS$506,MATCH(AC$1,'Tillförd energi'!$B$1:$AQ$1,0),FALSE)</f>
        <v>0</v>
      </c>
      <c r="AD430" s="73">
        <f>VLOOKUP($B430,'Tillförd energi'!$B$2:$AS$506,MATCH(AD$1,'Tillförd energi'!$B$1:$AQ$1,0),FALSE)</f>
        <v>0</v>
      </c>
      <c r="AF430" s="73">
        <f>VLOOKUP($B430,'Tillförd energi'!$B$2:$AS$506,MATCH(AF$1,'Tillförd energi'!$B$1:$AQ$1,0),FALSE)</f>
        <v>0.08</v>
      </c>
      <c r="AH430" s="73">
        <f>IFERROR(VLOOKUP(B430,Miljö!$B$1:$S$476,9,FALSE)/1,0)</f>
        <v>0</v>
      </c>
      <c r="AJ430" s="81">
        <f>IFERROR(VLOOKUP($B430,Miljö!$B$1:$S$500,MATCH("hjälpel exklusive kraftvärme (GWh)",Miljö!$B$1:$V$1,0),FALSE)/1,"")</f>
        <v>0.08</v>
      </c>
      <c r="AK430" s="81">
        <f t="shared" si="66"/>
        <v>0.08</v>
      </c>
      <c r="AL430" s="81">
        <f>VLOOKUP($B430,'Slutlig allokering'!$B$2:$AL$462,MATCH("Hjälpel kraftvärme",'Slutlig allokering'!$B$2:$AL$2,0),FALSE)</f>
        <v>0</v>
      </c>
      <c r="AN430" s="73">
        <f t="shared" si="67"/>
        <v>4.4658199999999999</v>
      </c>
      <c r="AO430" s="73">
        <f t="shared" si="68"/>
        <v>4.4658199999999999</v>
      </c>
      <c r="AP430" s="73">
        <f>IF(ISERROR(1/VLOOKUP($B430,Leveranser!$B$1:$S$500,MATCH("såld värme (gwh)",Leveranser!$B$1:$S$1,0),FALSE)),"",VLOOKUP($B430,Leveranser!$B$1:$S$500,MATCH("såld värme (gwh)",Leveranser!$B$1:$S$1,0),FALSE))</f>
        <v>3.6190000000000002</v>
      </c>
      <c r="AQ430" s="73">
        <f>VLOOKUP($B430,Leveranser!$B$1:$Y$500,MATCH("Totalt såld fjärrvärme till andra fjärrvärmeföretag",Leveranser!$B$1:$AA$1,0),FALSE)</f>
        <v>0</v>
      </c>
      <c r="AR430" s="73">
        <f>IF(ISERROR(1/VLOOKUP($B430,Miljö!$B$1:$S$500,MATCH("Såld mängd produktionsspecifik fjärrvärme (GWh)",Miljö!$B$1:$R$1,0),FALSE)),0,VLOOKUP($B430,Miljö!$B$1:$S$500,MATCH("Såld mängd produktionsspecifik fjärrvärme (GWh)",Miljö!$B$1:$R$1,0),FALSE))</f>
        <v>0</v>
      </c>
      <c r="AS430" s="82">
        <f t="shared" si="73"/>
        <v>0.8103774894644209</v>
      </c>
      <c r="AU430" s="73" t="str">
        <f>VLOOKUP($B430,'Miljövärden urval för publ'!$B$2:$I$486,7,FALSE)</f>
        <v>Ja</v>
      </c>
      <c r="AV430" s="73" t="str">
        <f>VLOOKUP($B430,'Miljövärden urval för publ'!$B$2:$I$486,6,FALSE)</f>
        <v>Nej</v>
      </c>
      <c r="AZ430" s="73">
        <f t="shared" si="69"/>
        <v>0.08</v>
      </c>
      <c r="BA430" s="73">
        <f t="shared" si="74"/>
        <v>0</v>
      </c>
      <c r="BB430" s="73">
        <f t="shared" si="70"/>
        <v>0</v>
      </c>
      <c r="BC430" s="73">
        <f t="shared" si="71"/>
        <v>3.9588199999999998</v>
      </c>
      <c r="BE430" s="73">
        <f t="shared" si="75"/>
        <v>0</v>
      </c>
      <c r="BF430" s="73">
        <f t="shared" si="76"/>
        <v>0</v>
      </c>
      <c r="BH430" s="73">
        <f t="shared" si="72"/>
        <v>3.9588199999999998</v>
      </c>
    </row>
    <row r="431" spans="1:60" ht="15" x14ac:dyDescent="0.25">
      <c r="A431" t="s">
        <v>550</v>
      </c>
      <c r="B431" t="s">
        <v>557</v>
      </c>
      <c r="C431" s="73">
        <f>VLOOKUP($B431,'Tillförd energi'!$B$2:$AS$506,MATCH(C$1,'Tillförd energi'!$B$1:$AQ$1,0),FALSE)</f>
        <v>0</v>
      </c>
      <c r="D431" s="73">
        <f>VLOOKUP($B431,'Tillförd energi'!$B$2:$AS$506,MATCH(D$1,'Tillförd energi'!$B$1:$AQ$1,0),FALSE)</f>
        <v>4.4999999999999998E-2</v>
      </c>
      <c r="E431" s="73">
        <f>VLOOKUP($B431,'Tillförd energi'!$B$2:$AS$506,MATCH(E$1,'Tillförd energi'!$B$1:$AQ$1,0),FALSE)</f>
        <v>0.17</v>
      </c>
      <c r="F431" s="73">
        <f>VLOOKUP($B431,'Tillförd energi'!$B$2:$AS$506,MATCH(F$1,'Tillförd energi'!$B$1:$AQ$1,0),FALSE)</f>
        <v>0</v>
      </c>
      <c r="G431" s="73">
        <f>VLOOKUP($B431,'Tillförd energi'!$B$2:$AS$506,MATCH(G$1,'Tillförd energi'!$B$1:$AQ$1,0),FALSE)</f>
        <v>0</v>
      </c>
      <c r="H431" s="73">
        <f>VLOOKUP($B431,'Tillförd energi'!$B$2:$AS$506,MATCH(H$1,'Tillförd energi'!$B$1:$AQ$1,0),FALSE)</f>
        <v>0</v>
      </c>
      <c r="I431" s="73">
        <f>VLOOKUP($B431,'Tillförd energi'!$B$2:$AS$506,MATCH(I$1,'Tillförd energi'!$B$1:$AQ$1,0),FALSE)</f>
        <v>0</v>
      </c>
      <c r="J431" s="73">
        <f>VLOOKUP($B431,'Tillförd energi'!$B$2:$AS$506,MATCH(J$1,'Tillförd energi'!$B$1:$AQ$1,0),FALSE)</f>
        <v>0</v>
      </c>
      <c r="K431" s="73">
        <f>VLOOKUP($B431,'Tillförd energi'!$B$2:$AS$506,MATCH(K$1,'Tillförd energi'!$B$1:$AQ$1,0),FALSE)</f>
        <v>0</v>
      </c>
      <c r="L431" s="73">
        <f>VLOOKUP($B431,'Tillförd energi'!$B$2:$AS$506,MATCH(L$1,'Tillförd energi'!$B$1:$AQ$1,0),FALSE)</f>
        <v>0</v>
      </c>
      <c r="M431" s="73">
        <f>VLOOKUP($B431,'Tillförd energi'!$B$2:$AS$506,MATCH(M$1,'Tillförd energi'!$B$1:$AQ$1,0),FALSE)</f>
        <v>0</v>
      </c>
      <c r="N431" s="73">
        <f>VLOOKUP($B431,'Tillförd energi'!$B$2:$AS$506,MATCH(N$1,'Tillförd energi'!$B$1:$AQ$1,0),FALSE)</f>
        <v>38.813000000000002</v>
      </c>
      <c r="O431" s="73">
        <f>VLOOKUP($B431,'Tillförd energi'!$B$2:$AS$506,MATCH(O$1,'Tillförd energi'!$B$1:$AQ$1,0),FALSE)</f>
        <v>45.652700000000003</v>
      </c>
      <c r="P431" s="73">
        <f>VLOOKUP($B431,'Tillförd energi'!$B$2:$AS$506,MATCH(P$1,'Tillförd energi'!$B$1:$AQ$1,0),FALSE)</f>
        <v>0</v>
      </c>
      <c r="Q431" s="73">
        <f>VLOOKUP($B431,'Tillförd energi'!$B$2:$AS$506,MATCH(Q$1,'Tillförd energi'!$B$1:$AQ$1,0),FALSE)</f>
        <v>4.2809999999999997</v>
      </c>
      <c r="R431" s="73">
        <f>VLOOKUP($B431,'Tillförd energi'!$B$2:$AS$506,MATCH(R$1,'Tillförd energi'!$B$1:$AQ$1,0),FALSE)</f>
        <v>0.38300000000000001</v>
      </c>
      <c r="S431" s="73">
        <f>VLOOKUP($B431,'Tillförd energi'!$B$2:$AS$506,MATCH(S$1,'Tillförd energi'!$B$1:$AQ$1,0),FALSE)</f>
        <v>0</v>
      </c>
      <c r="T431" s="73">
        <f>VLOOKUP($B431,'Tillförd energi'!$B$2:$AS$506,MATCH(T$1,'Tillförd energi'!$B$1:$AQ$1,0),FALSE)</f>
        <v>0</v>
      </c>
      <c r="U431" s="73">
        <f>VLOOKUP($B431,'Tillförd energi'!$B$2:$AS$506,MATCH(U$1,'Tillförd energi'!$B$1:$AQ$1,0),FALSE)</f>
        <v>0</v>
      </c>
      <c r="V431" s="73">
        <f>VLOOKUP($B431,'Tillförd energi'!$B$2:$AS$506,MATCH(V$1,'Tillförd energi'!$B$1:$AQ$1,0),FALSE)</f>
        <v>0</v>
      </c>
      <c r="W431" s="73">
        <f>VLOOKUP($B431,'Tillförd energi'!$B$2:$AS$506,MATCH(W$1,'Tillförd energi'!$B$1:$AQ$1,0),FALSE)</f>
        <v>0</v>
      </c>
      <c r="X431" s="73">
        <f>VLOOKUP($B431,'Tillförd energi'!$B$2:$AS$506,MATCH(X$1,'Tillförd energi'!$B$1:$AQ$1,0),FALSE)</f>
        <v>0</v>
      </c>
      <c r="Y431" s="73">
        <f>VLOOKUP($B431,'Tillförd energi'!$B$2:$AS$506,MATCH(Y$1,'Tillförd energi'!$B$1:$AQ$1,0),FALSE)</f>
        <v>7.5750000000000002</v>
      </c>
      <c r="Z431" s="73">
        <f>VLOOKUP($B431,'Tillförd energi'!$B$2:$AS$506,MATCH(Z$1,'Tillförd energi'!$B$1:$AQ$1,0),FALSE)</f>
        <v>0</v>
      </c>
      <c r="AA431" s="73">
        <f>VLOOKUP($B431,'Tillförd energi'!$B$2:$AS$506,MATCH(AA$1,'Tillförd energi'!$B$1:$AQ$1,0),FALSE)</f>
        <v>0</v>
      </c>
      <c r="AB431" s="73">
        <f>VLOOKUP($B431,'Tillförd energi'!$B$2:$AS$506,MATCH(AB$1,'Tillförd energi'!$B$1:$AQ$1,0),FALSE)</f>
        <v>10.202</v>
      </c>
      <c r="AC431" s="73">
        <f>VLOOKUP($B431,'Tillförd energi'!$B$2:$AS$506,MATCH(AC$1,'Tillförd energi'!$B$1:$AQ$1,0),FALSE)</f>
        <v>26.597000000000001</v>
      </c>
      <c r="AD431" s="73">
        <f>VLOOKUP($B431,'Tillförd energi'!$B$2:$AS$506,MATCH(AD$1,'Tillförd energi'!$B$1:$AQ$1,0),FALSE)</f>
        <v>0</v>
      </c>
      <c r="AF431" s="73">
        <f>VLOOKUP($B431,'Tillförd energi'!$B$2:$AS$506,MATCH(AF$1,'Tillförd energi'!$B$1:$AQ$1,0),FALSE)</f>
        <v>2.39</v>
      </c>
      <c r="AH431" s="73">
        <f>IFERROR(VLOOKUP(B431,Miljö!$B$1:$S$476,9,FALSE)/1,0)</f>
        <v>0</v>
      </c>
      <c r="AJ431" s="81">
        <f>IFERROR(VLOOKUP($B431,Miljö!$B$1:$S$500,MATCH("hjälpel exklusive kraftvärme (GWh)",Miljö!$B$1:$V$1,0),FALSE)/1,"")</f>
        <v>2.39</v>
      </c>
      <c r="AK431" s="81">
        <f t="shared" si="66"/>
        <v>2.39</v>
      </c>
      <c r="AL431" s="81">
        <f>VLOOKUP($B431,'Slutlig allokering'!$B$2:$AL$462,MATCH("Hjälpel kraftvärme",'Slutlig allokering'!$B$2:$AL$2,0),FALSE)</f>
        <v>0</v>
      </c>
      <c r="AN431" s="73">
        <f t="shared" si="67"/>
        <v>136.1087</v>
      </c>
      <c r="AO431" s="73">
        <f t="shared" si="68"/>
        <v>136.1087</v>
      </c>
      <c r="AP431" s="73">
        <f>IF(ISERROR(1/VLOOKUP($B431,Leveranser!$B$1:$S$500,MATCH("såld värme (gwh)",Leveranser!$B$1:$S$1,0),FALSE)),"",VLOOKUP($B431,Leveranser!$B$1:$S$500,MATCH("såld värme (gwh)",Leveranser!$B$1:$S$1,0),FALSE))</f>
        <v>106.328</v>
      </c>
      <c r="AQ431" s="73">
        <f>VLOOKUP($B431,Leveranser!$B$1:$Y$500,MATCH("Totalt såld fjärrvärme till andra fjärrvärmeföretag",Leveranser!$B$1:$AA$1,0),FALSE)</f>
        <v>0</v>
      </c>
      <c r="AR431" s="73">
        <f>IF(ISERROR(1/VLOOKUP($B431,Miljö!$B$1:$S$500,MATCH("Såld mängd produktionsspecifik fjärrvärme (GWh)",Miljö!$B$1:$R$1,0),FALSE)),0,VLOOKUP($B431,Miljö!$B$1:$S$500,MATCH("Såld mängd produktionsspecifik fjärrvärme (GWh)",Miljö!$B$1:$R$1,0),FALSE))</f>
        <v>0</v>
      </c>
      <c r="AS431" s="82">
        <f t="shared" si="73"/>
        <v>0.78119914450729455</v>
      </c>
      <c r="AU431" s="73" t="str">
        <f>VLOOKUP($B431,'Miljövärden urval för publ'!$B$2:$I$486,7,FALSE)</f>
        <v>Ja</v>
      </c>
      <c r="AV431" s="73" t="str">
        <f>VLOOKUP($B431,'Miljövärden urval för publ'!$B$2:$I$486,6,FALSE)</f>
        <v>Nej</v>
      </c>
      <c r="AZ431" s="73">
        <f t="shared" si="69"/>
        <v>9.9649999999999999</v>
      </c>
      <c r="BA431" s="73">
        <f t="shared" si="74"/>
        <v>0</v>
      </c>
      <c r="BB431" s="73">
        <f t="shared" si="70"/>
        <v>84.465699999999998</v>
      </c>
      <c r="BC431" s="73">
        <f t="shared" si="71"/>
        <v>4.6639999999999997</v>
      </c>
      <c r="BE431" s="73">
        <f t="shared" si="75"/>
        <v>0</v>
      </c>
      <c r="BF431" s="73">
        <f t="shared" si="76"/>
        <v>0</v>
      </c>
      <c r="BH431" s="73">
        <f t="shared" si="72"/>
        <v>89.1297</v>
      </c>
    </row>
    <row r="432" spans="1:60" ht="15" x14ac:dyDescent="0.25">
      <c r="A432" t="s">
        <v>550</v>
      </c>
      <c r="B432" t="s">
        <v>558</v>
      </c>
      <c r="C432" s="73">
        <f>VLOOKUP($B432,'Tillförd energi'!$B$2:$AS$506,MATCH(C$1,'Tillförd energi'!$B$1:$AQ$1,0),FALSE)</f>
        <v>0</v>
      </c>
      <c r="D432" s="73">
        <f>VLOOKUP($B432,'Tillförd energi'!$B$2:$AS$506,MATCH(D$1,'Tillförd energi'!$B$1:$AQ$1,0),FALSE)</f>
        <v>2.2509999999999999</v>
      </c>
      <c r="E432" s="73">
        <f>VLOOKUP($B432,'Tillförd energi'!$B$2:$AS$506,MATCH(E$1,'Tillförd energi'!$B$1:$AQ$1,0),FALSE)</f>
        <v>0</v>
      </c>
      <c r="F432" s="73">
        <f>VLOOKUP($B432,'Tillförd energi'!$B$2:$AS$506,MATCH(F$1,'Tillförd energi'!$B$1:$AQ$1,0),FALSE)</f>
        <v>0</v>
      </c>
      <c r="G432" s="73">
        <f>VLOOKUP($B432,'Tillförd energi'!$B$2:$AS$506,MATCH(G$1,'Tillförd energi'!$B$1:$AQ$1,0),FALSE)</f>
        <v>0</v>
      </c>
      <c r="H432" s="73">
        <f>VLOOKUP($B432,'Tillförd energi'!$B$2:$AS$506,MATCH(H$1,'Tillförd energi'!$B$1:$AQ$1,0),FALSE)</f>
        <v>0</v>
      </c>
      <c r="I432" s="73">
        <f>VLOOKUP($B432,'Tillförd energi'!$B$2:$AS$506,MATCH(I$1,'Tillförd energi'!$B$1:$AQ$1,0),FALSE)</f>
        <v>0</v>
      </c>
      <c r="J432" s="73">
        <f>VLOOKUP($B432,'Tillförd energi'!$B$2:$AS$506,MATCH(J$1,'Tillförd energi'!$B$1:$AQ$1,0),FALSE)</f>
        <v>4.6566599999999996</v>
      </c>
      <c r="K432" s="73">
        <f>VLOOKUP($B432,'Tillförd energi'!$B$2:$AS$506,MATCH(K$1,'Tillförd energi'!$B$1:$AQ$1,0),FALSE)</f>
        <v>0</v>
      </c>
      <c r="L432" s="73">
        <f>VLOOKUP($B432,'Tillförd energi'!$B$2:$AS$506,MATCH(L$1,'Tillförd energi'!$B$1:$AQ$1,0),FALSE)</f>
        <v>47.786799999999999</v>
      </c>
      <c r="M432" s="73">
        <f>VLOOKUP($B432,'Tillförd energi'!$B$2:$AS$506,MATCH(M$1,'Tillförd energi'!$B$1:$AQ$1,0),FALSE)</f>
        <v>30.1388</v>
      </c>
      <c r="N432" s="73">
        <f>VLOOKUP($B432,'Tillförd energi'!$B$2:$AS$506,MATCH(N$1,'Tillförd energi'!$B$1:$AQ$1,0),FALSE)</f>
        <v>17.6084</v>
      </c>
      <c r="O432" s="73">
        <f>VLOOKUP($B432,'Tillförd energi'!$B$2:$AS$506,MATCH(O$1,'Tillförd energi'!$B$1:$AQ$1,0),FALSE)</f>
        <v>0</v>
      </c>
      <c r="P432" s="73">
        <f>VLOOKUP($B432,'Tillförd energi'!$B$2:$AS$506,MATCH(P$1,'Tillförd energi'!$B$1:$AQ$1,0),FALSE)</f>
        <v>0.94966899999999999</v>
      </c>
      <c r="Q432" s="73">
        <f>VLOOKUP($B432,'Tillförd energi'!$B$2:$AS$506,MATCH(Q$1,'Tillförd energi'!$B$1:$AQ$1,0),FALSE)</f>
        <v>0</v>
      </c>
      <c r="R432" s="73">
        <f>VLOOKUP($B432,'Tillförd energi'!$B$2:$AS$506,MATCH(R$1,'Tillförd energi'!$B$1:$AQ$1,0),FALSE)</f>
        <v>0</v>
      </c>
      <c r="S432" s="73">
        <f>VLOOKUP($B432,'Tillförd energi'!$B$2:$AS$506,MATCH(S$1,'Tillförd energi'!$B$1:$AQ$1,0),FALSE)</f>
        <v>0</v>
      </c>
      <c r="T432" s="73">
        <f>VLOOKUP($B432,'Tillförd energi'!$B$2:$AS$506,MATCH(T$1,'Tillförd energi'!$B$1:$AQ$1,0),FALSE)</f>
        <v>0</v>
      </c>
      <c r="U432" s="73">
        <f>VLOOKUP($B432,'Tillförd energi'!$B$2:$AS$506,MATCH(U$1,'Tillförd energi'!$B$1:$AQ$1,0),FALSE)</f>
        <v>9.5129999999999999</v>
      </c>
      <c r="V432" s="73">
        <f>VLOOKUP($B432,'Tillförd energi'!$B$2:$AS$506,MATCH(V$1,'Tillförd energi'!$B$1:$AQ$1,0),FALSE)</f>
        <v>0</v>
      </c>
      <c r="W432" s="73">
        <f>VLOOKUP($B432,'Tillförd energi'!$B$2:$AS$506,MATCH(W$1,'Tillförd energi'!$B$1:$AQ$1,0),FALSE)</f>
        <v>0</v>
      </c>
      <c r="X432" s="73">
        <f>VLOOKUP($B432,'Tillförd energi'!$B$2:$AS$506,MATCH(X$1,'Tillförd energi'!$B$1:$AQ$1,0),FALSE)</f>
        <v>0</v>
      </c>
      <c r="Y432" s="73">
        <f>VLOOKUP($B432,'Tillförd energi'!$B$2:$AS$506,MATCH(Y$1,'Tillförd energi'!$B$1:$AQ$1,0),FALSE)</f>
        <v>0</v>
      </c>
      <c r="Z432" s="73">
        <f>VLOOKUP($B432,'Tillförd energi'!$B$2:$AS$506,MATCH(Z$1,'Tillförd energi'!$B$1:$AQ$1,0),FALSE)</f>
        <v>0</v>
      </c>
      <c r="AA432" s="73">
        <f>VLOOKUP($B432,'Tillförd energi'!$B$2:$AS$506,MATCH(AA$1,'Tillförd energi'!$B$1:$AQ$1,0),FALSE)</f>
        <v>0</v>
      </c>
      <c r="AB432" s="73">
        <f>VLOOKUP($B432,'Tillförd energi'!$B$2:$AS$506,MATCH(AB$1,'Tillförd energi'!$B$1:$AQ$1,0),FALSE)</f>
        <v>34.844999999999999</v>
      </c>
      <c r="AC432" s="73">
        <f>VLOOKUP($B432,'Tillförd energi'!$B$2:$AS$506,MATCH(AC$1,'Tillförd energi'!$B$1:$AQ$1,0),FALSE)</f>
        <v>0</v>
      </c>
      <c r="AD432" s="73">
        <f>VLOOKUP($B432,'Tillförd energi'!$B$2:$AS$506,MATCH(AD$1,'Tillförd energi'!$B$1:$AQ$1,0),FALSE)</f>
        <v>0</v>
      </c>
      <c r="AF432" s="73">
        <f>VLOOKUP($B432,'Tillförd energi'!$B$2:$AS$506,MATCH(AF$1,'Tillförd energi'!$B$1:$AQ$1,0),FALSE)</f>
        <v>5.42</v>
      </c>
      <c r="AH432" s="73">
        <f>IFERROR(VLOOKUP(B432,Miljö!$B$1:$S$476,9,FALSE)/1,0)</f>
        <v>0</v>
      </c>
      <c r="AJ432" s="81">
        <f>IFERROR(VLOOKUP($B432,Miljö!$B$1:$S$500,MATCH("hjälpel exklusive kraftvärme (GWh)",Miljö!$B$1:$V$1,0),FALSE)/1,"")</f>
        <v>5.42</v>
      </c>
      <c r="AK432" s="81">
        <f t="shared" si="66"/>
        <v>5.42</v>
      </c>
      <c r="AL432" s="81">
        <f>VLOOKUP($B432,'Slutlig allokering'!$B$2:$AL$462,MATCH("Hjälpel kraftvärme",'Slutlig allokering'!$B$2:$AL$2,0),FALSE)</f>
        <v>0</v>
      </c>
      <c r="AN432" s="73">
        <f t="shared" si="67"/>
        <v>153.16932899999998</v>
      </c>
      <c r="AO432" s="73">
        <f t="shared" si="68"/>
        <v>153.16932899999998</v>
      </c>
      <c r="AP432" s="73">
        <f>IF(ISERROR(1/VLOOKUP($B432,Leveranser!$B$1:$S$500,MATCH("såld värme (gwh)",Leveranser!$B$1:$S$1,0),FALSE)),"",VLOOKUP($B432,Leveranser!$B$1:$S$500,MATCH("såld värme (gwh)",Leveranser!$B$1:$S$1,0),FALSE))</f>
        <v>127.238</v>
      </c>
      <c r="AQ432" s="73">
        <f>VLOOKUP($B432,Leveranser!$B$1:$Y$500,MATCH("Totalt såld fjärrvärme till andra fjärrvärmeföretag",Leveranser!$B$1:$AA$1,0),FALSE)</f>
        <v>0</v>
      </c>
      <c r="AR432" s="73">
        <f>IF(ISERROR(1/VLOOKUP($B432,Miljö!$B$1:$S$500,MATCH("Såld mängd produktionsspecifik fjärrvärme (GWh)",Miljö!$B$1:$R$1,0),FALSE)),0,VLOOKUP($B432,Miljö!$B$1:$S$500,MATCH("Såld mängd produktionsspecifik fjärrvärme (GWh)",Miljö!$B$1:$R$1,0),FALSE))</f>
        <v>0</v>
      </c>
      <c r="AS432" s="82">
        <f t="shared" si="73"/>
        <v>0.83070155644541621</v>
      </c>
      <c r="AU432" s="73" t="str">
        <f>VLOOKUP($B432,'Miljövärden urval för publ'!$B$2:$I$486,7,FALSE)</f>
        <v>Ja</v>
      </c>
      <c r="AV432" s="73" t="str">
        <f>VLOOKUP($B432,'Miljövärden urval för publ'!$B$2:$I$486,6,FALSE)</f>
        <v>Nej</v>
      </c>
      <c r="AZ432" s="73">
        <f t="shared" si="69"/>
        <v>5.42</v>
      </c>
      <c r="BA432" s="73">
        <f t="shared" si="74"/>
        <v>0</v>
      </c>
      <c r="BB432" s="73">
        <f t="shared" si="70"/>
        <v>96.483669000000006</v>
      </c>
      <c r="BC432" s="73">
        <f t="shared" si="71"/>
        <v>0</v>
      </c>
      <c r="BE432" s="73">
        <f t="shared" si="75"/>
        <v>0</v>
      </c>
      <c r="BF432" s="73">
        <f t="shared" si="76"/>
        <v>0</v>
      </c>
      <c r="BH432" s="73">
        <f t="shared" si="72"/>
        <v>105.99666900000001</v>
      </c>
    </row>
    <row r="433" spans="1:60" ht="15" x14ac:dyDescent="0.25">
      <c r="A433" t="s">
        <v>550</v>
      </c>
      <c r="B433" t="s">
        <v>559</v>
      </c>
      <c r="C433" s="73">
        <f>VLOOKUP($B433,'Tillförd energi'!$B$2:$AS$506,MATCH(C$1,'Tillförd energi'!$B$1:$AQ$1,0),FALSE)</f>
        <v>0</v>
      </c>
      <c r="D433" s="73">
        <f>VLOOKUP($B433,'Tillförd energi'!$B$2:$AS$506,MATCH(D$1,'Tillförd energi'!$B$1:$AQ$1,0),FALSE)</f>
        <v>1.083</v>
      </c>
      <c r="E433" s="73">
        <f>VLOOKUP($B433,'Tillförd energi'!$B$2:$AS$506,MATCH(E$1,'Tillförd energi'!$B$1:$AQ$1,0),FALSE)</f>
        <v>0</v>
      </c>
      <c r="F433" s="73">
        <f>VLOOKUP($B433,'Tillförd energi'!$B$2:$AS$506,MATCH(F$1,'Tillförd energi'!$B$1:$AQ$1,0),FALSE)</f>
        <v>0</v>
      </c>
      <c r="G433" s="73">
        <f>VLOOKUP($B433,'Tillförd energi'!$B$2:$AS$506,MATCH(G$1,'Tillförd energi'!$B$1:$AQ$1,0),FALSE)</f>
        <v>0</v>
      </c>
      <c r="H433" s="73">
        <f>VLOOKUP($B433,'Tillförd energi'!$B$2:$AS$506,MATCH(H$1,'Tillförd energi'!$B$1:$AQ$1,0),FALSE)</f>
        <v>0</v>
      </c>
      <c r="I433" s="73">
        <f>VLOOKUP($B433,'Tillförd energi'!$B$2:$AS$506,MATCH(I$1,'Tillförd energi'!$B$1:$AQ$1,0),FALSE)</f>
        <v>0</v>
      </c>
      <c r="J433" s="73">
        <f>VLOOKUP($B433,'Tillförd energi'!$B$2:$AS$506,MATCH(J$1,'Tillförd energi'!$B$1:$AQ$1,0),FALSE)</f>
        <v>0</v>
      </c>
      <c r="K433" s="73">
        <f>VLOOKUP($B433,'Tillförd energi'!$B$2:$AS$506,MATCH(K$1,'Tillförd energi'!$B$1:$AQ$1,0),FALSE)</f>
        <v>0</v>
      </c>
      <c r="L433" s="73">
        <f>VLOOKUP($B433,'Tillförd energi'!$B$2:$AS$506,MATCH(L$1,'Tillförd energi'!$B$1:$AQ$1,0),FALSE)</f>
        <v>6.6829999999999998</v>
      </c>
      <c r="M433" s="73">
        <f>VLOOKUP($B433,'Tillförd energi'!$B$2:$AS$506,MATCH(M$1,'Tillförd energi'!$B$1:$AQ$1,0),FALSE)</f>
        <v>0</v>
      </c>
      <c r="N433" s="73">
        <f>VLOOKUP($B433,'Tillförd energi'!$B$2:$AS$506,MATCH(N$1,'Tillförd energi'!$B$1:$AQ$1,0),FALSE)</f>
        <v>0</v>
      </c>
      <c r="O433" s="73">
        <f>VLOOKUP($B433,'Tillförd energi'!$B$2:$AS$506,MATCH(O$1,'Tillförd energi'!$B$1:$AQ$1,0),FALSE)</f>
        <v>0</v>
      </c>
      <c r="P433" s="73">
        <f>VLOOKUP($B433,'Tillförd energi'!$B$2:$AS$506,MATCH(P$1,'Tillförd energi'!$B$1:$AQ$1,0),FALSE)</f>
        <v>33.390999999999998</v>
      </c>
      <c r="Q433" s="73">
        <f>VLOOKUP($B433,'Tillförd energi'!$B$2:$AS$506,MATCH(Q$1,'Tillförd energi'!$B$1:$AQ$1,0),FALSE)</f>
        <v>0</v>
      </c>
      <c r="R433" s="73">
        <f>VLOOKUP($B433,'Tillförd energi'!$B$2:$AS$506,MATCH(R$1,'Tillförd energi'!$B$1:$AQ$1,0),FALSE)</f>
        <v>0</v>
      </c>
      <c r="S433" s="73">
        <f>VLOOKUP($B433,'Tillförd energi'!$B$2:$AS$506,MATCH(S$1,'Tillförd energi'!$B$1:$AQ$1,0),FALSE)</f>
        <v>0</v>
      </c>
      <c r="T433" s="73">
        <f>VLOOKUP($B433,'Tillförd energi'!$B$2:$AS$506,MATCH(T$1,'Tillförd energi'!$B$1:$AQ$1,0),FALSE)</f>
        <v>0</v>
      </c>
      <c r="U433" s="73">
        <f>VLOOKUP($B433,'Tillförd energi'!$B$2:$AS$506,MATCH(U$1,'Tillförd energi'!$B$1:$AQ$1,0),FALSE)</f>
        <v>0</v>
      </c>
      <c r="V433" s="73">
        <f>VLOOKUP($B433,'Tillförd energi'!$B$2:$AS$506,MATCH(V$1,'Tillförd energi'!$B$1:$AQ$1,0),FALSE)</f>
        <v>0</v>
      </c>
      <c r="W433" s="73">
        <f>VLOOKUP($B433,'Tillförd energi'!$B$2:$AS$506,MATCH(W$1,'Tillförd energi'!$B$1:$AQ$1,0),FALSE)</f>
        <v>0</v>
      </c>
      <c r="X433" s="73">
        <f>VLOOKUP($B433,'Tillförd energi'!$B$2:$AS$506,MATCH(X$1,'Tillförd energi'!$B$1:$AQ$1,0),FALSE)</f>
        <v>0</v>
      </c>
      <c r="Y433" s="73">
        <f>VLOOKUP($B433,'Tillförd energi'!$B$2:$AS$506,MATCH(Y$1,'Tillförd energi'!$B$1:$AQ$1,0),FALSE)</f>
        <v>0</v>
      </c>
      <c r="Z433" s="73">
        <f>VLOOKUP($B433,'Tillförd energi'!$B$2:$AS$506,MATCH(Z$1,'Tillförd energi'!$B$1:$AQ$1,0),FALSE)</f>
        <v>0</v>
      </c>
      <c r="AA433" s="73">
        <f>VLOOKUP($B433,'Tillförd energi'!$B$2:$AS$506,MATCH(AA$1,'Tillförd energi'!$B$1:$AQ$1,0),FALSE)</f>
        <v>0</v>
      </c>
      <c r="AB433" s="73">
        <f>VLOOKUP($B433,'Tillförd energi'!$B$2:$AS$506,MATCH(AB$1,'Tillförd energi'!$B$1:$AQ$1,0),FALSE)</f>
        <v>7.8019999999999996</v>
      </c>
      <c r="AC433" s="73">
        <f>VLOOKUP($B433,'Tillförd energi'!$B$2:$AS$506,MATCH(AC$1,'Tillförd energi'!$B$1:$AQ$1,0),FALSE)</f>
        <v>4.9560000000000004</v>
      </c>
      <c r="AD433" s="73">
        <f>VLOOKUP($B433,'Tillförd energi'!$B$2:$AS$506,MATCH(AD$1,'Tillförd energi'!$B$1:$AQ$1,0),FALSE)</f>
        <v>0</v>
      </c>
      <c r="AF433" s="73">
        <f>VLOOKUP($B433,'Tillförd energi'!$B$2:$AS$506,MATCH(AF$1,'Tillförd energi'!$B$1:$AQ$1,0),FALSE)</f>
        <v>0.97699999999999998</v>
      </c>
      <c r="AH433" s="73">
        <f>IFERROR(VLOOKUP(B433,Miljö!$B$1:$S$476,9,FALSE)/1,0)</f>
        <v>0</v>
      </c>
      <c r="AJ433" s="81">
        <f>IFERROR(VLOOKUP($B433,Miljö!$B$1:$S$500,MATCH("hjälpel exklusive kraftvärme (GWh)",Miljö!$B$1:$V$1,0),FALSE)/1,"")</f>
        <v>0.97699999999999998</v>
      </c>
      <c r="AK433" s="81">
        <f t="shared" si="66"/>
        <v>0.97699999999999998</v>
      </c>
      <c r="AL433" s="81">
        <f>VLOOKUP($B433,'Slutlig allokering'!$B$2:$AL$462,MATCH("Hjälpel kraftvärme",'Slutlig allokering'!$B$2:$AL$2,0),FALSE)</f>
        <v>0</v>
      </c>
      <c r="AN433" s="73">
        <f t="shared" si="67"/>
        <v>54.891999999999996</v>
      </c>
      <c r="AO433" s="73">
        <f t="shared" si="68"/>
        <v>54.891999999999996</v>
      </c>
      <c r="AP433" s="73">
        <f>IF(ISERROR(1/VLOOKUP($B433,Leveranser!$B$1:$S$500,MATCH("såld värme (gwh)",Leveranser!$B$1:$S$1,0),FALSE)),"",VLOOKUP($B433,Leveranser!$B$1:$S$500,MATCH("såld värme (gwh)",Leveranser!$B$1:$S$1,0),FALSE))</f>
        <v>41.853999999999999</v>
      </c>
      <c r="AQ433" s="73">
        <f>VLOOKUP($B433,Leveranser!$B$1:$Y$500,MATCH("Totalt såld fjärrvärme till andra fjärrvärmeföretag",Leveranser!$B$1:$AA$1,0),FALSE)</f>
        <v>0</v>
      </c>
      <c r="AR433" s="73">
        <f>IF(ISERROR(1/VLOOKUP($B433,Miljö!$B$1:$S$500,MATCH("Såld mängd produktionsspecifik fjärrvärme (GWh)",Miljö!$B$1:$R$1,0),FALSE)),0,VLOOKUP($B433,Miljö!$B$1:$S$500,MATCH("Såld mängd produktionsspecifik fjärrvärme (GWh)",Miljö!$B$1:$R$1,0),FALSE))</f>
        <v>0</v>
      </c>
      <c r="AS433" s="82">
        <f t="shared" si="73"/>
        <v>0.76247904977045844</v>
      </c>
      <c r="AU433" s="73" t="str">
        <f>VLOOKUP($B433,'Miljövärden urval för publ'!$B$2:$I$486,7,FALSE)</f>
        <v>Ja</v>
      </c>
      <c r="AV433" s="73" t="str">
        <f>VLOOKUP($B433,'Miljövärden urval för publ'!$B$2:$I$486,6,FALSE)</f>
        <v>Nej</v>
      </c>
      <c r="AZ433" s="73">
        <f t="shared" si="69"/>
        <v>0.97699999999999998</v>
      </c>
      <c r="BA433" s="73">
        <f t="shared" si="74"/>
        <v>0</v>
      </c>
      <c r="BB433" s="73">
        <f t="shared" si="70"/>
        <v>40.073999999999998</v>
      </c>
      <c r="BC433" s="73">
        <f t="shared" si="71"/>
        <v>0</v>
      </c>
      <c r="BE433" s="73">
        <f t="shared" si="75"/>
        <v>0</v>
      </c>
      <c r="BF433" s="73">
        <f t="shared" si="76"/>
        <v>0</v>
      </c>
      <c r="BH433" s="73">
        <f t="shared" si="72"/>
        <v>40.073999999999998</v>
      </c>
    </row>
    <row r="434" spans="1:60" ht="15" x14ac:dyDescent="0.25">
      <c r="A434" t="s">
        <v>550</v>
      </c>
      <c r="B434" t="s">
        <v>560</v>
      </c>
      <c r="C434" s="73">
        <f>VLOOKUP($B434,'Tillförd energi'!$B$2:$AS$506,MATCH(C$1,'Tillförd energi'!$B$1:$AQ$1,0),FALSE)</f>
        <v>0</v>
      </c>
      <c r="D434" s="73">
        <f>VLOOKUP($B434,'Tillförd energi'!$B$2:$AS$506,MATCH(D$1,'Tillförd energi'!$B$1:$AQ$1,0),FALSE)</f>
        <v>1.526</v>
      </c>
      <c r="E434" s="73">
        <f>VLOOKUP($B434,'Tillförd energi'!$B$2:$AS$506,MATCH(E$1,'Tillförd energi'!$B$1:$AQ$1,0),FALSE)</f>
        <v>0</v>
      </c>
      <c r="F434" s="73">
        <f>VLOOKUP($B434,'Tillförd energi'!$B$2:$AS$506,MATCH(F$1,'Tillförd energi'!$B$1:$AQ$1,0),FALSE)</f>
        <v>4.1176500000000003</v>
      </c>
      <c r="G434" s="73">
        <f>VLOOKUP($B434,'Tillförd energi'!$B$2:$AS$506,MATCH(G$1,'Tillförd energi'!$B$1:$AQ$1,0),FALSE)</f>
        <v>0</v>
      </c>
      <c r="H434" s="73">
        <f>VLOOKUP($B434,'Tillförd energi'!$B$2:$AS$506,MATCH(H$1,'Tillförd energi'!$B$1:$AQ$1,0),FALSE)</f>
        <v>0</v>
      </c>
      <c r="I434" s="73">
        <f>VLOOKUP($B434,'Tillförd energi'!$B$2:$AS$506,MATCH(I$1,'Tillförd energi'!$B$1:$AQ$1,0),FALSE)</f>
        <v>0</v>
      </c>
      <c r="J434" s="73">
        <f>VLOOKUP($B434,'Tillförd energi'!$B$2:$AS$506,MATCH(J$1,'Tillförd energi'!$B$1:$AQ$1,0),FALSE)</f>
        <v>0</v>
      </c>
      <c r="K434" s="73">
        <f>VLOOKUP($B434,'Tillförd energi'!$B$2:$AS$506,MATCH(K$1,'Tillförd energi'!$B$1:$AQ$1,0),FALSE)</f>
        <v>0</v>
      </c>
      <c r="L434" s="73">
        <f>VLOOKUP($B434,'Tillförd energi'!$B$2:$AS$506,MATCH(L$1,'Tillförd energi'!$B$1:$AQ$1,0),FALSE)</f>
        <v>0</v>
      </c>
      <c r="M434" s="73">
        <f>VLOOKUP($B434,'Tillförd energi'!$B$2:$AS$506,MATCH(M$1,'Tillförd energi'!$B$1:$AQ$1,0),FALSE)</f>
        <v>0</v>
      </c>
      <c r="N434" s="73">
        <f>VLOOKUP($B434,'Tillförd energi'!$B$2:$AS$506,MATCH(N$1,'Tillförd energi'!$B$1:$AQ$1,0),FALSE)</f>
        <v>0</v>
      </c>
      <c r="O434" s="73">
        <f>VLOOKUP($B434,'Tillförd energi'!$B$2:$AS$506,MATCH(O$1,'Tillförd energi'!$B$1:$AQ$1,0),FALSE)</f>
        <v>0</v>
      </c>
      <c r="P434" s="73">
        <f>VLOOKUP($B434,'Tillförd energi'!$B$2:$AS$506,MATCH(P$1,'Tillförd energi'!$B$1:$AQ$1,0),FALSE)</f>
        <v>0</v>
      </c>
      <c r="Q434" s="73">
        <f>VLOOKUP($B434,'Tillförd energi'!$B$2:$AS$506,MATCH(Q$1,'Tillförd energi'!$B$1:$AQ$1,0),FALSE)</f>
        <v>0</v>
      </c>
      <c r="R434" s="73">
        <f>VLOOKUP($B434,'Tillförd energi'!$B$2:$AS$506,MATCH(R$1,'Tillförd energi'!$B$1:$AQ$1,0),FALSE)</f>
        <v>0</v>
      </c>
      <c r="S434" s="73">
        <f>VLOOKUP($B434,'Tillförd energi'!$B$2:$AS$506,MATCH(S$1,'Tillförd energi'!$B$1:$AQ$1,0),FALSE)</f>
        <v>0</v>
      </c>
      <c r="T434" s="73">
        <f>VLOOKUP($B434,'Tillförd energi'!$B$2:$AS$506,MATCH(T$1,'Tillförd energi'!$B$1:$AQ$1,0),FALSE)</f>
        <v>0</v>
      </c>
      <c r="U434" s="73">
        <f>VLOOKUP($B434,'Tillförd energi'!$B$2:$AS$506,MATCH(U$1,'Tillförd energi'!$B$1:$AQ$1,0),FALSE)</f>
        <v>0</v>
      </c>
      <c r="V434" s="73">
        <f>VLOOKUP($B434,'Tillförd energi'!$B$2:$AS$506,MATCH(V$1,'Tillförd energi'!$B$1:$AQ$1,0),FALSE)</f>
        <v>0</v>
      </c>
      <c r="W434" s="73">
        <f>VLOOKUP($B434,'Tillförd energi'!$B$2:$AS$506,MATCH(W$1,'Tillförd energi'!$B$1:$AQ$1,0),FALSE)</f>
        <v>0</v>
      </c>
      <c r="X434" s="73">
        <f>VLOOKUP($B434,'Tillförd energi'!$B$2:$AS$506,MATCH(X$1,'Tillförd energi'!$B$1:$AQ$1,0),FALSE)</f>
        <v>0</v>
      </c>
      <c r="Y434" s="73">
        <f>VLOOKUP($B434,'Tillförd energi'!$B$2:$AS$506,MATCH(Y$1,'Tillförd energi'!$B$1:$AQ$1,0),FALSE)</f>
        <v>0</v>
      </c>
      <c r="Z434" s="73">
        <f>VLOOKUP($B434,'Tillförd energi'!$B$2:$AS$506,MATCH(Z$1,'Tillförd energi'!$B$1:$AQ$1,0),FALSE)</f>
        <v>0</v>
      </c>
      <c r="AA434" s="73">
        <f>VLOOKUP($B434,'Tillförd energi'!$B$2:$AS$506,MATCH(AA$1,'Tillförd energi'!$B$1:$AQ$1,0),FALSE)</f>
        <v>0</v>
      </c>
      <c r="AB434" s="73">
        <f>VLOOKUP($B434,'Tillförd energi'!$B$2:$AS$506,MATCH(AB$1,'Tillförd energi'!$B$1:$AQ$1,0),FALSE)</f>
        <v>0</v>
      </c>
      <c r="AC434" s="73">
        <f>VLOOKUP($B434,'Tillförd energi'!$B$2:$AS$506,MATCH(AC$1,'Tillförd energi'!$B$1:$AQ$1,0),FALSE)</f>
        <v>14.992000000000001</v>
      </c>
      <c r="AD434" s="73">
        <f>VLOOKUP($B434,'Tillförd energi'!$B$2:$AS$506,MATCH(AD$1,'Tillförd energi'!$B$1:$AQ$1,0),FALSE)</f>
        <v>0</v>
      </c>
      <c r="AF434" s="73">
        <f>VLOOKUP($B434,'Tillförd energi'!$B$2:$AS$506,MATCH(AF$1,'Tillförd energi'!$B$1:$AQ$1,0),FALSE)</f>
        <v>0.06</v>
      </c>
      <c r="AH434" s="73">
        <f>IFERROR(VLOOKUP(B434,Miljö!$B$1:$S$476,9,FALSE)/1,0)</f>
        <v>0</v>
      </c>
      <c r="AJ434" s="81">
        <f>IFERROR(VLOOKUP($B434,Miljö!$B$1:$S$500,MATCH("hjälpel exklusive kraftvärme (GWh)",Miljö!$B$1:$V$1,0),FALSE)/1,"")</f>
        <v>0.06</v>
      </c>
      <c r="AK434" s="81">
        <f t="shared" si="66"/>
        <v>0.06</v>
      </c>
      <c r="AL434" s="81">
        <f>VLOOKUP($B434,'Slutlig allokering'!$B$2:$AL$462,MATCH("Hjälpel kraftvärme",'Slutlig allokering'!$B$2:$AL$2,0),FALSE)</f>
        <v>0</v>
      </c>
      <c r="AN434" s="73">
        <f t="shared" si="67"/>
        <v>20.695650000000001</v>
      </c>
      <c r="AO434" s="73">
        <f t="shared" si="68"/>
        <v>20.695650000000001</v>
      </c>
      <c r="AP434" s="73">
        <f>IF(ISERROR(1/VLOOKUP($B434,Leveranser!$B$1:$S$500,MATCH("såld värme (gwh)",Leveranser!$B$1:$S$1,0),FALSE)),"",VLOOKUP($B434,Leveranser!$B$1:$S$500,MATCH("såld värme (gwh)",Leveranser!$B$1:$S$1,0),FALSE))</f>
        <v>17.093</v>
      </c>
      <c r="AQ434" s="73">
        <f>VLOOKUP($B434,Leveranser!$B$1:$Y$500,MATCH("Totalt såld fjärrvärme till andra fjärrvärmeföretag",Leveranser!$B$1:$AA$1,0),FALSE)</f>
        <v>0</v>
      </c>
      <c r="AR434" s="73">
        <f>IF(ISERROR(1/VLOOKUP($B434,Miljö!$B$1:$S$500,MATCH("Såld mängd produktionsspecifik fjärrvärme (GWh)",Miljö!$B$1:$R$1,0),FALSE)),0,VLOOKUP($B434,Miljö!$B$1:$S$500,MATCH("Såld mängd produktionsspecifik fjärrvärme (GWh)",Miljö!$B$1:$R$1,0),FALSE))</f>
        <v>0</v>
      </c>
      <c r="AS434" s="82">
        <f t="shared" si="73"/>
        <v>0.82592235566411298</v>
      </c>
      <c r="AU434" s="73" t="str">
        <f>VLOOKUP($B434,'Miljövärden urval för publ'!$B$2:$I$486,7,FALSE)</f>
        <v>Ja</v>
      </c>
      <c r="AV434" s="73" t="str">
        <f>VLOOKUP($B434,'Miljövärden urval för publ'!$B$2:$I$486,6,FALSE)</f>
        <v>Nej</v>
      </c>
      <c r="AZ434" s="73">
        <f t="shared" si="69"/>
        <v>0.06</v>
      </c>
      <c r="BA434" s="73">
        <f t="shared" si="74"/>
        <v>0</v>
      </c>
      <c r="BB434" s="73">
        <f t="shared" si="70"/>
        <v>0</v>
      </c>
      <c r="BC434" s="73">
        <f t="shared" si="71"/>
        <v>0</v>
      </c>
      <c r="BE434" s="73">
        <f t="shared" si="75"/>
        <v>0</v>
      </c>
      <c r="BF434" s="73">
        <f t="shared" si="76"/>
        <v>0</v>
      </c>
      <c r="BH434" s="73">
        <f t="shared" si="72"/>
        <v>0</v>
      </c>
    </row>
    <row r="435" spans="1:60" ht="15" x14ac:dyDescent="0.25">
      <c r="A435" t="s">
        <v>550</v>
      </c>
      <c r="B435" t="s">
        <v>561</v>
      </c>
      <c r="C435" s="73">
        <f>VLOOKUP($B435,'Tillförd energi'!$B$2:$AS$506,MATCH(C$1,'Tillförd energi'!$B$1:$AQ$1,0),FALSE)</f>
        <v>0</v>
      </c>
      <c r="D435" s="73">
        <f>VLOOKUP($B435,'Tillförd energi'!$B$2:$AS$506,MATCH(D$1,'Tillförd energi'!$B$1:$AQ$1,0),FALSE)</f>
        <v>0.34100000000000003</v>
      </c>
      <c r="E435" s="73">
        <f>VLOOKUP($B435,'Tillförd energi'!$B$2:$AS$506,MATCH(E$1,'Tillförd energi'!$B$1:$AQ$1,0),FALSE)</f>
        <v>0</v>
      </c>
      <c r="F435" s="73">
        <f>VLOOKUP($B435,'Tillförd energi'!$B$2:$AS$506,MATCH(F$1,'Tillförd energi'!$B$1:$AQ$1,0),FALSE)</f>
        <v>0</v>
      </c>
      <c r="G435" s="73">
        <f>VLOOKUP($B435,'Tillförd energi'!$B$2:$AS$506,MATCH(G$1,'Tillförd energi'!$B$1:$AQ$1,0),FALSE)</f>
        <v>0</v>
      </c>
      <c r="H435" s="73">
        <f>VLOOKUP($B435,'Tillförd energi'!$B$2:$AS$506,MATCH(H$1,'Tillförd energi'!$B$1:$AQ$1,0),FALSE)</f>
        <v>0</v>
      </c>
      <c r="I435" s="73">
        <f>VLOOKUP($B435,'Tillförd energi'!$B$2:$AS$506,MATCH(I$1,'Tillförd energi'!$B$1:$AQ$1,0),FALSE)</f>
        <v>0</v>
      </c>
      <c r="J435" s="73">
        <f>VLOOKUP($B435,'Tillförd energi'!$B$2:$AS$506,MATCH(J$1,'Tillförd energi'!$B$1:$AQ$1,0),FALSE)</f>
        <v>0</v>
      </c>
      <c r="K435" s="73">
        <f>VLOOKUP($B435,'Tillförd energi'!$B$2:$AS$506,MATCH(K$1,'Tillförd energi'!$B$1:$AQ$1,0),FALSE)</f>
        <v>0</v>
      </c>
      <c r="L435" s="73">
        <f>VLOOKUP($B435,'Tillförd energi'!$B$2:$AS$506,MATCH(L$1,'Tillförd energi'!$B$1:$AQ$1,0),FALSE)</f>
        <v>0</v>
      </c>
      <c r="M435" s="73">
        <f>VLOOKUP($B435,'Tillförd energi'!$B$2:$AS$506,MATCH(M$1,'Tillförd energi'!$B$1:$AQ$1,0),FALSE)</f>
        <v>0</v>
      </c>
      <c r="N435" s="73">
        <f>VLOOKUP($B435,'Tillförd energi'!$B$2:$AS$506,MATCH(N$1,'Tillförd energi'!$B$1:$AQ$1,0),FALSE)</f>
        <v>0</v>
      </c>
      <c r="O435" s="73">
        <f>VLOOKUP($B435,'Tillförd energi'!$B$2:$AS$506,MATCH(O$1,'Tillförd energi'!$B$1:$AQ$1,0),FALSE)</f>
        <v>16.119</v>
      </c>
      <c r="P435" s="73">
        <f>VLOOKUP($B435,'Tillförd energi'!$B$2:$AS$506,MATCH(P$1,'Tillförd energi'!$B$1:$AQ$1,0),FALSE)</f>
        <v>0</v>
      </c>
      <c r="Q435" s="73">
        <f>VLOOKUP($B435,'Tillförd energi'!$B$2:$AS$506,MATCH(Q$1,'Tillförd energi'!$B$1:$AQ$1,0),FALSE)</f>
        <v>0</v>
      </c>
      <c r="R435" s="73">
        <f>VLOOKUP($B435,'Tillförd energi'!$B$2:$AS$506,MATCH(R$1,'Tillförd energi'!$B$1:$AQ$1,0),FALSE)</f>
        <v>0</v>
      </c>
      <c r="S435" s="73">
        <f>VLOOKUP($B435,'Tillförd energi'!$B$2:$AS$506,MATCH(S$1,'Tillförd energi'!$B$1:$AQ$1,0),FALSE)</f>
        <v>0</v>
      </c>
      <c r="T435" s="73">
        <f>VLOOKUP($B435,'Tillförd energi'!$B$2:$AS$506,MATCH(T$1,'Tillförd energi'!$B$1:$AQ$1,0),FALSE)</f>
        <v>0</v>
      </c>
      <c r="U435" s="73">
        <f>VLOOKUP($B435,'Tillförd energi'!$B$2:$AS$506,MATCH(U$1,'Tillförd energi'!$B$1:$AQ$1,0),FALSE)</f>
        <v>0</v>
      </c>
      <c r="V435" s="73">
        <f>VLOOKUP($B435,'Tillförd energi'!$B$2:$AS$506,MATCH(V$1,'Tillförd energi'!$B$1:$AQ$1,0),FALSE)</f>
        <v>0</v>
      </c>
      <c r="W435" s="73">
        <f>VLOOKUP($B435,'Tillförd energi'!$B$2:$AS$506,MATCH(W$1,'Tillförd energi'!$B$1:$AQ$1,0),FALSE)</f>
        <v>0</v>
      </c>
      <c r="X435" s="73">
        <f>VLOOKUP($B435,'Tillförd energi'!$B$2:$AS$506,MATCH(X$1,'Tillförd energi'!$B$1:$AQ$1,0),FALSE)</f>
        <v>0</v>
      </c>
      <c r="Y435" s="73">
        <f>VLOOKUP($B435,'Tillförd energi'!$B$2:$AS$506,MATCH(Y$1,'Tillförd energi'!$B$1:$AQ$1,0),FALSE)</f>
        <v>0</v>
      </c>
      <c r="Z435" s="73">
        <f>VLOOKUP($B435,'Tillförd energi'!$B$2:$AS$506,MATCH(Z$1,'Tillförd energi'!$B$1:$AQ$1,0),FALSE)</f>
        <v>0</v>
      </c>
      <c r="AA435" s="73">
        <f>VLOOKUP($B435,'Tillförd energi'!$B$2:$AS$506,MATCH(AA$1,'Tillförd energi'!$B$1:$AQ$1,0),FALSE)</f>
        <v>0</v>
      </c>
      <c r="AB435" s="73">
        <f>VLOOKUP($B435,'Tillförd energi'!$B$2:$AS$506,MATCH(AB$1,'Tillförd energi'!$B$1:$AQ$1,0),FALSE)</f>
        <v>0</v>
      </c>
      <c r="AC435" s="73">
        <f>VLOOKUP($B435,'Tillförd energi'!$B$2:$AS$506,MATCH(AC$1,'Tillförd energi'!$B$1:$AQ$1,0),FALSE)</f>
        <v>0</v>
      </c>
      <c r="AD435" s="73">
        <f>VLOOKUP($B435,'Tillförd energi'!$B$2:$AS$506,MATCH(AD$1,'Tillförd energi'!$B$1:$AQ$1,0),FALSE)</f>
        <v>0</v>
      </c>
      <c r="AF435" s="73">
        <f>VLOOKUP($B435,'Tillförd energi'!$B$2:$AS$506,MATCH(AF$1,'Tillförd energi'!$B$1:$AQ$1,0),FALSE)</f>
        <v>0.32</v>
      </c>
      <c r="AH435" s="73">
        <f>IFERROR(VLOOKUP(B435,Miljö!$B$1:$S$476,9,FALSE)/1,0)</f>
        <v>0</v>
      </c>
      <c r="AJ435" s="81">
        <f>IFERROR(VLOOKUP($B435,Miljö!$B$1:$S$500,MATCH("hjälpel exklusive kraftvärme (GWh)",Miljö!$B$1:$V$1,0),FALSE)/1,"")</f>
        <v>0.32</v>
      </c>
      <c r="AK435" s="81">
        <f t="shared" si="66"/>
        <v>0.32</v>
      </c>
      <c r="AL435" s="81">
        <f>VLOOKUP($B435,'Slutlig allokering'!$B$2:$AL$462,MATCH("Hjälpel kraftvärme",'Slutlig allokering'!$B$2:$AL$2,0),FALSE)</f>
        <v>0</v>
      </c>
      <c r="AN435" s="73">
        <f t="shared" si="67"/>
        <v>16.78</v>
      </c>
      <c r="AO435" s="73">
        <f t="shared" si="68"/>
        <v>16.78</v>
      </c>
      <c r="AP435" s="73">
        <f>IF(ISERROR(1/VLOOKUP($B435,Leveranser!$B$1:$S$500,MATCH("såld värme (gwh)",Leveranser!$B$1:$S$1,0),FALSE)),"",VLOOKUP($B435,Leveranser!$B$1:$S$500,MATCH("såld värme (gwh)",Leveranser!$B$1:$S$1,0),FALSE))</f>
        <v>11.848000000000001</v>
      </c>
      <c r="AQ435" s="73">
        <f>VLOOKUP($B435,Leveranser!$B$1:$Y$500,MATCH("Totalt såld fjärrvärme till andra fjärrvärmeföretag",Leveranser!$B$1:$AA$1,0),FALSE)</f>
        <v>0</v>
      </c>
      <c r="AR435" s="73">
        <f>IF(ISERROR(1/VLOOKUP($B435,Miljö!$B$1:$S$500,MATCH("Såld mängd produktionsspecifik fjärrvärme (GWh)",Miljö!$B$1:$R$1,0),FALSE)),0,VLOOKUP($B435,Miljö!$B$1:$S$500,MATCH("Såld mängd produktionsspecifik fjärrvärme (GWh)",Miljö!$B$1:$R$1,0),FALSE))</f>
        <v>0</v>
      </c>
      <c r="AS435" s="82">
        <f t="shared" si="73"/>
        <v>0.70607866507747319</v>
      </c>
      <c r="AU435" s="73" t="str">
        <f>VLOOKUP($B435,'Miljövärden urval för publ'!$B$2:$I$486,7,FALSE)</f>
        <v>Ja</v>
      </c>
      <c r="AV435" s="73" t="str">
        <f>VLOOKUP($B435,'Miljövärden urval för publ'!$B$2:$I$486,6,FALSE)</f>
        <v>Nej</v>
      </c>
      <c r="AZ435" s="73">
        <f t="shared" si="69"/>
        <v>0.32</v>
      </c>
      <c r="BA435" s="73">
        <f t="shared" si="74"/>
        <v>0</v>
      </c>
      <c r="BB435" s="73">
        <f t="shared" si="70"/>
        <v>16.119</v>
      </c>
      <c r="BC435" s="73">
        <f t="shared" si="71"/>
        <v>0</v>
      </c>
      <c r="BE435" s="73">
        <f t="shared" si="75"/>
        <v>0</v>
      </c>
      <c r="BF435" s="73">
        <f t="shared" si="76"/>
        <v>0</v>
      </c>
      <c r="BH435" s="73">
        <f t="shared" si="72"/>
        <v>16.119</v>
      </c>
    </row>
    <row r="436" spans="1:60" ht="15" x14ac:dyDescent="0.25">
      <c r="A436" t="s">
        <v>550</v>
      </c>
      <c r="B436" t="s">
        <v>562</v>
      </c>
      <c r="C436" s="73">
        <f>VLOOKUP($B436,'Tillförd energi'!$B$2:$AS$506,MATCH(C$1,'Tillförd energi'!$B$1:$AQ$1,0),FALSE)</f>
        <v>0</v>
      </c>
      <c r="D436" s="73">
        <f>VLOOKUP($B436,'Tillförd energi'!$B$2:$AS$506,MATCH(D$1,'Tillförd energi'!$B$1:$AQ$1,0),FALSE)</f>
        <v>2.0499999999999998</v>
      </c>
      <c r="E436" s="73">
        <f>VLOOKUP($B436,'Tillförd energi'!$B$2:$AS$506,MATCH(E$1,'Tillförd energi'!$B$1:$AQ$1,0),FALSE)</f>
        <v>0</v>
      </c>
      <c r="F436" s="73">
        <f>VLOOKUP($B436,'Tillförd energi'!$B$2:$AS$506,MATCH(F$1,'Tillförd energi'!$B$1:$AQ$1,0),FALSE)</f>
        <v>0</v>
      </c>
      <c r="G436" s="73">
        <f>VLOOKUP($B436,'Tillförd energi'!$B$2:$AS$506,MATCH(G$1,'Tillförd energi'!$B$1:$AQ$1,0),FALSE)</f>
        <v>0</v>
      </c>
      <c r="H436" s="73">
        <f>VLOOKUP($B436,'Tillförd energi'!$B$2:$AS$506,MATCH(H$1,'Tillförd energi'!$B$1:$AQ$1,0),FALSE)</f>
        <v>0</v>
      </c>
      <c r="I436" s="73">
        <f>VLOOKUP($B436,'Tillförd energi'!$B$2:$AS$506,MATCH(I$1,'Tillförd energi'!$B$1:$AQ$1,0),FALSE)</f>
        <v>0</v>
      </c>
      <c r="J436" s="73">
        <f>VLOOKUP($B436,'Tillförd energi'!$B$2:$AS$506,MATCH(J$1,'Tillförd energi'!$B$1:$AQ$1,0),FALSE)</f>
        <v>0</v>
      </c>
      <c r="K436" s="73">
        <f>VLOOKUP($B436,'Tillförd energi'!$B$2:$AS$506,MATCH(K$1,'Tillförd energi'!$B$1:$AQ$1,0),FALSE)</f>
        <v>0</v>
      </c>
      <c r="L436" s="73">
        <f>VLOOKUP($B436,'Tillförd energi'!$B$2:$AS$506,MATCH(L$1,'Tillförd energi'!$B$1:$AQ$1,0),FALSE)</f>
        <v>0</v>
      </c>
      <c r="M436" s="73">
        <f>VLOOKUP($B436,'Tillförd energi'!$B$2:$AS$506,MATCH(M$1,'Tillförd energi'!$B$1:$AQ$1,0),FALSE)</f>
        <v>0</v>
      </c>
      <c r="N436" s="73">
        <f>VLOOKUP($B436,'Tillförd energi'!$B$2:$AS$506,MATCH(N$1,'Tillförd energi'!$B$1:$AQ$1,0),FALSE)</f>
        <v>0</v>
      </c>
      <c r="O436" s="73">
        <f>VLOOKUP($B436,'Tillförd energi'!$B$2:$AS$506,MATCH(O$1,'Tillförd energi'!$B$1:$AQ$1,0),FALSE)</f>
        <v>0</v>
      </c>
      <c r="P436" s="73">
        <f>VLOOKUP($B436,'Tillförd energi'!$B$2:$AS$506,MATCH(P$1,'Tillförd energi'!$B$1:$AQ$1,0),FALSE)</f>
        <v>104.8</v>
      </c>
      <c r="Q436" s="73">
        <f>VLOOKUP($B436,'Tillförd energi'!$B$2:$AS$506,MATCH(Q$1,'Tillförd energi'!$B$1:$AQ$1,0),FALSE)</f>
        <v>0</v>
      </c>
      <c r="R436" s="73">
        <f>VLOOKUP($B436,'Tillförd energi'!$B$2:$AS$506,MATCH(R$1,'Tillförd energi'!$B$1:$AQ$1,0),FALSE)</f>
        <v>0</v>
      </c>
      <c r="S436" s="73">
        <f>VLOOKUP($B436,'Tillförd energi'!$B$2:$AS$506,MATCH(S$1,'Tillförd energi'!$B$1:$AQ$1,0),FALSE)</f>
        <v>0</v>
      </c>
      <c r="T436" s="73">
        <f>VLOOKUP($B436,'Tillförd energi'!$B$2:$AS$506,MATCH(T$1,'Tillförd energi'!$B$1:$AQ$1,0),FALSE)</f>
        <v>0</v>
      </c>
      <c r="U436" s="73">
        <f>VLOOKUP($B436,'Tillförd energi'!$B$2:$AS$506,MATCH(U$1,'Tillförd energi'!$B$1:$AQ$1,0),FALSE)</f>
        <v>0</v>
      </c>
      <c r="V436" s="73">
        <f>VLOOKUP($B436,'Tillförd energi'!$B$2:$AS$506,MATCH(V$1,'Tillförd energi'!$B$1:$AQ$1,0),FALSE)</f>
        <v>0</v>
      </c>
      <c r="W436" s="73">
        <f>VLOOKUP($B436,'Tillförd energi'!$B$2:$AS$506,MATCH(W$1,'Tillförd energi'!$B$1:$AQ$1,0),FALSE)</f>
        <v>0</v>
      </c>
      <c r="X436" s="73">
        <f>VLOOKUP($B436,'Tillförd energi'!$B$2:$AS$506,MATCH(X$1,'Tillförd energi'!$B$1:$AQ$1,0),FALSE)</f>
        <v>0</v>
      </c>
      <c r="Y436" s="73">
        <f>VLOOKUP($B436,'Tillförd energi'!$B$2:$AS$506,MATCH(Y$1,'Tillförd energi'!$B$1:$AQ$1,0),FALSE)</f>
        <v>0</v>
      </c>
      <c r="Z436" s="73">
        <f>VLOOKUP($B436,'Tillförd energi'!$B$2:$AS$506,MATCH(Z$1,'Tillförd energi'!$B$1:$AQ$1,0),FALSE)</f>
        <v>0</v>
      </c>
      <c r="AA436" s="73">
        <f>VLOOKUP($B436,'Tillförd energi'!$B$2:$AS$506,MATCH(AA$1,'Tillförd energi'!$B$1:$AQ$1,0),FALSE)</f>
        <v>0</v>
      </c>
      <c r="AB436" s="73">
        <f>VLOOKUP($B436,'Tillförd energi'!$B$2:$AS$506,MATCH(AB$1,'Tillförd energi'!$B$1:$AQ$1,0),FALSE)</f>
        <v>25.334</v>
      </c>
      <c r="AC436" s="73">
        <f>VLOOKUP($B436,'Tillförd energi'!$B$2:$AS$506,MATCH(AC$1,'Tillförd energi'!$B$1:$AQ$1,0),FALSE)</f>
        <v>0</v>
      </c>
      <c r="AD436" s="73">
        <f>VLOOKUP($B436,'Tillförd energi'!$B$2:$AS$506,MATCH(AD$1,'Tillförd energi'!$B$1:$AQ$1,0),FALSE)</f>
        <v>0</v>
      </c>
      <c r="AF436" s="73">
        <f>VLOOKUP($B436,'Tillförd energi'!$B$2:$AS$506,MATCH(AF$1,'Tillförd energi'!$B$1:$AQ$1,0),FALSE)</f>
        <v>2.66</v>
      </c>
      <c r="AH436" s="73">
        <f>IFERROR(VLOOKUP(B436,Miljö!$B$1:$S$476,9,FALSE)/1,0)</f>
        <v>0</v>
      </c>
      <c r="AJ436" s="81">
        <f>IFERROR(VLOOKUP($B436,Miljö!$B$1:$S$500,MATCH("hjälpel exklusive kraftvärme (GWh)",Miljö!$B$1:$V$1,0),FALSE)/1,"")</f>
        <v>2.66</v>
      </c>
      <c r="AK436" s="81">
        <f t="shared" si="66"/>
        <v>2.66</v>
      </c>
      <c r="AL436" s="81">
        <f>VLOOKUP($B436,'Slutlig allokering'!$B$2:$AL$462,MATCH("Hjälpel kraftvärme",'Slutlig allokering'!$B$2:$AL$2,0),FALSE)</f>
        <v>0</v>
      </c>
      <c r="AN436" s="73">
        <f t="shared" si="67"/>
        <v>134.84399999999999</v>
      </c>
      <c r="AO436" s="73">
        <f t="shared" si="68"/>
        <v>134.84399999999999</v>
      </c>
      <c r="AP436" s="73">
        <f>IF(ISERROR(1/VLOOKUP($B436,Leveranser!$B$1:$S$500,MATCH("såld värme (gwh)",Leveranser!$B$1:$S$1,0),FALSE)),"",VLOOKUP($B436,Leveranser!$B$1:$S$500,MATCH("såld värme (gwh)",Leveranser!$B$1:$S$1,0),FALSE))</f>
        <v>114.98699999999999</v>
      </c>
      <c r="AQ436" s="73">
        <f>VLOOKUP($B436,Leveranser!$B$1:$Y$500,MATCH("Totalt såld fjärrvärme till andra fjärrvärmeföretag",Leveranser!$B$1:$AA$1,0),FALSE)</f>
        <v>113.06</v>
      </c>
      <c r="AR436" s="73">
        <f>IF(ISERROR(1/VLOOKUP($B436,Miljö!$B$1:$S$500,MATCH("Såld mängd produktionsspecifik fjärrvärme (GWh)",Miljö!$B$1:$R$1,0),FALSE)),0,VLOOKUP($B436,Miljö!$B$1:$S$500,MATCH("Såld mängd produktionsspecifik fjärrvärme (GWh)",Miljö!$B$1:$R$1,0),FALSE))</f>
        <v>0</v>
      </c>
      <c r="AS436" s="82">
        <f t="shared" si="73"/>
        <v>0.85274094509210641</v>
      </c>
      <c r="AU436" s="73" t="str">
        <f>VLOOKUP($B436,'Miljövärden urval för publ'!$B$2:$I$486,7,FALSE)</f>
        <v>Ja</v>
      </c>
      <c r="AV436" s="73" t="str">
        <f>VLOOKUP($B436,'Miljövärden urval för publ'!$B$2:$I$486,6,FALSE)</f>
        <v>Nej</v>
      </c>
      <c r="AW436" s="73" t="s">
        <v>1159</v>
      </c>
      <c r="AZ436" s="73">
        <f t="shared" si="69"/>
        <v>2.66</v>
      </c>
      <c r="BA436" s="73">
        <f t="shared" si="74"/>
        <v>0</v>
      </c>
      <c r="BB436" s="73">
        <f t="shared" si="70"/>
        <v>104.8</v>
      </c>
      <c r="BC436" s="73">
        <f t="shared" si="71"/>
        <v>0</v>
      </c>
      <c r="BE436" s="73">
        <f t="shared" si="75"/>
        <v>0</v>
      </c>
      <c r="BF436" s="73">
        <f t="shared" si="76"/>
        <v>0</v>
      </c>
      <c r="BH436" s="73">
        <f t="shared" si="72"/>
        <v>104.8</v>
      </c>
    </row>
    <row r="437" spans="1:60" ht="15" x14ac:dyDescent="0.25">
      <c r="A437" t="s">
        <v>550</v>
      </c>
      <c r="B437" t="s">
        <v>563</v>
      </c>
      <c r="C437" s="73">
        <f>VLOOKUP($B437,'Tillförd energi'!$B$2:$AS$506,MATCH(C$1,'Tillförd energi'!$B$1:$AQ$1,0),FALSE)</f>
        <v>0</v>
      </c>
      <c r="D437" s="73">
        <f>VLOOKUP($B437,'Tillförd energi'!$B$2:$AS$506,MATCH(D$1,'Tillförd energi'!$B$1:$AQ$1,0),FALSE)</f>
        <v>0.25322</v>
      </c>
      <c r="E437" s="73">
        <f>VLOOKUP($B437,'Tillförd energi'!$B$2:$AS$506,MATCH(E$1,'Tillförd energi'!$B$1:$AQ$1,0),FALSE)</f>
        <v>0</v>
      </c>
      <c r="F437" s="73">
        <f>VLOOKUP($B437,'Tillförd energi'!$B$2:$AS$506,MATCH(F$1,'Tillförd energi'!$B$1:$AQ$1,0),FALSE)</f>
        <v>1.6484300000000001</v>
      </c>
      <c r="G437" s="73">
        <f>VLOOKUP($B437,'Tillförd energi'!$B$2:$AS$506,MATCH(G$1,'Tillförd energi'!$B$1:$AQ$1,0),FALSE)</f>
        <v>0</v>
      </c>
      <c r="H437" s="73">
        <f>VLOOKUP($B437,'Tillförd energi'!$B$2:$AS$506,MATCH(H$1,'Tillförd energi'!$B$1:$AQ$1,0),FALSE)</f>
        <v>0</v>
      </c>
      <c r="I437" s="73">
        <f>VLOOKUP($B437,'Tillförd energi'!$B$2:$AS$506,MATCH(I$1,'Tillförd energi'!$B$1:$AQ$1,0),FALSE)</f>
        <v>0.72229100000000002</v>
      </c>
      <c r="J437" s="73">
        <f>VLOOKUP($B437,'Tillförd energi'!$B$2:$AS$506,MATCH(J$1,'Tillförd energi'!$B$1:$AQ$1,0),FALSE)</f>
        <v>0</v>
      </c>
      <c r="K437" s="73">
        <f>VLOOKUP($B437,'Tillförd energi'!$B$2:$AS$506,MATCH(K$1,'Tillförd energi'!$B$1:$AQ$1,0),FALSE)</f>
        <v>11.6554</v>
      </c>
      <c r="L437" s="73">
        <f>VLOOKUP($B437,'Tillförd energi'!$B$2:$AS$506,MATCH(L$1,'Tillförd energi'!$B$1:$AQ$1,0),FALSE)</f>
        <v>0</v>
      </c>
      <c r="M437" s="73">
        <f>VLOOKUP($B437,'Tillförd energi'!$B$2:$AS$506,MATCH(M$1,'Tillförd energi'!$B$1:$AQ$1,0),FALSE)</f>
        <v>1.0551999999999999</v>
      </c>
      <c r="N437" s="73">
        <f>VLOOKUP($B437,'Tillförd energi'!$B$2:$AS$506,MATCH(N$1,'Tillförd energi'!$B$1:$AQ$1,0),FALSE)</f>
        <v>0</v>
      </c>
      <c r="O437" s="73">
        <f>VLOOKUP($B437,'Tillförd energi'!$B$2:$AS$506,MATCH(O$1,'Tillförd energi'!$B$1:$AQ$1,0),FALSE)</f>
        <v>0</v>
      </c>
      <c r="P437" s="73">
        <f>VLOOKUP($B437,'Tillförd energi'!$B$2:$AS$506,MATCH(P$1,'Tillförd energi'!$B$1:$AQ$1,0),FALSE)</f>
        <v>0.87611700000000003</v>
      </c>
      <c r="Q437" s="73">
        <f>VLOOKUP($B437,'Tillförd energi'!$B$2:$AS$506,MATCH(Q$1,'Tillförd energi'!$B$1:$AQ$1,0),FALSE)</f>
        <v>0</v>
      </c>
      <c r="R437" s="73">
        <f>VLOOKUP($B437,'Tillförd energi'!$B$2:$AS$506,MATCH(R$1,'Tillförd energi'!$B$1:$AQ$1,0),FALSE)</f>
        <v>0</v>
      </c>
      <c r="S437" s="73">
        <f>VLOOKUP($B437,'Tillförd energi'!$B$2:$AS$506,MATCH(S$1,'Tillförd energi'!$B$1:$AQ$1,0),FALSE)</f>
        <v>0</v>
      </c>
      <c r="T437" s="73">
        <f>VLOOKUP($B437,'Tillförd energi'!$B$2:$AS$506,MATCH(T$1,'Tillförd energi'!$B$1:$AQ$1,0),FALSE)</f>
        <v>0</v>
      </c>
      <c r="U437" s="73">
        <f>VLOOKUP($B437,'Tillförd energi'!$B$2:$AS$506,MATCH(U$1,'Tillförd energi'!$B$1:$AQ$1,0),FALSE)</f>
        <v>0</v>
      </c>
      <c r="V437" s="73">
        <f>VLOOKUP($B437,'Tillförd energi'!$B$2:$AS$506,MATCH(V$1,'Tillförd energi'!$B$1:$AQ$1,0),FALSE)</f>
        <v>0</v>
      </c>
      <c r="W437" s="73">
        <f>VLOOKUP($B437,'Tillförd energi'!$B$2:$AS$506,MATCH(W$1,'Tillförd energi'!$B$1:$AQ$1,0),FALSE)</f>
        <v>0</v>
      </c>
      <c r="X437" s="73">
        <f>VLOOKUP($B437,'Tillförd energi'!$B$2:$AS$506,MATCH(X$1,'Tillförd energi'!$B$1:$AQ$1,0),FALSE)</f>
        <v>0</v>
      </c>
      <c r="Y437" s="73">
        <f>VLOOKUP($B437,'Tillförd energi'!$B$2:$AS$506,MATCH(Y$1,'Tillförd energi'!$B$1:$AQ$1,0),FALSE)</f>
        <v>0</v>
      </c>
      <c r="Z437" s="73">
        <f>VLOOKUP($B437,'Tillförd energi'!$B$2:$AS$506,MATCH(Z$1,'Tillförd energi'!$B$1:$AQ$1,0),FALSE)</f>
        <v>0</v>
      </c>
      <c r="AA437" s="73">
        <f>VLOOKUP($B437,'Tillförd energi'!$B$2:$AS$506,MATCH(AA$1,'Tillförd energi'!$B$1:$AQ$1,0),FALSE)</f>
        <v>0</v>
      </c>
      <c r="AB437" s="73">
        <f>VLOOKUP($B437,'Tillförd energi'!$B$2:$AS$506,MATCH(AB$1,'Tillförd energi'!$B$1:$AQ$1,0),FALSE)</f>
        <v>19.597000000000001</v>
      </c>
      <c r="AC437" s="73">
        <f>VLOOKUP($B437,'Tillförd energi'!$B$2:$AS$506,MATCH(AC$1,'Tillförd energi'!$B$1:$AQ$1,0),FALSE)</f>
        <v>27.795000000000002</v>
      </c>
      <c r="AD437" s="73">
        <f>VLOOKUP($B437,'Tillförd energi'!$B$2:$AS$506,MATCH(AD$1,'Tillförd energi'!$B$1:$AQ$1,0),FALSE)</f>
        <v>0</v>
      </c>
      <c r="AF437" s="73">
        <f>VLOOKUP($B437,'Tillförd energi'!$B$2:$AS$506,MATCH(AF$1,'Tillförd energi'!$B$1:$AQ$1,0),FALSE)</f>
        <v>1.59145</v>
      </c>
      <c r="AH437" s="73">
        <f>IFERROR(VLOOKUP(B437,Miljö!$B$1:$S$476,9,FALSE)/1,0)</f>
        <v>0</v>
      </c>
      <c r="AJ437" s="81">
        <f>IFERROR(VLOOKUP($B437,Miljö!$B$1:$S$500,MATCH("hjälpel exklusive kraftvärme (GWh)",Miljö!$B$1:$V$1,0),FALSE)/1,"")</f>
        <v>1</v>
      </c>
      <c r="AK437" s="81">
        <f t="shared" si="66"/>
        <v>1</v>
      </c>
      <c r="AL437" s="81">
        <f>VLOOKUP($B437,'Slutlig allokering'!$B$2:$AL$462,MATCH("Hjälpel kraftvärme",'Slutlig allokering'!$B$2:$AL$2,0),FALSE)</f>
        <v>0.59145000000000003</v>
      </c>
      <c r="AN437" s="73">
        <f t="shared" si="67"/>
        <v>65.194108</v>
      </c>
      <c r="AO437" s="73">
        <f t="shared" si="68"/>
        <v>65.194108</v>
      </c>
      <c r="AP437" s="73">
        <f>IF(ISERROR(1/VLOOKUP($B437,Leveranser!$B$1:$S$500,MATCH("såld värme (gwh)",Leveranser!$B$1:$S$1,0),FALSE)),"",VLOOKUP($B437,Leveranser!$B$1:$S$500,MATCH("såld värme (gwh)",Leveranser!$B$1:$S$1,0),FALSE))</f>
        <v>59.045000000000002</v>
      </c>
      <c r="AQ437" s="73">
        <f>VLOOKUP($B437,Leveranser!$B$1:$Y$500,MATCH("Totalt såld fjärrvärme till andra fjärrvärmeföretag",Leveranser!$B$1:$AA$1,0),FALSE)</f>
        <v>0</v>
      </c>
      <c r="AR437" s="73">
        <f>IF(ISERROR(1/VLOOKUP($B437,Miljö!$B$1:$S$500,MATCH("Såld mängd produktionsspecifik fjärrvärme (GWh)",Miljö!$B$1:$R$1,0),FALSE)),0,VLOOKUP($B437,Miljö!$B$1:$S$500,MATCH("Såld mängd produktionsspecifik fjärrvärme (GWh)",Miljö!$B$1:$R$1,0),FALSE))</f>
        <v>0</v>
      </c>
      <c r="AS437" s="82">
        <f t="shared" si="73"/>
        <v>0.90568000408871308</v>
      </c>
      <c r="AU437" s="73" t="str">
        <f>VLOOKUP($B437,'Miljövärden urval för publ'!$B$2:$I$486,7,FALSE)</f>
        <v>Ja</v>
      </c>
      <c r="AV437" s="73" t="str">
        <f>VLOOKUP($B437,'Miljövärden urval för publ'!$B$2:$I$486,6,FALSE)</f>
        <v>Ja</v>
      </c>
      <c r="AZ437" s="73">
        <f t="shared" si="69"/>
        <v>1.59145</v>
      </c>
      <c r="BA437" s="73">
        <f t="shared" si="74"/>
        <v>0</v>
      </c>
      <c r="BB437" s="73">
        <f t="shared" si="70"/>
        <v>1.931317</v>
      </c>
      <c r="BC437" s="73">
        <f t="shared" si="71"/>
        <v>0</v>
      </c>
      <c r="BE437" s="73">
        <f t="shared" si="75"/>
        <v>0</v>
      </c>
      <c r="BF437" s="73">
        <f t="shared" si="76"/>
        <v>0</v>
      </c>
      <c r="BH437" s="73">
        <f t="shared" si="72"/>
        <v>13.586717</v>
      </c>
    </row>
    <row r="438" spans="1:60" ht="15" x14ac:dyDescent="0.25">
      <c r="A438" t="s">
        <v>550</v>
      </c>
      <c r="B438" t="s">
        <v>564</v>
      </c>
      <c r="C438" s="73">
        <f>VLOOKUP($B438,'Tillförd energi'!$B$2:$AS$506,MATCH(C$1,'Tillförd energi'!$B$1:$AQ$1,0),FALSE)</f>
        <v>0</v>
      </c>
      <c r="D438" s="73">
        <f>VLOOKUP($B438,'Tillförd energi'!$B$2:$AS$506,MATCH(D$1,'Tillförd energi'!$B$1:$AQ$1,0),FALSE)</f>
        <v>0.16700000000000001</v>
      </c>
      <c r="E438" s="73">
        <f>VLOOKUP($B438,'Tillförd energi'!$B$2:$AS$506,MATCH(E$1,'Tillförd energi'!$B$1:$AQ$1,0),FALSE)</f>
        <v>0</v>
      </c>
      <c r="F438" s="73">
        <f>VLOOKUP($B438,'Tillförd energi'!$B$2:$AS$506,MATCH(F$1,'Tillförd energi'!$B$1:$AQ$1,0),FALSE)</f>
        <v>0</v>
      </c>
      <c r="G438" s="73">
        <f>VLOOKUP($B438,'Tillförd energi'!$B$2:$AS$506,MATCH(G$1,'Tillförd energi'!$B$1:$AQ$1,0),FALSE)</f>
        <v>0</v>
      </c>
      <c r="H438" s="73">
        <f>VLOOKUP($B438,'Tillförd energi'!$B$2:$AS$506,MATCH(H$1,'Tillförd energi'!$B$1:$AQ$1,0),FALSE)</f>
        <v>0</v>
      </c>
      <c r="I438" s="73">
        <f>VLOOKUP($B438,'Tillförd energi'!$B$2:$AS$506,MATCH(I$1,'Tillförd energi'!$B$1:$AQ$1,0),FALSE)</f>
        <v>0</v>
      </c>
      <c r="J438" s="73">
        <f>VLOOKUP($B438,'Tillförd energi'!$B$2:$AS$506,MATCH(J$1,'Tillförd energi'!$B$1:$AQ$1,0),FALSE)</f>
        <v>0</v>
      </c>
      <c r="K438" s="73">
        <f>VLOOKUP($B438,'Tillförd energi'!$B$2:$AS$506,MATCH(K$1,'Tillförd energi'!$B$1:$AQ$1,0),FALSE)</f>
        <v>0</v>
      </c>
      <c r="L438" s="73">
        <f>VLOOKUP($B438,'Tillförd energi'!$B$2:$AS$506,MATCH(L$1,'Tillförd energi'!$B$1:$AQ$1,0),FALSE)</f>
        <v>0</v>
      </c>
      <c r="M438" s="73">
        <f>VLOOKUP($B438,'Tillförd energi'!$B$2:$AS$506,MATCH(M$1,'Tillförd energi'!$B$1:$AQ$1,0),FALSE)</f>
        <v>0</v>
      </c>
      <c r="N438" s="73">
        <f>VLOOKUP($B438,'Tillförd energi'!$B$2:$AS$506,MATCH(N$1,'Tillförd energi'!$B$1:$AQ$1,0),FALSE)</f>
        <v>0</v>
      </c>
      <c r="O438" s="73">
        <f>VLOOKUP($B438,'Tillförd energi'!$B$2:$AS$506,MATCH(O$1,'Tillförd energi'!$B$1:$AQ$1,0),FALSE)</f>
        <v>0</v>
      </c>
      <c r="P438" s="73">
        <f>VLOOKUP($B438,'Tillförd energi'!$B$2:$AS$506,MATCH(P$1,'Tillförd energi'!$B$1:$AQ$1,0),FALSE)</f>
        <v>0</v>
      </c>
      <c r="Q438" s="73">
        <f>VLOOKUP($B438,'Tillförd energi'!$B$2:$AS$506,MATCH(Q$1,'Tillförd energi'!$B$1:$AQ$1,0),FALSE)</f>
        <v>2.23</v>
      </c>
      <c r="R438" s="73">
        <f>VLOOKUP($B438,'Tillförd energi'!$B$2:$AS$506,MATCH(R$1,'Tillförd energi'!$B$1:$AQ$1,0),FALSE)</f>
        <v>0</v>
      </c>
      <c r="S438" s="73">
        <f>VLOOKUP($B438,'Tillförd energi'!$B$2:$AS$506,MATCH(S$1,'Tillförd energi'!$B$1:$AQ$1,0),FALSE)</f>
        <v>0</v>
      </c>
      <c r="T438" s="73">
        <f>VLOOKUP($B438,'Tillförd energi'!$B$2:$AS$506,MATCH(T$1,'Tillförd energi'!$B$1:$AQ$1,0),FALSE)</f>
        <v>0</v>
      </c>
      <c r="U438" s="73">
        <f>VLOOKUP($B438,'Tillförd energi'!$B$2:$AS$506,MATCH(U$1,'Tillförd energi'!$B$1:$AQ$1,0),FALSE)</f>
        <v>0</v>
      </c>
      <c r="V438" s="73">
        <f>VLOOKUP($B438,'Tillförd energi'!$B$2:$AS$506,MATCH(V$1,'Tillförd energi'!$B$1:$AQ$1,0),FALSE)</f>
        <v>0</v>
      </c>
      <c r="W438" s="73">
        <f>VLOOKUP($B438,'Tillförd energi'!$B$2:$AS$506,MATCH(W$1,'Tillförd energi'!$B$1:$AQ$1,0),FALSE)</f>
        <v>0</v>
      </c>
      <c r="X438" s="73">
        <f>VLOOKUP($B438,'Tillförd energi'!$B$2:$AS$506,MATCH(X$1,'Tillförd energi'!$B$1:$AQ$1,0),FALSE)</f>
        <v>0</v>
      </c>
      <c r="Y438" s="73">
        <f>VLOOKUP($B438,'Tillförd energi'!$B$2:$AS$506,MATCH(Y$1,'Tillförd energi'!$B$1:$AQ$1,0),FALSE)</f>
        <v>0</v>
      </c>
      <c r="Z438" s="73">
        <f>VLOOKUP($B438,'Tillförd energi'!$B$2:$AS$506,MATCH(Z$1,'Tillförd energi'!$B$1:$AQ$1,0),FALSE)</f>
        <v>0</v>
      </c>
      <c r="AA438" s="73">
        <f>VLOOKUP($B438,'Tillförd energi'!$B$2:$AS$506,MATCH(AA$1,'Tillförd energi'!$B$1:$AQ$1,0),FALSE)</f>
        <v>0</v>
      </c>
      <c r="AB438" s="73">
        <f>VLOOKUP($B438,'Tillförd energi'!$B$2:$AS$506,MATCH(AB$1,'Tillförd energi'!$B$1:$AQ$1,0),FALSE)</f>
        <v>0</v>
      </c>
      <c r="AC438" s="73">
        <f>VLOOKUP($B438,'Tillförd energi'!$B$2:$AS$506,MATCH(AC$1,'Tillförd energi'!$B$1:$AQ$1,0),FALSE)</f>
        <v>0</v>
      </c>
      <c r="AD438" s="73">
        <f>VLOOKUP($B438,'Tillförd energi'!$B$2:$AS$506,MATCH(AD$1,'Tillförd energi'!$B$1:$AQ$1,0),FALSE)</f>
        <v>0</v>
      </c>
      <c r="AF438" s="73">
        <f>VLOOKUP($B438,'Tillförd energi'!$B$2:$AS$506,MATCH(AF$1,'Tillförd energi'!$B$1:$AQ$1,0),FALSE)</f>
        <v>0.05</v>
      </c>
      <c r="AH438" s="73">
        <f>IFERROR(VLOOKUP(B438,Miljö!$B$1:$S$476,9,FALSE)/1,0)</f>
        <v>0</v>
      </c>
      <c r="AJ438" s="81">
        <f>IFERROR(VLOOKUP($B438,Miljö!$B$1:$S$500,MATCH("hjälpel exklusive kraftvärme (GWh)",Miljö!$B$1:$V$1,0),FALSE)/1,"")</f>
        <v>0.05</v>
      </c>
      <c r="AK438" s="81">
        <f t="shared" si="66"/>
        <v>0.05</v>
      </c>
      <c r="AL438" s="81">
        <f>VLOOKUP($B438,'Slutlig allokering'!$B$2:$AL$462,MATCH("Hjälpel kraftvärme",'Slutlig allokering'!$B$2:$AL$2,0),FALSE)</f>
        <v>0</v>
      </c>
      <c r="AN438" s="73">
        <f t="shared" si="67"/>
        <v>2.4469999999999996</v>
      </c>
      <c r="AO438" s="73">
        <f t="shared" si="68"/>
        <v>2.4469999999999996</v>
      </c>
      <c r="AP438" s="73">
        <f>IF(ISERROR(1/VLOOKUP($B438,Leveranser!$B$1:$S$500,MATCH("såld värme (gwh)",Leveranser!$B$1:$S$1,0),FALSE)),"",VLOOKUP($B438,Leveranser!$B$1:$S$500,MATCH("såld värme (gwh)",Leveranser!$B$1:$S$1,0),FALSE))</f>
        <v>1.92</v>
      </c>
      <c r="AQ438" s="73">
        <f>VLOOKUP($B438,Leveranser!$B$1:$Y$500,MATCH("Totalt såld fjärrvärme till andra fjärrvärmeföretag",Leveranser!$B$1:$AA$1,0),FALSE)</f>
        <v>0</v>
      </c>
      <c r="AR438" s="73">
        <f>IF(ISERROR(1/VLOOKUP($B438,Miljö!$B$1:$S$500,MATCH("Såld mängd produktionsspecifik fjärrvärme (GWh)",Miljö!$B$1:$R$1,0),FALSE)),0,VLOOKUP($B438,Miljö!$B$1:$S$500,MATCH("Såld mängd produktionsspecifik fjärrvärme (GWh)",Miljö!$B$1:$R$1,0),FALSE))</f>
        <v>0</v>
      </c>
      <c r="AS438" s="82">
        <f t="shared" si="73"/>
        <v>0.78463424601552934</v>
      </c>
      <c r="AU438" s="73" t="str">
        <f>VLOOKUP($B438,'Miljövärden urval för publ'!$B$2:$I$486,7,FALSE)</f>
        <v>Ja</v>
      </c>
      <c r="AV438" s="73" t="str">
        <f>VLOOKUP($B438,'Miljövärden urval för publ'!$B$2:$I$486,6,FALSE)</f>
        <v>Nej</v>
      </c>
      <c r="AZ438" s="73">
        <f t="shared" si="69"/>
        <v>0.05</v>
      </c>
      <c r="BA438" s="73">
        <f t="shared" si="74"/>
        <v>0</v>
      </c>
      <c r="BB438" s="73">
        <f t="shared" si="70"/>
        <v>0</v>
      </c>
      <c r="BC438" s="73">
        <f t="shared" si="71"/>
        <v>2.23</v>
      </c>
      <c r="BE438" s="73">
        <f t="shared" si="75"/>
        <v>0</v>
      </c>
      <c r="BF438" s="73">
        <f t="shared" si="76"/>
        <v>0</v>
      </c>
      <c r="BH438" s="73">
        <f t="shared" si="72"/>
        <v>2.23</v>
      </c>
    </row>
    <row r="439" spans="1:60" ht="15" x14ac:dyDescent="0.25">
      <c r="A439" t="s">
        <v>550</v>
      </c>
      <c r="B439" t="s">
        <v>565</v>
      </c>
      <c r="C439" s="73">
        <f>VLOOKUP($B439,'Tillförd energi'!$B$2:$AS$506,MATCH(C$1,'Tillförd energi'!$B$1:$AQ$1,0),FALSE)</f>
        <v>0</v>
      </c>
      <c r="D439" s="73">
        <f>VLOOKUP($B439,'Tillförd energi'!$B$2:$AS$506,MATCH(D$1,'Tillförd energi'!$B$1:$AQ$1,0),FALSE)</f>
        <v>1.67E-2</v>
      </c>
      <c r="E439" s="73">
        <f>VLOOKUP($B439,'Tillförd energi'!$B$2:$AS$506,MATCH(E$1,'Tillförd energi'!$B$1:$AQ$1,0),FALSE)</f>
        <v>0</v>
      </c>
      <c r="F439" s="73">
        <f>VLOOKUP($B439,'Tillförd energi'!$B$2:$AS$506,MATCH(F$1,'Tillförd energi'!$B$1:$AQ$1,0),FALSE)</f>
        <v>0</v>
      </c>
      <c r="G439" s="73">
        <f>VLOOKUP($B439,'Tillförd energi'!$B$2:$AS$506,MATCH(G$1,'Tillförd energi'!$B$1:$AQ$1,0),FALSE)</f>
        <v>0</v>
      </c>
      <c r="H439" s="73">
        <f>VLOOKUP($B439,'Tillförd energi'!$B$2:$AS$506,MATCH(H$1,'Tillförd energi'!$B$1:$AQ$1,0),FALSE)</f>
        <v>0</v>
      </c>
      <c r="I439" s="73">
        <f>VLOOKUP($B439,'Tillförd energi'!$B$2:$AS$506,MATCH(I$1,'Tillförd energi'!$B$1:$AQ$1,0),FALSE)</f>
        <v>0</v>
      </c>
      <c r="J439" s="73">
        <f>VLOOKUP($B439,'Tillförd energi'!$B$2:$AS$506,MATCH(J$1,'Tillförd energi'!$B$1:$AQ$1,0),FALSE)</f>
        <v>0</v>
      </c>
      <c r="K439" s="73">
        <f>VLOOKUP($B439,'Tillförd energi'!$B$2:$AS$506,MATCH(K$1,'Tillförd energi'!$B$1:$AQ$1,0),FALSE)</f>
        <v>0</v>
      </c>
      <c r="L439" s="73">
        <f>VLOOKUP($B439,'Tillförd energi'!$B$2:$AS$506,MATCH(L$1,'Tillförd energi'!$B$1:$AQ$1,0),FALSE)</f>
        <v>0</v>
      </c>
      <c r="M439" s="73">
        <f>VLOOKUP($B439,'Tillförd energi'!$B$2:$AS$506,MATCH(M$1,'Tillförd energi'!$B$1:$AQ$1,0),FALSE)</f>
        <v>0</v>
      </c>
      <c r="N439" s="73">
        <f>VLOOKUP($B439,'Tillförd energi'!$B$2:$AS$506,MATCH(N$1,'Tillförd energi'!$B$1:$AQ$1,0),FALSE)</f>
        <v>0</v>
      </c>
      <c r="O439" s="73">
        <f>VLOOKUP($B439,'Tillförd energi'!$B$2:$AS$506,MATCH(O$1,'Tillförd energi'!$B$1:$AQ$1,0),FALSE)</f>
        <v>0</v>
      </c>
      <c r="P439" s="73">
        <f>VLOOKUP($B439,'Tillförd energi'!$B$2:$AS$506,MATCH(P$1,'Tillförd energi'!$B$1:$AQ$1,0),FALSE)</f>
        <v>0</v>
      </c>
      <c r="Q439" s="73">
        <f>VLOOKUP($B439,'Tillförd energi'!$B$2:$AS$506,MATCH(Q$1,'Tillförd energi'!$B$1:$AQ$1,0),FALSE)</f>
        <v>0</v>
      </c>
      <c r="R439" s="73">
        <f>VLOOKUP($B439,'Tillförd energi'!$B$2:$AS$506,MATCH(R$1,'Tillförd energi'!$B$1:$AQ$1,0),FALSE)</f>
        <v>2.62</v>
      </c>
      <c r="S439" s="73">
        <f>VLOOKUP($B439,'Tillförd energi'!$B$2:$AS$506,MATCH(S$1,'Tillförd energi'!$B$1:$AQ$1,0),FALSE)</f>
        <v>0</v>
      </c>
      <c r="T439" s="73">
        <f>VLOOKUP($B439,'Tillförd energi'!$B$2:$AS$506,MATCH(T$1,'Tillförd energi'!$B$1:$AQ$1,0),FALSE)</f>
        <v>0</v>
      </c>
      <c r="U439" s="73">
        <f>VLOOKUP($B439,'Tillförd energi'!$B$2:$AS$506,MATCH(U$1,'Tillförd energi'!$B$1:$AQ$1,0),FALSE)</f>
        <v>0</v>
      </c>
      <c r="V439" s="73">
        <f>VLOOKUP($B439,'Tillförd energi'!$B$2:$AS$506,MATCH(V$1,'Tillförd energi'!$B$1:$AQ$1,0),FALSE)</f>
        <v>0</v>
      </c>
      <c r="W439" s="73">
        <f>VLOOKUP($B439,'Tillförd energi'!$B$2:$AS$506,MATCH(W$1,'Tillförd energi'!$B$1:$AQ$1,0),FALSE)</f>
        <v>0</v>
      </c>
      <c r="X439" s="73">
        <f>VLOOKUP($B439,'Tillförd energi'!$B$2:$AS$506,MATCH(X$1,'Tillförd energi'!$B$1:$AQ$1,0),FALSE)</f>
        <v>0</v>
      </c>
      <c r="Y439" s="73">
        <f>VLOOKUP($B439,'Tillförd energi'!$B$2:$AS$506,MATCH(Y$1,'Tillförd energi'!$B$1:$AQ$1,0),FALSE)</f>
        <v>0</v>
      </c>
      <c r="Z439" s="73">
        <f>VLOOKUP($B439,'Tillförd energi'!$B$2:$AS$506,MATCH(Z$1,'Tillförd energi'!$B$1:$AQ$1,0),FALSE)</f>
        <v>0</v>
      </c>
      <c r="AA439" s="73">
        <f>VLOOKUP($B439,'Tillförd energi'!$B$2:$AS$506,MATCH(AA$1,'Tillförd energi'!$B$1:$AQ$1,0),FALSE)</f>
        <v>0</v>
      </c>
      <c r="AB439" s="73">
        <f>VLOOKUP($B439,'Tillförd energi'!$B$2:$AS$506,MATCH(AB$1,'Tillförd energi'!$B$1:$AQ$1,0),FALSE)</f>
        <v>0</v>
      </c>
      <c r="AC439" s="73">
        <f>VLOOKUP($B439,'Tillförd energi'!$B$2:$AS$506,MATCH(AC$1,'Tillförd energi'!$B$1:$AQ$1,0),FALSE)</f>
        <v>0</v>
      </c>
      <c r="AD439" s="73">
        <f>VLOOKUP($B439,'Tillförd energi'!$B$2:$AS$506,MATCH(AD$1,'Tillförd energi'!$B$1:$AQ$1,0),FALSE)</f>
        <v>0</v>
      </c>
      <c r="AF439" s="73">
        <f>VLOOKUP($B439,'Tillförd energi'!$B$2:$AS$506,MATCH(AF$1,'Tillförd energi'!$B$1:$AQ$1,0),FALSE)</f>
        <v>5.8500000000000003E-2</v>
      </c>
      <c r="AH439" s="73">
        <f>IFERROR(VLOOKUP(B439,Miljö!$B$1:$S$476,9,FALSE)/1,0)</f>
        <v>0</v>
      </c>
      <c r="AJ439" s="81">
        <f>IFERROR(VLOOKUP($B439,Miljö!$B$1:$S$500,MATCH("hjälpel exklusive kraftvärme (GWh)",Miljö!$B$1:$V$1,0),FALSE)/1,"")</f>
        <v>5.8500000000000003E-2</v>
      </c>
      <c r="AK439" s="81">
        <f t="shared" si="66"/>
        <v>5.8500000000000003E-2</v>
      </c>
      <c r="AL439" s="81">
        <f>VLOOKUP($B439,'Slutlig allokering'!$B$2:$AL$462,MATCH("Hjälpel kraftvärme",'Slutlig allokering'!$B$2:$AL$2,0),FALSE)</f>
        <v>0</v>
      </c>
      <c r="AN439" s="73">
        <f t="shared" si="67"/>
        <v>2.6952000000000003</v>
      </c>
      <c r="AO439" s="73">
        <f t="shared" si="68"/>
        <v>2.6952000000000003</v>
      </c>
      <c r="AP439" s="73">
        <f>IF(ISERROR(1/VLOOKUP($B439,Leveranser!$B$1:$S$500,MATCH("såld värme (gwh)",Leveranser!$B$1:$S$1,0),FALSE)),"",VLOOKUP($B439,Leveranser!$B$1:$S$500,MATCH("såld värme (gwh)",Leveranser!$B$1:$S$1,0),FALSE))</f>
        <v>1.881</v>
      </c>
      <c r="AQ439" s="73">
        <f>VLOOKUP($B439,Leveranser!$B$1:$Y$500,MATCH("Totalt såld fjärrvärme till andra fjärrvärmeföretag",Leveranser!$B$1:$AA$1,0),FALSE)</f>
        <v>0</v>
      </c>
      <c r="AR439" s="73">
        <f>IF(ISERROR(1/VLOOKUP($B439,Miljö!$B$1:$S$500,MATCH("Såld mängd produktionsspecifik fjärrvärme (GWh)",Miljö!$B$1:$R$1,0),FALSE)),0,VLOOKUP($B439,Miljö!$B$1:$S$500,MATCH("Såld mängd produktionsspecifik fjärrvärme (GWh)",Miljö!$B$1:$R$1,0),FALSE))</f>
        <v>0</v>
      </c>
      <c r="AS439" s="82">
        <f t="shared" si="73"/>
        <v>0.69790739091718601</v>
      </c>
      <c r="AU439" s="73" t="str">
        <f>VLOOKUP($B439,'Miljövärden urval för publ'!$B$2:$I$486,7,FALSE)</f>
        <v>Ja</v>
      </c>
      <c r="AV439" s="73" t="str">
        <f>VLOOKUP($B439,'Miljövärden urval för publ'!$B$2:$I$486,6,FALSE)</f>
        <v>Nej</v>
      </c>
      <c r="AZ439" s="73">
        <f t="shared" si="69"/>
        <v>5.8500000000000003E-2</v>
      </c>
      <c r="BA439" s="73">
        <f t="shared" si="74"/>
        <v>0</v>
      </c>
      <c r="BB439" s="73">
        <f t="shared" si="70"/>
        <v>0</v>
      </c>
      <c r="BC439" s="73">
        <f t="shared" si="71"/>
        <v>2.62</v>
      </c>
      <c r="BE439" s="73">
        <f t="shared" si="75"/>
        <v>0</v>
      </c>
      <c r="BF439" s="73">
        <f t="shared" si="76"/>
        <v>0</v>
      </c>
      <c r="BH439" s="73">
        <f t="shared" si="72"/>
        <v>2.62</v>
      </c>
    </row>
    <row r="440" spans="1:60" ht="15" x14ac:dyDescent="0.25">
      <c r="A440" t="s">
        <v>550</v>
      </c>
      <c r="B440" t="s">
        <v>566</v>
      </c>
      <c r="C440" s="73">
        <f>VLOOKUP($B440,'Tillförd energi'!$B$2:$AS$506,MATCH(C$1,'Tillförd energi'!$B$1:$AQ$1,0),FALSE)</f>
        <v>0</v>
      </c>
      <c r="D440" s="73">
        <f>VLOOKUP($B440,'Tillförd energi'!$B$2:$AS$506,MATCH(D$1,'Tillförd energi'!$B$1:$AQ$1,0),FALSE)</f>
        <v>0.52700000000000002</v>
      </c>
      <c r="E440" s="73">
        <f>VLOOKUP($B440,'Tillförd energi'!$B$2:$AS$506,MATCH(E$1,'Tillförd energi'!$B$1:$AQ$1,0),FALSE)</f>
        <v>0</v>
      </c>
      <c r="F440" s="73">
        <f>VLOOKUP($B440,'Tillförd energi'!$B$2:$AS$506,MATCH(F$1,'Tillförd energi'!$B$1:$AQ$1,0),FALSE)</f>
        <v>0</v>
      </c>
      <c r="G440" s="73">
        <f>VLOOKUP($B440,'Tillförd energi'!$B$2:$AS$506,MATCH(G$1,'Tillförd energi'!$B$1:$AQ$1,0),FALSE)</f>
        <v>0</v>
      </c>
      <c r="H440" s="73">
        <f>VLOOKUP($B440,'Tillförd energi'!$B$2:$AS$506,MATCH(H$1,'Tillförd energi'!$B$1:$AQ$1,0),FALSE)</f>
        <v>0</v>
      </c>
      <c r="I440" s="73">
        <f>VLOOKUP($B440,'Tillförd energi'!$B$2:$AS$506,MATCH(I$1,'Tillförd energi'!$B$1:$AQ$1,0),FALSE)</f>
        <v>0</v>
      </c>
      <c r="J440" s="73">
        <f>VLOOKUP($B440,'Tillförd energi'!$B$2:$AS$506,MATCH(J$1,'Tillförd energi'!$B$1:$AQ$1,0),FALSE)</f>
        <v>0</v>
      </c>
      <c r="K440" s="73">
        <f>VLOOKUP($B440,'Tillförd energi'!$B$2:$AS$506,MATCH(K$1,'Tillförd energi'!$B$1:$AQ$1,0),FALSE)</f>
        <v>0</v>
      </c>
      <c r="L440" s="73">
        <f>VLOOKUP($B440,'Tillförd energi'!$B$2:$AS$506,MATCH(L$1,'Tillförd energi'!$B$1:$AQ$1,0),FALSE)</f>
        <v>0</v>
      </c>
      <c r="M440" s="73">
        <f>VLOOKUP($B440,'Tillförd energi'!$B$2:$AS$506,MATCH(M$1,'Tillförd energi'!$B$1:$AQ$1,0),FALSE)</f>
        <v>0</v>
      </c>
      <c r="N440" s="73">
        <f>VLOOKUP($B440,'Tillförd energi'!$B$2:$AS$506,MATCH(N$1,'Tillförd energi'!$B$1:$AQ$1,0),FALSE)</f>
        <v>0</v>
      </c>
      <c r="O440" s="73">
        <f>VLOOKUP($B440,'Tillförd energi'!$B$2:$AS$506,MATCH(O$1,'Tillförd energi'!$B$1:$AQ$1,0),FALSE)</f>
        <v>0</v>
      </c>
      <c r="P440" s="73">
        <f>VLOOKUP($B440,'Tillförd energi'!$B$2:$AS$506,MATCH(P$1,'Tillförd energi'!$B$1:$AQ$1,0),FALSE)</f>
        <v>0.90588199999999997</v>
      </c>
      <c r="Q440" s="73">
        <f>VLOOKUP($B440,'Tillförd energi'!$B$2:$AS$506,MATCH(Q$1,'Tillförd energi'!$B$1:$AQ$1,0),FALSE)</f>
        <v>28.346</v>
      </c>
      <c r="R440" s="73">
        <f>VLOOKUP($B440,'Tillförd energi'!$B$2:$AS$506,MATCH(R$1,'Tillförd energi'!$B$1:$AQ$1,0),FALSE)</f>
        <v>0</v>
      </c>
      <c r="S440" s="73">
        <f>VLOOKUP($B440,'Tillförd energi'!$B$2:$AS$506,MATCH(S$1,'Tillförd energi'!$B$1:$AQ$1,0),FALSE)</f>
        <v>0</v>
      </c>
      <c r="T440" s="73">
        <f>VLOOKUP($B440,'Tillförd energi'!$B$2:$AS$506,MATCH(T$1,'Tillförd energi'!$B$1:$AQ$1,0),FALSE)</f>
        <v>0</v>
      </c>
      <c r="U440" s="73">
        <f>VLOOKUP($B440,'Tillförd energi'!$B$2:$AS$506,MATCH(U$1,'Tillförd energi'!$B$1:$AQ$1,0),FALSE)</f>
        <v>0</v>
      </c>
      <c r="V440" s="73">
        <f>VLOOKUP($B440,'Tillförd energi'!$B$2:$AS$506,MATCH(V$1,'Tillförd energi'!$B$1:$AQ$1,0),FALSE)</f>
        <v>0</v>
      </c>
      <c r="W440" s="73">
        <f>VLOOKUP($B440,'Tillförd energi'!$B$2:$AS$506,MATCH(W$1,'Tillförd energi'!$B$1:$AQ$1,0),FALSE)</f>
        <v>0</v>
      </c>
      <c r="X440" s="73">
        <f>VLOOKUP($B440,'Tillförd energi'!$B$2:$AS$506,MATCH(X$1,'Tillförd energi'!$B$1:$AQ$1,0),FALSE)</f>
        <v>0</v>
      </c>
      <c r="Y440" s="73">
        <f>VLOOKUP($B440,'Tillförd energi'!$B$2:$AS$506,MATCH(Y$1,'Tillförd energi'!$B$1:$AQ$1,0),FALSE)</f>
        <v>0</v>
      </c>
      <c r="Z440" s="73">
        <f>VLOOKUP($B440,'Tillförd energi'!$B$2:$AS$506,MATCH(Z$1,'Tillförd energi'!$B$1:$AQ$1,0),FALSE)</f>
        <v>0</v>
      </c>
      <c r="AA440" s="73">
        <f>VLOOKUP($B440,'Tillförd energi'!$B$2:$AS$506,MATCH(AA$1,'Tillförd energi'!$B$1:$AQ$1,0),FALSE)</f>
        <v>0</v>
      </c>
      <c r="AB440" s="73">
        <f>VLOOKUP($B440,'Tillförd energi'!$B$2:$AS$506,MATCH(AB$1,'Tillförd energi'!$B$1:$AQ$1,0),FALSE)</f>
        <v>0</v>
      </c>
      <c r="AC440" s="73">
        <f>VLOOKUP($B440,'Tillförd energi'!$B$2:$AS$506,MATCH(AC$1,'Tillförd energi'!$B$1:$AQ$1,0),FALSE)</f>
        <v>29.928000000000001</v>
      </c>
      <c r="AD440" s="73">
        <f>VLOOKUP($B440,'Tillförd energi'!$B$2:$AS$506,MATCH(AD$1,'Tillförd energi'!$B$1:$AQ$1,0),FALSE)</f>
        <v>0</v>
      </c>
      <c r="AF440" s="73">
        <f>VLOOKUP($B440,'Tillförd energi'!$B$2:$AS$506,MATCH(AF$1,'Tillförd energi'!$B$1:$AQ$1,0),FALSE)</f>
        <v>0.69</v>
      </c>
      <c r="AH440" s="73">
        <f>IFERROR(VLOOKUP(B440,Miljö!$B$1:$S$476,9,FALSE)/1,0)</f>
        <v>0</v>
      </c>
      <c r="AJ440" s="81">
        <f>IFERROR(VLOOKUP($B440,Miljö!$B$1:$S$500,MATCH("hjälpel exklusive kraftvärme (GWh)",Miljö!$B$1:$V$1,0),FALSE)/1,"")</f>
        <v>0.69</v>
      </c>
      <c r="AK440" s="81">
        <f t="shared" si="66"/>
        <v>0.69</v>
      </c>
      <c r="AL440" s="81">
        <f>VLOOKUP($B440,'Slutlig allokering'!$B$2:$AL$462,MATCH("Hjälpel kraftvärme",'Slutlig allokering'!$B$2:$AL$2,0),FALSE)</f>
        <v>0</v>
      </c>
      <c r="AN440" s="73">
        <f t="shared" si="67"/>
        <v>60.396881999999998</v>
      </c>
      <c r="AO440" s="73">
        <f t="shared" si="68"/>
        <v>60.396881999999998</v>
      </c>
      <c r="AP440" s="73">
        <f>IF(ISERROR(1/VLOOKUP($B440,Leveranser!$B$1:$S$500,MATCH("såld värme (gwh)",Leveranser!$B$1:$S$1,0),FALSE)),"",VLOOKUP($B440,Leveranser!$B$1:$S$500,MATCH("såld värme (gwh)",Leveranser!$B$1:$S$1,0),FALSE))</f>
        <v>53.790999999999997</v>
      </c>
      <c r="AQ440" s="73">
        <f>VLOOKUP($B440,Leveranser!$B$1:$Y$500,MATCH("Totalt såld fjärrvärme till andra fjärrvärmeföretag",Leveranser!$B$1:$AA$1,0),FALSE)</f>
        <v>0</v>
      </c>
      <c r="AR440" s="73">
        <f>IF(ISERROR(1/VLOOKUP($B440,Miljö!$B$1:$S$500,MATCH("Såld mängd produktionsspecifik fjärrvärme (GWh)",Miljö!$B$1:$R$1,0),FALSE)),0,VLOOKUP($B440,Miljö!$B$1:$S$500,MATCH("Såld mängd produktionsspecifik fjärrvärme (GWh)",Miljö!$B$1:$R$1,0),FALSE))</f>
        <v>0</v>
      </c>
      <c r="AS440" s="82">
        <f t="shared" si="73"/>
        <v>0.89062544652553421</v>
      </c>
      <c r="AU440" s="73" t="str">
        <f>VLOOKUP($B440,'Miljövärden urval för publ'!$B$2:$I$486,7,FALSE)</f>
        <v>Ja</v>
      </c>
      <c r="AV440" s="73" t="str">
        <f>VLOOKUP($B440,'Miljövärden urval för publ'!$B$2:$I$486,6,FALSE)</f>
        <v>Nej</v>
      </c>
      <c r="AZ440" s="73">
        <f t="shared" si="69"/>
        <v>0.69</v>
      </c>
      <c r="BA440" s="73">
        <f t="shared" si="74"/>
        <v>0</v>
      </c>
      <c r="BB440" s="73">
        <f t="shared" si="70"/>
        <v>0.90588199999999997</v>
      </c>
      <c r="BC440" s="73">
        <f t="shared" si="71"/>
        <v>28.346</v>
      </c>
      <c r="BE440" s="73">
        <f t="shared" si="75"/>
        <v>0</v>
      </c>
      <c r="BF440" s="73">
        <f t="shared" si="76"/>
        <v>0</v>
      </c>
      <c r="BH440" s="73">
        <f t="shared" si="72"/>
        <v>29.251881999999998</v>
      </c>
    </row>
    <row r="441" spans="1:60" ht="15" x14ac:dyDescent="0.25">
      <c r="A441" t="s">
        <v>550</v>
      </c>
      <c r="B441" t="s">
        <v>567</v>
      </c>
      <c r="C441" s="73">
        <f>VLOOKUP($B441,'Tillförd energi'!$B$2:$AS$506,MATCH(C$1,'Tillförd energi'!$B$1:$AQ$1,0),FALSE)</f>
        <v>0</v>
      </c>
      <c r="D441" s="73">
        <f>VLOOKUP($B441,'Tillförd energi'!$B$2:$AS$506,MATCH(D$1,'Tillförd energi'!$B$1:$AQ$1,0),FALSE)</f>
        <v>0.45100000000000001</v>
      </c>
      <c r="E441" s="73">
        <f>VLOOKUP($B441,'Tillförd energi'!$B$2:$AS$506,MATCH(E$1,'Tillförd energi'!$B$1:$AQ$1,0),FALSE)</f>
        <v>0</v>
      </c>
      <c r="F441" s="73">
        <f>VLOOKUP($B441,'Tillförd energi'!$B$2:$AS$506,MATCH(F$1,'Tillförd energi'!$B$1:$AQ$1,0),FALSE)</f>
        <v>0</v>
      </c>
      <c r="G441" s="73">
        <f>VLOOKUP($B441,'Tillförd energi'!$B$2:$AS$506,MATCH(G$1,'Tillförd energi'!$B$1:$AQ$1,0),FALSE)</f>
        <v>0</v>
      </c>
      <c r="H441" s="73">
        <f>VLOOKUP($B441,'Tillförd energi'!$B$2:$AS$506,MATCH(H$1,'Tillförd energi'!$B$1:$AQ$1,0),FALSE)</f>
        <v>0</v>
      </c>
      <c r="I441" s="73">
        <f>VLOOKUP($B441,'Tillförd energi'!$B$2:$AS$506,MATCH(I$1,'Tillförd energi'!$B$1:$AQ$1,0),FALSE)</f>
        <v>0</v>
      </c>
      <c r="J441" s="73">
        <f>VLOOKUP($B441,'Tillförd energi'!$B$2:$AS$506,MATCH(J$1,'Tillförd energi'!$B$1:$AQ$1,0),FALSE)</f>
        <v>0</v>
      </c>
      <c r="K441" s="73">
        <f>VLOOKUP($B441,'Tillförd energi'!$B$2:$AS$506,MATCH(K$1,'Tillförd energi'!$B$1:$AQ$1,0),FALSE)</f>
        <v>0</v>
      </c>
      <c r="L441" s="73">
        <f>VLOOKUP($B441,'Tillförd energi'!$B$2:$AS$506,MATCH(L$1,'Tillförd energi'!$B$1:$AQ$1,0),FALSE)</f>
        <v>0</v>
      </c>
      <c r="M441" s="73">
        <f>VLOOKUP($B441,'Tillförd energi'!$B$2:$AS$506,MATCH(M$1,'Tillförd energi'!$B$1:$AQ$1,0),FALSE)</f>
        <v>0</v>
      </c>
      <c r="N441" s="73">
        <f>VLOOKUP($B441,'Tillförd energi'!$B$2:$AS$506,MATCH(N$1,'Tillförd energi'!$B$1:$AQ$1,0),FALSE)</f>
        <v>0.51800000000000002</v>
      </c>
      <c r="O441" s="73">
        <f>VLOOKUP($B441,'Tillförd energi'!$B$2:$AS$506,MATCH(O$1,'Tillförd energi'!$B$1:$AQ$1,0),FALSE)</f>
        <v>0</v>
      </c>
      <c r="P441" s="73">
        <f>VLOOKUP($B441,'Tillförd energi'!$B$2:$AS$506,MATCH(P$1,'Tillförd energi'!$B$1:$AQ$1,0),FALSE)</f>
        <v>7.0469999999999997</v>
      </c>
      <c r="Q441" s="73">
        <f>VLOOKUP($B441,'Tillförd energi'!$B$2:$AS$506,MATCH(Q$1,'Tillförd energi'!$B$1:$AQ$1,0),FALSE)</f>
        <v>0</v>
      </c>
      <c r="R441" s="73">
        <f>VLOOKUP($B441,'Tillförd energi'!$B$2:$AS$506,MATCH(R$1,'Tillförd energi'!$B$1:$AQ$1,0),FALSE)</f>
        <v>0</v>
      </c>
      <c r="S441" s="73">
        <f>VLOOKUP($B441,'Tillförd energi'!$B$2:$AS$506,MATCH(S$1,'Tillförd energi'!$B$1:$AQ$1,0),FALSE)</f>
        <v>0</v>
      </c>
      <c r="T441" s="73">
        <f>VLOOKUP($B441,'Tillförd energi'!$B$2:$AS$506,MATCH(T$1,'Tillförd energi'!$B$1:$AQ$1,0),FALSE)</f>
        <v>0</v>
      </c>
      <c r="U441" s="73">
        <f>VLOOKUP($B441,'Tillförd energi'!$B$2:$AS$506,MATCH(U$1,'Tillförd energi'!$B$1:$AQ$1,0),FALSE)</f>
        <v>0</v>
      </c>
      <c r="V441" s="73">
        <f>VLOOKUP($B441,'Tillförd energi'!$B$2:$AS$506,MATCH(V$1,'Tillförd energi'!$B$1:$AQ$1,0),FALSE)</f>
        <v>0</v>
      </c>
      <c r="W441" s="73">
        <f>VLOOKUP($B441,'Tillförd energi'!$B$2:$AS$506,MATCH(W$1,'Tillförd energi'!$B$1:$AQ$1,0),FALSE)</f>
        <v>0</v>
      </c>
      <c r="X441" s="73">
        <f>VLOOKUP($B441,'Tillförd energi'!$B$2:$AS$506,MATCH(X$1,'Tillförd energi'!$B$1:$AQ$1,0),FALSE)</f>
        <v>0</v>
      </c>
      <c r="Y441" s="73">
        <f>VLOOKUP($B441,'Tillförd energi'!$B$2:$AS$506,MATCH(Y$1,'Tillförd energi'!$B$1:$AQ$1,0),FALSE)</f>
        <v>0</v>
      </c>
      <c r="Z441" s="73">
        <f>VLOOKUP($B441,'Tillförd energi'!$B$2:$AS$506,MATCH(Z$1,'Tillförd energi'!$B$1:$AQ$1,0),FALSE)</f>
        <v>0</v>
      </c>
      <c r="AA441" s="73">
        <f>VLOOKUP($B441,'Tillförd energi'!$B$2:$AS$506,MATCH(AA$1,'Tillförd energi'!$B$1:$AQ$1,0),FALSE)</f>
        <v>0</v>
      </c>
      <c r="AB441" s="73">
        <f>VLOOKUP($B441,'Tillförd energi'!$B$2:$AS$506,MATCH(AB$1,'Tillförd energi'!$B$1:$AQ$1,0),FALSE)</f>
        <v>0</v>
      </c>
      <c r="AC441" s="73">
        <f>VLOOKUP($B441,'Tillförd energi'!$B$2:$AS$506,MATCH(AC$1,'Tillförd energi'!$B$1:$AQ$1,0),FALSE)</f>
        <v>0</v>
      </c>
      <c r="AD441" s="73">
        <f>VLOOKUP($B441,'Tillförd energi'!$B$2:$AS$506,MATCH(AD$1,'Tillförd energi'!$B$1:$AQ$1,0),FALSE)</f>
        <v>0</v>
      </c>
      <c r="AF441" s="73">
        <f>VLOOKUP($B441,'Tillförd energi'!$B$2:$AS$506,MATCH(AF$1,'Tillförd energi'!$B$1:$AQ$1,0),FALSE)</f>
        <v>0.1</v>
      </c>
      <c r="AH441" s="73">
        <f>IFERROR(VLOOKUP(B441,Miljö!$B$1:$S$476,9,FALSE)/1,0)</f>
        <v>0</v>
      </c>
      <c r="AJ441" s="81">
        <f>IFERROR(VLOOKUP($B441,Miljö!$B$1:$S$500,MATCH("hjälpel exklusive kraftvärme (GWh)",Miljö!$B$1:$V$1,0),FALSE)/1,"")</f>
        <v>0.1</v>
      </c>
      <c r="AK441" s="81">
        <f t="shared" si="66"/>
        <v>0.1</v>
      </c>
      <c r="AL441" s="81">
        <f>VLOOKUP($B441,'Slutlig allokering'!$B$2:$AL$462,MATCH("Hjälpel kraftvärme",'Slutlig allokering'!$B$2:$AL$2,0),FALSE)</f>
        <v>0</v>
      </c>
      <c r="AN441" s="73">
        <f t="shared" si="67"/>
        <v>8.1159999999999997</v>
      </c>
      <c r="AO441" s="73">
        <f t="shared" si="68"/>
        <v>8.1159999999999997</v>
      </c>
      <c r="AP441" s="73">
        <f>IF(ISERROR(1/VLOOKUP($B441,Leveranser!$B$1:$S$500,MATCH("såld värme (gwh)",Leveranser!$B$1:$S$1,0),FALSE)),"",VLOOKUP($B441,Leveranser!$B$1:$S$500,MATCH("såld värme (gwh)",Leveranser!$B$1:$S$1,0),FALSE))</f>
        <v>7.1159999999999997</v>
      </c>
      <c r="AQ441" s="73">
        <f>VLOOKUP($B441,Leveranser!$B$1:$Y$500,MATCH("Totalt såld fjärrvärme till andra fjärrvärmeföretag",Leveranser!$B$1:$AA$1,0),FALSE)</f>
        <v>0</v>
      </c>
      <c r="AR441" s="73">
        <f>IF(ISERROR(1/VLOOKUP($B441,Miljö!$B$1:$S$500,MATCH("Såld mängd produktionsspecifik fjärrvärme (GWh)",Miljö!$B$1:$R$1,0),FALSE)),0,VLOOKUP($B441,Miljö!$B$1:$S$500,MATCH("Såld mängd produktionsspecifik fjärrvärme (GWh)",Miljö!$B$1:$R$1,0),FALSE))</f>
        <v>0</v>
      </c>
      <c r="AS441" s="82">
        <f t="shared" si="73"/>
        <v>0.87678659438146866</v>
      </c>
      <c r="AU441" s="73" t="str">
        <f>VLOOKUP($B441,'Miljövärden urval för publ'!$B$2:$I$486,7,FALSE)</f>
        <v>Ja</v>
      </c>
      <c r="AV441" s="73" t="str">
        <f>VLOOKUP($B441,'Miljövärden urval för publ'!$B$2:$I$486,6,FALSE)</f>
        <v>Nej</v>
      </c>
      <c r="AZ441" s="73">
        <f t="shared" si="69"/>
        <v>0.1</v>
      </c>
      <c r="BA441" s="73">
        <f t="shared" si="74"/>
        <v>0</v>
      </c>
      <c r="BB441" s="73">
        <f t="shared" si="70"/>
        <v>7.5649999999999995</v>
      </c>
      <c r="BC441" s="73">
        <f t="shared" si="71"/>
        <v>0</v>
      </c>
      <c r="BE441" s="73">
        <f t="shared" si="75"/>
        <v>0</v>
      </c>
      <c r="BF441" s="73">
        <f t="shared" si="76"/>
        <v>0</v>
      </c>
      <c r="BH441" s="73">
        <f t="shared" si="72"/>
        <v>7.5649999999999995</v>
      </c>
    </row>
    <row r="442" spans="1:60" ht="15" x14ac:dyDescent="0.25">
      <c r="A442" t="s">
        <v>550</v>
      </c>
      <c r="B442" t="s">
        <v>568</v>
      </c>
      <c r="C442" s="73">
        <f>VLOOKUP($B442,'Tillförd energi'!$B$2:$AS$506,MATCH(C$1,'Tillförd energi'!$B$1:$AQ$1,0),FALSE)</f>
        <v>0</v>
      </c>
      <c r="D442" s="73">
        <f>VLOOKUP($B442,'Tillförd energi'!$B$2:$AS$506,MATCH(D$1,'Tillförd energi'!$B$1:$AQ$1,0),FALSE)</f>
        <v>0.70899999999999996</v>
      </c>
      <c r="E442" s="73">
        <f>VLOOKUP($B442,'Tillförd energi'!$B$2:$AS$506,MATCH(E$1,'Tillförd energi'!$B$1:$AQ$1,0),FALSE)</f>
        <v>0</v>
      </c>
      <c r="F442" s="73">
        <f>VLOOKUP($B442,'Tillförd energi'!$B$2:$AS$506,MATCH(F$1,'Tillförd energi'!$B$1:$AQ$1,0),FALSE)</f>
        <v>0</v>
      </c>
      <c r="G442" s="73">
        <f>VLOOKUP($B442,'Tillförd energi'!$B$2:$AS$506,MATCH(G$1,'Tillförd energi'!$B$1:$AQ$1,0),FALSE)</f>
        <v>0</v>
      </c>
      <c r="H442" s="73">
        <f>VLOOKUP($B442,'Tillförd energi'!$B$2:$AS$506,MATCH(H$1,'Tillförd energi'!$B$1:$AQ$1,0),FALSE)</f>
        <v>0</v>
      </c>
      <c r="I442" s="73">
        <f>VLOOKUP($B442,'Tillförd energi'!$B$2:$AS$506,MATCH(I$1,'Tillförd energi'!$B$1:$AQ$1,0),FALSE)</f>
        <v>0</v>
      </c>
      <c r="J442" s="73">
        <f>VLOOKUP($B442,'Tillförd energi'!$B$2:$AS$506,MATCH(J$1,'Tillförd energi'!$B$1:$AQ$1,0),FALSE)</f>
        <v>0</v>
      </c>
      <c r="K442" s="73">
        <f>VLOOKUP($B442,'Tillförd energi'!$B$2:$AS$506,MATCH(K$1,'Tillförd energi'!$B$1:$AQ$1,0),FALSE)</f>
        <v>0</v>
      </c>
      <c r="L442" s="73">
        <f>VLOOKUP($B442,'Tillförd energi'!$B$2:$AS$506,MATCH(L$1,'Tillförd energi'!$B$1:$AQ$1,0),FALSE)</f>
        <v>0</v>
      </c>
      <c r="M442" s="73">
        <f>VLOOKUP($B442,'Tillförd energi'!$B$2:$AS$506,MATCH(M$1,'Tillförd energi'!$B$1:$AQ$1,0),FALSE)</f>
        <v>0</v>
      </c>
      <c r="N442" s="73">
        <f>VLOOKUP($B442,'Tillförd energi'!$B$2:$AS$506,MATCH(N$1,'Tillförd energi'!$B$1:$AQ$1,0),FALSE)</f>
        <v>0</v>
      </c>
      <c r="O442" s="73">
        <f>VLOOKUP($B442,'Tillförd energi'!$B$2:$AS$506,MATCH(O$1,'Tillförd energi'!$B$1:$AQ$1,0),FALSE)</f>
        <v>86.363</v>
      </c>
      <c r="P442" s="73">
        <f>VLOOKUP($B442,'Tillförd energi'!$B$2:$AS$506,MATCH(P$1,'Tillförd energi'!$B$1:$AQ$1,0),FALSE)</f>
        <v>0</v>
      </c>
      <c r="Q442" s="73">
        <f>VLOOKUP($B442,'Tillförd energi'!$B$2:$AS$506,MATCH(Q$1,'Tillförd energi'!$B$1:$AQ$1,0),FALSE)</f>
        <v>0</v>
      </c>
      <c r="R442" s="73">
        <f>VLOOKUP($B442,'Tillförd energi'!$B$2:$AS$506,MATCH(R$1,'Tillförd energi'!$B$1:$AQ$1,0),FALSE)</f>
        <v>0</v>
      </c>
      <c r="S442" s="73">
        <f>VLOOKUP($B442,'Tillförd energi'!$B$2:$AS$506,MATCH(S$1,'Tillförd energi'!$B$1:$AQ$1,0),FALSE)</f>
        <v>0</v>
      </c>
      <c r="T442" s="73">
        <f>VLOOKUP($B442,'Tillförd energi'!$B$2:$AS$506,MATCH(T$1,'Tillförd energi'!$B$1:$AQ$1,0),FALSE)</f>
        <v>0</v>
      </c>
      <c r="U442" s="73">
        <f>VLOOKUP($B442,'Tillförd energi'!$B$2:$AS$506,MATCH(U$1,'Tillförd energi'!$B$1:$AQ$1,0),FALSE)</f>
        <v>0</v>
      </c>
      <c r="V442" s="73">
        <f>VLOOKUP($B442,'Tillförd energi'!$B$2:$AS$506,MATCH(V$1,'Tillförd energi'!$B$1:$AQ$1,0),FALSE)</f>
        <v>0</v>
      </c>
      <c r="W442" s="73">
        <f>VLOOKUP($B442,'Tillförd energi'!$B$2:$AS$506,MATCH(W$1,'Tillförd energi'!$B$1:$AQ$1,0),FALSE)</f>
        <v>0</v>
      </c>
      <c r="X442" s="73">
        <f>VLOOKUP($B442,'Tillförd energi'!$B$2:$AS$506,MATCH(X$1,'Tillförd energi'!$B$1:$AQ$1,0),FALSE)</f>
        <v>0</v>
      </c>
      <c r="Y442" s="73">
        <f>VLOOKUP($B442,'Tillförd energi'!$B$2:$AS$506,MATCH(Y$1,'Tillförd energi'!$B$1:$AQ$1,0),FALSE)</f>
        <v>0</v>
      </c>
      <c r="Z442" s="73">
        <f>VLOOKUP($B442,'Tillförd energi'!$B$2:$AS$506,MATCH(Z$1,'Tillförd energi'!$B$1:$AQ$1,0),FALSE)</f>
        <v>0</v>
      </c>
      <c r="AA442" s="73">
        <f>VLOOKUP($B442,'Tillförd energi'!$B$2:$AS$506,MATCH(AA$1,'Tillförd energi'!$B$1:$AQ$1,0),FALSE)</f>
        <v>0</v>
      </c>
      <c r="AB442" s="73">
        <f>VLOOKUP($B442,'Tillförd energi'!$B$2:$AS$506,MATCH(AB$1,'Tillförd energi'!$B$1:$AQ$1,0),FALSE)</f>
        <v>16.497</v>
      </c>
      <c r="AC442" s="73">
        <f>VLOOKUP($B442,'Tillförd energi'!$B$2:$AS$506,MATCH(AC$1,'Tillförd energi'!$B$1:$AQ$1,0),FALSE)</f>
        <v>0</v>
      </c>
      <c r="AD442" s="73">
        <f>VLOOKUP($B442,'Tillförd energi'!$B$2:$AS$506,MATCH(AD$1,'Tillförd energi'!$B$1:$AQ$1,0),FALSE)</f>
        <v>0</v>
      </c>
      <c r="AF442" s="73">
        <f>VLOOKUP($B442,'Tillförd energi'!$B$2:$AS$506,MATCH(AF$1,'Tillförd energi'!$B$1:$AQ$1,0),FALSE)</f>
        <v>1.95E-2</v>
      </c>
      <c r="AH442" s="73">
        <f>IFERROR(VLOOKUP(B442,Miljö!$B$1:$S$476,9,FALSE)/1,0)</f>
        <v>0</v>
      </c>
      <c r="AJ442" s="81">
        <f>IFERROR(VLOOKUP($B442,Miljö!$B$1:$S$500,MATCH("hjälpel exklusive kraftvärme (GWh)",Miljö!$B$1:$V$1,0),FALSE)/1,"")</f>
        <v>1.95E-2</v>
      </c>
      <c r="AK442" s="81">
        <f t="shared" si="66"/>
        <v>1.95E-2</v>
      </c>
      <c r="AL442" s="81">
        <f>VLOOKUP($B442,'Slutlig allokering'!$B$2:$AL$462,MATCH("Hjälpel kraftvärme",'Slutlig allokering'!$B$2:$AL$2,0),FALSE)</f>
        <v>0</v>
      </c>
      <c r="AN442" s="73">
        <f t="shared" si="67"/>
        <v>103.5885</v>
      </c>
      <c r="AO442" s="73">
        <f t="shared" si="68"/>
        <v>103.5885</v>
      </c>
      <c r="AP442" s="73">
        <f>IF(ISERROR(1/VLOOKUP($B442,Leveranser!$B$1:$S$500,MATCH("såld värme (gwh)",Leveranser!$B$1:$S$1,0),FALSE)),"",VLOOKUP($B442,Leveranser!$B$1:$S$500,MATCH("såld värme (gwh)",Leveranser!$B$1:$S$1,0),FALSE))</f>
        <v>87.647999999999996</v>
      </c>
      <c r="AQ442" s="73">
        <f>VLOOKUP($B442,Leveranser!$B$1:$Y$500,MATCH("Totalt såld fjärrvärme till andra fjärrvärmeföretag",Leveranser!$B$1:$AA$1,0),FALSE)</f>
        <v>0</v>
      </c>
      <c r="AR442" s="73">
        <f>IF(ISERROR(1/VLOOKUP($B442,Miljö!$B$1:$S$500,MATCH("Såld mängd produktionsspecifik fjärrvärme (GWh)",Miljö!$B$1:$R$1,0),FALSE)),0,VLOOKUP($B442,Miljö!$B$1:$S$500,MATCH("Såld mängd produktionsspecifik fjärrvärme (GWh)",Miljö!$B$1:$R$1,0),FALSE))</f>
        <v>0</v>
      </c>
      <c r="AS442" s="82">
        <f t="shared" si="73"/>
        <v>0.84611708828682719</v>
      </c>
      <c r="AU442" s="73" t="str">
        <f>VLOOKUP($B442,'Miljövärden urval för publ'!$B$2:$I$486,7,FALSE)</f>
        <v>Ja</v>
      </c>
      <c r="AV442" s="73" t="str">
        <f>VLOOKUP($B442,'Miljövärden urval för publ'!$B$2:$I$486,6,FALSE)</f>
        <v>Nej</v>
      </c>
      <c r="AZ442" s="73">
        <f t="shared" si="69"/>
        <v>1.95E-2</v>
      </c>
      <c r="BA442" s="73">
        <f t="shared" si="74"/>
        <v>0</v>
      </c>
      <c r="BB442" s="73">
        <f t="shared" si="70"/>
        <v>86.363</v>
      </c>
      <c r="BC442" s="73">
        <f t="shared" si="71"/>
        <v>0</v>
      </c>
      <c r="BE442" s="73">
        <f t="shared" si="75"/>
        <v>0</v>
      </c>
      <c r="BF442" s="73">
        <f t="shared" si="76"/>
        <v>0</v>
      </c>
      <c r="BH442" s="73">
        <f t="shared" si="72"/>
        <v>86.363</v>
      </c>
    </row>
    <row r="443" spans="1:60" ht="15" x14ac:dyDescent="0.25">
      <c r="A443" t="s">
        <v>550</v>
      </c>
      <c r="B443" t="s">
        <v>569</v>
      </c>
      <c r="C443" s="73">
        <f>VLOOKUP($B443,'Tillförd energi'!$B$2:$AS$506,MATCH(C$1,'Tillförd energi'!$B$1:$AQ$1,0),FALSE)</f>
        <v>0</v>
      </c>
      <c r="D443" s="73">
        <f>VLOOKUP($B443,'Tillförd energi'!$B$2:$AS$506,MATCH(D$1,'Tillförd energi'!$B$1:$AQ$1,0),FALSE)</f>
        <v>0</v>
      </c>
      <c r="E443" s="73">
        <f>VLOOKUP($B443,'Tillförd energi'!$B$2:$AS$506,MATCH(E$1,'Tillförd energi'!$B$1:$AQ$1,0),FALSE)</f>
        <v>0</v>
      </c>
      <c r="F443" s="73">
        <f>VLOOKUP($B443,'Tillförd energi'!$B$2:$AS$506,MATCH(F$1,'Tillförd energi'!$B$1:$AQ$1,0),FALSE)</f>
        <v>0</v>
      </c>
      <c r="G443" s="73">
        <f>VLOOKUP($B443,'Tillförd energi'!$B$2:$AS$506,MATCH(G$1,'Tillförd energi'!$B$1:$AQ$1,0),FALSE)</f>
        <v>0</v>
      </c>
      <c r="H443" s="73">
        <f>VLOOKUP($B443,'Tillförd energi'!$B$2:$AS$506,MATCH(H$1,'Tillförd energi'!$B$1:$AQ$1,0),FALSE)</f>
        <v>0</v>
      </c>
      <c r="I443" s="73">
        <f>VLOOKUP($B443,'Tillförd energi'!$B$2:$AS$506,MATCH(I$1,'Tillförd energi'!$B$1:$AQ$1,0),FALSE)</f>
        <v>0</v>
      </c>
      <c r="J443" s="73">
        <f>VLOOKUP($B443,'Tillförd energi'!$B$2:$AS$506,MATCH(J$1,'Tillförd energi'!$B$1:$AQ$1,0),FALSE)</f>
        <v>0</v>
      </c>
      <c r="K443" s="73">
        <f>VLOOKUP($B443,'Tillförd energi'!$B$2:$AS$506,MATCH(K$1,'Tillförd energi'!$B$1:$AQ$1,0),FALSE)</f>
        <v>0</v>
      </c>
      <c r="L443" s="73">
        <f>VLOOKUP($B443,'Tillförd energi'!$B$2:$AS$506,MATCH(L$1,'Tillförd energi'!$B$1:$AQ$1,0),FALSE)</f>
        <v>0</v>
      </c>
      <c r="M443" s="73">
        <f>VLOOKUP($B443,'Tillförd energi'!$B$2:$AS$506,MATCH(M$1,'Tillförd energi'!$B$1:$AQ$1,0),FALSE)</f>
        <v>0</v>
      </c>
      <c r="N443" s="73">
        <f>VLOOKUP($B443,'Tillförd energi'!$B$2:$AS$506,MATCH(N$1,'Tillförd energi'!$B$1:$AQ$1,0),FALSE)</f>
        <v>0</v>
      </c>
      <c r="O443" s="73">
        <f>VLOOKUP($B443,'Tillförd energi'!$B$2:$AS$506,MATCH(O$1,'Tillförd energi'!$B$1:$AQ$1,0),FALSE)</f>
        <v>0</v>
      </c>
      <c r="P443" s="73">
        <f>VLOOKUP($B443,'Tillförd energi'!$B$2:$AS$506,MATCH(P$1,'Tillförd energi'!$B$1:$AQ$1,0),FALSE)</f>
        <v>0</v>
      </c>
      <c r="Q443" s="73">
        <f>VLOOKUP($B443,'Tillförd energi'!$B$2:$AS$506,MATCH(Q$1,'Tillförd energi'!$B$1:$AQ$1,0),FALSE)</f>
        <v>0</v>
      </c>
      <c r="R443" s="73">
        <f>VLOOKUP($B443,'Tillförd energi'!$B$2:$AS$506,MATCH(R$1,'Tillförd energi'!$B$1:$AQ$1,0),FALSE)</f>
        <v>0</v>
      </c>
      <c r="S443" s="73">
        <f>VLOOKUP($B443,'Tillförd energi'!$B$2:$AS$506,MATCH(S$1,'Tillförd energi'!$B$1:$AQ$1,0),FALSE)</f>
        <v>0</v>
      </c>
      <c r="T443" s="73">
        <f>VLOOKUP($B443,'Tillförd energi'!$B$2:$AS$506,MATCH(T$1,'Tillförd energi'!$B$1:$AQ$1,0),FALSE)</f>
        <v>0</v>
      </c>
      <c r="U443" s="73">
        <f>VLOOKUP($B443,'Tillförd energi'!$B$2:$AS$506,MATCH(U$1,'Tillförd energi'!$B$1:$AQ$1,0),FALSE)</f>
        <v>0</v>
      </c>
      <c r="V443" s="73">
        <f>VLOOKUP($B443,'Tillförd energi'!$B$2:$AS$506,MATCH(V$1,'Tillförd energi'!$B$1:$AQ$1,0),FALSE)</f>
        <v>0</v>
      </c>
      <c r="W443" s="73">
        <f>VLOOKUP($B443,'Tillförd energi'!$B$2:$AS$506,MATCH(W$1,'Tillförd energi'!$B$1:$AQ$1,0),FALSE)</f>
        <v>0</v>
      </c>
      <c r="X443" s="73">
        <f>VLOOKUP($B443,'Tillförd energi'!$B$2:$AS$506,MATCH(X$1,'Tillförd energi'!$B$1:$AQ$1,0),FALSE)</f>
        <v>0</v>
      </c>
      <c r="Y443" s="73">
        <f>VLOOKUP($B443,'Tillförd energi'!$B$2:$AS$506,MATCH(Y$1,'Tillförd energi'!$B$1:$AQ$1,0),FALSE)</f>
        <v>0</v>
      </c>
      <c r="Z443" s="73">
        <f>VLOOKUP($B443,'Tillförd energi'!$B$2:$AS$506,MATCH(Z$1,'Tillförd energi'!$B$1:$AQ$1,0),FALSE)</f>
        <v>0</v>
      </c>
      <c r="AA443" s="73">
        <f>VLOOKUP($B443,'Tillförd energi'!$B$2:$AS$506,MATCH(AA$1,'Tillförd energi'!$B$1:$AQ$1,0),FALSE)</f>
        <v>0</v>
      </c>
      <c r="AB443" s="73">
        <f>VLOOKUP($B443,'Tillförd energi'!$B$2:$AS$506,MATCH(AB$1,'Tillförd energi'!$B$1:$AQ$1,0),FALSE)</f>
        <v>0</v>
      </c>
      <c r="AC443" s="73">
        <f>VLOOKUP($B443,'Tillförd energi'!$B$2:$AS$506,MATCH(AC$1,'Tillförd energi'!$B$1:$AQ$1,0),FALSE)</f>
        <v>0</v>
      </c>
      <c r="AD443" s="73">
        <f>VLOOKUP($B443,'Tillförd energi'!$B$2:$AS$506,MATCH(AD$1,'Tillförd energi'!$B$1:$AQ$1,0),FALSE)</f>
        <v>0</v>
      </c>
      <c r="AF443" s="73">
        <f>VLOOKUP($B443,'Tillförd energi'!$B$2:$AS$506,MATCH(AF$1,'Tillförd energi'!$B$1:$AQ$1,0),FALSE)</f>
        <v>0</v>
      </c>
      <c r="AH443" s="73">
        <f>IFERROR(VLOOKUP(B443,Miljö!$B$1:$S$476,9,FALSE)/1,0)</f>
        <v>0</v>
      </c>
      <c r="AJ443" s="81" t="str">
        <f>IFERROR(VLOOKUP($B443,Miljö!$B$1:$S$500,MATCH("hjälpel exklusive kraftvärme (GWh)",Miljö!$B$1:$V$1,0),FALSE)/1,"")</f>
        <v/>
      </c>
      <c r="AK443" s="81">
        <f t="shared" si="66"/>
        <v>0</v>
      </c>
      <c r="AL443" s="81">
        <f>VLOOKUP($B443,'Slutlig allokering'!$B$2:$AL$462,MATCH("Hjälpel kraftvärme",'Slutlig allokering'!$B$2:$AL$2,0),FALSE)</f>
        <v>0</v>
      </c>
      <c r="AN443" s="73">
        <f t="shared" si="67"/>
        <v>0</v>
      </c>
      <c r="AO443" s="73">
        <f t="shared" si="68"/>
        <v>0</v>
      </c>
      <c r="AP443" s="73" t="str">
        <f>IF(ISERROR(1/VLOOKUP($B443,Leveranser!$B$1:$S$500,MATCH("såld värme (gwh)",Leveranser!$B$1:$S$1,0),FALSE)),"",VLOOKUP($B443,Leveranser!$B$1:$S$500,MATCH("såld värme (gwh)",Leveranser!$B$1:$S$1,0),FALSE))</f>
        <v/>
      </c>
      <c r="AQ443" s="73">
        <f>VLOOKUP($B443,Leveranser!$B$1:$Y$500,MATCH("Totalt såld fjärrvärme till andra fjärrvärmeföretag",Leveranser!$B$1:$AA$1,0),FALSE)</f>
        <v>0</v>
      </c>
      <c r="AR443" s="73">
        <f>IF(ISERROR(1/VLOOKUP($B443,Miljö!$B$1:$S$500,MATCH("Såld mängd produktionsspecifik fjärrvärme (GWh)",Miljö!$B$1:$R$1,0),FALSE)),0,VLOOKUP($B443,Miljö!$B$1:$S$500,MATCH("Såld mängd produktionsspecifik fjärrvärme (GWh)",Miljö!$B$1:$R$1,0),FALSE))</f>
        <v>0</v>
      </c>
      <c r="AS443" s="82" t="str">
        <f t="shared" si="73"/>
        <v/>
      </c>
      <c r="AU443" s="73" t="str">
        <f>VLOOKUP($B443,'Miljövärden urval för publ'!$B$2:$I$486,7,FALSE)</f>
        <v>Nej</v>
      </c>
      <c r="AV443" s="73" t="str">
        <f>VLOOKUP($B443,'Miljövärden urval för publ'!$B$2:$I$486,6,FALSE)</f>
        <v>Nej</v>
      </c>
      <c r="AZ443" s="73">
        <f t="shared" si="69"/>
        <v>0</v>
      </c>
      <c r="BA443" s="73">
        <f t="shared" si="74"/>
        <v>0</v>
      </c>
      <c r="BB443" s="73">
        <f t="shared" si="70"/>
        <v>0</v>
      </c>
      <c r="BC443" s="73">
        <f t="shared" si="71"/>
        <v>0</v>
      </c>
      <c r="BE443" s="73">
        <f t="shared" si="75"/>
        <v>0</v>
      </c>
      <c r="BF443" s="73">
        <f t="shared" si="76"/>
        <v>0</v>
      </c>
      <c r="BH443" s="73">
        <f t="shared" si="72"/>
        <v>0</v>
      </c>
    </row>
    <row r="444" spans="1:60" ht="15" x14ac:dyDescent="0.25">
      <c r="A444" t="s">
        <v>550</v>
      </c>
      <c r="B444" t="s">
        <v>570</v>
      </c>
      <c r="C444" s="73">
        <f>VLOOKUP($B444,'Tillförd energi'!$B$2:$AS$506,MATCH(C$1,'Tillförd energi'!$B$1:$AQ$1,0),FALSE)</f>
        <v>0</v>
      </c>
      <c r="D444" s="73">
        <f>VLOOKUP($B444,'Tillförd energi'!$B$2:$AS$506,MATCH(D$1,'Tillförd energi'!$B$1:$AQ$1,0),FALSE)</f>
        <v>0</v>
      </c>
      <c r="E444" s="73">
        <f>VLOOKUP($B444,'Tillförd energi'!$B$2:$AS$506,MATCH(E$1,'Tillförd energi'!$B$1:$AQ$1,0),FALSE)</f>
        <v>0</v>
      </c>
      <c r="F444" s="73">
        <f>VLOOKUP($B444,'Tillförd energi'!$B$2:$AS$506,MATCH(F$1,'Tillförd energi'!$B$1:$AQ$1,0),FALSE)</f>
        <v>0</v>
      </c>
      <c r="G444" s="73">
        <f>VLOOKUP($B444,'Tillförd energi'!$B$2:$AS$506,MATCH(G$1,'Tillförd energi'!$B$1:$AQ$1,0),FALSE)</f>
        <v>0</v>
      </c>
      <c r="H444" s="73">
        <f>VLOOKUP($B444,'Tillförd energi'!$B$2:$AS$506,MATCH(H$1,'Tillförd energi'!$B$1:$AQ$1,0),FALSE)</f>
        <v>0</v>
      </c>
      <c r="I444" s="73">
        <f>VLOOKUP($B444,'Tillförd energi'!$B$2:$AS$506,MATCH(I$1,'Tillförd energi'!$B$1:$AQ$1,0),FALSE)</f>
        <v>0</v>
      </c>
      <c r="J444" s="73">
        <f>VLOOKUP($B444,'Tillförd energi'!$B$2:$AS$506,MATCH(J$1,'Tillförd energi'!$B$1:$AQ$1,0),FALSE)</f>
        <v>0</v>
      </c>
      <c r="K444" s="73">
        <f>VLOOKUP($B444,'Tillförd energi'!$B$2:$AS$506,MATCH(K$1,'Tillförd energi'!$B$1:$AQ$1,0),FALSE)</f>
        <v>0</v>
      </c>
      <c r="L444" s="73">
        <f>VLOOKUP($B444,'Tillförd energi'!$B$2:$AS$506,MATCH(L$1,'Tillförd energi'!$B$1:$AQ$1,0),FALSE)</f>
        <v>0</v>
      </c>
      <c r="M444" s="73">
        <f>VLOOKUP($B444,'Tillförd energi'!$B$2:$AS$506,MATCH(M$1,'Tillförd energi'!$B$1:$AQ$1,0),FALSE)</f>
        <v>0</v>
      </c>
      <c r="N444" s="73">
        <f>VLOOKUP($B444,'Tillförd energi'!$B$2:$AS$506,MATCH(N$1,'Tillförd energi'!$B$1:$AQ$1,0),FALSE)</f>
        <v>0</v>
      </c>
      <c r="O444" s="73">
        <f>VLOOKUP($B444,'Tillförd energi'!$B$2:$AS$506,MATCH(O$1,'Tillförd energi'!$B$1:$AQ$1,0),FALSE)</f>
        <v>0</v>
      </c>
      <c r="P444" s="73">
        <f>VLOOKUP($B444,'Tillförd energi'!$B$2:$AS$506,MATCH(P$1,'Tillförd energi'!$B$1:$AQ$1,0),FALSE)</f>
        <v>0</v>
      </c>
      <c r="Q444" s="73">
        <f>VLOOKUP($B444,'Tillförd energi'!$B$2:$AS$506,MATCH(Q$1,'Tillförd energi'!$B$1:$AQ$1,0),FALSE)</f>
        <v>0</v>
      </c>
      <c r="R444" s="73">
        <f>VLOOKUP($B444,'Tillförd energi'!$B$2:$AS$506,MATCH(R$1,'Tillförd energi'!$B$1:$AQ$1,0),FALSE)</f>
        <v>0</v>
      </c>
      <c r="S444" s="73">
        <f>VLOOKUP($B444,'Tillförd energi'!$B$2:$AS$506,MATCH(S$1,'Tillförd energi'!$B$1:$AQ$1,0),FALSE)</f>
        <v>0</v>
      </c>
      <c r="T444" s="73">
        <f>VLOOKUP($B444,'Tillförd energi'!$B$2:$AS$506,MATCH(T$1,'Tillförd energi'!$B$1:$AQ$1,0),FALSE)</f>
        <v>0</v>
      </c>
      <c r="U444" s="73">
        <f>VLOOKUP($B444,'Tillförd energi'!$B$2:$AS$506,MATCH(U$1,'Tillförd energi'!$B$1:$AQ$1,0),FALSE)</f>
        <v>0</v>
      </c>
      <c r="V444" s="73">
        <f>VLOOKUP($B444,'Tillförd energi'!$B$2:$AS$506,MATCH(V$1,'Tillförd energi'!$B$1:$AQ$1,0),FALSE)</f>
        <v>0</v>
      </c>
      <c r="W444" s="73">
        <f>VLOOKUP($B444,'Tillförd energi'!$B$2:$AS$506,MATCH(W$1,'Tillförd energi'!$B$1:$AQ$1,0),FALSE)</f>
        <v>0</v>
      </c>
      <c r="X444" s="73">
        <f>VLOOKUP($B444,'Tillförd energi'!$B$2:$AS$506,MATCH(X$1,'Tillförd energi'!$B$1:$AQ$1,0),FALSE)</f>
        <v>0</v>
      </c>
      <c r="Y444" s="73">
        <f>VLOOKUP($B444,'Tillförd energi'!$B$2:$AS$506,MATCH(Y$1,'Tillförd energi'!$B$1:$AQ$1,0),FALSE)</f>
        <v>0</v>
      </c>
      <c r="Z444" s="73">
        <f>VLOOKUP($B444,'Tillförd energi'!$B$2:$AS$506,MATCH(Z$1,'Tillförd energi'!$B$1:$AQ$1,0),FALSE)</f>
        <v>0</v>
      </c>
      <c r="AA444" s="73">
        <f>VLOOKUP($B444,'Tillförd energi'!$B$2:$AS$506,MATCH(AA$1,'Tillförd energi'!$B$1:$AQ$1,0),FALSE)</f>
        <v>0</v>
      </c>
      <c r="AB444" s="73">
        <f>VLOOKUP($B444,'Tillförd energi'!$B$2:$AS$506,MATCH(AB$1,'Tillförd energi'!$B$1:$AQ$1,0),FALSE)</f>
        <v>0</v>
      </c>
      <c r="AC444" s="73">
        <f>VLOOKUP($B444,'Tillförd energi'!$B$2:$AS$506,MATCH(AC$1,'Tillförd energi'!$B$1:$AQ$1,0),FALSE)</f>
        <v>0</v>
      </c>
      <c r="AD444" s="73">
        <f>VLOOKUP($B444,'Tillförd energi'!$B$2:$AS$506,MATCH(AD$1,'Tillförd energi'!$B$1:$AQ$1,0),FALSE)</f>
        <v>0</v>
      </c>
      <c r="AF444" s="73">
        <f>VLOOKUP($B444,'Tillförd energi'!$B$2:$AS$506,MATCH(AF$1,'Tillförd energi'!$B$1:$AQ$1,0),FALSE)</f>
        <v>0</v>
      </c>
      <c r="AH444" s="73">
        <f>IFERROR(VLOOKUP(B444,Miljö!$B$1:$S$476,9,FALSE)/1,0)</f>
        <v>0</v>
      </c>
      <c r="AJ444" s="81" t="str">
        <f>IFERROR(VLOOKUP($B444,Miljö!$B$1:$S$500,MATCH("hjälpel exklusive kraftvärme (GWh)",Miljö!$B$1:$V$1,0),FALSE)/1,"")</f>
        <v/>
      </c>
      <c r="AK444" s="81">
        <f t="shared" si="66"/>
        <v>0</v>
      </c>
      <c r="AL444" s="81">
        <f>VLOOKUP($B444,'Slutlig allokering'!$B$2:$AL$462,MATCH("Hjälpel kraftvärme",'Slutlig allokering'!$B$2:$AL$2,0),FALSE)</f>
        <v>0</v>
      </c>
      <c r="AN444" s="73">
        <f t="shared" si="67"/>
        <v>0</v>
      </c>
      <c r="AO444" s="73">
        <f t="shared" si="68"/>
        <v>0</v>
      </c>
      <c r="AP444" s="73" t="str">
        <f>IF(ISERROR(1/VLOOKUP($B444,Leveranser!$B$1:$S$500,MATCH("såld värme (gwh)",Leveranser!$B$1:$S$1,0),FALSE)),"",VLOOKUP($B444,Leveranser!$B$1:$S$500,MATCH("såld värme (gwh)",Leveranser!$B$1:$S$1,0),FALSE))</f>
        <v/>
      </c>
      <c r="AQ444" s="73">
        <f>VLOOKUP($B444,Leveranser!$B$1:$Y$500,MATCH("Totalt såld fjärrvärme till andra fjärrvärmeföretag",Leveranser!$B$1:$AA$1,0),FALSE)</f>
        <v>0</v>
      </c>
      <c r="AR444" s="73">
        <f>IF(ISERROR(1/VLOOKUP($B444,Miljö!$B$1:$S$500,MATCH("Såld mängd produktionsspecifik fjärrvärme (GWh)",Miljö!$B$1:$R$1,0),FALSE)),0,VLOOKUP($B444,Miljö!$B$1:$S$500,MATCH("Såld mängd produktionsspecifik fjärrvärme (GWh)",Miljö!$B$1:$R$1,0),FALSE))</f>
        <v>0</v>
      </c>
      <c r="AS444" s="82" t="str">
        <f t="shared" si="73"/>
        <v/>
      </c>
      <c r="AU444" s="73" t="str">
        <f>VLOOKUP($B444,'Miljövärden urval för publ'!$B$2:$I$486,7,FALSE)</f>
        <v>Nej</v>
      </c>
      <c r="AV444" s="73" t="str">
        <f>VLOOKUP($B444,'Miljövärden urval för publ'!$B$2:$I$486,6,FALSE)</f>
        <v>Nej</v>
      </c>
      <c r="AZ444" s="73">
        <f t="shared" si="69"/>
        <v>0</v>
      </c>
      <c r="BA444" s="73">
        <f t="shared" si="74"/>
        <v>0</v>
      </c>
      <c r="BB444" s="73">
        <f t="shared" si="70"/>
        <v>0</v>
      </c>
      <c r="BC444" s="73">
        <f t="shared" si="71"/>
        <v>0</v>
      </c>
      <c r="BE444" s="73">
        <f t="shared" si="75"/>
        <v>0</v>
      </c>
      <c r="BF444" s="73">
        <f t="shared" si="76"/>
        <v>0</v>
      </c>
      <c r="BH444" s="73">
        <f t="shared" si="72"/>
        <v>0</v>
      </c>
    </row>
    <row r="445" spans="1:60" ht="15" x14ac:dyDescent="0.25">
      <c r="A445" t="s">
        <v>571</v>
      </c>
      <c r="B445" t="s">
        <v>572</v>
      </c>
      <c r="C445" s="73">
        <f>VLOOKUP($B445,'Tillförd energi'!$B$2:$AS$506,MATCH(C$1,'Tillförd energi'!$B$1:$AQ$1,0),FALSE)</f>
        <v>0</v>
      </c>
      <c r="D445" s="73">
        <f>VLOOKUP($B445,'Tillförd energi'!$B$2:$AS$506,MATCH(D$1,'Tillförd energi'!$B$1:$AQ$1,0),FALSE)</f>
        <v>4.0000000000000001E-3</v>
      </c>
      <c r="E445" s="73">
        <f>VLOOKUP($B445,'Tillförd energi'!$B$2:$AS$506,MATCH(E$1,'Tillförd energi'!$B$1:$AQ$1,0),FALSE)</f>
        <v>0</v>
      </c>
      <c r="F445" s="73">
        <f>VLOOKUP($B445,'Tillförd energi'!$B$2:$AS$506,MATCH(F$1,'Tillförd energi'!$B$1:$AQ$1,0),FALSE)</f>
        <v>0</v>
      </c>
      <c r="G445" s="73">
        <f>VLOOKUP($B445,'Tillförd energi'!$B$2:$AS$506,MATCH(G$1,'Tillförd energi'!$B$1:$AQ$1,0),FALSE)</f>
        <v>0</v>
      </c>
      <c r="H445" s="73">
        <f>VLOOKUP($B445,'Tillförd energi'!$B$2:$AS$506,MATCH(H$1,'Tillförd energi'!$B$1:$AQ$1,0),FALSE)</f>
        <v>0</v>
      </c>
      <c r="I445" s="73">
        <f>VLOOKUP($B445,'Tillförd energi'!$B$2:$AS$506,MATCH(I$1,'Tillförd energi'!$B$1:$AQ$1,0),FALSE)</f>
        <v>0</v>
      </c>
      <c r="J445" s="73">
        <f>VLOOKUP($B445,'Tillförd energi'!$B$2:$AS$506,MATCH(J$1,'Tillförd energi'!$B$1:$AQ$1,0),FALSE)</f>
        <v>0</v>
      </c>
      <c r="K445" s="73">
        <f>VLOOKUP($B445,'Tillförd energi'!$B$2:$AS$506,MATCH(K$1,'Tillförd energi'!$B$1:$AQ$1,0),FALSE)</f>
        <v>0</v>
      </c>
      <c r="L445" s="73">
        <f>VLOOKUP($B445,'Tillförd energi'!$B$2:$AS$506,MATCH(L$1,'Tillförd energi'!$B$1:$AQ$1,0),FALSE)</f>
        <v>0</v>
      </c>
      <c r="M445" s="73">
        <f>VLOOKUP($B445,'Tillförd energi'!$B$2:$AS$506,MATCH(M$1,'Tillförd energi'!$B$1:$AQ$1,0),FALSE)</f>
        <v>0</v>
      </c>
      <c r="N445" s="73">
        <f>VLOOKUP($B445,'Tillförd energi'!$B$2:$AS$506,MATCH(N$1,'Tillförd energi'!$B$1:$AQ$1,0),FALSE)</f>
        <v>0</v>
      </c>
      <c r="O445" s="73">
        <f>VLOOKUP($B445,'Tillförd energi'!$B$2:$AS$506,MATCH(O$1,'Tillförd energi'!$B$1:$AQ$1,0),FALSE)</f>
        <v>0</v>
      </c>
      <c r="P445" s="73">
        <f>VLOOKUP($B445,'Tillförd energi'!$B$2:$AS$506,MATCH(P$1,'Tillförd energi'!$B$1:$AQ$1,0),FALSE)</f>
        <v>13.2941</v>
      </c>
      <c r="Q445" s="73">
        <f>VLOOKUP($B445,'Tillförd energi'!$B$2:$AS$506,MATCH(Q$1,'Tillförd energi'!$B$1:$AQ$1,0),FALSE)</f>
        <v>0</v>
      </c>
      <c r="R445" s="73">
        <f>VLOOKUP($B445,'Tillförd energi'!$B$2:$AS$506,MATCH(R$1,'Tillförd energi'!$B$1:$AQ$1,0),FALSE)</f>
        <v>0</v>
      </c>
      <c r="S445" s="73">
        <f>VLOOKUP($B445,'Tillförd energi'!$B$2:$AS$506,MATCH(S$1,'Tillförd energi'!$B$1:$AQ$1,0),FALSE)</f>
        <v>0</v>
      </c>
      <c r="T445" s="73">
        <f>VLOOKUP($B445,'Tillförd energi'!$B$2:$AS$506,MATCH(T$1,'Tillförd energi'!$B$1:$AQ$1,0),FALSE)</f>
        <v>0</v>
      </c>
      <c r="U445" s="73">
        <f>VLOOKUP($B445,'Tillförd energi'!$B$2:$AS$506,MATCH(U$1,'Tillförd energi'!$B$1:$AQ$1,0),FALSE)</f>
        <v>0</v>
      </c>
      <c r="V445" s="73">
        <f>VLOOKUP($B445,'Tillförd energi'!$B$2:$AS$506,MATCH(V$1,'Tillförd energi'!$B$1:$AQ$1,0),FALSE)</f>
        <v>0</v>
      </c>
      <c r="W445" s="73">
        <f>VLOOKUP($B445,'Tillförd energi'!$B$2:$AS$506,MATCH(W$1,'Tillförd energi'!$B$1:$AQ$1,0),FALSE)</f>
        <v>0</v>
      </c>
      <c r="X445" s="73">
        <f>VLOOKUP($B445,'Tillförd energi'!$B$2:$AS$506,MATCH(X$1,'Tillförd energi'!$B$1:$AQ$1,0),FALSE)</f>
        <v>0</v>
      </c>
      <c r="Y445" s="73">
        <f>VLOOKUP($B445,'Tillförd energi'!$B$2:$AS$506,MATCH(Y$1,'Tillförd energi'!$B$1:$AQ$1,0),FALSE)</f>
        <v>0</v>
      </c>
      <c r="Z445" s="73">
        <f>VLOOKUP($B445,'Tillförd energi'!$B$2:$AS$506,MATCH(Z$1,'Tillförd energi'!$B$1:$AQ$1,0),FALSE)</f>
        <v>0</v>
      </c>
      <c r="AA445" s="73">
        <f>VLOOKUP($B445,'Tillförd energi'!$B$2:$AS$506,MATCH(AA$1,'Tillförd energi'!$B$1:$AQ$1,0),FALSE)</f>
        <v>0</v>
      </c>
      <c r="AB445" s="73">
        <f>VLOOKUP($B445,'Tillförd energi'!$B$2:$AS$506,MATCH(AB$1,'Tillförd energi'!$B$1:$AQ$1,0),FALSE)</f>
        <v>0</v>
      </c>
      <c r="AC445" s="73">
        <f>VLOOKUP($B445,'Tillförd energi'!$B$2:$AS$506,MATCH(AC$1,'Tillförd energi'!$B$1:$AQ$1,0),FALSE)</f>
        <v>0</v>
      </c>
      <c r="AD445" s="73">
        <f>VLOOKUP($B445,'Tillförd energi'!$B$2:$AS$506,MATCH(AD$1,'Tillförd energi'!$B$1:$AQ$1,0),FALSE)</f>
        <v>0</v>
      </c>
      <c r="AF445" s="73">
        <f>VLOOKUP($B445,'Tillförd energi'!$B$2:$AS$506,MATCH(AF$1,'Tillförd energi'!$B$1:$AQ$1,0),FALSE)</f>
        <v>0.28283999999999998</v>
      </c>
      <c r="AH445" s="73">
        <f>IFERROR(VLOOKUP(B445,Miljö!$B$1:$S$476,9,FALSE)/1,0)</f>
        <v>0</v>
      </c>
      <c r="AJ445" s="81" t="str">
        <f>IFERROR(VLOOKUP($B445,Miljö!$B$1:$S$500,MATCH("hjälpel exklusive kraftvärme (GWh)",Miljö!$B$1:$V$1,0),FALSE)/1,"")</f>
        <v/>
      </c>
      <c r="AK445" s="81">
        <f t="shared" si="66"/>
        <v>0.28284000000000004</v>
      </c>
      <c r="AL445" s="81">
        <f>VLOOKUP($B445,'Slutlig allokering'!$B$2:$AL$462,MATCH("Hjälpel kraftvärme",'Slutlig allokering'!$B$2:$AL$2,0),FALSE)</f>
        <v>0</v>
      </c>
      <c r="AN445" s="73">
        <f t="shared" si="67"/>
        <v>13.58094</v>
      </c>
      <c r="AO445" s="73">
        <f t="shared" si="68"/>
        <v>13.58094</v>
      </c>
      <c r="AP445" s="73">
        <f>IF(ISERROR(1/VLOOKUP($B445,Leveranser!$B$1:$S$500,MATCH("såld värme (gwh)",Leveranser!$B$1:$S$1,0),FALSE)),"",VLOOKUP($B445,Leveranser!$B$1:$S$500,MATCH("såld värme (gwh)",Leveranser!$B$1:$S$1,0),FALSE))</f>
        <v>9.4280000000000008</v>
      </c>
      <c r="AQ445" s="73">
        <f>VLOOKUP($B445,Leveranser!$B$1:$Y$500,MATCH("Totalt såld fjärrvärme till andra fjärrvärmeföretag",Leveranser!$B$1:$AA$1,0),FALSE)</f>
        <v>0</v>
      </c>
      <c r="AR445" s="73">
        <f>IF(ISERROR(1/VLOOKUP($B445,Miljö!$B$1:$S$500,MATCH("Såld mängd produktionsspecifik fjärrvärme (GWh)",Miljö!$B$1:$R$1,0),FALSE)),0,VLOOKUP($B445,Miljö!$B$1:$S$500,MATCH("Såld mängd produktionsspecifik fjärrvärme (GWh)",Miljö!$B$1:$R$1,0),FALSE))</f>
        <v>0</v>
      </c>
      <c r="AS445" s="82">
        <f t="shared" si="73"/>
        <v>0.6942082065011701</v>
      </c>
      <c r="AU445" s="73" t="str">
        <f>VLOOKUP($B445,'Miljövärden urval för publ'!$B$2:$I$486,7,FALSE)</f>
        <v>Ja</v>
      </c>
      <c r="AV445" s="73" t="str">
        <f>VLOOKUP($B445,'Miljövärden urval för publ'!$B$2:$I$486,6,FALSE)</f>
        <v>Ja</v>
      </c>
      <c r="AZ445" s="73">
        <f t="shared" si="69"/>
        <v>0.28283999999999998</v>
      </c>
      <c r="BA445" s="73">
        <f t="shared" si="74"/>
        <v>0</v>
      </c>
      <c r="BB445" s="73">
        <f t="shared" si="70"/>
        <v>13.2941</v>
      </c>
      <c r="BC445" s="73">
        <f t="shared" si="71"/>
        <v>0</v>
      </c>
      <c r="BE445" s="73">
        <f t="shared" si="75"/>
        <v>0</v>
      </c>
      <c r="BF445" s="73">
        <f t="shared" si="76"/>
        <v>0</v>
      </c>
      <c r="BH445" s="73">
        <f t="shared" si="72"/>
        <v>13.2941</v>
      </c>
    </row>
    <row r="446" spans="1:60" ht="15" x14ac:dyDescent="0.25">
      <c r="A446" t="s">
        <v>571</v>
      </c>
      <c r="B446" t="s">
        <v>573</v>
      </c>
      <c r="C446" s="73">
        <f>VLOOKUP($B446,'Tillförd energi'!$B$2:$AS$506,MATCH(C$1,'Tillförd energi'!$B$1:$AQ$1,0),FALSE)</f>
        <v>0</v>
      </c>
      <c r="D446" s="73">
        <f>VLOOKUP($B446,'Tillförd energi'!$B$2:$AS$506,MATCH(D$1,'Tillförd energi'!$B$1:$AQ$1,0),FALSE)</f>
        <v>4.1000000000000002E-2</v>
      </c>
      <c r="E446" s="73">
        <f>VLOOKUP($B446,'Tillförd energi'!$B$2:$AS$506,MATCH(E$1,'Tillförd energi'!$B$1:$AQ$1,0),FALSE)</f>
        <v>0</v>
      </c>
      <c r="F446" s="73">
        <f>VLOOKUP($B446,'Tillförd energi'!$B$2:$AS$506,MATCH(F$1,'Tillförd energi'!$B$1:$AQ$1,0),FALSE)</f>
        <v>0</v>
      </c>
      <c r="G446" s="73">
        <f>VLOOKUP($B446,'Tillförd energi'!$B$2:$AS$506,MATCH(G$1,'Tillförd energi'!$B$1:$AQ$1,0),FALSE)</f>
        <v>0</v>
      </c>
      <c r="H446" s="73">
        <f>VLOOKUP($B446,'Tillförd energi'!$B$2:$AS$506,MATCH(H$1,'Tillförd energi'!$B$1:$AQ$1,0),FALSE)</f>
        <v>5.0860000000000003</v>
      </c>
      <c r="I446" s="73">
        <f>VLOOKUP($B446,'Tillförd energi'!$B$2:$AS$506,MATCH(I$1,'Tillförd energi'!$B$1:$AQ$1,0),FALSE)</f>
        <v>0</v>
      </c>
      <c r="J446" s="73">
        <f>VLOOKUP($B446,'Tillförd energi'!$B$2:$AS$506,MATCH(J$1,'Tillförd energi'!$B$1:$AQ$1,0),FALSE)</f>
        <v>0.66</v>
      </c>
      <c r="K446" s="73">
        <f>VLOOKUP($B446,'Tillförd energi'!$B$2:$AS$506,MATCH(K$1,'Tillförd energi'!$B$1:$AQ$1,0),FALSE)</f>
        <v>0</v>
      </c>
      <c r="L446" s="73">
        <f>VLOOKUP($B446,'Tillförd energi'!$B$2:$AS$506,MATCH(L$1,'Tillförd energi'!$B$1:$AQ$1,0),FALSE)</f>
        <v>61.673000000000002</v>
      </c>
      <c r="M446" s="73">
        <f>VLOOKUP($B446,'Tillförd energi'!$B$2:$AS$506,MATCH(M$1,'Tillförd energi'!$B$1:$AQ$1,0),FALSE)</f>
        <v>45.226999999999997</v>
      </c>
      <c r="N446" s="73">
        <f>VLOOKUP($B446,'Tillförd energi'!$B$2:$AS$506,MATCH(N$1,'Tillförd energi'!$B$1:$AQ$1,0),FALSE)</f>
        <v>0</v>
      </c>
      <c r="O446" s="73">
        <f>VLOOKUP($B446,'Tillförd energi'!$B$2:$AS$506,MATCH(O$1,'Tillförd energi'!$B$1:$AQ$1,0),FALSE)</f>
        <v>30.151</v>
      </c>
      <c r="P446" s="73">
        <f>VLOOKUP($B446,'Tillförd energi'!$B$2:$AS$506,MATCH(P$1,'Tillförd energi'!$B$1:$AQ$1,0),FALSE)</f>
        <v>0</v>
      </c>
      <c r="Q446" s="73">
        <f>VLOOKUP($B446,'Tillförd energi'!$B$2:$AS$506,MATCH(Q$1,'Tillförd energi'!$B$1:$AQ$1,0),FALSE)</f>
        <v>0</v>
      </c>
      <c r="R446" s="73">
        <f>VLOOKUP($B446,'Tillförd energi'!$B$2:$AS$506,MATCH(R$1,'Tillförd energi'!$B$1:$AQ$1,0),FALSE)</f>
        <v>0</v>
      </c>
      <c r="S446" s="73">
        <f>VLOOKUP($B446,'Tillförd energi'!$B$2:$AS$506,MATCH(S$1,'Tillförd energi'!$B$1:$AQ$1,0),FALSE)</f>
        <v>0</v>
      </c>
      <c r="T446" s="73">
        <f>VLOOKUP($B446,'Tillförd energi'!$B$2:$AS$506,MATCH(T$1,'Tillförd energi'!$B$1:$AQ$1,0),FALSE)</f>
        <v>0</v>
      </c>
      <c r="U446" s="73">
        <f>VLOOKUP($B446,'Tillförd energi'!$B$2:$AS$506,MATCH(U$1,'Tillförd energi'!$B$1:$AQ$1,0),FALSE)</f>
        <v>0</v>
      </c>
      <c r="V446" s="73">
        <f>VLOOKUP($B446,'Tillförd energi'!$B$2:$AS$506,MATCH(V$1,'Tillförd energi'!$B$1:$AQ$1,0),FALSE)</f>
        <v>13.789</v>
      </c>
      <c r="W446" s="73">
        <f>VLOOKUP($B446,'Tillförd energi'!$B$2:$AS$506,MATCH(W$1,'Tillförd energi'!$B$1:$AQ$1,0),FALSE)</f>
        <v>0</v>
      </c>
      <c r="X446" s="73">
        <f>VLOOKUP($B446,'Tillförd energi'!$B$2:$AS$506,MATCH(X$1,'Tillförd energi'!$B$1:$AQ$1,0),FALSE)</f>
        <v>0</v>
      </c>
      <c r="Y446" s="73">
        <f>VLOOKUP($B446,'Tillförd energi'!$B$2:$AS$506,MATCH(Y$1,'Tillförd energi'!$B$1:$AQ$1,0),FALSE)</f>
        <v>3.9</v>
      </c>
      <c r="Z446" s="73">
        <f>VLOOKUP($B446,'Tillförd energi'!$B$2:$AS$506,MATCH(Z$1,'Tillförd energi'!$B$1:$AQ$1,0),FALSE)</f>
        <v>0</v>
      </c>
      <c r="AA446" s="73">
        <f>VLOOKUP($B446,'Tillförd energi'!$B$2:$AS$506,MATCH(AA$1,'Tillförd energi'!$B$1:$AQ$1,0),FALSE)</f>
        <v>0</v>
      </c>
      <c r="AB446" s="73">
        <f>VLOOKUP($B446,'Tillförd energi'!$B$2:$AS$506,MATCH(AB$1,'Tillförd energi'!$B$1:$AQ$1,0),FALSE)</f>
        <v>28.401</v>
      </c>
      <c r="AC446" s="73">
        <f>VLOOKUP($B446,'Tillförd energi'!$B$2:$AS$506,MATCH(AC$1,'Tillförd energi'!$B$1:$AQ$1,0),FALSE)</f>
        <v>0.187</v>
      </c>
      <c r="AD446" s="73">
        <f>VLOOKUP($B446,'Tillförd energi'!$B$2:$AS$506,MATCH(AD$1,'Tillförd energi'!$B$1:$AQ$1,0),FALSE)</f>
        <v>0</v>
      </c>
      <c r="AF446" s="73">
        <f>VLOOKUP($B446,'Tillförd energi'!$B$2:$AS$506,MATCH(AF$1,'Tillförd energi'!$B$1:$AQ$1,0),FALSE)</f>
        <v>8</v>
      </c>
      <c r="AH446" s="73">
        <f>IFERROR(VLOOKUP(B446,Miljö!$B$1:$S$476,9,FALSE)/1,0)</f>
        <v>0</v>
      </c>
      <c r="AJ446" s="81">
        <f>IFERROR(VLOOKUP($B446,Miljö!$B$1:$S$500,MATCH("hjälpel exklusive kraftvärme (GWh)",Miljö!$B$1:$V$1,0),FALSE)/1,"")</f>
        <v>8</v>
      </c>
      <c r="AK446" s="81">
        <f t="shared" si="66"/>
        <v>8</v>
      </c>
      <c r="AL446" s="81">
        <f>VLOOKUP($B446,'Slutlig allokering'!$B$2:$AL$462,MATCH("Hjälpel kraftvärme",'Slutlig allokering'!$B$2:$AL$2,0),FALSE)</f>
        <v>0</v>
      </c>
      <c r="AN446" s="73">
        <f t="shared" si="67"/>
        <v>197.11500000000004</v>
      </c>
      <c r="AO446" s="73">
        <f t="shared" si="68"/>
        <v>197.11500000000004</v>
      </c>
      <c r="AP446" s="73">
        <f>IF(ISERROR(1/VLOOKUP($B446,Leveranser!$B$1:$S$500,MATCH("såld värme (gwh)",Leveranser!$B$1:$S$1,0),FALSE)),"",VLOOKUP($B446,Leveranser!$B$1:$S$500,MATCH("såld värme (gwh)",Leveranser!$B$1:$S$1,0),FALSE))</f>
        <v>151.40799999999999</v>
      </c>
      <c r="AQ446" s="73">
        <f>VLOOKUP($B446,Leveranser!$B$1:$Y$500,MATCH("Totalt såld fjärrvärme till andra fjärrvärmeföretag",Leveranser!$B$1:$AA$1,0),FALSE)</f>
        <v>0</v>
      </c>
      <c r="AR446" s="73">
        <f>IF(ISERROR(1/VLOOKUP($B446,Miljö!$B$1:$S$500,MATCH("Såld mängd produktionsspecifik fjärrvärme (GWh)",Miljö!$B$1:$R$1,0),FALSE)),0,VLOOKUP($B446,Miljö!$B$1:$S$500,MATCH("Såld mängd produktionsspecifik fjärrvärme (GWh)",Miljö!$B$1:$R$1,0),FALSE))</f>
        <v>0</v>
      </c>
      <c r="AS446" s="82">
        <f t="shared" si="73"/>
        <v>0.76812013291733228</v>
      </c>
      <c r="AU446" s="73" t="str">
        <f>VLOOKUP($B446,'Miljövärden urval för publ'!$B$2:$I$486,7,FALSE)</f>
        <v>Ja</v>
      </c>
      <c r="AV446" s="73" t="str">
        <f>VLOOKUP($B446,'Miljövärden urval för publ'!$B$2:$I$486,6,FALSE)</f>
        <v>Ja</v>
      </c>
      <c r="AZ446" s="73">
        <f t="shared" si="69"/>
        <v>11.9</v>
      </c>
      <c r="BA446" s="73">
        <f t="shared" si="74"/>
        <v>0</v>
      </c>
      <c r="BB446" s="73">
        <f t="shared" si="70"/>
        <v>137.05100000000002</v>
      </c>
      <c r="BC446" s="73">
        <f t="shared" si="71"/>
        <v>0</v>
      </c>
      <c r="BE446" s="73">
        <f t="shared" si="75"/>
        <v>0</v>
      </c>
      <c r="BF446" s="73">
        <f t="shared" si="76"/>
        <v>0</v>
      </c>
      <c r="BH446" s="73">
        <f t="shared" si="72"/>
        <v>150.84</v>
      </c>
    </row>
    <row r="447" spans="1:60" ht="15" x14ac:dyDescent="0.25">
      <c r="A447" t="s">
        <v>574</v>
      </c>
      <c r="B447" t="s">
        <v>575</v>
      </c>
      <c r="C447" s="73">
        <f>VLOOKUP($B447,'Tillförd energi'!$B$2:$AS$506,MATCH(C$1,'Tillförd energi'!$B$1:$AQ$1,0),FALSE)</f>
        <v>0</v>
      </c>
      <c r="D447" s="73">
        <f>VLOOKUP($B447,'Tillförd energi'!$B$2:$AS$506,MATCH(D$1,'Tillförd energi'!$B$1:$AQ$1,0),FALSE)</f>
        <v>0.54700000000000004</v>
      </c>
      <c r="E447" s="73">
        <f>VLOOKUP($B447,'Tillförd energi'!$B$2:$AS$506,MATCH(E$1,'Tillförd energi'!$B$1:$AQ$1,0),FALSE)</f>
        <v>0</v>
      </c>
      <c r="F447" s="73">
        <f>VLOOKUP($B447,'Tillförd energi'!$B$2:$AS$506,MATCH(F$1,'Tillförd energi'!$B$1:$AQ$1,0),FALSE)</f>
        <v>0</v>
      </c>
      <c r="G447" s="73">
        <f>VLOOKUP($B447,'Tillförd energi'!$B$2:$AS$506,MATCH(G$1,'Tillförd energi'!$B$1:$AQ$1,0),FALSE)</f>
        <v>0</v>
      </c>
      <c r="H447" s="73">
        <f>VLOOKUP($B447,'Tillförd energi'!$B$2:$AS$506,MATCH(H$1,'Tillförd energi'!$B$1:$AQ$1,0),FALSE)</f>
        <v>0</v>
      </c>
      <c r="I447" s="73">
        <f>VLOOKUP($B447,'Tillförd energi'!$B$2:$AS$506,MATCH(I$1,'Tillförd energi'!$B$1:$AQ$1,0),FALSE)</f>
        <v>0</v>
      </c>
      <c r="J447" s="73">
        <f>VLOOKUP($B447,'Tillförd energi'!$B$2:$AS$506,MATCH(J$1,'Tillförd energi'!$B$1:$AQ$1,0),FALSE)</f>
        <v>0</v>
      </c>
      <c r="K447" s="73">
        <f>VLOOKUP($B447,'Tillförd energi'!$B$2:$AS$506,MATCH(K$1,'Tillförd energi'!$B$1:$AQ$1,0),FALSE)</f>
        <v>0</v>
      </c>
      <c r="L447" s="73">
        <f>VLOOKUP($B447,'Tillförd energi'!$B$2:$AS$506,MATCH(L$1,'Tillförd energi'!$B$1:$AQ$1,0),FALSE)</f>
        <v>5.125</v>
      </c>
      <c r="M447" s="73">
        <f>VLOOKUP($B447,'Tillförd energi'!$B$2:$AS$506,MATCH(M$1,'Tillförd energi'!$B$1:$AQ$1,0),FALSE)</f>
        <v>15.952</v>
      </c>
      <c r="N447" s="73">
        <f>VLOOKUP($B447,'Tillförd energi'!$B$2:$AS$506,MATCH(N$1,'Tillförd energi'!$B$1:$AQ$1,0),FALSE)</f>
        <v>12.018000000000001</v>
      </c>
      <c r="O447" s="73">
        <f>VLOOKUP($B447,'Tillförd energi'!$B$2:$AS$506,MATCH(O$1,'Tillförd energi'!$B$1:$AQ$1,0),FALSE)</f>
        <v>52.075000000000003</v>
      </c>
      <c r="P447" s="73">
        <f>VLOOKUP($B447,'Tillförd energi'!$B$2:$AS$506,MATCH(P$1,'Tillförd energi'!$B$1:$AQ$1,0),FALSE)</f>
        <v>0</v>
      </c>
      <c r="Q447" s="73">
        <f>VLOOKUP($B447,'Tillförd energi'!$B$2:$AS$506,MATCH(Q$1,'Tillförd energi'!$B$1:$AQ$1,0),FALSE)</f>
        <v>0</v>
      </c>
      <c r="R447" s="73">
        <f>VLOOKUP($B447,'Tillförd energi'!$B$2:$AS$506,MATCH(R$1,'Tillförd energi'!$B$1:$AQ$1,0),FALSE)</f>
        <v>0</v>
      </c>
      <c r="S447" s="73">
        <f>VLOOKUP($B447,'Tillförd energi'!$B$2:$AS$506,MATCH(S$1,'Tillförd energi'!$B$1:$AQ$1,0),FALSE)</f>
        <v>0</v>
      </c>
      <c r="T447" s="73">
        <f>VLOOKUP($B447,'Tillförd energi'!$B$2:$AS$506,MATCH(T$1,'Tillförd energi'!$B$1:$AQ$1,0),FALSE)</f>
        <v>0</v>
      </c>
      <c r="U447" s="73">
        <f>VLOOKUP($B447,'Tillförd energi'!$B$2:$AS$506,MATCH(U$1,'Tillförd energi'!$B$1:$AQ$1,0),FALSE)</f>
        <v>0</v>
      </c>
      <c r="V447" s="73">
        <f>VLOOKUP($B447,'Tillförd energi'!$B$2:$AS$506,MATCH(V$1,'Tillförd energi'!$B$1:$AQ$1,0),FALSE)</f>
        <v>5.21</v>
      </c>
      <c r="W447" s="73">
        <f>VLOOKUP($B447,'Tillförd energi'!$B$2:$AS$506,MATCH(W$1,'Tillförd energi'!$B$1:$AQ$1,0),FALSE)</f>
        <v>0.57899999999999996</v>
      </c>
      <c r="X447" s="73">
        <f>VLOOKUP($B447,'Tillförd energi'!$B$2:$AS$506,MATCH(X$1,'Tillförd energi'!$B$1:$AQ$1,0),FALSE)</f>
        <v>5.4349999999999996</v>
      </c>
      <c r="Y447" s="73">
        <f>VLOOKUP($B447,'Tillförd energi'!$B$2:$AS$506,MATCH(Y$1,'Tillförd energi'!$B$1:$AQ$1,0),FALSE)</f>
        <v>4.0000000000000001E-3</v>
      </c>
      <c r="Z447" s="73">
        <f>VLOOKUP($B447,'Tillförd energi'!$B$2:$AS$506,MATCH(Z$1,'Tillförd energi'!$B$1:$AQ$1,0),FALSE)</f>
        <v>0</v>
      </c>
      <c r="AA447" s="73">
        <f>VLOOKUP($B447,'Tillförd energi'!$B$2:$AS$506,MATCH(AA$1,'Tillförd energi'!$B$1:$AQ$1,0),FALSE)</f>
        <v>0</v>
      </c>
      <c r="AB447" s="73">
        <f>VLOOKUP($B447,'Tillförd energi'!$B$2:$AS$506,MATCH(AB$1,'Tillförd energi'!$B$1:$AQ$1,0),FALSE)</f>
        <v>16.141999999999999</v>
      </c>
      <c r="AC447" s="73">
        <f>VLOOKUP($B447,'Tillförd energi'!$B$2:$AS$506,MATCH(AC$1,'Tillförd energi'!$B$1:$AQ$1,0),FALSE)</f>
        <v>16.186</v>
      </c>
      <c r="AD447" s="73">
        <f>VLOOKUP($B447,'Tillförd energi'!$B$2:$AS$506,MATCH(AD$1,'Tillförd energi'!$B$1:$AQ$1,0),FALSE)</f>
        <v>0</v>
      </c>
      <c r="AF447" s="73">
        <f>VLOOKUP($B447,'Tillförd energi'!$B$2:$AS$506,MATCH(AF$1,'Tillförd energi'!$B$1:$AQ$1,0),FALSE)</f>
        <v>3.44</v>
      </c>
      <c r="AH447" s="73">
        <f>IFERROR(VLOOKUP(B447,Miljö!$B$1:$S$476,9,FALSE)/1,0)</f>
        <v>0</v>
      </c>
      <c r="AJ447" s="81">
        <f>IFERROR(VLOOKUP($B447,Miljö!$B$1:$S$500,MATCH("hjälpel exklusive kraftvärme (GWh)",Miljö!$B$1:$V$1,0),FALSE)/1,"")</f>
        <v>3.44</v>
      </c>
      <c r="AK447" s="81">
        <f t="shared" si="66"/>
        <v>3.44</v>
      </c>
      <c r="AL447" s="81">
        <f>VLOOKUP($B447,'Slutlig allokering'!$B$2:$AL$462,MATCH("Hjälpel kraftvärme",'Slutlig allokering'!$B$2:$AL$2,0),FALSE)</f>
        <v>0</v>
      </c>
      <c r="AN447" s="73">
        <f t="shared" si="67"/>
        <v>132.71299999999999</v>
      </c>
      <c r="AO447" s="73">
        <f t="shared" si="68"/>
        <v>132.71299999999999</v>
      </c>
      <c r="AP447" s="73">
        <f>IF(ISERROR(1/VLOOKUP($B447,Leveranser!$B$1:$S$500,MATCH("såld värme (gwh)",Leveranser!$B$1:$S$1,0),FALSE)),"",VLOOKUP($B447,Leveranser!$B$1:$S$500,MATCH("såld värme (gwh)",Leveranser!$B$1:$S$1,0),FALSE))</f>
        <v>98.44</v>
      </c>
      <c r="AQ447" s="73">
        <f>VLOOKUP($B447,Leveranser!$B$1:$Y$500,MATCH("Totalt såld fjärrvärme till andra fjärrvärmeföretag",Leveranser!$B$1:$AA$1,0),FALSE)</f>
        <v>0</v>
      </c>
      <c r="AR447" s="73">
        <f>IF(ISERROR(1/VLOOKUP($B447,Miljö!$B$1:$S$500,MATCH("Såld mängd produktionsspecifik fjärrvärme (GWh)",Miljö!$B$1:$R$1,0),FALSE)),0,VLOOKUP($B447,Miljö!$B$1:$S$500,MATCH("Såld mängd produktionsspecifik fjärrvärme (GWh)",Miljö!$B$1:$R$1,0),FALSE))</f>
        <v>0</v>
      </c>
      <c r="AS447" s="82">
        <f t="shared" si="73"/>
        <v>0.74175099651126875</v>
      </c>
      <c r="AU447" s="73" t="str">
        <f>VLOOKUP($B447,'Miljövärden urval för publ'!$B$2:$I$486,7,FALSE)</f>
        <v>Ja</v>
      </c>
      <c r="AV447" s="73" t="str">
        <f>VLOOKUP($B447,'Miljövärden urval för publ'!$B$2:$I$486,6,FALSE)</f>
        <v>Ja</v>
      </c>
      <c r="AZ447" s="73">
        <f t="shared" si="69"/>
        <v>3.444</v>
      </c>
      <c r="BA447" s="73">
        <f t="shared" si="74"/>
        <v>0.57899999999999996</v>
      </c>
      <c r="BB447" s="73">
        <f t="shared" si="70"/>
        <v>85.17</v>
      </c>
      <c r="BC447" s="73">
        <f t="shared" si="71"/>
        <v>0</v>
      </c>
      <c r="BE447" s="73">
        <f t="shared" si="75"/>
        <v>0</v>
      </c>
      <c r="BF447" s="73">
        <f t="shared" si="76"/>
        <v>0</v>
      </c>
      <c r="BH447" s="73">
        <f t="shared" si="72"/>
        <v>90.958999999999989</v>
      </c>
    </row>
    <row r="448" spans="1:60" ht="15" x14ac:dyDescent="0.25">
      <c r="A448" t="s">
        <v>574</v>
      </c>
      <c r="B448" t="s">
        <v>576</v>
      </c>
      <c r="C448" s="73">
        <f>VLOOKUP($B448,'Tillförd energi'!$B$2:$AS$506,MATCH(C$1,'Tillförd energi'!$B$1:$AQ$1,0),FALSE)</f>
        <v>0</v>
      </c>
      <c r="D448" s="73">
        <f>VLOOKUP($B448,'Tillförd energi'!$B$2:$AS$506,MATCH(D$1,'Tillförd energi'!$B$1:$AQ$1,0),FALSE)</f>
        <v>0.88300000000000001</v>
      </c>
      <c r="E448" s="73">
        <f>VLOOKUP($B448,'Tillförd energi'!$B$2:$AS$506,MATCH(E$1,'Tillförd energi'!$B$1:$AQ$1,0),FALSE)</f>
        <v>0</v>
      </c>
      <c r="F448" s="73">
        <f>VLOOKUP($B448,'Tillförd energi'!$B$2:$AS$506,MATCH(F$1,'Tillförd energi'!$B$1:$AQ$1,0),FALSE)</f>
        <v>0</v>
      </c>
      <c r="G448" s="73">
        <f>VLOOKUP($B448,'Tillförd energi'!$B$2:$AS$506,MATCH(G$1,'Tillförd energi'!$B$1:$AQ$1,0),FALSE)</f>
        <v>0</v>
      </c>
      <c r="H448" s="73">
        <f>VLOOKUP($B448,'Tillförd energi'!$B$2:$AS$506,MATCH(H$1,'Tillförd energi'!$B$1:$AQ$1,0),FALSE)</f>
        <v>0</v>
      </c>
      <c r="I448" s="73">
        <f>VLOOKUP($B448,'Tillförd energi'!$B$2:$AS$506,MATCH(I$1,'Tillförd energi'!$B$1:$AQ$1,0),FALSE)</f>
        <v>0</v>
      </c>
      <c r="J448" s="73">
        <f>VLOOKUP($B448,'Tillförd energi'!$B$2:$AS$506,MATCH(J$1,'Tillförd energi'!$B$1:$AQ$1,0),FALSE)</f>
        <v>0</v>
      </c>
      <c r="K448" s="73">
        <f>VLOOKUP($B448,'Tillförd energi'!$B$2:$AS$506,MATCH(K$1,'Tillförd energi'!$B$1:$AQ$1,0),FALSE)</f>
        <v>0</v>
      </c>
      <c r="L448" s="73">
        <f>VLOOKUP($B448,'Tillförd energi'!$B$2:$AS$506,MATCH(L$1,'Tillförd energi'!$B$1:$AQ$1,0),FALSE)</f>
        <v>0</v>
      </c>
      <c r="M448" s="73">
        <f>VLOOKUP($B448,'Tillförd energi'!$B$2:$AS$506,MATCH(M$1,'Tillförd energi'!$B$1:$AQ$1,0),FALSE)</f>
        <v>0</v>
      </c>
      <c r="N448" s="73">
        <f>VLOOKUP($B448,'Tillförd energi'!$B$2:$AS$506,MATCH(N$1,'Tillförd energi'!$B$1:$AQ$1,0),FALSE)</f>
        <v>0</v>
      </c>
      <c r="O448" s="73">
        <f>VLOOKUP($B448,'Tillförd energi'!$B$2:$AS$506,MATCH(O$1,'Tillförd energi'!$B$1:$AQ$1,0),FALSE)</f>
        <v>14.587999999999999</v>
      </c>
      <c r="P448" s="73">
        <f>VLOOKUP($B448,'Tillförd energi'!$B$2:$AS$506,MATCH(P$1,'Tillförd energi'!$B$1:$AQ$1,0),FALSE)</f>
        <v>0</v>
      </c>
      <c r="Q448" s="73">
        <f>VLOOKUP($B448,'Tillförd energi'!$B$2:$AS$506,MATCH(Q$1,'Tillförd energi'!$B$1:$AQ$1,0),FALSE)</f>
        <v>0</v>
      </c>
      <c r="R448" s="73">
        <f>VLOOKUP($B448,'Tillförd energi'!$B$2:$AS$506,MATCH(R$1,'Tillförd energi'!$B$1:$AQ$1,0),FALSE)</f>
        <v>0</v>
      </c>
      <c r="S448" s="73">
        <f>VLOOKUP($B448,'Tillförd energi'!$B$2:$AS$506,MATCH(S$1,'Tillförd energi'!$B$1:$AQ$1,0),FALSE)</f>
        <v>0</v>
      </c>
      <c r="T448" s="73">
        <f>VLOOKUP($B448,'Tillförd energi'!$B$2:$AS$506,MATCH(T$1,'Tillförd energi'!$B$1:$AQ$1,0),FALSE)</f>
        <v>0</v>
      </c>
      <c r="U448" s="73">
        <f>VLOOKUP($B448,'Tillförd energi'!$B$2:$AS$506,MATCH(U$1,'Tillförd energi'!$B$1:$AQ$1,0),FALSE)</f>
        <v>0</v>
      </c>
      <c r="V448" s="73">
        <f>VLOOKUP($B448,'Tillförd energi'!$B$2:$AS$506,MATCH(V$1,'Tillförd energi'!$B$1:$AQ$1,0),FALSE)</f>
        <v>0</v>
      </c>
      <c r="W448" s="73">
        <f>VLOOKUP($B448,'Tillförd energi'!$B$2:$AS$506,MATCH(W$1,'Tillförd energi'!$B$1:$AQ$1,0),FALSE)</f>
        <v>0</v>
      </c>
      <c r="X448" s="73">
        <f>VLOOKUP($B448,'Tillförd energi'!$B$2:$AS$506,MATCH(X$1,'Tillförd energi'!$B$1:$AQ$1,0),FALSE)</f>
        <v>0</v>
      </c>
      <c r="Y448" s="73">
        <f>VLOOKUP($B448,'Tillförd energi'!$B$2:$AS$506,MATCH(Y$1,'Tillförd energi'!$B$1:$AQ$1,0),FALSE)</f>
        <v>0</v>
      </c>
      <c r="Z448" s="73">
        <f>VLOOKUP($B448,'Tillförd energi'!$B$2:$AS$506,MATCH(Z$1,'Tillförd energi'!$B$1:$AQ$1,0),FALSE)</f>
        <v>0</v>
      </c>
      <c r="AA448" s="73">
        <f>VLOOKUP($B448,'Tillförd energi'!$B$2:$AS$506,MATCH(AA$1,'Tillförd energi'!$B$1:$AQ$1,0),FALSE)</f>
        <v>0</v>
      </c>
      <c r="AB448" s="73">
        <f>VLOOKUP($B448,'Tillförd energi'!$B$2:$AS$506,MATCH(AB$1,'Tillförd energi'!$B$1:$AQ$1,0),FALSE)</f>
        <v>0</v>
      </c>
      <c r="AC448" s="73">
        <f>VLOOKUP($B448,'Tillförd energi'!$B$2:$AS$506,MATCH(AC$1,'Tillförd energi'!$B$1:$AQ$1,0),FALSE)</f>
        <v>0</v>
      </c>
      <c r="AD448" s="73">
        <f>VLOOKUP($B448,'Tillförd energi'!$B$2:$AS$506,MATCH(AD$1,'Tillförd energi'!$B$1:$AQ$1,0),FALSE)</f>
        <v>0</v>
      </c>
      <c r="AF448" s="73">
        <f>VLOOKUP($B448,'Tillförd energi'!$B$2:$AS$506,MATCH(AF$1,'Tillförd energi'!$B$1:$AQ$1,0),FALSE)</f>
        <v>0.32100000000000001</v>
      </c>
      <c r="AH448" s="73">
        <f>IFERROR(VLOOKUP(B448,Miljö!$B$1:$S$476,9,FALSE)/1,0)</f>
        <v>0</v>
      </c>
      <c r="AJ448" s="81">
        <f>IFERROR(VLOOKUP($B448,Miljö!$B$1:$S$500,MATCH("hjälpel exklusive kraftvärme (GWh)",Miljö!$B$1:$V$1,0),FALSE)/1,"")</f>
        <v>0.32100000000000001</v>
      </c>
      <c r="AK448" s="81">
        <f t="shared" si="66"/>
        <v>0.32100000000000001</v>
      </c>
      <c r="AL448" s="81">
        <f>VLOOKUP($B448,'Slutlig allokering'!$B$2:$AL$462,MATCH("Hjälpel kraftvärme",'Slutlig allokering'!$B$2:$AL$2,0),FALSE)</f>
        <v>0</v>
      </c>
      <c r="AN448" s="73">
        <f t="shared" si="67"/>
        <v>15.792</v>
      </c>
      <c r="AO448" s="73">
        <f t="shared" si="68"/>
        <v>15.792</v>
      </c>
      <c r="AP448" s="73">
        <f>IF(ISERROR(1/VLOOKUP($B448,Leveranser!$B$1:$S$500,MATCH("såld värme (gwh)",Leveranser!$B$1:$S$1,0),FALSE)),"",VLOOKUP($B448,Leveranser!$B$1:$S$500,MATCH("såld värme (gwh)",Leveranser!$B$1:$S$1,0),FALSE))</f>
        <v>11.818</v>
      </c>
      <c r="AQ448" s="73">
        <f>VLOOKUP($B448,Leveranser!$B$1:$Y$500,MATCH("Totalt såld fjärrvärme till andra fjärrvärmeföretag",Leveranser!$B$1:$AA$1,0),FALSE)</f>
        <v>0</v>
      </c>
      <c r="AR448" s="73">
        <f>IF(ISERROR(1/VLOOKUP($B448,Miljö!$B$1:$S$500,MATCH("Såld mängd produktionsspecifik fjärrvärme (GWh)",Miljö!$B$1:$R$1,0),FALSE)),0,VLOOKUP($B448,Miljö!$B$1:$S$500,MATCH("Såld mängd produktionsspecifik fjärrvärme (GWh)",Miljö!$B$1:$R$1,0),FALSE))</f>
        <v>0</v>
      </c>
      <c r="AS448" s="82">
        <f t="shared" si="73"/>
        <v>0.74835359675785207</v>
      </c>
      <c r="AU448" s="73" t="str">
        <f>VLOOKUP($B448,'Miljövärden urval för publ'!$B$2:$I$486,7,FALSE)</f>
        <v>Ja</v>
      </c>
      <c r="AV448" s="73" t="str">
        <f>VLOOKUP($B448,'Miljövärden urval för publ'!$B$2:$I$486,6,FALSE)</f>
        <v>Ja</v>
      </c>
      <c r="AZ448" s="73">
        <f t="shared" si="69"/>
        <v>0.32100000000000001</v>
      </c>
      <c r="BA448" s="73">
        <f t="shared" si="74"/>
        <v>0</v>
      </c>
      <c r="BB448" s="73">
        <f t="shared" si="70"/>
        <v>14.587999999999999</v>
      </c>
      <c r="BC448" s="73">
        <f t="shared" si="71"/>
        <v>0</v>
      </c>
      <c r="BE448" s="73">
        <f t="shared" si="75"/>
        <v>0</v>
      </c>
      <c r="BF448" s="73">
        <f t="shared" si="76"/>
        <v>0</v>
      </c>
      <c r="BH448" s="73">
        <f t="shared" si="72"/>
        <v>14.587999999999999</v>
      </c>
    </row>
    <row r="449" spans="1:60" ht="15" x14ac:dyDescent="0.25">
      <c r="A449" t="s">
        <v>574</v>
      </c>
      <c r="B449" t="s">
        <v>577</v>
      </c>
      <c r="C449" s="73">
        <f>VLOOKUP($B449,'Tillförd energi'!$B$2:$AS$506,MATCH(C$1,'Tillförd energi'!$B$1:$AQ$1,0),FALSE)</f>
        <v>0</v>
      </c>
      <c r="D449" s="73">
        <f>VLOOKUP($B449,'Tillförd energi'!$B$2:$AS$506,MATCH(D$1,'Tillförd energi'!$B$1:$AQ$1,0),FALSE)</f>
        <v>8.4499999999999993</v>
      </c>
      <c r="E449" s="73">
        <f>VLOOKUP($B449,'Tillförd energi'!$B$2:$AS$506,MATCH(E$1,'Tillförd energi'!$B$1:$AQ$1,0),FALSE)</f>
        <v>0</v>
      </c>
      <c r="F449" s="73">
        <f>VLOOKUP($B449,'Tillförd energi'!$B$2:$AS$506,MATCH(F$1,'Tillförd energi'!$B$1:$AQ$1,0),FALSE)</f>
        <v>0</v>
      </c>
      <c r="G449" s="73">
        <f>VLOOKUP($B449,'Tillförd energi'!$B$2:$AS$506,MATCH(G$1,'Tillförd energi'!$B$1:$AQ$1,0),FALSE)</f>
        <v>0</v>
      </c>
      <c r="H449" s="73">
        <f>VLOOKUP($B449,'Tillförd energi'!$B$2:$AS$506,MATCH(H$1,'Tillförd energi'!$B$1:$AQ$1,0),FALSE)</f>
        <v>0</v>
      </c>
      <c r="I449" s="73">
        <f>VLOOKUP($B449,'Tillförd energi'!$B$2:$AS$506,MATCH(I$1,'Tillförd energi'!$B$1:$AQ$1,0),FALSE)</f>
        <v>0</v>
      </c>
      <c r="J449" s="73">
        <f>VLOOKUP($B449,'Tillförd energi'!$B$2:$AS$506,MATCH(J$1,'Tillförd energi'!$B$1:$AQ$1,0),FALSE)</f>
        <v>1.29647</v>
      </c>
      <c r="K449" s="73">
        <f>VLOOKUP($B449,'Tillförd energi'!$B$2:$AS$506,MATCH(K$1,'Tillförd energi'!$B$1:$AQ$1,0),FALSE)</f>
        <v>91.15</v>
      </c>
      <c r="L449" s="73">
        <f>VLOOKUP($B449,'Tillförd energi'!$B$2:$AS$506,MATCH(L$1,'Tillförd energi'!$B$1:$AQ$1,0),FALSE)</f>
        <v>9.59</v>
      </c>
      <c r="M449" s="73">
        <f>VLOOKUP($B449,'Tillförd energi'!$B$2:$AS$506,MATCH(M$1,'Tillförd energi'!$B$1:$AQ$1,0),FALSE)</f>
        <v>3.25</v>
      </c>
      <c r="N449" s="73">
        <f>VLOOKUP($B449,'Tillförd energi'!$B$2:$AS$506,MATCH(N$1,'Tillförd energi'!$B$1:$AQ$1,0),FALSE)</f>
        <v>3.63</v>
      </c>
      <c r="O449" s="73">
        <f>VLOOKUP($B449,'Tillförd energi'!$B$2:$AS$506,MATCH(O$1,'Tillförd energi'!$B$1:$AQ$1,0),FALSE)</f>
        <v>6.19</v>
      </c>
      <c r="P449" s="73">
        <f>VLOOKUP($B449,'Tillförd energi'!$B$2:$AS$506,MATCH(P$1,'Tillförd energi'!$B$1:$AQ$1,0),FALSE)</f>
        <v>0</v>
      </c>
      <c r="Q449" s="73">
        <f>VLOOKUP($B449,'Tillförd energi'!$B$2:$AS$506,MATCH(Q$1,'Tillförd energi'!$B$1:$AQ$1,0),FALSE)</f>
        <v>0</v>
      </c>
      <c r="R449" s="73">
        <f>VLOOKUP($B449,'Tillförd energi'!$B$2:$AS$506,MATCH(R$1,'Tillförd energi'!$B$1:$AQ$1,0),FALSE)</f>
        <v>0</v>
      </c>
      <c r="S449" s="73">
        <f>VLOOKUP($B449,'Tillförd energi'!$B$2:$AS$506,MATCH(S$1,'Tillförd energi'!$B$1:$AQ$1,0),FALSE)</f>
        <v>0</v>
      </c>
      <c r="T449" s="73">
        <f>VLOOKUP($B449,'Tillförd energi'!$B$2:$AS$506,MATCH(T$1,'Tillförd energi'!$B$1:$AQ$1,0),FALSE)</f>
        <v>0</v>
      </c>
      <c r="U449" s="73">
        <f>VLOOKUP($B449,'Tillförd energi'!$B$2:$AS$506,MATCH(U$1,'Tillförd energi'!$B$1:$AQ$1,0),FALSE)</f>
        <v>0</v>
      </c>
      <c r="V449" s="73">
        <f>VLOOKUP($B449,'Tillförd energi'!$B$2:$AS$506,MATCH(V$1,'Tillförd energi'!$B$1:$AQ$1,0),FALSE)</f>
        <v>0</v>
      </c>
      <c r="W449" s="73">
        <f>VLOOKUP($B449,'Tillförd energi'!$B$2:$AS$506,MATCH(W$1,'Tillförd energi'!$B$1:$AQ$1,0),FALSE)</f>
        <v>1.71</v>
      </c>
      <c r="X449" s="73">
        <f>VLOOKUP($B449,'Tillförd energi'!$B$2:$AS$506,MATCH(X$1,'Tillförd energi'!$B$1:$AQ$1,0),FALSE)</f>
        <v>0</v>
      </c>
      <c r="Y449" s="73">
        <f>VLOOKUP($B449,'Tillförd energi'!$B$2:$AS$506,MATCH(Y$1,'Tillförd energi'!$B$1:$AQ$1,0),FALSE)</f>
        <v>0</v>
      </c>
      <c r="Z449" s="73">
        <f>VLOOKUP($B449,'Tillförd energi'!$B$2:$AS$506,MATCH(Z$1,'Tillförd energi'!$B$1:$AQ$1,0),FALSE)</f>
        <v>0</v>
      </c>
      <c r="AA449" s="73">
        <f>VLOOKUP($B449,'Tillförd energi'!$B$2:$AS$506,MATCH(AA$1,'Tillförd energi'!$B$1:$AQ$1,0),FALSE)</f>
        <v>0</v>
      </c>
      <c r="AB449" s="73">
        <f>VLOOKUP($B449,'Tillförd energi'!$B$2:$AS$506,MATCH(AB$1,'Tillförd energi'!$B$1:$AQ$1,0),FALSE)</f>
        <v>18.190000000000001</v>
      </c>
      <c r="AC449" s="73">
        <f>VLOOKUP($B449,'Tillförd energi'!$B$2:$AS$506,MATCH(AC$1,'Tillförd energi'!$B$1:$AQ$1,0),FALSE)</f>
        <v>0.26700000000000002</v>
      </c>
      <c r="AD449" s="73">
        <f>VLOOKUP($B449,'Tillförd energi'!$B$2:$AS$506,MATCH(AD$1,'Tillförd energi'!$B$1:$AQ$1,0),FALSE)</f>
        <v>0</v>
      </c>
      <c r="AF449" s="73">
        <f>VLOOKUP($B449,'Tillförd energi'!$B$2:$AS$506,MATCH(AF$1,'Tillförd energi'!$B$1:$AQ$1,0),FALSE)</f>
        <v>4.0119999999999996</v>
      </c>
      <c r="AH449" s="73">
        <f>IFERROR(VLOOKUP(B449,Miljö!$B$1:$S$476,9,FALSE)/1,0)</f>
        <v>0</v>
      </c>
      <c r="AJ449" s="81">
        <f>IFERROR(VLOOKUP($B449,Miljö!$B$1:$S$500,MATCH("hjälpel exklusive kraftvärme (GWh)",Miljö!$B$1:$V$1,0),FALSE)/1,"")</f>
        <v>4.0119999999999996</v>
      </c>
      <c r="AK449" s="81">
        <f t="shared" si="66"/>
        <v>4.0119999999999996</v>
      </c>
      <c r="AL449" s="81">
        <f>VLOOKUP($B449,'Slutlig allokering'!$B$2:$AL$462,MATCH("Hjälpel kraftvärme",'Slutlig allokering'!$B$2:$AL$2,0),FALSE)</f>
        <v>0</v>
      </c>
      <c r="AN449" s="73">
        <f t="shared" si="67"/>
        <v>147.73546999999999</v>
      </c>
      <c r="AO449" s="73">
        <f t="shared" si="68"/>
        <v>147.73546999999999</v>
      </c>
      <c r="AP449" s="73">
        <f>IF(ISERROR(1/VLOOKUP($B449,Leveranser!$B$1:$S$500,MATCH("såld värme (gwh)",Leveranser!$B$1:$S$1,0),FALSE)),"",VLOOKUP($B449,Leveranser!$B$1:$S$500,MATCH("såld värme (gwh)",Leveranser!$B$1:$S$1,0),FALSE))</f>
        <v>102.261</v>
      </c>
      <c r="AQ449" s="73">
        <f>VLOOKUP($B449,Leveranser!$B$1:$Y$500,MATCH("Totalt såld fjärrvärme till andra fjärrvärmeföretag",Leveranser!$B$1:$AA$1,0),FALSE)</f>
        <v>0</v>
      </c>
      <c r="AR449" s="73">
        <f>IF(ISERROR(1/VLOOKUP($B449,Miljö!$B$1:$S$500,MATCH("Såld mängd produktionsspecifik fjärrvärme (GWh)",Miljö!$B$1:$R$1,0),FALSE)),0,VLOOKUP($B449,Miljö!$B$1:$S$500,MATCH("Såld mängd produktionsspecifik fjärrvärme (GWh)",Miljö!$B$1:$R$1,0),FALSE))</f>
        <v>0</v>
      </c>
      <c r="AS449" s="82">
        <f t="shared" si="73"/>
        <v>0.69218989860728775</v>
      </c>
      <c r="AU449" s="73" t="str">
        <f>VLOOKUP($B449,'Miljövärden urval för publ'!$B$2:$I$486,7,FALSE)</f>
        <v>Ja</v>
      </c>
      <c r="AV449" s="73" t="str">
        <f>VLOOKUP($B449,'Miljövärden urval för publ'!$B$2:$I$486,6,FALSE)</f>
        <v>Ja</v>
      </c>
      <c r="AZ449" s="73">
        <f t="shared" si="69"/>
        <v>4.0119999999999996</v>
      </c>
      <c r="BA449" s="73">
        <f t="shared" si="74"/>
        <v>1.71</v>
      </c>
      <c r="BB449" s="73">
        <f t="shared" si="70"/>
        <v>22.66</v>
      </c>
      <c r="BC449" s="73">
        <f t="shared" si="71"/>
        <v>0</v>
      </c>
      <c r="BE449" s="73">
        <f t="shared" si="75"/>
        <v>0</v>
      </c>
      <c r="BF449" s="73">
        <f t="shared" si="76"/>
        <v>0</v>
      </c>
      <c r="BH449" s="73">
        <f t="shared" si="72"/>
        <v>115.52</v>
      </c>
    </row>
    <row r="450" spans="1:60" ht="15" x14ac:dyDescent="0.25">
      <c r="A450" t="s">
        <v>574</v>
      </c>
      <c r="B450" t="s">
        <v>578</v>
      </c>
      <c r="C450" s="73">
        <f>VLOOKUP($B450,'Tillförd energi'!$B$2:$AS$506,MATCH(C$1,'Tillförd energi'!$B$1:$AQ$1,0),FALSE)</f>
        <v>0</v>
      </c>
      <c r="D450" s="73">
        <f>VLOOKUP($B450,'Tillförd energi'!$B$2:$AS$506,MATCH(D$1,'Tillförd energi'!$B$1:$AQ$1,0),FALSE)</f>
        <v>0.35444399999999998</v>
      </c>
      <c r="E450" s="73">
        <f>VLOOKUP($B450,'Tillförd energi'!$B$2:$AS$506,MATCH(E$1,'Tillförd energi'!$B$1:$AQ$1,0),FALSE)</f>
        <v>0</v>
      </c>
      <c r="F450" s="73">
        <f>VLOOKUP($B450,'Tillförd energi'!$B$2:$AS$506,MATCH(F$1,'Tillförd energi'!$B$1:$AQ$1,0),FALSE)</f>
        <v>0</v>
      </c>
      <c r="G450" s="73">
        <f>VLOOKUP($B450,'Tillförd energi'!$B$2:$AS$506,MATCH(G$1,'Tillförd energi'!$B$1:$AQ$1,0),FALSE)</f>
        <v>0</v>
      </c>
      <c r="H450" s="73">
        <f>VLOOKUP($B450,'Tillförd energi'!$B$2:$AS$506,MATCH(H$1,'Tillförd energi'!$B$1:$AQ$1,0),FALSE)</f>
        <v>0</v>
      </c>
      <c r="I450" s="73">
        <f>VLOOKUP($B450,'Tillförd energi'!$B$2:$AS$506,MATCH(I$1,'Tillförd energi'!$B$1:$AQ$1,0),FALSE)</f>
        <v>0</v>
      </c>
      <c r="J450" s="73">
        <f>VLOOKUP($B450,'Tillförd energi'!$B$2:$AS$506,MATCH(J$1,'Tillförd energi'!$B$1:$AQ$1,0),FALSE)</f>
        <v>0</v>
      </c>
      <c r="K450" s="73">
        <f>VLOOKUP($B450,'Tillförd energi'!$B$2:$AS$506,MATCH(K$1,'Tillförd energi'!$B$1:$AQ$1,0),FALSE)</f>
        <v>0</v>
      </c>
      <c r="L450" s="73">
        <f>VLOOKUP($B450,'Tillförd energi'!$B$2:$AS$506,MATCH(L$1,'Tillförd energi'!$B$1:$AQ$1,0),FALSE)</f>
        <v>0</v>
      </c>
      <c r="M450" s="73">
        <f>VLOOKUP($B450,'Tillförd energi'!$B$2:$AS$506,MATCH(M$1,'Tillförd energi'!$B$1:$AQ$1,0),FALSE)</f>
        <v>0</v>
      </c>
      <c r="N450" s="73">
        <f>VLOOKUP($B450,'Tillförd energi'!$B$2:$AS$506,MATCH(N$1,'Tillförd energi'!$B$1:$AQ$1,0),FALSE)</f>
        <v>0</v>
      </c>
      <c r="O450" s="73">
        <f>VLOOKUP($B450,'Tillförd energi'!$B$2:$AS$506,MATCH(O$1,'Tillförd energi'!$B$1:$AQ$1,0),FALSE)</f>
        <v>0</v>
      </c>
      <c r="P450" s="73">
        <f>VLOOKUP($B450,'Tillförd energi'!$B$2:$AS$506,MATCH(P$1,'Tillförd energi'!$B$1:$AQ$1,0),FALSE)</f>
        <v>0</v>
      </c>
      <c r="Q450" s="73">
        <f>VLOOKUP($B450,'Tillförd energi'!$B$2:$AS$506,MATCH(Q$1,'Tillförd energi'!$B$1:$AQ$1,0),FALSE)</f>
        <v>2.32111</v>
      </c>
      <c r="R450" s="73">
        <f>VLOOKUP($B450,'Tillförd energi'!$B$2:$AS$506,MATCH(R$1,'Tillförd energi'!$B$1:$AQ$1,0),FALSE)</f>
        <v>0</v>
      </c>
      <c r="S450" s="73">
        <f>VLOOKUP($B450,'Tillförd energi'!$B$2:$AS$506,MATCH(S$1,'Tillförd energi'!$B$1:$AQ$1,0),FALSE)</f>
        <v>0</v>
      </c>
      <c r="T450" s="73">
        <f>VLOOKUP($B450,'Tillförd energi'!$B$2:$AS$506,MATCH(T$1,'Tillförd energi'!$B$1:$AQ$1,0),FALSE)</f>
        <v>0</v>
      </c>
      <c r="U450" s="73">
        <f>VLOOKUP($B450,'Tillförd energi'!$B$2:$AS$506,MATCH(U$1,'Tillförd energi'!$B$1:$AQ$1,0),FALSE)</f>
        <v>0</v>
      </c>
      <c r="V450" s="73">
        <f>VLOOKUP($B450,'Tillförd energi'!$B$2:$AS$506,MATCH(V$1,'Tillförd energi'!$B$1:$AQ$1,0),FALSE)</f>
        <v>0</v>
      </c>
      <c r="W450" s="73">
        <f>VLOOKUP($B450,'Tillförd energi'!$B$2:$AS$506,MATCH(W$1,'Tillförd energi'!$B$1:$AQ$1,0),FALSE)</f>
        <v>0</v>
      </c>
      <c r="X450" s="73">
        <f>VLOOKUP($B450,'Tillförd energi'!$B$2:$AS$506,MATCH(X$1,'Tillförd energi'!$B$1:$AQ$1,0),FALSE)</f>
        <v>0</v>
      </c>
      <c r="Y450" s="73">
        <f>VLOOKUP($B450,'Tillförd energi'!$B$2:$AS$506,MATCH(Y$1,'Tillförd energi'!$B$1:$AQ$1,0),FALSE)</f>
        <v>0</v>
      </c>
      <c r="Z450" s="73">
        <f>VLOOKUP($B450,'Tillförd energi'!$B$2:$AS$506,MATCH(Z$1,'Tillförd energi'!$B$1:$AQ$1,0),FALSE)</f>
        <v>0</v>
      </c>
      <c r="AA450" s="73">
        <f>VLOOKUP($B450,'Tillförd energi'!$B$2:$AS$506,MATCH(AA$1,'Tillförd energi'!$B$1:$AQ$1,0),FALSE)</f>
        <v>0</v>
      </c>
      <c r="AB450" s="73">
        <f>VLOOKUP($B450,'Tillförd energi'!$B$2:$AS$506,MATCH(AB$1,'Tillförd energi'!$B$1:$AQ$1,0),FALSE)</f>
        <v>0</v>
      </c>
      <c r="AC450" s="73">
        <f>VLOOKUP($B450,'Tillförd energi'!$B$2:$AS$506,MATCH(AC$1,'Tillförd energi'!$B$1:$AQ$1,0),FALSE)</f>
        <v>19.213000000000001</v>
      </c>
      <c r="AD450" s="73">
        <f>VLOOKUP($B450,'Tillförd energi'!$B$2:$AS$506,MATCH(AD$1,'Tillförd energi'!$B$1:$AQ$1,0),FALSE)</f>
        <v>0</v>
      </c>
      <c r="AF450" s="73">
        <f>VLOOKUP($B450,'Tillförd energi'!$B$2:$AS$506,MATCH(AF$1,'Tillförd energi'!$B$1:$AQ$1,0),FALSE)</f>
        <v>0.56688000000000005</v>
      </c>
      <c r="AH450" s="73">
        <f>IFERROR(VLOOKUP(B450,Miljö!$B$1:$S$476,9,FALSE)/1,0)</f>
        <v>0</v>
      </c>
      <c r="AJ450" s="81" t="str">
        <f>IFERROR(VLOOKUP($B450,Miljö!$B$1:$S$500,MATCH("hjälpel exklusive kraftvärme (GWh)",Miljö!$B$1:$V$1,0),FALSE)/1,"")</f>
        <v/>
      </c>
      <c r="AK450" s="81">
        <f t="shared" ref="AK450:AK474" si="77">IF(ISERROR(1/AJ450),
IF(ISERROR(0.03*AP450),0,0.03*AP450),
AJ450)</f>
        <v>0.56688000000000005</v>
      </c>
      <c r="AL450" s="81">
        <f>VLOOKUP($B450,'Slutlig allokering'!$B$2:$AL$462,MATCH("Hjälpel kraftvärme",'Slutlig allokering'!$B$2:$AL$2,0),FALSE)</f>
        <v>0</v>
      </c>
      <c r="AN450" s="73">
        <f t="shared" ref="AN450:AN474" si="78">SUM(C450:AF450)</f>
        <v>22.455434</v>
      </c>
      <c r="AO450" s="73">
        <f t="shared" ref="AO450:AO474" si="79">AN450+AH450</f>
        <v>22.455434</v>
      </c>
      <c r="AP450" s="73">
        <f>IF(ISERROR(1/VLOOKUP($B450,Leveranser!$B$1:$S$500,MATCH("såld värme (gwh)",Leveranser!$B$1:$S$1,0),FALSE)),"",VLOOKUP($B450,Leveranser!$B$1:$S$500,MATCH("såld värme (gwh)",Leveranser!$B$1:$S$1,0),FALSE))</f>
        <v>18.896000000000001</v>
      </c>
      <c r="AQ450" s="73">
        <f>VLOOKUP($B450,Leveranser!$B$1:$Y$500,MATCH("Totalt såld fjärrvärme till andra fjärrvärmeföretag",Leveranser!$B$1:$AA$1,0),FALSE)</f>
        <v>0</v>
      </c>
      <c r="AR450" s="73">
        <f>IF(ISERROR(1/VLOOKUP($B450,Miljö!$B$1:$S$500,MATCH("Såld mängd produktionsspecifik fjärrvärme (GWh)",Miljö!$B$1:$R$1,0),FALSE)),0,VLOOKUP($B450,Miljö!$B$1:$S$500,MATCH("Såld mängd produktionsspecifik fjärrvärme (GWh)",Miljö!$B$1:$R$1,0),FALSE))</f>
        <v>0</v>
      </c>
      <c r="AS450" s="82">
        <f t="shared" si="73"/>
        <v>0.84148896877254742</v>
      </c>
      <c r="AU450" s="73" t="str">
        <f>VLOOKUP($B450,'Miljövärden urval för publ'!$B$2:$I$486,7,FALSE)</f>
        <v>Ja</v>
      </c>
      <c r="AV450" s="73" t="str">
        <f>VLOOKUP($B450,'Miljövärden urval för publ'!$B$2:$I$486,6,FALSE)</f>
        <v>Ja</v>
      </c>
      <c r="AZ450" s="73">
        <f t="shared" ref="AZ450:AZ474" si="80">Y450+Z450+AF450</f>
        <v>0.56688000000000005</v>
      </c>
      <c r="BA450" s="73">
        <f t="shared" si="74"/>
        <v>0</v>
      </c>
      <c r="BB450" s="73">
        <f t="shared" ref="BB450:BB474" si="81">L450+M450+N450+O450+P450</f>
        <v>0</v>
      </c>
      <c r="BC450" s="73">
        <f t="shared" ref="BC450:BC474" si="82">Q450+R450+S450+T450</f>
        <v>2.32111</v>
      </c>
      <c r="BE450" s="73">
        <f t="shared" si="75"/>
        <v>0</v>
      </c>
      <c r="BF450" s="73">
        <f t="shared" si="76"/>
        <v>0</v>
      </c>
      <c r="BH450" s="73">
        <f t="shared" ref="BH450:BH474" si="83">K450+L450+M450+N450+O450+P450+Q450+R450+S450+T450+U450+V450+W450</f>
        <v>2.32111</v>
      </c>
    </row>
    <row r="451" spans="1:60" ht="15" x14ac:dyDescent="0.25">
      <c r="A451" t="s">
        <v>579</v>
      </c>
      <c r="B451" t="s">
        <v>580</v>
      </c>
      <c r="C451" s="73">
        <f>VLOOKUP($B451,'Tillförd energi'!$B$2:$AS$506,MATCH(C$1,'Tillförd energi'!$B$1:$AQ$1,0),FALSE)</f>
        <v>0</v>
      </c>
      <c r="D451" s="73">
        <f>VLOOKUP($B451,'Tillförd energi'!$B$2:$AS$506,MATCH(D$1,'Tillförd energi'!$B$1:$AQ$1,0),FALSE)</f>
        <v>0.49099999999999999</v>
      </c>
      <c r="E451" s="73">
        <f>VLOOKUP($B451,'Tillförd energi'!$B$2:$AS$506,MATCH(E$1,'Tillförd energi'!$B$1:$AQ$1,0),FALSE)</f>
        <v>0</v>
      </c>
      <c r="F451" s="73">
        <f>VLOOKUP($B451,'Tillförd energi'!$B$2:$AS$506,MATCH(F$1,'Tillförd energi'!$B$1:$AQ$1,0),FALSE)</f>
        <v>0</v>
      </c>
      <c r="G451" s="73">
        <f>VLOOKUP($B451,'Tillförd energi'!$B$2:$AS$506,MATCH(G$1,'Tillförd energi'!$B$1:$AQ$1,0),FALSE)</f>
        <v>0</v>
      </c>
      <c r="H451" s="73">
        <f>VLOOKUP($B451,'Tillförd energi'!$B$2:$AS$506,MATCH(H$1,'Tillförd energi'!$B$1:$AQ$1,0),FALSE)</f>
        <v>0</v>
      </c>
      <c r="I451" s="73">
        <f>VLOOKUP($B451,'Tillförd energi'!$B$2:$AS$506,MATCH(I$1,'Tillförd energi'!$B$1:$AQ$1,0),FALSE)</f>
        <v>0</v>
      </c>
      <c r="J451" s="73">
        <f>VLOOKUP($B451,'Tillförd energi'!$B$2:$AS$506,MATCH(J$1,'Tillförd energi'!$B$1:$AQ$1,0),FALSE)</f>
        <v>0</v>
      </c>
      <c r="K451" s="73">
        <f>VLOOKUP($B451,'Tillförd energi'!$B$2:$AS$506,MATCH(K$1,'Tillförd energi'!$B$1:$AQ$1,0),FALSE)</f>
        <v>0</v>
      </c>
      <c r="L451" s="73">
        <f>VLOOKUP($B451,'Tillförd energi'!$B$2:$AS$506,MATCH(L$1,'Tillförd energi'!$B$1:$AQ$1,0),FALSE)</f>
        <v>0</v>
      </c>
      <c r="M451" s="73">
        <f>VLOOKUP($B451,'Tillförd energi'!$B$2:$AS$506,MATCH(M$1,'Tillförd energi'!$B$1:$AQ$1,0),FALSE)</f>
        <v>4.29</v>
      </c>
      <c r="N451" s="73">
        <f>VLOOKUP($B451,'Tillförd energi'!$B$2:$AS$506,MATCH(N$1,'Tillförd energi'!$B$1:$AQ$1,0),FALSE)</f>
        <v>0</v>
      </c>
      <c r="O451" s="73">
        <f>VLOOKUP($B451,'Tillförd energi'!$B$2:$AS$506,MATCH(O$1,'Tillförd energi'!$B$1:$AQ$1,0),FALSE)</f>
        <v>3.36</v>
      </c>
      <c r="P451" s="73">
        <f>VLOOKUP($B451,'Tillförd energi'!$B$2:$AS$506,MATCH(P$1,'Tillförd energi'!$B$1:$AQ$1,0),FALSE)</f>
        <v>0</v>
      </c>
      <c r="Q451" s="73">
        <f>VLOOKUP($B451,'Tillförd energi'!$B$2:$AS$506,MATCH(Q$1,'Tillförd energi'!$B$1:$AQ$1,0),FALSE)</f>
        <v>0</v>
      </c>
      <c r="R451" s="73">
        <f>VLOOKUP($B451,'Tillförd energi'!$B$2:$AS$506,MATCH(R$1,'Tillförd energi'!$B$1:$AQ$1,0),FALSE)</f>
        <v>0</v>
      </c>
      <c r="S451" s="73">
        <f>VLOOKUP($B451,'Tillförd energi'!$B$2:$AS$506,MATCH(S$1,'Tillförd energi'!$B$1:$AQ$1,0),FALSE)</f>
        <v>0</v>
      </c>
      <c r="T451" s="73">
        <f>VLOOKUP($B451,'Tillförd energi'!$B$2:$AS$506,MATCH(T$1,'Tillförd energi'!$B$1:$AQ$1,0),FALSE)</f>
        <v>0</v>
      </c>
      <c r="U451" s="73">
        <f>VLOOKUP($B451,'Tillförd energi'!$B$2:$AS$506,MATCH(U$1,'Tillförd energi'!$B$1:$AQ$1,0),FALSE)</f>
        <v>0</v>
      </c>
      <c r="V451" s="73">
        <f>VLOOKUP($B451,'Tillförd energi'!$B$2:$AS$506,MATCH(V$1,'Tillförd energi'!$B$1:$AQ$1,0),FALSE)</f>
        <v>0</v>
      </c>
      <c r="W451" s="73">
        <f>VLOOKUP($B451,'Tillförd energi'!$B$2:$AS$506,MATCH(W$1,'Tillförd energi'!$B$1:$AQ$1,0),FALSE)</f>
        <v>0</v>
      </c>
      <c r="X451" s="73">
        <f>VLOOKUP($B451,'Tillförd energi'!$B$2:$AS$506,MATCH(X$1,'Tillförd energi'!$B$1:$AQ$1,0),FALSE)</f>
        <v>0</v>
      </c>
      <c r="Y451" s="73">
        <f>VLOOKUP($B451,'Tillförd energi'!$B$2:$AS$506,MATCH(Y$1,'Tillförd energi'!$B$1:$AQ$1,0),FALSE)</f>
        <v>0</v>
      </c>
      <c r="Z451" s="73">
        <f>VLOOKUP($B451,'Tillförd energi'!$B$2:$AS$506,MATCH(Z$1,'Tillförd energi'!$B$1:$AQ$1,0),FALSE)</f>
        <v>0</v>
      </c>
      <c r="AA451" s="73">
        <f>VLOOKUP($B451,'Tillförd energi'!$B$2:$AS$506,MATCH(AA$1,'Tillförd energi'!$B$1:$AQ$1,0),FALSE)</f>
        <v>0</v>
      </c>
      <c r="AB451" s="73">
        <f>VLOOKUP($B451,'Tillförd energi'!$B$2:$AS$506,MATCH(AB$1,'Tillförd energi'!$B$1:$AQ$1,0),FALSE)</f>
        <v>0</v>
      </c>
      <c r="AC451" s="73">
        <f>VLOOKUP($B451,'Tillförd energi'!$B$2:$AS$506,MATCH(AC$1,'Tillförd energi'!$B$1:$AQ$1,0),FALSE)</f>
        <v>0</v>
      </c>
      <c r="AD451" s="73">
        <f>VLOOKUP($B451,'Tillförd energi'!$B$2:$AS$506,MATCH(AD$1,'Tillförd energi'!$B$1:$AQ$1,0),FALSE)</f>
        <v>0</v>
      </c>
      <c r="AF451" s="73">
        <f>VLOOKUP($B451,'Tillförd energi'!$B$2:$AS$506,MATCH(AF$1,'Tillförd energi'!$B$1:$AQ$1,0),FALSE)</f>
        <v>0.21</v>
      </c>
      <c r="AH451" s="73">
        <f>IFERROR(VLOOKUP(B451,Miljö!$B$1:$S$476,9,FALSE)/1,0)</f>
        <v>0</v>
      </c>
      <c r="AJ451" s="81">
        <f>IFERROR(VLOOKUP($B451,Miljö!$B$1:$S$500,MATCH("hjälpel exklusive kraftvärme (GWh)",Miljö!$B$1:$V$1,0),FALSE)/1,"")</f>
        <v>0.21</v>
      </c>
      <c r="AK451" s="81">
        <f t="shared" si="77"/>
        <v>0.21</v>
      </c>
      <c r="AL451" s="81">
        <f>VLOOKUP($B451,'Slutlig allokering'!$B$2:$AL$462,MATCH("Hjälpel kraftvärme",'Slutlig allokering'!$B$2:$AL$2,0),FALSE)</f>
        <v>0</v>
      </c>
      <c r="AN451" s="73">
        <f t="shared" si="78"/>
        <v>8.3510000000000009</v>
      </c>
      <c r="AO451" s="73">
        <f t="shared" si="79"/>
        <v>8.3510000000000009</v>
      </c>
      <c r="AP451" s="73">
        <f>IF(ISERROR(1/VLOOKUP($B451,Leveranser!$B$1:$S$500,MATCH("såld värme (gwh)",Leveranser!$B$1:$S$1,0),FALSE)),"",VLOOKUP($B451,Leveranser!$B$1:$S$500,MATCH("såld värme (gwh)",Leveranser!$B$1:$S$1,0),FALSE))</f>
        <v>6.4</v>
      </c>
      <c r="AQ451" s="73">
        <f>VLOOKUP($B451,Leveranser!$B$1:$Y$500,MATCH("Totalt såld fjärrvärme till andra fjärrvärmeföretag",Leveranser!$B$1:$AA$1,0),FALSE)</f>
        <v>0</v>
      </c>
      <c r="AR451" s="73">
        <f>IF(ISERROR(1/VLOOKUP($B451,Miljö!$B$1:$S$500,MATCH("Såld mängd produktionsspecifik fjärrvärme (GWh)",Miljö!$B$1:$R$1,0),FALSE)),0,VLOOKUP($B451,Miljö!$B$1:$S$500,MATCH("Såld mängd produktionsspecifik fjärrvärme (GWh)",Miljö!$B$1:$R$1,0),FALSE))</f>
        <v>0</v>
      </c>
      <c r="AS451" s="82">
        <f t="shared" ref="AS451:AS473" si="84">IF(ISERROR(AP451/AO451),"",AP451/AO451)</f>
        <v>0.76637528439707814</v>
      </c>
      <c r="AU451" s="73" t="str">
        <f>VLOOKUP($B451,'Miljövärden urval för publ'!$B$2:$I$486,7,FALSE)</f>
        <v>Ja</v>
      </c>
      <c r="AV451" s="73" t="str">
        <f>VLOOKUP($B451,'Miljövärden urval för publ'!$B$2:$I$486,6,FALSE)</f>
        <v>Nej</v>
      </c>
      <c r="AZ451" s="73">
        <f t="shared" si="80"/>
        <v>0.21</v>
      </c>
      <c r="BA451" s="73">
        <f t="shared" ref="BA451:BA474" si="85">W451</f>
        <v>0</v>
      </c>
      <c r="BB451" s="73">
        <f t="shared" si="81"/>
        <v>7.65</v>
      </c>
      <c r="BC451" s="73">
        <f t="shared" si="82"/>
        <v>0</v>
      </c>
      <c r="BE451" s="73">
        <f t="shared" ref="BE451:BE474" si="86">AA451</f>
        <v>0</v>
      </c>
      <c r="BF451" s="73">
        <f t="shared" ref="BF451:BF474" si="87">AD451</f>
        <v>0</v>
      </c>
      <c r="BH451" s="73">
        <f t="shared" si="83"/>
        <v>7.65</v>
      </c>
    </row>
    <row r="452" spans="1:60" ht="15" x14ac:dyDescent="0.25">
      <c r="A452" t="s">
        <v>579</v>
      </c>
      <c r="B452" t="s">
        <v>581</v>
      </c>
      <c r="C452" s="73">
        <f>VLOOKUP($B452,'Tillförd energi'!$B$2:$AS$506,MATCH(C$1,'Tillförd energi'!$B$1:$AQ$1,0),FALSE)</f>
        <v>0</v>
      </c>
      <c r="D452" s="73">
        <f>VLOOKUP($B452,'Tillförd energi'!$B$2:$AS$506,MATCH(D$1,'Tillförd energi'!$B$1:$AQ$1,0),FALSE)</f>
        <v>2.1960000000000002</v>
      </c>
      <c r="E452" s="73">
        <f>VLOOKUP($B452,'Tillförd energi'!$B$2:$AS$506,MATCH(E$1,'Tillförd energi'!$B$1:$AQ$1,0),FALSE)</f>
        <v>0</v>
      </c>
      <c r="F452" s="73">
        <f>VLOOKUP($B452,'Tillförd energi'!$B$2:$AS$506,MATCH(F$1,'Tillförd energi'!$B$1:$AQ$1,0),FALSE)</f>
        <v>0</v>
      </c>
      <c r="G452" s="73">
        <f>VLOOKUP($B452,'Tillförd energi'!$B$2:$AS$506,MATCH(G$1,'Tillförd energi'!$B$1:$AQ$1,0),FALSE)</f>
        <v>0</v>
      </c>
      <c r="H452" s="73">
        <f>VLOOKUP($B452,'Tillförd energi'!$B$2:$AS$506,MATCH(H$1,'Tillförd energi'!$B$1:$AQ$1,0),FALSE)</f>
        <v>0</v>
      </c>
      <c r="I452" s="73">
        <f>VLOOKUP($B452,'Tillförd energi'!$B$2:$AS$506,MATCH(I$1,'Tillförd energi'!$B$1:$AQ$1,0),FALSE)</f>
        <v>0</v>
      </c>
      <c r="J452" s="73">
        <f>VLOOKUP($B452,'Tillförd energi'!$B$2:$AS$506,MATCH(J$1,'Tillförd energi'!$B$1:$AQ$1,0),FALSE)</f>
        <v>0</v>
      </c>
      <c r="K452" s="73">
        <f>VLOOKUP($B452,'Tillförd energi'!$B$2:$AS$506,MATCH(K$1,'Tillförd energi'!$B$1:$AQ$1,0),FALSE)</f>
        <v>0</v>
      </c>
      <c r="L452" s="73">
        <f>VLOOKUP($B452,'Tillförd energi'!$B$2:$AS$506,MATCH(L$1,'Tillförd energi'!$B$1:$AQ$1,0),FALSE)</f>
        <v>9.6950000000000003</v>
      </c>
      <c r="M452" s="73">
        <f>VLOOKUP($B452,'Tillförd energi'!$B$2:$AS$506,MATCH(M$1,'Tillförd energi'!$B$1:$AQ$1,0),FALSE)</f>
        <v>15.512</v>
      </c>
      <c r="N452" s="73">
        <f>VLOOKUP($B452,'Tillförd energi'!$B$2:$AS$506,MATCH(N$1,'Tillförd energi'!$B$1:$AQ$1,0),FALSE)</f>
        <v>0</v>
      </c>
      <c r="O452" s="73">
        <f>VLOOKUP($B452,'Tillförd energi'!$B$2:$AS$506,MATCH(O$1,'Tillförd energi'!$B$1:$AQ$1,0),FALSE)</f>
        <v>2.1970000000000001</v>
      </c>
      <c r="P452" s="73">
        <f>VLOOKUP($B452,'Tillförd energi'!$B$2:$AS$506,MATCH(P$1,'Tillförd energi'!$B$1:$AQ$1,0),FALSE)</f>
        <v>0</v>
      </c>
      <c r="Q452" s="73">
        <f>VLOOKUP($B452,'Tillförd energi'!$B$2:$AS$506,MATCH(Q$1,'Tillförd energi'!$B$1:$AQ$1,0),FALSE)</f>
        <v>0</v>
      </c>
      <c r="R452" s="73">
        <f>VLOOKUP($B452,'Tillförd energi'!$B$2:$AS$506,MATCH(R$1,'Tillförd energi'!$B$1:$AQ$1,0),FALSE)</f>
        <v>0</v>
      </c>
      <c r="S452" s="73">
        <f>VLOOKUP($B452,'Tillförd energi'!$B$2:$AS$506,MATCH(S$1,'Tillförd energi'!$B$1:$AQ$1,0),FALSE)</f>
        <v>0</v>
      </c>
      <c r="T452" s="73">
        <f>VLOOKUP($B452,'Tillförd energi'!$B$2:$AS$506,MATCH(T$1,'Tillförd energi'!$B$1:$AQ$1,0),FALSE)</f>
        <v>0</v>
      </c>
      <c r="U452" s="73">
        <f>VLOOKUP($B452,'Tillförd energi'!$B$2:$AS$506,MATCH(U$1,'Tillförd energi'!$B$1:$AQ$1,0),FALSE)</f>
        <v>0</v>
      </c>
      <c r="V452" s="73">
        <f>VLOOKUP($B452,'Tillförd energi'!$B$2:$AS$506,MATCH(V$1,'Tillförd energi'!$B$1:$AQ$1,0),FALSE)</f>
        <v>0</v>
      </c>
      <c r="W452" s="73">
        <f>VLOOKUP($B452,'Tillförd energi'!$B$2:$AS$506,MATCH(W$1,'Tillförd energi'!$B$1:$AQ$1,0),FALSE)</f>
        <v>0</v>
      </c>
      <c r="X452" s="73">
        <f>VLOOKUP($B452,'Tillförd energi'!$B$2:$AS$506,MATCH(X$1,'Tillförd energi'!$B$1:$AQ$1,0),FALSE)</f>
        <v>0</v>
      </c>
      <c r="Y452" s="73">
        <f>VLOOKUP($B452,'Tillförd energi'!$B$2:$AS$506,MATCH(Y$1,'Tillförd energi'!$B$1:$AQ$1,0),FALSE)</f>
        <v>0</v>
      </c>
      <c r="Z452" s="73">
        <f>VLOOKUP($B452,'Tillförd energi'!$B$2:$AS$506,MATCH(Z$1,'Tillförd energi'!$B$1:$AQ$1,0),FALSE)</f>
        <v>0</v>
      </c>
      <c r="AA452" s="73">
        <f>VLOOKUP($B452,'Tillförd energi'!$B$2:$AS$506,MATCH(AA$1,'Tillförd energi'!$B$1:$AQ$1,0),FALSE)</f>
        <v>0</v>
      </c>
      <c r="AB452" s="73">
        <f>VLOOKUP($B452,'Tillförd energi'!$B$2:$AS$506,MATCH(AB$1,'Tillförd energi'!$B$1:$AQ$1,0),FALSE)</f>
        <v>1.4</v>
      </c>
      <c r="AC452" s="73">
        <f>VLOOKUP($B452,'Tillförd energi'!$B$2:$AS$506,MATCH(AC$1,'Tillförd energi'!$B$1:$AQ$1,0),FALSE)</f>
        <v>0</v>
      </c>
      <c r="AD452" s="73">
        <f>VLOOKUP($B452,'Tillförd energi'!$B$2:$AS$506,MATCH(AD$1,'Tillförd energi'!$B$1:$AQ$1,0),FALSE)</f>
        <v>0</v>
      </c>
      <c r="AF452" s="73">
        <f>VLOOKUP($B452,'Tillförd energi'!$B$2:$AS$506,MATCH(AF$1,'Tillförd energi'!$B$1:$AQ$1,0),FALSE)</f>
        <v>0.91300000000000003</v>
      </c>
      <c r="AH452" s="73">
        <f>IFERROR(VLOOKUP(B452,Miljö!$B$1:$S$476,9,FALSE)/1,0)</f>
        <v>0</v>
      </c>
      <c r="AJ452" s="81">
        <f>IFERROR(VLOOKUP($B452,Miljö!$B$1:$S$500,MATCH("hjälpel exklusive kraftvärme (GWh)",Miljö!$B$1:$V$1,0),FALSE)/1,"")</f>
        <v>0.91300000000000003</v>
      </c>
      <c r="AK452" s="81">
        <f t="shared" si="77"/>
        <v>0.91300000000000003</v>
      </c>
      <c r="AL452" s="81">
        <f>VLOOKUP($B452,'Slutlig allokering'!$B$2:$AL$462,MATCH("Hjälpel kraftvärme",'Slutlig allokering'!$B$2:$AL$2,0),FALSE)</f>
        <v>0</v>
      </c>
      <c r="AN452" s="73">
        <f t="shared" si="78"/>
        <v>31.912999999999997</v>
      </c>
      <c r="AO452" s="73">
        <f t="shared" si="79"/>
        <v>31.912999999999997</v>
      </c>
      <c r="AP452" s="73">
        <f>IF(ISERROR(1/VLOOKUP($B452,Leveranser!$B$1:$S$500,MATCH("såld värme (gwh)",Leveranser!$B$1:$S$1,0),FALSE)),"",VLOOKUP($B452,Leveranser!$B$1:$S$500,MATCH("såld värme (gwh)",Leveranser!$B$1:$S$1,0),FALSE))</f>
        <v>26.1</v>
      </c>
      <c r="AQ452" s="73">
        <f>VLOOKUP($B452,Leveranser!$B$1:$Y$500,MATCH("Totalt såld fjärrvärme till andra fjärrvärmeföretag",Leveranser!$B$1:$AA$1,0),FALSE)</f>
        <v>0</v>
      </c>
      <c r="AR452" s="73">
        <f>IF(ISERROR(1/VLOOKUP($B452,Miljö!$B$1:$S$500,MATCH("Såld mängd produktionsspecifik fjärrvärme (GWh)",Miljö!$B$1:$R$1,0),FALSE)),0,VLOOKUP($B452,Miljö!$B$1:$S$500,MATCH("Såld mängd produktionsspecifik fjärrvärme (GWh)",Miljö!$B$1:$R$1,0),FALSE))</f>
        <v>0</v>
      </c>
      <c r="AS452" s="82">
        <f t="shared" ref="AS452:AS466" si="88">IF(ISERROR(AP452/AO452),"",AP452/AO452)</f>
        <v>0.81784852567919042</v>
      </c>
      <c r="AU452" s="73" t="str">
        <f>VLOOKUP($B452,'Miljövärden urval för publ'!$B$2:$I$486,7,FALSE)</f>
        <v>Ja</v>
      </c>
      <c r="AV452" s="73" t="str">
        <f>VLOOKUP($B452,'Miljövärden urval för publ'!$B$2:$I$486,6,FALSE)</f>
        <v>Ja</v>
      </c>
      <c r="AZ452" s="73">
        <f t="shared" si="80"/>
        <v>0.91300000000000003</v>
      </c>
      <c r="BA452" s="73">
        <f t="shared" si="85"/>
        <v>0</v>
      </c>
      <c r="BB452" s="73">
        <f t="shared" si="81"/>
        <v>27.404</v>
      </c>
      <c r="BC452" s="73">
        <f t="shared" si="82"/>
        <v>0</v>
      </c>
      <c r="BE452" s="73">
        <f t="shared" si="86"/>
        <v>0</v>
      </c>
      <c r="BF452" s="73">
        <f t="shared" si="87"/>
        <v>0</v>
      </c>
      <c r="BH452" s="73">
        <f t="shared" si="83"/>
        <v>27.404</v>
      </c>
    </row>
    <row r="453" spans="1:60" ht="15" x14ac:dyDescent="0.25">
      <c r="A453" t="s">
        <v>579</v>
      </c>
      <c r="B453" t="s">
        <v>582</v>
      </c>
      <c r="C453" s="73">
        <f>VLOOKUP($B453,'Tillförd energi'!$B$2:$AS$506,MATCH(C$1,'Tillförd energi'!$B$1:$AQ$1,0),FALSE)</f>
        <v>0</v>
      </c>
      <c r="D453" s="73">
        <f>VLOOKUP($B453,'Tillförd energi'!$B$2:$AS$506,MATCH(D$1,'Tillförd energi'!$B$1:$AQ$1,0),FALSE)</f>
        <v>10.801</v>
      </c>
      <c r="E453" s="73">
        <f>VLOOKUP($B453,'Tillförd energi'!$B$2:$AS$506,MATCH(E$1,'Tillförd energi'!$B$1:$AQ$1,0),FALSE)</f>
        <v>0</v>
      </c>
      <c r="F453" s="73">
        <f>VLOOKUP($B453,'Tillförd energi'!$B$2:$AS$506,MATCH(F$1,'Tillförd energi'!$B$1:$AQ$1,0),FALSE)</f>
        <v>0</v>
      </c>
      <c r="G453" s="73">
        <f>VLOOKUP($B453,'Tillförd energi'!$B$2:$AS$506,MATCH(G$1,'Tillförd energi'!$B$1:$AQ$1,0),FALSE)</f>
        <v>0</v>
      </c>
      <c r="H453" s="73">
        <f>VLOOKUP($B453,'Tillförd energi'!$B$2:$AS$506,MATCH(H$1,'Tillförd energi'!$B$1:$AQ$1,0),FALSE)</f>
        <v>0</v>
      </c>
      <c r="I453" s="73">
        <f>VLOOKUP($B453,'Tillförd energi'!$B$2:$AS$506,MATCH(I$1,'Tillförd energi'!$B$1:$AQ$1,0),FALSE)</f>
        <v>122.373</v>
      </c>
      <c r="J453" s="73">
        <f>VLOOKUP($B453,'Tillförd energi'!$B$2:$AS$506,MATCH(J$1,'Tillförd energi'!$B$1:$AQ$1,0),FALSE)</f>
        <v>0</v>
      </c>
      <c r="K453" s="73">
        <f>VLOOKUP($B453,'Tillförd energi'!$B$2:$AS$506,MATCH(K$1,'Tillförd energi'!$B$1:$AQ$1,0),FALSE)</f>
        <v>0</v>
      </c>
      <c r="L453" s="73">
        <f>VLOOKUP($B453,'Tillförd energi'!$B$2:$AS$506,MATCH(L$1,'Tillförd energi'!$B$1:$AQ$1,0),FALSE)</f>
        <v>9.6709999999999994</v>
      </c>
      <c r="M453" s="73">
        <f>VLOOKUP($B453,'Tillförd energi'!$B$2:$AS$506,MATCH(M$1,'Tillförd energi'!$B$1:$AQ$1,0),FALSE)</f>
        <v>70.465000000000003</v>
      </c>
      <c r="N453" s="73">
        <f>VLOOKUP($B453,'Tillförd energi'!$B$2:$AS$506,MATCH(N$1,'Tillförd energi'!$B$1:$AQ$1,0),FALSE)</f>
        <v>0</v>
      </c>
      <c r="O453" s="73">
        <f>VLOOKUP($B453,'Tillförd energi'!$B$2:$AS$506,MATCH(O$1,'Tillförd energi'!$B$1:$AQ$1,0),FALSE)</f>
        <v>3.6480000000000001</v>
      </c>
      <c r="P453" s="73">
        <f>VLOOKUP($B453,'Tillförd energi'!$B$2:$AS$506,MATCH(P$1,'Tillförd energi'!$B$1:$AQ$1,0),FALSE)</f>
        <v>0</v>
      </c>
      <c r="Q453" s="73">
        <f>VLOOKUP($B453,'Tillförd energi'!$B$2:$AS$506,MATCH(Q$1,'Tillförd energi'!$B$1:$AQ$1,0),FALSE)</f>
        <v>0</v>
      </c>
      <c r="R453" s="73">
        <f>VLOOKUP($B453,'Tillförd energi'!$B$2:$AS$506,MATCH(R$1,'Tillförd energi'!$B$1:$AQ$1,0),FALSE)</f>
        <v>0</v>
      </c>
      <c r="S453" s="73">
        <f>VLOOKUP($B453,'Tillförd energi'!$B$2:$AS$506,MATCH(S$1,'Tillförd energi'!$B$1:$AQ$1,0),FALSE)</f>
        <v>0</v>
      </c>
      <c r="T453" s="73">
        <f>VLOOKUP($B453,'Tillförd energi'!$B$2:$AS$506,MATCH(T$1,'Tillförd energi'!$B$1:$AQ$1,0),FALSE)</f>
        <v>0</v>
      </c>
      <c r="U453" s="73">
        <f>VLOOKUP($B453,'Tillförd energi'!$B$2:$AS$506,MATCH(U$1,'Tillförd energi'!$B$1:$AQ$1,0),FALSE)</f>
        <v>0</v>
      </c>
      <c r="V453" s="73">
        <f>VLOOKUP($B453,'Tillförd energi'!$B$2:$AS$506,MATCH(V$1,'Tillförd energi'!$B$1:$AQ$1,0),FALSE)</f>
        <v>0</v>
      </c>
      <c r="W453" s="73">
        <f>VLOOKUP($B453,'Tillförd energi'!$B$2:$AS$506,MATCH(W$1,'Tillförd energi'!$B$1:$AQ$1,0),FALSE)</f>
        <v>0</v>
      </c>
      <c r="X453" s="73">
        <f>VLOOKUP($B453,'Tillförd energi'!$B$2:$AS$506,MATCH(X$1,'Tillförd energi'!$B$1:$AQ$1,0),FALSE)</f>
        <v>0</v>
      </c>
      <c r="Y453" s="73">
        <f>VLOOKUP($B453,'Tillförd energi'!$B$2:$AS$506,MATCH(Y$1,'Tillförd energi'!$B$1:$AQ$1,0),FALSE)</f>
        <v>0</v>
      </c>
      <c r="Z453" s="73">
        <f>VLOOKUP($B453,'Tillförd energi'!$B$2:$AS$506,MATCH(Z$1,'Tillförd energi'!$B$1:$AQ$1,0),FALSE)</f>
        <v>0</v>
      </c>
      <c r="AA453" s="73">
        <f>VLOOKUP($B453,'Tillförd energi'!$B$2:$AS$506,MATCH(AA$1,'Tillförd energi'!$B$1:$AQ$1,0),FALSE)</f>
        <v>0</v>
      </c>
      <c r="AB453" s="73">
        <f>VLOOKUP($B453,'Tillförd energi'!$B$2:$AS$506,MATCH(AB$1,'Tillförd energi'!$B$1:$AQ$1,0),FALSE)</f>
        <v>14.256</v>
      </c>
      <c r="AC453" s="73">
        <f>VLOOKUP($B453,'Tillförd energi'!$B$2:$AS$506,MATCH(AC$1,'Tillförd energi'!$B$1:$AQ$1,0),FALSE)</f>
        <v>0</v>
      </c>
      <c r="AD453" s="73">
        <f>VLOOKUP($B453,'Tillförd energi'!$B$2:$AS$506,MATCH(AD$1,'Tillförd energi'!$B$1:$AQ$1,0),FALSE)</f>
        <v>0</v>
      </c>
      <c r="AF453" s="73">
        <f>VLOOKUP($B453,'Tillförd energi'!$B$2:$AS$506,MATCH(AF$1,'Tillförd energi'!$B$1:$AQ$1,0),FALSE)</f>
        <v>9.2840000000000007</v>
      </c>
      <c r="AH453" s="73">
        <f>IFERROR(VLOOKUP(B453,Miljö!$B$1:$S$476,9,FALSE)/1,0)</f>
        <v>0</v>
      </c>
      <c r="AJ453" s="81">
        <f>IFERROR(VLOOKUP($B453,Miljö!$B$1:$S$500,MATCH("hjälpel exklusive kraftvärme (GWh)",Miljö!$B$1:$V$1,0),FALSE)/1,"")</f>
        <v>9.2840000000000007</v>
      </c>
      <c r="AK453" s="81">
        <f t="shared" si="77"/>
        <v>9.2840000000000007</v>
      </c>
      <c r="AL453" s="81">
        <f>VLOOKUP($B453,'Slutlig allokering'!$B$2:$AL$462,MATCH("Hjälpel kraftvärme",'Slutlig allokering'!$B$2:$AL$2,0),FALSE)</f>
        <v>0</v>
      </c>
      <c r="AN453" s="73">
        <f t="shared" si="78"/>
        <v>240.49799999999999</v>
      </c>
      <c r="AO453" s="73">
        <f t="shared" si="79"/>
        <v>240.49799999999999</v>
      </c>
      <c r="AP453" s="73">
        <f>IF(ISERROR(1/VLOOKUP($B453,Leveranser!$B$1:$S$500,MATCH("såld värme (gwh)",Leveranser!$B$1:$S$1,0),FALSE)),"",VLOOKUP($B453,Leveranser!$B$1:$S$500,MATCH("såld värme (gwh)",Leveranser!$B$1:$S$1,0),FALSE))</f>
        <v>184.5</v>
      </c>
      <c r="AQ453" s="73">
        <f>VLOOKUP($B453,Leveranser!$B$1:$Y$500,MATCH("Totalt såld fjärrvärme till andra fjärrvärmeföretag",Leveranser!$B$1:$AA$1,0),FALSE)</f>
        <v>0</v>
      </c>
      <c r="AR453" s="73">
        <f>IF(ISERROR(1/VLOOKUP($B453,Miljö!$B$1:$S$500,MATCH("Såld mängd produktionsspecifik fjärrvärme (GWh)",Miljö!$B$1:$R$1,0),FALSE)),0,VLOOKUP($B453,Miljö!$B$1:$S$500,MATCH("Såld mängd produktionsspecifik fjärrvärme (GWh)",Miljö!$B$1:$R$1,0),FALSE))</f>
        <v>0</v>
      </c>
      <c r="AS453" s="82">
        <f t="shared" si="88"/>
        <v>0.76715814684529604</v>
      </c>
      <c r="AU453" s="73" t="str">
        <f>VLOOKUP($B453,'Miljövärden urval för publ'!$B$2:$I$486,7,FALSE)</f>
        <v>Ja</v>
      </c>
      <c r="AV453" s="73" t="str">
        <f>VLOOKUP($B453,'Miljövärden urval för publ'!$B$2:$I$486,6,FALSE)</f>
        <v>Ja</v>
      </c>
      <c r="AZ453" s="73">
        <f t="shared" si="80"/>
        <v>9.2840000000000007</v>
      </c>
      <c r="BA453" s="73">
        <f t="shared" si="85"/>
        <v>0</v>
      </c>
      <c r="BB453" s="73">
        <f t="shared" si="81"/>
        <v>83.783999999999992</v>
      </c>
      <c r="BC453" s="73">
        <f t="shared" si="82"/>
        <v>0</v>
      </c>
      <c r="BE453" s="73">
        <f t="shared" si="86"/>
        <v>0</v>
      </c>
      <c r="BF453" s="73">
        <f t="shared" si="87"/>
        <v>0</v>
      </c>
      <c r="BH453" s="73">
        <f t="shared" si="83"/>
        <v>83.783999999999992</v>
      </c>
    </row>
    <row r="454" spans="1:60" ht="15" x14ac:dyDescent="0.25">
      <c r="A454" t="s">
        <v>583</v>
      </c>
      <c r="B454" t="s">
        <v>584</v>
      </c>
      <c r="C454" s="73">
        <f>VLOOKUP($B454,'Tillförd energi'!$B$2:$AS$506,MATCH(C$1,'Tillförd energi'!$B$1:$AQ$1,0),FALSE)</f>
        <v>0</v>
      </c>
      <c r="D454" s="73">
        <f>VLOOKUP($B454,'Tillförd energi'!$B$2:$AS$506,MATCH(D$1,'Tillförd energi'!$B$1:$AQ$1,0),FALSE)</f>
        <v>1.536</v>
      </c>
      <c r="E454" s="73">
        <f>VLOOKUP($B454,'Tillförd energi'!$B$2:$AS$506,MATCH(E$1,'Tillförd energi'!$B$1:$AQ$1,0),FALSE)</f>
        <v>0</v>
      </c>
      <c r="F454" s="73">
        <f>VLOOKUP($B454,'Tillförd energi'!$B$2:$AS$506,MATCH(F$1,'Tillförd energi'!$B$1:$AQ$1,0),FALSE)</f>
        <v>0</v>
      </c>
      <c r="G454" s="73">
        <f>VLOOKUP($B454,'Tillförd energi'!$B$2:$AS$506,MATCH(G$1,'Tillförd energi'!$B$1:$AQ$1,0),FALSE)</f>
        <v>0</v>
      </c>
      <c r="H454" s="73">
        <f>VLOOKUP($B454,'Tillförd energi'!$B$2:$AS$506,MATCH(H$1,'Tillförd energi'!$B$1:$AQ$1,0),FALSE)</f>
        <v>0</v>
      </c>
      <c r="I454" s="73">
        <f>VLOOKUP($B454,'Tillförd energi'!$B$2:$AS$506,MATCH(I$1,'Tillförd energi'!$B$1:$AQ$1,0),FALSE)</f>
        <v>0</v>
      </c>
      <c r="J454" s="73">
        <f>VLOOKUP($B454,'Tillförd energi'!$B$2:$AS$506,MATCH(J$1,'Tillförd energi'!$B$1:$AQ$1,0),FALSE)</f>
        <v>0</v>
      </c>
      <c r="K454" s="73">
        <f>VLOOKUP($B454,'Tillförd energi'!$B$2:$AS$506,MATCH(K$1,'Tillförd energi'!$B$1:$AQ$1,0),FALSE)</f>
        <v>0</v>
      </c>
      <c r="L454" s="73">
        <f>VLOOKUP($B454,'Tillförd energi'!$B$2:$AS$506,MATCH(L$1,'Tillförd energi'!$B$1:$AQ$1,0),FALSE)</f>
        <v>0</v>
      </c>
      <c r="M454" s="73">
        <f>VLOOKUP($B454,'Tillförd energi'!$B$2:$AS$506,MATCH(M$1,'Tillförd energi'!$B$1:$AQ$1,0),FALSE)</f>
        <v>0</v>
      </c>
      <c r="N454" s="73">
        <f>VLOOKUP($B454,'Tillförd energi'!$B$2:$AS$506,MATCH(N$1,'Tillförd energi'!$B$1:$AQ$1,0),FALSE)</f>
        <v>0</v>
      </c>
      <c r="O454" s="73">
        <f>VLOOKUP($B454,'Tillförd energi'!$B$2:$AS$506,MATCH(O$1,'Tillförd energi'!$B$1:$AQ$1,0),FALSE)</f>
        <v>21.396999999999998</v>
      </c>
      <c r="P454" s="73">
        <f>VLOOKUP($B454,'Tillförd energi'!$B$2:$AS$506,MATCH(P$1,'Tillförd energi'!$B$1:$AQ$1,0),FALSE)</f>
        <v>0</v>
      </c>
      <c r="Q454" s="73">
        <f>VLOOKUP($B454,'Tillförd energi'!$B$2:$AS$506,MATCH(Q$1,'Tillförd energi'!$B$1:$AQ$1,0),FALSE)</f>
        <v>4.5549999999999997</v>
      </c>
      <c r="R454" s="73">
        <f>VLOOKUP($B454,'Tillförd energi'!$B$2:$AS$506,MATCH(R$1,'Tillförd energi'!$B$1:$AQ$1,0),FALSE)</f>
        <v>0</v>
      </c>
      <c r="S454" s="73">
        <f>VLOOKUP($B454,'Tillförd energi'!$B$2:$AS$506,MATCH(S$1,'Tillförd energi'!$B$1:$AQ$1,0),FALSE)</f>
        <v>0</v>
      </c>
      <c r="T454" s="73">
        <f>VLOOKUP($B454,'Tillförd energi'!$B$2:$AS$506,MATCH(T$1,'Tillförd energi'!$B$1:$AQ$1,0),FALSE)</f>
        <v>0</v>
      </c>
      <c r="U454" s="73">
        <f>VLOOKUP($B454,'Tillförd energi'!$B$2:$AS$506,MATCH(U$1,'Tillförd energi'!$B$1:$AQ$1,0),FALSE)</f>
        <v>0</v>
      </c>
      <c r="V454" s="73">
        <f>VLOOKUP($B454,'Tillförd energi'!$B$2:$AS$506,MATCH(V$1,'Tillförd energi'!$B$1:$AQ$1,0),FALSE)</f>
        <v>0</v>
      </c>
      <c r="W454" s="73">
        <f>VLOOKUP($B454,'Tillförd energi'!$B$2:$AS$506,MATCH(W$1,'Tillförd energi'!$B$1:$AQ$1,0),FALSE)</f>
        <v>0</v>
      </c>
      <c r="X454" s="73">
        <f>VLOOKUP($B454,'Tillförd energi'!$B$2:$AS$506,MATCH(X$1,'Tillförd energi'!$B$1:$AQ$1,0),FALSE)</f>
        <v>0</v>
      </c>
      <c r="Y454" s="73">
        <f>VLOOKUP($B454,'Tillförd energi'!$B$2:$AS$506,MATCH(Y$1,'Tillförd energi'!$B$1:$AQ$1,0),FALSE)</f>
        <v>0</v>
      </c>
      <c r="Z454" s="73">
        <f>VLOOKUP($B454,'Tillförd energi'!$B$2:$AS$506,MATCH(Z$1,'Tillförd energi'!$B$1:$AQ$1,0),FALSE)</f>
        <v>0</v>
      </c>
      <c r="AA454" s="73">
        <f>VLOOKUP($B454,'Tillförd energi'!$B$2:$AS$506,MATCH(AA$1,'Tillförd energi'!$B$1:$AQ$1,0),FALSE)</f>
        <v>0</v>
      </c>
      <c r="AB454" s="73">
        <f>VLOOKUP($B454,'Tillförd energi'!$B$2:$AS$506,MATCH(AB$1,'Tillförd energi'!$B$1:$AQ$1,0),FALSE)</f>
        <v>0</v>
      </c>
      <c r="AC454" s="73">
        <f>VLOOKUP($B454,'Tillförd energi'!$B$2:$AS$506,MATCH(AC$1,'Tillförd energi'!$B$1:$AQ$1,0),FALSE)</f>
        <v>0</v>
      </c>
      <c r="AD454" s="73">
        <f>VLOOKUP($B454,'Tillförd energi'!$B$2:$AS$506,MATCH(AD$1,'Tillförd energi'!$B$1:$AQ$1,0),FALSE)</f>
        <v>0</v>
      </c>
      <c r="AF454" s="73">
        <f>VLOOKUP($B454,'Tillförd energi'!$B$2:$AS$506,MATCH(AF$1,'Tillförd energi'!$B$1:$AQ$1,0),FALSE)</f>
        <v>0.56000000000000005</v>
      </c>
      <c r="AH454" s="73">
        <f>IFERROR(VLOOKUP(B454,Miljö!$B$1:$S$476,9,FALSE)/1,0)</f>
        <v>0</v>
      </c>
      <c r="AJ454" s="81">
        <f>IFERROR(VLOOKUP($B454,Miljö!$B$1:$S$500,MATCH("hjälpel exklusive kraftvärme (GWh)",Miljö!$B$1:$V$1,0),FALSE)/1,"")</f>
        <v>0.56000000000000005</v>
      </c>
      <c r="AK454" s="81">
        <f t="shared" si="77"/>
        <v>0.56000000000000005</v>
      </c>
      <c r="AL454" s="81">
        <f>VLOOKUP($B454,'Slutlig allokering'!$B$2:$AL$462,MATCH("Hjälpel kraftvärme",'Slutlig allokering'!$B$2:$AL$2,0),FALSE)</f>
        <v>0</v>
      </c>
      <c r="AN454" s="73">
        <f t="shared" si="78"/>
        <v>28.047999999999998</v>
      </c>
      <c r="AO454" s="73">
        <f t="shared" si="79"/>
        <v>28.047999999999998</v>
      </c>
      <c r="AP454" s="73">
        <f>IF(ISERROR(1/VLOOKUP($B454,Leveranser!$B$1:$S$500,MATCH("såld värme (gwh)",Leveranser!$B$1:$S$1,0),FALSE)),"",VLOOKUP($B454,Leveranser!$B$1:$S$500,MATCH("såld värme (gwh)",Leveranser!$B$1:$S$1,0),FALSE))</f>
        <v>21.873999999999999</v>
      </c>
      <c r="AQ454" s="73">
        <f>VLOOKUP($B454,Leveranser!$B$1:$Y$500,MATCH("Totalt såld fjärrvärme till andra fjärrvärmeföretag",Leveranser!$B$1:$AA$1,0),FALSE)</f>
        <v>0</v>
      </c>
      <c r="AR454" s="73">
        <f>IF(ISERROR(1/VLOOKUP($B454,Miljö!$B$1:$S$500,MATCH("Såld mängd produktionsspecifik fjärrvärme (GWh)",Miljö!$B$1:$R$1,0),FALSE)),0,VLOOKUP($B454,Miljö!$B$1:$S$500,MATCH("Såld mängd produktionsspecifik fjärrvärme (GWh)",Miljö!$B$1:$R$1,0),FALSE))</f>
        <v>0</v>
      </c>
      <c r="AS454" s="82">
        <f t="shared" si="88"/>
        <v>0.77987735310895612</v>
      </c>
      <c r="AU454" s="73" t="str">
        <f>VLOOKUP($B454,'Miljövärden urval för publ'!$B$2:$I$486,7,FALSE)</f>
        <v>Ja</v>
      </c>
      <c r="AV454" s="73" t="str">
        <f>VLOOKUP($B454,'Miljövärden urval för publ'!$B$2:$I$486,6,FALSE)</f>
        <v>Ja</v>
      </c>
      <c r="AZ454" s="73">
        <f t="shared" si="80"/>
        <v>0.56000000000000005</v>
      </c>
      <c r="BA454" s="73">
        <f t="shared" si="85"/>
        <v>0</v>
      </c>
      <c r="BB454" s="73">
        <f t="shared" si="81"/>
        <v>21.396999999999998</v>
      </c>
      <c r="BC454" s="73">
        <f t="shared" si="82"/>
        <v>4.5549999999999997</v>
      </c>
      <c r="BE454" s="73">
        <f t="shared" si="86"/>
        <v>0</v>
      </c>
      <c r="BF454" s="73">
        <f t="shared" si="87"/>
        <v>0</v>
      </c>
      <c r="BH454" s="73">
        <f t="shared" si="83"/>
        <v>25.951999999999998</v>
      </c>
    </row>
    <row r="455" spans="1:60" ht="15" x14ac:dyDescent="0.25">
      <c r="A455" t="s">
        <v>583</v>
      </c>
      <c r="B455" t="s">
        <v>585</v>
      </c>
      <c r="C455" s="73">
        <f>VLOOKUP($B455,'Tillförd energi'!$B$2:$AS$506,MATCH(C$1,'Tillförd energi'!$B$1:$AQ$1,0),FALSE)</f>
        <v>0</v>
      </c>
      <c r="D455" s="73">
        <f>VLOOKUP($B455,'Tillförd energi'!$B$2:$AS$506,MATCH(D$1,'Tillförd energi'!$B$1:$AQ$1,0),FALSE)</f>
        <v>1.026</v>
      </c>
      <c r="E455" s="73">
        <f>VLOOKUP($B455,'Tillförd energi'!$B$2:$AS$506,MATCH(E$1,'Tillförd energi'!$B$1:$AQ$1,0),FALSE)</f>
        <v>0</v>
      </c>
      <c r="F455" s="73">
        <f>VLOOKUP($B455,'Tillförd energi'!$B$2:$AS$506,MATCH(F$1,'Tillförd energi'!$B$1:$AQ$1,0),FALSE)</f>
        <v>0</v>
      </c>
      <c r="G455" s="73">
        <f>VLOOKUP($B455,'Tillförd energi'!$B$2:$AS$506,MATCH(G$1,'Tillförd energi'!$B$1:$AQ$1,0),FALSE)</f>
        <v>0</v>
      </c>
      <c r="H455" s="73">
        <f>VLOOKUP($B455,'Tillförd energi'!$B$2:$AS$506,MATCH(H$1,'Tillförd energi'!$B$1:$AQ$1,0),FALSE)</f>
        <v>0</v>
      </c>
      <c r="I455" s="73">
        <f>VLOOKUP($B455,'Tillförd energi'!$B$2:$AS$506,MATCH(I$1,'Tillförd energi'!$B$1:$AQ$1,0),FALSE)</f>
        <v>0</v>
      </c>
      <c r="J455" s="73">
        <f>VLOOKUP($B455,'Tillförd energi'!$B$2:$AS$506,MATCH(J$1,'Tillförd energi'!$B$1:$AQ$1,0),FALSE)</f>
        <v>0</v>
      </c>
      <c r="K455" s="73">
        <f>VLOOKUP($B455,'Tillförd energi'!$B$2:$AS$506,MATCH(K$1,'Tillförd energi'!$B$1:$AQ$1,0),FALSE)</f>
        <v>0</v>
      </c>
      <c r="L455" s="73">
        <f>VLOOKUP($B455,'Tillförd energi'!$B$2:$AS$506,MATCH(L$1,'Tillförd energi'!$B$1:$AQ$1,0),FALSE)</f>
        <v>0</v>
      </c>
      <c r="M455" s="73">
        <f>VLOOKUP($B455,'Tillförd energi'!$B$2:$AS$506,MATCH(M$1,'Tillförd energi'!$B$1:$AQ$1,0),FALSE)</f>
        <v>0</v>
      </c>
      <c r="N455" s="73">
        <f>VLOOKUP($B455,'Tillförd energi'!$B$2:$AS$506,MATCH(N$1,'Tillförd energi'!$B$1:$AQ$1,0),FALSE)</f>
        <v>0</v>
      </c>
      <c r="O455" s="73">
        <f>VLOOKUP($B455,'Tillförd energi'!$B$2:$AS$506,MATCH(O$1,'Tillförd energi'!$B$1:$AQ$1,0),FALSE)</f>
        <v>7.806</v>
      </c>
      <c r="P455" s="73">
        <f>VLOOKUP($B455,'Tillförd energi'!$B$2:$AS$506,MATCH(P$1,'Tillförd energi'!$B$1:$AQ$1,0),FALSE)</f>
        <v>0</v>
      </c>
      <c r="Q455" s="73">
        <f>VLOOKUP($B455,'Tillförd energi'!$B$2:$AS$506,MATCH(Q$1,'Tillförd energi'!$B$1:$AQ$1,0),FALSE)</f>
        <v>3.1840000000000002</v>
      </c>
      <c r="R455" s="73">
        <f>VLOOKUP($B455,'Tillförd energi'!$B$2:$AS$506,MATCH(R$1,'Tillförd energi'!$B$1:$AQ$1,0),FALSE)</f>
        <v>0</v>
      </c>
      <c r="S455" s="73">
        <f>VLOOKUP($B455,'Tillförd energi'!$B$2:$AS$506,MATCH(S$1,'Tillförd energi'!$B$1:$AQ$1,0),FALSE)</f>
        <v>0</v>
      </c>
      <c r="T455" s="73">
        <f>VLOOKUP($B455,'Tillförd energi'!$B$2:$AS$506,MATCH(T$1,'Tillförd energi'!$B$1:$AQ$1,0),FALSE)</f>
        <v>0</v>
      </c>
      <c r="U455" s="73">
        <f>VLOOKUP($B455,'Tillförd energi'!$B$2:$AS$506,MATCH(U$1,'Tillförd energi'!$B$1:$AQ$1,0),FALSE)</f>
        <v>0</v>
      </c>
      <c r="V455" s="73">
        <f>VLOOKUP($B455,'Tillförd energi'!$B$2:$AS$506,MATCH(V$1,'Tillförd energi'!$B$1:$AQ$1,0),FALSE)</f>
        <v>0</v>
      </c>
      <c r="W455" s="73">
        <f>VLOOKUP($B455,'Tillförd energi'!$B$2:$AS$506,MATCH(W$1,'Tillförd energi'!$B$1:$AQ$1,0),FALSE)</f>
        <v>0</v>
      </c>
      <c r="X455" s="73">
        <f>VLOOKUP($B455,'Tillförd energi'!$B$2:$AS$506,MATCH(X$1,'Tillförd energi'!$B$1:$AQ$1,0),FALSE)</f>
        <v>0</v>
      </c>
      <c r="Y455" s="73">
        <f>VLOOKUP($B455,'Tillförd energi'!$B$2:$AS$506,MATCH(Y$1,'Tillförd energi'!$B$1:$AQ$1,0),FALSE)</f>
        <v>0</v>
      </c>
      <c r="Z455" s="73">
        <f>VLOOKUP($B455,'Tillförd energi'!$B$2:$AS$506,MATCH(Z$1,'Tillförd energi'!$B$1:$AQ$1,0),FALSE)</f>
        <v>0</v>
      </c>
      <c r="AA455" s="73">
        <f>VLOOKUP($B455,'Tillförd energi'!$B$2:$AS$506,MATCH(AA$1,'Tillförd energi'!$B$1:$AQ$1,0),FALSE)</f>
        <v>0</v>
      </c>
      <c r="AB455" s="73">
        <f>VLOOKUP($B455,'Tillförd energi'!$B$2:$AS$506,MATCH(AB$1,'Tillförd energi'!$B$1:$AQ$1,0),FALSE)</f>
        <v>0</v>
      </c>
      <c r="AC455" s="73">
        <f>VLOOKUP($B455,'Tillförd energi'!$B$2:$AS$506,MATCH(AC$1,'Tillförd energi'!$B$1:$AQ$1,0),FALSE)</f>
        <v>0</v>
      </c>
      <c r="AD455" s="73">
        <f>VLOOKUP($B455,'Tillförd energi'!$B$2:$AS$506,MATCH(AD$1,'Tillförd energi'!$B$1:$AQ$1,0),FALSE)</f>
        <v>0</v>
      </c>
      <c r="AF455" s="73">
        <f>VLOOKUP($B455,'Tillförd energi'!$B$2:$AS$506,MATCH(AF$1,'Tillförd energi'!$B$1:$AQ$1,0),FALSE)</f>
        <v>0.29699999999999999</v>
      </c>
      <c r="AH455" s="73">
        <f>IFERROR(VLOOKUP(B455,Miljö!$B$1:$S$476,9,FALSE)/1,0)</f>
        <v>0</v>
      </c>
      <c r="AJ455" s="81">
        <f>IFERROR(VLOOKUP($B455,Miljö!$B$1:$S$500,MATCH("hjälpel exklusive kraftvärme (GWh)",Miljö!$B$1:$V$1,0),FALSE)/1,"")</f>
        <v>0.29699999999999999</v>
      </c>
      <c r="AK455" s="81">
        <f t="shared" si="77"/>
        <v>0.29699999999999999</v>
      </c>
      <c r="AL455" s="81">
        <f>VLOOKUP($B455,'Slutlig allokering'!$B$2:$AL$462,MATCH("Hjälpel kraftvärme",'Slutlig allokering'!$B$2:$AL$2,0),FALSE)</f>
        <v>0</v>
      </c>
      <c r="AN455" s="73">
        <f t="shared" si="78"/>
        <v>12.313000000000002</v>
      </c>
      <c r="AO455" s="73">
        <f t="shared" si="79"/>
        <v>12.313000000000002</v>
      </c>
      <c r="AP455" s="73">
        <f>IF(ISERROR(1/VLOOKUP($B455,Leveranser!$B$1:$S$500,MATCH("såld värme (gwh)",Leveranser!$B$1:$S$1,0),FALSE)),"",VLOOKUP($B455,Leveranser!$B$1:$S$500,MATCH("såld värme (gwh)",Leveranser!$B$1:$S$1,0),FALSE))</f>
        <v>8.1310000000000002</v>
      </c>
      <c r="AQ455" s="73">
        <f>VLOOKUP($B455,Leveranser!$B$1:$Y$500,MATCH("Totalt såld fjärrvärme till andra fjärrvärmeföretag",Leveranser!$B$1:$AA$1,0),FALSE)</f>
        <v>0</v>
      </c>
      <c r="AR455" s="73">
        <f>IF(ISERROR(1/VLOOKUP($B455,Miljö!$B$1:$S$500,MATCH("Såld mängd produktionsspecifik fjärrvärme (GWh)",Miljö!$B$1:$R$1,0),FALSE)),0,VLOOKUP($B455,Miljö!$B$1:$S$500,MATCH("Såld mängd produktionsspecifik fjärrvärme (GWh)",Miljö!$B$1:$R$1,0),FALSE))</f>
        <v>0</v>
      </c>
      <c r="AS455" s="82">
        <f t="shared" si="88"/>
        <v>0.66035897019410372</v>
      </c>
      <c r="AU455" s="73" t="str">
        <f>VLOOKUP($B455,'Miljövärden urval för publ'!$B$2:$I$486,7,FALSE)</f>
        <v>Ja</v>
      </c>
      <c r="AV455" s="73" t="str">
        <f>VLOOKUP($B455,'Miljövärden urval för publ'!$B$2:$I$486,6,FALSE)</f>
        <v>Ja</v>
      </c>
      <c r="AZ455" s="73">
        <f t="shared" si="80"/>
        <v>0.29699999999999999</v>
      </c>
      <c r="BA455" s="73">
        <f t="shared" si="85"/>
        <v>0</v>
      </c>
      <c r="BB455" s="73">
        <f t="shared" si="81"/>
        <v>7.806</v>
      </c>
      <c r="BC455" s="73">
        <f t="shared" si="82"/>
        <v>3.1840000000000002</v>
      </c>
      <c r="BE455" s="73">
        <f t="shared" si="86"/>
        <v>0</v>
      </c>
      <c r="BF455" s="73">
        <f t="shared" si="87"/>
        <v>0</v>
      </c>
      <c r="BH455" s="73">
        <f t="shared" si="83"/>
        <v>10.99</v>
      </c>
    </row>
    <row r="456" spans="1:60" ht="15" x14ac:dyDescent="0.25">
      <c r="A456" t="s">
        <v>583</v>
      </c>
      <c r="B456" t="s">
        <v>586</v>
      </c>
      <c r="C456" s="73">
        <f>VLOOKUP($B456,'Tillförd energi'!$B$2:$AS$506,MATCH(C$1,'Tillförd energi'!$B$1:$AQ$1,0),FALSE)</f>
        <v>0</v>
      </c>
      <c r="D456" s="73">
        <f>VLOOKUP($B456,'Tillförd energi'!$B$2:$AS$506,MATCH(D$1,'Tillförd energi'!$B$1:$AQ$1,0),FALSE)</f>
        <v>1.2070000000000001</v>
      </c>
      <c r="E456" s="73">
        <f>VLOOKUP($B456,'Tillförd energi'!$B$2:$AS$506,MATCH(E$1,'Tillförd energi'!$B$1:$AQ$1,0),FALSE)</f>
        <v>0</v>
      </c>
      <c r="F456" s="73">
        <f>VLOOKUP($B456,'Tillförd energi'!$B$2:$AS$506,MATCH(F$1,'Tillförd energi'!$B$1:$AQ$1,0),FALSE)</f>
        <v>0</v>
      </c>
      <c r="G456" s="73">
        <f>VLOOKUP($B456,'Tillförd energi'!$B$2:$AS$506,MATCH(G$1,'Tillförd energi'!$B$1:$AQ$1,0),FALSE)</f>
        <v>0</v>
      </c>
      <c r="H456" s="73">
        <f>VLOOKUP($B456,'Tillförd energi'!$B$2:$AS$506,MATCH(H$1,'Tillförd energi'!$B$1:$AQ$1,0),FALSE)</f>
        <v>0</v>
      </c>
      <c r="I456" s="73">
        <f>VLOOKUP($B456,'Tillförd energi'!$B$2:$AS$506,MATCH(I$1,'Tillförd energi'!$B$1:$AQ$1,0),FALSE)</f>
        <v>0</v>
      </c>
      <c r="J456" s="73">
        <f>VLOOKUP($B456,'Tillförd energi'!$B$2:$AS$506,MATCH(J$1,'Tillförd energi'!$B$1:$AQ$1,0),FALSE)</f>
        <v>0</v>
      </c>
      <c r="K456" s="73">
        <f>VLOOKUP($B456,'Tillförd energi'!$B$2:$AS$506,MATCH(K$1,'Tillförd energi'!$B$1:$AQ$1,0),FALSE)</f>
        <v>0</v>
      </c>
      <c r="L456" s="73">
        <f>VLOOKUP($B456,'Tillförd energi'!$B$2:$AS$506,MATCH(L$1,'Tillförd energi'!$B$1:$AQ$1,0),FALSE)</f>
        <v>0</v>
      </c>
      <c r="M456" s="73">
        <f>VLOOKUP($B456,'Tillförd energi'!$B$2:$AS$506,MATCH(M$1,'Tillförd energi'!$B$1:$AQ$1,0),FALSE)</f>
        <v>0</v>
      </c>
      <c r="N456" s="73">
        <f>VLOOKUP($B456,'Tillförd energi'!$B$2:$AS$506,MATCH(N$1,'Tillförd energi'!$B$1:$AQ$1,0),FALSE)</f>
        <v>0</v>
      </c>
      <c r="O456" s="73">
        <f>VLOOKUP($B456,'Tillförd energi'!$B$2:$AS$506,MATCH(O$1,'Tillförd energi'!$B$1:$AQ$1,0),FALSE)</f>
        <v>15.284000000000001</v>
      </c>
      <c r="P456" s="73">
        <f>VLOOKUP($B456,'Tillförd energi'!$B$2:$AS$506,MATCH(P$1,'Tillförd energi'!$B$1:$AQ$1,0),FALSE)</f>
        <v>0</v>
      </c>
      <c r="Q456" s="73">
        <f>VLOOKUP($B456,'Tillförd energi'!$B$2:$AS$506,MATCH(Q$1,'Tillförd energi'!$B$1:$AQ$1,0),FALSE)</f>
        <v>0</v>
      </c>
      <c r="R456" s="73">
        <f>VLOOKUP($B456,'Tillförd energi'!$B$2:$AS$506,MATCH(R$1,'Tillförd energi'!$B$1:$AQ$1,0),FALSE)</f>
        <v>0</v>
      </c>
      <c r="S456" s="73">
        <f>VLOOKUP($B456,'Tillförd energi'!$B$2:$AS$506,MATCH(S$1,'Tillförd energi'!$B$1:$AQ$1,0),FALSE)</f>
        <v>0</v>
      </c>
      <c r="T456" s="73">
        <f>VLOOKUP($B456,'Tillförd energi'!$B$2:$AS$506,MATCH(T$1,'Tillförd energi'!$B$1:$AQ$1,0),FALSE)</f>
        <v>0</v>
      </c>
      <c r="U456" s="73">
        <f>VLOOKUP($B456,'Tillförd energi'!$B$2:$AS$506,MATCH(U$1,'Tillförd energi'!$B$1:$AQ$1,0),FALSE)</f>
        <v>0</v>
      </c>
      <c r="V456" s="73">
        <f>VLOOKUP($B456,'Tillförd energi'!$B$2:$AS$506,MATCH(V$1,'Tillförd energi'!$B$1:$AQ$1,0),FALSE)</f>
        <v>0</v>
      </c>
      <c r="W456" s="73">
        <f>VLOOKUP($B456,'Tillförd energi'!$B$2:$AS$506,MATCH(W$1,'Tillförd energi'!$B$1:$AQ$1,0),FALSE)</f>
        <v>0</v>
      </c>
      <c r="X456" s="73">
        <f>VLOOKUP($B456,'Tillförd energi'!$B$2:$AS$506,MATCH(X$1,'Tillförd energi'!$B$1:$AQ$1,0),FALSE)</f>
        <v>0</v>
      </c>
      <c r="Y456" s="73">
        <f>VLOOKUP($B456,'Tillförd energi'!$B$2:$AS$506,MATCH(Y$1,'Tillförd energi'!$B$1:$AQ$1,0),FALSE)</f>
        <v>0</v>
      </c>
      <c r="Z456" s="73">
        <f>VLOOKUP($B456,'Tillförd energi'!$B$2:$AS$506,MATCH(Z$1,'Tillförd energi'!$B$1:$AQ$1,0),FALSE)</f>
        <v>0</v>
      </c>
      <c r="AA456" s="73">
        <f>VLOOKUP($B456,'Tillförd energi'!$B$2:$AS$506,MATCH(AA$1,'Tillförd energi'!$B$1:$AQ$1,0),FALSE)</f>
        <v>0</v>
      </c>
      <c r="AB456" s="73">
        <f>VLOOKUP($B456,'Tillförd energi'!$B$2:$AS$506,MATCH(AB$1,'Tillförd energi'!$B$1:$AQ$1,0),FALSE)</f>
        <v>0</v>
      </c>
      <c r="AC456" s="73">
        <f>VLOOKUP($B456,'Tillförd energi'!$B$2:$AS$506,MATCH(AC$1,'Tillförd energi'!$B$1:$AQ$1,0),FALSE)</f>
        <v>0</v>
      </c>
      <c r="AD456" s="73">
        <f>VLOOKUP($B456,'Tillförd energi'!$B$2:$AS$506,MATCH(AD$1,'Tillförd energi'!$B$1:$AQ$1,0),FALSE)</f>
        <v>0</v>
      </c>
      <c r="AF456" s="73">
        <f>VLOOKUP($B456,'Tillförd energi'!$B$2:$AS$506,MATCH(AF$1,'Tillförd energi'!$B$1:$AQ$1,0),FALSE)</f>
        <v>0.38900000000000001</v>
      </c>
      <c r="AH456" s="73">
        <f>IFERROR(VLOOKUP(B456,Miljö!$B$1:$S$476,9,FALSE)/1,0)</f>
        <v>0</v>
      </c>
      <c r="AJ456" s="81">
        <f>IFERROR(VLOOKUP($B456,Miljö!$B$1:$S$500,MATCH("hjälpel exklusive kraftvärme (GWh)",Miljö!$B$1:$V$1,0),FALSE)/1,"")</f>
        <v>0.38900000000000001</v>
      </c>
      <c r="AK456" s="81">
        <f t="shared" si="77"/>
        <v>0.38900000000000001</v>
      </c>
      <c r="AL456" s="81">
        <f>VLOOKUP($B456,'Slutlig allokering'!$B$2:$AL$462,MATCH("Hjälpel kraftvärme",'Slutlig allokering'!$B$2:$AL$2,0),FALSE)</f>
        <v>0</v>
      </c>
      <c r="AN456" s="73">
        <f t="shared" si="78"/>
        <v>16.88</v>
      </c>
      <c r="AO456" s="73">
        <f t="shared" si="79"/>
        <v>16.88</v>
      </c>
      <c r="AP456" s="73">
        <f>IF(ISERROR(1/VLOOKUP($B456,Leveranser!$B$1:$S$500,MATCH("såld värme (gwh)",Leveranser!$B$1:$S$1,0),FALSE)),"",VLOOKUP($B456,Leveranser!$B$1:$S$500,MATCH("såld värme (gwh)",Leveranser!$B$1:$S$1,0),FALSE))</f>
        <v>10.997</v>
      </c>
      <c r="AQ456" s="73">
        <f>VLOOKUP($B456,Leveranser!$B$1:$Y$500,MATCH("Totalt såld fjärrvärme till andra fjärrvärmeföretag",Leveranser!$B$1:$AA$1,0),FALSE)</f>
        <v>0</v>
      </c>
      <c r="AR456" s="73">
        <f>IF(ISERROR(1/VLOOKUP($B456,Miljö!$B$1:$S$500,MATCH("Såld mängd produktionsspecifik fjärrvärme (GWh)",Miljö!$B$1:$R$1,0),FALSE)),0,VLOOKUP($B456,Miljö!$B$1:$S$500,MATCH("Såld mängd produktionsspecifik fjärrvärme (GWh)",Miljö!$B$1:$R$1,0),FALSE))</f>
        <v>0</v>
      </c>
      <c r="AS456" s="82">
        <f t="shared" si="88"/>
        <v>0.65148104265402851</v>
      </c>
      <c r="AU456" s="73" t="str">
        <f>VLOOKUP($B456,'Miljövärden urval för publ'!$B$2:$I$486,7,FALSE)</f>
        <v>Ja</v>
      </c>
      <c r="AV456" s="73" t="str">
        <f>VLOOKUP($B456,'Miljövärden urval för publ'!$B$2:$I$486,6,FALSE)</f>
        <v>Ja</v>
      </c>
      <c r="AZ456" s="73">
        <f t="shared" si="80"/>
        <v>0.38900000000000001</v>
      </c>
      <c r="BA456" s="73">
        <f t="shared" si="85"/>
        <v>0</v>
      </c>
      <c r="BB456" s="73">
        <f t="shared" si="81"/>
        <v>15.284000000000001</v>
      </c>
      <c r="BC456" s="73">
        <f t="shared" si="82"/>
        <v>0</v>
      </c>
      <c r="BE456" s="73">
        <f t="shared" si="86"/>
        <v>0</v>
      </c>
      <c r="BF456" s="73">
        <f t="shared" si="87"/>
        <v>0</v>
      </c>
      <c r="BH456" s="73">
        <f t="shared" si="83"/>
        <v>15.284000000000001</v>
      </c>
    </row>
    <row r="457" spans="1:60" ht="15" x14ac:dyDescent="0.25">
      <c r="A457" t="s">
        <v>583</v>
      </c>
      <c r="B457" t="s">
        <v>587</v>
      </c>
      <c r="C457" s="73">
        <f>VLOOKUP($B457,'Tillförd energi'!$B$2:$AS$506,MATCH(C$1,'Tillförd energi'!$B$1:$AQ$1,0),FALSE)</f>
        <v>0</v>
      </c>
      <c r="D457" s="73">
        <f>VLOOKUP($B457,'Tillförd energi'!$B$2:$AS$506,MATCH(D$1,'Tillförd energi'!$B$1:$AQ$1,0),FALSE)</f>
        <v>0.83933500000000005</v>
      </c>
      <c r="E457" s="73">
        <f>VLOOKUP($B457,'Tillförd energi'!$B$2:$AS$506,MATCH(E$1,'Tillförd energi'!$B$1:$AQ$1,0),FALSE)</f>
        <v>0</v>
      </c>
      <c r="F457" s="73">
        <f>VLOOKUP($B457,'Tillförd energi'!$B$2:$AS$506,MATCH(F$1,'Tillförd energi'!$B$1:$AQ$1,0),FALSE)</f>
        <v>10.980600000000001</v>
      </c>
      <c r="G457" s="73">
        <f>VLOOKUP($B457,'Tillförd energi'!$B$2:$AS$506,MATCH(G$1,'Tillförd energi'!$B$1:$AQ$1,0),FALSE)</f>
        <v>0</v>
      </c>
      <c r="H457" s="73">
        <f>VLOOKUP($B457,'Tillförd energi'!$B$2:$AS$506,MATCH(H$1,'Tillförd energi'!$B$1:$AQ$1,0),FALSE)</f>
        <v>0</v>
      </c>
      <c r="I457" s="73">
        <f>VLOOKUP($B457,'Tillförd energi'!$B$2:$AS$506,MATCH(I$1,'Tillförd energi'!$B$1:$AQ$1,0),FALSE)</f>
        <v>0</v>
      </c>
      <c r="J457" s="73">
        <f>VLOOKUP($B457,'Tillförd energi'!$B$2:$AS$506,MATCH(J$1,'Tillförd energi'!$B$1:$AQ$1,0),FALSE)</f>
        <v>0</v>
      </c>
      <c r="K457" s="73">
        <f>VLOOKUP($B457,'Tillförd energi'!$B$2:$AS$506,MATCH(K$1,'Tillförd energi'!$B$1:$AQ$1,0),FALSE)</f>
        <v>0</v>
      </c>
      <c r="L457" s="73">
        <f>VLOOKUP($B457,'Tillförd energi'!$B$2:$AS$506,MATCH(L$1,'Tillförd energi'!$B$1:$AQ$1,0),FALSE)</f>
        <v>63.232799999999997</v>
      </c>
      <c r="M457" s="73">
        <f>VLOOKUP($B457,'Tillförd energi'!$B$2:$AS$506,MATCH(M$1,'Tillförd energi'!$B$1:$AQ$1,0),FALSE)</f>
        <v>268.476</v>
      </c>
      <c r="N457" s="73">
        <f>VLOOKUP($B457,'Tillförd energi'!$B$2:$AS$506,MATCH(N$1,'Tillförd energi'!$B$1:$AQ$1,0),FALSE)</f>
        <v>46.498600000000003</v>
      </c>
      <c r="O457" s="73">
        <f>VLOOKUP($B457,'Tillförd energi'!$B$2:$AS$506,MATCH(O$1,'Tillförd energi'!$B$1:$AQ$1,0),FALSE)</f>
        <v>116.96</v>
      </c>
      <c r="P457" s="73">
        <f>VLOOKUP($B457,'Tillförd energi'!$B$2:$AS$506,MATCH(P$1,'Tillförd energi'!$B$1:$AQ$1,0),FALSE)</f>
        <v>0</v>
      </c>
      <c r="Q457" s="73">
        <f>VLOOKUP($B457,'Tillförd energi'!$B$2:$AS$506,MATCH(Q$1,'Tillförd energi'!$B$1:$AQ$1,0),FALSE)</f>
        <v>0</v>
      </c>
      <c r="R457" s="73">
        <f>VLOOKUP($B457,'Tillförd energi'!$B$2:$AS$506,MATCH(R$1,'Tillförd energi'!$B$1:$AQ$1,0),FALSE)</f>
        <v>0</v>
      </c>
      <c r="S457" s="73">
        <f>VLOOKUP($B457,'Tillförd energi'!$B$2:$AS$506,MATCH(S$1,'Tillförd energi'!$B$1:$AQ$1,0),FALSE)</f>
        <v>0</v>
      </c>
      <c r="T457" s="73">
        <f>VLOOKUP($B457,'Tillförd energi'!$B$2:$AS$506,MATCH(T$1,'Tillförd energi'!$B$1:$AQ$1,0),FALSE)</f>
        <v>0</v>
      </c>
      <c r="U457" s="73">
        <f>VLOOKUP($B457,'Tillförd energi'!$B$2:$AS$506,MATCH(U$1,'Tillförd energi'!$B$1:$AQ$1,0),FALSE)</f>
        <v>0</v>
      </c>
      <c r="V457" s="73">
        <f>VLOOKUP($B457,'Tillförd energi'!$B$2:$AS$506,MATCH(V$1,'Tillförd energi'!$B$1:$AQ$1,0),FALSE)</f>
        <v>0</v>
      </c>
      <c r="W457" s="73">
        <f>VLOOKUP($B457,'Tillförd energi'!$B$2:$AS$506,MATCH(W$1,'Tillförd energi'!$B$1:$AQ$1,0),FALSE)</f>
        <v>0</v>
      </c>
      <c r="X457" s="73">
        <f>VLOOKUP($B457,'Tillförd energi'!$B$2:$AS$506,MATCH(X$1,'Tillförd energi'!$B$1:$AQ$1,0),FALSE)</f>
        <v>28.6434</v>
      </c>
      <c r="Y457" s="73">
        <f>VLOOKUP($B457,'Tillförd energi'!$B$2:$AS$506,MATCH(Y$1,'Tillförd energi'!$B$1:$AQ$1,0),FALSE)</f>
        <v>0</v>
      </c>
      <c r="Z457" s="73">
        <f>VLOOKUP($B457,'Tillförd energi'!$B$2:$AS$506,MATCH(Z$1,'Tillförd energi'!$B$1:$AQ$1,0),FALSE)</f>
        <v>0</v>
      </c>
      <c r="AA457" s="73">
        <f>VLOOKUP($B457,'Tillförd energi'!$B$2:$AS$506,MATCH(AA$1,'Tillförd energi'!$B$1:$AQ$1,0),FALSE)</f>
        <v>0</v>
      </c>
      <c r="AB457" s="73">
        <f>VLOOKUP($B457,'Tillförd energi'!$B$2:$AS$506,MATCH(AB$1,'Tillförd energi'!$B$1:$AQ$1,0),FALSE)</f>
        <v>0</v>
      </c>
      <c r="AC457" s="73">
        <f>VLOOKUP($B457,'Tillförd energi'!$B$2:$AS$506,MATCH(AC$1,'Tillförd energi'!$B$1:$AQ$1,0),FALSE)</f>
        <v>0</v>
      </c>
      <c r="AD457" s="73">
        <f>VLOOKUP($B457,'Tillförd energi'!$B$2:$AS$506,MATCH(AD$1,'Tillförd energi'!$B$1:$AQ$1,0),FALSE)</f>
        <v>0</v>
      </c>
      <c r="AF457" s="73">
        <f>VLOOKUP($B457,'Tillförd energi'!$B$2:$AS$506,MATCH(AF$1,'Tillförd energi'!$B$1:$AQ$1,0),FALSE)</f>
        <v>19.148099999999999</v>
      </c>
      <c r="AH457" s="73">
        <f>IFERROR(VLOOKUP(B457,Miljö!$B$1:$S$476,9,FALSE)/1,0)</f>
        <v>0</v>
      </c>
      <c r="AJ457" s="81">
        <f>IFERROR(VLOOKUP($B457,Miljö!$B$1:$S$500,MATCH("hjälpel exklusive kraftvärme (GWh)",Miljö!$B$1:$V$1,0),FALSE)/1,"")</f>
        <v>3.04</v>
      </c>
      <c r="AK457" s="81">
        <f t="shared" si="77"/>
        <v>3.04</v>
      </c>
      <c r="AL457" s="81">
        <f>VLOOKUP($B457,'Slutlig allokering'!$B$2:$AL$462,MATCH("Hjälpel kraftvärme",'Slutlig allokering'!$B$2:$AL$2,0),FALSE)</f>
        <v>16.1081</v>
      </c>
      <c r="AN457" s="73">
        <f t="shared" si="78"/>
        <v>554.77883499999996</v>
      </c>
      <c r="AO457" s="73">
        <f t="shared" si="79"/>
        <v>554.77883499999996</v>
      </c>
      <c r="AP457" s="73">
        <f>IF(ISERROR(1/VLOOKUP($B457,Leveranser!$B$1:$S$500,MATCH("såld värme (gwh)",Leveranser!$B$1:$S$1,0),FALSE)),"",VLOOKUP($B457,Leveranser!$B$1:$S$500,MATCH("såld värme (gwh)",Leveranser!$B$1:$S$1,0),FALSE))</f>
        <v>553.02300000000002</v>
      </c>
      <c r="AQ457" s="73">
        <f>VLOOKUP($B457,Leveranser!$B$1:$Y$500,MATCH("Totalt såld fjärrvärme till andra fjärrvärmeföretag",Leveranser!$B$1:$AA$1,0),FALSE)</f>
        <v>0</v>
      </c>
      <c r="AR457" s="73">
        <f>IF(ISERROR(1/VLOOKUP($B457,Miljö!$B$1:$S$500,MATCH("Såld mängd produktionsspecifik fjärrvärme (GWh)",Miljö!$B$1:$R$1,0),FALSE)),0,VLOOKUP($B457,Miljö!$B$1:$S$500,MATCH("Såld mängd produktionsspecifik fjärrvärme (GWh)",Miljö!$B$1:$R$1,0),FALSE))</f>
        <v>0</v>
      </c>
      <c r="AS457" s="82">
        <f t="shared" si="88"/>
        <v>0.99683507212383127</v>
      </c>
      <c r="AU457" s="73" t="str">
        <f>VLOOKUP($B457,'Miljövärden urval för publ'!$B$2:$I$486,7,FALSE)</f>
        <v>Ja</v>
      </c>
      <c r="AV457" s="73" t="str">
        <f>VLOOKUP($B457,'Miljövärden urval för publ'!$B$2:$I$486,6,FALSE)</f>
        <v>Ja</v>
      </c>
      <c r="AZ457" s="73">
        <f t="shared" si="80"/>
        <v>19.148099999999999</v>
      </c>
      <c r="BA457" s="73">
        <f t="shared" si="85"/>
        <v>0</v>
      </c>
      <c r="BB457" s="73">
        <f t="shared" si="81"/>
        <v>495.16739999999999</v>
      </c>
      <c r="BC457" s="73">
        <f t="shared" si="82"/>
        <v>0</v>
      </c>
      <c r="BE457" s="73">
        <f t="shared" si="86"/>
        <v>0</v>
      </c>
      <c r="BF457" s="73">
        <f t="shared" si="87"/>
        <v>0</v>
      </c>
      <c r="BH457" s="73">
        <f t="shared" si="83"/>
        <v>495.16739999999999</v>
      </c>
    </row>
    <row r="458" spans="1:60" ht="15" x14ac:dyDescent="0.25">
      <c r="A458" t="s">
        <v>588</v>
      </c>
      <c r="B458" t="s">
        <v>589</v>
      </c>
      <c r="C458" s="73">
        <f>VLOOKUP($B458,'Tillförd energi'!$B$2:$AS$506,MATCH(C$1,'Tillförd energi'!$B$1:$AQ$1,0),FALSE)</f>
        <v>0</v>
      </c>
      <c r="D458" s="73">
        <f>VLOOKUP($B458,'Tillförd energi'!$B$2:$AS$506,MATCH(D$1,'Tillförd energi'!$B$1:$AQ$1,0),FALSE)</f>
        <v>3.66</v>
      </c>
      <c r="E458" s="73">
        <f>VLOOKUP($B458,'Tillförd energi'!$B$2:$AS$506,MATCH(E$1,'Tillförd energi'!$B$1:$AQ$1,0),FALSE)</f>
        <v>0</v>
      </c>
      <c r="F458" s="73">
        <f>VLOOKUP($B458,'Tillförd energi'!$B$2:$AS$506,MATCH(F$1,'Tillförd energi'!$B$1:$AQ$1,0),FALSE)</f>
        <v>0</v>
      </c>
      <c r="G458" s="73">
        <f>VLOOKUP($B458,'Tillförd energi'!$B$2:$AS$506,MATCH(G$1,'Tillförd energi'!$B$1:$AQ$1,0),FALSE)</f>
        <v>0</v>
      </c>
      <c r="H458" s="73">
        <f>VLOOKUP($B458,'Tillförd energi'!$B$2:$AS$506,MATCH(H$1,'Tillförd energi'!$B$1:$AQ$1,0),FALSE)</f>
        <v>0</v>
      </c>
      <c r="I458" s="73">
        <f>VLOOKUP($B458,'Tillförd energi'!$B$2:$AS$506,MATCH(I$1,'Tillförd energi'!$B$1:$AQ$1,0),FALSE)</f>
        <v>0</v>
      </c>
      <c r="J458" s="73">
        <f>VLOOKUP($B458,'Tillförd energi'!$B$2:$AS$506,MATCH(J$1,'Tillförd energi'!$B$1:$AQ$1,0),FALSE)</f>
        <v>3.1</v>
      </c>
      <c r="K458" s="73">
        <f>VLOOKUP($B458,'Tillförd energi'!$B$2:$AS$506,MATCH(K$1,'Tillförd energi'!$B$1:$AQ$1,0),FALSE)</f>
        <v>0</v>
      </c>
      <c r="L458" s="73">
        <f>VLOOKUP($B458,'Tillförd energi'!$B$2:$AS$506,MATCH(L$1,'Tillförd energi'!$B$1:$AQ$1,0),FALSE)</f>
        <v>0</v>
      </c>
      <c r="M458" s="73">
        <f>VLOOKUP($B458,'Tillförd energi'!$B$2:$AS$506,MATCH(M$1,'Tillförd energi'!$B$1:$AQ$1,0),FALSE)</f>
        <v>114.98</v>
      </c>
      <c r="N458" s="73">
        <f>VLOOKUP($B458,'Tillförd energi'!$B$2:$AS$506,MATCH(N$1,'Tillförd energi'!$B$1:$AQ$1,0),FALSE)</f>
        <v>0</v>
      </c>
      <c r="O458" s="73">
        <f>VLOOKUP($B458,'Tillförd energi'!$B$2:$AS$506,MATCH(O$1,'Tillförd energi'!$B$1:$AQ$1,0),FALSE)</f>
        <v>15.2</v>
      </c>
      <c r="P458" s="73">
        <f>VLOOKUP($B458,'Tillförd energi'!$B$2:$AS$506,MATCH(P$1,'Tillförd energi'!$B$1:$AQ$1,0),FALSE)</f>
        <v>34.7059</v>
      </c>
      <c r="Q458" s="73">
        <f>VLOOKUP($B458,'Tillförd energi'!$B$2:$AS$506,MATCH(Q$1,'Tillförd energi'!$B$1:$AQ$1,0),FALSE)</f>
        <v>1.84</v>
      </c>
      <c r="R458" s="73">
        <f>VLOOKUP($B458,'Tillförd energi'!$B$2:$AS$506,MATCH(R$1,'Tillförd energi'!$B$1:$AQ$1,0),FALSE)</f>
        <v>0</v>
      </c>
      <c r="S458" s="73">
        <f>VLOOKUP($B458,'Tillförd energi'!$B$2:$AS$506,MATCH(S$1,'Tillförd energi'!$B$1:$AQ$1,0),FALSE)</f>
        <v>0</v>
      </c>
      <c r="T458" s="73">
        <f>VLOOKUP($B458,'Tillförd energi'!$B$2:$AS$506,MATCH(T$1,'Tillförd energi'!$B$1:$AQ$1,0),FALSE)</f>
        <v>0</v>
      </c>
      <c r="U458" s="73">
        <f>VLOOKUP($B458,'Tillförd energi'!$B$2:$AS$506,MATCH(U$1,'Tillförd energi'!$B$1:$AQ$1,0),FALSE)</f>
        <v>0</v>
      </c>
      <c r="V458" s="73">
        <f>VLOOKUP($B458,'Tillförd energi'!$B$2:$AS$506,MATCH(V$1,'Tillförd energi'!$B$1:$AQ$1,0),FALSE)</f>
        <v>0</v>
      </c>
      <c r="W458" s="73">
        <f>VLOOKUP($B458,'Tillförd energi'!$B$2:$AS$506,MATCH(W$1,'Tillförd energi'!$B$1:$AQ$1,0),FALSE)</f>
        <v>4.4400000000000004</v>
      </c>
      <c r="X458" s="73">
        <f>VLOOKUP($B458,'Tillförd energi'!$B$2:$AS$506,MATCH(X$1,'Tillförd energi'!$B$1:$AQ$1,0),FALSE)</f>
        <v>0</v>
      </c>
      <c r="Y458" s="73">
        <f>VLOOKUP($B458,'Tillförd energi'!$B$2:$AS$506,MATCH(Y$1,'Tillförd energi'!$B$1:$AQ$1,0),FALSE)</f>
        <v>0</v>
      </c>
      <c r="Z458" s="73">
        <f>VLOOKUP($B458,'Tillförd energi'!$B$2:$AS$506,MATCH(Z$1,'Tillförd energi'!$B$1:$AQ$1,0),FALSE)</f>
        <v>0</v>
      </c>
      <c r="AA458" s="73">
        <f>VLOOKUP($B458,'Tillförd energi'!$B$2:$AS$506,MATCH(AA$1,'Tillförd energi'!$B$1:$AQ$1,0),FALSE)</f>
        <v>0</v>
      </c>
      <c r="AB458" s="73">
        <f>VLOOKUP($B458,'Tillförd energi'!$B$2:$AS$506,MATCH(AB$1,'Tillförd energi'!$B$1:$AQ$1,0),FALSE)</f>
        <v>19.7</v>
      </c>
      <c r="AC458" s="73">
        <f>VLOOKUP($B458,'Tillförd energi'!$B$2:$AS$506,MATCH(AC$1,'Tillförd energi'!$B$1:$AQ$1,0),FALSE)</f>
        <v>0</v>
      </c>
      <c r="AD458" s="73">
        <f>VLOOKUP($B458,'Tillförd energi'!$B$2:$AS$506,MATCH(AD$1,'Tillförd energi'!$B$1:$AQ$1,0),FALSE)</f>
        <v>0</v>
      </c>
      <c r="AF458" s="73">
        <f>VLOOKUP($B458,'Tillförd energi'!$B$2:$AS$506,MATCH(AF$1,'Tillförd energi'!$B$1:$AQ$1,0),FALSE)</f>
        <v>3.69</v>
      </c>
      <c r="AH458" s="73">
        <f>IFERROR(VLOOKUP(B458,Miljö!$B$1:$S$476,9,FALSE)/1,0)</f>
        <v>0</v>
      </c>
      <c r="AJ458" s="81">
        <f>IFERROR(VLOOKUP($B458,Miljö!$B$1:$S$500,MATCH("hjälpel exklusive kraftvärme (GWh)",Miljö!$B$1:$V$1,0),FALSE)/1,"")</f>
        <v>3.69</v>
      </c>
      <c r="AK458" s="81">
        <f t="shared" si="77"/>
        <v>3.69</v>
      </c>
      <c r="AL458" s="81">
        <f>VLOOKUP($B458,'Slutlig allokering'!$B$2:$AL$462,MATCH("Hjälpel kraftvärme",'Slutlig allokering'!$B$2:$AL$2,0),FALSE)</f>
        <v>0</v>
      </c>
      <c r="AN458" s="73">
        <f t="shared" si="78"/>
        <v>201.31589999999997</v>
      </c>
      <c r="AO458" s="73">
        <f t="shared" si="79"/>
        <v>201.31589999999997</v>
      </c>
      <c r="AP458" s="73">
        <f>IF(ISERROR(1/VLOOKUP($B458,Leveranser!$B$1:$S$500,MATCH("såld värme (gwh)",Leveranser!$B$1:$S$1,0),FALSE)),"",VLOOKUP($B458,Leveranser!$B$1:$S$500,MATCH("såld värme (gwh)",Leveranser!$B$1:$S$1,0),FALSE))</f>
        <v>137.30000000000001</v>
      </c>
      <c r="AQ458" s="73">
        <f>VLOOKUP($B458,Leveranser!$B$1:$Y$500,MATCH("Totalt såld fjärrvärme till andra fjärrvärmeföretag",Leveranser!$B$1:$AA$1,0),FALSE)</f>
        <v>0</v>
      </c>
      <c r="AR458" s="73">
        <f>IF(ISERROR(1/VLOOKUP($B458,Miljö!$B$1:$S$500,MATCH("Såld mängd produktionsspecifik fjärrvärme (GWh)",Miljö!$B$1:$R$1,0),FALSE)),0,VLOOKUP($B458,Miljö!$B$1:$S$500,MATCH("Såld mängd produktionsspecifik fjärrvärme (GWh)",Miljö!$B$1:$R$1,0),FALSE))</f>
        <v>0</v>
      </c>
      <c r="AS458" s="82">
        <f t="shared" si="88"/>
        <v>0.68201269745708126</v>
      </c>
      <c r="AU458" s="73" t="str">
        <f>VLOOKUP($B458,'Miljövärden urval för publ'!$B$2:$I$486,7,FALSE)</f>
        <v>Ja</v>
      </c>
      <c r="AV458" s="73" t="str">
        <f>VLOOKUP($B458,'Miljövärden urval för publ'!$B$2:$I$486,6,FALSE)</f>
        <v>Nej</v>
      </c>
      <c r="AZ458" s="73">
        <f t="shared" si="80"/>
        <v>3.69</v>
      </c>
      <c r="BA458" s="73">
        <f t="shared" si="85"/>
        <v>4.4400000000000004</v>
      </c>
      <c r="BB458" s="73">
        <f t="shared" si="81"/>
        <v>164.88589999999999</v>
      </c>
      <c r="BC458" s="73">
        <f t="shared" si="82"/>
        <v>1.84</v>
      </c>
      <c r="BE458" s="73">
        <f t="shared" si="86"/>
        <v>0</v>
      </c>
      <c r="BF458" s="73">
        <f t="shared" si="87"/>
        <v>0</v>
      </c>
      <c r="BH458" s="73">
        <f t="shared" si="83"/>
        <v>171.16589999999999</v>
      </c>
    </row>
    <row r="459" spans="1:60" ht="15" x14ac:dyDescent="0.25">
      <c r="A459" t="s">
        <v>590</v>
      </c>
      <c r="B459" t="s">
        <v>591</v>
      </c>
      <c r="C459" s="73">
        <f>VLOOKUP($B459,'Tillförd energi'!$B$2:$AS$506,MATCH(C$1,'Tillförd energi'!$B$1:$AQ$1,0),FALSE)</f>
        <v>0</v>
      </c>
      <c r="D459" s="73">
        <f>VLOOKUP($B459,'Tillförd energi'!$B$2:$AS$506,MATCH(D$1,'Tillförd energi'!$B$1:$AQ$1,0),FALSE)</f>
        <v>0</v>
      </c>
      <c r="E459" s="73">
        <f>VLOOKUP($B459,'Tillförd energi'!$B$2:$AS$506,MATCH(E$1,'Tillförd energi'!$B$1:$AQ$1,0),FALSE)</f>
        <v>0</v>
      </c>
      <c r="F459" s="73">
        <f>VLOOKUP($B459,'Tillförd energi'!$B$2:$AS$506,MATCH(F$1,'Tillförd energi'!$B$1:$AQ$1,0),FALSE)</f>
        <v>0</v>
      </c>
      <c r="G459" s="73">
        <f>VLOOKUP($B459,'Tillförd energi'!$B$2:$AS$506,MATCH(G$1,'Tillförd energi'!$B$1:$AQ$1,0),FALSE)</f>
        <v>0</v>
      </c>
      <c r="H459" s="73">
        <f>VLOOKUP($B459,'Tillförd energi'!$B$2:$AS$506,MATCH(H$1,'Tillförd energi'!$B$1:$AQ$1,0),FALSE)</f>
        <v>0</v>
      </c>
      <c r="I459" s="73">
        <f>VLOOKUP($B459,'Tillförd energi'!$B$2:$AS$506,MATCH(I$1,'Tillförd energi'!$B$1:$AQ$1,0),FALSE)</f>
        <v>0</v>
      </c>
      <c r="J459" s="73">
        <f>VLOOKUP($B459,'Tillförd energi'!$B$2:$AS$506,MATCH(J$1,'Tillförd energi'!$B$1:$AQ$1,0),FALSE)</f>
        <v>0</v>
      </c>
      <c r="K459" s="73">
        <f>VLOOKUP($B459,'Tillförd energi'!$B$2:$AS$506,MATCH(K$1,'Tillförd energi'!$B$1:$AQ$1,0),FALSE)</f>
        <v>0</v>
      </c>
      <c r="L459" s="73">
        <f>VLOOKUP($B459,'Tillförd energi'!$B$2:$AS$506,MATCH(L$1,'Tillförd energi'!$B$1:$AQ$1,0),FALSE)</f>
        <v>0</v>
      </c>
      <c r="M459" s="73">
        <f>VLOOKUP($B459,'Tillförd energi'!$B$2:$AS$506,MATCH(M$1,'Tillförd energi'!$B$1:$AQ$1,0),FALSE)</f>
        <v>0</v>
      </c>
      <c r="N459" s="73">
        <f>VLOOKUP($B459,'Tillförd energi'!$B$2:$AS$506,MATCH(N$1,'Tillförd energi'!$B$1:$AQ$1,0),FALSE)</f>
        <v>0</v>
      </c>
      <c r="O459" s="73">
        <f>VLOOKUP($B459,'Tillförd energi'!$B$2:$AS$506,MATCH(O$1,'Tillförd energi'!$B$1:$AQ$1,0),FALSE)</f>
        <v>0</v>
      </c>
      <c r="P459" s="73">
        <f>VLOOKUP($B459,'Tillförd energi'!$B$2:$AS$506,MATCH(P$1,'Tillförd energi'!$B$1:$AQ$1,0),FALSE)</f>
        <v>0</v>
      </c>
      <c r="Q459" s="73">
        <f>VLOOKUP($B459,'Tillförd energi'!$B$2:$AS$506,MATCH(Q$1,'Tillförd energi'!$B$1:$AQ$1,0),FALSE)</f>
        <v>0</v>
      </c>
      <c r="R459" s="73">
        <f>VLOOKUP($B459,'Tillförd energi'!$B$2:$AS$506,MATCH(R$1,'Tillförd energi'!$B$1:$AQ$1,0),FALSE)</f>
        <v>0</v>
      </c>
      <c r="S459" s="73">
        <f>VLOOKUP($B459,'Tillförd energi'!$B$2:$AS$506,MATCH(S$1,'Tillförd energi'!$B$1:$AQ$1,0),FALSE)</f>
        <v>0</v>
      </c>
      <c r="T459" s="73">
        <f>VLOOKUP($B459,'Tillförd energi'!$B$2:$AS$506,MATCH(T$1,'Tillförd energi'!$B$1:$AQ$1,0),FALSE)</f>
        <v>0</v>
      </c>
      <c r="U459" s="73">
        <f>VLOOKUP($B459,'Tillförd energi'!$B$2:$AS$506,MATCH(U$1,'Tillförd energi'!$B$1:$AQ$1,0),FALSE)</f>
        <v>0</v>
      </c>
      <c r="V459" s="73">
        <f>VLOOKUP($B459,'Tillförd energi'!$B$2:$AS$506,MATCH(V$1,'Tillförd energi'!$B$1:$AQ$1,0),FALSE)</f>
        <v>0</v>
      </c>
      <c r="W459" s="73">
        <f>VLOOKUP($B459,'Tillförd energi'!$B$2:$AS$506,MATCH(W$1,'Tillförd energi'!$B$1:$AQ$1,0),FALSE)</f>
        <v>0</v>
      </c>
      <c r="X459" s="73">
        <f>VLOOKUP($B459,'Tillförd energi'!$B$2:$AS$506,MATCH(X$1,'Tillförd energi'!$B$1:$AQ$1,0),FALSE)</f>
        <v>0</v>
      </c>
      <c r="Y459" s="73">
        <f>VLOOKUP($B459,'Tillförd energi'!$B$2:$AS$506,MATCH(Y$1,'Tillförd energi'!$B$1:$AQ$1,0),FALSE)</f>
        <v>0</v>
      </c>
      <c r="Z459" s="73">
        <f>VLOOKUP($B459,'Tillförd energi'!$B$2:$AS$506,MATCH(Z$1,'Tillförd energi'!$B$1:$AQ$1,0),FALSE)</f>
        <v>0</v>
      </c>
      <c r="AA459" s="73">
        <f>VLOOKUP($B459,'Tillförd energi'!$B$2:$AS$506,MATCH(AA$1,'Tillförd energi'!$B$1:$AQ$1,0),FALSE)</f>
        <v>0</v>
      </c>
      <c r="AB459" s="73">
        <f>VLOOKUP($B459,'Tillförd energi'!$B$2:$AS$506,MATCH(AB$1,'Tillförd energi'!$B$1:$AQ$1,0),FALSE)</f>
        <v>0</v>
      </c>
      <c r="AC459" s="73">
        <f>VLOOKUP($B459,'Tillförd energi'!$B$2:$AS$506,MATCH(AC$1,'Tillförd energi'!$B$1:$AQ$1,0),FALSE)</f>
        <v>0</v>
      </c>
      <c r="AD459" s="73">
        <f>VLOOKUP($B459,'Tillförd energi'!$B$2:$AS$506,MATCH(AD$1,'Tillförd energi'!$B$1:$AQ$1,0),FALSE)</f>
        <v>0</v>
      </c>
      <c r="AF459" s="73">
        <f>VLOOKUP($B459,'Tillförd energi'!$B$2:$AS$506,MATCH(AF$1,'Tillförd energi'!$B$1:$AQ$1,0),FALSE)</f>
        <v>0</v>
      </c>
      <c r="AH459" s="73">
        <f>IFERROR(VLOOKUP(B459,Miljö!$B$1:$S$476,9,FALSE)/1,0)</f>
        <v>0</v>
      </c>
      <c r="AJ459" s="81" t="str">
        <f>IFERROR(VLOOKUP($B459,Miljö!$B$1:$S$500,MATCH("hjälpel exklusive kraftvärme (GWh)",Miljö!$B$1:$V$1,0),FALSE)/1,"")</f>
        <v/>
      </c>
      <c r="AK459" s="81">
        <f t="shared" si="77"/>
        <v>0</v>
      </c>
      <c r="AL459" s="81">
        <f>VLOOKUP($B459,'Slutlig allokering'!$B$2:$AL$462,MATCH("Hjälpel kraftvärme",'Slutlig allokering'!$B$2:$AL$2,0),FALSE)</f>
        <v>0</v>
      </c>
      <c r="AN459" s="73">
        <f t="shared" si="78"/>
        <v>0</v>
      </c>
      <c r="AO459" s="73">
        <f t="shared" si="79"/>
        <v>0</v>
      </c>
      <c r="AP459" s="73" t="str">
        <f>IF(ISERROR(1/VLOOKUP($B459,Leveranser!$B$1:$S$500,MATCH("såld värme (gwh)",Leveranser!$B$1:$S$1,0),FALSE)),"",VLOOKUP($B459,Leveranser!$B$1:$S$500,MATCH("såld värme (gwh)",Leveranser!$B$1:$S$1,0),FALSE))</f>
        <v/>
      </c>
      <c r="AQ459" s="73">
        <f>VLOOKUP($B459,Leveranser!$B$1:$Y$500,MATCH("Totalt såld fjärrvärme till andra fjärrvärmeföretag",Leveranser!$B$1:$AA$1,0),FALSE)</f>
        <v>0</v>
      </c>
      <c r="AR459" s="73">
        <f>IF(ISERROR(1/VLOOKUP($B459,Miljö!$B$1:$S$500,MATCH("Såld mängd produktionsspecifik fjärrvärme (GWh)",Miljö!$B$1:$R$1,0),FALSE)),0,VLOOKUP($B459,Miljö!$B$1:$S$500,MATCH("Såld mängd produktionsspecifik fjärrvärme (GWh)",Miljö!$B$1:$R$1,0),FALSE))</f>
        <v>0</v>
      </c>
      <c r="AS459" s="82" t="str">
        <f t="shared" si="88"/>
        <v/>
      </c>
      <c r="AU459" s="73" t="str">
        <f>VLOOKUP($B459,'Miljövärden urval för publ'!$B$2:$I$486,7,FALSE)</f>
        <v>Nej</v>
      </c>
      <c r="AV459" s="73" t="str">
        <f>VLOOKUP($B459,'Miljövärden urval för publ'!$B$2:$I$486,6,FALSE)</f>
        <v>Nej</v>
      </c>
      <c r="AZ459" s="73">
        <f t="shared" si="80"/>
        <v>0</v>
      </c>
      <c r="BA459" s="73">
        <f t="shared" si="85"/>
        <v>0</v>
      </c>
      <c r="BB459" s="73">
        <f t="shared" si="81"/>
        <v>0</v>
      </c>
      <c r="BC459" s="73">
        <f t="shared" si="82"/>
        <v>0</v>
      </c>
      <c r="BE459" s="73">
        <f t="shared" si="86"/>
        <v>0</v>
      </c>
      <c r="BF459" s="73">
        <f t="shared" si="87"/>
        <v>0</v>
      </c>
      <c r="BH459" s="73">
        <f t="shared" si="83"/>
        <v>0</v>
      </c>
    </row>
    <row r="460" spans="1:60" ht="15" x14ac:dyDescent="0.25">
      <c r="A460" t="s">
        <v>590</v>
      </c>
      <c r="B460" t="s">
        <v>592</v>
      </c>
      <c r="C460" s="73">
        <f>VLOOKUP($B460,'Tillförd energi'!$B$2:$AS$506,MATCH(C$1,'Tillförd energi'!$B$1:$AQ$1,0),FALSE)</f>
        <v>0</v>
      </c>
      <c r="D460" s="73">
        <f>VLOOKUP($B460,'Tillförd energi'!$B$2:$AS$506,MATCH(D$1,'Tillförd energi'!$B$1:$AQ$1,0),FALSE)</f>
        <v>0</v>
      </c>
      <c r="E460" s="73">
        <f>VLOOKUP($B460,'Tillförd energi'!$B$2:$AS$506,MATCH(E$1,'Tillförd energi'!$B$1:$AQ$1,0),FALSE)</f>
        <v>0</v>
      </c>
      <c r="F460" s="73">
        <f>VLOOKUP($B460,'Tillförd energi'!$B$2:$AS$506,MATCH(F$1,'Tillförd energi'!$B$1:$AQ$1,0),FALSE)</f>
        <v>0</v>
      </c>
      <c r="G460" s="73">
        <f>VLOOKUP($B460,'Tillförd energi'!$B$2:$AS$506,MATCH(G$1,'Tillförd energi'!$B$1:$AQ$1,0),FALSE)</f>
        <v>0</v>
      </c>
      <c r="H460" s="73">
        <f>VLOOKUP($B460,'Tillförd energi'!$B$2:$AS$506,MATCH(H$1,'Tillförd energi'!$B$1:$AQ$1,0),FALSE)</f>
        <v>0</v>
      </c>
      <c r="I460" s="73">
        <f>VLOOKUP($B460,'Tillförd energi'!$B$2:$AS$506,MATCH(I$1,'Tillförd energi'!$B$1:$AQ$1,0),FALSE)</f>
        <v>0</v>
      </c>
      <c r="J460" s="73">
        <f>VLOOKUP($B460,'Tillförd energi'!$B$2:$AS$506,MATCH(J$1,'Tillförd energi'!$B$1:$AQ$1,0),FALSE)</f>
        <v>0</v>
      </c>
      <c r="K460" s="73">
        <f>VLOOKUP($B460,'Tillförd energi'!$B$2:$AS$506,MATCH(K$1,'Tillförd energi'!$B$1:$AQ$1,0),FALSE)</f>
        <v>0</v>
      </c>
      <c r="L460" s="73">
        <f>VLOOKUP($B460,'Tillförd energi'!$B$2:$AS$506,MATCH(L$1,'Tillförd energi'!$B$1:$AQ$1,0),FALSE)</f>
        <v>0</v>
      </c>
      <c r="M460" s="73">
        <f>VLOOKUP($B460,'Tillförd energi'!$B$2:$AS$506,MATCH(M$1,'Tillförd energi'!$B$1:$AQ$1,0),FALSE)</f>
        <v>0</v>
      </c>
      <c r="N460" s="73">
        <f>VLOOKUP($B460,'Tillförd energi'!$B$2:$AS$506,MATCH(N$1,'Tillförd energi'!$B$1:$AQ$1,0),FALSE)</f>
        <v>0</v>
      </c>
      <c r="O460" s="73">
        <f>VLOOKUP($B460,'Tillförd energi'!$B$2:$AS$506,MATCH(O$1,'Tillförd energi'!$B$1:$AQ$1,0),FALSE)</f>
        <v>0</v>
      </c>
      <c r="P460" s="73">
        <f>VLOOKUP($B460,'Tillförd energi'!$B$2:$AS$506,MATCH(P$1,'Tillförd energi'!$B$1:$AQ$1,0),FALSE)</f>
        <v>0</v>
      </c>
      <c r="Q460" s="73">
        <f>VLOOKUP($B460,'Tillförd energi'!$B$2:$AS$506,MATCH(Q$1,'Tillförd energi'!$B$1:$AQ$1,0),FALSE)</f>
        <v>0</v>
      </c>
      <c r="R460" s="73">
        <f>VLOOKUP($B460,'Tillförd energi'!$B$2:$AS$506,MATCH(R$1,'Tillförd energi'!$B$1:$AQ$1,0),FALSE)</f>
        <v>0</v>
      </c>
      <c r="S460" s="73">
        <f>VLOOKUP($B460,'Tillförd energi'!$B$2:$AS$506,MATCH(S$1,'Tillförd energi'!$B$1:$AQ$1,0),FALSE)</f>
        <v>0</v>
      </c>
      <c r="T460" s="73">
        <f>VLOOKUP($B460,'Tillförd energi'!$B$2:$AS$506,MATCH(T$1,'Tillförd energi'!$B$1:$AQ$1,0),FALSE)</f>
        <v>0</v>
      </c>
      <c r="U460" s="73">
        <f>VLOOKUP($B460,'Tillförd energi'!$B$2:$AS$506,MATCH(U$1,'Tillförd energi'!$B$1:$AQ$1,0),FALSE)</f>
        <v>0</v>
      </c>
      <c r="V460" s="73">
        <f>VLOOKUP($B460,'Tillförd energi'!$B$2:$AS$506,MATCH(V$1,'Tillförd energi'!$B$1:$AQ$1,0),FALSE)</f>
        <v>0</v>
      </c>
      <c r="W460" s="73">
        <f>VLOOKUP($B460,'Tillförd energi'!$B$2:$AS$506,MATCH(W$1,'Tillförd energi'!$B$1:$AQ$1,0),FALSE)</f>
        <v>0</v>
      </c>
      <c r="X460" s="73">
        <f>VLOOKUP($B460,'Tillförd energi'!$B$2:$AS$506,MATCH(X$1,'Tillförd energi'!$B$1:$AQ$1,0),FALSE)</f>
        <v>0</v>
      </c>
      <c r="Y460" s="73">
        <f>VLOOKUP($B460,'Tillförd energi'!$B$2:$AS$506,MATCH(Y$1,'Tillförd energi'!$B$1:$AQ$1,0),FALSE)</f>
        <v>0</v>
      </c>
      <c r="Z460" s="73">
        <f>VLOOKUP($B460,'Tillförd energi'!$B$2:$AS$506,MATCH(Z$1,'Tillförd energi'!$B$1:$AQ$1,0),FALSE)</f>
        <v>0</v>
      </c>
      <c r="AA460" s="73">
        <f>VLOOKUP($B460,'Tillförd energi'!$B$2:$AS$506,MATCH(AA$1,'Tillförd energi'!$B$1:$AQ$1,0),FALSE)</f>
        <v>0</v>
      </c>
      <c r="AB460" s="73">
        <f>VLOOKUP($B460,'Tillförd energi'!$B$2:$AS$506,MATCH(AB$1,'Tillförd energi'!$B$1:$AQ$1,0),FALSE)</f>
        <v>0</v>
      </c>
      <c r="AC460" s="73">
        <f>VLOOKUP($B460,'Tillförd energi'!$B$2:$AS$506,MATCH(AC$1,'Tillförd energi'!$B$1:$AQ$1,0),FALSE)</f>
        <v>0</v>
      </c>
      <c r="AD460" s="73">
        <f>VLOOKUP($B460,'Tillförd energi'!$B$2:$AS$506,MATCH(AD$1,'Tillförd energi'!$B$1:$AQ$1,0),FALSE)</f>
        <v>0</v>
      </c>
      <c r="AF460" s="73">
        <f>VLOOKUP($B460,'Tillförd energi'!$B$2:$AS$506,MATCH(AF$1,'Tillförd energi'!$B$1:$AQ$1,0),FALSE)</f>
        <v>0</v>
      </c>
      <c r="AH460" s="73">
        <f>IFERROR(VLOOKUP(B460,Miljö!$B$1:$S$476,9,FALSE)/1,0)</f>
        <v>0</v>
      </c>
      <c r="AJ460" s="81" t="str">
        <f>IFERROR(VLOOKUP($B460,Miljö!$B$1:$S$500,MATCH("hjälpel exklusive kraftvärme (GWh)",Miljö!$B$1:$V$1,0),FALSE)/1,"")</f>
        <v/>
      </c>
      <c r="AK460" s="81">
        <f t="shared" si="77"/>
        <v>0</v>
      </c>
      <c r="AL460" s="81">
        <f>VLOOKUP($B460,'Slutlig allokering'!$B$2:$AL$462,MATCH("Hjälpel kraftvärme",'Slutlig allokering'!$B$2:$AL$2,0),FALSE)</f>
        <v>0</v>
      </c>
      <c r="AN460" s="73">
        <f t="shared" si="78"/>
        <v>0</v>
      </c>
      <c r="AO460" s="73">
        <f t="shared" si="79"/>
        <v>0</v>
      </c>
      <c r="AP460" s="73" t="str">
        <f>IF(ISERROR(1/VLOOKUP($B460,Leveranser!$B$1:$S$500,MATCH("såld värme (gwh)",Leveranser!$B$1:$S$1,0),FALSE)),"",VLOOKUP($B460,Leveranser!$B$1:$S$500,MATCH("såld värme (gwh)",Leveranser!$B$1:$S$1,0),FALSE))</f>
        <v/>
      </c>
      <c r="AQ460" s="73">
        <f>VLOOKUP($B460,Leveranser!$B$1:$Y$500,MATCH("Totalt såld fjärrvärme till andra fjärrvärmeföretag",Leveranser!$B$1:$AA$1,0),FALSE)</f>
        <v>0</v>
      </c>
      <c r="AR460" s="73">
        <f>IF(ISERROR(1/VLOOKUP($B460,Miljö!$B$1:$S$500,MATCH("Såld mängd produktionsspecifik fjärrvärme (GWh)",Miljö!$B$1:$R$1,0),FALSE)),0,VLOOKUP($B460,Miljö!$B$1:$S$500,MATCH("Såld mängd produktionsspecifik fjärrvärme (GWh)",Miljö!$B$1:$R$1,0),FALSE))</f>
        <v>0</v>
      </c>
      <c r="AS460" s="82" t="str">
        <f t="shared" si="88"/>
        <v/>
      </c>
      <c r="AU460" s="73" t="str">
        <f>VLOOKUP($B460,'Miljövärden urval för publ'!$B$2:$I$486,7,FALSE)</f>
        <v>Nej</v>
      </c>
      <c r="AV460" s="73" t="str">
        <f>VLOOKUP($B460,'Miljövärden urval för publ'!$B$2:$I$486,6,FALSE)</f>
        <v>Nej</v>
      </c>
      <c r="AZ460" s="73">
        <f t="shared" si="80"/>
        <v>0</v>
      </c>
      <c r="BA460" s="73">
        <f t="shared" si="85"/>
        <v>0</v>
      </c>
      <c r="BB460" s="73">
        <f t="shared" si="81"/>
        <v>0</v>
      </c>
      <c r="BC460" s="73">
        <f t="shared" si="82"/>
        <v>0</v>
      </c>
      <c r="BE460" s="73">
        <f t="shared" si="86"/>
        <v>0</v>
      </c>
      <c r="BF460" s="73">
        <f t="shared" si="87"/>
        <v>0</v>
      </c>
      <c r="BH460" s="73">
        <f t="shared" si="83"/>
        <v>0</v>
      </c>
    </row>
    <row r="461" spans="1:60" ht="15" x14ac:dyDescent="0.25">
      <c r="A461" t="s">
        <v>590</v>
      </c>
      <c r="B461" t="s">
        <v>593</v>
      </c>
      <c r="C461" s="73">
        <f>VLOOKUP($B461,'Tillförd energi'!$B$2:$AS$506,MATCH(C$1,'Tillförd energi'!$B$1:$AQ$1,0),FALSE)</f>
        <v>0</v>
      </c>
      <c r="D461" s="73">
        <f>VLOOKUP($B461,'Tillförd energi'!$B$2:$AS$506,MATCH(D$1,'Tillförd energi'!$B$1:$AQ$1,0),FALSE)</f>
        <v>0</v>
      </c>
      <c r="E461" s="73">
        <f>VLOOKUP($B461,'Tillförd energi'!$B$2:$AS$506,MATCH(E$1,'Tillförd energi'!$B$1:$AQ$1,0),FALSE)</f>
        <v>0</v>
      </c>
      <c r="F461" s="73">
        <f>VLOOKUP($B461,'Tillförd energi'!$B$2:$AS$506,MATCH(F$1,'Tillförd energi'!$B$1:$AQ$1,0),FALSE)</f>
        <v>0</v>
      </c>
      <c r="G461" s="73">
        <f>VLOOKUP($B461,'Tillförd energi'!$B$2:$AS$506,MATCH(G$1,'Tillförd energi'!$B$1:$AQ$1,0),FALSE)</f>
        <v>0</v>
      </c>
      <c r="H461" s="73">
        <f>VLOOKUP($B461,'Tillförd energi'!$B$2:$AS$506,MATCH(H$1,'Tillförd energi'!$B$1:$AQ$1,0),FALSE)</f>
        <v>0</v>
      </c>
      <c r="I461" s="73">
        <f>VLOOKUP($B461,'Tillförd energi'!$B$2:$AS$506,MATCH(I$1,'Tillförd energi'!$B$1:$AQ$1,0),FALSE)</f>
        <v>0</v>
      </c>
      <c r="J461" s="73">
        <f>VLOOKUP($B461,'Tillförd energi'!$B$2:$AS$506,MATCH(J$1,'Tillförd energi'!$B$1:$AQ$1,0),FALSE)</f>
        <v>0</v>
      </c>
      <c r="K461" s="73">
        <f>VLOOKUP($B461,'Tillförd energi'!$B$2:$AS$506,MATCH(K$1,'Tillförd energi'!$B$1:$AQ$1,0),FALSE)</f>
        <v>0</v>
      </c>
      <c r="L461" s="73">
        <f>VLOOKUP($B461,'Tillförd energi'!$B$2:$AS$506,MATCH(L$1,'Tillförd energi'!$B$1:$AQ$1,0),FALSE)</f>
        <v>0</v>
      </c>
      <c r="M461" s="73">
        <f>VLOOKUP($B461,'Tillförd energi'!$B$2:$AS$506,MATCH(M$1,'Tillförd energi'!$B$1:$AQ$1,0),FALSE)</f>
        <v>0</v>
      </c>
      <c r="N461" s="73">
        <f>VLOOKUP($B461,'Tillförd energi'!$B$2:$AS$506,MATCH(N$1,'Tillförd energi'!$B$1:$AQ$1,0),FALSE)</f>
        <v>0</v>
      </c>
      <c r="O461" s="73">
        <f>VLOOKUP($B461,'Tillförd energi'!$B$2:$AS$506,MATCH(O$1,'Tillförd energi'!$B$1:$AQ$1,0),FALSE)</f>
        <v>0</v>
      </c>
      <c r="P461" s="73">
        <f>VLOOKUP($B461,'Tillförd energi'!$B$2:$AS$506,MATCH(P$1,'Tillförd energi'!$B$1:$AQ$1,0),FALSE)</f>
        <v>0</v>
      </c>
      <c r="Q461" s="73">
        <f>VLOOKUP($B461,'Tillförd energi'!$B$2:$AS$506,MATCH(Q$1,'Tillförd energi'!$B$1:$AQ$1,0),FALSE)</f>
        <v>0</v>
      </c>
      <c r="R461" s="73">
        <f>VLOOKUP($B461,'Tillförd energi'!$B$2:$AS$506,MATCH(R$1,'Tillförd energi'!$B$1:$AQ$1,0),FALSE)</f>
        <v>0</v>
      </c>
      <c r="S461" s="73">
        <f>VLOOKUP($B461,'Tillförd energi'!$B$2:$AS$506,MATCH(S$1,'Tillförd energi'!$B$1:$AQ$1,0),FALSE)</f>
        <v>0</v>
      </c>
      <c r="T461" s="73">
        <f>VLOOKUP($B461,'Tillförd energi'!$B$2:$AS$506,MATCH(T$1,'Tillförd energi'!$B$1:$AQ$1,0),FALSE)</f>
        <v>0</v>
      </c>
      <c r="U461" s="73">
        <f>VLOOKUP($B461,'Tillförd energi'!$B$2:$AS$506,MATCH(U$1,'Tillförd energi'!$B$1:$AQ$1,0),FALSE)</f>
        <v>0</v>
      </c>
      <c r="V461" s="73">
        <f>VLOOKUP($B461,'Tillförd energi'!$B$2:$AS$506,MATCH(V$1,'Tillförd energi'!$B$1:$AQ$1,0),FALSE)</f>
        <v>0</v>
      </c>
      <c r="W461" s="73">
        <f>VLOOKUP($B461,'Tillförd energi'!$B$2:$AS$506,MATCH(W$1,'Tillförd energi'!$B$1:$AQ$1,0),FALSE)</f>
        <v>0</v>
      </c>
      <c r="X461" s="73">
        <f>VLOOKUP($B461,'Tillförd energi'!$B$2:$AS$506,MATCH(X$1,'Tillförd energi'!$B$1:$AQ$1,0),FALSE)</f>
        <v>0</v>
      </c>
      <c r="Y461" s="73">
        <f>VLOOKUP($B461,'Tillförd energi'!$B$2:$AS$506,MATCH(Y$1,'Tillförd energi'!$B$1:$AQ$1,0),FALSE)</f>
        <v>0</v>
      </c>
      <c r="Z461" s="73">
        <f>VLOOKUP($B461,'Tillförd energi'!$B$2:$AS$506,MATCH(Z$1,'Tillförd energi'!$B$1:$AQ$1,0),FALSE)</f>
        <v>0</v>
      </c>
      <c r="AA461" s="73">
        <f>VLOOKUP($B461,'Tillförd energi'!$B$2:$AS$506,MATCH(AA$1,'Tillförd energi'!$B$1:$AQ$1,0),FALSE)</f>
        <v>0</v>
      </c>
      <c r="AB461" s="73">
        <f>VLOOKUP($B461,'Tillförd energi'!$B$2:$AS$506,MATCH(AB$1,'Tillförd energi'!$B$1:$AQ$1,0),FALSE)</f>
        <v>0</v>
      </c>
      <c r="AC461" s="73">
        <f>VLOOKUP($B461,'Tillförd energi'!$B$2:$AS$506,MATCH(AC$1,'Tillförd energi'!$B$1:$AQ$1,0),FALSE)</f>
        <v>0</v>
      </c>
      <c r="AD461" s="73">
        <f>VLOOKUP($B461,'Tillförd energi'!$B$2:$AS$506,MATCH(AD$1,'Tillförd energi'!$B$1:$AQ$1,0),FALSE)</f>
        <v>0</v>
      </c>
      <c r="AF461" s="73">
        <f>VLOOKUP($B461,'Tillförd energi'!$B$2:$AS$506,MATCH(AF$1,'Tillförd energi'!$B$1:$AQ$1,0),FALSE)</f>
        <v>0</v>
      </c>
      <c r="AH461" s="73">
        <f>IFERROR(VLOOKUP(B461,Miljö!$B$1:$S$476,9,FALSE)/1,0)</f>
        <v>0</v>
      </c>
      <c r="AJ461" s="81" t="str">
        <f>IFERROR(VLOOKUP($B461,Miljö!$B$1:$S$500,MATCH("hjälpel exklusive kraftvärme (GWh)",Miljö!$B$1:$V$1,0),FALSE)/1,"")</f>
        <v/>
      </c>
      <c r="AK461" s="81">
        <f t="shared" si="77"/>
        <v>0</v>
      </c>
      <c r="AL461" s="81">
        <f>VLOOKUP($B461,'Slutlig allokering'!$B$2:$AL$462,MATCH("Hjälpel kraftvärme",'Slutlig allokering'!$B$2:$AL$2,0),FALSE)</f>
        <v>0</v>
      </c>
      <c r="AN461" s="73">
        <f t="shared" si="78"/>
        <v>0</v>
      </c>
      <c r="AO461" s="73">
        <f t="shared" si="79"/>
        <v>0</v>
      </c>
      <c r="AP461" s="73" t="str">
        <f>IF(ISERROR(1/VLOOKUP($B461,Leveranser!$B$1:$S$500,MATCH("såld värme (gwh)",Leveranser!$B$1:$S$1,0),FALSE)),"",VLOOKUP($B461,Leveranser!$B$1:$S$500,MATCH("såld värme (gwh)",Leveranser!$B$1:$S$1,0),FALSE))</f>
        <v/>
      </c>
      <c r="AQ461" s="73">
        <f>VLOOKUP($B461,Leveranser!$B$1:$Y$500,MATCH("Totalt såld fjärrvärme till andra fjärrvärmeföretag",Leveranser!$B$1:$AA$1,0),FALSE)</f>
        <v>0</v>
      </c>
      <c r="AR461" s="73">
        <f>IF(ISERROR(1/VLOOKUP($B461,Miljö!$B$1:$S$500,MATCH("Såld mängd produktionsspecifik fjärrvärme (GWh)",Miljö!$B$1:$R$1,0),FALSE)),0,VLOOKUP($B461,Miljö!$B$1:$S$500,MATCH("Såld mängd produktionsspecifik fjärrvärme (GWh)",Miljö!$B$1:$R$1,0),FALSE))</f>
        <v>0</v>
      </c>
      <c r="AS461" s="82" t="str">
        <f t="shared" si="88"/>
        <v/>
      </c>
      <c r="AU461" s="73" t="str">
        <f>VLOOKUP($B461,'Miljövärden urval för publ'!$B$2:$I$486,7,FALSE)</f>
        <v>Nej</v>
      </c>
      <c r="AV461" s="73" t="str">
        <f>VLOOKUP($B461,'Miljövärden urval för publ'!$B$2:$I$486,6,FALSE)</f>
        <v>Nej</v>
      </c>
      <c r="AZ461" s="73">
        <f t="shared" si="80"/>
        <v>0</v>
      </c>
      <c r="BA461" s="73">
        <f t="shared" si="85"/>
        <v>0</v>
      </c>
      <c r="BB461" s="73">
        <f t="shared" si="81"/>
        <v>0</v>
      </c>
      <c r="BC461" s="73">
        <f t="shared" si="82"/>
        <v>0</v>
      </c>
      <c r="BE461" s="73">
        <f t="shared" si="86"/>
        <v>0</v>
      </c>
      <c r="BF461" s="73">
        <f t="shared" si="87"/>
        <v>0</v>
      </c>
      <c r="BH461" s="73">
        <f t="shared" si="83"/>
        <v>0</v>
      </c>
    </row>
    <row r="462" spans="1:60" ht="15" x14ac:dyDescent="0.25">
      <c r="A462" t="s">
        <v>594</v>
      </c>
      <c r="B462" t="s">
        <v>595</v>
      </c>
      <c r="C462" s="73">
        <f>VLOOKUP($B462,'Tillförd energi'!$B$2:$AS$506,MATCH(C$1,'Tillförd energi'!$B$1:$AQ$1,0),FALSE)</f>
        <v>0</v>
      </c>
      <c r="D462" s="73">
        <f>VLOOKUP($B462,'Tillförd energi'!$B$2:$AS$506,MATCH(D$1,'Tillförd energi'!$B$1:$AQ$1,0),FALSE)</f>
        <v>0</v>
      </c>
      <c r="E462" s="73">
        <f>VLOOKUP($B462,'Tillförd energi'!$B$2:$AS$506,MATCH(E$1,'Tillförd energi'!$B$1:$AQ$1,0),FALSE)</f>
        <v>0</v>
      </c>
      <c r="F462" s="73">
        <f>VLOOKUP($B462,'Tillförd energi'!$B$2:$AS$506,MATCH(F$1,'Tillförd energi'!$B$1:$AQ$1,0),FALSE)</f>
        <v>0</v>
      </c>
      <c r="G462" s="73">
        <f>VLOOKUP($B462,'Tillförd energi'!$B$2:$AS$506,MATCH(G$1,'Tillförd energi'!$B$1:$AQ$1,0),FALSE)</f>
        <v>0</v>
      </c>
      <c r="H462" s="73">
        <f>VLOOKUP($B462,'Tillförd energi'!$B$2:$AS$506,MATCH(H$1,'Tillförd energi'!$B$1:$AQ$1,0),FALSE)</f>
        <v>0</v>
      </c>
      <c r="I462" s="73">
        <f>VLOOKUP($B462,'Tillförd energi'!$B$2:$AS$506,MATCH(I$1,'Tillförd energi'!$B$1:$AQ$1,0),FALSE)</f>
        <v>0</v>
      </c>
      <c r="J462" s="73">
        <f>VLOOKUP($B462,'Tillförd energi'!$B$2:$AS$506,MATCH(J$1,'Tillförd energi'!$B$1:$AQ$1,0),FALSE)</f>
        <v>0</v>
      </c>
      <c r="K462" s="73">
        <f>VLOOKUP($B462,'Tillförd energi'!$B$2:$AS$506,MATCH(K$1,'Tillförd energi'!$B$1:$AQ$1,0),FALSE)</f>
        <v>0</v>
      </c>
      <c r="L462" s="73">
        <f>VLOOKUP($B462,'Tillförd energi'!$B$2:$AS$506,MATCH(L$1,'Tillförd energi'!$B$1:$AQ$1,0),FALSE)</f>
        <v>0</v>
      </c>
      <c r="M462" s="73">
        <f>VLOOKUP($B462,'Tillförd energi'!$B$2:$AS$506,MATCH(M$1,'Tillförd energi'!$B$1:$AQ$1,0),FALSE)</f>
        <v>0</v>
      </c>
      <c r="N462" s="73">
        <f>VLOOKUP($B462,'Tillförd energi'!$B$2:$AS$506,MATCH(N$1,'Tillförd energi'!$B$1:$AQ$1,0),FALSE)</f>
        <v>0</v>
      </c>
      <c r="O462" s="73">
        <f>VLOOKUP($B462,'Tillförd energi'!$B$2:$AS$506,MATCH(O$1,'Tillförd energi'!$B$1:$AQ$1,0),FALSE)</f>
        <v>0</v>
      </c>
      <c r="P462" s="73">
        <f>VLOOKUP($B462,'Tillförd energi'!$B$2:$AS$506,MATCH(P$1,'Tillförd energi'!$B$1:$AQ$1,0),FALSE)</f>
        <v>0</v>
      </c>
      <c r="Q462" s="73">
        <f>VLOOKUP($B462,'Tillförd energi'!$B$2:$AS$506,MATCH(Q$1,'Tillförd energi'!$B$1:$AQ$1,0),FALSE)</f>
        <v>0</v>
      </c>
      <c r="R462" s="73">
        <f>VLOOKUP($B462,'Tillförd energi'!$B$2:$AS$506,MATCH(R$1,'Tillförd energi'!$B$1:$AQ$1,0),FALSE)</f>
        <v>0</v>
      </c>
      <c r="S462" s="73">
        <f>VLOOKUP($B462,'Tillförd energi'!$B$2:$AS$506,MATCH(S$1,'Tillförd energi'!$B$1:$AQ$1,0),FALSE)</f>
        <v>0</v>
      </c>
      <c r="T462" s="73">
        <f>VLOOKUP($B462,'Tillförd energi'!$B$2:$AS$506,MATCH(T$1,'Tillförd energi'!$B$1:$AQ$1,0),FALSE)</f>
        <v>0</v>
      </c>
      <c r="U462" s="73">
        <f>VLOOKUP($B462,'Tillförd energi'!$B$2:$AS$506,MATCH(U$1,'Tillförd energi'!$B$1:$AQ$1,0),FALSE)</f>
        <v>0</v>
      </c>
      <c r="V462" s="73">
        <f>VLOOKUP($B462,'Tillförd energi'!$B$2:$AS$506,MATCH(V$1,'Tillförd energi'!$B$1:$AQ$1,0),FALSE)</f>
        <v>0</v>
      </c>
      <c r="W462" s="73">
        <f>VLOOKUP($B462,'Tillförd energi'!$B$2:$AS$506,MATCH(W$1,'Tillförd energi'!$B$1:$AQ$1,0),FALSE)</f>
        <v>0</v>
      </c>
      <c r="X462" s="73">
        <f>VLOOKUP($B462,'Tillförd energi'!$B$2:$AS$506,MATCH(X$1,'Tillförd energi'!$B$1:$AQ$1,0),FALSE)</f>
        <v>0</v>
      </c>
      <c r="Y462" s="73">
        <f>VLOOKUP($B462,'Tillförd energi'!$B$2:$AS$506,MATCH(Y$1,'Tillförd energi'!$B$1:$AQ$1,0),FALSE)</f>
        <v>0</v>
      </c>
      <c r="Z462" s="73">
        <f>VLOOKUP($B462,'Tillförd energi'!$B$2:$AS$506,MATCH(Z$1,'Tillförd energi'!$B$1:$AQ$1,0),FALSE)</f>
        <v>0</v>
      </c>
      <c r="AA462" s="73">
        <f>VLOOKUP($B462,'Tillförd energi'!$B$2:$AS$506,MATCH(AA$1,'Tillförd energi'!$B$1:$AQ$1,0),FALSE)</f>
        <v>0</v>
      </c>
      <c r="AB462" s="73">
        <f>VLOOKUP($B462,'Tillförd energi'!$B$2:$AS$506,MATCH(AB$1,'Tillförd energi'!$B$1:$AQ$1,0),FALSE)</f>
        <v>0</v>
      </c>
      <c r="AC462" s="73">
        <f>VLOOKUP($B462,'Tillförd energi'!$B$2:$AS$506,MATCH(AC$1,'Tillförd energi'!$B$1:$AQ$1,0),FALSE)</f>
        <v>0</v>
      </c>
      <c r="AD462" s="73">
        <f>VLOOKUP($B462,'Tillförd energi'!$B$2:$AS$506,MATCH(AD$1,'Tillförd energi'!$B$1:$AQ$1,0),FALSE)</f>
        <v>0</v>
      </c>
      <c r="AF462" s="73">
        <f>VLOOKUP($B462,'Tillförd energi'!$B$2:$AS$506,MATCH(AF$1,'Tillförd energi'!$B$1:$AQ$1,0),FALSE)</f>
        <v>0</v>
      </c>
      <c r="AH462" s="73">
        <f>IFERROR(VLOOKUP(B462,Miljö!$B$1:$S$476,9,FALSE)/1,0)</f>
        <v>0</v>
      </c>
      <c r="AJ462" s="81" t="str">
        <f>IFERROR(VLOOKUP($B462,Miljö!$B$1:$S$500,MATCH("hjälpel exklusive kraftvärme (GWh)",Miljö!$B$1:$V$1,0),FALSE)/1,"")</f>
        <v/>
      </c>
      <c r="AK462" s="81">
        <f t="shared" si="77"/>
        <v>0</v>
      </c>
      <c r="AL462" s="81">
        <f>VLOOKUP($B462,'Slutlig allokering'!$B$2:$AL$462,MATCH("Hjälpel kraftvärme",'Slutlig allokering'!$B$2:$AL$2,0),FALSE)</f>
        <v>0</v>
      </c>
      <c r="AN462" s="73">
        <f t="shared" si="78"/>
        <v>0</v>
      </c>
      <c r="AO462" s="73">
        <f t="shared" si="79"/>
        <v>0</v>
      </c>
      <c r="AP462" s="73" t="str">
        <f>IF(ISERROR(1/VLOOKUP($B462,Leveranser!$B$1:$S$500,MATCH("såld värme (gwh)",Leveranser!$B$1:$S$1,0),FALSE)),"",VLOOKUP($B462,Leveranser!$B$1:$S$500,MATCH("såld värme (gwh)",Leveranser!$B$1:$S$1,0),FALSE))</f>
        <v/>
      </c>
      <c r="AQ462" s="73">
        <f>VLOOKUP($B462,Leveranser!$B$1:$Y$500,MATCH("Totalt såld fjärrvärme till andra fjärrvärmeföretag",Leveranser!$B$1:$AA$1,0),FALSE)</f>
        <v>0</v>
      </c>
      <c r="AR462" s="73">
        <f>IF(ISERROR(1/VLOOKUP($B462,Miljö!$B$1:$S$500,MATCH("Såld mängd produktionsspecifik fjärrvärme (GWh)",Miljö!$B$1:$R$1,0),FALSE)),0,VLOOKUP($B462,Miljö!$B$1:$S$500,MATCH("Såld mängd produktionsspecifik fjärrvärme (GWh)",Miljö!$B$1:$R$1,0),FALSE))</f>
        <v>0</v>
      </c>
      <c r="AS462" s="82" t="str">
        <f t="shared" si="88"/>
        <v/>
      </c>
      <c r="AU462" s="73" t="str">
        <f>VLOOKUP($B462,'Miljövärden urval för publ'!$B$2:$I$486,7,FALSE)</f>
        <v>Nej</v>
      </c>
      <c r="AV462" s="73" t="str">
        <f>VLOOKUP($B462,'Miljövärden urval för publ'!$B$2:$I$486,6,FALSE)</f>
        <v>Nej</v>
      </c>
      <c r="AZ462" s="73">
        <f t="shared" si="80"/>
        <v>0</v>
      </c>
      <c r="BA462" s="73">
        <f t="shared" si="85"/>
        <v>0</v>
      </c>
      <c r="BB462" s="73">
        <f t="shared" si="81"/>
        <v>0</v>
      </c>
      <c r="BC462" s="73">
        <f t="shared" si="82"/>
        <v>0</v>
      </c>
      <c r="BE462" s="73">
        <f t="shared" si="86"/>
        <v>0</v>
      </c>
      <c r="BF462" s="73">
        <f t="shared" si="87"/>
        <v>0</v>
      </c>
      <c r="BH462" s="73">
        <f t="shared" si="83"/>
        <v>0</v>
      </c>
    </row>
    <row r="463" spans="1:60" ht="15" x14ac:dyDescent="0.25">
      <c r="A463" t="s">
        <v>596</v>
      </c>
      <c r="B463" t="s">
        <v>597</v>
      </c>
      <c r="C463" s="73">
        <f>VLOOKUP($B463,'Tillförd energi'!$B$2:$AS$506,MATCH(C$1,'Tillförd energi'!$B$1:$AQ$1,0),FALSE)</f>
        <v>0</v>
      </c>
      <c r="D463" s="73">
        <f>VLOOKUP($B463,'Tillförd energi'!$B$2:$AS$506,MATCH(D$1,'Tillförd energi'!$B$1:$AQ$1,0),FALSE)</f>
        <v>2.0699999999999998</v>
      </c>
      <c r="E463" s="73">
        <f>VLOOKUP($B463,'Tillförd energi'!$B$2:$AS$506,MATCH(E$1,'Tillförd energi'!$B$1:$AQ$1,0),FALSE)</f>
        <v>0</v>
      </c>
      <c r="F463" s="73">
        <f>VLOOKUP($B463,'Tillförd energi'!$B$2:$AS$506,MATCH(F$1,'Tillförd energi'!$B$1:$AQ$1,0),FALSE)</f>
        <v>1.8540000000000001</v>
      </c>
      <c r="G463" s="73">
        <f>VLOOKUP($B463,'Tillförd energi'!$B$2:$AS$506,MATCH(G$1,'Tillförd energi'!$B$1:$AQ$1,0),FALSE)</f>
        <v>14.24</v>
      </c>
      <c r="H463" s="73">
        <f>VLOOKUP($B463,'Tillförd energi'!$B$2:$AS$506,MATCH(H$1,'Tillförd energi'!$B$1:$AQ$1,0),FALSE)</f>
        <v>0</v>
      </c>
      <c r="I463" s="73">
        <f>VLOOKUP($B463,'Tillförd energi'!$B$2:$AS$506,MATCH(I$1,'Tillförd energi'!$B$1:$AQ$1,0),FALSE)</f>
        <v>277.2</v>
      </c>
      <c r="J463" s="73">
        <f>VLOOKUP($B463,'Tillförd energi'!$B$2:$AS$506,MATCH(J$1,'Tillförd energi'!$B$1:$AQ$1,0),FALSE)</f>
        <v>23.64</v>
      </c>
      <c r="K463" s="73">
        <f>VLOOKUP($B463,'Tillförd energi'!$B$2:$AS$506,MATCH(K$1,'Tillförd energi'!$B$1:$AQ$1,0),FALSE)</f>
        <v>0</v>
      </c>
      <c r="L463" s="73">
        <f>VLOOKUP($B463,'Tillförd energi'!$B$2:$AS$506,MATCH(L$1,'Tillförd energi'!$B$1:$AQ$1,0),FALSE)</f>
        <v>0</v>
      </c>
      <c r="M463" s="73">
        <f>VLOOKUP($B463,'Tillförd energi'!$B$2:$AS$506,MATCH(M$1,'Tillförd energi'!$B$1:$AQ$1,0),FALSE)</f>
        <v>17.100000000000001</v>
      </c>
      <c r="N463" s="73">
        <f>VLOOKUP($B463,'Tillförd energi'!$B$2:$AS$506,MATCH(N$1,'Tillförd energi'!$B$1:$AQ$1,0),FALSE)</f>
        <v>0</v>
      </c>
      <c r="O463" s="73">
        <f>VLOOKUP($B463,'Tillförd energi'!$B$2:$AS$506,MATCH(O$1,'Tillförd energi'!$B$1:$AQ$1,0),FALSE)</f>
        <v>0</v>
      </c>
      <c r="P463" s="73">
        <f>VLOOKUP($B463,'Tillförd energi'!$B$2:$AS$506,MATCH(P$1,'Tillförd energi'!$B$1:$AQ$1,0),FALSE)</f>
        <v>0</v>
      </c>
      <c r="Q463" s="73">
        <f>VLOOKUP($B463,'Tillförd energi'!$B$2:$AS$506,MATCH(Q$1,'Tillförd energi'!$B$1:$AQ$1,0),FALSE)</f>
        <v>228.7</v>
      </c>
      <c r="R463" s="73">
        <f>VLOOKUP($B463,'Tillförd energi'!$B$2:$AS$506,MATCH(R$1,'Tillförd energi'!$B$1:$AQ$1,0),FALSE)</f>
        <v>9.0027399999999994E-2</v>
      </c>
      <c r="S463" s="73">
        <f>VLOOKUP($B463,'Tillförd energi'!$B$2:$AS$506,MATCH(S$1,'Tillförd energi'!$B$1:$AQ$1,0),FALSE)</f>
        <v>8</v>
      </c>
      <c r="T463" s="73">
        <f>VLOOKUP($B463,'Tillförd energi'!$B$2:$AS$506,MATCH(T$1,'Tillförd energi'!$B$1:$AQ$1,0),FALSE)</f>
        <v>0</v>
      </c>
      <c r="U463" s="73">
        <f>VLOOKUP($B463,'Tillförd energi'!$B$2:$AS$506,MATCH(U$1,'Tillförd energi'!$B$1:$AQ$1,0),FALSE)</f>
        <v>0</v>
      </c>
      <c r="V463" s="73">
        <f>VLOOKUP($B463,'Tillförd energi'!$B$2:$AS$506,MATCH(V$1,'Tillförd energi'!$B$1:$AQ$1,0),FALSE)</f>
        <v>0</v>
      </c>
      <c r="W463" s="73">
        <f>VLOOKUP($B463,'Tillförd energi'!$B$2:$AS$506,MATCH(W$1,'Tillförd energi'!$B$1:$AQ$1,0),FALSE)</f>
        <v>0</v>
      </c>
      <c r="X463" s="73">
        <f>VLOOKUP($B463,'Tillförd energi'!$B$2:$AS$506,MATCH(X$1,'Tillförd energi'!$B$1:$AQ$1,0),FALSE)</f>
        <v>0</v>
      </c>
      <c r="Y463" s="73">
        <f>VLOOKUP($B463,'Tillförd energi'!$B$2:$AS$506,MATCH(Y$1,'Tillförd energi'!$B$1:$AQ$1,0),FALSE)</f>
        <v>0</v>
      </c>
      <c r="Z463" s="73">
        <f>VLOOKUP($B463,'Tillförd energi'!$B$2:$AS$506,MATCH(Z$1,'Tillförd energi'!$B$1:$AQ$1,0),FALSE)</f>
        <v>32.015000000000001</v>
      </c>
      <c r="AA463" s="73">
        <f>VLOOKUP($B463,'Tillförd energi'!$B$2:$AS$506,MATCH(AA$1,'Tillförd energi'!$B$1:$AQ$1,0),FALSE)</f>
        <v>70.516999999999996</v>
      </c>
      <c r="AB463" s="73">
        <f>VLOOKUP($B463,'Tillförd energi'!$B$2:$AS$506,MATCH(AB$1,'Tillförd energi'!$B$1:$AQ$1,0),FALSE)</f>
        <v>102</v>
      </c>
      <c r="AC463" s="73">
        <f>VLOOKUP($B463,'Tillförd energi'!$B$2:$AS$506,MATCH(AC$1,'Tillförd energi'!$B$1:$AQ$1,0),FALSE)</f>
        <v>301.59500000000003</v>
      </c>
      <c r="AD463" s="73">
        <f>VLOOKUP($B463,'Tillförd energi'!$B$2:$AS$506,MATCH(AD$1,'Tillförd energi'!$B$1:$AQ$1,0),FALSE)</f>
        <v>0</v>
      </c>
      <c r="AF463" s="73">
        <f>VLOOKUP($B463,'Tillförd energi'!$B$2:$AS$506,MATCH(AF$1,'Tillförd energi'!$B$1:$AQ$1,0),FALSE)</f>
        <v>26.396999999999998</v>
      </c>
      <c r="AH463" s="73">
        <f>IFERROR(VLOOKUP(B463,Miljö!$B$1:$S$476,9,FALSE)/1,0)</f>
        <v>11.323</v>
      </c>
      <c r="AJ463" s="81">
        <f>IFERROR(VLOOKUP($B463,Miljö!$B$1:$S$500,MATCH("hjälpel exklusive kraftvärme (GWh)",Miljö!$B$1:$V$1,0),FALSE)/1,"")</f>
        <v>11.557</v>
      </c>
      <c r="AK463" s="81">
        <f t="shared" si="77"/>
        <v>11.557</v>
      </c>
      <c r="AL463" s="81">
        <f>VLOOKUP($B463,'Slutlig allokering'!$B$2:$AL$462,MATCH("Hjälpel kraftvärme",'Slutlig allokering'!$B$2:$AL$2,0),FALSE)</f>
        <v>14.84</v>
      </c>
      <c r="AN463" s="73">
        <f t="shared" si="78"/>
        <v>1105.4180274</v>
      </c>
      <c r="AO463" s="73">
        <f t="shared" si="79"/>
        <v>1116.7410274000001</v>
      </c>
      <c r="AP463" s="73">
        <f>IF(ISERROR(1/VLOOKUP($B463,Leveranser!$B$1:$S$500,MATCH("såld värme (gwh)",Leveranser!$B$1:$S$1,0),FALSE)),"",VLOOKUP($B463,Leveranser!$B$1:$S$500,MATCH("såld värme (gwh)",Leveranser!$B$1:$S$1,0),FALSE))</f>
        <v>964.5</v>
      </c>
      <c r="AQ463" s="73">
        <f>VLOOKUP($B463,Leveranser!$B$1:$Y$500,MATCH("Totalt såld fjärrvärme till andra fjärrvärmeföretag",Leveranser!$B$1:$AA$1,0),FALSE)</f>
        <v>77</v>
      </c>
      <c r="AR463" s="73">
        <f>IF(ISERROR(1/VLOOKUP($B463,Miljö!$B$1:$S$500,MATCH("Såld mängd produktionsspecifik fjärrvärme (GWh)",Miljö!$B$1:$R$1,0),FALSE)),0,VLOOKUP($B463,Miljö!$B$1:$S$500,MATCH("Såld mängd produktionsspecifik fjärrvärme (GWh)",Miljö!$B$1:$R$1,0),FALSE))</f>
        <v>93</v>
      </c>
      <c r="AS463" s="82">
        <f t="shared" si="88"/>
        <v>0.86367382977372276</v>
      </c>
      <c r="AU463" s="73" t="str">
        <f>VLOOKUP($B463,'Miljövärden urval för publ'!$B$2:$I$486,7,FALSE)</f>
        <v>Ja</v>
      </c>
      <c r="AV463" s="73" t="str">
        <f>VLOOKUP($B463,'Miljövärden urval för publ'!$B$2:$I$486,6,FALSE)</f>
        <v>Ja</v>
      </c>
      <c r="AZ463" s="73">
        <f t="shared" si="80"/>
        <v>58.411999999999999</v>
      </c>
      <c r="BA463" s="73">
        <f t="shared" si="85"/>
        <v>0</v>
      </c>
      <c r="BB463" s="73">
        <f t="shared" si="81"/>
        <v>17.100000000000001</v>
      </c>
      <c r="BC463" s="73">
        <f t="shared" si="82"/>
        <v>236.79002739999999</v>
      </c>
      <c r="BE463" s="73">
        <f t="shared" si="86"/>
        <v>70.516999999999996</v>
      </c>
      <c r="BF463" s="73">
        <f t="shared" si="87"/>
        <v>0</v>
      </c>
      <c r="BH463" s="73">
        <f t="shared" si="83"/>
        <v>253.89002739999998</v>
      </c>
    </row>
    <row r="464" spans="1:60" ht="15" x14ac:dyDescent="0.25">
      <c r="A464" t="s">
        <v>596</v>
      </c>
      <c r="B464" t="s">
        <v>598</v>
      </c>
      <c r="C464" s="73">
        <f>VLOOKUP($B464,'Tillförd energi'!$B$2:$AS$506,MATCH(C$1,'Tillförd energi'!$B$1:$AQ$1,0),FALSE)</f>
        <v>0</v>
      </c>
      <c r="D464" s="73">
        <f>VLOOKUP($B464,'Tillförd energi'!$B$2:$AS$506,MATCH(D$1,'Tillförd energi'!$B$1:$AQ$1,0),FALSE)</f>
        <v>0.02</v>
      </c>
      <c r="E464" s="73">
        <f>VLOOKUP($B464,'Tillförd energi'!$B$2:$AS$506,MATCH(E$1,'Tillförd energi'!$B$1:$AQ$1,0),FALSE)</f>
        <v>0</v>
      </c>
      <c r="F464" s="73">
        <f>VLOOKUP($B464,'Tillförd energi'!$B$2:$AS$506,MATCH(F$1,'Tillförd energi'!$B$1:$AQ$1,0),FALSE)</f>
        <v>0</v>
      </c>
      <c r="G464" s="73">
        <f>VLOOKUP($B464,'Tillförd energi'!$B$2:$AS$506,MATCH(G$1,'Tillförd energi'!$B$1:$AQ$1,0),FALSE)</f>
        <v>0</v>
      </c>
      <c r="H464" s="73">
        <f>VLOOKUP($B464,'Tillförd energi'!$B$2:$AS$506,MATCH(H$1,'Tillförd energi'!$B$1:$AQ$1,0),FALSE)</f>
        <v>0</v>
      </c>
      <c r="I464" s="73">
        <f>VLOOKUP($B464,'Tillförd energi'!$B$2:$AS$506,MATCH(I$1,'Tillförd energi'!$B$1:$AQ$1,0),FALSE)</f>
        <v>0</v>
      </c>
      <c r="J464" s="73">
        <f>VLOOKUP($B464,'Tillförd energi'!$B$2:$AS$506,MATCH(J$1,'Tillförd energi'!$B$1:$AQ$1,0),FALSE)</f>
        <v>0</v>
      </c>
      <c r="K464" s="73">
        <f>VLOOKUP($B464,'Tillförd energi'!$B$2:$AS$506,MATCH(K$1,'Tillförd energi'!$B$1:$AQ$1,0),FALSE)</f>
        <v>0</v>
      </c>
      <c r="L464" s="73">
        <f>VLOOKUP($B464,'Tillförd energi'!$B$2:$AS$506,MATCH(L$1,'Tillförd energi'!$B$1:$AQ$1,0),FALSE)</f>
        <v>0</v>
      </c>
      <c r="M464" s="73">
        <f>VLOOKUP($B464,'Tillförd energi'!$B$2:$AS$506,MATCH(M$1,'Tillförd energi'!$B$1:$AQ$1,0),FALSE)</f>
        <v>0</v>
      </c>
      <c r="N464" s="73">
        <f>VLOOKUP($B464,'Tillförd energi'!$B$2:$AS$506,MATCH(N$1,'Tillförd energi'!$B$1:$AQ$1,0),FALSE)</f>
        <v>0</v>
      </c>
      <c r="O464" s="73">
        <f>VLOOKUP($B464,'Tillförd energi'!$B$2:$AS$506,MATCH(O$1,'Tillförd energi'!$B$1:$AQ$1,0),FALSE)</f>
        <v>0</v>
      </c>
      <c r="P464" s="73">
        <f>VLOOKUP($B464,'Tillförd energi'!$B$2:$AS$506,MATCH(P$1,'Tillförd energi'!$B$1:$AQ$1,0),FALSE)</f>
        <v>0</v>
      </c>
      <c r="Q464" s="73">
        <f>VLOOKUP($B464,'Tillförd energi'!$B$2:$AS$506,MATCH(Q$1,'Tillförd energi'!$B$1:$AQ$1,0),FALSE)</f>
        <v>2.2719999999999998</v>
      </c>
      <c r="R464" s="73">
        <f>VLOOKUP($B464,'Tillförd energi'!$B$2:$AS$506,MATCH(R$1,'Tillförd energi'!$B$1:$AQ$1,0),FALSE)</f>
        <v>0</v>
      </c>
      <c r="S464" s="73">
        <f>VLOOKUP($B464,'Tillförd energi'!$B$2:$AS$506,MATCH(S$1,'Tillförd energi'!$B$1:$AQ$1,0),FALSE)</f>
        <v>0</v>
      </c>
      <c r="T464" s="73">
        <f>VLOOKUP($B464,'Tillförd energi'!$B$2:$AS$506,MATCH(T$1,'Tillförd energi'!$B$1:$AQ$1,0),FALSE)</f>
        <v>0</v>
      </c>
      <c r="U464" s="73">
        <f>VLOOKUP($B464,'Tillförd energi'!$B$2:$AS$506,MATCH(U$1,'Tillförd energi'!$B$1:$AQ$1,0),FALSE)</f>
        <v>0</v>
      </c>
      <c r="V464" s="73">
        <f>VLOOKUP($B464,'Tillförd energi'!$B$2:$AS$506,MATCH(V$1,'Tillförd energi'!$B$1:$AQ$1,0),FALSE)</f>
        <v>0</v>
      </c>
      <c r="W464" s="73">
        <f>VLOOKUP($B464,'Tillförd energi'!$B$2:$AS$506,MATCH(W$1,'Tillförd energi'!$B$1:$AQ$1,0),FALSE)</f>
        <v>0</v>
      </c>
      <c r="X464" s="73">
        <f>VLOOKUP($B464,'Tillförd energi'!$B$2:$AS$506,MATCH(X$1,'Tillförd energi'!$B$1:$AQ$1,0),FALSE)</f>
        <v>0</v>
      </c>
      <c r="Y464" s="73">
        <f>VLOOKUP($B464,'Tillförd energi'!$B$2:$AS$506,MATCH(Y$1,'Tillförd energi'!$B$1:$AQ$1,0),FALSE)</f>
        <v>0</v>
      </c>
      <c r="Z464" s="73">
        <f>VLOOKUP($B464,'Tillförd energi'!$B$2:$AS$506,MATCH(Z$1,'Tillförd energi'!$B$1:$AQ$1,0),FALSE)</f>
        <v>0</v>
      </c>
      <c r="AA464" s="73">
        <f>VLOOKUP($B464,'Tillförd energi'!$B$2:$AS$506,MATCH(AA$1,'Tillförd energi'!$B$1:$AQ$1,0),FALSE)</f>
        <v>0</v>
      </c>
      <c r="AB464" s="73">
        <f>VLOOKUP($B464,'Tillförd energi'!$B$2:$AS$506,MATCH(AB$1,'Tillförd energi'!$B$1:$AQ$1,0),FALSE)</f>
        <v>0</v>
      </c>
      <c r="AC464" s="73">
        <f>VLOOKUP($B464,'Tillförd energi'!$B$2:$AS$506,MATCH(AC$1,'Tillförd energi'!$B$1:$AQ$1,0),FALSE)</f>
        <v>0</v>
      </c>
      <c r="AD464" s="73">
        <f>VLOOKUP($B464,'Tillförd energi'!$B$2:$AS$506,MATCH(AD$1,'Tillförd energi'!$B$1:$AQ$1,0),FALSE)</f>
        <v>0</v>
      </c>
      <c r="AF464" s="73">
        <f>VLOOKUP($B464,'Tillförd energi'!$B$2:$AS$506,MATCH(AF$1,'Tillförd energi'!$B$1:$AQ$1,0),FALSE)</f>
        <v>6.1400000000000003E-2</v>
      </c>
      <c r="AH464" s="73">
        <f>IFERROR(VLOOKUP(B464,Miljö!$B$1:$S$476,9,FALSE)/1,0)</f>
        <v>0</v>
      </c>
      <c r="AJ464" s="81">
        <f>IFERROR(VLOOKUP($B464,Miljö!$B$1:$S$500,MATCH("hjälpel exklusive kraftvärme (GWh)",Miljö!$B$1:$V$1,0),FALSE)/1,"")</f>
        <v>6.1400000000000003E-2</v>
      </c>
      <c r="AK464" s="81">
        <f t="shared" si="77"/>
        <v>6.1400000000000003E-2</v>
      </c>
      <c r="AL464" s="81">
        <f>VLOOKUP($B464,'Slutlig allokering'!$B$2:$AL$462,MATCH("Hjälpel kraftvärme",'Slutlig allokering'!$B$2:$AL$2,0),FALSE)</f>
        <v>0</v>
      </c>
      <c r="AN464" s="73">
        <f t="shared" si="78"/>
        <v>2.3533999999999997</v>
      </c>
      <c r="AO464" s="73">
        <f t="shared" si="79"/>
        <v>2.3533999999999997</v>
      </c>
      <c r="AP464" s="73">
        <f>IF(ISERROR(1/VLOOKUP($B464,Leveranser!$B$1:$S$500,MATCH("såld värme (gwh)",Leveranser!$B$1:$S$1,0),FALSE)),"",VLOOKUP($B464,Leveranser!$B$1:$S$500,MATCH("såld värme (gwh)",Leveranser!$B$1:$S$1,0),FALSE))</f>
        <v>1.8280000000000001</v>
      </c>
      <c r="AQ464" s="73">
        <f>VLOOKUP($B464,Leveranser!$B$1:$Y$500,MATCH("Totalt såld fjärrvärme till andra fjärrvärmeföretag",Leveranser!$B$1:$AA$1,0),FALSE)</f>
        <v>0</v>
      </c>
      <c r="AR464" s="73">
        <f>IF(ISERROR(1/VLOOKUP($B464,Miljö!$B$1:$S$500,MATCH("Såld mängd produktionsspecifik fjärrvärme (GWh)",Miljö!$B$1:$R$1,0),FALSE)),0,VLOOKUP($B464,Miljö!$B$1:$S$500,MATCH("Såld mängd produktionsspecifik fjärrvärme (GWh)",Miljö!$B$1:$R$1,0),FALSE))</f>
        <v>0</v>
      </c>
      <c r="AS464" s="82">
        <f t="shared" si="88"/>
        <v>0.77674853403586308</v>
      </c>
      <c r="AU464" s="73" t="str">
        <f>VLOOKUP($B464,'Miljövärden urval för publ'!$B$2:$I$486,7,FALSE)</f>
        <v>Ja</v>
      </c>
      <c r="AV464" s="73" t="str">
        <f>VLOOKUP($B464,'Miljövärden urval för publ'!$B$2:$I$486,6,FALSE)</f>
        <v>Ja</v>
      </c>
      <c r="AZ464" s="73">
        <f t="shared" si="80"/>
        <v>6.1400000000000003E-2</v>
      </c>
      <c r="BA464" s="73">
        <f t="shared" si="85"/>
        <v>0</v>
      </c>
      <c r="BB464" s="73">
        <f t="shared" si="81"/>
        <v>0</v>
      </c>
      <c r="BC464" s="73">
        <f t="shared" si="82"/>
        <v>2.2719999999999998</v>
      </c>
      <c r="BE464" s="73">
        <f t="shared" si="86"/>
        <v>0</v>
      </c>
      <c r="BF464" s="73">
        <f t="shared" si="87"/>
        <v>0</v>
      </c>
      <c r="BH464" s="73">
        <f t="shared" si="83"/>
        <v>2.2719999999999998</v>
      </c>
    </row>
    <row r="465" spans="1:60" ht="15" x14ac:dyDescent="0.25">
      <c r="A465" t="s">
        <v>596</v>
      </c>
      <c r="B465" t="s">
        <v>599</v>
      </c>
      <c r="C465" s="73">
        <f>VLOOKUP($B465,'Tillförd energi'!$B$2:$AS$506,MATCH(C$1,'Tillförd energi'!$B$1:$AQ$1,0),FALSE)</f>
        <v>0</v>
      </c>
      <c r="D465" s="73">
        <f>VLOOKUP($B465,'Tillförd energi'!$B$2:$AS$506,MATCH(D$1,'Tillförd energi'!$B$1:$AQ$1,0),FALSE)</f>
        <v>0.55000000000000004</v>
      </c>
      <c r="E465" s="73">
        <f>VLOOKUP($B465,'Tillförd energi'!$B$2:$AS$506,MATCH(E$1,'Tillförd energi'!$B$1:$AQ$1,0),FALSE)</f>
        <v>0</v>
      </c>
      <c r="F465" s="73">
        <f>VLOOKUP($B465,'Tillförd energi'!$B$2:$AS$506,MATCH(F$1,'Tillförd energi'!$B$1:$AQ$1,0),FALSE)</f>
        <v>0</v>
      </c>
      <c r="G465" s="73">
        <f>VLOOKUP($B465,'Tillförd energi'!$B$2:$AS$506,MATCH(G$1,'Tillförd energi'!$B$1:$AQ$1,0),FALSE)</f>
        <v>0</v>
      </c>
      <c r="H465" s="73">
        <f>VLOOKUP($B465,'Tillförd energi'!$B$2:$AS$506,MATCH(H$1,'Tillförd energi'!$B$1:$AQ$1,0),FALSE)</f>
        <v>0</v>
      </c>
      <c r="I465" s="73">
        <f>VLOOKUP($B465,'Tillförd energi'!$B$2:$AS$506,MATCH(I$1,'Tillförd energi'!$B$1:$AQ$1,0),FALSE)</f>
        <v>0</v>
      </c>
      <c r="J465" s="73">
        <f>VLOOKUP($B465,'Tillförd energi'!$B$2:$AS$506,MATCH(J$1,'Tillförd energi'!$B$1:$AQ$1,0),FALSE)</f>
        <v>0</v>
      </c>
      <c r="K465" s="73">
        <f>VLOOKUP($B465,'Tillförd energi'!$B$2:$AS$506,MATCH(K$1,'Tillförd energi'!$B$1:$AQ$1,0),FALSE)</f>
        <v>0.24</v>
      </c>
      <c r="L465" s="73">
        <f>VLOOKUP($B465,'Tillförd energi'!$B$2:$AS$506,MATCH(L$1,'Tillförd energi'!$B$1:$AQ$1,0),FALSE)</f>
        <v>0</v>
      </c>
      <c r="M465" s="73">
        <f>VLOOKUP($B465,'Tillförd energi'!$B$2:$AS$506,MATCH(M$1,'Tillförd energi'!$B$1:$AQ$1,0),FALSE)</f>
        <v>0</v>
      </c>
      <c r="N465" s="73">
        <f>VLOOKUP($B465,'Tillförd energi'!$B$2:$AS$506,MATCH(N$1,'Tillförd energi'!$B$1:$AQ$1,0),FALSE)</f>
        <v>0</v>
      </c>
      <c r="O465" s="73">
        <f>VLOOKUP($B465,'Tillförd energi'!$B$2:$AS$506,MATCH(O$1,'Tillförd energi'!$B$1:$AQ$1,0),FALSE)</f>
        <v>0</v>
      </c>
      <c r="P465" s="73">
        <f>VLOOKUP($B465,'Tillförd energi'!$B$2:$AS$506,MATCH(P$1,'Tillförd energi'!$B$1:$AQ$1,0),FALSE)</f>
        <v>0</v>
      </c>
      <c r="Q465" s="73">
        <f>VLOOKUP($B465,'Tillförd energi'!$B$2:$AS$506,MATCH(Q$1,'Tillförd energi'!$B$1:$AQ$1,0),FALSE)</f>
        <v>2.96</v>
      </c>
      <c r="R465" s="73">
        <f>VLOOKUP($B465,'Tillförd energi'!$B$2:$AS$506,MATCH(R$1,'Tillförd energi'!$B$1:$AQ$1,0),FALSE)</f>
        <v>8.9700000000000006</v>
      </c>
      <c r="S465" s="73">
        <f>VLOOKUP($B465,'Tillförd energi'!$B$2:$AS$506,MATCH(S$1,'Tillförd energi'!$B$1:$AQ$1,0),FALSE)</f>
        <v>0</v>
      </c>
      <c r="T465" s="73">
        <f>VLOOKUP($B465,'Tillförd energi'!$B$2:$AS$506,MATCH(T$1,'Tillförd energi'!$B$1:$AQ$1,0),FALSE)</f>
        <v>1.19</v>
      </c>
      <c r="U465" s="73">
        <f>VLOOKUP($B465,'Tillförd energi'!$B$2:$AS$506,MATCH(U$1,'Tillförd energi'!$B$1:$AQ$1,0),FALSE)</f>
        <v>0</v>
      </c>
      <c r="V465" s="73">
        <f>VLOOKUP($B465,'Tillförd energi'!$B$2:$AS$506,MATCH(V$1,'Tillförd energi'!$B$1:$AQ$1,0),FALSE)</f>
        <v>0</v>
      </c>
      <c r="W465" s="73">
        <f>VLOOKUP($B465,'Tillförd energi'!$B$2:$AS$506,MATCH(W$1,'Tillförd energi'!$B$1:$AQ$1,0),FALSE)</f>
        <v>0</v>
      </c>
      <c r="X465" s="73">
        <f>VLOOKUP($B465,'Tillförd energi'!$B$2:$AS$506,MATCH(X$1,'Tillförd energi'!$B$1:$AQ$1,0),FALSE)</f>
        <v>0</v>
      </c>
      <c r="Y465" s="73">
        <f>VLOOKUP($B465,'Tillförd energi'!$B$2:$AS$506,MATCH(Y$1,'Tillförd energi'!$B$1:$AQ$1,0),FALSE)</f>
        <v>0</v>
      </c>
      <c r="Z465" s="73">
        <f>VLOOKUP($B465,'Tillförd energi'!$B$2:$AS$506,MATCH(Z$1,'Tillförd energi'!$B$1:$AQ$1,0),FALSE)</f>
        <v>0</v>
      </c>
      <c r="AA465" s="73">
        <f>VLOOKUP($B465,'Tillförd energi'!$B$2:$AS$506,MATCH(AA$1,'Tillförd energi'!$B$1:$AQ$1,0),FALSE)</f>
        <v>0</v>
      </c>
      <c r="AB465" s="73">
        <f>VLOOKUP($B465,'Tillförd energi'!$B$2:$AS$506,MATCH(AB$1,'Tillförd energi'!$B$1:$AQ$1,0),FALSE)</f>
        <v>0</v>
      </c>
      <c r="AC465" s="73">
        <f>VLOOKUP($B465,'Tillförd energi'!$B$2:$AS$506,MATCH(AC$1,'Tillförd energi'!$B$1:$AQ$1,0),FALSE)</f>
        <v>0</v>
      </c>
      <c r="AD465" s="73">
        <f>VLOOKUP($B465,'Tillförd energi'!$B$2:$AS$506,MATCH(AD$1,'Tillförd energi'!$B$1:$AQ$1,0),FALSE)</f>
        <v>0</v>
      </c>
      <c r="AF465" s="73">
        <f>VLOOKUP($B465,'Tillförd energi'!$B$2:$AS$506,MATCH(AF$1,'Tillförd energi'!$B$1:$AQ$1,0),FALSE)</f>
        <v>0.23</v>
      </c>
      <c r="AH465" s="73">
        <f>IFERROR(VLOOKUP(B465,Miljö!$B$1:$S$476,9,FALSE)/1,0)</f>
        <v>0</v>
      </c>
      <c r="AJ465" s="81">
        <f>IFERROR(VLOOKUP($B465,Miljö!$B$1:$S$500,MATCH("hjälpel exklusive kraftvärme (GWh)",Miljö!$B$1:$V$1,0),FALSE)/1,"")</f>
        <v>0.23</v>
      </c>
      <c r="AK465" s="81">
        <f t="shared" si="77"/>
        <v>0.23</v>
      </c>
      <c r="AL465" s="81">
        <f>VLOOKUP($B465,'Slutlig allokering'!$B$2:$AL$462,MATCH("Hjälpel kraftvärme",'Slutlig allokering'!$B$2:$AL$2,0),FALSE)</f>
        <v>0</v>
      </c>
      <c r="AN465" s="73">
        <f t="shared" si="78"/>
        <v>14.14</v>
      </c>
      <c r="AO465" s="73">
        <f t="shared" si="79"/>
        <v>14.14</v>
      </c>
      <c r="AP465" s="73">
        <f>IF(ISERROR(1/VLOOKUP($B465,Leveranser!$B$1:$S$500,MATCH("såld värme (gwh)",Leveranser!$B$1:$S$1,0),FALSE)),"",VLOOKUP($B465,Leveranser!$B$1:$S$500,MATCH("såld värme (gwh)",Leveranser!$B$1:$S$1,0),FALSE))</f>
        <v>9.6</v>
      </c>
      <c r="AQ465" s="73">
        <f>VLOOKUP($B465,Leveranser!$B$1:$Y$500,MATCH("Totalt såld fjärrvärme till andra fjärrvärmeföretag",Leveranser!$B$1:$AA$1,0),FALSE)</f>
        <v>0</v>
      </c>
      <c r="AR465" s="73">
        <f>IF(ISERROR(1/VLOOKUP($B465,Miljö!$B$1:$S$500,MATCH("Såld mängd produktionsspecifik fjärrvärme (GWh)",Miljö!$B$1:$R$1,0),FALSE)),0,VLOOKUP($B465,Miljö!$B$1:$S$500,MATCH("Såld mängd produktionsspecifik fjärrvärme (GWh)",Miljö!$B$1:$R$1,0),FALSE))</f>
        <v>0</v>
      </c>
      <c r="AS465" s="82">
        <f t="shared" si="88"/>
        <v>0.67892503536067883</v>
      </c>
      <c r="AU465" s="73" t="str">
        <f>VLOOKUP($B465,'Miljövärden urval för publ'!$B$2:$I$486,7,FALSE)</f>
        <v>Ja</v>
      </c>
      <c r="AV465" s="73" t="str">
        <f>VLOOKUP($B465,'Miljövärden urval för publ'!$B$2:$I$486,6,FALSE)</f>
        <v>Ja</v>
      </c>
      <c r="AZ465" s="73">
        <f t="shared" si="80"/>
        <v>0.23</v>
      </c>
      <c r="BA465" s="73">
        <f t="shared" si="85"/>
        <v>0</v>
      </c>
      <c r="BB465" s="73">
        <f t="shared" si="81"/>
        <v>0</v>
      </c>
      <c r="BC465" s="73">
        <f t="shared" si="82"/>
        <v>13.12</v>
      </c>
      <c r="BE465" s="73">
        <f t="shared" si="86"/>
        <v>0</v>
      </c>
      <c r="BF465" s="73">
        <f t="shared" si="87"/>
        <v>0</v>
      </c>
      <c r="BH465" s="73">
        <f t="shared" si="83"/>
        <v>13.360000000000001</v>
      </c>
    </row>
    <row r="466" spans="1:60" ht="15" x14ac:dyDescent="0.25">
      <c r="A466" t="s">
        <v>596</v>
      </c>
      <c r="B466" t="s">
        <v>600</v>
      </c>
      <c r="C466" s="73">
        <f>VLOOKUP($B466,'Tillförd energi'!$B$2:$AS$506,MATCH(C$1,'Tillförd energi'!$B$1:$AQ$1,0),FALSE)</f>
        <v>0</v>
      </c>
      <c r="D466" s="73">
        <f>VLOOKUP($B466,'Tillförd energi'!$B$2:$AS$506,MATCH(D$1,'Tillförd energi'!$B$1:$AQ$1,0),FALSE)</f>
        <v>1.38</v>
      </c>
      <c r="E466" s="73">
        <f>VLOOKUP($B466,'Tillförd energi'!$B$2:$AS$506,MATCH(E$1,'Tillförd energi'!$B$1:$AQ$1,0),FALSE)</f>
        <v>0</v>
      </c>
      <c r="F466" s="73">
        <f>VLOOKUP($B466,'Tillförd energi'!$B$2:$AS$506,MATCH(F$1,'Tillförd energi'!$B$1:$AQ$1,0),FALSE)</f>
        <v>0</v>
      </c>
      <c r="G466" s="73">
        <f>VLOOKUP($B466,'Tillförd energi'!$B$2:$AS$506,MATCH(G$1,'Tillförd energi'!$B$1:$AQ$1,0),FALSE)</f>
        <v>0</v>
      </c>
      <c r="H466" s="73">
        <f>VLOOKUP($B466,'Tillförd energi'!$B$2:$AS$506,MATCH(H$1,'Tillförd energi'!$B$1:$AQ$1,0),FALSE)</f>
        <v>0</v>
      </c>
      <c r="I466" s="73">
        <f>VLOOKUP($B466,'Tillförd energi'!$B$2:$AS$506,MATCH(I$1,'Tillförd energi'!$B$1:$AQ$1,0),FALSE)</f>
        <v>22.4</v>
      </c>
      <c r="J466" s="73">
        <f>VLOOKUP($B466,'Tillförd energi'!$B$2:$AS$506,MATCH(J$1,'Tillförd energi'!$B$1:$AQ$1,0),FALSE)</f>
        <v>1.7141200000000001</v>
      </c>
      <c r="K466" s="73">
        <f>VLOOKUP($B466,'Tillförd energi'!$B$2:$AS$506,MATCH(K$1,'Tillförd energi'!$B$1:$AQ$1,0),FALSE)</f>
        <v>206.8</v>
      </c>
      <c r="L466" s="73">
        <f>VLOOKUP($B466,'Tillförd energi'!$B$2:$AS$506,MATCH(L$1,'Tillförd energi'!$B$1:$AQ$1,0),FALSE)</f>
        <v>0</v>
      </c>
      <c r="M466" s="73">
        <f>VLOOKUP($B466,'Tillförd energi'!$B$2:$AS$506,MATCH(M$1,'Tillförd energi'!$B$1:$AQ$1,0),FALSE)</f>
        <v>1.99</v>
      </c>
      <c r="N466" s="73">
        <f>VLOOKUP($B466,'Tillförd energi'!$B$2:$AS$506,MATCH(N$1,'Tillförd energi'!$B$1:$AQ$1,0),FALSE)</f>
        <v>0</v>
      </c>
      <c r="O466" s="73">
        <f>VLOOKUP($B466,'Tillförd energi'!$B$2:$AS$506,MATCH(O$1,'Tillförd energi'!$B$1:$AQ$1,0),FALSE)</f>
        <v>13.3</v>
      </c>
      <c r="P466" s="73">
        <f>VLOOKUP($B466,'Tillförd energi'!$B$2:$AS$506,MATCH(P$1,'Tillförd energi'!$B$1:$AQ$1,0),FALSE)</f>
        <v>7.7130000000000001</v>
      </c>
      <c r="Q466" s="73">
        <f>VLOOKUP($B466,'Tillförd energi'!$B$2:$AS$506,MATCH(Q$1,'Tillförd energi'!$B$1:$AQ$1,0),FALSE)</f>
        <v>0</v>
      </c>
      <c r="R466" s="73">
        <f>VLOOKUP($B466,'Tillförd energi'!$B$2:$AS$506,MATCH(R$1,'Tillförd energi'!$B$1:$AQ$1,0),FALSE)</f>
        <v>0</v>
      </c>
      <c r="S466" s="73">
        <f>VLOOKUP($B466,'Tillförd energi'!$B$2:$AS$506,MATCH(S$1,'Tillförd energi'!$B$1:$AQ$1,0),FALSE)</f>
        <v>0</v>
      </c>
      <c r="T466" s="73">
        <f>VLOOKUP($B466,'Tillförd energi'!$B$2:$AS$506,MATCH(T$1,'Tillförd energi'!$B$1:$AQ$1,0),FALSE)</f>
        <v>0</v>
      </c>
      <c r="U466" s="73">
        <f>VLOOKUP($B466,'Tillförd energi'!$B$2:$AS$506,MATCH(U$1,'Tillförd energi'!$B$1:$AQ$1,0),FALSE)</f>
        <v>0</v>
      </c>
      <c r="V466" s="73">
        <f>VLOOKUP($B466,'Tillförd energi'!$B$2:$AS$506,MATCH(V$1,'Tillförd energi'!$B$1:$AQ$1,0),FALSE)</f>
        <v>6.7</v>
      </c>
      <c r="W466" s="73">
        <f>VLOOKUP($B466,'Tillförd energi'!$B$2:$AS$506,MATCH(W$1,'Tillförd energi'!$B$1:$AQ$1,0),FALSE)</f>
        <v>0</v>
      </c>
      <c r="X466" s="73">
        <f>VLOOKUP($B466,'Tillförd energi'!$B$2:$AS$506,MATCH(X$1,'Tillförd energi'!$B$1:$AQ$1,0),FALSE)</f>
        <v>0</v>
      </c>
      <c r="Y466" s="73">
        <f>VLOOKUP($B466,'Tillförd energi'!$B$2:$AS$506,MATCH(Y$1,'Tillförd energi'!$B$1:$AQ$1,0),FALSE)</f>
        <v>0</v>
      </c>
      <c r="Z466" s="73">
        <f>VLOOKUP($B466,'Tillförd energi'!$B$2:$AS$506,MATCH(Z$1,'Tillförd energi'!$B$1:$AQ$1,0),FALSE)</f>
        <v>0</v>
      </c>
      <c r="AA466" s="73">
        <f>VLOOKUP($B466,'Tillförd energi'!$B$2:$AS$506,MATCH(AA$1,'Tillförd energi'!$B$1:$AQ$1,0),FALSE)</f>
        <v>0</v>
      </c>
      <c r="AB466" s="73">
        <f>VLOOKUP($B466,'Tillförd energi'!$B$2:$AS$506,MATCH(AB$1,'Tillförd energi'!$B$1:$AQ$1,0),FALSE)</f>
        <v>0</v>
      </c>
      <c r="AC466" s="73">
        <f>VLOOKUP($B466,'Tillförd energi'!$B$2:$AS$506,MATCH(AC$1,'Tillförd energi'!$B$1:$AQ$1,0),FALSE)</f>
        <v>0.251</v>
      </c>
      <c r="AD466" s="73">
        <f>VLOOKUP($B466,'Tillförd energi'!$B$2:$AS$506,MATCH(AD$1,'Tillförd energi'!$B$1:$AQ$1,0),FALSE)</f>
        <v>0</v>
      </c>
      <c r="AF466" s="73">
        <f>VLOOKUP($B466,'Tillförd energi'!$B$2:$AS$506,MATCH(AF$1,'Tillförd energi'!$B$1:$AQ$1,0),FALSE)</f>
        <v>9.8390000000000004</v>
      </c>
      <c r="AH466" s="73">
        <f>IFERROR(VLOOKUP(B466,Miljö!$B$1:$S$476,9,FALSE)/1,0)</f>
        <v>0</v>
      </c>
      <c r="AJ466" s="81">
        <f>IFERROR(VLOOKUP($B466,Miljö!$B$1:$S$500,MATCH("hjälpel exklusive kraftvärme (GWh)",Miljö!$B$1:$V$1,0),FALSE)/1,"")</f>
        <v>9.8390000000000004</v>
      </c>
      <c r="AK466" s="81">
        <f t="shared" si="77"/>
        <v>9.8390000000000004</v>
      </c>
      <c r="AL466" s="81">
        <f>VLOOKUP($B466,'Slutlig allokering'!$B$2:$AL$462,MATCH("Hjälpel kraftvärme",'Slutlig allokering'!$B$2:$AL$2,0),FALSE)</f>
        <v>0</v>
      </c>
      <c r="AN466" s="73">
        <f t="shared" si="78"/>
        <v>272.08712000000003</v>
      </c>
      <c r="AO466" s="73">
        <f t="shared" si="79"/>
        <v>272.08712000000003</v>
      </c>
      <c r="AP466" s="73">
        <f>IF(ISERROR(1/VLOOKUP($B466,Leveranser!$B$1:$S$500,MATCH("såld värme (gwh)",Leveranser!$B$1:$S$1,0),FALSE)),"",VLOOKUP($B466,Leveranser!$B$1:$S$500,MATCH("såld värme (gwh)",Leveranser!$B$1:$S$1,0),FALSE))</f>
        <v>185.4</v>
      </c>
      <c r="AQ466" s="73">
        <f>VLOOKUP($B466,Leveranser!$B$1:$Y$500,MATCH("Totalt såld fjärrvärme till andra fjärrvärmeföretag",Leveranser!$B$1:$AA$1,0),FALSE)</f>
        <v>0</v>
      </c>
      <c r="AR466" s="73">
        <f>IF(ISERROR(1/VLOOKUP($B466,Miljö!$B$1:$S$500,MATCH("Såld mängd produktionsspecifik fjärrvärme (GWh)",Miljö!$B$1:$R$1,0),FALSE)),0,VLOOKUP($B466,Miljö!$B$1:$S$500,MATCH("Såld mängd produktionsspecifik fjärrvärme (GWh)",Miljö!$B$1:$R$1,0),FALSE))</f>
        <v>0</v>
      </c>
      <c r="AS466" s="82">
        <f t="shared" si="88"/>
        <v>0.68139939883960687</v>
      </c>
      <c r="AU466" s="73" t="str">
        <f>VLOOKUP($B466,'Miljövärden urval för publ'!$B$2:$I$486,7,FALSE)</f>
        <v>Ja</v>
      </c>
      <c r="AV466" s="73" t="str">
        <f>VLOOKUP($B466,'Miljövärden urval för publ'!$B$2:$I$486,6,FALSE)</f>
        <v>Ja</v>
      </c>
      <c r="AZ466" s="73">
        <f t="shared" si="80"/>
        <v>9.8390000000000004</v>
      </c>
      <c r="BA466" s="73">
        <f t="shared" si="85"/>
        <v>0</v>
      </c>
      <c r="BB466" s="73">
        <f t="shared" si="81"/>
        <v>23.003</v>
      </c>
      <c r="BC466" s="73">
        <f t="shared" si="82"/>
        <v>0</v>
      </c>
      <c r="BE466" s="73">
        <f t="shared" si="86"/>
        <v>0</v>
      </c>
      <c r="BF466" s="73">
        <f t="shared" si="87"/>
        <v>0</v>
      </c>
      <c r="BH466" s="73">
        <f t="shared" si="83"/>
        <v>236.50300000000001</v>
      </c>
    </row>
    <row r="467" spans="1:60" ht="15" x14ac:dyDescent="0.25">
      <c r="A467" t="s">
        <v>601</v>
      </c>
      <c r="B467" t="s">
        <v>602</v>
      </c>
      <c r="C467" s="73">
        <f>VLOOKUP($B467,'Tillförd energi'!$B$2:$AS$506,MATCH(C$1,'Tillförd energi'!$B$1:$AQ$1,0),FALSE)</f>
        <v>0</v>
      </c>
      <c r="D467" s="73">
        <f>VLOOKUP($B467,'Tillförd energi'!$B$2:$AS$506,MATCH(D$1,'Tillförd energi'!$B$1:$AQ$1,0),FALSE)</f>
        <v>0.15</v>
      </c>
      <c r="E467" s="73">
        <f>VLOOKUP($B467,'Tillförd energi'!$B$2:$AS$506,MATCH(E$1,'Tillförd energi'!$B$1:$AQ$1,0),FALSE)</f>
        <v>0</v>
      </c>
      <c r="F467" s="73">
        <f>VLOOKUP($B467,'Tillförd energi'!$B$2:$AS$506,MATCH(F$1,'Tillförd energi'!$B$1:$AQ$1,0),FALSE)</f>
        <v>0</v>
      </c>
      <c r="G467" s="73">
        <f>VLOOKUP($B467,'Tillförd energi'!$B$2:$AS$506,MATCH(G$1,'Tillförd energi'!$B$1:$AQ$1,0),FALSE)</f>
        <v>0</v>
      </c>
      <c r="H467" s="73">
        <f>VLOOKUP($B467,'Tillförd energi'!$B$2:$AS$506,MATCH(H$1,'Tillförd energi'!$B$1:$AQ$1,0),FALSE)</f>
        <v>0</v>
      </c>
      <c r="I467" s="73">
        <f>VLOOKUP($B467,'Tillförd energi'!$B$2:$AS$506,MATCH(I$1,'Tillförd energi'!$B$1:$AQ$1,0),FALSE)</f>
        <v>0</v>
      </c>
      <c r="J467" s="73">
        <f>VLOOKUP($B467,'Tillförd energi'!$B$2:$AS$506,MATCH(J$1,'Tillförd energi'!$B$1:$AQ$1,0),FALSE)</f>
        <v>0</v>
      </c>
      <c r="K467" s="73">
        <f>VLOOKUP($B467,'Tillförd energi'!$B$2:$AS$506,MATCH(K$1,'Tillförd energi'!$B$1:$AQ$1,0),FALSE)</f>
        <v>0</v>
      </c>
      <c r="L467" s="73">
        <f>VLOOKUP($B467,'Tillförd energi'!$B$2:$AS$506,MATCH(L$1,'Tillförd energi'!$B$1:$AQ$1,0),FALSE)</f>
        <v>0</v>
      </c>
      <c r="M467" s="73">
        <f>VLOOKUP($B467,'Tillförd energi'!$B$2:$AS$506,MATCH(M$1,'Tillförd energi'!$B$1:$AQ$1,0),FALSE)</f>
        <v>31.169</v>
      </c>
      <c r="N467" s="73">
        <f>VLOOKUP($B467,'Tillförd energi'!$B$2:$AS$506,MATCH(N$1,'Tillförd energi'!$B$1:$AQ$1,0),FALSE)</f>
        <v>0</v>
      </c>
      <c r="O467" s="73">
        <f>VLOOKUP($B467,'Tillförd energi'!$B$2:$AS$506,MATCH(O$1,'Tillförd energi'!$B$1:$AQ$1,0),FALSE)</f>
        <v>0</v>
      </c>
      <c r="P467" s="73">
        <f>VLOOKUP($B467,'Tillförd energi'!$B$2:$AS$506,MATCH(P$1,'Tillförd energi'!$B$1:$AQ$1,0),FALSE)</f>
        <v>0</v>
      </c>
      <c r="Q467" s="73">
        <f>VLOOKUP($B467,'Tillförd energi'!$B$2:$AS$506,MATCH(Q$1,'Tillförd energi'!$B$1:$AQ$1,0),FALSE)</f>
        <v>0</v>
      </c>
      <c r="R467" s="73">
        <f>VLOOKUP($B467,'Tillförd energi'!$B$2:$AS$506,MATCH(R$1,'Tillförd energi'!$B$1:$AQ$1,0),FALSE)</f>
        <v>0</v>
      </c>
      <c r="S467" s="73">
        <f>VLOOKUP($B467,'Tillförd energi'!$B$2:$AS$506,MATCH(S$1,'Tillförd energi'!$B$1:$AQ$1,0),FALSE)</f>
        <v>0</v>
      </c>
      <c r="T467" s="73">
        <f>VLOOKUP($B467,'Tillförd energi'!$B$2:$AS$506,MATCH(T$1,'Tillförd energi'!$B$1:$AQ$1,0),FALSE)</f>
        <v>0</v>
      </c>
      <c r="U467" s="73">
        <f>VLOOKUP($B467,'Tillförd energi'!$B$2:$AS$506,MATCH(U$1,'Tillförd energi'!$B$1:$AQ$1,0),FALSE)</f>
        <v>0</v>
      </c>
      <c r="V467" s="73">
        <f>VLOOKUP($B467,'Tillförd energi'!$B$2:$AS$506,MATCH(V$1,'Tillförd energi'!$B$1:$AQ$1,0),FALSE)</f>
        <v>0</v>
      </c>
      <c r="W467" s="73">
        <f>VLOOKUP($B467,'Tillförd energi'!$B$2:$AS$506,MATCH(W$1,'Tillförd energi'!$B$1:$AQ$1,0),FALSE)</f>
        <v>0</v>
      </c>
      <c r="X467" s="73">
        <f>VLOOKUP($B467,'Tillförd energi'!$B$2:$AS$506,MATCH(X$1,'Tillförd energi'!$B$1:$AQ$1,0),FALSE)</f>
        <v>0</v>
      </c>
      <c r="Y467" s="73">
        <f>VLOOKUP($B467,'Tillförd energi'!$B$2:$AS$506,MATCH(Y$1,'Tillförd energi'!$B$1:$AQ$1,0),FALSE)</f>
        <v>0</v>
      </c>
      <c r="Z467" s="73">
        <f>VLOOKUP($B467,'Tillförd energi'!$B$2:$AS$506,MATCH(Z$1,'Tillförd energi'!$B$1:$AQ$1,0),FALSE)</f>
        <v>0</v>
      </c>
      <c r="AA467" s="73">
        <f>VLOOKUP($B467,'Tillförd energi'!$B$2:$AS$506,MATCH(AA$1,'Tillförd energi'!$B$1:$AQ$1,0),FALSE)</f>
        <v>0</v>
      </c>
      <c r="AB467" s="73">
        <f>VLOOKUP($B467,'Tillförd energi'!$B$2:$AS$506,MATCH(AB$1,'Tillförd energi'!$B$1:$AQ$1,0),FALSE)</f>
        <v>4.5599999999999996</v>
      </c>
      <c r="AC467" s="73">
        <f>VLOOKUP($B467,'Tillförd energi'!$B$2:$AS$506,MATCH(AC$1,'Tillförd energi'!$B$1:$AQ$1,0),FALSE)</f>
        <v>0</v>
      </c>
      <c r="AD467" s="73">
        <f>VLOOKUP($B467,'Tillförd energi'!$B$2:$AS$506,MATCH(AD$1,'Tillförd energi'!$B$1:$AQ$1,0),FALSE)</f>
        <v>0</v>
      </c>
      <c r="AF467" s="73">
        <f>VLOOKUP($B467,'Tillförd energi'!$B$2:$AS$506,MATCH(AF$1,'Tillförd energi'!$B$1:$AQ$1,0),FALSE)</f>
        <v>0.85799999999999998</v>
      </c>
      <c r="AH467" s="73">
        <f>IFERROR(VLOOKUP(B467,Miljö!$B$1:$S$476,9,FALSE)/1,0)</f>
        <v>0</v>
      </c>
      <c r="AJ467" s="81" t="str">
        <f>IFERROR(VLOOKUP($B467,Miljö!$B$1:$S$500,MATCH("hjälpel exklusive kraftvärme (GWh)",Miljö!$B$1:$V$1,0),FALSE)/1,"")</f>
        <v/>
      </c>
      <c r="AK467" s="81">
        <f t="shared" si="77"/>
        <v>0.85799999999999998</v>
      </c>
      <c r="AL467" s="81">
        <f>VLOOKUP($B467,'Slutlig allokering'!$B$2:$AL$462,MATCH("Hjälpel kraftvärme",'Slutlig allokering'!$B$2:$AL$2,0),FALSE)</f>
        <v>0</v>
      </c>
      <c r="AN467" s="73">
        <f t="shared" si="78"/>
        <v>36.736999999999995</v>
      </c>
      <c r="AO467" s="73">
        <f t="shared" si="79"/>
        <v>36.736999999999995</v>
      </c>
      <c r="AP467" s="73">
        <f>IF(ISERROR(1/VLOOKUP($B467,Leveranser!$B$1:$S$500,MATCH("såld värme (gwh)",Leveranser!$B$1:$S$1,0),FALSE)),"",VLOOKUP($B467,Leveranser!$B$1:$S$500,MATCH("såld värme (gwh)",Leveranser!$B$1:$S$1,0),FALSE))</f>
        <v>28.6</v>
      </c>
      <c r="AQ467" s="73">
        <f>VLOOKUP($B467,Leveranser!$B$1:$Y$500,MATCH("Totalt såld fjärrvärme till andra fjärrvärmeföretag",Leveranser!$B$1:$AA$1,0),FALSE)</f>
        <v>0</v>
      </c>
      <c r="AR467" s="73">
        <f>IF(ISERROR(1/VLOOKUP($B467,Miljö!$B$1:$S$500,MATCH("Såld mängd produktionsspecifik fjärrvärme (GWh)",Miljö!$B$1:$R$1,0),FALSE)),0,VLOOKUP($B467,Miljö!$B$1:$S$500,MATCH("Såld mängd produktionsspecifik fjärrvärme (GWh)",Miljö!$B$1:$R$1,0),FALSE))</f>
        <v>0</v>
      </c>
      <c r="AS467" s="82">
        <f t="shared" si="84"/>
        <v>0.77850668263603462</v>
      </c>
      <c r="AU467" s="73" t="str">
        <f>VLOOKUP($B467,'Miljövärden urval för publ'!$B$2:$I$486,7,FALSE)</f>
        <v>Ja</v>
      </c>
      <c r="AV467" s="73" t="str">
        <f>VLOOKUP($B467,'Miljövärden urval för publ'!$B$2:$I$486,6,FALSE)</f>
        <v>Ja</v>
      </c>
      <c r="AZ467" s="73">
        <f t="shared" si="80"/>
        <v>0.85799999999999998</v>
      </c>
      <c r="BA467" s="73">
        <f t="shared" si="85"/>
        <v>0</v>
      </c>
      <c r="BB467" s="73">
        <f t="shared" si="81"/>
        <v>31.169</v>
      </c>
      <c r="BC467" s="73">
        <f t="shared" si="82"/>
        <v>0</v>
      </c>
      <c r="BE467" s="73">
        <f t="shared" si="86"/>
        <v>0</v>
      </c>
      <c r="BF467" s="73">
        <f t="shared" si="87"/>
        <v>0</v>
      </c>
      <c r="BH467" s="73">
        <f t="shared" si="83"/>
        <v>31.169</v>
      </c>
    </row>
    <row r="468" spans="1:60" ht="15" x14ac:dyDescent="0.25">
      <c r="A468" t="s">
        <v>603</v>
      </c>
      <c r="B468" t="s">
        <v>604</v>
      </c>
      <c r="C468" s="73">
        <f>VLOOKUP($B468,'Tillförd energi'!$B$2:$AS$506,MATCH(C$1,'Tillförd energi'!$B$1:$AQ$1,0),FALSE)</f>
        <v>0</v>
      </c>
      <c r="D468" s="73">
        <f>VLOOKUP($B468,'Tillförd energi'!$B$2:$AS$506,MATCH(D$1,'Tillförd energi'!$B$1:$AQ$1,0),FALSE)</f>
        <v>1</v>
      </c>
      <c r="E468" s="73">
        <f>VLOOKUP($B468,'Tillförd energi'!$B$2:$AS$506,MATCH(E$1,'Tillförd energi'!$B$1:$AQ$1,0),FALSE)</f>
        <v>0</v>
      </c>
      <c r="F468" s="73">
        <f>VLOOKUP($B468,'Tillförd energi'!$B$2:$AS$506,MATCH(F$1,'Tillförd energi'!$B$1:$AQ$1,0),FALSE)</f>
        <v>0</v>
      </c>
      <c r="G468" s="73">
        <f>VLOOKUP($B468,'Tillförd energi'!$B$2:$AS$506,MATCH(G$1,'Tillförd energi'!$B$1:$AQ$1,0),FALSE)</f>
        <v>0</v>
      </c>
      <c r="H468" s="73">
        <f>VLOOKUP($B468,'Tillförd energi'!$B$2:$AS$506,MATCH(H$1,'Tillförd energi'!$B$1:$AQ$1,0),FALSE)</f>
        <v>0</v>
      </c>
      <c r="I468" s="73">
        <f>VLOOKUP($B468,'Tillförd energi'!$B$2:$AS$506,MATCH(I$1,'Tillförd energi'!$B$1:$AQ$1,0),FALSE)</f>
        <v>0</v>
      </c>
      <c r="J468" s="73">
        <f>VLOOKUP($B468,'Tillförd energi'!$B$2:$AS$506,MATCH(J$1,'Tillförd energi'!$B$1:$AQ$1,0),FALSE)</f>
        <v>0</v>
      </c>
      <c r="K468" s="73">
        <f>VLOOKUP($B468,'Tillförd energi'!$B$2:$AS$506,MATCH(K$1,'Tillförd energi'!$B$1:$AQ$1,0),FALSE)</f>
        <v>0</v>
      </c>
      <c r="L468" s="73">
        <f>VLOOKUP($B468,'Tillförd energi'!$B$2:$AS$506,MATCH(L$1,'Tillförd energi'!$B$1:$AQ$1,0),FALSE)</f>
        <v>0</v>
      </c>
      <c r="M468" s="73">
        <f>VLOOKUP($B468,'Tillförd energi'!$B$2:$AS$506,MATCH(M$1,'Tillförd energi'!$B$1:$AQ$1,0),FALSE)</f>
        <v>0</v>
      </c>
      <c r="N468" s="73">
        <f>VLOOKUP($B468,'Tillförd energi'!$B$2:$AS$506,MATCH(N$1,'Tillförd energi'!$B$1:$AQ$1,0),FALSE)</f>
        <v>0</v>
      </c>
      <c r="O468" s="73">
        <f>VLOOKUP($B468,'Tillförd energi'!$B$2:$AS$506,MATCH(O$1,'Tillförd energi'!$B$1:$AQ$1,0),FALSE)</f>
        <v>0</v>
      </c>
      <c r="P468" s="73">
        <f>VLOOKUP($B468,'Tillförd energi'!$B$2:$AS$506,MATCH(P$1,'Tillförd energi'!$B$1:$AQ$1,0),FALSE)</f>
        <v>53.5</v>
      </c>
      <c r="Q468" s="73">
        <f>VLOOKUP($B468,'Tillförd energi'!$B$2:$AS$506,MATCH(Q$1,'Tillförd energi'!$B$1:$AQ$1,0),FALSE)</f>
        <v>0</v>
      </c>
      <c r="R468" s="73">
        <f>VLOOKUP($B468,'Tillförd energi'!$B$2:$AS$506,MATCH(R$1,'Tillförd energi'!$B$1:$AQ$1,0),FALSE)</f>
        <v>0</v>
      </c>
      <c r="S468" s="73">
        <f>VLOOKUP($B468,'Tillförd energi'!$B$2:$AS$506,MATCH(S$1,'Tillförd energi'!$B$1:$AQ$1,0),FALSE)</f>
        <v>0</v>
      </c>
      <c r="T468" s="73">
        <f>VLOOKUP($B468,'Tillförd energi'!$B$2:$AS$506,MATCH(T$1,'Tillförd energi'!$B$1:$AQ$1,0),FALSE)</f>
        <v>0</v>
      </c>
      <c r="U468" s="73">
        <f>VLOOKUP($B468,'Tillförd energi'!$B$2:$AS$506,MATCH(U$1,'Tillförd energi'!$B$1:$AQ$1,0),FALSE)</f>
        <v>0</v>
      </c>
      <c r="V468" s="73">
        <f>VLOOKUP($B468,'Tillförd energi'!$B$2:$AS$506,MATCH(V$1,'Tillförd energi'!$B$1:$AQ$1,0),FALSE)</f>
        <v>0</v>
      </c>
      <c r="W468" s="73">
        <f>VLOOKUP($B468,'Tillförd energi'!$B$2:$AS$506,MATCH(W$1,'Tillförd energi'!$B$1:$AQ$1,0),FALSE)</f>
        <v>0</v>
      </c>
      <c r="X468" s="73">
        <f>VLOOKUP($B468,'Tillförd energi'!$B$2:$AS$506,MATCH(X$1,'Tillförd energi'!$B$1:$AQ$1,0),FALSE)</f>
        <v>0</v>
      </c>
      <c r="Y468" s="73">
        <f>VLOOKUP($B468,'Tillförd energi'!$B$2:$AS$506,MATCH(Y$1,'Tillförd energi'!$B$1:$AQ$1,0),FALSE)</f>
        <v>0</v>
      </c>
      <c r="Z468" s="73">
        <f>VLOOKUP($B468,'Tillförd energi'!$B$2:$AS$506,MATCH(Z$1,'Tillförd energi'!$B$1:$AQ$1,0),FALSE)</f>
        <v>0</v>
      </c>
      <c r="AA468" s="73">
        <f>VLOOKUP($B468,'Tillförd energi'!$B$2:$AS$506,MATCH(AA$1,'Tillförd energi'!$B$1:$AQ$1,0),FALSE)</f>
        <v>0</v>
      </c>
      <c r="AB468" s="73">
        <f>VLOOKUP($B468,'Tillförd energi'!$B$2:$AS$506,MATCH(AB$1,'Tillförd energi'!$B$1:$AQ$1,0),FALSE)</f>
        <v>5.9</v>
      </c>
      <c r="AC468" s="73">
        <f>VLOOKUP($B468,'Tillförd energi'!$B$2:$AS$506,MATCH(AC$1,'Tillförd energi'!$B$1:$AQ$1,0),FALSE)</f>
        <v>0</v>
      </c>
      <c r="AD468" s="73">
        <f>VLOOKUP($B468,'Tillförd energi'!$B$2:$AS$506,MATCH(AD$1,'Tillförd energi'!$B$1:$AQ$1,0),FALSE)</f>
        <v>0</v>
      </c>
      <c r="AF468" s="73">
        <f>VLOOKUP($B468,'Tillförd energi'!$B$2:$AS$506,MATCH(AF$1,'Tillförd energi'!$B$1:$AQ$1,0),FALSE)</f>
        <v>1.7</v>
      </c>
      <c r="AH468" s="73">
        <f>IFERROR(VLOOKUP(B468,Miljö!$B$1:$S$476,9,FALSE)/1,0)</f>
        <v>0</v>
      </c>
      <c r="AJ468" s="81">
        <f>IFERROR(VLOOKUP($B468,Miljö!$B$1:$S$500,MATCH("hjälpel exklusive kraftvärme (GWh)",Miljö!$B$1:$V$1,0),FALSE)/1,"")</f>
        <v>1.7</v>
      </c>
      <c r="AK468" s="81">
        <f t="shared" si="77"/>
        <v>1.7</v>
      </c>
      <c r="AL468" s="81">
        <f>VLOOKUP($B468,'Slutlig allokering'!$B$2:$AL$462,MATCH("Hjälpel kraftvärme",'Slutlig allokering'!$B$2:$AL$2,0),FALSE)</f>
        <v>0</v>
      </c>
      <c r="AN468" s="73">
        <f t="shared" si="78"/>
        <v>62.1</v>
      </c>
      <c r="AO468" s="73">
        <f t="shared" si="79"/>
        <v>62.1</v>
      </c>
      <c r="AP468" s="73">
        <f>IF(ISERROR(1/VLOOKUP($B468,Leveranser!$B$1:$S$500,MATCH("såld värme (gwh)",Leveranser!$B$1:$S$1,0),FALSE)),"",VLOOKUP($B468,Leveranser!$B$1:$S$500,MATCH("såld värme (gwh)",Leveranser!$B$1:$S$1,0),FALSE))</f>
        <v>46.5</v>
      </c>
      <c r="AQ468" s="73">
        <f>VLOOKUP($B468,Leveranser!$B$1:$Y$500,MATCH("Totalt såld fjärrvärme till andra fjärrvärmeföretag",Leveranser!$B$1:$AA$1,0),FALSE)</f>
        <v>0</v>
      </c>
      <c r="AR468" s="73">
        <f>IF(ISERROR(1/VLOOKUP($B468,Miljö!$B$1:$S$500,MATCH("Såld mängd produktionsspecifik fjärrvärme (GWh)",Miljö!$B$1:$R$1,0),FALSE)),0,VLOOKUP($B468,Miljö!$B$1:$S$500,MATCH("Såld mängd produktionsspecifik fjärrvärme (GWh)",Miljö!$B$1:$R$1,0),FALSE))</f>
        <v>0</v>
      </c>
      <c r="AS468" s="82">
        <f t="shared" si="84"/>
        <v>0.74879227053140096</v>
      </c>
      <c r="AU468" s="73" t="str">
        <f>VLOOKUP($B468,'Miljövärden urval för publ'!$B$2:$I$486,7,FALSE)</f>
        <v>Ja</v>
      </c>
      <c r="AV468" s="73" t="str">
        <f>VLOOKUP($B468,'Miljövärden urval för publ'!$B$2:$I$486,6,FALSE)</f>
        <v>Ja</v>
      </c>
      <c r="AZ468" s="73">
        <f t="shared" si="80"/>
        <v>1.7</v>
      </c>
      <c r="BA468" s="73">
        <f t="shared" si="85"/>
        <v>0</v>
      </c>
      <c r="BB468" s="73">
        <f t="shared" si="81"/>
        <v>53.5</v>
      </c>
      <c r="BC468" s="73">
        <f t="shared" si="82"/>
        <v>0</v>
      </c>
      <c r="BE468" s="73">
        <f t="shared" si="86"/>
        <v>0</v>
      </c>
      <c r="BF468" s="73">
        <f t="shared" si="87"/>
        <v>0</v>
      </c>
      <c r="BH468" s="73">
        <f t="shared" si="83"/>
        <v>53.5</v>
      </c>
    </row>
    <row r="469" spans="1:60" ht="15" x14ac:dyDescent="0.25">
      <c r="A469" t="s">
        <v>605</v>
      </c>
      <c r="B469" t="s">
        <v>606</v>
      </c>
      <c r="C469" s="73">
        <f>VLOOKUP($B469,'Tillförd energi'!$B$2:$AS$506,MATCH(C$1,'Tillförd energi'!$B$1:$AQ$1,0),FALSE)</f>
        <v>0</v>
      </c>
      <c r="D469" s="73">
        <f>VLOOKUP($B469,'Tillförd energi'!$B$2:$AS$506,MATCH(D$1,'Tillförd energi'!$B$1:$AQ$1,0),FALSE)</f>
        <v>0.13786000000000001</v>
      </c>
      <c r="E469" s="73">
        <f>VLOOKUP($B469,'Tillförd energi'!$B$2:$AS$506,MATCH(E$1,'Tillförd energi'!$B$1:$AQ$1,0),FALSE)</f>
        <v>0</v>
      </c>
      <c r="F469" s="73">
        <f>VLOOKUP($B469,'Tillförd energi'!$B$2:$AS$506,MATCH(F$1,'Tillförd energi'!$B$1:$AQ$1,0),FALSE)</f>
        <v>0</v>
      </c>
      <c r="G469" s="73">
        <f>VLOOKUP($B469,'Tillförd energi'!$B$2:$AS$506,MATCH(G$1,'Tillförd energi'!$B$1:$AQ$1,0),FALSE)</f>
        <v>0</v>
      </c>
      <c r="H469" s="73">
        <f>VLOOKUP($B469,'Tillförd energi'!$B$2:$AS$506,MATCH(H$1,'Tillförd energi'!$B$1:$AQ$1,0),FALSE)</f>
        <v>0</v>
      </c>
      <c r="I469" s="73">
        <f>VLOOKUP($B469,'Tillförd energi'!$B$2:$AS$506,MATCH(I$1,'Tillförd energi'!$B$1:$AQ$1,0),FALSE)</f>
        <v>0</v>
      </c>
      <c r="J469" s="73">
        <f>VLOOKUP($B469,'Tillförd energi'!$B$2:$AS$506,MATCH(J$1,'Tillförd energi'!$B$1:$AQ$1,0),FALSE)</f>
        <v>0</v>
      </c>
      <c r="K469" s="73">
        <f>VLOOKUP($B469,'Tillförd energi'!$B$2:$AS$506,MATCH(K$1,'Tillförd energi'!$B$1:$AQ$1,0),FALSE)</f>
        <v>0</v>
      </c>
      <c r="L469" s="73">
        <f>VLOOKUP($B469,'Tillförd energi'!$B$2:$AS$506,MATCH(L$1,'Tillförd energi'!$B$1:$AQ$1,0),FALSE)</f>
        <v>0</v>
      </c>
      <c r="M469" s="73">
        <f>VLOOKUP($B469,'Tillförd energi'!$B$2:$AS$506,MATCH(M$1,'Tillförd energi'!$B$1:$AQ$1,0),FALSE)</f>
        <v>0</v>
      </c>
      <c r="N469" s="73">
        <f>VLOOKUP($B469,'Tillförd energi'!$B$2:$AS$506,MATCH(N$1,'Tillförd energi'!$B$1:$AQ$1,0),FALSE)</f>
        <v>0</v>
      </c>
      <c r="O469" s="73">
        <f>VLOOKUP($B469,'Tillförd energi'!$B$2:$AS$506,MATCH(O$1,'Tillförd energi'!$B$1:$AQ$1,0),FALSE)</f>
        <v>6.8221499999999997</v>
      </c>
      <c r="P469" s="73">
        <f>VLOOKUP($B469,'Tillförd energi'!$B$2:$AS$506,MATCH(P$1,'Tillförd energi'!$B$1:$AQ$1,0),FALSE)</f>
        <v>0</v>
      </c>
      <c r="Q469" s="73">
        <f>VLOOKUP($B469,'Tillförd energi'!$B$2:$AS$506,MATCH(Q$1,'Tillförd energi'!$B$1:$AQ$1,0),FALSE)</f>
        <v>0</v>
      </c>
      <c r="R469" s="73">
        <f>VLOOKUP($B469,'Tillförd energi'!$B$2:$AS$506,MATCH(R$1,'Tillförd energi'!$B$1:$AQ$1,0),FALSE)</f>
        <v>0</v>
      </c>
      <c r="S469" s="73">
        <f>VLOOKUP($B469,'Tillförd energi'!$B$2:$AS$506,MATCH(S$1,'Tillförd energi'!$B$1:$AQ$1,0),FALSE)</f>
        <v>0</v>
      </c>
      <c r="T469" s="73">
        <f>VLOOKUP($B469,'Tillförd energi'!$B$2:$AS$506,MATCH(T$1,'Tillförd energi'!$B$1:$AQ$1,0),FALSE)</f>
        <v>0</v>
      </c>
      <c r="U469" s="73">
        <f>VLOOKUP($B469,'Tillförd energi'!$B$2:$AS$506,MATCH(U$1,'Tillförd energi'!$B$1:$AQ$1,0),FALSE)</f>
        <v>0</v>
      </c>
      <c r="V469" s="73">
        <f>VLOOKUP($B469,'Tillförd energi'!$B$2:$AS$506,MATCH(V$1,'Tillförd energi'!$B$1:$AQ$1,0),FALSE)</f>
        <v>3.5533000000000001</v>
      </c>
      <c r="W469" s="73">
        <f>VLOOKUP($B469,'Tillförd energi'!$B$2:$AS$506,MATCH(W$1,'Tillförd energi'!$B$1:$AQ$1,0),FALSE)</f>
        <v>0</v>
      </c>
      <c r="X469" s="73">
        <f>VLOOKUP($B469,'Tillförd energi'!$B$2:$AS$506,MATCH(X$1,'Tillförd energi'!$B$1:$AQ$1,0),FALSE)</f>
        <v>0</v>
      </c>
      <c r="Y469" s="73">
        <f>VLOOKUP($B469,'Tillförd energi'!$B$2:$AS$506,MATCH(Y$1,'Tillförd energi'!$B$1:$AQ$1,0),FALSE)</f>
        <v>0</v>
      </c>
      <c r="Z469" s="73">
        <f>VLOOKUP($B469,'Tillförd energi'!$B$2:$AS$506,MATCH(Z$1,'Tillförd energi'!$B$1:$AQ$1,0),FALSE)</f>
        <v>0</v>
      </c>
      <c r="AA469" s="73">
        <f>VLOOKUP($B469,'Tillförd energi'!$B$2:$AS$506,MATCH(AA$1,'Tillförd energi'!$B$1:$AQ$1,0),FALSE)</f>
        <v>0</v>
      </c>
      <c r="AB469" s="73">
        <f>VLOOKUP($B469,'Tillförd energi'!$B$2:$AS$506,MATCH(AB$1,'Tillförd energi'!$B$1:$AQ$1,0),FALSE)</f>
        <v>0</v>
      </c>
      <c r="AC469" s="73">
        <f>VLOOKUP($B469,'Tillförd energi'!$B$2:$AS$506,MATCH(AC$1,'Tillförd energi'!$B$1:$AQ$1,0),FALSE)</f>
        <v>0</v>
      </c>
      <c r="AD469" s="73">
        <f>VLOOKUP($B469,'Tillförd energi'!$B$2:$AS$506,MATCH(AD$1,'Tillförd energi'!$B$1:$AQ$1,0),FALSE)</f>
        <v>0</v>
      </c>
      <c r="AF469" s="73">
        <f>VLOOKUP($B469,'Tillförd energi'!$B$2:$AS$506,MATCH(AF$1,'Tillförd energi'!$B$1:$AQ$1,0),FALSE)</f>
        <v>0.27026</v>
      </c>
      <c r="AH469" s="73">
        <f>IFERROR(VLOOKUP(B469,Miljö!$B$1:$S$476,9,FALSE)/1,0)</f>
        <v>0</v>
      </c>
      <c r="AJ469" s="81">
        <f>IFERROR(VLOOKUP($B469,Miljö!$B$1:$S$500,MATCH("hjälpel exklusive kraftvärme (GWh)",Miljö!$B$1:$V$1,0),FALSE)/1,"")</f>
        <v>0.27026</v>
      </c>
      <c r="AK469" s="81">
        <f t="shared" si="77"/>
        <v>0.27026</v>
      </c>
      <c r="AL469" s="81">
        <f>VLOOKUP($B469,'Slutlig allokering'!$B$2:$AL$462,MATCH("Hjälpel kraftvärme",'Slutlig allokering'!$B$2:$AL$2,0),FALSE)</f>
        <v>0</v>
      </c>
      <c r="AN469" s="73">
        <f t="shared" si="78"/>
        <v>10.783570000000001</v>
      </c>
      <c r="AO469" s="73">
        <f t="shared" si="79"/>
        <v>10.783570000000001</v>
      </c>
      <c r="AP469" s="73">
        <f>IF(ISERROR(1/VLOOKUP($B469,Leveranser!$B$1:$S$500,MATCH("såld värme (gwh)",Leveranser!$B$1:$S$1,0),FALSE)),"",VLOOKUP($B469,Leveranser!$B$1:$S$500,MATCH("såld värme (gwh)",Leveranser!$B$1:$S$1,0),FALSE))</f>
        <v>7.4340000000000002</v>
      </c>
      <c r="AQ469" s="73">
        <f>VLOOKUP($B469,Leveranser!$B$1:$Y$500,MATCH("Totalt såld fjärrvärme till andra fjärrvärmeföretag",Leveranser!$B$1:$AA$1,0),FALSE)</f>
        <v>0</v>
      </c>
      <c r="AR469" s="73">
        <f>IF(ISERROR(1/VLOOKUP($B469,Miljö!$B$1:$S$500,MATCH("Såld mängd produktionsspecifik fjärrvärme (GWh)",Miljö!$B$1:$R$1,0),FALSE)),0,VLOOKUP($B469,Miljö!$B$1:$S$500,MATCH("Såld mängd produktionsspecifik fjärrvärme (GWh)",Miljö!$B$1:$R$1,0),FALSE))</f>
        <v>0</v>
      </c>
      <c r="AS469" s="82">
        <f t="shared" si="84"/>
        <v>0.68938208775016063</v>
      </c>
      <c r="AU469" s="73" t="str">
        <f>VLOOKUP($B469,'Miljövärden urval för publ'!$B$2:$I$486,7,FALSE)</f>
        <v>Ja</v>
      </c>
      <c r="AV469" s="73" t="str">
        <f>VLOOKUP($B469,'Miljövärden urval för publ'!$B$2:$I$486,6,FALSE)</f>
        <v>Ja</v>
      </c>
      <c r="AZ469" s="73">
        <f t="shared" si="80"/>
        <v>0.27026</v>
      </c>
      <c r="BA469" s="73">
        <f t="shared" si="85"/>
        <v>0</v>
      </c>
      <c r="BB469" s="73">
        <f t="shared" si="81"/>
        <v>6.8221499999999997</v>
      </c>
      <c r="BC469" s="73">
        <f t="shared" si="82"/>
        <v>0</v>
      </c>
      <c r="BE469" s="73">
        <f t="shared" si="86"/>
        <v>0</v>
      </c>
      <c r="BF469" s="73">
        <f t="shared" si="87"/>
        <v>0</v>
      </c>
      <c r="BH469" s="73">
        <f t="shared" si="83"/>
        <v>10.375450000000001</v>
      </c>
    </row>
    <row r="470" spans="1:60" ht="15" x14ac:dyDescent="0.25">
      <c r="A470" t="s">
        <v>605</v>
      </c>
      <c r="B470" t="s">
        <v>607</v>
      </c>
      <c r="C470" s="73">
        <f>VLOOKUP($B470,'Tillförd energi'!$B$2:$AS$506,MATCH(C$1,'Tillförd energi'!$B$1:$AQ$1,0),FALSE)</f>
        <v>0</v>
      </c>
      <c r="D470" s="73">
        <f>VLOOKUP($B470,'Tillförd energi'!$B$2:$AS$506,MATCH(D$1,'Tillförd energi'!$B$1:$AQ$1,0),FALSE)</f>
        <v>0.10138999999999999</v>
      </c>
      <c r="E470" s="73">
        <f>VLOOKUP($B470,'Tillförd energi'!$B$2:$AS$506,MATCH(E$1,'Tillförd energi'!$B$1:$AQ$1,0),FALSE)</f>
        <v>0</v>
      </c>
      <c r="F470" s="73">
        <f>VLOOKUP($B470,'Tillförd energi'!$B$2:$AS$506,MATCH(F$1,'Tillförd energi'!$B$1:$AQ$1,0),FALSE)</f>
        <v>0</v>
      </c>
      <c r="G470" s="73">
        <f>VLOOKUP($B470,'Tillförd energi'!$B$2:$AS$506,MATCH(G$1,'Tillförd energi'!$B$1:$AQ$1,0),FALSE)</f>
        <v>0</v>
      </c>
      <c r="H470" s="73">
        <f>VLOOKUP($B470,'Tillförd energi'!$B$2:$AS$506,MATCH(H$1,'Tillförd energi'!$B$1:$AQ$1,0),FALSE)</f>
        <v>0</v>
      </c>
      <c r="I470" s="73">
        <f>VLOOKUP($B470,'Tillförd energi'!$B$2:$AS$506,MATCH(I$1,'Tillförd energi'!$B$1:$AQ$1,0),FALSE)</f>
        <v>0</v>
      </c>
      <c r="J470" s="73">
        <f>VLOOKUP($B470,'Tillförd energi'!$B$2:$AS$506,MATCH(J$1,'Tillförd energi'!$B$1:$AQ$1,0),FALSE)</f>
        <v>0</v>
      </c>
      <c r="K470" s="73">
        <f>VLOOKUP($B470,'Tillförd energi'!$B$2:$AS$506,MATCH(K$1,'Tillförd energi'!$B$1:$AQ$1,0),FALSE)</f>
        <v>0</v>
      </c>
      <c r="L470" s="73">
        <f>VLOOKUP($B470,'Tillförd energi'!$B$2:$AS$506,MATCH(L$1,'Tillförd energi'!$B$1:$AQ$1,0),FALSE)</f>
        <v>0</v>
      </c>
      <c r="M470" s="73">
        <f>VLOOKUP($B470,'Tillförd energi'!$B$2:$AS$506,MATCH(M$1,'Tillförd energi'!$B$1:$AQ$1,0),FALSE)</f>
        <v>0</v>
      </c>
      <c r="N470" s="73">
        <f>VLOOKUP($B470,'Tillförd energi'!$B$2:$AS$506,MATCH(N$1,'Tillförd energi'!$B$1:$AQ$1,0),FALSE)</f>
        <v>0</v>
      </c>
      <c r="O470" s="73">
        <f>VLOOKUP($B470,'Tillförd energi'!$B$2:$AS$506,MATCH(O$1,'Tillförd energi'!$B$1:$AQ$1,0),FALSE)</f>
        <v>4.1795</v>
      </c>
      <c r="P470" s="73">
        <f>VLOOKUP($B470,'Tillförd energi'!$B$2:$AS$506,MATCH(P$1,'Tillförd energi'!$B$1:$AQ$1,0),FALSE)</f>
        <v>0</v>
      </c>
      <c r="Q470" s="73">
        <f>VLOOKUP($B470,'Tillförd energi'!$B$2:$AS$506,MATCH(Q$1,'Tillförd energi'!$B$1:$AQ$1,0),FALSE)</f>
        <v>0</v>
      </c>
      <c r="R470" s="73">
        <f>VLOOKUP($B470,'Tillförd energi'!$B$2:$AS$506,MATCH(R$1,'Tillförd energi'!$B$1:$AQ$1,0),FALSE)</f>
        <v>0</v>
      </c>
      <c r="S470" s="73">
        <f>VLOOKUP($B470,'Tillförd energi'!$B$2:$AS$506,MATCH(S$1,'Tillförd energi'!$B$1:$AQ$1,0),FALSE)</f>
        <v>0</v>
      </c>
      <c r="T470" s="73">
        <f>VLOOKUP($B470,'Tillförd energi'!$B$2:$AS$506,MATCH(T$1,'Tillförd energi'!$B$1:$AQ$1,0),FALSE)</f>
        <v>0</v>
      </c>
      <c r="U470" s="73">
        <f>VLOOKUP($B470,'Tillförd energi'!$B$2:$AS$506,MATCH(U$1,'Tillförd energi'!$B$1:$AQ$1,0),FALSE)</f>
        <v>0</v>
      </c>
      <c r="V470" s="73">
        <f>VLOOKUP($B470,'Tillförd energi'!$B$2:$AS$506,MATCH(V$1,'Tillförd energi'!$B$1:$AQ$1,0),FALSE)</f>
        <v>1.05206</v>
      </c>
      <c r="W470" s="73">
        <f>VLOOKUP($B470,'Tillförd energi'!$B$2:$AS$506,MATCH(W$1,'Tillförd energi'!$B$1:$AQ$1,0),FALSE)</f>
        <v>0</v>
      </c>
      <c r="X470" s="73">
        <f>VLOOKUP($B470,'Tillförd energi'!$B$2:$AS$506,MATCH(X$1,'Tillförd energi'!$B$1:$AQ$1,0),FALSE)</f>
        <v>0</v>
      </c>
      <c r="Y470" s="73">
        <f>VLOOKUP($B470,'Tillförd energi'!$B$2:$AS$506,MATCH(Y$1,'Tillförd energi'!$B$1:$AQ$1,0),FALSE)</f>
        <v>0.91974</v>
      </c>
      <c r="Z470" s="73">
        <f>VLOOKUP($B470,'Tillförd energi'!$B$2:$AS$506,MATCH(Z$1,'Tillförd energi'!$B$1:$AQ$1,0),FALSE)</f>
        <v>0.26443</v>
      </c>
      <c r="AA470" s="73">
        <f>VLOOKUP($B470,'Tillförd energi'!$B$2:$AS$506,MATCH(AA$1,'Tillförd energi'!$B$1:$AQ$1,0),FALSE)</f>
        <v>0.47647</v>
      </c>
      <c r="AB470" s="73">
        <f>VLOOKUP($B470,'Tillförd energi'!$B$2:$AS$506,MATCH(AB$1,'Tillförd energi'!$B$1:$AQ$1,0),FALSE)</f>
        <v>0</v>
      </c>
      <c r="AC470" s="73">
        <f>VLOOKUP($B470,'Tillförd energi'!$B$2:$AS$506,MATCH(AC$1,'Tillförd energi'!$B$1:$AQ$1,0),FALSE)</f>
        <v>0</v>
      </c>
      <c r="AD470" s="73">
        <f>VLOOKUP($B470,'Tillförd energi'!$B$2:$AS$506,MATCH(AD$1,'Tillförd energi'!$B$1:$AQ$1,0),FALSE)</f>
        <v>0</v>
      </c>
      <c r="AF470" s="73">
        <f>VLOOKUP($B470,'Tillförd energi'!$B$2:$AS$506,MATCH(AF$1,'Tillförd energi'!$B$1:$AQ$1,0),FALSE)</f>
        <v>0.1653</v>
      </c>
      <c r="AH470" s="73">
        <f>IFERROR(VLOOKUP(B470,Miljö!$B$1:$S$476,9,FALSE)/1,0)</f>
        <v>0</v>
      </c>
      <c r="AJ470" s="81" t="str">
        <f>IFERROR(VLOOKUP($B470,Miljö!$B$1:$S$500,MATCH("hjälpel exklusive kraftvärme (GWh)",Miljö!$B$1:$V$1,0),FALSE)/1,"")</f>
        <v/>
      </c>
      <c r="AK470" s="81">
        <f t="shared" si="77"/>
        <v>0.16529999999999997</v>
      </c>
      <c r="AL470" s="81">
        <f>VLOOKUP($B470,'Slutlig allokering'!$B$2:$AL$462,MATCH("Hjälpel kraftvärme",'Slutlig allokering'!$B$2:$AL$2,0),FALSE)</f>
        <v>0</v>
      </c>
      <c r="AN470" s="73">
        <f t="shared" si="78"/>
        <v>7.1588900000000004</v>
      </c>
      <c r="AO470" s="73">
        <f t="shared" si="79"/>
        <v>7.1588900000000004</v>
      </c>
      <c r="AP470" s="73">
        <f>IF(ISERROR(1/VLOOKUP($B470,Leveranser!$B$1:$S$500,MATCH("såld värme (gwh)",Leveranser!$B$1:$S$1,0),FALSE)),"",VLOOKUP($B470,Leveranser!$B$1:$S$500,MATCH("såld värme (gwh)",Leveranser!$B$1:$S$1,0),FALSE))</f>
        <v>5.51</v>
      </c>
      <c r="AQ470" s="73">
        <f>VLOOKUP($B470,Leveranser!$B$1:$Y$500,MATCH("Totalt såld fjärrvärme till andra fjärrvärmeföretag",Leveranser!$B$1:$AA$1,0),FALSE)</f>
        <v>0</v>
      </c>
      <c r="AR470" s="73">
        <f>IF(ISERROR(1/VLOOKUP($B470,Miljö!$B$1:$S$500,MATCH("Såld mängd produktionsspecifik fjärrvärme (GWh)",Miljö!$B$1:$R$1,0),FALSE)),0,VLOOKUP($B470,Miljö!$B$1:$S$500,MATCH("Såld mängd produktionsspecifik fjärrvärme (GWh)",Miljö!$B$1:$R$1,0),FALSE))</f>
        <v>0</v>
      </c>
      <c r="AS470" s="82">
        <f t="shared" si="84"/>
        <v>0.76967239334589577</v>
      </c>
      <c r="AU470" s="73" t="str">
        <f>VLOOKUP($B470,'Miljövärden urval för publ'!$B$2:$I$486,7,FALSE)</f>
        <v>Ja</v>
      </c>
      <c r="AV470" s="73" t="str">
        <f>VLOOKUP($B470,'Miljövärden urval för publ'!$B$2:$I$486,6,FALSE)</f>
        <v>Ja</v>
      </c>
      <c r="AZ470" s="73">
        <f t="shared" si="80"/>
        <v>1.3494699999999999</v>
      </c>
      <c r="BA470" s="73">
        <f t="shared" si="85"/>
        <v>0</v>
      </c>
      <c r="BB470" s="73">
        <f t="shared" si="81"/>
        <v>4.1795</v>
      </c>
      <c r="BC470" s="73">
        <f t="shared" si="82"/>
        <v>0</v>
      </c>
      <c r="BE470" s="73">
        <f t="shared" si="86"/>
        <v>0.47647</v>
      </c>
      <c r="BF470" s="73">
        <f t="shared" si="87"/>
        <v>0</v>
      </c>
      <c r="BH470" s="73">
        <f t="shared" si="83"/>
        <v>5.23156</v>
      </c>
    </row>
    <row r="471" spans="1:60" ht="15" x14ac:dyDescent="0.25">
      <c r="A471" t="s">
        <v>605</v>
      </c>
      <c r="B471" t="s">
        <v>608</v>
      </c>
      <c r="C471" s="73">
        <f>VLOOKUP($B471,'Tillförd energi'!$B$2:$AS$506,MATCH(C$1,'Tillförd energi'!$B$1:$AQ$1,0),FALSE)</f>
        <v>0</v>
      </c>
      <c r="D471" s="73">
        <f>VLOOKUP($B471,'Tillförd energi'!$B$2:$AS$506,MATCH(D$1,'Tillförd energi'!$B$1:$AQ$1,0),FALSE)</f>
        <v>0.18518999999999999</v>
      </c>
      <c r="E471" s="73">
        <f>VLOOKUP($B471,'Tillförd energi'!$B$2:$AS$506,MATCH(E$1,'Tillförd energi'!$B$1:$AQ$1,0),FALSE)</f>
        <v>0</v>
      </c>
      <c r="F471" s="73">
        <f>VLOOKUP($B471,'Tillförd energi'!$B$2:$AS$506,MATCH(F$1,'Tillförd energi'!$B$1:$AQ$1,0),FALSE)</f>
        <v>0</v>
      </c>
      <c r="G471" s="73">
        <f>VLOOKUP($B471,'Tillförd energi'!$B$2:$AS$506,MATCH(G$1,'Tillförd energi'!$B$1:$AQ$1,0),FALSE)</f>
        <v>0</v>
      </c>
      <c r="H471" s="73">
        <f>VLOOKUP($B471,'Tillförd energi'!$B$2:$AS$506,MATCH(H$1,'Tillförd energi'!$B$1:$AQ$1,0),FALSE)</f>
        <v>0</v>
      </c>
      <c r="I471" s="73">
        <f>VLOOKUP($B471,'Tillförd energi'!$B$2:$AS$506,MATCH(I$1,'Tillförd energi'!$B$1:$AQ$1,0),FALSE)</f>
        <v>0</v>
      </c>
      <c r="J471" s="73">
        <f>VLOOKUP($B471,'Tillförd energi'!$B$2:$AS$506,MATCH(J$1,'Tillförd energi'!$B$1:$AQ$1,0),FALSE)</f>
        <v>0</v>
      </c>
      <c r="K471" s="73">
        <f>VLOOKUP($B471,'Tillförd energi'!$B$2:$AS$506,MATCH(K$1,'Tillförd energi'!$B$1:$AQ$1,0),FALSE)</f>
        <v>0</v>
      </c>
      <c r="L471" s="73">
        <f>VLOOKUP($B471,'Tillförd energi'!$B$2:$AS$506,MATCH(L$1,'Tillförd energi'!$B$1:$AQ$1,0),FALSE)</f>
        <v>0</v>
      </c>
      <c r="M471" s="73">
        <f>VLOOKUP($B471,'Tillförd energi'!$B$2:$AS$506,MATCH(M$1,'Tillförd energi'!$B$1:$AQ$1,0),FALSE)</f>
        <v>0</v>
      </c>
      <c r="N471" s="73">
        <f>VLOOKUP($B471,'Tillförd energi'!$B$2:$AS$506,MATCH(N$1,'Tillförd energi'!$B$1:$AQ$1,0),FALSE)</f>
        <v>0</v>
      </c>
      <c r="O471" s="73">
        <f>VLOOKUP($B471,'Tillförd energi'!$B$2:$AS$506,MATCH(O$1,'Tillförd energi'!$B$1:$AQ$1,0),FALSE)</f>
        <v>0</v>
      </c>
      <c r="P471" s="73">
        <f>VLOOKUP($B471,'Tillförd energi'!$B$2:$AS$506,MATCH(P$1,'Tillförd energi'!$B$1:$AQ$1,0),FALSE)</f>
        <v>0</v>
      </c>
      <c r="Q471" s="73">
        <f>VLOOKUP($B471,'Tillförd energi'!$B$2:$AS$506,MATCH(Q$1,'Tillförd energi'!$B$1:$AQ$1,0),FALSE)</f>
        <v>1.35378</v>
      </c>
      <c r="R471" s="73">
        <f>VLOOKUP($B471,'Tillförd energi'!$B$2:$AS$506,MATCH(R$1,'Tillförd energi'!$B$1:$AQ$1,0),FALSE)</f>
        <v>0</v>
      </c>
      <c r="S471" s="73">
        <f>VLOOKUP($B471,'Tillförd energi'!$B$2:$AS$506,MATCH(S$1,'Tillförd energi'!$B$1:$AQ$1,0),FALSE)</f>
        <v>0</v>
      </c>
      <c r="T471" s="73">
        <f>VLOOKUP($B471,'Tillförd energi'!$B$2:$AS$506,MATCH(T$1,'Tillförd energi'!$B$1:$AQ$1,0),FALSE)</f>
        <v>0</v>
      </c>
      <c r="U471" s="73">
        <f>VLOOKUP($B471,'Tillförd energi'!$B$2:$AS$506,MATCH(U$1,'Tillförd energi'!$B$1:$AQ$1,0),FALSE)</f>
        <v>0</v>
      </c>
      <c r="V471" s="73">
        <f>VLOOKUP($B471,'Tillförd energi'!$B$2:$AS$506,MATCH(V$1,'Tillförd energi'!$B$1:$AQ$1,0),FALSE)</f>
        <v>0</v>
      </c>
      <c r="W471" s="73">
        <f>VLOOKUP($B471,'Tillförd energi'!$B$2:$AS$506,MATCH(W$1,'Tillförd energi'!$B$1:$AQ$1,0),FALSE)</f>
        <v>0</v>
      </c>
      <c r="X471" s="73">
        <f>VLOOKUP($B471,'Tillförd energi'!$B$2:$AS$506,MATCH(X$1,'Tillförd energi'!$B$1:$AQ$1,0),FALSE)</f>
        <v>0</v>
      </c>
      <c r="Y471" s="73">
        <f>VLOOKUP($B471,'Tillförd energi'!$B$2:$AS$506,MATCH(Y$1,'Tillförd energi'!$B$1:$AQ$1,0),FALSE)</f>
        <v>0</v>
      </c>
      <c r="Z471" s="73">
        <f>VLOOKUP($B471,'Tillförd energi'!$B$2:$AS$506,MATCH(Z$1,'Tillförd energi'!$B$1:$AQ$1,0),FALSE)</f>
        <v>0</v>
      </c>
      <c r="AA471" s="73">
        <f>VLOOKUP($B471,'Tillförd energi'!$B$2:$AS$506,MATCH(AA$1,'Tillförd energi'!$B$1:$AQ$1,0),FALSE)</f>
        <v>0</v>
      </c>
      <c r="AB471" s="73">
        <f>VLOOKUP($B471,'Tillförd energi'!$B$2:$AS$506,MATCH(AB$1,'Tillförd energi'!$B$1:$AQ$1,0),FALSE)</f>
        <v>0</v>
      </c>
      <c r="AC471" s="73">
        <f>VLOOKUP($B471,'Tillförd energi'!$B$2:$AS$506,MATCH(AC$1,'Tillförd energi'!$B$1:$AQ$1,0),FALSE)</f>
        <v>0</v>
      </c>
      <c r="AD471" s="73">
        <f>VLOOKUP($B471,'Tillförd energi'!$B$2:$AS$506,MATCH(AD$1,'Tillförd energi'!$B$1:$AQ$1,0),FALSE)</f>
        <v>0</v>
      </c>
      <c r="AF471" s="73">
        <f>VLOOKUP($B471,'Tillförd energi'!$B$2:$AS$506,MATCH(AF$1,'Tillförd energi'!$B$1:$AQ$1,0),FALSE)</f>
        <v>3.7470000000000003E-2</v>
      </c>
      <c r="AH471" s="73">
        <f>IFERROR(VLOOKUP(B471,Miljö!$B$1:$S$476,9,FALSE)/1,0)</f>
        <v>0</v>
      </c>
      <c r="AJ471" s="81" t="str">
        <f>IFERROR(VLOOKUP($B471,Miljö!$B$1:$S$500,MATCH("hjälpel exklusive kraftvärme (GWh)",Miljö!$B$1:$V$1,0),FALSE)/1,"")</f>
        <v/>
      </c>
      <c r="AK471" s="81">
        <f t="shared" si="77"/>
        <v>3.7470000000000003E-2</v>
      </c>
      <c r="AL471" s="81">
        <f>VLOOKUP($B471,'Slutlig allokering'!$B$2:$AL$462,MATCH("Hjälpel kraftvärme",'Slutlig allokering'!$B$2:$AL$2,0),FALSE)</f>
        <v>0</v>
      </c>
      <c r="AN471" s="73">
        <f t="shared" si="78"/>
        <v>1.5764399999999998</v>
      </c>
      <c r="AO471" s="73">
        <f t="shared" si="79"/>
        <v>1.5764399999999998</v>
      </c>
      <c r="AP471" s="73">
        <f>IF(ISERROR(1/VLOOKUP($B471,Leveranser!$B$1:$S$500,MATCH("såld värme (gwh)",Leveranser!$B$1:$S$1,0),FALSE)),"",VLOOKUP($B471,Leveranser!$B$1:$S$500,MATCH("såld värme (gwh)",Leveranser!$B$1:$S$1,0),FALSE))</f>
        <v>1.2490000000000001</v>
      </c>
      <c r="AQ471" s="73">
        <f>VLOOKUP($B471,Leveranser!$B$1:$Y$500,MATCH("Totalt såld fjärrvärme till andra fjärrvärmeföretag",Leveranser!$B$1:$AA$1,0),FALSE)</f>
        <v>0</v>
      </c>
      <c r="AR471" s="73">
        <f>IF(ISERROR(1/VLOOKUP($B471,Miljö!$B$1:$S$500,MATCH("Såld mängd produktionsspecifik fjärrvärme (GWh)",Miljö!$B$1:$R$1,0),FALSE)),0,VLOOKUP($B471,Miljö!$B$1:$S$500,MATCH("Såld mängd produktionsspecifik fjärrvärme (GWh)",Miljö!$B$1:$R$1,0),FALSE))</f>
        <v>0</v>
      </c>
      <c r="AS471" s="82">
        <f t="shared" si="84"/>
        <v>0.79229149222298356</v>
      </c>
      <c r="AU471" s="73" t="str">
        <f>VLOOKUP($B471,'Miljövärden urval för publ'!$B$2:$I$486,7,FALSE)</f>
        <v>Ja</v>
      </c>
      <c r="AV471" s="73" t="str">
        <f>VLOOKUP($B471,'Miljövärden urval för publ'!$B$2:$I$486,6,FALSE)</f>
        <v>Ja</v>
      </c>
      <c r="AZ471" s="73">
        <f t="shared" si="80"/>
        <v>3.7470000000000003E-2</v>
      </c>
      <c r="BA471" s="73">
        <f t="shared" si="85"/>
        <v>0</v>
      </c>
      <c r="BB471" s="73">
        <f t="shared" si="81"/>
        <v>0</v>
      </c>
      <c r="BC471" s="73">
        <f t="shared" si="82"/>
        <v>1.35378</v>
      </c>
      <c r="BE471" s="73">
        <f t="shared" si="86"/>
        <v>0</v>
      </c>
      <c r="BF471" s="73">
        <f t="shared" si="87"/>
        <v>0</v>
      </c>
      <c r="BH471" s="73">
        <f t="shared" si="83"/>
        <v>1.35378</v>
      </c>
    </row>
    <row r="472" spans="1:60" ht="15" x14ac:dyDescent="0.25">
      <c r="A472" t="s">
        <v>605</v>
      </c>
      <c r="B472" t="s">
        <v>609</v>
      </c>
      <c r="C472" s="73">
        <f>VLOOKUP($B472,'Tillförd energi'!$B$2:$AS$506,MATCH(C$1,'Tillförd energi'!$B$1:$AQ$1,0),FALSE)</f>
        <v>0</v>
      </c>
      <c r="D472" s="73">
        <f>VLOOKUP($B472,'Tillförd energi'!$B$2:$AS$506,MATCH(D$1,'Tillförd energi'!$B$1:$AQ$1,0),FALSE)</f>
        <v>0.33899000000000001</v>
      </c>
      <c r="E472" s="73">
        <f>VLOOKUP($B472,'Tillförd energi'!$B$2:$AS$506,MATCH(E$1,'Tillförd energi'!$B$1:$AQ$1,0),FALSE)</f>
        <v>0</v>
      </c>
      <c r="F472" s="73">
        <f>VLOOKUP($B472,'Tillförd energi'!$B$2:$AS$506,MATCH(F$1,'Tillförd energi'!$B$1:$AQ$1,0),FALSE)</f>
        <v>5.6117599999999997E-2</v>
      </c>
      <c r="G472" s="73">
        <f>VLOOKUP($B472,'Tillförd energi'!$B$2:$AS$506,MATCH(G$1,'Tillförd energi'!$B$1:$AQ$1,0),FALSE)</f>
        <v>0</v>
      </c>
      <c r="H472" s="73">
        <f>VLOOKUP($B472,'Tillförd energi'!$B$2:$AS$506,MATCH(H$1,'Tillförd energi'!$B$1:$AQ$1,0),FALSE)</f>
        <v>0</v>
      </c>
      <c r="I472" s="73">
        <f>VLOOKUP($B472,'Tillförd energi'!$B$2:$AS$506,MATCH(I$1,'Tillförd energi'!$B$1:$AQ$1,0),FALSE)</f>
        <v>0</v>
      </c>
      <c r="J472" s="73">
        <f>VLOOKUP($B472,'Tillförd energi'!$B$2:$AS$506,MATCH(J$1,'Tillförd energi'!$B$1:$AQ$1,0),FALSE)</f>
        <v>0</v>
      </c>
      <c r="K472" s="73">
        <f>VLOOKUP($B472,'Tillförd energi'!$B$2:$AS$506,MATCH(K$1,'Tillförd energi'!$B$1:$AQ$1,0),FALSE)</f>
        <v>0</v>
      </c>
      <c r="L472" s="73">
        <f>VLOOKUP($B472,'Tillförd energi'!$B$2:$AS$506,MATCH(L$1,'Tillförd energi'!$B$1:$AQ$1,0),FALSE)</f>
        <v>0</v>
      </c>
      <c r="M472" s="73">
        <f>VLOOKUP($B472,'Tillförd energi'!$B$2:$AS$506,MATCH(M$1,'Tillförd energi'!$B$1:$AQ$1,0),FALSE)</f>
        <v>0</v>
      </c>
      <c r="N472" s="73">
        <f>VLOOKUP($B472,'Tillförd energi'!$B$2:$AS$506,MATCH(N$1,'Tillförd energi'!$B$1:$AQ$1,0),FALSE)</f>
        <v>0</v>
      </c>
      <c r="O472" s="73">
        <f>VLOOKUP($B472,'Tillförd energi'!$B$2:$AS$506,MATCH(O$1,'Tillförd energi'!$B$1:$AQ$1,0),FALSE)</f>
        <v>0</v>
      </c>
      <c r="P472" s="73">
        <f>VLOOKUP($B472,'Tillförd energi'!$B$2:$AS$506,MATCH(P$1,'Tillförd energi'!$B$1:$AQ$1,0),FALSE)</f>
        <v>3.3247100000000001</v>
      </c>
      <c r="Q472" s="73">
        <f>VLOOKUP($B472,'Tillförd energi'!$B$2:$AS$506,MATCH(Q$1,'Tillförd energi'!$B$1:$AQ$1,0),FALSE)</f>
        <v>0</v>
      </c>
      <c r="R472" s="73">
        <f>VLOOKUP($B472,'Tillförd energi'!$B$2:$AS$506,MATCH(R$1,'Tillförd energi'!$B$1:$AQ$1,0),FALSE)</f>
        <v>0</v>
      </c>
      <c r="S472" s="73">
        <f>VLOOKUP($B472,'Tillförd energi'!$B$2:$AS$506,MATCH(S$1,'Tillförd energi'!$B$1:$AQ$1,0),FALSE)</f>
        <v>0</v>
      </c>
      <c r="T472" s="73">
        <f>VLOOKUP($B472,'Tillförd energi'!$B$2:$AS$506,MATCH(T$1,'Tillförd energi'!$B$1:$AQ$1,0),FALSE)</f>
        <v>0</v>
      </c>
      <c r="U472" s="73">
        <f>VLOOKUP($B472,'Tillförd energi'!$B$2:$AS$506,MATCH(U$1,'Tillförd energi'!$B$1:$AQ$1,0),FALSE)</f>
        <v>0</v>
      </c>
      <c r="V472" s="73">
        <f>VLOOKUP($B472,'Tillförd energi'!$B$2:$AS$506,MATCH(V$1,'Tillförd energi'!$B$1:$AQ$1,0),FALSE)</f>
        <v>0</v>
      </c>
      <c r="W472" s="73">
        <f>VLOOKUP($B472,'Tillförd energi'!$B$2:$AS$506,MATCH(W$1,'Tillförd energi'!$B$1:$AQ$1,0),FALSE)</f>
        <v>0</v>
      </c>
      <c r="X472" s="73">
        <f>VLOOKUP($B472,'Tillförd energi'!$B$2:$AS$506,MATCH(X$1,'Tillförd energi'!$B$1:$AQ$1,0),FALSE)</f>
        <v>0</v>
      </c>
      <c r="Y472" s="73">
        <f>VLOOKUP($B472,'Tillförd energi'!$B$2:$AS$506,MATCH(Y$1,'Tillförd energi'!$B$1:$AQ$1,0),FALSE)</f>
        <v>0</v>
      </c>
      <c r="Z472" s="73">
        <f>VLOOKUP($B472,'Tillförd energi'!$B$2:$AS$506,MATCH(Z$1,'Tillförd energi'!$B$1:$AQ$1,0),FALSE)</f>
        <v>0</v>
      </c>
      <c r="AA472" s="73">
        <f>VLOOKUP($B472,'Tillförd energi'!$B$2:$AS$506,MATCH(AA$1,'Tillförd energi'!$B$1:$AQ$1,0),FALSE)</f>
        <v>0</v>
      </c>
      <c r="AB472" s="73">
        <f>VLOOKUP($B472,'Tillförd energi'!$B$2:$AS$506,MATCH(AB$1,'Tillförd energi'!$B$1:$AQ$1,0),FALSE)</f>
        <v>0</v>
      </c>
      <c r="AC472" s="73">
        <f>VLOOKUP($B472,'Tillförd energi'!$B$2:$AS$506,MATCH(AC$1,'Tillförd energi'!$B$1:$AQ$1,0),FALSE)</f>
        <v>4.4960199999999997</v>
      </c>
      <c r="AD472" s="73">
        <f>VLOOKUP($B472,'Tillförd energi'!$B$2:$AS$506,MATCH(AD$1,'Tillförd energi'!$B$1:$AQ$1,0),FALSE)</f>
        <v>0</v>
      </c>
      <c r="AF472" s="73">
        <f>VLOOKUP($B472,'Tillförd energi'!$B$2:$AS$506,MATCH(AF$1,'Tillförd energi'!$B$1:$AQ$1,0),FALSE)</f>
        <v>0.20291999999999999</v>
      </c>
      <c r="AH472" s="73">
        <f>IFERROR(VLOOKUP(B472,Miljö!$B$1:$S$476,9,FALSE)/1,0)</f>
        <v>0</v>
      </c>
      <c r="AJ472" s="81" t="str">
        <f>IFERROR(VLOOKUP($B472,Miljö!$B$1:$S$500,MATCH("hjälpel exklusive kraftvärme (GWh)",Miljö!$B$1:$V$1,0),FALSE)/1,"")</f>
        <v/>
      </c>
      <c r="AK472" s="81">
        <f t="shared" si="77"/>
        <v>0.20291999999999999</v>
      </c>
      <c r="AL472" s="81">
        <f>VLOOKUP($B472,'Slutlig allokering'!$B$2:$AL$462,MATCH("Hjälpel kraftvärme",'Slutlig allokering'!$B$2:$AL$2,0),FALSE)</f>
        <v>0</v>
      </c>
      <c r="AN472" s="73">
        <f t="shared" si="78"/>
        <v>8.4187576000000011</v>
      </c>
      <c r="AO472" s="73">
        <f t="shared" si="79"/>
        <v>8.4187576000000011</v>
      </c>
      <c r="AP472" s="73">
        <f>IF(ISERROR(1/VLOOKUP($B472,Leveranser!$B$1:$S$500,MATCH("såld värme (gwh)",Leveranser!$B$1:$S$1,0),FALSE)),"",VLOOKUP($B472,Leveranser!$B$1:$S$500,MATCH("såld värme (gwh)",Leveranser!$B$1:$S$1,0),FALSE))</f>
        <v>6.7640000000000002</v>
      </c>
      <c r="AQ472" s="73">
        <f>VLOOKUP($B472,Leveranser!$B$1:$Y$500,MATCH("Totalt såld fjärrvärme till andra fjärrvärmeföretag",Leveranser!$B$1:$AA$1,0),FALSE)</f>
        <v>0</v>
      </c>
      <c r="AR472" s="73">
        <f>IF(ISERROR(1/VLOOKUP($B472,Miljö!$B$1:$S$500,MATCH("Såld mängd produktionsspecifik fjärrvärme (GWh)",Miljö!$B$1:$R$1,0),FALSE)),0,VLOOKUP($B472,Miljö!$B$1:$S$500,MATCH("Såld mängd produktionsspecifik fjärrvärme (GWh)",Miljö!$B$1:$R$1,0),FALSE))</f>
        <v>0</v>
      </c>
      <c r="AS472" s="82">
        <f t="shared" si="84"/>
        <v>0.80344396660143769</v>
      </c>
      <c r="AU472" s="73" t="str">
        <f>VLOOKUP($B472,'Miljövärden urval för publ'!$B$2:$I$486,7,FALSE)</f>
        <v>Ja</v>
      </c>
      <c r="AV472" s="73" t="str">
        <f>VLOOKUP($B472,'Miljövärden urval för publ'!$B$2:$I$486,6,FALSE)</f>
        <v>Ja</v>
      </c>
      <c r="AZ472" s="73">
        <f t="shared" si="80"/>
        <v>0.20291999999999999</v>
      </c>
      <c r="BA472" s="73">
        <f t="shared" si="85"/>
        <v>0</v>
      </c>
      <c r="BB472" s="73">
        <f t="shared" si="81"/>
        <v>3.3247100000000001</v>
      </c>
      <c r="BC472" s="73">
        <f t="shared" si="82"/>
        <v>0</v>
      </c>
      <c r="BE472" s="73">
        <f t="shared" si="86"/>
        <v>0</v>
      </c>
      <c r="BF472" s="73">
        <f t="shared" si="87"/>
        <v>0</v>
      </c>
      <c r="BH472" s="73">
        <f t="shared" si="83"/>
        <v>3.3247100000000001</v>
      </c>
    </row>
    <row r="473" spans="1:60" ht="15" x14ac:dyDescent="0.25">
      <c r="A473" t="s">
        <v>605</v>
      </c>
      <c r="B473" t="s">
        <v>610</v>
      </c>
      <c r="C473" s="73">
        <f>VLOOKUP($B473,'Tillförd energi'!$B$2:$AS$506,MATCH(C$1,'Tillförd energi'!$B$1:$AQ$1,0),FALSE)</f>
        <v>0</v>
      </c>
      <c r="D473" s="73">
        <f>VLOOKUP($B473,'Tillförd energi'!$B$2:$AS$506,MATCH(D$1,'Tillförd energi'!$B$1:$AQ$1,0),FALSE)</f>
        <v>9.0100000000000006E-3</v>
      </c>
      <c r="E473" s="73">
        <f>VLOOKUP($B473,'Tillförd energi'!$B$2:$AS$506,MATCH(E$1,'Tillförd energi'!$B$1:$AQ$1,0),FALSE)</f>
        <v>0</v>
      </c>
      <c r="F473" s="73">
        <f>VLOOKUP($B473,'Tillförd energi'!$B$2:$AS$506,MATCH(F$1,'Tillförd energi'!$B$1:$AQ$1,0),FALSE)</f>
        <v>0</v>
      </c>
      <c r="G473" s="73">
        <f>VLOOKUP($B473,'Tillförd energi'!$B$2:$AS$506,MATCH(G$1,'Tillförd energi'!$B$1:$AQ$1,0),FALSE)</f>
        <v>0</v>
      </c>
      <c r="H473" s="73">
        <f>VLOOKUP($B473,'Tillförd energi'!$B$2:$AS$506,MATCH(H$1,'Tillförd energi'!$B$1:$AQ$1,0),FALSE)</f>
        <v>0</v>
      </c>
      <c r="I473" s="73">
        <f>VLOOKUP($B473,'Tillförd energi'!$B$2:$AS$506,MATCH(I$1,'Tillförd energi'!$B$1:$AQ$1,0),FALSE)</f>
        <v>0</v>
      </c>
      <c r="J473" s="73">
        <f>VLOOKUP($B473,'Tillförd energi'!$B$2:$AS$506,MATCH(J$1,'Tillförd energi'!$B$1:$AQ$1,0),FALSE)</f>
        <v>0</v>
      </c>
      <c r="K473" s="73">
        <f>VLOOKUP($B473,'Tillförd energi'!$B$2:$AS$506,MATCH(K$1,'Tillförd energi'!$B$1:$AQ$1,0),FALSE)</f>
        <v>0</v>
      </c>
      <c r="L473" s="73">
        <f>VLOOKUP($B473,'Tillförd energi'!$B$2:$AS$506,MATCH(L$1,'Tillförd energi'!$B$1:$AQ$1,0),FALSE)</f>
        <v>0</v>
      </c>
      <c r="M473" s="73">
        <f>VLOOKUP($B473,'Tillförd energi'!$B$2:$AS$506,MATCH(M$1,'Tillförd energi'!$B$1:$AQ$1,0),FALSE)</f>
        <v>0</v>
      </c>
      <c r="N473" s="73">
        <f>VLOOKUP($B473,'Tillförd energi'!$B$2:$AS$506,MATCH(N$1,'Tillförd energi'!$B$1:$AQ$1,0),FALSE)</f>
        <v>0</v>
      </c>
      <c r="O473" s="73">
        <f>VLOOKUP($B473,'Tillförd energi'!$B$2:$AS$506,MATCH(O$1,'Tillförd energi'!$B$1:$AQ$1,0),FALSE)</f>
        <v>0</v>
      </c>
      <c r="P473" s="73">
        <f>VLOOKUP($B473,'Tillförd energi'!$B$2:$AS$506,MATCH(P$1,'Tillförd energi'!$B$1:$AQ$1,0),FALSE)</f>
        <v>0</v>
      </c>
      <c r="Q473" s="73">
        <f>VLOOKUP($B473,'Tillförd energi'!$B$2:$AS$506,MATCH(Q$1,'Tillförd energi'!$B$1:$AQ$1,0),FALSE)</f>
        <v>0.76848000000000005</v>
      </c>
      <c r="R473" s="73">
        <f>VLOOKUP($B473,'Tillförd energi'!$B$2:$AS$506,MATCH(R$1,'Tillförd energi'!$B$1:$AQ$1,0),FALSE)</f>
        <v>0</v>
      </c>
      <c r="S473" s="73">
        <f>VLOOKUP($B473,'Tillförd energi'!$B$2:$AS$506,MATCH(S$1,'Tillförd energi'!$B$1:$AQ$1,0),FALSE)</f>
        <v>0</v>
      </c>
      <c r="T473" s="73">
        <f>VLOOKUP($B473,'Tillförd energi'!$B$2:$AS$506,MATCH(T$1,'Tillförd energi'!$B$1:$AQ$1,0),FALSE)</f>
        <v>0</v>
      </c>
      <c r="U473" s="73">
        <f>VLOOKUP($B473,'Tillförd energi'!$B$2:$AS$506,MATCH(U$1,'Tillförd energi'!$B$1:$AQ$1,0),FALSE)</f>
        <v>0</v>
      </c>
      <c r="V473" s="73">
        <f>VLOOKUP($B473,'Tillförd energi'!$B$2:$AS$506,MATCH(V$1,'Tillförd energi'!$B$1:$AQ$1,0),FALSE)</f>
        <v>0</v>
      </c>
      <c r="W473" s="73">
        <f>VLOOKUP($B473,'Tillförd energi'!$B$2:$AS$506,MATCH(W$1,'Tillförd energi'!$B$1:$AQ$1,0),FALSE)</f>
        <v>0</v>
      </c>
      <c r="X473" s="73">
        <f>VLOOKUP($B473,'Tillförd energi'!$B$2:$AS$506,MATCH(X$1,'Tillförd energi'!$B$1:$AQ$1,0),FALSE)</f>
        <v>0</v>
      </c>
      <c r="Y473" s="73">
        <f>VLOOKUP($B473,'Tillförd energi'!$B$2:$AS$506,MATCH(Y$1,'Tillförd energi'!$B$1:$AQ$1,0),FALSE)</f>
        <v>0</v>
      </c>
      <c r="Z473" s="73">
        <f>VLOOKUP($B473,'Tillförd energi'!$B$2:$AS$506,MATCH(Z$1,'Tillförd energi'!$B$1:$AQ$1,0),FALSE)</f>
        <v>0</v>
      </c>
      <c r="AA473" s="73">
        <f>VLOOKUP($B473,'Tillförd energi'!$B$2:$AS$506,MATCH(AA$1,'Tillförd energi'!$B$1:$AQ$1,0),FALSE)</f>
        <v>0</v>
      </c>
      <c r="AB473" s="73">
        <f>VLOOKUP($B473,'Tillförd energi'!$B$2:$AS$506,MATCH(AB$1,'Tillförd energi'!$B$1:$AQ$1,0),FALSE)</f>
        <v>0</v>
      </c>
      <c r="AC473" s="73">
        <f>VLOOKUP($B473,'Tillförd energi'!$B$2:$AS$506,MATCH(AC$1,'Tillförd energi'!$B$1:$AQ$1,0),FALSE)</f>
        <v>0</v>
      </c>
      <c r="AD473" s="73">
        <f>VLOOKUP($B473,'Tillförd energi'!$B$2:$AS$506,MATCH(AD$1,'Tillförd energi'!$B$1:$AQ$1,0),FALSE)</f>
        <v>0</v>
      </c>
      <c r="AF473" s="73">
        <f>VLOOKUP($B473,'Tillförd energi'!$B$2:$AS$506,MATCH(AF$1,'Tillförd energi'!$B$1:$AQ$1,0),FALSE)</f>
        <v>0.15157999999999999</v>
      </c>
      <c r="AH473" s="73">
        <f>IFERROR(VLOOKUP(B473,Miljö!$B$1:$S$476,9,FALSE)/1,0)</f>
        <v>0</v>
      </c>
      <c r="AJ473" s="81">
        <f>IFERROR(VLOOKUP($B473,Miljö!$B$1:$S$500,MATCH("hjälpel exklusive kraftvärme (GWh)",Miljö!$B$1:$V$1,0),FALSE)/1,"")</f>
        <v>0.15157999999999999</v>
      </c>
      <c r="AK473" s="81">
        <f t="shared" si="77"/>
        <v>0.15157999999999999</v>
      </c>
      <c r="AL473" s="81">
        <f>VLOOKUP($B473,'Slutlig allokering'!$B$2:$AL$462,MATCH("Hjälpel kraftvärme",'Slutlig allokering'!$B$2:$AL$2,0),FALSE)</f>
        <v>0</v>
      </c>
      <c r="AN473" s="73">
        <f t="shared" si="78"/>
        <v>0.92907000000000006</v>
      </c>
      <c r="AO473" s="73">
        <f t="shared" si="79"/>
        <v>0.92907000000000006</v>
      </c>
      <c r="AP473" s="73">
        <f>IF(ISERROR(1/VLOOKUP($B473,Leveranser!$B$1:$S$500,MATCH("såld värme (gwh)",Leveranser!$B$1:$S$1,0),FALSE)),"",VLOOKUP($B473,Leveranser!$B$1:$S$500,MATCH("såld värme (gwh)",Leveranser!$B$1:$S$1,0),FALSE))</f>
        <v>0.57599999999999996</v>
      </c>
      <c r="AQ473" s="73">
        <f>VLOOKUP($B473,Leveranser!$B$1:$Y$500,MATCH("Totalt såld fjärrvärme till andra fjärrvärmeföretag",Leveranser!$B$1:$AA$1,0),FALSE)</f>
        <v>0</v>
      </c>
      <c r="AR473" s="73">
        <f>IF(ISERROR(1/VLOOKUP($B473,Miljö!$B$1:$S$500,MATCH("Såld mängd produktionsspecifik fjärrvärme (GWh)",Miljö!$B$1:$R$1,0),FALSE)),0,VLOOKUP($B473,Miljö!$B$1:$S$500,MATCH("Såld mängd produktionsspecifik fjärrvärme (GWh)",Miljö!$B$1:$R$1,0),FALSE))</f>
        <v>0</v>
      </c>
      <c r="AS473" s="82">
        <f t="shared" si="84"/>
        <v>0.6199748135232005</v>
      </c>
      <c r="AU473" s="73" t="str">
        <f>VLOOKUP($B473,'Miljövärden urval för publ'!$B$2:$I$486,7,FALSE)</f>
        <v>Ja</v>
      </c>
      <c r="AV473" s="73" t="str">
        <f>VLOOKUP($B473,'Miljövärden urval för publ'!$B$2:$I$486,6,FALSE)</f>
        <v>Ja</v>
      </c>
      <c r="AZ473" s="73">
        <f t="shared" si="80"/>
        <v>0.15157999999999999</v>
      </c>
      <c r="BA473" s="73">
        <f t="shared" si="85"/>
        <v>0</v>
      </c>
      <c r="BB473" s="73">
        <f t="shared" si="81"/>
        <v>0</v>
      </c>
      <c r="BC473" s="73">
        <f t="shared" si="82"/>
        <v>0.76848000000000005</v>
      </c>
      <c r="BE473" s="73">
        <f t="shared" si="86"/>
        <v>0</v>
      </c>
      <c r="BF473" s="73">
        <f t="shared" si="87"/>
        <v>0</v>
      </c>
      <c r="BH473" s="73">
        <f t="shared" si="83"/>
        <v>0.76848000000000005</v>
      </c>
    </row>
    <row r="474" spans="1:60" s="88" customFormat="1" ht="15" x14ac:dyDescent="0.25">
      <c r="A474" t="s">
        <v>605</v>
      </c>
      <c r="B474" t="s">
        <v>611</v>
      </c>
      <c r="C474" s="73">
        <f>VLOOKUP($B474,'Tillförd energi'!$B$2:$AS$506,MATCH(C$1,'Tillförd energi'!$B$1:$AQ$1,0),FALSE)</f>
        <v>0</v>
      </c>
      <c r="D474" s="73">
        <f>VLOOKUP($B474,'Tillförd energi'!$B$2:$AS$506,MATCH(D$1,'Tillförd energi'!$B$1:$AQ$1,0),FALSE)</f>
        <v>1.2675000000000001</v>
      </c>
      <c r="E474" s="73">
        <f>VLOOKUP($B474,'Tillförd energi'!$B$2:$AS$506,MATCH(E$1,'Tillförd energi'!$B$1:$AQ$1,0),FALSE)</f>
        <v>0</v>
      </c>
      <c r="F474" s="73">
        <f>VLOOKUP($B474,'Tillförd energi'!$B$2:$AS$506,MATCH(F$1,'Tillförd energi'!$B$1:$AQ$1,0),FALSE)</f>
        <v>7.5973300000000004</v>
      </c>
      <c r="G474" s="73">
        <f>VLOOKUP($B474,'Tillförd energi'!$B$2:$AS$506,MATCH(G$1,'Tillförd energi'!$B$1:$AQ$1,0),FALSE)</f>
        <v>0</v>
      </c>
      <c r="H474" s="73">
        <f>VLOOKUP($B474,'Tillförd energi'!$B$2:$AS$506,MATCH(H$1,'Tillförd energi'!$B$1:$AQ$1,0),FALSE)</f>
        <v>0</v>
      </c>
      <c r="I474" s="73">
        <f>VLOOKUP($B474,'Tillförd energi'!$B$2:$AS$506,MATCH(I$1,'Tillförd energi'!$B$1:$AQ$1,0),FALSE)</f>
        <v>0</v>
      </c>
      <c r="J474" s="73">
        <f>VLOOKUP($B474,'Tillförd energi'!$B$2:$AS$506,MATCH(J$1,'Tillförd energi'!$B$1:$AQ$1,0),FALSE)</f>
        <v>21.445900000000002</v>
      </c>
      <c r="K474" s="73">
        <f>VLOOKUP($B474,'Tillförd energi'!$B$2:$AS$506,MATCH(K$1,'Tillförd energi'!$B$1:$AQ$1,0),FALSE)</f>
        <v>0</v>
      </c>
      <c r="L474" s="73">
        <f>VLOOKUP($B474,'Tillförd energi'!$B$2:$AS$506,MATCH(L$1,'Tillförd energi'!$B$1:$AQ$1,0),FALSE)</f>
        <v>185.57300000000001</v>
      </c>
      <c r="M474" s="73">
        <f>VLOOKUP($B474,'Tillförd energi'!$B$2:$AS$506,MATCH(M$1,'Tillförd energi'!$B$1:$AQ$1,0),FALSE)</f>
        <v>58.517400000000002</v>
      </c>
      <c r="N474" s="73">
        <f>VLOOKUP($B474,'Tillförd energi'!$B$2:$AS$506,MATCH(N$1,'Tillförd energi'!$B$1:$AQ$1,0),FALSE)</f>
        <v>68.256200000000007</v>
      </c>
      <c r="O474" s="73">
        <f>VLOOKUP($B474,'Tillförd energi'!$B$2:$AS$506,MATCH(O$1,'Tillförd energi'!$B$1:$AQ$1,0),FALSE)</f>
        <v>53.1098</v>
      </c>
      <c r="P474" s="73">
        <f>VLOOKUP($B474,'Tillförd energi'!$B$2:$AS$506,MATCH(P$1,'Tillförd energi'!$B$1:$AQ$1,0),FALSE)</f>
        <v>18.5913</v>
      </c>
      <c r="Q474" s="73">
        <f>VLOOKUP($B474,'Tillförd energi'!$B$2:$AS$506,MATCH(Q$1,'Tillförd energi'!$B$1:$AQ$1,0),FALSE)</f>
        <v>0</v>
      </c>
      <c r="R474" s="73">
        <f>VLOOKUP($B474,'Tillförd energi'!$B$2:$AS$506,MATCH(R$1,'Tillförd energi'!$B$1:$AQ$1,0),FALSE)</f>
        <v>0</v>
      </c>
      <c r="S474" s="73">
        <f>VLOOKUP($B474,'Tillförd energi'!$B$2:$AS$506,MATCH(S$1,'Tillförd energi'!$B$1:$AQ$1,0),FALSE)</f>
        <v>0</v>
      </c>
      <c r="T474" s="73">
        <f>VLOOKUP($B474,'Tillförd energi'!$B$2:$AS$506,MATCH(T$1,'Tillförd energi'!$B$1:$AQ$1,0),FALSE)</f>
        <v>0</v>
      </c>
      <c r="U474" s="73">
        <f>VLOOKUP($B474,'Tillförd energi'!$B$2:$AS$506,MATCH(U$1,'Tillförd energi'!$B$1:$AQ$1,0),FALSE)</f>
        <v>0</v>
      </c>
      <c r="V474" s="73">
        <f>VLOOKUP($B474,'Tillförd energi'!$B$2:$AS$506,MATCH(V$1,'Tillförd energi'!$B$1:$AQ$1,0),FALSE)</f>
        <v>23.888999999999999</v>
      </c>
      <c r="W474" s="73">
        <f>VLOOKUP($B474,'Tillförd energi'!$B$2:$AS$506,MATCH(W$1,'Tillförd energi'!$B$1:$AQ$1,0),FALSE)</f>
        <v>0</v>
      </c>
      <c r="X474" s="73">
        <f>VLOOKUP($B474,'Tillförd energi'!$B$2:$AS$506,MATCH(X$1,'Tillförd energi'!$B$1:$AQ$1,0),FALSE)</f>
        <v>39.901000000000003</v>
      </c>
      <c r="Y474" s="73">
        <f>VLOOKUP($B474,'Tillförd energi'!$B$2:$AS$506,MATCH(Y$1,'Tillförd energi'!$B$1:$AQ$1,0),FALSE)</f>
        <v>3.7000000000000002E-3</v>
      </c>
      <c r="Z474" s="73">
        <f>VLOOKUP($B474,'Tillförd energi'!$B$2:$AS$506,MATCH(Z$1,'Tillförd energi'!$B$1:$AQ$1,0),FALSE)</f>
        <v>0</v>
      </c>
      <c r="AA474" s="73">
        <f>VLOOKUP($B474,'Tillförd energi'!$B$2:$AS$506,MATCH(AA$1,'Tillförd energi'!$B$1:$AQ$1,0),FALSE)</f>
        <v>0</v>
      </c>
      <c r="AB474" s="73">
        <f>VLOOKUP($B474,'Tillförd energi'!$B$2:$AS$506,MATCH(AB$1,'Tillförd energi'!$B$1:$AQ$1,0),FALSE)</f>
        <v>61.512999999999998</v>
      </c>
      <c r="AC474" s="73">
        <f>VLOOKUP($B474,'Tillförd energi'!$B$2:$AS$506,MATCH(AC$1,'Tillförd energi'!$B$1:$AQ$1,0),FALSE)</f>
        <v>0</v>
      </c>
      <c r="AD474" s="73">
        <f>VLOOKUP($B474,'Tillförd energi'!$B$2:$AS$506,MATCH(AD$1,'Tillförd energi'!$B$1:$AQ$1,0),FALSE)</f>
        <v>0</v>
      </c>
      <c r="AE474" s="73"/>
      <c r="AF474" s="73">
        <f>VLOOKUP($B474,'Tillförd energi'!$B$2:$AS$506,MATCH(AF$1,'Tillförd energi'!$B$1:$AQ$1,0),FALSE)</f>
        <v>16.959900000000001</v>
      </c>
      <c r="AG474" s="73"/>
      <c r="AH474" s="73">
        <f>IFERROR(VLOOKUP(B474,Miljö!$B$1:$S$476,9,FALSE)/1,0)</f>
        <v>0</v>
      </c>
      <c r="AJ474" s="81">
        <f>IFERROR(VLOOKUP($B474,Miljö!$B$1:$S$500,MATCH("hjälpel exklusive kraftvärme (GWh)",Miljö!$B$1:$V$1,0),FALSE)/1,"")</f>
        <v>0.72019</v>
      </c>
      <c r="AK474" s="81">
        <f t="shared" si="77"/>
        <v>0.72019</v>
      </c>
      <c r="AL474" s="81">
        <f>VLOOKUP($B474,'Slutlig allokering'!$B$2:$AL$462,MATCH("Hjälpel kraftvärme",'Slutlig allokering'!$B$2:$AL$2,0),FALSE)</f>
        <v>16.239699999999999</v>
      </c>
      <c r="AM474" s="73"/>
      <c r="AN474" s="73">
        <f t="shared" si="78"/>
        <v>556.62502999999992</v>
      </c>
      <c r="AO474" s="73">
        <f t="shared" si="79"/>
        <v>556.62502999999992</v>
      </c>
      <c r="AP474" s="73">
        <f>IF(ISERROR(1/VLOOKUP($B474,Leveranser!$B$1:$S$500,MATCH("såld värme (gwh)",Leveranser!$B$1:$S$1,0),FALSE)),"",VLOOKUP($B474,Leveranser!$B$1:$S$500,MATCH("såld värme (gwh)",Leveranser!$B$1:$S$1,0),FALSE))</f>
        <v>511.45699999999999</v>
      </c>
      <c r="AQ474" s="73">
        <f>VLOOKUP($B474,Leveranser!$B$1:$Y$500,MATCH("Totalt såld fjärrvärme till andra fjärrvärmeföretag",Leveranser!$B$1:$AA$1,0),FALSE)</f>
        <v>0</v>
      </c>
      <c r="AR474" s="73">
        <f>IF(ISERROR(1/VLOOKUP($B474,Miljö!$B$1:$S$500,MATCH("Såld mängd produktionsspecifik fjärrvärme (GWh)",Miljö!$B$1:$R$1,0),FALSE)),0,VLOOKUP($B474,Miljö!$B$1:$S$500,MATCH("Såld mängd produktionsspecifik fjärrvärme (GWh)",Miljö!$B$1:$R$1,0),FALSE))</f>
        <v>0</v>
      </c>
      <c r="AS474" s="82">
        <f t="shared" ref="AS474" si="89">IF(ISERROR(AP474/AO474),"",AP474/AO474)</f>
        <v>0.91885375689986504</v>
      </c>
      <c r="AT474" s="73"/>
      <c r="AU474" s="73" t="str">
        <f>VLOOKUP($B474,'Miljövärden urval för publ'!$B$2:$I$486,7,FALSE)</f>
        <v>Ja</v>
      </c>
      <c r="AV474" s="73" t="str">
        <f>VLOOKUP($B474,'Miljövärden urval för publ'!$B$2:$I$486,6,FALSE)</f>
        <v>Ja</v>
      </c>
      <c r="AW474" s="73"/>
      <c r="AX474" s="73"/>
      <c r="AY474" s="73"/>
      <c r="AZ474" s="73">
        <f t="shared" si="80"/>
        <v>16.9636</v>
      </c>
      <c r="BA474" s="73">
        <f t="shared" si="85"/>
        <v>0</v>
      </c>
      <c r="BB474" s="73">
        <f t="shared" si="81"/>
        <v>384.04770000000002</v>
      </c>
      <c r="BC474" s="73">
        <f t="shared" si="82"/>
        <v>0</v>
      </c>
      <c r="BD474" s="73"/>
      <c r="BE474" s="73">
        <f t="shared" si="86"/>
        <v>0</v>
      </c>
      <c r="BF474" s="73">
        <f t="shared" si="87"/>
        <v>0</v>
      </c>
      <c r="BG474" s="73"/>
      <c r="BH474" s="73">
        <f t="shared" si="83"/>
        <v>407.93670000000003</v>
      </c>
    </row>
    <row r="475" spans="1:60" ht="15" x14ac:dyDescent="0.25">
      <c r="A475"/>
      <c r="B475"/>
    </row>
    <row r="476" spans="1:60" ht="15" x14ac:dyDescent="0.25">
      <c r="A476"/>
      <c r="B476"/>
    </row>
    <row r="477" spans="1:60" x14ac:dyDescent="0.2">
      <c r="A477" s="91" t="s">
        <v>1149</v>
      </c>
      <c r="B477" s="91" t="s">
        <v>1149</v>
      </c>
      <c r="C477" s="83">
        <f t="shared" ref="C477:AF477" si="90">SUMIF($AU$2:$AU$474,"=ja",C2:C474)</f>
        <v>1708.2693099999999</v>
      </c>
      <c r="D477" s="83">
        <f t="shared" si="90"/>
        <v>505.10373709999993</v>
      </c>
      <c r="E477" s="83">
        <f t="shared" si="90"/>
        <v>155.97372999999999</v>
      </c>
      <c r="F477" s="83">
        <f t="shared" si="90"/>
        <v>578.72291759999996</v>
      </c>
      <c r="G477" s="83">
        <f t="shared" si="90"/>
        <v>1675.088</v>
      </c>
      <c r="H477" s="83">
        <f t="shared" si="90"/>
        <v>96.690328999999991</v>
      </c>
      <c r="I477" s="83">
        <f t="shared" si="90"/>
        <v>10592.484791000001</v>
      </c>
      <c r="J477" s="83">
        <f t="shared" si="90"/>
        <v>127.14805459999999</v>
      </c>
      <c r="K477" s="83">
        <f t="shared" si="90"/>
        <v>3005.4039199999997</v>
      </c>
      <c r="L477" s="83">
        <f t="shared" si="90"/>
        <v>1919.3271870000005</v>
      </c>
      <c r="M477" s="83">
        <f t="shared" si="90"/>
        <v>6404.4674569999979</v>
      </c>
      <c r="N477" s="83">
        <f t="shared" si="90"/>
        <v>1193.2278953000005</v>
      </c>
      <c r="O477" s="83">
        <f t="shared" si="90"/>
        <v>3485.8563909999984</v>
      </c>
      <c r="P477" s="83">
        <f t="shared" si="90"/>
        <v>2239.3536314000003</v>
      </c>
      <c r="Q477" s="83">
        <f t="shared" si="90"/>
        <v>2620.0197609999982</v>
      </c>
      <c r="R477" s="83">
        <f t="shared" si="90"/>
        <v>730.62760739999999</v>
      </c>
      <c r="S477" s="83">
        <f t="shared" si="90"/>
        <v>585.40469999999993</v>
      </c>
      <c r="T477" s="83">
        <f t="shared" si="90"/>
        <v>53.124079000000002</v>
      </c>
      <c r="U477" s="83">
        <f t="shared" si="90"/>
        <v>481.05299999999994</v>
      </c>
      <c r="V477" s="83">
        <f t="shared" si="90"/>
        <v>1394.5684399999998</v>
      </c>
      <c r="W477" s="83">
        <f t="shared" si="90"/>
        <v>175.22474200000002</v>
      </c>
      <c r="X477" s="83">
        <f t="shared" si="90"/>
        <v>1463.47236</v>
      </c>
      <c r="Y477" s="83">
        <f t="shared" si="90"/>
        <v>276.40034000000003</v>
      </c>
      <c r="Z477" s="83">
        <f t="shared" si="90"/>
        <v>1196.6844300000002</v>
      </c>
      <c r="AA477" s="83">
        <f t="shared" si="90"/>
        <v>2742.0724700000001</v>
      </c>
      <c r="AB477" s="83">
        <f t="shared" si="90"/>
        <v>5088.785818999997</v>
      </c>
      <c r="AC477" s="83">
        <f t="shared" si="90"/>
        <v>3834.6844010000018</v>
      </c>
      <c r="AD477" s="83">
        <f t="shared" si="90"/>
        <v>2.6017099999999997</v>
      </c>
      <c r="AE477" s="83">
        <f t="shared" si="90"/>
        <v>738</v>
      </c>
      <c r="AF477" s="83">
        <f t="shared" si="90"/>
        <v>1696.9427799999994</v>
      </c>
      <c r="AG477" s="83"/>
      <c r="AH477" s="83">
        <f>SUMIF($AU$2:$AU$474,"=ja",AH2:AH474)</f>
        <v>3751.1389999999997</v>
      </c>
      <c r="AI477" s="83"/>
      <c r="AJ477" s="83">
        <f>SUMIF($AU$2:$AU$474,"=ja",AJ2:AJ474)</f>
        <v>841.8803700000002</v>
      </c>
      <c r="AK477" s="98">
        <f>SUMIF($AU$2:$AU$474,"=ja",AK2:AK474)</f>
        <v>1052.8812299999986</v>
      </c>
      <c r="AL477" s="98">
        <f>SUMIF($AU$2:$AU$474,"=ja",AL2:AL474)</f>
        <v>657.16684880000014</v>
      </c>
      <c r="AM477" s="83"/>
      <c r="AN477" s="83">
        <f>SUMIF($AU$2:$AU$474,"=ja",AN2:AN474)</f>
        <v>56766.783990399934</v>
      </c>
      <c r="AO477" s="83">
        <f>SUMIF($AU$2:$AU$474,"=ja",AO2:AO474)</f>
        <v>60517.922990399922</v>
      </c>
      <c r="AP477" s="83">
        <f>SUMIF($AU$2:$AU$474,"=ja",AP2:AP474)</f>
        <v>52631.372426999995</v>
      </c>
      <c r="AQ477" s="83">
        <f>SUMIF($AU$2:$AU$474,"=ja",AQ2:AQ474)</f>
        <v>3750.3760000000002</v>
      </c>
      <c r="AR477" s="83">
        <f>SUMIF($AU$2:$AU$474,"=ja",AR2:AR474)</f>
        <v>3210.2249999999999</v>
      </c>
      <c r="AS477" s="84">
        <f>IF(ISERROR(AP477/AO477),"",AP477/AO477)</f>
        <v>0.8696823986399701</v>
      </c>
      <c r="AT477" s="83"/>
      <c r="AU477" s="83"/>
      <c r="AV477" s="83"/>
      <c r="AW477" s="83"/>
      <c r="AX477" s="83"/>
      <c r="AY477" s="83"/>
      <c r="AZ477" s="83">
        <f t="shared" ref="AZ477:BH477" si="91">SUMIF($AU$2:$AU$474,"=ja",AZ2:AZ474)</f>
        <v>3170.0275500000007</v>
      </c>
      <c r="BA477" s="83">
        <f t="shared" si="91"/>
        <v>175.22474200000002</v>
      </c>
      <c r="BB477" s="83">
        <f t="shared" si="91"/>
        <v>15242.232561699991</v>
      </c>
      <c r="BC477" s="83">
        <f t="shared" si="91"/>
        <v>3989.1761473999991</v>
      </c>
      <c r="BD477" s="83"/>
      <c r="BE477" s="83">
        <f t="shared" si="91"/>
        <v>2742.0724700000001</v>
      </c>
      <c r="BF477" s="83">
        <f t="shared" si="91"/>
        <v>2.6017099999999997</v>
      </c>
      <c r="BG477" s="83"/>
      <c r="BH477" s="83">
        <f t="shared" si="91"/>
        <v>24287.658811100006</v>
      </c>
    </row>
    <row r="478" spans="1:60" x14ac:dyDescent="0.2">
      <c r="A478" s="92" t="s">
        <v>1150</v>
      </c>
      <c r="B478" s="92" t="s">
        <v>1151</v>
      </c>
      <c r="C478" s="85">
        <f t="shared" ref="C478:AF478" si="92">SUMIFS(C$2:C$474,$AU$2:$AU$474,"=ja",$AP$2:$AP$474,"&lt;150")</f>
        <v>0</v>
      </c>
      <c r="D478" s="85">
        <f t="shared" si="92"/>
        <v>289.14841110000003</v>
      </c>
      <c r="E478" s="85">
        <f t="shared" si="92"/>
        <v>8.0399999999999991</v>
      </c>
      <c r="F478" s="85">
        <f t="shared" si="92"/>
        <v>42.157667599999996</v>
      </c>
      <c r="G478" s="85">
        <f t="shared" si="92"/>
        <v>34.554000000000002</v>
      </c>
      <c r="H478" s="85">
        <f t="shared" si="92"/>
        <v>12.574</v>
      </c>
      <c r="I478" s="85">
        <f t="shared" si="92"/>
        <v>462.21809099999996</v>
      </c>
      <c r="J478" s="85">
        <f t="shared" si="92"/>
        <v>31.4842476</v>
      </c>
      <c r="K478" s="85">
        <f t="shared" si="92"/>
        <v>463.05542000000003</v>
      </c>
      <c r="L478" s="85">
        <f t="shared" si="92"/>
        <v>740.29322000000025</v>
      </c>
      <c r="M478" s="85">
        <f t="shared" si="92"/>
        <v>1763.7594569999997</v>
      </c>
      <c r="N478" s="85">
        <f t="shared" si="92"/>
        <v>439.09153529999992</v>
      </c>
      <c r="O478" s="85">
        <f t="shared" si="92"/>
        <v>2022.0720000000001</v>
      </c>
      <c r="P478" s="85">
        <f t="shared" si="92"/>
        <v>1243.289366</v>
      </c>
      <c r="Q478" s="85">
        <f t="shared" si="92"/>
        <v>776.11589400000014</v>
      </c>
      <c r="R478" s="85">
        <f t="shared" si="92"/>
        <v>444.90899999999999</v>
      </c>
      <c r="S478" s="85">
        <f t="shared" si="92"/>
        <v>0</v>
      </c>
      <c r="T478" s="85">
        <f t="shared" si="92"/>
        <v>51.785200000000003</v>
      </c>
      <c r="U478" s="85">
        <f t="shared" si="92"/>
        <v>16.529</v>
      </c>
      <c r="V478" s="85">
        <f t="shared" si="92"/>
        <v>319.55135999999999</v>
      </c>
      <c r="W478" s="85">
        <f t="shared" si="92"/>
        <v>81.311491999999987</v>
      </c>
      <c r="X478" s="85">
        <f t="shared" si="92"/>
        <v>166.0318</v>
      </c>
      <c r="Y478" s="85">
        <f t="shared" si="92"/>
        <v>22.989940000000001</v>
      </c>
      <c r="Z478" s="85">
        <f t="shared" si="92"/>
        <v>12.301430000000002</v>
      </c>
      <c r="AA478" s="85">
        <f t="shared" si="92"/>
        <v>18.476469999999999</v>
      </c>
      <c r="AB478" s="85">
        <f t="shared" si="92"/>
        <v>709.15399999999988</v>
      </c>
      <c r="AC478" s="85">
        <f t="shared" si="92"/>
        <v>934.39199099999996</v>
      </c>
      <c r="AD478" s="85">
        <f t="shared" si="92"/>
        <v>2.6017099999999997</v>
      </c>
      <c r="AE478" s="85">
        <f t="shared" si="92"/>
        <v>0</v>
      </c>
      <c r="AF478" s="85">
        <f t="shared" si="92"/>
        <v>245.33505999999991</v>
      </c>
      <c r="AG478" s="85"/>
      <c r="AH478" s="85">
        <f t="shared" ref="AH478:AS478" si="93">SUMIFS(AH$2:AH$474,$AU$2:$AU$474,"=ja",$AP$2:$AP$474,"&lt;150")</f>
        <v>210.79999999999998</v>
      </c>
      <c r="AI478" s="85">
        <f t="shared" si="93"/>
        <v>0</v>
      </c>
      <c r="AJ478" s="85">
        <f t="shared" si="93"/>
        <v>159.04277999999994</v>
      </c>
      <c r="AK478" s="99">
        <f t="shared" si="93"/>
        <v>214.00622999999993</v>
      </c>
      <c r="AL478" s="99">
        <f t="shared" si="93"/>
        <v>40.021974799999995</v>
      </c>
      <c r="AM478" s="85">
        <f t="shared" si="93"/>
        <v>0</v>
      </c>
      <c r="AN478" s="85">
        <f t="shared" si="93"/>
        <v>11353.221762599998</v>
      </c>
      <c r="AO478" s="85">
        <f t="shared" si="93"/>
        <v>11564.021762599999</v>
      </c>
      <c r="AP478" s="85">
        <f t="shared" si="93"/>
        <v>9043.7298269999901</v>
      </c>
      <c r="AQ478" s="85">
        <f t="shared" si="93"/>
        <v>113.06</v>
      </c>
      <c r="AR478" s="85">
        <f t="shared" si="93"/>
        <v>0</v>
      </c>
      <c r="AS478" s="85">
        <f t="shared" si="93"/>
        <v>228.61771754669621</v>
      </c>
      <c r="AT478" s="85"/>
      <c r="AU478" s="85"/>
      <c r="AV478" s="85"/>
      <c r="AW478" s="85"/>
      <c r="AX478" s="85"/>
      <c r="AY478" s="85"/>
      <c r="AZ478" s="85">
        <f>SUMIFS(AZ$2:AZ$474,$AU$2:$AU$474,"=ja",$AP$2:$AP$474,"&lt;150")</f>
        <v>280.62643000000008</v>
      </c>
      <c r="BA478" s="85">
        <f>SUMIFS(BA$2:BA$474,$AU$2:$AU$474,"=ja",$AP$2:$AP$474,"&lt;150")</f>
        <v>81.311491999999987</v>
      </c>
      <c r="BB478" s="85">
        <f>SUMIFS(BB$2:BB$474,$AU$2:$AU$474,"=ja",$AP$2:$AP$474,"&lt;150")</f>
        <v>6208.505578299998</v>
      </c>
      <c r="BC478" s="85">
        <f>SUMIFS(BC$2:BC$474,$AU$2:$AU$474,"=ja",$AP$2:$AP$474,"&lt;150")</f>
        <v>1272.8100940000004</v>
      </c>
      <c r="BD478" s="85"/>
      <c r="BE478" s="85">
        <f>SUMIFS(BE$2:BE$474,$AU$2:$AU$474,"=ja",$AP$2:$AP$474,"&lt;150")</f>
        <v>18.476469999999999</v>
      </c>
      <c r="BF478" s="85">
        <f>SUMIFS(BF$2:BF$474,$AU$2:$AU$474,"=ja",$AP$2:$AP$474,"&lt;150")</f>
        <v>2.6017099999999997</v>
      </c>
      <c r="BG478" s="85"/>
      <c r="BH478" s="85">
        <f>SUMIFS(BH$2:BH$474,$AU$2:$AU$474,"=ja",$AP$2:$AP$474,"&lt;150")</f>
        <v>8361.7629443000023</v>
      </c>
    </row>
    <row r="479" spans="1:60" x14ac:dyDescent="0.2">
      <c r="A479" s="92" t="s">
        <v>1152</v>
      </c>
      <c r="B479" s="92" t="s">
        <v>1153</v>
      </c>
      <c r="C479" s="85">
        <f t="shared" ref="C479:AF479" si="94">SUMIFS(C$2:C$474,$AU$2:$AU$474,"=ja",$AP$2:$AP$474,"&gt;=150",$AP$2:$AP$474,"&lt;=1000")</f>
        <v>73.215100000000007</v>
      </c>
      <c r="D479" s="85">
        <f t="shared" si="94"/>
        <v>139.21769800000001</v>
      </c>
      <c r="E479" s="85">
        <f t="shared" si="94"/>
        <v>147.93373</v>
      </c>
      <c r="F479" s="85">
        <f t="shared" si="94"/>
        <v>226.41486000000003</v>
      </c>
      <c r="G479" s="85">
        <f t="shared" si="94"/>
        <v>196.84300000000002</v>
      </c>
      <c r="H479" s="85">
        <f t="shared" si="94"/>
        <v>25.392529000000003</v>
      </c>
      <c r="I479" s="85">
        <f t="shared" si="94"/>
        <v>4068.1006999999995</v>
      </c>
      <c r="J479" s="85">
        <f t="shared" si="94"/>
        <v>79.675567000000001</v>
      </c>
      <c r="K479" s="85">
        <f t="shared" si="94"/>
        <v>1397.5766000000001</v>
      </c>
      <c r="L479" s="85">
        <f t="shared" si="94"/>
        <v>909.511167</v>
      </c>
      <c r="M479" s="85">
        <f t="shared" si="94"/>
        <v>3498.6318999999994</v>
      </c>
      <c r="N479" s="85">
        <f t="shared" si="94"/>
        <v>416.17456000000004</v>
      </c>
      <c r="O479" s="85">
        <f t="shared" si="94"/>
        <v>1229.045791</v>
      </c>
      <c r="P479" s="85">
        <f t="shared" si="94"/>
        <v>904.41300540000009</v>
      </c>
      <c r="Q479" s="85">
        <f t="shared" si="94"/>
        <v>567.14066700000012</v>
      </c>
      <c r="R479" s="85">
        <f t="shared" si="94"/>
        <v>284.11860739999997</v>
      </c>
      <c r="S479" s="85">
        <f t="shared" si="94"/>
        <v>252.5437</v>
      </c>
      <c r="T479" s="85">
        <f t="shared" si="94"/>
        <v>1.3388789999999999</v>
      </c>
      <c r="U479" s="85">
        <f t="shared" si="94"/>
        <v>50.829000000000001</v>
      </c>
      <c r="V479" s="85">
        <f t="shared" si="94"/>
        <v>510.81407999999993</v>
      </c>
      <c r="W479" s="85">
        <f t="shared" si="94"/>
        <v>86.671049999999994</v>
      </c>
      <c r="X479" s="85">
        <f t="shared" si="94"/>
        <v>465.50345999999996</v>
      </c>
      <c r="Y479" s="85">
        <f t="shared" si="94"/>
        <v>149.66139999999999</v>
      </c>
      <c r="Z479" s="85">
        <f t="shared" si="94"/>
        <v>204.47699999999998</v>
      </c>
      <c r="AA479" s="85">
        <f t="shared" si="94"/>
        <v>415.233</v>
      </c>
      <c r="AB479" s="85">
        <f t="shared" si="94"/>
        <v>2105.2100000000005</v>
      </c>
      <c r="AC479" s="85">
        <f t="shared" si="94"/>
        <v>1748.2284099999999</v>
      </c>
      <c r="AD479" s="85">
        <f t="shared" si="94"/>
        <v>0</v>
      </c>
      <c r="AE479" s="85">
        <f t="shared" si="94"/>
        <v>738</v>
      </c>
      <c r="AF479" s="85">
        <f t="shared" si="94"/>
        <v>716.26121999999998</v>
      </c>
      <c r="AG479" s="85"/>
      <c r="AH479" s="85">
        <f t="shared" ref="AH479:AS479" si="95">SUMIFS(AH$2:AH$474,$AU$2:$AU$474,"=ja",$AP$2:$AP$474,"&gt;=150",$AP$2:$AP$474,"&lt;=1000")</f>
        <v>1298.6400000000001</v>
      </c>
      <c r="AI479" s="85">
        <f t="shared" si="95"/>
        <v>0</v>
      </c>
      <c r="AJ479" s="85">
        <f t="shared" si="95"/>
        <v>297.95519000000002</v>
      </c>
      <c r="AK479" s="99">
        <f t="shared" si="95"/>
        <v>391.92401000000001</v>
      </c>
      <c r="AL479" s="99">
        <f t="shared" si="95"/>
        <v>311.52527399999997</v>
      </c>
      <c r="AM479" s="85">
        <f t="shared" si="95"/>
        <v>0</v>
      </c>
      <c r="AN479" s="85">
        <f t="shared" si="95"/>
        <v>21608.176680800003</v>
      </c>
      <c r="AO479" s="85">
        <f t="shared" si="95"/>
        <v>22906.816680800006</v>
      </c>
      <c r="AP479" s="85">
        <f t="shared" si="95"/>
        <v>19846.196000000004</v>
      </c>
      <c r="AQ479" s="85">
        <f t="shared" si="95"/>
        <v>338.48</v>
      </c>
      <c r="AR479" s="85">
        <f t="shared" si="95"/>
        <v>279.91999999999996</v>
      </c>
      <c r="AS479" s="85">
        <f t="shared" si="95"/>
        <v>42.917105780148169</v>
      </c>
      <c r="AT479" s="85"/>
      <c r="AU479" s="85"/>
      <c r="AV479" s="85"/>
      <c r="AW479" s="85"/>
      <c r="AX479" s="85"/>
      <c r="AY479" s="85"/>
      <c r="AZ479" s="85">
        <f>SUMIFS(AZ$2:AZ$474,$AU$2:$AU$474,"=ja",$AP$2:$AP$474,"&gt;=150",$AP$2:$AP$474,"&lt;=1000")</f>
        <v>1070.3996199999997</v>
      </c>
      <c r="BA479" s="85">
        <f>SUMIFS(BA$2:BA$474,$AU$2:$AU$474,"=ja",$AP$2:$AP$474,"&gt;=150",$AP$2:$AP$474,"&lt;=1000")</f>
        <v>86.671049999999994</v>
      </c>
      <c r="BB479" s="85">
        <f>SUMIFS(BB$2:BB$474,$AU$2:$AU$474,"=ja",$AP$2:$AP$474,"&gt;=150",$AP$2:$AP$474,"&lt;=1000")</f>
        <v>6957.7764233999997</v>
      </c>
      <c r="BC479" s="85">
        <f>SUMIFS(BC$2:BC$474,$AU$2:$AU$474,"=ja",$AP$2:$AP$474,"&gt;=150",$AP$2:$AP$474,"&lt;=1000")</f>
        <v>1105.1418533999999</v>
      </c>
      <c r="BD479" s="85"/>
      <c r="BE479" s="85">
        <f>SUMIFS(BE$2:BE$474,$AU$2:$AU$474,"=ja",$AP$2:$AP$474,"&gt;=150",$AP$2:$AP$474,"&lt;=1000")</f>
        <v>415.233</v>
      </c>
      <c r="BF479" s="85">
        <f>SUMIFS(BF$2:BF$474,$AU$2:$AU$474,"=ja",$AP$2:$AP$474,"&gt;=150",$AP$2:$AP$474,"&lt;=1000")</f>
        <v>0</v>
      </c>
      <c r="BG479" s="85"/>
      <c r="BH479" s="85">
        <f>SUMIFS(BH$2:BH$474,$AU$2:$AU$474,"=ja",$AP$2:$AP$474,"&gt;=150",$AP$2:$AP$474,"&lt;=1000")</f>
        <v>10108.809006800002</v>
      </c>
    </row>
    <row r="480" spans="1:60" x14ac:dyDescent="0.2">
      <c r="A480" s="92" t="s">
        <v>1154</v>
      </c>
      <c r="B480" s="92" t="s">
        <v>1155</v>
      </c>
      <c r="C480" s="85">
        <f t="shared" ref="C480:AF480" si="96">SUMIFS(C$2:C$474,$AU$2:$AU$474,"=ja",$AP$2:$AP$474,"&gt;1000")</f>
        <v>1635.05421</v>
      </c>
      <c r="D480" s="85">
        <f t="shared" si="96"/>
        <v>76.737628000000001</v>
      </c>
      <c r="E480" s="85">
        <f t="shared" si="96"/>
        <v>0</v>
      </c>
      <c r="F480" s="85">
        <f t="shared" si="96"/>
        <v>310.15039000000002</v>
      </c>
      <c r="G480" s="85">
        <f t="shared" si="96"/>
        <v>1443.691</v>
      </c>
      <c r="H480" s="85">
        <f t="shared" si="96"/>
        <v>58.723799999999997</v>
      </c>
      <c r="I480" s="85">
        <f t="shared" si="96"/>
        <v>6062.1660000000011</v>
      </c>
      <c r="J480" s="85">
        <f t="shared" si="96"/>
        <v>15.988239999999999</v>
      </c>
      <c r="K480" s="85">
        <f t="shared" si="96"/>
        <v>1144.7719</v>
      </c>
      <c r="L480" s="85">
        <f t="shared" si="96"/>
        <v>269.52280000000002</v>
      </c>
      <c r="M480" s="85">
        <f t="shared" si="96"/>
        <v>1142.0761</v>
      </c>
      <c r="N480" s="85">
        <f t="shared" si="96"/>
        <v>337.96180000000004</v>
      </c>
      <c r="O480" s="85">
        <f t="shared" si="96"/>
        <v>234.73859999999999</v>
      </c>
      <c r="P480" s="85">
        <f t="shared" si="96"/>
        <v>91.651260000000008</v>
      </c>
      <c r="Q480" s="85">
        <f t="shared" si="96"/>
        <v>1276.7631999999999</v>
      </c>
      <c r="R480" s="85">
        <f t="shared" si="96"/>
        <v>1.6</v>
      </c>
      <c r="S480" s="85">
        <f t="shared" si="96"/>
        <v>332.86099999999999</v>
      </c>
      <c r="T480" s="85">
        <f t="shared" si="96"/>
        <v>0</v>
      </c>
      <c r="U480" s="85">
        <f t="shared" si="96"/>
        <v>413.69499999999999</v>
      </c>
      <c r="V480" s="85">
        <f t="shared" si="96"/>
        <v>564.20299999999997</v>
      </c>
      <c r="W480" s="85">
        <f t="shared" si="96"/>
        <v>7.2422000000000004</v>
      </c>
      <c r="X480" s="85">
        <f t="shared" si="96"/>
        <v>831.93709999999999</v>
      </c>
      <c r="Y480" s="85">
        <f t="shared" si="96"/>
        <v>103.749</v>
      </c>
      <c r="Z480" s="85">
        <f t="shared" si="96"/>
        <v>979.90600000000006</v>
      </c>
      <c r="AA480" s="85">
        <f t="shared" si="96"/>
        <v>2308.3630000000003</v>
      </c>
      <c r="AB480" s="85">
        <f t="shared" si="96"/>
        <v>2274.4218189999997</v>
      </c>
      <c r="AC480" s="85">
        <f t="shared" si="96"/>
        <v>1152.0640000000001</v>
      </c>
      <c r="AD480" s="85">
        <f t="shared" si="96"/>
        <v>0</v>
      </c>
      <c r="AE480" s="85">
        <f t="shared" si="96"/>
        <v>0</v>
      </c>
      <c r="AF480" s="85">
        <f t="shared" si="96"/>
        <v>735.34650000000011</v>
      </c>
      <c r="AG480" s="85"/>
      <c r="AH480" s="85">
        <f t="shared" ref="AH480:AS480" si="97">SUMIFS(AH$2:AH$474,$AU$2:$AU$474,"=ja",$AP$2:$AP$474,"&gt;1000")</f>
        <v>2241.6990000000001</v>
      </c>
      <c r="AI480" s="85">
        <f t="shared" si="97"/>
        <v>0</v>
      </c>
      <c r="AJ480" s="85">
        <f t="shared" si="97"/>
        <v>384.88240000000002</v>
      </c>
      <c r="AK480" s="99">
        <f t="shared" si="97"/>
        <v>446.95098999999999</v>
      </c>
      <c r="AL480" s="99">
        <f t="shared" si="97"/>
        <v>305.61959999999993</v>
      </c>
      <c r="AM480" s="85">
        <f t="shared" si="97"/>
        <v>0</v>
      </c>
      <c r="AN480" s="85">
        <f t="shared" si="97"/>
        <v>23805.385546999998</v>
      </c>
      <c r="AO480" s="85">
        <f t="shared" si="97"/>
        <v>26047.084546999999</v>
      </c>
      <c r="AP480" s="85">
        <f t="shared" si="97"/>
        <v>23741.446599999996</v>
      </c>
      <c r="AQ480" s="85">
        <f t="shared" si="97"/>
        <v>3298.8360000000002</v>
      </c>
      <c r="AR480" s="85">
        <f t="shared" si="97"/>
        <v>2930.3049999999998</v>
      </c>
      <c r="AS480" s="85">
        <f t="shared" si="97"/>
        <v>8.9405122970971806</v>
      </c>
      <c r="AT480" s="85"/>
      <c r="AU480" s="85"/>
      <c r="AV480" s="85"/>
      <c r="AW480" s="85"/>
      <c r="AX480" s="85"/>
      <c r="AY480" s="85"/>
      <c r="AZ480" s="85">
        <f>SUMIFS(AZ$2:AZ$474,$AU$2:$AU$474,"=ja",$AP$2:$AP$474,"&gt;1000")</f>
        <v>1819.0015000000001</v>
      </c>
      <c r="BA480" s="85">
        <f>SUMIFS(BA$2:BA$474,$AU$2:$AU$474,"=ja",$AP$2:$AP$474,"&gt;1000")</f>
        <v>7.2422000000000004</v>
      </c>
      <c r="BB480" s="85">
        <f>SUMIFS(BB$2:BB$474,$AU$2:$AU$474,"=ja",$AP$2:$AP$474,"&gt;1000")</f>
        <v>2075.9505600000002</v>
      </c>
      <c r="BC480" s="85">
        <f>SUMIFS(BC$2:BC$474,$AU$2:$AU$474,"=ja",$AP$2:$AP$474,"&gt;1000")</f>
        <v>1611.2242000000001</v>
      </c>
      <c r="BD480" s="85"/>
      <c r="BE480" s="85">
        <f>SUMIFS(BE$2:BE$474,$AU$2:$AU$474,"=ja",$AP$2:$AP$474,"&gt;1000")</f>
        <v>2308.3630000000003</v>
      </c>
      <c r="BF480" s="85">
        <f>SUMIFS(BF$2:BF$474,$AU$2:$AU$474,"=ja",$AP$2:$AP$474,"&gt;1000")</f>
        <v>0</v>
      </c>
      <c r="BG480" s="85"/>
      <c r="BH480" s="85">
        <f>SUMIFS(BH$2:BH$474,$AU$2:$AU$474,"=ja",$AP$2:$AP$474,"&gt;1000")</f>
        <v>5817.0868600000003</v>
      </c>
    </row>
    <row r="481" spans="1:58" ht="15" x14ac:dyDescent="0.25">
      <c r="A481"/>
      <c r="B481"/>
    </row>
    <row r="482" spans="1:58" x14ac:dyDescent="0.2">
      <c r="A482" s="93" t="s">
        <v>1156</v>
      </c>
      <c r="B482" s="94"/>
      <c r="C482" s="73">
        <f t="shared" ref="C482:AL482" si="98">SUMIF(C2:C474,"&lt;&gt;#saknas!",C2:C474)</f>
        <v>1708.2693099999999</v>
      </c>
      <c r="D482" s="73">
        <f t="shared" si="98"/>
        <v>505.97473709999997</v>
      </c>
      <c r="E482" s="73">
        <f t="shared" si="98"/>
        <v>155.97372999999999</v>
      </c>
      <c r="F482" s="73">
        <f t="shared" si="98"/>
        <v>581.42291760000001</v>
      </c>
      <c r="G482" s="73">
        <f t="shared" si="98"/>
        <v>1675.088</v>
      </c>
      <c r="H482" s="73">
        <f t="shared" si="98"/>
        <v>96.690328999999991</v>
      </c>
      <c r="I482" s="73">
        <f t="shared" si="98"/>
        <v>10592.484791000001</v>
      </c>
      <c r="J482" s="73">
        <f t="shared" si="98"/>
        <v>127.14805459999999</v>
      </c>
      <c r="K482" s="73">
        <f t="shared" si="98"/>
        <v>3005.4039199999997</v>
      </c>
      <c r="L482" s="73">
        <f t="shared" si="98"/>
        <v>1919.3271870000005</v>
      </c>
      <c r="M482" s="73">
        <f t="shared" si="98"/>
        <v>6404.4674569999979</v>
      </c>
      <c r="N482" s="73">
        <f t="shared" si="98"/>
        <v>1193.2278953000005</v>
      </c>
      <c r="O482" s="73">
        <f t="shared" si="98"/>
        <v>3485.8563909999984</v>
      </c>
      <c r="P482" s="73">
        <f t="shared" si="98"/>
        <v>2239.3536314000003</v>
      </c>
      <c r="Q482" s="73">
        <f t="shared" si="98"/>
        <v>2670.4197609999987</v>
      </c>
      <c r="R482" s="73">
        <f t="shared" si="98"/>
        <v>732.34160740000004</v>
      </c>
      <c r="S482" s="73">
        <f t="shared" si="98"/>
        <v>585.40469999999993</v>
      </c>
      <c r="T482" s="73">
        <f t="shared" si="98"/>
        <v>53.124079000000002</v>
      </c>
      <c r="U482" s="73">
        <f t="shared" si="98"/>
        <v>481.05299999999994</v>
      </c>
      <c r="V482" s="73">
        <f t="shared" si="98"/>
        <v>1427.3684399999997</v>
      </c>
      <c r="W482" s="73">
        <f t="shared" si="98"/>
        <v>175.22474200000002</v>
      </c>
      <c r="X482" s="73">
        <f t="shared" si="98"/>
        <v>1463.47236</v>
      </c>
      <c r="Y482" s="73">
        <f t="shared" si="98"/>
        <v>276.40034000000003</v>
      </c>
      <c r="Z482" s="73">
        <f t="shared" si="98"/>
        <v>1263.0834300000004</v>
      </c>
      <c r="AA482" s="73">
        <f t="shared" si="98"/>
        <v>2854.2734699999996</v>
      </c>
      <c r="AB482" s="73">
        <f t="shared" si="98"/>
        <v>5088.785818999997</v>
      </c>
      <c r="AC482" s="73">
        <f t="shared" si="98"/>
        <v>3834.6844010000018</v>
      </c>
      <c r="AD482" s="73">
        <f t="shared" si="98"/>
        <v>2.6017099999999997</v>
      </c>
      <c r="AE482" s="73">
        <f t="shared" si="98"/>
        <v>738</v>
      </c>
      <c r="AH482" s="73">
        <f t="shared" si="98"/>
        <v>5477.7090000000007</v>
      </c>
      <c r="AI482" s="73">
        <f t="shared" si="98"/>
        <v>0</v>
      </c>
      <c r="AJ482" s="73">
        <f t="shared" si="98"/>
        <v>841.93037000000027</v>
      </c>
      <c r="AK482" s="81">
        <f t="shared" si="98"/>
        <v>1080.5924299999986</v>
      </c>
      <c r="AL482" s="81">
        <f t="shared" si="98"/>
        <v>657.16684880000014</v>
      </c>
      <c r="AN482" s="73">
        <f>SUMIF(AN2:AN474,"&lt;&gt;#saknas!",AN2:AN474)</f>
        <v>57060.711990399934</v>
      </c>
      <c r="AO482" s="73">
        <f>SUMIF(AO2:AO474,"&lt;&gt;#saknas!",AO2:AO474)</f>
        <v>62538.420990399922</v>
      </c>
      <c r="AP482" s="73">
        <f>SUMIF(AP2:AP474,"&lt;&gt;#saknas!",AP2:AP474)</f>
        <v>53554.628426999996</v>
      </c>
      <c r="AQ482" s="73">
        <f>SUMIF(AQ2:AQ474,"&lt;&gt;#saknas!",AQ2:AQ474)</f>
        <v>3750.3760000000002</v>
      </c>
      <c r="AS482" s="82">
        <f t="shared" ref="AS482" si="99">IF(ISERROR(AP482/AO482),"",AP482/AO482)</f>
        <v>0.85634762724855173</v>
      </c>
      <c r="AZ482" s="73">
        <f>SUMIF(AZ2:AZ474,"&lt;&gt;#saknas!",AZ2:AZ474)</f>
        <v>3263.2695500000004</v>
      </c>
      <c r="BA482" s="73">
        <f>SUMIF(BA2:BA474,"&lt;&gt;#saknas!",BA2:BA474)</f>
        <v>175.22474200000002</v>
      </c>
      <c r="BB482" s="73">
        <f>SUMIF(BB2:BB474,"&lt;&gt;#saknas!",BB2:BB474)</f>
        <v>15242.232561699991</v>
      </c>
      <c r="BC482" s="73">
        <f>SUMIF(BC2:BC474,"&lt;&gt;#saknas!",BC2:BC474)</f>
        <v>4041.2901473999987</v>
      </c>
      <c r="BE482" s="73">
        <f>SUMIF(BE2:BE474,"&lt;&gt;#saknas!",BE2:BE474)</f>
        <v>2854.2734699999996</v>
      </c>
      <c r="BF482" s="73">
        <f>SUMIF(BF2:BF474,"&lt;&gt;#saknas!",BF2:BF474)</f>
        <v>2.6017099999999997</v>
      </c>
    </row>
    <row r="483" spans="1:58" x14ac:dyDescent="0.2">
      <c r="A483" s="94"/>
      <c r="B483" s="94"/>
    </row>
    <row r="484" spans="1:58" x14ac:dyDescent="0.2">
      <c r="A484" s="94"/>
      <c r="B484" s="94"/>
    </row>
    <row r="485" spans="1:58" ht="15" x14ac:dyDescent="0.25">
      <c r="A485" s="94"/>
      <c r="B485" s="94"/>
      <c r="U485" s="88"/>
      <c r="V485" s="88"/>
      <c r="W485" s="88"/>
      <c r="X485" s="88"/>
      <c r="Y485" s="88"/>
      <c r="Z485" s="88"/>
      <c r="AA485" s="88"/>
      <c r="AB485" s="88"/>
      <c r="AC485" s="88"/>
      <c r="AD485" s="88"/>
      <c r="AE485" s="88"/>
      <c r="AF485" s="88"/>
      <c r="AG485" s="88"/>
      <c r="AH485" s="88"/>
      <c r="AI485" s="88"/>
      <c r="AJ485" s="88"/>
      <c r="AK485" s="273"/>
      <c r="AL485" s="273"/>
      <c r="AR485" s="73">
        <f>AP477-AQ477</f>
        <v>48880.996426999991</v>
      </c>
      <c r="BA485" s="87"/>
    </row>
    <row r="486" spans="1:58" x14ac:dyDescent="0.2">
      <c r="A486" s="94"/>
      <c r="B486" s="94"/>
    </row>
    <row r="487" spans="1:58" x14ac:dyDescent="0.2">
      <c r="A487" s="94"/>
      <c r="B487" s="94"/>
    </row>
    <row r="488" spans="1:58" x14ac:dyDescent="0.2">
      <c r="A488" s="94"/>
      <c r="B488" s="94"/>
    </row>
    <row r="489" spans="1:58" ht="15" x14ac:dyDescent="0.25">
      <c r="A489"/>
      <c r="B489"/>
    </row>
  </sheetData>
  <autoFilter ref="A1:BH474"/>
  <pageMargins left="0.7" right="0.7" top="0.75" bottom="0.75" header="0.3" footer="0.3"/>
  <pageSetup paperSize="9" orientation="portrait"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M41"/>
  <sheetViews>
    <sheetView workbookViewId="0">
      <selection activeCell="AD259" sqref="AD259"/>
    </sheetView>
  </sheetViews>
  <sheetFormatPr defaultRowHeight="15" x14ac:dyDescent="0.25"/>
  <cols>
    <col min="1" max="1" width="37.42578125" style="70" bestFit="1" customWidth="1"/>
    <col min="2" max="3" width="20.28515625" style="70" customWidth="1"/>
    <col min="4" max="4" width="25.140625" style="70" customWidth="1"/>
    <col min="5" max="5" width="24" style="70" customWidth="1"/>
    <col min="6" max="7" width="8" style="70" bestFit="1" customWidth="1"/>
    <col min="8" max="16384" width="9.140625" style="70"/>
  </cols>
  <sheetData>
    <row r="1" spans="1:13" ht="54" customHeight="1" x14ac:dyDescent="0.25">
      <c r="A1" s="100" t="s">
        <v>1163</v>
      </c>
      <c r="B1" s="134" t="s">
        <v>1196</v>
      </c>
      <c r="C1" s="134" t="s">
        <v>1195</v>
      </c>
      <c r="D1" s="101" t="s">
        <v>1194</v>
      </c>
      <c r="E1" s="101" t="s">
        <v>1164</v>
      </c>
      <c r="F1" s="102">
        <v>2011</v>
      </c>
      <c r="G1" s="102">
        <v>2010</v>
      </c>
      <c r="H1" s="102">
        <v>2009</v>
      </c>
      <c r="I1" s="102" t="s">
        <v>1165</v>
      </c>
      <c r="J1" s="102" t="s">
        <v>1166</v>
      </c>
      <c r="K1" s="102" t="s">
        <v>1167</v>
      </c>
      <c r="L1" s="102" t="s">
        <v>1168</v>
      </c>
      <c r="M1" s="102" t="s">
        <v>1169</v>
      </c>
    </row>
    <row r="2" spans="1:13" x14ac:dyDescent="0.25">
      <c r="A2" s="103" t="s">
        <v>1170</v>
      </c>
      <c r="B2" s="104">
        <f>(D2-E2)/E2</f>
        <v>-5.6113493801212166E-2</v>
      </c>
      <c r="C2" s="105">
        <f>D2-E2</f>
        <v>-227.96971664705734</v>
      </c>
      <c r="D2" s="105">
        <f>Totalt!AC477</f>
        <v>3834.6844010000018</v>
      </c>
      <c r="E2" s="106">
        <v>4062.6541176470591</v>
      </c>
      <c r="F2" s="107">
        <v>3852.2627938561964</v>
      </c>
      <c r="G2" s="107">
        <v>4121.5038316127693</v>
      </c>
      <c r="H2" s="107">
        <v>3589.8439999999991</v>
      </c>
      <c r="I2" s="107">
        <v>3842.1989999999996</v>
      </c>
      <c r="J2" s="107">
        <v>3739.8814999999986</v>
      </c>
      <c r="K2" s="107">
        <v>3785.0810000000006</v>
      </c>
      <c r="L2" s="107">
        <v>4171.835</v>
      </c>
      <c r="M2" s="108">
        <v>3713.226349999999</v>
      </c>
    </row>
    <row r="3" spans="1:13" x14ac:dyDescent="0.25">
      <c r="A3" s="103" t="s">
        <v>1171</v>
      </c>
      <c r="B3" s="104"/>
      <c r="C3" s="105"/>
      <c r="D3" s="105"/>
      <c r="E3" s="106"/>
      <c r="F3" s="107"/>
      <c r="G3" s="107"/>
      <c r="H3" s="107"/>
      <c r="I3" s="107" t="s">
        <v>1172</v>
      </c>
      <c r="J3" s="107" t="s">
        <v>1172</v>
      </c>
      <c r="K3" s="107">
        <v>8.109</v>
      </c>
      <c r="L3" s="107">
        <v>5.6239999999999997</v>
      </c>
      <c r="M3" s="108">
        <v>7.0900000000000007</v>
      </c>
    </row>
    <row r="4" spans="1:13" x14ac:dyDescent="0.25">
      <c r="A4" s="103" t="s">
        <v>858</v>
      </c>
      <c r="B4" s="104">
        <f t="shared" ref="B4:B27" si="0">(D4-E4)/E4</f>
        <v>4.6917227172988206E-2</v>
      </c>
      <c r="C4" s="105">
        <f t="shared" ref="C4:C26" si="1">D4-E4</f>
        <v>474.6984788928803</v>
      </c>
      <c r="D4" s="105">
        <f>Totalt!I477</f>
        <v>10592.484791000001</v>
      </c>
      <c r="E4" s="106">
        <v>10117.78631210712</v>
      </c>
      <c r="F4" s="107">
        <v>9581.3940560378269</v>
      </c>
      <c r="G4" s="107">
        <v>10191.074725472401</v>
      </c>
      <c r="H4" s="107">
        <v>9477.6911432105335</v>
      </c>
      <c r="I4" s="107">
        <v>7719.6883624176662</v>
      </c>
      <c r="J4" s="107">
        <v>7285.5656209451809</v>
      </c>
      <c r="K4" s="107">
        <v>7458.7800952238676</v>
      </c>
      <c r="L4" s="107">
        <v>6761.9430452443758</v>
      </c>
      <c r="M4" s="108">
        <v>5200.3751892766732</v>
      </c>
    </row>
    <row r="5" spans="1:13" x14ac:dyDescent="0.25">
      <c r="A5" s="103" t="s">
        <v>879</v>
      </c>
      <c r="B5" s="104">
        <f t="shared" si="0"/>
        <v>-1.9878690503085088E-3</v>
      </c>
      <c r="C5" s="105">
        <f t="shared" si="1"/>
        <v>-1.7232265904798396</v>
      </c>
      <c r="D5" s="105">
        <f>Totalt!J477+Totalt!AE477</f>
        <v>865.14805460000002</v>
      </c>
      <c r="E5" s="106">
        <v>866.87128119047986</v>
      </c>
      <c r="F5" s="107">
        <v>718.69999999999993</v>
      </c>
      <c r="G5" s="107">
        <v>740.4</v>
      </c>
      <c r="H5" s="107">
        <v>574.4</v>
      </c>
      <c r="I5" s="107">
        <v>870.10699999999997</v>
      </c>
      <c r="J5" s="107">
        <v>844.29</v>
      </c>
      <c r="K5" s="107">
        <v>828.91</v>
      </c>
      <c r="L5" s="107">
        <v>865.9</v>
      </c>
      <c r="M5" s="108">
        <v>829.90299999999991</v>
      </c>
    </row>
    <row r="6" spans="1:13" x14ac:dyDescent="0.25">
      <c r="A6" s="103" t="s">
        <v>951</v>
      </c>
      <c r="B6" s="104">
        <f t="shared" si="0"/>
        <v>0.20543554836918357</v>
      </c>
      <c r="C6" s="105">
        <f t="shared" si="1"/>
        <v>512.19395612763219</v>
      </c>
      <c r="D6" s="105">
        <f>Totalt!K477</f>
        <v>3005.4039199999997</v>
      </c>
      <c r="E6" s="106">
        <v>2493.2099638723676</v>
      </c>
      <c r="F6" s="107">
        <v>2445.0813815388401</v>
      </c>
      <c r="G6" s="107">
        <v>2906.5185753175629</v>
      </c>
      <c r="H6" s="107">
        <v>3165.5392955741436</v>
      </c>
      <c r="I6" s="107">
        <v>2338.7616180695959</v>
      </c>
      <c r="J6" s="107">
        <v>1453.6847154091563</v>
      </c>
      <c r="K6" s="107">
        <v>1320.9895532827941</v>
      </c>
      <c r="L6" s="107">
        <v>1393.7318648053556</v>
      </c>
      <c r="M6" s="108">
        <v>1172.118327081906</v>
      </c>
    </row>
    <row r="7" spans="1:13" ht="17.25" x14ac:dyDescent="0.25">
      <c r="A7" s="103" t="s">
        <v>1173</v>
      </c>
      <c r="B7" s="104">
        <f t="shared" si="0"/>
        <v>3.5465166764930264E-2</v>
      </c>
      <c r="C7" s="105">
        <f t="shared" si="1"/>
        <v>522.05360162855141</v>
      </c>
      <c r="D7" s="105">
        <f>Totalt!BB477</f>
        <v>15242.232561699991</v>
      </c>
      <c r="E7" s="106">
        <v>14720.17896007144</v>
      </c>
      <c r="F7" s="107">
        <v>14284.363807058389</v>
      </c>
      <c r="G7" s="107">
        <v>18765.116243748525</v>
      </c>
      <c r="H7" s="107">
        <v>16716.689162779043</v>
      </c>
      <c r="I7" s="107">
        <v>13642</v>
      </c>
      <c r="J7" s="107">
        <v>11823.149864204535</v>
      </c>
      <c r="K7" s="107">
        <v>14182.581055496841</v>
      </c>
      <c r="L7" s="107">
        <v>13548.84573515328</v>
      </c>
      <c r="M7" s="108">
        <v>11004.57997651525</v>
      </c>
    </row>
    <row r="8" spans="1:13" ht="17.25" x14ac:dyDescent="0.25">
      <c r="A8" s="103" t="s">
        <v>1174</v>
      </c>
      <c r="B8" s="104">
        <f t="shared" si="0"/>
        <v>-2.5798468490095747E-2</v>
      </c>
      <c r="C8" s="105">
        <f t="shared" si="1"/>
        <v>-105.63998496351587</v>
      </c>
      <c r="D8" s="105">
        <f>Totalt!BC477</f>
        <v>3989.1761473999991</v>
      </c>
      <c r="E8" s="106">
        <v>4094.816132363515</v>
      </c>
      <c r="F8" s="107">
        <v>3470.5594193151019</v>
      </c>
      <c r="G8" s="107">
        <v>4579.7834783361404</v>
      </c>
      <c r="H8" s="107">
        <v>4012</v>
      </c>
      <c r="I8" s="107">
        <v>4023</v>
      </c>
      <c r="J8" s="107">
        <v>3479.1850943827053</v>
      </c>
      <c r="K8" s="107">
        <v>3882.9060004888661</v>
      </c>
      <c r="L8" s="107">
        <v>4606.4713186563831</v>
      </c>
      <c r="M8" s="108">
        <v>3650.6293705967414</v>
      </c>
    </row>
    <row r="9" spans="1:13" x14ac:dyDescent="0.25">
      <c r="A9" s="103" t="s">
        <v>1175</v>
      </c>
      <c r="B9" s="104">
        <f t="shared" si="0"/>
        <v>-0.67479979609232044</v>
      </c>
      <c r="C9" s="105">
        <f t="shared" si="1"/>
        <v>-363.59639001178743</v>
      </c>
      <c r="D9" s="105">
        <f>Totalt!BA477</f>
        <v>175.22474200000002</v>
      </c>
      <c r="E9" s="106">
        <v>538.82113201178743</v>
      </c>
      <c r="F9" s="107"/>
      <c r="G9" s="107"/>
      <c r="H9" s="107"/>
      <c r="I9" s="107"/>
      <c r="J9" s="107"/>
      <c r="K9" s="107"/>
      <c r="L9" s="107"/>
      <c r="M9" s="108"/>
    </row>
    <row r="10" spans="1:13" x14ac:dyDescent="0.25">
      <c r="A10" s="103" t="s">
        <v>1176</v>
      </c>
      <c r="B10" s="104"/>
      <c r="C10" s="105"/>
      <c r="D10" s="105"/>
      <c r="E10" s="106"/>
      <c r="F10" s="107">
        <v>115.52465567393369</v>
      </c>
      <c r="G10" s="107">
        <v>173.37</v>
      </c>
      <c r="H10" s="107">
        <v>128.60000000000002</v>
      </c>
      <c r="I10" s="107">
        <v>129.06900000000007</v>
      </c>
      <c r="J10" s="107">
        <v>26.139810493984328</v>
      </c>
      <c r="K10" s="107">
        <v>245.85900000000004</v>
      </c>
      <c r="L10" s="107">
        <v>302.90631320397836</v>
      </c>
      <c r="M10" s="108">
        <v>360.94666891746544</v>
      </c>
    </row>
    <row r="11" spans="1:13" x14ac:dyDescent="0.25">
      <c r="A11" s="103" t="s">
        <v>1036</v>
      </c>
      <c r="B11" s="104">
        <f t="shared" si="0"/>
        <v>-0.3275159382986223</v>
      </c>
      <c r="C11" s="105">
        <f t="shared" si="1"/>
        <v>-234.28439964474529</v>
      </c>
      <c r="D11" s="105">
        <f>Totalt!U477</f>
        <v>481.05299999999994</v>
      </c>
      <c r="E11" s="106">
        <v>715.33739964474523</v>
      </c>
      <c r="F11" s="107">
        <v>710.83840267551511</v>
      </c>
      <c r="G11" s="107">
        <v>983.67450983735512</v>
      </c>
      <c r="H11" s="107">
        <v>862.45624468046435</v>
      </c>
      <c r="I11" s="107">
        <v>737.93128075924255</v>
      </c>
      <c r="J11" s="107">
        <v>667.65904139378051</v>
      </c>
      <c r="K11" s="107">
        <v>743.7341631400559</v>
      </c>
      <c r="L11" s="107">
        <v>780.75316215842827</v>
      </c>
      <c r="M11" s="108">
        <v>785.85018390963705</v>
      </c>
    </row>
    <row r="12" spans="1:13" x14ac:dyDescent="0.25">
      <c r="A12" s="103" t="s">
        <v>1028</v>
      </c>
      <c r="B12" s="104">
        <f t="shared" si="0"/>
        <v>8.8697436111977529E-2</v>
      </c>
      <c r="C12" s="105">
        <f t="shared" si="1"/>
        <v>113.61709967135221</v>
      </c>
      <c r="D12" s="105">
        <f>Totalt!V477</f>
        <v>1394.5684399999998</v>
      </c>
      <c r="E12" s="106">
        <v>1280.9513403286476</v>
      </c>
      <c r="F12" s="107">
        <v>960.04709982937209</v>
      </c>
      <c r="G12" s="107">
        <v>2256.3852445526745</v>
      </c>
      <c r="H12" s="107">
        <v>2072.6661501367039</v>
      </c>
      <c r="I12" s="107">
        <v>1309.2826857397858</v>
      </c>
      <c r="J12" s="107">
        <v>1641.6741281915881</v>
      </c>
      <c r="K12" s="107">
        <v>1713.6957484982888</v>
      </c>
      <c r="L12" s="107" t="s">
        <v>1172</v>
      </c>
      <c r="M12" s="108" t="s">
        <v>1172</v>
      </c>
    </row>
    <row r="13" spans="1:13" ht="17.25" x14ac:dyDescent="0.25">
      <c r="A13" s="103" t="s">
        <v>1177</v>
      </c>
      <c r="B13" s="104"/>
      <c r="C13" s="105"/>
      <c r="D13" s="105"/>
      <c r="E13" s="106"/>
      <c r="F13" s="107"/>
      <c r="G13" s="107"/>
      <c r="H13" s="107"/>
      <c r="I13" s="107">
        <v>3288.1429840039877</v>
      </c>
      <c r="J13" s="107">
        <v>3498.5550725485823</v>
      </c>
      <c r="K13" s="107">
        <v>788.91025176562846</v>
      </c>
      <c r="L13" s="107">
        <v>1349.2552920525159</v>
      </c>
      <c r="M13" s="108">
        <v>1196.8362177197109</v>
      </c>
    </row>
    <row r="14" spans="1:13" x14ac:dyDescent="0.25">
      <c r="A14" s="103" t="s">
        <v>1127</v>
      </c>
      <c r="B14" s="104"/>
      <c r="C14" s="105"/>
      <c r="D14" s="105"/>
      <c r="E14" s="106"/>
      <c r="F14" s="107"/>
      <c r="G14" s="107"/>
      <c r="H14" s="107"/>
      <c r="I14" s="107">
        <v>840.02592297995614</v>
      </c>
      <c r="J14" s="107">
        <v>783.39243737289451</v>
      </c>
      <c r="K14" s="107">
        <v>994.97270805158803</v>
      </c>
      <c r="L14" s="107" t="s">
        <v>1172</v>
      </c>
      <c r="M14" s="108" t="s">
        <v>1172</v>
      </c>
    </row>
    <row r="15" spans="1:13" x14ac:dyDescent="0.25">
      <c r="A15" s="103" t="s">
        <v>1178</v>
      </c>
      <c r="B15" s="104">
        <f t="shared" si="0"/>
        <v>-9.5447838347495928E-2</v>
      </c>
      <c r="C15" s="105">
        <f t="shared" si="1"/>
        <v>-154.42478517559539</v>
      </c>
      <c r="D15" s="105">
        <f>Totalt!X477</f>
        <v>1463.47236</v>
      </c>
      <c r="E15" s="106">
        <v>1617.8971451755954</v>
      </c>
      <c r="F15" s="107">
        <v>1726.9380841394538</v>
      </c>
      <c r="G15" s="107">
        <v>2674.2666892639713</v>
      </c>
      <c r="H15" s="107">
        <v>2608.0452166126561</v>
      </c>
      <c r="I15" s="107">
        <v>2549.3159979968054</v>
      </c>
      <c r="J15" s="107">
        <v>2583.6857800627899</v>
      </c>
      <c r="K15" s="107">
        <v>2166.5709744718602</v>
      </c>
      <c r="L15" s="107">
        <v>3006.3172371633814</v>
      </c>
      <c r="M15" s="108">
        <v>2849.4435989512313</v>
      </c>
    </row>
    <row r="16" spans="1:13" x14ac:dyDescent="0.25">
      <c r="A16" s="103" t="s">
        <v>1179</v>
      </c>
      <c r="B16" s="104">
        <f t="shared" si="0"/>
        <v>-1.2743973214285798E-2</v>
      </c>
      <c r="C16" s="105">
        <f t="shared" si="1"/>
        <v>-3.3584117647059042E-2</v>
      </c>
      <c r="D16" s="105">
        <f>Totalt!BF477</f>
        <v>2.6017099999999997</v>
      </c>
      <c r="E16" s="106">
        <v>2.6352941176470588</v>
      </c>
      <c r="F16" s="107">
        <v>140.44070588235292</v>
      </c>
      <c r="G16" s="107">
        <v>17.3</v>
      </c>
      <c r="H16" s="107">
        <v>47.482999999999997</v>
      </c>
      <c r="I16" s="107">
        <v>182.96064999999999</v>
      </c>
      <c r="J16" s="107">
        <v>600.505</v>
      </c>
      <c r="K16" s="107">
        <v>652.41047999999978</v>
      </c>
      <c r="L16" s="107">
        <v>3084.7640000000001</v>
      </c>
      <c r="M16" s="108">
        <v>3971.4472869999995</v>
      </c>
    </row>
    <row r="17" spans="1:13" x14ac:dyDescent="0.25">
      <c r="A17" s="103" t="s">
        <v>1180</v>
      </c>
      <c r="B17" s="104">
        <f t="shared" si="0"/>
        <v>-0.17943702215487131</v>
      </c>
      <c r="C17" s="105">
        <f t="shared" si="1"/>
        <v>-261.68556999999964</v>
      </c>
      <c r="D17" s="105">
        <f>Totalt!Z477</f>
        <v>1196.6844300000002</v>
      </c>
      <c r="E17" s="106">
        <v>1458.37</v>
      </c>
      <c r="F17" s="107">
        <v>1264.5516838571427</v>
      </c>
      <c r="G17" s="107">
        <v>1427.7951932604935</v>
      </c>
      <c r="H17" s="107">
        <v>1436.6210000000001</v>
      </c>
      <c r="I17" s="107">
        <v>1564.6350000000002</v>
      </c>
      <c r="J17" s="107">
        <v>1643.0840000000001</v>
      </c>
      <c r="K17" s="107">
        <v>1553.8881875000002</v>
      </c>
      <c r="L17" s="107">
        <v>1780.5689999999997</v>
      </c>
      <c r="M17" s="108">
        <v>1895.6057500000004</v>
      </c>
    </row>
    <row r="18" spans="1:13" x14ac:dyDescent="0.25">
      <c r="A18" s="103" t="s">
        <v>1181</v>
      </c>
      <c r="B18" s="104">
        <f t="shared" si="0"/>
        <v>-0.16282160771977536</v>
      </c>
      <c r="C18" s="105">
        <f t="shared" si="1"/>
        <v>-766.04309999999896</v>
      </c>
      <c r="D18" s="105">
        <f>Totalt!Z477+Totalt!AA477</f>
        <v>3938.7569000000003</v>
      </c>
      <c r="E18" s="106">
        <v>4704.7999999999993</v>
      </c>
      <c r="F18" s="107">
        <v>3921.2891819999995</v>
      </c>
      <c r="G18" s="107">
        <v>4574.5218334401798</v>
      </c>
      <c r="H18" s="107">
        <v>4659.7349999999997</v>
      </c>
      <c r="I18" s="107">
        <v>4768.2410000000009</v>
      </c>
      <c r="J18" s="107">
        <v>5164.4496999999992</v>
      </c>
      <c r="K18" s="107">
        <v>5064.1500000000015</v>
      </c>
      <c r="L18" s="107">
        <v>5492.8870000000006</v>
      </c>
      <c r="M18" s="108">
        <v>5875.9270000000006</v>
      </c>
    </row>
    <row r="19" spans="1:13" x14ac:dyDescent="0.25">
      <c r="A19" s="103" t="s">
        <v>1182</v>
      </c>
      <c r="B19" s="104">
        <f t="shared" si="0"/>
        <v>-8.1202136063573543E-2</v>
      </c>
      <c r="C19" s="105">
        <f t="shared" si="1"/>
        <v>-24.427895294117661</v>
      </c>
      <c r="D19" s="105">
        <f>Totalt!Y477</f>
        <v>276.40034000000003</v>
      </c>
      <c r="E19" s="106">
        <v>300.82823529411769</v>
      </c>
      <c r="F19" s="107">
        <v>144.71840537505014</v>
      </c>
      <c r="G19" s="107">
        <v>139.37625883982562</v>
      </c>
      <c r="H19" s="107">
        <v>211.12280000000001</v>
      </c>
      <c r="I19" s="107">
        <v>221.34484700000004</v>
      </c>
      <c r="J19" s="107">
        <v>339.31899999999996</v>
      </c>
      <c r="K19" s="107">
        <v>235.935</v>
      </c>
      <c r="L19" s="107">
        <v>444.69372999999979</v>
      </c>
      <c r="M19" s="108">
        <v>402.17589999999996</v>
      </c>
    </row>
    <row r="20" spans="1:13" ht="17.25" x14ac:dyDescent="0.25">
      <c r="A20" s="103" t="s">
        <v>1183</v>
      </c>
      <c r="B20" s="104">
        <f t="shared" si="0"/>
        <v>-2.2603983455409909E-2</v>
      </c>
      <c r="C20" s="105">
        <f t="shared" si="1"/>
        <v>-39.244754300824752</v>
      </c>
      <c r="D20" s="105">
        <f>Totalt!AF477</f>
        <v>1696.9427799999994</v>
      </c>
      <c r="E20" s="106">
        <v>1736.1875343008242</v>
      </c>
      <c r="F20" s="107">
        <v>1758.3712661661</v>
      </c>
      <c r="G20" s="107">
        <v>1792.0863795720459</v>
      </c>
      <c r="H20" s="107">
        <v>1458.8205390000001</v>
      </c>
      <c r="I20" s="107">
        <v>1382.0550774687335</v>
      </c>
      <c r="J20" s="107">
        <v>1612</v>
      </c>
      <c r="K20" s="107">
        <v>1156.0666999999999</v>
      </c>
      <c r="L20" s="107">
        <v>1291.3747049999997</v>
      </c>
      <c r="M20" s="108">
        <v>1107.74981</v>
      </c>
    </row>
    <row r="21" spans="1:13" x14ac:dyDescent="0.25">
      <c r="A21" s="103" t="s">
        <v>872</v>
      </c>
      <c r="B21" s="104">
        <f t="shared" si="0"/>
        <v>-6.4296423415655654E-2</v>
      </c>
      <c r="C21" s="105">
        <f t="shared" si="1"/>
        <v>-115.10287018420468</v>
      </c>
      <c r="D21" s="105">
        <f>Totalt!G477</f>
        <v>1675.088</v>
      </c>
      <c r="E21" s="106">
        <v>1790.1908701842046</v>
      </c>
      <c r="F21" s="107">
        <v>2111.1210444311241</v>
      </c>
      <c r="G21" s="107">
        <v>3305.9884631072509</v>
      </c>
      <c r="H21" s="107">
        <v>2451.8697420165117</v>
      </c>
      <c r="I21" s="107">
        <v>1675.8140365034592</v>
      </c>
      <c r="J21" s="107">
        <v>2049.114212873837</v>
      </c>
      <c r="K21" s="107">
        <v>1721.6433511548271</v>
      </c>
      <c r="L21" s="107">
        <v>1867.3924365878113</v>
      </c>
      <c r="M21" s="108">
        <v>2742.6258195836335</v>
      </c>
    </row>
    <row r="22" spans="1:13" ht="17.25" x14ac:dyDescent="0.25">
      <c r="A22" s="103" t="s">
        <v>1184</v>
      </c>
      <c r="B22" s="104">
        <f t="shared" si="0"/>
        <v>-0.32989626771636266</v>
      </c>
      <c r="C22" s="105">
        <f t="shared" si="1"/>
        <v>-610.3615006470659</v>
      </c>
      <c r="D22" s="105">
        <f>Totalt!D477+Totalt!E477+Totalt!F477</f>
        <v>1239.8003847</v>
      </c>
      <c r="E22" s="106">
        <v>1850.1618853470659</v>
      </c>
      <c r="F22" s="107">
        <v>2068.8706001072387</v>
      </c>
      <c r="G22" s="107">
        <v>4558.0694154630955</v>
      </c>
      <c r="H22" s="107">
        <v>3836.716392178595</v>
      </c>
      <c r="I22" s="107">
        <v>1269.8037483988528</v>
      </c>
      <c r="J22" s="107">
        <v>1686.4408688091753</v>
      </c>
      <c r="K22" s="107">
        <v>2701.8956247377137</v>
      </c>
      <c r="L22" s="107">
        <v>2304.0838577850745</v>
      </c>
      <c r="M22" s="108">
        <v>3209.8405354312617</v>
      </c>
    </row>
    <row r="23" spans="1:13" x14ac:dyDescent="0.25">
      <c r="A23" s="103" t="s">
        <v>1035</v>
      </c>
      <c r="B23" s="104">
        <f t="shared" si="0"/>
        <v>0.37501382096491914</v>
      </c>
      <c r="C23" s="105">
        <f t="shared" si="1"/>
        <v>465.90411777144618</v>
      </c>
      <c r="D23" s="105">
        <f>Totalt!C477</f>
        <v>1708.2693099999999</v>
      </c>
      <c r="E23" s="106">
        <v>1242.3651922285537</v>
      </c>
      <c r="F23" s="107">
        <v>1347.6425746928876</v>
      </c>
      <c r="G23" s="107">
        <v>1606.0962613998297</v>
      </c>
      <c r="H23" s="107">
        <v>1443.7285173129358</v>
      </c>
      <c r="I23" s="107">
        <v>1449.3792809004606</v>
      </c>
      <c r="J23" s="107">
        <v>1803.0257275033955</v>
      </c>
      <c r="K23" s="107">
        <v>1947.3608102504072</v>
      </c>
      <c r="L23" s="107">
        <v>1905.537335712693</v>
      </c>
      <c r="M23" s="108">
        <v>2410.9544915612514</v>
      </c>
    </row>
    <row r="24" spans="1:13" x14ac:dyDescent="0.25">
      <c r="A24" s="108" t="s">
        <v>1185</v>
      </c>
      <c r="B24" s="104">
        <f t="shared" si="0"/>
        <v>-0.26705329745300199</v>
      </c>
      <c r="C24" s="105">
        <f t="shared" si="1"/>
        <v>-35.229671000000025</v>
      </c>
      <c r="D24" s="105">
        <f>Totalt!H477</f>
        <v>96.690328999999991</v>
      </c>
      <c r="E24" s="106">
        <v>131.92000000000002</v>
      </c>
      <c r="F24" s="107">
        <v>171.75908035336315</v>
      </c>
      <c r="G24" s="107">
        <v>325.0745209771494</v>
      </c>
      <c r="H24" s="107">
        <v>498.12006411600782</v>
      </c>
      <c r="I24" s="107">
        <v>228.98450103823399</v>
      </c>
      <c r="J24" s="107">
        <v>323.87273479925238</v>
      </c>
      <c r="K24" s="107">
        <v>265.38607776231697</v>
      </c>
      <c r="L24" s="107">
        <v>360.27871455445899</v>
      </c>
      <c r="M24" s="108">
        <v>435.84375553259201</v>
      </c>
    </row>
    <row r="25" spans="1:13" x14ac:dyDescent="0.25">
      <c r="A25" s="109" t="s">
        <v>1032</v>
      </c>
      <c r="B25" s="104">
        <f t="shared" si="0"/>
        <v>-1.5114378696621642E-2</v>
      </c>
      <c r="C25" s="105">
        <f t="shared" si="1"/>
        <v>-78.09418100000039</v>
      </c>
      <c r="D25" s="105">
        <f>Totalt!AB477</f>
        <v>5088.785818999997</v>
      </c>
      <c r="E25" s="110">
        <v>5166.8799999999974</v>
      </c>
      <c r="F25" s="111">
        <v>3898.9579119959885</v>
      </c>
      <c r="G25" s="111"/>
      <c r="H25" s="111"/>
      <c r="I25" s="111"/>
      <c r="J25" s="111"/>
      <c r="K25" s="111"/>
      <c r="L25" s="111"/>
      <c r="M25" s="112"/>
    </row>
    <row r="26" spans="1:13" ht="17.25" x14ac:dyDescent="0.25">
      <c r="A26" s="113" t="s">
        <v>1186</v>
      </c>
      <c r="B26" s="132">
        <f t="shared" si="0"/>
        <v>-1.162557155084676E-2</v>
      </c>
      <c r="C26" s="130">
        <f t="shared" si="1"/>
        <v>-667.70880548515561</v>
      </c>
      <c r="D26" s="131">
        <f>SUM(D2:D25)-D17</f>
        <v>56766.783990399999</v>
      </c>
      <c r="E26" s="116">
        <f>SUM(E2:E25)-E17</f>
        <v>57434.492795885155</v>
      </c>
      <c r="F26" s="87">
        <v>53428.880471128745</v>
      </c>
      <c r="G26" s="87">
        <v>63710.606430940774</v>
      </c>
      <c r="H26" s="87">
        <v>57815.527267617595</v>
      </c>
      <c r="I26" s="87">
        <v>52468.106993276779</v>
      </c>
      <c r="J26" s="87">
        <v>51405.590308990853</v>
      </c>
      <c r="K26" s="87">
        <v>51865.947594325058</v>
      </c>
      <c r="L26" s="87">
        <v>53544.594748077739</v>
      </c>
      <c r="M26" s="117">
        <v>50927.563482077363</v>
      </c>
    </row>
    <row r="27" spans="1:13" x14ac:dyDescent="0.25">
      <c r="A27" s="118" t="s">
        <v>1187</v>
      </c>
      <c r="B27" s="133">
        <f t="shared" si="0"/>
        <v>-2.2200938671964817E-2</v>
      </c>
      <c r="C27" s="107"/>
      <c r="D27" s="119">
        <f>Totalt!AP477-Totalt!AQ477</f>
        <v>48880.996426999991</v>
      </c>
      <c r="E27" s="119">
        <v>49990.84</v>
      </c>
      <c r="F27" s="87">
        <v>48079.541329865999</v>
      </c>
      <c r="G27" s="107">
        <v>61171.912360500013</v>
      </c>
      <c r="H27" s="107">
        <v>50825.087031000003</v>
      </c>
      <c r="I27" s="107">
        <v>47758.588479000064</v>
      </c>
      <c r="J27" s="107">
        <v>47432.403500000044</v>
      </c>
      <c r="K27" s="107">
        <v>46735.900920000051</v>
      </c>
      <c r="L27" s="107">
        <v>49149.252615497942</v>
      </c>
      <c r="M27" s="108">
        <v>46311.931681159156</v>
      </c>
    </row>
    <row r="28" spans="1:13" x14ac:dyDescent="0.25">
      <c r="A28" s="120" t="s">
        <v>1188</v>
      </c>
      <c r="B28" s="120"/>
      <c r="C28" s="121"/>
      <c r="D28" s="271">
        <f>D27/(D26-D25)</f>
        <v>0.94587635273480952</v>
      </c>
      <c r="E28" s="261">
        <f>E27/(E26-E25)</f>
        <v>0.95644008451703377</v>
      </c>
      <c r="F28" s="122">
        <v>0.97071707052367839</v>
      </c>
      <c r="G28" s="123">
        <v>0.96015272475560909</v>
      </c>
      <c r="H28" s="123">
        <v>0.87909060823297325</v>
      </c>
      <c r="I28" s="123">
        <v>0.91024035773045542</v>
      </c>
      <c r="J28" s="123">
        <v>0.92270905197063946</v>
      </c>
      <c r="K28" s="123">
        <v>0.90109027382570539</v>
      </c>
      <c r="L28" s="123">
        <v>0.91791249605568093</v>
      </c>
      <c r="M28" s="124">
        <v>0.90936868985411878</v>
      </c>
    </row>
    <row r="29" spans="1:13" x14ac:dyDescent="0.25">
      <c r="B29" s="114">
        <f t="shared" ref="B29" si="2">(E29-F29)/F29</f>
        <v>5.527346087577524E-2</v>
      </c>
      <c r="C29" s="115">
        <f>E29-F29</f>
        <v>2737.6902367524017</v>
      </c>
      <c r="D29" s="129"/>
      <c r="E29" s="125">
        <f t="shared" ref="E29:F29" si="3">E26-E25</f>
        <v>52267.612795885158</v>
      </c>
      <c r="F29" s="125">
        <f t="shared" si="3"/>
        <v>49529.922559132756</v>
      </c>
    </row>
    <row r="32" spans="1:13" x14ac:dyDescent="0.25">
      <c r="A32" s="126">
        <v>3</v>
      </c>
      <c r="B32" s="126" t="s">
        <v>1189</v>
      </c>
      <c r="C32" s="126"/>
      <c r="D32" s="126"/>
      <c r="E32" s="126"/>
    </row>
    <row r="33" spans="1:5" x14ac:dyDescent="0.25">
      <c r="A33" s="126">
        <v>4</v>
      </c>
      <c r="B33" s="126" t="s">
        <v>1190</v>
      </c>
      <c r="C33" s="126"/>
      <c r="D33" s="126"/>
      <c r="E33" s="126"/>
    </row>
    <row r="34" spans="1:5" x14ac:dyDescent="0.25">
      <c r="A34" s="127"/>
      <c r="B34" s="126"/>
      <c r="C34" s="126"/>
      <c r="D34" s="126"/>
      <c r="E34" s="126"/>
    </row>
    <row r="35" spans="1:5" x14ac:dyDescent="0.25">
      <c r="A35" s="127">
        <v>6</v>
      </c>
      <c r="B35" s="251" t="s">
        <v>1337</v>
      </c>
      <c r="C35" s="126"/>
      <c r="D35" s="126"/>
      <c r="E35" s="126"/>
    </row>
    <row r="36" spans="1:5" x14ac:dyDescent="0.25">
      <c r="A36" s="126">
        <v>7</v>
      </c>
      <c r="B36" s="126" t="s">
        <v>1191</v>
      </c>
      <c r="C36" s="126"/>
      <c r="D36" s="126"/>
      <c r="E36" s="126"/>
    </row>
    <row r="37" spans="1:5" x14ac:dyDescent="0.25">
      <c r="A37" s="126"/>
      <c r="B37" s="128" t="s">
        <v>1192</v>
      </c>
      <c r="C37" s="128"/>
      <c r="D37" s="128"/>
      <c r="E37" s="128"/>
    </row>
    <row r="39" spans="1:5" x14ac:dyDescent="0.25">
      <c r="A39" s="126"/>
      <c r="B39" s="126"/>
      <c r="C39" s="126"/>
      <c r="D39" s="126"/>
      <c r="E39" s="126"/>
    </row>
    <row r="40" spans="1:5" x14ac:dyDescent="0.25">
      <c r="A40" s="126"/>
      <c r="B40" s="126"/>
      <c r="C40" s="126"/>
      <c r="D40" s="126"/>
      <c r="E40" s="126" t="s">
        <v>1193</v>
      </c>
    </row>
    <row r="41" spans="1:5" x14ac:dyDescent="0.25">
      <c r="A41" s="126"/>
      <c r="B41" s="126"/>
      <c r="C41" s="126"/>
      <c r="D41" s="126"/>
      <c r="E41" s="12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4"/>
  <dimension ref="A1:BL475"/>
  <sheetViews>
    <sheetView workbookViewId="0">
      <pane xSplit="2" ySplit="2" topLeftCell="C14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1" width="44.5703125" customWidth="1"/>
    <col min="2" max="2" width="29" customWidth="1"/>
    <col min="3" max="3" width="18.5703125" customWidth="1"/>
    <col min="4" max="4" width="21.7109375" customWidth="1"/>
    <col min="5" max="5" width="27" customWidth="1"/>
    <col min="6" max="6" width="12.140625" customWidth="1"/>
    <col min="7" max="7" width="11.5703125" customWidth="1"/>
    <col min="8" max="8" width="11.42578125" customWidth="1"/>
    <col min="13" max="13" width="9.85546875" bestFit="1" customWidth="1"/>
    <col min="14" max="15" width="9.85546875" customWidth="1"/>
    <col min="16" max="16" width="9.85546875" bestFit="1" customWidth="1"/>
    <col min="19" max="19" width="9.85546875" customWidth="1"/>
    <col min="29" max="29" width="15.85546875" customWidth="1"/>
    <col min="30" max="31" width="16.42578125" customWidth="1"/>
    <col min="32" max="33" width="15.85546875" customWidth="1"/>
    <col min="34" max="34" width="15" customWidth="1"/>
    <col min="36" max="37" width="15" customWidth="1"/>
    <col min="38" max="38" width="27.140625" customWidth="1"/>
    <col min="39" max="39" width="16.28515625" customWidth="1"/>
    <col min="41" max="41" width="19.7109375" customWidth="1"/>
    <col min="43" max="44" width="17.7109375" customWidth="1"/>
    <col min="45" max="45" width="12.7109375" customWidth="1"/>
    <col min="46" max="46" width="13" customWidth="1"/>
    <col min="47" max="47" width="18.28515625" customWidth="1"/>
    <col min="48" max="48" width="16.7109375" customWidth="1"/>
    <col min="51" max="51" width="18.85546875" customWidth="1"/>
    <col min="52" max="53" width="18.5703125" customWidth="1"/>
  </cols>
  <sheetData>
    <row r="1" spans="1:64" s="13" customFormat="1" ht="57.75" thickBot="1" x14ac:dyDescent="0.4">
      <c r="A1" s="50" t="s">
        <v>1100</v>
      </c>
      <c r="P1" s="13" t="s">
        <v>1125</v>
      </c>
      <c r="AC1" s="49" t="s">
        <v>1019</v>
      </c>
      <c r="AD1" s="17"/>
      <c r="AE1" s="17"/>
      <c r="AF1" s="17"/>
      <c r="AG1" s="17"/>
      <c r="AH1" s="17"/>
      <c r="AJ1" s="23"/>
      <c r="AK1" s="23"/>
      <c r="AL1" s="48" t="s">
        <v>1055</v>
      </c>
      <c r="AM1" s="14" t="s">
        <v>998</v>
      </c>
      <c r="AN1" s="15"/>
      <c r="AO1" s="14" t="s">
        <v>999</v>
      </c>
      <c r="AP1" s="15"/>
      <c r="AQ1" s="16" t="s">
        <v>1000</v>
      </c>
      <c r="AR1" s="16"/>
      <c r="AS1" s="14"/>
      <c r="AT1" s="14"/>
      <c r="AU1" s="14"/>
      <c r="AV1" s="14"/>
      <c r="AW1" s="14"/>
      <c r="AX1" s="15"/>
      <c r="AY1" s="16" t="s">
        <v>1001</v>
      </c>
      <c r="AZ1" s="14"/>
      <c r="BA1" s="35"/>
      <c r="BB1" s="35"/>
      <c r="BC1" s="35"/>
      <c r="BD1" s="35"/>
      <c r="BE1" s="15"/>
    </row>
    <row r="2" spans="1:64" s="1" customFormat="1" ht="120.75" thickBot="1" x14ac:dyDescent="0.3">
      <c r="A2" s="1" t="s">
        <v>0</v>
      </c>
      <c r="B2" s="1" t="s">
        <v>1</v>
      </c>
      <c r="C2" s="1" t="s">
        <v>2</v>
      </c>
      <c r="D2" s="1" t="s">
        <v>3</v>
      </c>
      <c r="E2" s="1" t="s">
        <v>4</v>
      </c>
      <c r="F2" s="1" t="s">
        <v>5</v>
      </c>
      <c r="G2" s="1" t="s">
        <v>6</v>
      </c>
      <c r="H2" s="1" t="s">
        <v>7</v>
      </c>
      <c r="K2" s="4" t="s">
        <v>985</v>
      </c>
      <c r="L2" s="4" t="s">
        <v>986</v>
      </c>
      <c r="M2" s="32" t="s">
        <v>1054</v>
      </c>
      <c r="N2" s="32" t="s">
        <v>1053</v>
      </c>
      <c r="O2" s="31" t="s">
        <v>987</v>
      </c>
      <c r="P2" s="4" t="s">
        <v>988</v>
      </c>
      <c r="Q2" s="4" t="s">
        <v>989</v>
      </c>
      <c r="R2" s="4" t="s">
        <v>990</v>
      </c>
      <c r="S2" s="32" t="s">
        <v>1126</v>
      </c>
      <c r="T2" s="4" t="s">
        <v>991</v>
      </c>
      <c r="U2" s="5" t="s">
        <v>992</v>
      </c>
      <c r="V2" s="4" t="s">
        <v>993</v>
      </c>
      <c r="W2" s="4" t="s">
        <v>994</v>
      </c>
      <c r="X2" s="5"/>
      <c r="Y2" s="5" t="s">
        <v>995</v>
      </c>
      <c r="Z2" s="13" t="s">
        <v>996</v>
      </c>
      <c r="AA2" s="5" t="s">
        <v>997</v>
      </c>
      <c r="AC2" s="17" t="s">
        <v>1012</v>
      </c>
      <c r="AD2" s="17" t="s">
        <v>1020</v>
      </c>
      <c r="AE2" s="24" t="s">
        <v>1021</v>
      </c>
      <c r="AF2" s="17" t="s">
        <v>1016</v>
      </c>
      <c r="AG2" s="17" t="s">
        <v>1018</v>
      </c>
      <c r="AH2" s="17" t="s">
        <v>1017</v>
      </c>
      <c r="AJ2" s="23"/>
      <c r="AM2" s="7" t="s">
        <v>1002</v>
      </c>
      <c r="AN2" s="7"/>
      <c r="AO2" s="7" t="s">
        <v>999</v>
      </c>
      <c r="AP2" s="7"/>
      <c r="AQ2" s="8" t="s">
        <v>1003</v>
      </c>
      <c r="AR2" s="42" t="s">
        <v>1075</v>
      </c>
      <c r="AS2" s="8" t="s">
        <v>1004</v>
      </c>
      <c r="AT2" s="8" t="s">
        <v>1005</v>
      </c>
      <c r="AU2" s="8" t="s">
        <v>1006</v>
      </c>
      <c r="AV2" s="42" t="s">
        <v>1072</v>
      </c>
      <c r="AW2" s="9" t="s">
        <v>1000</v>
      </c>
      <c r="AX2" s="7"/>
      <c r="AY2" s="8" t="s">
        <v>1007</v>
      </c>
      <c r="AZ2" s="10" t="s">
        <v>1008</v>
      </c>
      <c r="BA2" s="10"/>
      <c r="BB2" s="11" t="s">
        <v>1009</v>
      </c>
      <c r="BC2" s="12" t="s">
        <v>1010</v>
      </c>
      <c r="BD2" s="12" t="s">
        <v>1011</v>
      </c>
      <c r="BE2" s="7" t="s">
        <v>996</v>
      </c>
      <c r="BG2" s="1" t="s">
        <v>1097</v>
      </c>
      <c r="BK2" s="1" t="s">
        <v>1098</v>
      </c>
      <c r="BL2" s="1" t="s">
        <v>1099</v>
      </c>
    </row>
    <row r="3" spans="1:64" ht="15" customHeight="1" x14ac:dyDescent="0.25">
      <c r="A3" t="s">
        <v>8</v>
      </c>
      <c r="B3" t="s">
        <v>9</v>
      </c>
      <c r="C3">
        <v>2.0721599999999998</v>
      </c>
      <c r="D3">
        <v>0</v>
      </c>
      <c r="E3">
        <v>0</v>
      </c>
      <c r="F3">
        <v>0</v>
      </c>
      <c r="G3" t="s">
        <v>10</v>
      </c>
      <c r="H3" t="s">
        <v>10</v>
      </c>
      <c r="K3" s="6">
        <f>VLOOKUP($B3,'Egen hetvattenprod'!$B$1:$AP$500,MATCH("Summa tillförd energi:",'Egen hetvattenprod'!$B$1:$AY$1,0),FALSE)</f>
        <v>0.67600000000000005</v>
      </c>
      <c r="L3" s="6">
        <f>VLOOKUP($B3,Kraftvärmeprod!$B$1:$AO$500,MATCH("Summa tillförd energi:",Kraftvärmeprod!$B$1:$AV$1,0),FALSE)</f>
        <v>0</v>
      </c>
      <c r="M3" s="33">
        <f>VLOOKUP($B3,'Allokerad kvv'!$B$1:$AO$500,MATCH("Summa allokerad tillförd energi:",'Allokerad kvv'!$B$1:$AV$1,0),FALSE)</f>
        <v>0</v>
      </c>
      <c r="N3" s="33">
        <f>VLOOKUP($B3,'Justerad allokering'!$B$1:$AO$500,MATCH("Summa justerad allokerad tillförd energi:",'Justerad allokering'!$B$1:$AV$1,0),FALSE)</f>
        <v>0</v>
      </c>
      <c r="O3" s="6">
        <f>VLOOKUP($B3,'Slutlig allokering'!$B$2:$AL$500,MATCH("Summa justerad allokerad tillförd energi:",'Slutlig allokering'!$B$2:$AS$2,0),FALSE)</f>
        <v>0</v>
      </c>
      <c r="P3" s="6">
        <f>VLOOKUP($B3,'Köpt hetvatten'!$B$1:$AP$500,MATCH("Med verkningsgrad:",'Köpt hetvatten'!$B$1:$AW$1,0),FALSE)</f>
        <v>0</v>
      </c>
      <c r="Q3" s="6">
        <f>VLOOKUP($B3,Spillvärme!$B$1:$AP$500,MATCH("Summa tillförd energi:",Spillvärme!$B$1:$AW$1,0),FALSE)</f>
        <v>0</v>
      </c>
      <c r="R3" s="6">
        <f>VLOOKUP($B3,Miljö!$B$1:$AP$500,MATCH("Summa tillförd energi:",Miljö!$B$1:$AW$1,0),FALSE)</f>
        <v>2.1000000000000001E-2</v>
      </c>
      <c r="S3" s="33">
        <f>IF(R3=0,0.03*V3,0)</f>
        <v>0</v>
      </c>
      <c r="T3" s="6" t="str">
        <f>VLOOKUP($B3,Miljö!$B$1:$AP$500,MATCH("Köpt prod.spec hetvatten",Miljö!$B$1:$AW$1,0),FALSE)</f>
        <v/>
      </c>
      <c r="U3" s="6">
        <f>SUM(K3,O3:R3,T3)</f>
        <v>0.69700000000000006</v>
      </c>
      <c r="V3" s="6">
        <f>VLOOKUP($B3,Leveranser!$B$1:$AP$500,MATCH("Total levererad värme",Leveranser!$B$1:$AW$1,0),FALSE)</f>
        <v>0.37</v>
      </c>
      <c r="W3" s="6">
        <f>IFERROR(VLOOKUP($B3,Miljö!$B$1:$AP$500,MATCH("Såld mängd produktionsspecifik fjärrvärme (GWh)",Miljö!$B$1:$AW$1,0),FALSE)/1,0)</f>
        <v>0</v>
      </c>
      <c r="X3" s="6"/>
      <c r="Y3" s="30">
        <f t="shared" ref="Y3" si="0">IFERROR(V3/U3,"")</f>
        <v>0.53084648493543751</v>
      </c>
      <c r="Z3" s="6"/>
      <c r="AA3" s="30" t="str">
        <f t="shared" ref="AA3" si="1">IF(W3=0,"",W3/V3)</f>
        <v/>
      </c>
      <c r="AC3" t="s">
        <v>10</v>
      </c>
      <c r="AD3" t="s">
        <v>20</v>
      </c>
      <c r="AE3" s="25" t="str">
        <f t="shared" ref="AE3:AE66" si="2">IF(H3="ja",IF(AND(AC3="nej",AD3&lt;&gt;"ja"),"nej","ja"),"")</f>
        <v>ja</v>
      </c>
      <c r="AF3" t="s">
        <v>20</v>
      </c>
      <c r="AG3" t="s">
        <v>20</v>
      </c>
      <c r="AM3" s="6" t="str">
        <f t="shared" ref="AM3:AM66" si="3">IF(AE3="ja","",IF(AND(C3&gt;0,C3&lt;0.9,D3&gt;0,D3&lt;100,E3&gt;0,E3&lt;50,F3&gt;-0.00000001,F3&lt;1),"ja","nej"))</f>
        <v/>
      </c>
      <c r="AN3" s="6"/>
      <c r="AO3" s="6" t="str">
        <f>IF(AE3="ja","",IF(AND(Y3&gt;0.6,Y3&lt;1.1),"ja","nej"))</f>
        <v/>
      </c>
      <c r="AP3" s="6"/>
      <c r="AQ3" s="6" t="str">
        <f>IF(V3&gt;0,IF(W3/V3&gt;0.9,"Ja",""),"")</f>
        <v/>
      </c>
      <c r="AR3" s="6"/>
      <c r="AS3" s="6"/>
      <c r="AT3" s="6"/>
      <c r="AU3" s="6"/>
      <c r="AV3" s="6"/>
      <c r="AW3" t="str">
        <f>IF(AE3="ja","",IF(OR(AQ3="ja",AS3="ja",AT3="ja",AU3="ja",AV3="ja"),"ja","nej"))</f>
        <v/>
      </c>
      <c r="AX3" s="6"/>
      <c r="AY3" s="6" t="str">
        <f>IF(AE3="ja","",IF(AND(AM3="ja",AO3="ja",AW3="nej"),"ja","nej"))</f>
        <v/>
      </c>
      <c r="AZ3" s="6" t="str">
        <f>IF(BX3="nej","Ja","")</f>
        <v/>
      </c>
      <c r="BA3" s="6"/>
      <c r="BB3" s="6" t="str">
        <f>IF(OR(AE3="ja",AY3="ja",AZ3="ja"),"Ja","Nej")</f>
        <v>Ja</v>
      </c>
      <c r="BK3" t="s">
        <v>10</v>
      </c>
    </row>
    <row r="4" spans="1:64" ht="15" customHeight="1" x14ac:dyDescent="0.25">
      <c r="A4" t="s">
        <v>8</v>
      </c>
      <c r="B4" t="s">
        <v>11</v>
      </c>
      <c r="C4">
        <v>7.2342400000000001E-2</v>
      </c>
      <c r="D4">
        <v>9.3456600000000005</v>
      </c>
      <c r="E4">
        <v>6.9049399999999999</v>
      </c>
      <c r="F4">
        <v>1.1542900000000001E-3</v>
      </c>
      <c r="G4" t="s">
        <v>10</v>
      </c>
      <c r="H4" t="s">
        <v>10</v>
      </c>
      <c r="K4" s="6">
        <f>VLOOKUP($B4,'Egen hetvattenprod'!$B$1:$AP$500,MATCH("Summa tillförd energi:",'Egen hetvattenprod'!$B$1:$AY$1,0),FALSE)</f>
        <v>94.013000000000005</v>
      </c>
      <c r="L4" s="6">
        <f>VLOOKUP($B4,Kraftvärmeprod!$B$1:$AO$500,MATCH("Summa tillförd energi:",Kraftvärmeprod!$B$1:$AV$1,0),FALSE)</f>
        <v>311.17699999999996</v>
      </c>
      <c r="M4" s="33">
        <f>VLOOKUP($B4,'Allokerad kvv'!$B$1:$AO$500,MATCH("Summa allokerad tillförd energi:",'Allokerad kvv'!$B$1:$AV$1,0),FALSE)</f>
        <v>203.46292700000001</v>
      </c>
      <c r="N4" s="33">
        <f>VLOOKUP($B4,'Justerad allokering'!$B$1:$AO$500,MATCH("Summa justerad allokerad tillförd energi:",'Justerad allokering'!$B$1:$AV$1,0),FALSE)</f>
        <v>0</v>
      </c>
      <c r="O4" s="6">
        <f>VLOOKUP($B4,'Slutlig allokering'!$B$2:$AL$500,MATCH("Summa justerad allokerad tillförd energi:",'Slutlig allokering'!$B$2:$AS$2,0),FALSE)</f>
        <v>203.46292700000001</v>
      </c>
      <c r="P4" s="6">
        <f>VLOOKUP($B4,'Köpt hetvatten'!$B$1:$AP$500,MATCH("Med verkningsgrad:",'Köpt hetvatten'!$B$1:$AW$1,0),FALSE)</f>
        <v>0</v>
      </c>
      <c r="Q4" s="6">
        <f>VLOOKUP($B4,Spillvärme!$B$1:$AP$500,MATCH("Summa tillförd energi:",Spillvärme!$B$1:$AW$1,0),FALSE)</f>
        <v>0</v>
      </c>
      <c r="R4" s="6">
        <f>VLOOKUP($B4,Miljö!$B$1:$AP$500,MATCH("Summa tillförd energi:",Miljö!$B$1:$AW$1,0),FALSE)</f>
        <v>2.3940000000000001</v>
      </c>
      <c r="S4" s="33">
        <f t="shared" ref="S4:S67" si="4">IF(R4=0,0.03*V4,0)</f>
        <v>0</v>
      </c>
      <c r="T4" s="6" t="str">
        <f>VLOOKUP($B4,Miljö!$B$1:$AP$500,MATCH("Köpt prod.spec hetvatten",Miljö!$B$1:$AW$1,0),FALSE)</f>
        <v/>
      </c>
      <c r="U4" s="6">
        <f t="shared" ref="U4:U67" si="5">SUM(K4,O4:R4,T4)</f>
        <v>299.86992700000002</v>
      </c>
      <c r="V4" s="6">
        <f>VLOOKUP($B4,Leveranser!$B$1:$AP$500,MATCH("Total levererad värme",Leveranser!$B$1:$AW$1,0),FALSE)</f>
        <v>233.7</v>
      </c>
      <c r="W4" s="6">
        <f>IFERROR(VLOOKUP($B4,Miljö!$B$1:$AP$500,MATCH("Såld mängd produktionsspecifik fjärrvärme (GWh)",Miljö!$B$1:$AW$1,0),FALSE)/1,0)</f>
        <v>0</v>
      </c>
      <c r="X4" s="6"/>
      <c r="Y4" s="30">
        <f t="shared" ref="Y4:Y67" si="6">IFERROR(V4/U4,"")</f>
        <v>0.77933790273007264</v>
      </c>
      <c r="Z4" s="6"/>
      <c r="AA4" s="30" t="str">
        <f t="shared" ref="AA4:AA67" si="7">IF(W4=0,"",W4/V4)</f>
        <v/>
      </c>
      <c r="AC4" t="s">
        <v>10</v>
      </c>
      <c r="AD4" t="s">
        <v>20</v>
      </c>
      <c r="AE4" s="25" t="str">
        <f t="shared" si="2"/>
        <v>ja</v>
      </c>
      <c r="AF4" t="s">
        <v>20</v>
      </c>
      <c r="AG4" t="s">
        <v>20</v>
      </c>
      <c r="AM4" s="6" t="str">
        <f t="shared" si="3"/>
        <v/>
      </c>
      <c r="AN4" s="6"/>
      <c r="AO4" s="6" t="str">
        <f>IF(AE4="ja","",IF(AND(Y4&gt;0.6,Y4&lt;1.1),"ja","nej"))</f>
        <v/>
      </c>
      <c r="AP4" s="6"/>
      <c r="AQ4" s="6" t="str">
        <f>IF(V4&gt;0,IF(W4/V4&gt;0.9,"Ja",""),"")</f>
        <v/>
      </c>
      <c r="AR4" s="6"/>
      <c r="AS4" s="6"/>
      <c r="AT4" s="6"/>
      <c r="AU4" s="6"/>
      <c r="AV4" s="6"/>
      <c r="AW4" t="str">
        <f t="shared" ref="AW4:AW67" si="8">IF(AE4="ja","",IF(OR(AQ4="ja",AS4="ja",AT4="ja",AU4="ja",AV4="ja"),"ja","nej"))</f>
        <v/>
      </c>
      <c r="AX4" s="6"/>
      <c r="AY4" s="6" t="str">
        <f>IF(AE4="ja","",IF(AND(AM4="ja",AO4="ja",AW4="nej"),"ja","nej"))</f>
        <v/>
      </c>
      <c r="AZ4" s="6" t="str">
        <f t="shared" ref="AZ4" si="9">IF(BX4="nej","Ja","")</f>
        <v/>
      </c>
      <c r="BA4" s="6"/>
      <c r="BB4" s="6" t="str">
        <f t="shared" ref="BB4:BB67" si="10">IF(OR(AE4="ja",AY4="ja",AZ4="ja"),"Ja","Nej")</f>
        <v>Ja</v>
      </c>
      <c r="BK4" t="s">
        <v>10</v>
      </c>
    </row>
    <row r="5" spans="1:64" ht="15" customHeight="1" x14ac:dyDescent="0.25">
      <c r="A5" t="s">
        <v>8</v>
      </c>
      <c r="B5" t="s">
        <v>12</v>
      </c>
      <c r="C5">
        <v>0.391156</v>
      </c>
      <c r="D5">
        <v>14.235300000000001</v>
      </c>
      <c r="E5">
        <v>13.666600000000001</v>
      </c>
      <c r="F5">
        <v>2.4894199999999998E-2</v>
      </c>
      <c r="G5" t="s">
        <v>10</v>
      </c>
      <c r="H5" t="s">
        <v>10</v>
      </c>
      <c r="K5" s="6">
        <f>VLOOKUP($B5,'Egen hetvattenprod'!$B$1:$AP$500,MATCH("Summa tillförd energi:",'Egen hetvattenprod'!$B$1:$AY$1,0),FALSE)</f>
        <v>3.9430000000000005</v>
      </c>
      <c r="L5" s="6">
        <f>VLOOKUP($B5,Kraftvärmeprod!$B$1:$AO$500,MATCH("Summa tillförd energi:",Kraftvärmeprod!$B$1:$AV$1,0),FALSE)</f>
        <v>0</v>
      </c>
      <c r="M5" s="33">
        <f>VLOOKUP($B5,'Allokerad kvv'!$B$1:$AO$500,MATCH("Summa allokerad tillförd energi:",'Allokerad kvv'!$B$1:$AV$1,0),FALSE)</f>
        <v>0</v>
      </c>
      <c r="N5" s="33">
        <f>VLOOKUP($B5,'Justerad allokering'!$B$1:$AO$500,MATCH("Summa justerad allokerad tillförd energi:",'Justerad allokering'!$B$1:$AV$1,0),FALSE)</f>
        <v>0</v>
      </c>
      <c r="O5" s="6">
        <f>VLOOKUP($B5,'Slutlig allokering'!$B$2:$AL$500,MATCH("Summa justerad allokerad tillförd energi:",'Slutlig allokering'!$B$2:$AS$2,0),FALSE)</f>
        <v>0</v>
      </c>
      <c r="P5" s="6">
        <f>VLOOKUP($B5,'Köpt hetvatten'!$B$1:$AP$500,MATCH("Med verkningsgrad:",'Köpt hetvatten'!$B$1:$AW$1,0),FALSE)</f>
        <v>0</v>
      </c>
      <c r="Q5" s="6">
        <f>VLOOKUP($B5,Spillvärme!$B$1:$AP$500,MATCH("Summa tillförd energi:",Spillvärme!$B$1:$AW$1,0),FALSE)</f>
        <v>0</v>
      </c>
      <c r="R5" s="6">
        <f>VLOOKUP($B5,Miljö!$B$1:$AP$500,MATCH("Summa tillförd energi:",Miljö!$B$1:$AW$1,0),FALSE)</f>
        <v>7.3999999999999996E-2</v>
      </c>
      <c r="S5" s="33">
        <f t="shared" si="4"/>
        <v>0</v>
      </c>
      <c r="T5" s="6" t="str">
        <f>VLOOKUP($B5,Miljö!$B$1:$AP$500,MATCH("Köpt prod.spec hetvatten",Miljö!$B$1:$AW$1,0),FALSE)</f>
        <v/>
      </c>
      <c r="U5" s="6">
        <f t="shared" si="5"/>
        <v>4.0170000000000003</v>
      </c>
      <c r="V5" s="6">
        <f>VLOOKUP($B5,Leveranser!$B$1:$AP$500,MATCH("Total levererad värme",Leveranser!$B$1:$AW$1,0),FALSE)</f>
        <v>3.2</v>
      </c>
      <c r="W5" s="6">
        <f>IFERROR(VLOOKUP($B5,Miljö!$B$1:$AP$500,MATCH("Såld mängd produktionsspecifik fjärrvärme (GWh)",Miljö!$B$1:$AW$1,0),FALSE)/1,0)</f>
        <v>0</v>
      </c>
      <c r="X5" s="6"/>
      <c r="Y5" s="30">
        <f t="shared" si="6"/>
        <v>0.79661438884739855</v>
      </c>
      <c r="Z5" s="6"/>
      <c r="AA5" s="30" t="str">
        <f t="shared" si="7"/>
        <v/>
      </c>
      <c r="AC5" t="s">
        <v>10</v>
      </c>
      <c r="AD5" t="s">
        <v>20</v>
      </c>
      <c r="AE5" s="25" t="str">
        <f t="shared" si="2"/>
        <v>ja</v>
      </c>
      <c r="AF5" t="s">
        <v>20</v>
      </c>
      <c r="AG5" t="s">
        <v>20</v>
      </c>
      <c r="AM5" s="6" t="str">
        <f t="shared" si="3"/>
        <v/>
      </c>
      <c r="AO5" s="6" t="str">
        <f t="shared" ref="AO5:AO68" si="11">IF(AE5="ja","",IF(AND(Y5&gt;0.6,Y5&lt;1.1),"ja","nej"))</f>
        <v/>
      </c>
      <c r="AQ5" s="6" t="str">
        <f t="shared" ref="AQ5:AQ68" si="12">IF(V5&gt;0,IF(W5/V5&gt;0.9,"Ja",""),"")</f>
        <v/>
      </c>
      <c r="AR5" s="6"/>
      <c r="AW5" t="str">
        <f t="shared" si="8"/>
        <v/>
      </c>
      <c r="AY5" s="6" t="str">
        <f t="shared" ref="AY5:AY68" si="13">IF(AE5="ja","",IF(AND(AM5="ja",AO5="ja",AW5="nej"),"ja","nej"))</f>
        <v/>
      </c>
      <c r="BB5" s="6" t="str">
        <f t="shared" si="10"/>
        <v>Ja</v>
      </c>
      <c r="BK5" t="s">
        <v>10</v>
      </c>
    </row>
    <row r="6" spans="1:64" ht="15" customHeight="1" x14ac:dyDescent="0.25">
      <c r="A6" t="s">
        <v>8</v>
      </c>
      <c r="B6" t="s">
        <v>13</v>
      </c>
      <c r="C6">
        <v>0</v>
      </c>
      <c r="D6">
        <v>0</v>
      </c>
      <c r="E6">
        <v>0</v>
      </c>
      <c r="F6">
        <v>0</v>
      </c>
      <c r="G6" t="s">
        <v>14</v>
      </c>
      <c r="H6" t="s">
        <v>14</v>
      </c>
      <c r="K6" s="6">
        <f>VLOOKUP($B6,'Egen hetvattenprod'!$B$1:$AP$500,MATCH("Summa tillförd energi:",'Egen hetvattenprod'!$B$1:$AY$1,0),FALSE)</f>
        <v>0</v>
      </c>
      <c r="L6" s="6">
        <f>VLOOKUP($B6,Kraftvärmeprod!$B$1:$AO$500,MATCH("Summa tillförd energi:",Kraftvärmeprod!$B$1:$AV$1,0),FALSE)</f>
        <v>0</v>
      </c>
      <c r="M6" s="33">
        <f>VLOOKUP($B6,'Allokerad kvv'!$B$1:$AO$500,MATCH("Summa allokerad tillförd energi:",'Allokerad kvv'!$B$1:$AV$1,0),FALSE)</f>
        <v>0</v>
      </c>
      <c r="N6" s="33">
        <f>VLOOKUP($B6,'Justerad allokering'!$B$1:$AO$500,MATCH("Summa justerad allokerad tillförd energi:",'Justerad allokering'!$B$1:$AV$1,0),FALSE)</f>
        <v>0</v>
      </c>
      <c r="O6" s="6">
        <f>VLOOKUP($B6,'Slutlig allokering'!$B$2:$AL$500,MATCH("Summa justerad allokerad tillförd energi:",'Slutlig allokering'!$B$2:$AS$2,0),FALSE)</f>
        <v>0</v>
      </c>
      <c r="P6" s="6">
        <f>VLOOKUP($B6,'Köpt hetvatten'!$B$1:$AP$500,MATCH("Med verkningsgrad:",'Köpt hetvatten'!$B$1:$AW$1,0),FALSE)</f>
        <v>0</v>
      </c>
      <c r="Q6" s="6">
        <f>VLOOKUP($B6,Spillvärme!$B$1:$AP$500,MATCH("Summa tillförd energi:",Spillvärme!$B$1:$AW$1,0),FALSE)</f>
        <v>0</v>
      </c>
      <c r="R6" s="6">
        <f>VLOOKUP($B6,Miljö!$B$1:$AP$500,MATCH("Summa tillförd energi:",Miljö!$B$1:$AW$1,0),FALSE)</f>
        <v>0</v>
      </c>
      <c r="S6" s="33">
        <f t="shared" si="4"/>
        <v>0</v>
      </c>
      <c r="T6" s="6" t="str">
        <f>VLOOKUP($B6,Miljö!$B$1:$AP$500,MATCH("Köpt prod.spec hetvatten",Miljö!$B$1:$AW$1,0),FALSE)</f>
        <v/>
      </c>
      <c r="U6" s="6">
        <f t="shared" si="5"/>
        <v>0</v>
      </c>
      <c r="V6" s="6">
        <f>VLOOKUP($B6,Leveranser!$B$1:$AP$500,MATCH("Total levererad värme",Leveranser!$B$1:$AW$1,0),FALSE)</f>
        <v>0</v>
      </c>
      <c r="W6" s="6">
        <f>IFERROR(VLOOKUP($B6,Miljö!$B$1:$AP$500,MATCH("Såld mängd produktionsspecifik fjärrvärme (GWh)",Miljö!$B$1:$AW$1,0),FALSE)/1,0)</f>
        <v>0</v>
      </c>
      <c r="X6" s="6"/>
      <c r="Y6" s="30" t="str">
        <f t="shared" si="6"/>
        <v/>
      </c>
      <c r="Z6" s="6"/>
      <c r="AA6" s="30" t="str">
        <f t="shared" si="7"/>
        <v/>
      </c>
      <c r="AC6" t="s">
        <v>20</v>
      </c>
      <c r="AD6" t="s">
        <v>20</v>
      </c>
      <c r="AE6" s="25" t="str">
        <f t="shared" si="2"/>
        <v/>
      </c>
      <c r="AF6" t="s">
        <v>20</v>
      </c>
      <c r="AG6" t="s">
        <v>20</v>
      </c>
      <c r="AM6" s="6" t="str">
        <f t="shared" si="3"/>
        <v>nej</v>
      </c>
      <c r="AO6" s="6" t="str">
        <f t="shared" si="11"/>
        <v>nej</v>
      </c>
      <c r="AQ6" s="6" t="str">
        <f t="shared" si="12"/>
        <v/>
      </c>
      <c r="AR6" s="6"/>
      <c r="AW6" t="str">
        <f t="shared" si="8"/>
        <v>nej</v>
      </c>
      <c r="AY6" s="6" t="str">
        <f t="shared" si="13"/>
        <v>nej</v>
      </c>
      <c r="BB6" s="6" t="str">
        <f t="shared" si="10"/>
        <v>Nej</v>
      </c>
      <c r="BK6" t="s">
        <v>14</v>
      </c>
    </row>
    <row r="7" spans="1:64" ht="15" customHeight="1" x14ac:dyDescent="0.25">
      <c r="A7" t="s">
        <v>8</v>
      </c>
      <c r="B7" t="s">
        <v>15</v>
      </c>
      <c r="C7">
        <v>0.38218800000000003</v>
      </c>
      <c r="D7">
        <v>47.579300000000003</v>
      </c>
      <c r="E7">
        <v>14.0786</v>
      </c>
      <c r="F7">
        <v>0.146145</v>
      </c>
      <c r="G7" t="s">
        <v>10</v>
      </c>
      <c r="H7" t="s">
        <v>10</v>
      </c>
      <c r="K7" s="6">
        <f>VLOOKUP($B7,'Egen hetvattenprod'!$B$1:$AP$500,MATCH("Summa tillförd energi:",'Egen hetvattenprod'!$B$1:$AY$1,0),FALSE)</f>
        <v>0.85699999999999998</v>
      </c>
      <c r="L7" s="6">
        <f>VLOOKUP($B7,Kraftvärmeprod!$B$1:$AO$500,MATCH("Summa tillförd energi:",Kraftvärmeprod!$B$1:$AV$1,0),FALSE)</f>
        <v>0</v>
      </c>
      <c r="M7" s="33">
        <f>VLOOKUP($B7,'Allokerad kvv'!$B$1:$AO$500,MATCH("Summa allokerad tillförd energi:",'Allokerad kvv'!$B$1:$AV$1,0),FALSE)</f>
        <v>0</v>
      </c>
      <c r="N7" s="33">
        <f>VLOOKUP($B7,'Justerad allokering'!$B$1:$AO$500,MATCH("Summa justerad allokerad tillförd energi:",'Justerad allokering'!$B$1:$AV$1,0),FALSE)</f>
        <v>0</v>
      </c>
      <c r="O7" s="6">
        <f>VLOOKUP($B7,'Slutlig allokering'!$B$2:$AL$500,MATCH("Summa justerad allokerad tillförd energi:",'Slutlig allokering'!$B$2:$AS$2,0),FALSE)</f>
        <v>0</v>
      </c>
      <c r="P7" s="6">
        <f>VLOOKUP($B7,'Köpt hetvatten'!$B$1:$AP$500,MATCH("Med verkningsgrad:",'Köpt hetvatten'!$B$1:$AW$1,0),FALSE)</f>
        <v>0</v>
      </c>
      <c r="Q7" s="6">
        <f>VLOOKUP($B7,Spillvärme!$B$1:$AP$500,MATCH("Summa tillförd energi:",Spillvärme!$B$1:$AW$1,0),FALSE)</f>
        <v>0</v>
      </c>
      <c r="R7" s="6">
        <f>VLOOKUP($B7,Miljö!$B$1:$AP$500,MATCH("Summa tillförd energi:",Miljö!$B$1:$AW$1,0),FALSE)</f>
        <v>1.2E-2</v>
      </c>
      <c r="S7" s="33">
        <f t="shared" si="4"/>
        <v>0</v>
      </c>
      <c r="T7" s="6" t="str">
        <f>VLOOKUP($B7,Miljö!$B$1:$AP$500,MATCH("Köpt prod.spec hetvatten",Miljö!$B$1:$AW$1,0),FALSE)</f>
        <v/>
      </c>
      <c r="U7" s="6">
        <f t="shared" si="5"/>
        <v>0.86899999999999999</v>
      </c>
      <c r="V7" s="6">
        <f>VLOOKUP($B7,Leveranser!$B$1:$AP$500,MATCH("Total levererad värme",Leveranser!$B$1:$AW$1,0),FALSE)</f>
        <v>0.8</v>
      </c>
      <c r="W7" s="6">
        <f>IFERROR(VLOOKUP($B7,Miljö!$B$1:$AP$500,MATCH("Såld mängd produktionsspecifik fjärrvärme (GWh)",Miljö!$B$1:$AW$1,0),FALSE)/1,0)</f>
        <v>0</v>
      </c>
      <c r="X7" s="43" t="s">
        <v>687</v>
      </c>
      <c r="Y7" s="30">
        <f t="shared" si="6"/>
        <v>0.92059838895281942</v>
      </c>
      <c r="Z7" s="6"/>
      <c r="AA7" s="30" t="str">
        <f t="shared" si="7"/>
        <v/>
      </c>
      <c r="AC7" t="s">
        <v>10</v>
      </c>
      <c r="AD7" t="s">
        <v>20</v>
      </c>
      <c r="AE7" s="25" t="str">
        <f t="shared" si="2"/>
        <v>ja</v>
      </c>
      <c r="AF7" t="s">
        <v>20</v>
      </c>
      <c r="AG7" t="s">
        <v>20</v>
      </c>
      <c r="AM7" s="6" t="str">
        <f t="shared" si="3"/>
        <v/>
      </c>
      <c r="AO7" s="6" t="str">
        <f t="shared" si="11"/>
        <v/>
      </c>
      <c r="AQ7" s="6" t="str">
        <f t="shared" si="12"/>
        <v/>
      </c>
      <c r="AR7" s="6"/>
      <c r="AW7" t="str">
        <f t="shared" si="8"/>
        <v/>
      </c>
      <c r="AY7" s="6" t="str">
        <f t="shared" si="13"/>
        <v/>
      </c>
      <c r="BB7" s="6" t="str">
        <f t="shared" si="10"/>
        <v>Ja</v>
      </c>
      <c r="BK7" t="s">
        <v>10</v>
      </c>
    </row>
    <row r="8" spans="1:64" ht="15" customHeight="1" x14ac:dyDescent="0.25">
      <c r="A8" t="s">
        <v>16</v>
      </c>
      <c r="B8" t="s">
        <v>17</v>
      </c>
      <c r="C8">
        <v>4.8346E-2</v>
      </c>
      <c r="D8">
        <v>11.5801</v>
      </c>
      <c r="E8">
        <v>8.7881400000000003</v>
      </c>
      <c r="F8">
        <v>5.9613899999999998E-4</v>
      </c>
      <c r="G8" t="s">
        <v>10</v>
      </c>
      <c r="H8" t="s">
        <v>10</v>
      </c>
      <c r="K8" s="6">
        <f>VLOOKUP($B8,'Egen hetvattenprod'!$B$1:$AP$500,MATCH("Summa tillförd energi:",'Egen hetvattenprod'!$B$1:$AY$1,0),FALSE)</f>
        <v>63.370000000000005</v>
      </c>
      <c r="L8" s="6">
        <f>VLOOKUP($B8,Kraftvärmeprod!$B$1:$AO$500,MATCH("Summa tillförd energi:",Kraftvärmeprod!$B$1:$AV$1,0),FALSE)</f>
        <v>0</v>
      </c>
      <c r="M8" s="33">
        <f>VLOOKUP($B8,'Allokerad kvv'!$B$1:$AO$500,MATCH("Summa allokerad tillförd energi:",'Allokerad kvv'!$B$1:$AV$1,0),FALSE)</f>
        <v>0</v>
      </c>
      <c r="N8" s="33">
        <f>VLOOKUP($B8,'Justerad allokering'!$B$1:$AO$500,MATCH("Summa justerad allokerad tillförd energi:",'Justerad allokering'!$B$1:$AV$1,0),FALSE)</f>
        <v>0</v>
      </c>
      <c r="O8" s="6">
        <f>VLOOKUP($B8,'Slutlig allokering'!$B$2:$AL$500,MATCH("Summa justerad allokerad tillförd energi:",'Slutlig allokering'!$B$2:$AS$2,0),FALSE)</f>
        <v>0</v>
      </c>
      <c r="P8" s="6">
        <f>VLOOKUP($B8,'Köpt hetvatten'!$B$1:$AP$500,MATCH("Med verkningsgrad:",'Köpt hetvatten'!$B$1:$AW$1,0),FALSE)</f>
        <v>103.1764705882353</v>
      </c>
      <c r="Q8" s="6">
        <f>VLOOKUP($B8,Spillvärme!$B$1:$AP$500,MATCH("Summa tillförd energi:",Spillvärme!$B$1:$AW$1,0),FALSE)</f>
        <v>0</v>
      </c>
      <c r="R8" s="6">
        <f>VLOOKUP($B8,Miljö!$B$1:$AP$500,MATCH("Summa tillförd energi:",Miljö!$B$1:$AW$1,0),FALSE)</f>
        <v>1.2</v>
      </c>
      <c r="S8" s="33">
        <f t="shared" si="4"/>
        <v>0</v>
      </c>
      <c r="T8" s="6" t="str">
        <f>VLOOKUP($B8,Miljö!$B$1:$AP$500,MATCH("Köpt prod.spec hetvatten",Miljö!$B$1:$AW$1,0),FALSE)</f>
        <v/>
      </c>
      <c r="U8" s="6">
        <f t="shared" si="5"/>
        <v>167.7464705882353</v>
      </c>
      <c r="V8" s="6">
        <f>VLOOKUP($B8,Leveranser!$B$1:$AP$500,MATCH("Total levererad värme",Leveranser!$B$1:$AW$1,0),FALSE)</f>
        <v>121.9</v>
      </c>
      <c r="W8" s="6">
        <f>IFERROR(VLOOKUP($B8,Miljö!$B$1:$AP$500,MATCH("Såld mängd produktionsspecifik fjärrvärme (GWh)",Miljö!$B$1:$AW$1,0),FALSE)/1,0)</f>
        <v>0</v>
      </c>
      <c r="X8" s="6"/>
      <c r="Y8" s="30">
        <f t="shared" si="6"/>
        <v>0.72669189147487978</v>
      </c>
      <c r="Z8" s="6"/>
      <c r="AA8" s="30" t="str">
        <f t="shared" si="7"/>
        <v/>
      </c>
      <c r="AC8" t="s">
        <v>10</v>
      </c>
      <c r="AD8" t="s">
        <v>20</v>
      </c>
      <c r="AE8" s="25" t="str">
        <f t="shared" si="2"/>
        <v>ja</v>
      </c>
      <c r="AF8" t="s">
        <v>20</v>
      </c>
      <c r="AG8" t="s">
        <v>20</v>
      </c>
      <c r="AM8" s="6" t="str">
        <f t="shared" si="3"/>
        <v/>
      </c>
      <c r="AO8" s="6" t="str">
        <f t="shared" si="11"/>
        <v/>
      </c>
      <c r="AQ8" s="6" t="str">
        <f t="shared" si="12"/>
        <v/>
      </c>
      <c r="AR8" s="6"/>
      <c r="AW8" t="str">
        <f t="shared" si="8"/>
        <v/>
      </c>
      <c r="AY8" s="6" t="str">
        <f t="shared" si="13"/>
        <v/>
      </c>
      <c r="BB8" s="6" t="str">
        <f t="shared" si="10"/>
        <v>Ja</v>
      </c>
      <c r="BK8" t="s">
        <v>10</v>
      </c>
    </row>
    <row r="9" spans="1:64" ht="15" customHeight="1" x14ac:dyDescent="0.25">
      <c r="A9" t="s">
        <v>18</v>
      </c>
      <c r="B9" t="s">
        <v>19</v>
      </c>
      <c r="C9" t="s">
        <v>20</v>
      </c>
      <c r="D9" t="s">
        <v>20</v>
      </c>
      <c r="E9" t="s">
        <v>20</v>
      </c>
      <c r="F9" t="s">
        <v>20</v>
      </c>
      <c r="G9" t="s">
        <v>14</v>
      </c>
      <c r="H9" t="s">
        <v>14</v>
      </c>
      <c r="K9" s="6">
        <f>VLOOKUP($B9,'Egen hetvattenprod'!$B$1:$AP$500,MATCH("Summa tillförd energi:",'Egen hetvattenprod'!$B$1:$AY$1,0),FALSE)</f>
        <v>0</v>
      </c>
      <c r="L9" s="6">
        <f>VLOOKUP($B9,Kraftvärmeprod!$B$1:$AO$500,MATCH("Summa tillförd energi:",Kraftvärmeprod!$B$1:$AV$1,0),FALSE)</f>
        <v>0</v>
      </c>
      <c r="M9" s="33">
        <f>VLOOKUP($B9,'Allokerad kvv'!$B$1:$AO$500,MATCH("Summa allokerad tillförd energi:",'Allokerad kvv'!$B$1:$AV$1,0),FALSE)</f>
        <v>0</v>
      </c>
      <c r="N9" s="33">
        <f>VLOOKUP($B9,'Justerad allokering'!$B$1:$AO$500,MATCH("Summa justerad allokerad tillförd energi:",'Justerad allokering'!$B$1:$AV$1,0),FALSE)</f>
        <v>0</v>
      </c>
      <c r="O9" s="6">
        <f>VLOOKUP($B9,'Slutlig allokering'!$B$2:$AL$500,MATCH("Summa justerad allokerad tillförd energi:",'Slutlig allokering'!$B$2:$AS$2,0),FALSE)</f>
        <v>0</v>
      </c>
      <c r="P9" s="6">
        <f>VLOOKUP($B9,'Köpt hetvatten'!$B$1:$AP$500,MATCH("Med verkningsgrad:",'Köpt hetvatten'!$B$1:$AW$1,0),FALSE)</f>
        <v>0</v>
      </c>
      <c r="Q9" s="6">
        <f>VLOOKUP($B9,Spillvärme!$B$1:$AP$500,MATCH("Summa tillförd energi:",Spillvärme!$B$1:$AW$1,0),FALSE)</f>
        <v>0</v>
      </c>
      <c r="R9" s="6">
        <f>VLOOKUP($B9,Miljö!$B$1:$AP$500,MATCH("Summa tillförd energi:",Miljö!$B$1:$AW$1,0),FALSE)</f>
        <v>0</v>
      </c>
      <c r="S9" s="33">
        <f t="shared" si="4"/>
        <v>0</v>
      </c>
      <c r="T9" s="6" t="str">
        <f>VLOOKUP($B9,Miljö!$B$1:$AP$500,MATCH("Köpt prod.spec hetvatten",Miljö!$B$1:$AW$1,0),FALSE)</f>
        <v/>
      </c>
      <c r="U9" s="6">
        <f t="shared" si="5"/>
        <v>0</v>
      </c>
      <c r="V9" s="6">
        <f>VLOOKUP($B9,Leveranser!$B$1:$AP$500,MATCH("Total levererad värme",Leveranser!$B$1:$AW$1,0),FALSE)</f>
        <v>0</v>
      </c>
      <c r="W9" s="6">
        <f>IFERROR(VLOOKUP($B9,Miljö!$B$1:$AP$500,MATCH("Såld mängd produktionsspecifik fjärrvärme (GWh)",Miljö!$B$1:$AW$1,0),FALSE)/1,0)</f>
        <v>0</v>
      </c>
      <c r="X9" s="6"/>
      <c r="Y9" s="30" t="str">
        <f t="shared" si="6"/>
        <v/>
      </c>
      <c r="Z9" s="6"/>
      <c r="AA9" s="30" t="str">
        <f t="shared" si="7"/>
        <v/>
      </c>
      <c r="AC9" t="s">
        <v>20</v>
      </c>
      <c r="AD9" t="s">
        <v>20</v>
      </c>
      <c r="AE9" s="25" t="str">
        <f t="shared" si="2"/>
        <v/>
      </c>
      <c r="AF9" t="s">
        <v>20</v>
      </c>
      <c r="AG9" t="s">
        <v>20</v>
      </c>
      <c r="AM9" s="6" t="str">
        <f t="shared" si="3"/>
        <v>nej</v>
      </c>
      <c r="AO9" s="6" t="str">
        <f t="shared" si="11"/>
        <v>nej</v>
      </c>
      <c r="AQ9" s="6" t="str">
        <f t="shared" si="12"/>
        <v/>
      </c>
      <c r="AR9" s="6"/>
      <c r="AW9" t="str">
        <f t="shared" si="8"/>
        <v>nej</v>
      </c>
      <c r="AY9" s="6" t="str">
        <f t="shared" si="13"/>
        <v>nej</v>
      </c>
      <c r="BB9" s="6" t="str">
        <f t="shared" si="10"/>
        <v>Nej</v>
      </c>
      <c r="BK9" t="s">
        <v>14</v>
      </c>
    </row>
    <row r="10" spans="1:64" ht="15" customHeight="1" x14ac:dyDescent="0.25">
      <c r="A10" t="s">
        <v>18</v>
      </c>
      <c r="B10" t="s">
        <v>21</v>
      </c>
      <c r="C10" t="s">
        <v>20</v>
      </c>
      <c r="D10" t="s">
        <v>20</v>
      </c>
      <c r="E10" t="s">
        <v>20</v>
      </c>
      <c r="F10" t="s">
        <v>20</v>
      </c>
      <c r="G10" t="s">
        <v>14</v>
      </c>
      <c r="H10" t="s">
        <v>14</v>
      </c>
      <c r="K10" s="6">
        <f>VLOOKUP($B10,'Egen hetvattenprod'!$B$1:$AP$500,MATCH("Summa tillförd energi:",'Egen hetvattenprod'!$B$1:$AY$1,0),FALSE)</f>
        <v>0</v>
      </c>
      <c r="L10" s="6">
        <f>VLOOKUP($B10,Kraftvärmeprod!$B$1:$AO$500,MATCH("Summa tillförd energi:",Kraftvärmeprod!$B$1:$AV$1,0),FALSE)</f>
        <v>0</v>
      </c>
      <c r="M10" s="33">
        <f>VLOOKUP($B10,'Allokerad kvv'!$B$1:$AO$500,MATCH("Summa allokerad tillförd energi:",'Allokerad kvv'!$B$1:$AV$1,0),FALSE)</f>
        <v>0</v>
      </c>
      <c r="N10" s="33">
        <f>VLOOKUP($B10,'Justerad allokering'!$B$1:$AO$500,MATCH("Summa justerad allokerad tillförd energi:",'Justerad allokering'!$B$1:$AV$1,0),FALSE)</f>
        <v>0</v>
      </c>
      <c r="O10" s="6">
        <f>VLOOKUP($B10,'Slutlig allokering'!$B$2:$AL$500,MATCH("Summa justerad allokerad tillförd energi:",'Slutlig allokering'!$B$2:$AS$2,0),FALSE)</f>
        <v>0</v>
      </c>
      <c r="P10" s="6">
        <f>VLOOKUP($B10,'Köpt hetvatten'!$B$1:$AP$500,MATCH("Med verkningsgrad:",'Köpt hetvatten'!$B$1:$AW$1,0),FALSE)</f>
        <v>0</v>
      </c>
      <c r="Q10" s="6">
        <f>VLOOKUP($B10,Spillvärme!$B$1:$AP$500,MATCH("Summa tillförd energi:",Spillvärme!$B$1:$AW$1,0),FALSE)</f>
        <v>0</v>
      </c>
      <c r="R10" s="6">
        <f>VLOOKUP($B10,Miljö!$B$1:$AP$500,MATCH("Summa tillförd energi:",Miljö!$B$1:$AW$1,0),FALSE)</f>
        <v>0</v>
      </c>
      <c r="S10" s="33">
        <f t="shared" si="4"/>
        <v>0</v>
      </c>
      <c r="T10" s="6" t="str">
        <f>VLOOKUP($B10,Miljö!$B$1:$AP$500,MATCH("Köpt prod.spec hetvatten",Miljö!$B$1:$AW$1,0),FALSE)</f>
        <v/>
      </c>
      <c r="U10" s="6">
        <f t="shared" si="5"/>
        <v>0</v>
      </c>
      <c r="V10" s="6">
        <f>VLOOKUP($B10,Leveranser!$B$1:$AP$500,MATCH("Total levererad värme",Leveranser!$B$1:$AW$1,0),FALSE)</f>
        <v>0</v>
      </c>
      <c r="W10" s="6">
        <f>IFERROR(VLOOKUP($B10,Miljö!$B$1:$AP$500,MATCH("Såld mängd produktionsspecifik fjärrvärme (GWh)",Miljö!$B$1:$AW$1,0),FALSE)/1,0)</f>
        <v>0</v>
      </c>
      <c r="X10" s="6"/>
      <c r="Y10" s="30" t="str">
        <f t="shared" si="6"/>
        <v/>
      </c>
      <c r="Z10" s="6"/>
      <c r="AA10" s="30" t="str">
        <f t="shared" si="7"/>
        <v/>
      </c>
      <c r="AC10" t="s">
        <v>20</v>
      </c>
      <c r="AD10" t="s">
        <v>20</v>
      </c>
      <c r="AE10" s="25" t="str">
        <f t="shared" si="2"/>
        <v/>
      </c>
      <c r="AF10" t="s">
        <v>20</v>
      </c>
      <c r="AG10" t="s">
        <v>20</v>
      </c>
      <c r="AM10" s="6" t="str">
        <f t="shared" si="3"/>
        <v>nej</v>
      </c>
      <c r="AO10" s="6" t="str">
        <f t="shared" si="11"/>
        <v>nej</v>
      </c>
      <c r="AQ10" s="6" t="str">
        <f t="shared" si="12"/>
        <v/>
      </c>
      <c r="AR10" s="6"/>
      <c r="AW10" t="str">
        <f t="shared" si="8"/>
        <v>nej</v>
      </c>
      <c r="AY10" s="6" t="str">
        <f t="shared" si="13"/>
        <v>nej</v>
      </c>
      <c r="BB10" s="6" t="str">
        <f t="shared" si="10"/>
        <v>Nej</v>
      </c>
      <c r="BK10" t="s">
        <v>14</v>
      </c>
    </row>
    <row r="11" spans="1:64" ht="15" customHeight="1" x14ac:dyDescent="0.25">
      <c r="A11" t="s">
        <v>18</v>
      </c>
      <c r="B11" t="s">
        <v>22</v>
      </c>
      <c r="C11" t="s">
        <v>20</v>
      </c>
      <c r="D11" t="s">
        <v>20</v>
      </c>
      <c r="E11" t="s">
        <v>20</v>
      </c>
      <c r="F11" t="s">
        <v>20</v>
      </c>
      <c r="G11" t="s">
        <v>14</v>
      </c>
      <c r="H11" t="s">
        <v>14</v>
      </c>
      <c r="K11" s="6">
        <f>VLOOKUP($B11,'Egen hetvattenprod'!$B$1:$AP$500,MATCH("Summa tillförd energi:",'Egen hetvattenprod'!$B$1:$AY$1,0),FALSE)</f>
        <v>0</v>
      </c>
      <c r="L11" s="6">
        <f>VLOOKUP($B11,Kraftvärmeprod!$B$1:$AO$500,MATCH("Summa tillförd energi:",Kraftvärmeprod!$B$1:$AV$1,0),FALSE)</f>
        <v>0</v>
      </c>
      <c r="M11" s="33">
        <f>VLOOKUP($B11,'Allokerad kvv'!$B$1:$AO$500,MATCH("Summa allokerad tillförd energi:",'Allokerad kvv'!$B$1:$AV$1,0),FALSE)</f>
        <v>0</v>
      </c>
      <c r="N11" s="33">
        <f>VLOOKUP($B11,'Justerad allokering'!$B$1:$AO$500,MATCH("Summa justerad allokerad tillförd energi:",'Justerad allokering'!$B$1:$AV$1,0),FALSE)</f>
        <v>0</v>
      </c>
      <c r="O11" s="6">
        <f>VLOOKUP($B11,'Slutlig allokering'!$B$2:$AL$500,MATCH("Summa justerad allokerad tillförd energi:",'Slutlig allokering'!$B$2:$AS$2,0),FALSE)</f>
        <v>0</v>
      </c>
      <c r="P11" s="6">
        <f>VLOOKUP($B11,'Köpt hetvatten'!$B$1:$AP$500,MATCH("Med verkningsgrad:",'Köpt hetvatten'!$B$1:$AW$1,0),FALSE)</f>
        <v>0</v>
      </c>
      <c r="Q11" s="6">
        <f>VLOOKUP($B11,Spillvärme!$B$1:$AP$500,MATCH("Summa tillförd energi:",Spillvärme!$B$1:$AW$1,0),FALSE)</f>
        <v>0</v>
      </c>
      <c r="R11" s="6">
        <f>VLOOKUP($B11,Miljö!$B$1:$AP$500,MATCH("Summa tillförd energi:",Miljö!$B$1:$AW$1,0),FALSE)</f>
        <v>0</v>
      </c>
      <c r="S11" s="33">
        <f t="shared" si="4"/>
        <v>0</v>
      </c>
      <c r="T11" s="6" t="str">
        <f>VLOOKUP($B11,Miljö!$B$1:$AP$500,MATCH("Köpt prod.spec hetvatten",Miljö!$B$1:$AW$1,0),FALSE)</f>
        <v/>
      </c>
      <c r="U11" s="6">
        <f t="shared" si="5"/>
        <v>0</v>
      </c>
      <c r="V11" s="6">
        <f>VLOOKUP($B11,Leveranser!$B$1:$AP$500,MATCH("Total levererad värme",Leveranser!$B$1:$AW$1,0),FALSE)</f>
        <v>0</v>
      </c>
      <c r="W11" s="6">
        <f>IFERROR(VLOOKUP($B11,Miljö!$B$1:$AP$500,MATCH("Såld mängd produktionsspecifik fjärrvärme (GWh)",Miljö!$B$1:$AW$1,0),FALSE)/1,0)</f>
        <v>0</v>
      </c>
      <c r="X11" s="6"/>
      <c r="Y11" s="30" t="str">
        <f t="shared" si="6"/>
        <v/>
      </c>
      <c r="Z11" s="6"/>
      <c r="AA11" s="30" t="str">
        <f t="shared" si="7"/>
        <v/>
      </c>
      <c r="AC11" t="s">
        <v>20</v>
      </c>
      <c r="AD11" t="s">
        <v>20</v>
      </c>
      <c r="AE11" s="25" t="str">
        <f t="shared" si="2"/>
        <v/>
      </c>
      <c r="AF11" t="s">
        <v>20</v>
      </c>
      <c r="AG11" t="s">
        <v>20</v>
      </c>
      <c r="AM11" s="6" t="str">
        <f t="shared" si="3"/>
        <v>nej</v>
      </c>
      <c r="AO11" s="6" t="str">
        <f t="shared" si="11"/>
        <v>nej</v>
      </c>
      <c r="AQ11" s="6" t="str">
        <f t="shared" si="12"/>
        <v/>
      </c>
      <c r="AR11" s="6"/>
      <c r="AW11" t="str">
        <f t="shared" si="8"/>
        <v>nej</v>
      </c>
      <c r="AY11" s="6" t="str">
        <f t="shared" si="13"/>
        <v>nej</v>
      </c>
      <c r="BB11" s="6" t="str">
        <f t="shared" si="10"/>
        <v>Nej</v>
      </c>
      <c r="BK11" t="s">
        <v>14</v>
      </c>
    </row>
    <row r="12" spans="1:64" ht="15" customHeight="1" x14ac:dyDescent="0.25">
      <c r="A12" t="s">
        <v>23</v>
      </c>
      <c r="B12" t="s">
        <v>24</v>
      </c>
      <c r="C12">
        <v>0.13462099999999999</v>
      </c>
      <c r="D12">
        <v>17.3812</v>
      </c>
      <c r="E12">
        <v>8.5570000000000004</v>
      </c>
      <c r="F12">
        <v>7.1351399999999999E-3</v>
      </c>
      <c r="G12" t="s">
        <v>14</v>
      </c>
      <c r="H12" t="s">
        <v>10</v>
      </c>
      <c r="K12" s="6">
        <f>VLOOKUP($B12,'Egen hetvattenprod'!$B$1:$AP$500,MATCH("Summa tillförd energi:",'Egen hetvattenprod'!$B$1:$AY$1,0),FALSE)</f>
        <v>126.5</v>
      </c>
      <c r="L12" s="6">
        <f>VLOOKUP($B12,Kraftvärmeprod!$B$1:$AO$500,MATCH("Summa tillförd energi:",Kraftvärmeprod!$B$1:$AV$1,0),FALSE)</f>
        <v>0</v>
      </c>
      <c r="M12" s="33">
        <f>VLOOKUP($B12,'Allokerad kvv'!$B$1:$AO$500,MATCH("Summa allokerad tillförd energi:",'Allokerad kvv'!$B$1:$AV$1,0),FALSE)</f>
        <v>0</v>
      </c>
      <c r="N12" s="33">
        <f>VLOOKUP($B12,'Justerad allokering'!$B$1:$AO$500,MATCH("Summa justerad allokerad tillförd energi:",'Justerad allokering'!$B$1:$AV$1,0),FALSE)</f>
        <v>0</v>
      </c>
      <c r="O12" s="6">
        <f>VLOOKUP($B12,'Slutlig allokering'!$B$2:$AL$500,MATCH("Summa justerad allokerad tillförd energi:",'Slutlig allokering'!$B$2:$AS$2,0),FALSE)</f>
        <v>0</v>
      </c>
      <c r="P12" s="6">
        <f>VLOOKUP($B12,'Köpt hetvatten'!$B$1:$AP$500,MATCH("Med verkningsgrad:",'Köpt hetvatten'!$B$1:$AW$1,0),FALSE)</f>
        <v>0</v>
      </c>
      <c r="Q12" s="6">
        <f>VLOOKUP($B12,Spillvärme!$B$1:$AP$500,MATCH("Summa tillförd energi:",Spillvärme!$B$1:$AW$1,0),FALSE)</f>
        <v>0.2</v>
      </c>
      <c r="R12" s="6">
        <f>VLOOKUP($B12,Miljö!$B$1:$AP$500,MATCH("Summa tillförd energi:",Miljö!$B$1:$AW$1,0),FALSE)</f>
        <v>2.8</v>
      </c>
      <c r="S12" s="33">
        <f t="shared" si="4"/>
        <v>0</v>
      </c>
      <c r="T12" s="6" t="str">
        <f>VLOOKUP($B12,Miljö!$B$1:$AP$500,MATCH("Köpt prod.spec hetvatten",Miljö!$B$1:$AW$1,0),FALSE)</f>
        <v/>
      </c>
      <c r="U12" s="6">
        <f t="shared" si="5"/>
        <v>129.5</v>
      </c>
      <c r="V12" s="6">
        <f>VLOOKUP($B12,Leveranser!$B$1:$AP$500,MATCH("Total levererad värme",Leveranser!$B$1:$AW$1,0),FALSE)</f>
        <v>96.3</v>
      </c>
      <c r="W12" s="6">
        <f>IFERROR(VLOOKUP($B12,Miljö!$B$1:$AP$500,MATCH("Såld mängd produktionsspecifik fjärrvärme (GWh)",Miljö!$B$1:$AW$1,0),FALSE)/1,0)</f>
        <v>0</v>
      </c>
      <c r="X12" s="6"/>
      <c r="Y12" s="30">
        <f t="shared" si="6"/>
        <v>0.74362934362934363</v>
      </c>
      <c r="Z12" s="6"/>
      <c r="AA12" s="30" t="str">
        <f t="shared" si="7"/>
        <v/>
      </c>
      <c r="AC12" t="s">
        <v>10</v>
      </c>
      <c r="AD12" t="s">
        <v>20</v>
      </c>
      <c r="AE12" s="25" t="str">
        <f t="shared" si="2"/>
        <v>ja</v>
      </c>
      <c r="AF12" t="s">
        <v>20</v>
      </c>
      <c r="AG12" t="s">
        <v>20</v>
      </c>
      <c r="AM12" s="6" t="str">
        <f t="shared" si="3"/>
        <v/>
      </c>
      <c r="AO12" s="6" t="str">
        <f t="shared" si="11"/>
        <v/>
      </c>
      <c r="AQ12" s="6" t="str">
        <f t="shared" si="12"/>
        <v/>
      </c>
      <c r="AR12" s="6"/>
      <c r="AW12" t="str">
        <f t="shared" si="8"/>
        <v/>
      </c>
      <c r="AY12" s="6" t="str">
        <f t="shared" si="13"/>
        <v/>
      </c>
      <c r="BB12" s="6" t="str">
        <f t="shared" si="10"/>
        <v>Ja</v>
      </c>
      <c r="BK12" t="s">
        <v>10</v>
      </c>
    </row>
    <row r="13" spans="1:64" ht="15" customHeight="1" x14ac:dyDescent="0.25">
      <c r="A13" t="s">
        <v>25</v>
      </c>
      <c r="B13" t="s">
        <v>26</v>
      </c>
      <c r="C13">
        <v>0</v>
      </c>
      <c r="D13">
        <v>0</v>
      </c>
      <c r="E13">
        <v>0</v>
      </c>
      <c r="F13">
        <v>0</v>
      </c>
      <c r="G13" t="s">
        <v>14</v>
      </c>
      <c r="H13" t="s">
        <v>14</v>
      </c>
      <c r="K13" s="6">
        <f>VLOOKUP($B13,'Egen hetvattenprod'!$B$1:$AP$500,MATCH("Summa tillförd energi:",'Egen hetvattenprod'!$B$1:$AY$1,0),FALSE)</f>
        <v>0</v>
      </c>
      <c r="L13" s="6">
        <f>VLOOKUP($B13,Kraftvärmeprod!$B$1:$AO$500,MATCH("Summa tillförd energi:",Kraftvärmeprod!$B$1:$AV$1,0),FALSE)</f>
        <v>0</v>
      </c>
      <c r="M13" s="33">
        <f>VLOOKUP($B13,'Allokerad kvv'!$B$1:$AO$500,MATCH("Summa allokerad tillförd energi:",'Allokerad kvv'!$B$1:$AV$1,0),FALSE)</f>
        <v>0</v>
      </c>
      <c r="N13" s="33">
        <f>VLOOKUP($B13,'Justerad allokering'!$B$1:$AO$500,MATCH("Summa justerad allokerad tillförd energi:",'Justerad allokering'!$B$1:$AV$1,0),FALSE)</f>
        <v>0</v>
      </c>
      <c r="O13" s="6">
        <f>VLOOKUP($B13,'Slutlig allokering'!$B$2:$AL$500,MATCH("Summa justerad allokerad tillförd energi:",'Slutlig allokering'!$B$2:$AS$2,0),FALSE)</f>
        <v>0</v>
      </c>
      <c r="P13" s="6">
        <f>VLOOKUP($B13,'Köpt hetvatten'!$B$1:$AP$500,MATCH("Med verkningsgrad:",'Köpt hetvatten'!$B$1:$AW$1,0),FALSE)</f>
        <v>0</v>
      </c>
      <c r="Q13" s="6">
        <f>VLOOKUP($B13,Spillvärme!$B$1:$AP$500,MATCH("Summa tillförd energi:",Spillvärme!$B$1:$AW$1,0),FALSE)</f>
        <v>0</v>
      </c>
      <c r="R13" s="6">
        <f>VLOOKUP($B13,Miljö!$B$1:$AP$500,MATCH("Summa tillförd energi:",Miljö!$B$1:$AW$1,0),FALSE)</f>
        <v>0</v>
      </c>
      <c r="S13" s="33">
        <f t="shared" si="4"/>
        <v>0</v>
      </c>
      <c r="T13" s="6" t="str">
        <f>VLOOKUP($B13,Miljö!$B$1:$AP$500,MATCH("Köpt prod.spec hetvatten",Miljö!$B$1:$AW$1,0),FALSE)</f>
        <v/>
      </c>
      <c r="U13" s="6">
        <f t="shared" si="5"/>
        <v>0</v>
      </c>
      <c r="V13" s="6">
        <f>VLOOKUP($B13,Leveranser!$B$1:$AP$500,MATCH("Total levererad värme",Leveranser!$B$1:$AW$1,0),FALSE)</f>
        <v>0</v>
      </c>
      <c r="W13" s="6">
        <f>IFERROR(VLOOKUP($B13,Miljö!$B$1:$AP$500,MATCH("Såld mängd produktionsspecifik fjärrvärme (GWh)",Miljö!$B$1:$AW$1,0),FALSE)/1,0)</f>
        <v>0</v>
      </c>
      <c r="X13" s="6"/>
      <c r="Y13" s="30" t="str">
        <f t="shared" si="6"/>
        <v/>
      </c>
      <c r="Z13" s="6"/>
      <c r="AA13" s="30" t="str">
        <f t="shared" si="7"/>
        <v/>
      </c>
      <c r="AC13" t="s">
        <v>20</v>
      </c>
      <c r="AD13" t="s">
        <v>20</v>
      </c>
      <c r="AE13" s="25" t="str">
        <f t="shared" si="2"/>
        <v/>
      </c>
      <c r="AF13" t="s">
        <v>20</v>
      </c>
      <c r="AG13" t="s">
        <v>20</v>
      </c>
      <c r="AM13" s="6" t="str">
        <f t="shared" si="3"/>
        <v>nej</v>
      </c>
      <c r="AO13" s="6" t="str">
        <f t="shared" si="11"/>
        <v>nej</v>
      </c>
      <c r="AQ13" s="6" t="str">
        <f t="shared" si="12"/>
        <v/>
      </c>
      <c r="AR13" s="6"/>
      <c r="AW13" t="str">
        <f t="shared" si="8"/>
        <v>nej</v>
      </c>
      <c r="AY13" s="6" t="str">
        <f t="shared" si="13"/>
        <v>nej</v>
      </c>
      <c r="BB13" s="6" t="str">
        <f t="shared" si="10"/>
        <v>Nej</v>
      </c>
      <c r="BK13" t="s">
        <v>14</v>
      </c>
    </row>
    <row r="14" spans="1:64" ht="15" customHeight="1" x14ac:dyDescent="0.25">
      <c r="A14" t="s">
        <v>27</v>
      </c>
      <c r="B14" t="s">
        <v>28</v>
      </c>
      <c r="C14">
        <v>0.16164799999999999</v>
      </c>
      <c r="D14">
        <v>29.481400000000001</v>
      </c>
      <c r="E14">
        <v>9.0661799999999992</v>
      </c>
      <c r="F14">
        <v>4.7163299999999998E-2</v>
      </c>
      <c r="G14" t="s">
        <v>10</v>
      </c>
      <c r="H14" t="s">
        <v>10</v>
      </c>
      <c r="K14" s="6">
        <f>VLOOKUP($B14,'Egen hetvattenprod'!$B$1:$AP$500,MATCH("Summa tillförd energi:",'Egen hetvattenprod'!$B$1:$AY$1,0),FALSE)</f>
        <v>139.69999999999999</v>
      </c>
      <c r="L14" s="6">
        <f>VLOOKUP($B14,Kraftvärmeprod!$B$1:$AO$500,MATCH("Summa tillförd energi:",Kraftvärmeprod!$B$1:$AV$1,0),FALSE)</f>
        <v>0</v>
      </c>
      <c r="M14" s="33">
        <f>VLOOKUP($B14,'Allokerad kvv'!$B$1:$AO$500,MATCH("Summa allokerad tillförd energi:",'Allokerad kvv'!$B$1:$AV$1,0),FALSE)</f>
        <v>0</v>
      </c>
      <c r="N14" s="33">
        <f>VLOOKUP($B14,'Justerad allokering'!$B$1:$AO$500,MATCH("Summa justerad allokerad tillförd energi:",'Justerad allokering'!$B$1:$AV$1,0),FALSE)</f>
        <v>0</v>
      </c>
      <c r="O14" s="6">
        <f>VLOOKUP($B14,'Slutlig allokering'!$B$2:$AL$500,MATCH("Summa justerad allokerad tillförd energi:",'Slutlig allokering'!$B$2:$AS$2,0),FALSE)</f>
        <v>0</v>
      </c>
      <c r="P14" s="6">
        <f>VLOOKUP($B14,'Köpt hetvatten'!$B$1:$AP$500,MATCH("Med verkningsgrad:",'Köpt hetvatten'!$B$1:$AW$1,0),FALSE)</f>
        <v>0</v>
      </c>
      <c r="Q14" s="6">
        <f>VLOOKUP($B14,Spillvärme!$B$1:$AP$500,MATCH("Summa tillförd energi:",Spillvärme!$B$1:$AW$1,0),FALSE)</f>
        <v>4.2</v>
      </c>
      <c r="R14" s="6">
        <f>VLOOKUP($B14,Miljö!$B$1:$AP$500,MATCH("Summa tillförd energi:",Miljö!$B$1:$AW$1,0),FALSE)</f>
        <v>3.1</v>
      </c>
      <c r="S14" s="33">
        <f t="shared" si="4"/>
        <v>0</v>
      </c>
      <c r="T14" s="6" t="str">
        <f>VLOOKUP($B14,Miljö!$B$1:$AP$500,MATCH("Köpt prod.spec hetvatten",Miljö!$B$1:$AW$1,0),FALSE)</f>
        <v/>
      </c>
      <c r="U14" s="6">
        <f t="shared" si="5"/>
        <v>146.99999999999997</v>
      </c>
      <c r="V14" s="6">
        <f>VLOOKUP($B14,Leveranser!$B$1:$AP$500,MATCH("Total levererad värme",Leveranser!$B$1:$AW$1,0),FALSE)</f>
        <v>114.7</v>
      </c>
      <c r="W14" s="6">
        <f>IFERROR(VLOOKUP($B14,Miljö!$B$1:$AP$500,MATCH("Såld mängd produktionsspecifik fjärrvärme (GWh)",Miljö!$B$1:$AW$1,0),FALSE)/1,0)</f>
        <v>0</v>
      </c>
      <c r="X14" s="6"/>
      <c r="Y14" s="30">
        <f t="shared" si="6"/>
        <v>0.78027210884353759</v>
      </c>
      <c r="Z14" s="6"/>
      <c r="AA14" s="30" t="str">
        <f t="shared" si="7"/>
        <v/>
      </c>
      <c r="AC14" t="s">
        <v>10</v>
      </c>
      <c r="AD14" t="s">
        <v>20</v>
      </c>
      <c r="AE14" s="25" t="str">
        <f t="shared" si="2"/>
        <v>ja</v>
      </c>
      <c r="AF14" t="s">
        <v>20</v>
      </c>
      <c r="AG14" t="s">
        <v>20</v>
      </c>
      <c r="AM14" s="6" t="str">
        <f t="shared" si="3"/>
        <v/>
      </c>
      <c r="AO14" s="6" t="str">
        <f t="shared" si="11"/>
        <v/>
      </c>
      <c r="AQ14" s="6" t="str">
        <f t="shared" si="12"/>
        <v/>
      </c>
      <c r="AR14" s="6"/>
      <c r="AW14" t="str">
        <f t="shared" si="8"/>
        <v/>
      </c>
      <c r="AY14" s="6" t="str">
        <f t="shared" si="13"/>
        <v/>
      </c>
      <c r="BB14" s="6" t="str">
        <f t="shared" si="10"/>
        <v>Ja</v>
      </c>
      <c r="BK14" t="s">
        <v>10</v>
      </c>
    </row>
    <row r="15" spans="1:64" ht="15" customHeight="1" x14ac:dyDescent="0.25">
      <c r="A15" t="s">
        <v>29</v>
      </c>
      <c r="B15" t="s">
        <v>30</v>
      </c>
      <c r="C15">
        <v>0.16558999999999999</v>
      </c>
      <c r="D15">
        <v>15.974500000000001</v>
      </c>
      <c r="E15">
        <v>15.5486</v>
      </c>
      <c r="F15">
        <v>2.0876800000000001E-2</v>
      </c>
      <c r="G15" t="s">
        <v>10</v>
      </c>
      <c r="H15" t="s">
        <v>10</v>
      </c>
      <c r="K15" s="6">
        <f>VLOOKUP($B15,'Egen hetvattenprod'!$B$1:$AP$500,MATCH("Summa tillförd energi:",'Egen hetvattenprod'!$B$1:$AY$1,0),FALSE)</f>
        <v>9.5</v>
      </c>
      <c r="L15" s="6">
        <f>VLOOKUP($B15,Kraftvärmeprod!$B$1:$AO$500,MATCH("Summa tillförd energi:",Kraftvärmeprod!$B$1:$AV$1,0),FALSE)</f>
        <v>0</v>
      </c>
      <c r="M15" s="33">
        <f>VLOOKUP($B15,'Allokerad kvv'!$B$1:$AO$500,MATCH("Summa allokerad tillförd energi:",'Allokerad kvv'!$B$1:$AV$1,0),FALSE)</f>
        <v>0</v>
      </c>
      <c r="N15" s="33">
        <f>VLOOKUP($B15,'Justerad allokering'!$B$1:$AO$500,MATCH("Summa justerad allokerad tillförd energi:",'Justerad allokering'!$B$1:$AV$1,0),FALSE)</f>
        <v>0</v>
      </c>
      <c r="O15" s="6">
        <f>VLOOKUP($B15,'Slutlig allokering'!$B$2:$AL$500,MATCH("Summa justerad allokerad tillförd energi:",'Slutlig allokering'!$B$2:$AS$2,0),FALSE)</f>
        <v>0</v>
      </c>
      <c r="P15" s="6">
        <f>VLOOKUP($B15,'Köpt hetvatten'!$B$1:$AP$500,MATCH("Med verkningsgrad:",'Köpt hetvatten'!$B$1:$AW$1,0),FALSE)</f>
        <v>0</v>
      </c>
      <c r="Q15" s="6">
        <f>VLOOKUP($B15,Spillvärme!$B$1:$AP$500,MATCH("Summa tillförd energi:",Spillvärme!$B$1:$AW$1,0),FALSE)</f>
        <v>0</v>
      </c>
      <c r="R15" s="6">
        <f>VLOOKUP($B15,Miljö!$B$1:$AP$500,MATCH("Summa tillförd energi:",Miljö!$B$1:$AW$1,0),FALSE)</f>
        <v>0.08</v>
      </c>
      <c r="S15" s="33">
        <f t="shared" si="4"/>
        <v>0</v>
      </c>
      <c r="T15" s="6" t="str">
        <f>VLOOKUP($B15,Miljö!$B$1:$AP$500,MATCH("Köpt prod.spec hetvatten",Miljö!$B$1:$AW$1,0),FALSE)</f>
        <v/>
      </c>
      <c r="U15" s="6">
        <f t="shared" si="5"/>
        <v>9.58</v>
      </c>
      <c r="V15" s="6">
        <f>VLOOKUP($B15,Leveranser!$B$1:$AP$500,MATCH("Total levererad värme",Leveranser!$B$1:$AW$1,0),FALSE)</f>
        <v>8.0500000000000007</v>
      </c>
      <c r="W15" s="6">
        <f>IFERROR(VLOOKUP($B15,Miljö!$B$1:$AP$500,MATCH("Såld mängd produktionsspecifik fjärrvärme (GWh)",Miljö!$B$1:$AW$1,0),FALSE)/1,0)</f>
        <v>0</v>
      </c>
      <c r="X15" s="6"/>
      <c r="Y15" s="30">
        <f t="shared" si="6"/>
        <v>0.84029227557411279</v>
      </c>
      <c r="Z15" s="6"/>
      <c r="AA15" s="30" t="str">
        <f t="shared" si="7"/>
        <v/>
      </c>
      <c r="AC15" t="s">
        <v>10</v>
      </c>
      <c r="AD15" t="s">
        <v>20</v>
      </c>
      <c r="AE15" s="25" t="str">
        <f t="shared" si="2"/>
        <v>ja</v>
      </c>
      <c r="AF15" t="s">
        <v>20</v>
      </c>
      <c r="AG15" t="s">
        <v>20</v>
      </c>
      <c r="AM15" s="6" t="str">
        <f t="shared" si="3"/>
        <v/>
      </c>
      <c r="AO15" s="6" t="str">
        <f t="shared" si="11"/>
        <v/>
      </c>
      <c r="AQ15" s="6" t="str">
        <f t="shared" si="12"/>
        <v/>
      </c>
      <c r="AR15" s="6"/>
      <c r="AW15" t="str">
        <f t="shared" si="8"/>
        <v/>
      </c>
      <c r="AY15" s="6" t="str">
        <f t="shared" si="13"/>
        <v/>
      </c>
      <c r="BB15" s="6" t="str">
        <f t="shared" si="10"/>
        <v>Ja</v>
      </c>
      <c r="BK15" t="s">
        <v>10</v>
      </c>
    </row>
    <row r="16" spans="1:64" ht="15" customHeight="1" x14ac:dyDescent="0.25">
      <c r="A16" t="s">
        <v>31</v>
      </c>
      <c r="B16" t="s">
        <v>32</v>
      </c>
      <c r="C16">
        <v>0.19484799999999999</v>
      </c>
      <c r="D16">
        <v>23.0303</v>
      </c>
      <c r="E16">
        <v>16.2624</v>
      </c>
      <c r="F16">
        <v>4.8780499999999997E-2</v>
      </c>
      <c r="G16" t="s">
        <v>14</v>
      </c>
      <c r="H16" t="s">
        <v>10</v>
      </c>
      <c r="K16" s="6">
        <f>VLOOKUP($B16,'Egen hetvattenprod'!$B$1:$AP$500,MATCH("Summa tillförd energi:",'Egen hetvattenprod'!$B$1:$AY$1,0),FALSE)</f>
        <v>4</v>
      </c>
      <c r="L16" s="6">
        <f>VLOOKUP($B16,Kraftvärmeprod!$B$1:$AO$500,MATCH("Summa tillförd energi:",Kraftvärmeprod!$B$1:$AV$1,0),FALSE)</f>
        <v>0</v>
      </c>
      <c r="M16" s="33">
        <f>VLOOKUP($B16,'Allokerad kvv'!$B$1:$AO$500,MATCH("Summa allokerad tillförd energi:",'Allokerad kvv'!$B$1:$AV$1,0),FALSE)</f>
        <v>0</v>
      </c>
      <c r="N16" s="33">
        <f>VLOOKUP($B16,'Justerad allokering'!$B$1:$AO$500,MATCH("Summa justerad allokerad tillförd energi:",'Justerad allokering'!$B$1:$AV$1,0),FALSE)</f>
        <v>0</v>
      </c>
      <c r="O16" s="6">
        <f>VLOOKUP($B16,'Slutlig allokering'!$B$2:$AL$500,MATCH("Summa justerad allokerad tillförd energi:",'Slutlig allokering'!$B$2:$AS$2,0),FALSE)</f>
        <v>0</v>
      </c>
      <c r="P16" s="6">
        <f>VLOOKUP($B16,'Köpt hetvatten'!$B$1:$AP$500,MATCH("Med verkningsgrad:",'Köpt hetvatten'!$B$1:$AW$1,0),FALSE)</f>
        <v>0</v>
      </c>
      <c r="Q16" s="6">
        <f>VLOOKUP($B16,Spillvärme!$B$1:$AP$500,MATCH("Summa tillförd energi:",Spillvärme!$B$1:$AW$1,0),FALSE)</f>
        <v>0</v>
      </c>
      <c r="R16" s="6">
        <f>VLOOKUP($B16,Miljö!$B$1:$AP$500,MATCH("Summa tillförd energi:",Miljö!$B$1:$AW$1,0),FALSE)</f>
        <v>0.1</v>
      </c>
      <c r="S16" s="33">
        <f t="shared" si="4"/>
        <v>0</v>
      </c>
      <c r="T16" s="6" t="str">
        <f>VLOOKUP($B16,Miljö!$B$1:$AP$500,MATCH("Köpt prod.spec hetvatten",Miljö!$B$1:$AW$1,0),FALSE)</f>
        <v/>
      </c>
      <c r="U16" s="6">
        <f t="shared" si="5"/>
        <v>4.0999999999999996</v>
      </c>
      <c r="V16" s="6">
        <f>VLOOKUP($B16,Leveranser!$B$1:$AP$500,MATCH("Total levererad värme",Leveranser!$B$1:$AW$1,0),FALSE)</f>
        <v>3.3</v>
      </c>
      <c r="W16" s="6">
        <f>IFERROR(VLOOKUP($B16,Miljö!$B$1:$AP$500,MATCH("Såld mängd produktionsspecifik fjärrvärme (GWh)",Miljö!$B$1:$AW$1,0),FALSE)/1,0)</f>
        <v>0</v>
      </c>
      <c r="X16" s="6"/>
      <c r="Y16" s="30">
        <f t="shared" si="6"/>
        <v>0.80487804878048785</v>
      </c>
      <c r="Z16" s="6"/>
      <c r="AA16" s="30" t="str">
        <f t="shared" si="7"/>
        <v/>
      </c>
      <c r="AC16" t="s">
        <v>10</v>
      </c>
      <c r="AD16" t="s">
        <v>20</v>
      </c>
      <c r="AE16" s="25" t="str">
        <f t="shared" si="2"/>
        <v>ja</v>
      </c>
      <c r="AF16" t="s">
        <v>20</v>
      </c>
      <c r="AG16" t="s">
        <v>20</v>
      </c>
      <c r="AM16" s="6" t="str">
        <f t="shared" si="3"/>
        <v/>
      </c>
      <c r="AO16" s="6" t="str">
        <f t="shared" si="11"/>
        <v/>
      </c>
      <c r="AQ16" s="6" t="str">
        <f t="shared" si="12"/>
        <v/>
      </c>
      <c r="AR16" s="6"/>
      <c r="AW16" t="str">
        <f t="shared" si="8"/>
        <v/>
      </c>
      <c r="AY16" s="6" t="str">
        <f t="shared" si="13"/>
        <v/>
      </c>
      <c r="BB16" s="6" t="str">
        <f t="shared" si="10"/>
        <v>Ja</v>
      </c>
      <c r="BK16" t="s">
        <v>10</v>
      </c>
    </row>
    <row r="17" spans="1:63" ht="15" customHeight="1" x14ac:dyDescent="0.25">
      <c r="A17" t="s">
        <v>31</v>
      </c>
      <c r="B17" t="s">
        <v>33</v>
      </c>
      <c r="C17">
        <v>0</v>
      </c>
      <c r="D17">
        <v>0</v>
      </c>
      <c r="E17">
        <v>0</v>
      </c>
      <c r="F17">
        <v>0</v>
      </c>
      <c r="G17" t="s">
        <v>14</v>
      </c>
      <c r="H17" t="s">
        <v>14</v>
      </c>
      <c r="K17" s="6">
        <f>VLOOKUP($B17,'Egen hetvattenprod'!$B$1:$AP$500,MATCH("Summa tillförd energi:",'Egen hetvattenprod'!$B$1:$AY$1,0),FALSE)</f>
        <v>0</v>
      </c>
      <c r="L17" s="6">
        <f>VLOOKUP($B17,Kraftvärmeprod!$B$1:$AO$500,MATCH("Summa tillförd energi:",Kraftvärmeprod!$B$1:$AV$1,0),FALSE)</f>
        <v>0</v>
      </c>
      <c r="M17" s="33">
        <f>VLOOKUP($B17,'Allokerad kvv'!$B$1:$AO$500,MATCH("Summa allokerad tillförd energi:",'Allokerad kvv'!$B$1:$AV$1,0),FALSE)</f>
        <v>0</v>
      </c>
      <c r="N17" s="33">
        <f>VLOOKUP($B17,'Justerad allokering'!$B$1:$AO$500,MATCH("Summa justerad allokerad tillförd energi:",'Justerad allokering'!$B$1:$AV$1,0),FALSE)</f>
        <v>0</v>
      </c>
      <c r="O17" s="6">
        <f>VLOOKUP($B17,'Slutlig allokering'!$B$2:$AL$500,MATCH("Summa justerad allokerad tillförd energi:",'Slutlig allokering'!$B$2:$AS$2,0),FALSE)</f>
        <v>0</v>
      </c>
      <c r="P17" s="6">
        <f>VLOOKUP($B17,'Köpt hetvatten'!$B$1:$AP$500,MATCH("Med verkningsgrad:",'Köpt hetvatten'!$B$1:$AW$1,0),FALSE)</f>
        <v>0</v>
      </c>
      <c r="Q17" s="6">
        <f>VLOOKUP($B17,Spillvärme!$B$1:$AP$500,MATCH("Summa tillförd energi:",Spillvärme!$B$1:$AW$1,0),FALSE)</f>
        <v>0</v>
      </c>
      <c r="R17" s="6">
        <f>VLOOKUP($B17,Miljö!$B$1:$AP$500,MATCH("Summa tillförd energi:",Miljö!$B$1:$AW$1,0),FALSE)</f>
        <v>0</v>
      </c>
      <c r="S17" s="33">
        <f t="shared" si="4"/>
        <v>0</v>
      </c>
      <c r="T17" s="6" t="str">
        <f>VLOOKUP($B17,Miljö!$B$1:$AP$500,MATCH("Köpt prod.spec hetvatten",Miljö!$B$1:$AW$1,0),FALSE)</f>
        <v/>
      </c>
      <c r="U17" s="6">
        <f t="shared" si="5"/>
        <v>0</v>
      </c>
      <c r="V17" s="6">
        <f>VLOOKUP($B17,Leveranser!$B$1:$AP$500,MATCH("Total levererad värme",Leveranser!$B$1:$AW$1,0),FALSE)</f>
        <v>0</v>
      </c>
      <c r="W17" s="6">
        <f>IFERROR(VLOOKUP($B17,Miljö!$B$1:$AP$500,MATCH("Såld mängd produktionsspecifik fjärrvärme (GWh)",Miljö!$B$1:$AW$1,0),FALSE)/1,0)</f>
        <v>0</v>
      </c>
      <c r="X17" s="6"/>
      <c r="Y17" s="30" t="str">
        <f t="shared" si="6"/>
        <v/>
      </c>
      <c r="Z17" s="6"/>
      <c r="AA17" s="30" t="str">
        <f t="shared" si="7"/>
        <v/>
      </c>
      <c r="AC17" t="s">
        <v>20</v>
      </c>
      <c r="AD17" t="s">
        <v>20</v>
      </c>
      <c r="AE17" s="25" t="str">
        <f t="shared" si="2"/>
        <v/>
      </c>
      <c r="AF17" t="s">
        <v>20</v>
      </c>
      <c r="AG17" t="s">
        <v>20</v>
      </c>
      <c r="AM17" s="6" t="str">
        <f t="shared" si="3"/>
        <v>nej</v>
      </c>
      <c r="AO17" s="6" t="str">
        <f t="shared" si="11"/>
        <v>nej</v>
      </c>
      <c r="AQ17" s="6" t="str">
        <f t="shared" si="12"/>
        <v/>
      </c>
      <c r="AR17" s="6"/>
      <c r="AW17" t="str">
        <f t="shared" si="8"/>
        <v>nej</v>
      </c>
      <c r="AY17" s="6" t="str">
        <f t="shared" si="13"/>
        <v>nej</v>
      </c>
      <c r="BB17" s="6" t="str">
        <f t="shared" si="10"/>
        <v>Nej</v>
      </c>
      <c r="BK17" t="s">
        <v>14</v>
      </c>
    </row>
    <row r="18" spans="1:63" ht="15" customHeight="1" x14ac:dyDescent="0.25">
      <c r="A18" t="s">
        <v>31</v>
      </c>
      <c r="B18" t="s">
        <v>34</v>
      </c>
      <c r="C18">
        <v>0</v>
      </c>
      <c r="D18">
        <v>0</v>
      </c>
      <c r="E18">
        <v>0</v>
      </c>
      <c r="F18">
        <v>0</v>
      </c>
      <c r="G18" t="s">
        <v>14</v>
      </c>
      <c r="H18" t="s">
        <v>14</v>
      </c>
      <c r="K18" s="6">
        <f>VLOOKUP($B18,'Egen hetvattenprod'!$B$1:$AP$500,MATCH("Summa tillförd energi:",'Egen hetvattenprod'!$B$1:$AY$1,0),FALSE)</f>
        <v>0</v>
      </c>
      <c r="L18" s="6">
        <f>VLOOKUP($B18,Kraftvärmeprod!$B$1:$AO$500,MATCH("Summa tillförd energi:",Kraftvärmeprod!$B$1:$AV$1,0),FALSE)</f>
        <v>0</v>
      </c>
      <c r="M18" s="33">
        <f>VLOOKUP($B18,'Allokerad kvv'!$B$1:$AO$500,MATCH("Summa allokerad tillförd energi:",'Allokerad kvv'!$B$1:$AV$1,0),FALSE)</f>
        <v>0</v>
      </c>
      <c r="N18" s="33">
        <f>VLOOKUP($B18,'Justerad allokering'!$B$1:$AO$500,MATCH("Summa justerad allokerad tillförd energi:",'Justerad allokering'!$B$1:$AV$1,0),FALSE)</f>
        <v>0</v>
      </c>
      <c r="O18" s="6">
        <f>VLOOKUP($B18,'Slutlig allokering'!$B$2:$AL$500,MATCH("Summa justerad allokerad tillförd energi:",'Slutlig allokering'!$B$2:$AS$2,0),FALSE)</f>
        <v>0</v>
      </c>
      <c r="P18" s="6">
        <f>VLOOKUP($B18,'Köpt hetvatten'!$B$1:$AP$500,MATCH("Med verkningsgrad:",'Köpt hetvatten'!$B$1:$AW$1,0),FALSE)</f>
        <v>0</v>
      </c>
      <c r="Q18" s="6">
        <f>VLOOKUP($B18,Spillvärme!$B$1:$AP$500,MATCH("Summa tillförd energi:",Spillvärme!$B$1:$AW$1,0),FALSE)</f>
        <v>0</v>
      </c>
      <c r="R18" s="6">
        <f>VLOOKUP($B18,Miljö!$B$1:$AP$500,MATCH("Summa tillförd energi:",Miljö!$B$1:$AW$1,0),FALSE)</f>
        <v>0</v>
      </c>
      <c r="S18" s="33">
        <f t="shared" si="4"/>
        <v>0</v>
      </c>
      <c r="T18" s="6" t="str">
        <f>VLOOKUP($B18,Miljö!$B$1:$AP$500,MATCH("Köpt prod.spec hetvatten",Miljö!$B$1:$AW$1,0),FALSE)</f>
        <v/>
      </c>
      <c r="U18" s="6">
        <f t="shared" si="5"/>
        <v>0</v>
      </c>
      <c r="V18" s="6">
        <f>VLOOKUP($B18,Leveranser!$B$1:$AP$500,MATCH("Total levererad värme",Leveranser!$B$1:$AW$1,0),FALSE)</f>
        <v>0</v>
      </c>
      <c r="W18" s="6">
        <f>IFERROR(VLOOKUP($B18,Miljö!$B$1:$AP$500,MATCH("Såld mängd produktionsspecifik fjärrvärme (GWh)",Miljö!$B$1:$AW$1,0),FALSE)/1,0)</f>
        <v>0</v>
      </c>
      <c r="X18" s="6"/>
      <c r="Y18" s="30" t="str">
        <f t="shared" si="6"/>
        <v/>
      </c>
      <c r="Z18" s="6"/>
      <c r="AA18" s="30" t="str">
        <f t="shared" si="7"/>
        <v/>
      </c>
      <c r="AC18" t="s">
        <v>20</v>
      </c>
      <c r="AD18" t="s">
        <v>20</v>
      </c>
      <c r="AE18" s="25" t="str">
        <f t="shared" si="2"/>
        <v/>
      </c>
      <c r="AF18" t="s">
        <v>20</v>
      </c>
      <c r="AG18" t="s">
        <v>20</v>
      </c>
      <c r="AM18" s="6" t="str">
        <f t="shared" si="3"/>
        <v>nej</v>
      </c>
      <c r="AO18" s="6" t="str">
        <f t="shared" si="11"/>
        <v>nej</v>
      </c>
      <c r="AQ18" s="6" t="str">
        <f t="shared" si="12"/>
        <v/>
      </c>
      <c r="AR18" s="6"/>
      <c r="AW18" t="str">
        <f t="shared" si="8"/>
        <v>nej</v>
      </c>
      <c r="AY18" s="6" t="str">
        <f t="shared" si="13"/>
        <v>nej</v>
      </c>
      <c r="BB18" s="6" t="str">
        <f t="shared" si="10"/>
        <v>Nej</v>
      </c>
      <c r="BK18" t="s">
        <v>14</v>
      </c>
    </row>
    <row r="19" spans="1:63" ht="15" customHeight="1" x14ac:dyDescent="0.25">
      <c r="A19" t="s">
        <v>31</v>
      </c>
      <c r="B19" t="s">
        <v>35</v>
      </c>
      <c r="C19">
        <v>0</v>
      </c>
      <c r="D19">
        <v>0</v>
      </c>
      <c r="E19">
        <v>0</v>
      </c>
      <c r="F19">
        <v>0</v>
      </c>
      <c r="G19" t="s">
        <v>14</v>
      </c>
      <c r="H19" t="s">
        <v>14</v>
      </c>
      <c r="K19" s="6">
        <f>VLOOKUP($B19,'Egen hetvattenprod'!$B$1:$AP$500,MATCH("Summa tillförd energi:",'Egen hetvattenprod'!$B$1:$AY$1,0),FALSE)</f>
        <v>0</v>
      </c>
      <c r="L19" s="6">
        <f>VLOOKUP($B19,Kraftvärmeprod!$B$1:$AO$500,MATCH("Summa tillförd energi:",Kraftvärmeprod!$B$1:$AV$1,0),FALSE)</f>
        <v>0</v>
      </c>
      <c r="M19" s="33">
        <f>VLOOKUP($B19,'Allokerad kvv'!$B$1:$AO$500,MATCH("Summa allokerad tillförd energi:",'Allokerad kvv'!$B$1:$AV$1,0),FALSE)</f>
        <v>0</v>
      </c>
      <c r="N19" s="33">
        <f>VLOOKUP($B19,'Justerad allokering'!$B$1:$AO$500,MATCH("Summa justerad allokerad tillförd energi:",'Justerad allokering'!$B$1:$AV$1,0),FALSE)</f>
        <v>0</v>
      </c>
      <c r="O19" s="6">
        <f>VLOOKUP($B19,'Slutlig allokering'!$B$2:$AL$500,MATCH("Summa justerad allokerad tillförd energi:",'Slutlig allokering'!$B$2:$AS$2,0),FALSE)</f>
        <v>0</v>
      </c>
      <c r="P19" s="6">
        <f>VLOOKUP($B19,'Köpt hetvatten'!$B$1:$AP$500,MATCH("Med verkningsgrad:",'Köpt hetvatten'!$B$1:$AW$1,0),FALSE)</f>
        <v>0</v>
      </c>
      <c r="Q19" s="6">
        <f>VLOOKUP($B19,Spillvärme!$B$1:$AP$500,MATCH("Summa tillförd energi:",Spillvärme!$B$1:$AW$1,0),FALSE)</f>
        <v>0</v>
      </c>
      <c r="R19" s="6">
        <f>VLOOKUP($B19,Miljö!$B$1:$AP$500,MATCH("Summa tillförd energi:",Miljö!$B$1:$AW$1,0),FALSE)</f>
        <v>0</v>
      </c>
      <c r="S19" s="33">
        <f t="shared" si="4"/>
        <v>0</v>
      </c>
      <c r="T19" s="6" t="str">
        <f>VLOOKUP($B19,Miljö!$B$1:$AP$500,MATCH("Köpt prod.spec hetvatten",Miljö!$B$1:$AW$1,0),FALSE)</f>
        <v/>
      </c>
      <c r="U19" s="6">
        <f t="shared" si="5"/>
        <v>0</v>
      </c>
      <c r="V19" s="6">
        <f>VLOOKUP($B19,Leveranser!$B$1:$AP$500,MATCH("Total levererad värme",Leveranser!$B$1:$AW$1,0),FALSE)</f>
        <v>0</v>
      </c>
      <c r="W19" s="6">
        <f>IFERROR(VLOOKUP($B19,Miljö!$B$1:$AP$500,MATCH("Såld mängd produktionsspecifik fjärrvärme (GWh)",Miljö!$B$1:$AW$1,0),FALSE)/1,0)</f>
        <v>0</v>
      </c>
      <c r="X19" s="6"/>
      <c r="Y19" s="30" t="str">
        <f t="shared" si="6"/>
        <v/>
      </c>
      <c r="Z19" s="6"/>
      <c r="AA19" s="30" t="str">
        <f t="shared" si="7"/>
        <v/>
      </c>
      <c r="AC19" t="s">
        <v>20</v>
      </c>
      <c r="AD19" t="s">
        <v>20</v>
      </c>
      <c r="AE19" s="25" t="str">
        <f t="shared" si="2"/>
        <v/>
      </c>
      <c r="AF19" t="s">
        <v>20</v>
      </c>
      <c r="AG19" t="s">
        <v>20</v>
      </c>
      <c r="AM19" s="6" t="str">
        <f t="shared" si="3"/>
        <v>nej</v>
      </c>
      <c r="AO19" s="6" t="str">
        <f t="shared" si="11"/>
        <v>nej</v>
      </c>
      <c r="AQ19" s="6" t="str">
        <f t="shared" si="12"/>
        <v/>
      </c>
      <c r="AR19" s="6"/>
      <c r="AW19" t="str">
        <f t="shared" si="8"/>
        <v>nej</v>
      </c>
      <c r="AY19" s="6" t="str">
        <f t="shared" si="13"/>
        <v>nej</v>
      </c>
      <c r="BB19" s="6" t="str">
        <f t="shared" si="10"/>
        <v>Nej</v>
      </c>
      <c r="BK19" t="s">
        <v>14</v>
      </c>
    </row>
    <row r="20" spans="1:63" ht="15" customHeight="1" x14ac:dyDescent="0.25">
      <c r="A20" t="s">
        <v>31</v>
      </c>
      <c r="B20" t="s">
        <v>35</v>
      </c>
      <c r="C20">
        <v>0</v>
      </c>
      <c r="D20">
        <v>0</v>
      </c>
      <c r="E20">
        <v>0</v>
      </c>
      <c r="F20">
        <v>0</v>
      </c>
      <c r="G20" t="s">
        <v>14</v>
      </c>
      <c r="H20" t="s">
        <v>14</v>
      </c>
      <c r="K20" s="6">
        <f>VLOOKUP($B20,'Egen hetvattenprod'!$B$1:$AP$500,MATCH("Summa tillförd energi:",'Egen hetvattenprod'!$B$1:$AY$1,0),FALSE)</f>
        <v>0</v>
      </c>
      <c r="L20" s="6">
        <f>VLOOKUP($B20,Kraftvärmeprod!$B$1:$AO$500,MATCH("Summa tillförd energi:",Kraftvärmeprod!$B$1:$AV$1,0),FALSE)</f>
        <v>0</v>
      </c>
      <c r="M20" s="33">
        <f>VLOOKUP($B20,'Allokerad kvv'!$B$1:$AO$500,MATCH("Summa allokerad tillförd energi:",'Allokerad kvv'!$B$1:$AV$1,0),FALSE)</f>
        <v>0</v>
      </c>
      <c r="N20" s="33">
        <f>VLOOKUP($B20,'Justerad allokering'!$B$1:$AO$500,MATCH("Summa justerad allokerad tillförd energi:",'Justerad allokering'!$B$1:$AV$1,0),FALSE)</f>
        <v>0</v>
      </c>
      <c r="O20" s="6">
        <f>VLOOKUP($B20,'Slutlig allokering'!$B$2:$AL$500,MATCH("Summa justerad allokerad tillförd energi:",'Slutlig allokering'!$B$2:$AS$2,0),FALSE)</f>
        <v>0</v>
      </c>
      <c r="P20" s="6">
        <f>VLOOKUP($B20,'Köpt hetvatten'!$B$1:$AP$500,MATCH("Med verkningsgrad:",'Köpt hetvatten'!$B$1:$AW$1,0),FALSE)</f>
        <v>0</v>
      </c>
      <c r="Q20" s="6">
        <f>VLOOKUP($B20,Spillvärme!$B$1:$AP$500,MATCH("Summa tillförd energi:",Spillvärme!$B$1:$AW$1,0),FALSE)</f>
        <v>0</v>
      </c>
      <c r="R20" s="6">
        <f>VLOOKUP($B20,Miljö!$B$1:$AP$500,MATCH("Summa tillförd energi:",Miljö!$B$1:$AW$1,0),FALSE)</f>
        <v>0</v>
      </c>
      <c r="S20" s="33">
        <f t="shared" si="4"/>
        <v>0</v>
      </c>
      <c r="T20" s="6" t="str">
        <f>VLOOKUP($B20,Miljö!$B$1:$AP$500,MATCH("Köpt prod.spec hetvatten",Miljö!$B$1:$AW$1,0),FALSE)</f>
        <v/>
      </c>
      <c r="U20" s="6">
        <f t="shared" si="5"/>
        <v>0</v>
      </c>
      <c r="V20" s="6">
        <f>VLOOKUP($B20,Leveranser!$B$1:$AP$500,MATCH("Total levererad värme",Leveranser!$B$1:$AW$1,0),FALSE)</f>
        <v>0</v>
      </c>
      <c r="W20" s="6">
        <f>IFERROR(VLOOKUP($B20,Miljö!$B$1:$AP$500,MATCH("Såld mängd produktionsspecifik fjärrvärme (GWh)",Miljö!$B$1:$AW$1,0),FALSE)/1,0)</f>
        <v>0</v>
      </c>
      <c r="X20" s="6"/>
      <c r="Y20" s="30" t="str">
        <f t="shared" si="6"/>
        <v/>
      </c>
      <c r="Z20" s="6"/>
      <c r="AA20" s="30" t="str">
        <f t="shared" si="7"/>
        <v/>
      </c>
      <c r="AC20" t="s">
        <v>20</v>
      </c>
      <c r="AD20" t="s">
        <v>20</v>
      </c>
      <c r="AE20" s="25" t="str">
        <f t="shared" si="2"/>
        <v/>
      </c>
      <c r="AF20" t="s">
        <v>20</v>
      </c>
      <c r="AG20" t="s">
        <v>20</v>
      </c>
      <c r="AM20" s="6" t="str">
        <f t="shared" si="3"/>
        <v>nej</v>
      </c>
      <c r="AO20" s="6" t="str">
        <f t="shared" si="11"/>
        <v>nej</v>
      </c>
      <c r="AQ20" s="6" t="str">
        <f t="shared" si="12"/>
        <v/>
      </c>
      <c r="AR20" s="6"/>
      <c r="AW20" t="str">
        <f t="shared" si="8"/>
        <v>nej</v>
      </c>
      <c r="AY20" s="6" t="str">
        <f t="shared" si="13"/>
        <v>nej</v>
      </c>
      <c r="BB20" s="6" t="str">
        <f t="shared" si="10"/>
        <v>Nej</v>
      </c>
      <c r="BK20" t="s">
        <v>14</v>
      </c>
    </row>
    <row r="21" spans="1:63" ht="15" customHeight="1" x14ac:dyDescent="0.25">
      <c r="A21" t="s">
        <v>31</v>
      </c>
      <c r="B21" t="s">
        <v>35</v>
      </c>
      <c r="C21">
        <v>0</v>
      </c>
      <c r="D21">
        <v>0</v>
      </c>
      <c r="E21">
        <v>0</v>
      </c>
      <c r="F21">
        <v>0</v>
      </c>
      <c r="G21" t="s">
        <v>14</v>
      </c>
      <c r="H21" t="s">
        <v>14</v>
      </c>
      <c r="K21" s="6">
        <f>VLOOKUP($B21,'Egen hetvattenprod'!$B$1:$AP$500,MATCH("Summa tillförd energi:",'Egen hetvattenprod'!$B$1:$AY$1,0),FALSE)</f>
        <v>0</v>
      </c>
      <c r="L21" s="6">
        <f>VLOOKUP($B21,Kraftvärmeprod!$B$1:$AO$500,MATCH("Summa tillförd energi:",Kraftvärmeprod!$B$1:$AV$1,0),FALSE)</f>
        <v>0</v>
      </c>
      <c r="M21" s="33">
        <f>VLOOKUP($B21,'Allokerad kvv'!$B$1:$AO$500,MATCH("Summa allokerad tillförd energi:",'Allokerad kvv'!$B$1:$AV$1,0),FALSE)</f>
        <v>0</v>
      </c>
      <c r="N21" s="33">
        <f>VLOOKUP($B21,'Justerad allokering'!$B$1:$AO$500,MATCH("Summa justerad allokerad tillförd energi:",'Justerad allokering'!$B$1:$AV$1,0),FALSE)</f>
        <v>0</v>
      </c>
      <c r="O21" s="6">
        <f>VLOOKUP($B21,'Slutlig allokering'!$B$2:$AL$500,MATCH("Summa justerad allokerad tillförd energi:",'Slutlig allokering'!$B$2:$AS$2,0),FALSE)</f>
        <v>0</v>
      </c>
      <c r="P21" s="6">
        <f>VLOOKUP($B21,'Köpt hetvatten'!$B$1:$AP$500,MATCH("Med verkningsgrad:",'Köpt hetvatten'!$B$1:$AW$1,0),FALSE)</f>
        <v>0</v>
      </c>
      <c r="Q21" s="6">
        <f>VLOOKUP($B21,Spillvärme!$B$1:$AP$500,MATCH("Summa tillförd energi:",Spillvärme!$B$1:$AW$1,0),FALSE)</f>
        <v>0</v>
      </c>
      <c r="R21" s="6">
        <f>VLOOKUP($B21,Miljö!$B$1:$AP$500,MATCH("Summa tillförd energi:",Miljö!$B$1:$AW$1,0),FALSE)</f>
        <v>0</v>
      </c>
      <c r="S21" s="33">
        <f t="shared" si="4"/>
        <v>0</v>
      </c>
      <c r="T21" s="6" t="str">
        <f>VLOOKUP($B21,Miljö!$B$1:$AP$500,MATCH("Köpt prod.spec hetvatten",Miljö!$B$1:$AW$1,0),FALSE)</f>
        <v/>
      </c>
      <c r="U21" s="6">
        <f t="shared" si="5"/>
        <v>0</v>
      </c>
      <c r="V21" s="6">
        <f>VLOOKUP($B21,Leveranser!$B$1:$AP$500,MATCH("Total levererad värme",Leveranser!$B$1:$AW$1,0),FALSE)</f>
        <v>0</v>
      </c>
      <c r="W21" s="6">
        <f>IFERROR(VLOOKUP($B21,Miljö!$B$1:$AP$500,MATCH("Såld mängd produktionsspecifik fjärrvärme (GWh)",Miljö!$B$1:$AW$1,0),FALSE)/1,0)</f>
        <v>0</v>
      </c>
      <c r="X21" s="6"/>
      <c r="Y21" s="30" t="str">
        <f t="shared" si="6"/>
        <v/>
      </c>
      <c r="Z21" s="6"/>
      <c r="AA21" s="30" t="str">
        <f t="shared" si="7"/>
        <v/>
      </c>
      <c r="AC21" t="s">
        <v>20</v>
      </c>
      <c r="AD21" t="s">
        <v>20</v>
      </c>
      <c r="AE21" s="25" t="str">
        <f t="shared" si="2"/>
        <v/>
      </c>
      <c r="AF21" t="s">
        <v>20</v>
      </c>
      <c r="AG21" t="s">
        <v>20</v>
      </c>
      <c r="AM21" s="6" t="str">
        <f t="shared" si="3"/>
        <v>nej</v>
      </c>
      <c r="AO21" s="6" t="str">
        <f t="shared" si="11"/>
        <v>nej</v>
      </c>
      <c r="AQ21" s="6" t="str">
        <f t="shared" si="12"/>
        <v/>
      </c>
      <c r="AR21" s="6"/>
      <c r="AW21" t="str">
        <f t="shared" si="8"/>
        <v>nej</v>
      </c>
      <c r="AY21" s="6" t="str">
        <f t="shared" si="13"/>
        <v>nej</v>
      </c>
      <c r="BB21" s="6" t="str">
        <f t="shared" si="10"/>
        <v>Nej</v>
      </c>
      <c r="BK21" t="s">
        <v>14</v>
      </c>
    </row>
    <row r="22" spans="1:63" ht="15" customHeight="1" x14ac:dyDescent="0.25">
      <c r="A22" t="s">
        <v>31</v>
      </c>
      <c r="B22" t="s">
        <v>35</v>
      </c>
      <c r="C22">
        <v>0</v>
      </c>
      <c r="D22">
        <v>0</v>
      </c>
      <c r="E22">
        <v>0</v>
      </c>
      <c r="F22">
        <v>0</v>
      </c>
      <c r="G22" t="s">
        <v>14</v>
      </c>
      <c r="H22" t="s">
        <v>14</v>
      </c>
      <c r="K22" s="6">
        <f>VLOOKUP($B22,'Egen hetvattenprod'!$B$1:$AP$500,MATCH("Summa tillförd energi:",'Egen hetvattenprod'!$B$1:$AY$1,0),FALSE)</f>
        <v>0</v>
      </c>
      <c r="L22" s="6">
        <f>VLOOKUP($B22,Kraftvärmeprod!$B$1:$AO$500,MATCH("Summa tillförd energi:",Kraftvärmeprod!$B$1:$AV$1,0),FALSE)</f>
        <v>0</v>
      </c>
      <c r="M22" s="33">
        <f>VLOOKUP($B22,'Allokerad kvv'!$B$1:$AO$500,MATCH("Summa allokerad tillförd energi:",'Allokerad kvv'!$B$1:$AV$1,0),FALSE)</f>
        <v>0</v>
      </c>
      <c r="N22" s="33">
        <f>VLOOKUP($B22,'Justerad allokering'!$B$1:$AO$500,MATCH("Summa justerad allokerad tillförd energi:",'Justerad allokering'!$B$1:$AV$1,0),FALSE)</f>
        <v>0</v>
      </c>
      <c r="O22" s="6">
        <f>VLOOKUP($B22,'Slutlig allokering'!$B$2:$AL$500,MATCH("Summa justerad allokerad tillförd energi:",'Slutlig allokering'!$B$2:$AS$2,0),FALSE)</f>
        <v>0</v>
      </c>
      <c r="P22" s="6">
        <f>VLOOKUP($B22,'Köpt hetvatten'!$B$1:$AP$500,MATCH("Med verkningsgrad:",'Köpt hetvatten'!$B$1:$AW$1,0),FALSE)</f>
        <v>0</v>
      </c>
      <c r="Q22" s="6">
        <f>VLOOKUP($B22,Spillvärme!$B$1:$AP$500,MATCH("Summa tillförd energi:",Spillvärme!$B$1:$AW$1,0),FALSE)</f>
        <v>0</v>
      </c>
      <c r="R22" s="6">
        <f>VLOOKUP($B22,Miljö!$B$1:$AP$500,MATCH("Summa tillförd energi:",Miljö!$B$1:$AW$1,0),FALSE)</f>
        <v>0</v>
      </c>
      <c r="S22" s="33">
        <f t="shared" si="4"/>
        <v>0</v>
      </c>
      <c r="T22" s="6" t="str">
        <f>VLOOKUP($B22,Miljö!$B$1:$AP$500,MATCH("Köpt prod.spec hetvatten",Miljö!$B$1:$AW$1,0),FALSE)</f>
        <v/>
      </c>
      <c r="U22" s="6">
        <f t="shared" si="5"/>
        <v>0</v>
      </c>
      <c r="V22" s="6">
        <f>VLOOKUP($B22,Leveranser!$B$1:$AP$500,MATCH("Total levererad värme",Leveranser!$B$1:$AW$1,0),FALSE)</f>
        <v>0</v>
      </c>
      <c r="W22" s="6">
        <f>IFERROR(VLOOKUP($B22,Miljö!$B$1:$AP$500,MATCH("Såld mängd produktionsspecifik fjärrvärme (GWh)",Miljö!$B$1:$AW$1,0),FALSE)/1,0)</f>
        <v>0</v>
      </c>
      <c r="X22" s="6"/>
      <c r="Y22" s="30" t="str">
        <f t="shared" si="6"/>
        <v/>
      </c>
      <c r="Z22" s="6"/>
      <c r="AA22" s="30" t="str">
        <f t="shared" si="7"/>
        <v/>
      </c>
      <c r="AC22" t="s">
        <v>20</v>
      </c>
      <c r="AD22" t="s">
        <v>20</v>
      </c>
      <c r="AE22" s="25" t="str">
        <f t="shared" si="2"/>
        <v/>
      </c>
      <c r="AF22" t="s">
        <v>20</v>
      </c>
      <c r="AG22" t="s">
        <v>20</v>
      </c>
      <c r="AM22" s="6" t="str">
        <f t="shared" si="3"/>
        <v>nej</v>
      </c>
      <c r="AO22" s="6" t="str">
        <f t="shared" si="11"/>
        <v>nej</v>
      </c>
      <c r="AQ22" s="6" t="str">
        <f t="shared" si="12"/>
        <v/>
      </c>
      <c r="AR22" s="6"/>
      <c r="AW22" t="str">
        <f t="shared" si="8"/>
        <v>nej</v>
      </c>
      <c r="AY22" s="6" t="str">
        <f t="shared" si="13"/>
        <v>nej</v>
      </c>
      <c r="BB22" s="6" t="str">
        <f t="shared" si="10"/>
        <v>Nej</v>
      </c>
      <c r="BK22" t="s">
        <v>14</v>
      </c>
    </row>
    <row r="23" spans="1:63" ht="15" customHeight="1" x14ac:dyDescent="0.25">
      <c r="A23" t="s">
        <v>31</v>
      </c>
      <c r="B23" t="s">
        <v>35</v>
      </c>
      <c r="C23">
        <v>0</v>
      </c>
      <c r="D23">
        <v>0</v>
      </c>
      <c r="E23">
        <v>0</v>
      </c>
      <c r="F23">
        <v>0</v>
      </c>
      <c r="G23" t="s">
        <v>14</v>
      </c>
      <c r="H23" t="s">
        <v>14</v>
      </c>
      <c r="K23" s="6">
        <f>VLOOKUP($B23,'Egen hetvattenprod'!$B$1:$AP$500,MATCH("Summa tillförd energi:",'Egen hetvattenprod'!$B$1:$AY$1,0),FALSE)</f>
        <v>0</v>
      </c>
      <c r="L23" s="6">
        <f>VLOOKUP($B23,Kraftvärmeprod!$B$1:$AO$500,MATCH("Summa tillförd energi:",Kraftvärmeprod!$B$1:$AV$1,0),FALSE)</f>
        <v>0</v>
      </c>
      <c r="M23" s="33">
        <f>VLOOKUP($B23,'Allokerad kvv'!$B$1:$AO$500,MATCH("Summa allokerad tillförd energi:",'Allokerad kvv'!$B$1:$AV$1,0),FALSE)</f>
        <v>0</v>
      </c>
      <c r="N23" s="33">
        <f>VLOOKUP($B23,'Justerad allokering'!$B$1:$AO$500,MATCH("Summa justerad allokerad tillförd energi:",'Justerad allokering'!$B$1:$AV$1,0),FALSE)</f>
        <v>0</v>
      </c>
      <c r="O23" s="6">
        <f>VLOOKUP($B23,'Slutlig allokering'!$B$2:$AL$500,MATCH("Summa justerad allokerad tillförd energi:",'Slutlig allokering'!$B$2:$AS$2,0),FALSE)</f>
        <v>0</v>
      </c>
      <c r="P23" s="6">
        <f>VLOOKUP($B23,'Köpt hetvatten'!$B$1:$AP$500,MATCH("Med verkningsgrad:",'Köpt hetvatten'!$B$1:$AW$1,0),FALSE)</f>
        <v>0</v>
      </c>
      <c r="Q23" s="6">
        <f>VLOOKUP($B23,Spillvärme!$B$1:$AP$500,MATCH("Summa tillförd energi:",Spillvärme!$B$1:$AW$1,0),FALSE)</f>
        <v>0</v>
      </c>
      <c r="R23" s="6">
        <f>VLOOKUP($B23,Miljö!$B$1:$AP$500,MATCH("Summa tillförd energi:",Miljö!$B$1:$AW$1,0),FALSE)</f>
        <v>0</v>
      </c>
      <c r="S23" s="33">
        <f t="shared" si="4"/>
        <v>0</v>
      </c>
      <c r="T23" s="6" t="str">
        <f>VLOOKUP($B23,Miljö!$B$1:$AP$500,MATCH("Köpt prod.spec hetvatten",Miljö!$B$1:$AW$1,0),FALSE)</f>
        <v/>
      </c>
      <c r="U23" s="6">
        <f t="shared" si="5"/>
        <v>0</v>
      </c>
      <c r="V23" s="6">
        <f>VLOOKUP($B23,Leveranser!$B$1:$AP$500,MATCH("Total levererad värme",Leveranser!$B$1:$AW$1,0),FALSE)</f>
        <v>0</v>
      </c>
      <c r="W23" s="6">
        <f>IFERROR(VLOOKUP($B23,Miljö!$B$1:$AP$500,MATCH("Såld mängd produktionsspecifik fjärrvärme (GWh)",Miljö!$B$1:$AW$1,0),FALSE)/1,0)</f>
        <v>0</v>
      </c>
      <c r="X23" s="6"/>
      <c r="Y23" s="30" t="str">
        <f t="shared" si="6"/>
        <v/>
      </c>
      <c r="Z23" s="6"/>
      <c r="AA23" s="30" t="str">
        <f t="shared" si="7"/>
        <v/>
      </c>
      <c r="AC23" t="s">
        <v>20</v>
      </c>
      <c r="AD23" t="s">
        <v>20</v>
      </c>
      <c r="AE23" s="25" t="str">
        <f t="shared" si="2"/>
        <v/>
      </c>
      <c r="AF23" t="s">
        <v>20</v>
      </c>
      <c r="AG23" t="s">
        <v>20</v>
      </c>
      <c r="AM23" s="6" t="str">
        <f t="shared" si="3"/>
        <v>nej</v>
      </c>
      <c r="AO23" s="6" t="str">
        <f t="shared" si="11"/>
        <v>nej</v>
      </c>
      <c r="AQ23" s="6" t="str">
        <f t="shared" si="12"/>
        <v/>
      </c>
      <c r="AR23" s="6"/>
      <c r="AW23" t="str">
        <f t="shared" si="8"/>
        <v>nej</v>
      </c>
      <c r="AY23" s="6" t="str">
        <f t="shared" si="13"/>
        <v>nej</v>
      </c>
      <c r="BB23" s="6" t="str">
        <f t="shared" si="10"/>
        <v>Nej</v>
      </c>
      <c r="BK23" t="s">
        <v>14</v>
      </c>
    </row>
    <row r="24" spans="1:63" ht="15" customHeight="1" x14ac:dyDescent="0.25">
      <c r="A24" t="s">
        <v>31</v>
      </c>
      <c r="B24" t="s">
        <v>35</v>
      </c>
      <c r="C24">
        <v>0</v>
      </c>
      <c r="D24">
        <v>0</v>
      </c>
      <c r="E24">
        <v>0</v>
      </c>
      <c r="F24">
        <v>0</v>
      </c>
      <c r="G24" t="s">
        <v>14</v>
      </c>
      <c r="H24" t="s">
        <v>14</v>
      </c>
      <c r="K24" s="6">
        <f>VLOOKUP($B24,'Egen hetvattenprod'!$B$1:$AP$500,MATCH("Summa tillförd energi:",'Egen hetvattenprod'!$B$1:$AY$1,0),FALSE)</f>
        <v>0</v>
      </c>
      <c r="L24" s="6">
        <f>VLOOKUP($B24,Kraftvärmeprod!$B$1:$AO$500,MATCH("Summa tillförd energi:",Kraftvärmeprod!$B$1:$AV$1,0),FALSE)</f>
        <v>0</v>
      </c>
      <c r="M24" s="33">
        <f>VLOOKUP($B24,'Allokerad kvv'!$B$1:$AO$500,MATCH("Summa allokerad tillförd energi:",'Allokerad kvv'!$B$1:$AV$1,0),FALSE)</f>
        <v>0</v>
      </c>
      <c r="N24" s="33">
        <f>VLOOKUP($B24,'Justerad allokering'!$B$1:$AO$500,MATCH("Summa justerad allokerad tillförd energi:",'Justerad allokering'!$B$1:$AV$1,0),FALSE)</f>
        <v>0</v>
      </c>
      <c r="O24" s="6">
        <f>VLOOKUP($B24,'Slutlig allokering'!$B$2:$AL$500,MATCH("Summa justerad allokerad tillförd energi:",'Slutlig allokering'!$B$2:$AS$2,0),FALSE)</f>
        <v>0</v>
      </c>
      <c r="P24" s="6">
        <f>VLOOKUP($B24,'Köpt hetvatten'!$B$1:$AP$500,MATCH("Med verkningsgrad:",'Köpt hetvatten'!$B$1:$AW$1,0),FALSE)</f>
        <v>0</v>
      </c>
      <c r="Q24" s="6">
        <f>VLOOKUP($B24,Spillvärme!$B$1:$AP$500,MATCH("Summa tillförd energi:",Spillvärme!$B$1:$AW$1,0),FALSE)</f>
        <v>0</v>
      </c>
      <c r="R24" s="6">
        <f>VLOOKUP($B24,Miljö!$B$1:$AP$500,MATCH("Summa tillförd energi:",Miljö!$B$1:$AW$1,0),FALSE)</f>
        <v>0</v>
      </c>
      <c r="S24" s="33">
        <f t="shared" si="4"/>
        <v>0</v>
      </c>
      <c r="T24" s="6" t="str">
        <f>VLOOKUP($B24,Miljö!$B$1:$AP$500,MATCH("Köpt prod.spec hetvatten",Miljö!$B$1:$AW$1,0),FALSE)</f>
        <v/>
      </c>
      <c r="U24" s="6">
        <f t="shared" si="5"/>
        <v>0</v>
      </c>
      <c r="V24" s="6">
        <f>VLOOKUP($B24,Leveranser!$B$1:$AP$500,MATCH("Total levererad värme",Leveranser!$B$1:$AW$1,0),FALSE)</f>
        <v>0</v>
      </c>
      <c r="W24" s="6">
        <f>IFERROR(VLOOKUP($B24,Miljö!$B$1:$AP$500,MATCH("Såld mängd produktionsspecifik fjärrvärme (GWh)",Miljö!$B$1:$AW$1,0),FALSE)/1,0)</f>
        <v>0</v>
      </c>
      <c r="X24" s="6"/>
      <c r="Y24" s="30" t="str">
        <f t="shared" si="6"/>
        <v/>
      </c>
      <c r="Z24" s="6"/>
      <c r="AA24" s="30" t="str">
        <f t="shared" si="7"/>
        <v/>
      </c>
      <c r="AC24" t="s">
        <v>20</v>
      </c>
      <c r="AD24" t="s">
        <v>20</v>
      </c>
      <c r="AE24" s="25" t="str">
        <f t="shared" si="2"/>
        <v/>
      </c>
      <c r="AF24" t="s">
        <v>20</v>
      </c>
      <c r="AG24" t="s">
        <v>20</v>
      </c>
      <c r="AM24" s="6" t="str">
        <f t="shared" si="3"/>
        <v>nej</v>
      </c>
      <c r="AO24" s="6" t="str">
        <f t="shared" si="11"/>
        <v>nej</v>
      </c>
      <c r="AQ24" s="6" t="str">
        <f t="shared" si="12"/>
        <v/>
      </c>
      <c r="AR24" s="6"/>
      <c r="AW24" t="str">
        <f t="shared" si="8"/>
        <v>nej</v>
      </c>
      <c r="AY24" s="6" t="str">
        <f t="shared" si="13"/>
        <v>nej</v>
      </c>
      <c r="BB24" s="6" t="str">
        <f t="shared" si="10"/>
        <v>Nej</v>
      </c>
      <c r="BK24" t="s">
        <v>14</v>
      </c>
    </row>
    <row r="25" spans="1:63" ht="15" customHeight="1" x14ac:dyDescent="0.25">
      <c r="A25" t="s">
        <v>31</v>
      </c>
      <c r="B25" t="s">
        <v>35</v>
      </c>
      <c r="C25">
        <v>0</v>
      </c>
      <c r="D25">
        <v>0</v>
      </c>
      <c r="E25">
        <v>0</v>
      </c>
      <c r="F25">
        <v>0</v>
      </c>
      <c r="G25" t="s">
        <v>14</v>
      </c>
      <c r="H25" t="s">
        <v>14</v>
      </c>
      <c r="K25" s="6">
        <f>VLOOKUP($B25,'Egen hetvattenprod'!$B$1:$AP$500,MATCH("Summa tillförd energi:",'Egen hetvattenprod'!$B$1:$AY$1,0),FALSE)</f>
        <v>0</v>
      </c>
      <c r="L25" s="6">
        <f>VLOOKUP($B25,Kraftvärmeprod!$B$1:$AO$500,MATCH("Summa tillförd energi:",Kraftvärmeprod!$B$1:$AV$1,0),FALSE)</f>
        <v>0</v>
      </c>
      <c r="M25" s="33">
        <f>VLOOKUP($B25,'Allokerad kvv'!$B$1:$AO$500,MATCH("Summa allokerad tillförd energi:",'Allokerad kvv'!$B$1:$AV$1,0),FALSE)</f>
        <v>0</v>
      </c>
      <c r="N25" s="33">
        <f>VLOOKUP($B25,'Justerad allokering'!$B$1:$AO$500,MATCH("Summa justerad allokerad tillförd energi:",'Justerad allokering'!$B$1:$AV$1,0),FALSE)</f>
        <v>0</v>
      </c>
      <c r="O25" s="6">
        <f>VLOOKUP($B25,'Slutlig allokering'!$B$2:$AL$500,MATCH("Summa justerad allokerad tillförd energi:",'Slutlig allokering'!$B$2:$AS$2,0),FALSE)</f>
        <v>0</v>
      </c>
      <c r="P25" s="6">
        <f>VLOOKUP($B25,'Köpt hetvatten'!$B$1:$AP$500,MATCH("Med verkningsgrad:",'Köpt hetvatten'!$B$1:$AW$1,0),FALSE)</f>
        <v>0</v>
      </c>
      <c r="Q25" s="6">
        <f>VLOOKUP($B25,Spillvärme!$B$1:$AP$500,MATCH("Summa tillförd energi:",Spillvärme!$B$1:$AW$1,0),FALSE)</f>
        <v>0</v>
      </c>
      <c r="R25" s="6">
        <f>VLOOKUP($B25,Miljö!$B$1:$AP$500,MATCH("Summa tillförd energi:",Miljö!$B$1:$AW$1,0),FALSE)</f>
        <v>0</v>
      </c>
      <c r="S25" s="33">
        <f t="shared" si="4"/>
        <v>0</v>
      </c>
      <c r="T25" s="6" t="str">
        <f>VLOOKUP($B25,Miljö!$B$1:$AP$500,MATCH("Köpt prod.spec hetvatten",Miljö!$B$1:$AW$1,0),FALSE)</f>
        <v/>
      </c>
      <c r="U25" s="6">
        <f t="shared" si="5"/>
        <v>0</v>
      </c>
      <c r="V25" s="6">
        <f>VLOOKUP($B25,Leveranser!$B$1:$AP$500,MATCH("Total levererad värme",Leveranser!$B$1:$AW$1,0),FALSE)</f>
        <v>0</v>
      </c>
      <c r="W25" s="6">
        <f>IFERROR(VLOOKUP($B25,Miljö!$B$1:$AP$500,MATCH("Såld mängd produktionsspecifik fjärrvärme (GWh)",Miljö!$B$1:$AW$1,0),FALSE)/1,0)</f>
        <v>0</v>
      </c>
      <c r="X25" s="6"/>
      <c r="Y25" s="30" t="str">
        <f t="shared" si="6"/>
        <v/>
      </c>
      <c r="Z25" s="6"/>
      <c r="AA25" s="30" t="str">
        <f t="shared" si="7"/>
        <v/>
      </c>
      <c r="AC25" t="s">
        <v>20</v>
      </c>
      <c r="AD25" t="s">
        <v>20</v>
      </c>
      <c r="AE25" s="25" t="str">
        <f t="shared" si="2"/>
        <v/>
      </c>
      <c r="AF25" t="s">
        <v>20</v>
      </c>
      <c r="AG25" t="s">
        <v>20</v>
      </c>
      <c r="AM25" s="6" t="str">
        <f t="shared" si="3"/>
        <v>nej</v>
      </c>
      <c r="AO25" s="6" t="str">
        <f t="shared" si="11"/>
        <v>nej</v>
      </c>
      <c r="AQ25" s="6" t="str">
        <f t="shared" si="12"/>
        <v/>
      </c>
      <c r="AR25" s="6"/>
      <c r="AW25" t="str">
        <f t="shared" si="8"/>
        <v>nej</v>
      </c>
      <c r="AY25" s="6" t="str">
        <f t="shared" si="13"/>
        <v>nej</v>
      </c>
      <c r="BB25" s="6" t="str">
        <f t="shared" si="10"/>
        <v>Nej</v>
      </c>
      <c r="BK25" t="s">
        <v>14</v>
      </c>
    </row>
    <row r="26" spans="1:63" ht="15" customHeight="1" x14ac:dyDescent="0.25">
      <c r="A26" t="s">
        <v>31</v>
      </c>
      <c r="B26" t="s">
        <v>35</v>
      </c>
      <c r="C26">
        <v>0</v>
      </c>
      <c r="D26">
        <v>0</v>
      </c>
      <c r="E26">
        <v>0</v>
      </c>
      <c r="F26">
        <v>0</v>
      </c>
      <c r="G26" t="s">
        <v>14</v>
      </c>
      <c r="H26" t="s">
        <v>14</v>
      </c>
      <c r="K26" s="6">
        <f>VLOOKUP($B26,'Egen hetvattenprod'!$B$1:$AP$500,MATCH("Summa tillförd energi:",'Egen hetvattenprod'!$B$1:$AY$1,0),FALSE)</f>
        <v>0</v>
      </c>
      <c r="L26" s="6">
        <f>VLOOKUP($B26,Kraftvärmeprod!$B$1:$AO$500,MATCH("Summa tillförd energi:",Kraftvärmeprod!$B$1:$AV$1,0),FALSE)</f>
        <v>0</v>
      </c>
      <c r="M26" s="33">
        <f>VLOOKUP($B26,'Allokerad kvv'!$B$1:$AO$500,MATCH("Summa allokerad tillförd energi:",'Allokerad kvv'!$B$1:$AV$1,0),FALSE)</f>
        <v>0</v>
      </c>
      <c r="N26" s="33">
        <f>VLOOKUP($B26,'Justerad allokering'!$B$1:$AO$500,MATCH("Summa justerad allokerad tillförd energi:",'Justerad allokering'!$B$1:$AV$1,0),FALSE)</f>
        <v>0</v>
      </c>
      <c r="O26" s="6">
        <f>VLOOKUP($B26,'Slutlig allokering'!$B$2:$AL$500,MATCH("Summa justerad allokerad tillförd energi:",'Slutlig allokering'!$B$2:$AS$2,0),FALSE)</f>
        <v>0</v>
      </c>
      <c r="P26" s="6">
        <f>VLOOKUP($B26,'Köpt hetvatten'!$B$1:$AP$500,MATCH("Med verkningsgrad:",'Köpt hetvatten'!$B$1:$AW$1,0),FALSE)</f>
        <v>0</v>
      </c>
      <c r="Q26" s="6">
        <f>VLOOKUP($B26,Spillvärme!$B$1:$AP$500,MATCH("Summa tillförd energi:",Spillvärme!$B$1:$AW$1,0),FALSE)</f>
        <v>0</v>
      </c>
      <c r="R26" s="6">
        <f>VLOOKUP($B26,Miljö!$B$1:$AP$500,MATCH("Summa tillförd energi:",Miljö!$B$1:$AW$1,0),FALSE)</f>
        <v>0</v>
      </c>
      <c r="S26" s="33">
        <f t="shared" si="4"/>
        <v>0</v>
      </c>
      <c r="T26" s="6" t="str">
        <f>VLOOKUP($B26,Miljö!$B$1:$AP$500,MATCH("Köpt prod.spec hetvatten",Miljö!$B$1:$AW$1,0),FALSE)</f>
        <v/>
      </c>
      <c r="U26" s="6">
        <f t="shared" si="5"/>
        <v>0</v>
      </c>
      <c r="V26" s="6">
        <f>VLOOKUP($B26,Leveranser!$B$1:$AP$500,MATCH("Total levererad värme",Leveranser!$B$1:$AW$1,0),FALSE)</f>
        <v>0</v>
      </c>
      <c r="W26" s="6">
        <f>IFERROR(VLOOKUP($B26,Miljö!$B$1:$AP$500,MATCH("Såld mängd produktionsspecifik fjärrvärme (GWh)",Miljö!$B$1:$AW$1,0),FALSE)/1,0)</f>
        <v>0</v>
      </c>
      <c r="X26" s="6"/>
      <c r="Y26" s="30" t="str">
        <f t="shared" si="6"/>
        <v/>
      </c>
      <c r="Z26" s="6"/>
      <c r="AA26" s="30" t="str">
        <f t="shared" si="7"/>
        <v/>
      </c>
      <c r="AC26" t="s">
        <v>20</v>
      </c>
      <c r="AD26" t="s">
        <v>20</v>
      </c>
      <c r="AE26" s="25" t="str">
        <f t="shared" si="2"/>
        <v/>
      </c>
      <c r="AF26" t="s">
        <v>20</v>
      </c>
      <c r="AG26" t="s">
        <v>20</v>
      </c>
      <c r="AM26" s="6" t="str">
        <f t="shared" si="3"/>
        <v>nej</v>
      </c>
      <c r="AO26" s="6" t="str">
        <f t="shared" si="11"/>
        <v>nej</v>
      </c>
      <c r="AQ26" s="6" t="str">
        <f t="shared" si="12"/>
        <v/>
      </c>
      <c r="AR26" s="6"/>
      <c r="AW26" t="str">
        <f t="shared" si="8"/>
        <v>nej</v>
      </c>
      <c r="AY26" s="6" t="str">
        <f t="shared" si="13"/>
        <v>nej</v>
      </c>
      <c r="BB26" s="6" t="str">
        <f t="shared" si="10"/>
        <v>Nej</v>
      </c>
      <c r="BK26" t="s">
        <v>14</v>
      </c>
    </row>
    <row r="27" spans="1:63" ht="15" customHeight="1" x14ac:dyDescent="0.25">
      <c r="A27" t="s">
        <v>31</v>
      </c>
      <c r="B27" t="s">
        <v>36</v>
      </c>
      <c r="C27">
        <v>0</v>
      </c>
      <c r="D27">
        <v>0</v>
      </c>
      <c r="E27">
        <v>0</v>
      </c>
      <c r="F27">
        <v>0</v>
      </c>
      <c r="G27" t="s">
        <v>14</v>
      </c>
      <c r="H27" t="s">
        <v>14</v>
      </c>
      <c r="K27" s="6">
        <f>VLOOKUP($B27,'Egen hetvattenprod'!$B$1:$AP$500,MATCH("Summa tillförd energi:",'Egen hetvattenprod'!$B$1:$AY$1,0),FALSE)</f>
        <v>0</v>
      </c>
      <c r="L27" s="6">
        <f>VLOOKUP($B27,Kraftvärmeprod!$B$1:$AO$500,MATCH("Summa tillförd energi:",Kraftvärmeprod!$B$1:$AV$1,0),FALSE)</f>
        <v>0</v>
      </c>
      <c r="M27" s="33">
        <f>VLOOKUP($B27,'Allokerad kvv'!$B$1:$AO$500,MATCH("Summa allokerad tillförd energi:",'Allokerad kvv'!$B$1:$AV$1,0),FALSE)</f>
        <v>0</v>
      </c>
      <c r="N27" s="33">
        <f>VLOOKUP($B27,'Justerad allokering'!$B$1:$AO$500,MATCH("Summa justerad allokerad tillförd energi:",'Justerad allokering'!$B$1:$AV$1,0),FALSE)</f>
        <v>0</v>
      </c>
      <c r="O27" s="6">
        <f>VLOOKUP($B27,'Slutlig allokering'!$B$2:$AL$500,MATCH("Summa justerad allokerad tillförd energi:",'Slutlig allokering'!$B$2:$AS$2,0),FALSE)</f>
        <v>0</v>
      </c>
      <c r="P27" s="6">
        <f>VLOOKUP($B27,'Köpt hetvatten'!$B$1:$AP$500,MATCH("Med verkningsgrad:",'Köpt hetvatten'!$B$1:$AW$1,0),FALSE)</f>
        <v>0</v>
      </c>
      <c r="Q27" s="6">
        <f>VLOOKUP($B27,Spillvärme!$B$1:$AP$500,MATCH("Summa tillförd energi:",Spillvärme!$B$1:$AW$1,0),FALSE)</f>
        <v>0</v>
      </c>
      <c r="R27" s="6">
        <f>VLOOKUP($B27,Miljö!$B$1:$AP$500,MATCH("Summa tillförd energi:",Miljö!$B$1:$AW$1,0),FALSE)</f>
        <v>0</v>
      </c>
      <c r="S27" s="33">
        <f t="shared" si="4"/>
        <v>0</v>
      </c>
      <c r="T27" s="6" t="str">
        <f>VLOOKUP($B27,Miljö!$B$1:$AP$500,MATCH("Köpt prod.spec hetvatten",Miljö!$B$1:$AW$1,0),FALSE)</f>
        <v/>
      </c>
      <c r="U27" s="6">
        <f t="shared" si="5"/>
        <v>0</v>
      </c>
      <c r="V27" s="6">
        <f>VLOOKUP($B27,Leveranser!$B$1:$AP$500,MATCH("Total levererad värme",Leveranser!$B$1:$AW$1,0),FALSE)</f>
        <v>0</v>
      </c>
      <c r="W27" s="6">
        <f>IFERROR(VLOOKUP($B27,Miljö!$B$1:$AP$500,MATCH("Såld mängd produktionsspecifik fjärrvärme (GWh)",Miljö!$B$1:$AW$1,0),FALSE)/1,0)</f>
        <v>0</v>
      </c>
      <c r="X27" s="6"/>
      <c r="Y27" s="30" t="str">
        <f t="shared" si="6"/>
        <v/>
      </c>
      <c r="Z27" s="6"/>
      <c r="AA27" s="30" t="str">
        <f t="shared" si="7"/>
        <v/>
      </c>
      <c r="AC27" t="s">
        <v>20</v>
      </c>
      <c r="AD27" t="s">
        <v>20</v>
      </c>
      <c r="AE27" s="25" t="str">
        <f t="shared" si="2"/>
        <v/>
      </c>
      <c r="AF27" t="s">
        <v>20</v>
      </c>
      <c r="AG27" t="s">
        <v>20</v>
      </c>
      <c r="AM27" s="6" t="str">
        <f t="shared" si="3"/>
        <v>nej</v>
      </c>
      <c r="AO27" s="6" t="str">
        <f t="shared" si="11"/>
        <v>nej</v>
      </c>
      <c r="AQ27" s="6" t="str">
        <f t="shared" si="12"/>
        <v/>
      </c>
      <c r="AR27" s="6"/>
      <c r="AW27" t="str">
        <f t="shared" si="8"/>
        <v>nej</v>
      </c>
      <c r="AY27" s="6" t="str">
        <f t="shared" si="13"/>
        <v>nej</v>
      </c>
      <c r="BB27" s="6" t="str">
        <f t="shared" si="10"/>
        <v>Nej</v>
      </c>
      <c r="BK27" t="s">
        <v>14</v>
      </c>
    </row>
    <row r="28" spans="1:63" ht="15" customHeight="1" x14ac:dyDescent="0.25">
      <c r="A28" t="s">
        <v>31</v>
      </c>
      <c r="B28" t="s">
        <v>36</v>
      </c>
      <c r="C28">
        <v>0</v>
      </c>
      <c r="D28">
        <v>0</v>
      </c>
      <c r="E28">
        <v>0</v>
      </c>
      <c r="F28">
        <v>0</v>
      </c>
      <c r="G28" t="s">
        <v>14</v>
      </c>
      <c r="H28" t="s">
        <v>14</v>
      </c>
      <c r="K28" s="6">
        <f>VLOOKUP($B28,'Egen hetvattenprod'!$B$1:$AP$500,MATCH("Summa tillförd energi:",'Egen hetvattenprod'!$B$1:$AY$1,0),FALSE)</f>
        <v>0</v>
      </c>
      <c r="L28" s="6">
        <f>VLOOKUP($B28,Kraftvärmeprod!$B$1:$AO$500,MATCH("Summa tillförd energi:",Kraftvärmeprod!$B$1:$AV$1,0),FALSE)</f>
        <v>0</v>
      </c>
      <c r="M28" s="33">
        <f>VLOOKUP($B28,'Allokerad kvv'!$B$1:$AO$500,MATCH("Summa allokerad tillförd energi:",'Allokerad kvv'!$B$1:$AV$1,0),FALSE)</f>
        <v>0</v>
      </c>
      <c r="N28" s="33">
        <f>VLOOKUP($B28,'Justerad allokering'!$B$1:$AO$500,MATCH("Summa justerad allokerad tillförd energi:",'Justerad allokering'!$B$1:$AV$1,0),FALSE)</f>
        <v>0</v>
      </c>
      <c r="O28" s="6">
        <f>VLOOKUP($B28,'Slutlig allokering'!$B$2:$AL$500,MATCH("Summa justerad allokerad tillförd energi:",'Slutlig allokering'!$B$2:$AS$2,0),FALSE)</f>
        <v>0</v>
      </c>
      <c r="P28" s="6">
        <f>VLOOKUP($B28,'Köpt hetvatten'!$B$1:$AP$500,MATCH("Med verkningsgrad:",'Köpt hetvatten'!$B$1:$AW$1,0),FALSE)</f>
        <v>0</v>
      </c>
      <c r="Q28" s="6">
        <f>VLOOKUP($B28,Spillvärme!$B$1:$AP$500,MATCH("Summa tillförd energi:",Spillvärme!$B$1:$AW$1,0),FALSE)</f>
        <v>0</v>
      </c>
      <c r="R28" s="6">
        <f>VLOOKUP($B28,Miljö!$B$1:$AP$500,MATCH("Summa tillförd energi:",Miljö!$B$1:$AW$1,0),FALSE)</f>
        <v>0</v>
      </c>
      <c r="S28" s="33">
        <f t="shared" si="4"/>
        <v>0</v>
      </c>
      <c r="T28" s="6" t="str">
        <f>VLOOKUP($B28,Miljö!$B$1:$AP$500,MATCH("Köpt prod.spec hetvatten",Miljö!$B$1:$AW$1,0),FALSE)</f>
        <v/>
      </c>
      <c r="U28" s="6">
        <f t="shared" si="5"/>
        <v>0</v>
      </c>
      <c r="V28" s="6">
        <f>VLOOKUP($B28,Leveranser!$B$1:$AP$500,MATCH("Total levererad värme",Leveranser!$B$1:$AW$1,0),FALSE)</f>
        <v>0</v>
      </c>
      <c r="W28" s="6">
        <f>IFERROR(VLOOKUP($B28,Miljö!$B$1:$AP$500,MATCH("Såld mängd produktionsspecifik fjärrvärme (GWh)",Miljö!$B$1:$AW$1,0),FALSE)/1,0)</f>
        <v>0</v>
      </c>
      <c r="X28" s="6"/>
      <c r="Y28" s="30" t="str">
        <f t="shared" si="6"/>
        <v/>
      </c>
      <c r="Z28" s="6"/>
      <c r="AA28" s="30" t="str">
        <f t="shared" si="7"/>
        <v/>
      </c>
      <c r="AC28" t="s">
        <v>20</v>
      </c>
      <c r="AD28" t="s">
        <v>20</v>
      </c>
      <c r="AE28" s="25" t="str">
        <f t="shared" si="2"/>
        <v/>
      </c>
      <c r="AF28" t="s">
        <v>20</v>
      </c>
      <c r="AG28" t="s">
        <v>20</v>
      </c>
      <c r="AM28" s="6" t="str">
        <f t="shared" si="3"/>
        <v>nej</v>
      </c>
      <c r="AO28" s="6" t="str">
        <f t="shared" si="11"/>
        <v>nej</v>
      </c>
      <c r="AQ28" s="6" t="str">
        <f t="shared" si="12"/>
        <v/>
      </c>
      <c r="AR28" s="6"/>
      <c r="AW28" t="str">
        <f t="shared" si="8"/>
        <v>nej</v>
      </c>
      <c r="AY28" s="6" t="str">
        <f t="shared" si="13"/>
        <v>nej</v>
      </c>
      <c r="BB28" s="6" t="str">
        <f t="shared" si="10"/>
        <v>Nej</v>
      </c>
      <c r="BK28" t="s">
        <v>14</v>
      </c>
    </row>
    <row r="29" spans="1:63" ht="15" customHeight="1" x14ac:dyDescent="0.25">
      <c r="A29" t="s">
        <v>31</v>
      </c>
      <c r="B29" t="s">
        <v>36</v>
      </c>
      <c r="C29">
        <v>0</v>
      </c>
      <c r="D29">
        <v>0</v>
      </c>
      <c r="E29">
        <v>0</v>
      </c>
      <c r="F29">
        <v>0</v>
      </c>
      <c r="G29" t="s">
        <v>14</v>
      </c>
      <c r="H29" t="s">
        <v>14</v>
      </c>
      <c r="K29" s="6">
        <f>VLOOKUP($B29,'Egen hetvattenprod'!$B$1:$AP$500,MATCH("Summa tillförd energi:",'Egen hetvattenprod'!$B$1:$AY$1,0),FALSE)</f>
        <v>0</v>
      </c>
      <c r="L29" s="6">
        <f>VLOOKUP($B29,Kraftvärmeprod!$B$1:$AO$500,MATCH("Summa tillförd energi:",Kraftvärmeprod!$B$1:$AV$1,0),FALSE)</f>
        <v>0</v>
      </c>
      <c r="M29" s="33">
        <f>VLOOKUP($B29,'Allokerad kvv'!$B$1:$AO$500,MATCH("Summa allokerad tillförd energi:",'Allokerad kvv'!$B$1:$AV$1,0),FALSE)</f>
        <v>0</v>
      </c>
      <c r="N29" s="33">
        <f>VLOOKUP($B29,'Justerad allokering'!$B$1:$AO$500,MATCH("Summa justerad allokerad tillförd energi:",'Justerad allokering'!$B$1:$AV$1,0),FALSE)</f>
        <v>0</v>
      </c>
      <c r="O29" s="6">
        <f>VLOOKUP($B29,'Slutlig allokering'!$B$2:$AL$500,MATCH("Summa justerad allokerad tillförd energi:",'Slutlig allokering'!$B$2:$AS$2,0),FALSE)</f>
        <v>0</v>
      </c>
      <c r="P29" s="6">
        <f>VLOOKUP($B29,'Köpt hetvatten'!$B$1:$AP$500,MATCH("Med verkningsgrad:",'Köpt hetvatten'!$B$1:$AW$1,0),FALSE)</f>
        <v>0</v>
      </c>
      <c r="Q29" s="6">
        <f>VLOOKUP($B29,Spillvärme!$B$1:$AP$500,MATCH("Summa tillförd energi:",Spillvärme!$B$1:$AW$1,0),FALSE)</f>
        <v>0</v>
      </c>
      <c r="R29" s="6">
        <f>VLOOKUP($B29,Miljö!$B$1:$AP$500,MATCH("Summa tillförd energi:",Miljö!$B$1:$AW$1,0),FALSE)</f>
        <v>0</v>
      </c>
      <c r="S29" s="33">
        <f t="shared" si="4"/>
        <v>0</v>
      </c>
      <c r="T29" s="6" t="str">
        <f>VLOOKUP($B29,Miljö!$B$1:$AP$500,MATCH("Köpt prod.spec hetvatten",Miljö!$B$1:$AW$1,0),FALSE)</f>
        <v/>
      </c>
      <c r="U29" s="6">
        <f t="shared" si="5"/>
        <v>0</v>
      </c>
      <c r="V29" s="6">
        <f>VLOOKUP($B29,Leveranser!$B$1:$AP$500,MATCH("Total levererad värme",Leveranser!$B$1:$AW$1,0),FALSE)</f>
        <v>0</v>
      </c>
      <c r="W29" s="6">
        <f>IFERROR(VLOOKUP($B29,Miljö!$B$1:$AP$500,MATCH("Såld mängd produktionsspecifik fjärrvärme (GWh)",Miljö!$B$1:$AW$1,0),FALSE)/1,0)</f>
        <v>0</v>
      </c>
      <c r="X29" s="6"/>
      <c r="Y29" s="30" t="str">
        <f t="shared" si="6"/>
        <v/>
      </c>
      <c r="Z29" s="6"/>
      <c r="AA29" s="30" t="str">
        <f t="shared" si="7"/>
        <v/>
      </c>
      <c r="AC29" t="s">
        <v>20</v>
      </c>
      <c r="AD29" t="s">
        <v>20</v>
      </c>
      <c r="AE29" s="25" t="str">
        <f t="shared" si="2"/>
        <v/>
      </c>
      <c r="AF29" t="s">
        <v>20</v>
      </c>
      <c r="AG29" t="s">
        <v>20</v>
      </c>
      <c r="AM29" s="6" t="str">
        <f t="shared" si="3"/>
        <v>nej</v>
      </c>
      <c r="AO29" s="6" t="str">
        <f t="shared" si="11"/>
        <v>nej</v>
      </c>
      <c r="AQ29" s="6" t="str">
        <f t="shared" si="12"/>
        <v/>
      </c>
      <c r="AR29" s="6"/>
      <c r="AW29" t="str">
        <f t="shared" si="8"/>
        <v>nej</v>
      </c>
      <c r="AY29" s="6" t="str">
        <f t="shared" si="13"/>
        <v>nej</v>
      </c>
      <c r="BB29" s="6" t="str">
        <f t="shared" si="10"/>
        <v>Nej</v>
      </c>
      <c r="BK29" t="s">
        <v>14</v>
      </c>
    </row>
    <row r="30" spans="1:63" ht="15" customHeight="1" x14ac:dyDescent="0.25">
      <c r="A30" t="s">
        <v>31</v>
      </c>
      <c r="B30" t="s">
        <v>36</v>
      </c>
      <c r="C30">
        <v>0</v>
      </c>
      <c r="D30">
        <v>0</v>
      </c>
      <c r="E30">
        <v>0</v>
      </c>
      <c r="F30">
        <v>0</v>
      </c>
      <c r="G30" t="s">
        <v>14</v>
      </c>
      <c r="H30" t="s">
        <v>14</v>
      </c>
      <c r="K30" s="6">
        <f>VLOOKUP($B30,'Egen hetvattenprod'!$B$1:$AP$500,MATCH("Summa tillförd energi:",'Egen hetvattenprod'!$B$1:$AY$1,0),FALSE)</f>
        <v>0</v>
      </c>
      <c r="L30" s="6">
        <f>VLOOKUP($B30,Kraftvärmeprod!$B$1:$AO$500,MATCH("Summa tillförd energi:",Kraftvärmeprod!$B$1:$AV$1,0),FALSE)</f>
        <v>0</v>
      </c>
      <c r="M30" s="33">
        <f>VLOOKUP($B30,'Allokerad kvv'!$B$1:$AO$500,MATCH("Summa allokerad tillförd energi:",'Allokerad kvv'!$B$1:$AV$1,0),FALSE)</f>
        <v>0</v>
      </c>
      <c r="N30" s="33">
        <f>VLOOKUP($B30,'Justerad allokering'!$B$1:$AO$500,MATCH("Summa justerad allokerad tillförd energi:",'Justerad allokering'!$B$1:$AV$1,0),FALSE)</f>
        <v>0</v>
      </c>
      <c r="O30" s="6">
        <f>VLOOKUP($B30,'Slutlig allokering'!$B$2:$AL$500,MATCH("Summa justerad allokerad tillförd energi:",'Slutlig allokering'!$B$2:$AS$2,0),FALSE)</f>
        <v>0</v>
      </c>
      <c r="P30" s="6">
        <f>VLOOKUP($B30,'Köpt hetvatten'!$B$1:$AP$500,MATCH("Med verkningsgrad:",'Köpt hetvatten'!$B$1:$AW$1,0),FALSE)</f>
        <v>0</v>
      </c>
      <c r="Q30" s="6">
        <f>VLOOKUP($B30,Spillvärme!$B$1:$AP$500,MATCH("Summa tillförd energi:",Spillvärme!$B$1:$AW$1,0),FALSE)</f>
        <v>0</v>
      </c>
      <c r="R30" s="6">
        <f>VLOOKUP($B30,Miljö!$B$1:$AP$500,MATCH("Summa tillförd energi:",Miljö!$B$1:$AW$1,0),FALSE)</f>
        <v>0</v>
      </c>
      <c r="S30" s="33">
        <f t="shared" si="4"/>
        <v>0</v>
      </c>
      <c r="T30" s="6" t="str">
        <f>VLOOKUP($B30,Miljö!$B$1:$AP$500,MATCH("Köpt prod.spec hetvatten",Miljö!$B$1:$AW$1,0),FALSE)</f>
        <v/>
      </c>
      <c r="U30" s="6">
        <f t="shared" si="5"/>
        <v>0</v>
      </c>
      <c r="V30" s="6">
        <f>VLOOKUP($B30,Leveranser!$B$1:$AP$500,MATCH("Total levererad värme",Leveranser!$B$1:$AW$1,0),FALSE)</f>
        <v>0</v>
      </c>
      <c r="W30" s="6">
        <f>IFERROR(VLOOKUP($B30,Miljö!$B$1:$AP$500,MATCH("Såld mängd produktionsspecifik fjärrvärme (GWh)",Miljö!$B$1:$AW$1,0),FALSE)/1,0)</f>
        <v>0</v>
      </c>
      <c r="X30" s="6"/>
      <c r="Y30" s="30" t="str">
        <f t="shared" si="6"/>
        <v/>
      </c>
      <c r="Z30" s="6"/>
      <c r="AA30" s="30" t="str">
        <f t="shared" si="7"/>
        <v/>
      </c>
      <c r="AC30" t="s">
        <v>20</v>
      </c>
      <c r="AD30" t="s">
        <v>20</v>
      </c>
      <c r="AE30" s="25" t="str">
        <f t="shared" si="2"/>
        <v/>
      </c>
      <c r="AF30" t="s">
        <v>20</v>
      </c>
      <c r="AG30" t="s">
        <v>20</v>
      </c>
      <c r="AM30" s="6" t="str">
        <f t="shared" si="3"/>
        <v>nej</v>
      </c>
      <c r="AO30" s="6" t="str">
        <f t="shared" si="11"/>
        <v>nej</v>
      </c>
      <c r="AQ30" s="6" t="str">
        <f t="shared" si="12"/>
        <v/>
      </c>
      <c r="AR30" s="6"/>
      <c r="AW30" t="str">
        <f t="shared" si="8"/>
        <v>nej</v>
      </c>
      <c r="AY30" s="6" t="str">
        <f t="shared" si="13"/>
        <v>nej</v>
      </c>
      <c r="BB30" s="6" t="str">
        <f t="shared" si="10"/>
        <v>Nej</v>
      </c>
      <c r="BK30" t="s">
        <v>14</v>
      </c>
    </row>
    <row r="31" spans="1:63" ht="15" customHeight="1" x14ac:dyDescent="0.25">
      <c r="A31" t="s">
        <v>31</v>
      </c>
      <c r="B31" t="s">
        <v>36</v>
      </c>
      <c r="C31">
        <v>0</v>
      </c>
      <c r="D31">
        <v>0</v>
      </c>
      <c r="E31">
        <v>0</v>
      </c>
      <c r="F31">
        <v>0</v>
      </c>
      <c r="G31" t="s">
        <v>14</v>
      </c>
      <c r="H31" t="s">
        <v>14</v>
      </c>
      <c r="K31" s="6">
        <f>VLOOKUP($B31,'Egen hetvattenprod'!$B$1:$AP$500,MATCH("Summa tillförd energi:",'Egen hetvattenprod'!$B$1:$AY$1,0),FALSE)</f>
        <v>0</v>
      </c>
      <c r="L31" s="6">
        <f>VLOOKUP($B31,Kraftvärmeprod!$B$1:$AO$500,MATCH("Summa tillförd energi:",Kraftvärmeprod!$B$1:$AV$1,0),FALSE)</f>
        <v>0</v>
      </c>
      <c r="M31" s="33">
        <f>VLOOKUP($B31,'Allokerad kvv'!$B$1:$AO$500,MATCH("Summa allokerad tillförd energi:",'Allokerad kvv'!$B$1:$AV$1,0),FALSE)</f>
        <v>0</v>
      </c>
      <c r="N31" s="33">
        <f>VLOOKUP($B31,'Justerad allokering'!$B$1:$AO$500,MATCH("Summa justerad allokerad tillförd energi:",'Justerad allokering'!$B$1:$AV$1,0),FALSE)</f>
        <v>0</v>
      </c>
      <c r="O31" s="6">
        <f>VLOOKUP($B31,'Slutlig allokering'!$B$2:$AL$500,MATCH("Summa justerad allokerad tillförd energi:",'Slutlig allokering'!$B$2:$AS$2,0),FALSE)</f>
        <v>0</v>
      </c>
      <c r="P31" s="6">
        <f>VLOOKUP($B31,'Köpt hetvatten'!$B$1:$AP$500,MATCH("Med verkningsgrad:",'Köpt hetvatten'!$B$1:$AW$1,0),FALSE)</f>
        <v>0</v>
      </c>
      <c r="Q31" s="6">
        <f>VLOOKUP($B31,Spillvärme!$B$1:$AP$500,MATCH("Summa tillförd energi:",Spillvärme!$B$1:$AW$1,0),FALSE)</f>
        <v>0</v>
      </c>
      <c r="R31" s="6">
        <f>VLOOKUP($B31,Miljö!$B$1:$AP$500,MATCH("Summa tillförd energi:",Miljö!$B$1:$AW$1,0),FALSE)</f>
        <v>0</v>
      </c>
      <c r="S31" s="33">
        <f t="shared" si="4"/>
        <v>0</v>
      </c>
      <c r="T31" s="6" t="str">
        <f>VLOOKUP($B31,Miljö!$B$1:$AP$500,MATCH("Köpt prod.spec hetvatten",Miljö!$B$1:$AW$1,0),FALSE)</f>
        <v/>
      </c>
      <c r="U31" s="6">
        <f t="shared" si="5"/>
        <v>0</v>
      </c>
      <c r="V31" s="6">
        <f>VLOOKUP($B31,Leveranser!$B$1:$AP$500,MATCH("Total levererad värme",Leveranser!$B$1:$AW$1,0),FALSE)</f>
        <v>0</v>
      </c>
      <c r="W31" s="6">
        <f>IFERROR(VLOOKUP($B31,Miljö!$B$1:$AP$500,MATCH("Såld mängd produktionsspecifik fjärrvärme (GWh)",Miljö!$B$1:$AW$1,0),FALSE)/1,0)</f>
        <v>0</v>
      </c>
      <c r="X31" s="6"/>
      <c r="Y31" s="30" t="str">
        <f t="shared" si="6"/>
        <v/>
      </c>
      <c r="Z31" s="6"/>
      <c r="AA31" s="30" t="str">
        <f t="shared" si="7"/>
        <v/>
      </c>
      <c r="AC31" t="s">
        <v>20</v>
      </c>
      <c r="AD31" t="s">
        <v>20</v>
      </c>
      <c r="AE31" s="25" t="str">
        <f t="shared" si="2"/>
        <v/>
      </c>
      <c r="AF31" t="s">
        <v>20</v>
      </c>
      <c r="AG31" t="s">
        <v>20</v>
      </c>
      <c r="AM31" s="6" t="str">
        <f t="shared" si="3"/>
        <v>nej</v>
      </c>
      <c r="AO31" s="6" t="str">
        <f t="shared" si="11"/>
        <v>nej</v>
      </c>
      <c r="AQ31" s="6" t="str">
        <f t="shared" si="12"/>
        <v/>
      </c>
      <c r="AR31" s="6"/>
      <c r="AW31" t="str">
        <f t="shared" si="8"/>
        <v>nej</v>
      </c>
      <c r="AY31" s="6" t="str">
        <f t="shared" si="13"/>
        <v>nej</v>
      </c>
      <c r="BB31" s="6" t="str">
        <f t="shared" si="10"/>
        <v>Nej</v>
      </c>
      <c r="BK31" t="s">
        <v>14</v>
      </c>
    </row>
    <row r="32" spans="1:63" ht="15" customHeight="1" x14ac:dyDescent="0.25">
      <c r="A32" t="s">
        <v>31</v>
      </c>
      <c r="B32" t="s">
        <v>36</v>
      </c>
      <c r="C32">
        <v>0</v>
      </c>
      <c r="D32">
        <v>0</v>
      </c>
      <c r="E32">
        <v>0</v>
      </c>
      <c r="F32">
        <v>0</v>
      </c>
      <c r="G32" t="s">
        <v>14</v>
      </c>
      <c r="H32" t="s">
        <v>14</v>
      </c>
      <c r="K32" s="6">
        <f>VLOOKUP($B32,'Egen hetvattenprod'!$B$1:$AP$500,MATCH("Summa tillförd energi:",'Egen hetvattenprod'!$B$1:$AY$1,0),FALSE)</f>
        <v>0</v>
      </c>
      <c r="L32" s="6">
        <f>VLOOKUP($B32,Kraftvärmeprod!$B$1:$AO$500,MATCH("Summa tillförd energi:",Kraftvärmeprod!$B$1:$AV$1,0),FALSE)</f>
        <v>0</v>
      </c>
      <c r="M32" s="33">
        <f>VLOOKUP($B32,'Allokerad kvv'!$B$1:$AO$500,MATCH("Summa allokerad tillförd energi:",'Allokerad kvv'!$B$1:$AV$1,0),FALSE)</f>
        <v>0</v>
      </c>
      <c r="N32" s="33">
        <f>VLOOKUP($B32,'Justerad allokering'!$B$1:$AO$500,MATCH("Summa justerad allokerad tillförd energi:",'Justerad allokering'!$B$1:$AV$1,0),FALSE)</f>
        <v>0</v>
      </c>
      <c r="O32" s="6">
        <f>VLOOKUP($B32,'Slutlig allokering'!$B$2:$AL$500,MATCH("Summa justerad allokerad tillförd energi:",'Slutlig allokering'!$B$2:$AS$2,0),FALSE)</f>
        <v>0</v>
      </c>
      <c r="P32" s="6">
        <f>VLOOKUP($B32,'Köpt hetvatten'!$B$1:$AP$500,MATCH("Med verkningsgrad:",'Köpt hetvatten'!$B$1:$AW$1,0),FALSE)</f>
        <v>0</v>
      </c>
      <c r="Q32" s="6">
        <f>VLOOKUP($B32,Spillvärme!$B$1:$AP$500,MATCH("Summa tillförd energi:",Spillvärme!$B$1:$AW$1,0),FALSE)</f>
        <v>0</v>
      </c>
      <c r="R32" s="6">
        <f>VLOOKUP($B32,Miljö!$B$1:$AP$500,MATCH("Summa tillförd energi:",Miljö!$B$1:$AW$1,0),FALSE)</f>
        <v>0</v>
      </c>
      <c r="S32" s="33">
        <f t="shared" si="4"/>
        <v>0</v>
      </c>
      <c r="T32" s="6" t="str">
        <f>VLOOKUP($B32,Miljö!$B$1:$AP$500,MATCH("Köpt prod.spec hetvatten",Miljö!$B$1:$AW$1,0),FALSE)</f>
        <v/>
      </c>
      <c r="U32" s="6">
        <f t="shared" si="5"/>
        <v>0</v>
      </c>
      <c r="V32" s="6">
        <f>VLOOKUP($B32,Leveranser!$B$1:$AP$500,MATCH("Total levererad värme",Leveranser!$B$1:$AW$1,0),FALSE)</f>
        <v>0</v>
      </c>
      <c r="W32" s="6">
        <f>IFERROR(VLOOKUP($B32,Miljö!$B$1:$AP$500,MATCH("Såld mängd produktionsspecifik fjärrvärme (GWh)",Miljö!$B$1:$AW$1,0),FALSE)/1,0)</f>
        <v>0</v>
      </c>
      <c r="X32" s="6"/>
      <c r="Y32" s="30" t="str">
        <f t="shared" si="6"/>
        <v/>
      </c>
      <c r="Z32" s="6"/>
      <c r="AA32" s="30" t="str">
        <f t="shared" si="7"/>
        <v/>
      </c>
      <c r="AC32" t="s">
        <v>20</v>
      </c>
      <c r="AD32" t="s">
        <v>20</v>
      </c>
      <c r="AE32" s="25" t="str">
        <f t="shared" si="2"/>
        <v/>
      </c>
      <c r="AF32" t="s">
        <v>20</v>
      </c>
      <c r="AG32" t="s">
        <v>20</v>
      </c>
      <c r="AM32" s="6" t="str">
        <f t="shared" si="3"/>
        <v>nej</v>
      </c>
      <c r="AO32" s="6" t="str">
        <f t="shared" si="11"/>
        <v>nej</v>
      </c>
      <c r="AQ32" s="6" t="str">
        <f t="shared" si="12"/>
        <v/>
      </c>
      <c r="AR32" s="6"/>
      <c r="AW32" t="str">
        <f t="shared" si="8"/>
        <v>nej</v>
      </c>
      <c r="AY32" s="6" t="str">
        <f t="shared" si="13"/>
        <v>nej</v>
      </c>
      <c r="BB32" s="6" t="str">
        <f t="shared" si="10"/>
        <v>Nej</v>
      </c>
      <c r="BK32" t="s">
        <v>14</v>
      </c>
    </row>
    <row r="33" spans="1:63" ht="15" customHeight="1" x14ac:dyDescent="0.25">
      <c r="A33" t="s">
        <v>31</v>
      </c>
      <c r="B33" t="s">
        <v>36</v>
      </c>
      <c r="C33">
        <v>0</v>
      </c>
      <c r="D33">
        <v>0</v>
      </c>
      <c r="E33">
        <v>0</v>
      </c>
      <c r="F33">
        <v>0</v>
      </c>
      <c r="G33" t="s">
        <v>14</v>
      </c>
      <c r="H33" t="s">
        <v>14</v>
      </c>
      <c r="K33" s="6">
        <f>VLOOKUP($B33,'Egen hetvattenprod'!$B$1:$AP$500,MATCH("Summa tillförd energi:",'Egen hetvattenprod'!$B$1:$AY$1,0),FALSE)</f>
        <v>0</v>
      </c>
      <c r="L33" s="6">
        <f>VLOOKUP($B33,Kraftvärmeprod!$B$1:$AO$500,MATCH("Summa tillförd energi:",Kraftvärmeprod!$B$1:$AV$1,0),FALSE)</f>
        <v>0</v>
      </c>
      <c r="M33" s="33">
        <f>VLOOKUP($B33,'Allokerad kvv'!$B$1:$AO$500,MATCH("Summa allokerad tillförd energi:",'Allokerad kvv'!$B$1:$AV$1,0),FALSE)</f>
        <v>0</v>
      </c>
      <c r="N33" s="33">
        <f>VLOOKUP($B33,'Justerad allokering'!$B$1:$AO$500,MATCH("Summa justerad allokerad tillförd energi:",'Justerad allokering'!$B$1:$AV$1,0),FALSE)</f>
        <v>0</v>
      </c>
      <c r="O33" s="6">
        <f>VLOOKUP($B33,'Slutlig allokering'!$B$2:$AL$500,MATCH("Summa justerad allokerad tillförd energi:",'Slutlig allokering'!$B$2:$AS$2,0),FALSE)</f>
        <v>0</v>
      </c>
      <c r="P33" s="6">
        <f>VLOOKUP($B33,'Köpt hetvatten'!$B$1:$AP$500,MATCH("Med verkningsgrad:",'Köpt hetvatten'!$B$1:$AW$1,0),FALSE)</f>
        <v>0</v>
      </c>
      <c r="Q33" s="6">
        <f>VLOOKUP($B33,Spillvärme!$B$1:$AP$500,MATCH("Summa tillförd energi:",Spillvärme!$B$1:$AW$1,0),FALSE)</f>
        <v>0</v>
      </c>
      <c r="R33" s="6">
        <f>VLOOKUP($B33,Miljö!$B$1:$AP$500,MATCH("Summa tillförd energi:",Miljö!$B$1:$AW$1,0),FALSE)</f>
        <v>0</v>
      </c>
      <c r="S33" s="33">
        <f t="shared" si="4"/>
        <v>0</v>
      </c>
      <c r="T33" s="6" t="str">
        <f>VLOOKUP($B33,Miljö!$B$1:$AP$500,MATCH("Köpt prod.spec hetvatten",Miljö!$B$1:$AW$1,0),FALSE)</f>
        <v/>
      </c>
      <c r="U33" s="6">
        <f t="shared" si="5"/>
        <v>0</v>
      </c>
      <c r="V33" s="6">
        <f>VLOOKUP($B33,Leveranser!$B$1:$AP$500,MATCH("Total levererad värme",Leveranser!$B$1:$AW$1,0),FALSE)</f>
        <v>0</v>
      </c>
      <c r="W33" s="6">
        <f>IFERROR(VLOOKUP($B33,Miljö!$B$1:$AP$500,MATCH("Såld mängd produktionsspecifik fjärrvärme (GWh)",Miljö!$B$1:$AW$1,0),FALSE)/1,0)</f>
        <v>0</v>
      </c>
      <c r="X33" s="6"/>
      <c r="Y33" s="30" t="str">
        <f t="shared" si="6"/>
        <v/>
      </c>
      <c r="Z33" s="6"/>
      <c r="AA33" s="30" t="str">
        <f t="shared" si="7"/>
        <v/>
      </c>
      <c r="AC33" t="s">
        <v>20</v>
      </c>
      <c r="AD33" t="s">
        <v>20</v>
      </c>
      <c r="AE33" s="25" t="str">
        <f t="shared" si="2"/>
        <v/>
      </c>
      <c r="AF33" t="s">
        <v>20</v>
      </c>
      <c r="AG33" t="s">
        <v>20</v>
      </c>
      <c r="AM33" s="6" t="str">
        <f t="shared" si="3"/>
        <v>nej</v>
      </c>
      <c r="AO33" s="6" t="str">
        <f t="shared" si="11"/>
        <v>nej</v>
      </c>
      <c r="AQ33" s="6" t="str">
        <f t="shared" si="12"/>
        <v/>
      </c>
      <c r="AR33" s="6"/>
      <c r="AW33" t="str">
        <f t="shared" si="8"/>
        <v>nej</v>
      </c>
      <c r="AY33" s="6" t="str">
        <f t="shared" si="13"/>
        <v>nej</v>
      </c>
      <c r="BB33" s="6" t="str">
        <f t="shared" si="10"/>
        <v>Nej</v>
      </c>
      <c r="BK33" t="s">
        <v>14</v>
      </c>
    </row>
    <row r="34" spans="1:63" ht="15" customHeight="1" x14ac:dyDescent="0.25">
      <c r="A34" t="s">
        <v>31</v>
      </c>
      <c r="B34" t="s">
        <v>36</v>
      </c>
      <c r="C34">
        <v>0</v>
      </c>
      <c r="D34">
        <v>0</v>
      </c>
      <c r="E34">
        <v>0</v>
      </c>
      <c r="F34">
        <v>0</v>
      </c>
      <c r="G34" t="s">
        <v>14</v>
      </c>
      <c r="H34" t="s">
        <v>14</v>
      </c>
      <c r="K34" s="6">
        <f>VLOOKUP($B34,'Egen hetvattenprod'!$B$1:$AP$500,MATCH("Summa tillförd energi:",'Egen hetvattenprod'!$B$1:$AY$1,0),FALSE)</f>
        <v>0</v>
      </c>
      <c r="L34" s="6">
        <f>VLOOKUP($B34,Kraftvärmeprod!$B$1:$AO$500,MATCH("Summa tillförd energi:",Kraftvärmeprod!$B$1:$AV$1,0),FALSE)</f>
        <v>0</v>
      </c>
      <c r="M34" s="33">
        <f>VLOOKUP($B34,'Allokerad kvv'!$B$1:$AO$500,MATCH("Summa allokerad tillförd energi:",'Allokerad kvv'!$B$1:$AV$1,0),FALSE)</f>
        <v>0</v>
      </c>
      <c r="N34" s="33">
        <f>VLOOKUP($B34,'Justerad allokering'!$B$1:$AO$500,MATCH("Summa justerad allokerad tillförd energi:",'Justerad allokering'!$B$1:$AV$1,0),FALSE)</f>
        <v>0</v>
      </c>
      <c r="O34" s="6">
        <f>VLOOKUP($B34,'Slutlig allokering'!$B$2:$AL$500,MATCH("Summa justerad allokerad tillförd energi:",'Slutlig allokering'!$B$2:$AS$2,0),FALSE)</f>
        <v>0</v>
      </c>
      <c r="P34" s="6">
        <f>VLOOKUP($B34,'Köpt hetvatten'!$B$1:$AP$500,MATCH("Med verkningsgrad:",'Köpt hetvatten'!$B$1:$AW$1,0),FALSE)</f>
        <v>0</v>
      </c>
      <c r="Q34" s="6">
        <f>VLOOKUP($B34,Spillvärme!$B$1:$AP$500,MATCH("Summa tillförd energi:",Spillvärme!$B$1:$AW$1,0),FALSE)</f>
        <v>0</v>
      </c>
      <c r="R34" s="6">
        <f>VLOOKUP($B34,Miljö!$B$1:$AP$500,MATCH("Summa tillförd energi:",Miljö!$B$1:$AW$1,0),FALSE)</f>
        <v>0</v>
      </c>
      <c r="S34" s="33">
        <f t="shared" si="4"/>
        <v>0</v>
      </c>
      <c r="T34" s="6" t="str">
        <f>VLOOKUP($B34,Miljö!$B$1:$AP$500,MATCH("Köpt prod.spec hetvatten",Miljö!$B$1:$AW$1,0),FALSE)</f>
        <v/>
      </c>
      <c r="U34" s="6">
        <f t="shared" si="5"/>
        <v>0</v>
      </c>
      <c r="V34" s="6">
        <f>VLOOKUP($B34,Leveranser!$B$1:$AP$500,MATCH("Total levererad värme",Leveranser!$B$1:$AW$1,0),FALSE)</f>
        <v>0</v>
      </c>
      <c r="W34" s="6">
        <f>IFERROR(VLOOKUP($B34,Miljö!$B$1:$AP$500,MATCH("Såld mängd produktionsspecifik fjärrvärme (GWh)",Miljö!$B$1:$AW$1,0),FALSE)/1,0)</f>
        <v>0</v>
      </c>
      <c r="X34" s="6"/>
      <c r="Y34" s="30" t="str">
        <f t="shared" si="6"/>
        <v/>
      </c>
      <c r="Z34" s="6"/>
      <c r="AA34" s="30" t="str">
        <f t="shared" si="7"/>
        <v/>
      </c>
      <c r="AC34" t="s">
        <v>20</v>
      </c>
      <c r="AD34" t="s">
        <v>20</v>
      </c>
      <c r="AE34" s="25" t="str">
        <f t="shared" si="2"/>
        <v/>
      </c>
      <c r="AF34" t="s">
        <v>20</v>
      </c>
      <c r="AG34" t="s">
        <v>20</v>
      </c>
      <c r="AM34" s="6" t="str">
        <f t="shared" si="3"/>
        <v>nej</v>
      </c>
      <c r="AO34" s="6" t="str">
        <f t="shared" si="11"/>
        <v>nej</v>
      </c>
      <c r="AQ34" s="6" t="str">
        <f t="shared" si="12"/>
        <v/>
      </c>
      <c r="AR34" s="6"/>
      <c r="AW34" t="str">
        <f t="shared" si="8"/>
        <v>nej</v>
      </c>
      <c r="AY34" s="6" t="str">
        <f t="shared" si="13"/>
        <v>nej</v>
      </c>
      <c r="BB34" s="6" t="str">
        <f t="shared" si="10"/>
        <v>Nej</v>
      </c>
      <c r="BK34" t="s">
        <v>14</v>
      </c>
    </row>
    <row r="35" spans="1:63" ht="15" customHeight="1" x14ac:dyDescent="0.25">
      <c r="A35" t="s">
        <v>31</v>
      </c>
      <c r="B35" t="s">
        <v>36</v>
      </c>
      <c r="C35">
        <v>0</v>
      </c>
      <c r="D35">
        <v>0</v>
      </c>
      <c r="E35">
        <v>0</v>
      </c>
      <c r="F35">
        <v>0</v>
      </c>
      <c r="G35" t="s">
        <v>14</v>
      </c>
      <c r="H35" t="s">
        <v>14</v>
      </c>
      <c r="K35" s="6">
        <f>VLOOKUP($B35,'Egen hetvattenprod'!$B$1:$AP$500,MATCH("Summa tillförd energi:",'Egen hetvattenprod'!$B$1:$AY$1,0),FALSE)</f>
        <v>0</v>
      </c>
      <c r="L35" s="6">
        <f>VLOOKUP($B35,Kraftvärmeprod!$B$1:$AO$500,MATCH("Summa tillförd energi:",Kraftvärmeprod!$B$1:$AV$1,0),FALSE)</f>
        <v>0</v>
      </c>
      <c r="M35" s="33">
        <f>VLOOKUP($B35,'Allokerad kvv'!$B$1:$AO$500,MATCH("Summa allokerad tillförd energi:",'Allokerad kvv'!$B$1:$AV$1,0),FALSE)</f>
        <v>0</v>
      </c>
      <c r="N35" s="33">
        <f>VLOOKUP($B35,'Justerad allokering'!$B$1:$AO$500,MATCH("Summa justerad allokerad tillförd energi:",'Justerad allokering'!$B$1:$AV$1,0),FALSE)</f>
        <v>0</v>
      </c>
      <c r="O35" s="6">
        <f>VLOOKUP($B35,'Slutlig allokering'!$B$2:$AL$500,MATCH("Summa justerad allokerad tillförd energi:",'Slutlig allokering'!$B$2:$AS$2,0),FALSE)</f>
        <v>0</v>
      </c>
      <c r="P35" s="6">
        <f>VLOOKUP($B35,'Köpt hetvatten'!$B$1:$AP$500,MATCH("Med verkningsgrad:",'Köpt hetvatten'!$B$1:$AW$1,0),FALSE)</f>
        <v>0</v>
      </c>
      <c r="Q35" s="6">
        <f>VLOOKUP($B35,Spillvärme!$B$1:$AP$500,MATCH("Summa tillförd energi:",Spillvärme!$B$1:$AW$1,0),FALSE)</f>
        <v>0</v>
      </c>
      <c r="R35" s="6">
        <f>VLOOKUP($B35,Miljö!$B$1:$AP$500,MATCH("Summa tillförd energi:",Miljö!$B$1:$AW$1,0),FALSE)</f>
        <v>0</v>
      </c>
      <c r="S35" s="33">
        <f t="shared" si="4"/>
        <v>0</v>
      </c>
      <c r="T35" s="6" t="str">
        <f>VLOOKUP($B35,Miljö!$B$1:$AP$500,MATCH("Köpt prod.spec hetvatten",Miljö!$B$1:$AW$1,0),FALSE)</f>
        <v/>
      </c>
      <c r="U35" s="6">
        <f t="shared" si="5"/>
        <v>0</v>
      </c>
      <c r="V35" s="6">
        <f>VLOOKUP($B35,Leveranser!$B$1:$AP$500,MATCH("Total levererad värme",Leveranser!$B$1:$AW$1,0),FALSE)</f>
        <v>0</v>
      </c>
      <c r="W35" s="6">
        <f>IFERROR(VLOOKUP($B35,Miljö!$B$1:$AP$500,MATCH("Såld mängd produktionsspecifik fjärrvärme (GWh)",Miljö!$B$1:$AW$1,0),FALSE)/1,0)</f>
        <v>0</v>
      </c>
      <c r="X35" s="6"/>
      <c r="Y35" s="30" t="str">
        <f t="shared" si="6"/>
        <v/>
      </c>
      <c r="Z35" s="6"/>
      <c r="AA35" s="30" t="str">
        <f t="shared" si="7"/>
        <v/>
      </c>
      <c r="AC35" t="s">
        <v>20</v>
      </c>
      <c r="AD35" t="s">
        <v>20</v>
      </c>
      <c r="AE35" s="25" t="str">
        <f t="shared" si="2"/>
        <v/>
      </c>
      <c r="AF35" t="s">
        <v>20</v>
      </c>
      <c r="AG35" t="s">
        <v>20</v>
      </c>
      <c r="AM35" s="6" t="str">
        <f t="shared" si="3"/>
        <v>nej</v>
      </c>
      <c r="AO35" s="6" t="str">
        <f t="shared" si="11"/>
        <v>nej</v>
      </c>
      <c r="AQ35" s="6" t="str">
        <f t="shared" si="12"/>
        <v/>
      </c>
      <c r="AR35" s="6"/>
      <c r="AW35" t="str">
        <f t="shared" si="8"/>
        <v>nej</v>
      </c>
      <c r="AY35" s="6" t="str">
        <f t="shared" si="13"/>
        <v>nej</v>
      </c>
      <c r="BB35" s="6" t="str">
        <f t="shared" si="10"/>
        <v>Nej</v>
      </c>
      <c r="BK35" t="s">
        <v>14</v>
      </c>
    </row>
    <row r="36" spans="1:63" ht="15" customHeight="1" x14ac:dyDescent="0.25">
      <c r="A36" t="s">
        <v>31</v>
      </c>
      <c r="B36" t="s">
        <v>37</v>
      </c>
      <c r="C36">
        <v>0.12725</v>
      </c>
      <c r="D36">
        <v>6.6814999999999998</v>
      </c>
      <c r="E36">
        <v>14.95</v>
      </c>
      <c r="F36">
        <v>0</v>
      </c>
      <c r="G36" t="s">
        <v>14</v>
      </c>
      <c r="H36" t="s">
        <v>10</v>
      </c>
      <c r="K36" s="6">
        <f>VLOOKUP($B36,'Egen hetvattenprod'!$B$1:$AP$500,MATCH("Summa tillförd energi:",'Egen hetvattenprod'!$B$1:$AY$1,0),FALSE)</f>
        <v>2.2999999999999998</v>
      </c>
      <c r="L36" s="6">
        <f>VLOOKUP($B36,Kraftvärmeprod!$B$1:$AO$500,MATCH("Summa tillförd energi:",Kraftvärmeprod!$B$1:$AV$1,0),FALSE)</f>
        <v>0</v>
      </c>
      <c r="M36" s="33">
        <f>VLOOKUP($B36,'Allokerad kvv'!$B$1:$AO$500,MATCH("Summa allokerad tillförd energi:",'Allokerad kvv'!$B$1:$AV$1,0),FALSE)</f>
        <v>0</v>
      </c>
      <c r="N36" s="33">
        <f>VLOOKUP($B36,'Justerad allokering'!$B$1:$AO$500,MATCH("Summa justerad allokerad tillförd energi:",'Justerad allokering'!$B$1:$AV$1,0),FALSE)</f>
        <v>0</v>
      </c>
      <c r="O36" s="6">
        <f>VLOOKUP($B36,'Slutlig allokering'!$B$2:$AL$500,MATCH("Summa justerad allokerad tillförd energi:",'Slutlig allokering'!$B$2:$AS$2,0),FALSE)</f>
        <v>0</v>
      </c>
      <c r="P36" s="6">
        <f>VLOOKUP($B36,'Köpt hetvatten'!$B$1:$AP$500,MATCH("Med verkningsgrad:",'Köpt hetvatten'!$B$1:$AW$1,0),FALSE)</f>
        <v>0</v>
      </c>
      <c r="Q36" s="6">
        <f>VLOOKUP($B36,Spillvärme!$B$1:$AP$500,MATCH("Summa tillförd energi:",Spillvärme!$B$1:$AW$1,0),FALSE)</f>
        <v>0</v>
      </c>
      <c r="R36" s="6">
        <f>VLOOKUP($B36,Miljö!$B$1:$AP$500,MATCH("Summa tillförd energi:",Miljö!$B$1:$AW$1,0),FALSE)</f>
        <v>0.05</v>
      </c>
      <c r="S36" s="33">
        <f t="shared" si="4"/>
        <v>0</v>
      </c>
      <c r="T36" s="6" t="str">
        <f>VLOOKUP($B36,Miljö!$B$1:$AP$500,MATCH("Köpt prod.spec hetvatten",Miljö!$B$1:$AW$1,0),FALSE)</f>
        <v/>
      </c>
      <c r="U36" s="6">
        <f t="shared" si="5"/>
        <v>2.3499999999999996</v>
      </c>
      <c r="V36" s="6">
        <f>VLOOKUP($B36,Leveranser!$B$1:$AP$500,MATCH("Total levererad värme",Leveranser!$B$1:$AW$1,0),FALSE)</f>
        <v>2</v>
      </c>
      <c r="W36" s="6">
        <f>IFERROR(VLOOKUP($B36,Miljö!$B$1:$AP$500,MATCH("Såld mängd produktionsspecifik fjärrvärme (GWh)",Miljö!$B$1:$AW$1,0),FALSE)/1,0)</f>
        <v>0</v>
      </c>
      <c r="X36" s="6"/>
      <c r="Y36" s="30">
        <f t="shared" si="6"/>
        <v>0.85106382978723416</v>
      </c>
      <c r="Z36" s="6"/>
      <c r="AA36" s="30" t="str">
        <f t="shared" si="7"/>
        <v/>
      </c>
      <c r="AC36" t="s">
        <v>10</v>
      </c>
      <c r="AD36" t="s">
        <v>20</v>
      </c>
      <c r="AE36" s="25" t="str">
        <f t="shared" si="2"/>
        <v>ja</v>
      </c>
      <c r="AF36" t="s">
        <v>20</v>
      </c>
      <c r="AG36" t="s">
        <v>20</v>
      </c>
      <c r="AM36" s="6" t="str">
        <f t="shared" si="3"/>
        <v/>
      </c>
      <c r="AO36" s="6" t="str">
        <f t="shared" si="11"/>
        <v/>
      </c>
      <c r="AQ36" s="6" t="str">
        <f t="shared" si="12"/>
        <v/>
      </c>
      <c r="AR36" s="6"/>
      <c r="AW36" t="str">
        <f t="shared" si="8"/>
        <v/>
      </c>
      <c r="AY36" s="6" t="str">
        <f t="shared" si="13"/>
        <v/>
      </c>
      <c r="BB36" s="6" t="str">
        <f t="shared" si="10"/>
        <v>Ja</v>
      </c>
      <c r="BK36" t="s">
        <v>10</v>
      </c>
    </row>
    <row r="37" spans="1:63" ht="15" customHeight="1" x14ac:dyDescent="0.25">
      <c r="A37" t="s">
        <v>31</v>
      </c>
      <c r="B37" t="s">
        <v>38</v>
      </c>
      <c r="C37">
        <v>0.19012299999999999</v>
      </c>
      <c r="D37">
        <v>40.3748</v>
      </c>
      <c r="E37">
        <v>11.812799999999999</v>
      </c>
      <c r="F37">
        <v>0.13636400000000001</v>
      </c>
      <c r="G37" t="s">
        <v>14</v>
      </c>
      <c r="H37" t="s">
        <v>10</v>
      </c>
      <c r="K37" s="6">
        <f>VLOOKUP($B37,'Egen hetvattenprod'!$B$1:$AP$500,MATCH("Summa tillförd energi:",'Egen hetvattenprod'!$B$1:$AY$1,0),FALSE)</f>
        <v>8.6</v>
      </c>
      <c r="L37" s="6">
        <f>VLOOKUP($B37,Kraftvärmeprod!$B$1:$AO$500,MATCH("Summa tillförd energi:",Kraftvärmeprod!$B$1:$AV$1,0),FALSE)</f>
        <v>0</v>
      </c>
      <c r="M37" s="33">
        <f>VLOOKUP($B37,'Allokerad kvv'!$B$1:$AO$500,MATCH("Summa allokerad tillförd energi:",'Allokerad kvv'!$B$1:$AV$1,0),FALSE)</f>
        <v>0</v>
      </c>
      <c r="N37" s="33">
        <f>VLOOKUP($B37,'Justerad allokering'!$B$1:$AO$500,MATCH("Summa justerad allokerad tillförd energi:",'Justerad allokering'!$B$1:$AV$1,0),FALSE)</f>
        <v>0</v>
      </c>
      <c r="O37" s="6">
        <f>VLOOKUP($B37,'Slutlig allokering'!$B$2:$AL$500,MATCH("Summa justerad allokerad tillförd energi:",'Slutlig allokering'!$B$2:$AS$2,0),FALSE)</f>
        <v>0</v>
      </c>
      <c r="P37" s="6">
        <f>VLOOKUP($B37,'Köpt hetvatten'!$B$1:$AP$500,MATCH("Med verkningsgrad:",'Köpt hetvatten'!$B$1:$AW$1,0),FALSE)</f>
        <v>0</v>
      </c>
      <c r="Q37" s="6">
        <f>VLOOKUP($B37,Spillvärme!$B$1:$AP$500,MATCH("Summa tillförd energi:",Spillvärme!$B$1:$AW$1,0),FALSE)</f>
        <v>0</v>
      </c>
      <c r="R37" s="6">
        <f>VLOOKUP($B37,Miljö!$B$1:$AP$500,MATCH("Summa tillförd energi:",Miljö!$B$1:$AW$1,0),FALSE)</f>
        <v>0.2</v>
      </c>
      <c r="S37" s="33">
        <f t="shared" si="4"/>
        <v>0</v>
      </c>
      <c r="T37" s="6" t="str">
        <f>VLOOKUP($B37,Miljö!$B$1:$AP$500,MATCH("Köpt prod.spec hetvatten",Miljö!$B$1:$AW$1,0),FALSE)</f>
        <v/>
      </c>
      <c r="U37" s="6">
        <f t="shared" si="5"/>
        <v>8.7999999999999989</v>
      </c>
      <c r="V37" s="6">
        <f>VLOOKUP($B37,Leveranser!$B$1:$AP$500,MATCH("Total levererad värme",Leveranser!$B$1:$AW$1,0),FALSE)</f>
        <v>8.1</v>
      </c>
      <c r="W37" s="6">
        <f>IFERROR(VLOOKUP($B37,Miljö!$B$1:$AP$500,MATCH("Såld mängd produktionsspecifik fjärrvärme (GWh)",Miljö!$B$1:$AW$1,0),FALSE)/1,0)</f>
        <v>0</v>
      </c>
      <c r="X37" s="6"/>
      <c r="Y37" s="30">
        <f t="shared" si="6"/>
        <v>0.92045454545454553</v>
      </c>
      <c r="Z37" s="6"/>
      <c r="AA37" s="30" t="str">
        <f t="shared" si="7"/>
        <v/>
      </c>
      <c r="AC37" t="s">
        <v>10</v>
      </c>
      <c r="AD37" t="s">
        <v>20</v>
      </c>
      <c r="AE37" s="25" t="str">
        <f t="shared" si="2"/>
        <v>ja</v>
      </c>
      <c r="AF37" t="s">
        <v>20</v>
      </c>
      <c r="AG37" t="s">
        <v>20</v>
      </c>
      <c r="AM37" s="6" t="str">
        <f t="shared" si="3"/>
        <v/>
      </c>
      <c r="AO37" s="6" t="str">
        <f t="shared" si="11"/>
        <v/>
      </c>
      <c r="AQ37" s="6" t="str">
        <f t="shared" si="12"/>
        <v/>
      </c>
      <c r="AR37" s="6"/>
      <c r="AW37" t="str">
        <f t="shared" si="8"/>
        <v/>
      </c>
      <c r="AY37" s="6" t="str">
        <f t="shared" si="13"/>
        <v/>
      </c>
      <c r="BB37" s="6" t="str">
        <f t="shared" si="10"/>
        <v>Ja</v>
      </c>
      <c r="BK37" t="s">
        <v>10</v>
      </c>
    </row>
    <row r="38" spans="1:63" ht="15" customHeight="1" x14ac:dyDescent="0.25">
      <c r="A38" t="s">
        <v>31</v>
      </c>
      <c r="B38" t="s">
        <v>39</v>
      </c>
      <c r="C38">
        <v>0.27945900000000001</v>
      </c>
      <c r="D38">
        <v>43.185899999999997</v>
      </c>
      <c r="E38">
        <v>17.990500000000001</v>
      </c>
      <c r="F38">
        <v>0.1</v>
      </c>
      <c r="G38" t="s">
        <v>14</v>
      </c>
      <c r="H38" t="s">
        <v>10</v>
      </c>
      <c r="K38" s="6">
        <f>VLOOKUP($B38,'Egen hetvattenprod'!$B$1:$AP$500,MATCH("Summa tillförd energi:",'Egen hetvattenprod'!$B$1:$AY$1,0),FALSE)</f>
        <v>4.8</v>
      </c>
      <c r="L38" s="6">
        <f>VLOOKUP($B38,Kraftvärmeprod!$B$1:$AO$500,MATCH("Summa tillförd energi:",Kraftvärmeprod!$B$1:$AV$1,0),FALSE)</f>
        <v>0</v>
      </c>
      <c r="M38" s="33">
        <f>VLOOKUP($B38,'Allokerad kvv'!$B$1:$AO$500,MATCH("Summa allokerad tillförd energi:",'Allokerad kvv'!$B$1:$AV$1,0),FALSE)</f>
        <v>0</v>
      </c>
      <c r="N38" s="33">
        <f>VLOOKUP($B38,'Justerad allokering'!$B$1:$AO$500,MATCH("Summa justerad allokerad tillförd energi:",'Justerad allokering'!$B$1:$AV$1,0),FALSE)</f>
        <v>0</v>
      </c>
      <c r="O38" s="6">
        <f>VLOOKUP($B38,'Slutlig allokering'!$B$2:$AL$500,MATCH("Summa justerad allokerad tillförd energi:",'Slutlig allokering'!$B$2:$AS$2,0),FALSE)</f>
        <v>0</v>
      </c>
      <c r="P38" s="6">
        <f>VLOOKUP($B38,'Köpt hetvatten'!$B$1:$AP$500,MATCH("Med verkningsgrad:",'Köpt hetvatten'!$B$1:$AW$1,0),FALSE)</f>
        <v>0</v>
      </c>
      <c r="Q38" s="6">
        <f>VLOOKUP($B38,Spillvärme!$B$1:$AP$500,MATCH("Summa tillförd energi:",Spillvärme!$B$1:$AW$1,0),FALSE)</f>
        <v>0</v>
      </c>
      <c r="R38" s="6">
        <f>VLOOKUP($B38,Miljö!$B$1:$AP$500,MATCH("Summa tillförd energi:",Miljö!$B$1:$AW$1,0),FALSE)</f>
        <v>0.2</v>
      </c>
      <c r="S38" s="33">
        <f t="shared" si="4"/>
        <v>0</v>
      </c>
      <c r="T38" s="6" t="str">
        <f>VLOOKUP($B38,Miljö!$B$1:$AP$500,MATCH("Köpt prod.spec hetvatten",Miljö!$B$1:$AW$1,0),FALSE)</f>
        <v/>
      </c>
      <c r="U38" s="6">
        <f t="shared" si="5"/>
        <v>5</v>
      </c>
      <c r="V38" s="6">
        <f>VLOOKUP($B38,Leveranser!$B$1:$AP$500,MATCH("Total levererad värme",Leveranser!$B$1:$AW$1,0),FALSE)</f>
        <v>3.7</v>
      </c>
      <c r="W38" s="6">
        <f>IFERROR(VLOOKUP($B38,Miljö!$B$1:$AP$500,MATCH("Såld mängd produktionsspecifik fjärrvärme (GWh)",Miljö!$B$1:$AW$1,0),FALSE)/1,0)</f>
        <v>0</v>
      </c>
      <c r="X38" s="6"/>
      <c r="Y38" s="30">
        <f t="shared" si="6"/>
        <v>0.74</v>
      </c>
      <c r="Z38" s="6"/>
      <c r="AA38" s="30" t="str">
        <f t="shared" si="7"/>
        <v/>
      </c>
      <c r="AC38" t="s">
        <v>10</v>
      </c>
      <c r="AD38" t="s">
        <v>20</v>
      </c>
      <c r="AE38" s="25" t="str">
        <f t="shared" si="2"/>
        <v>ja</v>
      </c>
      <c r="AF38" t="s">
        <v>20</v>
      </c>
      <c r="AG38" t="s">
        <v>20</v>
      </c>
      <c r="AM38" s="6" t="str">
        <f t="shared" si="3"/>
        <v/>
      </c>
      <c r="AO38" s="6" t="str">
        <f t="shared" si="11"/>
        <v/>
      </c>
      <c r="AQ38" s="6" t="str">
        <f t="shared" si="12"/>
        <v/>
      </c>
      <c r="AR38" s="6"/>
      <c r="AW38" t="str">
        <f t="shared" si="8"/>
        <v/>
      </c>
      <c r="AY38" s="6" t="str">
        <f t="shared" si="13"/>
        <v/>
      </c>
      <c r="BB38" s="6" t="str">
        <f t="shared" si="10"/>
        <v>Ja</v>
      </c>
      <c r="BK38" t="s">
        <v>10</v>
      </c>
    </row>
    <row r="39" spans="1:63" ht="15" customHeight="1" x14ac:dyDescent="0.25">
      <c r="A39" t="s">
        <v>31</v>
      </c>
      <c r="B39" t="s">
        <v>40</v>
      </c>
      <c r="C39">
        <v>0.19647100000000001</v>
      </c>
      <c r="D39">
        <v>22.694700000000001</v>
      </c>
      <c r="E39">
        <v>16.5488</v>
      </c>
      <c r="F39">
        <v>4.5454500000000002E-2</v>
      </c>
      <c r="G39" t="s">
        <v>14</v>
      </c>
      <c r="H39" t="s">
        <v>10</v>
      </c>
      <c r="K39" s="6">
        <f>VLOOKUP($B39,'Egen hetvattenprod'!$B$1:$AP$500,MATCH("Summa tillförd energi:",'Egen hetvattenprod'!$B$1:$AY$1,0),FALSE)</f>
        <v>4.2</v>
      </c>
      <c r="L39" s="6">
        <f>VLOOKUP($B39,Kraftvärmeprod!$B$1:$AO$500,MATCH("Summa tillförd energi:",Kraftvärmeprod!$B$1:$AV$1,0),FALSE)</f>
        <v>0</v>
      </c>
      <c r="M39" s="33">
        <f>VLOOKUP($B39,'Allokerad kvv'!$B$1:$AO$500,MATCH("Summa allokerad tillförd energi:",'Allokerad kvv'!$B$1:$AV$1,0),FALSE)</f>
        <v>0</v>
      </c>
      <c r="N39" s="33">
        <f>VLOOKUP($B39,'Justerad allokering'!$B$1:$AO$500,MATCH("Summa justerad allokerad tillförd energi:",'Justerad allokering'!$B$1:$AV$1,0),FALSE)</f>
        <v>0</v>
      </c>
      <c r="O39" s="6">
        <f>VLOOKUP($B39,'Slutlig allokering'!$B$2:$AL$500,MATCH("Summa justerad allokerad tillförd energi:",'Slutlig allokering'!$B$2:$AS$2,0),FALSE)</f>
        <v>0</v>
      </c>
      <c r="P39" s="6">
        <f>VLOOKUP($B39,'Köpt hetvatten'!$B$1:$AP$500,MATCH("Med verkningsgrad:",'Köpt hetvatten'!$B$1:$AW$1,0),FALSE)</f>
        <v>0</v>
      </c>
      <c r="Q39" s="6">
        <f>VLOOKUP($B39,Spillvärme!$B$1:$AP$500,MATCH("Summa tillförd energi:",Spillvärme!$B$1:$AW$1,0),FALSE)</f>
        <v>0</v>
      </c>
      <c r="R39" s="6">
        <f>VLOOKUP($B39,Miljö!$B$1:$AP$500,MATCH("Summa tillförd energi:",Miljö!$B$1:$AW$1,0),FALSE)</f>
        <v>0.2</v>
      </c>
      <c r="S39" s="33">
        <f t="shared" si="4"/>
        <v>0</v>
      </c>
      <c r="T39" s="6" t="str">
        <f>VLOOKUP($B39,Miljö!$B$1:$AP$500,MATCH("Köpt prod.spec hetvatten",Miljö!$B$1:$AW$1,0),FALSE)</f>
        <v/>
      </c>
      <c r="U39" s="6">
        <f t="shared" si="5"/>
        <v>4.4000000000000004</v>
      </c>
      <c r="V39" s="6">
        <f>VLOOKUP($B39,Leveranser!$B$1:$AP$500,MATCH("Total levererad värme",Leveranser!$B$1:$AW$1,0),FALSE)</f>
        <v>3.4</v>
      </c>
      <c r="W39" s="6">
        <f>IFERROR(VLOOKUP($B39,Miljö!$B$1:$AP$500,MATCH("Såld mängd produktionsspecifik fjärrvärme (GWh)",Miljö!$B$1:$AW$1,0),FALSE)/1,0)</f>
        <v>0</v>
      </c>
      <c r="X39" s="6"/>
      <c r="Y39" s="30">
        <f t="shared" si="6"/>
        <v>0.7727272727272726</v>
      </c>
      <c r="Z39" s="6"/>
      <c r="AA39" s="30" t="str">
        <f t="shared" si="7"/>
        <v/>
      </c>
      <c r="AC39" t="s">
        <v>10</v>
      </c>
      <c r="AD39" t="s">
        <v>20</v>
      </c>
      <c r="AE39" s="25" t="str">
        <f t="shared" si="2"/>
        <v>ja</v>
      </c>
      <c r="AF39" t="s">
        <v>20</v>
      </c>
      <c r="AG39" t="s">
        <v>20</v>
      </c>
      <c r="AM39" s="6" t="str">
        <f t="shared" si="3"/>
        <v/>
      </c>
      <c r="AO39" s="6" t="str">
        <f t="shared" si="11"/>
        <v/>
      </c>
      <c r="AQ39" s="6" t="str">
        <f t="shared" si="12"/>
        <v/>
      </c>
      <c r="AR39" s="6"/>
      <c r="AW39" t="str">
        <f t="shared" si="8"/>
        <v/>
      </c>
      <c r="AY39" s="6" t="str">
        <f t="shared" si="13"/>
        <v/>
      </c>
      <c r="BB39" s="6" t="str">
        <f t="shared" si="10"/>
        <v>Ja</v>
      </c>
      <c r="BK39" t="s">
        <v>10</v>
      </c>
    </row>
    <row r="40" spans="1:63" ht="15" customHeight="1" x14ac:dyDescent="0.25">
      <c r="A40" t="s">
        <v>31</v>
      </c>
      <c r="B40" t="s">
        <v>41</v>
      </c>
      <c r="C40">
        <v>7.8318200000000004E-2</v>
      </c>
      <c r="D40">
        <v>19.4848</v>
      </c>
      <c r="E40">
        <v>11.5748</v>
      </c>
      <c r="F40">
        <v>1.46628E-2</v>
      </c>
      <c r="G40" t="s">
        <v>14</v>
      </c>
      <c r="H40" t="s">
        <v>10</v>
      </c>
      <c r="K40" s="6">
        <f>VLOOKUP($B40,'Egen hetvattenprod'!$B$1:$AP$500,MATCH("Summa tillförd energi:",'Egen hetvattenprod'!$B$1:$AY$1,0),FALSE)</f>
        <v>34</v>
      </c>
      <c r="L40" s="6">
        <f>VLOOKUP($B40,Kraftvärmeprod!$B$1:$AO$500,MATCH("Summa tillförd energi:",Kraftvärmeprod!$B$1:$AV$1,0),FALSE)</f>
        <v>0</v>
      </c>
      <c r="M40" s="33">
        <f>VLOOKUP($B40,'Allokerad kvv'!$B$1:$AO$500,MATCH("Summa allokerad tillförd energi:",'Allokerad kvv'!$B$1:$AV$1,0),FALSE)</f>
        <v>0</v>
      </c>
      <c r="N40" s="33">
        <f>VLOOKUP($B40,'Justerad allokering'!$B$1:$AO$500,MATCH("Summa justerad allokerad tillförd energi:",'Justerad allokering'!$B$1:$AV$1,0),FALSE)</f>
        <v>0</v>
      </c>
      <c r="O40" s="6">
        <f>VLOOKUP($B40,'Slutlig allokering'!$B$2:$AL$500,MATCH("Summa justerad allokerad tillförd energi:",'Slutlig allokering'!$B$2:$AS$2,0),FALSE)</f>
        <v>0</v>
      </c>
      <c r="P40" s="6">
        <f>VLOOKUP($B40,'Köpt hetvatten'!$B$1:$AP$500,MATCH("Med verkningsgrad:",'Köpt hetvatten'!$B$1:$AW$1,0),FALSE)</f>
        <v>0</v>
      </c>
      <c r="Q40" s="6">
        <f>VLOOKUP($B40,Spillvärme!$B$1:$AP$500,MATCH("Summa tillförd energi:",Spillvärme!$B$1:$AW$1,0),FALSE)</f>
        <v>0</v>
      </c>
      <c r="R40" s="6">
        <f>VLOOKUP($B40,Miljö!$B$1:$AP$500,MATCH("Summa tillförd energi:",Miljö!$B$1:$AW$1,0),FALSE)</f>
        <v>0.1</v>
      </c>
      <c r="S40" s="33">
        <f t="shared" si="4"/>
        <v>0</v>
      </c>
      <c r="T40" s="6" t="str">
        <f>VLOOKUP($B40,Miljö!$B$1:$AP$500,MATCH("Köpt prod.spec hetvatten",Miljö!$B$1:$AW$1,0),FALSE)</f>
        <v/>
      </c>
      <c r="U40" s="6">
        <f t="shared" si="5"/>
        <v>34.1</v>
      </c>
      <c r="V40" s="6">
        <f>VLOOKUP($B40,Leveranser!$B$1:$AP$500,MATCH("Total levererad värme",Leveranser!$B$1:$AW$1,0),FALSE)</f>
        <v>22</v>
      </c>
      <c r="W40" s="6">
        <f>IFERROR(VLOOKUP($B40,Miljö!$B$1:$AP$500,MATCH("Såld mängd produktionsspecifik fjärrvärme (GWh)",Miljö!$B$1:$AW$1,0),FALSE)/1,0)</f>
        <v>0</v>
      </c>
      <c r="X40" s="6"/>
      <c r="Y40" s="30">
        <f t="shared" si="6"/>
        <v>0.64516129032258063</v>
      </c>
      <c r="Z40" s="6"/>
      <c r="AA40" s="30" t="str">
        <f t="shared" si="7"/>
        <v/>
      </c>
      <c r="AC40" t="s">
        <v>10</v>
      </c>
      <c r="AD40" t="s">
        <v>20</v>
      </c>
      <c r="AE40" s="25" t="str">
        <f t="shared" si="2"/>
        <v>ja</v>
      </c>
      <c r="AF40" t="s">
        <v>20</v>
      </c>
      <c r="AG40" t="s">
        <v>20</v>
      </c>
      <c r="AM40" s="6" t="str">
        <f t="shared" si="3"/>
        <v/>
      </c>
      <c r="AO40" s="6" t="str">
        <f t="shared" si="11"/>
        <v/>
      </c>
      <c r="AQ40" s="6" t="str">
        <f t="shared" si="12"/>
        <v/>
      </c>
      <c r="AR40" s="6"/>
      <c r="AW40" t="str">
        <f t="shared" si="8"/>
        <v/>
      </c>
      <c r="AY40" s="6" t="str">
        <f t="shared" si="13"/>
        <v/>
      </c>
      <c r="BB40" s="6" t="str">
        <f t="shared" si="10"/>
        <v>Ja</v>
      </c>
      <c r="BK40" t="s">
        <v>10</v>
      </c>
    </row>
    <row r="41" spans="1:63" ht="15" customHeight="1" x14ac:dyDescent="0.25">
      <c r="A41" t="s">
        <v>31</v>
      </c>
      <c r="B41" t="s">
        <v>42</v>
      </c>
      <c r="C41">
        <v>1.1810999999999999E-5</v>
      </c>
      <c r="D41">
        <v>0</v>
      </c>
      <c r="E41">
        <v>0</v>
      </c>
      <c r="F41">
        <v>0</v>
      </c>
      <c r="G41" t="s">
        <v>14</v>
      </c>
      <c r="H41" t="s">
        <v>10</v>
      </c>
      <c r="K41" s="6">
        <f>VLOOKUP($B41,'Egen hetvattenprod'!$B$1:$AP$500,MATCH("Summa tillförd energi:",'Egen hetvattenprod'!$B$1:$AY$1,0),FALSE)</f>
        <v>0</v>
      </c>
      <c r="L41" s="6">
        <f>VLOOKUP($B41,Kraftvärmeprod!$B$1:$AO$500,MATCH("Summa tillförd energi:",Kraftvärmeprod!$B$1:$AV$1,0),FALSE)</f>
        <v>0</v>
      </c>
      <c r="M41" s="33">
        <f>VLOOKUP($B41,'Allokerad kvv'!$B$1:$AO$500,MATCH("Summa allokerad tillförd energi:",'Allokerad kvv'!$B$1:$AV$1,0),FALSE)</f>
        <v>0</v>
      </c>
      <c r="N41" s="33">
        <f>VLOOKUP($B41,'Justerad allokering'!$B$1:$AO$500,MATCH("Summa justerad allokerad tillförd energi:",'Justerad allokering'!$B$1:$AV$1,0),FALSE)</f>
        <v>0</v>
      </c>
      <c r="O41" s="6">
        <f>VLOOKUP($B41,'Slutlig allokering'!$B$2:$AL$500,MATCH("Summa justerad allokerad tillförd energi:",'Slutlig allokering'!$B$2:$AS$2,0),FALSE)</f>
        <v>0</v>
      </c>
      <c r="P41" s="6">
        <f>VLOOKUP($B41,'Köpt hetvatten'!$B$1:$AP$500,MATCH("Med verkningsgrad:",'Köpt hetvatten'!$B$1:$AW$1,0),FALSE)</f>
        <v>29.176470588235297</v>
      </c>
      <c r="Q41" s="6">
        <f>VLOOKUP($B41,Spillvärme!$B$1:$AP$500,MATCH("Summa tillförd energi:",Spillvärme!$B$1:$AW$1,0),FALSE)</f>
        <v>0</v>
      </c>
      <c r="R41" s="6">
        <f>VLOOKUP($B41,Miljö!$B$1:$AP$500,MATCH("Summa tillförd energi:",Miljö!$B$1:$AW$1,0),FALSE)</f>
        <v>0.01</v>
      </c>
      <c r="S41" s="33">
        <f t="shared" si="4"/>
        <v>0</v>
      </c>
      <c r="T41" s="6" t="str">
        <f>VLOOKUP($B41,Miljö!$B$1:$AP$500,MATCH("Köpt prod.spec hetvatten",Miljö!$B$1:$AW$1,0),FALSE)</f>
        <v/>
      </c>
      <c r="U41" s="6">
        <f t="shared" si="5"/>
        <v>29.186470588235299</v>
      </c>
      <c r="V41" s="6">
        <f>VLOOKUP($B41,Leveranser!$B$1:$AP$500,MATCH("Total levererad värme",Leveranser!$B$1:$AW$1,0),FALSE)</f>
        <v>25.4</v>
      </c>
      <c r="W41" s="6">
        <f>IFERROR(VLOOKUP($B41,Miljö!$B$1:$AP$500,MATCH("Såld mängd produktionsspecifik fjärrvärme (GWh)",Miljö!$B$1:$AW$1,0),FALSE)/1,0)</f>
        <v>0</v>
      </c>
      <c r="X41" s="6"/>
      <c r="Y41" s="30">
        <f t="shared" si="6"/>
        <v>0.87026623939375602</v>
      </c>
      <c r="Z41" s="6"/>
      <c r="AA41" s="30" t="str">
        <f t="shared" si="7"/>
        <v/>
      </c>
      <c r="AC41" t="s">
        <v>10</v>
      </c>
      <c r="AD41" t="s">
        <v>20</v>
      </c>
      <c r="AE41" s="25" t="str">
        <f t="shared" si="2"/>
        <v>ja</v>
      </c>
      <c r="AF41" t="s">
        <v>20</v>
      </c>
      <c r="AG41" t="s">
        <v>20</v>
      </c>
      <c r="AM41" s="6" t="str">
        <f t="shared" si="3"/>
        <v/>
      </c>
      <c r="AO41" s="6" t="str">
        <f t="shared" si="11"/>
        <v/>
      </c>
      <c r="AQ41" s="6" t="str">
        <f t="shared" si="12"/>
        <v/>
      </c>
      <c r="AR41" s="6"/>
      <c r="AW41" t="str">
        <f t="shared" si="8"/>
        <v/>
      </c>
      <c r="AY41" s="6" t="str">
        <f t="shared" si="13"/>
        <v/>
      </c>
      <c r="BB41" s="6" t="str">
        <f t="shared" si="10"/>
        <v>Ja</v>
      </c>
      <c r="BK41" t="s">
        <v>10</v>
      </c>
    </row>
    <row r="42" spans="1:63" ht="15" customHeight="1" x14ac:dyDescent="0.25">
      <c r="A42" t="s">
        <v>31</v>
      </c>
      <c r="B42" t="s">
        <v>43</v>
      </c>
      <c r="C42">
        <v>0.15803300000000001</v>
      </c>
      <c r="D42">
        <v>11.7538</v>
      </c>
      <c r="E42">
        <v>16.759499999999999</v>
      </c>
      <c r="F42">
        <v>1.2500000000000001E-2</v>
      </c>
      <c r="G42" t="s">
        <v>14</v>
      </c>
      <c r="H42" t="s">
        <v>10</v>
      </c>
      <c r="K42" s="6">
        <f>VLOOKUP($B42,'Egen hetvattenprod'!$B$1:$AP$500,MATCH("Summa tillförd energi:",'Egen hetvattenprod'!$B$1:$AY$1,0),FALSE)</f>
        <v>7.8</v>
      </c>
      <c r="L42" s="6">
        <f>VLOOKUP($B42,Kraftvärmeprod!$B$1:$AO$500,MATCH("Summa tillförd energi:",Kraftvärmeprod!$B$1:$AV$1,0),FALSE)</f>
        <v>0</v>
      </c>
      <c r="M42" s="33">
        <f>VLOOKUP($B42,'Allokerad kvv'!$B$1:$AO$500,MATCH("Summa allokerad tillförd energi:",'Allokerad kvv'!$B$1:$AV$1,0),FALSE)</f>
        <v>0</v>
      </c>
      <c r="N42" s="33">
        <f>VLOOKUP($B42,'Justerad allokering'!$B$1:$AO$500,MATCH("Summa justerad allokerad tillförd energi:",'Justerad allokering'!$B$1:$AV$1,0),FALSE)</f>
        <v>0</v>
      </c>
      <c r="O42" s="6">
        <f>VLOOKUP($B42,'Slutlig allokering'!$B$2:$AL$500,MATCH("Summa justerad allokerad tillförd energi:",'Slutlig allokering'!$B$2:$AS$2,0),FALSE)</f>
        <v>0</v>
      </c>
      <c r="P42" s="6">
        <f>VLOOKUP($B42,'Köpt hetvatten'!$B$1:$AP$500,MATCH("Med verkningsgrad:",'Köpt hetvatten'!$B$1:$AW$1,0),FALSE)</f>
        <v>0</v>
      </c>
      <c r="Q42" s="6">
        <f>VLOOKUP($B42,Spillvärme!$B$1:$AP$500,MATCH("Summa tillförd energi:",Spillvärme!$B$1:$AW$1,0),FALSE)</f>
        <v>0</v>
      </c>
      <c r="R42" s="6">
        <f>VLOOKUP($B42,Miljö!$B$1:$AP$500,MATCH("Summa tillförd energi:",Miljö!$B$1:$AW$1,0),FALSE)</f>
        <v>0.2</v>
      </c>
      <c r="S42" s="33">
        <f t="shared" si="4"/>
        <v>0</v>
      </c>
      <c r="T42" s="6" t="str">
        <f>VLOOKUP($B42,Miljö!$B$1:$AP$500,MATCH("Köpt prod.spec hetvatten",Miljö!$B$1:$AW$1,0),FALSE)</f>
        <v/>
      </c>
      <c r="U42" s="6">
        <f t="shared" si="5"/>
        <v>8</v>
      </c>
      <c r="V42" s="6">
        <f>VLOOKUP($B42,Leveranser!$B$1:$AP$500,MATCH("Total levererad värme",Leveranser!$B$1:$AW$1,0),FALSE)</f>
        <v>6.1</v>
      </c>
      <c r="W42" s="6">
        <f>IFERROR(VLOOKUP($B42,Miljö!$B$1:$AP$500,MATCH("Såld mängd produktionsspecifik fjärrvärme (GWh)",Miljö!$B$1:$AW$1,0),FALSE)/1,0)</f>
        <v>0</v>
      </c>
      <c r="X42" s="6"/>
      <c r="Y42" s="30">
        <f t="shared" si="6"/>
        <v>0.76249999999999996</v>
      </c>
      <c r="Z42" s="6"/>
      <c r="AA42" s="30" t="str">
        <f t="shared" si="7"/>
        <v/>
      </c>
      <c r="AC42" t="s">
        <v>10</v>
      </c>
      <c r="AD42" t="s">
        <v>20</v>
      </c>
      <c r="AE42" s="25" t="str">
        <f t="shared" si="2"/>
        <v>ja</v>
      </c>
      <c r="AF42" t="s">
        <v>20</v>
      </c>
      <c r="AG42" t="s">
        <v>20</v>
      </c>
      <c r="AM42" s="6" t="str">
        <f t="shared" si="3"/>
        <v/>
      </c>
      <c r="AO42" s="6" t="str">
        <f t="shared" si="11"/>
        <v/>
      </c>
      <c r="AQ42" s="6" t="str">
        <f t="shared" si="12"/>
        <v/>
      </c>
      <c r="AR42" s="6"/>
      <c r="AW42" t="str">
        <f t="shared" si="8"/>
        <v/>
      </c>
      <c r="AY42" s="6" t="str">
        <f t="shared" si="13"/>
        <v/>
      </c>
      <c r="BB42" s="6" t="str">
        <f t="shared" si="10"/>
        <v>Ja</v>
      </c>
      <c r="BK42" t="s">
        <v>10</v>
      </c>
    </row>
    <row r="43" spans="1:63" ht="15" customHeight="1" x14ac:dyDescent="0.25">
      <c r="A43" t="s">
        <v>31</v>
      </c>
      <c r="B43" t="s">
        <v>44</v>
      </c>
      <c r="C43">
        <v>0.17391300000000001</v>
      </c>
      <c r="D43">
        <v>18.29</v>
      </c>
      <c r="E43">
        <v>15.622999999999999</v>
      </c>
      <c r="F43">
        <v>3.5714299999999997E-2</v>
      </c>
      <c r="G43" t="s">
        <v>14</v>
      </c>
      <c r="H43" t="s">
        <v>10</v>
      </c>
      <c r="K43" s="6">
        <f>VLOOKUP($B43,'Egen hetvattenprod'!$B$1:$AP$500,MATCH("Summa tillförd energi:",'Egen hetvattenprod'!$B$1:$AY$1,0),FALSE)</f>
        <v>2.7</v>
      </c>
      <c r="L43" s="6">
        <f>VLOOKUP($B43,Kraftvärmeprod!$B$1:$AO$500,MATCH("Summa tillförd energi:",Kraftvärmeprod!$B$1:$AV$1,0),FALSE)</f>
        <v>0</v>
      </c>
      <c r="M43" s="33">
        <f>VLOOKUP($B43,'Allokerad kvv'!$B$1:$AO$500,MATCH("Summa allokerad tillförd energi:",'Allokerad kvv'!$B$1:$AV$1,0),FALSE)</f>
        <v>0</v>
      </c>
      <c r="N43" s="33">
        <f>VLOOKUP($B43,'Justerad allokering'!$B$1:$AO$500,MATCH("Summa justerad allokerad tillförd energi:",'Justerad allokering'!$B$1:$AV$1,0),FALSE)</f>
        <v>0</v>
      </c>
      <c r="O43" s="6">
        <f>VLOOKUP($B43,'Slutlig allokering'!$B$2:$AL$500,MATCH("Summa justerad allokerad tillförd energi:",'Slutlig allokering'!$B$2:$AS$2,0),FALSE)</f>
        <v>0</v>
      </c>
      <c r="P43" s="6">
        <f>VLOOKUP($B43,'Köpt hetvatten'!$B$1:$AP$500,MATCH("Med verkningsgrad:",'Köpt hetvatten'!$B$1:$AW$1,0),FALSE)</f>
        <v>0</v>
      </c>
      <c r="Q43" s="6">
        <f>VLOOKUP($B43,Spillvärme!$B$1:$AP$500,MATCH("Summa tillförd energi:",Spillvärme!$B$1:$AW$1,0),FALSE)</f>
        <v>0</v>
      </c>
      <c r="R43" s="6">
        <f>VLOOKUP($B43,Miljö!$B$1:$AP$500,MATCH("Summa tillförd energi:",Miljö!$B$1:$AW$1,0),FALSE)</f>
        <v>0.1</v>
      </c>
      <c r="S43" s="33">
        <f t="shared" si="4"/>
        <v>0</v>
      </c>
      <c r="T43" s="6" t="str">
        <f>VLOOKUP($B43,Miljö!$B$1:$AP$500,MATCH("Köpt prod.spec hetvatten",Miljö!$B$1:$AW$1,0),FALSE)</f>
        <v/>
      </c>
      <c r="U43" s="6">
        <f t="shared" si="5"/>
        <v>2.8000000000000003</v>
      </c>
      <c r="V43" s="6">
        <f>VLOOKUP($B43,Leveranser!$B$1:$AP$500,MATCH("Total levererad värme",Leveranser!$B$1:$AW$1,0),FALSE)</f>
        <v>2.2999999999999998</v>
      </c>
      <c r="W43" s="6">
        <f>IFERROR(VLOOKUP($B43,Miljö!$B$1:$AP$500,MATCH("Såld mängd produktionsspecifik fjärrvärme (GWh)",Miljö!$B$1:$AW$1,0),FALSE)/1,0)</f>
        <v>0</v>
      </c>
      <c r="X43" s="6"/>
      <c r="Y43" s="30">
        <f t="shared" si="6"/>
        <v>0.82142857142857129</v>
      </c>
      <c r="Z43" s="6"/>
      <c r="AA43" s="30" t="str">
        <f t="shared" si="7"/>
        <v/>
      </c>
      <c r="AC43" t="s">
        <v>10</v>
      </c>
      <c r="AD43" t="s">
        <v>20</v>
      </c>
      <c r="AE43" s="25" t="str">
        <f t="shared" si="2"/>
        <v>ja</v>
      </c>
      <c r="AF43" t="s">
        <v>20</v>
      </c>
      <c r="AG43" t="s">
        <v>20</v>
      </c>
      <c r="AM43" s="6" t="str">
        <f t="shared" si="3"/>
        <v/>
      </c>
      <c r="AO43" s="6" t="str">
        <f t="shared" si="11"/>
        <v/>
      </c>
      <c r="AQ43" s="6" t="str">
        <f t="shared" si="12"/>
        <v/>
      </c>
      <c r="AR43" s="6"/>
      <c r="AW43" t="str">
        <f t="shared" si="8"/>
        <v/>
      </c>
      <c r="AY43" s="6" t="str">
        <f t="shared" si="13"/>
        <v/>
      </c>
      <c r="BB43" s="6" t="str">
        <f t="shared" si="10"/>
        <v>Ja</v>
      </c>
      <c r="BK43" t="s">
        <v>10</v>
      </c>
    </row>
    <row r="44" spans="1:63" ht="15" customHeight="1" x14ac:dyDescent="0.25">
      <c r="A44" t="s">
        <v>31</v>
      </c>
      <c r="B44" t="s">
        <v>45</v>
      </c>
      <c r="C44">
        <v>0.175345</v>
      </c>
      <c r="D44">
        <v>16.5093</v>
      </c>
      <c r="E44">
        <v>16.8734</v>
      </c>
      <c r="F44">
        <v>2.6666700000000002E-2</v>
      </c>
      <c r="G44" t="s">
        <v>14</v>
      </c>
      <c r="H44" t="s">
        <v>10</v>
      </c>
      <c r="K44" s="6">
        <f>VLOOKUP($B44,'Egen hetvattenprod'!$B$1:$AP$500,MATCH("Summa tillförd energi:",'Egen hetvattenprod'!$B$1:$AY$1,0),FALSE)</f>
        <v>3.7</v>
      </c>
      <c r="L44" s="6">
        <f>VLOOKUP($B44,Kraftvärmeprod!$B$1:$AO$500,MATCH("Summa tillförd energi:",Kraftvärmeprod!$B$1:$AV$1,0),FALSE)</f>
        <v>0</v>
      </c>
      <c r="M44" s="33">
        <f>VLOOKUP($B44,'Allokerad kvv'!$B$1:$AO$500,MATCH("Summa allokerad tillförd energi:",'Allokerad kvv'!$B$1:$AV$1,0),FALSE)</f>
        <v>0</v>
      </c>
      <c r="N44" s="33">
        <f>VLOOKUP($B44,'Justerad allokering'!$B$1:$AO$500,MATCH("Summa justerad allokerad tillförd energi:",'Justerad allokering'!$B$1:$AV$1,0),FALSE)</f>
        <v>0</v>
      </c>
      <c r="O44" s="6">
        <f>VLOOKUP($B44,'Slutlig allokering'!$B$2:$AL$500,MATCH("Summa justerad allokerad tillförd energi:",'Slutlig allokering'!$B$2:$AS$2,0),FALSE)</f>
        <v>0</v>
      </c>
      <c r="P44" s="6">
        <f>VLOOKUP($B44,'Köpt hetvatten'!$B$1:$AP$500,MATCH("Med verkningsgrad:",'Köpt hetvatten'!$B$1:$AW$1,0),FALSE)</f>
        <v>0</v>
      </c>
      <c r="Q44" s="6">
        <f>VLOOKUP($B44,Spillvärme!$B$1:$AP$500,MATCH("Summa tillförd energi:",Spillvärme!$B$1:$AW$1,0),FALSE)</f>
        <v>0</v>
      </c>
      <c r="R44" s="6">
        <f>VLOOKUP($B44,Miljö!$B$1:$AP$500,MATCH("Summa tillförd energi:",Miljö!$B$1:$AW$1,0),FALSE)</f>
        <v>0.05</v>
      </c>
      <c r="S44" s="33">
        <f t="shared" si="4"/>
        <v>0</v>
      </c>
      <c r="T44" s="6" t="str">
        <f>VLOOKUP($B44,Miljö!$B$1:$AP$500,MATCH("Köpt prod.spec hetvatten",Miljö!$B$1:$AW$1,0),FALSE)</f>
        <v/>
      </c>
      <c r="U44" s="6">
        <f t="shared" si="5"/>
        <v>3.75</v>
      </c>
      <c r="V44" s="6">
        <f>VLOOKUP($B44,Leveranser!$B$1:$AP$500,MATCH("Total levererad värme",Leveranser!$B$1:$AW$1,0),FALSE)</f>
        <v>2.9</v>
      </c>
      <c r="W44" s="6">
        <f>IFERROR(VLOOKUP($B44,Miljö!$B$1:$AP$500,MATCH("Såld mängd produktionsspecifik fjärrvärme (GWh)",Miljö!$B$1:$AW$1,0),FALSE)/1,0)</f>
        <v>0</v>
      </c>
      <c r="X44" s="6"/>
      <c r="Y44" s="30">
        <f t="shared" si="6"/>
        <v>0.77333333333333332</v>
      </c>
      <c r="Z44" s="6"/>
      <c r="AA44" s="30" t="str">
        <f t="shared" si="7"/>
        <v/>
      </c>
      <c r="AC44" t="s">
        <v>10</v>
      </c>
      <c r="AD44" t="s">
        <v>20</v>
      </c>
      <c r="AE44" s="25" t="str">
        <f t="shared" si="2"/>
        <v>ja</v>
      </c>
      <c r="AF44" t="s">
        <v>20</v>
      </c>
      <c r="AG44" t="s">
        <v>20</v>
      </c>
      <c r="AM44" s="6" t="str">
        <f t="shared" si="3"/>
        <v/>
      </c>
      <c r="AO44" s="6" t="str">
        <f t="shared" si="11"/>
        <v/>
      </c>
      <c r="AQ44" s="6" t="str">
        <f t="shared" si="12"/>
        <v/>
      </c>
      <c r="AR44" s="6"/>
      <c r="AW44" t="str">
        <f t="shared" si="8"/>
        <v/>
      </c>
      <c r="AY44" s="6" t="str">
        <f t="shared" si="13"/>
        <v/>
      </c>
      <c r="BB44" s="6" t="str">
        <f t="shared" si="10"/>
        <v>Ja</v>
      </c>
      <c r="BK44" t="s">
        <v>10</v>
      </c>
    </row>
    <row r="45" spans="1:63" ht="15" customHeight="1" x14ac:dyDescent="0.25">
      <c r="A45" t="s">
        <v>46</v>
      </c>
      <c r="B45" t="s">
        <v>47</v>
      </c>
      <c r="C45">
        <v>7.5334899999999996E-2</v>
      </c>
      <c r="D45">
        <v>20.2803</v>
      </c>
      <c r="E45">
        <v>8.9618500000000001</v>
      </c>
      <c r="F45">
        <v>2.5790799999999999E-2</v>
      </c>
      <c r="G45" t="s">
        <v>10</v>
      </c>
      <c r="H45" t="s">
        <v>10</v>
      </c>
      <c r="K45" s="6">
        <f>VLOOKUP($B45,'Egen hetvattenprod'!$B$1:$AP$500,MATCH("Summa tillförd energi:",'Egen hetvattenprod'!$B$1:$AY$1,0),FALSE)</f>
        <v>20.27</v>
      </c>
      <c r="L45" s="6">
        <f>VLOOKUP($B45,Kraftvärmeprod!$B$1:$AO$500,MATCH("Summa tillförd energi:",Kraftvärmeprod!$B$1:$AV$1,0),FALSE)</f>
        <v>0</v>
      </c>
      <c r="M45" s="33">
        <f>VLOOKUP($B45,'Allokerad kvv'!$B$1:$AO$500,MATCH("Summa allokerad tillförd energi:",'Allokerad kvv'!$B$1:$AV$1,0),FALSE)</f>
        <v>0</v>
      </c>
      <c r="N45" s="33">
        <f>VLOOKUP($B45,'Justerad allokering'!$B$1:$AO$500,MATCH("Summa justerad allokerad tillförd energi:",'Justerad allokering'!$B$1:$AV$1,0),FALSE)</f>
        <v>0</v>
      </c>
      <c r="O45" s="6">
        <f>VLOOKUP($B45,'Slutlig allokering'!$B$2:$AL$500,MATCH("Summa justerad allokerad tillförd energi:",'Slutlig allokering'!$B$2:$AS$2,0),FALSE)</f>
        <v>0</v>
      </c>
      <c r="P45" s="6">
        <f>VLOOKUP($B45,'Köpt hetvatten'!$B$1:$AP$500,MATCH("Med verkningsgrad:",'Köpt hetvatten'!$B$1:$AW$1,0),FALSE)</f>
        <v>0</v>
      </c>
      <c r="Q45" s="6">
        <f>VLOOKUP($B45,Spillvärme!$B$1:$AP$500,MATCH("Summa tillförd energi:",Spillvärme!$B$1:$AW$1,0),FALSE)</f>
        <v>0</v>
      </c>
      <c r="R45" s="6">
        <f>VLOOKUP($B45,Miljö!$B$1:$AP$500,MATCH("Summa tillförd energi:",Miljö!$B$1:$AW$1,0),FALSE)</f>
        <v>0.28000000000000003</v>
      </c>
      <c r="S45" s="33">
        <f t="shared" si="4"/>
        <v>0</v>
      </c>
      <c r="T45" s="6" t="str">
        <f>VLOOKUP($B45,Miljö!$B$1:$AP$500,MATCH("Köpt prod.spec hetvatten",Miljö!$B$1:$AW$1,0),FALSE)</f>
        <v/>
      </c>
      <c r="U45" s="6">
        <f t="shared" si="5"/>
        <v>20.55</v>
      </c>
      <c r="V45" s="6">
        <f>VLOOKUP($B45,Leveranser!$B$1:$AP$500,MATCH("Total levererad värme",Leveranser!$B$1:$AW$1,0),FALSE)</f>
        <v>14.782</v>
      </c>
      <c r="W45" s="6">
        <f>IFERROR(VLOOKUP($B45,Miljö!$B$1:$AP$500,MATCH("Såld mängd produktionsspecifik fjärrvärme (GWh)",Miljö!$B$1:$AW$1,0),FALSE)/1,0)</f>
        <v>0</v>
      </c>
      <c r="X45" s="6"/>
      <c r="Y45" s="30">
        <f t="shared" si="6"/>
        <v>0.71931873479318731</v>
      </c>
      <c r="Z45" s="6"/>
      <c r="AA45" s="30" t="str">
        <f t="shared" si="7"/>
        <v/>
      </c>
      <c r="AC45" t="s">
        <v>10</v>
      </c>
      <c r="AD45" t="s">
        <v>20</v>
      </c>
      <c r="AE45" s="25" t="str">
        <f t="shared" si="2"/>
        <v>ja</v>
      </c>
      <c r="AF45" t="s">
        <v>20</v>
      </c>
      <c r="AG45" t="s">
        <v>20</v>
      </c>
      <c r="AM45" s="6" t="str">
        <f t="shared" si="3"/>
        <v/>
      </c>
      <c r="AO45" s="6" t="str">
        <f t="shared" si="11"/>
        <v/>
      </c>
      <c r="AQ45" s="6" t="str">
        <f t="shared" si="12"/>
        <v/>
      </c>
      <c r="AR45" s="6"/>
      <c r="AW45" t="str">
        <f t="shared" si="8"/>
        <v/>
      </c>
      <c r="AY45" s="6" t="str">
        <f t="shared" si="13"/>
        <v/>
      </c>
      <c r="BB45" s="6" t="str">
        <f t="shared" si="10"/>
        <v>Ja</v>
      </c>
      <c r="BK45" t="s">
        <v>10</v>
      </c>
    </row>
    <row r="46" spans="1:63" ht="15" customHeight="1" x14ac:dyDescent="0.25">
      <c r="A46" t="s">
        <v>46</v>
      </c>
      <c r="B46" t="s">
        <v>48</v>
      </c>
      <c r="C46">
        <v>0.168877</v>
      </c>
      <c r="D46">
        <v>80.2941</v>
      </c>
      <c r="E46">
        <v>4.2751000000000001</v>
      </c>
      <c r="F46">
        <v>3.05274E-2</v>
      </c>
      <c r="G46" t="s">
        <v>10</v>
      </c>
      <c r="H46" t="s">
        <v>10</v>
      </c>
      <c r="K46" s="6">
        <f>VLOOKUP($B46,'Egen hetvattenprod'!$B$1:$AP$500,MATCH("Summa tillförd energi:",'Egen hetvattenprod'!$B$1:$AY$1,0),FALSE)</f>
        <v>42.68</v>
      </c>
      <c r="L46" s="6">
        <f>VLOOKUP($B46,Kraftvärmeprod!$B$1:$AO$500,MATCH("Summa tillförd energi:",Kraftvärmeprod!$B$1:$AV$1,0),FALSE)</f>
        <v>151.75</v>
      </c>
      <c r="M46" s="33">
        <f>VLOOKUP($B46,'Allokerad kvv'!$B$1:$AO$500,MATCH("Summa allokerad tillförd energi:",'Allokerad kvv'!$B$1:$AV$1,0),FALSE)</f>
        <v>93.050060000000002</v>
      </c>
      <c r="N46" s="33">
        <f>VLOOKUP($B46,'Justerad allokering'!$B$1:$AO$500,MATCH("Summa justerad allokerad tillförd energi:",'Justerad allokering'!$B$1:$AV$1,0),FALSE)</f>
        <v>0</v>
      </c>
      <c r="O46" s="6">
        <f>VLOOKUP($B46,'Slutlig allokering'!$B$2:$AL$500,MATCH("Summa justerad allokerad tillförd energi:",'Slutlig allokering'!$B$2:$AS$2,0),FALSE)</f>
        <v>93.050060000000002</v>
      </c>
      <c r="P46" s="6">
        <f>VLOOKUP($B46,'Köpt hetvatten'!$B$1:$AP$500,MATCH("Med verkningsgrad:",'Köpt hetvatten'!$B$1:$AW$1,0),FALSE)</f>
        <v>0</v>
      </c>
      <c r="Q46" s="6">
        <f>VLOOKUP($B46,Spillvärme!$B$1:$AP$500,MATCH("Summa tillförd energi:",Spillvärme!$B$1:$AW$1,0),FALSE)</f>
        <v>0</v>
      </c>
      <c r="R46" s="6">
        <f>VLOOKUP($B46,Miljö!$B$1:$AP$500,MATCH("Summa tillförd energi:",Miljö!$B$1:$AW$1,0),FALSE)</f>
        <v>2.92</v>
      </c>
      <c r="S46" s="33">
        <f t="shared" si="4"/>
        <v>0</v>
      </c>
      <c r="T46" s="6" t="str">
        <f>VLOOKUP($B46,Miljö!$B$1:$AP$500,MATCH("Köpt prod.spec hetvatten",Miljö!$B$1:$AW$1,0),FALSE)</f>
        <v/>
      </c>
      <c r="U46" s="6">
        <f t="shared" si="5"/>
        <v>138.65006</v>
      </c>
      <c r="V46" s="6">
        <f>VLOOKUP($B46,Leveranser!$B$1:$AP$500,MATCH("Total levererad värme",Leveranser!$B$1:$AW$1,0),FALSE)</f>
        <v>125.747</v>
      </c>
      <c r="W46" s="6">
        <f>IFERROR(VLOOKUP($B46,Miljö!$B$1:$AP$500,MATCH("Såld mängd produktionsspecifik fjärrvärme (GWh)",Miljö!$B$1:$AW$1,0),FALSE)/1,0)</f>
        <v>0</v>
      </c>
      <c r="X46" s="6"/>
      <c r="Y46" s="30">
        <f t="shared" si="6"/>
        <v>0.90693794146212414</v>
      </c>
      <c r="Z46" s="6"/>
      <c r="AA46" s="30" t="str">
        <f t="shared" si="7"/>
        <v/>
      </c>
      <c r="AC46" t="s">
        <v>10</v>
      </c>
      <c r="AD46" t="s">
        <v>20</v>
      </c>
      <c r="AE46" s="25" t="str">
        <f t="shared" si="2"/>
        <v>ja</v>
      </c>
      <c r="AF46" t="s">
        <v>20</v>
      </c>
      <c r="AG46" t="s">
        <v>20</v>
      </c>
      <c r="AM46" s="6" t="str">
        <f t="shared" si="3"/>
        <v/>
      </c>
      <c r="AO46" s="6" t="str">
        <f t="shared" si="11"/>
        <v/>
      </c>
      <c r="AQ46" s="6" t="str">
        <f t="shared" si="12"/>
        <v/>
      </c>
      <c r="AR46" s="6"/>
      <c r="AW46" t="str">
        <f t="shared" si="8"/>
        <v/>
      </c>
      <c r="AY46" s="6" t="str">
        <f t="shared" si="13"/>
        <v/>
      </c>
      <c r="BB46" s="6" t="str">
        <f t="shared" si="10"/>
        <v>Ja</v>
      </c>
      <c r="BK46" t="s">
        <v>10</v>
      </c>
    </row>
    <row r="47" spans="1:63" ht="15" customHeight="1" x14ac:dyDescent="0.25">
      <c r="A47" t="s">
        <v>46</v>
      </c>
      <c r="B47" t="s">
        <v>49</v>
      </c>
      <c r="C47">
        <v>0.150505</v>
      </c>
      <c r="D47">
        <v>29.020199999999999</v>
      </c>
      <c r="E47">
        <v>8.4547500000000007</v>
      </c>
      <c r="F47">
        <v>3.7612699999999999E-2</v>
      </c>
      <c r="G47" t="s">
        <v>10</v>
      </c>
      <c r="H47" t="s">
        <v>10</v>
      </c>
      <c r="K47" s="6">
        <f>VLOOKUP($B47,'Egen hetvattenprod'!$B$1:$AP$500,MATCH("Summa tillförd energi:",'Egen hetvattenprod'!$B$1:$AY$1,0),FALSE)</f>
        <v>22.509999999999998</v>
      </c>
      <c r="L47" s="6">
        <f>VLOOKUP($B47,Kraftvärmeprod!$B$1:$AO$500,MATCH("Summa tillförd energi:",Kraftvärmeprod!$B$1:$AV$1,0),FALSE)</f>
        <v>0</v>
      </c>
      <c r="M47" s="33">
        <f>VLOOKUP($B47,'Allokerad kvv'!$B$1:$AO$500,MATCH("Summa allokerad tillförd energi:",'Allokerad kvv'!$B$1:$AV$1,0),FALSE)</f>
        <v>0</v>
      </c>
      <c r="N47" s="33">
        <f>VLOOKUP($B47,'Justerad allokering'!$B$1:$AO$500,MATCH("Summa justerad allokerad tillförd energi:",'Justerad allokering'!$B$1:$AV$1,0),FALSE)</f>
        <v>0</v>
      </c>
      <c r="O47" s="6">
        <f>VLOOKUP($B47,'Slutlig allokering'!$B$2:$AL$500,MATCH("Summa justerad allokerad tillförd energi:",'Slutlig allokering'!$B$2:$AS$2,0),FALSE)</f>
        <v>0</v>
      </c>
      <c r="P47" s="6">
        <f>VLOOKUP($B47,'Köpt hetvatten'!$B$1:$AP$500,MATCH("Med verkningsgrad:",'Köpt hetvatten'!$B$1:$AW$1,0),FALSE)</f>
        <v>0</v>
      </c>
      <c r="Q47" s="6">
        <f>VLOOKUP($B47,Spillvärme!$B$1:$AP$500,MATCH("Summa tillförd energi:",Spillvärme!$B$1:$AW$1,0),FALSE)</f>
        <v>0</v>
      </c>
      <c r="R47" s="6">
        <f>VLOOKUP($B47,Miljö!$B$1:$AP$500,MATCH("Summa tillförd energi:",Miljö!$B$1:$AW$1,0),FALSE)</f>
        <v>0.56999999999999995</v>
      </c>
      <c r="S47" s="33">
        <f t="shared" si="4"/>
        <v>0</v>
      </c>
      <c r="T47" s="6" t="str">
        <f>VLOOKUP($B47,Miljö!$B$1:$AP$500,MATCH("Köpt prod.spec hetvatten",Miljö!$B$1:$AW$1,0),FALSE)</f>
        <v/>
      </c>
      <c r="U47" s="6">
        <f t="shared" si="5"/>
        <v>23.08</v>
      </c>
      <c r="V47" s="6">
        <f>VLOOKUP($B47,Leveranser!$B$1:$AP$500,MATCH("Total levererad värme",Leveranser!$B$1:$AW$1,0),FALSE)</f>
        <v>17.242000000000001</v>
      </c>
      <c r="W47" s="6">
        <f>IFERROR(VLOOKUP($B47,Miljö!$B$1:$AP$500,MATCH("Såld mängd produktionsspecifik fjärrvärme (GWh)",Miljö!$B$1:$AW$1,0),FALSE)/1,0)</f>
        <v>0</v>
      </c>
      <c r="X47" s="6"/>
      <c r="Y47" s="30">
        <f t="shared" si="6"/>
        <v>0.74705372616984411</v>
      </c>
      <c r="Z47" s="6"/>
      <c r="AA47" s="30" t="str">
        <f t="shared" si="7"/>
        <v/>
      </c>
      <c r="AC47" t="s">
        <v>10</v>
      </c>
      <c r="AD47" t="s">
        <v>20</v>
      </c>
      <c r="AE47" s="25" t="str">
        <f t="shared" si="2"/>
        <v>ja</v>
      </c>
      <c r="AF47" t="s">
        <v>20</v>
      </c>
      <c r="AG47" t="s">
        <v>20</v>
      </c>
      <c r="AM47" s="6" t="str">
        <f t="shared" si="3"/>
        <v/>
      </c>
      <c r="AO47" s="6" t="str">
        <f t="shared" si="11"/>
        <v/>
      </c>
      <c r="AQ47" s="6" t="str">
        <f t="shared" si="12"/>
        <v/>
      </c>
      <c r="AR47" s="6"/>
      <c r="AW47" t="str">
        <f t="shared" si="8"/>
        <v/>
      </c>
      <c r="AY47" s="6" t="str">
        <f t="shared" si="13"/>
        <v/>
      </c>
      <c r="BB47" s="6" t="str">
        <f t="shared" si="10"/>
        <v>Ja</v>
      </c>
      <c r="BK47" t="s">
        <v>10</v>
      </c>
    </row>
    <row r="48" spans="1:63" ht="15" customHeight="1" x14ac:dyDescent="0.25">
      <c r="A48" t="s">
        <v>50</v>
      </c>
      <c r="B48" t="s">
        <v>51</v>
      </c>
      <c r="C48">
        <v>0.103185</v>
      </c>
      <c r="D48">
        <v>19.067900000000002</v>
      </c>
      <c r="E48">
        <v>7.2887700000000004</v>
      </c>
      <c r="F48">
        <v>1.3574900000000001E-2</v>
      </c>
      <c r="G48" t="s">
        <v>10</v>
      </c>
      <c r="H48" t="s">
        <v>10</v>
      </c>
      <c r="K48" s="6">
        <f>VLOOKUP($B48,'Egen hetvattenprod'!$B$1:$AP$500,MATCH("Summa tillförd energi:",'Egen hetvattenprod'!$B$1:$AY$1,0),FALSE)</f>
        <v>32.1</v>
      </c>
      <c r="L48" s="6">
        <f>VLOOKUP($B48,Kraftvärmeprod!$B$1:$AO$500,MATCH("Summa tillförd energi:",Kraftvärmeprod!$B$1:$AV$1,0),FALSE)</f>
        <v>0</v>
      </c>
      <c r="M48" s="33">
        <f>VLOOKUP($B48,'Allokerad kvv'!$B$1:$AO$500,MATCH("Summa allokerad tillförd energi:",'Allokerad kvv'!$B$1:$AV$1,0),FALSE)</f>
        <v>0</v>
      </c>
      <c r="N48" s="33">
        <f>VLOOKUP($B48,'Justerad allokering'!$B$1:$AO$500,MATCH("Summa justerad allokerad tillförd energi:",'Justerad allokering'!$B$1:$AV$1,0),FALSE)</f>
        <v>0</v>
      </c>
      <c r="O48" s="6">
        <f>VLOOKUP($B48,'Slutlig allokering'!$B$2:$AL$500,MATCH("Summa justerad allokerad tillförd energi:",'Slutlig allokering'!$B$2:$AS$2,0),FALSE)</f>
        <v>0</v>
      </c>
      <c r="P48" s="6">
        <f>VLOOKUP($B48,'Köpt hetvatten'!$B$1:$AP$500,MATCH("Med verkningsgrad:",'Köpt hetvatten'!$B$1:$AW$1,0),FALSE)</f>
        <v>0</v>
      </c>
      <c r="Q48" s="6">
        <f>VLOOKUP($B48,Spillvärme!$B$1:$AP$500,MATCH("Summa tillförd energi:",Spillvärme!$B$1:$AW$1,0),FALSE)</f>
        <v>0</v>
      </c>
      <c r="R48" s="6">
        <f>VLOOKUP($B48,Miljö!$B$1:$AP$500,MATCH("Summa tillförd energi:",Miljö!$B$1:$AW$1,0),FALSE)</f>
        <v>0</v>
      </c>
      <c r="S48" s="33">
        <f t="shared" si="4"/>
        <v>0.80628</v>
      </c>
      <c r="T48" s="6" t="str">
        <f>VLOOKUP($B48,Miljö!$B$1:$AP$500,MATCH("Köpt prod.spec hetvatten",Miljö!$B$1:$AW$1,0),FALSE)</f>
        <v/>
      </c>
      <c r="U48" s="6">
        <f t="shared" si="5"/>
        <v>32.1</v>
      </c>
      <c r="V48" s="6">
        <f>VLOOKUP($B48,Leveranser!$B$1:$AP$500,MATCH("Total levererad värme",Leveranser!$B$1:$AW$1,0),FALSE)</f>
        <v>26.876000000000001</v>
      </c>
      <c r="W48" s="6">
        <f>IFERROR(VLOOKUP($B48,Miljö!$B$1:$AP$500,MATCH("Såld mängd produktionsspecifik fjärrvärme (GWh)",Miljö!$B$1:$AW$1,0),FALSE)/1,0)</f>
        <v>0</v>
      </c>
      <c r="X48" s="6"/>
      <c r="Y48" s="30">
        <f t="shared" si="6"/>
        <v>0.83725856697819312</v>
      </c>
      <c r="Z48" s="6"/>
      <c r="AA48" s="30" t="str">
        <f t="shared" si="7"/>
        <v/>
      </c>
      <c r="AC48" t="s">
        <v>10</v>
      </c>
      <c r="AD48" t="s">
        <v>20</v>
      </c>
      <c r="AE48" s="25" t="str">
        <f t="shared" si="2"/>
        <v>ja</v>
      </c>
      <c r="AF48" t="s">
        <v>20</v>
      </c>
      <c r="AG48" t="s">
        <v>20</v>
      </c>
      <c r="AM48" s="6" t="str">
        <f t="shared" si="3"/>
        <v/>
      </c>
      <c r="AO48" s="6" t="str">
        <f t="shared" si="11"/>
        <v/>
      </c>
      <c r="AQ48" s="6" t="str">
        <f t="shared" si="12"/>
        <v/>
      </c>
      <c r="AR48" s="6"/>
      <c r="AW48" t="str">
        <f t="shared" si="8"/>
        <v/>
      </c>
      <c r="AY48" s="6" t="str">
        <f t="shared" si="13"/>
        <v/>
      </c>
      <c r="BB48" s="6" t="str">
        <f t="shared" si="10"/>
        <v>Ja</v>
      </c>
      <c r="BK48" t="s">
        <v>10</v>
      </c>
    </row>
    <row r="49" spans="1:63" ht="15" customHeight="1" x14ac:dyDescent="0.25">
      <c r="A49" t="s">
        <v>50</v>
      </c>
      <c r="B49" t="s">
        <v>52</v>
      </c>
      <c r="C49">
        <v>0.14904999999999999</v>
      </c>
      <c r="D49">
        <v>30.417100000000001</v>
      </c>
      <c r="E49">
        <v>8.9620800000000003</v>
      </c>
      <c r="F49">
        <v>4.4064600000000002E-2</v>
      </c>
      <c r="G49" t="s">
        <v>10</v>
      </c>
      <c r="H49" t="s">
        <v>10</v>
      </c>
      <c r="K49" s="6">
        <f>VLOOKUP($B49,'Egen hetvattenprod'!$B$1:$AP$500,MATCH("Summa tillförd energi:",'Egen hetvattenprod'!$B$1:$AY$1,0),FALSE)</f>
        <v>2.9</v>
      </c>
      <c r="L49" s="6">
        <f>VLOOKUP($B49,Kraftvärmeprod!$B$1:$AO$500,MATCH("Summa tillförd energi:",Kraftvärmeprod!$B$1:$AV$1,0),FALSE)</f>
        <v>0</v>
      </c>
      <c r="M49" s="33">
        <f>VLOOKUP($B49,'Allokerad kvv'!$B$1:$AO$500,MATCH("Summa allokerad tillförd energi:",'Allokerad kvv'!$B$1:$AV$1,0),FALSE)</f>
        <v>0</v>
      </c>
      <c r="N49" s="33">
        <f>VLOOKUP($B49,'Justerad allokering'!$B$1:$AO$500,MATCH("Summa justerad allokerad tillförd energi:",'Justerad allokering'!$B$1:$AV$1,0),FALSE)</f>
        <v>0</v>
      </c>
      <c r="O49" s="6">
        <f>VLOOKUP($B49,'Slutlig allokering'!$B$2:$AL$500,MATCH("Summa justerad allokerad tillförd energi:",'Slutlig allokering'!$B$2:$AS$2,0),FALSE)</f>
        <v>0</v>
      </c>
      <c r="P49" s="6">
        <f>VLOOKUP($B49,'Köpt hetvatten'!$B$1:$AP$500,MATCH("Med verkningsgrad:",'Köpt hetvatten'!$B$1:$AW$1,0),FALSE)</f>
        <v>0</v>
      </c>
      <c r="Q49" s="6">
        <f>VLOOKUP($B49,Spillvärme!$B$1:$AP$500,MATCH("Summa tillförd energi:",Spillvärme!$B$1:$AW$1,0),FALSE)</f>
        <v>0</v>
      </c>
      <c r="R49" s="6">
        <f>VLOOKUP($B49,Miljö!$B$1:$AP$500,MATCH("Summa tillförd energi:",Miljö!$B$1:$AW$1,0),FALSE)</f>
        <v>0</v>
      </c>
      <c r="S49" s="33">
        <f t="shared" si="4"/>
        <v>7.1999999999999995E-2</v>
      </c>
      <c r="T49" s="6" t="str">
        <f>VLOOKUP($B49,Miljö!$B$1:$AP$500,MATCH("Köpt prod.spec hetvatten",Miljö!$B$1:$AW$1,0),FALSE)</f>
        <v/>
      </c>
      <c r="U49" s="6">
        <f t="shared" si="5"/>
        <v>2.9</v>
      </c>
      <c r="V49" s="6">
        <f>VLOOKUP($B49,Leveranser!$B$1:$AP$500,MATCH("Total levererad värme",Leveranser!$B$1:$AW$1,0),FALSE)</f>
        <v>2.4</v>
      </c>
      <c r="W49" s="6">
        <f>IFERROR(VLOOKUP($B49,Miljö!$B$1:$AP$500,MATCH("Såld mängd produktionsspecifik fjärrvärme (GWh)",Miljö!$B$1:$AW$1,0),FALSE)/1,0)</f>
        <v>0</v>
      </c>
      <c r="X49" s="6"/>
      <c r="Y49" s="30">
        <f t="shared" si="6"/>
        <v>0.82758620689655171</v>
      </c>
      <c r="Z49" s="6"/>
      <c r="AA49" s="30" t="str">
        <f t="shared" si="7"/>
        <v/>
      </c>
      <c r="AC49" t="s">
        <v>10</v>
      </c>
      <c r="AD49" t="s">
        <v>20</v>
      </c>
      <c r="AE49" s="25" t="str">
        <f t="shared" si="2"/>
        <v>ja</v>
      </c>
      <c r="AF49" t="s">
        <v>20</v>
      </c>
      <c r="AG49" t="s">
        <v>20</v>
      </c>
      <c r="AM49" s="6" t="str">
        <f t="shared" si="3"/>
        <v/>
      </c>
      <c r="AO49" s="6" t="str">
        <f t="shared" si="11"/>
        <v/>
      </c>
      <c r="AQ49" s="6" t="str">
        <f t="shared" si="12"/>
        <v/>
      </c>
      <c r="AR49" s="6"/>
      <c r="AW49" t="str">
        <f t="shared" si="8"/>
        <v/>
      </c>
      <c r="AY49" s="6" t="str">
        <f t="shared" si="13"/>
        <v/>
      </c>
      <c r="BB49" s="6" t="str">
        <f t="shared" si="10"/>
        <v>Ja</v>
      </c>
      <c r="BK49" t="s">
        <v>10</v>
      </c>
    </row>
    <row r="50" spans="1:63" ht="15" customHeight="1" x14ac:dyDescent="0.25">
      <c r="A50" t="s">
        <v>53</v>
      </c>
      <c r="B50" t="s">
        <v>54</v>
      </c>
      <c r="C50">
        <v>7.2776999999999994E-2</v>
      </c>
      <c r="D50">
        <v>42.388500000000001</v>
      </c>
      <c r="E50">
        <v>4.9349499999999997</v>
      </c>
      <c r="F50">
        <v>8.8817199999999992E-3</v>
      </c>
      <c r="G50" t="s">
        <v>10</v>
      </c>
      <c r="H50" t="s">
        <v>10</v>
      </c>
      <c r="K50" s="6">
        <f>VLOOKUP($B50,'Egen hetvattenprod'!$B$1:$AP$500,MATCH("Summa tillförd energi:",'Egen hetvattenprod'!$B$1:$AY$1,0),FALSE)</f>
        <v>29.83</v>
      </c>
      <c r="L50" s="6">
        <f>VLOOKUP($B50,Kraftvärmeprod!$B$1:$AO$500,MATCH("Summa tillförd energi:",Kraftvärmeprod!$B$1:$AV$1,0),FALSE)</f>
        <v>205.76399999999998</v>
      </c>
      <c r="M50" s="33">
        <f>VLOOKUP($B50,'Allokerad kvv'!$B$1:$AO$500,MATCH("Summa allokerad tillförd energi:",'Allokerad kvv'!$B$1:$AV$1,0),FALSE)</f>
        <v>123.709377</v>
      </c>
      <c r="N50" s="33">
        <f>VLOOKUP($B50,'Justerad allokering'!$B$1:$AO$500,MATCH("Summa justerad allokerad tillförd energi:",'Justerad allokering'!$B$1:$AV$1,0),FALSE)</f>
        <v>0</v>
      </c>
      <c r="O50" s="6">
        <f>VLOOKUP($B50,'Slutlig allokering'!$B$2:$AL$500,MATCH("Summa justerad allokerad tillförd energi:",'Slutlig allokering'!$B$2:$AS$2,0),FALSE)</f>
        <v>123.709377</v>
      </c>
      <c r="P50" s="6">
        <f>VLOOKUP($B50,'Köpt hetvatten'!$B$1:$AP$500,MATCH("Med verkningsgrad:",'Köpt hetvatten'!$B$1:$AW$1,0),FALSE)</f>
        <v>183.07647058823531</v>
      </c>
      <c r="Q50" s="6">
        <f>VLOOKUP($B50,Spillvärme!$B$1:$AP$500,MATCH("Summa tillförd energi:",Spillvärme!$B$1:$AW$1,0),FALSE)</f>
        <v>117.52600000000001</v>
      </c>
      <c r="R50" s="6">
        <f>VLOOKUP($B50,Miljö!$B$1:$AP$500,MATCH("Summa tillförd energi:",Miljö!$B$1:$AW$1,0),FALSE)</f>
        <v>2.8450000000000002</v>
      </c>
      <c r="S50" s="33">
        <f t="shared" si="4"/>
        <v>0</v>
      </c>
      <c r="T50" s="6" t="str">
        <f>VLOOKUP($B50,Miljö!$B$1:$AP$500,MATCH("Köpt prod.spec hetvatten",Miljö!$B$1:$AW$1,0),FALSE)</f>
        <v/>
      </c>
      <c r="U50" s="6">
        <f t="shared" si="5"/>
        <v>456.98684758823532</v>
      </c>
      <c r="V50" s="6">
        <f>VLOOKUP($B50,Leveranser!$B$1:$AP$500,MATCH("Total levererad värme",Leveranser!$B$1:$AW$1,0),FALSE)</f>
        <v>370.77</v>
      </c>
      <c r="W50" s="6">
        <f>IFERROR(VLOOKUP($B50,Miljö!$B$1:$AP$500,MATCH("Såld mängd produktionsspecifik fjärrvärme (GWh)",Miljö!$B$1:$AW$1,0),FALSE)/1,0)</f>
        <v>0</v>
      </c>
      <c r="X50" s="6"/>
      <c r="Y50" s="30">
        <f t="shared" si="6"/>
        <v>0.81133626045640506</v>
      </c>
      <c r="Z50" s="6"/>
      <c r="AA50" s="30" t="str">
        <f t="shared" si="7"/>
        <v/>
      </c>
      <c r="AC50" t="s">
        <v>10</v>
      </c>
      <c r="AD50" t="s">
        <v>20</v>
      </c>
      <c r="AE50" s="25" t="str">
        <f t="shared" si="2"/>
        <v>ja</v>
      </c>
      <c r="AF50" t="s">
        <v>20</v>
      </c>
      <c r="AG50" t="s">
        <v>20</v>
      </c>
      <c r="AM50" s="6" t="str">
        <f t="shared" si="3"/>
        <v/>
      </c>
      <c r="AO50" s="6" t="str">
        <f t="shared" si="11"/>
        <v/>
      </c>
      <c r="AQ50" s="6" t="str">
        <f t="shared" si="12"/>
        <v/>
      </c>
      <c r="AR50" s="6"/>
      <c r="AW50" t="str">
        <f t="shared" si="8"/>
        <v/>
      </c>
      <c r="AY50" s="6" t="str">
        <f t="shared" si="13"/>
        <v/>
      </c>
      <c r="BB50" s="6" t="str">
        <f t="shared" si="10"/>
        <v>Ja</v>
      </c>
      <c r="BK50" t="s">
        <v>10</v>
      </c>
    </row>
    <row r="51" spans="1:63" ht="15" customHeight="1" x14ac:dyDescent="0.25">
      <c r="A51" t="s">
        <v>53</v>
      </c>
      <c r="B51" t="s">
        <v>55</v>
      </c>
      <c r="C51">
        <v>0.143234</v>
      </c>
      <c r="D51">
        <v>8.8101199999999995</v>
      </c>
      <c r="E51">
        <v>15.8727</v>
      </c>
      <c r="F51">
        <v>5.4121600000000001E-3</v>
      </c>
      <c r="G51" t="s">
        <v>10</v>
      </c>
      <c r="H51" t="s">
        <v>10</v>
      </c>
      <c r="K51" s="6">
        <f>VLOOKUP($B51,'Egen hetvattenprod'!$B$1:$AP$500,MATCH("Summa tillförd energi:",'Egen hetvattenprod'!$B$1:$AY$1,0),FALSE)</f>
        <v>2.3969999999999998</v>
      </c>
      <c r="L51" s="6">
        <f>VLOOKUP($B51,Kraftvärmeprod!$B$1:$AO$500,MATCH("Summa tillförd energi:",Kraftvärmeprod!$B$1:$AV$1,0),FALSE)</f>
        <v>0</v>
      </c>
      <c r="M51" s="33">
        <f>VLOOKUP($B51,'Allokerad kvv'!$B$1:$AO$500,MATCH("Summa allokerad tillförd energi:",'Allokerad kvv'!$B$1:$AV$1,0),FALSE)</f>
        <v>0</v>
      </c>
      <c r="N51" s="33">
        <f>VLOOKUP($B51,'Justerad allokering'!$B$1:$AO$500,MATCH("Summa justerad allokerad tillförd energi:",'Justerad allokering'!$B$1:$AV$1,0),FALSE)</f>
        <v>0</v>
      </c>
      <c r="O51" s="6">
        <f>VLOOKUP($B51,'Slutlig allokering'!$B$2:$AL$500,MATCH("Summa justerad allokerad tillförd energi:",'Slutlig allokering'!$B$2:$AS$2,0),FALSE)</f>
        <v>0</v>
      </c>
      <c r="P51" s="6">
        <f>VLOOKUP($B51,'Köpt hetvatten'!$B$1:$AP$500,MATCH("Med verkningsgrad:",'Köpt hetvatten'!$B$1:$AW$1,0),FALSE)</f>
        <v>0</v>
      </c>
      <c r="Q51" s="6">
        <f>VLOOKUP($B51,Spillvärme!$B$1:$AP$500,MATCH("Summa tillförd energi:",Spillvärme!$B$1:$AW$1,0),FALSE)</f>
        <v>0</v>
      </c>
      <c r="R51" s="6">
        <f>VLOOKUP($B51,Miljö!$B$1:$AP$500,MATCH("Summa tillförd energi:",Miljö!$B$1:$AW$1,0),FALSE)</f>
        <v>5.0000000000000001E-3</v>
      </c>
      <c r="S51" s="33">
        <f t="shared" si="4"/>
        <v>0</v>
      </c>
      <c r="T51" s="6" t="str">
        <f>VLOOKUP($B51,Miljö!$B$1:$AP$500,MATCH("Köpt prod.spec hetvatten",Miljö!$B$1:$AW$1,0),FALSE)</f>
        <v/>
      </c>
      <c r="U51" s="6">
        <f t="shared" si="5"/>
        <v>2.4019999999999997</v>
      </c>
      <c r="V51" s="6">
        <f>VLOOKUP($B51,Leveranser!$B$1:$AP$500,MATCH("Total levererad värme",Leveranser!$B$1:$AW$1,0),FALSE)</f>
        <v>1.97</v>
      </c>
      <c r="W51" s="6">
        <f>IFERROR(VLOOKUP($B51,Miljö!$B$1:$AP$500,MATCH("Såld mängd produktionsspecifik fjärrvärme (GWh)",Miljö!$B$1:$AW$1,0),FALSE)/1,0)</f>
        <v>0</v>
      </c>
      <c r="X51" s="6"/>
      <c r="Y51" s="30">
        <f t="shared" si="6"/>
        <v>0.82014987510408</v>
      </c>
      <c r="Z51" s="6"/>
      <c r="AA51" s="30" t="str">
        <f t="shared" si="7"/>
        <v/>
      </c>
      <c r="AC51" t="s">
        <v>10</v>
      </c>
      <c r="AD51" t="s">
        <v>20</v>
      </c>
      <c r="AE51" s="25" t="str">
        <f t="shared" si="2"/>
        <v>ja</v>
      </c>
      <c r="AF51" t="s">
        <v>20</v>
      </c>
      <c r="AG51" t="s">
        <v>20</v>
      </c>
      <c r="AM51" s="6" t="str">
        <f t="shared" si="3"/>
        <v/>
      </c>
      <c r="AO51" s="6" t="str">
        <f t="shared" si="11"/>
        <v/>
      </c>
      <c r="AQ51" s="6" t="str">
        <f t="shared" si="12"/>
        <v/>
      </c>
      <c r="AR51" s="6"/>
      <c r="AW51" t="str">
        <f t="shared" si="8"/>
        <v/>
      </c>
      <c r="AY51" s="6" t="str">
        <f t="shared" si="13"/>
        <v/>
      </c>
      <c r="BB51" s="6" t="str">
        <f t="shared" si="10"/>
        <v>Ja</v>
      </c>
      <c r="BK51" t="s">
        <v>10</v>
      </c>
    </row>
    <row r="52" spans="1:63" ht="15" customHeight="1" x14ac:dyDescent="0.25">
      <c r="A52" t="s">
        <v>53</v>
      </c>
      <c r="B52" t="s">
        <v>56</v>
      </c>
      <c r="C52">
        <v>0.29693999999999998</v>
      </c>
      <c r="D52">
        <v>11.9726</v>
      </c>
      <c r="E52">
        <v>20.038599999999999</v>
      </c>
      <c r="F52">
        <v>7.0731700000000002E-3</v>
      </c>
      <c r="G52" t="s">
        <v>10</v>
      </c>
      <c r="H52" t="s">
        <v>10</v>
      </c>
      <c r="K52" s="6">
        <f>VLOOKUP($B52,'Egen hetvattenprod'!$B$1:$AP$500,MATCH("Summa tillförd energi:",'Egen hetvattenprod'!$B$1:$AY$1,0),FALSE)</f>
        <v>4</v>
      </c>
      <c r="L52" s="6">
        <f>VLOOKUP($B52,Kraftvärmeprod!$B$1:$AO$500,MATCH("Summa tillförd energi:",Kraftvärmeprod!$B$1:$AV$1,0),FALSE)</f>
        <v>0</v>
      </c>
      <c r="M52" s="33">
        <f>VLOOKUP($B52,'Allokerad kvv'!$B$1:$AO$500,MATCH("Summa allokerad tillförd energi:",'Allokerad kvv'!$B$1:$AV$1,0),FALSE)</f>
        <v>0</v>
      </c>
      <c r="N52" s="33">
        <f>VLOOKUP($B52,'Justerad allokering'!$B$1:$AO$500,MATCH("Summa justerad allokerad tillförd energi:",'Justerad allokering'!$B$1:$AV$1,0),FALSE)</f>
        <v>0</v>
      </c>
      <c r="O52" s="6">
        <f>VLOOKUP($B52,'Slutlig allokering'!$B$2:$AL$500,MATCH("Summa justerad allokerad tillförd energi:",'Slutlig allokering'!$B$2:$AS$2,0),FALSE)</f>
        <v>0</v>
      </c>
      <c r="P52" s="6">
        <f>VLOOKUP($B52,'Köpt hetvatten'!$B$1:$AP$500,MATCH("Med verkningsgrad:",'Köpt hetvatten'!$B$1:$AW$1,0),FALSE)</f>
        <v>0</v>
      </c>
      <c r="Q52" s="6">
        <f>VLOOKUP($B52,Spillvärme!$B$1:$AP$500,MATCH("Summa tillförd energi:",Spillvärme!$B$1:$AW$1,0),FALSE)</f>
        <v>0</v>
      </c>
      <c r="R52" s="6">
        <f>VLOOKUP($B52,Miljö!$B$1:$AP$500,MATCH("Summa tillförd energi:",Miljö!$B$1:$AW$1,0),FALSE)</f>
        <v>0.1</v>
      </c>
      <c r="S52" s="33">
        <f t="shared" si="4"/>
        <v>0</v>
      </c>
      <c r="T52" s="6" t="str">
        <f>VLOOKUP($B52,Miljö!$B$1:$AP$500,MATCH("Köpt prod.spec hetvatten",Miljö!$B$1:$AW$1,0),FALSE)</f>
        <v/>
      </c>
      <c r="U52" s="6">
        <f t="shared" si="5"/>
        <v>4.0999999999999996</v>
      </c>
      <c r="V52" s="6">
        <f>VLOOKUP($B52,Leveranser!$B$1:$AP$500,MATCH("Total levererad värme",Leveranser!$B$1:$AW$1,0),FALSE)</f>
        <v>2.5</v>
      </c>
      <c r="W52" s="6">
        <f>IFERROR(VLOOKUP($B52,Miljö!$B$1:$AP$500,MATCH("Såld mängd produktionsspecifik fjärrvärme (GWh)",Miljö!$B$1:$AW$1,0),FALSE)/1,0)</f>
        <v>0</v>
      </c>
      <c r="X52" s="6"/>
      <c r="Y52" s="30">
        <f t="shared" si="6"/>
        <v>0.60975609756097571</v>
      </c>
      <c r="Z52" s="6"/>
      <c r="AA52" s="30" t="str">
        <f t="shared" si="7"/>
        <v/>
      </c>
      <c r="AC52" t="s">
        <v>10</v>
      </c>
      <c r="AD52" t="s">
        <v>20</v>
      </c>
      <c r="AE52" s="25" t="str">
        <f t="shared" si="2"/>
        <v>ja</v>
      </c>
      <c r="AF52" t="s">
        <v>20</v>
      </c>
      <c r="AG52" t="s">
        <v>20</v>
      </c>
      <c r="AM52" s="6" t="str">
        <f t="shared" si="3"/>
        <v/>
      </c>
      <c r="AO52" s="6" t="str">
        <f t="shared" si="11"/>
        <v/>
      </c>
      <c r="AQ52" s="6" t="str">
        <f t="shared" si="12"/>
        <v/>
      </c>
      <c r="AR52" s="6"/>
      <c r="AW52" t="str">
        <f t="shared" si="8"/>
        <v/>
      </c>
      <c r="AY52" s="6" t="str">
        <f t="shared" si="13"/>
        <v/>
      </c>
      <c r="BB52" s="6" t="str">
        <f t="shared" si="10"/>
        <v>Ja</v>
      </c>
      <c r="BK52" t="s">
        <v>10</v>
      </c>
    </row>
    <row r="53" spans="1:63" ht="15" customHeight="1" x14ac:dyDescent="0.25">
      <c r="A53" t="s">
        <v>57</v>
      </c>
      <c r="B53" t="s">
        <v>58</v>
      </c>
      <c r="C53">
        <v>0.10535899999999999</v>
      </c>
      <c r="D53">
        <v>55.017699999999998</v>
      </c>
      <c r="E53">
        <v>6.2607400000000002</v>
      </c>
      <c r="F53">
        <v>4.9259799999999999E-2</v>
      </c>
      <c r="G53" t="s">
        <v>14</v>
      </c>
      <c r="H53" t="s">
        <v>10</v>
      </c>
      <c r="K53" s="6">
        <f>VLOOKUP($B53,'Egen hetvattenprod'!$B$1:$AP$500,MATCH("Summa tillförd energi:",'Egen hetvattenprod'!$B$1:$AY$1,0),FALSE)</f>
        <v>103.404</v>
      </c>
      <c r="L53" s="6">
        <f>VLOOKUP($B53,Kraftvärmeprod!$B$1:$AO$500,MATCH("Summa tillförd energi:",Kraftvärmeprod!$B$1:$AV$1,0),FALSE)</f>
        <v>875.79</v>
      </c>
      <c r="M53" s="33">
        <f>VLOOKUP($B53,'Allokerad kvv'!$B$1:$AO$500,MATCH("Summa allokerad tillförd energi:",'Allokerad kvv'!$B$1:$AV$1,0),FALSE)</f>
        <v>569.06747999999993</v>
      </c>
      <c r="N53" s="33">
        <f>VLOOKUP($B53,'Justerad allokering'!$B$1:$AO$500,MATCH("Summa justerad allokerad tillförd energi:",'Justerad allokering'!$B$1:$AV$1,0),FALSE)</f>
        <v>0</v>
      </c>
      <c r="O53" s="6">
        <f>VLOOKUP($B53,'Slutlig allokering'!$B$2:$AL$500,MATCH("Summa justerad allokerad tillförd energi:",'Slutlig allokering'!$B$2:$AS$2,0),FALSE)</f>
        <v>569.06747999999993</v>
      </c>
      <c r="P53" s="6">
        <f>VLOOKUP($B53,'Köpt hetvatten'!$B$1:$AP$500,MATCH("Med verkningsgrad:",'Köpt hetvatten'!$B$1:$AW$1,0),FALSE)</f>
        <v>0</v>
      </c>
      <c r="Q53" s="6">
        <f>VLOOKUP($B53,Spillvärme!$B$1:$AP$500,MATCH("Summa tillförd energi:",Spillvärme!$B$1:$AW$1,0),FALSE)</f>
        <v>0</v>
      </c>
      <c r="R53" s="6">
        <f>VLOOKUP($B53,Miljö!$B$1:$AP$500,MATCH("Summa tillförd energi:",Miljö!$B$1:$AW$1,0),FALSE)</f>
        <v>0.62</v>
      </c>
      <c r="S53" s="33">
        <f t="shared" si="4"/>
        <v>0</v>
      </c>
      <c r="T53" s="6" t="str">
        <f>VLOOKUP($B53,Miljö!$B$1:$AP$500,MATCH("Köpt prod.spec hetvatten",Miljö!$B$1:$AW$1,0),FALSE)</f>
        <v/>
      </c>
      <c r="U53" s="6">
        <f t="shared" si="5"/>
        <v>673.09147999999993</v>
      </c>
      <c r="V53" s="6">
        <f>VLOOKUP($B53,Leveranser!$B$1:$AP$500,MATCH("Total levererad värme",Leveranser!$B$1:$AW$1,0),FALSE)</f>
        <v>628.78800000000001</v>
      </c>
      <c r="W53" s="6">
        <f>IFERROR(VLOOKUP($B53,Miljö!$B$1:$AP$500,MATCH("Såld mängd produktionsspecifik fjärrvärme (GWh)",Miljö!$B$1:$AW$1,0),FALSE)/1,0)</f>
        <v>0</v>
      </c>
      <c r="X53" s="6"/>
      <c r="Y53" s="30">
        <f t="shared" si="6"/>
        <v>0.93417911039373147</v>
      </c>
      <c r="Z53" s="6"/>
      <c r="AA53" s="30" t="str">
        <f t="shared" si="7"/>
        <v/>
      </c>
      <c r="AC53" t="s">
        <v>10</v>
      </c>
      <c r="AD53" t="s">
        <v>20</v>
      </c>
      <c r="AE53" s="25" t="str">
        <f t="shared" si="2"/>
        <v>ja</v>
      </c>
      <c r="AF53" t="s">
        <v>20</v>
      </c>
      <c r="AG53" t="s">
        <v>20</v>
      </c>
      <c r="AM53" s="6" t="str">
        <f t="shared" si="3"/>
        <v/>
      </c>
      <c r="AO53" s="6" t="str">
        <f t="shared" si="11"/>
        <v/>
      </c>
      <c r="AQ53" s="6" t="str">
        <f t="shared" si="12"/>
        <v/>
      </c>
      <c r="AR53" s="6"/>
      <c r="AW53" t="str">
        <f t="shared" si="8"/>
        <v/>
      </c>
      <c r="AY53" s="6" t="str">
        <f t="shared" si="13"/>
        <v/>
      </c>
      <c r="BB53" s="6" t="str">
        <f t="shared" si="10"/>
        <v>Ja</v>
      </c>
      <c r="BK53" t="s">
        <v>10</v>
      </c>
    </row>
    <row r="54" spans="1:63" ht="15" customHeight="1" x14ac:dyDescent="0.25">
      <c r="A54" t="s">
        <v>57</v>
      </c>
      <c r="B54" t="s">
        <v>59</v>
      </c>
      <c r="C54">
        <v>0.25746599999999997</v>
      </c>
      <c r="D54">
        <v>29.684000000000001</v>
      </c>
      <c r="E54">
        <v>18.6691</v>
      </c>
      <c r="F54">
        <v>4.9766499999999998E-2</v>
      </c>
      <c r="G54" t="s">
        <v>14</v>
      </c>
      <c r="H54" t="s">
        <v>10</v>
      </c>
      <c r="K54" s="6">
        <f>VLOOKUP($B54,'Egen hetvattenprod'!$B$1:$AP$500,MATCH("Summa tillförd energi:",'Egen hetvattenprod'!$B$1:$AY$1,0),FALSE)</f>
        <v>27.49</v>
      </c>
      <c r="L54" s="6">
        <f>VLOOKUP($B54,Kraftvärmeprod!$B$1:$AO$500,MATCH("Summa tillförd energi:",Kraftvärmeprod!$B$1:$AV$1,0),FALSE)</f>
        <v>0</v>
      </c>
      <c r="M54" s="33">
        <f>VLOOKUP($B54,'Allokerad kvv'!$B$1:$AO$500,MATCH("Summa allokerad tillförd energi:",'Allokerad kvv'!$B$1:$AV$1,0),FALSE)</f>
        <v>0</v>
      </c>
      <c r="N54" s="33">
        <f>VLOOKUP($B54,'Justerad allokering'!$B$1:$AO$500,MATCH("Summa justerad allokerad tillförd energi:",'Justerad allokering'!$B$1:$AV$1,0),FALSE)</f>
        <v>0</v>
      </c>
      <c r="O54" s="6">
        <f>VLOOKUP($B54,'Slutlig allokering'!$B$2:$AL$500,MATCH("Summa justerad allokerad tillförd energi:",'Slutlig allokering'!$B$2:$AS$2,0),FALSE)</f>
        <v>0</v>
      </c>
      <c r="P54" s="6">
        <f>VLOOKUP($B54,'Köpt hetvatten'!$B$1:$AP$500,MATCH("Med verkningsgrad:",'Köpt hetvatten'!$B$1:$AW$1,0),FALSE)</f>
        <v>0</v>
      </c>
      <c r="Q54" s="6">
        <f>VLOOKUP($B54,Spillvärme!$B$1:$AP$500,MATCH("Summa tillförd energi:",Spillvärme!$B$1:$AW$1,0),FALSE)</f>
        <v>0</v>
      </c>
      <c r="R54" s="6">
        <f>VLOOKUP($B54,Miljö!$B$1:$AP$500,MATCH("Summa tillförd energi:",Miljö!$B$1:$AW$1,0),FALSE)</f>
        <v>0.35</v>
      </c>
      <c r="S54" s="33">
        <f t="shared" si="4"/>
        <v>0</v>
      </c>
      <c r="T54" s="6" t="str">
        <f>VLOOKUP($B54,Miljö!$B$1:$AP$500,MATCH("Köpt prod.spec hetvatten",Miljö!$B$1:$AW$1,0),FALSE)</f>
        <v/>
      </c>
      <c r="U54" s="6">
        <f t="shared" si="5"/>
        <v>27.84</v>
      </c>
      <c r="V54" s="6">
        <f>VLOOKUP($B54,Leveranser!$B$1:$AP$500,MATCH("Total levererad värme",Leveranser!$B$1:$AW$1,0),FALSE)</f>
        <v>19.709</v>
      </c>
      <c r="W54" s="6">
        <f>IFERROR(VLOOKUP($B54,Miljö!$B$1:$AP$500,MATCH("Såld mängd produktionsspecifik fjärrvärme (GWh)",Miljö!$B$1:$AW$1,0),FALSE)/1,0)</f>
        <v>0</v>
      </c>
      <c r="X54" s="6"/>
      <c r="Y54" s="30">
        <f t="shared" si="6"/>
        <v>0.70793821839080462</v>
      </c>
      <c r="Z54" s="6"/>
      <c r="AA54" s="30" t="str">
        <f t="shared" si="7"/>
        <v/>
      </c>
      <c r="AC54" t="s">
        <v>10</v>
      </c>
      <c r="AD54" t="s">
        <v>20</v>
      </c>
      <c r="AE54" s="25" t="str">
        <f t="shared" si="2"/>
        <v>ja</v>
      </c>
      <c r="AF54" t="s">
        <v>20</v>
      </c>
      <c r="AG54" t="s">
        <v>20</v>
      </c>
      <c r="AM54" s="6" t="str">
        <f t="shared" si="3"/>
        <v/>
      </c>
      <c r="AO54" s="6" t="str">
        <f t="shared" si="11"/>
        <v/>
      </c>
      <c r="AQ54" s="6" t="str">
        <f t="shared" si="12"/>
        <v/>
      </c>
      <c r="AR54" s="6"/>
      <c r="AW54" t="str">
        <f t="shared" si="8"/>
        <v/>
      </c>
      <c r="AY54" s="6" t="str">
        <f t="shared" si="13"/>
        <v/>
      </c>
      <c r="BB54" s="6" t="str">
        <f t="shared" si="10"/>
        <v>Ja</v>
      </c>
      <c r="BK54" t="s">
        <v>10</v>
      </c>
    </row>
    <row r="55" spans="1:63" ht="15" customHeight="1" x14ac:dyDescent="0.25">
      <c r="A55" t="s">
        <v>60</v>
      </c>
      <c r="B55" t="s">
        <v>61</v>
      </c>
      <c r="C55" s="46">
        <v>0.61044100000000001</v>
      </c>
      <c r="D55" s="46">
        <v>146.904</v>
      </c>
      <c r="E55" s="46">
        <v>12.5007</v>
      </c>
      <c r="F55" s="46">
        <v>0.401814</v>
      </c>
      <c r="G55" t="s">
        <v>14</v>
      </c>
      <c r="H55" t="s">
        <v>14</v>
      </c>
      <c r="K55" s="6">
        <f>VLOOKUP($B55,'Egen hetvattenprod'!$B$1:$AP$500,MATCH("Summa tillförd energi:",'Egen hetvattenprod'!$B$1:$AY$1,0),FALSE)</f>
        <v>5.3000000000000007</v>
      </c>
      <c r="L55" s="6">
        <f>VLOOKUP($B55,Kraftvärmeprod!$B$1:$AO$500,MATCH("Summa tillförd energi:",Kraftvärmeprod!$B$1:$AV$1,0),FALSE)</f>
        <v>0</v>
      </c>
      <c r="M55" s="33">
        <f>VLOOKUP($B55,'Allokerad kvv'!$B$1:$AO$500,MATCH("Summa allokerad tillförd energi:",'Allokerad kvv'!$B$1:$AV$1,0),FALSE)</f>
        <v>0</v>
      </c>
      <c r="N55" s="33">
        <f>VLOOKUP($B55,'Justerad allokering'!$B$1:$AO$500,MATCH("Summa justerad allokerad tillförd energi:",'Justerad allokering'!$B$1:$AV$1,0),FALSE)</f>
        <v>0</v>
      </c>
      <c r="O55" s="6">
        <f>VLOOKUP($B55,'Slutlig allokering'!$B$2:$AL$500,MATCH("Summa justerad allokerad tillförd energi:",'Slutlig allokering'!$B$2:$AS$2,0),FALSE)</f>
        <v>0</v>
      </c>
      <c r="P55" s="6">
        <f>VLOOKUP($B55,'Köpt hetvatten'!$B$1:$AP$500,MATCH("Med verkningsgrad:",'Köpt hetvatten'!$B$1:$AW$1,0),FALSE)</f>
        <v>21.529411764705884</v>
      </c>
      <c r="Q55" s="6">
        <f>VLOOKUP($B55,Spillvärme!$B$1:$AP$500,MATCH("Summa tillförd energi:",Spillvärme!$B$1:$AW$1,0),FALSE)</f>
        <v>26.8</v>
      </c>
      <c r="R55" s="6">
        <f>VLOOKUP($B55,Miljö!$B$1:$AP$500,MATCH("Summa tillförd energi:",Miljö!$B$1:$AW$1,0),FALSE)</f>
        <v>0.2</v>
      </c>
      <c r="S55" s="33">
        <f t="shared" si="4"/>
        <v>0</v>
      </c>
      <c r="T55" s="6" t="str">
        <f>VLOOKUP($B55,Miljö!$B$1:$AP$500,MATCH("Köpt prod.spec hetvatten",Miljö!$B$1:$AW$1,0),FALSE)</f>
        <v/>
      </c>
      <c r="U55" s="6">
        <f t="shared" si="5"/>
        <v>53.829411764705888</v>
      </c>
      <c r="V55" s="6">
        <f>VLOOKUP($B55,Leveranser!$B$1:$AP$500,MATCH("Total levererad värme",Leveranser!$B$1:$AW$1,0),FALSE)</f>
        <v>39.9</v>
      </c>
      <c r="W55" s="6">
        <f>IFERROR(VLOOKUP($B55,Miljö!$B$1:$AP$500,MATCH("Såld mängd produktionsspecifik fjärrvärme (GWh)",Miljö!$B$1:$AW$1,0),FALSE)/1,0)</f>
        <v>0</v>
      </c>
      <c r="X55" s="6"/>
      <c r="Y55" s="30">
        <f t="shared" si="6"/>
        <v>0.74123046661567027</v>
      </c>
      <c r="Z55" s="47"/>
      <c r="AA55" s="30" t="str">
        <f t="shared" si="7"/>
        <v/>
      </c>
      <c r="AC55" t="s">
        <v>20</v>
      </c>
      <c r="AD55" t="s">
        <v>20</v>
      </c>
      <c r="AE55" s="25" t="str">
        <f t="shared" si="2"/>
        <v/>
      </c>
      <c r="AF55" t="s">
        <v>20</v>
      </c>
      <c r="AG55" t="s">
        <v>20</v>
      </c>
      <c r="AM55" s="6" t="str">
        <f t="shared" si="3"/>
        <v>nej</v>
      </c>
      <c r="AO55" s="6" t="str">
        <f t="shared" si="11"/>
        <v>ja</v>
      </c>
      <c r="AQ55" s="6" t="str">
        <f t="shared" si="12"/>
        <v/>
      </c>
      <c r="AR55" s="47"/>
      <c r="AW55" t="str">
        <f t="shared" si="8"/>
        <v>nej</v>
      </c>
      <c r="AY55" s="6" t="str">
        <f t="shared" si="13"/>
        <v>nej</v>
      </c>
      <c r="AZ55" t="s">
        <v>10</v>
      </c>
      <c r="BA55" t="s">
        <v>1094</v>
      </c>
      <c r="BB55" s="6" t="str">
        <f t="shared" si="10"/>
        <v>Ja</v>
      </c>
      <c r="BE55" s="136" t="s">
        <v>1093</v>
      </c>
      <c r="BG55" t="s">
        <v>10</v>
      </c>
      <c r="BK55" t="s">
        <v>10</v>
      </c>
    </row>
    <row r="56" spans="1:63" ht="15" customHeight="1" x14ac:dyDescent="0.25">
      <c r="A56" t="s">
        <v>62</v>
      </c>
      <c r="B56" t="s">
        <v>63</v>
      </c>
      <c r="C56">
        <v>0</v>
      </c>
      <c r="D56">
        <v>0</v>
      </c>
      <c r="E56">
        <v>0</v>
      </c>
      <c r="F56">
        <v>0</v>
      </c>
      <c r="G56" t="s">
        <v>14</v>
      </c>
      <c r="H56" t="s">
        <v>14</v>
      </c>
      <c r="K56" s="6">
        <f>VLOOKUP($B56,'Egen hetvattenprod'!$B$1:$AP$500,MATCH("Summa tillförd energi:",'Egen hetvattenprod'!$B$1:$AY$1,0),FALSE)</f>
        <v>0</v>
      </c>
      <c r="L56" s="6">
        <f>VLOOKUP($B56,Kraftvärmeprod!$B$1:$AO$500,MATCH("Summa tillförd energi:",Kraftvärmeprod!$B$1:$AV$1,0),FALSE)</f>
        <v>0</v>
      </c>
      <c r="M56" s="33">
        <f>VLOOKUP($B56,'Allokerad kvv'!$B$1:$AO$500,MATCH("Summa allokerad tillförd energi:",'Allokerad kvv'!$B$1:$AV$1,0),FALSE)</f>
        <v>0</v>
      </c>
      <c r="N56" s="33">
        <f>VLOOKUP($B56,'Justerad allokering'!$B$1:$AO$500,MATCH("Summa justerad allokerad tillförd energi:",'Justerad allokering'!$B$1:$AV$1,0),FALSE)</f>
        <v>0</v>
      </c>
      <c r="O56" s="6">
        <f>VLOOKUP($B56,'Slutlig allokering'!$B$2:$AL$500,MATCH("Summa justerad allokerad tillförd energi:",'Slutlig allokering'!$B$2:$AS$2,0),FALSE)</f>
        <v>0</v>
      </c>
      <c r="P56" s="6">
        <f>VLOOKUP($B56,'Köpt hetvatten'!$B$1:$AP$500,MATCH("Med verkningsgrad:",'Köpt hetvatten'!$B$1:$AW$1,0),FALSE)</f>
        <v>0</v>
      </c>
      <c r="Q56" s="6">
        <f>VLOOKUP($B56,Spillvärme!$B$1:$AP$500,MATCH("Summa tillförd energi:",Spillvärme!$B$1:$AW$1,0),FALSE)</f>
        <v>0</v>
      </c>
      <c r="R56" s="6">
        <f>VLOOKUP($B56,Miljö!$B$1:$AP$500,MATCH("Summa tillförd energi:",Miljö!$B$1:$AW$1,0),FALSE)</f>
        <v>0</v>
      </c>
      <c r="S56" s="33">
        <f t="shared" si="4"/>
        <v>0</v>
      </c>
      <c r="T56" s="6" t="str">
        <f>VLOOKUP($B56,Miljö!$B$1:$AP$500,MATCH("Köpt prod.spec hetvatten",Miljö!$B$1:$AW$1,0),FALSE)</f>
        <v/>
      </c>
      <c r="U56" s="6">
        <f t="shared" si="5"/>
        <v>0</v>
      </c>
      <c r="V56" s="6">
        <f>VLOOKUP($B56,Leveranser!$B$1:$AP$500,MATCH("Total levererad värme",Leveranser!$B$1:$AW$1,0),FALSE)</f>
        <v>0</v>
      </c>
      <c r="W56" s="6">
        <f>IFERROR(VLOOKUP($B56,Miljö!$B$1:$AP$500,MATCH("Såld mängd produktionsspecifik fjärrvärme (GWh)",Miljö!$B$1:$AW$1,0),FALSE)/1,0)</f>
        <v>0</v>
      </c>
      <c r="X56" s="6"/>
      <c r="Y56" s="30" t="str">
        <f t="shared" si="6"/>
        <v/>
      </c>
      <c r="Z56" s="6"/>
      <c r="AA56" s="30" t="str">
        <f t="shared" si="7"/>
        <v/>
      </c>
      <c r="AC56" t="s">
        <v>20</v>
      </c>
      <c r="AD56" t="s">
        <v>20</v>
      </c>
      <c r="AE56" s="25" t="str">
        <f t="shared" si="2"/>
        <v/>
      </c>
      <c r="AF56" t="s">
        <v>20</v>
      </c>
      <c r="AG56" t="s">
        <v>20</v>
      </c>
      <c r="AM56" s="6" t="str">
        <f t="shared" si="3"/>
        <v>nej</v>
      </c>
      <c r="AO56" s="6" t="str">
        <f t="shared" si="11"/>
        <v>nej</v>
      </c>
      <c r="AQ56" s="6" t="str">
        <f t="shared" si="12"/>
        <v/>
      </c>
      <c r="AR56" s="6"/>
      <c r="AW56" t="str">
        <f t="shared" si="8"/>
        <v>nej</v>
      </c>
      <c r="AY56" s="6" t="str">
        <f t="shared" si="13"/>
        <v>nej</v>
      </c>
      <c r="BB56" s="6" t="str">
        <f t="shared" si="10"/>
        <v>Nej</v>
      </c>
      <c r="BK56" t="s">
        <v>14</v>
      </c>
    </row>
    <row r="57" spans="1:63" ht="15" customHeight="1" x14ac:dyDescent="0.25">
      <c r="A57" t="s">
        <v>62</v>
      </c>
      <c r="B57" t="s">
        <v>64</v>
      </c>
      <c r="C57">
        <v>0</v>
      </c>
      <c r="D57">
        <v>0</v>
      </c>
      <c r="E57">
        <v>0</v>
      </c>
      <c r="F57">
        <v>0</v>
      </c>
      <c r="G57" t="s">
        <v>14</v>
      </c>
      <c r="H57" t="s">
        <v>14</v>
      </c>
      <c r="K57" s="6">
        <f>VLOOKUP($B57,'Egen hetvattenprod'!$B$1:$AP$500,MATCH("Summa tillförd energi:",'Egen hetvattenprod'!$B$1:$AY$1,0),FALSE)</f>
        <v>0</v>
      </c>
      <c r="L57" s="6">
        <f>VLOOKUP($B57,Kraftvärmeprod!$B$1:$AO$500,MATCH("Summa tillförd energi:",Kraftvärmeprod!$B$1:$AV$1,0),FALSE)</f>
        <v>0</v>
      </c>
      <c r="M57" s="33">
        <f>VLOOKUP($B57,'Allokerad kvv'!$B$1:$AO$500,MATCH("Summa allokerad tillförd energi:",'Allokerad kvv'!$B$1:$AV$1,0),FALSE)</f>
        <v>0</v>
      </c>
      <c r="N57" s="33">
        <f>VLOOKUP($B57,'Justerad allokering'!$B$1:$AO$500,MATCH("Summa justerad allokerad tillförd energi:",'Justerad allokering'!$B$1:$AV$1,0),FALSE)</f>
        <v>0</v>
      </c>
      <c r="O57" s="6">
        <f>VLOOKUP($B57,'Slutlig allokering'!$B$2:$AL$500,MATCH("Summa justerad allokerad tillförd energi:",'Slutlig allokering'!$B$2:$AS$2,0),FALSE)</f>
        <v>0</v>
      </c>
      <c r="P57" s="6">
        <f>VLOOKUP($B57,'Köpt hetvatten'!$B$1:$AP$500,MATCH("Med verkningsgrad:",'Köpt hetvatten'!$B$1:$AW$1,0),FALSE)</f>
        <v>0</v>
      </c>
      <c r="Q57" s="6">
        <f>VLOOKUP($B57,Spillvärme!$B$1:$AP$500,MATCH("Summa tillförd energi:",Spillvärme!$B$1:$AW$1,0),FALSE)</f>
        <v>0</v>
      </c>
      <c r="R57" s="6">
        <f>VLOOKUP($B57,Miljö!$B$1:$AP$500,MATCH("Summa tillförd energi:",Miljö!$B$1:$AW$1,0),FALSE)</f>
        <v>0</v>
      </c>
      <c r="S57" s="33">
        <f t="shared" si="4"/>
        <v>0</v>
      </c>
      <c r="T57" s="6" t="str">
        <f>VLOOKUP($B57,Miljö!$B$1:$AP$500,MATCH("Köpt prod.spec hetvatten",Miljö!$B$1:$AW$1,0),FALSE)</f>
        <v/>
      </c>
      <c r="U57" s="6">
        <f t="shared" si="5"/>
        <v>0</v>
      </c>
      <c r="V57" s="6">
        <f>VLOOKUP($B57,Leveranser!$B$1:$AP$500,MATCH("Total levererad värme",Leveranser!$B$1:$AW$1,0),FALSE)</f>
        <v>0</v>
      </c>
      <c r="W57" s="6">
        <f>IFERROR(VLOOKUP($B57,Miljö!$B$1:$AP$500,MATCH("Såld mängd produktionsspecifik fjärrvärme (GWh)",Miljö!$B$1:$AW$1,0),FALSE)/1,0)</f>
        <v>0</v>
      </c>
      <c r="X57" s="6"/>
      <c r="Y57" s="30" t="str">
        <f t="shared" si="6"/>
        <v/>
      </c>
      <c r="Z57" s="6"/>
      <c r="AA57" s="30" t="str">
        <f t="shared" si="7"/>
        <v/>
      </c>
      <c r="AC57" t="s">
        <v>20</v>
      </c>
      <c r="AD57" t="s">
        <v>20</v>
      </c>
      <c r="AE57" s="25" t="str">
        <f t="shared" si="2"/>
        <v/>
      </c>
      <c r="AF57" t="s">
        <v>20</v>
      </c>
      <c r="AG57" t="s">
        <v>20</v>
      </c>
      <c r="AM57" s="6" t="str">
        <f t="shared" si="3"/>
        <v>nej</v>
      </c>
      <c r="AO57" s="6" t="str">
        <f t="shared" si="11"/>
        <v>nej</v>
      </c>
      <c r="AQ57" s="6" t="str">
        <f t="shared" si="12"/>
        <v/>
      </c>
      <c r="AR57" s="6"/>
      <c r="AW57" t="str">
        <f t="shared" si="8"/>
        <v>nej</v>
      </c>
      <c r="AY57" s="6" t="str">
        <f t="shared" si="13"/>
        <v>nej</v>
      </c>
      <c r="BB57" s="6" t="str">
        <f t="shared" si="10"/>
        <v>Nej</v>
      </c>
      <c r="BK57" t="s">
        <v>14</v>
      </c>
    </row>
    <row r="58" spans="1:63" ht="15" customHeight="1" x14ac:dyDescent="0.25">
      <c r="A58" t="s">
        <v>65</v>
      </c>
      <c r="B58" t="s">
        <v>66</v>
      </c>
      <c r="C58">
        <v>6.6900000000000001E-2</v>
      </c>
      <c r="D58">
        <v>7.74</v>
      </c>
      <c r="E58">
        <v>0</v>
      </c>
      <c r="F58">
        <v>0.33</v>
      </c>
      <c r="G58" t="s">
        <v>14</v>
      </c>
      <c r="H58" t="s">
        <v>14</v>
      </c>
      <c r="K58" s="6">
        <f>VLOOKUP($B58,'Egen hetvattenprod'!$B$1:$AP$500,MATCH("Summa tillförd energi:",'Egen hetvattenprod'!$B$1:$AY$1,0),FALSE)</f>
        <v>0</v>
      </c>
      <c r="L58" s="6">
        <f>VLOOKUP($B58,Kraftvärmeprod!$B$1:$AO$500,MATCH("Summa tillförd energi:",Kraftvärmeprod!$B$1:$AV$1,0),FALSE)</f>
        <v>0</v>
      </c>
      <c r="M58" s="33">
        <f>VLOOKUP($B58,'Allokerad kvv'!$B$1:$AO$500,MATCH("Summa allokerad tillförd energi:",'Allokerad kvv'!$B$1:$AV$1,0),FALSE)</f>
        <v>0</v>
      </c>
      <c r="N58" s="33">
        <f>VLOOKUP($B58,'Justerad allokering'!$B$1:$AO$500,MATCH("Summa justerad allokerad tillförd energi:",'Justerad allokering'!$B$1:$AV$1,0),FALSE)</f>
        <v>0</v>
      </c>
      <c r="O58" s="6">
        <f>VLOOKUP($B58,'Slutlig allokering'!$B$2:$AL$500,MATCH("Summa justerad allokerad tillförd energi:",'Slutlig allokering'!$B$2:$AS$2,0),FALSE)</f>
        <v>0</v>
      </c>
      <c r="P58" s="6">
        <f>VLOOKUP($B58,'Köpt hetvatten'!$B$1:$AP$500,MATCH("Med verkningsgrad:",'Köpt hetvatten'!$B$1:$AW$1,0),FALSE)</f>
        <v>0</v>
      </c>
      <c r="Q58" s="6">
        <f>VLOOKUP($B58,Spillvärme!$B$1:$AP$500,MATCH("Summa tillförd energi:",Spillvärme!$B$1:$AW$1,0),FALSE)</f>
        <v>0</v>
      </c>
      <c r="R58" s="6">
        <f>VLOOKUP($B58,Miljö!$B$1:$AP$500,MATCH("Summa tillförd energi:",Miljö!$B$1:$AW$1,0),FALSE)</f>
        <v>0</v>
      </c>
      <c r="S58" s="33">
        <f t="shared" si="4"/>
        <v>0.18</v>
      </c>
      <c r="T58" s="6" t="str">
        <f>VLOOKUP($B58,Miljö!$B$1:$AP$500,MATCH("Köpt prod.spec hetvatten",Miljö!$B$1:$AW$1,0),FALSE)</f>
        <v/>
      </c>
      <c r="U58" s="6">
        <f t="shared" si="5"/>
        <v>0</v>
      </c>
      <c r="V58" s="6">
        <f>VLOOKUP($B58,Leveranser!$B$1:$AP$500,MATCH("Total levererad värme",Leveranser!$B$1:$AW$1,0),FALSE)</f>
        <v>6</v>
      </c>
      <c r="W58" s="6">
        <f>IFERROR(VLOOKUP($B58,Miljö!$B$1:$AP$500,MATCH("Såld mängd produktionsspecifik fjärrvärme (GWh)",Miljö!$B$1:$AW$1,0),FALSE)/1,0)</f>
        <v>0</v>
      </c>
      <c r="X58" s="6"/>
      <c r="Y58" s="30" t="str">
        <f t="shared" si="6"/>
        <v/>
      </c>
      <c r="Z58" s="6"/>
      <c r="AA58" s="30" t="str">
        <f t="shared" si="7"/>
        <v/>
      </c>
      <c r="AC58" t="s">
        <v>20</v>
      </c>
      <c r="AD58" t="s">
        <v>20</v>
      </c>
      <c r="AE58" s="25" t="str">
        <f t="shared" si="2"/>
        <v/>
      </c>
      <c r="AF58" t="s">
        <v>20</v>
      </c>
      <c r="AG58" t="s">
        <v>20</v>
      </c>
      <c r="AM58" s="6" t="str">
        <f t="shared" si="3"/>
        <v>nej</v>
      </c>
      <c r="AO58" s="6" t="str">
        <f t="shared" si="11"/>
        <v>nej</v>
      </c>
      <c r="AQ58" s="6" t="str">
        <f t="shared" si="12"/>
        <v/>
      </c>
      <c r="AR58" s="6"/>
      <c r="AW58" t="str">
        <f t="shared" si="8"/>
        <v>nej</v>
      </c>
      <c r="AY58" s="6" t="str">
        <f t="shared" si="13"/>
        <v>nej</v>
      </c>
      <c r="BB58" s="6" t="str">
        <f t="shared" si="10"/>
        <v>Nej</v>
      </c>
      <c r="BK58" t="s">
        <v>14</v>
      </c>
    </row>
    <row r="59" spans="1:63" ht="15" customHeight="1" x14ac:dyDescent="0.25">
      <c r="A59" t="s">
        <v>67</v>
      </c>
      <c r="B59" t="s">
        <v>68</v>
      </c>
      <c r="C59">
        <v>6.1905700000000001E-2</v>
      </c>
      <c r="D59">
        <v>15.9777</v>
      </c>
      <c r="E59">
        <v>9.7936499999999995</v>
      </c>
      <c r="F59">
        <v>7.9342600000000003E-3</v>
      </c>
      <c r="G59" t="s">
        <v>10</v>
      </c>
      <c r="H59" t="s">
        <v>10</v>
      </c>
      <c r="K59" s="6">
        <f>VLOOKUP($B59,'Egen hetvattenprod'!$B$1:$AP$500,MATCH("Summa tillförd energi:",'Egen hetvattenprod'!$B$1:$AY$1,0),FALSE)</f>
        <v>6.9249999999999998</v>
      </c>
      <c r="L59" s="6">
        <f>VLOOKUP($B59,Kraftvärmeprod!$B$1:$AO$500,MATCH("Summa tillförd energi:",Kraftvärmeprod!$B$1:$AV$1,0),FALSE)</f>
        <v>0</v>
      </c>
      <c r="M59" s="33">
        <f>VLOOKUP($B59,'Allokerad kvv'!$B$1:$AO$500,MATCH("Summa allokerad tillförd energi:",'Allokerad kvv'!$B$1:$AV$1,0),FALSE)</f>
        <v>0</v>
      </c>
      <c r="N59" s="33">
        <f>VLOOKUP($B59,'Justerad allokering'!$B$1:$AO$500,MATCH("Summa justerad allokerad tillförd energi:",'Justerad allokering'!$B$1:$AV$1,0),FALSE)</f>
        <v>0</v>
      </c>
      <c r="O59" s="6">
        <f>VLOOKUP($B59,'Slutlig allokering'!$B$2:$AL$500,MATCH("Summa justerad allokerad tillförd energi:",'Slutlig allokering'!$B$2:$AS$2,0),FALSE)</f>
        <v>0</v>
      </c>
      <c r="P59" s="6">
        <f>VLOOKUP($B59,'Köpt hetvatten'!$B$1:$AP$500,MATCH("Med verkningsgrad:",'Köpt hetvatten'!$B$1:$AW$1,0),FALSE)</f>
        <v>0</v>
      </c>
      <c r="Q59" s="6">
        <f>VLOOKUP($B59,Spillvärme!$B$1:$AP$500,MATCH("Summa tillförd energi:",Spillvärme!$B$1:$AW$1,0),FALSE)</f>
        <v>0</v>
      </c>
      <c r="R59" s="6">
        <f>VLOOKUP($B59,Miljö!$B$1:$AP$500,MATCH("Summa tillförd energi:",Miljö!$B$1:$AW$1,0),FALSE)</f>
        <v>0.13300000000000001</v>
      </c>
      <c r="S59" s="33">
        <f t="shared" si="4"/>
        <v>0</v>
      </c>
      <c r="T59" s="6" t="str">
        <f>VLOOKUP($B59,Miljö!$B$1:$AP$500,MATCH("Köpt prod.spec hetvatten",Miljö!$B$1:$AW$1,0),FALSE)</f>
        <v/>
      </c>
      <c r="U59" s="6">
        <f t="shared" si="5"/>
        <v>7.0579999999999998</v>
      </c>
      <c r="V59" s="6">
        <f>VLOOKUP($B59,Leveranser!$B$1:$AP$500,MATCH("Total levererad värme",Leveranser!$B$1:$AW$1,0),FALSE)</f>
        <v>4.5389999999999997</v>
      </c>
      <c r="W59" s="6">
        <f>IFERROR(VLOOKUP($B59,Miljö!$B$1:$AP$500,MATCH("Såld mängd produktionsspecifik fjärrvärme (GWh)",Miljö!$B$1:$AW$1,0),FALSE)/1,0)</f>
        <v>0</v>
      </c>
      <c r="X59" s="6"/>
      <c r="Y59" s="30">
        <f t="shared" si="6"/>
        <v>0.64310002833663926</v>
      </c>
      <c r="Z59" s="6"/>
      <c r="AA59" s="30" t="str">
        <f t="shared" si="7"/>
        <v/>
      </c>
      <c r="AC59" t="s">
        <v>10</v>
      </c>
      <c r="AD59" t="s">
        <v>20</v>
      </c>
      <c r="AE59" s="25" t="str">
        <f t="shared" si="2"/>
        <v>ja</v>
      </c>
      <c r="AF59" t="s">
        <v>20</v>
      </c>
      <c r="AG59" t="s">
        <v>20</v>
      </c>
      <c r="AM59" s="6" t="str">
        <f t="shared" si="3"/>
        <v/>
      </c>
      <c r="AO59" s="6" t="str">
        <f t="shared" si="11"/>
        <v/>
      </c>
      <c r="AQ59" s="6" t="str">
        <f t="shared" si="12"/>
        <v/>
      </c>
      <c r="AR59" s="6"/>
      <c r="AW59" t="str">
        <f t="shared" si="8"/>
        <v/>
      </c>
      <c r="AY59" s="6" t="str">
        <f t="shared" si="13"/>
        <v/>
      </c>
      <c r="BB59" s="6" t="str">
        <f t="shared" si="10"/>
        <v>Ja</v>
      </c>
      <c r="BK59" t="s">
        <v>10</v>
      </c>
    </row>
    <row r="60" spans="1:63" ht="15" customHeight="1" x14ac:dyDescent="0.25">
      <c r="A60" t="s">
        <v>67</v>
      </c>
      <c r="B60" t="s">
        <v>69</v>
      </c>
      <c r="C60">
        <v>3.3054500000000001E-2</v>
      </c>
      <c r="D60">
        <v>9.1226599999999998</v>
      </c>
      <c r="E60">
        <v>6.1197900000000001</v>
      </c>
      <c r="F60">
        <v>4.2075100000000002E-3</v>
      </c>
      <c r="G60" t="s">
        <v>10</v>
      </c>
      <c r="H60" t="s">
        <v>10</v>
      </c>
      <c r="K60" s="6">
        <f>VLOOKUP($B60,'Egen hetvattenprod'!$B$1:$AP$500,MATCH("Summa tillförd energi:",'Egen hetvattenprod'!$B$1:$AY$1,0),FALSE)</f>
        <v>30.14</v>
      </c>
      <c r="L60" s="6">
        <f>VLOOKUP($B60,Kraftvärmeprod!$B$1:$AO$500,MATCH("Summa tillförd energi:",Kraftvärmeprod!$B$1:$AV$1,0),FALSE)</f>
        <v>512.80700000000002</v>
      </c>
      <c r="M60" s="33">
        <f>VLOOKUP($B60,'Allokerad kvv'!$B$1:$AO$500,MATCH("Summa allokerad tillförd energi:",'Allokerad kvv'!$B$1:$AV$1,0),FALSE)</f>
        <v>349.56816200000003</v>
      </c>
      <c r="N60" s="33">
        <f>VLOOKUP($B60,'Justerad allokering'!$B$1:$AO$500,MATCH("Summa justerad allokerad tillförd energi:",'Justerad allokering'!$B$1:$AV$1,0),FALSE)</f>
        <v>0</v>
      </c>
      <c r="O60" s="6">
        <f>VLOOKUP($B60,'Slutlig allokering'!$B$2:$AL$500,MATCH("Summa justerad allokerad tillförd energi:",'Slutlig allokering'!$B$2:$AS$2,0),FALSE)</f>
        <v>349.56816200000003</v>
      </c>
      <c r="P60" s="6">
        <f>VLOOKUP($B60,'Köpt hetvatten'!$B$1:$AP$500,MATCH("Med verkningsgrad:",'Köpt hetvatten'!$B$1:$AW$1,0),FALSE)</f>
        <v>0</v>
      </c>
      <c r="Q60" s="6">
        <f>VLOOKUP($B60,Spillvärme!$B$1:$AP$500,MATCH("Summa tillförd energi:",Spillvärme!$B$1:$AW$1,0),FALSE)</f>
        <v>0.62</v>
      </c>
      <c r="R60" s="6">
        <f>VLOOKUP($B60,Miljö!$B$1:$AP$500,MATCH("Summa tillförd energi:",Miljö!$B$1:$AW$1,0),FALSE)</f>
        <v>0.66</v>
      </c>
      <c r="S60" s="33">
        <f t="shared" si="4"/>
        <v>0</v>
      </c>
      <c r="T60" s="6" t="str">
        <f>VLOOKUP($B60,Miljö!$B$1:$AP$500,MATCH("Köpt prod.spec hetvatten",Miljö!$B$1:$AW$1,0),FALSE)</f>
        <v/>
      </c>
      <c r="U60" s="6">
        <f t="shared" si="5"/>
        <v>380.98816200000005</v>
      </c>
      <c r="V60" s="6">
        <f>VLOOKUP($B60,Leveranser!$B$1:$AP$500,MATCH("Total levererad värme",Leveranser!$B$1:$AW$1,0),FALSE)</f>
        <v>350.84</v>
      </c>
      <c r="W60" s="6">
        <f>IFERROR(VLOOKUP($B60,Miljö!$B$1:$AP$500,MATCH("Såld mängd produktionsspecifik fjärrvärme (GWh)",Miljö!$B$1:$AW$1,0),FALSE)/1,0)</f>
        <v>0</v>
      </c>
      <c r="X60" s="6"/>
      <c r="Y60" s="30">
        <f t="shared" si="6"/>
        <v>0.92086850719524438</v>
      </c>
      <c r="Z60" s="6"/>
      <c r="AA60" s="30" t="str">
        <f t="shared" si="7"/>
        <v/>
      </c>
      <c r="AC60" t="s">
        <v>10</v>
      </c>
      <c r="AD60" t="s">
        <v>20</v>
      </c>
      <c r="AE60" s="25" t="str">
        <f t="shared" si="2"/>
        <v>ja</v>
      </c>
      <c r="AF60" t="s">
        <v>20</v>
      </c>
      <c r="AG60" t="s">
        <v>20</v>
      </c>
      <c r="AM60" s="6" t="str">
        <f t="shared" si="3"/>
        <v/>
      </c>
      <c r="AO60" s="6" t="str">
        <f t="shared" si="11"/>
        <v/>
      </c>
      <c r="AQ60" s="6" t="str">
        <f t="shared" si="12"/>
        <v/>
      </c>
      <c r="AR60" s="6"/>
      <c r="AW60" t="str">
        <f t="shared" si="8"/>
        <v/>
      </c>
      <c r="AY60" s="6" t="str">
        <f t="shared" si="13"/>
        <v/>
      </c>
      <c r="BB60" s="6" t="str">
        <f t="shared" si="10"/>
        <v>Ja</v>
      </c>
      <c r="BK60" t="s">
        <v>10</v>
      </c>
    </row>
    <row r="61" spans="1:63" ht="15" customHeight="1" x14ac:dyDescent="0.25">
      <c r="A61" t="s">
        <v>67</v>
      </c>
      <c r="B61" t="s">
        <v>70</v>
      </c>
      <c r="C61">
        <v>0</v>
      </c>
      <c r="D61">
        <v>0</v>
      </c>
      <c r="E61">
        <v>0</v>
      </c>
      <c r="F61">
        <v>0</v>
      </c>
      <c r="G61" t="s">
        <v>10</v>
      </c>
      <c r="H61" t="s">
        <v>14</v>
      </c>
      <c r="K61" s="6">
        <f>VLOOKUP($B61,'Egen hetvattenprod'!$B$1:$AP$500,MATCH("Summa tillförd energi:",'Egen hetvattenprod'!$B$1:$AY$1,0),FALSE)</f>
        <v>0</v>
      </c>
      <c r="L61" s="6">
        <f>VLOOKUP($B61,Kraftvärmeprod!$B$1:$AO$500,MATCH("Summa tillförd energi:",Kraftvärmeprod!$B$1:$AV$1,0),FALSE)</f>
        <v>0</v>
      </c>
      <c r="M61" s="33">
        <f>VLOOKUP($B61,'Allokerad kvv'!$B$1:$AO$500,MATCH("Summa allokerad tillförd energi:",'Allokerad kvv'!$B$1:$AV$1,0),FALSE)</f>
        <v>0</v>
      </c>
      <c r="N61" s="33">
        <f>VLOOKUP($B61,'Justerad allokering'!$B$1:$AO$500,MATCH("Summa justerad allokerad tillförd energi:",'Justerad allokering'!$B$1:$AV$1,0),FALSE)</f>
        <v>0</v>
      </c>
      <c r="O61" s="6">
        <f>VLOOKUP($B61,'Slutlig allokering'!$B$2:$AL$500,MATCH("Summa justerad allokerad tillförd energi:",'Slutlig allokering'!$B$2:$AS$2,0),FALSE)</f>
        <v>0</v>
      </c>
      <c r="P61" s="6">
        <f>VLOOKUP($B61,'Köpt hetvatten'!$B$1:$AP$500,MATCH("Med verkningsgrad:",'Köpt hetvatten'!$B$1:$AW$1,0),FALSE)</f>
        <v>0</v>
      </c>
      <c r="Q61" s="6">
        <f>VLOOKUP($B61,Spillvärme!$B$1:$AP$500,MATCH("Summa tillförd energi:",Spillvärme!$B$1:$AW$1,0),FALSE)</f>
        <v>0</v>
      </c>
      <c r="R61" s="6">
        <f>VLOOKUP($B61,Miljö!$B$1:$AP$500,MATCH("Summa tillförd energi:",Miljö!$B$1:$AW$1,0),FALSE)</f>
        <v>0</v>
      </c>
      <c r="S61" s="33">
        <f t="shared" si="4"/>
        <v>0</v>
      </c>
      <c r="T61" s="6" t="str">
        <f>VLOOKUP($B61,Miljö!$B$1:$AP$500,MATCH("Köpt prod.spec hetvatten",Miljö!$B$1:$AW$1,0),FALSE)</f>
        <v/>
      </c>
      <c r="U61" s="6">
        <f t="shared" si="5"/>
        <v>0</v>
      </c>
      <c r="V61" s="6">
        <f>VLOOKUP($B61,Leveranser!$B$1:$AP$500,MATCH("Total levererad värme",Leveranser!$B$1:$AW$1,0),FALSE)</f>
        <v>0</v>
      </c>
      <c r="W61" s="6">
        <f>IFERROR(VLOOKUP($B61,Miljö!$B$1:$AP$500,MATCH("Såld mängd produktionsspecifik fjärrvärme (GWh)",Miljö!$B$1:$AW$1,0),FALSE)/1,0)</f>
        <v>0</v>
      </c>
      <c r="X61" s="6"/>
      <c r="Y61" s="30" t="str">
        <f t="shared" si="6"/>
        <v/>
      </c>
      <c r="Z61" s="6"/>
      <c r="AA61" s="30" t="str">
        <f t="shared" si="7"/>
        <v/>
      </c>
      <c r="AC61" t="s">
        <v>20</v>
      </c>
      <c r="AD61" t="s">
        <v>20</v>
      </c>
      <c r="AE61" s="25" t="str">
        <f t="shared" si="2"/>
        <v/>
      </c>
      <c r="AF61" t="s">
        <v>20</v>
      </c>
      <c r="AG61" t="s">
        <v>20</v>
      </c>
      <c r="AM61" s="6" t="str">
        <f t="shared" si="3"/>
        <v>nej</v>
      </c>
      <c r="AO61" s="6" t="str">
        <f t="shared" si="11"/>
        <v>nej</v>
      </c>
      <c r="AQ61" s="6" t="str">
        <f t="shared" si="12"/>
        <v/>
      </c>
      <c r="AR61" s="6"/>
      <c r="AW61" t="str">
        <f t="shared" si="8"/>
        <v>nej</v>
      </c>
      <c r="AY61" s="6" t="str">
        <f t="shared" si="13"/>
        <v>nej</v>
      </c>
      <c r="BB61" s="6" t="str">
        <f t="shared" si="10"/>
        <v>Nej</v>
      </c>
      <c r="BK61" t="s">
        <v>14</v>
      </c>
    </row>
    <row r="62" spans="1:63" ht="15" customHeight="1" x14ac:dyDescent="0.25">
      <c r="A62" t="s">
        <v>67</v>
      </c>
      <c r="B62" t="s">
        <v>71</v>
      </c>
      <c r="C62">
        <v>0</v>
      </c>
      <c r="D62">
        <v>0</v>
      </c>
      <c r="E62">
        <v>0</v>
      </c>
      <c r="F62">
        <v>0</v>
      </c>
      <c r="G62" t="s">
        <v>10</v>
      </c>
      <c r="H62" t="s">
        <v>14</v>
      </c>
      <c r="K62" s="6">
        <f>VLOOKUP($B62,'Egen hetvattenprod'!$B$1:$AP$500,MATCH("Summa tillförd energi:",'Egen hetvattenprod'!$B$1:$AY$1,0),FALSE)</f>
        <v>0</v>
      </c>
      <c r="L62" s="6">
        <f>VLOOKUP($B62,Kraftvärmeprod!$B$1:$AO$500,MATCH("Summa tillförd energi:",Kraftvärmeprod!$B$1:$AV$1,0),FALSE)</f>
        <v>0</v>
      </c>
      <c r="M62" s="33">
        <f>VLOOKUP($B62,'Allokerad kvv'!$B$1:$AO$500,MATCH("Summa allokerad tillförd energi:",'Allokerad kvv'!$B$1:$AV$1,0),FALSE)</f>
        <v>0</v>
      </c>
      <c r="N62" s="33">
        <f>VLOOKUP($B62,'Justerad allokering'!$B$1:$AO$500,MATCH("Summa justerad allokerad tillförd energi:",'Justerad allokering'!$B$1:$AV$1,0),FALSE)</f>
        <v>0</v>
      </c>
      <c r="O62" s="6">
        <f>VLOOKUP($B62,'Slutlig allokering'!$B$2:$AL$500,MATCH("Summa justerad allokerad tillförd energi:",'Slutlig allokering'!$B$2:$AS$2,0),FALSE)</f>
        <v>0</v>
      </c>
      <c r="P62" s="6">
        <f>VLOOKUP($B62,'Köpt hetvatten'!$B$1:$AP$500,MATCH("Med verkningsgrad:",'Köpt hetvatten'!$B$1:$AW$1,0),FALSE)</f>
        <v>0</v>
      </c>
      <c r="Q62" s="6">
        <f>VLOOKUP($B62,Spillvärme!$B$1:$AP$500,MATCH("Summa tillförd energi:",Spillvärme!$B$1:$AW$1,0),FALSE)</f>
        <v>0</v>
      </c>
      <c r="R62" s="6">
        <f>VLOOKUP($B62,Miljö!$B$1:$AP$500,MATCH("Summa tillförd energi:",Miljö!$B$1:$AW$1,0),FALSE)</f>
        <v>0</v>
      </c>
      <c r="S62" s="33">
        <f t="shared" si="4"/>
        <v>0</v>
      </c>
      <c r="T62" s="6" t="str">
        <f>VLOOKUP($B62,Miljö!$B$1:$AP$500,MATCH("Köpt prod.spec hetvatten",Miljö!$B$1:$AW$1,0),FALSE)</f>
        <v/>
      </c>
      <c r="U62" s="6">
        <f t="shared" si="5"/>
        <v>0</v>
      </c>
      <c r="V62" s="6">
        <f>VLOOKUP($B62,Leveranser!$B$1:$AP$500,MATCH("Total levererad värme",Leveranser!$B$1:$AW$1,0),FALSE)</f>
        <v>0</v>
      </c>
      <c r="W62" s="6">
        <f>IFERROR(VLOOKUP($B62,Miljö!$B$1:$AP$500,MATCH("Såld mängd produktionsspecifik fjärrvärme (GWh)",Miljö!$B$1:$AW$1,0),FALSE)/1,0)</f>
        <v>0</v>
      </c>
      <c r="X62" s="6"/>
      <c r="Y62" s="30" t="str">
        <f t="shared" si="6"/>
        <v/>
      </c>
      <c r="Z62" s="6"/>
      <c r="AA62" s="30" t="str">
        <f t="shared" si="7"/>
        <v/>
      </c>
      <c r="AC62" t="s">
        <v>20</v>
      </c>
      <c r="AD62" t="s">
        <v>20</v>
      </c>
      <c r="AE62" s="25" t="str">
        <f t="shared" si="2"/>
        <v/>
      </c>
      <c r="AF62" t="s">
        <v>20</v>
      </c>
      <c r="AG62" t="s">
        <v>20</v>
      </c>
      <c r="AM62" s="6" t="str">
        <f t="shared" si="3"/>
        <v>nej</v>
      </c>
      <c r="AO62" s="6" t="str">
        <f t="shared" si="11"/>
        <v>nej</v>
      </c>
      <c r="AQ62" s="6" t="str">
        <f t="shared" si="12"/>
        <v/>
      </c>
      <c r="AR62" s="6"/>
      <c r="AW62" t="str">
        <f t="shared" si="8"/>
        <v>nej</v>
      </c>
      <c r="AY62" s="6" t="str">
        <f t="shared" si="13"/>
        <v>nej</v>
      </c>
      <c r="BB62" s="6" t="str">
        <f t="shared" si="10"/>
        <v>Nej</v>
      </c>
      <c r="BK62" t="s">
        <v>14</v>
      </c>
    </row>
    <row r="63" spans="1:63" ht="15" customHeight="1" x14ac:dyDescent="0.25">
      <c r="A63" t="s">
        <v>72</v>
      </c>
      <c r="B63" t="s">
        <v>73</v>
      </c>
      <c r="C63">
        <v>0.139765</v>
      </c>
      <c r="D63">
        <v>11.672499999999999</v>
      </c>
      <c r="E63">
        <v>15.1861</v>
      </c>
      <c r="F63">
        <v>2.8997799999999998E-3</v>
      </c>
      <c r="G63" t="s">
        <v>14</v>
      </c>
      <c r="H63" t="s">
        <v>10</v>
      </c>
      <c r="K63" s="6">
        <f>VLOOKUP($B63,'Egen hetvattenprod'!$B$1:$AP$500,MATCH("Summa tillförd energi:",'Egen hetvattenprod'!$B$1:$AY$1,0),FALSE)</f>
        <v>11.11</v>
      </c>
      <c r="L63" s="6">
        <f>VLOOKUP($B63,Kraftvärmeprod!$B$1:$AO$500,MATCH("Summa tillförd energi:",Kraftvärmeprod!$B$1:$AV$1,0),FALSE)</f>
        <v>0</v>
      </c>
      <c r="M63" s="33">
        <f>VLOOKUP($B63,'Allokerad kvv'!$B$1:$AO$500,MATCH("Summa allokerad tillförd energi:",'Allokerad kvv'!$B$1:$AV$1,0),FALSE)</f>
        <v>0</v>
      </c>
      <c r="N63" s="33">
        <f>VLOOKUP($B63,'Justerad allokering'!$B$1:$AO$500,MATCH("Summa justerad allokerad tillförd energi:",'Justerad allokering'!$B$1:$AV$1,0),FALSE)</f>
        <v>0</v>
      </c>
      <c r="O63" s="6">
        <f>VLOOKUP($B63,'Slutlig allokering'!$B$2:$AL$500,MATCH("Summa justerad allokerad tillförd energi:",'Slutlig allokering'!$B$2:$AS$2,0),FALSE)</f>
        <v>0</v>
      </c>
      <c r="P63" s="6">
        <f>VLOOKUP($B63,'Köpt hetvatten'!$B$1:$AP$500,MATCH("Med verkningsgrad:",'Köpt hetvatten'!$B$1:$AW$1,0),FALSE)</f>
        <v>2.1293333333333333</v>
      </c>
      <c r="Q63" s="6">
        <f>VLOOKUP($B63,Spillvärme!$B$1:$AP$500,MATCH("Summa tillförd energi:",Spillvärme!$B$1:$AW$1,0),FALSE)</f>
        <v>0</v>
      </c>
      <c r="R63" s="6">
        <f>VLOOKUP($B63,Miljö!$B$1:$AP$500,MATCH("Summa tillförd energi:",Miljö!$B$1:$AW$1,0),FALSE)</f>
        <v>0.21</v>
      </c>
      <c r="S63" s="33">
        <f t="shared" si="4"/>
        <v>0</v>
      </c>
      <c r="T63" s="6" t="str">
        <f>VLOOKUP($B63,Miljö!$B$1:$AP$500,MATCH("Köpt prod.spec hetvatten",Miljö!$B$1:$AW$1,0),FALSE)</f>
        <v/>
      </c>
      <c r="U63" s="6">
        <f t="shared" si="5"/>
        <v>13.449333333333334</v>
      </c>
      <c r="V63" s="6">
        <f>VLOOKUP($B63,Leveranser!$B$1:$AP$500,MATCH("Total levererad värme",Leveranser!$B$1:$AW$1,0),FALSE)</f>
        <v>9.0350000000000001</v>
      </c>
      <c r="W63" s="6">
        <f>IFERROR(VLOOKUP($B63,Miljö!$B$1:$AP$500,MATCH("Såld mängd produktionsspecifik fjärrvärme (GWh)",Miljö!$B$1:$AW$1,0),FALSE)/1,0)</f>
        <v>0</v>
      </c>
      <c r="X63" s="6"/>
      <c r="Y63" s="30">
        <f t="shared" si="6"/>
        <v>0.67178050956676916</v>
      </c>
      <c r="Z63" s="6"/>
      <c r="AA63" s="30" t="str">
        <f t="shared" si="7"/>
        <v/>
      </c>
      <c r="AC63" t="s">
        <v>10</v>
      </c>
      <c r="AD63" t="s">
        <v>20</v>
      </c>
      <c r="AE63" s="25" t="str">
        <f t="shared" si="2"/>
        <v>ja</v>
      </c>
      <c r="AF63" t="s">
        <v>20</v>
      </c>
      <c r="AG63" t="s">
        <v>20</v>
      </c>
      <c r="AM63" s="6" t="str">
        <f t="shared" si="3"/>
        <v/>
      </c>
      <c r="AO63" s="6" t="str">
        <f t="shared" si="11"/>
        <v/>
      </c>
      <c r="AQ63" s="6" t="str">
        <f t="shared" si="12"/>
        <v/>
      </c>
      <c r="AR63" s="6"/>
      <c r="AW63" t="str">
        <f t="shared" si="8"/>
        <v/>
      </c>
      <c r="AY63" s="6" t="str">
        <f t="shared" si="13"/>
        <v/>
      </c>
      <c r="BB63" s="6" t="str">
        <f t="shared" si="10"/>
        <v>Ja</v>
      </c>
      <c r="BK63" t="s">
        <v>10</v>
      </c>
    </row>
    <row r="64" spans="1:63" ht="15" customHeight="1" x14ac:dyDescent="0.25">
      <c r="A64" t="s">
        <v>72</v>
      </c>
      <c r="B64" t="s">
        <v>74</v>
      </c>
      <c r="C64">
        <v>8.6666099999999996E-2</v>
      </c>
      <c r="D64">
        <v>13.848000000000001</v>
      </c>
      <c r="E64">
        <v>8.8184500000000003</v>
      </c>
      <c r="F64">
        <v>6.7885599999999999E-3</v>
      </c>
      <c r="G64" t="s">
        <v>10</v>
      </c>
      <c r="H64" t="s">
        <v>10</v>
      </c>
      <c r="K64" s="6">
        <f>VLOOKUP($B64,'Egen hetvattenprod'!$B$1:$AP$500,MATCH("Summa tillförd energi:",'Egen hetvattenprod'!$B$1:$AY$1,0),FALSE)</f>
        <v>46.896000000000008</v>
      </c>
      <c r="L64" s="6">
        <f>VLOOKUP($B64,Kraftvärmeprod!$B$1:$AO$500,MATCH("Summa tillförd energi:",Kraftvärmeprod!$B$1:$AV$1,0),FALSE)</f>
        <v>0</v>
      </c>
      <c r="M64" s="33">
        <f>VLOOKUP($B64,'Allokerad kvv'!$B$1:$AO$500,MATCH("Summa allokerad tillförd energi:",'Allokerad kvv'!$B$1:$AV$1,0),FALSE)</f>
        <v>0</v>
      </c>
      <c r="N64" s="33">
        <f>VLOOKUP($B64,'Justerad allokering'!$B$1:$AO$500,MATCH("Summa justerad allokerad tillförd energi:",'Justerad allokering'!$B$1:$AV$1,0),FALSE)</f>
        <v>0</v>
      </c>
      <c r="O64" s="6">
        <f>VLOOKUP($B64,'Slutlig allokering'!$B$2:$AL$500,MATCH("Summa justerad allokerad tillförd energi:",'Slutlig allokering'!$B$2:$AS$2,0),FALSE)</f>
        <v>0</v>
      </c>
      <c r="P64" s="6">
        <f>VLOOKUP($B64,'Köpt hetvatten'!$B$1:$AP$500,MATCH("Med verkningsgrad:",'Köpt hetvatten'!$B$1:$AW$1,0),FALSE)</f>
        <v>0</v>
      </c>
      <c r="Q64" s="6">
        <f>VLOOKUP($B64,Spillvärme!$B$1:$AP$500,MATCH("Summa tillförd energi:",Spillvärme!$B$1:$AW$1,0),FALSE)</f>
        <v>0</v>
      </c>
      <c r="R64" s="6">
        <f>VLOOKUP($B64,Miljö!$B$1:$AP$500,MATCH("Summa tillförd energi:",Miljö!$B$1:$AW$1,0),FALSE)</f>
        <v>1.1259999999999999</v>
      </c>
      <c r="S64" s="33">
        <f t="shared" si="4"/>
        <v>0</v>
      </c>
      <c r="T64" s="6" t="str">
        <f>VLOOKUP($B64,Miljö!$B$1:$AP$500,MATCH("Köpt prod.spec hetvatten",Miljö!$B$1:$AW$1,0),FALSE)</f>
        <v/>
      </c>
      <c r="U64" s="6">
        <f t="shared" si="5"/>
        <v>48.022000000000006</v>
      </c>
      <c r="V64" s="6">
        <f>VLOOKUP($B64,Leveranser!$B$1:$AP$500,MATCH("Total levererad värme",Leveranser!$B$1:$AW$1,0),FALSE)</f>
        <v>32.466000000000001</v>
      </c>
      <c r="W64" s="6">
        <f>IFERROR(VLOOKUP($B64,Miljö!$B$1:$AP$500,MATCH("Såld mängd produktionsspecifik fjärrvärme (GWh)",Miljö!$B$1:$AW$1,0),FALSE)/1,0)</f>
        <v>0</v>
      </c>
      <c r="X64" s="6"/>
      <c r="Y64" s="30">
        <f t="shared" si="6"/>
        <v>0.6760651368122943</v>
      </c>
      <c r="Z64" s="6"/>
      <c r="AA64" s="30" t="str">
        <f t="shared" si="7"/>
        <v/>
      </c>
      <c r="AC64" t="s">
        <v>10</v>
      </c>
      <c r="AD64" t="s">
        <v>20</v>
      </c>
      <c r="AE64" s="25" t="str">
        <f t="shared" si="2"/>
        <v>ja</v>
      </c>
      <c r="AF64" t="s">
        <v>20</v>
      </c>
      <c r="AG64" t="s">
        <v>20</v>
      </c>
      <c r="AM64" s="6" t="str">
        <f t="shared" si="3"/>
        <v/>
      </c>
      <c r="AO64" s="6" t="str">
        <f t="shared" si="11"/>
        <v/>
      </c>
      <c r="AQ64" s="6" t="str">
        <f t="shared" si="12"/>
        <v/>
      </c>
      <c r="AR64" s="6"/>
      <c r="AW64" t="str">
        <f t="shared" si="8"/>
        <v/>
      </c>
      <c r="AY64" s="6" t="str">
        <f t="shared" si="13"/>
        <v/>
      </c>
      <c r="BB64" s="6" t="str">
        <f t="shared" si="10"/>
        <v>Ja</v>
      </c>
      <c r="BK64" t="s">
        <v>10</v>
      </c>
    </row>
    <row r="65" spans="1:64" ht="15" customHeight="1" x14ac:dyDescent="0.25">
      <c r="A65" t="s">
        <v>75</v>
      </c>
      <c r="B65" t="s">
        <v>76</v>
      </c>
      <c r="C65">
        <v>0.215668</v>
      </c>
      <c r="D65">
        <v>23.403500000000001</v>
      </c>
      <c r="E65">
        <v>16.791699999999999</v>
      </c>
      <c r="F65">
        <v>4.0488400000000001E-2</v>
      </c>
      <c r="G65" t="s">
        <v>10</v>
      </c>
      <c r="H65" t="s">
        <v>10</v>
      </c>
      <c r="K65" s="6">
        <f>VLOOKUP($B65,'Egen hetvattenprod'!$B$1:$AP$500,MATCH("Summa tillförd energi:",'Egen hetvattenprod'!$B$1:$AY$1,0),FALSE)</f>
        <v>43.793199999999999</v>
      </c>
      <c r="L65" s="6">
        <f>VLOOKUP($B65,Kraftvärmeprod!$B$1:$AO$500,MATCH("Summa tillförd energi:",Kraftvärmeprod!$B$1:$AV$1,0),FALSE)</f>
        <v>0</v>
      </c>
      <c r="M65" s="33">
        <f>VLOOKUP($B65,'Allokerad kvv'!$B$1:$AO$500,MATCH("Summa allokerad tillförd energi:",'Allokerad kvv'!$B$1:$AV$1,0),FALSE)</f>
        <v>0</v>
      </c>
      <c r="N65" s="33">
        <f>VLOOKUP($B65,'Justerad allokering'!$B$1:$AO$500,MATCH("Summa justerad allokerad tillförd energi:",'Justerad allokering'!$B$1:$AV$1,0),FALSE)</f>
        <v>0</v>
      </c>
      <c r="O65" s="6">
        <f>VLOOKUP($B65,'Slutlig allokering'!$B$2:$AL$500,MATCH("Summa justerad allokerad tillförd energi:",'Slutlig allokering'!$B$2:$AS$2,0),FALSE)</f>
        <v>0</v>
      </c>
      <c r="P65" s="6">
        <f>VLOOKUP($B65,'Köpt hetvatten'!$B$1:$AP$500,MATCH("Med verkningsgrad:",'Köpt hetvatten'!$B$1:$AW$1,0),FALSE)</f>
        <v>0</v>
      </c>
      <c r="Q65" s="6">
        <f>VLOOKUP($B65,Spillvärme!$B$1:$AP$500,MATCH("Summa tillförd energi:",Spillvärme!$B$1:$AW$1,0),FALSE)</f>
        <v>0</v>
      </c>
      <c r="R65" s="6">
        <f>VLOOKUP($B65,Miljö!$B$1:$AP$500,MATCH("Summa tillförd energi:",Miljö!$B$1:$AW$1,0),FALSE)</f>
        <v>0.436</v>
      </c>
      <c r="S65" s="33">
        <f t="shared" si="4"/>
        <v>0</v>
      </c>
      <c r="T65" s="6" t="str">
        <f>VLOOKUP($B65,Miljö!$B$1:$AP$500,MATCH("Köpt prod.spec hetvatten",Miljö!$B$1:$AW$1,0),FALSE)</f>
        <v/>
      </c>
      <c r="U65" s="6">
        <f t="shared" si="5"/>
        <v>44.229199999999999</v>
      </c>
      <c r="V65" s="6">
        <f>VLOOKUP($B65,Leveranser!$B$1:$AP$500,MATCH("Total levererad värme",Leveranser!$B$1:$AW$1,0),FALSE)</f>
        <v>34.659999999999997</v>
      </c>
      <c r="W65" s="6">
        <f>IFERROR(VLOOKUP($B65,Miljö!$B$1:$AP$500,MATCH("Såld mängd produktionsspecifik fjärrvärme (GWh)",Miljö!$B$1:$AW$1,0),FALSE)/1,0)</f>
        <v>0</v>
      </c>
      <c r="X65" s="6"/>
      <c r="Y65" s="30">
        <f t="shared" si="6"/>
        <v>0.78364519367295804</v>
      </c>
      <c r="Z65" s="6"/>
      <c r="AA65" s="30" t="str">
        <f t="shared" si="7"/>
        <v/>
      </c>
      <c r="AC65" t="s">
        <v>10</v>
      </c>
      <c r="AD65" t="s">
        <v>20</v>
      </c>
      <c r="AE65" s="25" t="str">
        <f t="shared" si="2"/>
        <v>ja</v>
      </c>
      <c r="AF65" t="s">
        <v>20</v>
      </c>
      <c r="AG65" t="s">
        <v>20</v>
      </c>
      <c r="AM65" s="6" t="str">
        <f t="shared" si="3"/>
        <v/>
      </c>
      <c r="AO65" s="6" t="str">
        <f t="shared" si="11"/>
        <v/>
      </c>
      <c r="AQ65" s="6" t="str">
        <f t="shared" si="12"/>
        <v/>
      </c>
      <c r="AR65" s="6"/>
      <c r="AW65" t="str">
        <f t="shared" si="8"/>
        <v/>
      </c>
      <c r="AY65" s="6" t="str">
        <f t="shared" si="13"/>
        <v/>
      </c>
      <c r="BB65" s="6" t="str">
        <f t="shared" si="10"/>
        <v>Ja</v>
      </c>
      <c r="BK65" t="s">
        <v>10</v>
      </c>
    </row>
    <row r="66" spans="1:64" ht="15" customHeight="1" x14ac:dyDescent="0.25">
      <c r="A66" t="s">
        <v>75</v>
      </c>
      <c r="B66" t="s">
        <v>77</v>
      </c>
      <c r="C66">
        <v>0.35862100000000002</v>
      </c>
      <c r="D66">
        <v>50.270200000000003</v>
      </c>
      <c r="E66">
        <v>17.834199999999999</v>
      </c>
      <c r="F66">
        <v>9.7027699999999995E-2</v>
      </c>
      <c r="G66" t="s">
        <v>10</v>
      </c>
      <c r="H66" t="s">
        <v>10</v>
      </c>
      <c r="K66" s="6">
        <f>VLOOKUP($B66,'Egen hetvattenprod'!$B$1:$AP$500,MATCH("Summa tillförd energi:",'Egen hetvattenprod'!$B$1:$AY$1,0),FALSE)</f>
        <v>3.593</v>
      </c>
      <c r="L66" s="6">
        <f>VLOOKUP($B66,Kraftvärmeprod!$B$1:$AO$500,MATCH("Summa tillförd energi:",Kraftvärmeprod!$B$1:$AV$1,0),FALSE)</f>
        <v>0</v>
      </c>
      <c r="M66" s="33">
        <f>VLOOKUP($B66,'Allokerad kvv'!$B$1:$AO$500,MATCH("Summa allokerad tillförd energi:",'Allokerad kvv'!$B$1:$AV$1,0),FALSE)</f>
        <v>0</v>
      </c>
      <c r="N66" s="33">
        <f>VLOOKUP($B66,'Justerad allokering'!$B$1:$AO$500,MATCH("Summa justerad allokerad tillförd energi:",'Justerad allokering'!$B$1:$AV$1,0),FALSE)</f>
        <v>0</v>
      </c>
      <c r="O66" s="6">
        <f>VLOOKUP($B66,'Slutlig allokering'!$B$2:$AL$500,MATCH("Summa justerad allokerad tillförd energi:",'Slutlig allokering'!$B$2:$AS$2,0),FALSE)</f>
        <v>0</v>
      </c>
      <c r="P66" s="6">
        <f>VLOOKUP($B66,'Köpt hetvatten'!$B$1:$AP$500,MATCH("Med verkningsgrad:",'Köpt hetvatten'!$B$1:$AW$1,0),FALSE)</f>
        <v>0</v>
      </c>
      <c r="Q66" s="6">
        <f>VLOOKUP($B66,Spillvärme!$B$1:$AP$500,MATCH("Summa tillförd energi:",Spillvärme!$B$1:$AW$1,0),FALSE)</f>
        <v>0</v>
      </c>
      <c r="R66" s="6">
        <f>VLOOKUP($B66,Miljö!$B$1:$AP$500,MATCH("Summa tillförd energi:",Miljö!$B$1:$AW$1,0),FALSE)</f>
        <v>0.128</v>
      </c>
      <c r="S66" s="33">
        <f t="shared" si="4"/>
        <v>0</v>
      </c>
      <c r="T66" s="6" t="str">
        <f>VLOOKUP($B66,Miljö!$B$1:$AP$500,MATCH("Köpt prod.spec hetvatten",Miljö!$B$1:$AW$1,0),FALSE)</f>
        <v/>
      </c>
      <c r="U66" s="6">
        <f t="shared" si="5"/>
        <v>3.7210000000000001</v>
      </c>
      <c r="V66" s="6">
        <f>VLOOKUP($B66,Leveranser!$B$1:$AP$500,MATCH("Total levererad värme",Leveranser!$B$1:$AW$1,0),FALSE)</f>
        <v>2.762</v>
      </c>
      <c r="W66" s="6">
        <f>IFERROR(VLOOKUP($B66,Miljö!$B$1:$AP$500,MATCH("Såld mängd produktionsspecifik fjärrvärme (GWh)",Miljö!$B$1:$AW$1,0),FALSE)/1,0)</f>
        <v>0</v>
      </c>
      <c r="X66" s="6"/>
      <c r="Y66" s="30">
        <f t="shared" si="6"/>
        <v>0.74227358237033059</v>
      </c>
      <c r="Z66" s="6"/>
      <c r="AA66" s="30" t="str">
        <f t="shared" si="7"/>
        <v/>
      </c>
      <c r="AC66" t="s">
        <v>10</v>
      </c>
      <c r="AD66" t="s">
        <v>20</v>
      </c>
      <c r="AE66" s="25" t="str">
        <f t="shared" si="2"/>
        <v>ja</v>
      </c>
      <c r="AF66" t="s">
        <v>20</v>
      </c>
      <c r="AG66" t="s">
        <v>20</v>
      </c>
      <c r="AM66" s="6" t="str">
        <f t="shared" si="3"/>
        <v/>
      </c>
      <c r="AO66" s="6" t="str">
        <f t="shared" si="11"/>
        <v/>
      </c>
      <c r="AQ66" s="6" t="str">
        <f t="shared" si="12"/>
        <v/>
      </c>
      <c r="AR66" s="6"/>
      <c r="AW66" t="str">
        <f t="shared" si="8"/>
        <v/>
      </c>
      <c r="AY66" s="6" t="str">
        <f t="shared" si="13"/>
        <v/>
      </c>
      <c r="BB66" s="6" t="str">
        <f t="shared" si="10"/>
        <v>Ja</v>
      </c>
      <c r="BK66" t="s">
        <v>10</v>
      </c>
    </row>
    <row r="67" spans="1:64" ht="15" customHeight="1" x14ac:dyDescent="0.25">
      <c r="A67" t="s">
        <v>75</v>
      </c>
      <c r="B67" t="s">
        <v>78</v>
      </c>
      <c r="C67">
        <v>0.21352199999999999</v>
      </c>
      <c r="D67">
        <v>18.726900000000001</v>
      </c>
      <c r="E67">
        <v>17.7456</v>
      </c>
      <c r="F67">
        <v>2.00363E-2</v>
      </c>
      <c r="G67" t="s">
        <v>10</v>
      </c>
      <c r="H67" t="s">
        <v>10</v>
      </c>
      <c r="K67" s="6">
        <f>VLOOKUP($B67,'Egen hetvattenprod'!$B$1:$AP$500,MATCH("Summa tillförd energi:",'Egen hetvattenprod'!$B$1:$AY$1,0),FALSE)</f>
        <v>3.53</v>
      </c>
      <c r="L67" s="6">
        <f>VLOOKUP($B67,Kraftvärmeprod!$B$1:$AO$500,MATCH("Summa tillförd energi:",Kraftvärmeprod!$B$1:$AV$1,0),FALSE)</f>
        <v>0</v>
      </c>
      <c r="M67" s="33">
        <f>VLOOKUP($B67,'Allokerad kvv'!$B$1:$AO$500,MATCH("Summa allokerad tillförd energi:",'Allokerad kvv'!$B$1:$AV$1,0),FALSE)</f>
        <v>0</v>
      </c>
      <c r="N67" s="33">
        <f>VLOOKUP($B67,'Justerad allokering'!$B$1:$AO$500,MATCH("Summa justerad allokerad tillförd energi:",'Justerad allokering'!$B$1:$AV$1,0),FALSE)</f>
        <v>0</v>
      </c>
      <c r="O67" s="6">
        <f>VLOOKUP($B67,'Slutlig allokering'!$B$2:$AL$500,MATCH("Summa justerad allokerad tillförd energi:",'Slutlig allokering'!$B$2:$AS$2,0),FALSE)</f>
        <v>0</v>
      </c>
      <c r="P67" s="6">
        <f>VLOOKUP($B67,'Köpt hetvatten'!$B$1:$AP$500,MATCH("Med verkningsgrad:",'Köpt hetvatten'!$B$1:$AW$1,0),FALSE)</f>
        <v>0</v>
      </c>
      <c r="Q67" s="6">
        <f>VLOOKUP($B67,Spillvärme!$B$1:$AP$500,MATCH("Summa tillförd energi:",Spillvärme!$B$1:$AW$1,0),FALSE)</f>
        <v>0</v>
      </c>
      <c r="R67" s="6">
        <f>VLOOKUP($B67,Miljö!$B$1:$AP$500,MATCH("Summa tillförd energi:",Miljö!$B$1:$AW$1,0),FALSE)</f>
        <v>5.2999999999999999E-2</v>
      </c>
      <c r="S67" s="33">
        <f t="shared" si="4"/>
        <v>0</v>
      </c>
      <c r="T67" s="6" t="str">
        <f>VLOOKUP($B67,Miljö!$B$1:$AP$500,MATCH("Köpt prod.spec hetvatten",Miljö!$B$1:$AW$1,0),FALSE)</f>
        <v/>
      </c>
      <c r="U67" s="6">
        <f t="shared" si="5"/>
        <v>3.5829999999999997</v>
      </c>
      <c r="V67" s="6">
        <f>VLOOKUP($B67,Leveranser!$B$1:$AP$500,MATCH("Total levererad värme",Leveranser!$B$1:$AW$1,0),FALSE)</f>
        <v>2.609</v>
      </c>
      <c r="W67" s="6">
        <f>IFERROR(VLOOKUP($B67,Miljö!$B$1:$AP$500,MATCH("Såld mängd produktionsspecifik fjärrvärme (GWh)",Miljö!$B$1:$AW$1,0),FALSE)/1,0)</f>
        <v>0</v>
      </c>
      <c r="X67" s="6"/>
      <c r="Y67" s="30">
        <f t="shared" si="6"/>
        <v>0.72816075914038525</v>
      </c>
      <c r="Z67" s="6"/>
      <c r="AA67" s="30" t="str">
        <f t="shared" si="7"/>
        <v/>
      </c>
      <c r="AC67" t="s">
        <v>10</v>
      </c>
      <c r="AD67" t="s">
        <v>20</v>
      </c>
      <c r="AE67" s="25" t="str">
        <f t="shared" ref="AE67:AE130" si="14">IF(H67="ja",IF(AND(AC67="nej",AD67&lt;&gt;"ja"),"nej","ja"),"")</f>
        <v>ja</v>
      </c>
      <c r="AF67" t="s">
        <v>20</v>
      </c>
      <c r="AG67" t="s">
        <v>20</v>
      </c>
      <c r="AM67" s="6" t="str">
        <f t="shared" ref="AM67:AM130" si="15">IF(AE67="ja","",IF(AND(C67&gt;0,C67&lt;0.9,D67&gt;0,D67&lt;100,E67&gt;0,E67&lt;50,F67&gt;-0.00000001,F67&lt;1),"ja","nej"))</f>
        <v/>
      </c>
      <c r="AO67" s="6" t="str">
        <f t="shared" si="11"/>
        <v/>
      </c>
      <c r="AQ67" s="6" t="str">
        <f t="shared" si="12"/>
        <v/>
      </c>
      <c r="AR67" s="6"/>
      <c r="AW67" t="str">
        <f t="shared" si="8"/>
        <v/>
      </c>
      <c r="AY67" s="6" t="str">
        <f t="shared" si="13"/>
        <v/>
      </c>
      <c r="BB67" s="6" t="str">
        <f t="shared" si="10"/>
        <v>Ja</v>
      </c>
      <c r="BK67" t="s">
        <v>10</v>
      </c>
    </row>
    <row r="68" spans="1:64" ht="15" customHeight="1" x14ac:dyDescent="0.25">
      <c r="A68" t="s">
        <v>75</v>
      </c>
      <c r="B68" t="s">
        <v>79</v>
      </c>
      <c r="C68">
        <v>0.27279199999999998</v>
      </c>
      <c r="D68">
        <v>26.6187</v>
      </c>
      <c r="E68">
        <v>21.6294</v>
      </c>
      <c r="F68">
        <v>2.9013600000000001E-2</v>
      </c>
      <c r="G68" t="s">
        <v>10</v>
      </c>
      <c r="H68" t="s">
        <v>10</v>
      </c>
      <c r="K68" s="6">
        <f>VLOOKUP($B68,'Egen hetvattenprod'!$B$1:$AP$500,MATCH("Summa tillförd energi:",'Egen hetvattenprod'!$B$1:$AY$1,0),FALSE)</f>
        <v>0.86899999999999999</v>
      </c>
      <c r="L68" s="6">
        <f>VLOOKUP($B68,Kraftvärmeprod!$B$1:$AO$500,MATCH("Summa tillförd energi:",Kraftvärmeprod!$B$1:$AV$1,0),FALSE)</f>
        <v>0</v>
      </c>
      <c r="M68" s="33">
        <f>VLOOKUP($B68,'Allokerad kvv'!$B$1:$AO$500,MATCH("Summa allokerad tillförd energi:",'Allokerad kvv'!$B$1:$AV$1,0),FALSE)</f>
        <v>0</v>
      </c>
      <c r="N68" s="33">
        <f>VLOOKUP($B68,'Justerad allokering'!$B$1:$AO$500,MATCH("Summa justerad allokerad tillförd energi:",'Justerad allokering'!$B$1:$AV$1,0),FALSE)</f>
        <v>0</v>
      </c>
      <c r="O68" s="6">
        <f>VLOOKUP($B68,'Slutlig allokering'!$B$2:$AL$500,MATCH("Summa justerad allokerad tillförd energi:",'Slutlig allokering'!$B$2:$AS$2,0),FALSE)</f>
        <v>0</v>
      </c>
      <c r="P68" s="6">
        <f>VLOOKUP($B68,'Köpt hetvatten'!$B$1:$AP$500,MATCH("Med verkningsgrad:",'Köpt hetvatten'!$B$1:$AW$1,0),FALSE)</f>
        <v>0</v>
      </c>
      <c r="Q68" s="6">
        <f>VLOOKUP($B68,Spillvärme!$B$1:$AP$500,MATCH("Summa tillförd energi:",Spillvärme!$B$1:$AW$1,0),FALSE)</f>
        <v>0</v>
      </c>
      <c r="R68" s="6">
        <f>VLOOKUP($B68,Miljö!$B$1:$AP$500,MATCH("Summa tillförd energi:",Miljö!$B$1:$AW$1,0),FALSE)</f>
        <v>1.2999999999999999E-2</v>
      </c>
      <c r="S68" s="33">
        <f t="shared" ref="S68:S131" si="16">IF(R68=0,0.03*V68,0)</f>
        <v>0</v>
      </c>
      <c r="T68" s="6" t="str">
        <f>VLOOKUP($B68,Miljö!$B$1:$AP$500,MATCH("Köpt prod.spec hetvatten",Miljö!$B$1:$AW$1,0),FALSE)</f>
        <v/>
      </c>
      <c r="U68" s="6">
        <f t="shared" ref="U68:U131" si="17">SUM(K68,O68:R68,T68)</f>
        <v>0.88200000000000001</v>
      </c>
      <c r="V68" s="6">
        <f>VLOOKUP($B68,Leveranser!$B$1:$AP$500,MATCH("Total levererad värme",Leveranser!$B$1:$AW$1,0),FALSE)</f>
        <v>0.53</v>
      </c>
      <c r="W68" s="6">
        <f>IFERROR(VLOOKUP($B68,Miljö!$B$1:$AP$500,MATCH("Såld mängd produktionsspecifik fjärrvärme (GWh)",Miljö!$B$1:$AW$1,0),FALSE)/1,0)</f>
        <v>0</v>
      </c>
      <c r="X68" s="6"/>
      <c r="Y68" s="30">
        <f t="shared" ref="Y68:Y131" si="18">IFERROR(V68/U68,"")</f>
        <v>0.60090702947845809</v>
      </c>
      <c r="Z68" s="6"/>
      <c r="AA68" s="30" t="str">
        <f t="shared" ref="AA68:AA131" si="19">IF(W68=0,"",W68/V68)</f>
        <v/>
      </c>
      <c r="AC68" t="s">
        <v>10</v>
      </c>
      <c r="AD68" t="s">
        <v>20</v>
      </c>
      <c r="AE68" s="25" t="str">
        <f t="shared" si="14"/>
        <v>ja</v>
      </c>
      <c r="AF68" t="s">
        <v>20</v>
      </c>
      <c r="AG68" t="s">
        <v>20</v>
      </c>
      <c r="AM68" s="6" t="str">
        <f t="shared" si="15"/>
        <v/>
      </c>
      <c r="AO68" s="6" t="str">
        <f t="shared" si="11"/>
        <v/>
      </c>
      <c r="AQ68" s="6" t="str">
        <f t="shared" si="12"/>
        <v/>
      </c>
      <c r="AR68" s="6"/>
      <c r="AW68" t="str">
        <f t="shared" ref="AW68:AW131" si="20">IF(AE68="ja","",IF(OR(AQ68="ja",AS68="ja",AT68="ja",AU68="ja",AV68="ja"),"ja","nej"))</f>
        <v/>
      </c>
      <c r="AY68" s="6" t="str">
        <f t="shared" si="13"/>
        <v/>
      </c>
      <c r="BB68" s="6" t="str">
        <f t="shared" ref="BB68:BB131" si="21">IF(OR(AE68="ja",AY68="ja",AZ68="ja"),"Ja","Nej")</f>
        <v>Ja</v>
      </c>
      <c r="BK68" t="s">
        <v>10</v>
      </c>
    </row>
    <row r="69" spans="1:64" ht="15" customHeight="1" x14ac:dyDescent="0.25">
      <c r="A69" t="s">
        <v>80</v>
      </c>
      <c r="B69" t="s">
        <v>81</v>
      </c>
      <c r="C69">
        <v>0</v>
      </c>
      <c r="D69">
        <v>0</v>
      </c>
      <c r="E69">
        <v>0</v>
      </c>
      <c r="F69">
        <v>0</v>
      </c>
      <c r="G69" t="s">
        <v>14</v>
      </c>
      <c r="H69" t="s">
        <v>14</v>
      </c>
      <c r="K69" s="6">
        <f>VLOOKUP($B69,'Egen hetvattenprod'!$B$1:$AP$500,MATCH("Summa tillförd energi:",'Egen hetvattenprod'!$B$1:$AY$1,0),FALSE)</f>
        <v>0</v>
      </c>
      <c r="L69" s="6">
        <f>VLOOKUP($B69,Kraftvärmeprod!$B$1:$AO$500,MATCH("Summa tillförd energi:",Kraftvärmeprod!$B$1:$AV$1,0),FALSE)</f>
        <v>0</v>
      </c>
      <c r="M69" s="33">
        <f>VLOOKUP($B69,'Allokerad kvv'!$B$1:$AO$500,MATCH("Summa allokerad tillförd energi:",'Allokerad kvv'!$B$1:$AV$1,0),FALSE)</f>
        <v>0</v>
      </c>
      <c r="N69" s="33">
        <f>VLOOKUP($B69,'Justerad allokering'!$B$1:$AO$500,MATCH("Summa justerad allokerad tillförd energi:",'Justerad allokering'!$B$1:$AV$1,0),FALSE)</f>
        <v>0</v>
      </c>
      <c r="O69" s="6">
        <f>VLOOKUP($B69,'Slutlig allokering'!$B$2:$AL$500,MATCH("Summa justerad allokerad tillförd energi:",'Slutlig allokering'!$B$2:$AS$2,0),FALSE)</f>
        <v>0</v>
      </c>
      <c r="P69" s="6">
        <f>VLOOKUP($B69,'Köpt hetvatten'!$B$1:$AP$500,MATCH("Med verkningsgrad:",'Köpt hetvatten'!$B$1:$AW$1,0),FALSE)</f>
        <v>0</v>
      </c>
      <c r="Q69" s="6">
        <f>VLOOKUP($B69,Spillvärme!$B$1:$AP$500,MATCH("Summa tillförd energi:",Spillvärme!$B$1:$AW$1,0),FALSE)</f>
        <v>0</v>
      </c>
      <c r="R69" s="6">
        <f>VLOOKUP($B69,Miljö!$B$1:$AP$500,MATCH("Summa tillförd energi:",Miljö!$B$1:$AW$1,0),FALSE)</f>
        <v>0</v>
      </c>
      <c r="S69" s="33">
        <f t="shared" si="16"/>
        <v>0</v>
      </c>
      <c r="T69" s="6" t="str">
        <f>VLOOKUP($B69,Miljö!$B$1:$AP$500,MATCH("Köpt prod.spec hetvatten",Miljö!$B$1:$AW$1,0),FALSE)</f>
        <v/>
      </c>
      <c r="U69" s="6">
        <f t="shared" si="17"/>
        <v>0</v>
      </c>
      <c r="V69" s="6">
        <f>VLOOKUP($B69,Leveranser!$B$1:$AP$500,MATCH("Total levererad värme",Leveranser!$B$1:$AW$1,0),FALSE)</f>
        <v>0</v>
      </c>
      <c r="W69" s="6">
        <f>IFERROR(VLOOKUP($B69,Miljö!$B$1:$AP$500,MATCH("Såld mängd produktionsspecifik fjärrvärme (GWh)",Miljö!$B$1:$AW$1,0),FALSE)/1,0)</f>
        <v>0</v>
      </c>
      <c r="X69" s="6"/>
      <c r="Y69" s="30" t="str">
        <f t="shared" si="18"/>
        <v/>
      </c>
      <c r="Z69" s="6"/>
      <c r="AA69" s="30" t="str">
        <f t="shared" si="19"/>
        <v/>
      </c>
      <c r="AC69" t="s">
        <v>20</v>
      </c>
      <c r="AD69" t="s">
        <v>20</v>
      </c>
      <c r="AE69" s="25" t="str">
        <f t="shared" si="14"/>
        <v/>
      </c>
      <c r="AF69" t="s">
        <v>20</v>
      </c>
      <c r="AG69" t="s">
        <v>20</v>
      </c>
      <c r="AM69" s="6" t="str">
        <f t="shared" si="15"/>
        <v>nej</v>
      </c>
      <c r="AO69" s="6" t="str">
        <f t="shared" ref="AO69:AO132" si="22">IF(AE69="ja","",IF(AND(Y69&gt;0.6,Y69&lt;1.1),"ja","nej"))</f>
        <v>nej</v>
      </c>
      <c r="AQ69" s="6" t="str">
        <f t="shared" ref="AQ69:AQ132" si="23">IF(V69&gt;0,IF(W69/V69&gt;0.9,"Ja",""),"")</f>
        <v/>
      </c>
      <c r="AR69" s="6"/>
      <c r="AW69" t="str">
        <f t="shared" si="20"/>
        <v>nej</v>
      </c>
      <c r="AY69" s="6" t="str">
        <f t="shared" ref="AY69:AY132" si="24">IF(AE69="ja","",IF(AND(AM69="ja",AO69="ja",AW69="nej"),"ja","nej"))</f>
        <v>nej</v>
      </c>
      <c r="BB69" s="6" t="str">
        <f t="shared" si="21"/>
        <v>Nej</v>
      </c>
      <c r="BK69" t="s">
        <v>14</v>
      </c>
    </row>
    <row r="70" spans="1:64" ht="15" customHeight="1" x14ac:dyDescent="0.25">
      <c r="A70" t="s">
        <v>80</v>
      </c>
      <c r="B70" t="s">
        <v>82</v>
      </c>
      <c r="C70">
        <v>0.68936799999999998</v>
      </c>
      <c r="D70">
        <v>117.693</v>
      </c>
      <c r="E70">
        <v>30.692599999999999</v>
      </c>
      <c r="F70">
        <v>0.42468299999999998</v>
      </c>
      <c r="G70" t="s">
        <v>14</v>
      </c>
      <c r="H70" t="s">
        <v>10</v>
      </c>
      <c r="K70" s="6">
        <f>VLOOKUP($B70,'Egen hetvattenprod'!$B$1:$AP$500,MATCH("Summa tillförd energi:",'Egen hetvattenprod'!$B$1:$AY$1,0),FALSE)</f>
        <v>10.1</v>
      </c>
      <c r="L70" s="6">
        <f>VLOOKUP($B70,Kraftvärmeprod!$B$1:$AO$500,MATCH("Summa tillförd energi:",Kraftvärmeprod!$B$1:$AV$1,0),FALSE)</f>
        <v>0</v>
      </c>
      <c r="M70" s="33">
        <f>VLOOKUP($B70,'Allokerad kvv'!$B$1:$AO$500,MATCH("Summa allokerad tillförd energi:",'Allokerad kvv'!$B$1:$AV$1,0),FALSE)</f>
        <v>0</v>
      </c>
      <c r="N70" s="33">
        <f>VLOOKUP($B70,'Justerad allokering'!$B$1:$AO$500,MATCH("Summa justerad allokerad tillförd energi:",'Justerad allokering'!$B$1:$AV$1,0),FALSE)</f>
        <v>0</v>
      </c>
      <c r="O70" s="6">
        <f>VLOOKUP($B70,'Slutlig allokering'!$B$2:$AL$500,MATCH("Summa justerad allokerad tillförd energi:",'Slutlig allokering'!$B$2:$AS$2,0),FALSE)</f>
        <v>0</v>
      </c>
      <c r="P70" s="6">
        <f>VLOOKUP($B70,'Köpt hetvatten'!$B$1:$AP$500,MATCH("Med verkningsgrad:",'Köpt hetvatten'!$B$1:$AW$1,0),FALSE)</f>
        <v>0</v>
      </c>
      <c r="Q70" s="6">
        <f>VLOOKUP($B70,Spillvärme!$B$1:$AP$500,MATCH("Summa tillförd energi:",Spillvärme!$B$1:$AW$1,0),FALSE)</f>
        <v>0</v>
      </c>
      <c r="R70" s="6">
        <f>VLOOKUP($B70,Miljö!$B$1:$AP$500,MATCH("Summa tillförd energi:",Miljö!$B$1:$AW$1,0),FALSE)</f>
        <v>0.113</v>
      </c>
      <c r="S70" s="33">
        <f t="shared" si="16"/>
        <v>0</v>
      </c>
      <c r="T70" s="6" t="str">
        <f>VLOOKUP($B70,Miljö!$B$1:$AP$500,MATCH("Köpt prod.spec hetvatten",Miljö!$B$1:$AW$1,0),FALSE)</f>
        <v/>
      </c>
      <c r="U70" s="6">
        <f t="shared" si="17"/>
        <v>10.212999999999999</v>
      </c>
      <c r="V70" s="6">
        <f>VLOOKUP($B70,Leveranser!$B$1:$AP$500,MATCH("Total levererad värme",Leveranser!$B$1:$AW$1,0),FALSE)</f>
        <v>8.09</v>
      </c>
      <c r="W70" s="6">
        <f>IFERROR(VLOOKUP($B70,Miljö!$B$1:$AP$500,MATCH("Såld mängd produktionsspecifik fjärrvärme (GWh)",Miljö!$B$1:$AW$1,0),FALSE)/1,0)</f>
        <v>0</v>
      </c>
      <c r="X70" s="6"/>
      <c r="Y70" s="30">
        <f t="shared" si="18"/>
        <v>0.79212768040732406</v>
      </c>
      <c r="Z70" s="6"/>
      <c r="AA70" s="30" t="str">
        <f t="shared" si="19"/>
        <v/>
      </c>
      <c r="AC70" t="s">
        <v>1095</v>
      </c>
      <c r="AD70" t="s">
        <v>20</v>
      </c>
      <c r="AE70" s="25" t="str">
        <f t="shared" si="14"/>
        <v>nej</v>
      </c>
      <c r="AF70" t="s">
        <v>20</v>
      </c>
      <c r="AG70" t="s">
        <v>20</v>
      </c>
      <c r="AM70" s="6" t="str">
        <f t="shared" si="15"/>
        <v>nej</v>
      </c>
      <c r="AO70" s="6" t="str">
        <f t="shared" si="22"/>
        <v>ja</v>
      </c>
      <c r="AQ70" s="6" t="str">
        <f t="shared" si="23"/>
        <v/>
      </c>
      <c r="AR70" s="6"/>
      <c r="AW70" t="str">
        <f t="shared" si="20"/>
        <v>nej</v>
      </c>
      <c r="AY70" s="6" t="str">
        <f t="shared" si="24"/>
        <v>nej</v>
      </c>
      <c r="AZ70" t="s">
        <v>10</v>
      </c>
      <c r="BA70" t="s">
        <v>1076</v>
      </c>
      <c r="BB70" s="6" t="str">
        <f t="shared" si="21"/>
        <v>Ja</v>
      </c>
      <c r="BK70" t="s">
        <v>10</v>
      </c>
    </row>
    <row r="71" spans="1:64" ht="15" customHeight="1" x14ac:dyDescent="0.25">
      <c r="A71" t="s">
        <v>80</v>
      </c>
      <c r="B71" t="s">
        <v>83</v>
      </c>
      <c r="C71">
        <v>2.0382899999999999E-2</v>
      </c>
      <c r="D71">
        <v>3.37677</v>
      </c>
      <c r="E71">
        <v>0.15387899999999999</v>
      </c>
      <c r="F71">
        <v>6.6869099999999999E-3</v>
      </c>
      <c r="G71" t="s">
        <v>14</v>
      </c>
      <c r="H71" t="s">
        <v>10</v>
      </c>
      <c r="K71" s="6">
        <f>VLOOKUP($B71,'Egen hetvattenprod'!$B$1:$AP$500,MATCH("Summa tillförd energi:",'Egen hetvattenprod'!$B$1:$AY$1,0),FALSE)</f>
        <v>6.5000000000000002E-2</v>
      </c>
      <c r="L71" s="6">
        <f>VLOOKUP($B71,Kraftvärmeprod!$B$1:$AO$500,MATCH("Summa tillförd energi:",Kraftvärmeprod!$B$1:$AV$1,0),FALSE)</f>
        <v>0</v>
      </c>
      <c r="M71" s="33">
        <f>VLOOKUP($B71,'Allokerad kvv'!$B$1:$AO$500,MATCH("Summa allokerad tillförd energi:",'Allokerad kvv'!$B$1:$AV$1,0),FALSE)</f>
        <v>0</v>
      </c>
      <c r="N71" s="33">
        <f>VLOOKUP($B71,'Justerad allokering'!$B$1:$AO$500,MATCH("Summa justerad allokerad tillförd energi:",'Justerad allokering'!$B$1:$AV$1,0),FALSE)</f>
        <v>0</v>
      </c>
      <c r="O71" s="6">
        <f>VLOOKUP($B71,'Slutlig allokering'!$B$2:$AL$500,MATCH("Summa justerad allokerad tillförd energi:",'Slutlig allokering'!$B$2:$AS$2,0),FALSE)</f>
        <v>0</v>
      </c>
      <c r="P71" s="6">
        <f>VLOOKUP($B71,'Köpt hetvatten'!$B$1:$AP$500,MATCH("Med verkningsgrad:",'Köpt hetvatten'!$B$1:$AW$1,0),FALSE)</f>
        <v>0</v>
      </c>
      <c r="Q71" s="6">
        <f>VLOOKUP($B71,Spillvärme!$B$1:$AP$500,MATCH("Summa tillförd energi:",Spillvärme!$B$1:$AW$1,0),FALSE)</f>
        <v>12.073</v>
      </c>
      <c r="R71" s="6">
        <f>VLOOKUP($B71,Miljö!$B$1:$AP$500,MATCH("Summa tillförd energi:",Miljö!$B$1:$AW$1,0),FALSE)</f>
        <v>0.05</v>
      </c>
      <c r="S71" s="33">
        <f t="shared" si="16"/>
        <v>0</v>
      </c>
      <c r="T71" s="6" t="str">
        <f>VLOOKUP($B71,Miljö!$B$1:$AP$500,MATCH("Köpt prod.spec hetvatten",Miljö!$B$1:$AW$1,0),FALSE)</f>
        <v/>
      </c>
      <c r="U71" s="6">
        <f t="shared" si="17"/>
        <v>12.188000000000001</v>
      </c>
      <c r="V71" s="6">
        <f>VLOOKUP($B71,Leveranser!$B$1:$AP$500,MATCH("Total levererad värme",Leveranser!$B$1:$AW$1,0),FALSE)</f>
        <v>9.01</v>
      </c>
      <c r="W71" s="6">
        <f>IFERROR(VLOOKUP($B71,Miljö!$B$1:$AP$500,MATCH("Såld mängd produktionsspecifik fjärrvärme (GWh)",Miljö!$B$1:$AW$1,0),FALSE)/1,0)</f>
        <v>0</v>
      </c>
      <c r="X71" s="6"/>
      <c r="Y71" s="30">
        <f t="shared" si="18"/>
        <v>0.73925172300623554</v>
      </c>
      <c r="Z71" s="6"/>
      <c r="AA71" s="30" t="str">
        <f t="shared" si="19"/>
        <v/>
      </c>
      <c r="AC71" t="s">
        <v>1095</v>
      </c>
      <c r="AD71" t="s">
        <v>20</v>
      </c>
      <c r="AE71" s="25" t="str">
        <f t="shared" si="14"/>
        <v>nej</v>
      </c>
      <c r="AF71" t="s">
        <v>20</v>
      </c>
      <c r="AG71" t="s">
        <v>20</v>
      </c>
      <c r="AM71" s="6" t="str">
        <f t="shared" si="15"/>
        <v>ja</v>
      </c>
      <c r="AO71" s="6" t="str">
        <f t="shared" si="22"/>
        <v>ja</v>
      </c>
      <c r="AQ71" s="6" t="str">
        <f t="shared" si="23"/>
        <v/>
      </c>
      <c r="AR71" s="6"/>
      <c r="AW71" t="str">
        <f t="shared" si="20"/>
        <v>nej</v>
      </c>
      <c r="AY71" s="6" t="str">
        <f t="shared" si="24"/>
        <v>ja</v>
      </c>
      <c r="BB71" s="6" t="str">
        <f t="shared" si="21"/>
        <v>Ja</v>
      </c>
      <c r="BK71" t="s">
        <v>10</v>
      </c>
    </row>
    <row r="72" spans="1:64" ht="15" customHeight="1" x14ac:dyDescent="0.25">
      <c r="A72" t="s">
        <v>80</v>
      </c>
      <c r="B72" t="s">
        <v>84</v>
      </c>
      <c r="C72">
        <v>4.2098099999999999E-2</v>
      </c>
      <c r="D72">
        <v>12.2689</v>
      </c>
      <c r="E72">
        <v>8.5566600000000008</v>
      </c>
      <c r="F72">
        <v>3.9379200000000001E-3</v>
      </c>
      <c r="G72" t="s">
        <v>14</v>
      </c>
      <c r="H72" t="s">
        <v>10</v>
      </c>
      <c r="K72" s="6">
        <f>VLOOKUP($B72,'Egen hetvattenprod'!$B$1:$AP$500,MATCH("Summa tillförd energi:",'Egen hetvattenprod'!$B$1:$AY$1,0),FALSE)</f>
        <v>55.121000000000002</v>
      </c>
      <c r="L72" s="6">
        <f>VLOOKUP($B72,Kraftvärmeprod!$B$1:$AO$500,MATCH("Summa tillförd energi:",Kraftvärmeprod!$B$1:$AV$1,0),FALSE)</f>
        <v>0</v>
      </c>
      <c r="M72" s="33">
        <f>VLOOKUP($B72,'Allokerad kvv'!$B$1:$AO$500,MATCH("Summa allokerad tillförd energi:",'Allokerad kvv'!$B$1:$AV$1,0),FALSE)</f>
        <v>0</v>
      </c>
      <c r="N72" s="33">
        <f>VLOOKUP($B72,'Justerad allokering'!$B$1:$AO$500,MATCH("Summa justerad allokerad tillförd energi:",'Justerad allokering'!$B$1:$AV$1,0),FALSE)</f>
        <v>0</v>
      </c>
      <c r="O72" s="6">
        <f>VLOOKUP($B72,'Slutlig allokering'!$B$2:$AL$500,MATCH("Summa justerad allokerad tillförd energi:",'Slutlig allokering'!$B$2:$AS$2,0),FALSE)</f>
        <v>0</v>
      </c>
      <c r="P72" s="6">
        <f>VLOOKUP($B72,'Köpt hetvatten'!$B$1:$AP$500,MATCH("Med verkningsgrad:",'Köpt hetvatten'!$B$1:$AW$1,0),FALSE)</f>
        <v>0</v>
      </c>
      <c r="Q72" s="6">
        <f>VLOOKUP($B72,Spillvärme!$B$1:$AP$500,MATCH("Summa tillförd energi:",Spillvärme!$B$1:$AW$1,0),FALSE)</f>
        <v>0</v>
      </c>
      <c r="R72" s="6">
        <f>VLOOKUP($B72,Miljö!$B$1:$AP$500,MATCH("Summa tillförd energi:",Miljö!$B$1:$AW$1,0),FALSE)</f>
        <v>1</v>
      </c>
      <c r="S72" s="33">
        <f t="shared" si="16"/>
        <v>0</v>
      </c>
      <c r="T72" s="6" t="str">
        <f>VLOOKUP($B72,Miljö!$B$1:$AP$500,MATCH("Köpt prod.spec hetvatten",Miljö!$B$1:$AW$1,0),FALSE)</f>
        <v/>
      </c>
      <c r="U72" s="6">
        <f t="shared" si="17"/>
        <v>56.121000000000002</v>
      </c>
      <c r="V72" s="6">
        <f>VLOOKUP($B72,Leveranser!$B$1:$AP$500,MATCH("Total levererad värme",Leveranser!$B$1:$AW$1,0),FALSE)</f>
        <v>44.95</v>
      </c>
      <c r="W72" s="6">
        <f>IFERROR(VLOOKUP($B72,Miljö!$B$1:$AP$500,MATCH("Såld mängd produktionsspecifik fjärrvärme (GWh)",Miljö!$B$1:$AW$1,0),FALSE)/1,0)</f>
        <v>0</v>
      </c>
      <c r="X72" s="6"/>
      <c r="Y72" s="30">
        <f t="shared" si="18"/>
        <v>0.80094795174711786</v>
      </c>
      <c r="Z72" s="6"/>
      <c r="AA72" s="30" t="str">
        <f t="shared" si="19"/>
        <v/>
      </c>
      <c r="AC72" t="s">
        <v>10</v>
      </c>
      <c r="AD72" t="s">
        <v>20</v>
      </c>
      <c r="AE72" s="25" t="str">
        <f t="shared" si="14"/>
        <v>ja</v>
      </c>
      <c r="AF72" t="s">
        <v>20</v>
      </c>
      <c r="AG72" t="s">
        <v>20</v>
      </c>
      <c r="AM72" s="6" t="str">
        <f t="shared" si="15"/>
        <v/>
      </c>
      <c r="AO72" s="6" t="str">
        <f t="shared" si="22"/>
        <v/>
      </c>
      <c r="AQ72" s="6" t="str">
        <f t="shared" si="23"/>
        <v/>
      </c>
      <c r="AR72" s="6"/>
      <c r="AW72" t="str">
        <f t="shared" si="20"/>
        <v/>
      </c>
      <c r="AY72" s="6" t="str">
        <f t="shared" si="24"/>
        <v/>
      </c>
      <c r="BB72" s="6" t="str">
        <f t="shared" si="21"/>
        <v>Ja</v>
      </c>
      <c r="BK72" t="s">
        <v>10</v>
      </c>
    </row>
    <row r="73" spans="1:64" ht="15" customHeight="1" x14ac:dyDescent="0.25">
      <c r="A73" t="s">
        <v>80</v>
      </c>
      <c r="B73" t="s">
        <v>85</v>
      </c>
      <c r="C73">
        <v>0.109392</v>
      </c>
      <c r="D73">
        <v>7.6386200000000004</v>
      </c>
      <c r="E73">
        <v>6.6514100000000003</v>
      </c>
      <c r="F73">
        <v>3.4316099999999999E-3</v>
      </c>
      <c r="G73" t="s">
        <v>14</v>
      </c>
      <c r="H73" t="s">
        <v>10</v>
      </c>
      <c r="K73" s="6">
        <f>VLOOKUP($B73,'Egen hetvattenprod'!$B$1:$AP$500,MATCH("Summa tillförd energi:",'Egen hetvattenprod'!$B$1:$AY$1,0),FALSE)</f>
        <v>35.799999999999997</v>
      </c>
      <c r="L73" s="6">
        <f>VLOOKUP($B73,Kraftvärmeprod!$B$1:$AO$500,MATCH("Summa tillförd energi:",Kraftvärmeprod!$B$1:$AV$1,0),FALSE)</f>
        <v>0</v>
      </c>
      <c r="M73" s="33">
        <f>VLOOKUP($B73,'Allokerad kvv'!$B$1:$AO$500,MATCH("Summa allokerad tillförd energi:",'Allokerad kvv'!$B$1:$AV$1,0),FALSE)</f>
        <v>0</v>
      </c>
      <c r="N73" s="33">
        <f>VLOOKUP($B73,'Justerad allokering'!$B$1:$AO$500,MATCH("Summa justerad allokerad tillförd energi:",'Justerad allokering'!$B$1:$AV$1,0),FALSE)</f>
        <v>0</v>
      </c>
      <c r="O73" s="6">
        <f>VLOOKUP($B73,'Slutlig allokering'!$B$2:$AL$500,MATCH("Summa justerad allokerad tillförd energi:",'Slutlig allokering'!$B$2:$AS$2,0),FALSE)</f>
        <v>0</v>
      </c>
      <c r="P73" s="6">
        <f>VLOOKUP($B73,'Köpt hetvatten'!$B$1:$AP$500,MATCH("Med verkningsgrad:",'Köpt hetvatten'!$B$1:$AW$1,0),FALSE)</f>
        <v>0</v>
      </c>
      <c r="Q73" s="6">
        <f>VLOOKUP($B73,Spillvärme!$B$1:$AP$500,MATCH("Summa tillförd energi:",Spillvärme!$B$1:$AW$1,0),FALSE)</f>
        <v>0</v>
      </c>
      <c r="R73" s="6">
        <f>VLOOKUP($B73,Miljö!$B$1:$AP$500,MATCH("Summa tillförd energi:",Miljö!$B$1:$AW$1,0),FALSE)</f>
        <v>0.28799999999999998</v>
      </c>
      <c r="S73" s="33">
        <f t="shared" si="16"/>
        <v>0</v>
      </c>
      <c r="T73" s="6" t="str">
        <f>VLOOKUP($B73,Miljö!$B$1:$AP$500,MATCH("Köpt prod.spec hetvatten",Miljö!$B$1:$AW$1,0),FALSE)</f>
        <v/>
      </c>
      <c r="U73" s="6">
        <f t="shared" si="17"/>
        <v>36.087999999999994</v>
      </c>
      <c r="V73" s="6">
        <f>VLOOKUP($B73,Leveranser!$B$1:$AP$500,MATCH("Total levererad värme",Leveranser!$B$1:$AW$1,0),FALSE)</f>
        <v>29.8</v>
      </c>
      <c r="W73" s="6">
        <f>IFERROR(VLOOKUP($B73,Miljö!$B$1:$AP$500,MATCH("Såld mängd produktionsspecifik fjärrvärme (GWh)",Miljö!$B$1:$AW$1,0),FALSE)/1,0)</f>
        <v>0</v>
      </c>
      <c r="X73" s="6"/>
      <c r="Y73" s="30">
        <f t="shared" si="18"/>
        <v>0.82575925515406801</v>
      </c>
      <c r="Z73" s="6"/>
      <c r="AA73" s="30" t="str">
        <f t="shared" si="19"/>
        <v/>
      </c>
      <c r="AC73" t="s">
        <v>10</v>
      </c>
      <c r="AD73" t="s">
        <v>20</v>
      </c>
      <c r="AE73" s="25" t="str">
        <f t="shared" si="14"/>
        <v>ja</v>
      </c>
      <c r="AF73" t="s">
        <v>20</v>
      </c>
      <c r="AG73" t="s">
        <v>20</v>
      </c>
      <c r="AM73" s="6" t="str">
        <f t="shared" si="15"/>
        <v/>
      </c>
      <c r="AO73" s="6" t="str">
        <f t="shared" si="22"/>
        <v/>
      </c>
      <c r="AQ73" s="6" t="str">
        <f t="shared" si="23"/>
        <v/>
      </c>
      <c r="AR73" s="6"/>
      <c r="AW73" t="str">
        <f t="shared" si="20"/>
        <v/>
      </c>
      <c r="AY73" s="6" t="str">
        <f t="shared" si="24"/>
        <v/>
      </c>
      <c r="BB73" s="6" t="str">
        <f t="shared" si="21"/>
        <v>Ja</v>
      </c>
      <c r="BK73" t="s">
        <v>10</v>
      </c>
    </row>
    <row r="74" spans="1:64" ht="15" customHeight="1" x14ac:dyDescent="0.25">
      <c r="A74" t="s">
        <v>80</v>
      </c>
      <c r="B74" t="s">
        <v>86</v>
      </c>
      <c r="C74">
        <v>0.149976</v>
      </c>
      <c r="D74">
        <v>11.263199999999999</v>
      </c>
      <c r="E74">
        <v>14.3422</v>
      </c>
      <c r="F74">
        <v>1.1575E-2</v>
      </c>
      <c r="G74" t="s">
        <v>14</v>
      </c>
      <c r="H74" t="s">
        <v>10</v>
      </c>
      <c r="K74" s="6">
        <f>VLOOKUP($B74,'Egen hetvattenprod'!$B$1:$AP$500,MATCH("Summa tillförd energi:",'Egen hetvattenprod'!$B$1:$AY$1,0),FALSE)</f>
        <v>15.137</v>
      </c>
      <c r="L74" s="6">
        <f>VLOOKUP($B74,Kraftvärmeprod!$B$1:$AO$500,MATCH("Summa tillförd energi:",Kraftvärmeprod!$B$1:$AV$1,0),FALSE)</f>
        <v>0</v>
      </c>
      <c r="M74" s="33">
        <f>VLOOKUP($B74,'Allokerad kvv'!$B$1:$AO$500,MATCH("Summa allokerad tillförd energi:",'Allokerad kvv'!$B$1:$AV$1,0),FALSE)</f>
        <v>0</v>
      </c>
      <c r="N74" s="33">
        <f>VLOOKUP($B74,'Justerad allokering'!$B$1:$AO$500,MATCH("Summa justerad allokerad tillförd energi:",'Justerad allokering'!$B$1:$AV$1,0),FALSE)</f>
        <v>0</v>
      </c>
      <c r="O74" s="6">
        <f>VLOOKUP($B74,'Slutlig allokering'!$B$2:$AL$500,MATCH("Summa justerad allokerad tillförd energi:",'Slutlig allokering'!$B$2:$AS$2,0),FALSE)</f>
        <v>0</v>
      </c>
      <c r="P74" s="6">
        <f>VLOOKUP($B74,'Köpt hetvatten'!$B$1:$AP$500,MATCH("Med verkningsgrad:",'Köpt hetvatten'!$B$1:$AW$1,0),FALSE)</f>
        <v>0</v>
      </c>
      <c r="Q74" s="6">
        <f>VLOOKUP($B74,Spillvärme!$B$1:$AP$500,MATCH("Summa tillförd energi:",Spillvärme!$B$1:$AW$1,0),FALSE)</f>
        <v>0</v>
      </c>
      <c r="R74" s="6">
        <f>VLOOKUP($B74,Miljö!$B$1:$AP$500,MATCH("Summa tillförd energi:",Miljö!$B$1:$AW$1,0),FALSE)</f>
        <v>0.12</v>
      </c>
      <c r="S74" s="33">
        <f t="shared" si="16"/>
        <v>0</v>
      </c>
      <c r="T74" s="6" t="str">
        <f>VLOOKUP($B74,Miljö!$B$1:$AP$500,MATCH("Köpt prod.spec hetvatten",Miljö!$B$1:$AW$1,0),FALSE)</f>
        <v/>
      </c>
      <c r="U74" s="6">
        <f t="shared" si="17"/>
        <v>15.257</v>
      </c>
      <c r="V74" s="6">
        <f>VLOOKUP($B74,Leveranser!$B$1:$AP$500,MATCH("Total levererad värme",Leveranser!$B$1:$AW$1,0),FALSE)</f>
        <v>13.8</v>
      </c>
      <c r="W74" s="6">
        <f>IFERROR(VLOOKUP($B74,Miljö!$B$1:$AP$500,MATCH("Såld mängd produktionsspecifik fjärrvärme (GWh)",Miljö!$B$1:$AW$1,0),FALSE)/1,0)</f>
        <v>0</v>
      </c>
      <c r="X74" s="6"/>
      <c r="Y74" s="30">
        <f t="shared" si="18"/>
        <v>0.90450285115029172</v>
      </c>
      <c r="Z74" s="6"/>
      <c r="AA74" s="30" t="str">
        <f t="shared" si="19"/>
        <v/>
      </c>
      <c r="AC74" t="s">
        <v>1095</v>
      </c>
      <c r="AD74" t="s">
        <v>20</v>
      </c>
      <c r="AE74" s="25" t="str">
        <f t="shared" si="14"/>
        <v>nej</v>
      </c>
      <c r="AF74" t="s">
        <v>20</v>
      </c>
      <c r="AG74" t="s">
        <v>20</v>
      </c>
      <c r="AM74" s="6" t="str">
        <f t="shared" si="15"/>
        <v>ja</v>
      </c>
      <c r="AO74" s="6" t="str">
        <f t="shared" si="22"/>
        <v>ja</v>
      </c>
      <c r="AQ74" s="6" t="str">
        <f t="shared" si="23"/>
        <v/>
      </c>
      <c r="AR74" s="6"/>
      <c r="AW74" t="str">
        <f t="shared" si="20"/>
        <v>nej</v>
      </c>
      <c r="AY74" s="6" t="str">
        <f t="shared" si="24"/>
        <v>ja</v>
      </c>
      <c r="BB74" s="6" t="str">
        <f t="shared" si="21"/>
        <v>Ja</v>
      </c>
      <c r="BK74" t="s">
        <v>10</v>
      </c>
    </row>
    <row r="75" spans="1:64" ht="15" customHeight="1" x14ac:dyDescent="0.25">
      <c r="A75" t="s">
        <v>80</v>
      </c>
      <c r="B75" t="s">
        <v>87</v>
      </c>
      <c r="C75">
        <v>7.4194499999999997E-2</v>
      </c>
      <c r="D75">
        <v>13.4831</v>
      </c>
      <c r="E75">
        <v>8.6592699999999994</v>
      </c>
      <c r="F75">
        <v>1.6723600000000002E-2</v>
      </c>
      <c r="G75" t="s">
        <v>14</v>
      </c>
      <c r="H75" t="s">
        <v>10</v>
      </c>
      <c r="K75" s="6">
        <f>VLOOKUP($B75,'Egen hetvattenprod'!$B$1:$AP$500,MATCH("Summa tillförd energi:",'Egen hetvattenprod'!$B$1:$AY$1,0),FALSE)</f>
        <v>32.6</v>
      </c>
      <c r="L75" s="6">
        <f>VLOOKUP($B75,Kraftvärmeprod!$B$1:$AO$500,MATCH("Summa tillförd energi:",Kraftvärmeprod!$B$1:$AV$1,0),FALSE)</f>
        <v>0</v>
      </c>
      <c r="M75" s="33">
        <f>VLOOKUP($B75,'Allokerad kvv'!$B$1:$AO$500,MATCH("Summa allokerad tillförd energi:",'Allokerad kvv'!$B$1:$AV$1,0),FALSE)</f>
        <v>0</v>
      </c>
      <c r="N75" s="33">
        <f>VLOOKUP($B75,'Justerad allokering'!$B$1:$AO$500,MATCH("Summa justerad allokerad tillförd energi:",'Justerad allokering'!$B$1:$AV$1,0),FALSE)</f>
        <v>0</v>
      </c>
      <c r="O75" s="6">
        <f>VLOOKUP($B75,'Slutlig allokering'!$B$2:$AL$500,MATCH("Summa justerad allokerad tillförd energi:",'Slutlig allokering'!$B$2:$AS$2,0),FALSE)</f>
        <v>0</v>
      </c>
      <c r="P75" s="6">
        <f>VLOOKUP($B75,'Köpt hetvatten'!$B$1:$AP$500,MATCH("Med verkningsgrad:",'Köpt hetvatten'!$B$1:$AW$1,0),FALSE)</f>
        <v>0</v>
      </c>
      <c r="Q75" s="6">
        <f>VLOOKUP($B75,Spillvärme!$B$1:$AP$500,MATCH("Summa tillförd energi:",Spillvärme!$B$1:$AW$1,0),FALSE)</f>
        <v>8.27</v>
      </c>
      <c r="R75" s="6">
        <f>VLOOKUP($B75,Miljö!$B$1:$AP$500,MATCH("Summa tillförd energi:",Miljö!$B$1:$AW$1,0),FALSE)</f>
        <v>0</v>
      </c>
      <c r="S75" s="33">
        <f t="shared" si="16"/>
        <v>0.98699999999999988</v>
      </c>
      <c r="T75" s="6" t="str">
        <f>VLOOKUP($B75,Miljö!$B$1:$AP$500,MATCH("Köpt prod.spec hetvatten",Miljö!$B$1:$AW$1,0),FALSE)</f>
        <v/>
      </c>
      <c r="U75" s="6">
        <f t="shared" si="17"/>
        <v>40.870000000000005</v>
      </c>
      <c r="V75" s="6">
        <f>VLOOKUP($B75,Leveranser!$B$1:$AP$500,MATCH("Total levererad värme",Leveranser!$B$1:$AW$1,0),FALSE)</f>
        <v>32.9</v>
      </c>
      <c r="W75" s="6">
        <f>IFERROR(VLOOKUP($B75,Miljö!$B$1:$AP$500,MATCH("Såld mängd produktionsspecifik fjärrvärme (GWh)",Miljö!$B$1:$AW$1,0),FALSE)/1,0)</f>
        <v>0</v>
      </c>
      <c r="X75" s="6"/>
      <c r="Y75" s="30">
        <f t="shared" si="18"/>
        <v>0.8049914362613162</v>
      </c>
      <c r="Z75" s="6"/>
      <c r="AA75" s="30" t="str">
        <f t="shared" si="19"/>
        <v/>
      </c>
      <c r="AC75" t="s">
        <v>10</v>
      </c>
      <c r="AD75" t="s">
        <v>20</v>
      </c>
      <c r="AE75" s="25" t="str">
        <f t="shared" si="14"/>
        <v>ja</v>
      </c>
      <c r="AF75" t="s">
        <v>20</v>
      </c>
      <c r="AG75" t="s">
        <v>20</v>
      </c>
      <c r="AM75" s="6" t="str">
        <f t="shared" si="15"/>
        <v/>
      </c>
      <c r="AO75" s="6" t="str">
        <f t="shared" si="22"/>
        <v/>
      </c>
      <c r="AQ75" s="6" t="str">
        <f t="shared" si="23"/>
        <v/>
      </c>
      <c r="AR75" s="6"/>
      <c r="AW75" t="str">
        <f t="shared" si="20"/>
        <v/>
      </c>
      <c r="AY75" s="6" t="str">
        <f t="shared" si="24"/>
        <v/>
      </c>
      <c r="BB75" s="6" t="str">
        <f t="shared" si="21"/>
        <v>Ja</v>
      </c>
      <c r="BK75" t="s">
        <v>10</v>
      </c>
    </row>
    <row r="76" spans="1:64" ht="15" customHeight="1" x14ac:dyDescent="0.25">
      <c r="A76" t="s">
        <v>80</v>
      </c>
      <c r="B76" t="s">
        <v>88</v>
      </c>
      <c r="C76">
        <v>0</v>
      </c>
      <c r="D76">
        <v>0</v>
      </c>
      <c r="E76">
        <v>0</v>
      </c>
      <c r="F76">
        <v>0</v>
      </c>
      <c r="G76" t="s">
        <v>14</v>
      </c>
      <c r="H76" t="s">
        <v>14</v>
      </c>
      <c r="K76" s="6">
        <f>VLOOKUP($B76,'Egen hetvattenprod'!$B$1:$AP$500,MATCH("Summa tillförd energi:",'Egen hetvattenprod'!$B$1:$AY$1,0),FALSE)</f>
        <v>0</v>
      </c>
      <c r="L76" s="6">
        <f>VLOOKUP($B76,Kraftvärmeprod!$B$1:$AO$500,MATCH("Summa tillförd energi:",Kraftvärmeprod!$B$1:$AV$1,0),FALSE)</f>
        <v>0</v>
      </c>
      <c r="M76" s="33">
        <f>VLOOKUP($B76,'Allokerad kvv'!$B$1:$AO$500,MATCH("Summa allokerad tillförd energi:",'Allokerad kvv'!$B$1:$AV$1,0),FALSE)</f>
        <v>0</v>
      </c>
      <c r="N76" s="33">
        <f>VLOOKUP($B76,'Justerad allokering'!$B$1:$AO$500,MATCH("Summa justerad allokerad tillförd energi:",'Justerad allokering'!$B$1:$AV$1,0),FALSE)</f>
        <v>0</v>
      </c>
      <c r="O76" s="6">
        <f>VLOOKUP($B76,'Slutlig allokering'!$B$2:$AL$500,MATCH("Summa justerad allokerad tillförd energi:",'Slutlig allokering'!$B$2:$AS$2,0),FALSE)</f>
        <v>0</v>
      </c>
      <c r="P76" s="6">
        <f>VLOOKUP($B76,'Köpt hetvatten'!$B$1:$AP$500,MATCH("Med verkningsgrad:",'Köpt hetvatten'!$B$1:$AW$1,0),FALSE)</f>
        <v>0</v>
      </c>
      <c r="Q76" s="6">
        <f>VLOOKUP($B76,Spillvärme!$B$1:$AP$500,MATCH("Summa tillförd energi:",Spillvärme!$B$1:$AW$1,0),FALSE)</f>
        <v>0</v>
      </c>
      <c r="R76" s="6">
        <f>VLOOKUP($B76,Miljö!$B$1:$AP$500,MATCH("Summa tillförd energi:",Miljö!$B$1:$AW$1,0),FALSE)</f>
        <v>0</v>
      </c>
      <c r="S76" s="33">
        <f t="shared" si="16"/>
        <v>0</v>
      </c>
      <c r="T76" s="6" t="str">
        <f>VLOOKUP($B76,Miljö!$B$1:$AP$500,MATCH("Köpt prod.spec hetvatten",Miljö!$B$1:$AW$1,0),FALSE)</f>
        <v/>
      </c>
      <c r="U76" s="6">
        <f t="shared" si="17"/>
        <v>0</v>
      </c>
      <c r="V76" s="6">
        <f>VLOOKUP($B76,Leveranser!$B$1:$AP$500,MATCH("Total levererad värme",Leveranser!$B$1:$AW$1,0),FALSE)</f>
        <v>0</v>
      </c>
      <c r="W76" s="6">
        <f>IFERROR(VLOOKUP($B76,Miljö!$B$1:$AP$500,MATCH("Såld mängd produktionsspecifik fjärrvärme (GWh)",Miljö!$B$1:$AW$1,0),FALSE)/1,0)</f>
        <v>0</v>
      </c>
      <c r="X76" s="6"/>
      <c r="Y76" s="30" t="str">
        <f t="shared" si="18"/>
        <v/>
      </c>
      <c r="Z76" s="6"/>
      <c r="AA76" s="30" t="str">
        <f t="shared" si="19"/>
        <v/>
      </c>
      <c r="AC76" t="s">
        <v>20</v>
      </c>
      <c r="AD76" t="s">
        <v>20</v>
      </c>
      <c r="AE76" s="25" t="str">
        <f t="shared" si="14"/>
        <v/>
      </c>
      <c r="AF76" t="s">
        <v>20</v>
      </c>
      <c r="AG76" t="s">
        <v>20</v>
      </c>
      <c r="AH76" s="37"/>
      <c r="AM76" s="6" t="str">
        <f t="shared" si="15"/>
        <v>nej</v>
      </c>
      <c r="AO76" s="6" t="str">
        <f t="shared" si="22"/>
        <v>nej</v>
      </c>
      <c r="AQ76" s="6" t="str">
        <f t="shared" si="23"/>
        <v/>
      </c>
      <c r="AR76" s="6"/>
      <c r="AW76" t="str">
        <f t="shared" si="20"/>
        <v>nej</v>
      </c>
      <c r="AY76" s="6" t="str">
        <f t="shared" si="24"/>
        <v>nej</v>
      </c>
      <c r="BB76" s="6" t="str">
        <f t="shared" si="21"/>
        <v>Nej</v>
      </c>
      <c r="BK76" t="s">
        <v>14</v>
      </c>
    </row>
    <row r="77" spans="1:64" ht="15" customHeight="1" x14ac:dyDescent="0.25">
      <c r="A77" t="s">
        <v>80</v>
      </c>
      <c r="B77" t="s">
        <v>89</v>
      </c>
      <c r="C77">
        <v>0.16872699999999999</v>
      </c>
      <c r="D77">
        <v>34.382199999999997</v>
      </c>
      <c r="E77">
        <v>9.1948399999999992</v>
      </c>
      <c r="F77">
        <v>5.7468999999999999E-2</v>
      </c>
      <c r="G77" t="s">
        <v>14</v>
      </c>
      <c r="H77" t="s">
        <v>10</v>
      </c>
      <c r="K77" s="6">
        <f>VLOOKUP($B77,'Egen hetvattenprod'!$B$1:$AP$500,MATCH("Summa tillförd energi:",'Egen hetvattenprod'!$B$1:$AY$1,0),FALSE)</f>
        <v>18.75</v>
      </c>
      <c r="L77" s="6">
        <f>VLOOKUP($B77,Kraftvärmeprod!$B$1:$AO$500,MATCH("Summa tillförd energi:",Kraftvärmeprod!$B$1:$AV$1,0),FALSE)</f>
        <v>0</v>
      </c>
      <c r="M77" s="33">
        <f>VLOOKUP($B77,'Allokerad kvv'!$B$1:$AO$500,MATCH("Summa allokerad tillförd energi:",'Allokerad kvv'!$B$1:$AV$1,0),FALSE)</f>
        <v>0</v>
      </c>
      <c r="N77" s="33">
        <f>VLOOKUP($B77,'Justerad allokering'!$B$1:$AO$500,MATCH("Summa justerad allokerad tillförd energi:",'Justerad allokering'!$B$1:$AV$1,0),FALSE)</f>
        <v>0</v>
      </c>
      <c r="O77" s="6">
        <f>VLOOKUP($B77,'Slutlig allokering'!$B$2:$AL$500,MATCH("Summa justerad allokerad tillförd energi:",'Slutlig allokering'!$B$2:$AS$2,0),FALSE)</f>
        <v>0</v>
      </c>
      <c r="P77" s="6">
        <f>VLOOKUP($B77,'Köpt hetvatten'!$B$1:$AP$500,MATCH("Med verkningsgrad:",'Köpt hetvatten'!$B$1:$AW$1,0),FALSE)</f>
        <v>0</v>
      </c>
      <c r="Q77" s="6">
        <f>VLOOKUP($B77,Spillvärme!$B$1:$AP$500,MATCH("Summa tillförd energi:",Spillvärme!$B$1:$AW$1,0),FALSE)</f>
        <v>0</v>
      </c>
      <c r="R77" s="6">
        <f>VLOOKUP($B77,Miljö!$B$1:$AP$500,MATCH("Summa tillförd energi:",Miljö!$B$1:$AW$1,0),FALSE)</f>
        <v>0</v>
      </c>
      <c r="S77" s="33">
        <f t="shared" si="16"/>
        <v>0.46799999999999997</v>
      </c>
      <c r="T77" s="6" t="str">
        <f>VLOOKUP($B77,Miljö!$B$1:$AP$500,MATCH("Köpt prod.spec hetvatten",Miljö!$B$1:$AW$1,0),FALSE)</f>
        <v/>
      </c>
      <c r="U77" s="6">
        <f t="shared" si="17"/>
        <v>18.75</v>
      </c>
      <c r="V77" s="6">
        <f>VLOOKUP($B77,Leveranser!$B$1:$AP$500,MATCH("Total levererad värme",Leveranser!$B$1:$AW$1,0),FALSE)</f>
        <v>15.6</v>
      </c>
      <c r="W77" s="6">
        <f>IFERROR(VLOOKUP($B77,Miljö!$B$1:$AP$500,MATCH("Såld mängd produktionsspecifik fjärrvärme (GWh)",Miljö!$B$1:$AW$1,0),FALSE)/1,0)</f>
        <v>0</v>
      </c>
      <c r="X77" s="6"/>
      <c r="Y77" s="30">
        <f t="shared" si="18"/>
        <v>0.83199999999999996</v>
      </c>
      <c r="Z77" s="6"/>
      <c r="AA77" s="30" t="str">
        <f t="shared" si="19"/>
        <v/>
      </c>
      <c r="AC77" t="s">
        <v>10</v>
      </c>
      <c r="AD77" t="s">
        <v>20</v>
      </c>
      <c r="AE77" s="25" t="str">
        <f t="shared" si="14"/>
        <v>ja</v>
      </c>
      <c r="AF77" t="s">
        <v>20</v>
      </c>
      <c r="AG77" t="s">
        <v>20</v>
      </c>
      <c r="AM77" s="6" t="str">
        <f t="shared" si="15"/>
        <v/>
      </c>
      <c r="AO77" s="6" t="str">
        <f t="shared" si="22"/>
        <v/>
      </c>
      <c r="AQ77" s="6" t="str">
        <f t="shared" si="23"/>
        <v/>
      </c>
      <c r="AR77" s="6"/>
      <c r="AW77" t="str">
        <f t="shared" si="20"/>
        <v/>
      </c>
      <c r="AY77" s="6" t="str">
        <f t="shared" si="24"/>
        <v/>
      </c>
      <c r="BB77" s="6" t="str">
        <f t="shared" si="21"/>
        <v>Ja</v>
      </c>
      <c r="BK77" t="s">
        <v>10</v>
      </c>
    </row>
    <row r="78" spans="1:64" ht="15" customHeight="1" x14ac:dyDescent="0.25">
      <c r="A78" t="s">
        <v>80</v>
      </c>
      <c r="B78" t="s">
        <v>90</v>
      </c>
      <c r="C78">
        <v>0</v>
      </c>
      <c r="D78">
        <v>0</v>
      </c>
      <c r="E78">
        <v>0</v>
      </c>
      <c r="F78">
        <v>0</v>
      </c>
      <c r="G78" t="s">
        <v>14</v>
      </c>
      <c r="H78" t="s">
        <v>14</v>
      </c>
      <c r="K78" s="6">
        <f>VLOOKUP($B78,'Egen hetvattenprod'!$B$1:$AP$500,MATCH("Summa tillförd energi:",'Egen hetvattenprod'!$B$1:$AY$1,0),FALSE)</f>
        <v>0</v>
      </c>
      <c r="L78" s="6">
        <f>VLOOKUP($B78,Kraftvärmeprod!$B$1:$AO$500,MATCH("Summa tillförd energi:",Kraftvärmeprod!$B$1:$AV$1,0),FALSE)</f>
        <v>0</v>
      </c>
      <c r="M78" s="33">
        <f>VLOOKUP($B78,'Allokerad kvv'!$B$1:$AO$500,MATCH("Summa allokerad tillförd energi:",'Allokerad kvv'!$B$1:$AV$1,0),FALSE)</f>
        <v>0</v>
      </c>
      <c r="N78" s="33">
        <f>VLOOKUP($B78,'Justerad allokering'!$B$1:$AO$500,MATCH("Summa justerad allokerad tillförd energi:",'Justerad allokering'!$B$1:$AV$1,0),FALSE)</f>
        <v>0</v>
      </c>
      <c r="O78" s="6">
        <f>VLOOKUP($B78,'Slutlig allokering'!$B$2:$AL$500,MATCH("Summa justerad allokerad tillförd energi:",'Slutlig allokering'!$B$2:$AS$2,0),FALSE)</f>
        <v>0</v>
      </c>
      <c r="P78" s="6">
        <f>VLOOKUP($B78,'Köpt hetvatten'!$B$1:$AP$500,MATCH("Med verkningsgrad:",'Köpt hetvatten'!$B$1:$AW$1,0),FALSE)</f>
        <v>0</v>
      </c>
      <c r="Q78" s="6">
        <f>VLOOKUP($B78,Spillvärme!$B$1:$AP$500,MATCH("Summa tillförd energi:",Spillvärme!$B$1:$AW$1,0),FALSE)</f>
        <v>0</v>
      </c>
      <c r="R78" s="6">
        <f>VLOOKUP($B78,Miljö!$B$1:$AP$500,MATCH("Summa tillförd energi:",Miljö!$B$1:$AW$1,0),FALSE)</f>
        <v>0</v>
      </c>
      <c r="S78" s="33">
        <f t="shared" si="16"/>
        <v>0</v>
      </c>
      <c r="T78" s="6" t="str">
        <f>VLOOKUP($B78,Miljö!$B$1:$AP$500,MATCH("Köpt prod.spec hetvatten",Miljö!$B$1:$AW$1,0),FALSE)</f>
        <v/>
      </c>
      <c r="U78" s="6">
        <f t="shared" si="17"/>
        <v>0</v>
      </c>
      <c r="V78" s="6">
        <f>VLOOKUP($B78,Leveranser!$B$1:$AP$500,MATCH("Total levererad värme",Leveranser!$B$1:$AW$1,0),FALSE)</f>
        <v>0</v>
      </c>
      <c r="W78" s="6">
        <f>IFERROR(VLOOKUP($B78,Miljö!$B$1:$AP$500,MATCH("Såld mängd produktionsspecifik fjärrvärme (GWh)",Miljö!$B$1:$AW$1,0),FALSE)/1,0)</f>
        <v>0</v>
      </c>
      <c r="X78" s="6"/>
      <c r="Y78" s="30" t="str">
        <f t="shared" si="18"/>
        <v/>
      </c>
      <c r="Z78" s="6"/>
      <c r="AA78" s="30" t="str">
        <f t="shared" si="19"/>
        <v/>
      </c>
      <c r="AC78" t="s">
        <v>20</v>
      </c>
      <c r="AD78" t="s">
        <v>20</v>
      </c>
      <c r="AE78" s="25" t="str">
        <f t="shared" si="14"/>
        <v/>
      </c>
      <c r="AF78" t="s">
        <v>20</v>
      </c>
      <c r="AG78" t="s">
        <v>20</v>
      </c>
      <c r="AH78" s="37"/>
      <c r="AM78" s="6" t="str">
        <f t="shared" si="15"/>
        <v>nej</v>
      </c>
      <c r="AO78" s="6" t="str">
        <f t="shared" si="22"/>
        <v>nej</v>
      </c>
      <c r="AQ78" s="6" t="str">
        <f t="shared" si="23"/>
        <v/>
      </c>
      <c r="AR78" s="6"/>
      <c r="AW78" t="str">
        <f t="shared" si="20"/>
        <v>nej</v>
      </c>
      <c r="AY78" s="6" t="str">
        <f t="shared" si="24"/>
        <v>nej</v>
      </c>
      <c r="BB78" s="6" t="str">
        <f t="shared" si="21"/>
        <v>Nej</v>
      </c>
      <c r="BK78" t="s">
        <v>14</v>
      </c>
    </row>
    <row r="79" spans="1:64" ht="15" customHeight="1" x14ac:dyDescent="0.25">
      <c r="A79" t="s">
        <v>80</v>
      </c>
      <c r="B79" t="s">
        <v>91</v>
      </c>
      <c r="C79">
        <v>0.23894899999999999</v>
      </c>
      <c r="D79">
        <v>23.915600000000001</v>
      </c>
      <c r="E79">
        <v>17.5349</v>
      </c>
      <c r="F79">
        <v>3.3364600000000001E-2</v>
      </c>
      <c r="G79" t="s">
        <v>14</v>
      </c>
      <c r="H79" t="s">
        <v>10</v>
      </c>
      <c r="K79" s="6">
        <f>VLOOKUP($B79,'Egen hetvattenprod'!$B$1:$AP$500,MATCH("Summa tillförd energi:",'Egen hetvattenprod'!$B$1:$AY$1,0),FALSE)</f>
        <v>2.0939999999999999</v>
      </c>
      <c r="L79" s="6">
        <f>VLOOKUP($B79,Kraftvärmeprod!$B$1:$AO$500,MATCH("Summa tillförd energi:",Kraftvärmeprod!$B$1:$AV$1,0),FALSE)</f>
        <v>0</v>
      </c>
      <c r="M79" s="33">
        <f>VLOOKUP($B79,'Allokerad kvv'!$B$1:$AO$500,MATCH("Summa allokerad tillförd energi:",'Allokerad kvv'!$B$1:$AV$1,0),FALSE)</f>
        <v>0</v>
      </c>
      <c r="N79" s="33">
        <f>VLOOKUP($B79,'Justerad allokering'!$B$1:$AO$500,MATCH("Summa justerad allokerad tillförd energi:",'Justerad allokering'!$B$1:$AV$1,0),FALSE)</f>
        <v>0</v>
      </c>
      <c r="O79" s="6">
        <f>VLOOKUP($B79,'Slutlig allokering'!$B$2:$AL$500,MATCH("Summa justerad allokerad tillförd energi:",'Slutlig allokering'!$B$2:$AS$2,0),FALSE)</f>
        <v>0</v>
      </c>
      <c r="P79" s="6">
        <f>VLOOKUP($B79,'Köpt hetvatten'!$B$1:$AP$500,MATCH("Med verkningsgrad:",'Köpt hetvatten'!$B$1:$AW$1,0),FALSE)</f>
        <v>0</v>
      </c>
      <c r="Q79" s="6">
        <f>VLOOKUP($B79,Spillvärme!$B$1:$AP$500,MATCH("Summa tillförd energi:",Spillvärme!$B$1:$AW$1,0),FALSE)</f>
        <v>0</v>
      </c>
      <c r="R79" s="6">
        <f>VLOOKUP($B79,Miljö!$B$1:$AP$500,MATCH("Summa tillförd energi:",Miljö!$B$1:$AW$1,0),FALSE)</f>
        <v>0.04</v>
      </c>
      <c r="S79" s="33">
        <f t="shared" si="16"/>
        <v>0</v>
      </c>
      <c r="T79" s="6" t="str">
        <f>VLOOKUP($B79,Miljö!$B$1:$AP$500,MATCH("Köpt prod.spec hetvatten",Miljö!$B$1:$AW$1,0),FALSE)</f>
        <v/>
      </c>
      <c r="U79" s="6">
        <f t="shared" si="17"/>
        <v>2.1339999999999999</v>
      </c>
      <c r="V79" s="6">
        <f>VLOOKUP($B79,Leveranser!$B$1:$AP$500,MATCH("Total levererad värme",Leveranser!$B$1:$AW$1,0),FALSE)</f>
        <v>1.58</v>
      </c>
      <c r="W79" s="6">
        <f>IFERROR(VLOOKUP($B79,Miljö!$B$1:$AP$500,MATCH("Såld mängd produktionsspecifik fjärrvärme (GWh)",Miljö!$B$1:$AW$1,0),FALSE)/1,0)</f>
        <v>0</v>
      </c>
      <c r="X79" s="6"/>
      <c r="Y79" s="30">
        <f t="shared" si="18"/>
        <v>0.74039362699156519</v>
      </c>
      <c r="Z79" s="6"/>
      <c r="AA79" s="30" t="str">
        <f t="shared" si="19"/>
        <v/>
      </c>
      <c r="AC79" t="s">
        <v>10</v>
      </c>
      <c r="AD79" t="s">
        <v>20</v>
      </c>
      <c r="AE79" s="25" t="str">
        <f t="shared" si="14"/>
        <v>ja</v>
      </c>
      <c r="AF79" t="s">
        <v>20</v>
      </c>
      <c r="AG79" t="s">
        <v>20</v>
      </c>
      <c r="AM79" s="6" t="str">
        <f t="shared" si="15"/>
        <v/>
      </c>
      <c r="AO79" s="6" t="str">
        <f t="shared" si="22"/>
        <v/>
      </c>
      <c r="AQ79" s="6" t="str">
        <f t="shared" si="23"/>
        <v/>
      </c>
      <c r="AR79" s="6"/>
      <c r="AW79" t="str">
        <f t="shared" si="20"/>
        <v/>
      </c>
      <c r="AY79" s="6" t="str">
        <f t="shared" si="24"/>
        <v/>
      </c>
      <c r="BB79" s="6" t="str">
        <f t="shared" si="21"/>
        <v>Ja</v>
      </c>
      <c r="BK79" t="s">
        <v>10</v>
      </c>
    </row>
    <row r="80" spans="1:64" ht="15" customHeight="1" x14ac:dyDescent="0.25">
      <c r="A80" t="s">
        <v>80</v>
      </c>
      <c r="B80" t="s">
        <v>92</v>
      </c>
      <c r="C80" t="s">
        <v>20</v>
      </c>
      <c r="D80" t="s">
        <v>20</v>
      </c>
      <c r="E80" t="s">
        <v>20</v>
      </c>
      <c r="F80" t="s">
        <v>20</v>
      </c>
      <c r="G80" t="s">
        <v>14</v>
      </c>
      <c r="H80" t="s">
        <v>14</v>
      </c>
      <c r="K80" s="6">
        <f>VLOOKUP($B80,'Egen hetvattenprod'!$B$1:$AP$500,MATCH("Summa tillförd energi:",'Egen hetvattenprod'!$B$1:$AY$1,0),FALSE)</f>
        <v>0.86</v>
      </c>
      <c r="L80" s="6">
        <f>VLOOKUP($B80,Kraftvärmeprod!$B$1:$AO$500,MATCH("Summa tillförd energi:",Kraftvärmeprod!$B$1:$AV$1,0),FALSE)</f>
        <v>0</v>
      </c>
      <c r="M80" s="33">
        <f>VLOOKUP($B80,'Allokerad kvv'!$B$1:$AO$500,MATCH("Summa allokerad tillförd energi:",'Allokerad kvv'!$B$1:$AV$1,0),FALSE)</f>
        <v>0</v>
      </c>
      <c r="N80" s="33">
        <f>VLOOKUP($B80,'Justerad allokering'!$B$1:$AO$500,MATCH("Summa justerad allokerad tillförd energi:",'Justerad allokering'!$B$1:$AV$1,0),FALSE)</f>
        <v>0</v>
      </c>
      <c r="O80" s="6">
        <f>VLOOKUP($B80,'Slutlig allokering'!$B$2:$AL$500,MATCH("Summa justerad allokerad tillförd energi:",'Slutlig allokering'!$B$2:$AS$2,0),FALSE)</f>
        <v>0</v>
      </c>
      <c r="P80" s="6">
        <f>VLOOKUP($B80,'Köpt hetvatten'!$B$1:$AP$500,MATCH("Med verkningsgrad:",'Köpt hetvatten'!$B$1:$AW$1,0),FALSE)</f>
        <v>0</v>
      </c>
      <c r="Q80" s="6">
        <f>VLOOKUP($B80,Spillvärme!$B$1:$AP$500,MATCH("Summa tillförd energi:",Spillvärme!$B$1:$AW$1,0),FALSE)</f>
        <v>0</v>
      </c>
      <c r="R80" s="6">
        <f>VLOOKUP($B80,Miljö!$B$1:$AP$500,MATCH("Summa tillförd energi:",Miljö!$B$1:$AW$1,0),FALSE)</f>
        <v>0</v>
      </c>
      <c r="S80" s="33">
        <f t="shared" si="16"/>
        <v>0</v>
      </c>
      <c r="T80" s="6" t="str">
        <f>VLOOKUP($B80,Miljö!$B$1:$AP$500,MATCH("Köpt prod.spec hetvatten",Miljö!$B$1:$AW$1,0),FALSE)</f>
        <v/>
      </c>
      <c r="U80" s="6">
        <f t="shared" si="17"/>
        <v>0.86</v>
      </c>
      <c r="V80" s="6">
        <f>VLOOKUP($B80,Leveranser!$B$1:$AP$500,MATCH("Total levererad värme",Leveranser!$B$1:$AW$1,0),FALSE)</f>
        <v>0</v>
      </c>
      <c r="W80" s="6">
        <f>IFERROR(VLOOKUP($B80,Miljö!$B$1:$AP$500,MATCH("Såld mängd produktionsspecifik fjärrvärme (GWh)",Miljö!$B$1:$AW$1,0),FALSE)/1,0)</f>
        <v>0</v>
      </c>
      <c r="X80" s="6"/>
      <c r="Y80" s="30">
        <f t="shared" si="18"/>
        <v>0</v>
      </c>
      <c r="Z80" s="6"/>
      <c r="AA80" s="30" t="str">
        <f t="shared" si="19"/>
        <v/>
      </c>
      <c r="AC80" t="s">
        <v>20</v>
      </c>
      <c r="AD80" t="s">
        <v>1095</v>
      </c>
      <c r="AE80" s="25" t="str">
        <f t="shared" si="14"/>
        <v/>
      </c>
      <c r="AF80" t="s">
        <v>1073</v>
      </c>
      <c r="AG80" t="s">
        <v>1056</v>
      </c>
      <c r="AH80" s="37" t="s">
        <v>1070</v>
      </c>
      <c r="AM80" s="6" t="str">
        <f t="shared" si="15"/>
        <v>nej</v>
      </c>
      <c r="AO80" s="6" t="str">
        <f t="shared" si="22"/>
        <v>nej</v>
      </c>
      <c r="AQ80" s="6" t="str">
        <f t="shared" si="23"/>
        <v/>
      </c>
      <c r="AR80" s="6"/>
      <c r="AV80" t="s">
        <v>10</v>
      </c>
      <c r="AW80" t="str">
        <f t="shared" si="20"/>
        <v>ja</v>
      </c>
      <c r="AY80" s="6" t="str">
        <f t="shared" si="24"/>
        <v>nej</v>
      </c>
      <c r="BB80" s="6" t="str">
        <f t="shared" si="21"/>
        <v>Nej</v>
      </c>
      <c r="BD80" t="s">
        <v>10</v>
      </c>
      <c r="BE80" t="s">
        <v>1091</v>
      </c>
      <c r="BK80" t="s">
        <v>14</v>
      </c>
      <c r="BL80" t="s">
        <v>10</v>
      </c>
    </row>
    <row r="81" spans="1:64" ht="15" customHeight="1" x14ac:dyDescent="0.25">
      <c r="A81" t="s">
        <v>80</v>
      </c>
      <c r="B81" t="s">
        <v>93</v>
      </c>
      <c r="C81">
        <v>0.28144599999999997</v>
      </c>
      <c r="D81">
        <v>84.691599999999994</v>
      </c>
      <c r="E81">
        <v>8.6039499999999993</v>
      </c>
      <c r="F81">
        <v>6.4124500000000001E-2</v>
      </c>
      <c r="G81" t="s">
        <v>14</v>
      </c>
      <c r="H81" t="s">
        <v>10</v>
      </c>
      <c r="K81" s="6">
        <f>VLOOKUP($B81,'Egen hetvattenprod'!$B$1:$AP$500,MATCH("Summa tillförd energi:",'Egen hetvattenprod'!$B$1:$AY$1,0),FALSE)</f>
        <v>293.71900000000005</v>
      </c>
      <c r="L81" s="6">
        <f>VLOOKUP($B81,Kraftvärmeprod!$B$1:$AO$500,MATCH("Summa tillförd energi:",Kraftvärmeprod!$B$1:$AV$1,0),FALSE)</f>
        <v>999.822</v>
      </c>
      <c r="M81" s="33">
        <f>VLOOKUP($B81,'Allokerad kvv'!$B$1:$AO$500,MATCH("Summa allokerad tillförd energi:",'Allokerad kvv'!$B$1:$AV$1,0),FALSE)</f>
        <v>667.16150399999992</v>
      </c>
      <c r="N81" s="33">
        <f>VLOOKUP($B81,'Justerad allokering'!$B$1:$AO$500,MATCH("Summa justerad allokerad tillförd energi:",'Justerad allokering'!$B$1:$AV$1,0),FALSE)</f>
        <v>0</v>
      </c>
      <c r="O81" s="6">
        <f>VLOOKUP($B81,'Slutlig allokering'!$B$2:$AL$500,MATCH("Summa justerad allokerad tillförd energi:",'Slutlig allokering'!$B$2:$AS$2,0),FALSE)</f>
        <v>667.16150399999992</v>
      </c>
      <c r="P81" s="6">
        <f>VLOOKUP($B81,'Köpt hetvatten'!$B$1:$AP$500,MATCH("Med verkningsgrad:",'Köpt hetvatten'!$B$1:$AW$1,0),FALSE)</f>
        <v>209.26829268292684</v>
      </c>
      <c r="Q81" s="6">
        <f>VLOOKUP($B81,Spillvärme!$B$1:$AP$500,MATCH("Summa tillförd energi:",Spillvärme!$B$1:$AW$1,0),FALSE)</f>
        <v>76.48</v>
      </c>
      <c r="R81" s="6">
        <f>VLOOKUP($B81,Miljö!$B$1:$AP$500,MATCH("Summa tillförd energi:",Miljö!$B$1:$AW$1,0),FALSE)</f>
        <v>0</v>
      </c>
      <c r="S81" s="33">
        <f t="shared" si="16"/>
        <v>31.705590000000001</v>
      </c>
      <c r="T81" s="6" t="str">
        <f>VLOOKUP($B81,Miljö!$B$1:$AP$500,MATCH("Köpt prod.spec hetvatten",Miljö!$B$1:$AW$1,0),FALSE)</f>
        <v/>
      </c>
      <c r="U81" s="6">
        <f t="shared" si="17"/>
        <v>1246.6287966829268</v>
      </c>
      <c r="V81" s="6">
        <f>VLOOKUP($B81,Leveranser!$B$1:$AP$500,MATCH("Total levererad värme",Leveranser!$B$1:$AW$1,0),FALSE)</f>
        <v>1056.8530000000001</v>
      </c>
      <c r="W81" s="6">
        <f>IFERROR(VLOOKUP($B81,Miljö!$B$1:$AP$500,MATCH("Såld mängd produktionsspecifik fjärrvärme (GWh)",Miljö!$B$1:$AW$1,0),FALSE)/1,0)</f>
        <v>0</v>
      </c>
      <c r="X81" s="6"/>
      <c r="Y81" s="30">
        <f t="shared" si="18"/>
        <v>0.8477688007946802</v>
      </c>
      <c r="Z81" s="6"/>
      <c r="AA81" s="30" t="str">
        <f t="shared" si="19"/>
        <v/>
      </c>
      <c r="AC81" t="s">
        <v>10</v>
      </c>
      <c r="AD81" t="s">
        <v>20</v>
      </c>
      <c r="AE81" s="25" t="str">
        <f t="shared" si="14"/>
        <v>ja</v>
      </c>
      <c r="AF81" t="s">
        <v>20</v>
      </c>
      <c r="AG81" t="s">
        <v>20</v>
      </c>
      <c r="AM81" s="6" t="str">
        <f t="shared" si="15"/>
        <v/>
      </c>
      <c r="AO81" s="6" t="str">
        <f t="shared" si="22"/>
        <v/>
      </c>
      <c r="AQ81" s="6" t="str">
        <f t="shared" si="23"/>
        <v/>
      </c>
      <c r="AR81" s="6"/>
      <c r="AW81" t="str">
        <f t="shared" si="20"/>
        <v/>
      </c>
      <c r="AY81" s="6" t="str">
        <f t="shared" si="24"/>
        <v/>
      </c>
      <c r="BB81" s="6" t="str">
        <f t="shared" si="21"/>
        <v>Ja</v>
      </c>
      <c r="BK81" t="s">
        <v>10</v>
      </c>
    </row>
    <row r="82" spans="1:64" ht="15" customHeight="1" x14ac:dyDescent="0.25">
      <c r="A82" t="s">
        <v>80</v>
      </c>
      <c r="B82" t="s">
        <v>94</v>
      </c>
      <c r="C82">
        <v>0</v>
      </c>
      <c r="D82">
        <v>0</v>
      </c>
      <c r="E82">
        <v>0</v>
      </c>
      <c r="F82">
        <v>0</v>
      </c>
      <c r="G82" t="s">
        <v>14</v>
      </c>
      <c r="H82" t="s">
        <v>14</v>
      </c>
      <c r="K82" s="6">
        <f>VLOOKUP($B82,'Egen hetvattenprod'!$B$1:$AP$500,MATCH("Summa tillförd energi:",'Egen hetvattenprod'!$B$1:$AY$1,0),FALSE)</f>
        <v>0</v>
      </c>
      <c r="L82" s="6">
        <f>VLOOKUP($B82,Kraftvärmeprod!$B$1:$AO$500,MATCH("Summa tillförd energi:",Kraftvärmeprod!$B$1:$AV$1,0),FALSE)</f>
        <v>0</v>
      </c>
      <c r="M82" s="33">
        <f>VLOOKUP($B82,'Allokerad kvv'!$B$1:$AO$500,MATCH("Summa allokerad tillförd energi:",'Allokerad kvv'!$B$1:$AV$1,0),FALSE)</f>
        <v>0</v>
      </c>
      <c r="N82" s="33">
        <f>VLOOKUP($B82,'Justerad allokering'!$B$1:$AO$500,MATCH("Summa justerad allokerad tillförd energi:",'Justerad allokering'!$B$1:$AV$1,0),FALSE)</f>
        <v>0</v>
      </c>
      <c r="O82" s="6">
        <f>VLOOKUP($B82,'Slutlig allokering'!$B$2:$AL$500,MATCH("Summa justerad allokerad tillförd energi:",'Slutlig allokering'!$B$2:$AS$2,0),FALSE)</f>
        <v>0</v>
      </c>
      <c r="P82" s="6">
        <f>VLOOKUP($B82,'Köpt hetvatten'!$B$1:$AP$500,MATCH("Med verkningsgrad:",'Köpt hetvatten'!$B$1:$AW$1,0),FALSE)</f>
        <v>0</v>
      </c>
      <c r="Q82" s="6">
        <f>VLOOKUP($B82,Spillvärme!$B$1:$AP$500,MATCH("Summa tillförd energi:",Spillvärme!$B$1:$AW$1,0),FALSE)</f>
        <v>0</v>
      </c>
      <c r="R82" s="6">
        <f>VLOOKUP($B82,Miljö!$B$1:$AP$500,MATCH("Summa tillförd energi:",Miljö!$B$1:$AW$1,0),FALSE)</f>
        <v>0</v>
      </c>
      <c r="S82" s="33">
        <f t="shared" si="16"/>
        <v>0</v>
      </c>
      <c r="T82" s="6" t="str">
        <f>VLOOKUP($B82,Miljö!$B$1:$AP$500,MATCH("Köpt prod.spec hetvatten",Miljö!$B$1:$AW$1,0),FALSE)</f>
        <v/>
      </c>
      <c r="U82" s="6">
        <f t="shared" si="17"/>
        <v>0</v>
      </c>
      <c r="V82" s="6">
        <f>VLOOKUP($B82,Leveranser!$B$1:$AP$500,MATCH("Total levererad värme",Leveranser!$B$1:$AW$1,0),FALSE)</f>
        <v>0</v>
      </c>
      <c r="W82" s="6">
        <f>IFERROR(VLOOKUP($B82,Miljö!$B$1:$AP$500,MATCH("Såld mängd produktionsspecifik fjärrvärme (GWh)",Miljö!$B$1:$AW$1,0),FALSE)/1,0)</f>
        <v>0</v>
      </c>
      <c r="X82" s="6"/>
      <c r="Y82" s="30" t="str">
        <f t="shared" si="18"/>
        <v/>
      </c>
      <c r="Z82" s="6"/>
      <c r="AA82" s="30" t="str">
        <f t="shared" si="19"/>
        <v/>
      </c>
      <c r="AC82" t="s">
        <v>20</v>
      </c>
      <c r="AD82" t="s">
        <v>20</v>
      </c>
      <c r="AE82" s="25" t="str">
        <f t="shared" si="14"/>
        <v/>
      </c>
      <c r="AF82" t="s">
        <v>20</v>
      </c>
      <c r="AG82" t="s">
        <v>20</v>
      </c>
      <c r="AH82" s="37"/>
      <c r="AM82" s="6" t="str">
        <f t="shared" si="15"/>
        <v>nej</v>
      </c>
      <c r="AO82" s="6" t="str">
        <f t="shared" si="22"/>
        <v>nej</v>
      </c>
      <c r="AQ82" s="6" t="str">
        <f t="shared" si="23"/>
        <v/>
      </c>
      <c r="AR82" s="6"/>
      <c r="AW82" t="str">
        <f t="shared" si="20"/>
        <v>nej</v>
      </c>
      <c r="AY82" s="6" t="str">
        <f t="shared" si="24"/>
        <v>nej</v>
      </c>
      <c r="BB82" s="6" t="str">
        <f t="shared" si="21"/>
        <v>Nej</v>
      </c>
      <c r="BK82" t="s">
        <v>14</v>
      </c>
    </row>
    <row r="83" spans="1:64" ht="15" customHeight="1" x14ac:dyDescent="0.25">
      <c r="A83" t="s">
        <v>80</v>
      </c>
      <c r="B83" t="s">
        <v>95</v>
      </c>
      <c r="C83">
        <v>0.59898600000000002</v>
      </c>
      <c r="D83">
        <v>69.625900000000001</v>
      </c>
      <c r="E83">
        <v>2.7961200000000002</v>
      </c>
      <c r="F83">
        <v>0.100767</v>
      </c>
      <c r="G83" t="s">
        <v>14</v>
      </c>
      <c r="H83" t="s">
        <v>14</v>
      </c>
      <c r="K83" s="6">
        <f>VLOOKUP($B83,'Egen hetvattenprod'!$B$1:$AP$500,MATCH("Summa tillförd energi:",'Egen hetvattenprod'!$B$1:$AY$1,0),FALSE)</f>
        <v>264.5</v>
      </c>
      <c r="L83" s="6">
        <f>VLOOKUP($B83,Kraftvärmeprod!$B$1:$AO$500,MATCH("Summa tillförd energi:",Kraftvärmeprod!$B$1:$AV$1,0),FALSE)</f>
        <v>0</v>
      </c>
      <c r="M83" s="33">
        <f>VLOOKUP($B83,'Allokerad kvv'!$B$1:$AO$500,MATCH("Summa allokerad tillförd energi:",'Allokerad kvv'!$B$1:$AV$1,0),FALSE)</f>
        <v>0</v>
      </c>
      <c r="N83" s="33">
        <f>VLOOKUP($B83,'Justerad allokering'!$B$1:$AO$500,MATCH("Summa justerad allokerad tillförd energi:",'Justerad allokering'!$B$1:$AV$1,0),FALSE)</f>
        <v>0</v>
      </c>
      <c r="O83" s="6">
        <f>VLOOKUP($B83,'Slutlig allokering'!$B$2:$AL$500,MATCH("Summa justerad allokerad tillförd energi:",'Slutlig allokering'!$B$2:$AS$2,0),FALSE)</f>
        <v>0</v>
      </c>
      <c r="P83" s="6">
        <f>VLOOKUP($B83,'Köpt hetvatten'!$B$1:$AP$500,MATCH("Med verkningsgrad:",'Köpt hetvatten'!$B$1:$AW$1,0),FALSE)</f>
        <v>0</v>
      </c>
      <c r="Q83" s="6">
        <f>VLOOKUP($B83,Spillvärme!$B$1:$AP$500,MATCH("Summa tillförd energi:",Spillvärme!$B$1:$AW$1,0),FALSE)</f>
        <v>0</v>
      </c>
      <c r="R83" s="6">
        <f>VLOOKUP($B83,Miljö!$B$1:$AP$500,MATCH("Summa tillförd energi:",Miljö!$B$1:$AW$1,0),FALSE)</f>
        <v>0</v>
      </c>
      <c r="S83" s="33">
        <f t="shared" si="16"/>
        <v>8.9039999999999999</v>
      </c>
      <c r="T83" s="6" t="str">
        <f>VLOOKUP($B83,Miljö!$B$1:$AP$500,MATCH("Köpt prod.spec hetvatten",Miljö!$B$1:$AW$1,0),FALSE)</f>
        <v/>
      </c>
      <c r="U83" s="6">
        <f t="shared" si="17"/>
        <v>264.5</v>
      </c>
      <c r="V83" s="6">
        <f>VLOOKUP($B83,Leveranser!$B$1:$AP$500,MATCH("Total levererad värme",Leveranser!$B$1:$AW$1,0),FALSE)</f>
        <v>296.8</v>
      </c>
      <c r="W83" s="6">
        <f>IFERROR(VLOOKUP($B83,Miljö!$B$1:$AP$500,MATCH("Såld mängd produktionsspecifik fjärrvärme (GWh)",Miljö!$B$1:$AW$1,0),FALSE)/1,0)</f>
        <v>0</v>
      </c>
      <c r="X83" s="6"/>
      <c r="Y83" s="30">
        <f t="shared" si="18"/>
        <v>1.1221172022684311</v>
      </c>
      <c r="Z83" s="6"/>
      <c r="AA83" s="30" t="str">
        <f t="shared" si="19"/>
        <v/>
      </c>
      <c r="AC83" t="s">
        <v>20</v>
      </c>
      <c r="AD83" t="s">
        <v>1095</v>
      </c>
      <c r="AE83" s="25" t="str">
        <f t="shared" si="14"/>
        <v/>
      </c>
      <c r="AF83" t="s">
        <v>1073</v>
      </c>
      <c r="AG83" t="s">
        <v>1057</v>
      </c>
      <c r="AH83" s="37" t="s">
        <v>1085</v>
      </c>
      <c r="AM83" s="6" t="str">
        <f t="shared" si="15"/>
        <v>ja</v>
      </c>
      <c r="AO83" s="6" t="str">
        <f t="shared" si="22"/>
        <v>nej</v>
      </c>
      <c r="AQ83" s="6" t="str">
        <f t="shared" si="23"/>
        <v/>
      </c>
      <c r="AR83" s="6"/>
      <c r="AV83" t="s">
        <v>10</v>
      </c>
      <c r="AW83" t="str">
        <f t="shared" si="20"/>
        <v>ja</v>
      </c>
      <c r="AY83" s="6" t="str">
        <f t="shared" si="24"/>
        <v>nej</v>
      </c>
      <c r="BB83" s="6" t="str">
        <f t="shared" si="21"/>
        <v>Nej</v>
      </c>
      <c r="BD83" t="s">
        <v>10</v>
      </c>
      <c r="BE83" t="s">
        <v>1092</v>
      </c>
      <c r="BK83" t="s">
        <v>14</v>
      </c>
      <c r="BL83" t="s">
        <v>10</v>
      </c>
    </row>
    <row r="84" spans="1:64" ht="15" customHeight="1" x14ac:dyDescent="0.25">
      <c r="A84" t="s">
        <v>80</v>
      </c>
      <c r="B84" t="s">
        <v>96</v>
      </c>
      <c r="C84">
        <v>0</v>
      </c>
      <c r="D84">
        <v>0</v>
      </c>
      <c r="E84">
        <v>0</v>
      </c>
      <c r="F84">
        <v>0</v>
      </c>
      <c r="G84" t="s">
        <v>14</v>
      </c>
      <c r="H84" t="s">
        <v>14</v>
      </c>
      <c r="K84" s="6">
        <f>VLOOKUP($B84,'Egen hetvattenprod'!$B$1:$AP$500,MATCH("Summa tillförd energi:",'Egen hetvattenprod'!$B$1:$AY$1,0),FALSE)</f>
        <v>0</v>
      </c>
      <c r="L84" s="6">
        <f>VLOOKUP($B84,Kraftvärmeprod!$B$1:$AO$500,MATCH("Summa tillförd energi:",Kraftvärmeprod!$B$1:$AV$1,0),FALSE)</f>
        <v>0</v>
      </c>
      <c r="M84" s="33">
        <f>VLOOKUP($B84,'Allokerad kvv'!$B$1:$AO$500,MATCH("Summa allokerad tillförd energi:",'Allokerad kvv'!$B$1:$AV$1,0),FALSE)</f>
        <v>0</v>
      </c>
      <c r="N84" s="33">
        <f>VLOOKUP($B84,'Justerad allokering'!$B$1:$AO$500,MATCH("Summa justerad allokerad tillförd energi:",'Justerad allokering'!$B$1:$AV$1,0),FALSE)</f>
        <v>0</v>
      </c>
      <c r="O84" s="6">
        <f>VLOOKUP($B84,'Slutlig allokering'!$B$2:$AL$500,MATCH("Summa justerad allokerad tillförd energi:",'Slutlig allokering'!$B$2:$AS$2,0),FALSE)</f>
        <v>0</v>
      </c>
      <c r="P84" s="6">
        <f>VLOOKUP($B84,'Köpt hetvatten'!$B$1:$AP$500,MATCH("Med verkningsgrad:",'Köpt hetvatten'!$B$1:$AW$1,0),FALSE)</f>
        <v>0</v>
      </c>
      <c r="Q84" s="6">
        <f>VLOOKUP($B84,Spillvärme!$B$1:$AP$500,MATCH("Summa tillförd energi:",Spillvärme!$B$1:$AW$1,0),FALSE)</f>
        <v>0</v>
      </c>
      <c r="R84" s="6">
        <f>VLOOKUP($B84,Miljö!$B$1:$AP$500,MATCH("Summa tillförd energi:",Miljö!$B$1:$AW$1,0),FALSE)</f>
        <v>0</v>
      </c>
      <c r="S84" s="33">
        <f t="shared" si="16"/>
        <v>0</v>
      </c>
      <c r="T84" s="6" t="str">
        <f>VLOOKUP($B84,Miljö!$B$1:$AP$500,MATCH("Köpt prod.spec hetvatten",Miljö!$B$1:$AW$1,0),FALSE)</f>
        <v/>
      </c>
      <c r="U84" s="6">
        <f t="shared" si="17"/>
        <v>0</v>
      </c>
      <c r="V84" s="6">
        <f>VLOOKUP($B84,Leveranser!$B$1:$AP$500,MATCH("Total levererad värme",Leveranser!$B$1:$AW$1,0),FALSE)</f>
        <v>0</v>
      </c>
      <c r="W84" s="6">
        <f>IFERROR(VLOOKUP($B84,Miljö!$B$1:$AP$500,MATCH("Såld mängd produktionsspecifik fjärrvärme (GWh)",Miljö!$B$1:$AW$1,0),FALSE)/1,0)</f>
        <v>0</v>
      </c>
      <c r="X84" s="6"/>
      <c r="Y84" s="30" t="str">
        <f t="shared" si="18"/>
        <v/>
      </c>
      <c r="Z84" s="6"/>
      <c r="AA84" s="30" t="str">
        <f t="shared" si="19"/>
        <v/>
      </c>
      <c r="AC84" t="s">
        <v>20</v>
      </c>
      <c r="AD84" t="s">
        <v>20</v>
      </c>
      <c r="AE84" s="25" t="str">
        <f t="shared" si="14"/>
        <v/>
      </c>
      <c r="AF84" t="s">
        <v>20</v>
      </c>
      <c r="AG84" t="s">
        <v>20</v>
      </c>
      <c r="AH84" s="37"/>
      <c r="AM84" s="6" t="str">
        <f t="shared" si="15"/>
        <v>nej</v>
      </c>
      <c r="AO84" s="6" t="str">
        <f t="shared" si="22"/>
        <v>nej</v>
      </c>
      <c r="AQ84" s="6" t="str">
        <f t="shared" si="23"/>
        <v/>
      </c>
      <c r="AR84" s="6"/>
      <c r="AW84" t="str">
        <f t="shared" si="20"/>
        <v>nej</v>
      </c>
      <c r="AY84" s="6" t="str">
        <f t="shared" si="24"/>
        <v>nej</v>
      </c>
      <c r="BB84" s="6" t="str">
        <f t="shared" si="21"/>
        <v>Nej</v>
      </c>
      <c r="BK84" t="s">
        <v>14</v>
      </c>
    </row>
    <row r="85" spans="1:64" ht="15" customHeight="1" x14ac:dyDescent="0.25">
      <c r="A85" t="s">
        <v>80</v>
      </c>
      <c r="B85" t="s">
        <v>97</v>
      </c>
      <c r="C85">
        <v>0.47069699999999998</v>
      </c>
      <c r="D85">
        <v>52.349600000000002</v>
      </c>
      <c r="E85">
        <v>7.41235</v>
      </c>
      <c r="F85">
        <v>6.6254800000000003E-2</v>
      </c>
      <c r="G85" t="s">
        <v>14</v>
      </c>
      <c r="H85" t="s">
        <v>10</v>
      </c>
      <c r="K85" s="6">
        <f>VLOOKUP($B85,'Egen hetvattenprod'!$B$1:$AP$500,MATCH("Summa tillförd energi:",'Egen hetvattenprod'!$B$1:$AY$1,0),FALSE)</f>
        <v>49.480000000000004</v>
      </c>
      <c r="L85" s="6">
        <f>VLOOKUP($B85,Kraftvärmeprod!$B$1:$AO$500,MATCH("Summa tillförd energi:",Kraftvärmeprod!$B$1:$AV$1,0),FALSE)</f>
        <v>0</v>
      </c>
      <c r="M85" s="33">
        <f>VLOOKUP($B85,'Allokerad kvv'!$B$1:$AO$500,MATCH("Summa allokerad tillförd energi:",'Allokerad kvv'!$B$1:$AV$1,0),FALSE)</f>
        <v>0</v>
      </c>
      <c r="N85" s="33">
        <f>VLOOKUP($B85,'Justerad allokering'!$B$1:$AO$500,MATCH("Summa justerad allokerad tillförd energi:",'Justerad allokering'!$B$1:$AV$1,0),FALSE)</f>
        <v>0</v>
      </c>
      <c r="O85" s="6">
        <f>VLOOKUP($B85,'Slutlig allokering'!$B$2:$AL$500,MATCH("Summa justerad allokerad tillförd energi:",'Slutlig allokering'!$B$2:$AS$2,0),FALSE)</f>
        <v>0</v>
      </c>
      <c r="P85" s="6">
        <f>VLOOKUP($B85,'Köpt hetvatten'!$B$1:$AP$500,MATCH("Med verkningsgrad:",'Köpt hetvatten'!$B$1:$AW$1,0),FALSE)</f>
        <v>0</v>
      </c>
      <c r="Q85" s="6">
        <f>VLOOKUP($B85,Spillvärme!$B$1:$AP$500,MATCH("Summa tillförd energi:",Spillvärme!$B$1:$AW$1,0),FALSE)</f>
        <v>0</v>
      </c>
      <c r="R85" s="6">
        <f>VLOOKUP($B85,Miljö!$B$1:$AP$500,MATCH("Summa tillförd energi:",Miljö!$B$1:$AW$1,0),FALSE)</f>
        <v>0</v>
      </c>
      <c r="S85" s="33">
        <f t="shared" si="16"/>
        <v>1.476</v>
      </c>
      <c r="T85" s="6" t="str">
        <f>VLOOKUP($B85,Miljö!$B$1:$AP$500,MATCH("Köpt prod.spec hetvatten",Miljö!$B$1:$AW$1,0),FALSE)</f>
        <v/>
      </c>
      <c r="U85" s="6">
        <f t="shared" si="17"/>
        <v>49.480000000000004</v>
      </c>
      <c r="V85" s="6">
        <f>VLOOKUP($B85,Leveranser!$B$1:$AP$500,MATCH("Total levererad värme",Leveranser!$B$1:$AW$1,0),FALSE)</f>
        <v>49.2</v>
      </c>
      <c r="W85" s="6">
        <f>IFERROR(VLOOKUP($B85,Miljö!$B$1:$AP$500,MATCH("Såld mängd produktionsspecifik fjärrvärme (GWh)",Miljö!$B$1:$AW$1,0),FALSE)/1,0)</f>
        <v>0</v>
      </c>
      <c r="X85" s="6"/>
      <c r="Y85" s="30">
        <f t="shared" si="18"/>
        <v>0.99434114793856099</v>
      </c>
      <c r="Z85" s="6"/>
      <c r="AA85" s="30" t="str">
        <f t="shared" si="19"/>
        <v/>
      </c>
      <c r="AC85" t="s">
        <v>10</v>
      </c>
      <c r="AD85" t="s">
        <v>20</v>
      </c>
      <c r="AE85" s="25" t="str">
        <f t="shared" si="14"/>
        <v>ja</v>
      </c>
      <c r="AF85" t="s">
        <v>20</v>
      </c>
      <c r="AG85" t="s">
        <v>20</v>
      </c>
      <c r="AM85" s="6" t="str">
        <f t="shared" si="15"/>
        <v/>
      </c>
      <c r="AO85" s="6" t="str">
        <f t="shared" si="22"/>
        <v/>
      </c>
      <c r="AQ85" s="6" t="str">
        <f t="shared" si="23"/>
        <v/>
      </c>
      <c r="AR85" s="6"/>
      <c r="AW85" t="str">
        <f t="shared" si="20"/>
        <v/>
      </c>
      <c r="AY85" s="6" t="str">
        <f t="shared" si="24"/>
        <v/>
      </c>
      <c r="BB85" s="6" t="str">
        <f t="shared" si="21"/>
        <v>Ja</v>
      </c>
      <c r="BK85" t="s">
        <v>10</v>
      </c>
    </row>
    <row r="86" spans="1:64" ht="15" customHeight="1" x14ac:dyDescent="0.25">
      <c r="A86" t="s">
        <v>80</v>
      </c>
      <c r="B86" t="s">
        <v>98</v>
      </c>
      <c r="C86">
        <v>0.16473699999999999</v>
      </c>
      <c r="D86">
        <v>15.1271</v>
      </c>
      <c r="E86">
        <v>16.518899999999999</v>
      </c>
      <c r="F86">
        <v>9.3157499999999994E-3</v>
      </c>
      <c r="G86" t="s">
        <v>14</v>
      </c>
      <c r="H86" t="s">
        <v>10</v>
      </c>
      <c r="K86" s="6">
        <f>VLOOKUP($B86,'Egen hetvattenprod'!$B$1:$AP$500,MATCH("Summa tillförd energi:",'Egen hetvattenprod'!$B$1:$AY$1,0),FALSE)</f>
        <v>14.436</v>
      </c>
      <c r="L86" s="6">
        <f>VLOOKUP($B86,Kraftvärmeprod!$B$1:$AO$500,MATCH("Summa tillförd energi:",Kraftvärmeprod!$B$1:$AV$1,0),FALSE)</f>
        <v>0</v>
      </c>
      <c r="M86" s="33">
        <f>VLOOKUP($B86,'Allokerad kvv'!$B$1:$AO$500,MATCH("Summa allokerad tillförd energi:",'Allokerad kvv'!$B$1:$AV$1,0),FALSE)</f>
        <v>0</v>
      </c>
      <c r="N86" s="33">
        <f>VLOOKUP($B86,'Justerad allokering'!$B$1:$AO$500,MATCH("Summa justerad allokerad tillförd energi:",'Justerad allokering'!$B$1:$AV$1,0),FALSE)</f>
        <v>0</v>
      </c>
      <c r="O86" s="6">
        <f>VLOOKUP($B86,'Slutlig allokering'!$B$2:$AL$500,MATCH("Summa justerad allokerad tillförd energi:",'Slutlig allokering'!$B$2:$AS$2,0),FALSE)</f>
        <v>0</v>
      </c>
      <c r="P86" s="6">
        <f>VLOOKUP($B86,'Köpt hetvatten'!$B$1:$AP$500,MATCH("Med verkningsgrad:",'Köpt hetvatten'!$B$1:$AW$1,0),FALSE)</f>
        <v>0</v>
      </c>
      <c r="Q86" s="6">
        <f>VLOOKUP($B86,Spillvärme!$B$1:$AP$500,MATCH("Summa tillförd energi:",Spillvärme!$B$1:$AW$1,0),FALSE)</f>
        <v>0</v>
      </c>
      <c r="R86" s="6">
        <f>VLOOKUP($B86,Miljö!$B$1:$AP$500,MATCH("Summa tillförd energi:",Miljö!$B$1:$AW$1,0),FALSE)</f>
        <v>0.12</v>
      </c>
      <c r="S86" s="33">
        <f t="shared" si="16"/>
        <v>0</v>
      </c>
      <c r="T86" s="6" t="str">
        <f>VLOOKUP($B86,Miljö!$B$1:$AP$500,MATCH("Köpt prod.spec hetvatten",Miljö!$B$1:$AW$1,0),FALSE)</f>
        <v/>
      </c>
      <c r="U86" s="6">
        <f t="shared" si="17"/>
        <v>14.555999999999999</v>
      </c>
      <c r="V86" s="6">
        <f>VLOOKUP($B86,Leveranser!$B$1:$AP$500,MATCH("Total levererad värme",Leveranser!$B$1:$AW$1,0),FALSE)</f>
        <v>10.039999999999999</v>
      </c>
      <c r="W86" s="6">
        <f>IFERROR(VLOOKUP($B86,Miljö!$B$1:$AP$500,MATCH("Såld mängd produktionsspecifik fjärrvärme (GWh)",Miljö!$B$1:$AW$1,0),FALSE)/1,0)</f>
        <v>0</v>
      </c>
      <c r="X86" s="6"/>
      <c r="Y86" s="30">
        <f t="shared" si="18"/>
        <v>0.68974993129980766</v>
      </c>
      <c r="Z86" s="6"/>
      <c r="AA86" s="30" t="str">
        <f t="shared" si="19"/>
        <v/>
      </c>
      <c r="AC86" t="s">
        <v>10</v>
      </c>
      <c r="AD86" t="s">
        <v>20</v>
      </c>
      <c r="AE86" s="25" t="str">
        <f t="shared" si="14"/>
        <v>ja</v>
      </c>
      <c r="AF86" t="s">
        <v>20</v>
      </c>
      <c r="AG86" t="s">
        <v>20</v>
      </c>
      <c r="AM86" s="6" t="str">
        <f t="shared" si="15"/>
        <v/>
      </c>
      <c r="AO86" s="6" t="str">
        <f t="shared" si="22"/>
        <v/>
      </c>
      <c r="AQ86" s="6" t="str">
        <f t="shared" si="23"/>
        <v/>
      </c>
      <c r="AR86" s="6"/>
      <c r="AW86" t="str">
        <f t="shared" si="20"/>
        <v/>
      </c>
      <c r="AY86" s="6" t="str">
        <f t="shared" si="24"/>
        <v/>
      </c>
      <c r="BB86" s="6" t="str">
        <f t="shared" si="21"/>
        <v>Ja</v>
      </c>
      <c r="BK86" t="s">
        <v>10</v>
      </c>
    </row>
    <row r="87" spans="1:64" ht="15" customHeight="1" x14ac:dyDescent="0.25">
      <c r="A87" t="s">
        <v>80</v>
      </c>
      <c r="B87" t="s">
        <v>99</v>
      </c>
      <c r="C87">
        <v>0.10364900000000001</v>
      </c>
      <c r="D87">
        <v>16.4359</v>
      </c>
      <c r="E87">
        <v>10.8535</v>
      </c>
      <c r="F87">
        <v>1.22854E-2</v>
      </c>
      <c r="G87" t="s">
        <v>14</v>
      </c>
      <c r="H87" t="s">
        <v>10</v>
      </c>
      <c r="K87" s="6">
        <f>VLOOKUP($B87,'Egen hetvattenprod'!$B$1:$AP$500,MATCH("Summa tillförd energi:",'Egen hetvattenprod'!$B$1:$AY$1,0),FALSE)</f>
        <v>17.420000000000002</v>
      </c>
      <c r="L87" s="6">
        <f>VLOOKUP($B87,Kraftvärmeprod!$B$1:$AO$500,MATCH("Summa tillförd energi:",Kraftvärmeprod!$B$1:$AV$1,0),FALSE)</f>
        <v>0</v>
      </c>
      <c r="M87" s="33">
        <f>VLOOKUP($B87,'Allokerad kvv'!$B$1:$AO$500,MATCH("Summa allokerad tillförd energi:",'Allokerad kvv'!$B$1:$AV$1,0),FALSE)</f>
        <v>0</v>
      </c>
      <c r="N87" s="33">
        <f>VLOOKUP($B87,'Justerad allokering'!$B$1:$AO$500,MATCH("Summa justerad allokerad tillförd energi:",'Justerad allokering'!$B$1:$AV$1,0),FALSE)</f>
        <v>0</v>
      </c>
      <c r="O87" s="6">
        <f>VLOOKUP($B87,'Slutlig allokering'!$B$2:$AL$500,MATCH("Summa justerad allokerad tillförd energi:",'Slutlig allokering'!$B$2:$AS$2,0),FALSE)</f>
        <v>0</v>
      </c>
      <c r="P87" s="6">
        <f>VLOOKUP($B87,'Köpt hetvatten'!$B$1:$AP$500,MATCH("Med verkningsgrad:",'Köpt hetvatten'!$B$1:$AW$1,0),FALSE)</f>
        <v>0</v>
      </c>
      <c r="Q87" s="6">
        <f>VLOOKUP($B87,Spillvärme!$B$1:$AP$500,MATCH("Summa tillförd energi:",Spillvärme!$B$1:$AW$1,0),FALSE)</f>
        <v>0</v>
      </c>
      <c r="R87" s="6">
        <f>VLOOKUP($B87,Miljö!$B$1:$AP$500,MATCH("Summa tillförd energi:",Miljö!$B$1:$AW$1,0),FALSE)</f>
        <v>0.17</v>
      </c>
      <c r="S87" s="33">
        <f t="shared" si="16"/>
        <v>0</v>
      </c>
      <c r="T87" s="6" t="str">
        <f>VLOOKUP($B87,Miljö!$B$1:$AP$500,MATCH("Köpt prod.spec hetvatten",Miljö!$B$1:$AW$1,0),FALSE)</f>
        <v/>
      </c>
      <c r="U87" s="6">
        <f t="shared" si="17"/>
        <v>17.590000000000003</v>
      </c>
      <c r="V87" s="6">
        <f>VLOOKUP($B87,Leveranser!$B$1:$AP$500,MATCH("Total levererad värme",Leveranser!$B$1:$AW$1,0),FALSE)</f>
        <v>13.84</v>
      </c>
      <c r="W87" s="6">
        <f>IFERROR(VLOOKUP($B87,Miljö!$B$1:$AP$500,MATCH("Såld mängd produktionsspecifik fjärrvärme (GWh)",Miljö!$B$1:$AW$1,0),FALSE)/1,0)</f>
        <v>0</v>
      </c>
      <c r="X87" s="6"/>
      <c r="Y87" s="30">
        <f t="shared" si="18"/>
        <v>0.78681068789084696</v>
      </c>
      <c r="Z87" s="6"/>
      <c r="AA87" s="30" t="str">
        <f t="shared" si="19"/>
        <v/>
      </c>
      <c r="AC87" t="s">
        <v>10</v>
      </c>
      <c r="AD87" t="s">
        <v>20</v>
      </c>
      <c r="AE87" s="25" t="str">
        <f t="shared" si="14"/>
        <v>ja</v>
      </c>
      <c r="AF87" t="s">
        <v>20</v>
      </c>
      <c r="AG87" t="s">
        <v>20</v>
      </c>
      <c r="AM87" s="6" t="str">
        <f t="shared" si="15"/>
        <v/>
      </c>
      <c r="AO87" s="6" t="str">
        <f t="shared" si="22"/>
        <v/>
      </c>
      <c r="AQ87" s="6" t="str">
        <f t="shared" si="23"/>
        <v/>
      </c>
      <c r="AR87" s="6"/>
      <c r="AW87" t="str">
        <f t="shared" si="20"/>
        <v/>
      </c>
      <c r="AY87" s="6" t="str">
        <f t="shared" si="24"/>
        <v/>
      </c>
      <c r="BB87" s="6" t="str">
        <f t="shared" si="21"/>
        <v>Ja</v>
      </c>
      <c r="BK87" t="s">
        <v>10</v>
      </c>
    </row>
    <row r="88" spans="1:64" ht="15" customHeight="1" x14ac:dyDescent="0.25">
      <c r="A88" t="s">
        <v>80</v>
      </c>
      <c r="B88" t="s">
        <v>100</v>
      </c>
      <c r="C88">
        <v>0.17329900000000001</v>
      </c>
      <c r="D88">
        <v>22.0185</v>
      </c>
      <c r="E88">
        <v>13.947699999999999</v>
      </c>
      <c r="F88">
        <v>2.3284800000000001E-2</v>
      </c>
      <c r="G88" t="s">
        <v>14</v>
      </c>
      <c r="H88" t="s">
        <v>10</v>
      </c>
      <c r="K88" s="6">
        <f>VLOOKUP($B88,'Egen hetvattenprod'!$B$1:$AP$500,MATCH("Summa tillförd energi:",'Egen hetvattenprod'!$B$1:$AY$1,0),FALSE)</f>
        <v>20.93</v>
      </c>
      <c r="L88" s="6">
        <f>VLOOKUP($B88,Kraftvärmeprod!$B$1:$AO$500,MATCH("Summa tillförd energi:",Kraftvärmeprod!$B$1:$AV$1,0),FALSE)</f>
        <v>0</v>
      </c>
      <c r="M88" s="33">
        <f>VLOOKUP($B88,'Allokerad kvv'!$B$1:$AO$500,MATCH("Summa allokerad tillförd energi:",'Allokerad kvv'!$B$1:$AV$1,0),FALSE)</f>
        <v>0</v>
      </c>
      <c r="N88" s="33">
        <f>VLOOKUP($B88,'Justerad allokering'!$B$1:$AO$500,MATCH("Summa justerad allokerad tillförd energi:",'Justerad allokering'!$B$1:$AV$1,0),FALSE)</f>
        <v>0</v>
      </c>
      <c r="O88" s="6">
        <f>VLOOKUP($B88,'Slutlig allokering'!$B$2:$AL$500,MATCH("Summa justerad allokerad tillförd energi:",'Slutlig allokering'!$B$2:$AS$2,0),FALSE)</f>
        <v>0</v>
      </c>
      <c r="P88" s="6">
        <f>VLOOKUP($B88,'Köpt hetvatten'!$B$1:$AP$500,MATCH("Med verkningsgrad:",'Köpt hetvatten'!$B$1:$AW$1,0),FALSE)</f>
        <v>0</v>
      </c>
      <c r="Q88" s="6">
        <f>VLOOKUP($B88,Spillvärme!$B$1:$AP$500,MATCH("Summa tillförd energi:",Spillvärme!$B$1:$AW$1,0),FALSE)</f>
        <v>0</v>
      </c>
      <c r="R88" s="6">
        <f>VLOOKUP($B88,Miljö!$B$1:$AP$500,MATCH("Summa tillförd energi:",Miljö!$B$1:$AW$1,0),FALSE)</f>
        <v>0.35</v>
      </c>
      <c r="S88" s="33">
        <f t="shared" si="16"/>
        <v>0</v>
      </c>
      <c r="T88" s="6" t="str">
        <f>VLOOKUP($B88,Miljö!$B$1:$AP$500,MATCH("Köpt prod.spec hetvatten",Miljö!$B$1:$AW$1,0),FALSE)</f>
        <v/>
      </c>
      <c r="U88" s="6">
        <f t="shared" si="17"/>
        <v>21.28</v>
      </c>
      <c r="V88" s="6">
        <f>VLOOKUP($B88,Leveranser!$B$1:$AP$500,MATCH("Total levererad värme",Leveranser!$B$1:$AW$1,0),FALSE)</f>
        <v>15.55</v>
      </c>
      <c r="W88" s="6">
        <f>IFERROR(VLOOKUP($B88,Miljö!$B$1:$AP$500,MATCH("Såld mängd produktionsspecifik fjärrvärme (GWh)",Miljö!$B$1:$AW$1,0),FALSE)/1,0)</f>
        <v>0</v>
      </c>
      <c r="X88" s="6"/>
      <c r="Y88" s="30">
        <f t="shared" si="18"/>
        <v>0.73073308270676696</v>
      </c>
      <c r="Z88" s="6"/>
      <c r="AA88" s="30" t="str">
        <f t="shared" si="19"/>
        <v/>
      </c>
      <c r="AC88" t="s">
        <v>10</v>
      </c>
      <c r="AD88" t="s">
        <v>20</v>
      </c>
      <c r="AE88" s="25" t="str">
        <f t="shared" si="14"/>
        <v>ja</v>
      </c>
      <c r="AF88" t="s">
        <v>20</v>
      </c>
      <c r="AG88" t="s">
        <v>20</v>
      </c>
      <c r="AM88" s="6" t="str">
        <f t="shared" si="15"/>
        <v/>
      </c>
      <c r="AO88" s="6" t="str">
        <f t="shared" si="22"/>
        <v/>
      </c>
      <c r="AQ88" s="6" t="str">
        <f t="shared" si="23"/>
        <v/>
      </c>
      <c r="AR88" s="6"/>
      <c r="AW88" t="str">
        <f t="shared" si="20"/>
        <v/>
      </c>
      <c r="AY88" s="6" t="str">
        <f t="shared" si="24"/>
        <v/>
      </c>
      <c r="BB88" s="6" t="str">
        <f t="shared" si="21"/>
        <v>Ja</v>
      </c>
      <c r="BK88" t="s">
        <v>10</v>
      </c>
    </row>
    <row r="89" spans="1:64" ht="15" customHeight="1" x14ac:dyDescent="0.25">
      <c r="A89" t="s">
        <v>80</v>
      </c>
      <c r="B89" t="s">
        <v>101</v>
      </c>
      <c r="C89">
        <v>0.106417</v>
      </c>
      <c r="D89">
        <v>16.982199999999999</v>
      </c>
      <c r="E89">
        <v>11.2654</v>
      </c>
      <c r="F89">
        <v>1.4913300000000001E-2</v>
      </c>
      <c r="G89" t="s">
        <v>14</v>
      </c>
      <c r="H89" t="s">
        <v>10</v>
      </c>
      <c r="K89" s="6">
        <f>VLOOKUP($B89,'Egen hetvattenprod'!$B$1:$AP$500,MATCH("Summa tillförd energi:",'Egen hetvattenprod'!$B$1:$AY$1,0),FALSE)</f>
        <v>9.61</v>
      </c>
      <c r="L89" s="6">
        <f>VLOOKUP($B89,Kraftvärmeprod!$B$1:$AO$500,MATCH("Summa tillförd energi:",Kraftvärmeprod!$B$1:$AV$1,0),FALSE)</f>
        <v>0</v>
      </c>
      <c r="M89" s="33">
        <f>VLOOKUP($B89,'Allokerad kvv'!$B$1:$AO$500,MATCH("Summa allokerad tillförd energi:",'Allokerad kvv'!$B$1:$AV$1,0),FALSE)</f>
        <v>0</v>
      </c>
      <c r="N89" s="33">
        <f>VLOOKUP($B89,'Justerad allokering'!$B$1:$AO$500,MATCH("Summa justerad allokerad tillförd energi:",'Justerad allokering'!$B$1:$AV$1,0),FALSE)</f>
        <v>0</v>
      </c>
      <c r="O89" s="6">
        <f>VLOOKUP($B89,'Slutlig allokering'!$B$2:$AL$500,MATCH("Summa justerad allokerad tillförd energi:",'Slutlig allokering'!$B$2:$AS$2,0),FALSE)</f>
        <v>0</v>
      </c>
      <c r="P89" s="6">
        <f>VLOOKUP($B89,'Köpt hetvatten'!$B$1:$AP$500,MATCH("Med verkningsgrad:",'Köpt hetvatten'!$B$1:$AW$1,0),FALSE)</f>
        <v>0</v>
      </c>
      <c r="Q89" s="6">
        <f>VLOOKUP($B89,Spillvärme!$B$1:$AP$500,MATCH("Summa tillförd energi:",Spillvärme!$B$1:$AW$1,0),FALSE)</f>
        <v>0</v>
      </c>
      <c r="R89" s="6">
        <f>VLOOKUP($B89,Miljö!$B$1:$AP$500,MATCH("Summa tillförd energi:",Miljö!$B$1:$AW$1,0),FALSE)</f>
        <v>7.3999999999999996E-2</v>
      </c>
      <c r="S89" s="33">
        <f t="shared" si="16"/>
        <v>0</v>
      </c>
      <c r="T89" s="6" t="str">
        <f>VLOOKUP($B89,Miljö!$B$1:$AP$500,MATCH("Köpt prod.spec hetvatten",Miljö!$B$1:$AW$1,0),FALSE)</f>
        <v/>
      </c>
      <c r="U89" s="6">
        <f t="shared" si="17"/>
        <v>9.6839999999999993</v>
      </c>
      <c r="V89" s="6">
        <f>VLOOKUP($B89,Leveranser!$B$1:$AP$500,MATCH("Total levererad värme",Leveranser!$B$1:$AW$1,0),FALSE)</f>
        <v>7.53</v>
      </c>
      <c r="W89" s="6">
        <f>IFERROR(VLOOKUP($B89,Miljö!$B$1:$AP$500,MATCH("Såld mängd produktionsspecifik fjärrvärme (GWh)",Miljö!$B$1:$AW$1,0),FALSE)/1,0)</f>
        <v>0</v>
      </c>
      <c r="X89" s="6"/>
      <c r="Y89" s="30">
        <f t="shared" si="18"/>
        <v>0.7775712515489468</v>
      </c>
      <c r="Z89" s="6"/>
      <c r="AA89" s="30" t="str">
        <f t="shared" si="19"/>
        <v/>
      </c>
      <c r="AC89" t="s">
        <v>10</v>
      </c>
      <c r="AD89" t="s">
        <v>20</v>
      </c>
      <c r="AE89" s="25" t="str">
        <f t="shared" si="14"/>
        <v>ja</v>
      </c>
      <c r="AF89" t="s">
        <v>20</v>
      </c>
      <c r="AG89" t="s">
        <v>20</v>
      </c>
      <c r="AM89" s="6" t="str">
        <f t="shared" si="15"/>
        <v/>
      </c>
      <c r="AO89" s="6" t="str">
        <f t="shared" si="22"/>
        <v/>
      </c>
      <c r="AQ89" s="6" t="str">
        <f t="shared" si="23"/>
        <v/>
      </c>
      <c r="AR89" s="6"/>
      <c r="AW89" t="str">
        <f t="shared" si="20"/>
        <v/>
      </c>
      <c r="AY89" s="6" t="str">
        <f t="shared" si="24"/>
        <v/>
      </c>
      <c r="BB89" s="6" t="str">
        <f t="shared" si="21"/>
        <v>Ja</v>
      </c>
      <c r="BK89" t="s">
        <v>10</v>
      </c>
    </row>
    <row r="90" spans="1:64" ht="15" customHeight="1" x14ac:dyDescent="0.25">
      <c r="A90" t="s">
        <v>80</v>
      </c>
      <c r="B90" t="s">
        <v>102</v>
      </c>
      <c r="C90">
        <v>0</v>
      </c>
      <c r="D90">
        <v>0</v>
      </c>
      <c r="E90">
        <v>0</v>
      </c>
      <c r="F90">
        <v>0</v>
      </c>
      <c r="G90" t="s">
        <v>14</v>
      </c>
      <c r="H90" t="s">
        <v>14</v>
      </c>
      <c r="K90" s="6">
        <f>VLOOKUP($B90,'Egen hetvattenprod'!$B$1:$AP$500,MATCH("Summa tillförd energi:",'Egen hetvattenprod'!$B$1:$AY$1,0),FALSE)</f>
        <v>0</v>
      </c>
      <c r="L90" s="6">
        <f>VLOOKUP($B90,Kraftvärmeprod!$B$1:$AO$500,MATCH("Summa tillförd energi:",Kraftvärmeprod!$B$1:$AV$1,0),FALSE)</f>
        <v>0</v>
      </c>
      <c r="M90" s="33">
        <f>VLOOKUP($B90,'Allokerad kvv'!$B$1:$AO$500,MATCH("Summa allokerad tillförd energi:",'Allokerad kvv'!$B$1:$AV$1,0),FALSE)</f>
        <v>0</v>
      </c>
      <c r="N90" s="33">
        <f>VLOOKUP($B90,'Justerad allokering'!$B$1:$AO$500,MATCH("Summa justerad allokerad tillförd energi:",'Justerad allokering'!$B$1:$AV$1,0),FALSE)</f>
        <v>0</v>
      </c>
      <c r="O90" s="6">
        <f>VLOOKUP($B90,'Slutlig allokering'!$B$2:$AL$500,MATCH("Summa justerad allokerad tillförd energi:",'Slutlig allokering'!$B$2:$AS$2,0),FALSE)</f>
        <v>0</v>
      </c>
      <c r="P90" s="6">
        <f>VLOOKUP($B90,'Köpt hetvatten'!$B$1:$AP$500,MATCH("Med verkningsgrad:",'Köpt hetvatten'!$B$1:$AW$1,0),FALSE)</f>
        <v>0</v>
      </c>
      <c r="Q90" s="6">
        <f>VLOOKUP($B90,Spillvärme!$B$1:$AP$500,MATCH("Summa tillförd energi:",Spillvärme!$B$1:$AW$1,0),FALSE)</f>
        <v>0</v>
      </c>
      <c r="R90" s="6">
        <f>VLOOKUP($B90,Miljö!$B$1:$AP$500,MATCH("Summa tillförd energi:",Miljö!$B$1:$AW$1,0),FALSE)</f>
        <v>0</v>
      </c>
      <c r="S90" s="33">
        <f t="shared" si="16"/>
        <v>0</v>
      </c>
      <c r="T90" s="6" t="str">
        <f>VLOOKUP($B90,Miljö!$B$1:$AP$500,MATCH("Köpt prod.spec hetvatten",Miljö!$B$1:$AW$1,0),FALSE)</f>
        <v/>
      </c>
      <c r="U90" s="6">
        <f t="shared" si="17"/>
        <v>0</v>
      </c>
      <c r="V90" s="6">
        <f>VLOOKUP($B90,Leveranser!$B$1:$AP$500,MATCH("Total levererad värme",Leveranser!$B$1:$AW$1,0),FALSE)</f>
        <v>0</v>
      </c>
      <c r="W90" s="6">
        <f>IFERROR(VLOOKUP($B90,Miljö!$B$1:$AP$500,MATCH("Såld mängd produktionsspecifik fjärrvärme (GWh)",Miljö!$B$1:$AW$1,0),FALSE)/1,0)</f>
        <v>0</v>
      </c>
      <c r="X90" s="6"/>
      <c r="Y90" s="30" t="str">
        <f t="shared" si="18"/>
        <v/>
      </c>
      <c r="Z90" s="6"/>
      <c r="AA90" s="30" t="str">
        <f t="shared" si="19"/>
        <v/>
      </c>
      <c r="AC90" t="s">
        <v>20</v>
      </c>
      <c r="AD90" t="s">
        <v>20</v>
      </c>
      <c r="AE90" s="25" t="str">
        <f t="shared" si="14"/>
        <v/>
      </c>
      <c r="AF90" t="s">
        <v>20</v>
      </c>
      <c r="AG90" t="s">
        <v>20</v>
      </c>
      <c r="AM90" s="6" t="str">
        <f t="shared" si="15"/>
        <v>nej</v>
      </c>
      <c r="AO90" s="6" t="str">
        <f t="shared" si="22"/>
        <v>nej</v>
      </c>
      <c r="AQ90" s="6" t="str">
        <f t="shared" si="23"/>
        <v/>
      </c>
      <c r="AR90" s="6"/>
      <c r="AW90" t="str">
        <f t="shared" si="20"/>
        <v>nej</v>
      </c>
      <c r="AY90" s="6" t="str">
        <f t="shared" si="24"/>
        <v>nej</v>
      </c>
      <c r="BB90" s="6" t="str">
        <f t="shared" si="21"/>
        <v>Nej</v>
      </c>
      <c r="BK90" t="s">
        <v>14</v>
      </c>
    </row>
    <row r="91" spans="1:64" ht="15" customHeight="1" x14ac:dyDescent="0.25">
      <c r="A91" t="s">
        <v>80</v>
      </c>
      <c r="B91" t="s">
        <v>103</v>
      </c>
      <c r="C91">
        <v>0.426647</v>
      </c>
      <c r="D91">
        <v>124.036</v>
      </c>
      <c r="E91">
        <v>15.5183</v>
      </c>
      <c r="F91">
        <v>0.37757099999999999</v>
      </c>
      <c r="G91" t="s">
        <v>14</v>
      </c>
      <c r="H91" t="s">
        <v>10</v>
      </c>
      <c r="K91" s="6">
        <f>VLOOKUP($B91,'Egen hetvattenprod'!$B$1:$AP$500,MATCH("Summa tillförd energi:",'Egen hetvattenprod'!$B$1:$AY$1,0),FALSE)</f>
        <v>76.546999999999997</v>
      </c>
      <c r="L91" s="6">
        <f>VLOOKUP($B91,Kraftvärmeprod!$B$1:$AO$500,MATCH("Summa tillförd energi:",Kraftvärmeprod!$B$1:$AV$1,0),FALSE)</f>
        <v>3689.1620000000003</v>
      </c>
      <c r="M91" s="33">
        <f>VLOOKUP($B91,'Allokerad kvv'!$B$1:$AO$500,MATCH("Summa allokerad tillförd energi:",'Allokerad kvv'!$B$1:$AV$1,0),FALSE)</f>
        <v>1680.9166519999999</v>
      </c>
      <c r="N91" s="33">
        <f>VLOOKUP($B91,'Justerad allokering'!$B$1:$AO$500,MATCH("Summa justerad allokerad tillförd energi:",'Justerad allokering'!$B$1:$AV$1,0),FALSE)</f>
        <v>1801</v>
      </c>
      <c r="O91" s="6">
        <f>VLOOKUP($B91,'Slutlig allokering'!$B$2:$AL$500,MATCH("Summa justerad allokerad tillförd energi:",'Slutlig allokering'!$B$2:$AS$2,0),FALSE)</f>
        <v>1839.7416519999999</v>
      </c>
      <c r="P91" s="6">
        <f>VLOOKUP($B91,'Köpt hetvatten'!$B$1:$AP$500,MATCH("Med verkningsgrad:",'Köpt hetvatten'!$B$1:$AW$1,0),FALSE)</f>
        <v>0</v>
      </c>
      <c r="Q91" s="6">
        <f>VLOOKUP($B91,Spillvärme!$B$1:$AP$500,MATCH("Summa tillförd energi:",Spillvärme!$B$1:$AW$1,0),FALSE)</f>
        <v>91.12</v>
      </c>
      <c r="R91" s="6">
        <f>VLOOKUP($B91,Miljö!$B$1:$AP$500,MATCH("Summa tillförd energi:",Miljö!$B$1:$AW$1,0),FALSE)</f>
        <v>18.648</v>
      </c>
      <c r="S91" s="33">
        <f t="shared" si="16"/>
        <v>0</v>
      </c>
      <c r="T91" s="6" t="str">
        <f>VLOOKUP($B91,Miljö!$B$1:$AP$500,MATCH("Köpt prod.spec hetvatten",Miljö!$B$1:$AW$1,0),FALSE)</f>
        <v/>
      </c>
      <c r="U91" s="6">
        <f t="shared" si="17"/>
        <v>2026.056652</v>
      </c>
      <c r="V91" s="6">
        <f>VLOOKUP($B91,Leveranser!$B$1:$AP$500,MATCH("Total levererad värme",Leveranser!$B$1:$AW$1,0),FALSE)</f>
        <v>2200</v>
      </c>
      <c r="W91" s="6">
        <f>IFERROR(VLOOKUP($B91,Miljö!$B$1:$AP$500,MATCH("Såld mängd produktionsspecifik fjärrvärme (GWh)",Miljö!$B$1:$AW$1,0),FALSE)/1,0)</f>
        <v>0</v>
      </c>
      <c r="X91" s="6"/>
      <c r="Y91" s="30">
        <f t="shared" si="18"/>
        <v>1.0858531511585787</v>
      </c>
      <c r="Z91" s="6"/>
      <c r="AA91" s="30" t="str">
        <f t="shared" si="19"/>
        <v/>
      </c>
      <c r="AC91" t="s">
        <v>10</v>
      </c>
      <c r="AD91" t="s">
        <v>20</v>
      </c>
      <c r="AE91" s="25" t="str">
        <f t="shared" si="14"/>
        <v>ja</v>
      </c>
      <c r="AF91" t="s">
        <v>20</v>
      </c>
      <c r="AG91" t="s">
        <v>20</v>
      </c>
      <c r="AM91" s="6" t="str">
        <f t="shared" si="15"/>
        <v/>
      </c>
      <c r="AO91" s="6" t="str">
        <f t="shared" si="22"/>
        <v/>
      </c>
      <c r="AQ91" s="6" t="str">
        <f t="shared" si="23"/>
        <v/>
      </c>
      <c r="AR91" s="6"/>
      <c r="AW91" t="str">
        <f t="shared" si="20"/>
        <v/>
      </c>
      <c r="AY91" s="6" t="str">
        <f t="shared" si="24"/>
        <v/>
      </c>
      <c r="BB91" s="6" t="str">
        <f t="shared" si="21"/>
        <v>Ja</v>
      </c>
      <c r="BK91" t="s">
        <v>10</v>
      </c>
    </row>
    <row r="92" spans="1:64" ht="15" customHeight="1" x14ac:dyDescent="0.25">
      <c r="A92" t="s">
        <v>80</v>
      </c>
      <c r="B92" t="s">
        <v>104</v>
      </c>
      <c r="C92">
        <v>0.13879</v>
      </c>
      <c r="D92">
        <v>15.8553</v>
      </c>
      <c r="E92">
        <v>13.049799999999999</v>
      </c>
      <c r="F92">
        <v>1.6553399999999999E-2</v>
      </c>
      <c r="G92" t="s">
        <v>14</v>
      </c>
      <c r="H92" t="s">
        <v>10</v>
      </c>
      <c r="K92" s="6">
        <f>VLOOKUP($B92,'Egen hetvattenprod'!$B$1:$AP$500,MATCH("Summa tillförd energi:",'Egen hetvattenprod'!$B$1:$AY$1,0),FALSE)</f>
        <v>27.268000000000001</v>
      </c>
      <c r="L92" s="6">
        <f>VLOOKUP($B92,Kraftvärmeprod!$B$1:$AO$500,MATCH("Summa tillförd energi:",Kraftvärmeprod!$B$1:$AV$1,0),FALSE)</f>
        <v>0</v>
      </c>
      <c r="M92" s="33">
        <f>VLOOKUP($B92,'Allokerad kvv'!$B$1:$AO$500,MATCH("Summa allokerad tillförd energi:",'Allokerad kvv'!$B$1:$AV$1,0),FALSE)</f>
        <v>0</v>
      </c>
      <c r="N92" s="33">
        <f>VLOOKUP($B92,'Justerad allokering'!$B$1:$AO$500,MATCH("Summa justerad allokerad tillförd energi:",'Justerad allokering'!$B$1:$AV$1,0),FALSE)</f>
        <v>0</v>
      </c>
      <c r="O92" s="6">
        <f>VLOOKUP($B92,'Slutlig allokering'!$B$2:$AL$500,MATCH("Summa justerad allokerad tillförd energi:",'Slutlig allokering'!$B$2:$AS$2,0),FALSE)</f>
        <v>0</v>
      </c>
      <c r="P92" s="6">
        <f>VLOOKUP($B92,'Köpt hetvatten'!$B$1:$AP$500,MATCH("Med verkningsgrad:",'Köpt hetvatten'!$B$1:$AW$1,0),FALSE)</f>
        <v>0</v>
      </c>
      <c r="Q92" s="6">
        <f>VLOOKUP($B92,Spillvärme!$B$1:$AP$500,MATCH("Summa tillförd energi:",Spillvärme!$B$1:$AW$1,0),FALSE)</f>
        <v>0</v>
      </c>
      <c r="R92" s="6">
        <f>VLOOKUP($B92,Miljö!$B$1:$AP$500,MATCH("Summa tillförd energi:",Miljö!$B$1:$AW$1,0),FALSE)</f>
        <v>0.26600000000000001</v>
      </c>
      <c r="S92" s="33">
        <f t="shared" si="16"/>
        <v>0</v>
      </c>
      <c r="T92" s="6" t="str">
        <f>VLOOKUP($B92,Miljö!$B$1:$AP$500,MATCH("Köpt prod.spec hetvatten",Miljö!$B$1:$AW$1,0),FALSE)</f>
        <v/>
      </c>
      <c r="U92" s="6">
        <f t="shared" si="17"/>
        <v>27.533999999999999</v>
      </c>
      <c r="V92" s="6">
        <f>VLOOKUP($B92,Leveranser!$B$1:$AP$500,MATCH("Total levererad värme",Leveranser!$B$1:$AW$1,0),FALSE)</f>
        <v>22.6</v>
      </c>
      <c r="W92" s="6">
        <f>IFERROR(VLOOKUP($B92,Miljö!$B$1:$AP$500,MATCH("Såld mängd produktionsspecifik fjärrvärme (GWh)",Miljö!$B$1:$AW$1,0),FALSE)/1,0)</f>
        <v>0</v>
      </c>
      <c r="X92" s="6"/>
      <c r="Y92" s="30">
        <f t="shared" si="18"/>
        <v>0.82080337037844131</v>
      </c>
      <c r="Z92" s="6"/>
      <c r="AA92" s="30" t="str">
        <f t="shared" si="19"/>
        <v/>
      </c>
      <c r="AC92" t="s">
        <v>10</v>
      </c>
      <c r="AD92" t="s">
        <v>20</v>
      </c>
      <c r="AE92" s="25" t="str">
        <f t="shared" si="14"/>
        <v>ja</v>
      </c>
      <c r="AF92" t="s">
        <v>20</v>
      </c>
      <c r="AG92" t="s">
        <v>20</v>
      </c>
      <c r="AM92" s="6" t="str">
        <f t="shared" si="15"/>
        <v/>
      </c>
      <c r="AO92" s="6" t="str">
        <f t="shared" si="22"/>
        <v/>
      </c>
      <c r="AQ92" s="6" t="str">
        <f t="shared" si="23"/>
        <v/>
      </c>
      <c r="AR92" s="6"/>
      <c r="AW92" t="str">
        <f t="shared" si="20"/>
        <v/>
      </c>
      <c r="AY92" s="6" t="str">
        <f t="shared" si="24"/>
        <v/>
      </c>
      <c r="BB92" s="6" t="str">
        <f t="shared" si="21"/>
        <v>Ja</v>
      </c>
      <c r="BK92" t="s">
        <v>10</v>
      </c>
    </row>
    <row r="93" spans="1:64" ht="15" customHeight="1" x14ac:dyDescent="0.25">
      <c r="A93" t="s">
        <v>80</v>
      </c>
      <c r="B93" t="s">
        <v>105</v>
      </c>
      <c r="C93">
        <v>0.17716100000000001</v>
      </c>
      <c r="D93">
        <v>81.006799999999998</v>
      </c>
      <c r="E93">
        <v>6.6884800000000002</v>
      </c>
      <c r="F93">
        <v>6.2943299999999994E-2</v>
      </c>
      <c r="G93" t="s">
        <v>14</v>
      </c>
      <c r="H93" t="s">
        <v>10</v>
      </c>
      <c r="K93" s="6">
        <f>VLOOKUP($B93,'Egen hetvattenprod'!$B$1:$AP$500,MATCH("Summa tillförd energi:",'Egen hetvattenprod'!$B$1:$AY$1,0),FALSE)</f>
        <v>129.82799999999997</v>
      </c>
      <c r="L93" s="6">
        <f>VLOOKUP($B93,Kraftvärmeprod!$B$1:$AO$500,MATCH("Summa tillförd energi:",Kraftvärmeprod!$B$1:$AV$1,0),FALSE)</f>
        <v>0</v>
      </c>
      <c r="M93" s="33">
        <f>VLOOKUP($B93,'Allokerad kvv'!$B$1:$AO$500,MATCH("Summa allokerad tillförd energi:",'Allokerad kvv'!$B$1:$AV$1,0),FALSE)</f>
        <v>0</v>
      </c>
      <c r="N93" s="33">
        <f>VLOOKUP($B93,'Justerad allokering'!$B$1:$AO$500,MATCH("Summa justerad allokerad tillförd energi:",'Justerad allokering'!$B$1:$AV$1,0),FALSE)</f>
        <v>0</v>
      </c>
      <c r="O93" s="6">
        <f>VLOOKUP($B93,'Slutlig allokering'!$B$2:$AL$500,MATCH("Summa justerad allokerad tillförd energi:",'Slutlig allokering'!$B$2:$AS$2,0),FALSE)</f>
        <v>0</v>
      </c>
      <c r="P93" s="6">
        <f>VLOOKUP($B93,'Köpt hetvatten'!$B$1:$AP$500,MATCH("Med verkningsgrad:",'Köpt hetvatten'!$B$1:$AW$1,0),FALSE)</f>
        <v>0</v>
      </c>
      <c r="Q93" s="6">
        <f>VLOOKUP($B93,Spillvärme!$B$1:$AP$500,MATCH("Summa tillförd energi:",Spillvärme!$B$1:$AW$1,0),FALSE)</f>
        <v>0</v>
      </c>
      <c r="R93" s="6">
        <f>VLOOKUP($B93,Miljö!$B$1:$AP$500,MATCH("Summa tillförd energi:",Miljö!$B$1:$AW$1,0),FALSE)</f>
        <v>0</v>
      </c>
      <c r="S93" s="33">
        <f t="shared" si="16"/>
        <v>3.3468900000000001</v>
      </c>
      <c r="T93" s="6" t="str">
        <f>VLOOKUP($B93,Miljö!$B$1:$AP$500,MATCH("Köpt prod.spec hetvatten",Miljö!$B$1:$AW$1,0),FALSE)</f>
        <v/>
      </c>
      <c r="U93" s="6">
        <f t="shared" si="17"/>
        <v>129.82799999999997</v>
      </c>
      <c r="V93" s="6">
        <f>VLOOKUP($B93,Leveranser!$B$1:$AP$500,MATCH("Total levererad värme",Leveranser!$B$1:$AW$1,0),FALSE)</f>
        <v>111.563</v>
      </c>
      <c r="W93" s="6">
        <f>IFERROR(VLOOKUP($B93,Miljö!$B$1:$AP$500,MATCH("Såld mängd produktionsspecifik fjärrvärme (GWh)",Miljö!$B$1:$AW$1,0),FALSE)/1,0)</f>
        <v>0</v>
      </c>
      <c r="X93" s="6"/>
      <c r="Y93" s="30">
        <f t="shared" si="18"/>
        <v>0.85931386141664379</v>
      </c>
      <c r="Z93" s="6"/>
      <c r="AA93" s="30" t="str">
        <f t="shared" si="19"/>
        <v/>
      </c>
      <c r="AC93" t="s">
        <v>20</v>
      </c>
      <c r="AD93" t="s">
        <v>10</v>
      </c>
      <c r="AE93" s="25" t="str">
        <f t="shared" si="14"/>
        <v>ja</v>
      </c>
      <c r="AF93" t="s">
        <v>20</v>
      </c>
      <c r="AG93" t="s">
        <v>20</v>
      </c>
      <c r="AM93" s="6" t="str">
        <f t="shared" si="15"/>
        <v/>
      </c>
      <c r="AO93" s="6" t="str">
        <f t="shared" si="22"/>
        <v/>
      </c>
      <c r="AQ93" s="6" t="str">
        <f t="shared" si="23"/>
        <v/>
      </c>
      <c r="AR93" s="6"/>
      <c r="AW93" t="str">
        <f t="shared" si="20"/>
        <v/>
      </c>
      <c r="AY93" s="6" t="str">
        <f t="shared" si="24"/>
        <v/>
      </c>
      <c r="BB93" s="6" t="str">
        <f t="shared" si="21"/>
        <v>Ja</v>
      </c>
      <c r="BK93" t="s">
        <v>10</v>
      </c>
    </row>
    <row r="94" spans="1:64" ht="15" customHeight="1" x14ac:dyDescent="0.25">
      <c r="A94" t="s">
        <v>80</v>
      </c>
      <c r="B94" t="s">
        <v>106</v>
      </c>
      <c r="C94">
        <v>0.24668699999999999</v>
      </c>
      <c r="D94">
        <v>54.3416</v>
      </c>
      <c r="E94">
        <v>9.8499199999999991</v>
      </c>
      <c r="F94">
        <v>0.113915</v>
      </c>
      <c r="G94" t="s">
        <v>14</v>
      </c>
      <c r="H94" t="s">
        <v>10</v>
      </c>
      <c r="K94" s="6">
        <f>VLOOKUP($B94,'Egen hetvattenprod'!$B$1:$AP$500,MATCH("Summa tillförd energi:",'Egen hetvattenprod'!$B$1:$AY$1,0),FALSE)</f>
        <v>59.653999999999996</v>
      </c>
      <c r="L94" s="6">
        <f>VLOOKUP($B94,Kraftvärmeprod!$B$1:$AO$500,MATCH("Summa tillförd energi:",Kraftvärmeprod!$B$1:$AV$1,0),FALSE)</f>
        <v>0</v>
      </c>
      <c r="M94" s="33">
        <f>VLOOKUP($B94,'Allokerad kvv'!$B$1:$AO$500,MATCH("Summa allokerad tillförd energi:",'Allokerad kvv'!$B$1:$AV$1,0),FALSE)</f>
        <v>0</v>
      </c>
      <c r="N94" s="33">
        <f>VLOOKUP($B94,'Justerad allokering'!$B$1:$AO$500,MATCH("Summa justerad allokerad tillförd energi:",'Justerad allokering'!$B$1:$AV$1,0),FALSE)</f>
        <v>0</v>
      </c>
      <c r="O94" s="6">
        <f>VLOOKUP($B94,'Slutlig allokering'!$B$2:$AL$500,MATCH("Summa justerad allokerad tillförd energi:",'Slutlig allokering'!$B$2:$AS$2,0),FALSE)</f>
        <v>0</v>
      </c>
      <c r="P94" s="6">
        <f>VLOOKUP($B94,'Köpt hetvatten'!$B$1:$AP$500,MATCH("Med verkningsgrad:",'Köpt hetvatten'!$B$1:$AW$1,0),FALSE)</f>
        <v>0</v>
      </c>
      <c r="Q94" s="6">
        <f>VLOOKUP($B94,Spillvärme!$B$1:$AP$500,MATCH("Summa tillförd energi:",Spillvärme!$B$1:$AW$1,0),FALSE)</f>
        <v>0</v>
      </c>
      <c r="R94" s="6">
        <f>VLOOKUP($B94,Miljö!$B$1:$AP$500,MATCH("Summa tillförd energi:",Miljö!$B$1:$AW$1,0),FALSE)</f>
        <v>1.1499999999999999</v>
      </c>
      <c r="S94" s="33">
        <f t="shared" si="16"/>
        <v>0</v>
      </c>
      <c r="T94" s="6" t="str">
        <f>VLOOKUP($B94,Miljö!$B$1:$AP$500,MATCH("Köpt prod.spec hetvatten",Miljö!$B$1:$AW$1,0),FALSE)</f>
        <v/>
      </c>
      <c r="U94" s="6">
        <f t="shared" si="17"/>
        <v>60.803999999999995</v>
      </c>
      <c r="V94" s="6">
        <f>VLOOKUP($B94,Leveranser!$B$1:$AP$500,MATCH("Total levererad värme",Leveranser!$B$1:$AW$1,0),FALSE)</f>
        <v>45.23</v>
      </c>
      <c r="W94" s="6">
        <f>IFERROR(VLOOKUP($B94,Miljö!$B$1:$AP$500,MATCH("Såld mängd produktionsspecifik fjärrvärme (GWh)",Miljö!$B$1:$AW$1,0),FALSE)/1,0)</f>
        <v>0</v>
      </c>
      <c r="X94" s="6"/>
      <c r="Y94" s="30">
        <f t="shared" si="18"/>
        <v>0.74386553516216036</v>
      </c>
      <c r="Z94" s="6"/>
      <c r="AA94" s="30" t="str">
        <f t="shared" si="19"/>
        <v/>
      </c>
      <c r="AC94" t="s">
        <v>10</v>
      </c>
      <c r="AD94" t="s">
        <v>20</v>
      </c>
      <c r="AE94" s="25" t="str">
        <f t="shared" si="14"/>
        <v>ja</v>
      </c>
      <c r="AF94" t="s">
        <v>20</v>
      </c>
      <c r="AG94" t="s">
        <v>20</v>
      </c>
      <c r="AM94" s="6" t="str">
        <f t="shared" si="15"/>
        <v/>
      </c>
      <c r="AO94" s="6" t="str">
        <f t="shared" si="22"/>
        <v/>
      </c>
      <c r="AQ94" s="6" t="str">
        <f t="shared" si="23"/>
        <v/>
      </c>
      <c r="AR94" s="6"/>
      <c r="AW94" t="str">
        <f t="shared" si="20"/>
        <v/>
      </c>
      <c r="AY94" s="6" t="str">
        <f t="shared" si="24"/>
        <v/>
      </c>
      <c r="BB94" s="6" t="str">
        <f t="shared" si="21"/>
        <v>Ja</v>
      </c>
      <c r="BK94" t="s">
        <v>10</v>
      </c>
    </row>
    <row r="95" spans="1:64" ht="15" customHeight="1" x14ac:dyDescent="0.25">
      <c r="A95" t="s">
        <v>80</v>
      </c>
      <c r="B95" t="s">
        <v>107</v>
      </c>
      <c r="C95">
        <v>5.1299299999999999E-2</v>
      </c>
      <c r="D95">
        <v>6.1097799999999998</v>
      </c>
      <c r="E95">
        <v>2.6394299999999999E-2</v>
      </c>
      <c r="F95">
        <v>6.5394399999999997E-3</v>
      </c>
      <c r="G95" t="s">
        <v>14</v>
      </c>
      <c r="H95" t="s">
        <v>10</v>
      </c>
      <c r="K95" s="6">
        <f>VLOOKUP($B95,'Egen hetvattenprod'!$B$1:$AP$500,MATCH("Summa tillförd energi:",'Egen hetvattenprod'!$B$1:$AY$1,0),FALSE)</f>
        <v>5.3999999999999999E-2</v>
      </c>
      <c r="L95" s="6">
        <f>VLOOKUP($B95,Kraftvärmeprod!$B$1:$AO$500,MATCH("Summa tillförd energi:",Kraftvärmeprod!$B$1:$AV$1,0),FALSE)</f>
        <v>0</v>
      </c>
      <c r="M95" s="33">
        <f>VLOOKUP($B95,'Allokerad kvv'!$B$1:$AO$500,MATCH("Summa allokerad tillförd energi:",'Allokerad kvv'!$B$1:$AV$1,0),FALSE)</f>
        <v>0</v>
      </c>
      <c r="N95" s="33">
        <f>VLOOKUP($B95,'Justerad allokering'!$B$1:$AO$500,MATCH("Summa justerad allokerad tillförd energi:",'Justerad allokering'!$B$1:$AV$1,0),FALSE)</f>
        <v>0</v>
      </c>
      <c r="O95" s="6">
        <f>VLOOKUP($B95,'Slutlig allokering'!$B$2:$AL$500,MATCH("Summa justerad allokerad tillförd energi:",'Slutlig allokering'!$B$2:$AS$2,0),FALSE)</f>
        <v>0</v>
      </c>
      <c r="P95" s="6">
        <f>VLOOKUP($B95,'Köpt hetvatten'!$B$1:$AP$500,MATCH("Med verkningsgrad:",'Köpt hetvatten'!$B$1:$AW$1,0),FALSE)</f>
        <v>0</v>
      </c>
      <c r="Q95" s="6">
        <f>VLOOKUP($B95,Spillvärme!$B$1:$AP$500,MATCH("Summa tillförd energi:",Spillvärme!$B$1:$AW$1,0),FALSE)</f>
        <v>56.529000000000003</v>
      </c>
      <c r="R95" s="6">
        <f>VLOOKUP($B95,Miljö!$B$1:$AP$500,MATCH("Summa tillförd energi:",Miljö!$B$1:$AW$1,0),FALSE)</f>
        <v>0.97699999999999998</v>
      </c>
      <c r="S95" s="33">
        <f t="shared" si="16"/>
        <v>0</v>
      </c>
      <c r="T95" s="6" t="str">
        <f>VLOOKUP($B95,Miljö!$B$1:$AP$500,MATCH("Köpt prod.spec hetvatten",Miljö!$B$1:$AW$1,0),FALSE)</f>
        <v/>
      </c>
      <c r="U95" s="6">
        <f t="shared" si="17"/>
        <v>57.56</v>
      </c>
      <c r="V95" s="6">
        <f>VLOOKUP($B95,Leveranser!$B$1:$AP$500,MATCH("Total levererad värme",Leveranser!$B$1:$AW$1,0),FALSE)</f>
        <v>43.639000000000003</v>
      </c>
      <c r="W95" s="6">
        <f>IFERROR(VLOOKUP($B95,Miljö!$B$1:$AP$500,MATCH("Såld mängd produktionsspecifik fjärrvärme (GWh)",Miljö!$B$1:$AW$1,0),FALSE)/1,0)</f>
        <v>0</v>
      </c>
      <c r="X95" s="6"/>
      <c r="Y95" s="30">
        <f t="shared" si="18"/>
        <v>0.75814801945795696</v>
      </c>
      <c r="Z95" s="6"/>
      <c r="AA95" s="30" t="str">
        <f t="shared" si="19"/>
        <v/>
      </c>
      <c r="AC95" t="s">
        <v>10</v>
      </c>
      <c r="AD95" t="s">
        <v>20</v>
      </c>
      <c r="AE95" s="25" t="str">
        <f t="shared" si="14"/>
        <v>ja</v>
      </c>
      <c r="AF95" t="s">
        <v>20</v>
      </c>
      <c r="AG95" t="s">
        <v>20</v>
      </c>
      <c r="AM95" s="6" t="str">
        <f t="shared" si="15"/>
        <v/>
      </c>
      <c r="AO95" s="6" t="str">
        <f t="shared" si="22"/>
        <v/>
      </c>
      <c r="AQ95" s="6" t="str">
        <f t="shared" si="23"/>
        <v/>
      </c>
      <c r="AR95" s="6"/>
      <c r="AW95" t="str">
        <f t="shared" si="20"/>
        <v/>
      </c>
      <c r="AY95" s="6" t="str">
        <f t="shared" si="24"/>
        <v/>
      </c>
      <c r="BB95" s="6" t="str">
        <f t="shared" si="21"/>
        <v>Ja</v>
      </c>
      <c r="BK95" t="s">
        <v>10</v>
      </c>
    </row>
    <row r="96" spans="1:64" ht="15" customHeight="1" x14ac:dyDescent="0.25">
      <c r="A96" t="s">
        <v>80</v>
      </c>
      <c r="B96" t="s">
        <v>108</v>
      </c>
      <c r="C96">
        <v>0</v>
      </c>
      <c r="D96">
        <v>0</v>
      </c>
      <c r="E96">
        <v>0</v>
      </c>
      <c r="F96">
        <v>0</v>
      </c>
      <c r="G96" t="s">
        <v>14</v>
      </c>
      <c r="H96" t="s">
        <v>14</v>
      </c>
      <c r="K96" s="6">
        <f>VLOOKUP($B96,'Egen hetvattenprod'!$B$1:$AP$500,MATCH("Summa tillförd energi:",'Egen hetvattenprod'!$B$1:$AY$1,0),FALSE)</f>
        <v>0</v>
      </c>
      <c r="L96" s="6">
        <f>VLOOKUP($B96,Kraftvärmeprod!$B$1:$AO$500,MATCH("Summa tillförd energi:",Kraftvärmeprod!$B$1:$AV$1,0),FALSE)</f>
        <v>0</v>
      </c>
      <c r="M96" s="33">
        <f>VLOOKUP($B96,'Allokerad kvv'!$B$1:$AO$500,MATCH("Summa allokerad tillförd energi:",'Allokerad kvv'!$B$1:$AV$1,0),FALSE)</f>
        <v>0</v>
      </c>
      <c r="N96" s="33">
        <f>VLOOKUP($B96,'Justerad allokering'!$B$1:$AO$500,MATCH("Summa justerad allokerad tillförd energi:",'Justerad allokering'!$B$1:$AV$1,0),FALSE)</f>
        <v>0</v>
      </c>
      <c r="O96" s="6">
        <f>VLOOKUP($B96,'Slutlig allokering'!$B$2:$AL$500,MATCH("Summa justerad allokerad tillförd energi:",'Slutlig allokering'!$B$2:$AS$2,0),FALSE)</f>
        <v>0</v>
      </c>
      <c r="P96" s="6">
        <f>VLOOKUP($B96,'Köpt hetvatten'!$B$1:$AP$500,MATCH("Med verkningsgrad:",'Köpt hetvatten'!$B$1:$AW$1,0),FALSE)</f>
        <v>0</v>
      </c>
      <c r="Q96" s="6">
        <f>VLOOKUP($B96,Spillvärme!$B$1:$AP$500,MATCH("Summa tillförd energi:",Spillvärme!$B$1:$AW$1,0),FALSE)</f>
        <v>0</v>
      </c>
      <c r="R96" s="6">
        <f>VLOOKUP($B96,Miljö!$B$1:$AP$500,MATCH("Summa tillförd energi:",Miljö!$B$1:$AW$1,0),FALSE)</f>
        <v>0</v>
      </c>
      <c r="S96" s="33">
        <f t="shared" si="16"/>
        <v>0</v>
      </c>
      <c r="T96" s="6" t="str">
        <f>VLOOKUP($B96,Miljö!$B$1:$AP$500,MATCH("Köpt prod.spec hetvatten",Miljö!$B$1:$AW$1,0),FALSE)</f>
        <v/>
      </c>
      <c r="U96" s="6">
        <f t="shared" si="17"/>
        <v>0</v>
      </c>
      <c r="V96" s="6">
        <f>VLOOKUP($B96,Leveranser!$B$1:$AP$500,MATCH("Total levererad värme",Leveranser!$B$1:$AW$1,0),FALSE)</f>
        <v>0</v>
      </c>
      <c r="W96" s="6">
        <f>IFERROR(VLOOKUP($B96,Miljö!$B$1:$AP$500,MATCH("Såld mängd produktionsspecifik fjärrvärme (GWh)",Miljö!$B$1:$AW$1,0),FALSE)/1,0)</f>
        <v>0</v>
      </c>
      <c r="X96" s="6"/>
      <c r="Y96" s="30" t="str">
        <f t="shared" si="18"/>
        <v/>
      </c>
      <c r="Z96" s="6"/>
      <c r="AA96" s="30" t="str">
        <f t="shared" si="19"/>
        <v/>
      </c>
      <c r="AC96" t="s">
        <v>20</v>
      </c>
      <c r="AD96" t="s">
        <v>20</v>
      </c>
      <c r="AE96" s="25" t="str">
        <f t="shared" si="14"/>
        <v/>
      </c>
      <c r="AF96" t="s">
        <v>20</v>
      </c>
      <c r="AG96" t="s">
        <v>20</v>
      </c>
      <c r="AM96" s="6" t="str">
        <f t="shared" si="15"/>
        <v>nej</v>
      </c>
      <c r="AO96" s="6" t="str">
        <f t="shared" si="22"/>
        <v>nej</v>
      </c>
      <c r="AQ96" s="6" t="str">
        <f t="shared" si="23"/>
        <v/>
      </c>
      <c r="AR96" s="6"/>
      <c r="AW96" t="str">
        <f t="shared" si="20"/>
        <v>nej</v>
      </c>
      <c r="AY96" s="6" t="str">
        <f t="shared" si="24"/>
        <v>nej</v>
      </c>
      <c r="BB96" s="6" t="str">
        <f t="shared" si="21"/>
        <v>Nej</v>
      </c>
      <c r="BK96" t="s">
        <v>14</v>
      </c>
    </row>
    <row r="97" spans="1:63" ht="15" customHeight="1" x14ac:dyDescent="0.25">
      <c r="A97" t="s">
        <v>80</v>
      </c>
      <c r="B97" t="s">
        <v>109</v>
      </c>
      <c r="C97">
        <v>0</v>
      </c>
      <c r="D97">
        <v>0</v>
      </c>
      <c r="E97">
        <v>0</v>
      </c>
      <c r="F97">
        <v>0</v>
      </c>
      <c r="G97" t="s">
        <v>14</v>
      </c>
      <c r="H97" t="s">
        <v>14</v>
      </c>
      <c r="K97" s="6">
        <f>VLOOKUP($B97,'Egen hetvattenprod'!$B$1:$AP$500,MATCH("Summa tillförd energi:",'Egen hetvattenprod'!$B$1:$AY$1,0),FALSE)</f>
        <v>0</v>
      </c>
      <c r="L97" s="6">
        <f>VLOOKUP($B97,Kraftvärmeprod!$B$1:$AO$500,MATCH("Summa tillförd energi:",Kraftvärmeprod!$B$1:$AV$1,0),FALSE)</f>
        <v>0</v>
      </c>
      <c r="M97" s="33">
        <f>VLOOKUP($B97,'Allokerad kvv'!$B$1:$AO$500,MATCH("Summa allokerad tillförd energi:",'Allokerad kvv'!$B$1:$AV$1,0),FALSE)</f>
        <v>0</v>
      </c>
      <c r="N97" s="33">
        <f>VLOOKUP($B97,'Justerad allokering'!$B$1:$AO$500,MATCH("Summa justerad allokerad tillförd energi:",'Justerad allokering'!$B$1:$AV$1,0),FALSE)</f>
        <v>0</v>
      </c>
      <c r="O97" s="6">
        <f>VLOOKUP($B97,'Slutlig allokering'!$B$2:$AL$500,MATCH("Summa justerad allokerad tillförd energi:",'Slutlig allokering'!$B$2:$AS$2,0),FALSE)</f>
        <v>0</v>
      </c>
      <c r="P97" s="6">
        <f>VLOOKUP($B97,'Köpt hetvatten'!$B$1:$AP$500,MATCH("Med verkningsgrad:",'Köpt hetvatten'!$B$1:$AW$1,0),FALSE)</f>
        <v>0</v>
      </c>
      <c r="Q97" s="6">
        <f>VLOOKUP($B97,Spillvärme!$B$1:$AP$500,MATCH("Summa tillförd energi:",Spillvärme!$B$1:$AW$1,0),FALSE)</f>
        <v>0</v>
      </c>
      <c r="R97" s="6">
        <f>VLOOKUP($B97,Miljö!$B$1:$AP$500,MATCH("Summa tillförd energi:",Miljö!$B$1:$AW$1,0),FALSE)</f>
        <v>0</v>
      </c>
      <c r="S97" s="33">
        <f t="shared" si="16"/>
        <v>0</v>
      </c>
      <c r="T97" s="6" t="str">
        <f>VLOOKUP($B97,Miljö!$B$1:$AP$500,MATCH("Köpt prod.spec hetvatten",Miljö!$B$1:$AW$1,0),FALSE)</f>
        <v/>
      </c>
      <c r="U97" s="6">
        <f t="shared" si="17"/>
        <v>0</v>
      </c>
      <c r="V97" s="6">
        <f>VLOOKUP($B97,Leveranser!$B$1:$AP$500,MATCH("Total levererad värme",Leveranser!$B$1:$AW$1,0),FALSE)</f>
        <v>0</v>
      </c>
      <c r="W97" s="6">
        <f>IFERROR(VLOOKUP($B97,Miljö!$B$1:$AP$500,MATCH("Såld mängd produktionsspecifik fjärrvärme (GWh)",Miljö!$B$1:$AW$1,0),FALSE)/1,0)</f>
        <v>0</v>
      </c>
      <c r="X97" s="6"/>
      <c r="Y97" s="30" t="str">
        <f t="shared" si="18"/>
        <v/>
      </c>
      <c r="Z97" s="6"/>
      <c r="AA97" s="30" t="str">
        <f t="shared" si="19"/>
        <v/>
      </c>
      <c r="AC97" t="s">
        <v>20</v>
      </c>
      <c r="AD97" t="s">
        <v>20</v>
      </c>
      <c r="AE97" s="25" t="str">
        <f t="shared" si="14"/>
        <v/>
      </c>
      <c r="AF97" t="s">
        <v>20</v>
      </c>
      <c r="AG97" t="s">
        <v>20</v>
      </c>
      <c r="AM97" s="6" t="str">
        <f t="shared" si="15"/>
        <v>nej</v>
      </c>
      <c r="AO97" s="6" t="str">
        <f t="shared" si="22"/>
        <v>nej</v>
      </c>
      <c r="AQ97" s="6" t="str">
        <f t="shared" si="23"/>
        <v/>
      </c>
      <c r="AR97" s="6"/>
      <c r="AW97" t="str">
        <f t="shared" si="20"/>
        <v>nej</v>
      </c>
      <c r="AY97" s="6" t="str">
        <f t="shared" si="24"/>
        <v>nej</v>
      </c>
      <c r="BB97" s="6" t="str">
        <f t="shared" si="21"/>
        <v>Nej</v>
      </c>
      <c r="BK97" t="s">
        <v>14</v>
      </c>
    </row>
    <row r="98" spans="1:63" ht="15" customHeight="1" x14ac:dyDescent="0.25">
      <c r="A98" t="s">
        <v>80</v>
      </c>
      <c r="B98" t="s">
        <v>110</v>
      </c>
      <c r="C98">
        <v>0.33552599999999999</v>
      </c>
      <c r="D98">
        <v>121.444</v>
      </c>
      <c r="E98">
        <v>5.8953600000000002</v>
      </c>
      <c r="F98">
        <v>0.133187</v>
      </c>
      <c r="G98" t="s">
        <v>14</v>
      </c>
      <c r="H98" t="s">
        <v>10</v>
      </c>
      <c r="K98" s="6">
        <f>VLOOKUP($B98,'Egen hetvattenprod'!$B$1:$AP$500,MATCH("Summa tillförd energi:",'Egen hetvattenprod'!$B$1:$AY$1,0),FALSE)</f>
        <v>111.4</v>
      </c>
      <c r="L98" s="6">
        <f>VLOOKUP($B98,Kraftvärmeprod!$B$1:$AO$500,MATCH("Summa tillförd energi:",Kraftvärmeprod!$B$1:$AV$1,0),FALSE)</f>
        <v>1622</v>
      </c>
      <c r="M98" s="33">
        <f>VLOOKUP($B98,'Allokerad kvv'!$B$1:$AO$500,MATCH("Summa allokerad tillförd energi:",'Allokerad kvv'!$B$1:$AV$1,0),FALSE)</f>
        <v>804.38019999999995</v>
      </c>
      <c r="N98" s="33">
        <f>VLOOKUP($B98,'Justerad allokering'!$B$1:$AO$500,MATCH("Summa justerad allokerad tillförd energi:",'Justerad allokering'!$B$1:$AV$1,0),FALSE)</f>
        <v>0</v>
      </c>
      <c r="O98" s="6">
        <f>VLOOKUP($B98,'Slutlig allokering'!$B$2:$AL$500,MATCH("Summa justerad allokerad tillförd energi:",'Slutlig allokering'!$B$2:$AS$2,0),FALSE)</f>
        <v>804.38019999999995</v>
      </c>
      <c r="P98" s="6">
        <f>VLOOKUP($B98,'Köpt hetvatten'!$B$1:$AP$500,MATCH("Med verkningsgrad:",'Köpt hetvatten'!$B$1:$AW$1,0),FALSE)</f>
        <v>0</v>
      </c>
      <c r="Q98" s="6">
        <f>VLOOKUP($B98,Spillvärme!$B$1:$AP$500,MATCH("Summa tillförd energi:",Spillvärme!$B$1:$AW$1,0),FALSE)</f>
        <v>0</v>
      </c>
      <c r="R98" s="6">
        <f>VLOOKUP($B98,Miljö!$B$1:$AP$500,MATCH("Summa tillförd energi:",Miljö!$B$1:$AW$1,0),FALSE)</f>
        <v>0</v>
      </c>
      <c r="S98" s="33">
        <f t="shared" si="16"/>
        <v>28.83</v>
      </c>
      <c r="T98" s="6" t="str">
        <f>VLOOKUP($B98,Miljö!$B$1:$AP$500,MATCH("Köpt prod.spec hetvatten",Miljö!$B$1:$AW$1,0),FALSE)</f>
        <v/>
      </c>
      <c r="U98" s="6">
        <f t="shared" si="17"/>
        <v>915.78019999999992</v>
      </c>
      <c r="V98" s="6">
        <f>VLOOKUP($B98,Leveranser!$B$1:$AP$500,MATCH("Total levererad värme",Leveranser!$B$1:$AW$1,0),FALSE)</f>
        <v>961</v>
      </c>
      <c r="W98" s="6">
        <f>IFERROR(VLOOKUP($B98,Miljö!$B$1:$AP$500,MATCH("Såld mängd produktionsspecifik fjärrvärme (GWh)",Miljö!$B$1:$AW$1,0),FALSE)/1,0)</f>
        <v>0</v>
      </c>
      <c r="X98" s="6"/>
      <c r="Y98" s="30">
        <f t="shared" si="18"/>
        <v>1.0493784425564125</v>
      </c>
      <c r="Z98" s="6"/>
      <c r="AA98" s="30" t="str">
        <f t="shared" si="19"/>
        <v/>
      </c>
      <c r="AC98" t="s">
        <v>20</v>
      </c>
      <c r="AD98" t="s">
        <v>10</v>
      </c>
      <c r="AE98" s="25" t="str">
        <f t="shared" si="14"/>
        <v>ja</v>
      </c>
      <c r="AF98" t="s">
        <v>20</v>
      </c>
      <c r="AG98" t="s">
        <v>20</v>
      </c>
      <c r="AM98" s="6" t="str">
        <f t="shared" si="15"/>
        <v/>
      </c>
      <c r="AO98" s="6" t="str">
        <f t="shared" si="22"/>
        <v/>
      </c>
      <c r="AQ98" s="6" t="str">
        <f t="shared" si="23"/>
        <v/>
      </c>
      <c r="AR98" s="6"/>
      <c r="AW98" t="str">
        <f t="shared" si="20"/>
        <v/>
      </c>
      <c r="AY98" s="6" t="str">
        <f t="shared" si="24"/>
        <v/>
      </c>
      <c r="BB98" s="6" t="str">
        <f t="shared" si="21"/>
        <v>Ja</v>
      </c>
      <c r="BK98" t="s">
        <v>10</v>
      </c>
    </row>
    <row r="99" spans="1:63" ht="15" customHeight="1" x14ac:dyDescent="0.25">
      <c r="A99" t="s">
        <v>80</v>
      </c>
      <c r="B99" t="s">
        <v>111</v>
      </c>
      <c r="C99">
        <v>0</v>
      </c>
      <c r="D99">
        <v>0</v>
      </c>
      <c r="E99">
        <v>0</v>
      </c>
      <c r="F99">
        <v>0</v>
      </c>
      <c r="G99" t="s">
        <v>14</v>
      </c>
      <c r="H99" t="s">
        <v>14</v>
      </c>
      <c r="K99" s="6">
        <f>VLOOKUP($B99,'Egen hetvattenprod'!$B$1:$AP$500,MATCH("Summa tillförd energi:",'Egen hetvattenprod'!$B$1:$AY$1,0),FALSE)</f>
        <v>0</v>
      </c>
      <c r="L99" s="6">
        <f>VLOOKUP($B99,Kraftvärmeprod!$B$1:$AO$500,MATCH("Summa tillförd energi:",Kraftvärmeprod!$B$1:$AV$1,0),FALSE)</f>
        <v>0</v>
      </c>
      <c r="M99" s="33">
        <f>VLOOKUP($B99,'Allokerad kvv'!$B$1:$AO$500,MATCH("Summa allokerad tillförd energi:",'Allokerad kvv'!$B$1:$AV$1,0),FALSE)</f>
        <v>0</v>
      </c>
      <c r="N99" s="33">
        <f>VLOOKUP($B99,'Justerad allokering'!$B$1:$AO$500,MATCH("Summa justerad allokerad tillförd energi:",'Justerad allokering'!$B$1:$AV$1,0),FALSE)</f>
        <v>0</v>
      </c>
      <c r="O99" s="6">
        <f>VLOOKUP($B99,'Slutlig allokering'!$B$2:$AL$500,MATCH("Summa justerad allokerad tillförd energi:",'Slutlig allokering'!$B$2:$AS$2,0),FALSE)</f>
        <v>0</v>
      </c>
      <c r="P99" s="6">
        <f>VLOOKUP($B99,'Köpt hetvatten'!$B$1:$AP$500,MATCH("Med verkningsgrad:",'Köpt hetvatten'!$B$1:$AW$1,0),FALSE)</f>
        <v>0</v>
      </c>
      <c r="Q99" s="6">
        <f>VLOOKUP($B99,Spillvärme!$B$1:$AP$500,MATCH("Summa tillförd energi:",Spillvärme!$B$1:$AW$1,0),FALSE)</f>
        <v>0</v>
      </c>
      <c r="R99" s="6">
        <f>VLOOKUP($B99,Miljö!$B$1:$AP$500,MATCH("Summa tillförd energi:",Miljö!$B$1:$AW$1,0),FALSE)</f>
        <v>0</v>
      </c>
      <c r="S99" s="33">
        <f t="shared" si="16"/>
        <v>0</v>
      </c>
      <c r="T99" s="6" t="str">
        <f>VLOOKUP($B99,Miljö!$B$1:$AP$500,MATCH("Köpt prod.spec hetvatten",Miljö!$B$1:$AW$1,0),FALSE)</f>
        <v/>
      </c>
      <c r="U99" s="6">
        <f t="shared" si="17"/>
        <v>0</v>
      </c>
      <c r="V99" s="6">
        <f>VLOOKUP($B99,Leveranser!$B$1:$AP$500,MATCH("Total levererad värme",Leveranser!$B$1:$AW$1,0),FALSE)</f>
        <v>0</v>
      </c>
      <c r="W99" s="6">
        <f>IFERROR(VLOOKUP($B99,Miljö!$B$1:$AP$500,MATCH("Såld mängd produktionsspecifik fjärrvärme (GWh)",Miljö!$B$1:$AW$1,0),FALSE)/1,0)</f>
        <v>0</v>
      </c>
      <c r="X99" s="6"/>
      <c r="Y99" s="30" t="str">
        <f t="shared" si="18"/>
        <v/>
      </c>
      <c r="Z99" s="6"/>
      <c r="AA99" s="30" t="str">
        <f t="shared" si="19"/>
        <v/>
      </c>
      <c r="AC99" t="s">
        <v>20</v>
      </c>
      <c r="AD99" t="s">
        <v>20</v>
      </c>
      <c r="AE99" s="25" t="str">
        <f t="shared" si="14"/>
        <v/>
      </c>
      <c r="AF99" t="s">
        <v>20</v>
      </c>
      <c r="AG99" t="s">
        <v>20</v>
      </c>
      <c r="AM99" s="6" t="str">
        <f t="shared" si="15"/>
        <v>nej</v>
      </c>
      <c r="AO99" s="6" t="str">
        <f t="shared" si="22"/>
        <v>nej</v>
      </c>
      <c r="AQ99" s="6" t="str">
        <f t="shared" si="23"/>
        <v/>
      </c>
      <c r="AR99" s="6"/>
      <c r="AW99" t="str">
        <f t="shared" si="20"/>
        <v>nej</v>
      </c>
      <c r="AY99" s="6" t="str">
        <f t="shared" si="24"/>
        <v>nej</v>
      </c>
      <c r="BB99" s="6" t="str">
        <f t="shared" si="21"/>
        <v>Nej</v>
      </c>
      <c r="BK99" t="s">
        <v>14</v>
      </c>
    </row>
    <row r="100" spans="1:63" ht="15" customHeight="1" x14ac:dyDescent="0.25">
      <c r="A100" t="s">
        <v>80</v>
      </c>
      <c r="B100" t="s">
        <v>112</v>
      </c>
      <c r="C100">
        <v>6.15507E-2</v>
      </c>
      <c r="D100">
        <v>10.1701</v>
      </c>
      <c r="E100">
        <v>9.5486000000000004</v>
      </c>
      <c r="F100">
        <v>3.8574899999999999E-3</v>
      </c>
      <c r="G100" t="s">
        <v>14</v>
      </c>
      <c r="H100" t="s">
        <v>10</v>
      </c>
      <c r="K100" s="6">
        <f>VLOOKUP($B100,'Egen hetvattenprod'!$B$1:$AP$500,MATCH("Summa tillförd energi:",'Egen hetvattenprod'!$B$1:$AY$1,0),FALSE)</f>
        <v>27.004999999999999</v>
      </c>
      <c r="L100" s="6">
        <f>VLOOKUP($B100,Kraftvärmeprod!$B$1:$AO$500,MATCH("Summa tillförd energi:",Kraftvärmeprod!$B$1:$AV$1,0),FALSE)</f>
        <v>0</v>
      </c>
      <c r="M100" s="33">
        <f>VLOOKUP($B100,'Allokerad kvv'!$B$1:$AO$500,MATCH("Summa allokerad tillförd energi:",'Allokerad kvv'!$B$1:$AV$1,0),FALSE)</f>
        <v>0</v>
      </c>
      <c r="N100" s="33">
        <f>VLOOKUP($B100,'Justerad allokering'!$B$1:$AO$500,MATCH("Summa justerad allokerad tillförd energi:",'Justerad allokering'!$B$1:$AV$1,0),FALSE)</f>
        <v>0</v>
      </c>
      <c r="O100" s="6">
        <f>VLOOKUP($B100,'Slutlig allokering'!$B$2:$AL$500,MATCH("Summa justerad allokerad tillförd energi:",'Slutlig allokering'!$B$2:$AS$2,0),FALSE)</f>
        <v>0</v>
      </c>
      <c r="P100" s="6">
        <f>VLOOKUP($B100,'Köpt hetvatten'!$B$1:$AP$500,MATCH("Med verkningsgrad:",'Köpt hetvatten'!$B$1:$AW$1,0),FALSE)</f>
        <v>0</v>
      </c>
      <c r="Q100" s="6">
        <f>VLOOKUP($B100,Spillvärme!$B$1:$AP$500,MATCH("Summa tillförd energi:",Spillvärme!$B$1:$AW$1,0),FALSE)</f>
        <v>0</v>
      </c>
      <c r="R100" s="6">
        <f>VLOOKUP($B100,Miljö!$B$1:$AP$500,MATCH("Summa tillförd energi:",Miljö!$B$1:$AW$1,0),FALSE)</f>
        <v>0.47399999999999998</v>
      </c>
      <c r="S100" s="33">
        <f t="shared" si="16"/>
        <v>0</v>
      </c>
      <c r="T100" s="6" t="str">
        <f>VLOOKUP($B100,Miljö!$B$1:$AP$500,MATCH("Köpt prod.spec hetvatten",Miljö!$B$1:$AW$1,0),FALSE)</f>
        <v/>
      </c>
      <c r="U100" s="6">
        <f t="shared" si="17"/>
        <v>27.478999999999999</v>
      </c>
      <c r="V100" s="6">
        <f>VLOOKUP($B100,Leveranser!$B$1:$AP$500,MATCH("Total levererad värme",Leveranser!$B$1:$AW$1,0),FALSE)</f>
        <v>24.253</v>
      </c>
      <c r="W100" s="6">
        <f>IFERROR(VLOOKUP($B100,Miljö!$B$1:$AP$500,MATCH("Såld mängd produktionsspecifik fjärrvärme (GWh)",Miljö!$B$1:$AW$1,0),FALSE)/1,0)</f>
        <v>0</v>
      </c>
      <c r="X100" s="6"/>
      <c r="Y100" s="30">
        <f t="shared" si="18"/>
        <v>0.88260125914334586</v>
      </c>
      <c r="Z100" s="6"/>
      <c r="AA100" s="30" t="str">
        <f t="shared" si="19"/>
        <v/>
      </c>
      <c r="AC100" t="s">
        <v>10</v>
      </c>
      <c r="AD100" t="s">
        <v>20</v>
      </c>
      <c r="AE100" s="25" t="str">
        <f t="shared" si="14"/>
        <v>ja</v>
      </c>
      <c r="AF100" t="s">
        <v>20</v>
      </c>
      <c r="AG100" t="s">
        <v>20</v>
      </c>
      <c r="AM100" s="6" t="str">
        <f t="shared" si="15"/>
        <v/>
      </c>
      <c r="AO100" s="6" t="str">
        <f t="shared" si="22"/>
        <v/>
      </c>
      <c r="AQ100" s="6" t="str">
        <f t="shared" si="23"/>
        <v/>
      </c>
      <c r="AR100" s="6"/>
      <c r="AW100" t="str">
        <f t="shared" si="20"/>
        <v/>
      </c>
      <c r="AY100" s="6" t="str">
        <f t="shared" si="24"/>
        <v/>
      </c>
      <c r="BB100" s="6" t="str">
        <f t="shared" si="21"/>
        <v>Ja</v>
      </c>
      <c r="BK100" t="s">
        <v>10</v>
      </c>
    </row>
    <row r="101" spans="1:63" ht="15" customHeight="1" x14ac:dyDescent="0.25">
      <c r="A101" t="s">
        <v>80</v>
      </c>
      <c r="B101" t="s">
        <v>113</v>
      </c>
      <c r="C101">
        <v>0</v>
      </c>
      <c r="D101">
        <v>0</v>
      </c>
      <c r="E101">
        <v>0</v>
      </c>
      <c r="F101">
        <v>0</v>
      </c>
      <c r="G101" t="s">
        <v>14</v>
      </c>
      <c r="H101" t="s">
        <v>14</v>
      </c>
      <c r="K101" s="6">
        <f>VLOOKUP($B101,'Egen hetvattenprod'!$B$1:$AP$500,MATCH("Summa tillförd energi:",'Egen hetvattenprod'!$B$1:$AY$1,0),FALSE)</f>
        <v>0</v>
      </c>
      <c r="L101" s="6">
        <f>VLOOKUP($B101,Kraftvärmeprod!$B$1:$AO$500,MATCH("Summa tillförd energi:",Kraftvärmeprod!$B$1:$AV$1,0),FALSE)</f>
        <v>0</v>
      </c>
      <c r="M101" s="33">
        <f>VLOOKUP($B101,'Allokerad kvv'!$B$1:$AO$500,MATCH("Summa allokerad tillförd energi:",'Allokerad kvv'!$B$1:$AV$1,0),FALSE)</f>
        <v>0</v>
      </c>
      <c r="N101" s="33">
        <f>VLOOKUP($B101,'Justerad allokering'!$B$1:$AO$500,MATCH("Summa justerad allokerad tillförd energi:",'Justerad allokering'!$B$1:$AV$1,0),FALSE)</f>
        <v>0</v>
      </c>
      <c r="O101" s="6">
        <f>VLOOKUP($B101,'Slutlig allokering'!$B$2:$AL$500,MATCH("Summa justerad allokerad tillförd energi:",'Slutlig allokering'!$B$2:$AS$2,0),FALSE)</f>
        <v>0</v>
      </c>
      <c r="P101" s="6">
        <f>VLOOKUP($B101,'Köpt hetvatten'!$B$1:$AP$500,MATCH("Med verkningsgrad:",'Köpt hetvatten'!$B$1:$AW$1,0),FALSE)</f>
        <v>0</v>
      </c>
      <c r="Q101" s="6">
        <f>VLOOKUP($B101,Spillvärme!$B$1:$AP$500,MATCH("Summa tillförd energi:",Spillvärme!$B$1:$AW$1,0),FALSE)</f>
        <v>0</v>
      </c>
      <c r="R101" s="6">
        <f>VLOOKUP($B101,Miljö!$B$1:$AP$500,MATCH("Summa tillförd energi:",Miljö!$B$1:$AW$1,0),FALSE)</f>
        <v>0</v>
      </c>
      <c r="S101" s="33">
        <f t="shared" si="16"/>
        <v>0</v>
      </c>
      <c r="T101" s="6" t="str">
        <f>VLOOKUP($B101,Miljö!$B$1:$AP$500,MATCH("Köpt prod.spec hetvatten",Miljö!$B$1:$AW$1,0),FALSE)</f>
        <v/>
      </c>
      <c r="U101" s="6">
        <f t="shared" si="17"/>
        <v>0</v>
      </c>
      <c r="V101" s="6">
        <f>VLOOKUP($B101,Leveranser!$B$1:$AP$500,MATCH("Total levererad värme",Leveranser!$B$1:$AW$1,0),FALSE)</f>
        <v>0</v>
      </c>
      <c r="W101" s="6">
        <f>IFERROR(VLOOKUP($B101,Miljö!$B$1:$AP$500,MATCH("Såld mängd produktionsspecifik fjärrvärme (GWh)",Miljö!$B$1:$AW$1,0),FALSE)/1,0)</f>
        <v>0</v>
      </c>
      <c r="X101" s="6"/>
      <c r="Y101" s="30" t="str">
        <f t="shared" si="18"/>
        <v/>
      </c>
      <c r="Z101" s="6"/>
      <c r="AA101" s="30" t="str">
        <f t="shared" si="19"/>
        <v/>
      </c>
      <c r="AC101" t="s">
        <v>20</v>
      </c>
      <c r="AD101" t="s">
        <v>20</v>
      </c>
      <c r="AE101" s="25" t="str">
        <f t="shared" si="14"/>
        <v/>
      </c>
      <c r="AF101" t="s">
        <v>20</v>
      </c>
      <c r="AG101" t="s">
        <v>20</v>
      </c>
      <c r="AM101" s="6" t="str">
        <f t="shared" si="15"/>
        <v>nej</v>
      </c>
      <c r="AO101" s="6" t="str">
        <f t="shared" si="22"/>
        <v>nej</v>
      </c>
      <c r="AQ101" s="6" t="str">
        <f t="shared" si="23"/>
        <v/>
      </c>
      <c r="AR101" s="6"/>
      <c r="AW101" t="str">
        <f t="shared" si="20"/>
        <v>nej</v>
      </c>
      <c r="AY101" s="6" t="str">
        <f t="shared" si="24"/>
        <v>nej</v>
      </c>
      <c r="BB101" s="6" t="str">
        <f t="shared" si="21"/>
        <v>Nej</v>
      </c>
      <c r="BK101" t="s">
        <v>14</v>
      </c>
    </row>
    <row r="102" spans="1:63" ht="15" customHeight="1" x14ac:dyDescent="0.25">
      <c r="A102" t="s">
        <v>80</v>
      </c>
      <c r="B102" t="s">
        <v>114</v>
      </c>
      <c r="C102">
        <v>0.26003300000000001</v>
      </c>
      <c r="D102">
        <v>38.066899999999997</v>
      </c>
      <c r="E102">
        <v>16.729199999999999</v>
      </c>
      <c r="F102">
        <v>7.7358700000000002E-2</v>
      </c>
      <c r="G102" t="s">
        <v>14</v>
      </c>
      <c r="H102" t="s">
        <v>10</v>
      </c>
      <c r="K102" s="6">
        <f>VLOOKUP($B102,'Egen hetvattenprod'!$B$1:$AP$500,MATCH("Summa tillförd energi:",'Egen hetvattenprod'!$B$1:$AY$1,0),FALSE)</f>
        <v>16.100000000000001</v>
      </c>
      <c r="L102" s="6">
        <f>VLOOKUP($B102,Kraftvärmeprod!$B$1:$AO$500,MATCH("Summa tillförd energi:",Kraftvärmeprod!$B$1:$AV$1,0),FALSE)</f>
        <v>0</v>
      </c>
      <c r="M102" s="33">
        <f>VLOOKUP($B102,'Allokerad kvv'!$B$1:$AO$500,MATCH("Summa allokerad tillförd energi:",'Allokerad kvv'!$B$1:$AV$1,0),FALSE)</f>
        <v>0</v>
      </c>
      <c r="N102" s="33">
        <f>VLOOKUP($B102,'Justerad allokering'!$B$1:$AO$500,MATCH("Summa justerad allokerad tillförd energi:",'Justerad allokering'!$B$1:$AV$1,0),FALSE)</f>
        <v>0</v>
      </c>
      <c r="O102" s="6">
        <f>VLOOKUP($B102,'Slutlig allokering'!$B$2:$AL$500,MATCH("Summa justerad allokerad tillförd energi:",'Slutlig allokering'!$B$2:$AS$2,0),FALSE)</f>
        <v>0</v>
      </c>
      <c r="P102" s="6">
        <f>VLOOKUP($B102,'Köpt hetvatten'!$B$1:$AP$500,MATCH("Med verkningsgrad:",'Köpt hetvatten'!$B$1:$AW$1,0),FALSE)</f>
        <v>0</v>
      </c>
      <c r="Q102" s="6">
        <f>VLOOKUP($B102,Spillvärme!$B$1:$AP$500,MATCH("Summa tillförd energi:",Spillvärme!$B$1:$AW$1,0),FALSE)</f>
        <v>0</v>
      </c>
      <c r="R102" s="6">
        <f>VLOOKUP($B102,Miljö!$B$1:$AP$500,MATCH("Summa tillförd energi:",Miljö!$B$1:$AW$1,0),FALSE)</f>
        <v>0.18</v>
      </c>
      <c r="S102" s="33">
        <f t="shared" si="16"/>
        <v>0</v>
      </c>
      <c r="T102" s="6" t="str">
        <f>VLOOKUP($B102,Miljö!$B$1:$AP$500,MATCH("Köpt prod.spec hetvatten",Miljö!$B$1:$AW$1,0),FALSE)</f>
        <v/>
      </c>
      <c r="U102" s="6">
        <f t="shared" si="17"/>
        <v>16.28</v>
      </c>
      <c r="V102" s="6">
        <f>VLOOKUP($B102,Leveranser!$B$1:$AP$500,MATCH("Total levererad värme",Leveranser!$B$1:$AW$1,0),FALSE)</f>
        <v>12.2</v>
      </c>
      <c r="W102" s="6">
        <f>IFERROR(VLOOKUP($B102,Miljö!$B$1:$AP$500,MATCH("Såld mängd produktionsspecifik fjärrvärme (GWh)",Miljö!$B$1:$AW$1,0),FALSE)/1,0)</f>
        <v>0</v>
      </c>
      <c r="X102" s="6"/>
      <c r="Y102" s="30">
        <f t="shared" si="18"/>
        <v>0.74938574938574931</v>
      </c>
      <c r="Z102" s="6"/>
      <c r="AA102" s="30" t="str">
        <f t="shared" si="19"/>
        <v/>
      </c>
      <c r="AC102" t="s">
        <v>10</v>
      </c>
      <c r="AD102" t="s">
        <v>20</v>
      </c>
      <c r="AE102" s="25" t="str">
        <f t="shared" si="14"/>
        <v>ja</v>
      </c>
      <c r="AF102" t="s">
        <v>20</v>
      </c>
      <c r="AG102" t="s">
        <v>20</v>
      </c>
      <c r="AM102" s="6" t="str">
        <f t="shared" si="15"/>
        <v/>
      </c>
      <c r="AO102" s="6" t="str">
        <f t="shared" si="22"/>
        <v/>
      </c>
      <c r="AQ102" s="6" t="str">
        <f t="shared" si="23"/>
        <v/>
      </c>
      <c r="AR102" s="6"/>
      <c r="AW102" t="str">
        <f t="shared" si="20"/>
        <v/>
      </c>
      <c r="AY102" s="6" t="str">
        <f t="shared" si="24"/>
        <v/>
      </c>
      <c r="BB102" s="6" t="str">
        <f t="shared" si="21"/>
        <v>Ja</v>
      </c>
      <c r="BK102" t="s">
        <v>10</v>
      </c>
    </row>
    <row r="103" spans="1:63" ht="15" customHeight="1" x14ac:dyDescent="0.25">
      <c r="A103" t="s">
        <v>80</v>
      </c>
      <c r="B103" t="s">
        <v>115</v>
      </c>
      <c r="C103">
        <v>0</v>
      </c>
      <c r="D103">
        <v>0</v>
      </c>
      <c r="E103">
        <v>0</v>
      </c>
      <c r="F103">
        <v>0</v>
      </c>
      <c r="G103" t="s">
        <v>14</v>
      </c>
      <c r="H103" t="s">
        <v>14</v>
      </c>
      <c r="K103" s="6">
        <f>VLOOKUP($B103,'Egen hetvattenprod'!$B$1:$AP$500,MATCH("Summa tillförd energi:",'Egen hetvattenprod'!$B$1:$AY$1,0),FALSE)</f>
        <v>0</v>
      </c>
      <c r="L103" s="6">
        <f>VLOOKUP($B103,Kraftvärmeprod!$B$1:$AO$500,MATCH("Summa tillförd energi:",Kraftvärmeprod!$B$1:$AV$1,0),FALSE)</f>
        <v>0</v>
      </c>
      <c r="M103" s="33">
        <f>VLOOKUP($B103,'Allokerad kvv'!$B$1:$AO$500,MATCH("Summa allokerad tillförd energi:",'Allokerad kvv'!$B$1:$AV$1,0),FALSE)</f>
        <v>0</v>
      </c>
      <c r="N103" s="33">
        <f>VLOOKUP($B103,'Justerad allokering'!$B$1:$AO$500,MATCH("Summa justerad allokerad tillförd energi:",'Justerad allokering'!$B$1:$AV$1,0),FALSE)</f>
        <v>0</v>
      </c>
      <c r="O103" s="6">
        <f>VLOOKUP($B103,'Slutlig allokering'!$B$2:$AL$500,MATCH("Summa justerad allokerad tillförd energi:",'Slutlig allokering'!$B$2:$AS$2,0),FALSE)</f>
        <v>0</v>
      </c>
      <c r="P103" s="6">
        <f>VLOOKUP($B103,'Köpt hetvatten'!$B$1:$AP$500,MATCH("Med verkningsgrad:",'Köpt hetvatten'!$B$1:$AW$1,0),FALSE)</f>
        <v>0</v>
      </c>
      <c r="Q103" s="6">
        <f>VLOOKUP($B103,Spillvärme!$B$1:$AP$500,MATCH("Summa tillförd energi:",Spillvärme!$B$1:$AW$1,0),FALSE)</f>
        <v>0</v>
      </c>
      <c r="R103" s="6">
        <f>VLOOKUP($B103,Miljö!$B$1:$AP$500,MATCH("Summa tillförd energi:",Miljö!$B$1:$AW$1,0),FALSE)</f>
        <v>0</v>
      </c>
      <c r="S103" s="33">
        <f t="shared" si="16"/>
        <v>0</v>
      </c>
      <c r="T103" s="6" t="str">
        <f>VLOOKUP($B103,Miljö!$B$1:$AP$500,MATCH("Köpt prod.spec hetvatten",Miljö!$B$1:$AW$1,0),FALSE)</f>
        <v/>
      </c>
      <c r="U103" s="6">
        <f t="shared" si="17"/>
        <v>0</v>
      </c>
      <c r="V103" s="6">
        <f>VLOOKUP($B103,Leveranser!$B$1:$AP$500,MATCH("Total levererad värme",Leveranser!$B$1:$AW$1,0),FALSE)</f>
        <v>0</v>
      </c>
      <c r="W103" s="6">
        <f>IFERROR(VLOOKUP($B103,Miljö!$B$1:$AP$500,MATCH("Såld mängd produktionsspecifik fjärrvärme (GWh)",Miljö!$B$1:$AW$1,0),FALSE)/1,0)</f>
        <v>0</v>
      </c>
      <c r="X103" s="6"/>
      <c r="Y103" s="30" t="str">
        <f t="shared" si="18"/>
        <v/>
      </c>
      <c r="Z103" s="6"/>
      <c r="AA103" s="30" t="str">
        <f t="shared" si="19"/>
        <v/>
      </c>
      <c r="AC103" t="s">
        <v>20</v>
      </c>
      <c r="AD103" t="s">
        <v>20</v>
      </c>
      <c r="AE103" s="25" t="str">
        <f t="shared" si="14"/>
        <v/>
      </c>
      <c r="AF103" t="s">
        <v>20</v>
      </c>
      <c r="AG103" t="s">
        <v>20</v>
      </c>
      <c r="AM103" s="6" t="str">
        <f t="shared" si="15"/>
        <v>nej</v>
      </c>
      <c r="AO103" s="6" t="str">
        <f t="shared" si="22"/>
        <v>nej</v>
      </c>
      <c r="AQ103" s="6" t="str">
        <f t="shared" si="23"/>
        <v/>
      </c>
      <c r="AR103" s="6"/>
      <c r="AW103" t="str">
        <f t="shared" si="20"/>
        <v>nej</v>
      </c>
      <c r="AY103" s="6" t="str">
        <f t="shared" si="24"/>
        <v>nej</v>
      </c>
      <c r="BB103" s="6" t="str">
        <f t="shared" si="21"/>
        <v>Nej</v>
      </c>
      <c r="BK103" t="s">
        <v>14</v>
      </c>
    </row>
    <row r="104" spans="1:63" ht="15" customHeight="1" x14ac:dyDescent="0.25">
      <c r="A104" t="s">
        <v>80</v>
      </c>
      <c r="B104" t="s">
        <v>116</v>
      </c>
      <c r="C104">
        <v>0</v>
      </c>
      <c r="D104">
        <v>0</v>
      </c>
      <c r="E104">
        <v>0</v>
      </c>
      <c r="F104">
        <v>0</v>
      </c>
      <c r="G104" t="s">
        <v>14</v>
      </c>
      <c r="H104" t="s">
        <v>14</v>
      </c>
      <c r="K104" s="6">
        <f>VLOOKUP($B104,'Egen hetvattenprod'!$B$1:$AP$500,MATCH("Summa tillförd energi:",'Egen hetvattenprod'!$B$1:$AY$1,0),FALSE)</f>
        <v>0</v>
      </c>
      <c r="L104" s="6">
        <f>VLOOKUP($B104,Kraftvärmeprod!$B$1:$AO$500,MATCH("Summa tillförd energi:",Kraftvärmeprod!$B$1:$AV$1,0),FALSE)</f>
        <v>0</v>
      </c>
      <c r="M104" s="33">
        <f>VLOOKUP($B104,'Allokerad kvv'!$B$1:$AO$500,MATCH("Summa allokerad tillförd energi:",'Allokerad kvv'!$B$1:$AV$1,0),FALSE)</f>
        <v>0</v>
      </c>
      <c r="N104" s="33">
        <f>VLOOKUP($B104,'Justerad allokering'!$B$1:$AO$500,MATCH("Summa justerad allokerad tillförd energi:",'Justerad allokering'!$B$1:$AV$1,0),FALSE)</f>
        <v>0</v>
      </c>
      <c r="O104" s="6">
        <f>VLOOKUP($B104,'Slutlig allokering'!$B$2:$AL$500,MATCH("Summa justerad allokerad tillförd energi:",'Slutlig allokering'!$B$2:$AS$2,0),FALSE)</f>
        <v>0</v>
      </c>
      <c r="P104" s="6">
        <f>VLOOKUP($B104,'Köpt hetvatten'!$B$1:$AP$500,MATCH("Med verkningsgrad:",'Köpt hetvatten'!$B$1:$AW$1,0),FALSE)</f>
        <v>0</v>
      </c>
      <c r="Q104" s="6">
        <f>VLOOKUP($B104,Spillvärme!$B$1:$AP$500,MATCH("Summa tillförd energi:",Spillvärme!$B$1:$AW$1,0),FALSE)</f>
        <v>0</v>
      </c>
      <c r="R104" s="6">
        <f>VLOOKUP($B104,Miljö!$B$1:$AP$500,MATCH("Summa tillförd energi:",Miljö!$B$1:$AW$1,0),FALSE)</f>
        <v>0</v>
      </c>
      <c r="S104" s="33">
        <f t="shared" si="16"/>
        <v>0</v>
      </c>
      <c r="T104" s="6" t="str">
        <f>VLOOKUP($B104,Miljö!$B$1:$AP$500,MATCH("Köpt prod.spec hetvatten",Miljö!$B$1:$AW$1,0),FALSE)</f>
        <v/>
      </c>
      <c r="U104" s="6">
        <f t="shared" si="17"/>
        <v>0</v>
      </c>
      <c r="V104" s="6">
        <f>VLOOKUP($B104,Leveranser!$B$1:$AP$500,MATCH("Total levererad värme",Leveranser!$B$1:$AW$1,0),FALSE)</f>
        <v>0</v>
      </c>
      <c r="W104" s="6">
        <f>IFERROR(VLOOKUP($B104,Miljö!$B$1:$AP$500,MATCH("Såld mängd produktionsspecifik fjärrvärme (GWh)",Miljö!$B$1:$AW$1,0),FALSE)/1,0)</f>
        <v>0</v>
      </c>
      <c r="X104" s="6"/>
      <c r="Y104" s="30" t="str">
        <f t="shared" si="18"/>
        <v/>
      </c>
      <c r="Z104" s="6"/>
      <c r="AA104" s="30" t="str">
        <f t="shared" si="19"/>
        <v/>
      </c>
      <c r="AC104" t="s">
        <v>20</v>
      </c>
      <c r="AD104" t="s">
        <v>20</v>
      </c>
      <c r="AE104" s="25" t="str">
        <f t="shared" si="14"/>
        <v/>
      </c>
      <c r="AF104" t="s">
        <v>20</v>
      </c>
      <c r="AG104" t="s">
        <v>20</v>
      </c>
      <c r="AM104" s="6" t="str">
        <f t="shared" si="15"/>
        <v>nej</v>
      </c>
      <c r="AO104" s="6" t="str">
        <f t="shared" si="22"/>
        <v>nej</v>
      </c>
      <c r="AQ104" s="6" t="str">
        <f t="shared" si="23"/>
        <v/>
      </c>
      <c r="AR104" s="6"/>
      <c r="AW104" t="str">
        <f t="shared" si="20"/>
        <v>nej</v>
      </c>
      <c r="AY104" s="6" t="str">
        <f t="shared" si="24"/>
        <v>nej</v>
      </c>
      <c r="BB104" s="6" t="str">
        <f t="shared" si="21"/>
        <v>Nej</v>
      </c>
      <c r="BK104" t="s">
        <v>14</v>
      </c>
    </row>
    <row r="105" spans="1:63" ht="15" customHeight="1" x14ac:dyDescent="0.25">
      <c r="A105" t="s">
        <v>80</v>
      </c>
      <c r="B105" t="s">
        <v>117</v>
      </c>
      <c r="C105">
        <v>0</v>
      </c>
      <c r="D105">
        <v>0</v>
      </c>
      <c r="E105">
        <v>0</v>
      </c>
      <c r="F105">
        <v>0</v>
      </c>
      <c r="G105" t="s">
        <v>14</v>
      </c>
      <c r="H105" t="s">
        <v>14</v>
      </c>
      <c r="K105" s="6">
        <f>VLOOKUP($B105,'Egen hetvattenprod'!$B$1:$AP$500,MATCH("Summa tillförd energi:",'Egen hetvattenprod'!$B$1:$AY$1,0),FALSE)</f>
        <v>0</v>
      </c>
      <c r="L105" s="6">
        <f>VLOOKUP($B105,Kraftvärmeprod!$B$1:$AO$500,MATCH("Summa tillförd energi:",Kraftvärmeprod!$B$1:$AV$1,0),FALSE)</f>
        <v>0</v>
      </c>
      <c r="M105" s="33">
        <f>VLOOKUP($B105,'Allokerad kvv'!$B$1:$AO$500,MATCH("Summa allokerad tillförd energi:",'Allokerad kvv'!$B$1:$AV$1,0),FALSE)</f>
        <v>0</v>
      </c>
      <c r="N105" s="33">
        <f>VLOOKUP($B105,'Justerad allokering'!$B$1:$AO$500,MATCH("Summa justerad allokerad tillförd energi:",'Justerad allokering'!$B$1:$AV$1,0),FALSE)</f>
        <v>0</v>
      </c>
      <c r="O105" s="6">
        <f>VLOOKUP($B105,'Slutlig allokering'!$B$2:$AL$500,MATCH("Summa justerad allokerad tillförd energi:",'Slutlig allokering'!$B$2:$AS$2,0),FALSE)</f>
        <v>0</v>
      </c>
      <c r="P105" s="6">
        <f>VLOOKUP($B105,'Köpt hetvatten'!$B$1:$AP$500,MATCH("Med verkningsgrad:",'Köpt hetvatten'!$B$1:$AW$1,0),FALSE)</f>
        <v>0</v>
      </c>
      <c r="Q105" s="6">
        <f>VLOOKUP($B105,Spillvärme!$B$1:$AP$500,MATCH("Summa tillförd energi:",Spillvärme!$B$1:$AW$1,0),FALSE)</f>
        <v>0</v>
      </c>
      <c r="R105" s="6">
        <f>VLOOKUP($B105,Miljö!$B$1:$AP$500,MATCH("Summa tillförd energi:",Miljö!$B$1:$AW$1,0),FALSE)</f>
        <v>0</v>
      </c>
      <c r="S105" s="33">
        <f t="shared" si="16"/>
        <v>0</v>
      </c>
      <c r="T105" s="6" t="str">
        <f>VLOOKUP($B105,Miljö!$B$1:$AP$500,MATCH("Köpt prod.spec hetvatten",Miljö!$B$1:$AW$1,0),FALSE)</f>
        <v/>
      </c>
      <c r="U105" s="6">
        <f t="shared" si="17"/>
        <v>0</v>
      </c>
      <c r="V105" s="6">
        <f>VLOOKUP($B105,Leveranser!$B$1:$AP$500,MATCH("Total levererad värme",Leveranser!$B$1:$AW$1,0),FALSE)</f>
        <v>0</v>
      </c>
      <c r="W105" s="6">
        <f>IFERROR(VLOOKUP($B105,Miljö!$B$1:$AP$500,MATCH("Såld mängd produktionsspecifik fjärrvärme (GWh)",Miljö!$B$1:$AW$1,0),FALSE)/1,0)</f>
        <v>0</v>
      </c>
      <c r="X105" s="6"/>
      <c r="Y105" s="30" t="str">
        <f t="shared" si="18"/>
        <v/>
      </c>
      <c r="Z105" s="6"/>
      <c r="AA105" s="30" t="str">
        <f t="shared" si="19"/>
        <v/>
      </c>
      <c r="AC105" t="s">
        <v>20</v>
      </c>
      <c r="AD105" t="s">
        <v>20</v>
      </c>
      <c r="AE105" s="25" t="str">
        <f t="shared" si="14"/>
        <v/>
      </c>
      <c r="AF105" t="s">
        <v>20</v>
      </c>
      <c r="AG105" t="s">
        <v>20</v>
      </c>
      <c r="AM105" s="6" t="str">
        <f t="shared" si="15"/>
        <v>nej</v>
      </c>
      <c r="AO105" s="6" t="str">
        <f t="shared" si="22"/>
        <v>nej</v>
      </c>
      <c r="AQ105" s="6" t="str">
        <f t="shared" si="23"/>
        <v/>
      </c>
      <c r="AR105" s="6"/>
      <c r="AW105" t="str">
        <f t="shared" si="20"/>
        <v>nej</v>
      </c>
      <c r="AY105" s="6" t="str">
        <f t="shared" si="24"/>
        <v>nej</v>
      </c>
      <c r="BB105" s="6" t="str">
        <f t="shared" si="21"/>
        <v>Nej</v>
      </c>
      <c r="BK105" t="s">
        <v>14</v>
      </c>
    </row>
    <row r="106" spans="1:63" ht="15" customHeight="1" x14ac:dyDescent="0.25">
      <c r="A106" t="s">
        <v>80</v>
      </c>
      <c r="B106" t="s">
        <v>118</v>
      </c>
      <c r="C106">
        <v>0.26272800000000002</v>
      </c>
      <c r="D106">
        <v>47.395200000000003</v>
      </c>
      <c r="E106">
        <v>12.884499999999999</v>
      </c>
      <c r="F106">
        <v>0.113399</v>
      </c>
      <c r="G106" t="s">
        <v>14</v>
      </c>
      <c r="H106" t="s">
        <v>10</v>
      </c>
      <c r="K106" s="6">
        <f>VLOOKUP($B106,'Egen hetvattenprod'!$B$1:$AP$500,MATCH("Summa tillförd energi:",'Egen hetvattenprod'!$B$1:$AY$1,0),FALSE)</f>
        <v>32.743000000000002</v>
      </c>
      <c r="L106" s="6">
        <f>VLOOKUP($B106,Kraftvärmeprod!$B$1:$AO$500,MATCH("Summa tillförd energi:",Kraftvärmeprod!$B$1:$AV$1,0),FALSE)</f>
        <v>0</v>
      </c>
      <c r="M106" s="33">
        <f>VLOOKUP($B106,'Allokerad kvv'!$B$1:$AO$500,MATCH("Summa allokerad tillförd energi:",'Allokerad kvv'!$B$1:$AV$1,0),FALSE)</f>
        <v>0</v>
      </c>
      <c r="N106" s="33">
        <f>VLOOKUP($B106,'Justerad allokering'!$B$1:$AO$500,MATCH("Summa justerad allokerad tillförd energi:",'Justerad allokering'!$B$1:$AV$1,0),FALSE)</f>
        <v>0</v>
      </c>
      <c r="O106" s="6">
        <f>VLOOKUP($B106,'Slutlig allokering'!$B$2:$AL$500,MATCH("Summa justerad allokerad tillförd energi:",'Slutlig allokering'!$B$2:$AS$2,0),FALSE)</f>
        <v>0</v>
      </c>
      <c r="P106" s="6">
        <f>VLOOKUP($B106,'Köpt hetvatten'!$B$1:$AP$500,MATCH("Med verkningsgrad:",'Köpt hetvatten'!$B$1:$AW$1,0),FALSE)</f>
        <v>0</v>
      </c>
      <c r="Q106" s="6">
        <f>VLOOKUP($B106,Spillvärme!$B$1:$AP$500,MATCH("Summa tillförd energi:",Spillvärme!$B$1:$AW$1,0),FALSE)</f>
        <v>0</v>
      </c>
      <c r="R106" s="6">
        <f>VLOOKUP($B106,Miljö!$B$1:$AP$500,MATCH("Summa tillförd energi:",Miljö!$B$1:$AW$1,0),FALSE)</f>
        <v>0.90500000000000003</v>
      </c>
      <c r="S106" s="33">
        <f t="shared" si="16"/>
        <v>0</v>
      </c>
      <c r="T106" s="6" t="str">
        <f>VLOOKUP($B106,Miljö!$B$1:$AP$500,MATCH("Köpt prod.spec hetvatten",Miljö!$B$1:$AW$1,0),FALSE)</f>
        <v/>
      </c>
      <c r="U106" s="6">
        <f t="shared" si="17"/>
        <v>33.648000000000003</v>
      </c>
      <c r="V106" s="6">
        <f>VLOOKUP($B106,Leveranser!$B$1:$AP$500,MATCH("Total levererad värme",Leveranser!$B$1:$AW$1,0),FALSE)</f>
        <v>25.323</v>
      </c>
      <c r="W106" s="6">
        <f>IFERROR(VLOOKUP($B106,Miljö!$B$1:$AP$500,MATCH("Såld mängd produktionsspecifik fjärrvärme (GWh)",Miljö!$B$1:$AW$1,0),FALSE)/1,0)</f>
        <v>0</v>
      </c>
      <c r="X106" s="6"/>
      <c r="Y106" s="30">
        <f t="shared" si="18"/>
        <v>0.75258559201141217</v>
      </c>
      <c r="Z106" s="6"/>
      <c r="AA106" s="30" t="str">
        <f t="shared" si="19"/>
        <v/>
      </c>
      <c r="AC106" t="s">
        <v>10</v>
      </c>
      <c r="AD106" t="s">
        <v>20</v>
      </c>
      <c r="AE106" s="25" t="str">
        <f t="shared" si="14"/>
        <v>ja</v>
      </c>
      <c r="AF106" t="s">
        <v>20</v>
      </c>
      <c r="AG106" t="s">
        <v>20</v>
      </c>
      <c r="AM106" s="6" t="str">
        <f t="shared" si="15"/>
        <v/>
      </c>
      <c r="AO106" s="6" t="str">
        <f t="shared" si="22"/>
        <v/>
      </c>
      <c r="AQ106" s="6" t="str">
        <f t="shared" si="23"/>
        <v/>
      </c>
      <c r="AR106" s="6"/>
      <c r="AW106" t="str">
        <f t="shared" si="20"/>
        <v/>
      </c>
      <c r="AY106" s="6" t="str">
        <f t="shared" si="24"/>
        <v/>
      </c>
      <c r="BB106" s="6" t="str">
        <f t="shared" si="21"/>
        <v>Ja</v>
      </c>
      <c r="BK106" t="s">
        <v>10</v>
      </c>
    </row>
    <row r="107" spans="1:63" ht="15" customHeight="1" x14ac:dyDescent="0.25">
      <c r="A107" t="s">
        <v>80</v>
      </c>
      <c r="B107" t="s">
        <v>119</v>
      </c>
      <c r="C107">
        <v>0.13933300000000001</v>
      </c>
      <c r="D107">
        <v>22.174900000000001</v>
      </c>
      <c r="E107">
        <v>11.914400000000001</v>
      </c>
      <c r="F107">
        <v>4.9910900000000001E-2</v>
      </c>
      <c r="G107" t="s">
        <v>14</v>
      </c>
      <c r="H107" t="s">
        <v>10</v>
      </c>
      <c r="K107" s="6">
        <f>VLOOKUP($B107,'Egen hetvattenprod'!$B$1:$AP$500,MATCH("Summa tillförd energi:",'Egen hetvattenprod'!$B$1:$AY$1,0),FALSE)</f>
        <v>11.079999999999998</v>
      </c>
      <c r="L107" s="6">
        <f>VLOOKUP($B107,Kraftvärmeprod!$B$1:$AO$500,MATCH("Summa tillförd energi:",Kraftvärmeprod!$B$1:$AV$1,0),FALSE)</f>
        <v>0</v>
      </c>
      <c r="M107" s="33">
        <f>VLOOKUP($B107,'Allokerad kvv'!$B$1:$AO$500,MATCH("Summa allokerad tillförd energi:",'Allokerad kvv'!$B$1:$AV$1,0),FALSE)</f>
        <v>0</v>
      </c>
      <c r="N107" s="33">
        <f>VLOOKUP($B107,'Justerad allokering'!$B$1:$AO$500,MATCH("Summa justerad allokerad tillförd energi:",'Justerad allokering'!$B$1:$AV$1,0),FALSE)</f>
        <v>0</v>
      </c>
      <c r="O107" s="6">
        <f>VLOOKUP($B107,'Slutlig allokering'!$B$2:$AL$500,MATCH("Summa justerad allokerad tillförd energi:",'Slutlig allokering'!$B$2:$AS$2,0),FALSE)</f>
        <v>0</v>
      </c>
      <c r="P107" s="6">
        <f>VLOOKUP($B107,'Köpt hetvatten'!$B$1:$AP$500,MATCH("Med verkningsgrad:",'Köpt hetvatten'!$B$1:$AW$1,0),FALSE)</f>
        <v>0</v>
      </c>
      <c r="Q107" s="6">
        <f>VLOOKUP($B107,Spillvärme!$B$1:$AP$500,MATCH("Summa tillförd energi:",Spillvärme!$B$1:$AW$1,0),FALSE)</f>
        <v>0</v>
      </c>
      <c r="R107" s="6">
        <f>VLOOKUP($B107,Miljö!$B$1:$AP$500,MATCH("Summa tillförd energi:",Miljö!$B$1:$AW$1,0),FALSE)</f>
        <v>0.14000000000000001</v>
      </c>
      <c r="S107" s="33">
        <f t="shared" si="16"/>
        <v>0</v>
      </c>
      <c r="T107" s="6" t="str">
        <f>VLOOKUP($B107,Miljö!$B$1:$AP$500,MATCH("Köpt prod.spec hetvatten",Miljö!$B$1:$AW$1,0),FALSE)</f>
        <v/>
      </c>
      <c r="U107" s="6">
        <f t="shared" si="17"/>
        <v>11.219999999999999</v>
      </c>
      <c r="V107" s="6">
        <f>VLOOKUP($B107,Leveranser!$B$1:$AP$500,MATCH("Total levererad värme",Leveranser!$B$1:$AW$1,0),FALSE)</f>
        <v>10.199999999999999</v>
      </c>
      <c r="W107" s="6">
        <f>IFERROR(VLOOKUP($B107,Miljö!$B$1:$AP$500,MATCH("Såld mängd produktionsspecifik fjärrvärme (GWh)",Miljö!$B$1:$AW$1,0),FALSE)/1,0)</f>
        <v>0</v>
      </c>
      <c r="X107" s="6"/>
      <c r="Y107" s="30">
        <f t="shared" si="18"/>
        <v>0.90909090909090917</v>
      </c>
      <c r="Z107" s="6"/>
      <c r="AA107" s="30" t="str">
        <f t="shared" si="19"/>
        <v/>
      </c>
      <c r="AC107" t="s">
        <v>10</v>
      </c>
      <c r="AD107" t="s">
        <v>20</v>
      </c>
      <c r="AE107" s="25" t="str">
        <f t="shared" si="14"/>
        <v>ja</v>
      </c>
      <c r="AF107" t="s">
        <v>20</v>
      </c>
      <c r="AG107" t="s">
        <v>20</v>
      </c>
      <c r="AM107" s="6" t="str">
        <f t="shared" si="15"/>
        <v/>
      </c>
      <c r="AO107" s="6" t="str">
        <f t="shared" si="22"/>
        <v/>
      </c>
      <c r="AQ107" s="6" t="str">
        <f t="shared" si="23"/>
        <v/>
      </c>
      <c r="AR107" s="6"/>
      <c r="AW107" t="str">
        <f t="shared" si="20"/>
        <v/>
      </c>
      <c r="AY107" s="6" t="str">
        <f t="shared" si="24"/>
        <v/>
      </c>
      <c r="BB107" s="6" t="str">
        <f t="shared" si="21"/>
        <v>Ja</v>
      </c>
      <c r="BK107" t="s">
        <v>10</v>
      </c>
    </row>
    <row r="108" spans="1:63" ht="15" customHeight="1" x14ac:dyDescent="0.25">
      <c r="A108" t="s">
        <v>80</v>
      </c>
      <c r="B108" t="s">
        <v>120</v>
      </c>
      <c r="C108">
        <v>0.11215799999999999</v>
      </c>
      <c r="D108">
        <v>23.383299999999998</v>
      </c>
      <c r="E108">
        <v>9.1235199999999992</v>
      </c>
      <c r="F108">
        <v>2.5200299999999998E-2</v>
      </c>
      <c r="G108" t="s">
        <v>14</v>
      </c>
      <c r="H108" t="s">
        <v>10</v>
      </c>
      <c r="K108" s="6">
        <f>VLOOKUP($B108,'Egen hetvattenprod'!$B$1:$AP$500,MATCH("Summa tillförd energi:",'Egen hetvattenprod'!$B$1:$AY$1,0),FALSE)</f>
        <v>24.8</v>
      </c>
      <c r="L108" s="6">
        <f>VLOOKUP($B108,Kraftvärmeprod!$B$1:$AO$500,MATCH("Summa tillförd energi:",Kraftvärmeprod!$B$1:$AV$1,0),FALSE)</f>
        <v>0</v>
      </c>
      <c r="M108" s="33">
        <f>VLOOKUP($B108,'Allokerad kvv'!$B$1:$AO$500,MATCH("Summa allokerad tillförd energi:",'Allokerad kvv'!$B$1:$AV$1,0),FALSE)</f>
        <v>0</v>
      </c>
      <c r="N108" s="33">
        <f>VLOOKUP($B108,'Justerad allokering'!$B$1:$AO$500,MATCH("Summa justerad allokerad tillförd energi:",'Justerad allokering'!$B$1:$AV$1,0),FALSE)</f>
        <v>0</v>
      </c>
      <c r="O108" s="6">
        <f>VLOOKUP($B108,'Slutlig allokering'!$B$2:$AL$500,MATCH("Summa justerad allokerad tillförd energi:",'Slutlig allokering'!$B$2:$AS$2,0),FALSE)</f>
        <v>0</v>
      </c>
      <c r="P108" s="6">
        <f>VLOOKUP($B108,'Köpt hetvatten'!$B$1:$AP$500,MATCH("Med verkningsgrad:",'Köpt hetvatten'!$B$1:$AW$1,0),FALSE)</f>
        <v>0</v>
      </c>
      <c r="Q108" s="6">
        <f>VLOOKUP($B108,Spillvärme!$B$1:$AP$500,MATCH("Summa tillförd energi:",Spillvärme!$B$1:$AW$1,0),FALSE)</f>
        <v>0</v>
      </c>
      <c r="R108" s="6">
        <f>VLOOKUP($B108,Miljö!$B$1:$AP$500,MATCH("Summa tillförd energi:",Miljö!$B$1:$AW$1,0),FALSE)</f>
        <v>0.41</v>
      </c>
      <c r="S108" s="33">
        <f t="shared" si="16"/>
        <v>0</v>
      </c>
      <c r="T108" s="6" t="str">
        <f>VLOOKUP($B108,Miljö!$B$1:$AP$500,MATCH("Köpt prod.spec hetvatten",Miljö!$B$1:$AW$1,0),FALSE)</f>
        <v/>
      </c>
      <c r="U108" s="6">
        <f t="shared" si="17"/>
        <v>25.21</v>
      </c>
      <c r="V108" s="6">
        <f>VLOOKUP($B108,Leveranser!$B$1:$AP$500,MATCH("Total levererad värme",Leveranser!$B$1:$AW$1,0),FALSE)</f>
        <v>19.600000000000001</v>
      </c>
      <c r="W108" s="6">
        <f>IFERROR(VLOOKUP($B108,Miljö!$B$1:$AP$500,MATCH("Såld mängd produktionsspecifik fjärrvärme (GWh)",Miljö!$B$1:$AW$1,0),FALSE)/1,0)</f>
        <v>0</v>
      </c>
      <c r="X108" s="6"/>
      <c r="Y108" s="30">
        <f t="shared" si="18"/>
        <v>0.77746925823086077</v>
      </c>
      <c r="Z108" s="6"/>
      <c r="AA108" s="30" t="str">
        <f t="shared" si="19"/>
        <v/>
      </c>
      <c r="AC108" t="s">
        <v>10</v>
      </c>
      <c r="AD108" t="s">
        <v>20</v>
      </c>
      <c r="AE108" s="25" t="str">
        <f t="shared" si="14"/>
        <v>ja</v>
      </c>
      <c r="AF108" t="s">
        <v>20</v>
      </c>
      <c r="AG108" t="s">
        <v>20</v>
      </c>
      <c r="AM108" s="6" t="str">
        <f t="shared" si="15"/>
        <v/>
      </c>
      <c r="AO108" s="6" t="str">
        <f t="shared" si="22"/>
        <v/>
      </c>
      <c r="AQ108" s="6" t="str">
        <f t="shared" si="23"/>
        <v/>
      </c>
      <c r="AR108" s="6"/>
      <c r="AW108" t="str">
        <f t="shared" si="20"/>
        <v/>
      </c>
      <c r="AY108" s="6" t="str">
        <f t="shared" si="24"/>
        <v/>
      </c>
      <c r="BB108" s="6" t="str">
        <f t="shared" si="21"/>
        <v>Ja</v>
      </c>
      <c r="BK108" t="s">
        <v>10</v>
      </c>
    </row>
    <row r="109" spans="1:63" ht="15" customHeight="1" x14ac:dyDescent="0.25">
      <c r="A109" t="s">
        <v>80</v>
      </c>
      <c r="B109" t="s">
        <v>121</v>
      </c>
      <c r="C109">
        <v>0</v>
      </c>
      <c r="D109">
        <v>0</v>
      </c>
      <c r="E109">
        <v>0</v>
      </c>
      <c r="F109">
        <v>0</v>
      </c>
      <c r="G109" t="s">
        <v>14</v>
      </c>
      <c r="H109" t="s">
        <v>14</v>
      </c>
      <c r="K109" s="6">
        <f>VLOOKUP($B109,'Egen hetvattenprod'!$B$1:$AP$500,MATCH("Summa tillförd energi:",'Egen hetvattenprod'!$B$1:$AY$1,0),FALSE)</f>
        <v>0</v>
      </c>
      <c r="L109" s="6">
        <f>VLOOKUP($B109,Kraftvärmeprod!$B$1:$AO$500,MATCH("Summa tillförd energi:",Kraftvärmeprod!$B$1:$AV$1,0),FALSE)</f>
        <v>0</v>
      </c>
      <c r="M109" s="33">
        <f>VLOOKUP($B109,'Allokerad kvv'!$B$1:$AO$500,MATCH("Summa allokerad tillförd energi:",'Allokerad kvv'!$B$1:$AV$1,0),FALSE)</f>
        <v>0</v>
      </c>
      <c r="N109" s="33">
        <f>VLOOKUP($B109,'Justerad allokering'!$B$1:$AO$500,MATCH("Summa justerad allokerad tillförd energi:",'Justerad allokering'!$B$1:$AV$1,0),FALSE)</f>
        <v>0</v>
      </c>
      <c r="O109" s="6">
        <f>VLOOKUP($B109,'Slutlig allokering'!$B$2:$AL$500,MATCH("Summa justerad allokerad tillförd energi:",'Slutlig allokering'!$B$2:$AS$2,0),FALSE)</f>
        <v>0</v>
      </c>
      <c r="P109" s="6">
        <f>VLOOKUP($B109,'Köpt hetvatten'!$B$1:$AP$500,MATCH("Med verkningsgrad:",'Köpt hetvatten'!$B$1:$AW$1,0),FALSE)</f>
        <v>0</v>
      </c>
      <c r="Q109" s="6">
        <f>VLOOKUP($B109,Spillvärme!$B$1:$AP$500,MATCH("Summa tillförd energi:",Spillvärme!$B$1:$AW$1,0),FALSE)</f>
        <v>0</v>
      </c>
      <c r="R109" s="6">
        <f>VLOOKUP($B109,Miljö!$B$1:$AP$500,MATCH("Summa tillförd energi:",Miljö!$B$1:$AW$1,0),FALSE)</f>
        <v>0</v>
      </c>
      <c r="S109" s="33">
        <f t="shared" si="16"/>
        <v>0</v>
      </c>
      <c r="T109" s="6" t="str">
        <f>VLOOKUP($B109,Miljö!$B$1:$AP$500,MATCH("Köpt prod.spec hetvatten",Miljö!$B$1:$AW$1,0),FALSE)</f>
        <v/>
      </c>
      <c r="U109" s="6">
        <f t="shared" si="17"/>
        <v>0</v>
      </c>
      <c r="V109" s="6">
        <f>VLOOKUP($B109,Leveranser!$B$1:$AP$500,MATCH("Total levererad värme",Leveranser!$B$1:$AW$1,0),FALSE)</f>
        <v>0</v>
      </c>
      <c r="W109" s="6">
        <f>IFERROR(VLOOKUP($B109,Miljö!$B$1:$AP$500,MATCH("Såld mängd produktionsspecifik fjärrvärme (GWh)",Miljö!$B$1:$AW$1,0),FALSE)/1,0)</f>
        <v>0</v>
      </c>
      <c r="X109" s="6"/>
      <c r="Y109" s="30" t="str">
        <f t="shared" si="18"/>
        <v/>
      </c>
      <c r="Z109" s="6"/>
      <c r="AA109" s="30" t="str">
        <f t="shared" si="19"/>
        <v/>
      </c>
      <c r="AC109" t="s">
        <v>20</v>
      </c>
      <c r="AD109" t="s">
        <v>20</v>
      </c>
      <c r="AE109" s="25" t="str">
        <f t="shared" si="14"/>
        <v/>
      </c>
      <c r="AF109" t="s">
        <v>20</v>
      </c>
      <c r="AG109" t="s">
        <v>20</v>
      </c>
      <c r="AM109" s="6" t="str">
        <f t="shared" si="15"/>
        <v>nej</v>
      </c>
      <c r="AO109" s="6" t="str">
        <f t="shared" si="22"/>
        <v>nej</v>
      </c>
      <c r="AQ109" s="6" t="str">
        <f t="shared" si="23"/>
        <v/>
      </c>
      <c r="AR109" s="6"/>
      <c r="AW109" t="str">
        <f t="shared" si="20"/>
        <v>nej</v>
      </c>
      <c r="AY109" s="6" t="str">
        <f t="shared" si="24"/>
        <v>nej</v>
      </c>
      <c r="BB109" s="6" t="str">
        <f t="shared" si="21"/>
        <v>Nej</v>
      </c>
      <c r="BK109" t="s">
        <v>14</v>
      </c>
    </row>
    <row r="110" spans="1:63" ht="15" customHeight="1" x14ac:dyDescent="0.25">
      <c r="A110" t="s">
        <v>80</v>
      </c>
      <c r="B110" t="s">
        <v>122</v>
      </c>
      <c r="C110">
        <v>0</v>
      </c>
      <c r="D110">
        <v>0</v>
      </c>
      <c r="E110">
        <v>0</v>
      </c>
      <c r="F110">
        <v>0</v>
      </c>
      <c r="G110" t="s">
        <v>14</v>
      </c>
      <c r="H110" t="s">
        <v>14</v>
      </c>
      <c r="K110" s="6">
        <f>VLOOKUP($B110,'Egen hetvattenprod'!$B$1:$AP$500,MATCH("Summa tillförd energi:",'Egen hetvattenprod'!$B$1:$AY$1,0),FALSE)</f>
        <v>0</v>
      </c>
      <c r="L110" s="6">
        <f>VLOOKUP($B110,Kraftvärmeprod!$B$1:$AO$500,MATCH("Summa tillförd energi:",Kraftvärmeprod!$B$1:$AV$1,0),FALSE)</f>
        <v>0</v>
      </c>
      <c r="M110" s="33">
        <f>VLOOKUP($B110,'Allokerad kvv'!$B$1:$AO$500,MATCH("Summa allokerad tillförd energi:",'Allokerad kvv'!$B$1:$AV$1,0),FALSE)</f>
        <v>0</v>
      </c>
      <c r="N110" s="33">
        <f>VLOOKUP($B110,'Justerad allokering'!$B$1:$AO$500,MATCH("Summa justerad allokerad tillförd energi:",'Justerad allokering'!$B$1:$AV$1,0),FALSE)</f>
        <v>0</v>
      </c>
      <c r="O110" s="6">
        <f>VLOOKUP($B110,'Slutlig allokering'!$B$2:$AL$500,MATCH("Summa justerad allokerad tillförd energi:",'Slutlig allokering'!$B$2:$AS$2,0),FALSE)</f>
        <v>0</v>
      </c>
      <c r="P110" s="6">
        <f>VLOOKUP($B110,'Köpt hetvatten'!$B$1:$AP$500,MATCH("Med verkningsgrad:",'Köpt hetvatten'!$B$1:$AW$1,0),FALSE)</f>
        <v>0</v>
      </c>
      <c r="Q110" s="6">
        <f>VLOOKUP($B110,Spillvärme!$B$1:$AP$500,MATCH("Summa tillförd energi:",Spillvärme!$B$1:$AW$1,0),FALSE)</f>
        <v>0</v>
      </c>
      <c r="R110" s="6">
        <f>VLOOKUP($B110,Miljö!$B$1:$AP$500,MATCH("Summa tillförd energi:",Miljö!$B$1:$AW$1,0),FALSE)</f>
        <v>0</v>
      </c>
      <c r="S110" s="33">
        <f t="shared" si="16"/>
        <v>0</v>
      </c>
      <c r="T110" s="6" t="str">
        <f>VLOOKUP($B110,Miljö!$B$1:$AP$500,MATCH("Köpt prod.spec hetvatten",Miljö!$B$1:$AW$1,0),FALSE)</f>
        <v/>
      </c>
      <c r="U110" s="6">
        <f t="shared" si="17"/>
        <v>0</v>
      </c>
      <c r="V110" s="6">
        <f>VLOOKUP($B110,Leveranser!$B$1:$AP$500,MATCH("Total levererad värme",Leveranser!$B$1:$AW$1,0),FALSE)</f>
        <v>0</v>
      </c>
      <c r="W110" s="6">
        <f>IFERROR(VLOOKUP($B110,Miljö!$B$1:$AP$500,MATCH("Såld mängd produktionsspecifik fjärrvärme (GWh)",Miljö!$B$1:$AW$1,0),FALSE)/1,0)</f>
        <v>0</v>
      </c>
      <c r="X110" s="6"/>
      <c r="Y110" s="30" t="str">
        <f t="shared" si="18"/>
        <v/>
      </c>
      <c r="Z110" s="6"/>
      <c r="AA110" s="30" t="str">
        <f t="shared" si="19"/>
        <v/>
      </c>
      <c r="AC110" t="s">
        <v>20</v>
      </c>
      <c r="AD110" t="s">
        <v>20</v>
      </c>
      <c r="AE110" s="25" t="str">
        <f t="shared" si="14"/>
        <v/>
      </c>
      <c r="AF110" t="s">
        <v>20</v>
      </c>
      <c r="AG110" t="s">
        <v>20</v>
      </c>
      <c r="AM110" s="6" t="str">
        <f t="shared" si="15"/>
        <v>nej</v>
      </c>
      <c r="AO110" s="6" t="str">
        <f t="shared" si="22"/>
        <v>nej</v>
      </c>
      <c r="AQ110" s="6" t="str">
        <f t="shared" si="23"/>
        <v/>
      </c>
      <c r="AR110" s="6"/>
      <c r="AW110" t="str">
        <f t="shared" si="20"/>
        <v>nej</v>
      </c>
      <c r="AY110" s="6" t="str">
        <f t="shared" si="24"/>
        <v>nej</v>
      </c>
      <c r="BB110" s="6" t="str">
        <f t="shared" si="21"/>
        <v>Nej</v>
      </c>
      <c r="BK110" t="s">
        <v>14</v>
      </c>
    </row>
    <row r="111" spans="1:63" ht="15" customHeight="1" x14ac:dyDescent="0.25">
      <c r="A111" t="s">
        <v>80</v>
      </c>
      <c r="B111" t="s">
        <v>123</v>
      </c>
      <c r="C111">
        <v>0</v>
      </c>
      <c r="D111">
        <v>0</v>
      </c>
      <c r="E111">
        <v>0</v>
      </c>
      <c r="F111">
        <v>0</v>
      </c>
      <c r="G111" t="s">
        <v>14</v>
      </c>
      <c r="H111" t="s">
        <v>14</v>
      </c>
      <c r="K111" s="6">
        <f>VLOOKUP($B111,'Egen hetvattenprod'!$B$1:$AP$500,MATCH("Summa tillförd energi:",'Egen hetvattenprod'!$B$1:$AY$1,0),FALSE)</f>
        <v>0</v>
      </c>
      <c r="L111" s="6">
        <f>VLOOKUP($B111,Kraftvärmeprod!$B$1:$AO$500,MATCH("Summa tillförd energi:",Kraftvärmeprod!$B$1:$AV$1,0),FALSE)</f>
        <v>0</v>
      </c>
      <c r="M111" s="33">
        <f>VLOOKUP($B111,'Allokerad kvv'!$B$1:$AO$500,MATCH("Summa allokerad tillförd energi:",'Allokerad kvv'!$B$1:$AV$1,0),FALSE)</f>
        <v>0</v>
      </c>
      <c r="N111" s="33">
        <f>VLOOKUP($B111,'Justerad allokering'!$B$1:$AO$500,MATCH("Summa justerad allokerad tillförd energi:",'Justerad allokering'!$B$1:$AV$1,0),FALSE)</f>
        <v>0</v>
      </c>
      <c r="O111" s="6">
        <f>VLOOKUP($B111,'Slutlig allokering'!$B$2:$AL$500,MATCH("Summa justerad allokerad tillförd energi:",'Slutlig allokering'!$B$2:$AS$2,0),FALSE)</f>
        <v>0</v>
      </c>
      <c r="P111" s="6">
        <f>VLOOKUP($B111,'Köpt hetvatten'!$B$1:$AP$500,MATCH("Med verkningsgrad:",'Köpt hetvatten'!$B$1:$AW$1,0),FALSE)</f>
        <v>0</v>
      </c>
      <c r="Q111" s="6">
        <f>VLOOKUP($B111,Spillvärme!$B$1:$AP$500,MATCH("Summa tillförd energi:",Spillvärme!$B$1:$AW$1,0),FALSE)</f>
        <v>0</v>
      </c>
      <c r="R111" s="6">
        <f>VLOOKUP($B111,Miljö!$B$1:$AP$500,MATCH("Summa tillförd energi:",Miljö!$B$1:$AW$1,0),FALSE)</f>
        <v>0</v>
      </c>
      <c r="S111" s="33">
        <f t="shared" si="16"/>
        <v>0</v>
      </c>
      <c r="T111" s="6" t="str">
        <f>VLOOKUP($B111,Miljö!$B$1:$AP$500,MATCH("Köpt prod.spec hetvatten",Miljö!$B$1:$AW$1,0),FALSE)</f>
        <v/>
      </c>
      <c r="U111" s="6">
        <f t="shared" si="17"/>
        <v>0</v>
      </c>
      <c r="V111" s="6">
        <f>VLOOKUP($B111,Leveranser!$B$1:$AP$500,MATCH("Total levererad värme",Leveranser!$B$1:$AW$1,0),FALSE)</f>
        <v>0</v>
      </c>
      <c r="W111" s="6">
        <f>IFERROR(VLOOKUP($B111,Miljö!$B$1:$AP$500,MATCH("Såld mängd produktionsspecifik fjärrvärme (GWh)",Miljö!$B$1:$AW$1,0),FALSE)/1,0)</f>
        <v>0</v>
      </c>
      <c r="X111" s="6"/>
      <c r="Y111" s="30" t="str">
        <f t="shared" si="18"/>
        <v/>
      </c>
      <c r="Z111" s="6"/>
      <c r="AA111" s="30" t="str">
        <f t="shared" si="19"/>
        <v/>
      </c>
      <c r="AC111" t="s">
        <v>20</v>
      </c>
      <c r="AD111" t="s">
        <v>20</v>
      </c>
      <c r="AE111" s="25" t="str">
        <f t="shared" si="14"/>
        <v/>
      </c>
      <c r="AF111" t="s">
        <v>20</v>
      </c>
      <c r="AG111" t="s">
        <v>20</v>
      </c>
      <c r="AM111" s="6" t="str">
        <f t="shared" si="15"/>
        <v>nej</v>
      </c>
      <c r="AO111" s="6" t="str">
        <f t="shared" si="22"/>
        <v>nej</v>
      </c>
      <c r="AQ111" s="6" t="str">
        <f t="shared" si="23"/>
        <v/>
      </c>
      <c r="AR111" s="6"/>
      <c r="AW111" t="str">
        <f t="shared" si="20"/>
        <v>nej</v>
      </c>
      <c r="AY111" s="6" t="str">
        <f t="shared" si="24"/>
        <v>nej</v>
      </c>
      <c r="BB111" s="6" t="str">
        <f t="shared" si="21"/>
        <v>Nej</v>
      </c>
      <c r="BK111" t="s">
        <v>14</v>
      </c>
    </row>
    <row r="112" spans="1:63" ht="15" customHeight="1" x14ac:dyDescent="0.25">
      <c r="A112" t="s">
        <v>80</v>
      </c>
      <c r="B112" t="s">
        <v>124</v>
      </c>
      <c r="C112">
        <v>6.6900000000000001E-2</v>
      </c>
      <c r="D112">
        <v>7.74</v>
      </c>
      <c r="E112">
        <v>0</v>
      </c>
      <c r="F112">
        <v>0.33</v>
      </c>
      <c r="G112" t="s">
        <v>14</v>
      </c>
      <c r="H112" t="s">
        <v>14</v>
      </c>
      <c r="K112" s="6">
        <f>VLOOKUP($B112,'Egen hetvattenprod'!$B$1:$AP$500,MATCH("Summa tillförd energi:",'Egen hetvattenprod'!$B$1:$AY$1,0),FALSE)</f>
        <v>0</v>
      </c>
      <c r="L112" s="6">
        <f>VLOOKUP($B112,Kraftvärmeprod!$B$1:$AO$500,MATCH("Summa tillförd energi:",Kraftvärmeprod!$B$1:$AV$1,0),FALSE)</f>
        <v>0</v>
      </c>
      <c r="M112" s="33">
        <f>VLOOKUP($B112,'Allokerad kvv'!$B$1:$AO$500,MATCH("Summa allokerad tillförd energi:",'Allokerad kvv'!$B$1:$AV$1,0),FALSE)</f>
        <v>0</v>
      </c>
      <c r="N112" s="33">
        <f>VLOOKUP($B112,'Justerad allokering'!$B$1:$AO$500,MATCH("Summa justerad allokerad tillförd energi:",'Justerad allokering'!$B$1:$AV$1,0),FALSE)</f>
        <v>0</v>
      </c>
      <c r="O112" s="6">
        <f>VLOOKUP($B112,'Slutlig allokering'!$B$2:$AL$500,MATCH("Summa justerad allokerad tillförd energi:",'Slutlig allokering'!$B$2:$AS$2,0),FALSE)</f>
        <v>0</v>
      </c>
      <c r="P112" s="6">
        <f>VLOOKUP($B112,'Köpt hetvatten'!$B$1:$AP$500,MATCH("Med verkningsgrad:",'Köpt hetvatten'!$B$1:$AW$1,0),FALSE)</f>
        <v>0</v>
      </c>
      <c r="Q112" s="6">
        <f>VLOOKUP($B112,Spillvärme!$B$1:$AP$500,MATCH("Summa tillförd energi:",Spillvärme!$B$1:$AW$1,0),FALSE)</f>
        <v>0</v>
      </c>
      <c r="R112" s="6">
        <f>VLOOKUP($B112,Miljö!$B$1:$AP$500,MATCH("Summa tillförd energi:",Miljö!$B$1:$AW$1,0),FALSE)</f>
        <v>0</v>
      </c>
      <c r="S112" s="33">
        <f t="shared" si="16"/>
        <v>0.6</v>
      </c>
      <c r="T112" s="6" t="str">
        <f>VLOOKUP($B112,Miljö!$B$1:$AP$500,MATCH("Köpt prod.spec hetvatten",Miljö!$B$1:$AW$1,0),FALSE)</f>
        <v/>
      </c>
      <c r="U112" s="6">
        <f t="shared" si="17"/>
        <v>0</v>
      </c>
      <c r="V112" s="6">
        <f>VLOOKUP($B112,Leveranser!$B$1:$AP$500,MATCH("Total levererad värme",Leveranser!$B$1:$AW$1,0),FALSE)</f>
        <v>20</v>
      </c>
      <c r="W112" s="6">
        <f>IFERROR(VLOOKUP($B112,Miljö!$B$1:$AP$500,MATCH("Såld mängd produktionsspecifik fjärrvärme (GWh)",Miljö!$B$1:$AW$1,0),FALSE)/1,0)</f>
        <v>0</v>
      </c>
      <c r="X112" s="6"/>
      <c r="Y112" s="30" t="str">
        <f t="shared" si="18"/>
        <v/>
      </c>
      <c r="Z112" s="6"/>
      <c r="AA112" s="30" t="str">
        <f t="shared" si="19"/>
        <v/>
      </c>
      <c r="AC112" t="s">
        <v>20</v>
      </c>
      <c r="AD112" t="s">
        <v>20</v>
      </c>
      <c r="AE112" s="25" t="str">
        <f t="shared" si="14"/>
        <v/>
      </c>
      <c r="AF112" t="s">
        <v>20</v>
      </c>
      <c r="AG112" t="s">
        <v>20</v>
      </c>
      <c r="AM112" s="6" t="str">
        <f t="shared" si="15"/>
        <v>nej</v>
      </c>
      <c r="AO112" s="6" t="str">
        <f t="shared" si="22"/>
        <v>nej</v>
      </c>
      <c r="AQ112" s="6" t="str">
        <f t="shared" si="23"/>
        <v/>
      </c>
      <c r="AR112" s="6"/>
      <c r="AW112" t="str">
        <f t="shared" si="20"/>
        <v>nej</v>
      </c>
      <c r="AY112" s="6" t="str">
        <f t="shared" si="24"/>
        <v>nej</v>
      </c>
      <c r="BB112" s="6" t="str">
        <f t="shared" si="21"/>
        <v>Nej</v>
      </c>
      <c r="BK112" t="s">
        <v>14</v>
      </c>
    </row>
    <row r="113" spans="1:63" ht="15" customHeight="1" x14ac:dyDescent="0.25">
      <c r="A113" t="s">
        <v>80</v>
      </c>
      <c r="B113" t="s">
        <v>125</v>
      </c>
      <c r="C113">
        <v>6.6900000000000001E-2</v>
      </c>
      <c r="D113">
        <v>7.74</v>
      </c>
      <c r="E113">
        <v>0</v>
      </c>
      <c r="F113">
        <v>0.33</v>
      </c>
      <c r="G113" t="s">
        <v>14</v>
      </c>
      <c r="H113" t="s">
        <v>14</v>
      </c>
      <c r="K113" s="6">
        <f>VLOOKUP($B113,'Egen hetvattenprod'!$B$1:$AP$500,MATCH("Summa tillförd energi:",'Egen hetvattenprod'!$B$1:$AY$1,0),FALSE)</f>
        <v>0</v>
      </c>
      <c r="L113" s="6">
        <f>VLOOKUP($B113,Kraftvärmeprod!$B$1:$AO$500,MATCH("Summa tillförd energi:",Kraftvärmeprod!$B$1:$AV$1,0),FALSE)</f>
        <v>0</v>
      </c>
      <c r="M113" s="33">
        <f>VLOOKUP($B113,'Allokerad kvv'!$B$1:$AO$500,MATCH("Summa allokerad tillförd energi:",'Allokerad kvv'!$B$1:$AV$1,0),FALSE)</f>
        <v>0</v>
      </c>
      <c r="N113" s="33">
        <f>VLOOKUP($B113,'Justerad allokering'!$B$1:$AO$500,MATCH("Summa justerad allokerad tillförd energi:",'Justerad allokering'!$B$1:$AV$1,0),FALSE)</f>
        <v>0</v>
      </c>
      <c r="O113" s="6">
        <f>VLOOKUP($B113,'Slutlig allokering'!$B$2:$AL$500,MATCH("Summa justerad allokerad tillförd energi:",'Slutlig allokering'!$B$2:$AS$2,0),FALSE)</f>
        <v>0</v>
      </c>
      <c r="P113" s="6">
        <f>VLOOKUP($B113,'Köpt hetvatten'!$B$1:$AP$500,MATCH("Med verkningsgrad:",'Köpt hetvatten'!$B$1:$AW$1,0),FALSE)</f>
        <v>0</v>
      </c>
      <c r="Q113" s="6">
        <f>VLOOKUP($B113,Spillvärme!$B$1:$AP$500,MATCH("Summa tillförd energi:",Spillvärme!$B$1:$AW$1,0),FALSE)</f>
        <v>0</v>
      </c>
      <c r="R113" s="6">
        <f>VLOOKUP($B113,Miljö!$B$1:$AP$500,MATCH("Summa tillförd energi:",Miljö!$B$1:$AW$1,0),FALSE)</f>
        <v>0</v>
      </c>
      <c r="S113" s="33">
        <f t="shared" si="16"/>
        <v>1.7969999999999999</v>
      </c>
      <c r="T113" s="6" t="str">
        <f>VLOOKUP($B113,Miljö!$B$1:$AP$500,MATCH("Köpt prod.spec hetvatten",Miljö!$B$1:$AW$1,0),FALSE)</f>
        <v/>
      </c>
      <c r="U113" s="6">
        <f t="shared" si="17"/>
        <v>0</v>
      </c>
      <c r="V113" s="6">
        <f>VLOOKUP($B113,Leveranser!$B$1:$AP$500,MATCH("Total levererad värme",Leveranser!$B$1:$AW$1,0),FALSE)</f>
        <v>59.9</v>
      </c>
      <c r="W113" s="6">
        <f>IFERROR(VLOOKUP($B113,Miljö!$B$1:$AP$500,MATCH("Såld mängd produktionsspecifik fjärrvärme (GWh)",Miljö!$B$1:$AW$1,0),FALSE)/1,0)</f>
        <v>0</v>
      </c>
      <c r="X113" s="6"/>
      <c r="Y113" s="30" t="str">
        <f t="shared" si="18"/>
        <v/>
      </c>
      <c r="Z113" s="6"/>
      <c r="AA113" s="30" t="str">
        <f t="shared" si="19"/>
        <v/>
      </c>
      <c r="AC113" t="s">
        <v>20</v>
      </c>
      <c r="AD113" t="s">
        <v>20</v>
      </c>
      <c r="AE113" s="25" t="str">
        <f t="shared" si="14"/>
        <v/>
      </c>
      <c r="AF113" t="s">
        <v>20</v>
      </c>
      <c r="AG113" t="s">
        <v>20</v>
      </c>
      <c r="AM113" s="6" t="str">
        <f t="shared" si="15"/>
        <v>nej</v>
      </c>
      <c r="AO113" s="6" t="str">
        <f t="shared" si="22"/>
        <v>nej</v>
      </c>
      <c r="AQ113" s="6" t="str">
        <f t="shared" si="23"/>
        <v/>
      </c>
      <c r="AR113" s="6"/>
      <c r="AW113" t="str">
        <f t="shared" si="20"/>
        <v>nej</v>
      </c>
      <c r="AY113" s="6" t="str">
        <f t="shared" si="24"/>
        <v>nej</v>
      </c>
      <c r="BB113" s="6" t="str">
        <f t="shared" si="21"/>
        <v>Nej</v>
      </c>
      <c r="BK113" t="s">
        <v>14</v>
      </c>
    </row>
    <row r="114" spans="1:63" ht="15" customHeight="1" x14ac:dyDescent="0.25">
      <c r="A114" t="s">
        <v>80</v>
      </c>
      <c r="B114" t="s">
        <v>126</v>
      </c>
      <c r="C114">
        <v>0</v>
      </c>
      <c r="D114">
        <v>0</v>
      </c>
      <c r="E114">
        <v>0</v>
      </c>
      <c r="F114">
        <v>0</v>
      </c>
      <c r="G114" t="s">
        <v>14</v>
      </c>
      <c r="H114" t="s">
        <v>14</v>
      </c>
      <c r="K114" s="6">
        <f>VLOOKUP($B114,'Egen hetvattenprod'!$B$1:$AP$500,MATCH("Summa tillförd energi:",'Egen hetvattenprod'!$B$1:$AY$1,0),FALSE)</f>
        <v>0</v>
      </c>
      <c r="L114" s="6">
        <f>VLOOKUP($B114,Kraftvärmeprod!$B$1:$AO$500,MATCH("Summa tillförd energi:",Kraftvärmeprod!$B$1:$AV$1,0),FALSE)</f>
        <v>0</v>
      </c>
      <c r="M114" s="33">
        <f>VLOOKUP($B114,'Allokerad kvv'!$B$1:$AO$500,MATCH("Summa allokerad tillförd energi:",'Allokerad kvv'!$B$1:$AV$1,0),FALSE)</f>
        <v>0</v>
      </c>
      <c r="N114" s="33">
        <f>VLOOKUP($B114,'Justerad allokering'!$B$1:$AO$500,MATCH("Summa justerad allokerad tillförd energi:",'Justerad allokering'!$B$1:$AV$1,0),FALSE)</f>
        <v>0</v>
      </c>
      <c r="O114" s="6">
        <f>VLOOKUP($B114,'Slutlig allokering'!$B$2:$AL$500,MATCH("Summa justerad allokerad tillförd energi:",'Slutlig allokering'!$B$2:$AS$2,0),FALSE)</f>
        <v>0</v>
      </c>
      <c r="P114" s="6">
        <f>VLOOKUP($B114,'Köpt hetvatten'!$B$1:$AP$500,MATCH("Med verkningsgrad:",'Köpt hetvatten'!$B$1:$AW$1,0),FALSE)</f>
        <v>0</v>
      </c>
      <c r="Q114" s="6">
        <f>VLOOKUP($B114,Spillvärme!$B$1:$AP$500,MATCH("Summa tillförd energi:",Spillvärme!$B$1:$AW$1,0),FALSE)</f>
        <v>0</v>
      </c>
      <c r="R114" s="6">
        <f>VLOOKUP($B114,Miljö!$B$1:$AP$500,MATCH("Summa tillförd energi:",Miljö!$B$1:$AW$1,0),FALSE)</f>
        <v>0</v>
      </c>
      <c r="S114" s="33">
        <f t="shared" si="16"/>
        <v>0</v>
      </c>
      <c r="T114" s="6" t="str">
        <f>VLOOKUP($B114,Miljö!$B$1:$AP$500,MATCH("Köpt prod.spec hetvatten",Miljö!$B$1:$AW$1,0),FALSE)</f>
        <v/>
      </c>
      <c r="U114" s="6">
        <f t="shared" si="17"/>
        <v>0</v>
      </c>
      <c r="V114" s="6">
        <f>VLOOKUP($B114,Leveranser!$B$1:$AP$500,MATCH("Total levererad värme",Leveranser!$B$1:$AW$1,0),FALSE)</f>
        <v>0</v>
      </c>
      <c r="W114" s="6">
        <f>IFERROR(VLOOKUP($B114,Miljö!$B$1:$AP$500,MATCH("Såld mängd produktionsspecifik fjärrvärme (GWh)",Miljö!$B$1:$AW$1,0),FALSE)/1,0)</f>
        <v>0</v>
      </c>
      <c r="X114" s="6"/>
      <c r="Y114" s="30" t="str">
        <f t="shared" si="18"/>
        <v/>
      </c>
      <c r="Z114" s="6"/>
      <c r="AA114" s="30" t="str">
        <f t="shared" si="19"/>
        <v/>
      </c>
      <c r="AC114" t="s">
        <v>20</v>
      </c>
      <c r="AD114" t="s">
        <v>20</v>
      </c>
      <c r="AE114" s="25" t="str">
        <f t="shared" si="14"/>
        <v/>
      </c>
      <c r="AF114" t="s">
        <v>20</v>
      </c>
      <c r="AG114" t="s">
        <v>20</v>
      </c>
      <c r="AM114" s="6" t="str">
        <f t="shared" si="15"/>
        <v>nej</v>
      </c>
      <c r="AO114" s="6" t="str">
        <f t="shared" si="22"/>
        <v>nej</v>
      </c>
      <c r="AQ114" s="6" t="str">
        <f t="shared" si="23"/>
        <v/>
      </c>
      <c r="AR114" s="6"/>
      <c r="AW114" t="str">
        <f t="shared" si="20"/>
        <v>nej</v>
      </c>
      <c r="AY114" s="6" t="str">
        <f t="shared" si="24"/>
        <v>nej</v>
      </c>
      <c r="BB114" s="6" t="str">
        <f t="shared" si="21"/>
        <v>Nej</v>
      </c>
      <c r="BK114" t="s">
        <v>14</v>
      </c>
    </row>
    <row r="115" spans="1:63" ht="15" customHeight="1" x14ac:dyDescent="0.25">
      <c r="A115" t="s">
        <v>80</v>
      </c>
      <c r="B115" t="s">
        <v>127</v>
      </c>
      <c r="C115">
        <v>0</v>
      </c>
      <c r="D115">
        <v>0</v>
      </c>
      <c r="E115">
        <v>0</v>
      </c>
      <c r="F115">
        <v>0</v>
      </c>
      <c r="G115" t="s">
        <v>14</v>
      </c>
      <c r="H115" t="s">
        <v>14</v>
      </c>
      <c r="K115" s="6">
        <f>VLOOKUP($B115,'Egen hetvattenprod'!$B$1:$AP$500,MATCH("Summa tillförd energi:",'Egen hetvattenprod'!$B$1:$AY$1,0),FALSE)</f>
        <v>0</v>
      </c>
      <c r="L115" s="6">
        <f>VLOOKUP($B115,Kraftvärmeprod!$B$1:$AO$500,MATCH("Summa tillförd energi:",Kraftvärmeprod!$B$1:$AV$1,0),FALSE)</f>
        <v>0</v>
      </c>
      <c r="M115" s="33">
        <f>VLOOKUP($B115,'Allokerad kvv'!$B$1:$AO$500,MATCH("Summa allokerad tillförd energi:",'Allokerad kvv'!$B$1:$AV$1,0),FALSE)</f>
        <v>0</v>
      </c>
      <c r="N115" s="33">
        <f>VLOOKUP($B115,'Justerad allokering'!$B$1:$AO$500,MATCH("Summa justerad allokerad tillförd energi:",'Justerad allokering'!$B$1:$AV$1,0),FALSE)</f>
        <v>0</v>
      </c>
      <c r="O115" s="6">
        <f>VLOOKUP($B115,'Slutlig allokering'!$B$2:$AL$500,MATCH("Summa justerad allokerad tillförd energi:",'Slutlig allokering'!$B$2:$AS$2,0),FALSE)</f>
        <v>0</v>
      </c>
      <c r="P115" s="6">
        <f>VLOOKUP($B115,'Köpt hetvatten'!$B$1:$AP$500,MATCH("Med verkningsgrad:",'Köpt hetvatten'!$B$1:$AW$1,0),FALSE)</f>
        <v>0</v>
      </c>
      <c r="Q115" s="6">
        <f>VLOOKUP($B115,Spillvärme!$B$1:$AP$500,MATCH("Summa tillförd energi:",Spillvärme!$B$1:$AW$1,0),FALSE)</f>
        <v>0</v>
      </c>
      <c r="R115" s="6">
        <f>VLOOKUP($B115,Miljö!$B$1:$AP$500,MATCH("Summa tillförd energi:",Miljö!$B$1:$AW$1,0),FALSE)</f>
        <v>0</v>
      </c>
      <c r="S115" s="33">
        <f t="shared" si="16"/>
        <v>0</v>
      </c>
      <c r="T115" s="6" t="str">
        <f>VLOOKUP($B115,Miljö!$B$1:$AP$500,MATCH("Köpt prod.spec hetvatten",Miljö!$B$1:$AW$1,0),FALSE)</f>
        <v/>
      </c>
      <c r="U115" s="6">
        <f t="shared" si="17"/>
        <v>0</v>
      </c>
      <c r="V115" s="6">
        <f>VLOOKUP($B115,Leveranser!$B$1:$AP$500,MATCH("Total levererad värme",Leveranser!$B$1:$AW$1,0),FALSE)</f>
        <v>0</v>
      </c>
      <c r="W115" s="6">
        <f>IFERROR(VLOOKUP($B115,Miljö!$B$1:$AP$500,MATCH("Såld mängd produktionsspecifik fjärrvärme (GWh)",Miljö!$B$1:$AW$1,0),FALSE)/1,0)</f>
        <v>0</v>
      </c>
      <c r="X115" s="6"/>
      <c r="Y115" s="30" t="str">
        <f t="shared" si="18"/>
        <v/>
      </c>
      <c r="Z115" s="6"/>
      <c r="AA115" s="30" t="str">
        <f t="shared" si="19"/>
        <v/>
      </c>
      <c r="AC115" t="s">
        <v>20</v>
      </c>
      <c r="AD115" t="s">
        <v>20</v>
      </c>
      <c r="AE115" s="25" t="str">
        <f t="shared" si="14"/>
        <v/>
      </c>
      <c r="AF115" t="s">
        <v>20</v>
      </c>
      <c r="AG115" t="s">
        <v>20</v>
      </c>
      <c r="AM115" s="6" t="str">
        <f t="shared" si="15"/>
        <v>nej</v>
      </c>
      <c r="AO115" s="6" t="str">
        <f t="shared" si="22"/>
        <v>nej</v>
      </c>
      <c r="AQ115" s="6" t="str">
        <f t="shared" si="23"/>
        <v/>
      </c>
      <c r="AR115" s="6"/>
      <c r="AW115" t="str">
        <f t="shared" si="20"/>
        <v>nej</v>
      </c>
      <c r="AY115" s="6" t="str">
        <f t="shared" si="24"/>
        <v>nej</v>
      </c>
      <c r="BB115" s="6" t="str">
        <f t="shared" si="21"/>
        <v>Nej</v>
      </c>
      <c r="BK115" t="s">
        <v>14</v>
      </c>
    </row>
    <row r="116" spans="1:63" ht="15" customHeight="1" x14ac:dyDescent="0.25">
      <c r="A116" t="s">
        <v>80</v>
      </c>
      <c r="B116" t="s">
        <v>128</v>
      </c>
      <c r="C116">
        <v>0</v>
      </c>
      <c r="D116">
        <v>0</v>
      </c>
      <c r="E116">
        <v>0</v>
      </c>
      <c r="F116">
        <v>0</v>
      </c>
      <c r="G116" t="s">
        <v>14</v>
      </c>
      <c r="H116" t="s">
        <v>14</v>
      </c>
      <c r="K116" s="6">
        <f>VLOOKUP($B116,'Egen hetvattenprod'!$B$1:$AP$500,MATCH("Summa tillförd energi:",'Egen hetvattenprod'!$B$1:$AY$1,0),FALSE)</f>
        <v>0</v>
      </c>
      <c r="L116" s="6">
        <f>VLOOKUP($B116,Kraftvärmeprod!$B$1:$AO$500,MATCH("Summa tillförd energi:",Kraftvärmeprod!$B$1:$AV$1,0),FALSE)</f>
        <v>0</v>
      </c>
      <c r="M116" s="33">
        <f>VLOOKUP($B116,'Allokerad kvv'!$B$1:$AO$500,MATCH("Summa allokerad tillförd energi:",'Allokerad kvv'!$B$1:$AV$1,0),FALSE)</f>
        <v>0</v>
      </c>
      <c r="N116" s="33">
        <f>VLOOKUP($B116,'Justerad allokering'!$B$1:$AO$500,MATCH("Summa justerad allokerad tillförd energi:",'Justerad allokering'!$B$1:$AV$1,0),FALSE)</f>
        <v>0</v>
      </c>
      <c r="O116" s="6">
        <f>VLOOKUP($B116,'Slutlig allokering'!$B$2:$AL$500,MATCH("Summa justerad allokerad tillförd energi:",'Slutlig allokering'!$B$2:$AS$2,0),FALSE)</f>
        <v>0</v>
      </c>
      <c r="P116" s="6">
        <f>VLOOKUP($B116,'Köpt hetvatten'!$B$1:$AP$500,MATCH("Med verkningsgrad:",'Köpt hetvatten'!$B$1:$AW$1,0),FALSE)</f>
        <v>0</v>
      </c>
      <c r="Q116" s="6">
        <f>VLOOKUP($B116,Spillvärme!$B$1:$AP$500,MATCH("Summa tillförd energi:",Spillvärme!$B$1:$AW$1,0),FALSE)</f>
        <v>0</v>
      </c>
      <c r="R116" s="6">
        <f>VLOOKUP($B116,Miljö!$B$1:$AP$500,MATCH("Summa tillförd energi:",Miljö!$B$1:$AW$1,0),FALSE)</f>
        <v>0</v>
      </c>
      <c r="S116" s="33">
        <f t="shared" si="16"/>
        <v>0</v>
      </c>
      <c r="T116" s="6" t="str">
        <f>VLOOKUP($B116,Miljö!$B$1:$AP$500,MATCH("Köpt prod.spec hetvatten",Miljö!$B$1:$AW$1,0),FALSE)</f>
        <v/>
      </c>
      <c r="U116" s="6">
        <f t="shared" si="17"/>
        <v>0</v>
      </c>
      <c r="V116" s="6">
        <f>VLOOKUP($B116,Leveranser!$B$1:$AP$500,MATCH("Total levererad värme",Leveranser!$B$1:$AW$1,0),FALSE)</f>
        <v>0</v>
      </c>
      <c r="W116" s="6">
        <f>IFERROR(VLOOKUP($B116,Miljö!$B$1:$AP$500,MATCH("Såld mängd produktionsspecifik fjärrvärme (GWh)",Miljö!$B$1:$AW$1,0),FALSE)/1,0)</f>
        <v>0</v>
      </c>
      <c r="X116" s="6"/>
      <c r="Y116" s="30" t="str">
        <f t="shared" si="18"/>
        <v/>
      </c>
      <c r="Z116" s="6"/>
      <c r="AA116" s="30" t="str">
        <f t="shared" si="19"/>
        <v/>
      </c>
      <c r="AC116" t="s">
        <v>20</v>
      </c>
      <c r="AD116" t="s">
        <v>20</v>
      </c>
      <c r="AE116" s="25" t="str">
        <f t="shared" si="14"/>
        <v/>
      </c>
      <c r="AF116" t="s">
        <v>20</v>
      </c>
      <c r="AG116" t="s">
        <v>20</v>
      </c>
      <c r="AM116" s="6" t="str">
        <f t="shared" si="15"/>
        <v>nej</v>
      </c>
      <c r="AO116" s="6" t="str">
        <f t="shared" si="22"/>
        <v>nej</v>
      </c>
      <c r="AQ116" s="6" t="str">
        <f t="shared" si="23"/>
        <v/>
      </c>
      <c r="AR116" s="6"/>
      <c r="AW116" t="str">
        <f t="shared" si="20"/>
        <v>nej</v>
      </c>
      <c r="AY116" s="6" t="str">
        <f t="shared" si="24"/>
        <v>nej</v>
      </c>
      <c r="BB116" s="6" t="str">
        <f t="shared" si="21"/>
        <v>Nej</v>
      </c>
      <c r="BK116" t="s">
        <v>14</v>
      </c>
    </row>
    <row r="117" spans="1:63" ht="15" customHeight="1" x14ac:dyDescent="0.25">
      <c r="A117" t="s">
        <v>80</v>
      </c>
      <c r="B117" t="s">
        <v>129</v>
      </c>
      <c r="C117">
        <v>0</v>
      </c>
      <c r="D117">
        <v>0</v>
      </c>
      <c r="E117">
        <v>0</v>
      </c>
      <c r="F117">
        <v>0</v>
      </c>
      <c r="G117" t="s">
        <v>14</v>
      </c>
      <c r="H117" t="s">
        <v>14</v>
      </c>
      <c r="K117" s="6">
        <f>VLOOKUP($B117,'Egen hetvattenprod'!$B$1:$AP$500,MATCH("Summa tillförd energi:",'Egen hetvattenprod'!$B$1:$AY$1,0),FALSE)</f>
        <v>0</v>
      </c>
      <c r="L117" s="6">
        <f>VLOOKUP($B117,Kraftvärmeprod!$B$1:$AO$500,MATCH("Summa tillförd energi:",Kraftvärmeprod!$B$1:$AV$1,0),FALSE)</f>
        <v>0</v>
      </c>
      <c r="M117" s="33">
        <f>VLOOKUP($B117,'Allokerad kvv'!$B$1:$AO$500,MATCH("Summa allokerad tillförd energi:",'Allokerad kvv'!$B$1:$AV$1,0),FALSE)</f>
        <v>0</v>
      </c>
      <c r="N117" s="33">
        <f>VLOOKUP($B117,'Justerad allokering'!$B$1:$AO$500,MATCH("Summa justerad allokerad tillförd energi:",'Justerad allokering'!$B$1:$AV$1,0),FALSE)</f>
        <v>0</v>
      </c>
      <c r="O117" s="6">
        <f>VLOOKUP($B117,'Slutlig allokering'!$B$2:$AL$500,MATCH("Summa justerad allokerad tillförd energi:",'Slutlig allokering'!$B$2:$AS$2,0),FALSE)</f>
        <v>0</v>
      </c>
      <c r="P117" s="6">
        <f>VLOOKUP($B117,'Köpt hetvatten'!$B$1:$AP$500,MATCH("Med verkningsgrad:",'Köpt hetvatten'!$B$1:$AW$1,0),FALSE)</f>
        <v>0</v>
      </c>
      <c r="Q117" s="6">
        <f>VLOOKUP($B117,Spillvärme!$B$1:$AP$500,MATCH("Summa tillförd energi:",Spillvärme!$B$1:$AW$1,0),FALSE)</f>
        <v>0</v>
      </c>
      <c r="R117" s="6">
        <f>VLOOKUP($B117,Miljö!$B$1:$AP$500,MATCH("Summa tillförd energi:",Miljö!$B$1:$AW$1,0),FALSE)</f>
        <v>0</v>
      </c>
      <c r="S117" s="33">
        <f t="shared" si="16"/>
        <v>0</v>
      </c>
      <c r="T117" s="6" t="str">
        <f>VLOOKUP($B117,Miljö!$B$1:$AP$500,MATCH("Köpt prod.spec hetvatten",Miljö!$B$1:$AW$1,0),FALSE)</f>
        <v/>
      </c>
      <c r="U117" s="6">
        <f t="shared" si="17"/>
        <v>0</v>
      </c>
      <c r="V117" s="6">
        <f>VLOOKUP($B117,Leveranser!$B$1:$AP$500,MATCH("Total levererad värme",Leveranser!$B$1:$AW$1,0),FALSE)</f>
        <v>0</v>
      </c>
      <c r="W117" s="6">
        <f>IFERROR(VLOOKUP($B117,Miljö!$B$1:$AP$500,MATCH("Såld mängd produktionsspecifik fjärrvärme (GWh)",Miljö!$B$1:$AW$1,0),FALSE)/1,0)</f>
        <v>0</v>
      </c>
      <c r="X117" s="6"/>
      <c r="Y117" s="30" t="str">
        <f t="shared" si="18"/>
        <v/>
      </c>
      <c r="Z117" s="6"/>
      <c r="AA117" s="30" t="str">
        <f t="shared" si="19"/>
        <v/>
      </c>
      <c r="AC117" t="s">
        <v>20</v>
      </c>
      <c r="AD117" t="s">
        <v>20</v>
      </c>
      <c r="AE117" s="25" t="str">
        <f t="shared" si="14"/>
        <v/>
      </c>
      <c r="AF117" t="s">
        <v>20</v>
      </c>
      <c r="AG117" t="s">
        <v>20</v>
      </c>
      <c r="AM117" s="6" t="str">
        <f t="shared" si="15"/>
        <v>nej</v>
      </c>
      <c r="AO117" s="6" t="str">
        <f t="shared" si="22"/>
        <v>nej</v>
      </c>
      <c r="AQ117" s="6" t="str">
        <f t="shared" si="23"/>
        <v/>
      </c>
      <c r="AR117" s="6"/>
      <c r="AW117" t="str">
        <f t="shared" si="20"/>
        <v>nej</v>
      </c>
      <c r="AY117" s="6" t="str">
        <f t="shared" si="24"/>
        <v>nej</v>
      </c>
      <c r="BB117" s="6" t="str">
        <f t="shared" si="21"/>
        <v>Nej</v>
      </c>
      <c r="BK117" t="s">
        <v>14</v>
      </c>
    </row>
    <row r="118" spans="1:63" ht="15" customHeight="1" x14ac:dyDescent="0.25">
      <c r="A118" t="s">
        <v>80</v>
      </c>
      <c r="B118" t="s">
        <v>130</v>
      </c>
      <c r="C118">
        <v>0</v>
      </c>
      <c r="D118">
        <v>0</v>
      </c>
      <c r="E118">
        <v>0</v>
      </c>
      <c r="F118">
        <v>0</v>
      </c>
      <c r="G118" t="s">
        <v>14</v>
      </c>
      <c r="H118" t="s">
        <v>14</v>
      </c>
      <c r="K118" s="6">
        <f>VLOOKUP($B118,'Egen hetvattenprod'!$B$1:$AP$500,MATCH("Summa tillförd energi:",'Egen hetvattenprod'!$B$1:$AY$1,0),FALSE)</f>
        <v>0</v>
      </c>
      <c r="L118" s="6">
        <f>VLOOKUP($B118,Kraftvärmeprod!$B$1:$AO$500,MATCH("Summa tillförd energi:",Kraftvärmeprod!$B$1:$AV$1,0),FALSE)</f>
        <v>0</v>
      </c>
      <c r="M118" s="33">
        <f>VLOOKUP($B118,'Allokerad kvv'!$B$1:$AO$500,MATCH("Summa allokerad tillförd energi:",'Allokerad kvv'!$B$1:$AV$1,0),FALSE)</f>
        <v>0</v>
      </c>
      <c r="N118" s="33">
        <f>VLOOKUP($B118,'Justerad allokering'!$B$1:$AO$500,MATCH("Summa justerad allokerad tillförd energi:",'Justerad allokering'!$B$1:$AV$1,0),FALSE)</f>
        <v>0</v>
      </c>
      <c r="O118" s="6">
        <f>VLOOKUP($B118,'Slutlig allokering'!$B$2:$AL$500,MATCH("Summa justerad allokerad tillförd energi:",'Slutlig allokering'!$B$2:$AS$2,0),FALSE)</f>
        <v>0</v>
      </c>
      <c r="P118" s="6">
        <f>VLOOKUP($B118,'Köpt hetvatten'!$B$1:$AP$500,MATCH("Med verkningsgrad:",'Köpt hetvatten'!$B$1:$AW$1,0),FALSE)</f>
        <v>0</v>
      </c>
      <c r="Q118" s="6">
        <f>VLOOKUP($B118,Spillvärme!$B$1:$AP$500,MATCH("Summa tillförd energi:",Spillvärme!$B$1:$AW$1,0),FALSE)</f>
        <v>0</v>
      </c>
      <c r="R118" s="6">
        <f>VLOOKUP($B118,Miljö!$B$1:$AP$500,MATCH("Summa tillförd energi:",Miljö!$B$1:$AW$1,0),FALSE)</f>
        <v>0</v>
      </c>
      <c r="S118" s="33">
        <f t="shared" si="16"/>
        <v>0</v>
      </c>
      <c r="T118" s="6" t="str">
        <f>VLOOKUP($B118,Miljö!$B$1:$AP$500,MATCH("Köpt prod.spec hetvatten",Miljö!$B$1:$AW$1,0),FALSE)</f>
        <v/>
      </c>
      <c r="U118" s="6">
        <f t="shared" si="17"/>
        <v>0</v>
      </c>
      <c r="V118" s="6">
        <f>VLOOKUP($B118,Leveranser!$B$1:$AP$500,MATCH("Total levererad värme",Leveranser!$B$1:$AW$1,0),FALSE)</f>
        <v>0</v>
      </c>
      <c r="W118" s="6">
        <f>IFERROR(VLOOKUP($B118,Miljö!$B$1:$AP$500,MATCH("Såld mängd produktionsspecifik fjärrvärme (GWh)",Miljö!$B$1:$AW$1,0),FALSE)/1,0)</f>
        <v>0</v>
      </c>
      <c r="X118" s="6"/>
      <c r="Y118" s="30" t="str">
        <f t="shared" si="18"/>
        <v/>
      </c>
      <c r="Z118" s="6"/>
      <c r="AA118" s="30" t="str">
        <f t="shared" si="19"/>
        <v/>
      </c>
      <c r="AC118" t="s">
        <v>20</v>
      </c>
      <c r="AD118" t="s">
        <v>20</v>
      </c>
      <c r="AE118" s="25" t="str">
        <f t="shared" si="14"/>
        <v/>
      </c>
      <c r="AF118" t="s">
        <v>20</v>
      </c>
      <c r="AG118" t="s">
        <v>20</v>
      </c>
      <c r="AM118" s="6" t="str">
        <f t="shared" si="15"/>
        <v>nej</v>
      </c>
      <c r="AO118" s="6" t="str">
        <f t="shared" si="22"/>
        <v>nej</v>
      </c>
      <c r="AQ118" s="6" t="str">
        <f t="shared" si="23"/>
        <v/>
      </c>
      <c r="AR118" s="6"/>
      <c r="AW118" t="str">
        <f t="shared" si="20"/>
        <v>nej</v>
      </c>
      <c r="AY118" s="6" t="str">
        <f t="shared" si="24"/>
        <v>nej</v>
      </c>
      <c r="BB118" s="6" t="str">
        <f t="shared" si="21"/>
        <v>Nej</v>
      </c>
      <c r="BK118" t="s">
        <v>14</v>
      </c>
    </row>
    <row r="119" spans="1:63" ht="15" customHeight="1" x14ac:dyDescent="0.25">
      <c r="A119" t="s">
        <v>80</v>
      </c>
      <c r="B119" t="s">
        <v>131</v>
      </c>
      <c r="C119">
        <v>0</v>
      </c>
      <c r="D119">
        <v>0</v>
      </c>
      <c r="E119">
        <v>0</v>
      </c>
      <c r="F119">
        <v>0</v>
      </c>
      <c r="G119" t="s">
        <v>14</v>
      </c>
      <c r="H119" t="s">
        <v>14</v>
      </c>
      <c r="K119" s="6">
        <f>VLOOKUP($B119,'Egen hetvattenprod'!$B$1:$AP$500,MATCH("Summa tillförd energi:",'Egen hetvattenprod'!$B$1:$AY$1,0),FALSE)</f>
        <v>0</v>
      </c>
      <c r="L119" s="6">
        <f>VLOOKUP($B119,Kraftvärmeprod!$B$1:$AO$500,MATCH("Summa tillförd energi:",Kraftvärmeprod!$B$1:$AV$1,0),FALSE)</f>
        <v>0</v>
      </c>
      <c r="M119" s="33">
        <f>VLOOKUP($B119,'Allokerad kvv'!$B$1:$AO$500,MATCH("Summa allokerad tillförd energi:",'Allokerad kvv'!$B$1:$AV$1,0),FALSE)</f>
        <v>0</v>
      </c>
      <c r="N119" s="33">
        <f>VLOOKUP($B119,'Justerad allokering'!$B$1:$AO$500,MATCH("Summa justerad allokerad tillförd energi:",'Justerad allokering'!$B$1:$AV$1,0),FALSE)</f>
        <v>0</v>
      </c>
      <c r="O119" s="6">
        <f>VLOOKUP($B119,'Slutlig allokering'!$B$2:$AL$500,MATCH("Summa justerad allokerad tillförd energi:",'Slutlig allokering'!$B$2:$AS$2,0),FALSE)</f>
        <v>0</v>
      </c>
      <c r="P119" s="6">
        <f>VLOOKUP($B119,'Köpt hetvatten'!$B$1:$AP$500,MATCH("Med verkningsgrad:",'Köpt hetvatten'!$B$1:$AW$1,0),FALSE)</f>
        <v>0</v>
      </c>
      <c r="Q119" s="6">
        <f>VLOOKUP($B119,Spillvärme!$B$1:$AP$500,MATCH("Summa tillförd energi:",Spillvärme!$B$1:$AW$1,0),FALSE)</f>
        <v>0</v>
      </c>
      <c r="R119" s="6">
        <f>VLOOKUP($B119,Miljö!$B$1:$AP$500,MATCH("Summa tillförd energi:",Miljö!$B$1:$AW$1,0),FALSE)</f>
        <v>0</v>
      </c>
      <c r="S119" s="33">
        <f t="shared" si="16"/>
        <v>0</v>
      </c>
      <c r="T119" s="6" t="str">
        <f>VLOOKUP($B119,Miljö!$B$1:$AP$500,MATCH("Köpt prod.spec hetvatten",Miljö!$B$1:$AW$1,0),FALSE)</f>
        <v/>
      </c>
      <c r="U119" s="6">
        <f t="shared" si="17"/>
        <v>0</v>
      </c>
      <c r="V119" s="6">
        <f>VLOOKUP($B119,Leveranser!$B$1:$AP$500,MATCH("Total levererad värme",Leveranser!$B$1:$AW$1,0),FALSE)</f>
        <v>0</v>
      </c>
      <c r="W119" s="6">
        <f>IFERROR(VLOOKUP($B119,Miljö!$B$1:$AP$500,MATCH("Såld mängd produktionsspecifik fjärrvärme (GWh)",Miljö!$B$1:$AW$1,0),FALSE)/1,0)</f>
        <v>0</v>
      </c>
      <c r="X119" s="6"/>
      <c r="Y119" s="30" t="str">
        <f t="shared" si="18"/>
        <v/>
      </c>
      <c r="Z119" s="6"/>
      <c r="AA119" s="30" t="str">
        <f t="shared" si="19"/>
        <v/>
      </c>
      <c r="AC119" t="s">
        <v>20</v>
      </c>
      <c r="AD119" t="s">
        <v>20</v>
      </c>
      <c r="AE119" s="25" t="str">
        <f t="shared" si="14"/>
        <v/>
      </c>
      <c r="AF119" t="s">
        <v>20</v>
      </c>
      <c r="AG119" t="s">
        <v>20</v>
      </c>
      <c r="AM119" s="6" t="str">
        <f t="shared" si="15"/>
        <v>nej</v>
      </c>
      <c r="AO119" s="6" t="str">
        <f t="shared" si="22"/>
        <v>nej</v>
      </c>
      <c r="AQ119" s="6" t="str">
        <f t="shared" si="23"/>
        <v/>
      </c>
      <c r="AR119" s="6"/>
      <c r="AW119" t="str">
        <f t="shared" si="20"/>
        <v>nej</v>
      </c>
      <c r="AY119" s="6" t="str">
        <f t="shared" si="24"/>
        <v>nej</v>
      </c>
      <c r="BB119" s="6" t="str">
        <f t="shared" si="21"/>
        <v>Nej</v>
      </c>
      <c r="BK119" t="s">
        <v>14</v>
      </c>
    </row>
    <row r="120" spans="1:63" ht="15" customHeight="1" x14ac:dyDescent="0.25">
      <c r="A120" t="s">
        <v>80</v>
      </c>
      <c r="B120" t="s">
        <v>132</v>
      </c>
      <c r="C120">
        <v>0.13359599999999999</v>
      </c>
      <c r="D120">
        <v>28.135200000000001</v>
      </c>
      <c r="E120">
        <v>8.5484799999999996</v>
      </c>
      <c r="F120">
        <v>4.2936000000000002E-2</v>
      </c>
      <c r="G120" t="s">
        <v>14</v>
      </c>
      <c r="H120" t="s">
        <v>10</v>
      </c>
      <c r="K120" s="6">
        <f>VLOOKUP($B120,'Egen hetvattenprod'!$B$1:$AP$500,MATCH("Summa tillförd energi:",'Egen hetvattenprod'!$B$1:$AY$1,0),FALSE)</f>
        <v>15.445</v>
      </c>
      <c r="L120" s="6">
        <f>VLOOKUP($B120,Kraftvärmeprod!$B$1:$AO$500,MATCH("Summa tillförd energi:",Kraftvärmeprod!$B$1:$AV$1,0),FALSE)</f>
        <v>0</v>
      </c>
      <c r="M120" s="33">
        <f>VLOOKUP($B120,'Allokerad kvv'!$B$1:$AO$500,MATCH("Summa allokerad tillförd energi:",'Allokerad kvv'!$B$1:$AV$1,0),FALSE)</f>
        <v>0</v>
      </c>
      <c r="N120" s="33">
        <f>VLOOKUP($B120,'Justerad allokering'!$B$1:$AO$500,MATCH("Summa justerad allokerad tillförd energi:",'Justerad allokering'!$B$1:$AV$1,0),FALSE)</f>
        <v>0</v>
      </c>
      <c r="O120" s="6">
        <f>VLOOKUP($B120,'Slutlig allokering'!$B$2:$AL$500,MATCH("Summa justerad allokerad tillförd energi:",'Slutlig allokering'!$B$2:$AS$2,0),FALSE)</f>
        <v>0</v>
      </c>
      <c r="P120" s="6">
        <f>VLOOKUP($B120,'Köpt hetvatten'!$B$1:$AP$500,MATCH("Med verkningsgrad:",'Köpt hetvatten'!$B$1:$AW$1,0),FALSE)</f>
        <v>0</v>
      </c>
      <c r="Q120" s="6">
        <f>VLOOKUP($B120,Spillvärme!$B$1:$AP$500,MATCH("Summa tillförd energi:",Spillvärme!$B$1:$AW$1,0),FALSE)</f>
        <v>1.5429999999999999</v>
      </c>
      <c r="R120" s="6">
        <f>VLOOKUP($B120,Miljö!$B$1:$AP$500,MATCH("Summa tillförd energi:",Miljö!$B$1:$AW$1,0),FALSE)</f>
        <v>0.29399999999999998</v>
      </c>
      <c r="S120" s="33">
        <f t="shared" si="16"/>
        <v>0</v>
      </c>
      <c r="T120" s="6" t="str">
        <f>VLOOKUP($B120,Miljö!$B$1:$AP$500,MATCH("Köpt prod.spec hetvatten",Miljö!$B$1:$AW$1,0),FALSE)</f>
        <v/>
      </c>
      <c r="U120" s="6">
        <f t="shared" si="17"/>
        <v>17.282</v>
      </c>
      <c r="V120" s="6">
        <f>VLOOKUP($B120,Leveranser!$B$1:$AP$500,MATCH("Total levererad värme",Leveranser!$B$1:$AW$1,0),FALSE)</f>
        <v>13.59</v>
      </c>
      <c r="W120" s="6">
        <f>IFERROR(VLOOKUP($B120,Miljö!$B$1:$AP$500,MATCH("Såld mängd produktionsspecifik fjärrvärme (GWh)",Miljö!$B$1:$AW$1,0),FALSE)/1,0)</f>
        <v>0</v>
      </c>
      <c r="X120" s="6"/>
      <c r="Y120" s="30">
        <f t="shared" si="18"/>
        <v>0.78636731859738451</v>
      </c>
      <c r="Z120" s="6"/>
      <c r="AA120" s="30" t="str">
        <f t="shared" si="19"/>
        <v/>
      </c>
      <c r="AC120" t="s">
        <v>10</v>
      </c>
      <c r="AD120" t="s">
        <v>20</v>
      </c>
      <c r="AE120" s="25" t="str">
        <f t="shared" si="14"/>
        <v>ja</v>
      </c>
      <c r="AF120" t="s">
        <v>20</v>
      </c>
      <c r="AG120" t="s">
        <v>20</v>
      </c>
      <c r="AM120" s="6" t="str">
        <f t="shared" si="15"/>
        <v/>
      </c>
      <c r="AO120" s="6" t="str">
        <f t="shared" si="22"/>
        <v/>
      </c>
      <c r="AQ120" s="6" t="str">
        <f t="shared" si="23"/>
        <v/>
      </c>
      <c r="AR120" s="6"/>
      <c r="AW120" t="str">
        <f t="shared" si="20"/>
        <v/>
      </c>
      <c r="AY120" s="6" t="str">
        <f t="shared" si="24"/>
        <v/>
      </c>
      <c r="BB120" s="6" t="str">
        <f t="shared" si="21"/>
        <v>Ja</v>
      </c>
      <c r="BK120" t="s">
        <v>10</v>
      </c>
    </row>
    <row r="121" spans="1:63" ht="15" customHeight="1" x14ac:dyDescent="0.25">
      <c r="A121" t="s">
        <v>80</v>
      </c>
      <c r="B121" t="s">
        <v>133</v>
      </c>
      <c r="C121">
        <v>0.118702</v>
      </c>
      <c r="D121">
        <v>22.731000000000002</v>
      </c>
      <c r="E121">
        <v>7.5249300000000003</v>
      </c>
      <c r="F121">
        <v>4.71974E-2</v>
      </c>
      <c r="G121" t="s">
        <v>14</v>
      </c>
      <c r="H121" t="s">
        <v>10</v>
      </c>
      <c r="K121" s="6">
        <f>VLOOKUP($B121,'Egen hetvattenprod'!$B$1:$AP$500,MATCH("Summa tillförd energi:",'Egen hetvattenprod'!$B$1:$AY$1,0),FALSE)</f>
        <v>79.268000000000001</v>
      </c>
      <c r="L121" s="6">
        <f>VLOOKUP($B121,Kraftvärmeprod!$B$1:$AO$500,MATCH("Summa tillförd energi:",Kraftvärmeprod!$B$1:$AV$1,0),FALSE)</f>
        <v>0</v>
      </c>
      <c r="M121" s="33">
        <f>VLOOKUP($B121,'Allokerad kvv'!$B$1:$AO$500,MATCH("Summa allokerad tillförd energi:",'Allokerad kvv'!$B$1:$AV$1,0),FALSE)</f>
        <v>0</v>
      </c>
      <c r="N121" s="33">
        <f>VLOOKUP($B121,'Justerad allokering'!$B$1:$AO$500,MATCH("Summa justerad allokerad tillförd energi:",'Justerad allokering'!$B$1:$AV$1,0),FALSE)</f>
        <v>0</v>
      </c>
      <c r="O121" s="6">
        <f>VLOOKUP($B121,'Slutlig allokering'!$B$2:$AL$500,MATCH("Summa justerad allokerad tillförd energi:",'Slutlig allokering'!$B$2:$AS$2,0),FALSE)</f>
        <v>0</v>
      </c>
      <c r="P121" s="6">
        <f>VLOOKUP($B121,'Köpt hetvatten'!$B$1:$AP$500,MATCH("Med verkningsgrad:",'Köpt hetvatten'!$B$1:$AW$1,0),FALSE)</f>
        <v>0</v>
      </c>
      <c r="Q121" s="6">
        <f>VLOOKUP($B121,Spillvärme!$B$1:$AP$500,MATCH("Summa tillförd energi:",Spillvärme!$B$1:$AW$1,0),FALSE)</f>
        <v>5.4850000000000003</v>
      </c>
      <c r="R121" s="6">
        <f>VLOOKUP($B121,Miljö!$B$1:$AP$500,MATCH("Summa tillförd energi:",Miljö!$B$1:$AW$1,0),FALSE)</f>
        <v>1.528</v>
      </c>
      <c r="S121" s="33">
        <f t="shared" si="16"/>
        <v>0</v>
      </c>
      <c r="T121" s="6" t="str">
        <f>VLOOKUP($B121,Miljö!$B$1:$AP$500,MATCH("Köpt prod.spec hetvatten",Miljö!$B$1:$AW$1,0),FALSE)</f>
        <v/>
      </c>
      <c r="U121" s="6">
        <f t="shared" si="17"/>
        <v>86.281000000000006</v>
      </c>
      <c r="V121" s="6">
        <f>VLOOKUP($B121,Leveranser!$B$1:$AP$500,MATCH("Total levererad värme",Leveranser!$B$1:$AW$1,0),FALSE)</f>
        <v>88.616</v>
      </c>
      <c r="W121" s="6">
        <f>IFERROR(VLOOKUP($B121,Miljö!$B$1:$AP$500,MATCH("Såld mängd produktionsspecifik fjärrvärme (GWh)",Miljö!$B$1:$AW$1,0),FALSE)/1,0)</f>
        <v>0</v>
      </c>
      <c r="X121" s="6"/>
      <c r="Y121" s="30">
        <f t="shared" si="18"/>
        <v>1.0270627368713854</v>
      </c>
      <c r="Z121" s="6"/>
      <c r="AA121" s="30" t="str">
        <f t="shared" si="19"/>
        <v/>
      </c>
      <c r="AC121" t="s">
        <v>10</v>
      </c>
      <c r="AD121" t="s">
        <v>20</v>
      </c>
      <c r="AE121" s="25" t="str">
        <f t="shared" si="14"/>
        <v>ja</v>
      </c>
      <c r="AF121" t="s">
        <v>20</v>
      </c>
      <c r="AG121" t="s">
        <v>20</v>
      </c>
      <c r="AM121" s="6" t="str">
        <f t="shared" si="15"/>
        <v/>
      </c>
      <c r="AO121" s="6" t="str">
        <f t="shared" si="22"/>
        <v/>
      </c>
      <c r="AQ121" s="6" t="str">
        <f t="shared" si="23"/>
        <v/>
      </c>
      <c r="AR121" s="6"/>
      <c r="AW121" t="str">
        <f t="shared" si="20"/>
        <v/>
      </c>
      <c r="AY121" s="6" t="str">
        <f t="shared" si="24"/>
        <v/>
      </c>
      <c r="BB121" s="6" t="str">
        <f t="shared" si="21"/>
        <v>Ja</v>
      </c>
      <c r="BK121" t="s">
        <v>10</v>
      </c>
    </row>
    <row r="122" spans="1:63" ht="15" customHeight="1" x14ac:dyDescent="0.25">
      <c r="A122" t="s">
        <v>80</v>
      </c>
      <c r="B122" t="s">
        <v>134</v>
      </c>
      <c r="C122">
        <v>0</v>
      </c>
      <c r="D122">
        <v>0</v>
      </c>
      <c r="E122">
        <v>0</v>
      </c>
      <c r="F122">
        <v>0</v>
      </c>
      <c r="G122" t="s">
        <v>14</v>
      </c>
      <c r="H122" t="s">
        <v>14</v>
      </c>
      <c r="K122" s="6">
        <f>VLOOKUP($B122,'Egen hetvattenprod'!$B$1:$AP$500,MATCH("Summa tillförd energi:",'Egen hetvattenprod'!$B$1:$AY$1,0),FALSE)</f>
        <v>0</v>
      </c>
      <c r="L122" s="6">
        <f>VLOOKUP($B122,Kraftvärmeprod!$B$1:$AO$500,MATCH("Summa tillförd energi:",Kraftvärmeprod!$B$1:$AV$1,0),FALSE)</f>
        <v>0</v>
      </c>
      <c r="M122" s="33">
        <f>VLOOKUP($B122,'Allokerad kvv'!$B$1:$AO$500,MATCH("Summa allokerad tillförd energi:",'Allokerad kvv'!$B$1:$AV$1,0),FALSE)</f>
        <v>0</v>
      </c>
      <c r="N122" s="33">
        <f>VLOOKUP($B122,'Justerad allokering'!$B$1:$AO$500,MATCH("Summa justerad allokerad tillförd energi:",'Justerad allokering'!$B$1:$AV$1,0),FALSE)</f>
        <v>0</v>
      </c>
      <c r="O122" s="6">
        <f>VLOOKUP($B122,'Slutlig allokering'!$B$2:$AL$500,MATCH("Summa justerad allokerad tillförd energi:",'Slutlig allokering'!$B$2:$AS$2,0),FALSE)</f>
        <v>0</v>
      </c>
      <c r="P122" s="6">
        <f>VLOOKUP($B122,'Köpt hetvatten'!$B$1:$AP$500,MATCH("Med verkningsgrad:",'Köpt hetvatten'!$B$1:$AW$1,0),FALSE)</f>
        <v>0</v>
      </c>
      <c r="Q122" s="6">
        <f>VLOOKUP($B122,Spillvärme!$B$1:$AP$500,MATCH("Summa tillförd energi:",Spillvärme!$B$1:$AW$1,0),FALSE)</f>
        <v>0</v>
      </c>
      <c r="R122" s="6">
        <f>VLOOKUP($B122,Miljö!$B$1:$AP$500,MATCH("Summa tillförd energi:",Miljö!$B$1:$AW$1,0),FALSE)</f>
        <v>0</v>
      </c>
      <c r="S122" s="33">
        <f t="shared" si="16"/>
        <v>0</v>
      </c>
      <c r="T122" s="6" t="str">
        <f>VLOOKUP($B122,Miljö!$B$1:$AP$500,MATCH("Köpt prod.spec hetvatten",Miljö!$B$1:$AW$1,0),FALSE)</f>
        <v/>
      </c>
      <c r="U122" s="6">
        <f t="shared" si="17"/>
        <v>0</v>
      </c>
      <c r="V122" s="6">
        <f>VLOOKUP($B122,Leveranser!$B$1:$AP$500,MATCH("Total levererad värme",Leveranser!$B$1:$AW$1,0),FALSE)</f>
        <v>0</v>
      </c>
      <c r="W122" s="6">
        <f>IFERROR(VLOOKUP($B122,Miljö!$B$1:$AP$500,MATCH("Såld mängd produktionsspecifik fjärrvärme (GWh)",Miljö!$B$1:$AW$1,0),FALSE)/1,0)</f>
        <v>0</v>
      </c>
      <c r="X122" s="6"/>
      <c r="Y122" s="30" t="str">
        <f t="shared" si="18"/>
        <v/>
      </c>
      <c r="Z122" s="6"/>
      <c r="AA122" s="30" t="str">
        <f t="shared" si="19"/>
        <v/>
      </c>
      <c r="AC122" t="s">
        <v>20</v>
      </c>
      <c r="AD122" t="s">
        <v>20</v>
      </c>
      <c r="AE122" s="25" t="str">
        <f t="shared" si="14"/>
        <v/>
      </c>
      <c r="AF122" t="s">
        <v>20</v>
      </c>
      <c r="AG122" t="s">
        <v>20</v>
      </c>
      <c r="AM122" s="6" t="str">
        <f t="shared" si="15"/>
        <v>nej</v>
      </c>
      <c r="AO122" s="6" t="str">
        <f t="shared" si="22"/>
        <v>nej</v>
      </c>
      <c r="AQ122" s="6" t="str">
        <f t="shared" si="23"/>
        <v/>
      </c>
      <c r="AR122" s="6"/>
      <c r="AW122" t="str">
        <f t="shared" si="20"/>
        <v>nej</v>
      </c>
      <c r="AY122" s="6" t="str">
        <f t="shared" si="24"/>
        <v>nej</v>
      </c>
      <c r="BB122" s="6" t="str">
        <f t="shared" si="21"/>
        <v>Nej</v>
      </c>
      <c r="BK122" t="s">
        <v>14</v>
      </c>
    </row>
    <row r="123" spans="1:63" ht="15" customHeight="1" x14ac:dyDescent="0.25">
      <c r="A123" t="s">
        <v>135</v>
      </c>
      <c r="B123" t="s">
        <v>136</v>
      </c>
      <c r="C123">
        <v>0.12167</v>
      </c>
      <c r="D123">
        <v>138.46899999999999</v>
      </c>
      <c r="E123">
        <v>4.8078900000000004</v>
      </c>
      <c r="F123">
        <v>7.1908500000000004E-3</v>
      </c>
      <c r="G123" t="s">
        <v>14</v>
      </c>
      <c r="H123" t="s">
        <v>10</v>
      </c>
      <c r="K123" s="6">
        <f>VLOOKUP($B123,'Egen hetvattenprod'!$B$1:$AP$500,MATCH("Summa tillförd energi:",'Egen hetvattenprod'!$B$1:$AY$1,0),FALSE)</f>
        <v>0</v>
      </c>
      <c r="L123" s="6">
        <f>VLOOKUP($B123,Kraftvärmeprod!$B$1:$AO$500,MATCH("Summa tillförd energi:",Kraftvärmeprod!$B$1:$AV$1,0),FALSE)</f>
        <v>0</v>
      </c>
      <c r="M123" s="33">
        <f>VLOOKUP($B123,'Allokerad kvv'!$B$1:$AO$500,MATCH("Summa allokerad tillförd energi:",'Allokerad kvv'!$B$1:$AV$1,0),FALSE)</f>
        <v>0</v>
      </c>
      <c r="N123" s="33">
        <f>VLOOKUP($B123,'Justerad allokering'!$B$1:$AO$500,MATCH("Summa justerad allokerad tillförd energi:",'Justerad allokering'!$B$1:$AV$1,0),FALSE)</f>
        <v>0</v>
      </c>
      <c r="O123" s="6">
        <f>VLOOKUP($B123,'Slutlig allokering'!$B$2:$AL$500,MATCH("Summa justerad allokerad tillförd energi:",'Slutlig allokering'!$B$2:$AS$2,0),FALSE)</f>
        <v>0</v>
      </c>
      <c r="P123" s="6">
        <f>VLOOKUP($B123,'Köpt hetvatten'!$B$1:$AP$500,MATCH("Med verkningsgrad:",'Köpt hetvatten'!$B$1:$AW$1,0),FALSE)</f>
        <v>10.235294117647058</v>
      </c>
      <c r="Q123" s="6">
        <f>VLOOKUP($B123,Spillvärme!$B$1:$AP$500,MATCH("Summa tillförd energi:",Spillvärme!$B$1:$AW$1,0),FALSE)</f>
        <v>0</v>
      </c>
      <c r="R123" s="6">
        <f>VLOOKUP($B123,Miljö!$B$1:$AP$500,MATCH("Summa tillförd energi:",Miljö!$B$1:$AW$1,0),FALSE)</f>
        <v>0</v>
      </c>
      <c r="S123" s="33">
        <f t="shared" si="16"/>
        <v>0.22799999999999998</v>
      </c>
      <c r="T123" s="6" t="str">
        <f>VLOOKUP($B123,Miljö!$B$1:$AP$500,MATCH("Köpt prod.spec hetvatten",Miljö!$B$1:$AW$1,0),FALSE)</f>
        <v/>
      </c>
      <c r="U123" s="6">
        <f t="shared" si="17"/>
        <v>10.235294117647058</v>
      </c>
      <c r="V123" s="6">
        <f>VLOOKUP($B123,Leveranser!$B$1:$AP$500,MATCH("Total levererad värme",Leveranser!$B$1:$AW$1,0),FALSE)</f>
        <v>7.6</v>
      </c>
      <c r="W123" s="6">
        <f>IFERROR(VLOOKUP($B123,Miljö!$B$1:$AP$500,MATCH("Såld mängd produktionsspecifik fjärrvärme (GWh)",Miljö!$B$1:$AW$1,0),FALSE)/1,0)</f>
        <v>0</v>
      </c>
      <c r="X123" s="6"/>
      <c r="Y123" s="30">
        <f t="shared" si="18"/>
        <v>0.74252873563218391</v>
      </c>
      <c r="Z123" s="6"/>
      <c r="AA123" s="30" t="str">
        <f t="shared" si="19"/>
        <v/>
      </c>
      <c r="AC123" t="s">
        <v>20</v>
      </c>
      <c r="AD123" t="s">
        <v>10</v>
      </c>
      <c r="AE123" s="25" t="str">
        <f t="shared" si="14"/>
        <v>ja</v>
      </c>
      <c r="AF123" t="s">
        <v>20</v>
      </c>
      <c r="AG123" t="s">
        <v>20</v>
      </c>
      <c r="AM123" s="6" t="str">
        <f t="shared" si="15"/>
        <v/>
      </c>
      <c r="AO123" s="6" t="str">
        <f t="shared" si="22"/>
        <v/>
      </c>
      <c r="AQ123" s="6" t="str">
        <f t="shared" si="23"/>
        <v/>
      </c>
      <c r="AR123" s="6"/>
      <c r="AW123" t="str">
        <f t="shared" si="20"/>
        <v/>
      </c>
      <c r="AY123" s="6" t="str">
        <f t="shared" si="24"/>
        <v/>
      </c>
      <c r="BB123" s="6" t="str">
        <f t="shared" si="21"/>
        <v>Ja</v>
      </c>
      <c r="BK123" t="s">
        <v>10</v>
      </c>
    </row>
    <row r="124" spans="1:63" ht="15" customHeight="1" x14ac:dyDescent="0.25">
      <c r="A124" t="s">
        <v>137</v>
      </c>
      <c r="B124" t="s">
        <v>138</v>
      </c>
      <c r="C124">
        <v>4.3564800000000001E-2</v>
      </c>
      <c r="D124">
        <v>79.021799999999999</v>
      </c>
      <c r="E124">
        <v>5.1666100000000004</v>
      </c>
      <c r="F124">
        <v>9.4789200000000001E-3</v>
      </c>
      <c r="G124" t="s">
        <v>10</v>
      </c>
      <c r="H124" t="s">
        <v>10</v>
      </c>
      <c r="K124" s="6">
        <f>VLOOKUP($B124,'Egen hetvattenprod'!$B$1:$AP$500,MATCH("Summa tillförd energi:",'Egen hetvattenprod'!$B$1:$AY$1,0),FALSE)</f>
        <v>46.986000000000004</v>
      </c>
      <c r="L124" s="6">
        <f>VLOOKUP($B124,Kraftvärmeprod!$B$1:$AO$500,MATCH("Summa tillförd energi:",Kraftvärmeprod!$B$1:$AV$1,0),FALSE)</f>
        <v>125.65900000000001</v>
      </c>
      <c r="M124" s="33">
        <f>VLOOKUP($B124,'Allokerad kvv'!$B$1:$AO$500,MATCH("Summa allokerad tillförd energi:",'Allokerad kvv'!$B$1:$AV$1,0),FALSE)</f>
        <v>82.342500000000001</v>
      </c>
      <c r="N124" s="33">
        <f>VLOOKUP($B124,'Justerad allokering'!$B$1:$AO$500,MATCH("Summa justerad allokerad tillförd energi:",'Justerad allokering'!$B$1:$AV$1,0),FALSE)</f>
        <v>0</v>
      </c>
      <c r="O124" s="6">
        <f>VLOOKUP($B124,'Slutlig allokering'!$B$2:$AL$500,MATCH("Summa justerad allokerad tillförd energi:",'Slutlig allokering'!$B$2:$AS$2,0),FALSE)</f>
        <v>82.342500000000001</v>
      </c>
      <c r="P124" s="6">
        <f>VLOOKUP($B124,'Köpt hetvatten'!$B$1:$AP$500,MATCH("Med verkningsgrad:",'Köpt hetvatten'!$B$1:$AW$1,0),FALSE)</f>
        <v>1.3870588235294119</v>
      </c>
      <c r="Q124" s="6">
        <f>VLOOKUP($B124,Spillvärme!$B$1:$AP$500,MATCH("Summa tillförd energi:",Spillvärme!$B$1:$AW$1,0),FALSE)</f>
        <v>0</v>
      </c>
      <c r="R124" s="6">
        <f>VLOOKUP($B124,Miljö!$B$1:$AP$500,MATCH("Summa tillförd energi:",Miljö!$B$1:$AW$1,0),FALSE)</f>
        <v>0</v>
      </c>
      <c r="S124" s="33">
        <f t="shared" si="16"/>
        <v>3.1793399999999998</v>
      </c>
      <c r="T124" s="6" t="str">
        <f>VLOOKUP($B124,Miljö!$B$1:$AP$500,MATCH("Köpt prod.spec hetvatten",Miljö!$B$1:$AW$1,0),FALSE)</f>
        <v/>
      </c>
      <c r="U124" s="6">
        <f t="shared" si="17"/>
        <v>130.71555882352942</v>
      </c>
      <c r="V124" s="6">
        <f>VLOOKUP($B124,Leveranser!$B$1:$AP$500,MATCH("Total levererad värme",Leveranser!$B$1:$AW$1,0),FALSE)</f>
        <v>105.97799999999999</v>
      </c>
      <c r="W124" s="6">
        <f>IFERROR(VLOOKUP($B124,Miljö!$B$1:$AP$500,MATCH("Såld mängd produktionsspecifik fjärrvärme (GWh)",Miljö!$B$1:$AW$1,0),FALSE)/1,0)</f>
        <v>0</v>
      </c>
      <c r="X124" s="6"/>
      <c r="Y124" s="30">
        <f t="shared" si="18"/>
        <v>0.81075275930292279</v>
      </c>
      <c r="Z124" s="6"/>
      <c r="AA124" s="30" t="str">
        <f t="shared" si="19"/>
        <v/>
      </c>
      <c r="AC124" t="s">
        <v>10</v>
      </c>
      <c r="AD124" t="s">
        <v>20</v>
      </c>
      <c r="AE124" s="25" t="str">
        <f t="shared" si="14"/>
        <v>ja</v>
      </c>
      <c r="AF124" t="s">
        <v>20</v>
      </c>
      <c r="AG124" t="s">
        <v>20</v>
      </c>
      <c r="AM124" s="6" t="str">
        <f t="shared" si="15"/>
        <v/>
      </c>
      <c r="AO124" s="6" t="str">
        <f t="shared" si="22"/>
        <v/>
      </c>
      <c r="AQ124" s="6" t="str">
        <f t="shared" si="23"/>
        <v/>
      </c>
      <c r="AR124" s="6"/>
      <c r="AW124" t="str">
        <f t="shared" si="20"/>
        <v/>
      </c>
      <c r="AY124" s="6" t="str">
        <f t="shared" si="24"/>
        <v/>
      </c>
      <c r="BB124" s="6" t="str">
        <f t="shared" si="21"/>
        <v>Ja</v>
      </c>
      <c r="BK124" t="s">
        <v>10</v>
      </c>
    </row>
    <row r="125" spans="1:63" ht="15" customHeight="1" x14ac:dyDescent="0.25">
      <c r="A125" t="s">
        <v>137</v>
      </c>
      <c r="B125" t="s">
        <v>139</v>
      </c>
      <c r="C125">
        <v>7.79696E-2</v>
      </c>
      <c r="D125">
        <v>21.634599999999999</v>
      </c>
      <c r="E125">
        <v>11.720800000000001</v>
      </c>
      <c r="F125">
        <v>1.5998999999999999E-2</v>
      </c>
      <c r="G125" t="s">
        <v>10</v>
      </c>
      <c r="H125" t="s">
        <v>10</v>
      </c>
      <c r="K125" s="6">
        <f>VLOOKUP($B125,'Egen hetvattenprod'!$B$1:$AP$500,MATCH("Summa tillförd energi:",'Egen hetvattenprod'!$B$1:$AY$1,0),FALSE)</f>
        <v>4.8490000000000002</v>
      </c>
      <c r="L125" s="6">
        <f>VLOOKUP($B125,Kraftvärmeprod!$B$1:$AO$500,MATCH("Summa tillförd energi:",Kraftvärmeprod!$B$1:$AV$1,0),FALSE)</f>
        <v>0</v>
      </c>
      <c r="M125" s="33">
        <f>VLOOKUP($B125,'Allokerad kvv'!$B$1:$AO$500,MATCH("Summa allokerad tillförd energi:",'Allokerad kvv'!$B$1:$AV$1,0),FALSE)</f>
        <v>0</v>
      </c>
      <c r="N125" s="33">
        <f>VLOOKUP($B125,'Justerad allokering'!$B$1:$AO$500,MATCH("Summa justerad allokerad tillförd energi:",'Justerad allokering'!$B$1:$AV$1,0),FALSE)</f>
        <v>0</v>
      </c>
      <c r="O125" s="6">
        <f>VLOOKUP($B125,'Slutlig allokering'!$B$2:$AL$500,MATCH("Summa justerad allokerad tillförd energi:",'Slutlig allokering'!$B$2:$AS$2,0),FALSE)</f>
        <v>0</v>
      </c>
      <c r="P125" s="6">
        <f>VLOOKUP($B125,'Köpt hetvatten'!$B$1:$AP$500,MATCH("Med verkningsgrad:",'Köpt hetvatten'!$B$1:$AW$1,0),FALSE)</f>
        <v>0</v>
      </c>
      <c r="Q125" s="6">
        <f>VLOOKUP($B125,Spillvärme!$B$1:$AP$500,MATCH("Summa tillförd energi:",Spillvärme!$B$1:$AW$1,0),FALSE)</f>
        <v>0</v>
      </c>
      <c r="R125" s="6">
        <f>VLOOKUP($B125,Miljö!$B$1:$AP$500,MATCH("Summa tillförd energi:",Miljö!$B$1:$AW$1,0),FALSE)</f>
        <v>0</v>
      </c>
      <c r="S125" s="33">
        <f t="shared" si="16"/>
        <v>8.879999999999999E-2</v>
      </c>
      <c r="T125" s="6" t="str">
        <f>VLOOKUP($B125,Miljö!$B$1:$AP$500,MATCH("Köpt prod.spec hetvatten",Miljö!$B$1:$AW$1,0),FALSE)</f>
        <v/>
      </c>
      <c r="U125" s="6">
        <f t="shared" si="17"/>
        <v>4.8490000000000002</v>
      </c>
      <c r="V125" s="6">
        <f>VLOOKUP($B125,Leveranser!$B$1:$AP$500,MATCH("Total levererad värme",Leveranser!$B$1:$AW$1,0),FALSE)</f>
        <v>2.96</v>
      </c>
      <c r="W125" s="6">
        <f>IFERROR(VLOOKUP($B125,Miljö!$B$1:$AP$500,MATCH("Såld mängd produktionsspecifik fjärrvärme (GWh)",Miljö!$B$1:$AW$1,0),FALSE)/1,0)</f>
        <v>0</v>
      </c>
      <c r="X125" s="6"/>
      <c r="Y125" s="30">
        <f t="shared" si="18"/>
        <v>0.61043514126624043</v>
      </c>
      <c r="Z125" s="6"/>
      <c r="AA125" s="30" t="str">
        <f t="shared" si="19"/>
        <v/>
      </c>
      <c r="AC125" t="s">
        <v>10</v>
      </c>
      <c r="AD125" t="s">
        <v>20</v>
      </c>
      <c r="AE125" s="25" t="str">
        <f t="shared" si="14"/>
        <v>ja</v>
      </c>
      <c r="AF125" t="s">
        <v>20</v>
      </c>
      <c r="AG125" t="s">
        <v>20</v>
      </c>
      <c r="AM125" s="6" t="str">
        <f t="shared" si="15"/>
        <v/>
      </c>
      <c r="AO125" s="6" t="str">
        <f t="shared" si="22"/>
        <v/>
      </c>
      <c r="AQ125" s="6" t="str">
        <f t="shared" si="23"/>
        <v/>
      </c>
      <c r="AR125" s="6"/>
      <c r="AW125" t="str">
        <f t="shared" si="20"/>
        <v/>
      </c>
      <c r="AY125" s="6" t="str">
        <f t="shared" si="24"/>
        <v/>
      </c>
      <c r="BB125" s="6" t="str">
        <f t="shared" si="21"/>
        <v>Ja</v>
      </c>
      <c r="BK125" t="s">
        <v>10</v>
      </c>
    </row>
    <row r="126" spans="1:63" ht="15" customHeight="1" x14ac:dyDescent="0.25">
      <c r="A126" t="s">
        <v>137</v>
      </c>
      <c r="B126" t="s">
        <v>140</v>
      </c>
      <c r="C126">
        <v>5.3632899999999997E-2</v>
      </c>
      <c r="D126">
        <v>15.5533</v>
      </c>
      <c r="E126">
        <v>10.6083</v>
      </c>
      <c r="F126">
        <v>4.8545200000000002E-3</v>
      </c>
      <c r="G126" t="s">
        <v>10</v>
      </c>
      <c r="H126" t="s">
        <v>10</v>
      </c>
      <c r="K126" s="6">
        <f>VLOOKUP($B126,'Egen hetvattenprod'!$B$1:$AP$500,MATCH("Summa tillförd energi:",'Egen hetvattenprod'!$B$1:$AY$1,0),FALSE)</f>
        <v>22.220000000000002</v>
      </c>
      <c r="L126" s="6">
        <f>VLOOKUP($B126,Kraftvärmeprod!$B$1:$AO$500,MATCH("Summa tillförd energi:",Kraftvärmeprod!$B$1:$AV$1,0),FALSE)</f>
        <v>0</v>
      </c>
      <c r="M126" s="33">
        <f>VLOOKUP($B126,'Allokerad kvv'!$B$1:$AO$500,MATCH("Summa allokerad tillförd energi:",'Allokerad kvv'!$B$1:$AV$1,0),FALSE)</f>
        <v>0</v>
      </c>
      <c r="N126" s="33">
        <f>VLOOKUP($B126,'Justerad allokering'!$B$1:$AO$500,MATCH("Summa justerad allokerad tillförd energi:",'Justerad allokering'!$B$1:$AV$1,0),FALSE)</f>
        <v>0</v>
      </c>
      <c r="O126" s="6">
        <f>VLOOKUP($B126,'Slutlig allokering'!$B$2:$AL$500,MATCH("Summa justerad allokerad tillförd energi:",'Slutlig allokering'!$B$2:$AS$2,0),FALSE)</f>
        <v>0</v>
      </c>
      <c r="P126" s="6">
        <f>VLOOKUP($B126,'Köpt hetvatten'!$B$1:$AP$500,MATCH("Med verkningsgrad:",'Köpt hetvatten'!$B$1:$AW$1,0),FALSE)</f>
        <v>0</v>
      </c>
      <c r="Q126" s="6">
        <f>VLOOKUP($B126,Spillvärme!$B$1:$AP$500,MATCH("Summa tillförd energi:",Spillvärme!$B$1:$AW$1,0),FALSE)</f>
        <v>0</v>
      </c>
      <c r="R126" s="6">
        <f>VLOOKUP($B126,Miljö!$B$1:$AP$500,MATCH("Summa tillförd energi:",Miljö!$B$1:$AW$1,0),FALSE)</f>
        <v>0</v>
      </c>
      <c r="S126" s="33">
        <f t="shared" si="16"/>
        <v>0.43931999999999999</v>
      </c>
      <c r="T126" s="6" t="str">
        <f>VLOOKUP($B126,Miljö!$B$1:$AP$500,MATCH("Köpt prod.spec hetvatten",Miljö!$B$1:$AW$1,0),FALSE)</f>
        <v/>
      </c>
      <c r="U126" s="6">
        <f t="shared" si="17"/>
        <v>22.220000000000002</v>
      </c>
      <c r="V126" s="6">
        <f>VLOOKUP($B126,Leveranser!$B$1:$AP$500,MATCH("Total levererad värme",Leveranser!$B$1:$AW$1,0),FALSE)</f>
        <v>14.644</v>
      </c>
      <c r="W126" s="6">
        <f>IFERROR(VLOOKUP($B126,Miljö!$B$1:$AP$500,MATCH("Såld mängd produktionsspecifik fjärrvärme (GWh)",Miljö!$B$1:$AW$1,0),FALSE)/1,0)</f>
        <v>0</v>
      </c>
      <c r="X126" s="6"/>
      <c r="Y126" s="30">
        <f t="shared" si="18"/>
        <v>0.65904590459045898</v>
      </c>
      <c r="Z126" s="6"/>
      <c r="AA126" s="30" t="str">
        <f t="shared" si="19"/>
        <v/>
      </c>
      <c r="AC126" t="s">
        <v>10</v>
      </c>
      <c r="AD126" t="s">
        <v>20</v>
      </c>
      <c r="AE126" s="25" t="str">
        <f t="shared" si="14"/>
        <v>ja</v>
      </c>
      <c r="AF126" t="s">
        <v>20</v>
      </c>
      <c r="AG126" t="s">
        <v>20</v>
      </c>
      <c r="AM126" s="6" t="str">
        <f t="shared" si="15"/>
        <v/>
      </c>
      <c r="AO126" s="6" t="str">
        <f t="shared" si="22"/>
        <v/>
      </c>
      <c r="AQ126" s="6" t="str">
        <f t="shared" si="23"/>
        <v/>
      </c>
      <c r="AR126" s="6"/>
      <c r="AW126" t="str">
        <f t="shared" si="20"/>
        <v/>
      </c>
      <c r="AY126" s="6" t="str">
        <f t="shared" si="24"/>
        <v/>
      </c>
      <c r="BB126" s="6" t="str">
        <f t="shared" si="21"/>
        <v>Ja</v>
      </c>
      <c r="BK126" t="s">
        <v>10</v>
      </c>
    </row>
    <row r="127" spans="1:63" ht="15" customHeight="1" x14ac:dyDescent="0.25">
      <c r="A127" t="s">
        <v>141</v>
      </c>
      <c r="B127" t="s">
        <v>142</v>
      </c>
      <c r="C127">
        <v>0.65813299999999997</v>
      </c>
      <c r="D127">
        <v>31.713699999999999</v>
      </c>
      <c r="E127">
        <v>27.039400000000001</v>
      </c>
      <c r="F127">
        <v>5.0340299999999998E-2</v>
      </c>
      <c r="G127" t="s">
        <v>14</v>
      </c>
      <c r="H127" t="s">
        <v>10</v>
      </c>
      <c r="K127" s="6">
        <f>VLOOKUP($B127,'Egen hetvattenprod'!$B$1:$AP$500,MATCH("Summa tillförd energi:",'Egen hetvattenprod'!$B$1:$AY$1,0),FALSE)</f>
        <v>38.051999999999992</v>
      </c>
      <c r="L127" s="6">
        <f>VLOOKUP($B127,Kraftvärmeprod!$B$1:$AO$500,MATCH("Summa tillförd energi:",Kraftvärmeprod!$B$1:$AV$1,0),FALSE)</f>
        <v>0</v>
      </c>
      <c r="M127" s="33">
        <f>VLOOKUP($B127,'Allokerad kvv'!$B$1:$AO$500,MATCH("Summa allokerad tillförd energi:",'Allokerad kvv'!$B$1:$AV$1,0),FALSE)</f>
        <v>0</v>
      </c>
      <c r="N127" s="33">
        <f>VLOOKUP($B127,'Justerad allokering'!$B$1:$AO$500,MATCH("Summa justerad allokerad tillförd energi:",'Justerad allokering'!$B$1:$AV$1,0),FALSE)</f>
        <v>0</v>
      </c>
      <c r="O127" s="6">
        <f>VLOOKUP($B127,'Slutlig allokering'!$B$2:$AL$500,MATCH("Summa justerad allokerad tillförd energi:",'Slutlig allokering'!$B$2:$AS$2,0),FALSE)</f>
        <v>0</v>
      </c>
      <c r="P127" s="6">
        <f>VLOOKUP($B127,'Köpt hetvatten'!$B$1:$AP$500,MATCH("Med verkningsgrad:",'Köpt hetvatten'!$B$1:$AW$1,0),FALSE)</f>
        <v>14.808235294117647</v>
      </c>
      <c r="Q127" s="6">
        <f>VLOOKUP($B127,Spillvärme!$B$1:$AP$500,MATCH("Summa tillförd energi:",Spillvärme!$B$1:$AW$1,0),FALSE)</f>
        <v>0</v>
      </c>
      <c r="R127" s="6">
        <f>VLOOKUP($B127,Miljö!$B$1:$AP$500,MATCH("Summa tillförd energi:",Miljö!$B$1:$AW$1,0),FALSE)</f>
        <v>0</v>
      </c>
      <c r="S127" s="33">
        <f t="shared" si="16"/>
        <v>1.0131000000000001</v>
      </c>
      <c r="T127" s="6" t="str">
        <f>VLOOKUP($B127,Miljö!$B$1:$AP$500,MATCH("Köpt prod.spec hetvatten",Miljö!$B$1:$AW$1,0),FALSE)</f>
        <v/>
      </c>
      <c r="U127" s="6">
        <f t="shared" si="17"/>
        <v>52.860235294117643</v>
      </c>
      <c r="V127" s="6">
        <f>VLOOKUP($B127,Leveranser!$B$1:$AP$500,MATCH("Total levererad värme",Leveranser!$B$1:$AW$1,0),FALSE)</f>
        <v>33.770000000000003</v>
      </c>
      <c r="W127" s="6">
        <f>IFERROR(VLOOKUP($B127,Miljö!$B$1:$AP$500,MATCH("Såld mängd produktionsspecifik fjärrvärme (GWh)",Miljö!$B$1:$AW$1,0),FALSE)/1,0)</f>
        <v>0</v>
      </c>
      <c r="X127" s="6"/>
      <c r="Y127" s="30">
        <f t="shared" si="18"/>
        <v>0.63885451534790982</v>
      </c>
      <c r="Z127" s="6"/>
      <c r="AA127" s="30" t="str">
        <f t="shared" si="19"/>
        <v/>
      </c>
      <c r="AC127" t="s">
        <v>10</v>
      </c>
      <c r="AD127" t="s">
        <v>20</v>
      </c>
      <c r="AE127" s="25" t="str">
        <f t="shared" si="14"/>
        <v>ja</v>
      </c>
      <c r="AF127" t="s">
        <v>20</v>
      </c>
      <c r="AG127" t="s">
        <v>20</v>
      </c>
      <c r="AM127" s="6" t="str">
        <f t="shared" si="15"/>
        <v/>
      </c>
      <c r="AO127" s="6" t="str">
        <f t="shared" si="22"/>
        <v/>
      </c>
      <c r="AQ127" s="6" t="str">
        <f t="shared" si="23"/>
        <v/>
      </c>
      <c r="AR127" s="6"/>
      <c r="AW127" t="str">
        <f t="shared" si="20"/>
        <v/>
      </c>
      <c r="AY127" s="6" t="str">
        <f t="shared" si="24"/>
        <v/>
      </c>
      <c r="BB127" s="6" t="str">
        <f t="shared" si="21"/>
        <v>Ja</v>
      </c>
      <c r="BK127" t="s">
        <v>10</v>
      </c>
    </row>
    <row r="128" spans="1:63" ht="15" customHeight="1" x14ac:dyDescent="0.25">
      <c r="A128" t="s">
        <v>143</v>
      </c>
      <c r="B128" t="s">
        <v>144</v>
      </c>
      <c r="C128">
        <v>0.13369500000000001</v>
      </c>
      <c r="D128">
        <v>28.4756</v>
      </c>
      <c r="E128">
        <v>9.1122200000000007</v>
      </c>
      <c r="F128">
        <v>5.4252700000000001E-2</v>
      </c>
      <c r="G128" t="s">
        <v>14</v>
      </c>
      <c r="H128" t="s">
        <v>10</v>
      </c>
      <c r="K128" s="6">
        <f>VLOOKUP($B128,'Egen hetvattenprod'!$B$1:$AP$500,MATCH("Summa tillförd energi:",'Egen hetvattenprod'!$B$1:$AY$1,0),FALSE)</f>
        <v>17.176000000000002</v>
      </c>
      <c r="L128" s="6">
        <f>VLOOKUP($B128,Kraftvärmeprod!$B$1:$AO$500,MATCH("Summa tillförd energi:",Kraftvärmeprod!$B$1:$AV$1,0),FALSE)</f>
        <v>0</v>
      </c>
      <c r="M128" s="33">
        <f>VLOOKUP($B128,'Allokerad kvv'!$B$1:$AO$500,MATCH("Summa allokerad tillförd energi:",'Allokerad kvv'!$B$1:$AV$1,0),FALSE)</f>
        <v>0</v>
      </c>
      <c r="N128" s="33">
        <f>VLOOKUP($B128,'Justerad allokering'!$B$1:$AO$500,MATCH("Summa justerad allokerad tillförd energi:",'Justerad allokering'!$B$1:$AV$1,0),FALSE)</f>
        <v>0</v>
      </c>
      <c r="O128" s="6">
        <f>VLOOKUP($B128,'Slutlig allokering'!$B$2:$AL$500,MATCH("Summa justerad allokerad tillförd energi:",'Slutlig allokering'!$B$2:$AS$2,0),FALSE)</f>
        <v>0</v>
      </c>
      <c r="P128" s="6">
        <f>VLOOKUP($B128,'Köpt hetvatten'!$B$1:$AP$500,MATCH("Med verkningsgrad:",'Köpt hetvatten'!$B$1:$AW$1,0),FALSE)</f>
        <v>3.7647058823529416</v>
      </c>
      <c r="Q128" s="6">
        <f>VLOOKUP($B128,Spillvärme!$B$1:$AP$500,MATCH("Summa tillförd energi:",Spillvärme!$B$1:$AW$1,0),FALSE)</f>
        <v>0</v>
      </c>
      <c r="R128" s="6">
        <f>VLOOKUP($B128,Miljö!$B$1:$AP$500,MATCH("Summa tillförd energi:",Miljö!$B$1:$AW$1,0),FALSE)</f>
        <v>0.36699999999999999</v>
      </c>
      <c r="S128" s="33">
        <f t="shared" si="16"/>
        <v>0</v>
      </c>
      <c r="T128" s="6" t="str">
        <f>VLOOKUP($B128,Miljö!$B$1:$AP$500,MATCH("Köpt prod.spec hetvatten",Miljö!$B$1:$AW$1,0),FALSE)</f>
        <v/>
      </c>
      <c r="U128" s="6">
        <f t="shared" si="17"/>
        <v>21.307705882352945</v>
      </c>
      <c r="V128" s="6">
        <f>VLOOKUP($B128,Leveranser!$B$1:$AP$500,MATCH("Total levererad värme",Leveranser!$B$1:$AW$1,0),FALSE)</f>
        <v>16.774000000000001</v>
      </c>
      <c r="W128" s="6">
        <f>IFERROR(VLOOKUP($B128,Miljö!$B$1:$AP$500,MATCH("Såld mängd produktionsspecifik fjärrvärme (GWh)",Miljö!$B$1:$AW$1,0),FALSE)/1,0)</f>
        <v>0</v>
      </c>
      <c r="X128" s="6"/>
      <c r="Y128" s="30">
        <f t="shared" si="18"/>
        <v>0.78722693529819365</v>
      </c>
      <c r="Z128" s="6"/>
      <c r="AA128" s="30" t="str">
        <f t="shared" si="19"/>
        <v/>
      </c>
      <c r="AC128" t="s">
        <v>10</v>
      </c>
      <c r="AD128" t="s">
        <v>20</v>
      </c>
      <c r="AE128" s="25" t="str">
        <f t="shared" si="14"/>
        <v>ja</v>
      </c>
      <c r="AF128" t="s">
        <v>20</v>
      </c>
      <c r="AG128" t="s">
        <v>20</v>
      </c>
      <c r="AM128" s="6" t="str">
        <f t="shared" si="15"/>
        <v/>
      </c>
      <c r="AO128" s="6" t="str">
        <f t="shared" si="22"/>
        <v/>
      </c>
      <c r="AQ128" s="6" t="str">
        <f t="shared" si="23"/>
        <v/>
      </c>
      <c r="AR128" s="6"/>
      <c r="AW128" t="str">
        <f t="shared" si="20"/>
        <v/>
      </c>
      <c r="AY128" s="6" t="str">
        <f t="shared" si="24"/>
        <v/>
      </c>
      <c r="BB128" s="6" t="str">
        <f t="shared" si="21"/>
        <v>Ja</v>
      </c>
      <c r="BK128" t="s">
        <v>10</v>
      </c>
    </row>
    <row r="129" spans="1:63" ht="15" customHeight="1" x14ac:dyDescent="0.25">
      <c r="A129" t="s">
        <v>143</v>
      </c>
      <c r="B129" t="s">
        <v>145</v>
      </c>
      <c r="C129">
        <v>5.9161199999999997E-2</v>
      </c>
      <c r="D129">
        <v>15.0395</v>
      </c>
      <c r="E129">
        <v>9.0294500000000006</v>
      </c>
      <c r="F129">
        <v>1.02297E-2</v>
      </c>
      <c r="G129" t="s">
        <v>14</v>
      </c>
      <c r="H129" t="s">
        <v>14</v>
      </c>
      <c r="K129" s="6">
        <f>VLOOKUP($B129,'Egen hetvattenprod'!$B$1:$AP$500,MATCH("Summa tillförd energi:",'Egen hetvattenprod'!$B$1:$AY$1,0),FALSE)</f>
        <v>16.869</v>
      </c>
      <c r="L129" s="6">
        <f>VLOOKUP($B129,Kraftvärmeprod!$B$1:$AO$500,MATCH("Summa tillförd energi:",Kraftvärmeprod!$B$1:$AV$1,0),FALSE)</f>
        <v>0</v>
      </c>
      <c r="M129" s="33">
        <f>VLOOKUP($B129,'Allokerad kvv'!$B$1:$AO$500,MATCH("Summa allokerad tillförd energi:",'Allokerad kvv'!$B$1:$AV$1,0),FALSE)</f>
        <v>0</v>
      </c>
      <c r="N129" s="33">
        <f>VLOOKUP($B129,'Justerad allokering'!$B$1:$AO$500,MATCH("Summa justerad allokerad tillförd energi:",'Justerad allokering'!$B$1:$AV$1,0),FALSE)</f>
        <v>0</v>
      </c>
      <c r="O129" s="6">
        <f>VLOOKUP($B129,'Slutlig allokering'!$B$2:$AL$500,MATCH("Summa justerad allokerad tillförd energi:",'Slutlig allokering'!$B$2:$AS$2,0),FALSE)</f>
        <v>0</v>
      </c>
      <c r="P129" s="6">
        <f>VLOOKUP($B129,'Köpt hetvatten'!$B$1:$AP$500,MATCH("Med verkningsgrad:",'Köpt hetvatten'!$B$1:$AW$1,0),FALSE)</f>
        <v>24.263529411764704</v>
      </c>
      <c r="Q129" s="6">
        <f>VLOOKUP($B129,Spillvärme!$B$1:$AP$500,MATCH("Summa tillförd energi:",Spillvärme!$B$1:$AW$1,0),FALSE)</f>
        <v>2.2919999999999998</v>
      </c>
      <c r="R129" s="6">
        <f>VLOOKUP($B129,Miljö!$B$1:$AP$500,MATCH("Summa tillförd energi:",Miljö!$B$1:$AW$1,0),FALSE)</f>
        <v>0.17399999999999999</v>
      </c>
      <c r="S129" s="33">
        <f t="shared" si="16"/>
        <v>0</v>
      </c>
      <c r="T129" s="6" t="str">
        <f>VLOOKUP($B129,Miljö!$B$1:$AP$500,MATCH("Köpt prod.spec hetvatten",Miljö!$B$1:$AW$1,0),FALSE)</f>
        <v/>
      </c>
      <c r="U129" s="6">
        <f t="shared" si="17"/>
        <v>43.598529411764709</v>
      </c>
      <c r="V129" s="6">
        <f>VLOOKUP($B129,Leveranser!$B$1:$AP$500,MATCH("Total levererad värme",Leveranser!$B$1:$AW$1,0),FALSE)</f>
        <v>32.234999999999999</v>
      </c>
      <c r="W129" s="6">
        <f>IFERROR(VLOOKUP($B129,Miljö!$B$1:$AP$500,MATCH("Såld mängd produktionsspecifik fjärrvärme (GWh)",Miljö!$B$1:$AW$1,0),FALSE)/1,0)</f>
        <v>0</v>
      </c>
      <c r="X129" s="6"/>
      <c r="Y129" s="30">
        <f t="shared" si="18"/>
        <v>0.73935980031706405</v>
      </c>
      <c r="Z129" s="6"/>
      <c r="AA129" s="30" t="str">
        <f t="shared" si="19"/>
        <v/>
      </c>
      <c r="AC129" t="s">
        <v>20</v>
      </c>
      <c r="AD129" t="s">
        <v>20</v>
      </c>
      <c r="AE129" s="25" t="str">
        <f t="shared" si="14"/>
        <v/>
      </c>
      <c r="AF129" t="s">
        <v>1073</v>
      </c>
      <c r="AG129" t="s">
        <v>1058</v>
      </c>
      <c r="AH129" t="s">
        <v>10</v>
      </c>
      <c r="AM129" s="6" t="str">
        <f t="shared" si="15"/>
        <v>ja</v>
      </c>
      <c r="AO129" s="6" t="str">
        <f t="shared" si="22"/>
        <v>ja</v>
      </c>
      <c r="AQ129" s="6" t="str">
        <f t="shared" si="23"/>
        <v/>
      </c>
      <c r="AR129" s="6"/>
      <c r="AW129" t="str">
        <f t="shared" si="20"/>
        <v>nej</v>
      </c>
      <c r="AY129" s="6" t="str">
        <f t="shared" si="24"/>
        <v>ja</v>
      </c>
      <c r="BB129" s="6" t="str">
        <f t="shared" si="21"/>
        <v>Ja</v>
      </c>
      <c r="BG129" t="s">
        <v>10</v>
      </c>
      <c r="BK129" t="s">
        <v>10</v>
      </c>
    </row>
    <row r="130" spans="1:63" ht="15" customHeight="1" x14ac:dyDescent="0.25">
      <c r="A130" t="s">
        <v>146</v>
      </c>
      <c r="B130" t="s">
        <v>147</v>
      </c>
      <c r="C130">
        <v>0</v>
      </c>
      <c r="D130">
        <v>0</v>
      </c>
      <c r="E130">
        <v>0</v>
      </c>
      <c r="F130">
        <v>0</v>
      </c>
      <c r="G130" t="s">
        <v>14</v>
      </c>
      <c r="H130" t="s">
        <v>14</v>
      </c>
      <c r="K130" s="6">
        <f>VLOOKUP($B130,'Egen hetvattenprod'!$B$1:$AP$500,MATCH("Summa tillförd energi:",'Egen hetvattenprod'!$B$1:$AY$1,0),FALSE)</f>
        <v>0</v>
      </c>
      <c r="L130" s="6">
        <f>VLOOKUP($B130,Kraftvärmeprod!$B$1:$AO$500,MATCH("Summa tillförd energi:",Kraftvärmeprod!$B$1:$AV$1,0),FALSE)</f>
        <v>0</v>
      </c>
      <c r="M130" s="33">
        <f>VLOOKUP($B130,'Allokerad kvv'!$B$1:$AO$500,MATCH("Summa allokerad tillförd energi:",'Allokerad kvv'!$B$1:$AV$1,0),FALSE)</f>
        <v>0</v>
      </c>
      <c r="N130" s="33">
        <f>VLOOKUP($B130,'Justerad allokering'!$B$1:$AO$500,MATCH("Summa justerad allokerad tillförd energi:",'Justerad allokering'!$B$1:$AV$1,0),FALSE)</f>
        <v>0</v>
      </c>
      <c r="O130" s="6">
        <f>VLOOKUP($B130,'Slutlig allokering'!$B$2:$AL$500,MATCH("Summa justerad allokerad tillförd energi:",'Slutlig allokering'!$B$2:$AS$2,0),FALSE)</f>
        <v>0</v>
      </c>
      <c r="P130" s="6">
        <f>VLOOKUP($B130,'Köpt hetvatten'!$B$1:$AP$500,MATCH("Med verkningsgrad:",'Köpt hetvatten'!$B$1:$AW$1,0),FALSE)</f>
        <v>0</v>
      </c>
      <c r="Q130" s="6">
        <f>VLOOKUP($B130,Spillvärme!$B$1:$AP$500,MATCH("Summa tillförd energi:",Spillvärme!$B$1:$AW$1,0),FALSE)</f>
        <v>0</v>
      </c>
      <c r="R130" s="6">
        <f>VLOOKUP($B130,Miljö!$B$1:$AP$500,MATCH("Summa tillförd energi:",Miljö!$B$1:$AW$1,0),FALSE)</f>
        <v>0</v>
      </c>
      <c r="S130" s="33">
        <f t="shared" si="16"/>
        <v>0</v>
      </c>
      <c r="T130" s="6" t="str">
        <f>VLOOKUP($B130,Miljö!$B$1:$AP$500,MATCH("Köpt prod.spec hetvatten",Miljö!$B$1:$AW$1,0),FALSE)</f>
        <v/>
      </c>
      <c r="U130" s="6">
        <f t="shared" si="17"/>
        <v>0</v>
      </c>
      <c r="V130" s="6">
        <f>VLOOKUP($B130,Leveranser!$B$1:$AP$500,MATCH("Total levererad värme",Leveranser!$B$1:$AW$1,0),FALSE)</f>
        <v>0</v>
      </c>
      <c r="W130" s="6">
        <f>IFERROR(VLOOKUP($B130,Miljö!$B$1:$AP$500,MATCH("Såld mängd produktionsspecifik fjärrvärme (GWh)",Miljö!$B$1:$AW$1,0),FALSE)/1,0)</f>
        <v>0</v>
      </c>
      <c r="X130" s="6"/>
      <c r="Y130" s="30" t="str">
        <f t="shared" si="18"/>
        <v/>
      </c>
      <c r="Z130" s="6"/>
      <c r="AA130" s="30" t="str">
        <f t="shared" si="19"/>
        <v/>
      </c>
      <c r="AC130" t="s">
        <v>20</v>
      </c>
      <c r="AD130" t="s">
        <v>20</v>
      </c>
      <c r="AE130" s="25" t="str">
        <f t="shared" si="14"/>
        <v/>
      </c>
      <c r="AF130" t="s">
        <v>20</v>
      </c>
      <c r="AG130" t="s">
        <v>20</v>
      </c>
      <c r="AM130" s="6" t="str">
        <f t="shared" si="15"/>
        <v>nej</v>
      </c>
      <c r="AO130" s="6" t="str">
        <f t="shared" si="22"/>
        <v>nej</v>
      </c>
      <c r="AQ130" s="6" t="str">
        <f t="shared" si="23"/>
        <v/>
      </c>
      <c r="AR130" s="6"/>
      <c r="AW130" t="str">
        <f t="shared" si="20"/>
        <v>nej</v>
      </c>
      <c r="AY130" s="6" t="str">
        <f t="shared" si="24"/>
        <v>nej</v>
      </c>
      <c r="BB130" s="6" t="str">
        <f t="shared" si="21"/>
        <v>Nej</v>
      </c>
      <c r="BK130" t="s">
        <v>14</v>
      </c>
    </row>
    <row r="131" spans="1:63" ht="15" customHeight="1" x14ac:dyDescent="0.25">
      <c r="A131" t="s">
        <v>146</v>
      </c>
      <c r="B131" t="s">
        <v>148</v>
      </c>
      <c r="C131">
        <v>0</v>
      </c>
      <c r="D131">
        <v>0</v>
      </c>
      <c r="E131">
        <v>0</v>
      </c>
      <c r="F131">
        <v>0</v>
      </c>
      <c r="G131" t="s">
        <v>14</v>
      </c>
      <c r="H131" t="s">
        <v>14</v>
      </c>
      <c r="K131" s="6">
        <f>VLOOKUP($B131,'Egen hetvattenprod'!$B$1:$AP$500,MATCH("Summa tillförd energi:",'Egen hetvattenprod'!$B$1:$AY$1,0),FALSE)</f>
        <v>0</v>
      </c>
      <c r="L131" s="6">
        <f>VLOOKUP($B131,Kraftvärmeprod!$B$1:$AO$500,MATCH("Summa tillförd energi:",Kraftvärmeprod!$B$1:$AV$1,0),FALSE)</f>
        <v>0</v>
      </c>
      <c r="M131" s="33">
        <f>VLOOKUP($B131,'Allokerad kvv'!$B$1:$AO$500,MATCH("Summa allokerad tillförd energi:",'Allokerad kvv'!$B$1:$AV$1,0),FALSE)</f>
        <v>0</v>
      </c>
      <c r="N131" s="33">
        <f>VLOOKUP($B131,'Justerad allokering'!$B$1:$AO$500,MATCH("Summa justerad allokerad tillförd energi:",'Justerad allokering'!$B$1:$AV$1,0),FALSE)</f>
        <v>0</v>
      </c>
      <c r="O131" s="6">
        <f>VLOOKUP($B131,'Slutlig allokering'!$B$2:$AL$500,MATCH("Summa justerad allokerad tillförd energi:",'Slutlig allokering'!$B$2:$AS$2,0),FALSE)</f>
        <v>0</v>
      </c>
      <c r="P131" s="6">
        <f>VLOOKUP($B131,'Köpt hetvatten'!$B$1:$AP$500,MATCH("Med verkningsgrad:",'Köpt hetvatten'!$B$1:$AW$1,0),FALSE)</f>
        <v>0</v>
      </c>
      <c r="Q131" s="6">
        <f>VLOOKUP($B131,Spillvärme!$B$1:$AP$500,MATCH("Summa tillförd energi:",Spillvärme!$B$1:$AW$1,0),FALSE)</f>
        <v>0</v>
      </c>
      <c r="R131" s="6">
        <f>VLOOKUP($B131,Miljö!$B$1:$AP$500,MATCH("Summa tillförd energi:",Miljö!$B$1:$AW$1,0),FALSE)</f>
        <v>0</v>
      </c>
      <c r="S131" s="33">
        <f t="shared" si="16"/>
        <v>0</v>
      </c>
      <c r="T131" s="6" t="str">
        <f>VLOOKUP($B131,Miljö!$B$1:$AP$500,MATCH("Köpt prod.spec hetvatten",Miljö!$B$1:$AW$1,0),FALSE)</f>
        <v/>
      </c>
      <c r="U131" s="6">
        <f t="shared" si="17"/>
        <v>0</v>
      </c>
      <c r="V131" s="6">
        <f>VLOOKUP($B131,Leveranser!$B$1:$AP$500,MATCH("Total levererad värme",Leveranser!$B$1:$AW$1,0),FALSE)</f>
        <v>0</v>
      </c>
      <c r="W131" s="6">
        <f>IFERROR(VLOOKUP($B131,Miljö!$B$1:$AP$500,MATCH("Såld mängd produktionsspecifik fjärrvärme (GWh)",Miljö!$B$1:$AW$1,0),FALSE)/1,0)</f>
        <v>0</v>
      </c>
      <c r="X131" s="6"/>
      <c r="Y131" s="30" t="str">
        <f t="shared" si="18"/>
        <v/>
      </c>
      <c r="Z131" s="6"/>
      <c r="AA131" s="30" t="str">
        <f t="shared" si="19"/>
        <v/>
      </c>
      <c r="AC131" t="s">
        <v>20</v>
      </c>
      <c r="AD131" t="s">
        <v>20</v>
      </c>
      <c r="AE131" s="25" t="str">
        <f t="shared" ref="AE131:AE194" si="25">IF(H131="ja",IF(AND(AC131="nej",AD131&lt;&gt;"ja"),"nej","ja"),"")</f>
        <v/>
      </c>
      <c r="AF131" t="s">
        <v>20</v>
      </c>
      <c r="AG131" t="s">
        <v>20</v>
      </c>
      <c r="AM131" s="6" t="str">
        <f t="shared" ref="AM131:AM194" si="26">IF(AE131="ja","",IF(AND(C131&gt;0,C131&lt;0.9,D131&gt;0,D131&lt;100,E131&gt;0,E131&lt;50,F131&gt;-0.00000001,F131&lt;1),"ja","nej"))</f>
        <v>nej</v>
      </c>
      <c r="AO131" s="6" t="str">
        <f t="shared" si="22"/>
        <v>nej</v>
      </c>
      <c r="AQ131" s="6" t="str">
        <f t="shared" si="23"/>
        <v/>
      </c>
      <c r="AR131" s="6"/>
      <c r="AW131" t="str">
        <f t="shared" si="20"/>
        <v>nej</v>
      </c>
      <c r="AY131" s="6" t="str">
        <f t="shared" si="24"/>
        <v>nej</v>
      </c>
      <c r="BB131" s="6" t="str">
        <f t="shared" si="21"/>
        <v>Nej</v>
      </c>
      <c r="BK131" t="s">
        <v>14</v>
      </c>
    </row>
    <row r="132" spans="1:63" ht="15" customHeight="1" x14ac:dyDescent="0.25">
      <c r="A132" t="s">
        <v>146</v>
      </c>
      <c r="B132" t="s">
        <v>149</v>
      </c>
      <c r="C132">
        <v>0.103743</v>
      </c>
      <c r="D132">
        <v>17.570399999999999</v>
      </c>
      <c r="E132">
        <v>9.4250600000000002</v>
      </c>
      <c r="F132">
        <v>1.5841600000000001E-2</v>
      </c>
      <c r="G132" t="s">
        <v>10</v>
      </c>
      <c r="H132" t="s">
        <v>10</v>
      </c>
      <c r="K132" s="6">
        <f>VLOOKUP($B132,'Egen hetvattenprod'!$B$1:$AP$500,MATCH("Summa tillförd energi:",'Egen hetvattenprod'!$B$1:$AY$1,0),FALSE)</f>
        <v>69.099999999999994</v>
      </c>
      <c r="L132" s="6">
        <f>VLOOKUP($B132,Kraftvärmeprod!$B$1:$AO$500,MATCH("Summa tillförd energi:",Kraftvärmeprod!$B$1:$AV$1,0),FALSE)</f>
        <v>0</v>
      </c>
      <c r="M132" s="33">
        <f>VLOOKUP($B132,'Allokerad kvv'!$B$1:$AO$500,MATCH("Summa allokerad tillförd energi:",'Allokerad kvv'!$B$1:$AV$1,0),FALSE)</f>
        <v>0</v>
      </c>
      <c r="N132" s="33">
        <f>VLOOKUP($B132,'Justerad allokering'!$B$1:$AO$500,MATCH("Summa justerad allokerad tillförd energi:",'Justerad allokering'!$B$1:$AV$1,0),FALSE)</f>
        <v>0</v>
      </c>
      <c r="O132" s="6">
        <f>VLOOKUP($B132,'Slutlig allokering'!$B$2:$AL$500,MATCH("Summa justerad allokerad tillförd energi:",'Slutlig allokering'!$B$2:$AS$2,0),FALSE)</f>
        <v>0</v>
      </c>
      <c r="P132" s="6">
        <f>VLOOKUP($B132,'Köpt hetvatten'!$B$1:$AP$500,MATCH("Med verkningsgrad:",'Köpt hetvatten'!$B$1:$AW$1,0),FALSE)</f>
        <v>0</v>
      </c>
      <c r="Q132" s="6">
        <f>VLOOKUP($B132,Spillvärme!$B$1:$AP$500,MATCH("Summa tillförd energi:",Spillvärme!$B$1:$AW$1,0),FALSE)</f>
        <v>0</v>
      </c>
      <c r="R132" s="6">
        <f>VLOOKUP($B132,Miljö!$B$1:$AP$500,MATCH("Summa tillförd energi:",Miljö!$B$1:$AW$1,0),FALSE)</f>
        <v>1.6</v>
      </c>
      <c r="S132" s="33">
        <f t="shared" ref="S132:S195" si="27">IF(R132=0,0.03*V132,0)</f>
        <v>0</v>
      </c>
      <c r="T132" s="6" t="str">
        <f>VLOOKUP($B132,Miljö!$B$1:$AP$500,MATCH("Köpt prod.spec hetvatten",Miljö!$B$1:$AW$1,0),FALSE)</f>
        <v/>
      </c>
      <c r="U132" s="6">
        <f t="shared" ref="U132:U195" si="28">SUM(K132,O132:R132,T132)</f>
        <v>70.699999999999989</v>
      </c>
      <c r="V132" s="6">
        <f>VLOOKUP($B132,Leveranser!$B$1:$AP$500,MATCH("Total levererad värme",Leveranser!$B$1:$AW$1,0),FALSE)</f>
        <v>47.4</v>
      </c>
      <c r="W132" s="6">
        <f>IFERROR(VLOOKUP($B132,Miljö!$B$1:$AP$500,MATCH("Såld mängd produktionsspecifik fjärrvärme (GWh)",Miljö!$B$1:$AW$1,0),FALSE)/1,0)</f>
        <v>0</v>
      </c>
      <c r="X132" s="6"/>
      <c r="Y132" s="30">
        <f t="shared" ref="Y132:Y195" si="29">IFERROR(V132/U132,"")</f>
        <v>0.67043847241867049</v>
      </c>
      <c r="Z132" s="6"/>
      <c r="AA132" s="30" t="str">
        <f t="shared" ref="AA132:AA195" si="30">IF(W132=0,"",W132/V132)</f>
        <v/>
      </c>
      <c r="AC132" t="s">
        <v>10</v>
      </c>
      <c r="AD132" t="s">
        <v>20</v>
      </c>
      <c r="AE132" s="25" t="str">
        <f t="shared" si="25"/>
        <v>ja</v>
      </c>
      <c r="AF132" t="s">
        <v>20</v>
      </c>
      <c r="AG132" t="s">
        <v>20</v>
      </c>
      <c r="AM132" s="6" t="str">
        <f t="shared" si="26"/>
        <v/>
      </c>
      <c r="AO132" s="6" t="str">
        <f t="shared" si="22"/>
        <v/>
      </c>
      <c r="AQ132" s="6" t="str">
        <f t="shared" si="23"/>
        <v/>
      </c>
      <c r="AR132" s="6"/>
      <c r="AW132" t="str">
        <f t="shared" ref="AW132:AW195" si="31">IF(AE132="ja","",IF(OR(AQ132="ja",AS132="ja",AT132="ja",AU132="ja",AV132="ja"),"ja","nej"))</f>
        <v/>
      </c>
      <c r="AY132" s="6" t="str">
        <f t="shared" si="24"/>
        <v/>
      </c>
      <c r="BB132" s="6" t="str">
        <f t="shared" ref="BB132:BB195" si="32">IF(OR(AE132="ja",AY132="ja",AZ132="ja"),"Ja","Nej")</f>
        <v>Ja</v>
      </c>
      <c r="BK132" t="s">
        <v>10</v>
      </c>
    </row>
    <row r="133" spans="1:63" ht="15" customHeight="1" x14ac:dyDescent="0.25">
      <c r="A133" t="s">
        <v>146</v>
      </c>
      <c r="B133" t="s">
        <v>150</v>
      </c>
      <c r="C133">
        <v>0</v>
      </c>
      <c r="D133">
        <v>0</v>
      </c>
      <c r="E133">
        <v>0</v>
      </c>
      <c r="F133">
        <v>0</v>
      </c>
      <c r="G133" t="s">
        <v>14</v>
      </c>
      <c r="H133" t="s">
        <v>14</v>
      </c>
      <c r="K133" s="6">
        <f>VLOOKUP($B133,'Egen hetvattenprod'!$B$1:$AP$500,MATCH("Summa tillförd energi:",'Egen hetvattenprod'!$B$1:$AY$1,0),FALSE)</f>
        <v>0</v>
      </c>
      <c r="L133" s="6">
        <f>VLOOKUP($B133,Kraftvärmeprod!$B$1:$AO$500,MATCH("Summa tillförd energi:",Kraftvärmeprod!$B$1:$AV$1,0),FALSE)</f>
        <v>0</v>
      </c>
      <c r="M133" s="33">
        <f>VLOOKUP($B133,'Allokerad kvv'!$B$1:$AO$500,MATCH("Summa allokerad tillförd energi:",'Allokerad kvv'!$B$1:$AV$1,0),FALSE)</f>
        <v>0</v>
      </c>
      <c r="N133" s="33">
        <f>VLOOKUP($B133,'Justerad allokering'!$B$1:$AO$500,MATCH("Summa justerad allokerad tillförd energi:",'Justerad allokering'!$B$1:$AV$1,0),FALSE)</f>
        <v>0</v>
      </c>
      <c r="O133" s="6">
        <f>VLOOKUP($B133,'Slutlig allokering'!$B$2:$AL$500,MATCH("Summa justerad allokerad tillförd energi:",'Slutlig allokering'!$B$2:$AS$2,0),FALSE)</f>
        <v>0</v>
      </c>
      <c r="P133" s="6">
        <f>VLOOKUP($B133,'Köpt hetvatten'!$B$1:$AP$500,MATCH("Med verkningsgrad:",'Köpt hetvatten'!$B$1:$AW$1,0),FALSE)</f>
        <v>0</v>
      </c>
      <c r="Q133" s="6">
        <f>VLOOKUP($B133,Spillvärme!$B$1:$AP$500,MATCH("Summa tillförd energi:",Spillvärme!$B$1:$AW$1,0),FALSE)</f>
        <v>0</v>
      </c>
      <c r="R133" s="6">
        <f>VLOOKUP($B133,Miljö!$B$1:$AP$500,MATCH("Summa tillförd energi:",Miljö!$B$1:$AW$1,0),FALSE)</f>
        <v>0</v>
      </c>
      <c r="S133" s="33">
        <f t="shared" si="27"/>
        <v>0</v>
      </c>
      <c r="T133" s="6" t="str">
        <f>VLOOKUP($B133,Miljö!$B$1:$AP$500,MATCH("Köpt prod.spec hetvatten",Miljö!$B$1:$AW$1,0),FALSE)</f>
        <v/>
      </c>
      <c r="U133" s="6">
        <f t="shared" si="28"/>
        <v>0</v>
      </c>
      <c r="V133" s="6">
        <f>VLOOKUP($B133,Leveranser!$B$1:$AP$500,MATCH("Total levererad värme",Leveranser!$B$1:$AW$1,0),FALSE)</f>
        <v>0</v>
      </c>
      <c r="W133" s="6">
        <f>IFERROR(VLOOKUP($B133,Miljö!$B$1:$AP$500,MATCH("Såld mängd produktionsspecifik fjärrvärme (GWh)",Miljö!$B$1:$AW$1,0),FALSE)/1,0)</f>
        <v>0</v>
      </c>
      <c r="X133" s="6"/>
      <c r="Y133" s="30" t="str">
        <f t="shared" si="29"/>
        <v/>
      </c>
      <c r="Z133" s="6"/>
      <c r="AA133" s="30" t="str">
        <f t="shared" si="30"/>
        <v/>
      </c>
      <c r="AC133" t="s">
        <v>20</v>
      </c>
      <c r="AD133" t="s">
        <v>20</v>
      </c>
      <c r="AE133" s="25" t="str">
        <f t="shared" si="25"/>
        <v/>
      </c>
      <c r="AF133" t="s">
        <v>20</v>
      </c>
      <c r="AG133" t="s">
        <v>20</v>
      </c>
      <c r="AM133" s="6" t="str">
        <f t="shared" si="26"/>
        <v>nej</v>
      </c>
      <c r="AO133" s="6" t="str">
        <f t="shared" ref="AO133:AO196" si="33">IF(AE133="ja","",IF(AND(Y133&gt;0.6,Y133&lt;1.1),"ja","nej"))</f>
        <v>nej</v>
      </c>
      <c r="AQ133" s="6" t="str">
        <f t="shared" ref="AQ133:AQ196" si="34">IF(V133&gt;0,IF(W133/V133&gt;0.9,"Ja",""),"")</f>
        <v/>
      </c>
      <c r="AR133" s="6"/>
      <c r="AW133" t="str">
        <f t="shared" si="31"/>
        <v>nej</v>
      </c>
      <c r="AY133" s="6" t="str">
        <f t="shared" ref="AY133:AY196" si="35">IF(AE133="ja","",IF(AND(AM133="ja",AO133="ja",AW133="nej"),"ja","nej"))</f>
        <v>nej</v>
      </c>
      <c r="BB133" s="6" t="str">
        <f t="shared" si="32"/>
        <v>Nej</v>
      </c>
      <c r="BK133" t="s">
        <v>14</v>
      </c>
    </row>
    <row r="134" spans="1:63" ht="15" customHeight="1" x14ac:dyDescent="0.25">
      <c r="A134" t="s">
        <v>146</v>
      </c>
      <c r="B134" t="s">
        <v>151</v>
      </c>
      <c r="C134">
        <v>0</v>
      </c>
      <c r="D134">
        <v>0</v>
      </c>
      <c r="E134">
        <v>0</v>
      </c>
      <c r="F134">
        <v>0</v>
      </c>
      <c r="G134" t="s">
        <v>14</v>
      </c>
      <c r="H134" t="s">
        <v>14</v>
      </c>
      <c r="K134" s="6">
        <f>VLOOKUP($B134,'Egen hetvattenprod'!$B$1:$AP$500,MATCH("Summa tillförd energi:",'Egen hetvattenprod'!$B$1:$AY$1,0),FALSE)</f>
        <v>0</v>
      </c>
      <c r="L134" s="6">
        <f>VLOOKUP($B134,Kraftvärmeprod!$B$1:$AO$500,MATCH("Summa tillförd energi:",Kraftvärmeprod!$B$1:$AV$1,0),FALSE)</f>
        <v>0</v>
      </c>
      <c r="M134" s="33">
        <f>VLOOKUP($B134,'Allokerad kvv'!$B$1:$AO$500,MATCH("Summa allokerad tillförd energi:",'Allokerad kvv'!$B$1:$AV$1,0),FALSE)</f>
        <v>0</v>
      </c>
      <c r="N134" s="33">
        <f>VLOOKUP($B134,'Justerad allokering'!$B$1:$AO$500,MATCH("Summa justerad allokerad tillförd energi:",'Justerad allokering'!$B$1:$AV$1,0),FALSE)</f>
        <v>0</v>
      </c>
      <c r="O134" s="6">
        <f>VLOOKUP($B134,'Slutlig allokering'!$B$2:$AL$500,MATCH("Summa justerad allokerad tillförd energi:",'Slutlig allokering'!$B$2:$AS$2,0),FALSE)</f>
        <v>0</v>
      </c>
      <c r="P134" s="6">
        <f>VLOOKUP($B134,'Köpt hetvatten'!$B$1:$AP$500,MATCH("Med verkningsgrad:",'Köpt hetvatten'!$B$1:$AW$1,0),FALSE)</f>
        <v>0</v>
      </c>
      <c r="Q134" s="6">
        <f>VLOOKUP($B134,Spillvärme!$B$1:$AP$500,MATCH("Summa tillförd energi:",Spillvärme!$B$1:$AW$1,0),FALSE)</f>
        <v>0</v>
      </c>
      <c r="R134" s="6">
        <f>VLOOKUP($B134,Miljö!$B$1:$AP$500,MATCH("Summa tillförd energi:",Miljö!$B$1:$AW$1,0),FALSE)</f>
        <v>0</v>
      </c>
      <c r="S134" s="33">
        <f t="shared" si="27"/>
        <v>0</v>
      </c>
      <c r="T134" s="6" t="str">
        <f>VLOOKUP($B134,Miljö!$B$1:$AP$500,MATCH("Köpt prod.spec hetvatten",Miljö!$B$1:$AW$1,0),FALSE)</f>
        <v/>
      </c>
      <c r="U134" s="6">
        <f t="shared" si="28"/>
        <v>0</v>
      </c>
      <c r="V134" s="6">
        <f>VLOOKUP($B134,Leveranser!$B$1:$AP$500,MATCH("Total levererad värme",Leveranser!$B$1:$AW$1,0),FALSE)</f>
        <v>0</v>
      </c>
      <c r="W134" s="6">
        <f>IFERROR(VLOOKUP($B134,Miljö!$B$1:$AP$500,MATCH("Såld mängd produktionsspecifik fjärrvärme (GWh)",Miljö!$B$1:$AW$1,0),FALSE)/1,0)</f>
        <v>0</v>
      </c>
      <c r="X134" s="6"/>
      <c r="Y134" s="30" t="str">
        <f t="shared" si="29"/>
        <v/>
      </c>
      <c r="Z134" s="6"/>
      <c r="AA134" s="30" t="str">
        <f t="shared" si="30"/>
        <v/>
      </c>
      <c r="AC134" t="s">
        <v>20</v>
      </c>
      <c r="AD134" t="s">
        <v>20</v>
      </c>
      <c r="AE134" s="25" t="str">
        <f t="shared" si="25"/>
        <v/>
      </c>
      <c r="AF134" t="s">
        <v>20</v>
      </c>
      <c r="AG134" t="s">
        <v>20</v>
      </c>
      <c r="AM134" s="6" t="str">
        <f t="shared" si="26"/>
        <v>nej</v>
      </c>
      <c r="AO134" s="6" t="str">
        <f t="shared" si="33"/>
        <v>nej</v>
      </c>
      <c r="AQ134" s="6" t="str">
        <f t="shared" si="34"/>
        <v/>
      </c>
      <c r="AR134" s="6"/>
      <c r="AW134" t="str">
        <f t="shared" si="31"/>
        <v>nej</v>
      </c>
      <c r="AY134" s="6" t="str">
        <f t="shared" si="35"/>
        <v>nej</v>
      </c>
      <c r="BB134" s="6" t="str">
        <f t="shared" si="32"/>
        <v>Nej</v>
      </c>
      <c r="BK134" t="s">
        <v>14</v>
      </c>
    </row>
    <row r="135" spans="1:63" ht="15" customHeight="1" x14ac:dyDescent="0.25">
      <c r="A135" t="s">
        <v>152</v>
      </c>
      <c r="B135" t="s">
        <v>153</v>
      </c>
      <c r="C135">
        <v>0.189028</v>
      </c>
      <c r="D135">
        <v>23.447099999999999</v>
      </c>
      <c r="E135">
        <v>7.2126000000000001</v>
      </c>
      <c r="F135">
        <v>3.5136399999999998E-2</v>
      </c>
      <c r="G135" t="s">
        <v>14</v>
      </c>
      <c r="H135" t="s">
        <v>10</v>
      </c>
      <c r="K135" s="6">
        <f>VLOOKUP($B135,'Egen hetvattenprod'!$B$1:$AP$500,MATCH("Summa tillförd energi:",'Egen hetvattenprod'!$B$1:$AY$1,0),FALSE)</f>
        <v>27.5</v>
      </c>
      <c r="L135" s="6">
        <f>VLOOKUP($B135,Kraftvärmeprod!$B$1:$AO$500,MATCH("Summa tillförd energi:",Kraftvärmeprod!$B$1:$AV$1,0),FALSE)</f>
        <v>348.4</v>
      </c>
      <c r="M135" s="33">
        <f>VLOOKUP($B135,'Allokerad kvv'!$B$1:$AO$500,MATCH("Summa allokerad tillförd energi:",'Allokerad kvv'!$B$1:$AV$1,0),FALSE)</f>
        <v>182.94298000000003</v>
      </c>
      <c r="N135" s="33">
        <f>VLOOKUP($B135,'Justerad allokering'!$B$1:$AO$500,MATCH("Summa justerad allokerad tillförd energi:",'Justerad allokering'!$B$1:$AV$1,0),FALSE)</f>
        <v>0</v>
      </c>
      <c r="O135" s="6">
        <f>VLOOKUP($B135,'Slutlig allokering'!$B$2:$AL$500,MATCH("Summa justerad allokerad tillförd energi:",'Slutlig allokering'!$B$2:$AS$2,0),FALSE)</f>
        <v>182.94298000000003</v>
      </c>
      <c r="P135" s="6">
        <f>VLOOKUP($B135,'Köpt hetvatten'!$B$1:$AP$500,MATCH("Med verkningsgrad:",'Köpt hetvatten'!$B$1:$AW$1,0),FALSE)</f>
        <v>0</v>
      </c>
      <c r="Q135" s="6">
        <f>VLOOKUP($B135,Spillvärme!$B$1:$AP$500,MATCH("Summa tillförd energi:",Spillvärme!$B$1:$AW$1,0),FALSE)</f>
        <v>0</v>
      </c>
      <c r="R135" s="6">
        <f>VLOOKUP($B135,Miljö!$B$1:$AP$500,MATCH("Summa tillförd energi:",Miljö!$B$1:$AW$1,0),FALSE)</f>
        <v>1</v>
      </c>
      <c r="S135" s="33">
        <f t="shared" si="27"/>
        <v>0</v>
      </c>
      <c r="T135" s="6" t="str">
        <f>VLOOKUP($B135,Miljö!$B$1:$AP$500,MATCH("Köpt prod.spec hetvatten",Miljö!$B$1:$AW$1,0),FALSE)</f>
        <v/>
      </c>
      <c r="U135" s="6">
        <f t="shared" si="28"/>
        <v>211.44298000000003</v>
      </c>
      <c r="V135" s="6">
        <f>VLOOKUP($B135,Leveranser!$B$1:$AP$500,MATCH("Total levererad värme",Leveranser!$B$1:$AW$1,0),FALSE)</f>
        <v>208</v>
      </c>
      <c r="W135" s="6">
        <f>IFERROR(VLOOKUP($B135,Miljö!$B$1:$AP$500,MATCH("Såld mängd produktionsspecifik fjärrvärme (GWh)",Miljö!$B$1:$AW$1,0),FALSE)/1,0)</f>
        <v>0</v>
      </c>
      <c r="X135" s="6"/>
      <c r="Y135" s="30">
        <f t="shared" si="29"/>
        <v>0.98371674481697136</v>
      </c>
      <c r="Z135" s="6"/>
      <c r="AA135" s="30" t="str">
        <f t="shared" si="30"/>
        <v/>
      </c>
      <c r="AC135" t="s">
        <v>10</v>
      </c>
      <c r="AD135" t="s">
        <v>20</v>
      </c>
      <c r="AE135" s="25" t="str">
        <f t="shared" si="25"/>
        <v>ja</v>
      </c>
      <c r="AF135" t="s">
        <v>20</v>
      </c>
      <c r="AG135" t="s">
        <v>20</v>
      </c>
      <c r="AM135" s="6" t="str">
        <f t="shared" si="26"/>
        <v/>
      </c>
      <c r="AO135" s="6" t="str">
        <f t="shared" si="33"/>
        <v/>
      </c>
      <c r="AQ135" s="6" t="str">
        <f t="shared" si="34"/>
        <v/>
      </c>
      <c r="AR135" s="6"/>
      <c r="AW135" t="str">
        <f t="shared" si="31"/>
        <v/>
      </c>
      <c r="AY135" s="6" t="str">
        <f t="shared" si="35"/>
        <v/>
      </c>
      <c r="BB135" s="6" t="str">
        <f t="shared" si="32"/>
        <v>Ja</v>
      </c>
      <c r="BK135" t="s">
        <v>10</v>
      </c>
    </row>
    <row r="136" spans="1:63" ht="15" customHeight="1" x14ac:dyDescent="0.25">
      <c r="A136" t="s">
        <v>154</v>
      </c>
      <c r="B136" t="s">
        <v>155</v>
      </c>
      <c r="C136">
        <v>0</v>
      </c>
      <c r="D136">
        <v>0</v>
      </c>
      <c r="E136">
        <v>0</v>
      </c>
      <c r="F136">
        <v>0</v>
      </c>
      <c r="G136" t="s">
        <v>10</v>
      </c>
      <c r="H136" t="s">
        <v>10</v>
      </c>
      <c r="K136" s="6">
        <f>VLOOKUP($B136,'Egen hetvattenprod'!$B$1:$AP$500,MATCH("Summa tillförd energi:",'Egen hetvattenprod'!$B$1:$AY$1,0),FALSE)</f>
        <v>0</v>
      </c>
      <c r="L136" s="6">
        <f>VLOOKUP($B136,Kraftvärmeprod!$B$1:$AO$500,MATCH("Summa tillförd energi:",Kraftvärmeprod!$B$1:$AV$1,0),FALSE)</f>
        <v>0</v>
      </c>
      <c r="M136" s="33">
        <f>VLOOKUP($B136,'Allokerad kvv'!$B$1:$AO$500,MATCH("Summa allokerad tillförd energi:",'Allokerad kvv'!$B$1:$AV$1,0),FALSE)</f>
        <v>0</v>
      </c>
      <c r="N136" s="33">
        <f>VLOOKUP($B136,'Justerad allokering'!$B$1:$AO$500,MATCH("Summa justerad allokerad tillförd energi:",'Justerad allokering'!$B$1:$AV$1,0),FALSE)</f>
        <v>0</v>
      </c>
      <c r="O136" s="6">
        <f>VLOOKUP($B136,'Slutlig allokering'!$B$2:$AL$500,MATCH("Summa justerad allokerad tillförd energi:",'Slutlig allokering'!$B$2:$AS$2,0),FALSE)</f>
        <v>0</v>
      </c>
      <c r="P136" s="6">
        <f>VLOOKUP($B136,'Köpt hetvatten'!$B$1:$AP$500,MATCH("Med verkningsgrad:",'Köpt hetvatten'!$B$1:$AW$1,0),FALSE)</f>
        <v>0</v>
      </c>
      <c r="Q136" s="6">
        <f>VLOOKUP($B136,Spillvärme!$B$1:$AP$500,MATCH("Summa tillförd energi:",Spillvärme!$B$1:$AW$1,0),FALSE)</f>
        <v>5.9</v>
      </c>
      <c r="R136" s="6">
        <f>VLOOKUP($B136,Miljö!$B$1:$AP$500,MATCH("Summa tillförd energi:",Miljö!$B$1:$AW$1,0),FALSE)</f>
        <v>0</v>
      </c>
      <c r="S136" s="33">
        <f t="shared" si="27"/>
        <v>0.14699999999999999</v>
      </c>
      <c r="T136" s="6" t="str">
        <f>VLOOKUP($B136,Miljö!$B$1:$AP$500,MATCH("Köpt prod.spec hetvatten",Miljö!$B$1:$AW$1,0),FALSE)</f>
        <v/>
      </c>
      <c r="U136" s="6">
        <f t="shared" si="28"/>
        <v>5.9</v>
      </c>
      <c r="V136" s="6">
        <f>VLOOKUP($B136,Leveranser!$B$1:$AP$500,MATCH("Total levererad värme",Leveranser!$B$1:$AW$1,0),FALSE)</f>
        <v>4.9000000000000004</v>
      </c>
      <c r="W136" s="6">
        <f>IFERROR(VLOOKUP($B136,Miljö!$B$1:$AP$500,MATCH("Såld mängd produktionsspecifik fjärrvärme (GWh)",Miljö!$B$1:$AW$1,0),FALSE)/1,0)</f>
        <v>0</v>
      </c>
      <c r="X136" s="6"/>
      <c r="Y136" s="30">
        <f t="shared" si="29"/>
        <v>0.83050847457627119</v>
      </c>
      <c r="Z136" s="6"/>
      <c r="AA136" s="30" t="str">
        <f t="shared" si="30"/>
        <v/>
      </c>
      <c r="AC136" t="s">
        <v>10</v>
      </c>
      <c r="AD136" t="s">
        <v>20</v>
      </c>
      <c r="AE136" s="25" t="str">
        <f t="shared" si="25"/>
        <v>ja</v>
      </c>
      <c r="AF136" t="s">
        <v>20</v>
      </c>
      <c r="AG136" t="s">
        <v>20</v>
      </c>
      <c r="AM136" s="6" t="str">
        <f t="shared" si="26"/>
        <v/>
      </c>
      <c r="AO136" s="6" t="str">
        <f t="shared" si="33"/>
        <v/>
      </c>
      <c r="AQ136" s="6" t="str">
        <f t="shared" si="34"/>
        <v/>
      </c>
      <c r="AR136" s="6"/>
      <c r="AW136" t="str">
        <f t="shared" si="31"/>
        <v/>
      </c>
      <c r="AY136" s="6" t="str">
        <f t="shared" si="35"/>
        <v/>
      </c>
      <c r="BB136" s="6" t="str">
        <f t="shared" si="32"/>
        <v>Ja</v>
      </c>
      <c r="BK136" t="s">
        <v>10</v>
      </c>
    </row>
    <row r="137" spans="1:63" ht="15" customHeight="1" x14ac:dyDescent="0.25">
      <c r="A137" t="s">
        <v>154</v>
      </c>
      <c r="B137" t="s">
        <v>156</v>
      </c>
      <c r="C137">
        <v>0.497726</v>
      </c>
      <c r="D137">
        <v>115.01900000000001</v>
      </c>
      <c r="E137">
        <v>18.269400000000001</v>
      </c>
      <c r="F137">
        <v>0.18224399999999999</v>
      </c>
      <c r="G137" t="s">
        <v>14</v>
      </c>
      <c r="H137" t="s">
        <v>10</v>
      </c>
      <c r="K137" s="6">
        <f>VLOOKUP($B137,'Egen hetvattenprod'!$B$1:$AP$500,MATCH("Summa tillförd energi:",'Egen hetvattenprod'!$B$1:$AY$1,0),FALSE)</f>
        <v>6.28</v>
      </c>
      <c r="L137" s="6">
        <f>VLOOKUP($B137,Kraftvärmeprod!$B$1:$AO$500,MATCH("Summa tillförd energi:",Kraftvärmeprod!$B$1:$AV$1,0),FALSE)</f>
        <v>0</v>
      </c>
      <c r="M137" s="33">
        <f>VLOOKUP($B137,'Allokerad kvv'!$B$1:$AO$500,MATCH("Summa allokerad tillförd energi:",'Allokerad kvv'!$B$1:$AV$1,0),FALSE)</f>
        <v>0</v>
      </c>
      <c r="N137" s="33">
        <f>VLOOKUP($B137,'Justerad allokering'!$B$1:$AO$500,MATCH("Summa justerad allokerad tillförd energi:",'Justerad allokering'!$B$1:$AV$1,0),FALSE)</f>
        <v>0</v>
      </c>
      <c r="O137" s="6">
        <f>VLOOKUP($B137,'Slutlig allokering'!$B$2:$AL$500,MATCH("Summa justerad allokerad tillförd energi:",'Slutlig allokering'!$B$2:$AS$2,0),FALSE)</f>
        <v>0</v>
      </c>
      <c r="P137" s="6">
        <f>VLOOKUP($B137,'Köpt hetvatten'!$B$1:$AP$500,MATCH("Med verkningsgrad:",'Köpt hetvatten'!$B$1:$AW$1,0),FALSE)</f>
        <v>0</v>
      </c>
      <c r="Q137" s="6">
        <f>VLOOKUP($B137,Spillvärme!$B$1:$AP$500,MATCH("Summa tillförd energi:",Spillvärme!$B$1:$AW$1,0),FALSE)</f>
        <v>0</v>
      </c>
      <c r="R137" s="6">
        <f>VLOOKUP($B137,Miljö!$B$1:$AP$500,MATCH("Summa tillförd energi:",Miljö!$B$1:$AW$1,0),FALSE)</f>
        <v>0</v>
      </c>
      <c r="S137" s="33">
        <f t="shared" si="27"/>
        <v>9.8099999999999993E-2</v>
      </c>
      <c r="T137" s="6" t="str">
        <f>VLOOKUP($B137,Miljö!$B$1:$AP$500,MATCH("Köpt prod.spec hetvatten",Miljö!$B$1:$AW$1,0),FALSE)</f>
        <v/>
      </c>
      <c r="U137" s="6">
        <f t="shared" si="28"/>
        <v>6.28</v>
      </c>
      <c r="V137" s="6">
        <f>VLOOKUP($B137,Leveranser!$B$1:$AP$500,MATCH("Total levererad värme",Leveranser!$B$1:$AW$1,0),FALSE)</f>
        <v>3.27</v>
      </c>
      <c r="W137" s="6">
        <f>IFERROR(VLOOKUP($B137,Miljö!$B$1:$AP$500,MATCH("Såld mängd produktionsspecifik fjärrvärme (GWh)",Miljö!$B$1:$AW$1,0),FALSE)/1,0)</f>
        <v>0</v>
      </c>
      <c r="X137" s="6"/>
      <c r="Y137" s="30">
        <f t="shared" si="29"/>
        <v>0.5207006369426751</v>
      </c>
      <c r="Z137" s="6"/>
      <c r="AA137" s="30" t="str">
        <f t="shared" si="30"/>
        <v/>
      </c>
      <c r="AC137" t="s">
        <v>20</v>
      </c>
      <c r="AD137" t="s">
        <v>10</v>
      </c>
      <c r="AE137" s="25" t="str">
        <f t="shared" si="25"/>
        <v>ja</v>
      </c>
      <c r="AF137" t="s">
        <v>20</v>
      </c>
      <c r="AG137" t="s">
        <v>20</v>
      </c>
      <c r="AM137" s="6" t="str">
        <f t="shared" si="26"/>
        <v/>
      </c>
      <c r="AO137" s="6" t="str">
        <f t="shared" si="33"/>
        <v/>
      </c>
      <c r="AQ137" s="6" t="str">
        <f t="shared" si="34"/>
        <v/>
      </c>
      <c r="AR137" s="6"/>
      <c r="AW137" t="str">
        <f t="shared" si="31"/>
        <v/>
      </c>
      <c r="AY137" s="6" t="str">
        <f t="shared" si="35"/>
        <v/>
      </c>
      <c r="BB137" s="6" t="str">
        <f t="shared" si="32"/>
        <v>Ja</v>
      </c>
      <c r="BK137" t="s">
        <v>10</v>
      </c>
    </row>
    <row r="138" spans="1:63" ht="15" customHeight="1" x14ac:dyDescent="0.25">
      <c r="A138" t="s">
        <v>154</v>
      </c>
      <c r="B138" t="s">
        <v>157</v>
      </c>
      <c r="C138">
        <v>5.58675E-2</v>
      </c>
      <c r="D138">
        <v>16.194199999999999</v>
      </c>
      <c r="E138">
        <v>12.661799999999999</v>
      </c>
      <c r="F138">
        <v>0</v>
      </c>
      <c r="G138" t="s">
        <v>10</v>
      </c>
      <c r="H138" t="s">
        <v>10</v>
      </c>
      <c r="K138" s="6">
        <f>VLOOKUP($B138,'Egen hetvattenprod'!$B$1:$AP$500,MATCH("Summa tillförd energi:",'Egen hetvattenprod'!$B$1:$AY$1,0),FALSE)</f>
        <v>8.98</v>
      </c>
      <c r="L138" s="6">
        <f>VLOOKUP($B138,Kraftvärmeprod!$B$1:$AO$500,MATCH("Summa tillförd energi:",Kraftvärmeprod!$B$1:$AV$1,0),FALSE)</f>
        <v>0</v>
      </c>
      <c r="M138" s="33">
        <f>VLOOKUP($B138,'Allokerad kvv'!$B$1:$AO$500,MATCH("Summa allokerad tillförd energi:",'Allokerad kvv'!$B$1:$AV$1,0),FALSE)</f>
        <v>0</v>
      </c>
      <c r="N138" s="33">
        <f>VLOOKUP($B138,'Justerad allokering'!$B$1:$AO$500,MATCH("Summa justerad allokerad tillförd energi:",'Justerad allokering'!$B$1:$AV$1,0),FALSE)</f>
        <v>0</v>
      </c>
      <c r="O138" s="6">
        <f>VLOOKUP($B138,'Slutlig allokering'!$B$2:$AL$500,MATCH("Summa justerad allokerad tillförd energi:",'Slutlig allokering'!$B$2:$AS$2,0),FALSE)</f>
        <v>0</v>
      </c>
      <c r="P138" s="6">
        <f>VLOOKUP($B138,'Köpt hetvatten'!$B$1:$AP$500,MATCH("Med verkningsgrad:",'Köpt hetvatten'!$B$1:$AW$1,0),FALSE)</f>
        <v>0</v>
      </c>
      <c r="Q138" s="6">
        <f>VLOOKUP($B138,Spillvärme!$B$1:$AP$500,MATCH("Summa tillförd energi:",Spillvärme!$B$1:$AW$1,0),FALSE)</f>
        <v>0</v>
      </c>
      <c r="R138" s="6">
        <f>VLOOKUP($B138,Miljö!$B$1:$AP$500,MATCH("Summa tillförd energi:",Miljö!$B$1:$AW$1,0),FALSE)</f>
        <v>0</v>
      </c>
      <c r="S138" s="33">
        <f t="shared" si="27"/>
        <v>0.14853</v>
      </c>
      <c r="T138" s="6" t="str">
        <f>VLOOKUP($B138,Miljö!$B$1:$AP$500,MATCH("Köpt prod.spec hetvatten",Miljö!$B$1:$AW$1,0),FALSE)</f>
        <v/>
      </c>
      <c r="U138" s="6">
        <f t="shared" si="28"/>
        <v>8.98</v>
      </c>
      <c r="V138" s="6">
        <f>VLOOKUP($B138,Leveranser!$B$1:$AP$500,MATCH("Total levererad värme",Leveranser!$B$1:$AW$1,0),FALSE)</f>
        <v>4.9509999999999996</v>
      </c>
      <c r="W138" s="6">
        <f>IFERROR(VLOOKUP($B138,Miljö!$B$1:$AP$500,MATCH("Såld mängd produktionsspecifik fjärrvärme (GWh)",Miljö!$B$1:$AW$1,0),FALSE)/1,0)</f>
        <v>0</v>
      </c>
      <c r="X138" s="6"/>
      <c r="Y138" s="30">
        <f t="shared" si="29"/>
        <v>0.55133630289532287</v>
      </c>
      <c r="Z138" s="6"/>
      <c r="AA138" s="30" t="str">
        <f t="shared" si="30"/>
        <v/>
      </c>
      <c r="AC138" t="s">
        <v>10</v>
      </c>
      <c r="AD138" t="s">
        <v>20</v>
      </c>
      <c r="AE138" s="25" t="str">
        <f t="shared" si="25"/>
        <v>ja</v>
      </c>
      <c r="AF138" t="s">
        <v>20</v>
      </c>
      <c r="AG138" t="s">
        <v>20</v>
      </c>
      <c r="AM138" s="6" t="str">
        <f t="shared" si="26"/>
        <v/>
      </c>
      <c r="AO138" s="6" t="str">
        <f t="shared" si="33"/>
        <v/>
      </c>
      <c r="AQ138" s="6" t="str">
        <f t="shared" si="34"/>
        <v/>
      </c>
      <c r="AR138" s="6"/>
      <c r="AW138" t="str">
        <f t="shared" si="31"/>
        <v/>
      </c>
      <c r="AY138" s="6" t="str">
        <f t="shared" si="35"/>
        <v/>
      </c>
      <c r="BB138" s="6" t="str">
        <f t="shared" si="32"/>
        <v>Ja</v>
      </c>
      <c r="BK138" t="s">
        <v>10</v>
      </c>
    </row>
    <row r="139" spans="1:63" ht="15" customHeight="1" x14ac:dyDescent="0.25">
      <c r="A139" t="s">
        <v>154</v>
      </c>
      <c r="B139" t="s">
        <v>158</v>
      </c>
      <c r="C139">
        <v>0.29170000000000001</v>
      </c>
      <c r="D139">
        <v>65.717600000000004</v>
      </c>
      <c r="E139">
        <v>17.116800000000001</v>
      </c>
      <c r="F139">
        <v>7.1925299999999998E-2</v>
      </c>
      <c r="G139" t="s">
        <v>14</v>
      </c>
      <c r="H139" t="s">
        <v>10</v>
      </c>
      <c r="K139" s="6">
        <f>VLOOKUP($B139,'Egen hetvattenprod'!$B$1:$AP$500,MATCH("Summa tillförd energi:",'Egen hetvattenprod'!$B$1:$AY$1,0),FALSE)</f>
        <v>16.240000000000002</v>
      </c>
      <c r="L139" s="6">
        <f>VLOOKUP($B139,Kraftvärmeprod!$B$1:$AO$500,MATCH("Summa tillförd energi:",Kraftvärmeprod!$B$1:$AV$1,0),FALSE)</f>
        <v>0</v>
      </c>
      <c r="M139" s="33">
        <f>VLOOKUP($B139,'Allokerad kvv'!$B$1:$AO$500,MATCH("Summa allokerad tillförd energi:",'Allokerad kvv'!$B$1:$AV$1,0),FALSE)</f>
        <v>0</v>
      </c>
      <c r="N139" s="33">
        <f>VLOOKUP($B139,'Justerad allokering'!$B$1:$AO$500,MATCH("Summa justerad allokerad tillförd energi:",'Justerad allokering'!$B$1:$AV$1,0),FALSE)</f>
        <v>0</v>
      </c>
      <c r="O139" s="6">
        <f>VLOOKUP($B139,'Slutlig allokering'!$B$2:$AL$500,MATCH("Summa justerad allokerad tillförd energi:",'Slutlig allokering'!$B$2:$AS$2,0),FALSE)</f>
        <v>0</v>
      </c>
      <c r="P139" s="6">
        <f>VLOOKUP($B139,'Köpt hetvatten'!$B$1:$AP$500,MATCH("Med verkningsgrad:",'Köpt hetvatten'!$B$1:$AW$1,0),FALSE)</f>
        <v>0</v>
      </c>
      <c r="Q139" s="6">
        <f>VLOOKUP($B139,Spillvärme!$B$1:$AP$500,MATCH("Summa tillförd energi:",Spillvärme!$B$1:$AW$1,0),FALSE)</f>
        <v>0</v>
      </c>
      <c r="R139" s="6">
        <f>VLOOKUP($B139,Miljö!$B$1:$AP$500,MATCH("Summa tillförd energi:",Miljö!$B$1:$AW$1,0),FALSE)</f>
        <v>0</v>
      </c>
      <c r="S139" s="33">
        <f t="shared" si="27"/>
        <v>0.22499999999999998</v>
      </c>
      <c r="T139" s="6" t="str">
        <f>VLOOKUP($B139,Miljö!$B$1:$AP$500,MATCH("Köpt prod.spec hetvatten",Miljö!$B$1:$AW$1,0),FALSE)</f>
        <v/>
      </c>
      <c r="U139" s="6">
        <f t="shared" si="28"/>
        <v>16.240000000000002</v>
      </c>
      <c r="V139" s="6">
        <f>VLOOKUP($B139,Leveranser!$B$1:$AP$500,MATCH("Total levererad värme",Leveranser!$B$1:$AW$1,0),FALSE)</f>
        <v>7.5</v>
      </c>
      <c r="W139" s="6">
        <f>IFERROR(VLOOKUP($B139,Miljö!$B$1:$AP$500,MATCH("Såld mängd produktionsspecifik fjärrvärme (GWh)",Miljö!$B$1:$AW$1,0),FALSE)/1,0)</f>
        <v>0</v>
      </c>
      <c r="X139" s="6"/>
      <c r="Y139" s="30">
        <f t="shared" si="29"/>
        <v>0.46182266009852213</v>
      </c>
      <c r="Z139" s="6"/>
      <c r="AA139" s="30" t="str">
        <f t="shared" si="30"/>
        <v/>
      </c>
      <c r="AC139" t="s">
        <v>10</v>
      </c>
      <c r="AD139" t="s">
        <v>20</v>
      </c>
      <c r="AE139" s="25" t="str">
        <f t="shared" si="25"/>
        <v>ja</v>
      </c>
      <c r="AF139" t="s">
        <v>20</v>
      </c>
      <c r="AG139" t="s">
        <v>20</v>
      </c>
      <c r="AM139" s="6" t="str">
        <f t="shared" si="26"/>
        <v/>
      </c>
      <c r="AO139" s="6" t="str">
        <f t="shared" si="33"/>
        <v/>
      </c>
      <c r="AQ139" s="6" t="str">
        <f t="shared" si="34"/>
        <v/>
      </c>
      <c r="AR139" s="6"/>
      <c r="AW139" t="str">
        <f t="shared" si="31"/>
        <v/>
      </c>
      <c r="AY139" s="6" t="str">
        <f t="shared" si="35"/>
        <v/>
      </c>
      <c r="BB139" s="6" t="str">
        <f t="shared" si="32"/>
        <v>Ja</v>
      </c>
      <c r="BK139" t="s">
        <v>10</v>
      </c>
    </row>
    <row r="140" spans="1:63" ht="15" customHeight="1" x14ac:dyDescent="0.25">
      <c r="A140" t="s">
        <v>154</v>
      </c>
      <c r="B140" t="s">
        <v>159</v>
      </c>
      <c r="C140">
        <v>0.37253999999999998</v>
      </c>
      <c r="D140">
        <v>34.918199999999999</v>
      </c>
      <c r="E140">
        <v>15.3804</v>
      </c>
      <c r="F140">
        <v>2.7767900000000002E-2</v>
      </c>
      <c r="G140" t="s">
        <v>14</v>
      </c>
      <c r="H140" t="s">
        <v>10</v>
      </c>
      <c r="K140" s="6">
        <f>VLOOKUP($B140,'Egen hetvattenprod'!$B$1:$AP$500,MATCH("Summa tillförd energi:",'Egen hetvattenprod'!$B$1:$AY$1,0),FALSE)</f>
        <v>4.8099999999999996</v>
      </c>
      <c r="L140" s="6">
        <f>VLOOKUP($B140,Kraftvärmeprod!$B$1:$AO$500,MATCH("Summa tillförd energi:",Kraftvärmeprod!$B$1:$AV$1,0),FALSE)</f>
        <v>0</v>
      </c>
      <c r="M140" s="33">
        <f>VLOOKUP($B140,'Allokerad kvv'!$B$1:$AO$500,MATCH("Summa allokerad tillförd energi:",'Allokerad kvv'!$B$1:$AV$1,0),FALSE)</f>
        <v>0</v>
      </c>
      <c r="N140" s="33">
        <f>VLOOKUP($B140,'Justerad allokering'!$B$1:$AO$500,MATCH("Summa justerad allokerad tillförd energi:",'Justerad allokering'!$B$1:$AV$1,0),FALSE)</f>
        <v>0</v>
      </c>
      <c r="O140" s="6">
        <f>VLOOKUP($B140,'Slutlig allokering'!$B$2:$AL$500,MATCH("Summa justerad allokerad tillförd energi:",'Slutlig allokering'!$B$2:$AS$2,0),FALSE)</f>
        <v>0</v>
      </c>
      <c r="P140" s="6">
        <f>VLOOKUP($B140,'Köpt hetvatten'!$B$1:$AP$500,MATCH("Med verkningsgrad:",'Köpt hetvatten'!$B$1:$AW$1,0),FALSE)</f>
        <v>0</v>
      </c>
      <c r="Q140" s="6">
        <f>VLOOKUP($B140,Spillvärme!$B$1:$AP$500,MATCH("Summa tillförd energi:",Spillvärme!$B$1:$AW$1,0),FALSE)</f>
        <v>0</v>
      </c>
      <c r="R140" s="6">
        <f>VLOOKUP($B140,Miljö!$B$1:$AP$500,MATCH("Summa tillförd energi:",Miljö!$B$1:$AW$1,0),FALSE)</f>
        <v>0</v>
      </c>
      <c r="S140" s="33">
        <f t="shared" si="27"/>
        <v>0.11435999999999999</v>
      </c>
      <c r="T140" s="6" t="str">
        <f>VLOOKUP($B140,Miljö!$B$1:$AP$500,MATCH("Köpt prod.spec hetvatten",Miljö!$B$1:$AW$1,0),FALSE)</f>
        <v/>
      </c>
      <c r="U140" s="6">
        <f t="shared" si="28"/>
        <v>4.8099999999999996</v>
      </c>
      <c r="V140" s="6">
        <f>VLOOKUP($B140,Leveranser!$B$1:$AP$500,MATCH("Total levererad värme",Leveranser!$B$1:$AW$1,0),FALSE)</f>
        <v>3.8119999999999998</v>
      </c>
      <c r="W140" s="6">
        <f>IFERROR(VLOOKUP($B140,Miljö!$B$1:$AP$500,MATCH("Såld mängd produktionsspecifik fjärrvärme (GWh)",Miljö!$B$1:$AW$1,0),FALSE)/1,0)</f>
        <v>0</v>
      </c>
      <c r="X140" s="6"/>
      <c r="Y140" s="30">
        <f t="shared" si="29"/>
        <v>0.79251559251559256</v>
      </c>
      <c r="Z140" s="6"/>
      <c r="AA140" s="30" t="str">
        <f t="shared" si="30"/>
        <v/>
      </c>
      <c r="AC140" t="s">
        <v>20</v>
      </c>
      <c r="AD140" t="s">
        <v>10</v>
      </c>
      <c r="AE140" s="25" t="str">
        <f t="shared" si="25"/>
        <v>ja</v>
      </c>
      <c r="AF140" t="s">
        <v>20</v>
      </c>
      <c r="AG140" t="s">
        <v>20</v>
      </c>
      <c r="AM140" s="6" t="str">
        <f t="shared" si="26"/>
        <v/>
      </c>
      <c r="AO140" s="6" t="str">
        <f t="shared" si="33"/>
        <v/>
      </c>
      <c r="AQ140" s="6" t="str">
        <f t="shared" si="34"/>
        <v/>
      </c>
      <c r="AR140" s="6"/>
      <c r="AW140" t="str">
        <f t="shared" si="31"/>
        <v/>
      </c>
      <c r="AY140" s="6" t="str">
        <f t="shared" si="35"/>
        <v/>
      </c>
      <c r="BB140" s="6" t="str">
        <f t="shared" si="32"/>
        <v>Ja</v>
      </c>
      <c r="BK140" t="s">
        <v>10</v>
      </c>
    </row>
    <row r="141" spans="1:63" ht="15" customHeight="1" x14ac:dyDescent="0.25">
      <c r="A141" t="s">
        <v>154</v>
      </c>
      <c r="B141" t="s">
        <v>160</v>
      </c>
      <c r="C141">
        <v>0.64710000000000001</v>
      </c>
      <c r="D141">
        <v>118.73699999999999</v>
      </c>
      <c r="E141">
        <v>21.715499999999999</v>
      </c>
      <c r="F141">
        <v>0.25566</v>
      </c>
      <c r="G141" t="s">
        <v>14</v>
      </c>
      <c r="H141" t="s">
        <v>10</v>
      </c>
      <c r="K141" s="6">
        <f>VLOOKUP($B141,'Egen hetvattenprod'!$B$1:$AP$500,MATCH("Summa tillförd energi:",'Egen hetvattenprod'!$B$1:$AY$1,0),FALSE)</f>
        <v>2.78</v>
      </c>
      <c r="L141" s="6">
        <f>VLOOKUP($B141,Kraftvärmeprod!$B$1:$AO$500,MATCH("Summa tillförd energi:",Kraftvärmeprod!$B$1:$AV$1,0),FALSE)</f>
        <v>0</v>
      </c>
      <c r="M141" s="33">
        <f>VLOOKUP($B141,'Allokerad kvv'!$B$1:$AO$500,MATCH("Summa allokerad tillförd energi:",'Allokerad kvv'!$B$1:$AV$1,0),FALSE)</f>
        <v>0</v>
      </c>
      <c r="N141" s="33">
        <f>VLOOKUP($B141,'Justerad allokering'!$B$1:$AO$500,MATCH("Summa justerad allokerad tillförd energi:",'Justerad allokering'!$B$1:$AV$1,0),FALSE)</f>
        <v>0</v>
      </c>
      <c r="O141" s="6">
        <f>VLOOKUP($B141,'Slutlig allokering'!$B$2:$AL$500,MATCH("Summa justerad allokerad tillförd energi:",'Slutlig allokering'!$B$2:$AS$2,0),FALSE)</f>
        <v>0</v>
      </c>
      <c r="P141" s="6">
        <f>VLOOKUP($B141,'Köpt hetvatten'!$B$1:$AP$500,MATCH("Med verkningsgrad:",'Köpt hetvatten'!$B$1:$AW$1,0),FALSE)</f>
        <v>0</v>
      </c>
      <c r="Q141" s="6">
        <f>VLOOKUP($B141,Spillvärme!$B$1:$AP$500,MATCH("Summa tillförd energi:",Spillvärme!$B$1:$AW$1,0),FALSE)</f>
        <v>0</v>
      </c>
      <c r="R141" s="6">
        <f>VLOOKUP($B141,Miljö!$B$1:$AP$500,MATCH("Summa tillförd energi:",Miljö!$B$1:$AW$1,0),FALSE)</f>
        <v>0</v>
      </c>
      <c r="S141" s="33">
        <f t="shared" si="27"/>
        <v>5.697E-2</v>
      </c>
      <c r="T141" s="6" t="str">
        <f>VLOOKUP($B141,Miljö!$B$1:$AP$500,MATCH("Köpt prod.spec hetvatten",Miljö!$B$1:$AW$1,0),FALSE)</f>
        <v/>
      </c>
      <c r="U141" s="6">
        <f t="shared" si="28"/>
        <v>2.78</v>
      </c>
      <c r="V141" s="6">
        <f>VLOOKUP($B141,Leveranser!$B$1:$AP$500,MATCH("Total levererad värme",Leveranser!$B$1:$AW$1,0),FALSE)</f>
        <v>1.899</v>
      </c>
      <c r="W141" s="6">
        <f>IFERROR(VLOOKUP($B141,Miljö!$B$1:$AP$500,MATCH("Såld mängd produktionsspecifik fjärrvärme (GWh)",Miljö!$B$1:$AW$1,0),FALSE)/1,0)</f>
        <v>0</v>
      </c>
      <c r="X141" s="6"/>
      <c r="Y141" s="30">
        <f t="shared" si="29"/>
        <v>0.68309352517985622</v>
      </c>
      <c r="Z141" s="6"/>
      <c r="AA141" s="30" t="str">
        <f t="shared" si="30"/>
        <v/>
      </c>
      <c r="AC141" t="s">
        <v>20</v>
      </c>
      <c r="AD141" t="s">
        <v>10</v>
      </c>
      <c r="AE141" s="25" t="str">
        <f t="shared" si="25"/>
        <v>ja</v>
      </c>
      <c r="AF141" t="s">
        <v>20</v>
      </c>
      <c r="AG141" t="s">
        <v>20</v>
      </c>
      <c r="AM141" s="6" t="str">
        <f t="shared" si="26"/>
        <v/>
      </c>
      <c r="AO141" s="6" t="str">
        <f t="shared" si="33"/>
        <v/>
      </c>
      <c r="AQ141" s="6" t="str">
        <f t="shared" si="34"/>
        <v/>
      </c>
      <c r="AR141" s="6"/>
      <c r="AW141" t="str">
        <f t="shared" si="31"/>
        <v/>
      </c>
      <c r="AY141" s="6" t="str">
        <f t="shared" si="35"/>
        <v/>
      </c>
      <c r="BB141" s="6" t="str">
        <f t="shared" si="32"/>
        <v>Ja</v>
      </c>
      <c r="BK141" t="s">
        <v>10</v>
      </c>
    </row>
    <row r="142" spans="1:63" ht="15" customHeight="1" x14ac:dyDescent="0.25">
      <c r="A142" t="s">
        <v>154</v>
      </c>
      <c r="B142" t="s">
        <v>161</v>
      </c>
      <c r="C142">
        <v>0.229133</v>
      </c>
      <c r="D142">
        <v>34.397300000000001</v>
      </c>
      <c r="E142">
        <v>9.9437999999999995</v>
      </c>
      <c r="F142">
        <v>1.8106000000000001E-2</v>
      </c>
      <c r="G142" t="s">
        <v>14</v>
      </c>
      <c r="H142" t="s">
        <v>10</v>
      </c>
      <c r="K142" s="6">
        <f>VLOOKUP($B142,'Egen hetvattenprod'!$B$1:$AP$500,MATCH("Summa tillförd energi:",'Egen hetvattenprod'!$B$1:$AY$1,0),FALSE)</f>
        <v>8.370000000000001</v>
      </c>
      <c r="L142" s="6">
        <f>VLOOKUP($B142,Kraftvärmeprod!$B$1:$AO$500,MATCH("Summa tillförd energi:",Kraftvärmeprod!$B$1:$AV$1,0),FALSE)</f>
        <v>0</v>
      </c>
      <c r="M142" s="33">
        <f>VLOOKUP($B142,'Allokerad kvv'!$B$1:$AO$500,MATCH("Summa allokerad tillförd energi:",'Allokerad kvv'!$B$1:$AV$1,0),FALSE)</f>
        <v>0</v>
      </c>
      <c r="N142" s="33">
        <f>VLOOKUP($B142,'Justerad allokering'!$B$1:$AO$500,MATCH("Summa justerad allokerad tillförd energi:",'Justerad allokering'!$B$1:$AV$1,0),FALSE)</f>
        <v>0</v>
      </c>
      <c r="O142" s="6">
        <f>VLOOKUP($B142,'Slutlig allokering'!$B$2:$AL$500,MATCH("Summa justerad allokerad tillförd energi:",'Slutlig allokering'!$B$2:$AS$2,0),FALSE)</f>
        <v>0</v>
      </c>
      <c r="P142" s="6">
        <f>VLOOKUP($B142,'Köpt hetvatten'!$B$1:$AP$500,MATCH("Med verkningsgrad:",'Köpt hetvatten'!$B$1:$AW$1,0),FALSE)</f>
        <v>0</v>
      </c>
      <c r="Q142" s="6">
        <f>VLOOKUP($B142,Spillvärme!$B$1:$AP$500,MATCH("Summa tillförd energi:",Spillvärme!$B$1:$AW$1,0),FALSE)</f>
        <v>0</v>
      </c>
      <c r="R142" s="6">
        <f>VLOOKUP($B142,Miljö!$B$1:$AP$500,MATCH("Summa tillförd energi:",Miljö!$B$1:$AW$1,0),FALSE)</f>
        <v>0</v>
      </c>
      <c r="S142" s="33">
        <f t="shared" si="27"/>
        <v>0.16847999999999999</v>
      </c>
      <c r="T142" s="6" t="str">
        <f>VLOOKUP($B142,Miljö!$B$1:$AP$500,MATCH("Köpt prod.spec hetvatten",Miljö!$B$1:$AW$1,0),FALSE)</f>
        <v/>
      </c>
      <c r="U142" s="6">
        <f t="shared" si="28"/>
        <v>8.370000000000001</v>
      </c>
      <c r="V142" s="6">
        <f>VLOOKUP($B142,Leveranser!$B$1:$AP$500,MATCH("Total levererad värme",Leveranser!$B$1:$AW$1,0),FALSE)</f>
        <v>5.6159999999999997</v>
      </c>
      <c r="W142" s="6">
        <f>IFERROR(VLOOKUP($B142,Miljö!$B$1:$AP$500,MATCH("Såld mängd produktionsspecifik fjärrvärme (GWh)",Miljö!$B$1:$AW$1,0),FALSE)/1,0)</f>
        <v>0</v>
      </c>
      <c r="X142" s="6"/>
      <c r="Y142" s="30">
        <f t="shared" si="29"/>
        <v>0.6709677419354837</v>
      </c>
      <c r="Z142" s="6"/>
      <c r="AA142" s="30" t="str">
        <f t="shared" si="30"/>
        <v/>
      </c>
      <c r="AC142" t="s">
        <v>20</v>
      </c>
      <c r="AD142" t="s">
        <v>10</v>
      </c>
      <c r="AE142" s="25" t="str">
        <f t="shared" si="25"/>
        <v>ja</v>
      </c>
      <c r="AF142" t="s">
        <v>20</v>
      </c>
      <c r="AG142" t="s">
        <v>20</v>
      </c>
      <c r="AM142" s="6" t="str">
        <f t="shared" si="26"/>
        <v/>
      </c>
      <c r="AO142" s="6" t="str">
        <f t="shared" si="33"/>
        <v/>
      </c>
      <c r="AQ142" s="6" t="str">
        <f t="shared" si="34"/>
        <v/>
      </c>
      <c r="AR142" s="6"/>
      <c r="AW142" t="str">
        <f t="shared" si="31"/>
        <v/>
      </c>
      <c r="AY142" s="6" t="str">
        <f t="shared" si="35"/>
        <v/>
      </c>
      <c r="BB142" s="6" t="str">
        <f t="shared" si="32"/>
        <v>Ja</v>
      </c>
      <c r="BK142" t="s">
        <v>10</v>
      </c>
    </row>
    <row r="143" spans="1:63" ht="15" customHeight="1" x14ac:dyDescent="0.25">
      <c r="A143" t="s">
        <v>162</v>
      </c>
      <c r="B143" t="s">
        <v>163</v>
      </c>
      <c r="C143">
        <v>0.124913</v>
      </c>
      <c r="D143">
        <v>13.524900000000001</v>
      </c>
      <c r="E143">
        <v>6.3103199999999999</v>
      </c>
      <c r="F143">
        <v>1.87511E-2</v>
      </c>
      <c r="G143" t="s">
        <v>10</v>
      </c>
      <c r="H143" t="s">
        <v>10</v>
      </c>
      <c r="K143" s="6">
        <f>VLOOKUP($B143,'Egen hetvattenprod'!$B$1:$AP$500,MATCH("Summa tillförd energi:",'Egen hetvattenprod'!$B$1:$AY$1,0),FALSE)</f>
        <v>233.23000000000002</v>
      </c>
      <c r="L143" s="6">
        <f>VLOOKUP($B143,Kraftvärmeprod!$B$1:$AO$500,MATCH("Summa tillförd energi:",Kraftvärmeprod!$B$1:$AV$1,0),FALSE)</f>
        <v>829.29200000000003</v>
      </c>
      <c r="M143" s="33">
        <f>VLOOKUP($B143,'Allokerad kvv'!$B$1:$AO$500,MATCH("Summa allokerad tillförd energi:",'Allokerad kvv'!$B$1:$AV$1,0),FALSE)</f>
        <v>526.85193500000003</v>
      </c>
      <c r="N143" s="33">
        <f>VLOOKUP($B143,'Justerad allokering'!$B$1:$AO$500,MATCH("Summa justerad allokerad tillförd energi:",'Justerad allokering'!$B$1:$AV$1,0),FALSE)</f>
        <v>0</v>
      </c>
      <c r="O143" s="6">
        <f>VLOOKUP($B143,'Slutlig allokering'!$B$2:$AL$500,MATCH("Summa justerad allokerad tillförd energi:",'Slutlig allokering'!$B$2:$AS$2,0),FALSE)</f>
        <v>526.85193500000003</v>
      </c>
      <c r="P143" s="6">
        <f>VLOOKUP($B143,'Köpt hetvatten'!$B$1:$AP$500,MATCH("Med verkningsgrad:",'Köpt hetvatten'!$B$1:$AW$1,0),FALSE)</f>
        <v>0</v>
      </c>
      <c r="Q143" s="6">
        <f>VLOOKUP($B143,Spillvärme!$B$1:$AP$500,MATCH("Summa tillförd energi:",Spillvärme!$B$1:$AW$1,0),FALSE)</f>
        <v>0</v>
      </c>
      <c r="R143" s="6">
        <f>VLOOKUP($B143,Miljö!$B$1:$AP$500,MATCH("Summa tillförd energi:",Miljö!$B$1:$AW$1,0),FALSE)</f>
        <v>14.08</v>
      </c>
      <c r="S143" s="33">
        <f t="shared" si="27"/>
        <v>0</v>
      </c>
      <c r="T143" s="6" t="str">
        <f>VLOOKUP($B143,Miljö!$B$1:$AP$500,MATCH("Köpt prod.spec hetvatten",Miljö!$B$1:$AW$1,0),FALSE)</f>
        <v/>
      </c>
      <c r="U143" s="6">
        <f t="shared" si="28"/>
        <v>774.16193500000008</v>
      </c>
      <c r="V143" s="6">
        <f>VLOOKUP($B143,Leveranser!$B$1:$AP$500,MATCH("Total levererad värme",Leveranser!$B$1:$AW$1,0),FALSE)</f>
        <v>676</v>
      </c>
      <c r="W143" s="6">
        <f>IFERROR(VLOOKUP($B143,Miljö!$B$1:$AP$500,MATCH("Såld mängd produktionsspecifik fjärrvärme (GWh)",Miljö!$B$1:$AW$1,0),FALSE)/1,0)</f>
        <v>0</v>
      </c>
      <c r="X143" s="6"/>
      <c r="Y143" s="30">
        <f t="shared" si="29"/>
        <v>0.8732023229739394</v>
      </c>
      <c r="Z143" s="6"/>
      <c r="AA143" s="30" t="str">
        <f t="shared" si="30"/>
        <v/>
      </c>
      <c r="AC143" t="s">
        <v>10</v>
      </c>
      <c r="AD143" t="s">
        <v>20</v>
      </c>
      <c r="AE143" s="25" t="str">
        <f t="shared" si="25"/>
        <v>ja</v>
      </c>
      <c r="AF143" t="s">
        <v>20</v>
      </c>
      <c r="AG143" t="s">
        <v>20</v>
      </c>
      <c r="AM143" s="6" t="str">
        <f t="shared" si="26"/>
        <v/>
      </c>
      <c r="AO143" s="6" t="str">
        <f t="shared" si="33"/>
        <v/>
      </c>
      <c r="AQ143" s="6" t="str">
        <f t="shared" si="34"/>
        <v/>
      </c>
      <c r="AR143" s="6"/>
      <c r="AW143" t="str">
        <f t="shared" si="31"/>
        <v/>
      </c>
      <c r="AY143" s="6" t="str">
        <f t="shared" si="35"/>
        <v/>
      </c>
      <c r="BB143" s="6" t="str">
        <f t="shared" si="32"/>
        <v>Ja</v>
      </c>
      <c r="BK143" t="s">
        <v>10</v>
      </c>
    </row>
    <row r="144" spans="1:63" ht="15" customHeight="1" x14ac:dyDescent="0.25">
      <c r="A144" t="s">
        <v>162</v>
      </c>
      <c r="B144" t="s">
        <v>164</v>
      </c>
      <c r="C144">
        <v>0</v>
      </c>
      <c r="D144">
        <v>0</v>
      </c>
      <c r="E144">
        <v>0</v>
      </c>
      <c r="F144">
        <v>0</v>
      </c>
      <c r="G144" t="s">
        <v>14</v>
      </c>
      <c r="H144" t="s">
        <v>14</v>
      </c>
      <c r="K144" s="6">
        <f>VLOOKUP($B144,'Egen hetvattenprod'!$B$1:$AP$500,MATCH("Summa tillförd energi:",'Egen hetvattenprod'!$B$1:$AY$1,0),FALSE)</f>
        <v>0</v>
      </c>
      <c r="L144" s="6">
        <f>VLOOKUP($B144,Kraftvärmeprod!$B$1:$AO$500,MATCH("Summa tillförd energi:",Kraftvärmeprod!$B$1:$AV$1,0),FALSE)</f>
        <v>0</v>
      </c>
      <c r="M144" s="33">
        <f>VLOOKUP($B144,'Allokerad kvv'!$B$1:$AO$500,MATCH("Summa allokerad tillförd energi:",'Allokerad kvv'!$B$1:$AV$1,0),FALSE)</f>
        <v>0</v>
      </c>
      <c r="N144" s="33">
        <f>VLOOKUP($B144,'Justerad allokering'!$B$1:$AO$500,MATCH("Summa justerad allokerad tillförd energi:",'Justerad allokering'!$B$1:$AV$1,0),FALSE)</f>
        <v>0</v>
      </c>
      <c r="O144" s="6">
        <f>VLOOKUP($B144,'Slutlig allokering'!$B$2:$AL$500,MATCH("Summa justerad allokerad tillförd energi:",'Slutlig allokering'!$B$2:$AS$2,0),FALSE)</f>
        <v>0</v>
      </c>
      <c r="P144" s="6">
        <f>VLOOKUP($B144,'Köpt hetvatten'!$B$1:$AP$500,MATCH("Med verkningsgrad:",'Köpt hetvatten'!$B$1:$AW$1,0),FALSE)</f>
        <v>0</v>
      </c>
      <c r="Q144" s="6">
        <f>VLOOKUP($B144,Spillvärme!$B$1:$AP$500,MATCH("Summa tillförd energi:",Spillvärme!$B$1:$AW$1,0),FALSE)</f>
        <v>0</v>
      </c>
      <c r="R144" s="6">
        <f>VLOOKUP($B144,Miljö!$B$1:$AP$500,MATCH("Summa tillförd energi:",Miljö!$B$1:$AW$1,0),FALSE)</f>
        <v>0</v>
      </c>
      <c r="S144" s="33">
        <f t="shared" si="27"/>
        <v>0</v>
      </c>
      <c r="T144" s="6" t="str">
        <f>VLOOKUP($B144,Miljö!$B$1:$AP$500,MATCH("Köpt prod.spec hetvatten",Miljö!$B$1:$AW$1,0),FALSE)</f>
        <v/>
      </c>
      <c r="U144" s="6">
        <f t="shared" si="28"/>
        <v>0</v>
      </c>
      <c r="V144" s="6">
        <f>VLOOKUP($B144,Leveranser!$B$1:$AP$500,MATCH("Total levererad värme",Leveranser!$B$1:$AW$1,0),FALSE)</f>
        <v>0</v>
      </c>
      <c r="W144" s="6">
        <f>IFERROR(VLOOKUP($B144,Miljö!$B$1:$AP$500,MATCH("Såld mängd produktionsspecifik fjärrvärme (GWh)",Miljö!$B$1:$AW$1,0),FALSE)/1,0)</f>
        <v>0</v>
      </c>
      <c r="X144" s="6"/>
      <c r="Y144" s="30" t="str">
        <f t="shared" si="29"/>
        <v/>
      </c>
      <c r="Z144" s="6"/>
      <c r="AA144" s="30" t="str">
        <f t="shared" si="30"/>
        <v/>
      </c>
      <c r="AC144" t="s">
        <v>20</v>
      </c>
      <c r="AD144" t="s">
        <v>20</v>
      </c>
      <c r="AE144" s="25" t="str">
        <f t="shared" si="25"/>
        <v/>
      </c>
      <c r="AF144" t="s">
        <v>20</v>
      </c>
      <c r="AG144" t="s">
        <v>20</v>
      </c>
      <c r="AM144" s="6" t="str">
        <f t="shared" si="26"/>
        <v>nej</v>
      </c>
      <c r="AO144" s="6" t="str">
        <f t="shared" si="33"/>
        <v>nej</v>
      </c>
      <c r="AQ144" s="6" t="str">
        <f t="shared" si="34"/>
        <v/>
      </c>
      <c r="AR144" s="6"/>
      <c r="AW144" t="str">
        <f t="shared" si="31"/>
        <v>nej</v>
      </c>
      <c r="AY144" s="6" t="str">
        <f t="shared" si="35"/>
        <v>nej</v>
      </c>
      <c r="BB144" s="6" t="str">
        <f t="shared" si="32"/>
        <v>Nej</v>
      </c>
      <c r="BK144" t="s">
        <v>14</v>
      </c>
    </row>
    <row r="145" spans="1:63" ht="15" customHeight="1" x14ac:dyDescent="0.25">
      <c r="A145" t="s">
        <v>162</v>
      </c>
      <c r="B145" t="s">
        <v>165</v>
      </c>
      <c r="C145">
        <v>0.21759999999999999</v>
      </c>
      <c r="D145">
        <v>27.902899999999999</v>
      </c>
      <c r="E145">
        <v>17.1723</v>
      </c>
      <c r="F145">
        <v>6.0137500000000003E-2</v>
      </c>
      <c r="G145" t="s">
        <v>10</v>
      </c>
      <c r="H145" t="s">
        <v>10</v>
      </c>
      <c r="K145" s="6">
        <f>VLOOKUP($B145,'Egen hetvattenprod'!$B$1:$AP$500,MATCH("Summa tillförd energi:",'Egen hetvattenprod'!$B$1:$AY$1,0),FALSE)</f>
        <v>1.1440000000000001</v>
      </c>
      <c r="L145" s="6">
        <f>VLOOKUP($B145,Kraftvärmeprod!$B$1:$AO$500,MATCH("Summa tillförd energi:",Kraftvärmeprod!$B$1:$AV$1,0),FALSE)</f>
        <v>0</v>
      </c>
      <c r="M145" s="33">
        <f>VLOOKUP($B145,'Allokerad kvv'!$B$1:$AO$500,MATCH("Summa allokerad tillförd energi:",'Allokerad kvv'!$B$1:$AV$1,0),FALSE)</f>
        <v>0</v>
      </c>
      <c r="N145" s="33">
        <f>VLOOKUP($B145,'Justerad allokering'!$B$1:$AO$500,MATCH("Summa justerad allokerad tillförd energi:",'Justerad allokering'!$B$1:$AV$1,0),FALSE)</f>
        <v>0</v>
      </c>
      <c r="O145" s="6">
        <f>VLOOKUP($B145,'Slutlig allokering'!$B$2:$AL$500,MATCH("Summa justerad allokerad tillförd energi:",'Slutlig allokering'!$B$2:$AS$2,0),FALSE)</f>
        <v>0</v>
      </c>
      <c r="P145" s="6">
        <f>VLOOKUP($B145,'Köpt hetvatten'!$B$1:$AP$500,MATCH("Med verkningsgrad:",'Köpt hetvatten'!$B$1:$AW$1,0),FALSE)</f>
        <v>0</v>
      </c>
      <c r="Q145" s="6">
        <f>VLOOKUP($B145,Spillvärme!$B$1:$AP$500,MATCH("Summa tillförd energi:",Spillvärme!$B$1:$AW$1,0),FALSE)</f>
        <v>0</v>
      </c>
      <c r="R145" s="6">
        <f>VLOOKUP($B145,Miljö!$B$1:$AP$500,MATCH("Summa tillförd energi:",Miljö!$B$1:$AW$1,0),FALSE)</f>
        <v>0.02</v>
      </c>
      <c r="S145" s="33">
        <f t="shared" si="27"/>
        <v>0</v>
      </c>
      <c r="T145" s="6" t="str">
        <f>VLOOKUP($B145,Miljö!$B$1:$AP$500,MATCH("Köpt prod.spec hetvatten",Miljö!$B$1:$AW$1,0),FALSE)</f>
        <v/>
      </c>
      <c r="U145" s="6">
        <f t="shared" si="28"/>
        <v>1.1640000000000001</v>
      </c>
      <c r="V145" s="6">
        <f>VLOOKUP($B145,Leveranser!$B$1:$AP$500,MATCH("Total levererad värme",Leveranser!$B$1:$AW$1,0),FALSE)</f>
        <v>0.9</v>
      </c>
      <c r="W145" s="6">
        <f>IFERROR(VLOOKUP($B145,Miljö!$B$1:$AP$500,MATCH("Såld mängd produktionsspecifik fjärrvärme (GWh)",Miljö!$B$1:$AW$1,0),FALSE)/1,0)</f>
        <v>0</v>
      </c>
      <c r="X145" s="6"/>
      <c r="Y145" s="30">
        <f t="shared" si="29"/>
        <v>0.77319587628865971</v>
      </c>
      <c r="Z145" s="6"/>
      <c r="AA145" s="30" t="str">
        <f t="shared" si="30"/>
        <v/>
      </c>
      <c r="AC145" t="s">
        <v>10</v>
      </c>
      <c r="AD145" t="s">
        <v>20</v>
      </c>
      <c r="AE145" s="25" t="str">
        <f t="shared" si="25"/>
        <v>ja</v>
      </c>
      <c r="AF145" t="s">
        <v>20</v>
      </c>
      <c r="AG145" t="s">
        <v>20</v>
      </c>
      <c r="AM145" s="6" t="str">
        <f t="shared" si="26"/>
        <v/>
      </c>
      <c r="AO145" s="6" t="str">
        <f t="shared" si="33"/>
        <v/>
      </c>
      <c r="AQ145" s="6" t="str">
        <f t="shared" si="34"/>
        <v/>
      </c>
      <c r="AR145" s="6"/>
      <c r="AW145" t="str">
        <f t="shared" si="31"/>
        <v/>
      </c>
      <c r="AY145" s="6" t="str">
        <f t="shared" si="35"/>
        <v/>
      </c>
      <c r="BB145" s="6" t="str">
        <f t="shared" si="32"/>
        <v>Ja</v>
      </c>
      <c r="BK145" t="s">
        <v>10</v>
      </c>
    </row>
    <row r="146" spans="1:63" ht="15" customHeight="1" x14ac:dyDescent="0.25">
      <c r="A146" t="s">
        <v>162</v>
      </c>
      <c r="B146" t="s">
        <v>166</v>
      </c>
      <c r="C146">
        <v>0.184061</v>
      </c>
      <c r="D146">
        <v>18.4373</v>
      </c>
      <c r="E146">
        <v>11.9381</v>
      </c>
      <c r="F146">
        <v>2.1808399999999999E-2</v>
      </c>
      <c r="G146" t="s">
        <v>10</v>
      </c>
      <c r="H146" t="s">
        <v>10</v>
      </c>
      <c r="K146" s="6">
        <f>VLOOKUP($B146,'Egen hetvattenprod'!$B$1:$AP$500,MATCH("Summa tillförd energi:",'Egen hetvattenprod'!$B$1:$AY$1,0),FALSE)</f>
        <v>7.9619999999999997</v>
      </c>
      <c r="L146" s="6">
        <f>VLOOKUP($B146,Kraftvärmeprod!$B$1:$AO$500,MATCH("Summa tillförd energi:",Kraftvärmeprod!$B$1:$AV$1,0),FALSE)</f>
        <v>0</v>
      </c>
      <c r="M146" s="33">
        <f>VLOOKUP($B146,'Allokerad kvv'!$B$1:$AO$500,MATCH("Summa allokerad tillförd energi:",'Allokerad kvv'!$B$1:$AV$1,0),FALSE)</f>
        <v>0</v>
      </c>
      <c r="N146" s="33">
        <f>VLOOKUP($B146,'Justerad allokering'!$B$1:$AO$500,MATCH("Summa justerad allokerad tillförd energi:",'Justerad allokering'!$B$1:$AV$1,0),FALSE)</f>
        <v>0</v>
      </c>
      <c r="O146" s="6">
        <f>VLOOKUP($B146,'Slutlig allokering'!$B$2:$AL$500,MATCH("Summa justerad allokerad tillförd energi:",'Slutlig allokering'!$B$2:$AS$2,0),FALSE)</f>
        <v>0</v>
      </c>
      <c r="P146" s="6">
        <f>VLOOKUP($B146,'Köpt hetvatten'!$B$1:$AP$500,MATCH("Med verkningsgrad:",'Köpt hetvatten'!$B$1:$AW$1,0),FALSE)</f>
        <v>0</v>
      </c>
      <c r="Q146" s="6">
        <f>VLOOKUP($B146,Spillvärme!$B$1:$AP$500,MATCH("Summa tillförd energi:",Spillvärme!$B$1:$AW$1,0),FALSE)</f>
        <v>0</v>
      </c>
      <c r="R146" s="6">
        <f>VLOOKUP($B146,Miljö!$B$1:$AP$500,MATCH("Summa tillförd energi:",Miljö!$B$1:$AW$1,0),FALSE)</f>
        <v>0.2</v>
      </c>
      <c r="S146" s="33">
        <f t="shared" si="27"/>
        <v>0</v>
      </c>
      <c r="T146" s="6" t="str">
        <f>VLOOKUP($B146,Miljö!$B$1:$AP$500,MATCH("Köpt prod.spec hetvatten",Miljö!$B$1:$AW$1,0),FALSE)</f>
        <v/>
      </c>
      <c r="U146" s="6">
        <f t="shared" si="28"/>
        <v>8.161999999999999</v>
      </c>
      <c r="V146" s="6">
        <f>VLOOKUP($B146,Leveranser!$B$1:$AP$500,MATCH("Total levererad värme",Leveranser!$B$1:$AW$1,0),FALSE)</f>
        <v>6.9</v>
      </c>
      <c r="W146" s="6">
        <f>IFERROR(VLOOKUP($B146,Miljö!$B$1:$AP$500,MATCH("Såld mängd produktionsspecifik fjärrvärme (GWh)",Miljö!$B$1:$AW$1,0),FALSE)/1,0)</f>
        <v>0</v>
      </c>
      <c r="X146" s="6"/>
      <c r="Y146" s="30">
        <f t="shared" si="29"/>
        <v>0.84538103406027953</v>
      </c>
      <c r="Z146" s="6"/>
      <c r="AA146" s="30" t="str">
        <f t="shared" si="30"/>
        <v/>
      </c>
      <c r="AC146" t="s">
        <v>10</v>
      </c>
      <c r="AD146" t="s">
        <v>20</v>
      </c>
      <c r="AE146" s="25" t="str">
        <f t="shared" si="25"/>
        <v>ja</v>
      </c>
      <c r="AF146" t="s">
        <v>20</v>
      </c>
      <c r="AG146" t="s">
        <v>20</v>
      </c>
      <c r="AM146" s="6" t="str">
        <f t="shared" si="26"/>
        <v/>
      </c>
      <c r="AO146" s="6" t="str">
        <f t="shared" si="33"/>
        <v/>
      </c>
      <c r="AQ146" s="6" t="str">
        <f t="shared" si="34"/>
        <v/>
      </c>
      <c r="AR146" s="6"/>
      <c r="AW146" t="str">
        <f t="shared" si="31"/>
        <v/>
      </c>
      <c r="AY146" s="6" t="str">
        <f t="shared" si="35"/>
        <v/>
      </c>
      <c r="BB146" s="6" t="str">
        <f t="shared" si="32"/>
        <v>Ja</v>
      </c>
      <c r="BK146" t="s">
        <v>10</v>
      </c>
    </row>
    <row r="147" spans="1:63" ht="15" customHeight="1" x14ac:dyDescent="0.25">
      <c r="A147" t="s">
        <v>167</v>
      </c>
      <c r="B147" t="s">
        <v>168</v>
      </c>
      <c r="C147">
        <v>0.119474</v>
      </c>
      <c r="D147">
        <v>17.348700000000001</v>
      </c>
      <c r="E147">
        <v>9.1420899999999996</v>
      </c>
      <c r="F147">
        <v>8.2417299999999992E-3</v>
      </c>
      <c r="G147" t="s">
        <v>10</v>
      </c>
      <c r="H147" t="s">
        <v>14</v>
      </c>
      <c r="K147" s="6">
        <f>VLOOKUP($B147,'Egen hetvattenprod'!$B$1:$AP$500,MATCH("Summa tillförd energi:",'Egen hetvattenprod'!$B$1:$AY$1,0),FALSE)</f>
        <v>86.175999999999988</v>
      </c>
      <c r="L147" s="6">
        <f>VLOOKUP($B147,Kraftvärmeprod!$B$1:$AO$500,MATCH("Summa tillförd energi:",Kraftvärmeprod!$B$1:$AV$1,0),FALSE)</f>
        <v>65.116</v>
      </c>
      <c r="M147" s="33">
        <f>VLOOKUP($B147,'Allokerad kvv'!$B$1:$AO$500,MATCH("Summa allokerad tillförd energi:",'Allokerad kvv'!$B$1:$AV$1,0),FALSE)</f>
        <v>44.850189999999998</v>
      </c>
      <c r="N147" s="33">
        <f>VLOOKUP($B147,'Justerad allokering'!$B$1:$AO$500,MATCH("Summa justerad allokerad tillförd energi:",'Justerad allokering'!$B$1:$AV$1,0),FALSE)</f>
        <v>0</v>
      </c>
      <c r="O147" s="6">
        <f>VLOOKUP($B147,'Slutlig allokering'!$B$2:$AL$500,MATCH("Summa justerad allokerad tillförd energi:",'Slutlig allokering'!$B$2:$AS$2,0),FALSE)</f>
        <v>44.850189999999998</v>
      </c>
      <c r="P147" s="6">
        <f>VLOOKUP($B147,'Köpt hetvatten'!$B$1:$AP$500,MATCH("Med verkningsgrad:",'Köpt hetvatten'!$B$1:$AW$1,0),FALSE)</f>
        <v>0</v>
      </c>
      <c r="Q147" s="6">
        <f>VLOOKUP($B147,Spillvärme!$B$1:$AP$500,MATCH("Summa tillförd energi:",Spillvärme!$B$1:$AW$1,0),FALSE)</f>
        <v>0</v>
      </c>
      <c r="R147" s="6">
        <f>VLOOKUP($B147,Miljö!$B$1:$AP$500,MATCH("Summa tillförd energi:",Miljö!$B$1:$AW$1,0),FALSE)</f>
        <v>0</v>
      </c>
      <c r="S147" s="33">
        <f t="shared" si="27"/>
        <v>3.3561900000000002</v>
      </c>
      <c r="T147" s="6" t="str">
        <f>VLOOKUP($B147,Miljö!$B$1:$AP$500,MATCH("Köpt prod.spec hetvatten",Miljö!$B$1:$AW$1,0),FALSE)</f>
        <v/>
      </c>
      <c r="U147" s="6">
        <f t="shared" si="28"/>
        <v>131.02618999999999</v>
      </c>
      <c r="V147" s="6">
        <f>VLOOKUP($B147,Leveranser!$B$1:$AP$500,MATCH("Total levererad värme",Leveranser!$B$1:$AW$1,0),FALSE)</f>
        <v>111.873</v>
      </c>
      <c r="W147" s="6">
        <f>IFERROR(VLOOKUP($B147,Miljö!$B$1:$AP$500,MATCH("Såld mängd produktionsspecifik fjärrvärme (GWh)",Miljö!$B$1:$AW$1,0),FALSE)/1,0)</f>
        <v>0</v>
      </c>
      <c r="X147" s="6"/>
      <c r="Y147" s="30">
        <f t="shared" si="29"/>
        <v>0.85382166725598918</v>
      </c>
      <c r="Z147" s="6"/>
      <c r="AA147" s="30" t="str">
        <f t="shared" si="30"/>
        <v/>
      </c>
      <c r="AC147" t="s">
        <v>20</v>
      </c>
      <c r="AD147" t="s">
        <v>20</v>
      </c>
      <c r="AE147" s="25" t="str">
        <f t="shared" si="25"/>
        <v/>
      </c>
      <c r="AF147" t="s">
        <v>1073</v>
      </c>
      <c r="AG147" t="s">
        <v>1059</v>
      </c>
      <c r="AH147" t="s">
        <v>10</v>
      </c>
      <c r="AM147" s="6" t="str">
        <f t="shared" si="26"/>
        <v>ja</v>
      </c>
      <c r="AO147" s="6" t="str">
        <f t="shared" si="33"/>
        <v>ja</v>
      </c>
      <c r="AQ147" s="6" t="str">
        <f t="shared" si="34"/>
        <v/>
      </c>
      <c r="AR147" s="6"/>
      <c r="AW147" t="str">
        <f t="shared" si="31"/>
        <v>nej</v>
      </c>
      <c r="AY147" s="6" t="str">
        <f t="shared" si="35"/>
        <v>ja</v>
      </c>
      <c r="BB147" s="6" t="str">
        <f t="shared" si="32"/>
        <v>Ja</v>
      </c>
      <c r="BG147" t="s">
        <v>10</v>
      </c>
      <c r="BK147" t="s">
        <v>10</v>
      </c>
    </row>
    <row r="148" spans="1:63" ht="15" customHeight="1" x14ac:dyDescent="0.25">
      <c r="A148" t="s">
        <v>167</v>
      </c>
      <c r="B148" t="s">
        <v>169</v>
      </c>
      <c r="C148">
        <v>0.16263</v>
      </c>
      <c r="D148">
        <v>11.1661</v>
      </c>
      <c r="E148">
        <v>15.305300000000001</v>
      </c>
      <c r="F148">
        <v>5.1877099999999999E-3</v>
      </c>
      <c r="G148" t="s">
        <v>10</v>
      </c>
      <c r="H148" t="s">
        <v>10</v>
      </c>
      <c r="K148" s="6">
        <f>VLOOKUP($B148,'Egen hetvattenprod'!$B$1:$AP$500,MATCH("Summa tillförd energi:",'Egen hetvattenprod'!$B$1:$AY$1,0),FALSE)</f>
        <v>13.920999999999999</v>
      </c>
      <c r="L148" s="6">
        <f>VLOOKUP($B148,Kraftvärmeprod!$B$1:$AO$500,MATCH("Summa tillförd energi:",Kraftvärmeprod!$B$1:$AV$1,0),FALSE)</f>
        <v>0</v>
      </c>
      <c r="M148" s="33">
        <f>VLOOKUP($B148,'Allokerad kvv'!$B$1:$AO$500,MATCH("Summa allokerad tillförd energi:",'Allokerad kvv'!$B$1:$AV$1,0),FALSE)</f>
        <v>0</v>
      </c>
      <c r="N148" s="33">
        <f>VLOOKUP($B148,'Justerad allokering'!$B$1:$AO$500,MATCH("Summa justerad allokerad tillförd energi:",'Justerad allokering'!$B$1:$AV$1,0),FALSE)</f>
        <v>0</v>
      </c>
      <c r="O148" s="6">
        <f>VLOOKUP($B148,'Slutlig allokering'!$B$2:$AL$500,MATCH("Summa justerad allokerad tillförd energi:",'Slutlig allokering'!$B$2:$AS$2,0),FALSE)</f>
        <v>0</v>
      </c>
      <c r="P148" s="6">
        <f>VLOOKUP($B148,'Köpt hetvatten'!$B$1:$AP$500,MATCH("Med verkningsgrad:",'Köpt hetvatten'!$B$1:$AW$1,0),FALSE)</f>
        <v>0</v>
      </c>
      <c r="Q148" s="6">
        <f>VLOOKUP($B148,Spillvärme!$B$1:$AP$500,MATCH("Summa tillförd energi:",Spillvärme!$B$1:$AW$1,0),FALSE)</f>
        <v>0</v>
      </c>
      <c r="R148" s="6">
        <f>VLOOKUP($B148,Miljö!$B$1:$AP$500,MATCH("Summa tillförd energi:",Miljö!$B$1:$AW$1,0),FALSE)</f>
        <v>0.17</v>
      </c>
      <c r="S148" s="33">
        <f t="shared" si="27"/>
        <v>0</v>
      </c>
      <c r="T148" s="6" t="str">
        <f>VLOOKUP($B148,Miljö!$B$1:$AP$500,MATCH("Köpt prod.spec hetvatten",Miljö!$B$1:$AW$1,0),FALSE)</f>
        <v/>
      </c>
      <c r="U148" s="6">
        <f t="shared" si="28"/>
        <v>14.090999999999999</v>
      </c>
      <c r="V148" s="6">
        <f>VLOOKUP($B148,Leveranser!$B$1:$AP$500,MATCH("Total levererad värme",Leveranser!$B$1:$AW$1,0),FALSE)</f>
        <v>11.672000000000001</v>
      </c>
      <c r="W148" s="6">
        <f>IFERROR(VLOOKUP($B148,Miljö!$B$1:$AP$500,MATCH("Såld mängd produktionsspecifik fjärrvärme (GWh)",Miljö!$B$1:$AW$1,0),FALSE)/1,0)</f>
        <v>0</v>
      </c>
      <c r="X148" s="6"/>
      <c r="Y148" s="30">
        <f t="shared" si="29"/>
        <v>0.8283301398055497</v>
      </c>
      <c r="Z148" s="6"/>
      <c r="AA148" s="30" t="str">
        <f t="shared" si="30"/>
        <v/>
      </c>
      <c r="AC148" t="s">
        <v>10</v>
      </c>
      <c r="AD148" t="s">
        <v>20</v>
      </c>
      <c r="AE148" s="25" t="str">
        <f t="shared" si="25"/>
        <v>ja</v>
      </c>
      <c r="AF148" t="s">
        <v>20</v>
      </c>
      <c r="AG148" t="s">
        <v>20</v>
      </c>
      <c r="AM148" s="6" t="str">
        <f t="shared" si="26"/>
        <v/>
      </c>
      <c r="AO148" s="6" t="str">
        <f t="shared" si="33"/>
        <v/>
      </c>
      <c r="AQ148" s="6" t="str">
        <f t="shared" si="34"/>
        <v/>
      </c>
      <c r="AR148" s="6"/>
      <c r="AW148" t="str">
        <f t="shared" si="31"/>
        <v/>
      </c>
      <c r="AY148" s="6" t="str">
        <f t="shared" si="35"/>
        <v/>
      </c>
      <c r="BB148" s="6" t="str">
        <f t="shared" si="32"/>
        <v>Ja</v>
      </c>
      <c r="BK148" t="s">
        <v>10</v>
      </c>
    </row>
    <row r="149" spans="1:63" ht="15" customHeight="1" x14ac:dyDescent="0.25">
      <c r="A149" t="s">
        <v>167</v>
      </c>
      <c r="B149" t="s">
        <v>170</v>
      </c>
      <c r="C149">
        <v>0.227686</v>
      </c>
      <c r="D149">
        <v>20.431799999999999</v>
      </c>
      <c r="E149">
        <v>13.827199999999999</v>
      </c>
      <c r="F149">
        <v>1.8928400000000001E-2</v>
      </c>
      <c r="G149" t="s">
        <v>14</v>
      </c>
      <c r="H149" t="s">
        <v>10</v>
      </c>
      <c r="K149" s="6">
        <f>VLOOKUP($B149,'Egen hetvattenprod'!$B$1:$AP$500,MATCH("Summa tillförd energi:",'Egen hetvattenprod'!$B$1:$AY$1,0),FALSE)</f>
        <v>5.3730000000000002</v>
      </c>
      <c r="L149" s="6">
        <f>VLOOKUP($B149,Kraftvärmeprod!$B$1:$AO$500,MATCH("Summa tillförd energi:",Kraftvärmeprod!$B$1:$AV$1,0),FALSE)</f>
        <v>0</v>
      </c>
      <c r="M149" s="33">
        <f>VLOOKUP($B149,'Allokerad kvv'!$B$1:$AO$500,MATCH("Summa allokerad tillförd energi:",'Allokerad kvv'!$B$1:$AV$1,0),FALSE)</f>
        <v>0</v>
      </c>
      <c r="N149" s="33">
        <f>VLOOKUP($B149,'Justerad allokering'!$B$1:$AO$500,MATCH("Summa justerad allokerad tillförd energi:",'Justerad allokering'!$B$1:$AV$1,0),FALSE)</f>
        <v>0</v>
      </c>
      <c r="O149" s="6">
        <f>VLOOKUP($B149,'Slutlig allokering'!$B$2:$AL$500,MATCH("Summa justerad allokerad tillförd energi:",'Slutlig allokering'!$B$2:$AS$2,0),FALSE)</f>
        <v>0</v>
      </c>
      <c r="P149" s="6">
        <f>VLOOKUP($B149,'Köpt hetvatten'!$B$1:$AP$500,MATCH("Med verkningsgrad:",'Köpt hetvatten'!$B$1:$AW$1,0),FALSE)</f>
        <v>0</v>
      </c>
      <c r="Q149" s="6">
        <f>VLOOKUP($B149,Spillvärme!$B$1:$AP$500,MATCH("Summa tillförd energi:",Spillvärme!$B$1:$AW$1,0),FALSE)</f>
        <v>0</v>
      </c>
      <c r="R149" s="6">
        <f>VLOOKUP($B149,Miljö!$B$1:$AP$500,MATCH("Summa tillförd energi:",Miljö!$B$1:$AW$1,0),FALSE)</f>
        <v>0.17</v>
      </c>
      <c r="S149" s="33">
        <f t="shared" si="27"/>
        <v>0</v>
      </c>
      <c r="T149" s="6" t="str">
        <f>VLOOKUP($B149,Miljö!$B$1:$AP$500,MATCH("Köpt prod.spec hetvatten",Miljö!$B$1:$AW$1,0),FALSE)</f>
        <v/>
      </c>
      <c r="U149" s="6">
        <f t="shared" si="28"/>
        <v>5.5430000000000001</v>
      </c>
      <c r="V149" s="6">
        <f>VLOOKUP($B149,Leveranser!$B$1:$AP$500,MATCH("Total levererad värme",Leveranser!$B$1:$AW$1,0),FALSE)</f>
        <v>4.9820000000000002</v>
      </c>
      <c r="W149" s="6">
        <f>IFERROR(VLOOKUP($B149,Miljö!$B$1:$AP$500,MATCH("Såld mängd produktionsspecifik fjärrvärme (GWh)",Miljö!$B$1:$AW$1,0),FALSE)/1,0)</f>
        <v>0</v>
      </c>
      <c r="X149" s="6"/>
      <c r="Y149" s="30">
        <f t="shared" si="29"/>
        <v>0.89879126826628186</v>
      </c>
      <c r="Z149" s="6"/>
      <c r="AA149" s="30" t="str">
        <f t="shared" si="30"/>
        <v/>
      </c>
      <c r="AC149" t="s">
        <v>20</v>
      </c>
      <c r="AD149" t="s">
        <v>10</v>
      </c>
      <c r="AE149" s="25" t="str">
        <f t="shared" si="25"/>
        <v>ja</v>
      </c>
      <c r="AF149" t="s">
        <v>20</v>
      </c>
      <c r="AG149" t="s">
        <v>20</v>
      </c>
      <c r="AM149" s="6" t="str">
        <f t="shared" si="26"/>
        <v/>
      </c>
      <c r="AO149" s="6" t="str">
        <f t="shared" si="33"/>
        <v/>
      </c>
      <c r="AQ149" s="6" t="str">
        <f t="shared" si="34"/>
        <v/>
      </c>
      <c r="AR149" s="6"/>
      <c r="AW149" t="str">
        <f t="shared" si="31"/>
        <v/>
      </c>
      <c r="AY149" s="6" t="str">
        <f t="shared" si="35"/>
        <v/>
      </c>
      <c r="BB149" s="6" t="str">
        <f t="shared" si="32"/>
        <v>Ja</v>
      </c>
      <c r="BK149" t="s">
        <v>10</v>
      </c>
    </row>
    <row r="150" spans="1:63" ht="15" customHeight="1" x14ac:dyDescent="0.25">
      <c r="A150" t="s">
        <v>171</v>
      </c>
      <c r="B150" t="s">
        <v>172</v>
      </c>
      <c r="C150">
        <v>0.109969</v>
      </c>
      <c r="D150">
        <v>20.794799999999999</v>
      </c>
      <c r="E150">
        <v>10.3421</v>
      </c>
      <c r="F150">
        <v>3.1194400000000001E-2</v>
      </c>
      <c r="G150" t="s">
        <v>14</v>
      </c>
      <c r="H150" t="s">
        <v>10</v>
      </c>
      <c r="K150" s="6">
        <f>VLOOKUP($B150,'Egen hetvattenprod'!$B$1:$AP$500,MATCH("Summa tillförd energi:",'Egen hetvattenprod'!$B$1:$AY$1,0),FALSE)</f>
        <v>89.114999999999995</v>
      </c>
      <c r="L150" s="6">
        <f>VLOOKUP($B150,Kraftvärmeprod!$B$1:$AO$500,MATCH("Summa tillförd energi:",Kraftvärmeprod!$B$1:$AV$1,0),FALSE)</f>
        <v>0</v>
      </c>
      <c r="M150" s="33">
        <f>VLOOKUP($B150,'Allokerad kvv'!$B$1:$AO$500,MATCH("Summa allokerad tillförd energi:",'Allokerad kvv'!$B$1:$AV$1,0),FALSE)</f>
        <v>0</v>
      </c>
      <c r="N150" s="33">
        <f>VLOOKUP($B150,'Justerad allokering'!$B$1:$AO$500,MATCH("Summa justerad allokerad tillförd energi:",'Justerad allokering'!$B$1:$AV$1,0),FALSE)</f>
        <v>0</v>
      </c>
      <c r="O150" s="6">
        <f>VLOOKUP($B150,'Slutlig allokering'!$B$2:$AL$500,MATCH("Summa justerad allokerad tillförd energi:",'Slutlig allokering'!$B$2:$AS$2,0),FALSE)</f>
        <v>0</v>
      </c>
      <c r="P150" s="6">
        <f>VLOOKUP($B150,'Köpt hetvatten'!$B$1:$AP$500,MATCH("Med verkningsgrad:",'Köpt hetvatten'!$B$1:$AW$1,0),FALSE)</f>
        <v>0</v>
      </c>
      <c r="Q150" s="6">
        <f>VLOOKUP($B150,Spillvärme!$B$1:$AP$500,MATCH("Summa tillförd energi:",Spillvärme!$B$1:$AW$1,0),FALSE)</f>
        <v>0</v>
      </c>
      <c r="R150" s="6">
        <f>VLOOKUP($B150,Miljö!$B$1:$AP$500,MATCH("Summa tillförd energi:",Miljö!$B$1:$AW$1,0),FALSE)</f>
        <v>1.446</v>
      </c>
      <c r="S150" s="33">
        <f t="shared" si="27"/>
        <v>0</v>
      </c>
      <c r="T150" s="6" t="str">
        <f>VLOOKUP($B150,Miljö!$B$1:$AP$500,MATCH("Köpt prod.spec hetvatten",Miljö!$B$1:$AW$1,0),FALSE)</f>
        <v/>
      </c>
      <c r="U150" s="6">
        <f t="shared" si="28"/>
        <v>90.560999999999993</v>
      </c>
      <c r="V150" s="6">
        <f>VLOOKUP($B150,Leveranser!$B$1:$AP$500,MATCH("Total levererad värme",Leveranser!$B$1:$AW$1,0),FALSE)</f>
        <v>64.465999999999994</v>
      </c>
      <c r="W150" s="6">
        <f>IFERROR(VLOOKUP($B150,Miljö!$B$1:$AP$500,MATCH("Såld mängd produktionsspecifik fjärrvärme (GWh)",Miljö!$B$1:$AW$1,0),FALSE)/1,0)</f>
        <v>0</v>
      </c>
      <c r="X150" s="6"/>
      <c r="Y150" s="30">
        <f t="shared" si="29"/>
        <v>0.7118516800830379</v>
      </c>
      <c r="Z150" s="6"/>
      <c r="AA150" s="30" t="str">
        <f t="shared" si="30"/>
        <v/>
      </c>
      <c r="AC150" t="s">
        <v>10</v>
      </c>
      <c r="AD150" t="s">
        <v>20</v>
      </c>
      <c r="AE150" s="25" t="str">
        <f t="shared" si="25"/>
        <v>ja</v>
      </c>
      <c r="AF150" t="s">
        <v>20</v>
      </c>
      <c r="AG150" t="s">
        <v>20</v>
      </c>
      <c r="AM150" s="6" t="str">
        <f t="shared" si="26"/>
        <v/>
      </c>
      <c r="AO150" s="6" t="str">
        <f t="shared" si="33"/>
        <v/>
      </c>
      <c r="AQ150" s="6" t="str">
        <f t="shared" si="34"/>
        <v/>
      </c>
      <c r="AR150" s="6"/>
      <c r="AW150" t="str">
        <f t="shared" si="31"/>
        <v/>
      </c>
      <c r="AY150" s="6" t="str">
        <f t="shared" si="35"/>
        <v/>
      </c>
      <c r="BB150" s="6" t="str">
        <f t="shared" si="32"/>
        <v>Ja</v>
      </c>
      <c r="BK150" t="s">
        <v>10</v>
      </c>
    </row>
    <row r="151" spans="1:63" ht="15" customHeight="1" x14ac:dyDescent="0.25">
      <c r="A151" t="s">
        <v>171</v>
      </c>
      <c r="B151" t="s">
        <v>173</v>
      </c>
      <c r="C151">
        <v>0.18606800000000001</v>
      </c>
      <c r="D151">
        <v>16.2562</v>
      </c>
      <c r="E151">
        <v>16.456700000000001</v>
      </c>
      <c r="F151">
        <v>2.7149300000000001E-2</v>
      </c>
      <c r="G151" t="s">
        <v>14</v>
      </c>
      <c r="H151" t="s">
        <v>10</v>
      </c>
      <c r="K151" s="6">
        <f>VLOOKUP($B151,'Egen hetvattenprod'!$B$1:$AP$500,MATCH("Summa tillförd energi:",'Egen hetvattenprod'!$B$1:$AY$1,0),FALSE)</f>
        <v>2.835</v>
      </c>
      <c r="L151" s="6">
        <f>VLOOKUP($B151,Kraftvärmeprod!$B$1:$AO$500,MATCH("Summa tillförd energi:",Kraftvärmeprod!$B$1:$AV$1,0),FALSE)</f>
        <v>0</v>
      </c>
      <c r="M151" s="33">
        <f>VLOOKUP($B151,'Allokerad kvv'!$B$1:$AO$500,MATCH("Summa allokerad tillförd energi:",'Allokerad kvv'!$B$1:$AV$1,0),FALSE)</f>
        <v>0</v>
      </c>
      <c r="N151" s="33">
        <f>VLOOKUP($B151,'Justerad allokering'!$B$1:$AO$500,MATCH("Summa justerad allokerad tillförd energi:",'Justerad allokering'!$B$1:$AV$1,0),FALSE)</f>
        <v>0</v>
      </c>
      <c r="O151" s="6">
        <f>VLOOKUP($B151,'Slutlig allokering'!$B$2:$AL$500,MATCH("Summa justerad allokerad tillförd energi:",'Slutlig allokering'!$B$2:$AS$2,0),FALSE)</f>
        <v>0</v>
      </c>
      <c r="P151" s="6">
        <f>VLOOKUP($B151,'Köpt hetvatten'!$B$1:$AP$500,MATCH("Med verkningsgrad:",'Köpt hetvatten'!$B$1:$AW$1,0),FALSE)</f>
        <v>0</v>
      </c>
      <c r="Q151" s="6">
        <f>VLOOKUP($B151,Spillvärme!$B$1:$AP$500,MATCH("Summa tillförd energi:",Spillvärme!$B$1:$AW$1,0),FALSE)</f>
        <v>0</v>
      </c>
      <c r="R151" s="6">
        <f>VLOOKUP($B151,Miljö!$B$1:$AP$500,MATCH("Summa tillförd energi:",Miljö!$B$1:$AW$1,0),FALSE)</f>
        <v>3.7999999999999999E-2</v>
      </c>
      <c r="S151" s="33">
        <f t="shared" si="27"/>
        <v>0</v>
      </c>
      <c r="T151" s="6" t="str">
        <f>VLOOKUP($B151,Miljö!$B$1:$AP$500,MATCH("Köpt prod.spec hetvatten",Miljö!$B$1:$AW$1,0),FALSE)</f>
        <v/>
      </c>
      <c r="U151" s="6">
        <f t="shared" si="28"/>
        <v>2.8729999999999998</v>
      </c>
      <c r="V151" s="6">
        <f>VLOOKUP($B151,Leveranser!$B$1:$AP$500,MATCH("Total levererad värme",Leveranser!$B$1:$AW$1,0),FALSE)</f>
        <v>2.2789999999999999</v>
      </c>
      <c r="W151" s="6">
        <f>IFERROR(VLOOKUP($B151,Miljö!$B$1:$AP$500,MATCH("Såld mängd produktionsspecifik fjärrvärme (GWh)",Miljö!$B$1:$AW$1,0),FALSE)/1,0)</f>
        <v>0</v>
      </c>
      <c r="X151" s="6"/>
      <c r="Y151" s="30">
        <f t="shared" si="29"/>
        <v>0.79324747650539507</v>
      </c>
      <c r="Z151" s="6"/>
      <c r="AA151" s="30" t="str">
        <f t="shared" si="30"/>
        <v/>
      </c>
      <c r="AC151" t="s">
        <v>10</v>
      </c>
      <c r="AD151" t="s">
        <v>20</v>
      </c>
      <c r="AE151" s="25" t="str">
        <f t="shared" si="25"/>
        <v>ja</v>
      </c>
      <c r="AF151" t="s">
        <v>20</v>
      </c>
      <c r="AG151" t="s">
        <v>20</v>
      </c>
      <c r="AM151" s="6" t="str">
        <f t="shared" si="26"/>
        <v/>
      </c>
      <c r="AO151" s="6" t="str">
        <f t="shared" si="33"/>
        <v/>
      </c>
      <c r="AQ151" s="6" t="str">
        <f t="shared" si="34"/>
        <v/>
      </c>
      <c r="AR151" s="6"/>
      <c r="AW151" t="str">
        <f t="shared" si="31"/>
        <v/>
      </c>
      <c r="AY151" s="6" t="str">
        <f t="shared" si="35"/>
        <v/>
      </c>
      <c r="BB151" s="6" t="str">
        <f t="shared" si="32"/>
        <v>Ja</v>
      </c>
      <c r="BK151" t="s">
        <v>10</v>
      </c>
    </row>
    <row r="152" spans="1:63" ht="15" customHeight="1" x14ac:dyDescent="0.25">
      <c r="A152" t="s">
        <v>171</v>
      </c>
      <c r="B152" t="s">
        <v>174</v>
      </c>
      <c r="C152">
        <v>0.24047199999999999</v>
      </c>
      <c r="D152">
        <v>30.802800000000001</v>
      </c>
      <c r="E152">
        <v>16.889099999999999</v>
      </c>
      <c r="F152">
        <v>6.51611E-2</v>
      </c>
      <c r="G152" t="s">
        <v>14</v>
      </c>
      <c r="H152" t="s">
        <v>10</v>
      </c>
      <c r="K152" s="6">
        <f>VLOOKUP($B152,'Egen hetvattenprod'!$B$1:$AP$500,MATCH("Summa tillförd energi:",'Egen hetvattenprod'!$B$1:$AY$1,0),FALSE)</f>
        <v>4.5209999999999999</v>
      </c>
      <c r="L152" s="6">
        <f>VLOOKUP($B152,Kraftvärmeprod!$B$1:$AO$500,MATCH("Summa tillförd energi:",Kraftvärmeprod!$B$1:$AV$1,0),FALSE)</f>
        <v>0</v>
      </c>
      <c r="M152" s="33">
        <f>VLOOKUP($B152,'Allokerad kvv'!$B$1:$AO$500,MATCH("Summa allokerad tillförd energi:",'Allokerad kvv'!$B$1:$AV$1,0),FALSE)</f>
        <v>0</v>
      </c>
      <c r="N152" s="33">
        <f>VLOOKUP($B152,'Justerad allokering'!$B$1:$AO$500,MATCH("Summa justerad allokerad tillförd energi:",'Justerad allokering'!$B$1:$AV$1,0),FALSE)</f>
        <v>0</v>
      </c>
      <c r="O152" s="6">
        <f>VLOOKUP($B152,'Slutlig allokering'!$B$2:$AL$500,MATCH("Summa justerad allokerad tillförd energi:",'Slutlig allokering'!$B$2:$AS$2,0),FALSE)</f>
        <v>0</v>
      </c>
      <c r="P152" s="6">
        <f>VLOOKUP($B152,'Köpt hetvatten'!$B$1:$AP$500,MATCH("Med verkningsgrad:",'Köpt hetvatten'!$B$1:$AW$1,0),FALSE)</f>
        <v>0</v>
      </c>
      <c r="Q152" s="6">
        <f>VLOOKUP($B152,Spillvärme!$B$1:$AP$500,MATCH("Summa tillförd energi:",Spillvärme!$B$1:$AW$1,0),FALSE)</f>
        <v>0</v>
      </c>
      <c r="R152" s="6">
        <f>VLOOKUP($B152,Miljö!$B$1:$AP$500,MATCH("Summa tillförd energi:",Miljö!$B$1:$AW$1,0),FALSE)</f>
        <v>0.04</v>
      </c>
      <c r="S152" s="33">
        <f t="shared" si="27"/>
        <v>0</v>
      </c>
      <c r="T152" s="6" t="str">
        <f>VLOOKUP($B152,Miljö!$B$1:$AP$500,MATCH("Köpt prod.spec hetvatten",Miljö!$B$1:$AW$1,0),FALSE)</f>
        <v/>
      </c>
      <c r="U152" s="6">
        <f t="shared" si="28"/>
        <v>4.5609999999999999</v>
      </c>
      <c r="V152" s="6">
        <f>VLOOKUP($B152,Leveranser!$B$1:$AP$500,MATCH("Total levererad värme",Leveranser!$B$1:$AW$1,0),FALSE)</f>
        <v>3.62</v>
      </c>
      <c r="W152" s="6">
        <f>IFERROR(VLOOKUP($B152,Miljö!$B$1:$AP$500,MATCH("Såld mängd produktionsspecifik fjärrvärme (GWh)",Miljö!$B$1:$AW$1,0),FALSE)/1,0)</f>
        <v>0</v>
      </c>
      <c r="X152" s="6"/>
      <c r="Y152" s="30">
        <f t="shared" si="29"/>
        <v>0.79368559526419646</v>
      </c>
      <c r="Z152" s="6"/>
      <c r="AA152" s="30" t="str">
        <f t="shared" si="30"/>
        <v/>
      </c>
      <c r="AC152" t="s">
        <v>10</v>
      </c>
      <c r="AD152" t="s">
        <v>20</v>
      </c>
      <c r="AE152" s="25" t="str">
        <f t="shared" si="25"/>
        <v>ja</v>
      </c>
      <c r="AF152" t="s">
        <v>20</v>
      </c>
      <c r="AG152" t="s">
        <v>20</v>
      </c>
      <c r="AM152" s="6" t="str">
        <f t="shared" si="26"/>
        <v/>
      </c>
      <c r="AO152" s="6" t="str">
        <f t="shared" si="33"/>
        <v/>
      </c>
      <c r="AQ152" s="6" t="str">
        <f t="shared" si="34"/>
        <v/>
      </c>
      <c r="AR152" s="6"/>
      <c r="AW152" t="str">
        <f t="shared" si="31"/>
        <v/>
      </c>
      <c r="AY152" s="6" t="str">
        <f t="shared" si="35"/>
        <v/>
      </c>
      <c r="BB152" s="6" t="str">
        <f t="shared" si="32"/>
        <v>Ja</v>
      </c>
      <c r="BK152" t="s">
        <v>10</v>
      </c>
    </row>
    <row r="153" spans="1:63" ht="15" customHeight="1" x14ac:dyDescent="0.25">
      <c r="A153" t="s">
        <v>175</v>
      </c>
      <c r="B153" t="s">
        <v>176</v>
      </c>
      <c r="C153">
        <v>0.13008</v>
      </c>
      <c r="D153">
        <v>6.8705699999999998</v>
      </c>
      <c r="E153">
        <v>15.372999999999999</v>
      </c>
      <c r="F153">
        <v>0</v>
      </c>
      <c r="G153" t="s">
        <v>10</v>
      </c>
      <c r="H153" t="s">
        <v>10</v>
      </c>
      <c r="K153" s="6">
        <f>VLOOKUP($B153,'Egen hetvattenprod'!$B$1:$AP$500,MATCH("Summa tillförd energi:",'Egen hetvattenprod'!$B$1:$AY$1,0),FALSE)</f>
        <v>5.5</v>
      </c>
      <c r="L153" s="6">
        <f>VLOOKUP($B153,Kraftvärmeprod!$B$1:$AO$500,MATCH("Summa tillförd energi:",Kraftvärmeprod!$B$1:$AV$1,0),FALSE)</f>
        <v>0</v>
      </c>
      <c r="M153" s="33">
        <f>VLOOKUP($B153,'Allokerad kvv'!$B$1:$AO$500,MATCH("Summa allokerad tillförd energi:",'Allokerad kvv'!$B$1:$AV$1,0),FALSE)</f>
        <v>0</v>
      </c>
      <c r="N153" s="33">
        <f>VLOOKUP($B153,'Justerad allokering'!$B$1:$AO$500,MATCH("Summa justerad allokerad tillförd energi:",'Justerad allokering'!$B$1:$AV$1,0),FALSE)</f>
        <v>0</v>
      </c>
      <c r="O153" s="6">
        <f>VLOOKUP($B153,'Slutlig allokering'!$B$2:$AL$500,MATCH("Summa justerad allokerad tillförd energi:",'Slutlig allokering'!$B$2:$AS$2,0),FALSE)</f>
        <v>0</v>
      </c>
      <c r="P153" s="6">
        <f>VLOOKUP($B153,'Köpt hetvatten'!$B$1:$AP$500,MATCH("Med verkningsgrad:",'Köpt hetvatten'!$B$1:$AW$1,0),FALSE)</f>
        <v>0</v>
      </c>
      <c r="Q153" s="6">
        <f>VLOOKUP($B153,Spillvärme!$B$1:$AP$500,MATCH("Summa tillförd energi:",Spillvärme!$B$1:$AW$1,0),FALSE)</f>
        <v>0</v>
      </c>
      <c r="R153" s="6">
        <f>VLOOKUP($B153,Miljö!$B$1:$AP$500,MATCH("Summa tillförd energi:",Miljö!$B$1:$AW$1,0),FALSE)</f>
        <v>0.08</v>
      </c>
      <c r="S153" s="33">
        <f t="shared" si="27"/>
        <v>0</v>
      </c>
      <c r="T153" s="6" t="str">
        <f>VLOOKUP($B153,Miljö!$B$1:$AP$500,MATCH("Köpt prod.spec hetvatten",Miljö!$B$1:$AW$1,0),FALSE)</f>
        <v/>
      </c>
      <c r="U153" s="6">
        <f t="shared" si="28"/>
        <v>5.58</v>
      </c>
      <c r="V153" s="6">
        <f>VLOOKUP($B153,Leveranser!$B$1:$AP$500,MATCH("Total levererad värme",Leveranser!$B$1:$AW$1,0),FALSE)</f>
        <v>4.6509999999999998</v>
      </c>
      <c r="W153" s="6">
        <f>IFERROR(VLOOKUP($B153,Miljö!$B$1:$AP$500,MATCH("Såld mängd produktionsspecifik fjärrvärme (GWh)",Miljö!$B$1:$AW$1,0),FALSE)/1,0)</f>
        <v>0</v>
      </c>
      <c r="X153" s="6"/>
      <c r="Y153" s="30">
        <f t="shared" si="29"/>
        <v>0.83351254480286729</v>
      </c>
      <c r="Z153" s="6"/>
      <c r="AA153" s="30" t="str">
        <f t="shared" si="30"/>
        <v/>
      </c>
      <c r="AC153" t="s">
        <v>10</v>
      </c>
      <c r="AD153" t="s">
        <v>20</v>
      </c>
      <c r="AE153" s="25" t="str">
        <f t="shared" si="25"/>
        <v>ja</v>
      </c>
      <c r="AF153" t="s">
        <v>20</v>
      </c>
      <c r="AG153" t="s">
        <v>20</v>
      </c>
      <c r="AM153" s="6" t="str">
        <f t="shared" si="26"/>
        <v/>
      </c>
      <c r="AO153" s="6" t="str">
        <f t="shared" si="33"/>
        <v/>
      </c>
      <c r="AQ153" s="6" t="str">
        <f t="shared" si="34"/>
        <v/>
      </c>
      <c r="AR153" s="6"/>
      <c r="AW153" t="str">
        <f t="shared" si="31"/>
        <v/>
      </c>
      <c r="AY153" s="6" t="str">
        <f t="shared" si="35"/>
        <v/>
      </c>
      <c r="BB153" s="6" t="str">
        <f t="shared" si="32"/>
        <v>Ja</v>
      </c>
      <c r="BK153" t="s">
        <v>10</v>
      </c>
    </row>
    <row r="154" spans="1:63" ht="15" customHeight="1" x14ac:dyDescent="0.25">
      <c r="A154" t="s">
        <v>175</v>
      </c>
      <c r="B154" t="s">
        <v>177</v>
      </c>
      <c r="C154">
        <v>6.4699000000000007E-2</v>
      </c>
      <c r="D154">
        <v>14.7288</v>
      </c>
      <c r="E154">
        <v>6.5911799999999996</v>
      </c>
      <c r="F154">
        <v>2.5977799999999999E-2</v>
      </c>
      <c r="G154" t="s">
        <v>10</v>
      </c>
      <c r="H154" t="s">
        <v>10</v>
      </c>
      <c r="K154" s="6">
        <f>VLOOKUP($B154,'Egen hetvattenprod'!$B$1:$AP$500,MATCH("Summa tillförd energi:",'Egen hetvattenprod'!$B$1:$AY$1,0),FALSE)</f>
        <v>25.735999999999997</v>
      </c>
      <c r="L154" s="6">
        <f>VLOOKUP($B154,Kraftvärmeprod!$B$1:$AO$500,MATCH("Summa tillförd energi:",Kraftvärmeprod!$B$1:$AV$1,0),FALSE)</f>
        <v>499.34500000000003</v>
      </c>
      <c r="M154" s="33">
        <f>VLOOKUP($B154,'Allokerad kvv'!$B$1:$AO$500,MATCH("Summa allokerad tillförd energi:",'Allokerad kvv'!$B$1:$AV$1,0),FALSE)</f>
        <v>358.85230199999995</v>
      </c>
      <c r="N154" s="33">
        <f>VLOOKUP($B154,'Justerad allokering'!$B$1:$AO$500,MATCH("Summa justerad allokerad tillförd energi:",'Justerad allokering'!$B$1:$AV$1,0),FALSE)</f>
        <v>0</v>
      </c>
      <c r="O154" s="6">
        <f>VLOOKUP($B154,'Slutlig allokering'!$B$2:$AL$500,MATCH("Summa justerad allokerad tillförd energi:",'Slutlig allokering'!$B$2:$AS$2,0),FALSE)</f>
        <v>358.85230199999995</v>
      </c>
      <c r="P154" s="6">
        <f>VLOOKUP($B154,'Köpt hetvatten'!$B$1:$AP$500,MATCH("Med verkningsgrad:",'Köpt hetvatten'!$B$1:$AW$1,0),FALSE)</f>
        <v>0</v>
      </c>
      <c r="Q154" s="6">
        <f>VLOOKUP($B154,Spillvärme!$B$1:$AP$500,MATCH("Summa tillförd energi:",Spillvärme!$B$1:$AW$1,0),FALSE)</f>
        <v>0.5</v>
      </c>
      <c r="R154" s="6">
        <f>VLOOKUP($B154,Miljö!$B$1:$AP$500,MATCH("Summa tillförd energi:",Miljö!$B$1:$AW$1,0),FALSE)</f>
        <v>1.0649999999999999</v>
      </c>
      <c r="S154" s="33">
        <f t="shared" si="27"/>
        <v>0</v>
      </c>
      <c r="T154" s="6" t="str">
        <f>VLOOKUP($B154,Miljö!$B$1:$AP$500,MATCH("Köpt prod.spec hetvatten",Miljö!$B$1:$AW$1,0),FALSE)</f>
        <v/>
      </c>
      <c r="U154" s="6">
        <f t="shared" si="28"/>
        <v>386.15330199999994</v>
      </c>
      <c r="V154" s="6">
        <f>VLOOKUP($B154,Leveranser!$B$1:$AP$500,MATCH("Total levererad värme",Leveranser!$B$1:$AW$1,0),FALSE)</f>
        <v>334.42599999999999</v>
      </c>
      <c r="W154" s="6">
        <f>IFERROR(VLOOKUP($B154,Miljö!$B$1:$AP$500,MATCH("Såld mängd produktionsspecifik fjärrvärme (GWh)",Miljö!$B$1:$AW$1,0),FALSE)/1,0)</f>
        <v>0</v>
      </c>
      <c r="X154" s="6"/>
      <c r="Y154" s="30">
        <f t="shared" si="29"/>
        <v>0.86604464669319348</v>
      </c>
      <c r="Z154" s="6"/>
      <c r="AA154" s="30" t="str">
        <f t="shared" si="30"/>
        <v/>
      </c>
      <c r="AC154" t="s">
        <v>10</v>
      </c>
      <c r="AD154" t="s">
        <v>20</v>
      </c>
      <c r="AE154" s="25" t="str">
        <f t="shared" si="25"/>
        <v>ja</v>
      </c>
      <c r="AF154" t="s">
        <v>20</v>
      </c>
      <c r="AG154" t="s">
        <v>20</v>
      </c>
      <c r="AM154" s="6" t="str">
        <f t="shared" si="26"/>
        <v/>
      </c>
      <c r="AO154" s="6" t="str">
        <f t="shared" si="33"/>
        <v/>
      </c>
      <c r="AQ154" s="6" t="str">
        <f t="shared" si="34"/>
        <v/>
      </c>
      <c r="AR154" s="6"/>
      <c r="AW154" t="str">
        <f t="shared" si="31"/>
        <v/>
      </c>
      <c r="AY154" s="6" t="str">
        <f t="shared" si="35"/>
        <v/>
      </c>
      <c r="BB154" s="6" t="str">
        <f t="shared" si="32"/>
        <v>Ja</v>
      </c>
      <c r="BK154" t="s">
        <v>10</v>
      </c>
    </row>
    <row r="155" spans="1:63" ht="15" customHeight="1" x14ac:dyDescent="0.25">
      <c r="A155" t="s">
        <v>175</v>
      </c>
      <c r="B155" t="s">
        <v>178</v>
      </c>
      <c r="C155">
        <v>0.13516400000000001</v>
      </c>
      <c r="D155">
        <v>9.1640800000000002</v>
      </c>
      <c r="E155">
        <v>14.919600000000001</v>
      </c>
      <c r="F155">
        <v>8.3134300000000001E-3</v>
      </c>
      <c r="G155" t="s">
        <v>10</v>
      </c>
      <c r="H155" t="s">
        <v>10</v>
      </c>
      <c r="K155" s="6">
        <f>VLOOKUP($B155,'Egen hetvattenprod'!$B$1:$AP$500,MATCH("Summa tillförd energi:",'Egen hetvattenprod'!$B$1:$AY$1,0),FALSE)</f>
        <v>5.59</v>
      </c>
      <c r="L155" s="6">
        <f>VLOOKUP($B155,Kraftvärmeprod!$B$1:$AO$500,MATCH("Summa tillförd energi:",Kraftvärmeprod!$B$1:$AV$1,0),FALSE)</f>
        <v>0</v>
      </c>
      <c r="M155" s="33">
        <f>VLOOKUP($B155,'Allokerad kvv'!$B$1:$AO$500,MATCH("Summa allokerad tillförd energi:",'Allokerad kvv'!$B$1:$AV$1,0),FALSE)</f>
        <v>0</v>
      </c>
      <c r="N155" s="33">
        <f>VLOOKUP($B155,'Justerad allokering'!$B$1:$AO$500,MATCH("Summa justerad allokerad tillförd energi:",'Justerad allokering'!$B$1:$AV$1,0),FALSE)</f>
        <v>0</v>
      </c>
      <c r="O155" s="6">
        <f>VLOOKUP($B155,'Slutlig allokering'!$B$2:$AL$500,MATCH("Summa justerad allokerad tillförd energi:",'Slutlig allokering'!$B$2:$AS$2,0),FALSE)</f>
        <v>0</v>
      </c>
      <c r="P155" s="6">
        <f>VLOOKUP($B155,'Köpt hetvatten'!$B$1:$AP$500,MATCH("Med verkningsgrad:",'Köpt hetvatten'!$B$1:$AW$1,0),FALSE)</f>
        <v>0</v>
      </c>
      <c r="Q155" s="6">
        <f>VLOOKUP($B155,Spillvärme!$B$1:$AP$500,MATCH("Summa tillförd energi:",Spillvärme!$B$1:$AW$1,0),FALSE)</f>
        <v>0</v>
      </c>
      <c r="R155" s="6">
        <f>VLOOKUP($B155,Miljö!$B$1:$AP$500,MATCH("Summa tillförd energi:",Miljö!$B$1:$AW$1,0),FALSE)</f>
        <v>6.3500000000000001E-2</v>
      </c>
      <c r="S155" s="33">
        <f t="shared" si="27"/>
        <v>0</v>
      </c>
      <c r="T155" s="6" t="str">
        <f>VLOOKUP($B155,Miljö!$B$1:$AP$500,MATCH("Köpt prod.spec hetvatten",Miljö!$B$1:$AW$1,0),FALSE)</f>
        <v/>
      </c>
      <c r="U155" s="6">
        <f t="shared" si="28"/>
        <v>5.6535000000000002</v>
      </c>
      <c r="V155" s="6">
        <f>VLOOKUP($B155,Leveranser!$B$1:$AP$500,MATCH("Total levererad värme",Leveranser!$B$1:$AW$1,0),FALSE)</f>
        <v>4.8970000000000002</v>
      </c>
      <c r="W155" s="6">
        <f>IFERROR(VLOOKUP($B155,Miljö!$B$1:$AP$500,MATCH("Såld mängd produktionsspecifik fjärrvärme (GWh)",Miljö!$B$1:$AW$1,0),FALSE)/1,0)</f>
        <v>0</v>
      </c>
      <c r="X155" s="6"/>
      <c r="Y155" s="30">
        <f t="shared" si="29"/>
        <v>0.86618908640665071</v>
      </c>
      <c r="Z155" s="6"/>
      <c r="AA155" s="30" t="str">
        <f t="shared" si="30"/>
        <v/>
      </c>
      <c r="AC155" t="s">
        <v>10</v>
      </c>
      <c r="AD155" t="s">
        <v>20</v>
      </c>
      <c r="AE155" s="25" t="str">
        <f t="shared" si="25"/>
        <v>ja</v>
      </c>
      <c r="AF155" t="s">
        <v>20</v>
      </c>
      <c r="AG155" t="s">
        <v>20</v>
      </c>
      <c r="AM155" s="6" t="str">
        <f t="shared" si="26"/>
        <v/>
      </c>
      <c r="AO155" s="6" t="str">
        <f t="shared" si="33"/>
        <v/>
      </c>
      <c r="AQ155" s="6" t="str">
        <f t="shared" si="34"/>
        <v/>
      </c>
      <c r="AR155" s="6"/>
      <c r="AW155" t="str">
        <f t="shared" si="31"/>
        <v/>
      </c>
      <c r="AY155" s="6" t="str">
        <f t="shared" si="35"/>
        <v/>
      </c>
      <c r="BB155" s="6" t="str">
        <f t="shared" si="32"/>
        <v>Ja</v>
      </c>
      <c r="BK155" t="s">
        <v>10</v>
      </c>
    </row>
    <row r="156" spans="1:63" ht="15" customHeight="1" x14ac:dyDescent="0.25">
      <c r="A156" t="s">
        <v>175</v>
      </c>
      <c r="B156" t="s">
        <v>179</v>
      </c>
      <c r="C156">
        <v>0.20399700000000001</v>
      </c>
      <c r="D156">
        <v>23.011299999999999</v>
      </c>
      <c r="E156">
        <v>17.737500000000001</v>
      </c>
      <c r="F156">
        <v>4.3012399999999999E-2</v>
      </c>
      <c r="G156" t="s">
        <v>10</v>
      </c>
      <c r="H156" t="s">
        <v>10</v>
      </c>
      <c r="K156" s="6">
        <f>VLOOKUP($B156,'Egen hetvattenprod'!$B$1:$AP$500,MATCH("Summa tillförd energi:",'Egen hetvattenprod'!$B$1:$AY$1,0),FALSE)</f>
        <v>6.3390000000000004</v>
      </c>
      <c r="L156" s="6">
        <f>VLOOKUP($B156,Kraftvärmeprod!$B$1:$AO$500,MATCH("Summa tillförd energi:",Kraftvärmeprod!$B$1:$AV$1,0),FALSE)</f>
        <v>0</v>
      </c>
      <c r="M156" s="33">
        <f>VLOOKUP($B156,'Allokerad kvv'!$B$1:$AO$500,MATCH("Summa allokerad tillförd energi:",'Allokerad kvv'!$B$1:$AV$1,0),FALSE)</f>
        <v>0</v>
      </c>
      <c r="N156" s="33">
        <f>VLOOKUP($B156,'Justerad allokering'!$B$1:$AO$500,MATCH("Summa justerad allokerad tillförd energi:",'Justerad allokering'!$B$1:$AV$1,0),FALSE)</f>
        <v>0</v>
      </c>
      <c r="O156" s="6">
        <f>VLOOKUP($B156,'Slutlig allokering'!$B$2:$AL$500,MATCH("Summa justerad allokerad tillförd energi:",'Slutlig allokering'!$B$2:$AS$2,0),FALSE)</f>
        <v>0</v>
      </c>
      <c r="P156" s="6">
        <f>VLOOKUP($B156,'Köpt hetvatten'!$B$1:$AP$500,MATCH("Med verkningsgrad:",'Köpt hetvatten'!$B$1:$AW$1,0),FALSE)</f>
        <v>0</v>
      </c>
      <c r="Q156" s="6">
        <f>VLOOKUP($B156,Spillvärme!$B$1:$AP$500,MATCH("Summa tillförd energi:",Spillvärme!$B$1:$AW$1,0),FALSE)</f>
        <v>0</v>
      </c>
      <c r="R156" s="6">
        <f>VLOOKUP($B156,Miljö!$B$1:$AP$500,MATCH("Summa tillförd energi:",Miljö!$B$1:$AW$1,0),FALSE)</f>
        <v>0.10100000000000001</v>
      </c>
      <c r="S156" s="33">
        <f t="shared" si="27"/>
        <v>0</v>
      </c>
      <c r="T156" s="6" t="str">
        <f>VLOOKUP($B156,Miljö!$B$1:$AP$500,MATCH("Köpt prod.spec hetvatten",Miljö!$B$1:$AW$1,0),FALSE)</f>
        <v/>
      </c>
      <c r="U156" s="6">
        <f t="shared" si="28"/>
        <v>6.44</v>
      </c>
      <c r="V156" s="6">
        <f>VLOOKUP($B156,Leveranser!$B$1:$AP$500,MATCH("Total levererad värme",Leveranser!$B$1:$AW$1,0),FALSE)</f>
        <v>4.7759999999999998</v>
      </c>
      <c r="W156" s="6">
        <f>IFERROR(VLOOKUP($B156,Miljö!$B$1:$AP$500,MATCH("Såld mängd produktionsspecifik fjärrvärme (GWh)",Miljö!$B$1:$AW$1,0),FALSE)/1,0)</f>
        <v>0</v>
      </c>
      <c r="X156" s="6"/>
      <c r="Y156" s="30">
        <f t="shared" si="29"/>
        <v>0.74161490683229803</v>
      </c>
      <c r="Z156" s="6"/>
      <c r="AA156" s="30" t="str">
        <f t="shared" si="30"/>
        <v/>
      </c>
      <c r="AC156" t="s">
        <v>10</v>
      </c>
      <c r="AD156" t="s">
        <v>20</v>
      </c>
      <c r="AE156" s="25" t="str">
        <f t="shared" si="25"/>
        <v>ja</v>
      </c>
      <c r="AF156" t="s">
        <v>20</v>
      </c>
      <c r="AG156" t="s">
        <v>20</v>
      </c>
      <c r="AM156" s="6" t="str">
        <f t="shared" si="26"/>
        <v/>
      </c>
      <c r="AO156" s="6" t="str">
        <f t="shared" si="33"/>
        <v/>
      </c>
      <c r="AQ156" s="6" t="str">
        <f t="shared" si="34"/>
        <v/>
      </c>
      <c r="AR156" s="6"/>
      <c r="AW156" t="str">
        <f t="shared" si="31"/>
        <v/>
      </c>
      <c r="AY156" s="6" t="str">
        <f t="shared" si="35"/>
        <v/>
      </c>
      <c r="BB156" s="6" t="str">
        <f t="shared" si="32"/>
        <v>Ja</v>
      </c>
      <c r="BK156" t="s">
        <v>10</v>
      </c>
    </row>
    <row r="157" spans="1:63" ht="15" customHeight="1" x14ac:dyDescent="0.25">
      <c r="A157" t="s">
        <v>180</v>
      </c>
      <c r="B157" t="s">
        <v>181</v>
      </c>
      <c r="C157">
        <v>0.31548700000000002</v>
      </c>
      <c r="D157">
        <v>120.248</v>
      </c>
      <c r="E157">
        <v>9.2408300000000008</v>
      </c>
      <c r="F157">
        <v>0.14907000000000001</v>
      </c>
      <c r="G157" t="s">
        <v>14</v>
      </c>
      <c r="H157" t="s">
        <v>10</v>
      </c>
      <c r="K157" s="6">
        <f>VLOOKUP($B157,'Egen hetvattenprod'!$B$1:$AP$500,MATCH("Summa tillförd energi:",'Egen hetvattenprod'!$B$1:$AY$1,0),FALSE)</f>
        <v>145.19999999999999</v>
      </c>
      <c r="L157" s="6">
        <f>VLOOKUP($B157,Kraftvärmeprod!$B$1:$AO$500,MATCH("Summa tillförd energi:",Kraftvärmeprod!$B$1:$AV$1,0),FALSE)</f>
        <v>0</v>
      </c>
      <c r="M157" s="33">
        <f>VLOOKUP($B157,'Allokerad kvv'!$B$1:$AO$500,MATCH("Summa allokerad tillförd energi:",'Allokerad kvv'!$B$1:$AV$1,0),FALSE)</f>
        <v>0</v>
      </c>
      <c r="N157" s="33">
        <f>VLOOKUP($B157,'Justerad allokering'!$B$1:$AO$500,MATCH("Summa justerad allokerad tillförd energi:",'Justerad allokering'!$B$1:$AV$1,0),FALSE)</f>
        <v>0</v>
      </c>
      <c r="O157" s="6">
        <f>VLOOKUP($B157,'Slutlig allokering'!$B$2:$AL$500,MATCH("Summa justerad allokerad tillförd energi:",'Slutlig allokering'!$B$2:$AS$2,0),FALSE)</f>
        <v>0</v>
      </c>
      <c r="P157" s="6">
        <f>VLOOKUP($B157,'Köpt hetvatten'!$B$1:$AP$500,MATCH("Med verkningsgrad:",'Köpt hetvatten'!$B$1:$AW$1,0),FALSE)</f>
        <v>0</v>
      </c>
      <c r="Q157" s="6">
        <f>VLOOKUP($B157,Spillvärme!$B$1:$AP$500,MATCH("Summa tillförd energi:",Spillvärme!$B$1:$AW$1,0),FALSE)</f>
        <v>6.2</v>
      </c>
      <c r="R157" s="6">
        <f>VLOOKUP($B157,Miljö!$B$1:$AP$500,MATCH("Summa tillförd energi:",Miljö!$B$1:$AW$1,0),FALSE)</f>
        <v>0</v>
      </c>
      <c r="S157" s="33">
        <f t="shared" si="27"/>
        <v>3.4499999999999997</v>
      </c>
      <c r="T157" s="6" t="str">
        <f>VLOOKUP($B157,Miljö!$B$1:$AP$500,MATCH("Köpt prod.spec hetvatten",Miljö!$B$1:$AW$1,0),FALSE)</f>
        <v/>
      </c>
      <c r="U157" s="6">
        <f t="shared" si="28"/>
        <v>151.39999999999998</v>
      </c>
      <c r="V157" s="6">
        <f>VLOOKUP($B157,Leveranser!$B$1:$AP$500,MATCH("Total levererad värme",Leveranser!$B$1:$AW$1,0),FALSE)</f>
        <v>115</v>
      </c>
      <c r="W157" s="6">
        <f>IFERROR(VLOOKUP($B157,Miljö!$B$1:$AP$500,MATCH("Såld mängd produktionsspecifik fjärrvärme (GWh)",Miljö!$B$1:$AW$1,0),FALSE)/1,0)</f>
        <v>0</v>
      </c>
      <c r="X157" s="6"/>
      <c r="Y157" s="30">
        <f t="shared" si="29"/>
        <v>0.75957727873183634</v>
      </c>
      <c r="Z157" s="6"/>
      <c r="AA157" s="30" t="str">
        <f t="shared" si="30"/>
        <v/>
      </c>
      <c r="AC157" t="s">
        <v>10</v>
      </c>
      <c r="AD157" t="s">
        <v>20</v>
      </c>
      <c r="AE157" s="25" t="str">
        <f t="shared" si="25"/>
        <v>ja</v>
      </c>
      <c r="AF157" t="s">
        <v>20</v>
      </c>
      <c r="AG157" t="s">
        <v>20</v>
      </c>
      <c r="AM157" s="6" t="str">
        <f t="shared" si="26"/>
        <v/>
      </c>
      <c r="AO157" s="6" t="str">
        <f t="shared" si="33"/>
        <v/>
      </c>
      <c r="AQ157" s="6" t="str">
        <f t="shared" si="34"/>
        <v/>
      </c>
      <c r="AR157" s="6"/>
      <c r="AW157" t="str">
        <f t="shared" si="31"/>
        <v/>
      </c>
      <c r="AY157" s="6" t="str">
        <f t="shared" si="35"/>
        <v/>
      </c>
      <c r="BB157" s="6" t="str">
        <f t="shared" si="32"/>
        <v>Ja</v>
      </c>
      <c r="BK157" t="s">
        <v>10</v>
      </c>
    </row>
    <row r="158" spans="1:63" ht="15" customHeight="1" x14ac:dyDescent="0.25">
      <c r="A158" t="s">
        <v>182</v>
      </c>
      <c r="B158" t="s">
        <v>183</v>
      </c>
      <c r="C158">
        <v>0</v>
      </c>
      <c r="D158">
        <v>0</v>
      </c>
      <c r="E158">
        <v>0</v>
      </c>
      <c r="F158">
        <v>0</v>
      </c>
      <c r="G158" t="s">
        <v>14</v>
      </c>
      <c r="H158" t="s">
        <v>14</v>
      </c>
      <c r="K158" s="6">
        <f>VLOOKUP($B158,'Egen hetvattenprod'!$B$1:$AP$500,MATCH("Summa tillförd energi:",'Egen hetvattenprod'!$B$1:$AY$1,0),FALSE)</f>
        <v>0</v>
      </c>
      <c r="L158" s="6">
        <f>VLOOKUP($B158,Kraftvärmeprod!$B$1:$AO$500,MATCH("Summa tillförd energi:",Kraftvärmeprod!$B$1:$AV$1,0),FALSE)</f>
        <v>0</v>
      </c>
      <c r="M158" s="33">
        <f>VLOOKUP($B158,'Allokerad kvv'!$B$1:$AO$500,MATCH("Summa allokerad tillförd energi:",'Allokerad kvv'!$B$1:$AV$1,0),FALSE)</f>
        <v>0</v>
      </c>
      <c r="N158" s="33">
        <f>VLOOKUP($B158,'Justerad allokering'!$B$1:$AO$500,MATCH("Summa justerad allokerad tillförd energi:",'Justerad allokering'!$B$1:$AV$1,0),FALSE)</f>
        <v>0</v>
      </c>
      <c r="O158" s="6">
        <f>VLOOKUP($B158,'Slutlig allokering'!$B$2:$AL$500,MATCH("Summa justerad allokerad tillförd energi:",'Slutlig allokering'!$B$2:$AS$2,0),FALSE)</f>
        <v>0</v>
      </c>
      <c r="P158" s="6">
        <f>VLOOKUP($B158,'Köpt hetvatten'!$B$1:$AP$500,MATCH("Med verkningsgrad:",'Köpt hetvatten'!$B$1:$AW$1,0),FALSE)</f>
        <v>0</v>
      </c>
      <c r="Q158" s="6">
        <f>VLOOKUP($B158,Spillvärme!$B$1:$AP$500,MATCH("Summa tillförd energi:",Spillvärme!$B$1:$AW$1,0),FALSE)</f>
        <v>0</v>
      </c>
      <c r="R158" s="6">
        <f>VLOOKUP($B158,Miljö!$B$1:$AP$500,MATCH("Summa tillförd energi:",Miljö!$B$1:$AW$1,0),FALSE)</f>
        <v>0</v>
      </c>
      <c r="S158" s="33">
        <f t="shared" si="27"/>
        <v>0</v>
      </c>
      <c r="T158" s="6" t="str">
        <f>VLOOKUP($B158,Miljö!$B$1:$AP$500,MATCH("Köpt prod.spec hetvatten",Miljö!$B$1:$AW$1,0),FALSE)</f>
        <v/>
      </c>
      <c r="U158" s="6">
        <f t="shared" si="28"/>
        <v>0</v>
      </c>
      <c r="V158" s="6">
        <f>VLOOKUP($B158,Leveranser!$B$1:$AP$500,MATCH("Total levererad värme",Leveranser!$B$1:$AW$1,0),FALSE)</f>
        <v>0</v>
      </c>
      <c r="W158" s="6">
        <f>IFERROR(VLOOKUP($B158,Miljö!$B$1:$AP$500,MATCH("Såld mängd produktionsspecifik fjärrvärme (GWh)",Miljö!$B$1:$AW$1,0),FALSE)/1,0)</f>
        <v>0</v>
      </c>
      <c r="X158" s="6"/>
      <c r="Y158" s="30" t="str">
        <f t="shared" si="29"/>
        <v/>
      </c>
      <c r="Z158" s="6"/>
      <c r="AA158" s="30" t="str">
        <f t="shared" si="30"/>
        <v/>
      </c>
      <c r="AC158" t="s">
        <v>20</v>
      </c>
      <c r="AD158" t="s">
        <v>20</v>
      </c>
      <c r="AE158" s="25" t="str">
        <f t="shared" si="25"/>
        <v/>
      </c>
      <c r="AF158" t="s">
        <v>20</v>
      </c>
      <c r="AG158" t="s">
        <v>20</v>
      </c>
      <c r="AM158" s="6" t="str">
        <f t="shared" si="26"/>
        <v>nej</v>
      </c>
      <c r="AO158" s="6" t="str">
        <f t="shared" si="33"/>
        <v>nej</v>
      </c>
      <c r="AQ158" s="6" t="str">
        <f t="shared" si="34"/>
        <v/>
      </c>
      <c r="AR158" s="6"/>
      <c r="AW158" t="str">
        <f t="shared" si="31"/>
        <v>nej</v>
      </c>
      <c r="AY158" s="6" t="str">
        <f t="shared" si="35"/>
        <v>nej</v>
      </c>
      <c r="BB158" s="6" t="str">
        <f t="shared" si="32"/>
        <v>Nej</v>
      </c>
      <c r="BK158" t="s">
        <v>14</v>
      </c>
    </row>
    <row r="159" spans="1:63" ht="15" customHeight="1" x14ac:dyDescent="0.25">
      <c r="A159" t="s">
        <v>184</v>
      </c>
      <c r="B159" t="s">
        <v>185</v>
      </c>
      <c r="C159">
        <v>0.211532</v>
      </c>
      <c r="D159">
        <v>81.922700000000006</v>
      </c>
      <c r="E159">
        <v>7.8112700000000004</v>
      </c>
      <c r="F159">
        <v>0.13283500000000001</v>
      </c>
      <c r="G159" t="s">
        <v>10</v>
      </c>
      <c r="H159" t="s">
        <v>10</v>
      </c>
      <c r="K159" s="6">
        <f>VLOOKUP($B159,'Egen hetvattenprod'!$B$1:$AP$500,MATCH("Summa tillförd energi:",'Egen hetvattenprod'!$B$1:$AY$1,0),FALSE)</f>
        <v>4617.7199999999993</v>
      </c>
      <c r="L159" s="6">
        <f>VLOOKUP($B159,Kraftvärmeprod!$B$1:$AO$500,MATCH("Summa tillförd energi:",Kraftvärmeprod!$B$1:$AV$1,0),FALSE)</f>
        <v>5303.2471352716193</v>
      </c>
      <c r="M159" s="33">
        <f>VLOOKUP($B159,'Allokerad kvv'!$B$1:$AO$500,MATCH("Summa allokerad tillförd energi:",'Allokerad kvv'!$B$1:$AV$1,0),FALSE)</f>
        <v>0</v>
      </c>
      <c r="N159" s="33">
        <f>VLOOKUP($B159,'Justerad allokering'!$B$1:$AO$500,MATCH("Summa justerad allokerad tillförd energi:",'Justerad allokering'!$B$1:$AV$1,0),FALSE)</f>
        <v>3085.9751190000002</v>
      </c>
      <c r="O159" s="6">
        <f>VLOOKUP($B159,'Slutlig allokering'!$B$2:$AL$500,MATCH("Summa justerad allokerad tillförd energi:",'Slutlig allokering'!$B$2:$AS$2,0),FALSE)</f>
        <v>3085.9751190000002</v>
      </c>
      <c r="P159" s="6">
        <f>VLOOKUP($B159,'Köpt hetvatten'!$B$1:$AP$500,MATCH("Med verkningsgrad:",'Köpt hetvatten'!$B$1:$AW$1,0),FALSE)</f>
        <v>0</v>
      </c>
      <c r="Q159" s="6">
        <f>VLOOKUP($B159,Spillvärme!$B$1:$AP$500,MATCH("Summa tillförd energi:",Spillvärme!$B$1:$AW$1,0),FALSE)</f>
        <v>0</v>
      </c>
      <c r="R159" s="6">
        <f>VLOOKUP($B159,Miljö!$B$1:$AP$500,MATCH("Summa tillförd energi:",Miljö!$B$1:$AW$1,0),FALSE)</f>
        <v>121.371</v>
      </c>
      <c r="S159" s="33">
        <f t="shared" si="27"/>
        <v>0</v>
      </c>
      <c r="T159" s="6">
        <f>VLOOKUP($B159,Miljö!$B$1:$AP$500,MATCH("Köpt prod.spec hetvatten",Miljö!$B$1:$AW$1,0),FALSE)</f>
        <v>860.11500000000001</v>
      </c>
      <c r="U159" s="6">
        <f t="shared" si="28"/>
        <v>8685.1811190000008</v>
      </c>
      <c r="V159" s="6">
        <f>VLOOKUP($B159,Leveranser!$B$1:$AP$500,MATCH("Total levererad värme",Leveranser!$B$1:$AW$1,0),FALSE)</f>
        <v>8162</v>
      </c>
      <c r="W159" s="6">
        <f>IFERROR(VLOOKUP($B159,Miljö!$B$1:$AP$500,MATCH("Såld mängd produktionsspecifik fjärrvärme (GWh)",Miljö!$B$1:$AW$1,0),FALSE)/1,0)</f>
        <v>266.06700000000001</v>
      </c>
      <c r="X159" s="6"/>
      <c r="Y159" s="30">
        <f t="shared" si="29"/>
        <v>0.93976163400260337</v>
      </c>
      <c r="Z159" s="6"/>
      <c r="AA159" s="30">
        <f t="shared" si="30"/>
        <v>3.2598260230335706E-2</v>
      </c>
      <c r="AC159" t="s">
        <v>10</v>
      </c>
      <c r="AD159" t="s">
        <v>20</v>
      </c>
      <c r="AE159" s="25" t="str">
        <f t="shared" si="25"/>
        <v>ja</v>
      </c>
      <c r="AF159" t="s">
        <v>20</v>
      </c>
      <c r="AG159" t="s">
        <v>20</v>
      </c>
      <c r="AM159" s="6" t="str">
        <f t="shared" si="26"/>
        <v/>
      </c>
      <c r="AO159" s="6" t="str">
        <f t="shared" si="33"/>
        <v/>
      </c>
      <c r="AQ159" s="6" t="str">
        <f t="shared" si="34"/>
        <v/>
      </c>
      <c r="AR159" s="6"/>
      <c r="AW159" t="str">
        <f t="shared" si="31"/>
        <v/>
      </c>
      <c r="AY159" s="6" t="str">
        <f t="shared" si="35"/>
        <v/>
      </c>
      <c r="BB159" s="6" t="str">
        <f t="shared" si="32"/>
        <v>Ja</v>
      </c>
      <c r="BK159" t="s">
        <v>10</v>
      </c>
    </row>
    <row r="160" spans="1:63" ht="15" customHeight="1" x14ac:dyDescent="0.25">
      <c r="A160" t="s">
        <v>184</v>
      </c>
      <c r="B160" t="s">
        <v>186</v>
      </c>
      <c r="C160">
        <v>0.50117199999999995</v>
      </c>
      <c r="D160">
        <v>113.852</v>
      </c>
      <c r="E160">
        <v>11.329000000000001</v>
      </c>
      <c r="F160">
        <v>0.29298999999999997</v>
      </c>
      <c r="G160" t="s">
        <v>10</v>
      </c>
      <c r="H160" t="s">
        <v>10</v>
      </c>
      <c r="K160" s="6">
        <f>VLOOKUP($B160,'Egen hetvattenprod'!$B$1:$AP$500,MATCH("Summa tillförd energi:",'Egen hetvattenprod'!$B$1:$AY$1,0),FALSE)</f>
        <v>96.037999999999982</v>
      </c>
      <c r="L160" s="6">
        <f>VLOOKUP($B160,Kraftvärmeprod!$B$1:$AO$500,MATCH("Summa tillförd energi:",Kraftvärmeprod!$B$1:$AV$1,0),FALSE)</f>
        <v>0</v>
      </c>
      <c r="M160" s="33">
        <f>VLOOKUP($B160,'Allokerad kvv'!$B$1:$AO$500,MATCH("Summa allokerad tillförd energi:",'Allokerad kvv'!$B$1:$AV$1,0),FALSE)</f>
        <v>0</v>
      </c>
      <c r="N160" s="33">
        <f>VLOOKUP($B160,'Justerad allokering'!$B$1:$AO$500,MATCH("Summa justerad allokerad tillförd energi:",'Justerad allokering'!$B$1:$AV$1,0),FALSE)</f>
        <v>0</v>
      </c>
      <c r="O160" s="6">
        <f>VLOOKUP($B160,'Slutlig allokering'!$B$2:$AL$500,MATCH("Summa justerad allokerad tillförd energi:",'Slutlig allokering'!$B$2:$AS$2,0),FALSE)</f>
        <v>0</v>
      </c>
      <c r="P160" s="6">
        <f>VLOOKUP($B160,'Köpt hetvatten'!$B$1:$AP$500,MATCH("Med verkningsgrad:",'Köpt hetvatten'!$B$1:$AW$1,0),FALSE)</f>
        <v>0</v>
      </c>
      <c r="Q160" s="6">
        <f>VLOOKUP($B160,Spillvärme!$B$1:$AP$500,MATCH("Summa tillförd energi:",Spillvärme!$B$1:$AW$1,0),FALSE)</f>
        <v>0</v>
      </c>
      <c r="R160" s="6">
        <f>VLOOKUP($B160,Miljö!$B$1:$AP$500,MATCH("Summa tillförd energi:",Miljö!$B$1:$AW$1,0),FALSE)</f>
        <v>1.599</v>
      </c>
      <c r="S160" s="33">
        <f t="shared" si="27"/>
        <v>0</v>
      </c>
      <c r="T160" s="6" t="str">
        <f>VLOOKUP($B160,Miljö!$B$1:$AP$500,MATCH("Köpt prod.spec hetvatten",Miljö!$B$1:$AW$1,0),FALSE)</f>
        <v/>
      </c>
      <c r="U160" s="6">
        <f t="shared" si="28"/>
        <v>97.636999999999986</v>
      </c>
      <c r="V160" s="6">
        <f>VLOOKUP($B160,Leveranser!$B$1:$AP$500,MATCH("Total levererad värme",Leveranser!$B$1:$AW$1,0),FALSE)</f>
        <v>75</v>
      </c>
      <c r="W160" s="6">
        <f>IFERROR(VLOOKUP($B160,Miljö!$B$1:$AP$500,MATCH("Såld mängd produktionsspecifik fjärrvärme (GWh)",Miljö!$B$1:$AW$1,0),FALSE)/1,0)</f>
        <v>0</v>
      </c>
      <c r="X160" s="6"/>
      <c r="Y160" s="30">
        <f t="shared" si="29"/>
        <v>0.76815141800751774</v>
      </c>
      <c r="Z160" s="6"/>
      <c r="AA160" s="30" t="str">
        <f t="shared" si="30"/>
        <v/>
      </c>
      <c r="AC160" t="s">
        <v>10</v>
      </c>
      <c r="AD160" t="s">
        <v>20</v>
      </c>
      <c r="AE160" s="25" t="str">
        <f t="shared" si="25"/>
        <v>ja</v>
      </c>
      <c r="AF160" t="s">
        <v>20</v>
      </c>
      <c r="AG160" t="s">
        <v>20</v>
      </c>
      <c r="AM160" s="6" t="str">
        <f t="shared" si="26"/>
        <v/>
      </c>
      <c r="AO160" s="6" t="str">
        <f t="shared" si="33"/>
        <v/>
      </c>
      <c r="AQ160" s="6" t="str">
        <f t="shared" si="34"/>
        <v/>
      </c>
      <c r="AR160" s="6"/>
      <c r="AW160" t="str">
        <f t="shared" si="31"/>
        <v/>
      </c>
      <c r="AY160" s="6" t="str">
        <f t="shared" si="35"/>
        <v/>
      </c>
      <c r="BB160" s="6" t="str">
        <f t="shared" si="32"/>
        <v>Ja</v>
      </c>
      <c r="BK160" t="s">
        <v>10</v>
      </c>
    </row>
    <row r="161" spans="1:63" ht="15" customHeight="1" x14ac:dyDescent="0.25">
      <c r="A161" t="s">
        <v>187</v>
      </c>
      <c r="B161" t="s">
        <v>188</v>
      </c>
      <c r="C161">
        <v>0</v>
      </c>
      <c r="D161">
        <v>0</v>
      </c>
      <c r="E161">
        <v>0</v>
      </c>
      <c r="F161">
        <v>0</v>
      </c>
      <c r="G161" t="s">
        <v>14</v>
      </c>
      <c r="H161" t="s">
        <v>14</v>
      </c>
      <c r="K161" s="6">
        <f>VLOOKUP($B161,'Egen hetvattenprod'!$B$1:$AP$500,MATCH("Summa tillförd energi:",'Egen hetvattenprod'!$B$1:$AY$1,0),FALSE)</f>
        <v>0</v>
      </c>
      <c r="L161" s="6">
        <f>VLOOKUP($B161,Kraftvärmeprod!$B$1:$AO$500,MATCH("Summa tillförd energi:",Kraftvärmeprod!$B$1:$AV$1,0),FALSE)</f>
        <v>0</v>
      </c>
      <c r="M161" s="33">
        <f>VLOOKUP($B161,'Allokerad kvv'!$B$1:$AO$500,MATCH("Summa allokerad tillförd energi:",'Allokerad kvv'!$B$1:$AV$1,0),FALSE)</f>
        <v>0</v>
      </c>
      <c r="N161" s="33">
        <f>VLOOKUP($B161,'Justerad allokering'!$B$1:$AO$500,MATCH("Summa justerad allokerad tillförd energi:",'Justerad allokering'!$B$1:$AV$1,0),FALSE)</f>
        <v>0</v>
      </c>
      <c r="O161" s="6">
        <f>VLOOKUP($B161,'Slutlig allokering'!$B$2:$AL$500,MATCH("Summa justerad allokerad tillförd energi:",'Slutlig allokering'!$B$2:$AS$2,0),FALSE)</f>
        <v>0</v>
      </c>
      <c r="P161" s="6">
        <f>VLOOKUP($B161,'Köpt hetvatten'!$B$1:$AP$500,MATCH("Med verkningsgrad:",'Köpt hetvatten'!$B$1:$AW$1,0),FALSE)</f>
        <v>0</v>
      </c>
      <c r="Q161" s="6">
        <f>VLOOKUP($B161,Spillvärme!$B$1:$AP$500,MATCH("Summa tillförd energi:",Spillvärme!$B$1:$AW$1,0),FALSE)</f>
        <v>0</v>
      </c>
      <c r="R161" s="6">
        <f>VLOOKUP($B161,Miljö!$B$1:$AP$500,MATCH("Summa tillförd energi:",Miljö!$B$1:$AW$1,0),FALSE)</f>
        <v>0</v>
      </c>
      <c r="S161" s="33">
        <f t="shared" si="27"/>
        <v>0</v>
      </c>
      <c r="T161" s="6" t="str">
        <f>VLOOKUP($B161,Miljö!$B$1:$AP$500,MATCH("Köpt prod.spec hetvatten",Miljö!$B$1:$AW$1,0),FALSE)</f>
        <v/>
      </c>
      <c r="U161" s="6">
        <f t="shared" si="28"/>
        <v>0</v>
      </c>
      <c r="V161" s="6">
        <f>VLOOKUP($B161,Leveranser!$B$1:$AP$500,MATCH("Total levererad värme",Leveranser!$B$1:$AW$1,0),FALSE)</f>
        <v>0</v>
      </c>
      <c r="W161" s="6">
        <f>IFERROR(VLOOKUP($B161,Miljö!$B$1:$AP$500,MATCH("Såld mängd produktionsspecifik fjärrvärme (GWh)",Miljö!$B$1:$AW$1,0),FALSE)/1,0)</f>
        <v>0</v>
      </c>
      <c r="X161" s="6"/>
      <c r="Y161" s="30" t="str">
        <f t="shared" si="29"/>
        <v/>
      </c>
      <c r="Z161" s="6"/>
      <c r="AA161" s="30" t="str">
        <f t="shared" si="30"/>
        <v/>
      </c>
      <c r="AC161" t="e">
        <v>#N/A</v>
      </c>
      <c r="AD161" t="e">
        <v>#N/A</v>
      </c>
      <c r="AE161" s="25" t="str">
        <f t="shared" si="25"/>
        <v/>
      </c>
      <c r="AF161" t="e">
        <v>#N/A</v>
      </c>
      <c r="AG161" t="e">
        <v>#N/A</v>
      </c>
      <c r="AM161" s="6" t="str">
        <f t="shared" si="26"/>
        <v>nej</v>
      </c>
      <c r="AO161" s="6" t="str">
        <f t="shared" si="33"/>
        <v>nej</v>
      </c>
      <c r="AQ161" s="6" t="str">
        <f t="shared" si="34"/>
        <v/>
      </c>
      <c r="AR161" s="6"/>
      <c r="AW161" t="str">
        <f t="shared" si="31"/>
        <v>nej</v>
      </c>
      <c r="AY161" s="6" t="str">
        <f t="shared" si="35"/>
        <v>nej</v>
      </c>
      <c r="BB161" s="6" t="str">
        <f t="shared" si="32"/>
        <v>Nej</v>
      </c>
      <c r="BK161" t="s">
        <v>14</v>
      </c>
    </row>
    <row r="162" spans="1:63" ht="15" customHeight="1" x14ac:dyDescent="0.25">
      <c r="A162" t="s">
        <v>187</v>
      </c>
      <c r="B162" t="s">
        <v>189</v>
      </c>
      <c r="C162">
        <v>0</v>
      </c>
      <c r="D162">
        <v>0</v>
      </c>
      <c r="E162">
        <v>0</v>
      </c>
      <c r="F162">
        <v>0</v>
      </c>
      <c r="G162" t="s">
        <v>14</v>
      </c>
      <c r="H162" t="s">
        <v>14</v>
      </c>
      <c r="K162" s="6">
        <f>VLOOKUP($B162,'Egen hetvattenprod'!$B$1:$AP$500,MATCH("Summa tillförd energi:",'Egen hetvattenprod'!$B$1:$AY$1,0),FALSE)</f>
        <v>0</v>
      </c>
      <c r="L162" s="6">
        <f>VLOOKUP($B162,Kraftvärmeprod!$B$1:$AO$500,MATCH("Summa tillförd energi:",Kraftvärmeprod!$B$1:$AV$1,0),FALSE)</f>
        <v>0</v>
      </c>
      <c r="M162" s="33">
        <f>VLOOKUP($B162,'Allokerad kvv'!$B$1:$AO$500,MATCH("Summa allokerad tillförd energi:",'Allokerad kvv'!$B$1:$AV$1,0),FALSE)</f>
        <v>0</v>
      </c>
      <c r="N162" s="33">
        <f>VLOOKUP($B162,'Justerad allokering'!$B$1:$AO$500,MATCH("Summa justerad allokerad tillförd energi:",'Justerad allokering'!$B$1:$AV$1,0),FALSE)</f>
        <v>0</v>
      </c>
      <c r="O162" s="6">
        <f>VLOOKUP($B162,'Slutlig allokering'!$B$2:$AL$500,MATCH("Summa justerad allokerad tillförd energi:",'Slutlig allokering'!$B$2:$AS$2,0),FALSE)</f>
        <v>0</v>
      </c>
      <c r="P162" s="6">
        <f>VLOOKUP($B162,'Köpt hetvatten'!$B$1:$AP$500,MATCH("Med verkningsgrad:",'Köpt hetvatten'!$B$1:$AW$1,0),FALSE)</f>
        <v>0</v>
      </c>
      <c r="Q162" s="6">
        <f>VLOOKUP($B162,Spillvärme!$B$1:$AP$500,MATCH("Summa tillförd energi:",Spillvärme!$B$1:$AW$1,0),FALSE)</f>
        <v>0</v>
      </c>
      <c r="R162" s="6">
        <f>VLOOKUP($B162,Miljö!$B$1:$AP$500,MATCH("Summa tillförd energi:",Miljö!$B$1:$AW$1,0),FALSE)</f>
        <v>0</v>
      </c>
      <c r="S162" s="33">
        <f t="shared" si="27"/>
        <v>0</v>
      </c>
      <c r="T162" s="6" t="str">
        <f>VLOOKUP($B162,Miljö!$B$1:$AP$500,MATCH("Köpt prod.spec hetvatten",Miljö!$B$1:$AW$1,0),FALSE)</f>
        <v/>
      </c>
      <c r="U162" s="6">
        <f t="shared" si="28"/>
        <v>0</v>
      </c>
      <c r="V162" s="6">
        <f>VLOOKUP($B162,Leveranser!$B$1:$AP$500,MATCH("Total levererad värme",Leveranser!$B$1:$AW$1,0),FALSE)</f>
        <v>0</v>
      </c>
      <c r="W162" s="6">
        <f>IFERROR(VLOOKUP($B162,Miljö!$B$1:$AP$500,MATCH("Såld mängd produktionsspecifik fjärrvärme (GWh)",Miljö!$B$1:$AW$1,0),FALSE)/1,0)</f>
        <v>0</v>
      </c>
      <c r="X162" s="6"/>
      <c r="Y162" s="30" t="str">
        <f t="shared" si="29"/>
        <v/>
      </c>
      <c r="Z162" s="6"/>
      <c r="AA162" s="30" t="str">
        <f t="shared" si="30"/>
        <v/>
      </c>
      <c r="AC162" t="e">
        <v>#N/A</v>
      </c>
      <c r="AD162" t="e">
        <v>#N/A</v>
      </c>
      <c r="AE162" s="25" t="str">
        <f t="shared" si="25"/>
        <v/>
      </c>
      <c r="AF162" t="e">
        <v>#N/A</v>
      </c>
      <c r="AG162" t="e">
        <v>#N/A</v>
      </c>
      <c r="AM162" s="6" t="str">
        <f t="shared" si="26"/>
        <v>nej</v>
      </c>
      <c r="AO162" s="6" t="str">
        <f t="shared" si="33"/>
        <v>nej</v>
      </c>
      <c r="AQ162" s="6" t="str">
        <f t="shared" si="34"/>
        <v/>
      </c>
      <c r="AR162" s="6"/>
      <c r="AW162" t="str">
        <f t="shared" si="31"/>
        <v>nej</v>
      </c>
      <c r="AY162" s="6" t="str">
        <f t="shared" si="35"/>
        <v>nej</v>
      </c>
      <c r="BB162" s="6" t="str">
        <f t="shared" si="32"/>
        <v>Nej</v>
      </c>
      <c r="BK162" t="s">
        <v>14</v>
      </c>
    </row>
    <row r="163" spans="1:63" s="37" customFormat="1" ht="15" customHeight="1" x14ac:dyDescent="0.25">
      <c r="A163" s="37" t="s">
        <v>187</v>
      </c>
      <c r="B163" s="36" t="s">
        <v>1071</v>
      </c>
      <c r="C163" s="37">
        <v>0</v>
      </c>
      <c r="D163" s="37">
        <v>0</v>
      </c>
      <c r="E163" s="37">
        <v>0</v>
      </c>
      <c r="F163" s="37">
        <v>0</v>
      </c>
      <c r="G163" s="37" t="s">
        <v>14</v>
      </c>
      <c r="H163" s="37" t="s">
        <v>14</v>
      </c>
      <c r="K163" s="38">
        <f>VLOOKUP($B163,'Egen hetvattenprod'!$B$1:$AP$500,MATCH("Summa tillförd energi:",'Egen hetvattenprod'!$B$1:$AY$1,0),FALSE)</f>
        <v>0</v>
      </c>
      <c r="L163" s="38">
        <f>VLOOKUP($B163,Kraftvärmeprod!$B$1:$AO$500,MATCH("Summa tillförd energi:",Kraftvärmeprod!$B$1:$AV$1,0),FALSE)</f>
        <v>0</v>
      </c>
      <c r="M163" s="39">
        <f>VLOOKUP($B163,'Allokerad kvv'!$B$1:$AO$500,MATCH("Summa allokerad tillförd energi:",'Allokerad kvv'!$B$1:$AV$1,0),FALSE)</f>
        <v>0</v>
      </c>
      <c r="N163" s="39">
        <f>VLOOKUP($B163,'Justerad allokering'!$B$1:$AO$500,MATCH("Summa justerad allokerad tillförd energi:",'Justerad allokering'!$B$1:$AV$1,0),FALSE)</f>
        <v>0</v>
      </c>
      <c r="O163" s="6">
        <f>VLOOKUP($B163,'Slutlig allokering'!$B$2:$AL$500,MATCH("Summa justerad allokerad tillförd energi:",'Slutlig allokering'!$B$2:$AS$2,0),FALSE)</f>
        <v>0</v>
      </c>
      <c r="P163" s="6">
        <f>VLOOKUP($B163,'Köpt hetvatten'!$B$1:$AP$500,MATCH("Med verkningsgrad:",'Köpt hetvatten'!$B$1:$AW$1,0),FALSE)</f>
        <v>0</v>
      </c>
      <c r="Q163" s="38">
        <f>VLOOKUP($B163,Spillvärme!$B$1:$AP$500,MATCH("Summa tillförd energi:",Spillvärme!$B$1:$AW$1,0),FALSE)</f>
        <v>0</v>
      </c>
      <c r="R163" s="38">
        <f>VLOOKUP($B163,Miljö!$B$1:$AP$500,MATCH("Summa tillförd energi:",Miljö!$B$1:$AW$1,0),FALSE)</f>
        <v>0</v>
      </c>
      <c r="S163" s="39">
        <f t="shared" si="27"/>
        <v>0</v>
      </c>
      <c r="T163" s="38" t="str">
        <f>VLOOKUP($B163,Miljö!$B$1:$AP$500,MATCH("Köpt prod.spec hetvatten",Miljö!$B$1:$AW$1,0),FALSE)</f>
        <v/>
      </c>
      <c r="U163" s="6">
        <f t="shared" si="28"/>
        <v>0</v>
      </c>
      <c r="V163" s="38">
        <f>VLOOKUP($B163,Leveranser!$B$1:$AP$500,MATCH("Total levererad värme",Leveranser!$B$1:$AW$1,0),FALSE)</f>
        <v>0</v>
      </c>
      <c r="W163" s="38">
        <f>IFERROR(VLOOKUP($B163,Miljö!$B$1:$AP$500,MATCH("Såld mängd produktionsspecifik fjärrvärme (GWh)",Miljö!$B$1:$AW$1,0),FALSE)/1,0)</f>
        <v>0</v>
      </c>
      <c r="X163" s="38"/>
      <c r="Y163" s="40" t="str">
        <f t="shared" si="29"/>
        <v/>
      </c>
      <c r="Z163" s="38"/>
      <c r="AA163" s="40" t="str">
        <f t="shared" si="30"/>
        <v/>
      </c>
      <c r="AC163" s="37" t="e">
        <v>#N/A</v>
      </c>
      <c r="AD163" s="37" t="e">
        <v>#N/A</v>
      </c>
      <c r="AE163" s="41" t="str">
        <f t="shared" si="25"/>
        <v/>
      </c>
      <c r="AF163" s="37" t="e">
        <v>#N/A</v>
      </c>
      <c r="AM163" s="38" t="str">
        <f t="shared" si="26"/>
        <v>nej</v>
      </c>
      <c r="AO163" s="38" t="str">
        <f t="shared" si="33"/>
        <v>nej</v>
      </c>
      <c r="AQ163" s="38" t="str">
        <f t="shared" si="34"/>
        <v/>
      </c>
      <c r="AR163" s="38"/>
      <c r="AW163" s="37" t="str">
        <f t="shared" si="31"/>
        <v>nej</v>
      </c>
      <c r="AY163" s="38" t="str">
        <f t="shared" si="35"/>
        <v>nej</v>
      </c>
      <c r="BB163" s="38" t="str">
        <f t="shared" si="32"/>
        <v>Nej</v>
      </c>
      <c r="BJ163"/>
      <c r="BK163" s="37" t="s">
        <v>14</v>
      </c>
    </row>
    <row r="164" spans="1:63" ht="15" customHeight="1" x14ac:dyDescent="0.25">
      <c r="A164" t="s">
        <v>187</v>
      </c>
      <c r="B164" t="s">
        <v>191</v>
      </c>
      <c r="C164">
        <v>0</v>
      </c>
      <c r="D164">
        <v>0</v>
      </c>
      <c r="E164">
        <v>0</v>
      </c>
      <c r="F164">
        <v>0</v>
      </c>
      <c r="G164" t="s">
        <v>14</v>
      </c>
      <c r="H164" t="s">
        <v>14</v>
      </c>
      <c r="K164" s="6">
        <f>VLOOKUP($B164,'Egen hetvattenprod'!$B$1:$AP$500,MATCH("Summa tillförd energi:",'Egen hetvattenprod'!$B$1:$AY$1,0),FALSE)</f>
        <v>0</v>
      </c>
      <c r="L164" s="6">
        <f>VLOOKUP($B164,Kraftvärmeprod!$B$1:$AO$500,MATCH("Summa tillförd energi:",Kraftvärmeprod!$B$1:$AV$1,0),FALSE)</f>
        <v>0</v>
      </c>
      <c r="M164" s="33">
        <f>VLOOKUP($B164,'Allokerad kvv'!$B$1:$AO$500,MATCH("Summa allokerad tillförd energi:",'Allokerad kvv'!$B$1:$AV$1,0),FALSE)</f>
        <v>0</v>
      </c>
      <c r="N164" s="33">
        <f>VLOOKUP($B164,'Justerad allokering'!$B$1:$AO$500,MATCH("Summa justerad allokerad tillförd energi:",'Justerad allokering'!$B$1:$AV$1,0),FALSE)</f>
        <v>0</v>
      </c>
      <c r="O164" s="6">
        <f>VLOOKUP($B164,'Slutlig allokering'!$B$2:$AL$500,MATCH("Summa justerad allokerad tillförd energi:",'Slutlig allokering'!$B$2:$AS$2,0),FALSE)</f>
        <v>0</v>
      </c>
      <c r="P164" s="6">
        <f>VLOOKUP($B164,'Köpt hetvatten'!$B$1:$AP$500,MATCH("Med verkningsgrad:",'Köpt hetvatten'!$B$1:$AW$1,0),FALSE)</f>
        <v>0</v>
      </c>
      <c r="Q164" s="6">
        <f>VLOOKUP($B164,Spillvärme!$B$1:$AP$500,MATCH("Summa tillförd energi:",Spillvärme!$B$1:$AW$1,0),FALSE)</f>
        <v>0</v>
      </c>
      <c r="R164" s="6">
        <f>VLOOKUP($B164,Miljö!$B$1:$AP$500,MATCH("Summa tillförd energi:",Miljö!$B$1:$AW$1,0),FALSE)</f>
        <v>0</v>
      </c>
      <c r="S164" s="33">
        <f t="shared" si="27"/>
        <v>0</v>
      </c>
      <c r="T164" s="6" t="str">
        <f>VLOOKUP($B164,Miljö!$B$1:$AP$500,MATCH("Köpt prod.spec hetvatten",Miljö!$B$1:$AW$1,0),FALSE)</f>
        <v/>
      </c>
      <c r="U164" s="6">
        <f t="shared" si="28"/>
        <v>0</v>
      </c>
      <c r="V164" s="6">
        <f>VLOOKUP($B164,Leveranser!$B$1:$AP$500,MATCH("Total levererad värme",Leveranser!$B$1:$AW$1,0),FALSE)</f>
        <v>0</v>
      </c>
      <c r="W164" s="6">
        <f>IFERROR(VLOOKUP($B164,Miljö!$B$1:$AP$500,MATCH("Såld mängd produktionsspecifik fjärrvärme (GWh)",Miljö!$B$1:$AW$1,0),FALSE)/1,0)</f>
        <v>0</v>
      </c>
      <c r="X164" s="6"/>
      <c r="Y164" s="30" t="str">
        <f t="shared" si="29"/>
        <v/>
      </c>
      <c r="Z164" s="6"/>
      <c r="AA164" s="30" t="str">
        <f t="shared" si="30"/>
        <v/>
      </c>
      <c r="AC164" t="e">
        <v>#N/A</v>
      </c>
      <c r="AD164" t="e">
        <v>#N/A</v>
      </c>
      <c r="AE164" s="25" t="str">
        <f t="shared" si="25"/>
        <v/>
      </c>
      <c r="AF164" t="e">
        <v>#N/A</v>
      </c>
      <c r="AG164" t="e">
        <v>#N/A</v>
      </c>
      <c r="AM164" s="6" t="str">
        <f t="shared" si="26"/>
        <v>nej</v>
      </c>
      <c r="AO164" s="6" t="str">
        <f t="shared" si="33"/>
        <v>nej</v>
      </c>
      <c r="AQ164" s="6" t="str">
        <f t="shared" si="34"/>
        <v/>
      </c>
      <c r="AR164" s="6"/>
      <c r="AW164" t="str">
        <f t="shared" si="31"/>
        <v>nej</v>
      </c>
      <c r="AY164" s="6" t="str">
        <f t="shared" si="35"/>
        <v>nej</v>
      </c>
      <c r="BB164" s="6" t="str">
        <f t="shared" si="32"/>
        <v>Nej</v>
      </c>
      <c r="BK164" t="s">
        <v>14</v>
      </c>
    </row>
    <row r="165" spans="1:63" ht="15" customHeight="1" x14ac:dyDescent="0.25">
      <c r="A165" t="s">
        <v>187</v>
      </c>
      <c r="B165" t="s">
        <v>192</v>
      </c>
      <c r="C165">
        <v>0</v>
      </c>
      <c r="D165">
        <v>0</v>
      </c>
      <c r="E165">
        <v>0</v>
      </c>
      <c r="F165">
        <v>0</v>
      </c>
      <c r="G165" t="s">
        <v>14</v>
      </c>
      <c r="H165" t="s">
        <v>14</v>
      </c>
      <c r="K165" s="6">
        <f>VLOOKUP($B165,'Egen hetvattenprod'!$B$1:$AP$500,MATCH("Summa tillförd energi:",'Egen hetvattenprod'!$B$1:$AY$1,0),FALSE)</f>
        <v>0</v>
      </c>
      <c r="L165" s="6">
        <f>VLOOKUP($B165,Kraftvärmeprod!$B$1:$AO$500,MATCH("Summa tillförd energi:",Kraftvärmeprod!$B$1:$AV$1,0),FALSE)</f>
        <v>0</v>
      </c>
      <c r="M165" s="33">
        <f>VLOOKUP($B165,'Allokerad kvv'!$B$1:$AO$500,MATCH("Summa allokerad tillförd energi:",'Allokerad kvv'!$B$1:$AV$1,0),FALSE)</f>
        <v>0</v>
      </c>
      <c r="N165" s="33">
        <f>VLOOKUP($B165,'Justerad allokering'!$B$1:$AO$500,MATCH("Summa justerad allokerad tillförd energi:",'Justerad allokering'!$B$1:$AV$1,0),FALSE)</f>
        <v>0</v>
      </c>
      <c r="O165" s="6">
        <f>VLOOKUP($B165,'Slutlig allokering'!$B$2:$AL$500,MATCH("Summa justerad allokerad tillförd energi:",'Slutlig allokering'!$B$2:$AS$2,0),FALSE)</f>
        <v>0</v>
      </c>
      <c r="P165" s="6">
        <f>VLOOKUP($B165,'Köpt hetvatten'!$B$1:$AP$500,MATCH("Med verkningsgrad:",'Köpt hetvatten'!$B$1:$AW$1,0),FALSE)</f>
        <v>0</v>
      </c>
      <c r="Q165" s="6">
        <f>VLOOKUP($B165,Spillvärme!$B$1:$AP$500,MATCH("Summa tillförd energi:",Spillvärme!$B$1:$AW$1,0),FALSE)</f>
        <v>0</v>
      </c>
      <c r="R165" s="6">
        <f>VLOOKUP($B165,Miljö!$B$1:$AP$500,MATCH("Summa tillförd energi:",Miljö!$B$1:$AW$1,0),FALSE)</f>
        <v>0</v>
      </c>
      <c r="S165" s="33">
        <f t="shared" si="27"/>
        <v>0</v>
      </c>
      <c r="T165" s="6" t="str">
        <f>VLOOKUP($B165,Miljö!$B$1:$AP$500,MATCH("Köpt prod.spec hetvatten",Miljö!$B$1:$AW$1,0),FALSE)</f>
        <v/>
      </c>
      <c r="U165" s="6">
        <f t="shared" si="28"/>
        <v>0</v>
      </c>
      <c r="V165" s="6">
        <f>VLOOKUP($B165,Leveranser!$B$1:$AP$500,MATCH("Total levererad värme",Leveranser!$B$1:$AW$1,0),FALSE)</f>
        <v>0</v>
      </c>
      <c r="W165" s="6">
        <f>IFERROR(VLOOKUP($B165,Miljö!$B$1:$AP$500,MATCH("Såld mängd produktionsspecifik fjärrvärme (GWh)",Miljö!$B$1:$AW$1,0),FALSE)/1,0)</f>
        <v>0</v>
      </c>
      <c r="X165" s="6"/>
      <c r="Y165" s="30" t="str">
        <f t="shared" si="29"/>
        <v/>
      </c>
      <c r="Z165" s="6"/>
      <c r="AA165" s="30" t="str">
        <f t="shared" si="30"/>
        <v/>
      </c>
      <c r="AC165" t="e">
        <v>#N/A</v>
      </c>
      <c r="AD165" t="e">
        <v>#N/A</v>
      </c>
      <c r="AE165" s="25" t="str">
        <f t="shared" si="25"/>
        <v/>
      </c>
      <c r="AF165" t="e">
        <v>#N/A</v>
      </c>
      <c r="AG165" t="e">
        <v>#N/A</v>
      </c>
      <c r="AM165" s="6" t="str">
        <f t="shared" si="26"/>
        <v>nej</v>
      </c>
      <c r="AO165" s="6" t="str">
        <f t="shared" si="33"/>
        <v>nej</v>
      </c>
      <c r="AQ165" s="6" t="str">
        <f t="shared" si="34"/>
        <v/>
      </c>
      <c r="AR165" s="6"/>
      <c r="AW165" t="str">
        <f t="shared" si="31"/>
        <v>nej</v>
      </c>
      <c r="AY165" s="6" t="str">
        <f t="shared" si="35"/>
        <v>nej</v>
      </c>
      <c r="BB165" s="6" t="str">
        <f t="shared" si="32"/>
        <v>Nej</v>
      </c>
      <c r="BK165" t="s">
        <v>14</v>
      </c>
    </row>
    <row r="166" spans="1:63" ht="15" customHeight="1" x14ac:dyDescent="0.25">
      <c r="A166" t="s">
        <v>187</v>
      </c>
      <c r="B166" t="s">
        <v>193</v>
      </c>
      <c r="C166">
        <v>0</v>
      </c>
      <c r="D166">
        <v>0</v>
      </c>
      <c r="E166">
        <v>0</v>
      </c>
      <c r="F166">
        <v>0</v>
      </c>
      <c r="G166" t="s">
        <v>14</v>
      </c>
      <c r="H166" t="s">
        <v>14</v>
      </c>
      <c r="K166" s="6">
        <f>VLOOKUP($B166,'Egen hetvattenprod'!$B$1:$AP$500,MATCH("Summa tillförd energi:",'Egen hetvattenprod'!$B$1:$AY$1,0),FALSE)</f>
        <v>0</v>
      </c>
      <c r="L166" s="6">
        <f>VLOOKUP($B166,Kraftvärmeprod!$B$1:$AO$500,MATCH("Summa tillförd energi:",Kraftvärmeprod!$B$1:$AV$1,0),FALSE)</f>
        <v>0</v>
      </c>
      <c r="M166" s="33">
        <f>VLOOKUP($B166,'Allokerad kvv'!$B$1:$AO$500,MATCH("Summa allokerad tillförd energi:",'Allokerad kvv'!$B$1:$AV$1,0),FALSE)</f>
        <v>0</v>
      </c>
      <c r="N166" s="33">
        <f>VLOOKUP($B166,'Justerad allokering'!$B$1:$AO$500,MATCH("Summa justerad allokerad tillförd energi:",'Justerad allokering'!$B$1:$AV$1,0),FALSE)</f>
        <v>0</v>
      </c>
      <c r="O166" s="6">
        <f>VLOOKUP($B166,'Slutlig allokering'!$B$2:$AL$500,MATCH("Summa justerad allokerad tillförd energi:",'Slutlig allokering'!$B$2:$AS$2,0),FALSE)</f>
        <v>0</v>
      </c>
      <c r="P166" s="6">
        <f>VLOOKUP($B166,'Köpt hetvatten'!$B$1:$AP$500,MATCH("Med verkningsgrad:",'Köpt hetvatten'!$B$1:$AW$1,0),FALSE)</f>
        <v>0</v>
      </c>
      <c r="Q166" s="6">
        <f>VLOOKUP($B166,Spillvärme!$B$1:$AP$500,MATCH("Summa tillförd energi:",Spillvärme!$B$1:$AW$1,0),FALSE)</f>
        <v>0</v>
      </c>
      <c r="R166" s="6">
        <f>VLOOKUP($B166,Miljö!$B$1:$AP$500,MATCH("Summa tillförd energi:",Miljö!$B$1:$AW$1,0),FALSE)</f>
        <v>0</v>
      </c>
      <c r="S166" s="33">
        <f t="shared" si="27"/>
        <v>0</v>
      </c>
      <c r="T166" s="6" t="str">
        <f>VLOOKUP($B166,Miljö!$B$1:$AP$500,MATCH("Köpt prod.spec hetvatten",Miljö!$B$1:$AW$1,0),FALSE)</f>
        <v/>
      </c>
      <c r="U166" s="6">
        <f t="shared" si="28"/>
        <v>0</v>
      </c>
      <c r="V166" s="6">
        <f>VLOOKUP($B166,Leveranser!$B$1:$AP$500,MATCH("Total levererad värme",Leveranser!$B$1:$AW$1,0),FALSE)</f>
        <v>0</v>
      </c>
      <c r="W166" s="6">
        <f>IFERROR(VLOOKUP($B166,Miljö!$B$1:$AP$500,MATCH("Såld mängd produktionsspecifik fjärrvärme (GWh)",Miljö!$B$1:$AW$1,0),FALSE)/1,0)</f>
        <v>0</v>
      </c>
      <c r="X166" s="6"/>
      <c r="Y166" s="30" t="str">
        <f t="shared" si="29"/>
        <v/>
      </c>
      <c r="Z166" s="6"/>
      <c r="AA166" s="30" t="str">
        <f t="shared" si="30"/>
        <v/>
      </c>
      <c r="AC166" t="e">
        <v>#N/A</v>
      </c>
      <c r="AD166" t="e">
        <v>#N/A</v>
      </c>
      <c r="AE166" s="25" t="str">
        <f t="shared" si="25"/>
        <v/>
      </c>
      <c r="AF166" t="e">
        <v>#N/A</v>
      </c>
      <c r="AG166" t="e">
        <v>#N/A</v>
      </c>
      <c r="AM166" s="6" t="str">
        <f t="shared" si="26"/>
        <v>nej</v>
      </c>
      <c r="AO166" s="6" t="str">
        <f t="shared" si="33"/>
        <v>nej</v>
      </c>
      <c r="AQ166" s="6" t="str">
        <f t="shared" si="34"/>
        <v/>
      </c>
      <c r="AR166" s="6"/>
      <c r="AW166" t="str">
        <f t="shared" si="31"/>
        <v>nej</v>
      </c>
      <c r="AY166" s="6" t="str">
        <f t="shared" si="35"/>
        <v>nej</v>
      </c>
      <c r="BB166" s="6" t="str">
        <f t="shared" si="32"/>
        <v>Nej</v>
      </c>
      <c r="BK166" t="s">
        <v>14</v>
      </c>
    </row>
    <row r="167" spans="1:63" ht="15" customHeight="1" x14ac:dyDescent="0.25">
      <c r="A167" t="s">
        <v>187</v>
      </c>
      <c r="B167" t="s">
        <v>194</v>
      </c>
      <c r="C167">
        <v>0</v>
      </c>
      <c r="D167">
        <v>0</v>
      </c>
      <c r="E167">
        <v>0</v>
      </c>
      <c r="F167">
        <v>0</v>
      </c>
      <c r="G167" t="s">
        <v>14</v>
      </c>
      <c r="H167" t="s">
        <v>14</v>
      </c>
      <c r="K167" s="6">
        <f>VLOOKUP($B167,'Egen hetvattenprod'!$B$1:$AP$500,MATCH("Summa tillförd energi:",'Egen hetvattenprod'!$B$1:$AY$1,0),FALSE)</f>
        <v>0</v>
      </c>
      <c r="L167" s="6">
        <f>VLOOKUP($B167,Kraftvärmeprod!$B$1:$AO$500,MATCH("Summa tillförd energi:",Kraftvärmeprod!$B$1:$AV$1,0),FALSE)</f>
        <v>0</v>
      </c>
      <c r="M167" s="33">
        <f>VLOOKUP($B167,'Allokerad kvv'!$B$1:$AO$500,MATCH("Summa allokerad tillförd energi:",'Allokerad kvv'!$B$1:$AV$1,0),FALSE)</f>
        <v>0</v>
      </c>
      <c r="N167" s="33">
        <f>VLOOKUP($B167,'Justerad allokering'!$B$1:$AO$500,MATCH("Summa justerad allokerad tillförd energi:",'Justerad allokering'!$B$1:$AV$1,0),FALSE)</f>
        <v>0</v>
      </c>
      <c r="O167" s="6">
        <f>VLOOKUP($B167,'Slutlig allokering'!$B$2:$AL$500,MATCH("Summa justerad allokerad tillförd energi:",'Slutlig allokering'!$B$2:$AS$2,0),FALSE)</f>
        <v>0</v>
      </c>
      <c r="P167" s="6">
        <f>VLOOKUP($B167,'Köpt hetvatten'!$B$1:$AP$500,MATCH("Med verkningsgrad:",'Köpt hetvatten'!$B$1:$AW$1,0),FALSE)</f>
        <v>0</v>
      </c>
      <c r="Q167" s="6">
        <f>VLOOKUP($B167,Spillvärme!$B$1:$AP$500,MATCH("Summa tillförd energi:",Spillvärme!$B$1:$AW$1,0),FALSE)</f>
        <v>0</v>
      </c>
      <c r="R167" s="6">
        <f>VLOOKUP($B167,Miljö!$B$1:$AP$500,MATCH("Summa tillförd energi:",Miljö!$B$1:$AW$1,0),FALSE)</f>
        <v>0</v>
      </c>
      <c r="S167" s="33">
        <f t="shared" si="27"/>
        <v>0</v>
      </c>
      <c r="T167" s="6" t="str">
        <f>VLOOKUP($B167,Miljö!$B$1:$AP$500,MATCH("Köpt prod.spec hetvatten",Miljö!$B$1:$AW$1,0),FALSE)</f>
        <v/>
      </c>
      <c r="U167" s="6">
        <f t="shared" si="28"/>
        <v>0</v>
      </c>
      <c r="V167" s="6">
        <f>VLOOKUP($B167,Leveranser!$B$1:$AP$500,MATCH("Total levererad värme",Leveranser!$B$1:$AW$1,0),FALSE)</f>
        <v>0</v>
      </c>
      <c r="W167" s="6">
        <f>IFERROR(VLOOKUP($B167,Miljö!$B$1:$AP$500,MATCH("Såld mängd produktionsspecifik fjärrvärme (GWh)",Miljö!$B$1:$AW$1,0),FALSE)/1,0)</f>
        <v>0</v>
      </c>
      <c r="X167" s="6"/>
      <c r="Y167" s="30" t="str">
        <f t="shared" si="29"/>
        <v/>
      </c>
      <c r="Z167" s="6"/>
      <c r="AA167" s="30" t="str">
        <f t="shared" si="30"/>
        <v/>
      </c>
      <c r="AC167" t="e">
        <v>#N/A</v>
      </c>
      <c r="AD167" t="e">
        <v>#N/A</v>
      </c>
      <c r="AE167" s="25" t="str">
        <f t="shared" si="25"/>
        <v/>
      </c>
      <c r="AF167" t="e">
        <v>#N/A</v>
      </c>
      <c r="AG167" t="e">
        <v>#N/A</v>
      </c>
      <c r="AM167" s="6" t="str">
        <f t="shared" si="26"/>
        <v>nej</v>
      </c>
      <c r="AO167" s="6" t="str">
        <f t="shared" si="33"/>
        <v>nej</v>
      </c>
      <c r="AQ167" s="6" t="str">
        <f t="shared" si="34"/>
        <v/>
      </c>
      <c r="AR167" s="6"/>
      <c r="AW167" t="str">
        <f t="shared" si="31"/>
        <v>nej</v>
      </c>
      <c r="AY167" s="6" t="str">
        <f t="shared" si="35"/>
        <v>nej</v>
      </c>
      <c r="BB167" s="6" t="str">
        <f t="shared" si="32"/>
        <v>Nej</v>
      </c>
      <c r="BK167" t="s">
        <v>14</v>
      </c>
    </row>
    <row r="168" spans="1:63" ht="15" customHeight="1" x14ac:dyDescent="0.25">
      <c r="A168" t="s">
        <v>187</v>
      </c>
      <c r="B168" t="s">
        <v>195</v>
      </c>
      <c r="C168">
        <v>0</v>
      </c>
      <c r="D168">
        <v>0</v>
      </c>
      <c r="E168">
        <v>0</v>
      </c>
      <c r="F168">
        <v>0</v>
      </c>
      <c r="G168" t="s">
        <v>14</v>
      </c>
      <c r="H168" t="s">
        <v>14</v>
      </c>
      <c r="K168" s="6">
        <f>VLOOKUP($B168,'Egen hetvattenprod'!$B$1:$AP$500,MATCH("Summa tillförd energi:",'Egen hetvattenprod'!$B$1:$AY$1,0),FALSE)</f>
        <v>0</v>
      </c>
      <c r="L168" s="6">
        <f>VLOOKUP($B168,Kraftvärmeprod!$B$1:$AO$500,MATCH("Summa tillförd energi:",Kraftvärmeprod!$B$1:$AV$1,0),FALSE)</f>
        <v>0</v>
      </c>
      <c r="M168" s="33">
        <f>VLOOKUP($B168,'Allokerad kvv'!$B$1:$AO$500,MATCH("Summa allokerad tillförd energi:",'Allokerad kvv'!$B$1:$AV$1,0),FALSE)</f>
        <v>0</v>
      </c>
      <c r="N168" s="33">
        <f>VLOOKUP($B168,'Justerad allokering'!$B$1:$AO$500,MATCH("Summa justerad allokerad tillförd energi:",'Justerad allokering'!$B$1:$AV$1,0),FALSE)</f>
        <v>0</v>
      </c>
      <c r="O168" s="6">
        <f>VLOOKUP($B168,'Slutlig allokering'!$B$2:$AL$500,MATCH("Summa justerad allokerad tillförd energi:",'Slutlig allokering'!$B$2:$AS$2,0),FALSE)</f>
        <v>0</v>
      </c>
      <c r="P168" s="6">
        <f>VLOOKUP($B168,'Köpt hetvatten'!$B$1:$AP$500,MATCH("Med verkningsgrad:",'Köpt hetvatten'!$B$1:$AW$1,0),FALSE)</f>
        <v>0</v>
      </c>
      <c r="Q168" s="6">
        <f>VLOOKUP($B168,Spillvärme!$B$1:$AP$500,MATCH("Summa tillförd energi:",Spillvärme!$B$1:$AW$1,0),FALSE)</f>
        <v>0</v>
      </c>
      <c r="R168" s="6">
        <f>VLOOKUP($B168,Miljö!$B$1:$AP$500,MATCH("Summa tillförd energi:",Miljö!$B$1:$AW$1,0),FALSE)</f>
        <v>0</v>
      </c>
      <c r="S168" s="33">
        <f t="shared" si="27"/>
        <v>0</v>
      </c>
      <c r="T168" s="6" t="str">
        <f>VLOOKUP($B168,Miljö!$B$1:$AP$500,MATCH("Köpt prod.spec hetvatten",Miljö!$B$1:$AW$1,0),FALSE)</f>
        <v/>
      </c>
      <c r="U168" s="6">
        <f t="shared" si="28"/>
        <v>0</v>
      </c>
      <c r="V168" s="6">
        <f>VLOOKUP($B168,Leveranser!$B$1:$AP$500,MATCH("Total levererad värme",Leveranser!$B$1:$AW$1,0),FALSE)</f>
        <v>0</v>
      </c>
      <c r="W168" s="6">
        <f>IFERROR(VLOOKUP($B168,Miljö!$B$1:$AP$500,MATCH("Såld mängd produktionsspecifik fjärrvärme (GWh)",Miljö!$B$1:$AW$1,0),FALSE)/1,0)</f>
        <v>0</v>
      </c>
      <c r="X168" s="6"/>
      <c r="Y168" s="30" t="str">
        <f t="shared" si="29"/>
        <v/>
      </c>
      <c r="Z168" s="6"/>
      <c r="AA168" s="30" t="str">
        <f t="shared" si="30"/>
        <v/>
      </c>
      <c r="AC168" t="e">
        <v>#N/A</v>
      </c>
      <c r="AD168" t="e">
        <v>#N/A</v>
      </c>
      <c r="AE168" s="25" t="str">
        <f t="shared" si="25"/>
        <v/>
      </c>
      <c r="AF168" t="e">
        <v>#N/A</v>
      </c>
      <c r="AG168" t="e">
        <v>#N/A</v>
      </c>
      <c r="AM168" s="6" t="str">
        <f t="shared" si="26"/>
        <v>nej</v>
      </c>
      <c r="AO168" s="6" t="str">
        <f t="shared" si="33"/>
        <v>nej</v>
      </c>
      <c r="AQ168" s="6" t="str">
        <f t="shared" si="34"/>
        <v/>
      </c>
      <c r="AR168" s="6"/>
      <c r="AW168" t="str">
        <f t="shared" si="31"/>
        <v>nej</v>
      </c>
      <c r="AY168" s="6" t="str">
        <f t="shared" si="35"/>
        <v>nej</v>
      </c>
      <c r="BB168" s="6" t="str">
        <f t="shared" si="32"/>
        <v>Nej</v>
      </c>
      <c r="BK168" t="s">
        <v>14</v>
      </c>
    </row>
    <row r="169" spans="1:63" ht="15" customHeight="1" x14ac:dyDescent="0.25">
      <c r="A169" t="s">
        <v>196</v>
      </c>
      <c r="B169" t="s">
        <v>197</v>
      </c>
      <c r="C169">
        <v>0.34749799999999997</v>
      </c>
      <c r="D169">
        <v>33.619999999999997</v>
      </c>
      <c r="E169">
        <v>15.696300000000001</v>
      </c>
      <c r="F169">
        <v>7.6235300000000006E-2</v>
      </c>
      <c r="G169" t="s">
        <v>10</v>
      </c>
      <c r="H169" t="s">
        <v>10</v>
      </c>
      <c r="K169" s="6">
        <f>VLOOKUP($B169,'Egen hetvattenprod'!$B$1:$AP$500,MATCH("Summa tillförd energi:",'Egen hetvattenprod'!$B$1:$AY$1,0),FALSE)</f>
        <v>23.070000000000004</v>
      </c>
      <c r="L169" s="6">
        <f>VLOOKUP($B169,Kraftvärmeprod!$B$1:$AO$500,MATCH("Summa tillförd energi:",Kraftvärmeprod!$B$1:$AV$1,0),FALSE)</f>
        <v>0</v>
      </c>
      <c r="M169" s="33">
        <f>VLOOKUP($B169,'Allokerad kvv'!$B$1:$AO$500,MATCH("Summa allokerad tillförd energi:",'Allokerad kvv'!$B$1:$AV$1,0),FALSE)</f>
        <v>0</v>
      </c>
      <c r="N169" s="33">
        <f>VLOOKUP($B169,'Justerad allokering'!$B$1:$AO$500,MATCH("Summa justerad allokerad tillförd energi:",'Justerad allokering'!$B$1:$AV$1,0),FALSE)</f>
        <v>0</v>
      </c>
      <c r="O169" s="6">
        <f>VLOOKUP($B169,'Slutlig allokering'!$B$2:$AL$500,MATCH("Summa justerad allokerad tillförd energi:",'Slutlig allokering'!$B$2:$AS$2,0),FALSE)</f>
        <v>0</v>
      </c>
      <c r="P169" s="6">
        <f>VLOOKUP($B169,'Köpt hetvatten'!$B$1:$AP$500,MATCH("Med verkningsgrad:",'Köpt hetvatten'!$B$1:$AW$1,0),FALSE)</f>
        <v>0</v>
      </c>
      <c r="Q169" s="6">
        <f>VLOOKUP($B169,Spillvärme!$B$1:$AP$500,MATCH("Summa tillförd energi:",Spillvärme!$B$1:$AW$1,0),FALSE)</f>
        <v>0</v>
      </c>
      <c r="R169" s="6">
        <f>VLOOKUP($B169,Miljö!$B$1:$AP$500,MATCH("Summa tillförd energi:",Miljö!$B$1:$AW$1,0),FALSE)</f>
        <v>0</v>
      </c>
      <c r="S169" s="33">
        <f t="shared" si="27"/>
        <v>0.54110999999999998</v>
      </c>
      <c r="T169" s="6" t="str">
        <f>VLOOKUP($B169,Miljö!$B$1:$AP$500,MATCH("Köpt prod.spec hetvatten",Miljö!$B$1:$AW$1,0),FALSE)</f>
        <v/>
      </c>
      <c r="U169" s="6">
        <f t="shared" si="28"/>
        <v>23.070000000000004</v>
      </c>
      <c r="V169" s="6">
        <f>VLOOKUP($B169,Leveranser!$B$1:$AP$500,MATCH("Total levererad värme",Leveranser!$B$1:$AW$1,0),FALSE)</f>
        <v>18.036999999999999</v>
      </c>
      <c r="W169" s="6">
        <f>IFERROR(VLOOKUP($B169,Miljö!$B$1:$AP$500,MATCH("Såld mängd produktionsspecifik fjärrvärme (GWh)",Miljö!$B$1:$AW$1,0),FALSE)/1,0)</f>
        <v>0</v>
      </c>
      <c r="X169" s="6"/>
      <c r="Y169" s="30">
        <f t="shared" si="29"/>
        <v>0.78183788469874282</v>
      </c>
      <c r="Z169" s="6"/>
      <c r="AA169" s="30" t="str">
        <f t="shared" si="30"/>
        <v/>
      </c>
      <c r="AC169" t="s">
        <v>10</v>
      </c>
      <c r="AD169" t="s">
        <v>20</v>
      </c>
      <c r="AE169" s="25" t="str">
        <f t="shared" si="25"/>
        <v>ja</v>
      </c>
      <c r="AF169" t="s">
        <v>20</v>
      </c>
      <c r="AG169" t="s">
        <v>20</v>
      </c>
      <c r="AM169" s="6" t="str">
        <f t="shared" si="26"/>
        <v/>
      </c>
      <c r="AO169" s="6" t="str">
        <f t="shared" si="33"/>
        <v/>
      </c>
      <c r="AQ169" s="6" t="str">
        <f t="shared" si="34"/>
        <v/>
      </c>
      <c r="AR169" s="6"/>
      <c r="AW169" t="str">
        <f t="shared" si="31"/>
        <v/>
      </c>
      <c r="AY169" s="6" t="str">
        <f t="shared" si="35"/>
        <v/>
      </c>
      <c r="BB169" s="6" t="str">
        <f t="shared" si="32"/>
        <v>Ja</v>
      </c>
      <c r="BK169" t="s">
        <v>10</v>
      </c>
    </row>
    <row r="170" spans="1:63" ht="15" customHeight="1" x14ac:dyDescent="0.25">
      <c r="A170" t="s">
        <v>196</v>
      </c>
      <c r="B170" t="s">
        <v>198</v>
      </c>
      <c r="C170">
        <v>0</v>
      </c>
      <c r="D170">
        <v>0</v>
      </c>
      <c r="E170">
        <v>0</v>
      </c>
      <c r="F170">
        <v>0</v>
      </c>
      <c r="G170" t="s">
        <v>14</v>
      </c>
      <c r="H170" t="s">
        <v>14</v>
      </c>
      <c r="K170" s="6">
        <f>VLOOKUP($B170,'Egen hetvattenprod'!$B$1:$AP$500,MATCH("Summa tillförd energi:",'Egen hetvattenprod'!$B$1:$AY$1,0),FALSE)</f>
        <v>0</v>
      </c>
      <c r="L170" s="6">
        <f>VLOOKUP($B170,Kraftvärmeprod!$B$1:$AO$500,MATCH("Summa tillförd energi:",Kraftvärmeprod!$B$1:$AV$1,0),FALSE)</f>
        <v>0</v>
      </c>
      <c r="M170" s="33">
        <f>VLOOKUP($B170,'Allokerad kvv'!$B$1:$AO$500,MATCH("Summa allokerad tillförd energi:",'Allokerad kvv'!$B$1:$AV$1,0),FALSE)</f>
        <v>0</v>
      </c>
      <c r="N170" s="33">
        <f>VLOOKUP($B170,'Justerad allokering'!$B$1:$AO$500,MATCH("Summa justerad allokerad tillförd energi:",'Justerad allokering'!$B$1:$AV$1,0),FALSE)</f>
        <v>0</v>
      </c>
      <c r="O170" s="6">
        <f>VLOOKUP($B170,'Slutlig allokering'!$B$2:$AL$500,MATCH("Summa justerad allokerad tillförd energi:",'Slutlig allokering'!$B$2:$AS$2,0),FALSE)</f>
        <v>0</v>
      </c>
      <c r="P170" s="6">
        <f>VLOOKUP($B170,'Köpt hetvatten'!$B$1:$AP$500,MATCH("Med verkningsgrad:",'Köpt hetvatten'!$B$1:$AW$1,0),FALSE)</f>
        <v>0</v>
      </c>
      <c r="Q170" s="6">
        <f>VLOOKUP($B170,Spillvärme!$B$1:$AP$500,MATCH("Summa tillförd energi:",Spillvärme!$B$1:$AW$1,0),FALSE)</f>
        <v>0</v>
      </c>
      <c r="R170" s="6">
        <f>VLOOKUP($B170,Miljö!$B$1:$AP$500,MATCH("Summa tillförd energi:",Miljö!$B$1:$AW$1,0),FALSE)</f>
        <v>0</v>
      </c>
      <c r="S170" s="33">
        <f t="shared" si="27"/>
        <v>0</v>
      </c>
      <c r="T170" s="6" t="str">
        <f>VLOOKUP($B170,Miljö!$B$1:$AP$500,MATCH("Köpt prod.spec hetvatten",Miljö!$B$1:$AW$1,0),FALSE)</f>
        <v/>
      </c>
      <c r="U170" s="6">
        <f t="shared" si="28"/>
        <v>0</v>
      </c>
      <c r="V170" s="6">
        <f>VLOOKUP($B170,Leveranser!$B$1:$AP$500,MATCH("Total levererad värme",Leveranser!$B$1:$AW$1,0),FALSE)</f>
        <v>0</v>
      </c>
      <c r="W170" s="6">
        <f>IFERROR(VLOOKUP($B170,Miljö!$B$1:$AP$500,MATCH("Såld mängd produktionsspecifik fjärrvärme (GWh)",Miljö!$B$1:$AW$1,0),FALSE)/1,0)</f>
        <v>0</v>
      </c>
      <c r="X170" s="6"/>
      <c r="Y170" s="30" t="str">
        <f t="shared" si="29"/>
        <v/>
      </c>
      <c r="Z170" s="6"/>
      <c r="AA170" s="30" t="str">
        <f t="shared" si="30"/>
        <v/>
      </c>
      <c r="AC170" t="s">
        <v>20</v>
      </c>
      <c r="AD170" t="s">
        <v>20</v>
      </c>
      <c r="AE170" s="25" t="str">
        <f t="shared" si="25"/>
        <v/>
      </c>
      <c r="AF170" t="s">
        <v>20</v>
      </c>
      <c r="AG170" t="s">
        <v>20</v>
      </c>
      <c r="AM170" s="6" t="str">
        <f t="shared" si="26"/>
        <v>nej</v>
      </c>
      <c r="AO170" s="6" t="str">
        <f t="shared" si="33"/>
        <v>nej</v>
      </c>
      <c r="AQ170" s="6" t="str">
        <f t="shared" si="34"/>
        <v/>
      </c>
      <c r="AR170" s="6"/>
      <c r="AW170" t="str">
        <f t="shared" si="31"/>
        <v>nej</v>
      </c>
      <c r="AY170" s="6" t="str">
        <f t="shared" si="35"/>
        <v>nej</v>
      </c>
      <c r="BB170" s="6" t="str">
        <f t="shared" si="32"/>
        <v>Nej</v>
      </c>
      <c r="BK170" t="s">
        <v>14</v>
      </c>
    </row>
    <row r="171" spans="1:63" ht="15" customHeight="1" x14ac:dyDescent="0.25">
      <c r="A171" t="s">
        <v>196</v>
      </c>
      <c r="B171" t="s">
        <v>199</v>
      </c>
      <c r="C171">
        <v>0.107933</v>
      </c>
      <c r="D171">
        <v>19.995100000000001</v>
      </c>
      <c r="E171">
        <v>9.4649099999999997</v>
      </c>
      <c r="F171">
        <v>7.0827599999999996E-3</v>
      </c>
      <c r="G171" t="s">
        <v>14</v>
      </c>
      <c r="H171" t="s">
        <v>10</v>
      </c>
      <c r="K171" s="6">
        <f>VLOOKUP($B171,'Egen hetvattenprod'!$B$1:$AP$500,MATCH("Summa tillförd energi:",'Egen hetvattenprod'!$B$1:$AY$1,0),FALSE)</f>
        <v>0</v>
      </c>
      <c r="L171" s="6">
        <f>VLOOKUP($B171,Kraftvärmeprod!$B$1:$AO$500,MATCH("Summa tillförd energi:",Kraftvärmeprod!$B$1:$AV$1,0),FALSE)</f>
        <v>0</v>
      </c>
      <c r="M171" s="33">
        <f>VLOOKUP($B171,'Allokerad kvv'!$B$1:$AO$500,MATCH("Summa allokerad tillförd energi:",'Allokerad kvv'!$B$1:$AV$1,0),FALSE)</f>
        <v>0</v>
      </c>
      <c r="N171" s="33">
        <f>VLOOKUP($B171,'Justerad allokering'!$B$1:$AO$500,MATCH("Summa justerad allokerad tillförd energi:",'Justerad allokering'!$B$1:$AV$1,0),FALSE)</f>
        <v>0</v>
      </c>
      <c r="O171" s="6">
        <f>VLOOKUP($B171,'Slutlig allokering'!$B$2:$AL$500,MATCH("Summa justerad allokerad tillförd energi:",'Slutlig allokering'!$B$2:$AS$2,0),FALSE)</f>
        <v>0</v>
      </c>
      <c r="P171" s="6">
        <f>VLOOKUP($B171,'Köpt hetvatten'!$B$1:$AP$500,MATCH("Med verkningsgrad:",'Köpt hetvatten'!$B$1:$AW$1,0),FALSE)</f>
        <v>6.2164705882352944</v>
      </c>
      <c r="Q171" s="6">
        <f>VLOOKUP($B171,Spillvärme!$B$1:$AP$500,MATCH("Summa tillförd energi:",Spillvärme!$B$1:$AW$1,0),FALSE)</f>
        <v>0</v>
      </c>
      <c r="R171" s="6">
        <f>VLOOKUP($B171,Miljö!$B$1:$AP$500,MATCH("Summa tillförd energi:",Miljö!$B$1:$AW$1,0),FALSE)</f>
        <v>0</v>
      </c>
      <c r="S171" s="33">
        <f t="shared" si="27"/>
        <v>0.13635</v>
      </c>
      <c r="T171" s="6" t="str">
        <f>VLOOKUP($B171,Miljö!$B$1:$AP$500,MATCH("Köpt prod.spec hetvatten",Miljö!$B$1:$AW$1,0),FALSE)</f>
        <v/>
      </c>
      <c r="U171" s="6">
        <f t="shared" si="28"/>
        <v>6.2164705882352944</v>
      </c>
      <c r="V171" s="6">
        <f>VLOOKUP($B171,Leveranser!$B$1:$AP$500,MATCH("Total levererad värme",Leveranser!$B$1:$AW$1,0),FALSE)</f>
        <v>4.5449999999999999</v>
      </c>
      <c r="W171" s="6">
        <f>IFERROR(VLOOKUP($B171,Miljö!$B$1:$AP$500,MATCH("Såld mängd produktionsspecifik fjärrvärme (GWh)",Miljö!$B$1:$AW$1,0),FALSE)/1,0)</f>
        <v>0</v>
      </c>
      <c r="X171" s="6"/>
      <c r="Y171" s="30">
        <f t="shared" si="29"/>
        <v>0.7311222558667676</v>
      </c>
      <c r="Z171" s="6"/>
      <c r="AA171" s="30" t="str">
        <f t="shared" si="30"/>
        <v/>
      </c>
      <c r="AC171" t="s">
        <v>10</v>
      </c>
      <c r="AD171" t="s">
        <v>20</v>
      </c>
      <c r="AE171" s="25" t="str">
        <f t="shared" si="25"/>
        <v>ja</v>
      </c>
      <c r="AF171" t="s">
        <v>20</v>
      </c>
      <c r="AG171" t="s">
        <v>20</v>
      </c>
      <c r="AM171" s="6" t="str">
        <f t="shared" si="26"/>
        <v/>
      </c>
      <c r="AO171" s="6" t="str">
        <f t="shared" si="33"/>
        <v/>
      </c>
      <c r="AQ171" s="6" t="str">
        <f t="shared" si="34"/>
        <v/>
      </c>
      <c r="AR171" s="6"/>
      <c r="AW171" t="str">
        <f t="shared" si="31"/>
        <v/>
      </c>
      <c r="AY171" s="6" t="str">
        <f t="shared" si="35"/>
        <v/>
      </c>
      <c r="BB171" s="6" t="str">
        <f t="shared" si="32"/>
        <v>Ja</v>
      </c>
      <c r="BK171" t="s">
        <v>10</v>
      </c>
    </row>
    <row r="172" spans="1:63" ht="15" customHeight="1" x14ac:dyDescent="0.25">
      <c r="A172" t="s">
        <v>196</v>
      </c>
      <c r="B172" t="s">
        <v>200</v>
      </c>
      <c r="C172">
        <v>0.236572</v>
      </c>
      <c r="D172">
        <v>19.6782</v>
      </c>
      <c r="E172">
        <v>14.457800000000001</v>
      </c>
      <c r="F172">
        <v>1.4531199999999999E-2</v>
      </c>
      <c r="G172" t="s">
        <v>14</v>
      </c>
      <c r="H172" t="s">
        <v>10</v>
      </c>
      <c r="K172" s="6">
        <f>VLOOKUP($B172,'Egen hetvattenprod'!$B$1:$AP$500,MATCH("Summa tillförd energi:",'Egen hetvattenprod'!$B$1:$AY$1,0),FALSE)</f>
        <v>2.456</v>
      </c>
      <c r="L172" s="6">
        <f>VLOOKUP($B172,Kraftvärmeprod!$B$1:$AO$500,MATCH("Summa tillförd energi:",Kraftvärmeprod!$B$1:$AV$1,0),FALSE)</f>
        <v>0</v>
      </c>
      <c r="M172" s="33">
        <f>VLOOKUP($B172,'Allokerad kvv'!$B$1:$AO$500,MATCH("Summa allokerad tillförd energi:",'Allokerad kvv'!$B$1:$AV$1,0),FALSE)</f>
        <v>0</v>
      </c>
      <c r="N172" s="33">
        <f>VLOOKUP($B172,'Justerad allokering'!$B$1:$AO$500,MATCH("Summa justerad allokerad tillförd energi:",'Justerad allokering'!$B$1:$AV$1,0),FALSE)</f>
        <v>0</v>
      </c>
      <c r="O172" s="6">
        <f>VLOOKUP($B172,'Slutlig allokering'!$B$2:$AL$500,MATCH("Summa justerad allokerad tillförd energi:",'Slutlig allokering'!$B$2:$AS$2,0),FALSE)</f>
        <v>0</v>
      </c>
      <c r="P172" s="6">
        <f>VLOOKUP($B172,'Köpt hetvatten'!$B$1:$AP$500,MATCH("Med verkningsgrad:",'Köpt hetvatten'!$B$1:$AW$1,0),FALSE)</f>
        <v>0</v>
      </c>
      <c r="Q172" s="6">
        <f>VLOOKUP($B172,Spillvärme!$B$1:$AP$500,MATCH("Summa tillförd energi:",Spillvärme!$B$1:$AW$1,0),FALSE)</f>
        <v>0</v>
      </c>
      <c r="R172" s="6">
        <f>VLOOKUP($B172,Miljö!$B$1:$AP$500,MATCH("Summa tillförd energi:",Miljö!$B$1:$AW$1,0),FALSE)</f>
        <v>0</v>
      </c>
      <c r="S172" s="33">
        <f t="shared" si="27"/>
        <v>6.5009999999999998E-2</v>
      </c>
      <c r="T172" s="6" t="str">
        <f>VLOOKUP($B172,Miljö!$B$1:$AP$500,MATCH("Köpt prod.spec hetvatten",Miljö!$B$1:$AW$1,0),FALSE)</f>
        <v/>
      </c>
      <c r="U172" s="6">
        <f t="shared" si="28"/>
        <v>2.456</v>
      </c>
      <c r="V172" s="6">
        <f>VLOOKUP($B172,Leveranser!$B$1:$AP$500,MATCH("Total levererad värme",Leveranser!$B$1:$AW$1,0),FALSE)</f>
        <v>2.1669999999999998</v>
      </c>
      <c r="W172" s="6">
        <f>IFERROR(VLOOKUP($B172,Miljö!$B$1:$AP$500,MATCH("Såld mängd produktionsspecifik fjärrvärme (GWh)",Miljö!$B$1:$AW$1,0),FALSE)/1,0)</f>
        <v>0</v>
      </c>
      <c r="X172" s="6"/>
      <c r="Y172" s="30">
        <f t="shared" si="29"/>
        <v>0.88232899022801292</v>
      </c>
      <c r="Z172" s="6"/>
      <c r="AA172" s="30" t="str">
        <f t="shared" si="30"/>
        <v/>
      </c>
      <c r="AC172" t="s">
        <v>10</v>
      </c>
      <c r="AD172" t="s">
        <v>20</v>
      </c>
      <c r="AE172" s="25" t="str">
        <f t="shared" si="25"/>
        <v>ja</v>
      </c>
      <c r="AF172" t="s">
        <v>20</v>
      </c>
      <c r="AG172" t="s">
        <v>20</v>
      </c>
      <c r="AM172" s="6" t="str">
        <f t="shared" si="26"/>
        <v/>
      </c>
      <c r="AO172" s="6" t="str">
        <f t="shared" si="33"/>
        <v/>
      </c>
      <c r="AQ172" s="6" t="str">
        <f t="shared" si="34"/>
        <v/>
      </c>
      <c r="AR172" s="6"/>
      <c r="AW172" t="str">
        <f t="shared" si="31"/>
        <v/>
      </c>
      <c r="AY172" s="6" t="str">
        <f t="shared" si="35"/>
        <v/>
      </c>
      <c r="BB172" s="6" t="str">
        <f t="shared" si="32"/>
        <v>Ja</v>
      </c>
      <c r="BK172" t="s">
        <v>10</v>
      </c>
    </row>
    <row r="173" spans="1:63" ht="15" customHeight="1" x14ac:dyDescent="0.25">
      <c r="A173" t="s">
        <v>201</v>
      </c>
      <c r="B173" t="s">
        <v>202</v>
      </c>
      <c r="C173">
        <v>0.109333</v>
      </c>
      <c r="D173">
        <v>22.342600000000001</v>
      </c>
      <c r="E173">
        <v>8.1580600000000008</v>
      </c>
      <c r="F173">
        <v>2.6257900000000001E-2</v>
      </c>
      <c r="G173" t="s">
        <v>14</v>
      </c>
      <c r="H173" t="s">
        <v>10</v>
      </c>
      <c r="K173" s="6">
        <f>VLOOKUP($B173,'Egen hetvattenprod'!$B$1:$AP$500,MATCH("Summa tillförd energi:",'Egen hetvattenprod'!$B$1:$AY$1,0),FALSE)</f>
        <v>13.98</v>
      </c>
      <c r="L173" s="6">
        <f>VLOOKUP($B173,Kraftvärmeprod!$B$1:$AO$500,MATCH("Summa tillförd energi:",Kraftvärmeprod!$B$1:$AV$1,0),FALSE)</f>
        <v>0</v>
      </c>
      <c r="M173" s="33">
        <f>VLOOKUP($B173,'Allokerad kvv'!$B$1:$AO$500,MATCH("Summa allokerad tillförd energi:",'Allokerad kvv'!$B$1:$AV$1,0),FALSE)</f>
        <v>0</v>
      </c>
      <c r="N173" s="33">
        <f>VLOOKUP($B173,'Justerad allokering'!$B$1:$AO$500,MATCH("Summa justerad allokerad tillförd energi:",'Justerad allokering'!$B$1:$AV$1,0),FALSE)</f>
        <v>0</v>
      </c>
      <c r="O173" s="6">
        <f>VLOOKUP($B173,'Slutlig allokering'!$B$2:$AL$500,MATCH("Summa justerad allokerad tillförd energi:",'Slutlig allokering'!$B$2:$AS$2,0),FALSE)</f>
        <v>0</v>
      </c>
      <c r="P173" s="6">
        <f>VLOOKUP($B173,'Köpt hetvatten'!$B$1:$AP$500,MATCH("Med verkningsgrad:",'Köpt hetvatten'!$B$1:$AW$1,0),FALSE)</f>
        <v>0</v>
      </c>
      <c r="Q173" s="6">
        <f>VLOOKUP($B173,Spillvärme!$B$1:$AP$500,MATCH("Summa tillförd energi:",Spillvärme!$B$1:$AW$1,0),FALSE)</f>
        <v>0</v>
      </c>
      <c r="R173" s="6">
        <f>VLOOKUP($B173,Miljö!$B$1:$AP$500,MATCH("Summa tillförd energi:",Miljö!$B$1:$AW$1,0),FALSE)</f>
        <v>0.28999999999999998</v>
      </c>
      <c r="S173" s="33">
        <f t="shared" si="27"/>
        <v>0</v>
      </c>
      <c r="T173" s="6" t="str">
        <f>VLOOKUP($B173,Miljö!$B$1:$AP$500,MATCH("Köpt prod.spec hetvatten",Miljö!$B$1:$AW$1,0),FALSE)</f>
        <v/>
      </c>
      <c r="U173" s="6">
        <f t="shared" si="28"/>
        <v>14.27</v>
      </c>
      <c r="V173" s="6">
        <f>VLOOKUP($B173,Leveranser!$B$1:$AP$500,MATCH("Total levererad värme",Leveranser!$B$1:$AW$1,0),FALSE)</f>
        <v>12.3</v>
      </c>
      <c r="W173" s="6">
        <f>IFERROR(VLOOKUP($B173,Miljö!$B$1:$AP$500,MATCH("Såld mängd produktionsspecifik fjärrvärme (GWh)",Miljö!$B$1:$AW$1,0),FALSE)/1,0)</f>
        <v>0</v>
      </c>
      <c r="X173" s="6"/>
      <c r="Y173" s="30">
        <f t="shared" si="29"/>
        <v>0.86194814295725308</v>
      </c>
      <c r="Z173" s="6"/>
      <c r="AA173" s="30" t="str">
        <f t="shared" si="30"/>
        <v/>
      </c>
      <c r="AC173" t="s">
        <v>10</v>
      </c>
      <c r="AD173" t="s">
        <v>20</v>
      </c>
      <c r="AE173" s="25" t="str">
        <f t="shared" si="25"/>
        <v>ja</v>
      </c>
      <c r="AF173" t="s">
        <v>20</v>
      </c>
      <c r="AG173" t="s">
        <v>20</v>
      </c>
      <c r="AM173" s="6" t="str">
        <f t="shared" si="26"/>
        <v/>
      </c>
      <c r="AO173" s="6" t="str">
        <f t="shared" si="33"/>
        <v/>
      </c>
      <c r="AQ173" s="6" t="str">
        <f t="shared" si="34"/>
        <v/>
      </c>
      <c r="AR173" s="6"/>
      <c r="AW173" t="str">
        <f t="shared" si="31"/>
        <v/>
      </c>
      <c r="AY173" s="6" t="str">
        <f t="shared" si="35"/>
        <v/>
      </c>
      <c r="BB173" s="6" t="str">
        <f t="shared" si="32"/>
        <v>Ja</v>
      </c>
      <c r="BK173" t="s">
        <v>10</v>
      </c>
    </row>
    <row r="174" spans="1:63" ht="15" customHeight="1" x14ac:dyDescent="0.25">
      <c r="A174" t="s">
        <v>201</v>
      </c>
      <c r="B174" t="s">
        <v>203</v>
      </c>
      <c r="C174">
        <v>1.2230099999999999</v>
      </c>
      <c r="D174">
        <v>12.7211</v>
      </c>
      <c r="E174">
        <v>32.555100000000003</v>
      </c>
      <c r="F174">
        <v>6.0412399999999998E-3</v>
      </c>
      <c r="G174" t="s">
        <v>14</v>
      </c>
      <c r="H174" t="s">
        <v>10</v>
      </c>
      <c r="K174" s="6">
        <f>VLOOKUP($B174,'Egen hetvattenprod'!$B$1:$AP$500,MATCH("Summa tillförd energi:",'Egen hetvattenprod'!$B$1:$AY$1,0),FALSE)</f>
        <v>0.11</v>
      </c>
      <c r="L174" s="6">
        <f>VLOOKUP($B174,Kraftvärmeprod!$B$1:$AO$500,MATCH("Summa tillförd energi:",Kraftvärmeprod!$B$1:$AV$1,0),FALSE)</f>
        <v>0</v>
      </c>
      <c r="M174" s="33">
        <f>VLOOKUP($B174,'Allokerad kvv'!$B$1:$AO$500,MATCH("Summa allokerad tillförd energi:",'Allokerad kvv'!$B$1:$AV$1,0),FALSE)</f>
        <v>0</v>
      </c>
      <c r="N174" s="33">
        <f>VLOOKUP($B174,'Justerad allokering'!$B$1:$AO$500,MATCH("Summa justerad allokerad tillförd energi:",'Justerad allokering'!$B$1:$AV$1,0),FALSE)</f>
        <v>0</v>
      </c>
      <c r="O174" s="6">
        <f>VLOOKUP($B174,'Slutlig allokering'!$B$2:$AL$500,MATCH("Summa justerad allokerad tillförd energi:",'Slutlig allokering'!$B$2:$AS$2,0),FALSE)</f>
        <v>0</v>
      </c>
      <c r="P174" s="6">
        <f>VLOOKUP($B174,'Köpt hetvatten'!$B$1:$AP$500,MATCH("Med verkningsgrad:",'Köpt hetvatten'!$B$1:$AW$1,0),FALSE)</f>
        <v>9.57</v>
      </c>
      <c r="Q174" s="6">
        <f>VLOOKUP($B174,Spillvärme!$B$1:$AP$500,MATCH("Summa tillförd energi:",Spillvärme!$B$1:$AW$1,0),FALSE)</f>
        <v>0</v>
      </c>
      <c r="R174" s="6">
        <f>VLOOKUP($B174,Miljö!$B$1:$AP$500,MATCH("Summa tillförd energi:",Miljö!$B$1:$AW$1,0),FALSE)</f>
        <v>0.02</v>
      </c>
      <c r="S174" s="33">
        <f t="shared" si="27"/>
        <v>0</v>
      </c>
      <c r="T174" s="6" t="str">
        <f>VLOOKUP($B174,Miljö!$B$1:$AP$500,MATCH("Köpt prod.spec hetvatten",Miljö!$B$1:$AW$1,0),FALSE)</f>
        <v/>
      </c>
      <c r="U174" s="6">
        <f t="shared" si="28"/>
        <v>9.6999999999999993</v>
      </c>
      <c r="V174" s="6">
        <f>VLOOKUP($B174,Leveranser!$B$1:$AP$500,MATCH("Total levererad värme",Leveranser!$B$1:$AW$1,0),FALSE)</f>
        <v>8.3000000000000007</v>
      </c>
      <c r="W174" s="6">
        <f>IFERROR(VLOOKUP($B174,Miljö!$B$1:$AP$500,MATCH("Såld mängd produktionsspecifik fjärrvärme (GWh)",Miljö!$B$1:$AW$1,0),FALSE)/1,0)</f>
        <v>0</v>
      </c>
      <c r="X174" s="6"/>
      <c r="Y174" s="30">
        <f t="shared" si="29"/>
        <v>0.85567010309278368</v>
      </c>
      <c r="Z174" s="6"/>
      <c r="AA174" s="30" t="str">
        <f t="shared" si="30"/>
        <v/>
      </c>
      <c r="AC174" t="s">
        <v>10</v>
      </c>
      <c r="AD174" t="s">
        <v>20</v>
      </c>
      <c r="AE174" s="25" t="str">
        <f t="shared" si="25"/>
        <v>ja</v>
      </c>
      <c r="AF174" t="s">
        <v>20</v>
      </c>
      <c r="AG174" t="s">
        <v>20</v>
      </c>
      <c r="AM174" s="6" t="str">
        <f t="shared" si="26"/>
        <v/>
      </c>
      <c r="AO174" s="6" t="str">
        <f t="shared" si="33"/>
        <v/>
      </c>
      <c r="AQ174" s="6" t="str">
        <f t="shared" si="34"/>
        <v/>
      </c>
      <c r="AR174" s="6"/>
      <c r="AW174" t="str">
        <f t="shared" si="31"/>
        <v/>
      </c>
      <c r="AY174" s="6" t="str">
        <f t="shared" si="35"/>
        <v/>
      </c>
      <c r="BB174" s="6" t="str">
        <f t="shared" si="32"/>
        <v>Ja</v>
      </c>
      <c r="BK174" t="s">
        <v>10</v>
      </c>
    </row>
    <row r="175" spans="1:63" ht="15" customHeight="1" x14ac:dyDescent="0.25">
      <c r="A175" t="s">
        <v>201</v>
      </c>
      <c r="B175" t="s">
        <v>204</v>
      </c>
      <c r="C175">
        <v>0.46363399999999999</v>
      </c>
      <c r="D175">
        <v>103.42100000000001</v>
      </c>
      <c r="E175">
        <v>6.8743699999999999</v>
      </c>
      <c r="F175">
        <v>0.28320400000000001</v>
      </c>
      <c r="G175" t="s">
        <v>14</v>
      </c>
      <c r="H175" t="s">
        <v>10</v>
      </c>
      <c r="K175" s="6">
        <f>VLOOKUP($B175,'Egen hetvattenprod'!$B$1:$AP$500,MATCH("Summa tillförd energi:",'Egen hetvattenprod'!$B$1:$AY$1,0),FALSE)</f>
        <v>5.6400000000000006</v>
      </c>
      <c r="L175" s="6">
        <f>VLOOKUP($B175,Kraftvärmeprod!$B$1:$AO$500,MATCH("Summa tillförd energi:",Kraftvärmeprod!$B$1:$AV$1,0),FALSE)</f>
        <v>0</v>
      </c>
      <c r="M175" s="33">
        <f>VLOOKUP($B175,'Allokerad kvv'!$B$1:$AO$500,MATCH("Summa allokerad tillförd energi:",'Allokerad kvv'!$B$1:$AV$1,0),FALSE)</f>
        <v>0</v>
      </c>
      <c r="N175" s="33">
        <f>VLOOKUP($B175,'Justerad allokering'!$B$1:$AO$500,MATCH("Summa justerad allokerad tillförd energi:",'Justerad allokering'!$B$1:$AV$1,0),FALSE)</f>
        <v>0</v>
      </c>
      <c r="O175" s="6">
        <f>VLOOKUP($B175,'Slutlig allokering'!$B$2:$AL$500,MATCH("Summa justerad allokerad tillförd energi:",'Slutlig allokering'!$B$2:$AS$2,0),FALSE)</f>
        <v>0</v>
      </c>
      <c r="P175" s="6">
        <f>VLOOKUP($B175,'Köpt hetvatten'!$B$1:$AP$500,MATCH("Med verkningsgrad:",'Köpt hetvatten'!$B$1:$AW$1,0),FALSE)</f>
        <v>0</v>
      </c>
      <c r="Q175" s="6">
        <f>VLOOKUP($B175,Spillvärme!$B$1:$AP$500,MATCH("Summa tillförd energi:",Spillvärme!$B$1:$AW$1,0),FALSE)</f>
        <v>14.7</v>
      </c>
      <c r="R175" s="6">
        <f>VLOOKUP($B175,Miljö!$B$1:$AP$500,MATCH("Summa tillförd energi:",Miljö!$B$1:$AW$1,0),FALSE)</f>
        <v>0.82</v>
      </c>
      <c r="S175" s="33">
        <f t="shared" si="27"/>
        <v>0</v>
      </c>
      <c r="T175" s="6" t="str">
        <f>VLOOKUP($B175,Miljö!$B$1:$AP$500,MATCH("Köpt prod.spec hetvatten",Miljö!$B$1:$AW$1,0),FALSE)</f>
        <v/>
      </c>
      <c r="U175" s="6">
        <f t="shared" si="28"/>
        <v>21.16</v>
      </c>
      <c r="V175" s="6">
        <f>VLOOKUP($B175,Leveranser!$B$1:$AP$500,MATCH("Total levererad värme",Leveranser!$B$1:$AW$1,0),FALSE)</f>
        <v>17.5</v>
      </c>
      <c r="W175" s="6">
        <f>IFERROR(VLOOKUP($B175,Miljö!$B$1:$AP$500,MATCH("Såld mängd produktionsspecifik fjärrvärme (GWh)",Miljö!$B$1:$AW$1,0),FALSE)/1,0)</f>
        <v>0</v>
      </c>
      <c r="X175" s="6"/>
      <c r="Y175" s="30">
        <f t="shared" si="29"/>
        <v>0.82703213610586013</v>
      </c>
      <c r="Z175" s="6"/>
      <c r="AA175" s="30" t="str">
        <f t="shared" si="30"/>
        <v/>
      </c>
      <c r="AC175" t="s">
        <v>1095</v>
      </c>
      <c r="AD175" t="s">
        <v>20</v>
      </c>
      <c r="AE175" s="25" t="str">
        <f t="shared" si="25"/>
        <v>nej</v>
      </c>
      <c r="AF175" t="s">
        <v>20</v>
      </c>
      <c r="AG175" t="s">
        <v>20</v>
      </c>
      <c r="AM175" s="6" t="str">
        <f t="shared" si="26"/>
        <v>nej</v>
      </c>
      <c r="AO175" s="6" t="str">
        <f t="shared" si="33"/>
        <v>ja</v>
      </c>
      <c r="AQ175" s="6" t="str">
        <f t="shared" si="34"/>
        <v/>
      </c>
      <c r="AR175" s="6"/>
      <c r="AW175" t="str">
        <f t="shared" si="31"/>
        <v>nej</v>
      </c>
      <c r="AY175" s="6" t="str">
        <f t="shared" si="35"/>
        <v>nej</v>
      </c>
      <c r="AZ175" t="s">
        <v>10</v>
      </c>
      <c r="BA175" t="s">
        <v>1077</v>
      </c>
      <c r="BB175" s="6" t="str">
        <f t="shared" si="32"/>
        <v>Ja</v>
      </c>
      <c r="BK175" t="s">
        <v>10</v>
      </c>
    </row>
    <row r="176" spans="1:63" ht="15" customHeight="1" x14ac:dyDescent="0.25">
      <c r="A176" t="s">
        <v>201</v>
      </c>
      <c r="B176" t="s">
        <v>205</v>
      </c>
      <c r="C176">
        <v>0.678234</v>
      </c>
      <c r="D176">
        <v>33.284300000000002</v>
      </c>
      <c r="E176">
        <v>15.978199999999999</v>
      </c>
      <c r="F176">
        <v>3.2180100000000003E-2</v>
      </c>
      <c r="G176" t="s">
        <v>14</v>
      </c>
      <c r="H176" t="s">
        <v>10</v>
      </c>
      <c r="K176" s="6">
        <f>VLOOKUP($B176,'Egen hetvattenprod'!$B$1:$AP$500,MATCH("Summa tillförd energi:",'Egen hetvattenprod'!$B$1:$AY$1,0),FALSE)</f>
        <v>120.35000000000001</v>
      </c>
      <c r="L176" s="6">
        <f>VLOOKUP($B176,Kraftvärmeprod!$B$1:$AO$500,MATCH("Summa tillförd energi:",Kraftvärmeprod!$B$1:$AV$1,0),FALSE)</f>
        <v>0</v>
      </c>
      <c r="M176" s="33">
        <f>VLOOKUP($B176,'Allokerad kvv'!$B$1:$AO$500,MATCH("Summa allokerad tillförd energi:",'Allokerad kvv'!$B$1:$AV$1,0),FALSE)</f>
        <v>0</v>
      </c>
      <c r="N176" s="33">
        <f>VLOOKUP($B176,'Justerad allokering'!$B$1:$AO$500,MATCH("Summa justerad allokerad tillförd energi:",'Justerad allokering'!$B$1:$AV$1,0),FALSE)</f>
        <v>0</v>
      </c>
      <c r="O176" s="6">
        <f>VLOOKUP($B176,'Slutlig allokering'!$B$2:$AL$500,MATCH("Summa justerad allokerad tillförd energi:",'Slutlig allokering'!$B$2:$AS$2,0),FALSE)</f>
        <v>0</v>
      </c>
      <c r="P176" s="6">
        <f>VLOOKUP($B176,'Köpt hetvatten'!$B$1:$AP$500,MATCH("Med verkningsgrad:",'Köpt hetvatten'!$B$1:$AW$1,0),FALSE)</f>
        <v>77</v>
      </c>
      <c r="Q176" s="6">
        <f>VLOOKUP($B176,Spillvärme!$B$1:$AP$500,MATCH("Summa tillförd energi:",Spillvärme!$B$1:$AW$1,0),FALSE)</f>
        <v>0</v>
      </c>
      <c r="R176" s="6">
        <f>VLOOKUP($B176,Miljö!$B$1:$AP$500,MATCH("Summa tillförd energi:",Miljö!$B$1:$AW$1,0),FALSE)</f>
        <v>2.5499999999999998</v>
      </c>
      <c r="S176" s="33">
        <f t="shared" si="27"/>
        <v>0</v>
      </c>
      <c r="T176" s="6" t="str">
        <f>VLOOKUP($B176,Miljö!$B$1:$AP$500,MATCH("Köpt prod.spec hetvatten",Miljö!$B$1:$AW$1,0),FALSE)</f>
        <v/>
      </c>
      <c r="U176" s="6">
        <f t="shared" si="28"/>
        <v>199.90000000000003</v>
      </c>
      <c r="V176" s="6">
        <f>VLOOKUP($B176,Leveranser!$B$1:$AP$500,MATCH("Total levererad värme",Leveranser!$B$1:$AW$1,0),FALSE)</f>
        <v>174</v>
      </c>
      <c r="W176" s="6">
        <f>IFERROR(VLOOKUP($B176,Miljö!$B$1:$AP$500,MATCH("Såld mängd produktionsspecifik fjärrvärme (GWh)",Miljö!$B$1:$AW$1,0),FALSE)/1,0)</f>
        <v>0</v>
      </c>
      <c r="X176" s="6"/>
      <c r="Y176" s="30">
        <f t="shared" si="29"/>
        <v>0.87043521760880427</v>
      </c>
      <c r="Z176" s="6"/>
      <c r="AA176" s="30" t="str">
        <f t="shared" si="30"/>
        <v/>
      </c>
      <c r="AC176" t="s">
        <v>1095</v>
      </c>
      <c r="AD176" t="s">
        <v>20</v>
      </c>
      <c r="AE176" s="25" t="str">
        <f t="shared" si="25"/>
        <v>nej</v>
      </c>
      <c r="AF176" t="s">
        <v>20</v>
      </c>
      <c r="AG176" t="s">
        <v>20</v>
      </c>
      <c r="AM176" s="6" t="str">
        <f t="shared" si="26"/>
        <v>ja</v>
      </c>
      <c r="AO176" s="6" t="str">
        <f t="shared" si="33"/>
        <v>ja</v>
      </c>
      <c r="AQ176" s="6" t="str">
        <f t="shared" si="34"/>
        <v/>
      </c>
      <c r="AR176" s="6"/>
      <c r="AW176" t="str">
        <f t="shared" si="31"/>
        <v>nej</v>
      </c>
      <c r="AY176" s="6" t="str">
        <f t="shared" si="35"/>
        <v>ja</v>
      </c>
      <c r="BB176" s="6" t="str">
        <f t="shared" si="32"/>
        <v>Ja</v>
      </c>
      <c r="BK176" t="s">
        <v>10</v>
      </c>
    </row>
    <row r="177" spans="1:64" ht="15" customHeight="1" x14ac:dyDescent="0.25">
      <c r="A177" t="s">
        <v>206</v>
      </c>
      <c r="B177" t="s">
        <v>207</v>
      </c>
      <c r="C177">
        <v>0.56108400000000003</v>
      </c>
      <c r="D177">
        <v>208.17599999999999</v>
      </c>
      <c r="E177">
        <v>23.617000000000001</v>
      </c>
      <c r="F177">
        <v>1.9792500000000001E-2</v>
      </c>
      <c r="G177" t="s">
        <v>14</v>
      </c>
      <c r="H177" t="s">
        <v>10</v>
      </c>
      <c r="K177" s="6">
        <f>VLOOKUP($B177,'Egen hetvattenprod'!$B$1:$AP$500,MATCH("Summa tillförd energi:",'Egen hetvattenprod'!$B$1:$AY$1,0),FALSE)</f>
        <v>7</v>
      </c>
      <c r="L177" s="6">
        <f>VLOOKUP($B177,Kraftvärmeprod!$B$1:$AO$500,MATCH("Summa tillförd energi:",Kraftvärmeprod!$B$1:$AV$1,0),FALSE)</f>
        <v>202.6</v>
      </c>
      <c r="M177" s="33">
        <f>VLOOKUP($B177,'Allokerad kvv'!$B$1:$AO$500,MATCH("Summa allokerad tillförd energi:",'Allokerad kvv'!$B$1:$AV$1,0),FALSE)</f>
        <v>140.89110399999998</v>
      </c>
      <c r="N177" s="33">
        <f>VLOOKUP($B177,'Justerad allokering'!$B$1:$AO$500,MATCH("Summa justerad allokerad tillförd energi:",'Justerad allokering'!$B$1:$AV$1,0),FALSE)</f>
        <v>0</v>
      </c>
      <c r="O177" s="6">
        <f>VLOOKUP($B177,'Slutlig allokering'!$B$2:$AL$500,MATCH("Summa justerad allokerad tillförd energi:",'Slutlig allokering'!$B$2:$AS$2,0),FALSE)</f>
        <v>140.89110399999998</v>
      </c>
      <c r="P177" s="6">
        <f>VLOOKUP($B177,'Köpt hetvatten'!$B$1:$AP$500,MATCH("Med verkningsgrad:",'Köpt hetvatten'!$B$1:$AW$1,0),FALSE)</f>
        <v>0</v>
      </c>
      <c r="Q177" s="6">
        <f>VLOOKUP($B177,Spillvärme!$B$1:$AP$500,MATCH("Summa tillförd energi:",Spillvärme!$B$1:$AW$1,0),FALSE)</f>
        <v>0</v>
      </c>
      <c r="R177" s="6">
        <f>VLOOKUP($B177,Miljö!$B$1:$AP$500,MATCH("Summa tillförd energi:",Miljö!$B$1:$AW$1,0),FALSE)</f>
        <v>1.1000000000000001</v>
      </c>
      <c r="S177" s="33">
        <f t="shared" si="27"/>
        <v>0</v>
      </c>
      <c r="T177" s="6" t="str">
        <f>VLOOKUP($B177,Miljö!$B$1:$AP$500,MATCH("Köpt prod.spec hetvatten",Miljö!$B$1:$AW$1,0),FALSE)</f>
        <v/>
      </c>
      <c r="U177" s="6">
        <f t="shared" si="28"/>
        <v>148.99110399999998</v>
      </c>
      <c r="V177" s="6">
        <f>VLOOKUP($B177,Leveranser!$B$1:$AP$500,MATCH("Total levererad värme",Leveranser!$B$1:$AW$1,0),FALSE)</f>
        <v>154.19999999999999</v>
      </c>
      <c r="W177" s="6">
        <f>IFERROR(VLOOKUP($B177,Miljö!$B$1:$AP$500,MATCH("Såld mängd produktionsspecifik fjärrvärme (GWh)",Miljö!$B$1:$AW$1,0),FALSE)/1,0)</f>
        <v>0</v>
      </c>
      <c r="X177" s="6"/>
      <c r="Y177" s="30">
        <f t="shared" si="29"/>
        <v>1.0349611209002116</v>
      </c>
      <c r="Z177" s="6"/>
      <c r="AA177" s="30" t="str">
        <f t="shared" si="30"/>
        <v/>
      </c>
      <c r="AC177" t="s">
        <v>10</v>
      </c>
      <c r="AD177" t="s">
        <v>20</v>
      </c>
      <c r="AE177" s="25" t="str">
        <f t="shared" si="25"/>
        <v>ja</v>
      </c>
      <c r="AF177" t="s">
        <v>20</v>
      </c>
      <c r="AG177" t="s">
        <v>20</v>
      </c>
      <c r="AM177" s="6" t="str">
        <f t="shared" si="26"/>
        <v/>
      </c>
      <c r="AO177" s="6" t="str">
        <f t="shared" si="33"/>
        <v/>
      </c>
      <c r="AQ177" s="6" t="str">
        <f t="shared" si="34"/>
        <v/>
      </c>
      <c r="AR177" s="6"/>
      <c r="AW177" t="str">
        <f t="shared" si="31"/>
        <v/>
      </c>
      <c r="AY177" s="6" t="str">
        <f t="shared" si="35"/>
        <v/>
      </c>
      <c r="BB177" s="6" t="str">
        <f t="shared" si="32"/>
        <v>Ja</v>
      </c>
      <c r="BK177" t="s">
        <v>10</v>
      </c>
    </row>
    <row r="178" spans="1:64" ht="15" customHeight="1" x14ac:dyDescent="0.25">
      <c r="A178" t="s">
        <v>208</v>
      </c>
      <c r="B178" t="s">
        <v>209</v>
      </c>
      <c r="C178">
        <v>2.9521499999999999E-2</v>
      </c>
      <c r="D178">
        <v>7.2463899999999999</v>
      </c>
      <c r="E178">
        <v>3.1554700000000002</v>
      </c>
      <c r="F178">
        <v>8.1756499999999996E-3</v>
      </c>
      <c r="G178" t="s">
        <v>10</v>
      </c>
      <c r="H178" t="s">
        <v>10</v>
      </c>
      <c r="K178" s="6">
        <f>VLOOKUP($B178,'Egen hetvattenprod'!$B$1:$AP$500,MATCH("Summa tillförd energi:",'Egen hetvattenprod'!$B$1:$AY$1,0),FALSE)</f>
        <v>1.2</v>
      </c>
      <c r="L178" s="6">
        <f>VLOOKUP($B178,Kraftvärmeprod!$B$1:$AO$500,MATCH("Summa tillförd energi:",Kraftvärmeprod!$B$1:$AV$1,0),FALSE)</f>
        <v>553.29999999999995</v>
      </c>
      <c r="M178" s="33">
        <f>VLOOKUP($B178,'Allokerad kvv'!$B$1:$AO$500,MATCH("Summa allokerad tillförd energi:",'Allokerad kvv'!$B$1:$AV$1,0),FALSE)</f>
        <v>399.47298999999998</v>
      </c>
      <c r="N178" s="33">
        <f>VLOOKUP($B178,'Justerad allokering'!$B$1:$AO$500,MATCH("Summa justerad allokerad tillförd energi:",'Justerad allokering'!$B$1:$AV$1,0),FALSE)</f>
        <v>244.20000000000002</v>
      </c>
      <c r="O178" s="6">
        <f>VLOOKUP($B178,'Slutlig allokering'!$B$2:$AL$500,MATCH("Summa justerad allokerad tillförd energi:",'Slutlig allokering'!$B$2:$AS$2,0),FALSE)</f>
        <v>447.67410000000001</v>
      </c>
      <c r="P178" s="6">
        <f>VLOOKUP($B178,'Köpt hetvatten'!$B$1:$AP$500,MATCH("Med verkningsgrad:",'Köpt hetvatten'!$B$1:$AW$1,0),FALSE)</f>
        <v>126.11764705882354</v>
      </c>
      <c r="Q178" s="6">
        <f>VLOOKUP($B178,Spillvärme!$B$1:$AP$500,MATCH("Summa tillförd energi:",Spillvärme!$B$1:$AW$1,0),FALSE)</f>
        <v>270.10000000000002</v>
      </c>
      <c r="R178" s="6">
        <f>VLOOKUP($B178,Miljö!$B$1:$AP$500,MATCH("Summa tillförd energi:",Miljö!$B$1:$AW$1,0),FALSE)</f>
        <v>1.87</v>
      </c>
      <c r="S178" s="33">
        <f t="shared" si="27"/>
        <v>0</v>
      </c>
      <c r="T178" s="6" t="str">
        <f>VLOOKUP($B178,Miljö!$B$1:$AP$500,MATCH("Köpt prod.spec hetvatten",Miljö!$B$1:$AW$1,0),FALSE)</f>
        <v/>
      </c>
      <c r="U178" s="6">
        <f t="shared" si="28"/>
        <v>846.96174705882356</v>
      </c>
      <c r="V178" s="6">
        <f>VLOOKUP($B178,Leveranser!$B$1:$AP$500,MATCH("Total levererad värme",Leveranser!$B$1:$AW$1,0),FALSE)</f>
        <v>702.1</v>
      </c>
      <c r="W178" s="6">
        <f>IFERROR(VLOOKUP($B178,Miljö!$B$1:$AP$500,MATCH("Såld mängd produktionsspecifik fjärrvärme (GWh)",Miljö!$B$1:$AW$1,0),FALSE)/1,0)</f>
        <v>0</v>
      </c>
      <c r="X178" s="6"/>
      <c r="Y178" s="30">
        <f t="shared" si="29"/>
        <v>0.82896305817603522</v>
      </c>
      <c r="Z178" s="6"/>
      <c r="AA178" s="30" t="str">
        <f t="shared" si="30"/>
        <v/>
      </c>
      <c r="AC178" t="s">
        <v>10</v>
      </c>
      <c r="AD178" t="s">
        <v>20</v>
      </c>
      <c r="AE178" s="25" t="str">
        <f t="shared" si="25"/>
        <v>ja</v>
      </c>
      <c r="AF178" t="s">
        <v>20</v>
      </c>
      <c r="AG178" t="s">
        <v>20</v>
      </c>
      <c r="AM178" s="6" t="str">
        <f t="shared" si="26"/>
        <v/>
      </c>
      <c r="AO178" s="6" t="str">
        <f t="shared" si="33"/>
        <v/>
      </c>
      <c r="AQ178" s="6" t="str">
        <f t="shared" si="34"/>
        <v/>
      </c>
      <c r="AR178" s="6"/>
      <c r="AW178" t="str">
        <f t="shared" si="31"/>
        <v/>
      </c>
      <c r="AY178" s="6" t="str">
        <f t="shared" si="35"/>
        <v/>
      </c>
      <c r="BB178" s="6" t="str">
        <f t="shared" si="32"/>
        <v>Ja</v>
      </c>
      <c r="BK178" t="s">
        <v>10</v>
      </c>
    </row>
    <row r="179" spans="1:64" ht="15" customHeight="1" x14ac:dyDescent="0.25">
      <c r="A179" t="s">
        <v>210</v>
      </c>
      <c r="B179" t="s">
        <v>211</v>
      </c>
      <c r="C179">
        <v>0.32121</v>
      </c>
      <c r="D179">
        <v>75.576499999999996</v>
      </c>
      <c r="E179">
        <v>10.727499999999999</v>
      </c>
      <c r="F179">
        <v>0.17954600000000001</v>
      </c>
      <c r="G179" t="s">
        <v>10</v>
      </c>
      <c r="H179" t="s">
        <v>10</v>
      </c>
      <c r="K179" s="6">
        <f>VLOOKUP($B179,'Egen hetvattenprod'!$B$1:$AP$500,MATCH("Summa tillförd energi:",'Egen hetvattenprod'!$B$1:$AY$1,0),FALSE)</f>
        <v>1035.5260000000001</v>
      </c>
      <c r="L179" s="6">
        <f>VLOOKUP($B179,Kraftvärmeprod!$B$1:$AO$500,MATCH("Summa tillförd energi:",Kraftvärmeprod!$B$1:$AV$1,0),FALSE)</f>
        <v>1769.23</v>
      </c>
      <c r="M179" s="33">
        <f>VLOOKUP($B179,'Allokerad kvv'!$B$1:$AO$500,MATCH("Summa allokerad tillförd energi:",'Allokerad kvv'!$B$1:$AV$1,0),FALSE)</f>
        <v>861.23258700000008</v>
      </c>
      <c r="N179" s="33">
        <f>VLOOKUP($B179,'Justerad allokering'!$B$1:$AO$500,MATCH("Summa justerad allokerad tillförd energi:",'Justerad allokering'!$B$1:$AV$1,0),FALSE)</f>
        <v>829.34</v>
      </c>
      <c r="O179" s="6">
        <f>VLOOKUP($B179,'Slutlig allokering'!$B$2:$AL$500,MATCH("Summa justerad allokerad tillförd energi:",'Slutlig allokering'!$B$2:$AS$2,0),FALSE)</f>
        <v>890.05000000000007</v>
      </c>
      <c r="P179" s="6">
        <f>VLOOKUP($B179,'Köpt hetvatten'!$B$1:$AP$500,MATCH("Med verkningsgrad:",'Köpt hetvatten'!$B$1:$AW$1,0),FALSE)</f>
        <v>912.23900000000003</v>
      </c>
      <c r="Q179" s="6">
        <f>VLOOKUP($B179,Spillvärme!$B$1:$AP$500,MATCH("Summa tillförd energi:",Spillvärme!$B$1:$AW$1,0),FALSE)</f>
        <v>981.76400000000001</v>
      </c>
      <c r="R179" s="6">
        <f>VLOOKUP($B179,Miljö!$B$1:$AP$500,MATCH("Summa tillförd energi:",Miljö!$B$1:$AW$1,0),FALSE)</f>
        <v>62.796999999999997</v>
      </c>
      <c r="S179" s="33">
        <f t="shared" si="27"/>
        <v>0</v>
      </c>
      <c r="T179" s="6">
        <f>VLOOKUP($B179,Miljö!$B$1:$AP$500,MATCH("Köpt prod.spec hetvatten",Miljö!$B$1:$AW$1,0),FALSE)</f>
        <v>153.1</v>
      </c>
      <c r="U179" s="6">
        <f t="shared" si="28"/>
        <v>4035.4760000000001</v>
      </c>
      <c r="V179" s="6">
        <f>VLOOKUP($B179,Leveranser!$B$1:$AP$500,MATCH("Total levererad värme",Leveranser!$B$1:$AW$1,0),FALSE)</f>
        <v>3620.9645999999998</v>
      </c>
      <c r="W179" s="6">
        <f>IFERROR(VLOOKUP($B179,Miljö!$B$1:$AP$500,MATCH("Såld mängd produktionsspecifik fjärrvärme (GWh)",Miljö!$B$1:$AW$1,0),FALSE)/1,0)</f>
        <v>73.87</v>
      </c>
      <c r="X179" s="6"/>
      <c r="Y179" s="30">
        <f t="shared" si="29"/>
        <v>0.8972831457800764</v>
      </c>
      <c r="Z179" s="6"/>
      <c r="AA179" s="30">
        <f t="shared" si="30"/>
        <v>2.0400641309776962E-2</v>
      </c>
      <c r="AC179" t="s">
        <v>10</v>
      </c>
      <c r="AD179" t="s">
        <v>20</v>
      </c>
      <c r="AE179" s="25" t="str">
        <f t="shared" si="25"/>
        <v>ja</v>
      </c>
      <c r="AF179" t="s">
        <v>20</v>
      </c>
      <c r="AG179" t="s">
        <v>20</v>
      </c>
      <c r="AM179" s="6" t="str">
        <f t="shared" si="26"/>
        <v/>
      </c>
      <c r="AO179" s="6" t="str">
        <f t="shared" si="33"/>
        <v/>
      </c>
      <c r="AQ179" s="6" t="str">
        <f t="shared" si="34"/>
        <v/>
      </c>
      <c r="AR179" s="6"/>
      <c r="AW179" t="str">
        <f t="shared" si="31"/>
        <v/>
      </c>
      <c r="AY179" s="6" t="str">
        <f t="shared" si="35"/>
        <v/>
      </c>
      <c r="BB179" s="6" t="str">
        <f t="shared" si="32"/>
        <v>Ja</v>
      </c>
      <c r="BK179" t="s">
        <v>10</v>
      </c>
    </row>
    <row r="180" spans="1:64" ht="15" customHeight="1" x14ac:dyDescent="0.25">
      <c r="A180" t="s">
        <v>210</v>
      </c>
      <c r="B180" t="s">
        <v>212</v>
      </c>
      <c r="C180">
        <v>4.4251899999999997E-2</v>
      </c>
      <c r="D180">
        <v>7.6336500000000003</v>
      </c>
      <c r="E180">
        <v>5.82301</v>
      </c>
      <c r="F180">
        <v>0</v>
      </c>
      <c r="G180" t="s">
        <v>10</v>
      </c>
      <c r="H180" t="s">
        <v>10</v>
      </c>
      <c r="K180" s="6">
        <f>VLOOKUP($B180,'Egen hetvattenprod'!$B$1:$AP$500,MATCH("Summa tillförd energi:",'Egen hetvattenprod'!$B$1:$AY$1,0),FALSE)</f>
        <v>0</v>
      </c>
      <c r="L180" s="6">
        <f>VLOOKUP($B180,Kraftvärmeprod!$B$1:$AO$500,MATCH("Summa tillförd energi:",Kraftvärmeprod!$B$1:$AV$1,0),FALSE)</f>
        <v>175.49</v>
      </c>
      <c r="M180" s="33">
        <f>VLOOKUP($B180,'Allokerad kvv'!$B$1:$AO$500,MATCH("Summa allokerad tillförd energi:",'Allokerad kvv'!$B$1:$AV$1,0),FALSE)</f>
        <v>142.369</v>
      </c>
      <c r="N180" s="33">
        <f>VLOOKUP($B180,'Justerad allokering'!$B$1:$AO$500,MATCH("Summa justerad allokerad tillförd energi:",'Justerad allokering'!$B$1:$AV$1,0),FALSE)</f>
        <v>110.57</v>
      </c>
      <c r="O180" s="6">
        <f>VLOOKUP($B180,'Slutlig allokering'!$B$2:$AL$500,MATCH("Summa justerad allokerad tillförd energi:",'Slutlig allokering'!$B$2:$AS$2,0),FALSE)</f>
        <v>142.35</v>
      </c>
      <c r="P180" s="6">
        <f>VLOOKUP($B180,'Köpt hetvatten'!$B$1:$AP$500,MATCH("Med verkningsgrad:",'Köpt hetvatten'!$B$1:$AW$1,0),FALSE)</f>
        <v>0</v>
      </c>
      <c r="Q180" s="6">
        <f>VLOOKUP($B180,Spillvärme!$B$1:$AP$500,MATCH("Summa tillförd energi:",Spillvärme!$B$1:$AW$1,0),FALSE)</f>
        <v>0</v>
      </c>
      <c r="R180" s="6">
        <f>VLOOKUP($B180,Miljö!$B$1:$AP$500,MATCH("Summa tillförd energi:",Miljö!$B$1:$AW$1,0),FALSE)</f>
        <v>2.23</v>
      </c>
      <c r="S180" s="33">
        <f t="shared" si="27"/>
        <v>0</v>
      </c>
      <c r="T180" s="6" t="str">
        <f>VLOOKUP($B180,Miljö!$B$1:$AP$500,MATCH("Köpt prod.spec hetvatten",Miljö!$B$1:$AW$1,0),FALSE)</f>
        <v/>
      </c>
      <c r="U180" s="6">
        <f t="shared" si="28"/>
        <v>144.57999999999998</v>
      </c>
      <c r="V180" s="6">
        <f>VLOOKUP($B180,Leveranser!$B$1:$AP$500,MATCH("Total levererad värme",Leveranser!$B$1:$AW$1,0),FALSE)</f>
        <v>131.4</v>
      </c>
      <c r="W180" s="6">
        <f>IFERROR(VLOOKUP($B180,Miljö!$B$1:$AP$500,MATCH("Såld mängd produktionsspecifik fjärrvärme (GWh)",Miljö!$B$1:$AW$1,0),FALSE)/1,0)</f>
        <v>0</v>
      </c>
      <c r="X180" s="6"/>
      <c r="Y180" s="30">
        <f t="shared" si="29"/>
        <v>0.9088393968737033</v>
      </c>
      <c r="Z180" s="6"/>
      <c r="AA180" s="30" t="str">
        <f t="shared" si="30"/>
        <v/>
      </c>
      <c r="AC180" t="s">
        <v>10</v>
      </c>
      <c r="AD180" t="s">
        <v>20</v>
      </c>
      <c r="AE180" s="25" t="str">
        <f t="shared" si="25"/>
        <v>ja</v>
      </c>
      <c r="AF180" t="s">
        <v>20</v>
      </c>
      <c r="AG180" t="s">
        <v>20</v>
      </c>
      <c r="AM180" s="6" t="str">
        <f t="shared" si="26"/>
        <v/>
      </c>
      <c r="AO180" s="6" t="str">
        <f t="shared" si="33"/>
        <v/>
      </c>
      <c r="AQ180" s="6" t="str">
        <f t="shared" si="34"/>
        <v/>
      </c>
      <c r="AR180" s="6"/>
      <c r="AW180" t="str">
        <f t="shared" si="31"/>
        <v/>
      </c>
      <c r="AY180" s="6" t="str">
        <f t="shared" si="35"/>
        <v/>
      </c>
      <c r="BB180" s="6" t="str">
        <f t="shared" si="32"/>
        <v>Ja</v>
      </c>
      <c r="BK180" t="s">
        <v>10</v>
      </c>
    </row>
    <row r="181" spans="1:64" ht="15" customHeight="1" x14ac:dyDescent="0.25">
      <c r="A181" t="s">
        <v>213</v>
      </c>
      <c r="B181" t="s">
        <v>214</v>
      </c>
      <c r="C181">
        <v>0.100815</v>
      </c>
      <c r="D181">
        <v>26.576599999999999</v>
      </c>
      <c r="E181">
        <v>9.8593600000000006</v>
      </c>
      <c r="F181">
        <v>5.0131000000000002E-2</v>
      </c>
      <c r="G181" t="s">
        <v>10</v>
      </c>
      <c r="H181" t="s">
        <v>10</v>
      </c>
      <c r="K181" s="6">
        <f>VLOOKUP($B181,'Egen hetvattenprod'!$B$1:$AP$500,MATCH("Summa tillförd energi:",'Egen hetvattenprod'!$B$1:$AY$1,0),FALSE)</f>
        <v>0</v>
      </c>
      <c r="L181" s="6">
        <f>VLOOKUP($B181,Kraftvärmeprod!$B$1:$AO$500,MATCH("Summa tillförd energi:",Kraftvärmeprod!$B$1:$AV$1,0),FALSE)</f>
        <v>0</v>
      </c>
      <c r="M181" s="33">
        <f>VLOOKUP($B181,'Allokerad kvv'!$B$1:$AO$500,MATCH("Summa allokerad tillförd energi:",'Allokerad kvv'!$B$1:$AV$1,0),FALSE)</f>
        <v>0</v>
      </c>
      <c r="N181" s="33">
        <f>VLOOKUP($B181,'Justerad allokering'!$B$1:$AO$500,MATCH("Summa justerad allokerad tillförd energi:",'Justerad allokering'!$B$1:$AV$1,0),FALSE)</f>
        <v>0</v>
      </c>
      <c r="O181" s="6">
        <f>VLOOKUP($B181,'Slutlig allokering'!$B$2:$AL$500,MATCH("Summa justerad allokerad tillförd energi:",'Slutlig allokering'!$B$2:$AS$2,0),FALSE)</f>
        <v>0</v>
      </c>
      <c r="P181" s="6">
        <f>VLOOKUP($B181,'Köpt hetvatten'!$B$1:$AP$500,MATCH("Med verkningsgrad:",'Köpt hetvatten'!$B$1:$AW$1,0),FALSE)</f>
        <v>43.463687150837991</v>
      </c>
      <c r="Q181" s="6">
        <f>VLOOKUP($B181,Spillvärme!$B$1:$AP$500,MATCH("Summa tillförd energi:",Spillvärme!$B$1:$AW$1,0),FALSE)</f>
        <v>0</v>
      </c>
      <c r="R181" s="6">
        <f>VLOOKUP($B181,Miljö!$B$1:$AP$500,MATCH("Summa tillförd energi:",Miljö!$B$1:$AW$1,0),FALSE)</f>
        <v>0</v>
      </c>
      <c r="S181" s="33">
        <f t="shared" si="27"/>
        <v>0.9984599999999999</v>
      </c>
      <c r="T181" s="6" t="str">
        <f>VLOOKUP($B181,Miljö!$B$1:$AP$500,MATCH("Köpt prod.spec hetvatten",Miljö!$B$1:$AW$1,0),FALSE)</f>
        <v/>
      </c>
      <c r="U181" s="6">
        <f t="shared" si="28"/>
        <v>43.463687150837991</v>
      </c>
      <c r="V181" s="6">
        <f>VLOOKUP($B181,Leveranser!$B$1:$AP$500,MATCH("Total levererad värme",Leveranser!$B$1:$AW$1,0),FALSE)</f>
        <v>33.281999999999996</v>
      </c>
      <c r="W181" s="6">
        <f>IFERROR(VLOOKUP($B181,Miljö!$B$1:$AP$500,MATCH("Såld mängd produktionsspecifik fjärrvärme (GWh)",Miljö!$B$1:$AW$1,0),FALSE)/1,0)</f>
        <v>0</v>
      </c>
      <c r="X181" s="6"/>
      <c r="Y181" s="30">
        <f t="shared" si="29"/>
        <v>0.76574267352185077</v>
      </c>
      <c r="Z181" s="6"/>
      <c r="AA181" s="30" t="str">
        <f t="shared" si="30"/>
        <v/>
      </c>
      <c r="AC181" t="s">
        <v>10</v>
      </c>
      <c r="AD181" t="s">
        <v>20</v>
      </c>
      <c r="AE181" s="25" t="str">
        <f t="shared" si="25"/>
        <v>ja</v>
      </c>
      <c r="AF181" t="s">
        <v>20</v>
      </c>
      <c r="AG181" t="s">
        <v>20</v>
      </c>
      <c r="AM181" s="6" t="str">
        <f t="shared" si="26"/>
        <v/>
      </c>
      <c r="AO181" s="6" t="str">
        <f t="shared" si="33"/>
        <v/>
      </c>
      <c r="AQ181" s="6" t="str">
        <f t="shared" si="34"/>
        <v/>
      </c>
      <c r="AR181" s="6"/>
      <c r="AW181" t="str">
        <f t="shared" si="31"/>
        <v/>
      </c>
      <c r="AY181" s="6" t="str">
        <f t="shared" si="35"/>
        <v/>
      </c>
      <c r="BB181" s="6" t="str">
        <f t="shared" si="32"/>
        <v>Ja</v>
      </c>
      <c r="BK181" t="s">
        <v>10</v>
      </c>
    </row>
    <row r="182" spans="1:64" ht="15" customHeight="1" x14ac:dyDescent="0.25">
      <c r="A182" t="s">
        <v>213</v>
      </c>
      <c r="B182" t="s">
        <v>215</v>
      </c>
      <c r="C182">
        <v>0.20294499999999999</v>
      </c>
      <c r="D182">
        <v>29.4527</v>
      </c>
      <c r="E182">
        <v>14.2461</v>
      </c>
      <c r="F182">
        <v>6.8836099999999997E-2</v>
      </c>
      <c r="G182" t="s">
        <v>10</v>
      </c>
      <c r="H182" t="s">
        <v>10</v>
      </c>
      <c r="K182" s="6">
        <f>VLOOKUP($B182,'Egen hetvattenprod'!$B$1:$AP$500,MATCH("Summa tillförd energi:",'Egen hetvattenprod'!$B$1:$AY$1,0),FALSE)</f>
        <v>2.88</v>
      </c>
      <c r="L182" s="6">
        <f>VLOOKUP($B182,Kraftvärmeprod!$B$1:$AO$500,MATCH("Summa tillförd energi:",Kraftvärmeprod!$B$1:$AV$1,0),FALSE)</f>
        <v>0</v>
      </c>
      <c r="M182" s="33">
        <f>VLOOKUP($B182,'Allokerad kvv'!$B$1:$AO$500,MATCH("Summa allokerad tillförd energi:",'Allokerad kvv'!$B$1:$AV$1,0),FALSE)</f>
        <v>0</v>
      </c>
      <c r="N182" s="33">
        <f>VLOOKUP($B182,'Justerad allokering'!$B$1:$AO$500,MATCH("Summa justerad allokerad tillförd energi:",'Justerad allokering'!$B$1:$AV$1,0),FALSE)</f>
        <v>0</v>
      </c>
      <c r="O182" s="6">
        <f>VLOOKUP($B182,'Slutlig allokering'!$B$2:$AL$500,MATCH("Summa justerad allokerad tillförd energi:",'Slutlig allokering'!$B$2:$AS$2,0),FALSE)</f>
        <v>0</v>
      </c>
      <c r="P182" s="6">
        <f>VLOOKUP($B182,'Köpt hetvatten'!$B$1:$AP$500,MATCH("Med verkningsgrad:",'Köpt hetvatten'!$B$1:$AW$1,0),FALSE)</f>
        <v>0</v>
      </c>
      <c r="Q182" s="6">
        <f>VLOOKUP($B182,Spillvärme!$B$1:$AP$500,MATCH("Summa tillförd energi:",Spillvärme!$B$1:$AW$1,0),FALSE)</f>
        <v>0.53800000000000003</v>
      </c>
      <c r="R182" s="6">
        <f>VLOOKUP($B182,Miljö!$B$1:$AP$500,MATCH("Summa tillförd energi:",Miljö!$B$1:$AW$1,0),FALSE)</f>
        <v>0</v>
      </c>
      <c r="S182" s="33">
        <f t="shared" si="27"/>
        <v>8.3070000000000005E-2</v>
      </c>
      <c r="T182" s="6" t="str">
        <f>VLOOKUP($B182,Miljö!$B$1:$AP$500,MATCH("Köpt prod.spec hetvatten",Miljö!$B$1:$AW$1,0),FALSE)</f>
        <v/>
      </c>
      <c r="U182" s="6">
        <f t="shared" si="28"/>
        <v>3.4180000000000001</v>
      </c>
      <c r="V182" s="6">
        <f>VLOOKUP($B182,Leveranser!$B$1:$AP$500,MATCH("Total levererad värme",Leveranser!$B$1:$AW$1,0),FALSE)</f>
        <v>2.7690000000000001</v>
      </c>
      <c r="W182" s="6">
        <f>IFERROR(VLOOKUP($B182,Miljö!$B$1:$AP$500,MATCH("Såld mängd produktionsspecifik fjärrvärme (GWh)",Miljö!$B$1:$AW$1,0),FALSE)/1,0)</f>
        <v>0</v>
      </c>
      <c r="X182" s="6"/>
      <c r="Y182" s="30">
        <f t="shared" si="29"/>
        <v>0.810122878876536</v>
      </c>
      <c r="Z182" s="6"/>
      <c r="AA182" s="30" t="str">
        <f t="shared" si="30"/>
        <v/>
      </c>
      <c r="AC182" t="s">
        <v>10</v>
      </c>
      <c r="AD182" t="s">
        <v>20</v>
      </c>
      <c r="AE182" s="25" t="str">
        <f t="shared" si="25"/>
        <v>ja</v>
      </c>
      <c r="AF182" t="s">
        <v>20</v>
      </c>
      <c r="AG182" t="s">
        <v>20</v>
      </c>
      <c r="AM182" s="6" t="str">
        <f t="shared" si="26"/>
        <v/>
      </c>
      <c r="AO182" s="6" t="str">
        <f t="shared" si="33"/>
        <v/>
      </c>
      <c r="AQ182" s="6" t="str">
        <f t="shared" si="34"/>
        <v/>
      </c>
      <c r="AR182" s="6"/>
      <c r="AW182" t="str">
        <f t="shared" si="31"/>
        <v/>
      </c>
      <c r="AY182" s="6" t="str">
        <f t="shared" si="35"/>
        <v/>
      </c>
      <c r="BB182" s="6" t="str">
        <f t="shared" si="32"/>
        <v>Ja</v>
      </c>
      <c r="BK182" t="s">
        <v>10</v>
      </c>
    </row>
    <row r="183" spans="1:64" ht="15" customHeight="1" x14ac:dyDescent="0.25">
      <c r="A183" t="s">
        <v>216</v>
      </c>
      <c r="B183" t="s">
        <v>217</v>
      </c>
      <c r="C183">
        <v>0.167879</v>
      </c>
      <c r="D183">
        <v>38.827199999999998</v>
      </c>
      <c r="E183">
        <v>11.8576</v>
      </c>
      <c r="F183">
        <v>5.4806800000000003E-2</v>
      </c>
      <c r="G183" t="s">
        <v>14</v>
      </c>
      <c r="H183" t="s">
        <v>10</v>
      </c>
      <c r="K183" s="6">
        <f>VLOOKUP($B183,'Egen hetvattenprod'!$B$1:$AP$500,MATCH("Summa tillförd energi:",'Egen hetvattenprod'!$B$1:$AY$1,0),FALSE)</f>
        <v>26.9</v>
      </c>
      <c r="L183" s="6">
        <f>VLOOKUP($B183,Kraftvärmeprod!$B$1:$AO$500,MATCH("Summa tillförd energi:",Kraftvärmeprod!$B$1:$AV$1,0),FALSE)</f>
        <v>0</v>
      </c>
      <c r="M183" s="33">
        <f>VLOOKUP($B183,'Allokerad kvv'!$B$1:$AO$500,MATCH("Summa allokerad tillförd energi:",'Allokerad kvv'!$B$1:$AV$1,0),FALSE)</f>
        <v>0</v>
      </c>
      <c r="N183" s="33">
        <f>VLOOKUP($B183,'Justerad allokering'!$B$1:$AO$500,MATCH("Summa justerad allokerad tillförd energi:",'Justerad allokering'!$B$1:$AV$1,0),FALSE)</f>
        <v>0</v>
      </c>
      <c r="O183" s="6">
        <f>VLOOKUP($B183,'Slutlig allokering'!$B$2:$AL$500,MATCH("Summa justerad allokerad tillförd energi:",'Slutlig allokering'!$B$2:$AS$2,0),FALSE)</f>
        <v>0</v>
      </c>
      <c r="P183" s="6">
        <f>VLOOKUP($B183,'Köpt hetvatten'!$B$1:$AP$500,MATCH("Med verkningsgrad:",'Köpt hetvatten'!$B$1:$AW$1,0),FALSE)</f>
        <v>0</v>
      </c>
      <c r="Q183" s="6">
        <f>VLOOKUP($B183,Spillvärme!$B$1:$AP$500,MATCH("Summa tillförd energi:",Spillvärme!$B$1:$AW$1,0),FALSE)</f>
        <v>0</v>
      </c>
      <c r="R183" s="6">
        <f>VLOOKUP($B183,Miljö!$B$1:$AP$500,MATCH("Summa tillförd energi:",Miljö!$B$1:$AW$1,0),FALSE)</f>
        <v>0.27</v>
      </c>
      <c r="S183" s="33">
        <f t="shared" si="27"/>
        <v>0</v>
      </c>
      <c r="T183" s="6" t="str">
        <f>VLOOKUP($B183,Miljö!$B$1:$AP$500,MATCH("Köpt prod.spec hetvatten",Miljö!$B$1:$AW$1,0),FALSE)</f>
        <v/>
      </c>
      <c r="U183" s="6">
        <f t="shared" si="28"/>
        <v>27.169999999999998</v>
      </c>
      <c r="V183" s="6">
        <f>VLOOKUP($B183,Leveranser!$B$1:$AP$500,MATCH("Total levererad värme",Leveranser!$B$1:$AW$1,0),FALSE)</f>
        <v>17.399999999999999</v>
      </c>
      <c r="W183" s="6">
        <f>IFERROR(VLOOKUP($B183,Miljö!$B$1:$AP$500,MATCH("Såld mängd produktionsspecifik fjärrvärme (GWh)",Miljö!$B$1:$AW$1,0),FALSE)/1,0)</f>
        <v>0</v>
      </c>
      <c r="X183" s="6"/>
      <c r="Y183" s="30">
        <f t="shared" si="29"/>
        <v>0.64041221935958781</v>
      </c>
      <c r="Z183" s="6"/>
      <c r="AA183" s="30" t="str">
        <f t="shared" si="30"/>
        <v/>
      </c>
      <c r="AC183" t="s">
        <v>10</v>
      </c>
      <c r="AD183" t="s">
        <v>20</v>
      </c>
      <c r="AE183" s="25" t="str">
        <f t="shared" si="25"/>
        <v>ja</v>
      </c>
      <c r="AF183" t="s">
        <v>20</v>
      </c>
      <c r="AG183" t="s">
        <v>20</v>
      </c>
      <c r="AM183" s="6" t="str">
        <f t="shared" si="26"/>
        <v/>
      </c>
      <c r="AO183" s="6" t="str">
        <f t="shared" si="33"/>
        <v/>
      </c>
      <c r="AQ183" s="6" t="str">
        <f t="shared" si="34"/>
        <v/>
      </c>
      <c r="AR183" s="6"/>
      <c r="AW183" t="str">
        <f t="shared" si="31"/>
        <v/>
      </c>
      <c r="AY183" s="6" t="str">
        <f t="shared" si="35"/>
        <v/>
      </c>
      <c r="BB183" s="6" t="str">
        <f t="shared" si="32"/>
        <v>Ja</v>
      </c>
      <c r="BK183" t="s">
        <v>10</v>
      </c>
    </row>
    <row r="184" spans="1:64" ht="15" customHeight="1" x14ac:dyDescent="0.25">
      <c r="A184" t="s">
        <v>218</v>
      </c>
      <c r="B184" t="s">
        <v>219</v>
      </c>
      <c r="C184">
        <v>0.138432</v>
      </c>
      <c r="D184">
        <v>35.892299999999999</v>
      </c>
      <c r="E184">
        <v>11.2598</v>
      </c>
      <c r="F184">
        <v>5.2459400000000003E-2</v>
      </c>
      <c r="G184" t="s">
        <v>10</v>
      </c>
      <c r="H184" t="s">
        <v>10</v>
      </c>
      <c r="K184" s="6">
        <f>VLOOKUP($B184,'Egen hetvattenprod'!$B$1:$AP$500,MATCH("Summa tillförd energi:",'Egen hetvattenprod'!$B$1:$AY$1,0),FALSE)</f>
        <v>18.594000000000001</v>
      </c>
      <c r="L184" s="6">
        <f>VLOOKUP($B184,Kraftvärmeprod!$B$1:$AO$500,MATCH("Summa tillförd energi:",Kraftvärmeprod!$B$1:$AV$1,0),FALSE)</f>
        <v>0</v>
      </c>
      <c r="M184" s="33">
        <f>VLOOKUP($B184,'Allokerad kvv'!$B$1:$AO$500,MATCH("Summa allokerad tillförd energi:",'Allokerad kvv'!$B$1:$AV$1,0),FALSE)</f>
        <v>0</v>
      </c>
      <c r="N184" s="33">
        <f>VLOOKUP($B184,'Justerad allokering'!$B$1:$AO$500,MATCH("Summa justerad allokerad tillförd energi:",'Justerad allokering'!$B$1:$AV$1,0),FALSE)</f>
        <v>0</v>
      </c>
      <c r="O184" s="6">
        <f>VLOOKUP($B184,'Slutlig allokering'!$B$2:$AL$500,MATCH("Summa justerad allokerad tillförd energi:",'Slutlig allokering'!$B$2:$AS$2,0),FALSE)</f>
        <v>0</v>
      </c>
      <c r="P184" s="6">
        <f>VLOOKUP($B184,'Köpt hetvatten'!$B$1:$AP$500,MATCH("Med verkningsgrad:",'Köpt hetvatten'!$B$1:$AW$1,0),FALSE)</f>
        <v>0</v>
      </c>
      <c r="Q184" s="6">
        <f>VLOOKUP($B184,Spillvärme!$B$1:$AP$500,MATCH("Summa tillförd energi:",Spillvärme!$B$1:$AW$1,0),FALSE)</f>
        <v>0</v>
      </c>
      <c r="R184" s="6">
        <f>VLOOKUP($B184,Miljö!$B$1:$AP$500,MATCH("Summa tillförd energi:",Miljö!$B$1:$AW$1,0),FALSE)</f>
        <v>0.35399999999999998</v>
      </c>
      <c r="S184" s="33">
        <f t="shared" si="27"/>
        <v>0</v>
      </c>
      <c r="T184" s="6" t="str">
        <f>VLOOKUP($B184,Miljö!$B$1:$AP$500,MATCH("Köpt prod.spec hetvatten",Miljö!$B$1:$AW$1,0),FALSE)</f>
        <v/>
      </c>
      <c r="U184" s="6">
        <f t="shared" si="28"/>
        <v>18.948</v>
      </c>
      <c r="V184" s="6">
        <f>VLOOKUP($B184,Leveranser!$B$1:$AP$500,MATCH("Total levererad värme",Leveranser!$B$1:$AW$1,0),FALSE)</f>
        <v>11.286</v>
      </c>
      <c r="W184" s="6">
        <f>IFERROR(VLOOKUP($B184,Miljö!$B$1:$AP$500,MATCH("Såld mängd produktionsspecifik fjärrvärme (GWh)",Miljö!$B$1:$AW$1,0),FALSE)/1,0)</f>
        <v>0</v>
      </c>
      <c r="X184" s="6"/>
      <c r="Y184" s="30">
        <f t="shared" si="29"/>
        <v>0.59563014566181127</v>
      </c>
      <c r="Z184" s="6"/>
      <c r="AA184" s="30" t="str">
        <f t="shared" si="30"/>
        <v/>
      </c>
      <c r="AC184" t="s">
        <v>10</v>
      </c>
      <c r="AD184" t="s">
        <v>20</v>
      </c>
      <c r="AE184" s="25" t="str">
        <f t="shared" si="25"/>
        <v>ja</v>
      </c>
      <c r="AF184" t="s">
        <v>20</v>
      </c>
      <c r="AG184" t="s">
        <v>20</v>
      </c>
      <c r="AM184" s="6" t="str">
        <f t="shared" si="26"/>
        <v/>
      </c>
      <c r="AO184" s="6" t="str">
        <f t="shared" si="33"/>
        <v/>
      </c>
      <c r="AQ184" s="6" t="str">
        <f t="shared" si="34"/>
        <v/>
      </c>
      <c r="AR184" s="6"/>
      <c r="AW184" t="str">
        <f t="shared" si="31"/>
        <v/>
      </c>
      <c r="AY184" s="6" t="str">
        <f t="shared" si="35"/>
        <v/>
      </c>
      <c r="BB184" s="6" t="str">
        <f t="shared" si="32"/>
        <v>Ja</v>
      </c>
      <c r="BK184" t="s">
        <v>10</v>
      </c>
    </row>
    <row r="185" spans="1:64" ht="15" customHeight="1" x14ac:dyDescent="0.25">
      <c r="A185" t="s">
        <v>218</v>
      </c>
      <c r="B185" t="s">
        <v>220</v>
      </c>
      <c r="C185">
        <v>0.122792</v>
      </c>
      <c r="D185">
        <v>31.758900000000001</v>
      </c>
      <c r="E185">
        <v>9.6909899999999993</v>
      </c>
      <c r="F185">
        <v>5.6546399999999997E-2</v>
      </c>
      <c r="G185" t="s">
        <v>10</v>
      </c>
      <c r="H185" t="s">
        <v>10</v>
      </c>
      <c r="K185" s="6">
        <f>VLOOKUP($B185,'Egen hetvattenprod'!$B$1:$AP$500,MATCH("Summa tillförd energi:",'Egen hetvattenprod'!$B$1:$AY$1,0),FALSE)</f>
        <v>68.197000000000003</v>
      </c>
      <c r="L185" s="6">
        <f>VLOOKUP($B185,Kraftvärmeprod!$B$1:$AO$500,MATCH("Summa tillförd energi:",Kraftvärmeprod!$B$1:$AV$1,0),FALSE)</f>
        <v>0</v>
      </c>
      <c r="M185" s="33">
        <f>VLOOKUP($B185,'Allokerad kvv'!$B$1:$AO$500,MATCH("Summa allokerad tillförd energi:",'Allokerad kvv'!$B$1:$AV$1,0),FALSE)</f>
        <v>0</v>
      </c>
      <c r="N185" s="33">
        <f>VLOOKUP($B185,'Justerad allokering'!$B$1:$AO$500,MATCH("Summa justerad allokerad tillförd energi:",'Justerad allokering'!$B$1:$AV$1,0),FALSE)</f>
        <v>0</v>
      </c>
      <c r="O185" s="6">
        <f>VLOOKUP($B185,'Slutlig allokering'!$B$2:$AL$500,MATCH("Summa justerad allokerad tillförd energi:",'Slutlig allokering'!$B$2:$AS$2,0),FALSE)</f>
        <v>0</v>
      </c>
      <c r="P185" s="6">
        <f>VLOOKUP($B185,'Köpt hetvatten'!$B$1:$AP$500,MATCH("Med verkningsgrad:",'Köpt hetvatten'!$B$1:$AW$1,0),FALSE)</f>
        <v>0</v>
      </c>
      <c r="Q185" s="6">
        <f>VLOOKUP($B185,Spillvärme!$B$1:$AP$500,MATCH("Summa tillförd energi:",Spillvärme!$B$1:$AW$1,0),FALSE)</f>
        <v>1.9</v>
      </c>
      <c r="R185" s="6">
        <f>VLOOKUP($B185,Miljö!$B$1:$AP$500,MATCH("Summa tillförd energi:",Miljö!$B$1:$AW$1,0),FALSE)</f>
        <v>0.94199999999999995</v>
      </c>
      <c r="S185" s="33">
        <f t="shared" si="27"/>
        <v>0</v>
      </c>
      <c r="T185" s="6" t="str">
        <f>VLOOKUP($B185,Miljö!$B$1:$AP$500,MATCH("Köpt prod.spec hetvatten",Miljö!$B$1:$AW$1,0),FALSE)</f>
        <v/>
      </c>
      <c r="U185" s="6">
        <f t="shared" si="28"/>
        <v>71.039000000000001</v>
      </c>
      <c r="V185" s="6">
        <f>VLOOKUP($B185,Leveranser!$B$1:$AP$500,MATCH("Total levererad värme",Leveranser!$B$1:$AW$1,0),FALSE)</f>
        <v>50.6</v>
      </c>
      <c r="W185" s="6">
        <f>IFERROR(VLOOKUP($B185,Miljö!$B$1:$AP$500,MATCH("Såld mängd produktionsspecifik fjärrvärme (GWh)",Miljö!$B$1:$AW$1,0),FALSE)/1,0)</f>
        <v>0</v>
      </c>
      <c r="X185" s="6"/>
      <c r="Y185" s="30">
        <f t="shared" si="29"/>
        <v>0.71228480130632466</v>
      </c>
      <c r="Z185" s="6"/>
      <c r="AA185" s="30" t="str">
        <f t="shared" si="30"/>
        <v/>
      </c>
      <c r="AC185" t="s">
        <v>10</v>
      </c>
      <c r="AD185" t="s">
        <v>20</v>
      </c>
      <c r="AE185" s="25" t="str">
        <f t="shared" si="25"/>
        <v>ja</v>
      </c>
      <c r="AF185" t="s">
        <v>20</v>
      </c>
      <c r="AG185" t="s">
        <v>20</v>
      </c>
      <c r="AM185" s="6" t="str">
        <f t="shared" si="26"/>
        <v/>
      </c>
      <c r="AO185" s="6" t="str">
        <f t="shared" si="33"/>
        <v/>
      </c>
      <c r="AQ185" s="6" t="str">
        <f t="shared" si="34"/>
        <v/>
      </c>
      <c r="AR185" s="6"/>
      <c r="AW185" t="str">
        <f t="shared" si="31"/>
        <v/>
      </c>
      <c r="AY185" s="6" t="str">
        <f t="shared" si="35"/>
        <v/>
      </c>
      <c r="BB185" s="6" t="str">
        <f t="shared" si="32"/>
        <v>Ja</v>
      </c>
      <c r="BK185" t="s">
        <v>10</v>
      </c>
    </row>
    <row r="186" spans="1:64" ht="15" customHeight="1" x14ac:dyDescent="0.25">
      <c r="A186" t="s">
        <v>218</v>
      </c>
      <c r="B186" t="s">
        <v>221</v>
      </c>
      <c r="C186">
        <v>0.153421</v>
      </c>
      <c r="D186">
        <v>13.188800000000001</v>
      </c>
      <c r="E186">
        <v>15.4839</v>
      </c>
      <c r="F186">
        <v>1.9992200000000002E-2</v>
      </c>
      <c r="G186" t="s">
        <v>14</v>
      </c>
      <c r="H186" t="s">
        <v>10</v>
      </c>
      <c r="K186" s="6">
        <f>VLOOKUP($B186,'Egen hetvattenprod'!$B$1:$AP$500,MATCH("Summa tillförd energi:",'Egen hetvattenprod'!$B$1:$AY$1,0),FALSE)</f>
        <v>0.27391987200000001</v>
      </c>
      <c r="L186" s="6">
        <f>VLOOKUP($B186,Kraftvärmeprod!$B$1:$AO$500,MATCH("Summa tillförd energi:",Kraftvärmeprod!$B$1:$AV$1,0),FALSE)</f>
        <v>0</v>
      </c>
      <c r="M186" s="33">
        <f>VLOOKUP($B186,'Allokerad kvv'!$B$1:$AO$500,MATCH("Summa allokerad tillförd energi:",'Allokerad kvv'!$B$1:$AV$1,0),FALSE)</f>
        <v>0</v>
      </c>
      <c r="N186" s="33">
        <f>VLOOKUP($B186,'Justerad allokering'!$B$1:$AO$500,MATCH("Summa justerad allokerad tillförd energi:",'Justerad allokering'!$B$1:$AV$1,0),FALSE)</f>
        <v>0</v>
      </c>
      <c r="O186" s="6">
        <f>VLOOKUP($B186,'Slutlig allokering'!$B$2:$AL$500,MATCH("Summa justerad allokerad tillförd energi:",'Slutlig allokering'!$B$2:$AS$2,0),FALSE)</f>
        <v>0</v>
      </c>
      <c r="P186" s="6">
        <f>VLOOKUP($B186,'Köpt hetvatten'!$B$1:$AP$500,MATCH("Med verkningsgrad:",'Köpt hetvatten'!$B$1:$AW$1,0),FALSE)</f>
        <v>0</v>
      </c>
      <c r="Q186" s="6">
        <f>VLOOKUP($B186,Spillvärme!$B$1:$AP$500,MATCH("Summa tillförd energi:",Spillvärme!$B$1:$AW$1,0),FALSE)</f>
        <v>0</v>
      </c>
      <c r="R186" s="6">
        <f>VLOOKUP($B186,Miljö!$B$1:$AP$500,MATCH("Summa tillförd energi:",Miljö!$B$1:$AW$1,0),FALSE)</f>
        <v>0</v>
      </c>
      <c r="S186" s="33">
        <f t="shared" si="27"/>
        <v>6.9900000000000006E-3</v>
      </c>
      <c r="T186" s="6" t="str">
        <f>VLOOKUP($B186,Miljö!$B$1:$AP$500,MATCH("Köpt prod.spec hetvatten",Miljö!$B$1:$AW$1,0),FALSE)</f>
        <v/>
      </c>
      <c r="U186" s="6">
        <f t="shared" si="28"/>
        <v>0.27391987200000001</v>
      </c>
      <c r="V186" s="6">
        <f>VLOOKUP($B186,Leveranser!$B$1:$AP$500,MATCH("Total levererad värme",Leveranser!$B$1:$AW$1,0),FALSE)</f>
        <v>0.23300000000000001</v>
      </c>
      <c r="W186" s="6">
        <f>IFERROR(VLOOKUP($B186,Miljö!$B$1:$AP$500,MATCH("Såld mängd produktionsspecifik fjärrvärme (GWh)",Miljö!$B$1:$AW$1,0),FALSE)/1,0)</f>
        <v>0</v>
      </c>
      <c r="X186" s="6"/>
      <c r="Y186" s="30">
        <f t="shared" si="29"/>
        <v>0.85061371524005391</v>
      </c>
      <c r="Z186" s="6"/>
      <c r="AA186" s="30" t="str">
        <f t="shared" si="30"/>
        <v/>
      </c>
      <c r="AC186" t="s">
        <v>20</v>
      </c>
      <c r="AD186" t="s">
        <v>10</v>
      </c>
      <c r="AE186" s="25" t="str">
        <f t="shared" si="25"/>
        <v>ja</v>
      </c>
      <c r="AF186" t="s">
        <v>20</v>
      </c>
      <c r="AG186" t="s">
        <v>20</v>
      </c>
      <c r="AM186" s="6" t="str">
        <f t="shared" si="26"/>
        <v/>
      </c>
      <c r="AO186" s="6" t="str">
        <f t="shared" si="33"/>
        <v/>
      </c>
      <c r="AQ186" s="6" t="str">
        <f t="shared" si="34"/>
        <v/>
      </c>
      <c r="AR186" s="6"/>
      <c r="AW186" t="str">
        <f t="shared" si="31"/>
        <v/>
      </c>
      <c r="AY186" s="6" t="str">
        <f t="shared" si="35"/>
        <v/>
      </c>
      <c r="BB186" s="6" t="str">
        <f t="shared" si="32"/>
        <v>Ja</v>
      </c>
      <c r="BK186" t="s">
        <v>10</v>
      </c>
    </row>
    <row r="187" spans="1:64" ht="15" customHeight="1" x14ac:dyDescent="0.25">
      <c r="A187" t="s">
        <v>222</v>
      </c>
      <c r="B187" t="s">
        <v>223</v>
      </c>
      <c r="C187">
        <v>0.188614</v>
      </c>
      <c r="D187">
        <v>91.732299999999995</v>
      </c>
      <c r="E187">
        <v>6.5301999999999998</v>
      </c>
      <c r="F187">
        <v>5.5994200000000001E-2</v>
      </c>
      <c r="G187" t="s">
        <v>14</v>
      </c>
      <c r="H187" t="s">
        <v>10</v>
      </c>
      <c r="K187" s="6">
        <f>VLOOKUP($B187,'Egen hetvattenprod'!$B$1:$AP$500,MATCH("Summa tillförd energi:",'Egen hetvattenprod'!$B$1:$AY$1,0),FALSE)</f>
        <v>369.42500000000001</v>
      </c>
      <c r="L187" s="6">
        <f>VLOOKUP($B187,Kraftvärmeprod!$B$1:$AO$500,MATCH("Summa tillförd energi:",Kraftvärmeprod!$B$1:$AV$1,0),FALSE)</f>
        <v>499.20799999999997</v>
      </c>
      <c r="M187" s="33">
        <f>VLOOKUP($B187,'Allokerad kvv'!$B$1:$AO$500,MATCH("Summa allokerad tillförd energi:",'Allokerad kvv'!$B$1:$AV$1,0),FALSE)</f>
        <v>352.43413999999996</v>
      </c>
      <c r="N187" s="33">
        <f>VLOOKUP($B187,'Justerad allokering'!$B$1:$AO$500,MATCH("Summa justerad allokerad tillförd energi:",'Justerad allokering'!$B$1:$AV$1,0),FALSE)</f>
        <v>0</v>
      </c>
      <c r="O187" s="6">
        <f>VLOOKUP($B187,'Slutlig allokering'!$B$2:$AL$500,MATCH("Summa justerad allokerad tillförd energi:",'Slutlig allokering'!$B$2:$AS$2,0),FALSE)</f>
        <v>352.43413999999996</v>
      </c>
      <c r="P187" s="6">
        <f>VLOOKUP($B187,'Köpt hetvatten'!$B$1:$AP$500,MATCH("Med verkningsgrad:",'Köpt hetvatten'!$B$1:$AW$1,0),FALSE)</f>
        <v>0</v>
      </c>
      <c r="Q187" s="6">
        <f>VLOOKUP($B187,Spillvärme!$B$1:$AP$500,MATCH("Summa tillförd energi:",Spillvärme!$B$1:$AW$1,0),FALSE)</f>
        <v>7.7779999999999996</v>
      </c>
      <c r="R187" s="6">
        <f>VLOOKUP($B187,Miljö!$B$1:$AP$500,MATCH("Summa tillförd energi:",Miljö!$B$1:$AW$1,0),FALSE)</f>
        <v>9.9</v>
      </c>
      <c r="S187" s="33">
        <f t="shared" si="27"/>
        <v>0</v>
      </c>
      <c r="T187" s="6" t="str">
        <f>VLOOKUP($B187,Miljö!$B$1:$AP$500,MATCH("Köpt prod.spec hetvatten",Miljö!$B$1:$AW$1,0),FALSE)</f>
        <v/>
      </c>
      <c r="U187" s="6">
        <f t="shared" si="28"/>
        <v>739.53714000000002</v>
      </c>
      <c r="V187" s="6">
        <f>VLOOKUP($B187,Leveranser!$B$1:$AP$500,MATCH("Total levererad värme",Leveranser!$B$1:$AW$1,0),FALSE)</f>
        <v>575</v>
      </c>
      <c r="W187" s="6">
        <f>IFERROR(VLOOKUP($B187,Miljö!$B$1:$AP$500,MATCH("Såld mängd produktionsspecifik fjärrvärme (GWh)",Miljö!$B$1:$AW$1,0),FALSE)/1,0)</f>
        <v>0</v>
      </c>
      <c r="X187" s="6"/>
      <c r="Y187" s="30">
        <f t="shared" si="29"/>
        <v>0.77751335112121611</v>
      </c>
      <c r="Z187" s="6"/>
      <c r="AA187" s="30" t="str">
        <f t="shared" si="30"/>
        <v/>
      </c>
      <c r="AC187" t="s">
        <v>10</v>
      </c>
      <c r="AD187" t="s">
        <v>20</v>
      </c>
      <c r="AE187" s="25" t="str">
        <f t="shared" si="25"/>
        <v>ja</v>
      </c>
      <c r="AF187" t="s">
        <v>20</v>
      </c>
      <c r="AG187" t="s">
        <v>20</v>
      </c>
      <c r="AM187" s="6" t="str">
        <f t="shared" si="26"/>
        <v/>
      </c>
      <c r="AO187" s="6" t="str">
        <f t="shared" si="33"/>
        <v/>
      </c>
      <c r="AQ187" s="6" t="str">
        <f t="shared" si="34"/>
        <v/>
      </c>
      <c r="AR187" s="6"/>
      <c r="AW187" t="str">
        <f t="shared" si="31"/>
        <v/>
      </c>
      <c r="AY187" s="6" t="str">
        <f t="shared" si="35"/>
        <v/>
      </c>
      <c r="BB187" s="6" t="str">
        <f t="shared" si="32"/>
        <v>Ja</v>
      </c>
      <c r="BK187" t="s">
        <v>10</v>
      </c>
    </row>
    <row r="188" spans="1:64" ht="15" customHeight="1" x14ac:dyDescent="0.25">
      <c r="A188" t="s">
        <v>224</v>
      </c>
      <c r="B188" t="s">
        <v>225</v>
      </c>
      <c r="C188" t="s">
        <v>20</v>
      </c>
      <c r="D188" t="s">
        <v>20</v>
      </c>
      <c r="E188" t="s">
        <v>20</v>
      </c>
      <c r="F188" t="s">
        <v>20</v>
      </c>
      <c r="G188" t="s">
        <v>14</v>
      </c>
      <c r="H188" t="s">
        <v>14</v>
      </c>
      <c r="K188" s="6">
        <f>VLOOKUP($B188,'Egen hetvattenprod'!$B$1:$AP$500,MATCH("Summa tillförd energi:",'Egen hetvattenprod'!$B$1:$AY$1,0),FALSE)</f>
        <v>4.7</v>
      </c>
      <c r="L188" s="6">
        <f>VLOOKUP($B188,Kraftvärmeprod!$B$1:$AO$500,MATCH("Summa tillförd energi:",Kraftvärmeprod!$B$1:$AV$1,0),FALSE)</f>
        <v>0</v>
      </c>
      <c r="M188" s="33">
        <f>VLOOKUP($B188,'Allokerad kvv'!$B$1:$AO$500,MATCH("Summa allokerad tillförd energi:",'Allokerad kvv'!$B$1:$AV$1,0),FALSE)</f>
        <v>0</v>
      </c>
      <c r="N188" s="33">
        <f>VLOOKUP($B188,'Justerad allokering'!$B$1:$AO$500,MATCH("Summa justerad allokerad tillförd energi:",'Justerad allokering'!$B$1:$AV$1,0),FALSE)</f>
        <v>0</v>
      </c>
      <c r="O188" s="6">
        <f>VLOOKUP($B188,'Slutlig allokering'!$B$2:$AL$500,MATCH("Summa justerad allokerad tillförd energi:",'Slutlig allokering'!$B$2:$AS$2,0),FALSE)</f>
        <v>0</v>
      </c>
      <c r="P188" s="6">
        <f>VLOOKUP($B188,'Köpt hetvatten'!$B$1:$AP$500,MATCH("Med verkningsgrad:",'Köpt hetvatten'!$B$1:$AW$1,0),FALSE)</f>
        <v>0</v>
      </c>
      <c r="Q188" s="6">
        <f>VLOOKUP($B188,Spillvärme!$B$1:$AP$500,MATCH("Summa tillförd energi:",Spillvärme!$B$1:$AW$1,0),FALSE)</f>
        <v>0</v>
      </c>
      <c r="R188" s="6">
        <f>VLOOKUP($B188,Miljö!$B$1:$AP$500,MATCH("Summa tillförd energi:",Miljö!$B$1:$AW$1,0),FALSE)</f>
        <v>0</v>
      </c>
      <c r="S188" s="33">
        <f t="shared" si="27"/>
        <v>1.548</v>
      </c>
      <c r="T188" s="6">
        <f>VLOOKUP($B188,Miljö!$B$1:$AP$500,MATCH("Köpt prod.spec hetvatten",Miljö!$B$1:$AW$1,0),FALSE)</f>
        <v>60.2</v>
      </c>
      <c r="U188" s="6">
        <f t="shared" si="28"/>
        <v>64.900000000000006</v>
      </c>
      <c r="V188" s="6">
        <f>VLOOKUP($B188,Leveranser!$B$1:$AP$500,MATCH("Total levererad värme",Leveranser!$B$1:$AW$1,0),FALSE)</f>
        <v>51.6</v>
      </c>
      <c r="W188" s="6">
        <f>IFERROR(VLOOKUP($B188,Miljö!$B$1:$AP$500,MATCH("Såld mängd produktionsspecifik fjärrvärme (GWh)",Miljö!$B$1:$AW$1,0),FALSE)/1,0)</f>
        <v>0</v>
      </c>
      <c r="X188" s="6"/>
      <c r="Y188" s="30">
        <f t="shared" si="29"/>
        <v>0.79506933744221875</v>
      </c>
      <c r="Z188" s="6"/>
      <c r="AA188" s="30" t="str">
        <f t="shared" si="30"/>
        <v/>
      </c>
      <c r="AC188" t="s">
        <v>20</v>
      </c>
      <c r="AD188" t="s">
        <v>20</v>
      </c>
      <c r="AE188" s="25" t="str">
        <f t="shared" si="25"/>
        <v/>
      </c>
      <c r="AF188" t="s">
        <v>1073</v>
      </c>
      <c r="AG188" t="s">
        <v>1061</v>
      </c>
      <c r="AH188" s="37" t="s">
        <v>14</v>
      </c>
      <c r="AM188" s="6" t="str">
        <f t="shared" si="26"/>
        <v>nej</v>
      </c>
      <c r="AO188" s="6" t="str">
        <f t="shared" si="33"/>
        <v>ja</v>
      </c>
      <c r="AQ188" s="6" t="str">
        <f t="shared" si="34"/>
        <v/>
      </c>
      <c r="AR188" s="6"/>
      <c r="AV188" t="s">
        <v>10</v>
      </c>
      <c r="AW188" t="str">
        <f t="shared" si="31"/>
        <v>ja</v>
      </c>
      <c r="AY188" s="6" t="str">
        <f t="shared" si="35"/>
        <v>nej</v>
      </c>
      <c r="AZ188" t="s">
        <v>10</v>
      </c>
      <c r="BA188" t="s">
        <v>1201</v>
      </c>
      <c r="BB188" s="6" t="str">
        <f t="shared" si="32"/>
        <v>Ja</v>
      </c>
      <c r="BD188" t="s">
        <v>10</v>
      </c>
      <c r="BE188" s="136" t="s">
        <v>1200</v>
      </c>
      <c r="BK188" t="s">
        <v>14</v>
      </c>
      <c r="BL188" t="s">
        <v>10</v>
      </c>
    </row>
    <row r="189" spans="1:64" ht="15" customHeight="1" x14ac:dyDescent="0.25">
      <c r="A189" t="s">
        <v>226</v>
      </c>
      <c r="B189" t="s">
        <v>227</v>
      </c>
      <c r="C189">
        <v>0</v>
      </c>
      <c r="D189">
        <v>0</v>
      </c>
      <c r="E189">
        <v>0</v>
      </c>
      <c r="F189">
        <v>0</v>
      </c>
      <c r="G189" t="s">
        <v>14</v>
      </c>
      <c r="H189" t="s">
        <v>14</v>
      </c>
      <c r="K189" s="6">
        <f>VLOOKUP($B189,'Egen hetvattenprod'!$B$1:$AP$500,MATCH("Summa tillförd energi:",'Egen hetvattenprod'!$B$1:$AY$1,0),FALSE)</f>
        <v>0</v>
      </c>
      <c r="L189" s="6">
        <f>VLOOKUP($B189,Kraftvärmeprod!$B$1:$AO$500,MATCH("Summa tillförd energi:",Kraftvärmeprod!$B$1:$AV$1,0),FALSE)</f>
        <v>0</v>
      </c>
      <c r="M189" s="33">
        <f>VLOOKUP($B189,'Allokerad kvv'!$B$1:$AO$500,MATCH("Summa allokerad tillförd energi:",'Allokerad kvv'!$B$1:$AV$1,0),FALSE)</f>
        <v>0</v>
      </c>
      <c r="N189" s="33">
        <f>VLOOKUP($B189,'Justerad allokering'!$B$1:$AO$500,MATCH("Summa justerad allokerad tillförd energi:",'Justerad allokering'!$B$1:$AV$1,0),FALSE)</f>
        <v>0</v>
      </c>
      <c r="O189" s="6">
        <f>VLOOKUP($B189,'Slutlig allokering'!$B$2:$AL$500,MATCH("Summa justerad allokerad tillförd energi:",'Slutlig allokering'!$B$2:$AS$2,0),FALSE)</f>
        <v>0</v>
      </c>
      <c r="P189" s="6">
        <f>VLOOKUP($B189,'Köpt hetvatten'!$B$1:$AP$500,MATCH("Med verkningsgrad:",'Köpt hetvatten'!$B$1:$AW$1,0),FALSE)</f>
        <v>0</v>
      </c>
      <c r="Q189" s="6">
        <f>VLOOKUP($B189,Spillvärme!$B$1:$AP$500,MATCH("Summa tillförd energi:",Spillvärme!$B$1:$AW$1,0),FALSE)</f>
        <v>0</v>
      </c>
      <c r="R189" s="6">
        <f>VLOOKUP($B189,Miljö!$B$1:$AP$500,MATCH("Summa tillförd energi:",Miljö!$B$1:$AW$1,0),FALSE)</f>
        <v>0</v>
      </c>
      <c r="S189" s="33">
        <f t="shared" si="27"/>
        <v>0</v>
      </c>
      <c r="T189" s="6" t="str">
        <f>VLOOKUP($B189,Miljö!$B$1:$AP$500,MATCH("Köpt prod.spec hetvatten",Miljö!$B$1:$AW$1,0),FALSE)</f>
        <v/>
      </c>
      <c r="U189" s="6">
        <f t="shared" si="28"/>
        <v>0</v>
      </c>
      <c r="V189" s="6">
        <f>VLOOKUP($B189,Leveranser!$B$1:$AP$500,MATCH("Total levererad värme",Leveranser!$B$1:$AW$1,0),FALSE)</f>
        <v>0</v>
      </c>
      <c r="W189" s="6">
        <f>IFERROR(VLOOKUP($B189,Miljö!$B$1:$AP$500,MATCH("Såld mängd produktionsspecifik fjärrvärme (GWh)",Miljö!$B$1:$AW$1,0),FALSE)/1,0)</f>
        <v>0</v>
      </c>
      <c r="X189" s="6"/>
      <c r="Y189" s="30" t="str">
        <f t="shared" si="29"/>
        <v/>
      </c>
      <c r="Z189" s="6"/>
      <c r="AA189" s="30" t="str">
        <f t="shared" si="30"/>
        <v/>
      </c>
      <c r="AC189" t="s">
        <v>20</v>
      </c>
      <c r="AD189" t="s">
        <v>20</v>
      </c>
      <c r="AE189" s="25" t="str">
        <f t="shared" si="25"/>
        <v/>
      </c>
      <c r="AF189" t="s">
        <v>20</v>
      </c>
      <c r="AG189" t="s">
        <v>20</v>
      </c>
      <c r="AM189" s="6" t="str">
        <f t="shared" si="26"/>
        <v>nej</v>
      </c>
      <c r="AO189" s="6" t="str">
        <f t="shared" si="33"/>
        <v>nej</v>
      </c>
      <c r="AQ189" s="6" t="str">
        <f t="shared" si="34"/>
        <v/>
      </c>
      <c r="AR189" s="6"/>
      <c r="AW189" t="str">
        <f t="shared" si="31"/>
        <v>nej</v>
      </c>
      <c r="AY189" s="6" t="str">
        <f t="shared" si="35"/>
        <v>nej</v>
      </c>
      <c r="BB189" s="6" t="str">
        <f t="shared" si="32"/>
        <v>Nej</v>
      </c>
      <c r="BK189" t="s">
        <v>14</v>
      </c>
    </row>
    <row r="190" spans="1:64" ht="15" customHeight="1" x14ac:dyDescent="0.25">
      <c r="A190" t="s">
        <v>226</v>
      </c>
      <c r="B190" t="s">
        <v>228</v>
      </c>
      <c r="C190">
        <v>6.4604999999999996E-2</v>
      </c>
      <c r="D190">
        <v>17.291799999999999</v>
      </c>
      <c r="E190">
        <v>7.3064200000000001</v>
      </c>
      <c r="F190">
        <v>2.8016599999999999E-2</v>
      </c>
      <c r="G190" t="s">
        <v>10</v>
      </c>
      <c r="H190" t="s">
        <v>10</v>
      </c>
      <c r="K190" s="6">
        <f>VLOOKUP($B190,'Egen hetvattenprod'!$B$1:$AP$500,MATCH("Summa tillförd energi:",'Egen hetvattenprod'!$B$1:$AY$1,0),FALSE)</f>
        <v>20</v>
      </c>
      <c r="L190" s="6">
        <f>VLOOKUP($B190,Kraftvärmeprod!$B$1:$AO$500,MATCH("Summa tillförd energi:",Kraftvärmeprod!$B$1:$AV$1,0),FALSE)</f>
        <v>68.899999999999991</v>
      </c>
      <c r="M190" s="33">
        <f>VLOOKUP($B190,'Allokerad kvv'!$B$1:$AO$500,MATCH("Summa allokerad tillförd energi:",'Allokerad kvv'!$B$1:$AV$1,0),FALSE)</f>
        <v>50.567440000000005</v>
      </c>
      <c r="N190" s="33">
        <f>VLOOKUP($B190,'Justerad allokering'!$B$1:$AO$500,MATCH("Summa justerad allokerad tillförd energi:",'Justerad allokering'!$B$1:$AV$1,0),FALSE)</f>
        <v>0</v>
      </c>
      <c r="O190" s="6">
        <f>VLOOKUP($B190,'Slutlig allokering'!$B$2:$AL$500,MATCH("Summa justerad allokerad tillförd energi:",'Slutlig allokering'!$B$2:$AS$2,0),FALSE)</f>
        <v>50.567440000000005</v>
      </c>
      <c r="P190" s="6">
        <f>VLOOKUP($B190,'Köpt hetvatten'!$B$1:$AP$500,MATCH("Med verkningsgrad:",'Köpt hetvatten'!$B$1:$AW$1,0),FALSE)</f>
        <v>0</v>
      </c>
      <c r="Q190" s="6">
        <f>VLOOKUP($B190,Spillvärme!$B$1:$AP$500,MATCH("Summa tillförd energi:",Spillvärme!$B$1:$AW$1,0),FALSE)</f>
        <v>0</v>
      </c>
      <c r="R190" s="6">
        <f>VLOOKUP($B190,Miljö!$B$1:$AP$500,MATCH("Summa tillförd energi:",Miljö!$B$1:$AW$1,0),FALSE)</f>
        <v>0</v>
      </c>
      <c r="S190" s="33">
        <f t="shared" si="27"/>
        <v>1.8539999999999999</v>
      </c>
      <c r="T190" s="6" t="str">
        <f>VLOOKUP($B190,Miljö!$B$1:$AP$500,MATCH("Köpt prod.spec hetvatten",Miljö!$B$1:$AW$1,0),FALSE)</f>
        <v/>
      </c>
      <c r="U190" s="6">
        <f t="shared" si="28"/>
        <v>70.567440000000005</v>
      </c>
      <c r="V190" s="6">
        <f>VLOOKUP($B190,Leveranser!$B$1:$AP$500,MATCH("Total levererad värme",Leveranser!$B$1:$AW$1,0),FALSE)</f>
        <v>61.8</v>
      </c>
      <c r="W190" s="6">
        <f>IFERROR(VLOOKUP($B190,Miljö!$B$1:$AP$500,MATCH("Såld mängd produktionsspecifik fjärrvärme (GWh)",Miljö!$B$1:$AW$1,0),FALSE)/1,0)</f>
        <v>0</v>
      </c>
      <c r="X190" s="6"/>
      <c r="Y190" s="30">
        <f t="shared" si="29"/>
        <v>0.87575799830630097</v>
      </c>
      <c r="Z190" s="6"/>
      <c r="AA190" s="30" t="str">
        <f t="shared" si="30"/>
        <v/>
      </c>
      <c r="AC190" t="s">
        <v>10</v>
      </c>
      <c r="AD190" t="s">
        <v>20</v>
      </c>
      <c r="AE190" s="25" t="str">
        <f t="shared" si="25"/>
        <v>ja</v>
      </c>
      <c r="AF190" t="s">
        <v>20</v>
      </c>
      <c r="AG190" t="s">
        <v>20</v>
      </c>
      <c r="AM190" s="6" t="str">
        <f t="shared" si="26"/>
        <v/>
      </c>
      <c r="AO190" s="6" t="str">
        <f t="shared" si="33"/>
        <v/>
      </c>
      <c r="AQ190" s="6" t="str">
        <f t="shared" si="34"/>
        <v/>
      </c>
      <c r="AR190" s="6"/>
      <c r="AW190" t="str">
        <f t="shared" si="31"/>
        <v/>
      </c>
      <c r="AY190" s="6" t="str">
        <f t="shared" si="35"/>
        <v/>
      </c>
      <c r="BB190" s="6" t="str">
        <f t="shared" si="32"/>
        <v>Ja</v>
      </c>
      <c r="BK190" t="s">
        <v>10</v>
      </c>
    </row>
    <row r="191" spans="1:64" ht="15" customHeight="1" x14ac:dyDescent="0.25">
      <c r="A191" t="s">
        <v>226</v>
      </c>
      <c r="B191" t="s">
        <v>229</v>
      </c>
      <c r="C191">
        <v>0.100133</v>
      </c>
      <c r="D191">
        <v>26.0594</v>
      </c>
      <c r="E191">
        <v>8.5125299999999999</v>
      </c>
      <c r="F191">
        <v>5.4954999999999997E-2</v>
      </c>
      <c r="G191" t="s">
        <v>10</v>
      </c>
      <c r="H191" t="s">
        <v>10</v>
      </c>
      <c r="K191" s="6">
        <f>VLOOKUP($B191,'Egen hetvattenprod'!$B$1:$AP$500,MATCH("Summa tillförd energi:",'Egen hetvattenprod'!$B$1:$AY$1,0),FALSE)</f>
        <v>6.8730000000000002</v>
      </c>
      <c r="L191" s="6">
        <f>VLOOKUP($B191,Kraftvärmeprod!$B$1:$AO$500,MATCH("Summa tillförd energi:",Kraftvärmeprod!$B$1:$AV$1,0),FALSE)</f>
        <v>0</v>
      </c>
      <c r="M191" s="33">
        <f>VLOOKUP($B191,'Allokerad kvv'!$B$1:$AO$500,MATCH("Summa allokerad tillförd energi:",'Allokerad kvv'!$B$1:$AV$1,0),FALSE)</f>
        <v>0</v>
      </c>
      <c r="N191" s="33">
        <f>VLOOKUP($B191,'Justerad allokering'!$B$1:$AO$500,MATCH("Summa justerad allokerad tillförd energi:",'Justerad allokering'!$B$1:$AV$1,0),FALSE)</f>
        <v>0</v>
      </c>
      <c r="O191" s="6">
        <f>VLOOKUP($B191,'Slutlig allokering'!$B$2:$AL$500,MATCH("Summa justerad allokerad tillförd energi:",'Slutlig allokering'!$B$2:$AS$2,0),FALSE)</f>
        <v>0</v>
      </c>
      <c r="P191" s="6">
        <f>VLOOKUP($B191,'Köpt hetvatten'!$B$1:$AP$500,MATCH("Med verkningsgrad:",'Köpt hetvatten'!$B$1:$AW$1,0),FALSE)</f>
        <v>0</v>
      </c>
      <c r="Q191" s="6">
        <f>VLOOKUP($B191,Spillvärme!$B$1:$AP$500,MATCH("Summa tillförd energi:",Spillvärme!$B$1:$AW$1,0),FALSE)</f>
        <v>0</v>
      </c>
      <c r="R191" s="6">
        <f>VLOOKUP($B191,Miljö!$B$1:$AP$500,MATCH("Summa tillförd energi:",Miljö!$B$1:$AW$1,0),FALSE)</f>
        <v>0</v>
      </c>
      <c r="S191" s="33">
        <f t="shared" si="27"/>
        <v>0.18731999999999999</v>
      </c>
      <c r="T191" s="6" t="str">
        <f>VLOOKUP($B191,Miljö!$B$1:$AP$500,MATCH("Köpt prod.spec hetvatten",Miljö!$B$1:$AW$1,0),FALSE)</f>
        <v/>
      </c>
      <c r="U191" s="6">
        <f t="shared" si="28"/>
        <v>6.8730000000000002</v>
      </c>
      <c r="V191" s="6">
        <f>VLOOKUP($B191,Leveranser!$B$1:$AP$500,MATCH("Total levererad värme",Leveranser!$B$1:$AW$1,0),FALSE)</f>
        <v>6.2439999999999998</v>
      </c>
      <c r="W191" s="6">
        <f>IFERROR(VLOOKUP($B191,Miljö!$B$1:$AP$500,MATCH("Såld mängd produktionsspecifik fjärrvärme (GWh)",Miljö!$B$1:$AW$1,0),FALSE)/1,0)</f>
        <v>0</v>
      </c>
      <c r="X191" s="6"/>
      <c r="Y191" s="30">
        <f t="shared" si="29"/>
        <v>0.90848246762694596</v>
      </c>
      <c r="Z191" s="6"/>
      <c r="AA191" s="30" t="str">
        <f t="shared" si="30"/>
        <v/>
      </c>
      <c r="AC191" t="s">
        <v>10</v>
      </c>
      <c r="AD191" t="s">
        <v>20</v>
      </c>
      <c r="AE191" s="25" t="str">
        <f t="shared" si="25"/>
        <v>ja</v>
      </c>
      <c r="AF191" t="s">
        <v>20</v>
      </c>
      <c r="AG191" t="s">
        <v>20</v>
      </c>
      <c r="AM191" s="6" t="str">
        <f t="shared" si="26"/>
        <v/>
      </c>
      <c r="AO191" s="6" t="str">
        <f t="shared" si="33"/>
        <v/>
      </c>
      <c r="AQ191" s="6" t="str">
        <f t="shared" si="34"/>
        <v/>
      </c>
      <c r="AR191" s="6"/>
      <c r="AW191" t="str">
        <f t="shared" si="31"/>
        <v/>
      </c>
      <c r="AY191" s="6" t="str">
        <f t="shared" si="35"/>
        <v/>
      </c>
      <c r="BB191" s="6" t="str">
        <f t="shared" si="32"/>
        <v>Ja</v>
      </c>
      <c r="BK191" t="s">
        <v>10</v>
      </c>
    </row>
    <row r="192" spans="1:64" ht="15" customHeight="1" x14ac:dyDescent="0.25">
      <c r="A192" t="s">
        <v>226</v>
      </c>
      <c r="B192" t="s">
        <v>230</v>
      </c>
      <c r="C192">
        <v>0.19353899999999999</v>
      </c>
      <c r="D192">
        <v>48.706499999999998</v>
      </c>
      <c r="E192">
        <v>10.154500000000001</v>
      </c>
      <c r="F192">
        <v>0.11902699999999999</v>
      </c>
      <c r="G192" t="s">
        <v>10</v>
      </c>
      <c r="H192" t="s">
        <v>10</v>
      </c>
      <c r="K192" s="6">
        <f>VLOOKUP($B192,'Egen hetvattenprod'!$B$1:$AP$500,MATCH("Summa tillförd energi:",'Egen hetvattenprod'!$B$1:$AY$1,0),FALSE)</f>
        <v>2.8849999999999998</v>
      </c>
      <c r="L192" s="6">
        <f>VLOOKUP($B192,Kraftvärmeprod!$B$1:$AO$500,MATCH("Summa tillförd energi:",Kraftvärmeprod!$B$1:$AV$1,0),FALSE)</f>
        <v>0</v>
      </c>
      <c r="M192" s="33">
        <f>VLOOKUP($B192,'Allokerad kvv'!$B$1:$AO$500,MATCH("Summa allokerad tillförd energi:",'Allokerad kvv'!$B$1:$AV$1,0),FALSE)</f>
        <v>0</v>
      </c>
      <c r="N192" s="33">
        <f>VLOOKUP($B192,'Justerad allokering'!$B$1:$AO$500,MATCH("Summa justerad allokerad tillförd energi:",'Justerad allokering'!$B$1:$AV$1,0),FALSE)</f>
        <v>0</v>
      </c>
      <c r="O192" s="6">
        <f>VLOOKUP($B192,'Slutlig allokering'!$B$2:$AL$500,MATCH("Summa justerad allokerad tillförd energi:",'Slutlig allokering'!$B$2:$AS$2,0),FALSE)</f>
        <v>0</v>
      </c>
      <c r="P192" s="6">
        <f>VLOOKUP($B192,'Köpt hetvatten'!$B$1:$AP$500,MATCH("Med verkningsgrad:",'Köpt hetvatten'!$B$1:$AW$1,0),FALSE)</f>
        <v>0</v>
      </c>
      <c r="Q192" s="6">
        <f>VLOOKUP($B192,Spillvärme!$B$1:$AP$500,MATCH("Summa tillförd energi:",Spillvärme!$B$1:$AW$1,0),FALSE)</f>
        <v>0.107</v>
      </c>
      <c r="R192" s="6">
        <f>VLOOKUP($B192,Miljö!$B$1:$AP$500,MATCH("Summa tillförd energi:",Miljö!$B$1:$AW$1,0),FALSE)</f>
        <v>0</v>
      </c>
      <c r="S192" s="33">
        <f t="shared" si="27"/>
        <v>7.4520000000000003E-2</v>
      </c>
      <c r="T192" s="6" t="str">
        <f>VLOOKUP($B192,Miljö!$B$1:$AP$500,MATCH("Köpt prod.spec hetvatten",Miljö!$B$1:$AW$1,0),FALSE)</f>
        <v/>
      </c>
      <c r="U192" s="6">
        <f t="shared" si="28"/>
        <v>2.992</v>
      </c>
      <c r="V192" s="6">
        <f>VLOOKUP($B192,Leveranser!$B$1:$AP$500,MATCH("Total levererad värme",Leveranser!$B$1:$AW$1,0),FALSE)</f>
        <v>2.484</v>
      </c>
      <c r="W192" s="6">
        <f>IFERROR(VLOOKUP($B192,Miljö!$B$1:$AP$500,MATCH("Såld mängd produktionsspecifik fjärrvärme (GWh)",Miljö!$B$1:$AW$1,0),FALSE)/1,0)</f>
        <v>0</v>
      </c>
      <c r="X192" s="6"/>
      <c r="Y192" s="30">
        <f t="shared" si="29"/>
        <v>0.8302139037433155</v>
      </c>
      <c r="Z192" s="6"/>
      <c r="AA192" s="30" t="str">
        <f t="shared" si="30"/>
        <v/>
      </c>
      <c r="AC192" t="s">
        <v>10</v>
      </c>
      <c r="AD192" t="s">
        <v>20</v>
      </c>
      <c r="AE192" s="25" t="str">
        <f t="shared" si="25"/>
        <v>ja</v>
      </c>
      <c r="AF192" t="s">
        <v>20</v>
      </c>
      <c r="AG192" t="s">
        <v>20</v>
      </c>
      <c r="AM192" s="6" t="str">
        <f t="shared" si="26"/>
        <v/>
      </c>
      <c r="AO192" s="6" t="str">
        <f t="shared" si="33"/>
        <v/>
      </c>
      <c r="AQ192" s="6" t="str">
        <f t="shared" si="34"/>
        <v/>
      </c>
      <c r="AR192" s="6"/>
      <c r="AW192" t="str">
        <f t="shared" si="31"/>
        <v/>
      </c>
      <c r="AY192" s="6" t="str">
        <f t="shared" si="35"/>
        <v/>
      </c>
      <c r="BB192" s="6" t="str">
        <f t="shared" si="32"/>
        <v>Ja</v>
      </c>
      <c r="BK192" t="s">
        <v>10</v>
      </c>
    </row>
    <row r="193" spans="1:63" ht="15" customHeight="1" x14ac:dyDescent="0.25">
      <c r="A193" t="s">
        <v>226</v>
      </c>
      <c r="B193" t="s">
        <v>231</v>
      </c>
      <c r="C193">
        <v>6.1750699999999999E-2</v>
      </c>
      <c r="D193">
        <v>16.607600000000001</v>
      </c>
      <c r="E193">
        <v>7.2860199999999997</v>
      </c>
      <c r="F193">
        <v>2.5786099999999999E-2</v>
      </c>
      <c r="G193" t="s">
        <v>10</v>
      </c>
      <c r="H193" t="s">
        <v>10</v>
      </c>
      <c r="K193" s="6">
        <f>VLOOKUP($B193,'Egen hetvattenprod'!$B$1:$AP$500,MATCH("Summa tillförd energi:",'Egen hetvattenprod'!$B$1:$AY$1,0),FALSE)</f>
        <v>16.100000000000001</v>
      </c>
      <c r="L193" s="6">
        <f>VLOOKUP($B193,Kraftvärmeprod!$B$1:$AO$500,MATCH("Summa tillförd energi:",Kraftvärmeprod!$B$1:$AV$1,0),FALSE)</f>
        <v>58.900000000000006</v>
      </c>
      <c r="M193" s="33">
        <f>VLOOKUP($B193,'Allokerad kvv'!$B$1:$AO$500,MATCH("Summa allokerad tillförd energi:",'Allokerad kvv'!$B$1:$AV$1,0),FALSE)</f>
        <v>40.552800000000005</v>
      </c>
      <c r="N193" s="33">
        <f>VLOOKUP($B193,'Justerad allokering'!$B$1:$AO$500,MATCH("Summa justerad allokerad tillförd energi:",'Justerad allokering'!$B$1:$AV$1,0),FALSE)</f>
        <v>0</v>
      </c>
      <c r="O193" s="6">
        <f>VLOOKUP($B193,'Slutlig allokering'!$B$2:$AL$500,MATCH("Summa justerad allokerad tillförd energi:",'Slutlig allokering'!$B$2:$AS$2,0),FALSE)</f>
        <v>40.552800000000005</v>
      </c>
      <c r="P193" s="6">
        <f>VLOOKUP($B193,'Köpt hetvatten'!$B$1:$AP$500,MATCH("Med verkningsgrad:",'Köpt hetvatten'!$B$1:$AW$1,0),FALSE)</f>
        <v>0</v>
      </c>
      <c r="Q193" s="6">
        <f>VLOOKUP($B193,Spillvärme!$B$1:$AP$500,MATCH("Summa tillförd energi:",Spillvärme!$B$1:$AW$1,0),FALSE)</f>
        <v>0</v>
      </c>
      <c r="R193" s="6">
        <f>VLOOKUP($B193,Miljö!$B$1:$AP$500,MATCH("Summa tillförd energi:",Miljö!$B$1:$AW$1,0),FALSE)</f>
        <v>0</v>
      </c>
      <c r="S193" s="33">
        <f t="shared" si="27"/>
        <v>1.518</v>
      </c>
      <c r="T193" s="6" t="str">
        <f>VLOOKUP($B193,Miljö!$B$1:$AP$500,MATCH("Köpt prod.spec hetvatten",Miljö!$B$1:$AW$1,0),FALSE)</f>
        <v/>
      </c>
      <c r="U193" s="6">
        <f t="shared" si="28"/>
        <v>56.652800000000006</v>
      </c>
      <c r="V193" s="6">
        <f>VLOOKUP($B193,Leveranser!$B$1:$AP$500,MATCH("Total levererad värme",Leveranser!$B$1:$AW$1,0),FALSE)</f>
        <v>50.6</v>
      </c>
      <c r="W193" s="6">
        <f>IFERROR(VLOOKUP($B193,Miljö!$B$1:$AP$500,MATCH("Såld mängd produktionsspecifik fjärrvärme (GWh)",Miljö!$B$1:$AW$1,0),FALSE)/1,0)</f>
        <v>0</v>
      </c>
      <c r="X193" s="6"/>
      <c r="Y193" s="30">
        <f t="shared" si="29"/>
        <v>0.89315973791233616</v>
      </c>
      <c r="Z193" s="6"/>
      <c r="AA193" s="30" t="str">
        <f t="shared" si="30"/>
        <v/>
      </c>
      <c r="AC193" t="s">
        <v>10</v>
      </c>
      <c r="AD193" t="s">
        <v>20</v>
      </c>
      <c r="AE193" s="25" t="str">
        <f t="shared" si="25"/>
        <v>ja</v>
      </c>
      <c r="AF193" t="s">
        <v>20</v>
      </c>
      <c r="AG193" t="s">
        <v>20</v>
      </c>
      <c r="AM193" s="6" t="str">
        <f t="shared" si="26"/>
        <v/>
      </c>
      <c r="AO193" s="6" t="str">
        <f t="shared" si="33"/>
        <v/>
      </c>
      <c r="AQ193" s="6" t="str">
        <f t="shared" si="34"/>
        <v/>
      </c>
      <c r="AR193" s="6"/>
      <c r="AW193" t="str">
        <f t="shared" si="31"/>
        <v/>
      </c>
      <c r="AY193" s="6" t="str">
        <f t="shared" si="35"/>
        <v/>
      </c>
      <c r="BB193" s="6" t="str">
        <f t="shared" si="32"/>
        <v>Ja</v>
      </c>
      <c r="BK193" t="s">
        <v>10</v>
      </c>
    </row>
    <row r="194" spans="1:63" ht="15" customHeight="1" x14ac:dyDescent="0.25">
      <c r="A194" t="s">
        <v>232</v>
      </c>
      <c r="B194" t="s">
        <v>233</v>
      </c>
      <c r="C194">
        <v>0.26799099999999998</v>
      </c>
      <c r="D194">
        <v>60.225099999999998</v>
      </c>
      <c r="E194">
        <v>11.9971</v>
      </c>
      <c r="F194">
        <v>0.13435</v>
      </c>
      <c r="G194" t="s">
        <v>10</v>
      </c>
      <c r="H194" t="s">
        <v>10</v>
      </c>
      <c r="K194" s="6">
        <f>VLOOKUP($B194,'Egen hetvattenprod'!$B$1:$AP$500,MATCH("Summa tillförd energi:",'Egen hetvattenprod'!$B$1:$AY$1,0),FALSE)</f>
        <v>43.1</v>
      </c>
      <c r="L194" s="6">
        <f>VLOOKUP($B194,Kraftvärmeprod!$B$1:$AO$500,MATCH("Summa tillförd energi:",Kraftvärmeprod!$B$1:$AV$1,0),FALSE)</f>
        <v>0</v>
      </c>
      <c r="M194" s="33">
        <f>VLOOKUP($B194,'Allokerad kvv'!$B$1:$AO$500,MATCH("Summa allokerad tillförd energi:",'Allokerad kvv'!$B$1:$AV$1,0),FALSE)</f>
        <v>0</v>
      </c>
      <c r="N194" s="33">
        <f>VLOOKUP($B194,'Justerad allokering'!$B$1:$AO$500,MATCH("Summa justerad allokerad tillförd energi:",'Justerad allokering'!$B$1:$AV$1,0),FALSE)</f>
        <v>0</v>
      </c>
      <c r="O194" s="6">
        <f>VLOOKUP($B194,'Slutlig allokering'!$B$2:$AL$500,MATCH("Summa justerad allokerad tillförd energi:",'Slutlig allokering'!$B$2:$AS$2,0),FALSE)</f>
        <v>0</v>
      </c>
      <c r="P194" s="6">
        <f>VLOOKUP($B194,'Köpt hetvatten'!$B$1:$AP$500,MATCH("Med verkningsgrad:",'Köpt hetvatten'!$B$1:$AW$1,0),FALSE)</f>
        <v>0</v>
      </c>
      <c r="Q194" s="6">
        <f>VLOOKUP($B194,Spillvärme!$B$1:$AP$500,MATCH("Summa tillförd energi:",Spillvärme!$B$1:$AW$1,0),FALSE)</f>
        <v>0</v>
      </c>
      <c r="R194" s="6">
        <f>VLOOKUP($B194,Miljö!$B$1:$AP$500,MATCH("Summa tillförd energi:",Miljö!$B$1:$AW$1,0),FALSE)</f>
        <v>0.81499999999999995</v>
      </c>
      <c r="S194" s="33">
        <f t="shared" si="27"/>
        <v>0</v>
      </c>
      <c r="T194" s="6" t="str">
        <f>VLOOKUP($B194,Miljö!$B$1:$AP$500,MATCH("Köpt prod.spec hetvatten",Miljö!$B$1:$AW$1,0),FALSE)</f>
        <v/>
      </c>
      <c r="U194" s="6">
        <f t="shared" si="28"/>
        <v>43.914999999999999</v>
      </c>
      <c r="V194" s="6">
        <f>VLOOKUP($B194,Leveranser!$B$1:$AP$500,MATCH("Total levererad värme",Leveranser!$B$1:$AW$1,0),FALSE)</f>
        <v>31.946999999999999</v>
      </c>
      <c r="W194" s="6">
        <f>IFERROR(VLOOKUP($B194,Miljö!$B$1:$AP$500,MATCH("Såld mängd produktionsspecifik fjärrvärme (GWh)",Miljö!$B$1:$AW$1,0),FALSE)/1,0)</f>
        <v>0</v>
      </c>
      <c r="X194" s="6"/>
      <c r="Y194" s="30">
        <f t="shared" si="29"/>
        <v>0.72747352840715018</v>
      </c>
      <c r="Z194" s="6"/>
      <c r="AA194" s="30" t="str">
        <f t="shared" si="30"/>
        <v/>
      </c>
      <c r="AC194" t="s">
        <v>10</v>
      </c>
      <c r="AD194" t="s">
        <v>20</v>
      </c>
      <c r="AE194" s="25" t="str">
        <f t="shared" si="25"/>
        <v>ja</v>
      </c>
      <c r="AF194" t="s">
        <v>20</v>
      </c>
      <c r="AG194" t="s">
        <v>20</v>
      </c>
      <c r="AM194" s="6" t="str">
        <f t="shared" si="26"/>
        <v/>
      </c>
      <c r="AO194" s="6" t="str">
        <f t="shared" si="33"/>
        <v/>
      </c>
      <c r="AQ194" s="6" t="str">
        <f t="shared" si="34"/>
        <v/>
      </c>
      <c r="AR194" s="6"/>
      <c r="AW194" t="str">
        <f t="shared" si="31"/>
        <v/>
      </c>
      <c r="AY194" s="6" t="str">
        <f t="shared" si="35"/>
        <v/>
      </c>
      <c r="BB194" s="6" t="str">
        <f t="shared" si="32"/>
        <v>Ja</v>
      </c>
      <c r="BK194" t="s">
        <v>10</v>
      </c>
    </row>
    <row r="195" spans="1:63" ht="15" customHeight="1" x14ac:dyDescent="0.25">
      <c r="A195" t="s">
        <v>234</v>
      </c>
      <c r="B195" t="s">
        <v>235</v>
      </c>
      <c r="C195">
        <v>0.185304</v>
      </c>
      <c r="D195">
        <v>38.069099999999999</v>
      </c>
      <c r="E195">
        <v>7.8836199999999996</v>
      </c>
      <c r="F195">
        <v>4.7497599999999996E-3</v>
      </c>
      <c r="G195" t="s">
        <v>10</v>
      </c>
      <c r="H195" t="s">
        <v>10</v>
      </c>
      <c r="K195" s="6">
        <f>VLOOKUP($B195,'Egen hetvattenprod'!$B$1:$AP$500,MATCH("Summa tillförd energi:",'Egen hetvattenprod'!$B$1:$AY$1,0),FALSE)</f>
        <v>25.200000000000003</v>
      </c>
      <c r="L195" s="6">
        <f>VLOOKUP($B195,Kraftvärmeprod!$B$1:$AO$500,MATCH("Summa tillförd energi:",Kraftvärmeprod!$B$1:$AV$1,0),FALSE)</f>
        <v>232.6</v>
      </c>
      <c r="M195" s="33">
        <f>VLOOKUP($B195,'Allokerad kvv'!$B$1:$AO$500,MATCH("Summa allokerad tillförd energi:",'Allokerad kvv'!$B$1:$AV$1,0),FALSE)</f>
        <v>142.33722</v>
      </c>
      <c r="N195" s="33">
        <f>VLOOKUP($B195,'Justerad allokering'!$B$1:$AO$500,MATCH("Summa justerad allokerad tillförd energi:",'Justerad allokering'!$B$1:$AV$1,0),FALSE)</f>
        <v>0</v>
      </c>
      <c r="O195" s="6">
        <f>VLOOKUP($B195,'Slutlig allokering'!$B$2:$AL$500,MATCH("Summa justerad allokerad tillförd energi:",'Slutlig allokering'!$B$2:$AS$2,0),FALSE)</f>
        <v>142.33722</v>
      </c>
      <c r="P195" s="6">
        <f>VLOOKUP($B195,'Köpt hetvatten'!$B$1:$AP$500,MATCH("Med verkningsgrad:",'Köpt hetvatten'!$B$1:$AW$1,0),FALSE)</f>
        <v>0</v>
      </c>
      <c r="Q195" s="6">
        <f>VLOOKUP($B195,Spillvärme!$B$1:$AP$500,MATCH("Summa tillförd energi:",Spillvärme!$B$1:$AW$1,0),FALSE)</f>
        <v>40.200000000000003</v>
      </c>
      <c r="R195" s="6">
        <f>VLOOKUP($B195,Miljö!$B$1:$AP$500,MATCH("Summa tillförd energi:",Miljö!$B$1:$AW$1,0),FALSE)</f>
        <v>2.8</v>
      </c>
      <c r="S195" s="33">
        <f t="shared" si="27"/>
        <v>0</v>
      </c>
      <c r="T195" s="6" t="str">
        <f>VLOOKUP($B195,Miljö!$B$1:$AP$500,MATCH("Köpt prod.spec hetvatten",Miljö!$B$1:$AW$1,0),FALSE)</f>
        <v/>
      </c>
      <c r="U195" s="6">
        <f t="shared" si="28"/>
        <v>210.53721999999999</v>
      </c>
      <c r="V195" s="6">
        <f>VLOOKUP($B195,Leveranser!$B$1:$AP$500,MATCH("Total levererad värme",Leveranser!$B$1:$AW$1,0),FALSE)</f>
        <v>173.9</v>
      </c>
      <c r="W195" s="6">
        <f>IFERROR(VLOOKUP($B195,Miljö!$B$1:$AP$500,MATCH("Såld mängd produktionsspecifik fjärrvärme (GWh)",Miljö!$B$1:$AW$1,0),FALSE)/1,0)</f>
        <v>0</v>
      </c>
      <c r="X195" s="6"/>
      <c r="Y195" s="30">
        <f t="shared" si="29"/>
        <v>0.82598221825100571</v>
      </c>
      <c r="Z195" s="6"/>
      <c r="AA195" s="30" t="str">
        <f t="shared" si="30"/>
        <v/>
      </c>
      <c r="AC195" t="s">
        <v>10</v>
      </c>
      <c r="AD195" t="s">
        <v>20</v>
      </c>
      <c r="AE195" s="25" t="str">
        <f t="shared" ref="AE195:AE258" si="36">IF(H195="ja",IF(AND(AC195="nej",AD195&lt;&gt;"ja"),"nej","ja"),"")</f>
        <v>ja</v>
      </c>
      <c r="AF195" t="s">
        <v>20</v>
      </c>
      <c r="AG195" t="s">
        <v>20</v>
      </c>
      <c r="AM195" s="6" t="str">
        <f t="shared" ref="AM195:AM258" si="37">IF(AE195="ja","",IF(AND(C195&gt;0,C195&lt;0.9,D195&gt;0,D195&lt;100,E195&gt;0,E195&lt;50,F195&gt;-0.00000001,F195&lt;1),"ja","nej"))</f>
        <v/>
      </c>
      <c r="AO195" s="6" t="str">
        <f t="shared" si="33"/>
        <v/>
      </c>
      <c r="AQ195" s="6" t="str">
        <f t="shared" si="34"/>
        <v/>
      </c>
      <c r="AR195" s="6"/>
      <c r="AW195" t="str">
        <f t="shared" si="31"/>
        <v/>
      </c>
      <c r="AY195" s="6" t="str">
        <f t="shared" si="35"/>
        <v/>
      </c>
      <c r="BB195" s="6" t="str">
        <f t="shared" si="32"/>
        <v>Ja</v>
      </c>
      <c r="BK195" t="s">
        <v>10</v>
      </c>
    </row>
    <row r="196" spans="1:63" ht="15" customHeight="1" x14ac:dyDescent="0.25">
      <c r="A196" t="s">
        <v>236</v>
      </c>
      <c r="B196" t="s">
        <v>237</v>
      </c>
      <c r="C196">
        <v>0.17010400000000001</v>
      </c>
      <c r="D196">
        <v>84.317300000000003</v>
      </c>
      <c r="E196">
        <v>7.0723799999999999</v>
      </c>
      <c r="F196">
        <v>2.0672699999999999E-2</v>
      </c>
      <c r="G196" t="s">
        <v>14</v>
      </c>
      <c r="H196" t="s">
        <v>10</v>
      </c>
      <c r="K196" s="6">
        <f>VLOOKUP($B196,'Egen hetvattenprod'!$B$1:$AP$500,MATCH("Summa tillförd energi:",'Egen hetvattenprod'!$B$1:$AY$1,0),FALSE)</f>
        <v>143.19999999999999</v>
      </c>
      <c r="L196" s="6">
        <f>VLOOKUP($B196,Kraftvärmeprod!$B$1:$AO$500,MATCH("Summa tillförd energi:",Kraftvärmeprod!$B$1:$AV$1,0),FALSE)</f>
        <v>149.41</v>
      </c>
      <c r="M196" s="33">
        <f>VLOOKUP($B196,'Allokerad kvv'!$B$1:$AO$500,MATCH("Summa allokerad tillförd energi:",'Allokerad kvv'!$B$1:$AV$1,0),FALSE)</f>
        <v>117.484525</v>
      </c>
      <c r="N196" s="33">
        <f>VLOOKUP($B196,'Justerad allokering'!$B$1:$AO$500,MATCH("Summa justerad allokerad tillförd energi:",'Justerad allokering'!$B$1:$AV$1,0),FALSE)</f>
        <v>0</v>
      </c>
      <c r="O196" s="6">
        <f>VLOOKUP($B196,'Slutlig allokering'!$B$2:$AL$500,MATCH("Summa justerad allokerad tillförd energi:",'Slutlig allokering'!$B$2:$AS$2,0),FALSE)</f>
        <v>117.484525</v>
      </c>
      <c r="P196" s="6">
        <f>VLOOKUP($B196,'Köpt hetvatten'!$B$1:$AP$500,MATCH("Med verkningsgrad:",'Köpt hetvatten'!$B$1:$AW$1,0),FALSE)</f>
        <v>0</v>
      </c>
      <c r="Q196" s="6">
        <f>VLOOKUP($B196,Spillvärme!$B$1:$AP$500,MATCH("Summa tillförd energi:",Spillvärme!$B$1:$AW$1,0),FALSE)</f>
        <v>3.1</v>
      </c>
      <c r="R196" s="6">
        <f>VLOOKUP($B196,Miljö!$B$1:$AP$500,MATCH("Summa tillförd energi:",Miljö!$B$1:$AW$1,0),FALSE)</f>
        <v>9.5</v>
      </c>
      <c r="S196" s="33">
        <f t="shared" ref="S196:S259" si="38">IF(R196=0,0.03*V196,0)</f>
        <v>0</v>
      </c>
      <c r="T196" s="6" t="str">
        <f>VLOOKUP($B196,Miljö!$B$1:$AP$500,MATCH("Köpt prod.spec hetvatten",Miljö!$B$1:$AW$1,0),FALSE)</f>
        <v/>
      </c>
      <c r="U196" s="6">
        <f t="shared" ref="U196:U259" si="39">SUM(K196,O196:R196,T196)</f>
        <v>273.28452500000003</v>
      </c>
      <c r="V196" s="6">
        <f>VLOOKUP($B196,Leveranser!$B$1:$AP$500,MATCH("Total levererad värme",Leveranser!$B$1:$AW$1,0),FALSE)</f>
        <v>186</v>
      </c>
      <c r="W196" s="6">
        <f>IFERROR(VLOOKUP($B196,Miljö!$B$1:$AP$500,MATCH("Såld mängd produktionsspecifik fjärrvärme (GWh)",Miljö!$B$1:$AW$1,0),FALSE)/1,0)</f>
        <v>0</v>
      </c>
      <c r="X196" s="6"/>
      <c r="Y196" s="30">
        <f t="shared" ref="Y196:Y259" si="40">IFERROR(V196/U196,"")</f>
        <v>0.68060933929573941</v>
      </c>
      <c r="Z196" s="6"/>
      <c r="AA196" s="30" t="str">
        <f t="shared" ref="AA196:AA259" si="41">IF(W196=0,"",W196/V196)</f>
        <v/>
      </c>
      <c r="AC196" t="s">
        <v>10</v>
      </c>
      <c r="AD196" t="s">
        <v>20</v>
      </c>
      <c r="AE196" s="25" t="str">
        <f t="shared" si="36"/>
        <v>ja</v>
      </c>
      <c r="AF196" t="s">
        <v>20</v>
      </c>
      <c r="AG196" t="s">
        <v>20</v>
      </c>
      <c r="AM196" s="6" t="str">
        <f t="shared" si="37"/>
        <v/>
      </c>
      <c r="AO196" s="6" t="str">
        <f t="shared" si="33"/>
        <v/>
      </c>
      <c r="AQ196" s="6" t="str">
        <f t="shared" si="34"/>
        <v/>
      </c>
      <c r="AR196" s="6"/>
      <c r="AW196" t="str">
        <f t="shared" ref="AW196:AW259" si="42">IF(AE196="ja","",IF(OR(AQ196="ja",AS196="ja",AT196="ja",AU196="ja",AV196="ja"),"ja","nej"))</f>
        <v/>
      </c>
      <c r="AY196" s="6" t="str">
        <f t="shared" si="35"/>
        <v/>
      </c>
      <c r="BB196" s="6" t="str">
        <f t="shared" ref="BB196:BB259" si="43">IF(OR(AE196="ja",AY196="ja",AZ196="ja"),"Ja","Nej")</f>
        <v>Ja</v>
      </c>
      <c r="BK196" t="s">
        <v>10</v>
      </c>
    </row>
    <row r="197" spans="1:63" ht="15" customHeight="1" x14ac:dyDescent="0.25">
      <c r="A197" t="s">
        <v>236</v>
      </c>
      <c r="B197" t="s">
        <v>238</v>
      </c>
      <c r="C197">
        <v>0.13383500000000001</v>
      </c>
      <c r="D197">
        <v>24.77</v>
      </c>
      <c r="E197">
        <v>9.6790900000000004</v>
      </c>
      <c r="F197">
        <v>1.7474900000000002E-2</v>
      </c>
      <c r="G197" t="s">
        <v>14</v>
      </c>
      <c r="H197" t="s">
        <v>10</v>
      </c>
      <c r="K197" s="6">
        <f>VLOOKUP($B197,'Egen hetvattenprod'!$B$1:$AP$500,MATCH("Summa tillförd energi:",'Egen hetvattenprod'!$B$1:$AY$1,0),FALSE)</f>
        <v>23.32</v>
      </c>
      <c r="L197" s="6">
        <f>VLOOKUP($B197,Kraftvärmeprod!$B$1:$AO$500,MATCH("Summa tillförd energi:",Kraftvärmeprod!$B$1:$AV$1,0),FALSE)</f>
        <v>0</v>
      </c>
      <c r="M197" s="33">
        <f>VLOOKUP($B197,'Allokerad kvv'!$B$1:$AO$500,MATCH("Summa allokerad tillförd energi:",'Allokerad kvv'!$B$1:$AV$1,0),FALSE)</f>
        <v>0</v>
      </c>
      <c r="N197" s="33">
        <f>VLOOKUP($B197,'Justerad allokering'!$B$1:$AO$500,MATCH("Summa justerad allokerad tillförd energi:",'Justerad allokering'!$B$1:$AV$1,0),FALSE)</f>
        <v>0</v>
      </c>
      <c r="O197" s="6">
        <f>VLOOKUP($B197,'Slutlig allokering'!$B$2:$AL$500,MATCH("Summa justerad allokerad tillförd energi:",'Slutlig allokering'!$B$2:$AS$2,0),FALSE)</f>
        <v>0</v>
      </c>
      <c r="P197" s="6">
        <f>VLOOKUP($B197,'Köpt hetvatten'!$B$1:$AP$500,MATCH("Med verkningsgrad:",'Köpt hetvatten'!$B$1:$AW$1,0),FALSE)</f>
        <v>0</v>
      </c>
      <c r="Q197" s="6">
        <f>VLOOKUP($B197,Spillvärme!$B$1:$AP$500,MATCH("Summa tillförd energi:",Spillvärme!$B$1:$AW$1,0),FALSE)</f>
        <v>0</v>
      </c>
      <c r="R197" s="6">
        <f>VLOOKUP($B197,Miljö!$B$1:$AP$500,MATCH("Summa tillförd energi:",Miljö!$B$1:$AW$1,0),FALSE)</f>
        <v>0.6</v>
      </c>
      <c r="S197" s="33">
        <f t="shared" si="38"/>
        <v>0</v>
      </c>
      <c r="T197" s="6" t="str">
        <f>VLOOKUP($B197,Miljö!$B$1:$AP$500,MATCH("Köpt prod.spec hetvatten",Miljö!$B$1:$AW$1,0),FALSE)</f>
        <v/>
      </c>
      <c r="U197" s="6">
        <f t="shared" si="39"/>
        <v>23.92</v>
      </c>
      <c r="V197" s="6">
        <f>VLOOKUP($B197,Leveranser!$B$1:$AP$500,MATCH("Total levererad värme",Leveranser!$B$1:$AW$1,0),FALSE)</f>
        <v>17</v>
      </c>
      <c r="W197" s="6">
        <f>IFERROR(VLOOKUP($B197,Miljö!$B$1:$AP$500,MATCH("Såld mängd produktionsspecifik fjärrvärme (GWh)",Miljö!$B$1:$AW$1,0),FALSE)/1,0)</f>
        <v>0</v>
      </c>
      <c r="X197" s="6"/>
      <c r="Y197" s="30">
        <f t="shared" si="40"/>
        <v>0.71070234113712372</v>
      </c>
      <c r="Z197" s="6"/>
      <c r="AA197" s="30" t="str">
        <f t="shared" si="41"/>
        <v/>
      </c>
      <c r="AC197" t="s">
        <v>10</v>
      </c>
      <c r="AD197" t="s">
        <v>20</v>
      </c>
      <c r="AE197" s="25" t="str">
        <f t="shared" si="36"/>
        <v>ja</v>
      </c>
      <c r="AF197" t="s">
        <v>20</v>
      </c>
      <c r="AG197" t="s">
        <v>20</v>
      </c>
      <c r="AM197" s="6" t="str">
        <f t="shared" si="37"/>
        <v/>
      </c>
      <c r="AO197" s="6" t="str">
        <f t="shared" ref="AO197:AO260" si="44">IF(AE197="ja","",IF(AND(Y197&gt;0.6,Y197&lt;1.1),"ja","nej"))</f>
        <v/>
      </c>
      <c r="AQ197" s="6" t="str">
        <f t="shared" ref="AQ197:AQ260" si="45">IF(V197&gt;0,IF(W197/V197&gt;0.9,"Ja",""),"")</f>
        <v/>
      </c>
      <c r="AR197" s="6"/>
      <c r="AW197" t="str">
        <f t="shared" si="42"/>
        <v/>
      </c>
      <c r="AY197" s="6" t="str">
        <f t="shared" ref="AY197:AY260" si="46">IF(AE197="ja","",IF(AND(AM197="ja",AO197="ja",AW197="nej"),"ja","nej"))</f>
        <v/>
      </c>
      <c r="BB197" s="6" t="str">
        <f t="shared" si="43"/>
        <v>Ja</v>
      </c>
      <c r="BK197" t="s">
        <v>10</v>
      </c>
    </row>
    <row r="198" spans="1:63" ht="15" customHeight="1" x14ac:dyDescent="0.25">
      <c r="A198" t="s">
        <v>239</v>
      </c>
      <c r="B198" t="s">
        <v>240</v>
      </c>
      <c r="C198">
        <v>0.239783</v>
      </c>
      <c r="D198">
        <v>45.470599999999997</v>
      </c>
      <c r="E198">
        <v>8.8726299999999991</v>
      </c>
      <c r="F198">
        <v>0.19478200000000001</v>
      </c>
      <c r="G198" t="s">
        <v>10</v>
      </c>
      <c r="H198" t="s">
        <v>10</v>
      </c>
      <c r="K198" s="6">
        <f>VLOOKUP($B198,'Egen hetvattenprod'!$B$1:$AP$500,MATCH("Summa tillförd energi:",'Egen hetvattenprod'!$B$1:$AY$1,0),FALSE)</f>
        <v>10.933999999999999</v>
      </c>
      <c r="L198" s="6">
        <f>VLOOKUP($B198,Kraftvärmeprod!$B$1:$AO$500,MATCH("Summa tillförd energi:",Kraftvärmeprod!$B$1:$AV$1,0),FALSE)</f>
        <v>0</v>
      </c>
      <c r="M198" s="33">
        <f>VLOOKUP($B198,'Allokerad kvv'!$B$1:$AO$500,MATCH("Summa allokerad tillförd energi:",'Allokerad kvv'!$B$1:$AV$1,0),FALSE)</f>
        <v>0</v>
      </c>
      <c r="N198" s="33">
        <f>VLOOKUP($B198,'Justerad allokering'!$B$1:$AO$500,MATCH("Summa justerad allokerad tillförd energi:",'Justerad allokering'!$B$1:$AV$1,0),FALSE)</f>
        <v>0</v>
      </c>
      <c r="O198" s="6">
        <f>VLOOKUP($B198,'Slutlig allokering'!$B$2:$AL$500,MATCH("Summa justerad allokerad tillförd energi:",'Slutlig allokering'!$B$2:$AS$2,0),FALSE)</f>
        <v>0</v>
      </c>
      <c r="P198" s="6">
        <f>VLOOKUP($B198,'Köpt hetvatten'!$B$1:$AP$500,MATCH("Med verkningsgrad:",'Köpt hetvatten'!$B$1:$AW$1,0),FALSE)</f>
        <v>0</v>
      </c>
      <c r="Q198" s="6">
        <f>VLOOKUP($B198,Spillvärme!$B$1:$AP$500,MATCH("Summa tillförd energi:",Spillvärme!$B$1:$AW$1,0),FALSE)</f>
        <v>41.712000000000003</v>
      </c>
      <c r="R198" s="6">
        <f>VLOOKUP($B198,Miljö!$B$1:$AP$500,MATCH("Summa tillförd energi:",Miljö!$B$1:$AW$1,0),FALSE)</f>
        <v>0.36199999999999999</v>
      </c>
      <c r="S198" s="33">
        <f t="shared" si="38"/>
        <v>0</v>
      </c>
      <c r="T198" s="6" t="str">
        <f>VLOOKUP($B198,Miljö!$B$1:$AP$500,MATCH("Köpt prod.spec hetvatten",Miljö!$B$1:$AW$1,0),FALSE)</f>
        <v/>
      </c>
      <c r="U198" s="6">
        <f t="shared" si="39"/>
        <v>53.008000000000003</v>
      </c>
      <c r="V198" s="6">
        <f>VLOOKUP($B198,Leveranser!$B$1:$AP$500,MATCH("Total levererad värme",Leveranser!$B$1:$AW$1,0),FALSE)</f>
        <v>47.036999999999999</v>
      </c>
      <c r="W198" s="6">
        <f>IFERROR(VLOOKUP($B198,Miljö!$B$1:$AP$500,MATCH("Såld mängd produktionsspecifik fjärrvärme (GWh)",Miljö!$B$1:$AW$1,0),FALSE)/1,0)</f>
        <v>0</v>
      </c>
      <c r="X198" s="6"/>
      <c r="Y198" s="30">
        <f t="shared" si="40"/>
        <v>0.88735662541503169</v>
      </c>
      <c r="Z198" s="6"/>
      <c r="AA198" s="30" t="str">
        <f t="shared" si="41"/>
        <v/>
      </c>
      <c r="AC198" t="s">
        <v>10</v>
      </c>
      <c r="AD198" t="s">
        <v>20</v>
      </c>
      <c r="AE198" s="25" t="str">
        <f t="shared" si="36"/>
        <v>ja</v>
      </c>
      <c r="AF198" t="s">
        <v>20</v>
      </c>
      <c r="AG198" t="s">
        <v>20</v>
      </c>
      <c r="AM198" s="6" t="str">
        <f t="shared" si="37"/>
        <v/>
      </c>
      <c r="AO198" s="6" t="str">
        <f t="shared" si="44"/>
        <v/>
      </c>
      <c r="AQ198" s="6" t="str">
        <f t="shared" si="45"/>
        <v/>
      </c>
      <c r="AR198" s="6"/>
      <c r="AW198" t="str">
        <f t="shared" si="42"/>
        <v/>
      </c>
      <c r="AY198" s="6" t="str">
        <f t="shared" si="46"/>
        <v/>
      </c>
      <c r="BB198" s="6" t="str">
        <f t="shared" si="43"/>
        <v>Ja</v>
      </c>
      <c r="BK198" t="s">
        <v>10</v>
      </c>
    </row>
    <row r="199" spans="1:63" ht="15" customHeight="1" x14ac:dyDescent="0.25">
      <c r="A199" t="s">
        <v>241</v>
      </c>
      <c r="B199" t="s">
        <v>242</v>
      </c>
      <c r="C199">
        <v>0.104029</v>
      </c>
      <c r="D199">
        <v>11.401999999999999</v>
      </c>
      <c r="E199">
        <v>9.9763699999999993</v>
      </c>
      <c r="F199">
        <v>1.93798E-3</v>
      </c>
      <c r="G199" t="s">
        <v>14</v>
      </c>
      <c r="H199" t="s">
        <v>10</v>
      </c>
      <c r="K199" s="6">
        <f>VLOOKUP($B199,'Egen hetvattenprod'!$B$1:$AP$500,MATCH("Summa tillförd energi:",'Egen hetvattenprod'!$B$1:$AY$1,0),FALSE)</f>
        <v>50.6</v>
      </c>
      <c r="L199" s="6">
        <f>VLOOKUP($B199,Kraftvärmeprod!$B$1:$AO$500,MATCH("Summa tillförd energi:",Kraftvärmeprod!$B$1:$AV$1,0),FALSE)</f>
        <v>0</v>
      </c>
      <c r="M199" s="33">
        <f>VLOOKUP($B199,'Allokerad kvv'!$B$1:$AO$500,MATCH("Summa allokerad tillförd energi:",'Allokerad kvv'!$B$1:$AV$1,0),FALSE)</f>
        <v>0</v>
      </c>
      <c r="N199" s="33">
        <f>VLOOKUP($B199,'Justerad allokering'!$B$1:$AO$500,MATCH("Summa justerad allokerad tillförd energi:",'Justerad allokering'!$B$1:$AV$1,0),FALSE)</f>
        <v>0</v>
      </c>
      <c r="O199" s="6">
        <f>VLOOKUP($B199,'Slutlig allokering'!$B$2:$AL$500,MATCH("Summa justerad allokerad tillförd energi:",'Slutlig allokering'!$B$2:$AS$2,0),FALSE)</f>
        <v>0</v>
      </c>
      <c r="P199" s="6">
        <f>VLOOKUP($B199,'Köpt hetvatten'!$B$1:$AP$500,MATCH("Med verkningsgrad:",'Köpt hetvatten'!$B$1:$AW$1,0),FALSE)</f>
        <v>0</v>
      </c>
      <c r="Q199" s="6">
        <f>VLOOKUP($B199,Spillvärme!$B$1:$AP$500,MATCH("Summa tillförd energi:",Spillvärme!$B$1:$AW$1,0),FALSE)</f>
        <v>0</v>
      </c>
      <c r="R199" s="6">
        <f>VLOOKUP($B199,Miljö!$B$1:$AP$500,MATCH("Summa tillförd energi:",Miljö!$B$1:$AW$1,0),FALSE)</f>
        <v>1</v>
      </c>
      <c r="S199" s="33">
        <f t="shared" si="38"/>
        <v>0</v>
      </c>
      <c r="T199" s="6" t="str">
        <f>VLOOKUP($B199,Miljö!$B$1:$AP$500,MATCH("Köpt prod.spec hetvatten",Miljö!$B$1:$AW$1,0),FALSE)</f>
        <v/>
      </c>
      <c r="U199" s="6">
        <f t="shared" si="39"/>
        <v>51.6</v>
      </c>
      <c r="V199" s="6">
        <f>VLOOKUP($B199,Leveranser!$B$1:$AP$500,MATCH("Total levererad värme",Leveranser!$B$1:$AW$1,0),FALSE)</f>
        <v>35</v>
      </c>
      <c r="W199" s="6">
        <f>IFERROR(VLOOKUP($B199,Miljö!$B$1:$AP$500,MATCH("Såld mängd produktionsspecifik fjärrvärme (GWh)",Miljö!$B$1:$AW$1,0),FALSE)/1,0)</f>
        <v>0</v>
      </c>
      <c r="X199" s="6"/>
      <c r="Y199" s="30">
        <f t="shared" si="40"/>
        <v>0.67829457364341084</v>
      </c>
      <c r="Z199" s="6"/>
      <c r="AA199" s="30" t="str">
        <f t="shared" si="41"/>
        <v/>
      </c>
      <c r="AC199" t="s">
        <v>20</v>
      </c>
      <c r="AD199" t="s">
        <v>10</v>
      </c>
      <c r="AE199" s="25" t="str">
        <f t="shared" si="36"/>
        <v>ja</v>
      </c>
      <c r="AF199" t="s">
        <v>20</v>
      </c>
      <c r="AG199" t="s">
        <v>20</v>
      </c>
      <c r="AM199" s="6" t="str">
        <f t="shared" si="37"/>
        <v/>
      </c>
      <c r="AO199" s="6" t="str">
        <f t="shared" si="44"/>
        <v/>
      </c>
      <c r="AQ199" s="6" t="str">
        <f t="shared" si="45"/>
        <v/>
      </c>
      <c r="AR199" s="6"/>
      <c r="AW199" t="str">
        <f t="shared" si="42"/>
        <v/>
      </c>
      <c r="AY199" s="6" t="str">
        <f t="shared" si="46"/>
        <v/>
      </c>
      <c r="BB199" s="6" t="str">
        <f t="shared" si="43"/>
        <v>Ja</v>
      </c>
      <c r="BK199" t="s">
        <v>10</v>
      </c>
    </row>
    <row r="200" spans="1:63" ht="15" customHeight="1" x14ac:dyDescent="0.25">
      <c r="A200" t="s">
        <v>243</v>
      </c>
      <c r="B200" t="s">
        <v>244</v>
      </c>
      <c r="C200">
        <v>0</v>
      </c>
      <c r="D200">
        <v>0</v>
      </c>
      <c r="E200">
        <v>0</v>
      </c>
      <c r="F200">
        <v>0</v>
      </c>
      <c r="G200" t="s">
        <v>14</v>
      </c>
      <c r="H200" t="s">
        <v>14</v>
      </c>
      <c r="K200" s="6">
        <f>VLOOKUP($B200,'Egen hetvattenprod'!$B$1:$AP$500,MATCH("Summa tillförd energi:",'Egen hetvattenprod'!$B$1:$AY$1,0),FALSE)</f>
        <v>0</v>
      </c>
      <c r="L200" s="6">
        <f>VLOOKUP($B200,Kraftvärmeprod!$B$1:$AO$500,MATCH("Summa tillförd energi:",Kraftvärmeprod!$B$1:$AV$1,0),FALSE)</f>
        <v>0</v>
      </c>
      <c r="M200" s="33">
        <f>VLOOKUP($B200,'Allokerad kvv'!$B$1:$AO$500,MATCH("Summa allokerad tillförd energi:",'Allokerad kvv'!$B$1:$AV$1,0),FALSE)</f>
        <v>0</v>
      </c>
      <c r="N200" s="33">
        <f>VLOOKUP($B200,'Justerad allokering'!$B$1:$AO$500,MATCH("Summa justerad allokerad tillförd energi:",'Justerad allokering'!$B$1:$AV$1,0),FALSE)</f>
        <v>0</v>
      </c>
      <c r="O200" s="6">
        <f>VLOOKUP($B200,'Slutlig allokering'!$B$2:$AL$500,MATCH("Summa justerad allokerad tillförd energi:",'Slutlig allokering'!$B$2:$AS$2,0),FALSE)</f>
        <v>0</v>
      </c>
      <c r="P200" s="6">
        <f>VLOOKUP($B200,'Köpt hetvatten'!$B$1:$AP$500,MATCH("Med verkningsgrad:",'Köpt hetvatten'!$B$1:$AW$1,0),FALSE)</f>
        <v>0</v>
      </c>
      <c r="Q200" s="6">
        <f>VLOOKUP($B200,Spillvärme!$B$1:$AP$500,MATCH("Summa tillförd energi:",Spillvärme!$B$1:$AW$1,0),FALSE)</f>
        <v>0</v>
      </c>
      <c r="R200" s="6">
        <f>VLOOKUP($B200,Miljö!$B$1:$AP$500,MATCH("Summa tillförd energi:",Miljö!$B$1:$AW$1,0),FALSE)</f>
        <v>0</v>
      </c>
      <c r="S200" s="33">
        <f t="shared" si="38"/>
        <v>0</v>
      </c>
      <c r="T200" s="6" t="str">
        <f>VLOOKUP($B200,Miljö!$B$1:$AP$500,MATCH("Köpt prod.spec hetvatten",Miljö!$B$1:$AW$1,0),FALSE)</f>
        <v/>
      </c>
      <c r="U200" s="6">
        <f t="shared" si="39"/>
        <v>0</v>
      </c>
      <c r="V200" s="6">
        <f>VLOOKUP($B200,Leveranser!$B$1:$AP$500,MATCH("Total levererad värme",Leveranser!$B$1:$AW$1,0),FALSE)</f>
        <v>0</v>
      </c>
      <c r="W200" s="6">
        <f>IFERROR(VLOOKUP($B200,Miljö!$B$1:$AP$500,MATCH("Såld mängd produktionsspecifik fjärrvärme (GWh)",Miljö!$B$1:$AW$1,0),FALSE)/1,0)</f>
        <v>0</v>
      </c>
      <c r="X200" s="6"/>
      <c r="Y200" s="30" t="str">
        <f t="shared" si="40"/>
        <v/>
      </c>
      <c r="Z200" s="6"/>
      <c r="AA200" s="30" t="str">
        <f t="shared" si="41"/>
        <v/>
      </c>
      <c r="AC200" t="s">
        <v>20</v>
      </c>
      <c r="AD200" t="s">
        <v>20</v>
      </c>
      <c r="AE200" s="25" t="str">
        <f t="shared" si="36"/>
        <v/>
      </c>
      <c r="AF200" t="s">
        <v>20</v>
      </c>
      <c r="AG200" t="s">
        <v>20</v>
      </c>
      <c r="AM200" s="6" t="str">
        <f t="shared" si="37"/>
        <v>nej</v>
      </c>
      <c r="AO200" s="6" t="str">
        <f t="shared" si="44"/>
        <v>nej</v>
      </c>
      <c r="AQ200" s="6" t="str">
        <f t="shared" si="45"/>
        <v/>
      </c>
      <c r="AR200" s="6"/>
      <c r="AW200" t="str">
        <f t="shared" si="42"/>
        <v>nej</v>
      </c>
      <c r="AY200" s="6" t="str">
        <f t="shared" si="46"/>
        <v>nej</v>
      </c>
      <c r="BB200" s="6" t="str">
        <f t="shared" si="43"/>
        <v>Nej</v>
      </c>
      <c r="BK200" t="s">
        <v>14</v>
      </c>
    </row>
    <row r="201" spans="1:63" ht="15" customHeight="1" x14ac:dyDescent="0.25">
      <c r="A201" t="s">
        <v>243</v>
      </c>
      <c r="B201" t="s">
        <v>245</v>
      </c>
      <c r="C201">
        <v>0.155194</v>
      </c>
      <c r="D201">
        <v>18.698699999999999</v>
      </c>
      <c r="E201">
        <v>11.721</v>
      </c>
      <c r="F201">
        <v>2.2386799999999998E-2</v>
      </c>
      <c r="G201" t="s">
        <v>10</v>
      </c>
      <c r="H201" t="s">
        <v>10</v>
      </c>
      <c r="K201" s="6">
        <f>VLOOKUP($B201,'Egen hetvattenprod'!$B$1:$AP$500,MATCH("Summa tillförd energi:",'Egen hetvattenprod'!$B$1:$AY$1,0),FALSE)</f>
        <v>8.26</v>
      </c>
      <c r="L201" s="6">
        <f>VLOOKUP($B201,Kraftvärmeprod!$B$1:$AO$500,MATCH("Summa tillförd energi:",Kraftvärmeprod!$B$1:$AV$1,0),FALSE)</f>
        <v>0</v>
      </c>
      <c r="M201" s="33">
        <f>VLOOKUP($B201,'Allokerad kvv'!$B$1:$AO$500,MATCH("Summa allokerad tillförd energi:",'Allokerad kvv'!$B$1:$AV$1,0),FALSE)</f>
        <v>0</v>
      </c>
      <c r="N201" s="33">
        <f>VLOOKUP($B201,'Justerad allokering'!$B$1:$AO$500,MATCH("Summa justerad allokerad tillförd energi:",'Justerad allokering'!$B$1:$AV$1,0),FALSE)</f>
        <v>0</v>
      </c>
      <c r="O201" s="6">
        <f>VLOOKUP($B201,'Slutlig allokering'!$B$2:$AL$500,MATCH("Summa justerad allokerad tillförd energi:",'Slutlig allokering'!$B$2:$AS$2,0),FALSE)</f>
        <v>0</v>
      </c>
      <c r="P201" s="6">
        <f>VLOOKUP($B201,'Köpt hetvatten'!$B$1:$AP$500,MATCH("Med verkningsgrad:",'Köpt hetvatten'!$B$1:$AW$1,0),FALSE)</f>
        <v>18.588235294117649</v>
      </c>
      <c r="Q201" s="6">
        <f>VLOOKUP($B201,Spillvärme!$B$1:$AP$500,MATCH("Summa tillförd energi:",Spillvärme!$B$1:$AW$1,0),FALSE)</f>
        <v>0</v>
      </c>
      <c r="R201" s="6">
        <f>VLOOKUP($B201,Miljö!$B$1:$AP$500,MATCH("Summa tillförd energi:",Miljö!$B$1:$AW$1,0),FALSE)</f>
        <v>0.4</v>
      </c>
      <c r="S201" s="33">
        <f t="shared" si="38"/>
        <v>0</v>
      </c>
      <c r="T201" s="6" t="str">
        <f>VLOOKUP($B201,Miljö!$B$1:$AP$500,MATCH("Köpt prod.spec hetvatten",Miljö!$B$1:$AW$1,0),FALSE)</f>
        <v/>
      </c>
      <c r="U201" s="6">
        <f t="shared" si="39"/>
        <v>27.248235294117649</v>
      </c>
      <c r="V201" s="6">
        <f>VLOOKUP($B201,Leveranser!$B$1:$AP$500,MATCH("Total levererad värme",Leveranser!$B$1:$AW$1,0),FALSE)</f>
        <v>20.07</v>
      </c>
      <c r="W201" s="6">
        <f>IFERROR(VLOOKUP($B201,Miljö!$B$1:$AP$500,MATCH("Såld mängd produktionsspecifik fjärrvärme (GWh)",Miljö!$B$1:$AW$1,0),FALSE)/1,0)</f>
        <v>0</v>
      </c>
      <c r="X201" s="6"/>
      <c r="Y201" s="30">
        <f t="shared" si="40"/>
        <v>0.73656146107681009</v>
      </c>
      <c r="Z201" s="6"/>
      <c r="AA201" s="30" t="str">
        <f t="shared" si="41"/>
        <v/>
      </c>
      <c r="AC201" t="s">
        <v>10</v>
      </c>
      <c r="AD201" t="s">
        <v>20</v>
      </c>
      <c r="AE201" s="25" t="str">
        <f t="shared" si="36"/>
        <v>ja</v>
      </c>
      <c r="AF201" t="s">
        <v>20</v>
      </c>
      <c r="AG201" t="s">
        <v>20</v>
      </c>
      <c r="AM201" s="6" t="str">
        <f t="shared" si="37"/>
        <v/>
      </c>
      <c r="AO201" s="6" t="str">
        <f t="shared" si="44"/>
        <v/>
      </c>
      <c r="AQ201" s="6" t="str">
        <f t="shared" si="45"/>
        <v/>
      </c>
      <c r="AR201" s="6"/>
      <c r="AW201" t="str">
        <f t="shared" si="42"/>
        <v/>
      </c>
      <c r="AY201" s="6" t="str">
        <f t="shared" si="46"/>
        <v/>
      </c>
      <c r="BB201" s="6" t="str">
        <f t="shared" si="43"/>
        <v>Ja</v>
      </c>
      <c r="BK201" t="s">
        <v>10</v>
      </c>
    </row>
    <row r="202" spans="1:63" ht="15" customHeight="1" x14ac:dyDescent="0.25">
      <c r="A202" t="s">
        <v>243</v>
      </c>
      <c r="B202" t="s">
        <v>246</v>
      </c>
      <c r="C202">
        <v>0.20206099999999999</v>
      </c>
      <c r="D202">
        <v>30.314499999999999</v>
      </c>
      <c r="E202">
        <v>12.2599</v>
      </c>
      <c r="F202">
        <v>4.4404800000000001E-2</v>
      </c>
      <c r="G202" t="s">
        <v>10</v>
      </c>
      <c r="H202" t="s">
        <v>10</v>
      </c>
      <c r="K202" s="6">
        <f>VLOOKUP($B202,'Egen hetvattenprod'!$B$1:$AP$500,MATCH("Summa tillförd energi:",'Egen hetvattenprod'!$B$1:$AY$1,0),FALSE)</f>
        <v>82</v>
      </c>
      <c r="L202" s="6">
        <f>VLOOKUP($B202,Kraftvärmeprod!$B$1:$AO$500,MATCH("Summa tillförd energi:",Kraftvärmeprod!$B$1:$AV$1,0),FALSE)</f>
        <v>0</v>
      </c>
      <c r="M202" s="33">
        <f>VLOOKUP($B202,'Allokerad kvv'!$B$1:$AO$500,MATCH("Summa allokerad tillförd energi:",'Allokerad kvv'!$B$1:$AV$1,0),FALSE)</f>
        <v>0</v>
      </c>
      <c r="N202" s="33">
        <f>VLOOKUP($B202,'Justerad allokering'!$B$1:$AO$500,MATCH("Summa justerad allokerad tillförd energi:",'Justerad allokering'!$B$1:$AV$1,0),FALSE)</f>
        <v>0</v>
      </c>
      <c r="O202" s="6">
        <f>VLOOKUP($B202,'Slutlig allokering'!$B$2:$AL$500,MATCH("Summa justerad allokerad tillförd energi:",'Slutlig allokering'!$B$2:$AS$2,0),FALSE)</f>
        <v>0</v>
      </c>
      <c r="P202" s="6">
        <f>VLOOKUP($B202,'Köpt hetvatten'!$B$1:$AP$500,MATCH("Med verkningsgrad:",'Köpt hetvatten'!$B$1:$AW$1,0),FALSE)</f>
        <v>0</v>
      </c>
      <c r="Q202" s="6">
        <f>VLOOKUP($B202,Spillvärme!$B$1:$AP$500,MATCH("Summa tillförd energi:",Spillvärme!$B$1:$AW$1,0),FALSE)</f>
        <v>0</v>
      </c>
      <c r="R202" s="6">
        <f>VLOOKUP($B202,Miljö!$B$1:$AP$500,MATCH("Summa tillförd energi:",Miljö!$B$1:$AW$1,0),FALSE)</f>
        <v>2</v>
      </c>
      <c r="S202" s="33">
        <f t="shared" si="38"/>
        <v>0</v>
      </c>
      <c r="T202" s="6" t="str">
        <f>VLOOKUP($B202,Miljö!$B$1:$AP$500,MATCH("Köpt prod.spec hetvatten",Miljö!$B$1:$AW$1,0),FALSE)</f>
        <v/>
      </c>
      <c r="U202" s="6">
        <f t="shared" si="39"/>
        <v>84</v>
      </c>
      <c r="V202" s="6">
        <f>VLOOKUP($B202,Leveranser!$B$1:$AP$500,MATCH("Total levererad värme",Leveranser!$B$1:$AW$1,0),FALSE)</f>
        <v>54.3</v>
      </c>
      <c r="W202" s="6">
        <f>IFERROR(VLOOKUP($B202,Miljö!$B$1:$AP$500,MATCH("Såld mängd produktionsspecifik fjärrvärme (GWh)",Miljö!$B$1:$AW$1,0),FALSE)/1,0)</f>
        <v>0</v>
      </c>
      <c r="X202" s="6"/>
      <c r="Y202" s="30">
        <f t="shared" si="40"/>
        <v>0.64642857142857135</v>
      </c>
      <c r="Z202" s="6"/>
      <c r="AA202" s="30" t="str">
        <f t="shared" si="41"/>
        <v/>
      </c>
      <c r="AC202" t="s">
        <v>10</v>
      </c>
      <c r="AD202" t="s">
        <v>20</v>
      </c>
      <c r="AE202" s="25" t="str">
        <f t="shared" si="36"/>
        <v>ja</v>
      </c>
      <c r="AF202" t="s">
        <v>20</v>
      </c>
      <c r="AG202" t="s">
        <v>20</v>
      </c>
      <c r="AM202" s="6" t="str">
        <f t="shared" si="37"/>
        <v/>
      </c>
      <c r="AO202" s="6" t="str">
        <f t="shared" si="44"/>
        <v/>
      </c>
      <c r="AQ202" s="6" t="str">
        <f t="shared" si="45"/>
        <v/>
      </c>
      <c r="AR202" s="6"/>
      <c r="AW202" t="str">
        <f t="shared" si="42"/>
        <v/>
      </c>
      <c r="AY202" s="6" t="str">
        <f t="shared" si="46"/>
        <v/>
      </c>
      <c r="BB202" s="6" t="str">
        <f t="shared" si="43"/>
        <v>Ja</v>
      </c>
      <c r="BK202" t="s">
        <v>10</v>
      </c>
    </row>
    <row r="203" spans="1:63" ht="15" customHeight="1" x14ac:dyDescent="0.25">
      <c r="A203" t="s">
        <v>243</v>
      </c>
      <c r="B203" t="s">
        <v>247</v>
      </c>
      <c r="C203">
        <v>0.142373</v>
      </c>
      <c r="D203">
        <v>36.120100000000001</v>
      </c>
      <c r="E203">
        <v>7.4199000000000002</v>
      </c>
      <c r="F203">
        <v>6.9916099999999997E-3</v>
      </c>
      <c r="G203" t="s">
        <v>14</v>
      </c>
      <c r="H203" t="s">
        <v>10</v>
      </c>
      <c r="K203" s="6">
        <f>VLOOKUP($B203,'Egen hetvattenprod'!$B$1:$AP$500,MATCH("Summa tillförd energi:",'Egen hetvattenprod'!$B$1:$AY$1,0),FALSE)</f>
        <v>89</v>
      </c>
      <c r="L203" s="6">
        <f>VLOOKUP($B203,Kraftvärmeprod!$B$1:$AO$500,MATCH("Summa tillförd energi:",Kraftvärmeprod!$B$1:$AV$1,0),FALSE)</f>
        <v>787</v>
      </c>
      <c r="M203" s="33">
        <f>VLOOKUP($B203,'Allokerad kvv'!$B$1:$AO$500,MATCH("Summa allokerad tillförd energi:",'Allokerad kvv'!$B$1:$AV$1,0),FALSE)</f>
        <v>462.57100000000003</v>
      </c>
      <c r="N203" s="33">
        <f>VLOOKUP($B203,'Justerad allokering'!$B$1:$AO$500,MATCH("Summa justerad allokerad tillförd energi:",'Justerad allokering'!$B$1:$AV$1,0),FALSE)</f>
        <v>0</v>
      </c>
      <c r="O203" s="6">
        <f>VLOOKUP($B203,'Slutlig allokering'!$B$2:$AL$500,MATCH("Summa justerad allokerad tillförd energi:",'Slutlig allokering'!$B$2:$AS$2,0),FALSE)</f>
        <v>462.57100000000003</v>
      </c>
      <c r="P203" s="6">
        <f>VLOOKUP($B203,'Köpt hetvatten'!$B$1:$AP$500,MATCH("Med verkningsgrad:",'Köpt hetvatten'!$B$1:$AW$1,0),FALSE)</f>
        <v>9.4117647058823539E-3</v>
      </c>
      <c r="Q203" s="6">
        <f>VLOOKUP($B203,Spillvärme!$B$1:$AP$500,MATCH("Summa tillförd energi:",Spillvärme!$B$1:$AW$1,0),FALSE)</f>
        <v>4.5999999999999996</v>
      </c>
      <c r="R203" s="6">
        <f>VLOOKUP($B203,Miljö!$B$1:$AP$500,MATCH("Summa tillförd energi:",Miljö!$B$1:$AW$1,0),FALSE)</f>
        <v>0</v>
      </c>
      <c r="S203" s="33">
        <f t="shared" si="38"/>
        <v>15.933</v>
      </c>
      <c r="T203" s="6" t="str">
        <f>VLOOKUP($B203,Miljö!$B$1:$AP$500,MATCH("Köpt prod.spec hetvatten",Miljö!$B$1:$AW$1,0),FALSE)</f>
        <v/>
      </c>
      <c r="U203" s="6">
        <f t="shared" si="39"/>
        <v>556.18041176470592</v>
      </c>
      <c r="V203" s="6">
        <f>VLOOKUP($B203,Leveranser!$B$1:$AP$500,MATCH("Total levererad värme",Leveranser!$B$1:$AW$1,0),FALSE)</f>
        <v>531.1</v>
      </c>
      <c r="W203" s="6">
        <f>IFERROR(VLOOKUP($B203,Miljö!$B$1:$AP$500,MATCH("Såld mängd produktionsspecifik fjärrvärme (GWh)",Miljö!$B$1:$AW$1,0),FALSE)/1,0)</f>
        <v>0</v>
      </c>
      <c r="X203" s="6"/>
      <c r="Y203" s="30">
        <f t="shared" si="40"/>
        <v>0.95490597792696763</v>
      </c>
      <c r="Z203" s="6"/>
      <c r="AA203" s="30" t="str">
        <f t="shared" si="41"/>
        <v/>
      </c>
      <c r="AC203" t="s">
        <v>1095</v>
      </c>
      <c r="AD203" t="s">
        <v>10</v>
      </c>
      <c r="AE203" s="25" t="str">
        <f t="shared" si="36"/>
        <v>ja</v>
      </c>
      <c r="AF203" t="s">
        <v>20</v>
      </c>
      <c r="AG203" t="s">
        <v>20</v>
      </c>
      <c r="AM203" s="6" t="str">
        <f t="shared" si="37"/>
        <v/>
      </c>
      <c r="AO203" s="6" t="str">
        <f t="shared" si="44"/>
        <v/>
      </c>
      <c r="AQ203" s="6" t="str">
        <f t="shared" si="45"/>
        <v/>
      </c>
      <c r="AR203" s="6"/>
      <c r="AW203" t="str">
        <f t="shared" si="42"/>
        <v/>
      </c>
      <c r="AY203" s="6" t="str">
        <f t="shared" si="46"/>
        <v/>
      </c>
      <c r="BB203" s="6" t="str">
        <f t="shared" si="43"/>
        <v>Ja</v>
      </c>
      <c r="BK203" t="s">
        <v>10</v>
      </c>
    </row>
    <row r="204" spans="1:63" ht="15" customHeight="1" x14ac:dyDescent="0.25">
      <c r="A204" t="s">
        <v>248</v>
      </c>
      <c r="B204" t="s">
        <v>249</v>
      </c>
      <c r="C204">
        <v>0.30847799999999997</v>
      </c>
      <c r="D204">
        <v>26.569700000000001</v>
      </c>
      <c r="E204">
        <v>24.661000000000001</v>
      </c>
      <c r="F204">
        <v>3.1482499999999997E-2</v>
      </c>
      <c r="G204" t="s">
        <v>14</v>
      </c>
      <c r="H204" t="s">
        <v>10</v>
      </c>
      <c r="K204" s="6">
        <f>VLOOKUP($B204,'Egen hetvattenprod'!$B$1:$AP$500,MATCH("Summa tillförd energi:",'Egen hetvattenprod'!$B$1:$AY$1,0),FALSE)</f>
        <v>6.84</v>
      </c>
      <c r="L204" s="6">
        <f>VLOOKUP($B204,Kraftvärmeprod!$B$1:$AO$500,MATCH("Summa tillförd energi:",Kraftvärmeprod!$B$1:$AV$1,0),FALSE)</f>
        <v>0</v>
      </c>
      <c r="M204" s="33">
        <f>VLOOKUP($B204,'Allokerad kvv'!$B$1:$AO$500,MATCH("Summa allokerad tillförd energi:",'Allokerad kvv'!$B$1:$AV$1,0),FALSE)</f>
        <v>0</v>
      </c>
      <c r="N204" s="33">
        <f>VLOOKUP($B204,'Justerad allokering'!$B$1:$AO$500,MATCH("Summa justerad allokerad tillförd energi:",'Justerad allokering'!$B$1:$AV$1,0),FALSE)</f>
        <v>0</v>
      </c>
      <c r="O204" s="6">
        <f>VLOOKUP($B204,'Slutlig allokering'!$B$2:$AL$500,MATCH("Summa justerad allokerad tillförd energi:",'Slutlig allokering'!$B$2:$AS$2,0),FALSE)</f>
        <v>0</v>
      </c>
      <c r="P204" s="6">
        <f>VLOOKUP($B204,'Köpt hetvatten'!$B$1:$AP$500,MATCH("Med verkningsgrad:",'Köpt hetvatten'!$B$1:$AW$1,0),FALSE)</f>
        <v>0</v>
      </c>
      <c r="Q204" s="6">
        <f>VLOOKUP($B204,Spillvärme!$B$1:$AP$500,MATCH("Summa tillförd energi:",Spillvärme!$B$1:$AW$1,0),FALSE)</f>
        <v>0</v>
      </c>
      <c r="R204" s="6">
        <f>VLOOKUP($B204,Miljö!$B$1:$AP$500,MATCH("Summa tillförd energi:",Miljö!$B$1:$AW$1,0),FALSE)</f>
        <v>0.14799999999999999</v>
      </c>
      <c r="S204" s="33">
        <f t="shared" si="38"/>
        <v>0</v>
      </c>
      <c r="T204" s="6" t="str">
        <f>VLOOKUP($B204,Miljö!$B$1:$AP$500,MATCH("Köpt prod.spec hetvatten",Miljö!$B$1:$AW$1,0),FALSE)</f>
        <v/>
      </c>
      <c r="U204" s="6">
        <f t="shared" si="39"/>
        <v>6.9879999999999995</v>
      </c>
      <c r="V204" s="6">
        <f>VLOOKUP($B204,Leveranser!$B$1:$AP$500,MATCH("Total levererad värme",Leveranser!$B$1:$AW$1,0),FALSE)</f>
        <v>3.68</v>
      </c>
      <c r="W204" s="6">
        <f>IFERROR(VLOOKUP($B204,Miljö!$B$1:$AP$500,MATCH("Såld mängd produktionsspecifik fjärrvärme (GWh)",Miljö!$B$1:$AW$1,0),FALSE)/1,0)</f>
        <v>0</v>
      </c>
      <c r="X204" s="6"/>
      <c r="Y204" s="30">
        <f t="shared" si="40"/>
        <v>0.52661705781339441</v>
      </c>
      <c r="Z204" s="6"/>
      <c r="AA204" s="30" t="str">
        <f t="shared" si="41"/>
        <v/>
      </c>
      <c r="AC204" t="s">
        <v>10</v>
      </c>
      <c r="AD204" t="s">
        <v>20</v>
      </c>
      <c r="AE204" s="25" t="str">
        <f t="shared" si="36"/>
        <v>ja</v>
      </c>
      <c r="AF204" t="s">
        <v>20</v>
      </c>
      <c r="AG204" t="s">
        <v>20</v>
      </c>
      <c r="AM204" s="6" t="str">
        <f t="shared" si="37"/>
        <v/>
      </c>
      <c r="AO204" s="6" t="str">
        <f t="shared" si="44"/>
        <v/>
      </c>
      <c r="AQ204" s="6" t="str">
        <f t="shared" si="45"/>
        <v/>
      </c>
      <c r="AR204" s="6"/>
      <c r="AW204" t="str">
        <f t="shared" si="42"/>
        <v/>
      </c>
      <c r="AY204" s="6" t="str">
        <f t="shared" si="46"/>
        <v/>
      </c>
      <c r="BB204" s="6" t="str">
        <f t="shared" si="43"/>
        <v>Ja</v>
      </c>
      <c r="BK204" t="s">
        <v>10</v>
      </c>
    </row>
    <row r="205" spans="1:63" ht="15" customHeight="1" x14ac:dyDescent="0.25">
      <c r="A205" t="s">
        <v>248</v>
      </c>
      <c r="B205" t="s">
        <v>250</v>
      </c>
      <c r="C205">
        <v>0</v>
      </c>
      <c r="D205">
        <v>0</v>
      </c>
      <c r="E205">
        <v>0</v>
      </c>
      <c r="F205">
        <v>0</v>
      </c>
      <c r="G205" t="s">
        <v>14</v>
      </c>
      <c r="H205" t="s">
        <v>14</v>
      </c>
      <c r="K205" s="6">
        <f>VLOOKUP($B205,'Egen hetvattenprod'!$B$1:$AP$500,MATCH("Summa tillförd energi:",'Egen hetvattenprod'!$B$1:$AY$1,0),FALSE)</f>
        <v>0</v>
      </c>
      <c r="L205" s="6">
        <f>VLOOKUP($B205,Kraftvärmeprod!$B$1:$AO$500,MATCH("Summa tillförd energi:",Kraftvärmeprod!$B$1:$AV$1,0),FALSE)</f>
        <v>0</v>
      </c>
      <c r="M205" s="33">
        <f>VLOOKUP($B205,'Allokerad kvv'!$B$1:$AO$500,MATCH("Summa allokerad tillförd energi:",'Allokerad kvv'!$B$1:$AV$1,0),FALSE)</f>
        <v>0</v>
      </c>
      <c r="N205" s="33">
        <f>VLOOKUP($B205,'Justerad allokering'!$B$1:$AO$500,MATCH("Summa justerad allokerad tillförd energi:",'Justerad allokering'!$B$1:$AV$1,0),FALSE)</f>
        <v>0</v>
      </c>
      <c r="O205" s="6">
        <f>VLOOKUP($B205,'Slutlig allokering'!$B$2:$AL$500,MATCH("Summa justerad allokerad tillförd energi:",'Slutlig allokering'!$B$2:$AS$2,0),FALSE)</f>
        <v>0</v>
      </c>
      <c r="P205" s="6">
        <f>VLOOKUP($B205,'Köpt hetvatten'!$B$1:$AP$500,MATCH("Med verkningsgrad:",'Köpt hetvatten'!$B$1:$AW$1,0),FALSE)</f>
        <v>0</v>
      </c>
      <c r="Q205" s="6">
        <f>VLOOKUP($B205,Spillvärme!$B$1:$AP$500,MATCH("Summa tillförd energi:",Spillvärme!$B$1:$AW$1,0),FALSE)</f>
        <v>0</v>
      </c>
      <c r="R205" s="6">
        <f>VLOOKUP($B205,Miljö!$B$1:$AP$500,MATCH("Summa tillförd energi:",Miljö!$B$1:$AW$1,0),FALSE)</f>
        <v>0</v>
      </c>
      <c r="S205" s="33">
        <f t="shared" si="38"/>
        <v>0</v>
      </c>
      <c r="T205" s="6" t="str">
        <f>VLOOKUP($B205,Miljö!$B$1:$AP$500,MATCH("Köpt prod.spec hetvatten",Miljö!$B$1:$AW$1,0),FALSE)</f>
        <v/>
      </c>
      <c r="U205" s="6">
        <f t="shared" si="39"/>
        <v>0</v>
      </c>
      <c r="V205" s="6">
        <f>VLOOKUP($B205,Leveranser!$B$1:$AP$500,MATCH("Total levererad värme",Leveranser!$B$1:$AW$1,0),FALSE)</f>
        <v>0</v>
      </c>
      <c r="W205" s="6">
        <f>IFERROR(VLOOKUP($B205,Miljö!$B$1:$AP$500,MATCH("Såld mängd produktionsspecifik fjärrvärme (GWh)",Miljö!$B$1:$AW$1,0),FALSE)/1,0)</f>
        <v>0</v>
      </c>
      <c r="X205" s="6"/>
      <c r="Y205" s="30" t="str">
        <f t="shared" si="40"/>
        <v/>
      </c>
      <c r="Z205" s="6"/>
      <c r="AA205" s="30" t="str">
        <f t="shared" si="41"/>
        <v/>
      </c>
      <c r="AC205" t="s">
        <v>20</v>
      </c>
      <c r="AD205" t="s">
        <v>20</v>
      </c>
      <c r="AE205" s="25" t="str">
        <f t="shared" si="36"/>
        <v/>
      </c>
      <c r="AF205" t="s">
        <v>20</v>
      </c>
      <c r="AG205" t="s">
        <v>20</v>
      </c>
      <c r="AM205" s="6" t="str">
        <f t="shared" si="37"/>
        <v>nej</v>
      </c>
      <c r="AO205" s="6" t="str">
        <f t="shared" si="44"/>
        <v>nej</v>
      </c>
      <c r="AQ205" s="6" t="str">
        <f t="shared" si="45"/>
        <v/>
      </c>
      <c r="AR205" s="6"/>
      <c r="AW205" t="str">
        <f t="shared" si="42"/>
        <v>nej</v>
      </c>
      <c r="AY205" s="6" t="str">
        <f t="shared" si="46"/>
        <v>nej</v>
      </c>
      <c r="BB205" s="6" t="str">
        <f t="shared" si="43"/>
        <v>Nej</v>
      </c>
      <c r="BK205" t="s">
        <v>14</v>
      </c>
    </row>
    <row r="206" spans="1:63" ht="15" customHeight="1" x14ac:dyDescent="0.25">
      <c r="A206" t="s">
        <v>248</v>
      </c>
      <c r="B206" t="s">
        <v>251</v>
      </c>
      <c r="C206">
        <v>0.13264500000000001</v>
      </c>
      <c r="D206">
        <v>25.650600000000001</v>
      </c>
      <c r="E206">
        <v>9.6161799999999999</v>
      </c>
      <c r="F206">
        <v>3.7309200000000001E-2</v>
      </c>
      <c r="G206" t="s">
        <v>14</v>
      </c>
      <c r="H206" t="s">
        <v>10</v>
      </c>
      <c r="K206" s="6">
        <f>VLOOKUP($B206,'Egen hetvattenprod'!$B$1:$AP$500,MATCH("Summa tillförd energi:",'Egen hetvattenprod'!$B$1:$AY$1,0),FALSE)</f>
        <v>17.3</v>
      </c>
      <c r="L206" s="6">
        <f>VLOOKUP($B206,Kraftvärmeprod!$B$1:$AO$500,MATCH("Summa tillförd energi:",Kraftvärmeprod!$B$1:$AV$1,0),FALSE)</f>
        <v>0</v>
      </c>
      <c r="M206" s="33">
        <f>VLOOKUP($B206,'Allokerad kvv'!$B$1:$AO$500,MATCH("Summa allokerad tillförd energi:",'Allokerad kvv'!$B$1:$AV$1,0),FALSE)</f>
        <v>0</v>
      </c>
      <c r="N206" s="33">
        <f>VLOOKUP($B206,'Justerad allokering'!$B$1:$AO$500,MATCH("Summa justerad allokerad tillförd energi:",'Justerad allokering'!$B$1:$AV$1,0),FALSE)</f>
        <v>0</v>
      </c>
      <c r="O206" s="6">
        <f>VLOOKUP($B206,'Slutlig allokering'!$B$2:$AL$500,MATCH("Summa justerad allokerad tillförd energi:",'Slutlig allokering'!$B$2:$AS$2,0),FALSE)</f>
        <v>0</v>
      </c>
      <c r="P206" s="6">
        <f>VLOOKUP($B206,'Köpt hetvatten'!$B$1:$AP$500,MATCH("Med verkningsgrad:",'Köpt hetvatten'!$B$1:$AW$1,0),FALSE)</f>
        <v>0</v>
      </c>
      <c r="Q206" s="6">
        <f>VLOOKUP($B206,Spillvärme!$B$1:$AP$500,MATCH("Summa tillförd energi:",Spillvärme!$B$1:$AW$1,0),FALSE)</f>
        <v>0</v>
      </c>
      <c r="R206" s="6">
        <f>VLOOKUP($B206,Miljö!$B$1:$AP$500,MATCH("Summa tillförd energi:",Miljö!$B$1:$AW$1,0),FALSE)</f>
        <v>0.39</v>
      </c>
      <c r="S206" s="33">
        <f t="shared" si="38"/>
        <v>0</v>
      </c>
      <c r="T206" s="6" t="str">
        <f>VLOOKUP($B206,Miljö!$B$1:$AP$500,MATCH("Köpt prod.spec hetvatten",Miljö!$B$1:$AW$1,0),FALSE)</f>
        <v/>
      </c>
      <c r="U206" s="6">
        <f t="shared" si="39"/>
        <v>17.690000000000001</v>
      </c>
      <c r="V206" s="6">
        <f>VLOOKUP($B206,Leveranser!$B$1:$AP$500,MATCH("Total levererad värme",Leveranser!$B$1:$AW$1,0),FALSE)</f>
        <v>12.1</v>
      </c>
      <c r="W206" s="6">
        <f>IFERROR(VLOOKUP($B206,Miljö!$B$1:$AP$500,MATCH("Såld mängd produktionsspecifik fjärrvärme (GWh)",Miljö!$B$1:$AW$1,0),FALSE)/1,0)</f>
        <v>0</v>
      </c>
      <c r="X206" s="6"/>
      <c r="Y206" s="30">
        <f t="shared" si="40"/>
        <v>0.68400226116449969</v>
      </c>
      <c r="Z206" s="6"/>
      <c r="AA206" s="30" t="str">
        <f t="shared" si="41"/>
        <v/>
      </c>
      <c r="AC206" t="s">
        <v>10</v>
      </c>
      <c r="AD206" t="s">
        <v>20</v>
      </c>
      <c r="AE206" s="25" t="str">
        <f t="shared" si="36"/>
        <v>ja</v>
      </c>
      <c r="AF206" t="s">
        <v>20</v>
      </c>
      <c r="AG206" t="s">
        <v>20</v>
      </c>
      <c r="AM206" s="6" t="str">
        <f t="shared" si="37"/>
        <v/>
      </c>
      <c r="AO206" s="6" t="str">
        <f t="shared" si="44"/>
        <v/>
      </c>
      <c r="AQ206" s="6" t="str">
        <f t="shared" si="45"/>
        <v/>
      </c>
      <c r="AR206" s="6"/>
      <c r="AW206" t="str">
        <f t="shared" si="42"/>
        <v/>
      </c>
      <c r="AY206" s="6" t="str">
        <f t="shared" si="46"/>
        <v/>
      </c>
      <c r="BB206" s="6" t="str">
        <f t="shared" si="43"/>
        <v>Ja</v>
      </c>
      <c r="BK206" t="s">
        <v>10</v>
      </c>
    </row>
    <row r="207" spans="1:63" ht="15" customHeight="1" x14ac:dyDescent="0.25">
      <c r="A207" t="s">
        <v>248</v>
      </c>
      <c r="B207" t="s">
        <v>252</v>
      </c>
      <c r="C207">
        <v>0.26967400000000002</v>
      </c>
      <c r="D207">
        <v>75.881</v>
      </c>
      <c r="E207">
        <v>8.6146200000000004</v>
      </c>
      <c r="F207">
        <v>0.111081</v>
      </c>
      <c r="G207" t="s">
        <v>14</v>
      </c>
      <c r="H207" t="s">
        <v>10</v>
      </c>
      <c r="K207" s="6">
        <f>VLOOKUP($B207,'Egen hetvattenprod'!$B$1:$AP$500,MATCH("Summa tillförd energi:",'Egen hetvattenprod'!$B$1:$AY$1,0),FALSE)</f>
        <v>413.06999999999994</v>
      </c>
      <c r="L207" s="6">
        <f>VLOOKUP($B207,Kraftvärmeprod!$B$1:$AO$500,MATCH("Summa tillförd energi:",Kraftvärmeprod!$B$1:$AV$1,0),FALSE)</f>
        <v>630.69999999999993</v>
      </c>
      <c r="M207" s="33">
        <f>VLOOKUP($B207,'Allokerad kvv'!$B$1:$AO$500,MATCH("Summa allokerad tillförd energi:",'Allokerad kvv'!$B$1:$AV$1,0),FALSE)</f>
        <v>376.68176700000004</v>
      </c>
      <c r="N207" s="33">
        <f>VLOOKUP($B207,'Justerad allokering'!$B$1:$AO$500,MATCH("Summa justerad allokerad tillförd energi:",'Justerad allokering'!$B$1:$AV$1,0),FALSE)</f>
        <v>0</v>
      </c>
      <c r="O207" s="6">
        <f>VLOOKUP($B207,'Slutlig allokering'!$B$2:$AL$500,MATCH("Summa justerad allokerad tillförd energi:",'Slutlig allokering'!$B$2:$AS$2,0),FALSE)</f>
        <v>376.68176700000004</v>
      </c>
      <c r="P207" s="6">
        <f>VLOOKUP($B207,'Köpt hetvatten'!$B$1:$AP$500,MATCH("Med verkningsgrad:",'Köpt hetvatten'!$B$1:$AW$1,0),FALSE)</f>
        <v>0</v>
      </c>
      <c r="Q207" s="6">
        <f>VLOOKUP($B207,Spillvärme!$B$1:$AP$500,MATCH("Summa tillförd energi:",Spillvärme!$B$1:$AW$1,0),FALSE)</f>
        <v>0</v>
      </c>
      <c r="R207" s="6">
        <f>VLOOKUP($B207,Miljö!$B$1:$AP$500,MATCH("Summa tillförd energi:",Miljö!$B$1:$AW$1,0),FALSE)</f>
        <v>7.42</v>
      </c>
      <c r="S207" s="33">
        <f t="shared" si="38"/>
        <v>0</v>
      </c>
      <c r="T207" s="6" t="str">
        <f>VLOOKUP($B207,Miljö!$B$1:$AP$500,MATCH("Köpt prod.spec hetvatten",Miljö!$B$1:$AW$1,0),FALSE)</f>
        <v/>
      </c>
      <c r="U207" s="6">
        <f t="shared" si="39"/>
        <v>797.17176699999993</v>
      </c>
      <c r="V207" s="6">
        <f>VLOOKUP($B207,Leveranser!$B$1:$AP$500,MATCH("Total levererad värme",Leveranser!$B$1:$AW$1,0),FALSE)</f>
        <v>685.66</v>
      </c>
      <c r="W207" s="6">
        <f>IFERROR(VLOOKUP($B207,Miljö!$B$1:$AP$500,MATCH("Såld mängd produktionsspecifik fjärrvärme (GWh)",Miljö!$B$1:$AW$1,0),FALSE)/1,0)</f>
        <v>13.13</v>
      </c>
      <c r="X207" s="6"/>
      <c r="Y207" s="30">
        <f t="shared" si="40"/>
        <v>0.86011575971932286</v>
      </c>
      <c r="Z207" s="6"/>
      <c r="AA207" s="30">
        <f t="shared" si="41"/>
        <v>1.9149432663419189E-2</v>
      </c>
      <c r="AC207" t="s">
        <v>10</v>
      </c>
      <c r="AD207" t="s">
        <v>20</v>
      </c>
      <c r="AE207" s="25" t="str">
        <f t="shared" si="36"/>
        <v>ja</v>
      </c>
      <c r="AF207" t="s">
        <v>20</v>
      </c>
      <c r="AG207" t="s">
        <v>20</v>
      </c>
      <c r="AM207" s="6" t="str">
        <f t="shared" si="37"/>
        <v/>
      </c>
      <c r="AO207" s="6" t="str">
        <f t="shared" si="44"/>
        <v/>
      </c>
      <c r="AQ207" s="6" t="str">
        <f t="shared" si="45"/>
        <v/>
      </c>
      <c r="AR207" s="6"/>
      <c r="AW207" t="str">
        <f t="shared" si="42"/>
        <v/>
      </c>
      <c r="AY207" s="6" t="str">
        <f t="shared" si="46"/>
        <v/>
      </c>
      <c r="BB207" s="6" t="str">
        <f t="shared" si="43"/>
        <v>Ja</v>
      </c>
      <c r="BK207" t="s">
        <v>10</v>
      </c>
    </row>
    <row r="208" spans="1:63" ht="15" customHeight="1" x14ac:dyDescent="0.25">
      <c r="A208" t="s">
        <v>248</v>
      </c>
      <c r="B208" t="s">
        <v>253</v>
      </c>
      <c r="C208">
        <v>0</v>
      </c>
      <c r="D208">
        <v>0</v>
      </c>
      <c r="E208">
        <v>0</v>
      </c>
      <c r="F208">
        <v>0</v>
      </c>
      <c r="G208" t="s">
        <v>14</v>
      </c>
      <c r="H208" t="s">
        <v>14</v>
      </c>
      <c r="K208" s="6">
        <f>VLOOKUP($B208,'Egen hetvattenprod'!$B$1:$AP$500,MATCH("Summa tillförd energi:",'Egen hetvattenprod'!$B$1:$AY$1,0),FALSE)</f>
        <v>0</v>
      </c>
      <c r="L208" s="6">
        <f>VLOOKUP($B208,Kraftvärmeprod!$B$1:$AO$500,MATCH("Summa tillförd energi:",Kraftvärmeprod!$B$1:$AV$1,0),FALSE)</f>
        <v>0</v>
      </c>
      <c r="M208" s="33">
        <f>VLOOKUP($B208,'Allokerad kvv'!$B$1:$AO$500,MATCH("Summa allokerad tillförd energi:",'Allokerad kvv'!$B$1:$AV$1,0),FALSE)</f>
        <v>0</v>
      </c>
      <c r="N208" s="33">
        <f>VLOOKUP($B208,'Justerad allokering'!$B$1:$AO$500,MATCH("Summa justerad allokerad tillförd energi:",'Justerad allokering'!$B$1:$AV$1,0),FALSE)</f>
        <v>0</v>
      </c>
      <c r="O208" s="6">
        <f>VLOOKUP($B208,'Slutlig allokering'!$B$2:$AL$500,MATCH("Summa justerad allokerad tillförd energi:",'Slutlig allokering'!$B$2:$AS$2,0),FALSE)</f>
        <v>0</v>
      </c>
      <c r="P208" s="6">
        <f>VLOOKUP($B208,'Köpt hetvatten'!$B$1:$AP$500,MATCH("Med verkningsgrad:",'Köpt hetvatten'!$B$1:$AW$1,0),FALSE)</f>
        <v>0</v>
      </c>
      <c r="Q208" s="6">
        <f>VLOOKUP($B208,Spillvärme!$B$1:$AP$500,MATCH("Summa tillförd energi:",Spillvärme!$B$1:$AW$1,0),FALSE)</f>
        <v>0</v>
      </c>
      <c r="R208" s="6">
        <f>VLOOKUP($B208,Miljö!$B$1:$AP$500,MATCH("Summa tillförd energi:",Miljö!$B$1:$AW$1,0),FALSE)</f>
        <v>0</v>
      </c>
      <c r="S208" s="33">
        <f t="shared" si="38"/>
        <v>0</v>
      </c>
      <c r="T208" s="6" t="str">
        <f>VLOOKUP($B208,Miljö!$B$1:$AP$500,MATCH("Köpt prod.spec hetvatten",Miljö!$B$1:$AW$1,0),FALSE)</f>
        <v/>
      </c>
      <c r="U208" s="6">
        <f t="shared" si="39"/>
        <v>0</v>
      </c>
      <c r="V208" s="6">
        <f>VLOOKUP($B208,Leveranser!$B$1:$AP$500,MATCH("Total levererad värme",Leveranser!$B$1:$AW$1,0),FALSE)</f>
        <v>0</v>
      </c>
      <c r="W208" s="6">
        <f>IFERROR(VLOOKUP($B208,Miljö!$B$1:$AP$500,MATCH("Såld mängd produktionsspecifik fjärrvärme (GWh)",Miljö!$B$1:$AW$1,0),FALSE)/1,0)</f>
        <v>0</v>
      </c>
      <c r="X208" s="6"/>
      <c r="Y208" s="30" t="str">
        <f t="shared" si="40"/>
        <v/>
      </c>
      <c r="Z208" s="6"/>
      <c r="AA208" s="30" t="str">
        <f t="shared" si="41"/>
        <v/>
      </c>
      <c r="AC208" t="s">
        <v>20</v>
      </c>
      <c r="AD208" t="s">
        <v>20</v>
      </c>
      <c r="AE208" s="25" t="str">
        <f t="shared" si="36"/>
        <v/>
      </c>
      <c r="AF208" t="s">
        <v>20</v>
      </c>
      <c r="AG208" t="s">
        <v>20</v>
      </c>
      <c r="AM208" s="6" t="str">
        <f t="shared" si="37"/>
        <v>nej</v>
      </c>
      <c r="AO208" s="6" t="str">
        <f t="shared" si="44"/>
        <v>nej</v>
      </c>
      <c r="AQ208" s="6" t="str">
        <f t="shared" si="45"/>
        <v/>
      </c>
      <c r="AR208" s="6"/>
      <c r="AW208" t="str">
        <f t="shared" si="42"/>
        <v>nej</v>
      </c>
      <c r="AY208" s="6" t="str">
        <f t="shared" si="46"/>
        <v>nej</v>
      </c>
      <c r="BB208" s="6" t="str">
        <f t="shared" si="43"/>
        <v>Nej</v>
      </c>
      <c r="BK208" t="s">
        <v>14</v>
      </c>
    </row>
    <row r="209" spans="1:64" ht="15" customHeight="1" x14ac:dyDescent="0.25">
      <c r="A209" t="s">
        <v>248</v>
      </c>
      <c r="B209" t="s">
        <v>254</v>
      </c>
      <c r="C209">
        <v>0.21177199999999999</v>
      </c>
      <c r="D209">
        <v>18.95</v>
      </c>
      <c r="E209">
        <v>17.199300000000001</v>
      </c>
      <c r="F209">
        <v>3.2835799999999998E-2</v>
      </c>
      <c r="G209" t="s">
        <v>14</v>
      </c>
      <c r="H209" t="s">
        <v>10</v>
      </c>
      <c r="K209" s="6">
        <f>VLOOKUP($B209,'Egen hetvattenprod'!$B$1:$AP$500,MATCH("Summa tillförd energi:",'Egen hetvattenprod'!$B$1:$AY$1,0),FALSE)</f>
        <v>3.29</v>
      </c>
      <c r="L209" s="6">
        <f>VLOOKUP($B209,Kraftvärmeprod!$B$1:$AO$500,MATCH("Summa tillförd energi:",Kraftvärmeprod!$B$1:$AV$1,0),FALSE)</f>
        <v>0</v>
      </c>
      <c r="M209" s="33">
        <f>VLOOKUP($B209,'Allokerad kvv'!$B$1:$AO$500,MATCH("Summa allokerad tillförd energi:",'Allokerad kvv'!$B$1:$AV$1,0),FALSE)</f>
        <v>0</v>
      </c>
      <c r="N209" s="33">
        <f>VLOOKUP($B209,'Justerad allokering'!$B$1:$AO$500,MATCH("Summa justerad allokerad tillförd energi:",'Justerad allokering'!$B$1:$AV$1,0),FALSE)</f>
        <v>0</v>
      </c>
      <c r="O209" s="6">
        <f>VLOOKUP($B209,'Slutlig allokering'!$B$2:$AL$500,MATCH("Summa justerad allokerad tillförd energi:",'Slutlig allokering'!$B$2:$AS$2,0),FALSE)</f>
        <v>0</v>
      </c>
      <c r="P209" s="6">
        <f>VLOOKUP($B209,'Köpt hetvatten'!$B$1:$AP$500,MATCH("Med verkningsgrad:",'Köpt hetvatten'!$B$1:$AW$1,0),FALSE)</f>
        <v>0</v>
      </c>
      <c r="Q209" s="6">
        <f>VLOOKUP($B209,Spillvärme!$B$1:$AP$500,MATCH("Summa tillförd energi:",Spillvärme!$B$1:$AW$1,0),FALSE)</f>
        <v>0</v>
      </c>
      <c r="R209" s="6">
        <f>VLOOKUP($B209,Miljö!$B$1:$AP$500,MATCH("Summa tillförd energi:",Miljö!$B$1:$AW$1,0),FALSE)</f>
        <v>0.06</v>
      </c>
      <c r="S209" s="33">
        <f t="shared" si="38"/>
        <v>0</v>
      </c>
      <c r="T209" s="6" t="str">
        <f>VLOOKUP($B209,Miljö!$B$1:$AP$500,MATCH("Köpt prod.spec hetvatten",Miljö!$B$1:$AW$1,0),FALSE)</f>
        <v/>
      </c>
      <c r="U209" s="6">
        <f t="shared" si="39"/>
        <v>3.35</v>
      </c>
      <c r="V209" s="6">
        <f>VLOOKUP($B209,Leveranser!$B$1:$AP$500,MATCH("Total levererad värme",Leveranser!$B$1:$AW$1,0),FALSE)</f>
        <v>2.54</v>
      </c>
      <c r="W209" s="6">
        <f>IFERROR(VLOOKUP($B209,Miljö!$B$1:$AP$500,MATCH("Såld mängd produktionsspecifik fjärrvärme (GWh)",Miljö!$B$1:$AW$1,0),FALSE)/1,0)</f>
        <v>0</v>
      </c>
      <c r="X209" s="6"/>
      <c r="Y209" s="30">
        <f t="shared" si="40"/>
        <v>0.75820895522388054</v>
      </c>
      <c r="Z209" s="6"/>
      <c r="AA209" s="30" t="str">
        <f t="shared" si="41"/>
        <v/>
      </c>
      <c r="AC209" t="s">
        <v>10</v>
      </c>
      <c r="AD209" t="s">
        <v>20</v>
      </c>
      <c r="AE209" s="25" t="str">
        <f t="shared" si="36"/>
        <v>ja</v>
      </c>
      <c r="AF209" t="s">
        <v>20</v>
      </c>
      <c r="AG209" t="s">
        <v>20</v>
      </c>
      <c r="AM209" s="6" t="str">
        <f t="shared" si="37"/>
        <v/>
      </c>
      <c r="AO209" s="6" t="str">
        <f t="shared" si="44"/>
        <v/>
      </c>
      <c r="AQ209" s="6" t="str">
        <f t="shared" si="45"/>
        <v/>
      </c>
      <c r="AR209" s="6"/>
      <c r="AW209" t="str">
        <f t="shared" si="42"/>
        <v/>
      </c>
      <c r="AY209" s="6" t="str">
        <f t="shared" si="46"/>
        <v/>
      </c>
      <c r="BB209" s="6" t="str">
        <f t="shared" si="43"/>
        <v>Ja</v>
      </c>
      <c r="BK209" t="s">
        <v>10</v>
      </c>
    </row>
    <row r="210" spans="1:64" ht="15" customHeight="1" x14ac:dyDescent="0.25">
      <c r="A210" t="s">
        <v>255</v>
      </c>
      <c r="B210" t="s">
        <v>256</v>
      </c>
      <c r="C210">
        <v>9.1623499999999997E-2</v>
      </c>
      <c r="D210">
        <v>8.3615100000000009</v>
      </c>
      <c r="E210">
        <v>6.5732600000000003</v>
      </c>
      <c r="F210">
        <v>7.2592400000000001E-3</v>
      </c>
      <c r="G210" t="s">
        <v>10</v>
      </c>
      <c r="H210" t="s">
        <v>10</v>
      </c>
      <c r="K210" s="6">
        <f>VLOOKUP($B210,'Egen hetvattenprod'!$B$1:$AP$500,MATCH("Summa tillförd energi:",'Egen hetvattenprod'!$B$1:$AY$1,0),FALSE)</f>
        <v>74.36</v>
      </c>
      <c r="L210" s="6">
        <f>VLOOKUP($B210,Kraftvärmeprod!$B$1:$AO$500,MATCH("Summa tillförd energi:",Kraftvärmeprod!$B$1:$AV$1,0),FALSE)</f>
        <v>580.90000000000009</v>
      </c>
      <c r="M210" s="33">
        <f>VLOOKUP($B210,'Allokerad kvv'!$B$1:$AO$500,MATCH("Summa allokerad tillförd energi:",'Allokerad kvv'!$B$1:$AV$1,0),FALSE)</f>
        <v>326.19599000000005</v>
      </c>
      <c r="N210" s="33">
        <f>VLOOKUP($B210,'Justerad allokering'!$B$1:$AO$500,MATCH("Summa justerad allokerad tillförd energi:",'Justerad allokering'!$B$1:$AV$1,0),FALSE)</f>
        <v>0</v>
      </c>
      <c r="O210" s="6">
        <f>VLOOKUP($B210,'Slutlig allokering'!$B$2:$AL$500,MATCH("Summa justerad allokerad tillförd energi:",'Slutlig allokering'!$B$2:$AS$2,0),FALSE)</f>
        <v>326.19599000000005</v>
      </c>
      <c r="P210" s="6">
        <f>VLOOKUP($B210,'Köpt hetvatten'!$B$1:$AP$500,MATCH("Med verkningsgrad:",'Köpt hetvatten'!$B$1:$AW$1,0),FALSE)</f>
        <v>0</v>
      </c>
      <c r="Q210" s="6">
        <f>VLOOKUP($B210,Spillvärme!$B$1:$AP$500,MATCH("Summa tillförd energi:",Spillvärme!$B$1:$AW$1,0),FALSE)</f>
        <v>0</v>
      </c>
      <c r="R210" s="6">
        <f>VLOOKUP($B210,Miljö!$B$1:$AP$500,MATCH("Summa tillförd energi:",Miljö!$B$1:$AW$1,0),FALSE)</f>
        <v>7.2</v>
      </c>
      <c r="S210" s="33">
        <f t="shared" si="38"/>
        <v>0</v>
      </c>
      <c r="T210" s="6" t="str">
        <f>VLOOKUP($B210,Miljö!$B$1:$AP$500,MATCH("Köpt prod.spec hetvatten",Miljö!$B$1:$AW$1,0),FALSE)</f>
        <v/>
      </c>
      <c r="U210" s="6">
        <f t="shared" si="39"/>
        <v>407.75599000000005</v>
      </c>
      <c r="V210" s="6">
        <f>VLOOKUP($B210,Leveranser!$B$1:$AP$500,MATCH("Total levererad värme",Leveranser!$B$1:$AW$1,0),FALSE)</f>
        <v>380.9</v>
      </c>
      <c r="W210" s="6">
        <f>IFERROR(VLOOKUP($B210,Miljö!$B$1:$AP$500,MATCH("Såld mängd produktionsspecifik fjärrvärme (GWh)",Miljö!$B$1:$AW$1,0),FALSE)/1,0)</f>
        <v>0</v>
      </c>
      <c r="X210" s="6"/>
      <c r="Y210" s="30">
        <f t="shared" si="40"/>
        <v>0.93413710488961776</v>
      </c>
      <c r="Z210" s="6"/>
      <c r="AA210" s="30" t="str">
        <f t="shared" si="41"/>
        <v/>
      </c>
      <c r="AC210" t="s">
        <v>10</v>
      </c>
      <c r="AD210" t="s">
        <v>20</v>
      </c>
      <c r="AE210" s="25" t="str">
        <f t="shared" si="36"/>
        <v>ja</v>
      </c>
      <c r="AF210" t="s">
        <v>20</v>
      </c>
      <c r="AG210" t="s">
        <v>20</v>
      </c>
      <c r="AM210" s="6" t="str">
        <f t="shared" si="37"/>
        <v/>
      </c>
      <c r="AO210" s="6" t="str">
        <f t="shared" si="44"/>
        <v/>
      </c>
      <c r="AQ210" s="6" t="str">
        <f t="shared" si="45"/>
        <v/>
      </c>
      <c r="AR210" s="6"/>
      <c r="AW210" t="str">
        <f t="shared" si="42"/>
        <v/>
      </c>
      <c r="AY210" s="6" t="str">
        <f t="shared" si="46"/>
        <v/>
      </c>
      <c r="BB210" s="6" t="str">
        <f t="shared" si="43"/>
        <v>Ja</v>
      </c>
      <c r="BK210" t="s">
        <v>10</v>
      </c>
    </row>
    <row r="211" spans="1:64" ht="15" customHeight="1" x14ac:dyDescent="0.25">
      <c r="A211" t="s">
        <v>255</v>
      </c>
      <c r="B211" t="s">
        <v>257</v>
      </c>
      <c r="C211">
        <v>0</v>
      </c>
      <c r="D211">
        <v>0</v>
      </c>
      <c r="E211">
        <v>0</v>
      </c>
      <c r="F211">
        <v>0</v>
      </c>
      <c r="G211" t="s">
        <v>14</v>
      </c>
      <c r="H211" t="s">
        <v>14</v>
      </c>
      <c r="K211" s="6">
        <f>VLOOKUP($B211,'Egen hetvattenprod'!$B$1:$AP$500,MATCH("Summa tillförd energi:",'Egen hetvattenprod'!$B$1:$AY$1,0),FALSE)</f>
        <v>0</v>
      </c>
      <c r="L211" s="6">
        <f>VLOOKUP($B211,Kraftvärmeprod!$B$1:$AO$500,MATCH("Summa tillförd energi:",Kraftvärmeprod!$B$1:$AV$1,0),FALSE)</f>
        <v>0</v>
      </c>
      <c r="M211" s="33">
        <f>VLOOKUP($B211,'Allokerad kvv'!$B$1:$AO$500,MATCH("Summa allokerad tillförd energi:",'Allokerad kvv'!$B$1:$AV$1,0),FALSE)</f>
        <v>0</v>
      </c>
      <c r="N211" s="33">
        <f>VLOOKUP($B211,'Justerad allokering'!$B$1:$AO$500,MATCH("Summa justerad allokerad tillförd energi:",'Justerad allokering'!$B$1:$AV$1,0),FALSE)</f>
        <v>0</v>
      </c>
      <c r="O211" s="6">
        <f>VLOOKUP($B211,'Slutlig allokering'!$B$2:$AL$500,MATCH("Summa justerad allokerad tillförd energi:",'Slutlig allokering'!$B$2:$AS$2,0),FALSE)</f>
        <v>0</v>
      </c>
      <c r="P211" s="6">
        <f>VLOOKUP($B211,'Köpt hetvatten'!$B$1:$AP$500,MATCH("Med verkningsgrad:",'Köpt hetvatten'!$B$1:$AW$1,0),FALSE)</f>
        <v>0</v>
      </c>
      <c r="Q211" s="6">
        <f>VLOOKUP($B211,Spillvärme!$B$1:$AP$500,MATCH("Summa tillförd energi:",Spillvärme!$B$1:$AW$1,0),FALSE)</f>
        <v>0</v>
      </c>
      <c r="R211" s="6">
        <f>VLOOKUP($B211,Miljö!$B$1:$AP$500,MATCH("Summa tillförd energi:",Miljö!$B$1:$AW$1,0),FALSE)</f>
        <v>0</v>
      </c>
      <c r="S211" s="33">
        <f t="shared" si="38"/>
        <v>0</v>
      </c>
      <c r="T211" s="6" t="str">
        <f>VLOOKUP($B211,Miljö!$B$1:$AP$500,MATCH("Köpt prod.spec hetvatten",Miljö!$B$1:$AW$1,0),FALSE)</f>
        <v/>
      </c>
      <c r="U211" s="6">
        <f t="shared" si="39"/>
        <v>0</v>
      </c>
      <c r="V211" s="6">
        <f>VLOOKUP($B211,Leveranser!$B$1:$AP$500,MATCH("Total levererad värme",Leveranser!$B$1:$AW$1,0),FALSE)</f>
        <v>0</v>
      </c>
      <c r="W211" s="6">
        <f>IFERROR(VLOOKUP($B211,Miljö!$B$1:$AP$500,MATCH("Såld mängd produktionsspecifik fjärrvärme (GWh)",Miljö!$B$1:$AW$1,0),FALSE)/1,0)</f>
        <v>0</v>
      </c>
      <c r="X211" s="6"/>
      <c r="Y211" s="30" t="str">
        <f t="shared" si="40"/>
        <v/>
      </c>
      <c r="Z211" s="6"/>
      <c r="AA211" s="30" t="str">
        <f t="shared" si="41"/>
        <v/>
      </c>
      <c r="AC211" t="s">
        <v>20</v>
      </c>
      <c r="AD211" t="s">
        <v>20</v>
      </c>
      <c r="AE211" s="25" t="str">
        <f t="shared" si="36"/>
        <v/>
      </c>
      <c r="AF211" t="s">
        <v>20</v>
      </c>
      <c r="AG211" t="s">
        <v>20</v>
      </c>
      <c r="AM211" s="6" t="str">
        <f t="shared" si="37"/>
        <v>nej</v>
      </c>
      <c r="AO211" s="6" t="str">
        <f t="shared" si="44"/>
        <v>nej</v>
      </c>
      <c r="AQ211" s="6" t="str">
        <f t="shared" si="45"/>
        <v/>
      </c>
      <c r="AR211" s="6"/>
      <c r="AW211" t="str">
        <f t="shared" si="42"/>
        <v>nej</v>
      </c>
      <c r="AY211" s="6" t="str">
        <f t="shared" si="46"/>
        <v>nej</v>
      </c>
      <c r="BB211" s="6" t="str">
        <f t="shared" si="43"/>
        <v>Nej</v>
      </c>
      <c r="BK211" t="s">
        <v>14</v>
      </c>
    </row>
    <row r="212" spans="1:64" ht="15" customHeight="1" x14ac:dyDescent="0.25">
      <c r="A212" t="s">
        <v>258</v>
      </c>
      <c r="B212" t="s">
        <v>259</v>
      </c>
      <c r="C212">
        <v>5.7583599999999999E-2</v>
      </c>
      <c r="D212">
        <v>12.4445</v>
      </c>
      <c r="E212">
        <v>1.92991</v>
      </c>
      <c r="F212">
        <v>3.7412500000000001E-2</v>
      </c>
      <c r="G212" t="s">
        <v>10</v>
      </c>
      <c r="H212" t="s">
        <v>10</v>
      </c>
      <c r="K212" s="6">
        <f>VLOOKUP($B212,'Egen hetvattenprod'!$B$1:$AP$500,MATCH("Summa tillförd energi:",'Egen hetvattenprod'!$B$1:$AY$1,0),FALSE)</f>
        <v>7.609</v>
      </c>
      <c r="L212" s="6">
        <f>VLOOKUP($B212,Kraftvärmeprod!$B$1:$AO$500,MATCH("Summa tillförd energi:",Kraftvärmeprod!$B$1:$AV$1,0),FALSE)</f>
        <v>0</v>
      </c>
      <c r="M212" s="33">
        <f>VLOOKUP($B212,'Allokerad kvv'!$B$1:$AO$500,MATCH("Summa allokerad tillförd energi:",'Allokerad kvv'!$B$1:$AV$1,0),FALSE)</f>
        <v>0</v>
      </c>
      <c r="N212" s="33">
        <f>VLOOKUP($B212,'Justerad allokering'!$B$1:$AO$500,MATCH("Summa justerad allokerad tillförd energi:",'Justerad allokering'!$B$1:$AV$1,0),FALSE)</f>
        <v>0</v>
      </c>
      <c r="O212" s="6">
        <f>VLOOKUP($B212,'Slutlig allokering'!$B$2:$AL$500,MATCH("Summa justerad allokerad tillförd energi:",'Slutlig allokering'!$B$2:$AS$2,0),FALSE)</f>
        <v>0</v>
      </c>
      <c r="P212" s="6">
        <f>VLOOKUP($B212,'Köpt hetvatten'!$B$1:$AP$500,MATCH("Med verkningsgrad:",'Köpt hetvatten'!$B$1:$AW$1,0),FALSE)</f>
        <v>12.967058823529412</v>
      </c>
      <c r="Q212" s="6">
        <f>VLOOKUP($B212,Spillvärme!$B$1:$AP$500,MATCH("Summa tillförd energi:",Spillvärme!$B$1:$AW$1,0),FALSE)</f>
        <v>177.66200000000001</v>
      </c>
      <c r="R212" s="6">
        <f>VLOOKUP($B212,Miljö!$B$1:$AP$500,MATCH("Summa tillförd energi:",Miljö!$B$1:$AW$1,0),FALSE)</f>
        <v>0</v>
      </c>
      <c r="S212" s="33">
        <f t="shared" si="38"/>
        <v>5.1433199999999992</v>
      </c>
      <c r="T212" s="6" t="str">
        <f>VLOOKUP($B212,Miljö!$B$1:$AP$500,MATCH("Köpt prod.spec hetvatten",Miljö!$B$1:$AW$1,0),FALSE)</f>
        <v/>
      </c>
      <c r="U212" s="6">
        <f t="shared" si="39"/>
        <v>198.23805882352943</v>
      </c>
      <c r="V212" s="6">
        <f>VLOOKUP($B212,Leveranser!$B$1:$AP$500,MATCH("Total levererad värme",Leveranser!$B$1:$AW$1,0),FALSE)</f>
        <v>171.44399999999999</v>
      </c>
      <c r="W212" s="6">
        <f>IFERROR(VLOOKUP($B212,Miljö!$B$1:$AP$500,MATCH("Såld mängd produktionsspecifik fjärrvärme (GWh)",Miljö!$B$1:$AW$1,0),FALSE)/1,0)</f>
        <v>0</v>
      </c>
      <c r="X212" s="6"/>
      <c r="Y212" s="30">
        <f t="shared" si="40"/>
        <v>0.86483897702316903</v>
      </c>
      <c r="Z212" s="6"/>
      <c r="AA212" s="30" t="str">
        <f t="shared" si="41"/>
        <v/>
      </c>
      <c r="AC212" t="s">
        <v>10</v>
      </c>
      <c r="AD212" t="s">
        <v>20</v>
      </c>
      <c r="AE212" s="25" t="str">
        <f t="shared" si="36"/>
        <v>ja</v>
      </c>
      <c r="AF212" t="s">
        <v>20</v>
      </c>
      <c r="AG212" t="s">
        <v>20</v>
      </c>
      <c r="AM212" s="6" t="str">
        <f t="shared" si="37"/>
        <v/>
      </c>
      <c r="AO212" s="6" t="str">
        <f t="shared" si="44"/>
        <v/>
      </c>
      <c r="AQ212" s="6" t="str">
        <f t="shared" si="45"/>
        <v/>
      </c>
      <c r="AR212" s="6"/>
      <c r="AW212" t="str">
        <f t="shared" si="42"/>
        <v/>
      </c>
      <c r="AY212" s="6" t="str">
        <f t="shared" si="46"/>
        <v/>
      </c>
      <c r="BB212" s="6" t="str">
        <f t="shared" si="43"/>
        <v>Ja</v>
      </c>
      <c r="BK212" t="s">
        <v>10</v>
      </c>
    </row>
    <row r="213" spans="1:64" ht="15" customHeight="1" x14ac:dyDescent="0.25">
      <c r="A213" t="s">
        <v>260</v>
      </c>
      <c r="B213" t="s">
        <v>261</v>
      </c>
      <c r="C213">
        <v>0.110462</v>
      </c>
      <c r="D213">
        <v>37.380000000000003</v>
      </c>
      <c r="E213">
        <v>5.8538899999999998</v>
      </c>
      <c r="F213">
        <v>2.5872800000000001E-2</v>
      </c>
      <c r="G213" t="s">
        <v>10</v>
      </c>
      <c r="H213" t="s">
        <v>10</v>
      </c>
      <c r="K213" s="6">
        <f>VLOOKUP($B213,'Egen hetvattenprod'!$B$1:$AP$500,MATCH("Summa tillförd energi:",'Egen hetvattenprod'!$B$1:$AY$1,0),FALSE)</f>
        <v>185.21700000000001</v>
      </c>
      <c r="L213" s="6">
        <f>VLOOKUP($B213,Kraftvärmeprod!$B$1:$AO$500,MATCH("Summa tillförd energi:",Kraftvärmeprod!$B$1:$AV$1,0),FALSE)</f>
        <v>591.79600000000005</v>
      </c>
      <c r="M213" s="33">
        <f>VLOOKUP($B213,'Allokerad kvv'!$B$1:$AO$500,MATCH("Summa allokerad tillförd energi:",'Allokerad kvv'!$B$1:$AV$1,0),FALSE)</f>
        <v>458.88596000000001</v>
      </c>
      <c r="N213" s="33">
        <f>VLOOKUP($B213,'Justerad allokering'!$B$1:$AO$500,MATCH("Summa justerad allokerad tillförd energi:",'Justerad allokering'!$B$1:$AV$1,0),FALSE)</f>
        <v>0</v>
      </c>
      <c r="O213" s="6">
        <f>VLOOKUP($B213,'Slutlig allokering'!$B$2:$AL$500,MATCH("Summa justerad allokerad tillförd energi:",'Slutlig allokering'!$B$2:$AS$2,0),FALSE)</f>
        <v>458.88596000000001</v>
      </c>
      <c r="P213" s="6">
        <f>VLOOKUP($B213,'Köpt hetvatten'!$B$1:$AP$500,MATCH("Med verkningsgrad:",'Köpt hetvatten'!$B$1:$AW$1,0),FALSE)</f>
        <v>48.301906892510907</v>
      </c>
      <c r="Q213" s="6">
        <f>VLOOKUP($B213,Spillvärme!$B$1:$AP$500,MATCH("Summa tillförd energi:",Spillvärme!$B$1:$AW$1,0),FALSE)</f>
        <v>12.875</v>
      </c>
      <c r="R213" s="6">
        <f>VLOOKUP($B213,Miljö!$B$1:$AP$500,MATCH("Summa tillförd energi:",Miljö!$B$1:$AW$1,0),FALSE)</f>
        <v>8.5109999999999992</v>
      </c>
      <c r="S213" s="33">
        <f t="shared" si="38"/>
        <v>0</v>
      </c>
      <c r="T213" s="6" t="str">
        <f>VLOOKUP($B213,Miljö!$B$1:$AP$500,MATCH("Köpt prod.spec hetvatten",Miljö!$B$1:$AW$1,0),FALSE)</f>
        <v/>
      </c>
      <c r="U213" s="6">
        <f t="shared" si="39"/>
        <v>713.79086689251096</v>
      </c>
      <c r="V213" s="6">
        <f>VLOOKUP($B213,Leveranser!$B$1:$AP$500,MATCH("Total levererad värme",Leveranser!$B$1:$AW$1,0),FALSE)</f>
        <v>605.36900000000003</v>
      </c>
      <c r="W213" s="6">
        <f>IFERROR(VLOOKUP($B213,Miljö!$B$1:$AP$500,MATCH("Såld mängd produktionsspecifik fjärrvärme (GWh)",Miljö!$B$1:$AW$1,0),FALSE)/1,0)</f>
        <v>0</v>
      </c>
      <c r="X213" s="6"/>
      <c r="Y213" s="30">
        <f t="shared" si="40"/>
        <v>0.84810415498236114</v>
      </c>
      <c r="Z213" s="6"/>
      <c r="AA213" s="30" t="str">
        <f t="shared" si="41"/>
        <v/>
      </c>
      <c r="AC213" t="s">
        <v>10</v>
      </c>
      <c r="AD213" t="s">
        <v>20</v>
      </c>
      <c r="AE213" s="25" t="str">
        <f t="shared" si="36"/>
        <v>ja</v>
      </c>
      <c r="AF213" t="s">
        <v>20</v>
      </c>
      <c r="AG213" t="s">
        <v>20</v>
      </c>
      <c r="AM213" s="6" t="str">
        <f t="shared" si="37"/>
        <v/>
      </c>
      <c r="AO213" s="6" t="str">
        <f t="shared" si="44"/>
        <v/>
      </c>
      <c r="AQ213" s="6" t="str">
        <f t="shared" si="45"/>
        <v/>
      </c>
      <c r="AR213" s="6"/>
      <c r="AW213" t="str">
        <f t="shared" si="42"/>
        <v/>
      </c>
      <c r="AY213" s="6" t="str">
        <f t="shared" si="46"/>
        <v/>
      </c>
      <c r="BB213" s="6" t="str">
        <f t="shared" si="43"/>
        <v>Ja</v>
      </c>
      <c r="BK213" t="s">
        <v>10</v>
      </c>
    </row>
    <row r="214" spans="1:64" ht="15" customHeight="1" x14ac:dyDescent="0.25">
      <c r="A214" t="s">
        <v>260</v>
      </c>
      <c r="B214" t="s">
        <v>262</v>
      </c>
      <c r="C214">
        <v>0</v>
      </c>
      <c r="D214">
        <v>0</v>
      </c>
      <c r="E214">
        <v>0</v>
      </c>
      <c r="F214">
        <v>0</v>
      </c>
      <c r="G214" t="s">
        <v>14</v>
      </c>
      <c r="H214" t="s">
        <v>14</v>
      </c>
      <c r="K214" s="6">
        <f>VLOOKUP($B214,'Egen hetvattenprod'!$B$1:$AP$500,MATCH("Summa tillförd energi:",'Egen hetvattenprod'!$B$1:$AY$1,0),FALSE)</f>
        <v>0</v>
      </c>
      <c r="L214" s="6">
        <f>VLOOKUP($B214,Kraftvärmeprod!$B$1:$AO$500,MATCH("Summa tillförd energi:",Kraftvärmeprod!$B$1:$AV$1,0),FALSE)</f>
        <v>0</v>
      </c>
      <c r="M214" s="33">
        <f>VLOOKUP($B214,'Allokerad kvv'!$B$1:$AO$500,MATCH("Summa allokerad tillförd energi:",'Allokerad kvv'!$B$1:$AV$1,0),FALSE)</f>
        <v>0</v>
      </c>
      <c r="N214" s="33">
        <f>VLOOKUP($B214,'Justerad allokering'!$B$1:$AO$500,MATCH("Summa justerad allokerad tillförd energi:",'Justerad allokering'!$B$1:$AV$1,0),FALSE)</f>
        <v>0</v>
      </c>
      <c r="O214" s="6">
        <f>VLOOKUP($B214,'Slutlig allokering'!$B$2:$AL$500,MATCH("Summa justerad allokerad tillförd energi:",'Slutlig allokering'!$B$2:$AS$2,0),FALSE)</f>
        <v>0</v>
      </c>
      <c r="P214" s="6">
        <f>VLOOKUP($B214,'Köpt hetvatten'!$B$1:$AP$500,MATCH("Med verkningsgrad:",'Köpt hetvatten'!$B$1:$AW$1,0),FALSE)</f>
        <v>0</v>
      </c>
      <c r="Q214" s="6">
        <f>VLOOKUP($B214,Spillvärme!$B$1:$AP$500,MATCH("Summa tillförd energi:",Spillvärme!$B$1:$AW$1,0),FALSE)</f>
        <v>0</v>
      </c>
      <c r="R214" s="6">
        <f>VLOOKUP($B214,Miljö!$B$1:$AP$500,MATCH("Summa tillförd energi:",Miljö!$B$1:$AW$1,0),FALSE)</f>
        <v>0</v>
      </c>
      <c r="S214" s="33">
        <f t="shared" si="38"/>
        <v>0</v>
      </c>
      <c r="T214" s="6" t="str">
        <f>VLOOKUP($B214,Miljö!$B$1:$AP$500,MATCH("Köpt prod.spec hetvatten",Miljö!$B$1:$AW$1,0),FALSE)</f>
        <v/>
      </c>
      <c r="U214" s="6">
        <f t="shared" si="39"/>
        <v>0</v>
      </c>
      <c r="V214" s="6">
        <f>VLOOKUP($B214,Leveranser!$B$1:$AP$500,MATCH("Total levererad värme",Leveranser!$B$1:$AW$1,0),FALSE)</f>
        <v>0</v>
      </c>
      <c r="W214" s="6">
        <f>IFERROR(VLOOKUP($B214,Miljö!$B$1:$AP$500,MATCH("Såld mängd produktionsspecifik fjärrvärme (GWh)",Miljö!$B$1:$AW$1,0),FALSE)/1,0)</f>
        <v>0</v>
      </c>
      <c r="X214" s="6"/>
      <c r="Y214" s="30" t="str">
        <f t="shared" si="40"/>
        <v/>
      </c>
      <c r="Z214" s="6"/>
      <c r="AA214" s="30" t="str">
        <f t="shared" si="41"/>
        <v/>
      </c>
      <c r="AC214" t="s">
        <v>20</v>
      </c>
      <c r="AD214" t="s">
        <v>20</v>
      </c>
      <c r="AE214" s="25" t="str">
        <f t="shared" si="36"/>
        <v/>
      </c>
      <c r="AF214" t="s">
        <v>20</v>
      </c>
      <c r="AG214" t="s">
        <v>20</v>
      </c>
      <c r="AM214" s="6" t="str">
        <f t="shared" si="37"/>
        <v>nej</v>
      </c>
      <c r="AO214" s="6" t="str">
        <f t="shared" si="44"/>
        <v>nej</v>
      </c>
      <c r="AQ214" s="6" t="str">
        <f t="shared" si="45"/>
        <v/>
      </c>
      <c r="AR214" s="6"/>
      <c r="AW214" t="str">
        <f t="shared" si="42"/>
        <v>nej</v>
      </c>
      <c r="AY214" s="6" t="str">
        <f t="shared" si="46"/>
        <v>nej</v>
      </c>
      <c r="BB214" s="6" t="str">
        <f t="shared" si="43"/>
        <v>Nej</v>
      </c>
      <c r="BK214" t="s">
        <v>14</v>
      </c>
    </row>
    <row r="215" spans="1:64" ht="15" customHeight="1" x14ac:dyDescent="0.25">
      <c r="A215" t="s">
        <v>263</v>
      </c>
      <c r="B215" t="s">
        <v>264</v>
      </c>
      <c r="C215">
        <v>0</v>
      </c>
      <c r="D215">
        <v>0</v>
      </c>
      <c r="E215">
        <v>0</v>
      </c>
      <c r="F215">
        <v>0</v>
      </c>
      <c r="G215" t="s">
        <v>14</v>
      </c>
      <c r="H215" t="s">
        <v>14</v>
      </c>
      <c r="K215" s="6">
        <f>VLOOKUP($B215,'Egen hetvattenprod'!$B$1:$AP$500,MATCH("Summa tillförd energi:",'Egen hetvattenprod'!$B$1:$AY$1,0),FALSE)</f>
        <v>0</v>
      </c>
      <c r="L215" s="6">
        <f>VLOOKUP($B215,Kraftvärmeprod!$B$1:$AO$500,MATCH("Summa tillförd energi:",Kraftvärmeprod!$B$1:$AV$1,0),FALSE)</f>
        <v>0</v>
      </c>
      <c r="M215" s="33">
        <f>VLOOKUP($B215,'Allokerad kvv'!$B$1:$AO$500,MATCH("Summa allokerad tillförd energi:",'Allokerad kvv'!$B$1:$AV$1,0),FALSE)</f>
        <v>0</v>
      </c>
      <c r="N215" s="33">
        <f>VLOOKUP($B215,'Justerad allokering'!$B$1:$AO$500,MATCH("Summa justerad allokerad tillförd energi:",'Justerad allokering'!$B$1:$AV$1,0),FALSE)</f>
        <v>0</v>
      </c>
      <c r="O215" s="6">
        <f>VLOOKUP($B215,'Slutlig allokering'!$B$2:$AL$500,MATCH("Summa justerad allokerad tillförd energi:",'Slutlig allokering'!$B$2:$AS$2,0),FALSE)</f>
        <v>0</v>
      </c>
      <c r="P215" s="6">
        <f>VLOOKUP($B215,'Köpt hetvatten'!$B$1:$AP$500,MATCH("Med verkningsgrad:",'Köpt hetvatten'!$B$1:$AW$1,0),FALSE)</f>
        <v>0</v>
      </c>
      <c r="Q215" s="6">
        <f>VLOOKUP($B215,Spillvärme!$B$1:$AP$500,MATCH("Summa tillförd energi:",Spillvärme!$B$1:$AW$1,0),FALSE)</f>
        <v>0</v>
      </c>
      <c r="R215" s="6">
        <f>VLOOKUP($B215,Miljö!$B$1:$AP$500,MATCH("Summa tillförd energi:",Miljö!$B$1:$AW$1,0),FALSE)</f>
        <v>0</v>
      </c>
      <c r="S215" s="33">
        <f t="shared" si="38"/>
        <v>0</v>
      </c>
      <c r="T215" s="6" t="str">
        <f>VLOOKUP($B215,Miljö!$B$1:$AP$500,MATCH("Köpt prod.spec hetvatten",Miljö!$B$1:$AW$1,0),FALSE)</f>
        <v/>
      </c>
      <c r="U215" s="6">
        <f t="shared" si="39"/>
        <v>0</v>
      </c>
      <c r="V215" s="6">
        <f>VLOOKUP($B215,Leveranser!$B$1:$AP$500,MATCH("Total levererad värme",Leveranser!$B$1:$AW$1,0),FALSE)</f>
        <v>0</v>
      </c>
      <c r="W215" s="6">
        <f>IFERROR(VLOOKUP($B215,Miljö!$B$1:$AP$500,MATCH("Såld mängd produktionsspecifik fjärrvärme (GWh)",Miljö!$B$1:$AW$1,0),FALSE)/1,0)</f>
        <v>0</v>
      </c>
      <c r="X215" s="6"/>
      <c r="Y215" s="30" t="str">
        <f t="shared" si="40"/>
        <v/>
      </c>
      <c r="Z215" s="6"/>
      <c r="AA215" s="30" t="str">
        <f t="shared" si="41"/>
        <v/>
      </c>
      <c r="AC215" t="s">
        <v>20</v>
      </c>
      <c r="AD215" t="s">
        <v>20</v>
      </c>
      <c r="AE215" s="25" t="str">
        <f t="shared" si="36"/>
        <v/>
      </c>
      <c r="AF215" t="s">
        <v>20</v>
      </c>
      <c r="AG215" t="s">
        <v>20</v>
      </c>
      <c r="AM215" s="6" t="str">
        <f t="shared" si="37"/>
        <v>nej</v>
      </c>
      <c r="AO215" s="6" t="str">
        <f t="shared" si="44"/>
        <v>nej</v>
      </c>
      <c r="AQ215" s="6" t="str">
        <f t="shared" si="45"/>
        <v/>
      </c>
      <c r="AR215" s="6"/>
      <c r="AW215" t="str">
        <f t="shared" si="42"/>
        <v>nej</v>
      </c>
      <c r="AY215" s="6" t="str">
        <f t="shared" si="46"/>
        <v>nej</v>
      </c>
      <c r="BB215" s="6" t="str">
        <f t="shared" si="43"/>
        <v>Nej</v>
      </c>
      <c r="BK215" t="s">
        <v>14</v>
      </c>
    </row>
    <row r="216" spans="1:64" ht="15" customHeight="1" x14ac:dyDescent="0.25">
      <c r="A216" t="s">
        <v>265</v>
      </c>
      <c r="B216" t="s">
        <v>266</v>
      </c>
      <c r="C216">
        <v>0.21476799999999999</v>
      </c>
      <c r="D216">
        <v>27.039899999999999</v>
      </c>
      <c r="E216">
        <v>6.0535100000000002</v>
      </c>
      <c r="F216">
        <v>0.52818100000000001</v>
      </c>
      <c r="G216" t="s">
        <v>14</v>
      </c>
      <c r="H216" t="s">
        <v>14</v>
      </c>
      <c r="K216" s="6">
        <f>VLOOKUP($B216,'Egen hetvattenprod'!$B$1:$AP$500,MATCH("Summa tillförd energi:",'Egen hetvattenprod'!$B$1:$AY$1,0),FALSE)</f>
        <v>59.5</v>
      </c>
      <c r="L216" s="6">
        <f>VLOOKUP($B216,Kraftvärmeprod!$B$1:$AO$500,MATCH("Summa tillförd energi:",Kraftvärmeprod!$B$1:$AV$1,0),FALSE)</f>
        <v>0</v>
      </c>
      <c r="M216" s="33">
        <f>VLOOKUP($B216,'Allokerad kvv'!$B$1:$AO$500,MATCH("Summa allokerad tillförd energi:",'Allokerad kvv'!$B$1:$AV$1,0),FALSE)</f>
        <v>0</v>
      </c>
      <c r="N216" s="33">
        <f>VLOOKUP($B216,'Justerad allokering'!$B$1:$AO$500,MATCH("Summa justerad allokerad tillförd energi:",'Justerad allokering'!$B$1:$AV$1,0),FALSE)</f>
        <v>0</v>
      </c>
      <c r="O216" s="6">
        <f>VLOOKUP($B216,'Slutlig allokering'!$B$2:$AL$500,MATCH("Summa justerad allokerad tillförd energi:",'Slutlig allokering'!$B$2:$AS$2,0),FALSE)</f>
        <v>0</v>
      </c>
      <c r="P216" s="6">
        <f>VLOOKUP($B216,'Köpt hetvatten'!$B$1:$AP$500,MATCH("Med verkningsgrad:",'Köpt hetvatten'!$B$1:$AW$1,0),FALSE)</f>
        <v>9.4117647058823528E-2</v>
      </c>
      <c r="Q216" s="6">
        <f>VLOOKUP($B216,Spillvärme!$B$1:$AP$500,MATCH("Summa tillförd energi:",Spillvärme!$B$1:$AW$1,0),FALSE)</f>
        <v>0</v>
      </c>
      <c r="R216" s="6">
        <f>VLOOKUP($B216,Miljö!$B$1:$AP$500,MATCH("Summa tillförd energi:",Miljö!$B$1:$AW$1,0),FALSE)</f>
        <v>1.97</v>
      </c>
      <c r="S216" s="33">
        <f t="shared" si="38"/>
        <v>0</v>
      </c>
      <c r="T216" s="6" t="str">
        <f>VLOOKUP($B216,Miljö!$B$1:$AP$500,MATCH("Köpt prod.spec hetvatten",Miljö!$B$1:$AW$1,0),FALSE)</f>
        <v/>
      </c>
      <c r="U216" s="6">
        <f t="shared" si="39"/>
        <v>61.564117647058822</v>
      </c>
      <c r="V216" s="6">
        <f>VLOOKUP($B216,Leveranser!$B$1:$AP$500,MATCH("Total levererad värme",Leveranser!$B$1:$AW$1,0),FALSE)</f>
        <v>36.5</v>
      </c>
      <c r="W216" s="6">
        <f>IFERROR(VLOOKUP($B216,Miljö!$B$1:$AP$500,MATCH("Såld mängd produktionsspecifik fjärrvärme (GWh)",Miljö!$B$1:$AW$1,0),FALSE)/1,0)</f>
        <v>0</v>
      </c>
      <c r="X216" s="6"/>
      <c r="Y216" s="30">
        <f t="shared" si="40"/>
        <v>0.59287782226086627</v>
      </c>
      <c r="Z216" s="6"/>
      <c r="AA216" s="30" t="str">
        <f t="shared" si="41"/>
        <v/>
      </c>
      <c r="AC216" t="s">
        <v>20</v>
      </c>
      <c r="AD216" t="s">
        <v>20</v>
      </c>
      <c r="AE216" s="25" t="str">
        <f t="shared" si="36"/>
        <v/>
      </c>
      <c r="AF216" t="s">
        <v>1073</v>
      </c>
      <c r="AG216" t="s">
        <v>1062</v>
      </c>
      <c r="AH216" t="s">
        <v>10</v>
      </c>
      <c r="AM216" s="6" t="str">
        <f t="shared" si="37"/>
        <v>ja</v>
      </c>
      <c r="AO216" s="6" t="str">
        <f t="shared" si="44"/>
        <v>nej</v>
      </c>
      <c r="AQ216" s="6" t="str">
        <f t="shared" si="45"/>
        <v/>
      </c>
      <c r="AR216" s="6"/>
      <c r="AW216" t="str">
        <f t="shared" si="42"/>
        <v>nej</v>
      </c>
      <c r="AY216" s="6" t="str">
        <f t="shared" si="46"/>
        <v>nej</v>
      </c>
      <c r="AZ216" t="s">
        <v>10</v>
      </c>
      <c r="BA216" t="s">
        <v>1074</v>
      </c>
      <c r="BB216" s="6" t="str">
        <f t="shared" si="43"/>
        <v>Ja</v>
      </c>
      <c r="BG216" t="s">
        <v>10</v>
      </c>
      <c r="BK216" t="s">
        <v>10</v>
      </c>
    </row>
    <row r="217" spans="1:64" ht="15" customHeight="1" x14ac:dyDescent="0.25">
      <c r="A217" t="s">
        <v>267</v>
      </c>
      <c r="B217" t="s">
        <v>268</v>
      </c>
      <c r="C217">
        <v>0.54816500000000001</v>
      </c>
      <c r="D217">
        <v>77.195599999999999</v>
      </c>
      <c r="E217">
        <v>8.6622699999999995</v>
      </c>
      <c r="F217">
        <v>0.183834</v>
      </c>
      <c r="G217" t="s">
        <v>10</v>
      </c>
      <c r="H217" t="s">
        <v>10</v>
      </c>
      <c r="K217" s="6">
        <f>VLOOKUP($B217,'Egen hetvattenprod'!$B$1:$AP$500,MATCH("Summa tillförd energi:",'Egen hetvattenprod'!$B$1:$AY$1,0),FALSE)</f>
        <v>695.26499999999999</v>
      </c>
      <c r="L217" s="6">
        <f>VLOOKUP($B217,Kraftvärmeprod!$B$1:$AO$500,MATCH("Summa tillförd energi:",Kraftvärmeprod!$B$1:$AV$1,0),FALSE)</f>
        <v>308.28300000000002</v>
      </c>
      <c r="M217" s="33">
        <f>VLOOKUP($B217,'Allokerad kvv'!$B$1:$AO$500,MATCH("Summa allokerad tillförd energi:",'Allokerad kvv'!$B$1:$AV$1,0),FALSE)</f>
        <v>174.28008</v>
      </c>
      <c r="N217" s="33">
        <f>VLOOKUP($B217,'Justerad allokering'!$B$1:$AO$500,MATCH("Summa justerad allokerad tillförd energi:",'Justerad allokering'!$B$1:$AV$1,0),FALSE)</f>
        <v>177.98700000000002</v>
      </c>
      <c r="O217" s="6">
        <f>VLOOKUP($B217,'Slutlig allokering'!$B$2:$AL$500,MATCH("Summa justerad allokerad tillförd energi:",'Slutlig allokering'!$B$2:$AS$2,0),FALSE)</f>
        <v>178.62200000000001</v>
      </c>
      <c r="P217" s="6">
        <f>VLOOKUP($B217,'Köpt hetvatten'!$B$1:$AP$500,MATCH("Med verkningsgrad:",'Köpt hetvatten'!$B$1:$AW$1,0),FALSE)</f>
        <v>41.023529411764706</v>
      </c>
      <c r="Q217" s="6">
        <f>VLOOKUP($B217,Spillvärme!$B$1:$AP$500,MATCH("Summa tillförd energi:",Spillvärme!$B$1:$AW$1,0),FALSE)</f>
        <v>82.179000000000002</v>
      </c>
      <c r="R217" s="6">
        <f>VLOOKUP($B217,Miljö!$B$1:$AP$500,MATCH("Summa tillförd energi:",Miljö!$B$1:$AW$1,0),FALSE)</f>
        <v>26.338000000000001</v>
      </c>
      <c r="S217" s="33">
        <f t="shared" si="38"/>
        <v>0</v>
      </c>
      <c r="T217" s="6" t="str">
        <f>VLOOKUP($B217,Miljö!$B$1:$AP$500,MATCH("Köpt prod.spec hetvatten",Miljö!$B$1:$AW$1,0),FALSE)</f>
        <v/>
      </c>
      <c r="U217" s="6">
        <f t="shared" si="39"/>
        <v>1023.4275294117646</v>
      </c>
      <c r="V217" s="6">
        <f>VLOOKUP($B217,Leveranser!$B$1:$AP$500,MATCH("Total levererad värme",Leveranser!$B$1:$AW$1,0),FALSE)</f>
        <v>877.9</v>
      </c>
      <c r="W217" s="6">
        <f>IFERROR(VLOOKUP($B217,Miljö!$B$1:$AP$500,MATCH("Såld mängd produktionsspecifik fjärrvärme (GWh)",Miljö!$B$1:$AW$1,0),FALSE)/1,0)</f>
        <v>0</v>
      </c>
      <c r="X217" s="6"/>
      <c r="Y217" s="30">
        <f t="shared" si="40"/>
        <v>0.85780377678973574</v>
      </c>
      <c r="Z217" s="6"/>
      <c r="AA217" s="30" t="str">
        <f t="shared" si="41"/>
        <v/>
      </c>
      <c r="AC217" t="s">
        <v>10</v>
      </c>
      <c r="AD217" t="s">
        <v>20</v>
      </c>
      <c r="AE217" s="25" t="str">
        <f t="shared" si="36"/>
        <v>ja</v>
      </c>
      <c r="AF217" t="s">
        <v>20</v>
      </c>
      <c r="AG217" t="s">
        <v>20</v>
      </c>
      <c r="AM217" s="6" t="str">
        <f t="shared" si="37"/>
        <v/>
      </c>
      <c r="AO217" s="6" t="str">
        <f t="shared" si="44"/>
        <v/>
      </c>
      <c r="AQ217" s="6" t="str">
        <f t="shared" si="45"/>
        <v/>
      </c>
      <c r="AR217" s="6"/>
      <c r="AW217" t="str">
        <f t="shared" si="42"/>
        <v/>
      </c>
      <c r="AY217" s="6" t="str">
        <f t="shared" si="46"/>
        <v/>
      </c>
      <c r="BB217" s="6" t="str">
        <f t="shared" si="43"/>
        <v>Ja</v>
      </c>
      <c r="BK217" t="s">
        <v>10</v>
      </c>
    </row>
    <row r="218" spans="1:64" ht="15" customHeight="1" x14ac:dyDescent="0.25">
      <c r="A218" t="s">
        <v>267</v>
      </c>
      <c r="B218" t="s">
        <v>269</v>
      </c>
      <c r="C218">
        <v>0.30374200000000001</v>
      </c>
      <c r="D218">
        <v>45.837200000000003</v>
      </c>
      <c r="E218">
        <v>12.5481</v>
      </c>
      <c r="F218">
        <v>0.10193099999999999</v>
      </c>
      <c r="G218" t="s">
        <v>10</v>
      </c>
      <c r="H218" t="s">
        <v>10</v>
      </c>
      <c r="K218" s="6">
        <f>VLOOKUP($B218,'Egen hetvattenprod'!$B$1:$AP$500,MATCH("Summa tillförd energi:",'Egen hetvattenprod'!$B$1:$AY$1,0),FALSE)</f>
        <v>78.391999999999982</v>
      </c>
      <c r="L218" s="6">
        <f>VLOOKUP($B218,Kraftvärmeprod!$B$1:$AO$500,MATCH("Summa tillförd energi:",Kraftvärmeprod!$B$1:$AV$1,0),FALSE)</f>
        <v>0</v>
      </c>
      <c r="M218" s="33">
        <f>VLOOKUP($B218,'Allokerad kvv'!$B$1:$AO$500,MATCH("Summa allokerad tillförd energi:",'Allokerad kvv'!$B$1:$AV$1,0),FALSE)</f>
        <v>0</v>
      </c>
      <c r="N218" s="33">
        <f>VLOOKUP($B218,'Justerad allokering'!$B$1:$AO$500,MATCH("Summa justerad allokerad tillförd energi:",'Justerad allokering'!$B$1:$AV$1,0),FALSE)</f>
        <v>0</v>
      </c>
      <c r="O218" s="6">
        <f>VLOOKUP($B218,'Slutlig allokering'!$B$2:$AL$500,MATCH("Summa justerad allokerad tillförd energi:",'Slutlig allokering'!$B$2:$AS$2,0),FALSE)</f>
        <v>0</v>
      </c>
      <c r="P218" s="6">
        <f>VLOOKUP($B218,'Köpt hetvatten'!$B$1:$AP$500,MATCH("Med verkningsgrad:",'Köpt hetvatten'!$B$1:$AW$1,0),FALSE)</f>
        <v>0</v>
      </c>
      <c r="Q218" s="6">
        <f>VLOOKUP($B218,Spillvärme!$B$1:$AP$500,MATCH("Summa tillförd energi:",Spillvärme!$B$1:$AW$1,0),FALSE)</f>
        <v>0</v>
      </c>
      <c r="R218" s="6">
        <f>VLOOKUP($B218,Miljö!$B$1:$AP$500,MATCH("Summa tillförd energi:",Miljö!$B$1:$AW$1,0),FALSE)</f>
        <v>1.819</v>
      </c>
      <c r="S218" s="33">
        <f t="shared" si="38"/>
        <v>0</v>
      </c>
      <c r="T218" s="6" t="str">
        <f>VLOOKUP($B218,Miljö!$B$1:$AP$500,MATCH("Köpt prod.spec hetvatten",Miljö!$B$1:$AW$1,0),FALSE)</f>
        <v/>
      </c>
      <c r="U218" s="6">
        <f t="shared" si="39"/>
        <v>80.210999999999984</v>
      </c>
      <c r="V218" s="6">
        <f>VLOOKUP($B218,Leveranser!$B$1:$AP$500,MATCH("Total levererad värme",Leveranser!$B$1:$AW$1,0),FALSE)</f>
        <v>60.6</v>
      </c>
      <c r="W218" s="6">
        <f>IFERROR(VLOOKUP($B218,Miljö!$B$1:$AP$500,MATCH("Såld mängd produktionsspecifik fjärrvärme (GWh)",Miljö!$B$1:$AW$1,0),FALSE)/1,0)</f>
        <v>0</v>
      </c>
      <c r="X218" s="6"/>
      <c r="Y218" s="30">
        <f t="shared" si="40"/>
        <v>0.75550734936604724</v>
      </c>
      <c r="Z218" s="6"/>
      <c r="AA218" s="30" t="str">
        <f t="shared" si="41"/>
        <v/>
      </c>
      <c r="AC218" t="s">
        <v>10</v>
      </c>
      <c r="AD218" t="s">
        <v>20</v>
      </c>
      <c r="AE218" s="25" t="str">
        <f t="shared" si="36"/>
        <v>ja</v>
      </c>
      <c r="AF218" t="s">
        <v>20</v>
      </c>
      <c r="AG218" t="s">
        <v>20</v>
      </c>
      <c r="AM218" s="6" t="str">
        <f t="shared" si="37"/>
        <v/>
      </c>
      <c r="AO218" s="6" t="str">
        <f t="shared" si="44"/>
        <v/>
      </c>
      <c r="AQ218" s="6" t="str">
        <f t="shared" si="45"/>
        <v/>
      </c>
      <c r="AR218" s="6"/>
      <c r="AW218" t="str">
        <f t="shared" si="42"/>
        <v/>
      </c>
      <c r="AY218" s="6" t="str">
        <f t="shared" si="46"/>
        <v/>
      </c>
      <c r="BB218" s="6" t="str">
        <f t="shared" si="43"/>
        <v>Ja</v>
      </c>
      <c r="BK218" t="s">
        <v>10</v>
      </c>
    </row>
    <row r="219" spans="1:64" ht="15" customHeight="1" x14ac:dyDescent="0.25">
      <c r="A219" t="s">
        <v>270</v>
      </c>
      <c r="B219" t="s">
        <v>271</v>
      </c>
      <c r="C219" t="s">
        <v>20</v>
      </c>
      <c r="D219" t="s">
        <v>20</v>
      </c>
      <c r="E219" t="s">
        <v>20</v>
      </c>
      <c r="F219">
        <v>5.9637599999999999E-2</v>
      </c>
      <c r="G219" t="s">
        <v>14</v>
      </c>
      <c r="H219" t="s">
        <v>14</v>
      </c>
      <c r="K219" s="6">
        <f>VLOOKUP($B219,'Egen hetvattenprod'!$B$1:$AP$500,MATCH("Summa tillförd energi:",'Egen hetvattenprod'!$B$1:$AY$1,0),FALSE)</f>
        <v>0</v>
      </c>
      <c r="L219" s="6">
        <f>VLOOKUP($B219,Kraftvärmeprod!$B$1:$AO$500,MATCH("Summa tillförd energi:",Kraftvärmeprod!$B$1:$AV$1,0),FALSE)</f>
        <v>0</v>
      </c>
      <c r="M219" s="33">
        <f>VLOOKUP($B219,'Allokerad kvv'!$B$1:$AO$500,MATCH("Summa allokerad tillförd energi:",'Allokerad kvv'!$B$1:$AV$1,0),FALSE)</f>
        <v>0</v>
      </c>
      <c r="N219" s="33">
        <f>VLOOKUP($B219,'Justerad allokering'!$B$1:$AO$500,MATCH("Summa justerad allokerad tillförd energi:",'Justerad allokering'!$B$1:$AV$1,0),FALSE)</f>
        <v>0</v>
      </c>
      <c r="O219" s="6">
        <f>VLOOKUP($B219,'Slutlig allokering'!$B$2:$AL$500,MATCH("Summa justerad allokerad tillförd energi:",'Slutlig allokering'!$B$2:$AS$2,0),FALSE)</f>
        <v>0</v>
      </c>
      <c r="P219" s="6">
        <f>VLOOKUP($B219,'Köpt hetvatten'!$B$1:$AP$500,MATCH("Med verkningsgrad:",'Köpt hetvatten'!$B$1:$AW$1,0),FALSE)</f>
        <v>0</v>
      </c>
      <c r="Q219" s="6">
        <f>VLOOKUP($B219,Spillvärme!$B$1:$AP$500,MATCH("Summa tillförd energi:",Spillvärme!$B$1:$AW$1,0),FALSE)</f>
        <v>0</v>
      </c>
      <c r="R219" s="6">
        <f>VLOOKUP($B219,Miljö!$B$1:$AP$500,MATCH("Summa tillförd energi:",Miljö!$B$1:$AW$1,0),FALSE)</f>
        <v>0</v>
      </c>
      <c r="S219" s="33">
        <f t="shared" si="38"/>
        <v>3.06</v>
      </c>
      <c r="T219" s="6">
        <f>VLOOKUP($B219,Miljö!$B$1:$AP$500,MATCH("Köpt prod.spec hetvatten",Miljö!$B$1:$AW$1,0),FALSE)</f>
        <v>115</v>
      </c>
      <c r="U219" s="6">
        <f t="shared" si="39"/>
        <v>115</v>
      </c>
      <c r="V219" s="6">
        <f>VLOOKUP($B219,Leveranser!$B$1:$AP$500,MATCH("Total levererad värme",Leveranser!$B$1:$AW$1,0),FALSE)</f>
        <v>102</v>
      </c>
      <c r="W219" s="6">
        <f>IFERROR(VLOOKUP($B219,Miljö!$B$1:$AP$500,MATCH("Såld mängd produktionsspecifik fjärrvärme (GWh)",Miljö!$B$1:$AW$1,0),FALSE)/1,0)</f>
        <v>0</v>
      </c>
      <c r="X219" s="6"/>
      <c r="Y219" s="30">
        <f t="shared" si="40"/>
        <v>0.88695652173913042</v>
      </c>
      <c r="Z219" s="6"/>
      <c r="AA219" s="30" t="str">
        <f t="shared" si="41"/>
        <v/>
      </c>
      <c r="AC219" t="s">
        <v>20</v>
      </c>
      <c r="AD219" t="s">
        <v>20</v>
      </c>
      <c r="AE219" s="25" t="str">
        <f t="shared" si="36"/>
        <v/>
      </c>
      <c r="AF219" t="s">
        <v>1073</v>
      </c>
      <c r="AG219" t="s">
        <v>1063</v>
      </c>
      <c r="AH219" s="37" t="s">
        <v>14</v>
      </c>
      <c r="AM219" s="6" t="str">
        <f t="shared" si="37"/>
        <v>nej</v>
      </c>
      <c r="AO219" s="6" t="str">
        <f t="shared" si="44"/>
        <v>ja</v>
      </c>
      <c r="AQ219" s="6" t="str">
        <f t="shared" si="45"/>
        <v/>
      </c>
      <c r="AR219" s="6"/>
      <c r="AV219" t="s">
        <v>10</v>
      </c>
      <c r="AW219" t="str">
        <f t="shared" si="42"/>
        <v>ja</v>
      </c>
      <c r="AY219" s="6" t="str">
        <f t="shared" si="46"/>
        <v>nej</v>
      </c>
      <c r="AZ219" t="s">
        <v>10</v>
      </c>
      <c r="BA219" t="s">
        <v>1201</v>
      </c>
      <c r="BB219" s="6" t="str">
        <f t="shared" si="43"/>
        <v>Ja</v>
      </c>
      <c r="BD219" t="s">
        <v>10</v>
      </c>
      <c r="BE219" s="136" t="s">
        <v>1199</v>
      </c>
      <c r="BK219" t="s">
        <v>14</v>
      </c>
      <c r="BL219" t="s">
        <v>10</v>
      </c>
    </row>
    <row r="220" spans="1:64" ht="15" customHeight="1" x14ac:dyDescent="0.25">
      <c r="A220" t="s">
        <v>272</v>
      </c>
      <c r="B220" t="s">
        <v>273</v>
      </c>
      <c r="C220">
        <v>0.194519</v>
      </c>
      <c r="D220">
        <v>15.651</v>
      </c>
      <c r="E220">
        <v>16.2395</v>
      </c>
      <c r="F220">
        <v>1.3391800000000001E-2</v>
      </c>
      <c r="G220" t="s">
        <v>10</v>
      </c>
      <c r="H220" t="s">
        <v>10</v>
      </c>
      <c r="K220" s="6">
        <f>VLOOKUP($B220,'Egen hetvattenprod'!$B$1:$AP$500,MATCH("Summa tillförd energi:",'Egen hetvattenprod'!$B$1:$AY$1,0),FALSE)</f>
        <v>1.68</v>
      </c>
      <c r="L220" s="6">
        <f>VLOOKUP($B220,Kraftvärmeprod!$B$1:$AO$500,MATCH("Summa tillförd energi:",Kraftvärmeprod!$B$1:$AV$1,0),FALSE)</f>
        <v>0</v>
      </c>
      <c r="M220" s="33">
        <f>VLOOKUP($B220,'Allokerad kvv'!$B$1:$AO$500,MATCH("Summa allokerad tillförd energi:",'Allokerad kvv'!$B$1:$AV$1,0),FALSE)</f>
        <v>0</v>
      </c>
      <c r="N220" s="33">
        <f>VLOOKUP($B220,'Justerad allokering'!$B$1:$AO$500,MATCH("Summa justerad allokerad tillförd energi:",'Justerad allokering'!$B$1:$AV$1,0),FALSE)</f>
        <v>0</v>
      </c>
      <c r="O220" s="6">
        <f>VLOOKUP($B220,'Slutlig allokering'!$B$2:$AL$500,MATCH("Summa justerad allokerad tillförd energi:",'Slutlig allokering'!$B$2:$AS$2,0),FALSE)</f>
        <v>0</v>
      </c>
      <c r="P220" s="6">
        <f>VLOOKUP($B220,'Köpt hetvatten'!$B$1:$AP$500,MATCH("Med verkningsgrad:",'Köpt hetvatten'!$B$1:$AW$1,0),FALSE)</f>
        <v>0</v>
      </c>
      <c r="Q220" s="6">
        <f>VLOOKUP($B220,Spillvärme!$B$1:$AP$500,MATCH("Summa tillförd energi:",Spillvärme!$B$1:$AW$1,0),FALSE)</f>
        <v>0</v>
      </c>
      <c r="R220" s="6">
        <f>VLOOKUP($B220,Miljö!$B$1:$AP$500,MATCH("Summa tillförd energi:",Miljö!$B$1:$AW$1,0),FALSE)</f>
        <v>0.03</v>
      </c>
      <c r="S220" s="33">
        <f t="shared" si="38"/>
        <v>0</v>
      </c>
      <c r="T220" s="6" t="str">
        <f>VLOOKUP($B220,Miljö!$B$1:$AP$500,MATCH("Köpt prod.spec hetvatten",Miljö!$B$1:$AW$1,0),FALSE)</f>
        <v/>
      </c>
      <c r="U220" s="6">
        <f t="shared" si="39"/>
        <v>1.71</v>
      </c>
      <c r="V220" s="6">
        <f>VLOOKUP($B220,Leveranser!$B$1:$AP$500,MATCH("Total levererad värme",Leveranser!$B$1:$AW$1,0),FALSE)</f>
        <v>1.35</v>
      </c>
      <c r="W220" s="6">
        <f>IFERROR(VLOOKUP($B220,Miljö!$B$1:$AP$500,MATCH("Såld mängd produktionsspecifik fjärrvärme (GWh)",Miljö!$B$1:$AW$1,0),FALSE)/1,0)</f>
        <v>0</v>
      </c>
      <c r="X220" s="6"/>
      <c r="Y220" s="30">
        <f t="shared" si="40"/>
        <v>0.78947368421052644</v>
      </c>
      <c r="Z220" s="6"/>
      <c r="AA220" s="30" t="str">
        <f t="shared" si="41"/>
        <v/>
      </c>
      <c r="AC220" t="s">
        <v>10</v>
      </c>
      <c r="AD220" t="s">
        <v>20</v>
      </c>
      <c r="AE220" s="25" t="str">
        <f t="shared" si="36"/>
        <v>ja</v>
      </c>
      <c r="AF220" t="s">
        <v>20</v>
      </c>
      <c r="AG220" t="s">
        <v>20</v>
      </c>
      <c r="AM220" s="6" t="str">
        <f t="shared" si="37"/>
        <v/>
      </c>
      <c r="AO220" s="6" t="str">
        <f t="shared" si="44"/>
        <v/>
      </c>
      <c r="AQ220" s="6" t="str">
        <f t="shared" si="45"/>
        <v/>
      </c>
      <c r="AR220" s="6"/>
      <c r="AW220" t="str">
        <f t="shared" si="42"/>
        <v/>
      </c>
      <c r="AY220" s="6" t="str">
        <f t="shared" si="46"/>
        <v/>
      </c>
      <c r="BB220" s="6" t="str">
        <f t="shared" si="43"/>
        <v>Ja</v>
      </c>
      <c r="BK220" t="s">
        <v>10</v>
      </c>
    </row>
    <row r="221" spans="1:64" ht="15" customHeight="1" x14ac:dyDescent="0.25">
      <c r="A221" t="s">
        <v>272</v>
      </c>
      <c r="B221" t="s">
        <v>274</v>
      </c>
      <c r="C221">
        <v>0.25900000000000001</v>
      </c>
      <c r="D221">
        <v>26.952400000000001</v>
      </c>
      <c r="E221">
        <v>16.380299999999998</v>
      </c>
      <c r="F221">
        <v>3.6743100000000001E-2</v>
      </c>
      <c r="G221" t="s">
        <v>10</v>
      </c>
      <c r="H221" t="s">
        <v>10</v>
      </c>
      <c r="K221" s="6">
        <f>VLOOKUP($B221,'Egen hetvattenprod'!$B$1:$AP$500,MATCH("Summa tillförd energi:",'Egen hetvattenprod'!$B$1:$AY$1,0),FALSE)</f>
        <v>1.0549999999999999</v>
      </c>
      <c r="L221" s="6">
        <f>VLOOKUP($B221,Kraftvärmeprod!$B$1:$AO$500,MATCH("Summa tillförd energi:",Kraftvärmeprod!$B$1:$AV$1,0),FALSE)</f>
        <v>0</v>
      </c>
      <c r="M221" s="33">
        <f>VLOOKUP($B221,'Allokerad kvv'!$B$1:$AO$500,MATCH("Summa allokerad tillförd energi:",'Allokerad kvv'!$B$1:$AV$1,0),FALSE)</f>
        <v>0</v>
      </c>
      <c r="N221" s="33">
        <f>VLOOKUP($B221,'Justerad allokering'!$B$1:$AO$500,MATCH("Summa justerad allokerad tillförd energi:",'Justerad allokering'!$B$1:$AV$1,0),FALSE)</f>
        <v>0</v>
      </c>
      <c r="O221" s="6">
        <f>VLOOKUP($B221,'Slutlig allokering'!$B$2:$AL$500,MATCH("Summa justerad allokerad tillförd energi:",'Slutlig allokering'!$B$2:$AS$2,0),FALSE)</f>
        <v>0</v>
      </c>
      <c r="P221" s="6">
        <f>VLOOKUP($B221,'Köpt hetvatten'!$B$1:$AP$500,MATCH("Med verkningsgrad:",'Köpt hetvatten'!$B$1:$AW$1,0),FALSE)</f>
        <v>0</v>
      </c>
      <c r="Q221" s="6">
        <f>VLOOKUP($B221,Spillvärme!$B$1:$AP$500,MATCH("Summa tillförd energi:",Spillvärme!$B$1:$AW$1,0),FALSE)</f>
        <v>0</v>
      </c>
      <c r="R221" s="6">
        <f>VLOOKUP($B221,Miljö!$B$1:$AP$500,MATCH("Summa tillförd energi:",Miljö!$B$1:$AW$1,0),FALSE)</f>
        <v>3.5000000000000003E-2</v>
      </c>
      <c r="S221" s="33">
        <f t="shared" si="38"/>
        <v>0</v>
      </c>
      <c r="T221" s="6" t="str">
        <f>VLOOKUP($B221,Miljö!$B$1:$AP$500,MATCH("Köpt prod.spec hetvatten",Miljö!$B$1:$AW$1,0),FALSE)</f>
        <v/>
      </c>
      <c r="U221" s="6">
        <f t="shared" si="39"/>
        <v>1.0899999999999999</v>
      </c>
      <c r="V221" s="6">
        <f>VLOOKUP($B221,Leveranser!$B$1:$AP$500,MATCH("Total levererad värme",Leveranser!$B$1:$AW$1,0),FALSE)</f>
        <v>0.85</v>
      </c>
      <c r="W221" s="6">
        <f>IFERROR(VLOOKUP($B221,Miljö!$B$1:$AP$500,MATCH("Såld mängd produktionsspecifik fjärrvärme (GWh)",Miljö!$B$1:$AW$1,0),FALSE)/1,0)</f>
        <v>0</v>
      </c>
      <c r="X221" s="6"/>
      <c r="Y221" s="30">
        <f t="shared" si="40"/>
        <v>0.77981651376146799</v>
      </c>
      <c r="Z221" s="6"/>
      <c r="AA221" s="30" t="str">
        <f t="shared" si="41"/>
        <v/>
      </c>
      <c r="AC221" t="s">
        <v>10</v>
      </c>
      <c r="AD221" t="s">
        <v>20</v>
      </c>
      <c r="AE221" s="25" t="str">
        <f t="shared" si="36"/>
        <v>ja</v>
      </c>
      <c r="AF221" t="s">
        <v>20</v>
      </c>
      <c r="AG221" t="s">
        <v>20</v>
      </c>
      <c r="AM221" s="6" t="str">
        <f t="shared" si="37"/>
        <v/>
      </c>
      <c r="AO221" s="6" t="str">
        <f t="shared" si="44"/>
        <v/>
      </c>
      <c r="AQ221" s="6" t="str">
        <f t="shared" si="45"/>
        <v/>
      </c>
      <c r="AR221" s="6"/>
      <c r="AW221" t="str">
        <f t="shared" si="42"/>
        <v/>
      </c>
      <c r="AY221" s="6" t="str">
        <f t="shared" si="46"/>
        <v/>
      </c>
      <c r="BB221" s="6" t="str">
        <f t="shared" si="43"/>
        <v>Ja</v>
      </c>
      <c r="BK221" t="s">
        <v>10</v>
      </c>
    </row>
    <row r="222" spans="1:64" ht="15" customHeight="1" x14ac:dyDescent="0.25">
      <c r="A222" t="s">
        <v>272</v>
      </c>
      <c r="B222" t="s">
        <v>275</v>
      </c>
      <c r="C222">
        <v>0.16561100000000001</v>
      </c>
      <c r="D222">
        <v>14.302099999999999</v>
      </c>
      <c r="E222">
        <v>13.8506</v>
      </c>
      <c r="F222">
        <v>1.88515E-2</v>
      </c>
      <c r="G222" t="s">
        <v>10</v>
      </c>
      <c r="H222" t="s">
        <v>10</v>
      </c>
      <c r="K222" s="6">
        <f>VLOOKUP($B222,'Egen hetvattenprod'!$B$1:$AP$500,MATCH("Summa tillförd energi:",'Egen hetvattenprod'!$B$1:$AY$1,0),FALSE)</f>
        <v>3.16</v>
      </c>
      <c r="L222" s="6">
        <f>VLOOKUP($B222,Kraftvärmeprod!$B$1:$AO$500,MATCH("Summa tillförd energi:",Kraftvärmeprod!$B$1:$AV$1,0),FALSE)</f>
        <v>0</v>
      </c>
      <c r="M222" s="33">
        <f>VLOOKUP($B222,'Allokerad kvv'!$B$1:$AO$500,MATCH("Summa allokerad tillförd energi:",'Allokerad kvv'!$B$1:$AV$1,0),FALSE)</f>
        <v>0</v>
      </c>
      <c r="N222" s="33">
        <f>VLOOKUP($B222,'Justerad allokering'!$B$1:$AO$500,MATCH("Summa justerad allokerad tillförd energi:",'Justerad allokering'!$B$1:$AV$1,0),FALSE)</f>
        <v>0</v>
      </c>
      <c r="O222" s="6">
        <f>VLOOKUP($B222,'Slutlig allokering'!$B$2:$AL$500,MATCH("Summa justerad allokerad tillförd energi:",'Slutlig allokering'!$B$2:$AS$2,0),FALSE)</f>
        <v>0</v>
      </c>
      <c r="P222" s="6">
        <f>VLOOKUP($B222,'Köpt hetvatten'!$B$1:$AP$500,MATCH("Med verkningsgrad:",'Köpt hetvatten'!$B$1:$AW$1,0),FALSE)</f>
        <v>0</v>
      </c>
      <c r="Q222" s="6">
        <f>VLOOKUP($B222,Spillvärme!$B$1:$AP$500,MATCH("Summa tillförd energi:",Spillvärme!$B$1:$AW$1,0),FALSE)</f>
        <v>0</v>
      </c>
      <c r="R222" s="6">
        <f>VLOOKUP($B222,Miljö!$B$1:$AP$500,MATCH("Summa tillförd energi:",Miljö!$B$1:$AW$1,0),FALSE)</f>
        <v>4.7600000000000003E-2</v>
      </c>
      <c r="S222" s="33">
        <f t="shared" si="38"/>
        <v>0</v>
      </c>
      <c r="T222" s="6" t="str">
        <f>VLOOKUP($B222,Miljö!$B$1:$AP$500,MATCH("Köpt prod.spec hetvatten",Miljö!$B$1:$AW$1,0),FALSE)</f>
        <v/>
      </c>
      <c r="U222" s="6">
        <f t="shared" si="39"/>
        <v>3.2076000000000002</v>
      </c>
      <c r="V222" s="6">
        <f>VLOOKUP($B222,Leveranser!$B$1:$AP$500,MATCH("Total levererad värme",Leveranser!$B$1:$AW$1,0),FALSE)</f>
        <v>2.99</v>
      </c>
      <c r="W222" s="6">
        <f>IFERROR(VLOOKUP($B222,Miljö!$B$1:$AP$500,MATCH("Såld mängd produktionsspecifik fjärrvärme (GWh)",Miljö!$B$1:$AW$1,0),FALSE)/1,0)</f>
        <v>0</v>
      </c>
      <c r="X222" s="6"/>
      <c r="Y222" s="30">
        <f t="shared" si="40"/>
        <v>0.93216111734630258</v>
      </c>
      <c r="Z222" s="6"/>
      <c r="AA222" s="30" t="str">
        <f t="shared" si="41"/>
        <v/>
      </c>
      <c r="AC222" t="s">
        <v>10</v>
      </c>
      <c r="AD222" t="s">
        <v>20</v>
      </c>
      <c r="AE222" s="25" t="str">
        <f t="shared" si="36"/>
        <v>ja</v>
      </c>
      <c r="AF222" t="s">
        <v>20</v>
      </c>
      <c r="AG222" t="s">
        <v>20</v>
      </c>
      <c r="AM222" s="6" t="str">
        <f t="shared" si="37"/>
        <v/>
      </c>
      <c r="AO222" s="6" t="str">
        <f t="shared" si="44"/>
        <v/>
      </c>
      <c r="AQ222" s="6" t="str">
        <f t="shared" si="45"/>
        <v/>
      </c>
      <c r="AR222" s="6"/>
      <c r="AW222" t="str">
        <f t="shared" si="42"/>
        <v/>
      </c>
      <c r="AY222" s="6" t="str">
        <f t="shared" si="46"/>
        <v/>
      </c>
      <c r="BB222" s="6" t="str">
        <f t="shared" si="43"/>
        <v>Ja</v>
      </c>
      <c r="BK222" t="s">
        <v>10</v>
      </c>
    </row>
    <row r="223" spans="1:64" ht="15" customHeight="1" x14ac:dyDescent="0.25">
      <c r="A223" t="s">
        <v>272</v>
      </c>
      <c r="B223" t="s">
        <v>276</v>
      </c>
      <c r="C223">
        <v>0.18024999999999999</v>
      </c>
      <c r="D223">
        <v>34.713799999999999</v>
      </c>
      <c r="E223">
        <v>7.36456</v>
      </c>
      <c r="F223">
        <v>5.1639299999999999E-2</v>
      </c>
      <c r="G223" t="s">
        <v>14</v>
      </c>
      <c r="H223" t="s">
        <v>10</v>
      </c>
      <c r="K223" s="6">
        <f>VLOOKUP($B223,'Egen hetvattenprod'!$B$1:$AP$500,MATCH("Summa tillförd energi:",'Egen hetvattenprod'!$B$1:$AY$1,0),FALSE)</f>
        <v>1.38</v>
      </c>
      <c r="L223" s="6">
        <f>VLOOKUP($B223,Kraftvärmeprod!$B$1:$AO$500,MATCH("Summa tillförd energi:",Kraftvärmeprod!$B$1:$AV$1,0),FALSE)</f>
        <v>99.6</v>
      </c>
      <c r="M223" s="33">
        <f>VLOOKUP($B223,'Allokerad kvv'!$B$1:$AO$500,MATCH("Summa allokerad tillförd energi:",'Allokerad kvv'!$B$1:$AV$1,0),FALSE)</f>
        <v>86.086099999999988</v>
      </c>
      <c r="N223" s="33">
        <f>VLOOKUP($B223,'Justerad allokering'!$B$1:$AO$500,MATCH("Summa justerad allokerad tillförd energi:",'Justerad allokering'!$B$1:$AV$1,0),FALSE)</f>
        <v>0</v>
      </c>
      <c r="O223" s="6">
        <f>VLOOKUP($B223,'Slutlig allokering'!$B$2:$AL$500,MATCH("Summa justerad allokerad tillförd energi:",'Slutlig allokering'!$B$2:$AS$2,0),FALSE)</f>
        <v>86.086099999999988</v>
      </c>
      <c r="P223" s="6">
        <f>VLOOKUP($B223,'Köpt hetvatten'!$B$1:$AP$500,MATCH("Med verkningsgrad:",'Köpt hetvatten'!$B$1:$AW$1,0),FALSE)</f>
        <v>0</v>
      </c>
      <c r="Q223" s="6">
        <f>VLOOKUP($B223,Spillvärme!$B$1:$AP$500,MATCH("Summa tillförd energi:",Spillvärme!$B$1:$AW$1,0),FALSE)</f>
        <v>0</v>
      </c>
      <c r="R223" s="6">
        <f>VLOOKUP($B223,Miljö!$B$1:$AP$500,MATCH("Summa tillförd energi:",Miljö!$B$1:$AW$1,0),FALSE)</f>
        <v>0</v>
      </c>
      <c r="S223" s="33">
        <f t="shared" si="38"/>
        <v>3.8010000000000002</v>
      </c>
      <c r="T223" s="6">
        <f>VLOOKUP($B223,Miljö!$B$1:$AP$500,MATCH("Köpt prod.spec hetvatten",Miljö!$B$1:$AW$1,0),FALSE)</f>
        <v>35.6</v>
      </c>
      <c r="U223" s="6">
        <f t="shared" si="39"/>
        <v>123.06609999999998</v>
      </c>
      <c r="V223" s="6">
        <f>VLOOKUP($B223,Leveranser!$B$1:$AP$500,MATCH("Total levererad värme",Leveranser!$B$1:$AW$1,0),FALSE)</f>
        <v>126.7</v>
      </c>
      <c r="W223" s="6">
        <f>IFERROR(VLOOKUP($B223,Miljö!$B$1:$AP$500,MATCH("Såld mängd produktionsspecifik fjärrvärme (GWh)",Miljö!$B$1:$AW$1,0),FALSE)/1,0)</f>
        <v>0</v>
      </c>
      <c r="X223" s="6"/>
      <c r="Y223" s="30">
        <f t="shared" si="40"/>
        <v>1.0295280341215007</v>
      </c>
      <c r="Z223" s="6"/>
      <c r="AA223" s="30" t="str">
        <f t="shared" si="41"/>
        <v/>
      </c>
      <c r="AC223" t="s">
        <v>20</v>
      </c>
      <c r="AD223" t="s">
        <v>10</v>
      </c>
      <c r="AE223" s="25" t="str">
        <f t="shared" si="36"/>
        <v>ja</v>
      </c>
      <c r="AF223" t="s">
        <v>20</v>
      </c>
      <c r="AG223" t="s">
        <v>20</v>
      </c>
      <c r="AM223" s="6" t="str">
        <f t="shared" si="37"/>
        <v/>
      </c>
      <c r="AO223" s="6" t="str">
        <f t="shared" si="44"/>
        <v/>
      </c>
      <c r="AQ223" s="6" t="str">
        <f t="shared" si="45"/>
        <v/>
      </c>
      <c r="AR223" s="6"/>
      <c r="AW223" t="str">
        <f t="shared" si="42"/>
        <v/>
      </c>
      <c r="AY223" s="6" t="str">
        <f t="shared" si="46"/>
        <v/>
      </c>
      <c r="BB223" s="6" t="str">
        <f t="shared" si="43"/>
        <v>Ja</v>
      </c>
      <c r="BK223" t="s">
        <v>10</v>
      </c>
    </row>
    <row r="224" spans="1:64" ht="15" customHeight="1" x14ac:dyDescent="0.25">
      <c r="A224" t="s">
        <v>277</v>
      </c>
      <c r="B224" t="s">
        <v>278</v>
      </c>
      <c r="C224">
        <v>0.14510700000000001</v>
      </c>
      <c r="D224">
        <v>6.0072299999999998</v>
      </c>
      <c r="E224">
        <v>13.2216</v>
      </c>
      <c r="F224">
        <v>0</v>
      </c>
      <c r="G224" t="s">
        <v>14</v>
      </c>
      <c r="H224" t="s">
        <v>10</v>
      </c>
      <c r="K224" s="6">
        <f>VLOOKUP($B224,'Egen hetvattenprod'!$B$1:$AP$500,MATCH("Summa tillförd energi:",'Egen hetvattenprod'!$B$1:$AY$1,0),FALSE)</f>
        <v>15.238999999999999</v>
      </c>
      <c r="L224" s="6">
        <f>VLOOKUP($B224,Kraftvärmeprod!$B$1:$AO$500,MATCH("Summa tillförd energi:",Kraftvärmeprod!$B$1:$AV$1,0),FALSE)</f>
        <v>0</v>
      </c>
      <c r="M224" s="33">
        <f>VLOOKUP($B224,'Allokerad kvv'!$B$1:$AO$500,MATCH("Summa allokerad tillförd energi:",'Allokerad kvv'!$B$1:$AV$1,0),FALSE)</f>
        <v>0</v>
      </c>
      <c r="N224" s="33">
        <f>VLOOKUP($B224,'Justerad allokering'!$B$1:$AO$500,MATCH("Summa justerad allokerad tillförd energi:",'Justerad allokering'!$B$1:$AV$1,0),FALSE)</f>
        <v>0</v>
      </c>
      <c r="O224" s="6">
        <f>VLOOKUP($B224,'Slutlig allokering'!$B$2:$AL$500,MATCH("Summa justerad allokerad tillförd energi:",'Slutlig allokering'!$B$2:$AS$2,0),FALSE)</f>
        <v>0</v>
      </c>
      <c r="P224" s="6">
        <f>VLOOKUP($B224,'Köpt hetvatten'!$B$1:$AP$500,MATCH("Med verkningsgrad:",'Köpt hetvatten'!$B$1:$AW$1,0),FALSE)</f>
        <v>0</v>
      </c>
      <c r="Q224" s="6">
        <f>VLOOKUP($B224,Spillvärme!$B$1:$AP$500,MATCH("Summa tillförd energi:",Spillvärme!$B$1:$AW$1,0),FALSE)</f>
        <v>0</v>
      </c>
      <c r="R224" s="6">
        <f>VLOOKUP($B224,Miljö!$B$1:$AP$500,MATCH("Summa tillförd energi:",Miljö!$B$1:$AW$1,0),FALSE)</f>
        <v>0</v>
      </c>
      <c r="S224" s="33">
        <f t="shared" si="38"/>
        <v>0.44201999999999997</v>
      </c>
      <c r="T224" s="6" t="str">
        <f>VLOOKUP($B224,Miljö!$B$1:$AP$500,MATCH("Köpt prod.spec hetvatten",Miljö!$B$1:$AW$1,0),FALSE)</f>
        <v/>
      </c>
      <c r="U224" s="6">
        <f t="shared" si="39"/>
        <v>15.238999999999999</v>
      </c>
      <c r="V224" s="6">
        <f>VLOOKUP($B224,Leveranser!$B$1:$AP$500,MATCH("Total levererad värme",Leveranser!$B$1:$AW$1,0),FALSE)</f>
        <v>14.734</v>
      </c>
      <c r="W224" s="6">
        <f>IFERROR(VLOOKUP($B224,Miljö!$B$1:$AP$500,MATCH("Såld mängd produktionsspecifik fjärrvärme (GWh)",Miljö!$B$1:$AW$1,0),FALSE)/1,0)</f>
        <v>0</v>
      </c>
      <c r="X224" s="6"/>
      <c r="Y224" s="30">
        <f t="shared" si="40"/>
        <v>0.96686134260778278</v>
      </c>
      <c r="Z224" s="6"/>
      <c r="AA224" s="30" t="str">
        <f t="shared" si="41"/>
        <v/>
      </c>
      <c r="AC224" t="s">
        <v>10</v>
      </c>
      <c r="AD224" t="s">
        <v>20</v>
      </c>
      <c r="AE224" s="25" t="str">
        <f t="shared" si="36"/>
        <v>ja</v>
      </c>
      <c r="AF224" t="s">
        <v>20</v>
      </c>
      <c r="AG224" t="s">
        <v>20</v>
      </c>
      <c r="AM224" s="6" t="str">
        <f t="shared" si="37"/>
        <v/>
      </c>
      <c r="AO224" s="6" t="str">
        <f t="shared" si="44"/>
        <v/>
      </c>
      <c r="AQ224" s="6" t="str">
        <f t="shared" si="45"/>
        <v/>
      </c>
      <c r="AR224" s="6"/>
      <c r="AW224" t="str">
        <f t="shared" si="42"/>
        <v/>
      </c>
      <c r="AY224" s="6" t="str">
        <f t="shared" si="46"/>
        <v/>
      </c>
      <c r="BB224" s="6" t="str">
        <f t="shared" si="43"/>
        <v>Ja</v>
      </c>
      <c r="BK224" t="s">
        <v>10</v>
      </c>
    </row>
    <row r="225" spans="1:63" ht="15" customHeight="1" x14ac:dyDescent="0.25">
      <c r="A225" t="s">
        <v>277</v>
      </c>
      <c r="B225" t="s">
        <v>279</v>
      </c>
      <c r="C225">
        <v>6.7256899999999994E-2</v>
      </c>
      <c r="D225">
        <v>40.006700000000002</v>
      </c>
      <c r="E225">
        <v>3.24248</v>
      </c>
      <c r="F225">
        <v>2.1280299999999999E-3</v>
      </c>
      <c r="G225" t="s">
        <v>10</v>
      </c>
      <c r="H225" t="s">
        <v>10</v>
      </c>
      <c r="K225" s="6">
        <f>VLOOKUP($B225,'Egen hetvattenprod'!$B$1:$AP$500,MATCH("Summa tillförd energi:",'Egen hetvattenprod'!$B$1:$AY$1,0),FALSE)</f>
        <v>35.146000000000001</v>
      </c>
      <c r="L225" s="6">
        <f>VLOOKUP($B225,Kraftvärmeprod!$B$1:$AO$500,MATCH("Summa tillförd energi:",Kraftvärmeprod!$B$1:$AV$1,0),FALSE)</f>
        <v>0</v>
      </c>
      <c r="M225" s="33">
        <f>VLOOKUP($B225,'Allokerad kvv'!$B$1:$AO$500,MATCH("Summa allokerad tillförd energi:",'Allokerad kvv'!$B$1:$AV$1,0),FALSE)</f>
        <v>0</v>
      </c>
      <c r="N225" s="33">
        <f>VLOOKUP($B225,'Justerad allokering'!$B$1:$AO$500,MATCH("Summa justerad allokerad tillförd energi:",'Justerad allokering'!$B$1:$AV$1,0),FALSE)</f>
        <v>0</v>
      </c>
      <c r="O225" s="6">
        <f>VLOOKUP($B225,'Slutlig allokering'!$B$2:$AL$500,MATCH("Summa justerad allokerad tillförd energi:",'Slutlig allokering'!$B$2:$AS$2,0),FALSE)</f>
        <v>0</v>
      </c>
      <c r="P225" s="6">
        <f>VLOOKUP($B225,'Köpt hetvatten'!$B$1:$AP$500,MATCH("Med verkningsgrad:",'Köpt hetvatten'!$B$1:$AW$1,0),FALSE)</f>
        <v>78.35294117647058</v>
      </c>
      <c r="Q225" s="6">
        <f>VLOOKUP($B225,Spillvärme!$B$1:$AP$500,MATCH("Summa tillförd energi:",Spillvärme!$B$1:$AW$1,0),FALSE)</f>
        <v>126.779</v>
      </c>
      <c r="R225" s="6">
        <f>VLOOKUP($B225,Miljö!$B$1:$AP$500,MATCH("Summa tillförd energi:",Miljö!$B$1:$AW$1,0),FALSE)</f>
        <v>0</v>
      </c>
      <c r="S225" s="33">
        <f t="shared" si="38"/>
        <v>5.9595000000000002</v>
      </c>
      <c r="T225" s="6" t="str">
        <f>VLOOKUP($B225,Miljö!$B$1:$AP$500,MATCH("Köpt prod.spec hetvatten",Miljö!$B$1:$AW$1,0),FALSE)</f>
        <v/>
      </c>
      <c r="U225" s="6">
        <f t="shared" si="39"/>
        <v>240.27794117647056</v>
      </c>
      <c r="V225" s="6">
        <f>VLOOKUP($B225,Leveranser!$B$1:$AP$500,MATCH("Total levererad värme",Leveranser!$B$1:$AW$1,0),FALSE)</f>
        <v>198.65</v>
      </c>
      <c r="W225" s="6">
        <f>IFERROR(VLOOKUP($B225,Miljö!$B$1:$AP$500,MATCH("Såld mängd produktionsspecifik fjärrvärme (GWh)",Miljö!$B$1:$AW$1,0),FALSE)/1,0)</f>
        <v>0</v>
      </c>
      <c r="X225" s="6"/>
      <c r="Y225" s="30">
        <f t="shared" si="40"/>
        <v>0.82675088286237153</v>
      </c>
      <c r="Z225" s="6"/>
      <c r="AA225" s="30" t="str">
        <f t="shared" si="41"/>
        <v/>
      </c>
      <c r="AC225" t="s">
        <v>1095</v>
      </c>
      <c r="AD225" t="s">
        <v>20</v>
      </c>
      <c r="AE225" s="25" t="str">
        <f t="shared" si="36"/>
        <v>nej</v>
      </c>
      <c r="AF225" t="s">
        <v>20</v>
      </c>
      <c r="AG225" t="s">
        <v>20</v>
      </c>
      <c r="AM225" s="6" t="str">
        <f t="shared" si="37"/>
        <v>ja</v>
      </c>
      <c r="AO225" s="6" t="str">
        <f t="shared" si="44"/>
        <v>ja</v>
      </c>
      <c r="AQ225" s="6" t="str">
        <f t="shared" si="45"/>
        <v/>
      </c>
      <c r="AR225" s="6"/>
      <c r="AW225" t="str">
        <f t="shared" si="42"/>
        <v>nej</v>
      </c>
      <c r="AY225" s="6" t="str">
        <f t="shared" si="46"/>
        <v>ja</v>
      </c>
      <c r="BB225" s="6" t="str">
        <f t="shared" si="43"/>
        <v>Ja</v>
      </c>
      <c r="BK225" t="s">
        <v>10</v>
      </c>
    </row>
    <row r="226" spans="1:63" ht="15" customHeight="1" x14ac:dyDescent="0.25">
      <c r="A226" t="s">
        <v>280</v>
      </c>
      <c r="B226" t="s">
        <v>281</v>
      </c>
      <c r="C226">
        <v>0.138768</v>
      </c>
      <c r="D226">
        <v>36.297400000000003</v>
      </c>
      <c r="E226">
        <v>7.2172299999999998</v>
      </c>
      <c r="F226">
        <v>2.7029000000000001E-2</v>
      </c>
      <c r="G226" t="s">
        <v>10</v>
      </c>
      <c r="H226" t="s">
        <v>10</v>
      </c>
      <c r="K226" s="6">
        <f>VLOOKUP($B226,'Egen hetvattenprod'!$B$1:$AP$500,MATCH("Summa tillförd energi:",'Egen hetvattenprod'!$B$1:$AY$1,0),FALSE)</f>
        <v>72.960000000000008</v>
      </c>
      <c r="L226" s="6">
        <f>VLOOKUP($B226,Kraftvärmeprod!$B$1:$AO$500,MATCH("Summa tillförd energi:",Kraftvärmeprod!$B$1:$AV$1,0),FALSE)</f>
        <v>195.79999999999998</v>
      </c>
      <c r="M226" s="33">
        <f>VLOOKUP($B226,'Allokerad kvv'!$B$1:$AO$500,MATCH("Summa allokerad tillförd energi:",'Allokerad kvv'!$B$1:$AV$1,0),FALSE)</f>
        <v>117.41737999999999</v>
      </c>
      <c r="N226" s="33">
        <f>VLOOKUP($B226,'Justerad allokering'!$B$1:$AO$500,MATCH("Summa justerad allokerad tillförd energi:",'Justerad allokering'!$B$1:$AV$1,0),FALSE)</f>
        <v>0</v>
      </c>
      <c r="O226" s="6">
        <f>VLOOKUP($B226,'Slutlig allokering'!$B$2:$AL$500,MATCH("Summa justerad allokerad tillförd energi:",'Slutlig allokering'!$B$2:$AS$2,0),FALSE)</f>
        <v>117.41737999999999</v>
      </c>
      <c r="P226" s="6">
        <f>VLOOKUP($B226,'Köpt hetvatten'!$B$1:$AP$500,MATCH("Med verkningsgrad:",'Köpt hetvatten'!$B$1:$AW$1,0),FALSE)</f>
        <v>0</v>
      </c>
      <c r="Q226" s="6">
        <f>VLOOKUP($B226,Spillvärme!$B$1:$AP$500,MATCH("Summa tillförd energi:",Spillvärme!$B$1:$AW$1,0),FALSE)</f>
        <v>59.699999999999996</v>
      </c>
      <c r="R226" s="6">
        <f>VLOOKUP($B226,Miljö!$B$1:$AP$500,MATCH("Summa tillförd energi:",Miljö!$B$1:$AW$1,0),FALSE)</f>
        <v>2.41</v>
      </c>
      <c r="S226" s="33">
        <f t="shared" si="38"/>
        <v>0</v>
      </c>
      <c r="T226" s="6">
        <f>VLOOKUP($B226,Miljö!$B$1:$AP$500,MATCH("Köpt prod.spec hetvatten",Miljö!$B$1:$AW$1,0),FALSE)</f>
        <v>77.36</v>
      </c>
      <c r="U226" s="6">
        <f t="shared" si="39"/>
        <v>329.84737999999999</v>
      </c>
      <c r="V226" s="6">
        <f>VLOOKUP($B226,Leveranser!$B$1:$AP$500,MATCH("Total levererad värme",Leveranser!$B$1:$AW$1,0),FALSE)</f>
        <v>282</v>
      </c>
      <c r="W226" s="6">
        <f>IFERROR(VLOOKUP($B226,Miljö!$B$1:$AP$500,MATCH("Såld mängd produktionsspecifik fjärrvärme (GWh)",Miljö!$B$1:$AW$1,0),FALSE)/1,0)</f>
        <v>0</v>
      </c>
      <c r="X226" s="6"/>
      <c r="Y226" s="30">
        <f t="shared" si="40"/>
        <v>0.85494085173573309</v>
      </c>
      <c r="Z226" s="6"/>
      <c r="AA226" s="30" t="str">
        <f t="shared" si="41"/>
        <v/>
      </c>
      <c r="AC226" t="s">
        <v>10</v>
      </c>
      <c r="AD226" t="s">
        <v>20</v>
      </c>
      <c r="AE226" s="25" t="str">
        <f t="shared" si="36"/>
        <v>ja</v>
      </c>
      <c r="AF226" t="s">
        <v>20</v>
      </c>
      <c r="AG226" t="s">
        <v>20</v>
      </c>
      <c r="AM226" s="6" t="str">
        <f t="shared" si="37"/>
        <v/>
      </c>
      <c r="AO226" s="6" t="str">
        <f t="shared" si="44"/>
        <v/>
      </c>
      <c r="AQ226" s="6" t="str">
        <f t="shared" si="45"/>
        <v/>
      </c>
      <c r="AR226" s="6"/>
      <c r="AW226" t="str">
        <f t="shared" si="42"/>
        <v/>
      </c>
      <c r="AY226" s="6" t="str">
        <f t="shared" si="46"/>
        <v/>
      </c>
      <c r="BB226" s="6" t="str">
        <f t="shared" si="43"/>
        <v>Ja</v>
      </c>
      <c r="BK226" t="s">
        <v>10</v>
      </c>
    </row>
    <row r="227" spans="1:63" ht="15" customHeight="1" x14ac:dyDescent="0.25">
      <c r="A227" t="s">
        <v>282</v>
      </c>
      <c r="B227" t="s">
        <v>283</v>
      </c>
      <c r="C227">
        <v>0.35679899999999998</v>
      </c>
      <c r="D227">
        <v>58.024799999999999</v>
      </c>
      <c r="E227">
        <v>17.194199999999999</v>
      </c>
      <c r="F227">
        <v>0.14352899999999999</v>
      </c>
      <c r="G227" t="s">
        <v>14</v>
      </c>
      <c r="H227" t="s">
        <v>10</v>
      </c>
      <c r="K227" s="6">
        <f>VLOOKUP($B227,'Egen hetvattenprod'!$B$1:$AP$500,MATCH("Summa tillförd energi:",'Egen hetvattenprod'!$B$1:$AY$1,0),FALSE)</f>
        <v>11.227</v>
      </c>
      <c r="L227" s="6">
        <f>VLOOKUP($B227,Kraftvärmeprod!$B$1:$AO$500,MATCH("Summa tillförd energi:",Kraftvärmeprod!$B$1:$AV$1,0),FALSE)</f>
        <v>0</v>
      </c>
      <c r="M227" s="33">
        <f>VLOOKUP($B227,'Allokerad kvv'!$B$1:$AO$500,MATCH("Summa allokerad tillförd energi:",'Allokerad kvv'!$B$1:$AV$1,0),FALSE)</f>
        <v>0</v>
      </c>
      <c r="N227" s="33">
        <f>VLOOKUP($B227,'Justerad allokering'!$B$1:$AO$500,MATCH("Summa justerad allokerad tillförd energi:",'Justerad allokering'!$B$1:$AV$1,0),FALSE)</f>
        <v>0</v>
      </c>
      <c r="O227" s="6">
        <f>VLOOKUP($B227,'Slutlig allokering'!$B$2:$AL$500,MATCH("Summa justerad allokerad tillförd energi:",'Slutlig allokering'!$B$2:$AS$2,0),FALSE)</f>
        <v>0</v>
      </c>
      <c r="P227" s="6">
        <f>VLOOKUP($B227,'Köpt hetvatten'!$B$1:$AP$500,MATCH("Med verkningsgrad:",'Köpt hetvatten'!$B$1:$AW$1,0),FALSE)</f>
        <v>0</v>
      </c>
      <c r="Q227" s="6">
        <f>VLOOKUP($B227,Spillvärme!$B$1:$AP$500,MATCH("Summa tillförd energi:",Spillvärme!$B$1:$AW$1,0),FALSE)</f>
        <v>0</v>
      </c>
      <c r="R227" s="6">
        <f>VLOOKUP($B227,Miljö!$B$1:$AP$500,MATCH("Summa tillförd energi:",Miljö!$B$1:$AW$1,0),FALSE)</f>
        <v>0.222</v>
      </c>
      <c r="S227" s="33">
        <f t="shared" si="38"/>
        <v>0</v>
      </c>
      <c r="T227" s="6" t="str">
        <f>VLOOKUP($B227,Miljö!$B$1:$AP$500,MATCH("Köpt prod.spec hetvatten",Miljö!$B$1:$AW$1,0),FALSE)</f>
        <v/>
      </c>
      <c r="U227" s="6">
        <f t="shared" si="39"/>
        <v>11.449</v>
      </c>
      <c r="V227" s="6">
        <f>VLOOKUP($B227,Leveranser!$B$1:$AP$500,MATCH("Total levererad värme",Leveranser!$B$1:$AW$1,0),FALSE)</f>
        <v>9.2490000000000006</v>
      </c>
      <c r="W227" s="6">
        <f>IFERROR(VLOOKUP($B227,Miljö!$B$1:$AP$500,MATCH("Såld mängd produktionsspecifik fjärrvärme (GWh)",Miljö!$B$1:$AW$1,0),FALSE)/1,0)</f>
        <v>0</v>
      </c>
      <c r="X227" s="6"/>
      <c r="Y227" s="30">
        <f t="shared" si="40"/>
        <v>0.80784347977989346</v>
      </c>
      <c r="Z227" s="6"/>
      <c r="AA227" s="30" t="str">
        <f t="shared" si="41"/>
        <v/>
      </c>
      <c r="AC227" t="s">
        <v>10</v>
      </c>
      <c r="AD227" t="s">
        <v>20</v>
      </c>
      <c r="AE227" s="25" t="str">
        <f t="shared" si="36"/>
        <v>ja</v>
      </c>
      <c r="AF227" t="s">
        <v>20</v>
      </c>
      <c r="AG227" t="s">
        <v>20</v>
      </c>
      <c r="AM227" s="6" t="str">
        <f t="shared" si="37"/>
        <v/>
      </c>
      <c r="AO227" s="6" t="str">
        <f t="shared" si="44"/>
        <v/>
      </c>
      <c r="AQ227" s="6" t="str">
        <f t="shared" si="45"/>
        <v/>
      </c>
      <c r="AR227" s="6"/>
      <c r="AW227" t="str">
        <f t="shared" si="42"/>
        <v/>
      </c>
      <c r="AY227" s="6" t="str">
        <f t="shared" si="46"/>
        <v/>
      </c>
      <c r="BB227" s="6" t="str">
        <f t="shared" si="43"/>
        <v>Ja</v>
      </c>
      <c r="BK227" t="s">
        <v>10</v>
      </c>
    </row>
    <row r="228" spans="1:63" ht="15" customHeight="1" x14ac:dyDescent="0.25">
      <c r="A228" t="s">
        <v>282</v>
      </c>
      <c r="B228" t="s">
        <v>284</v>
      </c>
      <c r="C228">
        <v>0.14111799999999999</v>
      </c>
      <c r="D228">
        <v>30.946300000000001</v>
      </c>
      <c r="E228">
        <v>10.038</v>
      </c>
      <c r="F228">
        <v>4.4133199999999997E-2</v>
      </c>
      <c r="G228" t="s">
        <v>14</v>
      </c>
      <c r="H228" t="s">
        <v>10</v>
      </c>
      <c r="K228" s="6">
        <f>VLOOKUP($B228,'Egen hetvattenprod'!$B$1:$AP$500,MATCH("Summa tillförd energi:",'Egen hetvattenprod'!$B$1:$AY$1,0),FALSE)</f>
        <v>10.048</v>
      </c>
      <c r="L228" s="6">
        <f>VLOOKUP($B228,Kraftvärmeprod!$B$1:$AO$500,MATCH("Summa tillförd energi:",Kraftvärmeprod!$B$1:$AV$1,0),FALSE)</f>
        <v>0</v>
      </c>
      <c r="M228" s="33">
        <f>VLOOKUP($B228,'Allokerad kvv'!$B$1:$AO$500,MATCH("Summa allokerad tillförd energi:",'Allokerad kvv'!$B$1:$AV$1,0),FALSE)</f>
        <v>0</v>
      </c>
      <c r="N228" s="33">
        <f>VLOOKUP($B228,'Justerad allokering'!$B$1:$AO$500,MATCH("Summa justerad allokerad tillförd energi:",'Justerad allokering'!$B$1:$AV$1,0),FALSE)</f>
        <v>0</v>
      </c>
      <c r="O228" s="6">
        <f>VLOOKUP($B228,'Slutlig allokering'!$B$2:$AL$500,MATCH("Summa justerad allokerad tillförd energi:",'Slutlig allokering'!$B$2:$AS$2,0),FALSE)</f>
        <v>0</v>
      </c>
      <c r="P228" s="6">
        <f>VLOOKUP($B228,'Köpt hetvatten'!$B$1:$AP$500,MATCH("Med verkningsgrad:",'Köpt hetvatten'!$B$1:$AW$1,0),FALSE)</f>
        <v>0</v>
      </c>
      <c r="Q228" s="6">
        <f>VLOOKUP($B228,Spillvärme!$B$1:$AP$500,MATCH("Summa tillförd energi:",Spillvärme!$B$1:$AW$1,0),FALSE)</f>
        <v>0</v>
      </c>
      <c r="R228" s="6">
        <f>VLOOKUP($B228,Miljö!$B$1:$AP$500,MATCH("Summa tillförd energi:",Miljö!$B$1:$AW$1,0),FALSE)</f>
        <v>0.14499999999999999</v>
      </c>
      <c r="S228" s="33">
        <f t="shared" si="38"/>
        <v>0</v>
      </c>
      <c r="T228" s="6" t="str">
        <f>VLOOKUP($B228,Miljö!$B$1:$AP$500,MATCH("Köpt prod.spec hetvatten",Miljö!$B$1:$AW$1,0),FALSE)</f>
        <v/>
      </c>
      <c r="U228" s="6">
        <f t="shared" si="39"/>
        <v>10.193</v>
      </c>
      <c r="V228" s="6">
        <f>VLOOKUP($B228,Leveranser!$B$1:$AP$500,MATCH("Total levererad värme",Leveranser!$B$1:$AW$1,0),FALSE)</f>
        <v>7.5039999999999996</v>
      </c>
      <c r="W228" s="6">
        <f>IFERROR(VLOOKUP($B228,Miljö!$B$1:$AP$500,MATCH("Såld mängd produktionsspecifik fjärrvärme (GWh)",Miljö!$B$1:$AW$1,0),FALSE)/1,0)</f>
        <v>0</v>
      </c>
      <c r="X228" s="6"/>
      <c r="Y228" s="30">
        <f t="shared" si="40"/>
        <v>0.73619150397331501</v>
      </c>
      <c r="Z228" s="6"/>
      <c r="AA228" s="30" t="str">
        <f t="shared" si="41"/>
        <v/>
      </c>
      <c r="AC228" t="s">
        <v>10</v>
      </c>
      <c r="AD228" t="s">
        <v>20</v>
      </c>
      <c r="AE228" s="25" t="str">
        <f t="shared" si="36"/>
        <v>ja</v>
      </c>
      <c r="AF228" t="s">
        <v>20</v>
      </c>
      <c r="AG228" t="s">
        <v>20</v>
      </c>
      <c r="AM228" s="6" t="str">
        <f t="shared" si="37"/>
        <v/>
      </c>
      <c r="AO228" s="6" t="str">
        <f t="shared" si="44"/>
        <v/>
      </c>
      <c r="AQ228" s="6" t="str">
        <f t="shared" si="45"/>
        <v/>
      </c>
      <c r="AR228" s="6"/>
      <c r="AW228" t="str">
        <f t="shared" si="42"/>
        <v/>
      </c>
      <c r="AY228" s="6" t="str">
        <f t="shared" si="46"/>
        <v/>
      </c>
      <c r="BB228" s="6" t="str">
        <f t="shared" si="43"/>
        <v>Ja</v>
      </c>
      <c r="BK228" t="s">
        <v>10</v>
      </c>
    </row>
    <row r="229" spans="1:63" ht="15" customHeight="1" x14ac:dyDescent="0.25">
      <c r="A229" t="s">
        <v>282</v>
      </c>
      <c r="B229" t="s">
        <v>285</v>
      </c>
      <c r="C229">
        <v>0.47649999999999998</v>
      </c>
      <c r="D229">
        <v>24.047799999999999</v>
      </c>
      <c r="E229">
        <v>16.942499999999999</v>
      </c>
      <c r="F229">
        <v>2.64595E-2</v>
      </c>
      <c r="G229" t="s">
        <v>14</v>
      </c>
      <c r="H229" t="s">
        <v>10</v>
      </c>
      <c r="K229" s="6">
        <f>VLOOKUP($B229,'Egen hetvattenprod'!$B$1:$AP$500,MATCH("Summa tillförd energi:",'Egen hetvattenprod'!$B$1:$AY$1,0),FALSE)</f>
        <v>15.265000000000001</v>
      </c>
      <c r="L229" s="6">
        <f>VLOOKUP($B229,Kraftvärmeprod!$B$1:$AO$500,MATCH("Summa tillförd energi:",Kraftvärmeprod!$B$1:$AV$1,0),FALSE)</f>
        <v>0</v>
      </c>
      <c r="M229" s="33">
        <f>VLOOKUP($B229,'Allokerad kvv'!$B$1:$AO$500,MATCH("Summa allokerad tillförd energi:",'Allokerad kvv'!$B$1:$AV$1,0),FALSE)</f>
        <v>0</v>
      </c>
      <c r="N229" s="33">
        <f>VLOOKUP($B229,'Justerad allokering'!$B$1:$AO$500,MATCH("Summa justerad allokerad tillförd energi:",'Justerad allokering'!$B$1:$AV$1,0),FALSE)</f>
        <v>0</v>
      </c>
      <c r="O229" s="6">
        <f>VLOOKUP($B229,'Slutlig allokering'!$B$2:$AL$500,MATCH("Summa justerad allokerad tillförd energi:",'Slutlig allokering'!$B$2:$AS$2,0),FALSE)</f>
        <v>0</v>
      </c>
      <c r="P229" s="6">
        <f>VLOOKUP($B229,'Köpt hetvatten'!$B$1:$AP$500,MATCH("Med verkningsgrad:",'Köpt hetvatten'!$B$1:$AW$1,0),FALSE)</f>
        <v>0</v>
      </c>
      <c r="Q229" s="6">
        <f>VLOOKUP($B229,Spillvärme!$B$1:$AP$500,MATCH("Summa tillförd energi:",Spillvärme!$B$1:$AW$1,0),FALSE)</f>
        <v>0</v>
      </c>
      <c r="R229" s="6">
        <f>VLOOKUP($B229,Miljö!$B$1:$AP$500,MATCH("Summa tillförd energi:",Miljö!$B$1:$AW$1,0),FALSE)</f>
        <v>0.22700000000000001</v>
      </c>
      <c r="S229" s="33">
        <f t="shared" si="38"/>
        <v>0</v>
      </c>
      <c r="T229" s="6" t="str">
        <f>VLOOKUP($B229,Miljö!$B$1:$AP$500,MATCH("Köpt prod.spec hetvatten",Miljö!$B$1:$AW$1,0),FALSE)</f>
        <v/>
      </c>
      <c r="U229" s="6">
        <f t="shared" si="39"/>
        <v>15.492000000000001</v>
      </c>
      <c r="V229" s="6">
        <f>VLOOKUP($B229,Leveranser!$B$1:$AP$500,MATCH("Total levererad värme",Leveranser!$B$1:$AW$1,0),FALSE)</f>
        <v>11.754</v>
      </c>
      <c r="W229" s="6">
        <f>IFERROR(VLOOKUP($B229,Miljö!$B$1:$AP$500,MATCH("Såld mängd produktionsspecifik fjärrvärme (GWh)",Miljö!$B$1:$AW$1,0),FALSE)/1,0)</f>
        <v>0</v>
      </c>
      <c r="X229" s="6"/>
      <c r="Y229" s="30">
        <f t="shared" si="40"/>
        <v>0.75871417505809446</v>
      </c>
      <c r="Z229" s="6"/>
      <c r="AA229" s="30" t="str">
        <f t="shared" si="41"/>
        <v/>
      </c>
      <c r="AC229" t="s">
        <v>10</v>
      </c>
      <c r="AD229" t="s">
        <v>20</v>
      </c>
      <c r="AE229" s="25" t="str">
        <f t="shared" si="36"/>
        <v>ja</v>
      </c>
      <c r="AF229" t="s">
        <v>20</v>
      </c>
      <c r="AG229" t="s">
        <v>20</v>
      </c>
      <c r="AM229" s="6" t="str">
        <f t="shared" si="37"/>
        <v/>
      </c>
      <c r="AO229" s="6" t="str">
        <f t="shared" si="44"/>
        <v/>
      </c>
      <c r="AQ229" s="6" t="str">
        <f t="shared" si="45"/>
        <v/>
      </c>
      <c r="AR229" s="6"/>
      <c r="AW229" t="str">
        <f t="shared" si="42"/>
        <v/>
      </c>
      <c r="AY229" s="6" t="str">
        <f t="shared" si="46"/>
        <v/>
      </c>
      <c r="BB229" s="6" t="str">
        <f t="shared" si="43"/>
        <v>Ja</v>
      </c>
      <c r="BK229" t="s">
        <v>10</v>
      </c>
    </row>
    <row r="230" spans="1:63" ht="15" customHeight="1" x14ac:dyDescent="0.25">
      <c r="A230" t="s">
        <v>282</v>
      </c>
      <c r="B230" t="s">
        <v>286</v>
      </c>
      <c r="C230">
        <v>0.63095199999999996</v>
      </c>
      <c r="D230">
        <v>121.916</v>
      </c>
      <c r="E230">
        <v>22.902200000000001</v>
      </c>
      <c r="F230">
        <v>0.26736700000000002</v>
      </c>
      <c r="G230" t="s">
        <v>14</v>
      </c>
      <c r="H230" t="s">
        <v>10</v>
      </c>
      <c r="K230" s="6">
        <f>VLOOKUP($B230,'Egen hetvattenprod'!$B$1:$AP$500,MATCH("Summa tillförd energi:",'Egen hetvattenprod'!$B$1:$AY$1,0),FALSE)</f>
        <v>9.423</v>
      </c>
      <c r="L230" s="6">
        <f>VLOOKUP($B230,Kraftvärmeprod!$B$1:$AO$500,MATCH("Summa tillförd energi:",Kraftvärmeprod!$B$1:$AV$1,0),FALSE)</f>
        <v>0</v>
      </c>
      <c r="M230" s="33">
        <f>VLOOKUP($B230,'Allokerad kvv'!$B$1:$AO$500,MATCH("Summa allokerad tillförd energi:",'Allokerad kvv'!$B$1:$AV$1,0),FALSE)</f>
        <v>0</v>
      </c>
      <c r="N230" s="33">
        <f>VLOOKUP($B230,'Justerad allokering'!$B$1:$AO$500,MATCH("Summa justerad allokerad tillförd energi:",'Justerad allokering'!$B$1:$AV$1,0),FALSE)</f>
        <v>0</v>
      </c>
      <c r="O230" s="6">
        <f>VLOOKUP($B230,'Slutlig allokering'!$B$2:$AL$500,MATCH("Summa justerad allokerad tillförd energi:",'Slutlig allokering'!$B$2:$AS$2,0),FALSE)</f>
        <v>0</v>
      </c>
      <c r="P230" s="6">
        <f>VLOOKUP($B230,'Köpt hetvatten'!$B$1:$AP$500,MATCH("Med verkningsgrad:",'Köpt hetvatten'!$B$1:$AW$1,0),FALSE)</f>
        <v>0</v>
      </c>
      <c r="Q230" s="6">
        <f>VLOOKUP($B230,Spillvärme!$B$1:$AP$500,MATCH("Summa tillförd energi:",Spillvärme!$B$1:$AW$1,0),FALSE)</f>
        <v>0</v>
      </c>
      <c r="R230" s="6">
        <f>VLOOKUP($B230,Miljö!$B$1:$AP$500,MATCH("Summa tillförd energi:",Miljö!$B$1:$AW$1,0),FALSE)</f>
        <v>0.182</v>
      </c>
      <c r="S230" s="33">
        <f t="shared" si="38"/>
        <v>0</v>
      </c>
      <c r="T230" s="6" t="str">
        <f>VLOOKUP($B230,Miljö!$B$1:$AP$500,MATCH("Köpt prod.spec hetvatten",Miljö!$B$1:$AW$1,0),FALSE)</f>
        <v/>
      </c>
      <c r="U230" s="6">
        <f t="shared" si="39"/>
        <v>9.6050000000000004</v>
      </c>
      <c r="V230" s="6">
        <f>VLOOKUP($B230,Leveranser!$B$1:$AP$500,MATCH("Total levererad värme",Leveranser!$B$1:$AW$1,0),FALSE)</f>
        <v>6.2610000000000001</v>
      </c>
      <c r="W230" s="6">
        <f>IFERROR(VLOOKUP($B230,Miljö!$B$1:$AP$500,MATCH("Såld mängd produktionsspecifik fjärrvärme (GWh)",Miljö!$B$1:$AW$1,0),FALSE)/1,0)</f>
        <v>0</v>
      </c>
      <c r="X230" s="6"/>
      <c r="Y230" s="30">
        <f t="shared" si="40"/>
        <v>0.65184799583550235</v>
      </c>
      <c r="Z230" s="6"/>
      <c r="AA230" s="30" t="str">
        <f t="shared" si="41"/>
        <v/>
      </c>
      <c r="AC230" t="s">
        <v>10</v>
      </c>
      <c r="AD230" t="s">
        <v>20</v>
      </c>
      <c r="AE230" s="25" t="str">
        <f t="shared" si="36"/>
        <v>ja</v>
      </c>
      <c r="AF230" t="s">
        <v>20</v>
      </c>
      <c r="AG230" t="s">
        <v>20</v>
      </c>
      <c r="AM230" s="6" t="str">
        <f t="shared" si="37"/>
        <v/>
      </c>
      <c r="AO230" s="6" t="str">
        <f t="shared" si="44"/>
        <v/>
      </c>
      <c r="AQ230" s="6" t="str">
        <f t="shared" si="45"/>
        <v/>
      </c>
      <c r="AR230" s="6"/>
      <c r="AW230" t="str">
        <f t="shared" si="42"/>
        <v/>
      </c>
      <c r="AY230" s="6" t="str">
        <f t="shared" si="46"/>
        <v/>
      </c>
      <c r="BB230" s="6" t="str">
        <f t="shared" si="43"/>
        <v>Ja</v>
      </c>
      <c r="BK230" t="s">
        <v>10</v>
      </c>
    </row>
    <row r="231" spans="1:63" ht="15" customHeight="1" x14ac:dyDescent="0.25">
      <c r="A231" t="s">
        <v>282</v>
      </c>
      <c r="B231" t="s">
        <v>287</v>
      </c>
      <c r="C231">
        <v>0.93937599999999999</v>
      </c>
      <c r="D231">
        <v>16.001300000000001</v>
      </c>
      <c r="E231">
        <v>26.4682</v>
      </c>
      <c r="F231">
        <v>7.7479200000000002E-3</v>
      </c>
      <c r="G231" t="s">
        <v>14</v>
      </c>
      <c r="H231" t="s">
        <v>10</v>
      </c>
      <c r="K231" s="6">
        <f>VLOOKUP($B231,'Egen hetvattenprod'!$B$1:$AP$500,MATCH("Summa tillförd energi:",'Egen hetvattenprod'!$B$1:$AY$1,0),FALSE)</f>
        <v>14.104000000000001</v>
      </c>
      <c r="L231" s="6">
        <f>VLOOKUP($B231,Kraftvärmeprod!$B$1:$AO$500,MATCH("Summa tillförd energi:",Kraftvärmeprod!$B$1:$AV$1,0),FALSE)</f>
        <v>0</v>
      </c>
      <c r="M231" s="33">
        <f>VLOOKUP($B231,'Allokerad kvv'!$B$1:$AO$500,MATCH("Summa allokerad tillförd energi:",'Allokerad kvv'!$B$1:$AV$1,0),FALSE)</f>
        <v>0</v>
      </c>
      <c r="N231" s="33">
        <f>VLOOKUP($B231,'Justerad allokering'!$B$1:$AO$500,MATCH("Summa justerad allokerad tillförd energi:",'Justerad allokering'!$B$1:$AV$1,0),FALSE)</f>
        <v>0</v>
      </c>
      <c r="O231" s="6">
        <f>VLOOKUP($B231,'Slutlig allokering'!$B$2:$AL$500,MATCH("Summa justerad allokerad tillförd energi:",'Slutlig allokering'!$B$2:$AS$2,0),FALSE)</f>
        <v>0</v>
      </c>
      <c r="P231" s="6">
        <f>VLOOKUP($B231,'Köpt hetvatten'!$B$1:$AP$500,MATCH("Med verkningsgrad:",'Köpt hetvatten'!$B$1:$AW$1,0),FALSE)</f>
        <v>0</v>
      </c>
      <c r="Q231" s="6">
        <f>VLOOKUP($B231,Spillvärme!$B$1:$AP$500,MATCH("Summa tillförd energi:",Spillvärme!$B$1:$AW$1,0),FALSE)</f>
        <v>0</v>
      </c>
      <c r="R231" s="6">
        <f>VLOOKUP($B231,Miljö!$B$1:$AP$500,MATCH("Summa tillförd energi:",Miljö!$B$1:$AW$1,0),FALSE)</f>
        <v>0.33600000000000002</v>
      </c>
      <c r="S231" s="33">
        <f t="shared" si="38"/>
        <v>0</v>
      </c>
      <c r="T231" s="6" t="str">
        <f>VLOOKUP($B231,Miljö!$B$1:$AP$500,MATCH("Köpt prod.spec hetvatten",Miljö!$B$1:$AW$1,0),FALSE)</f>
        <v/>
      </c>
      <c r="U231" s="6">
        <f t="shared" si="39"/>
        <v>14.440000000000001</v>
      </c>
      <c r="V231" s="6">
        <f>VLOOKUP($B231,Leveranser!$B$1:$AP$500,MATCH("Total levererad värme",Leveranser!$B$1:$AW$1,0),FALSE)</f>
        <v>12.659000000000001</v>
      </c>
      <c r="W231" s="6">
        <f>IFERROR(VLOOKUP($B231,Miljö!$B$1:$AP$500,MATCH("Såld mängd produktionsspecifik fjärrvärme (GWh)",Miljö!$B$1:$AW$1,0),FALSE)/1,0)</f>
        <v>0</v>
      </c>
      <c r="X231" s="6"/>
      <c r="Y231" s="30">
        <f t="shared" si="40"/>
        <v>0.87666204986149576</v>
      </c>
      <c r="Z231" s="6"/>
      <c r="AA231" s="30" t="str">
        <f t="shared" si="41"/>
        <v/>
      </c>
      <c r="AC231" t="s">
        <v>10</v>
      </c>
      <c r="AD231" t="s">
        <v>20</v>
      </c>
      <c r="AE231" s="25" t="str">
        <f t="shared" si="36"/>
        <v>ja</v>
      </c>
      <c r="AF231" t="s">
        <v>20</v>
      </c>
      <c r="AG231" t="s">
        <v>20</v>
      </c>
      <c r="AM231" s="6" t="str">
        <f t="shared" si="37"/>
        <v/>
      </c>
      <c r="AO231" s="6" t="str">
        <f t="shared" si="44"/>
        <v/>
      </c>
      <c r="AQ231" s="6" t="str">
        <f t="shared" si="45"/>
        <v/>
      </c>
      <c r="AR231" s="6"/>
      <c r="AW231" t="str">
        <f t="shared" si="42"/>
        <v/>
      </c>
      <c r="AY231" s="6" t="str">
        <f t="shared" si="46"/>
        <v/>
      </c>
      <c r="BB231" s="6" t="str">
        <f t="shared" si="43"/>
        <v>Ja</v>
      </c>
      <c r="BK231" t="s">
        <v>10</v>
      </c>
    </row>
    <row r="232" spans="1:63" ht="15" customHeight="1" x14ac:dyDescent="0.25">
      <c r="A232" t="s">
        <v>282</v>
      </c>
      <c r="B232" t="s">
        <v>288</v>
      </c>
      <c r="C232">
        <v>1.05888</v>
      </c>
      <c r="D232">
        <v>17.676600000000001</v>
      </c>
      <c r="E232">
        <v>30.4407</v>
      </c>
      <c r="F232">
        <v>1.22232E-2</v>
      </c>
      <c r="G232" t="s">
        <v>14</v>
      </c>
      <c r="H232" t="s">
        <v>10</v>
      </c>
      <c r="K232" s="6">
        <f>VLOOKUP($B232,'Egen hetvattenprod'!$B$1:$AP$500,MATCH("Summa tillförd energi:",'Egen hetvattenprod'!$B$1:$AY$1,0),FALSE)</f>
        <v>33.629999999999995</v>
      </c>
      <c r="L232" s="6">
        <f>VLOOKUP($B232,Kraftvärmeprod!$B$1:$AO$500,MATCH("Summa tillförd energi:",Kraftvärmeprod!$B$1:$AV$1,0),FALSE)</f>
        <v>0</v>
      </c>
      <c r="M232" s="33">
        <f>VLOOKUP($B232,'Allokerad kvv'!$B$1:$AO$500,MATCH("Summa allokerad tillförd energi:",'Allokerad kvv'!$B$1:$AV$1,0),FALSE)</f>
        <v>0</v>
      </c>
      <c r="N232" s="33">
        <f>VLOOKUP($B232,'Justerad allokering'!$B$1:$AO$500,MATCH("Summa justerad allokerad tillförd energi:",'Justerad allokering'!$B$1:$AV$1,0),FALSE)</f>
        <v>0</v>
      </c>
      <c r="O232" s="6">
        <f>VLOOKUP($B232,'Slutlig allokering'!$B$2:$AL$500,MATCH("Summa justerad allokerad tillförd energi:",'Slutlig allokering'!$B$2:$AS$2,0),FALSE)</f>
        <v>0</v>
      </c>
      <c r="P232" s="6">
        <f>VLOOKUP($B232,'Köpt hetvatten'!$B$1:$AP$500,MATCH("Med verkningsgrad:",'Köpt hetvatten'!$B$1:$AW$1,0),FALSE)</f>
        <v>0</v>
      </c>
      <c r="Q232" s="6">
        <f>VLOOKUP($B232,Spillvärme!$B$1:$AP$500,MATCH("Summa tillförd energi:",Spillvärme!$B$1:$AW$1,0),FALSE)</f>
        <v>0</v>
      </c>
      <c r="R232" s="6">
        <f>VLOOKUP($B232,Miljö!$B$1:$AP$500,MATCH("Summa tillförd energi:",Miljö!$B$1:$AW$1,0),FALSE)</f>
        <v>0.51</v>
      </c>
      <c r="S232" s="33">
        <f t="shared" si="38"/>
        <v>0</v>
      </c>
      <c r="T232" s="6" t="str">
        <f>VLOOKUP($B232,Miljö!$B$1:$AP$500,MATCH("Köpt prod.spec hetvatten",Miljö!$B$1:$AW$1,0),FALSE)</f>
        <v/>
      </c>
      <c r="U232" s="6">
        <f t="shared" si="39"/>
        <v>34.139999999999993</v>
      </c>
      <c r="V232" s="6">
        <f>VLOOKUP($B232,Leveranser!$B$1:$AP$500,MATCH("Total levererad värme",Leveranser!$B$1:$AW$1,0),FALSE)</f>
        <v>26.585999999999999</v>
      </c>
      <c r="W232" s="6">
        <f>IFERROR(VLOOKUP($B232,Miljö!$B$1:$AP$500,MATCH("Såld mängd produktionsspecifik fjärrvärme (GWh)",Miljö!$B$1:$AW$1,0),FALSE)/1,0)</f>
        <v>0</v>
      </c>
      <c r="X232" s="6"/>
      <c r="Y232" s="30">
        <f t="shared" si="40"/>
        <v>0.7787346221441126</v>
      </c>
      <c r="Z232" s="6"/>
      <c r="AA232" s="30" t="str">
        <f t="shared" si="41"/>
        <v/>
      </c>
      <c r="AC232" t="s">
        <v>10</v>
      </c>
      <c r="AD232" t="s">
        <v>20</v>
      </c>
      <c r="AE232" s="25" t="str">
        <f t="shared" si="36"/>
        <v>ja</v>
      </c>
      <c r="AF232" t="s">
        <v>20</v>
      </c>
      <c r="AG232" t="s">
        <v>20</v>
      </c>
      <c r="AM232" s="6" t="str">
        <f t="shared" si="37"/>
        <v/>
      </c>
      <c r="AO232" s="6" t="str">
        <f t="shared" si="44"/>
        <v/>
      </c>
      <c r="AQ232" s="6" t="str">
        <f t="shared" si="45"/>
        <v/>
      </c>
      <c r="AR232" s="6"/>
      <c r="AW232" t="str">
        <f t="shared" si="42"/>
        <v/>
      </c>
      <c r="AY232" s="6" t="str">
        <f t="shared" si="46"/>
        <v/>
      </c>
      <c r="BB232" s="6" t="str">
        <f t="shared" si="43"/>
        <v>Ja</v>
      </c>
      <c r="BK232" t="s">
        <v>10</v>
      </c>
    </row>
    <row r="233" spans="1:63" ht="15" customHeight="1" x14ac:dyDescent="0.25">
      <c r="A233" t="s">
        <v>282</v>
      </c>
      <c r="B233" t="s">
        <v>289</v>
      </c>
      <c r="C233">
        <v>0.100213</v>
      </c>
      <c r="D233">
        <v>20.692399999999999</v>
      </c>
      <c r="E233">
        <v>8.9460200000000007</v>
      </c>
      <c r="F233">
        <v>1.7800900000000001E-2</v>
      </c>
      <c r="G233" t="s">
        <v>14</v>
      </c>
      <c r="H233" t="s">
        <v>10</v>
      </c>
      <c r="K233" s="6">
        <f>VLOOKUP($B233,'Egen hetvattenprod'!$B$1:$AP$500,MATCH("Summa tillförd energi:",'Egen hetvattenprod'!$B$1:$AY$1,0),FALSE)</f>
        <v>16.335999999999999</v>
      </c>
      <c r="L233" s="6">
        <f>VLOOKUP($B233,Kraftvärmeprod!$B$1:$AO$500,MATCH("Summa tillförd energi:",Kraftvärmeprod!$B$1:$AV$1,0),FALSE)</f>
        <v>0</v>
      </c>
      <c r="M233" s="33">
        <f>VLOOKUP($B233,'Allokerad kvv'!$B$1:$AO$500,MATCH("Summa allokerad tillförd energi:",'Allokerad kvv'!$B$1:$AV$1,0),FALSE)</f>
        <v>0</v>
      </c>
      <c r="N233" s="33">
        <f>VLOOKUP($B233,'Justerad allokering'!$B$1:$AO$500,MATCH("Summa justerad allokerad tillförd energi:",'Justerad allokering'!$B$1:$AV$1,0),FALSE)</f>
        <v>0</v>
      </c>
      <c r="O233" s="6">
        <f>VLOOKUP($B233,'Slutlig allokering'!$B$2:$AL$500,MATCH("Summa justerad allokerad tillförd energi:",'Slutlig allokering'!$B$2:$AS$2,0),FALSE)</f>
        <v>0</v>
      </c>
      <c r="P233" s="6">
        <f>VLOOKUP($B233,'Köpt hetvatten'!$B$1:$AP$500,MATCH("Med verkningsgrad:",'Köpt hetvatten'!$B$1:$AW$1,0),FALSE)</f>
        <v>0</v>
      </c>
      <c r="Q233" s="6">
        <f>VLOOKUP($B233,Spillvärme!$B$1:$AP$500,MATCH("Summa tillförd energi:",Spillvärme!$B$1:$AW$1,0),FALSE)</f>
        <v>0</v>
      </c>
      <c r="R233" s="6">
        <f>VLOOKUP($B233,Miljö!$B$1:$AP$500,MATCH("Summa tillförd energi:",Miljö!$B$1:$AW$1,0),FALSE)</f>
        <v>0.26200000000000001</v>
      </c>
      <c r="S233" s="33">
        <f t="shared" si="38"/>
        <v>0</v>
      </c>
      <c r="T233" s="6" t="str">
        <f>VLOOKUP($B233,Miljö!$B$1:$AP$500,MATCH("Köpt prod.spec hetvatten",Miljö!$B$1:$AW$1,0),FALSE)</f>
        <v/>
      </c>
      <c r="U233" s="6">
        <f t="shared" si="39"/>
        <v>16.597999999999999</v>
      </c>
      <c r="V233" s="6">
        <f>VLOOKUP($B233,Leveranser!$B$1:$AP$500,MATCH("Total levererad värme",Leveranser!$B$1:$AW$1,0),FALSE)</f>
        <v>12.973000000000001</v>
      </c>
      <c r="W233" s="6">
        <f>IFERROR(VLOOKUP($B233,Miljö!$B$1:$AP$500,MATCH("Såld mängd produktionsspecifik fjärrvärme (GWh)",Miljö!$B$1:$AW$1,0),FALSE)/1,0)</f>
        <v>0</v>
      </c>
      <c r="X233" s="6"/>
      <c r="Y233" s="30">
        <f t="shared" si="40"/>
        <v>0.7816001927943127</v>
      </c>
      <c r="Z233" s="6"/>
      <c r="AA233" s="30" t="str">
        <f t="shared" si="41"/>
        <v/>
      </c>
      <c r="AC233" t="s">
        <v>10</v>
      </c>
      <c r="AD233" t="s">
        <v>20</v>
      </c>
      <c r="AE233" s="25" t="str">
        <f t="shared" si="36"/>
        <v>ja</v>
      </c>
      <c r="AF233" t="s">
        <v>20</v>
      </c>
      <c r="AG233" t="s">
        <v>20</v>
      </c>
      <c r="AM233" s="6" t="str">
        <f t="shared" si="37"/>
        <v/>
      </c>
      <c r="AO233" s="6" t="str">
        <f t="shared" si="44"/>
        <v/>
      </c>
      <c r="AQ233" s="6" t="str">
        <f t="shared" si="45"/>
        <v/>
      </c>
      <c r="AR233" s="6"/>
      <c r="AW233" t="str">
        <f t="shared" si="42"/>
        <v/>
      </c>
      <c r="AY233" s="6" t="str">
        <f t="shared" si="46"/>
        <v/>
      </c>
      <c r="BB233" s="6" t="str">
        <f t="shared" si="43"/>
        <v>Ja</v>
      </c>
      <c r="BK233" t="s">
        <v>10</v>
      </c>
    </row>
    <row r="234" spans="1:63" ht="15" customHeight="1" x14ac:dyDescent="0.25">
      <c r="A234" t="s">
        <v>282</v>
      </c>
      <c r="B234" t="s">
        <v>290</v>
      </c>
      <c r="C234">
        <v>0.105686</v>
      </c>
      <c r="D234">
        <v>20.5791</v>
      </c>
      <c r="E234">
        <v>9.1992799999999999</v>
      </c>
      <c r="F234">
        <v>1.26719E-2</v>
      </c>
      <c r="G234" t="s">
        <v>14</v>
      </c>
      <c r="H234" t="s">
        <v>10</v>
      </c>
      <c r="K234" s="6">
        <f>VLOOKUP($B234,'Egen hetvattenprod'!$B$1:$AP$500,MATCH("Summa tillförd energi:",'Egen hetvattenprod'!$B$1:$AY$1,0),FALSE)</f>
        <v>7.4190000000000005</v>
      </c>
      <c r="L234" s="6">
        <f>VLOOKUP($B234,Kraftvärmeprod!$B$1:$AO$500,MATCH("Summa tillförd energi:",Kraftvärmeprod!$B$1:$AV$1,0),FALSE)</f>
        <v>0</v>
      </c>
      <c r="M234" s="33">
        <f>VLOOKUP($B234,'Allokerad kvv'!$B$1:$AO$500,MATCH("Summa allokerad tillförd energi:",'Allokerad kvv'!$B$1:$AV$1,0),FALSE)</f>
        <v>0</v>
      </c>
      <c r="N234" s="33">
        <f>VLOOKUP($B234,'Justerad allokering'!$B$1:$AO$500,MATCH("Summa justerad allokerad tillförd energi:",'Justerad allokering'!$B$1:$AV$1,0),FALSE)</f>
        <v>0</v>
      </c>
      <c r="O234" s="6">
        <f>VLOOKUP($B234,'Slutlig allokering'!$B$2:$AL$500,MATCH("Summa justerad allokerad tillförd energi:",'Slutlig allokering'!$B$2:$AS$2,0),FALSE)</f>
        <v>0</v>
      </c>
      <c r="P234" s="6">
        <f>VLOOKUP($B234,'Köpt hetvatten'!$B$1:$AP$500,MATCH("Med verkningsgrad:",'Köpt hetvatten'!$B$1:$AW$1,0),FALSE)</f>
        <v>0</v>
      </c>
      <c r="Q234" s="6">
        <f>VLOOKUP($B234,Spillvärme!$B$1:$AP$500,MATCH("Summa tillförd energi:",Spillvärme!$B$1:$AW$1,0),FALSE)</f>
        <v>0</v>
      </c>
      <c r="R234" s="6">
        <f>VLOOKUP($B234,Miljö!$B$1:$AP$500,MATCH("Summa tillförd energi:",Miljö!$B$1:$AW$1,0),FALSE)</f>
        <v>0.14499999999999999</v>
      </c>
      <c r="S234" s="33">
        <f t="shared" si="38"/>
        <v>0</v>
      </c>
      <c r="T234" s="6" t="str">
        <f>VLOOKUP($B234,Miljö!$B$1:$AP$500,MATCH("Köpt prod.spec hetvatten",Miljö!$B$1:$AW$1,0),FALSE)</f>
        <v/>
      </c>
      <c r="U234" s="6">
        <f t="shared" si="39"/>
        <v>7.5640000000000001</v>
      </c>
      <c r="V234" s="6">
        <f>VLOOKUP($B234,Leveranser!$B$1:$AP$500,MATCH("Total levererad värme",Leveranser!$B$1:$AW$1,0),FALSE)</f>
        <v>5.6559999999999997</v>
      </c>
      <c r="W234" s="6">
        <f>IFERROR(VLOOKUP($B234,Miljö!$B$1:$AP$500,MATCH("Såld mängd produktionsspecifik fjärrvärme (GWh)",Miljö!$B$1:$AW$1,0),FALSE)/1,0)</f>
        <v>0</v>
      </c>
      <c r="X234" s="6"/>
      <c r="Y234" s="30">
        <f t="shared" si="40"/>
        <v>0.74775251189846637</v>
      </c>
      <c r="Z234" s="6"/>
      <c r="AA234" s="30" t="str">
        <f t="shared" si="41"/>
        <v/>
      </c>
      <c r="AC234" t="s">
        <v>10</v>
      </c>
      <c r="AD234" t="s">
        <v>20</v>
      </c>
      <c r="AE234" s="25" t="str">
        <f t="shared" si="36"/>
        <v>ja</v>
      </c>
      <c r="AF234" t="s">
        <v>20</v>
      </c>
      <c r="AG234" t="s">
        <v>20</v>
      </c>
      <c r="AM234" s="6" t="str">
        <f t="shared" si="37"/>
        <v/>
      </c>
      <c r="AO234" s="6" t="str">
        <f t="shared" si="44"/>
        <v/>
      </c>
      <c r="AQ234" s="6" t="str">
        <f t="shared" si="45"/>
        <v/>
      </c>
      <c r="AR234" s="6"/>
      <c r="AW234" t="str">
        <f t="shared" si="42"/>
        <v/>
      </c>
      <c r="AY234" s="6" t="str">
        <f t="shared" si="46"/>
        <v/>
      </c>
      <c r="BB234" s="6" t="str">
        <f t="shared" si="43"/>
        <v>Ja</v>
      </c>
      <c r="BK234" t="s">
        <v>10</v>
      </c>
    </row>
    <row r="235" spans="1:63" ht="15" customHeight="1" x14ac:dyDescent="0.25">
      <c r="A235" t="s">
        <v>291</v>
      </c>
      <c r="B235" t="s">
        <v>292</v>
      </c>
      <c r="C235">
        <v>0.213282</v>
      </c>
      <c r="D235">
        <v>22.5124</v>
      </c>
      <c r="E235">
        <v>16.8139</v>
      </c>
      <c r="F235">
        <v>3.7345900000000001E-2</v>
      </c>
      <c r="G235" t="s">
        <v>14</v>
      </c>
      <c r="H235" t="s">
        <v>10</v>
      </c>
      <c r="K235" s="6">
        <f>VLOOKUP($B235,'Egen hetvattenprod'!$B$1:$AP$500,MATCH("Summa tillförd energi:",'Egen hetvattenprod'!$B$1:$AY$1,0),FALSE)</f>
        <v>37.816000000000003</v>
      </c>
      <c r="L235" s="6">
        <f>VLOOKUP($B235,Kraftvärmeprod!$B$1:$AO$500,MATCH("Summa tillförd energi:",Kraftvärmeprod!$B$1:$AV$1,0),FALSE)</f>
        <v>0</v>
      </c>
      <c r="M235" s="33">
        <f>VLOOKUP($B235,'Allokerad kvv'!$B$1:$AO$500,MATCH("Summa allokerad tillförd energi:",'Allokerad kvv'!$B$1:$AV$1,0),FALSE)</f>
        <v>0</v>
      </c>
      <c r="N235" s="33">
        <f>VLOOKUP($B235,'Justerad allokering'!$B$1:$AO$500,MATCH("Summa justerad allokerad tillförd energi:",'Justerad allokering'!$B$1:$AV$1,0),FALSE)</f>
        <v>0</v>
      </c>
      <c r="O235" s="6">
        <f>VLOOKUP($B235,'Slutlig allokering'!$B$2:$AL$500,MATCH("Summa justerad allokerad tillförd energi:",'Slutlig allokering'!$B$2:$AS$2,0),FALSE)</f>
        <v>0</v>
      </c>
      <c r="P235" s="6">
        <f>VLOOKUP($B235,'Köpt hetvatten'!$B$1:$AP$500,MATCH("Med verkningsgrad:",'Köpt hetvatten'!$B$1:$AW$1,0),FALSE)</f>
        <v>0</v>
      </c>
      <c r="Q235" s="6">
        <f>VLOOKUP($B235,Spillvärme!$B$1:$AP$500,MATCH("Summa tillförd energi:",Spillvärme!$B$1:$AW$1,0),FALSE)</f>
        <v>0</v>
      </c>
      <c r="R235" s="6">
        <f>VLOOKUP($B235,Miljö!$B$1:$AP$500,MATCH("Summa tillförd energi:",Miljö!$B$1:$AW$1,0),FALSE)</f>
        <v>0.42599999999999999</v>
      </c>
      <c r="S235" s="33">
        <f t="shared" si="38"/>
        <v>0</v>
      </c>
      <c r="T235" s="6" t="str">
        <f>VLOOKUP($B235,Miljö!$B$1:$AP$500,MATCH("Köpt prod.spec hetvatten",Miljö!$B$1:$AW$1,0),FALSE)</f>
        <v/>
      </c>
      <c r="U235" s="6">
        <f t="shared" si="39"/>
        <v>38.242000000000004</v>
      </c>
      <c r="V235" s="6">
        <f>VLOOKUP($B235,Leveranser!$B$1:$AP$500,MATCH("Total levererad värme",Leveranser!$B$1:$AW$1,0),FALSE)</f>
        <v>29.855</v>
      </c>
      <c r="W235" s="6">
        <f>IFERROR(VLOOKUP($B235,Miljö!$B$1:$AP$500,MATCH("Såld mängd produktionsspecifik fjärrvärme (GWh)",Miljö!$B$1:$AW$1,0),FALSE)/1,0)</f>
        <v>0</v>
      </c>
      <c r="X235" s="6"/>
      <c r="Y235" s="30">
        <f t="shared" si="40"/>
        <v>0.78068615658176865</v>
      </c>
      <c r="Z235" s="6"/>
      <c r="AA235" s="30" t="str">
        <f t="shared" si="41"/>
        <v/>
      </c>
      <c r="AC235" t="s">
        <v>10</v>
      </c>
      <c r="AD235" t="s">
        <v>20</v>
      </c>
      <c r="AE235" s="25" t="str">
        <f t="shared" si="36"/>
        <v>ja</v>
      </c>
      <c r="AF235" t="s">
        <v>20</v>
      </c>
      <c r="AG235" t="s">
        <v>20</v>
      </c>
      <c r="AM235" s="6" t="str">
        <f t="shared" si="37"/>
        <v/>
      </c>
      <c r="AO235" s="6" t="str">
        <f t="shared" si="44"/>
        <v/>
      </c>
      <c r="AQ235" s="6" t="str">
        <f t="shared" si="45"/>
        <v/>
      </c>
      <c r="AR235" s="6"/>
      <c r="AW235" t="str">
        <f t="shared" si="42"/>
        <v/>
      </c>
      <c r="AY235" s="6" t="str">
        <f t="shared" si="46"/>
        <v/>
      </c>
      <c r="BB235" s="6" t="str">
        <f t="shared" si="43"/>
        <v>Ja</v>
      </c>
      <c r="BK235" t="s">
        <v>10</v>
      </c>
    </row>
    <row r="236" spans="1:63" s="37" customFormat="1" ht="15" customHeight="1" x14ac:dyDescent="0.25">
      <c r="A236" s="37" t="s">
        <v>293</v>
      </c>
      <c r="B236" s="37" t="s">
        <v>190</v>
      </c>
      <c r="C236" s="37">
        <v>0.13508200000000001</v>
      </c>
      <c r="D236" s="37">
        <v>26.4482</v>
      </c>
      <c r="E236" s="37">
        <v>9.4515899999999995</v>
      </c>
      <c r="F236" s="37">
        <v>2.7338500000000002E-2</v>
      </c>
      <c r="G236" s="37" t="s">
        <v>14</v>
      </c>
      <c r="H236" s="37" t="s">
        <v>14</v>
      </c>
      <c r="K236" s="38">
        <f>VLOOKUP($B236,'Egen hetvattenprod'!$B$1:$AP$500,MATCH("Summa tillförd energi:",'Egen hetvattenprod'!$B$1:$AY$1,0),FALSE)</f>
        <v>0</v>
      </c>
      <c r="L236" s="38">
        <f>VLOOKUP($B236,Kraftvärmeprod!$B$1:$AO$500,MATCH("Summa tillförd energi:",Kraftvärmeprod!$B$1:$AV$1,0),FALSE)</f>
        <v>0</v>
      </c>
      <c r="M236" s="39">
        <f>VLOOKUP($B236,'Allokerad kvv'!$B$1:$AO$500,MATCH("Summa allokerad tillförd energi:",'Allokerad kvv'!$B$1:$AV$1,0),FALSE)</f>
        <v>0</v>
      </c>
      <c r="N236" s="39">
        <f>VLOOKUP($B236,'Justerad allokering'!$B$1:$AO$500,MATCH("Summa justerad allokerad tillförd energi:",'Justerad allokering'!$B$1:$AV$1,0),FALSE)</f>
        <v>0</v>
      </c>
      <c r="O236" s="6">
        <f>VLOOKUP($B236,'Slutlig allokering'!$B$2:$AL$500,MATCH("Summa justerad allokerad tillförd energi:",'Slutlig allokering'!$B$2:$AS$2,0),FALSE)</f>
        <v>0</v>
      </c>
      <c r="P236" s="6">
        <f>VLOOKUP($B236,'Köpt hetvatten'!$B$1:$AP$500,MATCH("Med verkningsgrad:",'Köpt hetvatten'!$B$1:$AW$1,0),FALSE)</f>
        <v>11.529411764705882</v>
      </c>
      <c r="Q236" s="38">
        <f>VLOOKUP($B236,Spillvärme!$B$1:$AP$500,MATCH("Summa tillförd energi:",Spillvärme!$B$1:$AW$1,0),FALSE)</f>
        <v>0</v>
      </c>
      <c r="R236" s="38">
        <f>VLOOKUP($B236,Miljö!$B$1:$AP$500,MATCH("Summa tillförd energi:",Miljö!$B$1:$AW$1,0),FALSE)</f>
        <v>0</v>
      </c>
      <c r="S236" s="39">
        <f t="shared" si="38"/>
        <v>0.26400000000000001</v>
      </c>
      <c r="T236" s="38" t="str">
        <f>VLOOKUP($B236,Miljö!$B$1:$AP$500,MATCH("Köpt prod.spec hetvatten",Miljö!$B$1:$AW$1,0),FALSE)</f>
        <v/>
      </c>
      <c r="U236" s="6">
        <f t="shared" si="39"/>
        <v>11.529411764705882</v>
      </c>
      <c r="V236" s="38">
        <f>VLOOKUP($B236,Leveranser!$B$1:$AP$500,MATCH("Total levererad värme",Leveranser!$B$1:$AW$1,0),FALSE)</f>
        <v>8.8000000000000007</v>
      </c>
      <c r="W236" s="38">
        <f>IFERROR(VLOOKUP($B236,Miljö!$B$1:$AP$500,MATCH("Såld mängd produktionsspecifik fjärrvärme (GWh)",Miljö!$B$1:$AW$1,0),FALSE)/1,0)</f>
        <v>0</v>
      </c>
      <c r="X236" s="38"/>
      <c r="Y236" s="40">
        <f t="shared" si="40"/>
        <v>0.76326530612244903</v>
      </c>
      <c r="Z236" s="38"/>
      <c r="AA236" s="40" t="str">
        <f t="shared" si="41"/>
        <v/>
      </c>
      <c r="AC236" s="37" t="s">
        <v>20</v>
      </c>
      <c r="AD236" s="37" t="s">
        <v>20</v>
      </c>
      <c r="AE236" s="41" t="str">
        <f t="shared" si="36"/>
        <v/>
      </c>
      <c r="AF236" s="37" t="s">
        <v>1073</v>
      </c>
      <c r="AG236" s="37" t="s">
        <v>1060</v>
      </c>
      <c r="AH236" s="37" t="s">
        <v>10</v>
      </c>
      <c r="AM236" s="38" t="str">
        <f t="shared" si="37"/>
        <v>ja</v>
      </c>
      <c r="AO236" s="38" t="str">
        <f t="shared" si="44"/>
        <v>ja</v>
      </c>
      <c r="AQ236" s="38" t="str">
        <f t="shared" si="45"/>
        <v/>
      </c>
      <c r="AR236" s="38"/>
      <c r="AW236" s="37" t="str">
        <f t="shared" si="42"/>
        <v>nej</v>
      </c>
      <c r="AY236" s="38" t="str">
        <f t="shared" si="46"/>
        <v>ja</v>
      </c>
      <c r="BB236" s="38" t="str">
        <f t="shared" si="43"/>
        <v>Ja</v>
      </c>
      <c r="BG236" s="37" t="s">
        <v>10</v>
      </c>
      <c r="BJ236"/>
      <c r="BK236" s="37" t="s">
        <v>10</v>
      </c>
    </row>
    <row r="237" spans="1:63" ht="15" customHeight="1" x14ac:dyDescent="0.25">
      <c r="A237" t="s">
        <v>293</v>
      </c>
      <c r="B237" t="s">
        <v>294</v>
      </c>
      <c r="C237">
        <v>0.174896</v>
      </c>
      <c r="D237">
        <v>15.7483</v>
      </c>
      <c r="E237">
        <v>17.052</v>
      </c>
      <c r="F237">
        <v>2.3904399999999999E-2</v>
      </c>
      <c r="G237" t="s">
        <v>10</v>
      </c>
      <c r="H237" t="s">
        <v>10</v>
      </c>
      <c r="K237" s="6">
        <f>VLOOKUP($B237,'Egen hetvattenprod'!$B$1:$AP$500,MATCH("Summa tillförd energi:",'Egen hetvattenprod'!$B$1:$AY$1,0),FALSE)</f>
        <v>12.4</v>
      </c>
      <c r="L237" s="6">
        <f>VLOOKUP($B237,Kraftvärmeprod!$B$1:$AO$500,MATCH("Summa tillförd energi:",Kraftvärmeprod!$B$1:$AV$1,0),FALSE)</f>
        <v>0</v>
      </c>
      <c r="M237" s="33">
        <f>VLOOKUP($B237,'Allokerad kvv'!$B$1:$AO$500,MATCH("Summa allokerad tillförd energi:",'Allokerad kvv'!$B$1:$AV$1,0),FALSE)</f>
        <v>0</v>
      </c>
      <c r="N237" s="33">
        <f>VLOOKUP($B237,'Justerad allokering'!$B$1:$AO$500,MATCH("Summa justerad allokerad tillförd energi:",'Justerad allokering'!$B$1:$AV$1,0),FALSE)</f>
        <v>0</v>
      </c>
      <c r="O237" s="6">
        <f>VLOOKUP($B237,'Slutlig allokering'!$B$2:$AL$500,MATCH("Summa justerad allokerad tillförd energi:",'Slutlig allokering'!$B$2:$AS$2,0),FALSE)</f>
        <v>0</v>
      </c>
      <c r="P237" s="6">
        <f>VLOOKUP($B237,'Köpt hetvatten'!$B$1:$AP$500,MATCH("Med verkningsgrad:",'Köpt hetvatten'!$B$1:$AW$1,0),FALSE)</f>
        <v>0</v>
      </c>
      <c r="Q237" s="6">
        <f>VLOOKUP($B237,Spillvärme!$B$1:$AP$500,MATCH("Summa tillförd energi:",Spillvärme!$B$1:$AW$1,0),FALSE)</f>
        <v>0</v>
      </c>
      <c r="R237" s="6">
        <f>VLOOKUP($B237,Miljö!$B$1:$AP$500,MATCH("Summa tillförd energi:",Miljö!$B$1:$AW$1,0),FALSE)</f>
        <v>0.15</v>
      </c>
      <c r="S237" s="33">
        <f t="shared" si="38"/>
        <v>0</v>
      </c>
      <c r="T237" s="6" t="str">
        <f>VLOOKUP($B237,Miljö!$B$1:$AP$500,MATCH("Köpt prod.spec hetvatten",Miljö!$B$1:$AW$1,0),FALSE)</f>
        <v/>
      </c>
      <c r="U237" s="6">
        <f t="shared" si="39"/>
        <v>12.55</v>
      </c>
      <c r="V237" s="6">
        <f>VLOOKUP($B237,Leveranser!$B$1:$AP$500,MATCH("Total levererad värme",Leveranser!$B$1:$AW$1,0),FALSE)</f>
        <v>9.6</v>
      </c>
      <c r="W237" s="6">
        <f>IFERROR(VLOOKUP($B237,Miljö!$B$1:$AP$500,MATCH("Såld mängd produktionsspecifik fjärrvärme (GWh)",Miljö!$B$1:$AW$1,0),FALSE)/1,0)</f>
        <v>0</v>
      </c>
      <c r="X237" s="6"/>
      <c r="Y237" s="30">
        <f t="shared" si="40"/>
        <v>0.76494023904382458</v>
      </c>
      <c r="Z237" s="6"/>
      <c r="AA237" s="30" t="str">
        <f t="shared" si="41"/>
        <v/>
      </c>
      <c r="AC237" t="s">
        <v>10</v>
      </c>
      <c r="AD237" t="s">
        <v>20</v>
      </c>
      <c r="AE237" s="25" t="str">
        <f t="shared" si="36"/>
        <v>ja</v>
      </c>
      <c r="AF237" t="s">
        <v>20</v>
      </c>
      <c r="AG237" t="s">
        <v>20</v>
      </c>
      <c r="AM237" s="6" t="str">
        <f t="shared" si="37"/>
        <v/>
      </c>
      <c r="AO237" s="6" t="str">
        <f t="shared" si="44"/>
        <v/>
      </c>
      <c r="AQ237" s="6" t="str">
        <f t="shared" si="45"/>
        <v/>
      </c>
      <c r="AR237" s="6"/>
      <c r="AW237" t="str">
        <f t="shared" si="42"/>
        <v/>
      </c>
      <c r="AY237" s="6" t="str">
        <f t="shared" si="46"/>
        <v/>
      </c>
      <c r="BB237" s="6" t="str">
        <f t="shared" si="43"/>
        <v>Ja</v>
      </c>
      <c r="BK237" t="s">
        <v>10</v>
      </c>
    </row>
    <row r="238" spans="1:63" ht="15" customHeight="1" x14ac:dyDescent="0.25">
      <c r="A238" t="s">
        <v>293</v>
      </c>
      <c r="B238" t="s">
        <v>295</v>
      </c>
      <c r="C238">
        <v>0.16223299999999999</v>
      </c>
      <c r="D238">
        <v>28.933900000000001</v>
      </c>
      <c r="E238">
        <v>12.551299999999999</v>
      </c>
      <c r="F238">
        <v>7.8534000000000007E-2</v>
      </c>
      <c r="G238" t="s">
        <v>10</v>
      </c>
      <c r="H238" t="s">
        <v>10</v>
      </c>
      <c r="K238" s="6">
        <f>VLOOKUP($B238,'Egen hetvattenprod'!$B$1:$AP$500,MATCH("Summa tillförd energi:",'Egen hetvattenprod'!$B$1:$AY$1,0),FALSE)</f>
        <v>37.700000000000003</v>
      </c>
      <c r="L238" s="6">
        <f>VLOOKUP($B238,Kraftvärmeprod!$B$1:$AO$500,MATCH("Summa tillförd energi:",Kraftvärmeprod!$B$1:$AV$1,0),FALSE)</f>
        <v>0</v>
      </c>
      <c r="M238" s="33">
        <f>VLOOKUP($B238,'Allokerad kvv'!$B$1:$AO$500,MATCH("Summa allokerad tillförd energi:",'Allokerad kvv'!$B$1:$AV$1,0),FALSE)</f>
        <v>0</v>
      </c>
      <c r="N238" s="33">
        <f>VLOOKUP($B238,'Justerad allokering'!$B$1:$AO$500,MATCH("Summa justerad allokerad tillförd energi:",'Justerad allokering'!$B$1:$AV$1,0),FALSE)</f>
        <v>0</v>
      </c>
      <c r="O238" s="6">
        <f>VLOOKUP($B238,'Slutlig allokering'!$B$2:$AL$500,MATCH("Summa justerad allokerad tillförd energi:",'Slutlig allokering'!$B$2:$AS$2,0),FALSE)</f>
        <v>0</v>
      </c>
      <c r="P238" s="6">
        <f>VLOOKUP($B238,'Köpt hetvatten'!$B$1:$AP$500,MATCH("Med verkningsgrad:",'Köpt hetvatten'!$B$1:$AW$1,0),FALSE)</f>
        <v>0</v>
      </c>
      <c r="Q238" s="6">
        <f>VLOOKUP($B238,Spillvärme!$B$1:$AP$500,MATCH("Summa tillförd energi:",Spillvärme!$B$1:$AW$1,0),FALSE)</f>
        <v>0</v>
      </c>
      <c r="R238" s="6">
        <f>VLOOKUP($B238,Miljö!$B$1:$AP$500,MATCH("Summa tillförd energi:",Miljö!$B$1:$AW$1,0),FALSE)</f>
        <v>0.5</v>
      </c>
      <c r="S238" s="33">
        <f t="shared" si="38"/>
        <v>0</v>
      </c>
      <c r="T238" s="6" t="str">
        <f>VLOOKUP($B238,Miljö!$B$1:$AP$500,MATCH("Köpt prod.spec hetvatten",Miljö!$B$1:$AW$1,0),FALSE)</f>
        <v/>
      </c>
      <c r="U238" s="6">
        <f t="shared" si="39"/>
        <v>38.200000000000003</v>
      </c>
      <c r="V238" s="6">
        <f>VLOOKUP($B238,Leveranser!$B$1:$AP$500,MATCH("Total levererad värme",Leveranser!$B$1:$AW$1,0),FALSE)</f>
        <v>30</v>
      </c>
      <c r="W238" s="6">
        <f>IFERROR(VLOOKUP($B238,Miljö!$B$1:$AP$500,MATCH("Såld mängd produktionsspecifik fjärrvärme (GWh)",Miljö!$B$1:$AW$1,0),FALSE)/1,0)</f>
        <v>0</v>
      </c>
      <c r="X238" s="6"/>
      <c r="Y238" s="30">
        <f t="shared" si="40"/>
        <v>0.78534031413612559</v>
      </c>
      <c r="Z238" s="6"/>
      <c r="AA238" s="30" t="str">
        <f t="shared" si="41"/>
        <v/>
      </c>
      <c r="AC238" t="s">
        <v>10</v>
      </c>
      <c r="AD238" t="s">
        <v>20</v>
      </c>
      <c r="AE238" s="25" t="str">
        <f t="shared" si="36"/>
        <v>ja</v>
      </c>
      <c r="AF238" t="s">
        <v>20</v>
      </c>
      <c r="AG238" t="s">
        <v>20</v>
      </c>
      <c r="AM238" s="6" t="str">
        <f t="shared" si="37"/>
        <v/>
      </c>
      <c r="AO238" s="6" t="str">
        <f t="shared" si="44"/>
        <v/>
      </c>
      <c r="AQ238" s="6" t="str">
        <f t="shared" si="45"/>
        <v/>
      </c>
      <c r="AR238" s="6"/>
      <c r="AW238" t="str">
        <f t="shared" si="42"/>
        <v/>
      </c>
      <c r="AY238" s="6" t="str">
        <f t="shared" si="46"/>
        <v/>
      </c>
      <c r="BB238" s="6" t="str">
        <f t="shared" si="43"/>
        <v>Ja</v>
      </c>
      <c r="BK238" t="s">
        <v>10</v>
      </c>
    </row>
    <row r="239" spans="1:63" ht="15" customHeight="1" x14ac:dyDescent="0.25">
      <c r="A239" t="s">
        <v>293</v>
      </c>
      <c r="B239" t="s">
        <v>296</v>
      </c>
      <c r="C239">
        <v>0.11655</v>
      </c>
      <c r="D239">
        <v>12.4458</v>
      </c>
      <c r="E239">
        <v>10.389900000000001</v>
      </c>
      <c r="F239">
        <v>3.8095200000000003E-2</v>
      </c>
      <c r="G239" t="s">
        <v>14</v>
      </c>
      <c r="H239" t="s">
        <v>10</v>
      </c>
      <c r="K239" s="6">
        <f>VLOOKUP($B239,'Egen hetvattenprod'!$B$1:$AP$500,MATCH("Summa tillförd energi:",'Egen hetvattenprod'!$B$1:$AY$1,0),FALSE)</f>
        <v>1.56</v>
      </c>
      <c r="L239" s="6">
        <f>VLOOKUP($B239,Kraftvärmeprod!$B$1:$AO$500,MATCH("Summa tillförd energi:",Kraftvärmeprod!$B$1:$AV$1,0),FALSE)</f>
        <v>0</v>
      </c>
      <c r="M239" s="33">
        <f>VLOOKUP($B239,'Allokerad kvv'!$B$1:$AO$500,MATCH("Summa allokerad tillförd energi:",'Allokerad kvv'!$B$1:$AV$1,0),FALSE)</f>
        <v>0</v>
      </c>
      <c r="N239" s="33">
        <f>VLOOKUP($B239,'Justerad allokering'!$B$1:$AO$500,MATCH("Summa justerad allokerad tillförd energi:",'Justerad allokering'!$B$1:$AV$1,0),FALSE)</f>
        <v>0</v>
      </c>
      <c r="O239" s="6">
        <f>VLOOKUP($B239,'Slutlig allokering'!$B$2:$AL$500,MATCH("Summa justerad allokerad tillförd energi:",'Slutlig allokering'!$B$2:$AS$2,0),FALSE)</f>
        <v>0</v>
      </c>
      <c r="P239" s="6">
        <f>VLOOKUP($B239,'Köpt hetvatten'!$B$1:$AP$500,MATCH("Med verkningsgrad:",'Köpt hetvatten'!$B$1:$AW$1,0),FALSE)</f>
        <v>0</v>
      </c>
      <c r="Q239" s="6">
        <f>VLOOKUP($B239,Spillvärme!$B$1:$AP$500,MATCH("Summa tillförd energi:",Spillvärme!$B$1:$AW$1,0),FALSE)</f>
        <v>0</v>
      </c>
      <c r="R239" s="6">
        <f>VLOOKUP($B239,Miljö!$B$1:$AP$500,MATCH("Summa tillförd energi:",Miljö!$B$1:$AW$1,0),FALSE)</f>
        <v>1.4999999999999999E-2</v>
      </c>
      <c r="S239" s="33">
        <f t="shared" si="38"/>
        <v>0</v>
      </c>
      <c r="T239" s="6" t="str">
        <f>VLOOKUP($B239,Miljö!$B$1:$AP$500,MATCH("Köpt prod.spec hetvatten",Miljö!$B$1:$AW$1,0),FALSE)</f>
        <v/>
      </c>
      <c r="U239" s="6">
        <f t="shared" si="39"/>
        <v>1.575</v>
      </c>
      <c r="V239" s="6">
        <f>VLOOKUP($B239,Leveranser!$B$1:$AP$500,MATCH("Total levererad värme",Leveranser!$B$1:$AW$1,0),FALSE)</f>
        <v>2</v>
      </c>
      <c r="W239" s="6">
        <f>IFERROR(VLOOKUP($B239,Miljö!$B$1:$AP$500,MATCH("Såld mängd produktionsspecifik fjärrvärme (GWh)",Miljö!$B$1:$AW$1,0),FALSE)/1,0)</f>
        <v>0</v>
      </c>
      <c r="X239" s="6"/>
      <c r="Y239" s="30">
        <f t="shared" si="40"/>
        <v>1.2698412698412698</v>
      </c>
      <c r="Z239" s="6"/>
      <c r="AA239" s="30" t="str">
        <f t="shared" si="41"/>
        <v/>
      </c>
      <c r="AC239" t="s">
        <v>10</v>
      </c>
      <c r="AD239" t="s">
        <v>20</v>
      </c>
      <c r="AE239" s="25" t="str">
        <f t="shared" si="36"/>
        <v>ja</v>
      </c>
      <c r="AF239" t="s">
        <v>20</v>
      </c>
      <c r="AG239" t="s">
        <v>20</v>
      </c>
      <c r="AM239" s="6" t="str">
        <f t="shared" si="37"/>
        <v/>
      </c>
      <c r="AO239" s="6" t="str">
        <f t="shared" si="44"/>
        <v/>
      </c>
      <c r="AQ239" s="6" t="str">
        <f t="shared" si="45"/>
        <v/>
      </c>
      <c r="AR239" s="6"/>
      <c r="AW239" t="str">
        <f t="shared" si="42"/>
        <v/>
      </c>
      <c r="AY239" s="6" t="str">
        <f t="shared" si="46"/>
        <v/>
      </c>
      <c r="BB239" s="6" t="str">
        <f t="shared" si="43"/>
        <v>Ja</v>
      </c>
      <c r="BK239" t="s">
        <v>10</v>
      </c>
    </row>
    <row r="240" spans="1:63" ht="15" customHeight="1" x14ac:dyDescent="0.25">
      <c r="A240" t="s">
        <v>297</v>
      </c>
      <c r="B240" t="s">
        <v>298</v>
      </c>
      <c r="C240">
        <v>0</v>
      </c>
      <c r="D240">
        <v>0</v>
      </c>
      <c r="E240">
        <v>0</v>
      </c>
      <c r="F240">
        <v>0</v>
      </c>
      <c r="G240" t="s">
        <v>14</v>
      </c>
      <c r="H240" t="s">
        <v>14</v>
      </c>
      <c r="K240" s="6">
        <f>VLOOKUP($B240,'Egen hetvattenprod'!$B$1:$AP$500,MATCH("Summa tillförd energi:",'Egen hetvattenprod'!$B$1:$AY$1,0),FALSE)</f>
        <v>0</v>
      </c>
      <c r="L240" s="6">
        <f>VLOOKUP($B240,Kraftvärmeprod!$B$1:$AO$500,MATCH("Summa tillförd energi:",Kraftvärmeprod!$B$1:$AV$1,0),FALSE)</f>
        <v>0</v>
      </c>
      <c r="M240" s="33">
        <f>VLOOKUP($B240,'Allokerad kvv'!$B$1:$AO$500,MATCH("Summa allokerad tillförd energi:",'Allokerad kvv'!$B$1:$AV$1,0),FALSE)</f>
        <v>0</v>
      </c>
      <c r="N240" s="33">
        <f>VLOOKUP($B240,'Justerad allokering'!$B$1:$AO$500,MATCH("Summa justerad allokerad tillförd energi:",'Justerad allokering'!$B$1:$AV$1,0),FALSE)</f>
        <v>0</v>
      </c>
      <c r="O240" s="6">
        <f>VLOOKUP($B240,'Slutlig allokering'!$B$2:$AL$500,MATCH("Summa justerad allokerad tillförd energi:",'Slutlig allokering'!$B$2:$AS$2,0),FALSE)</f>
        <v>0</v>
      </c>
      <c r="P240" s="6">
        <f>VLOOKUP($B240,'Köpt hetvatten'!$B$1:$AP$500,MATCH("Med verkningsgrad:",'Köpt hetvatten'!$B$1:$AW$1,0),FALSE)</f>
        <v>0</v>
      </c>
      <c r="Q240" s="6">
        <f>VLOOKUP($B240,Spillvärme!$B$1:$AP$500,MATCH("Summa tillförd energi:",Spillvärme!$B$1:$AW$1,0),FALSE)</f>
        <v>0</v>
      </c>
      <c r="R240" s="6">
        <f>VLOOKUP($B240,Miljö!$B$1:$AP$500,MATCH("Summa tillförd energi:",Miljö!$B$1:$AW$1,0),FALSE)</f>
        <v>0</v>
      </c>
      <c r="S240" s="33">
        <f t="shared" si="38"/>
        <v>0</v>
      </c>
      <c r="T240" s="6" t="str">
        <f>VLOOKUP($B240,Miljö!$B$1:$AP$500,MATCH("Köpt prod.spec hetvatten",Miljö!$B$1:$AW$1,0),FALSE)</f>
        <v/>
      </c>
      <c r="U240" s="6">
        <f t="shared" si="39"/>
        <v>0</v>
      </c>
      <c r="V240" s="6">
        <f>VLOOKUP($B240,Leveranser!$B$1:$AP$500,MATCH("Total levererad värme",Leveranser!$B$1:$AW$1,0),FALSE)</f>
        <v>0</v>
      </c>
      <c r="W240" s="6">
        <f>IFERROR(VLOOKUP($B240,Miljö!$B$1:$AP$500,MATCH("Såld mängd produktionsspecifik fjärrvärme (GWh)",Miljö!$B$1:$AW$1,0),FALSE)/1,0)</f>
        <v>0</v>
      </c>
      <c r="X240" s="6"/>
      <c r="Y240" s="30" t="str">
        <f t="shared" si="40"/>
        <v/>
      </c>
      <c r="Z240" s="6"/>
      <c r="AA240" s="30" t="str">
        <f t="shared" si="41"/>
        <v/>
      </c>
      <c r="AC240" t="s">
        <v>20</v>
      </c>
      <c r="AD240" t="s">
        <v>20</v>
      </c>
      <c r="AE240" s="25" t="str">
        <f t="shared" si="36"/>
        <v/>
      </c>
      <c r="AF240" t="s">
        <v>20</v>
      </c>
      <c r="AG240" t="s">
        <v>20</v>
      </c>
      <c r="AM240" s="6" t="str">
        <f t="shared" si="37"/>
        <v>nej</v>
      </c>
      <c r="AO240" s="6" t="str">
        <f t="shared" si="44"/>
        <v>nej</v>
      </c>
      <c r="AQ240" s="6" t="str">
        <f t="shared" si="45"/>
        <v/>
      </c>
      <c r="AR240" s="6"/>
      <c r="AW240" t="str">
        <f t="shared" si="42"/>
        <v>nej</v>
      </c>
      <c r="AY240" s="6" t="str">
        <f t="shared" si="46"/>
        <v>nej</v>
      </c>
      <c r="BB240" s="6" t="str">
        <f t="shared" si="43"/>
        <v>Nej</v>
      </c>
      <c r="BK240" t="s">
        <v>14</v>
      </c>
    </row>
    <row r="241" spans="1:63" ht="15" customHeight="1" x14ac:dyDescent="0.25">
      <c r="A241" t="s">
        <v>299</v>
      </c>
      <c r="B241" t="s">
        <v>300</v>
      </c>
      <c r="C241">
        <v>0.33010099999999998</v>
      </c>
      <c r="D241">
        <v>71.670699999999997</v>
      </c>
      <c r="E241">
        <v>5.0579099999999997</v>
      </c>
      <c r="F241">
        <v>0.19631699999999999</v>
      </c>
      <c r="G241" t="s">
        <v>10</v>
      </c>
      <c r="H241" t="s">
        <v>10</v>
      </c>
      <c r="K241" s="6">
        <f>VLOOKUP($B241,'Egen hetvattenprod'!$B$1:$AP$500,MATCH("Summa tillförd energi:",'Egen hetvattenprod'!$B$1:$AY$1,0),FALSE)</f>
        <v>10.269</v>
      </c>
      <c r="L241" s="6">
        <f>VLOOKUP($B241,Kraftvärmeprod!$B$1:$AO$500,MATCH("Summa tillförd energi:",Kraftvärmeprod!$B$1:$AV$1,0),FALSE)</f>
        <v>0</v>
      </c>
      <c r="M241" s="33">
        <f>VLOOKUP($B241,'Allokerad kvv'!$B$1:$AO$500,MATCH("Summa allokerad tillförd energi:",'Allokerad kvv'!$B$1:$AV$1,0),FALSE)</f>
        <v>0</v>
      </c>
      <c r="N241" s="33">
        <f>VLOOKUP($B241,'Justerad allokering'!$B$1:$AO$500,MATCH("Summa justerad allokerad tillförd energi:",'Justerad allokering'!$B$1:$AV$1,0),FALSE)</f>
        <v>0</v>
      </c>
      <c r="O241" s="6">
        <f>VLOOKUP($B241,'Slutlig allokering'!$B$2:$AL$500,MATCH("Summa justerad allokerad tillförd energi:",'Slutlig allokering'!$B$2:$AS$2,0),FALSE)</f>
        <v>0</v>
      </c>
      <c r="P241" s="6">
        <f>VLOOKUP($B241,'Köpt hetvatten'!$B$1:$AP$500,MATCH("Med verkningsgrad:",'Köpt hetvatten'!$B$1:$AW$1,0),FALSE)</f>
        <v>0</v>
      </c>
      <c r="Q241" s="6">
        <f>VLOOKUP($B241,Spillvärme!$B$1:$AP$500,MATCH("Summa tillförd energi:",Spillvärme!$B$1:$AW$1,0),FALSE)</f>
        <v>42.923999999999999</v>
      </c>
      <c r="R241" s="6">
        <f>VLOOKUP($B241,Miljö!$B$1:$AP$500,MATCH("Summa tillförd energi:",Miljö!$B$1:$AW$1,0),FALSE)</f>
        <v>1.2989999999999999</v>
      </c>
      <c r="S241" s="33">
        <f t="shared" si="38"/>
        <v>0</v>
      </c>
      <c r="T241" s="6" t="str">
        <f>VLOOKUP($B241,Miljö!$B$1:$AP$500,MATCH("Köpt prod.spec hetvatten",Miljö!$B$1:$AW$1,0),FALSE)</f>
        <v/>
      </c>
      <c r="U241" s="6">
        <f t="shared" si="39"/>
        <v>54.491999999999997</v>
      </c>
      <c r="V241" s="6">
        <f>VLOOKUP($B241,Leveranser!$B$1:$AP$500,MATCH("Total levererad värme",Leveranser!$B$1:$AW$1,0),FALSE)</f>
        <v>43.305999999999997</v>
      </c>
      <c r="W241" s="6">
        <f>IFERROR(VLOOKUP($B241,Miljö!$B$1:$AP$500,MATCH("Såld mängd produktionsspecifik fjärrvärme (GWh)",Miljö!$B$1:$AW$1,0),FALSE)/1,0)</f>
        <v>0</v>
      </c>
      <c r="X241" s="6"/>
      <c r="Y241" s="30">
        <f t="shared" si="40"/>
        <v>0.79472216105116344</v>
      </c>
      <c r="Z241" s="6"/>
      <c r="AA241" s="30" t="str">
        <f t="shared" si="41"/>
        <v/>
      </c>
      <c r="AC241" t="s">
        <v>10</v>
      </c>
      <c r="AD241" t="s">
        <v>20</v>
      </c>
      <c r="AE241" s="25" t="str">
        <f t="shared" si="36"/>
        <v>ja</v>
      </c>
      <c r="AF241" t="s">
        <v>20</v>
      </c>
      <c r="AG241" t="s">
        <v>20</v>
      </c>
      <c r="AM241" s="6" t="str">
        <f t="shared" si="37"/>
        <v/>
      </c>
      <c r="AO241" s="6" t="str">
        <f t="shared" si="44"/>
        <v/>
      </c>
      <c r="AQ241" s="6" t="str">
        <f t="shared" si="45"/>
        <v/>
      </c>
      <c r="AR241" s="6"/>
      <c r="AW241" t="str">
        <f t="shared" si="42"/>
        <v/>
      </c>
      <c r="AY241" s="6" t="str">
        <f t="shared" si="46"/>
        <v/>
      </c>
      <c r="BB241" s="6" t="str">
        <f t="shared" si="43"/>
        <v>Ja</v>
      </c>
      <c r="BK241" t="s">
        <v>10</v>
      </c>
    </row>
    <row r="242" spans="1:63" ht="15" customHeight="1" x14ac:dyDescent="0.25">
      <c r="A242" t="s">
        <v>301</v>
      </c>
      <c r="B242" t="s">
        <v>302</v>
      </c>
      <c r="C242">
        <v>0.16261100000000001</v>
      </c>
      <c r="D242">
        <v>123.086</v>
      </c>
      <c r="E242">
        <v>4.7803100000000001</v>
      </c>
      <c r="F242">
        <v>2.86252E-2</v>
      </c>
      <c r="G242" t="s">
        <v>14</v>
      </c>
      <c r="H242" t="s">
        <v>10</v>
      </c>
      <c r="K242" s="6">
        <f>VLOOKUP($B242,'Egen hetvattenprod'!$B$1:$AP$500,MATCH("Summa tillförd energi:",'Egen hetvattenprod'!$B$1:$AY$1,0),FALSE)</f>
        <v>272.36500000000001</v>
      </c>
      <c r="L242" s="6">
        <f>VLOOKUP($B242,Kraftvärmeprod!$B$1:$AO$500,MATCH("Summa tillförd energi:",Kraftvärmeprod!$B$1:$AV$1,0),FALSE)</f>
        <v>155.03200000000001</v>
      </c>
      <c r="M242" s="33">
        <f>VLOOKUP($B242,'Allokerad kvv'!$B$1:$AO$500,MATCH("Summa allokerad tillförd energi:",'Allokerad kvv'!$B$1:$AV$1,0),FALSE)</f>
        <v>98.218070000000012</v>
      </c>
      <c r="N242" s="33">
        <f>VLOOKUP($B242,'Justerad allokering'!$B$1:$AO$500,MATCH("Summa justerad allokerad tillförd energi:",'Justerad allokering'!$B$1:$AV$1,0),FALSE)</f>
        <v>0</v>
      </c>
      <c r="O242" s="6">
        <f>VLOOKUP($B242,'Slutlig allokering'!$B$2:$AL$500,MATCH("Summa justerad allokerad tillförd energi:",'Slutlig allokering'!$B$2:$AS$2,0),FALSE)</f>
        <v>98.218070000000012</v>
      </c>
      <c r="P242" s="6">
        <f>VLOOKUP($B242,'Köpt hetvatten'!$B$1:$AP$500,MATCH("Med verkningsgrad:",'Köpt hetvatten'!$B$1:$AW$1,0),FALSE)</f>
        <v>0</v>
      </c>
      <c r="Q242" s="6">
        <f>VLOOKUP($B242,Spillvärme!$B$1:$AP$500,MATCH("Summa tillförd energi:",Spillvärme!$B$1:$AW$1,0),FALSE)</f>
        <v>7.0590000000000002</v>
      </c>
      <c r="R242" s="6">
        <f>VLOOKUP($B242,Miljö!$B$1:$AP$500,MATCH("Summa tillförd energi:",Miljö!$B$1:$AW$1,0),FALSE)</f>
        <v>4.6680000000000001</v>
      </c>
      <c r="S242" s="33">
        <f t="shared" si="38"/>
        <v>0</v>
      </c>
      <c r="T242" s="6" t="str">
        <f>VLOOKUP($B242,Miljö!$B$1:$AP$500,MATCH("Köpt prod.spec hetvatten",Miljö!$B$1:$AW$1,0),FALSE)</f>
        <v/>
      </c>
      <c r="U242" s="6">
        <f t="shared" si="39"/>
        <v>382.31007000000005</v>
      </c>
      <c r="V242" s="6">
        <f>VLOOKUP($B242,Leveranser!$B$1:$AP$500,MATCH("Total levererad värme",Leveranser!$B$1:$AW$1,0),FALSE)</f>
        <v>294.90600000000001</v>
      </c>
      <c r="W242" s="6">
        <f>IFERROR(VLOOKUP($B242,Miljö!$B$1:$AP$500,MATCH("Såld mängd produktionsspecifik fjärrvärme (GWh)",Miljö!$B$1:$AW$1,0),FALSE)/1,0)</f>
        <v>0</v>
      </c>
      <c r="X242" s="6"/>
      <c r="Y242" s="30">
        <f t="shared" si="40"/>
        <v>0.77137910597018788</v>
      </c>
      <c r="Z242" s="6"/>
      <c r="AA242" s="30" t="str">
        <f t="shared" si="41"/>
        <v/>
      </c>
      <c r="AC242" t="s">
        <v>20</v>
      </c>
      <c r="AD242" t="s">
        <v>10</v>
      </c>
      <c r="AE242" s="25" t="str">
        <f t="shared" si="36"/>
        <v>ja</v>
      </c>
      <c r="AF242" t="s">
        <v>20</v>
      </c>
      <c r="AG242" t="s">
        <v>20</v>
      </c>
      <c r="AM242" s="6" t="str">
        <f t="shared" si="37"/>
        <v/>
      </c>
      <c r="AO242" s="6" t="str">
        <f t="shared" si="44"/>
        <v/>
      </c>
      <c r="AQ242" s="6" t="str">
        <f t="shared" si="45"/>
        <v/>
      </c>
      <c r="AR242" s="6"/>
      <c r="AW242" t="str">
        <f t="shared" si="42"/>
        <v/>
      </c>
      <c r="AY242" s="6" t="str">
        <f t="shared" si="46"/>
        <v/>
      </c>
      <c r="BB242" s="6" t="str">
        <f t="shared" si="43"/>
        <v>Ja</v>
      </c>
      <c r="BK242" t="s">
        <v>10</v>
      </c>
    </row>
    <row r="243" spans="1:63" ht="15" customHeight="1" x14ac:dyDescent="0.25">
      <c r="A243" t="s">
        <v>303</v>
      </c>
      <c r="B243" t="s">
        <v>304</v>
      </c>
      <c r="C243">
        <v>0.145875</v>
      </c>
      <c r="D243">
        <v>29.085999999999999</v>
      </c>
      <c r="E243">
        <v>9.7207100000000004</v>
      </c>
      <c r="F243">
        <v>3.3912100000000001E-2</v>
      </c>
      <c r="G243" t="s">
        <v>14</v>
      </c>
      <c r="H243" t="s">
        <v>10</v>
      </c>
      <c r="K243" s="6">
        <f>VLOOKUP($B243,'Egen hetvattenprod'!$B$1:$AP$500,MATCH("Summa tillförd energi:",'Egen hetvattenprod'!$B$1:$AY$1,0),FALSE)</f>
        <v>0.438</v>
      </c>
      <c r="L243" s="6">
        <f>VLOOKUP($B243,Kraftvärmeprod!$B$1:$AO$500,MATCH("Summa tillförd energi:",Kraftvärmeprod!$B$1:$AV$1,0),FALSE)</f>
        <v>0</v>
      </c>
      <c r="M243" s="33">
        <f>VLOOKUP($B243,'Allokerad kvv'!$B$1:$AO$500,MATCH("Summa allokerad tillförd energi:",'Allokerad kvv'!$B$1:$AV$1,0),FALSE)</f>
        <v>0</v>
      </c>
      <c r="N243" s="33">
        <f>VLOOKUP($B243,'Justerad allokering'!$B$1:$AO$500,MATCH("Summa justerad allokerad tillförd energi:",'Justerad allokering'!$B$1:$AV$1,0),FALSE)</f>
        <v>0</v>
      </c>
      <c r="O243" s="6">
        <f>VLOOKUP($B243,'Slutlig allokering'!$B$2:$AL$500,MATCH("Summa justerad allokerad tillförd energi:",'Slutlig allokering'!$B$2:$AS$2,0),FALSE)</f>
        <v>0</v>
      </c>
      <c r="P243" s="6">
        <f>VLOOKUP($B243,'Köpt hetvatten'!$B$1:$AP$500,MATCH("Med verkningsgrad:",'Köpt hetvatten'!$B$1:$AW$1,0),FALSE)</f>
        <v>15.647058823529413</v>
      </c>
      <c r="Q243" s="6">
        <f>VLOOKUP($B243,Spillvärme!$B$1:$AP$500,MATCH("Summa tillförd energi:",Spillvärme!$B$1:$AW$1,0),FALSE)</f>
        <v>0</v>
      </c>
      <c r="R243" s="6">
        <f>VLOOKUP($B243,Miljö!$B$1:$AP$500,MATCH("Summa tillförd energi:",Miljö!$B$1:$AW$1,0),FALSE)</f>
        <v>0</v>
      </c>
      <c r="S243" s="33">
        <f t="shared" si="38"/>
        <v>0.36299999999999999</v>
      </c>
      <c r="T243" s="6" t="str">
        <f>VLOOKUP($B243,Miljö!$B$1:$AP$500,MATCH("Köpt prod.spec hetvatten",Miljö!$B$1:$AW$1,0),FALSE)</f>
        <v/>
      </c>
      <c r="U243" s="6">
        <f t="shared" si="39"/>
        <v>16.085058823529412</v>
      </c>
      <c r="V243" s="6">
        <f>VLOOKUP($B243,Leveranser!$B$1:$AP$500,MATCH("Total levererad värme",Leveranser!$B$1:$AW$1,0),FALSE)</f>
        <v>12.1</v>
      </c>
      <c r="W243" s="6">
        <f>IFERROR(VLOOKUP($B243,Miljö!$B$1:$AP$500,MATCH("Såld mängd produktionsspecifik fjärrvärme (GWh)",Miljö!$B$1:$AW$1,0),FALSE)/1,0)</f>
        <v>0</v>
      </c>
      <c r="X243" s="6"/>
      <c r="Y243" s="30">
        <f t="shared" si="40"/>
        <v>0.7522509014576918</v>
      </c>
      <c r="Z243" s="6"/>
      <c r="AA243" s="30" t="str">
        <f t="shared" si="41"/>
        <v/>
      </c>
      <c r="AC243" t="s">
        <v>20</v>
      </c>
      <c r="AD243" t="s">
        <v>10</v>
      </c>
      <c r="AE243" s="25" t="str">
        <f t="shared" si="36"/>
        <v>ja</v>
      </c>
      <c r="AF243" t="s">
        <v>20</v>
      </c>
      <c r="AG243" t="s">
        <v>20</v>
      </c>
      <c r="AM243" s="6" t="str">
        <f t="shared" si="37"/>
        <v/>
      </c>
      <c r="AO243" s="6" t="str">
        <f t="shared" si="44"/>
        <v/>
      </c>
      <c r="AQ243" s="6" t="str">
        <f t="shared" si="45"/>
        <v/>
      </c>
      <c r="AR243" s="6"/>
      <c r="AW243" t="str">
        <f t="shared" si="42"/>
        <v/>
      </c>
      <c r="AY243" s="6" t="str">
        <f t="shared" si="46"/>
        <v/>
      </c>
      <c r="BB243" s="6" t="str">
        <f t="shared" si="43"/>
        <v>Ja</v>
      </c>
      <c r="BK243" t="s">
        <v>10</v>
      </c>
    </row>
    <row r="244" spans="1:63" ht="15" customHeight="1" x14ac:dyDescent="0.25">
      <c r="A244" t="s">
        <v>305</v>
      </c>
      <c r="B244" t="s">
        <v>306</v>
      </c>
      <c r="C244">
        <v>7.99647E-2</v>
      </c>
      <c r="D244">
        <v>11.8682</v>
      </c>
      <c r="E244">
        <v>1.4925600000000001</v>
      </c>
      <c r="F244">
        <v>3.1185600000000001E-2</v>
      </c>
      <c r="G244" t="s">
        <v>14</v>
      </c>
      <c r="H244" t="s">
        <v>10</v>
      </c>
      <c r="K244" s="6">
        <f>VLOOKUP($B244,'Egen hetvattenprod'!$B$1:$AP$500,MATCH("Summa tillförd energi:",'Egen hetvattenprod'!$B$1:$AY$1,0),FALSE)</f>
        <v>0.55000000000000004</v>
      </c>
      <c r="L244" s="6">
        <f>VLOOKUP($B244,Kraftvärmeprod!$B$1:$AO$500,MATCH("Summa tillförd energi:",Kraftvärmeprod!$B$1:$AV$1,0),FALSE)</f>
        <v>0</v>
      </c>
      <c r="M244" s="33">
        <f>VLOOKUP($B244,'Allokerad kvv'!$B$1:$AO$500,MATCH("Summa allokerad tillförd energi:",'Allokerad kvv'!$B$1:$AV$1,0),FALSE)</f>
        <v>0</v>
      </c>
      <c r="N244" s="33">
        <f>VLOOKUP($B244,'Justerad allokering'!$B$1:$AO$500,MATCH("Summa justerad allokerad tillförd energi:",'Justerad allokering'!$B$1:$AV$1,0),FALSE)</f>
        <v>0</v>
      </c>
      <c r="O244" s="6">
        <f>VLOOKUP($B244,'Slutlig allokering'!$B$2:$AL$500,MATCH("Summa justerad allokerad tillförd energi:",'Slutlig allokering'!$B$2:$AS$2,0),FALSE)</f>
        <v>0</v>
      </c>
      <c r="P244" s="6">
        <f>VLOOKUP($B244,'Köpt hetvatten'!$B$1:$AP$500,MATCH("Med verkningsgrad:",'Köpt hetvatten'!$B$1:$AW$1,0),FALSE)</f>
        <v>0.35294117647058826</v>
      </c>
      <c r="Q244" s="6">
        <f>VLOOKUP($B244,Spillvärme!$B$1:$AP$500,MATCH("Summa tillförd energi:",Spillvärme!$B$1:$AW$1,0),FALSE)</f>
        <v>17.5</v>
      </c>
      <c r="R244" s="6">
        <f>VLOOKUP($B244,Miljö!$B$1:$AP$500,MATCH("Summa tillförd energi:",Miljö!$B$1:$AW$1,0),FALSE)</f>
        <v>0.08</v>
      </c>
      <c r="S244" s="33">
        <f t="shared" si="38"/>
        <v>0</v>
      </c>
      <c r="T244" s="6" t="str">
        <f>VLOOKUP($B244,Miljö!$B$1:$AP$500,MATCH("Köpt prod.spec hetvatten",Miljö!$B$1:$AW$1,0),FALSE)</f>
        <v/>
      </c>
      <c r="U244" s="6">
        <f t="shared" si="39"/>
        <v>18.482941176470586</v>
      </c>
      <c r="V244" s="6">
        <f>VLOOKUP($B244,Leveranser!$B$1:$AP$500,MATCH("Total levererad värme",Leveranser!$B$1:$AW$1,0),FALSE)</f>
        <v>14.5</v>
      </c>
      <c r="W244" s="6">
        <f>IFERROR(VLOOKUP($B244,Miljö!$B$1:$AP$500,MATCH("Såld mängd produktionsspecifik fjärrvärme (GWh)",Miljö!$B$1:$AW$1,0),FALSE)/1,0)</f>
        <v>0</v>
      </c>
      <c r="X244" s="6"/>
      <c r="Y244" s="30">
        <f t="shared" si="40"/>
        <v>0.78450717672893933</v>
      </c>
      <c r="Z244" s="6"/>
      <c r="AA244" s="30" t="str">
        <f t="shared" si="41"/>
        <v/>
      </c>
      <c r="AC244" t="s">
        <v>20</v>
      </c>
      <c r="AD244" t="s">
        <v>10</v>
      </c>
      <c r="AE244" s="25" t="str">
        <f t="shared" si="36"/>
        <v>ja</v>
      </c>
      <c r="AF244" t="s">
        <v>20</v>
      </c>
      <c r="AG244" t="s">
        <v>20</v>
      </c>
      <c r="AM244" s="6" t="str">
        <f t="shared" si="37"/>
        <v/>
      </c>
      <c r="AO244" s="6" t="str">
        <f t="shared" si="44"/>
        <v/>
      </c>
      <c r="AQ244" s="6" t="str">
        <f t="shared" si="45"/>
        <v/>
      </c>
      <c r="AR244" s="6"/>
      <c r="AW244" t="str">
        <f t="shared" si="42"/>
        <v/>
      </c>
      <c r="AY244" s="6" t="str">
        <f t="shared" si="46"/>
        <v/>
      </c>
      <c r="BB244" s="6" t="str">
        <f t="shared" si="43"/>
        <v>Ja</v>
      </c>
      <c r="BK244" t="s">
        <v>10</v>
      </c>
    </row>
    <row r="245" spans="1:63" ht="15" customHeight="1" x14ac:dyDescent="0.25">
      <c r="A245" t="s">
        <v>305</v>
      </c>
      <c r="B245" t="s">
        <v>307</v>
      </c>
      <c r="C245">
        <v>0.225323</v>
      </c>
      <c r="D245">
        <v>27.120699999999999</v>
      </c>
      <c r="E245">
        <v>4.3770499999999997</v>
      </c>
      <c r="F245">
        <v>7.6047199999999995E-2</v>
      </c>
      <c r="G245" t="s">
        <v>14</v>
      </c>
      <c r="H245" t="s">
        <v>10</v>
      </c>
      <c r="K245" s="6">
        <f>VLOOKUP($B245,'Egen hetvattenprod'!$B$1:$AP$500,MATCH("Summa tillförd energi:",'Egen hetvattenprod'!$B$1:$AY$1,0),FALSE)</f>
        <v>6.6</v>
      </c>
      <c r="L245" s="6">
        <f>VLOOKUP($B245,Kraftvärmeprod!$B$1:$AO$500,MATCH("Summa tillförd energi:",Kraftvärmeprod!$B$1:$AV$1,0),FALSE)</f>
        <v>0</v>
      </c>
      <c r="M245" s="33">
        <f>VLOOKUP($B245,'Allokerad kvv'!$B$1:$AO$500,MATCH("Summa allokerad tillförd energi:",'Allokerad kvv'!$B$1:$AV$1,0),FALSE)</f>
        <v>0</v>
      </c>
      <c r="N245" s="33">
        <f>VLOOKUP($B245,'Justerad allokering'!$B$1:$AO$500,MATCH("Summa justerad allokerad tillförd energi:",'Justerad allokering'!$B$1:$AV$1,0),FALSE)</f>
        <v>0</v>
      </c>
      <c r="O245" s="6">
        <f>VLOOKUP($B245,'Slutlig allokering'!$B$2:$AL$500,MATCH("Summa justerad allokerad tillförd energi:",'Slutlig allokering'!$B$2:$AS$2,0),FALSE)</f>
        <v>0</v>
      </c>
      <c r="P245" s="6">
        <f>VLOOKUP($B245,'Köpt hetvatten'!$B$1:$AP$500,MATCH("Med verkningsgrad:",'Köpt hetvatten'!$B$1:$AW$1,0),FALSE)</f>
        <v>7.5294117647058831</v>
      </c>
      <c r="Q245" s="6">
        <f>VLOOKUP($B245,Spillvärme!$B$1:$AP$500,MATCH("Summa tillförd energi:",Spillvärme!$B$1:$AW$1,0),FALSE)</f>
        <v>77</v>
      </c>
      <c r="R245" s="6">
        <f>VLOOKUP($B245,Miljö!$B$1:$AP$500,MATCH("Summa tillförd energi:",Miljö!$B$1:$AW$1,0),FALSE)</f>
        <v>1.3</v>
      </c>
      <c r="S245" s="33">
        <f t="shared" si="38"/>
        <v>0</v>
      </c>
      <c r="T245" s="6" t="str">
        <f>VLOOKUP($B245,Miljö!$B$1:$AP$500,MATCH("Köpt prod.spec hetvatten",Miljö!$B$1:$AW$1,0),FALSE)</f>
        <v/>
      </c>
      <c r="U245" s="6">
        <f t="shared" si="39"/>
        <v>92.429411764705875</v>
      </c>
      <c r="V245" s="6">
        <f>VLOOKUP($B245,Leveranser!$B$1:$AP$500,MATCH("Total levererad värme",Leveranser!$B$1:$AW$1,0),FALSE)</f>
        <v>80.465999999999994</v>
      </c>
      <c r="W245" s="6">
        <f>IFERROR(VLOOKUP($B245,Miljö!$B$1:$AP$500,MATCH("Såld mängd produktionsspecifik fjärrvärme (GWh)",Miljö!$B$1:$AW$1,0),FALSE)/1,0)</f>
        <v>0</v>
      </c>
      <c r="X245" s="6"/>
      <c r="Y245" s="30">
        <f t="shared" si="40"/>
        <v>0.87056704639470506</v>
      </c>
      <c r="Z245" s="6"/>
      <c r="AA245" s="30" t="str">
        <f t="shared" si="41"/>
        <v/>
      </c>
      <c r="AC245" t="s">
        <v>20</v>
      </c>
      <c r="AD245" t="s">
        <v>10</v>
      </c>
      <c r="AE245" s="25" t="str">
        <f t="shared" si="36"/>
        <v>ja</v>
      </c>
      <c r="AF245" t="s">
        <v>20</v>
      </c>
      <c r="AG245" t="s">
        <v>20</v>
      </c>
      <c r="AM245" s="6" t="str">
        <f t="shared" si="37"/>
        <v/>
      </c>
      <c r="AO245" s="6" t="str">
        <f t="shared" si="44"/>
        <v/>
      </c>
      <c r="AQ245" s="6" t="str">
        <f t="shared" si="45"/>
        <v/>
      </c>
      <c r="AR245" s="6"/>
      <c r="AW245" t="str">
        <f t="shared" si="42"/>
        <v/>
      </c>
      <c r="AY245" s="6" t="str">
        <f t="shared" si="46"/>
        <v/>
      </c>
      <c r="BB245" s="6" t="str">
        <f t="shared" si="43"/>
        <v>Ja</v>
      </c>
      <c r="BK245" t="s">
        <v>10</v>
      </c>
    </row>
    <row r="246" spans="1:63" ht="15" customHeight="1" x14ac:dyDescent="0.25">
      <c r="A246" t="s">
        <v>305</v>
      </c>
      <c r="B246" t="s">
        <v>308</v>
      </c>
      <c r="C246" t="s">
        <v>20</v>
      </c>
      <c r="D246" t="s">
        <v>20</v>
      </c>
      <c r="E246" t="s">
        <v>20</v>
      </c>
      <c r="F246" t="s">
        <v>20</v>
      </c>
      <c r="G246" t="s">
        <v>14</v>
      </c>
      <c r="H246" t="s">
        <v>14</v>
      </c>
      <c r="K246" s="6">
        <f>VLOOKUP($B246,'Egen hetvattenprod'!$B$1:$AP$500,MATCH("Summa tillförd energi:",'Egen hetvattenprod'!$B$1:$AY$1,0),FALSE)</f>
        <v>0</v>
      </c>
      <c r="L246" s="6">
        <f>VLOOKUP($B246,Kraftvärmeprod!$B$1:$AO$500,MATCH("Summa tillförd energi:",Kraftvärmeprod!$B$1:$AV$1,0),FALSE)</f>
        <v>0</v>
      </c>
      <c r="M246" s="33">
        <f>VLOOKUP($B246,'Allokerad kvv'!$B$1:$AO$500,MATCH("Summa allokerad tillförd energi:",'Allokerad kvv'!$B$1:$AV$1,0),FALSE)</f>
        <v>0</v>
      </c>
      <c r="N246" s="33">
        <f>VLOOKUP($B246,'Justerad allokering'!$B$1:$AO$500,MATCH("Summa justerad allokerad tillförd energi:",'Justerad allokering'!$B$1:$AV$1,0),FALSE)</f>
        <v>0</v>
      </c>
      <c r="O246" s="6">
        <f>VLOOKUP($B246,'Slutlig allokering'!$B$2:$AL$500,MATCH("Summa justerad allokerad tillförd energi:",'Slutlig allokering'!$B$2:$AS$2,0),FALSE)</f>
        <v>0</v>
      </c>
      <c r="P246" s="6">
        <f>VLOOKUP($B246,'Köpt hetvatten'!$B$1:$AP$500,MATCH("Med verkningsgrad:",'Köpt hetvatten'!$B$1:$AW$1,0),FALSE)</f>
        <v>0</v>
      </c>
      <c r="Q246" s="6">
        <f>VLOOKUP($B246,Spillvärme!$B$1:$AP$500,MATCH("Summa tillförd energi:",Spillvärme!$B$1:$AW$1,0),FALSE)</f>
        <v>0</v>
      </c>
      <c r="R246" s="6">
        <f>VLOOKUP($B246,Miljö!$B$1:$AP$500,MATCH("Summa tillförd energi:",Miljö!$B$1:$AW$1,0),FALSE)</f>
        <v>0</v>
      </c>
      <c r="S246" s="33">
        <f t="shared" si="38"/>
        <v>0</v>
      </c>
      <c r="T246" s="6" t="str">
        <f>VLOOKUP($B246,Miljö!$B$1:$AP$500,MATCH("Köpt prod.spec hetvatten",Miljö!$B$1:$AW$1,0),FALSE)</f>
        <v/>
      </c>
      <c r="U246" s="6">
        <f t="shared" si="39"/>
        <v>0</v>
      </c>
      <c r="V246" s="6">
        <f>VLOOKUP($B246,Leveranser!$B$1:$AP$500,MATCH("Total levererad värme",Leveranser!$B$1:$AW$1,0),FALSE)</f>
        <v>0</v>
      </c>
      <c r="W246" s="6">
        <f>IFERROR(VLOOKUP($B246,Miljö!$B$1:$AP$500,MATCH("Såld mängd produktionsspecifik fjärrvärme (GWh)",Miljö!$B$1:$AW$1,0),FALSE)/1,0)</f>
        <v>0</v>
      </c>
      <c r="X246" s="6"/>
      <c r="Y246" s="30" t="str">
        <f t="shared" si="40"/>
        <v/>
      </c>
      <c r="Z246" s="6"/>
      <c r="AA246" s="30" t="str">
        <f t="shared" si="41"/>
        <v/>
      </c>
      <c r="AC246" t="s">
        <v>20</v>
      </c>
      <c r="AD246" t="s">
        <v>20</v>
      </c>
      <c r="AE246" s="25" t="str">
        <f t="shared" si="36"/>
        <v/>
      </c>
      <c r="AF246" t="s">
        <v>20</v>
      </c>
      <c r="AG246" t="s">
        <v>20</v>
      </c>
      <c r="AM246" s="6" t="str">
        <f t="shared" si="37"/>
        <v>nej</v>
      </c>
      <c r="AO246" s="6" t="str">
        <f t="shared" si="44"/>
        <v>nej</v>
      </c>
      <c r="AQ246" s="6" t="str">
        <f t="shared" si="45"/>
        <v/>
      </c>
      <c r="AR246" s="6"/>
      <c r="AW246" t="str">
        <f t="shared" si="42"/>
        <v>nej</v>
      </c>
      <c r="AY246" s="6" t="str">
        <f t="shared" si="46"/>
        <v>nej</v>
      </c>
      <c r="BB246" s="6" t="str">
        <f t="shared" si="43"/>
        <v>Nej</v>
      </c>
      <c r="BK246" t="s">
        <v>14</v>
      </c>
    </row>
    <row r="247" spans="1:63" ht="15" customHeight="1" x14ac:dyDescent="0.25">
      <c r="A247" t="s">
        <v>305</v>
      </c>
      <c r="B247" t="s">
        <v>309</v>
      </c>
      <c r="C247">
        <v>0.24415899999999999</v>
      </c>
      <c r="D247">
        <v>35.831200000000003</v>
      </c>
      <c r="E247">
        <v>5.4456699999999998</v>
      </c>
      <c r="F247">
        <v>0.104965</v>
      </c>
      <c r="G247" t="s">
        <v>14</v>
      </c>
      <c r="H247" t="s">
        <v>10</v>
      </c>
      <c r="K247" s="6">
        <f>VLOOKUP($B247,'Egen hetvattenprod'!$B$1:$AP$500,MATCH("Summa tillförd energi:",'Egen hetvattenprod'!$B$1:$AY$1,0),FALSE)</f>
        <v>0.48</v>
      </c>
      <c r="L247" s="6">
        <f>VLOOKUP($B247,Kraftvärmeprod!$B$1:$AO$500,MATCH("Summa tillförd energi:",Kraftvärmeprod!$B$1:$AV$1,0),FALSE)</f>
        <v>0</v>
      </c>
      <c r="M247" s="33">
        <f>VLOOKUP($B247,'Allokerad kvv'!$B$1:$AO$500,MATCH("Summa allokerad tillförd energi:",'Allokerad kvv'!$B$1:$AV$1,0),FALSE)</f>
        <v>0</v>
      </c>
      <c r="N247" s="33">
        <f>VLOOKUP($B247,'Justerad allokering'!$B$1:$AO$500,MATCH("Summa justerad allokerad tillförd energi:",'Justerad allokering'!$B$1:$AV$1,0),FALSE)</f>
        <v>0</v>
      </c>
      <c r="O247" s="6">
        <f>VLOOKUP($B247,'Slutlig allokering'!$B$2:$AL$500,MATCH("Summa justerad allokerad tillförd energi:",'Slutlig allokering'!$B$2:$AS$2,0),FALSE)</f>
        <v>0</v>
      </c>
      <c r="P247" s="6">
        <f>VLOOKUP($B247,'Köpt hetvatten'!$B$1:$AP$500,MATCH("Med verkningsgrad:",'Köpt hetvatten'!$B$1:$AW$1,0),FALSE)</f>
        <v>0.35294117647058826</v>
      </c>
      <c r="Q247" s="6">
        <f>VLOOKUP($B247,Spillvärme!$B$1:$AP$500,MATCH("Summa tillförd energi:",Spillvärme!$B$1:$AW$1,0),FALSE)</f>
        <v>3.7</v>
      </c>
      <c r="R247" s="6">
        <f>VLOOKUP($B247,Miljö!$B$1:$AP$500,MATCH("Summa tillförd energi:",Miljö!$B$1:$AW$1,0),FALSE)</f>
        <v>0.04</v>
      </c>
      <c r="S247" s="33">
        <f t="shared" si="38"/>
        <v>0</v>
      </c>
      <c r="T247" s="6" t="str">
        <f>VLOOKUP($B247,Miljö!$B$1:$AP$500,MATCH("Köpt prod.spec hetvatten",Miljö!$B$1:$AW$1,0),FALSE)</f>
        <v/>
      </c>
      <c r="U247" s="6">
        <f t="shared" si="39"/>
        <v>4.5729411764705885</v>
      </c>
      <c r="V247" s="6">
        <f>VLOOKUP($B247,Leveranser!$B$1:$AP$500,MATCH("Total levererad värme",Leveranser!$B$1:$AW$1,0),FALSE)</f>
        <v>3.7</v>
      </c>
      <c r="W247" s="6">
        <f>IFERROR(VLOOKUP($B247,Miljö!$B$1:$AP$500,MATCH("Såld mängd produktionsspecifik fjärrvärme (GWh)",Miljö!$B$1:$AW$1,0),FALSE)/1,0)</f>
        <v>0</v>
      </c>
      <c r="X247" s="6"/>
      <c r="Y247" s="30">
        <f t="shared" si="40"/>
        <v>0.80910728067918702</v>
      </c>
      <c r="Z247" s="6"/>
      <c r="AA247" s="30" t="str">
        <f t="shared" si="41"/>
        <v/>
      </c>
      <c r="AC247" t="s">
        <v>20</v>
      </c>
      <c r="AD247" t="s">
        <v>10</v>
      </c>
      <c r="AE247" s="25" t="str">
        <f t="shared" si="36"/>
        <v>ja</v>
      </c>
      <c r="AF247" t="s">
        <v>20</v>
      </c>
      <c r="AG247" t="s">
        <v>20</v>
      </c>
      <c r="AM247" s="6" t="str">
        <f t="shared" si="37"/>
        <v/>
      </c>
      <c r="AO247" s="6" t="str">
        <f t="shared" si="44"/>
        <v/>
      </c>
      <c r="AQ247" s="6" t="str">
        <f t="shared" si="45"/>
        <v/>
      </c>
      <c r="AR247" s="6"/>
      <c r="AW247" t="str">
        <f t="shared" si="42"/>
        <v/>
      </c>
      <c r="AY247" s="6" t="str">
        <f t="shared" si="46"/>
        <v/>
      </c>
      <c r="BB247" s="6" t="str">
        <f t="shared" si="43"/>
        <v>Ja</v>
      </c>
      <c r="BK247" t="s">
        <v>10</v>
      </c>
    </row>
    <row r="248" spans="1:63" ht="15" customHeight="1" x14ac:dyDescent="0.25">
      <c r="A248" t="s">
        <v>310</v>
      </c>
      <c r="B248" t="s">
        <v>311</v>
      </c>
      <c r="C248">
        <v>0.29541099999999998</v>
      </c>
      <c r="D248">
        <v>170.059</v>
      </c>
      <c r="E248">
        <v>13.7515</v>
      </c>
      <c r="F248">
        <v>1.7022099999999998E-2</v>
      </c>
      <c r="G248" t="s">
        <v>14</v>
      </c>
      <c r="H248" t="s">
        <v>10</v>
      </c>
      <c r="K248" s="6">
        <f>VLOOKUP($B248,'Egen hetvattenprod'!$B$1:$AP$500,MATCH("Summa tillförd energi:",'Egen hetvattenprod'!$B$1:$AY$1,0),FALSE)</f>
        <v>23.189999999999998</v>
      </c>
      <c r="L248" s="6">
        <f>VLOOKUP($B248,Kraftvärmeprod!$B$1:$AO$500,MATCH("Summa tillförd energi:",Kraftvärmeprod!$B$1:$AV$1,0),FALSE)</f>
        <v>209.58599999999998</v>
      </c>
      <c r="M248" s="33">
        <f>VLOOKUP($B248,'Allokerad kvv'!$B$1:$AO$500,MATCH("Summa allokerad tillförd energi:",'Allokerad kvv'!$B$1:$AV$1,0),FALSE)</f>
        <v>167.28940200000002</v>
      </c>
      <c r="N248" s="33">
        <f>VLOOKUP($B248,'Justerad allokering'!$B$1:$AO$500,MATCH("Summa justerad allokerad tillförd energi:",'Justerad allokering'!$B$1:$AV$1,0),FALSE)</f>
        <v>0</v>
      </c>
      <c r="O248" s="6">
        <f>VLOOKUP($B248,'Slutlig allokering'!$B$2:$AL$500,MATCH("Summa justerad allokerad tillförd energi:",'Slutlig allokering'!$B$2:$AS$2,0),FALSE)</f>
        <v>167.28940200000002</v>
      </c>
      <c r="P248" s="6">
        <f>VLOOKUP($B248,'Köpt hetvatten'!$B$1:$AP$500,MATCH("Med verkningsgrad:",'Köpt hetvatten'!$B$1:$AW$1,0),FALSE)</f>
        <v>0</v>
      </c>
      <c r="Q248" s="6">
        <f>VLOOKUP($B248,Spillvärme!$B$1:$AP$500,MATCH("Summa tillförd energi:",Spillvärme!$B$1:$AW$1,0),FALSE)</f>
        <v>0</v>
      </c>
      <c r="R248" s="6">
        <f>VLOOKUP($B248,Miljö!$B$1:$AP$500,MATCH("Summa tillförd energi:",Miljö!$B$1:$AW$1,0),FALSE)</f>
        <v>0</v>
      </c>
      <c r="S248" s="33">
        <f t="shared" si="38"/>
        <v>4.3709999999999996</v>
      </c>
      <c r="T248" s="6" t="str">
        <f>VLOOKUP($B248,Miljö!$B$1:$AP$500,MATCH("Köpt prod.spec hetvatten",Miljö!$B$1:$AW$1,0),FALSE)</f>
        <v/>
      </c>
      <c r="U248" s="6">
        <f t="shared" si="39"/>
        <v>190.47940200000002</v>
      </c>
      <c r="V248" s="6">
        <f>VLOOKUP($B248,Leveranser!$B$1:$AP$500,MATCH("Total levererad värme",Leveranser!$B$1:$AW$1,0),FALSE)</f>
        <v>145.69999999999999</v>
      </c>
      <c r="W248" s="6">
        <f>IFERROR(VLOOKUP($B248,Miljö!$B$1:$AP$500,MATCH("Såld mängd produktionsspecifik fjärrvärme (GWh)",Miljö!$B$1:$AW$1,0),FALSE)/1,0)</f>
        <v>0</v>
      </c>
      <c r="X248" s="6"/>
      <c r="Y248" s="30">
        <f t="shared" si="40"/>
        <v>0.76491210319948388</v>
      </c>
      <c r="Z248" s="6"/>
      <c r="AA248" s="30" t="str">
        <f t="shared" si="41"/>
        <v/>
      </c>
      <c r="AC248" t="s">
        <v>10</v>
      </c>
      <c r="AD248" t="s">
        <v>20</v>
      </c>
      <c r="AE248" s="25" t="str">
        <f t="shared" si="36"/>
        <v>ja</v>
      </c>
      <c r="AF248" t="s">
        <v>20</v>
      </c>
      <c r="AG248" t="s">
        <v>20</v>
      </c>
      <c r="AM248" s="6" t="str">
        <f t="shared" si="37"/>
        <v/>
      </c>
      <c r="AO248" s="6" t="str">
        <f t="shared" si="44"/>
        <v/>
      </c>
      <c r="AQ248" s="6" t="str">
        <f t="shared" si="45"/>
        <v/>
      </c>
      <c r="AR248" s="6"/>
      <c r="AW248" t="str">
        <f t="shared" si="42"/>
        <v/>
      </c>
      <c r="AY248" s="6" t="str">
        <f t="shared" si="46"/>
        <v/>
      </c>
      <c r="BB248" s="6" t="str">
        <f t="shared" si="43"/>
        <v>Ja</v>
      </c>
      <c r="BK248" t="s">
        <v>10</v>
      </c>
    </row>
    <row r="249" spans="1:63" ht="15" customHeight="1" x14ac:dyDescent="0.25">
      <c r="A249" t="s">
        <v>312</v>
      </c>
      <c r="B249" t="s">
        <v>313</v>
      </c>
      <c r="C249">
        <v>0.112661</v>
      </c>
      <c r="D249">
        <v>16.536000000000001</v>
      </c>
      <c r="E249">
        <v>12.4468</v>
      </c>
      <c r="F249">
        <v>1.2335499999999999E-2</v>
      </c>
      <c r="G249" t="s">
        <v>10</v>
      </c>
      <c r="H249" t="s">
        <v>10</v>
      </c>
      <c r="K249" s="6">
        <f>VLOOKUP($B249,'Egen hetvattenprod'!$B$1:$AP$500,MATCH("Summa tillförd energi:",'Egen hetvattenprod'!$B$1:$AY$1,0),FALSE)</f>
        <v>12.001000000000001</v>
      </c>
      <c r="L249" s="6">
        <f>VLOOKUP($B249,Kraftvärmeprod!$B$1:$AO$500,MATCH("Summa tillförd energi:",Kraftvärmeprod!$B$1:$AV$1,0),FALSE)</f>
        <v>0</v>
      </c>
      <c r="M249" s="33">
        <f>VLOOKUP($B249,'Allokerad kvv'!$B$1:$AO$500,MATCH("Summa allokerad tillförd energi:",'Allokerad kvv'!$B$1:$AV$1,0),FALSE)</f>
        <v>0</v>
      </c>
      <c r="N249" s="33">
        <f>VLOOKUP($B249,'Justerad allokering'!$B$1:$AO$500,MATCH("Summa justerad allokerad tillförd energi:",'Justerad allokering'!$B$1:$AV$1,0),FALSE)</f>
        <v>0</v>
      </c>
      <c r="O249" s="6">
        <f>VLOOKUP($B249,'Slutlig allokering'!$B$2:$AL$500,MATCH("Summa justerad allokerad tillförd energi:",'Slutlig allokering'!$B$2:$AS$2,0),FALSE)</f>
        <v>0</v>
      </c>
      <c r="P249" s="6">
        <f>VLOOKUP($B249,'Köpt hetvatten'!$B$1:$AP$500,MATCH("Med verkningsgrad:",'Köpt hetvatten'!$B$1:$AW$1,0),FALSE)</f>
        <v>0</v>
      </c>
      <c r="Q249" s="6">
        <f>VLOOKUP($B249,Spillvärme!$B$1:$AP$500,MATCH("Summa tillförd energi:",Spillvärme!$B$1:$AW$1,0),FALSE)</f>
        <v>0</v>
      </c>
      <c r="R249" s="6">
        <f>VLOOKUP($B249,Miljö!$B$1:$AP$500,MATCH("Summa tillförd energi:",Miljö!$B$1:$AW$1,0),FALSE)</f>
        <v>0.159</v>
      </c>
      <c r="S249" s="33">
        <f t="shared" si="38"/>
        <v>0</v>
      </c>
      <c r="T249" s="6" t="str">
        <f>VLOOKUP($B249,Miljö!$B$1:$AP$500,MATCH("Köpt prod.spec hetvatten",Miljö!$B$1:$AW$1,0),FALSE)</f>
        <v/>
      </c>
      <c r="U249" s="6">
        <f t="shared" si="39"/>
        <v>12.160000000000002</v>
      </c>
      <c r="V249" s="6">
        <f>VLOOKUP($B249,Leveranser!$B$1:$AP$500,MATCH("Total levererad värme",Leveranser!$B$1:$AW$1,0),FALSE)</f>
        <v>8.3000000000000007</v>
      </c>
      <c r="W249" s="6">
        <f>IFERROR(VLOOKUP($B249,Miljö!$B$1:$AP$500,MATCH("Såld mängd produktionsspecifik fjärrvärme (GWh)",Miljö!$B$1:$AW$1,0),FALSE)/1,0)</f>
        <v>0</v>
      </c>
      <c r="X249" s="6"/>
      <c r="Y249" s="30">
        <f t="shared" si="40"/>
        <v>0.68256578947368418</v>
      </c>
      <c r="Z249" s="6"/>
      <c r="AA249" s="30" t="str">
        <f t="shared" si="41"/>
        <v/>
      </c>
      <c r="AC249" t="s">
        <v>10</v>
      </c>
      <c r="AD249" t="s">
        <v>20</v>
      </c>
      <c r="AE249" s="25" t="str">
        <f t="shared" si="36"/>
        <v>ja</v>
      </c>
      <c r="AF249" t="s">
        <v>20</v>
      </c>
      <c r="AG249" t="s">
        <v>20</v>
      </c>
      <c r="AM249" s="6" t="str">
        <f t="shared" si="37"/>
        <v/>
      </c>
      <c r="AO249" s="6" t="str">
        <f t="shared" si="44"/>
        <v/>
      </c>
      <c r="AQ249" s="6" t="str">
        <f t="shared" si="45"/>
        <v/>
      </c>
      <c r="AR249" s="6"/>
      <c r="AW249" t="str">
        <f t="shared" si="42"/>
        <v/>
      </c>
      <c r="AY249" s="6" t="str">
        <f t="shared" si="46"/>
        <v/>
      </c>
      <c r="BB249" s="6" t="str">
        <f t="shared" si="43"/>
        <v>Ja</v>
      </c>
      <c r="BK249" t="s">
        <v>10</v>
      </c>
    </row>
    <row r="250" spans="1:63" ht="15" customHeight="1" x14ac:dyDescent="0.25">
      <c r="A250" t="s">
        <v>312</v>
      </c>
      <c r="B250" t="s">
        <v>314</v>
      </c>
      <c r="C250">
        <v>0.16792299999999999</v>
      </c>
      <c r="D250">
        <v>35.119799999999998</v>
      </c>
      <c r="E250">
        <v>9.2587499999999991</v>
      </c>
      <c r="F250">
        <v>7.2609499999999993E-2</v>
      </c>
      <c r="G250" t="s">
        <v>10</v>
      </c>
      <c r="H250" t="s">
        <v>10</v>
      </c>
      <c r="K250" s="6">
        <f>VLOOKUP($B250,'Egen hetvattenprod'!$B$1:$AP$500,MATCH("Summa tillförd energi:",'Egen hetvattenprod'!$B$1:$AY$1,0),FALSE)</f>
        <v>13.145</v>
      </c>
      <c r="L250" s="6">
        <f>VLOOKUP($B250,Kraftvärmeprod!$B$1:$AO$500,MATCH("Summa tillförd energi:",Kraftvärmeprod!$B$1:$AV$1,0),FALSE)</f>
        <v>0</v>
      </c>
      <c r="M250" s="33">
        <f>VLOOKUP($B250,'Allokerad kvv'!$B$1:$AO$500,MATCH("Summa allokerad tillförd energi:",'Allokerad kvv'!$B$1:$AV$1,0),FALSE)</f>
        <v>0</v>
      </c>
      <c r="N250" s="33">
        <f>VLOOKUP($B250,'Justerad allokering'!$B$1:$AO$500,MATCH("Summa justerad allokerad tillförd energi:",'Justerad allokering'!$B$1:$AV$1,0),FALSE)</f>
        <v>0</v>
      </c>
      <c r="O250" s="6">
        <f>VLOOKUP($B250,'Slutlig allokering'!$B$2:$AL$500,MATCH("Summa justerad allokerad tillförd energi:",'Slutlig allokering'!$B$2:$AS$2,0),FALSE)</f>
        <v>0</v>
      </c>
      <c r="P250" s="6">
        <f>VLOOKUP($B250,'Köpt hetvatten'!$B$1:$AP$500,MATCH("Med verkningsgrad:",'Köpt hetvatten'!$B$1:$AW$1,0),FALSE)</f>
        <v>0</v>
      </c>
      <c r="Q250" s="6">
        <f>VLOOKUP($B250,Spillvärme!$B$1:$AP$500,MATCH("Summa tillförd energi:",Spillvärme!$B$1:$AW$1,0),FALSE)</f>
        <v>0</v>
      </c>
      <c r="R250" s="6">
        <f>VLOOKUP($B250,Miljö!$B$1:$AP$500,MATCH("Summa tillförd energi:",Miljö!$B$1:$AW$1,0),FALSE)</f>
        <v>0.28299999999999997</v>
      </c>
      <c r="S250" s="33">
        <f t="shared" si="38"/>
        <v>0</v>
      </c>
      <c r="T250" s="6" t="str">
        <f>VLOOKUP($B250,Miljö!$B$1:$AP$500,MATCH("Köpt prod.spec hetvatten",Miljö!$B$1:$AW$1,0),FALSE)</f>
        <v/>
      </c>
      <c r="U250" s="6">
        <f t="shared" si="39"/>
        <v>13.427999999999999</v>
      </c>
      <c r="V250" s="6">
        <f>VLOOKUP($B250,Leveranser!$B$1:$AP$500,MATCH("Total levererad värme",Leveranser!$B$1:$AW$1,0),FALSE)</f>
        <v>10.199999999999999</v>
      </c>
      <c r="W250" s="6">
        <f>IFERROR(VLOOKUP($B250,Miljö!$B$1:$AP$500,MATCH("Såld mängd produktionsspecifik fjärrvärme (GWh)",Miljö!$B$1:$AW$1,0),FALSE)/1,0)</f>
        <v>0</v>
      </c>
      <c r="X250" s="6"/>
      <c r="Y250" s="30">
        <f t="shared" si="40"/>
        <v>0.75960679177837354</v>
      </c>
      <c r="Z250" s="6"/>
      <c r="AA250" s="30" t="str">
        <f t="shared" si="41"/>
        <v/>
      </c>
      <c r="AC250" t="s">
        <v>10</v>
      </c>
      <c r="AD250" t="s">
        <v>20</v>
      </c>
      <c r="AE250" s="25" t="str">
        <f t="shared" si="36"/>
        <v>ja</v>
      </c>
      <c r="AF250" t="s">
        <v>20</v>
      </c>
      <c r="AG250" t="s">
        <v>20</v>
      </c>
      <c r="AM250" s="6" t="str">
        <f t="shared" si="37"/>
        <v/>
      </c>
      <c r="AO250" s="6" t="str">
        <f t="shared" si="44"/>
        <v/>
      </c>
      <c r="AQ250" s="6" t="str">
        <f t="shared" si="45"/>
        <v/>
      </c>
      <c r="AR250" s="6"/>
      <c r="AW250" t="str">
        <f t="shared" si="42"/>
        <v/>
      </c>
      <c r="AY250" s="6" t="str">
        <f t="shared" si="46"/>
        <v/>
      </c>
      <c r="BB250" s="6" t="str">
        <f t="shared" si="43"/>
        <v>Ja</v>
      </c>
      <c r="BK250" t="s">
        <v>10</v>
      </c>
    </row>
    <row r="251" spans="1:63" ht="15" customHeight="1" x14ac:dyDescent="0.25">
      <c r="A251" t="s">
        <v>312</v>
      </c>
      <c r="B251" t="s">
        <v>315</v>
      </c>
      <c r="C251">
        <v>0.16009200000000001</v>
      </c>
      <c r="D251">
        <v>31.9252</v>
      </c>
      <c r="E251">
        <v>10.4839</v>
      </c>
      <c r="F251">
        <v>5.45094E-2</v>
      </c>
      <c r="G251" t="s">
        <v>10</v>
      </c>
      <c r="H251" t="s">
        <v>10</v>
      </c>
      <c r="K251" s="6">
        <f>VLOOKUP($B251,'Egen hetvattenprod'!$B$1:$AP$500,MATCH("Summa tillförd energi:",'Egen hetvattenprod'!$B$1:$AY$1,0),FALSE)</f>
        <v>85.632999999999996</v>
      </c>
      <c r="L251" s="6">
        <f>VLOOKUP($B251,Kraftvärmeprod!$B$1:$AO$500,MATCH("Summa tillförd energi:",Kraftvärmeprod!$B$1:$AV$1,0),FALSE)</f>
        <v>0</v>
      </c>
      <c r="M251" s="33">
        <f>VLOOKUP($B251,'Allokerad kvv'!$B$1:$AO$500,MATCH("Summa allokerad tillförd energi:",'Allokerad kvv'!$B$1:$AV$1,0),FALSE)</f>
        <v>0</v>
      </c>
      <c r="N251" s="33">
        <f>VLOOKUP($B251,'Justerad allokering'!$B$1:$AO$500,MATCH("Summa justerad allokerad tillförd energi:",'Justerad allokering'!$B$1:$AV$1,0),FALSE)</f>
        <v>0</v>
      </c>
      <c r="O251" s="6">
        <f>VLOOKUP($B251,'Slutlig allokering'!$B$2:$AL$500,MATCH("Summa justerad allokerad tillförd energi:",'Slutlig allokering'!$B$2:$AS$2,0),FALSE)</f>
        <v>0</v>
      </c>
      <c r="P251" s="6">
        <f>VLOOKUP($B251,'Köpt hetvatten'!$B$1:$AP$500,MATCH("Med verkningsgrad:",'Köpt hetvatten'!$B$1:$AW$1,0),FALSE)</f>
        <v>0</v>
      </c>
      <c r="Q251" s="6">
        <f>VLOOKUP($B251,Spillvärme!$B$1:$AP$500,MATCH("Summa tillförd energi:",Spillvärme!$B$1:$AW$1,0),FALSE)</f>
        <v>0</v>
      </c>
      <c r="R251" s="6">
        <f>VLOOKUP($B251,Miljö!$B$1:$AP$500,MATCH("Summa tillförd energi:",Miljö!$B$1:$AW$1,0),FALSE)</f>
        <v>2.15</v>
      </c>
      <c r="S251" s="33">
        <f t="shared" si="38"/>
        <v>0</v>
      </c>
      <c r="T251" s="6" t="str">
        <f>VLOOKUP($B251,Miljö!$B$1:$AP$500,MATCH("Köpt prod.spec hetvatten",Miljö!$B$1:$AW$1,0),FALSE)</f>
        <v/>
      </c>
      <c r="U251" s="6">
        <f t="shared" si="39"/>
        <v>87.783000000000001</v>
      </c>
      <c r="V251" s="6">
        <f>VLOOKUP($B251,Leveranser!$B$1:$AP$500,MATCH("Total levererad värme",Leveranser!$B$1:$AW$1,0),FALSE)</f>
        <v>63.1</v>
      </c>
      <c r="W251" s="6">
        <f>IFERROR(VLOOKUP($B251,Miljö!$B$1:$AP$500,MATCH("Såld mängd produktionsspecifik fjärrvärme (GWh)",Miljö!$B$1:$AW$1,0),FALSE)/1,0)</f>
        <v>0</v>
      </c>
      <c r="X251" s="6"/>
      <c r="Y251" s="30">
        <f t="shared" si="40"/>
        <v>0.71881799437248672</v>
      </c>
      <c r="Z251" s="6"/>
      <c r="AA251" s="30" t="str">
        <f t="shared" si="41"/>
        <v/>
      </c>
      <c r="AC251" t="s">
        <v>10</v>
      </c>
      <c r="AD251" t="s">
        <v>20</v>
      </c>
      <c r="AE251" s="25" t="str">
        <f t="shared" si="36"/>
        <v>ja</v>
      </c>
      <c r="AF251" t="s">
        <v>20</v>
      </c>
      <c r="AG251" t="s">
        <v>20</v>
      </c>
      <c r="AM251" s="6" t="str">
        <f t="shared" si="37"/>
        <v/>
      </c>
      <c r="AO251" s="6" t="str">
        <f t="shared" si="44"/>
        <v/>
      </c>
      <c r="AQ251" s="6" t="str">
        <f t="shared" si="45"/>
        <v/>
      </c>
      <c r="AR251" s="6"/>
      <c r="AW251" t="str">
        <f t="shared" si="42"/>
        <v/>
      </c>
      <c r="AY251" s="6" t="str">
        <f t="shared" si="46"/>
        <v/>
      </c>
      <c r="BB251" s="6" t="str">
        <f t="shared" si="43"/>
        <v>Ja</v>
      </c>
      <c r="BK251" t="s">
        <v>10</v>
      </c>
    </row>
    <row r="252" spans="1:63" ht="15" customHeight="1" x14ac:dyDescent="0.25">
      <c r="A252" t="s">
        <v>316</v>
      </c>
      <c r="B252" t="s">
        <v>317</v>
      </c>
      <c r="C252">
        <v>0.226435</v>
      </c>
      <c r="D252">
        <v>17.977499999999999</v>
      </c>
      <c r="E252">
        <v>11.622299999999999</v>
      </c>
      <c r="F252">
        <v>5.3050600000000003E-2</v>
      </c>
      <c r="G252" t="s">
        <v>14</v>
      </c>
      <c r="H252" t="s">
        <v>14</v>
      </c>
      <c r="K252" s="6">
        <f>VLOOKUP($B252,'Egen hetvattenprod'!$B$1:$AP$500,MATCH("Summa tillförd energi:",'Egen hetvattenprod'!$B$1:$AY$1,0),FALSE)</f>
        <v>106.30000000000001</v>
      </c>
      <c r="L252" s="6">
        <f>VLOOKUP($B252,Kraftvärmeprod!$B$1:$AO$500,MATCH("Summa tillförd energi:",Kraftvärmeprod!$B$1:$AV$1,0),FALSE)</f>
        <v>0</v>
      </c>
      <c r="M252" s="33">
        <f>VLOOKUP($B252,'Allokerad kvv'!$B$1:$AO$500,MATCH("Summa allokerad tillförd energi:",'Allokerad kvv'!$B$1:$AV$1,0),FALSE)</f>
        <v>0</v>
      </c>
      <c r="N252" s="33">
        <f>VLOOKUP($B252,'Justerad allokering'!$B$1:$AO$500,MATCH("Summa justerad allokerad tillförd energi:",'Justerad allokering'!$B$1:$AV$1,0),FALSE)</f>
        <v>0</v>
      </c>
      <c r="O252" s="6">
        <f>VLOOKUP($B252,'Slutlig allokering'!$B$2:$AL$500,MATCH("Summa justerad allokerad tillförd energi:",'Slutlig allokering'!$B$2:$AS$2,0),FALSE)</f>
        <v>0</v>
      </c>
      <c r="P252" s="6">
        <f>VLOOKUP($B252,'Köpt hetvatten'!$B$1:$AP$500,MATCH("Med verkningsgrad:",'Köpt hetvatten'!$B$1:$AW$1,0),FALSE)</f>
        <v>742</v>
      </c>
      <c r="Q252" s="6">
        <f>VLOOKUP($B252,Spillvärme!$B$1:$AP$500,MATCH("Summa tillförd energi:",Spillvärme!$B$1:$AW$1,0),FALSE)</f>
        <v>0</v>
      </c>
      <c r="R252" s="6">
        <f>VLOOKUP($B252,Miljö!$B$1:$AP$500,MATCH("Summa tillförd energi:",Miljö!$B$1:$AW$1,0),FALSE)</f>
        <v>41.9</v>
      </c>
      <c r="S252" s="33">
        <f t="shared" si="38"/>
        <v>0</v>
      </c>
      <c r="T252" s="6" t="str">
        <f>VLOOKUP($B252,Miljö!$B$1:$AP$500,MATCH("Köpt prod.spec hetvatten",Miljö!$B$1:$AW$1,0),FALSE)</f>
        <v/>
      </c>
      <c r="U252" s="6">
        <f t="shared" si="39"/>
        <v>890.19999999999993</v>
      </c>
      <c r="V252" s="6">
        <f>VLOOKUP($B252,Leveranser!$B$1:$AP$500,MATCH("Total levererad värme",Leveranser!$B$1:$AW$1,0),FALSE)</f>
        <v>775.1</v>
      </c>
      <c r="W252" s="6">
        <f>IFERROR(VLOOKUP($B252,Miljö!$B$1:$AP$500,MATCH("Såld mängd produktionsspecifik fjärrvärme (GWh)",Miljö!$B$1:$AW$1,0),FALSE)/1,0)</f>
        <v>0</v>
      </c>
      <c r="X252" s="6"/>
      <c r="Y252" s="30">
        <f t="shared" si="40"/>
        <v>0.87070321276117735</v>
      </c>
      <c r="Z252" s="6"/>
      <c r="AA252" s="30" t="str">
        <f t="shared" si="41"/>
        <v/>
      </c>
      <c r="AC252" t="s">
        <v>20</v>
      </c>
      <c r="AD252" t="s">
        <v>20</v>
      </c>
      <c r="AE252" s="25" t="str">
        <f t="shared" si="36"/>
        <v/>
      </c>
      <c r="AF252" t="s">
        <v>20</v>
      </c>
      <c r="AG252" t="s">
        <v>20</v>
      </c>
      <c r="AM252" s="6" t="str">
        <f t="shared" si="37"/>
        <v>ja</v>
      </c>
      <c r="AO252" s="6" t="str">
        <f t="shared" si="44"/>
        <v>ja</v>
      </c>
      <c r="AQ252" s="6" t="str">
        <f t="shared" si="45"/>
        <v/>
      </c>
      <c r="AR252" s="6"/>
      <c r="AW252" t="str">
        <f t="shared" si="42"/>
        <v>nej</v>
      </c>
      <c r="AY252" s="6" t="str">
        <f t="shared" si="46"/>
        <v>ja</v>
      </c>
      <c r="BB252" s="6" t="str">
        <f t="shared" si="43"/>
        <v>Ja</v>
      </c>
      <c r="BG252" t="s">
        <v>10</v>
      </c>
      <c r="BK252" t="s">
        <v>10</v>
      </c>
    </row>
    <row r="253" spans="1:63" ht="15" customHeight="1" x14ac:dyDescent="0.25">
      <c r="A253" t="s">
        <v>316</v>
      </c>
      <c r="B253" t="s">
        <v>318</v>
      </c>
      <c r="C253">
        <v>0.13356799999999999</v>
      </c>
      <c r="D253">
        <v>16.992999999999999</v>
      </c>
      <c r="E253">
        <v>13.7735</v>
      </c>
      <c r="F253">
        <v>2.3997299999999999E-2</v>
      </c>
      <c r="G253" t="s">
        <v>14</v>
      </c>
      <c r="H253" t="s">
        <v>14</v>
      </c>
      <c r="K253" s="6">
        <f>VLOOKUP($B253,'Egen hetvattenprod'!$B$1:$AP$500,MATCH("Summa tillförd energi:",'Egen hetvattenprod'!$B$1:$AY$1,0),FALSE)</f>
        <v>28.700000000000003</v>
      </c>
      <c r="L253" s="6">
        <f>VLOOKUP($B253,Kraftvärmeprod!$B$1:$AO$500,MATCH("Summa tillförd energi:",Kraftvärmeprod!$B$1:$AV$1,0),FALSE)</f>
        <v>0</v>
      </c>
      <c r="M253" s="33">
        <f>VLOOKUP($B253,'Allokerad kvv'!$B$1:$AO$500,MATCH("Summa allokerad tillförd energi:",'Allokerad kvv'!$B$1:$AV$1,0),FALSE)</f>
        <v>0</v>
      </c>
      <c r="N253" s="33">
        <f>VLOOKUP($B253,'Justerad allokering'!$B$1:$AO$500,MATCH("Summa justerad allokerad tillförd energi:",'Justerad allokering'!$B$1:$AV$1,0),FALSE)</f>
        <v>0</v>
      </c>
      <c r="O253" s="6">
        <f>VLOOKUP($B253,'Slutlig allokering'!$B$2:$AL$500,MATCH("Summa justerad allokerad tillförd energi:",'Slutlig allokering'!$B$2:$AS$2,0),FALSE)</f>
        <v>0</v>
      </c>
      <c r="P253" s="6">
        <f>VLOOKUP($B253,'Köpt hetvatten'!$B$1:$AP$500,MATCH("Med verkningsgrad:",'Köpt hetvatten'!$B$1:$AW$1,0),FALSE)</f>
        <v>0</v>
      </c>
      <c r="Q253" s="6">
        <f>VLOOKUP($B253,Spillvärme!$B$1:$AP$500,MATCH("Summa tillförd energi:",Spillvärme!$B$1:$AW$1,0),FALSE)</f>
        <v>0</v>
      </c>
      <c r="R253" s="6">
        <f>VLOOKUP($B253,Miljö!$B$1:$AP$500,MATCH("Summa tillförd energi:",Miljö!$B$1:$AW$1,0),FALSE)</f>
        <v>0.47</v>
      </c>
      <c r="S253" s="33">
        <f t="shared" si="38"/>
        <v>0</v>
      </c>
      <c r="T253" s="6" t="str">
        <f>VLOOKUP($B253,Miljö!$B$1:$AP$500,MATCH("Köpt prod.spec hetvatten",Miljö!$B$1:$AW$1,0),FALSE)</f>
        <v/>
      </c>
      <c r="U253" s="6">
        <f t="shared" si="39"/>
        <v>29.17</v>
      </c>
      <c r="V253" s="6">
        <f>VLOOKUP($B253,Leveranser!$B$1:$AP$500,MATCH("Total levererad värme",Leveranser!$B$1:$AW$1,0),FALSE)</f>
        <v>22.7</v>
      </c>
      <c r="W253" s="6">
        <f>IFERROR(VLOOKUP($B253,Miljö!$B$1:$AP$500,MATCH("Såld mängd produktionsspecifik fjärrvärme (GWh)",Miljö!$B$1:$AW$1,0),FALSE)/1,0)</f>
        <v>0</v>
      </c>
      <c r="X253" s="6"/>
      <c r="Y253" s="30">
        <f t="shared" si="40"/>
        <v>0.77819677751114147</v>
      </c>
      <c r="Z253" s="6"/>
      <c r="AA253" s="30" t="str">
        <f t="shared" si="41"/>
        <v/>
      </c>
      <c r="AC253" t="s">
        <v>20</v>
      </c>
      <c r="AD253" t="s">
        <v>20</v>
      </c>
      <c r="AE253" s="25" t="str">
        <f t="shared" si="36"/>
        <v/>
      </c>
      <c r="AF253" t="s">
        <v>20</v>
      </c>
      <c r="AG253" t="s">
        <v>20</v>
      </c>
      <c r="AM253" s="6" t="str">
        <f t="shared" si="37"/>
        <v>ja</v>
      </c>
      <c r="AO253" s="6" t="str">
        <f t="shared" si="44"/>
        <v>ja</v>
      </c>
      <c r="AQ253" s="6" t="str">
        <f t="shared" si="45"/>
        <v/>
      </c>
      <c r="AR253" s="6"/>
      <c r="AW253" t="str">
        <f t="shared" si="42"/>
        <v>nej</v>
      </c>
      <c r="AY253" s="6" t="str">
        <f t="shared" si="46"/>
        <v>ja</v>
      </c>
      <c r="BB253" s="6" t="str">
        <f t="shared" si="43"/>
        <v>Ja</v>
      </c>
      <c r="BG253" t="s">
        <v>10</v>
      </c>
      <c r="BK253" t="s">
        <v>10</v>
      </c>
    </row>
    <row r="254" spans="1:63" ht="15" customHeight="1" x14ac:dyDescent="0.25">
      <c r="A254" t="s">
        <v>319</v>
      </c>
      <c r="B254" t="s">
        <v>320</v>
      </c>
      <c r="C254">
        <v>0</v>
      </c>
      <c r="D254">
        <v>0</v>
      </c>
      <c r="E254">
        <v>0</v>
      </c>
      <c r="F254">
        <v>0</v>
      </c>
      <c r="G254" t="s">
        <v>14</v>
      </c>
      <c r="H254" t="s">
        <v>14</v>
      </c>
      <c r="K254" s="6">
        <f>VLOOKUP($B254,'Egen hetvattenprod'!$B$1:$AP$500,MATCH("Summa tillförd energi:",'Egen hetvattenprod'!$B$1:$AY$1,0),FALSE)</f>
        <v>0</v>
      </c>
      <c r="L254" s="6">
        <f>VLOOKUP($B254,Kraftvärmeprod!$B$1:$AO$500,MATCH("Summa tillförd energi:",Kraftvärmeprod!$B$1:$AV$1,0),FALSE)</f>
        <v>0</v>
      </c>
      <c r="M254" s="33">
        <f>VLOOKUP($B254,'Allokerad kvv'!$B$1:$AO$500,MATCH("Summa allokerad tillförd energi:",'Allokerad kvv'!$B$1:$AV$1,0),FALSE)</f>
        <v>0</v>
      </c>
      <c r="N254" s="33">
        <f>VLOOKUP($B254,'Justerad allokering'!$B$1:$AO$500,MATCH("Summa justerad allokerad tillförd energi:",'Justerad allokering'!$B$1:$AV$1,0),FALSE)</f>
        <v>0</v>
      </c>
      <c r="O254" s="6">
        <f>VLOOKUP($B254,'Slutlig allokering'!$B$2:$AL$500,MATCH("Summa justerad allokerad tillförd energi:",'Slutlig allokering'!$B$2:$AS$2,0),FALSE)</f>
        <v>0</v>
      </c>
      <c r="P254" s="6">
        <f>VLOOKUP($B254,'Köpt hetvatten'!$B$1:$AP$500,MATCH("Med verkningsgrad:",'Köpt hetvatten'!$B$1:$AW$1,0),FALSE)</f>
        <v>0</v>
      </c>
      <c r="Q254" s="6">
        <f>VLOOKUP($B254,Spillvärme!$B$1:$AP$500,MATCH("Summa tillförd energi:",Spillvärme!$B$1:$AW$1,0),FALSE)</f>
        <v>0</v>
      </c>
      <c r="R254" s="6">
        <f>VLOOKUP($B254,Miljö!$B$1:$AP$500,MATCH("Summa tillförd energi:",Miljö!$B$1:$AW$1,0),FALSE)</f>
        <v>0</v>
      </c>
      <c r="S254" s="33">
        <f t="shared" si="38"/>
        <v>0</v>
      </c>
      <c r="T254" s="6" t="str">
        <f>VLOOKUP($B254,Miljö!$B$1:$AP$500,MATCH("Köpt prod.spec hetvatten",Miljö!$B$1:$AW$1,0),FALSE)</f>
        <v/>
      </c>
      <c r="U254" s="6">
        <f t="shared" si="39"/>
        <v>0</v>
      </c>
      <c r="V254" s="6">
        <f>VLOOKUP($B254,Leveranser!$B$1:$AP$500,MATCH("Total levererad värme",Leveranser!$B$1:$AW$1,0),FALSE)</f>
        <v>0</v>
      </c>
      <c r="W254" s="6">
        <f>IFERROR(VLOOKUP($B254,Miljö!$B$1:$AP$500,MATCH("Såld mängd produktionsspecifik fjärrvärme (GWh)",Miljö!$B$1:$AW$1,0),FALSE)/1,0)</f>
        <v>0</v>
      </c>
      <c r="X254" s="6"/>
      <c r="Y254" s="30" t="str">
        <f t="shared" si="40"/>
        <v/>
      </c>
      <c r="Z254" s="6"/>
      <c r="AA254" s="30" t="str">
        <f t="shared" si="41"/>
        <v/>
      </c>
      <c r="AC254" t="s">
        <v>20</v>
      </c>
      <c r="AD254" t="s">
        <v>20</v>
      </c>
      <c r="AE254" s="25" t="str">
        <f t="shared" si="36"/>
        <v/>
      </c>
      <c r="AF254" t="s">
        <v>20</v>
      </c>
      <c r="AG254" t="s">
        <v>20</v>
      </c>
      <c r="AM254" s="6" t="str">
        <f t="shared" si="37"/>
        <v>nej</v>
      </c>
      <c r="AO254" s="6" t="str">
        <f t="shared" si="44"/>
        <v>nej</v>
      </c>
      <c r="AQ254" s="6" t="str">
        <f t="shared" si="45"/>
        <v/>
      </c>
      <c r="AR254" s="6"/>
      <c r="AW254" t="str">
        <f t="shared" si="42"/>
        <v>nej</v>
      </c>
      <c r="AY254" s="6" t="str">
        <f t="shared" si="46"/>
        <v>nej</v>
      </c>
      <c r="BB254" s="6" t="str">
        <f t="shared" si="43"/>
        <v>Nej</v>
      </c>
      <c r="BK254" t="s">
        <v>14</v>
      </c>
    </row>
    <row r="255" spans="1:63" ht="15" customHeight="1" x14ac:dyDescent="0.25">
      <c r="A255" t="s">
        <v>321</v>
      </c>
      <c r="B255" t="s">
        <v>322</v>
      </c>
      <c r="C255">
        <v>8.89741E-2</v>
      </c>
      <c r="D255">
        <v>17.977799999999998</v>
      </c>
      <c r="E255">
        <v>8.0742899999999995</v>
      </c>
      <c r="F255">
        <v>1.10125E-2</v>
      </c>
      <c r="G255" t="s">
        <v>10</v>
      </c>
      <c r="H255" t="s">
        <v>10</v>
      </c>
      <c r="K255" s="6">
        <f>VLOOKUP($B255,'Egen hetvattenprod'!$B$1:$AP$500,MATCH("Summa tillförd energi:",'Egen hetvattenprod'!$B$1:$AY$1,0),FALSE)</f>
        <v>29.92</v>
      </c>
      <c r="L255" s="6">
        <f>VLOOKUP($B255,Kraftvärmeprod!$B$1:$AO$500,MATCH("Summa tillförd energi:",Kraftvärmeprod!$B$1:$AV$1,0),FALSE)</f>
        <v>0</v>
      </c>
      <c r="M255" s="33">
        <f>VLOOKUP($B255,'Allokerad kvv'!$B$1:$AO$500,MATCH("Summa allokerad tillförd energi:",'Allokerad kvv'!$B$1:$AV$1,0),FALSE)</f>
        <v>0</v>
      </c>
      <c r="N255" s="33">
        <f>VLOOKUP($B255,'Justerad allokering'!$B$1:$AO$500,MATCH("Summa justerad allokerad tillförd energi:",'Justerad allokering'!$B$1:$AV$1,0),FALSE)</f>
        <v>0</v>
      </c>
      <c r="O255" s="6">
        <f>VLOOKUP($B255,'Slutlig allokering'!$B$2:$AL$500,MATCH("Summa justerad allokerad tillförd energi:",'Slutlig allokering'!$B$2:$AS$2,0),FALSE)</f>
        <v>0</v>
      </c>
      <c r="P255" s="6">
        <f>VLOOKUP($B255,'Köpt hetvatten'!$B$1:$AP$500,MATCH("Med verkningsgrad:",'Köpt hetvatten'!$B$1:$AW$1,0),FALSE)</f>
        <v>0</v>
      </c>
      <c r="Q255" s="6">
        <f>VLOOKUP($B255,Spillvärme!$B$1:$AP$500,MATCH("Summa tillförd energi:",Spillvärme!$B$1:$AW$1,0),FALSE)</f>
        <v>0</v>
      </c>
      <c r="R255" s="6">
        <f>VLOOKUP($B255,Miljö!$B$1:$AP$500,MATCH("Summa tillförd energi:",Miljö!$B$1:$AW$1,0),FALSE)</f>
        <v>0.5</v>
      </c>
      <c r="S255" s="33">
        <f t="shared" si="38"/>
        <v>0</v>
      </c>
      <c r="T255" s="6" t="str">
        <f>VLOOKUP($B255,Miljö!$B$1:$AP$500,MATCH("Köpt prod.spec hetvatten",Miljö!$B$1:$AW$1,0),FALSE)</f>
        <v/>
      </c>
      <c r="U255" s="6">
        <f t="shared" si="39"/>
        <v>30.42</v>
      </c>
      <c r="V255" s="6">
        <f>VLOOKUP($B255,Leveranser!$B$1:$AP$500,MATCH("Total levererad värme",Leveranser!$B$1:$AW$1,0),FALSE)</f>
        <v>23.2</v>
      </c>
      <c r="W255" s="6">
        <f>IFERROR(VLOOKUP($B255,Miljö!$B$1:$AP$500,MATCH("Såld mängd produktionsspecifik fjärrvärme (GWh)",Miljö!$B$1:$AW$1,0),FALSE)/1,0)</f>
        <v>0</v>
      </c>
      <c r="X255" s="6"/>
      <c r="Y255" s="30">
        <f t="shared" si="40"/>
        <v>0.76265614727153186</v>
      </c>
      <c r="Z255" s="6"/>
      <c r="AA255" s="30" t="str">
        <f t="shared" si="41"/>
        <v/>
      </c>
      <c r="AC255" t="s">
        <v>10</v>
      </c>
      <c r="AD255" t="s">
        <v>20</v>
      </c>
      <c r="AE255" s="25" t="str">
        <f t="shared" si="36"/>
        <v>ja</v>
      </c>
      <c r="AF255" t="s">
        <v>20</v>
      </c>
      <c r="AG255" t="s">
        <v>20</v>
      </c>
      <c r="AM255" s="6" t="str">
        <f t="shared" si="37"/>
        <v/>
      </c>
      <c r="AO255" s="6" t="str">
        <f t="shared" si="44"/>
        <v/>
      </c>
      <c r="AQ255" s="6" t="str">
        <f t="shared" si="45"/>
        <v/>
      </c>
      <c r="AR255" s="6"/>
      <c r="AW255" t="str">
        <f t="shared" si="42"/>
        <v/>
      </c>
      <c r="AY255" s="6" t="str">
        <f t="shared" si="46"/>
        <v/>
      </c>
      <c r="BB255" s="6" t="str">
        <f t="shared" si="43"/>
        <v>Ja</v>
      </c>
      <c r="BK255" t="s">
        <v>10</v>
      </c>
    </row>
    <row r="256" spans="1:63" ht="15" customHeight="1" x14ac:dyDescent="0.25">
      <c r="A256" t="s">
        <v>323</v>
      </c>
      <c r="B256" t="s">
        <v>324</v>
      </c>
      <c r="C256">
        <v>5.0489899999999997E-2</v>
      </c>
      <c r="D256">
        <v>14.079499999999999</v>
      </c>
      <c r="E256">
        <v>8.92788</v>
      </c>
      <c r="F256">
        <v>8.0498700000000006E-3</v>
      </c>
      <c r="G256" t="s">
        <v>10</v>
      </c>
      <c r="H256" t="s">
        <v>10</v>
      </c>
      <c r="K256" s="6">
        <f>VLOOKUP($B256,'Egen hetvattenprod'!$B$1:$AP$500,MATCH("Summa tillförd energi:",'Egen hetvattenprod'!$B$1:$AY$1,0),FALSE)</f>
        <v>42.199999999999996</v>
      </c>
      <c r="L256" s="6">
        <f>VLOOKUP($B256,Kraftvärmeprod!$B$1:$AO$500,MATCH("Summa tillförd energi:",Kraftvärmeprod!$B$1:$AV$1,0),FALSE)</f>
        <v>110.5</v>
      </c>
      <c r="M256" s="33">
        <f>VLOOKUP($B256,'Allokerad kvv'!$B$1:$AO$500,MATCH("Summa allokerad tillförd energi:",'Allokerad kvv'!$B$1:$AV$1,0),FALSE)</f>
        <v>88.190589999999986</v>
      </c>
      <c r="N256" s="33">
        <f>VLOOKUP($B256,'Justerad allokering'!$B$1:$AO$500,MATCH("Summa justerad allokerad tillförd energi:",'Justerad allokering'!$B$1:$AV$1,0),FALSE)</f>
        <v>0</v>
      </c>
      <c r="O256" s="6">
        <f>VLOOKUP($B256,'Slutlig allokering'!$B$2:$AL$500,MATCH("Summa justerad allokerad tillförd energi:",'Slutlig allokering'!$B$2:$AS$2,0),FALSE)</f>
        <v>88.190589999999986</v>
      </c>
      <c r="P256" s="6">
        <f>VLOOKUP($B256,'Köpt hetvatten'!$B$1:$AP$500,MATCH("Med verkningsgrad:",'Köpt hetvatten'!$B$1:$AW$1,0),FALSE)</f>
        <v>0</v>
      </c>
      <c r="Q256" s="6">
        <f>VLOOKUP($B256,Spillvärme!$B$1:$AP$500,MATCH("Summa tillförd energi:",Spillvärme!$B$1:$AW$1,0),FALSE)</f>
        <v>0</v>
      </c>
      <c r="R256" s="6">
        <f>VLOOKUP($B256,Miljö!$B$1:$AP$500,MATCH("Summa tillförd energi:",Miljö!$B$1:$AW$1,0),FALSE)</f>
        <v>0.98</v>
      </c>
      <c r="S256" s="33">
        <f t="shared" si="38"/>
        <v>0</v>
      </c>
      <c r="T256" s="6" t="str">
        <f>VLOOKUP($B256,Miljö!$B$1:$AP$500,MATCH("Köpt prod.spec hetvatten",Miljö!$B$1:$AW$1,0),FALSE)</f>
        <v/>
      </c>
      <c r="U256" s="6">
        <f t="shared" si="39"/>
        <v>131.37058999999996</v>
      </c>
      <c r="V256" s="6">
        <f>VLOOKUP($B256,Leveranser!$B$1:$AP$500,MATCH("Total levererad värme",Leveranser!$B$1:$AW$1,0),FALSE)</f>
        <v>88</v>
      </c>
      <c r="W256" s="6">
        <f>IFERROR(VLOOKUP($B256,Miljö!$B$1:$AP$500,MATCH("Såld mängd produktionsspecifik fjärrvärme (GWh)",Miljö!$B$1:$AW$1,0),FALSE)/1,0)</f>
        <v>0</v>
      </c>
      <c r="X256" s="6"/>
      <c r="Y256" s="30">
        <f t="shared" si="40"/>
        <v>0.66986073519194844</v>
      </c>
      <c r="Z256" s="6"/>
      <c r="AA256" s="30" t="str">
        <f t="shared" si="41"/>
        <v/>
      </c>
      <c r="AC256" t="s">
        <v>10</v>
      </c>
      <c r="AD256" t="s">
        <v>20</v>
      </c>
      <c r="AE256" s="25" t="str">
        <f t="shared" si="36"/>
        <v>ja</v>
      </c>
      <c r="AF256" t="s">
        <v>20</v>
      </c>
      <c r="AG256" t="s">
        <v>20</v>
      </c>
      <c r="AM256" s="6" t="str">
        <f t="shared" si="37"/>
        <v/>
      </c>
      <c r="AO256" s="6" t="str">
        <f t="shared" si="44"/>
        <v/>
      </c>
      <c r="AQ256" s="6" t="str">
        <f t="shared" si="45"/>
        <v/>
      </c>
      <c r="AR256" s="6"/>
      <c r="AW256" t="str">
        <f t="shared" si="42"/>
        <v/>
      </c>
      <c r="AY256" s="6" t="str">
        <f t="shared" si="46"/>
        <v/>
      </c>
      <c r="BB256" s="6" t="str">
        <f t="shared" si="43"/>
        <v>Ja</v>
      </c>
      <c r="BK256" t="s">
        <v>10</v>
      </c>
    </row>
    <row r="257" spans="1:64" ht="15" customHeight="1" x14ac:dyDescent="0.25">
      <c r="A257" t="s">
        <v>323</v>
      </c>
      <c r="B257" t="s">
        <v>325</v>
      </c>
      <c r="C257">
        <v>0.17252799999999999</v>
      </c>
      <c r="D257">
        <v>15.3994</v>
      </c>
      <c r="E257">
        <v>17.125499999999999</v>
      </c>
      <c r="F257">
        <v>2.13806E-2</v>
      </c>
      <c r="G257" t="s">
        <v>10</v>
      </c>
      <c r="H257" t="s">
        <v>10</v>
      </c>
      <c r="K257" s="6">
        <f>VLOOKUP($B257,'Egen hetvattenprod'!$B$1:$AP$500,MATCH("Summa tillförd energi:",'Egen hetvattenprod'!$B$1:$AY$1,0),FALSE)</f>
        <v>10.49</v>
      </c>
      <c r="L257" s="6">
        <f>VLOOKUP($B257,Kraftvärmeprod!$B$1:$AO$500,MATCH("Summa tillförd energi:",Kraftvärmeprod!$B$1:$AV$1,0),FALSE)</f>
        <v>0</v>
      </c>
      <c r="M257" s="33">
        <f>VLOOKUP($B257,'Allokerad kvv'!$B$1:$AO$500,MATCH("Summa allokerad tillförd energi:",'Allokerad kvv'!$B$1:$AV$1,0),FALSE)</f>
        <v>0</v>
      </c>
      <c r="N257" s="33">
        <f>VLOOKUP($B257,'Justerad allokering'!$B$1:$AO$500,MATCH("Summa justerad allokerad tillförd energi:",'Justerad allokering'!$B$1:$AV$1,0),FALSE)</f>
        <v>0</v>
      </c>
      <c r="O257" s="6">
        <f>VLOOKUP($B257,'Slutlig allokering'!$B$2:$AL$500,MATCH("Summa justerad allokerad tillförd energi:",'Slutlig allokering'!$B$2:$AS$2,0),FALSE)</f>
        <v>0</v>
      </c>
      <c r="P257" s="6">
        <f>VLOOKUP($B257,'Köpt hetvatten'!$B$1:$AP$500,MATCH("Med verkningsgrad:",'Köpt hetvatten'!$B$1:$AW$1,0),FALSE)</f>
        <v>0</v>
      </c>
      <c r="Q257" s="6">
        <f>VLOOKUP($B257,Spillvärme!$B$1:$AP$500,MATCH("Summa tillförd energi:",Spillvärme!$B$1:$AW$1,0),FALSE)</f>
        <v>0</v>
      </c>
      <c r="R257" s="6">
        <f>VLOOKUP($B257,Miljö!$B$1:$AP$500,MATCH("Summa tillförd energi:",Miljö!$B$1:$AW$1,0),FALSE)</f>
        <v>0.23</v>
      </c>
      <c r="S257" s="33">
        <f t="shared" si="38"/>
        <v>0</v>
      </c>
      <c r="T257" s="6" t="str">
        <f>VLOOKUP($B257,Miljö!$B$1:$AP$500,MATCH("Köpt prod.spec hetvatten",Miljö!$B$1:$AW$1,0),FALSE)</f>
        <v/>
      </c>
      <c r="U257" s="6">
        <f t="shared" si="39"/>
        <v>10.72</v>
      </c>
      <c r="V257" s="6">
        <f>VLOOKUP($B257,Leveranser!$B$1:$AP$500,MATCH("Total levererad värme",Leveranser!$B$1:$AW$1,0),FALSE)</f>
        <v>8.07</v>
      </c>
      <c r="W257" s="6">
        <f>IFERROR(VLOOKUP($B257,Miljö!$B$1:$AP$500,MATCH("Såld mängd produktionsspecifik fjärrvärme (GWh)",Miljö!$B$1:$AW$1,0),FALSE)/1,0)</f>
        <v>0</v>
      </c>
      <c r="X257" s="6"/>
      <c r="Y257" s="30">
        <f t="shared" si="40"/>
        <v>0.75279850746268651</v>
      </c>
      <c r="Z257" s="6"/>
      <c r="AA257" s="30" t="str">
        <f t="shared" si="41"/>
        <v/>
      </c>
      <c r="AC257" t="s">
        <v>10</v>
      </c>
      <c r="AD257" t="s">
        <v>20</v>
      </c>
      <c r="AE257" s="25" t="str">
        <f t="shared" si="36"/>
        <v>ja</v>
      </c>
      <c r="AF257" t="s">
        <v>20</v>
      </c>
      <c r="AG257" t="s">
        <v>20</v>
      </c>
      <c r="AM257" s="6" t="str">
        <f t="shared" si="37"/>
        <v/>
      </c>
      <c r="AO257" s="6" t="str">
        <f t="shared" si="44"/>
        <v/>
      </c>
      <c r="AQ257" s="6" t="str">
        <f t="shared" si="45"/>
        <v/>
      </c>
      <c r="AR257" s="6"/>
      <c r="AW257" t="str">
        <f t="shared" si="42"/>
        <v/>
      </c>
      <c r="AY257" s="6" t="str">
        <f t="shared" si="46"/>
        <v/>
      </c>
      <c r="BB257" s="6" t="str">
        <f t="shared" si="43"/>
        <v>Ja</v>
      </c>
      <c r="BK257" t="s">
        <v>10</v>
      </c>
    </row>
    <row r="258" spans="1:64" ht="15" customHeight="1" x14ac:dyDescent="0.25">
      <c r="A258" t="s">
        <v>323</v>
      </c>
      <c r="B258" t="s">
        <v>326</v>
      </c>
      <c r="C258">
        <v>1.91614</v>
      </c>
      <c r="D258">
        <v>76.291799999999995</v>
      </c>
      <c r="E258">
        <v>94.548699999999997</v>
      </c>
      <c r="F258">
        <v>1.81799E-3</v>
      </c>
      <c r="G258" t="s">
        <v>14</v>
      </c>
      <c r="H258" t="s">
        <v>14</v>
      </c>
      <c r="K258" s="6">
        <f>VLOOKUP($B258,'Egen hetvattenprod'!$B$1:$AP$500,MATCH("Summa tillförd energi:",'Egen hetvattenprod'!$B$1:$AY$1,0),FALSE)</f>
        <v>1.7249999999999999</v>
      </c>
      <c r="L258" s="6">
        <f>VLOOKUP($B258,Kraftvärmeprod!$B$1:$AO$500,MATCH("Summa tillförd energi:",Kraftvärmeprod!$B$1:$AV$1,0),FALSE)</f>
        <v>0</v>
      </c>
      <c r="M258" s="33">
        <f>VLOOKUP($B258,'Allokerad kvv'!$B$1:$AO$500,MATCH("Summa allokerad tillförd energi:",'Allokerad kvv'!$B$1:$AV$1,0),FALSE)</f>
        <v>0</v>
      </c>
      <c r="N258" s="33">
        <f>VLOOKUP($B258,'Justerad allokering'!$B$1:$AO$500,MATCH("Summa justerad allokerad tillförd energi:",'Justerad allokering'!$B$1:$AV$1,0),FALSE)</f>
        <v>0</v>
      </c>
      <c r="O258" s="6">
        <f>VLOOKUP($B258,'Slutlig allokering'!$B$2:$AL$500,MATCH("Summa justerad allokerad tillförd energi:",'Slutlig allokering'!$B$2:$AS$2,0),FALSE)</f>
        <v>0</v>
      </c>
      <c r="P258" s="6">
        <f>VLOOKUP($B258,'Köpt hetvatten'!$B$1:$AP$500,MATCH("Med verkningsgrad:",'Köpt hetvatten'!$B$1:$AW$1,0),FALSE)</f>
        <v>0</v>
      </c>
      <c r="Q258" s="6">
        <f>VLOOKUP($B258,Spillvärme!$B$1:$AP$500,MATCH("Summa tillförd energi:",Spillvärme!$B$1:$AW$1,0),FALSE)</f>
        <v>0</v>
      </c>
      <c r="R258" s="6">
        <f>VLOOKUP($B258,Miljö!$B$1:$AP$500,MATCH("Summa tillförd energi:",Miljö!$B$1:$AW$1,0),FALSE)</f>
        <v>0.05</v>
      </c>
      <c r="S258" s="33">
        <f t="shared" si="38"/>
        <v>0</v>
      </c>
      <c r="T258" s="6" t="str">
        <f>VLOOKUP($B258,Miljö!$B$1:$AP$500,MATCH("Köpt prod.spec hetvatten",Miljö!$B$1:$AW$1,0),FALSE)</f>
        <v/>
      </c>
      <c r="U258" s="6">
        <f t="shared" si="39"/>
        <v>1.7749999999999999</v>
      </c>
      <c r="V258" s="6">
        <f>VLOOKUP($B258,Leveranser!$B$1:$AP$500,MATCH("Total levererad värme",Leveranser!$B$1:$AW$1,0),FALSE)</f>
        <v>1.216</v>
      </c>
      <c r="W258" s="6">
        <f>IFERROR(VLOOKUP($B258,Miljö!$B$1:$AP$500,MATCH("Såld mängd produktionsspecifik fjärrvärme (GWh)",Miljö!$B$1:$AW$1,0),FALSE)/1,0)</f>
        <v>1.1200000000000001</v>
      </c>
      <c r="X258" s="6"/>
      <c r="Y258" s="30">
        <f t="shared" si="40"/>
        <v>0.68507042253521133</v>
      </c>
      <c r="Z258" s="6"/>
      <c r="AA258" s="30">
        <f t="shared" si="41"/>
        <v>0.92105263157894746</v>
      </c>
      <c r="AC258" t="s">
        <v>20</v>
      </c>
      <c r="AD258" t="s">
        <v>20</v>
      </c>
      <c r="AE258" s="25" t="str">
        <f t="shared" si="36"/>
        <v/>
      </c>
      <c r="AF258" t="s">
        <v>1073</v>
      </c>
      <c r="AG258" t="s">
        <v>1064</v>
      </c>
      <c r="AH258" s="37" t="s">
        <v>14</v>
      </c>
      <c r="AM258" s="6" t="str">
        <f t="shared" si="37"/>
        <v>nej</v>
      </c>
      <c r="AO258" s="6" t="str">
        <f t="shared" si="44"/>
        <v>ja</v>
      </c>
      <c r="AQ258" s="6" t="str">
        <f t="shared" si="45"/>
        <v>Ja</v>
      </c>
      <c r="AR258" s="6"/>
      <c r="AV258" t="s">
        <v>10</v>
      </c>
      <c r="AW258" t="str">
        <f t="shared" si="42"/>
        <v>ja</v>
      </c>
      <c r="AY258" s="6" t="str">
        <f t="shared" si="46"/>
        <v>nej</v>
      </c>
      <c r="BB258" s="6" t="str">
        <f t="shared" si="43"/>
        <v>Nej</v>
      </c>
      <c r="BD258" t="s">
        <v>10</v>
      </c>
      <c r="BE258" t="s">
        <v>1090</v>
      </c>
      <c r="BK258" t="s">
        <v>14</v>
      </c>
      <c r="BL258" t="s">
        <v>10</v>
      </c>
    </row>
    <row r="259" spans="1:64" ht="15" customHeight="1" x14ac:dyDescent="0.25">
      <c r="A259" t="s">
        <v>327</v>
      </c>
      <c r="B259" t="s">
        <v>328</v>
      </c>
      <c r="C259">
        <v>0.17905099999999999</v>
      </c>
      <c r="D259">
        <v>30.470199999999998</v>
      </c>
      <c r="E259">
        <v>12.637499999999999</v>
      </c>
      <c r="F259">
        <v>8.00096E-2</v>
      </c>
      <c r="G259" t="s">
        <v>14</v>
      </c>
      <c r="H259" t="s">
        <v>10</v>
      </c>
      <c r="K259" s="6">
        <f>VLOOKUP($B259,'Egen hetvattenprod'!$B$1:$AP$500,MATCH("Summa tillförd energi:",'Egen hetvattenprod'!$B$1:$AY$1,0),FALSE)</f>
        <v>16.28</v>
      </c>
      <c r="L259" s="6">
        <f>VLOOKUP($B259,Kraftvärmeprod!$B$1:$AO$500,MATCH("Summa tillförd energi:",Kraftvärmeprod!$B$1:$AV$1,0),FALSE)</f>
        <v>0</v>
      </c>
      <c r="M259" s="33">
        <f>VLOOKUP($B259,'Allokerad kvv'!$B$1:$AO$500,MATCH("Summa allokerad tillförd energi:",'Allokerad kvv'!$B$1:$AV$1,0),FALSE)</f>
        <v>0</v>
      </c>
      <c r="N259" s="33">
        <f>VLOOKUP($B259,'Justerad allokering'!$B$1:$AO$500,MATCH("Summa justerad allokerad tillförd energi:",'Justerad allokering'!$B$1:$AV$1,0),FALSE)</f>
        <v>0</v>
      </c>
      <c r="O259" s="6">
        <f>VLOOKUP($B259,'Slutlig allokering'!$B$2:$AL$500,MATCH("Summa justerad allokerad tillförd energi:",'Slutlig allokering'!$B$2:$AS$2,0),FALSE)</f>
        <v>0</v>
      </c>
      <c r="P259" s="6">
        <f>VLOOKUP($B259,'Köpt hetvatten'!$B$1:$AP$500,MATCH("Med verkningsgrad:",'Köpt hetvatten'!$B$1:$AW$1,0),FALSE)</f>
        <v>0</v>
      </c>
      <c r="Q259" s="6">
        <f>VLOOKUP($B259,Spillvärme!$B$1:$AP$500,MATCH("Summa tillförd energi:",Spillvärme!$B$1:$AW$1,0),FALSE)</f>
        <v>0</v>
      </c>
      <c r="R259" s="6">
        <f>VLOOKUP($B259,Miljö!$B$1:$AP$500,MATCH("Summa tillförd energi:",Miljö!$B$1:$AW$1,0),FALSE)</f>
        <v>0</v>
      </c>
      <c r="S259" s="33">
        <f t="shared" si="38"/>
        <v>0.46799999999999997</v>
      </c>
      <c r="T259" s="6" t="str">
        <f>VLOOKUP($B259,Miljö!$B$1:$AP$500,MATCH("Köpt prod.spec hetvatten",Miljö!$B$1:$AW$1,0),FALSE)</f>
        <v/>
      </c>
      <c r="U259" s="6">
        <f t="shared" si="39"/>
        <v>16.28</v>
      </c>
      <c r="V259" s="6">
        <f>VLOOKUP($B259,Leveranser!$B$1:$AP$500,MATCH("Total levererad värme",Leveranser!$B$1:$AW$1,0),FALSE)</f>
        <v>15.6</v>
      </c>
      <c r="W259" s="6">
        <f>IFERROR(VLOOKUP($B259,Miljö!$B$1:$AP$500,MATCH("Såld mängd produktionsspecifik fjärrvärme (GWh)",Miljö!$B$1:$AW$1,0),FALSE)/1,0)</f>
        <v>0</v>
      </c>
      <c r="X259" s="6"/>
      <c r="Y259" s="30">
        <f t="shared" si="40"/>
        <v>0.95823095823095816</v>
      </c>
      <c r="Z259" s="6"/>
      <c r="AA259" s="30" t="str">
        <f t="shared" si="41"/>
        <v/>
      </c>
      <c r="AC259" t="s">
        <v>10</v>
      </c>
      <c r="AD259" t="s">
        <v>20</v>
      </c>
      <c r="AE259" s="25" t="str">
        <f t="shared" ref="AE259:AE322" si="47">IF(H259="ja",IF(AND(AC259="nej",AD259&lt;&gt;"ja"),"nej","ja"),"")</f>
        <v>ja</v>
      </c>
      <c r="AF259" t="s">
        <v>20</v>
      </c>
      <c r="AG259" t="s">
        <v>20</v>
      </c>
      <c r="AM259" s="6" t="str">
        <f t="shared" ref="AM259:AM322" si="48">IF(AE259="ja","",IF(AND(C259&gt;0,C259&lt;0.9,D259&gt;0,D259&lt;100,E259&gt;0,E259&lt;50,F259&gt;-0.00000001,F259&lt;1),"ja","nej"))</f>
        <v/>
      </c>
      <c r="AO259" s="6" t="str">
        <f t="shared" si="44"/>
        <v/>
      </c>
      <c r="AQ259" s="6" t="str">
        <f t="shared" si="45"/>
        <v/>
      </c>
      <c r="AR259" s="6"/>
      <c r="AW259" t="str">
        <f t="shared" si="42"/>
        <v/>
      </c>
      <c r="AY259" s="6" t="str">
        <f t="shared" si="46"/>
        <v/>
      </c>
      <c r="BB259" s="6" t="str">
        <f t="shared" si="43"/>
        <v>Ja</v>
      </c>
      <c r="BK259" t="s">
        <v>10</v>
      </c>
    </row>
    <row r="260" spans="1:64" ht="15" customHeight="1" x14ac:dyDescent="0.25">
      <c r="A260" t="s">
        <v>329</v>
      </c>
      <c r="B260" t="s">
        <v>330</v>
      </c>
      <c r="C260">
        <v>0.26406400000000002</v>
      </c>
      <c r="D260">
        <v>78.062399999999997</v>
      </c>
      <c r="E260">
        <v>8.9527800000000006</v>
      </c>
      <c r="F260">
        <v>0.20619899999999999</v>
      </c>
      <c r="G260" t="s">
        <v>10</v>
      </c>
      <c r="H260" t="s">
        <v>10</v>
      </c>
      <c r="K260" s="6">
        <f>VLOOKUP($B260,'Egen hetvattenprod'!$B$1:$AP$500,MATCH("Summa tillförd energi:",'Egen hetvattenprod'!$B$1:$AY$1,0),FALSE)</f>
        <v>118.18</v>
      </c>
      <c r="L260" s="6">
        <f>VLOOKUP($B260,Kraftvärmeprod!$B$1:$AO$500,MATCH("Summa tillförd energi:",Kraftvärmeprod!$B$1:$AV$1,0),FALSE)</f>
        <v>0</v>
      </c>
      <c r="M260" s="33">
        <f>VLOOKUP($B260,'Allokerad kvv'!$B$1:$AO$500,MATCH("Summa allokerad tillförd energi:",'Allokerad kvv'!$B$1:$AV$1,0),FALSE)</f>
        <v>0</v>
      </c>
      <c r="N260" s="33">
        <f>VLOOKUP($B260,'Justerad allokering'!$B$1:$AO$500,MATCH("Summa justerad allokerad tillförd energi:",'Justerad allokering'!$B$1:$AV$1,0),FALSE)</f>
        <v>0</v>
      </c>
      <c r="O260" s="6">
        <f>VLOOKUP($B260,'Slutlig allokering'!$B$2:$AL$500,MATCH("Summa justerad allokerad tillförd energi:",'Slutlig allokering'!$B$2:$AS$2,0),FALSE)</f>
        <v>0</v>
      </c>
      <c r="P260" s="6">
        <f>VLOOKUP($B260,'Köpt hetvatten'!$B$1:$AP$500,MATCH("Med verkningsgrad:",'Köpt hetvatten'!$B$1:$AW$1,0),FALSE)</f>
        <v>9.1764705882352935</v>
      </c>
      <c r="Q260" s="6">
        <f>VLOOKUP($B260,Spillvärme!$B$1:$AP$500,MATCH("Summa tillförd energi:",Spillvärme!$B$1:$AW$1,0),FALSE)</f>
        <v>0</v>
      </c>
      <c r="R260" s="6">
        <f>VLOOKUP($B260,Miljö!$B$1:$AP$500,MATCH("Summa tillförd energi:",Miljö!$B$1:$AW$1,0),FALSE)</f>
        <v>0</v>
      </c>
      <c r="S260" s="33">
        <f t="shared" ref="S260:S323" si="49">IF(R260=0,0.03*V260,0)</f>
        <v>5.4269999999999996</v>
      </c>
      <c r="T260" s="6">
        <f>VLOOKUP($B260,Miljö!$B$1:$AP$500,MATCH("Köpt prod.spec hetvatten",Miljö!$B$1:$AW$1,0),FALSE)</f>
        <v>92.866</v>
      </c>
      <c r="U260" s="6">
        <f t="shared" ref="U260:U323" si="50">SUM(K260,O260:R260,T260)</f>
        <v>220.2224705882353</v>
      </c>
      <c r="V260" s="6">
        <f>VLOOKUP($B260,Leveranser!$B$1:$AP$500,MATCH("Total levererad värme",Leveranser!$B$1:$AW$1,0),FALSE)</f>
        <v>180.9</v>
      </c>
      <c r="W260" s="6">
        <f>IFERROR(VLOOKUP($B260,Miljö!$B$1:$AP$500,MATCH("Såld mängd produktionsspecifik fjärrvärme (GWh)",Miljö!$B$1:$AW$1,0),FALSE)/1,0)</f>
        <v>0</v>
      </c>
      <c r="X260" s="6"/>
      <c r="Y260" s="30">
        <f t="shared" ref="Y260:Y323" si="51">IFERROR(V260/U260,"")</f>
        <v>0.82144206046185386</v>
      </c>
      <c r="Z260" s="6"/>
      <c r="AA260" s="30" t="str">
        <f t="shared" ref="AA260:AA323" si="52">IF(W260=0,"",W260/V260)</f>
        <v/>
      </c>
      <c r="AC260" t="s">
        <v>10</v>
      </c>
      <c r="AD260" t="s">
        <v>20</v>
      </c>
      <c r="AE260" s="25" t="str">
        <f t="shared" si="47"/>
        <v>ja</v>
      </c>
      <c r="AF260" t="s">
        <v>20</v>
      </c>
      <c r="AG260" t="s">
        <v>20</v>
      </c>
      <c r="AM260" s="6" t="str">
        <f t="shared" si="48"/>
        <v/>
      </c>
      <c r="AO260" s="6" t="str">
        <f t="shared" si="44"/>
        <v/>
      </c>
      <c r="AQ260" s="6" t="str">
        <f t="shared" si="45"/>
        <v/>
      </c>
      <c r="AR260" s="6"/>
      <c r="AW260" t="str">
        <f t="shared" ref="AW260:AW323" si="53">IF(AE260="ja","",IF(OR(AQ260="ja",AS260="ja",AT260="ja",AU260="ja",AV260="ja"),"ja","nej"))</f>
        <v/>
      </c>
      <c r="AY260" s="6" t="str">
        <f t="shared" si="46"/>
        <v/>
      </c>
      <c r="BB260" s="6" t="str">
        <f t="shared" ref="BB260:BB323" si="54">IF(OR(AE260="ja",AY260="ja",AZ260="ja"),"Ja","Nej")</f>
        <v>Ja</v>
      </c>
      <c r="BK260" t="s">
        <v>10</v>
      </c>
    </row>
    <row r="261" spans="1:64" ht="15" customHeight="1" x14ac:dyDescent="0.25">
      <c r="A261" t="s">
        <v>331</v>
      </c>
      <c r="B261" t="s">
        <v>332</v>
      </c>
      <c r="C261">
        <v>0</v>
      </c>
      <c r="D261">
        <v>0</v>
      </c>
      <c r="E261">
        <v>0</v>
      </c>
      <c r="F261">
        <v>0</v>
      </c>
      <c r="G261" t="s">
        <v>14</v>
      </c>
      <c r="H261" t="s">
        <v>14</v>
      </c>
      <c r="K261" s="6">
        <f>VLOOKUP($B261,'Egen hetvattenprod'!$B$1:$AP$500,MATCH("Summa tillförd energi:",'Egen hetvattenprod'!$B$1:$AY$1,0),FALSE)</f>
        <v>0</v>
      </c>
      <c r="L261" s="6">
        <f>VLOOKUP($B261,Kraftvärmeprod!$B$1:$AO$500,MATCH("Summa tillförd energi:",Kraftvärmeprod!$B$1:$AV$1,0),FALSE)</f>
        <v>0</v>
      </c>
      <c r="M261" s="33">
        <f>VLOOKUP($B261,'Allokerad kvv'!$B$1:$AO$500,MATCH("Summa allokerad tillförd energi:",'Allokerad kvv'!$B$1:$AV$1,0),FALSE)</f>
        <v>0</v>
      </c>
      <c r="N261" s="33">
        <f>VLOOKUP($B261,'Justerad allokering'!$B$1:$AO$500,MATCH("Summa justerad allokerad tillförd energi:",'Justerad allokering'!$B$1:$AV$1,0),FALSE)</f>
        <v>0</v>
      </c>
      <c r="O261" s="6">
        <f>VLOOKUP($B261,'Slutlig allokering'!$B$2:$AL$500,MATCH("Summa justerad allokerad tillförd energi:",'Slutlig allokering'!$B$2:$AS$2,0),FALSE)</f>
        <v>0</v>
      </c>
      <c r="P261" s="6">
        <f>VLOOKUP($B261,'Köpt hetvatten'!$B$1:$AP$500,MATCH("Med verkningsgrad:",'Köpt hetvatten'!$B$1:$AW$1,0),FALSE)</f>
        <v>0</v>
      </c>
      <c r="Q261" s="6">
        <f>VLOOKUP($B261,Spillvärme!$B$1:$AP$500,MATCH("Summa tillförd energi:",Spillvärme!$B$1:$AW$1,0),FALSE)</f>
        <v>0</v>
      </c>
      <c r="R261" s="6">
        <f>VLOOKUP($B261,Miljö!$B$1:$AP$500,MATCH("Summa tillförd energi:",Miljö!$B$1:$AW$1,0),FALSE)</f>
        <v>0</v>
      </c>
      <c r="S261" s="33">
        <f t="shared" si="49"/>
        <v>0</v>
      </c>
      <c r="T261" s="6" t="str">
        <f>VLOOKUP($B261,Miljö!$B$1:$AP$500,MATCH("Köpt prod.spec hetvatten",Miljö!$B$1:$AW$1,0),FALSE)</f>
        <v/>
      </c>
      <c r="U261" s="6">
        <f t="shared" si="50"/>
        <v>0</v>
      </c>
      <c r="V261" s="6">
        <f>VLOOKUP($B261,Leveranser!$B$1:$AP$500,MATCH("Total levererad värme",Leveranser!$B$1:$AW$1,0),FALSE)</f>
        <v>0</v>
      </c>
      <c r="W261" s="6">
        <f>IFERROR(VLOOKUP($B261,Miljö!$B$1:$AP$500,MATCH("Såld mängd produktionsspecifik fjärrvärme (GWh)",Miljö!$B$1:$AW$1,0),FALSE)/1,0)</f>
        <v>0</v>
      </c>
      <c r="X261" s="6"/>
      <c r="Y261" s="30" t="str">
        <f t="shared" si="51"/>
        <v/>
      </c>
      <c r="Z261" s="6"/>
      <c r="AA261" s="30" t="str">
        <f t="shared" si="52"/>
        <v/>
      </c>
      <c r="AC261" t="s">
        <v>20</v>
      </c>
      <c r="AD261" t="s">
        <v>20</v>
      </c>
      <c r="AE261" s="25" t="str">
        <f t="shared" si="47"/>
        <v/>
      </c>
      <c r="AF261" t="s">
        <v>20</v>
      </c>
      <c r="AG261" t="s">
        <v>20</v>
      </c>
      <c r="AM261" s="6" t="str">
        <f t="shared" si="48"/>
        <v>nej</v>
      </c>
      <c r="AO261" s="6" t="str">
        <f t="shared" ref="AO261:AO324" si="55">IF(AE261="ja","",IF(AND(Y261&gt;0.6,Y261&lt;1.1),"ja","nej"))</f>
        <v>nej</v>
      </c>
      <c r="AQ261" s="6" t="str">
        <f t="shared" ref="AQ261:AQ324" si="56">IF(V261&gt;0,IF(W261/V261&gt;0.9,"Ja",""),"")</f>
        <v/>
      </c>
      <c r="AR261" s="6"/>
      <c r="AW261" t="str">
        <f t="shared" si="53"/>
        <v>nej</v>
      </c>
      <c r="AY261" s="6" t="str">
        <f t="shared" ref="AY261:AY324" si="57">IF(AE261="ja","",IF(AND(AM261="ja",AO261="ja",AW261="nej"),"ja","nej"))</f>
        <v>nej</v>
      </c>
      <c r="BB261" s="6" t="str">
        <f t="shared" si="54"/>
        <v>Nej</v>
      </c>
      <c r="BK261" t="s">
        <v>14</v>
      </c>
    </row>
    <row r="262" spans="1:64" ht="15" customHeight="1" x14ac:dyDescent="0.25">
      <c r="A262" t="s">
        <v>333</v>
      </c>
      <c r="B262" t="s">
        <v>334</v>
      </c>
      <c r="C262">
        <v>0</v>
      </c>
      <c r="D262">
        <v>0</v>
      </c>
      <c r="E262">
        <v>0</v>
      </c>
      <c r="F262">
        <v>0</v>
      </c>
      <c r="G262" t="s">
        <v>14</v>
      </c>
      <c r="H262" t="s">
        <v>14</v>
      </c>
      <c r="K262" s="6">
        <f>VLOOKUP($B262,'Egen hetvattenprod'!$B$1:$AP$500,MATCH("Summa tillförd energi:",'Egen hetvattenprod'!$B$1:$AY$1,0),FALSE)</f>
        <v>0</v>
      </c>
      <c r="L262" s="6">
        <f>VLOOKUP($B262,Kraftvärmeprod!$B$1:$AO$500,MATCH("Summa tillförd energi:",Kraftvärmeprod!$B$1:$AV$1,0),FALSE)</f>
        <v>0</v>
      </c>
      <c r="M262" s="33">
        <f>VLOOKUP($B262,'Allokerad kvv'!$B$1:$AO$500,MATCH("Summa allokerad tillförd energi:",'Allokerad kvv'!$B$1:$AV$1,0),FALSE)</f>
        <v>0</v>
      </c>
      <c r="N262" s="33">
        <f>VLOOKUP($B262,'Justerad allokering'!$B$1:$AO$500,MATCH("Summa justerad allokerad tillförd energi:",'Justerad allokering'!$B$1:$AV$1,0),FALSE)</f>
        <v>0</v>
      </c>
      <c r="O262" s="6">
        <f>VLOOKUP($B262,'Slutlig allokering'!$B$2:$AL$500,MATCH("Summa justerad allokerad tillförd energi:",'Slutlig allokering'!$B$2:$AS$2,0),FALSE)</f>
        <v>0</v>
      </c>
      <c r="P262" s="6">
        <f>VLOOKUP($B262,'Köpt hetvatten'!$B$1:$AP$500,MATCH("Med verkningsgrad:",'Köpt hetvatten'!$B$1:$AW$1,0),FALSE)</f>
        <v>0</v>
      </c>
      <c r="Q262" s="6">
        <f>VLOOKUP($B262,Spillvärme!$B$1:$AP$500,MATCH("Summa tillförd energi:",Spillvärme!$B$1:$AW$1,0),FALSE)</f>
        <v>0</v>
      </c>
      <c r="R262" s="6">
        <f>VLOOKUP($B262,Miljö!$B$1:$AP$500,MATCH("Summa tillförd energi:",Miljö!$B$1:$AW$1,0),FALSE)</f>
        <v>0</v>
      </c>
      <c r="S262" s="33">
        <f t="shared" si="49"/>
        <v>0</v>
      </c>
      <c r="T262" s="6" t="str">
        <f>VLOOKUP($B262,Miljö!$B$1:$AP$500,MATCH("Köpt prod.spec hetvatten",Miljö!$B$1:$AW$1,0),FALSE)</f>
        <v/>
      </c>
      <c r="U262" s="6">
        <f t="shared" si="50"/>
        <v>0</v>
      </c>
      <c r="V262" s="6">
        <f>VLOOKUP($B262,Leveranser!$B$1:$AP$500,MATCH("Total levererad värme",Leveranser!$B$1:$AW$1,0),FALSE)</f>
        <v>0</v>
      </c>
      <c r="W262" s="6">
        <f>IFERROR(VLOOKUP($B262,Miljö!$B$1:$AP$500,MATCH("Såld mängd produktionsspecifik fjärrvärme (GWh)",Miljö!$B$1:$AW$1,0),FALSE)/1,0)</f>
        <v>0</v>
      </c>
      <c r="X262" s="6"/>
      <c r="Y262" s="30" t="str">
        <f t="shared" si="51"/>
        <v/>
      </c>
      <c r="Z262" s="6"/>
      <c r="AA262" s="30" t="str">
        <f t="shared" si="52"/>
        <v/>
      </c>
      <c r="AC262" t="s">
        <v>20</v>
      </c>
      <c r="AD262" t="s">
        <v>20</v>
      </c>
      <c r="AE262" s="25" t="str">
        <f t="shared" si="47"/>
        <v/>
      </c>
      <c r="AF262" t="s">
        <v>20</v>
      </c>
      <c r="AG262" t="s">
        <v>20</v>
      </c>
      <c r="AM262" s="6" t="str">
        <f t="shared" si="48"/>
        <v>nej</v>
      </c>
      <c r="AO262" s="6" t="str">
        <f t="shared" si="55"/>
        <v>nej</v>
      </c>
      <c r="AQ262" s="6" t="str">
        <f t="shared" si="56"/>
        <v/>
      </c>
      <c r="AR262" s="6"/>
      <c r="AW262" t="str">
        <f t="shared" si="53"/>
        <v>nej</v>
      </c>
      <c r="AY262" s="6" t="str">
        <f t="shared" si="57"/>
        <v>nej</v>
      </c>
      <c r="BB262" s="6" t="str">
        <f t="shared" si="54"/>
        <v>Nej</v>
      </c>
      <c r="BK262" t="s">
        <v>14</v>
      </c>
    </row>
    <row r="263" spans="1:64" ht="15" customHeight="1" x14ac:dyDescent="0.25">
      <c r="A263" t="s">
        <v>335</v>
      </c>
      <c r="B263" t="s">
        <v>336</v>
      </c>
      <c r="C263">
        <v>0</v>
      </c>
      <c r="D263">
        <v>0</v>
      </c>
      <c r="E263">
        <v>0</v>
      </c>
      <c r="F263">
        <v>0</v>
      </c>
      <c r="G263" t="s">
        <v>10</v>
      </c>
      <c r="H263" t="s">
        <v>14</v>
      </c>
      <c r="K263" s="6">
        <f>VLOOKUP($B263,'Egen hetvattenprod'!$B$1:$AP$500,MATCH("Summa tillförd energi:",'Egen hetvattenprod'!$B$1:$AY$1,0),FALSE)</f>
        <v>0</v>
      </c>
      <c r="L263" s="6">
        <f>VLOOKUP($B263,Kraftvärmeprod!$B$1:$AO$500,MATCH("Summa tillförd energi:",Kraftvärmeprod!$B$1:$AV$1,0),FALSE)</f>
        <v>0</v>
      </c>
      <c r="M263" s="33">
        <f>VLOOKUP($B263,'Allokerad kvv'!$B$1:$AO$500,MATCH("Summa allokerad tillförd energi:",'Allokerad kvv'!$B$1:$AV$1,0),FALSE)</f>
        <v>0</v>
      </c>
      <c r="N263" s="33">
        <f>VLOOKUP($B263,'Justerad allokering'!$B$1:$AO$500,MATCH("Summa justerad allokerad tillförd energi:",'Justerad allokering'!$B$1:$AV$1,0),FALSE)</f>
        <v>0</v>
      </c>
      <c r="O263" s="6">
        <f>VLOOKUP($B263,'Slutlig allokering'!$B$2:$AL$500,MATCH("Summa justerad allokerad tillförd energi:",'Slutlig allokering'!$B$2:$AS$2,0),FALSE)</f>
        <v>0</v>
      </c>
      <c r="P263" s="6">
        <f>VLOOKUP($B263,'Köpt hetvatten'!$B$1:$AP$500,MATCH("Med verkningsgrad:",'Köpt hetvatten'!$B$1:$AW$1,0),FALSE)</f>
        <v>0</v>
      </c>
      <c r="Q263" s="6">
        <f>VLOOKUP($B263,Spillvärme!$B$1:$AP$500,MATCH("Summa tillförd energi:",Spillvärme!$B$1:$AW$1,0),FALSE)</f>
        <v>0</v>
      </c>
      <c r="R263" s="6">
        <f>VLOOKUP($B263,Miljö!$B$1:$AP$500,MATCH("Summa tillförd energi:",Miljö!$B$1:$AW$1,0),FALSE)</f>
        <v>0</v>
      </c>
      <c r="S263" s="33">
        <f t="shared" si="49"/>
        <v>0</v>
      </c>
      <c r="T263" s="6" t="str">
        <f>VLOOKUP($B263,Miljö!$B$1:$AP$500,MATCH("Köpt prod.spec hetvatten",Miljö!$B$1:$AW$1,0),FALSE)</f>
        <v/>
      </c>
      <c r="U263" s="6">
        <f t="shared" si="50"/>
        <v>0</v>
      </c>
      <c r="V263" s="6">
        <f>VLOOKUP($B263,Leveranser!$B$1:$AP$500,MATCH("Total levererad värme",Leveranser!$B$1:$AW$1,0),FALSE)</f>
        <v>0</v>
      </c>
      <c r="W263" s="6">
        <f>IFERROR(VLOOKUP($B263,Miljö!$B$1:$AP$500,MATCH("Såld mängd produktionsspecifik fjärrvärme (GWh)",Miljö!$B$1:$AW$1,0),FALSE)/1,0)</f>
        <v>0</v>
      </c>
      <c r="X263" s="6"/>
      <c r="Y263" s="30" t="str">
        <f t="shared" si="51"/>
        <v/>
      </c>
      <c r="Z263" s="6"/>
      <c r="AA263" s="30" t="str">
        <f t="shared" si="52"/>
        <v/>
      </c>
      <c r="AC263" t="s">
        <v>20</v>
      </c>
      <c r="AD263" t="s">
        <v>20</v>
      </c>
      <c r="AE263" s="25" t="str">
        <f t="shared" si="47"/>
        <v/>
      </c>
      <c r="AF263" t="s">
        <v>20</v>
      </c>
      <c r="AG263" t="s">
        <v>20</v>
      </c>
      <c r="AM263" s="6" t="str">
        <f t="shared" si="48"/>
        <v>nej</v>
      </c>
      <c r="AO263" s="6" t="str">
        <f t="shared" si="55"/>
        <v>nej</v>
      </c>
      <c r="AQ263" s="6" t="str">
        <f t="shared" si="56"/>
        <v/>
      </c>
      <c r="AR263" s="6"/>
      <c r="AW263" t="str">
        <f t="shared" si="53"/>
        <v>nej</v>
      </c>
      <c r="AY263" s="6" t="str">
        <f t="shared" si="57"/>
        <v>nej</v>
      </c>
      <c r="BB263" s="6" t="str">
        <f t="shared" si="54"/>
        <v>Nej</v>
      </c>
      <c r="BK263" t="s">
        <v>14</v>
      </c>
    </row>
    <row r="264" spans="1:64" ht="15" customHeight="1" x14ac:dyDescent="0.25">
      <c r="A264" t="s">
        <v>335</v>
      </c>
      <c r="B264" t="s">
        <v>337</v>
      </c>
      <c r="C264">
        <v>0.137043</v>
      </c>
      <c r="D264">
        <v>23.273499999999999</v>
      </c>
      <c r="E264">
        <v>7.7134099999999997</v>
      </c>
      <c r="F264">
        <v>2.3423200000000002E-2</v>
      </c>
      <c r="G264" t="s">
        <v>10</v>
      </c>
      <c r="H264" t="s">
        <v>10</v>
      </c>
      <c r="K264" s="6">
        <f>VLOOKUP($B264,'Egen hetvattenprod'!$B$1:$AP$500,MATCH("Summa tillförd energi:",'Egen hetvattenprod'!$B$1:$AY$1,0),FALSE)</f>
        <v>46.900000000000006</v>
      </c>
      <c r="L264" s="6">
        <f>VLOOKUP($B264,Kraftvärmeprod!$B$1:$AO$500,MATCH("Summa tillförd energi:",Kraftvärmeprod!$B$1:$AV$1,0),FALSE)</f>
        <v>0</v>
      </c>
      <c r="M264" s="33">
        <f>VLOOKUP($B264,'Allokerad kvv'!$B$1:$AO$500,MATCH("Summa allokerad tillförd energi:",'Allokerad kvv'!$B$1:$AV$1,0),FALSE)</f>
        <v>0</v>
      </c>
      <c r="N264" s="33">
        <f>VLOOKUP($B264,'Justerad allokering'!$B$1:$AO$500,MATCH("Summa justerad allokerad tillförd energi:",'Justerad allokering'!$B$1:$AV$1,0),FALSE)</f>
        <v>0</v>
      </c>
      <c r="O264" s="6">
        <f>VLOOKUP($B264,'Slutlig allokering'!$B$2:$AL$500,MATCH("Summa justerad allokerad tillförd energi:",'Slutlig allokering'!$B$2:$AS$2,0),FALSE)</f>
        <v>0</v>
      </c>
      <c r="P264" s="6">
        <f>VLOOKUP($B264,'Köpt hetvatten'!$B$1:$AP$500,MATCH("Med verkningsgrad:",'Köpt hetvatten'!$B$1:$AW$1,0),FALSE)</f>
        <v>0</v>
      </c>
      <c r="Q264" s="6">
        <f>VLOOKUP($B264,Spillvärme!$B$1:$AP$500,MATCH("Summa tillförd energi:",Spillvärme!$B$1:$AW$1,0),FALSE)</f>
        <v>0</v>
      </c>
      <c r="R264" s="6">
        <f>VLOOKUP($B264,Miljö!$B$1:$AP$500,MATCH("Summa tillförd energi:",Miljö!$B$1:$AW$1,0),FALSE)</f>
        <v>1.3</v>
      </c>
      <c r="S264" s="33">
        <f t="shared" si="49"/>
        <v>0</v>
      </c>
      <c r="T264" s="6" t="str">
        <f>VLOOKUP($B264,Miljö!$B$1:$AP$500,MATCH("Köpt prod.spec hetvatten",Miljö!$B$1:$AW$1,0),FALSE)</f>
        <v/>
      </c>
      <c r="U264" s="6">
        <f t="shared" si="50"/>
        <v>48.2</v>
      </c>
      <c r="V264" s="6">
        <f>VLOOKUP($B264,Leveranser!$B$1:$AP$500,MATCH("Total levererad värme",Leveranser!$B$1:$AW$1,0),FALSE)</f>
        <v>37.200000000000003</v>
      </c>
      <c r="W264" s="6">
        <f>IFERROR(VLOOKUP($B264,Miljö!$B$1:$AP$500,MATCH("Såld mängd produktionsspecifik fjärrvärme (GWh)",Miljö!$B$1:$AW$1,0),FALSE)/1,0)</f>
        <v>0</v>
      </c>
      <c r="X264" s="6"/>
      <c r="Y264" s="30">
        <f t="shared" si="51"/>
        <v>0.77178423236514526</v>
      </c>
      <c r="Z264" s="6"/>
      <c r="AA264" s="30" t="str">
        <f t="shared" si="52"/>
        <v/>
      </c>
      <c r="AC264" t="s">
        <v>10</v>
      </c>
      <c r="AD264" t="s">
        <v>20</v>
      </c>
      <c r="AE264" s="25" t="str">
        <f t="shared" si="47"/>
        <v>ja</v>
      </c>
      <c r="AF264" t="s">
        <v>20</v>
      </c>
      <c r="AG264" t="s">
        <v>20</v>
      </c>
      <c r="AM264" s="6" t="str">
        <f t="shared" si="48"/>
        <v/>
      </c>
      <c r="AO264" s="6" t="str">
        <f t="shared" si="55"/>
        <v/>
      </c>
      <c r="AQ264" s="6" t="str">
        <f t="shared" si="56"/>
        <v/>
      </c>
      <c r="AR264" s="6"/>
      <c r="AW264" t="str">
        <f t="shared" si="53"/>
        <v/>
      </c>
      <c r="AY264" s="6" t="str">
        <f t="shared" si="57"/>
        <v/>
      </c>
      <c r="BB264" s="6" t="str">
        <f t="shared" si="54"/>
        <v>Ja</v>
      </c>
      <c r="BK264" t="s">
        <v>10</v>
      </c>
    </row>
    <row r="265" spans="1:64" ht="15" customHeight="1" x14ac:dyDescent="0.25">
      <c r="A265" t="s">
        <v>335</v>
      </c>
      <c r="B265" t="s">
        <v>338</v>
      </c>
      <c r="C265">
        <v>0.67630000000000001</v>
      </c>
      <c r="D265">
        <v>196.465</v>
      </c>
      <c r="E265">
        <v>17.375399999999999</v>
      </c>
      <c r="F265">
        <v>0.42539300000000002</v>
      </c>
      <c r="G265" t="s">
        <v>10</v>
      </c>
      <c r="H265" t="s">
        <v>10</v>
      </c>
      <c r="K265" s="6">
        <f>VLOOKUP($B265,'Egen hetvattenprod'!$B$1:$AP$500,MATCH("Summa tillförd energi:",'Egen hetvattenprod'!$B$1:$AY$1,0),FALSE)</f>
        <v>499.59299999999996</v>
      </c>
      <c r="L265" s="6">
        <f>VLOOKUP($B265,Kraftvärmeprod!$B$1:$AO$500,MATCH("Summa tillförd energi:",Kraftvärmeprod!$B$1:$AV$1,0),FALSE)</f>
        <v>2167.9719999999998</v>
      </c>
      <c r="M265" s="33">
        <f>VLOOKUP($B265,'Allokerad kvv'!$B$1:$AO$500,MATCH("Summa allokerad tillförd energi:",'Allokerad kvv'!$B$1:$AV$1,0),FALSE)</f>
        <v>1083.8239600000002</v>
      </c>
      <c r="N265" s="34">
        <v>0</v>
      </c>
      <c r="O265" s="6">
        <f>VLOOKUP($B265,'Slutlig allokering'!$B$2:$AL$500,MATCH("Summa justerad allokerad tillförd energi:",'Slutlig allokering'!$B$2:$AS$2,0),FALSE)</f>
        <v>1083.8239600000002</v>
      </c>
      <c r="P265" s="6">
        <f>VLOOKUP($B265,'Köpt hetvatten'!$B$1:$AP$500,MATCH("Med verkningsgrad:",'Köpt hetvatten'!$B$1:$AW$1,0),FALSE)</f>
        <v>7.2882352941176478</v>
      </c>
      <c r="Q265" s="6">
        <f>VLOOKUP($B265,Spillvärme!$B$1:$AP$500,MATCH("Summa tillförd energi:",Spillvärme!$B$1:$AW$1,0),FALSE)</f>
        <v>0</v>
      </c>
      <c r="R265" s="6">
        <f>VLOOKUP($B265,Miljö!$B$1:$AP$500,MATCH("Summa tillförd energi:",Miljö!$B$1:$AW$1,0),FALSE)</f>
        <v>0.13800000000000001</v>
      </c>
      <c r="S265" s="34">
        <f t="shared" si="49"/>
        <v>0</v>
      </c>
      <c r="T265" s="6" t="str">
        <f>VLOOKUP($B265,Miljö!$B$1:$AP$500,MATCH("Köpt prod.spec hetvatten",Miljö!$B$1:$AW$1,0),FALSE)</f>
        <v/>
      </c>
      <c r="U265" s="6">
        <f t="shared" si="50"/>
        <v>1590.8431952941175</v>
      </c>
      <c r="V265" s="6">
        <f>VLOOKUP($B265,Leveranser!$B$1:$AP$500,MATCH("Total levererad värme",Leveranser!$B$1:$AW$1,0),FALSE)</f>
        <v>1455</v>
      </c>
      <c r="W265" s="6">
        <f>IFERROR(VLOOKUP($B265,Miljö!$B$1:$AP$500,MATCH("Såld mängd produktionsspecifik fjärrvärme (GWh)",Miljö!$B$1:$AW$1,0),FALSE)/1,0)</f>
        <v>0</v>
      </c>
      <c r="X265" s="6"/>
      <c r="Y265" s="30">
        <f t="shared" si="51"/>
        <v>0.91460931178135207</v>
      </c>
      <c r="Z265" s="6"/>
      <c r="AA265" s="30" t="str">
        <f t="shared" si="52"/>
        <v/>
      </c>
      <c r="AC265" t="s">
        <v>10</v>
      </c>
      <c r="AD265" t="s">
        <v>20</v>
      </c>
      <c r="AE265" s="25" t="str">
        <f t="shared" si="47"/>
        <v>ja</v>
      </c>
      <c r="AF265" t="s">
        <v>20</v>
      </c>
      <c r="AG265" t="s">
        <v>20</v>
      </c>
      <c r="AM265" s="6" t="str">
        <f t="shared" si="48"/>
        <v/>
      </c>
      <c r="AO265" s="6" t="str">
        <f t="shared" si="55"/>
        <v/>
      </c>
      <c r="AQ265" s="6" t="str">
        <f t="shared" si="56"/>
        <v/>
      </c>
      <c r="AR265" s="6"/>
      <c r="AW265" t="str">
        <f t="shared" si="53"/>
        <v/>
      </c>
      <c r="AY265" s="6" t="str">
        <f t="shared" si="57"/>
        <v/>
      </c>
      <c r="BB265" s="6" t="str">
        <f t="shared" si="54"/>
        <v>Ja</v>
      </c>
      <c r="BK265" t="s">
        <v>10</v>
      </c>
    </row>
    <row r="266" spans="1:64" ht="15" customHeight="1" x14ac:dyDescent="0.25">
      <c r="A266" t="s">
        <v>339</v>
      </c>
      <c r="B266" t="s">
        <v>340</v>
      </c>
      <c r="C266">
        <v>4.8555099999999997E-2</v>
      </c>
      <c r="D266">
        <v>15.7348</v>
      </c>
      <c r="E266">
        <v>4.8115199999999998</v>
      </c>
      <c r="F266">
        <v>3.2736100000000001E-3</v>
      </c>
      <c r="G266" t="s">
        <v>10</v>
      </c>
      <c r="H266" t="s">
        <v>10</v>
      </c>
      <c r="K266" s="6">
        <f>VLOOKUP($B266,'Egen hetvattenprod'!$B$1:$AP$500,MATCH("Summa tillförd energi:",'Egen hetvattenprod'!$B$1:$AY$1,0),FALSE)</f>
        <v>83.94080000000001</v>
      </c>
      <c r="L266" s="6">
        <f>VLOOKUP($B266,Kraftvärmeprod!$B$1:$AO$500,MATCH("Summa tillförd energi:",Kraftvärmeprod!$B$1:$AV$1,0),FALSE)</f>
        <v>616.67319999999995</v>
      </c>
      <c r="M266" s="33">
        <f>VLOOKUP($B266,'Allokerad kvv'!$B$1:$AO$500,MATCH("Summa allokerad tillförd energi:",'Allokerad kvv'!$B$1:$AV$1,0),FALSE)</f>
        <v>354.098187</v>
      </c>
      <c r="N266" s="33">
        <f>VLOOKUP($B266,'Justerad allokering'!$B$1:$AO$500,MATCH("Summa justerad allokerad tillförd energi:",'Justerad allokering'!$B$1:$AV$1,0),FALSE)</f>
        <v>0</v>
      </c>
      <c r="O266" s="6">
        <f>VLOOKUP($B266,'Slutlig allokering'!$B$2:$AL$500,MATCH("Summa justerad allokerad tillförd energi:",'Slutlig allokering'!$B$2:$AS$2,0),FALSE)</f>
        <v>354.098187</v>
      </c>
      <c r="P266" s="6">
        <f>VLOOKUP($B266,'Köpt hetvatten'!$B$1:$AP$500,MATCH("Med verkningsgrad:",'Köpt hetvatten'!$B$1:$AW$1,0),FALSE)</f>
        <v>0</v>
      </c>
      <c r="Q266" s="6">
        <f>VLOOKUP($B266,Spillvärme!$B$1:$AP$500,MATCH("Summa tillförd energi:",Spillvärme!$B$1:$AW$1,0),FALSE)</f>
        <v>0</v>
      </c>
      <c r="R266" s="6">
        <f>VLOOKUP($B266,Miljö!$B$1:$AP$500,MATCH("Summa tillförd energi:",Miljö!$B$1:$AW$1,0),FALSE)</f>
        <v>3.0049999999999999</v>
      </c>
      <c r="S266" s="33">
        <f t="shared" si="49"/>
        <v>0</v>
      </c>
      <c r="T266" s="6">
        <f>VLOOKUP($B266,Miljö!$B$1:$AP$500,MATCH("Köpt prod.spec hetvatten",Miljö!$B$1:$AW$1,0),FALSE)</f>
        <v>18.091000000000001</v>
      </c>
      <c r="U266" s="6">
        <f t="shared" si="50"/>
        <v>459.13498700000002</v>
      </c>
      <c r="V266" s="6">
        <f>VLOOKUP($B266,Leveranser!$B$1:$AP$500,MATCH("Total levererad värme",Leveranser!$B$1:$AW$1,0),FALSE)</f>
        <v>443</v>
      </c>
      <c r="W266" s="6">
        <f>IFERROR(VLOOKUP($B266,Miljö!$B$1:$AP$500,MATCH("Såld mängd produktionsspecifik fjärrvärme (GWh)",Miljö!$B$1:$AW$1,0),FALSE)/1,0)</f>
        <v>173.79</v>
      </c>
      <c r="X266" s="6"/>
      <c r="Y266" s="30">
        <f t="shared" si="51"/>
        <v>0.96485785780468081</v>
      </c>
      <c r="Z266" s="6"/>
      <c r="AA266" s="30">
        <f t="shared" si="52"/>
        <v>0.39230248306997739</v>
      </c>
      <c r="AC266" t="s">
        <v>10</v>
      </c>
      <c r="AD266" t="s">
        <v>20</v>
      </c>
      <c r="AE266" s="25" t="str">
        <f t="shared" si="47"/>
        <v>ja</v>
      </c>
      <c r="AF266" t="s">
        <v>20</v>
      </c>
      <c r="AG266" t="s">
        <v>20</v>
      </c>
      <c r="AM266" s="6" t="str">
        <f t="shared" si="48"/>
        <v/>
      </c>
      <c r="AO266" s="6" t="str">
        <f t="shared" si="55"/>
        <v/>
      </c>
      <c r="AQ266" s="6" t="str">
        <f t="shared" si="56"/>
        <v/>
      </c>
      <c r="AR266" s="6"/>
      <c r="AW266" t="str">
        <f t="shared" si="53"/>
        <v/>
      </c>
      <c r="AY266" s="6" t="str">
        <f t="shared" si="57"/>
        <v/>
      </c>
      <c r="BB266" s="6" t="str">
        <f t="shared" si="54"/>
        <v>Ja</v>
      </c>
      <c r="BK266" t="s">
        <v>10</v>
      </c>
    </row>
    <row r="267" spans="1:64" ht="15" customHeight="1" x14ac:dyDescent="0.25">
      <c r="A267" t="s">
        <v>339</v>
      </c>
      <c r="B267" t="s">
        <v>341</v>
      </c>
      <c r="C267">
        <v>4.2280400000000003E-2</v>
      </c>
      <c r="D267">
        <v>5.79535</v>
      </c>
      <c r="E267">
        <v>4.4758599999999999</v>
      </c>
      <c r="F267">
        <v>0</v>
      </c>
      <c r="G267" t="s">
        <v>10</v>
      </c>
      <c r="H267" t="s">
        <v>10</v>
      </c>
      <c r="K267" s="6">
        <f>VLOOKUP($B267,'Egen hetvattenprod'!$B$1:$AP$500,MATCH("Summa tillförd energi:",'Egen hetvattenprod'!$B$1:$AY$1,0),FALSE)</f>
        <v>0</v>
      </c>
      <c r="L267" s="6">
        <f>VLOOKUP($B267,Kraftvärmeprod!$B$1:$AO$500,MATCH("Summa tillförd energi:",Kraftvärmeprod!$B$1:$AV$1,0),FALSE)</f>
        <v>35.803999999999995</v>
      </c>
      <c r="M267" s="33">
        <f>VLOOKUP($B267,'Allokerad kvv'!$B$1:$AO$500,MATCH("Summa allokerad tillförd energi:",'Allokerad kvv'!$B$1:$AV$1,0),FALSE)</f>
        <v>20.399892300000001</v>
      </c>
      <c r="N267" s="33">
        <f>VLOOKUP($B267,'Justerad allokering'!$B$1:$AO$500,MATCH("Summa justerad allokerad tillförd energi:",'Justerad allokering'!$B$1:$AV$1,0),FALSE)</f>
        <v>0</v>
      </c>
      <c r="O267" s="6">
        <f>VLOOKUP($B267,'Slutlig allokering'!$B$2:$AL$500,MATCH("Summa justerad allokerad tillförd energi:",'Slutlig allokering'!$B$2:$AS$2,0),FALSE)</f>
        <v>20.399892300000001</v>
      </c>
      <c r="P267" s="6">
        <f>VLOOKUP($B267,'Köpt hetvatten'!$B$1:$AP$500,MATCH("Med verkningsgrad:",'Köpt hetvatten'!$B$1:$AW$1,0),FALSE)</f>
        <v>0</v>
      </c>
      <c r="Q267" s="6">
        <f>VLOOKUP($B267,Spillvärme!$B$1:$AP$500,MATCH("Summa tillförd energi:",Spillvärme!$B$1:$AW$1,0),FALSE)</f>
        <v>0</v>
      </c>
      <c r="R267" s="6">
        <f>VLOOKUP($B267,Miljö!$B$1:$AP$500,MATCH("Summa tillförd energi:",Miljö!$B$1:$AW$1,0),FALSE)</f>
        <v>0</v>
      </c>
      <c r="S267" s="33">
        <f t="shared" si="49"/>
        <v>0.62369999999999992</v>
      </c>
      <c r="T267" s="6" t="str">
        <f>VLOOKUP($B267,Miljö!$B$1:$AP$500,MATCH("Köpt prod.spec hetvatten",Miljö!$B$1:$AW$1,0),FALSE)</f>
        <v/>
      </c>
      <c r="U267" s="6">
        <f t="shared" si="50"/>
        <v>20.399892300000001</v>
      </c>
      <c r="V267" s="6">
        <f>VLOOKUP($B267,Leveranser!$B$1:$AP$500,MATCH("Total levererad värme",Leveranser!$B$1:$AW$1,0),FALSE)</f>
        <v>20.79</v>
      </c>
      <c r="W267" s="6">
        <f>IFERROR(VLOOKUP($B267,Miljö!$B$1:$AP$500,MATCH("Såld mängd produktionsspecifik fjärrvärme (GWh)",Miljö!$B$1:$AW$1,0),FALSE)/1,0)</f>
        <v>0</v>
      </c>
      <c r="X267" s="6"/>
      <c r="Y267" s="30">
        <f t="shared" si="51"/>
        <v>1.019123027428924</v>
      </c>
      <c r="Z267" s="6"/>
      <c r="AA267" s="30" t="str">
        <f t="shared" si="52"/>
        <v/>
      </c>
      <c r="AC267" t="s">
        <v>10</v>
      </c>
      <c r="AD267" t="s">
        <v>20</v>
      </c>
      <c r="AE267" s="25" t="str">
        <f t="shared" si="47"/>
        <v>ja</v>
      </c>
      <c r="AF267" t="s">
        <v>20</v>
      </c>
      <c r="AG267" t="s">
        <v>20</v>
      </c>
      <c r="AM267" s="6" t="str">
        <f t="shared" si="48"/>
        <v/>
      </c>
      <c r="AO267" s="6" t="str">
        <f t="shared" si="55"/>
        <v/>
      </c>
      <c r="AQ267" s="6" t="str">
        <f t="shared" si="56"/>
        <v/>
      </c>
      <c r="AR267" s="6"/>
      <c r="AW267" t="str">
        <f t="shared" si="53"/>
        <v/>
      </c>
      <c r="AY267" s="6" t="str">
        <f t="shared" si="57"/>
        <v/>
      </c>
      <c r="BB267" s="6" t="str">
        <f t="shared" si="54"/>
        <v>Ja</v>
      </c>
      <c r="BK267" t="s">
        <v>10</v>
      </c>
    </row>
    <row r="268" spans="1:64" ht="15" customHeight="1" x14ac:dyDescent="0.25">
      <c r="A268" t="s">
        <v>342</v>
      </c>
      <c r="B268" t="s">
        <v>343</v>
      </c>
      <c r="C268">
        <v>0.30394900000000002</v>
      </c>
      <c r="D268">
        <v>6.9406299999999996</v>
      </c>
      <c r="E268">
        <v>4.9924400000000002</v>
      </c>
      <c r="F268">
        <v>1.4316499999999999E-2</v>
      </c>
      <c r="G268" t="s">
        <v>10</v>
      </c>
      <c r="H268" t="s">
        <v>10</v>
      </c>
      <c r="K268" s="6">
        <f>VLOOKUP($B268,'Egen hetvattenprod'!$B$1:$AP$500,MATCH("Summa tillförd energi:",'Egen hetvattenprod'!$B$1:$AY$1,0),FALSE)</f>
        <v>999.23</v>
      </c>
      <c r="L268" s="6">
        <f>VLOOKUP($B268,Kraftvärmeprod!$B$1:$AO$500,MATCH("Summa tillförd energi:",Kraftvärmeprod!$B$1:$AV$1,0),FALSE)</f>
        <v>0</v>
      </c>
      <c r="M268" s="33">
        <f>VLOOKUP($B268,'Allokerad kvv'!$B$1:$AO$500,MATCH("Summa allokerad tillförd energi:",'Allokerad kvv'!$B$1:$AV$1,0),FALSE)</f>
        <v>0</v>
      </c>
      <c r="N268" s="33">
        <f>VLOOKUP($B268,'Justerad allokering'!$B$1:$AO$500,MATCH("Summa justerad allokerad tillförd energi:",'Justerad allokering'!$B$1:$AV$1,0),FALSE)</f>
        <v>0</v>
      </c>
      <c r="O268" s="6">
        <f>VLOOKUP($B268,'Slutlig allokering'!$B$2:$AL$500,MATCH("Summa justerad allokerad tillförd energi:",'Slutlig allokering'!$B$2:$AS$2,0),FALSE)</f>
        <v>0</v>
      </c>
      <c r="P268" s="6">
        <f>VLOOKUP($B268,'Köpt hetvatten'!$B$1:$AP$500,MATCH("Med verkningsgrad:",'Köpt hetvatten'!$B$1:$AW$1,0),FALSE)</f>
        <v>0</v>
      </c>
      <c r="Q268" s="6">
        <f>VLOOKUP($B268,Spillvärme!$B$1:$AP$500,MATCH("Summa tillförd energi:",Spillvärme!$B$1:$AW$1,0),FALSE)</f>
        <v>0</v>
      </c>
      <c r="R268" s="6">
        <f>VLOOKUP($B268,Miljö!$B$1:$AP$500,MATCH("Summa tillförd energi:",Miljö!$B$1:$AW$1,0),FALSE)</f>
        <v>17.138400000000001</v>
      </c>
      <c r="S268" s="33">
        <f t="shared" si="49"/>
        <v>0</v>
      </c>
      <c r="T268" s="6">
        <f>VLOOKUP($B268,Miljö!$B$1:$AP$500,MATCH("Köpt prod.spec hetvatten",Miljö!$B$1:$AW$1,0),FALSE)</f>
        <v>103.508</v>
      </c>
      <c r="U268" s="6">
        <f t="shared" si="50"/>
        <v>1119.8764000000001</v>
      </c>
      <c r="V268" s="6">
        <f>VLOOKUP($B268,Leveranser!$B$1:$AP$500,MATCH("Total levererad värme",Leveranser!$B$1:$AW$1,0),FALSE)</f>
        <v>1027.529</v>
      </c>
      <c r="W268" s="6">
        <f>IFERROR(VLOOKUP($B268,Miljö!$B$1:$AP$500,MATCH("Såld mängd produktionsspecifik fjärrvärme (GWh)",Miljö!$B$1:$AW$1,0),FALSE)/1,0)</f>
        <v>4.6680000000000001</v>
      </c>
      <c r="X268" s="6"/>
      <c r="Y268" s="30">
        <f t="shared" si="51"/>
        <v>0.91753786399999138</v>
      </c>
      <c r="Z268" s="6"/>
      <c r="AA268" s="30">
        <f t="shared" si="52"/>
        <v>4.5429374742707992E-3</v>
      </c>
      <c r="AC268" t="s">
        <v>10</v>
      </c>
      <c r="AD268" t="s">
        <v>20</v>
      </c>
      <c r="AE268" s="25" t="str">
        <f t="shared" si="47"/>
        <v>ja</v>
      </c>
      <c r="AF268" t="s">
        <v>20</v>
      </c>
      <c r="AG268" t="s">
        <v>20</v>
      </c>
      <c r="AM268" s="6" t="str">
        <f t="shared" si="48"/>
        <v/>
      </c>
      <c r="AO268" s="6" t="str">
        <f t="shared" si="55"/>
        <v/>
      </c>
      <c r="AQ268" s="6" t="str">
        <f t="shared" si="56"/>
        <v/>
      </c>
      <c r="AR268" s="6"/>
      <c r="AW268" t="str">
        <f t="shared" si="53"/>
        <v/>
      </c>
      <c r="AY268" s="6" t="str">
        <f t="shared" si="57"/>
        <v/>
      </c>
      <c r="BB268" s="6" t="str">
        <f t="shared" si="54"/>
        <v>Ja</v>
      </c>
      <c r="BK268" t="s">
        <v>10</v>
      </c>
    </row>
    <row r="269" spans="1:64" ht="15" customHeight="1" x14ac:dyDescent="0.25">
      <c r="A269" t="s">
        <v>344</v>
      </c>
      <c r="B269" t="s">
        <v>345</v>
      </c>
      <c r="C269">
        <v>7.3290500000000001E-3</v>
      </c>
      <c r="D269">
        <v>0.95981300000000003</v>
      </c>
      <c r="E269">
        <v>2.7135699999999998E-3</v>
      </c>
      <c r="F269">
        <v>1.28739E-3</v>
      </c>
      <c r="G269" t="s">
        <v>10</v>
      </c>
      <c r="H269" t="s">
        <v>10</v>
      </c>
      <c r="K269" s="6">
        <f>VLOOKUP($B269,'Egen hetvattenprod'!$B$1:$AP$500,MATCH("Summa tillförd energi:",'Egen hetvattenprod'!$B$1:$AY$1,0),FALSE)</f>
        <v>2E-3</v>
      </c>
      <c r="L269" s="6">
        <f>VLOOKUP($B269,Kraftvärmeprod!$B$1:$AO$500,MATCH("Summa tillförd energi:",Kraftvärmeprod!$B$1:$AV$1,0),FALSE)</f>
        <v>0</v>
      </c>
      <c r="M269" s="33">
        <f>VLOOKUP($B269,'Allokerad kvv'!$B$1:$AO$500,MATCH("Summa allokerad tillförd energi:",'Allokerad kvv'!$B$1:$AV$1,0),FALSE)</f>
        <v>0</v>
      </c>
      <c r="N269" s="33">
        <f>VLOOKUP($B269,'Justerad allokering'!$B$1:$AO$500,MATCH("Summa justerad allokerad tillförd energi:",'Justerad allokering'!$B$1:$AV$1,0),FALSE)</f>
        <v>0</v>
      </c>
      <c r="O269" s="6">
        <f>VLOOKUP($B269,'Slutlig allokering'!$B$2:$AL$500,MATCH("Summa justerad allokerad tillförd energi:",'Slutlig allokering'!$B$2:$AS$2,0),FALSE)</f>
        <v>0</v>
      </c>
      <c r="P269" s="6">
        <f>VLOOKUP($B269,'Köpt hetvatten'!$B$1:$AP$500,MATCH("Med verkningsgrad:",'Köpt hetvatten'!$B$1:$AW$1,0),FALSE)</f>
        <v>0</v>
      </c>
      <c r="Q269" s="6">
        <f>VLOOKUP($B269,Spillvärme!$B$1:$AP$500,MATCH("Summa tillförd energi:",Spillvärme!$B$1:$AW$1,0),FALSE)</f>
        <v>18.202000000000002</v>
      </c>
      <c r="R269" s="6">
        <f>VLOOKUP($B269,Miljö!$B$1:$AP$500,MATCH("Summa tillförd energi:",Miljö!$B$1:$AW$1,0),FALSE)</f>
        <v>0.05</v>
      </c>
      <c r="S269" s="33">
        <f t="shared" si="49"/>
        <v>0</v>
      </c>
      <c r="T269" s="6" t="str">
        <f>VLOOKUP($B269,Miljö!$B$1:$AP$500,MATCH("Köpt prod.spec hetvatten",Miljö!$B$1:$AW$1,0),FALSE)</f>
        <v/>
      </c>
      <c r="U269" s="6">
        <f t="shared" si="50"/>
        <v>18.254000000000001</v>
      </c>
      <c r="V269" s="6">
        <f>VLOOKUP($B269,Leveranser!$B$1:$AP$500,MATCH("Total levererad värme",Leveranser!$B$1:$AW$1,0),FALSE)</f>
        <v>15.721</v>
      </c>
      <c r="W269" s="6">
        <f>IFERROR(VLOOKUP($B269,Miljö!$B$1:$AP$500,MATCH("Såld mängd produktionsspecifik fjärrvärme (GWh)",Miljö!$B$1:$AW$1,0),FALSE)/1,0)</f>
        <v>0</v>
      </c>
      <c r="X269" s="6"/>
      <c r="Y269" s="30">
        <f t="shared" si="51"/>
        <v>0.86123589350279384</v>
      </c>
      <c r="Z269" s="6"/>
      <c r="AA269" s="30" t="str">
        <f t="shared" si="52"/>
        <v/>
      </c>
      <c r="AC269" t="s">
        <v>10</v>
      </c>
      <c r="AD269" t="s">
        <v>20</v>
      </c>
      <c r="AE269" s="25" t="str">
        <f t="shared" si="47"/>
        <v>ja</v>
      </c>
      <c r="AF269" t="s">
        <v>20</v>
      </c>
      <c r="AG269" t="s">
        <v>20</v>
      </c>
      <c r="AM269" s="6" t="str">
        <f t="shared" si="48"/>
        <v/>
      </c>
      <c r="AO269" s="6" t="str">
        <f t="shared" si="55"/>
        <v/>
      </c>
      <c r="AQ269" s="6" t="str">
        <f t="shared" si="56"/>
        <v/>
      </c>
      <c r="AR269" s="6"/>
      <c r="AW269" t="str">
        <f t="shared" si="53"/>
        <v/>
      </c>
      <c r="AY269" s="6" t="str">
        <f t="shared" si="57"/>
        <v/>
      </c>
      <c r="BB269" s="6" t="str">
        <f t="shared" si="54"/>
        <v>Ja</v>
      </c>
      <c r="BK269" t="s">
        <v>10</v>
      </c>
    </row>
    <row r="270" spans="1:64" ht="15" customHeight="1" x14ac:dyDescent="0.25">
      <c r="A270" t="s">
        <v>344</v>
      </c>
      <c r="B270" t="s">
        <v>346</v>
      </c>
      <c r="C270">
        <v>0.11330999999999999</v>
      </c>
      <c r="D270">
        <v>19.279199999999999</v>
      </c>
      <c r="E270">
        <v>6.0645499999999997</v>
      </c>
      <c r="F270">
        <v>1.59627E-2</v>
      </c>
      <c r="G270" t="s">
        <v>10</v>
      </c>
      <c r="H270" t="s">
        <v>10</v>
      </c>
      <c r="K270" s="6">
        <f>VLOOKUP($B270,'Egen hetvattenprod'!$B$1:$AP$500,MATCH("Summa tillförd energi:",'Egen hetvattenprod'!$B$1:$AY$1,0),FALSE)</f>
        <v>26.088999999999999</v>
      </c>
      <c r="L270" s="6">
        <f>VLOOKUP($B270,Kraftvärmeprod!$B$1:$AO$500,MATCH("Summa tillförd energi:",Kraftvärmeprod!$B$1:$AV$1,0),FALSE)</f>
        <v>166.94200000000001</v>
      </c>
      <c r="M270" s="33">
        <f>VLOOKUP($B270,'Allokerad kvv'!$B$1:$AO$500,MATCH("Summa allokerad tillförd energi:",'Allokerad kvv'!$B$1:$AV$1,0),FALSE)</f>
        <v>110.64095599999999</v>
      </c>
      <c r="N270" s="33">
        <f>VLOOKUP($B270,'Justerad allokering'!$B$1:$AO$500,MATCH("Summa justerad allokerad tillförd energi:",'Justerad allokering'!$B$1:$AV$1,0),FALSE)</f>
        <v>0</v>
      </c>
      <c r="O270" s="6">
        <f>VLOOKUP($B270,'Slutlig allokering'!$B$2:$AL$500,MATCH("Summa justerad allokerad tillförd energi:",'Slutlig allokering'!$B$2:$AS$2,0),FALSE)</f>
        <v>110.64095599999999</v>
      </c>
      <c r="P270" s="6">
        <f>VLOOKUP($B270,'Köpt hetvatten'!$B$1:$AP$500,MATCH("Med verkningsgrad:",'Köpt hetvatten'!$B$1:$AW$1,0),FALSE)</f>
        <v>0</v>
      </c>
      <c r="Q270" s="6">
        <f>VLOOKUP($B270,Spillvärme!$B$1:$AP$500,MATCH("Summa tillförd energi:",Spillvärme!$B$1:$AW$1,0),FALSE)</f>
        <v>0</v>
      </c>
      <c r="R270" s="6">
        <f>VLOOKUP($B270,Miljö!$B$1:$AP$500,MATCH("Summa tillförd energi:",Miljö!$B$1:$AW$1,0),FALSE)</f>
        <v>3.073</v>
      </c>
      <c r="S270" s="33">
        <f t="shared" si="49"/>
        <v>0</v>
      </c>
      <c r="T270" s="6" t="str">
        <f>VLOOKUP($B270,Miljö!$B$1:$AP$500,MATCH("Köpt prod.spec hetvatten",Miljö!$B$1:$AW$1,0),FALSE)</f>
        <v/>
      </c>
      <c r="U270" s="6">
        <f t="shared" si="50"/>
        <v>139.80295599999999</v>
      </c>
      <c r="V270" s="6">
        <f>VLOOKUP($B270,Leveranser!$B$1:$AP$500,MATCH("Total levererad värme",Leveranser!$B$1:$AW$1,0),FALSE)</f>
        <v>122.807</v>
      </c>
      <c r="W270" s="6">
        <f>IFERROR(VLOOKUP($B270,Miljö!$B$1:$AP$500,MATCH("Såld mängd produktionsspecifik fjärrvärme (GWh)",Miljö!$B$1:$AW$1,0),FALSE)/1,0)</f>
        <v>0</v>
      </c>
      <c r="X270" s="6"/>
      <c r="Y270" s="30">
        <f t="shared" si="51"/>
        <v>0.87842920860700546</v>
      </c>
      <c r="Z270" s="6"/>
      <c r="AA270" s="30" t="str">
        <f t="shared" si="52"/>
        <v/>
      </c>
      <c r="AC270" t="s">
        <v>10</v>
      </c>
      <c r="AD270" t="s">
        <v>20</v>
      </c>
      <c r="AE270" s="25" t="str">
        <f t="shared" si="47"/>
        <v>ja</v>
      </c>
      <c r="AF270" t="s">
        <v>20</v>
      </c>
      <c r="AG270" t="s">
        <v>20</v>
      </c>
      <c r="AM270" s="6" t="str">
        <f t="shared" si="48"/>
        <v/>
      </c>
      <c r="AO270" s="6" t="str">
        <f t="shared" si="55"/>
        <v/>
      </c>
      <c r="AQ270" s="6" t="str">
        <f t="shared" si="56"/>
        <v/>
      </c>
      <c r="AR270" s="6"/>
      <c r="AW270" t="str">
        <f t="shared" si="53"/>
        <v/>
      </c>
      <c r="AY270" s="6" t="str">
        <f t="shared" si="57"/>
        <v/>
      </c>
      <c r="BB270" s="6" t="str">
        <f t="shared" si="54"/>
        <v>Ja</v>
      </c>
      <c r="BK270" t="s">
        <v>10</v>
      </c>
    </row>
    <row r="271" spans="1:64" ht="15" customHeight="1" x14ac:dyDescent="0.25">
      <c r="A271" t="s">
        <v>344</v>
      </c>
      <c r="B271" t="s">
        <v>347</v>
      </c>
      <c r="C271">
        <v>0.30840899999999999</v>
      </c>
      <c r="D271">
        <v>56.708199999999998</v>
      </c>
      <c r="E271">
        <v>9.9660700000000002</v>
      </c>
      <c r="F271">
        <v>7.9700499999999994E-2</v>
      </c>
      <c r="G271" t="s">
        <v>10</v>
      </c>
      <c r="H271" t="s">
        <v>10</v>
      </c>
      <c r="K271" s="6">
        <f>VLOOKUP($B271,'Egen hetvattenprod'!$B$1:$AP$500,MATCH("Summa tillförd energi:",'Egen hetvattenprod'!$B$1:$AY$1,0),FALSE)</f>
        <v>28.114999999999998</v>
      </c>
      <c r="L271" s="6">
        <f>VLOOKUP($B271,Kraftvärmeprod!$B$1:$AO$500,MATCH("Summa tillförd energi:",Kraftvärmeprod!$B$1:$AV$1,0),FALSE)</f>
        <v>0</v>
      </c>
      <c r="M271" s="33">
        <f>VLOOKUP($B271,'Allokerad kvv'!$B$1:$AO$500,MATCH("Summa allokerad tillförd energi:",'Allokerad kvv'!$B$1:$AV$1,0),FALSE)</f>
        <v>0</v>
      </c>
      <c r="N271" s="33">
        <f>VLOOKUP($B271,'Justerad allokering'!$B$1:$AO$500,MATCH("Summa justerad allokerad tillförd energi:",'Justerad allokering'!$B$1:$AV$1,0),FALSE)</f>
        <v>0</v>
      </c>
      <c r="O271" s="6">
        <f>VLOOKUP($B271,'Slutlig allokering'!$B$2:$AL$500,MATCH("Summa justerad allokerad tillförd energi:",'Slutlig allokering'!$B$2:$AS$2,0),FALSE)</f>
        <v>0</v>
      </c>
      <c r="P271" s="6">
        <f>VLOOKUP($B271,'Köpt hetvatten'!$B$1:$AP$500,MATCH("Med verkningsgrad:",'Köpt hetvatten'!$B$1:$AW$1,0),FALSE)</f>
        <v>0</v>
      </c>
      <c r="Q271" s="6">
        <f>VLOOKUP($B271,Spillvärme!$B$1:$AP$500,MATCH("Summa tillförd energi:",Spillvärme!$B$1:$AW$1,0),FALSE)</f>
        <v>0</v>
      </c>
      <c r="R271" s="6">
        <f>VLOOKUP($B271,Miljö!$B$1:$AP$500,MATCH("Summa tillförd energi:",Miljö!$B$1:$AW$1,0),FALSE)</f>
        <v>0.63700000000000001</v>
      </c>
      <c r="S271" s="33">
        <f t="shared" si="49"/>
        <v>0</v>
      </c>
      <c r="T271" s="6" t="str">
        <f>VLOOKUP($B271,Miljö!$B$1:$AP$500,MATCH("Köpt prod.spec hetvatten",Miljö!$B$1:$AW$1,0),FALSE)</f>
        <v/>
      </c>
      <c r="U271" s="6">
        <f t="shared" si="50"/>
        <v>28.751999999999999</v>
      </c>
      <c r="V271" s="6">
        <f>VLOOKUP($B271,Leveranser!$B$1:$AP$500,MATCH("Total levererad värme",Leveranser!$B$1:$AW$1,0),FALSE)</f>
        <v>18.997</v>
      </c>
      <c r="W271" s="6">
        <f>IFERROR(VLOOKUP($B271,Miljö!$B$1:$AP$500,MATCH("Såld mängd produktionsspecifik fjärrvärme (GWh)",Miljö!$B$1:$AW$1,0),FALSE)/1,0)</f>
        <v>0</v>
      </c>
      <c r="X271" s="6"/>
      <c r="Y271" s="30">
        <f t="shared" si="51"/>
        <v>0.66071925431274348</v>
      </c>
      <c r="Z271" s="6"/>
      <c r="AA271" s="30" t="str">
        <f t="shared" si="52"/>
        <v/>
      </c>
      <c r="AC271" t="s">
        <v>10</v>
      </c>
      <c r="AD271" t="s">
        <v>20</v>
      </c>
      <c r="AE271" s="25" t="str">
        <f t="shared" si="47"/>
        <v>ja</v>
      </c>
      <c r="AF271" t="s">
        <v>20</v>
      </c>
      <c r="AG271" t="s">
        <v>20</v>
      </c>
      <c r="AM271" s="6" t="str">
        <f t="shared" si="48"/>
        <v/>
      </c>
      <c r="AO271" s="6" t="str">
        <f t="shared" si="55"/>
        <v/>
      </c>
      <c r="AQ271" s="6" t="str">
        <f t="shared" si="56"/>
        <v/>
      </c>
      <c r="AR271" s="6"/>
      <c r="AW271" t="str">
        <f t="shared" si="53"/>
        <v/>
      </c>
      <c r="AY271" s="6" t="str">
        <f t="shared" si="57"/>
        <v/>
      </c>
      <c r="BB271" s="6" t="str">
        <f t="shared" si="54"/>
        <v>Ja</v>
      </c>
      <c r="BK271" t="s">
        <v>10</v>
      </c>
    </row>
    <row r="272" spans="1:64" ht="15" customHeight="1" x14ac:dyDescent="0.25">
      <c r="A272" t="s">
        <v>348</v>
      </c>
      <c r="B272" t="s">
        <v>349</v>
      </c>
      <c r="C272">
        <v>0.10724</v>
      </c>
      <c r="D272">
        <v>21.1053</v>
      </c>
      <c r="E272">
        <v>8.1896000000000004</v>
      </c>
      <c r="F272">
        <v>2.3115900000000002E-2</v>
      </c>
      <c r="G272" t="s">
        <v>10</v>
      </c>
      <c r="H272" t="s">
        <v>10</v>
      </c>
      <c r="K272" s="6">
        <f>VLOOKUP($B272,'Egen hetvattenprod'!$B$1:$AP$500,MATCH("Summa tillförd energi:",'Egen hetvattenprod'!$B$1:$AY$1,0),FALSE)</f>
        <v>9.5500000000000007</v>
      </c>
      <c r="L272" s="6">
        <f>VLOOKUP($B272,Kraftvärmeprod!$B$1:$AO$500,MATCH("Summa tillförd energi:",Kraftvärmeprod!$B$1:$AV$1,0),FALSE)</f>
        <v>193.07999999999998</v>
      </c>
      <c r="M272" s="33">
        <f>VLOOKUP($B272,'Allokerad kvv'!$B$1:$AO$500,MATCH("Summa allokerad tillförd energi:",'Allokerad kvv'!$B$1:$AV$1,0),FALSE)</f>
        <v>144.8193</v>
      </c>
      <c r="N272" s="33">
        <f>VLOOKUP($B272,'Justerad allokering'!$B$1:$AO$500,MATCH("Summa justerad allokerad tillförd energi:",'Justerad allokering'!$B$1:$AV$1,0),FALSE)</f>
        <v>0</v>
      </c>
      <c r="O272" s="6">
        <f>VLOOKUP($B272,'Slutlig allokering'!$B$2:$AL$500,MATCH("Summa justerad allokerad tillförd energi:",'Slutlig allokering'!$B$2:$AS$2,0),FALSE)</f>
        <v>144.8193</v>
      </c>
      <c r="P272" s="6">
        <f>VLOOKUP($B272,'Köpt hetvatten'!$B$1:$AP$500,MATCH("Med verkningsgrad:",'Köpt hetvatten'!$B$1:$AW$1,0),FALSE)</f>
        <v>0</v>
      </c>
      <c r="Q272" s="6">
        <f>VLOOKUP($B272,Spillvärme!$B$1:$AP$500,MATCH("Summa tillförd energi:",Spillvärme!$B$1:$AW$1,0),FALSE)</f>
        <v>0</v>
      </c>
      <c r="R272" s="6">
        <f>VLOOKUP($B272,Miljö!$B$1:$AP$500,MATCH("Summa tillförd energi:",Miljö!$B$1:$AW$1,0),FALSE)</f>
        <v>0.15</v>
      </c>
      <c r="S272" s="33">
        <f t="shared" si="49"/>
        <v>0</v>
      </c>
      <c r="T272" s="6" t="str">
        <f>VLOOKUP($B272,Miljö!$B$1:$AP$500,MATCH("Köpt prod.spec hetvatten",Miljö!$B$1:$AW$1,0),FALSE)</f>
        <v/>
      </c>
      <c r="U272" s="6">
        <f t="shared" si="50"/>
        <v>154.51930000000002</v>
      </c>
      <c r="V272" s="6">
        <f>VLOOKUP($B272,Leveranser!$B$1:$AP$500,MATCH("Total levererad värme",Leveranser!$B$1:$AW$1,0),FALSE)</f>
        <v>133.43</v>
      </c>
      <c r="W272" s="6">
        <f>IFERROR(VLOOKUP($B272,Miljö!$B$1:$AP$500,MATCH("Såld mängd produktionsspecifik fjärrvärme (GWh)",Miljö!$B$1:$AW$1,0),FALSE)/1,0)</f>
        <v>0</v>
      </c>
      <c r="X272" s="6"/>
      <c r="Y272" s="30">
        <f t="shared" si="51"/>
        <v>0.86351672574235061</v>
      </c>
      <c r="Z272" s="6"/>
      <c r="AA272" s="30" t="str">
        <f t="shared" si="52"/>
        <v/>
      </c>
      <c r="AC272" t="s">
        <v>10</v>
      </c>
      <c r="AD272" t="s">
        <v>20</v>
      </c>
      <c r="AE272" s="25" t="str">
        <f t="shared" si="47"/>
        <v>ja</v>
      </c>
      <c r="AF272" t="s">
        <v>20</v>
      </c>
      <c r="AG272" t="s">
        <v>20</v>
      </c>
      <c r="AM272" s="6" t="str">
        <f t="shared" si="48"/>
        <v/>
      </c>
      <c r="AO272" s="6" t="str">
        <f t="shared" si="55"/>
        <v/>
      </c>
      <c r="AQ272" s="6" t="str">
        <f t="shared" si="56"/>
        <v/>
      </c>
      <c r="AR272" s="6"/>
      <c r="AW272" t="str">
        <f t="shared" si="53"/>
        <v/>
      </c>
      <c r="AY272" s="6" t="str">
        <f t="shared" si="57"/>
        <v/>
      </c>
      <c r="BB272" s="6" t="str">
        <f t="shared" si="54"/>
        <v>Ja</v>
      </c>
      <c r="BK272" t="s">
        <v>10</v>
      </c>
    </row>
    <row r="273" spans="1:63" ht="15" customHeight="1" x14ac:dyDescent="0.25">
      <c r="A273" t="s">
        <v>350</v>
      </c>
      <c r="B273" t="s">
        <v>351</v>
      </c>
      <c r="C273">
        <v>0.199486</v>
      </c>
      <c r="D273">
        <v>16.915099999999999</v>
      </c>
      <c r="E273">
        <v>16.283200000000001</v>
      </c>
      <c r="F273">
        <v>2.4956599999999999E-2</v>
      </c>
      <c r="G273" t="s">
        <v>10</v>
      </c>
      <c r="H273" t="s">
        <v>10</v>
      </c>
      <c r="K273" s="6">
        <f>VLOOKUP($B273,'Egen hetvattenprod'!$B$1:$AP$500,MATCH("Summa tillförd energi:",'Egen hetvattenprod'!$B$1:$AY$1,0),FALSE)</f>
        <v>2.617</v>
      </c>
      <c r="L273" s="6">
        <f>VLOOKUP($B273,Kraftvärmeprod!$B$1:$AO$500,MATCH("Summa tillförd energi:",Kraftvärmeprod!$B$1:$AV$1,0),FALSE)</f>
        <v>0</v>
      </c>
      <c r="M273" s="33">
        <f>VLOOKUP($B273,'Allokerad kvv'!$B$1:$AO$500,MATCH("Summa allokerad tillförd energi:",'Allokerad kvv'!$B$1:$AV$1,0),FALSE)</f>
        <v>0</v>
      </c>
      <c r="N273" s="33">
        <f>VLOOKUP($B273,'Justerad allokering'!$B$1:$AO$500,MATCH("Summa justerad allokerad tillförd energi:",'Justerad allokering'!$B$1:$AV$1,0),FALSE)</f>
        <v>0</v>
      </c>
      <c r="O273" s="6">
        <f>VLOOKUP($B273,'Slutlig allokering'!$B$2:$AL$500,MATCH("Summa justerad allokerad tillförd energi:",'Slutlig allokering'!$B$2:$AS$2,0),FALSE)</f>
        <v>0</v>
      </c>
      <c r="P273" s="6">
        <f>VLOOKUP($B273,'Köpt hetvatten'!$B$1:$AP$500,MATCH("Med verkningsgrad:",'Köpt hetvatten'!$B$1:$AW$1,0),FALSE)</f>
        <v>0</v>
      </c>
      <c r="Q273" s="6">
        <f>VLOOKUP($B273,Spillvärme!$B$1:$AP$500,MATCH("Summa tillförd energi:",Spillvärme!$B$1:$AW$1,0),FALSE)</f>
        <v>0</v>
      </c>
      <c r="R273" s="6">
        <f>VLOOKUP($B273,Miljö!$B$1:$AP$500,MATCH("Summa tillförd energi:",Miljö!$B$1:$AW$1,0),FALSE)</f>
        <v>3.4000000000000002E-2</v>
      </c>
      <c r="S273" s="33">
        <f t="shared" si="49"/>
        <v>0</v>
      </c>
      <c r="T273" s="6" t="str">
        <f>VLOOKUP($B273,Miljö!$B$1:$AP$500,MATCH("Köpt prod.spec hetvatten",Miljö!$B$1:$AW$1,0),FALSE)</f>
        <v/>
      </c>
      <c r="U273" s="6">
        <f t="shared" si="50"/>
        <v>2.6509999999999998</v>
      </c>
      <c r="V273" s="6">
        <f>VLOOKUP($B273,Leveranser!$B$1:$AP$500,MATCH("Total levererad värme",Leveranser!$B$1:$AW$1,0),FALSE)</f>
        <v>2.1190000000000002</v>
      </c>
      <c r="W273" s="6">
        <f>IFERROR(VLOOKUP($B273,Miljö!$B$1:$AP$500,MATCH("Såld mängd produktionsspecifik fjärrvärme (GWh)",Miljö!$B$1:$AW$1,0),FALSE)/1,0)</f>
        <v>0</v>
      </c>
      <c r="X273" s="6"/>
      <c r="Y273" s="30">
        <f t="shared" si="51"/>
        <v>0.79932101093926833</v>
      </c>
      <c r="Z273" s="6"/>
      <c r="AA273" s="30" t="str">
        <f t="shared" si="52"/>
        <v/>
      </c>
      <c r="AC273" t="s">
        <v>10</v>
      </c>
      <c r="AD273" t="s">
        <v>20</v>
      </c>
      <c r="AE273" s="25" t="str">
        <f t="shared" si="47"/>
        <v>ja</v>
      </c>
      <c r="AF273" t="s">
        <v>20</v>
      </c>
      <c r="AG273" t="s">
        <v>20</v>
      </c>
      <c r="AM273" s="6" t="str">
        <f t="shared" si="48"/>
        <v/>
      </c>
      <c r="AO273" s="6" t="str">
        <f t="shared" si="55"/>
        <v/>
      </c>
      <c r="AQ273" s="6" t="str">
        <f t="shared" si="56"/>
        <v/>
      </c>
      <c r="AR273" s="6"/>
      <c r="AW273" t="str">
        <f t="shared" si="53"/>
        <v/>
      </c>
      <c r="AY273" s="6" t="str">
        <f t="shared" si="57"/>
        <v/>
      </c>
      <c r="BB273" s="6" t="str">
        <f t="shared" si="54"/>
        <v>Ja</v>
      </c>
      <c r="BK273" t="s">
        <v>10</v>
      </c>
    </row>
    <row r="274" spans="1:63" ht="15" customHeight="1" x14ac:dyDescent="0.25">
      <c r="A274" t="s">
        <v>350</v>
      </c>
      <c r="B274" t="s">
        <v>352</v>
      </c>
      <c r="C274">
        <v>0.241341</v>
      </c>
      <c r="D274">
        <v>50.973700000000001</v>
      </c>
      <c r="E274">
        <v>10.3521</v>
      </c>
      <c r="F274">
        <v>0.118299</v>
      </c>
      <c r="G274" t="s">
        <v>10</v>
      </c>
      <c r="H274" t="s">
        <v>10</v>
      </c>
      <c r="K274" s="6">
        <f>VLOOKUP($B274,'Egen hetvattenprod'!$B$1:$AP$500,MATCH("Summa tillförd energi:",'Egen hetvattenprod'!$B$1:$AY$1,0),FALSE)</f>
        <v>13.075000000000001</v>
      </c>
      <c r="L274" s="6">
        <f>VLOOKUP($B274,Kraftvärmeprod!$B$1:$AO$500,MATCH("Summa tillförd energi:",Kraftvärmeprod!$B$1:$AV$1,0),FALSE)</f>
        <v>0</v>
      </c>
      <c r="M274" s="33">
        <f>VLOOKUP($B274,'Allokerad kvv'!$B$1:$AO$500,MATCH("Summa allokerad tillförd energi:",'Allokerad kvv'!$B$1:$AV$1,0),FALSE)</f>
        <v>0</v>
      </c>
      <c r="N274" s="33">
        <f>VLOOKUP($B274,'Justerad allokering'!$B$1:$AO$500,MATCH("Summa justerad allokerad tillförd energi:",'Justerad allokering'!$B$1:$AV$1,0),FALSE)</f>
        <v>0</v>
      </c>
      <c r="O274" s="6">
        <f>VLOOKUP($B274,'Slutlig allokering'!$B$2:$AL$500,MATCH("Summa justerad allokerad tillförd energi:",'Slutlig allokering'!$B$2:$AS$2,0),FALSE)</f>
        <v>0</v>
      </c>
      <c r="P274" s="6">
        <f>VLOOKUP($B274,'Köpt hetvatten'!$B$1:$AP$500,MATCH("Med verkningsgrad:",'Köpt hetvatten'!$B$1:$AW$1,0),FALSE)</f>
        <v>0</v>
      </c>
      <c r="Q274" s="6">
        <f>VLOOKUP($B274,Spillvärme!$B$1:$AP$500,MATCH("Summa tillförd energi:",Spillvärme!$B$1:$AW$1,0),FALSE)</f>
        <v>0</v>
      </c>
      <c r="R274" s="6">
        <f>VLOOKUP($B274,Miljö!$B$1:$AP$500,MATCH("Summa tillförd energi:",Miljö!$B$1:$AW$1,0),FALSE)</f>
        <v>0.26100000000000001</v>
      </c>
      <c r="S274" s="33">
        <f t="shared" si="49"/>
        <v>0</v>
      </c>
      <c r="T274" s="6" t="str">
        <f>VLOOKUP($B274,Miljö!$B$1:$AP$500,MATCH("Köpt prod.spec hetvatten",Miljö!$B$1:$AW$1,0),FALSE)</f>
        <v/>
      </c>
      <c r="U274" s="6">
        <f t="shared" si="50"/>
        <v>13.336</v>
      </c>
      <c r="V274" s="6">
        <f>VLOOKUP($B274,Leveranser!$B$1:$AP$500,MATCH("Total levererad värme",Leveranser!$B$1:$AW$1,0),FALSE)</f>
        <v>10.849</v>
      </c>
      <c r="W274" s="6">
        <f>IFERROR(VLOOKUP($B274,Miljö!$B$1:$AP$500,MATCH("Såld mängd produktionsspecifik fjärrvärme (GWh)",Miljö!$B$1:$AW$1,0),FALSE)/1,0)</f>
        <v>0</v>
      </c>
      <c r="X274" s="6"/>
      <c r="Y274" s="30">
        <f t="shared" si="51"/>
        <v>0.81351229754049192</v>
      </c>
      <c r="Z274" s="6"/>
      <c r="AA274" s="30" t="str">
        <f t="shared" si="52"/>
        <v/>
      </c>
      <c r="AC274" t="s">
        <v>10</v>
      </c>
      <c r="AD274" t="s">
        <v>20</v>
      </c>
      <c r="AE274" s="25" t="str">
        <f t="shared" si="47"/>
        <v>ja</v>
      </c>
      <c r="AF274" t="s">
        <v>20</v>
      </c>
      <c r="AG274" t="s">
        <v>20</v>
      </c>
      <c r="AM274" s="6" t="str">
        <f t="shared" si="48"/>
        <v/>
      </c>
      <c r="AO274" s="6" t="str">
        <f t="shared" si="55"/>
        <v/>
      </c>
      <c r="AQ274" s="6" t="str">
        <f t="shared" si="56"/>
        <v/>
      </c>
      <c r="AR274" s="6"/>
      <c r="AW274" t="str">
        <f t="shared" si="53"/>
        <v/>
      </c>
      <c r="AY274" s="6" t="str">
        <f t="shared" si="57"/>
        <v/>
      </c>
      <c r="BB274" s="6" t="str">
        <f t="shared" si="54"/>
        <v>Ja</v>
      </c>
      <c r="BK274" t="s">
        <v>10</v>
      </c>
    </row>
    <row r="275" spans="1:63" ht="15" customHeight="1" x14ac:dyDescent="0.25">
      <c r="A275" t="s">
        <v>350</v>
      </c>
      <c r="B275" t="s">
        <v>353</v>
      </c>
      <c r="C275">
        <v>0.113154</v>
      </c>
      <c r="D275">
        <v>17.882300000000001</v>
      </c>
      <c r="E275">
        <v>5.8697499999999998</v>
      </c>
      <c r="F275">
        <v>3.0101099999999999E-2</v>
      </c>
      <c r="G275" t="s">
        <v>10</v>
      </c>
      <c r="H275" t="s">
        <v>10</v>
      </c>
      <c r="K275" s="6">
        <f>VLOOKUP($B275,'Egen hetvattenprod'!$B$1:$AP$500,MATCH("Summa tillförd energi:",'Egen hetvattenprod'!$B$1:$AY$1,0),FALSE)</f>
        <v>61.445</v>
      </c>
      <c r="L275" s="6">
        <f>VLOOKUP($B275,Kraftvärmeprod!$B$1:$AO$500,MATCH("Summa tillförd energi:",Kraftvärmeprod!$B$1:$AV$1,0),FALSE)</f>
        <v>141.85</v>
      </c>
      <c r="M275" s="33">
        <f>VLOOKUP($B275,'Allokerad kvv'!$B$1:$AO$500,MATCH("Summa allokerad tillförd energi:",'Allokerad kvv'!$B$1:$AV$1,0),FALSE)</f>
        <v>96.669319999999999</v>
      </c>
      <c r="N275" s="33">
        <f>VLOOKUP($B275,'Justerad allokering'!$B$1:$AO$500,MATCH("Summa justerad allokerad tillförd energi:",'Justerad allokering'!$B$1:$AV$1,0),FALSE)</f>
        <v>0</v>
      </c>
      <c r="O275" s="6">
        <f>VLOOKUP($B275,'Slutlig allokering'!$B$2:$AL$500,MATCH("Summa justerad allokerad tillförd energi:",'Slutlig allokering'!$B$2:$AS$2,0),FALSE)</f>
        <v>96.669319999999999</v>
      </c>
      <c r="P275" s="6">
        <f>VLOOKUP($B275,'Köpt hetvatten'!$B$1:$AP$500,MATCH("Med verkningsgrad:",'Köpt hetvatten'!$B$1:$AW$1,0),FALSE)</f>
        <v>0</v>
      </c>
      <c r="Q275" s="6">
        <f>VLOOKUP($B275,Spillvärme!$B$1:$AP$500,MATCH("Summa tillförd energi:",Spillvärme!$B$1:$AW$1,0),FALSE)</f>
        <v>0</v>
      </c>
      <c r="R275" s="6">
        <f>VLOOKUP($B275,Miljö!$B$1:$AP$500,MATCH("Summa tillförd energi:",Miljö!$B$1:$AW$1,0),FALSE)</f>
        <v>0.93400000000000005</v>
      </c>
      <c r="S275" s="33">
        <f t="shared" si="49"/>
        <v>0</v>
      </c>
      <c r="T275" s="6" t="str">
        <f>VLOOKUP($B275,Miljö!$B$1:$AP$500,MATCH("Köpt prod.spec hetvatten",Miljö!$B$1:$AW$1,0),FALSE)</f>
        <v/>
      </c>
      <c r="U275" s="6">
        <f t="shared" si="50"/>
        <v>159.04831999999999</v>
      </c>
      <c r="V275" s="6">
        <f>VLOOKUP($B275,Leveranser!$B$1:$AP$500,MATCH("Total levererad värme",Leveranser!$B$1:$AW$1,0),FALSE)</f>
        <v>157.19800000000001</v>
      </c>
      <c r="W275" s="6">
        <f>IFERROR(VLOOKUP($B275,Miljö!$B$1:$AP$500,MATCH("Såld mängd produktionsspecifik fjärrvärme (GWh)",Miljö!$B$1:$AW$1,0),FALSE)/1,0)</f>
        <v>0</v>
      </c>
      <c r="X275" s="6"/>
      <c r="Y275" s="30">
        <f t="shared" si="51"/>
        <v>0.98836630276886939</v>
      </c>
      <c r="Z275" s="6"/>
      <c r="AA275" s="30" t="str">
        <f t="shared" si="52"/>
        <v/>
      </c>
      <c r="AC275" t="s">
        <v>10</v>
      </c>
      <c r="AD275" t="s">
        <v>20</v>
      </c>
      <c r="AE275" s="25" t="str">
        <f t="shared" si="47"/>
        <v>ja</v>
      </c>
      <c r="AF275" t="s">
        <v>20</v>
      </c>
      <c r="AG275" t="s">
        <v>20</v>
      </c>
      <c r="AM275" s="6" t="str">
        <f t="shared" si="48"/>
        <v/>
      </c>
      <c r="AO275" s="6" t="str">
        <f t="shared" si="55"/>
        <v/>
      </c>
      <c r="AQ275" s="6" t="str">
        <f t="shared" si="56"/>
        <v/>
      </c>
      <c r="AR275" s="6"/>
      <c r="AW275" t="str">
        <f t="shared" si="53"/>
        <v/>
      </c>
      <c r="AY275" s="6" t="str">
        <f t="shared" si="57"/>
        <v/>
      </c>
      <c r="BB275" s="6" t="str">
        <f t="shared" si="54"/>
        <v>Ja</v>
      </c>
      <c r="BK275" t="s">
        <v>10</v>
      </c>
    </row>
    <row r="276" spans="1:63" ht="15" customHeight="1" x14ac:dyDescent="0.25">
      <c r="A276" t="s">
        <v>354</v>
      </c>
      <c r="B276" t="s">
        <v>355</v>
      </c>
      <c r="C276">
        <v>0.161213</v>
      </c>
      <c r="D276">
        <v>34.900199999999998</v>
      </c>
      <c r="E276">
        <v>10.043900000000001</v>
      </c>
      <c r="F276">
        <v>4.5734999999999998E-2</v>
      </c>
      <c r="G276" t="s">
        <v>10</v>
      </c>
      <c r="H276" t="s">
        <v>10</v>
      </c>
      <c r="K276" s="6">
        <f>VLOOKUP($B276,'Egen hetvattenprod'!$B$1:$AP$500,MATCH("Summa tillförd energi:",'Egen hetvattenprod'!$B$1:$AY$1,0),FALSE)</f>
        <v>59.819999999999993</v>
      </c>
      <c r="L276" s="6">
        <f>VLOOKUP($B276,Kraftvärmeprod!$B$1:$AO$500,MATCH("Summa tillförd energi:",Kraftvärmeprod!$B$1:$AV$1,0),FALSE)</f>
        <v>0</v>
      </c>
      <c r="M276" s="33">
        <f>VLOOKUP($B276,'Allokerad kvv'!$B$1:$AO$500,MATCH("Summa allokerad tillförd energi:",'Allokerad kvv'!$B$1:$AV$1,0),FALSE)</f>
        <v>0</v>
      </c>
      <c r="N276" s="33">
        <f>VLOOKUP($B276,'Justerad allokering'!$B$1:$AO$500,MATCH("Summa justerad allokerad tillförd energi:",'Justerad allokering'!$B$1:$AV$1,0),FALSE)</f>
        <v>0</v>
      </c>
      <c r="O276" s="6">
        <f>VLOOKUP($B276,'Slutlig allokering'!$B$2:$AL$500,MATCH("Summa justerad allokerad tillförd energi:",'Slutlig allokering'!$B$2:$AS$2,0),FALSE)</f>
        <v>0</v>
      </c>
      <c r="P276" s="6">
        <f>VLOOKUP($B276,'Köpt hetvatten'!$B$1:$AP$500,MATCH("Med verkningsgrad:",'Köpt hetvatten'!$B$1:$AW$1,0),FALSE)</f>
        <v>0</v>
      </c>
      <c r="Q276" s="6">
        <f>VLOOKUP($B276,Spillvärme!$B$1:$AP$500,MATCH("Summa tillförd energi:",Spillvärme!$B$1:$AW$1,0),FALSE)</f>
        <v>0</v>
      </c>
      <c r="R276" s="6">
        <f>VLOOKUP($B276,Miljö!$B$1:$AP$500,MATCH("Summa tillförd energi:",Miljö!$B$1:$AW$1,0),FALSE)</f>
        <v>1</v>
      </c>
      <c r="S276" s="33">
        <f t="shared" si="49"/>
        <v>0</v>
      </c>
      <c r="T276" s="6" t="str">
        <f>VLOOKUP($B276,Miljö!$B$1:$AP$500,MATCH("Köpt prod.spec hetvatten",Miljö!$B$1:$AW$1,0),FALSE)</f>
        <v/>
      </c>
      <c r="U276" s="6">
        <f t="shared" si="50"/>
        <v>60.819999999999993</v>
      </c>
      <c r="V276" s="6">
        <f>VLOOKUP($B276,Leveranser!$B$1:$AP$500,MATCH("Total levererad värme",Leveranser!$B$1:$AW$1,0),FALSE)</f>
        <v>41.4</v>
      </c>
      <c r="W276" s="6">
        <f>IFERROR(VLOOKUP($B276,Miljö!$B$1:$AP$500,MATCH("Såld mängd produktionsspecifik fjärrvärme (GWh)",Miljö!$B$1:$AW$1,0),FALSE)/1,0)</f>
        <v>0</v>
      </c>
      <c r="X276" s="6"/>
      <c r="Y276" s="30">
        <f t="shared" si="51"/>
        <v>0.68069713909898066</v>
      </c>
      <c r="Z276" s="6"/>
      <c r="AA276" s="30" t="str">
        <f t="shared" si="52"/>
        <v/>
      </c>
      <c r="AC276" t="s">
        <v>10</v>
      </c>
      <c r="AD276" t="s">
        <v>20</v>
      </c>
      <c r="AE276" s="25" t="str">
        <f t="shared" si="47"/>
        <v>ja</v>
      </c>
      <c r="AF276" t="s">
        <v>20</v>
      </c>
      <c r="AG276" t="s">
        <v>20</v>
      </c>
      <c r="AM276" s="6" t="str">
        <f t="shared" si="48"/>
        <v/>
      </c>
      <c r="AO276" s="6" t="str">
        <f t="shared" si="55"/>
        <v/>
      </c>
      <c r="AQ276" s="6" t="str">
        <f t="shared" si="56"/>
        <v/>
      </c>
      <c r="AR276" s="6"/>
      <c r="AW276" t="str">
        <f t="shared" si="53"/>
        <v/>
      </c>
      <c r="AY276" s="6" t="str">
        <f t="shared" si="57"/>
        <v/>
      </c>
      <c r="BB276" s="6" t="str">
        <f t="shared" si="54"/>
        <v>Ja</v>
      </c>
      <c r="BK276" t="s">
        <v>10</v>
      </c>
    </row>
    <row r="277" spans="1:63" ht="15" customHeight="1" x14ac:dyDescent="0.25">
      <c r="A277" t="s">
        <v>356</v>
      </c>
      <c r="B277" t="s">
        <v>357</v>
      </c>
      <c r="C277">
        <v>7.0335099999999998E-2</v>
      </c>
      <c r="D277">
        <v>11.6951</v>
      </c>
      <c r="E277">
        <v>8.2070600000000002</v>
      </c>
      <c r="F277">
        <v>1.1139100000000001E-2</v>
      </c>
      <c r="G277" t="s">
        <v>14</v>
      </c>
      <c r="H277" t="s">
        <v>10</v>
      </c>
      <c r="K277" s="6">
        <f>VLOOKUP($B277,'Egen hetvattenprod'!$B$1:$AP$500,MATCH("Summa tillförd energi:",'Egen hetvattenprod'!$B$1:$AY$1,0),FALSE)</f>
        <v>158.19999999999999</v>
      </c>
      <c r="L277" s="6">
        <f>VLOOKUP($B277,Kraftvärmeprod!$B$1:$AO$500,MATCH("Summa tillförd energi:",Kraftvärmeprod!$B$1:$AV$1,0),FALSE)</f>
        <v>0.6</v>
      </c>
      <c r="M277" s="33">
        <f>VLOOKUP($B277,'Allokerad kvv'!$B$1:$AO$500,MATCH("Summa allokerad tillförd energi:",'Allokerad kvv'!$B$1:$AV$1,0),FALSE)</f>
        <v>0.25804480000000002</v>
      </c>
      <c r="N277" s="33">
        <f>VLOOKUP($B277,'Justerad allokering'!$B$1:$AO$500,MATCH("Summa justerad allokerad tillförd energi:",'Justerad allokering'!$B$1:$AV$1,0),FALSE)</f>
        <v>0</v>
      </c>
      <c r="O277" s="6">
        <f>VLOOKUP($B277,'Slutlig allokering'!$B$2:$AL$500,MATCH("Summa justerad allokerad tillförd energi:",'Slutlig allokering'!$B$2:$AS$2,0),FALSE)</f>
        <v>0.25804480000000002</v>
      </c>
      <c r="P277" s="6">
        <f>VLOOKUP($B277,'Köpt hetvatten'!$B$1:$AP$500,MATCH("Med verkningsgrad:",'Köpt hetvatten'!$B$1:$AW$1,0),FALSE)</f>
        <v>0</v>
      </c>
      <c r="Q277" s="6">
        <f>VLOOKUP($B277,Spillvärme!$B$1:$AP$500,MATCH("Summa tillförd energi:",Spillvärme!$B$1:$AW$1,0),FALSE)</f>
        <v>0.4</v>
      </c>
      <c r="R277" s="6">
        <f>VLOOKUP($B277,Miljö!$B$1:$AP$500,MATCH("Summa tillförd energi:",Miljö!$B$1:$AW$1,0),FALSE)</f>
        <v>2.6</v>
      </c>
      <c r="S277" s="33">
        <f t="shared" si="49"/>
        <v>0</v>
      </c>
      <c r="T277" s="6" t="str">
        <f>VLOOKUP($B277,Miljö!$B$1:$AP$500,MATCH("Köpt prod.spec hetvatten",Miljö!$B$1:$AW$1,0),FALSE)</f>
        <v/>
      </c>
      <c r="U277" s="6">
        <f t="shared" si="50"/>
        <v>161.45804479999998</v>
      </c>
      <c r="V277" s="6">
        <f>VLOOKUP($B277,Leveranser!$B$1:$AP$500,MATCH("Total levererad värme",Leveranser!$B$1:$AW$1,0),FALSE)</f>
        <v>132.30000000000001</v>
      </c>
      <c r="W277" s="6">
        <f>IFERROR(VLOOKUP($B277,Miljö!$B$1:$AP$500,MATCH("Såld mängd produktionsspecifik fjärrvärme (GWh)",Miljö!$B$1:$AW$1,0),FALSE)/1,0)</f>
        <v>0</v>
      </c>
      <c r="X277" s="6"/>
      <c r="Y277" s="30">
        <f t="shared" si="51"/>
        <v>0.81940791593185469</v>
      </c>
      <c r="Z277" s="6"/>
      <c r="AA277" s="30" t="str">
        <f t="shared" si="52"/>
        <v/>
      </c>
      <c r="AC277" t="s">
        <v>10</v>
      </c>
      <c r="AD277" t="s">
        <v>20</v>
      </c>
      <c r="AE277" s="25" t="str">
        <f t="shared" si="47"/>
        <v>ja</v>
      </c>
      <c r="AF277" t="s">
        <v>20</v>
      </c>
      <c r="AG277" t="s">
        <v>20</v>
      </c>
      <c r="AM277" s="6" t="str">
        <f t="shared" si="48"/>
        <v/>
      </c>
      <c r="AO277" s="6" t="str">
        <f t="shared" si="55"/>
        <v/>
      </c>
      <c r="AQ277" s="6" t="str">
        <f t="shared" si="56"/>
        <v/>
      </c>
      <c r="AR277" s="6"/>
      <c r="AW277" t="str">
        <f t="shared" si="53"/>
        <v/>
      </c>
      <c r="AY277" s="6" t="str">
        <f t="shared" si="57"/>
        <v/>
      </c>
      <c r="BB277" s="6" t="str">
        <f t="shared" si="54"/>
        <v>Ja</v>
      </c>
      <c r="BK277" t="s">
        <v>10</v>
      </c>
    </row>
    <row r="278" spans="1:63" ht="15" customHeight="1" x14ac:dyDescent="0.25">
      <c r="A278" t="s">
        <v>358</v>
      </c>
      <c r="B278" t="s">
        <v>359</v>
      </c>
      <c r="C278">
        <v>4.3010799999999997E-3</v>
      </c>
      <c r="D278">
        <v>1.0447</v>
      </c>
      <c r="E278">
        <v>8.2650500000000002E-2</v>
      </c>
      <c r="F278">
        <v>3.2552900000000001E-3</v>
      </c>
      <c r="G278" t="s">
        <v>10</v>
      </c>
      <c r="H278" t="s">
        <v>10</v>
      </c>
      <c r="K278" s="6">
        <f>VLOOKUP($B278,'Egen hetvattenprod'!$B$1:$AP$500,MATCH("Summa tillförd energi:",'Egen hetvattenprod'!$B$1:$AY$1,0),FALSE)</f>
        <v>0.32200000000000001</v>
      </c>
      <c r="L278" s="6">
        <f>VLOOKUP($B278,Kraftvärmeprod!$B$1:$AO$500,MATCH("Summa tillförd energi:",Kraftvärmeprod!$B$1:$AV$1,0),FALSE)</f>
        <v>0</v>
      </c>
      <c r="M278" s="33">
        <f>VLOOKUP($B278,'Allokerad kvv'!$B$1:$AO$500,MATCH("Summa allokerad tillförd energi:",'Allokerad kvv'!$B$1:$AV$1,0),FALSE)</f>
        <v>0</v>
      </c>
      <c r="N278" s="33">
        <f>VLOOKUP($B278,'Justerad allokering'!$B$1:$AO$500,MATCH("Summa justerad allokerad tillförd energi:",'Justerad allokering'!$B$1:$AV$1,0),FALSE)</f>
        <v>0</v>
      </c>
      <c r="O278" s="6">
        <f>VLOOKUP($B278,'Slutlig allokering'!$B$2:$AL$500,MATCH("Summa justerad allokerad tillförd energi:",'Slutlig allokering'!$B$2:$AS$2,0),FALSE)</f>
        <v>0</v>
      </c>
      <c r="P278" s="6">
        <f>VLOOKUP($B278,'Köpt hetvatten'!$B$1:$AP$500,MATCH("Med verkningsgrad:",'Köpt hetvatten'!$B$1:$AW$1,0),FALSE)</f>
        <v>0</v>
      </c>
      <c r="Q278" s="6">
        <f>VLOOKUP($B278,Spillvärme!$B$1:$AP$500,MATCH("Summa tillförd energi:",Spillvärme!$B$1:$AW$1,0),FALSE)</f>
        <v>96.100999999999999</v>
      </c>
      <c r="R278" s="6">
        <f>VLOOKUP($B278,Miljö!$B$1:$AP$500,MATCH("Summa tillförd energi:",Miljö!$B$1:$AW$1,0),FALSE)</f>
        <v>0</v>
      </c>
      <c r="S278" s="33">
        <f t="shared" si="49"/>
        <v>2.4929999999999999</v>
      </c>
      <c r="T278" s="6" t="str">
        <f>VLOOKUP($B278,Miljö!$B$1:$AP$500,MATCH("Köpt prod.spec hetvatten",Miljö!$B$1:$AW$1,0),FALSE)</f>
        <v/>
      </c>
      <c r="U278" s="6">
        <f t="shared" si="50"/>
        <v>96.423000000000002</v>
      </c>
      <c r="V278" s="6">
        <f>VLOOKUP($B278,Leveranser!$B$1:$AP$500,MATCH("Total levererad värme",Leveranser!$B$1:$AW$1,0),FALSE)</f>
        <v>83.1</v>
      </c>
      <c r="W278" s="6">
        <f>IFERROR(VLOOKUP($B278,Miljö!$B$1:$AP$500,MATCH("Såld mängd produktionsspecifik fjärrvärme (GWh)",Miljö!$B$1:$AW$1,0),FALSE)/1,0)</f>
        <v>0</v>
      </c>
      <c r="X278" s="6"/>
      <c r="Y278" s="30">
        <f t="shared" si="51"/>
        <v>0.8618275722597305</v>
      </c>
      <c r="Z278" s="6"/>
      <c r="AA278" s="30" t="str">
        <f t="shared" si="52"/>
        <v/>
      </c>
      <c r="AC278" t="s">
        <v>10</v>
      </c>
      <c r="AD278" t="s">
        <v>20</v>
      </c>
      <c r="AE278" s="25" t="str">
        <f t="shared" si="47"/>
        <v>ja</v>
      </c>
      <c r="AF278" t="s">
        <v>20</v>
      </c>
      <c r="AG278" t="s">
        <v>20</v>
      </c>
      <c r="AM278" s="6" t="str">
        <f t="shared" si="48"/>
        <v/>
      </c>
      <c r="AO278" s="6" t="str">
        <f t="shared" si="55"/>
        <v/>
      </c>
      <c r="AQ278" s="6" t="str">
        <f t="shared" si="56"/>
        <v/>
      </c>
      <c r="AR278" s="6"/>
      <c r="AW278" t="str">
        <f t="shared" si="53"/>
        <v/>
      </c>
      <c r="AY278" s="6" t="str">
        <f t="shared" si="57"/>
        <v/>
      </c>
      <c r="BB278" s="6" t="str">
        <f t="shared" si="54"/>
        <v>Ja</v>
      </c>
      <c r="BK278" t="s">
        <v>10</v>
      </c>
    </row>
    <row r="279" spans="1:63" ht="15" customHeight="1" x14ac:dyDescent="0.25">
      <c r="A279" t="s">
        <v>360</v>
      </c>
      <c r="B279" t="s">
        <v>361</v>
      </c>
      <c r="C279">
        <v>9.1909099999999994E-2</v>
      </c>
      <c r="D279">
        <v>21.0884</v>
      </c>
      <c r="E279">
        <v>9.8241800000000001</v>
      </c>
      <c r="F279">
        <v>1.7231300000000001E-2</v>
      </c>
      <c r="G279" t="s">
        <v>10</v>
      </c>
      <c r="H279" t="s">
        <v>10</v>
      </c>
      <c r="K279" s="6">
        <f>VLOOKUP($B279,'Egen hetvattenprod'!$B$1:$AP$500,MATCH("Summa tillförd energi:",'Egen hetvattenprod'!$B$1:$AY$1,0),FALSE)</f>
        <v>30.4</v>
      </c>
      <c r="L279" s="6">
        <f>VLOOKUP($B279,Kraftvärmeprod!$B$1:$AO$500,MATCH("Summa tillförd energi:",Kraftvärmeprod!$B$1:$AV$1,0),FALSE)</f>
        <v>0</v>
      </c>
      <c r="M279" s="33">
        <f>VLOOKUP($B279,'Allokerad kvv'!$B$1:$AO$500,MATCH("Summa allokerad tillförd energi:",'Allokerad kvv'!$B$1:$AV$1,0),FALSE)</f>
        <v>0</v>
      </c>
      <c r="N279" s="33">
        <f>VLOOKUP($B279,'Justerad allokering'!$B$1:$AO$500,MATCH("Summa justerad allokerad tillförd energi:",'Justerad allokering'!$B$1:$AV$1,0),FALSE)</f>
        <v>0</v>
      </c>
      <c r="O279" s="6">
        <f>VLOOKUP($B279,'Slutlig allokering'!$B$2:$AL$500,MATCH("Summa justerad allokerad tillförd energi:",'Slutlig allokering'!$B$2:$AS$2,0),FALSE)</f>
        <v>0</v>
      </c>
      <c r="P279" s="6">
        <f>VLOOKUP($B279,'Köpt hetvatten'!$B$1:$AP$500,MATCH("Med verkningsgrad:",'Köpt hetvatten'!$B$1:$AW$1,0),FALSE)</f>
        <v>0</v>
      </c>
      <c r="Q279" s="6">
        <f>VLOOKUP($B279,Spillvärme!$B$1:$AP$500,MATCH("Summa tillförd energi:",Spillvärme!$B$1:$AW$1,0),FALSE)</f>
        <v>0</v>
      </c>
      <c r="R279" s="6">
        <f>VLOOKUP($B279,Miljö!$B$1:$AP$500,MATCH("Summa tillförd energi:",Miljö!$B$1:$AW$1,0),FALSE)</f>
        <v>0.3</v>
      </c>
      <c r="S279" s="33">
        <f t="shared" si="49"/>
        <v>0</v>
      </c>
      <c r="T279" s="6" t="str">
        <f>VLOOKUP($B279,Miljö!$B$1:$AP$500,MATCH("Köpt prod.spec hetvatten",Miljö!$B$1:$AW$1,0),FALSE)</f>
        <v/>
      </c>
      <c r="U279" s="6">
        <f t="shared" si="50"/>
        <v>30.7</v>
      </c>
      <c r="V279" s="6">
        <f>VLOOKUP($B279,Leveranser!$B$1:$AP$500,MATCH("Total levererad värme",Leveranser!$B$1:$AW$1,0),FALSE)</f>
        <v>22</v>
      </c>
      <c r="W279" s="6">
        <f>IFERROR(VLOOKUP($B279,Miljö!$B$1:$AP$500,MATCH("Såld mängd produktionsspecifik fjärrvärme (GWh)",Miljö!$B$1:$AW$1,0),FALSE)/1,0)</f>
        <v>0</v>
      </c>
      <c r="X279" s="6"/>
      <c r="Y279" s="30">
        <f t="shared" si="51"/>
        <v>0.71661237785016285</v>
      </c>
      <c r="Z279" s="6"/>
      <c r="AA279" s="30" t="str">
        <f t="shared" si="52"/>
        <v/>
      </c>
      <c r="AC279" t="s">
        <v>10</v>
      </c>
      <c r="AD279" t="s">
        <v>20</v>
      </c>
      <c r="AE279" s="25" t="str">
        <f t="shared" si="47"/>
        <v>ja</v>
      </c>
      <c r="AF279" t="s">
        <v>20</v>
      </c>
      <c r="AG279" t="s">
        <v>20</v>
      </c>
      <c r="AM279" s="6" t="str">
        <f t="shared" si="48"/>
        <v/>
      </c>
      <c r="AO279" s="6" t="str">
        <f t="shared" si="55"/>
        <v/>
      </c>
      <c r="AQ279" s="6" t="str">
        <f t="shared" si="56"/>
        <v/>
      </c>
      <c r="AR279" s="6"/>
      <c r="AW279" t="str">
        <f t="shared" si="53"/>
        <v/>
      </c>
      <c r="AY279" s="6" t="str">
        <f t="shared" si="57"/>
        <v/>
      </c>
      <c r="BB279" s="6" t="str">
        <f t="shared" si="54"/>
        <v>Ja</v>
      </c>
      <c r="BK279" t="s">
        <v>10</v>
      </c>
    </row>
    <row r="280" spans="1:63" ht="15" customHeight="1" x14ac:dyDescent="0.25">
      <c r="A280" t="s">
        <v>362</v>
      </c>
      <c r="B280" t="s">
        <v>363</v>
      </c>
      <c r="C280">
        <v>4.2681299999999998E-2</v>
      </c>
      <c r="D280">
        <v>9.4640799999999992</v>
      </c>
      <c r="E280">
        <v>4.4319100000000002</v>
      </c>
      <c r="F280">
        <v>8.5129799999999999E-3</v>
      </c>
      <c r="G280" t="s">
        <v>14</v>
      </c>
      <c r="H280" t="s">
        <v>10</v>
      </c>
      <c r="K280" s="6">
        <f>VLOOKUP($B280,'Egen hetvattenprod'!$B$1:$AP$500,MATCH("Summa tillförd energi:",'Egen hetvattenprod'!$B$1:$AY$1,0),FALSE)</f>
        <v>0.37</v>
      </c>
      <c r="L280" s="6">
        <f>VLOOKUP($B280,Kraftvärmeprod!$B$1:$AO$500,MATCH("Summa tillförd energi:",Kraftvärmeprod!$B$1:$AV$1,0),FALSE)</f>
        <v>0</v>
      </c>
      <c r="M280" s="33">
        <f>VLOOKUP($B280,'Allokerad kvv'!$B$1:$AO$500,MATCH("Summa allokerad tillförd energi:",'Allokerad kvv'!$B$1:$AV$1,0),FALSE)</f>
        <v>0</v>
      </c>
      <c r="N280" s="33">
        <f>VLOOKUP($B280,'Justerad allokering'!$B$1:$AO$500,MATCH("Summa justerad allokerad tillförd energi:",'Justerad allokering'!$B$1:$AV$1,0),FALSE)</f>
        <v>0</v>
      </c>
      <c r="O280" s="6">
        <f>VLOOKUP($B280,'Slutlig allokering'!$B$2:$AL$500,MATCH("Summa justerad allokerad tillförd energi:",'Slutlig allokering'!$B$2:$AS$2,0),FALSE)</f>
        <v>0</v>
      </c>
      <c r="P280" s="6">
        <f>VLOOKUP($B280,'Köpt hetvatten'!$B$1:$AP$500,MATCH("Med verkningsgrad:",'Köpt hetvatten'!$B$1:$AW$1,0),FALSE)</f>
        <v>28</v>
      </c>
      <c r="Q280" s="6">
        <f>VLOOKUP($B280,Spillvärme!$B$1:$AP$500,MATCH("Summa tillförd energi:",Spillvärme!$B$1:$AW$1,0),FALSE)</f>
        <v>26.8</v>
      </c>
      <c r="R280" s="6">
        <f>VLOOKUP($B280,Miljö!$B$1:$AP$500,MATCH("Summa tillförd energi:",Miljö!$B$1:$AW$1,0),FALSE)</f>
        <v>0.31</v>
      </c>
      <c r="S280" s="33">
        <f t="shared" si="49"/>
        <v>0</v>
      </c>
      <c r="T280" s="6" t="str">
        <f>VLOOKUP($B280,Miljö!$B$1:$AP$500,MATCH("Köpt prod.spec hetvatten",Miljö!$B$1:$AW$1,0),FALSE)</f>
        <v/>
      </c>
      <c r="U280" s="6">
        <f t="shared" si="50"/>
        <v>55.480000000000004</v>
      </c>
      <c r="V280" s="6">
        <f>VLOOKUP($B280,Leveranser!$B$1:$AP$500,MATCH("Total levererad värme",Leveranser!$B$1:$AW$1,0),FALSE)</f>
        <v>45.5</v>
      </c>
      <c r="W280" s="6">
        <f>IFERROR(VLOOKUP($B280,Miljö!$B$1:$AP$500,MATCH("Såld mängd produktionsspecifik fjärrvärme (GWh)",Miljö!$B$1:$AW$1,0),FALSE)/1,0)</f>
        <v>0</v>
      </c>
      <c r="X280" s="6"/>
      <c r="Y280" s="30">
        <f t="shared" si="51"/>
        <v>0.82011535688536408</v>
      </c>
      <c r="Z280" s="6"/>
      <c r="AA280" s="30" t="str">
        <f t="shared" si="52"/>
        <v/>
      </c>
      <c r="AC280" t="s">
        <v>20</v>
      </c>
      <c r="AD280" t="s">
        <v>10</v>
      </c>
      <c r="AE280" s="25" t="str">
        <f t="shared" si="47"/>
        <v>ja</v>
      </c>
      <c r="AF280" t="s">
        <v>20</v>
      </c>
      <c r="AG280" t="s">
        <v>20</v>
      </c>
      <c r="AM280" s="6" t="str">
        <f t="shared" si="48"/>
        <v/>
      </c>
      <c r="AO280" s="6" t="str">
        <f t="shared" si="55"/>
        <v/>
      </c>
      <c r="AQ280" s="6" t="str">
        <f t="shared" si="56"/>
        <v/>
      </c>
      <c r="AR280" s="6"/>
      <c r="AW280" t="str">
        <f t="shared" si="53"/>
        <v/>
      </c>
      <c r="AY280" s="6" t="str">
        <f t="shared" si="57"/>
        <v/>
      </c>
      <c r="BB280" s="6" t="str">
        <f t="shared" si="54"/>
        <v>Ja</v>
      </c>
      <c r="BK280" t="s">
        <v>10</v>
      </c>
    </row>
    <row r="281" spans="1:63" ht="15" customHeight="1" x14ac:dyDescent="0.25">
      <c r="A281" t="s">
        <v>364</v>
      </c>
      <c r="B281" t="s">
        <v>365</v>
      </c>
      <c r="C281">
        <v>0.138486</v>
      </c>
      <c r="D281">
        <v>7.6337000000000002</v>
      </c>
      <c r="E281">
        <v>16.200299999999999</v>
      </c>
      <c r="F281">
        <v>1.1243E-3</v>
      </c>
      <c r="G281" t="s">
        <v>14</v>
      </c>
      <c r="H281" t="s">
        <v>10</v>
      </c>
      <c r="K281" s="6">
        <f>VLOOKUP($B281,'Egen hetvattenprod'!$B$1:$AP$500,MATCH("Summa tillförd energi:",'Egen hetvattenprod'!$B$1:$AY$1,0),FALSE)</f>
        <v>7.5050000000000008</v>
      </c>
      <c r="L281" s="6">
        <f>VLOOKUP($B281,Kraftvärmeprod!$B$1:$AO$500,MATCH("Summa tillförd energi:",Kraftvärmeprod!$B$1:$AV$1,0),FALSE)</f>
        <v>0</v>
      </c>
      <c r="M281" s="33">
        <f>VLOOKUP($B281,'Allokerad kvv'!$B$1:$AO$500,MATCH("Summa allokerad tillförd energi:",'Allokerad kvv'!$B$1:$AV$1,0),FALSE)</f>
        <v>0</v>
      </c>
      <c r="N281" s="33">
        <f>VLOOKUP($B281,'Justerad allokering'!$B$1:$AO$500,MATCH("Summa justerad allokerad tillförd energi:",'Justerad allokering'!$B$1:$AV$1,0),FALSE)</f>
        <v>0</v>
      </c>
      <c r="O281" s="6">
        <f>VLOOKUP($B281,'Slutlig allokering'!$B$2:$AL$500,MATCH("Summa justerad allokerad tillförd energi:",'Slutlig allokering'!$B$2:$AS$2,0),FALSE)</f>
        <v>0</v>
      </c>
      <c r="P281" s="6">
        <f>VLOOKUP($B281,'Köpt hetvatten'!$B$1:$AP$500,MATCH("Med verkningsgrad:",'Köpt hetvatten'!$B$1:$AW$1,0),FALSE)</f>
        <v>0</v>
      </c>
      <c r="Q281" s="6">
        <f>VLOOKUP($B281,Spillvärme!$B$1:$AP$500,MATCH("Summa tillförd energi:",Spillvärme!$B$1:$AW$1,0),FALSE)</f>
        <v>0</v>
      </c>
      <c r="R281" s="6">
        <f>VLOOKUP($B281,Miljö!$B$1:$AP$500,MATCH("Summa tillförd energi:",Miljö!$B$1:$AW$1,0),FALSE)</f>
        <v>0.5</v>
      </c>
      <c r="S281" s="33">
        <f t="shared" si="49"/>
        <v>0</v>
      </c>
      <c r="T281" s="6" t="str">
        <f>VLOOKUP($B281,Miljö!$B$1:$AP$500,MATCH("Köpt prod.spec hetvatten",Miljö!$B$1:$AW$1,0),FALSE)</f>
        <v/>
      </c>
      <c r="U281" s="6">
        <f t="shared" si="50"/>
        <v>8.0050000000000008</v>
      </c>
      <c r="V281" s="6">
        <f>VLOOKUP($B281,Leveranser!$B$1:$AP$500,MATCH("Total levererad värme",Leveranser!$B$1:$AW$1,0),FALSE)</f>
        <v>5.95</v>
      </c>
      <c r="W281" s="6">
        <f>IFERROR(VLOOKUP($B281,Miljö!$B$1:$AP$500,MATCH("Såld mängd produktionsspecifik fjärrvärme (GWh)",Miljö!$B$1:$AW$1,0),FALSE)/1,0)</f>
        <v>0</v>
      </c>
      <c r="X281" s="6"/>
      <c r="Y281" s="30">
        <f t="shared" si="51"/>
        <v>0.74328544659587747</v>
      </c>
      <c r="Z281" s="6"/>
      <c r="AA281" s="30" t="str">
        <f t="shared" si="52"/>
        <v/>
      </c>
      <c r="AC281" t="s">
        <v>10</v>
      </c>
      <c r="AD281" t="s">
        <v>20</v>
      </c>
      <c r="AE281" s="25" t="str">
        <f t="shared" si="47"/>
        <v>ja</v>
      </c>
      <c r="AF281" t="s">
        <v>20</v>
      </c>
      <c r="AG281" t="s">
        <v>20</v>
      </c>
      <c r="AM281" s="6" t="str">
        <f t="shared" si="48"/>
        <v/>
      </c>
      <c r="AO281" s="6" t="str">
        <f t="shared" si="55"/>
        <v/>
      </c>
      <c r="AQ281" s="6" t="str">
        <f t="shared" si="56"/>
        <v/>
      </c>
      <c r="AR281" s="6"/>
      <c r="AW281" t="str">
        <f t="shared" si="53"/>
        <v/>
      </c>
      <c r="AY281" s="6" t="str">
        <f t="shared" si="57"/>
        <v/>
      </c>
      <c r="BB281" s="6" t="str">
        <f t="shared" si="54"/>
        <v>Ja</v>
      </c>
      <c r="BK281" t="s">
        <v>10</v>
      </c>
    </row>
    <row r="282" spans="1:63" ht="15" customHeight="1" x14ac:dyDescent="0.25">
      <c r="A282" t="s">
        <v>364</v>
      </c>
      <c r="B282" t="s">
        <v>366</v>
      </c>
      <c r="C282">
        <v>9.2829000000000002E-3</v>
      </c>
      <c r="D282">
        <v>2.3283800000000001</v>
      </c>
      <c r="E282">
        <v>0.179537</v>
      </c>
      <c r="F282">
        <v>6.8043599999999997E-3</v>
      </c>
      <c r="G282" t="s">
        <v>10</v>
      </c>
      <c r="H282" t="s">
        <v>10</v>
      </c>
      <c r="K282" s="6">
        <f>VLOOKUP($B282,'Egen hetvattenprod'!$B$1:$AP$500,MATCH("Summa tillförd energi:",'Egen hetvattenprod'!$B$1:$AY$1,0),FALSE)</f>
        <v>1.9266799999999999</v>
      </c>
      <c r="L282" s="6">
        <f>VLOOKUP($B282,Kraftvärmeprod!$B$1:$AO$500,MATCH("Summa tillförd energi:",Kraftvärmeprod!$B$1:$AV$1,0),FALSE)</f>
        <v>0</v>
      </c>
      <c r="M282" s="33">
        <f>VLOOKUP($B282,'Allokerad kvv'!$B$1:$AO$500,MATCH("Summa allokerad tillförd energi:",'Allokerad kvv'!$B$1:$AV$1,0),FALSE)</f>
        <v>0</v>
      </c>
      <c r="N282" s="33">
        <f>VLOOKUP($B282,'Justerad allokering'!$B$1:$AO$500,MATCH("Summa justerad allokerad tillförd energi:",'Justerad allokering'!$B$1:$AV$1,0),FALSE)</f>
        <v>0</v>
      </c>
      <c r="O282" s="6">
        <f>VLOOKUP($B282,'Slutlig allokering'!$B$2:$AL$500,MATCH("Summa justerad allokerad tillförd energi:",'Slutlig allokering'!$B$2:$AS$2,0),FALSE)</f>
        <v>0</v>
      </c>
      <c r="P282" s="6">
        <f>VLOOKUP($B282,'Köpt hetvatten'!$B$1:$AP$500,MATCH("Med verkningsgrad:",'Köpt hetvatten'!$B$1:$AW$1,0),FALSE)</f>
        <v>0</v>
      </c>
      <c r="Q282" s="6">
        <f>VLOOKUP($B282,Spillvärme!$B$1:$AP$500,MATCH("Summa tillförd energi:",Spillvärme!$B$1:$AW$1,0),FALSE)</f>
        <v>265.89999999999998</v>
      </c>
      <c r="R282" s="6">
        <f>VLOOKUP($B282,Miljö!$B$1:$AP$500,MATCH("Summa tillförd energi:",Miljö!$B$1:$AW$1,0),FALSE)</f>
        <v>2</v>
      </c>
      <c r="S282" s="33">
        <f t="shared" si="49"/>
        <v>0</v>
      </c>
      <c r="T282" s="6" t="str">
        <f>VLOOKUP($B282,Miljö!$B$1:$AP$500,MATCH("Köpt prod.spec hetvatten",Miljö!$B$1:$AW$1,0),FALSE)</f>
        <v/>
      </c>
      <c r="U282" s="6">
        <f t="shared" si="50"/>
        <v>269.82667999999995</v>
      </c>
      <c r="V282" s="6">
        <f>VLOOKUP($B282,Leveranser!$B$1:$AP$500,MATCH("Total levererad värme",Leveranser!$B$1:$AW$1,0),FALSE)</f>
        <v>219.93</v>
      </c>
      <c r="W282" s="6">
        <f>IFERROR(VLOOKUP($B282,Miljö!$B$1:$AP$500,MATCH("Såld mängd produktionsspecifik fjärrvärme (GWh)",Miljö!$B$1:$AW$1,0),FALSE)/1,0)</f>
        <v>0</v>
      </c>
      <c r="X282" s="6"/>
      <c r="Y282" s="30">
        <f t="shared" si="51"/>
        <v>0.81507877575338383</v>
      </c>
      <c r="Z282" s="6"/>
      <c r="AA282" s="30" t="str">
        <f t="shared" si="52"/>
        <v/>
      </c>
      <c r="AC282" t="s">
        <v>10</v>
      </c>
      <c r="AD282" t="s">
        <v>20</v>
      </c>
      <c r="AE282" s="25" t="str">
        <f t="shared" si="47"/>
        <v>ja</v>
      </c>
      <c r="AF282" t="s">
        <v>20</v>
      </c>
      <c r="AG282" t="s">
        <v>20</v>
      </c>
      <c r="AM282" s="6" t="str">
        <f t="shared" si="48"/>
        <v/>
      </c>
      <c r="AO282" s="6" t="str">
        <f t="shared" si="55"/>
        <v/>
      </c>
      <c r="AQ282" s="6" t="str">
        <f t="shared" si="56"/>
        <v/>
      </c>
      <c r="AR282" s="6"/>
      <c r="AW282" t="str">
        <f t="shared" si="53"/>
        <v/>
      </c>
      <c r="AY282" s="6" t="str">
        <f t="shared" si="57"/>
        <v/>
      </c>
      <c r="BB282" s="6" t="str">
        <f t="shared" si="54"/>
        <v>Ja</v>
      </c>
      <c r="BK282" t="s">
        <v>10</v>
      </c>
    </row>
    <row r="283" spans="1:63" ht="15" customHeight="1" x14ac:dyDescent="0.25">
      <c r="A283" t="s">
        <v>364</v>
      </c>
      <c r="B283" t="s">
        <v>367</v>
      </c>
      <c r="C283">
        <v>4.2301100000000001E-2</v>
      </c>
      <c r="D283">
        <v>12.633900000000001</v>
      </c>
      <c r="E283">
        <v>9.7574299999999994</v>
      </c>
      <c r="F283">
        <v>0</v>
      </c>
      <c r="G283" t="s">
        <v>14</v>
      </c>
      <c r="H283" t="s">
        <v>10</v>
      </c>
      <c r="K283" s="6">
        <f>VLOOKUP($B283,'Egen hetvattenprod'!$B$1:$AP$500,MATCH("Summa tillförd energi:",'Egen hetvattenprod'!$B$1:$AY$1,0),FALSE)</f>
        <v>0</v>
      </c>
      <c r="L283" s="6">
        <f>VLOOKUP($B283,Kraftvärmeprod!$B$1:$AO$500,MATCH("Summa tillförd energi:",Kraftvärmeprod!$B$1:$AV$1,0),FALSE)</f>
        <v>0</v>
      </c>
      <c r="M283" s="33">
        <f>VLOOKUP($B283,'Allokerad kvv'!$B$1:$AO$500,MATCH("Summa allokerad tillförd energi:",'Allokerad kvv'!$B$1:$AV$1,0),FALSE)</f>
        <v>0</v>
      </c>
      <c r="N283" s="33">
        <f>VLOOKUP($B283,'Justerad allokering'!$B$1:$AO$500,MATCH("Summa justerad allokerad tillförd energi:",'Justerad allokering'!$B$1:$AV$1,0),FALSE)</f>
        <v>0</v>
      </c>
      <c r="O283" s="6">
        <f>VLOOKUP($B283,'Slutlig allokering'!$B$2:$AL$500,MATCH("Summa justerad allokerad tillförd energi:",'Slutlig allokering'!$B$2:$AS$2,0),FALSE)</f>
        <v>0</v>
      </c>
      <c r="P283" s="6">
        <f>VLOOKUP($B283,'Köpt hetvatten'!$B$1:$AP$500,MATCH("Med verkningsgrad:",'Köpt hetvatten'!$B$1:$AW$1,0),FALSE)</f>
        <v>1.9176470588235293</v>
      </c>
      <c r="Q283" s="6">
        <f>VLOOKUP($B283,Spillvärme!$B$1:$AP$500,MATCH("Summa tillförd energi:",Spillvärme!$B$1:$AW$1,0),FALSE)</f>
        <v>0</v>
      </c>
      <c r="R283" s="6">
        <f>VLOOKUP($B283,Miljö!$B$1:$AP$500,MATCH("Summa tillförd energi:",Miljö!$B$1:$AW$1,0),FALSE)</f>
        <v>0.1</v>
      </c>
      <c r="S283" s="33">
        <f t="shared" si="49"/>
        <v>0</v>
      </c>
      <c r="T283" s="6" t="str">
        <f>VLOOKUP($B283,Miljö!$B$1:$AP$500,MATCH("Köpt prod.spec hetvatten",Miljö!$B$1:$AW$1,0),FALSE)</f>
        <v/>
      </c>
      <c r="U283" s="6">
        <f t="shared" si="50"/>
        <v>2.0176470588235293</v>
      </c>
      <c r="V283" s="6">
        <f>VLOOKUP($B283,Leveranser!$B$1:$AP$500,MATCH("Total levererad värme",Leveranser!$B$1:$AW$1,0),FALSE)</f>
        <v>1.36</v>
      </c>
      <c r="W283" s="6">
        <f>IFERROR(VLOOKUP($B283,Miljö!$B$1:$AP$500,MATCH("Såld mängd produktionsspecifik fjärrvärme (GWh)",Miljö!$B$1:$AW$1,0),FALSE)/1,0)</f>
        <v>0</v>
      </c>
      <c r="X283" s="6"/>
      <c r="Y283" s="30">
        <f t="shared" si="51"/>
        <v>0.67405247813411084</v>
      </c>
      <c r="Z283" s="6"/>
      <c r="AA283" s="30" t="str">
        <f t="shared" si="52"/>
        <v/>
      </c>
      <c r="AC283" t="s">
        <v>10</v>
      </c>
      <c r="AD283" t="s">
        <v>20</v>
      </c>
      <c r="AE283" s="25" t="str">
        <f t="shared" si="47"/>
        <v>ja</v>
      </c>
      <c r="AF283" t="s">
        <v>20</v>
      </c>
      <c r="AG283" t="s">
        <v>20</v>
      </c>
      <c r="AM283" s="6" t="str">
        <f t="shared" si="48"/>
        <v/>
      </c>
      <c r="AO283" s="6" t="str">
        <f t="shared" si="55"/>
        <v/>
      </c>
      <c r="AQ283" s="6" t="str">
        <f t="shared" si="56"/>
        <v/>
      </c>
      <c r="AR283" s="6"/>
      <c r="AW283" t="str">
        <f t="shared" si="53"/>
        <v/>
      </c>
      <c r="AY283" s="6" t="str">
        <f t="shared" si="57"/>
        <v/>
      </c>
      <c r="BB283" s="6" t="str">
        <f t="shared" si="54"/>
        <v>Ja</v>
      </c>
      <c r="BK283" t="s">
        <v>10</v>
      </c>
    </row>
    <row r="284" spans="1:63" ht="15" customHeight="1" x14ac:dyDescent="0.25">
      <c r="A284" t="s">
        <v>364</v>
      </c>
      <c r="B284" t="s">
        <v>368</v>
      </c>
      <c r="C284">
        <v>0.13955600000000001</v>
      </c>
      <c r="D284">
        <v>9.7153100000000006</v>
      </c>
      <c r="E284">
        <v>15.272399999999999</v>
      </c>
      <c r="F284">
        <v>8.9198799999999998E-3</v>
      </c>
      <c r="G284" t="s">
        <v>14</v>
      </c>
      <c r="H284" t="s">
        <v>10</v>
      </c>
      <c r="K284" s="6">
        <f>VLOOKUP($B284,'Egen hetvattenprod'!$B$1:$AP$500,MATCH("Summa tillförd energi:",'Egen hetvattenprod'!$B$1:$AY$1,0),FALSE)</f>
        <v>2.4069999999999996</v>
      </c>
      <c r="L284" s="6">
        <f>VLOOKUP($B284,Kraftvärmeprod!$B$1:$AO$500,MATCH("Summa tillförd energi:",Kraftvärmeprod!$B$1:$AV$1,0),FALSE)</f>
        <v>0</v>
      </c>
      <c r="M284" s="33">
        <f>VLOOKUP($B284,'Allokerad kvv'!$B$1:$AO$500,MATCH("Summa allokerad tillförd energi:",'Allokerad kvv'!$B$1:$AV$1,0),FALSE)</f>
        <v>0</v>
      </c>
      <c r="N284" s="33">
        <f>VLOOKUP($B284,'Justerad allokering'!$B$1:$AO$500,MATCH("Summa justerad allokerad tillförd energi:",'Justerad allokering'!$B$1:$AV$1,0),FALSE)</f>
        <v>0</v>
      </c>
      <c r="O284" s="6">
        <f>VLOOKUP($B284,'Slutlig allokering'!$B$2:$AL$500,MATCH("Summa justerad allokerad tillförd energi:",'Slutlig allokering'!$B$2:$AS$2,0),FALSE)</f>
        <v>0</v>
      </c>
      <c r="P284" s="6">
        <f>VLOOKUP($B284,'Köpt hetvatten'!$B$1:$AP$500,MATCH("Med verkningsgrad:",'Köpt hetvatten'!$B$1:$AW$1,0),FALSE)</f>
        <v>0</v>
      </c>
      <c r="Q284" s="6">
        <f>VLOOKUP($B284,Spillvärme!$B$1:$AP$500,MATCH("Summa tillförd energi:",Spillvärme!$B$1:$AW$1,0),FALSE)</f>
        <v>0</v>
      </c>
      <c r="R284" s="6">
        <f>VLOOKUP($B284,Miljö!$B$1:$AP$500,MATCH("Summa tillförd energi:",Miljö!$B$1:$AW$1,0),FALSE)</f>
        <v>0</v>
      </c>
      <c r="S284" s="33">
        <f t="shared" si="49"/>
        <v>5.9399999999999994E-2</v>
      </c>
      <c r="T284" s="6" t="str">
        <f>VLOOKUP($B284,Miljö!$B$1:$AP$500,MATCH("Köpt prod.spec hetvatten",Miljö!$B$1:$AW$1,0),FALSE)</f>
        <v/>
      </c>
      <c r="U284" s="6">
        <f t="shared" si="50"/>
        <v>2.4069999999999996</v>
      </c>
      <c r="V284" s="6">
        <f>VLOOKUP($B284,Leveranser!$B$1:$AP$500,MATCH("Total levererad värme",Leveranser!$B$1:$AW$1,0),FALSE)</f>
        <v>1.98</v>
      </c>
      <c r="W284" s="6">
        <f>IFERROR(VLOOKUP($B284,Miljö!$B$1:$AP$500,MATCH("Såld mängd produktionsspecifik fjärrvärme (GWh)",Miljö!$B$1:$AW$1,0),FALSE)/1,0)</f>
        <v>0</v>
      </c>
      <c r="X284" s="6"/>
      <c r="Y284" s="30">
        <f t="shared" si="51"/>
        <v>0.82260074781886183</v>
      </c>
      <c r="Z284" s="6"/>
      <c r="AA284" s="30" t="str">
        <f t="shared" si="52"/>
        <v/>
      </c>
      <c r="AC284" t="s">
        <v>20</v>
      </c>
      <c r="AD284" t="s">
        <v>10</v>
      </c>
      <c r="AE284" s="25" t="str">
        <f t="shared" si="47"/>
        <v>ja</v>
      </c>
      <c r="AF284" t="s">
        <v>20</v>
      </c>
      <c r="AG284" t="s">
        <v>20</v>
      </c>
      <c r="AM284" s="6" t="str">
        <f t="shared" si="48"/>
        <v/>
      </c>
      <c r="AO284" s="6" t="str">
        <f t="shared" si="55"/>
        <v/>
      </c>
      <c r="AQ284" s="6" t="str">
        <f t="shared" si="56"/>
        <v/>
      </c>
      <c r="AR284" s="6"/>
      <c r="AW284" t="str">
        <f t="shared" si="53"/>
        <v/>
      </c>
      <c r="AY284" s="6" t="str">
        <f t="shared" si="57"/>
        <v/>
      </c>
      <c r="BB284" s="6" t="str">
        <f t="shared" si="54"/>
        <v>Ja</v>
      </c>
      <c r="BK284" t="s">
        <v>10</v>
      </c>
    </row>
    <row r="285" spans="1:63" ht="15" customHeight="1" x14ac:dyDescent="0.25">
      <c r="A285" t="s">
        <v>369</v>
      </c>
      <c r="B285" t="s">
        <v>370</v>
      </c>
      <c r="C285">
        <v>0.26602799999999999</v>
      </c>
      <c r="D285">
        <v>39.1068</v>
      </c>
      <c r="E285">
        <v>11.284800000000001</v>
      </c>
      <c r="F285">
        <v>5.15836E-2</v>
      </c>
      <c r="G285" t="s">
        <v>14</v>
      </c>
      <c r="H285" t="s">
        <v>10</v>
      </c>
      <c r="K285" s="6">
        <f>VLOOKUP($B285,'Egen hetvattenprod'!$B$1:$AP$500,MATCH("Summa tillförd energi:",'Egen hetvattenprod'!$B$1:$AY$1,0),FALSE)</f>
        <v>13.084099999999999</v>
      </c>
      <c r="L285" s="6">
        <f>VLOOKUP($B285,Kraftvärmeprod!$B$1:$AO$500,MATCH("Summa tillförd energi:",Kraftvärmeprod!$B$1:$AV$1,0),FALSE)</f>
        <v>0</v>
      </c>
      <c r="M285" s="33">
        <f>VLOOKUP($B285,'Allokerad kvv'!$B$1:$AO$500,MATCH("Summa allokerad tillförd energi:",'Allokerad kvv'!$B$1:$AV$1,0),FALSE)</f>
        <v>0</v>
      </c>
      <c r="N285" s="33">
        <f>VLOOKUP($B285,'Justerad allokering'!$B$1:$AO$500,MATCH("Summa justerad allokerad tillförd energi:",'Justerad allokering'!$B$1:$AV$1,0),FALSE)</f>
        <v>0</v>
      </c>
      <c r="O285" s="6">
        <f>VLOOKUP($B285,'Slutlig allokering'!$B$2:$AL$500,MATCH("Summa justerad allokerad tillförd energi:",'Slutlig allokering'!$B$2:$AS$2,0),FALSE)</f>
        <v>0</v>
      </c>
      <c r="P285" s="6">
        <f>VLOOKUP($B285,'Köpt hetvatten'!$B$1:$AP$500,MATCH("Med verkningsgrad:",'Köpt hetvatten'!$B$1:$AW$1,0),FALSE)</f>
        <v>0</v>
      </c>
      <c r="Q285" s="6">
        <f>VLOOKUP($B285,Spillvärme!$B$1:$AP$500,MATCH("Summa tillförd energi:",Spillvärme!$B$1:$AW$1,0),FALSE)</f>
        <v>0</v>
      </c>
      <c r="R285" s="6">
        <f>VLOOKUP($B285,Miljö!$B$1:$AP$500,MATCH("Summa tillförd energi:",Miljö!$B$1:$AW$1,0),FALSE)</f>
        <v>0.42</v>
      </c>
      <c r="S285" s="33">
        <f t="shared" si="49"/>
        <v>0</v>
      </c>
      <c r="T285" s="6" t="str">
        <f>VLOOKUP($B285,Miljö!$B$1:$AP$500,MATCH("Köpt prod.spec hetvatten",Miljö!$B$1:$AW$1,0),FALSE)</f>
        <v/>
      </c>
      <c r="U285" s="6">
        <f t="shared" si="50"/>
        <v>13.504099999999999</v>
      </c>
      <c r="V285" s="6">
        <f>VLOOKUP($B285,Leveranser!$B$1:$AP$500,MATCH("Total levererad värme",Leveranser!$B$1:$AW$1,0),FALSE)</f>
        <v>10.583</v>
      </c>
      <c r="W285" s="6">
        <f>IFERROR(VLOOKUP($B285,Miljö!$B$1:$AP$500,MATCH("Såld mängd produktionsspecifik fjärrvärme (GWh)",Miljö!$B$1:$AW$1,0),FALSE)/1,0)</f>
        <v>0</v>
      </c>
      <c r="X285" s="6"/>
      <c r="Y285" s="30">
        <f t="shared" si="51"/>
        <v>0.78368791700298435</v>
      </c>
      <c r="Z285" s="6"/>
      <c r="AA285" s="30" t="str">
        <f t="shared" si="52"/>
        <v/>
      </c>
      <c r="AC285" t="s">
        <v>20</v>
      </c>
      <c r="AD285" t="s">
        <v>10</v>
      </c>
      <c r="AE285" s="25" t="str">
        <f t="shared" si="47"/>
        <v>ja</v>
      </c>
      <c r="AF285" t="s">
        <v>20</v>
      </c>
      <c r="AG285" t="s">
        <v>20</v>
      </c>
      <c r="AM285" s="6" t="str">
        <f t="shared" si="48"/>
        <v/>
      </c>
      <c r="AO285" s="6" t="str">
        <f t="shared" si="55"/>
        <v/>
      </c>
      <c r="AQ285" s="6" t="str">
        <f t="shared" si="56"/>
        <v/>
      </c>
      <c r="AR285" s="6"/>
      <c r="AW285" t="str">
        <f t="shared" si="53"/>
        <v/>
      </c>
      <c r="AY285" s="6" t="str">
        <f t="shared" si="57"/>
        <v/>
      </c>
      <c r="BB285" s="6" t="str">
        <f t="shared" si="54"/>
        <v>Ja</v>
      </c>
      <c r="BK285" t="s">
        <v>10</v>
      </c>
    </row>
    <row r="286" spans="1:63" ht="15" customHeight="1" x14ac:dyDescent="0.25">
      <c r="A286" t="s">
        <v>371</v>
      </c>
      <c r="B286" t="s">
        <v>372</v>
      </c>
      <c r="C286">
        <v>9.5083600000000004E-2</v>
      </c>
      <c r="D286">
        <v>19.834299999999999</v>
      </c>
      <c r="E286">
        <v>8.6969399999999997</v>
      </c>
      <c r="F286">
        <v>4.0265500000000003E-2</v>
      </c>
      <c r="G286" t="s">
        <v>10</v>
      </c>
      <c r="H286" t="s">
        <v>10</v>
      </c>
      <c r="K286" s="6">
        <f>VLOOKUP($B286,'Egen hetvattenprod'!$B$1:$AP$500,MATCH("Summa tillförd energi:",'Egen hetvattenprod'!$B$1:$AY$1,0),FALSE)</f>
        <v>44.42</v>
      </c>
      <c r="L286" s="6">
        <f>VLOOKUP($B286,Kraftvärmeprod!$B$1:$AO$500,MATCH("Summa tillförd energi:",Kraftvärmeprod!$B$1:$AV$1,0),FALSE)</f>
        <v>0</v>
      </c>
      <c r="M286" s="33">
        <f>VLOOKUP($B286,'Allokerad kvv'!$B$1:$AO$500,MATCH("Summa allokerad tillförd energi:",'Allokerad kvv'!$B$1:$AV$1,0),FALSE)</f>
        <v>0</v>
      </c>
      <c r="N286" s="33">
        <f>VLOOKUP($B286,'Justerad allokering'!$B$1:$AO$500,MATCH("Summa justerad allokerad tillförd energi:",'Justerad allokering'!$B$1:$AV$1,0),FALSE)</f>
        <v>0</v>
      </c>
      <c r="O286" s="6">
        <f>VLOOKUP($B286,'Slutlig allokering'!$B$2:$AL$500,MATCH("Summa justerad allokerad tillförd energi:",'Slutlig allokering'!$B$2:$AS$2,0),FALSE)</f>
        <v>0</v>
      </c>
      <c r="P286" s="6">
        <f>VLOOKUP($B286,'Köpt hetvatten'!$B$1:$AP$500,MATCH("Med verkningsgrad:",'Köpt hetvatten'!$B$1:$AW$1,0),FALSE)</f>
        <v>0</v>
      </c>
      <c r="Q286" s="6">
        <f>VLOOKUP($B286,Spillvärme!$B$1:$AP$500,MATCH("Summa tillförd energi:",Spillvärme!$B$1:$AW$1,0),FALSE)</f>
        <v>0</v>
      </c>
      <c r="R286" s="6">
        <f>VLOOKUP($B286,Miljö!$B$1:$AP$500,MATCH("Summa tillförd energi:",Miljö!$B$1:$AW$1,0),FALSE)</f>
        <v>0.78</v>
      </c>
      <c r="S286" s="33">
        <f t="shared" si="49"/>
        <v>0</v>
      </c>
      <c r="T286" s="6" t="str">
        <f>VLOOKUP($B286,Miljö!$B$1:$AP$500,MATCH("Köpt prod.spec hetvatten",Miljö!$B$1:$AW$1,0),FALSE)</f>
        <v/>
      </c>
      <c r="U286" s="6">
        <f t="shared" si="50"/>
        <v>45.2</v>
      </c>
      <c r="V286" s="6">
        <f>VLOOKUP($B286,Leveranser!$B$1:$AP$500,MATCH("Total levererad värme",Leveranser!$B$1:$AW$1,0),FALSE)</f>
        <v>40.314</v>
      </c>
      <c r="W286" s="6">
        <f>IFERROR(VLOOKUP($B286,Miljö!$B$1:$AP$500,MATCH("Såld mängd produktionsspecifik fjärrvärme (GWh)",Miljö!$B$1:$AW$1,0),FALSE)/1,0)</f>
        <v>0</v>
      </c>
      <c r="X286" s="6"/>
      <c r="Y286" s="30">
        <f t="shared" si="51"/>
        <v>0.89190265486725662</v>
      </c>
      <c r="Z286" s="6"/>
      <c r="AA286" s="30" t="str">
        <f t="shared" si="52"/>
        <v/>
      </c>
      <c r="AC286" t="s">
        <v>10</v>
      </c>
      <c r="AD286" t="s">
        <v>20</v>
      </c>
      <c r="AE286" s="25" t="str">
        <f t="shared" si="47"/>
        <v>ja</v>
      </c>
      <c r="AF286" t="s">
        <v>20</v>
      </c>
      <c r="AG286" t="s">
        <v>20</v>
      </c>
      <c r="AM286" s="6" t="str">
        <f t="shared" si="48"/>
        <v/>
      </c>
      <c r="AO286" s="6" t="str">
        <f t="shared" si="55"/>
        <v/>
      </c>
      <c r="AQ286" s="6" t="str">
        <f t="shared" si="56"/>
        <v/>
      </c>
      <c r="AR286" s="6"/>
      <c r="AW286" t="str">
        <f t="shared" si="53"/>
        <v/>
      </c>
      <c r="AY286" s="6" t="str">
        <f t="shared" si="57"/>
        <v/>
      </c>
      <c r="BB286" s="6" t="str">
        <f t="shared" si="54"/>
        <v>Ja</v>
      </c>
      <c r="BK286" t="s">
        <v>10</v>
      </c>
    </row>
    <row r="287" spans="1:63" ht="15" customHeight="1" x14ac:dyDescent="0.25">
      <c r="A287" t="s">
        <v>371</v>
      </c>
      <c r="B287" t="s">
        <v>373</v>
      </c>
      <c r="C287">
        <v>0.121443</v>
      </c>
      <c r="D287">
        <v>25.800799999999999</v>
      </c>
      <c r="E287">
        <v>7.5855699999999997</v>
      </c>
      <c r="F287">
        <v>4.0771799999999997E-2</v>
      </c>
      <c r="G287" t="s">
        <v>14</v>
      </c>
      <c r="H287" t="s">
        <v>10</v>
      </c>
      <c r="K287" s="6">
        <f>VLOOKUP($B287,'Egen hetvattenprod'!$B$1:$AP$500,MATCH("Summa tillförd energi:",'Egen hetvattenprod'!$B$1:$AY$1,0),FALSE)</f>
        <v>58.6</v>
      </c>
      <c r="L287" s="6">
        <f>VLOOKUP($B287,Kraftvärmeprod!$B$1:$AO$500,MATCH("Summa tillförd energi:",Kraftvärmeprod!$B$1:$AV$1,0),FALSE)</f>
        <v>0</v>
      </c>
      <c r="M287" s="33">
        <f>VLOOKUP($B287,'Allokerad kvv'!$B$1:$AO$500,MATCH("Summa allokerad tillförd energi:",'Allokerad kvv'!$B$1:$AV$1,0),FALSE)</f>
        <v>0</v>
      </c>
      <c r="N287" s="33">
        <f>VLOOKUP($B287,'Justerad allokering'!$B$1:$AO$500,MATCH("Summa justerad allokerad tillförd energi:",'Justerad allokering'!$B$1:$AV$1,0),FALSE)</f>
        <v>0</v>
      </c>
      <c r="O287" s="6">
        <f>VLOOKUP($B287,'Slutlig allokering'!$B$2:$AL$500,MATCH("Summa justerad allokerad tillförd energi:",'Slutlig allokering'!$B$2:$AS$2,0),FALSE)</f>
        <v>0</v>
      </c>
      <c r="P287" s="6">
        <f>VLOOKUP($B287,'Köpt hetvatten'!$B$1:$AP$500,MATCH("Med verkningsgrad:",'Köpt hetvatten'!$B$1:$AW$1,0),FALSE)</f>
        <v>0</v>
      </c>
      <c r="Q287" s="6">
        <f>VLOOKUP($B287,Spillvärme!$B$1:$AP$500,MATCH("Summa tillförd energi:",Spillvärme!$B$1:$AW$1,0),FALSE)</f>
        <v>0</v>
      </c>
      <c r="R287" s="6">
        <f>VLOOKUP($B287,Miljö!$B$1:$AP$500,MATCH("Summa tillförd energi:",Miljö!$B$1:$AW$1,0),FALSE)</f>
        <v>1</v>
      </c>
      <c r="S287" s="33">
        <f t="shared" si="49"/>
        <v>0</v>
      </c>
      <c r="T287" s="6" t="str">
        <f>VLOOKUP($B287,Miljö!$B$1:$AP$500,MATCH("Köpt prod.spec hetvatten",Miljö!$B$1:$AW$1,0),FALSE)</f>
        <v/>
      </c>
      <c r="U287" s="6">
        <f t="shared" si="50"/>
        <v>59.6</v>
      </c>
      <c r="V287" s="6">
        <f>VLOOKUP($B287,Leveranser!$B$1:$AP$500,MATCH("Total levererad värme",Leveranser!$B$1:$AW$1,0),FALSE)</f>
        <v>48.5</v>
      </c>
      <c r="W287" s="6">
        <f>IFERROR(VLOOKUP($B287,Miljö!$B$1:$AP$500,MATCH("Såld mängd produktionsspecifik fjärrvärme (GWh)",Miljö!$B$1:$AW$1,0),FALSE)/1,0)</f>
        <v>0</v>
      </c>
      <c r="X287" s="6"/>
      <c r="Y287" s="30">
        <f t="shared" si="51"/>
        <v>0.81375838926174493</v>
      </c>
      <c r="Z287" s="6"/>
      <c r="AA287" s="30" t="str">
        <f t="shared" si="52"/>
        <v/>
      </c>
      <c r="AC287" t="s">
        <v>20</v>
      </c>
      <c r="AD287" t="s">
        <v>10</v>
      </c>
      <c r="AE287" s="25" t="str">
        <f t="shared" si="47"/>
        <v>ja</v>
      </c>
      <c r="AF287" t="s">
        <v>20</v>
      </c>
      <c r="AG287" t="s">
        <v>20</v>
      </c>
      <c r="AM287" s="6" t="str">
        <f t="shared" si="48"/>
        <v/>
      </c>
      <c r="AO287" s="6" t="str">
        <f t="shared" si="55"/>
        <v/>
      </c>
      <c r="AQ287" s="6" t="str">
        <f t="shared" si="56"/>
        <v/>
      </c>
      <c r="AR287" s="6"/>
      <c r="AW287" t="str">
        <f t="shared" si="53"/>
        <v/>
      </c>
      <c r="AY287" s="6" t="str">
        <f t="shared" si="57"/>
        <v/>
      </c>
      <c r="BB287" s="6" t="str">
        <f t="shared" si="54"/>
        <v>Ja</v>
      </c>
      <c r="BK287" t="s">
        <v>10</v>
      </c>
    </row>
    <row r="288" spans="1:63" ht="15" customHeight="1" x14ac:dyDescent="0.25">
      <c r="A288" t="s">
        <v>371</v>
      </c>
      <c r="B288" t="s">
        <v>374</v>
      </c>
      <c r="C288">
        <v>9.6428600000000003E-2</v>
      </c>
      <c r="D288">
        <v>25.398399999999999</v>
      </c>
      <c r="E288">
        <v>9.3467000000000002</v>
      </c>
      <c r="F288">
        <v>4.1493799999999997E-2</v>
      </c>
      <c r="G288" t="s">
        <v>14</v>
      </c>
      <c r="H288" t="s">
        <v>10</v>
      </c>
      <c r="K288" s="6">
        <f>VLOOKUP($B288,'Egen hetvattenprod'!$B$1:$AP$500,MATCH("Summa tillförd energi:",'Egen hetvattenprod'!$B$1:$AY$1,0),FALSE)</f>
        <v>23.6</v>
      </c>
      <c r="L288" s="6">
        <f>VLOOKUP($B288,Kraftvärmeprod!$B$1:$AO$500,MATCH("Summa tillförd energi:",Kraftvärmeprod!$B$1:$AV$1,0),FALSE)</f>
        <v>0</v>
      </c>
      <c r="M288" s="33">
        <f>VLOOKUP($B288,'Allokerad kvv'!$B$1:$AO$500,MATCH("Summa allokerad tillförd energi:",'Allokerad kvv'!$B$1:$AV$1,0),FALSE)</f>
        <v>0</v>
      </c>
      <c r="N288" s="33">
        <f>VLOOKUP($B288,'Justerad allokering'!$B$1:$AO$500,MATCH("Summa justerad allokerad tillförd energi:",'Justerad allokering'!$B$1:$AV$1,0),FALSE)</f>
        <v>0</v>
      </c>
      <c r="O288" s="6">
        <f>VLOOKUP($B288,'Slutlig allokering'!$B$2:$AL$500,MATCH("Summa justerad allokerad tillförd energi:",'Slutlig allokering'!$B$2:$AS$2,0),FALSE)</f>
        <v>0</v>
      </c>
      <c r="P288" s="6">
        <f>VLOOKUP($B288,'Köpt hetvatten'!$B$1:$AP$500,MATCH("Med verkningsgrad:",'Köpt hetvatten'!$B$1:$AW$1,0),FALSE)</f>
        <v>0</v>
      </c>
      <c r="Q288" s="6">
        <f>VLOOKUP($B288,Spillvärme!$B$1:$AP$500,MATCH("Summa tillförd energi:",Spillvärme!$B$1:$AW$1,0),FALSE)</f>
        <v>0</v>
      </c>
      <c r="R288" s="6">
        <f>VLOOKUP($B288,Miljö!$B$1:$AP$500,MATCH("Summa tillförd energi:",Miljö!$B$1:$AW$1,0),FALSE)</f>
        <v>0.5</v>
      </c>
      <c r="S288" s="33">
        <f t="shared" si="49"/>
        <v>0</v>
      </c>
      <c r="T288" s="6" t="str">
        <f>VLOOKUP($B288,Miljö!$B$1:$AP$500,MATCH("Köpt prod.spec hetvatten",Miljö!$B$1:$AW$1,0),FALSE)</f>
        <v/>
      </c>
      <c r="U288" s="6">
        <f t="shared" si="50"/>
        <v>24.1</v>
      </c>
      <c r="V288" s="6">
        <f>VLOOKUP($B288,Leveranser!$B$1:$AP$500,MATCH("Total levererad värme",Leveranser!$B$1:$AW$1,0),FALSE)</f>
        <v>18.2</v>
      </c>
      <c r="W288" s="6">
        <f>IFERROR(VLOOKUP($B288,Miljö!$B$1:$AP$500,MATCH("Såld mängd produktionsspecifik fjärrvärme (GWh)",Miljö!$B$1:$AW$1,0),FALSE)/1,0)</f>
        <v>0</v>
      </c>
      <c r="X288" s="6"/>
      <c r="Y288" s="30">
        <f t="shared" si="51"/>
        <v>0.75518672199170112</v>
      </c>
      <c r="Z288" s="6"/>
      <c r="AA288" s="30" t="str">
        <f t="shared" si="52"/>
        <v/>
      </c>
      <c r="AC288" t="s">
        <v>10</v>
      </c>
      <c r="AD288" t="s">
        <v>20</v>
      </c>
      <c r="AE288" s="25" t="str">
        <f t="shared" si="47"/>
        <v>ja</v>
      </c>
      <c r="AF288" t="s">
        <v>20</v>
      </c>
      <c r="AG288" t="s">
        <v>20</v>
      </c>
      <c r="AM288" s="6" t="str">
        <f t="shared" si="48"/>
        <v/>
      </c>
      <c r="AO288" s="6" t="str">
        <f t="shared" si="55"/>
        <v/>
      </c>
      <c r="AQ288" s="6" t="str">
        <f t="shared" si="56"/>
        <v/>
      </c>
      <c r="AR288" s="6"/>
      <c r="AW288" t="str">
        <f t="shared" si="53"/>
        <v/>
      </c>
      <c r="AY288" s="6" t="str">
        <f t="shared" si="57"/>
        <v/>
      </c>
      <c r="BB288" s="6" t="str">
        <f t="shared" si="54"/>
        <v>Ja</v>
      </c>
      <c r="BK288" t="s">
        <v>10</v>
      </c>
    </row>
    <row r="289" spans="1:63" ht="15" customHeight="1" x14ac:dyDescent="0.25">
      <c r="A289" t="s">
        <v>371</v>
      </c>
      <c r="B289" t="s">
        <v>375</v>
      </c>
      <c r="C289">
        <v>0.11827600000000001</v>
      </c>
      <c r="D289">
        <v>24.775500000000001</v>
      </c>
      <c r="E289">
        <v>9.8429699999999993</v>
      </c>
      <c r="F289">
        <v>1.9418100000000001E-2</v>
      </c>
      <c r="G289" t="s">
        <v>14</v>
      </c>
      <c r="H289" t="s">
        <v>14</v>
      </c>
      <c r="K289" s="6">
        <f>VLOOKUP($B289,'Egen hetvattenprod'!$B$1:$AP$500,MATCH("Summa tillförd energi:",'Egen hetvattenprod'!$B$1:$AY$1,0),FALSE)</f>
        <v>45.7</v>
      </c>
      <c r="L289" s="6">
        <f>VLOOKUP($B289,Kraftvärmeprod!$B$1:$AO$500,MATCH("Summa tillförd energi:",Kraftvärmeprod!$B$1:$AV$1,0),FALSE)</f>
        <v>0</v>
      </c>
      <c r="M289" s="33">
        <f>VLOOKUP($B289,'Allokerad kvv'!$B$1:$AO$500,MATCH("Summa allokerad tillförd energi:",'Allokerad kvv'!$B$1:$AV$1,0),FALSE)</f>
        <v>0</v>
      </c>
      <c r="N289" s="33">
        <f>VLOOKUP($B289,'Justerad allokering'!$B$1:$AO$500,MATCH("Summa justerad allokerad tillförd energi:",'Justerad allokering'!$B$1:$AV$1,0),FALSE)</f>
        <v>0</v>
      </c>
      <c r="O289" s="6">
        <f>VLOOKUP($B289,'Slutlig allokering'!$B$2:$AL$500,MATCH("Summa justerad allokerad tillförd energi:",'Slutlig allokering'!$B$2:$AS$2,0),FALSE)</f>
        <v>0</v>
      </c>
      <c r="P289" s="6">
        <f>VLOOKUP($B289,'Köpt hetvatten'!$B$1:$AP$500,MATCH("Med verkningsgrad:",'Köpt hetvatten'!$B$1:$AW$1,0),FALSE)</f>
        <v>0</v>
      </c>
      <c r="Q289" s="6">
        <f>VLOOKUP($B289,Spillvärme!$B$1:$AP$500,MATCH("Summa tillförd energi:",Spillvärme!$B$1:$AW$1,0),FALSE)</f>
        <v>0</v>
      </c>
      <c r="R289" s="6">
        <f>VLOOKUP($B289,Miljö!$B$1:$AP$500,MATCH("Summa tillförd energi:",Miljö!$B$1:$AW$1,0),FALSE)</f>
        <v>0.7</v>
      </c>
      <c r="S289" s="33">
        <f t="shared" si="49"/>
        <v>0</v>
      </c>
      <c r="T289" s="6" t="str">
        <f>VLOOKUP($B289,Miljö!$B$1:$AP$500,MATCH("Köpt prod.spec hetvatten",Miljö!$B$1:$AW$1,0),FALSE)</f>
        <v/>
      </c>
      <c r="U289" s="6">
        <f t="shared" si="50"/>
        <v>46.400000000000006</v>
      </c>
      <c r="V289" s="6">
        <f>VLOOKUP($B289,Leveranser!$B$1:$AP$500,MATCH("Total levererad värme",Leveranser!$B$1:$AW$1,0),FALSE)</f>
        <v>29</v>
      </c>
      <c r="W289" s="6">
        <f>IFERROR(VLOOKUP($B289,Miljö!$B$1:$AP$500,MATCH("Såld mängd produktionsspecifik fjärrvärme (GWh)",Miljö!$B$1:$AW$1,0),FALSE)/1,0)</f>
        <v>0</v>
      </c>
      <c r="X289" s="6"/>
      <c r="Y289" s="30">
        <f t="shared" si="51"/>
        <v>0.62499999999999989</v>
      </c>
      <c r="Z289" s="6"/>
      <c r="AA289" s="30" t="str">
        <f t="shared" si="52"/>
        <v/>
      </c>
      <c r="AC289" t="s">
        <v>20</v>
      </c>
      <c r="AD289" t="s">
        <v>20</v>
      </c>
      <c r="AE289" s="25" t="str">
        <f t="shared" si="47"/>
        <v/>
      </c>
      <c r="AF289" t="s">
        <v>20</v>
      </c>
      <c r="AG289" t="s">
        <v>20</v>
      </c>
      <c r="AM289" s="6" t="str">
        <f t="shared" si="48"/>
        <v>ja</v>
      </c>
      <c r="AO289" s="6" t="str">
        <f t="shared" si="55"/>
        <v>ja</v>
      </c>
      <c r="AQ289" s="6" t="str">
        <f t="shared" si="56"/>
        <v/>
      </c>
      <c r="AR289" s="6"/>
      <c r="AW289" t="str">
        <f t="shared" si="53"/>
        <v>nej</v>
      </c>
      <c r="AY289" s="6" t="str">
        <f t="shared" si="57"/>
        <v>ja</v>
      </c>
      <c r="BB289" s="6" t="str">
        <f t="shared" si="54"/>
        <v>Ja</v>
      </c>
      <c r="BG289" t="s">
        <v>10</v>
      </c>
      <c r="BK289" t="s">
        <v>10</v>
      </c>
    </row>
    <row r="290" spans="1:63" ht="15" customHeight="1" x14ac:dyDescent="0.25">
      <c r="A290" t="s">
        <v>371</v>
      </c>
      <c r="B290" t="s">
        <v>376</v>
      </c>
      <c r="C290">
        <v>0.11233899999999999</v>
      </c>
      <c r="D290">
        <v>20.9575</v>
      </c>
      <c r="E290">
        <v>8.1500400000000006</v>
      </c>
      <c r="F290">
        <v>1.2944600000000001E-2</v>
      </c>
      <c r="G290" t="s">
        <v>14</v>
      </c>
      <c r="H290" t="s">
        <v>14</v>
      </c>
      <c r="K290" s="6">
        <f>VLOOKUP($B290,'Egen hetvattenprod'!$B$1:$AP$500,MATCH("Summa tillförd energi:",'Egen hetvattenprod'!$B$1:$AY$1,0),FALSE)</f>
        <v>33.5</v>
      </c>
      <c r="L290" s="6">
        <f>VLOOKUP($B290,Kraftvärmeprod!$B$1:$AO$500,MATCH("Summa tillförd energi:",Kraftvärmeprod!$B$1:$AV$1,0),FALSE)</f>
        <v>0</v>
      </c>
      <c r="M290" s="33">
        <f>VLOOKUP($B290,'Allokerad kvv'!$B$1:$AO$500,MATCH("Summa allokerad tillförd energi:",'Allokerad kvv'!$B$1:$AV$1,0),FALSE)</f>
        <v>0</v>
      </c>
      <c r="N290" s="33">
        <f>VLOOKUP($B290,'Justerad allokering'!$B$1:$AO$500,MATCH("Summa justerad allokerad tillförd energi:",'Justerad allokering'!$B$1:$AV$1,0),FALSE)</f>
        <v>0</v>
      </c>
      <c r="O290" s="6">
        <f>VLOOKUP($B290,'Slutlig allokering'!$B$2:$AL$500,MATCH("Summa justerad allokerad tillförd energi:",'Slutlig allokering'!$B$2:$AS$2,0),FALSE)</f>
        <v>0</v>
      </c>
      <c r="P290" s="6">
        <f>VLOOKUP($B290,'Köpt hetvatten'!$B$1:$AP$500,MATCH("Med verkningsgrad:",'Köpt hetvatten'!$B$1:$AW$1,0),FALSE)</f>
        <v>0</v>
      </c>
      <c r="Q290" s="6">
        <f>VLOOKUP($B290,Spillvärme!$B$1:$AP$500,MATCH("Summa tillförd energi:",Spillvärme!$B$1:$AW$1,0),FALSE)</f>
        <v>0</v>
      </c>
      <c r="R290" s="6">
        <f>VLOOKUP($B290,Miljö!$B$1:$AP$500,MATCH("Summa tillförd energi:",Miljö!$B$1:$AW$1,0),FALSE)</f>
        <v>0.8</v>
      </c>
      <c r="S290" s="33">
        <f t="shared" si="49"/>
        <v>0</v>
      </c>
      <c r="T290" s="6" t="str">
        <f>VLOOKUP($B290,Miljö!$B$1:$AP$500,MATCH("Köpt prod.spec hetvatten",Miljö!$B$1:$AW$1,0),FALSE)</f>
        <v/>
      </c>
      <c r="U290" s="6">
        <f t="shared" si="50"/>
        <v>34.299999999999997</v>
      </c>
      <c r="V290" s="6">
        <f>VLOOKUP($B290,Leveranser!$B$1:$AP$500,MATCH("Total levererad värme",Leveranser!$B$1:$AW$1,0),FALSE)</f>
        <v>24.8</v>
      </c>
      <c r="W290" s="6">
        <f>IFERROR(VLOOKUP($B290,Miljö!$B$1:$AP$500,MATCH("Såld mängd produktionsspecifik fjärrvärme (GWh)",Miljö!$B$1:$AW$1,0),FALSE)/1,0)</f>
        <v>0</v>
      </c>
      <c r="X290" s="6"/>
      <c r="Y290" s="30">
        <f t="shared" si="51"/>
        <v>0.72303206997084557</v>
      </c>
      <c r="Z290" s="6"/>
      <c r="AA290" s="30" t="str">
        <f t="shared" si="52"/>
        <v/>
      </c>
      <c r="AC290" t="s">
        <v>20</v>
      </c>
      <c r="AD290" t="s">
        <v>20</v>
      </c>
      <c r="AE290" s="25" t="str">
        <f t="shared" si="47"/>
        <v/>
      </c>
      <c r="AF290" t="s">
        <v>20</v>
      </c>
      <c r="AG290" t="s">
        <v>20</v>
      </c>
      <c r="AM290" s="6" t="str">
        <f t="shared" si="48"/>
        <v>ja</v>
      </c>
      <c r="AO290" s="6" t="str">
        <f t="shared" si="55"/>
        <v>ja</v>
      </c>
      <c r="AQ290" s="6" t="str">
        <f t="shared" si="56"/>
        <v/>
      </c>
      <c r="AR290" s="6"/>
      <c r="AW290" t="str">
        <f t="shared" si="53"/>
        <v>nej</v>
      </c>
      <c r="AY290" s="6" t="str">
        <f t="shared" si="57"/>
        <v>ja</v>
      </c>
      <c r="BB290" s="6" t="str">
        <f t="shared" si="54"/>
        <v>Ja</v>
      </c>
      <c r="BG290" t="s">
        <v>10</v>
      </c>
      <c r="BK290" t="s">
        <v>10</v>
      </c>
    </row>
    <row r="291" spans="1:63" ht="15" customHeight="1" x14ac:dyDescent="0.25">
      <c r="A291" t="s">
        <v>371</v>
      </c>
      <c r="B291" t="s">
        <v>377</v>
      </c>
      <c r="C291">
        <v>0</v>
      </c>
      <c r="D291">
        <v>0</v>
      </c>
      <c r="E291">
        <v>0</v>
      </c>
      <c r="F291">
        <v>0</v>
      </c>
      <c r="G291" t="s">
        <v>14</v>
      </c>
      <c r="H291" t="s">
        <v>14</v>
      </c>
      <c r="K291" s="6">
        <f>VLOOKUP($B291,'Egen hetvattenprod'!$B$1:$AP$500,MATCH("Summa tillförd energi:",'Egen hetvattenprod'!$B$1:$AY$1,0),FALSE)</f>
        <v>0</v>
      </c>
      <c r="L291" s="6">
        <f>VLOOKUP($B291,Kraftvärmeprod!$B$1:$AO$500,MATCH("Summa tillförd energi:",Kraftvärmeprod!$B$1:$AV$1,0),FALSE)</f>
        <v>0</v>
      </c>
      <c r="M291" s="33">
        <f>VLOOKUP($B291,'Allokerad kvv'!$B$1:$AO$500,MATCH("Summa allokerad tillförd energi:",'Allokerad kvv'!$B$1:$AV$1,0),FALSE)</f>
        <v>0</v>
      </c>
      <c r="N291" s="33">
        <f>VLOOKUP($B291,'Justerad allokering'!$B$1:$AO$500,MATCH("Summa justerad allokerad tillförd energi:",'Justerad allokering'!$B$1:$AV$1,0),FALSE)</f>
        <v>0</v>
      </c>
      <c r="O291" s="6">
        <f>VLOOKUP($B291,'Slutlig allokering'!$B$2:$AL$500,MATCH("Summa justerad allokerad tillförd energi:",'Slutlig allokering'!$B$2:$AS$2,0),FALSE)</f>
        <v>0</v>
      </c>
      <c r="P291" s="6">
        <f>VLOOKUP($B291,'Köpt hetvatten'!$B$1:$AP$500,MATCH("Med verkningsgrad:",'Köpt hetvatten'!$B$1:$AW$1,0),FALSE)</f>
        <v>0</v>
      </c>
      <c r="Q291" s="6">
        <f>VLOOKUP($B291,Spillvärme!$B$1:$AP$500,MATCH("Summa tillförd energi:",Spillvärme!$B$1:$AW$1,0),FALSE)</f>
        <v>0</v>
      </c>
      <c r="R291" s="6">
        <f>VLOOKUP($B291,Miljö!$B$1:$AP$500,MATCH("Summa tillförd energi:",Miljö!$B$1:$AW$1,0),FALSE)</f>
        <v>0</v>
      </c>
      <c r="S291" s="33">
        <f t="shared" si="49"/>
        <v>0</v>
      </c>
      <c r="T291" s="6" t="str">
        <f>VLOOKUP($B291,Miljö!$B$1:$AP$500,MATCH("Köpt prod.spec hetvatten",Miljö!$B$1:$AW$1,0),FALSE)</f>
        <v/>
      </c>
      <c r="U291" s="6">
        <f t="shared" si="50"/>
        <v>0</v>
      </c>
      <c r="V291" s="6">
        <f>VLOOKUP($B291,Leveranser!$B$1:$AP$500,MATCH("Total levererad värme",Leveranser!$B$1:$AW$1,0),FALSE)</f>
        <v>0</v>
      </c>
      <c r="W291" s="6">
        <f>IFERROR(VLOOKUP($B291,Miljö!$B$1:$AP$500,MATCH("Såld mängd produktionsspecifik fjärrvärme (GWh)",Miljö!$B$1:$AW$1,0),FALSE)/1,0)</f>
        <v>0</v>
      </c>
      <c r="X291" s="6"/>
      <c r="Y291" s="30" t="str">
        <f t="shared" si="51"/>
        <v/>
      </c>
      <c r="Z291" s="6"/>
      <c r="AA291" s="30" t="str">
        <f t="shared" si="52"/>
        <v/>
      </c>
      <c r="AC291" t="s">
        <v>20</v>
      </c>
      <c r="AD291" t="s">
        <v>20</v>
      </c>
      <c r="AE291" s="25" t="str">
        <f t="shared" si="47"/>
        <v/>
      </c>
      <c r="AF291" t="s">
        <v>20</v>
      </c>
      <c r="AG291" t="s">
        <v>20</v>
      </c>
      <c r="AM291" s="6" t="str">
        <f t="shared" si="48"/>
        <v>nej</v>
      </c>
      <c r="AO291" s="6" t="str">
        <f t="shared" si="55"/>
        <v>nej</v>
      </c>
      <c r="AQ291" s="6" t="str">
        <f t="shared" si="56"/>
        <v/>
      </c>
      <c r="AR291" s="6"/>
      <c r="AW291" t="str">
        <f t="shared" si="53"/>
        <v>nej</v>
      </c>
      <c r="AY291" s="6" t="str">
        <f t="shared" si="57"/>
        <v>nej</v>
      </c>
      <c r="BB291" s="6" t="str">
        <f t="shared" si="54"/>
        <v>Nej</v>
      </c>
      <c r="BK291" t="s">
        <v>14</v>
      </c>
    </row>
    <row r="292" spans="1:63" ht="15" customHeight="1" x14ac:dyDescent="0.25">
      <c r="A292" t="s">
        <v>371</v>
      </c>
      <c r="B292" t="s">
        <v>378</v>
      </c>
      <c r="C292">
        <v>0.103035</v>
      </c>
      <c r="D292">
        <v>21.389500000000002</v>
      </c>
      <c r="E292">
        <v>8.2796099999999999</v>
      </c>
      <c r="F292">
        <v>2.2046099999999999E-2</v>
      </c>
      <c r="G292" t="s">
        <v>14</v>
      </c>
      <c r="H292" t="s">
        <v>14</v>
      </c>
      <c r="K292" s="6">
        <f>VLOOKUP($B292,'Egen hetvattenprod'!$B$1:$AP$500,MATCH("Summa tillförd energi:",'Egen hetvattenprod'!$B$1:$AY$1,0),FALSE)</f>
        <v>34.200000000000003</v>
      </c>
      <c r="L292" s="6">
        <f>VLOOKUP($B292,Kraftvärmeprod!$B$1:$AO$500,MATCH("Summa tillförd energi:",Kraftvärmeprod!$B$1:$AV$1,0),FALSE)</f>
        <v>0</v>
      </c>
      <c r="M292" s="33">
        <f>VLOOKUP($B292,'Allokerad kvv'!$B$1:$AO$500,MATCH("Summa allokerad tillförd energi:",'Allokerad kvv'!$B$1:$AV$1,0),FALSE)</f>
        <v>0</v>
      </c>
      <c r="N292" s="33">
        <f>VLOOKUP($B292,'Justerad allokering'!$B$1:$AO$500,MATCH("Summa justerad allokerad tillförd energi:",'Justerad allokering'!$B$1:$AV$1,0),FALSE)</f>
        <v>0</v>
      </c>
      <c r="O292" s="6">
        <f>VLOOKUP($B292,'Slutlig allokering'!$B$2:$AL$500,MATCH("Summa justerad allokerad tillförd energi:",'Slutlig allokering'!$B$2:$AS$2,0),FALSE)</f>
        <v>0</v>
      </c>
      <c r="P292" s="6">
        <f>VLOOKUP($B292,'Köpt hetvatten'!$B$1:$AP$500,MATCH("Med verkningsgrad:",'Köpt hetvatten'!$B$1:$AW$1,0),FALSE)</f>
        <v>0</v>
      </c>
      <c r="Q292" s="6">
        <f>VLOOKUP($B292,Spillvärme!$B$1:$AP$500,MATCH("Summa tillförd energi:",Spillvärme!$B$1:$AW$1,0),FALSE)</f>
        <v>0</v>
      </c>
      <c r="R292" s="6">
        <f>VLOOKUP($B292,Miljö!$B$1:$AP$500,MATCH("Summa tillförd energi:",Miljö!$B$1:$AW$1,0),FALSE)</f>
        <v>0.5</v>
      </c>
      <c r="S292" s="33">
        <f t="shared" si="49"/>
        <v>0</v>
      </c>
      <c r="T292" s="6" t="str">
        <f>VLOOKUP($B292,Miljö!$B$1:$AP$500,MATCH("Köpt prod.spec hetvatten",Miljö!$B$1:$AW$1,0),FALSE)</f>
        <v/>
      </c>
      <c r="U292" s="6">
        <f t="shared" si="50"/>
        <v>34.700000000000003</v>
      </c>
      <c r="V292" s="6">
        <f>VLOOKUP($B292,Leveranser!$B$1:$AP$500,MATCH("Total levererad värme",Leveranser!$B$1:$AW$1,0),FALSE)</f>
        <v>25.7</v>
      </c>
      <c r="W292" s="6">
        <f>IFERROR(VLOOKUP($B292,Miljö!$B$1:$AP$500,MATCH("Såld mängd produktionsspecifik fjärrvärme (GWh)",Miljö!$B$1:$AW$1,0),FALSE)/1,0)</f>
        <v>0</v>
      </c>
      <c r="X292" s="6"/>
      <c r="Y292" s="30">
        <f t="shared" si="51"/>
        <v>0.74063400576368865</v>
      </c>
      <c r="Z292" s="6"/>
      <c r="AA292" s="30" t="str">
        <f t="shared" si="52"/>
        <v/>
      </c>
      <c r="AC292" t="s">
        <v>20</v>
      </c>
      <c r="AD292" t="s">
        <v>20</v>
      </c>
      <c r="AE292" s="25" t="str">
        <f t="shared" si="47"/>
        <v/>
      </c>
      <c r="AF292" t="s">
        <v>20</v>
      </c>
      <c r="AG292" t="s">
        <v>20</v>
      </c>
      <c r="AM292" s="6" t="str">
        <f t="shared" si="48"/>
        <v>ja</v>
      </c>
      <c r="AO292" s="6" t="str">
        <f t="shared" si="55"/>
        <v>ja</v>
      </c>
      <c r="AQ292" s="6" t="str">
        <f t="shared" si="56"/>
        <v/>
      </c>
      <c r="AR292" s="6"/>
      <c r="AW292" t="str">
        <f t="shared" si="53"/>
        <v>nej</v>
      </c>
      <c r="AY292" s="6" t="str">
        <f t="shared" si="57"/>
        <v>ja</v>
      </c>
      <c r="BB292" s="6" t="str">
        <f t="shared" si="54"/>
        <v>Ja</v>
      </c>
      <c r="BG292" t="s">
        <v>10</v>
      </c>
      <c r="BK292" t="s">
        <v>10</v>
      </c>
    </row>
    <row r="293" spans="1:63" ht="15" customHeight="1" x14ac:dyDescent="0.25">
      <c r="A293" t="s">
        <v>371</v>
      </c>
      <c r="B293" t="s">
        <v>379</v>
      </c>
      <c r="C293">
        <v>0.51488500000000004</v>
      </c>
      <c r="D293">
        <v>100.506</v>
      </c>
      <c r="E293">
        <v>22.679600000000001</v>
      </c>
      <c r="F293">
        <v>0.22392699999999999</v>
      </c>
      <c r="G293" t="s">
        <v>10</v>
      </c>
      <c r="H293" t="s">
        <v>10</v>
      </c>
      <c r="K293" s="6">
        <f>VLOOKUP($B293,'Egen hetvattenprod'!$B$1:$AP$500,MATCH("Summa tillförd energi:",'Egen hetvattenprod'!$B$1:$AY$1,0),FALSE)</f>
        <v>26.407</v>
      </c>
      <c r="L293" s="6">
        <f>VLOOKUP($B293,Kraftvärmeprod!$B$1:$AO$500,MATCH("Summa tillförd energi:",Kraftvärmeprod!$B$1:$AV$1,0),FALSE)</f>
        <v>0</v>
      </c>
      <c r="M293" s="33">
        <f>VLOOKUP($B293,'Allokerad kvv'!$B$1:$AO$500,MATCH("Summa allokerad tillförd energi:",'Allokerad kvv'!$B$1:$AV$1,0),FALSE)</f>
        <v>0</v>
      </c>
      <c r="N293" s="33">
        <f>VLOOKUP($B293,'Justerad allokering'!$B$1:$AO$500,MATCH("Summa justerad allokerad tillförd energi:",'Justerad allokering'!$B$1:$AV$1,0),FALSE)</f>
        <v>0</v>
      </c>
      <c r="O293" s="6">
        <f>VLOOKUP($B293,'Slutlig allokering'!$B$2:$AL$500,MATCH("Summa justerad allokerad tillförd energi:",'Slutlig allokering'!$B$2:$AS$2,0),FALSE)</f>
        <v>0</v>
      </c>
      <c r="P293" s="6">
        <f>VLOOKUP($B293,'Köpt hetvatten'!$B$1:$AP$500,MATCH("Med verkningsgrad:",'Köpt hetvatten'!$B$1:$AW$1,0),FALSE)</f>
        <v>0</v>
      </c>
      <c r="Q293" s="6">
        <f>VLOOKUP($B293,Spillvärme!$B$1:$AP$500,MATCH("Summa tillförd energi:",Spillvärme!$B$1:$AW$1,0),FALSE)</f>
        <v>0</v>
      </c>
      <c r="R293" s="6">
        <f>VLOOKUP($B293,Miljö!$B$1:$AP$500,MATCH("Summa tillförd energi:",Miljö!$B$1:$AW$1,0),FALSE)</f>
        <v>0.51700000000000002</v>
      </c>
      <c r="S293" s="33">
        <f t="shared" si="49"/>
        <v>0</v>
      </c>
      <c r="T293" s="6" t="str">
        <f>VLOOKUP($B293,Miljö!$B$1:$AP$500,MATCH("Köpt prod.spec hetvatten",Miljö!$B$1:$AW$1,0),FALSE)</f>
        <v/>
      </c>
      <c r="U293" s="6">
        <f t="shared" si="50"/>
        <v>26.923999999999999</v>
      </c>
      <c r="V293" s="6">
        <f>VLOOKUP($B293,Leveranser!$B$1:$AP$500,MATCH("Total levererad värme",Leveranser!$B$1:$AW$1,0),FALSE)</f>
        <v>17.350999999999999</v>
      </c>
      <c r="W293" s="6">
        <f>IFERROR(VLOOKUP($B293,Miljö!$B$1:$AP$500,MATCH("Såld mängd produktionsspecifik fjärrvärme (GWh)",Miljö!$B$1:$AW$1,0),FALSE)/1,0)</f>
        <v>0</v>
      </c>
      <c r="X293" s="6"/>
      <c r="Y293" s="30">
        <f t="shared" si="51"/>
        <v>0.64444361907591741</v>
      </c>
      <c r="Z293" s="6"/>
      <c r="AA293" s="30" t="str">
        <f t="shared" si="52"/>
        <v/>
      </c>
      <c r="AC293" t="s">
        <v>10</v>
      </c>
      <c r="AD293" t="s">
        <v>20</v>
      </c>
      <c r="AE293" s="25" t="str">
        <f t="shared" si="47"/>
        <v>ja</v>
      </c>
      <c r="AF293" t="s">
        <v>20</v>
      </c>
      <c r="AG293" t="s">
        <v>20</v>
      </c>
      <c r="AM293" s="6" t="str">
        <f t="shared" si="48"/>
        <v/>
      </c>
      <c r="AO293" s="6" t="str">
        <f t="shared" si="55"/>
        <v/>
      </c>
      <c r="AQ293" s="6" t="str">
        <f t="shared" si="56"/>
        <v/>
      </c>
      <c r="AR293" s="6"/>
      <c r="AW293" t="str">
        <f t="shared" si="53"/>
        <v/>
      </c>
      <c r="AY293" s="6" t="str">
        <f t="shared" si="57"/>
        <v/>
      </c>
      <c r="BB293" s="6" t="str">
        <f t="shared" si="54"/>
        <v>Ja</v>
      </c>
      <c r="BK293" t="s">
        <v>10</v>
      </c>
    </row>
    <row r="294" spans="1:63" ht="15" customHeight="1" x14ac:dyDescent="0.25">
      <c r="A294" t="s">
        <v>371</v>
      </c>
      <c r="B294" t="s">
        <v>380</v>
      </c>
      <c r="C294">
        <v>0.12740199999999999</v>
      </c>
      <c r="D294">
        <v>30.3857</v>
      </c>
      <c r="E294">
        <v>9.8223199999999995</v>
      </c>
      <c r="F294">
        <v>3.8924500000000001E-2</v>
      </c>
      <c r="G294" t="s">
        <v>10</v>
      </c>
      <c r="H294" t="s">
        <v>10</v>
      </c>
      <c r="K294" s="6">
        <f>VLOOKUP($B294,'Egen hetvattenprod'!$B$1:$AP$500,MATCH("Summa tillförd energi:",'Egen hetvattenprod'!$B$1:$AY$1,0),FALSE)</f>
        <v>45.923000000000002</v>
      </c>
      <c r="L294" s="6">
        <f>VLOOKUP($B294,Kraftvärmeprod!$B$1:$AO$500,MATCH("Summa tillförd energi:",Kraftvärmeprod!$B$1:$AV$1,0),FALSE)</f>
        <v>0</v>
      </c>
      <c r="M294" s="33">
        <f>VLOOKUP($B294,'Allokerad kvv'!$B$1:$AO$500,MATCH("Summa allokerad tillförd energi:",'Allokerad kvv'!$B$1:$AV$1,0),FALSE)</f>
        <v>0</v>
      </c>
      <c r="N294" s="33">
        <f>VLOOKUP($B294,'Justerad allokering'!$B$1:$AO$500,MATCH("Summa justerad allokerad tillförd energi:",'Justerad allokering'!$B$1:$AV$1,0),FALSE)</f>
        <v>0</v>
      </c>
      <c r="O294" s="6">
        <f>VLOOKUP($B294,'Slutlig allokering'!$B$2:$AL$500,MATCH("Summa justerad allokerad tillförd energi:",'Slutlig allokering'!$B$2:$AS$2,0),FALSE)</f>
        <v>0</v>
      </c>
      <c r="P294" s="6">
        <f>VLOOKUP($B294,'Köpt hetvatten'!$B$1:$AP$500,MATCH("Med verkningsgrad:",'Köpt hetvatten'!$B$1:$AW$1,0),FALSE)</f>
        <v>0.83699999999999997</v>
      </c>
      <c r="Q294" s="6">
        <f>VLOOKUP($B294,Spillvärme!$B$1:$AP$500,MATCH("Summa tillförd energi:",Spillvärme!$B$1:$AW$1,0),FALSE)</f>
        <v>0</v>
      </c>
      <c r="R294" s="6">
        <f>VLOOKUP($B294,Miljö!$B$1:$AP$500,MATCH("Summa tillförd energi:",Miljö!$B$1:$AW$1,0),FALSE)</f>
        <v>0.92200000000000004</v>
      </c>
      <c r="S294" s="33">
        <f t="shared" si="49"/>
        <v>0</v>
      </c>
      <c r="T294" s="6" t="str">
        <f>VLOOKUP($B294,Miljö!$B$1:$AP$500,MATCH("Köpt prod.spec hetvatten",Miljö!$B$1:$AW$1,0),FALSE)</f>
        <v/>
      </c>
      <c r="U294" s="6">
        <f t="shared" si="50"/>
        <v>47.682000000000002</v>
      </c>
      <c r="V294" s="6">
        <f>VLOOKUP($B294,Leveranser!$B$1:$AP$500,MATCH("Total levererad värme",Leveranser!$B$1:$AW$1,0),FALSE)</f>
        <v>34.86</v>
      </c>
      <c r="W294" s="6">
        <f>IFERROR(VLOOKUP($B294,Miljö!$B$1:$AP$500,MATCH("Såld mängd produktionsspecifik fjärrvärme (GWh)",Miljö!$B$1:$AW$1,0),FALSE)/1,0)</f>
        <v>0</v>
      </c>
      <c r="X294" s="6"/>
      <c r="Y294" s="30">
        <f t="shared" si="51"/>
        <v>0.73109349440040261</v>
      </c>
      <c r="Z294" s="6"/>
      <c r="AA294" s="30" t="str">
        <f t="shared" si="52"/>
        <v/>
      </c>
      <c r="AC294" t="s">
        <v>10</v>
      </c>
      <c r="AD294" t="s">
        <v>1096</v>
      </c>
      <c r="AE294" s="25" t="str">
        <f t="shared" si="47"/>
        <v>ja</v>
      </c>
      <c r="AF294" t="s">
        <v>20</v>
      </c>
      <c r="AG294" t="s">
        <v>20</v>
      </c>
      <c r="AM294" s="6" t="str">
        <f t="shared" si="48"/>
        <v/>
      </c>
      <c r="AO294" s="6" t="str">
        <f t="shared" si="55"/>
        <v/>
      </c>
      <c r="AQ294" s="6" t="str">
        <f t="shared" si="56"/>
        <v/>
      </c>
      <c r="AR294" s="6"/>
      <c r="AW294" t="str">
        <f t="shared" si="53"/>
        <v/>
      </c>
      <c r="AY294" s="6" t="str">
        <f t="shared" si="57"/>
        <v/>
      </c>
      <c r="BB294" s="6" t="str">
        <f t="shared" si="54"/>
        <v>Ja</v>
      </c>
      <c r="BK294" t="s">
        <v>10</v>
      </c>
    </row>
    <row r="295" spans="1:63" ht="15" customHeight="1" x14ac:dyDescent="0.25">
      <c r="A295" t="s">
        <v>371</v>
      </c>
      <c r="B295" t="s">
        <v>381</v>
      </c>
      <c r="C295">
        <v>9.0031299999999995E-2</v>
      </c>
      <c r="D295">
        <v>17.770299999999999</v>
      </c>
      <c r="E295">
        <v>8.7815300000000001</v>
      </c>
      <c r="F295">
        <v>7.1490299999999998E-3</v>
      </c>
      <c r="G295" t="s">
        <v>14</v>
      </c>
      <c r="H295" t="s">
        <v>14</v>
      </c>
      <c r="K295" s="6">
        <f>VLOOKUP($B295,'Egen hetvattenprod'!$B$1:$AP$500,MATCH("Summa tillförd energi:",'Egen hetvattenprod'!$B$1:$AY$1,0),FALSE)</f>
        <v>45.6</v>
      </c>
      <c r="L295" s="6">
        <f>VLOOKUP($B295,Kraftvärmeprod!$B$1:$AO$500,MATCH("Summa tillförd energi:",Kraftvärmeprod!$B$1:$AV$1,0),FALSE)</f>
        <v>0</v>
      </c>
      <c r="M295" s="33">
        <f>VLOOKUP($B295,'Allokerad kvv'!$B$1:$AO$500,MATCH("Summa allokerad tillförd energi:",'Allokerad kvv'!$B$1:$AV$1,0),FALSE)</f>
        <v>0</v>
      </c>
      <c r="N295" s="33">
        <f>VLOOKUP($B295,'Justerad allokering'!$B$1:$AO$500,MATCH("Summa justerad allokerad tillförd energi:",'Justerad allokering'!$B$1:$AV$1,0),FALSE)</f>
        <v>0</v>
      </c>
      <c r="O295" s="6">
        <f>VLOOKUP($B295,'Slutlig allokering'!$B$2:$AL$500,MATCH("Summa justerad allokerad tillförd energi:",'Slutlig allokering'!$B$2:$AS$2,0),FALSE)</f>
        <v>0</v>
      </c>
      <c r="P295" s="6">
        <f>VLOOKUP($B295,'Köpt hetvatten'!$B$1:$AP$500,MATCH("Med verkningsgrad:",'Köpt hetvatten'!$B$1:$AW$1,0),FALSE)</f>
        <v>0</v>
      </c>
      <c r="Q295" s="6">
        <f>VLOOKUP($B295,Spillvärme!$B$1:$AP$500,MATCH("Summa tillförd energi:",Spillvärme!$B$1:$AW$1,0),FALSE)</f>
        <v>0</v>
      </c>
      <c r="R295" s="6">
        <f>VLOOKUP($B295,Miljö!$B$1:$AP$500,MATCH("Summa tillförd energi:",Miljö!$B$1:$AW$1,0),FALSE)</f>
        <v>0.7</v>
      </c>
      <c r="S295" s="33">
        <f t="shared" si="49"/>
        <v>0</v>
      </c>
      <c r="T295" s="6" t="str">
        <f>VLOOKUP($B295,Miljö!$B$1:$AP$500,MATCH("Köpt prod.spec hetvatten",Miljö!$B$1:$AW$1,0),FALSE)</f>
        <v/>
      </c>
      <c r="U295" s="6">
        <f t="shared" si="50"/>
        <v>46.300000000000004</v>
      </c>
      <c r="V295" s="6">
        <f>VLOOKUP($B295,Leveranser!$B$1:$AP$500,MATCH("Total levererad värme",Leveranser!$B$1:$AW$1,0),FALSE)</f>
        <v>32</v>
      </c>
      <c r="W295" s="6">
        <f>IFERROR(VLOOKUP($B295,Miljö!$B$1:$AP$500,MATCH("Såld mängd produktionsspecifik fjärrvärme (GWh)",Miljö!$B$1:$AW$1,0),FALSE)/1,0)</f>
        <v>0</v>
      </c>
      <c r="X295" s="6"/>
      <c r="Y295" s="30">
        <f t="shared" si="51"/>
        <v>0.69114470842332609</v>
      </c>
      <c r="Z295" s="6"/>
      <c r="AA295" s="30" t="str">
        <f t="shared" si="52"/>
        <v/>
      </c>
      <c r="AC295" t="s">
        <v>20</v>
      </c>
      <c r="AD295" t="s">
        <v>20</v>
      </c>
      <c r="AE295" s="25" t="str">
        <f t="shared" si="47"/>
        <v/>
      </c>
      <c r="AF295" t="s">
        <v>20</v>
      </c>
      <c r="AG295" t="s">
        <v>20</v>
      </c>
      <c r="AM295" s="6" t="str">
        <f t="shared" si="48"/>
        <v>ja</v>
      </c>
      <c r="AO295" s="6" t="str">
        <f t="shared" si="55"/>
        <v>ja</v>
      </c>
      <c r="AQ295" s="6" t="str">
        <f t="shared" si="56"/>
        <v/>
      </c>
      <c r="AR295" s="6"/>
      <c r="AW295" t="str">
        <f t="shared" si="53"/>
        <v>nej</v>
      </c>
      <c r="AY295" s="6" t="str">
        <f t="shared" si="57"/>
        <v>ja</v>
      </c>
      <c r="BB295" s="6" t="str">
        <f t="shared" si="54"/>
        <v>Ja</v>
      </c>
      <c r="BG295" t="s">
        <v>10</v>
      </c>
      <c r="BK295" t="s">
        <v>10</v>
      </c>
    </row>
    <row r="296" spans="1:63" ht="15" customHeight="1" x14ac:dyDescent="0.25">
      <c r="A296" t="s">
        <v>371</v>
      </c>
      <c r="B296" t="s">
        <v>382</v>
      </c>
      <c r="C296">
        <v>0.134717</v>
      </c>
      <c r="D296">
        <v>34.561799999999998</v>
      </c>
      <c r="E296">
        <v>9.5649099999999994</v>
      </c>
      <c r="F296">
        <v>6.4516100000000007E-2</v>
      </c>
      <c r="G296" t="s">
        <v>14</v>
      </c>
      <c r="H296" t="s">
        <v>10</v>
      </c>
      <c r="K296" s="6">
        <f>VLOOKUP($B296,'Egen hetvattenprod'!$B$1:$AP$500,MATCH("Summa tillförd energi:",'Egen hetvattenprod'!$B$1:$AY$1,0),FALSE)</f>
        <v>51.900000000000006</v>
      </c>
      <c r="L296" s="6">
        <f>VLOOKUP($B296,Kraftvärmeprod!$B$1:$AO$500,MATCH("Summa tillförd energi:",Kraftvärmeprod!$B$1:$AV$1,0),FALSE)</f>
        <v>0</v>
      </c>
      <c r="M296" s="33">
        <f>VLOOKUP($B296,'Allokerad kvv'!$B$1:$AO$500,MATCH("Summa allokerad tillförd energi:",'Allokerad kvv'!$B$1:$AV$1,0),FALSE)</f>
        <v>0</v>
      </c>
      <c r="N296" s="33">
        <f>VLOOKUP($B296,'Justerad allokering'!$B$1:$AO$500,MATCH("Summa justerad allokerad tillförd energi:",'Justerad allokering'!$B$1:$AV$1,0),FALSE)</f>
        <v>0</v>
      </c>
      <c r="O296" s="6">
        <f>VLOOKUP($B296,'Slutlig allokering'!$B$2:$AL$500,MATCH("Summa justerad allokerad tillförd energi:",'Slutlig allokering'!$B$2:$AS$2,0),FALSE)</f>
        <v>0</v>
      </c>
      <c r="P296" s="6">
        <f>VLOOKUP($B296,'Köpt hetvatten'!$B$1:$AP$500,MATCH("Med verkningsgrad:",'Köpt hetvatten'!$B$1:$AW$1,0),FALSE)</f>
        <v>0</v>
      </c>
      <c r="Q296" s="6">
        <f>VLOOKUP($B296,Spillvärme!$B$1:$AP$500,MATCH("Summa tillförd energi:",Spillvärme!$B$1:$AW$1,0),FALSE)</f>
        <v>0</v>
      </c>
      <c r="R296" s="6">
        <f>VLOOKUP($B296,Miljö!$B$1:$AP$500,MATCH("Summa tillförd energi:",Miljö!$B$1:$AW$1,0),FALSE)</f>
        <v>0.8</v>
      </c>
      <c r="S296" s="33">
        <f t="shared" si="49"/>
        <v>0</v>
      </c>
      <c r="T296" s="6" t="str">
        <f>VLOOKUP($B296,Miljö!$B$1:$AP$500,MATCH("Köpt prod.spec hetvatten",Miljö!$B$1:$AW$1,0),FALSE)</f>
        <v/>
      </c>
      <c r="U296" s="6">
        <f t="shared" si="50"/>
        <v>52.7</v>
      </c>
      <c r="V296" s="6">
        <f>VLOOKUP($B296,Leveranser!$B$1:$AP$500,MATCH("Total levererad värme",Leveranser!$B$1:$AW$1,0),FALSE)</f>
        <v>37.1</v>
      </c>
      <c r="W296" s="6">
        <f>IFERROR(VLOOKUP($B296,Miljö!$B$1:$AP$500,MATCH("Såld mängd produktionsspecifik fjärrvärme (GWh)",Miljö!$B$1:$AW$1,0),FALSE)/1,0)</f>
        <v>0</v>
      </c>
      <c r="X296" s="6"/>
      <c r="Y296" s="30">
        <f t="shared" si="51"/>
        <v>0.70398481973434535</v>
      </c>
      <c r="Z296" s="6"/>
      <c r="AA296" s="30" t="str">
        <f t="shared" si="52"/>
        <v/>
      </c>
      <c r="AC296" t="s">
        <v>10</v>
      </c>
      <c r="AD296" t="s">
        <v>20</v>
      </c>
      <c r="AE296" s="25" t="str">
        <f t="shared" si="47"/>
        <v>ja</v>
      </c>
      <c r="AF296" t="s">
        <v>20</v>
      </c>
      <c r="AG296" t="s">
        <v>20</v>
      </c>
      <c r="AM296" s="6" t="str">
        <f t="shared" si="48"/>
        <v/>
      </c>
      <c r="AO296" s="6" t="str">
        <f t="shared" si="55"/>
        <v/>
      </c>
      <c r="AQ296" s="6" t="str">
        <f t="shared" si="56"/>
        <v/>
      </c>
      <c r="AR296" s="6"/>
      <c r="AW296" t="str">
        <f t="shared" si="53"/>
        <v/>
      </c>
      <c r="AY296" s="6" t="str">
        <f t="shared" si="57"/>
        <v/>
      </c>
      <c r="BB296" s="6" t="str">
        <f t="shared" si="54"/>
        <v>Ja</v>
      </c>
      <c r="BK296" t="s">
        <v>10</v>
      </c>
    </row>
    <row r="297" spans="1:63" ht="15" customHeight="1" x14ac:dyDescent="0.25">
      <c r="A297" t="s">
        <v>371</v>
      </c>
      <c r="B297" t="s">
        <v>383</v>
      </c>
      <c r="C297">
        <v>5.2667899999999997E-2</v>
      </c>
      <c r="D297">
        <v>14.6568</v>
      </c>
      <c r="E297">
        <v>8.07958</v>
      </c>
      <c r="F297">
        <v>1.37982E-2</v>
      </c>
      <c r="G297" t="s">
        <v>10</v>
      </c>
      <c r="H297" t="s">
        <v>10</v>
      </c>
      <c r="K297" s="6">
        <f>VLOOKUP($B297,'Egen hetvattenprod'!$B$1:$AP$500,MATCH("Summa tillförd energi:",'Egen hetvattenprod'!$B$1:$AY$1,0),FALSE)</f>
        <v>22.819000000000003</v>
      </c>
      <c r="L297" s="6">
        <f>VLOOKUP($B297,Kraftvärmeprod!$B$1:$AO$500,MATCH("Summa tillförd energi:",Kraftvärmeprod!$B$1:$AV$1,0),FALSE)</f>
        <v>0</v>
      </c>
      <c r="M297" s="33">
        <f>VLOOKUP($B297,'Allokerad kvv'!$B$1:$AO$500,MATCH("Summa allokerad tillförd energi:",'Allokerad kvv'!$B$1:$AV$1,0),FALSE)</f>
        <v>0</v>
      </c>
      <c r="N297" s="33">
        <f>VLOOKUP($B297,'Justerad allokering'!$B$1:$AO$500,MATCH("Summa justerad allokerad tillförd energi:",'Justerad allokering'!$B$1:$AV$1,0),FALSE)</f>
        <v>0</v>
      </c>
      <c r="O297" s="6">
        <f>VLOOKUP($B297,'Slutlig allokering'!$B$2:$AL$500,MATCH("Summa justerad allokerad tillförd energi:",'Slutlig allokering'!$B$2:$AS$2,0),FALSE)</f>
        <v>0</v>
      </c>
      <c r="P297" s="6">
        <f>VLOOKUP($B297,'Köpt hetvatten'!$B$1:$AP$500,MATCH("Med verkningsgrad:",'Köpt hetvatten'!$B$1:$AW$1,0),FALSE)</f>
        <v>0</v>
      </c>
      <c r="Q297" s="6">
        <f>VLOOKUP($B297,Spillvärme!$B$1:$AP$500,MATCH("Summa tillförd energi:",Spillvärme!$B$1:$AW$1,0),FALSE)</f>
        <v>0</v>
      </c>
      <c r="R297" s="6">
        <f>VLOOKUP($B297,Miljö!$B$1:$AP$500,MATCH("Summa tillförd energi:",Miljö!$B$1:$AW$1,0),FALSE)</f>
        <v>0.3</v>
      </c>
      <c r="S297" s="33">
        <f t="shared" si="49"/>
        <v>0</v>
      </c>
      <c r="T297" s="6" t="str">
        <f>VLOOKUP($B297,Miljö!$B$1:$AP$500,MATCH("Köpt prod.spec hetvatten",Miljö!$B$1:$AW$1,0),FALSE)</f>
        <v/>
      </c>
      <c r="U297" s="6">
        <f t="shared" si="50"/>
        <v>23.119000000000003</v>
      </c>
      <c r="V297" s="6">
        <f>VLOOKUP($B297,Leveranser!$B$1:$AP$500,MATCH("Total levererad värme",Leveranser!$B$1:$AW$1,0),FALSE)</f>
        <v>18.399999999999999</v>
      </c>
      <c r="W297" s="6">
        <f>IFERROR(VLOOKUP($B297,Miljö!$B$1:$AP$500,MATCH("Såld mängd produktionsspecifik fjärrvärme (GWh)",Miljö!$B$1:$AW$1,0),FALSE)/1,0)</f>
        <v>0</v>
      </c>
      <c r="X297" s="6"/>
      <c r="Y297" s="30">
        <f t="shared" si="51"/>
        <v>0.79588217483455148</v>
      </c>
      <c r="Z297" s="6"/>
      <c r="AA297" s="30" t="str">
        <f t="shared" si="52"/>
        <v/>
      </c>
      <c r="AC297" t="s">
        <v>10</v>
      </c>
      <c r="AD297" t="s">
        <v>20</v>
      </c>
      <c r="AE297" s="25" t="str">
        <f t="shared" si="47"/>
        <v>ja</v>
      </c>
      <c r="AF297" t="s">
        <v>20</v>
      </c>
      <c r="AG297" t="s">
        <v>20</v>
      </c>
      <c r="AM297" s="6" t="str">
        <f t="shared" si="48"/>
        <v/>
      </c>
      <c r="AO297" s="6" t="str">
        <f t="shared" si="55"/>
        <v/>
      </c>
      <c r="AQ297" s="6" t="str">
        <f t="shared" si="56"/>
        <v/>
      </c>
      <c r="AR297" s="6"/>
      <c r="AW297" t="str">
        <f t="shared" si="53"/>
        <v/>
      </c>
      <c r="AY297" s="6" t="str">
        <f t="shared" si="57"/>
        <v/>
      </c>
      <c r="BB297" s="6" t="str">
        <f t="shared" si="54"/>
        <v>Ja</v>
      </c>
      <c r="BK297" t="s">
        <v>10</v>
      </c>
    </row>
    <row r="298" spans="1:63" ht="15" customHeight="1" x14ac:dyDescent="0.25">
      <c r="A298" t="s">
        <v>371</v>
      </c>
      <c r="B298" t="s">
        <v>384</v>
      </c>
      <c r="C298">
        <v>7.7925300000000003E-2</v>
      </c>
      <c r="D298">
        <v>20.704799999999999</v>
      </c>
      <c r="E298">
        <v>8.2357700000000005</v>
      </c>
      <c r="F298">
        <v>3.0487799999999999E-2</v>
      </c>
      <c r="G298" t="s">
        <v>14</v>
      </c>
      <c r="H298" t="s">
        <v>10</v>
      </c>
      <c r="K298" s="6">
        <f>VLOOKUP($B298,'Egen hetvattenprod'!$B$1:$AP$500,MATCH("Summa tillförd energi:",'Egen hetvattenprod'!$B$1:$AY$1,0),FALSE)</f>
        <v>32.200000000000003</v>
      </c>
      <c r="L298" s="6">
        <f>VLOOKUP($B298,Kraftvärmeprod!$B$1:$AO$500,MATCH("Summa tillförd energi:",Kraftvärmeprod!$B$1:$AV$1,0),FALSE)</f>
        <v>0</v>
      </c>
      <c r="M298" s="33">
        <f>VLOOKUP($B298,'Allokerad kvv'!$B$1:$AO$500,MATCH("Summa allokerad tillförd energi:",'Allokerad kvv'!$B$1:$AV$1,0),FALSE)</f>
        <v>0</v>
      </c>
      <c r="N298" s="33">
        <f>VLOOKUP($B298,'Justerad allokering'!$B$1:$AO$500,MATCH("Summa justerad allokerad tillförd energi:",'Justerad allokering'!$B$1:$AV$1,0),FALSE)</f>
        <v>0</v>
      </c>
      <c r="O298" s="6">
        <f>VLOOKUP($B298,'Slutlig allokering'!$B$2:$AL$500,MATCH("Summa justerad allokerad tillförd energi:",'Slutlig allokering'!$B$2:$AS$2,0),FALSE)</f>
        <v>0</v>
      </c>
      <c r="P298" s="6">
        <f>VLOOKUP($B298,'Köpt hetvatten'!$B$1:$AP$500,MATCH("Med verkningsgrad:",'Köpt hetvatten'!$B$1:$AW$1,0),FALSE)</f>
        <v>0</v>
      </c>
      <c r="Q298" s="6">
        <f>VLOOKUP($B298,Spillvärme!$B$1:$AP$500,MATCH("Summa tillförd energi:",Spillvärme!$B$1:$AW$1,0),FALSE)</f>
        <v>0</v>
      </c>
      <c r="R298" s="6">
        <f>VLOOKUP($B298,Miljö!$B$1:$AP$500,MATCH("Summa tillförd energi:",Miljö!$B$1:$AW$1,0),FALSE)</f>
        <v>0.6</v>
      </c>
      <c r="S298" s="33">
        <f t="shared" si="49"/>
        <v>0</v>
      </c>
      <c r="T298" s="6" t="str">
        <f>VLOOKUP($B298,Miljö!$B$1:$AP$500,MATCH("Köpt prod.spec hetvatten",Miljö!$B$1:$AW$1,0),FALSE)</f>
        <v/>
      </c>
      <c r="U298" s="6">
        <f t="shared" si="50"/>
        <v>32.800000000000004</v>
      </c>
      <c r="V298" s="6">
        <f>VLOOKUP($B298,Leveranser!$B$1:$AP$500,MATCH("Total levererad värme",Leveranser!$B$1:$AW$1,0),FALSE)</f>
        <v>24.1</v>
      </c>
      <c r="W298" s="6">
        <f>IFERROR(VLOOKUP($B298,Miljö!$B$1:$AP$500,MATCH("Såld mängd produktionsspecifik fjärrvärme (GWh)",Miljö!$B$1:$AW$1,0),FALSE)/1,0)</f>
        <v>0</v>
      </c>
      <c r="X298" s="6"/>
      <c r="Y298" s="30">
        <f t="shared" si="51"/>
        <v>0.7347560975609756</v>
      </c>
      <c r="Z298" s="6"/>
      <c r="AA298" s="30" t="str">
        <f t="shared" si="52"/>
        <v/>
      </c>
      <c r="AC298" t="s">
        <v>10</v>
      </c>
      <c r="AD298" t="s">
        <v>20</v>
      </c>
      <c r="AE298" s="25" t="str">
        <f t="shared" si="47"/>
        <v>ja</v>
      </c>
      <c r="AF298" t="s">
        <v>20</v>
      </c>
      <c r="AG298" t="s">
        <v>20</v>
      </c>
      <c r="AM298" s="6" t="str">
        <f t="shared" si="48"/>
        <v/>
      </c>
      <c r="AO298" s="6" t="str">
        <f t="shared" si="55"/>
        <v/>
      </c>
      <c r="AQ298" s="6" t="str">
        <f t="shared" si="56"/>
        <v/>
      </c>
      <c r="AR298" s="6"/>
      <c r="AW298" t="str">
        <f t="shared" si="53"/>
        <v/>
      </c>
      <c r="AY298" s="6" t="str">
        <f t="shared" si="57"/>
        <v/>
      </c>
      <c r="BB298" s="6" t="str">
        <f t="shared" si="54"/>
        <v>Ja</v>
      </c>
      <c r="BK298" t="s">
        <v>10</v>
      </c>
    </row>
    <row r="299" spans="1:63" ht="15" customHeight="1" x14ac:dyDescent="0.25">
      <c r="A299" t="s">
        <v>371</v>
      </c>
      <c r="B299" t="s">
        <v>385</v>
      </c>
      <c r="C299">
        <v>0</v>
      </c>
      <c r="D299">
        <v>0</v>
      </c>
      <c r="E299">
        <v>0</v>
      </c>
      <c r="F299">
        <v>0</v>
      </c>
      <c r="G299" t="s">
        <v>14</v>
      </c>
      <c r="H299" t="s">
        <v>14</v>
      </c>
      <c r="K299" s="6">
        <f>VLOOKUP($B299,'Egen hetvattenprod'!$B$1:$AP$500,MATCH("Summa tillförd energi:",'Egen hetvattenprod'!$B$1:$AY$1,0),FALSE)</f>
        <v>0</v>
      </c>
      <c r="L299" s="6">
        <f>VLOOKUP($B299,Kraftvärmeprod!$B$1:$AO$500,MATCH("Summa tillförd energi:",Kraftvärmeprod!$B$1:$AV$1,0),FALSE)</f>
        <v>0</v>
      </c>
      <c r="M299" s="33">
        <f>VLOOKUP($B299,'Allokerad kvv'!$B$1:$AO$500,MATCH("Summa allokerad tillförd energi:",'Allokerad kvv'!$B$1:$AV$1,0),FALSE)</f>
        <v>0</v>
      </c>
      <c r="N299" s="33">
        <f>VLOOKUP($B299,'Justerad allokering'!$B$1:$AO$500,MATCH("Summa justerad allokerad tillförd energi:",'Justerad allokering'!$B$1:$AV$1,0),FALSE)</f>
        <v>0</v>
      </c>
      <c r="O299" s="6">
        <f>VLOOKUP($B299,'Slutlig allokering'!$B$2:$AL$500,MATCH("Summa justerad allokerad tillförd energi:",'Slutlig allokering'!$B$2:$AS$2,0),FALSE)</f>
        <v>0</v>
      </c>
      <c r="P299" s="6">
        <f>VLOOKUP($B299,'Köpt hetvatten'!$B$1:$AP$500,MATCH("Med verkningsgrad:",'Köpt hetvatten'!$B$1:$AW$1,0),FALSE)</f>
        <v>0</v>
      </c>
      <c r="Q299" s="6">
        <f>VLOOKUP($B299,Spillvärme!$B$1:$AP$500,MATCH("Summa tillförd energi:",Spillvärme!$B$1:$AW$1,0),FALSE)</f>
        <v>0</v>
      </c>
      <c r="R299" s="6">
        <f>VLOOKUP($B299,Miljö!$B$1:$AP$500,MATCH("Summa tillförd energi:",Miljö!$B$1:$AW$1,0),FALSE)</f>
        <v>0</v>
      </c>
      <c r="S299" s="33">
        <f t="shared" si="49"/>
        <v>0</v>
      </c>
      <c r="T299" s="6" t="str">
        <f>VLOOKUP($B299,Miljö!$B$1:$AP$500,MATCH("Köpt prod.spec hetvatten",Miljö!$B$1:$AW$1,0),FALSE)</f>
        <v/>
      </c>
      <c r="U299" s="6">
        <f t="shared" si="50"/>
        <v>0</v>
      </c>
      <c r="V299" s="6">
        <f>VLOOKUP($B299,Leveranser!$B$1:$AP$500,MATCH("Total levererad värme",Leveranser!$B$1:$AW$1,0),FALSE)</f>
        <v>0</v>
      </c>
      <c r="W299" s="6">
        <f>IFERROR(VLOOKUP($B299,Miljö!$B$1:$AP$500,MATCH("Såld mängd produktionsspecifik fjärrvärme (GWh)",Miljö!$B$1:$AW$1,0),FALSE)/1,0)</f>
        <v>0</v>
      </c>
      <c r="X299" s="6"/>
      <c r="Y299" s="30" t="str">
        <f t="shared" si="51"/>
        <v/>
      </c>
      <c r="Z299" s="6"/>
      <c r="AA299" s="30" t="str">
        <f t="shared" si="52"/>
        <v/>
      </c>
      <c r="AC299" t="s">
        <v>20</v>
      </c>
      <c r="AD299" t="s">
        <v>20</v>
      </c>
      <c r="AE299" s="25" t="str">
        <f t="shared" si="47"/>
        <v/>
      </c>
      <c r="AF299" t="s">
        <v>20</v>
      </c>
      <c r="AG299" t="s">
        <v>20</v>
      </c>
      <c r="AM299" s="6" t="str">
        <f t="shared" si="48"/>
        <v>nej</v>
      </c>
      <c r="AO299" s="6" t="str">
        <f t="shared" si="55"/>
        <v>nej</v>
      </c>
      <c r="AQ299" s="6" t="str">
        <f t="shared" si="56"/>
        <v/>
      </c>
      <c r="AR299" s="6"/>
      <c r="AW299" t="str">
        <f t="shared" si="53"/>
        <v>nej</v>
      </c>
      <c r="AY299" s="6" t="str">
        <f t="shared" si="57"/>
        <v>nej</v>
      </c>
      <c r="BB299" s="6" t="str">
        <f t="shared" si="54"/>
        <v>Nej</v>
      </c>
      <c r="BK299" t="s">
        <v>14</v>
      </c>
    </row>
    <row r="300" spans="1:63" ht="15" customHeight="1" x14ac:dyDescent="0.25">
      <c r="A300" t="s">
        <v>371</v>
      </c>
      <c r="B300" t="s">
        <v>386</v>
      </c>
      <c r="C300">
        <v>0</v>
      </c>
      <c r="D300">
        <v>0</v>
      </c>
      <c r="E300">
        <v>0</v>
      </c>
      <c r="F300">
        <v>0</v>
      </c>
      <c r="G300" t="s">
        <v>14</v>
      </c>
      <c r="H300" t="s">
        <v>14</v>
      </c>
      <c r="K300" s="6">
        <f>VLOOKUP($B300,'Egen hetvattenprod'!$B$1:$AP$500,MATCH("Summa tillförd energi:",'Egen hetvattenprod'!$B$1:$AY$1,0),FALSE)</f>
        <v>0</v>
      </c>
      <c r="L300" s="6">
        <f>VLOOKUP($B300,Kraftvärmeprod!$B$1:$AO$500,MATCH("Summa tillförd energi:",Kraftvärmeprod!$B$1:$AV$1,0),FALSE)</f>
        <v>0</v>
      </c>
      <c r="M300" s="33">
        <f>VLOOKUP($B300,'Allokerad kvv'!$B$1:$AO$500,MATCH("Summa allokerad tillförd energi:",'Allokerad kvv'!$B$1:$AV$1,0),FALSE)</f>
        <v>0</v>
      </c>
      <c r="N300" s="33">
        <f>VLOOKUP($B300,'Justerad allokering'!$B$1:$AO$500,MATCH("Summa justerad allokerad tillförd energi:",'Justerad allokering'!$B$1:$AV$1,0),FALSE)</f>
        <v>0</v>
      </c>
      <c r="O300" s="6">
        <f>VLOOKUP($B300,'Slutlig allokering'!$B$2:$AL$500,MATCH("Summa justerad allokerad tillförd energi:",'Slutlig allokering'!$B$2:$AS$2,0),FALSE)</f>
        <v>0</v>
      </c>
      <c r="P300" s="6">
        <f>VLOOKUP($B300,'Köpt hetvatten'!$B$1:$AP$500,MATCH("Med verkningsgrad:",'Köpt hetvatten'!$B$1:$AW$1,0),FALSE)</f>
        <v>0</v>
      </c>
      <c r="Q300" s="6">
        <f>VLOOKUP($B300,Spillvärme!$B$1:$AP$500,MATCH("Summa tillförd energi:",Spillvärme!$B$1:$AW$1,0),FALSE)</f>
        <v>0</v>
      </c>
      <c r="R300" s="6">
        <f>VLOOKUP($B300,Miljö!$B$1:$AP$500,MATCH("Summa tillförd energi:",Miljö!$B$1:$AW$1,0),FALSE)</f>
        <v>0</v>
      </c>
      <c r="S300" s="33">
        <f t="shared" si="49"/>
        <v>0</v>
      </c>
      <c r="T300" s="6" t="str">
        <f>VLOOKUP($B300,Miljö!$B$1:$AP$500,MATCH("Köpt prod.spec hetvatten",Miljö!$B$1:$AW$1,0),FALSE)</f>
        <v/>
      </c>
      <c r="U300" s="6">
        <f t="shared" si="50"/>
        <v>0</v>
      </c>
      <c r="V300" s="6">
        <f>VLOOKUP($B300,Leveranser!$B$1:$AP$500,MATCH("Total levererad värme",Leveranser!$B$1:$AW$1,0),FALSE)</f>
        <v>0</v>
      </c>
      <c r="W300" s="6">
        <f>IFERROR(VLOOKUP($B300,Miljö!$B$1:$AP$500,MATCH("Såld mängd produktionsspecifik fjärrvärme (GWh)",Miljö!$B$1:$AW$1,0),FALSE)/1,0)</f>
        <v>0</v>
      </c>
      <c r="X300" s="6"/>
      <c r="Y300" s="30" t="str">
        <f t="shared" si="51"/>
        <v/>
      </c>
      <c r="Z300" s="6"/>
      <c r="AA300" s="30" t="str">
        <f t="shared" si="52"/>
        <v/>
      </c>
      <c r="AC300" t="s">
        <v>20</v>
      </c>
      <c r="AD300" t="s">
        <v>20</v>
      </c>
      <c r="AE300" s="25" t="str">
        <f t="shared" si="47"/>
        <v/>
      </c>
      <c r="AF300" t="s">
        <v>20</v>
      </c>
      <c r="AG300" t="s">
        <v>20</v>
      </c>
      <c r="AM300" s="6" t="str">
        <f t="shared" si="48"/>
        <v>nej</v>
      </c>
      <c r="AO300" s="6" t="str">
        <f t="shared" si="55"/>
        <v>nej</v>
      </c>
      <c r="AQ300" s="6" t="str">
        <f t="shared" si="56"/>
        <v/>
      </c>
      <c r="AR300" s="6"/>
      <c r="AW300" t="str">
        <f t="shared" si="53"/>
        <v>nej</v>
      </c>
      <c r="AY300" s="6" t="str">
        <f t="shared" si="57"/>
        <v>nej</v>
      </c>
      <c r="BB300" s="6" t="str">
        <f t="shared" si="54"/>
        <v>Nej</v>
      </c>
      <c r="BK300" t="s">
        <v>14</v>
      </c>
    </row>
    <row r="301" spans="1:63" ht="15" customHeight="1" x14ac:dyDescent="0.25">
      <c r="A301" t="s">
        <v>371</v>
      </c>
      <c r="B301" t="s">
        <v>387</v>
      </c>
      <c r="C301">
        <v>0.15825400000000001</v>
      </c>
      <c r="D301">
        <v>14.5098</v>
      </c>
      <c r="E301">
        <v>15.5001</v>
      </c>
      <c r="F301">
        <v>2.4373700000000002E-2</v>
      </c>
      <c r="G301" t="s">
        <v>10</v>
      </c>
      <c r="H301" t="s">
        <v>10</v>
      </c>
      <c r="K301" s="6">
        <f>VLOOKUP($B301,'Egen hetvattenprod'!$B$1:$AP$500,MATCH("Summa tillförd energi:",'Egen hetvattenprod'!$B$1:$AY$1,0),FALSE)</f>
        <v>7.2459999999999996</v>
      </c>
      <c r="L301" s="6">
        <f>VLOOKUP($B301,Kraftvärmeprod!$B$1:$AO$500,MATCH("Summa tillförd energi:",Kraftvärmeprod!$B$1:$AV$1,0),FALSE)</f>
        <v>0</v>
      </c>
      <c r="M301" s="33">
        <f>VLOOKUP($B301,'Allokerad kvv'!$B$1:$AO$500,MATCH("Summa allokerad tillförd energi:",'Allokerad kvv'!$B$1:$AV$1,0),FALSE)</f>
        <v>0</v>
      </c>
      <c r="N301" s="33">
        <f>VLOOKUP($B301,'Justerad allokering'!$B$1:$AO$500,MATCH("Summa justerad allokerad tillförd energi:",'Justerad allokering'!$B$1:$AV$1,0),FALSE)</f>
        <v>0</v>
      </c>
      <c r="O301" s="6">
        <f>VLOOKUP($B301,'Slutlig allokering'!$B$2:$AL$500,MATCH("Summa justerad allokerad tillförd energi:",'Slutlig allokering'!$B$2:$AS$2,0),FALSE)</f>
        <v>0</v>
      </c>
      <c r="P301" s="6">
        <f>VLOOKUP($B301,'Köpt hetvatten'!$B$1:$AP$500,MATCH("Med verkningsgrad:",'Köpt hetvatten'!$B$1:$AW$1,0),FALSE)</f>
        <v>0</v>
      </c>
      <c r="Q301" s="6">
        <f>VLOOKUP($B301,Spillvärme!$B$1:$AP$500,MATCH("Summa tillförd energi:",Spillvärme!$B$1:$AW$1,0),FALSE)</f>
        <v>0</v>
      </c>
      <c r="R301" s="6">
        <f>VLOOKUP($B301,Miljö!$B$1:$AP$500,MATCH("Summa tillförd energi:",Miljö!$B$1:$AW$1,0),FALSE)</f>
        <v>0.13900000000000001</v>
      </c>
      <c r="S301" s="33">
        <f t="shared" si="49"/>
        <v>0</v>
      </c>
      <c r="T301" s="6" t="str">
        <f>VLOOKUP($B301,Miljö!$B$1:$AP$500,MATCH("Köpt prod.spec hetvatten",Miljö!$B$1:$AW$1,0),FALSE)</f>
        <v/>
      </c>
      <c r="U301" s="6">
        <f t="shared" si="50"/>
        <v>7.3849999999999998</v>
      </c>
      <c r="V301" s="6">
        <f>VLOOKUP($B301,Leveranser!$B$1:$AP$500,MATCH("Total levererad värme",Leveranser!$B$1:$AW$1,0),FALSE)</f>
        <v>6.1740000000000004</v>
      </c>
      <c r="W301" s="6">
        <f>IFERROR(VLOOKUP($B301,Miljö!$B$1:$AP$500,MATCH("Såld mängd produktionsspecifik fjärrvärme (GWh)",Miljö!$B$1:$AW$1,0),FALSE)/1,0)</f>
        <v>0</v>
      </c>
      <c r="X301" s="6"/>
      <c r="Y301" s="30">
        <f t="shared" si="51"/>
        <v>0.83601895734597165</v>
      </c>
      <c r="Z301" s="6"/>
      <c r="AA301" s="30" t="str">
        <f t="shared" si="52"/>
        <v/>
      </c>
      <c r="AC301" t="s">
        <v>10</v>
      </c>
      <c r="AD301" t="s">
        <v>20</v>
      </c>
      <c r="AE301" s="25" t="str">
        <f t="shared" si="47"/>
        <v>ja</v>
      </c>
      <c r="AF301" t="s">
        <v>20</v>
      </c>
      <c r="AG301" t="s">
        <v>20</v>
      </c>
      <c r="AM301" s="6" t="str">
        <f t="shared" si="48"/>
        <v/>
      </c>
      <c r="AO301" s="6" t="str">
        <f t="shared" si="55"/>
        <v/>
      </c>
      <c r="AQ301" s="6" t="str">
        <f t="shared" si="56"/>
        <v/>
      </c>
      <c r="AR301" s="6"/>
      <c r="AW301" t="str">
        <f t="shared" si="53"/>
        <v/>
      </c>
      <c r="AY301" s="6" t="str">
        <f t="shared" si="57"/>
        <v/>
      </c>
      <c r="BB301" s="6" t="str">
        <f t="shared" si="54"/>
        <v>Ja</v>
      </c>
      <c r="BK301" t="s">
        <v>10</v>
      </c>
    </row>
    <row r="302" spans="1:63" ht="15" customHeight="1" x14ac:dyDescent="0.25">
      <c r="A302" t="s">
        <v>388</v>
      </c>
      <c r="B302" t="s">
        <v>389</v>
      </c>
      <c r="C302">
        <v>5.5753200000000003E-2</v>
      </c>
      <c r="D302">
        <v>12.7227</v>
      </c>
      <c r="E302">
        <v>10.258699999999999</v>
      </c>
      <c r="F302">
        <v>2.8139900000000002E-3</v>
      </c>
      <c r="G302" t="s">
        <v>10</v>
      </c>
      <c r="H302" t="s">
        <v>10</v>
      </c>
      <c r="K302" s="6">
        <f>VLOOKUP($B302,'Egen hetvattenprod'!$B$1:$AP$500,MATCH("Summa tillförd energi:",'Egen hetvattenprod'!$B$1:$AY$1,0),FALSE)</f>
        <v>20.86</v>
      </c>
      <c r="L302" s="6">
        <f>VLOOKUP($B302,Kraftvärmeprod!$B$1:$AO$500,MATCH("Summa tillförd energi:",Kraftvärmeprod!$B$1:$AV$1,0),FALSE)</f>
        <v>0</v>
      </c>
      <c r="M302" s="33">
        <f>VLOOKUP($B302,'Allokerad kvv'!$B$1:$AO$500,MATCH("Summa allokerad tillförd energi:",'Allokerad kvv'!$B$1:$AV$1,0),FALSE)</f>
        <v>0</v>
      </c>
      <c r="N302" s="33">
        <f>VLOOKUP($B302,'Justerad allokering'!$B$1:$AO$500,MATCH("Summa justerad allokerad tillförd energi:",'Justerad allokering'!$B$1:$AV$1,0),FALSE)</f>
        <v>0</v>
      </c>
      <c r="O302" s="6">
        <f>VLOOKUP($B302,'Slutlig allokering'!$B$2:$AL$500,MATCH("Summa justerad allokerad tillförd energi:",'Slutlig allokering'!$B$2:$AS$2,0),FALSE)</f>
        <v>0</v>
      </c>
      <c r="P302" s="6">
        <f>VLOOKUP($B302,'Köpt hetvatten'!$B$1:$AP$500,MATCH("Med verkningsgrad:",'Köpt hetvatten'!$B$1:$AW$1,0),FALSE)</f>
        <v>0</v>
      </c>
      <c r="Q302" s="6">
        <f>VLOOKUP($B302,Spillvärme!$B$1:$AP$500,MATCH("Summa tillförd energi:",Spillvärme!$B$1:$AW$1,0),FALSE)</f>
        <v>0</v>
      </c>
      <c r="R302" s="6">
        <f>VLOOKUP($B302,Miljö!$B$1:$AP$500,MATCH("Summa tillförd energi:",Miljö!$B$1:$AW$1,0),FALSE)</f>
        <v>0</v>
      </c>
      <c r="S302" s="33">
        <f t="shared" si="49"/>
        <v>0.46199999999999997</v>
      </c>
      <c r="T302" s="6" t="str">
        <f>VLOOKUP($B302,Miljö!$B$1:$AP$500,MATCH("Köpt prod.spec hetvatten",Miljö!$B$1:$AW$1,0),FALSE)</f>
        <v/>
      </c>
      <c r="U302" s="6">
        <f t="shared" si="50"/>
        <v>20.86</v>
      </c>
      <c r="V302" s="6">
        <f>VLOOKUP($B302,Leveranser!$B$1:$AP$500,MATCH("Total levererad värme",Leveranser!$B$1:$AW$1,0),FALSE)</f>
        <v>15.4</v>
      </c>
      <c r="W302" s="6">
        <f>IFERROR(VLOOKUP($B302,Miljö!$B$1:$AP$500,MATCH("Såld mängd produktionsspecifik fjärrvärme (GWh)",Miljö!$B$1:$AW$1,0),FALSE)/1,0)</f>
        <v>0</v>
      </c>
      <c r="X302" s="6"/>
      <c r="Y302" s="30">
        <f t="shared" si="51"/>
        <v>0.73825503355704702</v>
      </c>
      <c r="Z302" s="6"/>
      <c r="AA302" s="30" t="str">
        <f t="shared" si="52"/>
        <v/>
      </c>
      <c r="AC302" t="s">
        <v>10</v>
      </c>
      <c r="AD302" t="s">
        <v>20</v>
      </c>
      <c r="AE302" s="25" t="str">
        <f t="shared" si="47"/>
        <v>ja</v>
      </c>
      <c r="AF302" t="s">
        <v>20</v>
      </c>
      <c r="AG302" t="s">
        <v>20</v>
      </c>
      <c r="AM302" s="6" t="str">
        <f t="shared" si="48"/>
        <v/>
      </c>
      <c r="AO302" s="6" t="str">
        <f t="shared" si="55"/>
        <v/>
      </c>
      <c r="AQ302" s="6" t="str">
        <f t="shared" si="56"/>
        <v/>
      </c>
      <c r="AR302" s="6"/>
      <c r="AW302" t="str">
        <f t="shared" si="53"/>
        <v/>
      </c>
      <c r="AY302" s="6" t="str">
        <f t="shared" si="57"/>
        <v/>
      </c>
      <c r="BB302" s="6" t="str">
        <f t="shared" si="54"/>
        <v>Ja</v>
      </c>
      <c r="BK302" t="s">
        <v>10</v>
      </c>
    </row>
    <row r="303" spans="1:63" ht="15" customHeight="1" x14ac:dyDescent="0.25">
      <c r="A303" t="s">
        <v>388</v>
      </c>
      <c r="B303" t="s">
        <v>390</v>
      </c>
      <c r="C303">
        <v>8.9393600000000004E-2</v>
      </c>
      <c r="D303">
        <v>15.110900000000001</v>
      </c>
      <c r="E303">
        <v>10.927099999999999</v>
      </c>
      <c r="F303">
        <v>1.57704E-2</v>
      </c>
      <c r="G303" t="s">
        <v>10</v>
      </c>
      <c r="H303" t="s">
        <v>10</v>
      </c>
      <c r="K303" s="6">
        <f>VLOOKUP($B303,'Egen hetvattenprod'!$B$1:$AP$500,MATCH("Summa tillförd energi:",'Egen hetvattenprod'!$B$1:$AY$1,0),FALSE)</f>
        <v>124</v>
      </c>
      <c r="L303" s="6">
        <f>VLOOKUP($B303,Kraftvärmeprod!$B$1:$AO$500,MATCH("Summa tillförd energi:",Kraftvärmeprod!$B$1:$AV$1,0),FALSE)</f>
        <v>0</v>
      </c>
      <c r="M303" s="33">
        <f>VLOOKUP($B303,'Allokerad kvv'!$B$1:$AO$500,MATCH("Summa allokerad tillförd energi:",'Allokerad kvv'!$B$1:$AV$1,0),FALSE)</f>
        <v>0</v>
      </c>
      <c r="N303" s="33">
        <f>VLOOKUP($B303,'Justerad allokering'!$B$1:$AO$500,MATCH("Summa justerad allokerad tillförd energi:",'Justerad allokering'!$B$1:$AV$1,0),FALSE)</f>
        <v>0</v>
      </c>
      <c r="O303" s="6">
        <f>VLOOKUP($B303,'Slutlig allokering'!$B$2:$AL$500,MATCH("Summa justerad allokerad tillförd energi:",'Slutlig allokering'!$B$2:$AS$2,0),FALSE)</f>
        <v>0</v>
      </c>
      <c r="P303" s="6">
        <f>VLOOKUP($B303,'Köpt hetvatten'!$B$1:$AP$500,MATCH("Med verkningsgrad:",'Köpt hetvatten'!$B$1:$AW$1,0),FALSE)</f>
        <v>0</v>
      </c>
      <c r="Q303" s="6">
        <f>VLOOKUP($B303,Spillvärme!$B$1:$AP$500,MATCH("Summa tillförd energi:",Spillvärme!$B$1:$AW$1,0),FALSE)</f>
        <v>0</v>
      </c>
      <c r="R303" s="6">
        <f>VLOOKUP($B303,Miljö!$B$1:$AP$500,MATCH("Summa tillförd energi:",Miljö!$B$1:$AW$1,0),FALSE)</f>
        <v>0</v>
      </c>
      <c r="S303" s="33">
        <f t="shared" si="49"/>
        <v>2.82</v>
      </c>
      <c r="T303" s="6" t="str">
        <f>VLOOKUP($B303,Miljö!$B$1:$AP$500,MATCH("Köpt prod.spec hetvatten",Miljö!$B$1:$AW$1,0),FALSE)</f>
        <v/>
      </c>
      <c r="U303" s="6">
        <f t="shared" si="50"/>
        <v>124</v>
      </c>
      <c r="V303" s="6">
        <f>VLOOKUP($B303,Leveranser!$B$1:$AP$500,MATCH("Total levererad värme",Leveranser!$B$1:$AW$1,0),FALSE)</f>
        <v>94</v>
      </c>
      <c r="W303" s="6">
        <f>IFERROR(VLOOKUP($B303,Miljö!$B$1:$AP$500,MATCH("Såld mängd produktionsspecifik fjärrvärme (GWh)",Miljö!$B$1:$AW$1,0),FALSE)/1,0)</f>
        <v>0</v>
      </c>
      <c r="X303" s="6"/>
      <c r="Y303" s="30">
        <f t="shared" si="51"/>
        <v>0.75806451612903225</v>
      </c>
      <c r="Z303" s="6"/>
      <c r="AA303" s="30" t="str">
        <f t="shared" si="52"/>
        <v/>
      </c>
      <c r="AC303" t="s">
        <v>10</v>
      </c>
      <c r="AD303" t="s">
        <v>20</v>
      </c>
      <c r="AE303" s="25" t="str">
        <f t="shared" si="47"/>
        <v>ja</v>
      </c>
      <c r="AF303" t="s">
        <v>20</v>
      </c>
      <c r="AG303" t="s">
        <v>20</v>
      </c>
      <c r="AM303" s="6" t="str">
        <f t="shared" si="48"/>
        <v/>
      </c>
      <c r="AO303" s="6" t="str">
        <f t="shared" si="55"/>
        <v/>
      </c>
      <c r="AQ303" s="6" t="str">
        <f t="shared" si="56"/>
        <v/>
      </c>
      <c r="AR303" s="6"/>
      <c r="AW303" t="str">
        <f t="shared" si="53"/>
        <v/>
      </c>
      <c r="AY303" s="6" t="str">
        <f t="shared" si="57"/>
        <v/>
      </c>
      <c r="BB303" s="6" t="str">
        <f t="shared" si="54"/>
        <v>Ja</v>
      </c>
      <c r="BK303" t="s">
        <v>10</v>
      </c>
    </row>
    <row r="304" spans="1:63" ht="15" customHeight="1" x14ac:dyDescent="0.25">
      <c r="A304" t="s">
        <v>391</v>
      </c>
      <c r="B304" t="s">
        <v>392</v>
      </c>
      <c r="C304">
        <v>4.9503199999999997E-2</v>
      </c>
      <c r="D304">
        <v>14.006500000000001</v>
      </c>
      <c r="E304">
        <v>7.8702199999999998</v>
      </c>
      <c r="F304">
        <v>1.16667E-2</v>
      </c>
      <c r="G304" t="s">
        <v>14</v>
      </c>
      <c r="H304" t="s">
        <v>10</v>
      </c>
      <c r="K304" s="6">
        <f>VLOOKUP($B304,'Egen hetvattenprod'!$B$1:$AP$500,MATCH("Summa tillförd energi:",'Egen hetvattenprod'!$B$1:$AY$1,0),FALSE)</f>
        <v>58.7</v>
      </c>
      <c r="L304" s="6">
        <f>VLOOKUP($B304,Kraftvärmeprod!$B$1:$AO$500,MATCH("Summa tillförd energi:",Kraftvärmeprod!$B$1:$AV$1,0),FALSE)</f>
        <v>0</v>
      </c>
      <c r="M304" s="33">
        <f>VLOOKUP($B304,'Allokerad kvv'!$B$1:$AO$500,MATCH("Summa allokerad tillförd energi:",'Allokerad kvv'!$B$1:$AV$1,0),FALSE)</f>
        <v>0</v>
      </c>
      <c r="N304" s="33">
        <f>VLOOKUP($B304,'Justerad allokering'!$B$1:$AO$500,MATCH("Summa justerad allokerad tillförd energi:",'Justerad allokering'!$B$1:$AV$1,0),FALSE)</f>
        <v>0</v>
      </c>
      <c r="O304" s="6">
        <f>VLOOKUP($B304,'Slutlig allokering'!$B$2:$AL$500,MATCH("Summa justerad allokerad tillförd energi:",'Slutlig allokering'!$B$2:$AS$2,0),FALSE)</f>
        <v>0</v>
      </c>
      <c r="P304" s="6">
        <f>VLOOKUP($B304,'Köpt hetvatten'!$B$1:$AP$500,MATCH("Med verkningsgrad:",'Köpt hetvatten'!$B$1:$AW$1,0),FALSE)</f>
        <v>0</v>
      </c>
      <c r="Q304" s="6">
        <f>VLOOKUP($B304,Spillvärme!$B$1:$AP$500,MATCH("Summa tillförd energi:",Spillvärme!$B$1:$AW$1,0),FALSE)</f>
        <v>0</v>
      </c>
      <c r="R304" s="6">
        <f>VLOOKUP($B304,Miljö!$B$1:$AP$500,MATCH("Summa tillförd energi:",Miljö!$B$1:$AW$1,0),FALSE)</f>
        <v>1.3</v>
      </c>
      <c r="S304" s="33">
        <f t="shared" si="49"/>
        <v>0</v>
      </c>
      <c r="T304" s="6" t="str">
        <f>VLOOKUP($B304,Miljö!$B$1:$AP$500,MATCH("Köpt prod.spec hetvatten",Miljö!$B$1:$AW$1,0),FALSE)</f>
        <v/>
      </c>
      <c r="U304" s="6">
        <f t="shared" si="50"/>
        <v>60</v>
      </c>
      <c r="V304" s="6">
        <f>VLOOKUP($B304,Leveranser!$B$1:$AP$500,MATCH("Total levererad värme",Leveranser!$B$1:$AW$1,0),FALSE)</f>
        <v>46.3</v>
      </c>
      <c r="W304" s="6">
        <f>IFERROR(VLOOKUP($B304,Miljö!$B$1:$AP$500,MATCH("Såld mängd produktionsspecifik fjärrvärme (GWh)",Miljö!$B$1:$AW$1,0),FALSE)/1,0)</f>
        <v>0</v>
      </c>
      <c r="X304" s="6"/>
      <c r="Y304" s="30">
        <f t="shared" si="51"/>
        <v>0.77166666666666661</v>
      </c>
      <c r="Z304" s="6"/>
      <c r="AA304" s="30" t="str">
        <f t="shared" si="52"/>
        <v/>
      </c>
      <c r="AC304" t="s">
        <v>10</v>
      </c>
      <c r="AD304" t="s">
        <v>20</v>
      </c>
      <c r="AE304" s="25" t="str">
        <f t="shared" si="47"/>
        <v>ja</v>
      </c>
      <c r="AF304" t="s">
        <v>20</v>
      </c>
      <c r="AG304" t="s">
        <v>20</v>
      </c>
      <c r="AM304" s="6" t="str">
        <f t="shared" si="48"/>
        <v/>
      </c>
      <c r="AO304" s="6" t="str">
        <f t="shared" si="55"/>
        <v/>
      </c>
      <c r="AQ304" s="6" t="str">
        <f t="shared" si="56"/>
        <v/>
      </c>
      <c r="AR304" s="6"/>
      <c r="AW304" t="str">
        <f t="shared" si="53"/>
        <v/>
      </c>
      <c r="AY304" s="6" t="str">
        <f t="shared" si="57"/>
        <v/>
      </c>
      <c r="BB304" s="6" t="str">
        <f t="shared" si="54"/>
        <v>Ja</v>
      </c>
      <c r="BK304" t="s">
        <v>10</v>
      </c>
    </row>
    <row r="305" spans="1:63" ht="15" customHeight="1" x14ac:dyDescent="0.25">
      <c r="A305" t="s">
        <v>393</v>
      </c>
      <c r="B305" t="s">
        <v>394</v>
      </c>
      <c r="C305">
        <v>0</v>
      </c>
      <c r="D305">
        <v>0</v>
      </c>
      <c r="E305">
        <v>0</v>
      </c>
      <c r="F305">
        <v>0</v>
      </c>
      <c r="G305" t="s">
        <v>14</v>
      </c>
      <c r="H305" t="s">
        <v>14</v>
      </c>
      <c r="K305" s="6">
        <f>VLOOKUP($B305,'Egen hetvattenprod'!$B$1:$AP$500,MATCH("Summa tillförd energi:",'Egen hetvattenprod'!$B$1:$AY$1,0),FALSE)</f>
        <v>0</v>
      </c>
      <c r="L305" s="6">
        <f>VLOOKUP($B305,Kraftvärmeprod!$B$1:$AO$500,MATCH("Summa tillförd energi:",Kraftvärmeprod!$B$1:$AV$1,0),FALSE)</f>
        <v>0</v>
      </c>
      <c r="M305" s="33">
        <f>VLOOKUP($B305,'Allokerad kvv'!$B$1:$AO$500,MATCH("Summa allokerad tillförd energi:",'Allokerad kvv'!$B$1:$AV$1,0),FALSE)</f>
        <v>0</v>
      </c>
      <c r="N305" s="33">
        <f>VLOOKUP($B305,'Justerad allokering'!$B$1:$AO$500,MATCH("Summa justerad allokerad tillförd energi:",'Justerad allokering'!$B$1:$AV$1,0),FALSE)</f>
        <v>0</v>
      </c>
      <c r="O305" s="6">
        <f>VLOOKUP($B305,'Slutlig allokering'!$B$2:$AL$500,MATCH("Summa justerad allokerad tillförd energi:",'Slutlig allokering'!$B$2:$AS$2,0),FALSE)</f>
        <v>0</v>
      </c>
      <c r="P305" s="6">
        <f>VLOOKUP($B305,'Köpt hetvatten'!$B$1:$AP$500,MATCH("Med verkningsgrad:",'Köpt hetvatten'!$B$1:$AW$1,0),FALSE)</f>
        <v>0</v>
      </c>
      <c r="Q305" s="6">
        <f>VLOOKUP($B305,Spillvärme!$B$1:$AP$500,MATCH("Summa tillförd energi:",Spillvärme!$B$1:$AW$1,0),FALSE)</f>
        <v>0</v>
      </c>
      <c r="R305" s="6">
        <f>VLOOKUP($B305,Miljö!$B$1:$AP$500,MATCH("Summa tillförd energi:",Miljö!$B$1:$AW$1,0),FALSE)</f>
        <v>0</v>
      </c>
      <c r="S305" s="33">
        <f t="shared" si="49"/>
        <v>0</v>
      </c>
      <c r="T305" s="6" t="str">
        <f>VLOOKUP($B305,Miljö!$B$1:$AP$500,MATCH("Köpt prod.spec hetvatten",Miljö!$B$1:$AW$1,0),FALSE)</f>
        <v/>
      </c>
      <c r="U305" s="6">
        <f t="shared" si="50"/>
        <v>0</v>
      </c>
      <c r="V305" s="6">
        <f>VLOOKUP($B305,Leveranser!$B$1:$AP$500,MATCH("Total levererad värme",Leveranser!$B$1:$AW$1,0),FALSE)</f>
        <v>0</v>
      </c>
      <c r="W305" s="6">
        <f>IFERROR(VLOOKUP($B305,Miljö!$B$1:$AP$500,MATCH("Såld mängd produktionsspecifik fjärrvärme (GWh)",Miljö!$B$1:$AW$1,0),FALSE)/1,0)</f>
        <v>0</v>
      </c>
      <c r="X305" s="6"/>
      <c r="Y305" s="30" t="str">
        <f t="shared" si="51"/>
        <v/>
      </c>
      <c r="Z305" s="6"/>
      <c r="AA305" s="30" t="str">
        <f t="shared" si="52"/>
        <v/>
      </c>
      <c r="AC305" t="s">
        <v>20</v>
      </c>
      <c r="AD305" t="s">
        <v>20</v>
      </c>
      <c r="AE305" s="25" t="str">
        <f t="shared" si="47"/>
        <v/>
      </c>
      <c r="AF305" t="s">
        <v>20</v>
      </c>
      <c r="AG305" t="s">
        <v>20</v>
      </c>
      <c r="AM305" s="6" t="str">
        <f t="shared" si="48"/>
        <v>nej</v>
      </c>
      <c r="AO305" s="6" t="str">
        <f t="shared" si="55"/>
        <v>nej</v>
      </c>
      <c r="AQ305" s="6" t="str">
        <f t="shared" si="56"/>
        <v/>
      </c>
      <c r="AR305" s="6"/>
      <c r="AW305" t="str">
        <f t="shared" si="53"/>
        <v>nej</v>
      </c>
      <c r="AY305" s="6" t="str">
        <f t="shared" si="57"/>
        <v>nej</v>
      </c>
      <c r="BB305" s="6" t="str">
        <f t="shared" si="54"/>
        <v>Nej</v>
      </c>
      <c r="BK305" t="s">
        <v>14</v>
      </c>
    </row>
    <row r="306" spans="1:63" ht="15" customHeight="1" x14ac:dyDescent="0.25">
      <c r="A306" t="s">
        <v>393</v>
      </c>
      <c r="B306" t="s">
        <v>395</v>
      </c>
      <c r="C306">
        <v>0</v>
      </c>
      <c r="D306">
        <v>0</v>
      </c>
      <c r="E306">
        <v>0</v>
      </c>
      <c r="F306">
        <v>0</v>
      </c>
      <c r="G306" t="s">
        <v>14</v>
      </c>
      <c r="H306" t="s">
        <v>14</v>
      </c>
      <c r="K306" s="6">
        <f>VLOOKUP($B306,'Egen hetvattenprod'!$B$1:$AP$500,MATCH("Summa tillförd energi:",'Egen hetvattenprod'!$B$1:$AY$1,0),FALSE)</f>
        <v>0</v>
      </c>
      <c r="L306" s="6">
        <f>VLOOKUP($B306,Kraftvärmeprod!$B$1:$AO$500,MATCH("Summa tillförd energi:",Kraftvärmeprod!$B$1:$AV$1,0),FALSE)</f>
        <v>0</v>
      </c>
      <c r="M306" s="33">
        <f>VLOOKUP($B306,'Allokerad kvv'!$B$1:$AO$500,MATCH("Summa allokerad tillförd energi:",'Allokerad kvv'!$B$1:$AV$1,0),FALSE)</f>
        <v>0</v>
      </c>
      <c r="N306" s="33">
        <f>VLOOKUP($B306,'Justerad allokering'!$B$1:$AO$500,MATCH("Summa justerad allokerad tillförd energi:",'Justerad allokering'!$B$1:$AV$1,0),FALSE)</f>
        <v>0</v>
      </c>
      <c r="O306" s="6">
        <f>VLOOKUP($B306,'Slutlig allokering'!$B$2:$AL$500,MATCH("Summa justerad allokerad tillförd energi:",'Slutlig allokering'!$B$2:$AS$2,0),FALSE)</f>
        <v>0</v>
      </c>
      <c r="P306" s="6">
        <f>VLOOKUP($B306,'Köpt hetvatten'!$B$1:$AP$500,MATCH("Med verkningsgrad:",'Köpt hetvatten'!$B$1:$AW$1,0),FALSE)</f>
        <v>0</v>
      </c>
      <c r="Q306" s="6">
        <f>VLOOKUP($B306,Spillvärme!$B$1:$AP$500,MATCH("Summa tillförd energi:",Spillvärme!$B$1:$AW$1,0),FALSE)</f>
        <v>0</v>
      </c>
      <c r="R306" s="6">
        <f>VLOOKUP($B306,Miljö!$B$1:$AP$500,MATCH("Summa tillförd energi:",Miljö!$B$1:$AW$1,0),FALSE)</f>
        <v>0</v>
      </c>
      <c r="S306" s="33">
        <f t="shared" si="49"/>
        <v>0</v>
      </c>
      <c r="T306" s="6" t="str">
        <f>VLOOKUP($B306,Miljö!$B$1:$AP$500,MATCH("Köpt prod.spec hetvatten",Miljö!$B$1:$AW$1,0),FALSE)</f>
        <v/>
      </c>
      <c r="U306" s="6">
        <f t="shared" si="50"/>
        <v>0</v>
      </c>
      <c r="V306" s="6">
        <f>VLOOKUP($B306,Leveranser!$B$1:$AP$500,MATCH("Total levererad värme",Leveranser!$B$1:$AW$1,0),FALSE)</f>
        <v>0</v>
      </c>
      <c r="W306" s="6">
        <f>IFERROR(VLOOKUP($B306,Miljö!$B$1:$AP$500,MATCH("Såld mängd produktionsspecifik fjärrvärme (GWh)",Miljö!$B$1:$AW$1,0),FALSE)/1,0)</f>
        <v>0</v>
      </c>
      <c r="X306" s="6"/>
      <c r="Y306" s="30" t="str">
        <f t="shared" si="51"/>
        <v/>
      </c>
      <c r="Z306" s="6"/>
      <c r="AA306" s="30" t="str">
        <f t="shared" si="52"/>
        <v/>
      </c>
      <c r="AC306" t="s">
        <v>20</v>
      </c>
      <c r="AD306" t="s">
        <v>20</v>
      </c>
      <c r="AE306" s="25" t="str">
        <f t="shared" si="47"/>
        <v/>
      </c>
      <c r="AF306" t="s">
        <v>20</v>
      </c>
      <c r="AG306" t="s">
        <v>20</v>
      </c>
      <c r="AM306" s="6" t="str">
        <f t="shared" si="48"/>
        <v>nej</v>
      </c>
      <c r="AO306" s="6" t="str">
        <f t="shared" si="55"/>
        <v>nej</v>
      </c>
      <c r="AQ306" s="6" t="str">
        <f t="shared" si="56"/>
        <v/>
      </c>
      <c r="AR306" s="6"/>
      <c r="AW306" t="str">
        <f t="shared" si="53"/>
        <v>nej</v>
      </c>
      <c r="AY306" s="6" t="str">
        <f t="shared" si="57"/>
        <v>nej</v>
      </c>
      <c r="BB306" s="6" t="str">
        <f t="shared" si="54"/>
        <v>Nej</v>
      </c>
      <c r="BK306" t="s">
        <v>14</v>
      </c>
    </row>
    <row r="307" spans="1:63" ht="15" customHeight="1" x14ac:dyDescent="0.25">
      <c r="A307" t="s">
        <v>393</v>
      </c>
      <c r="B307" t="s">
        <v>396</v>
      </c>
      <c r="C307">
        <v>8.0194600000000005E-2</v>
      </c>
      <c r="D307">
        <v>7.4428700000000001</v>
      </c>
      <c r="E307">
        <v>7.1574499999999999</v>
      </c>
      <c r="F307">
        <v>0</v>
      </c>
      <c r="G307" t="s">
        <v>10</v>
      </c>
      <c r="H307" t="s">
        <v>10</v>
      </c>
      <c r="K307" s="6">
        <f>VLOOKUP($B307,'Egen hetvattenprod'!$B$1:$AP$500,MATCH("Summa tillförd energi:",'Egen hetvattenprod'!$B$1:$AY$1,0),FALSE)</f>
        <v>70.540000000000006</v>
      </c>
      <c r="L307" s="6">
        <f>VLOOKUP($B307,Kraftvärmeprod!$B$1:$AO$500,MATCH("Summa tillförd energi:",Kraftvärmeprod!$B$1:$AV$1,0),FALSE)</f>
        <v>157</v>
      </c>
      <c r="M307" s="33">
        <f>VLOOKUP($B307,'Allokerad kvv'!$B$1:$AO$500,MATCH("Summa allokerad tillförd energi:",'Allokerad kvv'!$B$1:$AV$1,0),FALSE)</f>
        <v>84.060310000000001</v>
      </c>
      <c r="N307" s="33">
        <f>VLOOKUP($B307,'Justerad allokering'!$B$1:$AO$500,MATCH("Summa justerad allokerad tillförd energi:",'Justerad allokering'!$B$1:$AV$1,0),FALSE)</f>
        <v>0</v>
      </c>
      <c r="O307" s="6">
        <f>VLOOKUP($B307,'Slutlig allokering'!$B$2:$AL$500,MATCH("Summa justerad allokerad tillförd energi:",'Slutlig allokering'!$B$2:$AS$2,0),FALSE)</f>
        <v>84.060310000000001</v>
      </c>
      <c r="P307" s="6">
        <f>VLOOKUP($B307,'Köpt hetvatten'!$B$1:$AP$500,MATCH("Med verkningsgrad:",'Köpt hetvatten'!$B$1:$AW$1,0),FALSE)</f>
        <v>0</v>
      </c>
      <c r="Q307" s="6">
        <f>VLOOKUP($B307,Spillvärme!$B$1:$AP$500,MATCH("Summa tillförd energi:",Spillvärme!$B$1:$AW$1,0),FALSE)</f>
        <v>0</v>
      </c>
      <c r="R307" s="6">
        <f>VLOOKUP($B307,Miljö!$B$1:$AP$500,MATCH("Summa tillförd energi:",Miljö!$B$1:$AW$1,0),FALSE)</f>
        <v>1.9</v>
      </c>
      <c r="S307" s="33">
        <f t="shared" si="49"/>
        <v>0</v>
      </c>
      <c r="T307" s="6" t="str">
        <f>VLOOKUP($B307,Miljö!$B$1:$AP$500,MATCH("Köpt prod.spec hetvatten",Miljö!$B$1:$AW$1,0),FALSE)</f>
        <v/>
      </c>
      <c r="U307" s="6">
        <f t="shared" si="50"/>
        <v>156.50031000000001</v>
      </c>
      <c r="V307" s="6">
        <f>VLOOKUP($B307,Leveranser!$B$1:$AP$500,MATCH("Total levererad värme",Leveranser!$B$1:$AW$1,0),FALSE)</f>
        <v>149.69999999999999</v>
      </c>
      <c r="W307" s="6">
        <f>IFERROR(VLOOKUP($B307,Miljö!$B$1:$AP$500,MATCH("Såld mängd produktionsspecifik fjärrvärme (GWh)",Miljö!$B$1:$AW$1,0),FALSE)/1,0)</f>
        <v>0</v>
      </c>
      <c r="X307" s="6"/>
      <c r="Y307" s="30">
        <f t="shared" si="51"/>
        <v>0.95654762600789722</v>
      </c>
      <c r="Z307" s="6"/>
      <c r="AA307" s="30" t="str">
        <f t="shared" si="52"/>
        <v/>
      </c>
      <c r="AC307" t="s">
        <v>10</v>
      </c>
      <c r="AD307" t="s">
        <v>20</v>
      </c>
      <c r="AE307" s="25" t="str">
        <f t="shared" si="47"/>
        <v>ja</v>
      </c>
      <c r="AF307" t="s">
        <v>20</v>
      </c>
      <c r="AG307" t="s">
        <v>20</v>
      </c>
      <c r="AM307" s="6" t="str">
        <f t="shared" si="48"/>
        <v/>
      </c>
      <c r="AO307" s="6" t="str">
        <f t="shared" si="55"/>
        <v/>
      </c>
      <c r="AQ307" s="6" t="str">
        <f t="shared" si="56"/>
        <v/>
      </c>
      <c r="AR307" s="6"/>
      <c r="AW307" t="str">
        <f t="shared" si="53"/>
        <v/>
      </c>
      <c r="AY307" s="6" t="str">
        <f t="shared" si="57"/>
        <v/>
      </c>
      <c r="BB307" s="6" t="str">
        <f t="shared" si="54"/>
        <v>Ja</v>
      </c>
      <c r="BK307" t="s">
        <v>10</v>
      </c>
    </row>
    <row r="308" spans="1:63" ht="15" customHeight="1" x14ac:dyDescent="0.25">
      <c r="A308" t="s">
        <v>393</v>
      </c>
      <c r="B308" t="s">
        <v>397</v>
      </c>
      <c r="C308">
        <v>0</v>
      </c>
      <c r="D308">
        <v>0</v>
      </c>
      <c r="E308">
        <v>0</v>
      </c>
      <c r="F308">
        <v>0</v>
      </c>
      <c r="G308" t="s">
        <v>14</v>
      </c>
      <c r="H308" t="s">
        <v>14</v>
      </c>
      <c r="K308" s="6">
        <f>VLOOKUP($B308,'Egen hetvattenprod'!$B$1:$AP$500,MATCH("Summa tillförd energi:",'Egen hetvattenprod'!$B$1:$AY$1,0),FALSE)</f>
        <v>0</v>
      </c>
      <c r="L308" s="6">
        <f>VLOOKUP($B308,Kraftvärmeprod!$B$1:$AO$500,MATCH("Summa tillförd energi:",Kraftvärmeprod!$B$1:$AV$1,0),FALSE)</f>
        <v>0</v>
      </c>
      <c r="M308" s="33">
        <f>VLOOKUP($B308,'Allokerad kvv'!$B$1:$AO$500,MATCH("Summa allokerad tillförd energi:",'Allokerad kvv'!$B$1:$AV$1,0),FALSE)</f>
        <v>0</v>
      </c>
      <c r="N308" s="33">
        <f>VLOOKUP($B308,'Justerad allokering'!$B$1:$AO$500,MATCH("Summa justerad allokerad tillförd energi:",'Justerad allokering'!$B$1:$AV$1,0),FALSE)</f>
        <v>0</v>
      </c>
      <c r="O308" s="6">
        <f>VLOOKUP($B308,'Slutlig allokering'!$B$2:$AL$500,MATCH("Summa justerad allokerad tillförd energi:",'Slutlig allokering'!$B$2:$AS$2,0),FALSE)</f>
        <v>0</v>
      </c>
      <c r="P308" s="6">
        <f>VLOOKUP($B308,'Köpt hetvatten'!$B$1:$AP$500,MATCH("Med verkningsgrad:",'Köpt hetvatten'!$B$1:$AW$1,0),FALSE)</f>
        <v>0</v>
      </c>
      <c r="Q308" s="6">
        <f>VLOOKUP($B308,Spillvärme!$B$1:$AP$500,MATCH("Summa tillförd energi:",Spillvärme!$B$1:$AW$1,0),FALSE)</f>
        <v>0</v>
      </c>
      <c r="R308" s="6">
        <f>VLOOKUP($B308,Miljö!$B$1:$AP$500,MATCH("Summa tillförd energi:",Miljö!$B$1:$AW$1,0),FALSE)</f>
        <v>0</v>
      </c>
      <c r="S308" s="33">
        <f t="shared" si="49"/>
        <v>0</v>
      </c>
      <c r="T308" s="6" t="str">
        <f>VLOOKUP($B308,Miljö!$B$1:$AP$500,MATCH("Köpt prod.spec hetvatten",Miljö!$B$1:$AW$1,0),FALSE)</f>
        <v/>
      </c>
      <c r="U308" s="6">
        <f t="shared" si="50"/>
        <v>0</v>
      </c>
      <c r="V308" s="6">
        <f>VLOOKUP($B308,Leveranser!$B$1:$AP$500,MATCH("Total levererad värme",Leveranser!$B$1:$AW$1,0),FALSE)</f>
        <v>0</v>
      </c>
      <c r="W308" s="6">
        <f>IFERROR(VLOOKUP($B308,Miljö!$B$1:$AP$500,MATCH("Såld mängd produktionsspecifik fjärrvärme (GWh)",Miljö!$B$1:$AW$1,0),FALSE)/1,0)</f>
        <v>0</v>
      </c>
      <c r="X308" s="6"/>
      <c r="Y308" s="30" t="str">
        <f t="shared" si="51"/>
        <v/>
      </c>
      <c r="Z308" s="6"/>
      <c r="AA308" s="30" t="str">
        <f t="shared" si="52"/>
        <v/>
      </c>
      <c r="AC308" t="s">
        <v>20</v>
      </c>
      <c r="AD308" t="s">
        <v>20</v>
      </c>
      <c r="AE308" s="25" t="str">
        <f t="shared" si="47"/>
        <v/>
      </c>
      <c r="AF308" t="s">
        <v>20</v>
      </c>
      <c r="AG308" t="s">
        <v>20</v>
      </c>
      <c r="AM308" s="6" t="str">
        <f t="shared" si="48"/>
        <v>nej</v>
      </c>
      <c r="AO308" s="6" t="str">
        <f t="shared" si="55"/>
        <v>nej</v>
      </c>
      <c r="AQ308" s="6" t="str">
        <f t="shared" si="56"/>
        <v/>
      </c>
      <c r="AR308" s="6"/>
      <c r="AW308" t="str">
        <f t="shared" si="53"/>
        <v>nej</v>
      </c>
      <c r="AY308" s="6" t="str">
        <f t="shared" si="57"/>
        <v>nej</v>
      </c>
      <c r="BB308" s="6" t="str">
        <f t="shared" si="54"/>
        <v>Nej</v>
      </c>
      <c r="BK308" t="s">
        <v>14</v>
      </c>
    </row>
    <row r="309" spans="1:63" ht="15" customHeight="1" x14ac:dyDescent="0.25">
      <c r="A309" t="s">
        <v>393</v>
      </c>
      <c r="B309" t="s">
        <v>398</v>
      </c>
      <c r="C309">
        <v>0</v>
      </c>
      <c r="D309">
        <v>0</v>
      </c>
      <c r="E309">
        <v>0</v>
      </c>
      <c r="F309">
        <v>0</v>
      </c>
      <c r="G309" t="s">
        <v>14</v>
      </c>
      <c r="H309" t="s">
        <v>14</v>
      </c>
      <c r="K309" s="6">
        <f>VLOOKUP($B309,'Egen hetvattenprod'!$B$1:$AP$500,MATCH("Summa tillförd energi:",'Egen hetvattenprod'!$B$1:$AY$1,0),FALSE)</f>
        <v>0</v>
      </c>
      <c r="L309" s="6">
        <f>VLOOKUP($B309,Kraftvärmeprod!$B$1:$AO$500,MATCH("Summa tillförd energi:",Kraftvärmeprod!$B$1:$AV$1,0),FALSE)</f>
        <v>0</v>
      </c>
      <c r="M309" s="33">
        <f>VLOOKUP($B309,'Allokerad kvv'!$B$1:$AO$500,MATCH("Summa allokerad tillförd energi:",'Allokerad kvv'!$B$1:$AV$1,0),FALSE)</f>
        <v>0</v>
      </c>
      <c r="N309" s="33">
        <f>VLOOKUP($B309,'Justerad allokering'!$B$1:$AO$500,MATCH("Summa justerad allokerad tillförd energi:",'Justerad allokering'!$B$1:$AV$1,0),FALSE)</f>
        <v>0</v>
      </c>
      <c r="O309" s="6">
        <f>VLOOKUP($B309,'Slutlig allokering'!$B$2:$AL$500,MATCH("Summa justerad allokerad tillförd energi:",'Slutlig allokering'!$B$2:$AS$2,0),FALSE)</f>
        <v>0</v>
      </c>
      <c r="P309" s="6">
        <f>VLOOKUP($B309,'Köpt hetvatten'!$B$1:$AP$500,MATCH("Med verkningsgrad:",'Köpt hetvatten'!$B$1:$AW$1,0),FALSE)</f>
        <v>0</v>
      </c>
      <c r="Q309" s="6">
        <f>VLOOKUP($B309,Spillvärme!$B$1:$AP$500,MATCH("Summa tillförd energi:",Spillvärme!$B$1:$AW$1,0),FALSE)</f>
        <v>0</v>
      </c>
      <c r="R309" s="6">
        <f>VLOOKUP($B309,Miljö!$B$1:$AP$500,MATCH("Summa tillförd energi:",Miljö!$B$1:$AW$1,0),FALSE)</f>
        <v>0</v>
      </c>
      <c r="S309" s="33">
        <f t="shared" si="49"/>
        <v>0</v>
      </c>
      <c r="T309" s="6" t="str">
        <f>VLOOKUP($B309,Miljö!$B$1:$AP$500,MATCH("Köpt prod.spec hetvatten",Miljö!$B$1:$AW$1,0),FALSE)</f>
        <v/>
      </c>
      <c r="U309" s="6">
        <f t="shared" si="50"/>
        <v>0</v>
      </c>
      <c r="V309" s="6">
        <f>VLOOKUP($B309,Leveranser!$B$1:$AP$500,MATCH("Total levererad värme",Leveranser!$B$1:$AW$1,0),FALSE)</f>
        <v>0</v>
      </c>
      <c r="W309" s="6">
        <f>IFERROR(VLOOKUP($B309,Miljö!$B$1:$AP$500,MATCH("Såld mängd produktionsspecifik fjärrvärme (GWh)",Miljö!$B$1:$AW$1,0),FALSE)/1,0)</f>
        <v>0</v>
      </c>
      <c r="X309" s="6"/>
      <c r="Y309" s="30" t="str">
        <f t="shared" si="51"/>
        <v/>
      </c>
      <c r="Z309" s="6"/>
      <c r="AA309" s="30" t="str">
        <f t="shared" si="52"/>
        <v/>
      </c>
      <c r="AC309" t="s">
        <v>20</v>
      </c>
      <c r="AD309" t="s">
        <v>20</v>
      </c>
      <c r="AE309" s="25" t="str">
        <f t="shared" si="47"/>
        <v/>
      </c>
      <c r="AF309" t="s">
        <v>20</v>
      </c>
      <c r="AG309" t="s">
        <v>20</v>
      </c>
      <c r="AM309" s="6" t="str">
        <f t="shared" si="48"/>
        <v>nej</v>
      </c>
      <c r="AO309" s="6" t="str">
        <f t="shared" si="55"/>
        <v>nej</v>
      </c>
      <c r="AQ309" s="6" t="str">
        <f t="shared" si="56"/>
        <v/>
      </c>
      <c r="AR309" s="6"/>
      <c r="AW309" t="str">
        <f t="shared" si="53"/>
        <v>nej</v>
      </c>
      <c r="AY309" s="6" t="str">
        <f t="shared" si="57"/>
        <v>nej</v>
      </c>
      <c r="BB309" s="6" t="str">
        <f t="shared" si="54"/>
        <v>Nej</v>
      </c>
      <c r="BK309" t="s">
        <v>14</v>
      </c>
    </row>
    <row r="310" spans="1:63" ht="15" customHeight="1" x14ac:dyDescent="0.25">
      <c r="A310" t="s">
        <v>399</v>
      </c>
      <c r="B310" t="s">
        <v>400</v>
      </c>
      <c r="C310">
        <v>0.54559199999999997</v>
      </c>
      <c r="D310">
        <v>165.71799999999999</v>
      </c>
      <c r="E310">
        <v>22.454000000000001</v>
      </c>
      <c r="F310">
        <v>3.6237199999999997E-2</v>
      </c>
      <c r="G310" t="s">
        <v>10</v>
      </c>
      <c r="H310" t="s">
        <v>10</v>
      </c>
      <c r="K310" s="6">
        <f>VLOOKUP($B310,'Egen hetvattenprod'!$B$1:$AP$500,MATCH("Summa tillförd energi:",'Egen hetvattenprod'!$B$1:$AY$1,0),FALSE)</f>
        <v>135.1</v>
      </c>
      <c r="L310" s="6">
        <f>VLOOKUP($B310,Kraftvärmeprod!$B$1:$AO$500,MATCH("Summa tillförd energi:",Kraftvärmeprod!$B$1:$AV$1,0),FALSE)</f>
        <v>202.2</v>
      </c>
      <c r="M310" s="33">
        <f>VLOOKUP($B310,'Allokerad kvv'!$B$1:$AO$500,MATCH("Summa allokerad tillförd energi:",'Allokerad kvv'!$B$1:$AV$1,0),FALSE)</f>
        <v>168.548575</v>
      </c>
      <c r="N310" s="33">
        <f>VLOOKUP($B310,'Justerad allokering'!$B$1:$AO$500,MATCH("Summa justerad allokerad tillförd energi:",'Justerad allokering'!$B$1:$AV$1,0),FALSE)</f>
        <v>0</v>
      </c>
      <c r="O310" s="6">
        <f>VLOOKUP($B310,'Slutlig allokering'!$B$2:$AL$500,MATCH("Summa justerad allokerad tillförd energi:",'Slutlig allokering'!$B$2:$AS$2,0),FALSE)</f>
        <v>168.548575</v>
      </c>
      <c r="P310" s="6">
        <f>VLOOKUP($B310,'Köpt hetvatten'!$B$1:$AP$500,MATCH("Med verkningsgrad:",'Köpt hetvatten'!$B$1:$AW$1,0),FALSE)</f>
        <v>0</v>
      </c>
      <c r="Q310" s="6">
        <f>VLOOKUP($B310,Spillvärme!$B$1:$AP$500,MATCH("Summa tillförd energi:",Spillvärme!$B$1:$AW$1,0),FALSE)</f>
        <v>0</v>
      </c>
      <c r="R310" s="6">
        <f>VLOOKUP($B310,Miljö!$B$1:$AP$500,MATCH("Summa tillförd energi:",Miljö!$B$1:$AW$1,0),FALSE)</f>
        <v>7.6</v>
      </c>
      <c r="S310" s="33">
        <f t="shared" si="49"/>
        <v>0</v>
      </c>
      <c r="T310" s="6" t="str">
        <f>VLOOKUP($B310,Miljö!$B$1:$AP$500,MATCH("Köpt prod.spec hetvatten",Miljö!$B$1:$AW$1,0),FALSE)</f>
        <v/>
      </c>
      <c r="U310" s="6">
        <f t="shared" si="50"/>
        <v>311.24857500000002</v>
      </c>
      <c r="V310" s="6">
        <f>VLOOKUP($B310,Leveranser!$B$1:$AP$500,MATCH("Total levererad värme",Leveranser!$B$1:$AW$1,0),FALSE)</f>
        <v>223.4</v>
      </c>
      <c r="W310" s="6">
        <f>IFERROR(VLOOKUP($B310,Miljö!$B$1:$AP$500,MATCH("Såld mängd produktionsspecifik fjärrvärme (GWh)",Miljö!$B$1:$AW$1,0),FALSE)/1,0)</f>
        <v>0</v>
      </c>
      <c r="X310" s="6"/>
      <c r="Y310" s="30">
        <f t="shared" si="51"/>
        <v>0.7177542901200431</v>
      </c>
      <c r="Z310" s="6"/>
      <c r="AA310" s="30" t="str">
        <f t="shared" si="52"/>
        <v/>
      </c>
      <c r="AC310" t="s">
        <v>10</v>
      </c>
      <c r="AD310" t="s">
        <v>20</v>
      </c>
      <c r="AE310" s="25" t="str">
        <f t="shared" si="47"/>
        <v>ja</v>
      </c>
      <c r="AF310" t="s">
        <v>20</v>
      </c>
      <c r="AG310" t="s">
        <v>20</v>
      </c>
      <c r="AM310" s="6" t="str">
        <f t="shared" si="48"/>
        <v/>
      </c>
      <c r="AO310" s="6" t="str">
        <f t="shared" si="55"/>
        <v/>
      </c>
      <c r="AQ310" s="6" t="str">
        <f t="shared" si="56"/>
        <v/>
      </c>
      <c r="AR310" s="6"/>
      <c r="AW310" t="str">
        <f t="shared" si="53"/>
        <v/>
      </c>
      <c r="AY310" s="6" t="str">
        <f t="shared" si="57"/>
        <v/>
      </c>
      <c r="BB310" s="6" t="str">
        <f t="shared" si="54"/>
        <v>Ja</v>
      </c>
      <c r="BK310" t="s">
        <v>10</v>
      </c>
    </row>
    <row r="311" spans="1:63" ht="15" customHeight="1" x14ac:dyDescent="0.25">
      <c r="A311" t="s">
        <v>401</v>
      </c>
      <c r="B311" t="s">
        <v>402</v>
      </c>
      <c r="C311">
        <v>0.10663300000000001</v>
      </c>
      <c r="D311">
        <v>20.175699999999999</v>
      </c>
      <c r="E311">
        <v>8.1361299999999996</v>
      </c>
      <c r="F311">
        <v>2.2770599999999998E-2</v>
      </c>
      <c r="G311" t="s">
        <v>10</v>
      </c>
      <c r="H311" t="s">
        <v>14</v>
      </c>
      <c r="K311" s="6">
        <f>VLOOKUP($B311,'Egen hetvattenprod'!$B$1:$AP$500,MATCH("Summa tillförd energi:",'Egen hetvattenprod'!$B$1:$AY$1,0),FALSE)</f>
        <v>108.2</v>
      </c>
      <c r="L311" s="6">
        <f>VLOOKUP($B311,Kraftvärmeprod!$B$1:$AO$500,MATCH("Summa tillförd energi:",Kraftvärmeprod!$B$1:$AV$1,0),FALSE)</f>
        <v>0</v>
      </c>
      <c r="M311" s="33">
        <f>VLOOKUP($B311,'Allokerad kvv'!$B$1:$AO$500,MATCH("Summa allokerad tillförd energi:",'Allokerad kvv'!$B$1:$AV$1,0),FALSE)</f>
        <v>0</v>
      </c>
      <c r="N311" s="33">
        <f>VLOOKUP($B311,'Justerad allokering'!$B$1:$AO$500,MATCH("Summa justerad allokerad tillförd energi:",'Justerad allokering'!$B$1:$AV$1,0),FALSE)</f>
        <v>0</v>
      </c>
      <c r="O311" s="6">
        <f>VLOOKUP($B311,'Slutlig allokering'!$B$2:$AL$500,MATCH("Summa justerad allokerad tillförd energi:",'Slutlig allokering'!$B$2:$AS$2,0),FALSE)</f>
        <v>0</v>
      </c>
      <c r="P311" s="6">
        <f>VLOOKUP($B311,'Köpt hetvatten'!$B$1:$AP$500,MATCH("Med verkningsgrad:",'Köpt hetvatten'!$B$1:$AW$1,0),FALSE)</f>
        <v>0</v>
      </c>
      <c r="Q311" s="6">
        <f>VLOOKUP($B311,Spillvärme!$B$1:$AP$500,MATCH("Summa tillförd energi:",Spillvärme!$B$1:$AW$1,0),FALSE)</f>
        <v>0</v>
      </c>
      <c r="R311" s="6">
        <f>VLOOKUP($B311,Miljö!$B$1:$AP$500,MATCH("Summa tillförd energi:",Miljö!$B$1:$AW$1,0),FALSE)</f>
        <v>1.63</v>
      </c>
      <c r="S311" s="33">
        <f t="shared" si="49"/>
        <v>0</v>
      </c>
      <c r="T311" s="6" t="str">
        <f>VLOOKUP($B311,Miljö!$B$1:$AP$500,MATCH("Köpt prod.spec hetvatten",Miljö!$B$1:$AW$1,0),FALSE)</f>
        <v/>
      </c>
      <c r="U311" s="6">
        <f t="shared" si="50"/>
        <v>109.83</v>
      </c>
      <c r="V311" s="6">
        <f>VLOOKUP($B311,Leveranser!$B$1:$AP$500,MATCH("Total levererad värme",Leveranser!$B$1:$AW$1,0),FALSE)</f>
        <v>86.2</v>
      </c>
      <c r="W311" s="6">
        <f>IFERROR(VLOOKUP($B311,Miljö!$B$1:$AP$500,MATCH("Såld mängd produktionsspecifik fjärrvärme (GWh)",Miljö!$B$1:$AW$1,0),FALSE)/1,0)</f>
        <v>0</v>
      </c>
      <c r="X311" s="6"/>
      <c r="Y311" s="30">
        <f t="shared" si="51"/>
        <v>0.78484931257397805</v>
      </c>
      <c r="Z311" s="6"/>
      <c r="AA311" s="30" t="str">
        <f t="shared" si="52"/>
        <v/>
      </c>
      <c r="AC311" t="s">
        <v>20</v>
      </c>
      <c r="AD311" t="s">
        <v>20</v>
      </c>
      <c r="AE311" s="25" t="str">
        <f t="shared" si="47"/>
        <v/>
      </c>
      <c r="AF311" t="s">
        <v>1073</v>
      </c>
      <c r="AG311" t="s">
        <v>1065</v>
      </c>
      <c r="AH311" t="s">
        <v>10</v>
      </c>
      <c r="AM311" s="6" t="str">
        <f t="shared" si="48"/>
        <v>ja</v>
      </c>
      <c r="AO311" s="6" t="str">
        <f t="shared" si="55"/>
        <v>ja</v>
      </c>
      <c r="AQ311" s="6" t="str">
        <f t="shared" si="56"/>
        <v/>
      </c>
      <c r="AR311" s="6"/>
      <c r="AW311" t="str">
        <f t="shared" si="53"/>
        <v>nej</v>
      </c>
      <c r="AY311" s="6" t="str">
        <f t="shared" si="57"/>
        <v>ja</v>
      </c>
      <c r="BB311" s="6" t="str">
        <f t="shared" si="54"/>
        <v>Ja</v>
      </c>
      <c r="BG311" t="s">
        <v>10</v>
      </c>
      <c r="BK311" t="s">
        <v>10</v>
      </c>
    </row>
    <row r="312" spans="1:63" ht="15" customHeight="1" x14ac:dyDescent="0.25">
      <c r="A312" t="s">
        <v>403</v>
      </c>
      <c r="B312" t="s">
        <v>404</v>
      </c>
      <c r="C312">
        <v>0.17442099999999999</v>
      </c>
      <c r="D312">
        <v>9.5176200000000009</v>
      </c>
      <c r="E312">
        <v>16.5854</v>
      </c>
      <c r="F312">
        <v>6.2549900000000002E-3</v>
      </c>
      <c r="G312" t="s">
        <v>14</v>
      </c>
      <c r="H312" t="s">
        <v>10</v>
      </c>
      <c r="K312" s="6">
        <f>VLOOKUP($B312,'Egen hetvattenprod'!$B$1:$AP$500,MATCH("Summa tillförd energi:",'Egen hetvattenprod'!$B$1:$AY$1,0),FALSE)</f>
        <v>10.251999999999999</v>
      </c>
      <c r="L312" s="6">
        <f>VLOOKUP($B312,Kraftvärmeprod!$B$1:$AO$500,MATCH("Summa tillförd energi:",Kraftvärmeprod!$B$1:$AV$1,0),FALSE)</f>
        <v>0</v>
      </c>
      <c r="M312" s="33">
        <f>VLOOKUP($B312,'Allokerad kvv'!$B$1:$AO$500,MATCH("Summa allokerad tillförd energi:",'Allokerad kvv'!$B$1:$AV$1,0),FALSE)</f>
        <v>0</v>
      </c>
      <c r="N312" s="33">
        <f>VLOOKUP($B312,'Justerad allokering'!$B$1:$AO$500,MATCH("Summa justerad allokerad tillförd energi:",'Justerad allokering'!$B$1:$AV$1,0),FALSE)</f>
        <v>0</v>
      </c>
      <c r="O312" s="6">
        <f>VLOOKUP($B312,'Slutlig allokering'!$B$2:$AL$500,MATCH("Summa justerad allokerad tillförd energi:",'Slutlig allokering'!$B$2:$AS$2,0),FALSE)</f>
        <v>0</v>
      </c>
      <c r="P312" s="6">
        <f>VLOOKUP($B312,'Köpt hetvatten'!$B$1:$AP$500,MATCH("Med verkningsgrad:",'Köpt hetvatten'!$B$1:$AW$1,0),FALSE)</f>
        <v>0</v>
      </c>
      <c r="Q312" s="6">
        <f>VLOOKUP($B312,Spillvärme!$B$1:$AP$500,MATCH("Summa tillförd energi:",Spillvärme!$B$1:$AW$1,0),FALSE)</f>
        <v>0</v>
      </c>
      <c r="R312" s="6">
        <f>VLOOKUP($B312,Miljö!$B$1:$AP$500,MATCH("Summa tillförd energi:",Miljö!$B$1:$AW$1,0),FALSE)</f>
        <v>0.139733</v>
      </c>
      <c r="S312" s="33">
        <f t="shared" si="49"/>
        <v>0</v>
      </c>
      <c r="T312" s="6" t="str">
        <f>VLOOKUP($B312,Miljö!$B$1:$AP$500,MATCH("Köpt prod.spec hetvatten",Miljö!$B$1:$AW$1,0),FALSE)</f>
        <v/>
      </c>
      <c r="U312" s="6">
        <f t="shared" si="50"/>
        <v>10.391732999999999</v>
      </c>
      <c r="V312" s="6">
        <f>VLOOKUP($B312,Leveranser!$B$1:$AP$500,MATCH("Total levererad värme",Leveranser!$B$1:$AW$1,0),FALSE)</f>
        <v>8.0299999999999994</v>
      </c>
      <c r="W312" s="6">
        <f>IFERROR(VLOOKUP($B312,Miljö!$B$1:$AP$500,MATCH("Såld mängd produktionsspecifik fjärrvärme (GWh)",Miljö!$B$1:$AW$1,0),FALSE)/1,0)</f>
        <v>0</v>
      </c>
      <c r="X312" s="6"/>
      <c r="Y312" s="30">
        <f t="shared" si="51"/>
        <v>0.77272963037060327</v>
      </c>
      <c r="Z312" s="6"/>
      <c r="AA312" s="30" t="str">
        <f t="shared" si="52"/>
        <v/>
      </c>
      <c r="AC312" t="s">
        <v>10</v>
      </c>
      <c r="AD312" t="s">
        <v>20</v>
      </c>
      <c r="AE312" s="25" t="str">
        <f t="shared" si="47"/>
        <v>ja</v>
      </c>
      <c r="AF312" t="s">
        <v>20</v>
      </c>
      <c r="AG312" t="s">
        <v>20</v>
      </c>
      <c r="AM312" s="6" t="str">
        <f t="shared" si="48"/>
        <v/>
      </c>
      <c r="AO312" s="6" t="str">
        <f t="shared" si="55"/>
        <v/>
      </c>
      <c r="AQ312" s="6" t="str">
        <f t="shared" si="56"/>
        <v/>
      </c>
      <c r="AR312" s="6"/>
      <c r="AW312" t="str">
        <f t="shared" si="53"/>
        <v/>
      </c>
      <c r="AY312" s="6" t="str">
        <f t="shared" si="57"/>
        <v/>
      </c>
      <c r="BB312" s="6" t="str">
        <f t="shared" si="54"/>
        <v>Ja</v>
      </c>
      <c r="BK312" t="s">
        <v>10</v>
      </c>
    </row>
    <row r="313" spans="1:63" ht="15" customHeight="1" x14ac:dyDescent="0.25">
      <c r="A313" t="s">
        <v>403</v>
      </c>
      <c r="B313" t="s">
        <v>405</v>
      </c>
      <c r="C313">
        <v>0.16786999999999999</v>
      </c>
      <c r="D313">
        <v>9.7771299999999997</v>
      </c>
      <c r="E313">
        <v>17.524799999999999</v>
      </c>
      <c r="F313">
        <v>5.5211399999999999E-3</v>
      </c>
      <c r="G313" t="s">
        <v>14</v>
      </c>
      <c r="H313" t="s">
        <v>10</v>
      </c>
      <c r="K313" s="6">
        <f>VLOOKUP($B313,'Egen hetvattenprod'!$B$1:$AP$500,MATCH("Summa tillförd energi:",'Egen hetvattenprod'!$B$1:$AY$1,0),FALSE)</f>
        <v>10.597999999999999</v>
      </c>
      <c r="L313" s="6">
        <f>VLOOKUP($B313,Kraftvärmeprod!$B$1:$AO$500,MATCH("Summa tillförd energi:",Kraftvärmeprod!$B$1:$AV$1,0),FALSE)</f>
        <v>0</v>
      </c>
      <c r="M313" s="33">
        <f>VLOOKUP($B313,'Allokerad kvv'!$B$1:$AO$500,MATCH("Summa allokerad tillförd energi:",'Allokerad kvv'!$B$1:$AV$1,0),FALSE)</f>
        <v>0</v>
      </c>
      <c r="N313" s="33">
        <f>VLOOKUP($B313,'Justerad allokering'!$B$1:$AO$500,MATCH("Summa justerad allokerad tillförd energi:",'Justerad allokering'!$B$1:$AV$1,0),FALSE)</f>
        <v>0</v>
      </c>
      <c r="O313" s="6">
        <f>VLOOKUP($B313,'Slutlig allokering'!$B$2:$AL$500,MATCH("Summa justerad allokerad tillförd energi:",'Slutlig allokering'!$B$2:$AS$2,0),FALSE)</f>
        <v>0</v>
      </c>
      <c r="P313" s="6">
        <f>VLOOKUP($B313,'Köpt hetvatten'!$B$1:$AP$500,MATCH("Med verkningsgrad:",'Köpt hetvatten'!$B$1:$AW$1,0),FALSE)</f>
        <v>0</v>
      </c>
      <c r="Q313" s="6">
        <f>VLOOKUP($B313,Spillvärme!$B$1:$AP$500,MATCH("Summa tillförd energi:",Spillvärme!$B$1:$AW$1,0),FALSE)</f>
        <v>0</v>
      </c>
      <c r="R313" s="6">
        <f>VLOOKUP($B313,Miljö!$B$1:$AP$500,MATCH("Summa tillförd energi:",Miljö!$B$1:$AW$1,0),FALSE)</f>
        <v>8.8200000000000001E-2</v>
      </c>
      <c r="S313" s="33">
        <f t="shared" si="49"/>
        <v>0</v>
      </c>
      <c r="T313" s="6" t="str">
        <f>VLOOKUP($B313,Miljö!$B$1:$AP$500,MATCH("Köpt prod.spec hetvatten",Miljö!$B$1:$AW$1,0),FALSE)</f>
        <v/>
      </c>
      <c r="U313" s="6">
        <f t="shared" si="50"/>
        <v>10.686199999999999</v>
      </c>
      <c r="V313" s="6">
        <f>VLOOKUP($B313,Leveranser!$B$1:$AP$500,MATCH("Total levererad värme",Leveranser!$B$1:$AW$1,0),FALSE)</f>
        <v>7.8897000000000004</v>
      </c>
      <c r="W313" s="6">
        <f>IFERROR(VLOOKUP($B313,Miljö!$B$1:$AP$500,MATCH("Såld mängd produktionsspecifik fjärrvärme (GWh)",Miljö!$B$1:$AW$1,0),FALSE)/1,0)</f>
        <v>0</v>
      </c>
      <c r="X313" s="6"/>
      <c r="Y313" s="30">
        <f t="shared" si="51"/>
        <v>0.73830734966592437</v>
      </c>
      <c r="Z313" s="6"/>
      <c r="AA313" s="30" t="str">
        <f t="shared" si="52"/>
        <v/>
      </c>
      <c r="AC313" t="s">
        <v>20</v>
      </c>
      <c r="AD313" t="s">
        <v>10</v>
      </c>
      <c r="AE313" s="25" t="str">
        <f t="shared" si="47"/>
        <v>ja</v>
      </c>
      <c r="AF313" t="s">
        <v>20</v>
      </c>
      <c r="AG313" t="s">
        <v>20</v>
      </c>
      <c r="AM313" s="6" t="str">
        <f t="shared" si="48"/>
        <v/>
      </c>
      <c r="AO313" s="6" t="str">
        <f t="shared" si="55"/>
        <v/>
      </c>
      <c r="AQ313" s="6" t="str">
        <f t="shared" si="56"/>
        <v/>
      </c>
      <c r="AR313" s="6"/>
      <c r="AW313" t="str">
        <f t="shared" si="53"/>
        <v/>
      </c>
      <c r="AY313" s="6" t="str">
        <f t="shared" si="57"/>
        <v/>
      </c>
      <c r="BB313" s="6" t="str">
        <f t="shared" si="54"/>
        <v>Ja</v>
      </c>
      <c r="BK313" t="s">
        <v>10</v>
      </c>
    </row>
    <row r="314" spans="1:63" ht="15" customHeight="1" x14ac:dyDescent="0.25">
      <c r="A314" t="s">
        <v>403</v>
      </c>
      <c r="B314" t="s">
        <v>406</v>
      </c>
      <c r="C314">
        <v>0.14596500000000001</v>
      </c>
      <c r="D314">
        <v>21.0473</v>
      </c>
      <c r="E314">
        <v>11.2925</v>
      </c>
      <c r="F314">
        <v>2.7472799999999999E-2</v>
      </c>
      <c r="G314" t="s">
        <v>14</v>
      </c>
      <c r="H314" t="s">
        <v>10</v>
      </c>
      <c r="K314" s="6">
        <f>VLOOKUP($B314,'Egen hetvattenprod'!$B$1:$AP$500,MATCH("Summa tillförd energi:",'Egen hetvattenprod'!$B$1:$AY$1,0),FALSE)</f>
        <v>19.101999999999997</v>
      </c>
      <c r="L314" s="6">
        <f>VLOOKUP($B314,Kraftvärmeprod!$B$1:$AO$500,MATCH("Summa tillförd energi:",Kraftvärmeprod!$B$1:$AV$1,0),FALSE)</f>
        <v>0</v>
      </c>
      <c r="M314" s="33">
        <f>VLOOKUP($B314,'Allokerad kvv'!$B$1:$AO$500,MATCH("Summa allokerad tillförd energi:",'Allokerad kvv'!$B$1:$AV$1,0),FALSE)</f>
        <v>0</v>
      </c>
      <c r="N314" s="33">
        <f>VLOOKUP($B314,'Justerad allokering'!$B$1:$AO$500,MATCH("Summa justerad allokerad tillförd energi:",'Justerad allokering'!$B$1:$AV$1,0),FALSE)</f>
        <v>0</v>
      </c>
      <c r="O314" s="6">
        <f>VLOOKUP($B314,'Slutlig allokering'!$B$2:$AL$500,MATCH("Summa justerad allokerad tillförd energi:",'Slutlig allokering'!$B$2:$AS$2,0),FALSE)</f>
        <v>0</v>
      </c>
      <c r="P314" s="6">
        <f>VLOOKUP($B314,'Köpt hetvatten'!$B$1:$AP$500,MATCH("Med verkningsgrad:",'Köpt hetvatten'!$B$1:$AW$1,0),FALSE)</f>
        <v>0</v>
      </c>
      <c r="Q314" s="6">
        <f>VLOOKUP($B314,Spillvärme!$B$1:$AP$500,MATCH("Summa tillförd energi:",Spillvärme!$B$1:$AW$1,0),FALSE)</f>
        <v>0</v>
      </c>
      <c r="R314" s="6">
        <f>VLOOKUP($B314,Miljö!$B$1:$AP$500,MATCH("Summa tillförd energi:",Miljö!$B$1:$AW$1,0),FALSE)</f>
        <v>0.29899999999999999</v>
      </c>
      <c r="S314" s="33">
        <f t="shared" si="49"/>
        <v>0</v>
      </c>
      <c r="T314" s="6" t="str">
        <f>VLOOKUP($B314,Miljö!$B$1:$AP$500,MATCH("Köpt prod.spec hetvatten",Miljö!$B$1:$AW$1,0),FALSE)</f>
        <v/>
      </c>
      <c r="U314" s="6">
        <f t="shared" si="50"/>
        <v>19.400999999999996</v>
      </c>
      <c r="V314" s="6">
        <f>VLOOKUP($B314,Leveranser!$B$1:$AP$500,MATCH("Total levererad värme",Leveranser!$B$1:$AW$1,0),FALSE)</f>
        <v>14.098000000000001</v>
      </c>
      <c r="W314" s="6">
        <f>IFERROR(VLOOKUP($B314,Miljö!$B$1:$AP$500,MATCH("Såld mängd produktionsspecifik fjärrvärme (GWh)",Miljö!$B$1:$AW$1,0),FALSE)/1,0)</f>
        <v>0</v>
      </c>
      <c r="X314" s="6"/>
      <c r="Y314" s="30">
        <f t="shared" si="51"/>
        <v>0.72666357404257531</v>
      </c>
      <c r="Z314" s="6"/>
      <c r="AA314" s="30" t="str">
        <f t="shared" si="52"/>
        <v/>
      </c>
      <c r="AC314" t="s">
        <v>20</v>
      </c>
      <c r="AD314" t="s">
        <v>10</v>
      </c>
      <c r="AE314" s="25" t="str">
        <f t="shared" si="47"/>
        <v>ja</v>
      </c>
      <c r="AF314" t="s">
        <v>20</v>
      </c>
      <c r="AG314" t="s">
        <v>20</v>
      </c>
      <c r="AM314" s="6" t="str">
        <f t="shared" si="48"/>
        <v/>
      </c>
      <c r="AO314" s="6" t="str">
        <f t="shared" si="55"/>
        <v/>
      </c>
      <c r="AQ314" s="6" t="str">
        <f t="shared" si="56"/>
        <v/>
      </c>
      <c r="AR314" s="6"/>
      <c r="AW314" t="str">
        <f t="shared" si="53"/>
        <v/>
      </c>
      <c r="AY314" s="6" t="str">
        <f t="shared" si="57"/>
        <v/>
      </c>
      <c r="BB314" s="6" t="str">
        <f t="shared" si="54"/>
        <v>Ja</v>
      </c>
      <c r="BK314" t="s">
        <v>10</v>
      </c>
    </row>
    <row r="315" spans="1:63" ht="15" customHeight="1" x14ac:dyDescent="0.25">
      <c r="A315" t="s">
        <v>403</v>
      </c>
      <c r="B315" t="s">
        <v>407</v>
      </c>
      <c r="C315">
        <v>0.16374</v>
      </c>
      <c r="D315">
        <v>11.1182</v>
      </c>
      <c r="E315">
        <v>16.321999999999999</v>
      </c>
      <c r="F315">
        <v>1.16983E-2</v>
      </c>
      <c r="G315" t="s">
        <v>14</v>
      </c>
      <c r="H315" t="s">
        <v>10</v>
      </c>
      <c r="K315" s="6">
        <f>VLOOKUP($B315,'Egen hetvattenprod'!$B$1:$AP$500,MATCH("Summa tillförd energi:",'Egen hetvattenprod'!$B$1:$AY$1,0),FALSE)</f>
        <v>12.121</v>
      </c>
      <c r="L315" s="6">
        <f>VLOOKUP($B315,Kraftvärmeprod!$B$1:$AO$500,MATCH("Summa tillförd energi:",Kraftvärmeprod!$B$1:$AV$1,0),FALSE)</f>
        <v>0</v>
      </c>
      <c r="M315" s="33">
        <f>VLOOKUP($B315,'Allokerad kvv'!$B$1:$AO$500,MATCH("Summa allokerad tillförd energi:",'Allokerad kvv'!$B$1:$AV$1,0),FALSE)</f>
        <v>0</v>
      </c>
      <c r="N315" s="33">
        <f>VLOOKUP($B315,'Justerad allokering'!$B$1:$AO$500,MATCH("Summa justerad allokerad tillförd energi:",'Justerad allokering'!$B$1:$AV$1,0),FALSE)</f>
        <v>0</v>
      </c>
      <c r="O315" s="6">
        <f>VLOOKUP($B315,'Slutlig allokering'!$B$2:$AL$500,MATCH("Summa justerad allokerad tillförd energi:",'Slutlig allokering'!$B$2:$AS$2,0),FALSE)</f>
        <v>0</v>
      </c>
      <c r="P315" s="6">
        <f>VLOOKUP($B315,'Köpt hetvatten'!$B$1:$AP$500,MATCH("Med verkningsgrad:",'Köpt hetvatten'!$B$1:$AW$1,0),FALSE)</f>
        <v>0</v>
      </c>
      <c r="Q315" s="6">
        <f>VLOOKUP($B315,Spillvärme!$B$1:$AP$500,MATCH("Summa tillförd energi:",Spillvärme!$B$1:$AW$1,0),FALSE)</f>
        <v>0</v>
      </c>
      <c r="R315" s="6">
        <f>VLOOKUP($B315,Miljö!$B$1:$AP$500,MATCH("Summa tillförd energi:",Miljö!$B$1:$AW$1,0),FALSE)</f>
        <v>0.10299999999999999</v>
      </c>
      <c r="S315" s="33">
        <f t="shared" si="49"/>
        <v>0</v>
      </c>
      <c r="T315" s="6" t="str">
        <f>VLOOKUP($B315,Miljö!$B$1:$AP$500,MATCH("Köpt prod.spec hetvatten",Miljö!$B$1:$AW$1,0),FALSE)</f>
        <v/>
      </c>
      <c r="U315" s="6">
        <f t="shared" si="50"/>
        <v>12.224</v>
      </c>
      <c r="V315" s="6">
        <f>VLOOKUP($B315,Leveranser!$B$1:$AP$500,MATCH("Total levererad värme",Leveranser!$B$1:$AW$1,0),FALSE)</f>
        <v>9.7270000000000003</v>
      </c>
      <c r="W315" s="6">
        <f>IFERROR(VLOOKUP($B315,Miljö!$B$1:$AP$500,MATCH("Såld mängd produktionsspecifik fjärrvärme (GWh)",Miljö!$B$1:$AW$1,0),FALSE)/1,0)</f>
        <v>0</v>
      </c>
      <c r="X315" s="6"/>
      <c r="Y315" s="30">
        <f t="shared" si="51"/>
        <v>0.79572971204188481</v>
      </c>
      <c r="Z315" s="6"/>
      <c r="AA315" s="30" t="str">
        <f t="shared" si="52"/>
        <v/>
      </c>
      <c r="AC315" t="s">
        <v>10</v>
      </c>
      <c r="AD315" t="s">
        <v>20</v>
      </c>
      <c r="AE315" s="25" t="str">
        <f t="shared" si="47"/>
        <v>ja</v>
      </c>
      <c r="AF315" t="s">
        <v>20</v>
      </c>
      <c r="AG315" t="s">
        <v>20</v>
      </c>
      <c r="AM315" s="6" t="str">
        <f t="shared" si="48"/>
        <v/>
      </c>
      <c r="AO315" s="6" t="str">
        <f t="shared" si="55"/>
        <v/>
      </c>
      <c r="AQ315" s="6" t="str">
        <f t="shared" si="56"/>
        <v/>
      </c>
      <c r="AR315" s="6"/>
      <c r="AW315" t="str">
        <f t="shared" si="53"/>
        <v/>
      </c>
      <c r="AY315" s="6" t="str">
        <f t="shared" si="57"/>
        <v/>
      </c>
      <c r="BB315" s="6" t="str">
        <f t="shared" si="54"/>
        <v>Ja</v>
      </c>
      <c r="BK315" t="s">
        <v>10</v>
      </c>
    </row>
    <row r="316" spans="1:63" ht="15" customHeight="1" x14ac:dyDescent="0.25">
      <c r="A316" t="s">
        <v>403</v>
      </c>
      <c r="B316" t="s">
        <v>408</v>
      </c>
      <c r="C316">
        <v>0.101882</v>
      </c>
      <c r="D316">
        <v>19.9739</v>
      </c>
      <c r="E316">
        <v>12.4438</v>
      </c>
      <c r="F316">
        <v>1.6567599999999998E-2</v>
      </c>
      <c r="G316" t="s">
        <v>14</v>
      </c>
      <c r="H316" t="s">
        <v>10</v>
      </c>
      <c r="K316" s="6">
        <f>VLOOKUP($B316,'Egen hetvattenprod'!$B$1:$AP$500,MATCH("Summa tillförd energi:",'Egen hetvattenprod'!$B$1:$AY$1,0),FALSE)</f>
        <v>1.3840000000000001</v>
      </c>
      <c r="L316" s="6">
        <f>VLOOKUP($B316,Kraftvärmeprod!$B$1:$AO$500,MATCH("Summa tillförd energi:",Kraftvärmeprod!$B$1:$AV$1,0),FALSE)</f>
        <v>0</v>
      </c>
      <c r="M316" s="33">
        <f>VLOOKUP($B316,'Allokerad kvv'!$B$1:$AO$500,MATCH("Summa allokerad tillförd energi:",'Allokerad kvv'!$B$1:$AV$1,0),FALSE)</f>
        <v>0</v>
      </c>
      <c r="N316" s="33">
        <f>VLOOKUP($B316,'Justerad allokering'!$B$1:$AO$500,MATCH("Summa justerad allokerad tillförd energi:",'Justerad allokering'!$B$1:$AV$1,0),FALSE)</f>
        <v>0</v>
      </c>
      <c r="O316" s="6">
        <f>VLOOKUP($B316,'Slutlig allokering'!$B$2:$AL$500,MATCH("Summa justerad allokerad tillförd energi:",'Slutlig allokering'!$B$2:$AS$2,0),FALSE)</f>
        <v>0</v>
      </c>
      <c r="P316" s="6">
        <f>VLOOKUP($B316,'Köpt hetvatten'!$B$1:$AP$500,MATCH("Med verkningsgrad:",'Köpt hetvatten'!$B$1:$AW$1,0),FALSE)</f>
        <v>7.4388235294117653</v>
      </c>
      <c r="Q316" s="6">
        <f>VLOOKUP($B316,Spillvärme!$B$1:$AP$500,MATCH("Summa tillförd energi:",Spillvärme!$B$1:$AW$1,0),FALSE)</f>
        <v>0</v>
      </c>
      <c r="R316" s="6">
        <f>VLOOKUP($B316,Miljö!$B$1:$AP$500,MATCH("Summa tillförd energi:",Miljö!$B$1:$AW$1,0),FALSE)</f>
        <v>4.99E-2</v>
      </c>
      <c r="S316" s="33">
        <f t="shared" si="49"/>
        <v>0</v>
      </c>
      <c r="T316" s="6" t="str">
        <f>VLOOKUP($B316,Miljö!$B$1:$AP$500,MATCH("Köpt prod.spec hetvatten",Miljö!$B$1:$AW$1,0),FALSE)</f>
        <v/>
      </c>
      <c r="U316" s="6">
        <f t="shared" si="50"/>
        <v>8.8727235294117648</v>
      </c>
      <c r="V316" s="6">
        <f>VLOOKUP($B316,Leveranser!$B$1:$AP$500,MATCH("Total levererad värme",Leveranser!$B$1:$AW$1,0),FALSE)</f>
        <v>5.681</v>
      </c>
      <c r="W316" s="6">
        <f>IFERROR(VLOOKUP($B316,Miljö!$B$1:$AP$500,MATCH("Såld mängd produktionsspecifik fjärrvärme (GWh)",Miljö!$B$1:$AW$1,0),FALSE)/1,0)</f>
        <v>0</v>
      </c>
      <c r="X316" s="6"/>
      <c r="Y316" s="30">
        <f t="shared" si="51"/>
        <v>0.6402769094707309</v>
      </c>
      <c r="Z316" s="6"/>
      <c r="AA316" s="30" t="str">
        <f t="shared" si="52"/>
        <v/>
      </c>
      <c r="AC316" t="s">
        <v>10</v>
      </c>
      <c r="AD316" t="s">
        <v>20</v>
      </c>
      <c r="AE316" s="25" t="str">
        <f t="shared" si="47"/>
        <v>ja</v>
      </c>
      <c r="AF316" t="s">
        <v>20</v>
      </c>
      <c r="AG316" t="s">
        <v>20</v>
      </c>
      <c r="AM316" s="6" t="str">
        <f t="shared" si="48"/>
        <v/>
      </c>
      <c r="AO316" s="6" t="str">
        <f t="shared" si="55"/>
        <v/>
      </c>
      <c r="AQ316" s="6" t="str">
        <f t="shared" si="56"/>
        <v/>
      </c>
      <c r="AR316" s="6"/>
      <c r="AW316" t="str">
        <f t="shared" si="53"/>
        <v/>
      </c>
      <c r="AY316" s="6" t="str">
        <f t="shared" si="57"/>
        <v/>
      </c>
      <c r="BB316" s="6" t="str">
        <f t="shared" si="54"/>
        <v>Ja</v>
      </c>
      <c r="BK316" t="s">
        <v>10</v>
      </c>
    </row>
    <row r="317" spans="1:63" ht="15" customHeight="1" x14ac:dyDescent="0.25">
      <c r="A317" t="s">
        <v>403</v>
      </c>
      <c r="B317" t="s">
        <v>409</v>
      </c>
      <c r="C317">
        <v>0</v>
      </c>
      <c r="D317">
        <v>0</v>
      </c>
      <c r="E317">
        <v>0</v>
      </c>
      <c r="F317">
        <v>0</v>
      </c>
      <c r="G317" t="s">
        <v>14</v>
      </c>
      <c r="H317" t="s">
        <v>14</v>
      </c>
      <c r="K317" s="6">
        <f>VLOOKUP($B317,'Egen hetvattenprod'!$B$1:$AP$500,MATCH("Summa tillförd energi:",'Egen hetvattenprod'!$B$1:$AY$1,0),FALSE)</f>
        <v>0</v>
      </c>
      <c r="L317" s="6">
        <f>VLOOKUP($B317,Kraftvärmeprod!$B$1:$AO$500,MATCH("Summa tillförd energi:",Kraftvärmeprod!$B$1:$AV$1,0),FALSE)</f>
        <v>0</v>
      </c>
      <c r="M317" s="33">
        <f>VLOOKUP($B317,'Allokerad kvv'!$B$1:$AO$500,MATCH("Summa allokerad tillförd energi:",'Allokerad kvv'!$B$1:$AV$1,0),FALSE)</f>
        <v>0</v>
      </c>
      <c r="N317" s="33">
        <f>VLOOKUP($B317,'Justerad allokering'!$B$1:$AO$500,MATCH("Summa justerad allokerad tillförd energi:",'Justerad allokering'!$B$1:$AV$1,0),FALSE)</f>
        <v>0</v>
      </c>
      <c r="O317" s="6">
        <f>VLOOKUP($B317,'Slutlig allokering'!$B$2:$AL$500,MATCH("Summa justerad allokerad tillförd energi:",'Slutlig allokering'!$B$2:$AS$2,0),FALSE)</f>
        <v>0</v>
      </c>
      <c r="P317" s="6">
        <f>VLOOKUP($B317,'Köpt hetvatten'!$B$1:$AP$500,MATCH("Med verkningsgrad:",'Köpt hetvatten'!$B$1:$AW$1,0),FALSE)</f>
        <v>0</v>
      </c>
      <c r="Q317" s="6">
        <f>VLOOKUP($B317,Spillvärme!$B$1:$AP$500,MATCH("Summa tillförd energi:",Spillvärme!$B$1:$AW$1,0),FALSE)</f>
        <v>0</v>
      </c>
      <c r="R317" s="6">
        <f>VLOOKUP($B317,Miljö!$B$1:$AP$500,MATCH("Summa tillförd energi:",Miljö!$B$1:$AW$1,0),FALSE)</f>
        <v>0</v>
      </c>
      <c r="S317" s="33">
        <f t="shared" si="49"/>
        <v>0</v>
      </c>
      <c r="T317" s="6" t="str">
        <f>VLOOKUP($B317,Miljö!$B$1:$AP$500,MATCH("Köpt prod.spec hetvatten",Miljö!$B$1:$AW$1,0),FALSE)</f>
        <v/>
      </c>
      <c r="U317" s="6">
        <f t="shared" si="50"/>
        <v>0</v>
      </c>
      <c r="V317" s="6">
        <f>VLOOKUP($B317,Leveranser!$B$1:$AP$500,MATCH("Total levererad värme",Leveranser!$B$1:$AW$1,0),FALSE)</f>
        <v>0</v>
      </c>
      <c r="W317" s="6">
        <f>IFERROR(VLOOKUP($B317,Miljö!$B$1:$AP$500,MATCH("Såld mängd produktionsspecifik fjärrvärme (GWh)",Miljö!$B$1:$AW$1,0),FALSE)/1,0)</f>
        <v>0</v>
      </c>
      <c r="X317" s="6"/>
      <c r="Y317" s="30" t="str">
        <f t="shared" si="51"/>
        <v/>
      </c>
      <c r="Z317" s="6"/>
      <c r="AA317" s="30" t="str">
        <f t="shared" si="52"/>
        <v/>
      </c>
      <c r="AC317" t="s">
        <v>20</v>
      </c>
      <c r="AD317" t="s">
        <v>20</v>
      </c>
      <c r="AE317" s="25" t="str">
        <f t="shared" si="47"/>
        <v/>
      </c>
      <c r="AF317" t="s">
        <v>20</v>
      </c>
      <c r="AG317" t="s">
        <v>20</v>
      </c>
      <c r="AM317" s="6" t="str">
        <f t="shared" si="48"/>
        <v>nej</v>
      </c>
      <c r="AO317" s="6" t="str">
        <f t="shared" si="55"/>
        <v>nej</v>
      </c>
      <c r="AQ317" s="6" t="str">
        <f t="shared" si="56"/>
        <v/>
      </c>
      <c r="AR317" s="6"/>
      <c r="AW317" t="str">
        <f t="shared" si="53"/>
        <v>nej</v>
      </c>
      <c r="AY317" s="6" t="str">
        <f t="shared" si="57"/>
        <v>nej</v>
      </c>
      <c r="BB317" s="6" t="str">
        <f t="shared" si="54"/>
        <v>Nej</v>
      </c>
      <c r="BK317" t="s">
        <v>14</v>
      </c>
    </row>
    <row r="318" spans="1:63" ht="15" customHeight="1" x14ac:dyDescent="0.25">
      <c r="A318" t="s">
        <v>403</v>
      </c>
      <c r="B318" t="s">
        <v>410</v>
      </c>
      <c r="C318">
        <v>0.190806</v>
      </c>
      <c r="D318">
        <v>8.6852</v>
      </c>
      <c r="E318">
        <v>18.603400000000001</v>
      </c>
      <c r="F318">
        <v>9.7788900000000002E-4</v>
      </c>
      <c r="G318" t="s">
        <v>14</v>
      </c>
      <c r="H318" t="s">
        <v>10</v>
      </c>
      <c r="K318" s="6">
        <f>VLOOKUP($B318,'Egen hetvattenprod'!$B$1:$AP$500,MATCH("Summa tillförd energi:",'Egen hetvattenprod'!$B$1:$AY$1,0),FALSE)</f>
        <v>7.1029999999999989</v>
      </c>
      <c r="L318" s="6">
        <f>VLOOKUP($B318,Kraftvärmeprod!$B$1:$AO$500,MATCH("Summa tillförd energi:",Kraftvärmeprod!$B$1:$AV$1,0),FALSE)</f>
        <v>0</v>
      </c>
      <c r="M318" s="33">
        <f>VLOOKUP($B318,'Allokerad kvv'!$B$1:$AO$500,MATCH("Summa allokerad tillförd energi:",'Allokerad kvv'!$B$1:$AV$1,0),FALSE)</f>
        <v>0</v>
      </c>
      <c r="N318" s="33">
        <f>VLOOKUP($B318,'Justerad allokering'!$B$1:$AO$500,MATCH("Summa justerad allokerad tillförd energi:",'Justerad allokering'!$B$1:$AV$1,0),FALSE)</f>
        <v>0</v>
      </c>
      <c r="O318" s="6">
        <f>VLOOKUP($B318,'Slutlig allokering'!$B$2:$AL$500,MATCH("Summa justerad allokerad tillförd energi:",'Slutlig allokering'!$B$2:$AS$2,0),FALSE)</f>
        <v>0</v>
      </c>
      <c r="P318" s="6">
        <f>VLOOKUP($B318,'Köpt hetvatten'!$B$1:$AP$500,MATCH("Med verkningsgrad:",'Köpt hetvatten'!$B$1:$AW$1,0),FALSE)</f>
        <v>0</v>
      </c>
      <c r="Q318" s="6">
        <f>VLOOKUP($B318,Spillvärme!$B$1:$AP$500,MATCH("Summa tillförd energi:",Spillvärme!$B$1:$AW$1,0),FALSE)</f>
        <v>0</v>
      </c>
      <c r="R318" s="6">
        <f>VLOOKUP($B318,Miljö!$B$1:$AP$500,MATCH("Summa tillförd energi:",Miljö!$B$1:$AW$1,0),FALSE)</f>
        <v>5.5278000000000001E-2</v>
      </c>
      <c r="S318" s="33">
        <f t="shared" si="49"/>
        <v>0</v>
      </c>
      <c r="T318" s="6" t="str">
        <f>VLOOKUP($B318,Miljö!$B$1:$AP$500,MATCH("Köpt prod.spec hetvatten",Miljö!$B$1:$AW$1,0),FALSE)</f>
        <v/>
      </c>
      <c r="U318" s="6">
        <f t="shared" si="50"/>
        <v>7.1582779999999993</v>
      </c>
      <c r="V318" s="6">
        <f>VLOOKUP($B318,Leveranser!$B$1:$AP$500,MATCH("Total levererad värme",Leveranser!$B$1:$AW$1,0),FALSE)</f>
        <v>4.9080000000000004</v>
      </c>
      <c r="W318" s="6">
        <f>IFERROR(VLOOKUP($B318,Miljö!$B$1:$AP$500,MATCH("Såld mängd produktionsspecifik fjärrvärme (GWh)",Miljö!$B$1:$AW$1,0),FALSE)/1,0)</f>
        <v>0</v>
      </c>
      <c r="X318" s="6"/>
      <c r="Y318" s="30">
        <f t="shared" si="51"/>
        <v>0.68563975861233672</v>
      </c>
      <c r="Z318" s="6"/>
      <c r="AA318" s="30" t="str">
        <f t="shared" si="52"/>
        <v/>
      </c>
      <c r="AC318" t="s">
        <v>10</v>
      </c>
      <c r="AD318" t="s">
        <v>20</v>
      </c>
      <c r="AE318" s="25" t="str">
        <f t="shared" si="47"/>
        <v>ja</v>
      </c>
      <c r="AF318" t="s">
        <v>20</v>
      </c>
      <c r="AG318" t="s">
        <v>20</v>
      </c>
      <c r="AM318" s="6" t="str">
        <f t="shared" si="48"/>
        <v/>
      </c>
      <c r="AO318" s="6" t="str">
        <f t="shared" si="55"/>
        <v/>
      </c>
      <c r="AQ318" s="6" t="str">
        <f t="shared" si="56"/>
        <v/>
      </c>
      <c r="AR318" s="6"/>
      <c r="AW318" t="str">
        <f t="shared" si="53"/>
        <v/>
      </c>
      <c r="AY318" s="6" t="str">
        <f t="shared" si="57"/>
        <v/>
      </c>
      <c r="BB318" s="6" t="str">
        <f t="shared" si="54"/>
        <v>Ja</v>
      </c>
      <c r="BK318" t="s">
        <v>10</v>
      </c>
    </row>
    <row r="319" spans="1:63" ht="15" customHeight="1" x14ac:dyDescent="0.25">
      <c r="A319" t="s">
        <v>403</v>
      </c>
      <c r="B319" t="s">
        <v>411</v>
      </c>
      <c r="C319">
        <v>0.190108</v>
      </c>
      <c r="D319">
        <v>17.0321</v>
      </c>
      <c r="E319">
        <v>16.819700000000001</v>
      </c>
      <c r="F319">
        <v>2.8524899999999999E-2</v>
      </c>
      <c r="G319" t="s">
        <v>14</v>
      </c>
      <c r="H319" t="s">
        <v>10</v>
      </c>
      <c r="K319" s="6">
        <f>VLOOKUP($B319,'Egen hetvattenprod'!$B$1:$AP$500,MATCH("Summa tillförd energi:",'Egen hetvattenprod'!$B$1:$AY$1,0),FALSE)</f>
        <v>3.6459999999999999</v>
      </c>
      <c r="L319" s="6">
        <f>VLOOKUP($B319,Kraftvärmeprod!$B$1:$AO$500,MATCH("Summa tillförd energi:",Kraftvärmeprod!$B$1:$AV$1,0),FALSE)</f>
        <v>0</v>
      </c>
      <c r="M319" s="33">
        <f>VLOOKUP($B319,'Allokerad kvv'!$B$1:$AO$500,MATCH("Summa allokerad tillförd energi:",'Allokerad kvv'!$B$1:$AV$1,0),FALSE)</f>
        <v>0</v>
      </c>
      <c r="N319" s="33">
        <f>VLOOKUP($B319,'Justerad allokering'!$B$1:$AO$500,MATCH("Summa justerad allokerad tillförd energi:",'Justerad allokering'!$B$1:$AV$1,0),FALSE)</f>
        <v>0</v>
      </c>
      <c r="O319" s="6">
        <f>VLOOKUP($B319,'Slutlig allokering'!$B$2:$AL$500,MATCH("Summa justerad allokerad tillförd energi:",'Slutlig allokering'!$B$2:$AS$2,0),FALSE)</f>
        <v>0</v>
      </c>
      <c r="P319" s="6">
        <f>VLOOKUP($B319,'Köpt hetvatten'!$B$1:$AP$500,MATCH("Med verkningsgrad:",'Köpt hetvatten'!$B$1:$AW$1,0),FALSE)</f>
        <v>0</v>
      </c>
      <c r="Q319" s="6">
        <f>VLOOKUP($B319,Spillvärme!$B$1:$AP$500,MATCH("Summa tillförd energi:",Spillvärme!$B$1:$AW$1,0),FALSE)</f>
        <v>0</v>
      </c>
      <c r="R319" s="6">
        <f>VLOOKUP($B319,Miljö!$B$1:$AP$500,MATCH("Summa tillförd energi:",Miljö!$B$1:$AW$1,0),FALSE)</f>
        <v>3.5000000000000003E-2</v>
      </c>
      <c r="S319" s="33">
        <f t="shared" si="49"/>
        <v>0</v>
      </c>
      <c r="T319" s="6" t="str">
        <f>VLOOKUP($B319,Miljö!$B$1:$AP$500,MATCH("Köpt prod.spec hetvatten",Miljö!$B$1:$AW$1,0),FALSE)</f>
        <v/>
      </c>
      <c r="U319" s="6">
        <f t="shared" si="50"/>
        <v>3.681</v>
      </c>
      <c r="V319" s="6">
        <f>VLOOKUP($B319,Leveranser!$B$1:$AP$500,MATCH("Total levererad värme",Leveranser!$B$1:$AW$1,0),FALSE)</f>
        <v>2.87</v>
      </c>
      <c r="W319" s="6">
        <f>IFERROR(VLOOKUP($B319,Miljö!$B$1:$AP$500,MATCH("Såld mängd produktionsspecifik fjärrvärme (GWh)",Miljö!$B$1:$AW$1,0),FALSE)/1,0)</f>
        <v>0</v>
      </c>
      <c r="X319" s="6"/>
      <c r="Y319" s="30">
        <f t="shared" si="51"/>
        <v>0.77967943493615866</v>
      </c>
      <c r="Z319" s="6"/>
      <c r="AA319" s="30" t="str">
        <f t="shared" si="52"/>
        <v/>
      </c>
      <c r="AC319" t="s">
        <v>10</v>
      </c>
      <c r="AD319" t="s">
        <v>20</v>
      </c>
      <c r="AE319" s="25" t="str">
        <f t="shared" si="47"/>
        <v>ja</v>
      </c>
      <c r="AF319" t="s">
        <v>20</v>
      </c>
      <c r="AG319" t="s">
        <v>20</v>
      </c>
      <c r="AM319" s="6" t="str">
        <f t="shared" si="48"/>
        <v/>
      </c>
      <c r="AO319" s="6" t="str">
        <f t="shared" si="55"/>
        <v/>
      </c>
      <c r="AQ319" s="6" t="str">
        <f t="shared" si="56"/>
        <v/>
      </c>
      <c r="AR319" s="6"/>
      <c r="AW319" t="str">
        <f t="shared" si="53"/>
        <v/>
      </c>
      <c r="AY319" s="6" t="str">
        <f t="shared" si="57"/>
        <v/>
      </c>
      <c r="BB319" s="6" t="str">
        <f t="shared" si="54"/>
        <v>Ja</v>
      </c>
      <c r="BK319" t="s">
        <v>10</v>
      </c>
    </row>
    <row r="320" spans="1:63" ht="15" customHeight="1" x14ac:dyDescent="0.25">
      <c r="A320" t="s">
        <v>403</v>
      </c>
      <c r="B320" t="s">
        <v>412</v>
      </c>
      <c r="C320">
        <v>0.32455400000000001</v>
      </c>
      <c r="D320">
        <v>108.334</v>
      </c>
      <c r="E320">
        <v>15.4156</v>
      </c>
      <c r="F320">
        <v>5.1346200000000003E-3</v>
      </c>
      <c r="G320" t="s">
        <v>14</v>
      </c>
      <c r="H320" t="s">
        <v>10</v>
      </c>
      <c r="K320" s="6">
        <f>VLOOKUP($B320,'Egen hetvattenprod'!$B$1:$AP$500,MATCH("Summa tillförd energi:",'Egen hetvattenprod'!$B$1:$AY$1,0),FALSE)</f>
        <v>18.623999999999999</v>
      </c>
      <c r="L320" s="6">
        <f>VLOOKUP($B320,Kraftvärmeprod!$B$1:$AO$500,MATCH("Summa tillförd energi:",Kraftvärmeprod!$B$1:$AV$1,0),FALSE)</f>
        <v>158.07900000000001</v>
      </c>
      <c r="M320" s="33">
        <f>VLOOKUP($B320,'Allokerad kvv'!$B$1:$AO$500,MATCH("Summa allokerad tillförd energi:",'Allokerad kvv'!$B$1:$AV$1,0),FALSE)</f>
        <v>86.596605799999992</v>
      </c>
      <c r="N320" s="33">
        <f>VLOOKUP($B320,'Justerad allokering'!$B$1:$AO$500,MATCH("Summa justerad allokerad tillförd energi:",'Justerad allokering'!$B$1:$AV$1,0),FALSE)</f>
        <v>0</v>
      </c>
      <c r="O320" s="6">
        <f>VLOOKUP($B320,'Slutlig allokering'!$B$2:$AL$500,MATCH("Summa justerad allokerad tillförd energi:",'Slutlig allokering'!$B$2:$AS$2,0),FALSE)</f>
        <v>86.596605799999992</v>
      </c>
      <c r="P320" s="6">
        <f>VLOOKUP($B320,'Köpt hetvatten'!$B$1:$AP$500,MATCH("Med verkningsgrad:",'Köpt hetvatten'!$B$1:$AW$1,0),FALSE)</f>
        <v>0</v>
      </c>
      <c r="Q320" s="6">
        <f>VLOOKUP($B320,Spillvärme!$B$1:$AP$500,MATCH("Summa tillförd energi:",Spillvärme!$B$1:$AW$1,0),FALSE)</f>
        <v>0</v>
      </c>
      <c r="R320" s="6">
        <f>VLOOKUP($B320,Miljö!$B$1:$AP$500,MATCH("Summa tillförd energi:",Miljö!$B$1:$AW$1,0),FALSE)</f>
        <v>1.1233</v>
      </c>
      <c r="S320" s="33">
        <f t="shared" si="49"/>
        <v>0</v>
      </c>
      <c r="T320" s="6" t="str">
        <f>VLOOKUP($B320,Miljö!$B$1:$AP$500,MATCH("Köpt prod.spec hetvatten",Miljö!$B$1:$AW$1,0),FALSE)</f>
        <v/>
      </c>
      <c r="U320" s="6">
        <f t="shared" si="50"/>
        <v>106.34390579999999</v>
      </c>
      <c r="V320" s="6">
        <f>VLOOKUP($B320,Leveranser!$B$1:$AP$500,MATCH("Total levererad värme",Leveranser!$B$1:$AW$1,0),FALSE)</f>
        <v>102.925</v>
      </c>
      <c r="W320" s="6">
        <f>IFERROR(VLOOKUP($B320,Miljö!$B$1:$AP$500,MATCH("Såld mängd produktionsspecifik fjärrvärme (GWh)",Miljö!$B$1:$AW$1,0),FALSE)/1,0)</f>
        <v>0</v>
      </c>
      <c r="X320" s="6"/>
      <c r="Y320" s="30">
        <f t="shared" si="51"/>
        <v>0.96785047742717012</v>
      </c>
      <c r="Z320" s="6"/>
      <c r="AA320" s="30" t="str">
        <f t="shared" si="52"/>
        <v/>
      </c>
      <c r="AC320" t="s">
        <v>10</v>
      </c>
      <c r="AD320" t="s">
        <v>20</v>
      </c>
      <c r="AE320" s="25" t="str">
        <f t="shared" si="47"/>
        <v>ja</v>
      </c>
      <c r="AF320" t="s">
        <v>20</v>
      </c>
      <c r="AG320" t="s">
        <v>20</v>
      </c>
      <c r="AM320" s="6" t="str">
        <f t="shared" si="48"/>
        <v/>
      </c>
      <c r="AO320" s="6" t="str">
        <f t="shared" si="55"/>
        <v/>
      </c>
      <c r="AQ320" s="6" t="str">
        <f t="shared" si="56"/>
        <v/>
      </c>
      <c r="AR320" s="6"/>
      <c r="AW320" t="str">
        <f t="shared" si="53"/>
        <v/>
      </c>
      <c r="AY320" s="6" t="str">
        <f t="shared" si="57"/>
        <v/>
      </c>
      <c r="BB320" s="6" t="str">
        <f t="shared" si="54"/>
        <v>Ja</v>
      </c>
      <c r="BK320" t="s">
        <v>10</v>
      </c>
    </row>
    <row r="321" spans="1:63" ht="15" customHeight="1" x14ac:dyDescent="0.25">
      <c r="A321" t="s">
        <v>403</v>
      </c>
      <c r="B321" t="s">
        <v>413</v>
      </c>
      <c r="C321">
        <v>0.219218</v>
      </c>
      <c r="D321">
        <v>9.2141800000000007</v>
      </c>
      <c r="E321">
        <v>16.776800000000001</v>
      </c>
      <c r="F321">
        <v>4.8909000000000001E-3</v>
      </c>
      <c r="G321" t="s">
        <v>14</v>
      </c>
      <c r="H321" t="s">
        <v>10</v>
      </c>
      <c r="K321" s="6">
        <f>VLOOKUP($B321,'Egen hetvattenprod'!$B$1:$AP$500,MATCH("Summa tillförd energi:",'Egen hetvattenprod'!$B$1:$AY$1,0),FALSE)</f>
        <v>2.5339999999999998</v>
      </c>
      <c r="L321" s="6">
        <f>VLOOKUP($B321,Kraftvärmeprod!$B$1:$AO$500,MATCH("Summa tillförd energi:",Kraftvärmeprod!$B$1:$AV$1,0),FALSE)</f>
        <v>0</v>
      </c>
      <c r="M321" s="33">
        <f>VLOOKUP($B321,'Allokerad kvv'!$B$1:$AO$500,MATCH("Summa allokerad tillförd energi:",'Allokerad kvv'!$B$1:$AV$1,0),FALSE)</f>
        <v>0</v>
      </c>
      <c r="N321" s="33">
        <f>VLOOKUP($B321,'Justerad allokering'!$B$1:$AO$500,MATCH("Summa justerad allokerad tillförd energi:",'Justerad allokering'!$B$1:$AV$1,0),FALSE)</f>
        <v>0</v>
      </c>
      <c r="O321" s="6">
        <f>VLOOKUP($B321,'Slutlig allokering'!$B$2:$AL$500,MATCH("Summa justerad allokerad tillförd energi:",'Slutlig allokering'!$B$2:$AS$2,0),FALSE)</f>
        <v>0</v>
      </c>
      <c r="P321" s="6">
        <f>VLOOKUP($B321,'Köpt hetvatten'!$B$1:$AP$500,MATCH("Med verkningsgrad:",'Köpt hetvatten'!$B$1:$AW$1,0),FALSE)</f>
        <v>0</v>
      </c>
      <c r="Q321" s="6">
        <f>VLOOKUP($B321,Spillvärme!$B$1:$AP$500,MATCH("Summa tillförd energi:",Spillvärme!$B$1:$AW$1,0),FALSE)</f>
        <v>0</v>
      </c>
      <c r="R321" s="6">
        <f>VLOOKUP($B321,Miljö!$B$1:$AP$500,MATCH("Summa tillförd energi:",Miljö!$B$1:$AW$1,0),FALSE)</f>
        <v>0.124</v>
      </c>
      <c r="S321" s="33">
        <f t="shared" si="49"/>
        <v>0</v>
      </c>
      <c r="T321" s="6" t="str">
        <f>VLOOKUP($B321,Miljö!$B$1:$AP$500,MATCH("Köpt prod.spec hetvatten",Miljö!$B$1:$AW$1,0),FALSE)</f>
        <v/>
      </c>
      <c r="U321" s="6">
        <f t="shared" si="50"/>
        <v>2.6579999999999999</v>
      </c>
      <c r="V321" s="6">
        <f>VLOOKUP($B321,Leveranser!$B$1:$AP$500,MATCH("Total levererad värme",Leveranser!$B$1:$AW$1,0),FALSE)</f>
        <v>1.97</v>
      </c>
      <c r="W321" s="6">
        <f>IFERROR(VLOOKUP($B321,Miljö!$B$1:$AP$500,MATCH("Såld mängd produktionsspecifik fjärrvärme (GWh)",Miljö!$B$1:$AW$1,0),FALSE)/1,0)</f>
        <v>0</v>
      </c>
      <c r="X321" s="6"/>
      <c r="Y321" s="30">
        <f t="shared" si="51"/>
        <v>0.74115876598946573</v>
      </c>
      <c r="Z321" s="6"/>
      <c r="AA321" s="30" t="str">
        <f t="shared" si="52"/>
        <v/>
      </c>
      <c r="AC321" t="s">
        <v>10</v>
      </c>
      <c r="AD321" t="s">
        <v>20</v>
      </c>
      <c r="AE321" s="25" t="str">
        <f t="shared" si="47"/>
        <v>ja</v>
      </c>
      <c r="AF321" t="s">
        <v>20</v>
      </c>
      <c r="AG321" t="s">
        <v>20</v>
      </c>
      <c r="AM321" s="6" t="str">
        <f t="shared" si="48"/>
        <v/>
      </c>
      <c r="AO321" s="6" t="str">
        <f t="shared" si="55"/>
        <v/>
      </c>
      <c r="AQ321" s="6" t="str">
        <f t="shared" si="56"/>
        <v/>
      </c>
      <c r="AR321" s="6"/>
      <c r="AW321" t="str">
        <f t="shared" si="53"/>
        <v/>
      </c>
      <c r="AY321" s="6" t="str">
        <f t="shared" si="57"/>
        <v/>
      </c>
      <c r="BB321" s="6" t="str">
        <f t="shared" si="54"/>
        <v>Ja</v>
      </c>
      <c r="BK321" t="s">
        <v>10</v>
      </c>
    </row>
    <row r="322" spans="1:63" ht="15" customHeight="1" x14ac:dyDescent="0.25">
      <c r="A322" t="s">
        <v>403</v>
      </c>
      <c r="B322" t="s">
        <v>414</v>
      </c>
      <c r="C322">
        <v>9.9890800000000002E-2</v>
      </c>
      <c r="D322">
        <v>12.0519</v>
      </c>
      <c r="E322">
        <v>7.48949</v>
      </c>
      <c r="F322">
        <v>1.6988E-2</v>
      </c>
      <c r="G322" t="s">
        <v>14</v>
      </c>
      <c r="H322" t="s">
        <v>10</v>
      </c>
      <c r="K322" s="6">
        <f>VLOOKUP($B322,'Egen hetvattenprod'!$B$1:$AP$500,MATCH("Summa tillförd energi:",'Egen hetvattenprod'!$B$1:$AY$1,0),FALSE)</f>
        <v>7.5739999999999998</v>
      </c>
      <c r="L322" s="6">
        <f>VLOOKUP($B322,Kraftvärmeprod!$B$1:$AO$500,MATCH("Summa tillförd energi:",Kraftvärmeprod!$B$1:$AV$1,0),FALSE)</f>
        <v>92.74199999999999</v>
      </c>
      <c r="M322" s="33">
        <f>VLOOKUP($B322,'Allokerad kvv'!$B$1:$AO$500,MATCH("Summa allokerad tillförd energi:",'Allokerad kvv'!$B$1:$AV$1,0),FALSE)</f>
        <v>61.110880000000002</v>
      </c>
      <c r="N322" s="33">
        <f>VLOOKUP($B322,'Justerad allokering'!$B$1:$AO$500,MATCH("Summa justerad allokerad tillförd energi:",'Justerad allokering'!$B$1:$AV$1,0),FALSE)</f>
        <v>0</v>
      </c>
      <c r="O322" s="6">
        <f>VLOOKUP($B322,'Slutlig allokering'!$B$2:$AL$500,MATCH("Summa justerad allokerad tillförd energi:",'Slutlig allokering'!$B$2:$AS$2,0),FALSE)</f>
        <v>61.110880000000002</v>
      </c>
      <c r="P322" s="6">
        <f>VLOOKUP($B322,'Köpt hetvatten'!$B$1:$AP$500,MATCH("Med verkningsgrad:",'Köpt hetvatten'!$B$1:$AW$1,0),FALSE)</f>
        <v>0</v>
      </c>
      <c r="Q322" s="6">
        <f>VLOOKUP($B322,Spillvärme!$B$1:$AP$500,MATCH("Summa tillförd energi:",Spillvärme!$B$1:$AW$1,0),FALSE)</f>
        <v>0</v>
      </c>
      <c r="R322" s="6">
        <f>VLOOKUP($B322,Miljö!$B$1:$AP$500,MATCH("Summa tillförd energi:",Miljö!$B$1:$AW$1,0),FALSE)</f>
        <v>0.30499999999999999</v>
      </c>
      <c r="S322" s="33">
        <f t="shared" si="49"/>
        <v>0</v>
      </c>
      <c r="T322" s="6" t="str">
        <f>VLOOKUP($B322,Miljö!$B$1:$AP$500,MATCH("Köpt prod.spec hetvatten",Miljö!$B$1:$AW$1,0),FALSE)</f>
        <v/>
      </c>
      <c r="U322" s="6">
        <f t="shared" si="50"/>
        <v>68.989880000000014</v>
      </c>
      <c r="V322" s="6">
        <f>VLOOKUP($B322,Leveranser!$B$1:$AP$500,MATCH("Total levererad värme",Leveranser!$B$1:$AW$1,0),FALSE)</f>
        <v>71.888000000000005</v>
      </c>
      <c r="W322" s="6">
        <f>IFERROR(VLOOKUP($B322,Miljö!$B$1:$AP$500,MATCH("Såld mängd produktionsspecifik fjärrvärme (GWh)",Miljö!$B$1:$AW$1,0),FALSE)/1,0)</f>
        <v>0</v>
      </c>
      <c r="X322" s="6"/>
      <c r="Y322" s="30">
        <f t="shared" si="51"/>
        <v>1.0420079002891438</v>
      </c>
      <c r="Z322" s="6"/>
      <c r="AA322" s="30" t="str">
        <f t="shared" si="52"/>
        <v/>
      </c>
      <c r="AC322" t="s">
        <v>10</v>
      </c>
      <c r="AD322" t="s">
        <v>20</v>
      </c>
      <c r="AE322" s="25" t="str">
        <f t="shared" si="47"/>
        <v>ja</v>
      </c>
      <c r="AF322" t="s">
        <v>20</v>
      </c>
      <c r="AG322" t="s">
        <v>20</v>
      </c>
      <c r="AM322" s="6" t="str">
        <f t="shared" si="48"/>
        <v/>
      </c>
      <c r="AO322" s="6" t="str">
        <f t="shared" si="55"/>
        <v/>
      </c>
      <c r="AQ322" s="6" t="str">
        <f t="shared" si="56"/>
        <v/>
      </c>
      <c r="AR322" s="6"/>
      <c r="AW322" t="str">
        <f t="shared" si="53"/>
        <v/>
      </c>
      <c r="AY322" s="6" t="str">
        <f t="shared" si="57"/>
        <v/>
      </c>
      <c r="BB322" s="6" t="str">
        <f t="shared" si="54"/>
        <v>Ja</v>
      </c>
      <c r="BK322" t="s">
        <v>10</v>
      </c>
    </row>
    <row r="323" spans="1:63" ht="15" customHeight="1" x14ac:dyDescent="0.25">
      <c r="A323" t="s">
        <v>403</v>
      </c>
      <c r="B323" t="s">
        <v>415</v>
      </c>
      <c r="C323">
        <v>0.23136699999999999</v>
      </c>
      <c r="D323">
        <v>28.866800000000001</v>
      </c>
      <c r="E323">
        <v>11.320600000000001</v>
      </c>
      <c r="F323">
        <v>6.7765199999999998E-2</v>
      </c>
      <c r="G323" t="s">
        <v>14</v>
      </c>
      <c r="H323" t="s">
        <v>10</v>
      </c>
      <c r="K323" s="6">
        <f>VLOOKUP($B323,'Egen hetvattenprod'!$B$1:$AP$500,MATCH("Summa tillförd energi:",'Egen hetvattenprod'!$B$1:$AY$1,0),FALSE)</f>
        <v>10.498000000000001</v>
      </c>
      <c r="L323" s="6">
        <f>VLOOKUP($B323,Kraftvärmeprod!$B$1:$AO$500,MATCH("Summa tillförd energi:",Kraftvärmeprod!$B$1:$AV$1,0),FALSE)</f>
        <v>0</v>
      </c>
      <c r="M323" s="33">
        <f>VLOOKUP($B323,'Allokerad kvv'!$B$1:$AO$500,MATCH("Summa allokerad tillförd energi:",'Allokerad kvv'!$B$1:$AV$1,0),FALSE)</f>
        <v>0</v>
      </c>
      <c r="N323" s="33">
        <f>VLOOKUP($B323,'Justerad allokering'!$B$1:$AO$500,MATCH("Summa justerad allokerad tillförd energi:",'Justerad allokering'!$B$1:$AV$1,0),FALSE)</f>
        <v>0</v>
      </c>
      <c r="O323" s="6">
        <f>VLOOKUP($B323,'Slutlig allokering'!$B$2:$AL$500,MATCH("Summa justerad allokerad tillförd energi:",'Slutlig allokering'!$B$2:$AS$2,0),FALSE)</f>
        <v>0</v>
      </c>
      <c r="P323" s="6">
        <f>VLOOKUP($B323,'Köpt hetvatten'!$B$1:$AP$500,MATCH("Med verkningsgrad:",'Köpt hetvatten'!$B$1:$AW$1,0),FALSE)</f>
        <v>0</v>
      </c>
      <c r="Q323" s="6">
        <f>VLOOKUP($B323,Spillvärme!$B$1:$AP$500,MATCH("Summa tillförd energi:",Spillvärme!$B$1:$AW$1,0),FALSE)</f>
        <v>6.125</v>
      </c>
      <c r="R323" s="6">
        <f>VLOOKUP($B323,Miljö!$B$1:$AP$500,MATCH("Summa tillförd energi:",Miljö!$B$1:$AW$1,0),FALSE)</f>
        <v>0.126</v>
      </c>
      <c r="S323" s="33">
        <f t="shared" si="49"/>
        <v>0</v>
      </c>
      <c r="T323" s="6" t="str">
        <f>VLOOKUP($B323,Miljö!$B$1:$AP$500,MATCH("Köpt prod.spec hetvatten",Miljö!$B$1:$AW$1,0),FALSE)</f>
        <v/>
      </c>
      <c r="U323" s="6">
        <f t="shared" si="50"/>
        <v>16.749000000000002</v>
      </c>
      <c r="V323" s="6">
        <f>VLOOKUP($B323,Leveranser!$B$1:$AP$500,MATCH("Total levererad värme",Leveranser!$B$1:$AW$1,0),FALSE)</f>
        <v>12.398999999999999</v>
      </c>
      <c r="W323" s="6">
        <f>IFERROR(VLOOKUP($B323,Miljö!$B$1:$AP$500,MATCH("Såld mängd produktionsspecifik fjärrvärme (GWh)",Miljö!$B$1:$AW$1,0),FALSE)/1,0)</f>
        <v>0</v>
      </c>
      <c r="X323" s="6"/>
      <c r="Y323" s="30">
        <f t="shared" si="51"/>
        <v>0.74028300197026675</v>
      </c>
      <c r="Z323" s="6"/>
      <c r="AA323" s="30" t="str">
        <f t="shared" si="52"/>
        <v/>
      </c>
      <c r="AC323" t="s">
        <v>20</v>
      </c>
      <c r="AD323" t="s">
        <v>10</v>
      </c>
      <c r="AE323" s="25" t="str">
        <f t="shared" ref="AE323:AE386" si="58">IF(H323="ja",IF(AND(AC323="nej",AD323&lt;&gt;"ja"),"nej","ja"),"")</f>
        <v>ja</v>
      </c>
      <c r="AF323" t="s">
        <v>20</v>
      </c>
      <c r="AG323" t="s">
        <v>20</v>
      </c>
      <c r="AM323" s="6" t="str">
        <f t="shared" ref="AM323:AM386" si="59">IF(AE323="ja","",IF(AND(C323&gt;0,C323&lt;0.9,D323&gt;0,D323&lt;100,E323&gt;0,E323&lt;50,F323&gt;-0.00000001,F323&lt;1),"ja","nej"))</f>
        <v/>
      </c>
      <c r="AO323" s="6" t="str">
        <f t="shared" si="55"/>
        <v/>
      </c>
      <c r="AQ323" s="6" t="str">
        <f t="shared" si="56"/>
        <v/>
      </c>
      <c r="AR323" s="6"/>
      <c r="AW323" t="str">
        <f t="shared" si="53"/>
        <v/>
      </c>
      <c r="AY323" s="6" t="str">
        <f t="shared" si="57"/>
        <v/>
      </c>
      <c r="BB323" s="6" t="str">
        <f t="shared" si="54"/>
        <v>Ja</v>
      </c>
      <c r="BK323" t="s">
        <v>10</v>
      </c>
    </row>
    <row r="324" spans="1:63" ht="15" customHeight="1" x14ac:dyDescent="0.25">
      <c r="A324" t="s">
        <v>403</v>
      </c>
      <c r="B324" t="s">
        <v>416</v>
      </c>
      <c r="C324">
        <v>0.18071899999999999</v>
      </c>
      <c r="D324">
        <v>10.109500000000001</v>
      </c>
      <c r="E324">
        <v>17.8841</v>
      </c>
      <c r="F324">
        <v>5.85617E-3</v>
      </c>
      <c r="G324" t="s">
        <v>14</v>
      </c>
      <c r="H324" t="s">
        <v>10</v>
      </c>
      <c r="K324" s="6">
        <f>VLOOKUP($B324,'Egen hetvattenprod'!$B$1:$AP$500,MATCH("Summa tillförd energi:",'Egen hetvattenprod'!$B$1:$AY$1,0),FALSE)</f>
        <v>12.629</v>
      </c>
      <c r="L324" s="6">
        <f>VLOOKUP($B324,Kraftvärmeprod!$B$1:$AO$500,MATCH("Summa tillförd energi:",Kraftvärmeprod!$B$1:$AV$1,0),FALSE)</f>
        <v>0</v>
      </c>
      <c r="M324" s="33">
        <f>VLOOKUP($B324,'Allokerad kvv'!$B$1:$AO$500,MATCH("Summa allokerad tillförd energi:",'Allokerad kvv'!$B$1:$AV$1,0),FALSE)</f>
        <v>0</v>
      </c>
      <c r="N324" s="33">
        <f>VLOOKUP($B324,'Justerad allokering'!$B$1:$AO$500,MATCH("Summa justerad allokerad tillförd energi:",'Justerad allokering'!$B$1:$AV$1,0),FALSE)</f>
        <v>0</v>
      </c>
      <c r="O324" s="6">
        <f>VLOOKUP($B324,'Slutlig allokering'!$B$2:$AL$500,MATCH("Summa justerad allokerad tillförd energi:",'Slutlig allokering'!$B$2:$AS$2,0),FALSE)</f>
        <v>0</v>
      </c>
      <c r="P324" s="6">
        <f>VLOOKUP($B324,'Köpt hetvatten'!$B$1:$AP$500,MATCH("Med verkningsgrad:",'Köpt hetvatten'!$B$1:$AW$1,0),FALSE)</f>
        <v>0</v>
      </c>
      <c r="Q324" s="6">
        <f>VLOOKUP($B324,Spillvärme!$B$1:$AP$500,MATCH("Summa tillförd energi:",Spillvärme!$B$1:$AW$1,0),FALSE)</f>
        <v>0</v>
      </c>
      <c r="R324" s="6">
        <f>VLOOKUP($B324,Miljö!$B$1:$AP$500,MATCH("Summa tillförd energi:",Miljö!$B$1:$AW$1,0),FALSE)</f>
        <v>0.17799999999999999</v>
      </c>
      <c r="S324" s="33">
        <f t="shared" ref="S324:S387" si="60">IF(R324=0,0.03*V324,0)</f>
        <v>0</v>
      </c>
      <c r="T324" s="6" t="str">
        <f>VLOOKUP($B324,Miljö!$B$1:$AP$500,MATCH("Köpt prod.spec hetvatten",Miljö!$B$1:$AW$1,0),FALSE)</f>
        <v/>
      </c>
      <c r="U324" s="6">
        <f t="shared" ref="U324:U387" si="61">SUM(K324,O324:R324,T324)</f>
        <v>12.807</v>
      </c>
      <c r="V324" s="6">
        <f>VLOOKUP($B324,Leveranser!$B$1:$AP$500,MATCH("Total levererad värme",Leveranser!$B$1:$AW$1,0),FALSE)</f>
        <v>9.2149999999999999</v>
      </c>
      <c r="W324" s="6">
        <f>IFERROR(VLOOKUP($B324,Miljö!$B$1:$AP$500,MATCH("Såld mängd produktionsspecifik fjärrvärme (GWh)",Miljö!$B$1:$AW$1,0),FALSE)/1,0)</f>
        <v>0</v>
      </c>
      <c r="X324" s="6"/>
      <c r="Y324" s="30">
        <f t="shared" ref="Y324:Y387" si="62">IFERROR(V324/U324,"")</f>
        <v>0.71952838291559296</v>
      </c>
      <c r="Z324" s="6"/>
      <c r="AA324" s="30" t="str">
        <f t="shared" ref="AA324:AA387" si="63">IF(W324=0,"",W324/V324)</f>
        <v/>
      </c>
      <c r="AC324" t="s">
        <v>10</v>
      </c>
      <c r="AD324" t="s">
        <v>20</v>
      </c>
      <c r="AE324" s="25" t="str">
        <f t="shared" si="58"/>
        <v>ja</v>
      </c>
      <c r="AF324" t="s">
        <v>20</v>
      </c>
      <c r="AG324" t="s">
        <v>20</v>
      </c>
      <c r="AM324" s="6" t="str">
        <f t="shared" si="59"/>
        <v/>
      </c>
      <c r="AO324" s="6" t="str">
        <f t="shared" si="55"/>
        <v/>
      </c>
      <c r="AQ324" s="6" t="str">
        <f t="shared" si="56"/>
        <v/>
      </c>
      <c r="AR324" s="6"/>
      <c r="AW324" t="str">
        <f t="shared" ref="AW324:AW387" si="64">IF(AE324="ja","",IF(OR(AQ324="ja",AS324="ja",AT324="ja",AU324="ja",AV324="ja"),"ja","nej"))</f>
        <v/>
      </c>
      <c r="AY324" s="6" t="str">
        <f t="shared" si="57"/>
        <v/>
      </c>
      <c r="BB324" s="6" t="str">
        <f t="shared" ref="BB324:BB387" si="65">IF(OR(AE324="ja",AY324="ja",AZ324="ja"),"Ja","Nej")</f>
        <v>Ja</v>
      </c>
      <c r="BK324" t="s">
        <v>10</v>
      </c>
    </row>
    <row r="325" spans="1:63" ht="15" customHeight="1" x14ac:dyDescent="0.25">
      <c r="A325" t="s">
        <v>403</v>
      </c>
      <c r="B325" t="s">
        <v>417</v>
      </c>
      <c r="C325">
        <v>0.254415</v>
      </c>
      <c r="D325">
        <v>80.499300000000005</v>
      </c>
      <c r="E325">
        <v>11.9968</v>
      </c>
      <c r="F325">
        <v>1.1405999999999999E-2</v>
      </c>
      <c r="G325" t="s">
        <v>14</v>
      </c>
      <c r="H325" t="s">
        <v>10</v>
      </c>
      <c r="K325" s="6">
        <f>VLOOKUP($B325,'Egen hetvattenprod'!$B$1:$AP$500,MATCH("Summa tillförd energi:",'Egen hetvattenprod'!$B$1:$AY$1,0),FALSE)</f>
        <v>66.158000000000001</v>
      </c>
      <c r="L325" s="6">
        <f>VLOOKUP($B325,Kraftvärmeprod!$B$1:$AO$500,MATCH("Summa tillförd energi:",Kraftvärmeprod!$B$1:$AV$1,0),FALSE)</f>
        <v>431.59799999999996</v>
      </c>
      <c r="M325" s="33">
        <f>VLOOKUP($B325,'Allokerad kvv'!$B$1:$AO$500,MATCH("Summa allokerad tillförd energi:",'Allokerad kvv'!$B$1:$AV$1,0),FALSE)</f>
        <v>205.98971799999998</v>
      </c>
      <c r="N325" s="33">
        <f>VLOOKUP($B325,'Justerad allokering'!$B$1:$AO$500,MATCH("Summa justerad allokerad tillförd energi:",'Justerad allokering'!$B$1:$AV$1,0),FALSE)</f>
        <v>0</v>
      </c>
      <c r="O325" s="6">
        <f>VLOOKUP($B325,'Slutlig allokering'!$B$2:$AL$500,MATCH("Summa justerad allokerad tillförd energi:",'Slutlig allokering'!$B$2:$AS$2,0),FALSE)</f>
        <v>205.98971799999998</v>
      </c>
      <c r="P325" s="6">
        <f>VLOOKUP($B325,'Köpt hetvatten'!$B$1:$AP$500,MATCH("Med verkningsgrad:",'Köpt hetvatten'!$B$1:$AW$1,0),FALSE)</f>
        <v>0</v>
      </c>
      <c r="Q325" s="6">
        <f>VLOOKUP($B325,Spillvärme!$B$1:$AP$500,MATCH("Summa tillförd energi:",Spillvärme!$B$1:$AW$1,0),FALSE)</f>
        <v>0</v>
      </c>
      <c r="R325" s="6">
        <f>VLOOKUP($B325,Miljö!$B$1:$AP$500,MATCH("Summa tillförd energi:",Miljö!$B$1:$AW$1,0),FALSE)</f>
        <v>0.91500000000000004</v>
      </c>
      <c r="S325" s="33">
        <f t="shared" si="60"/>
        <v>0</v>
      </c>
      <c r="T325" s="6" t="str">
        <f>VLOOKUP($B325,Miljö!$B$1:$AP$500,MATCH("Köpt prod.spec hetvatten",Miljö!$B$1:$AW$1,0),FALSE)</f>
        <v/>
      </c>
      <c r="U325" s="6">
        <f t="shared" si="61"/>
        <v>273.06271800000002</v>
      </c>
      <c r="V325" s="6">
        <f>VLOOKUP($B325,Leveranser!$B$1:$AP$500,MATCH("Total levererad värme",Leveranser!$B$1:$AW$1,0),FALSE)</f>
        <v>316.14100000000002</v>
      </c>
      <c r="W325" s="6">
        <f>IFERROR(VLOOKUP($B325,Miljö!$B$1:$AP$500,MATCH("Såld mängd produktionsspecifik fjärrvärme (GWh)",Miljö!$B$1:$AW$1,0),FALSE)/1,0)</f>
        <v>0</v>
      </c>
      <c r="X325" s="6"/>
      <c r="Y325" s="30">
        <f t="shared" si="62"/>
        <v>1.1577596616466697</v>
      </c>
      <c r="Z325" s="6"/>
      <c r="AA325" s="30" t="str">
        <f t="shared" si="63"/>
        <v/>
      </c>
      <c r="AC325" t="s">
        <v>10</v>
      </c>
      <c r="AD325" t="s">
        <v>20</v>
      </c>
      <c r="AE325" s="25" t="str">
        <f t="shared" si="58"/>
        <v>ja</v>
      </c>
      <c r="AF325" t="s">
        <v>20</v>
      </c>
      <c r="AG325" t="s">
        <v>20</v>
      </c>
      <c r="AM325" s="6" t="str">
        <f t="shared" si="59"/>
        <v/>
      </c>
      <c r="AO325" s="6" t="str">
        <f t="shared" ref="AO325:AO388" si="66">IF(AE325="ja","",IF(AND(Y325&gt;0.6,Y325&lt;1.1),"ja","nej"))</f>
        <v/>
      </c>
      <c r="AQ325" s="6" t="str">
        <f t="shared" ref="AQ325:AQ388" si="67">IF(V325&gt;0,IF(W325/V325&gt;0.9,"Ja",""),"")</f>
        <v/>
      </c>
      <c r="AR325" s="6"/>
      <c r="AW325" t="str">
        <f t="shared" si="64"/>
        <v/>
      </c>
      <c r="AY325" s="6" t="str">
        <f t="shared" ref="AY325:AY388" si="68">IF(AE325="ja","",IF(AND(AM325="ja",AO325="ja",AW325="nej"),"ja","nej"))</f>
        <v/>
      </c>
      <c r="BB325" s="6" t="str">
        <f t="shared" si="65"/>
        <v>Ja</v>
      </c>
      <c r="BK325" t="s">
        <v>10</v>
      </c>
    </row>
    <row r="326" spans="1:63" ht="15" customHeight="1" x14ac:dyDescent="0.25">
      <c r="A326" t="s">
        <v>403</v>
      </c>
      <c r="B326" t="s">
        <v>418</v>
      </c>
      <c r="C326">
        <v>0.30918499999999999</v>
      </c>
      <c r="D326">
        <v>93.330299999999994</v>
      </c>
      <c r="E326">
        <v>17.921900000000001</v>
      </c>
      <c r="F326">
        <v>1.6098299999999999E-2</v>
      </c>
      <c r="G326" t="s">
        <v>14</v>
      </c>
      <c r="H326" t="s">
        <v>10</v>
      </c>
      <c r="K326" s="6">
        <f>VLOOKUP($B326,'Egen hetvattenprod'!$B$1:$AP$500,MATCH("Summa tillförd energi:",'Egen hetvattenprod'!$B$1:$AY$1,0),FALSE)</f>
        <v>39.254000000000005</v>
      </c>
      <c r="L326" s="6">
        <f>VLOOKUP($B326,Kraftvärmeprod!$B$1:$AO$500,MATCH("Summa tillförd energi:",Kraftvärmeprod!$B$1:$AV$1,0),FALSE)</f>
        <v>0</v>
      </c>
      <c r="M326" s="33">
        <f>VLOOKUP($B326,'Allokerad kvv'!$B$1:$AO$500,MATCH("Summa allokerad tillförd energi:",'Allokerad kvv'!$B$1:$AV$1,0),FALSE)</f>
        <v>0</v>
      </c>
      <c r="N326" s="33">
        <f>VLOOKUP($B326,'Justerad allokering'!$B$1:$AO$500,MATCH("Summa justerad allokerad tillförd energi:",'Justerad allokering'!$B$1:$AV$1,0),FALSE)</f>
        <v>0</v>
      </c>
      <c r="O326" s="6">
        <f>VLOOKUP($B326,'Slutlig allokering'!$B$2:$AL$500,MATCH("Summa justerad allokerad tillförd energi:",'Slutlig allokering'!$B$2:$AS$2,0),FALSE)</f>
        <v>0</v>
      </c>
      <c r="P326" s="6">
        <f>VLOOKUP($B326,'Köpt hetvatten'!$B$1:$AP$500,MATCH("Med verkningsgrad:",'Köpt hetvatten'!$B$1:$AW$1,0),FALSE)</f>
        <v>0</v>
      </c>
      <c r="Q326" s="6">
        <f>VLOOKUP($B326,Spillvärme!$B$1:$AP$500,MATCH("Summa tillförd energi:",Spillvärme!$B$1:$AW$1,0),FALSE)</f>
        <v>0</v>
      </c>
      <c r="R326" s="6">
        <f>VLOOKUP($B326,Miljö!$B$1:$AP$500,MATCH("Summa tillförd energi:",Miljö!$B$1:$AW$1,0),FALSE)</f>
        <v>0.68799999999999994</v>
      </c>
      <c r="S326" s="33">
        <f t="shared" si="60"/>
        <v>0</v>
      </c>
      <c r="T326" s="6" t="str">
        <f>VLOOKUP($B326,Miljö!$B$1:$AP$500,MATCH("Köpt prod.spec hetvatten",Miljö!$B$1:$AW$1,0),FALSE)</f>
        <v/>
      </c>
      <c r="U326" s="6">
        <f t="shared" si="61"/>
        <v>39.942000000000007</v>
      </c>
      <c r="V326" s="6">
        <f>VLOOKUP($B326,Leveranser!$B$1:$AP$500,MATCH("Total levererad värme",Leveranser!$B$1:$AW$1,0),FALSE)</f>
        <v>29.599</v>
      </c>
      <c r="W326" s="6">
        <f>IFERROR(VLOOKUP($B326,Miljö!$B$1:$AP$500,MATCH("Såld mängd produktionsspecifik fjärrvärme (GWh)",Miljö!$B$1:$AW$1,0),FALSE)/1,0)</f>
        <v>0</v>
      </c>
      <c r="X326" s="6"/>
      <c r="Y326" s="30">
        <f t="shared" si="62"/>
        <v>0.74104952180661943</v>
      </c>
      <c r="Z326" s="6"/>
      <c r="AA326" s="30" t="str">
        <f t="shared" si="63"/>
        <v/>
      </c>
      <c r="AC326" t="s">
        <v>10</v>
      </c>
      <c r="AD326" t="s">
        <v>20</v>
      </c>
      <c r="AE326" s="25" t="str">
        <f t="shared" si="58"/>
        <v>ja</v>
      </c>
      <c r="AF326" t="s">
        <v>20</v>
      </c>
      <c r="AG326" t="s">
        <v>20</v>
      </c>
      <c r="AM326" s="6" t="str">
        <f t="shared" si="59"/>
        <v/>
      </c>
      <c r="AO326" s="6" t="str">
        <f t="shared" si="66"/>
        <v/>
      </c>
      <c r="AQ326" s="6" t="str">
        <f t="shared" si="67"/>
        <v/>
      </c>
      <c r="AR326" s="6"/>
      <c r="AW326" t="str">
        <f t="shared" si="64"/>
        <v/>
      </c>
      <c r="AY326" s="6" t="str">
        <f t="shared" si="68"/>
        <v/>
      </c>
      <c r="BB326" s="6" t="str">
        <f t="shared" si="65"/>
        <v>Ja</v>
      </c>
      <c r="BK326" t="s">
        <v>10</v>
      </c>
    </row>
    <row r="327" spans="1:63" ht="15" customHeight="1" x14ac:dyDescent="0.25">
      <c r="A327" t="s">
        <v>403</v>
      </c>
      <c r="B327" t="s">
        <v>419</v>
      </c>
      <c r="C327">
        <v>3.39E-2</v>
      </c>
      <c r="D327">
        <v>0</v>
      </c>
      <c r="E327">
        <v>0</v>
      </c>
      <c r="F327">
        <v>0</v>
      </c>
      <c r="G327" t="s">
        <v>14</v>
      </c>
      <c r="H327" t="s">
        <v>10</v>
      </c>
      <c r="K327" s="6">
        <f>VLOOKUP($B327,'Egen hetvattenprod'!$B$1:$AP$500,MATCH("Summa tillförd energi:",'Egen hetvattenprod'!$B$1:$AY$1,0),FALSE)</f>
        <v>0</v>
      </c>
      <c r="L327" s="6">
        <f>VLOOKUP($B327,Kraftvärmeprod!$B$1:$AO$500,MATCH("Summa tillförd energi:",Kraftvärmeprod!$B$1:$AV$1,0),FALSE)</f>
        <v>0</v>
      </c>
      <c r="M327" s="33">
        <f>VLOOKUP($B327,'Allokerad kvv'!$B$1:$AO$500,MATCH("Summa allokerad tillförd energi:",'Allokerad kvv'!$B$1:$AV$1,0),FALSE)</f>
        <v>0</v>
      </c>
      <c r="N327" s="33">
        <f>VLOOKUP($B327,'Justerad allokering'!$B$1:$AO$500,MATCH("Summa justerad allokerad tillförd energi:",'Justerad allokering'!$B$1:$AV$1,0),FALSE)</f>
        <v>0</v>
      </c>
      <c r="O327" s="6">
        <f>VLOOKUP($B327,'Slutlig allokering'!$B$2:$AL$500,MATCH("Summa justerad allokerad tillförd energi:",'Slutlig allokering'!$B$2:$AS$2,0),FALSE)</f>
        <v>0</v>
      </c>
      <c r="P327" s="6">
        <f>VLOOKUP($B327,'Köpt hetvatten'!$B$1:$AP$500,MATCH("Med verkningsgrad:",'Köpt hetvatten'!$B$1:$AW$1,0),FALSE)</f>
        <v>0</v>
      </c>
      <c r="Q327" s="6">
        <f>VLOOKUP($B327,Spillvärme!$B$1:$AP$500,MATCH("Summa tillförd energi:",Spillvärme!$B$1:$AW$1,0),FALSE)</f>
        <v>39.15</v>
      </c>
      <c r="R327" s="6">
        <f>VLOOKUP($B327,Miljö!$B$1:$AP$500,MATCH("Summa tillförd energi:",Miljö!$B$1:$AW$1,0),FALSE)</f>
        <v>0</v>
      </c>
      <c r="S327" s="33">
        <f t="shared" si="60"/>
        <v>0.86775000000000002</v>
      </c>
      <c r="T327" s="6" t="str">
        <f>VLOOKUP($B327,Miljö!$B$1:$AP$500,MATCH("Köpt prod.spec hetvatten",Miljö!$B$1:$AW$1,0),FALSE)</f>
        <v/>
      </c>
      <c r="U327" s="6">
        <f t="shared" si="61"/>
        <v>39.15</v>
      </c>
      <c r="V327" s="6">
        <f>VLOOKUP($B327,Leveranser!$B$1:$AP$500,MATCH("Total levererad värme",Leveranser!$B$1:$AW$1,0),FALSE)</f>
        <v>28.925000000000001</v>
      </c>
      <c r="W327" s="6">
        <f>IFERROR(VLOOKUP($B327,Miljö!$B$1:$AP$500,MATCH("Såld mängd produktionsspecifik fjärrvärme (GWh)",Miljö!$B$1:$AW$1,0),FALSE)/1,0)</f>
        <v>0</v>
      </c>
      <c r="X327" s="6"/>
      <c r="Y327" s="30">
        <f t="shared" si="62"/>
        <v>0.73882503192848026</v>
      </c>
      <c r="Z327" s="6"/>
      <c r="AA327" s="30" t="str">
        <f t="shared" si="63"/>
        <v/>
      </c>
      <c r="AC327" t="s">
        <v>10</v>
      </c>
      <c r="AD327" t="s">
        <v>20</v>
      </c>
      <c r="AE327" s="25" t="str">
        <f t="shared" si="58"/>
        <v>ja</v>
      </c>
      <c r="AF327" t="s">
        <v>20</v>
      </c>
      <c r="AG327" t="s">
        <v>20</v>
      </c>
      <c r="AM327" s="6" t="str">
        <f t="shared" si="59"/>
        <v/>
      </c>
      <c r="AO327" s="6" t="str">
        <f t="shared" si="66"/>
        <v/>
      </c>
      <c r="AQ327" s="6" t="str">
        <f t="shared" si="67"/>
        <v/>
      </c>
      <c r="AR327" s="6"/>
      <c r="AW327" t="str">
        <f t="shared" si="64"/>
        <v/>
      </c>
      <c r="AY327" s="6" t="str">
        <f t="shared" si="68"/>
        <v/>
      </c>
      <c r="BB327" s="6" t="str">
        <f t="shared" si="65"/>
        <v>Ja</v>
      </c>
      <c r="BK327" t="s">
        <v>10</v>
      </c>
    </row>
    <row r="328" spans="1:63" ht="15" customHeight="1" x14ac:dyDescent="0.25">
      <c r="A328" t="s">
        <v>403</v>
      </c>
      <c r="B328" t="s">
        <v>420</v>
      </c>
      <c r="C328">
        <v>0.196439</v>
      </c>
      <c r="D328">
        <v>16.6206</v>
      </c>
      <c r="E328">
        <v>17.8002</v>
      </c>
      <c r="F328">
        <v>2.44797E-2</v>
      </c>
      <c r="G328" t="s">
        <v>14</v>
      </c>
      <c r="H328" t="s">
        <v>10</v>
      </c>
      <c r="K328" s="6">
        <f>VLOOKUP($B328,'Egen hetvattenprod'!$B$1:$AP$500,MATCH("Summa tillförd energi:",'Egen hetvattenprod'!$B$1:$AY$1,0),FALSE)</f>
        <v>20.511000000000003</v>
      </c>
      <c r="L328" s="6">
        <f>VLOOKUP($B328,Kraftvärmeprod!$B$1:$AO$500,MATCH("Summa tillförd energi:",Kraftvärmeprod!$B$1:$AV$1,0),FALSE)</f>
        <v>0</v>
      </c>
      <c r="M328" s="33">
        <f>VLOOKUP($B328,'Allokerad kvv'!$B$1:$AO$500,MATCH("Summa allokerad tillförd energi:",'Allokerad kvv'!$B$1:$AV$1,0),FALSE)</f>
        <v>0</v>
      </c>
      <c r="N328" s="33">
        <f>VLOOKUP($B328,'Justerad allokering'!$B$1:$AO$500,MATCH("Summa justerad allokerad tillförd energi:",'Justerad allokering'!$B$1:$AV$1,0),FALSE)</f>
        <v>0</v>
      </c>
      <c r="O328" s="6">
        <f>VLOOKUP($B328,'Slutlig allokering'!$B$2:$AL$500,MATCH("Summa justerad allokerad tillförd energi:",'Slutlig allokering'!$B$2:$AS$2,0),FALSE)</f>
        <v>0</v>
      </c>
      <c r="P328" s="6">
        <f>VLOOKUP($B328,'Köpt hetvatten'!$B$1:$AP$500,MATCH("Med verkningsgrad:",'Köpt hetvatten'!$B$1:$AW$1,0),FALSE)</f>
        <v>0</v>
      </c>
      <c r="Q328" s="6">
        <f>VLOOKUP($B328,Spillvärme!$B$1:$AP$500,MATCH("Summa tillförd energi:",Spillvärme!$B$1:$AW$1,0),FALSE)</f>
        <v>0</v>
      </c>
      <c r="R328" s="6">
        <f>VLOOKUP($B328,Miljö!$B$1:$AP$500,MATCH("Summa tillförd energi:",Miljö!$B$1:$AW$1,0),FALSE)</f>
        <v>0.2</v>
      </c>
      <c r="S328" s="33">
        <f t="shared" si="60"/>
        <v>0</v>
      </c>
      <c r="T328" s="6" t="str">
        <f>VLOOKUP($B328,Miljö!$B$1:$AP$500,MATCH("Köpt prod.spec hetvatten",Miljö!$B$1:$AW$1,0),FALSE)</f>
        <v/>
      </c>
      <c r="U328" s="6">
        <f t="shared" si="61"/>
        <v>20.711000000000002</v>
      </c>
      <c r="V328" s="6">
        <f>VLOOKUP($B328,Leveranser!$B$1:$AP$500,MATCH("Total levererad värme",Leveranser!$B$1:$AW$1,0),FALSE)</f>
        <v>15.217000000000001</v>
      </c>
      <c r="W328" s="6">
        <f>IFERROR(VLOOKUP($B328,Miljö!$B$1:$AP$500,MATCH("Såld mängd produktionsspecifik fjärrvärme (GWh)",Miljö!$B$1:$AW$1,0),FALSE)/1,0)</f>
        <v>0</v>
      </c>
      <c r="X328" s="6"/>
      <c r="Y328" s="30">
        <f t="shared" si="62"/>
        <v>0.73473033653614017</v>
      </c>
      <c r="Z328" s="6"/>
      <c r="AA328" s="30" t="str">
        <f t="shared" si="63"/>
        <v/>
      </c>
      <c r="AC328" t="s">
        <v>10</v>
      </c>
      <c r="AD328" t="s">
        <v>20</v>
      </c>
      <c r="AE328" s="25" t="str">
        <f t="shared" si="58"/>
        <v>ja</v>
      </c>
      <c r="AF328" t="s">
        <v>20</v>
      </c>
      <c r="AG328" t="s">
        <v>20</v>
      </c>
      <c r="AM328" s="6" t="str">
        <f t="shared" si="59"/>
        <v/>
      </c>
      <c r="AO328" s="6" t="str">
        <f t="shared" si="66"/>
        <v/>
      </c>
      <c r="AQ328" s="6" t="str">
        <f t="shared" si="67"/>
        <v/>
      </c>
      <c r="AR328" s="6"/>
      <c r="AW328" t="str">
        <f t="shared" si="64"/>
        <v/>
      </c>
      <c r="AY328" s="6" t="str">
        <f t="shared" si="68"/>
        <v/>
      </c>
      <c r="BB328" s="6" t="str">
        <f t="shared" si="65"/>
        <v>Ja</v>
      </c>
      <c r="BK328" t="s">
        <v>10</v>
      </c>
    </row>
    <row r="329" spans="1:63" ht="15" customHeight="1" x14ac:dyDescent="0.25">
      <c r="A329" t="s">
        <v>403</v>
      </c>
      <c r="B329" t="s">
        <v>421</v>
      </c>
      <c r="C329">
        <v>0.17057700000000001</v>
      </c>
      <c r="D329">
        <v>8.6263400000000008</v>
      </c>
      <c r="E329">
        <v>17.4923</v>
      </c>
      <c r="F329">
        <v>2.2845399999999998E-3</v>
      </c>
      <c r="G329" t="s">
        <v>14</v>
      </c>
      <c r="H329" t="s">
        <v>10</v>
      </c>
      <c r="K329" s="6">
        <f>VLOOKUP($B329,'Egen hetvattenprod'!$B$1:$AP$500,MATCH("Summa tillförd energi:",'Egen hetvattenprod'!$B$1:$AY$1,0),FALSE)</f>
        <v>3.4569999999999999</v>
      </c>
      <c r="L329" s="6">
        <f>VLOOKUP($B329,Kraftvärmeprod!$B$1:$AO$500,MATCH("Summa tillförd energi:",Kraftvärmeprod!$B$1:$AV$1,0),FALSE)</f>
        <v>0</v>
      </c>
      <c r="M329" s="33">
        <f>VLOOKUP($B329,'Allokerad kvv'!$B$1:$AO$500,MATCH("Summa allokerad tillförd energi:",'Allokerad kvv'!$B$1:$AV$1,0),FALSE)</f>
        <v>0</v>
      </c>
      <c r="N329" s="33">
        <f>VLOOKUP($B329,'Justerad allokering'!$B$1:$AO$500,MATCH("Summa justerad allokerad tillförd energi:",'Justerad allokering'!$B$1:$AV$1,0),FALSE)</f>
        <v>0</v>
      </c>
      <c r="O329" s="6">
        <f>VLOOKUP($B329,'Slutlig allokering'!$B$2:$AL$500,MATCH("Summa justerad allokerad tillförd energi:",'Slutlig allokering'!$B$2:$AS$2,0),FALSE)</f>
        <v>0</v>
      </c>
      <c r="P329" s="6">
        <f>VLOOKUP($B329,'Köpt hetvatten'!$B$1:$AP$500,MATCH("Med verkningsgrad:",'Köpt hetvatten'!$B$1:$AW$1,0),FALSE)</f>
        <v>0</v>
      </c>
      <c r="Q329" s="6">
        <f>VLOOKUP($B329,Spillvärme!$B$1:$AP$500,MATCH("Summa tillförd energi:",Spillvärme!$B$1:$AW$1,0),FALSE)</f>
        <v>0</v>
      </c>
      <c r="R329" s="6">
        <f>VLOOKUP($B329,Miljö!$B$1:$AP$500,MATCH("Summa tillförd energi:",Miljö!$B$1:$AW$1,0),FALSE)</f>
        <v>4.48E-2</v>
      </c>
      <c r="S329" s="33">
        <f t="shared" si="60"/>
        <v>0</v>
      </c>
      <c r="T329" s="6" t="str">
        <f>VLOOKUP($B329,Miljö!$B$1:$AP$500,MATCH("Köpt prod.spec hetvatten",Miljö!$B$1:$AW$1,0),FALSE)</f>
        <v/>
      </c>
      <c r="U329" s="6">
        <f t="shared" si="61"/>
        <v>3.5017999999999998</v>
      </c>
      <c r="V329" s="6">
        <f>VLOOKUP($B329,Leveranser!$B$1:$AP$500,MATCH("Total levererad värme",Leveranser!$B$1:$AW$1,0),FALSE)</f>
        <v>2.573</v>
      </c>
      <c r="W329" s="6">
        <f>IFERROR(VLOOKUP($B329,Miljö!$B$1:$AP$500,MATCH("Såld mängd produktionsspecifik fjärrvärme (GWh)",Miljö!$B$1:$AW$1,0),FALSE)/1,0)</f>
        <v>0</v>
      </c>
      <c r="X329" s="6"/>
      <c r="Y329" s="30">
        <f t="shared" si="62"/>
        <v>0.73476497801130847</v>
      </c>
      <c r="Z329" s="6"/>
      <c r="AA329" s="30" t="str">
        <f t="shared" si="63"/>
        <v/>
      </c>
      <c r="AC329" t="s">
        <v>10</v>
      </c>
      <c r="AD329" t="s">
        <v>20</v>
      </c>
      <c r="AE329" s="25" t="str">
        <f t="shared" si="58"/>
        <v>ja</v>
      </c>
      <c r="AF329" t="s">
        <v>20</v>
      </c>
      <c r="AG329" t="s">
        <v>20</v>
      </c>
      <c r="AM329" s="6" t="str">
        <f t="shared" si="59"/>
        <v/>
      </c>
      <c r="AO329" s="6" t="str">
        <f t="shared" si="66"/>
        <v/>
      </c>
      <c r="AQ329" s="6" t="str">
        <f t="shared" si="67"/>
        <v/>
      </c>
      <c r="AR329" s="6"/>
      <c r="AW329" t="str">
        <f t="shared" si="64"/>
        <v/>
      </c>
      <c r="AY329" s="6" t="str">
        <f t="shared" si="68"/>
        <v/>
      </c>
      <c r="BB329" s="6" t="str">
        <f t="shared" si="65"/>
        <v>Ja</v>
      </c>
      <c r="BK329" t="s">
        <v>10</v>
      </c>
    </row>
    <row r="330" spans="1:63" ht="15" customHeight="1" x14ac:dyDescent="0.25">
      <c r="A330" t="s">
        <v>422</v>
      </c>
      <c r="B330" t="s">
        <v>423</v>
      </c>
      <c r="C330">
        <v>0.22484000000000001</v>
      </c>
      <c r="D330">
        <v>22.779399999999999</v>
      </c>
      <c r="E330">
        <v>19.099299999999999</v>
      </c>
      <c r="F330">
        <v>3.2937800000000003E-2</v>
      </c>
      <c r="G330" t="s">
        <v>10</v>
      </c>
      <c r="H330" t="s">
        <v>10</v>
      </c>
      <c r="K330" s="6">
        <f>VLOOKUP($B330,'Egen hetvattenprod'!$B$1:$AP$500,MATCH("Summa tillförd energi:",'Egen hetvattenprod'!$B$1:$AY$1,0),FALSE)</f>
        <v>12.27</v>
      </c>
      <c r="L330" s="6">
        <f>VLOOKUP($B330,Kraftvärmeprod!$B$1:$AO$500,MATCH("Summa tillförd energi:",Kraftvärmeprod!$B$1:$AV$1,0),FALSE)</f>
        <v>0</v>
      </c>
      <c r="M330" s="33">
        <f>VLOOKUP($B330,'Allokerad kvv'!$B$1:$AO$500,MATCH("Summa allokerad tillförd energi:",'Allokerad kvv'!$B$1:$AV$1,0),FALSE)</f>
        <v>0</v>
      </c>
      <c r="N330" s="33">
        <f>VLOOKUP($B330,'Justerad allokering'!$B$1:$AO$500,MATCH("Summa justerad allokerad tillförd energi:",'Justerad allokering'!$B$1:$AV$1,0),FALSE)</f>
        <v>0</v>
      </c>
      <c r="O330" s="6">
        <f>VLOOKUP($B330,'Slutlig allokering'!$B$2:$AL$500,MATCH("Summa justerad allokerad tillförd energi:",'Slutlig allokering'!$B$2:$AS$2,0),FALSE)</f>
        <v>0</v>
      </c>
      <c r="P330" s="6">
        <f>VLOOKUP($B330,'Köpt hetvatten'!$B$1:$AP$500,MATCH("Med verkningsgrad:",'Köpt hetvatten'!$B$1:$AW$1,0),FALSE)</f>
        <v>0</v>
      </c>
      <c r="Q330" s="6">
        <f>VLOOKUP($B330,Spillvärme!$B$1:$AP$500,MATCH("Summa tillförd energi:",Spillvärme!$B$1:$AW$1,0),FALSE)</f>
        <v>0</v>
      </c>
      <c r="R330" s="6">
        <f>VLOOKUP($B330,Miljö!$B$1:$AP$500,MATCH("Summa tillförd energi:",Miljö!$B$1:$AW$1,0),FALSE)</f>
        <v>8.5999999999999993E-2</v>
      </c>
      <c r="S330" s="33">
        <f t="shared" si="60"/>
        <v>0</v>
      </c>
      <c r="T330" s="6" t="str">
        <f>VLOOKUP($B330,Miljö!$B$1:$AP$500,MATCH("Köpt prod.spec hetvatten",Miljö!$B$1:$AW$1,0),FALSE)</f>
        <v/>
      </c>
      <c r="U330" s="6">
        <f t="shared" si="61"/>
        <v>12.356</v>
      </c>
      <c r="V330" s="6">
        <f>VLOOKUP($B330,Leveranser!$B$1:$AP$500,MATCH("Total levererad värme",Leveranser!$B$1:$AW$1,0),FALSE)</f>
        <v>8.5129999999999999</v>
      </c>
      <c r="W330" s="6">
        <f>IFERROR(VLOOKUP($B330,Miljö!$B$1:$AP$500,MATCH("Såld mängd produktionsspecifik fjärrvärme (GWh)",Miljö!$B$1:$AW$1,0),FALSE)/1,0)</f>
        <v>0</v>
      </c>
      <c r="X330" s="6"/>
      <c r="Y330" s="30">
        <f t="shared" si="62"/>
        <v>0.68897701521527999</v>
      </c>
      <c r="Z330" s="6"/>
      <c r="AA330" s="30" t="str">
        <f t="shared" si="63"/>
        <v/>
      </c>
      <c r="AC330" t="s">
        <v>10</v>
      </c>
      <c r="AD330" t="s">
        <v>20</v>
      </c>
      <c r="AE330" s="25" t="str">
        <f t="shared" si="58"/>
        <v>ja</v>
      </c>
      <c r="AF330" t="s">
        <v>20</v>
      </c>
      <c r="AG330" t="s">
        <v>20</v>
      </c>
      <c r="AM330" s="6" t="str">
        <f t="shared" si="59"/>
        <v/>
      </c>
      <c r="AO330" s="6" t="str">
        <f t="shared" si="66"/>
        <v/>
      </c>
      <c r="AQ330" s="6" t="str">
        <f t="shared" si="67"/>
        <v/>
      </c>
      <c r="AR330" s="6"/>
      <c r="AW330" t="str">
        <f t="shared" si="64"/>
        <v/>
      </c>
      <c r="AY330" s="6" t="str">
        <f t="shared" si="68"/>
        <v/>
      </c>
      <c r="BB330" s="6" t="str">
        <f t="shared" si="65"/>
        <v>Ja</v>
      </c>
      <c r="BK330" t="s">
        <v>10</v>
      </c>
    </row>
    <row r="331" spans="1:63" ht="15" customHeight="1" x14ac:dyDescent="0.25">
      <c r="A331" t="s">
        <v>422</v>
      </c>
      <c r="B331" t="s">
        <v>424</v>
      </c>
      <c r="C331">
        <v>0.24076900000000001</v>
      </c>
      <c r="D331">
        <v>94.995999999999995</v>
      </c>
      <c r="E331">
        <v>8.3809799999999992</v>
      </c>
      <c r="F331">
        <v>0.11898499999999999</v>
      </c>
      <c r="G331" t="s">
        <v>10</v>
      </c>
      <c r="H331" t="s">
        <v>10</v>
      </c>
      <c r="K331" s="6">
        <f>VLOOKUP($B331,'Egen hetvattenprod'!$B$1:$AP$500,MATCH("Summa tillförd energi:",'Egen hetvattenprod'!$B$1:$AY$1,0),FALSE)</f>
        <v>277.09999999999997</v>
      </c>
      <c r="L331" s="6">
        <f>VLOOKUP($B331,Kraftvärmeprod!$B$1:$AO$500,MATCH("Summa tillförd energi:",Kraftvärmeprod!$B$1:$AV$1,0),FALSE)</f>
        <v>207.7</v>
      </c>
      <c r="M331" s="33">
        <f>VLOOKUP($B331,'Allokerad kvv'!$B$1:$AO$500,MATCH("Summa allokerad tillförd energi:",'Allokerad kvv'!$B$1:$AV$1,0),FALSE)</f>
        <v>182.11340799999999</v>
      </c>
      <c r="N331" s="33">
        <f>VLOOKUP($B331,'Justerad allokering'!$B$1:$AO$500,MATCH("Summa justerad allokerad tillförd energi:",'Justerad allokering'!$B$1:$AV$1,0),FALSE)</f>
        <v>0</v>
      </c>
      <c r="O331" s="6">
        <f>VLOOKUP($B331,'Slutlig allokering'!$B$2:$AL$500,MATCH("Summa justerad allokerad tillförd energi:",'Slutlig allokering'!$B$2:$AS$2,0),FALSE)</f>
        <v>182.11340799999999</v>
      </c>
      <c r="P331" s="6">
        <f>VLOOKUP($B331,'Köpt hetvatten'!$B$1:$AP$500,MATCH("Med verkningsgrad:",'Köpt hetvatten'!$B$1:$AW$1,0),FALSE)</f>
        <v>0</v>
      </c>
      <c r="Q331" s="6">
        <f>VLOOKUP($B331,Spillvärme!$B$1:$AP$500,MATCH("Summa tillförd energi:",Spillvärme!$B$1:$AW$1,0),FALSE)</f>
        <v>7.3</v>
      </c>
      <c r="R331" s="6">
        <f>VLOOKUP($B331,Miljö!$B$1:$AP$500,MATCH("Summa tillförd energi:",Miljö!$B$1:$AW$1,0),FALSE)</f>
        <v>5.5</v>
      </c>
      <c r="S331" s="33">
        <f t="shared" si="60"/>
        <v>0</v>
      </c>
      <c r="T331" s="6" t="str">
        <f>VLOOKUP($B331,Miljö!$B$1:$AP$500,MATCH("Köpt prod.spec hetvatten",Miljö!$B$1:$AW$1,0),FALSE)</f>
        <v/>
      </c>
      <c r="U331" s="6">
        <f t="shared" si="61"/>
        <v>472.01340799999997</v>
      </c>
      <c r="V331" s="6">
        <f>VLOOKUP($B331,Leveranser!$B$1:$AP$500,MATCH("Total levererad värme",Leveranser!$B$1:$AW$1,0),FALSE)</f>
        <v>362.11500000000001</v>
      </c>
      <c r="W331" s="6">
        <f>IFERROR(VLOOKUP($B331,Miljö!$B$1:$AP$500,MATCH("Såld mängd produktionsspecifik fjärrvärme (GWh)",Miljö!$B$1:$AW$1,0),FALSE)/1,0)</f>
        <v>0</v>
      </c>
      <c r="X331" s="6"/>
      <c r="Y331" s="30">
        <f t="shared" si="62"/>
        <v>0.76717100375250369</v>
      </c>
      <c r="Z331" s="6"/>
      <c r="AA331" s="30" t="str">
        <f t="shared" si="63"/>
        <v/>
      </c>
      <c r="AC331" t="s">
        <v>10</v>
      </c>
      <c r="AD331" t="s">
        <v>20</v>
      </c>
      <c r="AE331" s="25" t="str">
        <f t="shared" si="58"/>
        <v>ja</v>
      </c>
      <c r="AF331" t="s">
        <v>20</v>
      </c>
      <c r="AG331" t="s">
        <v>20</v>
      </c>
      <c r="AM331" s="6" t="str">
        <f t="shared" si="59"/>
        <v/>
      </c>
      <c r="AO331" s="6" t="str">
        <f t="shared" si="66"/>
        <v/>
      </c>
      <c r="AQ331" s="6" t="str">
        <f t="shared" si="67"/>
        <v/>
      </c>
      <c r="AR331" s="6"/>
      <c r="AW331" t="str">
        <f t="shared" si="64"/>
        <v/>
      </c>
      <c r="AY331" s="6" t="str">
        <f t="shared" si="68"/>
        <v/>
      </c>
      <c r="BB331" s="6" t="str">
        <f t="shared" si="65"/>
        <v>Ja</v>
      </c>
      <c r="BK331" t="s">
        <v>10</v>
      </c>
    </row>
    <row r="332" spans="1:63" ht="15" customHeight="1" x14ac:dyDescent="0.25">
      <c r="A332" t="s">
        <v>422</v>
      </c>
      <c r="B332" t="s">
        <v>425</v>
      </c>
      <c r="C332">
        <v>0.24046699999999999</v>
      </c>
      <c r="D332">
        <v>27.557200000000002</v>
      </c>
      <c r="E332">
        <v>18.228400000000001</v>
      </c>
      <c r="F332">
        <v>4.7251500000000002E-2</v>
      </c>
      <c r="G332" t="s">
        <v>10</v>
      </c>
      <c r="H332" t="s">
        <v>10</v>
      </c>
      <c r="K332" s="6">
        <f>VLOOKUP($B332,'Egen hetvattenprod'!$B$1:$AP$500,MATCH("Summa tillförd energi:",'Egen hetvattenprod'!$B$1:$AY$1,0),FALSE)</f>
        <v>5.9249999999999998</v>
      </c>
      <c r="L332" s="6">
        <f>VLOOKUP($B332,Kraftvärmeprod!$B$1:$AO$500,MATCH("Summa tillförd energi:",Kraftvärmeprod!$B$1:$AV$1,0),FALSE)</f>
        <v>0</v>
      </c>
      <c r="M332" s="33">
        <f>VLOOKUP($B332,'Allokerad kvv'!$B$1:$AO$500,MATCH("Summa allokerad tillförd energi:",'Allokerad kvv'!$B$1:$AV$1,0),FALSE)</f>
        <v>0</v>
      </c>
      <c r="N332" s="33">
        <f>VLOOKUP($B332,'Justerad allokering'!$B$1:$AO$500,MATCH("Summa justerad allokerad tillförd energi:",'Justerad allokering'!$B$1:$AV$1,0),FALSE)</f>
        <v>0</v>
      </c>
      <c r="O332" s="6">
        <f>VLOOKUP($B332,'Slutlig allokering'!$B$2:$AL$500,MATCH("Summa justerad allokerad tillförd energi:",'Slutlig allokering'!$B$2:$AS$2,0),FALSE)</f>
        <v>0</v>
      </c>
      <c r="P332" s="6">
        <f>VLOOKUP($B332,'Köpt hetvatten'!$B$1:$AP$500,MATCH("Med verkningsgrad:",'Köpt hetvatten'!$B$1:$AW$1,0),FALSE)</f>
        <v>0</v>
      </c>
      <c r="Q332" s="6">
        <f>VLOOKUP($B332,Spillvärme!$B$1:$AP$500,MATCH("Summa tillförd energi:",Spillvärme!$B$1:$AW$1,0),FALSE)</f>
        <v>0</v>
      </c>
      <c r="R332" s="6">
        <f>VLOOKUP($B332,Miljö!$B$1:$AP$500,MATCH("Summa tillförd energi:",Miljö!$B$1:$AW$1,0),FALSE)</f>
        <v>0.06</v>
      </c>
      <c r="S332" s="33">
        <f t="shared" si="60"/>
        <v>0</v>
      </c>
      <c r="T332" s="6" t="str">
        <f>VLOOKUP($B332,Miljö!$B$1:$AP$500,MATCH("Köpt prod.spec hetvatten",Miljö!$B$1:$AW$1,0),FALSE)</f>
        <v/>
      </c>
      <c r="U332" s="6">
        <f t="shared" si="61"/>
        <v>5.9849999999999994</v>
      </c>
      <c r="V332" s="6">
        <f>VLOOKUP($B332,Leveranser!$B$1:$AP$500,MATCH("Total levererad värme",Leveranser!$B$1:$AW$1,0),FALSE)</f>
        <v>4.343</v>
      </c>
      <c r="W332" s="6">
        <f>IFERROR(VLOOKUP($B332,Miljö!$B$1:$AP$500,MATCH("Såld mängd produktionsspecifik fjärrvärme (GWh)",Miljö!$B$1:$AW$1,0),FALSE)/1,0)</f>
        <v>0</v>
      </c>
      <c r="X332" s="6"/>
      <c r="Y332" s="30">
        <f t="shared" si="62"/>
        <v>0.72564745196324154</v>
      </c>
      <c r="Z332" s="6"/>
      <c r="AA332" s="30" t="str">
        <f t="shared" si="63"/>
        <v/>
      </c>
      <c r="AC332" t="s">
        <v>10</v>
      </c>
      <c r="AD332" t="s">
        <v>20</v>
      </c>
      <c r="AE332" s="25" t="str">
        <f t="shared" si="58"/>
        <v>ja</v>
      </c>
      <c r="AF332" t="s">
        <v>20</v>
      </c>
      <c r="AG332" t="s">
        <v>20</v>
      </c>
      <c r="AM332" s="6" t="str">
        <f t="shared" si="59"/>
        <v/>
      </c>
      <c r="AO332" s="6" t="str">
        <f t="shared" si="66"/>
        <v/>
      </c>
      <c r="AQ332" s="6" t="str">
        <f t="shared" si="67"/>
        <v/>
      </c>
      <c r="AR332" s="6"/>
      <c r="AW332" t="str">
        <f t="shared" si="64"/>
        <v/>
      </c>
      <c r="AY332" s="6" t="str">
        <f t="shared" si="68"/>
        <v/>
      </c>
      <c r="BB332" s="6" t="str">
        <f t="shared" si="65"/>
        <v>Ja</v>
      </c>
      <c r="BK332" t="s">
        <v>10</v>
      </c>
    </row>
    <row r="333" spans="1:63" ht="15" customHeight="1" x14ac:dyDescent="0.25">
      <c r="A333" t="s">
        <v>422</v>
      </c>
      <c r="B333" t="s">
        <v>426</v>
      </c>
      <c r="C333">
        <v>0.180169</v>
      </c>
      <c r="D333">
        <v>13.152699999999999</v>
      </c>
      <c r="E333">
        <v>16.485700000000001</v>
      </c>
      <c r="F333">
        <v>8.5409400000000003E-3</v>
      </c>
      <c r="G333" t="s">
        <v>10</v>
      </c>
      <c r="H333" t="s">
        <v>10</v>
      </c>
      <c r="K333" s="6">
        <f>VLOOKUP($B333,'Egen hetvattenprod'!$B$1:$AP$500,MATCH("Summa tillförd energi:",'Egen hetvattenprod'!$B$1:$AY$1,0),FALSE)</f>
        <v>2.2389000000000001</v>
      </c>
      <c r="L333" s="6">
        <f>VLOOKUP($B333,Kraftvärmeprod!$B$1:$AO$500,MATCH("Summa tillförd energi:",Kraftvärmeprod!$B$1:$AV$1,0),FALSE)</f>
        <v>0</v>
      </c>
      <c r="M333" s="33">
        <f>VLOOKUP($B333,'Allokerad kvv'!$B$1:$AO$500,MATCH("Summa allokerad tillförd energi:",'Allokerad kvv'!$B$1:$AV$1,0),FALSE)</f>
        <v>0</v>
      </c>
      <c r="N333" s="33">
        <f>VLOOKUP($B333,'Justerad allokering'!$B$1:$AO$500,MATCH("Summa justerad allokerad tillförd energi:",'Justerad allokering'!$B$1:$AV$1,0),FALSE)</f>
        <v>0</v>
      </c>
      <c r="O333" s="6">
        <f>VLOOKUP($B333,'Slutlig allokering'!$B$2:$AL$500,MATCH("Summa justerad allokerad tillförd energi:",'Slutlig allokering'!$B$2:$AS$2,0),FALSE)</f>
        <v>0</v>
      </c>
      <c r="P333" s="6">
        <f>VLOOKUP($B333,'Köpt hetvatten'!$B$1:$AP$500,MATCH("Med verkningsgrad:",'Köpt hetvatten'!$B$1:$AW$1,0),FALSE)</f>
        <v>0</v>
      </c>
      <c r="Q333" s="6">
        <f>VLOOKUP($B333,Spillvärme!$B$1:$AP$500,MATCH("Summa tillförd energi:",Spillvärme!$B$1:$AW$1,0),FALSE)</f>
        <v>0</v>
      </c>
      <c r="R333" s="6">
        <f>VLOOKUP($B333,Miljö!$B$1:$AP$500,MATCH("Summa tillförd energi:",Miljö!$B$1:$AW$1,0),FALSE)</f>
        <v>2.9000000000000001E-2</v>
      </c>
      <c r="S333" s="33">
        <f t="shared" si="60"/>
        <v>0</v>
      </c>
      <c r="T333" s="6" t="str">
        <f>VLOOKUP($B333,Miljö!$B$1:$AP$500,MATCH("Köpt prod.spec hetvatten",Miljö!$B$1:$AW$1,0),FALSE)</f>
        <v/>
      </c>
      <c r="U333" s="6">
        <f t="shared" si="61"/>
        <v>2.2679</v>
      </c>
      <c r="V333" s="6">
        <f>VLOOKUP($B333,Leveranser!$B$1:$AP$500,MATCH("Total levererad värme",Leveranser!$B$1:$AW$1,0),FALSE)</f>
        <v>1.7689999999999999</v>
      </c>
      <c r="W333" s="6">
        <f>IFERROR(VLOOKUP($B333,Miljö!$B$1:$AP$500,MATCH("Såld mängd produktionsspecifik fjärrvärme (GWh)",Miljö!$B$1:$AW$1,0),FALSE)/1,0)</f>
        <v>0</v>
      </c>
      <c r="X333" s="6"/>
      <c r="Y333" s="30">
        <f t="shared" si="62"/>
        <v>0.78001675558887074</v>
      </c>
      <c r="Z333" s="6"/>
      <c r="AA333" s="30" t="str">
        <f t="shared" si="63"/>
        <v/>
      </c>
      <c r="AC333" t="s">
        <v>10</v>
      </c>
      <c r="AD333" t="s">
        <v>20</v>
      </c>
      <c r="AE333" s="25" t="str">
        <f t="shared" si="58"/>
        <v>ja</v>
      </c>
      <c r="AF333" t="s">
        <v>20</v>
      </c>
      <c r="AG333" t="s">
        <v>20</v>
      </c>
      <c r="AM333" s="6" t="str">
        <f t="shared" si="59"/>
        <v/>
      </c>
      <c r="AO333" s="6" t="str">
        <f t="shared" si="66"/>
        <v/>
      </c>
      <c r="AQ333" s="6" t="str">
        <f t="shared" si="67"/>
        <v/>
      </c>
      <c r="AR333" s="6"/>
      <c r="AW333" t="str">
        <f t="shared" si="64"/>
        <v/>
      </c>
      <c r="AY333" s="6" t="str">
        <f t="shared" si="68"/>
        <v/>
      </c>
      <c r="BB333" s="6" t="str">
        <f t="shared" si="65"/>
        <v>Ja</v>
      </c>
      <c r="BK333" t="s">
        <v>10</v>
      </c>
    </row>
    <row r="334" spans="1:63" ht="15" customHeight="1" x14ac:dyDescent="0.25">
      <c r="A334" t="s">
        <v>422</v>
      </c>
      <c r="B334" t="s">
        <v>427</v>
      </c>
      <c r="C334">
        <v>0.189302</v>
      </c>
      <c r="D334">
        <v>15.7895</v>
      </c>
      <c r="E334">
        <v>16.152999999999999</v>
      </c>
      <c r="F334">
        <v>1.63962E-2</v>
      </c>
      <c r="G334" t="s">
        <v>10</v>
      </c>
      <c r="H334" t="s">
        <v>14</v>
      </c>
      <c r="K334" s="6">
        <f>VLOOKUP($B334,'Egen hetvattenprod'!$B$1:$AP$500,MATCH("Summa tillförd energi:",'Egen hetvattenprod'!$B$1:$AY$1,0),FALSE)</f>
        <v>3.766</v>
      </c>
      <c r="L334" s="6">
        <f>VLOOKUP($B334,Kraftvärmeprod!$B$1:$AO$500,MATCH("Summa tillförd energi:",Kraftvärmeprod!$B$1:$AV$1,0),FALSE)</f>
        <v>0</v>
      </c>
      <c r="M334" s="33">
        <f>VLOOKUP($B334,'Allokerad kvv'!$B$1:$AO$500,MATCH("Summa allokerad tillförd energi:",'Allokerad kvv'!$B$1:$AV$1,0),FALSE)</f>
        <v>0</v>
      </c>
      <c r="N334" s="33">
        <f>VLOOKUP($B334,'Justerad allokering'!$B$1:$AO$500,MATCH("Summa justerad allokerad tillförd energi:",'Justerad allokering'!$B$1:$AV$1,0),FALSE)</f>
        <v>0</v>
      </c>
      <c r="O334" s="6">
        <f>VLOOKUP($B334,'Slutlig allokering'!$B$2:$AL$500,MATCH("Summa justerad allokerad tillförd energi:",'Slutlig allokering'!$B$2:$AS$2,0),FALSE)</f>
        <v>0</v>
      </c>
      <c r="P334" s="6">
        <f>VLOOKUP($B334,'Köpt hetvatten'!$B$1:$AP$500,MATCH("Med verkningsgrad:",'Köpt hetvatten'!$B$1:$AW$1,0),FALSE)</f>
        <v>0</v>
      </c>
      <c r="Q334" s="6">
        <f>VLOOKUP($B334,Spillvärme!$B$1:$AP$500,MATCH("Summa tillförd energi:",Spillvärme!$B$1:$AW$1,0),FALSE)</f>
        <v>0</v>
      </c>
      <c r="R334" s="6">
        <f>VLOOKUP($B334,Miljö!$B$1:$AP$500,MATCH("Summa tillförd energi:",Miljö!$B$1:$AW$1,0),FALSE)</f>
        <v>5.5E-2</v>
      </c>
      <c r="S334" s="33">
        <f t="shared" si="60"/>
        <v>0</v>
      </c>
      <c r="T334" s="6" t="str">
        <f>VLOOKUP($B334,Miljö!$B$1:$AP$500,MATCH("Köpt prod.spec hetvatten",Miljö!$B$1:$AW$1,0),FALSE)</f>
        <v/>
      </c>
      <c r="U334" s="6">
        <f t="shared" si="61"/>
        <v>3.8210000000000002</v>
      </c>
      <c r="V334" s="6">
        <f>VLOOKUP($B334,Leveranser!$B$1:$AP$500,MATCH("Total levererad värme",Leveranser!$B$1:$AW$1,0),FALSE)</f>
        <v>3.0510000000000002</v>
      </c>
      <c r="W334" s="6">
        <f>IFERROR(VLOOKUP($B334,Miljö!$B$1:$AP$500,MATCH("Såld mängd produktionsspecifik fjärrvärme (GWh)",Miljö!$B$1:$AW$1,0),FALSE)/1,0)</f>
        <v>0</v>
      </c>
      <c r="X334" s="6"/>
      <c r="Y334" s="30">
        <f t="shared" si="62"/>
        <v>0.79848207275582306</v>
      </c>
      <c r="Z334" s="6"/>
      <c r="AA334" s="30" t="str">
        <f t="shared" si="63"/>
        <v/>
      </c>
      <c r="AC334" t="s">
        <v>20</v>
      </c>
      <c r="AD334" t="s">
        <v>20</v>
      </c>
      <c r="AE334" s="25" t="str">
        <f t="shared" si="58"/>
        <v/>
      </c>
      <c r="AF334" t="s">
        <v>1073</v>
      </c>
      <c r="AG334" t="s">
        <v>1066</v>
      </c>
      <c r="AH334" t="s">
        <v>10</v>
      </c>
      <c r="AM334" s="6" t="str">
        <f t="shared" si="59"/>
        <v>ja</v>
      </c>
      <c r="AO334" s="6" t="str">
        <f t="shared" si="66"/>
        <v>ja</v>
      </c>
      <c r="AQ334" s="6" t="str">
        <f t="shared" si="67"/>
        <v/>
      </c>
      <c r="AR334" s="6"/>
      <c r="AW334" t="str">
        <f t="shared" si="64"/>
        <v>nej</v>
      </c>
      <c r="AY334" s="6" t="str">
        <f t="shared" si="68"/>
        <v>ja</v>
      </c>
      <c r="BB334" s="6" t="str">
        <f t="shared" si="65"/>
        <v>Ja</v>
      </c>
      <c r="BG334" t="s">
        <v>10</v>
      </c>
      <c r="BK334" t="s">
        <v>10</v>
      </c>
    </row>
    <row r="335" spans="1:63" ht="15" customHeight="1" x14ac:dyDescent="0.25">
      <c r="A335" t="s">
        <v>428</v>
      </c>
      <c r="B335" t="s">
        <v>429</v>
      </c>
      <c r="C335">
        <v>0</v>
      </c>
      <c r="D335">
        <v>0</v>
      </c>
      <c r="E335">
        <v>0</v>
      </c>
      <c r="F335">
        <v>0</v>
      </c>
      <c r="G335" t="s">
        <v>14</v>
      </c>
      <c r="H335" t="s">
        <v>14</v>
      </c>
      <c r="K335" s="6">
        <f>VLOOKUP($B335,'Egen hetvattenprod'!$B$1:$AP$500,MATCH("Summa tillförd energi:",'Egen hetvattenprod'!$B$1:$AY$1,0),FALSE)</f>
        <v>0</v>
      </c>
      <c r="L335" s="6">
        <f>VLOOKUP($B335,Kraftvärmeprod!$B$1:$AO$500,MATCH("Summa tillförd energi:",Kraftvärmeprod!$B$1:$AV$1,0),FALSE)</f>
        <v>0</v>
      </c>
      <c r="M335" s="33">
        <f>VLOOKUP($B335,'Allokerad kvv'!$B$1:$AO$500,MATCH("Summa allokerad tillförd energi:",'Allokerad kvv'!$B$1:$AV$1,0),FALSE)</f>
        <v>0</v>
      </c>
      <c r="N335" s="33">
        <f>VLOOKUP($B335,'Justerad allokering'!$B$1:$AO$500,MATCH("Summa justerad allokerad tillförd energi:",'Justerad allokering'!$B$1:$AV$1,0),FALSE)</f>
        <v>0</v>
      </c>
      <c r="O335" s="6">
        <f>VLOOKUP($B335,'Slutlig allokering'!$B$2:$AL$500,MATCH("Summa justerad allokerad tillförd energi:",'Slutlig allokering'!$B$2:$AS$2,0),FALSE)</f>
        <v>0</v>
      </c>
      <c r="P335" s="6">
        <f>VLOOKUP($B335,'Köpt hetvatten'!$B$1:$AP$500,MATCH("Med verkningsgrad:",'Köpt hetvatten'!$B$1:$AW$1,0),FALSE)</f>
        <v>0</v>
      </c>
      <c r="Q335" s="6">
        <f>VLOOKUP($B335,Spillvärme!$B$1:$AP$500,MATCH("Summa tillförd energi:",Spillvärme!$B$1:$AW$1,0),FALSE)</f>
        <v>0</v>
      </c>
      <c r="R335" s="6">
        <f>VLOOKUP($B335,Miljö!$B$1:$AP$500,MATCH("Summa tillförd energi:",Miljö!$B$1:$AW$1,0),FALSE)</f>
        <v>0</v>
      </c>
      <c r="S335" s="33">
        <f t="shared" si="60"/>
        <v>0</v>
      </c>
      <c r="T335" s="6" t="str">
        <f>VLOOKUP($B335,Miljö!$B$1:$AP$500,MATCH("Köpt prod.spec hetvatten",Miljö!$B$1:$AW$1,0),FALSE)</f>
        <v/>
      </c>
      <c r="U335" s="6">
        <f t="shared" si="61"/>
        <v>0</v>
      </c>
      <c r="V335" s="6">
        <f>VLOOKUP($B335,Leveranser!$B$1:$AP$500,MATCH("Total levererad värme",Leveranser!$B$1:$AW$1,0),FALSE)</f>
        <v>0</v>
      </c>
      <c r="W335" s="6">
        <f>IFERROR(VLOOKUP($B335,Miljö!$B$1:$AP$500,MATCH("Såld mängd produktionsspecifik fjärrvärme (GWh)",Miljö!$B$1:$AW$1,0),FALSE)/1,0)</f>
        <v>0</v>
      </c>
      <c r="X335" s="6"/>
      <c r="Y335" s="30" t="str">
        <f t="shared" si="62"/>
        <v/>
      </c>
      <c r="Z335" s="6"/>
      <c r="AA335" s="30" t="str">
        <f t="shared" si="63"/>
        <v/>
      </c>
      <c r="AC335" t="s">
        <v>20</v>
      </c>
      <c r="AD335" t="s">
        <v>20</v>
      </c>
      <c r="AE335" s="25" t="str">
        <f t="shared" si="58"/>
        <v/>
      </c>
      <c r="AF335" t="s">
        <v>20</v>
      </c>
      <c r="AG335" t="s">
        <v>20</v>
      </c>
      <c r="AM335" s="6" t="str">
        <f t="shared" si="59"/>
        <v>nej</v>
      </c>
      <c r="AO335" s="6" t="str">
        <f t="shared" si="66"/>
        <v>nej</v>
      </c>
      <c r="AQ335" s="6" t="str">
        <f t="shared" si="67"/>
        <v/>
      </c>
      <c r="AR335" s="6"/>
      <c r="AW335" t="str">
        <f t="shared" si="64"/>
        <v>nej</v>
      </c>
      <c r="AY335" s="6" t="str">
        <f t="shared" si="68"/>
        <v>nej</v>
      </c>
      <c r="BB335" s="6" t="str">
        <f t="shared" si="65"/>
        <v>Nej</v>
      </c>
      <c r="BK335" t="s">
        <v>14</v>
      </c>
    </row>
    <row r="336" spans="1:63" ht="15" customHeight="1" x14ac:dyDescent="0.25">
      <c r="A336" t="s">
        <v>428</v>
      </c>
      <c r="B336" t="s">
        <v>430</v>
      </c>
      <c r="C336">
        <v>0</v>
      </c>
      <c r="D336">
        <v>0</v>
      </c>
      <c r="E336">
        <v>0</v>
      </c>
      <c r="F336">
        <v>0</v>
      </c>
      <c r="G336" t="s">
        <v>14</v>
      </c>
      <c r="H336" t="s">
        <v>14</v>
      </c>
      <c r="K336" s="6">
        <f>VLOOKUP($B336,'Egen hetvattenprod'!$B$1:$AP$500,MATCH("Summa tillförd energi:",'Egen hetvattenprod'!$B$1:$AY$1,0),FALSE)</f>
        <v>0</v>
      </c>
      <c r="L336" s="6">
        <f>VLOOKUP($B336,Kraftvärmeprod!$B$1:$AO$500,MATCH("Summa tillförd energi:",Kraftvärmeprod!$B$1:$AV$1,0),FALSE)</f>
        <v>0</v>
      </c>
      <c r="M336" s="33">
        <f>VLOOKUP($B336,'Allokerad kvv'!$B$1:$AO$500,MATCH("Summa allokerad tillförd energi:",'Allokerad kvv'!$B$1:$AV$1,0),FALSE)</f>
        <v>0</v>
      </c>
      <c r="N336" s="33">
        <f>VLOOKUP($B336,'Justerad allokering'!$B$1:$AO$500,MATCH("Summa justerad allokerad tillförd energi:",'Justerad allokering'!$B$1:$AV$1,0),FALSE)</f>
        <v>0</v>
      </c>
      <c r="O336" s="6">
        <f>VLOOKUP($B336,'Slutlig allokering'!$B$2:$AL$500,MATCH("Summa justerad allokerad tillförd energi:",'Slutlig allokering'!$B$2:$AS$2,0),FALSE)</f>
        <v>0</v>
      </c>
      <c r="P336" s="6">
        <f>VLOOKUP($B336,'Köpt hetvatten'!$B$1:$AP$500,MATCH("Med verkningsgrad:",'Köpt hetvatten'!$B$1:$AW$1,0),FALSE)</f>
        <v>0</v>
      </c>
      <c r="Q336" s="6">
        <f>VLOOKUP($B336,Spillvärme!$B$1:$AP$500,MATCH("Summa tillförd energi:",Spillvärme!$B$1:$AW$1,0),FALSE)</f>
        <v>0</v>
      </c>
      <c r="R336" s="6">
        <f>VLOOKUP($B336,Miljö!$B$1:$AP$500,MATCH("Summa tillförd energi:",Miljö!$B$1:$AW$1,0),FALSE)</f>
        <v>0</v>
      </c>
      <c r="S336" s="33">
        <f t="shared" si="60"/>
        <v>0</v>
      </c>
      <c r="T336" s="6" t="str">
        <f>VLOOKUP($B336,Miljö!$B$1:$AP$500,MATCH("Köpt prod.spec hetvatten",Miljö!$B$1:$AW$1,0),FALSE)</f>
        <v/>
      </c>
      <c r="U336" s="6">
        <f t="shared" si="61"/>
        <v>0</v>
      </c>
      <c r="V336" s="6">
        <f>VLOOKUP($B336,Leveranser!$B$1:$AP$500,MATCH("Total levererad värme",Leveranser!$B$1:$AW$1,0),FALSE)</f>
        <v>0</v>
      </c>
      <c r="W336" s="6">
        <f>IFERROR(VLOOKUP($B336,Miljö!$B$1:$AP$500,MATCH("Såld mängd produktionsspecifik fjärrvärme (GWh)",Miljö!$B$1:$AW$1,0),FALSE)/1,0)</f>
        <v>0</v>
      </c>
      <c r="X336" s="6"/>
      <c r="Y336" s="30" t="str">
        <f t="shared" si="62"/>
        <v/>
      </c>
      <c r="Z336" s="6"/>
      <c r="AA336" s="30" t="str">
        <f t="shared" si="63"/>
        <v/>
      </c>
      <c r="AC336" t="s">
        <v>20</v>
      </c>
      <c r="AD336" t="s">
        <v>20</v>
      </c>
      <c r="AE336" s="25" t="str">
        <f t="shared" si="58"/>
        <v/>
      </c>
      <c r="AF336" t="s">
        <v>20</v>
      </c>
      <c r="AG336" t="s">
        <v>20</v>
      </c>
      <c r="AM336" s="6" t="str">
        <f t="shared" si="59"/>
        <v>nej</v>
      </c>
      <c r="AO336" s="6" t="str">
        <f t="shared" si="66"/>
        <v>nej</v>
      </c>
      <c r="AQ336" s="6" t="str">
        <f t="shared" si="67"/>
        <v/>
      </c>
      <c r="AR336" s="6"/>
      <c r="AW336" t="str">
        <f t="shared" si="64"/>
        <v>nej</v>
      </c>
      <c r="AY336" s="6" t="str">
        <f t="shared" si="68"/>
        <v>nej</v>
      </c>
      <c r="BB336" s="6" t="str">
        <f t="shared" si="65"/>
        <v>Nej</v>
      </c>
      <c r="BK336" t="s">
        <v>14</v>
      </c>
    </row>
    <row r="337" spans="1:63" ht="15" customHeight="1" x14ac:dyDescent="0.25">
      <c r="A337" t="s">
        <v>431</v>
      </c>
      <c r="B337" t="s">
        <v>432</v>
      </c>
      <c r="C337">
        <v>0.29023100000000002</v>
      </c>
      <c r="D337">
        <v>34.198399999999999</v>
      </c>
      <c r="E337">
        <v>7.4514399999999998</v>
      </c>
      <c r="F337">
        <v>2.10318E-2</v>
      </c>
      <c r="G337" t="s">
        <v>14</v>
      </c>
      <c r="H337" t="s">
        <v>14</v>
      </c>
      <c r="K337" s="6">
        <f>VLOOKUP($B337,'Egen hetvattenprod'!$B$1:$AP$500,MATCH("Summa tillförd energi:",'Egen hetvattenprod'!$B$1:$AY$1,0),FALSE)</f>
        <v>0</v>
      </c>
      <c r="L337" s="6">
        <f>VLOOKUP($B337,Kraftvärmeprod!$B$1:$AO$500,MATCH("Summa tillförd energi:",Kraftvärmeprod!$B$1:$AV$1,0),FALSE)</f>
        <v>0</v>
      </c>
      <c r="M337" s="33">
        <f>VLOOKUP($B337,'Allokerad kvv'!$B$1:$AO$500,MATCH("Summa allokerad tillförd energi:",'Allokerad kvv'!$B$1:$AV$1,0),FALSE)</f>
        <v>0</v>
      </c>
      <c r="N337" s="33">
        <f>VLOOKUP($B337,'Justerad allokering'!$B$1:$AO$500,MATCH("Summa justerad allokerad tillförd energi:",'Justerad allokering'!$B$1:$AV$1,0),FALSE)</f>
        <v>0</v>
      </c>
      <c r="O337" s="6">
        <f>VLOOKUP($B337,'Slutlig allokering'!$B$2:$AL$500,MATCH("Summa justerad allokerad tillförd energi:",'Slutlig allokering'!$B$2:$AS$2,0),FALSE)</f>
        <v>0</v>
      </c>
      <c r="P337" s="6">
        <f>VLOOKUP($B337,'Köpt hetvatten'!$B$1:$AP$500,MATCH("Med verkningsgrad:",'Köpt hetvatten'!$B$1:$AW$1,0),FALSE)</f>
        <v>0</v>
      </c>
      <c r="Q337" s="6">
        <f>VLOOKUP($B337,Spillvärme!$B$1:$AP$500,MATCH("Summa tillförd energi:",Spillvärme!$B$1:$AW$1,0),FALSE)</f>
        <v>0</v>
      </c>
      <c r="R337" s="6">
        <f>VLOOKUP($B337,Miljö!$B$1:$AP$500,MATCH("Summa tillförd energi:",Miljö!$B$1:$AW$1,0),FALSE)</f>
        <v>0</v>
      </c>
      <c r="S337" s="33">
        <f t="shared" si="60"/>
        <v>9.5759999999999987</v>
      </c>
      <c r="T337" s="6">
        <f>VLOOKUP($B337,Miljö!$B$1:$AP$500,MATCH("Köpt prod.spec hetvatten",Miljö!$B$1:$AW$1,0),FALSE)</f>
        <v>355</v>
      </c>
      <c r="U337" s="6">
        <f t="shared" si="61"/>
        <v>355</v>
      </c>
      <c r="V337" s="6">
        <f>VLOOKUP($B337,Leveranser!$B$1:$AP$500,MATCH("Total levererad värme",Leveranser!$B$1:$AW$1,0),FALSE)</f>
        <v>319.2</v>
      </c>
      <c r="W337" s="6">
        <f>IFERROR(VLOOKUP($B337,Miljö!$B$1:$AP$500,MATCH("Såld mängd produktionsspecifik fjärrvärme (GWh)",Miljö!$B$1:$AW$1,0),FALSE)/1,0)</f>
        <v>0</v>
      </c>
      <c r="X337" s="6"/>
      <c r="Y337" s="30">
        <f t="shared" si="62"/>
        <v>0.89915492957746479</v>
      </c>
      <c r="Z337" s="6"/>
      <c r="AA337" s="30" t="str">
        <f t="shared" si="63"/>
        <v/>
      </c>
      <c r="AC337" t="s">
        <v>20</v>
      </c>
      <c r="AD337" t="s">
        <v>20</v>
      </c>
      <c r="AE337" s="25" t="str">
        <f t="shared" si="58"/>
        <v/>
      </c>
      <c r="AF337" t="s">
        <v>20</v>
      </c>
      <c r="AG337" t="s">
        <v>20</v>
      </c>
      <c r="AM337" s="6" t="str">
        <f t="shared" si="59"/>
        <v>ja</v>
      </c>
      <c r="AO337" s="6" t="str">
        <f t="shared" si="66"/>
        <v>ja</v>
      </c>
      <c r="AQ337" s="6" t="str">
        <f t="shared" si="67"/>
        <v/>
      </c>
      <c r="AR337" s="6"/>
      <c r="AW337" t="str">
        <f t="shared" si="64"/>
        <v>nej</v>
      </c>
      <c r="AY337" s="6" t="str">
        <f t="shared" si="68"/>
        <v>ja</v>
      </c>
      <c r="BB337" s="6" t="str">
        <f t="shared" si="65"/>
        <v>Ja</v>
      </c>
      <c r="BG337" t="s">
        <v>10</v>
      </c>
      <c r="BK337" t="s">
        <v>10</v>
      </c>
    </row>
    <row r="338" spans="1:63" ht="15" customHeight="1" x14ac:dyDescent="0.25">
      <c r="A338" t="s">
        <v>433</v>
      </c>
      <c r="B338" t="s">
        <v>434</v>
      </c>
      <c r="C338">
        <v>0.22328799999999999</v>
      </c>
      <c r="D338">
        <v>40.1646</v>
      </c>
      <c r="E338">
        <v>4.4760400000000002</v>
      </c>
      <c r="F338">
        <v>6.21542E-2</v>
      </c>
      <c r="G338" t="s">
        <v>14</v>
      </c>
      <c r="H338" t="s">
        <v>10</v>
      </c>
      <c r="K338" s="6">
        <f>VLOOKUP($B338,'Egen hetvattenprod'!$B$1:$AP$500,MATCH("Summa tillförd energi:",'Egen hetvattenprod'!$B$1:$AY$1,0),FALSE)</f>
        <v>49.5</v>
      </c>
      <c r="L338" s="6">
        <f>VLOOKUP($B338,Kraftvärmeprod!$B$1:$AO$500,MATCH("Summa tillförd energi:",Kraftvärmeprod!$B$1:$AV$1,0),FALSE)</f>
        <v>0</v>
      </c>
      <c r="M338" s="33">
        <f>VLOOKUP($B338,'Allokerad kvv'!$B$1:$AO$500,MATCH("Summa allokerad tillförd energi:",'Allokerad kvv'!$B$1:$AV$1,0),FALSE)</f>
        <v>0</v>
      </c>
      <c r="N338" s="33">
        <f>VLOOKUP($B338,'Justerad allokering'!$B$1:$AO$500,MATCH("Summa justerad allokerad tillförd energi:",'Justerad allokering'!$B$1:$AV$1,0),FALSE)</f>
        <v>0</v>
      </c>
      <c r="O338" s="6">
        <f>VLOOKUP($B338,'Slutlig allokering'!$B$2:$AL$500,MATCH("Summa justerad allokerad tillförd energi:",'Slutlig allokering'!$B$2:$AS$2,0),FALSE)</f>
        <v>0</v>
      </c>
      <c r="P338" s="6">
        <f>VLOOKUP($B338,'Köpt hetvatten'!$B$1:$AP$500,MATCH("Med verkningsgrad:",'Köpt hetvatten'!$B$1:$AW$1,0),FALSE)</f>
        <v>0</v>
      </c>
      <c r="Q338" s="6">
        <f>VLOOKUP($B338,Spillvärme!$B$1:$AP$500,MATCH("Summa tillförd energi:",Spillvärme!$B$1:$AW$1,0),FALSE)</f>
        <v>0</v>
      </c>
      <c r="R338" s="6">
        <f>VLOOKUP($B338,Miljö!$B$1:$AP$500,MATCH("Summa tillförd energi:",Miljö!$B$1:$AW$1,0),FALSE)</f>
        <v>1.1000000000000001</v>
      </c>
      <c r="S338" s="33">
        <f t="shared" si="60"/>
        <v>0</v>
      </c>
      <c r="T338" s="6" t="str">
        <f>VLOOKUP($B338,Miljö!$B$1:$AP$500,MATCH("Köpt prod.spec hetvatten",Miljö!$B$1:$AW$1,0),FALSE)</f>
        <v/>
      </c>
      <c r="U338" s="6">
        <f t="shared" si="61"/>
        <v>50.6</v>
      </c>
      <c r="V338" s="6">
        <f>VLOOKUP($B338,Leveranser!$B$1:$AP$500,MATCH("Total levererad värme",Leveranser!$B$1:$AW$1,0),FALSE)</f>
        <v>38.045000000000002</v>
      </c>
      <c r="W338" s="6">
        <f>IFERROR(VLOOKUP($B338,Miljö!$B$1:$AP$500,MATCH("Såld mängd produktionsspecifik fjärrvärme (GWh)",Miljö!$B$1:$AW$1,0),FALSE)/1,0)</f>
        <v>0</v>
      </c>
      <c r="X338" s="6"/>
      <c r="Y338" s="30">
        <f t="shared" si="62"/>
        <v>0.75187747035573127</v>
      </c>
      <c r="Z338" s="6"/>
      <c r="AA338" s="30" t="str">
        <f t="shared" si="63"/>
        <v/>
      </c>
      <c r="AC338" t="s">
        <v>10</v>
      </c>
      <c r="AD338" t="s">
        <v>20</v>
      </c>
      <c r="AE338" s="25" t="str">
        <f t="shared" si="58"/>
        <v>ja</v>
      </c>
      <c r="AF338" t="s">
        <v>20</v>
      </c>
      <c r="AG338" t="s">
        <v>20</v>
      </c>
      <c r="AM338" s="6" t="str">
        <f t="shared" si="59"/>
        <v/>
      </c>
      <c r="AO338" s="6" t="str">
        <f t="shared" si="66"/>
        <v/>
      </c>
      <c r="AQ338" s="6" t="str">
        <f t="shared" si="67"/>
        <v/>
      </c>
      <c r="AR338" s="6"/>
      <c r="AW338" t="str">
        <f t="shared" si="64"/>
        <v/>
      </c>
      <c r="AY338" s="6" t="str">
        <f t="shared" si="68"/>
        <v/>
      </c>
      <c r="BB338" s="6" t="str">
        <f t="shared" si="65"/>
        <v>Ja</v>
      </c>
      <c r="BK338" t="s">
        <v>10</v>
      </c>
    </row>
    <row r="339" spans="1:63" ht="15" customHeight="1" x14ac:dyDescent="0.25">
      <c r="A339" t="s">
        <v>435</v>
      </c>
      <c r="B339" t="s">
        <v>436</v>
      </c>
      <c r="C339">
        <v>7.5776999999999997E-2</v>
      </c>
      <c r="D339">
        <v>10.5185</v>
      </c>
      <c r="E339">
        <v>7.5648099999999996</v>
      </c>
      <c r="F339">
        <v>1.8415300000000001E-3</v>
      </c>
      <c r="G339" t="s">
        <v>14</v>
      </c>
      <c r="H339" t="s">
        <v>10</v>
      </c>
      <c r="K339" s="6">
        <f>VLOOKUP($B339,'Egen hetvattenprod'!$B$1:$AP$500,MATCH("Summa tillförd energi:",'Egen hetvattenprod'!$B$1:$AY$1,0),FALSE)</f>
        <v>128.00000000000003</v>
      </c>
      <c r="L339" s="6">
        <f>VLOOKUP($B339,Kraftvärmeprod!$B$1:$AO$500,MATCH("Summa tillförd energi:",Kraftvärmeprod!$B$1:$AV$1,0),FALSE)</f>
        <v>33.660000000000004</v>
      </c>
      <c r="M339" s="33">
        <f>VLOOKUP($B339,'Allokerad kvv'!$B$1:$AO$500,MATCH("Summa allokerad tillförd energi:",'Allokerad kvv'!$B$1:$AV$1,0),FALSE)</f>
        <v>31.737532999999999</v>
      </c>
      <c r="N339" s="33">
        <f>VLOOKUP($B339,'Justerad allokering'!$B$1:$AO$500,MATCH("Summa justerad allokerad tillförd energi:",'Justerad allokering'!$B$1:$AV$1,0),FALSE)</f>
        <v>0</v>
      </c>
      <c r="O339" s="6">
        <f>VLOOKUP($B339,'Slutlig allokering'!$B$2:$AL$500,MATCH("Summa justerad allokerad tillförd energi:",'Slutlig allokering'!$B$2:$AS$2,0),FALSE)</f>
        <v>31.737532999999999</v>
      </c>
      <c r="P339" s="6">
        <f>VLOOKUP($B339,'Köpt hetvatten'!$B$1:$AP$500,MATCH("Med verkningsgrad:",'Köpt hetvatten'!$B$1:$AW$1,0),FALSE)</f>
        <v>0</v>
      </c>
      <c r="Q339" s="6">
        <f>VLOOKUP($B339,Spillvärme!$B$1:$AP$500,MATCH("Summa tillförd energi:",Spillvärme!$B$1:$AW$1,0),FALSE)</f>
        <v>0</v>
      </c>
      <c r="R339" s="6">
        <f>VLOOKUP($B339,Miljö!$B$1:$AP$500,MATCH("Summa tillförd energi:",Miljö!$B$1:$AW$1,0),FALSE)</f>
        <v>3.17</v>
      </c>
      <c r="S339" s="33">
        <f t="shared" si="60"/>
        <v>0</v>
      </c>
      <c r="T339" s="6" t="str">
        <f>VLOOKUP($B339,Miljö!$B$1:$AP$500,MATCH("Köpt prod.spec hetvatten",Miljö!$B$1:$AW$1,0),FALSE)</f>
        <v/>
      </c>
      <c r="U339" s="6">
        <f t="shared" si="61"/>
        <v>162.90753300000003</v>
      </c>
      <c r="V339" s="6">
        <f>VLOOKUP($B339,Leveranser!$B$1:$AP$500,MATCH("Total levererad värme",Leveranser!$B$1:$AW$1,0),FALSE)</f>
        <v>117.38</v>
      </c>
      <c r="W339" s="6">
        <f>IFERROR(VLOOKUP($B339,Miljö!$B$1:$AP$500,MATCH("Såld mängd produktionsspecifik fjärrvärme (GWh)",Miljö!$B$1:$AW$1,0),FALSE)/1,0)</f>
        <v>0</v>
      </c>
      <c r="X339" s="6"/>
      <c r="Y339" s="30">
        <f t="shared" si="62"/>
        <v>0.72053144405544445</v>
      </c>
      <c r="Z339" s="6"/>
      <c r="AA339" s="30" t="str">
        <f t="shared" si="63"/>
        <v/>
      </c>
      <c r="AC339" t="s">
        <v>10</v>
      </c>
      <c r="AD339" t="s">
        <v>20</v>
      </c>
      <c r="AE339" s="25" t="str">
        <f t="shared" si="58"/>
        <v>ja</v>
      </c>
      <c r="AF339" t="s">
        <v>20</v>
      </c>
      <c r="AG339" t="s">
        <v>20</v>
      </c>
      <c r="AM339" s="6" t="str">
        <f t="shared" si="59"/>
        <v/>
      </c>
      <c r="AO339" s="6" t="str">
        <f t="shared" si="66"/>
        <v/>
      </c>
      <c r="AQ339" s="6" t="str">
        <f t="shared" si="67"/>
        <v/>
      </c>
      <c r="AR339" s="6"/>
      <c r="AW339" t="str">
        <f t="shared" si="64"/>
        <v/>
      </c>
      <c r="AY339" s="6" t="str">
        <f t="shared" si="68"/>
        <v/>
      </c>
      <c r="BB339" s="6" t="str">
        <f t="shared" si="65"/>
        <v>Ja</v>
      </c>
      <c r="BK339" t="s">
        <v>10</v>
      </c>
    </row>
    <row r="340" spans="1:63" ht="15" customHeight="1" x14ac:dyDescent="0.25">
      <c r="A340" t="s">
        <v>435</v>
      </c>
      <c r="B340" t="s">
        <v>437</v>
      </c>
      <c r="C340">
        <v>7.6688699999999999E-2</v>
      </c>
      <c r="D340">
        <v>10.8933</v>
      </c>
      <c r="E340">
        <v>7.8262099999999997</v>
      </c>
      <c r="F340">
        <v>2.18103E-3</v>
      </c>
      <c r="G340" t="s">
        <v>14</v>
      </c>
      <c r="H340" t="s">
        <v>10</v>
      </c>
      <c r="K340" s="6">
        <f>VLOOKUP($B340,'Egen hetvattenprod'!$B$1:$AP$500,MATCH("Summa tillförd energi:",'Egen hetvattenprod'!$B$1:$AY$1,0),FALSE)</f>
        <v>26.7</v>
      </c>
      <c r="L340" s="6">
        <f>VLOOKUP($B340,Kraftvärmeprod!$B$1:$AO$500,MATCH("Summa tillförd energi:",Kraftvärmeprod!$B$1:$AV$1,0),FALSE)</f>
        <v>0</v>
      </c>
      <c r="M340" s="33">
        <f>VLOOKUP($B340,'Allokerad kvv'!$B$1:$AO$500,MATCH("Summa allokerad tillförd energi:",'Allokerad kvv'!$B$1:$AV$1,0),FALSE)</f>
        <v>0</v>
      </c>
      <c r="N340" s="33">
        <f>VLOOKUP($B340,'Justerad allokering'!$B$1:$AO$500,MATCH("Summa justerad allokerad tillförd energi:",'Justerad allokering'!$B$1:$AV$1,0),FALSE)</f>
        <v>0</v>
      </c>
      <c r="O340" s="6">
        <f>VLOOKUP($B340,'Slutlig allokering'!$B$2:$AL$500,MATCH("Summa justerad allokerad tillförd energi:",'Slutlig allokering'!$B$2:$AS$2,0),FALSE)</f>
        <v>0</v>
      </c>
      <c r="P340" s="6">
        <f>VLOOKUP($B340,'Köpt hetvatten'!$B$1:$AP$500,MATCH("Med verkningsgrad:",'Köpt hetvatten'!$B$1:$AW$1,0),FALSE)</f>
        <v>0</v>
      </c>
      <c r="Q340" s="6">
        <f>VLOOKUP($B340,Spillvärme!$B$1:$AP$500,MATCH("Summa tillförd energi:",Spillvärme!$B$1:$AW$1,0),FALSE)</f>
        <v>0</v>
      </c>
      <c r="R340" s="6">
        <f>VLOOKUP($B340,Miljö!$B$1:$AP$500,MATCH("Summa tillförd energi:",Miljö!$B$1:$AW$1,0),FALSE)</f>
        <v>0.81</v>
      </c>
      <c r="S340" s="33">
        <f t="shared" si="60"/>
        <v>0</v>
      </c>
      <c r="T340" s="6" t="str">
        <f>VLOOKUP($B340,Miljö!$B$1:$AP$500,MATCH("Köpt prod.spec hetvatten",Miljö!$B$1:$AW$1,0),FALSE)</f>
        <v/>
      </c>
      <c r="U340" s="6">
        <f t="shared" si="61"/>
        <v>27.509999999999998</v>
      </c>
      <c r="V340" s="6">
        <f>VLOOKUP($B340,Leveranser!$B$1:$AP$500,MATCH("Total levererad värme",Leveranser!$B$1:$AW$1,0),FALSE)</f>
        <v>19.63</v>
      </c>
      <c r="W340" s="6">
        <f>IFERROR(VLOOKUP($B340,Miljö!$B$1:$AP$500,MATCH("Såld mängd produktionsspecifik fjärrvärme (GWh)",Miljö!$B$1:$AW$1,0),FALSE)/1,0)</f>
        <v>0</v>
      </c>
      <c r="X340" s="6"/>
      <c r="Y340" s="30">
        <f t="shared" si="62"/>
        <v>0.71355870592511816</v>
      </c>
      <c r="Z340" s="6"/>
      <c r="AA340" s="30" t="str">
        <f t="shared" si="63"/>
        <v/>
      </c>
      <c r="AC340" t="s">
        <v>10</v>
      </c>
      <c r="AD340" t="s">
        <v>20</v>
      </c>
      <c r="AE340" s="25" t="str">
        <f t="shared" si="58"/>
        <v>ja</v>
      </c>
      <c r="AF340" t="s">
        <v>20</v>
      </c>
      <c r="AG340" t="s">
        <v>20</v>
      </c>
      <c r="AM340" s="6" t="str">
        <f t="shared" si="59"/>
        <v/>
      </c>
      <c r="AO340" s="6" t="str">
        <f t="shared" si="66"/>
        <v/>
      </c>
      <c r="AQ340" s="6" t="str">
        <f t="shared" si="67"/>
        <v/>
      </c>
      <c r="AR340" s="6"/>
      <c r="AW340" t="str">
        <f t="shared" si="64"/>
        <v/>
      </c>
      <c r="AY340" s="6" t="str">
        <f t="shared" si="68"/>
        <v/>
      </c>
      <c r="BB340" s="6" t="str">
        <f t="shared" si="65"/>
        <v>Ja</v>
      </c>
      <c r="BK340" t="s">
        <v>10</v>
      </c>
    </row>
    <row r="341" spans="1:63" ht="15" customHeight="1" x14ac:dyDescent="0.25">
      <c r="A341" t="s">
        <v>435</v>
      </c>
      <c r="B341" t="s">
        <v>438</v>
      </c>
      <c r="C341">
        <v>0.107492</v>
      </c>
      <c r="D341">
        <v>22.195599999999999</v>
      </c>
      <c r="E341">
        <v>10.7913</v>
      </c>
      <c r="F341">
        <v>2.0833299999999999E-2</v>
      </c>
      <c r="G341" t="s">
        <v>14</v>
      </c>
      <c r="H341" t="s">
        <v>10</v>
      </c>
      <c r="K341" s="6">
        <f>VLOOKUP($B341,'Egen hetvattenprod'!$B$1:$AP$500,MATCH("Summa tillförd energi:",'Egen hetvattenprod'!$B$1:$AY$1,0),FALSE)</f>
        <v>9.91</v>
      </c>
      <c r="L341" s="6">
        <f>VLOOKUP($B341,Kraftvärmeprod!$B$1:$AO$500,MATCH("Summa tillförd energi:",Kraftvärmeprod!$B$1:$AV$1,0),FALSE)</f>
        <v>0</v>
      </c>
      <c r="M341" s="33">
        <f>VLOOKUP($B341,'Allokerad kvv'!$B$1:$AO$500,MATCH("Summa allokerad tillförd energi:",'Allokerad kvv'!$B$1:$AV$1,0),FALSE)</f>
        <v>0</v>
      </c>
      <c r="N341" s="33">
        <f>VLOOKUP($B341,'Justerad allokering'!$B$1:$AO$500,MATCH("Summa justerad allokerad tillförd energi:",'Justerad allokering'!$B$1:$AV$1,0),FALSE)</f>
        <v>0</v>
      </c>
      <c r="O341" s="6">
        <f>VLOOKUP($B341,'Slutlig allokering'!$B$2:$AL$500,MATCH("Summa justerad allokerad tillförd energi:",'Slutlig allokering'!$B$2:$AS$2,0),FALSE)</f>
        <v>0</v>
      </c>
      <c r="P341" s="6">
        <f>VLOOKUP($B341,'Köpt hetvatten'!$B$1:$AP$500,MATCH("Med verkningsgrad:",'Köpt hetvatten'!$B$1:$AW$1,0),FALSE)</f>
        <v>0</v>
      </c>
      <c r="Q341" s="6">
        <f>VLOOKUP($B341,Spillvärme!$B$1:$AP$500,MATCH("Summa tillförd energi:",Spillvärme!$B$1:$AW$1,0),FALSE)</f>
        <v>0</v>
      </c>
      <c r="R341" s="6">
        <f>VLOOKUP($B341,Miljö!$B$1:$AP$500,MATCH("Summa tillförd energi:",Miljö!$B$1:$AW$1,0),FALSE)</f>
        <v>0.17</v>
      </c>
      <c r="S341" s="33">
        <f t="shared" si="60"/>
        <v>0</v>
      </c>
      <c r="T341" s="6" t="str">
        <f>VLOOKUP($B341,Miljö!$B$1:$AP$500,MATCH("Köpt prod.spec hetvatten",Miljö!$B$1:$AW$1,0),FALSE)</f>
        <v/>
      </c>
      <c r="U341" s="6">
        <f t="shared" si="61"/>
        <v>10.08</v>
      </c>
      <c r="V341" s="6">
        <f>VLOOKUP($B341,Leveranser!$B$1:$AP$500,MATCH("Total levererad värme",Leveranser!$B$1:$AW$1,0),FALSE)</f>
        <v>6.18</v>
      </c>
      <c r="W341" s="6">
        <f>IFERROR(VLOOKUP($B341,Miljö!$B$1:$AP$500,MATCH("Såld mängd produktionsspecifik fjärrvärme (GWh)",Miljö!$B$1:$AW$1,0),FALSE)/1,0)</f>
        <v>0</v>
      </c>
      <c r="X341" s="6"/>
      <c r="Y341" s="30">
        <f t="shared" si="62"/>
        <v>0.61309523809523803</v>
      </c>
      <c r="Z341" s="6"/>
      <c r="AA341" s="30" t="str">
        <f t="shared" si="63"/>
        <v/>
      </c>
      <c r="AC341" t="s">
        <v>10</v>
      </c>
      <c r="AD341" t="s">
        <v>20</v>
      </c>
      <c r="AE341" s="25" t="str">
        <f t="shared" si="58"/>
        <v>ja</v>
      </c>
      <c r="AF341" t="s">
        <v>20</v>
      </c>
      <c r="AG341" t="s">
        <v>20</v>
      </c>
      <c r="AM341" s="6" t="str">
        <f t="shared" si="59"/>
        <v/>
      </c>
      <c r="AO341" s="6" t="str">
        <f t="shared" si="66"/>
        <v/>
      </c>
      <c r="AQ341" s="6" t="str">
        <f t="shared" si="67"/>
        <v/>
      </c>
      <c r="AR341" s="6"/>
      <c r="AW341" t="str">
        <f t="shared" si="64"/>
        <v/>
      </c>
      <c r="AY341" s="6" t="str">
        <f t="shared" si="68"/>
        <v/>
      </c>
      <c r="BB341" s="6" t="str">
        <f t="shared" si="65"/>
        <v>Ja</v>
      </c>
      <c r="BK341" t="s">
        <v>10</v>
      </c>
    </row>
    <row r="342" spans="1:63" ht="15" customHeight="1" x14ac:dyDescent="0.25">
      <c r="A342" t="s">
        <v>435</v>
      </c>
      <c r="B342" t="s">
        <v>439</v>
      </c>
      <c r="C342">
        <v>0.15195700000000001</v>
      </c>
      <c r="D342">
        <v>33.273899999999998</v>
      </c>
      <c r="E342">
        <v>9.5698500000000006</v>
      </c>
      <c r="F342">
        <v>6.5021999999999996E-2</v>
      </c>
      <c r="G342" t="s">
        <v>14</v>
      </c>
      <c r="H342" t="s">
        <v>10</v>
      </c>
      <c r="K342" s="6">
        <f>VLOOKUP($B342,'Egen hetvattenprod'!$B$1:$AP$500,MATCH("Summa tillförd energi:",'Egen hetvattenprod'!$B$1:$AY$1,0),FALSE)</f>
        <v>55.730000000000004</v>
      </c>
      <c r="L342" s="6">
        <f>VLOOKUP($B342,Kraftvärmeprod!$B$1:$AO$500,MATCH("Summa tillförd energi:",Kraftvärmeprod!$B$1:$AV$1,0),FALSE)</f>
        <v>0</v>
      </c>
      <c r="M342" s="33">
        <f>VLOOKUP($B342,'Allokerad kvv'!$B$1:$AO$500,MATCH("Summa allokerad tillförd energi:",'Allokerad kvv'!$B$1:$AV$1,0),FALSE)</f>
        <v>0</v>
      </c>
      <c r="N342" s="33">
        <f>VLOOKUP($B342,'Justerad allokering'!$B$1:$AO$500,MATCH("Summa justerad allokerad tillförd energi:",'Justerad allokering'!$B$1:$AV$1,0),FALSE)</f>
        <v>0</v>
      </c>
      <c r="O342" s="6">
        <f>VLOOKUP($B342,'Slutlig allokering'!$B$2:$AL$500,MATCH("Summa justerad allokerad tillförd energi:",'Slutlig allokering'!$B$2:$AS$2,0),FALSE)</f>
        <v>0</v>
      </c>
      <c r="P342" s="6">
        <f>VLOOKUP($B342,'Köpt hetvatten'!$B$1:$AP$500,MATCH("Med verkningsgrad:",'Köpt hetvatten'!$B$1:$AW$1,0),FALSE)</f>
        <v>0</v>
      </c>
      <c r="Q342" s="6">
        <f>VLOOKUP($B342,Spillvärme!$B$1:$AP$500,MATCH("Summa tillförd energi:",Spillvärme!$B$1:$AW$1,0),FALSE)</f>
        <v>0</v>
      </c>
      <c r="R342" s="6">
        <f>VLOOKUP($B342,Miljö!$B$1:$AP$500,MATCH("Summa tillförd energi:",Miljö!$B$1:$AW$1,0),FALSE)</f>
        <v>1.02</v>
      </c>
      <c r="S342" s="33">
        <f t="shared" si="60"/>
        <v>0</v>
      </c>
      <c r="T342" s="6" t="str">
        <f>VLOOKUP($B342,Miljö!$B$1:$AP$500,MATCH("Köpt prod.spec hetvatten",Miljö!$B$1:$AW$1,0),FALSE)</f>
        <v/>
      </c>
      <c r="U342" s="6">
        <f t="shared" si="61"/>
        <v>56.750000000000007</v>
      </c>
      <c r="V342" s="6">
        <f>VLOOKUP($B342,Leveranser!$B$1:$AP$500,MATCH("Total levererad värme",Leveranser!$B$1:$AW$1,0),FALSE)</f>
        <v>42.76</v>
      </c>
      <c r="W342" s="6">
        <f>IFERROR(VLOOKUP($B342,Miljö!$B$1:$AP$500,MATCH("Såld mängd produktionsspecifik fjärrvärme (GWh)",Miljö!$B$1:$AW$1,0),FALSE)/1,0)</f>
        <v>0</v>
      </c>
      <c r="X342" s="6"/>
      <c r="Y342" s="30">
        <f t="shared" si="62"/>
        <v>0.75348017621145358</v>
      </c>
      <c r="Z342" s="6"/>
      <c r="AA342" s="30" t="str">
        <f t="shared" si="63"/>
        <v/>
      </c>
      <c r="AC342" t="s">
        <v>10</v>
      </c>
      <c r="AD342" t="s">
        <v>20</v>
      </c>
      <c r="AE342" s="25" t="str">
        <f t="shared" si="58"/>
        <v>ja</v>
      </c>
      <c r="AF342" t="s">
        <v>20</v>
      </c>
      <c r="AG342" t="s">
        <v>20</v>
      </c>
      <c r="AM342" s="6" t="str">
        <f t="shared" si="59"/>
        <v/>
      </c>
      <c r="AO342" s="6" t="str">
        <f t="shared" si="66"/>
        <v/>
      </c>
      <c r="AQ342" s="6" t="str">
        <f t="shared" si="67"/>
        <v/>
      </c>
      <c r="AR342" s="6"/>
      <c r="AW342" t="str">
        <f t="shared" si="64"/>
        <v/>
      </c>
      <c r="AY342" s="6" t="str">
        <f t="shared" si="68"/>
        <v/>
      </c>
      <c r="BB342" s="6" t="str">
        <f t="shared" si="65"/>
        <v>Ja</v>
      </c>
      <c r="BK342" t="s">
        <v>10</v>
      </c>
    </row>
    <row r="343" spans="1:63" ht="15" customHeight="1" x14ac:dyDescent="0.25">
      <c r="A343" t="s">
        <v>440</v>
      </c>
      <c r="B343" t="s">
        <v>441</v>
      </c>
      <c r="C343">
        <v>6.7364400000000005E-2</v>
      </c>
      <c r="D343">
        <v>10.974399999999999</v>
      </c>
      <c r="E343">
        <v>1.38975</v>
      </c>
      <c r="F343">
        <v>3.2890700000000002E-2</v>
      </c>
      <c r="G343" t="s">
        <v>10</v>
      </c>
      <c r="H343" t="s">
        <v>10</v>
      </c>
      <c r="K343" s="6">
        <f>VLOOKUP($B343,'Egen hetvattenprod'!$B$1:$AP$500,MATCH("Summa tillförd energi:",'Egen hetvattenprod'!$B$1:$AY$1,0),FALSE)</f>
        <v>2.6338999999999997</v>
      </c>
      <c r="L343" s="6">
        <f>VLOOKUP($B343,Kraftvärmeprod!$B$1:$AO$500,MATCH("Summa tillförd energi:",Kraftvärmeprod!$B$1:$AV$1,0),FALSE)</f>
        <v>0</v>
      </c>
      <c r="M343" s="33">
        <f>VLOOKUP($B343,'Allokerad kvv'!$B$1:$AO$500,MATCH("Summa allokerad tillförd energi:",'Allokerad kvv'!$B$1:$AV$1,0),FALSE)</f>
        <v>0</v>
      </c>
      <c r="N343" s="33">
        <f>VLOOKUP($B343,'Justerad allokering'!$B$1:$AO$500,MATCH("Summa justerad allokerad tillförd energi:",'Justerad allokering'!$B$1:$AV$1,0),FALSE)</f>
        <v>0</v>
      </c>
      <c r="O343" s="6">
        <f>VLOOKUP($B343,'Slutlig allokering'!$B$2:$AL$500,MATCH("Summa justerad allokerad tillförd energi:",'Slutlig allokering'!$B$2:$AS$2,0),FALSE)</f>
        <v>0</v>
      </c>
      <c r="P343" s="6">
        <f>VLOOKUP($B343,'Köpt hetvatten'!$B$1:$AP$500,MATCH("Med verkningsgrad:",'Köpt hetvatten'!$B$1:$AW$1,0),FALSE)</f>
        <v>0</v>
      </c>
      <c r="Q343" s="6">
        <f>VLOOKUP($B343,Spillvärme!$B$1:$AP$500,MATCH("Summa tillförd energi:",Spillvärme!$B$1:$AW$1,0),FALSE)</f>
        <v>89.52</v>
      </c>
      <c r="R343" s="6">
        <f>VLOOKUP($B343,Miljö!$B$1:$AP$500,MATCH("Summa tillförd energi:",Miljö!$B$1:$AW$1,0),FALSE)</f>
        <v>1</v>
      </c>
      <c r="S343" s="33">
        <f t="shared" si="60"/>
        <v>0</v>
      </c>
      <c r="T343" s="6" t="str">
        <f>VLOOKUP($B343,Miljö!$B$1:$AP$500,MATCH("Köpt prod.spec hetvatten",Miljö!$B$1:$AW$1,0),FALSE)</f>
        <v/>
      </c>
      <c r="U343" s="6">
        <f t="shared" si="61"/>
        <v>93.153899999999993</v>
      </c>
      <c r="V343" s="6">
        <f>VLOOKUP($B343,Leveranser!$B$1:$AP$500,MATCH("Total levererad värme",Leveranser!$B$1:$AW$1,0),FALSE)</f>
        <v>76.168000000000006</v>
      </c>
      <c r="W343" s="6">
        <f>IFERROR(VLOOKUP($B343,Miljö!$B$1:$AP$500,MATCH("Såld mängd produktionsspecifik fjärrvärme (GWh)",Miljö!$B$1:$AW$1,0),FALSE)/1,0)</f>
        <v>0</v>
      </c>
      <c r="X343" s="6"/>
      <c r="Y343" s="30">
        <f t="shared" si="62"/>
        <v>0.81765766113925464</v>
      </c>
      <c r="Z343" s="6"/>
      <c r="AA343" s="30" t="str">
        <f t="shared" si="63"/>
        <v/>
      </c>
      <c r="AC343" t="s">
        <v>10</v>
      </c>
      <c r="AD343" t="s">
        <v>20</v>
      </c>
      <c r="AE343" s="25" t="str">
        <f t="shared" si="58"/>
        <v>ja</v>
      </c>
      <c r="AF343" t="s">
        <v>20</v>
      </c>
      <c r="AG343" t="s">
        <v>20</v>
      </c>
      <c r="AM343" s="6" t="str">
        <f t="shared" si="59"/>
        <v/>
      </c>
      <c r="AO343" s="6" t="str">
        <f t="shared" si="66"/>
        <v/>
      </c>
      <c r="AQ343" s="6" t="str">
        <f t="shared" si="67"/>
        <v/>
      </c>
      <c r="AR343" s="6"/>
      <c r="AW343" t="str">
        <f t="shared" si="64"/>
        <v/>
      </c>
      <c r="AY343" s="6" t="str">
        <f t="shared" si="68"/>
        <v/>
      </c>
      <c r="BB343" s="6" t="str">
        <f t="shared" si="65"/>
        <v>Ja</v>
      </c>
      <c r="BK343" t="s">
        <v>10</v>
      </c>
    </row>
    <row r="344" spans="1:63" ht="15" customHeight="1" x14ac:dyDescent="0.25">
      <c r="A344" t="s">
        <v>440</v>
      </c>
      <c r="B344" t="s">
        <v>442</v>
      </c>
      <c r="C344">
        <v>0.42688900000000002</v>
      </c>
      <c r="D344">
        <v>71.934700000000007</v>
      </c>
      <c r="E344">
        <v>14.862299999999999</v>
      </c>
      <c r="F344">
        <v>0.19742299999999999</v>
      </c>
      <c r="G344" t="s">
        <v>10</v>
      </c>
      <c r="H344" t="s">
        <v>10</v>
      </c>
      <c r="K344" s="6">
        <f>VLOOKUP($B344,'Egen hetvattenprod'!$B$1:$AP$500,MATCH("Summa tillförd energi:",'Egen hetvattenprod'!$B$1:$AY$1,0),FALSE)</f>
        <v>0.92</v>
      </c>
      <c r="L344" s="6">
        <f>VLOOKUP($B344,Kraftvärmeprod!$B$1:$AO$500,MATCH("Summa tillförd energi:",Kraftvärmeprod!$B$1:$AV$1,0),FALSE)</f>
        <v>0</v>
      </c>
      <c r="M344" s="33">
        <f>VLOOKUP($B344,'Allokerad kvv'!$B$1:$AO$500,MATCH("Summa allokerad tillförd energi:",'Allokerad kvv'!$B$1:$AV$1,0),FALSE)</f>
        <v>0</v>
      </c>
      <c r="N344" s="33">
        <f>VLOOKUP($B344,'Justerad allokering'!$B$1:$AO$500,MATCH("Summa justerad allokerad tillförd energi:",'Justerad allokering'!$B$1:$AV$1,0),FALSE)</f>
        <v>0</v>
      </c>
      <c r="O344" s="6">
        <f>VLOOKUP($B344,'Slutlig allokering'!$B$2:$AL$500,MATCH("Summa justerad allokerad tillförd energi:",'Slutlig allokering'!$B$2:$AS$2,0),FALSE)</f>
        <v>0</v>
      </c>
      <c r="P344" s="6">
        <f>VLOOKUP($B344,'Köpt hetvatten'!$B$1:$AP$500,MATCH("Med verkningsgrad:",'Köpt hetvatten'!$B$1:$AW$1,0),FALSE)</f>
        <v>0</v>
      </c>
      <c r="Q344" s="6">
        <f>VLOOKUP($B344,Spillvärme!$B$1:$AP$500,MATCH("Summa tillförd energi:",Spillvärme!$B$1:$AW$1,0),FALSE)</f>
        <v>0</v>
      </c>
      <c r="R344" s="6">
        <f>VLOOKUP($B344,Miljö!$B$1:$AP$500,MATCH("Summa tillförd energi:",Miljö!$B$1:$AW$1,0),FALSE)</f>
        <v>0.05</v>
      </c>
      <c r="S344" s="33">
        <f t="shared" si="60"/>
        <v>0</v>
      </c>
      <c r="T344" s="6" t="str">
        <f>VLOOKUP($B344,Miljö!$B$1:$AP$500,MATCH("Köpt prod.spec hetvatten",Miljö!$B$1:$AW$1,0),FALSE)</f>
        <v/>
      </c>
      <c r="U344" s="6">
        <f t="shared" si="61"/>
        <v>0.97000000000000008</v>
      </c>
      <c r="V344" s="6">
        <f>VLOOKUP($B344,Leveranser!$B$1:$AP$500,MATCH("Total levererad värme",Leveranser!$B$1:$AW$1,0),FALSE)</f>
        <v>0.9</v>
      </c>
      <c r="W344" s="6">
        <f>IFERROR(VLOOKUP($B344,Miljö!$B$1:$AP$500,MATCH("Såld mängd produktionsspecifik fjärrvärme (GWh)",Miljö!$B$1:$AW$1,0),FALSE)/1,0)</f>
        <v>0</v>
      </c>
      <c r="X344" s="6"/>
      <c r="Y344" s="30">
        <f t="shared" si="62"/>
        <v>0.92783505154639168</v>
      </c>
      <c r="Z344" s="6"/>
      <c r="AA344" s="30" t="str">
        <f t="shared" si="63"/>
        <v/>
      </c>
      <c r="AC344" t="s">
        <v>10</v>
      </c>
      <c r="AD344" t="s">
        <v>20</v>
      </c>
      <c r="AE344" s="25" t="str">
        <f t="shared" si="58"/>
        <v>ja</v>
      </c>
      <c r="AF344" t="s">
        <v>20</v>
      </c>
      <c r="AG344" t="s">
        <v>20</v>
      </c>
      <c r="AM344" s="6" t="str">
        <f t="shared" si="59"/>
        <v/>
      </c>
      <c r="AO344" s="6" t="str">
        <f t="shared" si="66"/>
        <v/>
      </c>
      <c r="AQ344" s="6" t="str">
        <f t="shared" si="67"/>
        <v/>
      </c>
      <c r="AR344" s="6"/>
      <c r="AW344" t="str">
        <f t="shared" si="64"/>
        <v/>
      </c>
      <c r="AY344" s="6" t="str">
        <f t="shared" si="68"/>
        <v/>
      </c>
      <c r="BB344" s="6" t="str">
        <f t="shared" si="65"/>
        <v>Ja</v>
      </c>
      <c r="BK344" t="s">
        <v>10</v>
      </c>
    </row>
    <row r="345" spans="1:63" ht="15" customHeight="1" x14ac:dyDescent="0.25">
      <c r="A345" t="s">
        <v>443</v>
      </c>
      <c r="B345" t="s">
        <v>444</v>
      </c>
      <c r="C345">
        <v>0.15313199999999999</v>
      </c>
      <c r="D345">
        <v>40.161000000000001</v>
      </c>
      <c r="E345">
        <v>5.2124100000000002</v>
      </c>
      <c r="F345">
        <v>3.3695999999999997E-2</v>
      </c>
      <c r="G345" t="s">
        <v>10</v>
      </c>
      <c r="H345" t="s">
        <v>10</v>
      </c>
      <c r="K345" s="6">
        <f>VLOOKUP($B345,'Egen hetvattenprod'!$B$1:$AP$500,MATCH("Summa tillförd energi:",'Egen hetvattenprod'!$B$1:$AY$1,0),FALSE)</f>
        <v>17.722000000000001</v>
      </c>
      <c r="L345" s="6">
        <f>VLOOKUP($B345,Kraftvärmeprod!$B$1:$AO$500,MATCH("Summa tillförd energi:",Kraftvärmeprod!$B$1:$AV$1,0),FALSE)</f>
        <v>259.15099999999995</v>
      </c>
      <c r="M345" s="33">
        <f>VLOOKUP($B345,'Allokerad kvv'!$B$1:$AO$500,MATCH("Summa allokerad tillförd energi:",'Allokerad kvv'!$B$1:$AV$1,0),FALSE)</f>
        <v>165.99745999999999</v>
      </c>
      <c r="N345" s="33">
        <f>VLOOKUP($B345,'Justerad allokering'!$B$1:$AO$500,MATCH("Summa justerad allokerad tillförd energi:",'Justerad allokering'!$B$1:$AV$1,0),FALSE)</f>
        <v>0</v>
      </c>
      <c r="O345" s="6">
        <f>VLOOKUP($B345,'Slutlig allokering'!$B$2:$AL$500,MATCH("Summa justerad allokerad tillförd energi:",'Slutlig allokering'!$B$2:$AS$2,0),FALSE)</f>
        <v>165.99745999999999</v>
      </c>
      <c r="P345" s="6">
        <f>VLOOKUP($B345,'Köpt hetvatten'!$B$1:$AP$500,MATCH("Med verkningsgrad:",'Köpt hetvatten'!$B$1:$AW$1,0),FALSE)</f>
        <v>10.20227272727273</v>
      </c>
      <c r="Q345" s="6">
        <f>VLOOKUP($B345,Spillvärme!$B$1:$AP$500,MATCH("Summa tillförd energi:",Spillvärme!$B$1:$AW$1,0),FALSE)</f>
        <v>0</v>
      </c>
      <c r="R345" s="6">
        <f>VLOOKUP($B345,Miljö!$B$1:$AP$500,MATCH("Summa tillförd energi:",Miljö!$B$1:$AW$1,0),FALSE)</f>
        <v>0.40600000000000003</v>
      </c>
      <c r="S345" s="33">
        <f t="shared" si="60"/>
        <v>0</v>
      </c>
      <c r="T345" s="6" t="str">
        <f>VLOOKUP($B345,Miljö!$B$1:$AP$500,MATCH("Köpt prod.spec hetvatten",Miljö!$B$1:$AW$1,0),FALSE)</f>
        <v/>
      </c>
      <c r="U345" s="6">
        <f t="shared" si="61"/>
        <v>194.32773272727275</v>
      </c>
      <c r="V345" s="6">
        <f>VLOOKUP($B345,Leveranser!$B$1:$AP$500,MATCH("Total levererad värme",Leveranser!$B$1:$AW$1,0),FALSE)</f>
        <v>149.90700000000001</v>
      </c>
      <c r="W345" s="6">
        <f>IFERROR(VLOOKUP($B345,Miljö!$B$1:$AP$500,MATCH("Såld mängd produktionsspecifik fjärrvärme (GWh)",Miljö!$B$1:$AW$1,0),FALSE)/1,0)</f>
        <v>0</v>
      </c>
      <c r="X345" s="6"/>
      <c r="Y345" s="30">
        <f t="shared" si="62"/>
        <v>0.7714133124291912</v>
      </c>
      <c r="Z345" s="6"/>
      <c r="AA345" s="30" t="str">
        <f t="shared" si="63"/>
        <v/>
      </c>
      <c r="AC345" t="s">
        <v>10</v>
      </c>
      <c r="AD345" t="s">
        <v>20</v>
      </c>
      <c r="AE345" s="25" t="str">
        <f t="shared" si="58"/>
        <v>ja</v>
      </c>
      <c r="AF345" t="s">
        <v>20</v>
      </c>
      <c r="AG345" t="s">
        <v>20</v>
      </c>
      <c r="AM345" s="6" t="str">
        <f t="shared" si="59"/>
        <v/>
      </c>
      <c r="AO345" s="6" t="str">
        <f t="shared" si="66"/>
        <v/>
      </c>
      <c r="AQ345" s="6" t="str">
        <f t="shared" si="67"/>
        <v/>
      </c>
      <c r="AR345" s="6"/>
      <c r="AW345" t="str">
        <f t="shared" si="64"/>
        <v/>
      </c>
      <c r="AY345" s="6" t="str">
        <f t="shared" si="68"/>
        <v/>
      </c>
      <c r="BB345" s="6" t="str">
        <f t="shared" si="65"/>
        <v>Ja</v>
      </c>
      <c r="BK345" t="s">
        <v>10</v>
      </c>
    </row>
    <row r="346" spans="1:63" ht="15" customHeight="1" x14ac:dyDescent="0.25">
      <c r="A346" t="s">
        <v>443</v>
      </c>
      <c r="B346" t="s">
        <v>445</v>
      </c>
      <c r="C346">
        <v>0</v>
      </c>
      <c r="D346">
        <v>0</v>
      </c>
      <c r="E346">
        <v>0</v>
      </c>
      <c r="F346">
        <v>0</v>
      </c>
      <c r="G346" t="s">
        <v>14</v>
      </c>
      <c r="H346" t="s">
        <v>14</v>
      </c>
      <c r="K346" s="6">
        <f>VLOOKUP($B346,'Egen hetvattenprod'!$B$1:$AP$500,MATCH("Summa tillförd energi:",'Egen hetvattenprod'!$B$1:$AY$1,0),FALSE)</f>
        <v>0</v>
      </c>
      <c r="L346" s="6">
        <f>VLOOKUP($B346,Kraftvärmeprod!$B$1:$AO$500,MATCH("Summa tillförd energi:",Kraftvärmeprod!$B$1:$AV$1,0),FALSE)</f>
        <v>0</v>
      </c>
      <c r="M346" s="33">
        <f>VLOOKUP($B346,'Allokerad kvv'!$B$1:$AO$500,MATCH("Summa allokerad tillförd energi:",'Allokerad kvv'!$B$1:$AV$1,0),FALSE)</f>
        <v>0</v>
      </c>
      <c r="N346" s="33">
        <f>VLOOKUP($B346,'Justerad allokering'!$B$1:$AO$500,MATCH("Summa justerad allokerad tillförd energi:",'Justerad allokering'!$B$1:$AV$1,0),FALSE)</f>
        <v>0</v>
      </c>
      <c r="O346" s="6">
        <f>VLOOKUP($B346,'Slutlig allokering'!$B$2:$AL$500,MATCH("Summa justerad allokerad tillförd energi:",'Slutlig allokering'!$B$2:$AS$2,0),FALSE)</f>
        <v>0</v>
      </c>
      <c r="P346" s="6">
        <f>VLOOKUP($B346,'Köpt hetvatten'!$B$1:$AP$500,MATCH("Med verkningsgrad:",'Köpt hetvatten'!$B$1:$AW$1,0),FALSE)</f>
        <v>0</v>
      </c>
      <c r="Q346" s="6">
        <f>VLOOKUP($B346,Spillvärme!$B$1:$AP$500,MATCH("Summa tillförd energi:",Spillvärme!$B$1:$AW$1,0),FALSE)</f>
        <v>0</v>
      </c>
      <c r="R346" s="6">
        <f>VLOOKUP($B346,Miljö!$B$1:$AP$500,MATCH("Summa tillförd energi:",Miljö!$B$1:$AW$1,0),FALSE)</f>
        <v>0</v>
      </c>
      <c r="S346" s="33">
        <f t="shared" si="60"/>
        <v>0</v>
      </c>
      <c r="T346" s="6" t="str">
        <f>VLOOKUP($B346,Miljö!$B$1:$AP$500,MATCH("Köpt prod.spec hetvatten",Miljö!$B$1:$AW$1,0),FALSE)</f>
        <v/>
      </c>
      <c r="U346" s="6">
        <f t="shared" si="61"/>
        <v>0</v>
      </c>
      <c r="V346" s="6">
        <f>VLOOKUP($B346,Leveranser!$B$1:$AP$500,MATCH("Total levererad värme",Leveranser!$B$1:$AW$1,0),FALSE)</f>
        <v>0</v>
      </c>
      <c r="W346" s="6">
        <f>IFERROR(VLOOKUP($B346,Miljö!$B$1:$AP$500,MATCH("Såld mängd produktionsspecifik fjärrvärme (GWh)",Miljö!$B$1:$AW$1,0),FALSE)/1,0)</f>
        <v>0</v>
      </c>
      <c r="X346" s="6"/>
      <c r="Y346" s="30" t="str">
        <f t="shared" si="62"/>
        <v/>
      </c>
      <c r="Z346" s="6"/>
      <c r="AA346" s="30" t="str">
        <f t="shared" si="63"/>
        <v/>
      </c>
      <c r="AC346" t="s">
        <v>20</v>
      </c>
      <c r="AD346" t="s">
        <v>20</v>
      </c>
      <c r="AE346" s="25" t="str">
        <f t="shared" si="58"/>
        <v/>
      </c>
      <c r="AF346" t="s">
        <v>20</v>
      </c>
      <c r="AG346" t="s">
        <v>20</v>
      </c>
      <c r="AM346" s="6" t="str">
        <f t="shared" si="59"/>
        <v>nej</v>
      </c>
      <c r="AO346" s="6" t="str">
        <f t="shared" si="66"/>
        <v>nej</v>
      </c>
      <c r="AQ346" s="6" t="str">
        <f t="shared" si="67"/>
        <v/>
      </c>
      <c r="AR346" s="6"/>
      <c r="AW346" t="str">
        <f t="shared" si="64"/>
        <v>nej</v>
      </c>
      <c r="AY346" s="6" t="str">
        <f t="shared" si="68"/>
        <v>nej</v>
      </c>
      <c r="BB346" s="6" t="str">
        <f t="shared" si="65"/>
        <v>Nej</v>
      </c>
      <c r="BK346" t="s">
        <v>14</v>
      </c>
    </row>
    <row r="347" spans="1:63" ht="15" customHeight="1" x14ac:dyDescent="0.25">
      <c r="A347" t="s">
        <v>443</v>
      </c>
      <c r="B347" t="s">
        <v>446</v>
      </c>
      <c r="C347">
        <v>0</v>
      </c>
      <c r="D347">
        <v>0</v>
      </c>
      <c r="E347">
        <v>0</v>
      </c>
      <c r="F347">
        <v>0</v>
      </c>
      <c r="G347" t="s">
        <v>14</v>
      </c>
      <c r="H347" t="s">
        <v>14</v>
      </c>
      <c r="K347" s="6">
        <f>VLOOKUP($B347,'Egen hetvattenprod'!$B$1:$AP$500,MATCH("Summa tillförd energi:",'Egen hetvattenprod'!$B$1:$AY$1,0),FALSE)</f>
        <v>0</v>
      </c>
      <c r="L347" s="6">
        <f>VLOOKUP($B347,Kraftvärmeprod!$B$1:$AO$500,MATCH("Summa tillförd energi:",Kraftvärmeprod!$B$1:$AV$1,0),FALSE)</f>
        <v>0</v>
      </c>
      <c r="M347" s="33">
        <f>VLOOKUP($B347,'Allokerad kvv'!$B$1:$AO$500,MATCH("Summa allokerad tillförd energi:",'Allokerad kvv'!$B$1:$AV$1,0),FALSE)</f>
        <v>0</v>
      </c>
      <c r="N347" s="33">
        <f>VLOOKUP($B347,'Justerad allokering'!$B$1:$AO$500,MATCH("Summa justerad allokerad tillförd energi:",'Justerad allokering'!$B$1:$AV$1,0),FALSE)</f>
        <v>0</v>
      </c>
      <c r="O347" s="6">
        <f>VLOOKUP($B347,'Slutlig allokering'!$B$2:$AL$500,MATCH("Summa justerad allokerad tillförd energi:",'Slutlig allokering'!$B$2:$AS$2,0),FALSE)</f>
        <v>0</v>
      </c>
      <c r="P347" s="6">
        <f>VLOOKUP($B347,'Köpt hetvatten'!$B$1:$AP$500,MATCH("Med verkningsgrad:",'Köpt hetvatten'!$B$1:$AW$1,0),FALSE)</f>
        <v>0</v>
      </c>
      <c r="Q347" s="6">
        <f>VLOOKUP($B347,Spillvärme!$B$1:$AP$500,MATCH("Summa tillförd energi:",Spillvärme!$B$1:$AW$1,0),FALSE)</f>
        <v>0</v>
      </c>
      <c r="R347" s="6">
        <f>VLOOKUP($B347,Miljö!$B$1:$AP$500,MATCH("Summa tillförd energi:",Miljö!$B$1:$AW$1,0),FALSE)</f>
        <v>0</v>
      </c>
      <c r="S347" s="33">
        <f t="shared" si="60"/>
        <v>0</v>
      </c>
      <c r="T347" s="6" t="str">
        <f>VLOOKUP($B347,Miljö!$B$1:$AP$500,MATCH("Köpt prod.spec hetvatten",Miljö!$B$1:$AW$1,0),FALSE)</f>
        <v/>
      </c>
      <c r="U347" s="6">
        <f t="shared" si="61"/>
        <v>0</v>
      </c>
      <c r="V347" s="6">
        <f>VLOOKUP($B347,Leveranser!$B$1:$AP$500,MATCH("Total levererad värme",Leveranser!$B$1:$AW$1,0),FALSE)</f>
        <v>0</v>
      </c>
      <c r="W347" s="6">
        <f>IFERROR(VLOOKUP($B347,Miljö!$B$1:$AP$500,MATCH("Såld mängd produktionsspecifik fjärrvärme (GWh)",Miljö!$B$1:$AW$1,0),FALSE)/1,0)</f>
        <v>0</v>
      </c>
      <c r="X347" s="6"/>
      <c r="Y347" s="30" t="str">
        <f t="shared" si="62"/>
        <v/>
      </c>
      <c r="Z347" s="6"/>
      <c r="AA347" s="30" t="str">
        <f t="shared" si="63"/>
        <v/>
      </c>
      <c r="AC347" t="s">
        <v>20</v>
      </c>
      <c r="AD347" t="s">
        <v>20</v>
      </c>
      <c r="AE347" s="25" t="str">
        <f t="shared" si="58"/>
        <v/>
      </c>
      <c r="AF347" t="s">
        <v>20</v>
      </c>
      <c r="AG347" t="s">
        <v>20</v>
      </c>
      <c r="AM347" s="6" t="str">
        <f t="shared" si="59"/>
        <v>nej</v>
      </c>
      <c r="AO347" s="6" t="str">
        <f t="shared" si="66"/>
        <v>nej</v>
      </c>
      <c r="AQ347" s="6" t="str">
        <f t="shared" si="67"/>
        <v/>
      </c>
      <c r="AR347" s="6"/>
      <c r="AW347" t="str">
        <f t="shared" si="64"/>
        <v>nej</v>
      </c>
      <c r="AY347" s="6" t="str">
        <f t="shared" si="68"/>
        <v>nej</v>
      </c>
      <c r="BB347" s="6" t="str">
        <f t="shared" si="65"/>
        <v>Nej</v>
      </c>
      <c r="BK347" t="s">
        <v>14</v>
      </c>
    </row>
    <row r="348" spans="1:63" ht="15" customHeight="1" x14ac:dyDescent="0.25">
      <c r="A348" t="s">
        <v>447</v>
      </c>
      <c r="B348" t="s">
        <v>448</v>
      </c>
      <c r="C348">
        <v>0.29990499999999998</v>
      </c>
      <c r="D348">
        <v>69.587000000000003</v>
      </c>
      <c r="E348">
        <v>10.350300000000001</v>
      </c>
      <c r="F348">
        <v>0.151037</v>
      </c>
      <c r="G348" t="s">
        <v>10</v>
      </c>
      <c r="H348" t="s">
        <v>10</v>
      </c>
      <c r="K348" s="6">
        <f>VLOOKUP($B348,'Egen hetvattenprod'!$B$1:$AP$500,MATCH("Summa tillförd energi:",'Egen hetvattenprod'!$B$1:$AY$1,0),FALSE)</f>
        <v>30.207000000000001</v>
      </c>
      <c r="L348" s="6">
        <f>VLOOKUP($B348,Kraftvärmeprod!$B$1:$AO$500,MATCH("Summa tillförd energi:",Kraftvärmeprod!$B$1:$AV$1,0),FALSE)</f>
        <v>0</v>
      </c>
      <c r="M348" s="33">
        <f>VLOOKUP($B348,'Allokerad kvv'!$B$1:$AO$500,MATCH("Summa allokerad tillförd energi:",'Allokerad kvv'!$B$1:$AV$1,0),FALSE)</f>
        <v>0</v>
      </c>
      <c r="N348" s="33">
        <f>VLOOKUP($B348,'Justerad allokering'!$B$1:$AO$500,MATCH("Summa justerad allokerad tillförd energi:",'Justerad allokering'!$B$1:$AV$1,0),FALSE)</f>
        <v>0</v>
      </c>
      <c r="O348" s="6">
        <f>VLOOKUP($B348,'Slutlig allokering'!$B$2:$AL$500,MATCH("Summa justerad allokerad tillförd energi:",'Slutlig allokering'!$B$2:$AS$2,0),FALSE)</f>
        <v>0</v>
      </c>
      <c r="P348" s="6">
        <f>VLOOKUP($B348,'Köpt hetvatten'!$B$1:$AP$500,MATCH("Med verkningsgrad:",'Köpt hetvatten'!$B$1:$AW$1,0),FALSE)</f>
        <v>0</v>
      </c>
      <c r="Q348" s="6">
        <f>VLOOKUP($B348,Spillvärme!$B$1:$AP$500,MATCH("Summa tillförd energi:",Spillvärme!$B$1:$AW$1,0),FALSE)</f>
        <v>0</v>
      </c>
      <c r="R348" s="6">
        <f>VLOOKUP($B348,Miljö!$B$1:$AP$500,MATCH("Summa tillförd energi:",Miljö!$B$1:$AW$1,0),FALSE)</f>
        <v>0.6</v>
      </c>
      <c r="S348" s="33">
        <f t="shared" si="60"/>
        <v>0</v>
      </c>
      <c r="T348" s="6" t="str">
        <f>VLOOKUP($B348,Miljö!$B$1:$AP$500,MATCH("Köpt prod.spec hetvatten",Miljö!$B$1:$AW$1,0),FALSE)</f>
        <v/>
      </c>
      <c r="U348" s="6">
        <f t="shared" si="61"/>
        <v>30.807000000000002</v>
      </c>
      <c r="V348" s="6">
        <f>VLOOKUP($B348,Leveranser!$B$1:$AP$500,MATCH("Total levererad värme",Leveranser!$B$1:$AW$1,0),FALSE)</f>
        <v>22.852</v>
      </c>
      <c r="W348" s="6">
        <f>IFERROR(VLOOKUP($B348,Miljö!$B$1:$AP$500,MATCH("Såld mängd produktionsspecifik fjärrvärme (GWh)",Miljö!$B$1:$AW$1,0),FALSE)/1,0)</f>
        <v>0</v>
      </c>
      <c r="X348" s="6"/>
      <c r="Y348" s="30">
        <f t="shared" si="62"/>
        <v>0.74177946570584607</v>
      </c>
      <c r="Z348" s="6"/>
      <c r="AA348" s="30" t="str">
        <f t="shared" si="63"/>
        <v/>
      </c>
      <c r="AC348" t="s">
        <v>10</v>
      </c>
      <c r="AD348" t="s">
        <v>20</v>
      </c>
      <c r="AE348" s="25" t="str">
        <f t="shared" si="58"/>
        <v>ja</v>
      </c>
      <c r="AF348" t="s">
        <v>20</v>
      </c>
      <c r="AG348" t="s">
        <v>20</v>
      </c>
      <c r="AM348" s="6" t="str">
        <f t="shared" si="59"/>
        <v/>
      </c>
      <c r="AO348" s="6" t="str">
        <f t="shared" si="66"/>
        <v/>
      </c>
      <c r="AQ348" s="6" t="str">
        <f t="shared" si="67"/>
        <v/>
      </c>
      <c r="AR348" s="6"/>
      <c r="AW348" t="str">
        <f t="shared" si="64"/>
        <v/>
      </c>
      <c r="AY348" s="6" t="str">
        <f t="shared" si="68"/>
        <v/>
      </c>
      <c r="BB348" s="6" t="str">
        <f t="shared" si="65"/>
        <v>Ja</v>
      </c>
      <c r="BK348" t="s">
        <v>10</v>
      </c>
    </row>
    <row r="349" spans="1:63" ht="15" customHeight="1" x14ac:dyDescent="0.25">
      <c r="A349" t="s">
        <v>447</v>
      </c>
      <c r="B349" t="s">
        <v>449</v>
      </c>
      <c r="C349">
        <v>0.13899600000000001</v>
      </c>
      <c r="D349">
        <v>25.228999999999999</v>
      </c>
      <c r="E349">
        <v>7.7204499999999996</v>
      </c>
      <c r="F349">
        <v>2.4850899999999999E-2</v>
      </c>
      <c r="G349" t="s">
        <v>10</v>
      </c>
      <c r="H349" t="s">
        <v>10</v>
      </c>
      <c r="K349" s="6">
        <f>VLOOKUP($B349,'Egen hetvattenprod'!$B$1:$AP$500,MATCH("Summa tillförd energi:",'Egen hetvattenprod'!$B$1:$AY$1,0),FALSE)</f>
        <v>19.358999999999998</v>
      </c>
      <c r="L349" s="6">
        <f>VLOOKUP($B349,Kraftvärmeprod!$B$1:$AO$500,MATCH("Summa tillförd energi:",Kraftvärmeprod!$B$1:$AV$1,0),FALSE)</f>
        <v>0</v>
      </c>
      <c r="M349" s="33">
        <f>VLOOKUP($B349,'Allokerad kvv'!$B$1:$AO$500,MATCH("Summa allokerad tillförd energi:",'Allokerad kvv'!$B$1:$AV$1,0),FALSE)</f>
        <v>0</v>
      </c>
      <c r="N349" s="33">
        <f>VLOOKUP($B349,'Justerad allokering'!$B$1:$AO$500,MATCH("Summa justerad allokerad tillförd energi:",'Justerad allokering'!$B$1:$AV$1,0),FALSE)</f>
        <v>0</v>
      </c>
      <c r="O349" s="6">
        <f>VLOOKUP($B349,'Slutlig allokering'!$B$2:$AL$500,MATCH("Summa justerad allokerad tillförd energi:",'Slutlig allokering'!$B$2:$AS$2,0),FALSE)</f>
        <v>0</v>
      </c>
      <c r="P349" s="6">
        <f>VLOOKUP($B349,'Köpt hetvatten'!$B$1:$AP$500,MATCH("Med verkningsgrad:",'Köpt hetvatten'!$B$1:$AW$1,0),FALSE)</f>
        <v>0</v>
      </c>
      <c r="Q349" s="6">
        <f>VLOOKUP($B349,Spillvärme!$B$1:$AP$500,MATCH("Summa tillförd energi:",Spillvärme!$B$1:$AW$1,0),FALSE)</f>
        <v>0</v>
      </c>
      <c r="R349" s="6">
        <f>VLOOKUP($B349,Miljö!$B$1:$AP$500,MATCH("Summa tillförd energi:",Miljö!$B$1:$AW$1,0),FALSE)</f>
        <v>0.6</v>
      </c>
      <c r="S349" s="33">
        <f t="shared" si="60"/>
        <v>0</v>
      </c>
      <c r="T349" s="6" t="str">
        <f>VLOOKUP($B349,Miljö!$B$1:$AP$500,MATCH("Köpt prod.spec hetvatten",Miljö!$B$1:$AW$1,0),FALSE)</f>
        <v/>
      </c>
      <c r="U349" s="6">
        <f t="shared" si="61"/>
        <v>19.959</v>
      </c>
      <c r="V349" s="6">
        <f>VLOOKUP($B349,Leveranser!$B$1:$AP$500,MATCH("Total levererad värme",Leveranser!$B$1:$AW$1,0),FALSE)</f>
        <v>15.288</v>
      </c>
      <c r="W349" s="6">
        <f>IFERROR(VLOOKUP($B349,Miljö!$B$1:$AP$500,MATCH("Såld mängd produktionsspecifik fjärrvärme (GWh)",Miljö!$B$1:$AW$1,0),FALSE)/1,0)</f>
        <v>0</v>
      </c>
      <c r="X349" s="6"/>
      <c r="Y349" s="30">
        <f t="shared" si="62"/>
        <v>0.76597023898992933</v>
      </c>
      <c r="Z349" s="6"/>
      <c r="AA349" s="30" t="str">
        <f t="shared" si="63"/>
        <v/>
      </c>
      <c r="AC349" t="s">
        <v>10</v>
      </c>
      <c r="AD349" t="s">
        <v>20</v>
      </c>
      <c r="AE349" s="25" t="str">
        <f t="shared" si="58"/>
        <v>ja</v>
      </c>
      <c r="AF349" t="s">
        <v>20</v>
      </c>
      <c r="AG349" t="s">
        <v>20</v>
      </c>
      <c r="AM349" s="6" t="str">
        <f t="shared" si="59"/>
        <v/>
      </c>
      <c r="AO349" s="6" t="str">
        <f t="shared" si="66"/>
        <v/>
      </c>
      <c r="AQ349" s="6" t="str">
        <f t="shared" si="67"/>
        <v/>
      </c>
      <c r="AR349" s="6"/>
      <c r="AW349" t="str">
        <f t="shared" si="64"/>
        <v/>
      </c>
      <c r="AY349" s="6" t="str">
        <f t="shared" si="68"/>
        <v/>
      </c>
      <c r="BB349" s="6" t="str">
        <f t="shared" si="65"/>
        <v>Ja</v>
      </c>
      <c r="BK349" t="s">
        <v>10</v>
      </c>
    </row>
    <row r="350" spans="1:63" ht="15" customHeight="1" x14ac:dyDescent="0.25">
      <c r="A350" t="s">
        <v>447</v>
      </c>
      <c r="B350" t="s">
        <v>450</v>
      </c>
      <c r="C350">
        <v>0.43024899999999999</v>
      </c>
      <c r="D350">
        <v>127.316</v>
      </c>
      <c r="E350">
        <v>5.1651400000000001</v>
      </c>
      <c r="F350">
        <v>0.1366</v>
      </c>
      <c r="G350" t="s">
        <v>10</v>
      </c>
      <c r="H350" t="s">
        <v>10</v>
      </c>
      <c r="K350" s="6">
        <f>VLOOKUP($B350,'Egen hetvattenprod'!$B$1:$AP$500,MATCH("Summa tillförd energi:",'Egen hetvattenprod'!$B$1:$AY$1,0),FALSE)</f>
        <v>346.12700000000001</v>
      </c>
      <c r="L350" s="6">
        <f>VLOOKUP($B350,Kraftvärmeprod!$B$1:$AO$500,MATCH("Summa tillförd energi:",Kraftvärmeprod!$B$1:$AV$1,0),FALSE)</f>
        <v>447.90800000000002</v>
      </c>
      <c r="M350" s="33">
        <f>VLOOKUP($B350,'Allokerad kvv'!$B$1:$AO$500,MATCH("Summa allokerad tillförd energi:",'Allokerad kvv'!$B$1:$AV$1,0),FALSE)</f>
        <v>285.068016</v>
      </c>
      <c r="N350" s="33">
        <f>VLOOKUP($B350,'Justerad allokering'!$B$1:$AO$500,MATCH("Summa justerad allokerad tillförd energi:",'Justerad allokering'!$B$1:$AV$1,0),FALSE)</f>
        <v>239</v>
      </c>
      <c r="O350" s="6">
        <f>VLOOKUP($B350,'Slutlig allokering'!$B$2:$AL$500,MATCH("Summa justerad allokerad tillförd energi:",'Slutlig allokering'!$B$2:$AS$2,0),FALSE)</f>
        <v>291.61999999999995</v>
      </c>
      <c r="P350" s="6">
        <f>VLOOKUP($B350,'Köpt hetvatten'!$B$1:$AP$500,MATCH("Med verkningsgrad:",'Köpt hetvatten'!$B$1:$AW$1,0),FALSE)</f>
        <v>9.1835294117647059</v>
      </c>
      <c r="Q350" s="6">
        <f>VLOOKUP($B350,Spillvärme!$B$1:$AP$500,MATCH("Summa tillförd energi:",Spillvärme!$B$1:$AW$1,0),FALSE)</f>
        <v>98.819000000000003</v>
      </c>
      <c r="R350" s="6">
        <f>VLOOKUP($B350,Miljö!$B$1:$AP$500,MATCH("Summa tillförd energi:",Miljö!$B$1:$AW$1,0),FALSE)</f>
        <v>19.265999999999998</v>
      </c>
      <c r="S350" s="33">
        <f t="shared" si="60"/>
        <v>0</v>
      </c>
      <c r="T350" s="6" t="str">
        <f>VLOOKUP($B350,Miljö!$B$1:$AP$500,MATCH("Köpt prod.spec hetvatten",Miljö!$B$1:$AW$1,0),FALSE)</f>
        <v/>
      </c>
      <c r="U350" s="6">
        <f t="shared" si="61"/>
        <v>765.01552941176453</v>
      </c>
      <c r="V350" s="6">
        <f>VLOOKUP($B350,Leveranser!$B$1:$AP$500,MATCH("Total levererad värme",Leveranser!$B$1:$AW$1,0),FALSE)</f>
        <v>642.28</v>
      </c>
      <c r="W350" s="6">
        <f>IFERROR(VLOOKUP($B350,Miljö!$B$1:$AP$500,MATCH("Såld mängd produktionsspecifik fjärrvärme (GWh)",Miljö!$B$1:$AW$1,0),FALSE)/1,0)</f>
        <v>0</v>
      </c>
      <c r="X350" s="6"/>
      <c r="Y350" s="30">
        <f t="shared" si="62"/>
        <v>0.83956465628071852</v>
      </c>
      <c r="Z350" s="6"/>
      <c r="AA350" s="30" t="str">
        <f t="shared" si="63"/>
        <v/>
      </c>
      <c r="AC350" t="s">
        <v>1095</v>
      </c>
      <c r="AD350" t="s">
        <v>20</v>
      </c>
      <c r="AE350" s="25" t="str">
        <f t="shared" si="58"/>
        <v>nej</v>
      </c>
      <c r="AF350" t="s">
        <v>20</v>
      </c>
      <c r="AG350" t="s">
        <v>20</v>
      </c>
      <c r="AM350" s="6" t="str">
        <f t="shared" si="59"/>
        <v>nej</v>
      </c>
      <c r="AO350" s="6" t="str">
        <f t="shared" si="66"/>
        <v>ja</v>
      </c>
      <c r="AQ350" s="6" t="str">
        <f t="shared" si="67"/>
        <v/>
      </c>
      <c r="AR350" s="6"/>
      <c r="AW350" t="str">
        <f t="shared" si="64"/>
        <v>nej</v>
      </c>
      <c r="AY350" s="6" t="str">
        <f t="shared" si="68"/>
        <v>nej</v>
      </c>
      <c r="AZ350" t="s">
        <v>10</v>
      </c>
      <c r="BA350" t="s">
        <v>1078</v>
      </c>
      <c r="BB350" s="6" t="str">
        <f t="shared" si="65"/>
        <v>Ja</v>
      </c>
      <c r="BK350" t="s">
        <v>10</v>
      </c>
    </row>
    <row r="351" spans="1:63" ht="15" customHeight="1" x14ac:dyDescent="0.25">
      <c r="A351" t="s">
        <v>447</v>
      </c>
      <c r="B351" t="s">
        <v>451</v>
      </c>
      <c r="C351">
        <v>0</v>
      </c>
      <c r="D351">
        <v>0</v>
      </c>
      <c r="E351">
        <v>0</v>
      </c>
      <c r="F351">
        <v>0</v>
      </c>
      <c r="G351" t="s">
        <v>14</v>
      </c>
      <c r="H351" t="s">
        <v>14</v>
      </c>
      <c r="K351" s="6">
        <f>VLOOKUP($B351,'Egen hetvattenprod'!$B$1:$AP$500,MATCH("Summa tillförd energi:",'Egen hetvattenprod'!$B$1:$AY$1,0),FALSE)</f>
        <v>0</v>
      </c>
      <c r="L351" s="6">
        <f>VLOOKUP($B351,Kraftvärmeprod!$B$1:$AO$500,MATCH("Summa tillförd energi:",Kraftvärmeprod!$B$1:$AV$1,0),FALSE)</f>
        <v>0</v>
      </c>
      <c r="M351" s="33">
        <f>VLOOKUP($B351,'Allokerad kvv'!$B$1:$AO$500,MATCH("Summa allokerad tillförd energi:",'Allokerad kvv'!$B$1:$AV$1,0),FALSE)</f>
        <v>0</v>
      </c>
      <c r="N351" s="33">
        <f>VLOOKUP($B351,'Justerad allokering'!$B$1:$AO$500,MATCH("Summa justerad allokerad tillförd energi:",'Justerad allokering'!$B$1:$AV$1,0),FALSE)</f>
        <v>0</v>
      </c>
      <c r="O351" s="6">
        <f>VLOOKUP($B351,'Slutlig allokering'!$B$2:$AL$500,MATCH("Summa justerad allokerad tillförd energi:",'Slutlig allokering'!$B$2:$AS$2,0),FALSE)</f>
        <v>0</v>
      </c>
      <c r="P351" s="6">
        <f>VLOOKUP($B351,'Köpt hetvatten'!$B$1:$AP$500,MATCH("Med verkningsgrad:",'Köpt hetvatten'!$B$1:$AW$1,0),FALSE)</f>
        <v>0</v>
      </c>
      <c r="Q351" s="6">
        <f>VLOOKUP($B351,Spillvärme!$B$1:$AP$500,MATCH("Summa tillförd energi:",Spillvärme!$B$1:$AW$1,0),FALSE)</f>
        <v>0</v>
      </c>
      <c r="R351" s="6">
        <f>VLOOKUP($B351,Miljö!$B$1:$AP$500,MATCH("Summa tillförd energi:",Miljö!$B$1:$AW$1,0),FALSE)</f>
        <v>0</v>
      </c>
      <c r="S351" s="33">
        <f t="shared" si="60"/>
        <v>0</v>
      </c>
      <c r="T351" s="6" t="str">
        <f>VLOOKUP($B351,Miljö!$B$1:$AP$500,MATCH("Köpt prod.spec hetvatten",Miljö!$B$1:$AW$1,0),FALSE)</f>
        <v/>
      </c>
      <c r="U351" s="6">
        <f t="shared" si="61"/>
        <v>0</v>
      </c>
      <c r="V351" s="6">
        <f>VLOOKUP($B351,Leveranser!$B$1:$AP$500,MATCH("Total levererad värme",Leveranser!$B$1:$AW$1,0),FALSE)</f>
        <v>0</v>
      </c>
      <c r="W351" s="6">
        <f>IFERROR(VLOOKUP($B351,Miljö!$B$1:$AP$500,MATCH("Såld mängd produktionsspecifik fjärrvärme (GWh)",Miljö!$B$1:$AW$1,0),FALSE)/1,0)</f>
        <v>0</v>
      </c>
      <c r="X351" s="6"/>
      <c r="Y351" s="30" t="str">
        <f t="shared" si="62"/>
        <v/>
      </c>
      <c r="Z351" s="6"/>
      <c r="AA351" s="30" t="str">
        <f t="shared" si="63"/>
        <v/>
      </c>
      <c r="AC351" t="e">
        <v>#N/A</v>
      </c>
      <c r="AD351" t="e">
        <v>#N/A</v>
      </c>
      <c r="AE351" s="25" t="str">
        <f t="shared" si="58"/>
        <v/>
      </c>
      <c r="AF351" t="e">
        <v>#N/A</v>
      </c>
      <c r="AG351" t="e">
        <v>#N/A</v>
      </c>
      <c r="AM351" s="6" t="str">
        <f t="shared" si="59"/>
        <v>nej</v>
      </c>
      <c r="AO351" s="6" t="str">
        <f t="shared" si="66"/>
        <v>nej</v>
      </c>
      <c r="AQ351" s="6" t="str">
        <f t="shared" si="67"/>
        <v/>
      </c>
      <c r="AR351" s="6"/>
      <c r="AW351" t="str">
        <f t="shared" si="64"/>
        <v>nej</v>
      </c>
      <c r="AY351" s="6" t="str">
        <f t="shared" si="68"/>
        <v>nej</v>
      </c>
      <c r="BB351" s="6" t="str">
        <f t="shared" si="65"/>
        <v>Nej</v>
      </c>
      <c r="BK351" t="s">
        <v>14</v>
      </c>
    </row>
    <row r="352" spans="1:63" ht="15" customHeight="1" x14ac:dyDescent="0.25">
      <c r="A352" t="s">
        <v>447</v>
      </c>
      <c r="B352" t="s">
        <v>452</v>
      </c>
      <c r="C352">
        <v>0.26256800000000002</v>
      </c>
      <c r="D352">
        <v>37.3643</v>
      </c>
      <c r="E352">
        <v>16.1127</v>
      </c>
      <c r="F352">
        <v>8.8638099999999997E-2</v>
      </c>
      <c r="G352" t="s">
        <v>10</v>
      </c>
      <c r="H352" t="s">
        <v>10</v>
      </c>
      <c r="K352" s="6">
        <f>VLOOKUP($B352,'Egen hetvattenprod'!$B$1:$AP$500,MATCH("Summa tillförd energi:",'Egen hetvattenprod'!$B$1:$AY$1,0),FALSE)</f>
        <v>7.7859999999999996</v>
      </c>
      <c r="L352" s="6">
        <f>VLOOKUP($B352,Kraftvärmeprod!$B$1:$AO$500,MATCH("Summa tillförd energi:",Kraftvärmeprod!$B$1:$AV$1,0),FALSE)</f>
        <v>0</v>
      </c>
      <c r="M352" s="33">
        <f>VLOOKUP($B352,'Allokerad kvv'!$B$1:$AO$500,MATCH("Summa allokerad tillförd energi:",'Allokerad kvv'!$B$1:$AV$1,0),FALSE)</f>
        <v>0</v>
      </c>
      <c r="N352" s="33">
        <f>VLOOKUP($B352,'Justerad allokering'!$B$1:$AO$500,MATCH("Summa justerad allokerad tillförd energi:",'Justerad allokering'!$B$1:$AV$1,0),FALSE)</f>
        <v>0</v>
      </c>
      <c r="O352" s="6">
        <f>VLOOKUP($B352,'Slutlig allokering'!$B$2:$AL$500,MATCH("Summa justerad allokerad tillförd energi:",'Slutlig allokering'!$B$2:$AS$2,0),FALSE)</f>
        <v>0</v>
      </c>
      <c r="P352" s="6">
        <f>VLOOKUP($B352,'Köpt hetvatten'!$B$1:$AP$500,MATCH("Med verkningsgrad:",'Köpt hetvatten'!$B$1:$AW$1,0),FALSE)</f>
        <v>0</v>
      </c>
      <c r="Q352" s="6">
        <f>VLOOKUP($B352,Spillvärme!$B$1:$AP$500,MATCH("Summa tillförd energi:",Spillvärme!$B$1:$AW$1,0),FALSE)</f>
        <v>0</v>
      </c>
      <c r="R352" s="6">
        <f>VLOOKUP($B352,Miljö!$B$1:$AP$500,MATCH("Summa tillförd energi:",Miljö!$B$1:$AW$1,0),FALSE)</f>
        <v>0.1</v>
      </c>
      <c r="S352" s="33">
        <f t="shared" si="60"/>
        <v>0</v>
      </c>
      <c r="T352" s="6" t="str">
        <f>VLOOKUP($B352,Miljö!$B$1:$AP$500,MATCH("Köpt prod.spec hetvatten",Miljö!$B$1:$AW$1,0),FALSE)</f>
        <v/>
      </c>
      <c r="U352" s="6">
        <f t="shared" si="61"/>
        <v>7.8859999999999992</v>
      </c>
      <c r="V352" s="6">
        <f>VLOOKUP($B352,Leveranser!$B$1:$AP$500,MATCH("Total levererad värme",Leveranser!$B$1:$AW$1,0),FALSE)</f>
        <v>6.6210000000000004</v>
      </c>
      <c r="W352" s="6">
        <f>IFERROR(VLOOKUP($B352,Miljö!$B$1:$AP$500,MATCH("Såld mängd produktionsspecifik fjärrvärme (GWh)",Miljö!$B$1:$AW$1,0),FALSE)/1,0)</f>
        <v>0</v>
      </c>
      <c r="X352" s="6"/>
      <c r="Y352" s="30">
        <f t="shared" si="62"/>
        <v>0.83958914532082185</v>
      </c>
      <c r="Z352" s="6"/>
      <c r="AA352" s="30" t="str">
        <f t="shared" si="63"/>
        <v/>
      </c>
      <c r="AC352" t="s">
        <v>10</v>
      </c>
      <c r="AD352" t="s">
        <v>20</v>
      </c>
      <c r="AE352" s="25" t="str">
        <f t="shared" si="58"/>
        <v>ja</v>
      </c>
      <c r="AF352" t="s">
        <v>20</v>
      </c>
      <c r="AG352" t="s">
        <v>20</v>
      </c>
      <c r="AM352" s="6" t="str">
        <f t="shared" si="59"/>
        <v/>
      </c>
      <c r="AO352" s="6" t="str">
        <f t="shared" si="66"/>
        <v/>
      </c>
      <c r="AQ352" s="6" t="str">
        <f t="shared" si="67"/>
        <v/>
      </c>
      <c r="AR352" s="6"/>
      <c r="AW352" t="str">
        <f t="shared" si="64"/>
        <v/>
      </c>
      <c r="AY352" s="6" t="str">
        <f t="shared" si="68"/>
        <v/>
      </c>
      <c r="BB352" s="6" t="str">
        <f t="shared" si="65"/>
        <v>Ja</v>
      </c>
      <c r="BK352" t="s">
        <v>10</v>
      </c>
    </row>
    <row r="353" spans="1:64" ht="15" customHeight="1" x14ac:dyDescent="0.25">
      <c r="A353" t="s">
        <v>453</v>
      </c>
      <c r="B353" t="s">
        <v>454</v>
      </c>
      <c r="C353">
        <v>0.313386</v>
      </c>
      <c r="D353">
        <v>29.334900000000001</v>
      </c>
      <c r="E353">
        <v>15.3405</v>
      </c>
      <c r="F353">
        <v>2.0898E-2</v>
      </c>
      <c r="G353" t="s">
        <v>14</v>
      </c>
      <c r="H353" t="s">
        <v>10</v>
      </c>
      <c r="K353" s="6">
        <f>VLOOKUP($B353,'Egen hetvattenprod'!$B$1:$AP$500,MATCH("Summa tillförd energi:",'Egen hetvattenprod'!$B$1:$AY$1,0),FALSE)</f>
        <v>4.8</v>
      </c>
      <c r="L353" s="6">
        <f>VLOOKUP($B353,Kraftvärmeprod!$B$1:$AO$500,MATCH("Summa tillförd energi:",Kraftvärmeprod!$B$1:$AV$1,0),FALSE)</f>
        <v>0</v>
      </c>
      <c r="M353" s="33">
        <f>VLOOKUP($B353,'Allokerad kvv'!$B$1:$AO$500,MATCH("Summa allokerad tillförd energi:",'Allokerad kvv'!$B$1:$AV$1,0),FALSE)</f>
        <v>0</v>
      </c>
      <c r="N353" s="33">
        <f>VLOOKUP($B353,'Justerad allokering'!$B$1:$AO$500,MATCH("Summa justerad allokerad tillförd energi:",'Justerad allokering'!$B$1:$AV$1,0),FALSE)</f>
        <v>0</v>
      </c>
      <c r="O353" s="6">
        <f>VLOOKUP($B353,'Slutlig allokering'!$B$2:$AL$500,MATCH("Summa justerad allokerad tillförd energi:",'Slutlig allokering'!$B$2:$AS$2,0),FALSE)</f>
        <v>0</v>
      </c>
      <c r="P353" s="6">
        <f>VLOOKUP($B353,'Köpt hetvatten'!$B$1:$AP$500,MATCH("Med verkningsgrad:",'Köpt hetvatten'!$B$1:$AW$1,0),FALSE)</f>
        <v>0</v>
      </c>
      <c r="Q353" s="6">
        <f>VLOOKUP($B353,Spillvärme!$B$1:$AP$500,MATCH("Summa tillförd energi:",Spillvärme!$B$1:$AW$1,0),FALSE)</f>
        <v>0</v>
      </c>
      <c r="R353" s="6">
        <f>VLOOKUP($B353,Miljö!$B$1:$AP$500,MATCH("Summa tillförd energi:",Miljö!$B$1:$AW$1,0),FALSE)</f>
        <v>0</v>
      </c>
      <c r="S353" s="33">
        <f t="shared" si="60"/>
        <v>0.111</v>
      </c>
      <c r="T353" s="6" t="str">
        <f>VLOOKUP($B353,Miljö!$B$1:$AP$500,MATCH("Köpt prod.spec hetvatten",Miljö!$B$1:$AW$1,0),FALSE)</f>
        <v/>
      </c>
      <c r="U353" s="6">
        <f t="shared" si="61"/>
        <v>4.8</v>
      </c>
      <c r="V353" s="6">
        <f>VLOOKUP($B353,Leveranser!$B$1:$AP$500,MATCH("Total levererad värme",Leveranser!$B$1:$AW$1,0),FALSE)</f>
        <v>3.7</v>
      </c>
      <c r="W353" s="6">
        <f>IFERROR(VLOOKUP($B353,Miljö!$B$1:$AP$500,MATCH("Såld mängd produktionsspecifik fjärrvärme (GWh)",Miljö!$B$1:$AW$1,0),FALSE)/1,0)</f>
        <v>0</v>
      </c>
      <c r="X353" s="6"/>
      <c r="Y353" s="30">
        <f t="shared" si="62"/>
        <v>0.77083333333333337</v>
      </c>
      <c r="Z353" s="6"/>
      <c r="AA353" s="30" t="str">
        <f t="shared" si="63"/>
        <v/>
      </c>
      <c r="AC353" t="s">
        <v>20</v>
      </c>
      <c r="AD353" t="s">
        <v>10</v>
      </c>
      <c r="AE353" s="25" t="str">
        <f t="shared" si="58"/>
        <v>ja</v>
      </c>
      <c r="AF353" t="s">
        <v>20</v>
      </c>
      <c r="AG353" t="s">
        <v>20</v>
      </c>
      <c r="AM353" s="6" t="str">
        <f t="shared" si="59"/>
        <v/>
      </c>
      <c r="AO353" s="6" t="str">
        <f t="shared" si="66"/>
        <v/>
      </c>
      <c r="AQ353" s="6" t="str">
        <f t="shared" si="67"/>
        <v/>
      </c>
      <c r="AR353" s="6"/>
      <c r="AW353" t="str">
        <f t="shared" si="64"/>
        <v/>
      </c>
      <c r="AY353" s="6" t="str">
        <f t="shared" si="68"/>
        <v/>
      </c>
      <c r="BB353" s="6" t="str">
        <f t="shared" si="65"/>
        <v>Ja</v>
      </c>
      <c r="BK353" t="s">
        <v>10</v>
      </c>
    </row>
    <row r="354" spans="1:64" ht="15" customHeight="1" x14ac:dyDescent="0.25">
      <c r="A354" t="s">
        <v>453</v>
      </c>
      <c r="B354" t="s">
        <v>455</v>
      </c>
      <c r="C354">
        <v>0.4879</v>
      </c>
      <c r="D354">
        <v>185.99199999999999</v>
      </c>
      <c r="E354">
        <v>22.162400000000002</v>
      </c>
      <c r="F354">
        <v>1.09669E-2</v>
      </c>
      <c r="G354" t="s">
        <v>14</v>
      </c>
      <c r="H354" t="s">
        <v>10</v>
      </c>
      <c r="K354" s="6">
        <f>VLOOKUP($B354,'Egen hetvattenprod'!$B$1:$AP$500,MATCH("Summa tillförd energi:",'Egen hetvattenprod'!$B$1:$AY$1,0),FALSE)</f>
        <v>57.899999999999991</v>
      </c>
      <c r="L354" s="6">
        <f>VLOOKUP($B354,Kraftvärmeprod!$B$1:$AO$500,MATCH("Summa tillförd energi:",Kraftvärmeprod!$B$1:$AV$1,0),FALSE)</f>
        <v>0</v>
      </c>
      <c r="M354" s="33">
        <f>VLOOKUP($B354,'Allokerad kvv'!$B$1:$AO$500,MATCH("Summa allokerad tillförd energi:",'Allokerad kvv'!$B$1:$AV$1,0),FALSE)</f>
        <v>0</v>
      </c>
      <c r="N354" s="33">
        <f>VLOOKUP($B354,'Justerad allokering'!$B$1:$AO$500,MATCH("Summa justerad allokerad tillförd energi:",'Justerad allokering'!$B$1:$AV$1,0),FALSE)</f>
        <v>0</v>
      </c>
      <c r="O354" s="6">
        <f>VLOOKUP($B354,'Slutlig allokering'!$B$2:$AL$500,MATCH("Summa justerad allokerad tillförd energi:",'Slutlig allokering'!$B$2:$AS$2,0),FALSE)</f>
        <v>0</v>
      </c>
      <c r="P354" s="6">
        <f>VLOOKUP($B354,'Köpt hetvatten'!$B$1:$AP$500,MATCH("Med verkningsgrad:",'Köpt hetvatten'!$B$1:$AW$1,0),FALSE)</f>
        <v>0</v>
      </c>
      <c r="Q354" s="6">
        <f>VLOOKUP($B354,Spillvärme!$B$1:$AP$500,MATCH("Summa tillförd energi:",Spillvärme!$B$1:$AW$1,0),FALSE)</f>
        <v>0</v>
      </c>
      <c r="R354" s="6">
        <f>VLOOKUP($B354,Miljö!$B$1:$AP$500,MATCH("Summa tillförd energi:",Miljö!$B$1:$AW$1,0),FALSE)</f>
        <v>0</v>
      </c>
      <c r="S354" s="33">
        <f t="shared" si="60"/>
        <v>1.05</v>
      </c>
      <c r="T354" s="6" t="str">
        <f>VLOOKUP($B354,Miljö!$B$1:$AP$500,MATCH("Köpt prod.spec hetvatten",Miljö!$B$1:$AW$1,0),FALSE)</f>
        <v/>
      </c>
      <c r="U354" s="6">
        <f t="shared" si="61"/>
        <v>57.899999999999991</v>
      </c>
      <c r="V354" s="6">
        <f>VLOOKUP($B354,Leveranser!$B$1:$AP$500,MATCH("Total levererad värme",Leveranser!$B$1:$AW$1,0),FALSE)</f>
        <v>35</v>
      </c>
      <c r="W354" s="6">
        <f>IFERROR(VLOOKUP($B354,Miljö!$B$1:$AP$500,MATCH("Såld mängd produktionsspecifik fjärrvärme (GWh)",Miljö!$B$1:$AW$1,0),FALSE)/1,0)</f>
        <v>0</v>
      </c>
      <c r="X354" s="6"/>
      <c r="Y354" s="30">
        <f t="shared" si="62"/>
        <v>0.60449050086355793</v>
      </c>
      <c r="Z354" s="6"/>
      <c r="AA354" s="30" t="str">
        <f t="shared" si="63"/>
        <v/>
      </c>
      <c r="AC354" t="s">
        <v>10</v>
      </c>
      <c r="AD354" t="s">
        <v>20</v>
      </c>
      <c r="AE354" s="25" t="str">
        <f t="shared" si="58"/>
        <v>ja</v>
      </c>
      <c r="AF354" t="s">
        <v>20</v>
      </c>
      <c r="AG354" t="s">
        <v>20</v>
      </c>
      <c r="AM354" s="6" t="str">
        <f t="shared" si="59"/>
        <v/>
      </c>
      <c r="AO354" s="6" t="str">
        <f t="shared" si="66"/>
        <v/>
      </c>
      <c r="AQ354" s="6" t="str">
        <f t="shared" si="67"/>
        <v/>
      </c>
      <c r="AR354" s="6"/>
      <c r="AW354" t="str">
        <f t="shared" si="64"/>
        <v/>
      </c>
      <c r="AY354" s="6" t="str">
        <f t="shared" si="68"/>
        <v/>
      </c>
      <c r="BB354" s="6" t="str">
        <f t="shared" si="65"/>
        <v>Ja</v>
      </c>
      <c r="BK354" t="s">
        <v>10</v>
      </c>
    </row>
    <row r="355" spans="1:64" ht="15" customHeight="1" x14ac:dyDescent="0.25">
      <c r="A355" t="s">
        <v>453</v>
      </c>
      <c r="B355" t="s">
        <v>456</v>
      </c>
      <c r="C355">
        <v>0.427257</v>
      </c>
      <c r="D355">
        <v>51.858899999999998</v>
      </c>
      <c r="E355">
        <v>15.916399999999999</v>
      </c>
      <c r="F355">
        <v>8.1953100000000001E-2</v>
      </c>
      <c r="G355" t="s">
        <v>14</v>
      </c>
      <c r="H355" t="s">
        <v>10</v>
      </c>
      <c r="K355" s="6">
        <f>VLOOKUP($B355,'Egen hetvattenprod'!$B$1:$AP$500,MATCH("Summa tillförd energi:",'Egen hetvattenprod'!$B$1:$AY$1,0),FALSE)</f>
        <v>3.5000000000000004</v>
      </c>
      <c r="L355" s="6">
        <f>VLOOKUP($B355,Kraftvärmeprod!$B$1:$AO$500,MATCH("Summa tillförd energi:",Kraftvärmeprod!$B$1:$AV$1,0),FALSE)</f>
        <v>0</v>
      </c>
      <c r="M355" s="33">
        <f>VLOOKUP($B355,'Allokerad kvv'!$B$1:$AO$500,MATCH("Summa allokerad tillförd energi:",'Allokerad kvv'!$B$1:$AV$1,0),FALSE)</f>
        <v>0</v>
      </c>
      <c r="N355" s="33">
        <f>VLOOKUP($B355,'Justerad allokering'!$B$1:$AO$500,MATCH("Summa justerad allokerad tillförd energi:",'Justerad allokering'!$B$1:$AV$1,0),FALSE)</f>
        <v>0</v>
      </c>
      <c r="O355" s="6">
        <f>VLOOKUP($B355,'Slutlig allokering'!$B$2:$AL$500,MATCH("Summa justerad allokerad tillförd energi:",'Slutlig allokering'!$B$2:$AS$2,0),FALSE)</f>
        <v>0</v>
      </c>
      <c r="P355" s="6">
        <f>VLOOKUP($B355,'Köpt hetvatten'!$B$1:$AP$500,MATCH("Med verkningsgrad:",'Köpt hetvatten'!$B$1:$AW$1,0),FALSE)</f>
        <v>0</v>
      </c>
      <c r="Q355" s="6">
        <f>VLOOKUP($B355,Spillvärme!$B$1:$AP$500,MATCH("Summa tillförd energi:",Spillvärme!$B$1:$AW$1,0),FALSE)</f>
        <v>0</v>
      </c>
      <c r="R355" s="6">
        <f>VLOOKUP($B355,Miljö!$B$1:$AP$500,MATCH("Summa tillförd energi:",Miljö!$B$1:$AW$1,0),FALSE)</f>
        <v>0</v>
      </c>
      <c r="S355" s="33">
        <f t="shared" si="60"/>
        <v>8.3999999999999991E-2</v>
      </c>
      <c r="T355" s="6" t="str">
        <f>VLOOKUP($B355,Miljö!$B$1:$AP$500,MATCH("Köpt prod.spec hetvatten",Miljö!$B$1:$AW$1,0),FALSE)</f>
        <v/>
      </c>
      <c r="U355" s="6">
        <f t="shared" si="61"/>
        <v>3.5000000000000004</v>
      </c>
      <c r="V355" s="6">
        <f>VLOOKUP($B355,Leveranser!$B$1:$AP$500,MATCH("Total levererad värme",Leveranser!$B$1:$AW$1,0),FALSE)</f>
        <v>2.8</v>
      </c>
      <c r="W355" s="6">
        <f>IFERROR(VLOOKUP($B355,Miljö!$B$1:$AP$500,MATCH("Såld mängd produktionsspecifik fjärrvärme (GWh)",Miljö!$B$1:$AW$1,0),FALSE)/1,0)</f>
        <v>0</v>
      </c>
      <c r="X355" s="6"/>
      <c r="Y355" s="30">
        <f t="shared" si="62"/>
        <v>0.79999999999999982</v>
      </c>
      <c r="Z355" s="6"/>
      <c r="AA355" s="30" t="str">
        <f t="shared" si="63"/>
        <v/>
      </c>
      <c r="AC355" t="s">
        <v>20</v>
      </c>
      <c r="AD355" t="s">
        <v>10</v>
      </c>
      <c r="AE355" s="25" t="str">
        <f t="shared" si="58"/>
        <v>ja</v>
      </c>
      <c r="AF355" t="s">
        <v>20</v>
      </c>
      <c r="AG355" t="s">
        <v>20</v>
      </c>
      <c r="AM355" s="6" t="str">
        <f t="shared" si="59"/>
        <v/>
      </c>
      <c r="AO355" s="6" t="str">
        <f t="shared" si="66"/>
        <v/>
      </c>
      <c r="AQ355" s="6" t="str">
        <f t="shared" si="67"/>
        <v/>
      </c>
      <c r="AR355" s="6"/>
      <c r="AW355" t="str">
        <f t="shared" si="64"/>
        <v/>
      </c>
      <c r="AY355" s="6" t="str">
        <f t="shared" si="68"/>
        <v/>
      </c>
      <c r="BB355" s="6" t="str">
        <f t="shared" si="65"/>
        <v>Ja</v>
      </c>
      <c r="BK355" t="s">
        <v>10</v>
      </c>
    </row>
    <row r="356" spans="1:64" ht="15" customHeight="1" x14ac:dyDescent="0.25">
      <c r="A356" t="s">
        <v>453</v>
      </c>
      <c r="B356" t="s">
        <v>457</v>
      </c>
      <c r="C356">
        <v>0.25023299999999998</v>
      </c>
      <c r="D356">
        <v>17.423300000000001</v>
      </c>
      <c r="E356">
        <v>21.666699999999999</v>
      </c>
      <c r="F356">
        <v>5.8349700000000001E-3</v>
      </c>
      <c r="G356" t="s">
        <v>14</v>
      </c>
      <c r="H356" t="s">
        <v>10</v>
      </c>
      <c r="K356" s="6">
        <f>VLOOKUP($B356,'Egen hetvattenprod'!$B$1:$AP$500,MATCH("Summa tillförd energi:",'Egen hetvattenprod'!$B$1:$AY$1,0),FALSE)</f>
        <v>1</v>
      </c>
      <c r="L356" s="6">
        <f>VLOOKUP($B356,Kraftvärmeprod!$B$1:$AO$500,MATCH("Summa tillförd energi:",Kraftvärmeprod!$B$1:$AV$1,0),FALSE)</f>
        <v>0</v>
      </c>
      <c r="M356" s="33">
        <f>VLOOKUP($B356,'Allokerad kvv'!$B$1:$AO$500,MATCH("Summa allokerad tillförd energi:",'Allokerad kvv'!$B$1:$AV$1,0),FALSE)</f>
        <v>0</v>
      </c>
      <c r="N356" s="33">
        <f>VLOOKUP($B356,'Justerad allokering'!$B$1:$AO$500,MATCH("Summa justerad allokerad tillförd energi:",'Justerad allokering'!$B$1:$AV$1,0),FALSE)</f>
        <v>0</v>
      </c>
      <c r="O356" s="6">
        <f>VLOOKUP($B356,'Slutlig allokering'!$B$2:$AL$500,MATCH("Summa justerad allokerad tillförd energi:",'Slutlig allokering'!$B$2:$AS$2,0),FALSE)</f>
        <v>0</v>
      </c>
      <c r="P356" s="6">
        <f>VLOOKUP($B356,'Köpt hetvatten'!$B$1:$AP$500,MATCH("Med verkningsgrad:",'Köpt hetvatten'!$B$1:$AW$1,0),FALSE)</f>
        <v>0</v>
      </c>
      <c r="Q356" s="6">
        <f>VLOOKUP($B356,Spillvärme!$B$1:$AP$500,MATCH("Summa tillförd energi:",Spillvärme!$B$1:$AW$1,0),FALSE)</f>
        <v>0</v>
      </c>
      <c r="R356" s="6">
        <f>VLOOKUP($B356,Miljö!$B$1:$AP$500,MATCH("Summa tillförd energi:",Miljö!$B$1:$AW$1,0),FALSE)</f>
        <v>0</v>
      </c>
      <c r="S356" s="33">
        <f t="shared" si="60"/>
        <v>1.7999999999999999E-2</v>
      </c>
      <c r="T356" s="6" t="str">
        <f>VLOOKUP($B356,Miljö!$B$1:$AP$500,MATCH("Köpt prod.spec hetvatten",Miljö!$B$1:$AW$1,0),FALSE)</f>
        <v/>
      </c>
      <c r="U356" s="6">
        <f t="shared" si="61"/>
        <v>1</v>
      </c>
      <c r="V356" s="6">
        <f>VLOOKUP($B356,Leveranser!$B$1:$AP$500,MATCH("Total levererad värme",Leveranser!$B$1:$AW$1,0),FALSE)</f>
        <v>0.6</v>
      </c>
      <c r="W356" s="6">
        <f>IFERROR(VLOOKUP($B356,Miljö!$B$1:$AP$500,MATCH("Såld mängd produktionsspecifik fjärrvärme (GWh)",Miljö!$B$1:$AW$1,0),FALSE)/1,0)</f>
        <v>0</v>
      </c>
      <c r="X356" s="6"/>
      <c r="Y356" s="30">
        <f t="shared" si="62"/>
        <v>0.6</v>
      </c>
      <c r="Z356" s="6"/>
      <c r="AA356" s="30" t="str">
        <f t="shared" si="63"/>
        <v/>
      </c>
      <c r="AC356" t="s">
        <v>10</v>
      </c>
      <c r="AD356" t="s">
        <v>20</v>
      </c>
      <c r="AE356" s="25" t="str">
        <f t="shared" si="58"/>
        <v>ja</v>
      </c>
      <c r="AF356" t="s">
        <v>20</v>
      </c>
      <c r="AG356" t="s">
        <v>20</v>
      </c>
      <c r="AM356" s="6" t="str">
        <f t="shared" si="59"/>
        <v/>
      </c>
      <c r="AO356" s="6" t="str">
        <f t="shared" si="66"/>
        <v/>
      </c>
      <c r="AQ356" s="6" t="str">
        <f t="shared" si="67"/>
        <v/>
      </c>
      <c r="AR356" s="6"/>
      <c r="AW356" t="str">
        <f t="shared" si="64"/>
        <v/>
      </c>
      <c r="AY356" s="6" t="str">
        <f t="shared" si="68"/>
        <v/>
      </c>
      <c r="BB356" s="6" t="str">
        <f t="shared" si="65"/>
        <v>Ja</v>
      </c>
      <c r="BK356" t="s">
        <v>10</v>
      </c>
    </row>
    <row r="357" spans="1:64" ht="15" customHeight="1" x14ac:dyDescent="0.25">
      <c r="A357" t="s">
        <v>458</v>
      </c>
      <c r="B357" t="s">
        <v>459</v>
      </c>
      <c r="C357">
        <v>0.111537</v>
      </c>
      <c r="D357">
        <v>21.0715</v>
      </c>
      <c r="E357">
        <v>10.296200000000001</v>
      </c>
      <c r="F357">
        <v>6.5222199999999996E-3</v>
      </c>
      <c r="G357" t="s">
        <v>14</v>
      </c>
      <c r="H357" t="s">
        <v>10</v>
      </c>
      <c r="K357" s="6">
        <f>VLOOKUP($B357,'Egen hetvattenprod'!$B$1:$AP$500,MATCH("Summa tillförd energi:",'Egen hetvattenprod'!$B$1:$AY$1,0),FALSE)</f>
        <v>0</v>
      </c>
      <c r="L357" s="6">
        <f>VLOOKUP($B357,Kraftvärmeprod!$B$1:$AO$500,MATCH("Summa tillförd energi:",Kraftvärmeprod!$B$1:$AV$1,0),FALSE)</f>
        <v>0</v>
      </c>
      <c r="M357" s="33">
        <f>VLOOKUP($B357,'Allokerad kvv'!$B$1:$AO$500,MATCH("Summa allokerad tillförd energi:",'Allokerad kvv'!$B$1:$AV$1,0),FALSE)</f>
        <v>0</v>
      </c>
      <c r="N357" s="33">
        <f>VLOOKUP($B357,'Justerad allokering'!$B$1:$AO$500,MATCH("Summa justerad allokerad tillförd energi:",'Justerad allokering'!$B$1:$AV$1,0),FALSE)</f>
        <v>0</v>
      </c>
      <c r="O357" s="6">
        <f>VLOOKUP($B357,'Slutlig allokering'!$B$2:$AL$500,MATCH("Summa justerad allokerad tillförd energi:",'Slutlig allokering'!$B$2:$AS$2,0),FALSE)</f>
        <v>0</v>
      </c>
      <c r="P357" s="6">
        <f>VLOOKUP($B357,'Köpt hetvatten'!$B$1:$AP$500,MATCH("Med verkningsgrad:",'Köpt hetvatten'!$B$1:$AW$1,0),FALSE)</f>
        <v>5.0588235294117645</v>
      </c>
      <c r="Q357" s="6">
        <f>VLOOKUP($B357,Spillvärme!$B$1:$AP$500,MATCH("Summa tillförd energi:",Spillvärme!$B$1:$AW$1,0),FALSE)</f>
        <v>0</v>
      </c>
      <c r="R357" s="6">
        <f>VLOOKUP($B357,Miljö!$B$1:$AP$500,MATCH("Summa tillförd energi:",Miljö!$B$1:$AW$1,0),FALSE)</f>
        <v>0</v>
      </c>
      <c r="S357" s="33">
        <f t="shared" si="60"/>
        <v>0.10199999999999999</v>
      </c>
      <c r="T357" s="6" t="str">
        <f>VLOOKUP($B357,Miljö!$B$1:$AP$500,MATCH("Köpt prod.spec hetvatten",Miljö!$B$1:$AW$1,0),FALSE)</f>
        <v/>
      </c>
      <c r="U357" s="6">
        <f t="shared" si="61"/>
        <v>5.0588235294117645</v>
      </c>
      <c r="V357" s="6">
        <f>VLOOKUP($B357,Leveranser!$B$1:$AP$500,MATCH("Total levererad värme",Leveranser!$B$1:$AW$1,0),FALSE)</f>
        <v>3.4</v>
      </c>
      <c r="W357" s="6">
        <f>IFERROR(VLOOKUP($B357,Miljö!$B$1:$AP$500,MATCH("Såld mängd produktionsspecifik fjärrvärme (GWh)",Miljö!$B$1:$AW$1,0),FALSE)/1,0)</f>
        <v>0</v>
      </c>
      <c r="X357" s="6"/>
      <c r="Y357" s="30">
        <f t="shared" si="62"/>
        <v>0.67209302325581399</v>
      </c>
      <c r="Z357" s="6"/>
      <c r="AA357" s="30" t="str">
        <f t="shared" si="63"/>
        <v/>
      </c>
      <c r="AC357" t="s">
        <v>20</v>
      </c>
      <c r="AD357" t="s">
        <v>10</v>
      </c>
      <c r="AE357" s="25" t="str">
        <f t="shared" si="58"/>
        <v>ja</v>
      </c>
      <c r="AF357" t="s">
        <v>20</v>
      </c>
      <c r="AG357" t="s">
        <v>20</v>
      </c>
      <c r="AM357" s="6" t="str">
        <f t="shared" si="59"/>
        <v/>
      </c>
      <c r="AO357" s="6" t="str">
        <f t="shared" si="66"/>
        <v/>
      </c>
      <c r="AQ357" s="6" t="str">
        <f t="shared" si="67"/>
        <v/>
      </c>
      <c r="AR357" s="6"/>
      <c r="AW357" t="str">
        <f t="shared" si="64"/>
        <v/>
      </c>
      <c r="AY357" s="6" t="str">
        <f t="shared" si="68"/>
        <v/>
      </c>
      <c r="BB357" s="6" t="str">
        <f t="shared" si="65"/>
        <v>Ja</v>
      </c>
      <c r="BK357" t="s">
        <v>10</v>
      </c>
    </row>
    <row r="358" spans="1:64" ht="15" customHeight="1" x14ac:dyDescent="0.25">
      <c r="A358" t="s">
        <v>458</v>
      </c>
      <c r="B358" t="s">
        <v>460</v>
      </c>
      <c r="C358">
        <v>0.19689699999999999</v>
      </c>
      <c r="D358">
        <v>31.148700000000002</v>
      </c>
      <c r="E358">
        <v>13.2302</v>
      </c>
      <c r="F358">
        <v>6.5913399999999997E-2</v>
      </c>
      <c r="G358" t="s">
        <v>14</v>
      </c>
      <c r="H358" t="s">
        <v>10</v>
      </c>
      <c r="K358" s="6">
        <f>VLOOKUP($B358,'Egen hetvattenprod'!$B$1:$AP$500,MATCH("Summa tillförd energi:",'Egen hetvattenprod'!$B$1:$AY$1,0),FALSE)</f>
        <v>52.3</v>
      </c>
      <c r="L358" s="6">
        <f>VLOOKUP($B358,Kraftvärmeprod!$B$1:$AO$500,MATCH("Summa tillförd energi:",Kraftvärmeprod!$B$1:$AV$1,0),FALSE)</f>
        <v>0</v>
      </c>
      <c r="M358" s="33">
        <f>VLOOKUP($B358,'Allokerad kvv'!$B$1:$AO$500,MATCH("Summa allokerad tillförd energi:",'Allokerad kvv'!$B$1:$AV$1,0),FALSE)</f>
        <v>0</v>
      </c>
      <c r="N358" s="33">
        <f>VLOOKUP($B358,'Justerad allokering'!$B$1:$AO$500,MATCH("Summa justerad allokerad tillförd energi:",'Justerad allokering'!$B$1:$AV$1,0),FALSE)</f>
        <v>0</v>
      </c>
      <c r="O358" s="6">
        <f>VLOOKUP($B358,'Slutlig allokering'!$B$2:$AL$500,MATCH("Summa justerad allokerad tillförd energi:",'Slutlig allokering'!$B$2:$AS$2,0),FALSE)</f>
        <v>0</v>
      </c>
      <c r="P358" s="6">
        <f>VLOOKUP($B358,'Köpt hetvatten'!$B$1:$AP$500,MATCH("Med verkningsgrad:",'Köpt hetvatten'!$B$1:$AW$1,0),FALSE)</f>
        <v>0</v>
      </c>
      <c r="Q358" s="6">
        <f>VLOOKUP($B358,Spillvärme!$B$1:$AP$500,MATCH("Summa tillförd energi:",Spillvärme!$B$1:$AW$1,0),FALSE)</f>
        <v>0</v>
      </c>
      <c r="R358" s="6">
        <f>VLOOKUP($B358,Miljö!$B$1:$AP$500,MATCH("Summa tillförd energi:",Miljö!$B$1:$AW$1,0),FALSE)</f>
        <v>0.8</v>
      </c>
      <c r="S358" s="33">
        <f t="shared" si="60"/>
        <v>0</v>
      </c>
      <c r="T358" s="6" t="str">
        <f>VLOOKUP($B358,Miljö!$B$1:$AP$500,MATCH("Köpt prod.spec hetvatten",Miljö!$B$1:$AW$1,0),FALSE)</f>
        <v/>
      </c>
      <c r="U358" s="6">
        <f t="shared" si="61"/>
        <v>53.099999999999994</v>
      </c>
      <c r="V358" s="6">
        <f>VLOOKUP($B358,Leveranser!$B$1:$AP$500,MATCH("Total levererad värme",Leveranser!$B$1:$AW$1,0),FALSE)</f>
        <v>41.9</v>
      </c>
      <c r="W358" s="6">
        <f>IFERROR(VLOOKUP($B358,Miljö!$B$1:$AP$500,MATCH("Såld mängd produktionsspecifik fjärrvärme (GWh)",Miljö!$B$1:$AW$1,0),FALSE)/1,0)</f>
        <v>0</v>
      </c>
      <c r="X358" s="6"/>
      <c r="Y358" s="30">
        <f t="shared" si="62"/>
        <v>0.78907721280602638</v>
      </c>
      <c r="Z358" s="6"/>
      <c r="AA358" s="30" t="str">
        <f t="shared" si="63"/>
        <v/>
      </c>
      <c r="AC358" t="s">
        <v>10</v>
      </c>
      <c r="AD358" t="s">
        <v>20</v>
      </c>
      <c r="AE358" s="25" t="str">
        <f t="shared" si="58"/>
        <v>ja</v>
      </c>
      <c r="AF358" t="s">
        <v>20</v>
      </c>
      <c r="AG358" t="s">
        <v>20</v>
      </c>
      <c r="AM358" s="6" t="str">
        <f t="shared" si="59"/>
        <v/>
      </c>
      <c r="AO358" s="6" t="str">
        <f t="shared" si="66"/>
        <v/>
      </c>
      <c r="AQ358" s="6" t="str">
        <f t="shared" si="67"/>
        <v/>
      </c>
      <c r="AR358" s="6"/>
      <c r="AW358" t="str">
        <f t="shared" si="64"/>
        <v/>
      </c>
      <c r="AY358" s="6" t="str">
        <f t="shared" si="68"/>
        <v/>
      </c>
      <c r="BB358" s="6" t="str">
        <f t="shared" si="65"/>
        <v>Ja</v>
      </c>
      <c r="BK358" t="s">
        <v>10</v>
      </c>
    </row>
    <row r="359" spans="1:64" ht="15" customHeight="1" x14ac:dyDescent="0.25">
      <c r="A359" t="s">
        <v>461</v>
      </c>
      <c r="B359" t="s">
        <v>462</v>
      </c>
      <c r="C359">
        <v>0</v>
      </c>
      <c r="D359">
        <v>0</v>
      </c>
      <c r="E359">
        <v>0</v>
      </c>
      <c r="F359">
        <v>0</v>
      </c>
      <c r="G359" t="s">
        <v>14</v>
      </c>
      <c r="H359" t="s">
        <v>14</v>
      </c>
      <c r="K359" s="6">
        <f>VLOOKUP($B359,'Egen hetvattenprod'!$B$1:$AP$500,MATCH("Summa tillförd energi:",'Egen hetvattenprod'!$B$1:$AY$1,0),FALSE)</f>
        <v>0</v>
      </c>
      <c r="L359" s="6">
        <f>VLOOKUP($B359,Kraftvärmeprod!$B$1:$AO$500,MATCH("Summa tillförd energi:",Kraftvärmeprod!$B$1:$AV$1,0),FALSE)</f>
        <v>0</v>
      </c>
      <c r="M359" s="33">
        <f>VLOOKUP($B359,'Allokerad kvv'!$B$1:$AO$500,MATCH("Summa allokerad tillförd energi:",'Allokerad kvv'!$B$1:$AV$1,0),FALSE)</f>
        <v>0</v>
      </c>
      <c r="N359" s="33">
        <f>VLOOKUP($B359,'Justerad allokering'!$B$1:$AO$500,MATCH("Summa justerad allokerad tillförd energi:",'Justerad allokering'!$B$1:$AV$1,0),FALSE)</f>
        <v>0</v>
      </c>
      <c r="O359" s="6">
        <f>VLOOKUP($B359,'Slutlig allokering'!$B$2:$AL$500,MATCH("Summa justerad allokerad tillförd energi:",'Slutlig allokering'!$B$2:$AS$2,0),FALSE)</f>
        <v>0</v>
      </c>
      <c r="P359" s="6">
        <f>VLOOKUP($B359,'Köpt hetvatten'!$B$1:$AP$500,MATCH("Med verkningsgrad:",'Köpt hetvatten'!$B$1:$AW$1,0),FALSE)</f>
        <v>0</v>
      </c>
      <c r="Q359" s="6">
        <f>VLOOKUP($B359,Spillvärme!$B$1:$AP$500,MATCH("Summa tillförd energi:",Spillvärme!$B$1:$AW$1,0),FALSE)</f>
        <v>0</v>
      </c>
      <c r="R359" s="6">
        <f>VLOOKUP($B359,Miljö!$B$1:$AP$500,MATCH("Summa tillförd energi:",Miljö!$B$1:$AW$1,0),FALSE)</f>
        <v>0</v>
      </c>
      <c r="S359" s="33">
        <f t="shared" si="60"/>
        <v>0</v>
      </c>
      <c r="T359" s="6" t="str">
        <f>VLOOKUP($B359,Miljö!$B$1:$AP$500,MATCH("Köpt prod.spec hetvatten",Miljö!$B$1:$AW$1,0),FALSE)</f>
        <v/>
      </c>
      <c r="U359" s="6">
        <f t="shared" si="61"/>
        <v>0</v>
      </c>
      <c r="V359" s="6">
        <f>VLOOKUP($B359,Leveranser!$B$1:$AP$500,MATCH("Total levererad värme",Leveranser!$B$1:$AW$1,0),FALSE)</f>
        <v>0</v>
      </c>
      <c r="W359" s="6">
        <f>IFERROR(VLOOKUP($B359,Miljö!$B$1:$AP$500,MATCH("Såld mängd produktionsspecifik fjärrvärme (GWh)",Miljö!$B$1:$AW$1,0),FALSE)/1,0)</f>
        <v>0</v>
      </c>
      <c r="X359" s="6"/>
      <c r="Y359" s="30" t="str">
        <f t="shared" si="62"/>
        <v/>
      </c>
      <c r="Z359" s="6"/>
      <c r="AA359" s="30" t="str">
        <f t="shared" si="63"/>
        <v/>
      </c>
      <c r="AC359" t="s">
        <v>20</v>
      </c>
      <c r="AD359" t="s">
        <v>20</v>
      </c>
      <c r="AE359" s="25" t="str">
        <f t="shared" si="58"/>
        <v/>
      </c>
      <c r="AF359" t="s">
        <v>20</v>
      </c>
      <c r="AG359" t="s">
        <v>20</v>
      </c>
      <c r="AM359" s="6" t="str">
        <f t="shared" si="59"/>
        <v>nej</v>
      </c>
      <c r="AO359" s="6" t="str">
        <f t="shared" si="66"/>
        <v>nej</v>
      </c>
      <c r="AQ359" s="6" t="str">
        <f t="shared" si="67"/>
        <v/>
      </c>
      <c r="AR359" s="6"/>
      <c r="AW359" t="str">
        <f t="shared" si="64"/>
        <v>nej</v>
      </c>
      <c r="AY359" s="6" t="str">
        <f t="shared" si="68"/>
        <v>nej</v>
      </c>
      <c r="BB359" s="6" t="str">
        <f t="shared" si="65"/>
        <v>Nej</v>
      </c>
      <c r="BK359" t="s">
        <v>14</v>
      </c>
    </row>
    <row r="360" spans="1:64" ht="15" customHeight="1" x14ac:dyDescent="0.25">
      <c r="A360" t="s">
        <v>461</v>
      </c>
      <c r="B360" t="s">
        <v>463</v>
      </c>
      <c r="C360" t="s">
        <v>20</v>
      </c>
      <c r="D360" t="s">
        <v>20</v>
      </c>
      <c r="E360" t="s">
        <v>20</v>
      </c>
      <c r="F360">
        <v>-9.6000500000000006E-3</v>
      </c>
      <c r="G360" t="s">
        <v>10</v>
      </c>
      <c r="H360" t="s">
        <v>10</v>
      </c>
      <c r="K360" s="6">
        <f>VLOOKUP($B360,'Egen hetvattenprod'!$B$1:$AP$500,MATCH("Summa tillförd energi:",'Egen hetvattenprod'!$B$1:$AY$1,0),FALSE)</f>
        <v>1383.22</v>
      </c>
      <c r="L360" s="6">
        <f>VLOOKUP($B360,Kraftvärmeprod!$B$1:$AO$500,MATCH("Summa tillförd energi:",Kraftvärmeprod!$B$1:$AV$1,0),FALSE)</f>
        <v>2179.2087999999999</v>
      </c>
      <c r="M360" s="33">
        <f>VLOOKUP($B360,'Allokerad kvv'!$B$1:$AO$500,MATCH("Summa allokerad tillförd energi:",'Allokerad kvv'!$B$1:$AV$1,0),FALSE)</f>
        <v>1144.68859</v>
      </c>
      <c r="N360" s="33">
        <f>VLOOKUP($B360,'Justerad allokering'!$B$1:$AO$500,MATCH("Summa justerad allokerad tillförd energi:",'Justerad allokering'!$B$1:$AV$1,0),FALSE)</f>
        <v>0</v>
      </c>
      <c r="O360" s="6">
        <f>VLOOKUP($B360,'Slutlig allokering'!$B$2:$AL$500,MATCH("Summa justerad allokerad tillförd energi:",'Slutlig allokering'!$B$2:$AS$2,0),FALSE)</f>
        <v>1144.68859</v>
      </c>
      <c r="P360" s="6">
        <f>VLOOKUP($B360,'Köpt hetvatten'!$B$1:$AP$500,MATCH("Med verkningsgrad:",'Köpt hetvatten'!$B$1:$AW$1,0),FALSE)</f>
        <v>0</v>
      </c>
      <c r="Q360" s="6">
        <f>VLOOKUP($B360,Spillvärme!$B$1:$AP$500,MATCH("Summa tillförd energi:",Spillvärme!$B$1:$AW$1,0),FALSE)</f>
        <v>2.7</v>
      </c>
      <c r="R360" s="6">
        <f>VLOOKUP($B360,Miljö!$B$1:$AP$500,MATCH("Summa tillförd energi:",Miljö!$B$1:$AW$1,0),FALSE)</f>
        <v>72.69</v>
      </c>
      <c r="S360" s="33">
        <f t="shared" si="60"/>
        <v>0</v>
      </c>
      <c r="T360" s="6">
        <f>VLOOKUP($B360,Miljö!$B$1:$AP$500,MATCH("Köpt prod.spec hetvatten",Miljö!$B$1:$AW$1,0),FALSE)</f>
        <v>20.515999999999998</v>
      </c>
      <c r="U360" s="6">
        <f t="shared" si="61"/>
        <v>2623.81459</v>
      </c>
      <c r="V360" s="6">
        <f>VLOOKUP($B360,Leveranser!$B$1:$AP$500,MATCH("Total levererad värme",Leveranser!$B$1:$AW$1,0),FALSE)</f>
        <v>2497</v>
      </c>
      <c r="W360" s="6">
        <f>IFERROR(VLOOKUP($B360,Miljö!$B$1:$AP$500,MATCH("Såld mängd produktionsspecifik fjärrvärme (GWh)",Miljö!$B$1:$AW$1,0),FALSE)/1,0)</f>
        <v>2497</v>
      </c>
      <c r="X360" s="6"/>
      <c r="Y360" s="30">
        <f t="shared" si="62"/>
        <v>0.95166785393932884</v>
      </c>
      <c r="Z360" s="6"/>
      <c r="AA360" s="30">
        <f t="shared" si="63"/>
        <v>1</v>
      </c>
      <c r="AC360" t="s">
        <v>20</v>
      </c>
      <c r="AD360" t="s">
        <v>1096</v>
      </c>
      <c r="AE360" s="25" t="str">
        <f t="shared" si="58"/>
        <v>ja</v>
      </c>
      <c r="AF360" t="s">
        <v>20</v>
      </c>
      <c r="AG360" t="s">
        <v>20</v>
      </c>
      <c r="AM360" s="6" t="str">
        <f t="shared" si="59"/>
        <v/>
      </c>
      <c r="AO360" s="6" t="str">
        <f t="shared" si="66"/>
        <v/>
      </c>
      <c r="AQ360" s="6" t="str">
        <f t="shared" si="67"/>
        <v>Ja</v>
      </c>
      <c r="AR360" s="6"/>
      <c r="AW360" t="str">
        <f t="shared" si="64"/>
        <v/>
      </c>
      <c r="AY360" s="6" t="str">
        <f t="shared" si="68"/>
        <v/>
      </c>
      <c r="BB360" s="6" t="str">
        <f t="shared" si="65"/>
        <v>Ja</v>
      </c>
      <c r="BK360" t="s">
        <v>10</v>
      </c>
    </row>
    <row r="361" spans="1:64" ht="15" customHeight="1" x14ac:dyDescent="0.25">
      <c r="A361" t="s">
        <v>464</v>
      </c>
      <c r="B361" t="s">
        <v>465</v>
      </c>
      <c r="C361">
        <v>0.13758999999999999</v>
      </c>
      <c r="D361">
        <v>33.239600000000003</v>
      </c>
      <c r="E361">
        <v>10.986599999999999</v>
      </c>
      <c r="F361">
        <v>5.2178000000000002E-2</v>
      </c>
      <c r="G361" t="s">
        <v>14</v>
      </c>
      <c r="H361" t="s">
        <v>10</v>
      </c>
      <c r="K361" s="6">
        <f>VLOOKUP($B361,'Egen hetvattenprod'!$B$1:$AP$500,MATCH("Summa tillförd energi:",'Egen hetvattenprod'!$B$1:$AY$1,0),FALSE)</f>
        <v>0.83499999999999996</v>
      </c>
      <c r="L361" s="6">
        <f>VLOOKUP($B361,Kraftvärmeprod!$B$1:$AO$500,MATCH("Summa tillförd energi:",Kraftvärmeprod!$B$1:$AV$1,0),FALSE)</f>
        <v>0</v>
      </c>
      <c r="M361" s="33">
        <f>VLOOKUP($B361,'Allokerad kvv'!$B$1:$AO$500,MATCH("Summa allokerad tillförd energi:",'Allokerad kvv'!$B$1:$AV$1,0),FALSE)</f>
        <v>0</v>
      </c>
      <c r="N361" s="33">
        <f>VLOOKUP($B361,'Justerad allokering'!$B$1:$AO$500,MATCH("Summa justerad allokerad tillförd energi:",'Justerad allokering'!$B$1:$AV$1,0),FALSE)</f>
        <v>0</v>
      </c>
      <c r="O361" s="6">
        <f>VLOOKUP($B361,'Slutlig allokering'!$B$2:$AL$500,MATCH("Summa justerad allokerad tillförd energi:",'Slutlig allokering'!$B$2:$AS$2,0),FALSE)</f>
        <v>0</v>
      </c>
      <c r="P361" s="6">
        <f>VLOOKUP($B361,'Köpt hetvatten'!$B$1:$AP$500,MATCH("Med verkningsgrad:",'Köpt hetvatten'!$B$1:$AW$1,0),FALSE)</f>
        <v>15.024705882352942</v>
      </c>
      <c r="Q361" s="6">
        <f>VLOOKUP($B361,Spillvärme!$B$1:$AP$500,MATCH("Summa tillförd energi:",Spillvärme!$B$1:$AW$1,0),FALSE)</f>
        <v>0</v>
      </c>
      <c r="R361" s="6">
        <f>VLOOKUP($B361,Miljö!$B$1:$AP$500,MATCH("Summa tillförd energi:",Miljö!$B$1:$AW$1,0),FALSE)</f>
        <v>0.143229</v>
      </c>
      <c r="S361" s="33">
        <f t="shared" si="60"/>
        <v>0</v>
      </c>
      <c r="T361" s="6" t="str">
        <f>VLOOKUP($B361,Miljö!$B$1:$AP$500,MATCH("Köpt prod.spec hetvatten",Miljö!$B$1:$AW$1,0),FALSE)</f>
        <v/>
      </c>
      <c r="U361" s="6">
        <f t="shared" si="61"/>
        <v>16.002934882352942</v>
      </c>
      <c r="V361" s="6">
        <f>VLOOKUP($B361,Leveranser!$B$1:$AP$500,MATCH("Total levererad värme",Leveranser!$B$1:$AW$1,0),FALSE)</f>
        <v>11.084535000000001</v>
      </c>
      <c r="W361" s="6">
        <f>IFERROR(VLOOKUP($B361,Miljö!$B$1:$AP$500,MATCH("Såld mängd produktionsspecifik fjärrvärme (GWh)",Miljö!$B$1:$AW$1,0),FALSE)/1,0)</f>
        <v>0</v>
      </c>
      <c r="X361" s="6"/>
      <c r="Y361" s="30">
        <f t="shared" si="62"/>
        <v>0.69265638343772473</v>
      </c>
      <c r="Z361" s="6"/>
      <c r="AA361" s="30" t="str">
        <f t="shared" si="63"/>
        <v/>
      </c>
      <c r="AC361" t="s">
        <v>10</v>
      </c>
      <c r="AD361" t="s">
        <v>20</v>
      </c>
      <c r="AE361" s="25" t="str">
        <f t="shared" si="58"/>
        <v>ja</v>
      </c>
      <c r="AF361" t="s">
        <v>20</v>
      </c>
      <c r="AG361" t="s">
        <v>20</v>
      </c>
      <c r="AM361" s="6" t="str">
        <f t="shared" si="59"/>
        <v/>
      </c>
      <c r="AO361" s="6" t="str">
        <f t="shared" si="66"/>
        <v/>
      </c>
      <c r="AQ361" s="6" t="str">
        <f t="shared" si="67"/>
        <v/>
      </c>
      <c r="AR361" s="6"/>
      <c r="AW361" t="str">
        <f t="shared" si="64"/>
        <v/>
      </c>
      <c r="AY361" s="6" t="str">
        <f t="shared" si="68"/>
        <v/>
      </c>
      <c r="BB361" s="6" t="str">
        <f t="shared" si="65"/>
        <v>Ja</v>
      </c>
      <c r="BK361" t="s">
        <v>10</v>
      </c>
    </row>
    <row r="362" spans="1:64" ht="15" customHeight="1" x14ac:dyDescent="0.25">
      <c r="A362" t="s">
        <v>464</v>
      </c>
      <c r="B362" t="s">
        <v>466</v>
      </c>
      <c r="C362">
        <v>0</v>
      </c>
      <c r="D362">
        <v>0</v>
      </c>
      <c r="E362">
        <v>0</v>
      </c>
      <c r="F362">
        <v>0</v>
      </c>
      <c r="G362" t="s">
        <v>14</v>
      </c>
      <c r="H362" t="s">
        <v>14</v>
      </c>
      <c r="K362" s="6">
        <f>VLOOKUP($B362,'Egen hetvattenprod'!$B$1:$AP$500,MATCH("Summa tillförd energi:",'Egen hetvattenprod'!$B$1:$AY$1,0),FALSE)</f>
        <v>0</v>
      </c>
      <c r="L362" s="6">
        <f>VLOOKUP($B362,Kraftvärmeprod!$B$1:$AO$500,MATCH("Summa tillförd energi:",Kraftvärmeprod!$B$1:$AV$1,0),FALSE)</f>
        <v>0</v>
      </c>
      <c r="M362" s="33">
        <f>VLOOKUP($B362,'Allokerad kvv'!$B$1:$AO$500,MATCH("Summa allokerad tillförd energi:",'Allokerad kvv'!$B$1:$AV$1,0),FALSE)</f>
        <v>0</v>
      </c>
      <c r="N362" s="33">
        <f>VLOOKUP($B362,'Justerad allokering'!$B$1:$AO$500,MATCH("Summa justerad allokerad tillförd energi:",'Justerad allokering'!$B$1:$AV$1,0),FALSE)</f>
        <v>0</v>
      </c>
      <c r="O362" s="6">
        <f>VLOOKUP($B362,'Slutlig allokering'!$B$2:$AL$500,MATCH("Summa justerad allokerad tillförd energi:",'Slutlig allokering'!$B$2:$AS$2,0),FALSE)</f>
        <v>0</v>
      </c>
      <c r="P362" s="6">
        <f>VLOOKUP($B362,'Köpt hetvatten'!$B$1:$AP$500,MATCH("Med verkningsgrad:",'Köpt hetvatten'!$B$1:$AW$1,0),FALSE)</f>
        <v>0</v>
      </c>
      <c r="Q362" s="6">
        <f>VLOOKUP($B362,Spillvärme!$B$1:$AP$500,MATCH("Summa tillförd energi:",Spillvärme!$B$1:$AW$1,0),FALSE)</f>
        <v>0</v>
      </c>
      <c r="R362" s="6">
        <f>VLOOKUP($B362,Miljö!$B$1:$AP$500,MATCH("Summa tillförd energi:",Miljö!$B$1:$AW$1,0),FALSE)</f>
        <v>0</v>
      </c>
      <c r="S362" s="33">
        <f t="shared" si="60"/>
        <v>0</v>
      </c>
      <c r="T362" s="6" t="str">
        <f>VLOOKUP($B362,Miljö!$B$1:$AP$500,MATCH("Köpt prod.spec hetvatten",Miljö!$B$1:$AW$1,0),FALSE)</f>
        <v/>
      </c>
      <c r="U362" s="6">
        <f t="shared" si="61"/>
        <v>0</v>
      </c>
      <c r="V362" s="6">
        <f>VLOOKUP($B362,Leveranser!$B$1:$AP$500,MATCH("Total levererad värme",Leveranser!$B$1:$AW$1,0),FALSE)</f>
        <v>0</v>
      </c>
      <c r="W362" s="6">
        <f>IFERROR(VLOOKUP($B362,Miljö!$B$1:$AP$500,MATCH("Såld mängd produktionsspecifik fjärrvärme (GWh)",Miljö!$B$1:$AW$1,0),FALSE)/1,0)</f>
        <v>0</v>
      </c>
      <c r="X362" s="6"/>
      <c r="Y362" s="30" t="str">
        <f t="shared" si="62"/>
        <v/>
      </c>
      <c r="Z362" s="6"/>
      <c r="AA362" s="30" t="str">
        <f t="shared" si="63"/>
        <v/>
      </c>
      <c r="AC362" t="s">
        <v>20</v>
      </c>
      <c r="AD362" t="s">
        <v>20</v>
      </c>
      <c r="AE362" s="25" t="str">
        <f t="shared" si="58"/>
        <v/>
      </c>
      <c r="AF362" t="s">
        <v>20</v>
      </c>
      <c r="AG362" t="s">
        <v>20</v>
      </c>
      <c r="AM362" s="6" t="str">
        <f t="shared" si="59"/>
        <v>nej</v>
      </c>
      <c r="AO362" s="6" t="str">
        <f t="shared" si="66"/>
        <v>nej</v>
      </c>
      <c r="AQ362" s="6" t="str">
        <f t="shared" si="67"/>
        <v/>
      </c>
      <c r="AR362" s="6"/>
      <c r="AW362" t="str">
        <f t="shared" si="64"/>
        <v>nej</v>
      </c>
      <c r="AY362" s="6" t="str">
        <f t="shared" si="68"/>
        <v>nej</v>
      </c>
      <c r="BB362" s="6" t="str">
        <f t="shared" si="65"/>
        <v>Nej</v>
      </c>
      <c r="BK362" t="s">
        <v>14</v>
      </c>
    </row>
    <row r="363" spans="1:64" ht="15" customHeight="1" x14ac:dyDescent="0.25">
      <c r="A363" t="s">
        <v>464</v>
      </c>
      <c r="B363" t="s">
        <v>467</v>
      </c>
      <c r="C363">
        <v>0.14253399999999999</v>
      </c>
      <c r="D363">
        <v>9.1195199999999996</v>
      </c>
      <c r="E363">
        <v>8.08324</v>
      </c>
      <c r="F363">
        <v>3.40179E-3</v>
      </c>
      <c r="G363" t="s">
        <v>14</v>
      </c>
      <c r="H363" t="s">
        <v>10</v>
      </c>
      <c r="K363" s="6">
        <f>VLOOKUP($B363,'Egen hetvattenprod'!$B$1:$AP$500,MATCH("Summa tillförd energi:",'Egen hetvattenprod'!$B$1:$AY$1,0),FALSE)</f>
        <v>25.933</v>
      </c>
      <c r="L363" s="6">
        <f>VLOOKUP($B363,Kraftvärmeprod!$B$1:$AO$500,MATCH("Summa tillförd energi:",Kraftvärmeprod!$B$1:$AV$1,0),FALSE)</f>
        <v>175.68100000000001</v>
      </c>
      <c r="M363" s="33">
        <f>VLOOKUP($B363,'Allokerad kvv'!$B$1:$AO$500,MATCH("Summa allokerad tillförd energi:",'Allokerad kvv'!$B$1:$AV$1,0),FALSE)</f>
        <v>100.866247</v>
      </c>
      <c r="N363" s="33">
        <f>VLOOKUP($B363,'Justerad allokering'!$B$1:$AO$500,MATCH("Summa justerad allokerad tillförd energi:",'Justerad allokering'!$B$1:$AV$1,0),FALSE)</f>
        <v>0</v>
      </c>
      <c r="O363" s="6">
        <f>VLOOKUP($B363,'Slutlig allokering'!$B$2:$AL$500,MATCH("Summa justerad allokerad tillförd energi:",'Slutlig allokering'!$B$2:$AS$2,0),FALSE)</f>
        <v>100.866247</v>
      </c>
      <c r="P363" s="6">
        <f>VLOOKUP($B363,'Köpt hetvatten'!$B$1:$AP$500,MATCH("Med verkningsgrad:",'Köpt hetvatten'!$B$1:$AW$1,0),FALSE)</f>
        <v>0</v>
      </c>
      <c r="Q363" s="6">
        <f>VLOOKUP($B363,Spillvärme!$B$1:$AP$500,MATCH("Summa tillförd energi:",Spillvärme!$B$1:$AW$1,0),FALSE)</f>
        <v>0</v>
      </c>
      <c r="R363" s="6">
        <f>VLOOKUP($B363,Miljö!$B$1:$AP$500,MATCH("Summa tillförd energi:",Miljö!$B$1:$AW$1,0),FALSE)</f>
        <v>8.1820000000000004</v>
      </c>
      <c r="S363" s="33">
        <f t="shared" si="60"/>
        <v>0</v>
      </c>
      <c r="T363" s="6" t="str">
        <f>VLOOKUP($B363,Miljö!$B$1:$AP$500,MATCH("Köpt prod.spec hetvatten",Miljö!$B$1:$AW$1,0),FALSE)</f>
        <v/>
      </c>
      <c r="U363" s="6">
        <f t="shared" si="61"/>
        <v>134.981247</v>
      </c>
      <c r="V363" s="6">
        <f>VLOOKUP($B363,Leveranser!$B$1:$AP$500,MATCH("Total levererad värme",Leveranser!$B$1:$AW$1,0),FALSE)</f>
        <v>125.948592</v>
      </c>
      <c r="W363" s="6">
        <f>IFERROR(VLOOKUP($B363,Miljö!$B$1:$AP$500,MATCH("Såld mängd produktionsspecifik fjärrvärme (GWh)",Miljö!$B$1:$AW$1,0),FALSE)/1,0)</f>
        <v>0</v>
      </c>
      <c r="X363" s="6"/>
      <c r="Y363" s="30">
        <f t="shared" si="62"/>
        <v>0.93308214881138274</v>
      </c>
      <c r="Z363" s="6"/>
      <c r="AA363" s="30" t="str">
        <f t="shared" si="63"/>
        <v/>
      </c>
      <c r="AC363" t="s">
        <v>20</v>
      </c>
      <c r="AD363" t="s">
        <v>10</v>
      </c>
      <c r="AE363" s="25" t="str">
        <f t="shared" si="58"/>
        <v>ja</v>
      </c>
      <c r="AF363" t="s">
        <v>20</v>
      </c>
      <c r="AG363" t="s">
        <v>20</v>
      </c>
      <c r="AM363" s="6" t="str">
        <f t="shared" si="59"/>
        <v/>
      </c>
      <c r="AO363" s="6" t="str">
        <f t="shared" si="66"/>
        <v/>
      </c>
      <c r="AQ363" s="6" t="str">
        <f t="shared" si="67"/>
        <v/>
      </c>
      <c r="AR363" s="6"/>
      <c r="AW363" t="str">
        <f t="shared" si="64"/>
        <v/>
      </c>
      <c r="AY363" s="6" t="str">
        <f t="shared" si="68"/>
        <v/>
      </c>
      <c r="BB363" s="6" t="str">
        <f t="shared" si="65"/>
        <v>Ja</v>
      </c>
      <c r="BK363" t="s">
        <v>10</v>
      </c>
    </row>
    <row r="364" spans="1:64" ht="15" customHeight="1" x14ac:dyDescent="0.25">
      <c r="A364" t="s">
        <v>468</v>
      </c>
      <c r="B364" t="s">
        <v>469</v>
      </c>
      <c r="C364">
        <v>0.23175899999999999</v>
      </c>
      <c r="D364">
        <v>84.279200000000003</v>
      </c>
      <c r="E364">
        <v>9.6254899999999992</v>
      </c>
      <c r="F364">
        <v>1.1520499999999999E-2</v>
      </c>
      <c r="G364" t="s">
        <v>14</v>
      </c>
      <c r="H364" t="s">
        <v>14</v>
      </c>
      <c r="K364" s="6">
        <f>VLOOKUP($B364,'Egen hetvattenprod'!$B$1:$AP$500,MATCH("Summa tillförd energi:",'Egen hetvattenprod'!$B$1:$AY$1,0),FALSE)</f>
        <v>0</v>
      </c>
      <c r="L364" s="6">
        <f>VLOOKUP($B364,Kraftvärmeprod!$B$1:$AO$500,MATCH("Summa tillförd energi:",Kraftvärmeprod!$B$1:$AV$1,0),FALSE)</f>
        <v>0</v>
      </c>
      <c r="M364" s="33">
        <f>VLOOKUP($B364,'Allokerad kvv'!$B$1:$AO$500,MATCH("Summa allokerad tillförd energi:",'Allokerad kvv'!$B$1:$AV$1,0),FALSE)</f>
        <v>0</v>
      </c>
      <c r="N364" s="33">
        <f>VLOOKUP($B364,'Justerad allokering'!$B$1:$AO$500,MATCH("Summa justerad allokerad tillförd energi:",'Justerad allokering'!$B$1:$AV$1,0),FALSE)</f>
        <v>0</v>
      </c>
      <c r="O364" s="6">
        <f>VLOOKUP($B364,'Slutlig allokering'!$B$2:$AL$500,MATCH("Summa justerad allokerad tillförd energi:",'Slutlig allokering'!$B$2:$AS$2,0),FALSE)</f>
        <v>0</v>
      </c>
      <c r="P364" s="6">
        <f>VLOOKUP($B364,'Köpt hetvatten'!$B$1:$AP$500,MATCH("Med verkningsgrad:",'Köpt hetvatten'!$B$1:$AW$1,0),FALSE)</f>
        <v>0</v>
      </c>
      <c r="Q364" s="6">
        <f>VLOOKUP($B364,Spillvärme!$B$1:$AP$500,MATCH("Summa tillförd energi:",Spillvärme!$B$1:$AW$1,0),FALSE)</f>
        <v>0</v>
      </c>
      <c r="R364" s="6">
        <f>VLOOKUP($B364,Miljö!$B$1:$AP$500,MATCH("Summa tillförd energi:",Miljö!$B$1:$AW$1,0),FALSE)</f>
        <v>0</v>
      </c>
      <c r="S364" s="33">
        <f t="shared" si="60"/>
        <v>15.311999999999999</v>
      </c>
      <c r="T364" s="6">
        <f>VLOOKUP($B364,Miljö!$B$1:$AP$500,MATCH("Köpt prod.spec hetvatten",Miljö!$B$1:$AW$1,0),FALSE)</f>
        <v>982.57</v>
      </c>
      <c r="U364" s="6">
        <f t="shared" si="61"/>
        <v>982.57</v>
      </c>
      <c r="V364" s="6">
        <f>VLOOKUP($B364,Leveranser!$B$1:$AP$500,MATCH("Total levererad värme",Leveranser!$B$1:$AW$1,0),FALSE)</f>
        <v>510.4</v>
      </c>
      <c r="W364" s="6">
        <f>IFERROR(VLOOKUP($B364,Miljö!$B$1:$AP$500,MATCH("Såld mängd produktionsspecifik fjärrvärme (GWh)",Miljö!$B$1:$AW$1,0),FALSE)/1,0)</f>
        <v>0</v>
      </c>
      <c r="X364" s="6"/>
      <c r="Y364" s="30">
        <f t="shared" si="62"/>
        <v>0.51945408469625565</v>
      </c>
      <c r="Z364" s="6"/>
      <c r="AA364" s="30" t="str">
        <f t="shared" si="63"/>
        <v/>
      </c>
      <c r="AC364" t="s">
        <v>20</v>
      </c>
      <c r="AD364" t="s">
        <v>20</v>
      </c>
      <c r="AE364" s="25" t="str">
        <f t="shared" si="58"/>
        <v/>
      </c>
      <c r="AF364" t="s">
        <v>1073</v>
      </c>
      <c r="AG364" t="s">
        <v>1067</v>
      </c>
      <c r="AH364" s="37" t="s">
        <v>14</v>
      </c>
      <c r="AM364" s="6" t="str">
        <f t="shared" si="59"/>
        <v>ja</v>
      </c>
      <c r="AO364" s="6" t="str">
        <f t="shared" si="66"/>
        <v>nej</v>
      </c>
      <c r="AQ364" s="6" t="str">
        <f t="shared" si="67"/>
        <v/>
      </c>
      <c r="AR364" s="6"/>
      <c r="AV364" t="s">
        <v>10</v>
      </c>
      <c r="AW364" t="str">
        <f t="shared" si="64"/>
        <v>ja</v>
      </c>
      <c r="AY364" s="6" t="str">
        <f t="shared" si="68"/>
        <v>nej</v>
      </c>
      <c r="BB364" s="6" t="str">
        <f t="shared" si="65"/>
        <v>Nej</v>
      </c>
      <c r="BD364" t="s">
        <v>10</v>
      </c>
      <c r="BE364" t="s">
        <v>1089</v>
      </c>
      <c r="BK364" t="s">
        <v>14</v>
      </c>
      <c r="BL364" t="s">
        <v>10</v>
      </c>
    </row>
    <row r="365" spans="1:64" ht="15" customHeight="1" x14ac:dyDescent="0.25">
      <c r="A365" t="s">
        <v>468</v>
      </c>
      <c r="B365" t="s">
        <v>470</v>
      </c>
      <c r="C365">
        <v>0.16402700000000001</v>
      </c>
      <c r="D365">
        <v>49.753300000000003</v>
      </c>
      <c r="E365">
        <v>5.8907499999999997</v>
      </c>
      <c r="F365">
        <v>1.4116999999999999E-2</v>
      </c>
      <c r="G365" t="s">
        <v>10</v>
      </c>
      <c r="H365" t="s">
        <v>10</v>
      </c>
      <c r="K365" s="6">
        <f>VLOOKUP($B365,'Egen hetvattenprod'!$B$1:$AP$500,MATCH("Summa tillförd energi:",'Egen hetvattenprod'!$B$1:$AY$1,0),FALSE)</f>
        <v>56.8</v>
      </c>
      <c r="L365" s="6">
        <f>VLOOKUP($B365,Kraftvärmeprod!$B$1:$AO$500,MATCH("Summa tillförd energi:",Kraftvärmeprod!$B$1:$AV$1,0),FALSE)</f>
        <v>0</v>
      </c>
      <c r="M365" s="33">
        <f>VLOOKUP($B365,'Allokerad kvv'!$B$1:$AO$500,MATCH("Summa allokerad tillförd energi:",'Allokerad kvv'!$B$1:$AV$1,0),FALSE)</f>
        <v>0</v>
      </c>
      <c r="N365" s="33">
        <f>VLOOKUP($B365,'Justerad allokering'!$B$1:$AO$500,MATCH("Summa justerad allokerad tillförd energi:",'Justerad allokering'!$B$1:$AV$1,0),FALSE)</f>
        <v>0</v>
      </c>
      <c r="O365" s="6">
        <f>VLOOKUP($B365,'Slutlig allokering'!$B$2:$AL$500,MATCH("Summa justerad allokerad tillförd energi:",'Slutlig allokering'!$B$2:$AS$2,0),FALSE)</f>
        <v>0</v>
      </c>
      <c r="P365" s="6">
        <f>VLOOKUP($B365,'Köpt hetvatten'!$B$1:$AP$500,MATCH("Med verkningsgrad:",'Köpt hetvatten'!$B$1:$AW$1,0),FALSE)</f>
        <v>0</v>
      </c>
      <c r="Q365" s="6">
        <f>VLOOKUP($B365,Spillvärme!$B$1:$AP$500,MATCH("Summa tillförd energi:",Spillvärme!$B$1:$AW$1,0),FALSE)</f>
        <v>0</v>
      </c>
      <c r="R365" s="6">
        <f>VLOOKUP($B365,Miljö!$B$1:$AP$500,MATCH("Summa tillförd energi:",Miljö!$B$1:$AW$1,0),FALSE)</f>
        <v>0</v>
      </c>
      <c r="S365" s="33">
        <f t="shared" si="60"/>
        <v>30.363</v>
      </c>
      <c r="T365" s="6">
        <f>VLOOKUP($B365,Miljö!$B$1:$AP$500,MATCH("Köpt prod.spec hetvatten",Miljö!$B$1:$AW$1,0),FALSE)</f>
        <v>1104.46</v>
      </c>
      <c r="U365" s="6">
        <f t="shared" si="61"/>
        <v>1161.26</v>
      </c>
      <c r="V365" s="6">
        <f>VLOOKUP($B365,Leveranser!$B$1:$AP$500,MATCH("Total levererad värme",Leveranser!$B$1:$AW$1,0),FALSE)</f>
        <v>1012.1</v>
      </c>
      <c r="W365" s="6">
        <f>IFERROR(VLOOKUP($B365,Miljö!$B$1:$AP$500,MATCH("Såld mängd produktionsspecifik fjärrvärme (GWh)",Miljö!$B$1:$AW$1,0),FALSE)/1,0)</f>
        <v>0</v>
      </c>
      <c r="X365" s="6"/>
      <c r="Y365" s="30">
        <f t="shared" si="62"/>
        <v>0.87155331278094483</v>
      </c>
      <c r="Z365" s="6"/>
      <c r="AA365" s="30" t="str">
        <f t="shared" si="63"/>
        <v/>
      </c>
      <c r="AC365" t="s">
        <v>10</v>
      </c>
      <c r="AD365" t="s">
        <v>20</v>
      </c>
      <c r="AE365" s="25" t="str">
        <f t="shared" si="58"/>
        <v>ja</v>
      </c>
      <c r="AF365" t="s">
        <v>20</v>
      </c>
      <c r="AG365" t="s">
        <v>20</v>
      </c>
      <c r="AM365" s="6" t="str">
        <f t="shared" si="59"/>
        <v/>
      </c>
      <c r="AO365" s="6" t="str">
        <f t="shared" si="66"/>
        <v/>
      </c>
      <c r="AQ365" s="6" t="str">
        <f t="shared" si="67"/>
        <v/>
      </c>
      <c r="AR365" s="6"/>
      <c r="AW365" t="str">
        <f t="shared" si="64"/>
        <v/>
      </c>
      <c r="AY365" s="6" t="str">
        <f t="shared" si="68"/>
        <v/>
      </c>
      <c r="BB365" s="6" t="str">
        <f t="shared" si="65"/>
        <v>Ja</v>
      </c>
      <c r="BK365" t="s">
        <v>10</v>
      </c>
    </row>
    <row r="366" spans="1:64" ht="15" customHeight="1" x14ac:dyDescent="0.25">
      <c r="A366" t="s">
        <v>471</v>
      </c>
      <c r="B366" t="s">
        <v>472</v>
      </c>
      <c r="C366">
        <v>0.30099900000000002</v>
      </c>
      <c r="D366">
        <v>118.553</v>
      </c>
      <c r="E366">
        <v>4.8881800000000002</v>
      </c>
      <c r="F366">
        <v>4.6995000000000002E-2</v>
      </c>
      <c r="G366" t="s">
        <v>10</v>
      </c>
      <c r="H366" t="s">
        <v>10</v>
      </c>
      <c r="K366" s="6">
        <f>VLOOKUP($B366,'Egen hetvattenprod'!$B$1:$AP$500,MATCH("Summa tillförd energi:",'Egen hetvattenprod'!$B$1:$AY$1,0),FALSE)</f>
        <v>65.527000000000001</v>
      </c>
      <c r="L366" s="6">
        <f>VLOOKUP($B366,Kraftvärmeprod!$B$1:$AO$500,MATCH("Summa tillförd energi:",Kraftvärmeprod!$B$1:$AV$1,0),FALSE)</f>
        <v>246.559</v>
      </c>
      <c r="M366" s="33">
        <f>VLOOKUP($B366,'Allokerad kvv'!$B$1:$AO$500,MATCH("Summa allokerad tillförd energi:",'Allokerad kvv'!$B$1:$AV$1,0),FALSE)</f>
        <v>175.44586899999999</v>
      </c>
      <c r="N366" s="33">
        <f>VLOOKUP($B366,'Justerad allokering'!$B$1:$AO$500,MATCH("Summa justerad allokerad tillförd energi:",'Justerad allokering'!$B$1:$AV$1,0),FALSE)</f>
        <v>0</v>
      </c>
      <c r="O366" s="6">
        <f>VLOOKUP($B366,'Slutlig allokering'!$B$2:$AL$500,MATCH("Summa justerad allokerad tillförd energi:",'Slutlig allokering'!$B$2:$AS$2,0),FALSE)</f>
        <v>175.44586899999999</v>
      </c>
      <c r="P366" s="6">
        <f>VLOOKUP($B366,'Köpt hetvatten'!$B$1:$AP$500,MATCH("Med verkningsgrad:",'Köpt hetvatten'!$B$1:$AW$1,0),FALSE)</f>
        <v>0</v>
      </c>
      <c r="Q366" s="6">
        <f>VLOOKUP($B366,Spillvärme!$B$1:$AP$500,MATCH("Summa tillförd energi:",Spillvärme!$B$1:$AW$1,0),FALSE)</f>
        <v>17.498999999999999</v>
      </c>
      <c r="R366" s="6">
        <f>VLOOKUP($B366,Miljö!$B$1:$AP$500,MATCH("Summa tillförd energi:",Miljö!$B$1:$AW$1,0),FALSE)</f>
        <v>0.59399999999999997</v>
      </c>
      <c r="S366" s="33">
        <f t="shared" si="60"/>
        <v>0</v>
      </c>
      <c r="T366" s="6" t="str">
        <f>VLOOKUP($B366,Miljö!$B$1:$AP$500,MATCH("Köpt prod.spec hetvatten",Miljö!$B$1:$AW$1,0),FALSE)</f>
        <v/>
      </c>
      <c r="U366" s="6">
        <f t="shared" si="61"/>
        <v>259.06586900000002</v>
      </c>
      <c r="V366" s="6">
        <f>VLOOKUP($B366,Leveranser!$B$1:$AP$500,MATCH("Total levererad värme",Leveranser!$B$1:$AW$1,0),FALSE)</f>
        <v>193.40899999999999</v>
      </c>
      <c r="W366" s="6">
        <f>IFERROR(VLOOKUP($B366,Miljö!$B$1:$AP$500,MATCH("Såld mängd produktionsspecifik fjärrvärme (GWh)",Miljö!$B$1:$AW$1,0),FALSE)/1,0)</f>
        <v>0</v>
      </c>
      <c r="X366" s="6"/>
      <c r="Y366" s="30">
        <f t="shared" si="62"/>
        <v>0.74656302949733599</v>
      </c>
      <c r="Z366" s="6"/>
      <c r="AA366" s="30" t="str">
        <f t="shared" si="63"/>
        <v/>
      </c>
      <c r="AC366" t="s">
        <v>10</v>
      </c>
      <c r="AD366" t="s">
        <v>20</v>
      </c>
      <c r="AE366" s="25" t="str">
        <f t="shared" si="58"/>
        <v>ja</v>
      </c>
      <c r="AF366" t="s">
        <v>20</v>
      </c>
      <c r="AG366" t="s">
        <v>20</v>
      </c>
      <c r="AM366" s="6" t="str">
        <f t="shared" si="59"/>
        <v/>
      </c>
      <c r="AO366" s="6" t="str">
        <f t="shared" si="66"/>
        <v/>
      </c>
      <c r="AQ366" s="6" t="str">
        <f t="shared" si="67"/>
        <v/>
      </c>
      <c r="AR366" s="6"/>
      <c r="AW366" t="str">
        <f t="shared" si="64"/>
        <v/>
      </c>
      <c r="AY366" s="6" t="str">
        <f t="shared" si="68"/>
        <v/>
      </c>
      <c r="BB366" s="6" t="str">
        <f t="shared" si="65"/>
        <v>Ja</v>
      </c>
      <c r="BK366" t="s">
        <v>10</v>
      </c>
    </row>
    <row r="367" spans="1:64" ht="15" customHeight="1" x14ac:dyDescent="0.25">
      <c r="A367" t="s">
        <v>471</v>
      </c>
      <c r="B367" t="s">
        <v>473</v>
      </c>
      <c r="C367">
        <v>0.64084200000000002</v>
      </c>
      <c r="D367">
        <v>92.796800000000005</v>
      </c>
      <c r="E367">
        <v>10.736599999999999</v>
      </c>
      <c r="F367">
        <v>7.4028800000000006E-2</v>
      </c>
      <c r="G367" t="s">
        <v>14</v>
      </c>
      <c r="H367" t="s">
        <v>10</v>
      </c>
      <c r="K367" s="6">
        <f>VLOOKUP($B367,'Egen hetvattenprod'!$B$1:$AP$500,MATCH("Summa tillförd energi:",'Egen hetvattenprod'!$B$1:$AY$1,0),FALSE)</f>
        <v>10.139000000000001</v>
      </c>
      <c r="L367" s="6">
        <f>VLOOKUP($B367,Kraftvärmeprod!$B$1:$AO$500,MATCH("Summa tillförd energi:",Kraftvärmeprod!$B$1:$AV$1,0),FALSE)</f>
        <v>0</v>
      </c>
      <c r="M367" s="33">
        <f>VLOOKUP($B367,'Allokerad kvv'!$B$1:$AO$500,MATCH("Summa allokerad tillförd energi:",'Allokerad kvv'!$B$1:$AV$1,0),FALSE)</f>
        <v>0</v>
      </c>
      <c r="N367" s="33">
        <f>VLOOKUP($B367,'Justerad allokering'!$B$1:$AO$500,MATCH("Summa justerad allokerad tillförd energi:",'Justerad allokering'!$B$1:$AV$1,0),FALSE)</f>
        <v>0</v>
      </c>
      <c r="O367" s="6">
        <f>VLOOKUP($B367,'Slutlig allokering'!$B$2:$AL$500,MATCH("Summa justerad allokerad tillförd energi:",'Slutlig allokering'!$B$2:$AS$2,0),FALSE)</f>
        <v>0</v>
      </c>
      <c r="P367" s="6">
        <f>VLOOKUP($B367,'Köpt hetvatten'!$B$1:$AP$500,MATCH("Med verkningsgrad:",'Köpt hetvatten'!$B$1:$AW$1,0),FALSE)</f>
        <v>0</v>
      </c>
      <c r="Q367" s="6">
        <f>VLOOKUP($B367,Spillvärme!$B$1:$AP$500,MATCH("Summa tillförd energi:",Spillvärme!$B$1:$AW$1,0),FALSE)</f>
        <v>0</v>
      </c>
      <c r="R367" s="6">
        <f>VLOOKUP($B367,Miljö!$B$1:$AP$500,MATCH("Summa tillförd energi:",Miljö!$B$1:$AW$1,0),FALSE)</f>
        <v>0.152</v>
      </c>
      <c r="S367" s="33">
        <f t="shared" si="60"/>
        <v>0</v>
      </c>
      <c r="T367" s="6" t="str">
        <f>VLOOKUP($B367,Miljö!$B$1:$AP$500,MATCH("Köpt prod.spec hetvatten",Miljö!$B$1:$AW$1,0),FALSE)</f>
        <v/>
      </c>
      <c r="U367" s="6">
        <f t="shared" si="61"/>
        <v>10.291</v>
      </c>
      <c r="V367" s="6">
        <f>VLOOKUP($B367,Leveranser!$B$1:$AP$500,MATCH("Total levererad värme",Leveranser!$B$1:$AW$1,0),FALSE)</f>
        <v>5.8460000000000001</v>
      </c>
      <c r="W367" s="6">
        <f>IFERROR(VLOOKUP($B367,Miljö!$B$1:$AP$500,MATCH("Såld mängd produktionsspecifik fjärrvärme (GWh)",Miljö!$B$1:$AW$1,0),FALSE)/1,0)</f>
        <v>0</v>
      </c>
      <c r="X367" s="6"/>
      <c r="Y367" s="30">
        <f t="shared" si="62"/>
        <v>0.56806918666796224</v>
      </c>
      <c r="Z367" s="6"/>
      <c r="AA367" s="30" t="str">
        <f t="shared" si="63"/>
        <v/>
      </c>
      <c r="AC367" t="s">
        <v>10</v>
      </c>
      <c r="AD367" t="s">
        <v>20</v>
      </c>
      <c r="AE367" s="25" t="str">
        <f t="shared" si="58"/>
        <v>ja</v>
      </c>
      <c r="AF367" t="s">
        <v>20</v>
      </c>
      <c r="AG367" t="s">
        <v>20</v>
      </c>
      <c r="AM367" s="6" t="str">
        <f t="shared" si="59"/>
        <v/>
      </c>
      <c r="AO367" s="6" t="str">
        <f t="shared" si="66"/>
        <v/>
      </c>
      <c r="AQ367" s="6" t="str">
        <f t="shared" si="67"/>
        <v/>
      </c>
      <c r="AR367" s="6"/>
      <c r="AW367" t="str">
        <f t="shared" si="64"/>
        <v/>
      </c>
      <c r="AY367" s="6" t="str">
        <f t="shared" si="68"/>
        <v/>
      </c>
      <c r="BB367" s="6" t="str">
        <f t="shared" si="65"/>
        <v>Ja</v>
      </c>
      <c r="BK367" t="s">
        <v>10</v>
      </c>
    </row>
    <row r="368" spans="1:64" ht="15" customHeight="1" x14ac:dyDescent="0.25">
      <c r="A368" t="s">
        <v>474</v>
      </c>
      <c r="B368" t="s">
        <v>475</v>
      </c>
      <c r="C368">
        <v>0.17674400000000001</v>
      </c>
      <c r="D368">
        <v>36.706400000000002</v>
      </c>
      <c r="E368">
        <v>11.4663</v>
      </c>
      <c r="F368">
        <v>4.0411200000000001E-2</v>
      </c>
      <c r="G368" t="s">
        <v>10</v>
      </c>
      <c r="H368" t="s">
        <v>10</v>
      </c>
      <c r="K368" s="6">
        <f>VLOOKUP($B368,'Egen hetvattenprod'!$B$1:$AP$500,MATCH("Summa tillförd energi:",'Egen hetvattenprod'!$B$1:$AY$1,0),FALSE)</f>
        <v>18.8</v>
      </c>
      <c r="L368" s="6">
        <f>VLOOKUP($B368,Kraftvärmeprod!$B$1:$AO$500,MATCH("Summa tillförd energi:",Kraftvärmeprod!$B$1:$AV$1,0),FALSE)</f>
        <v>0</v>
      </c>
      <c r="M368" s="33">
        <f>VLOOKUP($B368,'Allokerad kvv'!$B$1:$AO$500,MATCH("Summa allokerad tillförd energi:",'Allokerad kvv'!$B$1:$AV$1,0),FALSE)</f>
        <v>0</v>
      </c>
      <c r="N368" s="33">
        <f>VLOOKUP($B368,'Justerad allokering'!$B$1:$AO$500,MATCH("Summa justerad allokerad tillförd energi:",'Justerad allokering'!$B$1:$AV$1,0),FALSE)</f>
        <v>0</v>
      </c>
      <c r="O368" s="6">
        <f>VLOOKUP($B368,'Slutlig allokering'!$B$2:$AL$500,MATCH("Summa justerad allokerad tillförd energi:",'Slutlig allokering'!$B$2:$AS$2,0),FALSE)</f>
        <v>0</v>
      </c>
      <c r="P368" s="6">
        <f>VLOOKUP($B368,'Köpt hetvatten'!$B$1:$AP$500,MATCH("Med verkningsgrad:",'Köpt hetvatten'!$B$1:$AW$1,0),FALSE)</f>
        <v>0</v>
      </c>
      <c r="Q368" s="6">
        <f>VLOOKUP($B368,Spillvärme!$B$1:$AP$500,MATCH("Summa tillförd energi:",Spillvärme!$B$1:$AW$1,0),FALSE)</f>
        <v>0</v>
      </c>
      <c r="R368" s="6">
        <f>VLOOKUP($B368,Miljö!$B$1:$AP$500,MATCH("Summa tillförd energi:",Miljö!$B$1:$AW$1,0),FALSE)</f>
        <v>0.41</v>
      </c>
      <c r="S368" s="33">
        <f t="shared" si="60"/>
        <v>0</v>
      </c>
      <c r="T368" s="6" t="str">
        <f>VLOOKUP($B368,Miljö!$B$1:$AP$500,MATCH("Köpt prod.spec hetvatten",Miljö!$B$1:$AW$1,0),FALSE)</f>
        <v/>
      </c>
      <c r="U368" s="6">
        <f t="shared" si="61"/>
        <v>19.21</v>
      </c>
      <c r="V368" s="6">
        <f>VLOOKUP($B368,Leveranser!$B$1:$AP$500,MATCH("Total levererad värme",Leveranser!$B$1:$AW$1,0),FALSE)</f>
        <v>12.1</v>
      </c>
      <c r="W368" s="6">
        <f>IFERROR(VLOOKUP($B368,Miljö!$B$1:$AP$500,MATCH("Såld mängd produktionsspecifik fjärrvärme (GWh)",Miljö!$B$1:$AW$1,0),FALSE)/1,0)</f>
        <v>0</v>
      </c>
      <c r="X368" s="6"/>
      <c r="Y368" s="30">
        <f t="shared" si="62"/>
        <v>0.62988027069234764</v>
      </c>
      <c r="Z368" s="6"/>
      <c r="AA368" s="30" t="str">
        <f t="shared" si="63"/>
        <v/>
      </c>
      <c r="AC368" t="s">
        <v>10</v>
      </c>
      <c r="AD368" t="s">
        <v>20</v>
      </c>
      <c r="AE368" s="25" t="str">
        <f t="shared" si="58"/>
        <v>ja</v>
      </c>
      <c r="AF368" t="s">
        <v>20</v>
      </c>
      <c r="AG368" t="s">
        <v>20</v>
      </c>
      <c r="AM368" s="6" t="str">
        <f t="shared" si="59"/>
        <v/>
      </c>
      <c r="AO368" s="6" t="str">
        <f t="shared" si="66"/>
        <v/>
      </c>
      <c r="AQ368" s="6" t="str">
        <f t="shared" si="67"/>
        <v/>
      </c>
      <c r="AR368" s="6"/>
      <c r="AW368" t="str">
        <f t="shared" si="64"/>
        <v/>
      </c>
      <c r="AY368" s="6" t="str">
        <f t="shared" si="68"/>
        <v/>
      </c>
      <c r="BB368" s="6" t="str">
        <f t="shared" si="65"/>
        <v>Ja</v>
      </c>
      <c r="BK368" t="s">
        <v>10</v>
      </c>
    </row>
    <row r="369" spans="1:64" ht="15" customHeight="1" x14ac:dyDescent="0.25">
      <c r="A369" t="s">
        <v>474</v>
      </c>
      <c r="B369" t="s">
        <v>476</v>
      </c>
      <c r="C369">
        <v>0.125607</v>
      </c>
      <c r="D369">
        <v>16.267099999999999</v>
      </c>
      <c r="E369">
        <v>5.8721500000000004</v>
      </c>
      <c r="F369">
        <v>2.1305299999999999E-2</v>
      </c>
      <c r="G369" t="s">
        <v>10</v>
      </c>
      <c r="H369" t="s">
        <v>10</v>
      </c>
      <c r="K369" s="6">
        <f>VLOOKUP($B369,'Egen hetvattenprod'!$B$1:$AP$500,MATCH("Summa tillförd energi:",'Egen hetvattenprod'!$B$1:$AY$1,0),FALSE)</f>
        <v>122.54</v>
      </c>
      <c r="L369" s="6">
        <f>VLOOKUP($B369,Kraftvärmeprod!$B$1:$AO$500,MATCH("Summa tillförd energi:",Kraftvärmeprod!$B$1:$AV$1,0),FALSE)</f>
        <v>144.83000000000001</v>
      </c>
      <c r="M369" s="33">
        <f>VLOOKUP($B369,'Allokerad kvv'!$B$1:$AO$500,MATCH("Summa allokerad tillförd energi:",'Allokerad kvv'!$B$1:$AV$1,0),FALSE)</f>
        <v>92.157433299999994</v>
      </c>
      <c r="N369" s="33">
        <f>VLOOKUP($B369,'Justerad allokering'!$B$1:$AO$500,MATCH("Summa justerad allokerad tillförd energi:",'Justerad allokering'!$B$1:$AV$1,0),FALSE)</f>
        <v>0</v>
      </c>
      <c r="O369" s="6">
        <f>VLOOKUP($B369,'Slutlig allokering'!$B$2:$AL$500,MATCH("Summa justerad allokerad tillförd energi:",'Slutlig allokering'!$B$2:$AS$2,0),FALSE)</f>
        <v>92.157433299999994</v>
      </c>
      <c r="P369" s="6">
        <f>VLOOKUP($B369,'Köpt hetvatten'!$B$1:$AP$500,MATCH("Med verkningsgrad:",'Köpt hetvatten'!$B$1:$AW$1,0),FALSE)</f>
        <v>0</v>
      </c>
      <c r="Q369" s="6">
        <f>VLOOKUP($B369,Spillvärme!$B$1:$AP$500,MATCH("Summa tillförd energi:",Spillvärme!$B$1:$AW$1,0),FALSE)</f>
        <v>0</v>
      </c>
      <c r="R369" s="6">
        <f>VLOOKUP($B369,Miljö!$B$1:$AP$500,MATCH("Summa tillförd energi:",Miljö!$B$1:$AW$1,0),FALSE)</f>
        <v>5.2</v>
      </c>
      <c r="S369" s="33">
        <f t="shared" si="60"/>
        <v>0</v>
      </c>
      <c r="T369" s="6" t="str">
        <f>VLOOKUP($B369,Miljö!$B$1:$AP$500,MATCH("Köpt prod.spec hetvatten",Miljö!$B$1:$AW$1,0),FALSE)</f>
        <v/>
      </c>
      <c r="U369" s="6">
        <f t="shared" si="61"/>
        <v>219.89743329999999</v>
      </c>
      <c r="V369" s="6">
        <f>VLOOKUP($B369,Leveranser!$B$1:$AP$500,MATCH("Total levererad värme",Leveranser!$B$1:$AW$1,0),FALSE)</f>
        <v>184.2</v>
      </c>
      <c r="W369" s="6">
        <f>IFERROR(VLOOKUP($B369,Miljö!$B$1:$AP$500,MATCH("Såld mängd produktionsspecifik fjärrvärme (GWh)",Miljö!$B$1:$AW$1,0),FALSE)/1,0)</f>
        <v>0</v>
      </c>
      <c r="X369" s="6"/>
      <c r="Y369" s="30">
        <f t="shared" si="62"/>
        <v>0.83766325616316317</v>
      </c>
      <c r="Z369" s="6"/>
      <c r="AA369" s="30" t="str">
        <f t="shared" si="63"/>
        <v/>
      </c>
      <c r="AC369" t="s">
        <v>10</v>
      </c>
      <c r="AD369" t="s">
        <v>20</v>
      </c>
      <c r="AE369" s="25" t="str">
        <f t="shared" si="58"/>
        <v>ja</v>
      </c>
      <c r="AF369" t="s">
        <v>20</v>
      </c>
      <c r="AG369" t="s">
        <v>20</v>
      </c>
      <c r="AM369" s="6" t="str">
        <f t="shared" si="59"/>
        <v/>
      </c>
      <c r="AO369" s="6" t="str">
        <f t="shared" si="66"/>
        <v/>
      </c>
      <c r="AQ369" s="6" t="str">
        <f t="shared" si="67"/>
        <v/>
      </c>
      <c r="AR369" s="6"/>
      <c r="AW369" t="str">
        <f t="shared" si="64"/>
        <v/>
      </c>
      <c r="AY369" s="6" t="str">
        <f t="shared" si="68"/>
        <v/>
      </c>
      <c r="BB369" s="6" t="str">
        <f t="shared" si="65"/>
        <v>Ja</v>
      </c>
      <c r="BK369" t="s">
        <v>10</v>
      </c>
    </row>
    <row r="370" spans="1:64" ht="15" customHeight="1" x14ac:dyDescent="0.25">
      <c r="A370" t="s">
        <v>474</v>
      </c>
      <c r="B370" t="s">
        <v>477</v>
      </c>
      <c r="C370">
        <v>6.44676E-2</v>
      </c>
      <c r="D370">
        <v>17.236599999999999</v>
      </c>
      <c r="E370">
        <v>9.8459599999999998</v>
      </c>
      <c r="F370">
        <v>1.17474E-2</v>
      </c>
      <c r="G370" t="s">
        <v>10</v>
      </c>
      <c r="H370" t="s">
        <v>10</v>
      </c>
      <c r="K370" s="6">
        <f>VLOOKUP($B370,'Egen hetvattenprod'!$B$1:$AP$500,MATCH("Summa tillförd energi:",'Egen hetvattenprod'!$B$1:$AY$1,0),FALSE)</f>
        <v>1.47</v>
      </c>
      <c r="L370" s="6">
        <f>VLOOKUP($B370,Kraftvärmeprod!$B$1:$AO$500,MATCH("Summa tillförd energi:",Kraftvärmeprod!$B$1:$AV$1,0),FALSE)</f>
        <v>0</v>
      </c>
      <c r="M370" s="33">
        <f>VLOOKUP($B370,'Allokerad kvv'!$B$1:$AO$500,MATCH("Summa allokerad tillförd energi:",'Allokerad kvv'!$B$1:$AV$1,0),FALSE)</f>
        <v>0</v>
      </c>
      <c r="N370" s="33">
        <f>VLOOKUP($B370,'Justerad allokering'!$B$1:$AO$500,MATCH("Summa justerad allokerad tillförd energi:",'Justerad allokering'!$B$1:$AV$1,0),FALSE)</f>
        <v>0</v>
      </c>
      <c r="O370" s="6">
        <f>VLOOKUP($B370,'Slutlig allokering'!$B$2:$AL$500,MATCH("Summa justerad allokerad tillförd energi:",'Slutlig allokering'!$B$2:$AS$2,0),FALSE)</f>
        <v>0</v>
      </c>
      <c r="P370" s="6">
        <f>VLOOKUP($B370,'Köpt hetvatten'!$B$1:$AP$500,MATCH("Med verkningsgrad:",'Köpt hetvatten'!$B$1:$AW$1,0),FALSE)</f>
        <v>23.294117647058826</v>
      </c>
      <c r="Q370" s="6">
        <f>VLOOKUP($B370,Spillvärme!$B$1:$AP$500,MATCH("Summa tillförd energi:",Spillvärme!$B$1:$AW$1,0),FALSE)</f>
        <v>0</v>
      </c>
      <c r="R370" s="6">
        <f>VLOOKUP($B370,Miljö!$B$1:$AP$500,MATCH("Summa tillförd energi:",Miljö!$B$1:$AW$1,0),FALSE)</f>
        <v>0.05</v>
      </c>
      <c r="S370" s="33">
        <f t="shared" si="60"/>
        <v>0</v>
      </c>
      <c r="T370" s="6" t="str">
        <f>VLOOKUP($B370,Miljö!$B$1:$AP$500,MATCH("Köpt prod.spec hetvatten",Miljö!$B$1:$AW$1,0),FALSE)</f>
        <v/>
      </c>
      <c r="U370" s="6">
        <f t="shared" si="61"/>
        <v>24.814117647058826</v>
      </c>
      <c r="V370" s="6">
        <f>VLOOKUP($B370,Leveranser!$B$1:$AP$500,MATCH("Total levererad värme",Leveranser!$B$1:$AW$1,0),FALSE)</f>
        <v>17.8</v>
      </c>
      <c r="W370" s="6">
        <f>IFERROR(VLOOKUP($B370,Miljö!$B$1:$AP$500,MATCH("Såld mängd produktionsspecifik fjärrvärme (GWh)",Miljö!$B$1:$AW$1,0),FALSE)/1,0)</f>
        <v>0</v>
      </c>
      <c r="X370" s="6"/>
      <c r="Y370" s="30">
        <f t="shared" si="62"/>
        <v>0.71733358619381749</v>
      </c>
      <c r="Z370" s="6"/>
      <c r="AA370" s="30" t="str">
        <f t="shared" si="63"/>
        <v/>
      </c>
      <c r="AC370" t="s">
        <v>10</v>
      </c>
      <c r="AD370" t="s">
        <v>20</v>
      </c>
      <c r="AE370" s="25" t="str">
        <f t="shared" si="58"/>
        <v>ja</v>
      </c>
      <c r="AF370" t="s">
        <v>20</v>
      </c>
      <c r="AG370" t="s">
        <v>20</v>
      </c>
      <c r="AM370" s="6" t="str">
        <f t="shared" si="59"/>
        <v/>
      </c>
      <c r="AO370" s="6" t="str">
        <f t="shared" si="66"/>
        <v/>
      </c>
      <c r="AQ370" s="6" t="str">
        <f t="shared" si="67"/>
        <v/>
      </c>
      <c r="AR370" s="6"/>
      <c r="AW370" t="str">
        <f t="shared" si="64"/>
        <v/>
      </c>
      <c r="AY370" s="6" t="str">
        <f t="shared" si="68"/>
        <v/>
      </c>
      <c r="BB370" s="6" t="str">
        <f t="shared" si="65"/>
        <v>Ja</v>
      </c>
      <c r="BK370" t="s">
        <v>10</v>
      </c>
    </row>
    <row r="371" spans="1:64" ht="15" customHeight="1" x14ac:dyDescent="0.25">
      <c r="A371" t="s">
        <v>474</v>
      </c>
      <c r="B371" t="s">
        <v>478</v>
      </c>
      <c r="C371">
        <v>0.26860899999999999</v>
      </c>
      <c r="D371">
        <v>104.922</v>
      </c>
      <c r="E371">
        <v>6.8345000000000002</v>
      </c>
      <c r="F371">
        <v>0.13009799999999999</v>
      </c>
      <c r="G371" t="s">
        <v>10</v>
      </c>
      <c r="H371" t="s">
        <v>10</v>
      </c>
      <c r="K371" s="6">
        <f>VLOOKUP($B371,'Egen hetvattenprod'!$B$1:$AP$500,MATCH("Summa tillförd energi:",'Egen hetvattenprod'!$B$1:$AY$1,0),FALSE)</f>
        <v>608.23</v>
      </c>
      <c r="L371" s="6">
        <f>VLOOKUP($B371,Kraftvärmeprod!$B$1:$AO$500,MATCH("Summa tillförd energi:",Kraftvärmeprod!$B$1:$AV$1,0),FALSE)</f>
        <v>1511.9</v>
      </c>
      <c r="M371" s="33">
        <f>VLOOKUP($B371,'Allokerad kvv'!$B$1:$AO$500,MATCH("Summa allokerad tillförd energi:",'Allokerad kvv'!$B$1:$AV$1,0),FALSE)</f>
        <v>1033.3891699999999</v>
      </c>
      <c r="N371" s="33">
        <f>VLOOKUP($B371,'Justerad allokering'!$B$1:$AO$500,MATCH("Summa justerad allokerad tillförd energi:",'Justerad allokering'!$B$1:$AV$1,0),FALSE)</f>
        <v>0</v>
      </c>
      <c r="O371" s="6">
        <f>VLOOKUP($B371,'Slutlig allokering'!$B$2:$AL$500,MATCH("Summa justerad allokerad tillförd energi:",'Slutlig allokering'!$B$2:$AS$2,0),FALSE)</f>
        <v>1033.3891699999999</v>
      </c>
      <c r="P371" s="6">
        <f>VLOOKUP($B371,'Köpt hetvatten'!$B$1:$AP$500,MATCH("Med verkningsgrad:",'Köpt hetvatten'!$B$1:$AW$1,0),FALSE)</f>
        <v>0</v>
      </c>
      <c r="Q371" s="6">
        <f>VLOOKUP($B371,Spillvärme!$B$1:$AP$500,MATCH("Summa tillförd energi:",Spillvärme!$B$1:$AW$1,0),FALSE)</f>
        <v>0</v>
      </c>
      <c r="R371" s="6">
        <f>VLOOKUP($B371,Miljö!$B$1:$AP$500,MATCH("Summa tillförd energi:",Miljö!$B$1:$AW$1,0),FALSE)</f>
        <v>28.6</v>
      </c>
      <c r="S371" s="33">
        <f t="shared" si="60"/>
        <v>0</v>
      </c>
      <c r="T371" s="6" t="str">
        <f>VLOOKUP($B371,Miljö!$B$1:$AP$500,MATCH("Köpt prod.spec hetvatten",Miljö!$B$1:$AW$1,0),FALSE)</f>
        <v/>
      </c>
      <c r="U371" s="6">
        <f t="shared" si="61"/>
        <v>1670.2191699999998</v>
      </c>
      <c r="V371" s="6">
        <f>VLOOKUP($B371,Leveranser!$B$1:$AP$500,MATCH("Total levererad värme",Leveranser!$B$1:$AW$1,0),FALSE)</f>
        <v>1353</v>
      </c>
      <c r="W371" s="6">
        <f>IFERROR(VLOOKUP($B371,Miljö!$B$1:$AP$500,MATCH("Såld mängd produktionsspecifik fjärrvärme (GWh)",Miljö!$B$1:$AW$1,0),FALSE)/1,0)</f>
        <v>0</v>
      </c>
      <c r="X371" s="6"/>
      <c r="Y371" s="30">
        <f t="shared" si="62"/>
        <v>0.81007332708317559</v>
      </c>
      <c r="Z371" s="6"/>
      <c r="AA371" s="30" t="str">
        <f t="shared" si="63"/>
        <v/>
      </c>
      <c r="AC371" t="s">
        <v>10</v>
      </c>
      <c r="AD371" t="s">
        <v>20</v>
      </c>
      <c r="AE371" s="25" t="str">
        <f t="shared" si="58"/>
        <v>ja</v>
      </c>
      <c r="AF371" t="s">
        <v>20</v>
      </c>
      <c r="AG371" t="s">
        <v>20</v>
      </c>
      <c r="AM371" s="6" t="str">
        <f t="shared" si="59"/>
        <v/>
      </c>
      <c r="AO371" s="6" t="str">
        <f t="shared" si="66"/>
        <v/>
      </c>
      <c r="AQ371" s="6" t="str">
        <f t="shared" si="67"/>
        <v/>
      </c>
      <c r="AR371" s="6"/>
      <c r="AW371" t="str">
        <f t="shared" si="64"/>
        <v/>
      </c>
      <c r="AY371" s="6" t="str">
        <f t="shared" si="68"/>
        <v/>
      </c>
      <c r="BB371" s="6" t="str">
        <f t="shared" si="65"/>
        <v>Ja</v>
      </c>
      <c r="BK371" t="s">
        <v>10</v>
      </c>
    </row>
    <row r="372" spans="1:64" ht="15" customHeight="1" x14ac:dyDescent="0.25">
      <c r="A372" t="s">
        <v>474</v>
      </c>
      <c r="B372" t="s">
        <v>479</v>
      </c>
      <c r="C372">
        <v>0.379465</v>
      </c>
      <c r="D372">
        <v>89.699700000000007</v>
      </c>
      <c r="E372">
        <v>10.9762</v>
      </c>
      <c r="F372">
        <v>0.20686299999999999</v>
      </c>
      <c r="G372" t="s">
        <v>10</v>
      </c>
      <c r="H372" t="s">
        <v>10</v>
      </c>
      <c r="K372" s="6">
        <f>VLOOKUP($B372,'Egen hetvattenprod'!$B$1:$AP$500,MATCH("Summa tillförd energi:",'Egen hetvattenprod'!$B$1:$AY$1,0),FALSE)</f>
        <v>1.72</v>
      </c>
      <c r="L372" s="6">
        <f>VLOOKUP($B372,Kraftvärmeprod!$B$1:$AO$500,MATCH("Summa tillförd energi:",Kraftvärmeprod!$B$1:$AV$1,0),FALSE)</f>
        <v>0</v>
      </c>
      <c r="M372" s="33">
        <f>VLOOKUP($B372,'Allokerad kvv'!$B$1:$AO$500,MATCH("Summa allokerad tillförd energi:",'Allokerad kvv'!$B$1:$AV$1,0),FALSE)</f>
        <v>0</v>
      </c>
      <c r="N372" s="33">
        <f>VLOOKUP($B372,'Justerad allokering'!$B$1:$AO$500,MATCH("Summa justerad allokerad tillförd energi:",'Justerad allokering'!$B$1:$AV$1,0),FALSE)</f>
        <v>0</v>
      </c>
      <c r="O372" s="6">
        <f>VLOOKUP($B372,'Slutlig allokering'!$B$2:$AL$500,MATCH("Summa justerad allokerad tillförd energi:",'Slutlig allokering'!$B$2:$AS$2,0),FALSE)</f>
        <v>0</v>
      </c>
      <c r="P372" s="6">
        <f>VLOOKUP($B372,'Köpt hetvatten'!$B$1:$AP$500,MATCH("Med verkningsgrad:",'Köpt hetvatten'!$B$1:$AW$1,0),FALSE)</f>
        <v>16.000000000000004</v>
      </c>
      <c r="Q372" s="6">
        <f>VLOOKUP($B372,Spillvärme!$B$1:$AP$500,MATCH("Summa tillförd energi:",Spillvärme!$B$1:$AW$1,0),FALSE)</f>
        <v>6.36</v>
      </c>
      <c r="R372" s="6">
        <f>VLOOKUP($B372,Miljö!$B$1:$AP$500,MATCH("Summa tillförd energi:",Miljö!$B$1:$AW$1,0),FALSE)</f>
        <v>0.38</v>
      </c>
      <c r="S372" s="33">
        <f t="shared" si="60"/>
        <v>0</v>
      </c>
      <c r="T372" s="6" t="str">
        <f>VLOOKUP($B372,Miljö!$B$1:$AP$500,MATCH("Köpt prod.spec hetvatten",Miljö!$B$1:$AW$1,0),FALSE)</f>
        <v/>
      </c>
      <c r="U372" s="6">
        <f t="shared" si="61"/>
        <v>24.46</v>
      </c>
      <c r="V372" s="6">
        <f>VLOOKUP($B372,Leveranser!$B$1:$AP$500,MATCH("Total levererad värme",Leveranser!$B$1:$AW$1,0),FALSE)</f>
        <v>17.600000000000001</v>
      </c>
      <c r="W372" s="6">
        <f>IFERROR(VLOOKUP($B372,Miljö!$B$1:$AP$500,MATCH("Såld mängd produktionsspecifik fjärrvärme (GWh)",Miljö!$B$1:$AW$1,0),FALSE)/1,0)</f>
        <v>0</v>
      </c>
      <c r="X372" s="6"/>
      <c r="Y372" s="30">
        <f t="shared" si="62"/>
        <v>0.71954210956663944</v>
      </c>
      <c r="Z372" s="6"/>
      <c r="AA372" s="30" t="str">
        <f t="shared" si="63"/>
        <v/>
      </c>
      <c r="AC372" t="s">
        <v>10</v>
      </c>
      <c r="AD372" t="s">
        <v>20</v>
      </c>
      <c r="AE372" s="25" t="str">
        <f t="shared" si="58"/>
        <v>ja</v>
      </c>
      <c r="AF372" t="s">
        <v>20</v>
      </c>
      <c r="AG372" t="s">
        <v>20</v>
      </c>
      <c r="AM372" s="6" t="str">
        <f t="shared" si="59"/>
        <v/>
      </c>
      <c r="AO372" s="6" t="str">
        <f t="shared" si="66"/>
        <v/>
      </c>
      <c r="AQ372" s="6" t="str">
        <f t="shared" si="67"/>
        <v/>
      </c>
      <c r="AR372" s="6"/>
      <c r="AW372" t="str">
        <f t="shared" si="64"/>
        <v/>
      </c>
      <c r="AY372" s="6" t="str">
        <f t="shared" si="68"/>
        <v/>
      </c>
      <c r="BB372" s="6" t="str">
        <f t="shared" si="65"/>
        <v>Ja</v>
      </c>
      <c r="BK372" t="s">
        <v>10</v>
      </c>
    </row>
    <row r="373" spans="1:64" ht="15" customHeight="1" x14ac:dyDescent="0.25">
      <c r="A373" t="s">
        <v>474</v>
      </c>
      <c r="B373" t="s">
        <v>480</v>
      </c>
      <c r="C373">
        <v>9.14267E-2</v>
      </c>
      <c r="D373">
        <v>19.065100000000001</v>
      </c>
      <c r="E373">
        <v>8.1909799999999997</v>
      </c>
      <c r="F373">
        <v>1.67771E-2</v>
      </c>
      <c r="G373" t="s">
        <v>10</v>
      </c>
      <c r="H373" t="s">
        <v>10</v>
      </c>
      <c r="K373" s="6">
        <f>VLOOKUP($B373,'Egen hetvattenprod'!$B$1:$AP$500,MATCH("Summa tillförd energi:",'Egen hetvattenprod'!$B$1:$AY$1,0),FALSE)</f>
        <v>31.77</v>
      </c>
      <c r="L373" s="6">
        <f>VLOOKUP($B373,Kraftvärmeprod!$B$1:$AO$500,MATCH("Summa tillförd energi:",Kraftvärmeprod!$B$1:$AV$1,0),FALSE)</f>
        <v>0</v>
      </c>
      <c r="M373" s="33">
        <f>VLOOKUP($B373,'Allokerad kvv'!$B$1:$AO$500,MATCH("Summa allokerad tillförd energi:",'Allokerad kvv'!$B$1:$AV$1,0),FALSE)</f>
        <v>0</v>
      </c>
      <c r="N373" s="33">
        <f>VLOOKUP($B373,'Justerad allokering'!$B$1:$AO$500,MATCH("Summa justerad allokerad tillförd energi:",'Justerad allokering'!$B$1:$AV$1,0),FALSE)</f>
        <v>0</v>
      </c>
      <c r="O373" s="6">
        <f>VLOOKUP($B373,'Slutlig allokering'!$B$2:$AL$500,MATCH("Summa justerad allokerad tillförd energi:",'Slutlig allokering'!$B$2:$AS$2,0),FALSE)</f>
        <v>0</v>
      </c>
      <c r="P373" s="6">
        <f>VLOOKUP($B373,'Köpt hetvatten'!$B$1:$AP$500,MATCH("Med verkningsgrad:",'Köpt hetvatten'!$B$1:$AW$1,0),FALSE)</f>
        <v>6.0470588235294116</v>
      </c>
      <c r="Q373" s="6">
        <f>VLOOKUP($B373,Spillvärme!$B$1:$AP$500,MATCH("Summa tillförd energi:",Spillvärme!$B$1:$AW$1,0),FALSE)</f>
        <v>0</v>
      </c>
      <c r="R373" s="6">
        <f>VLOOKUP($B373,Miljö!$B$1:$AP$500,MATCH("Summa tillförd energi:",Miljö!$B$1:$AW$1,0),FALSE)</f>
        <v>0.64</v>
      </c>
      <c r="S373" s="33">
        <f t="shared" si="60"/>
        <v>0</v>
      </c>
      <c r="T373" s="6" t="str">
        <f>VLOOKUP($B373,Miljö!$B$1:$AP$500,MATCH("Köpt prod.spec hetvatten",Miljö!$B$1:$AW$1,0),FALSE)</f>
        <v/>
      </c>
      <c r="U373" s="6">
        <f t="shared" si="61"/>
        <v>38.457058823529408</v>
      </c>
      <c r="V373" s="6">
        <f>VLOOKUP($B373,Leveranser!$B$1:$AP$500,MATCH("Total levererad värme",Leveranser!$B$1:$AW$1,0),FALSE)</f>
        <v>32.6</v>
      </c>
      <c r="W373" s="6">
        <f>IFERROR(VLOOKUP($B373,Miljö!$B$1:$AP$500,MATCH("Såld mängd produktionsspecifik fjärrvärme (GWh)",Miljö!$B$1:$AW$1,0),FALSE)/1,0)</f>
        <v>0</v>
      </c>
      <c r="X373" s="6"/>
      <c r="Y373" s="30">
        <f t="shared" si="62"/>
        <v>0.84769873196995893</v>
      </c>
      <c r="Z373" s="6"/>
      <c r="AA373" s="30" t="str">
        <f t="shared" si="63"/>
        <v/>
      </c>
      <c r="AC373" t="s">
        <v>10</v>
      </c>
      <c r="AD373" t="s">
        <v>20</v>
      </c>
      <c r="AE373" s="25" t="str">
        <f t="shared" si="58"/>
        <v>ja</v>
      </c>
      <c r="AF373" t="s">
        <v>20</v>
      </c>
      <c r="AG373" t="s">
        <v>20</v>
      </c>
      <c r="AM373" s="6" t="str">
        <f t="shared" si="59"/>
        <v/>
      </c>
      <c r="AO373" s="6" t="str">
        <f t="shared" si="66"/>
        <v/>
      </c>
      <c r="AQ373" s="6" t="str">
        <f t="shared" si="67"/>
        <v/>
      </c>
      <c r="AR373" s="6"/>
      <c r="AW373" t="str">
        <f t="shared" si="64"/>
        <v/>
      </c>
      <c r="AY373" s="6" t="str">
        <f t="shared" si="68"/>
        <v/>
      </c>
      <c r="BB373" s="6" t="str">
        <f t="shared" si="65"/>
        <v>Ja</v>
      </c>
      <c r="BK373" t="s">
        <v>10</v>
      </c>
    </row>
    <row r="374" spans="1:64" ht="15" customHeight="1" x14ac:dyDescent="0.25">
      <c r="A374" t="s">
        <v>481</v>
      </c>
      <c r="B374" t="s">
        <v>482</v>
      </c>
      <c r="C374" t="s">
        <v>20</v>
      </c>
      <c r="D374" t="s">
        <v>20</v>
      </c>
      <c r="E374" t="s">
        <v>20</v>
      </c>
      <c r="F374" t="s">
        <v>20</v>
      </c>
      <c r="G374" t="s">
        <v>14</v>
      </c>
      <c r="H374" t="s">
        <v>14</v>
      </c>
      <c r="K374" s="6">
        <f>VLOOKUP($B374,'Egen hetvattenprod'!$B$1:$AP$500,MATCH("Summa tillförd energi:",'Egen hetvattenprod'!$B$1:$AY$1,0),FALSE)</f>
        <v>0</v>
      </c>
      <c r="L374" s="6">
        <f>VLOOKUP($B374,Kraftvärmeprod!$B$1:$AO$500,MATCH("Summa tillförd energi:",Kraftvärmeprod!$B$1:$AV$1,0),FALSE)</f>
        <v>0</v>
      </c>
      <c r="M374" s="33">
        <f>VLOOKUP($B374,'Allokerad kvv'!$B$1:$AO$500,MATCH("Summa allokerad tillförd energi:",'Allokerad kvv'!$B$1:$AV$1,0),FALSE)</f>
        <v>0</v>
      </c>
      <c r="N374" s="33">
        <f>VLOOKUP($B374,'Justerad allokering'!$B$1:$AO$500,MATCH("Summa justerad allokerad tillförd energi:",'Justerad allokering'!$B$1:$AV$1,0),FALSE)</f>
        <v>0</v>
      </c>
      <c r="O374" s="6">
        <f>VLOOKUP($B374,'Slutlig allokering'!$B$2:$AL$500,MATCH("Summa justerad allokerad tillförd energi:",'Slutlig allokering'!$B$2:$AS$2,0),FALSE)</f>
        <v>0</v>
      </c>
      <c r="P374" s="6">
        <f>VLOOKUP($B374,'Köpt hetvatten'!$B$1:$AP$500,MATCH("Med verkningsgrad:",'Köpt hetvatten'!$B$1:$AW$1,0),FALSE)</f>
        <v>0</v>
      </c>
      <c r="Q374" s="6">
        <f>VLOOKUP($B374,Spillvärme!$B$1:$AP$500,MATCH("Summa tillförd energi:",Spillvärme!$B$1:$AW$1,0),FALSE)</f>
        <v>0</v>
      </c>
      <c r="R374" s="6">
        <f>VLOOKUP($B374,Miljö!$B$1:$AP$500,MATCH("Summa tillförd energi:",Miljö!$B$1:$AW$1,0),FALSE)</f>
        <v>0</v>
      </c>
      <c r="S374" s="33">
        <f t="shared" si="60"/>
        <v>0</v>
      </c>
      <c r="T374" s="6">
        <f>VLOOKUP($B374,Miljö!$B$1:$AP$500,MATCH("Köpt prod.spec hetvatten",Miljö!$B$1:$AW$1,0),FALSE)</f>
        <v>744</v>
      </c>
      <c r="U374" s="6">
        <f t="shared" si="61"/>
        <v>744</v>
      </c>
      <c r="V374" s="6">
        <f>VLOOKUP($B374,Leveranser!$B$1:$AP$500,MATCH("Total levererad värme",Leveranser!$B$1:$AW$1,0),FALSE)</f>
        <v>0</v>
      </c>
      <c r="W374" s="6">
        <f>IFERROR(VLOOKUP($B374,Miljö!$B$1:$AP$500,MATCH("Såld mängd produktionsspecifik fjärrvärme (GWh)",Miljö!$B$1:$AW$1,0),FALSE)/1,0)</f>
        <v>0</v>
      </c>
      <c r="X374" s="6"/>
      <c r="Y374" s="30">
        <f t="shared" si="62"/>
        <v>0</v>
      </c>
      <c r="Z374" s="6"/>
      <c r="AA374" s="30" t="str">
        <f t="shared" si="63"/>
        <v/>
      </c>
      <c r="AC374" t="s">
        <v>20</v>
      </c>
      <c r="AD374" t="s">
        <v>20</v>
      </c>
      <c r="AE374" s="25" t="str">
        <f t="shared" si="58"/>
        <v/>
      </c>
      <c r="AF374" t="s">
        <v>1073</v>
      </c>
      <c r="AG374" t="s">
        <v>1068</v>
      </c>
      <c r="AH374" s="37" t="s">
        <v>14</v>
      </c>
      <c r="AM374" s="6" t="str">
        <f t="shared" si="59"/>
        <v>nej</v>
      </c>
      <c r="AO374" s="6" t="str">
        <f t="shared" si="66"/>
        <v>nej</v>
      </c>
      <c r="AQ374" s="6" t="str">
        <f t="shared" si="67"/>
        <v/>
      </c>
      <c r="AR374" s="6"/>
      <c r="AV374" t="s">
        <v>10</v>
      </c>
      <c r="AW374" t="str">
        <f t="shared" si="64"/>
        <v>ja</v>
      </c>
      <c r="AY374" s="6" t="str">
        <f t="shared" si="68"/>
        <v>nej</v>
      </c>
      <c r="BB374" s="6" t="str">
        <f t="shared" si="65"/>
        <v>Nej</v>
      </c>
      <c r="BD374" t="s">
        <v>10</v>
      </c>
      <c r="BE374" t="s">
        <v>1068</v>
      </c>
      <c r="BK374" t="s">
        <v>14</v>
      </c>
      <c r="BL374" t="s">
        <v>10</v>
      </c>
    </row>
    <row r="375" spans="1:64" ht="15" customHeight="1" x14ac:dyDescent="0.25">
      <c r="A375" t="s">
        <v>481</v>
      </c>
      <c r="B375" t="s">
        <v>483</v>
      </c>
      <c r="C375">
        <v>0</v>
      </c>
      <c r="D375">
        <v>0</v>
      </c>
      <c r="E375">
        <v>0</v>
      </c>
      <c r="F375">
        <v>0</v>
      </c>
      <c r="G375" t="s">
        <v>14</v>
      </c>
      <c r="H375" t="s">
        <v>14</v>
      </c>
      <c r="K375" s="6">
        <f>VLOOKUP($B375,'Egen hetvattenprod'!$B$1:$AP$500,MATCH("Summa tillförd energi:",'Egen hetvattenprod'!$B$1:$AY$1,0),FALSE)</f>
        <v>0</v>
      </c>
      <c r="L375" s="6">
        <f>VLOOKUP($B375,Kraftvärmeprod!$B$1:$AO$500,MATCH("Summa tillförd energi:",Kraftvärmeprod!$B$1:$AV$1,0),FALSE)</f>
        <v>0</v>
      </c>
      <c r="M375" s="33">
        <f>VLOOKUP($B375,'Allokerad kvv'!$B$1:$AO$500,MATCH("Summa allokerad tillförd energi:",'Allokerad kvv'!$B$1:$AV$1,0),FALSE)</f>
        <v>0</v>
      </c>
      <c r="N375" s="33">
        <f>VLOOKUP($B375,'Justerad allokering'!$B$1:$AO$500,MATCH("Summa justerad allokerad tillförd energi:",'Justerad allokering'!$B$1:$AV$1,0),FALSE)</f>
        <v>0</v>
      </c>
      <c r="O375" s="6">
        <f>VLOOKUP($B375,'Slutlig allokering'!$B$2:$AL$500,MATCH("Summa justerad allokerad tillförd energi:",'Slutlig allokering'!$B$2:$AS$2,0),FALSE)</f>
        <v>0</v>
      </c>
      <c r="P375" s="6">
        <f>VLOOKUP($B375,'Köpt hetvatten'!$B$1:$AP$500,MATCH("Med verkningsgrad:",'Köpt hetvatten'!$B$1:$AW$1,0),FALSE)</f>
        <v>0</v>
      </c>
      <c r="Q375" s="6">
        <f>VLOOKUP($B375,Spillvärme!$B$1:$AP$500,MATCH("Summa tillförd energi:",Spillvärme!$B$1:$AW$1,0),FALSE)</f>
        <v>0</v>
      </c>
      <c r="R375" s="6">
        <f>VLOOKUP($B375,Miljö!$B$1:$AP$500,MATCH("Summa tillförd energi:",Miljö!$B$1:$AW$1,0),FALSE)</f>
        <v>0</v>
      </c>
      <c r="S375" s="33">
        <f t="shared" si="60"/>
        <v>0</v>
      </c>
      <c r="T375" s="6" t="str">
        <f>VLOOKUP($B375,Miljö!$B$1:$AP$500,MATCH("Köpt prod.spec hetvatten",Miljö!$B$1:$AW$1,0),FALSE)</f>
        <v/>
      </c>
      <c r="U375" s="6">
        <f t="shared" si="61"/>
        <v>0</v>
      </c>
      <c r="V375" s="6">
        <f>VLOOKUP($B375,Leveranser!$B$1:$AP$500,MATCH("Total levererad värme",Leveranser!$B$1:$AW$1,0),FALSE)</f>
        <v>0</v>
      </c>
      <c r="W375" s="6">
        <f>IFERROR(VLOOKUP($B375,Miljö!$B$1:$AP$500,MATCH("Såld mängd produktionsspecifik fjärrvärme (GWh)",Miljö!$B$1:$AW$1,0),FALSE)/1,0)</f>
        <v>0</v>
      </c>
      <c r="X375" s="6"/>
      <c r="Y375" s="30" t="str">
        <f t="shared" si="62"/>
        <v/>
      </c>
      <c r="Z375" s="6"/>
      <c r="AA375" s="30" t="str">
        <f t="shared" si="63"/>
        <v/>
      </c>
      <c r="AC375" t="s">
        <v>20</v>
      </c>
      <c r="AD375" t="s">
        <v>20</v>
      </c>
      <c r="AE375" s="25" t="str">
        <f t="shared" si="58"/>
        <v/>
      </c>
      <c r="AF375" t="s">
        <v>20</v>
      </c>
      <c r="AG375" t="s">
        <v>20</v>
      </c>
      <c r="AM375" s="6" t="str">
        <f t="shared" si="59"/>
        <v>nej</v>
      </c>
      <c r="AO375" s="6" t="str">
        <f t="shared" si="66"/>
        <v>nej</v>
      </c>
      <c r="AQ375" s="6" t="str">
        <f t="shared" si="67"/>
        <v/>
      </c>
      <c r="AR375" s="6"/>
      <c r="AW375" t="str">
        <f t="shared" si="64"/>
        <v>nej</v>
      </c>
      <c r="AY375" s="6" t="str">
        <f t="shared" si="68"/>
        <v>nej</v>
      </c>
      <c r="BB375" s="6" t="str">
        <f t="shared" si="65"/>
        <v>Nej</v>
      </c>
      <c r="BK375" t="s">
        <v>14</v>
      </c>
    </row>
    <row r="376" spans="1:64" ht="15" customHeight="1" x14ac:dyDescent="0.25">
      <c r="A376" t="s">
        <v>481</v>
      </c>
      <c r="B376" t="s">
        <v>484</v>
      </c>
      <c r="C376">
        <v>0.163523</v>
      </c>
      <c r="D376">
        <v>50.061</v>
      </c>
      <c r="E376">
        <v>4.9277899999999999</v>
      </c>
      <c r="F376">
        <v>2.1673100000000001E-2</v>
      </c>
      <c r="G376" t="s">
        <v>10</v>
      </c>
      <c r="H376" t="s">
        <v>10</v>
      </c>
      <c r="K376" s="6">
        <f>VLOOKUP($B376,'Egen hetvattenprod'!$B$1:$AP$500,MATCH("Summa tillförd energi:",'Egen hetvattenprod'!$B$1:$AY$1,0),FALSE)</f>
        <v>0</v>
      </c>
      <c r="L376" s="6">
        <f>VLOOKUP($B376,Kraftvärmeprod!$B$1:$AO$500,MATCH("Summa tillförd energi:",Kraftvärmeprod!$B$1:$AV$1,0),FALSE)</f>
        <v>0</v>
      </c>
      <c r="M376" s="33">
        <f>VLOOKUP($B376,'Allokerad kvv'!$B$1:$AO$500,MATCH("Summa allokerad tillförd energi:",'Allokerad kvv'!$B$1:$AV$1,0),FALSE)</f>
        <v>0</v>
      </c>
      <c r="N376" s="33">
        <f>VLOOKUP($B376,'Justerad allokering'!$B$1:$AO$500,MATCH("Summa justerad allokerad tillförd energi:",'Justerad allokering'!$B$1:$AV$1,0),FALSE)</f>
        <v>0</v>
      </c>
      <c r="O376" s="6">
        <f>VLOOKUP($B376,'Slutlig allokering'!$B$2:$AL$500,MATCH("Summa justerad allokerad tillförd energi:",'Slutlig allokering'!$B$2:$AS$2,0),FALSE)</f>
        <v>0</v>
      </c>
      <c r="P376" s="6">
        <f>VLOOKUP($B376,'Köpt hetvatten'!$B$1:$AP$500,MATCH("Med verkningsgrad:",'Köpt hetvatten'!$B$1:$AW$1,0),FALSE)</f>
        <v>0</v>
      </c>
      <c r="Q376" s="6">
        <f>VLOOKUP($B376,Spillvärme!$B$1:$AP$500,MATCH("Summa tillförd energi:",Spillvärme!$B$1:$AW$1,0),FALSE)</f>
        <v>0</v>
      </c>
      <c r="R376" s="6">
        <f>VLOOKUP($B376,Miljö!$B$1:$AP$500,MATCH("Summa tillförd energi:",Miljö!$B$1:$AW$1,0),FALSE)</f>
        <v>0</v>
      </c>
      <c r="S376" s="33">
        <f t="shared" si="60"/>
        <v>23.099999999999998</v>
      </c>
      <c r="T376" s="6">
        <f>VLOOKUP($B376,Miljö!$B$1:$AP$500,MATCH("Köpt prod.spec hetvatten",Miljö!$B$1:$AW$1,0),FALSE)</f>
        <v>744</v>
      </c>
      <c r="U376" s="6">
        <f t="shared" si="61"/>
        <v>744</v>
      </c>
      <c r="V376" s="6">
        <f>VLOOKUP($B376,Leveranser!$B$1:$AP$500,MATCH("Total levererad värme",Leveranser!$B$1:$AW$1,0),FALSE)</f>
        <v>770</v>
      </c>
      <c r="W376" s="6">
        <f>IFERROR(VLOOKUP($B376,Miljö!$B$1:$AP$500,MATCH("Såld mängd produktionsspecifik fjärrvärme (GWh)",Miljö!$B$1:$AW$1,0),FALSE)/1,0)</f>
        <v>0</v>
      </c>
      <c r="X376" s="6"/>
      <c r="Y376" s="30">
        <f t="shared" si="62"/>
        <v>1.0349462365591398</v>
      </c>
      <c r="Z376" s="6"/>
      <c r="AA376" s="30" t="str">
        <f t="shared" si="63"/>
        <v/>
      </c>
      <c r="AC376" t="s">
        <v>10</v>
      </c>
      <c r="AD376" t="s">
        <v>20</v>
      </c>
      <c r="AE376" s="25" t="str">
        <f t="shared" si="58"/>
        <v>ja</v>
      </c>
      <c r="AF376" t="s">
        <v>20</v>
      </c>
      <c r="AG376" t="s">
        <v>20</v>
      </c>
      <c r="AM376" s="6" t="str">
        <f t="shared" si="59"/>
        <v/>
      </c>
      <c r="AO376" s="6" t="str">
        <f t="shared" si="66"/>
        <v/>
      </c>
      <c r="AQ376" s="6" t="str">
        <f t="shared" si="67"/>
        <v/>
      </c>
      <c r="AR376" s="6"/>
      <c r="AW376" t="str">
        <f t="shared" si="64"/>
        <v/>
      </c>
      <c r="AY376" s="6" t="str">
        <f t="shared" si="68"/>
        <v/>
      </c>
      <c r="BB376" s="6" t="str">
        <f t="shared" si="65"/>
        <v>Ja</v>
      </c>
      <c r="BK376" t="s">
        <v>10</v>
      </c>
    </row>
    <row r="377" spans="1:64" ht="15" customHeight="1" x14ac:dyDescent="0.25">
      <c r="A377" t="s">
        <v>485</v>
      </c>
      <c r="B377" t="s">
        <v>486</v>
      </c>
      <c r="C377">
        <v>0.178643</v>
      </c>
      <c r="D377">
        <v>58.363</v>
      </c>
      <c r="E377">
        <v>9.6703700000000001</v>
      </c>
      <c r="F377">
        <v>2.6446000000000001E-2</v>
      </c>
      <c r="G377" t="s">
        <v>10</v>
      </c>
      <c r="H377" t="s">
        <v>10</v>
      </c>
      <c r="K377" s="6">
        <f>VLOOKUP($B377,'Egen hetvattenprod'!$B$1:$AP$500,MATCH("Summa tillförd energi:",'Egen hetvattenprod'!$B$1:$AY$1,0),FALSE)</f>
        <v>14.100000000000001</v>
      </c>
      <c r="L377" s="6">
        <f>VLOOKUP($B377,Kraftvärmeprod!$B$1:$AO$500,MATCH("Summa tillförd energi:",Kraftvärmeprod!$B$1:$AV$1,0),FALSE)</f>
        <v>61.5</v>
      </c>
      <c r="M377" s="33">
        <f>VLOOKUP($B377,'Allokerad kvv'!$B$1:$AO$500,MATCH("Summa allokerad tillförd energi:",'Allokerad kvv'!$B$1:$AV$1,0),FALSE)</f>
        <v>53.754386999999994</v>
      </c>
      <c r="N377" s="33">
        <f>VLOOKUP($B377,'Justerad allokering'!$B$1:$AO$500,MATCH("Summa justerad allokerad tillförd energi:",'Justerad allokering'!$B$1:$AV$1,0),FALSE)</f>
        <v>0</v>
      </c>
      <c r="O377" s="6">
        <f>VLOOKUP($B377,'Slutlig allokering'!$B$2:$AL$500,MATCH("Summa justerad allokerad tillförd energi:",'Slutlig allokering'!$B$2:$AS$2,0),FALSE)</f>
        <v>53.754386999999994</v>
      </c>
      <c r="P377" s="6">
        <f>VLOOKUP($B377,'Köpt hetvatten'!$B$1:$AP$500,MATCH("Med verkningsgrad:",'Köpt hetvatten'!$B$1:$AW$1,0),FALSE)</f>
        <v>0</v>
      </c>
      <c r="Q377" s="6">
        <f>VLOOKUP($B377,Spillvärme!$B$1:$AP$500,MATCH("Summa tillförd energi:",Spillvärme!$B$1:$AW$1,0),FALSE)</f>
        <v>0</v>
      </c>
      <c r="R377" s="6">
        <f>VLOOKUP($B377,Miljö!$B$1:$AP$500,MATCH("Summa tillförd energi:",Miljö!$B$1:$AW$1,0),FALSE)</f>
        <v>0.5</v>
      </c>
      <c r="S377" s="33">
        <f t="shared" si="60"/>
        <v>0</v>
      </c>
      <c r="T377" s="6" t="str">
        <f>VLOOKUP($B377,Miljö!$B$1:$AP$500,MATCH("Köpt prod.spec hetvatten",Miljö!$B$1:$AW$1,0),FALSE)</f>
        <v/>
      </c>
      <c r="U377" s="6">
        <f t="shared" si="61"/>
        <v>68.354387000000003</v>
      </c>
      <c r="V377" s="6">
        <f>VLOOKUP($B377,Leveranser!$B$1:$AP$500,MATCH("Total levererad värme",Leveranser!$B$1:$AW$1,0),FALSE)</f>
        <v>57.831000000000003</v>
      </c>
      <c r="W377" s="6">
        <f>IFERROR(VLOOKUP($B377,Miljö!$B$1:$AP$500,MATCH("Såld mängd produktionsspecifik fjärrvärme (GWh)",Miljö!$B$1:$AW$1,0),FALSE)/1,0)</f>
        <v>0</v>
      </c>
      <c r="X377" s="6"/>
      <c r="Y377" s="30">
        <f t="shared" si="62"/>
        <v>0.84604664803738205</v>
      </c>
      <c r="Z377" s="6"/>
      <c r="AA377" s="30" t="str">
        <f t="shared" si="63"/>
        <v/>
      </c>
      <c r="AC377" t="s">
        <v>10</v>
      </c>
      <c r="AD377" t="s">
        <v>20</v>
      </c>
      <c r="AE377" s="25" t="str">
        <f t="shared" si="58"/>
        <v>ja</v>
      </c>
      <c r="AF377" t="s">
        <v>20</v>
      </c>
      <c r="AG377" t="s">
        <v>20</v>
      </c>
      <c r="AM377" s="6" t="str">
        <f t="shared" si="59"/>
        <v/>
      </c>
      <c r="AO377" s="6" t="str">
        <f t="shared" si="66"/>
        <v/>
      </c>
      <c r="AQ377" s="6" t="str">
        <f t="shared" si="67"/>
        <v/>
      </c>
      <c r="AR377" s="6"/>
      <c r="AW377" t="str">
        <f t="shared" si="64"/>
        <v/>
      </c>
      <c r="AY377" s="6" t="str">
        <f t="shared" si="68"/>
        <v/>
      </c>
      <c r="BB377" s="6" t="str">
        <f t="shared" si="65"/>
        <v>Ja</v>
      </c>
      <c r="BK377" t="s">
        <v>10</v>
      </c>
    </row>
    <row r="378" spans="1:64" ht="15" customHeight="1" x14ac:dyDescent="0.25">
      <c r="A378" t="s">
        <v>487</v>
      </c>
      <c r="B378" t="s">
        <v>488</v>
      </c>
      <c r="C378">
        <v>8.1999799999999998E-2</v>
      </c>
      <c r="D378">
        <v>22.101400000000002</v>
      </c>
      <c r="E378">
        <v>8.2915200000000002</v>
      </c>
      <c r="F378">
        <v>3.7981000000000001E-2</v>
      </c>
      <c r="G378" t="s">
        <v>14</v>
      </c>
      <c r="H378" t="s">
        <v>10</v>
      </c>
      <c r="K378" s="6">
        <f>VLOOKUP($B378,'Egen hetvattenprod'!$B$1:$AP$500,MATCH("Summa tillförd energi:",'Egen hetvattenprod'!$B$1:$AY$1,0),FALSE)</f>
        <v>52.803999999999995</v>
      </c>
      <c r="L378" s="6">
        <f>VLOOKUP($B378,Kraftvärmeprod!$B$1:$AO$500,MATCH("Summa tillförd energi:",Kraftvärmeprod!$B$1:$AV$1,0),FALSE)</f>
        <v>0</v>
      </c>
      <c r="M378" s="33">
        <f>VLOOKUP($B378,'Allokerad kvv'!$B$1:$AO$500,MATCH("Summa allokerad tillförd energi:",'Allokerad kvv'!$B$1:$AV$1,0),FALSE)</f>
        <v>0</v>
      </c>
      <c r="N378" s="33">
        <f>VLOOKUP($B378,'Justerad allokering'!$B$1:$AO$500,MATCH("Summa justerad allokerad tillförd energi:",'Justerad allokering'!$B$1:$AV$1,0),FALSE)</f>
        <v>0</v>
      </c>
      <c r="O378" s="6">
        <f>VLOOKUP($B378,'Slutlig allokering'!$B$2:$AL$500,MATCH("Summa justerad allokerad tillförd energi:",'Slutlig allokering'!$B$2:$AS$2,0),FALSE)</f>
        <v>0</v>
      </c>
      <c r="P378" s="6">
        <f>VLOOKUP($B378,'Köpt hetvatten'!$B$1:$AP$500,MATCH("Med verkningsgrad:",'Köpt hetvatten'!$B$1:$AW$1,0),FALSE)</f>
        <v>0</v>
      </c>
      <c r="Q378" s="6">
        <f>VLOOKUP($B378,Spillvärme!$B$1:$AP$500,MATCH("Summa tillförd energi:",Spillvärme!$B$1:$AW$1,0),FALSE)</f>
        <v>0</v>
      </c>
      <c r="R378" s="6">
        <f>VLOOKUP($B378,Miljö!$B$1:$AP$500,MATCH("Summa tillförd energi:",Miljö!$B$1:$AW$1,0),FALSE)</f>
        <v>1.0649999999999999</v>
      </c>
      <c r="S378" s="33">
        <f t="shared" si="60"/>
        <v>0</v>
      </c>
      <c r="T378" s="6" t="str">
        <f>VLOOKUP($B378,Miljö!$B$1:$AP$500,MATCH("Köpt prod.spec hetvatten",Miljö!$B$1:$AW$1,0),FALSE)</f>
        <v/>
      </c>
      <c r="U378" s="6">
        <f t="shared" si="61"/>
        <v>53.868999999999993</v>
      </c>
      <c r="V378" s="6">
        <f>VLOOKUP($B378,Leveranser!$B$1:$AP$500,MATCH("Total levererad värme",Leveranser!$B$1:$AW$1,0),FALSE)</f>
        <v>45.204999999999998</v>
      </c>
      <c r="W378" s="6">
        <f>IFERROR(VLOOKUP($B378,Miljö!$B$1:$AP$500,MATCH("Såld mängd produktionsspecifik fjärrvärme (GWh)",Miljö!$B$1:$AW$1,0),FALSE)/1,0)</f>
        <v>0</v>
      </c>
      <c r="X378" s="6"/>
      <c r="Y378" s="30">
        <f t="shared" si="62"/>
        <v>0.83916538268763119</v>
      </c>
      <c r="Z378" s="6"/>
      <c r="AA378" s="30" t="str">
        <f t="shared" si="63"/>
        <v/>
      </c>
      <c r="AC378" t="s">
        <v>10</v>
      </c>
      <c r="AD378" t="s">
        <v>20</v>
      </c>
      <c r="AE378" s="25" t="str">
        <f t="shared" si="58"/>
        <v>ja</v>
      </c>
      <c r="AF378" t="s">
        <v>20</v>
      </c>
      <c r="AG378" t="s">
        <v>20</v>
      </c>
      <c r="AM378" s="6" t="str">
        <f t="shared" si="59"/>
        <v/>
      </c>
      <c r="AO378" s="6" t="str">
        <f t="shared" si="66"/>
        <v/>
      </c>
      <c r="AQ378" s="6" t="str">
        <f t="shared" si="67"/>
        <v/>
      </c>
      <c r="AR378" s="6"/>
      <c r="AW378" t="str">
        <f t="shared" si="64"/>
        <v/>
      </c>
      <c r="AY378" s="6" t="str">
        <f t="shared" si="68"/>
        <v/>
      </c>
      <c r="BB378" s="6" t="str">
        <f t="shared" si="65"/>
        <v>Ja</v>
      </c>
      <c r="BK378" t="s">
        <v>10</v>
      </c>
    </row>
    <row r="379" spans="1:64" ht="15" customHeight="1" x14ac:dyDescent="0.25">
      <c r="A379" t="s">
        <v>487</v>
      </c>
      <c r="B379" t="s">
        <v>489</v>
      </c>
      <c r="C379">
        <v>0.12822500000000001</v>
      </c>
      <c r="D379">
        <v>11.024800000000001</v>
      </c>
      <c r="E379">
        <v>12.9399</v>
      </c>
      <c r="F379">
        <v>1.9035799999999999E-2</v>
      </c>
      <c r="G379" t="s">
        <v>14</v>
      </c>
      <c r="H379" t="s">
        <v>10</v>
      </c>
      <c r="K379" s="6">
        <f>VLOOKUP($B379,'Egen hetvattenprod'!$B$1:$AP$500,MATCH("Summa tillförd energi:",'Egen hetvattenprod'!$B$1:$AY$1,0),FALSE)</f>
        <v>7.9059999999999997</v>
      </c>
      <c r="L379" s="6">
        <f>VLOOKUP($B379,Kraftvärmeprod!$B$1:$AO$500,MATCH("Summa tillförd energi:",Kraftvärmeprod!$B$1:$AV$1,0),FALSE)</f>
        <v>0</v>
      </c>
      <c r="M379" s="33">
        <f>VLOOKUP($B379,'Allokerad kvv'!$B$1:$AO$500,MATCH("Summa allokerad tillförd energi:",'Allokerad kvv'!$B$1:$AV$1,0),FALSE)</f>
        <v>0</v>
      </c>
      <c r="N379" s="33">
        <f>VLOOKUP($B379,'Justerad allokering'!$B$1:$AO$500,MATCH("Summa justerad allokerad tillförd energi:",'Justerad allokering'!$B$1:$AV$1,0),FALSE)</f>
        <v>0</v>
      </c>
      <c r="O379" s="6">
        <f>VLOOKUP($B379,'Slutlig allokering'!$B$2:$AL$500,MATCH("Summa justerad allokerad tillförd energi:",'Slutlig allokering'!$B$2:$AS$2,0),FALSE)</f>
        <v>0</v>
      </c>
      <c r="P379" s="6">
        <f>VLOOKUP($B379,'Köpt hetvatten'!$B$1:$AP$500,MATCH("Med verkningsgrad:",'Köpt hetvatten'!$B$1:$AW$1,0),FALSE)</f>
        <v>0</v>
      </c>
      <c r="Q379" s="6">
        <f>VLOOKUP($B379,Spillvärme!$B$1:$AP$500,MATCH("Summa tillförd energi:",Spillvärme!$B$1:$AW$1,0),FALSE)</f>
        <v>0</v>
      </c>
      <c r="R379" s="6">
        <f>VLOOKUP($B379,Miljö!$B$1:$AP$500,MATCH("Summa tillförd energi:",Miljö!$B$1:$AW$1,0),FALSE)</f>
        <v>0.184</v>
      </c>
      <c r="S379" s="33">
        <f t="shared" si="60"/>
        <v>0</v>
      </c>
      <c r="T379" s="6" t="str">
        <f>VLOOKUP($B379,Miljö!$B$1:$AP$500,MATCH("Köpt prod.spec hetvatten",Miljö!$B$1:$AW$1,0),FALSE)</f>
        <v/>
      </c>
      <c r="U379" s="6">
        <f t="shared" si="61"/>
        <v>8.09</v>
      </c>
      <c r="V379" s="6">
        <f>VLOOKUP($B379,Leveranser!$B$1:$AP$500,MATCH("Total levererad värme",Leveranser!$B$1:$AW$1,0),FALSE)</f>
        <v>7.641</v>
      </c>
      <c r="W379" s="6">
        <f>IFERROR(VLOOKUP($B379,Miljö!$B$1:$AP$500,MATCH("Såld mängd produktionsspecifik fjärrvärme (GWh)",Miljö!$B$1:$AW$1,0),FALSE)/1,0)</f>
        <v>0</v>
      </c>
      <c r="X379" s="6"/>
      <c r="Y379" s="30">
        <f t="shared" si="62"/>
        <v>0.94449938195302841</v>
      </c>
      <c r="Z379" s="6"/>
      <c r="AA379" s="30" t="str">
        <f t="shared" si="63"/>
        <v/>
      </c>
      <c r="AC379" t="s">
        <v>10</v>
      </c>
      <c r="AD379" t="s">
        <v>20</v>
      </c>
      <c r="AE379" s="25" t="str">
        <f t="shared" si="58"/>
        <v>ja</v>
      </c>
      <c r="AF379" t="s">
        <v>20</v>
      </c>
      <c r="AG379" t="s">
        <v>20</v>
      </c>
      <c r="AM379" s="6" t="str">
        <f t="shared" si="59"/>
        <v/>
      </c>
      <c r="AO379" s="6" t="str">
        <f t="shared" si="66"/>
        <v/>
      </c>
      <c r="AQ379" s="6" t="str">
        <f t="shared" si="67"/>
        <v/>
      </c>
      <c r="AR379" s="6"/>
      <c r="AW379" t="str">
        <f t="shared" si="64"/>
        <v/>
      </c>
      <c r="AY379" s="6" t="str">
        <f t="shared" si="68"/>
        <v/>
      </c>
      <c r="BB379" s="6" t="str">
        <f t="shared" si="65"/>
        <v>Ja</v>
      </c>
      <c r="BK379" t="s">
        <v>10</v>
      </c>
    </row>
    <row r="380" spans="1:64" ht="15" customHeight="1" x14ac:dyDescent="0.25">
      <c r="A380" t="s">
        <v>490</v>
      </c>
      <c r="B380" t="s">
        <v>491</v>
      </c>
      <c r="C380">
        <v>6.6900000000000001E-2</v>
      </c>
      <c r="D380">
        <v>7.74</v>
      </c>
      <c r="E380">
        <v>0</v>
      </c>
      <c r="F380">
        <v>7.1352899999999999E-3</v>
      </c>
      <c r="G380" t="s">
        <v>14</v>
      </c>
      <c r="H380" t="s">
        <v>10</v>
      </c>
      <c r="K380" s="6">
        <f>VLOOKUP($B380,'Egen hetvattenprod'!$B$1:$AP$500,MATCH("Summa tillförd energi:",'Egen hetvattenprod'!$B$1:$AY$1,0),FALSE)</f>
        <v>0</v>
      </c>
      <c r="L380" s="6">
        <f>VLOOKUP($B380,Kraftvärmeprod!$B$1:$AO$500,MATCH("Summa tillförd energi:",Kraftvärmeprod!$B$1:$AV$1,0),FALSE)</f>
        <v>0</v>
      </c>
      <c r="M380" s="33">
        <f>VLOOKUP($B380,'Allokerad kvv'!$B$1:$AO$500,MATCH("Summa allokerad tillförd energi:",'Allokerad kvv'!$B$1:$AV$1,0),FALSE)</f>
        <v>0</v>
      </c>
      <c r="N380" s="33">
        <f>VLOOKUP($B380,'Justerad allokering'!$B$1:$AO$500,MATCH("Summa justerad allokerad tillförd energi:",'Justerad allokering'!$B$1:$AV$1,0),FALSE)</f>
        <v>0</v>
      </c>
      <c r="O380" s="6">
        <f>VLOOKUP($B380,'Slutlig allokering'!$B$2:$AL$500,MATCH("Summa justerad allokerad tillförd energi:",'Slutlig allokering'!$B$2:$AS$2,0),FALSE)</f>
        <v>0</v>
      </c>
      <c r="P380" s="6">
        <f>VLOOKUP($B380,'Köpt hetvatten'!$B$1:$AP$500,MATCH("Med verkningsgrad:",'Köpt hetvatten'!$B$1:$AW$1,0),FALSE)</f>
        <v>0.17647058823529413</v>
      </c>
      <c r="Q380" s="6">
        <f>VLOOKUP($B380,Spillvärme!$B$1:$AP$500,MATCH("Summa tillförd energi:",Spillvärme!$B$1:$AW$1,0),FALSE)</f>
        <v>0</v>
      </c>
      <c r="R380" s="6">
        <f>VLOOKUP($B380,Miljö!$B$1:$AP$500,MATCH("Summa tillförd energi:",Miljö!$B$1:$AW$1,0),FALSE)</f>
        <v>0</v>
      </c>
      <c r="S380" s="33">
        <f t="shared" si="60"/>
        <v>3.8999999999999998E-3</v>
      </c>
      <c r="T380" s="6" t="str">
        <f>VLOOKUP($B380,Miljö!$B$1:$AP$500,MATCH("Köpt prod.spec hetvatten",Miljö!$B$1:$AW$1,0),FALSE)</f>
        <v/>
      </c>
      <c r="U380" s="6">
        <f t="shared" si="61"/>
        <v>0.17647058823529413</v>
      </c>
      <c r="V380" s="6">
        <f>VLOOKUP($B380,Leveranser!$B$1:$AP$500,MATCH("Total levererad värme",Leveranser!$B$1:$AW$1,0),FALSE)</f>
        <v>0.13</v>
      </c>
      <c r="W380" s="6">
        <f>IFERROR(VLOOKUP($B380,Miljö!$B$1:$AP$500,MATCH("Såld mängd produktionsspecifik fjärrvärme (GWh)",Miljö!$B$1:$AW$1,0),FALSE)/1,0)</f>
        <v>0</v>
      </c>
      <c r="X380" s="6"/>
      <c r="Y380" s="30">
        <f t="shared" si="62"/>
        <v>0.73666666666666669</v>
      </c>
      <c r="Z380" s="6"/>
      <c r="AA380" s="30" t="str">
        <f t="shared" si="63"/>
        <v/>
      </c>
      <c r="AC380" t="s">
        <v>20</v>
      </c>
      <c r="AD380" t="s">
        <v>10</v>
      </c>
      <c r="AE380" s="25" t="str">
        <f t="shared" si="58"/>
        <v>ja</v>
      </c>
      <c r="AF380" t="s">
        <v>20</v>
      </c>
      <c r="AG380" t="s">
        <v>20</v>
      </c>
      <c r="AM380" s="6" t="str">
        <f t="shared" si="59"/>
        <v/>
      </c>
      <c r="AO380" s="6" t="str">
        <f t="shared" si="66"/>
        <v/>
      </c>
      <c r="AQ380" s="6" t="str">
        <f t="shared" si="67"/>
        <v/>
      </c>
      <c r="AR380" s="6"/>
      <c r="AW380" t="str">
        <f t="shared" si="64"/>
        <v/>
      </c>
      <c r="AY380" s="6" t="str">
        <f t="shared" si="68"/>
        <v/>
      </c>
      <c r="BB380" s="6" t="str">
        <f t="shared" si="65"/>
        <v>Ja</v>
      </c>
      <c r="BK380" t="s">
        <v>10</v>
      </c>
    </row>
    <row r="381" spans="1:64" ht="15" customHeight="1" x14ac:dyDescent="0.25">
      <c r="A381" t="s">
        <v>492</v>
      </c>
      <c r="B381" t="s">
        <v>493</v>
      </c>
      <c r="C381">
        <v>7.7330200000000002E-2</v>
      </c>
      <c r="D381">
        <v>12.941000000000001</v>
      </c>
      <c r="E381">
        <v>6.6919500000000003</v>
      </c>
      <c r="F381">
        <v>1.36179E-2</v>
      </c>
      <c r="G381" t="s">
        <v>10</v>
      </c>
      <c r="H381" t="s">
        <v>10</v>
      </c>
      <c r="K381" s="6">
        <f>VLOOKUP($B381,'Egen hetvattenprod'!$B$1:$AP$500,MATCH("Summa tillförd energi:",'Egen hetvattenprod'!$B$1:$AY$1,0),FALSE)</f>
        <v>91.81</v>
      </c>
      <c r="L381" s="6">
        <f>VLOOKUP($B381,Kraftvärmeprod!$B$1:$AO$500,MATCH("Summa tillförd energi:",Kraftvärmeprod!$B$1:$AV$1,0),FALSE)</f>
        <v>77.039999999999992</v>
      </c>
      <c r="M381" s="33">
        <f>VLOOKUP($B381,'Allokerad kvv'!$B$1:$AO$500,MATCH("Summa allokerad tillförd energi:",'Allokerad kvv'!$B$1:$AV$1,0),FALSE)</f>
        <v>58.718699999999998</v>
      </c>
      <c r="N381" s="33">
        <f>VLOOKUP($B381,'Justerad allokering'!$B$1:$AO$500,MATCH("Summa justerad allokerad tillförd energi:",'Justerad allokering'!$B$1:$AV$1,0),FALSE)</f>
        <v>0</v>
      </c>
      <c r="O381" s="6">
        <f>VLOOKUP($B381,'Slutlig allokering'!$B$2:$AL$500,MATCH("Summa justerad allokerad tillförd energi:",'Slutlig allokering'!$B$2:$AS$2,0),FALSE)</f>
        <v>58.718699999999998</v>
      </c>
      <c r="P381" s="6">
        <f>VLOOKUP($B381,'Köpt hetvatten'!$B$1:$AP$500,MATCH("Med verkningsgrad:",'Köpt hetvatten'!$B$1:$AW$1,0),FALSE)</f>
        <v>0</v>
      </c>
      <c r="Q381" s="6">
        <f>VLOOKUP($B381,Spillvärme!$B$1:$AP$500,MATCH("Summa tillförd energi:",Spillvärme!$B$1:$AW$1,0),FALSE)</f>
        <v>0</v>
      </c>
      <c r="R381" s="6">
        <f>VLOOKUP($B381,Miljö!$B$1:$AP$500,MATCH("Summa tillförd energi:",Miljö!$B$1:$AW$1,0),FALSE)</f>
        <v>3.68</v>
      </c>
      <c r="S381" s="33">
        <f t="shared" si="60"/>
        <v>0</v>
      </c>
      <c r="T381" s="6" t="str">
        <f>VLOOKUP($B381,Miljö!$B$1:$AP$500,MATCH("Köpt prod.spec hetvatten",Miljö!$B$1:$AW$1,0),FALSE)</f>
        <v/>
      </c>
      <c r="U381" s="6">
        <f t="shared" si="61"/>
        <v>154.20870000000002</v>
      </c>
      <c r="V381" s="6">
        <f>VLOOKUP($B381,Leveranser!$B$1:$AP$500,MATCH("Total levererad värme",Leveranser!$B$1:$AW$1,0),FALSE)</f>
        <v>128</v>
      </c>
      <c r="W381" s="6">
        <f>IFERROR(VLOOKUP($B381,Miljö!$B$1:$AP$500,MATCH("Såld mängd produktionsspecifik fjärrvärme (GWh)",Miljö!$B$1:$AW$1,0),FALSE)/1,0)</f>
        <v>0</v>
      </c>
      <c r="X381" s="6"/>
      <c r="Y381" s="30">
        <f t="shared" si="62"/>
        <v>0.83004395990628277</v>
      </c>
      <c r="Z381" s="6"/>
      <c r="AA381" s="30" t="str">
        <f t="shared" si="63"/>
        <v/>
      </c>
      <c r="AC381" t="s">
        <v>10</v>
      </c>
      <c r="AD381" t="s">
        <v>20</v>
      </c>
      <c r="AE381" s="25" t="str">
        <f t="shared" si="58"/>
        <v>ja</v>
      </c>
      <c r="AF381" t="s">
        <v>20</v>
      </c>
      <c r="AG381" t="s">
        <v>20</v>
      </c>
      <c r="AM381" s="6" t="str">
        <f t="shared" si="59"/>
        <v/>
      </c>
      <c r="AO381" s="6" t="str">
        <f t="shared" si="66"/>
        <v/>
      </c>
      <c r="AQ381" s="6" t="str">
        <f t="shared" si="67"/>
        <v/>
      </c>
      <c r="AR381" s="6"/>
      <c r="AW381" t="str">
        <f t="shared" si="64"/>
        <v/>
      </c>
      <c r="AY381" s="6" t="str">
        <f t="shared" si="68"/>
        <v/>
      </c>
      <c r="BB381" s="6" t="str">
        <f t="shared" si="65"/>
        <v>Ja</v>
      </c>
      <c r="BK381" t="s">
        <v>10</v>
      </c>
    </row>
    <row r="382" spans="1:64" ht="15" customHeight="1" x14ac:dyDescent="0.25">
      <c r="A382" t="s">
        <v>494</v>
      </c>
      <c r="B382" t="s">
        <v>495</v>
      </c>
      <c r="C382">
        <v>0.13413900000000001</v>
      </c>
      <c r="D382">
        <v>23.389099999999999</v>
      </c>
      <c r="E382">
        <v>10.5709</v>
      </c>
      <c r="F382">
        <v>1.07151E-2</v>
      </c>
      <c r="G382" t="s">
        <v>10</v>
      </c>
      <c r="H382" t="s">
        <v>10</v>
      </c>
      <c r="K382" s="6">
        <f>VLOOKUP($B382,'Egen hetvattenprod'!$B$1:$AP$500,MATCH("Summa tillförd energi:",'Egen hetvattenprod'!$B$1:$AY$1,0),FALSE)</f>
        <v>98.589999999999989</v>
      </c>
      <c r="L382" s="6">
        <f>VLOOKUP($B382,Kraftvärmeprod!$B$1:$AO$500,MATCH("Summa tillförd energi:",Kraftvärmeprod!$B$1:$AV$1,0),FALSE)</f>
        <v>0</v>
      </c>
      <c r="M382" s="33">
        <f>VLOOKUP($B382,'Allokerad kvv'!$B$1:$AO$500,MATCH("Summa allokerad tillförd energi:",'Allokerad kvv'!$B$1:$AV$1,0),FALSE)</f>
        <v>0</v>
      </c>
      <c r="N382" s="33">
        <f>VLOOKUP($B382,'Justerad allokering'!$B$1:$AO$500,MATCH("Summa justerad allokerad tillförd energi:",'Justerad allokering'!$B$1:$AV$1,0),FALSE)</f>
        <v>0</v>
      </c>
      <c r="O382" s="6">
        <f>VLOOKUP($B382,'Slutlig allokering'!$B$2:$AL$500,MATCH("Summa justerad allokerad tillförd energi:",'Slutlig allokering'!$B$2:$AS$2,0),FALSE)</f>
        <v>0</v>
      </c>
      <c r="P382" s="6">
        <f>VLOOKUP($B382,'Köpt hetvatten'!$B$1:$AP$500,MATCH("Med verkningsgrad:",'Köpt hetvatten'!$B$1:$AW$1,0),FALSE)</f>
        <v>20.352941176470591</v>
      </c>
      <c r="Q382" s="6">
        <f>VLOOKUP($B382,Spillvärme!$B$1:$AP$500,MATCH("Summa tillförd energi:",Spillvärme!$B$1:$AW$1,0),FALSE)</f>
        <v>0</v>
      </c>
      <c r="R382" s="6">
        <f>VLOOKUP($B382,Miljö!$B$1:$AP$500,MATCH("Summa tillförd energi:",Miljö!$B$1:$AW$1,0),FALSE)</f>
        <v>1.871</v>
      </c>
      <c r="S382" s="33">
        <f t="shared" si="60"/>
        <v>0</v>
      </c>
      <c r="T382" s="6" t="str">
        <f>VLOOKUP($B382,Miljö!$B$1:$AP$500,MATCH("Köpt prod.spec hetvatten",Miljö!$B$1:$AW$1,0),FALSE)</f>
        <v/>
      </c>
      <c r="U382" s="6">
        <f t="shared" si="61"/>
        <v>120.81394117647058</v>
      </c>
      <c r="V382" s="6">
        <f>VLOOKUP($B382,Leveranser!$B$1:$AP$500,MATCH("Total levererad värme",Leveranser!$B$1:$AW$1,0),FALSE)</f>
        <v>87</v>
      </c>
      <c r="W382" s="6">
        <f>IFERROR(VLOOKUP($B382,Miljö!$B$1:$AP$500,MATCH("Såld mängd produktionsspecifik fjärrvärme (GWh)",Miljö!$B$1:$AW$1,0),FALSE)/1,0)</f>
        <v>0</v>
      </c>
      <c r="X382" s="6"/>
      <c r="Y382" s="30">
        <f t="shared" si="62"/>
        <v>0.72011556905440899</v>
      </c>
      <c r="Z382" s="6"/>
      <c r="AA382" s="30" t="str">
        <f t="shared" si="63"/>
        <v/>
      </c>
      <c r="AC382" t="s">
        <v>10</v>
      </c>
      <c r="AD382" t="s">
        <v>1096</v>
      </c>
      <c r="AE382" s="25" t="str">
        <f t="shared" si="58"/>
        <v>ja</v>
      </c>
      <c r="AF382" t="s">
        <v>20</v>
      </c>
      <c r="AG382" t="s">
        <v>20</v>
      </c>
      <c r="AM382" s="6" t="str">
        <f t="shared" si="59"/>
        <v/>
      </c>
      <c r="AO382" s="6" t="str">
        <f t="shared" si="66"/>
        <v/>
      </c>
      <c r="AQ382" s="6" t="str">
        <f t="shared" si="67"/>
        <v/>
      </c>
      <c r="AR382" s="6"/>
      <c r="AW382" t="str">
        <f t="shared" si="64"/>
        <v/>
      </c>
      <c r="AY382" s="6" t="str">
        <f t="shared" si="68"/>
        <v/>
      </c>
      <c r="BB382" s="6" t="str">
        <f t="shared" si="65"/>
        <v>Ja</v>
      </c>
      <c r="BK382" t="s">
        <v>10</v>
      </c>
    </row>
    <row r="383" spans="1:64" ht="15" customHeight="1" x14ac:dyDescent="0.25">
      <c r="A383" t="s">
        <v>496</v>
      </c>
      <c r="B383" t="s">
        <v>497</v>
      </c>
      <c r="C383">
        <v>3.8772399999999999E-2</v>
      </c>
      <c r="D383">
        <v>9.2078199999999999</v>
      </c>
      <c r="E383">
        <v>6.7125899999999996</v>
      </c>
      <c r="F383">
        <v>1.57441E-3</v>
      </c>
      <c r="G383" t="s">
        <v>10</v>
      </c>
      <c r="H383" t="s">
        <v>10</v>
      </c>
      <c r="K383" s="6">
        <f>VLOOKUP($B383,'Egen hetvattenprod'!$B$1:$AP$500,MATCH("Summa tillförd energi:",'Egen hetvattenprod'!$B$1:$AY$1,0),FALSE)</f>
        <v>314.89999999999998</v>
      </c>
      <c r="L383" s="6">
        <f>VLOOKUP($B383,Kraftvärmeprod!$B$1:$AO$500,MATCH("Summa tillförd energi:",Kraftvärmeprod!$B$1:$AV$1,0),FALSE)</f>
        <v>180.4</v>
      </c>
      <c r="M383" s="33">
        <f>VLOOKUP($B383,'Allokerad kvv'!$B$1:$AO$500,MATCH("Summa allokerad tillförd energi:",'Allokerad kvv'!$B$1:$AV$1,0),FALSE)</f>
        <v>123.21008</v>
      </c>
      <c r="N383" s="33">
        <f>VLOOKUP($B383,'Justerad allokering'!$B$1:$AO$500,MATCH("Summa justerad allokerad tillförd energi:",'Justerad allokering'!$B$1:$AV$1,0),FALSE)</f>
        <v>0</v>
      </c>
      <c r="O383" s="6">
        <f>VLOOKUP($B383,'Slutlig allokering'!$B$2:$AL$500,MATCH("Summa justerad allokerad tillförd energi:",'Slutlig allokering'!$B$2:$AS$2,0),FALSE)</f>
        <v>123.21008</v>
      </c>
      <c r="P383" s="6">
        <f>VLOOKUP($B383,'Köpt hetvatten'!$B$1:$AP$500,MATCH("Med verkningsgrad:",'Köpt hetvatten'!$B$1:$AW$1,0),FALSE)</f>
        <v>0</v>
      </c>
      <c r="Q383" s="6">
        <f>VLOOKUP($B383,Spillvärme!$B$1:$AP$500,MATCH("Summa tillförd energi:",Spillvärme!$B$1:$AW$1,0),FALSE)</f>
        <v>0</v>
      </c>
      <c r="R383" s="6">
        <f>VLOOKUP($B383,Miljö!$B$1:$AP$500,MATCH("Summa tillförd energi:",Miljö!$B$1:$AW$1,0),FALSE)</f>
        <v>6.5</v>
      </c>
      <c r="S383" s="33">
        <f t="shared" si="60"/>
        <v>0</v>
      </c>
      <c r="T383" s="6" t="str">
        <f>VLOOKUP($B383,Miljö!$B$1:$AP$500,MATCH("Köpt prod.spec hetvatten",Miljö!$B$1:$AW$1,0),FALSE)</f>
        <v/>
      </c>
      <c r="U383" s="6">
        <f t="shared" si="61"/>
        <v>444.61007999999998</v>
      </c>
      <c r="V383" s="6">
        <f>VLOOKUP($B383,Leveranser!$B$1:$AP$500,MATCH("Total levererad värme",Leveranser!$B$1:$AW$1,0),FALSE)</f>
        <v>360</v>
      </c>
      <c r="W383" s="6">
        <f>IFERROR(VLOOKUP($B383,Miljö!$B$1:$AP$500,MATCH("Såld mängd produktionsspecifik fjärrvärme (GWh)",Miljö!$B$1:$AW$1,0),FALSE)/1,0)</f>
        <v>0</v>
      </c>
      <c r="X383" s="6"/>
      <c r="Y383" s="30">
        <f t="shared" si="62"/>
        <v>0.80969824165929849</v>
      </c>
      <c r="Z383" s="6"/>
      <c r="AA383" s="30" t="str">
        <f t="shared" si="63"/>
        <v/>
      </c>
      <c r="AC383" t="s">
        <v>10</v>
      </c>
      <c r="AD383" t="s">
        <v>20</v>
      </c>
      <c r="AE383" s="25" t="str">
        <f t="shared" si="58"/>
        <v>ja</v>
      </c>
      <c r="AF383" t="s">
        <v>20</v>
      </c>
      <c r="AG383" t="s">
        <v>20</v>
      </c>
      <c r="AM383" s="6" t="str">
        <f t="shared" si="59"/>
        <v/>
      </c>
      <c r="AO383" s="6" t="str">
        <f t="shared" si="66"/>
        <v/>
      </c>
      <c r="AQ383" s="6" t="str">
        <f t="shared" si="67"/>
        <v/>
      </c>
      <c r="AR383" s="6"/>
      <c r="AW383" t="str">
        <f t="shared" si="64"/>
        <v/>
      </c>
      <c r="AY383" s="6" t="str">
        <f t="shared" si="68"/>
        <v/>
      </c>
      <c r="BB383" s="6" t="str">
        <f t="shared" si="65"/>
        <v>Ja</v>
      </c>
      <c r="BK383" t="s">
        <v>10</v>
      </c>
    </row>
    <row r="384" spans="1:64" ht="15" customHeight="1" x14ac:dyDescent="0.25">
      <c r="A384" t="s">
        <v>498</v>
      </c>
      <c r="B384" t="s">
        <v>499</v>
      </c>
      <c r="C384">
        <v>0.10409400000000001</v>
      </c>
      <c r="D384">
        <v>15.8689</v>
      </c>
      <c r="E384">
        <v>13.545199999999999</v>
      </c>
      <c r="F384">
        <v>6.4965099999999996E-3</v>
      </c>
      <c r="G384" t="s">
        <v>14</v>
      </c>
      <c r="H384" t="s">
        <v>10</v>
      </c>
      <c r="K384" s="6">
        <f>VLOOKUP($B384,'Egen hetvattenprod'!$B$1:$AP$500,MATCH("Summa tillförd energi:",'Egen hetvattenprod'!$B$1:$AY$1,0),FALSE)</f>
        <v>5.49</v>
      </c>
      <c r="L384" s="6">
        <f>VLOOKUP($B384,Kraftvärmeprod!$B$1:$AO$500,MATCH("Summa tillförd energi:",Kraftvärmeprod!$B$1:$AV$1,0),FALSE)</f>
        <v>0</v>
      </c>
      <c r="M384" s="33">
        <f>VLOOKUP($B384,'Allokerad kvv'!$B$1:$AO$500,MATCH("Summa allokerad tillförd energi:",'Allokerad kvv'!$B$1:$AV$1,0),FALSE)</f>
        <v>0</v>
      </c>
      <c r="N384" s="33">
        <f>VLOOKUP($B384,'Justerad allokering'!$B$1:$AO$500,MATCH("Summa justerad allokerad tillförd energi:",'Justerad allokering'!$B$1:$AV$1,0),FALSE)</f>
        <v>0</v>
      </c>
      <c r="O384" s="6">
        <f>VLOOKUP($B384,'Slutlig allokering'!$B$2:$AL$500,MATCH("Summa justerad allokerad tillförd energi:",'Slutlig allokering'!$B$2:$AS$2,0),FALSE)</f>
        <v>0</v>
      </c>
      <c r="P384" s="6">
        <f>VLOOKUP($B384,'Köpt hetvatten'!$B$1:$AP$500,MATCH("Med verkningsgrad:",'Köpt hetvatten'!$B$1:$AW$1,0),FALSE)</f>
        <v>0</v>
      </c>
      <c r="Q384" s="6">
        <f>VLOOKUP($B384,Spillvärme!$B$1:$AP$500,MATCH("Summa tillförd energi:",Spillvärme!$B$1:$AW$1,0),FALSE)</f>
        <v>0</v>
      </c>
      <c r="R384" s="6">
        <f>VLOOKUP($B384,Miljö!$B$1:$AP$500,MATCH("Summa tillförd energi:",Miljö!$B$1:$AW$1,0),FALSE)</f>
        <v>9.2999999999999999E-2</v>
      </c>
      <c r="S384" s="33">
        <f t="shared" si="60"/>
        <v>0</v>
      </c>
      <c r="T384" s="6" t="str">
        <f>VLOOKUP($B384,Miljö!$B$1:$AP$500,MATCH("Köpt prod.spec hetvatten",Miljö!$B$1:$AW$1,0),FALSE)</f>
        <v/>
      </c>
      <c r="U384" s="6">
        <f t="shared" si="61"/>
        <v>5.5830000000000002</v>
      </c>
      <c r="V384" s="6">
        <f>VLOOKUP($B384,Leveranser!$B$1:$AP$500,MATCH("Total levererad värme",Leveranser!$B$1:$AW$1,0),FALSE)</f>
        <v>4.25</v>
      </c>
      <c r="W384" s="6">
        <f>IFERROR(VLOOKUP($B384,Miljö!$B$1:$AP$500,MATCH("Såld mängd produktionsspecifik fjärrvärme (GWh)",Miljö!$B$1:$AW$1,0),FALSE)/1,0)</f>
        <v>0</v>
      </c>
      <c r="X384" s="6"/>
      <c r="Y384" s="30">
        <f t="shared" si="62"/>
        <v>0.76123947698370054</v>
      </c>
      <c r="Z384" s="6"/>
      <c r="AA384" s="30" t="str">
        <f t="shared" si="63"/>
        <v/>
      </c>
      <c r="AC384" t="s">
        <v>10</v>
      </c>
      <c r="AD384" t="s">
        <v>20</v>
      </c>
      <c r="AE384" s="25" t="str">
        <f t="shared" si="58"/>
        <v>ja</v>
      </c>
      <c r="AF384" t="s">
        <v>20</v>
      </c>
      <c r="AG384" t="s">
        <v>20</v>
      </c>
      <c r="AM384" s="6" t="str">
        <f t="shared" si="59"/>
        <v/>
      </c>
      <c r="AO384" s="6" t="str">
        <f t="shared" si="66"/>
        <v/>
      </c>
      <c r="AQ384" s="6" t="str">
        <f t="shared" si="67"/>
        <v/>
      </c>
      <c r="AR384" s="6"/>
      <c r="AW384" t="str">
        <f t="shared" si="64"/>
        <v/>
      </c>
      <c r="AY384" s="6" t="str">
        <f t="shared" si="68"/>
        <v/>
      </c>
      <c r="BB384" s="6" t="str">
        <f t="shared" si="65"/>
        <v>Ja</v>
      </c>
      <c r="BK384" t="s">
        <v>10</v>
      </c>
    </row>
    <row r="385" spans="1:63" ht="15" customHeight="1" x14ac:dyDescent="0.25">
      <c r="A385" t="s">
        <v>498</v>
      </c>
      <c r="B385" t="s">
        <v>500</v>
      </c>
      <c r="C385">
        <v>0.125698</v>
      </c>
      <c r="D385">
        <v>15.8407</v>
      </c>
      <c r="E385">
        <v>15.817</v>
      </c>
      <c r="F385">
        <v>5.6057499999999996E-3</v>
      </c>
      <c r="G385" t="s">
        <v>14</v>
      </c>
      <c r="H385" t="s">
        <v>10</v>
      </c>
      <c r="K385" s="6">
        <f>VLOOKUP($B385,'Egen hetvattenprod'!$B$1:$AP$500,MATCH("Summa tillförd energi:",'Egen hetvattenprod'!$B$1:$AY$1,0),FALSE)</f>
        <v>9.6</v>
      </c>
      <c r="L385" s="6">
        <f>VLOOKUP($B385,Kraftvärmeprod!$B$1:$AO$500,MATCH("Summa tillförd energi:",Kraftvärmeprod!$B$1:$AV$1,0),FALSE)</f>
        <v>0</v>
      </c>
      <c r="M385" s="33">
        <f>VLOOKUP($B385,'Allokerad kvv'!$B$1:$AO$500,MATCH("Summa allokerad tillförd energi:",'Allokerad kvv'!$B$1:$AV$1,0),FALSE)</f>
        <v>0</v>
      </c>
      <c r="N385" s="33">
        <f>VLOOKUP($B385,'Justerad allokering'!$B$1:$AO$500,MATCH("Summa justerad allokerad tillförd energi:",'Justerad allokering'!$B$1:$AV$1,0),FALSE)</f>
        <v>0</v>
      </c>
      <c r="O385" s="6">
        <f>VLOOKUP($B385,'Slutlig allokering'!$B$2:$AL$500,MATCH("Summa justerad allokerad tillförd energi:",'Slutlig allokering'!$B$2:$AS$2,0),FALSE)</f>
        <v>0</v>
      </c>
      <c r="P385" s="6">
        <f>VLOOKUP($B385,'Köpt hetvatten'!$B$1:$AP$500,MATCH("Med verkningsgrad:",'Köpt hetvatten'!$B$1:$AW$1,0),FALSE)</f>
        <v>0</v>
      </c>
      <c r="Q385" s="6">
        <f>VLOOKUP($B385,Spillvärme!$B$1:$AP$500,MATCH("Summa tillförd energi:",Spillvärme!$B$1:$AW$1,0),FALSE)</f>
        <v>0</v>
      </c>
      <c r="R385" s="6">
        <f>VLOOKUP($B385,Miljö!$B$1:$AP$500,MATCH("Summa tillförd energi:",Miljö!$B$1:$AW$1,0),FALSE)</f>
        <v>0.14000000000000001</v>
      </c>
      <c r="S385" s="33">
        <f t="shared" si="60"/>
        <v>0</v>
      </c>
      <c r="T385" s="6" t="str">
        <f>VLOOKUP($B385,Miljö!$B$1:$AP$500,MATCH("Köpt prod.spec hetvatten",Miljö!$B$1:$AW$1,0),FALSE)</f>
        <v/>
      </c>
      <c r="U385" s="6">
        <f t="shared" si="61"/>
        <v>9.74</v>
      </c>
      <c r="V385" s="6">
        <f>VLOOKUP($B385,Leveranser!$B$1:$AP$500,MATCH("Total levererad värme",Leveranser!$B$1:$AW$1,0),FALSE)</f>
        <v>6.81</v>
      </c>
      <c r="W385" s="6">
        <f>IFERROR(VLOOKUP($B385,Miljö!$B$1:$AP$500,MATCH("Såld mängd produktionsspecifik fjärrvärme (GWh)",Miljö!$B$1:$AW$1,0),FALSE)/1,0)</f>
        <v>0</v>
      </c>
      <c r="X385" s="6"/>
      <c r="Y385" s="30">
        <f t="shared" si="62"/>
        <v>0.69917864476386027</v>
      </c>
      <c r="Z385" s="6"/>
      <c r="AA385" s="30" t="str">
        <f t="shared" si="63"/>
        <v/>
      </c>
      <c r="AC385" t="s">
        <v>10</v>
      </c>
      <c r="AD385" t="s">
        <v>20</v>
      </c>
      <c r="AE385" s="25" t="str">
        <f t="shared" si="58"/>
        <v>ja</v>
      </c>
      <c r="AF385" t="s">
        <v>20</v>
      </c>
      <c r="AG385" t="s">
        <v>20</v>
      </c>
      <c r="AM385" s="6" t="str">
        <f t="shared" si="59"/>
        <v/>
      </c>
      <c r="AO385" s="6" t="str">
        <f t="shared" si="66"/>
        <v/>
      </c>
      <c r="AQ385" s="6" t="str">
        <f t="shared" si="67"/>
        <v/>
      </c>
      <c r="AR385" s="6"/>
      <c r="AW385" t="str">
        <f t="shared" si="64"/>
        <v/>
      </c>
      <c r="AY385" s="6" t="str">
        <f t="shared" si="68"/>
        <v/>
      </c>
      <c r="BB385" s="6" t="str">
        <f t="shared" si="65"/>
        <v>Ja</v>
      </c>
      <c r="BK385" t="s">
        <v>10</v>
      </c>
    </row>
    <row r="386" spans="1:63" ht="15" customHeight="1" x14ac:dyDescent="0.25">
      <c r="A386" t="s">
        <v>498</v>
      </c>
      <c r="B386" t="s">
        <v>501</v>
      </c>
      <c r="C386">
        <v>0.128472</v>
      </c>
      <c r="D386">
        <v>111.252</v>
      </c>
      <c r="E386">
        <v>7.2005999999999997</v>
      </c>
      <c r="F386">
        <v>1.6325800000000001E-2</v>
      </c>
      <c r="G386" t="s">
        <v>14</v>
      </c>
      <c r="H386" t="s">
        <v>10</v>
      </c>
      <c r="K386" s="6">
        <f>VLOOKUP($B386,'Egen hetvattenprod'!$B$1:$AP$500,MATCH("Summa tillförd energi:",'Egen hetvattenprod'!$B$1:$AY$1,0),FALSE)</f>
        <v>106.256</v>
      </c>
      <c r="L386" s="6">
        <f>VLOOKUP($B386,Kraftvärmeprod!$B$1:$AO$500,MATCH("Summa tillförd energi:",Kraftvärmeprod!$B$1:$AV$1,0),FALSE)</f>
        <v>358.57</v>
      </c>
      <c r="M386" s="33">
        <f>VLOOKUP($B386,'Allokerad kvv'!$B$1:$AO$500,MATCH("Summa allokerad tillförd energi:",'Allokerad kvv'!$B$1:$AV$1,0),FALSE)</f>
        <v>210.93785</v>
      </c>
      <c r="N386" s="33">
        <f>VLOOKUP($B386,'Justerad allokering'!$B$1:$AO$500,MATCH("Summa justerad allokerad tillförd energi:",'Justerad allokering'!$B$1:$AV$1,0),FALSE)</f>
        <v>0</v>
      </c>
      <c r="O386" s="6">
        <f>VLOOKUP($B386,'Slutlig allokering'!$B$2:$AL$500,MATCH("Summa justerad allokerad tillförd energi:",'Slutlig allokering'!$B$2:$AS$2,0),FALSE)</f>
        <v>210.93785</v>
      </c>
      <c r="P386" s="6">
        <f>VLOOKUP($B386,'Köpt hetvatten'!$B$1:$AP$500,MATCH("Med verkningsgrad:",'Köpt hetvatten'!$B$1:$AW$1,0),FALSE)</f>
        <v>0</v>
      </c>
      <c r="Q386" s="6">
        <f>VLOOKUP($B386,Spillvärme!$B$1:$AP$500,MATCH("Summa tillförd energi:",Spillvärme!$B$1:$AW$1,0),FALSE)</f>
        <v>0</v>
      </c>
      <c r="R386" s="6">
        <f>VLOOKUP($B386,Miljö!$B$1:$AP$500,MATCH("Summa tillförd energi:",Miljö!$B$1:$AW$1,0),FALSE)</f>
        <v>5</v>
      </c>
      <c r="S386" s="33">
        <f t="shared" si="60"/>
        <v>0</v>
      </c>
      <c r="T386" s="6" t="str">
        <f>VLOOKUP($B386,Miljö!$B$1:$AP$500,MATCH("Köpt prod.spec hetvatten",Miljö!$B$1:$AW$1,0),FALSE)</f>
        <v/>
      </c>
      <c r="U386" s="6">
        <f t="shared" si="61"/>
        <v>322.19385</v>
      </c>
      <c r="V386" s="6">
        <f>VLOOKUP($B386,Leveranser!$B$1:$AP$500,MATCH("Total levererad värme",Leveranser!$B$1:$AW$1,0),FALSE)</f>
        <v>265.10000000000002</v>
      </c>
      <c r="W386" s="6">
        <f>IFERROR(VLOOKUP($B386,Miljö!$B$1:$AP$500,MATCH("Såld mängd produktionsspecifik fjärrvärme (GWh)",Miljö!$B$1:$AW$1,0),FALSE)/1,0)</f>
        <v>0</v>
      </c>
      <c r="X386" s="6"/>
      <c r="Y386" s="30">
        <f t="shared" si="62"/>
        <v>0.82279658658909849</v>
      </c>
      <c r="Z386" s="6"/>
      <c r="AA386" s="30" t="str">
        <f t="shared" si="63"/>
        <v/>
      </c>
      <c r="AC386" t="s">
        <v>10</v>
      </c>
      <c r="AD386" t="s">
        <v>20</v>
      </c>
      <c r="AE386" s="25" t="str">
        <f t="shared" si="58"/>
        <v>ja</v>
      </c>
      <c r="AF386" t="s">
        <v>20</v>
      </c>
      <c r="AG386" t="s">
        <v>20</v>
      </c>
      <c r="AM386" s="6" t="str">
        <f t="shared" si="59"/>
        <v/>
      </c>
      <c r="AO386" s="6" t="str">
        <f t="shared" si="66"/>
        <v/>
      </c>
      <c r="AQ386" s="6" t="str">
        <f t="shared" si="67"/>
        <v/>
      </c>
      <c r="AR386" s="6"/>
      <c r="AW386" t="str">
        <f t="shared" si="64"/>
        <v/>
      </c>
      <c r="AY386" s="6" t="str">
        <f t="shared" si="68"/>
        <v/>
      </c>
      <c r="BB386" s="6" t="str">
        <f t="shared" si="65"/>
        <v>Ja</v>
      </c>
      <c r="BK386" t="s">
        <v>10</v>
      </c>
    </row>
    <row r="387" spans="1:63" ht="15" customHeight="1" x14ac:dyDescent="0.25">
      <c r="A387" t="s">
        <v>502</v>
      </c>
      <c r="B387" t="s">
        <v>503</v>
      </c>
      <c r="C387">
        <v>0.160057</v>
      </c>
      <c r="D387">
        <v>13.926600000000001</v>
      </c>
      <c r="E387">
        <v>16.066400000000002</v>
      </c>
      <c r="F387">
        <v>2.1040699999999999E-2</v>
      </c>
      <c r="G387" t="s">
        <v>10</v>
      </c>
      <c r="H387" t="s">
        <v>10</v>
      </c>
      <c r="K387" s="6">
        <f>VLOOKUP($B387,'Egen hetvattenprod'!$B$1:$AP$500,MATCH("Summa tillförd energi:",'Egen hetvattenprod'!$B$1:$AY$1,0),FALSE)</f>
        <v>2.7921</v>
      </c>
      <c r="L387" s="6">
        <f>VLOOKUP($B387,Kraftvärmeprod!$B$1:$AO$500,MATCH("Summa tillförd energi:",Kraftvärmeprod!$B$1:$AV$1,0),FALSE)</f>
        <v>0</v>
      </c>
      <c r="M387" s="33">
        <f>VLOOKUP($B387,'Allokerad kvv'!$B$1:$AO$500,MATCH("Summa allokerad tillförd energi:",'Allokerad kvv'!$B$1:$AV$1,0),FALSE)</f>
        <v>0</v>
      </c>
      <c r="N387" s="33">
        <f>VLOOKUP($B387,'Justerad allokering'!$B$1:$AO$500,MATCH("Summa justerad allokerad tillförd energi:",'Justerad allokering'!$B$1:$AV$1,0),FALSE)</f>
        <v>0</v>
      </c>
      <c r="O387" s="6">
        <f>VLOOKUP($B387,'Slutlig allokering'!$B$2:$AL$500,MATCH("Summa justerad allokerad tillförd energi:",'Slutlig allokering'!$B$2:$AS$2,0),FALSE)</f>
        <v>0</v>
      </c>
      <c r="P387" s="6">
        <f>VLOOKUP($B387,'Köpt hetvatten'!$B$1:$AP$500,MATCH("Med verkningsgrad:",'Köpt hetvatten'!$B$1:$AW$1,0),FALSE)</f>
        <v>0</v>
      </c>
      <c r="Q387" s="6">
        <f>VLOOKUP($B387,Spillvärme!$B$1:$AP$500,MATCH("Summa tillförd energi:",Spillvärme!$B$1:$AW$1,0),FALSE)</f>
        <v>0</v>
      </c>
      <c r="R387" s="6">
        <f>VLOOKUP($B387,Miljö!$B$1:$AP$500,MATCH("Summa tillförd energi:",Miljö!$B$1:$AW$1,0),FALSE)</f>
        <v>3.1E-2</v>
      </c>
      <c r="S387" s="33">
        <f t="shared" si="60"/>
        <v>0</v>
      </c>
      <c r="T387" s="6" t="str">
        <f>VLOOKUP($B387,Miljö!$B$1:$AP$500,MATCH("Köpt prod.spec hetvatten",Miljö!$B$1:$AW$1,0),FALSE)</f>
        <v/>
      </c>
      <c r="U387" s="6">
        <f t="shared" si="61"/>
        <v>2.8231000000000002</v>
      </c>
      <c r="V387" s="6">
        <f>VLOOKUP($B387,Leveranser!$B$1:$AP$500,MATCH("Total levererad värme",Leveranser!$B$1:$AW$1,0),FALSE)</f>
        <v>2.29</v>
      </c>
      <c r="W387" s="6">
        <f>IFERROR(VLOOKUP($B387,Miljö!$B$1:$AP$500,MATCH("Såld mängd produktionsspecifik fjärrvärme (GWh)",Miljö!$B$1:$AW$1,0),FALSE)/1,0)</f>
        <v>0</v>
      </c>
      <c r="X387" s="6"/>
      <c r="Y387" s="30">
        <f t="shared" si="62"/>
        <v>0.81116503134851758</v>
      </c>
      <c r="Z387" s="6"/>
      <c r="AA387" s="30" t="str">
        <f t="shared" si="63"/>
        <v/>
      </c>
      <c r="AC387" t="s">
        <v>10</v>
      </c>
      <c r="AD387" t="s">
        <v>20</v>
      </c>
      <c r="AE387" s="25" t="str">
        <f t="shared" ref="AE387:AE450" si="69">IF(H387="ja",IF(AND(AC387="nej",AD387&lt;&gt;"ja"),"nej","ja"),"")</f>
        <v>ja</v>
      </c>
      <c r="AF387" t="s">
        <v>20</v>
      </c>
      <c r="AG387" t="s">
        <v>20</v>
      </c>
      <c r="AM387" s="6" t="str">
        <f t="shared" ref="AM387:AM450" si="70">IF(AE387="ja","",IF(AND(C387&gt;0,C387&lt;0.9,D387&gt;0,D387&lt;100,E387&gt;0,E387&lt;50,F387&gt;-0.00000001,F387&lt;1),"ja","nej"))</f>
        <v/>
      </c>
      <c r="AO387" s="6" t="str">
        <f t="shared" si="66"/>
        <v/>
      </c>
      <c r="AQ387" s="6" t="str">
        <f t="shared" si="67"/>
        <v/>
      </c>
      <c r="AR387" s="6"/>
      <c r="AW387" t="str">
        <f t="shared" si="64"/>
        <v/>
      </c>
      <c r="AY387" s="6" t="str">
        <f t="shared" si="68"/>
        <v/>
      </c>
      <c r="BB387" s="6" t="str">
        <f t="shared" si="65"/>
        <v>Ja</v>
      </c>
      <c r="BK387" t="s">
        <v>10</v>
      </c>
    </row>
    <row r="388" spans="1:63" ht="15" customHeight="1" x14ac:dyDescent="0.25">
      <c r="A388" t="s">
        <v>502</v>
      </c>
      <c r="B388" t="s">
        <v>504</v>
      </c>
      <c r="C388">
        <v>3.8903699999999999E-2</v>
      </c>
      <c r="D388">
        <v>8.3930600000000002</v>
      </c>
      <c r="E388">
        <v>4.1738799999999996</v>
      </c>
      <c r="F388">
        <v>1.30119E-2</v>
      </c>
      <c r="G388" t="s">
        <v>10</v>
      </c>
      <c r="H388" t="s">
        <v>10</v>
      </c>
      <c r="K388" s="6">
        <f>VLOOKUP($B388,'Egen hetvattenprod'!$B$1:$AP$500,MATCH("Summa tillförd energi:",'Egen hetvattenprod'!$B$1:$AY$1,0),FALSE)</f>
        <v>3.968</v>
      </c>
      <c r="L388" s="6">
        <f>VLOOKUP($B388,Kraftvärmeprod!$B$1:$AO$500,MATCH("Summa tillförd energi:",Kraftvärmeprod!$B$1:$AV$1,0),FALSE)</f>
        <v>0</v>
      </c>
      <c r="M388" s="33">
        <f>VLOOKUP($B388,'Allokerad kvv'!$B$1:$AO$500,MATCH("Summa allokerad tillförd energi:",'Allokerad kvv'!$B$1:$AV$1,0),FALSE)</f>
        <v>0</v>
      </c>
      <c r="N388" s="33">
        <f>VLOOKUP($B388,'Justerad allokering'!$B$1:$AO$500,MATCH("Summa justerad allokerad tillförd energi:",'Justerad allokering'!$B$1:$AV$1,0),FALSE)</f>
        <v>0</v>
      </c>
      <c r="O388" s="6">
        <f>VLOOKUP($B388,'Slutlig allokering'!$B$2:$AL$500,MATCH("Summa justerad allokerad tillförd energi:",'Slutlig allokering'!$B$2:$AS$2,0),FALSE)</f>
        <v>0</v>
      </c>
      <c r="P388" s="6">
        <f>VLOOKUP($B388,'Köpt hetvatten'!$B$1:$AP$500,MATCH("Med verkningsgrad:",'Köpt hetvatten'!$B$1:$AW$1,0),FALSE)</f>
        <v>19.906666666666666</v>
      </c>
      <c r="Q388" s="6">
        <f>VLOOKUP($B388,Spillvärme!$B$1:$AP$500,MATCH("Summa tillförd energi:",Spillvärme!$B$1:$AW$1,0),FALSE)</f>
        <v>34.9</v>
      </c>
      <c r="R388" s="6">
        <f>VLOOKUP($B388,Miljö!$B$1:$AP$500,MATCH("Summa tillförd energi:",Miljö!$B$1:$AW$1,0),FALSE)</f>
        <v>0.65800000000000003</v>
      </c>
      <c r="S388" s="33">
        <f t="shared" ref="S388:S451" si="71">IF(R388=0,0.03*V388,0)</f>
        <v>0</v>
      </c>
      <c r="T388" s="6" t="str">
        <f>VLOOKUP($B388,Miljö!$B$1:$AP$500,MATCH("Köpt prod.spec hetvatten",Miljö!$B$1:$AW$1,0),FALSE)</f>
        <v/>
      </c>
      <c r="U388" s="6">
        <f t="shared" ref="U388:U451" si="72">SUM(K388,O388:R388,T388)</f>
        <v>59.432666666666663</v>
      </c>
      <c r="V388" s="6">
        <f>VLOOKUP($B388,Leveranser!$B$1:$AP$500,MATCH("Total levererad värme",Leveranser!$B$1:$AW$1,0),FALSE)</f>
        <v>48.018000000000001</v>
      </c>
      <c r="W388" s="6">
        <f>IFERROR(VLOOKUP($B388,Miljö!$B$1:$AP$500,MATCH("Såld mängd produktionsspecifik fjärrvärme (GWh)",Miljö!$B$1:$AW$1,0),FALSE)/1,0)</f>
        <v>0</v>
      </c>
      <c r="X388" s="6"/>
      <c r="Y388" s="30">
        <f t="shared" ref="Y388:Y451" si="73">IFERROR(V388/U388,"")</f>
        <v>0.80793951698841271</v>
      </c>
      <c r="Z388" s="6"/>
      <c r="AA388" s="30" t="str">
        <f t="shared" ref="AA388:AA451" si="74">IF(W388=0,"",W388/V388)</f>
        <v/>
      </c>
      <c r="AC388" t="s">
        <v>10</v>
      </c>
      <c r="AD388" t="s">
        <v>20</v>
      </c>
      <c r="AE388" s="25" t="str">
        <f t="shared" si="69"/>
        <v>ja</v>
      </c>
      <c r="AF388" t="s">
        <v>20</v>
      </c>
      <c r="AG388" t="s">
        <v>20</v>
      </c>
      <c r="AM388" s="6" t="str">
        <f t="shared" si="70"/>
        <v/>
      </c>
      <c r="AO388" s="6" t="str">
        <f t="shared" si="66"/>
        <v/>
      </c>
      <c r="AQ388" s="6" t="str">
        <f t="shared" si="67"/>
        <v/>
      </c>
      <c r="AR388" s="6"/>
      <c r="AW388" t="str">
        <f t="shared" ref="AW388:AW451" si="75">IF(AE388="ja","",IF(OR(AQ388="ja",AS388="ja",AT388="ja",AU388="ja",AV388="ja"),"ja","nej"))</f>
        <v/>
      </c>
      <c r="AY388" s="6" t="str">
        <f t="shared" si="68"/>
        <v/>
      </c>
      <c r="BB388" s="6" t="str">
        <f t="shared" ref="BB388:BB451" si="76">IF(OR(AE388="ja",AY388="ja",AZ388="ja"),"Ja","Nej")</f>
        <v>Ja</v>
      </c>
      <c r="BK388" t="s">
        <v>10</v>
      </c>
    </row>
    <row r="389" spans="1:63" ht="15" customHeight="1" x14ac:dyDescent="0.25">
      <c r="A389" t="s">
        <v>505</v>
      </c>
      <c r="B389" t="s">
        <v>506</v>
      </c>
      <c r="C389">
        <v>0.38230700000000001</v>
      </c>
      <c r="D389">
        <v>59.703899999999997</v>
      </c>
      <c r="E389">
        <v>18.103200000000001</v>
      </c>
      <c r="F389">
        <v>0.153783</v>
      </c>
      <c r="G389" t="s">
        <v>10</v>
      </c>
      <c r="H389" t="s">
        <v>10</v>
      </c>
      <c r="K389" s="6">
        <f>VLOOKUP($B389,'Egen hetvattenprod'!$B$1:$AP$500,MATCH("Summa tillförd energi:",'Egen hetvattenprod'!$B$1:$AY$1,0),FALSE)</f>
        <v>9.6</v>
      </c>
      <c r="L389" s="6">
        <f>VLOOKUP($B389,Kraftvärmeprod!$B$1:$AO$500,MATCH("Summa tillförd energi:",Kraftvärmeprod!$B$1:$AV$1,0),FALSE)</f>
        <v>0</v>
      </c>
      <c r="M389" s="33">
        <f>VLOOKUP($B389,'Allokerad kvv'!$B$1:$AO$500,MATCH("Summa allokerad tillförd energi:",'Allokerad kvv'!$B$1:$AV$1,0),FALSE)</f>
        <v>0</v>
      </c>
      <c r="N389" s="33">
        <f>VLOOKUP($B389,'Justerad allokering'!$B$1:$AO$500,MATCH("Summa justerad allokerad tillförd energi:",'Justerad allokering'!$B$1:$AV$1,0),FALSE)</f>
        <v>0</v>
      </c>
      <c r="O389" s="6">
        <f>VLOOKUP($B389,'Slutlig allokering'!$B$2:$AL$500,MATCH("Summa justerad allokerad tillförd energi:",'Slutlig allokering'!$B$2:$AS$2,0),FALSE)</f>
        <v>0</v>
      </c>
      <c r="P389" s="6">
        <f>VLOOKUP($B389,'Köpt hetvatten'!$B$1:$AP$500,MATCH("Med verkningsgrad:",'Köpt hetvatten'!$B$1:$AW$1,0),FALSE)</f>
        <v>0</v>
      </c>
      <c r="Q389" s="6">
        <f>VLOOKUP($B389,Spillvärme!$B$1:$AP$500,MATCH("Summa tillförd energi:",Spillvärme!$B$1:$AW$1,0),FALSE)</f>
        <v>0</v>
      </c>
      <c r="R389" s="6">
        <f>VLOOKUP($B389,Miljö!$B$1:$AP$500,MATCH("Summa tillförd energi:",Miljö!$B$1:$AW$1,0),FALSE)</f>
        <v>0.154</v>
      </c>
      <c r="S389" s="33">
        <f t="shared" si="71"/>
        <v>0</v>
      </c>
      <c r="T389" s="6" t="str">
        <f>VLOOKUP($B389,Miljö!$B$1:$AP$500,MATCH("Köpt prod.spec hetvatten",Miljö!$B$1:$AW$1,0),FALSE)</f>
        <v/>
      </c>
      <c r="U389" s="6">
        <f t="shared" si="72"/>
        <v>9.7539999999999996</v>
      </c>
      <c r="V389" s="6">
        <f>VLOOKUP($B389,Leveranser!$B$1:$AP$500,MATCH("Total levererad värme",Leveranser!$B$1:$AW$1,0),FALSE)</f>
        <v>7.5839999999999996</v>
      </c>
      <c r="W389" s="6">
        <f>IFERROR(VLOOKUP($B389,Miljö!$B$1:$AP$500,MATCH("Såld mängd produktionsspecifik fjärrvärme (GWh)",Miljö!$B$1:$AW$1,0),FALSE)/1,0)</f>
        <v>0</v>
      </c>
      <c r="X389" s="6"/>
      <c r="Y389" s="30">
        <f t="shared" si="73"/>
        <v>0.7775271683411934</v>
      </c>
      <c r="Z389" s="6"/>
      <c r="AA389" s="30" t="str">
        <f t="shared" si="74"/>
        <v/>
      </c>
      <c r="AC389" t="s">
        <v>10</v>
      </c>
      <c r="AD389" t="s">
        <v>20</v>
      </c>
      <c r="AE389" s="25" t="str">
        <f t="shared" si="69"/>
        <v>ja</v>
      </c>
      <c r="AF389" t="s">
        <v>20</v>
      </c>
      <c r="AG389" t="s">
        <v>20</v>
      </c>
      <c r="AM389" s="6" t="str">
        <f t="shared" si="70"/>
        <v/>
      </c>
      <c r="AO389" s="6" t="str">
        <f t="shared" ref="AO389:AO452" si="77">IF(AE389="ja","",IF(AND(Y389&gt;0.6,Y389&lt;1.1),"ja","nej"))</f>
        <v/>
      </c>
      <c r="AQ389" s="6" t="str">
        <f t="shared" ref="AQ389:AQ452" si="78">IF(V389&gt;0,IF(W389/V389&gt;0.9,"Ja",""),"")</f>
        <v/>
      </c>
      <c r="AR389" s="6"/>
      <c r="AW389" t="str">
        <f t="shared" si="75"/>
        <v/>
      </c>
      <c r="AY389" s="6" t="str">
        <f t="shared" ref="AY389:AY452" si="79">IF(AE389="ja","",IF(AND(AM389="ja",AO389="ja",AW389="nej"),"ja","nej"))</f>
        <v/>
      </c>
      <c r="BB389" s="6" t="str">
        <f t="shared" si="76"/>
        <v>Ja</v>
      </c>
      <c r="BK389" t="s">
        <v>10</v>
      </c>
    </row>
    <row r="390" spans="1:63" ht="15" customHeight="1" x14ac:dyDescent="0.25">
      <c r="A390" t="s">
        <v>505</v>
      </c>
      <c r="B390" t="s">
        <v>507</v>
      </c>
      <c r="C390">
        <v>0</v>
      </c>
      <c r="D390">
        <v>0</v>
      </c>
      <c r="E390">
        <v>0</v>
      </c>
      <c r="F390">
        <v>0</v>
      </c>
      <c r="G390" t="s">
        <v>14</v>
      </c>
      <c r="H390" t="s">
        <v>14</v>
      </c>
      <c r="K390" s="6">
        <f>VLOOKUP($B390,'Egen hetvattenprod'!$B$1:$AP$500,MATCH("Summa tillförd energi:",'Egen hetvattenprod'!$B$1:$AY$1,0),FALSE)</f>
        <v>0</v>
      </c>
      <c r="L390" s="6">
        <f>VLOOKUP($B390,Kraftvärmeprod!$B$1:$AO$500,MATCH("Summa tillförd energi:",Kraftvärmeprod!$B$1:$AV$1,0),FALSE)</f>
        <v>0</v>
      </c>
      <c r="M390" s="33">
        <f>VLOOKUP($B390,'Allokerad kvv'!$B$1:$AO$500,MATCH("Summa allokerad tillförd energi:",'Allokerad kvv'!$B$1:$AV$1,0),FALSE)</f>
        <v>0</v>
      </c>
      <c r="N390" s="33">
        <f>VLOOKUP($B390,'Justerad allokering'!$B$1:$AO$500,MATCH("Summa justerad allokerad tillförd energi:",'Justerad allokering'!$B$1:$AV$1,0),FALSE)</f>
        <v>0</v>
      </c>
      <c r="O390" s="6">
        <f>VLOOKUP($B390,'Slutlig allokering'!$B$2:$AL$500,MATCH("Summa justerad allokerad tillförd energi:",'Slutlig allokering'!$B$2:$AS$2,0),FALSE)</f>
        <v>0</v>
      </c>
      <c r="P390" s="6">
        <f>VLOOKUP($B390,'Köpt hetvatten'!$B$1:$AP$500,MATCH("Med verkningsgrad:",'Köpt hetvatten'!$B$1:$AW$1,0),FALSE)</f>
        <v>0</v>
      </c>
      <c r="Q390" s="6">
        <f>VLOOKUP($B390,Spillvärme!$B$1:$AP$500,MATCH("Summa tillförd energi:",Spillvärme!$B$1:$AW$1,0),FALSE)</f>
        <v>0</v>
      </c>
      <c r="R390" s="6">
        <f>VLOOKUP($B390,Miljö!$B$1:$AP$500,MATCH("Summa tillförd energi:",Miljö!$B$1:$AW$1,0),FALSE)</f>
        <v>0</v>
      </c>
      <c r="S390" s="33">
        <f t="shared" si="71"/>
        <v>0</v>
      </c>
      <c r="T390" s="6" t="str">
        <f>VLOOKUP($B390,Miljö!$B$1:$AP$500,MATCH("Köpt prod.spec hetvatten",Miljö!$B$1:$AW$1,0),FALSE)</f>
        <v/>
      </c>
      <c r="U390" s="6">
        <f t="shared" si="72"/>
        <v>0</v>
      </c>
      <c r="V390" s="6">
        <f>VLOOKUP($B390,Leveranser!$B$1:$AP$500,MATCH("Total levererad värme",Leveranser!$B$1:$AW$1,0),FALSE)</f>
        <v>0</v>
      </c>
      <c r="W390" s="6">
        <f>IFERROR(VLOOKUP($B390,Miljö!$B$1:$AP$500,MATCH("Såld mängd produktionsspecifik fjärrvärme (GWh)",Miljö!$B$1:$AW$1,0),FALSE)/1,0)</f>
        <v>0</v>
      </c>
      <c r="X390" s="6"/>
      <c r="Y390" s="30" t="str">
        <f t="shared" si="73"/>
        <v/>
      </c>
      <c r="Z390" s="6"/>
      <c r="AA390" s="30" t="str">
        <f t="shared" si="74"/>
        <v/>
      </c>
      <c r="AC390" t="s">
        <v>20</v>
      </c>
      <c r="AD390" t="s">
        <v>20</v>
      </c>
      <c r="AE390" s="25" t="str">
        <f t="shared" si="69"/>
        <v/>
      </c>
      <c r="AF390" t="s">
        <v>20</v>
      </c>
      <c r="AG390" t="s">
        <v>20</v>
      </c>
      <c r="AM390" s="6" t="str">
        <f t="shared" si="70"/>
        <v>nej</v>
      </c>
      <c r="AO390" s="6" t="str">
        <f t="shared" si="77"/>
        <v>nej</v>
      </c>
      <c r="AQ390" s="6" t="str">
        <f t="shared" si="78"/>
        <v/>
      </c>
      <c r="AR390" s="6"/>
      <c r="AW390" t="str">
        <f t="shared" si="75"/>
        <v>nej</v>
      </c>
      <c r="AY390" s="6" t="str">
        <f t="shared" si="79"/>
        <v>nej</v>
      </c>
      <c r="BB390" s="6" t="str">
        <f t="shared" si="76"/>
        <v>Nej</v>
      </c>
      <c r="BK390" t="s">
        <v>14</v>
      </c>
    </row>
    <row r="391" spans="1:63" ht="15" customHeight="1" x14ac:dyDescent="0.25">
      <c r="A391" t="s">
        <v>505</v>
      </c>
      <c r="B391" t="s">
        <v>508</v>
      </c>
      <c r="C391">
        <v>0.23305000000000001</v>
      </c>
      <c r="D391">
        <v>14.458299999999999</v>
      </c>
      <c r="E391">
        <v>18.533799999999999</v>
      </c>
      <c r="F391">
        <v>1.59744E-2</v>
      </c>
      <c r="G391" t="s">
        <v>10</v>
      </c>
      <c r="H391" t="s">
        <v>10</v>
      </c>
      <c r="K391" s="6">
        <f>VLOOKUP($B391,'Egen hetvattenprod'!$B$1:$AP$500,MATCH("Summa tillförd energi:",'Egen hetvattenprod'!$B$1:$AY$1,0),FALSE)</f>
        <v>11.69</v>
      </c>
      <c r="L391" s="6">
        <f>VLOOKUP($B391,Kraftvärmeprod!$B$1:$AO$500,MATCH("Summa tillförd energi:",Kraftvärmeprod!$B$1:$AV$1,0),FALSE)</f>
        <v>0</v>
      </c>
      <c r="M391" s="33">
        <f>VLOOKUP($B391,'Allokerad kvv'!$B$1:$AO$500,MATCH("Summa allokerad tillförd energi:",'Allokerad kvv'!$B$1:$AV$1,0),FALSE)</f>
        <v>0</v>
      </c>
      <c r="N391" s="33">
        <f>VLOOKUP($B391,'Justerad allokering'!$B$1:$AO$500,MATCH("Summa justerad allokerad tillförd energi:",'Justerad allokering'!$B$1:$AV$1,0),FALSE)</f>
        <v>0</v>
      </c>
      <c r="O391" s="6">
        <f>VLOOKUP($B391,'Slutlig allokering'!$B$2:$AL$500,MATCH("Summa justerad allokerad tillförd energi:",'Slutlig allokering'!$B$2:$AS$2,0),FALSE)</f>
        <v>0</v>
      </c>
      <c r="P391" s="6">
        <f>VLOOKUP($B391,'Köpt hetvatten'!$B$1:$AP$500,MATCH("Med verkningsgrad:",'Köpt hetvatten'!$B$1:$AW$1,0),FALSE)</f>
        <v>0</v>
      </c>
      <c r="Q391" s="6">
        <f>VLOOKUP($B391,Spillvärme!$B$1:$AP$500,MATCH("Summa tillförd energi:",Spillvärme!$B$1:$AW$1,0),FALSE)</f>
        <v>0</v>
      </c>
      <c r="R391" s="6">
        <f>VLOOKUP($B391,Miljö!$B$1:$AP$500,MATCH("Summa tillförd energi:",Miljö!$B$1:$AW$1,0),FALSE)</f>
        <v>0.20399999999999999</v>
      </c>
      <c r="S391" s="33">
        <f t="shared" si="71"/>
        <v>0</v>
      </c>
      <c r="T391" s="6" t="str">
        <f>VLOOKUP($B391,Miljö!$B$1:$AP$500,MATCH("Köpt prod.spec hetvatten",Miljö!$B$1:$AW$1,0),FALSE)</f>
        <v/>
      </c>
      <c r="U391" s="6">
        <f t="shared" si="72"/>
        <v>11.894</v>
      </c>
      <c r="V391" s="6">
        <f>VLOOKUP($B391,Leveranser!$B$1:$AP$500,MATCH("Total levererad värme",Leveranser!$B$1:$AW$1,0),FALSE)</f>
        <v>8.2850000000000001</v>
      </c>
      <c r="W391" s="6">
        <f>IFERROR(VLOOKUP($B391,Miljö!$B$1:$AP$500,MATCH("Såld mängd produktionsspecifik fjärrvärme (GWh)",Miljö!$B$1:$AW$1,0),FALSE)/1,0)</f>
        <v>0</v>
      </c>
      <c r="X391" s="6"/>
      <c r="Y391" s="30">
        <f t="shared" si="73"/>
        <v>0.69656969900790311</v>
      </c>
      <c r="Z391" s="6"/>
      <c r="AA391" s="30" t="str">
        <f t="shared" si="74"/>
        <v/>
      </c>
      <c r="AC391" t="s">
        <v>10</v>
      </c>
      <c r="AD391" t="s">
        <v>20</v>
      </c>
      <c r="AE391" s="25" t="str">
        <f t="shared" si="69"/>
        <v>ja</v>
      </c>
      <c r="AF391" t="s">
        <v>20</v>
      </c>
      <c r="AG391" t="s">
        <v>20</v>
      </c>
      <c r="AM391" s="6" t="str">
        <f t="shared" si="70"/>
        <v/>
      </c>
      <c r="AO391" s="6" t="str">
        <f t="shared" si="77"/>
        <v/>
      </c>
      <c r="AQ391" s="6" t="str">
        <f t="shared" si="78"/>
        <v/>
      </c>
      <c r="AR391" s="6"/>
      <c r="AW391" t="str">
        <f t="shared" si="75"/>
        <v/>
      </c>
      <c r="AY391" s="6" t="str">
        <f t="shared" si="79"/>
        <v/>
      </c>
      <c r="BB391" s="6" t="str">
        <f t="shared" si="76"/>
        <v>Ja</v>
      </c>
      <c r="BK391" t="s">
        <v>10</v>
      </c>
    </row>
    <row r="392" spans="1:63" ht="15" customHeight="1" x14ac:dyDescent="0.25">
      <c r="A392" t="s">
        <v>505</v>
      </c>
      <c r="B392" t="s">
        <v>509</v>
      </c>
      <c r="C392">
        <v>8.86575E-2</v>
      </c>
      <c r="D392">
        <v>20.0686</v>
      </c>
      <c r="E392">
        <v>10.730399999999999</v>
      </c>
      <c r="F392">
        <v>1.6776699999999999E-2</v>
      </c>
      <c r="G392" t="s">
        <v>10</v>
      </c>
      <c r="H392" t="s">
        <v>10</v>
      </c>
      <c r="K392" s="6">
        <f>VLOOKUP($B392,'Egen hetvattenprod'!$B$1:$AP$500,MATCH("Summa tillförd energi:",'Egen hetvattenprod'!$B$1:$AY$1,0),FALSE)</f>
        <v>0.185</v>
      </c>
      <c r="L392" s="6">
        <f>VLOOKUP($B392,Kraftvärmeprod!$B$1:$AO$500,MATCH("Summa tillförd energi:",Kraftvärmeprod!$B$1:$AV$1,0),FALSE)</f>
        <v>0</v>
      </c>
      <c r="M392" s="33">
        <f>VLOOKUP($B392,'Allokerad kvv'!$B$1:$AO$500,MATCH("Summa allokerad tillförd energi:",'Allokerad kvv'!$B$1:$AV$1,0),FALSE)</f>
        <v>0</v>
      </c>
      <c r="N392" s="33">
        <f>VLOOKUP($B392,'Justerad allokering'!$B$1:$AO$500,MATCH("Summa justerad allokerad tillförd energi:",'Justerad allokering'!$B$1:$AV$1,0),FALSE)</f>
        <v>0</v>
      </c>
      <c r="O392" s="6">
        <f>VLOOKUP($B392,'Slutlig allokering'!$B$2:$AL$500,MATCH("Summa justerad allokerad tillförd energi:",'Slutlig allokering'!$B$2:$AS$2,0),FALSE)</f>
        <v>0</v>
      </c>
      <c r="P392" s="6">
        <f>VLOOKUP($B392,'Köpt hetvatten'!$B$1:$AP$500,MATCH("Med verkningsgrad:",'Köpt hetvatten'!$B$1:$AW$1,0),FALSE)</f>
        <v>10.788235294117648</v>
      </c>
      <c r="Q392" s="6">
        <f>VLOOKUP($B392,Spillvärme!$B$1:$AP$500,MATCH("Summa tillförd energi:",Spillvärme!$B$1:$AW$1,0),FALSE)</f>
        <v>0</v>
      </c>
      <c r="R392" s="6">
        <f>VLOOKUP($B392,Miljö!$B$1:$AP$500,MATCH("Summa tillförd energi:",Miljö!$B$1:$AW$1,0),FALSE)</f>
        <v>5.3999999999999999E-2</v>
      </c>
      <c r="S392" s="33">
        <f t="shared" si="71"/>
        <v>0</v>
      </c>
      <c r="T392" s="6" t="str">
        <f>VLOOKUP($B392,Miljö!$B$1:$AP$500,MATCH("Köpt prod.spec hetvatten",Miljö!$B$1:$AW$1,0),FALSE)</f>
        <v/>
      </c>
      <c r="U392" s="6">
        <f t="shared" si="72"/>
        <v>11.027235294117649</v>
      </c>
      <c r="V392" s="6">
        <f>VLOOKUP($B392,Leveranser!$B$1:$AP$500,MATCH("Total levererad värme",Leveranser!$B$1:$AW$1,0),FALSE)</f>
        <v>7.3250000000000002</v>
      </c>
      <c r="W392" s="6">
        <f>IFERROR(VLOOKUP($B392,Miljö!$B$1:$AP$500,MATCH("Såld mängd produktionsspecifik fjärrvärme (GWh)",Miljö!$B$1:$AW$1,0),FALSE)/1,0)</f>
        <v>0</v>
      </c>
      <c r="X392" s="6"/>
      <c r="Y392" s="30">
        <f t="shared" si="73"/>
        <v>0.66426441484452925</v>
      </c>
      <c r="Z392" s="6"/>
      <c r="AA392" s="30" t="str">
        <f t="shared" si="74"/>
        <v/>
      </c>
      <c r="AC392" t="s">
        <v>10</v>
      </c>
      <c r="AD392" t="s">
        <v>20</v>
      </c>
      <c r="AE392" s="25" t="str">
        <f t="shared" si="69"/>
        <v>ja</v>
      </c>
      <c r="AF392" t="s">
        <v>20</v>
      </c>
      <c r="AG392" t="s">
        <v>20</v>
      </c>
      <c r="AM392" s="6" t="str">
        <f t="shared" si="70"/>
        <v/>
      </c>
      <c r="AO392" s="6" t="str">
        <f t="shared" si="77"/>
        <v/>
      </c>
      <c r="AQ392" s="6" t="str">
        <f t="shared" si="78"/>
        <v/>
      </c>
      <c r="AR392" s="6"/>
      <c r="AW392" t="str">
        <f t="shared" si="75"/>
        <v/>
      </c>
      <c r="AY392" s="6" t="str">
        <f t="shared" si="79"/>
        <v/>
      </c>
      <c r="BB392" s="6" t="str">
        <f t="shared" si="76"/>
        <v>Ja</v>
      </c>
      <c r="BK392" t="s">
        <v>10</v>
      </c>
    </row>
    <row r="393" spans="1:63" ht="15" customHeight="1" x14ac:dyDescent="0.25">
      <c r="A393" t="s">
        <v>505</v>
      </c>
      <c r="B393" t="s">
        <v>510</v>
      </c>
      <c r="C393">
        <v>0.246503</v>
      </c>
      <c r="D393">
        <v>53.073500000000003</v>
      </c>
      <c r="E393">
        <v>5.8688500000000001</v>
      </c>
      <c r="F393">
        <v>2.8392400000000002E-2</v>
      </c>
      <c r="G393" t="s">
        <v>10</v>
      </c>
      <c r="H393" t="s">
        <v>10</v>
      </c>
      <c r="K393" s="6">
        <f>VLOOKUP($B393,'Egen hetvattenprod'!$B$1:$AP$500,MATCH("Summa tillförd energi:",'Egen hetvattenprod'!$B$1:$AY$1,0),FALSE)</f>
        <v>243.50139999999999</v>
      </c>
      <c r="L393" s="6">
        <f>VLOOKUP($B393,Kraftvärmeprod!$B$1:$AO$500,MATCH("Summa tillförd energi:",Kraftvärmeprod!$B$1:$AV$1,0),FALSE)</f>
        <v>1147.4530000000002</v>
      </c>
      <c r="M393" s="33">
        <f>VLOOKUP($B393,'Allokerad kvv'!$B$1:$AO$500,MATCH("Summa allokerad tillförd energi:",'Allokerad kvv'!$B$1:$AV$1,0),FALSE)</f>
        <v>691.23460999999998</v>
      </c>
      <c r="N393" s="33">
        <f>VLOOKUP($B393,'Justerad allokering'!$B$1:$AO$500,MATCH("Summa justerad allokerad tillförd energi:",'Justerad allokering'!$B$1:$AV$1,0),FALSE)</f>
        <v>517.4</v>
      </c>
      <c r="O393" s="6">
        <f>VLOOKUP($B393,'Slutlig allokering'!$B$2:$AL$500,MATCH("Summa justerad allokerad tillförd energi:",'Slutlig allokering'!$B$2:$AS$2,0),FALSE)</f>
        <v>696.19400000000007</v>
      </c>
      <c r="P393" s="6">
        <f>VLOOKUP($B393,'Köpt hetvatten'!$B$1:$AP$500,MATCH("Med verkningsgrad:",'Köpt hetvatten'!$B$1:$AW$1,0),FALSE)</f>
        <v>0</v>
      </c>
      <c r="Q393" s="6">
        <f>VLOOKUP($B393,Spillvärme!$B$1:$AP$500,MATCH("Summa tillförd energi:",Spillvärme!$B$1:$AW$1,0),FALSE)</f>
        <v>0</v>
      </c>
      <c r="R393" s="6">
        <f>VLOOKUP($B393,Miljö!$B$1:$AP$500,MATCH("Summa tillförd energi:",Miljö!$B$1:$AW$1,0),FALSE)</f>
        <v>12.603</v>
      </c>
      <c r="S393" s="33">
        <f t="shared" si="71"/>
        <v>0</v>
      </c>
      <c r="T393" s="6" t="str">
        <f>VLOOKUP($B393,Miljö!$B$1:$AP$500,MATCH("Köpt prod.spec hetvatten",Miljö!$B$1:$AW$1,0),FALSE)</f>
        <v/>
      </c>
      <c r="U393" s="6">
        <f t="shared" si="72"/>
        <v>952.29840000000002</v>
      </c>
      <c r="V393" s="6">
        <f>VLOOKUP($B393,Leveranser!$B$1:$AP$500,MATCH("Total levererad värme",Leveranser!$B$1:$AW$1,0),FALSE)</f>
        <v>818.35</v>
      </c>
      <c r="W393" s="6">
        <f>IFERROR(VLOOKUP($B393,Miljö!$B$1:$AP$500,MATCH("Såld mängd produktionsspecifik fjärrvärme (GWh)",Miljö!$B$1:$AW$1,0),FALSE)/1,0)</f>
        <v>0</v>
      </c>
      <c r="X393" s="6"/>
      <c r="Y393" s="30">
        <f t="shared" si="73"/>
        <v>0.85934198776349935</v>
      </c>
      <c r="Z393" s="6"/>
      <c r="AA393" s="30" t="str">
        <f t="shared" si="74"/>
        <v/>
      </c>
      <c r="AC393" t="s">
        <v>10</v>
      </c>
      <c r="AD393" t="s">
        <v>20</v>
      </c>
      <c r="AE393" s="25" t="str">
        <f t="shared" si="69"/>
        <v>ja</v>
      </c>
      <c r="AF393" t="s">
        <v>20</v>
      </c>
      <c r="AG393" t="s">
        <v>20</v>
      </c>
      <c r="AM393" s="6" t="str">
        <f t="shared" si="70"/>
        <v/>
      </c>
      <c r="AO393" s="6" t="str">
        <f t="shared" si="77"/>
        <v/>
      </c>
      <c r="AQ393" s="6" t="str">
        <f t="shared" si="78"/>
        <v/>
      </c>
      <c r="AR393" s="6"/>
      <c r="AW393" t="str">
        <f t="shared" si="75"/>
        <v/>
      </c>
      <c r="AY393" s="6" t="str">
        <f t="shared" si="79"/>
        <v/>
      </c>
      <c r="BB393" s="6" t="str">
        <f t="shared" si="76"/>
        <v>Ja</v>
      </c>
      <c r="BK393" t="s">
        <v>10</v>
      </c>
    </row>
    <row r="394" spans="1:63" ht="15" customHeight="1" x14ac:dyDescent="0.25">
      <c r="A394" t="s">
        <v>511</v>
      </c>
      <c r="B394" t="s">
        <v>512</v>
      </c>
      <c r="C394">
        <v>0</v>
      </c>
      <c r="D394">
        <v>0</v>
      </c>
      <c r="E394">
        <v>0</v>
      </c>
      <c r="F394">
        <v>0</v>
      </c>
      <c r="G394" t="s">
        <v>14</v>
      </c>
      <c r="H394" t="s">
        <v>14</v>
      </c>
      <c r="K394" s="6">
        <f>VLOOKUP($B394,'Egen hetvattenprod'!$B$1:$AP$500,MATCH("Summa tillförd energi:",'Egen hetvattenprod'!$B$1:$AY$1,0),FALSE)</f>
        <v>0</v>
      </c>
      <c r="L394" s="6">
        <f>VLOOKUP($B394,Kraftvärmeprod!$B$1:$AO$500,MATCH("Summa tillförd energi:",Kraftvärmeprod!$B$1:$AV$1,0),FALSE)</f>
        <v>0</v>
      </c>
      <c r="M394" s="33">
        <f>VLOOKUP($B394,'Allokerad kvv'!$B$1:$AO$500,MATCH("Summa allokerad tillförd energi:",'Allokerad kvv'!$B$1:$AV$1,0),FALSE)</f>
        <v>0</v>
      </c>
      <c r="N394" s="33">
        <f>VLOOKUP($B394,'Justerad allokering'!$B$1:$AO$500,MATCH("Summa justerad allokerad tillförd energi:",'Justerad allokering'!$B$1:$AV$1,0),FALSE)</f>
        <v>0</v>
      </c>
      <c r="O394" s="6">
        <f>VLOOKUP($B394,'Slutlig allokering'!$B$2:$AL$500,MATCH("Summa justerad allokerad tillförd energi:",'Slutlig allokering'!$B$2:$AS$2,0),FALSE)</f>
        <v>0</v>
      </c>
      <c r="P394" s="6">
        <f>VLOOKUP($B394,'Köpt hetvatten'!$B$1:$AP$500,MATCH("Med verkningsgrad:",'Köpt hetvatten'!$B$1:$AW$1,0),FALSE)</f>
        <v>0</v>
      </c>
      <c r="Q394" s="6">
        <f>VLOOKUP($B394,Spillvärme!$B$1:$AP$500,MATCH("Summa tillförd energi:",Spillvärme!$B$1:$AW$1,0),FALSE)</f>
        <v>0</v>
      </c>
      <c r="R394" s="6">
        <f>VLOOKUP($B394,Miljö!$B$1:$AP$500,MATCH("Summa tillförd energi:",Miljö!$B$1:$AW$1,0),FALSE)</f>
        <v>0</v>
      </c>
      <c r="S394" s="33">
        <f t="shared" si="71"/>
        <v>0</v>
      </c>
      <c r="T394" s="6" t="str">
        <f>VLOOKUP($B394,Miljö!$B$1:$AP$500,MATCH("Köpt prod.spec hetvatten",Miljö!$B$1:$AW$1,0),FALSE)</f>
        <v/>
      </c>
      <c r="U394" s="6">
        <f t="shared" si="72"/>
        <v>0</v>
      </c>
      <c r="V394" s="6">
        <f>VLOOKUP($B394,Leveranser!$B$1:$AP$500,MATCH("Total levererad värme",Leveranser!$B$1:$AW$1,0),FALSE)</f>
        <v>0</v>
      </c>
      <c r="W394" s="6">
        <f>IFERROR(VLOOKUP($B394,Miljö!$B$1:$AP$500,MATCH("Såld mängd produktionsspecifik fjärrvärme (GWh)",Miljö!$B$1:$AW$1,0),FALSE)/1,0)</f>
        <v>0</v>
      </c>
      <c r="X394" s="6"/>
      <c r="Y394" s="30" t="str">
        <f t="shared" si="73"/>
        <v/>
      </c>
      <c r="Z394" s="6"/>
      <c r="AA394" s="30" t="str">
        <f t="shared" si="74"/>
        <v/>
      </c>
      <c r="AC394" t="s">
        <v>20</v>
      </c>
      <c r="AD394" t="s">
        <v>20</v>
      </c>
      <c r="AE394" s="25" t="str">
        <f t="shared" si="69"/>
        <v/>
      </c>
      <c r="AF394" t="s">
        <v>20</v>
      </c>
      <c r="AG394" t="s">
        <v>20</v>
      </c>
      <c r="AM394" s="6" t="str">
        <f t="shared" si="70"/>
        <v>nej</v>
      </c>
      <c r="AO394" s="6" t="str">
        <f t="shared" si="77"/>
        <v>nej</v>
      </c>
      <c r="AQ394" s="6" t="str">
        <f t="shared" si="78"/>
        <v/>
      </c>
      <c r="AR394" s="6"/>
      <c r="AW394" t="str">
        <f t="shared" si="75"/>
        <v>nej</v>
      </c>
      <c r="AY394" s="6" t="str">
        <f t="shared" si="79"/>
        <v>nej</v>
      </c>
      <c r="BB394" s="6" t="str">
        <f t="shared" si="76"/>
        <v>Nej</v>
      </c>
      <c r="BK394" t="s">
        <v>14</v>
      </c>
    </row>
    <row r="395" spans="1:63" ht="15" customHeight="1" x14ac:dyDescent="0.25">
      <c r="A395" t="s">
        <v>511</v>
      </c>
      <c r="B395" t="s">
        <v>513</v>
      </c>
      <c r="C395">
        <v>0</v>
      </c>
      <c r="D395">
        <v>0</v>
      </c>
      <c r="E395">
        <v>0</v>
      </c>
      <c r="F395">
        <v>0</v>
      </c>
      <c r="G395" t="s">
        <v>14</v>
      </c>
      <c r="H395" t="s">
        <v>14</v>
      </c>
      <c r="K395" s="6">
        <f>VLOOKUP($B395,'Egen hetvattenprod'!$B$1:$AP$500,MATCH("Summa tillförd energi:",'Egen hetvattenprod'!$B$1:$AY$1,0),FALSE)</f>
        <v>0</v>
      </c>
      <c r="L395" s="6">
        <f>VLOOKUP($B395,Kraftvärmeprod!$B$1:$AO$500,MATCH("Summa tillförd energi:",Kraftvärmeprod!$B$1:$AV$1,0),FALSE)</f>
        <v>0</v>
      </c>
      <c r="M395" s="33">
        <f>VLOOKUP($B395,'Allokerad kvv'!$B$1:$AO$500,MATCH("Summa allokerad tillförd energi:",'Allokerad kvv'!$B$1:$AV$1,0),FALSE)</f>
        <v>0</v>
      </c>
      <c r="N395" s="33">
        <f>VLOOKUP($B395,'Justerad allokering'!$B$1:$AO$500,MATCH("Summa justerad allokerad tillförd energi:",'Justerad allokering'!$B$1:$AV$1,0),FALSE)</f>
        <v>0</v>
      </c>
      <c r="O395" s="6">
        <f>VLOOKUP($B395,'Slutlig allokering'!$B$2:$AL$500,MATCH("Summa justerad allokerad tillförd energi:",'Slutlig allokering'!$B$2:$AS$2,0),FALSE)</f>
        <v>0</v>
      </c>
      <c r="P395" s="6">
        <f>VLOOKUP($B395,'Köpt hetvatten'!$B$1:$AP$500,MATCH("Med verkningsgrad:",'Köpt hetvatten'!$B$1:$AW$1,0),FALSE)</f>
        <v>0</v>
      </c>
      <c r="Q395" s="6">
        <f>VLOOKUP($B395,Spillvärme!$B$1:$AP$500,MATCH("Summa tillförd energi:",Spillvärme!$B$1:$AW$1,0),FALSE)</f>
        <v>0</v>
      </c>
      <c r="R395" s="6">
        <f>VLOOKUP($B395,Miljö!$B$1:$AP$500,MATCH("Summa tillförd energi:",Miljö!$B$1:$AW$1,0),FALSE)</f>
        <v>0</v>
      </c>
      <c r="S395" s="33">
        <f t="shared" si="71"/>
        <v>0</v>
      </c>
      <c r="T395" s="6" t="str">
        <f>VLOOKUP($B395,Miljö!$B$1:$AP$500,MATCH("Köpt prod.spec hetvatten",Miljö!$B$1:$AW$1,0),FALSE)</f>
        <v/>
      </c>
      <c r="U395" s="6">
        <f t="shared" si="72"/>
        <v>0</v>
      </c>
      <c r="V395" s="6">
        <f>VLOOKUP($B395,Leveranser!$B$1:$AP$500,MATCH("Total levererad värme",Leveranser!$B$1:$AW$1,0),FALSE)</f>
        <v>0</v>
      </c>
      <c r="W395" s="6">
        <f>IFERROR(VLOOKUP($B395,Miljö!$B$1:$AP$500,MATCH("Såld mängd produktionsspecifik fjärrvärme (GWh)",Miljö!$B$1:$AW$1,0),FALSE)/1,0)</f>
        <v>0</v>
      </c>
      <c r="X395" s="6"/>
      <c r="Y395" s="30" t="str">
        <f t="shared" si="73"/>
        <v/>
      </c>
      <c r="Z395" s="6"/>
      <c r="AA395" s="30" t="str">
        <f t="shared" si="74"/>
        <v/>
      </c>
      <c r="AC395" t="s">
        <v>20</v>
      </c>
      <c r="AD395" t="s">
        <v>20</v>
      </c>
      <c r="AE395" s="25" t="str">
        <f t="shared" si="69"/>
        <v/>
      </c>
      <c r="AF395" t="s">
        <v>20</v>
      </c>
      <c r="AG395" t="s">
        <v>20</v>
      </c>
      <c r="AM395" s="6" t="str">
        <f t="shared" si="70"/>
        <v>nej</v>
      </c>
      <c r="AO395" s="6" t="str">
        <f t="shared" si="77"/>
        <v>nej</v>
      </c>
      <c r="AQ395" s="6" t="str">
        <f t="shared" si="78"/>
        <v/>
      </c>
      <c r="AR395" s="6"/>
      <c r="AW395" t="str">
        <f t="shared" si="75"/>
        <v>nej</v>
      </c>
      <c r="AY395" s="6" t="str">
        <f t="shared" si="79"/>
        <v>nej</v>
      </c>
      <c r="BB395" s="6" t="str">
        <f t="shared" si="76"/>
        <v>Nej</v>
      </c>
      <c r="BK395" t="s">
        <v>14</v>
      </c>
    </row>
    <row r="396" spans="1:63" ht="15" customHeight="1" x14ac:dyDescent="0.25">
      <c r="A396" t="s">
        <v>514</v>
      </c>
      <c r="B396" t="s">
        <v>515</v>
      </c>
      <c r="C396">
        <v>7.8691899999999995E-2</v>
      </c>
      <c r="D396">
        <v>15.202299999999999</v>
      </c>
      <c r="E396">
        <v>7.3974700000000002</v>
      </c>
      <c r="F396">
        <v>7.8070300000000004E-3</v>
      </c>
      <c r="G396" t="s">
        <v>14</v>
      </c>
      <c r="H396" t="s">
        <v>10</v>
      </c>
      <c r="K396" s="6">
        <f>VLOOKUP($B396,'Egen hetvattenprod'!$B$1:$AP$500,MATCH("Summa tillförd energi:",'Egen hetvattenprod'!$B$1:$AY$1,0),FALSE)</f>
        <v>34.46</v>
      </c>
      <c r="L396" s="6">
        <f>VLOOKUP($B396,Kraftvärmeprod!$B$1:$AO$500,MATCH("Summa tillförd energi:",Kraftvärmeprod!$B$1:$AV$1,0),FALSE)</f>
        <v>0</v>
      </c>
      <c r="M396" s="33">
        <f>VLOOKUP($B396,'Allokerad kvv'!$B$1:$AO$500,MATCH("Summa allokerad tillförd energi:",'Allokerad kvv'!$B$1:$AV$1,0),FALSE)</f>
        <v>0</v>
      </c>
      <c r="N396" s="33">
        <f>VLOOKUP($B396,'Justerad allokering'!$B$1:$AO$500,MATCH("Summa justerad allokerad tillförd energi:",'Justerad allokering'!$B$1:$AV$1,0),FALSE)</f>
        <v>0</v>
      </c>
      <c r="O396" s="6">
        <f>VLOOKUP($B396,'Slutlig allokering'!$B$2:$AL$500,MATCH("Summa justerad allokerad tillförd energi:",'Slutlig allokering'!$B$2:$AS$2,0),FALSE)</f>
        <v>0</v>
      </c>
      <c r="P396" s="6">
        <f>VLOOKUP($B396,'Köpt hetvatten'!$B$1:$AP$500,MATCH("Med verkningsgrad:",'Köpt hetvatten'!$B$1:$AW$1,0),FALSE)</f>
        <v>5.0588235294117642E-2</v>
      </c>
      <c r="Q396" s="6">
        <f>VLOOKUP($B396,Spillvärme!$B$1:$AP$500,MATCH("Summa tillförd energi:",Spillvärme!$B$1:$AW$1,0),FALSE)</f>
        <v>0</v>
      </c>
      <c r="R396" s="6">
        <f>VLOOKUP($B396,Miljö!$B$1:$AP$500,MATCH("Summa tillförd energi:",Miljö!$B$1:$AW$1,0),FALSE)</f>
        <v>0.65</v>
      </c>
      <c r="S396" s="33">
        <f t="shared" si="71"/>
        <v>0</v>
      </c>
      <c r="T396" s="6" t="str">
        <f>VLOOKUP($B396,Miljö!$B$1:$AP$500,MATCH("Köpt prod.spec hetvatten",Miljö!$B$1:$AW$1,0),FALSE)</f>
        <v/>
      </c>
      <c r="U396" s="6">
        <f t="shared" si="72"/>
        <v>35.160588235294114</v>
      </c>
      <c r="V396" s="6">
        <f>VLOOKUP($B396,Leveranser!$B$1:$AP$500,MATCH("Total levererad värme",Leveranser!$B$1:$AW$1,0),FALSE)</f>
        <v>32.4</v>
      </c>
      <c r="W396" s="6">
        <f>IFERROR(VLOOKUP($B396,Miljö!$B$1:$AP$500,MATCH("Såld mängd produktionsspecifik fjärrvärme (GWh)",Miljö!$B$1:$AW$1,0),FALSE)/1,0)</f>
        <v>0</v>
      </c>
      <c r="X396" s="6"/>
      <c r="Y396" s="30">
        <f t="shared" si="73"/>
        <v>0.92148628979639646</v>
      </c>
      <c r="Z396" s="6"/>
      <c r="AA396" s="30" t="str">
        <f t="shared" si="74"/>
        <v/>
      </c>
      <c r="AC396" t="s">
        <v>1095</v>
      </c>
      <c r="AD396" t="s">
        <v>1073</v>
      </c>
      <c r="AE396" s="25" t="str">
        <f t="shared" si="69"/>
        <v>ja</v>
      </c>
      <c r="AF396" t="s">
        <v>20</v>
      </c>
      <c r="AG396" t="s">
        <v>20</v>
      </c>
      <c r="AM396" s="6" t="str">
        <f t="shared" si="70"/>
        <v/>
      </c>
      <c r="AO396" s="6" t="str">
        <f t="shared" si="77"/>
        <v/>
      </c>
      <c r="AQ396" s="6" t="str">
        <f t="shared" si="78"/>
        <v/>
      </c>
      <c r="AR396" s="6"/>
      <c r="AW396" t="str">
        <f t="shared" si="75"/>
        <v/>
      </c>
      <c r="AY396" s="6" t="str">
        <f t="shared" si="79"/>
        <v/>
      </c>
      <c r="BB396" s="6" t="str">
        <f t="shared" si="76"/>
        <v>Ja</v>
      </c>
      <c r="BK396" t="s">
        <v>10</v>
      </c>
    </row>
    <row r="397" spans="1:63" ht="15" customHeight="1" x14ac:dyDescent="0.25">
      <c r="A397" t="s">
        <v>516</v>
      </c>
      <c r="B397" t="s">
        <v>517</v>
      </c>
      <c r="C397">
        <v>0.48918</v>
      </c>
      <c r="D397">
        <v>93.282700000000006</v>
      </c>
      <c r="E397">
        <v>22.695699999999999</v>
      </c>
      <c r="F397">
        <v>0.203125</v>
      </c>
      <c r="G397" t="s">
        <v>10</v>
      </c>
      <c r="H397" t="s">
        <v>10</v>
      </c>
      <c r="K397" s="6">
        <f>VLOOKUP($B397,'Egen hetvattenprod'!$B$1:$AP$500,MATCH("Summa tillförd energi:",'Egen hetvattenprod'!$B$1:$AY$1,0),FALSE)</f>
        <v>1.88</v>
      </c>
      <c r="L397" s="6">
        <f>VLOOKUP($B397,Kraftvärmeprod!$B$1:$AO$500,MATCH("Summa tillförd energi:",Kraftvärmeprod!$B$1:$AV$1,0),FALSE)</f>
        <v>0</v>
      </c>
      <c r="M397" s="33">
        <f>VLOOKUP($B397,'Allokerad kvv'!$B$1:$AO$500,MATCH("Summa allokerad tillförd energi:",'Allokerad kvv'!$B$1:$AV$1,0),FALSE)</f>
        <v>0</v>
      </c>
      <c r="N397" s="33">
        <f>VLOOKUP($B397,'Justerad allokering'!$B$1:$AO$500,MATCH("Summa justerad allokerad tillförd energi:",'Justerad allokering'!$B$1:$AV$1,0),FALSE)</f>
        <v>0</v>
      </c>
      <c r="O397" s="6">
        <f>VLOOKUP($B397,'Slutlig allokering'!$B$2:$AL$500,MATCH("Summa justerad allokerad tillförd energi:",'Slutlig allokering'!$B$2:$AS$2,0),FALSE)</f>
        <v>0</v>
      </c>
      <c r="P397" s="6">
        <f>VLOOKUP($B397,'Köpt hetvatten'!$B$1:$AP$500,MATCH("Med verkningsgrad:",'Köpt hetvatten'!$B$1:$AW$1,0),FALSE)</f>
        <v>0</v>
      </c>
      <c r="Q397" s="6">
        <f>VLOOKUP($B397,Spillvärme!$B$1:$AP$500,MATCH("Summa tillförd energi:",Spillvärme!$B$1:$AW$1,0),FALSE)</f>
        <v>0</v>
      </c>
      <c r="R397" s="6">
        <f>VLOOKUP($B397,Miljö!$B$1:$AP$500,MATCH("Summa tillförd energi:",Miljö!$B$1:$AW$1,0),FALSE)</f>
        <v>0.04</v>
      </c>
      <c r="S397" s="33">
        <f t="shared" si="71"/>
        <v>0</v>
      </c>
      <c r="T397" s="6" t="str">
        <f>VLOOKUP($B397,Miljö!$B$1:$AP$500,MATCH("Köpt prod.spec hetvatten",Miljö!$B$1:$AW$1,0),FALSE)</f>
        <v/>
      </c>
      <c r="U397" s="6">
        <f t="shared" si="72"/>
        <v>1.92</v>
      </c>
      <c r="V397" s="6">
        <f>VLOOKUP($B397,Leveranser!$B$1:$AP$500,MATCH("Total levererad värme",Leveranser!$B$1:$AW$1,0),FALSE)</f>
        <v>1.22</v>
      </c>
      <c r="W397" s="6">
        <f>IFERROR(VLOOKUP($B397,Miljö!$B$1:$AP$500,MATCH("Såld mängd produktionsspecifik fjärrvärme (GWh)",Miljö!$B$1:$AW$1,0),FALSE)/1,0)</f>
        <v>0</v>
      </c>
      <c r="X397" s="6"/>
      <c r="Y397" s="30">
        <f t="shared" si="73"/>
        <v>0.63541666666666663</v>
      </c>
      <c r="Z397" s="6"/>
      <c r="AA397" s="30" t="str">
        <f t="shared" si="74"/>
        <v/>
      </c>
      <c r="AC397" t="s">
        <v>10</v>
      </c>
      <c r="AD397" t="s">
        <v>20</v>
      </c>
      <c r="AE397" s="25" t="str">
        <f t="shared" si="69"/>
        <v>ja</v>
      </c>
      <c r="AF397" t="s">
        <v>20</v>
      </c>
      <c r="AG397" t="s">
        <v>20</v>
      </c>
      <c r="AM397" s="6" t="str">
        <f t="shared" si="70"/>
        <v/>
      </c>
      <c r="AO397" s="6" t="str">
        <f t="shared" si="77"/>
        <v/>
      </c>
      <c r="AQ397" s="6" t="str">
        <f t="shared" si="78"/>
        <v/>
      </c>
      <c r="AR397" s="6"/>
      <c r="AW397" t="str">
        <f t="shared" si="75"/>
        <v/>
      </c>
      <c r="AY397" s="6" t="str">
        <f t="shared" si="79"/>
        <v/>
      </c>
      <c r="BB397" s="6" t="str">
        <f t="shared" si="76"/>
        <v>Ja</v>
      </c>
      <c r="BK397" t="s">
        <v>10</v>
      </c>
    </row>
    <row r="398" spans="1:63" ht="15" customHeight="1" x14ac:dyDescent="0.25">
      <c r="A398" t="s">
        <v>516</v>
      </c>
      <c r="B398" t="s">
        <v>518</v>
      </c>
      <c r="C398">
        <v>0.212093</v>
      </c>
      <c r="D398">
        <v>24.2865</v>
      </c>
      <c r="E398">
        <v>18.253</v>
      </c>
      <c r="F398">
        <v>4.1472299999999997E-2</v>
      </c>
      <c r="G398" t="s">
        <v>14</v>
      </c>
      <c r="H398" t="s">
        <v>10</v>
      </c>
      <c r="K398" s="6">
        <f>VLOOKUP($B398,'Egen hetvattenprod'!$B$1:$AP$500,MATCH("Summa tillförd energi:",'Egen hetvattenprod'!$B$1:$AY$1,0),FALSE)</f>
        <v>5.7</v>
      </c>
      <c r="L398" s="6">
        <f>VLOOKUP($B398,Kraftvärmeprod!$B$1:$AO$500,MATCH("Summa tillförd energi:",Kraftvärmeprod!$B$1:$AV$1,0),FALSE)</f>
        <v>0</v>
      </c>
      <c r="M398" s="33">
        <f>VLOOKUP($B398,'Allokerad kvv'!$B$1:$AO$500,MATCH("Summa allokerad tillförd energi:",'Allokerad kvv'!$B$1:$AV$1,0),FALSE)</f>
        <v>0</v>
      </c>
      <c r="N398" s="33">
        <f>VLOOKUP($B398,'Justerad allokering'!$B$1:$AO$500,MATCH("Summa justerad allokerad tillförd energi:",'Justerad allokering'!$B$1:$AV$1,0),FALSE)</f>
        <v>0</v>
      </c>
      <c r="O398" s="6">
        <f>VLOOKUP($B398,'Slutlig allokering'!$B$2:$AL$500,MATCH("Summa justerad allokerad tillförd energi:",'Slutlig allokering'!$B$2:$AS$2,0),FALSE)</f>
        <v>0</v>
      </c>
      <c r="P398" s="6">
        <f>VLOOKUP($B398,'Köpt hetvatten'!$B$1:$AP$500,MATCH("Med verkningsgrad:",'Köpt hetvatten'!$B$1:$AW$1,0),FALSE)</f>
        <v>0</v>
      </c>
      <c r="Q398" s="6">
        <f>VLOOKUP($B398,Spillvärme!$B$1:$AP$500,MATCH("Summa tillförd energi:",Spillvärme!$B$1:$AW$1,0),FALSE)</f>
        <v>0</v>
      </c>
      <c r="R398" s="6">
        <f>VLOOKUP($B398,Miljö!$B$1:$AP$500,MATCH("Summa tillförd energi:",Miljö!$B$1:$AW$1,0),FALSE)</f>
        <v>8.6999999999999994E-2</v>
      </c>
      <c r="S398" s="33">
        <f t="shared" si="71"/>
        <v>0</v>
      </c>
      <c r="T398" s="6" t="str">
        <f>VLOOKUP($B398,Miljö!$B$1:$AP$500,MATCH("Köpt prod.spec hetvatten",Miljö!$B$1:$AW$1,0),FALSE)</f>
        <v/>
      </c>
      <c r="U398" s="6">
        <f t="shared" si="72"/>
        <v>5.7869999999999999</v>
      </c>
      <c r="V398" s="6">
        <f>VLOOKUP($B398,Leveranser!$B$1:$AP$500,MATCH("Total levererad värme",Leveranser!$B$1:$AW$1,0),FALSE)</f>
        <v>3.87</v>
      </c>
      <c r="W398" s="6">
        <f>IFERROR(VLOOKUP($B398,Miljö!$B$1:$AP$500,MATCH("Såld mängd produktionsspecifik fjärrvärme (GWh)",Miljö!$B$1:$AW$1,0),FALSE)/1,0)</f>
        <v>0</v>
      </c>
      <c r="X398" s="6"/>
      <c r="Y398" s="30">
        <f t="shared" si="73"/>
        <v>0.66874027993779162</v>
      </c>
      <c r="Z398" s="6"/>
      <c r="AA398" s="30" t="str">
        <f t="shared" si="74"/>
        <v/>
      </c>
      <c r="AC398" t="s">
        <v>20</v>
      </c>
      <c r="AD398" t="s">
        <v>10</v>
      </c>
      <c r="AE398" s="25" t="str">
        <f t="shared" si="69"/>
        <v>ja</v>
      </c>
      <c r="AF398" t="s">
        <v>20</v>
      </c>
      <c r="AG398" t="s">
        <v>20</v>
      </c>
      <c r="AM398" s="6" t="str">
        <f t="shared" si="70"/>
        <v/>
      </c>
      <c r="AO398" s="6" t="str">
        <f t="shared" si="77"/>
        <v/>
      </c>
      <c r="AQ398" s="6" t="str">
        <f t="shared" si="78"/>
        <v/>
      </c>
      <c r="AR398" s="6"/>
      <c r="AW398" t="str">
        <f t="shared" si="75"/>
        <v/>
      </c>
      <c r="AY398" s="6" t="str">
        <f t="shared" si="79"/>
        <v/>
      </c>
      <c r="BB398" s="6" t="str">
        <f t="shared" si="76"/>
        <v>Ja</v>
      </c>
      <c r="BK398" t="s">
        <v>10</v>
      </c>
    </row>
    <row r="399" spans="1:63" ht="15" customHeight="1" x14ac:dyDescent="0.25">
      <c r="A399" t="s">
        <v>516</v>
      </c>
      <c r="B399" t="s">
        <v>519</v>
      </c>
      <c r="C399">
        <v>3.6404600000000002E-2</v>
      </c>
      <c r="D399">
        <v>7.9397700000000002</v>
      </c>
      <c r="E399">
        <v>3.2331500000000002</v>
      </c>
      <c r="F399">
        <v>2.1916999999999999E-2</v>
      </c>
      <c r="G399" t="s">
        <v>10</v>
      </c>
      <c r="H399" t="s">
        <v>10</v>
      </c>
      <c r="K399" s="6">
        <f>VLOOKUP($B399,'Egen hetvattenprod'!$B$1:$AP$500,MATCH("Summa tillförd energi:",'Egen hetvattenprod'!$B$1:$AY$1,0),FALSE)</f>
        <v>52.646999999999998</v>
      </c>
      <c r="L399" s="6">
        <f>VLOOKUP($B399,Kraftvärmeprod!$B$1:$AO$500,MATCH("Summa tillförd energi:",Kraftvärmeprod!$B$1:$AV$1,0),FALSE)</f>
        <v>0</v>
      </c>
      <c r="M399" s="33">
        <f>VLOOKUP($B399,'Allokerad kvv'!$B$1:$AO$500,MATCH("Summa allokerad tillförd energi:",'Allokerad kvv'!$B$1:$AV$1,0),FALSE)</f>
        <v>0</v>
      </c>
      <c r="N399" s="33">
        <f>VLOOKUP($B399,'Justerad allokering'!$B$1:$AO$500,MATCH("Summa justerad allokerad tillförd energi:",'Justerad allokering'!$B$1:$AV$1,0),FALSE)</f>
        <v>0</v>
      </c>
      <c r="O399" s="6">
        <f>VLOOKUP($B399,'Slutlig allokering'!$B$2:$AL$500,MATCH("Summa justerad allokerad tillförd energi:",'Slutlig allokering'!$B$2:$AS$2,0),FALSE)</f>
        <v>0</v>
      </c>
      <c r="P399" s="6">
        <f>VLOOKUP($B399,'Köpt hetvatten'!$B$1:$AP$500,MATCH("Med verkningsgrad:",'Köpt hetvatten'!$B$1:$AW$1,0),FALSE)</f>
        <v>4.9684210526315793</v>
      </c>
      <c r="Q399" s="6">
        <f>VLOOKUP($B399,Spillvärme!$B$1:$AP$500,MATCH("Summa tillförd energi:",Spillvärme!$B$1:$AW$1,0),FALSE)</f>
        <v>118.35</v>
      </c>
      <c r="R399" s="6">
        <f>VLOOKUP($B399,Miljö!$B$1:$AP$500,MATCH("Summa tillförd energi:",Miljö!$B$1:$AW$1,0),FALSE)</f>
        <v>2.8</v>
      </c>
      <c r="S399" s="33">
        <f t="shared" si="71"/>
        <v>0</v>
      </c>
      <c r="T399" s="6" t="str">
        <f>VLOOKUP($B399,Miljö!$B$1:$AP$500,MATCH("Köpt prod.spec hetvatten",Miljö!$B$1:$AW$1,0),FALSE)</f>
        <v/>
      </c>
      <c r="U399" s="6">
        <f t="shared" si="72"/>
        <v>178.76542105263158</v>
      </c>
      <c r="V399" s="6">
        <f>VLOOKUP($B399,Leveranser!$B$1:$AP$500,MATCH("Total levererad värme",Leveranser!$B$1:$AW$1,0),FALSE)</f>
        <v>162</v>
      </c>
      <c r="W399" s="6">
        <f>IFERROR(VLOOKUP($B399,Miljö!$B$1:$AP$500,MATCH("Såld mängd produktionsspecifik fjärrvärme (GWh)",Miljö!$B$1:$AW$1,0),FALSE)/1,0)</f>
        <v>0</v>
      </c>
      <c r="X399" s="6"/>
      <c r="Y399" s="30">
        <f t="shared" si="73"/>
        <v>0.90621552560942109</v>
      </c>
      <c r="Z399" s="6"/>
      <c r="AA399" s="30" t="str">
        <f t="shared" si="74"/>
        <v/>
      </c>
      <c r="AC399" t="s">
        <v>10</v>
      </c>
      <c r="AD399" t="s">
        <v>20</v>
      </c>
      <c r="AE399" s="25" t="str">
        <f t="shared" si="69"/>
        <v>ja</v>
      </c>
      <c r="AF399" t="s">
        <v>20</v>
      </c>
      <c r="AG399" t="s">
        <v>20</v>
      </c>
      <c r="AM399" s="6" t="str">
        <f t="shared" si="70"/>
        <v/>
      </c>
      <c r="AO399" s="6" t="str">
        <f t="shared" si="77"/>
        <v/>
      </c>
      <c r="AQ399" s="6" t="str">
        <f t="shared" si="78"/>
        <v/>
      </c>
      <c r="AR399" s="6"/>
      <c r="AW399" t="str">
        <f t="shared" si="75"/>
        <v/>
      </c>
      <c r="AY399" s="6" t="str">
        <f t="shared" si="79"/>
        <v/>
      </c>
      <c r="BB399" s="6" t="str">
        <f t="shared" si="76"/>
        <v>Ja</v>
      </c>
      <c r="BK399" t="s">
        <v>10</v>
      </c>
    </row>
    <row r="400" spans="1:63" ht="15" customHeight="1" x14ac:dyDescent="0.25">
      <c r="A400" t="s">
        <v>516</v>
      </c>
      <c r="B400" t="s">
        <v>520</v>
      </c>
      <c r="C400">
        <v>0.31666699999999998</v>
      </c>
      <c r="D400">
        <v>53.591000000000001</v>
      </c>
      <c r="E400">
        <v>18.229700000000001</v>
      </c>
      <c r="F400">
        <v>0.13267999999999999</v>
      </c>
      <c r="G400" t="s">
        <v>10</v>
      </c>
      <c r="H400" t="s">
        <v>10</v>
      </c>
      <c r="K400" s="6">
        <f>VLOOKUP($B400,'Egen hetvattenprod'!$B$1:$AP$500,MATCH("Summa tillförd energi:",'Egen hetvattenprod'!$B$1:$AY$1,0),FALSE)</f>
        <v>4.8000000000000007</v>
      </c>
      <c r="L400" s="6">
        <f>VLOOKUP($B400,Kraftvärmeprod!$B$1:$AO$500,MATCH("Summa tillförd energi:",Kraftvärmeprod!$B$1:$AV$1,0),FALSE)</f>
        <v>0</v>
      </c>
      <c r="M400" s="33">
        <f>VLOOKUP($B400,'Allokerad kvv'!$B$1:$AO$500,MATCH("Summa allokerad tillförd energi:",'Allokerad kvv'!$B$1:$AV$1,0),FALSE)</f>
        <v>0</v>
      </c>
      <c r="N400" s="33">
        <f>VLOOKUP($B400,'Justerad allokering'!$B$1:$AO$500,MATCH("Summa justerad allokerad tillförd energi:",'Justerad allokering'!$B$1:$AV$1,0),FALSE)</f>
        <v>0</v>
      </c>
      <c r="O400" s="6">
        <f>VLOOKUP($B400,'Slutlig allokering'!$B$2:$AL$500,MATCH("Summa justerad allokerad tillförd energi:",'Slutlig allokering'!$B$2:$AS$2,0),FALSE)</f>
        <v>0</v>
      </c>
      <c r="P400" s="6">
        <f>VLOOKUP($B400,'Köpt hetvatten'!$B$1:$AP$500,MATCH("Med verkningsgrad:",'Köpt hetvatten'!$B$1:$AW$1,0),FALSE)</f>
        <v>0</v>
      </c>
      <c r="Q400" s="6">
        <f>VLOOKUP($B400,Spillvärme!$B$1:$AP$500,MATCH("Summa tillförd energi:",Spillvärme!$B$1:$AW$1,0),FALSE)</f>
        <v>0</v>
      </c>
      <c r="R400" s="6">
        <f>VLOOKUP($B400,Miljö!$B$1:$AP$500,MATCH("Summa tillförd energi:",Miljö!$B$1:$AW$1,0),FALSE)</f>
        <v>9.9000000000000005E-2</v>
      </c>
      <c r="S400" s="33">
        <f t="shared" si="71"/>
        <v>0</v>
      </c>
      <c r="T400" s="6" t="str">
        <f>VLOOKUP($B400,Miljö!$B$1:$AP$500,MATCH("Köpt prod.spec hetvatten",Miljö!$B$1:$AW$1,0),FALSE)</f>
        <v/>
      </c>
      <c r="U400" s="6">
        <f t="shared" si="72"/>
        <v>4.8990000000000009</v>
      </c>
      <c r="V400" s="6">
        <f>VLOOKUP($B400,Leveranser!$B$1:$AP$500,MATCH("Total levererad värme",Leveranser!$B$1:$AW$1,0),FALSE)</f>
        <v>3.72</v>
      </c>
      <c r="W400" s="6">
        <f>IFERROR(VLOOKUP($B400,Miljö!$B$1:$AP$500,MATCH("Såld mängd produktionsspecifik fjärrvärme (GWh)",Miljö!$B$1:$AW$1,0),FALSE)/1,0)</f>
        <v>0</v>
      </c>
      <c r="X400" s="6"/>
      <c r="Y400" s="30">
        <f t="shared" si="73"/>
        <v>0.75933864053888533</v>
      </c>
      <c r="Z400" s="6"/>
      <c r="AA400" s="30" t="str">
        <f t="shared" si="74"/>
        <v/>
      </c>
      <c r="AC400" t="s">
        <v>10</v>
      </c>
      <c r="AD400" t="s">
        <v>20</v>
      </c>
      <c r="AE400" s="25" t="str">
        <f t="shared" si="69"/>
        <v>ja</v>
      </c>
      <c r="AF400" t="s">
        <v>20</v>
      </c>
      <c r="AG400" t="s">
        <v>20</v>
      </c>
      <c r="AM400" s="6" t="str">
        <f t="shared" si="70"/>
        <v/>
      </c>
      <c r="AO400" s="6" t="str">
        <f t="shared" si="77"/>
        <v/>
      </c>
      <c r="AQ400" s="6" t="str">
        <f t="shared" si="78"/>
        <v/>
      </c>
      <c r="AR400" s="6"/>
      <c r="AW400" t="str">
        <f t="shared" si="75"/>
        <v/>
      </c>
      <c r="AY400" s="6" t="str">
        <f t="shared" si="79"/>
        <v/>
      </c>
      <c r="BB400" s="6" t="str">
        <f t="shared" si="76"/>
        <v>Ja</v>
      </c>
      <c r="BK400" t="s">
        <v>10</v>
      </c>
    </row>
    <row r="401" spans="1:63" ht="15" customHeight="1" x14ac:dyDescent="0.25">
      <c r="A401" t="s">
        <v>521</v>
      </c>
      <c r="B401" t="s">
        <v>522</v>
      </c>
      <c r="C401">
        <v>8.4790699999999997E-2</v>
      </c>
      <c r="D401">
        <v>22.4497</v>
      </c>
      <c r="E401">
        <v>8.6606799999999993</v>
      </c>
      <c r="F401">
        <v>3.9140300000000003E-2</v>
      </c>
      <c r="G401" t="s">
        <v>14</v>
      </c>
      <c r="H401" t="s">
        <v>10</v>
      </c>
      <c r="K401" s="6">
        <f>VLOOKUP($B401,'Egen hetvattenprod'!$B$1:$AP$500,MATCH("Summa tillförd energi:",'Egen hetvattenprod'!$B$1:$AY$1,0),FALSE)</f>
        <v>21.515000000000001</v>
      </c>
      <c r="L401" s="6">
        <f>VLOOKUP($B401,Kraftvärmeprod!$B$1:$AO$500,MATCH("Summa tillförd energi:",Kraftvärmeprod!$B$1:$AV$1,0),FALSE)</f>
        <v>0</v>
      </c>
      <c r="M401" s="33">
        <f>VLOOKUP($B401,'Allokerad kvv'!$B$1:$AO$500,MATCH("Summa allokerad tillförd energi:",'Allokerad kvv'!$B$1:$AV$1,0),FALSE)</f>
        <v>0</v>
      </c>
      <c r="N401" s="33">
        <f>VLOOKUP($B401,'Justerad allokering'!$B$1:$AO$500,MATCH("Summa justerad allokerad tillförd energi:",'Justerad allokering'!$B$1:$AV$1,0),FALSE)</f>
        <v>0</v>
      </c>
      <c r="O401" s="6">
        <f>VLOOKUP($B401,'Slutlig allokering'!$B$2:$AL$500,MATCH("Summa justerad allokerad tillförd energi:",'Slutlig allokering'!$B$2:$AS$2,0),FALSE)</f>
        <v>0</v>
      </c>
      <c r="P401" s="6">
        <f>VLOOKUP($B401,'Köpt hetvatten'!$B$1:$AP$500,MATCH("Med verkningsgrad:",'Köpt hetvatten'!$B$1:$AW$1,0),FALSE)</f>
        <v>0</v>
      </c>
      <c r="Q401" s="6">
        <f>VLOOKUP($B401,Spillvärme!$B$1:$AP$500,MATCH("Summa tillförd energi:",Spillvärme!$B$1:$AW$1,0),FALSE)</f>
        <v>0</v>
      </c>
      <c r="R401" s="6">
        <f>VLOOKUP($B401,Miljö!$B$1:$AP$500,MATCH("Summa tillförd energi:",Miljö!$B$1:$AW$1,0),FALSE)</f>
        <v>0.58499999999999996</v>
      </c>
      <c r="S401" s="33">
        <f t="shared" si="71"/>
        <v>0</v>
      </c>
      <c r="T401" s="6" t="str">
        <f>VLOOKUP($B401,Miljö!$B$1:$AP$500,MATCH("Köpt prod.spec hetvatten",Miljö!$B$1:$AW$1,0),FALSE)</f>
        <v/>
      </c>
      <c r="U401" s="6">
        <f t="shared" si="72"/>
        <v>22.1</v>
      </c>
      <c r="V401" s="6">
        <f>VLOOKUP($B401,Leveranser!$B$1:$AP$500,MATCH("Total levererad värme",Leveranser!$B$1:$AW$1,0),FALSE)</f>
        <v>18.63</v>
      </c>
      <c r="W401" s="6">
        <f>IFERROR(VLOOKUP($B401,Miljö!$B$1:$AP$500,MATCH("Såld mängd produktionsspecifik fjärrvärme (GWh)",Miljö!$B$1:$AW$1,0),FALSE)/1,0)</f>
        <v>0</v>
      </c>
      <c r="X401" s="6"/>
      <c r="Y401" s="30">
        <f t="shared" si="73"/>
        <v>0.84298642533936641</v>
      </c>
      <c r="Z401" s="6"/>
      <c r="AA401" s="30" t="str">
        <f t="shared" si="74"/>
        <v/>
      </c>
      <c r="AC401" t="s">
        <v>10</v>
      </c>
      <c r="AD401" t="s">
        <v>20</v>
      </c>
      <c r="AE401" s="25" t="str">
        <f t="shared" si="69"/>
        <v>ja</v>
      </c>
      <c r="AF401" t="s">
        <v>20</v>
      </c>
      <c r="AG401" t="s">
        <v>20</v>
      </c>
      <c r="AM401" s="6" t="str">
        <f t="shared" si="70"/>
        <v/>
      </c>
      <c r="AO401" s="6" t="str">
        <f t="shared" si="77"/>
        <v/>
      </c>
      <c r="AQ401" s="6" t="str">
        <f t="shared" si="78"/>
        <v/>
      </c>
      <c r="AR401" s="6"/>
      <c r="AW401" t="str">
        <f t="shared" si="75"/>
        <v/>
      </c>
      <c r="AY401" s="6" t="str">
        <f t="shared" si="79"/>
        <v/>
      </c>
      <c r="BB401" s="6" t="str">
        <f t="shared" si="76"/>
        <v>Ja</v>
      </c>
      <c r="BK401" t="s">
        <v>10</v>
      </c>
    </row>
    <row r="402" spans="1:63" ht="15" customHeight="1" x14ac:dyDescent="0.25">
      <c r="A402" t="s">
        <v>521</v>
      </c>
      <c r="B402" t="s">
        <v>523</v>
      </c>
      <c r="C402">
        <v>0.18893299999999999</v>
      </c>
      <c r="D402">
        <v>20.9587</v>
      </c>
      <c r="E402">
        <v>8.6706400000000006</v>
      </c>
      <c r="F402">
        <v>1.66719E-2</v>
      </c>
      <c r="G402" t="s">
        <v>14</v>
      </c>
      <c r="H402" t="s">
        <v>14</v>
      </c>
      <c r="K402" s="6">
        <f>VLOOKUP($B402,'Egen hetvattenprod'!$B$1:$AP$500,MATCH("Summa tillförd energi:",'Egen hetvattenprod'!$B$1:$AY$1,0),FALSE)</f>
        <v>292.7</v>
      </c>
      <c r="L402" s="6">
        <f>VLOOKUP($B402,Kraftvärmeprod!$B$1:$AO$500,MATCH("Summa tillförd energi:",Kraftvärmeprod!$B$1:$AV$1,0),FALSE)</f>
        <v>480.1</v>
      </c>
      <c r="M402" s="33">
        <f>VLOOKUP($B402,'Allokerad kvv'!$B$1:$AO$500,MATCH("Summa allokerad tillförd energi:",'Allokerad kvv'!$B$1:$AV$1,0),FALSE)</f>
        <v>248.3535</v>
      </c>
      <c r="N402" s="33">
        <f>VLOOKUP($B402,'Justerad allokering'!$B$1:$AO$500,MATCH("Summa justerad allokerad tillförd energi:",'Justerad allokering'!$B$1:$AV$1,0),FALSE)</f>
        <v>0</v>
      </c>
      <c r="O402" s="6">
        <f>VLOOKUP($B402,'Slutlig allokering'!$B$2:$AL$500,MATCH("Summa justerad allokerad tillförd energi:",'Slutlig allokering'!$B$2:$AS$2,0),FALSE)</f>
        <v>248.3535</v>
      </c>
      <c r="P402" s="6">
        <f>VLOOKUP($B402,'Köpt hetvatten'!$B$1:$AP$500,MATCH("Med verkningsgrad:",'Köpt hetvatten'!$B$1:$AW$1,0),FALSE)</f>
        <v>0</v>
      </c>
      <c r="Q402" s="6">
        <f>VLOOKUP($B402,Spillvärme!$B$1:$AP$500,MATCH("Summa tillförd energi:",Spillvärme!$B$1:$AW$1,0),FALSE)</f>
        <v>0</v>
      </c>
      <c r="R402" s="6">
        <f>VLOOKUP($B402,Miljö!$B$1:$AP$500,MATCH("Summa tillförd energi:",Miljö!$B$1:$AW$1,0),FALSE)</f>
        <v>14.3</v>
      </c>
      <c r="S402" s="33">
        <f t="shared" si="71"/>
        <v>0</v>
      </c>
      <c r="T402" s="6" t="str">
        <f>VLOOKUP($B402,Miljö!$B$1:$AP$500,MATCH("Köpt prod.spec hetvatten",Miljö!$B$1:$AW$1,0),FALSE)</f>
        <v/>
      </c>
      <c r="U402" s="6">
        <f t="shared" si="72"/>
        <v>555.35349999999994</v>
      </c>
      <c r="V402" s="6">
        <f>VLOOKUP($B402,Leveranser!$B$1:$AP$500,MATCH("Total levererad värme",Leveranser!$B$1:$AW$1,0),FALSE)</f>
        <v>482.91</v>
      </c>
      <c r="W402" s="6">
        <f>IFERROR(VLOOKUP($B402,Miljö!$B$1:$AP$500,MATCH("Såld mängd produktionsspecifik fjärrvärme (GWh)",Miljö!$B$1:$AW$1,0),FALSE)/1,0)</f>
        <v>0</v>
      </c>
      <c r="X402" s="6"/>
      <c r="Y402" s="30">
        <f t="shared" si="73"/>
        <v>0.86955425688322852</v>
      </c>
      <c r="Z402" s="6"/>
      <c r="AA402" s="30" t="str">
        <f t="shared" si="74"/>
        <v/>
      </c>
      <c r="AC402" t="s">
        <v>20</v>
      </c>
      <c r="AD402" t="s">
        <v>20</v>
      </c>
      <c r="AE402" s="25" t="str">
        <f t="shared" si="69"/>
        <v/>
      </c>
      <c r="AF402" t="s">
        <v>20</v>
      </c>
      <c r="AG402" t="s">
        <v>20</v>
      </c>
      <c r="AM402" s="6" t="str">
        <f t="shared" si="70"/>
        <v>ja</v>
      </c>
      <c r="AO402" s="6" t="str">
        <f t="shared" si="77"/>
        <v>ja</v>
      </c>
      <c r="AQ402" s="6" t="str">
        <f t="shared" si="78"/>
        <v/>
      </c>
      <c r="AR402" s="6"/>
      <c r="AW402" t="str">
        <f t="shared" si="75"/>
        <v>nej</v>
      </c>
      <c r="AY402" s="6" t="str">
        <f t="shared" si="79"/>
        <v>ja</v>
      </c>
      <c r="BB402" s="6" t="str">
        <f t="shared" si="76"/>
        <v>Ja</v>
      </c>
      <c r="BG402" t="s">
        <v>10</v>
      </c>
      <c r="BK402" t="s">
        <v>10</v>
      </c>
    </row>
    <row r="403" spans="1:63" ht="15" customHeight="1" x14ac:dyDescent="0.25">
      <c r="A403" t="s">
        <v>521</v>
      </c>
      <c r="B403" t="s">
        <v>524</v>
      </c>
      <c r="C403">
        <v>0.29004000000000002</v>
      </c>
      <c r="D403">
        <v>42.502400000000002</v>
      </c>
      <c r="E403">
        <v>9.6071799999999996</v>
      </c>
      <c r="F403">
        <v>4.5703000000000001E-2</v>
      </c>
      <c r="G403" t="s">
        <v>14</v>
      </c>
      <c r="H403" t="s">
        <v>14</v>
      </c>
      <c r="K403" s="6">
        <f>VLOOKUP($B403,'Egen hetvattenprod'!$B$1:$AP$500,MATCH("Summa tillförd energi:",'Egen hetvattenprod'!$B$1:$AY$1,0),FALSE)</f>
        <v>71.5</v>
      </c>
      <c r="L403" s="6">
        <f>VLOOKUP($B403,Kraftvärmeprod!$B$1:$AO$500,MATCH("Summa tillförd energi:",Kraftvärmeprod!$B$1:$AV$1,0),FALSE)</f>
        <v>0</v>
      </c>
      <c r="M403" s="33">
        <f>VLOOKUP($B403,'Allokerad kvv'!$B$1:$AO$500,MATCH("Summa allokerad tillförd energi:",'Allokerad kvv'!$B$1:$AV$1,0),FALSE)</f>
        <v>0</v>
      </c>
      <c r="N403" s="33">
        <f>VLOOKUP($B403,'Justerad allokering'!$B$1:$AO$500,MATCH("Summa justerad allokerad tillförd energi:",'Justerad allokering'!$B$1:$AV$1,0),FALSE)</f>
        <v>0</v>
      </c>
      <c r="O403" s="6">
        <f>VLOOKUP($B403,'Slutlig allokering'!$B$2:$AL$500,MATCH("Summa justerad allokerad tillförd energi:",'Slutlig allokering'!$B$2:$AS$2,0),FALSE)</f>
        <v>0</v>
      </c>
      <c r="P403" s="6">
        <f>VLOOKUP($B403,'Köpt hetvatten'!$B$1:$AP$500,MATCH("Med verkningsgrad:",'Köpt hetvatten'!$B$1:$AW$1,0),FALSE)</f>
        <v>0</v>
      </c>
      <c r="Q403" s="6">
        <f>VLOOKUP($B403,Spillvärme!$B$1:$AP$500,MATCH("Summa tillförd energi:",Spillvärme!$B$1:$AW$1,0),FALSE)</f>
        <v>0</v>
      </c>
      <c r="R403" s="6">
        <f>VLOOKUP($B403,Miljö!$B$1:$AP$500,MATCH("Summa tillförd energi:",Miljö!$B$1:$AW$1,0),FALSE)</f>
        <v>4.5999999999999996</v>
      </c>
      <c r="S403" s="33">
        <f t="shared" si="71"/>
        <v>0</v>
      </c>
      <c r="T403" s="6" t="str">
        <f>VLOOKUP($B403,Miljö!$B$1:$AP$500,MATCH("Köpt prod.spec hetvatten",Miljö!$B$1:$AW$1,0),FALSE)</f>
        <v/>
      </c>
      <c r="U403" s="6">
        <f t="shared" si="72"/>
        <v>76.099999999999994</v>
      </c>
      <c r="V403" s="6">
        <f>VLOOKUP($B403,Leveranser!$B$1:$AP$500,MATCH("Total levererad värme",Leveranser!$B$1:$AW$1,0),FALSE)</f>
        <v>52.21</v>
      </c>
      <c r="W403" s="6">
        <f>IFERROR(VLOOKUP($B403,Miljö!$B$1:$AP$500,MATCH("Såld mängd produktionsspecifik fjärrvärme (GWh)",Miljö!$B$1:$AW$1,0),FALSE)/1,0)</f>
        <v>0</v>
      </c>
      <c r="X403" s="6"/>
      <c r="Y403" s="30">
        <f t="shared" si="73"/>
        <v>0.6860709592641262</v>
      </c>
      <c r="Z403" s="6"/>
      <c r="AA403" s="30" t="str">
        <f t="shared" si="74"/>
        <v/>
      </c>
      <c r="AC403" t="s">
        <v>20</v>
      </c>
      <c r="AD403" t="s">
        <v>20</v>
      </c>
      <c r="AE403" s="25" t="str">
        <f t="shared" si="69"/>
        <v/>
      </c>
      <c r="AF403" t="s">
        <v>20</v>
      </c>
      <c r="AG403" t="s">
        <v>20</v>
      </c>
      <c r="AM403" s="6" t="str">
        <f t="shared" si="70"/>
        <v>ja</v>
      </c>
      <c r="AO403" s="6" t="str">
        <f t="shared" si="77"/>
        <v>ja</v>
      </c>
      <c r="AQ403" s="6" t="str">
        <f t="shared" si="78"/>
        <v/>
      </c>
      <c r="AR403" s="6"/>
      <c r="AW403" t="str">
        <f t="shared" si="75"/>
        <v>nej</v>
      </c>
      <c r="AY403" s="6" t="str">
        <f t="shared" si="79"/>
        <v>ja</v>
      </c>
      <c r="BB403" s="6" t="str">
        <f t="shared" si="76"/>
        <v>Ja</v>
      </c>
      <c r="BG403" t="s">
        <v>10</v>
      </c>
      <c r="BK403" t="s">
        <v>10</v>
      </c>
    </row>
    <row r="404" spans="1:63" ht="15" customHeight="1" x14ac:dyDescent="0.25">
      <c r="A404" t="s">
        <v>521</v>
      </c>
      <c r="B404" t="s">
        <v>525</v>
      </c>
      <c r="C404">
        <v>1.2081900000000001</v>
      </c>
      <c r="D404">
        <v>456.49299999999999</v>
      </c>
      <c r="E404">
        <v>47.600700000000003</v>
      </c>
      <c r="F404">
        <v>3.1193700000000001E-2</v>
      </c>
      <c r="G404" t="s">
        <v>14</v>
      </c>
      <c r="H404" t="s">
        <v>14</v>
      </c>
      <c r="K404" s="6">
        <f>VLOOKUP($B404,'Egen hetvattenprod'!$B$1:$AP$500,MATCH("Summa tillförd energi:",'Egen hetvattenprod'!$B$1:$AY$1,0),FALSE)</f>
        <v>21.200000000000003</v>
      </c>
      <c r="L404" s="6">
        <f>VLOOKUP($B404,Kraftvärmeprod!$B$1:$AO$500,MATCH("Summa tillförd energi:",Kraftvärmeprod!$B$1:$AV$1,0),FALSE)</f>
        <v>0</v>
      </c>
      <c r="M404" s="33">
        <f>VLOOKUP($B404,'Allokerad kvv'!$B$1:$AO$500,MATCH("Summa allokerad tillförd energi:",'Allokerad kvv'!$B$1:$AV$1,0),FALSE)</f>
        <v>0</v>
      </c>
      <c r="N404" s="33">
        <f>VLOOKUP($B404,'Justerad allokering'!$B$1:$AO$500,MATCH("Summa justerad allokerad tillförd energi:",'Justerad allokering'!$B$1:$AV$1,0),FALSE)</f>
        <v>0</v>
      </c>
      <c r="O404" s="6">
        <f>VLOOKUP($B404,'Slutlig allokering'!$B$2:$AL$500,MATCH("Summa justerad allokerad tillförd energi:",'Slutlig allokering'!$B$2:$AS$2,0),FALSE)</f>
        <v>0</v>
      </c>
      <c r="P404" s="6">
        <f>VLOOKUP($B404,'Köpt hetvatten'!$B$1:$AP$500,MATCH("Med verkningsgrad:",'Köpt hetvatten'!$B$1:$AW$1,0),FALSE)</f>
        <v>55.68181818181818</v>
      </c>
      <c r="Q404" s="6">
        <f>VLOOKUP($B404,Spillvärme!$B$1:$AP$500,MATCH("Summa tillförd energi:",Spillvärme!$B$1:$AW$1,0),FALSE)</f>
        <v>0</v>
      </c>
      <c r="R404" s="6">
        <f>VLOOKUP($B404,Miljö!$B$1:$AP$500,MATCH("Summa tillförd energi:",Miljö!$B$1:$AW$1,0),FALSE)</f>
        <v>0.42</v>
      </c>
      <c r="S404" s="33">
        <f t="shared" si="71"/>
        <v>0</v>
      </c>
      <c r="T404" s="6" t="str">
        <f>VLOOKUP($B404,Miljö!$B$1:$AP$500,MATCH("Köpt prod.spec hetvatten",Miljö!$B$1:$AW$1,0),FALSE)</f>
        <v/>
      </c>
      <c r="U404" s="6">
        <f t="shared" si="72"/>
        <v>77.301818181818177</v>
      </c>
      <c r="V404" s="6">
        <f>VLOOKUP($B404,Leveranser!$B$1:$AP$500,MATCH("Total levererad värme",Leveranser!$B$1:$AW$1,0),FALSE)</f>
        <v>55.4</v>
      </c>
      <c r="W404" s="6">
        <f>IFERROR(VLOOKUP($B404,Miljö!$B$1:$AP$500,MATCH("Såld mängd produktionsspecifik fjärrvärme (GWh)",Miljö!$B$1:$AW$1,0),FALSE)/1,0)</f>
        <v>0</v>
      </c>
      <c r="X404" s="6"/>
      <c r="Y404" s="30">
        <f t="shared" si="73"/>
        <v>0.71667137077806009</v>
      </c>
      <c r="Z404" s="6"/>
      <c r="AA404" s="30" t="str">
        <f t="shared" si="74"/>
        <v/>
      </c>
      <c r="AC404" t="s">
        <v>20</v>
      </c>
      <c r="AD404" t="s">
        <v>20</v>
      </c>
      <c r="AE404" s="25" t="str">
        <f t="shared" si="69"/>
        <v/>
      </c>
      <c r="AF404" t="s">
        <v>20</v>
      </c>
      <c r="AG404" t="s">
        <v>20</v>
      </c>
      <c r="AM404" s="6" t="str">
        <f t="shared" si="70"/>
        <v>nej</v>
      </c>
      <c r="AO404" s="6" t="str">
        <f t="shared" si="77"/>
        <v>ja</v>
      </c>
      <c r="AQ404" s="6" t="str">
        <f t="shared" si="78"/>
        <v/>
      </c>
      <c r="AR404" s="6"/>
      <c r="AW404" t="str">
        <f t="shared" si="75"/>
        <v>nej</v>
      </c>
      <c r="AY404" s="6" t="str">
        <f t="shared" si="79"/>
        <v>nej</v>
      </c>
      <c r="AZ404" t="s">
        <v>10</v>
      </c>
      <c r="BA404" t="s">
        <v>1079</v>
      </c>
      <c r="BB404" s="6" t="str">
        <f t="shared" si="76"/>
        <v>Ja</v>
      </c>
      <c r="BG404" t="s">
        <v>10</v>
      </c>
      <c r="BK404" t="s">
        <v>10</v>
      </c>
    </row>
    <row r="405" spans="1:63" ht="15" customHeight="1" x14ac:dyDescent="0.25">
      <c r="A405" t="s">
        <v>521</v>
      </c>
      <c r="B405" t="s">
        <v>526</v>
      </c>
      <c r="C405">
        <v>0.19009300000000001</v>
      </c>
      <c r="D405">
        <v>38.1584</v>
      </c>
      <c r="E405">
        <v>9.1471199999999993</v>
      </c>
      <c r="F405">
        <v>5.6092500000000003E-2</v>
      </c>
      <c r="G405" t="s">
        <v>14</v>
      </c>
      <c r="H405" t="s">
        <v>14</v>
      </c>
      <c r="K405" s="6">
        <f>VLOOKUP($B405,'Egen hetvattenprod'!$B$1:$AP$500,MATCH("Summa tillförd energi:",'Egen hetvattenprod'!$B$1:$AY$1,0),FALSE)</f>
        <v>131.4</v>
      </c>
      <c r="L405" s="6">
        <f>VLOOKUP($B405,Kraftvärmeprod!$B$1:$AO$500,MATCH("Summa tillförd energi:",Kraftvärmeprod!$B$1:$AV$1,0),FALSE)</f>
        <v>0</v>
      </c>
      <c r="M405" s="33">
        <f>VLOOKUP($B405,'Allokerad kvv'!$B$1:$AO$500,MATCH("Summa allokerad tillförd energi:",'Allokerad kvv'!$B$1:$AV$1,0),FALSE)</f>
        <v>0</v>
      </c>
      <c r="N405" s="33">
        <f>VLOOKUP($B405,'Justerad allokering'!$B$1:$AO$500,MATCH("Summa justerad allokerad tillförd energi:",'Justerad allokering'!$B$1:$AV$1,0),FALSE)</f>
        <v>0</v>
      </c>
      <c r="O405" s="6">
        <f>VLOOKUP($B405,'Slutlig allokering'!$B$2:$AL$500,MATCH("Summa justerad allokerad tillförd energi:",'Slutlig allokering'!$B$2:$AS$2,0),FALSE)</f>
        <v>0</v>
      </c>
      <c r="P405" s="6">
        <f>VLOOKUP($B405,'Köpt hetvatten'!$B$1:$AP$500,MATCH("Med verkningsgrad:",'Köpt hetvatten'!$B$1:$AW$1,0),FALSE)</f>
        <v>0</v>
      </c>
      <c r="Q405" s="6">
        <f>VLOOKUP($B405,Spillvärme!$B$1:$AP$500,MATCH("Summa tillförd energi:",Spillvärme!$B$1:$AW$1,0),FALSE)</f>
        <v>0</v>
      </c>
      <c r="R405" s="6">
        <f>VLOOKUP($B405,Miljö!$B$1:$AP$500,MATCH("Summa tillförd energi:",Miljö!$B$1:$AW$1,0),FALSE)</f>
        <v>2.7</v>
      </c>
      <c r="S405" s="33">
        <f t="shared" si="71"/>
        <v>0</v>
      </c>
      <c r="T405" s="6" t="str">
        <f>VLOOKUP($B405,Miljö!$B$1:$AP$500,MATCH("Köpt prod.spec hetvatten",Miljö!$B$1:$AW$1,0),FALSE)</f>
        <v/>
      </c>
      <c r="U405" s="6">
        <f t="shared" si="72"/>
        <v>134.1</v>
      </c>
      <c r="V405" s="6">
        <f>VLOOKUP($B405,Leveranser!$B$1:$AP$500,MATCH("Total levererad värme",Leveranser!$B$1:$AW$1,0),FALSE)</f>
        <v>96.6</v>
      </c>
      <c r="W405" s="6">
        <f>IFERROR(VLOOKUP($B405,Miljö!$B$1:$AP$500,MATCH("Såld mängd produktionsspecifik fjärrvärme (GWh)",Miljö!$B$1:$AW$1,0),FALSE)/1,0)</f>
        <v>0</v>
      </c>
      <c r="X405" s="6"/>
      <c r="Y405" s="30">
        <f t="shared" si="73"/>
        <v>0.7203579418344519</v>
      </c>
      <c r="Z405" s="6"/>
      <c r="AA405" s="30" t="str">
        <f t="shared" si="74"/>
        <v/>
      </c>
      <c r="AC405" t="s">
        <v>20</v>
      </c>
      <c r="AD405" t="s">
        <v>20</v>
      </c>
      <c r="AE405" s="25" t="str">
        <f t="shared" si="69"/>
        <v/>
      </c>
      <c r="AF405" t="s">
        <v>20</v>
      </c>
      <c r="AG405" t="s">
        <v>20</v>
      </c>
      <c r="AM405" s="6" t="str">
        <f t="shared" si="70"/>
        <v>ja</v>
      </c>
      <c r="AO405" s="6" t="str">
        <f t="shared" si="77"/>
        <v>ja</v>
      </c>
      <c r="AQ405" s="6" t="str">
        <f t="shared" si="78"/>
        <v/>
      </c>
      <c r="AR405" s="6"/>
      <c r="AW405" t="str">
        <f t="shared" si="75"/>
        <v>nej</v>
      </c>
      <c r="AY405" s="6" t="str">
        <f t="shared" si="79"/>
        <v>ja</v>
      </c>
      <c r="BB405" s="6" t="str">
        <f t="shared" si="76"/>
        <v>Ja</v>
      </c>
      <c r="BG405" t="s">
        <v>10</v>
      </c>
      <c r="BK405" t="s">
        <v>10</v>
      </c>
    </row>
    <row r="406" spans="1:63" ht="15" customHeight="1" x14ac:dyDescent="0.25">
      <c r="A406" t="s">
        <v>521</v>
      </c>
      <c r="B406" t="s">
        <v>527</v>
      </c>
      <c r="C406">
        <v>0.20382400000000001</v>
      </c>
      <c r="D406">
        <v>41.303199999999997</v>
      </c>
      <c r="E406">
        <v>11.8346</v>
      </c>
      <c r="F406">
        <v>4.5989200000000001E-2</v>
      </c>
      <c r="G406" t="s">
        <v>14</v>
      </c>
      <c r="H406" t="s">
        <v>14</v>
      </c>
      <c r="K406" s="6">
        <f>VLOOKUP($B406,'Egen hetvattenprod'!$B$1:$AP$500,MATCH("Summa tillförd energi:",'Egen hetvattenprod'!$B$1:$AY$1,0),FALSE)</f>
        <v>72.400000000000006</v>
      </c>
      <c r="L406" s="6">
        <f>VLOOKUP($B406,Kraftvärmeprod!$B$1:$AO$500,MATCH("Summa tillförd energi:",Kraftvärmeprod!$B$1:$AV$1,0),FALSE)</f>
        <v>0</v>
      </c>
      <c r="M406" s="33">
        <f>VLOOKUP($B406,'Allokerad kvv'!$B$1:$AO$500,MATCH("Summa allokerad tillförd energi:",'Allokerad kvv'!$B$1:$AV$1,0),FALSE)</f>
        <v>0</v>
      </c>
      <c r="N406" s="33">
        <f>VLOOKUP($B406,'Justerad allokering'!$B$1:$AO$500,MATCH("Summa justerad allokerad tillförd energi:",'Justerad allokering'!$B$1:$AV$1,0),FALSE)</f>
        <v>0</v>
      </c>
      <c r="O406" s="6">
        <f>VLOOKUP($B406,'Slutlig allokering'!$B$2:$AL$500,MATCH("Summa justerad allokerad tillförd energi:",'Slutlig allokering'!$B$2:$AS$2,0),FALSE)</f>
        <v>0</v>
      </c>
      <c r="P406" s="6">
        <f>VLOOKUP($B406,'Köpt hetvatten'!$B$1:$AP$500,MATCH("Med verkningsgrad:",'Köpt hetvatten'!$B$1:$AW$1,0),FALSE)</f>
        <v>0</v>
      </c>
      <c r="Q406" s="6">
        <f>VLOOKUP($B406,Spillvärme!$B$1:$AP$500,MATCH("Summa tillförd energi:",Spillvärme!$B$1:$AW$1,0),FALSE)</f>
        <v>0</v>
      </c>
      <c r="R406" s="6">
        <f>VLOOKUP($B406,Miljö!$B$1:$AP$500,MATCH("Summa tillförd energi:",Miljö!$B$1:$AW$1,0),FALSE)</f>
        <v>1.9</v>
      </c>
      <c r="S406" s="33">
        <f t="shared" si="71"/>
        <v>0</v>
      </c>
      <c r="T406" s="6" t="str">
        <f>VLOOKUP($B406,Miljö!$B$1:$AP$500,MATCH("Köpt prod.spec hetvatten",Miljö!$B$1:$AW$1,0),FALSE)</f>
        <v/>
      </c>
      <c r="U406" s="6">
        <f t="shared" si="72"/>
        <v>74.300000000000011</v>
      </c>
      <c r="V406" s="6">
        <f>VLOOKUP($B406,Leveranser!$B$1:$AP$500,MATCH("Total levererad värme",Leveranser!$B$1:$AW$1,0),FALSE)</f>
        <v>45.5</v>
      </c>
      <c r="W406" s="6">
        <f>IFERROR(VLOOKUP($B406,Miljö!$B$1:$AP$500,MATCH("Såld mängd produktionsspecifik fjärrvärme (GWh)",Miljö!$B$1:$AW$1,0),FALSE)/1,0)</f>
        <v>0</v>
      </c>
      <c r="X406" s="6"/>
      <c r="Y406" s="30">
        <f t="shared" si="73"/>
        <v>0.61238223418573345</v>
      </c>
      <c r="Z406" s="6"/>
      <c r="AA406" s="30" t="str">
        <f t="shared" si="74"/>
        <v/>
      </c>
      <c r="AC406" t="s">
        <v>20</v>
      </c>
      <c r="AD406" t="s">
        <v>20</v>
      </c>
      <c r="AE406" s="25" t="str">
        <f t="shared" si="69"/>
        <v/>
      </c>
      <c r="AF406" t="s">
        <v>1073</v>
      </c>
      <c r="AG406" t="s">
        <v>1065</v>
      </c>
      <c r="AH406" t="s">
        <v>10</v>
      </c>
      <c r="AM406" s="6" t="str">
        <f t="shared" si="70"/>
        <v>ja</v>
      </c>
      <c r="AO406" s="6" t="str">
        <f t="shared" si="77"/>
        <v>ja</v>
      </c>
      <c r="AQ406" s="6" t="str">
        <f t="shared" si="78"/>
        <v/>
      </c>
      <c r="AR406" s="6"/>
      <c r="AW406" t="str">
        <f t="shared" si="75"/>
        <v>nej</v>
      </c>
      <c r="AY406" s="6" t="str">
        <f t="shared" si="79"/>
        <v>ja</v>
      </c>
      <c r="BB406" s="6" t="str">
        <f t="shared" si="76"/>
        <v>Ja</v>
      </c>
      <c r="BG406" t="s">
        <v>10</v>
      </c>
      <c r="BK406" t="s">
        <v>10</v>
      </c>
    </row>
    <row r="407" spans="1:63" ht="15" customHeight="1" x14ac:dyDescent="0.25">
      <c r="A407" t="s">
        <v>521</v>
      </c>
      <c r="B407" t="s">
        <v>528</v>
      </c>
      <c r="C407">
        <v>5.4148700000000001E-2</v>
      </c>
      <c r="D407">
        <v>14.851800000000001</v>
      </c>
      <c r="E407">
        <v>6.7210000000000001</v>
      </c>
      <c r="F407">
        <v>2.0480000000000002E-2</v>
      </c>
      <c r="G407" t="s">
        <v>14</v>
      </c>
      <c r="H407" t="s">
        <v>10</v>
      </c>
      <c r="K407" s="6">
        <f>VLOOKUP($B407,'Egen hetvattenprod'!$B$1:$AP$500,MATCH("Summa tillförd energi:",'Egen hetvattenprod'!$B$1:$AY$1,0),FALSE)</f>
        <v>83.595000000000013</v>
      </c>
      <c r="L407" s="6">
        <f>VLOOKUP($B407,Kraftvärmeprod!$B$1:$AO$500,MATCH("Summa tillförd energi:",Kraftvärmeprod!$B$1:$AV$1,0),FALSE)</f>
        <v>151.15</v>
      </c>
      <c r="M407" s="33">
        <f>VLOOKUP($B407,'Allokerad kvv'!$B$1:$AO$500,MATCH("Summa allokerad tillförd energi:",'Allokerad kvv'!$B$1:$AV$1,0),FALSE)</f>
        <v>102.43737</v>
      </c>
      <c r="N407" s="33">
        <f>VLOOKUP($B407,'Justerad allokering'!$B$1:$AO$500,MATCH("Summa justerad allokerad tillförd energi:",'Justerad allokering'!$B$1:$AV$1,0),FALSE)</f>
        <v>0</v>
      </c>
      <c r="O407" s="6">
        <f>VLOOKUP($B407,'Slutlig allokering'!$B$2:$AL$500,MATCH("Summa justerad allokerad tillförd energi:",'Slutlig allokering'!$B$2:$AS$2,0),FALSE)</f>
        <v>102.43737</v>
      </c>
      <c r="P407" s="6">
        <f>VLOOKUP($B407,'Köpt hetvatten'!$B$1:$AP$500,MATCH("Med verkningsgrad:",'Köpt hetvatten'!$B$1:$AW$1,0),FALSE)</f>
        <v>0</v>
      </c>
      <c r="Q407" s="6">
        <f>VLOOKUP($B407,Spillvärme!$B$1:$AP$500,MATCH("Summa tillförd energi:",Spillvärme!$B$1:$AW$1,0),FALSE)</f>
        <v>0</v>
      </c>
      <c r="R407" s="6">
        <f>VLOOKUP($B407,Miljö!$B$1:$AP$500,MATCH("Summa tillförd energi:",Miljö!$B$1:$AW$1,0),FALSE)</f>
        <v>6.4</v>
      </c>
      <c r="S407" s="33">
        <f t="shared" si="71"/>
        <v>0</v>
      </c>
      <c r="T407" s="6" t="str">
        <f>VLOOKUP($B407,Miljö!$B$1:$AP$500,MATCH("Köpt prod.spec hetvatten",Miljö!$B$1:$AW$1,0),FALSE)</f>
        <v/>
      </c>
      <c r="U407" s="6">
        <f t="shared" si="72"/>
        <v>192.43237000000002</v>
      </c>
      <c r="V407" s="6">
        <f>VLOOKUP($B407,Leveranser!$B$1:$AP$500,MATCH("Total levererad värme",Leveranser!$B$1:$AW$1,0),FALSE)</f>
        <v>160.33000000000001</v>
      </c>
      <c r="W407" s="6">
        <f>IFERROR(VLOOKUP($B407,Miljö!$B$1:$AP$500,MATCH("Såld mängd produktionsspecifik fjärrvärme (GWh)",Miljö!$B$1:$AW$1,0),FALSE)/1,0)</f>
        <v>0</v>
      </c>
      <c r="X407" s="6"/>
      <c r="Y407" s="30">
        <f t="shared" si="73"/>
        <v>0.83317583211182189</v>
      </c>
      <c r="Z407" s="6"/>
      <c r="AA407" s="30" t="str">
        <f t="shared" si="74"/>
        <v/>
      </c>
      <c r="AC407" t="s">
        <v>10</v>
      </c>
      <c r="AD407" t="s">
        <v>20</v>
      </c>
      <c r="AE407" s="25" t="str">
        <f t="shared" si="69"/>
        <v>ja</v>
      </c>
      <c r="AF407" t="s">
        <v>20</v>
      </c>
      <c r="AG407" t="s">
        <v>20</v>
      </c>
      <c r="AM407" s="6" t="str">
        <f t="shared" si="70"/>
        <v/>
      </c>
      <c r="AO407" s="6" t="str">
        <f t="shared" si="77"/>
        <v/>
      </c>
      <c r="AQ407" s="6" t="str">
        <f t="shared" si="78"/>
        <v/>
      </c>
      <c r="AR407" s="6"/>
      <c r="AW407" t="str">
        <f t="shared" si="75"/>
        <v/>
      </c>
      <c r="AY407" s="6" t="str">
        <f t="shared" si="79"/>
        <v/>
      </c>
      <c r="BB407" s="6" t="str">
        <f t="shared" si="76"/>
        <v>Ja</v>
      </c>
      <c r="BK407" t="s">
        <v>10</v>
      </c>
    </row>
    <row r="408" spans="1:63" ht="15" customHeight="1" x14ac:dyDescent="0.25">
      <c r="A408" t="s">
        <v>521</v>
      </c>
      <c r="B408" t="s">
        <v>529</v>
      </c>
      <c r="C408">
        <v>0.19245300000000001</v>
      </c>
      <c r="D408">
        <v>32.373199999999997</v>
      </c>
      <c r="E408">
        <v>4.2181600000000001</v>
      </c>
      <c r="F408">
        <v>4.5294800000000003E-2</v>
      </c>
      <c r="G408" t="s">
        <v>14</v>
      </c>
      <c r="H408" t="s">
        <v>10</v>
      </c>
      <c r="K408" s="6">
        <f>VLOOKUP($B408,'Egen hetvattenprod'!$B$1:$AP$500,MATCH("Summa tillförd energi:",'Egen hetvattenprod'!$B$1:$AY$1,0),FALSE)</f>
        <v>76.343000000000004</v>
      </c>
      <c r="L408" s="6">
        <f>VLOOKUP($B408,Kraftvärmeprod!$B$1:$AO$500,MATCH("Summa tillförd energi:",Kraftvärmeprod!$B$1:$AV$1,0),FALSE)</f>
        <v>480.65899999999999</v>
      </c>
      <c r="M408" s="33">
        <f>VLOOKUP($B408,'Allokerad kvv'!$B$1:$AO$500,MATCH("Summa allokerad tillförd energi:",'Allokerad kvv'!$B$1:$AV$1,0),FALSE)</f>
        <v>261.23539499999998</v>
      </c>
      <c r="N408" s="33">
        <f>VLOOKUP($B408,'Justerad allokering'!$B$1:$AO$500,MATCH("Summa justerad allokerad tillförd energi:",'Justerad allokering'!$B$1:$AV$1,0),FALSE)</f>
        <v>0</v>
      </c>
      <c r="O408" s="6">
        <f>VLOOKUP($B408,'Slutlig allokering'!$B$2:$AL$500,MATCH("Summa justerad allokerad tillförd energi:",'Slutlig allokering'!$B$2:$AS$2,0),FALSE)</f>
        <v>261.23539499999998</v>
      </c>
      <c r="P408" s="6">
        <f>VLOOKUP($B408,'Köpt hetvatten'!$B$1:$AP$500,MATCH("Med verkningsgrad:",'Köpt hetvatten'!$B$1:$AW$1,0),FALSE)</f>
        <v>0</v>
      </c>
      <c r="Q408" s="6">
        <f>VLOOKUP($B408,Spillvärme!$B$1:$AP$500,MATCH("Summa tillförd energi:",Spillvärme!$B$1:$AW$1,0),FALSE)</f>
        <v>0</v>
      </c>
      <c r="R408" s="6">
        <f>VLOOKUP($B408,Miljö!$B$1:$AP$500,MATCH("Summa tillförd energi:",Miljö!$B$1:$AW$1,0),FALSE)</f>
        <v>5.4219999999999997</v>
      </c>
      <c r="S408" s="33">
        <f t="shared" si="71"/>
        <v>0</v>
      </c>
      <c r="T408" s="6" t="str">
        <f>VLOOKUP($B408,Miljö!$B$1:$AP$500,MATCH("Köpt prod.spec hetvatten",Miljö!$B$1:$AW$1,0),FALSE)</f>
        <v/>
      </c>
      <c r="U408" s="6">
        <f t="shared" si="72"/>
        <v>343.00039500000003</v>
      </c>
      <c r="V408" s="6">
        <f>VLOOKUP($B408,Leveranser!$B$1:$AP$500,MATCH("Total levererad värme",Leveranser!$B$1:$AW$1,0),FALSE)</f>
        <v>284.05</v>
      </c>
      <c r="W408" s="6">
        <f>IFERROR(VLOOKUP($B408,Miljö!$B$1:$AP$500,MATCH("Såld mängd produktionsspecifik fjärrvärme (GWh)",Miljö!$B$1:$AW$1,0),FALSE)/1,0)</f>
        <v>0</v>
      </c>
      <c r="X408" s="6"/>
      <c r="Y408" s="30">
        <f t="shared" si="73"/>
        <v>0.828133157106131</v>
      </c>
      <c r="Z408" s="6"/>
      <c r="AA408" s="30" t="str">
        <f t="shared" si="74"/>
        <v/>
      </c>
      <c r="AC408" t="s">
        <v>10</v>
      </c>
      <c r="AD408" t="s">
        <v>20</v>
      </c>
      <c r="AE408" s="25" t="str">
        <f t="shared" si="69"/>
        <v>ja</v>
      </c>
      <c r="AF408" t="s">
        <v>20</v>
      </c>
      <c r="AG408" t="s">
        <v>20</v>
      </c>
      <c r="AM408" s="6" t="str">
        <f t="shared" si="70"/>
        <v/>
      </c>
      <c r="AO408" s="6" t="str">
        <f t="shared" si="77"/>
        <v/>
      </c>
      <c r="AQ408" s="6" t="str">
        <f t="shared" si="78"/>
        <v/>
      </c>
      <c r="AR408" s="6"/>
      <c r="AW408" t="str">
        <f t="shared" si="75"/>
        <v/>
      </c>
      <c r="AY408" s="6" t="str">
        <f t="shared" si="79"/>
        <v/>
      </c>
      <c r="BB408" s="6" t="str">
        <f t="shared" si="76"/>
        <v>Ja</v>
      </c>
      <c r="BK408" t="s">
        <v>10</v>
      </c>
    </row>
    <row r="409" spans="1:63" ht="15" customHeight="1" x14ac:dyDescent="0.25">
      <c r="A409" t="s">
        <v>521</v>
      </c>
      <c r="B409" t="s">
        <v>530</v>
      </c>
      <c r="C409" t="s">
        <v>20</v>
      </c>
      <c r="D409" t="s">
        <v>20</v>
      </c>
      <c r="E409" t="s">
        <v>20</v>
      </c>
      <c r="F409" t="s">
        <v>20</v>
      </c>
      <c r="G409" t="s">
        <v>14</v>
      </c>
      <c r="H409" t="s">
        <v>14</v>
      </c>
      <c r="K409" s="6">
        <f>VLOOKUP($B409,'Egen hetvattenprod'!$B$1:$AP$500,MATCH("Summa tillförd energi:",'Egen hetvattenprod'!$B$1:$AY$1,0),FALSE)</f>
        <v>0</v>
      </c>
      <c r="L409" s="6">
        <f>VLOOKUP($B409,Kraftvärmeprod!$B$1:$AO$500,MATCH("Summa tillförd energi:",Kraftvärmeprod!$B$1:$AV$1,0),FALSE)</f>
        <v>0</v>
      </c>
      <c r="M409" s="33">
        <f>VLOOKUP($B409,'Allokerad kvv'!$B$1:$AO$500,MATCH("Summa allokerad tillförd energi:",'Allokerad kvv'!$B$1:$AV$1,0),FALSE)</f>
        <v>0</v>
      </c>
      <c r="N409" s="33">
        <f>VLOOKUP($B409,'Justerad allokering'!$B$1:$AO$500,MATCH("Summa justerad allokerad tillförd energi:",'Justerad allokering'!$B$1:$AV$1,0),FALSE)</f>
        <v>0</v>
      </c>
      <c r="O409" s="6">
        <f>VLOOKUP($B409,'Slutlig allokering'!$B$2:$AL$500,MATCH("Summa justerad allokerad tillförd energi:",'Slutlig allokering'!$B$2:$AS$2,0),FALSE)</f>
        <v>0</v>
      </c>
      <c r="P409" s="6">
        <f>VLOOKUP($B409,'Köpt hetvatten'!$B$1:$AP$500,MATCH("Med verkningsgrad:",'Köpt hetvatten'!$B$1:$AW$1,0),FALSE)</f>
        <v>0</v>
      </c>
      <c r="Q409" s="6">
        <f>VLOOKUP($B409,Spillvärme!$B$1:$AP$500,MATCH("Summa tillförd energi:",Spillvärme!$B$1:$AW$1,0),FALSE)</f>
        <v>0</v>
      </c>
      <c r="R409" s="6">
        <f>VLOOKUP($B409,Miljö!$B$1:$AP$500,MATCH("Summa tillförd energi:",Miljö!$B$1:$AW$1,0),FALSE)</f>
        <v>0</v>
      </c>
      <c r="S409" s="33">
        <f t="shared" si="71"/>
        <v>0.86819999999999997</v>
      </c>
      <c r="T409" s="6" t="str">
        <f>VLOOKUP($B409,Miljö!$B$1:$AP$500,MATCH("Köpt prod.spec hetvatten",Miljö!$B$1:$AW$1,0),FALSE)</f>
        <v/>
      </c>
      <c r="U409" s="6">
        <f t="shared" si="72"/>
        <v>0</v>
      </c>
      <c r="V409" s="6">
        <f>VLOOKUP($B409,Leveranser!$B$1:$AP$500,MATCH("Total levererad värme",Leveranser!$B$1:$AW$1,0),FALSE)</f>
        <v>28.94</v>
      </c>
      <c r="W409" s="6">
        <f>IFERROR(VLOOKUP($B409,Miljö!$B$1:$AP$500,MATCH("Såld mängd produktionsspecifik fjärrvärme (GWh)",Miljö!$B$1:$AW$1,0),FALSE)/1,0)</f>
        <v>0</v>
      </c>
      <c r="X409" s="6"/>
      <c r="Y409" s="30" t="str">
        <f t="shared" si="73"/>
        <v/>
      </c>
      <c r="Z409" s="6"/>
      <c r="AA409" s="30" t="str">
        <f t="shared" si="74"/>
        <v/>
      </c>
      <c r="AC409" t="s">
        <v>20</v>
      </c>
      <c r="AD409" t="s">
        <v>20</v>
      </c>
      <c r="AE409" s="25" t="str">
        <f t="shared" si="69"/>
        <v/>
      </c>
      <c r="AF409" t="s">
        <v>20</v>
      </c>
      <c r="AG409" t="s">
        <v>20</v>
      </c>
      <c r="AM409" s="6" t="str">
        <f t="shared" si="70"/>
        <v>nej</v>
      </c>
      <c r="AO409" s="6" t="str">
        <f t="shared" si="77"/>
        <v>nej</v>
      </c>
      <c r="AQ409" s="6" t="str">
        <f t="shared" si="78"/>
        <v/>
      </c>
      <c r="AR409" s="6"/>
      <c r="AW409" t="str">
        <f t="shared" si="75"/>
        <v>nej</v>
      </c>
      <c r="AY409" s="6" t="str">
        <f t="shared" si="79"/>
        <v>nej</v>
      </c>
      <c r="BB409" s="6" t="str">
        <f t="shared" si="76"/>
        <v>Nej</v>
      </c>
      <c r="BK409" t="s">
        <v>14</v>
      </c>
    </row>
    <row r="410" spans="1:63" ht="15" customHeight="1" x14ac:dyDescent="0.25">
      <c r="A410" t="s">
        <v>521</v>
      </c>
      <c r="B410" t="s">
        <v>531</v>
      </c>
      <c r="C410">
        <v>0.25496600000000003</v>
      </c>
      <c r="D410">
        <v>25.848700000000001</v>
      </c>
      <c r="E410">
        <v>21.267399999999999</v>
      </c>
      <c r="F410">
        <v>3.3025199999999998E-2</v>
      </c>
      <c r="G410" t="s">
        <v>14</v>
      </c>
      <c r="H410" t="s">
        <v>14</v>
      </c>
      <c r="K410" s="6">
        <f>VLOOKUP($B410,'Egen hetvattenprod'!$B$1:$AP$500,MATCH("Summa tillförd energi:",'Egen hetvattenprod'!$B$1:$AY$1,0),FALSE)</f>
        <v>23.599999999999998</v>
      </c>
      <c r="L410" s="6">
        <f>VLOOKUP($B410,Kraftvärmeprod!$B$1:$AO$500,MATCH("Summa tillförd energi:",Kraftvärmeprod!$B$1:$AV$1,0),FALSE)</f>
        <v>0</v>
      </c>
      <c r="M410" s="33">
        <f>VLOOKUP($B410,'Allokerad kvv'!$B$1:$AO$500,MATCH("Summa allokerad tillförd energi:",'Allokerad kvv'!$B$1:$AV$1,0),FALSE)</f>
        <v>0</v>
      </c>
      <c r="N410" s="33">
        <f>VLOOKUP($B410,'Justerad allokering'!$B$1:$AO$500,MATCH("Summa justerad allokerad tillförd energi:",'Justerad allokering'!$B$1:$AV$1,0),FALSE)</f>
        <v>0</v>
      </c>
      <c r="O410" s="6">
        <f>VLOOKUP($B410,'Slutlig allokering'!$B$2:$AL$500,MATCH("Summa justerad allokerad tillförd energi:",'Slutlig allokering'!$B$2:$AS$2,0),FALSE)</f>
        <v>0</v>
      </c>
      <c r="P410" s="6">
        <f>VLOOKUP($B410,'Köpt hetvatten'!$B$1:$AP$500,MATCH("Med verkningsgrad:",'Köpt hetvatten'!$B$1:$AW$1,0),FALSE)</f>
        <v>0</v>
      </c>
      <c r="Q410" s="6">
        <f>VLOOKUP($B410,Spillvärme!$B$1:$AP$500,MATCH("Summa tillförd energi:",Spillvärme!$B$1:$AW$1,0),FALSE)</f>
        <v>0</v>
      </c>
      <c r="R410" s="6">
        <f>VLOOKUP($B410,Miljö!$B$1:$AP$500,MATCH("Summa tillförd energi:",Miljö!$B$1:$AW$1,0),FALSE)</f>
        <v>0.2</v>
      </c>
      <c r="S410" s="33">
        <f t="shared" si="71"/>
        <v>0</v>
      </c>
      <c r="T410" s="6" t="str">
        <f>VLOOKUP($B410,Miljö!$B$1:$AP$500,MATCH("Köpt prod.spec hetvatten",Miljö!$B$1:$AW$1,0),FALSE)</f>
        <v/>
      </c>
      <c r="U410" s="6">
        <f t="shared" si="72"/>
        <v>23.799999999999997</v>
      </c>
      <c r="V410" s="6">
        <f>VLOOKUP($B410,Leveranser!$B$1:$AP$500,MATCH("Total levererad värme",Leveranser!$B$1:$AW$1,0),FALSE)</f>
        <v>14.7</v>
      </c>
      <c r="W410" s="6">
        <f>IFERROR(VLOOKUP($B410,Miljö!$B$1:$AP$500,MATCH("Såld mängd produktionsspecifik fjärrvärme (GWh)",Miljö!$B$1:$AW$1,0),FALSE)/1,0)</f>
        <v>0</v>
      </c>
      <c r="X410" s="6"/>
      <c r="Y410" s="30">
        <f t="shared" si="73"/>
        <v>0.61764705882352944</v>
      </c>
      <c r="Z410" s="6"/>
      <c r="AA410" s="30" t="str">
        <f t="shared" si="74"/>
        <v/>
      </c>
      <c r="AC410" t="s">
        <v>20</v>
      </c>
      <c r="AD410" t="s">
        <v>20</v>
      </c>
      <c r="AE410" s="25" t="str">
        <f t="shared" si="69"/>
        <v/>
      </c>
      <c r="AF410" t="s">
        <v>1073</v>
      </c>
      <c r="AG410" t="s">
        <v>1065</v>
      </c>
      <c r="AH410" t="s">
        <v>10</v>
      </c>
      <c r="AM410" s="6" t="str">
        <f t="shared" si="70"/>
        <v>ja</v>
      </c>
      <c r="AO410" s="6" t="str">
        <f t="shared" si="77"/>
        <v>ja</v>
      </c>
      <c r="AQ410" s="6" t="str">
        <f t="shared" si="78"/>
        <v/>
      </c>
      <c r="AR410" s="6"/>
      <c r="AW410" t="str">
        <f t="shared" si="75"/>
        <v>nej</v>
      </c>
      <c r="AY410" s="6" t="str">
        <f t="shared" si="79"/>
        <v>ja</v>
      </c>
      <c r="BB410" s="6" t="str">
        <f t="shared" si="76"/>
        <v>Ja</v>
      </c>
      <c r="BG410" t="s">
        <v>10</v>
      </c>
      <c r="BK410" t="s">
        <v>10</v>
      </c>
    </row>
    <row r="411" spans="1:63" ht="15" customHeight="1" x14ac:dyDescent="0.25">
      <c r="A411" t="s">
        <v>521</v>
      </c>
      <c r="B411" t="s">
        <v>532</v>
      </c>
      <c r="C411">
        <v>0.64904099999999998</v>
      </c>
      <c r="D411">
        <v>238.613</v>
      </c>
      <c r="E411">
        <v>16.696200000000001</v>
      </c>
      <c r="F411">
        <v>6.6676200000000005E-2</v>
      </c>
      <c r="G411" t="s">
        <v>14</v>
      </c>
      <c r="H411" t="s">
        <v>14</v>
      </c>
      <c r="K411" s="6">
        <f>VLOOKUP($B411,'Egen hetvattenprod'!$B$1:$AP$500,MATCH("Summa tillförd energi:",'Egen hetvattenprod'!$B$1:$AY$1,0),FALSE)</f>
        <v>1270.3999999999999</v>
      </c>
      <c r="L411" s="6">
        <f>VLOOKUP($B411,Kraftvärmeprod!$B$1:$AO$500,MATCH("Summa tillförd energi:",Kraftvärmeprod!$B$1:$AV$1,0),FALSE)</f>
        <v>986.1</v>
      </c>
      <c r="M411" s="33">
        <f>VLOOKUP($B411,'Allokerad kvv'!$B$1:$AO$500,MATCH("Summa allokerad tillförd energi:",'Allokerad kvv'!$B$1:$AV$1,0),FALSE)</f>
        <v>508.98136399999999</v>
      </c>
      <c r="N411" s="33">
        <f>VLOOKUP($B411,'Justerad allokering'!$B$1:$AO$500,MATCH("Summa justerad allokerad tillförd energi:",'Justerad allokering'!$B$1:$AV$1,0),FALSE)</f>
        <v>0</v>
      </c>
      <c r="O411" s="6">
        <f>VLOOKUP($B411,'Slutlig allokering'!$B$2:$AL$500,MATCH("Summa justerad allokerad tillförd energi:",'Slutlig allokering'!$B$2:$AS$2,0),FALSE)</f>
        <v>508.98136399999999</v>
      </c>
      <c r="P411" s="6">
        <f>VLOOKUP($B411,'Köpt hetvatten'!$B$1:$AP$500,MATCH("Med verkningsgrad:",'Köpt hetvatten'!$B$1:$AW$1,0),FALSE)</f>
        <v>0</v>
      </c>
      <c r="Q411" s="6">
        <f>VLOOKUP($B411,Spillvärme!$B$1:$AP$500,MATCH("Summa tillförd energi:",Spillvärme!$B$1:$AW$1,0),FALSE)</f>
        <v>0</v>
      </c>
      <c r="R411" s="6">
        <f>VLOOKUP($B411,Miljö!$B$1:$AP$500,MATCH("Summa tillförd energi:",Miljö!$B$1:$AW$1,0),FALSE)</f>
        <v>63.5</v>
      </c>
      <c r="S411" s="33">
        <f t="shared" si="71"/>
        <v>0</v>
      </c>
      <c r="T411" s="6" t="str">
        <f>VLOOKUP($B411,Miljö!$B$1:$AP$500,MATCH("Köpt prod.spec hetvatten",Miljö!$B$1:$AW$1,0),FALSE)</f>
        <v/>
      </c>
      <c r="U411" s="6">
        <f t="shared" si="72"/>
        <v>1842.8813639999998</v>
      </c>
      <c r="V411" s="6">
        <f>VLOOKUP($B411,Leveranser!$B$1:$AP$500,MATCH("Total levererad värme",Leveranser!$B$1:$AW$1,0),FALSE)</f>
        <v>1357</v>
      </c>
      <c r="W411" s="6">
        <f>IFERROR(VLOOKUP($B411,Miljö!$B$1:$AP$500,MATCH("Såld mängd produktionsspecifik fjärrvärme (GWh)",Miljö!$B$1:$AW$1,0),FALSE)/1,0)</f>
        <v>88.7</v>
      </c>
      <c r="X411" s="6"/>
      <c r="Y411" s="30">
        <f t="shared" si="73"/>
        <v>0.73634691115146578</v>
      </c>
      <c r="Z411" s="6"/>
      <c r="AA411" s="30">
        <f t="shared" si="74"/>
        <v>6.5364775239498893E-2</v>
      </c>
      <c r="AC411" t="s">
        <v>20</v>
      </c>
      <c r="AD411" t="s">
        <v>20</v>
      </c>
      <c r="AE411" s="25" t="str">
        <f t="shared" si="69"/>
        <v/>
      </c>
      <c r="AF411" t="s">
        <v>1073</v>
      </c>
      <c r="AG411" t="s">
        <v>1065</v>
      </c>
      <c r="AH411" t="s">
        <v>10</v>
      </c>
      <c r="AM411" s="6" t="str">
        <f t="shared" si="70"/>
        <v>nej</v>
      </c>
      <c r="AO411" s="6" t="str">
        <f t="shared" si="77"/>
        <v>ja</v>
      </c>
      <c r="AQ411" s="6" t="str">
        <f t="shared" si="78"/>
        <v/>
      </c>
      <c r="AR411" s="6"/>
      <c r="AW411" t="str">
        <f t="shared" si="75"/>
        <v>nej</v>
      </c>
      <c r="AY411" s="6" t="str">
        <f t="shared" si="79"/>
        <v>nej</v>
      </c>
      <c r="AZ411" t="s">
        <v>10</v>
      </c>
      <c r="BA411" t="s">
        <v>1080</v>
      </c>
      <c r="BB411" s="6" t="str">
        <f t="shared" si="76"/>
        <v>Ja</v>
      </c>
      <c r="BG411" t="s">
        <v>10</v>
      </c>
      <c r="BK411" t="s">
        <v>10</v>
      </c>
    </row>
    <row r="412" spans="1:63" ht="15" customHeight="1" x14ac:dyDescent="0.25">
      <c r="A412" t="s">
        <v>521</v>
      </c>
      <c r="B412" t="s">
        <v>533</v>
      </c>
      <c r="C412">
        <v>4.4363199999999998E-2</v>
      </c>
      <c r="D412">
        <v>5.9452400000000001</v>
      </c>
      <c r="E412">
        <v>2.0134599999999998</v>
      </c>
      <c r="F412">
        <v>3.7307199999999999E-3</v>
      </c>
      <c r="G412" t="s">
        <v>14</v>
      </c>
      <c r="H412" t="s">
        <v>10</v>
      </c>
      <c r="K412" s="6">
        <f>VLOOKUP($B412,'Egen hetvattenprod'!$B$1:$AP$500,MATCH("Summa tillförd energi:",'Egen hetvattenprod'!$B$1:$AY$1,0),FALSE)</f>
        <v>78.5</v>
      </c>
      <c r="L412" s="6">
        <f>VLOOKUP($B412,Kraftvärmeprod!$B$1:$AO$500,MATCH("Summa tillförd energi:",Kraftvärmeprod!$B$1:$AV$1,0),FALSE)</f>
        <v>0</v>
      </c>
      <c r="M412" s="33">
        <f>VLOOKUP($B412,'Allokerad kvv'!$B$1:$AO$500,MATCH("Summa allokerad tillförd energi:",'Allokerad kvv'!$B$1:$AV$1,0),FALSE)</f>
        <v>0</v>
      </c>
      <c r="N412" s="33">
        <f>VLOOKUP($B412,'Justerad allokering'!$B$1:$AO$500,MATCH("Summa justerad allokerad tillförd energi:",'Justerad allokering'!$B$1:$AV$1,0),FALSE)</f>
        <v>0</v>
      </c>
      <c r="O412" s="6">
        <f>VLOOKUP($B412,'Slutlig allokering'!$B$2:$AL$500,MATCH("Summa justerad allokerad tillförd energi:",'Slutlig allokering'!$B$2:$AS$2,0),FALSE)</f>
        <v>0</v>
      </c>
      <c r="P412" s="6">
        <f>VLOOKUP($B412,'Köpt hetvatten'!$B$1:$AP$500,MATCH("Med verkningsgrad:",'Köpt hetvatten'!$B$1:$AW$1,0),FALSE)</f>
        <v>0</v>
      </c>
      <c r="Q412" s="6">
        <f>VLOOKUP($B412,Spillvärme!$B$1:$AP$500,MATCH("Summa tillförd energi:",Spillvärme!$B$1:$AW$1,0),FALSE)</f>
        <v>88.8</v>
      </c>
      <c r="R412" s="6">
        <f>VLOOKUP($B412,Miljö!$B$1:$AP$500,MATCH("Summa tillförd energi:",Miljö!$B$1:$AW$1,0),FALSE)</f>
        <v>1.3</v>
      </c>
      <c r="S412" s="33">
        <f t="shared" si="71"/>
        <v>0</v>
      </c>
      <c r="T412" s="6" t="str">
        <f>VLOOKUP($B412,Miljö!$B$1:$AP$500,MATCH("Köpt prod.spec hetvatten",Miljö!$B$1:$AW$1,0),FALSE)</f>
        <v/>
      </c>
      <c r="U412" s="6">
        <f t="shared" si="72"/>
        <v>168.60000000000002</v>
      </c>
      <c r="V412" s="6">
        <f>VLOOKUP($B412,Leveranser!$B$1:$AP$500,MATCH("Total levererad värme",Leveranser!$B$1:$AW$1,0),FALSE)</f>
        <v>140.94999999999999</v>
      </c>
      <c r="W412" s="6">
        <f>IFERROR(VLOOKUP($B412,Miljö!$B$1:$AP$500,MATCH("Såld mängd produktionsspecifik fjärrvärme (GWh)",Miljö!$B$1:$AW$1,0),FALSE)/1,0)</f>
        <v>0</v>
      </c>
      <c r="X412" s="6"/>
      <c r="Y412" s="30">
        <f t="shared" si="73"/>
        <v>0.83600237247924059</v>
      </c>
      <c r="Z412" s="6"/>
      <c r="AA412" s="30" t="str">
        <f t="shared" si="74"/>
        <v/>
      </c>
      <c r="AC412" t="s">
        <v>10</v>
      </c>
      <c r="AD412" t="s">
        <v>20</v>
      </c>
      <c r="AE412" s="25" t="str">
        <f t="shared" si="69"/>
        <v>ja</v>
      </c>
      <c r="AF412" t="s">
        <v>20</v>
      </c>
      <c r="AG412" t="s">
        <v>20</v>
      </c>
      <c r="AM412" s="6" t="str">
        <f t="shared" si="70"/>
        <v/>
      </c>
      <c r="AO412" s="6" t="str">
        <f t="shared" si="77"/>
        <v/>
      </c>
      <c r="AQ412" s="6" t="str">
        <f t="shared" si="78"/>
        <v/>
      </c>
      <c r="AR412" s="6"/>
      <c r="AW412" t="str">
        <f t="shared" si="75"/>
        <v/>
      </c>
      <c r="AY412" s="6" t="str">
        <f t="shared" si="79"/>
        <v/>
      </c>
      <c r="BB412" s="6" t="str">
        <f t="shared" si="76"/>
        <v>Ja</v>
      </c>
      <c r="BK412" t="s">
        <v>10</v>
      </c>
    </row>
    <row r="413" spans="1:63" ht="15" customHeight="1" x14ac:dyDescent="0.25">
      <c r="A413" t="s">
        <v>521</v>
      </c>
      <c r="B413" t="s">
        <v>534</v>
      </c>
      <c r="C413">
        <v>0</v>
      </c>
      <c r="D413">
        <v>0</v>
      </c>
      <c r="E413">
        <v>0</v>
      </c>
      <c r="F413">
        <v>0</v>
      </c>
      <c r="G413" t="s">
        <v>14</v>
      </c>
      <c r="H413" t="s">
        <v>14</v>
      </c>
      <c r="K413" s="6">
        <f>VLOOKUP($B413,'Egen hetvattenprod'!$B$1:$AP$500,MATCH("Summa tillförd energi:",'Egen hetvattenprod'!$B$1:$AY$1,0),FALSE)</f>
        <v>0</v>
      </c>
      <c r="L413" s="6">
        <f>VLOOKUP($B413,Kraftvärmeprod!$B$1:$AO$500,MATCH("Summa tillförd energi:",Kraftvärmeprod!$B$1:$AV$1,0),FALSE)</f>
        <v>0</v>
      </c>
      <c r="M413" s="33">
        <f>VLOOKUP($B413,'Allokerad kvv'!$B$1:$AO$500,MATCH("Summa allokerad tillförd energi:",'Allokerad kvv'!$B$1:$AV$1,0),FALSE)</f>
        <v>0</v>
      </c>
      <c r="N413" s="33">
        <f>VLOOKUP($B413,'Justerad allokering'!$B$1:$AO$500,MATCH("Summa justerad allokerad tillförd energi:",'Justerad allokering'!$B$1:$AV$1,0),FALSE)</f>
        <v>0</v>
      </c>
      <c r="O413" s="6">
        <f>VLOOKUP($B413,'Slutlig allokering'!$B$2:$AL$500,MATCH("Summa justerad allokerad tillförd energi:",'Slutlig allokering'!$B$2:$AS$2,0),FALSE)</f>
        <v>0</v>
      </c>
      <c r="P413" s="6">
        <f>VLOOKUP($B413,'Köpt hetvatten'!$B$1:$AP$500,MATCH("Med verkningsgrad:",'Köpt hetvatten'!$B$1:$AW$1,0),FALSE)</f>
        <v>0</v>
      </c>
      <c r="Q413" s="6">
        <f>VLOOKUP($B413,Spillvärme!$B$1:$AP$500,MATCH("Summa tillförd energi:",Spillvärme!$B$1:$AW$1,0),FALSE)</f>
        <v>0</v>
      </c>
      <c r="R413" s="6">
        <f>VLOOKUP($B413,Miljö!$B$1:$AP$500,MATCH("Summa tillförd energi:",Miljö!$B$1:$AW$1,0),FALSE)</f>
        <v>0</v>
      </c>
      <c r="S413" s="33">
        <f t="shared" si="71"/>
        <v>0</v>
      </c>
      <c r="T413" s="6" t="str">
        <f>VLOOKUP($B413,Miljö!$B$1:$AP$500,MATCH("Köpt prod.spec hetvatten",Miljö!$B$1:$AW$1,0),FALSE)</f>
        <v/>
      </c>
      <c r="U413" s="6">
        <f t="shared" si="72"/>
        <v>0</v>
      </c>
      <c r="V413" s="6">
        <f>VLOOKUP($B413,Leveranser!$B$1:$AP$500,MATCH("Total levererad värme",Leveranser!$B$1:$AW$1,0),FALSE)</f>
        <v>0</v>
      </c>
      <c r="W413" s="6">
        <f>IFERROR(VLOOKUP($B413,Miljö!$B$1:$AP$500,MATCH("Såld mängd produktionsspecifik fjärrvärme (GWh)",Miljö!$B$1:$AW$1,0),FALSE)/1,0)</f>
        <v>0</v>
      </c>
      <c r="X413" s="6"/>
      <c r="Y413" s="30" t="str">
        <f t="shared" si="73"/>
        <v/>
      </c>
      <c r="Z413" s="6"/>
      <c r="AA413" s="30" t="str">
        <f t="shared" si="74"/>
        <v/>
      </c>
      <c r="AC413" t="s">
        <v>20</v>
      </c>
      <c r="AD413" t="s">
        <v>20</v>
      </c>
      <c r="AE413" s="25" t="str">
        <f t="shared" si="69"/>
        <v/>
      </c>
      <c r="AF413" t="s">
        <v>20</v>
      </c>
      <c r="AG413" t="s">
        <v>20</v>
      </c>
      <c r="AM413" s="6" t="str">
        <f t="shared" si="70"/>
        <v>nej</v>
      </c>
      <c r="AO413" s="6" t="str">
        <f t="shared" si="77"/>
        <v>nej</v>
      </c>
      <c r="AQ413" s="6" t="str">
        <f t="shared" si="78"/>
        <v/>
      </c>
      <c r="AR413" s="6"/>
      <c r="AW413" t="str">
        <f t="shared" si="75"/>
        <v>nej</v>
      </c>
      <c r="AY413" s="6" t="str">
        <f t="shared" si="79"/>
        <v>nej</v>
      </c>
      <c r="BB413" s="6" t="str">
        <f t="shared" si="76"/>
        <v>Nej</v>
      </c>
      <c r="BK413" t="s">
        <v>14</v>
      </c>
    </row>
    <row r="414" spans="1:63" ht="15" customHeight="1" x14ac:dyDescent="0.25">
      <c r="A414" t="s">
        <v>521</v>
      </c>
      <c r="B414" t="s">
        <v>535</v>
      </c>
      <c r="C414">
        <v>1.04373</v>
      </c>
      <c r="D414">
        <v>363.52300000000002</v>
      </c>
      <c r="E414">
        <v>40.511800000000001</v>
      </c>
      <c r="F414">
        <v>7.1920300000000006E-2</v>
      </c>
      <c r="G414" t="s">
        <v>14</v>
      </c>
      <c r="H414" t="s">
        <v>14</v>
      </c>
      <c r="K414" s="6">
        <f>VLOOKUP($B414,'Egen hetvattenprod'!$B$1:$AP$500,MATCH("Summa tillförd energi:",'Egen hetvattenprod'!$B$1:$AY$1,0),FALSE)</f>
        <v>34.550000000000004</v>
      </c>
      <c r="L414" s="6">
        <f>VLOOKUP($B414,Kraftvärmeprod!$B$1:$AO$500,MATCH("Summa tillförd energi:",Kraftvärmeprod!$B$1:$AV$1,0),FALSE)</f>
        <v>0</v>
      </c>
      <c r="M414" s="33">
        <f>VLOOKUP($B414,'Allokerad kvv'!$B$1:$AO$500,MATCH("Summa allokerad tillförd energi:",'Allokerad kvv'!$B$1:$AV$1,0),FALSE)</f>
        <v>0</v>
      </c>
      <c r="N414" s="33">
        <f>VLOOKUP($B414,'Justerad allokering'!$B$1:$AO$500,MATCH("Summa justerad allokerad tillförd energi:",'Justerad allokering'!$B$1:$AV$1,0),FALSE)</f>
        <v>0</v>
      </c>
      <c r="O414" s="6">
        <f>VLOOKUP($B414,'Slutlig allokering'!$B$2:$AL$500,MATCH("Summa justerad allokerad tillförd energi:",'Slutlig allokering'!$B$2:$AS$2,0),FALSE)</f>
        <v>0</v>
      </c>
      <c r="P414" s="6">
        <f>VLOOKUP($B414,'Köpt hetvatten'!$B$1:$AP$500,MATCH("Med verkningsgrad:",'Köpt hetvatten'!$B$1:$AW$1,0),FALSE)</f>
        <v>0</v>
      </c>
      <c r="Q414" s="6">
        <f>VLOOKUP($B414,Spillvärme!$B$1:$AP$500,MATCH("Summa tillförd energi:",Spillvärme!$B$1:$AW$1,0),FALSE)</f>
        <v>0</v>
      </c>
      <c r="R414" s="6">
        <f>VLOOKUP($B414,Miljö!$B$1:$AP$500,MATCH("Summa tillförd energi:",Miljö!$B$1:$AW$1,0),FALSE)</f>
        <v>0.6</v>
      </c>
      <c r="S414" s="33">
        <f t="shared" si="71"/>
        <v>0</v>
      </c>
      <c r="T414" s="6" t="str">
        <f>VLOOKUP($B414,Miljö!$B$1:$AP$500,MATCH("Köpt prod.spec hetvatten",Miljö!$B$1:$AW$1,0),FALSE)</f>
        <v/>
      </c>
      <c r="U414" s="6">
        <f t="shared" si="72"/>
        <v>35.150000000000006</v>
      </c>
      <c r="V414" s="6">
        <f>VLOOKUP($B414,Leveranser!$B$1:$AP$500,MATCH("Total levererad värme",Leveranser!$B$1:$AW$1,0),FALSE)</f>
        <v>24.9</v>
      </c>
      <c r="W414" s="6">
        <f>IFERROR(VLOOKUP($B414,Miljö!$B$1:$AP$500,MATCH("Såld mängd produktionsspecifik fjärrvärme (GWh)",Miljö!$B$1:$AW$1,0),FALSE)/1,0)</f>
        <v>0</v>
      </c>
      <c r="X414" s="6"/>
      <c r="Y414" s="30">
        <f t="shared" si="73"/>
        <v>0.70839260312944508</v>
      </c>
      <c r="Z414" s="6"/>
      <c r="AA414" s="30" t="str">
        <f t="shared" si="74"/>
        <v/>
      </c>
      <c r="AC414" t="s">
        <v>20</v>
      </c>
      <c r="AD414" t="s">
        <v>20</v>
      </c>
      <c r="AE414" s="25" t="str">
        <f t="shared" si="69"/>
        <v/>
      </c>
      <c r="AF414" t="s">
        <v>20</v>
      </c>
      <c r="AG414" t="s">
        <v>20</v>
      </c>
      <c r="AM414" s="6" t="str">
        <f t="shared" si="70"/>
        <v>nej</v>
      </c>
      <c r="AO414" s="6" t="str">
        <f t="shared" si="77"/>
        <v>ja</v>
      </c>
      <c r="AQ414" s="6" t="str">
        <f t="shared" si="78"/>
        <v/>
      </c>
      <c r="AR414" s="6"/>
      <c r="AW414" t="str">
        <f t="shared" si="75"/>
        <v>nej</v>
      </c>
      <c r="AY414" s="6" t="str">
        <f t="shared" si="79"/>
        <v>nej</v>
      </c>
      <c r="AZ414" t="s">
        <v>10</v>
      </c>
      <c r="BA414" t="s">
        <v>1079</v>
      </c>
      <c r="BB414" s="6" t="str">
        <f t="shared" si="76"/>
        <v>Ja</v>
      </c>
      <c r="BG414" t="s">
        <v>10</v>
      </c>
      <c r="BK414" t="s">
        <v>10</v>
      </c>
    </row>
    <row r="415" spans="1:63" ht="15" customHeight="1" x14ac:dyDescent="0.25">
      <c r="A415" t="s">
        <v>536</v>
      </c>
      <c r="B415" t="s">
        <v>537</v>
      </c>
      <c r="C415">
        <v>0.22615399999999999</v>
      </c>
      <c r="D415">
        <v>58.02</v>
      </c>
      <c r="E415">
        <v>16.056899999999999</v>
      </c>
      <c r="F415">
        <v>7.4074100000000004E-2</v>
      </c>
      <c r="G415" t="s">
        <v>10</v>
      </c>
      <c r="H415" t="s">
        <v>10</v>
      </c>
      <c r="K415" s="6">
        <f>VLOOKUP($B415,'Egen hetvattenprod'!$B$1:$AP$500,MATCH("Summa tillförd energi:",'Egen hetvattenprod'!$B$1:$AY$1,0),FALSE)</f>
        <v>5.2</v>
      </c>
      <c r="L415" s="6">
        <f>VLOOKUP($B415,Kraftvärmeprod!$B$1:$AO$500,MATCH("Summa tillförd energi:",Kraftvärmeprod!$B$1:$AV$1,0),FALSE)</f>
        <v>0</v>
      </c>
      <c r="M415" s="33">
        <f>VLOOKUP($B415,'Allokerad kvv'!$B$1:$AO$500,MATCH("Summa allokerad tillförd energi:",'Allokerad kvv'!$B$1:$AV$1,0),FALSE)</f>
        <v>0</v>
      </c>
      <c r="N415" s="33">
        <f>VLOOKUP($B415,'Justerad allokering'!$B$1:$AO$500,MATCH("Summa justerad allokerad tillförd energi:",'Justerad allokering'!$B$1:$AV$1,0),FALSE)</f>
        <v>0</v>
      </c>
      <c r="O415" s="6">
        <f>VLOOKUP($B415,'Slutlig allokering'!$B$2:$AL$500,MATCH("Summa justerad allokerad tillförd energi:",'Slutlig allokering'!$B$2:$AS$2,0),FALSE)</f>
        <v>0</v>
      </c>
      <c r="P415" s="6">
        <f>VLOOKUP($B415,'Köpt hetvatten'!$B$1:$AP$500,MATCH("Med verkningsgrad:",'Köpt hetvatten'!$B$1:$AW$1,0),FALSE)</f>
        <v>0</v>
      </c>
      <c r="Q415" s="6">
        <f>VLOOKUP($B415,Spillvärme!$B$1:$AP$500,MATCH("Summa tillförd energi:",Spillvärme!$B$1:$AW$1,0),FALSE)</f>
        <v>0</v>
      </c>
      <c r="R415" s="6">
        <f>VLOOKUP($B415,Miljö!$B$1:$AP$500,MATCH("Summa tillförd energi:",Miljö!$B$1:$AW$1,0),FALSE)</f>
        <v>0.2</v>
      </c>
      <c r="S415" s="33">
        <f t="shared" si="71"/>
        <v>0</v>
      </c>
      <c r="T415" s="6" t="str">
        <f>VLOOKUP($B415,Miljö!$B$1:$AP$500,MATCH("Köpt prod.spec hetvatten",Miljö!$B$1:$AW$1,0),FALSE)</f>
        <v/>
      </c>
      <c r="U415" s="6">
        <f t="shared" si="72"/>
        <v>5.4</v>
      </c>
      <c r="V415" s="6">
        <f>VLOOKUP($B415,Leveranser!$B$1:$AP$500,MATCH("Total levererad värme",Leveranser!$B$1:$AW$1,0),FALSE)</f>
        <v>2.6</v>
      </c>
      <c r="W415" s="6">
        <f>IFERROR(VLOOKUP($B415,Miljö!$B$1:$AP$500,MATCH("Såld mängd produktionsspecifik fjärrvärme (GWh)",Miljö!$B$1:$AW$1,0),FALSE)/1,0)</f>
        <v>0</v>
      </c>
      <c r="X415" s="6"/>
      <c r="Y415" s="30">
        <f t="shared" si="73"/>
        <v>0.48148148148148145</v>
      </c>
      <c r="Z415" s="6"/>
      <c r="AA415" s="30" t="str">
        <f t="shared" si="74"/>
        <v/>
      </c>
      <c r="AC415" t="s">
        <v>10</v>
      </c>
      <c r="AD415" t="s">
        <v>20</v>
      </c>
      <c r="AE415" s="25" t="str">
        <f t="shared" si="69"/>
        <v>ja</v>
      </c>
      <c r="AF415" t="s">
        <v>20</v>
      </c>
      <c r="AG415" t="s">
        <v>20</v>
      </c>
      <c r="AM415" s="6" t="str">
        <f t="shared" si="70"/>
        <v/>
      </c>
      <c r="AO415" s="6" t="str">
        <f t="shared" si="77"/>
        <v/>
      </c>
      <c r="AQ415" s="6" t="str">
        <f t="shared" si="78"/>
        <v/>
      </c>
      <c r="AR415" s="6"/>
      <c r="AW415" t="str">
        <f t="shared" si="75"/>
        <v/>
      </c>
      <c r="AY415" s="6" t="str">
        <f t="shared" si="79"/>
        <v/>
      </c>
      <c r="BB415" s="6" t="str">
        <f t="shared" si="76"/>
        <v>Ja</v>
      </c>
      <c r="BK415" t="s">
        <v>10</v>
      </c>
    </row>
    <row r="416" spans="1:63" ht="15" customHeight="1" x14ac:dyDescent="0.25">
      <c r="A416" t="s">
        <v>536</v>
      </c>
      <c r="B416" t="s">
        <v>538</v>
      </c>
      <c r="C416">
        <v>0.30324299999999998</v>
      </c>
      <c r="D416">
        <v>75.509500000000003</v>
      </c>
      <c r="E416">
        <v>12.8565</v>
      </c>
      <c r="F416">
        <v>0.17647099999999999</v>
      </c>
      <c r="G416" t="s">
        <v>10</v>
      </c>
      <c r="H416" t="s">
        <v>10</v>
      </c>
      <c r="K416" s="6">
        <f>VLOOKUP($B416,'Egen hetvattenprod'!$B$1:$AP$500,MATCH("Summa tillförd energi:",'Egen hetvattenprod'!$B$1:$AY$1,0),FALSE)</f>
        <v>5</v>
      </c>
      <c r="L416" s="6">
        <f>VLOOKUP($B416,Kraftvärmeprod!$B$1:$AO$500,MATCH("Summa tillförd energi:",Kraftvärmeprod!$B$1:$AV$1,0),FALSE)</f>
        <v>0</v>
      </c>
      <c r="M416" s="33">
        <f>VLOOKUP($B416,'Allokerad kvv'!$B$1:$AO$500,MATCH("Summa allokerad tillförd energi:",'Allokerad kvv'!$B$1:$AV$1,0),FALSE)</f>
        <v>0</v>
      </c>
      <c r="N416" s="33">
        <f>VLOOKUP($B416,'Justerad allokering'!$B$1:$AO$500,MATCH("Summa justerad allokerad tillförd energi:",'Justerad allokering'!$B$1:$AV$1,0),FALSE)</f>
        <v>0</v>
      </c>
      <c r="O416" s="6">
        <f>VLOOKUP($B416,'Slutlig allokering'!$B$2:$AL$500,MATCH("Summa justerad allokerad tillförd energi:",'Slutlig allokering'!$B$2:$AS$2,0),FALSE)</f>
        <v>0</v>
      </c>
      <c r="P416" s="6">
        <f>VLOOKUP($B416,'Köpt hetvatten'!$B$1:$AP$500,MATCH("Med verkningsgrad:",'Köpt hetvatten'!$B$1:$AW$1,0),FALSE)</f>
        <v>0</v>
      </c>
      <c r="Q416" s="6">
        <f>VLOOKUP($B416,Spillvärme!$B$1:$AP$500,MATCH("Summa tillförd energi:",Spillvärme!$B$1:$AW$1,0),FALSE)</f>
        <v>0</v>
      </c>
      <c r="R416" s="6">
        <f>VLOOKUP($B416,Miljö!$B$1:$AP$500,MATCH("Summa tillförd energi:",Miljö!$B$1:$AW$1,0),FALSE)</f>
        <v>0.1</v>
      </c>
      <c r="S416" s="33">
        <f t="shared" si="71"/>
        <v>0</v>
      </c>
      <c r="T416" s="6" t="str">
        <f>VLOOKUP($B416,Miljö!$B$1:$AP$500,MATCH("Köpt prod.spec hetvatten",Miljö!$B$1:$AW$1,0),FALSE)</f>
        <v/>
      </c>
      <c r="U416" s="6">
        <f t="shared" si="72"/>
        <v>5.0999999999999996</v>
      </c>
      <c r="V416" s="6">
        <f>VLOOKUP($B416,Leveranser!$B$1:$AP$500,MATCH("Total levererad värme",Leveranser!$B$1:$AW$1,0),FALSE)</f>
        <v>3.7</v>
      </c>
      <c r="W416" s="6">
        <f>IFERROR(VLOOKUP($B416,Miljö!$B$1:$AP$500,MATCH("Såld mängd produktionsspecifik fjärrvärme (GWh)",Miljö!$B$1:$AW$1,0),FALSE)/1,0)</f>
        <v>0</v>
      </c>
      <c r="X416" s="6"/>
      <c r="Y416" s="30">
        <f t="shared" si="73"/>
        <v>0.72549019607843146</v>
      </c>
      <c r="Z416" s="6"/>
      <c r="AA416" s="30" t="str">
        <f t="shared" si="74"/>
        <v/>
      </c>
      <c r="AC416" t="s">
        <v>10</v>
      </c>
      <c r="AD416" t="s">
        <v>20</v>
      </c>
      <c r="AE416" s="25" t="str">
        <f t="shared" si="69"/>
        <v>ja</v>
      </c>
      <c r="AF416" t="s">
        <v>20</v>
      </c>
      <c r="AG416" t="s">
        <v>20</v>
      </c>
      <c r="AM416" s="6" t="str">
        <f t="shared" si="70"/>
        <v/>
      </c>
      <c r="AO416" s="6" t="str">
        <f t="shared" si="77"/>
        <v/>
      </c>
      <c r="AQ416" s="6" t="str">
        <f t="shared" si="78"/>
        <v/>
      </c>
      <c r="AR416" s="6"/>
      <c r="AW416" t="str">
        <f t="shared" si="75"/>
        <v/>
      </c>
      <c r="AY416" s="6" t="str">
        <f t="shared" si="79"/>
        <v/>
      </c>
      <c r="BB416" s="6" t="str">
        <f t="shared" si="76"/>
        <v>Ja</v>
      </c>
      <c r="BK416" t="s">
        <v>10</v>
      </c>
    </row>
    <row r="417" spans="1:63" ht="15" customHeight="1" x14ac:dyDescent="0.25">
      <c r="A417" t="s">
        <v>536</v>
      </c>
      <c r="B417" t="s">
        <v>539</v>
      </c>
      <c r="C417">
        <v>0.11641799999999999</v>
      </c>
      <c r="D417">
        <v>26.01</v>
      </c>
      <c r="E417">
        <v>6.3007200000000001</v>
      </c>
      <c r="F417">
        <v>4.1848400000000001E-2</v>
      </c>
      <c r="G417" t="s">
        <v>10</v>
      </c>
      <c r="H417" t="s">
        <v>10</v>
      </c>
      <c r="K417" s="6">
        <f>VLOOKUP($B417,'Egen hetvattenprod'!$B$1:$AP$500,MATCH("Summa tillförd energi:",'Egen hetvattenprod'!$B$1:$AY$1,0),FALSE)</f>
        <v>64.5</v>
      </c>
      <c r="L417" s="6">
        <f>VLOOKUP($B417,Kraftvärmeprod!$B$1:$AO$500,MATCH("Summa tillförd energi:",Kraftvärmeprod!$B$1:$AV$1,0),FALSE)</f>
        <v>149.1</v>
      </c>
      <c r="M417" s="33">
        <f>VLOOKUP($B417,'Allokerad kvv'!$B$1:$AO$500,MATCH("Summa allokerad tillförd energi:",'Allokerad kvv'!$B$1:$AV$1,0),FALSE)</f>
        <v>103.85999080000001</v>
      </c>
      <c r="N417" s="33">
        <f>VLOOKUP($B417,'Justerad allokering'!$B$1:$AO$500,MATCH("Summa justerad allokerad tillförd energi:",'Justerad allokering'!$B$1:$AV$1,0),FALSE)</f>
        <v>0</v>
      </c>
      <c r="O417" s="6">
        <f>VLOOKUP($B417,'Slutlig allokering'!$B$2:$AL$500,MATCH("Summa justerad allokerad tillförd energi:",'Slutlig allokering'!$B$2:$AS$2,0),FALSE)</f>
        <v>103.85999080000001</v>
      </c>
      <c r="P417" s="6">
        <f>VLOOKUP($B417,'Köpt hetvatten'!$B$1:$AP$500,MATCH("Med verkningsgrad:",'Köpt hetvatten'!$B$1:$AW$1,0),FALSE)</f>
        <v>0</v>
      </c>
      <c r="Q417" s="6">
        <f>VLOOKUP($B417,Spillvärme!$B$1:$AP$500,MATCH("Summa tillförd energi:",Spillvärme!$B$1:$AW$1,0),FALSE)</f>
        <v>0</v>
      </c>
      <c r="R417" s="6">
        <f>VLOOKUP($B417,Miljö!$B$1:$AP$500,MATCH("Summa tillförd energi:",Miljö!$B$1:$AW$1,0),FALSE)</f>
        <v>1.3</v>
      </c>
      <c r="S417" s="33">
        <f t="shared" si="71"/>
        <v>0</v>
      </c>
      <c r="T417" s="6" t="str">
        <f>VLOOKUP($B417,Miljö!$B$1:$AP$500,MATCH("Köpt prod.spec hetvatten",Miljö!$B$1:$AW$1,0),FALSE)</f>
        <v/>
      </c>
      <c r="U417" s="6">
        <f t="shared" si="72"/>
        <v>169.6599908</v>
      </c>
      <c r="V417" s="6">
        <f>VLOOKUP($B417,Leveranser!$B$1:$AP$500,MATCH("Total levererad värme",Leveranser!$B$1:$AW$1,0),FALSE)</f>
        <v>122.6</v>
      </c>
      <c r="W417" s="6">
        <f>IFERROR(VLOOKUP($B417,Miljö!$B$1:$AP$500,MATCH("Såld mängd produktionsspecifik fjärrvärme (GWh)",Miljö!$B$1:$AW$1,0),FALSE)/1,0)</f>
        <v>0</v>
      </c>
      <c r="X417" s="6"/>
      <c r="Y417" s="30">
        <f t="shared" si="73"/>
        <v>0.72262175320122668</v>
      </c>
      <c r="Z417" s="6"/>
      <c r="AA417" s="30" t="str">
        <f t="shared" si="74"/>
        <v/>
      </c>
      <c r="AC417" t="s">
        <v>10</v>
      </c>
      <c r="AD417" t="s">
        <v>20</v>
      </c>
      <c r="AE417" s="25" t="str">
        <f t="shared" si="69"/>
        <v>ja</v>
      </c>
      <c r="AF417" t="s">
        <v>20</v>
      </c>
      <c r="AG417" t="s">
        <v>20</v>
      </c>
      <c r="AM417" s="6" t="str">
        <f t="shared" si="70"/>
        <v/>
      </c>
      <c r="AO417" s="6" t="str">
        <f t="shared" si="77"/>
        <v/>
      </c>
      <c r="AQ417" s="6" t="str">
        <f t="shared" si="78"/>
        <v/>
      </c>
      <c r="AR417" s="6"/>
      <c r="AW417" t="str">
        <f t="shared" si="75"/>
        <v/>
      </c>
      <c r="AY417" s="6" t="str">
        <f t="shared" si="79"/>
        <v/>
      </c>
      <c r="BB417" s="6" t="str">
        <f t="shared" si="76"/>
        <v>Ja</v>
      </c>
      <c r="BK417" t="s">
        <v>10</v>
      </c>
    </row>
    <row r="418" spans="1:63" ht="15" customHeight="1" x14ac:dyDescent="0.25">
      <c r="A418" t="s">
        <v>540</v>
      </c>
      <c r="B418" t="s">
        <v>541</v>
      </c>
      <c r="C418">
        <v>9.6544000000000005E-2</v>
      </c>
      <c r="D418">
        <v>17.253599999999999</v>
      </c>
      <c r="E418">
        <v>10.1159</v>
      </c>
      <c r="F418">
        <v>9.19033E-3</v>
      </c>
      <c r="G418" t="s">
        <v>14</v>
      </c>
      <c r="H418" t="s">
        <v>14</v>
      </c>
      <c r="K418" s="6">
        <f>VLOOKUP($B418,'Egen hetvattenprod'!$B$1:$AP$500,MATCH("Summa tillförd energi:",'Egen hetvattenprod'!$B$1:$AY$1,0),FALSE)</f>
        <v>0</v>
      </c>
      <c r="L418" s="6">
        <f>VLOOKUP($B418,Kraftvärmeprod!$B$1:$AO$500,MATCH("Summa tillförd energi:",Kraftvärmeprod!$B$1:$AV$1,0),FALSE)</f>
        <v>0</v>
      </c>
      <c r="M418" s="33">
        <f>VLOOKUP($B418,'Allokerad kvv'!$B$1:$AO$500,MATCH("Summa allokerad tillförd energi:",'Allokerad kvv'!$B$1:$AV$1,0),FALSE)</f>
        <v>0</v>
      </c>
      <c r="N418" s="33">
        <f>VLOOKUP($B418,'Justerad allokering'!$B$1:$AO$500,MATCH("Summa justerad allokerad tillförd energi:",'Justerad allokering'!$B$1:$AV$1,0),FALSE)</f>
        <v>0</v>
      </c>
      <c r="O418" s="6">
        <f>VLOOKUP($B418,'Slutlig allokering'!$B$2:$AL$500,MATCH("Summa justerad allokerad tillförd energi:",'Slutlig allokering'!$B$2:$AS$2,0),FALSE)</f>
        <v>0</v>
      </c>
      <c r="P418" s="6">
        <f>VLOOKUP($B418,'Köpt hetvatten'!$B$1:$AP$500,MATCH("Med verkningsgrad:",'Köpt hetvatten'!$B$1:$AW$1,0),FALSE)</f>
        <v>6.1252873563218388</v>
      </c>
      <c r="Q418" s="6">
        <f>VLOOKUP($B418,Spillvärme!$B$1:$AP$500,MATCH("Summa tillförd energi:",Spillvärme!$B$1:$AW$1,0),FALSE)</f>
        <v>0</v>
      </c>
      <c r="R418" s="6">
        <f>VLOOKUP($B418,Miljö!$B$1:$AP$500,MATCH("Summa tillförd energi:",Miljö!$B$1:$AW$1,0),FALSE)</f>
        <v>0</v>
      </c>
      <c r="S418" s="33">
        <f t="shared" si="71"/>
        <v>0.12816</v>
      </c>
      <c r="T418" s="6" t="str">
        <f>VLOOKUP($B418,Miljö!$B$1:$AP$500,MATCH("Köpt prod.spec hetvatten",Miljö!$B$1:$AW$1,0),FALSE)</f>
        <v/>
      </c>
      <c r="U418" s="6">
        <f t="shared" si="72"/>
        <v>6.1252873563218388</v>
      </c>
      <c r="V418" s="6">
        <f>VLOOKUP($B418,Leveranser!$B$1:$AP$500,MATCH("Total levererad värme",Leveranser!$B$1:$AW$1,0),FALSE)</f>
        <v>4.2720000000000002</v>
      </c>
      <c r="W418" s="6">
        <f>IFERROR(VLOOKUP($B418,Miljö!$B$1:$AP$500,MATCH("Såld mängd produktionsspecifik fjärrvärme (GWh)",Miljö!$B$1:$AW$1,0),FALSE)/1,0)</f>
        <v>0</v>
      </c>
      <c r="X418" s="6"/>
      <c r="Y418" s="30">
        <f t="shared" si="73"/>
        <v>0.69743666729217491</v>
      </c>
      <c r="Z418" s="6"/>
      <c r="AA418" s="30" t="str">
        <f t="shared" si="74"/>
        <v/>
      </c>
      <c r="AC418" t="s">
        <v>20</v>
      </c>
      <c r="AD418" t="s">
        <v>20</v>
      </c>
      <c r="AE418" s="25" t="str">
        <f t="shared" si="69"/>
        <v/>
      </c>
      <c r="AF418" t="s">
        <v>1073</v>
      </c>
      <c r="AG418" t="s">
        <v>1069</v>
      </c>
      <c r="AH418" t="s">
        <v>10</v>
      </c>
      <c r="AM418" s="6" t="str">
        <f t="shared" si="70"/>
        <v>ja</v>
      </c>
      <c r="AO418" s="6" t="str">
        <f t="shared" si="77"/>
        <v>ja</v>
      </c>
      <c r="AQ418" s="6" t="str">
        <f t="shared" si="78"/>
        <v/>
      </c>
      <c r="AR418" s="6"/>
      <c r="AW418" t="str">
        <f t="shared" si="75"/>
        <v>nej</v>
      </c>
      <c r="AY418" s="6" t="str">
        <f t="shared" si="79"/>
        <v>ja</v>
      </c>
      <c r="BB418" s="6" t="str">
        <f t="shared" si="76"/>
        <v>Ja</v>
      </c>
      <c r="BG418" t="s">
        <v>10</v>
      </c>
      <c r="BK418" t="s">
        <v>10</v>
      </c>
    </row>
    <row r="419" spans="1:63" ht="15" customHeight="1" x14ac:dyDescent="0.25">
      <c r="A419" t="s">
        <v>540</v>
      </c>
      <c r="B419" t="s">
        <v>542</v>
      </c>
      <c r="C419">
        <v>6.9847199999999998E-2</v>
      </c>
      <c r="D419">
        <v>12.380699999999999</v>
      </c>
      <c r="E419">
        <v>9.5189299999999992</v>
      </c>
      <c r="F419">
        <v>0</v>
      </c>
      <c r="G419" t="s">
        <v>10</v>
      </c>
      <c r="H419" t="s">
        <v>10</v>
      </c>
      <c r="K419" s="6">
        <f>VLOOKUP($B419,'Egen hetvattenprod'!$B$1:$AP$500,MATCH("Summa tillförd energi:",'Egen hetvattenprod'!$B$1:$AY$1,0),FALSE)</f>
        <v>6.1369999999999996</v>
      </c>
      <c r="L419" s="6">
        <f>VLOOKUP($B419,Kraftvärmeprod!$B$1:$AO$500,MATCH("Summa tillförd energi:",Kraftvärmeprod!$B$1:$AV$1,0),FALSE)</f>
        <v>0</v>
      </c>
      <c r="M419" s="33">
        <f>VLOOKUP($B419,'Allokerad kvv'!$B$1:$AO$500,MATCH("Summa allokerad tillförd energi:",'Allokerad kvv'!$B$1:$AV$1,0),FALSE)</f>
        <v>0</v>
      </c>
      <c r="N419" s="33">
        <f>VLOOKUP($B419,'Justerad allokering'!$B$1:$AO$500,MATCH("Summa justerad allokerad tillförd energi:",'Justerad allokering'!$B$1:$AV$1,0),FALSE)</f>
        <v>0</v>
      </c>
      <c r="O419" s="6">
        <f>VLOOKUP($B419,'Slutlig allokering'!$B$2:$AL$500,MATCH("Summa justerad allokerad tillförd energi:",'Slutlig allokering'!$B$2:$AS$2,0),FALSE)</f>
        <v>0</v>
      </c>
      <c r="P419" s="6">
        <f>VLOOKUP($B419,'Köpt hetvatten'!$B$1:$AP$500,MATCH("Med verkningsgrad:",'Köpt hetvatten'!$B$1:$AW$1,0),FALSE)</f>
        <v>0</v>
      </c>
      <c r="Q419" s="6">
        <f>VLOOKUP($B419,Spillvärme!$B$1:$AP$500,MATCH("Summa tillförd energi:",Spillvärme!$B$1:$AW$1,0),FALSE)</f>
        <v>0</v>
      </c>
      <c r="R419" s="6">
        <f>VLOOKUP($B419,Miljö!$B$1:$AP$500,MATCH("Summa tillförd energi:",Miljö!$B$1:$AW$1,0),FALSE)</f>
        <v>0.109</v>
      </c>
      <c r="S419" s="33">
        <f t="shared" si="71"/>
        <v>0</v>
      </c>
      <c r="T419" s="6" t="str">
        <f>VLOOKUP($B419,Miljö!$B$1:$AP$500,MATCH("Köpt prod.spec hetvatten",Miljö!$B$1:$AW$1,0),FALSE)</f>
        <v/>
      </c>
      <c r="U419" s="6">
        <f t="shared" si="72"/>
        <v>6.2459999999999996</v>
      </c>
      <c r="V419" s="6">
        <f>VLOOKUP($B419,Leveranser!$B$1:$AP$500,MATCH("Total levererad värme",Leveranser!$B$1:$AW$1,0),FALSE)</f>
        <v>4.3840000000000003</v>
      </c>
      <c r="W419" s="6">
        <f>IFERROR(VLOOKUP($B419,Miljö!$B$1:$AP$500,MATCH("Såld mängd produktionsspecifik fjärrvärme (GWh)",Miljö!$B$1:$AW$1,0),FALSE)/1,0)</f>
        <v>0</v>
      </c>
      <c r="X419" s="6"/>
      <c r="Y419" s="30">
        <f t="shared" si="73"/>
        <v>0.70188920909382013</v>
      </c>
      <c r="Z419" s="6"/>
      <c r="AA419" s="30" t="str">
        <f t="shared" si="74"/>
        <v/>
      </c>
      <c r="AC419" t="s">
        <v>10</v>
      </c>
      <c r="AD419" t="s">
        <v>20</v>
      </c>
      <c r="AE419" s="25" t="str">
        <f t="shared" si="69"/>
        <v>ja</v>
      </c>
      <c r="AF419" t="s">
        <v>20</v>
      </c>
      <c r="AG419" t="s">
        <v>20</v>
      </c>
      <c r="AM419" s="6" t="str">
        <f t="shared" si="70"/>
        <v/>
      </c>
      <c r="AO419" s="6" t="str">
        <f t="shared" si="77"/>
        <v/>
      </c>
      <c r="AQ419" s="6" t="str">
        <f t="shared" si="78"/>
        <v/>
      </c>
      <c r="AR419" s="6"/>
      <c r="AW419" t="str">
        <f t="shared" si="75"/>
        <v/>
      </c>
      <c r="AY419" s="6" t="str">
        <f t="shared" si="79"/>
        <v/>
      </c>
      <c r="BB419" s="6" t="str">
        <f t="shared" si="76"/>
        <v>Ja</v>
      </c>
      <c r="BK419" t="s">
        <v>10</v>
      </c>
    </row>
    <row r="420" spans="1:63" ht="15" customHeight="1" x14ac:dyDescent="0.25">
      <c r="A420" t="s">
        <v>540</v>
      </c>
      <c r="B420" t="s">
        <v>543</v>
      </c>
      <c r="C420">
        <v>6.6925999999999999E-2</v>
      </c>
      <c r="D420">
        <v>12.8164</v>
      </c>
      <c r="E420">
        <v>9.8785699999999999</v>
      </c>
      <c r="F420">
        <v>0</v>
      </c>
      <c r="G420" t="s">
        <v>10</v>
      </c>
      <c r="H420" t="s">
        <v>10</v>
      </c>
      <c r="K420" s="6">
        <f>VLOOKUP($B420,'Egen hetvattenprod'!$B$1:$AP$500,MATCH("Summa tillförd energi:",'Egen hetvattenprod'!$B$1:$AY$1,0),FALSE)</f>
        <v>10.559000000000001</v>
      </c>
      <c r="L420" s="6">
        <f>VLOOKUP($B420,Kraftvärmeprod!$B$1:$AO$500,MATCH("Summa tillförd energi:",Kraftvärmeprod!$B$1:$AV$1,0),FALSE)</f>
        <v>0</v>
      </c>
      <c r="M420" s="33">
        <f>VLOOKUP($B420,'Allokerad kvv'!$B$1:$AO$500,MATCH("Summa allokerad tillförd energi:",'Allokerad kvv'!$B$1:$AV$1,0),FALSE)</f>
        <v>0</v>
      </c>
      <c r="N420" s="33">
        <f>VLOOKUP($B420,'Justerad allokering'!$B$1:$AO$500,MATCH("Summa justerad allokerad tillförd energi:",'Justerad allokering'!$B$1:$AV$1,0),FALSE)</f>
        <v>0</v>
      </c>
      <c r="O420" s="6">
        <f>VLOOKUP($B420,'Slutlig allokering'!$B$2:$AL$500,MATCH("Summa justerad allokerad tillförd energi:",'Slutlig allokering'!$B$2:$AS$2,0),FALSE)</f>
        <v>0</v>
      </c>
      <c r="P420" s="6">
        <f>VLOOKUP($B420,'Köpt hetvatten'!$B$1:$AP$500,MATCH("Med verkningsgrad:",'Köpt hetvatten'!$B$1:$AW$1,0),FALSE)</f>
        <v>0</v>
      </c>
      <c r="Q420" s="6">
        <f>VLOOKUP($B420,Spillvärme!$B$1:$AP$500,MATCH("Summa tillförd energi:",Spillvärme!$B$1:$AW$1,0),FALSE)</f>
        <v>0</v>
      </c>
      <c r="R420" s="6">
        <f>VLOOKUP($B420,Miljö!$B$1:$AP$500,MATCH("Summa tillförd energi:",Miljö!$B$1:$AW$1,0),FALSE)</f>
        <v>0.157</v>
      </c>
      <c r="S420" s="33">
        <f t="shared" si="71"/>
        <v>0</v>
      </c>
      <c r="T420" s="6" t="str">
        <f>VLOOKUP($B420,Miljö!$B$1:$AP$500,MATCH("Köpt prod.spec hetvatten",Miljö!$B$1:$AW$1,0),FALSE)</f>
        <v/>
      </c>
      <c r="U420" s="6">
        <f t="shared" si="72"/>
        <v>10.716000000000001</v>
      </c>
      <c r="V420" s="6">
        <f>VLOOKUP($B420,Leveranser!$B$1:$AP$500,MATCH("Total levererad värme",Leveranser!$B$1:$AW$1,0),FALSE)</f>
        <v>7.3390000000000004</v>
      </c>
      <c r="W420" s="6">
        <f>IFERROR(VLOOKUP($B420,Miljö!$B$1:$AP$500,MATCH("Såld mängd produktionsspecifik fjärrvärme (GWh)",Miljö!$B$1:$AW$1,0),FALSE)/1,0)</f>
        <v>0</v>
      </c>
      <c r="X420" s="6"/>
      <c r="Y420" s="30">
        <f t="shared" si="73"/>
        <v>0.68486375513251208</v>
      </c>
      <c r="Z420" s="6"/>
      <c r="AA420" s="30" t="str">
        <f t="shared" si="74"/>
        <v/>
      </c>
      <c r="AC420" t="s">
        <v>10</v>
      </c>
      <c r="AD420" t="s">
        <v>20</v>
      </c>
      <c r="AE420" s="25" t="str">
        <f t="shared" si="69"/>
        <v>ja</v>
      </c>
      <c r="AF420" t="s">
        <v>20</v>
      </c>
      <c r="AG420" t="s">
        <v>20</v>
      </c>
      <c r="AM420" s="6" t="str">
        <f t="shared" si="70"/>
        <v/>
      </c>
      <c r="AO420" s="6" t="str">
        <f t="shared" si="77"/>
        <v/>
      </c>
      <c r="AQ420" s="6" t="str">
        <f t="shared" si="78"/>
        <v/>
      </c>
      <c r="AR420" s="6"/>
      <c r="AW420" t="str">
        <f t="shared" si="75"/>
        <v/>
      </c>
      <c r="AY420" s="6" t="str">
        <f t="shared" si="79"/>
        <v/>
      </c>
      <c r="BB420" s="6" t="str">
        <f t="shared" si="76"/>
        <v>Ja</v>
      </c>
      <c r="BK420" t="s">
        <v>10</v>
      </c>
    </row>
    <row r="421" spans="1:63" ht="15" customHeight="1" x14ac:dyDescent="0.25">
      <c r="A421" t="s">
        <v>540</v>
      </c>
      <c r="B421" t="s">
        <v>544</v>
      </c>
      <c r="C421">
        <v>6.5356399999999995E-2</v>
      </c>
      <c r="D421">
        <v>12.3811</v>
      </c>
      <c r="E421">
        <v>9.5311800000000009</v>
      </c>
      <c r="F421">
        <v>0</v>
      </c>
      <c r="G421" t="s">
        <v>10</v>
      </c>
      <c r="H421" t="s">
        <v>10</v>
      </c>
      <c r="K421" s="6">
        <f>VLOOKUP($B421,'Egen hetvattenprod'!$B$1:$AP$500,MATCH("Summa tillförd energi:",'Egen hetvattenprod'!$B$1:$AY$1,0),FALSE)</f>
        <v>13.853999999999999</v>
      </c>
      <c r="L421" s="6">
        <f>VLOOKUP($B421,Kraftvärmeprod!$B$1:$AO$500,MATCH("Summa tillförd energi:",Kraftvärmeprod!$B$1:$AV$1,0),FALSE)</f>
        <v>0</v>
      </c>
      <c r="M421" s="33">
        <f>VLOOKUP($B421,'Allokerad kvv'!$B$1:$AO$500,MATCH("Summa allokerad tillförd energi:",'Allokerad kvv'!$B$1:$AV$1,0),FALSE)</f>
        <v>0</v>
      </c>
      <c r="N421" s="33">
        <f>VLOOKUP($B421,'Justerad allokering'!$B$1:$AO$500,MATCH("Summa justerad allokerad tillförd energi:",'Justerad allokering'!$B$1:$AV$1,0),FALSE)</f>
        <v>0</v>
      </c>
      <c r="O421" s="6">
        <f>VLOOKUP($B421,'Slutlig allokering'!$B$2:$AL$500,MATCH("Summa justerad allokerad tillförd energi:",'Slutlig allokering'!$B$2:$AS$2,0),FALSE)</f>
        <v>0</v>
      </c>
      <c r="P421" s="6">
        <f>VLOOKUP($B421,'Köpt hetvatten'!$B$1:$AP$500,MATCH("Med verkningsgrad:",'Köpt hetvatten'!$B$1:$AW$1,0),FALSE)</f>
        <v>0</v>
      </c>
      <c r="Q421" s="6">
        <f>VLOOKUP($B421,Spillvärme!$B$1:$AP$500,MATCH("Summa tillförd energi:",Spillvärme!$B$1:$AW$1,0),FALSE)</f>
        <v>0</v>
      </c>
      <c r="R421" s="6">
        <f>VLOOKUP($B421,Miljö!$B$1:$AP$500,MATCH("Summa tillförd energi:",Miljö!$B$1:$AW$1,0),FALSE)</f>
        <v>0.20899999999999999</v>
      </c>
      <c r="S421" s="33">
        <f t="shared" si="71"/>
        <v>0</v>
      </c>
      <c r="T421" s="6" t="str">
        <f>VLOOKUP($B421,Miljö!$B$1:$AP$500,MATCH("Köpt prod.spec hetvatten",Miljö!$B$1:$AW$1,0),FALSE)</f>
        <v/>
      </c>
      <c r="U421" s="6">
        <f t="shared" si="72"/>
        <v>14.062999999999999</v>
      </c>
      <c r="V421" s="6">
        <f>VLOOKUP($B421,Leveranser!$B$1:$AP$500,MATCH("Total levererad värme",Leveranser!$B$1:$AW$1,0),FALSE)</f>
        <v>9.9320000000000004</v>
      </c>
      <c r="W421" s="6">
        <f>IFERROR(VLOOKUP($B421,Miljö!$B$1:$AP$500,MATCH("Såld mängd produktionsspecifik fjärrvärme (GWh)",Miljö!$B$1:$AW$1,0),FALSE)/1,0)</f>
        <v>0</v>
      </c>
      <c r="X421" s="6"/>
      <c r="Y421" s="30">
        <f t="shared" si="73"/>
        <v>0.7062504444286426</v>
      </c>
      <c r="Z421" s="6"/>
      <c r="AA421" s="30" t="str">
        <f t="shared" si="74"/>
        <v/>
      </c>
      <c r="AC421" t="s">
        <v>10</v>
      </c>
      <c r="AD421" t="s">
        <v>20</v>
      </c>
      <c r="AE421" s="25" t="str">
        <f t="shared" si="69"/>
        <v>ja</v>
      </c>
      <c r="AF421" t="s">
        <v>20</v>
      </c>
      <c r="AG421" t="s">
        <v>20</v>
      </c>
      <c r="AM421" s="6" t="str">
        <f t="shared" si="70"/>
        <v/>
      </c>
      <c r="AO421" s="6" t="str">
        <f t="shared" si="77"/>
        <v/>
      </c>
      <c r="AQ421" s="6" t="str">
        <f t="shared" si="78"/>
        <v/>
      </c>
      <c r="AR421" s="6"/>
      <c r="AW421" t="str">
        <f t="shared" si="75"/>
        <v/>
      </c>
      <c r="AY421" s="6" t="str">
        <f t="shared" si="79"/>
        <v/>
      </c>
      <c r="BB421" s="6" t="str">
        <f t="shared" si="76"/>
        <v>Ja</v>
      </c>
      <c r="BK421" t="s">
        <v>10</v>
      </c>
    </row>
    <row r="422" spans="1:63" ht="15" customHeight="1" x14ac:dyDescent="0.25">
      <c r="A422" t="s">
        <v>540</v>
      </c>
      <c r="B422" t="s">
        <v>545</v>
      </c>
      <c r="C422">
        <v>0.11260299999999999</v>
      </c>
      <c r="D422">
        <v>22.266400000000001</v>
      </c>
      <c r="E422">
        <v>9.0201799999999999</v>
      </c>
      <c r="F422">
        <v>3.2289499999999999E-2</v>
      </c>
      <c r="G422" t="s">
        <v>10</v>
      </c>
      <c r="H422" t="s">
        <v>10</v>
      </c>
      <c r="K422" s="6">
        <f>VLOOKUP($B422,'Egen hetvattenprod'!$B$1:$AP$500,MATCH("Summa tillförd energi:",'Egen hetvattenprod'!$B$1:$AY$1,0),FALSE)</f>
        <v>117.23400000000001</v>
      </c>
      <c r="L422" s="6">
        <f>VLOOKUP($B422,Kraftvärmeprod!$B$1:$AO$500,MATCH("Summa tillförd energi:",Kraftvärmeprod!$B$1:$AV$1,0),FALSE)</f>
        <v>0</v>
      </c>
      <c r="M422" s="33">
        <f>VLOOKUP($B422,'Allokerad kvv'!$B$1:$AO$500,MATCH("Summa allokerad tillförd energi:",'Allokerad kvv'!$B$1:$AV$1,0),FALSE)</f>
        <v>0</v>
      </c>
      <c r="N422" s="33">
        <f>VLOOKUP($B422,'Justerad allokering'!$B$1:$AO$500,MATCH("Summa justerad allokerad tillförd energi:",'Justerad allokering'!$B$1:$AV$1,0),FALSE)</f>
        <v>0</v>
      </c>
      <c r="O422" s="6">
        <f>VLOOKUP($B422,'Slutlig allokering'!$B$2:$AL$500,MATCH("Summa justerad allokerad tillförd energi:",'Slutlig allokering'!$B$2:$AS$2,0),FALSE)</f>
        <v>0</v>
      </c>
      <c r="P422" s="6">
        <f>VLOOKUP($B422,'Köpt hetvatten'!$B$1:$AP$500,MATCH("Med verkningsgrad:",'Köpt hetvatten'!$B$1:$AW$1,0),FALSE)</f>
        <v>0</v>
      </c>
      <c r="Q422" s="6">
        <f>VLOOKUP($B422,Spillvärme!$B$1:$AP$500,MATCH("Summa tillförd energi:",Spillvärme!$B$1:$AW$1,0),FALSE)</f>
        <v>0</v>
      </c>
      <c r="R422" s="6">
        <f>VLOOKUP($B422,Miljö!$B$1:$AP$500,MATCH("Summa tillförd energi:",Miljö!$B$1:$AW$1,0),FALSE)</f>
        <v>1.845</v>
      </c>
      <c r="S422" s="33">
        <f t="shared" si="71"/>
        <v>0</v>
      </c>
      <c r="T422" s="6" t="str">
        <f>VLOOKUP($B422,Miljö!$B$1:$AP$500,MATCH("Köpt prod.spec hetvatten",Miljö!$B$1:$AW$1,0),FALSE)</f>
        <v/>
      </c>
      <c r="U422" s="6">
        <f t="shared" si="72"/>
        <v>119.07900000000001</v>
      </c>
      <c r="V422" s="6">
        <f>VLOOKUP($B422,Leveranser!$B$1:$AP$500,MATCH("Total levererad värme",Leveranser!$B$1:$AW$1,0),FALSE)</f>
        <v>86.213999999999999</v>
      </c>
      <c r="W422" s="6">
        <f>IFERROR(VLOOKUP($B422,Miljö!$B$1:$AP$500,MATCH("Såld mängd produktionsspecifik fjärrvärme (GWh)",Miljö!$B$1:$AW$1,0),FALSE)/1,0)</f>
        <v>0</v>
      </c>
      <c r="X422" s="6"/>
      <c r="Y422" s="30">
        <f t="shared" si="73"/>
        <v>0.72400675182022012</v>
      </c>
      <c r="Z422" s="6"/>
      <c r="AA422" s="30" t="str">
        <f t="shared" si="74"/>
        <v/>
      </c>
      <c r="AC422" t="s">
        <v>10</v>
      </c>
      <c r="AD422" t="s">
        <v>20</v>
      </c>
      <c r="AE422" s="25" t="str">
        <f t="shared" si="69"/>
        <v>ja</v>
      </c>
      <c r="AF422" t="s">
        <v>20</v>
      </c>
      <c r="AG422" t="s">
        <v>20</v>
      </c>
      <c r="AM422" s="6" t="str">
        <f t="shared" si="70"/>
        <v/>
      </c>
      <c r="AO422" s="6" t="str">
        <f t="shared" si="77"/>
        <v/>
      </c>
      <c r="AQ422" s="6" t="str">
        <f t="shared" si="78"/>
        <v/>
      </c>
      <c r="AR422" s="6"/>
      <c r="AW422" t="str">
        <f t="shared" si="75"/>
        <v/>
      </c>
      <c r="AY422" s="6" t="str">
        <f t="shared" si="79"/>
        <v/>
      </c>
      <c r="BB422" s="6" t="str">
        <f t="shared" si="76"/>
        <v>Ja</v>
      </c>
      <c r="BK422" t="s">
        <v>10</v>
      </c>
    </row>
    <row r="423" spans="1:63" ht="15" customHeight="1" x14ac:dyDescent="0.25">
      <c r="A423" t="s">
        <v>546</v>
      </c>
      <c r="B423" t="s">
        <v>547</v>
      </c>
      <c r="C423">
        <v>0.34004099999999998</v>
      </c>
      <c r="D423">
        <v>55.284700000000001</v>
      </c>
      <c r="E423">
        <v>17.845400000000001</v>
      </c>
      <c r="F423">
        <v>0.13286600000000001</v>
      </c>
      <c r="G423" t="s">
        <v>10</v>
      </c>
      <c r="H423" t="s">
        <v>10</v>
      </c>
      <c r="K423" s="6">
        <f>VLOOKUP($B423,'Egen hetvattenprod'!$B$1:$AP$500,MATCH("Summa tillförd energi:",'Egen hetvattenprod'!$B$1:$AY$1,0),FALSE)</f>
        <v>3.1</v>
      </c>
      <c r="L423" s="6">
        <f>VLOOKUP($B423,Kraftvärmeprod!$B$1:$AO$500,MATCH("Summa tillförd energi:",Kraftvärmeprod!$B$1:$AV$1,0),FALSE)</f>
        <v>0</v>
      </c>
      <c r="M423" s="33">
        <f>VLOOKUP($B423,'Allokerad kvv'!$B$1:$AO$500,MATCH("Summa allokerad tillförd energi:",'Allokerad kvv'!$B$1:$AV$1,0),FALSE)</f>
        <v>0</v>
      </c>
      <c r="N423" s="33">
        <f>VLOOKUP($B423,'Justerad allokering'!$B$1:$AO$500,MATCH("Summa justerad allokerad tillförd energi:",'Justerad allokering'!$B$1:$AV$1,0),FALSE)</f>
        <v>0</v>
      </c>
      <c r="O423" s="6">
        <f>VLOOKUP($B423,'Slutlig allokering'!$B$2:$AL$500,MATCH("Summa justerad allokerad tillförd energi:",'Slutlig allokering'!$B$2:$AS$2,0),FALSE)</f>
        <v>0</v>
      </c>
      <c r="P423" s="6">
        <f>VLOOKUP($B423,'Köpt hetvatten'!$B$1:$AP$500,MATCH("Med verkningsgrad:",'Köpt hetvatten'!$B$1:$AW$1,0),FALSE)</f>
        <v>0</v>
      </c>
      <c r="Q423" s="6">
        <f>VLOOKUP($B423,Spillvärme!$B$1:$AP$500,MATCH("Summa tillförd energi:",Spillvärme!$B$1:$AW$1,0),FALSE)</f>
        <v>0</v>
      </c>
      <c r="R423" s="6">
        <f>VLOOKUP($B423,Miljö!$B$1:$AP$500,MATCH("Summa tillförd energi:",Miljö!$B$1:$AW$1,0),FALSE)</f>
        <v>0.04</v>
      </c>
      <c r="S423" s="33">
        <f t="shared" si="71"/>
        <v>0</v>
      </c>
      <c r="T423" s="6" t="str">
        <f>VLOOKUP($B423,Miljö!$B$1:$AP$500,MATCH("Köpt prod.spec hetvatten",Miljö!$B$1:$AW$1,0),FALSE)</f>
        <v/>
      </c>
      <c r="U423" s="6">
        <f t="shared" si="72"/>
        <v>3.14</v>
      </c>
      <c r="V423" s="6">
        <f>VLOOKUP($B423,Leveranser!$B$1:$AP$500,MATCH("Total levererad värme",Leveranser!$B$1:$AW$1,0),FALSE)</f>
        <v>2.4449999999999998</v>
      </c>
      <c r="W423" s="6">
        <f>IFERROR(VLOOKUP($B423,Miljö!$B$1:$AP$500,MATCH("Såld mängd produktionsspecifik fjärrvärme (GWh)",Miljö!$B$1:$AW$1,0),FALSE)/1,0)</f>
        <v>0</v>
      </c>
      <c r="X423" s="6"/>
      <c r="Y423" s="30">
        <f t="shared" si="73"/>
        <v>0.77866242038216549</v>
      </c>
      <c r="Z423" s="6"/>
      <c r="AA423" s="30" t="str">
        <f t="shared" si="74"/>
        <v/>
      </c>
      <c r="AC423" t="s">
        <v>10</v>
      </c>
      <c r="AD423" t="s">
        <v>20</v>
      </c>
      <c r="AE423" s="25" t="str">
        <f t="shared" si="69"/>
        <v>ja</v>
      </c>
      <c r="AF423" t="s">
        <v>20</v>
      </c>
      <c r="AG423" t="s">
        <v>20</v>
      </c>
      <c r="AM423" s="6" t="str">
        <f t="shared" si="70"/>
        <v/>
      </c>
      <c r="AO423" s="6" t="str">
        <f t="shared" si="77"/>
        <v/>
      </c>
      <c r="AQ423" s="6" t="str">
        <f t="shared" si="78"/>
        <v/>
      </c>
      <c r="AR423" s="6"/>
      <c r="AW423" t="str">
        <f t="shared" si="75"/>
        <v/>
      </c>
      <c r="AY423" s="6" t="str">
        <f t="shared" si="79"/>
        <v/>
      </c>
      <c r="BB423" s="6" t="str">
        <f t="shared" si="76"/>
        <v>Ja</v>
      </c>
      <c r="BK423" t="s">
        <v>10</v>
      </c>
    </row>
    <row r="424" spans="1:63" ht="15" customHeight="1" x14ac:dyDescent="0.25">
      <c r="A424" t="s">
        <v>546</v>
      </c>
      <c r="B424" t="s">
        <v>548</v>
      </c>
      <c r="C424">
        <v>0.10218000000000001</v>
      </c>
      <c r="D424">
        <v>26.855399999999999</v>
      </c>
      <c r="E424">
        <v>9.6848200000000002</v>
      </c>
      <c r="F424">
        <v>4.5283999999999998E-2</v>
      </c>
      <c r="G424" t="s">
        <v>10</v>
      </c>
      <c r="H424" t="s">
        <v>10</v>
      </c>
      <c r="K424" s="6">
        <f>VLOOKUP($B424,'Egen hetvattenprod'!$B$1:$AP$500,MATCH("Summa tillförd energi:",'Egen hetvattenprod'!$B$1:$AY$1,0),FALSE)</f>
        <v>0</v>
      </c>
      <c r="L424" s="6">
        <f>VLOOKUP($B424,Kraftvärmeprod!$B$1:$AO$500,MATCH("Summa tillförd energi:",Kraftvärmeprod!$B$1:$AV$1,0),FALSE)</f>
        <v>0</v>
      </c>
      <c r="M424" s="33">
        <f>VLOOKUP($B424,'Allokerad kvv'!$B$1:$AO$500,MATCH("Summa allokerad tillförd energi:",'Allokerad kvv'!$B$1:$AV$1,0),FALSE)</f>
        <v>0</v>
      </c>
      <c r="N424" s="33">
        <f>VLOOKUP($B424,'Justerad allokering'!$B$1:$AO$500,MATCH("Summa justerad allokerad tillförd energi:",'Justerad allokering'!$B$1:$AV$1,0),FALSE)</f>
        <v>0</v>
      </c>
      <c r="O424" s="6">
        <f>VLOOKUP($B424,'Slutlig allokering'!$B$2:$AL$500,MATCH("Summa justerad allokerad tillförd energi:",'Slutlig allokering'!$B$2:$AS$2,0),FALSE)</f>
        <v>0</v>
      </c>
      <c r="P424" s="6">
        <f>VLOOKUP($B424,'Köpt hetvatten'!$B$1:$AP$500,MATCH("Med verkningsgrad:",'Köpt hetvatten'!$B$1:$AW$1,0),FALSE)</f>
        <v>167.52941176470588</v>
      </c>
      <c r="Q424" s="6">
        <f>VLOOKUP($B424,Spillvärme!$B$1:$AP$500,MATCH("Summa tillförd energi:",Spillvärme!$B$1:$AW$1,0),FALSE)</f>
        <v>0</v>
      </c>
      <c r="R424" s="6">
        <f>VLOOKUP($B424,Miljö!$B$1:$AP$500,MATCH("Summa tillförd energi:",Miljö!$B$1:$AW$1,0),FALSE)</f>
        <v>0</v>
      </c>
      <c r="S424" s="33">
        <f t="shared" si="71"/>
        <v>3.9376799999999998</v>
      </c>
      <c r="T424" s="6" t="str">
        <f>VLOOKUP($B424,Miljö!$B$1:$AP$500,MATCH("Köpt prod.spec hetvatten",Miljö!$B$1:$AW$1,0),FALSE)</f>
        <v/>
      </c>
      <c r="U424" s="6">
        <f t="shared" si="72"/>
        <v>167.52941176470588</v>
      </c>
      <c r="V424" s="6">
        <f>VLOOKUP($B424,Leveranser!$B$1:$AP$500,MATCH("Total levererad värme",Leveranser!$B$1:$AW$1,0),FALSE)</f>
        <v>131.256</v>
      </c>
      <c r="W424" s="6">
        <f>IFERROR(VLOOKUP($B424,Miljö!$B$1:$AP$500,MATCH("Såld mängd produktionsspecifik fjärrvärme (GWh)",Miljö!$B$1:$AW$1,0),FALSE)/1,0)</f>
        <v>0</v>
      </c>
      <c r="X424" s="6"/>
      <c r="Y424" s="30">
        <f t="shared" si="73"/>
        <v>0.78348033707865172</v>
      </c>
      <c r="Z424" s="6"/>
      <c r="AA424" s="30" t="str">
        <f t="shared" si="74"/>
        <v/>
      </c>
      <c r="AC424" t="s">
        <v>10</v>
      </c>
      <c r="AD424" t="s">
        <v>20</v>
      </c>
      <c r="AE424" s="25" t="str">
        <f t="shared" si="69"/>
        <v>ja</v>
      </c>
      <c r="AF424" t="s">
        <v>20</v>
      </c>
      <c r="AG424" t="s">
        <v>20</v>
      </c>
      <c r="AM424" s="6" t="str">
        <f t="shared" si="70"/>
        <v/>
      </c>
      <c r="AO424" s="6" t="str">
        <f t="shared" si="77"/>
        <v/>
      </c>
      <c r="AQ424" s="6" t="str">
        <f t="shared" si="78"/>
        <v/>
      </c>
      <c r="AR424" s="6"/>
      <c r="AW424" t="str">
        <f t="shared" si="75"/>
        <v/>
      </c>
      <c r="AY424" s="6" t="str">
        <f t="shared" si="79"/>
        <v/>
      </c>
      <c r="BB424" s="6" t="str">
        <f t="shared" si="76"/>
        <v>Ja</v>
      </c>
      <c r="BK424" t="s">
        <v>10</v>
      </c>
    </row>
    <row r="425" spans="1:63" ht="15" customHeight="1" x14ac:dyDescent="0.25">
      <c r="A425" t="s">
        <v>546</v>
      </c>
      <c r="B425" t="s">
        <v>549</v>
      </c>
      <c r="C425">
        <v>9.9184499999999995E-2</v>
      </c>
      <c r="D425">
        <v>18.971499999999999</v>
      </c>
      <c r="E425">
        <v>7.3334799999999998</v>
      </c>
      <c r="F425">
        <v>1.7547900000000002E-2</v>
      </c>
      <c r="G425" t="s">
        <v>10</v>
      </c>
      <c r="H425" t="s">
        <v>10</v>
      </c>
      <c r="K425" s="6">
        <f>VLOOKUP($B425,'Egen hetvattenprod'!$B$1:$AP$500,MATCH("Summa tillförd energi:",'Egen hetvattenprod'!$B$1:$AY$1,0),FALSE)</f>
        <v>25.499999999999996</v>
      </c>
      <c r="L425" s="6">
        <f>VLOOKUP($B425,Kraftvärmeprod!$B$1:$AO$500,MATCH("Summa tillförd energi:",Kraftvärmeprod!$B$1:$AV$1,0),FALSE)</f>
        <v>0</v>
      </c>
      <c r="M425" s="33">
        <f>VLOOKUP($B425,'Allokerad kvv'!$B$1:$AO$500,MATCH("Summa allokerad tillförd energi:",'Allokerad kvv'!$B$1:$AV$1,0),FALSE)</f>
        <v>0</v>
      </c>
      <c r="N425" s="33">
        <f>VLOOKUP($B425,'Justerad allokering'!$B$1:$AO$500,MATCH("Summa justerad allokerad tillförd energi:",'Justerad allokering'!$B$1:$AV$1,0),FALSE)</f>
        <v>0</v>
      </c>
      <c r="O425" s="6">
        <f>VLOOKUP($B425,'Slutlig allokering'!$B$2:$AL$500,MATCH("Summa justerad allokerad tillförd energi:",'Slutlig allokering'!$B$2:$AS$2,0),FALSE)</f>
        <v>0</v>
      </c>
      <c r="P425" s="6">
        <f>VLOOKUP($B425,'Köpt hetvatten'!$B$1:$AP$500,MATCH("Med verkningsgrad:",'Köpt hetvatten'!$B$1:$AW$1,0),FALSE)</f>
        <v>0</v>
      </c>
      <c r="Q425" s="6">
        <f>VLOOKUP($B425,Spillvärme!$B$1:$AP$500,MATCH("Summa tillförd energi:",Spillvärme!$B$1:$AW$1,0),FALSE)</f>
        <v>0</v>
      </c>
      <c r="R425" s="6">
        <f>VLOOKUP($B425,Miljö!$B$1:$AP$500,MATCH("Summa tillförd energi:",Miljö!$B$1:$AW$1,0),FALSE)</f>
        <v>0.6</v>
      </c>
      <c r="S425" s="33">
        <f t="shared" si="71"/>
        <v>0</v>
      </c>
      <c r="T425" s="6" t="str">
        <f>VLOOKUP($B425,Miljö!$B$1:$AP$500,MATCH("Köpt prod.spec hetvatten",Miljö!$B$1:$AW$1,0),FALSE)</f>
        <v/>
      </c>
      <c r="U425" s="6">
        <f t="shared" si="72"/>
        <v>26.099999999999998</v>
      </c>
      <c r="V425" s="6">
        <f>VLOOKUP($B425,Leveranser!$B$1:$AP$500,MATCH("Total levererad värme",Leveranser!$B$1:$AW$1,0),FALSE)</f>
        <v>23.3</v>
      </c>
      <c r="W425" s="6">
        <f>IFERROR(VLOOKUP($B425,Miljö!$B$1:$AP$500,MATCH("Såld mängd produktionsspecifik fjärrvärme (GWh)",Miljö!$B$1:$AW$1,0),FALSE)/1,0)</f>
        <v>0</v>
      </c>
      <c r="X425" s="6"/>
      <c r="Y425" s="30">
        <f t="shared" si="73"/>
        <v>0.89272030651341006</v>
      </c>
      <c r="Z425" s="6"/>
      <c r="AA425" s="30" t="str">
        <f t="shared" si="74"/>
        <v/>
      </c>
      <c r="AC425" t="s">
        <v>10</v>
      </c>
      <c r="AD425" t="s">
        <v>20</v>
      </c>
      <c r="AE425" s="25" t="str">
        <f t="shared" si="69"/>
        <v>ja</v>
      </c>
      <c r="AF425" t="s">
        <v>20</v>
      </c>
      <c r="AG425" t="s">
        <v>20</v>
      </c>
      <c r="AM425" s="6" t="str">
        <f t="shared" si="70"/>
        <v/>
      </c>
      <c r="AO425" s="6" t="str">
        <f t="shared" si="77"/>
        <v/>
      </c>
      <c r="AQ425" s="6" t="str">
        <f t="shared" si="78"/>
        <v/>
      </c>
      <c r="AR425" s="6"/>
      <c r="AW425" t="str">
        <f t="shared" si="75"/>
        <v/>
      </c>
      <c r="AY425" s="6" t="str">
        <f t="shared" si="79"/>
        <v/>
      </c>
      <c r="BB425" s="6" t="str">
        <f t="shared" si="76"/>
        <v>Ja</v>
      </c>
      <c r="BK425" t="s">
        <v>10</v>
      </c>
    </row>
    <row r="426" spans="1:63" ht="15" customHeight="1" x14ac:dyDescent="0.25">
      <c r="A426" t="s">
        <v>550</v>
      </c>
      <c r="B426" t="s">
        <v>551</v>
      </c>
      <c r="C426">
        <v>0.20715800000000001</v>
      </c>
      <c r="D426">
        <v>110.80500000000001</v>
      </c>
      <c r="E426">
        <v>6.1834899999999999</v>
      </c>
      <c r="F426">
        <v>5.5468799999999999E-2</v>
      </c>
      <c r="G426" t="s">
        <v>10</v>
      </c>
      <c r="H426" t="s">
        <v>10</v>
      </c>
      <c r="K426" s="6">
        <f>VLOOKUP($B426,'Egen hetvattenprod'!$B$1:$AP$500,MATCH("Summa tillförd energi:",'Egen hetvattenprod'!$B$1:$AY$1,0),FALSE)</f>
        <v>267.262</v>
      </c>
      <c r="L426" s="6">
        <f>VLOOKUP($B426,Kraftvärmeprod!$B$1:$AO$500,MATCH("Summa tillförd energi:",Kraftvärmeprod!$B$1:$AV$1,0),FALSE)</f>
        <v>0</v>
      </c>
      <c r="M426" s="33">
        <f>VLOOKUP($B426,'Allokerad kvv'!$B$1:$AO$500,MATCH("Summa allokerad tillförd energi:",'Allokerad kvv'!$B$1:$AV$1,0),FALSE)</f>
        <v>0</v>
      </c>
      <c r="N426" s="33">
        <f>VLOOKUP($B426,'Justerad allokering'!$B$1:$AO$500,MATCH("Summa justerad allokerad tillförd energi:",'Justerad allokering'!$B$1:$AV$1,0),FALSE)</f>
        <v>0</v>
      </c>
      <c r="O426" s="6">
        <f>VLOOKUP($B426,'Slutlig allokering'!$B$2:$AL$500,MATCH("Summa justerad allokerad tillförd energi:",'Slutlig allokering'!$B$2:$AS$2,0),FALSE)</f>
        <v>0</v>
      </c>
      <c r="P426" s="6">
        <f>VLOOKUP($B426,'Köpt hetvatten'!$B$1:$AP$500,MATCH("Med verkningsgrad:",'Köpt hetvatten'!$B$1:$AW$1,0),FALSE)</f>
        <v>5.78</v>
      </c>
      <c r="Q426" s="6">
        <f>VLOOKUP($B426,Spillvärme!$B$1:$AP$500,MATCH("Summa tillförd energi:",Spillvärme!$B$1:$AW$1,0),FALSE)</f>
        <v>27.64</v>
      </c>
      <c r="R426" s="6">
        <f>VLOOKUP($B426,Miljö!$B$1:$AP$500,MATCH("Summa tillförd energi:",Miljö!$B$1:$AW$1,0),FALSE)</f>
        <v>8.6449999999999996</v>
      </c>
      <c r="S426" s="33">
        <f t="shared" si="71"/>
        <v>0</v>
      </c>
      <c r="T426" s="6" t="str">
        <f>VLOOKUP($B426,Miljö!$B$1:$AP$500,MATCH("Köpt prod.spec hetvatten",Miljö!$B$1:$AW$1,0),FALSE)</f>
        <v/>
      </c>
      <c r="U426" s="6">
        <f t="shared" si="72"/>
        <v>309.32699999999994</v>
      </c>
      <c r="V426" s="6">
        <f>VLOOKUP($B426,Leveranser!$B$1:$AP$500,MATCH("Total levererad värme",Leveranser!$B$1:$AW$1,0),FALSE)</f>
        <v>219.642</v>
      </c>
      <c r="W426" s="6">
        <f>IFERROR(VLOOKUP($B426,Miljö!$B$1:$AP$500,MATCH("Såld mängd produktionsspecifik fjärrvärme (GWh)",Miljö!$B$1:$AW$1,0),FALSE)/1,0)</f>
        <v>0</v>
      </c>
      <c r="X426" s="6"/>
      <c r="Y426" s="30">
        <f t="shared" si="73"/>
        <v>0.71006410691598221</v>
      </c>
      <c r="Z426" s="6"/>
      <c r="AA426" s="30" t="str">
        <f t="shared" si="74"/>
        <v/>
      </c>
      <c r="AC426" t="s">
        <v>10</v>
      </c>
      <c r="AD426" t="s">
        <v>20</v>
      </c>
      <c r="AE426" s="25" t="str">
        <f t="shared" si="69"/>
        <v>ja</v>
      </c>
      <c r="AF426" t="s">
        <v>20</v>
      </c>
      <c r="AG426" t="s">
        <v>20</v>
      </c>
      <c r="AM426" s="6" t="str">
        <f t="shared" si="70"/>
        <v/>
      </c>
      <c r="AO426" s="6" t="str">
        <f t="shared" si="77"/>
        <v/>
      </c>
      <c r="AQ426" s="6" t="str">
        <f t="shared" si="78"/>
        <v/>
      </c>
      <c r="AR426" s="6"/>
      <c r="AW426" t="str">
        <f t="shared" si="75"/>
        <v/>
      </c>
      <c r="AY426" s="6" t="str">
        <f t="shared" si="79"/>
        <v/>
      </c>
      <c r="BB426" s="6" t="str">
        <f t="shared" si="76"/>
        <v>Ja</v>
      </c>
      <c r="BK426" t="s">
        <v>10</v>
      </c>
    </row>
    <row r="427" spans="1:63" ht="15" customHeight="1" x14ac:dyDescent="0.25">
      <c r="A427" t="s">
        <v>550</v>
      </c>
      <c r="B427" t="s">
        <v>552</v>
      </c>
      <c r="C427">
        <v>0.35715400000000003</v>
      </c>
      <c r="D427">
        <v>30.760999999999999</v>
      </c>
      <c r="E427">
        <v>24.377700000000001</v>
      </c>
      <c r="F427">
        <v>4.0931000000000002E-2</v>
      </c>
      <c r="G427" t="s">
        <v>14</v>
      </c>
      <c r="H427" t="s">
        <v>10</v>
      </c>
      <c r="K427" s="6">
        <f>VLOOKUP($B427,'Egen hetvattenprod'!$B$1:$AP$500,MATCH("Summa tillförd energi:",'Egen hetvattenprod'!$B$1:$AY$1,0),FALSE)</f>
        <v>3.6579999999999999</v>
      </c>
      <c r="L427" s="6">
        <f>VLOOKUP($B427,Kraftvärmeprod!$B$1:$AO$500,MATCH("Summa tillförd energi:",Kraftvärmeprod!$B$1:$AV$1,0),FALSE)</f>
        <v>0</v>
      </c>
      <c r="M427" s="33">
        <f>VLOOKUP($B427,'Allokerad kvv'!$B$1:$AO$500,MATCH("Summa allokerad tillförd energi:",'Allokerad kvv'!$B$1:$AV$1,0),FALSE)</f>
        <v>0</v>
      </c>
      <c r="N427" s="33">
        <f>VLOOKUP($B427,'Justerad allokering'!$B$1:$AO$500,MATCH("Summa justerad allokerad tillförd energi:",'Justerad allokering'!$B$1:$AV$1,0),FALSE)</f>
        <v>0</v>
      </c>
      <c r="O427" s="6">
        <f>VLOOKUP($B427,'Slutlig allokering'!$B$2:$AL$500,MATCH("Summa justerad allokerad tillförd energi:",'Slutlig allokering'!$B$2:$AS$2,0),FALSE)</f>
        <v>0</v>
      </c>
      <c r="P427" s="6">
        <f>VLOOKUP($B427,'Köpt hetvatten'!$B$1:$AP$500,MATCH("Med verkningsgrad:",'Köpt hetvatten'!$B$1:$AW$1,0),FALSE)</f>
        <v>0</v>
      </c>
      <c r="Q427" s="6">
        <f>VLOOKUP($B427,Spillvärme!$B$1:$AP$500,MATCH("Summa tillförd energi:",Spillvärme!$B$1:$AW$1,0),FALSE)</f>
        <v>0</v>
      </c>
      <c r="R427" s="6">
        <f>VLOOKUP($B427,Miljö!$B$1:$AP$500,MATCH("Summa tillförd energi:",Miljö!$B$1:$AW$1,0),FALSE)</f>
        <v>0.08</v>
      </c>
      <c r="S427" s="33">
        <f t="shared" si="71"/>
        <v>0</v>
      </c>
      <c r="T427" s="6" t="str">
        <f>VLOOKUP($B427,Miljö!$B$1:$AP$500,MATCH("Köpt prod.spec hetvatten",Miljö!$B$1:$AW$1,0),FALSE)</f>
        <v/>
      </c>
      <c r="U427" s="6">
        <f t="shared" si="72"/>
        <v>3.738</v>
      </c>
      <c r="V427" s="6">
        <f>VLOOKUP($B427,Leveranser!$B$1:$AP$500,MATCH("Total levererad värme",Leveranser!$B$1:$AW$1,0),FALSE)</f>
        <v>2.0030000000000001</v>
      </c>
      <c r="W427" s="6">
        <f>IFERROR(VLOOKUP($B427,Miljö!$B$1:$AP$500,MATCH("Såld mängd produktionsspecifik fjärrvärme (GWh)",Miljö!$B$1:$AW$1,0),FALSE)/1,0)</f>
        <v>0</v>
      </c>
      <c r="X427" s="6"/>
      <c r="Y427" s="30">
        <f t="shared" si="73"/>
        <v>0.53584804708400213</v>
      </c>
      <c r="Z427" s="6"/>
      <c r="AA427" s="30" t="str">
        <f t="shared" si="74"/>
        <v/>
      </c>
      <c r="AC427" t="s">
        <v>10</v>
      </c>
      <c r="AD427" t="s">
        <v>20</v>
      </c>
      <c r="AE427" s="25" t="str">
        <f t="shared" si="69"/>
        <v>ja</v>
      </c>
      <c r="AF427" t="s">
        <v>20</v>
      </c>
      <c r="AG427" t="s">
        <v>20</v>
      </c>
      <c r="AM427" s="6" t="str">
        <f t="shared" si="70"/>
        <v/>
      </c>
      <c r="AO427" s="6" t="str">
        <f t="shared" si="77"/>
        <v/>
      </c>
      <c r="AQ427" s="6" t="str">
        <f t="shared" si="78"/>
        <v/>
      </c>
      <c r="AR427" s="6"/>
      <c r="AW427" t="str">
        <f t="shared" si="75"/>
        <v/>
      </c>
      <c r="AY427" s="6" t="str">
        <f t="shared" si="79"/>
        <v/>
      </c>
      <c r="BB427" s="6" t="str">
        <f t="shared" si="76"/>
        <v>Ja</v>
      </c>
      <c r="BK427" t="s">
        <v>10</v>
      </c>
    </row>
    <row r="428" spans="1:63" ht="15" customHeight="1" x14ac:dyDescent="0.25">
      <c r="A428" t="s">
        <v>550</v>
      </c>
      <c r="B428" t="s">
        <v>553</v>
      </c>
      <c r="C428">
        <v>0.16802500000000001</v>
      </c>
      <c r="D428">
        <v>27.8474</v>
      </c>
      <c r="E428">
        <v>8.1757299999999997</v>
      </c>
      <c r="F428">
        <v>5.9494600000000002E-2</v>
      </c>
      <c r="G428" t="s">
        <v>14</v>
      </c>
      <c r="H428" t="s">
        <v>10</v>
      </c>
      <c r="K428" s="6">
        <f>VLOOKUP($B428,'Egen hetvattenprod'!$B$1:$AP$500,MATCH("Summa tillförd energi:",'Egen hetvattenprod'!$B$1:$AY$1,0),FALSE)</f>
        <v>17.076000000000001</v>
      </c>
      <c r="L428" s="6">
        <f>VLOOKUP($B428,Kraftvärmeprod!$B$1:$AO$500,MATCH("Summa tillförd energi:",Kraftvärmeprod!$B$1:$AV$1,0),FALSE)</f>
        <v>0</v>
      </c>
      <c r="M428" s="33">
        <f>VLOOKUP($B428,'Allokerad kvv'!$B$1:$AO$500,MATCH("Summa allokerad tillförd energi:",'Allokerad kvv'!$B$1:$AV$1,0),FALSE)</f>
        <v>0</v>
      </c>
      <c r="N428" s="33">
        <f>VLOOKUP($B428,'Justerad allokering'!$B$1:$AO$500,MATCH("Summa justerad allokerad tillförd energi:",'Justerad allokering'!$B$1:$AV$1,0),FALSE)</f>
        <v>0</v>
      </c>
      <c r="O428" s="6">
        <f>VLOOKUP($B428,'Slutlig allokering'!$B$2:$AL$500,MATCH("Summa justerad allokerad tillförd energi:",'Slutlig allokering'!$B$2:$AS$2,0),FALSE)</f>
        <v>0</v>
      </c>
      <c r="P428" s="6">
        <f>VLOOKUP($B428,'Köpt hetvatten'!$B$1:$AP$500,MATCH("Med verkningsgrad:",'Köpt hetvatten'!$B$1:$AW$1,0),FALSE)</f>
        <v>0</v>
      </c>
      <c r="Q428" s="6">
        <f>VLOOKUP($B428,Spillvärme!$B$1:$AP$500,MATCH("Summa tillförd energi:",Spillvärme!$B$1:$AW$1,0),FALSE)</f>
        <v>0</v>
      </c>
      <c r="R428" s="6">
        <f>VLOOKUP($B428,Miljö!$B$1:$AP$500,MATCH("Summa tillförd energi:",Miljö!$B$1:$AW$1,0),FALSE)</f>
        <v>0</v>
      </c>
      <c r="S428" s="33">
        <f t="shared" si="71"/>
        <v>0.43824000000000002</v>
      </c>
      <c r="T428" s="6" t="str">
        <f>VLOOKUP($B428,Miljö!$B$1:$AP$500,MATCH("Köpt prod.spec hetvatten",Miljö!$B$1:$AW$1,0),FALSE)</f>
        <v/>
      </c>
      <c r="U428" s="6">
        <f t="shared" si="72"/>
        <v>17.076000000000001</v>
      </c>
      <c r="V428" s="6">
        <f>VLOOKUP($B428,Leveranser!$B$1:$AP$500,MATCH("Total levererad värme",Leveranser!$B$1:$AW$1,0),FALSE)</f>
        <v>14.608000000000001</v>
      </c>
      <c r="W428" s="6">
        <f>IFERROR(VLOOKUP($B428,Miljö!$B$1:$AP$500,MATCH("Såld mängd produktionsspecifik fjärrvärme (GWh)",Miljö!$B$1:$AW$1,0),FALSE)/1,0)</f>
        <v>0</v>
      </c>
      <c r="X428" s="6"/>
      <c r="Y428" s="30">
        <f t="shared" si="73"/>
        <v>0.85546966502693844</v>
      </c>
      <c r="Z428" s="6"/>
      <c r="AA428" s="30" t="str">
        <f t="shared" si="74"/>
        <v/>
      </c>
      <c r="AC428" t="s">
        <v>10</v>
      </c>
      <c r="AD428" t="s">
        <v>20</v>
      </c>
      <c r="AE428" s="25" t="str">
        <f t="shared" si="69"/>
        <v>ja</v>
      </c>
      <c r="AF428" t="s">
        <v>20</v>
      </c>
      <c r="AG428" t="s">
        <v>20</v>
      </c>
      <c r="AM428" s="6" t="str">
        <f t="shared" si="70"/>
        <v/>
      </c>
      <c r="AO428" s="6" t="str">
        <f t="shared" si="77"/>
        <v/>
      </c>
      <c r="AQ428" s="6" t="str">
        <f t="shared" si="78"/>
        <v/>
      </c>
      <c r="AR428" s="6"/>
      <c r="AW428" t="str">
        <f t="shared" si="75"/>
        <v/>
      </c>
      <c r="AY428" s="6" t="str">
        <f t="shared" si="79"/>
        <v/>
      </c>
      <c r="BB428" s="6" t="str">
        <f t="shared" si="76"/>
        <v>Ja</v>
      </c>
      <c r="BK428" t="s">
        <v>10</v>
      </c>
    </row>
    <row r="429" spans="1:63" ht="15" customHeight="1" x14ac:dyDescent="0.25">
      <c r="A429" t="s">
        <v>550</v>
      </c>
      <c r="B429" t="s">
        <v>554</v>
      </c>
      <c r="C429">
        <v>0.120674</v>
      </c>
      <c r="D429">
        <v>28.566700000000001</v>
      </c>
      <c r="E429">
        <v>2.5736400000000001</v>
      </c>
      <c r="F429">
        <v>8.6278400000000005E-2</v>
      </c>
      <c r="G429" t="s">
        <v>14</v>
      </c>
      <c r="H429" t="s">
        <v>10</v>
      </c>
      <c r="K429" s="6">
        <f>VLOOKUP($B429,'Egen hetvattenprod'!$B$1:$AP$500,MATCH("Summa tillförd energi:",'Egen hetvattenprod'!$B$1:$AY$1,0),FALSE)</f>
        <v>1.911</v>
      </c>
      <c r="L429" s="6">
        <f>VLOOKUP($B429,Kraftvärmeprod!$B$1:$AO$500,MATCH("Summa tillförd energi:",Kraftvärmeprod!$B$1:$AV$1,0),FALSE)</f>
        <v>0</v>
      </c>
      <c r="M429" s="33">
        <f>VLOOKUP($B429,'Allokerad kvv'!$B$1:$AO$500,MATCH("Summa allokerad tillförd energi:",'Allokerad kvv'!$B$1:$AV$1,0),FALSE)</f>
        <v>0</v>
      </c>
      <c r="N429" s="33">
        <f>VLOOKUP($B429,'Justerad allokering'!$B$1:$AO$500,MATCH("Summa justerad allokerad tillförd energi:",'Justerad allokering'!$B$1:$AV$1,0),FALSE)</f>
        <v>0</v>
      </c>
      <c r="O429" s="6">
        <f>VLOOKUP($B429,'Slutlig allokering'!$B$2:$AL$500,MATCH("Summa justerad allokerad tillförd energi:",'Slutlig allokering'!$B$2:$AS$2,0),FALSE)</f>
        <v>0</v>
      </c>
      <c r="P429" s="6">
        <f>VLOOKUP($B429,'Köpt hetvatten'!$B$1:$AP$500,MATCH("Med verkningsgrad:",'Köpt hetvatten'!$B$1:$AW$1,0),FALSE)</f>
        <v>1.7191011235955056</v>
      </c>
      <c r="Q429" s="6">
        <f>VLOOKUP($B429,Spillvärme!$B$1:$AP$500,MATCH("Summa tillförd energi:",Spillvärme!$B$1:$AW$1,0),FALSE)</f>
        <v>24.678000000000001</v>
      </c>
      <c r="R429" s="6">
        <f>VLOOKUP($B429,Miljö!$B$1:$AP$500,MATCH("Summa tillförd energi:",Miljö!$B$1:$AW$1,0),FALSE)</f>
        <v>0.04</v>
      </c>
      <c r="S429" s="33">
        <f t="shared" si="71"/>
        <v>0</v>
      </c>
      <c r="T429" s="6" t="str">
        <f>VLOOKUP($B429,Miljö!$B$1:$AP$500,MATCH("Köpt prod.spec hetvatten",Miljö!$B$1:$AW$1,0),FALSE)</f>
        <v/>
      </c>
      <c r="U429" s="6">
        <f t="shared" si="72"/>
        <v>28.348101123595505</v>
      </c>
      <c r="V429" s="6">
        <f>VLOOKUP($B429,Leveranser!$B$1:$AP$500,MATCH("Total levererad värme",Leveranser!$B$1:$AW$1,0),FALSE)</f>
        <v>23.454999999999998</v>
      </c>
      <c r="W429" s="6">
        <f>IFERROR(VLOOKUP($B429,Miljö!$B$1:$AP$500,MATCH("Såld mängd produktionsspecifik fjärrvärme (GWh)",Miljö!$B$1:$AW$1,0),FALSE)/1,0)</f>
        <v>0</v>
      </c>
      <c r="X429" s="6"/>
      <c r="Y429" s="30">
        <f t="shared" si="73"/>
        <v>0.82739227921256631</v>
      </c>
      <c r="Z429" s="6"/>
      <c r="AA429" s="30" t="str">
        <f t="shared" si="74"/>
        <v/>
      </c>
      <c r="AC429" t="s">
        <v>10</v>
      </c>
      <c r="AD429" t="s">
        <v>20</v>
      </c>
      <c r="AE429" s="25" t="str">
        <f t="shared" si="69"/>
        <v>ja</v>
      </c>
      <c r="AF429" t="s">
        <v>20</v>
      </c>
      <c r="AG429" t="s">
        <v>20</v>
      </c>
      <c r="AM429" s="6" t="str">
        <f t="shared" si="70"/>
        <v/>
      </c>
      <c r="AO429" s="6" t="str">
        <f t="shared" si="77"/>
        <v/>
      </c>
      <c r="AQ429" s="6" t="str">
        <f t="shared" si="78"/>
        <v/>
      </c>
      <c r="AR429" s="6"/>
      <c r="AW429" t="str">
        <f t="shared" si="75"/>
        <v/>
      </c>
      <c r="AY429" s="6" t="str">
        <f t="shared" si="79"/>
        <v/>
      </c>
      <c r="BB429" s="6" t="str">
        <f t="shared" si="76"/>
        <v>Ja</v>
      </c>
      <c r="BK429" t="s">
        <v>10</v>
      </c>
    </row>
    <row r="430" spans="1:63" ht="15" customHeight="1" x14ac:dyDescent="0.25">
      <c r="A430" t="s">
        <v>550</v>
      </c>
      <c r="B430" t="s">
        <v>555</v>
      </c>
      <c r="C430">
        <v>0.178842</v>
      </c>
      <c r="D430">
        <v>17.4998</v>
      </c>
      <c r="E430">
        <v>14.508599999999999</v>
      </c>
      <c r="F430">
        <v>2.25366E-2</v>
      </c>
      <c r="G430" t="s">
        <v>14</v>
      </c>
      <c r="H430" t="s">
        <v>10</v>
      </c>
      <c r="K430" s="6">
        <f>VLOOKUP($B430,'Egen hetvattenprod'!$B$1:$AP$500,MATCH("Summa tillförd energi:",'Egen hetvattenprod'!$B$1:$AY$1,0),FALSE)</f>
        <v>8.2119999999999997</v>
      </c>
      <c r="L430" s="6">
        <f>VLOOKUP($B430,Kraftvärmeprod!$B$1:$AO$500,MATCH("Summa tillförd energi:",Kraftvärmeprod!$B$1:$AV$1,0),FALSE)</f>
        <v>0</v>
      </c>
      <c r="M430" s="33">
        <f>VLOOKUP($B430,'Allokerad kvv'!$B$1:$AO$500,MATCH("Summa allokerad tillförd energi:",'Allokerad kvv'!$B$1:$AV$1,0),FALSE)</f>
        <v>0</v>
      </c>
      <c r="N430" s="33">
        <f>VLOOKUP($B430,'Justerad allokering'!$B$1:$AO$500,MATCH("Summa justerad allokerad tillförd energi:",'Justerad allokering'!$B$1:$AV$1,0),FALSE)</f>
        <v>0</v>
      </c>
      <c r="O430" s="6">
        <f>VLOOKUP($B430,'Slutlig allokering'!$B$2:$AL$500,MATCH("Summa justerad allokerad tillförd energi:",'Slutlig allokering'!$B$2:$AS$2,0),FALSE)</f>
        <v>0</v>
      </c>
      <c r="P430" s="6">
        <f>VLOOKUP($B430,'Köpt hetvatten'!$B$1:$AP$500,MATCH("Med verkningsgrad:",'Köpt hetvatten'!$B$1:$AW$1,0),FALSE)</f>
        <v>0</v>
      </c>
      <c r="Q430" s="6">
        <f>VLOOKUP($B430,Spillvärme!$B$1:$AP$500,MATCH("Summa tillförd energi:",Spillvärme!$B$1:$AW$1,0),FALSE)</f>
        <v>0</v>
      </c>
      <c r="R430" s="6">
        <f>VLOOKUP($B430,Miljö!$B$1:$AP$500,MATCH("Summa tillförd energi:",Miljö!$B$1:$AW$1,0),FALSE)</f>
        <v>0.13</v>
      </c>
      <c r="S430" s="33">
        <f t="shared" si="71"/>
        <v>0</v>
      </c>
      <c r="T430" s="6" t="str">
        <f>VLOOKUP($B430,Miljö!$B$1:$AP$500,MATCH("Köpt prod.spec hetvatten",Miljö!$B$1:$AW$1,0),FALSE)</f>
        <v/>
      </c>
      <c r="U430" s="6">
        <f t="shared" si="72"/>
        <v>8.3420000000000005</v>
      </c>
      <c r="V430" s="6">
        <f>VLOOKUP($B430,Leveranser!$B$1:$AP$500,MATCH("Total levererad värme",Leveranser!$B$1:$AW$1,0),FALSE)</f>
        <v>6.133</v>
      </c>
      <c r="W430" s="6">
        <f>IFERROR(VLOOKUP($B430,Miljö!$B$1:$AP$500,MATCH("Såld mängd produktionsspecifik fjärrvärme (GWh)",Miljö!$B$1:$AW$1,0),FALSE)/1,0)</f>
        <v>0</v>
      </c>
      <c r="X430" s="6"/>
      <c r="Y430" s="30">
        <f t="shared" si="73"/>
        <v>0.73519539678734114</v>
      </c>
      <c r="Z430" s="6"/>
      <c r="AA430" s="30" t="str">
        <f t="shared" si="74"/>
        <v/>
      </c>
      <c r="AC430" t="s">
        <v>10</v>
      </c>
      <c r="AD430" t="s">
        <v>20</v>
      </c>
      <c r="AE430" s="25" t="str">
        <f t="shared" si="69"/>
        <v>ja</v>
      </c>
      <c r="AF430" t="s">
        <v>20</v>
      </c>
      <c r="AG430" t="s">
        <v>20</v>
      </c>
      <c r="AM430" s="6" t="str">
        <f t="shared" si="70"/>
        <v/>
      </c>
      <c r="AO430" s="6" t="str">
        <f t="shared" si="77"/>
        <v/>
      </c>
      <c r="AQ430" s="6" t="str">
        <f t="shared" si="78"/>
        <v/>
      </c>
      <c r="AR430" s="6"/>
      <c r="AW430" t="str">
        <f t="shared" si="75"/>
        <v/>
      </c>
      <c r="AY430" s="6" t="str">
        <f t="shared" si="79"/>
        <v/>
      </c>
      <c r="BB430" s="6" t="str">
        <f t="shared" si="76"/>
        <v>Ja</v>
      </c>
      <c r="BK430" t="s">
        <v>10</v>
      </c>
    </row>
    <row r="431" spans="1:63" ht="15" customHeight="1" x14ac:dyDescent="0.25">
      <c r="A431" t="s">
        <v>550</v>
      </c>
      <c r="B431" t="s">
        <v>556</v>
      </c>
      <c r="C431">
        <v>0.29550700000000002</v>
      </c>
      <c r="D431">
        <v>38.1663</v>
      </c>
      <c r="E431">
        <v>16.737400000000001</v>
      </c>
      <c r="F431">
        <v>9.5615099999999995E-2</v>
      </c>
      <c r="G431" t="s">
        <v>14</v>
      </c>
      <c r="H431" t="s">
        <v>10</v>
      </c>
      <c r="K431" s="6">
        <f>VLOOKUP($B431,'Egen hetvattenprod'!$B$1:$AP$500,MATCH("Summa tillförd energi:",'Egen hetvattenprod'!$B$1:$AY$1,0),FALSE)</f>
        <v>0.42699999999999999</v>
      </c>
      <c r="L431" s="6">
        <f>VLOOKUP($B431,Kraftvärmeprod!$B$1:$AO$500,MATCH("Summa tillförd energi:",Kraftvärmeprod!$B$1:$AV$1,0),FALSE)</f>
        <v>0</v>
      </c>
      <c r="M431" s="33">
        <f>VLOOKUP($B431,'Allokerad kvv'!$B$1:$AO$500,MATCH("Summa allokerad tillförd energi:",'Allokerad kvv'!$B$1:$AV$1,0),FALSE)</f>
        <v>0</v>
      </c>
      <c r="N431" s="33">
        <f>VLOOKUP($B431,'Justerad allokering'!$B$1:$AO$500,MATCH("Summa justerad allokerad tillförd energi:",'Justerad allokering'!$B$1:$AV$1,0),FALSE)</f>
        <v>0</v>
      </c>
      <c r="O431" s="6">
        <f>VLOOKUP($B431,'Slutlig allokering'!$B$2:$AL$500,MATCH("Summa justerad allokerad tillförd energi:",'Slutlig allokering'!$B$2:$AS$2,0),FALSE)</f>
        <v>0</v>
      </c>
      <c r="P431" s="6">
        <f>VLOOKUP($B431,'Köpt hetvatten'!$B$1:$AP$500,MATCH("Med verkningsgrad:",'Köpt hetvatten'!$B$1:$AW$1,0),FALSE)</f>
        <v>3.9588235294117649</v>
      </c>
      <c r="Q431" s="6">
        <f>VLOOKUP($B431,Spillvärme!$B$1:$AP$500,MATCH("Summa tillförd energi:",Spillvärme!$B$1:$AW$1,0),FALSE)</f>
        <v>0</v>
      </c>
      <c r="R431" s="6">
        <f>VLOOKUP($B431,Miljö!$B$1:$AP$500,MATCH("Summa tillförd energi:",Miljö!$B$1:$AW$1,0),FALSE)</f>
        <v>0.08</v>
      </c>
      <c r="S431" s="33">
        <f t="shared" si="71"/>
        <v>0</v>
      </c>
      <c r="T431" s="6" t="str">
        <f>VLOOKUP($B431,Miljö!$B$1:$AP$500,MATCH("Köpt prod.spec hetvatten",Miljö!$B$1:$AW$1,0),FALSE)</f>
        <v/>
      </c>
      <c r="U431" s="6">
        <f t="shared" si="72"/>
        <v>4.4658235294117645</v>
      </c>
      <c r="V431" s="6">
        <f>VLOOKUP($B431,Leveranser!$B$1:$AP$500,MATCH("Total levererad värme",Leveranser!$B$1:$AW$1,0),FALSE)</f>
        <v>3.6190000000000002</v>
      </c>
      <c r="W431" s="6">
        <f>IFERROR(VLOOKUP($B431,Miljö!$B$1:$AP$500,MATCH("Såld mängd produktionsspecifik fjärrvärme (GWh)",Miljö!$B$1:$AW$1,0),FALSE)/1,0)</f>
        <v>0</v>
      </c>
      <c r="X431" s="6"/>
      <c r="Y431" s="30">
        <f t="shared" si="73"/>
        <v>0.8103768490101293</v>
      </c>
      <c r="Z431" s="6"/>
      <c r="AA431" s="30" t="str">
        <f t="shared" si="74"/>
        <v/>
      </c>
      <c r="AC431" t="s">
        <v>10</v>
      </c>
      <c r="AD431" t="s">
        <v>20</v>
      </c>
      <c r="AE431" s="25" t="str">
        <f t="shared" si="69"/>
        <v>ja</v>
      </c>
      <c r="AF431" t="s">
        <v>20</v>
      </c>
      <c r="AG431" t="s">
        <v>20</v>
      </c>
      <c r="AM431" s="6" t="str">
        <f t="shared" si="70"/>
        <v/>
      </c>
      <c r="AO431" s="6" t="str">
        <f t="shared" si="77"/>
        <v/>
      </c>
      <c r="AQ431" s="6" t="str">
        <f t="shared" si="78"/>
        <v/>
      </c>
      <c r="AR431" s="6"/>
      <c r="AW431" t="str">
        <f t="shared" si="75"/>
        <v/>
      </c>
      <c r="AY431" s="6" t="str">
        <f t="shared" si="79"/>
        <v/>
      </c>
      <c r="BB431" s="6" t="str">
        <f t="shared" si="76"/>
        <v>Ja</v>
      </c>
      <c r="BK431" t="s">
        <v>10</v>
      </c>
    </row>
    <row r="432" spans="1:63" ht="15" customHeight="1" x14ac:dyDescent="0.25">
      <c r="A432" t="s">
        <v>550</v>
      </c>
      <c r="B432" t="s">
        <v>557</v>
      </c>
      <c r="C432">
        <v>0.21834000000000001</v>
      </c>
      <c r="D432">
        <v>7.9343899999999996</v>
      </c>
      <c r="E432">
        <v>6.1105299999999998</v>
      </c>
      <c r="F432">
        <v>1.5796199999999999E-3</v>
      </c>
      <c r="G432" t="s">
        <v>14</v>
      </c>
      <c r="H432" t="s">
        <v>10</v>
      </c>
      <c r="K432" s="6">
        <f>VLOOKUP($B432,'Egen hetvattenprod'!$B$1:$AP$500,MATCH("Summa tillförd energi:",'Egen hetvattenprod'!$B$1:$AY$1,0),FALSE)</f>
        <v>96.562000000000012</v>
      </c>
      <c r="L432" s="6">
        <f>VLOOKUP($B432,Kraftvärmeprod!$B$1:$AO$500,MATCH("Summa tillförd energi:",Kraftvärmeprod!$B$1:$AV$1,0),FALSE)</f>
        <v>13.936</v>
      </c>
      <c r="M432" s="33">
        <f>VLOOKUP($B432,'Allokerad kvv'!$B$1:$AO$500,MATCH("Summa allokerad tillförd energi:",'Allokerad kvv'!$B$1:$AV$1,0),FALSE)</f>
        <v>10.559699999999999</v>
      </c>
      <c r="N432" s="33">
        <f>VLOOKUP($B432,'Justerad allokering'!$B$1:$AO$500,MATCH("Summa justerad allokerad tillförd energi:",'Justerad allokering'!$B$1:$AV$1,0),FALSE)</f>
        <v>0</v>
      </c>
      <c r="O432" s="6">
        <f>VLOOKUP($B432,'Slutlig allokering'!$B$2:$AL$500,MATCH("Summa justerad allokerad tillförd energi:",'Slutlig allokering'!$B$2:$AS$2,0),FALSE)</f>
        <v>10.559699999999999</v>
      </c>
      <c r="P432" s="6">
        <f>VLOOKUP($B432,'Köpt hetvatten'!$B$1:$AP$500,MATCH("Med verkningsgrad:",'Köpt hetvatten'!$B$1:$AW$1,0),FALSE)</f>
        <v>0</v>
      </c>
      <c r="Q432" s="6">
        <f>VLOOKUP($B432,Spillvärme!$B$1:$AP$500,MATCH("Summa tillförd energi:",Spillvärme!$B$1:$AW$1,0),FALSE)</f>
        <v>26.597000000000001</v>
      </c>
      <c r="R432" s="6">
        <f>VLOOKUP($B432,Miljö!$B$1:$AP$500,MATCH("Summa tillförd energi:",Miljö!$B$1:$AW$1,0),FALSE)</f>
        <v>2.39</v>
      </c>
      <c r="S432" s="33">
        <f t="shared" si="71"/>
        <v>0</v>
      </c>
      <c r="T432" s="6" t="str">
        <f>VLOOKUP($B432,Miljö!$B$1:$AP$500,MATCH("Köpt prod.spec hetvatten",Miljö!$B$1:$AW$1,0),FALSE)</f>
        <v/>
      </c>
      <c r="U432" s="6">
        <f t="shared" si="72"/>
        <v>136.1087</v>
      </c>
      <c r="V432" s="6">
        <f>VLOOKUP($B432,Leveranser!$B$1:$AP$500,MATCH("Total levererad värme",Leveranser!$B$1:$AW$1,0),FALSE)</f>
        <v>106.328</v>
      </c>
      <c r="W432" s="6">
        <f>IFERROR(VLOOKUP($B432,Miljö!$B$1:$AP$500,MATCH("Såld mängd produktionsspecifik fjärrvärme (GWh)",Miljö!$B$1:$AW$1,0),FALSE)/1,0)</f>
        <v>0</v>
      </c>
      <c r="X432" s="6"/>
      <c r="Y432" s="30">
        <f t="shared" si="73"/>
        <v>0.78119914450729455</v>
      </c>
      <c r="Z432" s="6"/>
      <c r="AA432" s="30" t="str">
        <f t="shared" si="74"/>
        <v/>
      </c>
      <c r="AC432" t="s">
        <v>10</v>
      </c>
      <c r="AD432" t="s">
        <v>20</v>
      </c>
      <c r="AE432" s="25" t="str">
        <f t="shared" si="69"/>
        <v>ja</v>
      </c>
      <c r="AF432" t="s">
        <v>20</v>
      </c>
      <c r="AG432" t="s">
        <v>20</v>
      </c>
      <c r="AM432" s="6" t="str">
        <f t="shared" si="70"/>
        <v/>
      </c>
      <c r="AO432" s="6" t="str">
        <f t="shared" si="77"/>
        <v/>
      </c>
      <c r="AQ432" s="6" t="str">
        <f t="shared" si="78"/>
        <v/>
      </c>
      <c r="AR432" s="6"/>
      <c r="AW432" t="str">
        <f t="shared" si="75"/>
        <v/>
      </c>
      <c r="AY432" s="6" t="str">
        <f t="shared" si="79"/>
        <v/>
      </c>
      <c r="BB432" s="6" t="str">
        <f t="shared" si="76"/>
        <v>Ja</v>
      </c>
      <c r="BK432" t="s">
        <v>10</v>
      </c>
    </row>
    <row r="433" spans="1:63" ht="15" customHeight="1" x14ac:dyDescent="0.25">
      <c r="A433" t="s">
        <v>550</v>
      </c>
      <c r="B433" t="s">
        <v>558</v>
      </c>
      <c r="C433">
        <v>0.13606099999999999</v>
      </c>
      <c r="D433">
        <v>11.9925</v>
      </c>
      <c r="E433">
        <v>6.2631199999999998</v>
      </c>
      <c r="F433">
        <v>1.46962E-2</v>
      </c>
      <c r="G433" t="s">
        <v>14</v>
      </c>
      <c r="H433" t="s">
        <v>10</v>
      </c>
      <c r="K433" s="6">
        <f>VLOOKUP($B433,'Egen hetvattenprod'!$B$1:$AP$500,MATCH("Summa tillförd energi:",'Egen hetvattenprod'!$B$1:$AY$1,0),FALSE)</f>
        <v>13.334999999999999</v>
      </c>
      <c r="L433" s="6">
        <f>VLOOKUP($B433,Kraftvärmeprod!$B$1:$AO$500,MATCH("Summa tillförd energi:",Kraftvärmeprod!$B$1:$AV$1,0),FALSE)</f>
        <v>185.62799999999999</v>
      </c>
      <c r="M433" s="33">
        <f>VLOOKUP($B433,'Allokerad kvv'!$B$1:$AO$500,MATCH("Summa allokerad tillförd energi:",'Allokerad kvv'!$B$1:$AV$1,0),FALSE)</f>
        <v>134.41432899999998</v>
      </c>
      <c r="N433" s="33">
        <f>VLOOKUP($B433,'Justerad allokering'!$B$1:$AO$500,MATCH("Summa justerad allokerad tillförd energi:",'Justerad allokering'!$B$1:$AV$1,0),FALSE)</f>
        <v>0</v>
      </c>
      <c r="O433" s="6">
        <f>VLOOKUP($B433,'Slutlig allokering'!$B$2:$AL$500,MATCH("Summa justerad allokerad tillförd energi:",'Slutlig allokering'!$B$2:$AS$2,0),FALSE)</f>
        <v>134.41432899999998</v>
      </c>
      <c r="P433" s="6">
        <f>VLOOKUP($B433,'Köpt hetvatten'!$B$1:$AP$500,MATCH("Med verkningsgrad:",'Köpt hetvatten'!$B$1:$AW$1,0),FALSE)</f>
        <v>0</v>
      </c>
      <c r="Q433" s="6">
        <f>VLOOKUP($B433,Spillvärme!$B$1:$AP$500,MATCH("Summa tillförd energi:",Spillvärme!$B$1:$AW$1,0),FALSE)</f>
        <v>0</v>
      </c>
      <c r="R433" s="6">
        <f>VLOOKUP($B433,Miljö!$B$1:$AP$500,MATCH("Summa tillförd energi:",Miljö!$B$1:$AW$1,0),FALSE)</f>
        <v>5.42</v>
      </c>
      <c r="S433" s="33">
        <f t="shared" si="71"/>
        <v>0</v>
      </c>
      <c r="T433" s="6" t="str">
        <f>VLOOKUP($B433,Miljö!$B$1:$AP$500,MATCH("Köpt prod.spec hetvatten",Miljö!$B$1:$AW$1,0),FALSE)</f>
        <v/>
      </c>
      <c r="U433" s="6">
        <f t="shared" si="72"/>
        <v>153.16932899999998</v>
      </c>
      <c r="V433" s="6">
        <f>VLOOKUP($B433,Leveranser!$B$1:$AP$500,MATCH("Total levererad värme",Leveranser!$B$1:$AW$1,0),FALSE)</f>
        <v>127.238</v>
      </c>
      <c r="W433" s="6">
        <f>IFERROR(VLOOKUP($B433,Miljö!$B$1:$AP$500,MATCH("Såld mängd produktionsspecifik fjärrvärme (GWh)",Miljö!$B$1:$AW$1,0),FALSE)/1,0)</f>
        <v>0</v>
      </c>
      <c r="X433" s="6"/>
      <c r="Y433" s="30">
        <f t="shared" si="73"/>
        <v>0.83070155644541621</v>
      </c>
      <c r="Z433" s="6"/>
      <c r="AA433" s="30" t="str">
        <f t="shared" si="74"/>
        <v/>
      </c>
      <c r="AC433" t="s">
        <v>10</v>
      </c>
      <c r="AD433" t="s">
        <v>20</v>
      </c>
      <c r="AE433" s="25" t="str">
        <f t="shared" si="69"/>
        <v>ja</v>
      </c>
      <c r="AF433" t="s">
        <v>20</v>
      </c>
      <c r="AG433" t="s">
        <v>20</v>
      </c>
      <c r="AM433" s="6" t="str">
        <f t="shared" si="70"/>
        <v/>
      </c>
      <c r="AO433" s="6" t="str">
        <f t="shared" si="77"/>
        <v/>
      </c>
      <c r="AQ433" s="6" t="str">
        <f t="shared" si="78"/>
        <v/>
      </c>
      <c r="AR433" s="6"/>
      <c r="AW433" t="str">
        <f t="shared" si="75"/>
        <v/>
      </c>
      <c r="AY433" s="6" t="str">
        <f t="shared" si="79"/>
        <v/>
      </c>
      <c r="BB433" s="6" t="str">
        <f t="shared" si="76"/>
        <v>Ja</v>
      </c>
      <c r="BK433" t="s">
        <v>10</v>
      </c>
    </row>
    <row r="434" spans="1:63" ht="15" customHeight="1" x14ac:dyDescent="0.25">
      <c r="A434" t="s">
        <v>550</v>
      </c>
      <c r="B434" t="s">
        <v>559</v>
      </c>
      <c r="C434">
        <v>0.104132</v>
      </c>
      <c r="D434">
        <v>15.555300000000001</v>
      </c>
      <c r="E434">
        <v>7.1776400000000002</v>
      </c>
      <c r="F434">
        <v>1.9729699999999999E-2</v>
      </c>
      <c r="G434" t="s">
        <v>14</v>
      </c>
      <c r="H434" t="s">
        <v>10</v>
      </c>
      <c r="K434" s="6">
        <f>VLOOKUP($B434,'Egen hetvattenprod'!$B$1:$AP$500,MATCH("Summa tillförd energi:",'Egen hetvattenprod'!$B$1:$AY$1,0),FALSE)</f>
        <v>48.958999999999996</v>
      </c>
      <c r="L434" s="6">
        <f>VLOOKUP($B434,Kraftvärmeprod!$B$1:$AO$500,MATCH("Summa tillförd energi:",Kraftvärmeprod!$B$1:$AV$1,0),FALSE)</f>
        <v>0</v>
      </c>
      <c r="M434" s="33">
        <f>VLOOKUP($B434,'Allokerad kvv'!$B$1:$AO$500,MATCH("Summa allokerad tillförd energi:",'Allokerad kvv'!$B$1:$AV$1,0),FALSE)</f>
        <v>0</v>
      </c>
      <c r="N434" s="33">
        <f>VLOOKUP($B434,'Justerad allokering'!$B$1:$AO$500,MATCH("Summa justerad allokerad tillförd energi:",'Justerad allokering'!$B$1:$AV$1,0),FALSE)</f>
        <v>0</v>
      </c>
      <c r="O434" s="6">
        <f>VLOOKUP($B434,'Slutlig allokering'!$B$2:$AL$500,MATCH("Summa justerad allokerad tillförd energi:",'Slutlig allokering'!$B$2:$AS$2,0),FALSE)</f>
        <v>0</v>
      </c>
      <c r="P434" s="6">
        <f>VLOOKUP($B434,'Köpt hetvatten'!$B$1:$AP$500,MATCH("Med verkningsgrad:",'Köpt hetvatten'!$B$1:$AW$1,0),FALSE)</f>
        <v>0</v>
      </c>
      <c r="Q434" s="6">
        <f>VLOOKUP($B434,Spillvärme!$B$1:$AP$500,MATCH("Summa tillförd energi:",Spillvärme!$B$1:$AW$1,0),FALSE)</f>
        <v>4.9560000000000004</v>
      </c>
      <c r="R434" s="6">
        <f>VLOOKUP($B434,Miljö!$B$1:$AP$500,MATCH("Summa tillförd energi:",Miljö!$B$1:$AW$1,0),FALSE)</f>
        <v>0.97699999999999998</v>
      </c>
      <c r="S434" s="33">
        <f t="shared" si="71"/>
        <v>0</v>
      </c>
      <c r="T434" s="6" t="str">
        <f>VLOOKUP($B434,Miljö!$B$1:$AP$500,MATCH("Köpt prod.spec hetvatten",Miljö!$B$1:$AW$1,0),FALSE)</f>
        <v/>
      </c>
      <c r="U434" s="6">
        <f t="shared" si="72"/>
        <v>54.891999999999996</v>
      </c>
      <c r="V434" s="6">
        <f>VLOOKUP($B434,Leveranser!$B$1:$AP$500,MATCH("Total levererad värme",Leveranser!$B$1:$AW$1,0),FALSE)</f>
        <v>41.853999999999999</v>
      </c>
      <c r="W434" s="6">
        <f>IFERROR(VLOOKUP($B434,Miljö!$B$1:$AP$500,MATCH("Såld mängd produktionsspecifik fjärrvärme (GWh)",Miljö!$B$1:$AW$1,0),FALSE)/1,0)</f>
        <v>0</v>
      </c>
      <c r="X434" s="6"/>
      <c r="Y434" s="30">
        <f t="shared" si="73"/>
        <v>0.76247904977045844</v>
      </c>
      <c r="Z434" s="6"/>
      <c r="AA434" s="30" t="str">
        <f t="shared" si="74"/>
        <v/>
      </c>
      <c r="AC434" t="s">
        <v>10</v>
      </c>
      <c r="AD434" t="s">
        <v>20</v>
      </c>
      <c r="AE434" s="25" t="str">
        <f t="shared" si="69"/>
        <v>ja</v>
      </c>
      <c r="AF434" t="s">
        <v>20</v>
      </c>
      <c r="AG434" t="s">
        <v>20</v>
      </c>
      <c r="AM434" s="6" t="str">
        <f t="shared" si="70"/>
        <v/>
      </c>
      <c r="AO434" s="6" t="str">
        <f t="shared" si="77"/>
        <v/>
      </c>
      <c r="AQ434" s="6" t="str">
        <f t="shared" si="78"/>
        <v/>
      </c>
      <c r="AR434" s="6"/>
      <c r="AW434" t="str">
        <f t="shared" si="75"/>
        <v/>
      </c>
      <c r="AY434" s="6" t="str">
        <f t="shared" si="79"/>
        <v/>
      </c>
      <c r="BB434" s="6" t="str">
        <f t="shared" si="76"/>
        <v>Ja</v>
      </c>
      <c r="BK434" t="s">
        <v>10</v>
      </c>
    </row>
    <row r="435" spans="1:63" ht="15" customHeight="1" x14ac:dyDescent="0.25">
      <c r="A435" t="s">
        <v>550</v>
      </c>
      <c r="B435" t="s">
        <v>560</v>
      </c>
      <c r="C435">
        <v>0.37351299999999998</v>
      </c>
      <c r="D435">
        <v>91.528400000000005</v>
      </c>
      <c r="E435">
        <v>7.0426000000000002</v>
      </c>
      <c r="F435">
        <v>0.27269700000000002</v>
      </c>
      <c r="G435" t="s">
        <v>14</v>
      </c>
      <c r="H435" t="s">
        <v>10</v>
      </c>
      <c r="K435" s="6">
        <f>VLOOKUP($B435,'Egen hetvattenprod'!$B$1:$AP$500,MATCH("Summa tillförd energi:",'Egen hetvattenprod'!$B$1:$AY$1,0),FALSE)</f>
        <v>1.526</v>
      </c>
      <c r="L435" s="6">
        <f>VLOOKUP($B435,Kraftvärmeprod!$B$1:$AO$500,MATCH("Summa tillförd energi:",Kraftvärmeprod!$B$1:$AV$1,0),FALSE)</f>
        <v>0</v>
      </c>
      <c r="M435" s="33">
        <f>VLOOKUP($B435,'Allokerad kvv'!$B$1:$AO$500,MATCH("Summa allokerad tillförd energi:",'Allokerad kvv'!$B$1:$AV$1,0),FALSE)</f>
        <v>0</v>
      </c>
      <c r="N435" s="33">
        <f>VLOOKUP($B435,'Justerad allokering'!$B$1:$AO$500,MATCH("Summa justerad allokerad tillförd energi:",'Justerad allokering'!$B$1:$AV$1,0),FALSE)</f>
        <v>0</v>
      </c>
      <c r="O435" s="6">
        <f>VLOOKUP($B435,'Slutlig allokering'!$B$2:$AL$500,MATCH("Summa justerad allokerad tillförd energi:",'Slutlig allokering'!$B$2:$AS$2,0),FALSE)</f>
        <v>0</v>
      </c>
      <c r="P435" s="6">
        <f>VLOOKUP($B435,'Köpt hetvatten'!$B$1:$AP$500,MATCH("Med verkningsgrad:",'Köpt hetvatten'!$B$1:$AW$1,0),FALSE)</f>
        <v>4.1176470588235299</v>
      </c>
      <c r="Q435" s="6">
        <f>VLOOKUP($B435,Spillvärme!$B$1:$AP$500,MATCH("Summa tillförd energi:",Spillvärme!$B$1:$AW$1,0),FALSE)</f>
        <v>14.992000000000001</v>
      </c>
      <c r="R435" s="6">
        <f>VLOOKUP($B435,Miljö!$B$1:$AP$500,MATCH("Summa tillförd energi:",Miljö!$B$1:$AW$1,0),FALSE)</f>
        <v>0.06</v>
      </c>
      <c r="S435" s="33">
        <f t="shared" si="71"/>
        <v>0</v>
      </c>
      <c r="T435" s="6" t="str">
        <f>VLOOKUP($B435,Miljö!$B$1:$AP$500,MATCH("Köpt prod.spec hetvatten",Miljö!$B$1:$AW$1,0),FALSE)</f>
        <v/>
      </c>
      <c r="U435" s="6">
        <f t="shared" si="72"/>
        <v>20.695647058823528</v>
      </c>
      <c r="V435" s="6">
        <f>VLOOKUP($B435,Leveranser!$B$1:$AP$500,MATCH("Total levererad värme",Leveranser!$B$1:$AW$1,0),FALSE)</f>
        <v>17.093</v>
      </c>
      <c r="W435" s="6">
        <f>IFERROR(VLOOKUP($B435,Miljö!$B$1:$AP$500,MATCH("Såld mängd produktionsspecifik fjärrvärme (GWh)",Miljö!$B$1:$AW$1,0),FALSE)/1,0)</f>
        <v>0</v>
      </c>
      <c r="X435" s="6"/>
      <c r="Y435" s="30">
        <f t="shared" si="73"/>
        <v>0.82592247304065081</v>
      </c>
      <c r="Z435" s="6"/>
      <c r="AA435" s="30" t="str">
        <f t="shared" si="74"/>
        <v/>
      </c>
      <c r="AC435" t="s">
        <v>10</v>
      </c>
      <c r="AD435" t="s">
        <v>20</v>
      </c>
      <c r="AE435" s="25" t="str">
        <f t="shared" si="69"/>
        <v>ja</v>
      </c>
      <c r="AF435" t="s">
        <v>20</v>
      </c>
      <c r="AG435" t="s">
        <v>20</v>
      </c>
      <c r="AM435" s="6" t="str">
        <f t="shared" si="70"/>
        <v/>
      </c>
      <c r="AO435" s="6" t="str">
        <f t="shared" si="77"/>
        <v/>
      </c>
      <c r="AQ435" s="6" t="str">
        <f t="shared" si="78"/>
        <v/>
      </c>
      <c r="AR435" s="6"/>
      <c r="AW435" t="str">
        <f t="shared" si="75"/>
        <v/>
      </c>
      <c r="AY435" s="6" t="str">
        <f t="shared" si="79"/>
        <v/>
      </c>
      <c r="BB435" s="6" t="str">
        <f t="shared" si="76"/>
        <v>Ja</v>
      </c>
      <c r="BK435" t="s">
        <v>10</v>
      </c>
    </row>
    <row r="436" spans="1:63" ht="15" customHeight="1" x14ac:dyDescent="0.25">
      <c r="A436" t="s">
        <v>550</v>
      </c>
      <c r="B436" t="s">
        <v>561</v>
      </c>
      <c r="C436">
        <v>0.126779</v>
      </c>
      <c r="D436">
        <v>19.9496</v>
      </c>
      <c r="E436">
        <v>10.0284</v>
      </c>
      <c r="F436">
        <v>2.0321800000000001E-2</v>
      </c>
      <c r="G436" t="s">
        <v>14</v>
      </c>
      <c r="H436" t="s">
        <v>10</v>
      </c>
      <c r="K436" s="6">
        <f>VLOOKUP($B436,'Egen hetvattenprod'!$B$1:$AP$500,MATCH("Summa tillförd energi:",'Egen hetvattenprod'!$B$1:$AY$1,0),FALSE)</f>
        <v>16.46</v>
      </c>
      <c r="L436" s="6">
        <f>VLOOKUP($B436,Kraftvärmeprod!$B$1:$AO$500,MATCH("Summa tillförd energi:",Kraftvärmeprod!$B$1:$AV$1,0),FALSE)</f>
        <v>0</v>
      </c>
      <c r="M436" s="33">
        <f>VLOOKUP($B436,'Allokerad kvv'!$B$1:$AO$500,MATCH("Summa allokerad tillförd energi:",'Allokerad kvv'!$B$1:$AV$1,0),FALSE)</f>
        <v>0</v>
      </c>
      <c r="N436" s="33">
        <f>VLOOKUP($B436,'Justerad allokering'!$B$1:$AO$500,MATCH("Summa justerad allokerad tillförd energi:",'Justerad allokering'!$B$1:$AV$1,0),FALSE)</f>
        <v>0</v>
      </c>
      <c r="O436" s="6">
        <f>VLOOKUP($B436,'Slutlig allokering'!$B$2:$AL$500,MATCH("Summa justerad allokerad tillförd energi:",'Slutlig allokering'!$B$2:$AS$2,0),FALSE)</f>
        <v>0</v>
      </c>
      <c r="P436" s="6">
        <f>VLOOKUP($B436,'Köpt hetvatten'!$B$1:$AP$500,MATCH("Med verkningsgrad:",'Köpt hetvatten'!$B$1:$AW$1,0),FALSE)</f>
        <v>0</v>
      </c>
      <c r="Q436" s="6">
        <f>VLOOKUP($B436,Spillvärme!$B$1:$AP$500,MATCH("Summa tillförd energi:",Spillvärme!$B$1:$AW$1,0),FALSE)</f>
        <v>0</v>
      </c>
      <c r="R436" s="6">
        <f>VLOOKUP($B436,Miljö!$B$1:$AP$500,MATCH("Summa tillförd energi:",Miljö!$B$1:$AW$1,0),FALSE)</f>
        <v>0.32</v>
      </c>
      <c r="S436" s="33">
        <f t="shared" si="71"/>
        <v>0</v>
      </c>
      <c r="T436" s="6" t="str">
        <f>VLOOKUP($B436,Miljö!$B$1:$AP$500,MATCH("Köpt prod.spec hetvatten",Miljö!$B$1:$AW$1,0),FALSE)</f>
        <v/>
      </c>
      <c r="U436" s="6">
        <f t="shared" si="72"/>
        <v>16.78</v>
      </c>
      <c r="V436" s="6">
        <f>VLOOKUP($B436,Leveranser!$B$1:$AP$500,MATCH("Total levererad värme",Leveranser!$B$1:$AW$1,0),FALSE)</f>
        <v>11.848000000000001</v>
      </c>
      <c r="W436" s="6">
        <f>IFERROR(VLOOKUP($B436,Miljö!$B$1:$AP$500,MATCH("Såld mängd produktionsspecifik fjärrvärme (GWh)",Miljö!$B$1:$AW$1,0),FALSE)/1,0)</f>
        <v>0</v>
      </c>
      <c r="X436" s="6"/>
      <c r="Y436" s="30">
        <f t="shared" si="73"/>
        <v>0.70607866507747319</v>
      </c>
      <c r="Z436" s="6"/>
      <c r="AA436" s="30" t="str">
        <f t="shared" si="74"/>
        <v/>
      </c>
      <c r="AC436" t="s">
        <v>10</v>
      </c>
      <c r="AD436" t="s">
        <v>20</v>
      </c>
      <c r="AE436" s="25" t="str">
        <f t="shared" si="69"/>
        <v>ja</v>
      </c>
      <c r="AF436" t="s">
        <v>20</v>
      </c>
      <c r="AG436" t="s">
        <v>20</v>
      </c>
      <c r="AM436" s="6" t="str">
        <f t="shared" si="70"/>
        <v/>
      </c>
      <c r="AO436" s="6" t="str">
        <f t="shared" si="77"/>
        <v/>
      </c>
      <c r="AQ436" s="6" t="str">
        <f t="shared" si="78"/>
        <v/>
      </c>
      <c r="AR436" s="6"/>
      <c r="AW436" t="str">
        <f t="shared" si="75"/>
        <v/>
      </c>
      <c r="AY436" s="6" t="str">
        <f t="shared" si="79"/>
        <v/>
      </c>
      <c r="BB436" s="6" t="str">
        <f t="shared" si="76"/>
        <v>Ja</v>
      </c>
      <c r="BK436" t="s">
        <v>10</v>
      </c>
    </row>
    <row r="437" spans="1:63" ht="15" customHeight="1" x14ac:dyDescent="0.25">
      <c r="A437" t="s">
        <v>550</v>
      </c>
      <c r="B437" t="s">
        <v>562</v>
      </c>
      <c r="C437">
        <v>9.3397499999999994E-2</v>
      </c>
      <c r="D437">
        <v>12.972799999999999</v>
      </c>
      <c r="E437">
        <v>6.6872100000000003</v>
      </c>
      <c r="F437">
        <v>1.5202800000000001E-2</v>
      </c>
      <c r="G437" t="s">
        <v>14</v>
      </c>
      <c r="H437" t="s">
        <v>10</v>
      </c>
      <c r="K437" s="6">
        <f>VLOOKUP($B437,'Egen hetvattenprod'!$B$1:$AP$500,MATCH("Summa tillförd energi:",'Egen hetvattenprod'!$B$1:$AY$1,0),FALSE)</f>
        <v>132.184</v>
      </c>
      <c r="L437" s="6">
        <f>VLOOKUP($B437,Kraftvärmeprod!$B$1:$AO$500,MATCH("Summa tillförd energi:",Kraftvärmeprod!$B$1:$AV$1,0),FALSE)</f>
        <v>0</v>
      </c>
      <c r="M437" s="33">
        <f>VLOOKUP($B437,'Allokerad kvv'!$B$1:$AO$500,MATCH("Summa allokerad tillförd energi:",'Allokerad kvv'!$B$1:$AV$1,0),FALSE)</f>
        <v>0</v>
      </c>
      <c r="N437" s="33">
        <f>VLOOKUP($B437,'Justerad allokering'!$B$1:$AO$500,MATCH("Summa justerad allokerad tillförd energi:",'Justerad allokering'!$B$1:$AV$1,0),FALSE)</f>
        <v>0</v>
      </c>
      <c r="O437" s="6">
        <f>VLOOKUP($B437,'Slutlig allokering'!$B$2:$AL$500,MATCH("Summa justerad allokerad tillförd energi:",'Slutlig allokering'!$B$2:$AS$2,0),FALSE)</f>
        <v>0</v>
      </c>
      <c r="P437" s="6">
        <f>VLOOKUP($B437,'Köpt hetvatten'!$B$1:$AP$500,MATCH("Med verkningsgrad:",'Köpt hetvatten'!$B$1:$AW$1,0),FALSE)</f>
        <v>0</v>
      </c>
      <c r="Q437" s="6">
        <f>VLOOKUP($B437,Spillvärme!$B$1:$AP$500,MATCH("Summa tillförd energi:",Spillvärme!$B$1:$AW$1,0),FALSE)</f>
        <v>0</v>
      </c>
      <c r="R437" s="6">
        <f>VLOOKUP($B437,Miljö!$B$1:$AP$500,MATCH("Summa tillförd energi:",Miljö!$B$1:$AW$1,0),FALSE)</f>
        <v>2.66</v>
      </c>
      <c r="S437" s="33">
        <f t="shared" si="71"/>
        <v>0</v>
      </c>
      <c r="T437" s="6" t="str">
        <f>VLOOKUP($B437,Miljö!$B$1:$AP$500,MATCH("Köpt prod.spec hetvatten",Miljö!$B$1:$AW$1,0),FALSE)</f>
        <v/>
      </c>
      <c r="U437" s="6">
        <f t="shared" si="72"/>
        <v>134.84399999999999</v>
      </c>
      <c r="V437" s="6">
        <f>VLOOKUP($B437,Leveranser!$B$1:$AP$500,MATCH("Total levererad värme",Leveranser!$B$1:$AW$1,0),FALSE)</f>
        <v>114.98699999999999</v>
      </c>
      <c r="W437" s="6">
        <f>IFERROR(VLOOKUP($B437,Miljö!$B$1:$AP$500,MATCH("Såld mängd produktionsspecifik fjärrvärme (GWh)",Miljö!$B$1:$AW$1,0),FALSE)/1,0)</f>
        <v>0</v>
      </c>
      <c r="X437" s="6"/>
      <c r="Y437" s="30">
        <f t="shared" si="73"/>
        <v>0.85274094509210641</v>
      </c>
      <c r="Z437" s="6"/>
      <c r="AA437" s="30" t="str">
        <f t="shared" si="74"/>
        <v/>
      </c>
      <c r="AC437" t="s">
        <v>10</v>
      </c>
      <c r="AD437" t="s">
        <v>20</v>
      </c>
      <c r="AE437" s="25" t="str">
        <f t="shared" si="69"/>
        <v>ja</v>
      </c>
      <c r="AF437" t="s">
        <v>20</v>
      </c>
      <c r="AG437" t="s">
        <v>20</v>
      </c>
      <c r="AM437" s="6" t="str">
        <f t="shared" si="70"/>
        <v/>
      </c>
      <c r="AO437" s="6" t="str">
        <f t="shared" si="77"/>
        <v/>
      </c>
      <c r="AQ437" s="6" t="str">
        <f t="shared" si="78"/>
        <v/>
      </c>
      <c r="AR437" s="6"/>
      <c r="AW437" t="str">
        <f t="shared" si="75"/>
        <v/>
      </c>
      <c r="AY437" s="6" t="str">
        <f t="shared" si="79"/>
        <v/>
      </c>
      <c r="BB437" s="6" t="str">
        <f t="shared" si="76"/>
        <v>Ja</v>
      </c>
      <c r="BK437" t="s">
        <v>10</v>
      </c>
    </row>
    <row r="438" spans="1:63" ht="15" customHeight="1" x14ac:dyDescent="0.25">
      <c r="A438" t="s">
        <v>550</v>
      </c>
      <c r="B438" t="s">
        <v>563</v>
      </c>
      <c r="C438">
        <v>0.100996</v>
      </c>
      <c r="D438">
        <v>12.2234</v>
      </c>
      <c r="E438">
        <v>1.4524600000000001</v>
      </c>
      <c r="F438">
        <v>2.91691E-2</v>
      </c>
      <c r="G438" t="s">
        <v>10</v>
      </c>
      <c r="H438" t="s">
        <v>10</v>
      </c>
      <c r="K438" s="6">
        <f>VLOOKUP($B438,'Egen hetvattenprod'!$B$1:$AP$500,MATCH("Summa tillförd energi:",'Egen hetvattenprod'!$B$1:$AY$1,0),FALSE)</f>
        <v>21.377000000000002</v>
      </c>
      <c r="L438" s="6">
        <f>VLOOKUP($B438,Kraftvärmeprod!$B$1:$AO$500,MATCH("Summa tillförd energi:",Kraftvärmeprod!$B$1:$AV$1,0),FALSE)</f>
        <v>16.029999999999998</v>
      </c>
      <c r="M438" s="33">
        <f>VLOOKUP($B438,'Allokerad kvv'!$B$1:$AO$500,MATCH("Summa allokerad tillförd energi:",'Allokerad kvv'!$B$1:$AV$1,0),FALSE)</f>
        <v>15.022104000000001</v>
      </c>
      <c r="N438" s="33">
        <f>VLOOKUP($B438,'Justerad allokering'!$B$1:$AO$500,MATCH("Summa justerad allokerad tillförd energi:",'Justerad allokering'!$B$1:$AV$1,0),FALSE)</f>
        <v>0</v>
      </c>
      <c r="O438" s="6">
        <f>VLOOKUP($B438,'Slutlig allokering'!$B$2:$AL$500,MATCH("Summa justerad allokerad tillförd energi:",'Slutlig allokering'!$B$2:$AS$2,0),FALSE)</f>
        <v>15.022104000000001</v>
      </c>
      <c r="P438" s="6">
        <f>VLOOKUP($B438,'Köpt hetvatten'!$B$1:$AP$500,MATCH("Med verkningsgrad:",'Köpt hetvatten'!$B$1:$AW$1,0),FALSE)</f>
        <v>0</v>
      </c>
      <c r="Q438" s="6">
        <f>VLOOKUP($B438,Spillvärme!$B$1:$AP$500,MATCH("Summa tillförd energi:",Spillvärme!$B$1:$AW$1,0),FALSE)</f>
        <v>27.795000000000002</v>
      </c>
      <c r="R438" s="6">
        <f>VLOOKUP($B438,Miljö!$B$1:$AP$500,MATCH("Summa tillförd energi:",Miljö!$B$1:$AW$1,0),FALSE)</f>
        <v>1</v>
      </c>
      <c r="S438" s="33">
        <f t="shared" si="71"/>
        <v>0</v>
      </c>
      <c r="T438" s="6" t="str">
        <f>VLOOKUP($B438,Miljö!$B$1:$AP$500,MATCH("Köpt prod.spec hetvatten",Miljö!$B$1:$AW$1,0),FALSE)</f>
        <v/>
      </c>
      <c r="U438" s="6">
        <f t="shared" si="72"/>
        <v>65.19410400000001</v>
      </c>
      <c r="V438" s="6">
        <f>VLOOKUP($B438,Leveranser!$B$1:$AP$500,MATCH("Total levererad värme",Leveranser!$B$1:$AW$1,0),FALSE)</f>
        <v>59.045000000000002</v>
      </c>
      <c r="W438" s="6">
        <f>IFERROR(VLOOKUP($B438,Miljö!$B$1:$AP$500,MATCH("Såld mängd produktionsspecifik fjärrvärme (GWh)",Miljö!$B$1:$AW$1,0),FALSE)/1,0)</f>
        <v>0</v>
      </c>
      <c r="X438" s="6"/>
      <c r="Y438" s="30">
        <f t="shared" si="73"/>
        <v>0.90568005965692833</v>
      </c>
      <c r="Z438" s="6"/>
      <c r="AA438" s="30" t="str">
        <f t="shared" si="74"/>
        <v/>
      </c>
      <c r="AC438" t="s">
        <v>10</v>
      </c>
      <c r="AD438" t="s">
        <v>20</v>
      </c>
      <c r="AE438" s="25" t="str">
        <f t="shared" si="69"/>
        <v>ja</v>
      </c>
      <c r="AF438" t="s">
        <v>20</v>
      </c>
      <c r="AG438" t="s">
        <v>20</v>
      </c>
      <c r="AM438" s="6" t="str">
        <f t="shared" si="70"/>
        <v/>
      </c>
      <c r="AO438" s="6" t="str">
        <f t="shared" si="77"/>
        <v/>
      </c>
      <c r="AQ438" s="6" t="str">
        <f t="shared" si="78"/>
        <v/>
      </c>
      <c r="AR438" s="6"/>
      <c r="AW438" t="str">
        <f t="shared" si="75"/>
        <v/>
      </c>
      <c r="AY438" s="6" t="str">
        <f t="shared" si="79"/>
        <v/>
      </c>
      <c r="BB438" s="6" t="str">
        <f t="shared" si="76"/>
        <v>Ja</v>
      </c>
      <c r="BK438" t="s">
        <v>10</v>
      </c>
    </row>
    <row r="439" spans="1:63" ht="15" customHeight="1" x14ac:dyDescent="0.25">
      <c r="A439" t="s">
        <v>550</v>
      </c>
      <c r="B439" t="s">
        <v>564</v>
      </c>
      <c r="C439">
        <v>0.276391</v>
      </c>
      <c r="D439">
        <v>30.198499999999999</v>
      </c>
      <c r="E439">
        <v>16.9542</v>
      </c>
      <c r="F439">
        <v>6.8246799999999996E-2</v>
      </c>
      <c r="G439" t="s">
        <v>14</v>
      </c>
      <c r="H439" t="s">
        <v>10</v>
      </c>
      <c r="K439" s="6">
        <f>VLOOKUP($B439,'Egen hetvattenprod'!$B$1:$AP$500,MATCH("Summa tillförd energi:",'Egen hetvattenprod'!$B$1:$AY$1,0),FALSE)</f>
        <v>2.3969999999999998</v>
      </c>
      <c r="L439" s="6">
        <f>VLOOKUP($B439,Kraftvärmeprod!$B$1:$AO$500,MATCH("Summa tillförd energi:",Kraftvärmeprod!$B$1:$AV$1,0),FALSE)</f>
        <v>0</v>
      </c>
      <c r="M439" s="33">
        <f>VLOOKUP($B439,'Allokerad kvv'!$B$1:$AO$500,MATCH("Summa allokerad tillförd energi:",'Allokerad kvv'!$B$1:$AV$1,0),FALSE)</f>
        <v>0</v>
      </c>
      <c r="N439" s="33">
        <f>VLOOKUP($B439,'Justerad allokering'!$B$1:$AO$500,MATCH("Summa justerad allokerad tillförd energi:",'Justerad allokering'!$B$1:$AV$1,0),FALSE)</f>
        <v>0</v>
      </c>
      <c r="O439" s="6">
        <f>VLOOKUP($B439,'Slutlig allokering'!$B$2:$AL$500,MATCH("Summa justerad allokerad tillförd energi:",'Slutlig allokering'!$B$2:$AS$2,0),FALSE)</f>
        <v>0</v>
      </c>
      <c r="P439" s="6">
        <f>VLOOKUP($B439,'Köpt hetvatten'!$B$1:$AP$500,MATCH("Med verkningsgrad:",'Köpt hetvatten'!$B$1:$AW$1,0),FALSE)</f>
        <v>0</v>
      </c>
      <c r="Q439" s="6">
        <f>VLOOKUP($B439,Spillvärme!$B$1:$AP$500,MATCH("Summa tillförd energi:",Spillvärme!$B$1:$AW$1,0),FALSE)</f>
        <v>0</v>
      </c>
      <c r="R439" s="6">
        <f>VLOOKUP($B439,Miljö!$B$1:$AP$500,MATCH("Summa tillförd energi:",Miljö!$B$1:$AW$1,0),FALSE)</f>
        <v>0.05</v>
      </c>
      <c r="S439" s="33">
        <f t="shared" si="71"/>
        <v>0</v>
      </c>
      <c r="T439" s="6" t="str">
        <f>VLOOKUP($B439,Miljö!$B$1:$AP$500,MATCH("Köpt prod.spec hetvatten",Miljö!$B$1:$AW$1,0),FALSE)</f>
        <v/>
      </c>
      <c r="U439" s="6">
        <f t="shared" si="72"/>
        <v>2.4469999999999996</v>
      </c>
      <c r="V439" s="6">
        <f>VLOOKUP($B439,Leveranser!$B$1:$AP$500,MATCH("Total levererad värme",Leveranser!$B$1:$AW$1,0),FALSE)</f>
        <v>1.92</v>
      </c>
      <c r="W439" s="6">
        <f>IFERROR(VLOOKUP($B439,Miljö!$B$1:$AP$500,MATCH("Såld mängd produktionsspecifik fjärrvärme (GWh)",Miljö!$B$1:$AW$1,0),FALSE)/1,0)</f>
        <v>0</v>
      </c>
      <c r="X439" s="6"/>
      <c r="Y439" s="30">
        <f t="shared" si="73"/>
        <v>0.78463424601552934</v>
      </c>
      <c r="Z439" s="6"/>
      <c r="AA439" s="30" t="str">
        <f t="shared" si="74"/>
        <v/>
      </c>
      <c r="AC439" t="s">
        <v>10</v>
      </c>
      <c r="AD439" t="s">
        <v>20</v>
      </c>
      <c r="AE439" s="25" t="str">
        <f t="shared" si="69"/>
        <v>ja</v>
      </c>
      <c r="AF439" t="s">
        <v>20</v>
      </c>
      <c r="AG439" t="s">
        <v>20</v>
      </c>
      <c r="AM439" s="6" t="str">
        <f t="shared" si="70"/>
        <v/>
      </c>
      <c r="AO439" s="6" t="str">
        <f t="shared" si="77"/>
        <v/>
      </c>
      <c r="AQ439" s="6" t="str">
        <f t="shared" si="78"/>
        <v/>
      </c>
      <c r="AR439" s="6"/>
      <c r="AW439" t="str">
        <f t="shared" si="75"/>
        <v/>
      </c>
      <c r="AY439" s="6" t="str">
        <f t="shared" si="79"/>
        <v/>
      </c>
      <c r="BB439" s="6" t="str">
        <f t="shared" si="76"/>
        <v>Ja</v>
      </c>
      <c r="BK439" t="s">
        <v>10</v>
      </c>
    </row>
    <row r="440" spans="1:63" ht="15" customHeight="1" x14ac:dyDescent="0.25">
      <c r="A440" t="s">
        <v>550</v>
      </c>
      <c r="B440" t="s">
        <v>565</v>
      </c>
      <c r="C440">
        <v>0.225272</v>
      </c>
      <c r="D440">
        <v>10.4863</v>
      </c>
      <c r="E440">
        <v>18.296800000000001</v>
      </c>
      <c r="F440">
        <v>6.1961999999999998E-3</v>
      </c>
      <c r="G440" t="s">
        <v>14</v>
      </c>
      <c r="H440" t="s">
        <v>10</v>
      </c>
      <c r="K440" s="6">
        <f>VLOOKUP($B440,'Egen hetvattenprod'!$B$1:$AP$500,MATCH("Summa tillförd energi:",'Egen hetvattenprod'!$B$1:$AY$1,0),FALSE)</f>
        <v>2.6367000000000003</v>
      </c>
      <c r="L440" s="6">
        <f>VLOOKUP($B440,Kraftvärmeprod!$B$1:$AO$500,MATCH("Summa tillförd energi:",Kraftvärmeprod!$B$1:$AV$1,0),FALSE)</f>
        <v>0</v>
      </c>
      <c r="M440" s="33">
        <f>VLOOKUP($B440,'Allokerad kvv'!$B$1:$AO$500,MATCH("Summa allokerad tillförd energi:",'Allokerad kvv'!$B$1:$AV$1,0),FALSE)</f>
        <v>0</v>
      </c>
      <c r="N440" s="33">
        <f>VLOOKUP($B440,'Justerad allokering'!$B$1:$AO$500,MATCH("Summa justerad allokerad tillförd energi:",'Justerad allokering'!$B$1:$AV$1,0),FALSE)</f>
        <v>0</v>
      </c>
      <c r="O440" s="6">
        <f>VLOOKUP($B440,'Slutlig allokering'!$B$2:$AL$500,MATCH("Summa justerad allokerad tillförd energi:",'Slutlig allokering'!$B$2:$AS$2,0),FALSE)</f>
        <v>0</v>
      </c>
      <c r="P440" s="6">
        <f>VLOOKUP($B440,'Köpt hetvatten'!$B$1:$AP$500,MATCH("Med verkningsgrad:",'Köpt hetvatten'!$B$1:$AW$1,0),FALSE)</f>
        <v>0</v>
      </c>
      <c r="Q440" s="6">
        <f>VLOOKUP($B440,Spillvärme!$B$1:$AP$500,MATCH("Summa tillförd energi:",Spillvärme!$B$1:$AW$1,0),FALSE)</f>
        <v>0</v>
      </c>
      <c r="R440" s="6">
        <f>VLOOKUP($B440,Miljö!$B$1:$AP$500,MATCH("Summa tillförd energi:",Miljö!$B$1:$AW$1,0),FALSE)</f>
        <v>5.8500000000000003E-2</v>
      </c>
      <c r="S440" s="33">
        <f t="shared" si="71"/>
        <v>0</v>
      </c>
      <c r="T440" s="6" t="str">
        <f>VLOOKUP($B440,Miljö!$B$1:$AP$500,MATCH("Köpt prod.spec hetvatten",Miljö!$B$1:$AW$1,0),FALSE)</f>
        <v/>
      </c>
      <c r="U440" s="6">
        <f t="shared" si="72"/>
        <v>2.6952000000000003</v>
      </c>
      <c r="V440" s="6">
        <f>VLOOKUP($B440,Leveranser!$B$1:$AP$500,MATCH("Total levererad värme",Leveranser!$B$1:$AW$1,0),FALSE)</f>
        <v>1.881</v>
      </c>
      <c r="W440" s="6">
        <f>IFERROR(VLOOKUP($B440,Miljö!$B$1:$AP$500,MATCH("Såld mängd produktionsspecifik fjärrvärme (GWh)",Miljö!$B$1:$AW$1,0),FALSE)/1,0)</f>
        <v>0</v>
      </c>
      <c r="X440" s="6"/>
      <c r="Y440" s="30">
        <f t="shared" si="73"/>
        <v>0.69790739091718601</v>
      </c>
      <c r="Z440" s="6"/>
      <c r="AA440" s="30" t="str">
        <f t="shared" si="74"/>
        <v/>
      </c>
      <c r="AC440" t="s">
        <v>10</v>
      </c>
      <c r="AD440" t="s">
        <v>20</v>
      </c>
      <c r="AE440" s="25" t="str">
        <f t="shared" si="69"/>
        <v>ja</v>
      </c>
      <c r="AF440" t="s">
        <v>20</v>
      </c>
      <c r="AG440" t="s">
        <v>20</v>
      </c>
      <c r="AM440" s="6" t="str">
        <f t="shared" si="70"/>
        <v/>
      </c>
      <c r="AO440" s="6" t="str">
        <f t="shared" si="77"/>
        <v/>
      </c>
      <c r="AQ440" s="6" t="str">
        <f t="shared" si="78"/>
        <v/>
      </c>
      <c r="AR440" s="6"/>
      <c r="AW440" t="str">
        <f t="shared" si="75"/>
        <v/>
      </c>
      <c r="AY440" s="6" t="str">
        <f t="shared" si="79"/>
        <v/>
      </c>
      <c r="BB440" s="6" t="str">
        <f t="shared" si="76"/>
        <v>Ja</v>
      </c>
      <c r="BK440" t="s">
        <v>10</v>
      </c>
    </row>
    <row r="441" spans="1:63" ht="15" customHeight="1" x14ac:dyDescent="0.25">
      <c r="A441" t="s">
        <v>550</v>
      </c>
      <c r="B441" t="s">
        <v>566</v>
      </c>
      <c r="C441">
        <v>9.5001100000000005E-2</v>
      </c>
      <c r="D441">
        <v>5.8539700000000003</v>
      </c>
      <c r="E441">
        <v>7.1760599999999997</v>
      </c>
      <c r="F441">
        <v>8.72561E-3</v>
      </c>
      <c r="G441" t="s">
        <v>14</v>
      </c>
      <c r="H441" t="s">
        <v>10</v>
      </c>
      <c r="K441" s="6">
        <f>VLOOKUP($B441,'Egen hetvattenprod'!$B$1:$AP$500,MATCH("Summa tillförd energi:",'Egen hetvattenprod'!$B$1:$AY$1,0),FALSE)</f>
        <v>28.873000000000001</v>
      </c>
      <c r="L441" s="6">
        <f>VLOOKUP($B441,Kraftvärmeprod!$B$1:$AO$500,MATCH("Summa tillförd energi:",Kraftvärmeprod!$B$1:$AV$1,0),FALSE)</f>
        <v>0</v>
      </c>
      <c r="M441" s="33">
        <f>VLOOKUP($B441,'Allokerad kvv'!$B$1:$AO$500,MATCH("Summa allokerad tillförd energi:",'Allokerad kvv'!$B$1:$AV$1,0),FALSE)</f>
        <v>0</v>
      </c>
      <c r="N441" s="33">
        <f>VLOOKUP($B441,'Justerad allokering'!$B$1:$AO$500,MATCH("Summa justerad allokerad tillförd energi:",'Justerad allokering'!$B$1:$AV$1,0),FALSE)</f>
        <v>0</v>
      </c>
      <c r="O441" s="6">
        <f>VLOOKUP($B441,'Slutlig allokering'!$B$2:$AL$500,MATCH("Summa justerad allokerad tillförd energi:",'Slutlig allokering'!$B$2:$AS$2,0),FALSE)</f>
        <v>0</v>
      </c>
      <c r="P441" s="6">
        <f>VLOOKUP($B441,'Köpt hetvatten'!$B$1:$AP$500,MATCH("Med verkningsgrad:",'Köpt hetvatten'!$B$1:$AW$1,0),FALSE)</f>
        <v>0.90588235294117647</v>
      </c>
      <c r="Q441" s="6">
        <f>VLOOKUP($B441,Spillvärme!$B$1:$AP$500,MATCH("Summa tillförd energi:",Spillvärme!$B$1:$AW$1,0),FALSE)</f>
        <v>29.928000000000001</v>
      </c>
      <c r="R441" s="6">
        <f>VLOOKUP($B441,Miljö!$B$1:$AP$500,MATCH("Summa tillförd energi:",Miljö!$B$1:$AW$1,0),FALSE)</f>
        <v>0.69</v>
      </c>
      <c r="S441" s="33">
        <f t="shared" si="71"/>
        <v>0</v>
      </c>
      <c r="T441" s="6" t="str">
        <f>VLOOKUP($B441,Miljö!$B$1:$AP$500,MATCH("Köpt prod.spec hetvatten",Miljö!$B$1:$AW$1,0),FALSE)</f>
        <v/>
      </c>
      <c r="U441" s="6">
        <f t="shared" si="72"/>
        <v>60.396882352941176</v>
      </c>
      <c r="V441" s="6">
        <f>VLOOKUP($B441,Leveranser!$B$1:$AP$500,MATCH("Total levererad värme",Leveranser!$B$1:$AW$1,0),FALSE)</f>
        <v>53.790999999999997</v>
      </c>
      <c r="W441" s="6">
        <f>IFERROR(VLOOKUP($B441,Miljö!$B$1:$AP$500,MATCH("Såld mängd produktionsspecifik fjärrvärme (GWh)",Miljö!$B$1:$AW$1,0),FALSE)/1,0)</f>
        <v>0</v>
      </c>
      <c r="X441" s="6"/>
      <c r="Y441" s="30">
        <f t="shared" si="73"/>
        <v>0.89062544132098753</v>
      </c>
      <c r="Z441" s="6"/>
      <c r="AA441" s="30" t="str">
        <f t="shared" si="74"/>
        <v/>
      </c>
      <c r="AC441" t="s">
        <v>10</v>
      </c>
      <c r="AD441" t="s">
        <v>20</v>
      </c>
      <c r="AE441" s="25" t="str">
        <f t="shared" si="69"/>
        <v>ja</v>
      </c>
      <c r="AF441" t="s">
        <v>20</v>
      </c>
      <c r="AG441" t="s">
        <v>20</v>
      </c>
      <c r="AM441" s="6" t="str">
        <f t="shared" si="70"/>
        <v/>
      </c>
      <c r="AO441" s="6" t="str">
        <f t="shared" si="77"/>
        <v/>
      </c>
      <c r="AQ441" s="6" t="str">
        <f t="shared" si="78"/>
        <v/>
      </c>
      <c r="AR441" s="6"/>
      <c r="AW441" t="str">
        <f t="shared" si="75"/>
        <v/>
      </c>
      <c r="AY441" s="6" t="str">
        <f t="shared" si="79"/>
        <v/>
      </c>
      <c r="BB441" s="6" t="str">
        <f t="shared" si="76"/>
        <v>Ja</v>
      </c>
      <c r="BK441" t="s">
        <v>10</v>
      </c>
    </row>
    <row r="442" spans="1:63" ht="15" customHeight="1" x14ac:dyDescent="0.25">
      <c r="A442" t="s">
        <v>550</v>
      </c>
      <c r="B442" t="s">
        <v>567</v>
      </c>
      <c r="C442">
        <v>0.13034899999999999</v>
      </c>
      <c r="D442">
        <v>26.6128</v>
      </c>
      <c r="E442">
        <v>8.7084899999999994</v>
      </c>
      <c r="F442">
        <v>5.5569199999999999E-2</v>
      </c>
      <c r="G442" t="s">
        <v>14</v>
      </c>
      <c r="H442" t="s">
        <v>10</v>
      </c>
      <c r="K442" s="6">
        <f>VLOOKUP($B442,'Egen hetvattenprod'!$B$1:$AP$500,MATCH("Summa tillförd energi:",'Egen hetvattenprod'!$B$1:$AY$1,0),FALSE)</f>
        <v>8.016</v>
      </c>
      <c r="L442" s="6">
        <f>VLOOKUP($B442,Kraftvärmeprod!$B$1:$AO$500,MATCH("Summa tillförd energi:",Kraftvärmeprod!$B$1:$AV$1,0),FALSE)</f>
        <v>0</v>
      </c>
      <c r="M442" s="33">
        <f>VLOOKUP($B442,'Allokerad kvv'!$B$1:$AO$500,MATCH("Summa allokerad tillförd energi:",'Allokerad kvv'!$B$1:$AV$1,0),FALSE)</f>
        <v>0</v>
      </c>
      <c r="N442" s="33">
        <f>VLOOKUP($B442,'Justerad allokering'!$B$1:$AO$500,MATCH("Summa justerad allokerad tillförd energi:",'Justerad allokering'!$B$1:$AV$1,0),FALSE)</f>
        <v>0</v>
      </c>
      <c r="O442" s="6">
        <f>VLOOKUP($B442,'Slutlig allokering'!$B$2:$AL$500,MATCH("Summa justerad allokerad tillförd energi:",'Slutlig allokering'!$B$2:$AS$2,0),FALSE)</f>
        <v>0</v>
      </c>
      <c r="P442" s="6">
        <f>VLOOKUP($B442,'Köpt hetvatten'!$B$1:$AP$500,MATCH("Med verkningsgrad:",'Köpt hetvatten'!$B$1:$AW$1,0),FALSE)</f>
        <v>0</v>
      </c>
      <c r="Q442" s="6">
        <f>VLOOKUP($B442,Spillvärme!$B$1:$AP$500,MATCH("Summa tillförd energi:",Spillvärme!$B$1:$AW$1,0),FALSE)</f>
        <v>0</v>
      </c>
      <c r="R442" s="6">
        <f>VLOOKUP($B442,Miljö!$B$1:$AP$500,MATCH("Summa tillförd energi:",Miljö!$B$1:$AW$1,0),FALSE)</f>
        <v>0.1</v>
      </c>
      <c r="S442" s="33">
        <f t="shared" si="71"/>
        <v>0</v>
      </c>
      <c r="T442" s="6" t="str">
        <f>VLOOKUP($B442,Miljö!$B$1:$AP$500,MATCH("Köpt prod.spec hetvatten",Miljö!$B$1:$AW$1,0),FALSE)</f>
        <v/>
      </c>
      <c r="U442" s="6">
        <f t="shared" si="72"/>
        <v>8.1159999999999997</v>
      </c>
      <c r="V442" s="6">
        <f>VLOOKUP($B442,Leveranser!$B$1:$AP$500,MATCH("Total levererad värme",Leveranser!$B$1:$AW$1,0),FALSE)</f>
        <v>7.1159999999999997</v>
      </c>
      <c r="W442" s="6">
        <f>IFERROR(VLOOKUP($B442,Miljö!$B$1:$AP$500,MATCH("Såld mängd produktionsspecifik fjärrvärme (GWh)",Miljö!$B$1:$AW$1,0),FALSE)/1,0)</f>
        <v>0</v>
      </c>
      <c r="X442" s="6"/>
      <c r="Y442" s="30">
        <f t="shared" si="73"/>
        <v>0.87678659438146866</v>
      </c>
      <c r="Z442" s="6"/>
      <c r="AA442" s="30" t="str">
        <f t="shared" si="74"/>
        <v/>
      </c>
      <c r="AC442" t="s">
        <v>10</v>
      </c>
      <c r="AD442" t="s">
        <v>20</v>
      </c>
      <c r="AE442" s="25" t="str">
        <f t="shared" si="69"/>
        <v>ja</v>
      </c>
      <c r="AF442" t="s">
        <v>20</v>
      </c>
      <c r="AG442" t="s">
        <v>20</v>
      </c>
      <c r="AM442" s="6" t="str">
        <f t="shared" si="70"/>
        <v/>
      </c>
      <c r="AO442" s="6" t="str">
        <f t="shared" si="77"/>
        <v/>
      </c>
      <c r="AQ442" s="6" t="str">
        <f t="shared" si="78"/>
        <v/>
      </c>
      <c r="AR442" s="6"/>
      <c r="AW442" t="str">
        <f t="shared" si="75"/>
        <v/>
      </c>
      <c r="AY442" s="6" t="str">
        <f t="shared" si="79"/>
        <v/>
      </c>
      <c r="BB442" s="6" t="str">
        <f t="shared" si="76"/>
        <v>Ja</v>
      </c>
      <c r="BK442" t="s">
        <v>10</v>
      </c>
    </row>
    <row r="443" spans="1:63" ht="15" customHeight="1" x14ac:dyDescent="0.25">
      <c r="A443" t="s">
        <v>550</v>
      </c>
      <c r="B443" t="s">
        <v>568</v>
      </c>
      <c r="C443">
        <v>3.8984100000000001E-2</v>
      </c>
      <c r="D443">
        <v>11.009499999999999</v>
      </c>
      <c r="E443">
        <v>6.9910899999999998</v>
      </c>
      <c r="F443">
        <v>6.8443599999999999E-3</v>
      </c>
      <c r="G443" t="s">
        <v>14</v>
      </c>
      <c r="H443" t="s">
        <v>10</v>
      </c>
      <c r="K443" s="6">
        <f>VLOOKUP($B443,'Egen hetvattenprod'!$B$1:$AP$500,MATCH("Summa tillförd energi:",'Egen hetvattenprod'!$B$1:$AY$1,0),FALSE)</f>
        <v>103.569</v>
      </c>
      <c r="L443" s="6">
        <f>VLOOKUP($B443,Kraftvärmeprod!$B$1:$AO$500,MATCH("Summa tillförd energi:",Kraftvärmeprod!$B$1:$AV$1,0),FALSE)</f>
        <v>0</v>
      </c>
      <c r="M443" s="33">
        <f>VLOOKUP($B443,'Allokerad kvv'!$B$1:$AO$500,MATCH("Summa allokerad tillförd energi:",'Allokerad kvv'!$B$1:$AV$1,0),FALSE)</f>
        <v>0</v>
      </c>
      <c r="N443" s="33">
        <f>VLOOKUP($B443,'Justerad allokering'!$B$1:$AO$500,MATCH("Summa justerad allokerad tillförd energi:",'Justerad allokering'!$B$1:$AV$1,0),FALSE)</f>
        <v>0</v>
      </c>
      <c r="O443" s="6">
        <f>VLOOKUP($B443,'Slutlig allokering'!$B$2:$AL$500,MATCH("Summa justerad allokerad tillförd energi:",'Slutlig allokering'!$B$2:$AS$2,0),FALSE)</f>
        <v>0</v>
      </c>
      <c r="P443" s="6">
        <f>VLOOKUP($B443,'Köpt hetvatten'!$B$1:$AP$500,MATCH("Med verkningsgrad:",'Köpt hetvatten'!$B$1:$AW$1,0),FALSE)</f>
        <v>0</v>
      </c>
      <c r="Q443" s="6">
        <f>VLOOKUP($B443,Spillvärme!$B$1:$AP$500,MATCH("Summa tillförd energi:",Spillvärme!$B$1:$AW$1,0),FALSE)</f>
        <v>0</v>
      </c>
      <c r="R443" s="6">
        <f>VLOOKUP($B443,Miljö!$B$1:$AP$500,MATCH("Summa tillförd energi:",Miljö!$B$1:$AW$1,0),FALSE)</f>
        <v>1.95E-2</v>
      </c>
      <c r="S443" s="33">
        <f t="shared" si="71"/>
        <v>0</v>
      </c>
      <c r="T443" s="6" t="str">
        <f>VLOOKUP($B443,Miljö!$B$1:$AP$500,MATCH("Köpt prod.spec hetvatten",Miljö!$B$1:$AW$1,0),FALSE)</f>
        <v/>
      </c>
      <c r="U443" s="6">
        <f t="shared" si="72"/>
        <v>103.5885</v>
      </c>
      <c r="V443" s="6">
        <f>VLOOKUP($B443,Leveranser!$B$1:$AP$500,MATCH("Total levererad värme",Leveranser!$B$1:$AW$1,0),FALSE)</f>
        <v>87.647999999999996</v>
      </c>
      <c r="W443" s="6">
        <f>IFERROR(VLOOKUP($B443,Miljö!$B$1:$AP$500,MATCH("Såld mängd produktionsspecifik fjärrvärme (GWh)",Miljö!$B$1:$AW$1,0),FALSE)/1,0)</f>
        <v>0</v>
      </c>
      <c r="X443" s="6"/>
      <c r="Y443" s="30">
        <f t="shared" si="73"/>
        <v>0.84611708828682719</v>
      </c>
      <c r="Z443" s="6"/>
      <c r="AA443" s="30" t="str">
        <f t="shared" si="74"/>
        <v/>
      </c>
      <c r="AC443" t="s">
        <v>10</v>
      </c>
      <c r="AD443" t="s">
        <v>20</v>
      </c>
      <c r="AE443" s="25" t="str">
        <f t="shared" si="69"/>
        <v>ja</v>
      </c>
      <c r="AF443" t="s">
        <v>20</v>
      </c>
      <c r="AG443" t="s">
        <v>20</v>
      </c>
      <c r="AM443" s="6" t="str">
        <f t="shared" si="70"/>
        <v/>
      </c>
      <c r="AO443" s="6" t="str">
        <f t="shared" si="77"/>
        <v/>
      </c>
      <c r="AQ443" s="6" t="str">
        <f t="shared" si="78"/>
        <v/>
      </c>
      <c r="AR443" s="6"/>
      <c r="AW443" t="str">
        <f t="shared" si="75"/>
        <v/>
      </c>
      <c r="AY443" s="6" t="str">
        <f t="shared" si="79"/>
        <v/>
      </c>
      <c r="BB443" s="6" t="str">
        <f t="shared" si="76"/>
        <v>Ja</v>
      </c>
      <c r="BK443" t="s">
        <v>10</v>
      </c>
    </row>
    <row r="444" spans="1:63" ht="15" customHeight="1" x14ac:dyDescent="0.25">
      <c r="A444" t="s">
        <v>550</v>
      </c>
      <c r="B444" t="s">
        <v>569</v>
      </c>
      <c r="C444">
        <v>0</v>
      </c>
      <c r="D444">
        <v>0</v>
      </c>
      <c r="E444">
        <v>0</v>
      </c>
      <c r="F444">
        <v>0</v>
      </c>
      <c r="G444" t="s">
        <v>14</v>
      </c>
      <c r="H444" t="s">
        <v>14</v>
      </c>
      <c r="K444" s="6">
        <f>VLOOKUP($B444,'Egen hetvattenprod'!$B$1:$AP$500,MATCH("Summa tillförd energi:",'Egen hetvattenprod'!$B$1:$AY$1,0),FALSE)</f>
        <v>0</v>
      </c>
      <c r="L444" s="6">
        <f>VLOOKUP($B444,Kraftvärmeprod!$B$1:$AO$500,MATCH("Summa tillförd energi:",Kraftvärmeprod!$B$1:$AV$1,0),FALSE)</f>
        <v>0</v>
      </c>
      <c r="M444" s="33">
        <f>VLOOKUP($B444,'Allokerad kvv'!$B$1:$AO$500,MATCH("Summa allokerad tillförd energi:",'Allokerad kvv'!$B$1:$AV$1,0),FALSE)</f>
        <v>0</v>
      </c>
      <c r="N444" s="33">
        <f>VLOOKUP($B444,'Justerad allokering'!$B$1:$AO$500,MATCH("Summa justerad allokerad tillförd energi:",'Justerad allokering'!$B$1:$AV$1,0),FALSE)</f>
        <v>0</v>
      </c>
      <c r="O444" s="6">
        <f>VLOOKUP($B444,'Slutlig allokering'!$B$2:$AL$500,MATCH("Summa justerad allokerad tillförd energi:",'Slutlig allokering'!$B$2:$AS$2,0),FALSE)</f>
        <v>0</v>
      </c>
      <c r="P444" s="6">
        <f>VLOOKUP($B444,'Köpt hetvatten'!$B$1:$AP$500,MATCH("Med verkningsgrad:",'Köpt hetvatten'!$B$1:$AW$1,0),FALSE)</f>
        <v>0</v>
      </c>
      <c r="Q444" s="6">
        <f>VLOOKUP($B444,Spillvärme!$B$1:$AP$500,MATCH("Summa tillförd energi:",Spillvärme!$B$1:$AW$1,0),FALSE)</f>
        <v>0</v>
      </c>
      <c r="R444" s="6">
        <f>VLOOKUP($B444,Miljö!$B$1:$AP$500,MATCH("Summa tillförd energi:",Miljö!$B$1:$AW$1,0),FALSE)</f>
        <v>0</v>
      </c>
      <c r="S444" s="33">
        <f t="shared" si="71"/>
        <v>0</v>
      </c>
      <c r="T444" s="6" t="str">
        <f>VLOOKUP($B444,Miljö!$B$1:$AP$500,MATCH("Köpt prod.spec hetvatten",Miljö!$B$1:$AW$1,0),FALSE)</f>
        <v/>
      </c>
      <c r="U444" s="6">
        <f t="shared" si="72"/>
        <v>0</v>
      </c>
      <c r="V444" s="6">
        <f>VLOOKUP($B444,Leveranser!$B$1:$AP$500,MATCH("Total levererad värme",Leveranser!$B$1:$AW$1,0),FALSE)</f>
        <v>0</v>
      </c>
      <c r="W444" s="6">
        <f>IFERROR(VLOOKUP($B444,Miljö!$B$1:$AP$500,MATCH("Såld mängd produktionsspecifik fjärrvärme (GWh)",Miljö!$B$1:$AW$1,0),FALSE)/1,0)</f>
        <v>0</v>
      </c>
      <c r="X444" s="6"/>
      <c r="Y444" s="30" t="str">
        <f t="shared" si="73"/>
        <v/>
      </c>
      <c r="Z444" s="6"/>
      <c r="AA444" s="30" t="str">
        <f t="shared" si="74"/>
        <v/>
      </c>
      <c r="AC444" t="s">
        <v>20</v>
      </c>
      <c r="AD444" t="s">
        <v>20</v>
      </c>
      <c r="AE444" s="25" t="str">
        <f t="shared" si="69"/>
        <v/>
      </c>
      <c r="AF444" t="s">
        <v>20</v>
      </c>
      <c r="AG444" t="s">
        <v>20</v>
      </c>
      <c r="AM444" s="6" t="str">
        <f t="shared" si="70"/>
        <v>nej</v>
      </c>
      <c r="AO444" s="6" t="str">
        <f t="shared" si="77"/>
        <v>nej</v>
      </c>
      <c r="AQ444" s="6" t="str">
        <f t="shared" si="78"/>
        <v/>
      </c>
      <c r="AR444" s="6"/>
      <c r="AW444" t="str">
        <f t="shared" si="75"/>
        <v>nej</v>
      </c>
      <c r="AY444" s="6" t="str">
        <f t="shared" si="79"/>
        <v>nej</v>
      </c>
      <c r="BB444" s="6" t="str">
        <f t="shared" si="76"/>
        <v>Nej</v>
      </c>
      <c r="BK444" t="s">
        <v>14</v>
      </c>
    </row>
    <row r="445" spans="1:63" ht="15" customHeight="1" x14ac:dyDescent="0.25">
      <c r="A445" t="s">
        <v>550</v>
      </c>
      <c r="B445" t="s">
        <v>570</v>
      </c>
      <c r="C445">
        <v>0</v>
      </c>
      <c r="D445">
        <v>0</v>
      </c>
      <c r="E445">
        <v>0</v>
      </c>
      <c r="F445">
        <v>0</v>
      </c>
      <c r="G445" t="s">
        <v>14</v>
      </c>
      <c r="H445" t="s">
        <v>14</v>
      </c>
      <c r="K445" s="6">
        <f>VLOOKUP($B445,'Egen hetvattenprod'!$B$1:$AP$500,MATCH("Summa tillförd energi:",'Egen hetvattenprod'!$B$1:$AY$1,0),FALSE)</f>
        <v>0</v>
      </c>
      <c r="L445" s="6">
        <f>VLOOKUP($B445,Kraftvärmeprod!$B$1:$AO$500,MATCH("Summa tillförd energi:",Kraftvärmeprod!$B$1:$AV$1,0),FALSE)</f>
        <v>0</v>
      </c>
      <c r="M445" s="33">
        <f>VLOOKUP($B445,'Allokerad kvv'!$B$1:$AO$500,MATCH("Summa allokerad tillförd energi:",'Allokerad kvv'!$B$1:$AV$1,0),FALSE)</f>
        <v>0</v>
      </c>
      <c r="N445" s="33">
        <f>VLOOKUP($B445,'Justerad allokering'!$B$1:$AO$500,MATCH("Summa justerad allokerad tillförd energi:",'Justerad allokering'!$B$1:$AV$1,0),FALSE)</f>
        <v>0</v>
      </c>
      <c r="O445" s="6">
        <f>VLOOKUP($B445,'Slutlig allokering'!$B$2:$AL$500,MATCH("Summa justerad allokerad tillförd energi:",'Slutlig allokering'!$B$2:$AS$2,0),FALSE)</f>
        <v>0</v>
      </c>
      <c r="P445" s="6">
        <f>VLOOKUP($B445,'Köpt hetvatten'!$B$1:$AP$500,MATCH("Med verkningsgrad:",'Köpt hetvatten'!$B$1:$AW$1,0),FALSE)</f>
        <v>0</v>
      </c>
      <c r="Q445" s="6">
        <f>VLOOKUP($B445,Spillvärme!$B$1:$AP$500,MATCH("Summa tillförd energi:",Spillvärme!$B$1:$AW$1,0),FALSE)</f>
        <v>0</v>
      </c>
      <c r="R445" s="6">
        <f>VLOOKUP($B445,Miljö!$B$1:$AP$500,MATCH("Summa tillförd energi:",Miljö!$B$1:$AW$1,0),FALSE)</f>
        <v>0</v>
      </c>
      <c r="S445" s="33">
        <f t="shared" si="71"/>
        <v>0</v>
      </c>
      <c r="T445" s="6" t="str">
        <f>VLOOKUP($B445,Miljö!$B$1:$AP$500,MATCH("Köpt prod.spec hetvatten",Miljö!$B$1:$AW$1,0),FALSE)</f>
        <v/>
      </c>
      <c r="U445" s="6">
        <f t="shared" si="72"/>
        <v>0</v>
      </c>
      <c r="V445" s="6">
        <f>VLOOKUP($B445,Leveranser!$B$1:$AP$500,MATCH("Total levererad värme",Leveranser!$B$1:$AW$1,0),FALSE)</f>
        <v>0</v>
      </c>
      <c r="W445" s="6">
        <f>IFERROR(VLOOKUP($B445,Miljö!$B$1:$AP$500,MATCH("Såld mängd produktionsspecifik fjärrvärme (GWh)",Miljö!$B$1:$AW$1,0),FALSE)/1,0)</f>
        <v>0</v>
      </c>
      <c r="X445" s="6"/>
      <c r="Y445" s="30" t="str">
        <f t="shared" si="73"/>
        <v/>
      </c>
      <c r="Z445" s="6"/>
      <c r="AA445" s="30" t="str">
        <f t="shared" si="74"/>
        <v/>
      </c>
      <c r="AC445" t="s">
        <v>20</v>
      </c>
      <c r="AD445" t="s">
        <v>20</v>
      </c>
      <c r="AE445" s="25" t="str">
        <f t="shared" si="69"/>
        <v/>
      </c>
      <c r="AF445" t="s">
        <v>20</v>
      </c>
      <c r="AG445" t="s">
        <v>20</v>
      </c>
      <c r="AM445" s="6" t="str">
        <f t="shared" si="70"/>
        <v>nej</v>
      </c>
      <c r="AO445" s="6" t="str">
        <f t="shared" si="77"/>
        <v>nej</v>
      </c>
      <c r="AQ445" s="6" t="str">
        <f t="shared" si="78"/>
        <v/>
      </c>
      <c r="AR445" s="6"/>
      <c r="AW445" t="str">
        <f t="shared" si="75"/>
        <v>nej</v>
      </c>
      <c r="AY445" s="6" t="str">
        <f t="shared" si="79"/>
        <v>nej</v>
      </c>
      <c r="BB445" s="6" t="str">
        <f t="shared" si="76"/>
        <v>Nej</v>
      </c>
      <c r="BK445" t="s">
        <v>14</v>
      </c>
    </row>
    <row r="446" spans="1:63" ht="15" customHeight="1" x14ac:dyDescent="0.25">
      <c r="A446" t="s">
        <v>571</v>
      </c>
      <c r="B446" t="s">
        <v>572</v>
      </c>
      <c r="C446">
        <v>0.110573</v>
      </c>
      <c r="D446">
        <v>21.4786</v>
      </c>
      <c r="E446">
        <v>9.7667099999999998</v>
      </c>
      <c r="F446">
        <v>9.2498300000000006E-3</v>
      </c>
      <c r="G446" t="s">
        <v>10</v>
      </c>
      <c r="H446" t="s">
        <v>10</v>
      </c>
      <c r="K446" s="6">
        <f>VLOOKUP($B446,'Egen hetvattenprod'!$B$1:$AP$500,MATCH("Summa tillförd energi:",'Egen hetvattenprod'!$B$1:$AY$1,0),FALSE)</f>
        <v>4.0000000000000001E-3</v>
      </c>
      <c r="L446" s="6">
        <f>VLOOKUP($B446,Kraftvärmeprod!$B$1:$AO$500,MATCH("Summa tillförd energi:",Kraftvärmeprod!$B$1:$AV$1,0),FALSE)</f>
        <v>0</v>
      </c>
      <c r="M446" s="33">
        <f>VLOOKUP($B446,'Allokerad kvv'!$B$1:$AO$500,MATCH("Summa allokerad tillförd energi:",'Allokerad kvv'!$B$1:$AV$1,0),FALSE)</f>
        <v>0</v>
      </c>
      <c r="N446" s="33">
        <f>VLOOKUP($B446,'Justerad allokering'!$B$1:$AO$500,MATCH("Summa justerad allokerad tillförd energi:",'Justerad allokering'!$B$1:$AV$1,0),FALSE)</f>
        <v>0</v>
      </c>
      <c r="O446" s="6">
        <f>VLOOKUP($B446,'Slutlig allokering'!$B$2:$AL$500,MATCH("Summa justerad allokerad tillförd energi:",'Slutlig allokering'!$B$2:$AS$2,0),FALSE)</f>
        <v>0</v>
      </c>
      <c r="P446" s="6">
        <f>VLOOKUP($B446,'Köpt hetvatten'!$B$1:$AP$500,MATCH("Med verkningsgrad:",'Köpt hetvatten'!$B$1:$AW$1,0),FALSE)</f>
        <v>13.294117647058824</v>
      </c>
      <c r="Q446" s="6">
        <f>VLOOKUP($B446,Spillvärme!$B$1:$AP$500,MATCH("Summa tillförd energi:",Spillvärme!$B$1:$AW$1,0),FALSE)</f>
        <v>0</v>
      </c>
      <c r="R446" s="6">
        <f>VLOOKUP($B446,Miljö!$B$1:$AP$500,MATCH("Summa tillförd energi:",Miljö!$B$1:$AW$1,0),FALSE)</f>
        <v>0</v>
      </c>
      <c r="S446" s="33">
        <f t="shared" si="71"/>
        <v>0.28284000000000004</v>
      </c>
      <c r="T446" s="6" t="str">
        <f>VLOOKUP($B446,Miljö!$B$1:$AP$500,MATCH("Köpt prod.spec hetvatten",Miljö!$B$1:$AW$1,0),FALSE)</f>
        <v/>
      </c>
      <c r="U446" s="6">
        <f t="shared" si="72"/>
        <v>13.298117647058824</v>
      </c>
      <c r="V446" s="6">
        <f>VLOOKUP($B446,Leveranser!$B$1:$AP$500,MATCH("Total levererad värme",Leveranser!$B$1:$AW$1,0),FALSE)</f>
        <v>9.4280000000000008</v>
      </c>
      <c r="W446" s="6">
        <f>IFERROR(VLOOKUP($B446,Miljö!$B$1:$AP$500,MATCH("Såld mängd produktionsspecifik fjärrvärme (GWh)",Miljö!$B$1:$AW$1,0),FALSE)/1,0)</f>
        <v>0</v>
      </c>
      <c r="X446" s="6"/>
      <c r="Y446" s="30">
        <f t="shared" si="73"/>
        <v>0.70897252154219093</v>
      </c>
      <c r="Z446" s="6"/>
      <c r="AA446" s="30" t="str">
        <f t="shared" si="74"/>
        <v/>
      </c>
      <c r="AC446" t="s">
        <v>10</v>
      </c>
      <c r="AD446" t="s">
        <v>20</v>
      </c>
      <c r="AE446" s="25" t="str">
        <f t="shared" si="69"/>
        <v>ja</v>
      </c>
      <c r="AF446" t="s">
        <v>20</v>
      </c>
      <c r="AG446" t="s">
        <v>20</v>
      </c>
      <c r="AM446" s="6" t="str">
        <f t="shared" si="70"/>
        <v/>
      </c>
      <c r="AO446" s="6" t="str">
        <f t="shared" si="77"/>
        <v/>
      </c>
      <c r="AQ446" s="6" t="str">
        <f t="shared" si="78"/>
        <v/>
      </c>
      <c r="AR446" s="6"/>
      <c r="AW446" t="str">
        <f t="shared" si="75"/>
        <v/>
      </c>
      <c r="AY446" s="6" t="str">
        <f t="shared" si="79"/>
        <v/>
      </c>
      <c r="BB446" s="6" t="str">
        <f t="shared" si="76"/>
        <v>Ja</v>
      </c>
      <c r="BK446" t="s">
        <v>10</v>
      </c>
    </row>
    <row r="447" spans="1:63" ht="15" customHeight="1" x14ac:dyDescent="0.25">
      <c r="A447" t="s">
        <v>571</v>
      </c>
      <c r="B447" t="s">
        <v>573</v>
      </c>
      <c r="C447">
        <v>0.246665</v>
      </c>
      <c r="D447">
        <v>40.9831</v>
      </c>
      <c r="E447">
        <v>7.3554700000000004</v>
      </c>
      <c r="F447">
        <v>2.6010200000000001E-2</v>
      </c>
      <c r="G447" t="s">
        <v>10</v>
      </c>
      <c r="H447" t="s">
        <v>10</v>
      </c>
      <c r="K447" s="6">
        <f>VLOOKUP($B447,'Egen hetvattenprod'!$B$1:$AP$500,MATCH("Summa tillförd energi:",'Egen hetvattenprod'!$B$1:$AY$1,0),FALSE)</f>
        <v>188.928</v>
      </c>
      <c r="L447" s="6">
        <f>VLOOKUP($B447,Kraftvärmeprod!$B$1:$AO$500,MATCH("Summa tillförd energi:",Kraftvärmeprod!$B$1:$AV$1,0),FALSE)</f>
        <v>0</v>
      </c>
      <c r="M447" s="33">
        <f>VLOOKUP($B447,'Allokerad kvv'!$B$1:$AO$500,MATCH("Summa allokerad tillförd energi:",'Allokerad kvv'!$B$1:$AV$1,0),FALSE)</f>
        <v>0</v>
      </c>
      <c r="N447" s="33">
        <f>VLOOKUP($B447,'Justerad allokering'!$B$1:$AO$500,MATCH("Summa justerad allokerad tillförd energi:",'Justerad allokering'!$B$1:$AV$1,0),FALSE)</f>
        <v>0</v>
      </c>
      <c r="O447" s="6">
        <f>VLOOKUP($B447,'Slutlig allokering'!$B$2:$AL$500,MATCH("Summa justerad allokerad tillförd energi:",'Slutlig allokering'!$B$2:$AS$2,0),FALSE)</f>
        <v>0</v>
      </c>
      <c r="P447" s="6">
        <f>VLOOKUP($B447,'Köpt hetvatten'!$B$1:$AP$500,MATCH("Med verkningsgrad:",'Köpt hetvatten'!$B$1:$AW$1,0),FALSE)</f>
        <v>0</v>
      </c>
      <c r="Q447" s="6">
        <f>VLOOKUP($B447,Spillvärme!$B$1:$AP$500,MATCH("Summa tillförd energi:",Spillvärme!$B$1:$AW$1,0),FALSE)</f>
        <v>0.187</v>
      </c>
      <c r="R447" s="6">
        <f>VLOOKUP($B447,Miljö!$B$1:$AP$500,MATCH("Summa tillförd energi:",Miljö!$B$1:$AW$1,0),FALSE)</f>
        <v>8</v>
      </c>
      <c r="S447" s="33">
        <f t="shared" si="71"/>
        <v>0</v>
      </c>
      <c r="T447" s="6" t="str">
        <f>VLOOKUP($B447,Miljö!$B$1:$AP$500,MATCH("Köpt prod.spec hetvatten",Miljö!$B$1:$AW$1,0),FALSE)</f>
        <v/>
      </c>
      <c r="U447" s="6">
        <f t="shared" si="72"/>
        <v>197.11500000000001</v>
      </c>
      <c r="V447" s="6">
        <f>VLOOKUP($B447,Leveranser!$B$1:$AP$500,MATCH("Total levererad värme",Leveranser!$B$1:$AW$1,0),FALSE)</f>
        <v>151.40799999999999</v>
      </c>
      <c r="W447" s="6">
        <f>IFERROR(VLOOKUP($B447,Miljö!$B$1:$AP$500,MATCH("Såld mängd produktionsspecifik fjärrvärme (GWh)",Miljö!$B$1:$AW$1,0),FALSE)/1,0)</f>
        <v>0</v>
      </c>
      <c r="X447" s="6"/>
      <c r="Y447" s="30">
        <f t="shared" si="73"/>
        <v>0.76812013291733239</v>
      </c>
      <c r="Z447" s="6"/>
      <c r="AA447" s="30" t="str">
        <f t="shared" si="74"/>
        <v/>
      </c>
      <c r="AC447" t="s">
        <v>10</v>
      </c>
      <c r="AD447" t="s">
        <v>20</v>
      </c>
      <c r="AE447" s="25" t="str">
        <f t="shared" si="69"/>
        <v>ja</v>
      </c>
      <c r="AF447" t="s">
        <v>20</v>
      </c>
      <c r="AG447" t="s">
        <v>20</v>
      </c>
      <c r="AM447" s="6" t="str">
        <f t="shared" si="70"/>
        <v/>
      </c>
      <c r="AO447" s="6" t="str">
        <f t="shared" si="77"/>
        <v/>
      </c>
      <c r="AQ447" s="6" t="str">
        <f t="shared" si="78"/>
        <v/>
      </c>
      <c r="AR447" s="6"/>
      <c r="AW447" t="str">
        <f t="shared" si="75"/>
        <v/>
      </c>
      <c r="AY447" s="6" t="str">
        <f t="shared" si="79"/>
        <v/>
      </c>
      <c r="BB447" s="6" t="str">
        <f t="shared" si="76"/>
        <v>Ja</v>
      </c>
      <c r="BK447" t="s">
        <v>10</v>
      </c>
    </row>
    <row r="448" spans="1:63" ht="15" customHeight="1" x14ac:dyDescent="0.25">
      <c r="A448" t="s">
        <v>574</v>
      </c>
      <c r="B448" t="s">
        <v>575</v>
      </c>
      <c r="C448">
        <v>0.13466400000000001</v>
      </c>
      <c r="D448">
        <v>31.6722</v>
      </c>
      <c r="E448">
        <v>8.6682500000000005</v>
      </c>
      <c r="F448">
        <v>4.12168E-3</v>
      </c>
      <c r="G448" t="s">
        <v>10</v>
      </c>
      <c r="H448" t="s">
        <v>10</v>
      </c>
      <c r="K448" s="6">
        <f>VLOOKUP($B448,'Egen hetvattenprod'!$B$1:$AP$500,MATCH("Summa tillförd energi:",'Egen hetvattenprod'!$B$1:$AY$1,0),FALSE)</f>
        <v>113.08699999999999</v>
      </c>
      <c r="L448" s="6">
        <f>VLOOKUP($B448,Kraftvärmeprod!$B$1:$AO$500,MATCH("Summa tillförd energi:",Kraftvärmeprod!$B$1:$AV$1,0),FALSE)</f>
        <v>0</v>
      </c>
      <c r="M448" s="33">
        <f>VLOOKUP($B448,'Allokerad kvv'!$B$1:$AO$500,MATCH("Summa allokerad tillförd energi:",'Allokerad kvv'!$B$1:$AV$1,0),FALSE)</f>
        <v>0</v>
      </c>
      <c r="N448" s="33">
        <f>VLOOKUP($B448,'Justerad allokering'!$B$1:$AO$500,MATCH("Summa justerad allokerad tillförd energi:",'Justerad allokering'!$B$1:$AV$1,0),FALSE)</f>
        <v>0</v>
      </c>
      <c r="O448" s="6">
        <f>VLOOKUP($B448,'Slutlig allokering'!$B$2:$AL$500,MATCH("Summa justerad allokerad tillförd energi:",'Slutlig allokering'!$B$2:$AS$2,0),FALSE)</f>
        <v>0</v>
      </c>
      <c r="P448" s="6">
        <f>VLOOKUP($B448,'Köpt hetvatten'!$B$1:$AP$500,MATCH("Med verkningsgrad:",'Köpt hetvatten'!$B$1:$AW$1,0),FALSE)</f>
        <v>0</v>
      </c>
      <c r="Q448" s="6">
        <f>VLOOKUP($B448,Spillvärme!$B$1:$AP$500,MATCH("Summa tillförd energi:",Spillvärme!$B$1:$AW$1,0),FALSE)</f>
        <v>16.186</v>
      </c>
      <c r="R448" s="6">
        <f>VLOOKUP($B448,Miljö!$B$1:$AP$500,MATCH("Summa tillförd energi:",Miljö!$B$1:$AW$1,0),FALSE)</f>
        <v>3.44</v>
      </c>
      <c r="S448" s="33">
        <f t="shared" si="71"/>
        <v>0</v>
      </c>
      <c r="T448" s="6" t="str">
        <f>VLOOKUP($B448,Miljö!$B$1:$AP$500,MATCH("Köpt prod.spec hetvatten",Miljö!$B$1:$AW$1,0),FALSE)</f>
        <v/>
      </c>
      <c r="U448" s="6">
        <f t="shared" si="72"/>
        <v>132.71299999999999</v>
      </c>
      <c r="V448" s="6">
        <f>VLOOKUP($B448,Leveranser!$B$1:$AP$500,MATCH("Total levererad värme",Leveranser!$B$1:$AW$1,0),FALSE)</f>
        <v>98.44</v>
      </c>
      <c r="W448" s="6">
        <f>IFERROR(VLOOKUP($B448,Miljö!$B$1:$AP$500,MATCH("Såld mängd produktionsspecifik fjärrvärme (GWh)",Miljö!$B$1:$AW$1,0),FALSE)/1,0)</f>
        <v>0</v>
      </c>
      <c r="X448" s="6"/>
      <c r="Y448" s="30">
        <f t="shared" si="73"/>
        <v>0.74175099651126875</v>
      </c>
      <c r="Z448" s="6"/>
      <c r="AA448" s="30" t="str">
        <f t="shared" si="74"/>
        <v/>
      </c>
      <c r="AC448" t="s">
        <v>10</v>
      </c>
      <c r="AD448" t="s">
        <v>20</v>
      </c>
      <c r="AE448" s="25" t="str">
        <f t="shared" si="69"/>
        <v>ja</v>
      </c>
      <c r="AF448" t="s">
        <v>20</v>
      </c>
      <c r="AG448" t="s">
        <v>20</v>
      </c>
      <c r="AM448" s="6" t="str">
        <f t="shared" si="70"/>
        <v/>
      </c>
      <c r="AO448" s="6" t="str">
        <f t="shared" si="77"/>
        <v/>
      </c>
      <c r="AQ448" s="6" t="str">
        <f t="shared" si="78"/>
        <v/>
      </c>
      <c r="AR448" s="6"/>
      <c r="AW448" t="str">
        <f t="shared" si="75"/>
        <v/>
      </c>
      <c r="AY448" s="6" t="str">
        <f t="shared" si="79"/>
        <v/>
      </c>
      <c r="BB448" s="6" t="str">
        <f t="shared" si="76"/>
        <v>Ja</v>
      </c>
      <c r="BK448" t="s">
        <v>10</v>
      </c>
    </row>
    <row r="449" spans="1:63" ht="15" customHeight="1" x14ac:dyDescent="0.25">
      <c r="A449" t="s">
        <v>574</v>
      </c>
      <c r="B449" t="s">
        <v>576</v>
      </c>
      <c r="C449">
        <v>0.14984500000000001</v>
      </c>
      <c r="D449">
        <v>31.473299999999998</v>
      </c>
      <c r="E449">
        <v>10.1357</v>
      </c>
      <c r="F449">
        <v>5.5914400000000003E-2</v>
      </c>
      <c r="G449" t="s">
        <v>10</v>
      </c>
      <c r="H449" t="s">
        <v>10</v>
      </c>
      <c r="K449" s="6">
        <f>VLOOKUP($B449,'Egen hetvattenprod'!$B$1:$AP$500,MATCH("Summa tillförd energi:",'Egen hetvattenprod'!$B$1:$AY$1,0),FALSE)</f>
        <v>15.471</v>
      </c>
      <c r="L449" s="6">
        <f>VLOOKUP($B449,Kraftvärmeprod!$B$1:$AO$500,MATCH("Summa tillförd energi:",Kraftvärmeprod!$B$1:$AV$1,0),FALSE)</f>
        <v>0</v>
      </c>
      <c r="M449" s="33">
        <f>VLOOKUP($B449,'Allokerad kvv'!$B$1:$AO$500,MATCH("Summa allokerad tillförd energi:",'Allokerad kvv'!$B$1:$AV$1,0),FALSE)</f>
        <v>0</v>
      </c>
      <c r="N449" s="33">
        <f>VLOOKUP($B449,'Justerad allokering'!$B$1:$AO$500,MATCH("Summa justerad allokerad tillförd energi:",'Justerad allokering'!$B$1:$AV$1,0),FALSE)</f>
        <v>0</v>
      </c>
      <c r="O449" s="6">
        <f>VLOOKUP($B449,'Slutlig allokering'!$B$2:$AL$500,MATCH("Summa justerad allokerad tillförd energi:",'Slutlig allokering'!$B$2:$AS$2,0),FALSE)</f>
        <v>0</v>
      </c>
      <c r="P449" s="6">
        <f>VLOOKUP($B449,'Köpt hetvatten'!$B$1:$AP$500,MATCH("Med verkningsgrad:",'Köpt hetvatten'!$B$1:$AW$1,0),FALSE)</f>
        <v>0</v>
      </c>
      <c r="Q449" s="6">
        <f>VLOOKUP($B449,Spillvärme!$B$1:$AP$500,MATCH("Summa tillförd energi:",Spillvärme!$B$1:$AW$1,0),FALSE)</f>
        <v>0</v>
      </c>
      <c r="R449" s="6">
        <f>VLOOKUP($B449,Miljö!$B$1:$AP$500,MATCH("Summa tillförd energi:",Miljö!$B$1:$AW$1,0),FALSE)</f>
        <v>0.32100000000000001</v>
      </c>
      <c r="S449" s="33">
        <f t="shared" si="71"/>
        <v>0</v>
      </c>
      <c r="T449" s="6" t="str">
        <f>VLOOKUP($B449,Miljö!$B$1:$AP$500,MATCH("Köpt prod.spec hetvatten",Miljö!$B$1:$AW$1,0),FALSE)</f>
        <v/>
      </c>
      <c r="U449" s="6">
        <f t="shared" si="72"/>
        <v>15.792</v>
      </c>
      <c r="V449" s="6">
        <f>VLOOKUP($B449,Leveranser!$B$1:$AP$500,MATCH("Total levererad värme",Leveranser!$B$1:$AW$1,0),FALSE)</f>
        <v>11.818</v>
      </c>
      <c r="W449" s="6">
        <f>IFERROR(VLOOKUP($B449,Miljö!$B$1:$AP$500,MATCH("Såld mängd produktionsspecifik fjärrvärme (GWh)",Miljö!$B$1:$AW$1,0),FALSE)/1,0)</f>
        <v>0</v>
      </c>
      <c r="X449" s="6"/>
      <c r="Y449" s="30">
        <f t="shared" si="73"/>
        <v>0.74835359675785207</v>
      </c>
      <c r="Z449" s="6"/>
      <c r="AA449" s="30" t="str">
        <f t="shared" si="74"/>
        <v/>
      </c>
      <c r="AC449" t="s">
        <v>10</v>
      </c>
      <c r="AD449" t="s">
        <v>20</v>
      </c>
      <c r="AE449" s="25" t="str">
        <f t="shared" si="69"/>
        <v>ja</v>
      </c>
      <c r="AF449" t="s">
        <v>20</v>
      </c>
      <c r="AG449" t="s">
        <v>20</v>
      </c>
      <c r="AM449" s="6" t="str">
        <f t="shared" si="70"/>
        <v/>
      </c>
      <c r="AO449" s="6" t="str">
        <f t="shared" si="77"/>
        <v/>
      </c>
      <c r="AQ449" s="6" t="str">
        <f t="shared" si="78"/>
        <v/>
      </c>
      <c r="AR449" s="6"/>
      <c r="AW449" t="str">
        <f t="shared" si="75"/>
        <v/>
      </c>
      <c r="AY449" s="6" t="str">
        <f t="shared" si="79"/>
        <v/>
      </c>
      <c r="BB449" s="6" t="str">
        <f t="shared" si="76"/>
        <v>Ja</v>
      </c>
      <c r="BK449" t="s">
        <v>10</v>
      </c>
    </row>
    <row r="450" spans="1:63" ht="15" customHeight="1" x14ac:dyDescent="0.25">
      <c r="A450" t="s">
        <v>574</v>
      </c>
      <c r="B450" t="s">
        <v>577</v>
      </c>
      <c r="C450">
        <v>0.20555200000000001</v>
      </c>
      <c r="D450">
        <v>32.788400000000003</v>
      </c>
      <c r="E450">
        <v>6.1314399999999996</v>
      </c>
      <c r="F450">
        <v>5.7196999999999998E-2</v>
      </c>
      <c r="G450" t="s">
        <v>10</v>
      </c>
      <c r="H450" t="s">
        <v>10</v>
      </c>
      <c r="K450" s="6">
        <f>VLOOKUP($B450,'Egen hetvattenprod'!$B$1:$AP$500,MATCH("Summa tillförd energi:",'Egen hetvattenprod'!$B$1:$AY$1,0),FALSE)</f>
        <v>140.88</v>
      </c>
      <c r="L450" s="6">
        <f>VLOOKUP($B450,Kraftvärmeprod!$B$1:$AO$500,MATCH("Summa tillförd energi:",Kraftvärmeprod!$B$1:$AV$1,0),FALSE)</f>
        <v>0</v>
      </c>
      <c r="M450" s="33">
        <f>VLOOKUP($B450,'Allokerad kvv'!$B$1:$AO$500,MATCH("Summa allokerad tillförd energi:",'Allokerad kvv'!$B$1:$AV$1,0),FALSE)</f>
        <v>0</v>
      </c>
      <c r="N450" s="33">
        <f>VLOOKUP($B450,'Justerad allokering'!$B$1:$AO$500,MATCH("Summa justerad allokerad tillförd energi:",'Justerad allokering'!$B$1:$AV$1,0),FALSE)</f>
        <v>0</v>
      </c>
      <c r="O450" s="6">
        <f>VLOOKUP($B450,'Slutlig allokering'!$B$2:$AL$500,MATCH("Summa justerad allokerad tillförd energi:",'Slutlig allokering'!$B$2:$AS$2,0),FALSE)</f>
        <v>0</v>
      </c>
      <c r="P450" s="6">
        <f>VLOOKUP($B450,'Köpt hetvatten'!$B$1:$AP$500,MATCH("Med verkningsgrad:",'Köpt hetvatten'!$B$1:$AW$1,0),FALSE)</f>
        <v>2.5764705882352947</v>
      </c>
      <c r="Q450" s="6">
        <f>VLOOKUP($B450,Spillvärme!$B$1:$AP$500,MATCH("Summa tillförd energi:",Spillvärme!$B$1:$AW$1,0),FALSE)</f>
        <v>0.26700000000000002</v>
      </c>
      <c r="R450" s="6">
        <f>VLOOKUP($B450,Miljö!$B$1:$AP$500,MATCH("Summa tillförd energi:",Miljö!$B$1:$AW$1,0),FALSE)</f>
        <v>4.0119999999999996</v>
      </c>
      <c r="S450" s="33">
        <f t="shared" si="71"/>
        <v>0</v>
      </c>
      <c r="T450" s="6" t="str">
        <f>VLOOKUP($B450,Miljö!$B$1:$AP$500,MATCH("Köpt prod.spec hetvatten",Miljö!$B$1:$AW$1,0),FALSE)</f>
        <v/>
      </c>
      <c r="U450" s="6">
        <f t="shared" si="72"/>
        <v>147.73547058823527</v>
      </c>
      <c r="V450" s="6">
        <f>VLOOKUP($B450,Leveranser!$B$1:$AP$500,MATCH("Total levererad värme",Leveranser!$B$1:$AW$1,0),FALSE)</f>
        <v>102.261</v>
      </c>
      <c r="W450" s="6">
        <f>IFERROR(VLOOKUP($B450,Miljö!$B$1:$AP$500,MATCH("Såld mängd produktionsspecifik fjärrvärme (GWh)",Miljö!$B$1:$AW$1,0),FALSE)/1,0)</f>
        <v>0</v>
      </c>
      <c r="X450" s="6"/>
      <c r="Y450" s="30">
        <f t="shared" si="73"/>
        <v>0.69218989585120949</v>
      </c>
      <c r="Z450" s="6"/>
      <c r="AA450" s="30" t="str">
        <f t="shared" si="74"/>
        <v/>
      </c>
      <c r="AC450" t="s">
        <v>10</v>
      </c>
      <c r="AD450" t="s">
        <v>20</v>
      </c>
      <c r="AE450" s="25" t="str">
        <f t="shared" si="69"/>
        <v>ja</v>
      </c>
      <c r="AF450" t="s">
        <v>20</v>
      </c>
      <c r="AG450" t="s">
        <v>20</v>
      </c>
      <c r="AM450" s="6" t="str">
        <f t="shared" si="70"/>
        <v/>
      </c>
      <c r="AO450" s="6" t="str">
        <f t="shared" si="77"/>
        <v/>
      </c>
      <c r="AQ450" s="6" t="str">
        <f t="shared" si="78"/>
        <v/>
      </c>
      <c r="AR450" s="6"/>
      <c r="AW450" t="str">
        <f t="shared" si="75"/>
        <v/>
      </c>
      <c r="AY450" s="6" t="str">
        <f t="shared" si="79"/>
        <v/>
      </c>
      <c r="BB450" s="6" t="str">
        <f t="shared" si="76"/>
        <v>Ja</v>
      </c>
      <c r="BK450" t="s">
        <v>10</v>
      </c>
    </row>
    <row r="451" spans="1:63" ht="15" customHeight="1" x14ac:dyDescent="0.25">
      <c r="A451" t="s">
        <v>574</v>
      </c>
      <c r="B451" t="s">
        <v>578</v>
      </c>
      <c r="C451">
        <v>3.43329E-2</v>
      </c>
      <c r="D451">
        <v>5.7709099999999998</v>
      </c>
      <c r="E451">
        <v>1.9969699999999999</v>
      </c>
      <c r="F451">
        <v>1.5784400000000001E-2</v>
      </c>
      <c r="G451" t="s">
        <v>10</v>
      </c>
      <c r="H451" t="s">
        <v>10</v>
      </c>
      <c r="K451" s="6">
        <f>VLOOKUP($B451,'Egen hetvattenprod'!$B$1:$AP$500,MATCH("Summa tillförd energi:",'Egen hetvattenprod'!$B$1:$AY$1,0),FALSE)</f>
        <v>0</v>
      </c>
      <c r="L451" s="6">
        <f>VLOOKUP($B451,Kraftvärmeprod!$B$1:$AO$500,MATCH("Summa tillförd energi:",Kraftvärmeprod!$B$1:$AV$1,0),FALSE)</f>
        <v>0</v>
      </c>
      <c r="M451" s="33">
        <f>VLOOKUP($B451,'Allokerad kvv'!$B$1:$AO$500,MATCH("Summa allokerad tillförd energi:",'Allokerad kvv'!$B$1:$AV$1,0),FALSE)</f>
        <v>0</v>
      </c>
      <c r="N451" s="33">
        <f>VLOOKUP($B451,'Justerad allokering'!$B$1:$AO$500,MATCH("Summa justerad allokerad tillförd energi:",'Justerad allokering'!$B$1:$AV$1,0),FALSE)</f>
        <v>0</v>
      </c>
      <c r="O451" s="6">
        <f>VLOOKUP($B451,'Slutlig allokering'!$B$2:$AL$500,MATCH("Summa justerad allokerad tillförd energi:",'Slutlig allokering'!$B$2:$AS$2,0),FALSE)</f>
        <v>0</v>
      </c>
      <c r="P451" s="6">
        <f>VLOOKUP($B451,'Köpt hetvatten'!$B$1:$AP$500,MATCH("Med verkningsgrad:",'Köpt hetvatten'!$B$1:$AW$1,0),FALSE)</f>
        <v>2.6755555555555555</v>
      </c>
      <c r="Q451" s="6">
        <f>VLOOKUP($B451,Spillvärme!$B$1:$AP$500,MATCH("Summa tillförd energi:",Spillvärme!$B$1:$AW$1,0),FALSE)</f>
        <v>19.213000000000001</v>
      </c>
      <c r="R451" s="6">
        <f>VLOOKUP($B451,Miljö!$B$1:$AP$500,MATCH("Summa tillförd energi:",Miljö!$B$1:$AW$1,0),FALSE)</f>
        <v>0</v>
      </c>
      <c r="S451" s="33">
        <f t="shared" si="71"/>
        <v>0.56688000000000005</v>
      </c>
      <c r="T451" s="6" t="str">
        <f>VLOOKUP($B451,Miljö!$B$1:$AP$500,MATCH("Köpt prod.spec hetvatten",Miljö!$B$1:$AW$1,0),FALSE)</f>
        <v/>
      </c>
      <c r="U451" s="6">
        <f t="shared" si="72"/>
        <v>21.888555555555556</v>
      </c>
      <c r="V451" s="6">
        <f>VLOOKUP($B451,Leveranser!$B$1:$AP$500,MATCH("Total levererad värme",Leveranser!$B$1:$AW$1,0),FALSE)</f>
        <v>18.896000000000001</v>
      </c>
      <c r="W451" s="6">
        <f>IFERROR(VLOOKUP($B451,Miljö!$B$1:$AP$500,MATCH("Såld mängd produktionsspecifik fjärrvärme (GWh)",Miljö!$B$1:$AW$1,0),FALSE)/1,0)</f>
        <v>0</v>
      </c>
      <c r="X451" s="6"/>
      <c r="Y451" s="30">
        <f t="shared" si="73"/>
        <v>0.86328218196216189</v>
      </c>
      <c r="Z451" s="6"/>
      <c r="AA451" s="30" t="str">
        <f t="shared" si="74"/>
        <v/>
      </c>
      <c r="AC451" t="s">
        <v>10</v>
      </c>
      <c r="AD451" t="s">
        <v>20</v>
      </c>
      <c r="AE451" s="25" t="str">
        <f t="shared" ref="AE451:AE475" si="80">IF(H451="ja",IF(AND(AC451="nej",AD451&lt;&gt;"ja"),"nej","ja"),"")</f>
        <v>ja</v>
      </c>
      <c r="AF451" t="s">
        <v>20</v>
      </c>
      <c r="AG451" t="s">
        <v>20</v>
      </c>
      <c r="AM451" s="6" t="str">
        <f t="shared" ref="AM451:AM475" si="81">IF(AE451="ja","",IF(AND(C451&gt;0,C451&lt;0.9,D451&gt;0,D451&lt;100,E451&gt;0,E451&lt;50,F451&gt;-0.00000001,F451&lt;1),"ja","nej"))</f>
        <v/>
      </c>
      <c r="AO451" s="6" t="str">
        <f t="shared" si="77"/>
        <v/>
      </c>
      <c r="AQ451" s="6" t="str">
        <f t="shared" si="78"/>
        <v/>
      </c>
      <c r="AR451" s="6"/>
      <c r="AW451" t="str">
        <f t="shared" si="75"/>
        <v/>
      </c>
      <c r="AY451" s="6" t="str">
        <f t="shared" si="79"/>
        <v/>
      </c>
      <c r="BB451" s="6" t="str">
        <f t="shared" si="76"/>
        <v>Ja</v>
      </c>
      <c r="BK451" t="s">
        <v>10</v>
      </c>
    </row>
    <row r="452" spans="1:63" ht="15" customHeight="1" x14ac:dyDescent="0.25">
      <c r="A452" t="s">
        <v>579</v>
      </c>
      <c r="B452" t="s">
        <v>580</v>
      </c>
      <c r="C452">
        <v>0.19517300000000001</v>
      </c>
      <c r="D452">
        <v>40.942700000000002</v>
      </c>
      <c r="E452">
        <v>9.9079700000000006</v>
      </c>
      <c r="F452">
        <v>6.9608400000000001E-2</v>
      </c>
      <c r="G452" t="s">
        <v>14</v>
      </c>
      <c r="H452" t="s">
        <v>10</v>
      </c>
      <c r="K452" s="6">
        <f>VLOOKUP($B452,'Egen hetvattenprod'!$B$1:$AP$500,MATCH("Summa tillförd energi:",'Egen hetvattenprod'!$B$1:$AY$1,0),FALSE)</f>
        <v>8.141</v>
      </c>
      <c r="L452" s="6">
        <f>VLOOKUP($B452,Kraftvärmeprod!$B$1:$AO$500,MATCH("Summa tillförd energi:",Kraftvärmeprod!$B$1:$AV$1,0),FALSE)</f>
        <v>0</v>
      </c>
      <c r="M452" s="33">
        <f>VLOOKUP($B452,'Allokerad kvv'!$B$1:$AO$500,MATCH("Summa allokerad tillförd energi:",'Allokerad kvv'!$B$1:$AV$1,0),FALSE)</f>
        <v>0</v>
      </c>
      <c r="N452" s="33">
        <f>VLOOKUP($B452,'Justerad allokering'!$B$1:$AO$500,MATCH("Summa justerad allokerad tillförd energi:",'Justerad allokering'!$B$1:$AV$1,0),FALSE)</f>
        <v>0</v>
      </c>
      <c r="O452" s="6">
        <f>VLOOKUP($B452,'Slutlig allokering'!$B$2:$AL$500,MATCH("Summa justerad allokerad tillförd energi:",'Slutlig allokering'!$B$2:$AS$2,0),FALSE)</f>
        <v>0</v>
      </c>
      <c r="P452" s="6">
        <f>VLOOKUP($B452,'Köpt hetvatten'!$B$1:$AP$500,MATCH("Med verkningsgrad:",'Köpt hetvatten'!$B$1:$AW$1,0),FALSE)</f>
        <v>0</v>
      </c>
      <c r="Q452" s="6">
        <f>VLOOKUP($B452,Spillvärme!$B$1:$AP$500,MATCH("Summa tillförd energi:",Spillvärme!$B$1:$AW$1,0),FALSE)</f>
        <v>0</v>
      </c>
      <c r="R452" s="6">
        <f>VLOOKUP($B452,Miljö!$B$1:$AP$500,MATCH("Summa tillförd energi:",Miljö!$B$1:$AW$1,0),FALSE)</f>
        <v>0.21</v>
      </c>
      <c r="S452" s="33">
        <f t="shared" ref="S452:S475" si="82">IF(R452=0,0.03*V452,0)</f>
        <v>0</v>
      </c>
      <c r="T452" s="6" t="str">
        <f>VLOOKUP($B452,Miljö!$B$1:$AP$500,MATCH("Köpt prod.spec hetvatten",Miljö!$B$1:$AW$1,0),FALSE)</f>
        <v/>
      </c>
      <c r="U452" s="6">
        <f t="shared" ref="U452:U475" si="83">SUM(K452,O452:R452,T452)</f>
        <v>8.3510000000000009</v>
      </c>
      <c r="V452" s="6">
        <f>VLOOKUP($B452,Leveranser!$B$1:$AP$500,MATCH("Total levererad värme",Leveranser!$B$1:$AW$1,0),FALSE)</f>
        <v>6.4</v>
      </c>
      <c r="W452" s="6">
        <f>IFERROR(VLOOKUP($B452,Miljö!$B$1:$AP$500,MATCH("Såld mängd produktionsspecifik fjärrvärme (GWh)",Miljö!$B$1:$AW$1,0),FALSE)/1,0)</f>
        <v>0</v>
      </c>
      <c r="X452" s="6"/>
      <c r="Y452" s="30">
        <f t="shared" ref="Y452:Y475" si="84">IFERROR(V452/U452,"")</f>
        <v>0.76637528439707814</v>
      </c>
      <c r="Z452" s="6"/>
      <c r="AA452" s="30" t="str">
        <f t="shared" ref="AA452:AA475" si="85">IF(W452=0,"",W452/V452)</f>
        <v/>
      </c>
      <c r="AC452" t="s">
        <v>20</v>
      </c>
      <c r="AD452" t="s">
        <v>10</v>
      </c>
      <c r="AE452" s="25" t="str">
        <f t="shared" si="80"/>
        <v>ja</v>
      </c>
      <c r="AF452" t="s">
        <v>20</v>
      </c>
      <c r="AG452" t="s">
        <v>20</v>
      </c>
      <c r="AM452" s="6" t="str">
        <f t="shared" si="81"/>
        <v/>
      </c>
      <c r="AO452" s="6" t="str">
        <f t="shared" si="77"/>
        <v/>
      </c>
      <c r="AQ452" s="6" t="str">
        <f t="shared" si="78"/>
        <v/>
      </c>
      <c r="AR452" s="6"/>
      <c r="AW452" t="str">
        <f t="shared" ref="AW452:AW475" si="86">IF(AE452="ja","",IF(OR(AQ452="ja",AS452="ja",AT452="ja",AU452="ja",AV452="ja"),"ja","nej"))</f>
        <v/>
      </c>
      <c r="AY452" s="6" t="str">
        <f t="shared" si="79"/>
        <v/>
      </c>
      <c r="BB452" s="6" t="str">
        <f t="shared" ref="BB452:BB475" si="87">IF(OR(AE452="ja",AY452="ja",AZ452="ja"),"Ja","Nej")</f>
        <v>Ja</v>
      </c>
      <c r="BK452" t="s">
        <v>10</v>
      </c>
    </row>
    <row r="453" spans="1:63" ht="15" customHeight="1" x14ac:dyDescent="0.25">
      <c r="A453" t="s">
        <v>579</v>
      </c>
      <c r="B453" t="s">
        <v>581</v>
      </c>
      <c r="C453">
        <v>0.20394899999999999</v>
      </c>
      <c r="D453">
        <v>42.271500000000003</v>
      </c>
      <c r="E453">
        <v>9.0603899999999999</v>
      </c>
      <c r="F453">
        <v>8.1114000000000006E-2</v>
      </c>
      <c r="G453" t="s">
        <v>10</v>
      </c>
      <c r="H453" t="s">
        <v>10</v>
      </c>
      <c r="K453" s="6">
        <f>VLOOKUP($B453,'Egen hetvattenprod'!$B$1:$AP$500,MATCH("Summa tillförd energi:",'Egen hetvattenprod'!$B$1:$AY$1,0),FALSE)</f>
        <v>31</v>
      </c>
      <c r="L453" s="6">
        <f>VLOOKUP($B453,Kraftvärmeprod!$B$1:$AO$500,MATCH("Summa tillförd energi:",Kraftvärmeprod!$B$1:$AV$1,0),FALSE)</f>
        <v>0</v>
      </c>
      <c r="M453" s="33">
        <f>VLOOKUP($B453,'Allokerad kvv'!$B$1:$AO$500,MATCH("Summa allokerad tillförd energi:",'Allokerad kvv'!$B$1:$AV$1,0),FALSE)</f>
        <v>0</v>
      </c>
      <c r="N453" s="33">
        <f>VLOOKUP($B453,'Justerad allokering'!$B$1:$AO$500,MATCH("Summa justerad allokerad tillförd energi:",'Justerad allokering'!$B$1:$AV$1,0),FALSE)</f>
        <v>0</v>
      </c>
      <c r="O453" s="6">
        <f>VLOOKUP($B453,'Slutlig allokering'!$B$2:$AL$500,MATCH("Summa justerad allokerad tillförd energi:",'Slutlig allokering'!$B$2:$AS$2,0),FALSE)</f>
        <v>0</v>
      </c>
      <c r="P453" s="6">
        <f>VLOOKUP($B453,'Köpt hetvatten'!$B$1:$AP$500,MATCH("Med verkningsgrad:",'Köpt hetvatten'!$B$1:$AW$1,0),FALSE)</f>
        <v>0</v>
      </c>
      <c r="Q453" s="6">
        <f>VLOOKUP($B453,Spillvärme!$B$1:$AP$500,MATCH("Summa tillförd energi:",Spillvärme!$B$1:$AW$1,0),FALSE)</f>
        <v>0</v>
      </c>
      <c r="R453" s="6">
        <f>VLOOKUP($B453,Miljö!$B$1:$AP$500,MATCH("Summa tillförd energi:",Miljö!$B$1:$AW$1,0),FALSE)</f>
        <v>0.91300000000000003</v>
      </c>
      <c r="S453" s="33">
        <f t="shared" si="82"/>
        <v>0</v>
      </c>
      <c r="T453" s="6" t="str">
        <f>VLOOKUP($B453,Miljö!$B$1:$AP$500,MATCH("Köpt prod.spec hetvatten",Miljö!$B$1:$AW$1,0),FALSE)</f>
        <v/>
      </c>
      <c r="U453" s="6">
        <f t="shared" si="83"/>
        <v>31.913</v>
      </c>
      <c r="V453" s="6">
        <f>VLOOKUP($B453,Leveranser!$B$1:$AP$500,MATCH("Total levererad värme",Leveranser!$B$1:$AW$1,0),FALSE)</f>
        <v>26.1</v>
      </c>
      <c r="W453" s="6">
        <f>IFERROR(VLOOKUP($B453,Miljö!$B$1:$AP$500,MATCH("Såld mängd produktionsspecifik fjärrvärme (GWh)",Miljö!$B$1:$AW$1,0),FALSE)/1,0)</f>
        <v>0</v>
      </c>
      <c r="X453" s="6"/>
      <c r="Y453" s="30">
        <f t="shared" si="84"/>
        <v>0.81784852567919031</v>
      </c>
      <c r="Z453" s="6"/>
      <c r="AA453" s="30" t="str">
        <f t="shared" si="85"/>
        <v/>
      </c>
      <c r="AC453" t="s">
        <v>10</v>
      </c>
      <c r="AD453" t="s">
        <v>20</v>
      </c>
      <c r="AE453" s="25" t="str">
        <f t="shared" si="80"/>
        <v>ja</v>
      </c>
      <c r="AF453" t="s">
        <v>20</v>
      </c>
      <c r="AG453" t="s">
        <v>20</v>
      </c>
      <c r="AM453" s="6" t="str">
        <f t="shared" si="81"/>
        <v/>
      </c>
      <c r="AO453" s="6" t="str">
        <f t="shared" ref="AO453:AO475" si="88">IF(AE453="ja","",IF(AND(Y453&gt;0.6,Y453&lt;1.1),"ja","nej"))</f>
        <v/>
      </c>
      <c r="AQ453" s="6" t="str">
        <f t="shared" ref="AQ453:AQ475" si="89">IF(V453&gt;0,IF(W453/V453&gt;0.9,"Ja",""),"")</f>
        <v/>
      </c>
      <c r="AR453" s="6"/>
      <c r="AW453" t="str">
        <f t="shared" si="86"/>
        <v/>
      </c>
      <c r="AY453" s="6" t="str">
        <f t="shared" ref="AY453:AY475" si="90">IF(AE453="ja","",IF(AND(AM453="ja",AO453="ja",AW453="nej"),"ja","nej"))</f>
        <v/>
      </c>
      <c r="BB453" s="6" t="str">
        <f t="shared" si="87"/>
        <v>Ja</v>
      </c>
      <c r="BK453" t="s">
        <v>10</v>
      </c>
    </row>
    <row r="454" spans="1:63" ht="15" customHeight="1" x14ac:dyDescent="0.25">
      <c r="A454" t="s">
        <v>579</v>
      </c>
      <c r="B454" t="s">
        <v>582</v>
      </c>
      <c r="C454">
        <v>0.218858</v>
      </c>
      <c r="D454">
        <v>98.878600000000006</v>
      </c>
      <c r="E454">
        <v>6.7590399999999997</v>
      </c>
      <c r="F454">
        <v>6.1510299999999997E-2</v>
      </c>
      <c r="G454" t="s">
        <v>10</v>
      </c>
      <c r="H454" t="s">
        <v>10</v>
      </c>
      <c r="K454" s="6">
        <f>VLOOKUP($B454,'Egen hetvattenprod'!$B$1:$AP$500,MATCH("Summa tillförd energi:",'Egen hetvattenprod'!$B$1:$AY$1,0),FALSE)</f>
        <v>231.21400000000003</v>
      </c>
      <c r="L454" s="6">
        <f>VLOOKUP($B454,Kraftvärmeprod!$B$1:$AO$500,MATCH("Summa tillförd energi:",Kraftvärmeprod!$B$1:$AV$1,0),FALSE)</f>
        <v>0</v>
      </c>
      <c r="M454" s="33">
        <f>VLOOKUP($B454,'Allokerad kvv'!$B$1:$AO$500,MATCH("Summa allokerad tillförd energi:",'Allokerad kvv'!$B$1:$AV$1,0),FALSE)</f>
        <v>0</v>
      </c>
      <c r="N454" s="33">
        <f>VLOOKUP($B454,'Justerad allokering'!$B$1:$AO$500,MATCH("Summa justerad allokerad tillförd energi:",'Justerad allokering'!$B$1:$AV$1,0),FALSE)</f>
        <v>0</v>
      </c>
      <c r="O454" s="6">
        <f>VLOOKUP($B454,'Slutlig allokering'!$B$2:$AL$500,MATCH("Summa justerad allokerad tillförd energi:",'Slutlig allokering'!$B$2:$AS$2,0),FALSE)</f>
        <v>0</v>
      </c>
      <c r="P454" s="6">
        <f>VLOOKUP($B454,'Köpt hetvatten'!$B$1:$AP$500,MATCH("Med verkningsgrad:",'Köpt hetvatten'!$B$1:$AW$1,0),FALSE)</f>
        <v>0</v>
      </c>
      <c r="Q454" s="6">
        <f>VLOOKUP($B454,Spillvärme!$B$1:$AP$500,MATCH("Summa tillförd energi:",Spillvärme!$B$1:$AW$1,0),FALSE)</f>
        <v>0</v>
      </c>
      <c r="R454" s="6">
        <f>VLOOKUP($B454,Miljö!$B$1:$AP$500,MATCH("Summa tillförd energi:",Miljö!$B$1:$AW$1,0),FALSE)</f>
        <v>9.2840000000000007</v>
      </c>
      <c r="S454" s="33">
        <f t="shared" si="82"/>
        <v>0</v>
      </c>
      <c r="T454" s="6" t="str">
        <f>VLOOKUP($B454,Miljö!$B$1:$AP$500,MATCH("Köpt prod.spec hetvatten",Miljö!$B$1:$AW$1,0),FALSE)</f>
        <v/>
      </c>
      <c r="U454" s="6">
        <f t="shared" si="83"/>
        <v>240.49800000000002</v>
      </c>
      <c r="V454" s="6">
        <f>VLOOKUP($B454,Leveranser!$B$1:$AP$500,MATCH("Total levererad värme",Leveranser!$B$1:$AW$1,0),FALSE)</f>
        <v>184.5</v>
      </c>
      <c r="W454" s="6">
        <f>IFERROR(VLOOKUP($B454,Miljö!$B$1:$AP$500,MATCH("Såld mängd produktionsspecifik fjärrvärme (GWh)",Miljö!$B$1:$AW$1,0),FALSE)/1,0)</f>
        <v>0</v>
      </c>
      <c r="X454" s="6"/>
      <c r="Y454" s="30">
        <f t="shared" si="84"/>
        <v>0.76715814684529593</v>
      </c>
      <c r="Z454" s="6"/>
      <c r="AA454" s="30" t="str">
        <f t="shared" si="85"/>
        <v/>
      </c>
      <c r="AC454" t="s">
        <v>10</v>
      </c>
      <c r="AD454" t="s">
        <v>20</v>
      </c>
      <c r="AE454" s="25" t="str">
        <f t="shared" si="80"/>
        <v>ja</v>
      </c>
      <c r="AF454" t="s">
        <v>20</v>
      </c>
      <c r="AG454" t="s">
        <v>20</v>
      </c>
      <c r="AM454" s="6" t="str">
        <f t="shared" si="81"/>
        <v/>
      </c>
      <c r="AO454" s="6" t="str">
        <f t="shared" si="88"/>
        <v/>
      </c>
      <c r="AQ454" s="6" t="str">
        <f t="shared" si="89"/>
        <v/>
      </c>
      <c r="AR454" s="6"/>
      <c r="AW454" t="str">
        <f t="shared" si="86"/>
        <v/>
      </c>
      <c r="AY454" s="6" t="str">
        <f t="shared" si="90"/>
        <v/>
      </c>
      <c r="BB454" s="6" t="str">
        <f t="shared" si="87"/>
        <v>Ja</v>
      </c>
      <c r="BK454" t="s">
        <v>10</v>
      </c>
    </row>
    <row r="455" spans="1:63" ht="15" customHeight="1" x14ac:dyDescent="0.25">
      <c r="A455" t="s">
        <v>583</v>
      </c>
      <c r="B455" t="s">
        <v>584</v>
      </c>
      <c r="C455">
        <v>0.188055</v>
      </c>
      <c r="D455">
        <v>36.356499999999997</v>
      </c>
      <c r="E455">
        <v>10.974</v>
      </c>
      <c r="F455">
        <v>6.3348500000000002E-2</v>
      </c>
      <c r="G455" t="s">
        <v>10</v>
      </c>
      <c r="H455" t="s">
        <v>10</v>
      </c>
      <c r="K455" s="6">
        <f>VLOOKUP($B455,'Egen hetvattenprod'!$B$1:$AP$500,MATCH("Summa tillförd energi:",'Egen hetvattenprod'!$B$1:$AY$1,0),FALSE)</f>
        <v>27.488</v>
      </c>
      <c r="L455" s="6">
        <f>VLOOKUP($B455,Kraftvärmeprod!$B$1:$AO$500,MATCH("Summa tillförd energi:",Kraftvärmeprod!$B$1:$AV$1,0),FALSE)</f>
        <v>0</v>
      </c>
      <c r="M455" s="33">
        <f>VLOOKUP($B455,'Allokerad kvv'!$B$1:$AO$500,MATCH("Summa allokerad tillförd energi:",'Allokerad kvv'!$B$1:$AV$1,0),FALSE)</f>
        <v>0</v>
      </c>
      <c r="N455" s="33">
        <f>VLOOKUP($B455,'Justerad allokering'!$B$1:$AO$500,MATCH("Summa justerad allokerad tillförd energi:",'Justerad allokering'!$B$1:$AV$1,0),FALSE)</f>
        <v>0</v>
      </c>
      <c r="O455" s="6">
        <f>VLOOKUP($B455,'Slutlig allokering'!$B$2:$AL$500,MATCH("Summa justerad allokerad tillförd energi:",'Slutlig allokering'!$B$2:$AS$2,0),FALSE)</f>
        <v>0</v>
      </c>
      <c r="P455" s="6">
        <f>VLOOKUP($B455,'Köpt hetvatten'!$B$1:$AP$500,MATCH("Med verkningsgrad:",'Köpt hetvatten'!$B$1:$AW$1,0),FALSE)</f>
        <v>0</v>
      </c>
      <c r="Q455" s="6">
        <f>VLOOKUP($B455,Spillvärme!$B$1:$AP$500,MATCH("Summa tillförd energi:",Spillvärme!$B$1:$AW$1,0),FALSE)</f>
        <v>0</v>
      </c>
      <c r="R455" s="6">
        <f>VLOOKUP($B455,Miljö!$B$1:$AP$500,MATCH("Summa tillförd energi:",Miljö!$B$1:$AW$1,0),FALSE)</f>
        <v>0.56000000000000005</v>
      </c>
      <c r="S455" s="33">
        <f t="shared" si="82"/>
        <v>0</v>
      </c>
      <c r="T455" s="6" t="str">
        <f>VLOOKUP($B455,Miljö!$B$1:$AP$500,MATCH("Köpt prod.spec hetvatten",Miljö!$B$1:$AW$1,0),FALSE)</f>
        <v/>
      </c>
      <c r="U455" s="6">
        <f t="shared" si="83"/>
        <v>28.047999999999998</v>
      </c>
      <c r="V455" s="6">
        <f>VLOOKUP($B455,Leveranser!$B$1:$AP$500,MATCH("Total levererad värme",Leveranser!$B$1:$AW$1,0),FALSE)</f>
        <v>21.873999999999999</v>
      </c>
      <c r="W455" s="6">
        <f>IFERROR(VLOOKUP($B455,Miljö!$B$1:$AP$500,MATCH("Såld mängd produktionsspecifik fjärrvärme (GWh)",Miljö!$B$1:$AW$1,0),FALSE)/1,0)</f>
        <v>0</v>
      </c>
      <c r="X455" s="6"/>
      <c r="Y455" s="30">
        <f t="shared" si="84"/>
        <v>0.77987735310895612</v>
      </c>
      <c r="Z455" s="6"/>
      <c r="AA455" s="30" t="str">
        <f t="shared" si="85"/>
        <v/>
      </c>
      <c r="AC455" t="s">
        <v>10</v>
      </c>
      <c r="AD455" t="s">
        <v>20</v>
      </c>
      <c r="AE455" s="25" t="str">
        <f t="shared" si="80"/>
        <v>ja</v>
      </c>
      <c r="AF455" t="s">
        <v>20</v>
      </c>
      <c r="AG455" t="s">
        <v>20</v>
      </c>
      <c r="AM455" s="6" t="str">
        <f t="shared" si="81"/>
        <v/>
      </c>
      <c r="AO455" s="6" t="str">
        <f t="shared" si="88"/>
        <v/>
      </c>
      <c r="AQ455" s="6" t="str">
        <f t="shared" si="89"/>
        <v/>
      </c>
      <c r="AR455" s="6"/>
      <c r="AW455" t="str">
        <f t="shared" si="86"/>
        <v/>
      </c>
      <c r="AY455" s="6" t="str">
        <f t="shared" si="90"/>
        <v/>
      </c>
      <c r="BB455" s="6" t="str">
        <f t="shared" si="87"/>
        <v>Ja</v>
      </c>
      <c r="BK455" t="s">
        <v>10</v>
      </c>
    </row>
    <row r="456" spans="1:63" ht="15" customHeight="1" x14ac:dyDescent="0.25">
      <c r="A456" t="s">
        <v>583</v>
      </c>
      <c r="B456" t="s">
        <v>585</v>
      </c>
      <c r="C456">
        <v>0.29448999999999997</v>
      </c>
      <c r="D456">
        <v>55.526699999999998</v>
      </c>
      <c r="E456">
        <v>14.4255</v>
      </c>
      <c r="F456">
        <v>9.3698500000000004E-2</v>
      </c>
      <c r="G456" t="s">
        <v>10</v>
      </c>
      <c r="H456" t="s">
        <v>10</v>
      </c>
      <c r="K456" s="6">
        <f>VLOOKUP($B456,'Egen hetvattenprod'!$B$1:$AP$500,MATCH("Summa tillförd energi:",'Egen hetvattenprod'!$B$1:$AY$1,0),FALSE)</f>
        <v>12.016000000000002</v>
      </c>
      <c r="L456" s="6">
        <f>VLOOKUP($B456,Kraftvärmeprod!$B$1:$AO$500,MATCH("Summa tillförd energi:",Kraftvärmeprod!$B$1:$AV$1,0),FALSE)</f>
        <v>0</v>
      </c>
      <c r="M456" s="33">
        <f>VLOOKUP($B456,'Allokerad kvv'!$B$1:$AO$500,MATCH("Summa allokerad tillförd energi:",'Allokerad kvv'!$B$1:$AV$1,0),FALSE)</f>
        <v>0</v>
      </c>
      <c r="N456" s="33">
        <f>VLOOKUP($B456,'Justerad allokering'!$B$1:$AO$500,MATCH("Summa justerad allokerad tillförd energi:",'Justerad allokering'!$B$1:$AV$1,0),FALSE)</f>
        <v>0</v>
      </c>
      <c r="O456" s="6">
        <f>VLOOKUP($B456,'Slutlig allokering'!$B$2:$AL$500,MATCH("Summa justerad allokerad tillförd energi:",'Slutlig allokering'!$B$2:$AS$2,0),FALSE)</f>
        <v>0</v>
      </c>
      <c r="P456" s="6">
        <f>VLOOKUP($B456,'Köpt hetvatten'!$B$1:$AP$500,MATCH("Med verkningsgrad:",'Köpt hetvatten'!$B$1:$AW$1,0),FALSE)</f>
        <v>0</v>
      </c>
      <c r="Q456" s="6">
        <f>VLOOKUP($B456,Spillvärme!$B$1:$AP$500,MATCH("Summa tillförd energi:",Spillvärme!$B$1:$AW$1,0),FALSE)</f>
        <v>0</v>
      </c>
      <c r="R456" s="6">
        <f>VLOOKUP($B456,Miljö!$B$1:$AP$500,MATCH("Summa tillförd energi:",Miljö!$B$1:$AW$1,0),FALSE)</f>
        <v>0.29699999999999999</v>
      </c>
      <c r="S456" s="33">
        <f t="shared" si="82"/>
        <v>0</v>
      </c>
      <c r="T456" s="6" t="str">
        <f>VLOOKUP($B456,Miljö!$B$1:$AP$500,MATCH("Köpt prod.spec hetvatten",Miljö!$B$1:$AW$1,0),FALSE)</f>
        <v/>
      </c>
      <c r="U456" s="6">
        <f t="shared" si="83"/>
        <v>12.313000000000002</v>
      </c>
      <c r="V456" s="6">
        <f>VLOOKUP($B456,Leveranser!$B$1:$AP$500,MATCH("Total levererad värme",Leveranser!$B$1:$AW$1,0),FALSE)</f>
        <v>8.1310000000000002</v>
      </c>
      <c r="W456" s="6">
        <f>IFERROR(VLOOKUP($B456,Miljö!$B$1:$AP$500,MATCH("Såld mängd produktionsspecifik fjärrvärme (GWh)",Miljö!$B$1:$AW$1,0),FALSE)/1,0)</f>
        <v>0</v>
      </c>
      <c r="X456" s="6"/>
      <c r="Y456" s="30">
        <f t="shared" si="84"/>
        <v>0.66035897019410372</v>
      </c>
      <c r="Z456" s="6"/>
      <c r="AA456" s="30" t="str">
        <f t="shared" si="85"/>
        <v/>
      </c>
      <c r="AC456" t="s">
        <v>10</v>
      </c>
      <c r="AD456" t="s">
        <v>20</v>
      </c>
      <c r="AE456" s="25" t="str">
        <f t="shared" si="80"/>
        <v>ja</v>
      </c>
      <c r="AF456" t="s">
        <v>20</v>
      </c>
      <c r="AG456" t="s">
        <v>20</v>
      </c>
      <c r="AM456" s="6" t="str">
        <f t="shared" si="81"/>
        <v/>
      </c>
      <c r="AO456" s="6" t="str">
        <f t="shared" si="88"/>
        <v/>
      </c>
      <c r="AQ456" s="6" t="str">
        <f t="shared" si="89"/>
        <v/>
      </c>
      <c r="AR456" s="6"/>
      <c r="AW456" t="str">
        <f t="shared" si="86"/>
        <v/>
      </c>
      <c r="AY456" s="6" t="str">
        <f t="shared" si="90"/>
        <v/>
      </c>
      <c r="BB456" s="6" t="str">
        <f t="shared" si="87"/>
        <v>Ja</v>
      </c>
      <c r="BK456" t="s">
        <v>10</v>
      </c>
    </row>
    <row r="457" spans="1:63" ht="15" customHeight="1" x14ac:dyDescent="0.25">
      <c r="A457" t="s">
        <v>583</v>
      </c>
      <c r="B457" t="s">
        <v>586</v>
      </c>
      <c r="C457">
        <v>0.24346899999999999</v>
      </c>
      <c r="D457">
        <v>52.338200000000001</v>
      </c>
      <c r="E457">
        <v>11.9587</v>
      </c>
      <c r="F457">
        <v>8.1414100000000003E-2</v>
      </c>
      <c r="G457" t="s">
        <v>10</v>
      </c>
      <c r="H457" t="s">
        <v>10</v>
      </c>
      <c r="K457" s="6">
        <f>VLOOKUP($B457,'Egen hetvattenprod'!$B$1:$AP$500,MATCH("Summa tillförd energi:",'Egen hetvattenprod'!$B$1:$AY$1,0),FALSE)</f>
        <v>16.491</v>
      </c>
      <c r="L457" s="6">
        <f>VLOOKUP($B457,Kraftvärmeprod!$B$1:$AO$500,MATCH("Summa tillförd energi:",Kraftvärmeprod!$B$1:$AV$1,0),FALSE)</f>
        <v>0</v>
      </c>
      <c r="M457" s="33">
        <f>VLOOKUP($B457,'Allokerad kvv'!$B$1:$AO$500,MATCH("Summa allokerad tillförd energi:",'Allokerad kvv'!$B$1:$AV$1,0),FALSE)</f>
        <v>0</v>
      </c>
      <c r="N457" s="33">
        <f>VLOOKUP($B457,'Justerad allokering'!$B$1:$AO$500,MATCH("Summa justerad allokerad tillförd energi:",'Justerad allokering'!$B$1:$AV$1,0),FALSE)</f>
        <v>0</v>
      </c>
      <c r="O457" s="6">
        <f>VLOOKUP($B457,'Slutlig allokering'!$B$2:$AL$500,MATCH("Summa justerad allokerad tillförd energi:",'Slutlig allokering'!$B$2:$AS$2,0),FALSE)</f>
        <v>0</v>
      </c>
      <c r="P457" s="6">
        <f>VLOOKUP($B457,'Köpt hetvatten'!$B$1:$AP$500,MATCH("Med verkningsgrad:",'Köpt hetvatten'!$B$1:$AW$1,0),FALSE)</f>
        <v>0</v>
      </c>
      <c r="Q457" s="6">
        <f>VLOOKUP($B457,Spillvärme!$B$1:$AP$500,MATCH("Summa tillförd energi:",Spillvärme!$B$1:$AW$1,0),FALSE)</f>
        <v>0</v>
      </c>
      <c r="R457" s="6">
        <f>VLOOKUP($B457,Miljö!$B$1:$AP$500,MATCH("Summa tillförd energi:",Miljö!$B$1:$AW$1,0),FALSE)</f>
        <v>0.38900000000000001</v>
      </c>
      <c r="S457" s="33">
        <f t="shared" si="82"/>
        <v>0</v>
      </c>
      <c r="T457" s="6" t="str">
        <f>VLOOKUP($B457,Miljö!$B$1:$AP$500,MATCH("Köpt prod.spec hetvatten",Miljö!$B$1:$AW$1,0),FALSE)</f>
        <v/>
      </c>
      <c r="U457" s="6">
        <f t="shared" si="83"/>
        <v>16.88</v>
      </c>
      <c r="V457" s="6">
        <f>VLOOKUP($B457,Leveranser!$B$1:$AP$500,MATCH("Total levererad värme",Leveranser!$B$1:$AW$1,0),FALSE)</f>
        <v>10.997</v>
      </c>
      <c r="W457" s="6">
        <f>IFERROR(VLOOKUP($B457,Miljö!$B$1:$AP$500,MATCH("Såld mängd produktionsspecifik fjärrvärme (GWh)",Miljö!$B$1:$AW$1,0),FALSE)/1,0)</f>
        <v>0</v>
      </c>
      <c r="X457" s="6"/>
      <c r="Y457" s="30">
        <f t="shared" si="84"/>
        <v>0.65148104265402851</v>
      </c>
      <c r="Z457" s="6"/>
      <c r="AA457" s="30" t="str">
        <f t="shared" si="85"/>
        <v/>
      </c>
      <c r="AC457" t="s">
        <v>10</v>
      </c>
      <c r="AD457" t="s">
        <v>20</v>
      </c>
      <c r="AE457" s="25" t="str">
        <f t="shared" si="80"/>
        <v>ja</v>
      </c>
      <c r="AF457" t="s">
        <v>20</v>
      </c>
      <c r="AG457" t="s">
        <v>20</v>
      </c>
      <c r="AM457" s="6" t="str">
        <f t="shared" si="81"/>
        <v/>
      </c>
      <c r="AO457" s="6" t="str">
        <f t="shared" si="88"/>
        <v/>
      </c>
      <c r="AQ457" s="6" t="str">
        <f t="shared" si="89"/>
        <v/>
      </c>
      <c r="AR457" s="6"/>
      <c r="AW457" t="str">
        <f t="shared" si="86"/>
        <v/>
      </c>
      <c r="AY457" s="6" t="str">
        <f t="shared" si="90"/>
        <v/>
      </c>
      <c r="BB457" s="6" t="str">
        <f t="shared" si="87"/>
        <v>Ja</v>
      </c>
      <c r="BK457" t="s">
        <v>10</v>
      </c>
    </row>
    <row r="458" spans="1:63" ht="15" customHeight="1" x14ac:dyDescent="0.25">
      <c r="A458" t="s">
        <v>583</v>
      </c>
      <c r="B458" t="s">
        <v>587</v>
      </c>
      <c r="C458">
        <v>0.181149</v>
      </c>
      <c r="D458">
        <v>44.442999999999998</v>
      </c>
      <c r="E458">
        <v>8.7237100000000005</v>
      </c>
      <c r="F458">
        <v>3.6146999999999999E-2</v>
      </c>
      <c r="G458" t="s">
        <v>10</v>
      </c>
      <c r="H458" t="s">
        <v>10</v>
      </c>
      <c r="K458" s="6">
        <f>VLOOKUP($B458,'Egen hetvattenprod'!$B$1:$AP$500,MATCH("Summa tillförd energi:",'Egen hetvattenprod'!$B$1:$AY$1,0),FALSE)</f>
        <v>121.94</v>
      </c>
      <c r="L458" s="6">
        <f>VLOOKUP($B458,Kraftvärmeprod!$B$1:$AO$500,MATCH("Summa tillförd energi:",Kraftvärmeprod!$B$1:$AV$1,0),FALSE)</f>
        <v>727.06000000000006</v>
      </c>
      <c r="M458" s="33">
        <f>VLOOKUP($B458,'Allokerad kvv'!$B$1:$AO$500,MATCH("Summa allokerad tillförd energi:",'Allokerad kvv'!$B$1:$AV$1,0),FALSE)</f>
        <v>429.798855</v>
      </c>
      <c r="N458" s="33">
        <f>VLOOKUP($B458,'Justerad allokering'!$B$1:$AO$500,MATCH("Summa justerad allokerad tillförd energi:",'Justerad allokering'!$B$1:$AV$1,0),FALSE)</f>
        <v>0</v>
      </c>
      <c r="O458" s="6">
        <f>VLOOKUP($B458,'Slutlig allokering'!$B$2:$AL$500,MATCH("Summa justerad allokerad tillförd energi:",'Slutlig allokering'!$B$2:$AS$2,0),FALSE)</f>
        <v>429.798855</v>
      </c>
      <c r="P458" s="6">
        <f>VLOOKUP($B458,'Köpt hetvatten'!$B$1:$AP$500,MATCH("Med verkningsgrad:",'Köpt hetvatten'!$B$1:$AW$1,0),FALSE)</f>
        <v>0</v>
      </c>
      <c r="Q458" s="6">
        <f>VLOOKUP($B458,Spillvärme!$B$1:$AP$500,MATCH("Summa tillförd energi:",Spillvärme!$B$1:$AW$1,0),FALSE)</f>
        <v>0</v>
      </c>
      <c r="R458" s="6">
        <f>VLOOKUP($B458,Miljö!$B$1:$AP$500,MATCH("Summa tillförd energi:",Miljö!$B$1:$AW$1,0),FALSE)</f>
        <v>3.04</v>
      </c>
      <c r="S458" s="33">
        <f t="shared" si="82"/>
        <v>0</v>
      </c>
      <c r="T458" s="6" t="str">
        <f>VLOOKUP($B458,Miljö!$B$1:$AP$500,MATCH("Köpt prod.spec hetvatten",Miljö!$B$1:$AW$1,0),FALSE)</f>
        <v/>
      </c>
      <c r="U458" s="6">
        <f t="shared" si="83"/>
        <v>554.77885500000002</v>
      </c>
      <c r="V458" s="6">
        <f>VLOOKUP($B458,Leveranser!$B$1:$AP$500,MATCH("Total levererad värme",Leveranser!$B$1:$AW$1,0),FALSE)</f>
        <v>553.02300000000002</v>
      </c>
      <c r="W458" s="6">
        <f>IFERROR(VLOOKUP($B458,Miljö!$B$1:$AP$500,MATCH("Såld mängd produktionsspecifik fjärrvärme (GWh)",Miljö!$B$1:$AW$1,0),FALSE)/1,0)</f>
        <v>0</v>
      </c>
      <c r="X458" s="6"/>
      <c r="Y458" s="30">
        <f t="shared" si="84"/>
        <v>0.99683503618752733</v>
      </c>
      <c r="Z458" s="6"/>
      <c r="AA458" s="30" t="str">
        <f t="shared" si="85"/>
        <v/>
      </c>
      <c r="AC458" t="s">
        <v>10</v>
      </c>
      <c r="AD458" t="s">
        <v>20</v>
      </c>
      <c r="AE458" s="25" t="str">
        <f t="shared" si="80"/>
        <v>ja</v>
      </c>
      <c r="AF458" t="s">
        <v>20</v>
      </c>
      <c r="AG458" t="s">
        <v>20</v>
      </c>
      <c r="AM458" s="6" t="str">
        <f t="shared" si="81"/>
        <v/>
      </c>
      <c r="AO458" s="6" t="str">
        <f t="shared" si="88"/>
        <v/>
      </c>
      <c r="AQ458" s="6" t="str">
        <f t="shared" si="89"/>
        <v/>
      </c>
      <c r="AR458" s="6"/>
      <c r="AW458" t="str">
        <f t="shared" si="86"/>
        <v/>
      </c>
      <c r="AY458" s="6" t="str">
        <f t="shared" si="90"/>
        <v/>
      </c>
      <c r="BB458" s="6" t="str">
        <f t="shared" si="87"/>
        <v>Ja</v>
      </c>
      <c r="BK458" t="s">
        <v>10</v>
      </c>
    </row>
    <row r="459" spans="1:63" ht="15" customHeight="1" x14ac:dyDescent="0.25">
      <c r="A459" t="s">
        <v>588</v>
      </c>
      <c r="B459" t="s">
        <v>589</v>
      </c>
      <c r="C459">
        <v>0.16517100000000001</v>
      </c>
      <c r="D459">
        <v>26.1356</v>
      </c>
      <c r="E459">
        <v>10.1904</v>
      </c>
      <c r="F459">
        <v>2.6061999999999998E-2</v>
      </c>
      <c r="G459" t="s">
        <v>14</v>
      </c>
      <c r="H459" t="s">
        <v>10</v>
      </c>
      <c r="K459" s="6">
        <f>VLOOKUP($B459,'Egen hetvattenprod'!$B$1:$AP$500,MATCH("Summa tillförd energi:",'Egen hetvattenprod'!$B$1:$AY$1,0),FALSE)</f>
        <v>162.91999999999999</v>
      </c>
      <c r="L459" s="6">
        <f>VLOOKUP($B459,Kraftvärmeprod!$B$1:$AO$500,MATCH("Summa tillförd energi:",Kraftvärmeprod!$B$1:$AV$1,0),FALSE)</f>
        <v>0</v>
      </c>
      <c r="M459" s="33">
        <f>VLOOKUP($B459,'Allokerad kvv'!$B$1:$AO$500,MATCH("Summa allokerad tillförd energi:",'Allokerad kvv'!$B$1:$AV$1,0),FALSE)</f>
        <v>0</v>
      </c>
      <c r="N459" s="33">
        <f>VLOOKUP($B459,'Justerad allokering'!$B$1:$AO$500,MATCH("Summa justerad allokerad tillförd energi:",'Justerad allokering'!$B$1:$AV$1,0),FALSE)</f>
        <v>0</v>
      </c>
      <c r="O459" s="6">
        <f>VLOOKUP($B459,'Slutlig allokering'!$B$2:$AL$500,MATCH("Summa justerad allokerad tillförd energi:",'Slutlig allokering'!$B$2:$AS$2,0),FALSE)</f>
        <v>0</v>
      </c>
      <c r="P459" s="6">
        <f>VLOOKUP($B459,'Köpt hetvatten'!$B$1:$AP$500,MATCH("Med verkningsgrad:",'Köpt hetvatten'!$B$1:$AW$1,0),FALSE)</f>
        <v>34.705882352941174</v>
      </c>
      <c r="Q459" s="6">
        <f>VLOOKUP($B459,Spillvärme!$B$1:$AP$500,MATCH("Summa tillförd energi:",Spillvärme!$B$1:$AW$1,0),FALSE)</f>
        <v>0</v>
      </c>
      <c r="R459" s="6">
        <f>VLOOKUP($B459,Miljö!$B$1:$AP$500,MATCH("Summa tillförd energi:",Miljö!$B$1:$AW$1,0),FALSE)</f>
        <v>3.69</v>
      </c>
      <c r="S459" s="33">
        <f t="shared" si="82"/>
        <v>0</v>
      </c>
      <c r="T459" s="6" t="str">
        <f>VLOOKUP($B459,Miljö!$B$1:$AP$500,MATCH("Köpt prod.spec hetvatten",Miljö!$B$1:$AW$1,0),FALSE)</f>
        <v/>
      </c>
      <c r="U459" s="6">
        <f t="shared" si="83"/>
        <v>201.31588235294117</v>
      </c>
      <c r="V459" s="6">
        <f>VLOOKUP($B459,Leveranser!$B$1:$AP$500,MATCH("Total levererad värme",Leveranser!$B$1:$AW$1,0),FALSE)</f>
        <v>137.30000000000001</v>
      </c>
      <c r="W459" s="6">
        <f>IFERROR(VLOOKUP($B459,Miljö!$B$1:$AP$500,MATCH("Såld mängd produktionsspecifik fjärrvärme (GWh)",Miljö!$B$1:$AW$1,0),FALSE)/1,0)</f>
        <v>0</v>
      </c>
      <c r="X459" s="6"/>
      <c r="Y459" s="30">
        <f t="shared" si="84"/>
        <v>0.68201275724132704</v>
      </c>
      <c r="Z459" s="6"/>
      <c r="AA459" s="30" t="str">
        <f t="shared" si="85"/>
        <v/>
      </c>
      <c r="AC459" t="s">
        <v>1095</v>
      </c>
      <c r="AD459" t="s">
        <v>1073</v>
      </c>
      <c r="AE459" s="25" t="str">
        <f t="shared" si="80"/>
        <v>ja</v>
      </c>
      <c r="AF459" t="s">
        <v>20</v>
      </c>
      <c r="AG459" t="s">
        <v>20</v>
      </c>
      <c r="AM459" s="6" t="str">
        <f t="shared" si="81"/>
        <v/>
      </c>
      <c r="AO459" s="6" t="str">
        <f t="shared" si="88"/>
        <v/>
      </c>
      <c r="AQ459" s="6" t="str">
        <f t="shared" si="89"/>
        <v/>
      </c>
      <c r="AR459" s="6"/>
      <c r="AW459" t="str">
        <f t="shared" si="86"/>
        <v/>
      </c>
      <c r="AY459" s="6" t="str">
        <f t="shared" si="90"/>
        <v/>
      </c>
      <c r="BB459" s="6" t="str">
        <f t="shared" si="87"/>
        <v>Ja</v>
      </c>
      <c r="BK459" t="s">
        <v>10</v>
      </c>
    </row>
    <row r="460" spans="1:63" ht="15" customHeight="1" x14ac:dyDescent="0.25">
      <c r="A460" t="s">
        <v>590</v>
      </c>
      <c r="B460" t="s">
        <v>591</v>
      </c>
      <c r="C460">
        <v>0</v>
      </c>
      <c r="D460">
        <v>0</v>
      </c>
      <c r="E460">
        <v>0</v>
      </c>
      <c r="F460">
        <v>0</v>
      </c>
      <c r="G460" t="s">
        <v>14</v>
      </c>
      <c r="H460" t="s">
        <v>14</v>
      </c>
      <c r="K460" s="6">
        <f>VLOOKUP($B460,'Egen hetvattenprod'!$B$1:$AP$500,MATCH("Summa tillförd energi:",'Egen hetvattenprod'!$B$1:$AY$1,0),FALSE)</f>
        <v>0</v>
      </c>
      <c r="L460" s="6">
        <f>VLOOKUP($B460,Kraftvärmeprod!$B$1:$AO$500,MATCH("Summa tillförd energi:",Kraftvärmeprod!$B$1:$AV$1,0),FALSE)</f>
        <v>0</v>
      </c>
      <c r="M460" s="33">
        <f>VLOOKUP($B460,'Allokerad kvv'!$B$1:$AO$500,MATCH("Summa allokerad tillförd energi:",'Allokerad kvv'!$B$1:$AV$1,0),FALSE)</f>
        <v>0</v>
      </c>
      <c r="N460" s="33">
        <f>VLOOKUP($B460,'Justerad allokering'!$B$1:$AO$500,MATCH("Summa justerad allokerad tillförd energi:",'Justerad allokering'!$B$1:$AV$1,0),FALSE)</f>
        <v>0</v>
      </c>
      <c r="O460" s="6">
        <f>VLOOKUP($B460,'Slutlig allokering'!$B$2:$AL$500,MATCH("Summa justerad allokerad tillförd energi:",'Slutlig allokering'!$B$2:$AS$2,0),FALSE)</f>
        <v>0</v>
      </c>
      <c r="P460" s="6">
        <f>VLOOKUP($B460,'Köpt hetvatten'!$B$1:$AP$500,MATCH("Med verkningsgrad:",'Köpt hetvatten'!$B$1:$AW$1,0),FALSE)</f>
        <v>0</v>
      </c>
      <c r="Q460" s="6">
        <f>VLOOKUP($B460,Spillvärme!$B$1:$AP$500,MATCH("Summa tillförd energi:",Spillvärme!$B$1:$AW$1,0),FALSE)</f>
        <v>0</v>
      </c>
      <c r="R460" s="6">
        <f>VLOOKUP($B460,Miljö!$B$1:$AP$500,MATCH("Summa tillförd energi:",Miljö!$B$1:$AW$1,0),FALSE)</f>
        <v>0</v>
      </c>
      <c r="S460" s="33">
        <f t="shared" si="82"/>
        <v>0</v>
      </c>
      <c r="T460" s="6" t="str">
        <f>VLOOKUP($B460,Miljö!$B$1:$AP$500,MATCH("Köpt prod.spec hetvatten",Miljö!$B$1:$AW$1,0),FALSE)</f>
        <v/>
      </c>
      <c r="U460" s="6">
        <f t="shared" si="83"/>
        <v>0</v>
      </c>
      <c r="V460" s="6">
        <f>VLOOKUP($B460,Leveranser!$B$1:$AP$500,MATCH("Total levererad värme",Leveranser!$B$1:$AW$1,0),FALSE)</f>
        <v>0</v>
      </c>
      <c r="W460" s="6">
        <f>IFERROR(VLOOKUP($B460,Miljö!$B$1:$AP$500,MATCH("Såld mängd produktionsspecifik fjärrvärme (GWh)",Miljö!$B$1:$AW$1,0),FALSE)/1,0)</f>
        <v>0</v>
      </c>
      <c r="X460" s="6"/>
      <c r="Y460" s="30" t="str">
        <f t="shared" si="84"/>
        <v/>
      </c>
      <c r="Z460" s="6"/>
      <c r="AA460" s="30" t="str">
        <f t="shared" si="85"/>
        <v/>
      </c>
      <c r="AC460" t="s">
        <v>20</v>
      </c>
      <c r="AD460" t="s">
        <v>20</v>
      </c>
      <c r="AE460" s="25" t="str">
        <f t="shared" si="80"/>
        <v/>
      </c>
      <c r="AF460" t="s">
        <v>20</v>
      </c>
      <c r="AG460" t="s">
        <v>20</v>
      </c>
      <c r="AM460" s="6" t="str">
        <f t="shared" si="81"/>
        <v>nej</v>
      </c>
      <c r="AO460" s="6" t="str">
        <f t="shared" si="88"/>
        <v>nej</v>
      </c>
      <c r="AQ460" s="6" t="str">
        <f t="shared" si="89"/>
        <v/>
      </c>
      <c r="AR460" s="6"/>
      <c r="AW460" t="str">
        <f t="shared" si="86"/>
        <v>nej</v>
      </c>
      <c r="AY460" s="6" t="str">
        <f t="shared" si="90"/>
        <v>nej</v>
      </c>
      <c r="BB460" s="6" t="str">
        <f t="shared" si="87"/>
        <v>Nej</v>
      </c>
      <c r="BK460" t="s">
        <v>14</v>
      </c>
    </row>
    <row r="461" spans="1:63" ht="15" customHeight="1" x14ac:dyDescent="0.25">
      <c r="A461" t="s">
        <v>590</v>
      </c>
      <c r="B461" t="s">
        <v>592</v>
      </c>
      <c r="C461">
        <v>0</v>
      </c>
      <c r="D461">
        <v>0</v>
      </c>
      <c r="E461">
        <v>0</v>
      </c>
      <c r="F461">
        <v>0</v>
      </c>
      <c r="G461" t="s">
        <v>14</v>
      </c>
      <c r="H461" t="s">
        <v>14</v>
      </c>
      <c r="K461" s="6">
        <f>VLOOKUP($B461,'Egen hetvattenprod'!$B$1:$AP$500,MATCH("Summa tillförd energi:",'Egen hetvattenprod'!$B$1:$AY$1,0),FALSE)</f>
        <v>0</v>
      </c>
      <c r="L461" s="6">
        <f>VLOOKUP($B461,Kraftvärmeprod!$B$1:$AO$500,MATCH("Summa tillförd energi:",Kraftvärmeprod!$B$1:$AV$1,0),FALSE)</f>
        <v>0</v>
      </c>
      <c r="M461" s="33">
        <f>VLOOKUP($B461,'Allokerad kvv'!$B$1:$AO$500,MATCH("Summa allokerad tillförd energi:",'Allokerad kvv'!$B$1:$AV$1,0),FALSE)</f>
        <v>0</v>
      </c>
      <c r="N461" s="33">
        <f>VLOOKUP($B461,'Justerad allokering'!$B$1:$AO$500,MATCH("Summa justerad allokerad tillförd energi:",'Justerad allokering'!$B$1:$AV$1,0),FALSE)</f>
        <v>0</v>
      </c>
      <c r="O461" s="6">
        <f>VLOOKUP($B461,'Slutlig allokering'!$B$2:$AL$500,MATCH("Summa justerad allokerad tillförd energi:",'Slutlig allokering'!$B$2:$AS$2,0),FALSE)</f>
        <v>0</v>
      </c>
      <c r="P461" s="6">
        <f>VLOOKUP($B461,'Köpt hetvatten'!$B$1:$AP$500,MATCH("Med verkningsgrad:",'Köpt hetvatten'!$B$1:$AW$1,0),FALSE)</f>
        <v>0</v>
      </c>
      <c r="Q461" s="6">
        <f>VLOOKUP($B461,Spillvärme!$B$1:$AP$500,MATCH("Summa tillförd energi:",Spillvärme!$B$1:$AW$1,0),FALSE)</f>
        <v>0</v>
      </c>
      <c r="R461" s="6">
        <f>VLOOKUP($B461,Miljö!$B$1:$AP$500,MATCH("Summa tillförd energi:",Miljö!$B$1:$AW$1,0),FALSE)</f>
        <v>0</v>
      </c>
      <c r="S461" s="33">
        <f t="shared" si="82"/>
        <v>0</v>
      </c>
      <c r="T461" s="6" t="str">
        <f>VLOOKUP($B461,Miljö!$B$1:$AP$500,MATCH("Köpt prod.spec hetvatten",Miljö!$B$1:$AW$1,0),FALSE)</f>
        <v/>
      </c>
      <c r="U461" s="6">
        <f t="shared" si="83"/>
        <v>0</v>
      </c>
      <c r="V461" s="6">
        <f>VLOOKUP($B461,Leveranser!$B$1:$AP$500,MATCH("Total levererad värme",Leveranser!$B$1:$AW$1,0),FALSE)</f>
        <v>0</v>
      </c>
      <c r="W461" s="6">
        <f>IFERROR(VLOOKUP($B461,Miljö!$B$1:$AP$500,MATCH("Såld mängd produktionsspecifik fjärrvärme (GWh)",Miljö!$B$1:$AW$1,0),FALSE)/1,0)</f>
        <v>0</v>
      </c>
      <c r="X461" s="6"/>
      <c r="Y461" s="30" t="str">
        <f t="shared" si="84"/>
        <v/>
      </c>
      <c r="Z461" s="6"/>
      <c r="AA461" s="30" t="str">
        <f t="shared" si="85"/>
        <v/>
      </c>
      <c r="AC461" t="s">
        <v>20</v>
      </c>
      <c r="AD461" t="s">
        <v>20</v>
      </c>
      <c r="AE461" s="25" t="str">
        <f t="shared" si="80"/>
        <v/>
      </c>
      <c r="AF461" t="s">
        <v>20</v>
      </c>
      <c r="AG461" t="s">
        <v>20</v>
      </c>
      <c r="AM461" s="6" t="str">
        <f t="shared" si="81"/>
        <v>nej</v>
      </c>
      <c r="AO461" s="6" t="str">
        <f t="shared" si="88"/>
        <v>nej</v>
      </c>
      <c r="AQ461" s="6" t="str">
        <f t="shared" si="89"/>
        <v/>
      </c>
      <c r="AR461" s="6"/>
      <c r="AW461" t="str">
        <f t="shared" si="86"/>
        <v>nej</v>
      </c>
      <c r="AY461" s="6" t="str">
        <f t="shared" si="90"/>
        <v>nej</v>
      </c>
      <c r="BB461" s="6" t="str">
        <f t="shared" si="87"/>
        <v>Nej</v>
      </c>
      <c r="BK461" t="s">
        <v>14</v>
      </c>
    </row>
    <row r="462" spans="1:63" ht="15" customHeight="1" x14ac:dyDescent="0.25">
      <c r="A462" t="s">
        <v>590</v>
      </c>
      <c r="B462" t="s">
        <v>593</v>
      </c>
      <c r="C462">
        <v>0</v>
      </c>
      <c r="D462">
        <v>0</v>
      </c>
      <c r="E462">
        <v>0</v>
      </c>
      <c r="F462">
        <v>0</v>
      </c>
      <c r="G462" t="s">
        <v>14</v>
      </c>
      <c r="H462" t="s">
        <v>14</v>
      </c>
      <c r="K462" s="6">
        <f>VLOOKUP($B462,'Egen hetvattenprod'!$B$1:$AP$500,MATCH("Summa tillförd energi:",'Egen hetvattenprod'!$B$1:$AY$1,0),FALSE)</f>
        <v>0</v>
      </c>
      <c r="L462" s="6">
        <f>VLOOKUP($B462,Kraftvärmeprod!$B$1:$AO$500,MATCH("Summa tillförd energi:",Kraftvärmeprod!$B$1:$AV$1,0),FALSE)</f>
        <v>0</v>
      </c>
      <c r="M462" s="33">
        <f>VLOOKUP($B462,'Allokerad kvv'!$B$1:$AO$500,MATCH("Summa allokerad tillförd energi:",'Allokerad kvv'!$B$1:$AV$1,0),FALSE)</f>
        <v>0</v>
      </c>
      <c r="N462" s="33">
        <f>VLOOKUP($B462,'Justerad allokering'!$B$1:$AO$500,MATCH("Summa justerad allokerad tillförd energi:",'Justerad allokering'!$B$1:$AV$1,0),FALSE)</f>
        <v>0</v>
      </c>
      <c r="O462" s="6">
        <f>VLOOKUP($B462,'Slutlig allokering'!$B$2:$AL$500,MATCH("Summa justerad allokerad tillförd energi:",'Slutlig allokering'!$B$2:$AS$2,0),FALSE)</f>
        <v>0</v>
      </c>
      <c r="P462" s="6">
        <f>VLOOKUP($B462,'Köpt hetvatten'!$B$1:$AP$500,MATCH("Med verkningsgrad:",'Köpt hetvatten'!$B$1:$AW$1,0),FALSE)</f>
        <v>0</v>
      </c>
      <c r="Q462" s="6">
        <f>VLOOKUP($B462,Spillvärme!$B$1:$AP$500,MATCH("Summa tillförd energi:",Spillvärme!$B$1:$AW$1,0),FALSE)</f>
        <v>0</v>
      </c>
      <c r="R462" s="6">
        <f>VLOOKUP($B462,Miljö!$B$1:$AP$500,MATCH("Summa tillförd energi:",Miljö!$B$1:$AW$1,0),FALSE)</f>
        <v>0</v>
      </c>
      <c r="S462" s="33">
        <f t="shared" si="82"/>
        <v>0</v>
      </c>
      <c r="T462" s="6" t="str">
        <f>VLOOKUP($B462,Miljö!$B$1:$AP$500,MATCH("Köpt prod.spec hetvatten",Miljö!$B$1:$AW$1,0),FALSE)</f>
        <v/>
      </c>
      <c r="U462" s="6">
        <f t="shared" si="83"/>
        <v>0</v>
      </c>
      <c r="V462" s="6">
        <f>VLOOKUP($B462,Leveranser!$B$1:$AP$500,MATCH("Total levererad värme",Leveranser!$B$1:$AW$1,0),FALSE)</f>
        <v>0</v>
      </c>
      <c r="W462" s="6">
        <f>IFERROR(VLOOKUP($B462,Miljö!$B$1:$AP$500,MATCH("Såld mängd produktionsspecifik fjärrvärme (GWh)",Miljö!$B$1:$AW$1,0),FALSE)/1,0)</f>
        <v>0</v>
      </c>
      <c r="X462" s="6"/>
      <c r="Y462" s="30" t="str">
        <f t="shared" si="84"/>
        <v/>
      </c>
      <c r="Z462" s="6"/>
      <c r="AA462" s="30" t="str">
        <f t="shared" si="85"/>
        <v/>
      </c>
      <c r="AC462" t="s">
        <v>20</v>
      </c>
      <c r="AD462" t="s">
        <v>20</v>
      </c>
      <c r="AE462" s="25" t="str">
        <f t="shared" si="80"/>
        <v/>
      </c>
      <c r="AF462" t="s">
        <v>20</v>
      </c>
      <c r="AG462" t="s">
        <v>20</v>
      </c>
      <c r="AM462" s="6" t="str">
        <f t="shared" si="81"/>
        <v>nej</v>
      </c>
      <c r="AO462" s="6" t="str">
        <f t="shared" si="88"/>
        <v>nej</v>
      </c>
      <c r="AQ462" s="6" t="str">
        <f t="shared" si="89"/>
        <v/>
      </c>
      <c r="AR462" s="6"/>
      <c r="AW462" t="str">
        <f t="shared" si="86"/>
        <v>nej</v>
      </c>
      <c r="AY462" s="6" t="str">
        <f t="shared" si="90"/>
        <v>nej</v>
      </c>
      <c r="BB462" s="6" t="str">
        <f t="shared" si="87"/>
        <v>Nej</v>
      </c>
      <c r="BK462" t="s">
        <v>14</v>
      </c>
    </row>
    <row r="463" spans="1:63" ht="15" customHeight="1" x14ac:dyDescent="0.25">
      <c r="A463" t="s">
        <v>594</v>
      </c>
      <c r="B463" t="s">
        <v>595</v>
      </c>
      <c r="C463">
        <v>0</v>
      </c>
      <c r="D463">
        <v>0</v>
      </c>
      <c r="E463">
        <v>0</v>
      </c>
      <c r="F463">
        <v>0</v>
      </c>
      <c r="G463" t="s">
        <v>14</v>
      </c>
      <c r="H463" t="s">
        <v>14</v>
      </c>
      <c r="K463" s="6">
        <f>VLOOKUP($B463,'Egen hetvattenprod'!$B$1:$AP$500,MATCH("Summa tillförd energi:",'Egen hetvattenprod'!$B$1:$AY$1,0),FALSE)</f>
        <v>0</v>
      </c>
      <c r="L463" s="6">
        <f>VLOOKUP($B463,Kraftvärmeprod!$B$1:$AO$500,MATCH("Summa tillförd energi:",Kraftvärmeprod!$B$1:$AV$1,0),FALSE)</f>
        <v>0</v>
      </c>
      <c r="M463" s="33">
        <f>VLOOKUP($B463,'Allokerad kvv'!$B$1:$AO$500,MATCH("Summa allokerad tillförd energi:",'Allokerad kvv'!$B$1:$AV$1,0),FALSE)</f>
        <v>0</v>
      </c>
      <c r="N463" s="33">
        <f>VLOOKUP($B463,'Justerad allokering'!$B$1:$AO$500,MATCH("Summa justerad allokerad tillförd energi:",'Justerad allokering'!$B$1:$AV$1,0),FALSE)</f>
        <v>0</v>
      </c>
      <c r="O463" s="6">
        <f>VLOOKUP($B463,'Slutlig allokering'!$B$2:$AL$500,MATCH("Summa justerad allokerad tillförd energi:",'Slutlig allokering'!$B$2:$AS$2,0),FALSE)</f>
        <v>0</v>
      </c>
      <c r="P463" s="6">
        <f>VLOOKUP($B463,'Köpt hetvatten'!$B$1:$AP$500,MATCH("Med verkningsgrad:",'Köpt hetvatten'!$B$1:$AW$1,0),FALSE)</f>
        <v>0</v>
      </c>
      <c r="Q463" s="6">
        <f>VLOOKUP($B463,Spillvärme!$B$1:$AP$500,MATCH("Summa tillförd energi:",Spillvärme!$B$1:$AW$1,0),FALSE)</f>
        <v>0</v>
      </c>
      <c r="R463" s="6">
        <f>VLOOKUP($B463,Miljö!$B$1:$AP$500,MATCH("Summa tillförd energi:",Miljö!$B$1:$AW$1,0),FALSE)</f>
        <v>0</v>
      </c>
      <c r="S463" s="33">
        <f t="shared" si="82"/>
        <v>0</v>
      </c>
      <c r="T463" s="6" t="str">
        <f>VLOOKUP($B463,Miljö!$B$1:$AP$500,MATCH("Köpt prod.spec hetvatten",Miljö!$B$1:$AW$1,0),FALSE)</f>
        <v/>
      </c>
      <c r="U463" s="6">
        <f t="shared" si="83"/>
        <v>0</v>
      </c>
      <c r="V463" s="6">
        <f>VLOOKUP($B463,Leveranser!$B$1:$AP$500,MATCH("Total levererad värme",Leveranser!$B$1:$AW$1,0),FALSE)</f>
        <v>0</v>
      </c>
      <c r="W463" s="6">
        <f>IFERROR(VLOOKUP($B463,Miljö!$B$1:$AP$500,MATCH("Såld mängd produktionsspecifik fjärrvärme (GWh)",Miljö!$B$1:$AW$1,0),FALSE)/1,0)</f>
        <v>0</v>
      </c>
      <c r="X463" s="6"/>
      <c r="Y463" s="30" t="str">
        <f t="shared" si="84"/>
        <v/>
      </c>
      <c r="Z463" s="6"/>
      <c r="AA463" s="30" t="str">
        <f t="shared" si="85"/>
        <v/>
      </c>
      <c r="AC463" t="s">
        <v>20</v>
      </c>
      <c r="AD463" t="s">
        <v>20</v>
      </c>
      <c r="AE463" s="25" t="str">
        <f t="shared" si="80"/>
        <v/>
      </c>
      <c r="AF463" t="s">
        <v>20</v>
      </c>
      <c r="AG463" t="s">
        <v>20</v>
      </c>
      <c r="AM463" s="6" t="str">
        <f t="shared" si="81"/>
        <v>nej</v>
      </c>
      <c r="AO463" s="6" t="str">
        <f t="shared" si="88"/>
        <v>nej</v>
      </c>
      <c r="AQ463" s="6" t="str">
        <f t="shared" si="89"/>
        <v/>
      </c>
      <c r="AR463" s="6"/>
      <c r="AW463" t="str">
        <f t="shared" si="86"/>
        <v>nej</v>
      </c>
      <c r="AY463" s="6" t="str">
        <f t="shared" si="90"/>
        <v>nej</v>
      </c>
      <c r="BB463" s="6" t="str">
        <f t="shared" si="87"/>
        <v>Nej</v>
      </c>
      <c r="BK463" t="s">
        <v>14</v>
      </c>
    </row>
    <row r="464" spans="1:63" ht="15" customHeight="1" x14ac:dyDescent="0.25">
      <c r="A464" t="s">
        <v>596</v>
      </c>
      <c r="B464" t="s">
        <v>597</v>
      </c>
      <c r="C464">
        <v>0.124308</v>
      </c>
      <c r="D464">
        <v>34.219700000000003</v>
      </c>
      <c r="E464">
        <v>4.8084800000000003</v>
      </c>
      <c r="F464">
        <v>1.9654199999999998E-3</v>
      </c>
      <c r="G464" t="s">
        <v>10</v>
      </c>
      <c r="H464" t="s">
        <v>10</v>
      </c>
      <c r="K464" s="6">
        <f>VLOOKUP($B464,'Egen hetvattenprod'!$B$1:$AP$500,MATCH("Summa tillförd energi:",'Egen hetvattenprod'!$B$1:$AY$1,0),FALSE)</f>
        <v>248.55199999999996</v>
      </c>
      <c r="L464" s="6">
        <f>VLOOKUP($B464,Kraftvärmeprod!$B$1:$AO$500,MATCH("Summa tillförd energi:",Kraftvärmeprod!$B$1:$AV$1,0),FALSE)</f>
        <v>1021.29</v>
      </c>
      <c r="M464" s="33">
        <f>VLOOKUP($B464,'Allokerad kvv'!$B$1:$AO$500,MATCH("Summa allokerad tillförd energi:",'Allokerad kvv'!$B$1:$AV$1,0),FALSE)</f>
        <v>538.05334040000002</v>
      </c>
      <c r="N464" s="33">
        <f>VLOOKUP($B464,'Justerad allokering'!$B$1:$AO$500,MATCH("Summa justerad allokerad tillförd energi:",'Justerad allokering'!$B$1:$AV$1,0),FALSE)</f>
        <v>441.62400000000002</v>
      </c>
      <c r="O464" s="6">
        <f>VLOOKUP($B464,'Slutlig allokering'!$B$2:$AL$500,MATCH("Summa justerad allokerad tillförd energi:",'Slutlig allokering'!$B$2:$AS$2,0),FALSE)</f>
        <v>543.71402739999996</v>
      </c>
      <c r="P464" s="6">
        <f>VLOOKUP($B464,'Köpt hetvatten'!$B$1:$AP$500,MATCH("Med verkningsgrad:",'Köpt hetvatten'!$B$1:$AW$1,0),FALSE)</f>
        <v>0</v>
      </c>
      <c r="Q464" s="6">
        <f>VLOOKUP($B464,Spillvärme!$B$1:$AP$500,MATCH("Summa tillförd energi:",Spillvärme!$B$1:$AW$1,0),FALSE)</f>
        <v>301.59499999999997</v>
      </c>
      <c r="R464" s="6">
        <f>VLOOKUP($B464,Miljö!$B$1:$AP$500,MATCH("Summa tillförd energi:",Miljö!$B$1:$AW$1,0),FALSE)</f>
        <v>11.557</v>
      </c>
      <c r="S464" s="33">
        <f t="shared" si="82"/>
        <v>0</v>
      </c>
      <c r="T464" s="6">
        <f>VLOOKUP($B464,Miljö!$B$1:$AP$500,MATCH("Köpt prod.spec hetvatten",Miljö!$B$1:$AW$1,0),FALSE)</f>
        <v>11.323</v>
      </c>
      <c r="U464" s="6">
        <f t="shared" si="83"/>
        <v>1116.7410274000001</v>
      </c>
      <c r="V464" s="6">
        <f>VLOOKUP($B464,Leveranser!$B$1:$AP$500,MATCH("Total levererad värme",Leveranser!$B$1:$AW$1,0),FALSE)</f>
        <v>964.5</v>
      </c>
      <c r="W464" s="6">
        <f>IFERROR(VLOOKUP($B464,Miljö!$B$1:$AP$500,MATCH("Såld mängd produktionsspecifik fjärrvärme (GWh)",Miljö!$B$1:$AW$1,0),FALSE)/1,0)</f>
        <v>93</v>
      </c>
      <c r="X464" s="6"/>
      <c r="Y464" s="30">
        <f t="shared" si="84"/>
        <v>0.86367382977372276</v>
      </c>
      <c r="Z464" s="6"/>
      <c r="AA464" s="30">
        <f t="shared" si="85"/>
        <v>9.6423017107309481E-2</v>
      </c>
      <c r="AC464" t="s">
        <v>10</v>
      </c>
      <c r="AD464" t="s">
        <v>20</v>
      </c>
      <c r="AE464" s="25" t="str">
        <f t="shared" si="80"/>
        <v>ja</v>
      </c>
      <c r="AF464" t="s">
        <v>20</v>
      </c>
      <c r="AG464" t="s">
        <v>20</v>
      </c>
      <c r="AM464" s="6" t="str">
        <f t="shared" si="81"/>
        <v/>
      </c>
      <c r="AO464" s="6" t="str">
        <f t="shared" si="88"/>
        <v/>
      </c>
      <c r="AQ464" s="6" t="str">
        <f t="shared" si="89"/>
        <v/>
      </c>
      <c r="AR464" s="6"/>
      <c r="AW464" t="str">
        <f t="shared" si="86"/>
        <v/>
      </c>
      <c r="AY464" s="6" t="str">
        <f t="shared" si="90"/>
        <v/>
      </c>
      <c r="BB464" s="6" t="str">
        <f t="shared" si="87"/>
        <v>Ja</v>
      </c>
      <c r="BK464" t="s">
        <v>10</v>
      </c>
    </row>
    <row r="465" spans="1:63" ht="15" customHeight="1" x14ac:dyDescent="0.25">
      <c r="A465" t="s">
        <v>596</v>
      </c>
      <c r="B465" t="s">
        <v>598</v>
      </c>
      <c r="C465">
        <v>0.22376499999999999</v>
      </c>
      <c r="D465">
        <v>18.8368</v>
      </c>
      <c r="E465">
        <v>16.390899999999998</v>
      </c>
      <c r="F465">
        <v>1.7108000000000002E-2</v>
      </c>
      <c r="G465" t="s">
        <v>10</v>
      </c>
      <c r="H465" t="s">
        <v>10</v>
      </c>
      <c r="K465" s="6">
        <f>VLOOKUP($B465,'Egen hetvattenprod'!$B$1:$AP$500,MATCH("Summa tillförd energi:",'Egen hetvattenprod'!$B$1:$AY$1,0),FALSE)</f>
        <v>2.2919999999999998</v>
      </c>
      <c r="L465" s="6">
        <f>VLOOKUP($B465,Kraftvärmeprod!$B$1:$AO$500,MATCH("Summa tillförd energi:",Kraftvärmeprod!$B$1:$AV$1,0),FALSE)</f>
        <v>0</v>
      </c>
      <c r="M465" s="33">
        <f>VLOOKUP($B465,'Allokerad kvv'!$B$1:$AO$500,MATCH("Summa allokerad tillförd energi:",'Allokerad kvv'!$B$1:$AV$1,0),FALSE)</f>
        <v>0</v>
      </c>
      <c r="N465" s="33">
        <f>VLOOKUP($B465,'Justerad allokering'!$B$1:$AO$500,MATCH("Summa justerad allokerad tillförd energi:",'Justerad allokering'!$B$1:$AV$1,0),FALSE)</f>
        <v>0</v>
      </c>
      <c r="O465" s="6">
        <f>VLOOKUP($B465,'Slutlig allokering'!$B$2:$AL$500,MATCH("Summa justerad allokerad tillförd energi:",'Slutlig allokering'!$B$2:$AS$2,0),FALSE)</f>
        <v>0</v>
      </c>
      <c r="P465" s="6">
        <f>VLOOKUP($B465,'Köpt hetvatten'!$B$1:$AP$500,MATCH("Med verkningsgrad:",'Köpt hetvatten'!$B$1:$AW$1,0),FALSE)</f>
        <v>0</v>
      </c>
      <c r="Q465" s="6">
        <f>VLOOKUP($B465,Spillvärme!$B$1:$AP$500,MATCH("Summa tillförd energi:",Spillvärme!$B$1:$AW$1,0),FALSE)</f>
        <v>0</v>
      </c>
      <c r="R465" s="6">
        <f>VLOOKUP($B465,Miljö!$B$1:$AP$500,MATCH("Summa tillförd energi:",Miljö!$B$1:$AW$1,0),FALSE)</f>
        <v>6.1400000000000003E-2</v>
      </c>
      <c r="S465" s="33">
        <f t="shared" si="82"/>
        <v>0</v>
      </c>
      <c r="T465" s="6" t="str">
        <f>VLOOKUP($B465,Miljö!$B$1:$AP$500,MATCH("Köpt prod.spec hetvatten",Miljö!$B$1:$AW$1,0),FALSE)</f>
        <v/>
      </c>
      <c r="U465" s="6">
        <f t="shared" si="83"/>
        <v>2.3533999999999997</v>
      </c>
      <c r="V465" s="6">
        <f>VLOOKUP($B465,Leveranser!$B$1:$AP$500,MATCH("Total levererad värme",Leveranser!$B$1:$AW$1,0),FALSE)</f>
        <v>1.8280000000000001</v>
      </c>
      <c r="W465" s="6">
        <f>IFERROR(VLOOKUP($B465,Miljö!$B$1:$AP$500,MATCH("Såld mängd produktionsspecifik fjärrvärme (GWh)",Miljö!$B$1:$AW$1,0),FALSE)/1,0)</f>
        <v>0</v>
      </c>
      <c r="X465" s="6"/>
      <c r="Y465" s="30">
        <f t="shared" si="84"/>
        <v>0.77674853403586308</v>
      </c>
      <c r="Z465" s="6"/>
      <c r="AA465" s="30" t="str">
        <f t="shared" si="85"/>
        <v/>
      </c>
      <c r="AC465" t="s">
        <v>10</v>
      </c>
      <c r="AD465" t="s">
        <v>20</v>
      </c>
      <c r="AE465" s="25" t="str">
        <f t="shared" si="80"/>
        <v>ja</v>
      </c>
      <c r="AF465" t="s">
        <v>20</v>
      </c>
      <c r="AG465" t="s">
        <v>20</v>
      </c>
      <c r="AM465" s="6" t="str">
        <f t="shared" si="81"/>
        <v/>
      </c>
      <c r="AO465" s="6" t="str">
        <f t="shared" si="88"/>
        <v/>
      </c>
      <c r="AQ465" s="6" t="str">
        <f t="shared" si="89"/>
        <v/>
      </c>
      <c r="AR465" s="6"/>
      <c r="AW465" t="str">
        <f t="shared" si="86"/>
        <v/>
      </c>
      <c r="AY465" s="6" t="str">
        <f t="shared" si="90"/>
        <v/>
      </c>
      <c r="BB465" s="6" t="str">
        <f t="shared" si="87"/>
        <v>Ja</v>
      </c>
      <c r="BK465" t="s">
        <v>10</v>
      </c>
    </row>
    <row r="466" spans="1:63" ht="15" customHeight="1" x14ac:dyDescent="0.25">
      <c r="A466" t="s">
        <v>596</v>
      </c>
      <c r="B466" t="s">
        <v>599</v>
      </c>
      <c r="C466">
        <v>0.26860400000000001</v>
      </c>
      <c r="D466">
        <v>29.7821</v>
      </c>
      <c r="E466">
        <v>19.051400000000001</v>
      </c>
      <c r="F466">
        <v>4.4264499999999998E-2</v>
      </c>
      <c r="G466" t="s">
        <v>10</v>
      </c>
      <c r="H466" t="s">
        <v>10</v>
      </c>
      <c r="K466" s="6">
        <f>VLOOKUP($B466,'Egen hetvattenprod'!$B$1:$AP$500,MATCH("Summa tillförd energi:",'Egen hetvattenprod'!$B$1:$AY$1,0),FALSE)</f>
        <v>13.91</v>
      </c>
      <c r="L466" s="6">
        <f>VLOOKUP($B466,Kraftvärmeprod!$B$1:$AO$500,MATCH("Summa tillförd energi:",Kraftvärmeprod!$B$1:$AV$1,0),FALSE)</f>
        <v>0</v>
      </c>
      <c r="M466" s="33">
        <f>VLOOKUP($B466,'Allokerad kvv'!$B$1:$AO$500,MATCH("Summa allokerad tillförd energi:",'Allokerad kvv'!$B$1:$AV$1,0),FALSE)</f>
        <v>0</v>
      </c>
      <c r="N466" s="33">
        <f>VLOOKUP($B466,'Justerad allokering'!$B$1:$AO$500,MATCH("Summa justerad allokerad tillförd energi:",'Justerad allokering'!$B$1:$AV$1,0),FALSE)</f>
        <v>0</v>
      </c>
      <c r="O466" s="6">
        <f>VLOOKUP($B466,'Slutlig allokering'!$B$2:$AL$500,MATCH("Summa justerad allokerad tillförd energi:",'Slutlig allokering'!$B$2:$AS$2,0),FALSE)</f>
        <v>0</v>
      </c>
      <c r="P466" s="6">
        <f>VLOOKUP($B466,'Köpt hetvatten'!$B$1:$AP$500,MATCH("Med verkningsgrad:",'Köpt hetvatten'!$B$1:$AW$1,0),FALSE)</f>
        <v>0</v>
      </c>
      <c r="Q466" s="6">
        <f>VLOOKUP($B466,Spillvärme!$B$1:$AP$500,MATCH("Summa tillförd energi:",Spillvärme!$B$1:$AW$1,0),FALSE)</f>
        <v>0</v>
      </c>
      <c r="R466" s="6">
        <f>VLOOKUP($B466,Miljö!$B$1:$AP$500,MATCH("Summa tillförd energi:",Miljö!$B$1:$AW$1,0),FALSE)</f>
        <v>0.23</v>
      </c>
      <c r="S466" s="33">
        <f t="shared" si="82"/>
        <v>0</v>
      </c>
      <c r="T466" s="6" t="str">
        <f>VLOOKUP($B466,Miljö!$B$1:$AP$500,MATCH("Köpt prod.spec hetvatten",Miljö!$B$1:$AW$1,0),FALSE)</f>
        <v/>
      </c>
      <c r="U466" s="6">
        <f t="shared" si="83"/>
        <v>14.14</v>
      </c>
      <c r="V466" s="6">
        <f>VLOOKUP($B466,Leveranser!$B$1:$AP$500,MATCH("Total levererad värme",Leveranser!$B$1:$AW$1,0),FALSE)</f>
        <v>9.6</v>
      </c>
      <c r="W466" s="6">
        <f>IFERROR(VLOOKUP($B466,Miljö!$B$1:$AP$500,MATCH("Såld mängd produktionsspecifik fjärrvärme (GWh)",Miljö!$B$1:$AW$1,0),FALSE)/1,0)</f>
        <v>0</v>
      </c>
      <c r="X466" s="6"/>
      <c r="Y466" s="30">
        <f t="shared" si="84"/>
        <v>0.67892503536067883</v>
      </c>
      <c r="Z466" s="6"/>
      <c r="AA466" s="30" t="str">
        <f t="shared" si="85"/>
        <v/>
      </c>
      <c r="AC466" t="s">
        <v>10</v>
      </c>
      <c r="AD466" t="s">
        <v>20</v>
      </c>
      <c r="AE466" s="25" t="str">
        <f t="shared" si="80"/>
        <v>ja</v>
      </c>
      <c r="AF466" t="s">
        <v>20</v>
      </c>
      <c r="AG466" t="s">
        <v>20</v>
      </c>
      <c r="AM466" s="6" t="str">
        <f t="shared" si="81"/>
        <v/>
      </c>
      <c r="AO466" s="6" t="str">
        <f t="shared" si="88"/>
        <v/>
      </c>
      <c r="AQ466" s="6" t="str">
        <f t="shared" si="89"/>
        <v/>
      </c>
      <c r="AR466" s="6"/>
      <c r="AW466" t="str">
        <f t="shared" si="86"/>
        <v/>
      </c>
      <c r="AY466" s="6" t="str">
        <f t="shared" si="90"/>
        <v/>
      </c>
      <c r="BB466" s="6" t="str">
        <f t="shared" si="87"/>
        <v>Ja</v>
      </c>
      <c r="BK466" t="s">
        <v>10</v>
      </c>
    </row>
    <row r="467" spans="1:63" ht="15" customHeight="1" x14ac:dyDescent="0.25">
      <c r="A467" t="s">
        <v>596</v>
      </c>
      <c r="B467" t="s">
        <v>600</v>
      </c>
      <c r="C467">
        <v>0.133797</v>
      </c>
      <c r="D467">
        <v>25.047799999999999</v>
      </c>
      <c r="E467">
        <v>4.4712500000000004</v>
      </c>
      <c r="F467">
        <v>5.0719099999999998E-3</v>
      </c>
      <c r="G467" t="s">
        <v>10</v>
      </c>
      <c r="H467" t="s">
        <v>10</v>
      </c>
      <c r="K467" s="6">
        <f>VLOOKUP($B467,'Egen hetvattenprod'!$B$1:$AP$500,MATCH("Summa tillförd energi:",'Egen hetvattenprod'!$B$1:$AY$1,0),FALSE)</f>
        <v>260.28300000000002</v>
      </c>
      <c r="L467" s="6">
        <f>VLOOKUP($B467,Kraftvärmeprod!$B$1:$AO$500,MATCH("Summa tillförd energi:",Kraftvärmeprod!$B$1:$AV$1,0),FALSE)</f>
        <v>0</v>
      </c>
      <c r="M467" s="33">
        <f>VLOOKUP($B467,'Allokerad kvv'!$B$1:$AO$500,MATCH("Summa allokerad tillförd energi:",'Allokerad kvv'!$B$1:$AV$1,0),FALSE)</f>
        <v>0</v>
      </c>
      <c r="N467" s="33">
        <f>VLOOKUP($B467,'Justerad allokering'!$B$1:$AO$500,MATCH("Summa justerad allokerad tillförd energi:",'Justerad allokering'!$B$1:$AV$1,0),FALSE)</f>
        <v>0</v>
      </c>
      <c r="O467" s="6">
        <f>VLOOKUP($B467,'Slutlig allokering'!$B$2:$AL$500,MATCH("Summa justerad allokerad tillförd energi:",'Slutlig allokering'!$B$2:$AS$2,0),FALSE)</f>
        <v>0</v>
      </c>
      <c r="P467" s="6">
        <f>VLOOKUP($B467,'Köpt hetvatten'!$B$1:$AP$500,MATCH("Med verkningsgrad:",'Köpt hetvatten'!$B$1:$AW$1,0),FALSE)</f>
        <v>1.7141176470588237</v>
      </c>
      <c r="Q467" s="6">
        <f>VLOOKUP($B467,Spillvärme!$B$1:$AP$500,MATCH("Summa tillförd energi:",Spillvärme!$B$1:$AW$1,0),FALSE)</f>
        <v>0.251</v>
      </c>
      <c r="R467" s="6">
        <f>VLOOKUP($B467,Miljö!$B$1:$AP$500,MATCH("Summa tillförd energi:",Miljö!$B$1:$AW$1,0),FALSE)</f>
        <v>9.8390000000000004</v>
      </c>
      <c r="S467" s="33">
        <f t="shared" si="82"/>
        <v>0</v>
      </c>
      <c r="T467" s="6" t="str">
        <f>VLOOKUP($B467,Miljö!$B$1:$AP$500,MATCH("Köpt prod.spec hetvatten",Miljö!$B$1:$AW$1,0),FALSE)</f>
        <v/>
      </c>
      <c r="U467" s="6">
        <f t="shared" si="83"/>
        <v>272.08711764705879</v>
      </c>
      <c r="V467" s="6">
        <f>VLOOKUP($B467,Leveranser!$B$1:$AP$500,MATCH("Total levererad värme",Leveranser!$B$1:$AW$1,0),FALSE)</f>
        <v>185.4</v>
      </c>
      <c r="W467" s="6">
        <f>IFERROR(VLOOKUP($B467,Miljö!$B$1:$AP$500,MATCH("Såld mängd produktionsspecifik fjärrvärme (GWh)",Miljö!$B$1:$AW$1,0),FALSE)/1,0)</f>
        <v>0</v>
      </c>
      <c r="X467" s="6"/>
      <c r="Y467" s="30">
        <f t="shared" si="84"/>
        <v>0.68139940473217819</v>
      </c>
      <c r="Z467" s="6"/>
      <c r="AA467" s="30" t="str">
        <f t="shared" si="85"/>
        <v/>
      </c>
      <c r="AC467" t="s">
        <v>10</v>
      </c>
      <c r="AD467" t="s">
        <v>20</v>
      </c>
      <c r="AE467" s="25" t="str">
        <f t="shared" si="80"/>
        <v>ja</v>
      </c>
      <c r="AF467" t="s">
        <v>20</v>
      </c>
      <c r="AG467" t="s">
        <v>20</v>
      </c>
      <c r="AM467" s="6" t="str">
        <f t="shared" si="81"/>
        <v/>
      </c>
      <c r="AO467" s="6" t="str">
        <f t="shared" si="88"/>
        <v/>
      </c>
      <c r="AQ467" s="6" t="str">
        <f t="shared" si="89"/>
        <v/>
      </c>
      <c r="AR467" s="6"/>
      <c r="AW467" t="str">
        <f t="shared" si="86"/>
        <v/>
      </c>
      <c r="AY467" s="6" t="str">
        <f t="shared" si="90"/>
        <v/>
      </c>
      <c r="BB467" s="6" t="str">
        <f t="shared" si="87"/>
        <v>Ja</v>
      </c>
      <c r="BK467" t="s">
        <v>10</v>
      </c>
    </row>
    <row r="468" spans="1:63" ht="15" customHeight="1" x14ac:dyDescent="0.25">
      <c r="A468" t="s">
        <v>601</v>
      </c>
      <c r="B468" t="s">
        <v>602</v>
      </c>
      <c r="C468">
        <v>3.8516399999999999E-2</v>
      </c>
      <c r="D468">
        <v>11.178900000000001</v>
      </c>
      <c r="E468">
        <v>7.6534399999999998</v>
      </c>
      <c r="F468">
        <v>4.0830800000000002E-3</v>
      </c>
      <c r="G468" t="s">
        <v>10</v>
      </c>
      <c r="H468" t="s">
        <v>10</v>
      </c>
      <c r="K468" s="6">
        <f>VLOOKUP($B468,'Egen hetvattenprod'!$B$1:$AP$500,MATCH("Summa tillförd energi:",'Egen hetvattenprod'!$B$1:$AY$1,0),FALSE)</f>
        <v>35.878999999999998</v>
      </c>
      <c r="L468" s="6">
        <f>VLOOKUP($B468,Kraftvärmeprod!$B$1:$AO$500,MATCH("Summa tillförd energi:",Kraftvärmeprod!$B$1:$AV$1,0),FALSE)</f>
        <v>0</v>
      </c>
      <c r="M468" s="33">
        <f>VLOOKUP($B468,'Allokerad kvv'!$B$1:$AO$500,MATCH("Summa allokerad tillförd energi:",'Allokerad kvv'!$B$1:$AV$1,0),FALSE)</f>
        <v>0</v>
      </c>
      <c r="N468" s="33">
        <f>VLOOKUP($B468,'Justerad allokering'!$B$1:$AO$500,MATCH("Summa justerad allokerad tillförd energi:",'Justerad allokering'!$B$1:$AV$1,0),FALSE)</f>
        <v>0</v>
      </c>
      <c r="O468" s="6">
        <f>VLOOKUP($B468,'Slutlig allokering'!$B$2:$AL$500,MATCH("Summa justerad allokerad tillförd energi:",'Slutlig allokering'!$B$2:$AS$2,0),FALSE)</f>
        <v>0</v>
      </c>
      <c r="P468" s="6">
        <f>VLOOKUP($B468,'Köpt hetvatten'!$B$1:$AP$500,MATCH("Med verkningsgrad:",'Köpt hetvatten'!$B$1:$AW$1,0),FALSE)</f>
        <v>0</v>
      </c>
      <c r="Q468" s="6">
        <f>VLOOKUP($B468,Spillvärme!$B$1:$AP$500,MATCH("Summa tillförd energi:",Spillvärme!$B$1:$AW$1,0),FALSE)</f>
        <v>0</v>
      </c>
      <c r="R468" s="6">
        <f>VLOOKUP($B468,Miljö!$B$1:$AP$500,MATCH("Summa tillförd energi:",Miljö!$B$1:$AW$1,0),FALSE)</f>
        <v>0</v>
      </c>
      <c r="S468" s="33">
        <f t="shared" si="82"/>
        <v>0.85799999999999998</v>
      </c>
      <c r="T468" s="6" t="str">
        <f>VLOOKUP($B468,Miljö!$B$1:$AP$500,MATCH("Köpt prod.spec hetvatten",Miljö!$B$1:$AW$1,0),FALSE)</f>
        <v/>
      </c>
      <c r="U468" s="6">
        <f t="shared" si="83"/>
        <v>35.878999999999998</v>
      </c>
      <c r="V468" s="6">
        <f>VLOOKUP($B468,Leveranser!$B$1:$AP$500,MATCH("Total levererad värme",Leveranser!$B$1:$AW$1,0),FALSE)</f>
        <v>28.6</v>
      </c>
      <c r="W468" s="6">
        <f>IFERROR(VLOOKUP($B468,Miljö!$B$1:$AP$500,MATCH("Såld mängd produktionsspecifik fjärrvärme (GWh)",Miljö!$B$1:$AW$1,0),FALSE)/1,0)</f>
        <v>0</v>
      </c>
      <c r="X468" s="6"/>
      <c r="Y468" s="30">
        <f t="shared" si="84"/>
        <v>0.79712366565400383</v>
      </c>
      <c r="Z468" s="6"/>
      <c r="AA468" s="30" t="str">
        <f t="shared" si="85"/>
        <v/>
      </c>
      <c r="AC468" t="s">
        <v>10</v>
      </c>
      <c r="AD468" t="s">
        <v>20</v>
      </c>
      <c r="AE468" s="25" t="str">
        <f t="shared" si="80"/>
        <v>ja</v>
      </c>
      <c r="AF468" t="s">
        <v>20</v>
      </c>
      <c r="AG468" t="s">
        <v>20</v>
      </c>
      <c r="AM468" s="6" t="str">
        <f t="shared" si="81"/>
        <v/>
      </c>
      <c r="AO468" s="6" t="str">
        <f t="shared" si="88"/>
        <v/>
      </c>
      <c r="AQ468" s="6" t="str">
        <f t="shared" si="89"/>
        <v/>
      </c>
      <c r="AR468" s="6"/>
      <c r="AW468" t="str">
        <f t="shared" si="86"/>
        <v/>
      </c>
      <c r="AY468" s="6" t="str">
        <f t="shared" si="90"/>
        <v/>
      </c>
      <c r="BB468" s="6" t="str">
        <f t="shared" si="87"/>
        <v>Ja</v>
      </c>
      <c r="BK468" t="s">
        <v>10</v>
      </c>
    </row>
    <row r="469" spans="1:63" ht="15" customHeight="1" x14ac:dyDescent="0.25">
      <c r="A469" t="s">
        <v>603</v>
      </c>
      <c r="B469" t="s">
        <v>604</v>
      </c>
      <c r="C469">
        <v>5.8387099999999997E-2</v>
      </c>
      <c r="D469">
        <v>16.1069</v>
      </c>
      <c r="E469">
        <v>8.4204299999999996</v>
      </c>
      <c r="F469">
        <v>1.6103099999999999E-2</v>
      </c>
      <c r="G469" t="s">
        <v>10</v>
      </c>
      <c r="H469" t="s">
        <v>10</v>
      </c>
      <c r="K469" s="6">
        <f>VLOOKUP($B469,'Egen hetvattenprod'!$B$1:$AP$500,MATCH("Summa tillförd energi:",'Egen hetvattenprod'!$B$1:$AY$1,0),FALSE)</f>
        <v>60.4</v>
      </c>
      <c r="L469" s="6">
        <f>VLOOKUP($B469,Kraftvärmeprod!$B$1:$AO$500,MATCH("Summa tillförd energi:",Kraftvärmeprod!$B$1:$AV$1,0),FALSE)</f>
        <v>0</v>
      </c>
      <c r="M469" s="33">
        <f>VLOOKUP($B469,'Allokerad kvv'!$B$1:$AO$500,MATCH("Summa allokerad tillförd energi:",'Allokerad kvv'!$B$1:$AV$1,0),FALSE)</f>
        <v>0</v>
      </c>
      <c r="N469" s="33">
        <f>VLOOKUP($B469,'Justerad allokering'!$B$1:$AO$500,MATCH("Summa justerad allokerad tillförd energi:",'Justerad allokering'!$B$1:$AV$1,0),FALSE)</f>
        <v>0</v>
      </c>
      <c r="O469" s="6">
        <f>VLOOKUP($B469,'Slutlig allokering'!$B$2:$AL$500,MATCH("Summa justerad allokerad tillförd energi:",'Slutlig allokering'!$B$2:$AS$2,0),FALSE)</f>
        <v>0</v>
      </c>
      <c r="P469" s="6">
        <f>VLOOKUP($B469,'Köpt hetvatten'!$B$1:$AP$500,MATCH("Med verkningsgrad:",'Köpt hetvatten'!$B$1:$AW$1,0),FALSE)</f>
        <v>0</v>
      </c>
      <c r="Q469" s="6">
        <f>VLOOKUP($B469,Spillvärme!$B$1:$AP$500,MATCH("Summa tillförd energi:",Spillvärme!$B$1:$AW$1,0),FALSE)</f>
        <v>0</v>
      </c>
      <c r="R469" s="6">
        <f>VLOOKUP($B469,Miljö!$B$1:$AP$500,MATCH("Summa tillförd energi:",Miljö!$B$1:$AW$1,0),FALSE)</f>
        <v>1.7</v>
      </c>
      <c r="S469" s="33">
        <f t="shared" si="82"/>
        <v>0</v>
      </c>
      <c r="T469" s="6" t="str">
        <f>VLOOKUP($B469,Miljö!$B$1:$AP$500,MATCH("Köpt prod.spec hetvatten",Miljö!$B$1:$AW$1,0),FALSE)</f>
        <v/>
      </c>
      <c r="U469" s="6">
        <f t="shared" si="83"/>
        <v>62.1</v>
      </c>
      <c r="V469" s="6">
        <f>VLOOKUP($B469,Leveranser!$B$1:$AP$500,MATCH("Total levererad värme",Leveranser!$B$1:$AW$1,0),FALSE)</f>
        <v>46.5</v>
      </c>
      <c r="W469" s="6">
        <f>IFERROR(VLOOKUP($B469,Miljö!$B$1:$AP$500,MATCH("Såld mängd produktionsspecifik fjärrvärme (GWh)",Miljö!$B$1:$AW$1,0),FALSE)/1,0)</f>
        <v>0</v>
      </c>
      <c r="X469" s="6"/>
      <c r="Y469" s="30">
        <f t="shared" si="84"/>
        <v>0.74879227053140096</v>
      </c>
      <c r="Z469" s="6"/>
      <c r="AA469" s="30" t="str">
        <f t="shared" si="85"/>
        <v/>
      </c>
      <c r="AC469" t="s">
        <v>10</v>
      </c>
      <c r="AD469" t="s">
        <v>20</v>
      </c>
      <c r="AE469" s="25" t="str">
        <f t="shared" si="80"/>
        <v>ja</v>
      </c>
      <c r="AF469" t="s">
        <v>20</v>
      </c>
      <c r="AG469" t="s">
        <v>20</v>
      </c>
      <c r="AM469" s="6" t="str">
        <f t="shared" si="81"/>
        <v/>
      </c>
      <c r="AO469" s="6" t="str">
        <f t="shared" si="88"/>
        <v/>
      </c>
      <c r="AQ469" s="6" t="str">
        <f t="shared" si="89"/>
        <v/>
      </c>
      <c r="AR469" s="6"/>
      <c r="AW469" t="str">
        <f t="shared" si="86"/>
        <v/>
      </c>
      <c r="AY469" s="6" t="str">
        <f t="shared" si="90"/>
        <v/>
      </c>
      <c r="BB469" s="6" t="str">
        <f t="shared" si="87"/>
        <v>Ja</v>
      </c>
      <c r="BK469" t="s">
        <v>10</v>
      </c>
    </row>
    <row r="470" spans="1:63" ht="15" customHeight="1" x14ac:dyDescent="0.25">
      <c r="A470" t="s">
        <v>605</v>
      </c>
      <c r="B470" t="s">
        <v>606</v>
      </c>
      <c r="C470">
        <v>0.107225</v>
      </c>
      <c r="D470">
        <v>15.9612</v>
      </c>
      <c r="E470">
        <v>8.4524000000000008</v>
      </c>
      <c r="F470">
        <v>1.2784200000000001E-2</v>
      </c>
      <c r="G470" t="s">
        <v>10</v>
      </c>
      <c r="H470" t="s">
        <v>10</v>
      </c>
      <c r="K470" s="6">
        <f>VLOOKUP($B470,'Egen hetvattenprod'!$B$1:$AP$500,MATCH("Summa tillförd energi:",'Egen hetvattenprod'!$B$1:$AY$1,0),FALSE)</f>
        <v>10.513310000000001</v>
      </c>
      <c r="L470" s="6">
        <f>VLOOKUP($B470,Kraftvärmeprod!$B$1:$AO$500,MATCH("Summa tillförd energi:",Kraftvärmeprod!$B$1:$AV$1,0),FALSE)</f>
        <v>0</v>
      </c>
      <c r="M470" s="33">
        <f>VLOOKUP($B470,'Allokerad kvv'!$B$1:$AO$500,MATCH("Summa allokerad tillförd energi:",'Allokerad kvv'!$B$1:$AV$1,0),FALSE)</f>
        <v>0</v>
      </c>
      <c r="N470" s="33">
        <f>VLOOKUP($B470,'Justerad allokering'!$B$1:$AO$500,MATCH("Summa justerad allokerad tillförd energi:",'Justerad allokering'!$B$1:$AV$1,0),FALSE)</f>
        <v>0</v>
      </c>
      <c r="O470" s="6">
        <f>VLOOKUP($B470,'Slutlig allokering'!$B$2:$AL$500,MATCH("Summa justerad allokerad tillförd energi:",'Slutlig allokering'!$B$2:$AS$2,0),FALSE)</f>
        <v>0</v>
      </c>
      <c r="P470" s="6">
        <f>VLOOKUP($B470,'Köpt hetvatten'!$B$1:$AP$500,MATCH("Med verkningsgrad:",'Köpt hetvatten'!$B$1:$AW$1,0),FALSE)</f>
        <v>0</v>
      </c>
      <c r="Q470" s="6">
        <f>VLOOKUP($B470,Spillvärme!$B$1:$AP$500,MATCH("Summa tillförd energi:",Spillvärme!$B$1:$AW$1,0),FALSE)</f>
        <v>0</v>
      </c>
      <c r="R470" s="6">
        <f>VLOOKUP($B470,Miljö!$B$1:$AP$500,MATCH("Summa tillförd energi:",Miljö!$B$1:$AW$1,0),FALSE)</f>
        <v>0.27026</v>
      </c>
      <c r="S470" s="33">
        <f t="shared" si="82"/>
        <v>0</v>
      </c>
      <c r="T470" s="6" t="str">
        <f>VLOOKUP($B470,Miljö!$B$1:$AP$500,MATCH("Köpt prod.spec hetvatten",Miljö!$B$1:$AW$1,0),FALSE)</f>
        <v/>
      </c>
      <c r="U470" s="6">
        <f t="shared" si="83"/>
        <v>10.783570000000001</v>
      </c>
      <c r="V470" s="6">
        <f>VLOOKUP($B470,Leveranser!$B$1:$AP$500,MATCH("Total levererad värme",Leveranser!$B$1:$AW$1,0),FALSE)</f>
        <v>7.4340000000000002</v>
      </c>
      <c r="W470" s="6">
        <f>IFERROR(VLOOKUP($B470,Miljö!$B$1:$AP$500,MATCH("Såld mängd produktionsspecifik fjärrvärme (GWh)",Miljö!$B$1:$AW$1,0),FALSE)/1,0)</f>
        <v>0</v>
      </c>
      <c r="X470" s="6"/>
      <c r="Y470" s="30">
        <f t="shared" si="84"/>
        <v>0.68938208775016063</v>
      </c>
      <c r="Z470" s="6"/>
      <c r="AA470" s="30" t="str">
        <f t="shared" si="85"/>
        <v/>
      </c>
      <c r="AC470" t="s">
        <v>10</v>
      </c>
      <c r="AD470" t="s">
        <v>20</v>
      </c>
      <c r="AE470" s="25" t="str">
        <f t="shared" si="80"/>
        <v>ja</v>
      </c>
      <c r="AF470" t="s">
        <v>20</v>
      </c>
      <c r="AG470" t="s">
        <v>20</v>
      </c>
      <c r="AM470" s="6" t="str">
        <f t="shared" si="81"/>
        <v/>
      </c>
      <c r="AO470" s="6" t="str">
        <f t="shared" si="88"/>
        <v/>
      </c>
      <c r="AQ470" s="6" t="str">
        <f t="shared" si="89"/>
        <v/>
      </c>
      <c r="AR470" s="6"/>
      <c r="AW470" t="str">
        <f t="shared" si="86"/>
        <v/>
      </c>
      <c r="AY470" s="6" t="str">
        <f t="shared" si="90"/>
        <v/>
      </c>
      <c r="BB470" s="6" t="str">
        <f t="shared" si="87"/>
        <v>Ja</v>
      </c>
      <c r="BK470" t="s">
        <v>10</v>
      </c>
    </row>
    <row r="471" spans="1:63" ht="15" customHeight="1" x14ac:dyDescent="0.25">
      <c r="A471" t="s">
        <v>605</v>
      </c>
      <c r="B471" t="s">
        <v>607</v>
      </c>
      <c r="C471">
        <v>0.32022200000000001</v>
      </c>
      <c r="D471">
        <v>12.851599999999999</v>
      </c>
      <c r="E471">
        <v>6.3231599999999997</v>
      </c>
      <c r="F471">
        <v>1.41628E-2</v>
      </c>
      <c r="G471" t="s">
        <v>10</v>
      </c>
      <c r="H471" t="s">
        <v>10</v>
      </c>
      <c r="K471" s="6">
        <f>VLOOKUP($B471,'Egen hetvattenprod'!$B$1:$AP$500,MATCH("Summa tillförd energi:",'Egen hetvattenprod'!$B$1:$AY$1,0),FALSE)</f>
        <v>6.9935900000000002</v>
      </c>
      <c r="L471" s="6">
        <f>VLOOKUP($B471,Kraftvärmeprod!$B$1:$AO$500,MATCH("Summa tillförd energi:",Kraftvärmeprod!$B$1:$AV$1,0),FALSE)</f>
        <v>0</v>
      </c>
      <c r="M471" s="33">
        <f>VLOOKUP($B471,'Allokerad kvv'!$B$1:$AO$500,MATCH("Summa allokerad tillförd energi:",'Allokerad kvv'!$B$1:$AV$1,0),FALSE)</f>
        <v>0</v>
      </c>
      <c r="N471" s="33">
        <f>VLOOKUP($B471,'Justerad allokering'!$B$1:$AO$500,MATCH("Summa justerad allokerad tillförd energi:",'Justerad allokering'!$B$1:$AV$1,0),FALSE)</f>
        <v>0</v>
      </c>
      <c r="O471" s="6">
        <f>VLOOKUP($B471,'Slutlig allokering'!$B$2:$AL$500,MATCH("Summa justerad allokerad tillförd energi:",'Slutlig allokering'!$B$2:$AS$2,0),FALSE)</f>
        <v>0</v>
      </c>
      <c r="P471" s="6">
        <f>VLOOKUP($B471,'Köpt hetvatten'!$B$1:$AP$500,MATCH("Med verkningsgrad:",'Köpt hetvatten'!$B$1:$AW$1,0),FALSE)</f>
        <v>0</v>
      </c>
      <c r="Q471" s="6">
        <f>VLOOKUP($B471,Spillvärme!$B$1:$AP$500,MATCH("Summa tillförd energi:",Spillvärme!$B$1:$AW$1,0),FALSE)</f>
        <v>0</v>
      </c>
      <c r="R471" s="6">
        <f>VLOOKUP($B471,Miljö!$B$1:$AP$500,MATCH("Summa tillförd energi:",Miljö!$B$1:$AW$1,0),FALSE)</f>
        <v>0</v>
      </c>
      <c r="S471" s="33">
        <f t="shared" si="82"/>
        <v>0.16529999999999997</v>
      </c>
      <c r="T471" s="6" t="str">
        <f>VLOOKUP($B471,Miljö!$B$1:$AP$500,MATCH("Köpt prod.spec hetvatten",Miljö!$B$1:$AW$1,0),FALSE)</f>
        <v/>
      </c>
      <c r="U471" s="6">
        <f t="shared" si="83"/>
        <v>6.9935900000000002</v>
      </c>
      <c r="V471" s="6">
        <f>VLOOKUP($B471,Leveranser!$B$1:$AP$500,MATCH("Total levererad värme",Leveranser!$B$1:$AW$1,0),FALSE)</f>
        <v>5.51</v>
      </c>
      <c r="W471" s="6">
        <f>IFERROR(VLOOKUP($B471,Miljö!$B$1:$AP$500,MATCH("Såld mängd produktionsspecifik fjärrvärme (GWh)",Miljö!$B$1:$AW$1,0),FALSE)/1,0)</f>
        <v>0</v>
      </c>
      <c r="X471" s="6"/>
      <c r="Y471" s="30">
        <f t="shared" si="84"/>
        <v>0.78786431575199567</v>
      </c>
      <c r="Z471" s="6"/>
      <c r="AA471" s="30" t="str">
        <f t="shared" si="85"/>
        <v/>
      </c>
      <c r="AC471" t="s">
        <v>10</v>
      </c>
      <c r="AD471" t="s">
        <v>20</v>
      </c>
      <c r="AE471" s="25" t="str">
        <f t="shared" si="80"/>
        <v>ja</v>
      </c>
      <c r="AF471" t="s">
        <v>20</v>
      </c>
      <c r="AG471" t="s">
        <v>20</v>
      </c>
      <c r="AM471" s="6" t="str">
        <f t="shared" si="81"/>
        <v/>
      </c>
      <c r="AO471" s="6" t="str">
        <f t="shared" si="88"/>
        <v/>
      </c>
      <c r="AQ471" s="6" t="str">
        <f t="shared" si="89"/>
        <v/>
      </c>
      <c r="AR471" s="6"/>
      <c r="AW471" t="str">
        <f t="shared" si="86"/>
        <v/>
      </c>
      <c r="AY471" s="6" t="str">
        <f t="shared" si="90"/>
        <v/>
      </c>
      <c r="BB471" s="6" t="str">
        <f t="shared" si="87"/>
        <v>Ja</v>
      </c>
      <c r="BK471" t="s">
        <v>10</v>
      </c>
    </row>
    <row r="472" spans="1:63" ht="15" customHeight="1" x14ac:dyDescent="0.25">
      <c r="A472" t="s">
        <v>605</v>
      </c>
      <c r="B472" t="s">
        <v>608</v>
      </c>
      <c r="C472">
        <v>0.35070899999999999</v>
      </c>
      <c r="D472">
        <v>54.012700000000002</v>
      </c>
      <c r="E472">
        <v>17.2532</v>
      </c>
      <c r="F472">
        <v>0.12531700000000001</v>
      </c>
      <c r="G472" t="s">
        <v>10</v>
      </c>
      <c r="H472" t="s">
        <v>10</v>
      </c>
      <c r="K472" s="6">
        <f>VLOOKUP($B472,'Egen hetvattenprod'!$B$1:$AP$500,MATCH("Summa tillförd energi:",'Egen hetvattenprod'!$B$1:$AY$1,0),FALSE)</f>
        <v>1.5389699999999999</v>
      </c>
      <c r="L472" s="6">
        <f>VLOOKUP($B472,Kraftvärmeprod!$B$1:$AO$500,MATCH("Summa tillförd energi:",Kraftvärmeprod!$B$1:$AV$1,0),FALSE)</f>
        <v>0</v>
      </c>
      <c r="M472" s="33">
        <f>VLOOKUP($B472,'Allokerad kvv'!$B$1:$AO$500,MATCH("Summa allokerad tillförd energi:",'Allokerad kvv'!$B$1:$AV$1,0),FALSE)</f>
        <v>0</v>
      </c>
      <c r="N472" s="33">
        <f>VLOOKUP($B472,'Justerad allokering'!$B$1:$AO$500,MATCH("Summa justerad allokerad tillförd energi:",'Justerad allokering'!$B$1:$AV$1,0),FALSE)</f>
        <v>0</v>
      </c>
      <c r="O472" s="6">
        <f>VLOOKUP($B472,'Slutlig allokering'!$B$2:$AL$500,MATCH("Summa justerad allokerad tillförd energi:",'Slutlig allokering'!$B$2:$AS$2,0),FALSE)</f>
        <v>0</v>
      </c>
      <c r="P472" s="6">
        <f>VLOOKUP($B472,'Köpt hetvatten'!$B$1:$AP$500,MATCH("Med verkningsgrad:",'Köpt hetvatten'!$B$1:$AW$1,0),FALSE)</f>
        <v>0</v>
      </c>
      <c r="Q472" s="6">
        <f>VLOOKUP($B472,Spillvärme!$B$1:$AP$500,MATCH("Summa tillförd energi:",Spillvärme!$B$1:$AW$1,0),FALSE)</f>
        <v>0</v>
      </c>
      <c r="R472" s="6">
        <f>VLOOKUP($B472,Miljö!$B$1:$AP$500,MATCH("Summa tillförd energi:",Miljö!$B$1:$AW$1,0),FALSE)</f>
        <v>0</v>
      </c>
      <c r="S472" s="33">
        <f t="shared" si="82"/>
        <v>3.7470000000000003E-2</v>
      </c>
      <c r="T472" s="6" t="str">
        <f>VLOOKUP($B472,Miljö!$B$1:$AP$500,MATCH("Köpt prod.spec hetvatten",Miljö!$B$1:$AW$1,0),FALSE)</f>
        <v/>
      </c>
      <c r="U472" s="6">
        <f t="shared" si="83"/>
        <v>1.5389699999999999</v>
      </c>
      <c r="V472" s="6">
        <f>VLOOKUP($B472,Leveranser!$B$1:$AP$500,MATCH("Total levererad värme",Leveranser!$B$1:$AW$1,0),FALSE)</f>
        <v>1.2490000000000001</v>
      </c>
      <c r="W472" s="6">
        <f>IFERROR(VLOOKUP($B472,Miljö!$B$1:$AP$500,MATCH("Såld mängd produktionsspecifik fjärrvärme (GWh)",Miljö!$B$1:$AW$1,0),FALSE)/1,0)</f>
        <v>0</v>
      </c>
      <c r="X472" s="6"/>
      <c r="Y472" s="30">
        <f t="shared" si="84"/>
        <v>0.81158177222427996</v>
      </c>
      <c r="Z472" s="6"/>
      <c r="AA472" s="30" t="str">
        <f t="shared" si="85"/>
        <v/>
      </c>
      <c r="AC472" t="s">
        <v>10</v>
      </c>
      <c r="AD472" t="s">
        <v>20</v>
      </c>
      <c r="AE472" s="25" t="str">
        <f t="shared" si="80"/>
        <v>ja</v>
      </c>
      <c r="AF472" t="s">
        <v>20</v>
      </c>
      <c r="AG472" t="s">
        <v>20</v>
      </c>
      <c r="AM472" s="6" t="str">
        <f t="shared" si="81"/>
        <v/>
      </c>
      <c r="AO472" s="6" t="str">
        <f t="shared" si="88"/>
        <v/>
      </c>
      <c r="AQ472" s="6" t="str">
        <f t="shared" si="89"/>
        <v/>
      </c>
      <c r="AR472" s="6"/>
      <c r="AW472" t="str">
        <f t="shared" si="86"/>
        <v/>
      </c>
      <c r="AY472" s="6" t="str">
        <f t="shared" si="90"/>
        <v/>
      </c>
      <c r="BB472" s="6" t="str">
        <f t="shared" si="87"/>
        <v>Ja</v>
      </c>
      <c r="BK472" t="s">
        <v>10</v>
      </c>
    </row>
    <row r="473" spans="1:63" ht="15" customHeight="1" x14ac:dyDescent="0.25">
      <c r="A473" t="s">
        <v>605</v>
      </c>
      <c r="B473" t="s">
        <v>609</v>
      </c>
      <c r="C473">
        <v>0.146485</v>
      </c>
      <c r="D473">
        <v>27.979399999999998</v>
      </c>
      <c r="E473">
        <v>4.6473500000000003</v>
      </c>
      <c r="F473">
        <v>5.4885900000000001E-2</v>
      </c>
      <c r="G473" t="s">
        <v>10</v>
      </c>
      <c r="H473" t="s">
        <v>10</v>
      </c>
      <c r="K473" s="6">
        <f>VLOOKUP($B473,'Egen hetvattenprod'!$B$1:$AP$500,MATCH("Summa tillförd energi:",'Egen hetvattenprod'!$B$1:$AY$1,0),FALSE)</f>
        <v>0.33899000000000001</v>
      </c>
      <c r="L473" s="6">
        <f>VLOOKUP($B473,Kraftvärmeprod!$B$1:$AO$500,MATCH("Summa tillförd energi:",Kraftvärmeprod!$B$1:$AV$1,0),FALSE)</f>
        <v>0</v>
      </c>
      <c r="M473" s="33">
        <f>VLOOKUP($B473,'Allokerad kvv'!$B$1:$AO$500,MATCH("Summa allokerad tillförd energi:",'Allokerad kvv'!$B$1:$AV$1,0),FALSE)</f>
        <v>0</v>
      </c>
      <c r="N473" s="33">
        <f>VLOOKUP($B473,'Justerad allokering'!$B$1:$AO$500,MATCH("Summa justerad allokerad tillförd energi:",'Justerad allokering'!$B$1:$AV$1,0),FALSE)</f>
        <v>0</v>
      </c>
      <c r="O473" s="6">
        <f>VLOOKUP($B473,'Slutlig allokering'!$B$2:$AL$500,MATCH("Summa justerad allokerad tillförd energi:",'Slutlig allokering'!$B$2:$AS$2,0),FALSE)</f>
        <v>0</v>
      </c>
      <c r="P473" s="6">
        <f>VLOOKUP($B473,'Köpt hetvatten'!$B$1:$AP$500,MATCH("Med verkningsgrad:",'Köpt hetvatten'!$B$1:$AW$1,0),FALSE)</f>
        <v>3.3808235294117646</v>
      </c>
      <c r="Q473" s="6">
        <f>VLOOKUP($B473,Spillvärme!$B$1:$AP$500,MATCH("Summa tillförd energi:",Spillvärme!$B$1:$AW$1,0),FALSE)</f>
        <v>4.4960199999999997</v>
      </c>
      <c r="R473" s="6">
        <f>VLOOKUP($B473,Miljö!$B$1:$AP$500,MATCH("Summa tillförd energi:",Miljö!$B$1:$AW$1,0),FALSE)</f>
        <v>0</v>
      </c>
      <c r="S473" s="33">
        <f t="shared" si="82"/>
        <v>0.20291999999999999</v>
      </c>
      <c r="T473" s="6" t="str">
        <f>VLOOKUP($B473,Miljö!$B$1:$AP$500,MATCH("Köpt prod.spec hetvatten",Miljö!$B$1:$AW$1,0),FALSE)</f>
        <v/>
      </c>
      <c r="U473" s="6">
        <f t="shared" si="83"/>
        <v>8.2158335294117641</v>
      </c>
      <c r="V473" s="6">
        <f>VLOOKUP($B473,Leveranser!$B$1:$AP$500,MATCH("Total levererad värme",Leveranser!$B$1:$AW$1,0),FALSE)</f>
        <v>6.7640000000000002</v>
      </c>
      <c r="W473" s="6">
        <f>IFERROR(VLOOKUP($B473,Miljö!$B$1:$AP$500,MATCH("Såld mängd produktionsspecifik fjärrvärme (GWh)",Miljö!$B$1:$AW$1,0),FALSE)/1,0)</f>
        <v>0</v>
      </c>
      <c r="X473" s="6"/>
      <c r="Y473" s="30">
        <f t="shared" si="84"/>
        <v>0.82328834631150172</v>
      </c>
      <c r="Z473" s="6"/>
      <c r="AA473" s="30" t="str">
        <f t="shared" si="85"/>
        <v/>
      </c>
      <c r="AC473" t="s">
        <v>10</v>
      </c>
      <c r="AD473" t="s">
        <v>20</v>
      </c>
      <c r="AE473" s="25" t="str">
        <f t="shared" si="80"/>
        <v>ja</v>
      </c>
      <c r="AF473" t="s">
        <v>20</v>
      </c>
      <c r="AG473" t="s">
        <v>20</v>
      </c>
      <c r="AM473" s="6" t="str">
        <f t="shared" si="81"/>
        <v/>
      </c>
      <c r="AO473" s="6" t="str">
        <f t="shared" si="88"/>
        <v/>
      </c>
      <c r="AQ473" s="6" t="str">
        <f t="shared" si="89"/>
        <v/>
      </c>
      <c r="AR473" s="6"/>
      <c r="AW473" t="str">
        <f t="shared" si="86"/>
        <v/>
      </c>
      <c r="AY473" s="6" t="str">
        <f t="shared" si="90"/>
        <v/>
      </c>
      <c r="BB473" s="6" t="str">
        <f t="shared" si="87"/>
        <v>Ja</v>
      </c>
      <c r="BK473" t="s">
        <v>10</v>
      </c>
    </row>
    <row r="474" spans="1:63" ht="15" customHeight="1" x14ac:dyDescent="0.25">
      <c r="A474" t="s">
        <v>605</v>
      </c>
      <c r="B474" t="s">
        <v>610</v>
      </c>
      <c r="C474">
        <v>0.45359699999999997</v>
      </c>
      <c r="D474">
        <v>11.9689</v>
      </c>
      <c r="E474">
        <v>17.677800000000001</v>
      </c>
      <c r="F474">
        <v>9.6978700000000008E-3</v>
      </c>
      <c r="G474" t="s">
        <v>10</v>
      </c>
      <c r="H474" t="s">
        <v>10</v>
      </c>
      <c r="K474" s="6">
        <f>VLOOKUP($B474,'Egen hetvattenprod'!$B$1:$AP$500,MATCH("Summa tillförd energi:",'Egen hetvattenprod'!$B$1:$AY$1,0),FALSE)</f>
        <v>0.77749000000000001</v>
      </c>
      <c r="L474" s="6">
        <f>VLOOKUP($B474,Kraftvärmeprod!$B$1:$AO$500,MATCH("Summa tillförd energi:",Kraftvärmeprod!$B$1:$AV$1,0),FALSE)</f>
        <v>0</v>
      </c>
      <c r="M474" s="33">
        <f>VLOOKUP($B474,'Allokerad kvv'!$B$1:$AO$500,MATCH("Summa allokerad tillförd energi:",'Allokerad kvv'!$B$1:$AV$1,0),FALSE)</f>
        <v>0</v>
      </c>
      <c r="N474" s="33">
        <f>VLOOKUP($B474,'Justerad allokering'!$B$1:$AO$500,MATCH("Summa justerad allokerad tillförd energi:",'Justerad allokering'!$B$1:$AV$1,0),FALSE)</f>
        <v>0</v>
      </c>
      <c r="O474" s="6">
        <f>VLOOKUP($B474,'Slutlig allokering'!$B$2:$AL$500,MATCH("Summa justerad allokerad tillförd energi:",'Slutlig allokering'!$B$2:$AS$2,0),FALSE)</f>
        <v>0</v>
      </c>
      <c r="P474" s="6">
        <f>VLOOKUP($B474,'Köpt hetvatten'!$B$1:$AP$500,MATCH("Med verkningsgrad:",'Köpt hetvatten'!$B$1:$AW$1,0),FALSE)</f>
        <v>0</v>
      </c>
      <c r="Q474" s="6">
        <f>VLOOKUP($B474,Spillvärme!$B$1:$AP$500,MATCH("Summa tillförd energi:",Spillvärme!$B$1:$AW$1,0),FALSE)</f>
        <v>0</v>
      </c>
      <c r="R474" s="6">
        <f>VLOOKUP($B474,Miljö!$B$1:$AP$500,MATCH("Summa tillförd energi:",Miljö!$B$1:$AW$1,0),FALSE)</f>
        <v>0.15157999999999999</v>
      </c>
      <c r="S474" s="33">
        <f t="shared" si="82"/>
        <v>0</v>
      </c>
      <c r="T474" s="6" t="str">
        <f>VLOOKUP($B474,Miljö!$B$1:$AP$500,MATCH("Köpt prod.spec hetvatten",Miljö!$B$1:$AW$1,0),FALSE)</f>
        <v/>
      </c>
      <c r="U474" s="6">
        <f t="shared" si="83"/>
        <v>0.92907000000000006</v>
      </c>
      <c r="V474" s="6">
        <f>VLOOKUP($B474,Leveranser!$B$1:$AP$500,MATCH("Total levererad värme",Leveranser!$B$1:$AW$1,0),FALSE)</f>
        <v>0.57599999999999996</v>
      </c>
      <c r="W474" s="6">
        <f>IFERROR(VLOOKUP($B474,Miljö!$B$1:$AP$500,MATCH("Såld mängd produktionsspecifik fjärrvärme (GWh)",Miljö!$B$1:$AW$1,0),FALSE)/1,0)</f>
        <v>0</v>
      </c>
      <c r="X474" s="6"/>
      <c r="Y474" s="30">
        <f t="shared" si="84"/>
        <v>0.6199748135232005</v>
      </c>
      <c r="Z474" s="6"/>
      <c r="AA474" s="30" t="str">
        <f t="shared" si="85"/>
        <v/>
      </c>
      <c r="AC474" t="s">
        <v>10</v>
      </c>
      <c r="AD474" t="s">
        <v>20</v>
      </c>
      <c r="AE474" s="25" t="str">
        <f t="shared" si="80"/>
        <v>ja</v>
      </c>
      <c r="AF474" t="s">
        <v>20</v>
      </c>
      <c r="AG474" t="s">
        <v>20</v>
      </c>
      <c r="AM474" s="6" t="str">
        <f t="shared" si="81"/>
        <v/>
      </c>
      <c r="AO474" s="6" t="str">
        <f t="shared" si="88"/>
        <v/>
      </c>
      <c r="AQ474" s="6" t="str">
        <f t="shared" si="89"/>
        <v/>
      </c>
      <c r="AR474" s="6"/>
      <c r="AW474" t="str">
        <f t="shared" si="86"/>
        <v/>
      </c>
      <c r="AY474" s="6" t="str">
        <f t="shared" si="90"/>
        <v/>
      </c>
      <c r="BB474" s="6" t="str">
        <f t="shared" si="87"/>
        <v>Ja</v>
      </c>
      <c r="BK474" t="s">
        <v>10</v>
      </c>
    </row>
    <row r="475" spans="1:63" ht="15" customHeight="1" x14ac:dyDescent="0.25">
      <c r="A475" t="s">
        <v>605</v>
      </c>
      <c r="B475" t="s">
        <v>611</v>
      </c>
      <c r="C475">
        <v>0.16520199999999999</v>
      </c>
      <c r="D475">
        <v>42.513599999999997</v>
      </c>
      <c r="E475">
        <v>9.2787900000000008</v>
      </c>
      <c r="F475">
        <v>1.5925999999999999E-2</v>
      </c>
      <c r="G475" t="s">
        <v>10</v>
      </c>
      <c r="H475" t="s">
        <v>10</v>
      </c>
      <c r="K475" s="6">
        <f>VLOOKUP($B475,'Egen hetvattenprod'!$B$1:$AP$500,MATCH("Summa tillförd energi:",'Egen hetvattenprod'!$B$1:$AY$1,0),FALSE)</f>
        <v>15.592309999999999</v>
      </c>
      <c r="L475" s="6">
        <f>VLOOKUP($B475,Kraftvärmeprod!$B$1:$AO$500,MATCH("Summa tillförd energi:",Kraftvärmeprod!$B$1:$AV$1,0),FALSE)</f>
        <v>868.22300000000018</v>
      </c>
      <c r="M475" s="33">
        <f>VLOOKUP($B475,'Allokerad kvv'!$B$1:$AO$500,MATCH("Summa allokerad tillförd energi:",'Allokerad kvv'!$B$1:$AV$1,0),FALSE)</f>
        <v>537.79889999999989</v>
      </c>
      <c r="N475" s="33">
        <f>VLOOKUP($B475,'Justerad allokering'!$B$1:$AO$500,MATCH("Summa justerad allokerad tillförd energi:",'Justerad allokering'!$B$1:$AV$1,0),FALSE)</f>
        <v>0</v>
      </c>
      <c r="O475" s="6">
        <f>VLOOKUP($B475,'Slutlig allokering'!$B$2:$AL$500,MATCH("Summa justerad allokerad tillförd energi:",'Slutlig allokering'!$B$2:$AS$2,0),FALSE)</f>
        <v>537.79889999999989</v>
      </c>
      <c r="P475" s="6">
        <f>VLOOKUP($B475,'Köpt hetvatten'!$B$1:$AP$500,MATCH("Med verkningsgrad:",'Köpt hetvatten'!$B$1:$AW$1,0),FALSE)</f>
        <v>2.5139999999999998</v>
      </c>
      <c r="Q475" s="6">
        <f>VLOOKUP($B475,Spillvärme!$B$1:$AP$500,MATCH("Summa tillförd energi:",Spillvärme!$B$1:$AW$1,0),FALSE)</f>
        <v>0</v>
      </c>
      <c r="R475" s="6">
        <f>VLOOKUP($B475,Miljö!$B$1:$AP$500,MATCH("Summa tillförd energi:",Miljö!$B$1:$AW$1,0),FALSE)</f>
        <v>0.72019</v>
      </c>
      <c r="S475" s="33">
        <f t="shared" si="82"/>
        <v>0</v>
      </c>
      <c r="T475" s="6" t="str">
        <f>VLOOKUP($B475,Miljö!$B$1:$AP$500,MATCH("Köpt prod.spec hetvatten",Miljö!$B$1:$AW$1,0),FALSE)</f>
        <v/>
      </c>
      <c r="U475" s="6">
        <f t="shared" si="83"/>
        <v>556.6253999999999</v>
      </c>
      <c r="V475" s="6">
        <f>VLOOKUP($B475,Leveranser!$B$1:$AP$500,MATCH("Total levererad värme",Leveranser!$B$1:$AW$1,0),FALSE)</f>
        <v>511.45699999999999</v>
      </c>
      <c r="W475" s="6">
        <f>IFERROR(VLOOKUP($B475,Miljö!$B$1:$AP$500,MATCH("Såld mängd produktionsspecifik fjärrvärme (GWh)",Miljö!$B$1:$AW$1,0),FALSE)/1,0)</f>
        <v>0</v>
      </c>
      <c r="X475" s="6"/>
      <c r="Y475" s="30">
        <f t="shared" si="84"/>
        <v>0.91885314611945501</v>
      </c>
      <c r="Z475" s="6"/>
      <c r="AA475" s="30" t="str">
        <f t="shared" si="85"/>
        <v/>
      </c>
      <c r="AC475" t="s">
        <v>10</v>
      </c>
      <c r="AD475" t="s">
        <v>20</v>
      </c>
      <c r="AE475" s="25" t="str">
        <f t="shared" si="80"/>
        <v>ja</v>
      </c>
      <c r="AF475" t="s">
        <v>20</v>
      </c>
      <c r="AG475" t="s">
        <v>20</v>
      </c>
      <c r="AM475" s="6" t="str">
        <f t="shared" si="81"/>
        <v/>
      </c>
      <c r="AO475" s="6" t="str">
        <f t="shared" si="88"/>
        <v/>
      </c>
      <c r="AQ475" s="6" t="str">
        <f t="shared" si="89"/>
        <v/>
      </c>
      <c r="AR475" s="6"/>
      <c r="AW475" t="str">
        <f t="shared" si="86"/>
        <v/>
      </c>
      <c r="AY475" s="6" t="str">
        <f t="shared" si="90"/>
        <v/>
      </c>
      <c r="BB475" s="6" t="str">
        <f t="shared" si="87"/>
        <v>Ja</v>
      </c>
      <c r="BK475" t="s">
        <v>10</v>
      </c>
    </row>
  </sheetData>
  <autoFilter ref="A2:BL475"/>
  <conditionalFormatting sqref="Y3:Y475">
    <cfRule type="cellIs" dxfId="4" priority="5" operator="between">
      <formula>0.4</formula>
      <formula>0.6</formula>
    </cfRule>
    <cfRule type="cellIs" dxfId="3" priority="6" operator="between">
      <formula>1.2</formula>
      <formula>10000</formula>
    </cfRule>
  </conditionalFormatting>
  <conditionalFormatting sqref="Y3:Y475">
    <cfRule type="cellIs" dxfId="2" priority="4" operator="between">
      <formula>0</formula>
      <formula>0.4</formula>
    </cfRule>
  </conditionalFormatting>
  <conditionalFormatting sqref="BB3:BB475">
    <cfRule type="cellIs" dxfId="1" priority="2" operator="equal">
      <formula>"ja"</formula>
    </cfRule>
  </conditionalFormatting>
  <conditionalFormatting sqref="BD3:BD478">
    <cfRule type="cellIs" dxfId="0" priority="1" operator="equal">
      <formula>"Ja"</formula>
    </cfRule>
  </conditionalFormatting>
  <pageMargins left="0.7" right="0.7" top="0.75" bottom="0.75" header="0.3" footer="0.3"/>
  <pageSetup paperSize="9"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tabColor rgb="FF92D050"/>
  </sheetPr>
  <dimension ref="A1:U476"/>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1" width="44.5703125" customWidth="1"/>
    <col min="2" max="2" width="29" customWidth="1"/>
    <col min="3" max="3" width="18.5703125" customWidth="1"/>
    <col min="4" max="4" width="21.7109375" customWidth="1"/>
    <col min="5" max="5" width="27" customWidth="1"/>
    <col min="6" max="6" width="12.140625" customWidth="1"/>
    <col min="7" max="7" width="11.5703125" customWidth="1"/>
    <col min="8" max="8" width="11.42578125" style="59" customWidth="1"/>
    <col min="9" max="10" width="9.140625" customWidth="1"/>
    <col min="11" max="11" width="7.28515625" customWidth="1"/>
    <col min="12" max="12" width="14.42578125" customWidth="1"/>
    <col min="14" max="16" width="29.140625" style="52" customWidth="1"/>
    <col min="17" max="17" width="24.140625" style="52" customWidth="1"/>
  </cols>
  <sheetData>
    <row r="1" spans="1:21" s="1" customFormat="1" x14ac:dyDescent="0.25">
      <c r="A1" s="272" t="s">
        <v>1349</v>
      </c>
      <c r="H1" s="58"/>
      <c r="K1"/>
      <c r="L1"/>
      <c r="M1"/>
      <c r="N1" s="51" t="s">
        <v>1101</v>
      </c>
      <c r="O1" s="52"/>
      <c r="P1" s="52"/>
      <c r="Q1" s="52"/>
      <c r="R1"/>
      <c r="S1"/>
      <c r="T1"/>
      <c r="U1" t="s">
        <v>1102</v>
      </c>
    </row>
    <row r="2" spans="1:21" ht="60" x14ac:dyDescent="0.25">
      <c r="A2" s="265" t="s">
        <v>0</v>
      </c>
      <c r="B2" s="265" t="s">
        <v>1</v>
      </c>
      <c r="C2" s="265" t="s">
        <v>2</v>
      </c>
      <c r="D2" s="265" t="s">
        <v>3</v>
      </c>
      <c r="E2" s="265" t="s">
        <v>4</v>
      </c>
      <c r="F2" s="265" t="s">
        <v>5</v>
      </c>
      <c r="G2" s="265" t="s">
        <v>6</v>
      </c>
      <c r="H2" s="58" t="s">
        <v>7</v>
      </c>
      <c r="J2" s="263" t="s">
        <v>1138</v>
      </c>
      <c r="K2" s="263" t="s">
        <v>1139</v>
      </c>
      <c r="L2" s="57" t="s">
        <v>1107</v>
      </c>
      <c r="N2" s="53" t="s">
        <v>1104</v>
      </c>
      <c r="O2" s="53" t="s">
        <v>1105</v>
      </c>
      <c r="P2" s="53" t="s">
        <v>1106</v>
      </c>
      <c r="Q2" s="52" t="s">
        <v>1107</v>
      </c>
      <c r="S2" s="54" t="s">
        <v>1108</v>
      </c>
      <c r="U2">
        <v>1</v>
      </c>
    </row>
    <row r="3" spans="1:21" ht="15" customHeight="1" x14ac:dyDescent="0.25">
      <c r="A3" s="264" t="s">
        <v>8</v>
      </c>
      <c r="B3" s="264" t="s">
        <v>9</v>
      </c>
      <c r="C3" s="264">
        <v>2.0721599999999998</v>
      </c>
      <c r="D3" s="264">
        <v>0</v>
      </c>
      <c r="E3" s="264">
        <v>0</v>
      </c>
      <c r="F3" s="264">
        <v>0</v>
      </c>
      <c r="G3" s="264" t="s">
        <v>10</v>
      </c>
      <c r="H3" s="59" t="s">
        <v>10</v>
      </c>
      <c r="J3">
        <f>VLOOKUP($B3,Totalt!$B$1:$BH$474,MATCH(J$2,Totalt!$B$1:$AZ$1,0),FALSE)</f>
        <v>0.69700000000000006</v>
      </c>
      <c r="K3" s="264">
        <f>VLOOKUP($B3,Totalt!$B$1:$BH$474,MATCH(K$2,Totalt!$B$1:$AZ$1,0),FALSE)</f>
        <v>0.37</v>
      </c>
      <c r="M3" t="s">
        <v>687</v>
      </c>
      <c r="R3" t="s">
        <v>687</v>
      </c>
      <c r="S3" s="54" t="str">
        <f>IF(N3="x","nej",
IF(O3="x","ja",
IF(H3="ja","ja","nej")))</f>
        <v>ja</v>
      </c>
      <c r="U3">
        <f>IF(ISERROR(S3),U2,IF(S3="ja",U2+1,U2))</f>
        <v>2</v>
      </c>
    </row>
    <row r="4" spans="1:21" ht="15" customHeight="1" x14ac:dyDescent="0.25">
      <c r="A4" s="264" t="s">
        <v>8</v>
      </c>
      <c r="B4" s="264" t="s">
        <v>11</v>
      </c>
      <c r="C4" s="264">
        <v>7.2342400000000001E-2</v>
      </c>
      <c r="D4" s="264">
        <v>9.3456600000000005</v>
      </c>
      <c r="E4" s="264">
        <v>6.9049399999999999</v>
      </c>
      <c r="F4" s="264">
        <v>1.1542900000000001E-3</v>
      </c>
      <c r="G4" s="264" t="s">
        <v>10</v>
      </c>
      <c r="H4" s="59" t="s">
        <v>10</v>
      </c>
      <c r="J4" s="264">
        <f>VLOOKUP($B4,Totalt!$B$1:$BH$474,MATCH(J$2,Totalt!$B$1:$AZ$1,0),FALSE)</f>
        <v>299.86992700000002</v>
      </c>
      <c r="K4" s="264">
        <f>VLOOKUP($B4,Totalt!$B$1:$BH$474,MATCH(K$2,Totalt!$B$1:$AZ$1,0),FALSE)</f>
        <v>233.7</v>
      </c>
      <c r="M4" t="s">
        <v>687</v>
      </c>
      <c r="R4" t="s">
        <v>687</v>
      </c>
      <c r="S4" s="54" t="str">
        <f t="shared" ref="S4:S67" si="0">IF(N4="x","nej",
IF(O4="x","ja",
IF(H4="ja","ja","nej")))</f>
        <v>ja</v>
      </c>
      <c r="U4">
        <f>IF(ISERROR(S4),U3,IF(S4="ja",U3+1,U3))</f>
        <v>3</v>
      </c>
    </row>
    <row r="5" spans="1:21" ht="15" customHeight="1" x14ac:dyDescent="0.25">
      <c r="A5" s="264" t="s">
        <v>8</v>
      </c>
      <c r="B5" s="264" t="s">
        <v>12</v>
      </c>
      <c r="C5" s="264">
        <v>0.391156</v>
      </c>
      <c r="D5" s="264">
        <v>14.235300000000001</v>
      </c>
      <c r="E5" s="264">
        <v>13.666600000000001</v>
      </c>
      <c r="F5" s="264">
        <v>2.4894199999999998E-2</v>
      </c>
      <c r="G5" s="264" t="s">
        <v>10</v>
      </c>
      <c r="H5" s="59" t="s">
        <v>10</v>
      </c>
      <c r="J5" s="264">
        <f>VLOOKUP($B5,Totalt!$B$1:$BH$474,MATCH(J$2,Totalt!$B$1:$AZ$1,0),FALSE)</f>
        <v>4.0170000000000003</v>
      </c>
      <c r="K5" s="264">
        <f>VLOOKUP($B5,Totalt!$B$1:$BH$474,MATCH(K$2,Totalt!$B$1:$AZ$1,0),FALSE)</f>
        <v>3.2</v>
      </c>
      <c r="M5" t="s">
        <v>687</v>
      </c>
      <c r="R5" t="s">
        <v>687</v>
      </c>
      <c r="S5" s="54" t="str">
        <f t="shared" si="0"/>
        <v>ja</v>
      </c>
      <c r="U5">
        <f t="shared" ref="U5:U67" si="1">IF(ISERROR(S5),U4,IF(S5="ja",U4+1,U4))</f>
        <v>4</v>
      </c>
    </row>
    <row r="6" spans="1:21" ht="15" customHeight="1" x14ac:dyDescent="0.25">
      <c r="A6" s="264" t="s">
        <v>8</v>
      </c>
      <c r="B6" s="264" t="s">
        <v>13</v>
      </c>
      <c r="C6" s="264">
        <v>0</v>
      </c>
      <c r="D6" s="264">
        <v>0</v>
      </c>
      <c r="E6" s="264">
        <v>0</v>
      </c>
      <c r="F6" s="264">
        <v>0</v>
      </c>
      <c r="G6" s="264" t="s">
        <v>14</v>
      </c>
      <c r="H6" s="59" t="s">
        <v>14</v>
      </c>
      <c r="J6" s="264">
        <f>VLOOKUP($B6,Totalt!$B$1:$BH$474,MATCH(J$2,Totalt!$B$1:$AZ$1,0),FALSE)</f>
        <v>0</v>
      </c>
      <c r="K6" s="264" t="str">
        <f>VLOOKUP($B6,Totalt!$B$1:$BH$474,MATCH(K$2,Totalt!$B$1:$AZ$1,0),FALSE)</f>
        <v/>
      </c>
      <c r="M6" t="s">
        <v>687</v>
      </c>
      <c r="R6" t="s">
        <v>687</v>
      </c>
      <c r="S6" s="54" t="str">
        <f t="shared" si="0"/>
        <v>nej</v>
      </c>
      <c r="U6">
        <f t="shared" si="1"/>
        <v>4</v>
      </c>
    </row>
    <row r="7" spans="1:21" ht="15" customHeight="1" x14ac:dyDescent="0.25">
      <c r="A7" s="264" t="s">
        <v>8</v>
      </c>
      <c r="B7" s="264" t="s">
        <v>15</v>
      </c>
      <c r="C7" s="264">
        <v>0.38218800000000003</v>
      </c>
      <c r="D7" s="264">
        <v>47.579300000000003</v>
      </c>
      <c r="E7" s="264">
        <v>14.0786</v>
      </c>
      <c r="F7" s="264">
        <v>0.146145</v>
      </c>
      <c r="G7" s="264" t="s">
        <v>10</v>
      </c>
      <c r="H7" s="59" t="s">
        <v>10</v>
      </c>
      <c r="J7" s="264">
        <f>VLOOKUP($B7,Totalt!$B$1:$BH$474,MATCH(J$2,Totalt!$B$1:$AZ$1,0),FALSE)</f>
        <v>0.86899999999999999</v>
      </c>
      <c r="K7" s="264">
        <f>VLOOKUP($B7,Totalt!$B$1:$BH$474,MATCH(K$2,Totalt!$B$1:$AZ$1,0),FALSE)</f>
        <v>0.8</v>
      </c>
      <c r="M7" t="s">
        <v>687</v>
      </c>
      <c r="R7" t="s">
        <v>687</v>
      </c>
      <c r="S7" s="54" t="str">
        <f t="shared" si="0"/>
        <v>ja</v>
      </c>
      <c r="U7">
        <f t="shared" si="1"/>
        <v>5</v>
      </c>
    </row>
    <row r="8" spans="1:21" ht="15" customHeight="1" x14ac:dyDescent="0.25">
      <c r="A8" s="264" t="s">
        <v>16</v>
      </c>
      <c r="B8" s="264" t="s">
        <v>17</v>
      </c>
      <c r="C8" s="264">
        <v>4.8346E-2</v>
      </c>
      <c r="D8" s="264">
        <v>11.5801</v>
      </c>
      <c r="E8" s="264">
        <v>8.7881400000000003</v>
      </c>
      <c r="F8" s="264">
        <v>5.9613899999999998E-4</v>
      </c>
      <c r="G8" s="264" t="s">
        <v>10</v>
      </c>
      <c r="H8" s="59" t="s">
        <v>10</v>
      </c>
      <c r="J8" s="264">
        <f>VLOOKUP($B8,Totalt!$B$1:$BH$474,MATCH(J$2,Totalt!$B$1:$AZ$1,0),FALSE)</f>
        <v>167.74600000000001</v>
      </c>
      <c r="K8" s="264">
        <f>VLOOKUP($B8,Totalt!$B$1:$BH$474,MATCH(K$2,Totalt!$B$1:$AZ$1,0),FALSE)</f>
        <v>121.9</v>
      </c>
      <c r="M8" t="s">
        <v>687</v>
      </c>
      <c r="R8" t="s">
        <v>687</v>
      </c>
      <c r="S8" s="54" t="str">
        <f t="shared" si="0"/>
        <v>ja</v>
      </c>
      <c r="U8">
        <f t="shared" si="1"/>
        <v>6</v>
      </c>
    </row>
    <row r="9" spans="1:21" ht="15" customHeight="1" x14ac:dyDescent="0.25">
      <c r="A9" s="264" t="s">
        <v>18</v>
      </c>
      <c r="B9" s="264" t="s">
        <v>19</v>
      </c>
      <c r="C9" s="264" t="s">
        <v>20</v>
      </c>
      <c r="D9" s="264" t="s">
        <v>20</v>
      </c>
      <c r="E9" s="264" t="s">
        <v>20</v>
      </c>
      <c r="F9" s="264" t="s">
        <v>20</v>
      </c>
      <c r="G9" s="264" t="s">
        <v>14</v>
      </c>
      <c r="H9" s="59" t="s">
        <v>14</v>
      </c>
      <c r="J9" s="264">
        <f>VLOOKUP($B9,Totalt!$B$1:$BH$474,MATCH(J$2,Totalt!$B$1:$AZ$1,0),FALSE)</f>
        <v>0</v>
      </c>
      <c r="K9" s="264" t="str">
        <f>VLOOKUP($B9,Totalt!$B$1:$BH$474,MATCH(K$2,Totalt!$B$1:$AZ$1,0),FALSE)</f>
        <v/>
      </c>
      <c r="M9" t="s">
        <v>687</v>
      </c>
      <c r="R9" t="s">
        <v>687</v>
      </c>
      <c r="S9" s="54" t="str">
        <f t="shared" si="0"/>
        <v>nej</v>
      </c>
      <c r="U9">
        <f t="shared" si="1"/>
        <v>6</v>
      </c>
    </row>
    <row r="10" spans="1:21" ht="15" customHeight="1" x14ac:dyDescent="0.25">
      <c r="A10" s="264" t="s">
        <v>18</v>
      </c>
      <c r="B10" s="264" t="s">
        <v>21</v>
      </c>
      <c r="C10" s="264" t="s">
        <v>20</v>
      </c>
      <c r="D10" s="264" t="s">
        <v>20</v>
      </c>
      <c r="E10" s="264" t="s">
        <v>20</v>
      </c>
      <c r="F10" s="264" t="s">
        <v>20</v>
      </c>
      <c r="G10" s="264" t="s">
        <v>14</v>
      </c>
      <c r="H10" s="59" t="s">
        <v>14</v>
      </c>
      <c r="J10" s="264">
        <f>VLOOKUP($B10,Totalt!$B$1:$BH$474,MATCH(J$2,Totalt!$B$1:$AZ$1,0),FALSE)</f>
        <v>0</v>
      </c>
      <c r="K10" s="264" t="str">
        <f>VLOOKUP($B10,Totalt!$B$1:$BH$474,MATCH(K$2,Totalt!$B$1:$AZ$1,0),FALSE)</f>
        <v/>
      </c>
      <c r="M10" t="s">
        <v>687</v>
      </c>
      <c r="R10" t="s">
        <v>687</v>
      </c>
      <c r="S10" s="54" t="str">
        <f t="shared" si="0"/>
        <v>nej</v>
      </c>
      <c r="U10">
        <f t="shared" si="1"/>
        <v>6</v>
      </c>
    </row>
    <row r="11" spans="1:21" ht="15" customHeight="1" x14ac:dyDescent="0.25">
      <c r="A11" s="264" t="s">
        <v>18</v>
      </c>
      <c r="B11" s="264" t="s">
        <v>22</v>
      </c>
      <c r="C11" s="264" t="s">
        <v>20</v>
      </c>
      <c r="D11" s="264" t="s">
        <v>20</v>
      </c>
      <c r="E11" s="264" t="s">
        <v>20</v>
      </c>
      <c r="F11" s="264" t="s">
        <v>20</v>
      </c>
      <c r="G11" s="264" t="s">
        <v>14</v>
      </c>
      <c r="H11" s="59" t="s">
        <v>14</v>
      </c>
      <c r="J11" s="264">
        <f>VLOOKUP($B11,Totalt!$B$1:$BH$474,MATCH(J$2,Totalt!$B$1:$AZ$1,0),FALSE)</f>
        <v>0</v>
      </c>
      <c r="K11" s="264" t="str">
        <f>VLOOKUP($B11,Totalt!$B$1:$BH$474,MATCH(K$2,Totalt!$B$1:$AZ$1,0),FALSE)</f>
        <v/>
      </c>
      <c r="M11" t="s">
        <v>687</v>
      </c>
      <c r="R11" t="s">
        <v>687</v>
      </c>
      <c r="S11" s="54" t="str">
        <f t="shared" si="0"/>
        <v>nej</v>
      </c>
      <c r="U11">
        <f t="shared" si="1"/>
        <v>6</v>
      </c>
    </row>
    <row r="12" spans="1:21" ht="15" customHeight="1" x14ac:dyDescent="0.25">
      <c r="A12" s="264" t="s">
        <v>23</v>
      </c>
      <c r="B12" s="264" t="s">
        <v>24</v>
      </c>
      <c r="C12" s="264">
        <v>0.13462099999999999</v>
      </c>
      <c r="D12" s="264">
        <v>17.3812</v>
      </c>
      <c r="E12" s="264">
        <v>8.5570000000000004</v>
      </c>
      <c r="F12" s="264">
        <v>7.1351399999999999E-3</v>
      </c>
      <c r="G12" s="264" t="s">
        <v>14</v>
      </c>
      <c r="H12" s="59" t="s">
        <v>10</v>
      </c>
      <c r="J12" s="264">
        <f>VLOOKUP($B12,Totalt!$B$1:$BH$474,MATCH(J$2,Totalt!$B$1:$AZ$1,0),FALSE)</f>
        <v>129.5</v>
      </c>
      <c r="K12" s="264">
        <f>VLOOKUP($B12,Totalt!$B$1:$BH$474,MATCH(K$2,Totalt!$B$1:$AZ$1,0),FALSE)</f>
        <v>96.3</v>
      </c>
      <c r="M12" t="s">
        <v>687</v>
      </c>
      <c r="R12" t="s">
        <v>687</v>
      </c>
      <c r="S12" s="54" t="str">
        <f t="shared" si="0"/>
        <v>ja</v>
      </c>
      <c r="U12">
        <f t="shared" si="1"/>
        <v>7</v>
      </c>
    </row>
    <row r="13" spans="1:21" ht="15" customHeight="1" x14ac:dyDescent="0.25">
      <c r="A13" s="264" t="s">
        <v>25</v>
      </c>
      <c r="B13" s="264" t="s">
        <v>26</v>
      </c>
      <c r="C13" s="264">
        <v>0</v>
      </c>
      <c r="D13" s="264">
        <v>0</v>
      </c>
      <c r="E13" s="264">
        <v>0</v>
      </c>
      <c r="F13" s="264">
        <v>0</v>
      </c>
      <c r="G13" s="264" t="s">
        <v>14</v>
      </c>
      <c r="H13" s="59" t="s">
        <v>14</v>
      </c>
      <c r="J13" s="264">
        <f>VLOOKUP($B13,Totalt!$B$1:$BH$474,MATCH(J$2,Totalt!$B$1:$AZ$1,0),FALSE)</f>
        <v>0</v>
      </c>
      <c r="K13" s="264" t="str">
        <f>VLOOKUP($B13,Totalt!$B$1:$BH$474,MATCH(K$2,Totalt!$B$1:$AZ$1,0),FALSE)</f>
        <v/>
      </c>
      <c r="M13" t="s">
        <v>687</v>
      </c>
      <c r="R13" t="s">
        <v>687</v>
      </c>
      <c r="S13" s="54" t="str">
        <f t="shared" si="0"/>
        <v>nej</v>
      </c>
      <c r="U13">
        <f t="shared" si="1"/>
        <v>7</v>
      </c>
    </row>
    <row r="14" spans="1:21" ht="15" customHeight="1" x14ac:dyDescent="0.25">
      <c r="A14" s="264" t="s">
        <v>27</v>
      </c>
      <c r="B14" s="264" t="s">
        <v>28</v>
      </c>
      <c r="C14" s="264">
        <v>0.16083700000000001</v>
      </c>
      <c r="D14" s="264">
        <v>28.589500000000001</v>
      </c>
      <c r="E14" s="264">
        <v>9.0661799999999992</v>
      </c>
      <c r="F14" s="264">
        <v>4.5054400000000001E-2</v>
      </c>
      <c r="G14" s="264" t="s">
        <v>10</v>
      </c>
      <c r="H14" s="59" t="s">
        <v>10</v>
      </c>
      <c r="J14" s="264">
        <f>VLOOKUP($B14,Totalt!$B$1:$BH$474,MATCH(J$2,Totalt!$B$1:$AZ$1,0),FALSE)</f>
        <v>146.99999999999997</v>
      </c>
      <c r="K14" s="264">
        <f>VLOOKUP($B14,Totalt!$B$1:$BH$474,MATCH(K$2,Totalt!$B$1:$AZ$1,0),FALSE)</f>
        <v>114.7</v>
      </c>
      <c r="M14" t="s">
        <v>687</v>
      </c>
      <c r="R14" t="s">
        <v>687</v>
      </c>
      <c r="S14" s="54" t="str">
        <f t="shared" si="0"/>
        <v>ja</v>
      </c>
      <c r="U14">
        <f t="shared" si="1"/>
        <v>8</v>
      </c>
    </row>
    <row r="15" spans="1:21" ht="15" customHeight="1" x14ac:dyDescent="0.25">
      <c r="A15" s="264" t="s">
        <v>29</v>
      </c>
      <c r="B15" s="264" t="s">
        <v>30</v>
      </c>
      <c r="C15" s="264">
        <v>0.16558999999999999</v>
      </c>
      <c r="D15" s="264">
        <v>15.974500000000001</v>
      </c>
      <c r="E15" s="264">
        <v>15.5486</v>
      </c>
      <c r="F15" s="264">
        <v>2.0876800000000001E-2</v>
      </c>
      <c r="G15" s="264" t="s">
        <v>10</v>
      </c>
      <c r="H15" s="59" t="s">
        <v>10</v>
      </c>
      <c r="J15" s="264">
        <f>VLOOKUP($B15,Totalt!$B$1:$BH$474,MATCH(J$2,Totalt!$B$1:$AZ$1,0),FALSE)</f>
        <v>9.58</v>
      </c>
      <c r="K15" s="264">
        <f>VLOOKUP($B15,Totalt!$B$1:$BH$474,MATCH(K$2,Totalt!$B$1:$AZ$1,0),FALSE)</f>
        <v>8.0500000000000007</v>
      </c>
      <c r="M15" t="s">
        <v>687</v>
      </c>
      <c r="R15" t="s">
        <v>687</v>
      </c>
      <c r="S15" s="54" t="str">
        <f t="shared" si="0"/>
        <v>ja</v>
      </c>
      <c r="U15">
        <f t="shared" si="1"/>
        <v>9</v>
      </c>
    </row>
    <row r="16" spans="1:21" ht="15" customHeight="1" x14ac:dyDescent="0.25">
      <c r="A16" s="264" t="s">
        <v>31</v>
      </c>
      <c r="B16" s="264" t="s">
        <v>32</v>
      </c>
      <c r="C16" s="264">
        <v>0.19484799999999999</v>
      </c>
      <c r="D16" s="264">
        <v>23.0303</v>
      </c>
      <c r="E16" s="264">
        <v>16.2624</v>
      </c>
      <c r="F16" s="264">
        <v>4.8780499999999997E-2</v>
      </c>
      <c r="G16" s="264" t="s">
        <v>14</v>
      </c>
      <c r="H16" s="59" t="s">
        <v>10</v>
      </c>
      <c r="J16" s="264">
        <f>VLOOKUP($B16,Totalt!$B$1:$BH$474,MATCH(J$2,Totalt!$B$1:$AZ$1,0),FALSE)</f>
        <v>4.0999999999999996</v>
      </c>
      <c r="K16" s="264">
        <f>VLOOKUP($B16,Totalt!$B$1:$BH$474,MATCH(K$2,Totalt!$B$1:$AZ$1,0),FALSE)</f>
        <v>3.3</v>
      </c>
      <c r="M16" t="s">
        <v>687</v>
      </c>
      <c r="R16" t="s">
        <v>687</v>
      </c>
      <c r="S16" s="54" t="str">
        <f t="shared" si="0"/>
        <v>ja</v>
      </c>
      <c r="U16">
        <f t="shared" si="1"/>
        <v>10</v>
      </c>
    </row>
    <row r="17" spans="1:21" ht="15" customHeight="1" x14ac:dyDescent="0.25">
      <c r="A17" s="264" t="s">
        <v>31</v>
      </c>
      <c r="B17" s="264" t="s">
        <v>33</v>
      </c>
      <c r="C17" s="264">
        <v>0</v>
      </c>
      <c r="D17" s="264">
        <v>0</v>
      </c>
      <c r="E17" s="264">
        <v>0</v>
      </c>
      <c r="F17" s="264">
        <v>0</v>
      </c>
      <c r="G17" s="264" t="s">
        <v>14</v>
      </c>
      <c r="H17" s="59" t="s">
        <v>14</v>
      </c>
      <c r="J17" s="264">
        <f>VLOOKUP($B17,Totalt!$B$1:$BH$474,MATCH(J$2,Totalt!$B$1:$AZ$1,0),FALSE)</f>
        <v>0</v>
      </c>
      <c r="K17" s="264" t="str">
        <f>VLOOKUP($B17,Totalt!$B$1:$BH$474,MATCH(K$2,Totalt!$B$1:$AZ$1,0),FALSE)</f>
        <v/>
      </c>
      <c r="M17" t="s">
        <v>687</v>
      </c>
      <c r="R17" t="s">
        <v>687</v>
      </c>
      <c r="S17" s="54" t="str">
        <f t="shared" si="0"/>
        <v>nej</v>
      </c>
      <c r="U17">
        <f t="shared" si="1"/>
        <v>10</v>
      </c>
    </row>
    <row r="18" spans="1:21" ht="15" customHeight="1" x14ac:dyDescent="0.25">
      <c r="A18" s="264" t="s">
        <v>31</v>
      </c>
      <c r="B18" s="264" t="s">
        <v>34</v>
      </c>
      <c r="C18" s="264">
        <v>0</v>
      </c>
      <c r="D18" s="264">
        <v>0</v>
      </c>
      <c r="E18" s="264">
        <v>0</v>
      </c>
      <c r="F18" s="264">
        <v>0</v>
      </c>
      <c r="G18" s="264" t="s">
        <v>14</v>
      </c>
      <c r="H18" s="59" t="s">
        <v>14</v>
      </c>
      <c r="J18" s="264">
        <f>VLOOKUP($B18,Totalt!$B$1:$BH$474,MATCH(J$2,Totalt!$B$1:$AZ$1,0),FALSE)</f>
        <v>0</v>
      </c>
      <c r="K18" s="264" t="str">
        <f>VLOOKUP($B18,Totalt!$B$1:$BH$474,MATCH(K$2,Totalt!$B$1:$AZ$1,0),FALSE)</f>
        <v/>
      </c>
      <c r="M18" t="s">
        <v>687</v>
      </c>
      <c r="R18" t="s">
        <v>687</v>
      </c>
      <c r="S18" s="54" t="str">
        <f t="shared" si="0"/>
        <v>nej</v>
      </c>
      <c r="U18">
        <f t="shared" si="1"/>
        <v>10</v>
      </c>
    </row>
    <row r="19" spans="1:21" ht="15" customHeight="1" x14ac:dyDescent="0.25">
      <c r="A19" s="264" t="s">
        <v>31</v>
      </c>
      <c r="B19" s="264" t="s">
        <v>35</v>
      </c>
      <c r="C19" s="264">
        <v>0</v>
      </c>
      <c r="D19" s="264">
        <v>0</v>
      </c>
      <c r="E19" s="264">
        <v>0</v>
      </c>
      <c r="F19" s="264">
        <v>0</v>
      </c>
      <c r="G19" s="264" t="s">
        <v>14</v>
      </c>
      <c r="H19" s="59" t="s">
        <v>14</v>
      </c>
      <c r="J19" s="264">
        <f>VLOOKUP($B19,Totalt!$B$1:$BH$474,MATCH(J$2,Totalt!$B$1:$AZ$1,0),FALSE)</f>
        <v>0</v>
      </c>
      <c r="K19" s="264" t="str">
        <f>VLOOKUP($B19,Totalt!$B$1:$BH$474,MATCH(K$2,Totalt!$B$1:$AZ$1,0),FALSE)</f>
        <v/>
      </c>
      <c r="M19" t="s">
        <v>687</v>
      </c>
      <c r="R19" t="s">
        <v>687</v>
      </c>
      <c r="S19" s="54" t="str">
        <f t="shared" si="0"/>
        <v>nej</v>
      </c>
      <c r="U19">
        <f t="shared" si="1"/>
        <v>10</v>
      </c>
    </row>
    <row r="20" spans="1:21" ht="15" customHeight="1" x14ac:dyDescent="0.25">
      <c r="A20" s="264" t="s">
        <v>31</v>
      </c>
      <c r="B20" s="264" t="s">
        <v>35</v>
      </c>
      <c r="C20" s="264">
        <v>0</v>
      </c>
      <c r="D20" s="264">
        <v>0</v>
      </c>
      <c r="E20" s="264">
        <v>0</v>
      </c>
      <c r="F20" s="264">
        <v>0</v>
      </c>
      <c r="G20" s="264" t="s">
        <v>14</v>
      </c>
      <c r="H20" s="59" t="s">
        <v>14</v>
      </c>
      <c r="J20" s="264">
        <f>VLOOKUP($B20,Totalt!$B$1:$BH$474,MATCH(J$2,Totalt!$B$1:$AZ$1,0),FALSE)</f>
        <v>0</v>
      </c>
      <c r="K20" s="264" t="str">
        <f>VLOOKUP($B20,Totalt!$B$1:$BH$474,MATCH(K$2,Totalt!$B$1:$AZ$1,0),FALSE)</f>
        <v/>
      </c>
      <c r="M20" t="s">
        <v>687</v>
      </c>
      <c r="R20" t="s">
        <v>687</v>
      </c>
      <c r="S20" s="54" t="str">
        <f t="shared" si="0"/>
        <v>nej</v>
      </c>
      <c r="U20">
        <f t="shared" si="1"/>
        <v>10</v>
      </c>
    </row>
    <row r="21" spans="1:21" ht="15" customHeight="1" x14ac:dyDescent="0.25">
      <c r="A21" s="264" t="s">
        <v>31</v>
      </c>
      <c r="B21" s="264" t="s">
        <v>35</v>
      </c>
      <c r="C21" s="264">
        <v>0</v>
      </c>
      <c r="D21" s="264">
        <v>0</v>
      </c>
      <c r="E21" s="264">
        <v>0</v>
      </c>
      <c r="F21" s="264">
        <v>0</v>
      </c>
      <c r="G21" s="264" t="s">
        <v>14</v>
      </c>
      <c r="H21" s="59" t="s">
        <v>14</v>
      </c>
      <c r="J21" s="264">
        <f>VLOOKUP($B21,Totalt!$B$1:$BH$474,MATCH(J$2,Totalt!$B$1:$AZ$1,0),FALSE)</f>
        <v>0</v>
      </c>
      <c r="K21" s="264" t="str">
        <f>VLOOKUP($B21,Totalt!$B$1:$BH$474,MATCH(K$2,Totalt!$B$1:$AZ$1,0),FALSE)</f>
        <v/>
      </c>
      <c r="M21" t="s">
        <v>687</v>
      </c>
      <c r="R21" t="s">
        <v>687</v>
      </c>
      <c r="S21" s="54" t="str">
        <f t="shared" si="0"/>
        <v>nej</v>
      </c>
      <c r="U21">
        <f t="shared" si="1"/>
        <v>10</v>
      </c>
    </row>
    <row r="22" spans="1:21" ht="15" customHeight="1" x14ac:dyDescent="0.25">
      <c r="A22" s="264" t="s">
        <v>31</v>
      </c>
      <c r="B22" s="264" t="s">
        <v>35</v>
      </c>
      <c r="C22" s="264">
        <v>0</v>
      </c>
      <c r="D22" s="264">
        <v>0</v>
      </c>
      <c r="E22" s="264">
        <v>0</v>
      </c>
      <c r="F22" s="264">
        <v>0</v>
      </c>
      <c r="G22" s="264" t="s">
        <v>14</v>
      </c>
      <c r="H22" s="59" t="s">
        <v>14</v>
      </c>
      <c r="J22" s="264">
        <f>VLOOKUP($B22,Totalt!$B$1:$BH$474,MATCH(J$2,Totalt!$B$1:$AZ$1,0),FALSE)</f>
        <v>0</v>
      </c>
      <c r="K22" s="264" t="str">
        <f>VLOOKUP($B22,Totalt!$B$1:$BH$474,MATCH(K$2,Totalt!$B$1:$AZ$1,0),FALSE)</f>
        <v/>
      </c>
      <c r="M22" t="s">
        <v>687</v>
      </c>
      <c r="R22" t="s">
        <v>687</v>
      </c>
      <c r="S22" s="54" t="str">
        <f t="shared" si="0"/>
        <v>nej</v>
      </c>
      <c r="U22">
        <f t="shared" si="1"/>
        <v>10</v>
      </c>
    </row>
    <row r="23" spans="1:21" ht="15" customHeight="1" x14ac:dyDescent="0.25">
      <c r="A23" s="264" t="s">
        <v>31</v>
      </c>
      <c r="B23" s="264" t="s">
        <v>35</v>
      </c>
      <c r="C23" s="264">
        <v>0</v>
      </c>
      <c r="D23" s="264">
        <v>0</v>
      </c>
      <c r="E23" s="264">
        <v>0</v>
      </c>
      <c r="F23" s="264">
        <v>0</v>
      </c>
      <c r="G23" s="264" t="s">
        <v>14</v>
      </c>
      <c r="H23" s="59" t="s">
        <v>14</v>
      </c>
      <c r="J23" s="264">
        <f>VLOOKUP($B23,Totalt!$B$1:$BH$474,MATCH(J$2,Totalt!$B$1:$AZ$1,0),FALSE)</f>
        <v>0</v>
      </c>
      <c r="K23" s="264" t="str">
        <f>VLOOKUP($B23,Totalt!$B$1:$BH$474,MATCH(K$2,Totalt!$B$1:$AZ$1,0),FALSE)</f>
        <v/>
      </c>
      <c r="M23" t="s">
        <v>687</v>
      </c>
      <c r="R23" t="s">
        <v>687</v>
      </c>
      <c r="S23" s="54" t="str">
        <f t="shared" si="0"/>
        <v>nej</v>
      </c>
      <c r="U23">
        <f t="shared" si="1"/>
        <v>10</v>
      </c>
    </row>
    <row r="24" spans="1:21" ht="15" customHeight="1" x14ac:dyDescent="0.25">
      <c r="A24" s="264" t="s">
        <v>31</v>
      </c>
      <c r="B24" s="264" t="s">
        <v>35</v>
      </c>
      <c r="C24" s="264">
        <v>0</v>
      </c>
      <c r="D24" s="264">
        <v>0</v>
      </c>
      <c r="E24" s="264">
        <v>0</v>
      </c>
      <c r="F24" s="264">
        <v>0</v>
      </c>
      <c r="G24" s="264" t="s">
        <v>14</v>
      </c>
      <c r="H24" s="59" t="s">
        <v>14</v>
      </c>
      <c r="J24" s="264">
        <f>VLOOKUP($B24,Totalt!$B$1:$BH$474,MATCH(J$2,Totalt!$B$1:$AZ$1,0),FALSE)</f>
        <v>0</v>
      </c>
      <c r="K24" s="264" t="str">
        <f>VLOOKUP($B24,Totalt!$B$1:$BH$474,MATCH(K$2,Totalt!$B$1:$AZ$1,0),FALSE)</f>
        <v/>
      </c>
      <c r="M24" t="s">
        <v>687</v>
      </c>
      <c r="R24" t="s">
        <v>687</v>
      </c>
      <c r="S24" s="54" t="str">
        <f t="shared" si="0"/>
        <v>nej</v>
      </c>
      <c r="U24">
        <f t="shared" si="1"/>
        <v>10</v>
      </c>
    </row>
    <row r="25" spans="1:21" ht="15" customHeight="1" x14ac:dyDescent="0.25">
      <c r="A25" s="264" t="s">
        <v>31</v>
      </c>
      <c r="B25" s="264" t="s">
        <v>35</v>
      </c>
      <c r="C25" s="264">
        <v>0</v>
      </c>
      <c r="D25" s="264">
        <v>0</v>
      </c>
      <c r="E25" s="264">
        <v>0</v>
      </c>
      <c r="F25" s="264">
        <v>0</v>
      </c>
      <c r="G25" s="264" t="s">
        <v>14</v>
      </c>
      <c r="H25" s="59" t="s">
        <v>14</v>
      </c>
      <c r="J25" s="264">
        <f>VLOOKUP($B25,Totalt!$B$1:$BH$474,MATCH(J$2,Totalt!$B$1:$AZ$1,0),FALSE)</f>
        <v>0</v>
      </c>
      <c r="K25" s="264" t="str">
        <f>VLOOKUP($B25,Totalt!$B$1:$BH$474,MATCH(K$2,Totalt!$B$1:$AZ$1,0),FALSE)</f>
        <v/>
      </c>
      <c r="M25" t="s">
        <v>687</v>
      </c>
      <c r="R25" t="s">
        <v>687</v>
      </c>
      <c r="S25" s="54" t="str">
        <f t="shared" si="0"/>
        <v>nej</v>
      </c>
      <c r="U25">
        <f t="shared" si="1"/>
        <v>10</v>
      </c>
    </row>
    <row r="26" spans="1:21" ht="15" customHeight="1" x14ac:dyDescent="0.25">
      <c r="A26" s="264" t="s">
        <v>31</v>
      </c>
      <c r="B26" s="264" t="s">
        <v>35</v>
      </c>
      <c r="C26" s="264">
        <v>0</v>
      </c>
      <c r="D26" s="264">
        <v>0</v>
      </c>
      <c r="E26" s="264">
        <v>0</v>
      </c>
      <c r="F26" s="264">
        <v>0</v>
      </c>
      <c r="G26" s="264" t="s">
        <v>14</v>
      </c>
      <c r="H26" s="59" t="s">
        <v>14</v>
      </c>
      <c r="J26" s="264">
        <f>VLOOKUP($B26,Totalt!$B$1:$BH$474,MATCH(J$2,Totalt!$B$1:$AZ$1,0),FALSE)</f>
        <v>0</v>
      </c>
      <c r="K26" s="264" t="str">
        <f>VLOOKUP($B26,Totalt!$B$1:$BH$474,MATCH(K$2,Totalt!$B$1:$AZ$1,0),FALSE)</f>
        <v/>
      </c>
      <c r="M26" t="s">
        <v>687</v>
      </c>
      <c r="R26" t="s">
        <v>687</v>
      </c>
      <c r="S26" s="54" t="str">
        <f t="shared" si="0"/>
        <v>nej</v>
      </c>
      <c r="U26">
        <f t="shared" si="1"/>
        <v>10</v>
      </c>
    </row>
    <row r="27" spans="1:21" ht="15" customHeight="1" x14ac:dyDescent="0.25">
      <c r="A27" s="264" t="s">
        <v>31</v>
      </c>
      <c r="B27" s="264" t="s">
        <v>36</v>
      </c>
      <c r="C27" s="264">
        <v>0</v>
      </c>
      <c r="D27" s="264">
        <v>0</v>
      </c>
      <c r="E27" s="264">
        <v>0</v>
      </c>
      <c r="F27" s="264">
        <v>0</v>
      </c>
      <c r="G27" s="264" t="s">
        <v>14</v>
      </c>
      <c r="H27" s="59" t="s">
        <v>14</v>
      </c>
      <c r="J27" s="264">
        <f>VLOOKUP($B27,Totalt!$B$1:$BH$474,MATCH(J$2,Totalt!$B$1:$AZ$1,0),FALSE)</f>
        <v>0</v>
      </c>
      <c r="K27" s="264" t="str">
        <f>VLOOKUP($B27,Totalt!$B$1:$BH$474,MATCH(K$2,Totalt!$B$1:$AZ$1,0),FALSE)</f>
        <v/>
      </c>
      <c r="M27" t="s">
        <v>687</v>
      </c>
      <c r="R27" t="s">
        <v>687</v>
      </c>
      <c r="S27" s="54" t="str">
        <f t="shared" si="0"/>
        <v>nej</v>
      </c>
      <c r="U27">
        <f t="shared" si="1"/>
        <v>10</v>
      </c>
    </row>
    <row r="28" spans="1:21" ht="15" customHeight="1" x14ac:dyDescent="0.25">
      <c r="A28" s="264" t="s">
        <v>31</v>
      </c>
      <c r="B28" s="264" t="s">
        <v>36</v>
      </c>
      <c r="C28" s="264">
        <v>0</v>
      </c>
      <c r="D28" s="264">
        <v>0</v>
      </c>
      <c r="E28" s="264">
        <v>0</v>
      </c>
      <c r="F28" s="264">
        <v>0</v>
      </c>
      <c r="G28" s="264" t="s">
        <v>14</v>
      </c>
      <c r="H28" s="59" t="s">
        <v>14</v>
      </c>
      <c r="J28" s="264">
        <f>VLOOKUP($B28,Totalt!$B$1:$BH$474,MATCH(J$2,Totalt!$B$1:$AZ$1,0),FALSE)</f>
        <v>0</v>
      </c>
      <c r="K28" s="264" t="str">
        <f>VLOOKUP($B28,Totalt!$B$1:$BH$474,MATCH(K$2,Totalt!$B$1:$AZ$1,0),FALSE)</f>
        <v/>
      </c>
      <c r="M28" t="s">
        <v>687</v>
      </c>
      <c r="R28" t="s">
        <v>687</v>
      </c>
      <c r="S28" s="54" t="str">
        <f t="shared" si="0"/>
        <v>nej</v>
      </c>
      <c r="U28">
        <f t="shared" si="1"/>
        <v>10</v>
      </c>
    </row>
    <row r="29" spans="1:21" ht="15" customHeight="1" x14ac:dyDescent="0.25">
      <c r="A29" s="264" t="s">
        <v>31</v>
      </c>
      <c r="B29" s="264" t="s">
        <v>36</v>
      </c>
      <c r="C29" s="264">
        <v>0</v>
      </c>
      <c r="D29" s="264">
        <v>0</v>
      </c>
      <c r="E29" s="264">
        <v>0</v>
      </c>
      <c r="F29" s="264">
        <v>0</v>
      </c>
      <c r="G29" s="264" t="s">
        <v>14</v>
      </c>
      <c r="H29" s="59" t="s">
        <v>14</v>
      </c>
      <c r="J29" s="264">
        <f>VLOOKUP($B29,Totalt!$B$1:$BH$474,MATCH(J$2,Totalt!$B$1:$AZ$1,0),FALSE)</f>
        <v>0</v>
      </c>
      <c r="K29" s="264" t="str">
        <f>VLOOKUP($B29,Totalt!$B$1:$BH$474,MATCH(K$2,Totalt!$B$1:$AZ$1,0),FALSE)</f>
        <v/>
      </c>
      <c r="M29" t="s">
        <v>687</v>
      </c>
      <c r="R29" t="s">
        <v>687</v>
      </c>
      <c r="S29" s="54" t="str">
        <f t="shared" si="0"/>
        <v>nej</v>
      </c>
      <c r="U29">
        <f t="shared" si="1"/>
        <v>10</v>
      </c>
    </row>
    <row r="30" spans="1:21" ht="15" customHeight="1" x14ac:dyDescent="0.25">
      <c r="A30" s="264" t="s">
        <v>31</v>
      </c>
      <c r="B30" s="264" t="s">
        <v>36</v>
      </c>
      <c r="C30" s="264">
        <v>0</v>
      </c>
      <c r="D30" s="264">
        <v>0</v>
      </c>
      <c r="E30" s="264">
        <v>0</v>
      </c>
      <c r="F30" s="264">
        <v>0</v>
      </c>
      <c r="G30" s="264" t="s">
        <v>14</v>
      </c>
      <c r="H30" s="59" t="s">
        <v>14</v>
      </c>
      <c r="J30" s="264">
        <f>VLOOKUP($B30,Totalt!$B$1:$BH$474,MATCH(J$2,Totalt!$B$1:$AZ$1,0),FALSE)</f>
        <v>0</v>
      </c>
      <c r="K30" s="264" t="str">
        <f>VLOOKUP($B30,Totalt!$B$1:$BH$474,MATCH(K$2,Totalt!$B$1:$AZ$1,0),FALSE)</f>
        <v/>
      </c>
      <c r="M30" t="s">
        <v>687</v>
      </c>
      <c r="R30" t="s">
        <v>687</v>
      </c>
      <c r="S30" s="54" t="str">
        <f t="shared" si="0"/>
        <v>nej</v>
      </c>
      <c r="U30">
        <f t="shared" si="1"/>
        <v>10</v>
      </c>
    </row>
    <row r="31" spans="1:21" ht="15" customHeight="1" x14ac:dyDescent="0.25">
      <c r="A31" s="264" t="s">
        <v>31</v>
      </c>
      <c r="B31" s="264" t="s">
        <v>36</v>
      </c>
      <c r="C31" s="264">
        <v>0</v>
      </c>
      <c r="D31" s="264">
        <v>0</v>
      </c>
      <c r="E31" s="264">
        <v>0</v>
      </c>
      <c r="F31" s="264">
        <v>0</v>
      </c>
      <c r="G31" s="264" t="s">
        <v>14</v>
      </c>
      <c r="H31" s="59" t="s">
        <v>14</v>
      </c>
      <c r="J31" s="264">
        <f>VLOOKUP($B31,Totalt!$B$1:$BH$474,MATCH(J$2,Totalt!$B$1:$AZ$1,0),FALSE)</f>
        <v>0</v>
      </c>
      <c r="K31" s="264" t="str">
        <f>VLOOKUP($B31,Totalt!$B$1:$BH$474,MATCH(K$2,Totalt!$B$1:$AZ$1,0),FALSE)</f>
        <v/>
      </c>
      <c r="M31" t="s">
        <v>687</v>
      </c>
      <c r="R31" t="s">
        <v>687</v>
      </c>
      <c r="S31" s="54" t="str">
        <f t="shared" si="0"/>
        <v>nej</v>
      </c>
      <c r="U31">
        <f t="shared" si="1"/>
        <v>10</v>
      </c>
    </row>
    <row r="32" spans="1:21" ht="15" customHeight="1" x14ac:dyDescent="0.25">
      <c r="A32" s="264" t="s">
        <v>31</v>
      </c>
      <c r="B32" s="264" t="s">
        <v>36</v>
      </c>
      <c r="C32" s="264">
        <v>0</v>
      </c>
      <c r="D32" s="264">
        <v>0</v>
      </c>
      <c r="E32" s="264">
        <v>0</v>
      </c>
      <c r="F32" s="264">
        <v>0</v>
      </c>
      <c r="G32" s="264" t="s">
        <v>14</v>
      </c>
      <c r="H32" s="59" t="s">
        <v>14</v>
      </c>
      <c r="J32" s="264">
        <f>VLOOKUP($B32,Totalt!$B$1:$BH$474,MATCH(J$2,Totalt!$B$1:$AZ$1,0),FALSE)</f>
        <v>0</v>
      </c>
      <c r="K32" s="264" t="str">
        <f>VLOOKUP($B32,Totalt!$B$1:$BH$474,MATCH(K$2,Totalt!$B$1:$AZ$1,0),FALSE)</f>
        <v/>
      </c>
      <c r="M32" t="s">
        <v>687</v>
      </c>
      <c r="R32" t="s">
        <v>687</v>
      </c>
      <c r="S32" s="54" t="str">
        <f t="shared" si="0"/>
        <v>nej</v>
      </c>
      <c r="U32">
        <f t="shared" si="1"/>
        <v>10</v>
      </c>
    </row>
    <row r="33" spans="1:21" ht="15" customHeight="1" x14ac:dyDescent="0.25">
      <c r="A33" s="264" t="s">
        <v>31</v>
      </c>
      <c r="B33" s="264" t="s">
        <v>36</v>
      </c>
      <c r="C33" s="264">
        <v>0</v>
      </c>
      <c r="D33" s="264">
        <v>0</v>
      </c>
      <c r="E33" s="264">
        <v>0</v>
      </c>
      <c r="F33" s="264">
        <v>0</v>
      </c>
      <c r="G33" s="264" t="s">
        <v>14</v>
      </c>
      <c r="H33" s="59" t="s">
        <v>14</v>
      </c>
      <c r="J33" s="264">
        <f>VLOOKUP($B33,Totalt!$B$1:$BH$474,MATCH(J$2,Totalt!$B$1:$AZ$1,0),FALSE)</f>
        <v>0</v>
      </c>
      <c r="K33" s="264" t="str">
        <f>VLOOKUP($B33,Totalt!$B$1:$BH$474,MATCH(K$2,Totalt!$B$1:$AZ$1,0),FALSE)</f>
        <v/>
      </c>
      <c r="M33" t="s">
        <v>687</v>
      </c>
      <c r="R33" t="s">
        <v>687</v>
      </c>
      <c r="S33" s="54" t="str">
        <f t="shared" si="0"/>
        <v>nej</v>
      </c>
      <c r="U33">
        <f t="shared" si="1"/>
        <v>10</v>
      </c>
    </row>
    <row r="34" spans="1:21" ht="15" customHeight="1" x14ac:dyDescent="0.25">
      <c r="A34" s="264" t="s">
        <v>31</v>
      </c>
      <c r="B34" s="264" t="s">
        <v>36</v>
      </c>
      <c r="C34" s="264">
        <v>0</v>
      </c>
      <c r="D34" s="264">
        <v>0</v>
      </c>
      <c r="E34" s="264">
        <v>0</v>
      </c>
      <c r="F34" s="264">
        <v>0</v>
      </c>
      <c r="G34" s="264" t="s">
        <v>14</v>
      </c>
      <c r="H34" s="59" t="s">
        <v>14</v>
      </c>
      <c r="J34" s="264">
        <f>VLOOKUP($B34,Totalt!$B$1:$BH$474,MATCH(J$2,Totalt!$B$1:$AZ$1,0),FALSE)</f>
        <v>0</v>
      </c>
      <c r="K34" s="264" t="str">
        <f>VLOOKUP($B34,Totalt!$B$1:$BH$474,MATCH(K$2,Totalt!$B$1:$AZ$1,0),FALSE)</f>
        <v/>
      </c>
      <c r="M34" t="s">
        <v>687</v>
      </c>
      <c r="R34" t="s">
        <v>687</v>
      </c>
      <c r="S34" s="54" t="str">
        <f t="shared" si="0"/>
        <v>nej</v>
      </c>
      <c r="U34">
        <f t="shared" si="1"/>
        <v>10</v>
      </c>
    </row>
    <row r="35" spans="1:21" ht="15" customHeight="1" x14ac:dyDescent="0.25">
      <c r="A35" s="264" t="s">
        <v>31</v>
      </c>
      <c r="B35" s="264" t="s">
        <v>36</v>
      </c>
      <c r="C35" s="264">
        <v>0</v>
      </c>
      <c r="D35" s="264">
        <v>0</v>
      </c>
      <c r="E35" s="264">
        <v>0</v>
      </c>
      <c r="F35" s="264">
        <v>0</v>
      </c>
      <c r="G35" s="264" t="s">
        <v>14</v>
      </c>
      <c r="H35" s="59" t="s">
        <v>14</v>
      </c>
      <c r="J35" s="264">
        <f>VLOOKUP($B35,Totalt!$B$1:$BH$474,MATCH(J$2,Totalt!$B$1:$AZ$1,0),FALSE)</f>
        <v>0</v>
      </c>
      <c r="K35" s="264" t="str">
        <f>VLOOKUP($B35,Totalt!$B$1:$BH$474,MATCH(K$2,Totalt!$B$1:$AZ$1,0),FALSE)</f>
        <v/>
      </c>
      <c r="M35" t="s">
        <v>687</v>
      </c>
      <c r="R35" t="s">
        <v>687</v>
      </c>
      <c r="S35" s="54" t="str">
        <f t="shared" si="0"/>
        <v>nej</v>
      </c>
      <c r="U35">
        <f t="shared" si="1"/>
        <v>10</v>
      </c>
    </row>
    <row r="36" spans="1:21" ht="15" customHeight="1" x14ac:dyDescent="0.25">
      <c r="A36" s="264" t="s">
        <v>31</v>
      </c>
      <c r="B36" s="264" t="s">
        <v>37</v>
      </c>
      <c r="C36" s="264">
        <v>0.12725</v>
      </c>
      <c r="D36" s="264">
        <v>6.6814999999999998</v>
      </c>
      <c r="E36" s="264">
        <v>14.95</v>
      </c>
      <c r="F36" s="264">
        <v>0</v>
      </c>
      <c r="G36" s="264" t="s">
        <v>14</v>
      </c>
      <c r="H36" s="59" t="s">
        <v>10</v>
      </c>
      <c r="J36" s="264">
        <f>VLOOKUP($B36,Totalt!$B$1:$BH$474,MATCH(J$2,Totalt!$B$1:$AZ$1,0),FALSE)</f>
        <v>2.3499999999999996</v>
      </c>
      <c r="K36" s="264">
        <f>VLOOKUP($B36,Totalt!$B$1:$BH$474,MATCH(K$2,Totalt!$B$1:$AZ$1,0),FALSE)</f>
        <v>2</v>
      </c>
      <c r="M36" t="s">
        <v>687</v>
      </c>
      <c r="R36" t="s">
        <v>687</v>
      </c>
      <c r="S36" s="54" t="str">
        <f t="shared" si="0"/>
        <v>ja</v>
      </c>
      <c r="U36">
        <f t="shared" si="1"/>
        <v>11</v>
      </c>
    </row>
    <row r="37" spans="1:21" ht="15" customHeight="1" x14ac:dyDescent="0.25">
      <c r="A37" s="264" t="s">
        <v>31</v>
      </c>
      <c r="B37" s="264" t="s">
        <v>38</v>
      </c>
      <c r="C37" s="264">
        <v>0.19012299999999999</v>
      </c>
      <c r="D37" s="264">
        <v>40.3748</v>
      </c>
      <c r="E37" s="264">
        <v>11.812799999999999</v>
      </c>
      <c r="F37" s="264">
        <v>0.13636400000000001</v>
      </c>
      <c r="G37" s="264" t="s">
        <v>14</v>
      </c>
      <c r="H37" s="59" t="s">
        <v>10</v>
      </c>
      <c r="J37" s="264">
        <f>VLOOKUP($B37,Totalt!$B$1:$BH$474,MATCH(J$2,Totalt!$B$1:$AZ$1,0),FALSE)</f>
        <v>8.7999999999999989</v>
      </c>
      <c r="K37" s="264">
        <f>VLOOKUP($B37,Totalt!$B$1:$BH$474,MATCH(K$2,Totalt!$B$1:$AZ$1,0),FALSE)</f>
        <v>8.1</v>
      </c>
      <c r="M37" t="s">
        <v>687</v>
      </c>
      <c r="R37" t="s">
        <v>687</v>
      </c>
      <c r="S37" s="54" t="str">
        <f t="shared" si="0"/>
        <v>ja</v>
      </c>
      <c r="U37">
        <f t="shared" si="1"/>
        <v>12</v>
      </c>
    </row>
    <row r="38" spans="1:21" ht="15" customHeight="1" x14ac:dyDescent="0.25">
      <c r="A38" s="264" t="s">
        <v>31</v>
      </c>
      <c r="B38" s="264" t="s">
        <v>39</v>
      </c>
      <c r="C38" s="264">
        <v>0.27945900000000001</v>
      </c>
      <c r="D38" s="264">
        <v>43.185899999999997</v>
      </c>
      <c r="E38" s="264">
        <v>17.990500000000001</v>
      </c>
      <c r="F38" s="264">
        <v>0.1</v>
      </c>
      <c r="G38" s="264" t="s">
        <v>14</v>
      </c>
      <c r="H38" s="59" t="s">
        <v>10</v>
      </c>
      <c r="J38" s="264">
        <f>VLOOKUP($B38,Totalt!$B$1:$BH$474,MATCH(J$2,Totalt!$B$1:$AZ$1,0),FALSE)</f>
        <v>5</v>
      </c>
      <c r="K38" s="264">
        <f>VLOOKUP($B38,Totalt!$B$1:$BH$474,MATCH(K$2,Totalt!$B$1:$AZ$1,0),FALSE)</f>
        <v>3.7</v>
      </c>
      <c r="M38" t="s">
        <v>687</v>
      </c>
      <c r="R38" t="s">
        <v>687</v>
      </c>
      <c r="S38" s="54" t="str">
        <f t="shared" si="0"/>
        <v>ja</v>
      </c>
      <c r="U38">
        <f t="shared" si="1"/>
        <v>13</v>
      </c>
    </row>
    <row r="39" spans="1:21" ht="15" customHeight="1" x14ac:dyDescent="0.25">
      <c r="A39" s="264" t="s">
        <v>31</v>
      </c>
      <c r="B39" s="264" t="s">
        <v>40</v>
      </c>
      <c r="C39" s="264">
        <v>0.19647100000000001</v>
      </c>
      <c r="D39" s="264">
        <v>22.694700000000001</v>
      </c>
      <c r="E39" s="264">
        <v>16.5488</v>
      </c>
      <c r="F39" s="264">
        <v>4.5454500000000002E-2</v>
      </c>
      <c r="G39" s="264" t="s">
        <v>14</v>
      </c>
      <c r="H39" s="59" t="s">
        <v>10</v>
      </c>
      <c r="J39" s="264">
        <f>VLOOKUP($B39,Totalt!$B$1:$BH$474,MATCH(J$2,Totalt!$B$1:$AZ$1,0),FALSE)</f>
        <v>4.4000000000000004</v>
      </c>
      <c r="K39" s="264">
        <f>VLOOKUP($B39,Totalt!$B$1:$BH$474,MATCH(K$2,Totalt!$B$1:$AZ$1,0),FALSE)</f>
        <v>3.4</v>
      </c>
      <c r="M39" t="s">
        <v>687</v>
      </c>
      <c r="R39" t="s">
        <v>687</v>
      </c>
      <c r="S39" s="54" t="str">
        <f t="shared" si="0"/>
        <v>ja</v>
      </c>
      <c r="U39">
        <f t="shared" si="1"/>
        <v>14</v>
      </c>
    </row>
    <row r="40" spans="1:21" ht="15" customHeight="1" x14ac:dyDescent="0.25">
      <c r="A40" s="264" t="s">
        <v>31</v>
      </c>
      <c r="B40" s="264" t="s">
        <v>41</v>
      </c>
      <c r="C40" s="264">
        <v>7.8318200000000004E-2</v>
      </c>
      <c r="D40" s="264">
        <v>19.4848</v>
      </c>
      <c r="E40" s="264">
        <v>11.5748</v>
      </c>
      <c r="F40" s="264">
        <v>1.46628E-2</v>
      </c>
      <c r="G40" s="264" t="s">
        <v>14</v>
      </c>
      <c r="H40" s="59" t="s">
        <v>10</v>
      </c>
      <c r="J40" s="264">
        <f>VLOOKUP($B40,Totalt!$B$1:$BH$474,MATCH(J$2,Totalt!$B$1:$AZ$1,0),FALSE)</f>
        <v>34.1</v>
      </c>
      <c r="K40" s="264">
        <f>VLOOKUP($B40,Totalt!$B$1:$BH$474,MATCH(K$2,Totalt!$B$1:$AZ$1,0),FALSE)</f>
        <v>22</v>
      </c>
      <c r="M40" t="s">
        <v>687</v>
      </c>
      <c r="R40" t="s">
        <v>687</v>
      </c>
      <c r="S40" s="54" t="str">
        <f t="shared" si="0"/>
        <v>ja</v>
      </c>
      <c r="U40">
        <f t="shared" si="1"/>
        <v>15</v>
      </c>
    </row>
    <row r="41" spans="1:21" ht="15" customHeight="1" x14ac:dyDescent="0.25">
      <c r="A41" s="264" t="s">
        <v>31</v>
      </c>
      <c r="B41" s="264" t="s">
        <v>42</v>
      </c>
      <c r="C41" s="264">
        <v>1.1810999999999999E-5</v>
      </c>
      <c r="D41" s="264">
        <v>0</v>
      </c>
      <c r="E41" s="264">
        <v>0</v>
      </c>
      <c r="F41" s="264">
        <v>0</v>
      </c>
      <c r="G41" s="264" t="s">
        <v>14</v>
      </c>
      <c r="H41" s="59" t="s">
        <v>10</v>
      </c>
      <c r="J41" s="264">
        <f>VLOOKUP($B41,Totalt!$B$1:$BH$474,MATCH(J$2,Totalt!$B$1:$AZ$1,0),FALSE)</f>
        <v>29.186500000000002</v>
      </c>
      <c r="K41" s="264">
        <f>VLOOKUP($B41,Totalt!$B$1:$BH$474,MATCH(K$2,Totalt!$B$1:$AZ$1,0),FALSE)</f>
        <v>25.4</v>
      </c>
      <c r="M41" t="s">
        <v>687</v>
      </c>
      <c r="R41" t="s">
        <v>687</v>
      </c>
      <c r="S41" s="54" t="str">
        <f t="shared" si="0"/>
        <v>ja</v>
      </c>
      <c r="U41">
        <f t="shared" si="1"/>
        <v>16</v>
      </c>
    </row>
    <row r="42" spans="1:21" ht="15" customHeight="1" x14ac:dyDescent="0.25">
      <c r="A42" s="264" t="s">
        <v>31</v>
      </c>
      <c r="B42" s="264" t="s">
        <v>43</v>
      </c>
      <c r="C42" s="264">
        <v>0.15803300000000001</v>
      </c>
      <c r="D42" s="264">
        <v>11.7538</v>
      </c>
      <c r="E42" s="264">
        <v>16.759499999999999</v>
      </c>
      <c r="F42" s="264">
        <v>1.2500000000000001E-2</v>
      </c>
      <c r="G42" s="264" t="s">
        <v>14</v>
      </c>
      <c r="H42" s="59" t="s">
        <v>10</v>
      </c>
      <c r="J42" s="264">
        <f>VLOOKUP($B42,Totalt!$B$1:$BH$474,MATCH(J$2,Totalt!$B$1:$AZ$1,0),FALSE)</f>
        <v>8</v>
      </c>
      <c r="K42" s="264">
        <f>VLOOKUP($B42,Totalt!$B$1:$BH$474,MATCH(K$2,Totalt!$B$1:$AZ$1,0),FALSE)</f>
        <v>6.1</v>
      </c>
      <c r="M42" t="s">
        <v>687</v>
      </c>
      <c r="R42" t="s">
        <v>687</v>
      </c>
      <c r="S42" s="54" t="str">
        <f t="shared" si="0"/>
        <v>ja</v>
      </c>
      <c r="U42">
        <f t="shared" si="1"/>
        <v>17</v>
      </c>
    </row>
    <row r="43" spans="1:21" ht="15" customHeight="1" x14ac:dyDescent="0.25">
      <c r="A43" s="264" t="s">
        <v>31</v>
      </c>
      <c r="B43" s="264" t="s">
        <v>44</v>
      </c>
      <c r="C43" s="264">
        <v>0.17391300000000001</v>
      </c>
      <c r="D43" s="264">
        <v>18.29</v>
      </c>
      <c r="E43" s="264">
        <v>15.622999999999999</v>
      </c>
      <c r="F43" s="264">
        <v>3.5714299999999997E-2</v>
      </c>
      <c r="G43" s="264" t="s">
        <v>14</v>
      </c>
      <c r="H43" s="59" t="s">
        <v>10</v>
      </c>
      <c r="J43" s="264">
        <f>VLOOKUP($B43,Totalt!$B$1:$BH$474,MATCH(J$2,Totalt!$B$1:$AZ$1,0),FALSE)</f>
        <v>2.8000000000000003</v>
      </c>
      <c r="K43" s="264">
        <f>VLOOKUP($B43,Totalt!$B$1:$BH$474,MATCH(K$2,Totalt!$B$1:$AZ$1,0),FALSE)</f>
        <v>2.2999999999999998</v>
      </c>
      <c r="M43" t="s">
        <v>687</v>
      </c>
      <c r="R43" t="s">
        <v>687</v>
      </c>
      <c r="S43" s="54" t="str">
        <f t="shared" si="0"/>
        <v>ja</v>
      </c>
      <c r="U43">
        <f t="shared" si="1"/>
        <v>18</v>
      </c>
    </row>
    <row r="44" spans="1:21" ht="15" customHeight="1" x14ac:dyDescent="0.25">
      <c r="A44" s="264" t="s">
        <v>31</v>
      </c>
      <c r="B44" s="264" t="s">
        <v>45</v>
      </c>
      <c r="C44" s="264">
        <v>0.175345</v>
      </c>
      <c r="D44" s="264">
        <v>16.5093</v>
      </c>
      <c r="E44" s="264">
        <v>16.8734</v>
      </c>
      <c r="F44" s="264">
        <v>2.6666700000000002E-2</v>
      </c>
      <c r="G44" s="264" t="s">
        <v>14</v>
      </c>
      <c r="H44" s="59" t="s">
        <v>10</v>
      </c>
      <c r="J44" s="264">
        <f>VLOOKUP($B44,Totalt!$B$1:$BH$474,MATCH(J$2,Totalt!$B$1:$AZ$1,0),FALSE)</f>
        <v>3.75</v>
      </c>
      <c r="K44" s="264">
        <f>VLOOKUP($B44,Totalt!$B$1:$BH$474,MATCH(K$2,Totalt!$B$1:$AZ$1,0),FALSE)</f>
        <v>2.9</v>
      </c>
      <c r="M44" t="s">
        <v>687</v>
      </c>
      <c r="R44" t="s">
        <v>687</v>
      </c>
      <c r="S44" s="54" t="str">
        <f t="shared" si="0"/>
        <v>ja</v>
      </c>
      <c r="U44">
        <f t="shared" si="1"/>
        <v>19</v>
      </c>
    </row>
    <row r="45" spans="1:21" ht="15" customHeight="1" x14ac:dyDescent="0.25">
      <c r="A45" s="264" t="s">
        <v>46</v>
      </c>
      <c r="B45" s="264" t="s">
        <v>47</v>
      </c>
      <c r="C45" s="264">
        <v>0.117575</v>
      </c>
      <c r="D45" s="264">
        <v>25.167300000000001</v>
      </c>
      <c r="E45" s="264">
        <v>8.9618500000000001</v>
      </c>
      <c r="F45" s="264">
        <v>3.0287100000000001E-2</v>
      </c>
      <c r="G45" s="264" t="s">
        <v>10</v>
      </c>
      <c r="H45" s="59" t="s">
        <v>10</v>
      </c>
      <c r="J45" s="264">
        <f>VLOOKUP($B45,Totalt!$B$1:$BH$474,MATCH(J$2,Totalt!$B$1:$AZ$1,0),FALSE)</f>
        <v>20.55</v>
      </c>
      <c r="K45" s="264">
        <f>VLOOKUP($B45,Totalt!$B$1:$BH$474,MATCH(K$2,Totalt!$B$1:$AZ$1,0),FALSE)</f>
        <v>14.782</v>
      </c>
      <c r="M45" t="s">
        <v>687</v>
      </c>
      <c r="R45" t="s">
        <v>687</v>
      </c>
      <c r="S45" s="54" t="str">
        <f t="shared" si="0"/>
        <v>ja</v>
      </c>
      <c r="U45">
        <f t="shared" si="1"/>
        <v>20</v>
      </c>
    </row>
    <row r="46" spans="1:21" ht="15" customHeight="1" x14ac:dyDescent="0.25">
      <c r="A46" s="264" t="s">
        <v>46</v>
      </c>
      <c r="B46" s="264" t="s">
        <v>48</v>
      </c>
      <c r="C46" s="264">
        <v>0.168877</v>
      </c>
      <c r="D46" s="264">
        <v>80.2941</v>
      </c>
      <c r="E46" s="264">
        <v>4.2751000000000001</v>
      </c>
      <c r="F46" s="264">
        <v>3.05274E-2</v>
      </c>
      <c r="G46" s="264" t="s">
        <v>10</v>
      </c>
      <c r="H46" s="59" t="s">
        <v>10</v>
      </c>
      <c r="J46" s="264">
        <f>VLOOKUP($B46,Totalt!$B$1:$BH$474,MATCH(J$2,Totalt!$B$1:$AZ$1,0),FALSE)</f>
        <v>138.65001999999998</v>
      </c>
      <c r="K46" s="264">
        <f>VLOOKUP($B46,Totalt!$B$1:$BH$474,MATCH(K$2,Totalt!$B$1:$AZ$1,0),FALSE)</f>
        <v>125.747</v>
      </c>
      <c r="M46" t="s">
        <v>687</v>
      </c>
      <c r="R46" t="s">
        <v>687</v>
      </c>
      <c r="S46" s="54" t="str">
        <f t="shared" si="0"/>
        <v>ja</v>
      </c>
      <c r="U46">
        <f t="shared" si="1"/>
        <v>21</v>
      </c>
    </row>
    <row r="47" spans="1:21" ht="15" customHeight="1" x14ac:dyDescent="0.25">
      <c r="A47" s="264" t="s">
        <v>46</v>
      </c>
      <c r="B47" s="264" t="s">
        <v>49</v>
      </c>
      <c r="C47" s="264">
        <v>0.150505</v>
      </c>
      <c r="D47" s="264">
        <v>29.020199999999999</v>
      </c>
      <c r="E47" s="264">
        <v>8.4547500000000007</v>
      </c>
      <c r="F47" s="264">
        <v>3.7612699999999999E-2</v>
      </c>
      <c r="G47" s="264" t="s">
        <v>10</v>
      </c>
      <c r="H47" s="59" t="s">
        <v>10</v>
      </c>
      <c r="J47" s="264">
        <f>VLOOKUP($B47,Totalt!$B$1:$BH$474,MATCH(J$2,Totalt!$B$1:$AZ$1,0),FALSE)</f>
        <v>23.080000000000002</v>
      </c>
      <c r="K47" s="264">
        <f>VLOOKUP($B47,Totalt!$B$1:$BH$474,MATCH(K$2,Totalt!$B$1:$AZ$1,0),FALSE)</f>
        <v>17.242000000000001</v>
      </c>
      <c r="M47" t="s">
        <v>687</v>
      </c>
      <c r="R47" t="s">
        <v>687</v>
      </c>
      <c r="S47" s="54" t="str">
        <f t="shared" si="0"/>
        <v>ja</v>
      </c>
      <c r="U47">
        <f t="shared" si="1"/>
        <v>22</v>
      </c>
    </row>
    <row r="48" spans="1:21" ht="15" customHeight="1" x14ac:dyDescent="0.25">
      <c r="A48" s="264" t="s">
        <v>50</v>
      </c>
      <c r="B48" s="264" t="s">
        <v>51</v>
      </c>
      <c r="C48" s="264">
        <v>0.102285</v>
      </c>
      <c r="D48" s="264">
        <v>18.0779</v>
      </c>
      <c r="E48" s="264">
        <v>7.2887700000000004</v>
      </c>
      <c r="F48" s="264">
        <v>1.11247E-2</v>
      </c>
      <c r="G48" s="264" t="s">
        <v>10</v>
      </c>
      <c r="H48" s="59" t="s">
        <v>10</v>
      </c>
      <c r="J48" s="264">
        <f>VLOOKUP($B48,Totalt!$B$1:$BH$474,MATCH(J$2,Totalt!$B$1:$AZ$1,0),FALSE)</f>
        <v>32.906280000000002</v>
      </c>
      <c r="K48" s="264">
        <f>VLOOKUP($B48,Totalt!$B$1:$BH$474,MATCH(K$2,Totalt!$B$1:$AZ$1,0),FALSE)</f>
        <v>26.876000000000001</v>
      </c>
      <c r="M48" t="s">
        <v>687</v>
      </c>
      <c r="R48" t="s">
        <v>687</v>
      </c>
      <c r="S48" s="54" t="str">
        <f t="shared" si="0"/>
        <v>ja</v>
      </c>
      <c r="U48">
        <f t="shared" si="1"/>
        <v>23</v>
      </c>
    </row>
    <row r="49" spans="1:21" ht="15" customHeight="1" x14ac:dyDescent="0.25">
      <c r="A49" s="264" t="s">
        <v>50</v>
      </c>
      <c r="B49" s="264" t="s">
        <v>52</v>
      </c>
      <c r="C49" s="264">
        <v>0.14815</v>
      </c>
      <c r="D49" s="264">
        <v>29.427099999999999</v>
      </c>
      <c r="E49" s="264">
        <v>8.9620800000000003</v>
      </c>
      <c r="F49" s="264">
        <v>4.1641999999999998E-2</v>
      </c>
      <c r="G49" s="264" t="s">
        <v>10</v>
      </c>
      <c r="H49" s="59" t="s">
        <v>10</v>
      </c>
      <c r="J49" s="264">
        <f>VLOOKUP($B49,Totalt!$B$1:$BH$474,MATCH(J$2,Totalt!$B$1:$AZ$1,0),FALSE)</f>
        <v>2.972</v>
      </c>
      <c r="K49" s="264">
        <f>VLOOKUP($B49,Totalt!$B$1:$BH$474,MATCH(K$2,Totalt!$B$1:$AZ$1,0),FALSE)</f>
        <v>2.4</v>
      </c>
      <c r="M49" t="s">
        <v>687</v>
      </c>
      <c r="R49" t="s">
        <v>687</v>
      </c>
      <c r="S49" s="54" t="str">
        <f t="shared" si="0"/>
        <v>ja</v>
      </c>
      <c r="U49">
        <f t="shared" si="1"/>
        <v>24</v>
      </c>
    </row>
    <row r="50" spans="1:21" ht="15" customHeight="1" x14ac:dyDescent="0.25">
      <c r="A50" s="264" t="s">
        <v>53</v>
      </c>
      <c r="B50" s="264" t="s">
        <v>54</v>
      </c>
      <c r="C50" s="264">
        <v>7.2776999999999994E-2</v>
      </c>
      <c r="D50" s="264">
        <v>42.388500000000001</v>
      </c>
      <c r="E50" s="264">
        <v>4.9349499999999997</v>
      </c>
      <c r="F50" s="264">
        <v>8.8817199999999992E-3</v>
      </c>
      <c r="G50" s="264" t="s">
        <v>10</v>
      </c>
      <c r="H50" s="59" t="s">
        <v>10</v>
      </c>
      <c r="J50" s="264">
        <f>VLOOKUP($B50,Totalt!$B$1:$BH$474,MATCH(J$2,Totalt!$B$1:$AZ$1,0),FALSE)</f>
        <v>456.98638000000005</v>
      </c>
      <c r="K50" s="264">
        <f>VLOOKUP($B50,Totalt!$B$1:$BH$474,MATCH(K$2,Totalt!$B$1:$AZ$1,0),FALSE)</f>
        <v>370.77</v>
      </c>
      <c r="M50" t="s">
        <v>687</v>
      </c>
      <c r="R50" t="s">
        <v>687</v>
      </c>
      <c r="S50" s="54" t="str">
        <f t="shared" si="0"/>
        <v>ja</v>
      </c>
      <c r="U50">
        <f t="shared" si="1"/>
        <v>25</v>
      </c>
    </row>
    <row r="51" spans="1:21" ht="15" customHeight="1" x14ac:dyDescent="0.25">
      <c r="A51" s="264" t="s">
        <v>53</v>
      </c>
      <c r="B51" s="264" t="s">
        <v>55</v>
      </c>
      <c r="C51" s="264">
        <v>0.143234</v>
      </c>
      <c r="D51" s="264">
        <v>8.8101199999999995</v>
      </c>
      <c r="E51" s="264">
        <v>15.8727</v>
      </c>
      <c r="F51" s="264">
        <v>5.4121600000000001E-3</v>
      </c>
      <c r="G51" s="264" t="s">
        <v>10</v>
      </c>
      <c r="H51" s="59" t="s">
        <v>10</v>
      </c>
      <c r="J51" s="264">
        <f>VLOOKUP($B51,Totalt!$B$1:$BH$474,MATCH(J$2,Totalt!$B$1:$AZ$1,0),FALSE)</f>
        <v>2.4019999999999997</v>
      </c>
      <c r="K51" s="264">
        <f>VLOOKUP($B51,Totalt!$B$1:$BH$474,MATCH(K$2,Totalt!$B$1:$AZ$1,0),FALSE)</f>
        <v>1.97</v>
      </c>
      <c r="M51" t="s">
        <v>687</v>
      </c>
      <c r="R51" t="s">
        <v>687</v>
      </c>
      <c r="S51" s="54" t="str">
        <f t="shared" si="0"/>
        <v>ja</v>
      </c>
      <c r="U51">
        <f t="shared" si="1"/>
        <v>26</v>
      </c>
    </row>
    <row r="52" spans="1:21" ht="15" customHeight="1" x14ac:dyDescent="0.25">
      <c r="A52" s="264" t="s">
        <v>53</v>
      </c>
      <c r="B52" s="264" t="s">
        <v>56</v>
      </c>
      <c r="C52" s="264">
        <v>0.29693999999999998</v>
      </c>
      <c r="D52" s="264">
        <v>11.9726</v>
      </c>
      <c r="E52" s="264">
        <v>20.038599999999999</v>
      </c>
      <c r="F52" s="264">
        <v>7.0731700000000002E-3</v>
      </c>
      <c r="G52" s="264" t="s">
        <v>10</v>
      </c>
      <c r="H52" s="59" t="s">
        <v>10</v>
      </c>
      <c r="J52" s="264">
        <f>VLOOKUP($B52,Totalt!$B$1:$BH$474,MATCH(J$2,Totalt!$B$1:$AZ$1,0),FALSE)</f>
        <v>4.0999999999999996</v>
      </c>
      <c r="K52" s="264">
        <f>VLOOKUP($B52,Totalt!$B$1:$BH$474,MATCH(K$2,Totalt!$B$1:$AZ$1,0),FALSE)</f>
        <v>2.5</v>
      </c>
      <c r="M52" t="s">
        <v>687</v>
      </c>
      <c r="R52" t="s">
        <v>687</v>
      </c>
      <c r="S52" s="54" t="str">
        <f t="shared" si="0"/>
        <v>ja</v>
      </c>
      <c r="U52">
        <f t="shared" si="1"/>
        <v>27</v>
      </c>
    </row>
    <row r="53" spans="1:21" ht="15" customHeight="1" x14ac:dyDescent="0.25">
      <c r="A53" s="264" t="s">
        <v>57</v>
      </c>
      <c r="B53" s="264" t="s">
        <v>58</v>
      </c>
      <c r="C53" s="264">
        <v>0.10535899999999999</v>
      </c>
      <c r="D53" s="264">
        <v>55.017699999999998</v>
      </c>
      <c r="E53" s="264">
        <v>6.2607400000000002</v>
      </c>
      <c r="F53" s="264">
        <v>4.9259799999999999E-2</v>
      </c>
      <c r="G53" s="264" t="s">
        <v>14</v>
      </c>
      <c r="H53" s="59" t="s">
        <v>10</v>
      </c>
      <c r="J53" s="264">
        <f>VLOOKUP($B53,Totalt!$B$1:$BH$474,MATCH(J$2,Totalt!$B$1:$AZ$1,0),FALSE)</f>
        <v>673.0915</v>
      </c>
      <c r="K53" s="264">
        <f>VLOOKUP($B53,Totalt!$B$1:$BH$474,MATCH(K$2,Totalt!$B$1:$AZ$1,0),FALSE)</f>
        <v>628.78800000000001</v>
      </c>
      <c r="M53" t="s">
        <v>687</v>
      </c>
      <c r="R53" t="s">
        <v>687</v>
      </c>
      <c r="S53" s="54" t="str">
        <f t="shared" si="0"/>
        <v>ja</v>
      </c>
      <c r="U53">
        <f t="shared" si="1"/>
        <v>28</v>
      </c>
    </row>
    <row r="54" spans="1:21" ht="15" customHeight="1" x14ac:dyDescent="0.25">
      <c r="A54" s="264" t="s">
        <v>57</v>
      </c>
      <c r="B54" s="264" t="s">
        <v>59</v>
      </c>
      <c r="C54" s="264">
        <v>0.25746599999999997</v>
      </c>
      <c r="D54" s="264">
        <v>29.684000000000001</v>
      </c>
      <c r="E54" s="264">
        <v>18.6691</v>
      </c>
      <c r="F54" s="264">
        <v>4.9766499999999998E-2</v>
      </c>
      <c r="G54" s="264" t="s">
        <v>14</v>
      </c>
      <c r="H54" s="59" t="s">
        <v>10</v>
      </c>
      <c r="J54" s="264">
        <f>VLOOKUP($B54,Totalt!$B$1:$BH$474,MATCH(J$2,Totalt!$B$1:$AZ$1,0),FALSE)</f>
        <v>27.84</v>
      </c>
      <c r="K54" s="264">
        <f>VLOOKUP($B54,Totalt!$B$1:$BH$474,MATCH(K$2,Totalt!$B$1:$AZ$1,0),FALSE)</f>
        <v>19.709</v>
      </c>
      <c r="M54" t="s">
        <v>687</v>
      </c>
      <c r="R54" t="s">
        <v>687</v>
      </c>
      <c r="S54" s="54" t="str">
        <f t="shared" si="0"/>
        <v>ja</v>
      </c>
      <c r="U54">
        <f t="shared" si="1"/>
        <v>29</v>
      </c>
    </row>
    <row r="55" spans="1:21" ht="15" customHeight="1" x14ac:dyDescent="0.25">
      <c r="A55" s="264" t="s">
        <v>60</v>
      </c>
      <c r="B55" s="264" t="s">
        <v>61</v>
      </c>
      <c r="C55" s="264">
        <v>0.62161900000000003</v>
      </c>
      <c r="D55" s="264">
        <v>148.197</v>
      </c>
      <c r="E55" s="264">
        <v>12.5007</v>
      </c>
      <c r="F55" s="264">
        <v>0.40304000000000001</v>
      </c>
      <c r="G55" s="264" t="s">
        <v>14</v>
      </c>
      <c r="H55" s="59" t="s">
        <v>10</v>
      </c>
      <c r="J55" s="264">
        <f>VLOOKUP($B55,Totalt!$B$1:$BH$474,MATCH(J$2,Totalt!$B$1:$AZ$1,0),FALSE)</f>
        <v>53.829400000000007</v>
      </c>
      <c r="K55" s="264">
        <f>VLOOKUP($B55,Totalt!$B$1:$BH$474,MATCH(K$2,Totalt!$B$1:$AZ$1,0),FALSE)</f>
        <v>39.9</v>
      </c>
      <c r="L55" s="37" t="s">
        <v>1093</v>
      </c>
      <c r="M55" t="s">
        <v>687</v>
      </c>
      <c r="R55" t="s">
        <v>687</v>
      </c>
      <c r="S55" s="54" t="str">
        <f t="shared" si="0"/>
        <v>ja</v>
      </c>
      <c r="U55">
        <f t="shared" si="1"/>
        <v>30</v>
      </c>
    </row>
    <row r="56" spans="1:21" ht="15" customHeight="1" x14ac:dyDescent="0.25">
      <c r="A56" s="264" t="s">
        <v>62</v>
      </c>
      <c r="B56" s="264" t="s">
        <v>63</v>
      </c>
      <c r="C56" s="264">
        <v>0</v>
      </c>
      <c r="D56" s="264">
        <v>0</v>
      </c>
      <c r="E56" s="264">
        <v>0</v>
      </c>
      <c r="F56" s="264">
        <v>0</v>
      </c>
      <c r="G56" s="264" t="s">
        <v>14</v>
      </c>
      <c r="H56" s="59" t="s">
        <v>14</v>
      </c>
      <c r="J56" s="264">
        <f>VLOOKUP($B56,Totalt!$B$1:$BH$474,MATCH(J$2,Totalt!$B$1:$AZ$1,0),FALSE)</f>
        <v>0</v>
      </c>
      <c r="K56" s="264" t="str">
        <f>VLOOKUP($B56,Totalt!$B$1:$BH$474,MATCH(K$2,Totalt!$B$1:$AZ$1,0),FALSE)</f>
        <v/>
      </c>
      <c r="M56" t="s">
        <v>687</v>
      </c>
      <c r="R56" t="s">
        <v>687</v>
      </c>
      <c r="S56" s="54" t="str">
        <f t="shared" si="0"/>
        <v>nej</v>
      </c>
      <c r="U56">
        <f t="shared" si="1"/>
        <v>30</v>
      </c>
    </row>
    <row r="57" spans="1:21" ht="15" customHeight="1" x14ac:dyDescent="0.25">
      <c r="A57" s="264" t="s">
        <v>62</v>
      </c>
      <c r="B57" s="264" t="s">
        <v>64</v>
      </c>
      <c r="C57" s="264">
        <v>0</v>
      </c>
      <c r="D57" s="264">
        <v>0</v>
      </c>
      <c r="E57" s="264">
        <v>0</v>
      </c>
      <c r="F57" s="264">
        <v>0</v>
      </c>
      <c r="G57" s="264" t="s">
        <v>14</v>
      </c>
      <c r="H57" s="59" t="s">
        <v>14</v>
      </c>
      <c r="J57" s="264">
        <f>VLOOKUP($B57,Totalt!$B$1:$BH$474,MATCH(J$2,Totalt!$B$1:$AZ$1,0),FALSE)</f>
        <v>0</v>
      </c>
      <c r="K57" s="264" t="str">
        <f>VLOOKUP($B57,Totalt!$B$1:$BH$474,MATCH(K$2,Totalt!$B$1:$AZ$1,0),FALSE)</f>
        <v/>
      </c>
      <c r="M57" t="s">
        <v>687</v>
      </c>
      <c r="R57" t="s">
        <v>687</v>
      </c>
      <c r="S57" s="54" t="str">
        <f t="shared" si="0"/>
        <v>nej</v>
      </c>
      <c r="U57">
        <f t="shared" si="1"/>
        <v>30</v>
      </c>
    </row>
    <row r="58" spans="1:21" ht="15" customHeight="1" x14ac:dyDescent="0.25">
      <c r="A58" s="264" t="s">
        <v>65</v>
      </c>
      <c r="B58" s="264" t="s">
        <v>66</v>
      </c>
      <c r="C58" s="264">
        <v>6.6900000000000001E-2</v>
      </c>
      <c r="D58" s="264">
        <v>7.74</v>
      </c>
      <c r="E58" s="264">
        <v>0</v>
      </c>
      <c r="F58" s="264">
        <v>0.33</v>
      </c>
      <c r="G58" s="264" t="s">
        <v>14</v>
      </c>
      <c r="H58" s="59" t="s">
        <v>14</v>
      </c>
      <c r="J58" s="264">
        <f>VLOOKUP($B58,Totalt!$B$1:$BH$474,MATCH(J$2,Totalt!$B$1:$AZ$1,0),FALSE)</f>
        <v>0.18</v>
      </c>
      <c r="K58" s="264">
        <f>VLOOKUP($B58,Totalt!$B$1:$BH$474,MATCH(K$2,Totalt!$B$1:$AZ$1,0),FALSE)</f>
        <v>6</v>
      </c>
      <c r="M58" t="s">
        <v>687</v>
      </c>
      <c r="R58" t="s">
        <v>687</v>
      </c>
      <c r="S58" s="54" t="str">
        <f t="shared" si="0"/>
        <v>nej</v>
      </c>
      <c r="U58">
        <f t="shared" si="1"/>
        <v>30</v>
      </c>
    </row>
    <row r="59" spans="1:21" ht="15" customHeight="1" x14ac:dyDescent="0.25">
      <c r="A59" s="264" t="s">
        <v>67</v>
      </c>
      <c r="B59" s="264" t="s">
        <v>68</v>
      </c>
      <c r="C59" s="264">
        <v>0.127248</v>
      </c>
      <c r="D59" s="264">
        <v>23.537600000000001</v>
      </c>
      <c r="E59" s="264">
        <v>9.7936499999999995</v>
      </c>
      <c r="F59" s="264">
        <v>1.4152700000000001E-2</v>
      </c>
      <c r="G59" s="264" t="s">
        <v>10</v>
      </c>
      <c r="H59" s="59" t="s">
        <v>10</v>
      </c>
      <c r="J59" s="264">
        <f>VLOOKUP($B59,Totalt!$B$1:$BH$474,MATCH(J$2,Totalt!$B$1:$AZ$1,0),FALSE)</f>
        <v>7.0579999999999998</v>
      </c>
      <c r="K59" s="264">
        <f>VLOOKUP($B59,Totalt!$B$1:$BH$474,MATCH(K$2,Totalt!$B$1:$AZ$1,0),FALSE)</f>
        <v>4.5389999999999997</v>
      </c>
      <c r="M59" t="s">
        <v>687</v>
      </c>
      <c r="R59" t="s">
        <v>687</v>
      </c>
      <c r="S59" s="54" t="str">
        <f t="shared" si="0"/>
        <v>ja</v>
      </c>
      <c r="U59">
        <f t="shared" si="1"/>
        <v>31</v>
      </c>
    </row>
    <row r="60" spans="1:21" ht="15" customHeight="1" x14ac:dyDescent="0.25">
      <c r="A60" s="264" t="s">
        <v>67</v>
      </c>
      <c r="B60" s="264" t="s">
        <v>69</v>
      </c>
      <c r="C60" s="264">
        <v>4.8919900000000002E-2</v>
      </c>
      <c r="D60" s="264">
        <v>10.9582</v>
      </c>
      <c r="E60" s="264">
        <v>6.1197900000000001</v>
      </c>
      <c r="F60" s="264">
        <v>6.36952E-3</v>
      </c>
      <c r="G60" s="264" t="s">
        <v>10</v>
      </c>
      <c r="H60" s="59" t="s">
        <v>10</v>
      </c>
      <c r="J60" s="264">
        <f>VLOOKUP($B60,Totalt!$B$1:$BH$474,MATCH(J$2,Totalt!$B$1:$AZ$1,0),FALSE)</f>
        <v>380.98816000000005</v>
      </c>
      <c r="K60" s="264">
        <f>VLOOKUP($B60,Totalt!$B$1:$BH$474,MATCH(K$2,Totalt!$B$1:$AZ$1,0),FALSE)</f>
        <v>350.84</v>
      </c>
      <c r="M60" t="s">
        <v>687</v>
      </c>
      <c r="R60" t="s">
        <v>687</v>
      </c>
      <c r="S60" s="54" t="str">
        <f t="shared" si="0"/>
        <v>ja</v>
      </c>
      <c r="U60">
        <f t="shared" si="1"/>
        <v>32</v>
      </c>
    </row>
    <row r="61" spans="1:21" ht="15" customHeight="1" x14ac:dyDescent="0.25">
      <c r="A61" s="264" t="s">
        <v>67</v>
      </c>
      <c r="B61" s="264" t="s">
        <v>70</v>
      </c>
      <c r="C61" s="264">
        <v>0</v>
      </c>
      <c r="D61" s="264">
        <v>0</v>
      </c>
      <c r="E61" s="264">
        <v>0</v>
      </c>
      <c r="F61" s="264">
        <v>0</v>
      </c>
      <c r="G61" s="264" t="s">
        <v>10</v>
      </c>
      <c r="H61" s="59" t="s">
        <v>14</v>
      </c>
      <c r="J61" s="264">
        <f>VLOOKUP($B61,Totalt!$B$1:$BH$474,MATCH(J$2,Totalt!$B$1:$AZ$1,0),FALSE)</f>
        <v>0</v>
      </c>
      <c r="K61" s="264" t="str">
        <f>VLOOKUP($B61,Totalt!$B$1:$BH$474,MATCH(K$2,Totalt!$B$1:$AZ$1,0),FALSE)</f>
        <v/>
      </c>
      <c r="M61" t="s">
        <v>687</v>
      </c>
      <c r="R61" t="s">
        <v>687</v>
      </c>
      <c r="S61" s="54" t="str">
        <f t="shared" si="0"/>
        <v>nej</v>
      </c>
      <c r="U61">
        <f t="shared" si="1"/>
        <v>32</v>
      </c>
    </row>
    <row r="62" spans="1:21" ht="15" customHeight="1" x14ac:dyDescent="0.25">
      <c r="A62" s="264" t="s">
        <v>67</v>
      </c>
      <c r="B62" s="264" t="s">
        <v>71</v>
      </c>
      <c r="C62" s="264">
        <v>0</v>
      </c>
      <c r="D62" s="264">
        <v>0</v>
      </c>
      <c r="E62" s="264">
        <v>0</v>
      </c>
      <c r="F62" s="264">
        <v>0</v>
      </c>
      <c r="G62" s="264" t="s">
        <v>10</v>
      </c>
      <c r="H62" s="59" t="s">
        <v>14</v>
      </c>
      <c r="J62" s="264">
        <f>VLOOKUP($B62,Totalt!$B$1:$BH$474,MATCH(J$2,Totalt!$B$1:$AZ$1,0),FALSE)</f>
        <v>0</v>
      </c>
      <c r="K62" s="264" t="str">
        <f>VLOOKUP($B62,Totalt!$B$1:$BH$474,MATCH(K$2,Totalt!$B$1:$AZ$1,0),FALSE)</f>
        <v/>
      </c>
      <c r="M62" t="s">
        <v>687</v>
      </c>
      <c r="R62" t="s">
        <v>687</v>
      </c>
      <c r="S62" s="54" t="str">
        <f t="shared" si="0"/>
        <v>nej</v>
      </c>
      <c r="U62">
        <f t="shared" si="1"/>
        <v>32</v>
      </c>
    </row>
    <row r="63" spans="1:21" ht="15" customHeight="1" x14ac:dyDescent="0.25">
      <c r="A63" s="264" t="s">
        <v>72</v>
      </c>
      <c r="B63" s="264" t="s">
        <v>73</v>
      </c>
      <c r="C63" s="264">
        <v>0.139765</v>
      </c>
      <c r="D63" s="264">
        <v>11.672499999999999</v>
      </c>
      <c r="E63" s="264">
        <v>15.1861</v>
      </c>
      <c r="F63" s="264">
        <v>2.8997799999999998E-3</v>
      </c>
      <c r="G63" s="264" t="s">
        <v>14</v>
      </c>
      <c r="H63" s="59" t="s">
        <v>10</v>
      </c>
      <c r="J63" s="264">
        <f>VLOOKUP($B63,Totalt!$B$1:$BH$474,MATCH(J$2,Totalt!$B$1:$AZ$1,0),FALSE)</f>
        <v>13.44933</v>
      </c>
      <c r="K63" s="264">
        <f>VLOOKUP($B63,Totalt!$B$1:$BH$474,MATCH(K$2,Totalt!$B$1:$AZ$1,0),FALSE)</f>
        <v>9.0350000000000001</v>
      </c>
      <c r="M63" t="s">
        <v>687</v>
      </c>
      <c r="R63" t="s">
        <v>687</v>
      </c>
      <c r="S63" s="54" t="str">
        <f t="shared" si="0"/>
        <v>ja</v>
      </c>
      <c r="U63">
        <f t="shared" si="1"/>
        <v>33</v>
      </c>
    </row>
    <row r="64" spans="1:21" ht="15" customHeight="1" x14ac:dyDescent="0.25">
      <c r="A64" s="264" t="s">
        <v>72</v>
      </c>
      <c r="B64" s="264" t="s">
        <v>74</v>
      </c>
      <c r="C64" s="264">
        <v>8.6666099999999996E-2</v>
      </c>
      <c r="D64" s="264">
        <v>13.848000000000001</v>
      </c>
      <c r="E64" s="264">
        <v>8.8184500000000003</v>
      </c>
      <c r="F64" s="264">
        <v>6.7885599999999999E-3</v>
      </c>
      <c r="G64" s="264" t="s">
        <v>10</v>
      </c>
      <c r="H64" s="59" t="s">
        <v>10</v>
      </c>
      <c r="J64" s="264">
        <f>VLOOKUP($B64,Totalt!$B$1:$BH$474,MATCH(J$2,Totalt!$B$1:$AZ$1,0),FALSE)</f>
        <v>48.022000000000006</v>
      </c>
      <c r="K64" s="264">
        <f>VLOOKUP($B64,Totalt!$B$1:$BH$474,MATCH(K$2,Totalt!$B$1:$AZ$1,0),FALSE)</f>
        <v>32.466000000000001</v>
      </c>
      <c r="M64" t="s">
        <v>687</v>
      </c>
      <c r="R64" t="s">
        <v>687</v>
      </c>
      <c r="S64" s="54" t="str">
        <f t="shared" si="0"/>
        <v>ja</v>
      </c>
      <c r="U64">
        <f t="shared" si="1"/>
        <v>34</v>
      </c>
    </row>
    <row r="65" spans="1:21" ht="15" customHeight="1" x14ac:dyDescent="0.25">
      <c r="A65" s="264" t="s">
        <v>75</v>
      </c>
      <c r="B65" s="264" t="s">
        <v>76</v>
      </c>
      <c r="C65" s="264">
        <v>0.215256</v>
      </c>
      <c r="D65" s="264">
        <v>22.950099999999999</v>
      </c>
      <c r="E65" s="264">
        <v>16.791699999999999</v>
      </c>
      <c r="F65" s="264">
        <v>3.9411700000000001E-2</v>
      </c>
      <c r="G65" s="264" t="s">
        <v>10</v>
      </c>
      <c r="H65" s="59" t="s">
        <v>10</v>
      </c>
      <c r="J65" s="264">
        <f>VLOOKUP($B65,Totalt!$B$1:$BH$474,MATCH(J$2,Totalt!$B$1:$AZ$1,0),FALSE)</f>
        <v>44.229199999999999</v>
      </c>
      <c r="K65" s="264">
        <f>VLOOKUP($B65,Totalt!$B$1:$BH$474,MATCH(K$2,Totalt!$B$1:$AZ$1,0),FALSE)</f>
        <v>34.659999999999997</v>
      </c>
      <c r="M65" t="s">
        <v>687</v>
      </c>
      <c r="R65" t="s">
        <v>687</v>
      </c>
      <c r="S65" s="54" t="str">
        <f t="shared" si="0"/>
        <v>ja</v>
      </c>
      <c r="U65">
        <f t="shared" si="1"/>
        <v>35</v>
      </c>
    </row>
    <row r="66" spans="1:21" ht="15" customHeight="1" x14ac:dyDescent="0.25">
      <c r="A66" s="264" t="s">
        <v>75</v>
      </c>
      <c r="B66" s="264" t="s">
        <v>77</v>
      </c>
      <c r="C66" s="264">
        <v>0.35722999999999999</v>
      </c>
      <c r="D66" s="264">
        <v>48.7408</v>
      </c>
      <c r="E66" s="264">
        <v>17.834199999999999</v>
      </c>
      <c r="F66" s="264">
        <v>9.3587699999999996E-2</v>
      </c>
      <c r="G66" s="264" t="s">
        <v>10</v>
      </c>
      <c r="H66" s="59" t="s">
        <v>10</v>
      </c>
      <c r="J66" s="264">
        <f>VLOOKUP($B66,Totalt!$B$1:$BH$474,MATCH(J$2,Totalt!$B$1:$AZ$1,0),FALSE)</f>
        <v>3.7210000000000001</v>
      </c>
      <c r="K66" s="264">
        <f>VLOOKUP($B66,Totalt!$B$1:$BH$474,MATCH(K$2,Totalt!$B$1:$AZ$1,0),FALSE)</f>
        <v>2.762</v>
      </c>
      <c r="M66" t="s">
        <v>687</v>
      </c>
      <c r="R66" t="s">
        <v>687</v>
      </c>
      <c r="S66" s="54" t="str">
        <f t="shared" si="0"/>
        <v>ja</v>
      </c>
      <c r="U66">
        <f t="shared" si="1"/>
        <v>36</v>
      </c>
    </row>
    <row r="67" spans="1:21" ht="15" customHeight="1" x14ac:dyDescent="0.25">
      <c r="A67" s="264" t="s">
        <v>75</v>
      </c>
      <c r="B67" s="264" t="s">
        <v>78</v>
      </c>
      <c r="C67" s="264">
        <v>0.21291299999999999</v>
      </c>
      <c r="D67" s="264">
        <v>18.0565</v>
      </c>
      <c r="E67" s="264">
        <v>17.7456</v>
      </c>
      <c r="F67" s="264">
        <v>1.85571E-2</v>
      </c>
      <c r="G67" s="264" t="s">
        <v>10</v>
      </c>
      <c r="H67" s="59" t="s">
        <v>10</v>
      </c>
      <c r="J67" s="264">
        <f>VLOOKUP($B67,Totalt!$B$1:$BH$474,MATCH(J$2,Totalt!$B$1:$AZ$1,0),FALSE)</f>
        <v>3.5829999999999997</v>
      </c>
      <c r="K67" s="264">
        <f>VLOOKUP($B67,Totalt!$B$1:$BH$474,MATCH(K$2,Totalt!$B$1:$AZ$1,0),FALSE)</f>
        <v>2.609</v>
      </c>
      <c r="M67" t="s">
        <v>687</v>
      </c>
      <c r="R67" t="s">
        <v>687</v>
      </c>
      <c r="S67" s="54" t="str">
        <f t="shared" si="0"/>
        <v>ja</v>
      </c>
      <c r="U67">
        <f t="shared" si="1"/>
        <v>37</v>
      </c>
    </row>
    <row r="68" spans="1:21" ht="15" customHeight="1" x14ac:dyDescent="0.25">
      <c r="A68" s="264" t="s">
        <v>75</v>
      </c>
      <c r="B68" s="264" t="s">
        <v>79</v>
      </c>
      <c r="C68" s="264">
        <v>0.27279199999999998</v>
      </c>
      <c r="D68" s="264">
        <v>25.809200000000001</v>
      </c>
      <c r="E68" s="264">
        <v>21.6294</v>
      </c>
      <c r="F68" s="264">
        <v>2.75397E-2</v>
      </c>
      <c r="G68" s="264" t="s">
        <v>10</v>
      </c>
      <c r="H68" s="59" t="s">
        <v>10</v>
      </c>
      <c r="J68" s="264">
        <f>VLOOKUP($B68,Totalt!$B$1:$BH$474,MATCH(J$2,Totalt!$B$1:$AZ$1,0),FALSE)</f>
        <v>0.88200000000000001</v>
      </c>
      <c r="K68" s="264">
        <f>VLOOKUP($B68,Totalt!$B$1:$BH$474,MATCH(K$2,Totalt!$B$1:$AZ$1,0),FALSE)</f>
        <v>0.53</v>
      </c>
      <c r="M68" t="s">
        <v>687</v>
      </c>
      <c r="R68" t="s">
        <v>687</v>
      </c>
      <c r="S68" s="54" t="str">
        <f t="shared" ref="S68:S131" si="2">IF(N68="x","nej",
IF(O68="x","ja",
IF(H68="ja","ja","nej")))</f>
        <v>ja</v>
      </c>
      <c r="U68">
        <f t="shared" ref="U68:U131" si="3">IF(ISERROR(S68),U67,IF(S68="ja",U67+1,U67))</f>
        <v>38</v>
      </c>
    </row>
    <row r="69" spans="1:21" ht="15" customHeight="1" x14ac:dyDescent="0.25">
      <c r="A69" s="264" t="s">
        <v>80</v>
      </c>
      <c r="B69" s="264" t="s">
        <v>81</v>
      </c>
      <c r="C69" s="264">
        <v>0</v>
      </c>
      <c r="D69" s="264">
        <v>0</v>
      </c>
      <c r="E69" s="264">
        <v>0</v>
      </c>
      <c r="F69" s="264">
        <v>0</v>
      </c>
      <c r="G69" s="264" t="s">
        <v>14</v>
      </c>
      <c r="H69" s="59" t="s">
        <v>14</v>
      </c>
      <c r="J69" s="264">
        <f>VLOOKUP($B69,Totalt!$B$1:$BH$474,MATCH(J$2,Totalt!$B$1:$AZ$1,0),FALSE)</f>
        <v>0</v>
      </c>
      <c r="K69" s="264" t="str">
        <f>VLOOKUP($B69,Totalt!$B$1:$BH$474,MATCH(K$2,Totalt!$B$1:$AZ$1,0),FALSE)</f>
        <v/>
      </c>
      <c r="M69" t="s">
        <v>687</v>
      </c>
      <c r="P69" s="52" t="s">
        <v>1109</v>
      </c>
      <c r="Q69" s="52" t="s">
        <v>1110</v>
      </c>
      <c r="R69" t="s">
        <v>687</v>
      </c>
      <c r="S69" s="54" t="str">
        <f t="shared" si="2"/>
        <v>nej</v>
      </c>
      <c r="U69">
        <f t="shared" si="3"/>
        <v>38</v>
      </c>
    </row>
    <row r="70" spans="1:21" ht="15" customHeight="1" x14ac:dyDescent="0.25">
      <c r="A70" s="264" t="s">
        <v>80</v>
      </c>
      <c r="B70" s="264" t="s">
        <v>82</v>
      </c>
      <c r="C70" s="264">
        <v>0.68936799999999998</v>
      </c>
      <c r="D70" s="264">
        <v>117.693</v>
      </c>
      <c r="E70" s="264">
        <v>30.692599999999999</v>
      </c>
      <c r="F70" s="264">
        <v>0.42468299999999998</v>
      </c>
      <c r="G70" s="264" t="s">
        <v>14</v>
      </c>
      <c r="H70" s="59" t="s">
        <v>10</v>
      </c>
      <c r="J70" s="264">
        <f>VLOOKUP($B70,Totalt!$B$1:$BH$474,MATCH(J$2,Totalt!$B$1:$AZ$1,0),FALSE)</f>
        <v>10.212999999999999</v>
      </c>
      <c r="K70" s="264">
        <f>VLOOKUP($B70,Totalt!$B$1:$BH$474,MATCH(K$2,Totalt!$B$1:$AZ$1,0),FALSE)</f>
        <v>8.09</v>
      </c>
      <c r="M70" t="s">
        <v>687</v>
      </c>
      <c r="P70" s="52" t="s">
        <v>1109</v>
      </c>
      <c r="Q70" s="52" t="s">
        <v>1110</v>
      </c>
      <c r="R70" t="s">
        <v>687</v>
      </c>
      <c r="S70" s="54" t="str">
        <f t="shared" si="2"/>
        <v>ja</v>
      </c>
      <c r="U70">
        <f t="shared" si="3"/>
        <v>39</v>
      </c>
    </row>
    <row r="71" spans="1:21" ht="15" customHeight="1" x14ac:dyDescent="0.25">
      <c r="A71" s="264" t="s">
        <v>80</v>
      </c>
      <c r="B71" s="264" t="s">
        <v>83</v>
      </c>
      <c r="C71" s="264">
        <v>2.0382899999999999E-2</v>
      </c>
      <c r="D71" s="264">
        <v>3.37677</v>
      </c>
      <c r="E71" s="264">
        <v>0.15387899999999999</v>
      </c>
      <c r="F71" s="264">
        <v>6.6869099999999999E-3</v>
      </c>
      <c r="G71" s="264" t="s">
        <v>14</v>
      </c>
      <c r="H71" s="59" t="s">
        <v>10</v>
      </c>
      <c r="J71" s="264">
        <f>VLOOKUP($B71,Totalt!$B$1:$BH$474,MATCH(J$2,Totalt!$B$1:$AZ$1,0),FALSE)</f>
        <v>12.188000000000001</v>
      </c>
      <c r="K71" s="264">
        <f>VLOOKUP($B71,Totalt!$B$1:$BH$474,MATCH(K$2,Totalt!$B$1:$AZ$1,0),FALSE)</f>
        <v>9.01</v>
      </c>
      <c r="M71" t="s">
        <v>687</v>
      </c>
      <c r="P71" s="52" t="s">
        <v>1109</v>
      </c>
      <c r="Q71" s="52" t="s">
        <v>1110</v>
      </c>
      <c r="R71" t="s">
        <v>687</v>
      </c>
      <c r="S71" s="54" t="str">
        <f t="shared" si="2"/>
        <v>ja</v>
      </c>
      <c r="U71">
        <f t="shared" si="3"/>
        <v>40</v>
      </c>
    </row>
    <row r="72" spans="1:21" ht="15" customHeight="1" x14ac:dyDescent="0.25">
      <c r="A72" s="264" t="s">
        <v>80</v>
      </c>
      <c r="B72" s="264" t="s">
        <v>84</v>
      </c>
      <c r="C72" s="264">
        <v>9.1708799999999993E-2</v>
      </c>
      <c r="D72" s="264">
        <v>18.008600000000001</v>
      </c>
      <c r="E72" s="264">
        <v>8.5566600000000008</v>
      </c>
      <c r="F72" s="264">
        <v>9.8180699999999999E-3</v>
      </c>
      <c r="G72" s="264" t="s">
        <v>14</v>
      </c>
      <c r="H72" s="59" t="s">
        <v>10</v>
      </c>
      <c r="J72" s="264">
        <f>VLOOKUP($B72,Totalt!$B$1:$BH$474,MATCH(J$2,Totalt!$B$1:$AZ$1,0),FALSE)</f>
        <v>56.121000000000002</v>
      </c>
      <c r="K72" s="264">
        <f>VLOOKUP($B72,Totalt!$B$1:$BH$474,MATCH(K$2,Totalt!$B$1:$AZ$1,0),FALSE)</f>
        <v>44.95</v>
      </c>
      <c r="M72" t="s">
        <v>687</v>
      </c>
      <c r="P72" s="52" t="s">
        <v>1109</v>
      </c>
      <c r="Q72" s="52" t="s">
        <v>1110</v>
      </c>
      <c r="R72" t="s">
        <v>687</v>
      </c>
      <c r="S72" s="54" t="str">
        <f t="shared" si="2"/>
        <v>ja</v>
      </c>
      <c r="U72">
        <f t="shared" si="3"/>
        <v>41</v>
      </c>
    </row>
    <row r="73" spans="1:21" ht="15" customHeight="1" x14ac:dyDescent="0.25">
      <c r="A73" s="264" t="s">
        <v>80</v>
      </c>
      <c r="B73" s="264" t="s">
        <v>85</v>
      </c>
      <c r="C73" s="264">
        <v>0.109102</v>
      </c>
      <c r="D73" s="264">
        <v>7.3197000000000001</v>
      </c>
      <c r="E73" s="264">
        <v>6.6514100000000003</v>
      </c>
      <c r="F73" s="264">
        <v>2.6335600000000001E-3</v>
      </c>
      <c r="G73" s="264" t="s">
        <v>14</v>
      </c>
      <c r="H73" s="59" t="s">
        <v>10</v>
      </c>
      <c r="J73" s="264">
        <f>VLOOKUP($B73,Totalt!$B$1:$BH$474,MATCH(J$2,Totalt!$B$1:$AZ$1,0),FALSE)</f>
        <v>36.087999999999994</v>
      </c>
      <c r="K73" s="264">
        <f>VLOOKUP($B73,Totalt!$B$1:$BH$474,MATCH(K$2,Totalt!$B$1:$AZ$1,0),FALSE)</f>
        <v>29.8</v>
      </c>
      <c r="M73" t="s">
        <v>687</v>
      </c>
      <c r="P73" s="52" t="s">
        <v>1109</v>
      </c>
      <c r="Q73" s="52" t="s">
        <v>1110</v>
      </c>
      <c r="R73" t="s">
        <v>687</v>
      </c>
      <c r="S73" s="54" t="str">
        <f t="shared" si="2"/>
        <v>ja</v>
      </c>
      <c r="U73">
        <f t="shared" si="3"/>
        <v>42</v>
      </c>
    </row>
    <row r="74" spans="1:21" ht="15" customHeight="1" x14ac:dyDescent="0.25">
      <c r="A74" s="264" t="s">
        <v>80</v>
      </c>
      <c r="B74" s="264" t="s">
        <v>86</v>
      </c>
      <c r="C74" s="264">
        <v>0.149976</v>
      </c>
      <c r="D74" s="264">
        <v>11.263199999999999</v>
      </c>
      <c r="E74" s="264">
        <v>14.3422</v>
      </c>
      <c r="F74" s="264">
        <v>1.1575E-2</v>
      </c>
      <c r="G74" s="264" t="s">
        <v>14</v>
      </c>
      <c r="H74" s="59" t="s">
        <v>10</v>
      </c>
      <c r="J74" s="264">
        <f>VLOOKUP($B74,Totalt!$B$1:$BH$474,MATCH(J$2,Totalt!$B$1:$AZ$1,0),FALSE)</f>
        <v>15.257</v>
      </c>
      <c r="K74" s="264">
        <f>VLOOKUP($B74,Totalt!$B$1:$BH$474,MATCH(K$2,Totalt!$B$1:$AZ$1,0),FALSE)</f>
        <v>13.8</v>
      </c>
      <c r="M74" t="s">
        <v>687</v>
      </c>
      <c r="P74" s="52" t="s">
        <v>1109</v>
      </c>
      <c r="Q74" s="52" t="s">
        <v>1110</v>
      </c>
      <c r="R74" t="s">
        <v>687</v>
      </c>
      <c r="S74" s="54" t="str">
        <f t="shared" si="2"/>
        <v>ja</v>
      </c>
      <c r="U74">
        <f t="shared" si="3"/>
        <v>43</v>
      </c>
    </row>
    <row r="75" spans="1:21" ht="15" customHeight="1" x14ac:dyDescent="0.25">
      <c r="A75" s="264" t="s">
        <v>80</v>
      </c>
      <c r="B75" s="264" t="s">
        <v>87</v>
      </c>
      <c r="C75" s="264">
        <v>0.141095</v>
      </c>
      <c r="D75" s="264">
        <v>21.223099999999999</v>
      </c>
      <c r="E75" s="264">
        <v>8.6592699999999994</v>
      </c>
      <c r="F75" s="264">
        <v>2.4505099999999998E-2</v>
      </c>
      <c r="G75" s="264" t="s">
        <v>14</v>
      </c>
      <c r="H75" s="59" t="s">
        <v>10</v>
      </c>
      <c r="J75" s="264">
        <f>VLOOKUP($B75,Totalt!$B$1:$BH$474,MATCH(J$2,Totalt!$B$1:$AZ$1,0),FALSE)</f>
        <v>41.857000000000006</v>
      </c>
      <c r="K75" s="264">
        <f>VLOOKUP($B75,Totalt!$B$1:$BH$474,MATCH(K$2,Totalt!$B$1:$AZ$1,0),FALSE)</f>
        <v>32.9</v>
      </c>
      <c r="M75" t="s">
        <v>687</v>
      </c>
      <c r="P75" s="52" t="s">
        <v>1109</v>
      </c>
      <c r="Q75" s="52" t="s">
        <v>1110</v>
      </c>
      <c r="R75" t="s">
        <v>687</v>
      </c>
      <c r="S75" s="54" t="str">
        <f t="shared" si="2"/>
        <v>ja</v>
      </c>
      <c r="U75">
        <f t="shared" si="3"/>
        <v>44</v>
      </c>
    </row>
    <row r="76" spans="1:21" ht="15" customHeight="1" x14ac:dyDescent="0.25">
      <c r="A76" s="264" t="s">
        <v>80</v>
      </c>
      <c r="B76" s="264" t="s">
        <v>88</v>
      </c>
      <c r="C76" s="264">
        <v>0</v>
      </c>
      <c r="D76" s="264">
        <v>0</v>
      </c>
      <c r="E76" s="264">
        <v>0</v>
      </c>
      <c r="F76" s="264">
        <v>0</v>
      </c>
      <c r="G76" s="264" t="s">
        <v>14</v>
      </c>
      <c r="H76" s="59" t="s">
        <v>14</v>
      </c>
      <c r="J76" s="264">
        <f>VLOOKUP($B76,Totalt!$B$1:$BH$474,MATCH(J$2,Totalt!$B$1:$AZ$1,0),FALSE)</f>
        <v>0</v>
      </c>
      <c r="K76" s="264" t="str">
        <f>VLOOKUP($B76,Totalt!$B$1:$BH$474,MATCH(K$2,Totalt!$B$1:$AZ$1,0),FALSE)</f>
        <v/>
      </c>
      <c r="M76" t="s">
        <v>687</v>
      </c>
      <c r="P76" s="52" t="s">
        <v>1109</v>
      </c>
      <c r="Q76" s="52" t="s">
        <v>1110</v>
      </c>
      <c r="R76" t="s">
        <v>687</v>
      </c>
      <c r="S76" s="54" t="str">
        <f t="shared" si="2"/>
        <v>nej</v>
      </c>
      <c r="U76">
        <f t="shared" si="3"/>
        <v>44</v>
      </c>
    </row>
    <row r="77" spans="1:21" ht="15" customHeight="1" x14ac:dyDescent="0.25">
      <c r="A77" s="264" t="s">
        <v>80</v>
      </c>
      <c r="B77" s="264" t="s">
        <v>89</v>
      </c>
      <c r="C77" s="264">
        <v>0.16872699999999999</v>
      </c>
      <c r="D77" s="264">
        <v>34.382199999999997</v>
      </c>
      <c r="E77" s="264">
        <v>9.1948399999999992</v>
      </c>
      <c r="F77" s="264">
        <v>5.7468999999999999E-2</v>
      </c>
      <c r="G77" s="264" t="s">
        <v>14</v>
      </c>
      <c r="H77" s="59" t="s">
        <v>10</v>
      </c>
      <c r="J77" s="264">
        <f>VLOOKUP($B77,Totalt!$B$1:$BH$474,MATCH(J$2,Totalt!$B$1:$AZ$1,0),FALSE)</f>
        <v>19.218</v>
      </c>
      <c r="K77" s="264">
        <f>VLOOKUP($B77,Totalt!$B$1:$BH$474,MATCH(K$2,Totalt!$B$1:$AZ$1,0),FALSE)</f>
        <v>15.6</v>
      </c>
      <c r="M77" t="s">
        <v>687</v>
      </c>
      <c r="P77" s="52" t="s">
        <v>1109</v>
      </c>
      <c r="Q77" s="52" t="s">
        <v>1110</v>
      </c>
      <c r="R77" t="s">
        <v>687</v>
      </c>
      <c r="S77" s="54" t="str">
        <f t="shared" si="2"/>
        <v>ja</v>
      </c>
      <c r="U77">
        <f t="shared" si="3"/>
        <v>45</v>
      </c>
    </row>
    <row r="78" spans="1:21" ht="15" customHeight="1" x14ac:dyDescent="0.25">
      <c r="A78" s="264" t="s">
        <v>80</v>
      </c>
      <c r="B78" s="264" t="s">
        <v>90</v>
      </c>
      <c r="C78" s="264">
        <v>0</v>
      </c>
      <c r="D78" s="264">
        <v>0</v>
      </c>
      <c r="E78" s="264">
        <v>0</v>
      </c>
      <c r="F78" s="264">
        <v>0</v>
      </c>
      <c r="G78" s="264" t="s">
        <v>14</v>
      </c>
      <c r="H78" s="59" t="s">
        <v>14</v>
      </c>
      <c r="J78" s="264">
        <f>VLOOKUP($B78,Totalt!$B$1:$BH$474,MATCH(J$2,Totalt!$B$1:$AZ$1,0),FALSE)</f>
        <v>0</v>
      </c>
      <c r="K78" s="264" t="str">
        <f>VLOOKUP($B78,Totalt!$B$1:$BH$474,MATCH(K$2,Totalt!$B$1:$AZ$1,0),FALSE)</f>
        <v/>
      </c>
      <c r="M78" t="s">
        <v>687</v>
      </c>
      <c r="P78" s="52" t="s">
        <v>1109</v>
      </c>
      <c r="Q78" s="52" t="s">
        <v>1110</v>
      </c>
      <c r="R78" t="s">
        <v>687</v>
      </c>
      <c r="S78" s="54" t="str">
        <f t="shared" si="2"/>
        <v>nej</v>
      </c>
      <c r="U78">
        <f t="shared" si="3"/>
        <v>45</v>
      </c>
    </row>
    <row r="79" spans="1:21" ht="15" customHeight="1" x14ac:dyDescent="0.25">
      <c r="A79" s="264" t="s">
        <v>80</v>
      </c>
      <c r="B79" s="264" t="s">
        <v>91</v>
      </c>
      <c r="C79" s="264">
        <v>0.23894899999999999</v>
      </c>
      <c r="D79" s="264">
        <v>23.915600000000001</v>
      </c>
      <c r="E79" s="264">
        <v>17.5349</v>
      </c>
      <c r="F79" s="264">
        <v>3.3364600000000001E-2</v>
      </c>
      <c r="G79" s="264" t="s">
        <v>14</v>
      </c>
      <c r="H79" s="59" t="s">
        <v>10</v>
      </c>
      <c r="J79" s="264">
        <f>VLOOKUP($B79,Totalt!$B$1:$BH$474,MATCH(J$2,Totalt!$B$1:$AZ$1,0),FALSE)</f>
        <v>2.1339999999999999</v>
      </c>
      <c r="K79" s="264">
        <f>VLOOKUP($B79,Totalt!$B$1:$BH$474,MATCH(K$2,Totalt!$B$1:$AZ$1,0),FALSE)</f>
        <v>1.58</v>
      </c>
      <c r="M79" t="s">
        <v>687</v>
      </c>
      <c r="P79" s="52" t="s">
        <v>1109</v>
      </c>
      <c r="Q79" s="52" t="s">
        <v>1110</v>
      </c>
      <c r="R79" t="s">
        <v>687</v>
      </c>
      <c r="S79" s="54" t="str">
        <f t="shared" si="2"/>
        <v>ja</v>
      </c>
      <c r="U79">
        <f t="shared" si="3"/>
        <v>46</v>
      </c>
    </row>
    <row r="80" spans="1:21" ht="15" customHeight="1" x14ac:dyDescent="0.25">
      <c r="A80" s="264" t="s">
        <v>80</v>
      </c>
      <c r="B80" s="264" t="s">
        <v>92</v>
      </c>
      <c r="C80" s="264" t="s">
        <v>20</v>
      </c>
      <c r="D80" s="264" t="s">
        <v>20</v>
      </c>
      <c r="E80" s="264" t="s">
        <v>20</v>
      </c>
      <c r="F80" s="264" t="s">
        <v>20</v>
      </c>
      <c r="G80" s="264" t="s">
        <v>14</v>
      </c>
      <c r="H80" s="59" t="s">
        <v>14</v>
      </c>
      <c r="J80" s="264">
        <f>VLOOKUP($B80,Totalt!$B$1:$BH$474,MATCH(J$2,Totalt!$B$1:$AZ$1,0),FALSE)</f>
        <v>0.86</v>
      </c>
      <c r="K80" s="264" t="str">
        <f>VLOOKUP($B80,Totalt!$B$1:$BH$474,MATCH(K$2,Totalt!$B$1:$AZ$1,0),FALSE)</f>
        <v/>
      </c>
      <c r="L80" t="s">
        <v>1091</v>
      </c>
      <c r="M80" t="s">
        <v>687</v>
      </c>
      <c r="P80" s="52" t="s">
        <v>1109</v>
      </c>
      <c r="Q80" s="52" t="s">
        <v>1110</v>
      </c>
      <c r="R80" t="s">
        <v>687</v>
      </c>
      <c r="S80" s="54" t="str">
        <f t="shared" si="2"/>
        <v>nej</v>
      </c>
      <c r="U80">
        <f t="shared" si="3"/>
        <v>46</v>
      </c>
    </row>
    <row r="81" spans="1:21" ht="15" customHeight="1" x14ac:dyDescent="0.25">
      <c r="A81" s="264" t="s">
        <v>80</v>
      </c>
      <c r="B81" s="264" t="s">
        <v>93</v>
      </c>
      <c r="C81" s="264">
        <v>0.28144599999999997</v>
      </c>
      <c r="D81" s="264">
        <v>84.691599999999994</v>
      </c>
      <c r="E81" s="264">
        <v>8.6039499999999993</v>
      </c>
      <c r="F81" s="264">
        <v>6.4124500000000001E-2</v>
      </c>
      <c r="G81" s="264" t="s">
        <v>14</v>
      </c>
      <c r="H81" s="59" t="s">
        <v>10</v>
      </c>
      <c r="J81" s="264">
        <f>VLOOKUP($B81,Totalt!$B$1:$BH$474,MATCH(J$2,Totalt!$B$1:$AZ$1,0),FALSE)</f>
        <v>1261.1104</v>
      </c>
      <c r="K81" s="264">
        <f>VLOOKUP($B81,Totalt!$B$1:$BH$474,MATCH(K$2,Totalt!$B$1:$AZ$1,0),FALSE)</f>
        <v>1056.8530000000001</v>
      </c>
      <c r="M81" t="s">
        <v>687</v>
      </c>
      <c r="P81" s="52" t="s">
        <v>1109</v>
      </c>
      <c r="Q81" s="52" t="s">
        <v>1110</v>
      </c>
      <c r="R81" t="s">
        <v>687</v>
      </c>
      <c r="S81" s="54" t="str">
        <f t="shared" si="2"/>
        <v>ja</v>
      </c>
      <c r="U81">
        <f t="shared" si="3"/>
        <v>47</v>
      </c>
    </row>
    <row r="82" spans="1:21" ht="15" customHeight="1" x14ac:dyDescent="0.25">
      <c r="A82" s="264" t="s">
        <v>80</v>
      </c>
      <c r="B82" s="264" t="s">
        <v>94</v>
      </c>
      <c r="C82" s="264">
        <v>0</v>
      </c>
      <c r="D82" s="264">
        <v>0</v>
      </c>
      <c r="E82" s="264">
        <v>0</v>
      </c>
      <c r="F82" s="264">
        <v>0</v>
      </c>
      <c r="G82" s="264" t="s">
        <v>14</v>
      </c>
      <c r="H82" s="59" t="s">
        <v>14</v>
      </c>
      <c r="J82" s="264">
        <f>VLOOKUP($B82,Totalt!$B$1:$BH$474,MATCH(J$2,Totalt!$B$1:$AZ$1,0),FALSE)</f>
        <v>0</v>
      </c>
      <c r="K82" s="264" t="str">
        <f>VLOOKUP($B82,Totalt!$B$1:$BH$474,MATCH(K$2,Totalt!$B$1:$AZ$1,0),FALSE)</f>
        <v/>
      </c>
      <c r="M82" t="s">
        <v>687</v>
      </c>
      <c r="P82" s="52" t="s">
        <v>1109</v>
      </c>
      <c r="Q82" s="52" t="s">
        <v>1110</v>
      </c>
      <c r="R82" t="s">
        <v>687</v>
      </c>
      <c r="S82" s="54" t="str">
        <f t="shared" si="2"/>
        <v>nej</v>
      </c>
      <c r="U82">
        <f t="shared" si="3"/>
        <v>47</v>
      </c>
    </row>
    <row r="83" spans="1:21" ht="15" customHeight="1" x14ac:dyDescent="0.25">
      <c r="A83" s="264" t="s">
        <v>80</v>
      </c>
      <c r="B83" s="264" t="s">
        <v>95</v>
      </c>
      <c r="C83" s="264">
        <v>0.59898600000000002</v>
      </c>
      <c r="D83" s="264">
        <v>69.625900000000001</v>
      </c>
      <c r="E83" s="264">
        <v>2.7961200000000002</v>
      </c>
      <c r="F83" s="264">
        <v>0.100767</v>
      </c>
      <c r="G83" s="264" t="s">
        <v>14</v>
      </c>
      <c r="H83" s="59" t="s">
        <v>14</v>
      </c>
      <c r="J83" s="264">
        <f>VLOOKUP($B83,Totalt!$B$1:$BH$474,MATCH(J$2,Totalt!$B$1:$AZ$1,0),FALSE)</f>
        <v>273.404</v>
      </c>
      <c r="K83" s="264">
        <f>VLOOKUP($B83,Totalt!$B$1:$BH$474,MATCH(K$2,Totalt!$B$1:$AZ$1,0),FALSE)</f>
        <v>296.8</v>
      </c>
      <c r="L83" t="s">
        <v>1092</v>
      </c>
      <c r="M83" t="s">
        <v>687</v>
      </c>
      <c r="P83" s="52" t="s">
        <v>1109</v>
      </c>
      <c r="Q83" s="52" t="s">
        <v>1110</v>
      </c>
      <c r="R83" t="s">
        <v>687</v>
      </c>
      <c r="S83" s="54" t="str">
        <f t="shared" si="2"/>
        <v>nej</v>
      </c>
      <c r="U83">
        <f t="shared" si="3"/>
        <v>47</v>
      </c>
    </row>
    <row r="84" spans="1:21" ht="15" customHeight="1" x14ac:dyDescent="0.25">
      <c r="A84" s="264" t="s">
        <v>80</v>
      </c>
      <c r="B84" s="264" t="s">
        <v>96</v>
      </c>
      <c r="C84" s="264">
        <v>0</v>
      </c>
      <c r="D84" s="264">
        <v>0</v>
      </c>
      <c r="E84" s="264">
        <v>0</v>
      </c>
      <c r="F84" s="264">
        <v>0</v>
      </c>
      <c r="G84" s="264" t="s">
        <v>14</v>
      </c>
      <c r="H84" s="59" t="s">
        <v>14</v>
      </c>
      <c r="J84" s="264">
        <f>VLOOKUP($B84,Totalt!$B$1:$BH$474,MATCH(J$2,Totalt!$B$1:$AZ$1,0),FALSE)</f>
        <v>0</v>
      </c>
      <c r="K84" s="264" t="str">
        <f>VLOOKUP($B84,Totalt!$B$1:$BH$474,MATCH(K$2,Totalt!$B$1:$AZ$1,0),FALSE)</f>
        <v/>
      </c>
      <c r="M84" t="s">
        <v>687</v>
      </c>
      <c r="P84" s="52" t="s">
        <v>1109</v>
      </c>
      <c r="Q84" s="52" t="s">
        <v>1110</v>
      </c>
      <c r="R84" t="s">
        <v>687</v>
      </c>
      <c r="S84" s="54" t="str">
        <f t="shared" si="2"/>
        <v>nej</v>
      </c>
      <c r="U84">
        <f t="shared" si="3"/>
        <v>47</v>
      </c>
    </row>
    <row r="85" spans="1:21" ht="15" customHeight="1" x14ac:dyDescent="0.25">
      <c r="A85" s="264" t="s">
        <v>80</v>
      </c>
      <c r="B85" s="264" t="s">
        <v>97</v>
      </c>
      <c r="C85" s="264">
        <v>0.47069699999999998</v>
      </c>
      <c r="D85" s="264">
        <v>52.349600000000002</v>
      </c>
      <c r="E85" s="264">
        <v>7.41235</v>
      </c>
      <c r="F85" s="264">
        <v>6.6254800000000003E-2</v>
      </c>
      <c r="G85" s="264" t="s">
        <v>14</v>
      </c>
      <c r="H85" s="59" t="s">
        <v>10</v>
      </c>
      <c r="J85" s="264">
        <f>VLOOKUP($B85,Totalt!$B$1:$BH$474,MATCH(J$2,Totalt!$B$1:$AZ$1,0),FALSE)</f>
        <v>50.956000000000003</v>
      </c>
      <c r="K85" s="264">
        <f>VLOOKUP($B85,Totalt!$B$1:$BH$474,MATCH(K$2,Totalt!$B$1:$AZ$1,0),FALSE)</f>
        <v>49.2</v>
      </c>
      <c r="M85" t="s">
        <v>687</v>
      </c>
      <c r="P85" s="52" t="s">
        <v>1109</v>
      </c>
      <c r="Q85" s="52" t="s">
        <v>1110</v>
      </c>
      <c r="R85" t="s">
        <v>687</v>
      </c>
      <c r="S85" s="54" t="str">
        <f t="shared" si="2"/>
        <v>ja</v>
      </c>
      <c r="U85">
        <f t="shared" si="3"/>
        <v>48</v>
      </c>
    </row>
    <row r="86" spans="1:21" ht="15" customHeight="1" x14ac:dyDescent="0.25">
      <c r="A86" s="264" t="s">
        <v>80</v>
      </c>
      <c r="B86" s="264" t="s">
        <v>98</v>
      </c>
      <c r="C86" s="264">
        <v>0.16473699999999999</v>
      </c>
      <c r="D86" s="264">
        <v>15.1271</v>
      </c>
      <c r="E86" s="264">
        <v>16.518899999999999</v>
      </c>
      <c r="F86" s="264">
        <v>9.3157499999999994E-3</v>
      </c>
      <c r="G86" s="264" t="s">
        <v>14</v>
      </c>
      <c r="H86" s="59" t="s">
        <v>10</v>
      </c>
      <c r="J86" s="264">
        <f>VLOOKUP($B86,Totalt!$B$1:$BH$474,MATCH(J$2,Totalt!$B$1:$AZ$1,0),FALSE)</f>
        <v>14.555999999999999</v>
      </c>
      <c r="K86" s="264">
        <f>VLOOKUP($B86,Totalt!$B$1:$BH$474,MATCH(K$2,Totalt!$B$1:$AZ$1,0),FALSE)</f>
        <v>10.039999999999999</v>
      </c>
      <c r="M86" t="s">
        <v>687</v>
      </c>
      <c r="P86" s="52" t="s">
        <v>1109</v>
      </c>
      <c r="Q86" s="52" t="s">
        <v>1110</v>
      </c>
      <c r="R86" t="s">
        <v>687</v>
      </c>
      <c r="S86" s="54" t="str">
        <f t="shared" si="2"/>
        <v>ja</v>
      </c>
      <c r="U86">
        <f t="shared" si="3"/>
        <v>49</v>
      </c>
    </row>
    <row r="87" spans="1:21" ht="15" customHeight="1" x14ac:dyDescent="0.25">
      <c r="A87" s="264" t="s">
        <v>80</v>
      </c>
      <c r="B87" s="264" t="s">
        <v>99</v>
      </c>
      <c r="C87" s="264">
        <v>0.10364900000000001</v>
      </c>
      <c r="D87" s="264">
        <v>16.4359</v>
      </c>
      <c r="E87" s="264">
        <v>10.8535</v>
      </c>
      <c r="F87" s="264">
        <v>1.22854E-2</v>
      </c>
      <c r="G87" s="264" t="s">
        <v>14</v>
      </c>
      <c r="H87" s="59" t="s">
        <v>10</v>
      </c>
      <c r="J87" s="264">
        <f>VLOOKUP($B87,Totalt!$B$1:$BH$474,MATCH(J$2,Totalt!$B$1:$AZ$1,0),FALSE)</f>
        <v>17.590000000000003</v>
      </c>
      <c r="K87" s="264">
        <f>VLOOKUP($B87,Totalt!$B$1:$BH$474,MATCH(K$2,Totalt!$B$1:$AZ$1,0),FALSE)</f>
        <v>13.84</v>
      </c>
      <c r="M87" t="s">
        <v>687</v>
      </c>
      <c r="P87" s="52" t="s">
        <v>1109</v>
      </c>
      <c r="Q87" s="52" t="s">
        <v>1110</v>
      </c>
      <c r="R87" t="s">
        <v>687</v>
      </c>
      <c r="S87" s="54" t="str">
        <f t="shared" si="2"/>
        <v>ja</v>
      </c>
      <c r="U87">
        <f t="shared" si="3"/>
        <v>50</v>
      </c>
    </row>
    <row r="88" spans="1:21" ht="15" customHeight="1" x14ac:dyDescent="0.25">
      <c r="A88" s="264" t="s">
        <v>80</v>
      </c>
      <c r="B88" s="264" t="s">
        <v>100</v>
      </c>
      <c r="C88" s="264">
        <v>0.17329900000000001</v>
      </c>
      <c r="D88" s="264">
        <v>22.0185</v>
      </c>
      <c r="E88" s="264">
        <v>13.947699999999999</v>
      </c>
      <c r="F88" s="264">
        <v>2.3284800000000001E-2</v>
      </c>
      <c r="G88" s="264" t="s">
        <v>14</v>
      </c>
      <c r="H88" s="59" t="s">
        <v>10</v>
      </c>
      <c r="J88" s="264">
        <f>VLOOKUP($B88,Totalt!$B$1:$BH$474,MATCH(J$2,Totalt!$B$1:$AZ$1,0),FALSE)</f>
        <v>21.28</v>
      </c>
      <c r="K88" s="264">
        <f>VLOOKUP($B88,Totalt!$B$1:$BH$474,MATCH(K$2,Totalt!$B$1:$AZ$1,0),FALSE)</f>
        <v>15.55</v>
      </c>
      <c r="M88" t="s">
        <v>687</v>
      </c>
      <c r="P88" s="52" t="s">
        <v>1109</v>
      </c>
      <c r="Q88" s="52" t="s">
        <v>1110</v>
      </c>
      <c r="R88" t="s">
        <v>687</v>
      </c>
      <c r="S88" s="54" t="str">
        <f t="shared" si="2"/>
        <v>ja</v>
      </c>
      <c r="U88">
        <f t="shared" si="3"/>
        <v>51</v>
      </c>
    </row>
    <row r="89" spans="1:21" ht="15" customHeight="1" x14ac:dyDescent="0.25">
      <c r="A89" s="264" t="s">
        <v>80</v>
      </c>
      <c r="B89" s="264" t="s">
        <v>101</v>
      </c>
      <c r="C89" s="264">
        <v>0.106417</v>
      </c>
      <c r="D89" s="264">
        <v>16.982199999999999</v>
      </c>
      <c r="E89" s="264">
        <v>11.2654</v>
      </c>
      <c r="F89" s="264">
        <v>1.4913300000000001E-2</v>
      </c>
      <c r="G89" s="264" t="s">
        <v>14</v>
      </c>
      <c r="H89" s="59" t="s">
        <v>10</v>
      </c>
      <c r="J89" s="264">
        <f>VLOOKUP($B89,Totalt!$B$1:$BH$474,MATCH(J$2,Totalt!$B$1:$AZ$1,0),FALSE)</f>
        <v>9.6839999999999993</v>
      </c>
      <c r="K89" s="264">
        <f>VLOOKUP($B89,Totalt!$B$1:$BH$474,MATCH(K$2,Totalt!$B$1:$AZ$1,0),FALSE)</f>
        <v>7.53</v>
      </c>
      <c r="M89" t="s">
        <v>687</v>
      </c>
      <c r="P89" s="52" t="s">
        <v>1109</v>
      </c>
      <c r="Q89" s="52" t="s">
        <v>1110</v>
      </c>
      <c r="R89" t="s">
        <v>687</v>
      </c>
      <c r="S89" s="54" t="str">
        <f t="shared" si="2"/>
        <v>ja</v>
      </c>
      <c r="U89">
        <f t="shared" si="3"/>
        <v>52</v>
      </c>
    </row>
    <row r="90" spans="1:21" ht="15" customHeight="1" x14ac:dyDescent="0.25">
      <c r="A90" s="264" t="s">
        <v>80</v>
      </c>
      <c r="B90" s="264" t="s">
        <v>102</v>
      </c>
      <c r="C90" s="264">
        <v>0</v>
      </c>
      <c r="D90" s="264">
        <v>0</v>
      </c>
      <c r="E90" s="264">
        <v>0</v>
      </c>
      <c r="F90" s="264">
        <v>0</v>
      </c>
      <c r="G90" s="264" t="s">
        <v>14</v>
      </c>
      <c r="H90" s="59" t="s">
        <v>14</v>
      </c>
      <c r="J90" s="264">
        <f>VLOOKUP($B90,Totalt!$B$1:$BH$474,MATCH(J$2,Totalt!$B$1:$AZ$1,0),FALSE)</f>
        <v>0</v>
      </c>
      <c r="K90" s="264" t="str">
        <f>VLOOKUP($B90,Totalt!$B$1:$BH$474,MATCH(K$2,Totalt!$B$1:$AZ$1,0),FALSE)</f>
        <v/>
      </c>
      <c r="M90" t="s">
        <v>687</v>
      </c>
      <c r="P90" s="52" t="s">
        <v>1109</v>
      </c>
      <c r="Q90" s="52" t="s">
        <v>1110</v>
      </c>
      <c r="R90" t="s">
        <v>687</v>
      </c>
      <c r="S90" s="54" t="str">
        <f t="shared" si="2"/>
        <v>nej</v>
      </c>
      <c r="U90">
        <f t="shared" si="3"/>
        <v>52</v>
      </c>
    </row>
    <row r="91" spans="1:21" ht="15" customHeight="1" x14ac:dyDescent="0.25">
      <c r="A91" s="264" t="s">
        <v>80</v>
      </c>
      <c r="B91" s="264" t="s">
        <v>103</v>
      </c>
      <c r="C91" s="264">
        <v>0.426647</v>
      </c>
      <c r="D91" s="264">
        <v>124.036</v>
      </c>
      <c r="E91" s="264">
        <v>15.5183</v>
      </c>
      <c r="F91" s="264">
        <v>0.37757099999999999</v>
      </c>
      <c r="G91" s="264" t="s">
        <v>14</v>
      </c>
      <c r="H91" s="59" t="s">
        <v>10</v>
      </c>
      <c r="J91" s="264">
        <f>VLOOKUP($B91,Totalt!$B$1:$BH$474,MATCH(J$2,Totalt!$B$1:$AZ$1,0),FALSE)</f>
        <v>2026.0566479999998</v>
      </c>
      <c r="K91" s="264">
        <f>VLOOKUP($B91,Totalt!$B$1:$BH$474,MATCH(K$2,Totalt!$B$1:$AZ$1,0),FALSE)</f>
        <v>2200</v>
      </c>
      <c r="M91" t="s">
        <v>687</v>
      </c>
      <c r="P91" s="52" t="s">
        <v>1109</v>
      </c>
      <c r="Q91" s="52" t="s">
        <v>1110</v>
      </c>
      <c r="R91" t="s">
        <v>687</v>
      </c>
      <c r="S91" s="54" t="str">
        <f t="shared" si="2"/>
        <v>ja</v>
      </c>
      <c r="U91">
        <f t="shared" si="3"/>
        <v>53</v>
      </c>
    </row>
    <row r="92" spans="1:21" ht="15" customHeight="1" x14ac:dyDescent="0.25">
      <c r="A92" s="264" t="s">
        <v>80</v>
      </c>
      <c r="B92" s="264" t="s">
        <v>104</v>
      </c>
      <c r="C92" s="264">
        <v>0.13879</v>
      </c>
      <c r="D92" s="264">
        <v>15.8553</v>
      </c>
      <c r="E92" s="264">
        <v>13.049799999999999</v>
      </c>
      <c r="F92" s="264">
        <v>1.6553399999999999E-2</v>
      </c>
      <c r="G92" s="264" t="s">
        <v>14</v>
      </c>
      <c r="H92" s="59" t="s">
        <v>10</v>
      </c>
      <c r="J92" s="264">
        <f>VLOOKUP($B92,Totalt!$B$1:$BH$474,MATCH(J$2,Totalt!$B$1:$AZ$1,0),FALSE)</f>
        <v>27.533999999999999</v>
      </c>
      <c r="K92" s="264">
        <f>VLOOKUP($B92,Totalt!$B$1:$BH$474,MATCH(K$2,Totalt!$B$1:$AZ$1,0),FALSE)</f>
        <v>22.6</v>
      </c>
      <c r="M92" t="s">
        <v>687</v>
      </c>
      <c r="P92" s="52" t="s">
        <v>1109</v>
      </c>
      <c r="Q92" s="52" t="s">
        <v>1110</v>
      </c>
      <c r="R92" t="s">
        <v>687</v>
      </c>
      <c r="S92" s="54" t="str">
        <f t="shared" si="2"/>
        <v>ja</v>
      </c>
      <c r="U92">
        <f t="shared" si="3"/>
        <v>54</v>
      </c>
    </row>
    <row r="93" spans="1:21" ht="15" customHeight="1" x14ac:dyDescent="0.25">
      <c r="A93" s="264" t="s">
        <v>80</v>
      </c>
      <c r="B93" s="264" t="s">
        <v>105</v>
      </c>
      <c r="C93" s="264">
        <v>0.17716100000000001</v>
      </c>
      <c r="D93" s="264">
        <v>81.006799999999998</v>
      </c>
      <c r="E93" s="264">
        <v>6.6884800000000002</v>
      </c>
      <c r="F93" s="264">
        <v>6.2943299999999994E-2</v>
      </c>
      <c r="G93" s="264" t="s">
        <v>14</v>
      </c>
      <c r="H93" s="59" t="s">
        <v>10</v>
      </c>
      <c r="J93" s="264">
        <f>VLOOKUP($B93,Totalt!$B$1:$BH$474,MATCH(J$2,Totalt!$B$1:$AZ$1,0),FALSE)</f>
        <v>133.17488999999998</v>
      </c>
      <c r="K93" s="264">
        <f>VLOOKUP($B93,Totalt!$B$1:$BH$474,MATCH(K$2,Totalt!$B$1:$AZ$1,0),FALSE)</f>
        <v>111.563</v>
      </c>
      <c r="M93" t="s">
        <v>687</v>
      </c>
      <c r="P93" s="52" t="s">
        <v>1109</v>
      </c>
      <c r="Q93" s="52" t="s">
        <v>1110</v>
      </c>
      <c r="R93" t="s">
        <v>687</v>
      </c>
      <c r="S93" s="54" t="str">
        <f t="shared" si="2"/>
        <v>ja</v>
      </c>
      <c r="U93">
        <f t="shared" si="3"/>
        <v>55</v>
      </c>
    </row>
    <row r="94" spans="1:21" ht="15" customHeight="1" x14ac:dyDescent="0.25">
      <c r="A94" s="264" t="s">
        <v>80</v>
      </c>
      <c r="B94" s="264" t="s">
        <v>106</v>
      </c>
      <c r="C94" s="264">
        <v>0.24668699999999999</v>
      </c>
      <c r="D94" s="264">
        <v>54.3416</v>
      </c>
      <c r="E94" s="264">
        <v>9.8499199999999991</v>
      </c>
      <c r="F94" s="264">
        <v>0.113915</v>
      </c>
      <c r="G94" s="264" t="s">
        <v>14</v>
      </c>
      <c r="H94" s="59" t="s">
        <v>10</v>
      </c>
      <c r="J94" s="264">
        <f>VLOOKUP($B94,Totalt!$B$1:$BH$474,MATCH(J$2,Totalt!$B$1:$AZ$1,0),FALSE)</f>
        <v>60.803999999999995</v>
      </c>
      <c r="K94" s="264">
        <f>VLOOKUP($B94,Totalt!$B$1:$BH$474,MATCH(K$2,Totalt!$B$1:$AZ$1,0),FALSE)</f>
        <v>45.23</v>
      </c>
      <c r="M94" t="s">
        <v>687</v>
      </c>
      <c r="P94" s="52" t="s">
        <v>1109</v>
      </c>
      <c r="Q94" s="52" t="s">
        <v>1110</v>
      </c>
      <c r="R94" t="s">
        <v>687</v>
      </c>
      <c r="S94" s="54" t="str">
        <f t="shared" si="2"/>
        <v>ja</v>
      </c>
      <c r="U94">
        <f t="shared" si="3"/>
        <v>56</v>
      </c>
    </row>
    <row r="95" spans="1:21" ht="15" customHeight="1" x14ac:dyDescent="0.25">
      <c r="A95" s="264" t="s">
        <v>80</v>
      </c>
      <c r="B95" s="264" t="s">
        <v>107</v>
      </c>
      <c r="C95" s="264">
        <v>5.1299299999999999E-2</v>
      </c>
      <c r="D95" s="264">
        <v>6.1097799999999998</v>
      </c>
      <c r="E95" s="264">
        <v>2.6394299999999999E-2</v>
      </c>
      <c r="F95" s="264">
        <v>6.5394399999999997E-3</v>
      </c>
      <c r="G95" s="264" t="s">
        <v>14</v>
      </c>
      <c r="H95" s="59" t="s">
        <v>10</v>
      </c>
      <c r="J95" s="264">
        <f>VLOOKUP($B95,Totalt!$B$1:$BH$474,MATCH(J$2,Totalt!$B$1:$AZ$1,0),FALSE)</f>
        <v>57.56</v>
      </c>
      <c r="K95" s="264">
        <f>VLOOKUP($B95,Totalt!$B$1:$BH$474,MATCH(K$2,Totalt!$B$1:$AZ$1,0),FALSE)</f>
        <v>43.639000000000003</v>
      </c>
      <c r="M95" t="s">
        <v>687</v>
      </c>
      <c r="P95" s="52" t="s">
        <v>1109</v>
      </c>
      <c r="Q95" s="52" t="s">
        <v>1110</v>
      </c>
      <c r="R95" t="s">
        <v>687</v>
      </c>
      <c r="S95" s="54" t="str">
        <f t="shared" si="2"/>
        <v>ja</v>
      </c>
      <c r="U95">
        <f t="shared" si="3"/>
        <v>57</v>
      </c>
    </row>
    <row r="96" spans="1:21" ht="15" customHeight="1" x14ac:dyDescent="0.25">
      <c r="A96" s="264" t="s">
        <v>80</v>
      </c>
      <c r="B96" s="264" t="s">
        <v>108</v>
      </c>
      <c r="C96" s="264">
        <v>0</v>
      </c>
      <c r="D96" s="264">
        <v>0</v>
      </c>
      <c r="E96" s="264">
        <v>0</v>
      </c>
      <c r="F96" s="264">
        <v>0</v>
      </c>
      <c r="G96" s="264" t="s">
        <v>14</v>
      </c>
      <c r="H96" s="59" t="s">
        <v>14</v>
      </c>
      <c r="J96" s="264">
        <f>VLOOKUP($B96,Totalt!$B$1:$BH$474,MATCH(J$2,Totalt!$B$1:$AZ$1,0),FALSE)</f>
        <v>0</v>
      </c>
      <c r="K96" s="264" t="str">
        <f>VLOOKUP($B96,Totalt!$B$1:$BH$474,MATCH(K$2,Totalt!$B$1:$AZ$1,0),FALSE)</f>
        <v/>
      </c>
      <c r="M96" t="s">
        <v>687</v>
      </c>
      <c r="P96" s="52" t="s">
        <v>1109</v>
      </c>
      <c r="Q96" s="52" t="s">
        <v>1110</v>
      </c>
      <c r="R96" t="s">
        <v>687</v>
      </c>
      <c r="S96" s="54" t="str">
        <f t="shared" si="2"/>
        <v>nej</v>
      </c>
      <c r="U96">
        <f t="shared" si="3"/>
        <v>57</v>
      </c>
    </row>
    <row r="97" spans="1:21" ht="15" customHeight="1" x14ac:dyDescent="0.25">
      <c r="A97" s="264" t="s">
        <v>80</v>
      </c>
      <c r="B97" s="264" t="s">
        <v>109</v>
      </c>
      <c r="C97" s="264">
        <v>0</v>
      </c>
      <c r="D97" s="264">
        <v>0</v>
      </c>
      <c r="E97" s="264">
        <v>0</v>
      </c>
      <c r="F97" s="264">
        <v>0</v>
      </c>
      <c r="G97" s="264" t="s">
        <v>14</v>
      </c>
      <c r="H97" s="59" t="s">
        <v>14</v>
      </c>
      <c r="J97" s="264">
        <f>VLOOKUP($B97,Totalt!$B$1:$BH$474,MATCH(J$2,Totalt!$B$1:$AZ$1,0),FALSE)</f>
        <v>0</v>
      </c>
      <c r="K97" s="264" t="str">
        <f>VLOOKUP($B97,Totalt!$B$1:$BH$474,MATCH(K$2,Totalt!$B$1:$AZ$1,0),FALSE)</f>
        <v/>
      </c>
      <c r="M97" t="s">
        <v>687</v>
      </c>
      <c r="P97" s="52" t="s">
        <v>1109</v>
      </c>
      <c r="Q97" s="52" t="s">
        <v>1110</v>
      </c>
      <c r="R97" t="s">
        <v>687</v>
      </c>
      <c r="S97" s="54" t="str">
        <f t="shared" si="2"/>
        <v>nej</v>
      </c>
      <c r="U97">
        <f t="shared" si="3"/>
        <v>57</v>
      </c>
    </row>
    <row r="98" spans="1:21" ht="15" customHeight="1" x14ac:dyDescent="0.25">
      <c r="A98" s="264" t="s">
        <v>80</v>
      </c>
      <c r="B98" s="264" t="s">
        <v>110</v>
      </c>
      <c r="C98" s="264">
        <v>0.33552599999999999</v>
      </c>
      <c r="D98" s="264">
        <v>121.444</v>
      </c>
      <c r="E98" s="264">
        <v>5.8953600000000002</v>
      </c>
      <c r="F98" s="264">
        <v>0.133187</v>
      </c>
      <c r="G98" s="264" t="s">
        <v>14</v>
      </c>
      <c r="H98" s="59" t="s">
        <v>10</v>
      </c>
      <c r="J98" s="264">
        <f>VLOOKUP($B98,Totalt!$B$1:$BH$474,MATCH(J$2,Totalt!$B$1:$AZ$1,0),FALSE)</f>
        <v>957.42219999999998</v>
      </c>
      <c r="K98" s="264">
        <f>VLOOKUP($B98,Totalt!$B$1:$BH$474,MATCH(K$2,Totalt!$B$1:$AZ$1,0),FALSE)</f>
        <v>961</v>
      </c>
      <c r="M98" t="s">
        <v>687</v>
      </c>
      <c r="P98" s="52" t="s">
        <v>1109</v>
      </c>
      <c r="Q98" s="52" t="s">
        <v>1110</v>
      </c>
      <c r="R98" t="s">
        <v>687</v>
      </c>
      <c r="S98" s="54" t="str">
        <f t="shared" si="2"/>
        <v>ja</v>
      </c>
      <c r="U98">
        <f t="shared" si="3"/>
        <v>58</v>
      </c>
    </row>
    <row r="99" spans="1:21" ht="15" customHeight="1" x14ac:dyDescent="0.25">
      <c r="A99" s="264" t="s">
        <v>80</v>
      </c>
      <c r="B99" s="264" t="s">
        <v>111</v>
      </c>
      <c r="C99" s="264">
        <v>0</v>
      </c>
      <c r="D99" s="264">
        <v>0</v>
      </c>
      <c r="E99" s="264">
        <v>0</v>
      </c>
      <c r="F99" s="264">
        <v>0</v>
      </c>
      <c r="G99" s="264" t="s">
        <v>14</v>
      </c>
      <c r="H99" s="59" t="s">
        <v>14</v>
      </c>
      <c r="J99" s="264">
        <f>VLOOKUP($B99,Totalt!$B$1:$BH$474,MATCH(J$2,Totalt!$B$1:$AZ$1,0),FALSE)</f>
        <v>0</v>
      </c>
      <c r="K99" s="264" t="str">
        <f>VLOOKUP($B99,Totalt!$B$1:$BH$474,MATCH(K$2,Totalt!$B$1:$AZ$1,0),FALSE)</f>
        <v/>
      </c>
      <c r="M99" t="s">
        <v>687</v>
      </c>
      <c r="P99" s="52" t="s">
        <v>1109</v>
      </c>
      <c r="Q99" s="52" t="s">
        <v>1110</v>
      </c>
      <c r="R99" t="s">
        <v>687</v>
      </c>
      <c r="S99" s="54" t="str">
        <f t="shared" si="2"/>
        <v>nej</v>
      </c>
      <c r="U99">
        <f t="shared" si="3"/>
        <v>58</v>
      </c>
    </row>
    <row r="100" spans="1:21" ht="15" customHeight="1" x14ac:dyDescent="0.25">
      <c r="A100" s="264" t="s">
        <v>80</v>
      </c>
      <c r="B100" s="264" t="s">
        <v>112</v>
      </c>
      <c r="C100" s="264">
        <v>0.10513400000000001</v>
      </c>
      <c r="D100" s="264">
        <v>15.212400000000001</v>
      </c>
      <c r="E100" s="264">
        <v>9.5486000000000004</v>
      </c>
      <c r="F100" s="264">
        <v>9.5498400000000004E-3</v>
      </c>
      <c r="G100" s="264" t="s">
        <v>14</v>
      </c>
      <c r="H100" s="59" t="s">
        <v>10</v>
      </c>
      <c r="J100" s="264">
        <f>VLOOKUP($B100,Totalt!$B$1:$BH$474,MATCH(J$2,Totalt!$B$1:$AZ$1,0),FALSE)</f>
        <v>27.478999999999999</v>
      </c>
      <c r="K100" s="264">
        <f>VLOOKUP($B100,Totalt!$B$1:$BH$474,MATCH(K$2,Totalt!$B$1:$AZ$1,0),FALSE)</f>
        <v>24.253</v>
      </c>
      <c r="M100" t="s">
        <v>687</v>
      </c>
      <c r="P100" s="52" t="s">
        <v>1109</v>
      </c>
      <c r="Q100" s="52" t="s">
        <v>1110</v>
      </c>
      <c r="R100" t="s">
        <v>687</v>
      </c>
      <c r="S100" s="54" t="str">
        <f t="shared" si="2"/>
        <v>ja</v>
      </c>
      <c r="U100">
        <f t="shared" si="3"/>
        <v>59</v>
      </c>
    </row>
    <row r="101" spans="1:21" ht="15" customHeight="1" x14ac:dyDescent="0.25">
      <c r="A101" s="264" t="s">
        <v>80</v>
      </c>
      <c r="B101" s="264" t="s">
        <v>113</v>
      </c>
      <c r="C101" s="264">
        <v>0</v>
      </c>
      <c r="D101" s="264">
        <v>0</v>
      </c>
      <c r="E101" s="264">
        <v>0</v>
      </c>
      <c r="F101" s="264">
        <v>0</v>
      </c>
      <c r="G101" s="264" t="s">
        <v>14</v>
      </c>
      <c r="H101" s="59" t="s">
        <v>14</v>
      </c>
      <c r="J101" s="264">
        <f>VLOOKUP($B101,Totalt!$B$1:$BH$474,MATCH(J$2,Totalt!$B$1:$AZ$1,0),FALSE)</f>
        <v>0</v>
      </c>
      <c r="K101" s="264" t="str">
        <f>VLOOKUP($B101,Totalt!$B$1:$BH$474,MATCH(K$2,Totalt!$B$1:$AZ$1,0),FALSE)</f>
        <v/>
      </c>
      <c r="M101" t="s">
        <v>687</v>
      </c>
      <c r="P101" s="52" t="s">
        <v>1109</v>
      </c>
      <c r="Q101" s="52" t="s">
        <v>1110</v>
      </c>
      <c r="R101" t="s">
        <v>687</v>
      </c>
      <c r="S101" s="54" t="str">
        <f t="shared" si="2"/>
        <v>nej</v>
      </c>
      <c r="U101">
        <f t="shared" si="3"/>
        <v>59</v>
      </c>
    </row>
    <row r="102" spans="1:21" ht="15" customHeight="1" x14ac:dyDescent="0.25">
      <c r="A102" s="264" t="s">
        <v>80</v>
      </c>
      <c r="B102" s="264" t="s">
        <v>114</v>
      </c>
      <c r="C102" s="264">
        <v>0.26003300000000001</v>
      </c>
      <c r="D102" s="264">
        <v>38.066899999999997</v>
      </c>
      <c r="E102" s="264">
        <v>16.729199999999999</v>
      </c>
      <c r="F102" s="264">
        <v>7.7358700000000002E-2</v>
      </c>
      <c r="G102" s="264" t="s">
        <v>14</v>
      </c>
      <c r="H102" s="59" t="s">
        <v>10</v>
      </c>
      <c r="J102" s="264">
        <f>VLOOKUP($B102,Totalt!$B$1:$BH$474,MATCH(J$2,Totalt!$B$1:$AZ$1,0),FALSE)</f>
        <v>16.28</v>
      </c>
      <c r="K102" s="264">
        <f>VLOOKUP($B102,Totalt!$B$1:$BH$474,MATCH(K$2,Totalt!$B$1:$AZ$1,0),FALSE)</f>
        <v>12.2</v>
      </c>
      <c r="M102" t="s">
        <v>687</v>
      </c>
      <c r="P102" s="52" t="s">
        <v>1109</v>
      </c>
      <c r="Q102" s="52" t="s">
        <v>1110</v>
      </c>
      <c r="R102" t="s">
        <v>687</v>
      </c>
      <c r="S102" s="54" t="str">
        <f t="shared" si="2"/>
        <v>ja</v>
      </c>
      <c r="U102">
        <f t="shared" si="3"/>
        <v>60</v>
      </c>
    </row>
    <row r="103" spans="1:21" ht="15" customHeight="1" x14ac:dyDescent="0.25">
      <c r="A103" s="264" t="s">
        <v>80</v>
      </c>
      <c r="B103" s="264" t="s">
        <v>115</v>
      </c>
      <c r="C103" s="264">
        <v>0</v>
      </c>
      <c r="D103" s="264">
        <v>0</v>
      </c>
      <c r="E103" s="264">
        <v>0</v>
      </c>
      <c r="F103" s="264">
        <v>0</v>
      </c>
      <c r="G103" s="264" t="s">
        <v>14</v>
      </c>
      <c r="H103" s="59" t="s">
        <v>14</v>
      </c>
      <c r="J103" s="264">
        <f>VLOOKUP($B103,Totalt!$B$1:$BH$474,MATCH(J$2,Totalt!$B$1:$AZ$1,0),FALSE)</f>
        <v>0</v>
      </c>
      <c r="K103" s="264" t="str">
        <f>VLOOKUP($B103,Totalt!$B$1:$BH$474,MATCH(K$2,Totalt!$B$1:$AZ$1,0),FALSE)</f>
        <v/>
      </c>
      <c r="M103" t="s">
        <v>687</v>
      </c>
      <c r="P103" s="52" t="s">
        <v>1109</v>
      </c>
      <c r="Q103" s="52" t="s">
        <v>1110</v>
      </c>
      <c r="R103" t="s">
        <v>687</v>
      </c>
      <c r="S103" s="54" t="str">
        <f t="shared" si="2"/>
        <v>nej</v>
      </c>
      <c r="U103">
        <f t="shared" si="3"/>
        <v>60</v>
      </c>
    </row>
    <row r="104" spans="1:21" ht="15" customHeight="1" x14ac:dyDescent="0.25">
      <c r="A104" s="264" t="s">
        <v>80</v>
      </c>
      <c r="B104" s="264" t="s">
        <v>116</v>
      </c>
      <c r="C104" s="264">
        <v>0</v>
      </c>
      <c r="D104" s="264">
        <v>0</v>
      </c>
      <c r="E104" s="264">
        <v>0</v>
      </c>
      <c r="F104" s="264">
        <v>0</v>
      </c>
      <c r="G104" s="264" t="s">
        <v>14</v>
      </c>
      <c r="H104" s="59" t="s">
        <v>14</v>
      </c>
      <c r="J104" s="264">
        <f>VLOOKUP($B104,Totalt!$B$1:$BH$474,MATCH(J$2,Totalt!$B$1:$AZ$1,0),FALSE)</f>
        <v>0</v>
      </c>
      <c r="K104" s="264" t="str">
        <f>VLOOKUP($B104,Totalt!$B$1:$BH$474,MATCH(K$2,Totalt!$B$1:$AZ$1,0),FALSE)</f>
        <v/>
      </c>
      <c r="M104" t="s">
        <v>687</v>
      </c>
      <c r="P104" s="52" t="s">
        <v>1109</v>
      </c>
      <c r="Q104" s="52" t="s">
        <v>1110</v>
      </c>
      <c r="R104" t="s">
        <v>687</v>
      </c>
      <c r="S104" s="54" t="str">
        <f t="shared" si="2"/>
        <v>nej</v>
      </c>
      <c r="U104">
        <f t="shared" si="3"/>
        <v>60</v>
      </c>
    </row>
    <row r="105" spans="1:21" ht="15" customHeight="1" x14ac:dyDescent="0.25">
      <c r="A105" s="264" t="s">
        <v>80</v>
      </c>
      <c r="B105" s="264" t="s">
        <v>117</v>
      </c>
      <c r="C105" s="264">
        <v>0</v>
      </c>
      <c r="D105" s="264">
        <v>0</v>
      </c>
      <c r="E105" s="264">
        <v>0</v>
      </c>
      <c r="F105" s="264">
        <v>0</v>
      </c>
      <c r="G105" s="264" t="s">
        <v>14</v>
      </c>
      <c r="H105" s="59" t="s">
        <v>14</v>
      </c>
      <c r="J105" s="264">
        <f>VLOOKUP($B105,Totalt!$B$1:$BH$474,MATCH(J$2,Totalt!$B$1:$AZ$1,0),FALSE)</f>
        <v>0</v>
      </c>
      <c r="K105" s="264" t="str">
        <f>VLOOKUP($B105,Totalt!$B$1:$BH$474,MATCH(K$2,Totalt!$B$1:$AZ$1,0),FALSE)</f>
        <v/>
      </c>
      <c r="M105" t="s">
        <v>687</v>
      </c>
      <c r="P105" s="52" t="s">
        <v>1109</v>
      </c>
      <c r="Q105" s="52" t="s">
        <v>1110</v>
      </c>
      <c r="R105" t="s">
        <v>687</v>
      </c>
      <c r="S105" s="54" t="str">
        <f t="shared" si="2"/>
        <v>nej</v>
      </c>
      <c r="U105">
        <f t="shared" si="3"/>
        <v>60</v>
      </c>
    </row>
    <row r="106" spans="1:21" ht="15" customHeight="1" x14ac:dyDescent="0.25">
      <c r="A106" s="264" t="s">
        <v>80</v>
      </c>
      <c r="B106" s="264" t="s">
        <v>118</v>
      </c>
      <c r="C106" s="264">
        <v>0.26272800000000002</v>
      </c>
      <c r="D106" s="264">
        <v>47.395200000000003</v>
      </c>
      <c r="E106" s="264">
        <v>12.884499999999999</v>
      </c>
      <c r="F106" s="264">
        <v>0.113399</v>
      </c>
      <c r="G106" s="264" t="s">
        <v>14</v>
      </c>
      <c r="H106" s="59" t="s">
        <v>10</v>
      </c>
      <c r="J106" s="264">
        <f>VLOOKUP($B106,Totalt!$B$1:$BH$474,MATCH(J$2,Totalt!$B$1:$AZ$1,0),FALSE)</f>
        <v>33.648000000000003</v>
      </c>
      <c r="K106" s="264">
        <f>VLOOKUP($B106,Totalt!$B$1:$BH$474,MATCH(K$2,Totalt!$B$1:$AZ$1,0),FALSE)</f>
        <v>25.323</v>
      </c>
      <c r="M106" t="s">
        <v>687</v>
      </c>
      <c r="P106" s="52" t="s">
        <v>1109</v>
      </c>
      <c r="Q106" s="52" t="s">
        <v>1110</v>
      </c>
      <c r="R106" t="s">
        <v>687</v>
      </c>
      <c r="S106" s="54" t="str">
        <f t="shared" si="2"/>
        <v>ja</v>
      </c>
      <c r="U106">
        <f t="shared" si="3"/>
        <v>61</v>
      </c>
    </row>
    <row r="107" spans="1:21" ht="15" customHeight="1" x14ac:dyDescent="0.25">
      <c r="A107" s="264" t="s">
        <v>80</v>
      </c>
      <c r="B107" s="264" t="s">
        <v>119</v>
      </c>
      <c r="C107" s="264">
        <v>0.16994100000000001</v>
      </c>
      <c r="D107" s="264">
        <v>25.716000000000001</v>
      </c>
      <c r="E107" s="264">
        <v>11.914400000000001</v>
      </c>
      <c r="F107" s="264">
        <v>5.40285E-2</v>
      </c>
      <c r="G107" s="264" t="s">
        <v>14</v>
      </c>
      <c r="H107" s="59" t="s">
        <v>10</v>
      </c>
      <c r="J107" s="264">
        <f>VLOOKUP($B107,Totalt!$B$1:$BH$474,MATCH(J$2,Totalt!$B$1:$AZ$1,0),FALSE)</f>
        <v>11.219999999999999</v>
      </c>
      <c r="K107" s="264">
        <f>VLOOKUP($B107,Totalt!$B$1:$BH$474,MATCH(K$2,Totalt!$B$1:$AZ$1,0),FALSE)</f>
        <v>10.199999999999999</v>
      </c>
      <c r="M107" t="s">
        <v>687</v>
      </c>
      <c r="P107" s="52" t="s">
        <v>1109</v>
      </c>
      <c r="Q107" s="52" t="s">
        <v>1110</v>
      </c>
      <c r="R107" t="s">
        <v>687</v>
      </c>
      <c r="S107" s="54" t="str">
        <f t="shared" si="2"/>
        <v>ja</v>
      </c>
      <c r="U107">
        <f t="shared" si="3"/>
        <v>62</v>
      </c>
    </row>
    <row r="108" spans="1:21" ht="15" customHeight="1" x14ac:dyDescent="0.25">
      <c r="A108" s="264" t="s">
        <v>80</v>
      </c>
      <c r="B108" s="264" t="s">
        <v>120</v>
      </c>
      <c r="C108" s="264">
        <v>0.11215799999999999</v>
      </c>
      <c r="D108" s="264">
        <v>23.383299999999998</v>
      </c>
      <c r="E108" s="264">
        <v>9.1235199999999992</v>
      </c>
      <c r="F108" s="264">
        <v>2.5200299999999998E-2</v>
      </c>
      <c r="G108" s="264" t="s">
        <v>14</v>
      </c>
      <c r="H108" s="59" t="s">
        <v>10</v>
      </c>
      <c r="J108" s="264">
        <f>VLOOKUP($B108,Totalt!$B$1:$BH$474,MATCH(J$2,Totalt!$B$1:$AZ$1,0),FALSE)</f>
        <v>25.21</v>
      </c>
      <c r="K108" s="264">
        <f>VLOOKUP($B108,Totalt!$B$1:$BH$474,MATCH(K$2,Totalt!$B$1:$AZ$1,0),FALSE)</f>
        <v>19.600000000000001</v>
      </c>
      <c r="M108" t="s">
        <v>687</v>
      </c>
      <c r="P108" s="52" t="s">
        <v>1109</v>
      </c>
      <c r="Q108" s="52" t="s">
        <v>1110</v>
      </c>
      <c r="R108" t="s">
        <v>687</v>
      </c>
      <c r="S108" s="54" t="str">
        <f t="shared" si="2"/>
        <v>ja</v>
      </c>
      <c r="U108">
        <f t="shared" si="3"/>
        <v>63</v>
      </c>
    </row>
    <row r="109" spans="1:21" ht="15" customHeight="1" x14ac:dyDescent="0.25">
      <c r="A109" s="264" t="s">
        <v>80</v>
      </c>
      <c r="B109" s="264" t="s">
        <v>121</v>
      </c>
      <c r="C109" s="264">
        <v>0</v>
      </c>
      <c r="D109" s="264">
        <v>0</v>
      </c>
      <c r="E109" s="264">
        <v>0</v>
      </c>
      <c r="F109" s="264">
        <v>0</v>
      </c>
      <c r="G109" s="264" t="s">
        <v>14</v>
      </c>
      <c r="H109" s="59" t="s">
        <v>14</v>
      </c>
      <c r="J109" s="264">
        <f>VLOOKUP($B109,Totalt!$B$1:$BH$474,MATCH(J$2,Totalt!$B$1:$AZ$1,0),FALSE)</f>
        <v>0</v>
      </c>
      <c r="K109" s="264" t="str">
        <f>VLOOKUP($B109,Totalt!$B$1:$BH$474,MATCH(K$2,Totalt!$B$1:$AZ$1,0),FALSE)</f>
        <v/>
      </c>
      <c r="M109" t="s">
        <v>687</v>
      </c>
      <c r="P109" s="52" t="s">
        <v>1109</v>
      </c>
      <c r="Q109" s="52" t="s">
        <v>1110</v>
      </c>
      <c r="R109" t="s">
        <v>687</v>
      </c>
      <c r="S109" s="54" t="str">
        <f t="shared" si="2"/>
        <v>nej</v>
      </c>
      <c r="U109">
        <f t="shared" si="3"/>
        <v>63</v>
      </c>
    </row>
    <row r="110" spans="1:21" ht="15" customHeight="1" x14ac:dyDescent="0.25">
      <c r="A110" s="264" t="s">
        <v>80</v>
      </c>
      <c r="B110" s="264" t="s">
        <v>122</v>
      </c>
      <c r="C110" s="264">
        <v>0</v>
      </c>
      <c r="D110" s="264">
        <v>0</v>
      </c>
      <c r="E110" s="264">
        <v>0</v>
      </c>
      <c r="F110" s="264">
        <v>0</v>
      </c>
      <c r="G110" s="264" t="s">
        <v>14</v>
      </c>
      <c r="H110" s="59" t="s">
        <v>14</v>
      </c>
      <c r="J110" s="264">
        <f>VLOOKUP($B110,Totalt!$B$1:$BH$474,MATCH(J$2,Totalt!$B$1:$AZ$1,0),FALSE)</f>
        <v>0</v>
      </c>
      <c r="K110" s="264" t="str">
        <f>VLOOKUP($B110,Totalt!$B$1:$BH$474,MATCH(K$2,Totalt!$B$1:$AZ$1,0),FALSE)</f>
        <v/>
      </c>
      <c r="M110" t="s">
        <v>687</v>
      </c>
      <c r="P110" s="52" t="s">
        <v>1109</v>
      </c>
      <c r="Q110" s="52" t="s">
        <v>1110</v>
      </c>
      <c r="R110" t="s">
        <v>687</v>
      </c>
      <c r="S110" s="54" t="str">
        <f t="shared" si="2"/>
        <v>nej</v>
      </c>
      <c r="U110">
        <f t="shared" si="3"/>
        <v>63</v>
      </c>
    </row>
    <row r="111" spans="1:21" ht="15" customHeight="1" x14ac:dyDescent="0.25">
      <c r="A111" s="264" t="s">
        <v>80</v>
      </c>
      <c r="B111" s="264" t="s">
        <v>123</v>
      </c>
      <c r="C111" s="264">
        <v>0</v>
      </c>
      <c r="D111" s="264">
        <v>0</v>
      </c>
      <c r="E111" s="264">
        <v>0</v>
      </c>
      <c r="F111" s="264">
        <v>0</v>
      </c>
      <c r="G111" s="264" t="s">
        <v>14</v>
      </c>
      <c r="H111" s="59" t="s">
        <v>14</v>
      </c>
      <c r="J111" s="264">
        <f>VLOOKUP($B111,Totalt!$B$1:$BH$474,MATCH(J$2,Totalt!$B$1:$AZ$1,0),FALSE)</f>
        <v>0</v>
      </c>
      <c r="K111" s="264" t="str">
        <f>VLOOKUP($B111,Totalt!$B$1:$BH$474,MATCH(K$2,Totalt!$B$1:$AZ$1,0),FALSE)</f>
        <v/>
      </c>
      <c r="M111" t="s">
        <v>687</v>
      </c>
      <c r="P111" s="52" t="s">
        <v>1109</v>
      </c>
      <c r="Q111" s="52" t="s">
        <v>1110</v>
      </c>
      <c r="R111" t="s">
        <v>687</v>
      </c>
      <c r="S111" s="54" t="str">
        <f t="shared" si="2"/>
        <v>nej</v>
      </c>
      <c r="U111">
        <f t="shared" si="3"/>
        <v>63</v>
      </c>
    </row>
    <row r="112" spans="1:21" ht="15" customHeight="1" x14ac:dyDescent="0.25">
      <c r="A112" s="264" t="s">
        <v>80</v>
      </c>
      <c r="B112" s="264" t="s">
        <v>124</v>
      </c>
      <c r="C112" s="264">
        <v>6.6900000000000001E-2</v>
      </c>
      <c r="D112" s="264">
        <v>7.74</v>
      </c>
      <c r="E112" s="264">
        <v>0</v>
      </c>
      <c r="F112" s="264">
        <v>0.33</v>
      </c>
      <c r="G112" s="264" t="s">
        <v>14</v>
      </c>
      <c r="H112" s="59" t="s">
        <v>14</v>
      </c>
      <c r="J112" s="264">
        <f>VLOOKUP($B112,Totalt!$B$1:$BH$474,MATCH(J$2,Totalt!$B$1:$AZ$1,0),FALSE)</f>
        <v>0.6</v>
      </c>
      <c r="K112" s="264">
        <f>VLOOKUP($B112,Totalt!$B$1:$BH$474,MATCH(K$2,Totalt!$B$1:$AZ$1,0),FALSE)</f>
        <v>20</v>
      </c>
      <c r="M112" t="s">
        <v>687</v>
      </c>
      <c r="P112" s="52" t="s">
        <v>1109</v>
      </c>
      <c r="Q112" s="52" t="s">
        <v>1110</v>
      </c>
      <c r="R112" t="s">
        <v>687</v>
      </c>
      <c r="S112" s="54" t="str">
        <f t="shared" si="2"/>
        <v>nej</v>
      </c>
      <c r="U112">
        <f t="shared" si="3"/>
        <v>63</v>
      </c>
    </row>
    <row r="113" spans="1:21" ht="15" customHeight="1" x14ac:dyDescent="0.25">
      <c r="A113" s="264" t="s">
        <v>80</v>
      </c>
      <c r="B113" s="264" t="s">
        <v>125</v>
      </c>
      <c r="C113" s="264">
        <v>6.6900000000000001E-2</v>
      </c>
      <c r="D113" s="264">
        <v>7.74</v>
      </c>
      <c r="E113" s="264">
        <v>0</v>
      </c>
      <c r="F113" s="264">
        <v>0.33</v>
      </c>
      <c r="G113" s="264" t="s">
        <v>14</v>
      </c>
      <c r="H113" s="59" t="s">
        <v>14</v>
      </c>
      <c r="J113" s="264">
        <f>VLOOKUP($B113,Totalt!$B$1:$BH$474,MATCH(J$2,Totalt!$B$1:$AZ$1,0),FALSE)</f>
        <v>1.7969999999999999</v>
      </c>
      <c r="K113" s="264">
        <f>VLOOKUP($B113,Totalt!$B$1:$BH$474,MATCH(K$2,Totalt!$B$1:$AZ$1,0),FALSE)</f>
        <v>59.9</v>
      </c>
      <c r="M113" t="s">
        <v>687</v>
      </c>
      <c r="P113" s="52" t="s">
        <v>1109</v>
      </c>
      <c r="Q113" s="52" t="s">
        <v>1110</v>
      </c>
      <c r="R113" t="s">
        <v>687</v>
      </c>
      <c r="S113" s="54" t="str">
        <f t="shared" si="2"/>
        <v>nej</v>
      </c>
      <c r="U113">
        <f t="shared" si="3"/>
        <v>63</v>
      </c>
    </row>
    <row r="114" spans="1:21" ht="15" customHeight="1" x14ac:dyDescent="0.25">
      <c r="A114" s="264" t="s">
        <v>80</v>
      </c>
      <c r="B114" s="264" t="s">
        <v>126</v>
      </c>
      <c r="C114" s="264">
        <v>0</v>
      </c>
      <c r="D114" s="264">
        <v>0</v>
      </c>
      <c r="E114" s="264">
        <v>0</v>
      </c>
      <c r="F114" s="264">
        <v>0</v>
      </c>
      <c r="G114" s="264" t="s">
        <v>14</v>
      </c>
      <c r="H114" s="59" t="s">
        <v>14</v>
      </c>
      <c r="J114" s="264">
        <f>VLOOKUP($B114,Totalt!$B$1:$BH$474,MATCH(J$2,Totalt!$B$1:$AZ$1,0),FALSE)</f>
        <v>0</v>
      </c>
      <c r="K114" s="264" t="str">
        <f>VLOOKUP($B114,Totalt!$B$1:$BH$474,MATCH(K$2,Totalt!$B$1:$AZ$1,0),FALSE)</f>
        <v/>
      </c>
      <c r="M114" t="s">
        <v>687</v>
      </c>
      <c r="P114" s="52" t="s">
        <v>1109</v>
      </c>
      <c r="Q114" s="52" t="s">
        <v>1110</v>
      </c>
      <c r="R114" t="s">
        <v>687</v>
      </c>
      <c r="S114" s="54" t="str">
        <f t="shared" si="2"/>
        <v>nej</v>
      </c>
      <c r="U114">
        <f t="shared" si="3"/>
        <v>63</v>
      </c>
    </row>
    <row r="115" spans="1:21" ht="15" customHeight="1" x14ac:dyDescent="0.25">
      <c r="A115" s="264" t="s">
        <v>80</v>
      </c>
      <c r="B115" s="264" t="s">
        <v>127</v>
      </c>
      <c r="C115" s="264">
        <v>0</v>
      </c>
      <c r="D115" s="264">
        <v>0</v>
      </c>
      <c r="E115" s="264">
        <v>0</v>
      </c>
      <c r="F115" s="264">
        <v>0</v>
      </c>
      <c r="G115" s="264" t="s">
        <v>14</v>
      </c>
      <c r="H115" s="59" t="s">
        <v>14</v>
      </c>
      <c r="J115" s="264">
        <f>VLOOKUP($B115,Totalt!$B$1:$BH$474,MATCH(J$2,Totalt!$B$1:$AZ$1,0),FALSE)</f>
        <v>0</v>
      </c>
      <c r="K115" s="264" t="str">
        <f>VLOOKUP($B115,Totalt!$B$1:$BH$474,MATCH(K$2,Totalt!$B$1:$AZ$1,0),FALSE)</f>
        <v/>
      </c>
      <c r="M115" t="s">
        <v>687</v>
      </c>
      <c r="P115" s="52" t="s">
        <v>1109</v>
      </c>
      <c r="Q115" s="52" t="s">
        <v>1110</v>
      </c>
      <c r="R115" t="s">
        <v>687</v>
      </c>
      <c r="S115" s="54" t="str">
        <f t="shared" si="2"/>
        <v>nej</v>
      </c>
      <c r="U115">
        <f t="shared" si="3"/>
        <v>63</v>
      </c>
    </row>
    <row r="116" spans="1:21" ht="15" customHeight="1" x14ac:dyDescent="0.25">
      <c r="A116" s="264" t="s">
        <v>80</v>
      </c>
      <c r="B116" s="264" t="s">
        <v>128</v>
      </c>
      <c r="C116" s="264">
        <v>0</v>
      </c>
      <c r="D116" s="264">
        <v>0</v>
      </c>
      <c r="E116" s="264">
        <v>0</v>
      </c>
      <c r="F116" s="264">
        <v>0</v>
      </c>
      <c r="G116" s="264" t="s">
        <v>14</v>
      </c>
      <c r="H116" s="59" t="s">
        <v>14</v>
      </c>
      <c r="J116" s="264">
        <f>VLOOKUP($B116,Totalt!$B$1:$BH$474,MATCH(J$2,Totalt!$B$1:$AZ$1,0),FALSE)</f>
        <v>0</v>
      </c>
      <c r="K116" s="264" t="str">
        <f>VLOOKUP($B116,Totalt!$B$1:$BH$474,MATCH(K$2,Totalt!$B$1:$AZ$1,0),FALSE)</f>
        <v/>
      </c>
      <c r="M116" t="s">
        <v>687</v>
      </c>
      <c r="P116" s="52" t="s">
        <v>1109</v>
      </c>
      <c r="Q116" s="52" t="s">
        <v>1110</v>
      </c>
      <c r="R116" t="s">
        <v>687</v>
      </c>
      <c r="S116" s="54" t="str">
        <f t="shared" si="2"/>
        <v>nej</v>
      </c>
      <c r="U116">
        <f t="shared" si="3"/>
        <v>63</v>
      </c>
    </row>
    <row r="117" spans="1:21" ht="15" customHeight="1" x14ac:dyDescent="0.25">
      <c r="A117" s="264" t="s">
        <v>80</v>
      </c>
      <c r="B117" s="264" t="s">
        <v>129</v>
      </c>
      <c r="C117" s="264">
        <v>0</v>
      </c>
      <c r="D117" s="264">
        <v>0</v>
      </c>
      <c r="E117" s="264">
        <v>0</v>
      </c>
      <c r="F117" s="264">
        <v>0</v>
      </c>
      <c r="G117" s="264" t="s">
        <v>14</v>
      </c>
      <c r="H117" s="59" t="s">
        <v>14</v>
      </c>
      <c r="J117" s="264">
        <f>VLOOKUP($B117,Totalt!$B$1:$BH$474,MATCH(J$2,Totalt!$B$1:$AZ$1,0),FALSE)</f>
        <v>0</v>
      </c>
      <c r="K117" s="264" t="str">
        <f>VLOOKUP($B117,Totalt!$B$1:$BH$474,MATCH(K$2,Totalt!$B$1:$AZ$1,0),FALSE)</f>
        <v/>
      </c>
      <c r="M117" t="s">
        <v>687</v>
      </c>
      <c r="P117" s="52" t="s">
        <v>1109</v>
      </c>
      <c r="Q117" s="52" t="s">
        <v>1110</v>
      </c>
      <c r="R117" t="s">
        <v>687</v>
      </c>
      <c r="S117" s="54" t="str">
        <f t="shared" si="2"/>
        <v>nej</v>
      </c>
      <c r="U117">
        <f t="shared" si="3"/>
        <v>63</v>
      </c>
    </row>
    <row r="118" spans="1:21" ht="15" customHeight="1" x14ac:dyDescent="0.25">
      <c r="A118" s="264" t="s">
        <v>80</v>
      </c>
      <c r="B118" s="264" t="s">
        <v>130</v>
      </c>
      <c r="C118" s="264">
        <v>0</v>
      </c>
      <c r="D118" s="264">
        <v>0</v>
      </c>
      <c r="E118" s="264">
        <v>0</v>
      </c>
      <c r="F118" s="264">
        <v>0</v>
      </c>
      <c r="G118" s="264" t="s">
        <v>14</v>
      </c>
      <c r="H118" s="59" t="s">
        <v>14</v>
      </c>
      <c r="J118" s="264">
        <f>VLOOKUP($B118,Totalt!$B$1:$BH$474,MATCH(J$2,Totalt!$B$1:$AZ$1,0),FALSE)</f>
        <v>0</v>
      </c>
      <c r="K118" s="264" t="str">
        <f>VLOOKUP($B118,Totalt!$B$1:$BH$474,MATCH(K$2,Totalt!$B$1:$AZ$1,0),FALSE)</f>
        <v/>
      </c>
      <c r="M118" t="s">
        <v>687</v>
      </c>
      <c r="P118" s="52" t="s">
        <v>1109</v>
      </c>
      <c r="Q118" s="52" t="s">
        <v>1110</v>
      </c>
      <c r="R118" t="s">
        <v>687</v>
      </c>
      <c r="S118" s="54" t="str">
        <f t="shared" si="2"/>
        <v>nej</v>
      </c>
      <c r="U118">
        <f t="shared" si="3"/>
        <v>63</v>
      </c>
    </row>
    <row r="119" spans="1:21" ht="15" customHeight="1" x14ac:dyDescent="0.25">
      <c r="A119" s="264" t="s">
        <v>80</v>
      </c>
      <c r="B119" s="264" t="s">
        <v>131</v>
      </c>
      <c r="C119" s="264">
        <v>0</v>
      </c>
      <c r="D119" s="264">
        <v>0</v>
      </c>
      <c r="E119" s="264">
        <v>0</v>
      </c>
      <c r="F119" s="264">
        <v>0</v>
      </c>
      <c r="G119" s="264" t="s">
        <v>14</v>
      </c>
      <c r="H119" s="59" t="s">
        <v>14</v>
      </c>
      <c r="J119" s="264">
        <f>VLOOKUP($B119,Totalt!$B$1:$BH$474,MATCH(J$2,Totalt!$B$1:$AZ$1,0),FALSE)</f>
        <v>0</v>
      </c>
      <c r="K119" s="264" t="str">
        <f>VLOOKUP($B119,Totalt!$B$1:$BH$474,MATCH(K$2,Totalt!$B$1:$AZ$1,0),FALSE)</f>
        <v/>
      </c>
      <c r="M119" t="s">
        <v>687</v>
      </c>
      <c r="P119" s="52" t="s">
        <v>1109</v>
      </c>
      <c r="Q119" s="52" t="s">
        <v>1110</v>
      </c>
      <c r="R119" t="s">
        <v>687</v>
      </c>
      <c r="S119" s="54" t="str">
        <f t="shared" si="2"/>
        <v>nej</v>
      </c>
      <c r="U119">
        <f t="shared" si="3"/>
        <v>63</v>
      </c>
    </row>
    <row r="120" spans="1:21" ht="15" customHeight="1" x14ac:dyDescent="0.25">
      <c r="A120" s="264" t="s">
        <v>80</v>
      </c>
      <c r="B120" s="264" t="s">
        <v>132</v>
      </c>
      <c r="C120" s="264">
        <v>0.13359599999999999</v>
      </c>
      <c r="D120" s="264">
        <v>28.135200000000001</v>
      </c>
      <c r="E120" s="264">
        <v>8.5484799999999996</v>
      </c>
      <c r="F120" s="264">
        <v>4.2936000000000002E-2</v>
      </c>
      <c r="G120" s="264" t="s">
        <v>14</v>
      </c>
      <c r="H120" s="59" t="s">
        <v>10</v>
      </c>
      <c r="J120" s="264">
        <f>VLOOKUP($B120,Totalt!$B$1:$BH$474,MATCH(J$2,Totalt!$B$1:$AZ$1,0),FALSE)</f>
        <v>17.282</v>
      </c>
      <c r="K120" s="264">
        <f>VLOOKUP($B120,Totalt!$B$1:$BH$474,MATCH(K$2,Totalt!$B$1:$AZ$1,0),FALSE)</f>
        <v>13.59</v>
      </c>
      <c r="M120" t="s">
        <v>687</v>
      </c>
      <c r="P120" s="52" t="s">
        <v>1109</v>
      </c>
      <c r="Q120" s="52" t="s">
        <v>1110</v>
      </c>
      <c r="R120" t="s">
        <v>687</v>
      </c>
      <c r="S120" s="54" t="str">
        <f t="shared" si="2"/>
        <v>ja</v>
      </c>
      <c r="U120">
        <f t="shared" si="3"/>
        <v>64</v>
      </c>
    </row>
    <row r="121" spans="1:21" ht="15" customHeight="1" x14ac:dyDescent="0.25">
      <c r="A121" s="264" t="s">
        <v>80</v>
      </c>
      <c r="B121" s="264" t="s">
        <v>133</v>
      </c>
      <c r="C121" s="264">
        <v>0.118702</v>
      </c>
      <c r="D121" s="264">
        <v>22.731000000000002</v>
      </c>
      <c r="E121" s="264">
        <v>7.5249300000000003</v>
      </c>
      <c r="F121" s="264">
        <v>4.71974E-2</v>
      </c>
      <c r="G121" s="264" t="s">
        <v>14</v>
      </c>
      <c r="H121" s="59" t="s">
        <v>10</v>
      </c>
      <c r="J121" s="264">
        <f>VLOOKUP($B121,Totalt!$B$1:$BH$474,MATCH(J$2,Totalt!$B$1:$AZ$1,0),FALSE)</f>
        <v>86.281000000000006</v>
      </c>
      <c r="K121" s="264">
        <f>VLOOKUP($B121,Totalt!$B$1:$BH$474,MATCH(K$2,Totalt!$B$1:$AZ$1,0),FALSE)</f>
        <v>88.616</v>
      </c>
      <c r="M121" t="s">
        <v>687</v>
      </c>
      <c r="P121" s="52" t="s">
        <v>1109</v>
      </c>
      <c r="Q121" s="52" t="s">
        <v>1110</v>
      </c>
      <c r="R121" t="s">
        <v>687</v>
      </c>
      <c r="S121" s="54" t="str">
        <f t="shared" si="2"/>
        <v>ja</v>
      </c>
      <c r="U121">
        <f t="shared" si="3"/>
        <v>65</v>
      </c>
    </row>
    <row r="122" spans="1:21" ht="15" customHeight="1" x14ac:dyDescent="0.25">
      <c r="A122" s="264" t="s">
        <v>80</v>
      </c>
      <c r="B122" s="264" t="s">
        <v>134</v>
      </c>
      <c r="C122" s="264">
        <v>0</v>
      </c>
      <c r="D122" s="264">
        <v>0</v>
      </c>
      <c r="E122" s="264">
        <v>0</v>
      </c>
      <c r="F122" s="264">
        <v>0</v>
      </c>
      <c r="G122" s="264" t="s">
        <v>14</v>
      </c>
      <c r="H122" s="59" t="s">
        <v>14</v>
      </c>
      <c r="J122" s="264">
        <f>VLOOKUP($B122,Totalt!$B$1:$BH$474,MATCH(J$2,Totalt!$B$1:$AZ$1,0),FALSE)</f>
        <v>0</v>
      </c>
      <c r="K122" s="264" t="str">
        <f>VLOOKUP($B122,Totalt!$B$1:$BH$474,MATCH(K$2,Totalt!$B$1:$AZ$1,0),FALSE)</f>
        <v/>
      </c>
      <c r="M122" t="s">
        <v>687</v>
      </c>
      <c r="P122" s="52" t="s">
        <v>1109</v>
      </c>
      <c r="Q122" s="52" t="s">
        <v>1110</v>
      </c>
      <c r="R122" t="s">
        <v>687</v>
      </c>
      <c r="S122" s="54" t="str">
        <f t="shared" si="2"/>
        <v>nej</v>
      </c>
      <c r="U122">
        <f t="shared" si="3"/>
        <v>65</v>
      </c>
    </row>
    <row r="123" spans="1:21" ht="15" customHeight="1" x14ac:dyDescent="0.25">
      <c r="A123" s="264" t="s">
        <v>135</v>
      </c>
      <c r="B123" s="264" t="s">
        <v>136</v>
      </c>
      <c r="C123" s="264">
        <v>0.12077</v>
      </c>
      <c r="D123" s="264">
        <v>138.46899999999999</v>
      </c>
      <c r="E123" s="264">
        <v>4.8078900000000004</v>
      </c>
      <c r="F123" s="264">
        <v>7.1908500000000004E-3</v>
      </c>
      <c r="G123" s="264" t="s">
        <v>14</v>
      </c>
      <c r="H123" s="59" t="s">
        <v>10</v>
      </c>
      <c r="J123" s="264">
        <f>VLOOKUP($B123,Totalt!$B$1:$BH$474,MATCH(J$2,Totalt!$B$1:$AZ$1,0),FALSE)</f>
        <v>10.4633</v>
      </c>
      <c r="K123" s="264">
        <f>VLOOKUP($B123,Totalt!$B$1:$BH$474,MATCH(K$2,Totalt!$B$1:$AZ$1,0),FALSE)</f>
        <v>7.6</v>
      </c>
      <c r="M123" t="s">
        <v>687</v>
      </c>
      <c r="R123" t="s">
        <v>687</v>
      </c>
      <c r="S123" s="54" t="str">
        <f t="shared" si="2"/>
        <v>ja</v>
      </c>
      <c r="U123">
        <f t="shared" si="3"/>
        <v>66</v>
      </c>
    </row>
    <row r="124" spans="1:21" ht="15" customHeight="1" x14ac:dyDescent="0.25">
      <c r="A124" s="264" t="s">
        <v>137</v>
      </c>
      <c r="B124" s="264" t="s">
        <v>138</v>
      </c>
      <c r="C124" s="264">
        <v>0.11046499999999999</v>
      </c>
      <c r="D124" s="264">
        <v>86.761799999999994</v>
      </c>
      <c r="E124" s="264">
        <v>5.1666100000000004</v>
      </c>
      <c r="F124" s="264">
        <v>9.4789200000000001E-3</v>
      </c>
      <c r="G124" s="264" t="s">
        <v>10</v>
      </c>
      <c r="H124" s="59" t="s">
        <v>10</v>
      </c>
      <c r="J124" s="264">
        <f>VLOOKUP($B124,Totalt!$B$1:$BH$474,MATCH(J$2,Totalt!$B$1:$AZ$1,0),FALSE)</f>
        <v>133.89489999999998</v>
      </c>
      <c r="K124" s="264">
        <f>VLOOKUP($B124,Totalt!$B$1:$BH$474,MATCH(K$2,Totalt!$B$1:$AZ$1,0),FALSE)</f>
        <v>105.97799999999999</v>
      </c>
      <c r="M124" t="s">
        <v>687</v>
      </c>
      <c r="R124" t="s">
        <v>687</v>
      </c>
      <c r="S124" s="54" t="str">
        <f t="shared" si="2"/>
        <v>ja</v>
      </c>
      <c r="U124">
        <f t="shared" si="3"/>
        <v>67</v>
      </c>
    </row>
    <row r="125" spans="1:21" ht="15" customHeight="1" x14ac:dyDescent="0.25">
      <c r="A125" s="264" t="s">
        <v>137</v>
      </c>
      <c r="B125" s="264" t="s">
        <v>139</v>
      </c>
      <c r="C125" s="264">
        <v>0.14487</v>
      </c>
      <c r="D125" s="264">
        <v>29.374600000000001</v>
      </c>
      <c r="E125" s="264">
        <v>11.720800000000001</v>
      </c>
      <c r="F125" s="264">
        <v>2.19337E-2</v>
      </c>
      <c r="G125" s="264" t="s">
        <v>10</v>
      </c>
      <c r="H125" s="59" t="s">
        <v>10</v>
      </c>
      <c r="J125" s="264">
        <f>VLOOKUP($B125,Totalt!$B$1:$BH$474,MATCH(J$2,Totalt!$B$1:$AZ$1,0),FALSE)</f>
        <v>4.9378000000000002</v>
      </c>
      <c r="K125" s="264">
        <f>VLOOKUP($B125,Totalt!$B$1:$BH$474,MATCH(K$2,Totalt!$B$1:$AZ$1,0),FALSE)</f>
        <v>2.96</v>
      </c>
      <c r="M125" t="s">
        <v>687</v>
      </c>
      <c r="R125" t="s">
        <v>687</v>
      </c>
      <c r="S125" s="54" t="str">
        <f t="shared" si="2"/>
        <v>ja</v>
      </c>
      <c r="U125">
        <f t="shared" si="3"/>
        <v>68</v>
      </c>
    </row>
    <row r="126" spans="1:21" ht="15" customHeight="1" x14ac:dyDescent="0.25">
      <c r="A126" s="264" t="s">
        <v>137</v>
      </c>
      <c r="B126" s="264" t="s">
        <v>140</v>
      </c>
      <c r="C126" s="264">
        <v>0.120533</v>
      </c>
      <c r="D126" s="264">
        <v>23.293299999999999</v>
      </c>
      <c r="E126" s="264">
        <v>10.6083</v>
      </c>
      <c r="F126" s="264">
        <v>1.12526E-2</v>
      </c>
      <c r="G126" s="264" t="s">
        <v>10</v>
      </c>
      <c r="H126" s="59" t="s">
        <v>10</v>
      </c>
      <c r="J126" s="264">
        <f>VLOOKUP($B126,Totalt!$B$1:$BH$474,MATCH(J$2,Totalt!$B$1:$AZ$1,0),FALSE)</f>
        <v>22.659320000000001</v>
      </c>
      <c r="K126" s="264">
        <f>VLOOKUP($B126,Totalt!$B$1:$BH$474,MATCH(K$2,Totalt!$B$1:$AZ$1,0),FALSE)</f>
        <v>14.644</v>
      </c>
      <c r="M126" t="s">
        <v>687</v>
      </c>
      <c r="R126" t="s">
        <v>687</v>
      </c>
      <c r="S126" s="54" t="str">
        <f t="shared" si="2"/>
        <v>ja</v>
      </c>
      <c r="U126">
        <f t="shared" si="3"/>
        <v>69</v>
      </c>
    </row>
    <row r="127" spans="1:21" ht="15" customHeight="1" x14ac:dyDescent="0.25">
      <c r="A127" s="264" t="s">
        <v>141</v>
      </c>
      <c r="B127" s="264" t="s">
        <v>142</v>
      </c>
      <c r="C127" s="264">
        <v>0.75686200000000003</v>
      </c>
      <c r="D127" s="264">
        <v>43.136200000000002</v>
      </c>
      <c r="E127" s="264">
        <v>27.039400000000001</v>
      </c>
      <c r="F127" s="264">
        <v>5.9498500000000003E-2</v>
      </c>
      <c r="G127" s="264" t="s">
        <v>14</v>
      </c>
      <c r="H127" s="59" t="s">
        <v>10</v>
      </c>
      <c r="J127" s="264">
        <f>VLOOKUP($B127,Totalt!$B$1:$BH$474,MATCH(J$2,Totalt!$B$1:$AZ$1,0),FALSE)</f>
        <v>53.8733</v>
      </c>
      <c r="K127" s="264">
        <f>VLOOKUP($B127,Totalt!$B$1:$BH$474,MATCH(K$2,Totalt!$B$1:$AZ$1,0),FALSE)</f>
        <v>33.770000000000003</v>
      </c>
      <c r="M127" t="s">
        <v>687</v>
      </c>
      <c r="R127" t="s">
        <v>687</v>
      </c>
      <c r="S127" s="54" t="str">
        <f t="shared" si="2"/>
        <v>ja</v>
      </c>
      <c r="U127">
        <f t="shared" si="3"/>
        <v>70</v>
      </c>
    </row>
    <row r="128" spans="1:21" ht="15" customHeight="1" x14ac:dyDescent="0.25">
      <c r="A128" s="264" t="s">
        <v>143</v>
      </c>
      <c r="B128" s="264" t="s">
        <v>144</v>
      </c>
      <c r="C128" s="264">
        <v>0.13369500000000001</v>
      </c>
      <c r="D128" s="264">
        <v>28.4756</v>
      </c>
      <c r="E128" s="264">
        <v>9.1122200000000007</v>
      </c>
      <c r="F128" s="264">
        <v>5.4252700000000001E-2</v>
      </c>
      <c r="G128" s="264" t="s">
        <v>14</v>
      </c>
      <c r="H128" s="59" t="s">
        <v>10</v>
      </c>
      <c r="J128" s="264">
        <f>VLOOKUP($B128,Totalt!$B$1:$BH$474,MATCH(J$2,Totalt!$B$1:$AZ$1,0),FALSE)</f>
        <v>21.307700000000001</v>
      </c>
      <c r="K128" s="264">
        <f>VLOOKUP($B128,Totalt!$B$1:$BH$474,MATCH(K$2,Totalt!$B$1:$AZ$1,0),FALSE)</f>
        <v>16.774000000000001</v>
      </c>
      <c r="M128" t="s">
        <v>687</v>
      </c>
      <c r="R128" t="s">
        <v>687</v>
      </c>
      <c r="S128" s="54" t="str">
        <f t="shared" si="2"/>
        <v>ja</v>
      </c>
      <c r="U128">
        <f t="shared" si="3"/>
        <v>71</v>
      </c>
    </row>
    <row r="129" spans="1:21" ht="15" customHeight="1" x14ac:dyDescent="0.25">
      <c r="A129" s="264" t="s">
        <v>143</v>
      </c>
      <c r="B129" s="264" t="s">
        <v>145</v>
      </c>
      <c r="C129" s="264">
        <v>5.9161199999999997E-2</v>
      </c>
      <c r="D129" s="264">
        <v>15.0395</v>
      </c>
      <c r="E129" s="264">
        <v>9.0294500000000006</v>
      </c>
      <c r="F129" s="264">
        <v>1.02297E-2</v>
      </c>
      <c r="G129" s="264" t="s">
        <v>14</v>
      </c>
      <c r="H129" s="59" t="s">
        <v>10</v>
      </c>
      <c r="J129" s="264">
        <f>VLOOKUP($B129,Totalt!$B$1:$BH$474,MATCH(J$2,Totalt!$B$1:$AZ$1,0),FALSE)</f>
        <v>43.598500000000001</v>
      </c>
      <c r="K129" s="264">
        <f>VLOOKUP($B129,Totalt!$B$1:$BH$474,MATCH(K$2,Totalt!$B$1:$AZ$1,0),FALSE)</f>
        <v>32.234999999999999</v>
      </c>
      <c r="M129" t="s">
        <v>687</v>
      </c>
      <c r="R129" t="s">
        <v>687</v>
      </c>
      <c r="S129" s="54" t="str">
        <f t="shared" si="2"/>
        <v>ja</v>
      </c>
      <c r="U129">
        <f t="shared" si="3"/>
        <v>72</v>
      </c>
    </row>
    <row r="130" spans="1:21" ht="15" customHeight="1" x14ac:dyDescent="0.25">
      <c r="A130" s="264" t="s">
        <v>146</v>
      </c>
      <c r="B130" s="264" t="s">
        <v>147</v>
      </c>
      <c r="C130" s="264">
        <v>0</v>
      </c>
      <c r="D130" s="264">
        <v>0</v>
      </c>
      <c r="E130" s="264">
        <v>0</v>
      </c>
      <c r="F130" s="264">
        <v>0</v>
      </c>
      <c r="G130" s="264" t="s">
        <v>14</v>
      </c>
      <c r="H130" s="59" t="s">
        <v>14</v>
      </c>
      <c r="J130" s="264">
        <f>VLOOKUP($B130,Totalt!$B$1:$BH$474,MATCH(J$2,Totalt!$B$1:$AZ$1,0),FALSE)</f>
        <v>0</v>
      </c>
      <c r="K130" s="264" t="str">
        <f>VLOOKUP($B130,Totalt!$B$1:$BH$474,MATCH(K$2,Totalt!$B$1:$AZ$1,0),FALSE)</f>
        <v/>
      </c>
      <c r="M130" t="s">
        <v>687</v>
      </c>
      <c r="R130" t="s">
        <v>687</v>
      </c>
      <c r="S130" s="54" t="str">
        <f t="shared" si="2"/>
        <v>nej</v>
      </c>
      <c r="U130">
        <f t="shared" si="3"/>
        <v>72</v>
      </c>
    </row>
    <row r="131" spans="1:21" ht="15" customHeight="1" x14ac:dyDescent="0.25">
      <c r="A131" s="264" t="s">
        <v>146</v>
      </c>
      <c r="B131" s="264" t="s">
        <v>148</v>
      </c>
      <c r="C131" s="264">
        <v>0</v>
      </c>
      <c r="D131" s="264">
        <v>0</v>
      </c>
      <c r="E131" s="264">
        <v>0</v>
      </c>
      <c r="F131" s="264">
        <v>0</v>
      </c>
      <c r="G131" s="264" t="s">
        <v>14</v>
      </c>
      <c r="H131" s="59" t="s">
        <v>14</v>
      </c>
      <c r="J131" s="264">
        <f>VLOOKUP($B131,Totalt!$B$1:$BH$474,MATCH(J$2,Totalt!$B$1:$AZ$1,0),FALSE)</f>
        <v>0</v>
      </c>
      <c r="K131" s="264" t="str">
        <f>VLOOKUP($B131,Totalt!$B$1:$BH$474,MATCH(K$2,Totalt!$B$1:$AZ$1,0),FALSE)</f>
        <v/>
      </c>
      <c r="M131" t="s">
        <v>687</v>
      </c>
      <c r="R131" t="s">
        <v>687</v>
      </c>
      <c r="S131" s="54" t="str">
        <f t="shared" si="2"/>
        <v>nej</v>
      </c>
      <c r="U131">
        <f t="shared" si="3"/>
        <v>72</v>
      </c>
    </row>
    <row r="132" spans="1:21" ht="15" customHeight="1" x14ac:dyDescent="0.25">
      <c r="A132" s="264" t="s">
        <v>146</v>
      </c>
      <c r="B132" s="264" t="s">
        <v>149</v>
      </c>
      <c r="C132" s="264">
        <v>0.103743</v>
      </c>
      <c r="D132" s="264">
        <v>17.570399999999999</v>
      </c>
      <c r="E132" s="264">
        <v>9.4250600000000002</v>
      </c>
      <c r="F132" s="264">
        <v>1.5841600000000001E-2</v>
      </c>
      <c r="G132" s="264" t="s">
        <v>10</v>
      </c>
      <c r="H132" s="59" t="s">
        <v>10</v>
      </c>
      <c r="J132" s="264">
        <f>VLOOKUP($B132,Totalt!$B$1:$BH$474,MATCH(J$2,Totalt!$B$1:$AZ$1,0),FALSE)</f>
        <v>70.699999999999989</v>
      </c>
      <c r="K132" s="264">
        <f>VLOOKUP($B132,Totalt!$B$1:$BH$474,MATCH(K$2,Totalt!$B$1:$AZ$1,0),FALSE)</f>
        <v>47.4</v>
      </c>
      <c r="M132" t="s">
        <v>687</v>
      </c>
      <c r="R132" t="s">
        <v>687</v>
      </c>
      <c r="S132" s="54" t="str">
        <f t="shared" ref="S132:S195" si="4">IF(N132="x","nej",
IF(O132="x","ja",
IF(H132="ja","ja","nej")))</f>
        <v>ja</v>
      </c>
      <c r="U132">
        <f t="shared" ref="U132:U195" si="5">IF(ISERROR(S132),U131,IF(S132="ja",U131+1,U131))</f>
        <v>73</v>
      </c>
    </row>
    <row r="133" spans="1:21" ht="15" customHeight="1" x14ac:dyDescent="0.25">
      <c r="A133" s="264" t="s">
        <v>146</v>
      </c>
      <c r="B133" s="264" t="s">
        <v>150</v>
      </c>
      <c r="C133" s="264">
        <v>0</v>
      </c>
      <c r="D133" s="264">
        <v>0</v>
      </c>
      <c r="E133" s="264">
        <v>0</v>
      </c>
      <c r="F133" s="264">
        <v>0</v>
      </c>
      <c r="G133" s="264" t="s">
        <v>14</v>
      </c>
      <c r="H133" s="59" t="s">
        <v>14</v>
      </c>
      <c r="J133" s="264">
        <f>VLOOKUP($B133,Totalt!$B$1:$BH$474,MATCH(J$2,Totalt!$B$1:$AZ$1,0),FALSE)</f>
        <v>0</v>
      </c>
      <c r="K133" s="264" t="str">
        <f>VLOOKUP($B133,Totalt!$B$1:$BH$474,MATCH(K$2,Totalt!$B$1:$AZ$1,0),FALSE)</f>
        <v/>
      </c>
      <c r="M133" t="s">
        <v>687</v>
      </c>
      <c r="R133" t="s">
        <v>687</v>
      </c>
      <c r="S133" s="54" t="str">
        <f t="shared" si="4"/>
        <v>nej</v>
      </c>
      <c r="U133">
        <f t="shared" si="5"/>
        <v>73</v>
      </c>
    </row>
    <row r="134" spans="1:21" ht="15" customHeight="1" x14ac:dyDescent="0.25">
      <c r="A134" s="264" t="s">
        <v>146</v>
      </c>
      <c r="B134" s="264" t="s">
        <v>151</v>
      </c>
      <c r="C134" s="264">
        <v>0</v>
      </c>
      <c r="D134" s="264">
        <v>0</v>
      </c>
      <c r="E134" s="264">
        <v>0</v>
      </c>
      <c r="F134" s="264">
        <v>0</v>
      </c>
      <c r="G134" s="264" t="s">
        <v>14</v>
      </c>
      <c r="H134" s="59" t="s">
        <v>14</v>
      </c>
      <c r="J134" s="264">
        <f>VLOOKUP($B134,Totalt!$B$1:$BH$474,MATCH(J$2,Totalt!$B$1:$AZ$1,0),FALSE)</f>
        <v>0</v>
      </c>
      <c r="K134" s="264" t="str">
        <f>VLOOKUP($B134,Totalt!$B$1:$BH$474,MATCH(K$2,Totalt!$B$1:$AZ$1,0),FALSE)</f>
        <v/>
      </c>
      <c r="M134" t="s">
        <v>687</v>
      </c>
      <c r="R134" t="s">
        <v>687</v>
      </c>
      <c r="S134" s="54" t="str">
        <f t="shared" si="4"/>
        <v>nej</v>
      </c>
      <c r="U134">
        <f t="shared" si="5"/>
        <v>73</v>
      </c>
    </row>
    <row r="135" spans="1:21" ht="15" customHeight="1" x14ac:dyDescent="0.25">
      <c r="A135" s="264" t="s">
        <v>152</v>
      </c>
      <c r="B135" s="264" t="s">
        <v>153</v>
      </c>
      <c r="C135" s="264">
        <v>0.18807699999999999</v>
      </c>
      <c r="D135" s="264">
        <v>22.400099999999998</v>
      </c>
      <c r="E135" s="264">
        <v>7.2126000000000001</v>
      </c>
      <c r="F135" s="264">
        <v>3.2015299999999997E-2</v>
      </c>
      <c r="G135" s="264" t="s">
        <v>14</v>
      </c>
      <c r="H135" s="59" t="s">
        <v>10</v>
      </c>
      <c r="J135" s="264">
        <f>VLOOKUP($B135,Totalt!$B$1:$BH$474,MATCH(J$2,Totalt!$B$1:$AZ$1,0),FALSE)</f>
        <v>211.44298000000003</v>
      </c>
      <c r="K135" s="264">
        <f>VLOOKUP($B135,Totalt!$B$1:$BH$474,MATCH(K$2,Totalt!$B$1:$AZ$1,0),FALSE)</f>
        <v>208</v>
      </c>
      <c r="M135" t="s">
        <v>687</v>
      </c>
      <c r="R135" t="s">
        <v>687</v>
      </c>
      <c r="S135" s="54" t="str">
        <f t="shared" si="4"/>
        <v>ja</v>
      </c>
      <c r="U135">
        <f t="shared" si="5"/>
        <v>74</v>
      </c>
    </row>
    <row r="136" spans="1:21" ht="15" customHeight="1" x14ac:dyDescent="0.25">
      <c r="A136" s="264" t="s">
        <v>154</v>
      </c>
      <c r="B136" s="264" t="s">
        <v>155</v>
      </c>
      <c r="C136" s="264">
        <v>6.6900000000000001E-2</v>
      </c>
      <c r="D136" s="264">
        <v>7.74</v>
      </c>
      <c r="E136" s="264">
        <v>0</v>
      </c>
      <c r="F136" s="264">
        <v>8.0221600000000004E-3</v>
      </c>
      <c r="G136" s="264" t="s">
        <v>10</v>
      </c>
      <c r="H136" s="59" t="s">
        <v>10</v>
      </c>
      <c r="J136" s="264">
        <f>VLOOKUP($B136,Totalt!$B$1:$BH$474,MATCH(J$2,Totalt!$B$1:$AZ$1,0),FALSE)</f>
        <v>6.0470000000000006</v>
      </c>
      <c r="K136" s="264">
        <f>VLOOKUP($B136,Totalt!$B$1:$BH$474,MATCH(K$2,Totalt!$B$1:$AZ$1,0),FALSE)</f>
        <v>4.9000000000000004</v>
      </c>
      <c r="M136" t="s">
        <v>687</v>
      </c>
      <c r="R136" t="s">
        <v>687</v>
      </c>
      <c r="S136" s="54" t="str">
        <f t="shared" si="4"/>
        <v>ja</v>
      </c>
      <c r="U136">
        <f t="shared" si="5"/>
        <v>75</v>
      </c>
    </row>
    <row r="137" spans="1:21" ht="15" customHeight="1" x14ac:dyDescent="0.25">
      <c r="A137" s="264" t="s">
        <v>154</v>
      </c>
      <c r="B137" s="264" t="s">
        <v>156</v>
      </c>
      <c r="C137" s="264">
        <v>0.497726</v>
      </c>
      <c r="D137" s="264">
        <v>115.01900000000001</v>
      </c>
      <c r="E137" s="264">
        <v>18.269400000000001</v>
      </c>
      <c r="F137" s="264">
        <v>0.18224399999999999</v>
      </c>
      <c r="G137" s="264" t="s">
        <v>14</v>
      </c>
      <c r="H137" s="59" t="s">
        <v>10</v>
      </c>
      <c r="J137" s="264">
        <f>VLOOKUP($B137,Totalt!$B$1:$BH$474,MATCH(J$2,Totalt!$B$1:$AZ$1,0),FALSE)</f>
        <v>6.3780999999999999</v>
      </c>
      <c r="K137" s="264">
        <f>VLOOKUP($B137,Totalt!$B$1:$BH$474,MATCH(K$2,Totalt!$B$1:$AZ$1,0),FALSE)</f>
        <v>3.27</v>
      </c>
      <c r="M137" t="s">
        <v>687</v>
      </c>
      <c r="R137" t="s">
        <v>687</v>
      </c>
      <c r="S137" s="54" t="str">
        <f t="shared" si="4"/>
        <v>ja</v>
      </c>
      <c r="U137">
        <f t="shared" si="5"/>
        <v>76</v>
      </c>
    </row>
    <row r="138" spans="1:21" ht="15" customHeight="1" x14ac:dyDescent="0.25">
      <c r="A138" s="264" t="s">
        <v>154</v>
      </c>
      <c r="B138" s="264" t="s">
        <v>157</v>
      </c>
      <c r="C138" s="264">
        <v>0.122768</v>
      </c>
      <c r="D138" s="264">
        <v>23.934200000000001</v>
      </c>
      <c r="E138" s="264">
        <v>12.661799999999999</v>
      </c>
      <c r="F138" s="264">
        <v>5.3694199999999997E-3</v>
      </c>
      <c r="G138" s="264" t="s">
        <v>10</v>
      </c>
      <c r="H138" s="59" t="s">
        <v>10</v>
      </c>
      <c r="J138" s="264">
        <f>VLOOKUP($B138,Totalt!$B$1:$BH$474,MATCH(J$2,Totalt!$B$1:$AZ$1,0),FALSE)</f>
        <v>9.1285299999999996</v>
      </c>
      <c r="K138" s="264">
        <f>VLOOKUP($B138,Totalt!$B$1:$BH$474,MATCH(K$2,Totalt!$B$1:$AZ$1,0),FALSE)</f>
        <v>4.9509999999999996</v>
      </c>
      <c r="M138" t="s">
        <v>687</v>
      </c>
      <c r="R138" t="s">
        <v>687</v>
      </c>
      <c r="S138" s="54" t="str">
        <f t="shared" si="4"/>
        <v>ja</v>
      </c>
      <c r="U138">
        <f t="shared" si="5"/>
        <v>77</v>
      </c>
    </row>
    <row r="139" spans="1:21" ht="15" customHeight="1" x14ac:dyDescent="0.25">
      <c r="A139" s="264" t="s">
        <v>154</v>
      </c>
      <c r="B139" s="264" t="s">
        <v>158</v>
      </c>
      <c r="C139" s="264">
        <v>0.29170000000000001</v>
      </c>
      <c r="D139" s="264">
        <v>65.717600000000004</v>
      </c>
      <c r="E139" s="264">
        <v>17.116800000000001</v>
      </c>
      <c r="F139" s="264">
        <v>7.1925299999999998E-2</v>
      </c>
      <c r="G139" s="264" t="s">
        <v>14</v>
      </c>
      <c r="H139" s="59" t="s">
        <v>10</v>
      </c>
      <c r="J139" s="264">
        <f>VLOOKUP($B139,Totalt!$B$1:$BH$474,MATCH(J$2,Totalt!$B$1:$AZ$1,0),FALSE)</f>
        <v>16.465</v>
      </c>
      <c r="K139" s="264">
        <f>VLOOKUP($B139,Totalt!$B$1:$BH$474,MATCH(K$2,Totalt!$B$1:$AZ$1,0),FALSE)</f>
        <v>7.5</v>
      </c>
      <c r="M139" t="s">
        <v>687</v>
      </c>
      <c r="R139" t="s">
        <v>687</v>
      </c>
      <c r="S139" s="54" t="str">
        <f t="shared" si="4"/>
        <v>ja</v>
      </c>
      <c r="U139">
        <f t="shared" si="5"/>
        <v>78</v>
      </c>
    </row>
    <row r="140" spans="1:21" ht="15" customHeight="1" x14ac:dyDescent="0.25">
      <c r="A140" s="264" t="s">
        <v>154</v>
      </c>
      <c r="B140" s="264" t="s">
        <v>159</v>
      </c>
      <c r="C140" s="264">
        <v>0.37253999999999998</v>
      </c>
      <c r="D140" s="264">
        <v>34.918199999999999</v>
      </c>
      <c r="E140" s="264">
        <v>15.3804</v>
      </c>
      <c r="F140" s="264">
        <v>2.7767900000000002E-2</v>
      </c>
      <c r="G140" s="264" t="s">
        <v>14</v>
      </c>
      <c r="H140" s="59" t="s">
        <v>10</v>
      </c>
      <c r="J140" s="264">
        <f>VLOOKUP($B140,Totalt!$B$1:$BH$474,MATCH(J$2,Totalt!$B$1:$AZ$1,0),FALSE)</f>
        <v>4.9243599999999992</v>
      </c>
      <c r="K140" s="264">
        <f>VLOOKUP($B140,Totalt!$B$1:$BH$474,MATCH(K$2,Totalt!$B$1:$AZ$1,0),FALSE)</f>
        <v>3.8119999999999998</v>
      </c>
      <c r="M140" t="s">
        <v>687</v>
      </c>
      <c r="R140" t="s">
        <v>687</v>
      </c>
      <c r="S140" s="54" t="str">
        <f t="shared" si="4"/>
        <v>ja</v>
      </c>
      <c r="U140">
        <f t="shared" si="5"/>
        <v>79</v>
      </c>
    </row>
    <row r="141" spans="1:21" ht="15" customHeight="1" x14ac:dyDescent="0.25">
      <c r="A141" s="264" t="s">
        <v>154</v>
      </c>
      <c r="B141" s="264" t="s">
        <v>160</v>
      </c>
      <c r="C141" s="264">
        <v>0.64710000000000001</v>
      </c>
      <c r="D141" s="264">
        <v>118.73699999999999</v>
      </c>
      <c r="E141" s="264">
        <v>21.715499999999999</v>
      </c>
      <c r="F141" s="264">
        <v>0.25566</v>
      </c>
      <c r="G141" s="264" t="s">
        <v>14</v>
      </c>
      <c r="H141" s="59" t="s">
        <v>10</v>
      </c>
      <c r="J141" s="264">
        <f>VLOOKUP($B141,Totalt!$B$1:$BH$474,MATCH(J$2,Totalt!$B$1:$AZ$1,0),FALSE)</f>
        <v>2.83697</v>
      </c>
      <c r="K141" s="264">
        <f>VLOOKUP($B141,Totalt!$B$1:$BH$474,MATCH(K$2,Totalt!$B$1:$AZ$1,0),FALSE)</f>
        <v>1.899</v>
      </c>
      <c r="M141" t="s">
        <v>687</v>
      </c>
      <c r="R141" t="s">
        <v>687</v>
      </c>
      <c r="S141" s="54" t="str">
        <f t="shared" si="4"/>
        <v>ja</v>
      </c>
      <c r="U141">
        <f t="shared" si="5"/>
        <v>80</v>
      </c>
    </row>
    <row r="142" spans="1:21" ht="15" customHeight="1" x14ac:dyDescent="0.25">
      <c r="A142" s="264" t="s">
        <v>154</v>
      </c>
      <c r="B142" s="264" t="s">
        <v>161</v>
      </c>
      <c r="C142" s="264">
        <v>0.229133</v>
      </c>
      <c r="D142" s="264">
        <v>34.397300000000001</v>
      </c>
      <c r="E142" s="264">
        <v>9.9437999999999995</v>
      </c>
      <c r="F142" s="264">
        <v>1.8106000000000001E-2</v>
      </c>
      <c r="G142" s="264" t="s">
        <v>14</v>
      </c>
      <c r="H142" s="59" t="s">
        <v>10</v>
      </c>
      <c r="J142" s="264">
        <f>VLOOKUP($B142,Totalt!$B$1:$BH$474,MATCH(J$2,Totalt!$B$1:$AZ$1,0),FALSE)</f>
        <v>8.5384800000000016</v>
      </c>
      <c r="K142" s="264">
        <f>VLOOKUP($B142,Totalt!$B$1:$BH$474,MATCH(K$2,Totalt!$B$1:$AZ$1,0),FALSE)</f>
        <v>5.6159999999999997</v>
      </c>
      <c r="M142" t="s">
        <v>687</v>
      </c>
      <c r="R142" t="s">
        <v>687</v>
      </c>
      <c r="S142" s="54" t="str">
        <f t="shared" si="4"/>
        <v>ja</v>
      </c>
      <c r="U142">
        <f t="shared" si="5"/>
        <v>81</v>
      </c>
    </row>
    <row r="143" spans="1:21" ht="15" customHeight="1" x14ac:dyDescent="0.25">
      <c r="A143" s="264" t="s">
        <v>162</v>
      </c>
      <c r="B143" s="264" t="s">
        <v>163</v>
      </c>
      <c r="C143" s="264">
        <v>0.124913</v>
      </c>
      <c r="D143" s="264">
        <v>13.524900000000001</v>
      </c>
      <c r="E143" s="264">
        <v>6.3103199999999999</v>
      </c>
      <c r="F143" s="264">
        <v>1.87511E-2</v>
      </c>
      <c r="G143" s="264" t="s">
        <v>10</v>
      </c>
      <c r="H143" s="59" t="s">
        <v>10</v>
      </c>
      <c r="J143" s="264">
        <f>VLOOKUP($B143,Totalt!$B$1:$BH$474,MATCH(J$2,Totalt!$B$1:$AZ$1,0),FALSE)</f>
        <v>774.16193999999984</v>
      </c>
      <c r="K143" s="264">
        <f>VLOOKUP($B143,Totalt!$B$1:$BH$474,MATCH(K$2,Totalt!$B$1:$AZ$1,0),FALSE)</f>
        <v>676</v>
      </c>
      <c r="M143" t="s">
        <v>687</v>
      </c>
      <c r="R143" t="s">
        <v>687</v>
      </c>
      <c r="S143" s="54" t="str">
        <f t="shared" si="4"/>
        <v>ja</v>
      </c>
      <c r="U143">
        <f t="shared" si="5"/>
        <v>82</v>
      </c>
    </row>
    <row r="144" spans="1:21" ht="15" customHeight="1" x14ac:dyDescent="0.25">
      <c r="A144" s="264" t="s">
        <v>162</v>
      </c>
      <c r="B144" s="264" t="s">
        <v>164</v>
      </c>
      <c r="C144" s="264">
        <v>0</v>
      </c>
      <c r="D144" s="264">
        <v>0</v>
      </c>
      <c r="E144" s="264">
        <v>0</v>
      </c>
      <c r="F144" s="264">
        <v>0</v>
      </c>
      <c r="G144" s="264" t="s">
        <v>14</v>
      </c>
      <c r="H144" s="59" t="s">
        <v>14</v>
      </c>
      <c r="J144" s="264">
        <f>VLOOKUP($B144,Totalt!$B$1:$BH$474,MATCH(J$2,Totalt!$B$1:$AZ$1,0),FALSE)</f>
        <v>0</v>
      </c>
      <c r="K144" s="264" t="str">
        <f>VLOOKUP($B144,Totalt!$B$1:$BH$474,MATCH(K$2,Totalt!$B$1:$AZ$1,0),FALSE)</f>
        <v/>
      </c>
      <c r="M144" t="s">
        <v>687</v>
      </c>
      <c r="R144" t="s">
        <v>687</v>
      </c>
      <c r="S144" s="54" t="str">
        <f t="shared" si="4"/>
        <v>nej</v>
      </c>
      <c r="U144">
        <f t="shared" si="5"/>
        <v>82</v>
      </c>
    </row>
    <row r="145" spans="1:21" ht="15" customHeight="1" x14ac:dyDescent="0.25">
      <c r="A145" s="264" t="s">
        <v>162</v>
      </c>
      <c r="B145" s="264" t="s">
        <v>165</v>
      </c>
      <c r="C145" s="264">
        <v>0.267156</v>
      </c>
      <c r="D145" s="264">
        <v>33.636299999999999</v>
      </c>
      <c r="E145" s="264">
        <v>17.1723</v>
      </c>
      <c r="F145" s="264">
        <v>6.5807599999999994E-2</v>
      </c>
      <c r="G145" s="264" t="s">
        <v>10</v>
      </c>
      <c r="H145" s="59" t="s">
        <v>10</v>
      </c>
      <c r="J145" s="264">
        <f>VLOOKUP($B145,Totalt!$B$1:$BH$474,MATCH(J$2,Totalt!$B$1:$AZ$1,0),FALSE)</f>
        <v>1.1640000000000001</v>
      </c>
      <c r="K145" s="264">
        <f>VLOOKUP($B145,Totalt!$B$1:$BH$474,MATCH(K$2,Totalt!$B$1:$AZ$1,0),FALSE)</f>
        <v>0.9</v>
      </c>
      <c r="M145" t="s">
        <v>687</v>
      </c>
      <c r="R145" t="s">
        <v>687</v>
      </c>
      <c r="S145" s="54" t="str">
        <f t="shared" si="4"/>
        <v>ja</v>
      </c>
      <c r="U145">
        <f t="shared" si="5"/>
        <v>83</v>
      </c>
    </row>
    <row r="146" spans="1:21" ht="15" customHeight="1" x14ac:dyDescent="0.25">
      <c r="A146" s="264" t="s">
        <v>162</v>
      </c>
      <c r="B146" s="264" t="s">
        <v>166</v>
      </c>
      <c r="C146" s="264">
        <v>0.184061</v>
      </c>
      <c r="D146" s="264">
        <v>18.4373</v>
      </c>
      <c r="E146" s="264">
        <v>11.9381</v>
      </c>
      <c r="F146" s="264">
        <v>2.1808399999999999E-2</v>
      </c>
      <c r="G146" s="264" t="s">
        <v>10</v>
      </c>
      <c r="H146" s="59" t="s">
        <v>10</v>
      </c>
      <c r="J146" s="264">
        <f>VLOOKUP($B146,Totalt!$B$1:$BH$474,MATCH(J$2,Totalt!$B$1:$AZ$1,0),FALSE)</f>
        <v>8.161999999999999</v>
      </c>
      <c r="K146" s="264">
        <f>VLOOKUP($B146,Totalt!$B$1:$BH$474,MATCH(K$2,Totalt!$B$1:$AZ$1,0),FALSE)</f>
        <v>6.9</v>
      </c>
      <c r="M146" t="s">
        <v>687</v>
      </c>
      <c r="R146" t="s">
        <v>687</v>
      </c>
      <c r="S146" s="54" t="str">
        <f t="shared" si="4"/>
        <v>ja</v>
      </c>
      <c r="U146">
        <f t="shared" si="5"/>
        <v>84</v>
      </c>
    </row>
    <row r="147" spans="1:21" ht="15" customHeight="1" x14ac:dyDescent="0.25">
      <c r="A147" s="264" t="s">
        <v>167</v>
      </c>
      <c r="B147" s="264" t="s">
        <v>168</v>
      </c>
      <c r="C147" s="264">
        <v>0.119474</v>
      </c>
      <c r="D147" s="264">
        <v>17.348700000000001</v>
      </c>
      <c r="E147" s="264">
        <v>9.1420899999999996</v>
      </c>
      <c r="F147" s="264">
        <v>8.2417299999999992E-3</v>
      </c>
      <c r="G147" s="264" t="s">
        <v>10</v>
      </c>
      <c r="H147" s="59" t="s">
        <v>10</v>
      </c>
      <c r="J147" s="264">
        <f>VLOOKUP($B147,Totalt!$B$1:$BH$474,MATCH(J$2,Totalt!$B$1:$AZ$1,0),FALSE)</f>
        <v>134.38237999999998</v>
      </c>
      <c r="K147" s="264">
        <f>VLOOKUP($B147,Totalt!$B$1:$BH$474,MATCH(K$2,Totalt!$B$1:$AZ$1,0),FALSE)</f>
        <v>111.873</v>
      </c>
      <c r="M147" t="s">
        <v>687</v>
      </c>
      <c r="R147" t="s">
        <v>687</v>
      </c>
      <c r="S147" s="54" t="str">
        <f t="shared" si="4"/>
        <v>ja</v>
      </c>
      <c r="U147">
        <f t="shared" si="5"/>
        <v>85</v>
      </c>
    </row>
    <row r="148" spans="1:21" ht="15" customHeight="1" x14ac:dyDescent="0.25">
      <c r="A148" s="264" t="s">
        <v>167</v>
      </c>
      <c r="B148" s="264" t="s">
        <v>169</v>
      </c>
      <c r="C148" s="264">
        <v>0.162193</v>
      </c>
      <c r="D148" s="264">
        <v>10.685499999999999</v>
      </c>
      <c r="E148" s="264">
        <v>15.305300000000001</v>
      </c>
      <c r="F148" s="264">
        <v>3.9812600000000004E-3</v>
      </c>
      <c r="G148" s="264" t="s">
        <v>10</v>
      </c>
      <c r="H148" s="59" t="s">
        <v>10</v>
      </c>
      <c r="J148" s="264">
        <f>VLOOKUP($B148,Totalt!$B$1:$BH$474,MATCH(J$2,Totalt!$B$1:$AZ$1,0),FALSE)</f>
        <v>14.090999999999999</v>
      </c>
      <c r="K148" s="264">
        <f>VLOOKUP($B148,Totalt!$B$1:$BH$474,MATCH(K$2,Totalt!$B$1:$AZ$1,0),FALSE)</f>
        <v>11.672000000000001</v>
      </c>
      <c r="M148" t="s">
        <v>687</v>
      </c>
      <c r="R148" t="s">
        <v>687</v>
      </c>
      <c r="S148" s="54" t="str">
        <f t="shared" si="4"/>
        <v>ja</v>
      </c>
      <c r="U148">
        <f t="shared" si="5"/>
        <v>86</v>
      </c>
    </row>
    <row r="149" spans="1:21" ht="15" customHeight="1" x14ac:dyDescent="0.25">
      <c r="A149" s="264" t="s">
        <v>167</v>
      </c>
      <c r="B149" s="264" t="s">
        <v>170</v>
      </c>
      <c r="C149" s="264">
        <v>0.226216</v>
      </c>
      <c r="D149" s="264">
        <v>18.8156</v>
      </c>
      <c r="E149" s="264">
        <v>13.827199999999999</v>
      </c>
      <c r="F149" s="264">
        <v>1.45264E-2</v>
      </c>
      <c r="G149" s="264" t="s">
        <v>14</v>
      </c>
      <c r="H149" s="59" t="s">
        <v>10</v>
      </c>
      <c r="J149" s="264">
        <f>VLOOKUP($B149,Totalt!$B$1:$BH$474,MATCH(J$2,Totalt!$B$1:$AZ$1,0),FALSE)</f>
        <v>5.5430000000000001</v>
      </c>
      <c r="K149" s="264">
        <f>VLOOKUP($B149,Totalt!$B$1:$BH$474,MATCH(K$2,Totalt!$B$1:$AZ$1,0),FALSE)</f>
        <v>4.9820000000000002</v>
      </c>
      <c r="M149" t="s">
        <v>687</v>
      </c>
      <c r="R149" t="s">
        <v>687</v>
      </c>
      <c r="S149" s="54" t="str">
        <f t="shared" si="4"/>
        <v>ja</v>
      </c>
      <c r="U149">
        <f t="shared" si="5"/>
        <v>87</v>
      </c>
    </row>
    <row r="150" spans="1:21" ht="15" customHeight="1" x14ac:dyDescent="0.25">
      <c r="A150" s="264" t="s">
        <v>171</v>
      </c>
      <c r="B150" s="264" t="s">
        <v>172</v>
      </c>
      <c r="C150" s="264">
        <v>0.109969</v>
      </c>
      <c r="D150" s="264">
        <v>20.794799999999999</v>
      </c>
      <c r="E150" s="264">
        <v>10.3421</v>
      </c>
      <c r="F150" s="264">
        <v>3.1194400000000001E-2</v>
      </c>
      <c r="G150" s="264" t="s">
        <v>14</v>
      </c>
      <c r="H150" s="59" t="s">
        <v>10</v>
      </c>
      <c r="J150" s="264">
        <f>VLOOKUP($B150,Totalt!$B$1:$BH$474,MATCH(J$2,Totalt!$B$1:$AZ$1,0),FALSE)</f>
        <v>90.560999999999993</v>
      </c>
      <c r="K150" s="264">
        <f>VLOOKUP($B150,Totalt!$B$1:$BH$474,MATCH(K$2,Totalt!$B$1:$AZ$1,0),FALSE)</f>
        <v>64.465999999999994</v>
      </c>
      <c r="M150" t="s">
        <v>687</v>
      </c>
      <c r="R150" t="s">
        <v>687</v>
      </c>
      <c r="S150" s="54" t="str">
        <f t="shared" si="4"/>
        <v>ja</v>
      </c>
      <c r="U150">
        <f t="shared" si="5"/>
        <v>88</v>
      </c>
    </row>
    <row r="151" spans="1:21" ht="15" customHeight="1" x14ac:dyDescent="0.25">
      <c r="A151" s="264" t="s">
        <v>171</v>
      </c>
      <c r="B151" s="264" t="s">
        <v>173</v>
      </c>
      <c r="C151" s="264">
        <v>0.18606800000000001</v>
      </c>
      <c r="D151" s="264">
        <v>16.2562</v>
      </c>
      <c r="E151" s="264">
        <v>16.456700000000001</v>
      </c>
      <c r="F151" s="264">
        <v>2.7149300000000001E-2</v>
      </c>
      <c r="G151" s="264" t="s">
        <v>14</v>
      </c>
      <c r="H151" s="59" t="s">
        <v>10</v>
      </c>
      <c r="J151" s="264">
        <f>VLOOKUP($B151,Totalt!$B$1:$BH$474,MATCH(J$2,Totalt!$B$1:$AZ$1,0),FALSE)</f>
        <v>2.8729999999999998</v>
      </c>
      <c r="K151" s="264">
        <f>VLOOKUP($B151,Totalt!$B$1:$BH$474,MATCH(K$2,Totalt!$B$1:$AZ$1,0),FALSE)</f>
        <v>2.2789999999999999</v>
      </c>
      <c r="M151" t="s">
        <v>687</v>
      </c>
      <c r="R151" t="s">
        <v>687</v>
      </c>
      <c r="S151" s="54" t="str">
        <f t="shared" si="4"/>
        <v>ja</v>
      </c>
      <c r="U151">
        <f t="shared" si="5"/>
        <v>89</v>
      </c>
    </row>
    <row r="152" spans="1:21" ht="15" customHeight="1" x14ac:dyDescent="0.25">
      <c r="A152" s="264" t="s">
        <v>171</v>
      </c>
      <c r="B152" s="264" t="s">
        <v>174</v>
      </c>
      <c r="C152" s="264">
        <v>0.24047199999999999</v>
      </c>
      <c r="D152" s="264">
        <v>30.802800000000001</v>
      </c>
      <c r="E152" s="264">
        <v>16.889099999999999</v>
      </c>
      <c r="F152" s="264">
        <v>6.51611E-2</v>
      </c>
      <c r="G152" s="264" t="s">
        <v>14</v>
      </c>
      <c r="H152" s="59" t="s">
        <v>10</v>
      </c>
      <c r="J152" s="264">
        <f>VLOOKUP($B152,Totalt!$B$1:$BH$474,MATCH(J$2,Totalt!$B$1:$AZ$1,0),FALSE)</f>
        <v>4.5609999999999999</v>
      </c>
      <c r="K152" s="264">
        <f>VLOOKUP($B152,Totalt!$B$1:$BH$474,MATCH(K$2,Totalt!$B$1:$AZ$1,0),FALSE)</f>
        <v>3.62</v>
      </c>
      <c r="M152" t="s">
        <v>687</v>
      </c>
      <c r="R152" t="s">
        <v>687</v>
      </c>
      <c r="S152" s="54" t="str">
        <f t="shared" si="4"/>
        <v>ja</v>
      </c>
      <c r="U152">
        <f t="shared" si="5"/>
        <v>90</v>
      </c>
    </row>
    <row r="153" spans="1:21" ht="15" customHeight="1" x14ac:dyDescent="0.25">
      <c r="A153" s="264" t="s">
        <v>175</v>
      </c>
      <c r="B153" s="264" t="s">
        <v>176</v>
      </c>
      <c r="C153" s="264">
        <v>0.13008</v>
      </c>
      <c r="D153" s="264">
        <v>6.8705699999999998</v>
      </c>
      <c r="E153" s="264">
        <v>15.372999999999999</v>
      </c>
      <c r="F153" s="264">
        <v>0</v>
      </c>
      <c r="G153" s="264" t="s">
        <v>10</v>
      </c>
      <c r="H153" s="59" t="s">
        <v>10</v>
      </c>
      <c r="J153" s="264">
        <f>VLOOKUP($B153,Totalt!$B$1:$BH$474,MATCH(J$2,Totalt!$B$1:$AZ$1,0),FALSE)</f>
        <v>5.58</v>
      </c>
      <c r="K153" s="264">
        <f>VLOOKUP($B153,Totalt!$B$1:$BH$474,MATCH(K$2,Totalt!$B$1:$AZ$1,0),FALSE)</f>
        <v>4.6509999999999998</v>
      </c>
      <c r="M153" t="s">
        <v>687</v>
      </c>
      <c r="R153" t="s">
        <v>687</v>
      </c>
      <c r="S153" s="54" t="str">
        <f t="shared" si="4"/>
        <v>ja</v>
      </c>
      <c r="U153">
        <f t="shared" si="5"/>
        <v>91</v>
      </c>
    </row>
    <row r="154" spans="1:21" ht="15" customHeight="1" x14ac:dyDescent="0.25">
      <c r="A154" s="264" t="s">
        <v>175</v>
      </c>
      <c r="B154" s="264" t="s">
        <v>177</v>
      </c>
      <c r="C154" s="264">
        <v>6.4699000000000007E-2</v>
      </c>
      <c r="D154" s="264">
        <v>14.7288</v>
      </c>
      <c r="E154" s="264">
        <v>6.5911799999999996</v>
      </c>
      <c r="F154" s="264">
        <v>2.5977799999999999E-2</v>
      </c>
      <c r="G154" s="264" t="s">
        <v>10</v>
      </c>
      <c r="H154" s="59" t="s">
        <v>10</v>
      </c>
      <c r="J154" s="264">
        <f>VLOOKUP($B154,Totalt!$B$1:$BH$474,MATCH(J$2,Totalt!$B$1:$AZ$1,0),FALSE)</f>
        <v>386.15325999999999</v>
      </c>
      <c r="K154" s="264">
        <f>VLOOKUP($B154,Totalt!$B$1:$BH$474,MATCH(K$2,Totalt!$B$1:$AZ$1,0),FALSE)</f>
        <v>334.42599999999999</v>
      </c>
      <c r="M154" t="s">
        <v>687</v>
      </c>
      <c r="R154" t="s">
        <v>687</v>
      </c>
      <c r="S154" s="54" t="str">
        <f t="shared" si="4"/>
        <v>ja</v>
      </c>
      <c r="U154">
        <f t="shared" si="5"/>
        <v>92</v>
      </c>
    </row>
    <row r="155" spans="1:21" ht="15" customHeight="1" x14ac:dyDescent="0.25">
      <c r="A155" s="264" t="s">
        <v>175</v>
      </c>
      <c r="B155" s="264" t="s">
        <v>178</v>
      </c>
      <c r="C155" s="264">
        <v>0.13516400000000001</v>
      </c>
      <c r="D155" s="264">
        <v>9.1640800000000002</v>
      </c>
      <c r="E155" s="264">
        <v>14.919600000000001</v>
      </c>
      <c r="F155" s="264">
        <v>8.3134300000000001E-3</v>
      </c>
      <c r="G155" s="264" t="s">
        <v>10</v>
      </c>
      <c r="H155" s="59" t="s">
        <v>10</v>
      </c>
      <c r="J155" s="264">
        <f>VLOOKUP($B155,Totalt!$B$1:$BH$474,MATCH(J$2,Totalt!$B$1:$AZ$1,0),FALSE)</f>
        <v>5.6535000000000002</v>
      </c>
      <c r="K155" s="264">
        <f>VLOOKUP($B155,Totalt!$B$1:$BH$474,MATCH(K$2,Totalt!$B$1:$AZ$1,0),FALSE)</f>
        <v>4.8970000000000002</v>
      </c>
      <c r="M155" t="s">
        <v>687</v>
      </c>
      <c r="R155" t="s">
        <v>687</v>
      </c>
      <c r="S155" s="54" t="str">
        <f t="shared" si="4"/>
        <v>ja</v>
      </c>
      <c r="U155">
        <f t="shared" si="5"/>
        <v>93</v>
      </c>
    </row>
    <row r="156" spans="1:21" ht="15" customHeight="1" x14ac:dyDescent="0.25">
      <c r="A156" s="264" t="s">
        <v>175</v>
      </c>
      <c r="B156" s="264" t="s">
        <v>179</v>
      </c>
      <c r="C156" s="264">
        <v>0.20399700000000001</v>
      </c>
      <c r="D156" s="264">
        <v>23.011299999999999</v>
      </c>
      <c r="E156" s="264">
        <v>17.737500000000001</v>
      </c>
      <c r="F156" s="264">
        <v>4.3012399999999999E-2</v>
      </c>
      <c r="G156" s="264" t="s">
        <v>10</v>
      </c>
      <c r="H156" s="59" t="s">
        <v>10</v>
      </c>
      <c r="J156" s="264">
        <f>VLOOKUP($B156,Totalt!$B$1:$BH$474,MATCH(J$2,Totalt!$B$1:$AZ$1,0),FALSE)</f>
        <v>6.44</v>
      </c>
      <c r="K156" s="264">
        <f>VLOOKUP($B156,Totalt!$B$1:$BH$474,MATCH(K$2,Totalt!$B$1:$AZ$1,0),FALSE)</f>
        <v>4.7759999999999998</v>
      </c>
      <c r="M156" t="s">
        <v>687</v>
      </c>
      <c r="R156" t="s">
        <v>687</v>
      </c>
      <c r="S156" s="54" t="str">
        <f t="shared" si="4"/>
        <v>ja</v>
      </c>
      <c r="U156">
        <f t="shared" si="5"/>
        <v>94</v>
      </c>
    </row>
    <row r="157" spans="1:21" ht="15" customHeight="1" x14ac:dyDescent="0.25">
      <c r="A157" s="264" t="s">
        <v>180</v>
      </c>
      <c r="B157" s="264" t="s">
        <v>181</v>
      </c>
      <c r="C157" s="264">
        <v>0.31458700000000001</v>
      </c>
      <c r="D157" s="264">
        <v>119.258</v>
      </c>
      <c r="E157" s="264">
        <v>9.2408300000000008</v>
      </c>
      <c r="F157" s="264">
        <v>0.146842</v>
      </c>
      <c r="G157" s="264" t="s">
        <v>14</v>
      </c>
      <c r="H157" s="59" t="s">
        <v>10</v>
      </c>
      <c r="J157" s="264">
        <f>VLOOKUP($B157,Totalt!$B$1:$BH$474,MATCH(J$2,Totalt!$B$1:$AZ$1,0),FALSE)</f>
        <v>154.85</v>
      </c>
      <c r="K157" s="264">
        <f>VLOOKUP($B157,Totalt!$B$1:$BH$474,MATCH(K$2,Totalt!$B$1:$AZ$1,0),FALSE)</f>
        <v>115</v>
      </c>
      <c r="M157" t="s">
        <v>687</v>
      </c>
      <c r="R157" t="s">
        <v>687</v>
      </c>
      <c r="S157" s="54" t="str">
        <f t="shared" si="4"/>
        <v>ja</v>
      </c>
      <c r="U157">
        <f t="shared" si="5"/>
        <v>95</v>
      </c>
    </row>
    <row r="158" spans="1:21" ht="15" customHeight="1" x14ac:dyDescent="0.25">
      <c r="A158" s="264" t="s">
        <v>182</v>
      </c>
      <c r="B158" s="264" t="s">
        <v>183</v>
      </c>
      <c r="C158" s="264">
        <v>0</v>
      </c>
      <c r="D158" s="264">
        <v>0</v>
      </c>
      <c r="E158" s="264">
        <v>0</v>
      </c>
      <c r="F158" s="264">
        <v>0</v>
      </c>
      <c r="G158" s="264" t="s">
        <v>14</v>
      </c>
      <c r="H158" s="59" t="s">
        <v>14</v>
      </c>
      <c r="J158" s="264">
        <f>VLOOKUP($B158,Totalt!$B$1:$BH$474,MATCH(J$2,Totalt!$B$1:$AZ$1,0),FALSE)</f>
        <v>0</v>
      </c>
      <c r="K158" s="264" t="str">
        <f>VLOOKUP($B158,Totalt!$B$1:$BH$474,MATCH(K$2,Totalt!$B$1:$AZ$1,0),FALSE)</f>
        <v/>
      </c>
      <c r="M158" t="s">
        <v>687</v>
      </c>
      <c r="R158" t="s">
        <v>687</v>
      </c>
      <c r="S158" s="54" t="str">
        <f t="shared" si="4"/>
        <v>nej</v>
      </c>
      <c r="U158">
        <f t="shared" si="5"/>
        <v>95</v>
      </c>
    </row>
    <row r="159" spans="1:21" ht="15" customHeight="1" x14ac:dyDescent="0.25">
      <c r="A159" s="264" t="s">
        <v>184</v>
      </c>
      <c r="B159" s="264" t="s">
        <v>185</v>
      </c>
      <c r="C159" s="264">
        <v>0.211532</v>
      </c>
      <c r="D159" s="264">
        <v>81.922700000000006</v>
      </c>
      <c r="E159" s="264">
        <v>7.8112700000000004</v>
      </c>
      <c r="F159" s="264">
        <v>0.122457</v>
      </c>
      <c r="G159" s="264" t="s">
        <v>14</v>
      </c>
      <c r="H159" s="59" t="s">
        <v>10</v>
      </c>
      <c r="J159" s="264">
        <f>VLOOKUP($B159,Totalt!$B$1:$BH$474,MATCH(J$2,Totalt!$B$1:$AZ$1,0),FALSE)</f>
        <v>8685.183418999999</v>
      </c>
      <c r="K159" s="264">
        <f>VLOOKUP($B159,Totalt!$B$1:$BH$474,MATCH(K$2,Totalt!$B$1:$AZ$1,0),FALSE)</f>
        <v>8162</v>
      </c>
      <c r="L159" s="259" t="s">
        <v>1343</v>
      </c>
      <c r="M159" t="s">
        <v>687</v>
      </c>
      <c r="R159" t="s">
        <v>687</v>
      </c>
      <c r="S159" s="54" t="str">
        <f t="shared" si="4"/>
        <v>ja</v>
      </c>
      <c r="U159">
        <f t="shared" si="5"/>
        <v>96</v>
      </c>
    </row>
    <row r="160" spans="1:21" ht="15" customHeight="1" x14ac:dyDescent="0.25">
      <c r="A160" s="264" t="s">
        <v>184</v>
      </c>
      <c r="B160" s="264" t="s">
        <v>186</v>
      </c>
      <c r="C160" s="264">
        <v>0.50117199999999995</v>
      </c>
      <c r="D160" s="264">
        <v>113.852</v>
      </c>
      <c r="E160" s="264">
        <v>11.329000000000001</v>
      </c>
      <c r="F160" s="264">
        <v>0.29298999999999997</v>
      </c>
      <c r="G160" s="264" t="s">
        <v>10</v>
      </c>
      <c r="H160" s="59" t="s">
        <v>10</v>
      </c>
      <c r="J160" s="264">
        <f>VLOOKUP($B160,Totalt!$B$1:$BH$474,MATCH(J$2,Totalt!$B$1:$AZ$1,0),FALSE)</f>
        <v>97.637</v>
      </c>
      <c r="K160" s="264">
        <f>VLOOKUP($B160,Totalt!$B$1:$BH$474,MATCH(K$2,Totalt!$B$1:$AZ$1,0),FALSE)</f>
        <v>75</v>
      </c>
      <c r="M160" t="s">
        <v>687</v>
      </c>
      <c r="R160" t="s">
        <v>687</v>
      </c>
      <c r="S160" s="54" t="str">
        <f t="shared" si="4"/>
        <v>ja</v>
      </c>
      <c r="U160">
        <f t="shared" si="5"/>
        <v>97</v>
      </c>
    </row>
    <row r="161" spans="1:21" ht="15" customHeight="1" x14ac:dyDescent="0.25">
      <c r="A161" s="264" t="s">
        <v>187</v>
      </c>
      <c r="B161" s="264" t="s">
        <v>188</v>
      </c>
      <c r="C161" s="264">
        <v>0</v>
      </c>
      <c r="D161" s="264">
        <v>0</v>
      </c>
      <c r="E161" s="264">
        <v>0</v>
      </c>
      <c r="F161" s="264">
        <v>0</v>
      </c>
      <c r="G161" s="264" t="s">
        <v>14</v>
      </c>
      <c r="H161" s="59" t="s">
        <v>14</v>
      </c>
      <c r="J161" s="264">
        <f>VLOOKUP($B161,Totalt!$B$1:$BH$474,MATCH(J$2,Totalt!$B$1:$AZ$1,0),FALSE)</f>
        <v>0</v>
      </c>
      <c r="K161" s="264" t="str">
        <f>VLOOKUP($B161,Totalt!$B$1:$BH$474,MATCH(K$2,Totalt!$B$1:$AZ$1,0),FALSE)</f>
        <v/>
      </c>
      <c r="M161" t="s">
        <v>687</v>
      </c>
      <c r="R161" t="s">
        <v>687</v>
      </c>
      <c r="S161" s="54" t="str">
        <f t="shared" si="4"/>
        <v>nej</v>
      </c>
      <c r="U161">
        <f t="shared" si="5"/>
        <v>97</v>
      </c>
    </row>
    <row r="162" spans="1:21" ht="15" customHeight="1" x14ac:dyDescent="0.25">
      <c r="A162" s="264" t="s">
        <v>187</v>
      </c>
      <c r="B162" s="264" t="s">
        <v>189</v>
      </c>
      <c r="C162" s="264">
        <v>0</v>
      </c>
      <c r="D162" s="264">
        <v>0</v>
      </c>
      <c r="E162" s="264">
        <v>0</v>
      </c>
      <c r="F162" s="264">
        <v>0</v>
      </c>
      <c r="G162" s="264" t="s">
        <v>14</v>
      </c>
      <c r="H162" s="59" t="s">
        <v>14</v>
      </c>
      <c r="J162" s="264">
        <f>VLOOKUP($B162,Totalt!$B$1:$BH$474,MATCH(J$2,Totalt!$B$1:$AZ$1,0),FALSE)</f>
        <v>0</v>
      </c>
      <c r="K162" s="264" t="str">
        <f>VLOOKUP($B162,Totalt!$B$1:$BH$474,MATCH(K$2,Totalt!$B$1:$AZ$1,0),FALSE)</f>
        <v/>
      </c>
      <c r="M162" t="s">
        <v>687</v>
      </c>
      <c r="R162" t="s">
        <v>687</v>
      </c>
      <c r="S162" s="54" t="str">
        <f t="shared" si="4"/>
        <v>nej</v>
      </c>
      <c r="U162">
        <f t="shared" si="5"/>
        <v>97</v>
      </c>
    </row>
    <row r="163" spans="1:21" ht="15" customHeight="1" x14ac:dyDescent="0.25">
      <c r="A163" s="264" t="s">
        <v>187</v>
      </c>
      <c r="B163" s="36" t="s">
        <v>1071</v>
      </c>
      <c r="C163" s="264">
        <v>0</v>
      </c>
      <c r="D163" s="264">
        <v>0</v>
      </c>
      <c r="E163" s="264">
        <v>0</v>
      </c>
      <c r="F163" s="264">
        <v>0</v>
      </c>
      <c r="G163" s="264" t="s">
        <v>14</v>
      </c>
      <c r="H163" s="59" t="s">
        <v>14</v>
      </c>
      <c r="J163" s="264">
        <f>VLOOKUP($B163,Totalt!$B$1:$BH$474,MATCH(J$2,Totalt!$B$1:$AZ$1,0),FALSE)</f>
        <v>0</v>
      </c>
      <c r="K163" s="264" t="str">
        <f>VLOOKUP($B163,Totalt!$B$1:$BH$474,MATCH(K$2,Totalt!$B$1:$AZ$1,0),FALSE)</f>
        <v/>
      </c>
      <c r="L163" s="37"/>
      <c r="M163" t="s">
        <v>687</v>
      </c>
      <c r="R163" t="s">
        <v>687</v>
      </c>
      <c r="S163" s="54" t="str">
        <f t="shared" si="4"/>
        <v>nej</v>
      </c>
      <c r="U163">
        <f t="shared" si="5"/>
        <v>97</v>
      </c>
    </row>
    <row r="164" spans="1:21" ht="15" customHeight="1" x14ac:dyDescent="0.25">
      <c r="A164" s="264" t="s">
        <v>187</v>
      </c>
      <c r="B164" s="264" t="s">
        <v>191</v>
      </c>
      <c r="C164" s="264">
        <v>0</v>
      </c>
      <c r="D164" s="264">
        <v>0</v>
      </c>
      <c r="E164" s="264">
        <v>0</v>
      </c>
      <c r="F164" s="264">
        <v>0</v>
      </c>
      <c r="G164" s="264" t="s">
        <v>14</v>
      </c>
      <c r="H164" s="59" t="s">
        <v>14</v>
      </c>
      <c r="J164" s="264">
        <f>VLOOKUP($B164,Totalt!$B$1:$BH$474,MATCH(J$2,Totalt!$B$1:$AZ$1,0),FALSE)</f>
        <v>0</v>
      </c>
      <c r="K164" s="264" t="str">
        <f>VLOOKUP($B164,Totalt!$B$1:$BH$474,MATCH(K$2,Totalt!$B$1:$AZ$1,0),FALSE)</f>
        <v/>
      </c>
      <c r="M164" t="s">
        <v>687</v>
      </c>
      <c r="R164" t="s">
        <v>687</v>
      </c>
      <c r="S164" s="54" t="str">
        <f t="shared" si="4"/>
        <v>nej</v>
      </c>
      <c r="U164">
        <f t="shared" si="5"/>
        <v>97</v>
      </c>
    </row>
    <row r="165" spans="1:21" ht="15" customHeight="1" x14ac:dyDescent="0.25">
      <c r="A165" s="264" t="s">
        <v>187</v>
      </c>
      <c r="B165" s="264" t="s">
        <v>192</v>
      </c>
      <c r="C165" s="264">
        <v>0</v>
      </c>
      <c r="D165" s="264">
        <v>0</v>
      </c>
      <c r="E165" s="264">
        <v>0</v>
      </c>
      <c r="F165" s="264">
        <v>0</v>
      </c>
      <c r="G165" s="264" t="s">
        <v>14</v>
      </c>
      <c r="H165" s="59" t="s">
        <v>14</v>
      </c>
      <c r="J165" s="264">
        <f>VLOOKUP($B165,Totalt!$B$1:$BH$474,MATCH(J$2,Totalt!$B$1:$AZ$1,0),FALSE)</f>
        <v>0</v>
      </c>
      <c r="K165" s="264" t="str">
        <f>VLOOKUP($B165,Totalt!$B$1:$BH$474,MATCH(K$2,Totalt!$B$1:$AZ$1,0),FALSE)</f>
        <v/>
      </c>
      <c r="M165" t="s">
        <v>687</v>
      </c>
      <c r="R165" t="s">
        <v>687</v>
      </c>
      <c r="S165" s="54" t="str">
        <f t="shared" si="4"/>
        <v>nej</v>
      </c>
      <c r="U165">
        <f t="shared" si="5"/>
        <v>97</v>
      </c>
    </row>
    <row r="166" spans="1:21" ht="15" customHeight="1" x14ac:dyDescent="0.25">
      <c r="A166" s="264" t="s">
        <v>187</v>
      </c>
      <c r="B166" s="264" t="s">
        <v>193</v>
      </c>
      <c r="C166" s="264">
        <v>0</v>
      </c>
      <c r="D166" s="264">
        <v>0</v>
      </c>
      <c r="E166" s="264">
        <v>0</v>
      </c>
      <c r="F166" s="264">
        <v>0</v>
      </c>
      <c r="G166" s="264" t="s">
        <v>14</v>
      </c>
      <c r="H166" s="59" t="s">
        <v>14</v>
      </c>
      <c r="J166" s="264">
        <f>VLOOKUP($B166,Totalt!$B$1:$BH$474,MATCH(J$2,Totalt!$B$1:$AZ$1,0),FALSE)</f>
        <v>0</v>
      </c>
      <c r="K166" s="264" t="str">
        <f>VLOOKUP($B166,Totalt!$B$1:$BH$474,MATCH(K$2,Totalt!$B$1:$AZ$1,0),FALSE)</f>
        <v/>
      </c>
      <c r="M166" t="s">
        <v>687</v>
      </c>
      <c r="R166" t="s">
        <v>687</v>
      </c>
      <c r="S166" s="54" t="str">
        <f t="shared" si="4"/>
        <v>nej</v>
      </c>
      <c r="U166">
        <f t="shared" si="5"/>
        <v>97</v>
      </c>
    </row>
    <row r="167" spans="1:21" ht="15" customHeight="1" x14ac:dyDescent="0.25">
      <c r="A167" s="264" t="s">
        <v>187</v>
      </c>
      <c r="B167" s="264" t="s">
        <v>194</v>
      </c>
      <c r="C167" s="264">
        <v>0</v>
      </c>
      <c r="D167" s="264">
        <v>0</v>
      </c>
      <c r="E167" s="264">
        <v>0</v>
      </c>
      <c r="F167" s="264">
        <v>0</v>
      </c>
      <c r="G167" s="264" t="s">
        <v>14</v>
      </c>
      <c r="H167" s="59" t="s">
        <v>14</v>
      </c>
      <c r="J167" s="264">
        <f>VLOOKUP($B167,Totalt!$B$1:$BH$474,MATCH(J$2,Totalt!$B$1:$AZ$1,0),FALSE)</f>
        <v>0</v>
      </c>
      <c r="K167" s="264" t="str">
        <f>VLOOKUP($B167,Totalt!$B$1:$BH$474,MATCH(K$2,Totalt!$B$1:$AZ$1,0),FALSE)</f>
        <v/>
      </c>
      <c r="M167" t="s">
        <v>687</v>
      </c>
      <c r="R167" t="s">
        <v>687</v>
      </c>
      <c r="S167" s="54" t="str">
        <f t="shared" si="4"/>
        <v>nej</v>
      </c>
      <c r="U167">
        <f t="shared" si="5"/>
        <v>97</v>
      </c>
    </row>
    <row r="168" spans="1:21" ht="15" customHeight="1" x14ac:dyDescent="0.25">
      <c r="A168" s="264" t="s">
        <v>187</v>
      </c>
      <c r="B168" s="264" t="s">
        <v>195</v>
      </c>
      <c r="C168" s="264">
        <v>0</v>
      </c>
      <c r="D168" s="264">
        <v>0</v>
      </c>
      <c r="E168" s="264">
        <v>0</v>
      </c>
      <c r="F168" s="264">
        <v>0</v>
      </c>
      <c r="G168" s="264" t="s">
        <v>14</v>
      </c>
      <c r="H168" s="59" t="s">
        <v>14</v>
      </c>
      <c r="J168" s="264">
        <f>VLOOKUP($B168,Totalt!$B$1:$BH$474,MATCH(J$2,Totalt!$B$1:$AZ$1,0),FALSE)</f>
        <v>0</v>
      </c>
      <c r="K168" s="264" t="str">
        <f>VLOOKUP($B168,Totalt!$B$1:$BH$474,MATCH(K$2,Totalt!$B$1:$AZ$1,0),FALSE)</f>
        <v/>
      </c>
      <c r="M168" t="s">
        <v>687</v>
      </c>
      <c r="R168" t="s">
        <v>687</v>
      </c>
      <c r="S168" s="54" t="str">
        <f t="shared" si="4"/>
        <v>nej</v>
      </c>
      <c r="U168">
        <f t="shared" si="5"/>
        <v>97</v>
      </c>
    </row>
    <row r="169" spans="1:21" ht="15" customHeight="1" x14ac:dyDescent="0.25">
      <c r="A169" s="264" t="s">
        <v>196</v>
      </c>
      <c r="B169" s="264" t="s">
        <v>197</v>
      </c>
      <c r="C169" s="264">
        <v>0.34749799999999997</v>
      </c>
      <c r="D169" s="264">
        <v>33.619999999999997</v>
      </c>
      <c r="E169" s="264">
        <v>15.696300000000001</v>
      </c>
      <c r="F169" s="264">
        <v>7.6235300000000006E-2</v>
      </c>
      <c r="G169" s="264" t="s">
        <v>10</v>
      </c>
      <c r="H169" s="59" t="s">
        <v>10</v>
      </c>
      <c r="J169" s="264">
        <f>VLOOKUP($B169,Totalt!$B$1:$BH$474,MATCH(J$2,Totalt!$B$1:$AZ$1,0),FALSE)</f>
        <v>23.611110000000004</v>
      </c>
      <c r="K169" s="264">
        <f>VLOOKUP($B169,Totalt!$B$1:$BH$474,MATCH(K$2,Totalt!$B$1:$AZ$1,0),FALSE)</f>
        <v>18.036999999999999</v>
      </c>
      <c r="M169" t="s">
        <v>687</v>
      </c>
      <c r="R169" t="s">
        <v>687</v>
      </c>
      <c r="S169" s="54" t="str">
        <f t="shared" si="4"/>
        <v>ja</v>
      </c>
      <c r="U169">
        <f t="shared" si="5"/>
        <v>98</v>
      </c>
    </row>
    <row r="170" spans="1:21" ht="15" customHeight="1" x14ac:dyDescent="0.25">
      <c r="A170" s="264" t="s">
        <v>196</v>
      </c>
      <c r="B170" s="264" t="s">
        <v>198</v>
      </c>
      <c r="C170" s="264">
        <v>0</v>
      </c>
      <c r="D170" s="264">
        <v>0</v>
      </c>
      <c r="E170" s="264">
        <v>0</v>
      </c>
      <c r="F170" s="264">
        <v>0</v>
      </c>
      <c r="G170" s="264" t="s">
        <v>14</v>
      </c>
      <c r="H170" s="59" t="s">
        <v>14</v>
      </c>
      <c r="J170" s="264">
        <f>VLOOKUP($B170,Totalt!$B$1:$BH$474,MATCH(J$2,Totalt!$B$1:$AZ$1,0),FALSE)</f>
        <v>0</v>
      </c>
      <c r="K170" s="264" t="str">
        <f>VLOOKUP($B170,Totalt!$B$1:$BH$474,MATCH(K$2,Totalt!$B$1:$AZ$1,0),FALSE)</f>
        <v/>
      </c>
      <c r="M170" t="s">
        <v>687</v>
      </c>
      <c r="R170" t="s">
        <v>687</v>
      </c>
      <c r="S170" s="54" t="str">
        <f t="shared" si="4"/>
        <v>nej</v>
      </c>
      <c r="U170">
        <f t="shared" si="5"/>
        <v>98</v>
      </c>
    </row>
    <row r="171" spans="1:21" ht="15" customHeight="1" x14ac:dyDescent="0.25">
      <c r="A171" s="264" t="s">
        <v>196</v>
      </c>
      <c r="B171" s="264" t="s">
        <v>199</v>
      </c>
      <c r="C171" s="264">
        <v>0.107933</v>
      </c>
      <c r="D171" s="264">
        <v>19.995100000000001</v>
      </c>
      <c r="E171" s="264">
        <v>9.4649099999999997</v>
      </c>
      <c r="F171" s="264">
        <v>7.0827599999999996E-3</v>
      </c>
      <c r="G171" s="264" t="s">
        <v>14</v>
      </c>
      <c r="H171" s="59" t="s">
        <v>10</v>
      </c>
      <c r="J171" s="264">
        <f>VLOOKUP($B171,Totalt!$B$1:$BH$474,MATCH(J$2,Totalt!$B$1:$AZ$1,0),FALSE)</f>
        <v>6.3528200000000004</v>
      </c>
      <c r="K171" s="264">
        <f>VLOOKUP($B171,Totalt!$B$1:$BH$474,MATCH(K$2,Totalt!$B$1:$AZ$1,0),FALSE)</f>
        <v>4.5449999999999999</v>
      </c>
      <c r="M171" t="s">
        <v>687</v>
      </c>
      <c r="R171" t="s">
        <v>687</v>
      </c>
      <c r="S171" s="54" t="str">
        <f t="shared" si="4"/>
        <v>ja</v>
      </c>
      <c r="U171">
        <f t="shared" si="5"/>
        <v>99</v>
      </c>
    </row>
    <row r="172" spans="1:21" ht="15" customHeight="1" x14ac:dyDescent="0.25">
      <c r="A172" s="264" t="s">
        <v>196</v>
      </c>
      <c r="B172" s="264" t="s">
        <v>200</v>
      </c>
      <c r="C172" s="264">
        <v>0.236572</v>
      </c>
      <c r="D172" s="264">
        <v>19.6782</v>
      </c>
      <c r="E172" s="264">
        <v>14.457800000000001</v>
      </c>
      <c r="F172" s="264">
        <v>1.4531199999999999E-2</v>
      </c>
      <c r="G172" s="264" t="s">
        <v>14</v>
      </c>
      <c r="H172" s="59" t="s">
        <v>10</v>
      </c>
      <c r="J172" s="264">
        <f>VLOOKUP($B172,Totalt!$B$1:$BH$474,MATCH(J$2,Totalt!$B$1:$AZ$1,0),FALSE)</f>
        <v>2.52101</v>
      </c>
      <c r="K172" s="264">
        <f>VLOOKUP($B172,Totalt!$B$1:$BH$474,MATCH(K$2,Totalt!$B$1:$AZ$1,0),FALSE)</f>
        <v>2.1669999999999998</v>
      </c>
      <c r="M172" t="s">
        <v>687</v>
      </c>
      <c r="R172" t="s">
        <v>687</v>
      </c>
      <c r="S172" s="54" t="str">
        <f t="shared" si="4"/>
        <v>ja</v>
      </c>
      <c r="U172">
        <f t="shared" si="5"/>
        <v>100</v>
      </c>
    </row>
    <row r="173" spans="1:21" ht="15" customHeight="1" x14ac:dyDescent="0.25">
      <c r="A173" s="264" t="s">
        <v>201</v>
      </c>
      <c r="B173" s="264" t="s">
        <v>202</v>
      </c>
      <c r="C173" s="264">
        <v>0.108626</v>
      </c>
      <c r="D173" s="264">
        <v>21.564499999999999</v>
      </c>
      <c r="E173" s="264">
        <v>8.1580600000000008</v>
      </c>
      <c r="F173" s="264">
        <v>2.42256E-2</v>
      </c>
      <c r="G173" s="264" t="s">
        <v>14</v>
      </c>
      <c r="H173" s="59" t="s">
        <v>10</v>
      </c>
      <c r="J173" s="264">
        <f>VLOOKUP($B173,Totalt!$B$1:$BH$474,MATCH(J$2,Totalt!$B$1:$AZ$1,0),FALSE)</f>
        <v>14.27</v>
      </c>
      <c r="K173" s="264">
        <f>VLOOKUP($B173,Totalt!$B$1:$BH$474,MATCH(K$2,Totalt!$B$1:$AZ$1,0),FALSE)</f>
        <v>12.3</v>
      </c>
      <c r="M173" t="s">
        <v>687</v>
      </c>
      <c r="R173" t="s">
        <v>687</v>
      </c>
      <c r="S173" s="54" t="str">
        <f t="shared" si="4"/>
        <v>ja</v>
      </c>
      <c r="U173">
        <f t="shared" si="5"/>
        <v>101</v>
      </c>
    </row>
    <row r="174" spans="1:21" ht="15" customHeight="1" x14ac:dyDescent="0.25">
      <c r="A174" s="264" t="s">
        <v>201</v>
      </c>
      <c r="B174" s="264" t="s">
        <v>203</v>
      </c>
      <c r="C174" s="264">
        <v>1.2229399999999999</v>
      </c>
      <c r="D174" s="264">
        <v>12.6416</v>
      </c>
      <c r="E174" s="264">
        <v>32.555100000000003</v>
      </c>
      <c r="F174" s="264">
        <v>5.8350499999999996E-3</v>
      </c>
      <c r="G174" s="264" t="s">
        <v>14</v>
      </c>
      <c r="H174" s="59" t="s">
        <v>10</v>
      </c>
      <c r="J174" s="264">
        <f>VLOOKUP($B174,Totalt!$B$1:$BH$474,MATCH(J$2,Totalt!$B$1:$AZ$1,0),FALSE)</f>
        <v>9.6999999999999993</v>
      </c>
      <c r="K174" s="264">
        <f>VLOOKUP($B174,Totalt!$B$1:$BH$474,MATCH(K$2,Totalt!$B$1:$AZ$1,0),FALSE)</f>
        <v>8.3000000000000007</v>
      </c>
      <c r="M174" t="s">
        <v>687</v>
      </c>
      <c r="R174" t="s">
        <v>687</v>
      </c>
      <c r="S174" s="54" t="str">
        <f t="shared" si="4"/>
        <v>ja</v>
      </c>
      <c r="U174">
        <f t="shared" si="5"/>
        <v>102</v>
      </c>
    </row>
    <row r="175" spans="1:21" ht="15" customHeight="1" x14ac:dyDescent="0.25">
      <c r="A175" s="264" t="s">
        <v>201</v>
      </c>
      <c r="B175" s="264" t="s">
        <v>204</v>
      </c>
      <c r="C175" s="264">
        <v>0.462229</v>
      </c>
      <c r="D175" s="264">
        <v>101.875</v>
      </c>
      <c r="E175" s="264">
        <v>6.8743699999999999</v>
      </c>
      <c r="F175" s="264">
        <v>0.27932899999999999</v>
      </c>
      <c r="G175" s="264" t="s">
        <v>14</v>
      </c>
      <c r="H175" s="59" t="s">
        <v>10</v>
      </c>
      <c r="J175" s="264">
        <f>VLOOKUP($B175,Totalt!$B$1:$BH$474,MATCH(J$2,Totalt!$B$1:$AZ$1,0),FALSE)</f>
        <v>21.16</v>
      </c>
      <c r="K175" s="264">
        <f>VLOOKUP($B175,Totalt!$B$1:$BH$474,MATCH(K$2,Totalt!$B$1:$AZ$1,0),FALSE)</f>
        <v>17.5</v>
      </c>
      <c r="M175" t="s">
        <v>687</v>
      </c>
      <c r="R175" t="s">
        <v>687</v>
      </c>
      <c r="S175" s="54" t="str">
        <f t="shared" si="4"/>
        <v>ja</v>
      </c>
      <c r="U175">
        <f t="shared" si="5"/>
        <v>103</v>
      </c>
    </row>
    <row r="176" spans="1:21" ht="15" customHeight="1" x14ac:dyDescent="0.25">
      <c r="A176" s="264" t="s">
        <v>201</v>
      </c>
      <c r="B176" s="264" t="s">
        <v>205</v>
      </c>
      <c r="C176" s="264">
        <v>0.67565500000000001</v>
      </c>
      <c r="D176" s="264">
        <v>30.447099999999999</v>
      </c>
      <c r="E176" s="264">
        <v>15.978199999999999</v>
      </c>
      <c r="F176" s="264">
        <v>2.4696300000000001E-2</v>
      </c>
      <c r="G176" s="264" t="s">
        <v>14</v>
      </c>
      <c r="H176" s="59" t="s">
        <v>10</v>
      </c>
      <c r="J176" s="264">
        <f>VLOOKUP($B176,Totalt!$B$1:$BH$474,MATCH(J$2,Totalt!$B$1:$AZ$1,0),FALSE)</f>
        <v>199.9</v>
      </c>
      <c r="K176" s="264">
        <f>VLOOKUP($B176,Totalt!$B$1:$BH$474,MATCH(K$2,Totalt!$B$1:$AZ$1,0),FALSE)</f>
        <v>174</v>
      </c>
      <c r="M176" t="s">
        <v>687</v>
      </c>
      <c r="R176" t="s">
        <v>687</v>
      </c>
      <c r="S176" s="54" t="str">
        <f t="shared" si="4"/>
        <v>ja</v>
      </c>
      <c r="U176">
        <f t="shared" si="5"/>
        <v>104</v>
      </c>
    </row>
    <row r="177" spans="1:21" ht="15" customHeight="1" x14ac:dyDescent="0.25">
      <c r="A177" s="264" t="s">
        <v>206</v>
      </c>
      <c r="B177" s="264" t="s">
        <v>207</v>
      </c>
      <c r="C177" s="264">
        <v>0.56079000000000001</v>
      </c>
      <c r="D177" s="264">
        <v>207.85300000000001</v>
      </c>
      <c r="E177" s="264">
        <v>23.617000000000001</v>
      </c>
      <c r="F177" s="264">
        <v>1.87797E-2</v>
      </c>
      <c r="G177" s="264" t="s">
        <v>14</v>
      </c>
      <c r="H177" s="59" t="s">
        <v>10</v>
      </c>
      <c r="J177" s="264">
        <f>VLOOKUP($B177,Totalt!$B$1:$BH$474,MATCH(J$2,Totalt!$B$1:$AZ$1,0),FALSE)</f>
        <v>148.99109999999999</v>
      </c>
      <c r="K177" s="264">
        <f>VLOOKUP($B177,Totalt!$B$1:$BH$474,MATCH(K$2,Totalt!$B$1:$AZ$1,0),FALSE)</f>
        <v>154.19999999999999</v>
      </c>
      <c r="M177" t="s">
        <v>687</v>
      </c>
      <c r="R177" t="s">
        <v>687</v>
      </c>
      <c r="S177" s="54" t="str">
        <f t="shared" si="4"/>
        <v>ja</v>
      </c>
      <c r="U177">
        <f t="shared" si="5"/>
        <v>105</v>
      </c>
    </row>
    <row r="178" spans="1:21" ht="15" customHeight="1" x14ac:dyDescent="0.25">
      <c r="A178" s="264" t="s">
        <v>208</v>
      </c>
      <c r="B178" s="264" t="s">
        <v>209</v>
      </c>
      <c r="C178" s="264">
        <v>2.9521499999999999E-2</v>
      </c>
      <c r="D178" s="264">
        <v>7.2463899999999999</v>
      </c>
      <c r="E178" s="264">
        <v>3.1554700000000002</v>
      </c>
      <c r="F178" s="264">
        <v>8.1756499999999996E-3</v>
      </c>
      <c r="G178" s="264" t="s">
        <v>10</v>
      </c>
      <c r="H178" s="59" t="s">
        <v>10</v>
      </c>
      <c r="J178" s="264">
        <f>VLOOKUP($B178,Totalt!$B$1:$BH$474,MATCH(J$2,Totalt!$B$1:$AZ$1,0),FALSE)</f>
        <v>846.74953000000005</v>
      </c>
      <c r="K178" s="264">
        <f>VLOOKUP($B178,Totalt!$B$1:$BH$474,MATCH(K$2,Totalt!$B$1:$AZ$1,0),FALSE)</f>
        <v>702.1</v>
      </c>
      <c r="M178" t="s">
        <v>687</v>
      </c>
      <c r="R178" t="s">
        <v>687</v>
      </c>
      <c r="S178" s="54" t="str">
        <f t="shared" si="4"/>
        <v>ja</v>
      </c>
      <c r="U178">
        <f t="shared" si="5"/>
        <v>106</v>
      </c>
    </row>
    <row r="179" spans="1:21" ht="15" customHeight="1" x14ac:dyDescent="0.25">
      <c r="A179" s="264" t="s">
        <v>210</v>
      </c>
      <c r="B179" s="264" t="s">
        <v>211</v>
      </c>
      <c r="C179" s="264">
        <v>0.32121</v>
      </c>
      <c r="D179" s="264">
        <v>75.576499999999996</v>
      </c>
      <c r="E179" s="264">
        <v>10.727499999999999</v>
      </c>
      <c r="F179" s="264">
        <v>0.17954600000000001</v>
      </c>
      <c r="G179" s="264" t="s">
        <v>10</v>
      </c>
      <c r="H179" s="59" t="s">
        <v>10</v>
      </c>
      <c r="J179" s="264">
        <f>VLOOKUP($B179,Totalt!$B$1:$BH$474,MATCH(J$2,Totalt!$B$1:$AZ$1,0),FALSE)</f>
        <v>4035.4760000000001</v>
      </c>
      <c r="K179" s="264">
        <f>VLOOKUP($B179,Totalt!$B$1:$BH$474,MATCH(K$2,Totalt!$B$1:$AZ$1,0),FALSE)</f>
        <v>3620.9645999999998</v>
      </c>
      <c r="M179" t="s">
        <v>687</v>
      </c>
      <c r="R179" t="s">
        <v>687</v>
      </c>
      <c r="S179" s="54" t="str">
        <f t="shared" si="4"/>
        <v>ja</v>
      </c>
      <c r="U179">
        <f t="shared" si="5"/>
        <v>107</v>
      </c>
    </row>
    <row r="180" spans="1:21" ht="15" customHeight="1" x14ac:dyDescent="0.25">
      <c r="A180" s="264" t="s">
        <v>210</v>
      </c>
      <c r="B180" s="264" t="s">
        <v>212</v>
      </c>
      <c r="C180" s="264">
        <v>4.4251899999999997E-2</v>
      </c>
      <c r="D180" s="264">
        <v>7.6336500000000003</v>
      </c>
      <c r="E180" s="264">
        <v>5.82301</v>
      </c>
      <c r="F180" s="264">
        <v>0</v>
      </c>
      <c r="G180" s="264" t="s">
        <v>10</v>
      </c>
      <c r="H180" s="59" t="s">
        <v>10</v>
      </c>
      <c r="J180" s="264">
        <f>VLOOKUP($B180,Totalt!$B$1:$BH$474,MATCH(J$2,Totalt!$B$1:$AZ$1,0),FALSE)</f>
        <v>144.57999999999998</v>
      </c>
      <c r="K180" s="264">
        <f>VLOOKUP($B180,Totalt!$B$1:$BH$474,MATCH(K$2,Totalt!$B$1:$AZ$1,0),FALSE)</f>
        <v>131.4</v>
      </c>
      <c r="M180" t="s">
        <v>687</v>
      </c>
      <c r="R180" t="s">
        <v>687</v>
      </c>
      <c r="S180" s="54" t="str">
        <f t="shared" si="4"/>
        <v>ja</v>
      </c>
      <c r="U180">
        <f t="shared" si="5"/>
        <v>108</v>
      </c>
    </row>
    <row r="181" spans="1:21" ht="15" customHeight="1" x14ac:dyDescent="0.25">
      <c r="A181" s="264" t="s">
        <v>213</v>
      </c>
      <c r="B181" s="264" t="s">
        <v>214</v>
      </c>
      <c r="C181" s="264">
        <v>0.167715</v>
      </c>
      <c r="D181" s="264">
        <v>34.316600000000001</v>
      </c>
      <c r="E181" s="264">
        <v>9.8593600000000006</v>
      </c>
      <c r="F181" s="264">
        <v>5.0131000000000002E-2</v>
      </c>
      <c r="G181" s="264" t="s">
        <v>10</v>
      </c>
      <c r="H181" s="59" t="s">
        <v>10</v>
      </c>
      <c r="J181" s="264">
        <f>VLOOKUP($B181,Totalt!$B$1:$BH$474,MATCH(J$2,Totalt!$B$1:$AZ$1,0),FALSE)</f>
        <v>44.4621</v>
      </c>
      <c r="K181" s="264">
        <f>VLOOKUP($B181,Totalt!$B$1:$BH$474,MATCH(K$2,Totalt!$B$1:$AZ$1,0),FALSE)</f>
        <v>33.281999999999996</v>
      </c>
      <c r="M181" t="s">
        <v>687</v>
      </c>
      <c r="R181" t="s">
        <v>687</v>
      </c>
      <c r="S181" s="54" t="str">
        <f t="shared" si="4"/>
        <v>ja</v>
      </c>
      <c r="U181">
        <f t="shared" si="5"/>
        <v>109</v>
      </c>
    </row>
    <row r="182" spans="1:21" ht="15" customHeight="1" x14ac:dyDescent="0.25">
      <c r="A182" s="264" t="s">
        <v>213</v>
      </c>
      <c r="B182" s="264" t="s">
        <v>215</v>
      </c>
      <c r="C182" s="264">
        <v>0.20294499999999999</v>
      </c>
      <c r="D182" s="264">
        <v>29.4527</v>
      </c>
      <c r="E182" s="264">
        <v>14.2461</v>
      </c>
      <c r="F182" s="264">
        <v>6.8836099999999997E-2</v>
      </c>
      <c r="G182" s="264" t="s">
        <v>10</v>
      </c>
      <c r="H182" s="59" t="s">
        <v>10</v>
      </c>
      <c r="J182" s="264">
        <f>VLOOKUP($B182,Totalt!$B$1:$BH$474,MATCH(J$2,Totalt!$B$1:$AZ$1,0),FALSE)</f>
        <v>3.5010700000000003</v>
      </c>
      <c r="K182" s="264">
        <f>VLOOKUP($B182,Totalt!$B$1:$BH$474,MATCH(K$2,Totalt!$B$1:$AZ$1,0),FALSE)</f>
        <v>2.7690000000000001</v>
      </c>
      <c r="M182" t="s">
        <v>687</v>
      </c>
      <c r="R182" t="s">
        <v>687</v>
      </c>
      <c r="S182" s="54" t="str">
        <f t="shared" si="4"/>
        <v>ja</v>
      </c>
      <c r="U182">
        <f t="shared" si="5"/>
        <v>110</v>
      </c>
    </row>
    <row r="183" spans="1:21" ht="15" customHeight="1" x14ac:dyDescent="0.25">
      <c r="A183" s="264" t="s">
        <v>216</v>
      </c>
      <c r="B183" s="264" t="s">
        <v>217</v>
      </c>
      <c r="C183" s="264">
        <v>0.167879</v>
      </c>
      <c r="D183" s="264">
        <v>38.827199999999998</v>
      </c>
      <c r="E183" s="264">
        <v>11.8576</v>
      </c>
      <c r="F183" s="264">
        <v>5.4806800000000003E-2</v>
      </c>
      <c r="G183" s="264" t="s">
        <v>14</v>
      </c>
      <c r="H183" s="59" t="s">
        <v>10</v>
      </c>
      <c r="J183" s="264">
        <f>VLOOKUP($B183,Totalt!$B$1:$BH$474,MATCH(J$2,Totalt!$B$1:$AZ$1,0),FALSE)</f>
        <v>27.169999999999998</v>
      </c>
      <c r="K183" s="264">
        <f>VLOOKUP($B183,Totalt!$B$1:$BH$474,MATCH(K$2,Totalt!$B$1:$AZ$1,0),FALSE)</f>
        <v>17.399999999999999</v>
      </c>
      <c r="M183" t="s">
        <v>687</v>
      </c>
      <c r="R183" t="s">
        <v>687</v>
      </c>
      <c r="S183" s="54" t="str">
        <f t="shared" si="4"/>
        <v>ja</v>
      </c>
      <c r="U183">
        <f t="shared" si="5"/>
        <v>111</v>
      </c>
    </row>
    <row r="184" spans="1:21" ht="15" customHeight="1" x14ac:dyDescent="0.25">
      <c r="A184" s="264" t="s">
        <v>218</v>
      </c>
      <c r="B184" s="264" t="s">
        <v>219</v>
      </c>
      <c r="C184" s="264">
        <v>0.138432</v>
      </c>
      <c r="D184" s="264">
        <v>35.892299999999999</v>
      </c>
      <c r="E184" s="264">
        <v>11.2598</v>
      </c>
      <c r="F184" s="264">
        <v>5.2459400000000003E-2</v>
      </c>
      <c r="G184" s="264" t="s">
        <v>10</v>
      </c>
      <c r="H184" s="59" t="s">
        <v>10</v>
      </c>
      <c r="J184" s="264">
        <f>VLOOKUP($B184,Totalt!$B$1:$BH$474,MATCH(J$2,Totalt!$B$1:$AZ$1,0),FALSE)</f>
        <v>18.948</v>
      </c>
      <c r="K184" s="264">
        <f>VLOOKUP($B184,Totalt!$B$1:$BH$474,MATCH(K$2,Totalt!$B$1:$AZ$1,0),FALSE)</f>
        <v>11.286</v>
      </c>
      <c r="M184" t="s">
        <v>687</v>
      </c>
      <c r="R184" t="s">
        <v>687</v>
      </c>
      <c r="S184" s="54" t="str">
        <f t="shared" si="4"/>
        <v>ja</v>
      </c>
      <c r="U184">
        <f t="shared" si="5"/>
        <v>112</v>
      </c>
    </row>
    <row r="185" spans="1:21" ht="15" customHeight="1" x14ac:dyDescent="0.25">
      <c r="A185" s="264" t="s">
        <v>218</v>
      </c>
      <c r="B185" s="264" t="s">
        <v>220</v>
      </c>
      <c r="C185" s="264">
        <v>0.122792</v>
      </c>
      <c r="D185" s="264">
        <v>31.758900000000001</v>
      </c>
      <c r="E185" s="264">
        <v>9.6909899999999993</v>
      </c>
      <c r="F185" s="264">
        <v>5.6546399999999997E-2</v>
      </c>
      <c r="G185" s="264" t="s">
        <v>10</v>
      </c>
      <c r="H185" s="59" t="s">
        <v>10</v>
      </c>
      <c r="J185" s="264">
        <f>VLOOKUP($B185,Totalt!$B$1:$BH$474,MATCH(J$2,Totalt!$B$1:$AZ$1,0),FALSE)</f>
        <v>71.039000000000001</v>
      </c>
      <c r="K185" s="264">
        <f>VLOOKUP($B185,Totalt!$B$1:$BH$474,MATCH(K$2,Totalt!$B$1:$AZ$1,0),FALSE)</f>
        <v>50.6</v>
      </c>
      <c r="M185" t="s">
        <v>687</v>
      </c>
      <c r="R185" t="s">
        <v>687</v>
      </c>
      <c r="S185" s="54" t="str">
        <f t="shared" si="4"/>
        <v>ja</v>
      </c>
      <c r="U185">
        <f t="shared" si="5"/>
        <v>113</v>
      </c>
    </row>
    <row r="186" spans="1:21" ht="15" customHeight="1" x14ac:dyDescent="0.25">
      <c r="A186" s="264" t="s">
        <v>218</v>
      </c>
      <c r="B186" s="264" t="s">
        <v>221</v>
      </c>
      <c r="C186" s="264">
        <v>0.153421</v>
      </c>
      <c r="D186" s="264">
        <v>13.188800000000001</v>
      </c>
      <c r="E186" s="264">
        <v>15.4839</v>
      </c>
      <c r="F186" s="264">
        <v>1.9992200000000002E-2</v>
      </c>
      <c r="G186" s="264" t="s">
        <v>14</v>
      </c>
      <c r="H186" s="59" t="s">
        <v>10</v>
      </c>
      <c r="J186" s="264">
        <f>VLOOKUP($B186,Totalt!$B$1:$BH$474,MATCH(J$2,Totalt!$B$1:$AZ$1,0),FALSE)</f>
        <v>0.28090999999999999</v>
      </c>
      <c r="K186" s="264">
        <f>VLOOKUP($B186,Totalt!$B$1:$BH$474,MATCH(K$2,Totalt!$B$1:$AZ$1,0),FALSE)</f>
        <v>0.23300000000000001</v>
      </c>
      <c r="M186" t="s">
        <v>687</v>
      </c>
      <c r="R186" t="s">
        <v>687</v>
      </c>
      <c r="S186" s="54" t="str">
        <f t="shared" si="4"/>
        <v>ja</v>
      </c>
      <c r="U186">
        <f t="shared" si="5"/>
        <v>114</v>
      </c>
    </row>
    <row r="187" spans="1:21" ht="15" customHeight="1" x14ac:dyDescent="0.25">
      <c r="A187" s="264" t="s">
        <v>222</v>
      </c>
      <c r="B187" s="264" t="s">
        <v>223</v>
      </c>
      <c r="C187" s="264">
        <v>0.18737400000000001</v>
      </c>
      <c r="D187" s="264">
        <v>90.367900000000006</v>
      </c>
      <c r="E187" s="264">
        <v>6.5301999999999998</v>
      </c>
      <c r="F187" s="264">
        <v>5.2779600000000003E-2</v>
      </c>
      <c r="G187" s="264" t="s">
        <v>14</v>
      </c>
      <c r="H187" s="59" t="s">
        <v>10</v>
      </c>
      <c r="J187" s="264">
        <f>VLOOKUP($B187,Totalt!$B$1:$BH$474,MATCH(J$2,Totalt!$B$1:$AZ$1,0),FALSE)</f>
        <v>739.5367399999999</v>
      </c>
      <c r="K187" s="264">
        <f>VLOOKUP($B187,Totalt!$B$1:$BH$474,MATCH(K$2,Totalt!$B$1:$AZ$1,0),FALSE)</f>
        <v>575</v>
      </c>
      <c r="M187" t="s">
        <v>687</v>
      </c>
      <c r="R187" t="s">
        <v>687</v>
      </c>
      <c r="S187" s="54" t="str">
        <f t="shared" si="4"/>
        <v>ja</v>
      </c>
      <c r="U187">
        <f t="shared" si="5"/>
        <v>115</v>
      </c>
    </row>
    <row r="188" spans="1:21" ht="15" customHeight="1" x14ac:dyDescent="0.25">
      <c r="A188" s="264" t="s">
        <v>224</v>
      </c>
      <c r="B188" s="264" t="s">
        <v>225</v>
      </c>
      <c r="C188" s="264">
        <v>0.211067</v>
      </c>
      <c r="D188" s="264">
        <v>53.436300000000003</v>
      </c>
      <c r="E188" s="264">
        <v>8.1158699999999993</v>
      </c>
      <c r="F188" s="264">
        <v>3.5757900000000002E-2</v>
      </c>
      <c r="G188" s="264" t="s">
        <v>14</v>
      </c>
      <c r="H188" s="59" t="s">
        <v>10</v>
      </c>
      <c r="J188" s="264">
        <f>VLOOKUP($B188,Totalt!$B$1:$BH$474,MATCH(J$2,Totalt!$B$1:$AZ$1,0),FALSE)</f>
        <v>64.900000000000006</v>
      </c>
      <c r="K188" s="264">
        <f>VLOOKUP($B188,Totalt!$B$1:$BH$474,MATCH(K$2,Totalt!$B$1:$AZ$1,0),FALSE)</f>
        <v>51.6</v>
      </c>
      <c r="L188" t="s">
        <v>1348</v>
      </c>
      <c r="M188" t="s">
        <v>687</v>
      </c>
      <c r="R188" t="s">
        <v>687</v>
      </c>
      <c r="S188" s="54" t="str">
        <f t="shared" si="4"/>
        <v>ja</v>
      </c>
      <c r="U188">
        <f t="shared" si="5"/>
        <v>116</v>
      </c>
    </row>
    <row r="189" spans="1:21" ht="15" customHeight="1" x14ac:dyDescent="0.25">
      <c r="A189" s="264" t="s">
        <v>226</v>
      </c>
      <c r="B189" s="264" t="s">
        <v>227</v>
      </c>
      <c r="C189" s="264">
        <v>0</v>
      </c>
      <c r="D189" s="264">
        <v>0</v>
      </c>
      <c r="E189" s="264">
        <v>0</v>
      </c>
      <c r="F189" s="264">
        <v>0</v>
      </c>
      <c r="G189" s="264" t="s">
        <v>14</v>
      </c>
      <c r="H189" s="59" t="s">
        <v>14</v>
      </c>
      <c r="J189" s="264">
        <f>VLOOKUP($B189,Totalt!$B$1:$BH$474,MATCH(J$2,Totalt!$B$1:$AZ$1,0),FALSE)</f>
        <v>0</v>
      </c>
      <c r="K189" s="264" t="str">
        <f>VLOOKUP($B189,Totalt!$B$1:$BH$474,MATCH(K$2,Totalt!$B$1:$AZ$1,0),FALSE)</f>
        <v/>
      </c>
      <c r="M189" t="s">
        <v>687</v>
      </c>
      <c r="R189" t="s">
        <v>687</v>
      </c>
      <c r="S189" s="54" t="str">
        <f t="shared" si="4"/>
        <v>nej</v>
      </c>
      <c r="U189">
        <f t="shared" si="5"/>
        <v>116</v>
      </c>
    </row>
    <row r="190" spans="1:21" ht="15" customHeight="1" x14ac:dyDescent="0.25">
      <c r="A190" s="264" t="s">
        <v>226</v>
      </c>
      <c r="B190" s="264" t="s">
        <v>228</v>
      </c>
      <c r="C190" s="264">
        <v>0.15481500000000001</v>
      </c>
      <c r="D190" s="264">
        <v>27.7287</v>
      </c>
      <c r="E190" s="264">
        <v>7.3064200000000001</v>
      </c>
      <c r="F190" s="264">
        <v>3.9573400000000002E-2</v>
      </c>
      <c r="G190" s="264" t="s">
        <v>10</v>
      </c>
      <c r="H190" s="59" t="s">
        <v>10</v>
      </c>
      <c r="J190" s="264">
        <f>VLOOKUP($B190,Totalt!$B$1:$BH$474,MATCH(J$2,Totalt!$B$1:$AZ$1,0),FALSE)</f>
        <v>71.386300000000006</v>
      </c>
      <c r="K190" s="264">
        <f>VLOOKUP($B190,Totalt!$B$1:$BH$474,MATCH(K$2,Totalt!$B$1:$AZ$1,0),FALSE)</f>
        <v>61.8</v>
      </c>
      <c r="M190" t="s">
        <v>687</v>
      </c>
      <c r="R190" t="s">
        <v>687</v>
      </c>
      <c r="S190" s="54" t="str">
        <f t="shared" si="4"/>
        <v>ja</v>
      </c>
      <c r="U190">
        <f t="shared" si="5"/>
        <v>117</v>
      </c>
    </row>
    <row r="191" spans="1:21" ht="15" customHeight="1" x14ac:dyDescent="0.25">
      <c r="A191" s="264" t="s">
        <v>226</v>
      </c>
      <c r="B191" s="264" t="s">
        <v>229</v>
      </c>
      <c r="C191" s="264">
        <v>0.16703299999999999</v>
      </c>
      <c r="D191" s="264">
        <v>33.799399999999999</v>
      </c>
      <c r="E191" s="264">
        <v>8.5125299999999999</v>
      </c>
      <c r="F191" s="264">
        <v>6.37104E-2</v>
      </c>
      <c r="G191" s="264" t="s">
        <v>10</v>
      </c>
      <c r="H191" s="59" t="s">
        <v>10</v>
      </c>
      <c r="J191" s="264">
        <f>VLOOKUP($B191,Totalt!$B$1:$BH$474,MATCH(J$2,Totalt!$B$1:$AZ$1,0),FALSE)</f>
        <v>7.0603199999999999</v>
      </c>
      <c r="K191" s="264">
        <f>VLOOKUP($B191,Totalt!$B$1:$BH$474,MATCH(K$2,Totalt!$B$1:$AZ$1,0),FALSE)</f>
        <v>6.2439999999999998</v>
      </c>
      <c r="M191" t="s">
        <v>687</v>
      </c>
      <c r="R191" t="s">
        <v>687</v>
      </c>
      <c r="S191" s="54" t="str">
        <f t="shared" si="4"/>
        <v>ja</v>
      </c>
      <c r="U191">
        <f t="shared" si="5"/>
        <v>118</v>
      </c>
    </row>
    <row r="192" spans="1:21" ht="15" customHeight="1" x14ac:dyDescent="0.25">
      <c r="A192" s="264" t="s">
        <v>226</v>
      </c>
      <c r="B192" s="264" t="s">
        <v>230</v>
      </c>
      <c r="C192" s="264">
        <v>0.26043899999999998</v>
      </c>
      <c r="D192" s="264">
        <v>56.4465</v>
      </c>
      <c r="E192" s="264">
        <v>10.154500000000001</v>
      </c>
      <c r="F192" s="264">
        <v>0.12704699999999999</v>
      </c>
      <c r="G192" s="264" t="s">
        <v>10</v>
      </c>
      <c r="H192" s="59" t="s">
        <v>10</v>
      </c>
      <c r="J192" s="264">
        <f>VLOOKUP($B192,Totalt!$B$1:$BH$474,MATCH(J$2,Totalt!$B$1:$AZ$1,0),FALSE)</f>
        <v>3.0665200000000001</v>
      </c>
      <c r="K192" s="264">
        <f>VLOOKUP($B192,Totalt!$B$1:$BH$474,MATCH(K$2,Totalt!$B$1:$AZ$1,0),FALSE)</f>
        <v>2.484</v>
      </c>
      <c r="M192" t="s">
        <v>687</v>
      </c>
      <c r="R192" t="s">
        <v>687</v>
      </c>
      <c r="S192" s="54" t="str">
        <f t="shared" si="4"/>
        <v>ja</v>
      </c>
      <c r="U192">
        <f t="shared" si="5"/>
        <v>119</v>
      </c>
    </row>
    <row r="193" spans="1:21" ht="15" customHeight="1" x14ac:dyDescent="0.25">
      <c r="A193" s="264" t="s">
        <v>226</v>
      </c>
      <c r="B193" s="264" t="s">
        <v>231</v>
      </c>
      <c r="C193" s="264">
        <v>0.12865099999999999</v>
      </c>
      <c r="D193" s="264">
        <v>24.3476</v>
      </c>
      <c r="E193" s="264">
        <v>7.2860199999999997</v>
      </c>
      <c r="F193" s="264">
        <v>3.4397700000000003E-2</v>
      </c>
      <c r="G193" s="264" t="s">
        <v>10</v>
      </c>
      <c r="H193" s="59" t="s">
        <v>10</v>
      </c>
      <c r="J193" s="264">
        <f>VLOOKUP($B193,Totalt!$B$1:$BH$474,MATCH(J$2,Totalt!$B$1:$AZ$1,0),FALSE)</f>
        <v>58.1708</v>
      </c>
      <c r="K193" s="264">
        <f>VLOOKUP($B193,Totalt!$B$1:$BH$474,MATCH(K$2,Totalt!$B$1:$AZ$1,0),FALSE)</f>
        <v>50.6</v>
      </c>
      <c r="M193" t="s">
        <v>687</v>
      </c>
      <c r="R193" t="s">
        <v>687</v>
      </c>
      <c r="S193" s="54" t="str">
        <f t="shared" si="4"/>
        <v>ja</v>
      </c>
      <c r="U193">
        <f t="shared" si="5"/>
        <v>120</v>
      </c>
    </row>
    <row r="194" spans="1:21" ht="15" customHeight="1" x14ac:dyDescent="0.25">
      <c r="A194" s="264" t="s">
        <v>232</v>
      </c>
      <c r="B194" s="264" t="s">
        <v>233</v>
      </c>
      <c r="C194" s="264">
        <v>0.26799099999999998</v>
      </c>
      <c r="D194" s="264">
        <v>60.225099999999998</v>
      </c>
      <c r="E194" s="264">
        <v>11.9971</v>
      </c>
      <c r="F194" s="264">
        <v>0.13435</v>
      </c>
      <c r="G194" s="264" t="s">
        <v>10</v>
      </c>
      <c r="H194" s="59" t="s">
        <v>10</v>
      </c>
      <c r="J194" s="264">
        <f>VLOOKUP($B194,Totalt!$B$1:$BH$474,MATCH(J$2,Totalt!$B$1:$AZ$1,0),FALSE)</f>
        <v>43.914999999999999</v>
      </c>
      <c r="K194" s="264">
        <f>VLOOKUP($B194,Totalt!$B$1:$BH$474,MATCH(K$2,Totalt!$B$1:$AZ$1,0),FALSE)</f>
        <v>31.946999999999999</v>
      </c>
      <c r="M194" t="s">
        <v>687</v>
      </c>
      <c r="R194" t="s">
        <v>687</v>
      </c>
      <c r="S194" s="54" t="str">
        <f t="shared" si="4"/>
        <v>ja</v>
      </c>
      <c r="U194">
        <f t="shared" si="5"/>
        <v>121</v>
      </c>
    </row>
    <row r="195" spans="1:21" ht="15" customHeight="1" x14ac:dyDescent="0.25">
      <c r="A195" s="264" t="s">
        <v>234</v>
      </c>
      <c r="B195" s="264" t="s">
        <v>235</v>
      </c>
      <c r="C195" s="264">
        <v>0.185304</v>
      </c>
      <c r="D195" s="264">
        <v>38.069099999999999</v>
      </c>
      <c r="E195" s="264">
        <v>7.8836199999999996</v>
      </c>
      <c r="F195" s="264">
        <v>4.7497599999999996E-3</v>
      </c>
      <c r="G195" s="264" t="s">
        <v>10</v>
      </c>
      <c r="H195" s="59" t="s">
        <v>10</v>
      </c>
      <c r="J195" s="264">
        <f>VLOOKUP($B195,Totalt!$B$1:$BH$474,MATCH(J$2,Totalt!$B$1:$AZ$1,0),FALSE)</f>
        <v>210.53721999999993</v>
      </c>
      <c r="K195" s="264">
        <f>VLOOKUP($B195,Totalt!$B$1:$BH$474,MATCH(K$2,Totalt!$B$1:$AZ$1,0),FALSE)</f>
        <v>173.9</v>
      </c>
      <c r="M195" t="s">
        <v>687</v>
      </c>
      <c r="R195" t="s">
        <v>687</v>
      </c>
      <c r="S195" s="54" t="str">
        <f t="shared" si="4"/>
        <v>ja</v>
      </c>
      <c r="U195">
        <f t="shared" si="5"/>
        <v>122</v>
      </c>
    </row>
    <row r="196" spans="1:21" ht="15" customHeight="1" x14ac:dyDescent="0.25">
      <c r="A196" s="264" t="s">
        <v>236</v>
      </c>
      <c r="B196" s="264" t="s">
        <v>237</v>
      </c>
      <c r="C196" s="264">
        <v>0.168572</v>
      </c>
      <c r="D196" s="264">
        <v>82.631799999999998</v>
      </c>
      <c r="E196" s="264">
        <v>7.0723799999999999</v>
      </c>
      <c r="F196" s="264">
        <v>1.7196400000000001E-2</v>
      </c>
      <c r="G196" s="264" t="s">
        <v>14</v>
      </c>
      <c r="H196" s="59" t="s">
        <v>10</v>
      </c>
      <c r="J196" s="264">
        <f>VLOOKUP($B196,Totalt!$B$1:$BH$474,MATCH(J$2,Totalt!$B$1:$AZ$1,0),FALSE)</f>
        <v>273.28453000000002</v>
      </c>
      <c r="K196" s="264">
        <f>VLOOKUP($B196,Totalt!$B$1:$BH$474,MATCH(K$2,Totalt!$B$1:$AZ$1,0),FALSE)</f>
        <v>186</v>
      </c>
      <c r="M196" t="s">
        <v>687</v>
      </c>
      <c r="R196" t="s">
        <v>687</v>
      </c>
      <c r="S196" s="54" t="str">
        <f t="shared" ref="S196:S259" si="6">IF(N196="x","nej",
IF(O196="x","ja",
IF(H196="ja","ja","nej")))</f>
        <v>ja</v>
      </c>
      <c r="U196">
        <f t="shared" ref="U196:U259" si="7">IF(ISERROR(S196),U195,IF(S196="ja",U195+1,U195))</f>
        <v>123</v>
      </c>
    </row>
    <row r="197" spans="1:21" ht="15" customHeight="1" x14ac:dyDescent="0.25">
      <c r="A197" s="264" t="s">
        <v>236</v>
      </c>
      <c r="B197" s="264" t="s">
        <v>238</v>
      </c>
      <c r="C197" s="264">
        <v>0.13383500000000001</v>
      </c>
      <c r="D197" s="264">
        <v>24.77</v>
      </c>
      <c r="E197" s="264">
        <v>9.6790900000000004</v>
      </c>
      <c r="F197" s="264">
        <v>1.7474900000000002E-2</v>
      </c>
      <c r="G197" s="264" t="s">
        <v>14</v>
      </c>
      <c r="H197" s="59" t="s">
        <v>10</v>
      </c>
      <c r="J197" s="264">
        <f>VLOOKUP($B197,Totalt!$B$1:$BH$474,MATCH(J$2,Totalt!$B$1:$AZ$1,0),FALSE)</f>
        <v>23.92</v>
      </c>
      <c r="K197" s="264">
        <f>VLOOKUP($B197,Totalt!$B$1:$BH$474,MATCH(K$2,Totalt!$B$1:$AZ$1,0),FALSE)</f>
        <v>17</v>
      </c>
      <c r="M197" t="s">
        <v>687</v>
      </c>
      <c r="R197" t="s">
        <v>687</v>
      </c>
      <c r="S197" s="54" t="str">
        <f t="shared" si="6"/>
        <v>ja</v>
      </c>
      <c r="U197">
        <f t="shared" si="7"/>
        <v>124</v>
      </c>
    </row>
    <row r="198" spans="1:21" ht="15" customHeight="1" x14ac:dyDescent="0.25">
      <c r="A198" s="264" t="s">
        <v>239</v>
      </c>
      <c r="B198" s="264" t="s">
        <v>240</v>
      </c>
      <c r="C198" s="264">
        <v>0.25694499999999998</v>
      </c>
      <c r="D198" s="264">
        <v>47.456200000000003</v>
      </c>
      <c r="E198" s="264">
        <v>8.8726299999999991</v>
      </c>
      <c r="F198" s="264">
        <v>0.19703599999999999</v>
      </c>
      <c r="G198" s="264" t="s">
        <v>10</v>
      </c>
      <c r="H198" s="59" t="s">
        <v>10</v>
      </c>
      <c r="J198" s="264">
        <f>VLOOKUP($B198,Totalt!$B$1:$BH$474,MATCH(J$2,Totalt!$B$1:$AZ$1,0),FALSE)</f>
        <v>53.008000000000003</v>
      </c>
      <c r="K198" s="264">
        <f>VLOOKUP($B198,Totalt!$B$1:$BH$474,MATCH(K$2,Totalt!$B$1:$AZ$1,0),FALSE)</f>
        <v>47.036999999999999</v>
      </c>
      <c r="M198" t="s">
        <v>687</v>
      </c>
      <c r="R198" t="s">
        <v>687</v>
      </c>
      <c r="S198" s="54" t="str">
        <f t="shared" si="6"/>
        <v>ja</v>
      </c>
      <c r="U198">
        <f t="shared" si="7"/>
        <v>125</v>
      </c>
    </row>
    <row r="199" spans="1:21" ht="15" customHeight="1" x14ac:dyDescent="0.25">
      <c r="A199" s="264" t="s">
        <v>241</v>
      </c>
      <c r="B199" s="264" t="s">
        <v>242</v>
      </c>
      <c r="C199" s="264">
        <v>0.104029</v>
      </c>
      <c r="D199" s="264">
        <v>11.401999999999999</v>
      </c>
      <c r="E199" s="264">
        <v>9.9763699999999993</v>
      </c>
      <c r="F199" s="264">
        <v>1.93798E-3</v>
      </c>
      <c r="G199" s="264" t="s">
        <v>14</v>
      </c>
      <c r="H199" s="59" t="s">
        <v>10</v>
      </c>
      <c r="J199" s="264">
        <f>VLOOKUP($B199,Totalt!$B$1:$BH$474,MATCH(J$2,Totalt!$B$1:$AZ$1,0),FALSE)</f>
        <v>51.6</v>
      </c>
      <c r="K199" s="264">
        <f>VLOOKUP($B199,Totalt!$B$1:$BH$474,MATCH(K$2,Totalt!$B$1:$AZ$1,0),FALSE)</f>
        <v>35</v>
      </c>
      <c r="M199" t="s">
        <v>687</v>
      </c>
      <c r="R199" t="s">
        <v>687</v>
      </c>
      <c r="S199" s="54" t="str">
        <f t="shared" si="6"/>
        <v>ja</v>
      </c>
      <c r="U199">
        <f t="shared" si="7"/>
        <v>126</v>
      </c>
    </row>
    <row r="200" spans="1:21" ht="15" customHeight="1" x14ac:dyDescent="0.25">
      <c r="A200" s="264" t="s">
        <v>243</v>
      </c>
      <c r="B200" s="264" t="s">
        <v>244</v>
      </c>
      <c r="C200" s="264">
        <v>0</v>
      </c>
      <c r="D200" s="264">
        <v>0</v>
      </c>
      <c r="E200" s="264">
        <v>0</v>
      </c>
      <c r="F200" s="264">
        <v>0</v>
      </c>
      <c r="G200" s="264" t="s">
        <v>14</v>
      </c>
      <c r="H200" s="59" t="s">
        <v>14</v>
      </c>
      <c r="J200" s="264">
        <f>VLOOKUP($B200,Totalt!$B$1:$BH$474,MATCH(J$2,Totalt!$B$1:$AZ$1,0),FALSE)</f>
        <v>0</v>
      </c>
      <c r="K200" s="264" t="str">
        <f>VLOOKUP($B200,Totalt!$B$1:$BH$474,MATCH(K$2,Totalt!$B$1:$AZ$1,0),FALSE)</f>
        <v/>
      </c>
      <c r="M200" t="s">
        <v>687</v>
      </c>
      <c r="R200" t="s">
        <v>687</v>
      </c>
      <c r="S200" s="54" t="str">
        <f t="shared" si="6"/>
        <v>nej</v>
      </c>
      <c r="U200">
        <f t="shared" si="7"/>
        <v>126</v>
      </c>
    </row>
    <row r="201" spans="1:21" ht="15" customHeight="1" x14ac:dyDescent="0.25">
      <c r="A201" s="264" t="s">
        <v>243</v>
      </c>
      <c r="B201" s="264" t="s">
        <v>245</v>
      </c>
      <c r="C201" s="264">
        <v>0.155194</v>
      </c>
      <c r="D201" s="264">
        <v>18.698699999999999</v>
      </c>
      <c r="E201" s="264">
        <v>11.721</v>
      </c>
      <c r="F201" s="264">
        <v>2.2386799999999998E-2</v>
      </c>
      <c r="G201" s="264" t="s">
        <v>10</v>
      </c>
      <c r="H201" s="59" t="s">
        <v>10</v>
      </c>
      <c r="J201" s="264">
        <f>VLOOKUP($B201,Totalt!$B$1:$BH$474,MATCH(J$2,Totalt!$B$1:$AZ$1,0),FALSE)</f>
        <v>27.248199999999997</v>
      </c>
      <c r="K201" s="264">
        <f>VLOOKUP($B201,Totalt!$B$1:$BH$474,MATCH(K$2,Totalt!$B$1:$AZ$1,0),FALSE)</f>
        <v>20.07</v>
      </c>
      <c r="M201" t="s">
        <v>687</v>
      </c>
      <c r="R201" t="s">
        <v>687</v>
      </c>
      <c r="S201" s="54" t="str">
        <f t="shared" si="6"/>
        <v>ja</v>
      </c>
      <c r="U201">
        <f t="shared" si="7"/>
        <v>127</v>
      </c>
    </row>
    <row r="202" spans="1:21" ht="15" customHeight="1" x14ac:dyDescent="0.25">
      <c r="A202" s="264" t="s">
        <v>243</v>
      </c>
      <c r="B202" s="264" t="s">
        <v>246</v>
      </c>
      <c r="C202" s="264">
        <v>0.20206099999999999</v>
      </c>
      <c r="D202" s="264">
        <v>30.314499999999999</v>
      </c>
      <c r="E202" s="264">
        <v>12.2599</v>
      </c>
      <c r="F202" s="264">
        <v>4.4404800000000001E-2</v>
      </c>
      <c r="G202" s="264" t="s">
        <v>10</v>
      </c>
      <c r="H202" s="59" t="s">
        <v>10</v>
      </c>
      <c r="J202" s="264">
        <f>VLOOKUP($B202,Totalt!$B$1:$BH$474,MATCH(J$2,Totalt!$B$1:$AZ$1,0),FALSE)</f>
        <v>84</v>
      </c>
      <c r="K202" s="264">
        <f>VLOOKUP($B202,Totalt!$B$1:$BH$474,MATCH(K$2,Totalt!$B$1:$AZ$1,0),FALSE)</f>
        <v>54.3</v>
      </c>
      <c r="M202" t="s">
        <v>687</v>
      </c>
      <c r="R202" t="s">
        <v>687</v>
      </c>
      <c r="S202" s="54" t="str">
        <f t="shared" si="6"/>
        <v>ja</v>
      </c>
      <c r="U202">
        <f t="shared" si="7"/>
        <v>128</v>
      </c>
    </row>
    <row r="203" spans="1:21" ht="15" customHeight="1" x14ac:dyDescent="0.25">
      <c r="A203" s="264" t="s">
        <v>243</v>
      </c>
      <c r="B203" s="264" t="s">
        <v>247</v>
      </c>
      <c r="C203" s="264">
        <v>0.142373</v>
      </c>
      <c r="D203" s="264">
        <v>36.120100000000001</v>
      </c>
      <c r="E203" s="264">
        <v>7.4199000000000002</v>
      </c>
      <c r="F203" s="264">
        <v>6.9916099999999997E-3</v>
      </c>
      <c r="G203" s="264" t="s">
        <v>14</v>
      </c>
      <c r="H203" s="59" t="s">
        <v>10</v>
      </c>
      <c r="J203" s="264">
        <f>VLOOKUP($B203,Totalt!$B$1:$BH$474,MATCH(J$2,Totalt!$B$1:$AZ$1,0),FALSE)</f>
        <v>572.11370999999997</v>
      </c>
      <c r="K203" s="264">
        <f>VLOOKUP($B203,Totalt!$B$1:$BH$474,MATCH(K$2,Totalt!$B$1:$AZ$1,0),FALSE)</f>
        <v>531.1</v>
      </c>
      <c r="M203" t="s">
        <v>687</v>
      </c>
      <c r="R203" t="s">
        <v>687</v>
      </c>
      <c r="S203" s="54" t="str">
        <f t="shared" si="6"/>
        <v>ja</v>
      </c>
      <c r="U203">
        <f t="shared" si="7"/>
        <v>129</v>
      </c>
    </row>
    <row r="204" spans="1:21" ht="15" customHeight="1" x14ac:dyDescent="0.25">
      <c r="A204" s="264" t="s">
        <v>248</v>
      </c>
      <c r="B204" s="264" t="s">
        <v>249</v>
      </c>
      <c r="C204" s="264">
        <v>0.30847799999999997</v>
      </c>
      <c r="D204" s="264">
        <v>26.569700000000001</v>
      </c>
      <c r="E204" s="264">
        <v>24.661000000000001</v>
      </c>
      <c r="F204" s="264">
        <v>3.1482499999999997E-2</v>
      </c>
      <c r="G204" s="264" t="s">
        <v>14</v>
      </c>
      <c r="H204" s="59" t="s">
        <v>10</v>
      </c>
      <c r="J204" s="264">
        <f>VLOOKUP($B204,Totalt!$B$1:$BH$474,MATCH(J$2,Totalt!$B$1:$AZ$1,0),FALSE)</f>
        <v>6.9879999999999995</v>
      </c>
      <c r="K204" s="264">
        <f>VLOOKUP($B204,Totalt!$B$1:$BH$474,MATCH(K$2,Totalt!$B$1:$AZ$1,0),FALSE)</f>
        <v>3.68</v>
      </c>
      <c r="M204" t="s">
        <v>687</v>
      </c>
      <c r="R204" t="s">
        <v>687</v>
      </c>
      <c r="S204" s="54" t="str">
        <f t="shared" si="6"/>
        <v>ja</v>
      </c>
      <c r="U204">
        <f t="shared" si="7"/>
        <v>130</v>
      </c>
    </row>
    <row r="205" spans="1:21" ht="15" customHeight="1" x14ac:dyDescent="0.25">
      <c r="A205" s="264" t="s">
        <v>248</v>
      </c>
      <c r="B205" s="264" t="s">
        <v>250</v>
      </c>
      <c r="C205" s="264">
        <v>0</v>
      </c>
      <c r="D205" s="264">
        <v>0</v>
      </c>
      <c r="E205" s="264">
        <v>0</v>
      </c>
      <c r="F205" s="264">
        <v>0</v>
      </c>
      <c r="G205" s="264" t="s">
        <v>14</v>
      </c>
      <c r="H205" s="59" t="s">
        <v>14</v>
      </c>
      <c r="J205" s="264">
        <f>VLOOKUP($B205,Totalt!$B$1:$BH$474,MATCH(J$2,Totalt!$B$1:$AZ$1,0),FALSE)</f>
        <v>0</v>
      </c>
      <c r="K205" s="264" t="str">
        <f>VLOOKUP($B205,Totalt!$B$1:$BH$474,MATCH(K$2,Totalt!$B$1:$AZ$1,0),FALSE)</f>
        <v/>
      </c>
      <c r="M205" t="s">
        <v>687</v>
      </c>
      <c r="R205" t="s">
        <v>687</v>
      </c>
      <c r="S205" s="54" t="str">
        <f t="shared" si="6"/>
        <v>nej</v>
      </c>
      <c r="U205">
        <f t="shared" si="7"/>
        <v>130</v>
      </c>
    </row>
    <row r="206" spans="1:21" ht="15" customHeight="1" x14ac:dyDescent="0.25">
      <c r="A206" s="264" t="s">
        <v>248</v>
      </c>
      <c r="B206" s="264" t="s">
        <v>251</v>
      </c>
      <c r="C206" s="264">
        <v>0.13264500000000001</v>
      </c>
      <c r="D206" s="264">
        <v>25.650600000000001</v>
      </c>
      <c r="E206" s="264">
        <v>9.6161799999999999</v>
      </c>
      <c r="F206" s="264">
        <v>3.7309200000000001E-2</v>
      </c>
      <c r="G206" s="264" t="s">
        <v>14</v>
      </c>
      <c r="H206" s="59" t="s">
        <v>10</v>
      </c>
      <c r="J206" s="264">
        <f>VLOOKUP($B206,Totalt!$B$1:$BH$474,MATCH(J$2,Totalt!$B$1:$AZ$1,0),FALSE)</f>
        <v>17.690000000000001</v>
      </c>
      <c r="K206" s="264">
        <f>VLOOKUP($B206,Totalt!$B$1:$BH$474,MATCH(K$2,Totalt!$B$1:$AZ$1,0),FALSE)</f>
        <v>12.1</v>
      </c>
      <c r="M206" t="s">
        <v>687</v>
      </c>
      <c r="R206" t="s">
        <v>687</v>
      </c>
      <c r="S206" s="54" t="str">
        <f t="shared" si="6"/>
        <v>ja</v>
      </c>
      <c r="U206">
        <f t="shared" si="7"/>
        <v>131</v>
      </c>
    </row>
    <row r="207" spans="1:21" ht="15" customHeight="1" x14ac:dyDescent="0.25">
      <c r="A207" s="264" t="s">
        <v>248</v>
      </c>
      <c r="B207" s="264" t="s">
        <v>252</v>
      </c>
      <c r="C207" s="264">
        <v>0.26967400000000002</v>
      </c>
      <c r="D207" s="264">
        <v>75.881</v>
      </c>
      <c r="E207" s="264">
        <v>8.6146200000000004</v>
      </c>
      <c r="F207" s="264">
        <v>0.111081</v>
      </c>
      <c r="G207" s="264" t="s">
        <v>14</v>
      </c>
      <c r="H207" s="59" t="s">
        <v>10</v>
      </c>
      <c r="J207" s="264">
        <f>VLOOKUP($B207,Totalt!$B$1:$BH$474,MATCH(J$2,Totalt!$B$1:$AZ$1,0),FALSE)</f>
        <v>797.17232700000011</v>
      </c>
      <c r="K207" s="264">
        <f>VLOOKUP($B207,Totalt!$B$1:$BH$474,MATCH(K$2,Totalt!$B$1:$AZ$1,0),FALSE)</f>
        <v>685.66</v>
      </c>
      <c r="M207" t="s">
        <v>687</v>
      </c>
      <c r="R207" t="s">
        <v>687</v>
      </c>
      <c r="S207" s="54" t="str">
        <f t="shared" si="6"/>
        <v>ja</v>
      </c>
      <c r="U207">
        <f t="shared" si="7"/>
        <v>132</v>
      </c>
    </row>
    <row r="208" spans="1:21" ht="15" customHeight="1" x14ac:dyDescent="0.25">
      <c r="A208" s="264" t="s">
        <v>248</v>
      </c>
      <c r="B208" s="264" t="s">
        <v>253</v>
      </c>
      <c r="C208" s="264">
        <v>0</v>
      </c>
      <c r="D208" s="264">
        <v>0</v>
      </c>
      <c r="E208" s="264">
        <v>0</v>
      </c>
      <c r="F208" s="264">
        <v>0</v>
      </c>
      <c r="G208" s="264" t="s">
        <v>14</v>
      </c>
      <c r="H208" s="59" t="s">
        <v>14</v>
      </c>
      <c r="J208" s="264">
        <f>VLOOKUP($B208,Totalt!$B$1:$BH$474,MATCH(J$2,Totalt!$B$1:$AZ$1,0),FALSE)</f>
        <v>0</v>
      </c>
      <c r="K208" s="264" t="str">
        <f>VLOOKUP($B208,Totalt!$B$1:$BH$474,MATCH(K$2,Totalt!$B$1:$AZ$1,0),FALSE)</f>
        <v/>
      </c>
      <c r="M208" t="s">
        <v>687</v>
      </c>
      <c r="R208" t="s">
        <v>687</v>
      </c>
      <c r="S208" s="54" t="str">
        <f t="shared" si="6"/>
        <v>nej</v>
      </c>
      <c r="U208">
        <f t="shared" si="7"/>
        <v>132</v>
      </c>
    </row>
    <row r="209" spans="1:21" ht="15" customHeight="1" x14ac:dyDescent="0.25">
      <c r="A209" s="264" t="s">
        <v>248</v>
      </c>
      <c r="B209" s="264" t="s">
        <v>254</v>
      </c>
      <c r="C209" s="264">
        <v>0.21177199999999999</v>
      </c>
      <c r="D209" s="264">
        <v>18.95</v>
      </c>
      <c r="E209" s="264">
        <v>17.199300000000001</v>
      </c>
      <c r="F209" s="264">
        <v>3.2835799999999998E-2</v>
      </c>
      <c r="G209" s="264" t="s">
        <v>14</v>
      </c>
      <c r="H209" s="59" t="s">
        <v>10</v>
      </c>
      <c r="J209" s="264">
        <f>VLOOKUP($B209,Totalt!$B$1:$BH$474,MATCH(J$2,Totalt!$B$1:$AZ$1,0),FALSE)</f>
        <v>3.35</v>
      </c>
      <c r="K209" s="264">
        <f>VLOOKUP($B209,Totalt!$B$1:$BH$474,MATCH(K$2,Totalt!$B$1:$AZ$1,0),FALSE)</f>
        <v>2.54</v>
      </c>
      <c r="M209" t="s">
        <v>687</v>
      </c>
      <c r="R209" t="s">
        <v>687</v>
      </c>
      <c r="S209" s="54" t="str">
        <f t="shared" si="6"/>
        <v>ja</v>
      </c>
      <c r="U209">
        <f t="shared" si="7"/>
        <v>133</v>
      </c>
    </row>
    <row r="210" spans="1:21" ht="15" customHeight="1" x14ac:dyDescent="0.25">
      <c r="A210" s="264" t="s">
        <v>255</v>
      </c>
      <c r="B210" s="264" t="s">
        <v>256</v>
      </c>
      <c r="C210" s="264">
        <v>9.1623499999999997E-2</v>
      </c>
      <c r="D210" s="264">
        <v>8.3615100000000009</v>
      </c>
      <c r="E210" s="264">
        <v>6.5732600000000003</v>
      </c>
      <c r="F210" s="264">
        <v>7.2592400000000001E-3</v>
      </c>
      <c r="G210" s="264" t="s">
        <v>10</v>
      </c>
      <c r="H210" s="59" t="s">
        <v>10</v>
      </c>
      <c r="J210" s="264">
        <f>VLOOKUP($B210,Totalt!$B$1:$BH$474,MATCH(J$2,Totalt!$B$1:$AZ$1,0),FALSE)</f>
        <v>407.75600000000003</v>
      </c>
      <c r="K210" s="264">
        <f>VLOOKUP($B210,Totalt!$B$1:$BH$474,MATCH(K$2,Totalt!$B$1:$AZ$1,0),FALSE)</f>
        <v>380.9</v>
      </c>
      <c r="M210" t="s">
        <v>687</v>
      </c>
      <c r="R210" t="s">
        <v>687</v>
      </c>
      <c r="S210" s="54" t="str">
        <f t="shared" si="6"/>
        <v>ja</v>
      </c>
      <c r="U210">
        <f t="shared" si="7"/>
        <v>134</v>
      </c>
    </row>
    <row r="211" spans="1:21" ht="15" customHeight="1" x14ac:dyDescent="0.25">
      <c r="A211" s="264" t="s">
        <v>255</v>
      </c>
      <c r="B211" s="264" t="s">
        <v>257</v>
      </c>
      <c r="C211" s="264">
        <v>0</v>
      </c>
      <c r="D211" s="264">
        <v>0</v>
      </c>
      <c r="E211" s="264">
        <v>0</v>
      </c>
      <c r="F211" s="264">
        <v>0</v>
      </c>
      <c r="G211" s="264" t="s">
        <v>14</v>
      </c>
      <c r="H211" s="59" t="s">
        <v>14</v>
      </c>
      <c r="J211" s="264">
        <f>VLOOKUP($B211,Totalt!$B$1:$BH$474,MATCH(J$2,Totalt!$B$1:$AZ$1,0),FALSE)</f>
        <v>0</v>
      </c>
      <c r="K211" s="264" t="str">
        <f>VLOOKUP($B211,Totalt!$B$1:$BH$474,MATCH(K$2,Totalt!$B$1:$AZ$1,0),FALSE)</f>
        <v/>
      </c>
      <c r="M211" t="s">
        <v>687</v>
      </c>
      <c r="R211" t="s">
        <v>687</v>
      </c>
      <c r="S211" s="54" t="str">
        <f t="shared" si="6"/>
        <v>nej</v>
      </c>
      <c r="U211">
        <f t="shared" si="7"/>
        <v>134</v>
      </c>
    </row>
    <row r="212" spans="1:21" ht="15" customHeight="1" x14ac:dyDescent="0.25">
      <c r="A212" s="264" t="s">
        <v>258</v>
      </c>
      <c r="B212" s="264" t="s">
        <v>259</v>
      </c>
      <c r="C212" s="264">
        <v>5.7583599999999999E-2</v>
      </c>
      <c r="D212" s="264">
        <v>12.4445</v>
      </c>
      <c r="E212" s="264">
        <v>1.92991</v>
      </c>
      <c r="F212" s="264">
        <v>3.7412500000000001E-2</v>
      </c>
      <c r="G212" s="264" t="s">
        <v>10</v>
      </c>
      <c r="H212" s="59" t="s">
        <v>10</v>
      </c>
      <c r="J212" s="264">
        <f>VLOOKUP($B212,Totalt!$B$1:$BH$474,MATCH(J$2,Totalt!$B$1:$AZ$1,0),FALSE)</f>
        <v>203.38141999999999</v>
      </c>
      <c r="K212" s="264">
        <f>VLOOKUP($B212,Totalt!$B$1:$BH$474,MATCH(K$2,Totalt!$B$1:$AZ$1,0),FALSE)</f>
        <v>171.44399999999999</v>
      </c>
      <c r="M212" t="s">
        <v>687</v>
      </c>
      <c r="R212" t="s">
        <v>687</v>
      </c>
      <c r="S212" s="54" t="str">
        <f t="shared" si="6"/>
        <v>ja</v>
      </c>
      <c r="U212">
        <f t="shared" si="7"/>
        <v>135</v>
      </c>
    </row>
    <row r="213" spans="1:21" ht="15" customHeight="1" x14ac:dyDescent="0.25">
      <c r="A213" s="264" t="s">
        <v>260</v>
      </c>
      <c r="B213" s="264" t="s">
        <v>261</v>
      </c>
      <c r="C213" s="264">
        <v>0.110462</v>
      </c>
      <c r="D213" s="264">
        <v>37.380000000000003</v>
      </c>
      <c r="E213" s="264">
        <v>5.8538899999999998</v>
      </c>
      <c r="F213" s="264">
        <v>2.5872800000000001E-2</v>
      </c>
      <c r="G213" s="264" t="s">
        <v>10</v>
      </c>
      <c r="H213" s="59" t="s">
        <v>10</v>
      </c>
      <c r="J213" s="264">
        <f>VLOOKUP($B213,Totalt!$B$1:$BH$474,MATCH(J$2,Totalt!$B$1:$AZ$1,0),FALSE)</f>
        <v>713.79085999999995</v>
      </c>
      <c r="K213" s="264">
        <f>VLOOKUP($B213,Totalt!$B$1:$BH$474,MATCH(K$2,Totalt!$B$1:$AZ$1,0),FALSE)</f>
        <v>605.36900000000003</v>
      </c>
      <c r="M213" t="s">
        <v>687</v>
      </c>
      <c r="R213" t="s">
        <v>687</v>
      </c>
      <c r="S213" s="54" t="str">
        <f t="shared" si="6"/>
        <v>ja</v>
      </c>
      <c r="U213">
        <f t="shared" si="7"/>
        <v>136</v>
      </c>
    </row>
    <row r="214" spans="1:21" ht="15" customHeight="1" x14ac:dyDescent="0.25">
      <c r="A214" s="264" t="s">
        <v>260</v>
      </c>
      <c r="B214" s="264" t="s">
        <v>262</v>
      </c>
      <c r="C214" s="264">
        <v>0</v>
      </c>
      <c r="D214" s="264">
        <v>0</v>
      </c>
      <c r="E214" s="264">
        <v>0</v>
      </c>
      <c r="F214" s="264">
        <v>0</v>
      </c>
      <c r="G214" s="264" t="s">
        <v>14</v>
      </c>
      <c r="H214" s="59" t="s">
        <v>14</v>
      </c>
      <c r="J214" s="264">
        <f>VLOOKUP($B214,Totalt!$B$1:$BH$474,MATCH(J$2,Totalt!$B$1:$AZ$1,0),FALSE)</f>
        <v>0</v>
      </c>
      <c r="K214" s="264" t="str">
        <f>VLOOKUP($B214,Totalt!$B$1:$BH$474,MATCH(K$2,Totalt!$B$1:$AZ$1,0),FALSE)</f>
        <v/>
      </c>
      <c r="M214" t="s">
        <v>687</v>
      </c>
      <c r="R214" t="s">
        <v>687</v>
      </c>
      <c r="S214" s="54" t="str">
        <f t="shared" si="6"/>
        <v>nej</v>
      </c>
      <c r="U214">
        <f t="shared" si="7"/>
        <v>136</v>
      </c>
    </row>
    <row r="215" spans="1:21" ht="15" customHeight="1" x14ac:dyDescent="0.25">
      <c r="A215" s="264" t="s">
        <v>263</v>
      </c>
      <c r="B215" s="264" t="s">
        <v>264</v>
      </c>
      <c r="C215" s="264">
        <v>0</v>
      </c>
      <c r="D215" s="264">
        <v>0</v>
      </c>
      <c r="E215" s="264">
        <v>0</v>
      </c>
      <c r="F215" s="264">
        <v>0</v>
      </c>
      <c r="G215" s="264" t="s">
        <v>14</v>
      </c>
      <c r="H215" s="59" t="s">
        <v>14</v>
      </c>
      <c r="J215" s="264">
        <f>VLOOKUP($B215,Totalt!$B$1:$BH$474,MATCH(J$2,Totalt!$B$1:$AZ$1,0),FALSE)</f>
        <v>0</v>
      </c>
      <c r="K215" s="264" t="str">
        <f>VLOOKUP($B215,Totalt!$B$1:$BH$474,MATCH(K$2,Totalt!$B$1:$AZ$1,0),FALSE)</f>
        <v/>
      </c>
      <c r="M215" t="s">
        <v>687</v>
      </c>
      <c r="R215" t="s">
        <v>687</v>
      </c>
      <c r="S215" s="54" t="str">
        <f t="shared" si="6"/>
        <v>nej</v>
      </c>
      <c r="U215">
        <f t="shared" si="7"/>
        <v>136</v>
      </c>
    </row>
    <row r="216" spans="1:21" ht="15" customHeight="1" x14ac:dyDescent="0.25">
      <c r="A216" s="264" t="s">
        <v>265</v>
      </c>
      <c r="B216" s="264" t="s">
        <v>266</v>
      </c>
      <c r="C216" s="264">
        <v>0.21476799999999999</v>
      </c>
      <c r="D216" s="264">
        <v>27.039899999999999</v>
      </c>
      <c r="E216" s="264">
        <v>6.0535100000000002</v>
      </c>
      <c r="F216" s="264">
        <v>0.52818100000000001</v>
      </c>
      <c r="G216" s="264" t="s">
        <v>14</v>
      </c>
      <c r="H216" s="59" t="s">
        <v>10</v>
      </c>
      <c r="J216" s="264">
        <f>VLOOKUP($B216,Totalt!$B$1:$BH$474,MATCH(J$2,Totalt!$B$1:$AZ$1,0),FALSE)</f>
        <v>61.564117599999996</v>
      </c>
      <c r="K216" s="264">
        <f>VLOOKUP($B216,Totalt!$B$1:$BH$474,MATCH(K$2,Totalt!$B$1:$AZ$1,0),FALSE)</f>
        <v>36.5</v>
      </c>
      <c r="M216" t="s">
        <v>687</v>
      </c>
      <c r="R216" t="s">
        <v>687</v>
      </c>
      <c r="S216" s="54" t="str">
        <f t="shared" si="6"/>
        <v>ja</v>
      </c>
      <c r="U216">
        <f t="shared" si="7"/>
        <v>137</v>
      </c>
    </row>
    <row r="217" spans="1:21" ht="15" customHeight="1" x14ac:dyDescent="0.25">
      <c r="A217" s="264" t="s">
        <v>267</v>
      </c>
      <c r="B217" s="264" t="s">
        <v>268</v>
      </c>
      <c r="C217" s="264">
        <v>0.54816500000000001</v>
      </c>
      <c r="D217" s="264">
        <v>77.195599999999999</v>
      </c>
      <c r="E217" s="264">
        <v>8.6622699999999995</v>
      </c>
      <c r="F217" s="264">
        <v>0.183834</v>
      </c>
      <c r="G217" s="264" t="s">
        <v>10</v>
      </c>
      <c r="H217" s="59" t="s">
        <v>10</v>
      </c>
      <c r="J217" s="264">
        <f>VLOOKUP($B217,Totalt!$B$1:$BH$474,MATCH(J$2,Totalt!$B$1:$AZ$1,0),FALSE)</f>
        <v>1023.4274999999999</v>
      </c>
      <c r="K217" s="264">
        <f>VLOOKUP($B217,Totalt!$B$1:$BH$474,MATCH(K$2,Totalt!$B$1:$AZ$1,0),FALSE)</f>
        <v>877.9</v>
      </c>
      <c r="M217" t="s">
        <v>687</v>
      </c>
      <c r="R217" t="s">
        <v>687</v>
      </c>
      <c r="S217" s="54" t="str">
        <f t="shared" si="6"/>
        <v>ja</v>
      </c>
      <c r="U217">
        <f t="shared" si="7"/>
        <v>138</v>
      </c>
    </row>
    <row r="218" spans="1:21" ht="15" customHeight="1" x14ac:dyDescent="0.25">
      <c r="A218" s="264" t="s">
        <v>267</v>
      </c>
      <c r="B218" s="264" t="s">
        <v>269</v>
      </c>
      <c r="C218" s="264">
        <v>0.30374200000000001</v>
      </c>
      <c r="D218" s="264">
        <v>45.837200000000003</v>
      </c>
      <c r="E218" s="264">
        <v>12.5481</v>
      </c>
      <c r="F218" s="264">
        <v>0.10193099999999999</v>
      </c>
      <c r="G218" s="264" t="s">
        <v>10</v>
      </c>
      <c r="H218" s="59" t="s">
        <v>10</v>
      </c>
      <c r="J218" s="264">
        <f>VLOOKUP($B218,Totalt!$B$1:$BH$474,MATCH(J$2,Totalt!$B$1:$AZ$1,0),FALSE)</f>
        <v>80.210999999999984</v>
      </c>
      <c r="K218" s="264">
        <f>VLOOKUP($B218,Totalt!$B$1:$BH$474,MATCH(K$2,Totalt!$B$1:$AZ$1,0),FALSE)</f>
        <v>60.6</v>
      </c>
      <c r="M218" t="s">
        <v>687</v>
      </c>
      <c r="R218" t="s">
        <v>687</v>
      </c>
      <c r="S218" s="54" t="str">
        <f t="shared" si="6"/>
        <v>ja</v>
      </c>
      <c r="U218">
        <f t="shared" si="7"/>
        <v>139</v>
      </c>
    </row>
    <row r="219" spans="1:21" ht="15" customHeight="1" x14ac:dyDescent="0.25">
      <c r="A219" s="264" t="s">
        <v>270</v>
      </c>
      <c r="B219" s="264" t="s">
        <v>271</v>
      </c>
      <c r="C219" s="264">
        <v>0.16837099999999999</v>
      </c>
      <c r="D219" s="264">
        <v>22.396899999999999</v>
      </c>
      <c r="E219" s="264">
        <v>7.5539199999999997</v>
      </c>
      <c r="F219" s="264">
        <v>2.3164500000000001E-2</v>
      </c>
      <c r="G219" s="264" t="s">
        <v>14</v>
      </c>
      <c r="H219" s="59" t="s">
        <v>10</v>
      </c>
      <c r="J219" s="264">
        <f>VLOOKUP($B219,Totalt!$B$1:$BH$474,MATCH(J$2,Totalt!$B$1:$AZ$1,0),FALSE)</f>
        <v>118.06</v>
      </c>
      <c r="K219" s="264">
        <f>VLOOKUP($B219,Totalt!$B$1:$BH$474,MATCH(K$2,Totalt!$B$1:$AZ$1,0),FALSE)</f>
        <v>102</v>
      </c>
      <c r="L219" s="135" t="s">
        <v>1199</v>
      </c>
      <c r="M219" t="s">
        <v>687</v>
      </c>
      <c r="R219" t="s">
        <v>687</v>
      </c>
      <c r="S219" s="54" t="str">
        <f t="shared" si="6"/>
        <v>ja</v>
      </c>
      <c r="U219">
        <f t="shared" si="7"/>
        <v>140</v>
      </c>
    </row>
    <row r="220" spans="1:21" ht="15" customHeight="1" x14ac:dyDescent="0.25">
      <c r="A220" s="264" t="s">
        <v>272</v>
      </c>
      <c r="B220" s="264" t="s">
        <v>273</v>
      </c>
      <c r="C220" s="264">
        <v>0.193852</v>
      </c>
      <c r="D220" s="264">
        <v>14.9176</v>
      </c>
      <c r="E220" s="264">
        <v>16.2395</v>
      </c>
      <c r="F220" s="264">
        <v>1.1637399999999999E-2</v>
      </c>
      <c r="G220" s="264" t="s">
        <v>10</v>
      </c>
      <c r="H220" s="59" t="s">
        <v>10</v>
      </c>
      <c r="J220" s="264">
        <f>VLOOKUP($B220,Totalt!$B$1:$BH$474,MATCH(J$2,Totalt!$B$1:$AZ$1,0),FALSE)</f>
        <v>1.71</v>
      </c>
      <c r="K220" s="264">
        <f>VLOOKUP($B220,Totalt!$B$1:$BH$474,MATCH(K$2,Totalt!$B$1:$AZ$1,0),FALSE)</f>
        <v>1.35</v>
      </c>
      <c r="M220" t="s">
        <v>687</v>
      </c>
      <c r="R220" t="s">
        <v>687</v>
      </c>
      <c r="S220" s="54" t="str">
        <f t="shared" si="6"/>
        <v>ja</v>
      </c>
      <c r="U220">
        <f t="shared" si="7"/>
        <v>141</v>
      </c>
    </row>
    <row r="221" spans="1:21" ht="15" customHeight="1" x14ac:dyDescent="0.25">
      <c r="A221" s="264" t="s">
        <v>272</v>
      </c>
      <c r="B221" s="264" t="s">
        <v>274</v>
      </c>
      <c r="C221" s="264">
        <v>0.25776500000000002</v>
      </c>
      <c r="D221" s="264">
        <v>25.593599999999999</v>
      </c>
      <c r="E221" s="264">
        <v>16.380299999999998</v>
      </c>
      <c r="F221" s="264">
        <v>3.3532100000000002E-2</v>
      </c>
      <c r="G221" s="264" t="s">
        <v>10</v>
      </c>
      <c r="H221" s="59" t="s">
        <v>10</v>
      </c>
      <c r="J221" s="264">
        <f>VLOOKUP($B221,Totalt!$B$1:$BH$474,MATCH(J$2,Totalt!$B$1:$AZ$1,0),FALSE)</f>
        <v>1.0899999999999999</v>
      </c>
      <c r="K221" s="264">
        <f>VLOOKUP($B221,Totalt!$B$1:$BH$474,MATCH(K$2,Totalt!$B$1:$AZ$1,0),FALSE)</f>
        <v>0.85</v>
      </c>
      <c r="M221" t="s">
        <v>687</v>
      </c>
      <c r="R221" t="s">
        <v>687</v>
      </c>
      <c r="S221" s="54" t="str">
        <f t="shared" si="6"/>
        <v>ja</v>
      </c>
      <c r="U221">
        <f t="shared" si="7"/>
        <v>142</v>
      </c>
    </row>
    <row r="222" spans="1:21" ht="15" customHeight="1" x14ac:dyDescent="0.25">
      <c r="A222" s="264" t="s">
        <v>272</v>
      </c>
      <c r="B222" s="264" t="s">
        <v>275</v>
      </c>
      <c r="C222" s="264">
        <v>0.165133</v>
      </c>
      <c r="D222" s="264">
        <v>13.7767</v>
      </c>
      <c r="E222" s="264">
        <v>13.8506</v>
      </c>
      <c r="F222" s="264">
        <v>1.7367500000000001E-2</v>
      </c>
      <c r="G222" s="264" t="s">
        <v>10</v>
      </c>
      <c r="H222" s="59" t="s">
        <v>10</v>
      </c>
      <c r="J222" s="264">
        <f>VLOOKUP($B222,Totalt!$B$1:$BH$474,MATCH(J$2,Totalt!$B$1:$AZ$1,0),FALSE)</f>
        <v>3.2076000000000002</v>
      </c>
      <c r="K222" s="264">
        <f>VLOOKUP($B222,Totalt!$B$1:$BH$474,MATCH(K$2,Totalt!$B$1:$AZ$1,0),FALSE)</f>
        <v>2.99</v>
      </c>
      <c r="M222" t="s">
        <v>687</v>
      </c>
      <c r="R222" t="s">
        <v>687</v>
      </c>
      <c r="S222" s="54" t="str">
        <f t="shared" si="6"/>
        <v>ja</v>
      </c>
      <c r="U222">
        <f t="shared" si="7"/>
        <v>143</v>
      </c>
    </row>
    <row r="223" spans="1:21" ht="15" customHeight="1" x14ac:dyDescent="0.25">
      <c r="A223" s="264" t="s">
        <v>272</v>
      </c>
      <c r="B223" s="264" t="s">
        <v>276</v>
      </c>
      <c r="C223" s="264">
        <v>0.17927899999999999</v>
      </c>
      <c r="D223" s="264">
        <v>33.645899999999997</v>
      </c>
      <c r="E223" s="264">
        <v>7.36456</v>
      </c>
      <c r="F223" s="264">
        <v>4.8326500000000001E-2</v>
      </c>
      <c r="G223" s="264" t="s">
        <v>14</v>
      </c>
      <c r="H223" s="59" t="s">
        <v>10</v>
      </c>
      <c r="J223" s="264">
        <f>VLOOKUP($B223,Totalt!$B$1:$BH$474,MATCH(J$2,Totalt!$B$1:$AZ$1,0),FALSE)</f>
        <v>123.76249999999999</v>
      </c>
      <c r="K223" s="264">
        <f>VLOOKUP($B223,Totalt!$B$1:$BH$474,MATCH(K$2,Totalt!$B$1:$AZ$1,0),FALSE)</f>
        <v>126.7</v>
      </c>
      <c r="M223" t="s">
        <v>687</v>
      </c>
      <c r="R223" t="s">
        <v>687</v>
      </c>
      <c r="S223" s="54" t="str">
        <f t="shared" si="6"/>
        <v>ja</v>
      </c>
      <c r="U223">
        <f t="shared" si="7"/>
        <v>144</v>
      </c>
    </row>
    <row r="224" spans="1:21" ht="15" customHeight="1" x14ac:dyDescent="0.25">
      <c r="A224" s="264" t="s">
        <v>277</v>
      </c>
      <c r="B224" s="264" t="s">
        <v>278</v>
      </c>
      <c r="C224" s="264">
        <v>0.14510700000000001</v>
      </c>
      <c r="D224" s="264">
        <v>6.0072299999999998</v>
      </c>
      <c r="E224" s="264">
        <v>13.2216</v>
      </c>
      <c r="F224" s="264">
        <v>0</v>
      </c>
      <c r="G224" s="264" t="s">
        <v>14</v>
      </c>
      <c r="H224" s="59" t="s">
        <v>10</v>
      </c>
      <c r="J224" s="264">
        <f>VLOOKUP($B224,Totalt!$B$1:$BH$474,MATCH(J$2,Totalt!$B$1:$AZ$1,0),FALSE)</f>
        <v>15.681019999999998</v>
      </c>
      <c r="K224" s="264">
        <f>VLOOKUP($B224,Totalt!$B$1:$BH$474,MATCH(K$2,Totalt!$B$1:$AZ$1,0),FALSE)</f>
        <v>14.734</v>
      </c>
      <c r="M224" t="s">
        <v>687</v>
      </c>
      <c r="R224" t="s">
        <v>687</v>
      </c>
      <c r="S224" s="54" t="str">
        <f t="shared" si="6"/>
        <v>ja</v>
      </c>
      <c r="U224">
        <f t="shared" si="7"/>
        <v>145</v>
      </c>
    </row>
    <row r="225" spans="1:21" ht="15" customHeight="1" x14ac:dyDescent="0.25">
      <c r="A225" s="264" t="s">
        <v>277</v>
      </c>
      <c r="B225" s="264" t="s">
        <v>279</v>
      </c>
      <c r="C225" s="264">
        <v>6.7256899999999994E-2</v>
      </c>
      <c r="D225" s="264">
        <v>40.006700000000002</v>
      </c>
      <c r="E225" s="264">
        <v>3.24248</v>
      </c>
      <c r="F225" s="264">
        <v>2.1280299999999999E-3</v>
      </c>
      <c r="G225" s="264" t="s">
        <v>10</v>
      </c>
      <c r="H225" s="59" t="s">
        <v>10</v>
      </c>
      <c r="J225" s="264">
        <f>VLOOKUP($B225,Totalt!$B$1:$BH$474,MATCH(J$2,Totalt!$B$1:$AZ$1,0),FALSE)</f>
        <v>246.23739999999998</v>
      </c>
      <c r="K225" s="264">
        <f>VLOOKUP($B225,Totalt!$B$1:$BH$474,MATCH(K$2,Totalt!$B$1:$AZ$1,0),FALSE)</f>
        <v>198.65</v>
      </c>
      <c r="M225" t="s">
        <v>687</v>
      </c>
      <c r="R225" t="s">
        <v>687</v>
      </c>
      <c r="S225" s="54" t="str">
        <f t="shared" si="6"/>
        <v>ja</v>
      </c>
      <c r="U225">
        <f t="shared" si="7"/>
        <v>146</v>
      </c>
    </row>
    <row r="226" spans="1:21" ht="15" customHeight="1" x14ac:dyDescent="0.25">
      <c r="A226" s="264" t="s">
        <v>280</v>
      </c>
      <c r="B226" s="264" t="s">
        <v>281</v>
      </c>
      <c r="C226" s="264">
        <v>0.13797100000000001</v>
      </c>
      <c r="D226" s="264">
        <v>35.421900000000001</v>
      </c>
      <c r="E226" s="264">
        <v>7.2172299999999998</v>
      </c>
      <c r="F226" s="264">
        <v>2.4760999999999998E-2</v>
      </c>
      <c r="G226" s="264" t="s">
        <v>10</v>
      </c>
      <c r="H226" s="59" t="s">
        <v>10</v>
      </c>
      <c r="J226" s="264">
        <f>VLOOKUP($B226,Totalt!$B$1:$BH$474,MATCH(J$2,Totalt!$B$1:$AZ$1,0),FALSE)</f>
        <v>329.84740000000005</v>
      </c>
      <c r="K226" s="264">
        <f>VLOOKUP($B226,Totalt!$B$1:$BH$474,MATCH(K$2,Totalt!$B$1:$AZ$1,0),FALSE)</f>
        <v>282</v>
      </c>
      <c r="M226" t="s">
        <v>687</v>
      </c>
      <c r="R226" t="s">
        <v>687</v>
      </c>
      <c r="S226" s="54" t="str">
        <f t="shared" si="6"/>
        <v>ja</v>
      </c>
      <c r="U226">
        <f t="shared" si="7"/>
        <v>147</v>
      </c>
    </row>
    <row r="227" spans="1:21" ht="15" customHeight="1" x14ac:dyDescent="0.25">
      <c r="A227" s="264" t="s">
        <v>282</v>
      </c>
      <c r="B227" s="264" t="s">
        <v>283</v>
      </c>
      <c r="C227" s="264">
        <v>0.35679899999999998</v>
      </c>
      <c r="D227" s="264">
        <v>58.024799999999999</v>
      </c>
      <c r="E227" s="264">
        <v>17.194199999999999</v>
      </c>
      <c r="F227" s="264">
        <v>0.14352899999999999</v>
      </c>
      <c r="G227" s="264" t="s">
        <v>14</v>
      </c>
      <c r="H227" s="59" t="s">
        <v>10</v>
      </c>
      <c r="J227" s="264">
        <f>VLOOKUP($B227,Totalt!$B$1:$BH$474,MATCH(J$2,Totalt!$B$1:$AZ$1,0),FALSE)</f>
        <v>11.449</v>
      </c>
      <c r="K227" s="264">
        <f>VLOOKUP($B227,Totalt!$B$1:$BH$474,MATCH(K$2,Totalt!$B$1:$AZ$1,0),FALSE)</f>
        <v>9.2490000000000006</v>
      </c>
      <c r="M227" t="s">
        <v>687</v>
      </c>
      <c r="R227" t="s">
        <v>687</v>
      </c>
      <c r="S227" s="54" t="str">
        <f t="shared" si="6"/>
        <v>ja</v>
      </c>
      <c r="U227">
        <f t="shared" si="7"/>
        <v>148</v>
      </c>
    </row>
    <row r="228" spans="1:21" ht="15" customHeight="1" x14ac:dyDescent="0.25">
      <c r="A228" s="264" t="s">
        <v>282</v>
      </c>
      <c r="B228" s="264" t="s">
        <v>284</v>
      </c>
      <c r="C228" s="264">
        <v>0.14111799999999999</v>
      </c>
      <c r="D228" s="264">
        <v>30.946300000000001</v>
      </c>
      <c r="E228" s="264">
        <v>10.038</v>
      </c>
      <c r="F228" s="264">
        <v>4.4133199999999997E-2</v>
      </c>
      <c r="G228" s="264" t="s">
        <v>14</v>
      </c>
      <c r="H228" s="59" t="s">
        <v>10</v>
      </c>
      <c r="J228" s="264">
        <f>VLOOKUP($B228,Totalt!$B$1:$BH$474,MATCH(J$2,Totalt!$B$1:$AZ$1,0),FALSE)</f>
        <v>10.193</v>
      </c>
      <c r="K228" s="264">
        <f>VLOOKUP($B228,Totalt!$B$1:$BH$474,MATCH(K$2,Totalt!$B$1:$AZ$1,0),FALSE)</f>
        <v>7.5039999999999996</v>
      </c>
      <c r="M228" t="s">
        <v>687</v>
      </c>
      <c r="R228" t="s">
        <v>687</v>
      </c>
      <c r="S228" s="54" t="str">
        <f t="shared" si="6"/>
        <v>ja</v>
      </c>
      <c r="U228">
        <f t="shared" si="7"/>
        <v>149</v>
      </c>
    </row>
    <row r="229" spans="1:21" ht="15" customHeight="1" x14ac:dyDescent="0.25">
      <c r="A229" s="264" t="s">
        <v>282</v>
      </c>
      <c r="B229" s="264" t="s">
        <v>285</v>
      </c>
      <c r="C229" s="264">
        <v>0.47649999999999998</v>
      </c>
      <c r="D229" s="264">
        <v>24.047799999999999</v>
      </c>
      <c r="E229" s="264">
        <v>16.942499999999999</v>
      </c>
      <c r="F229" s="264">
        <v>2.64595E-2</v>
      </c>
      <c r="G229" s="264" t="s">
        <v>14</v>
      </c>
      <c r="H229" s="59" t="s">
        <v>10</v>
      </c>
      <c r="J229" s="264">
        <f>VLOOKUP($B229,Totalt!$B$1:$BH$474,MATCH(J$2,Totalt!$B$1:$AZ$1,0),FALSE)</f>
        <v>15.492000000000001</v>
      </c>
      <c r="K229" s="264">
        <f>VLOOKUP($B229,Totalt!$B$1:$BH$474,MATCH(K$2,Totalt!$B$1:$AZ$1,0),FALSE)</f>
        <v>11.754</v>
      </c>
      <c r="M229" t="s">
        <v>687</v>
      </c>
      <c r="R229" t="s">
        <v>687</v>
      </c>
      <c r="S229" s="54" t="str">
        <f t="shared" si="6"/>
        <v>ja</v>
      </c>
      <c r="U229">
        <f t="shared" si="7"/>
        <v>150</v>
      </c>
    </row>
    <row r="230" spans="1:21" ht="15" customHeight="1" x14ac:dyDescent="0.25">
      <c r="A230" s="264" t="s">
        <v>282</v>
      </c>
      <c r="B230" s="264" t="s">
        <v>286</v>
      </c>
      <c r="C230" s="264">
        <v>0.63095199999999996</v>
      </c>
      <c r="D230" s="264">
        <v>121.916</v>
      </c>
      <c r="E230" s="264">
        <v>22.902200000000001</v>
      </c>
      <c r="F230" s="264">
        <v>0.26736700000000002</v>
      </c>
      <c r="G230" s="264" t="s">
        <v>14</v>
      </c>
      <c r="H230" s="59" t="s">
        <v>10</v>
      </c>
      <c r="J230" s="264">
        <f>VLOOKUP($B230,Totalt!$B$1:$BH$474,MATCH(J$2,Totalt!$B$1:$AZ$1,0),FALSE)</f>
        <v>9.6050000000000004</v>
      </c>
      <c r="K230" s="264">
        <f>VLOOKUP($B230,Totalt!$B$1:$BH$474,MATCH(K$2,Totalt!$B$1:$AZ$1,0),FALSE)</f>
        <v>6.2610000000000001</v>
      </c>
      <c r="M230" t="s">
        <v>687</v>
      </c>
      <c r="R230" t="s">
        <v>687</v>
      </c>
      <c r="S230" s="54" t="str">
        <f t="shared" si="6"/>
        <v>ja</v>
      </c>
      <c r="U230">
        <f t="shared" si="7"/>
        <v>151</v>
      </c>
    </row>
    <row r="231" spans="1:21" ht="15" customHeight="1" x14ac:dyDescent="0.25">
      <c r="A231" s="264" t="s">
        <v>282</v>
      </c>
      <c r="B231" s="264" t="s">
        <v>287</v>
      </c>
      <c r="C231" s="264">
        <v>0.93937599999999999</v>
      </c>
      <c r="D231" s="264">
        <v>16.001300000000001</v>
      </c>
      <c r="E231" s="264">
        <v>26.4682</v>
      </c>
      <c r="F231" s="264">
        <v>7.7479200000000002E-3</v>
      </c>
      <c r="G231" s="264" t="s">
        <v>14</v>
      </c>
      <c r="H231" s="59" t="s">
        <v>10</v>
      </c>
      <c r="J231" s="264">
        <f>VLOOKUP($B231,Totalt!$B$1:$BH$474,MATCH(J$2,Totalt!$B$1:$AZ$1,0),FALSE)</f>
        <v>14.44</v>
      </c>
      <c r="K231" s="264">
        <f>VLOOKUP($B231,Totalt!$B$1:$BH$474,MATCH(K$2,Totalt!$B$1:$AZ$1,0),FALSE)</f>
        <v>12.659000000000001</v>
      </c>
      <c r="M231" t="s">
        <v>687</v>
      </c>
      <c r="R231" t="s">
        <v>687</v>
      </c>
      <c r="S231" s="54" t="str">
        <f t="shared" si="6"/>
        <v>ja</v>
      </c>
      <c r="U231">
        <f t="shared" si="7"/>
        <v>152</v>
      </c>
    </row>
    <row r="232" spans="1:21" ht="15" customHeight="1" x14ac:dyDescent="0.25">
      <c r="A232" s="264" t="s">
        <v>282</v>
      </c>
      <c r="B232" s="264" t="s">
        <v>288</v>
      </c>
      <c r="C232" s="264">
        <v>1.05888</v>
      </c>
      <c r="D232" s="264">
        <v>17.676600000000001</v>
      </c>
      <c r="E232" s="264">
        <v>30.4407</v>
      </c>
      <c r="F232" s="264">
        <v>1.22232E-2</v>
      </c>
      <c r="G232" s="264" t="s">
        <v>14</v>
      </c>
      <c r="H232" s="59" t="s">
        <v>10</v>
      </c>
      <c r="J232" s="264">
        <f>VLOOKUP($B232,Totalt!$B$1:$BH$474,MATCH(J$2,Totalt!$B$1:$AZ$1,0),FALSE)</f>
        <v>34.14</v>
      </c>
      <c r="K232" s="264">
        <f>VLOOKUP($B232,Totalt!$B$1:$BH$474,MATCH(K$2,Totalt!$B$1:$AZ$1,0),FALSE)</f>
        <v>26.585999999999999</v>
      </c>
      <c r="M232" t="s">
        <v>687</v>
      </c>
      <c r="R232" t="s">
        <v>687</v>
      </c>
      <c r="S232" s="54" t="str">
        <f t="shared" si="6"/>
        <v>ja</v>
      </c>
      <c r="U232">
        <f t="shared" si="7"/>
        <v>153</v>
      </c>
    </row>
    <row r="233" spans="1:21" ht="15" customHeight="1" x14ac:dyDescent="0.25">
      <c r="A233" s="264" t="s">
        <v>282</v>
      </c>
      <c r="B233" s="264" t="s">
        <v>289</v>
      </c>
      <c r="C233" s="264">
        <v>0.100213</v>
      </c>
      <c r="D233" s="264">
        <v>20.692399999999999</v>
      </c>
      <c r="E233" s="264">
        <v>8.9460200000000007</v>
      </c>
      <c r="F233" s="264">
        <v>1.7800900000000001E-2</v>
      </c>
      <c r="G233" s="264" t="s">
        <v>14</v>
      </c>
      <c r="H233" s="59" t="s">
        <v>10</v>
      </c>
      <c r="J233" s="264">
        <f>VLOOKUP($B233,Totalt!$B$1:$BH$474,MATCH(J$2,Totalt!$B$1:$AZ$1,0),FALSE)</f>
        <v>16.598000000000003</v>
      </c>
      <c r="K233" s="264">
        <f>VLOOKUP($B233,Totalt!$B$1:$BH$474,MATCH(K$2,Totalt!$B$1:$AZ$1,0),FALSE)</f>
        <v>12.973000000000001</v>
      </c>
      <c r="M233" t="s">
        <v>687</v>
      </c>
      <c r="R233" t="s">
        <v>687</v>
      </c>
      <c r="S233" s="54" t="str">
        <f t="shared" si="6"/>
        <v>ja</v>
      </c>
      <c r="U233">
        <f t="shared" si="7"/>
        <v>154</v>
      </c>
    </row>
    <row r="234" spans="1:21" ht="15" customHeight="1" x14ac:dyDescent="0.25">
      <c r="A234" s="264" t="s">
        <v>282</v>
      </c>
      <c r="B234" s="264" t="s">
        <v>290</v>
      </c>
      <c r="C234" s="264">
        <v>0.105686</v>
      </c>
      <c r="D234" s="264">
        <v>20.5791</v>
      </c>
      <c r="E234" s="264">
        <v>9.1992799999999999</v>
      </c>
      <c r="F234" s="264">
        <v>1.26719E-2</v>
      </c>
      <c r="G234" s="264" t="s">
        <v>14</v>
      </c>
      <c r="H234" s="59" t="s">
        <v>10</v>
      </c>
      <c r="J234" s="264">
        <f>VLOOKUP($B234,Totalt!$B$1:$BH$474,MATCH(J$2,Totalt!$B$1:$AZ$1,0),FALSE)</f>
        <v>7.5640000000000001</v>
      </c>
      <c r="K234" s="264">
        <f>VLOOKUP($B234,Totalt!$B$1:$BH$474,MATCH(K$2,Totalt!$B$1:$AZ$1,0),FALSE)</f>
        <v>5.6559999999999997</v>
      </c>
      <c r="M234" t="s">
        <v>687</v>
      </c>
      <c r="R234" t="s">
        <v>687</v>
      </c>
      <c r="S234" s="54" t="str">
        <f t="shared" si="6"/>
        <v>ja</v>
      </c>
      <c r="U234">
        <f t="shared" si="7"/>
        <v>155</v>
      </c>
    </row>
    <row r="235" spans="1:21" ht="15" customHeight="1" x14ac:dyDescent="0.25">
      <c r="A235" s="264" t="s">
        <v>291</v>
      </c>
      <c r="B235" s="264" t="s">
        <v>292</v>
      </c>
      <c r="C235" s="264">
        <v>0.21285299999999999</v>
      </c>
      <c r="D235" s="264">
        <v>22.041499999999999</v>
      </c>
      <c r="E235" s="264">
        <v>16.8139</v>
      </c>
      <c r="F235" s="264">
        <v>3.6231899999999997E-2</v>
      </c>
      <c r="G235" s="264" t="s">
        <v>14</v>
      </c>
      <c r="H235" s="59" t="s">
        <v>10</v>
      </c>
      <c r="J235" s="264">
        <f>VLOOKUP($B235,Totalt!$B$1:$BH$474,MATCH(J$2,Totalt!$B$1:$AZ$1,0),FALSE)</f>
        <v>38.242000000000004</v>
      </c>
      <c r="K235" s="264">
        <f>VLOOKUP($B235,Totalt!$B$1:$BH$474,MATCH(K$2,Totalt!$B$1:$AZ$1,0),FALSE)</f>
        <v>29.855</v>
      </c>
      <c r="M235" t="s">
        <v>687</v>
      </c>
      <c r="R235" t="s">
        <v>687</v>
      </c>
      <c r="S235" s="54" t="str">
        <f t="shared" si="6"/>
        <v>ja</v>
      </c>
      <c r="U235">
        <f t="shared" si="7"/>
        <v>156</v>
      </c>
    </row>
    <row r="236" spans="1:21" ht="15" customHeight="1" x14ac:dyDescent="0.25">
      <c r="A236" s="264" t="s">
        <v>293</v>
      </c>
      <c r="B236" s="264" t="s">
        <v>190</v>
      </c>
      <c r="C236" s="264">
        <v>0.13508200000000001</v>
      </c>
      <c r="D236" s="264">
        <v>26.4482</v>
      </c>
      <c r="E236" s="264">
        <v>9.4515899999999995</v>
      </c>
      <c r="F236" s="264">
        <v>2.7338500000000002E-2</v>
      </c>
      <c r="G236" s="264" t="s">
        <v>14</v>
      </c>
      <c r="H236" s="59" t="s">
        <v>10</v>
      </c>
      <c r="J236" s="264">
        <f>VLOOKUP($B236,Totalt!$B$1:$BH$474,MATCH(J$2,Totalt!$B$1:$AZ$1,0),FALSE)</f>
        <v>11.793393999999999</v>
      </c>
      <c r="K236" s="264">
        <f>VLOOKUP($B236,Totalt!$B$1:$BH$474,MATCH(K$2,Totalt!$B$1:$AZ$1,0),FALSE)</f>
        <v>8.8000000000000007</v>
      </c>
      <c r="L236" s="37"/>
      <c r="M236" t="s">
        <v>687</v>
      </c>
      <c r="R236" t="s">
        <v>687</v>
      </c>
      <c r="S236" s="54" t="str">
        <f t="shared" si="6"/>
        <v>ja</v>
      </c>
      <c r="U236">
        <f t="shared" si="7"/>
        <v>157</v>
      </c>
    </row>
    <row r="237" spans="1:21" ht="15" customHeight="1" x14ac:dyDescent="0.25">
      <c r="A237" s="264" t="s">
        <v>293</v>
      </c>
      <c r="B237" s="264" t="s">
        <v>294</v>
      </c>
      <c r="C237" s="264">
        <v>0.174896</v>
      </c>
      <c r="D237" s="264">
        <v>15.7483</v>
      </c>
      <c r="E237" s="264">
        <v>17.052</v>
      </c>
      <c r="F237" s="264">
        <v>2.3904399999999999E-2</v>
      </c>
      <c r="G237" s="264" t="s">
        <v>10</v>
      </c>
      <c r="H237" s="59" t="s">
        <v>10</v>
      </c>
      <c r="J237" s="264">
        <f>VLOOKUP($B237,Totalt!$B$1:$BH$474,MATCH(J$2,Totalt!$B$1:$AZ$1,0),FALSE)</f>
        <v>12.55</v>
      </c>
      <c r="K237" s="264">
        <f>VLOOKUP($B237,Totalt!$B$1:$BH$474,MATCH(K$2,Totalt!$B$1:$AZ$1,0),FALSE)</f>
        <v>9.6</v>
      </c>
      <c r="M237" t="s">
        <v>687</v>
      </c>
      <c r="R237" t="s">
        <v>687</v>
      </c>
      <c r="S237" s="54" t="str">
        <f t="shared" si="6"/>
        <v>ja</v>
      </c>
      <c r="U237">
        <f t="shared" si="7"/>
        <v>158</v>
      </c>
    </row>
    <row r="238" spans="1:21" ht="15" customHeight="1" x14ac:dyDescent="0.25">
      <c r="A238" s="264" t="s">
        <v>293</v>
      </c>
      <c r="B238" s="264" t="s">
        <v>295</v>
      </c>
      <c r="C238" s="264">
        <v>0.16223299999999999</v>
      </c>
      <c r="D238" s="264">
        <v>28.933900000000001</v>
      </c>
      <c r="E238" s="264">
        <v>12.551299999999999</v>
      </c>
      <c r="F238" s="264">
        <v>7.8534000000000007E-2</v>
      </c>
      <c r="G238" s="264" t="s">
        <v>10</v>
      </c>
      <c r="H238" s="59" t="s">
        <v>10</v>
      </c>
      <c r="J238" s="264">
        <f>VLOOKUP($B238,Totalt!$B$1:$BH$474,MATCH(J$2,Totalt!$B$1:$AZ$1,0),FALSE)</f>
        <v>38.200000000000003</v>
      </c>
      <c r="K238" s="264">
        <f>VLOOKUP($B238,Totalt!$B$1:$BH$474,MATCH(K$2,Totalt!$B$1:$AZ$1,0),FALSE)</f>
        <v>30</v>
      </c>
      <c r="M238" t="s">
        <v>687</v>
      </c>
      <c r="R238" t="s">
        <v>687</v>
      </c>
      <c r="S238" s="54" t="str">
        <f t="shared" si="6"/>
        <v>ja</v>
      </c>
      <c r="U238">
        <f t="shared" si="7"/>
        <v>159</v>
      </c>
    </row>
    <row r="239" spans="1:21" ht="15" customHeight="1" x14ac:dyDescent="0.25">
      <c r="A239" s="264" t="s">
        <v>293</v>
      </c>
      <c r="B239" s="264" t="s">
        <v>296</v>
      </c>
      <c r="C239" s="264">
        <v>0.11655</v>
      </c>
      <c r="D239" s="264">
        <v>12.4458</v>
      </c>
      <c r="E239" s="264">
        <v>10.389900000000001</v>
      </c>
      <c r="F239" s="264">
        <v>3.8095200000000003E-2</v>
      </c>
      <c r="G239" s="264" t="s">
        <v>14</v>
      </c>
      <c r="H239" s="59" t="s">
        <v>10</v>
      </c>
      <c r="J239" s="264">
        <f>VLOOKUP($B239,Totalt!$B$1:$BH$474,MATCH(J$2,Totalt!$B$1:$AZ$1,0),FALSE)</f>
        <v>1.575</v>
      </c>
      <c r="K239" s="264">
        <f>VLOOKUP($B239,Totalt!$B$1:$BH$474,MATCH(K$2,Totalt!$B$1:$AZ$1,0),FALSE)</f>
        <v>2</v>
      </c>
      <c r="M239" t="s">
        <v>687</v>
      </c>
      <c r="R239" t="s">
        <v>687</v>
      </c>
      <c r="S239" s="54" t="str">
        <f t="shared" si="6"/>
        <v>ja</v>
      </c>
      <c r="U239">
        <f t="shared" si="7"/>
        <v>160</v>
      </c>
    </row>
    <row r="240" spans="1:21" ht="15" customHeight="1" x14ac:dyDescent="0.25">
      <c r="A240" s="264" t="s">
        <v>297</v>
      </c>
      <c r="B240" s="264" t="s">
        <v>298</v>
      </c>
      <c r="C240" s="264">
        <v>0</v>
      </c>
      <c r="D240" s="264">
        <v>0</v>
      </c>
      <c r="E240" s="264">
        <v>0</v>
      </c>
      <c r="F240" s="264">
        <v>0</v>
      </c>
      <c r="G240" s="264" t="s">
        <v>14</v>
      </c>
      <c r="H240" s="59" t="s">
        <v>14</v>
      </c>
      <c r="J240" s="264">
        <f>VLOOKUP($B240,Totalt!$B$1:$BH$474,MATCH(J$2,Totalt!$B$1:$AZ$1,0),FALSE)</f>
        <v>0</v>
      </c>
      <c r="K240" s="264" t="str">
        <f>VLOOKUP($B240,Totalt!$B$1:$BH$474,MATCH(K$2,Totalt!$B$1:$AZ$1,0),FALSE)</f>
        <v/>
      </c>
      <c r="M240" t="s">
        <v>687</v>
      </c>
      <c r="R240" t="s">
        <v>687</v>
      </c>
      <c r="S240" s="54" t="str">
        <f t="shared" si="6"/>
        <v>nej</v>
      </c>
      <c r="U240">
        <f t="shared" si="7"/>
        <v>160</v>
      </c>
    </row>
    <row r="241" spans="1:21" ht="15" customHeight="1" x14ac:dyDescent="0.25">
      <c r="A241" s="264" t="s">
        <v>299</v>
      </c>
      <c r="B241" s="264" t="s">
        <v>300</v>
      </c>
      <c r="C241" s="264">
        <v>0.33010099999999998</v>
      </c>
      <c r="D241" s="264">
        <v>71.670699999999997</v>
      </c>
      <c r="E241" s="264">
        <v>5.0579099999999997</v>
      </c>
      <c r="F241" s="264">
        <v>0.19631699999999999</v>
      </c>
      <c r="G241" s="264" t="s">
        <v>10</v>
      </c>
      <c r="H241" s="59" t="s">
        <v>10</v>
      </c>
      <c r="J241" s="264">
        <f>VLOOKUP($B241,Totalt!$B$1:$BH$474,MATCH(J$2,Totalt!$B$1:$AZ$1,0),FALSE)</f>
        <v>54.491999999999997</v>
      </c>
      <c r="K241" s="264">
        <f>VLOOKUP($B241,Totalt!$B$1:$BH$474,MATCH(K$2,Totalt!$B$1:$AZ$1,0),FALSE)</f>
        <v>43.305999999999997</v>
      </c>
      <c r="M241" t="s">
        <v>687</v>
      </c>
      <c r="R241" t="s">
        <v>687</v>
      </c>
      <c r="S241" s="54" t="str">
        <f t="shared" si="6"/>
        <v>ja</v>
      </c>
      <c r="U241">
        <f t="shared" si="7"/>
        <v>161</v>
      </c>
    </row>
    <row r="242" spans="1:21" ht="15" customHeight="1" x14ac:dyDescent="0.25">
      <c r="A242" s="264" t="s">
        <v>301</v>
      </c>
      <c r="B242" s="264" t="s">
        <v>302</v>
      </c>
      <c r="C242" s="264">
        <v>0.16261100000000001</v>
      </c>
      <c r="D242" s="264">
        <v>123.086</v>
      </c>
      <c r="E242" s="264">
        <v>4.7803100000000001</v>
      </c>
      <c r="F242" s="264">
        <v>2.86252E-2</v>
      </c>
      <c r="G242" s="264" t="s">
        <v>14</v>
      </c>
      <c r="H242" s="59" t="s">
        <v>10</v>
      </c>
      <c r="J242" s="264">
        <f>VLOOKUP($B242,Totalt!$B$1:$BH$474,MATCH(J$2,Totalt!$B$1:$AZ$1,0),FALSE)</f>
        <v>382.31000000000006</v>
      </c>
      <c r="K242" s="264">
        <f>VLOOKUP($B242,Totalt!$B$1:$BH$474,MATCH(K$2,Totalt!$B$1:$AZ$1,0),FALSE)</f>
        <v>294.90600000000001</v>
      </c>
      <c r="M242" t="s">
        <v>687</v>
      </c>
      <c r="R242" t="s">
        <v>687</v>
      </c>
      <c r="S242" s="54" t="str">
        <f t="shared" si="6"/>
        <v>ja</v>
      </c>
      <c r="U242">
        <f t="shared" si="7"/>
        <v>162</v>
      </c>
    </row>
    <row r="243" spans="1:21" ht="15" customHeight="1" x14ac:dyDescent="0.25">
      <c r="A243" s="264" t="s">
        <v>303</v>
      </c>
      <c r="B243" s="264" t="s">
        <v>304</v>
      </c>
      <c r="C243" s="264">
        <v>0.145875</v>
      </c>
      <c r="D243" s="264">
        <v>29.085999999999999</v>
      </c>
      <c r="E243" s="264">
        <v>9.7207100000000004</v>
      </c>
      <c r="F243" s="264">
        <v>3.3912100000000001E-2</v>
      </c>
      <c r="G243" s="264" t="s">
        <v>14</v>
      </c>
      <c r="H243" s="59" t="s">
        <v>10</v>
      </c>
      <c r="J243" s="264">
        <f>VLOOKUP($B243,Totalt!$B$1:$BH$474,MATCH(J$2,Totalt!$B$1:$AZ$1,0),FALSE)</f>
        <v>16.4481</v>
      </c>
      <c r="K243" s="264">
        <f>VLOOKUP($B243,Totalt!$B$1:$BH$474,MATCH(K$2,Totalt!$B$1:$AZ$1,0),FALSE)</f>
        <v>12.1</v>
      </c>
      <c r="M243" t="s">
        <v>687</v>
      </c>
      <c r="R243" t="s">
        <v>687</v>
      </c>
      <c r="S243" s="54" t="str">
        <f t="shared" si="6"/>
        <v>ja</v>
      </c>
      <c r="U243">
        <f t="shared" si="7"/>
        <v>163</v>
      </c>
    </row>
    <row r="244" spans="1:21" ht="15" customHeight="1" x14ac:dyDescent="0.25">
      <c r="A244" s="264" t="s">
        <v>305</v>
      </c>
      <c r="B244" s="264" t="s">
        <v>306</v>
      </c>
      <c r="C244" s="264">
        <v>7.99647E-2</v>
      </c>
      <c r="D244" s="264">
        <v>11.8682</v>
      </c>
      <c r="E244" s="264">
        <v>1.4925600000000001</v>
      </c>
      <c r="F244" s="264">
        <v>3.1185600000000001E-2</v>
      </c>
      <c r="G244" s="264" t="s">
        <v>14</v>
      </c>
      <c r="H244" s="59" t="s">
        <v>10</v>
      </c>
      <c r="J244" s="264">
        <f>VLOOKUP($B244,Totalt!$B$1:$BH$474,MATCH(J$2,Totalt!$B$1:$AZ$1,0),FALSE)</f>
        <v>18.482940999999997</v>
      </c>
      <c r="K244" s="264">
        <f>VLOOKUP($B244,Totalt!$B$1:$BH$474,MATCH(K$2,Totalt!$B$1:$AZ$1,0),FALSE)</f>
        <v>14.5</v>
      </c>
      <c r="M244" t="s">
        <v>687</v>
      </c>
      <c r="R244" t="s">
        <v>687</v>
      </c>
      <c r="S244" s="54" t="str">
        <f t="shared" si="6"/>
        <v>ja</v>
      </c>
      <c r="U244">
        <f t="shared" si="7"/>
        <v>164</v>
      </c>
    </row>
    <row r="245" spans="1:21" ht="15" customHeight="1" x14ac:dyDescent="0.25">
      <c r="A245" s="264" t="s">
        <v>305</v>
      </c>
      <c r="B245" s="264" t="s">
        <v>307</v>
      </c>
      <c r="C245" s="264">
        <v>0.225323</v>
      </c>
      <c r="D245" s="264">
        <v>27.120699999999999</v>
      </c>
      <c r="E245" s="264">
        <v>4.3770499999999997</v>
      </c>
      <c r="F245" s="264">
        <v>7.6047199999999995E-2</v>
      </c>
      <c r="G245" s="264" t="s">
        <v>14</v>
      </c>
      <c r="H245" s="59" t="s">
        <v>10</v>
      </c>
      <c r="J245" s="264">
        <f>VLOOKUP($B245,Totalt!$B$1:$BH$474,MATCH(J$2,Totalt!$B$1:$AZ$1,0),FALSE)</f>
        <v>92.429410000000004</v>
      </c>
      <c r="K245" s="264">
        <f>VLOOKUP($B245,Totalt!$B$1:$BH$474,MATCH(K$2,Totalt!$B$1:$AZ$1,0),FALSE)</f>
        <v>80.465999999999994</v>
      </c>
      <c r="M245" t="s">
        <v>687</v>
      </c>
      <c r="R245" t="s">
        <v>687</v>
      </c>
      <c r="S245" s="54" t="str">
        <f t="shared" si="6"/>
        <v>ja</v>
      </c>
      <c r="U245">
        <f t="shared" si="7"/>
        <v>165</v>
      </c>
    </row>
    <row r="246" spans="1:21" ht="15" customHeight="1" x14ac:dyDescent="0.25">
      <c r="A246" s="264" t="s">
        <v>305</v>
      </c>
      <c r="B246" s="264" t="s">
        <v>308</v>
      </c>
      <c r="C246" s="264" t="s">
        <v>20</v>
      </c>
      <c r="D246" s="264" t="s">
        <v>20</v>
      </c>
      <c r="E246" s="264" t="s">
        <v>20</v>
      </c>
      <c r="F246" s="264" t="s">
        <v>20</v>
      </c>
      <c r="G246" s="264" t="s">
        <v>14</v>
      </c>
      <c r="H246" s="59" t="s">
        <v>14</v>
      </c>
      <c r="J246" s="264">
        <f>VLOOKUP($B246,Totalt!$B$1:$BH$474,MATCH(J$2,Totalt!$B$1:$AZ$1,0),FALSE)</f>
        <v>0</v>
      </c>
      <c r="K246" s="264" t="str">
        <f>VLOOKUP($B246,Totalt!$B$1:$BH$474,MATCH(K$2,Totalt!$B$1:$AZ$1,0),FALSE)</f>
        <v/>
      </c>
      <c r="M246" t="s">
        <v>687</v>
      </c>
      <c r="R246" t="s">
        <v>687</v>
      </c>
      <c r="S246" s="54" t="str">
        <f t="shared" si="6"/>
        <v>nej</v>
      </c>
      <c r="U246">
        <f t="shared" si="7"/>
        <v>165</v>
      </c>
    </row>
    <row r="247" spans="1:21" ht="15" customHeight="1" x14ac:dyDescent="0.25">
      <c r="A247" s="264" t="s">
        <v>305</v>
      </c>
      <c r="B247" s="264" t="s">
        <v>309</v>
      </c>
      <c r="C247" s="264">
        <v>0.26826699999999998</v>
      </c>
      <c r="D247" s="264">
        <v>38.620399999999997</v>
      </c>
      <c r="E247" s="264">
        <v>5.4456699999999998</v>
      </c>
      <c r="F247" s="264">
        <v>0.107852</v>
      </c>
      <c r="G247" s="264" t="s">
        <v>14</v>
      </c>
      <c r="H247" s="59" t="s">
        <v>10</v>
      </c>
      <c r="J247" s="264">
        <f>VLOOKUP($B247,Totalt!$B$1:$BH$474,MATCH(J$2,Totalt!$B$1:$AZ$1,0),FALSE)</f>
        <v>4.5729410000000001</v>
      </c>
      <c r="K247" s="264">
        <f>VLOOKUP($B247,Totalt!$B$1:$BH$474,MATCH(K$2,Totalt!$B$1:$AZ$1,0),FALSE)</f>
        <v>3.7</v>
      </c>
      <c r="M247" t="s">
        <v>687</v>
      </c>
      <c r="R247" t="s">
        <v>687</v>
      </c>
      <c r="S247" s="54" t="str">
        <f t="shared" si="6"/>
        <v>ja</v>
      </c>
      <c r="U247">
        <f t="shared" si="7"/>
        <v>166</v>
      </c>
    </row>
    <row r="248" spans="1:21" ht="15" customHeight="1" x14ac:dyDescent="0.25">
      <c r="A248" s="264" t="s">
        <v>310</v>
      </c>
      <c r="B248" s="264" t="s">
        <v>311</v>
      </c>
      <c r="C248" s="264">
        <v>0.387243</v>
      </c>
      <c r="D248" s="264">
        <v>180.684</v>
      </c>
      <c r="E248" s="264">
        <v>13.7515</v>
      </c>
      <c r="F248" s="264">
        <v>2.73441E-2</v>
      </c>
      <c r="G248" s="264" t="s">
        <v>14</v>
      </c>
      <c r="H248" s="59" t="s">
        <v>10</v>
      </c>
      <c r="J248" s="264">
        <f>VLOOKUP($B248,Totalt!$B$1:$BH$474,MATCH(J$2,Totalt!$B$1:$AZ$1,0),FALSE)</f>
        <v>191.82355000000001</v>
      </c>
      <c r="K248" s="264">
        <f>VLOOKUP($B248,Totalt!$B$1:$BH$474,MATCH(K$2,Totalt!$B$1:$AZ$1,0),FALSE)</f>
        <v>145.69999999999999</v>
      </c>
      <c r="M248" t="s">
        <v>687</v>
      </c>
      <c r="R248" t="s">
        <v>687</v>
      </c>
      <c r="S248" s="54" t="str">
        <f t="shared" si="6"/>
        <v>ja</v>
      </c>
      <c r="U248">
        <f t="shared" si="7"/>
        <v>167</v>
      </c>
    </row>
    <row r="249" spans="1:21" ht="15" customHeight="1" x14ac:dyDescent="0.25">
      <c r="A249" s="264" t="s">
        <v>312</v>
      </c>
      <c r="B249" s="264" t="s">
        <v>313</v>
      </c>
      <c r="C249" s="264">
        <v>0.112661</v>
      </c>
      <c r="D249" s="264">
        <v>16.536000000000001</v>
      </c>
      <c r="E249" s="264">
        <v>12.4468</v>
      </c>
      <c r="F249" s="264">
        <v>1.2335499999999999E-2</v>
      </c>
      <c r="G249" s="264" t="s">
        <v>10</v>
      </c>
      <c r="H249" s="59" t="s">
        <v>10</v>
      </c>
      <c r="J249" s="264">
        <f>VLOOKUP($B249,Totalt!$B$1:$BH$474,MATCH(J$2,Totalt!$B$1:$AZ$1,0),FALSE)</f>
        <v>12.160000000000002</v>
      </c>
      <c r="K249" s="264">
        <f>VLOOKUP($B249,Totalt!$B$1:$BH$474,MATCH(K$2,Totalt!$B$1:$AZ$1,0),FALSE)</f>
        <v>8.3000000000000007</v>
      </c>
      <c r="M249" t="s">
        <v>687</v>
      </c>
      <c r="R249" t="s">
        <v>687</v>
      </c>
      <c r="S249" s="54" t="str">
        <f t="shared" si="6"/>
        <v>ja</v>
      </c>
      <c r="U249">
        <f t="shared" si="7"/>
        <v>168</v>
      </c>
    </row>
    <row r="250" spans="1:21" ht="15" customHeight="1" x14ac:dyDescent="0.25">
      <c r="A250" s="264" t="s">
        <v>312</v>
      </c>
      <c r="B250" s="264" t="s">
        <v>314</v>
      </c>
      <c r="C250" s="264">
        <v>0.16792299999999999</v>
      </c>
      <c r="D250" s="264">
        <v>35.119799999999998</v>
      </c>
      <c r="E250" s="264">
        <v>9.2587499999999991</v>
      </c>
      <c r="F250" s="264">
        <v>7.2609499999999993E-2</v>
      </c>
      <c r="G250" s="264" t="s">
        <v>10</v>
      </c>
      <c r="H250" s="59" t="s">
        <v>10</v>
      </c>
      <c r="J250" s="264">
        <f>VLOOKUP($B250,Totalt!$B$1:$BH$474,MATCH(J$2,Totalt!$B$1:$AZ$1,0),FALSE)</f>
        <v>13.427999999999999</v>
      </c>
      <c r="K250" s="264">
        <f>VLOOKUP($B250,Totalt!$B$1:$BH$474,MATCH(K$2,Totalt!$B$1:$AZ$1,0),FALSE)</f>
        <v>10.199999999999999</v>
      </c>
      <c r="M250" t="s">
        <v>687</v>
      </c>
      <c r="R250" t="s">
        <v>687</v>
      </c>
      <c r="S250" s="54" t="str">
        <f t="shared" si="6"/>
        <v>ja</v>
      </c>
      <c r="U250">
        <f t="shared" si="7"/>
        <v>169</v>
      </c>
    </row>
    <row r="251" spans="1:21" ht="15" customHeight="1" x14ac:dyDescent="0.25">
      <c r="A251" s="264" t="s">
        <v>312</v>
      </c>
      <c r="B251" s="264" t="s">
        <v>315</v>
      </c>
      <c r="C251" s="264">
        <v>0.16009200000000001</v>
      </c>
      <c r="D251" s="264">
        <v>31.9252</v>
      </c>
      <c r="E251" s="264">
        <v>10.4839</v>
      </c>
      <c r="F251" s="264">
        <v>5.45094E-2</v>
      </c>
      <c r="G251" s="264" t="s">
        <v>10</v>
      </c>
      <c r="H251" s="59" t="s">
        <v>10</v>
      </c>
      <c r="J251" s="264">
        <f>VLOOKUP($B251,Totalt!$B$1:$BH$474,MATCH(J$2,Totalt!$B$1:$AZ$1,0),FALSE)</f>
        <v>87.783000000000015</v>
      </c>
      <c r="K251" s="264">
        <f>VLOOKUP($B251,Totalt!$B$1:$BH$474,MATCH(K$2,Totalt!$B$1:$AZ$1,0),FALSE)</f>
        <v>63.1</v>
      </c>
      <c r="M251" t="s">
        <v>687</v>
      </c>
      <c r="R251" t="s">
        <v>687</v>
      </c>
      <c r="S251" s="54" t="str">
        <f t="shared" si="6"/>
        <v>ja</v>
      </c>
      <c r="U251">
        <f t="shared" si="7"/>
        <v>170</v>
      </c>
    </row>
    <row r="252" spans="1:21" ht="15" customHeight="1" x14ac:dyDescent="0.25">
      <c r="A252" s="264" t="s">
        <v>316</v>
      </c>
      <c r="B252" s="264" t="s">
        <v>317</v>
      </c>
      <c r="C252" s="264">
        <v>8.3614999999999995E-2</v>
      </c>
      <c r="D252" s="264">
        <v>17.977499999999999</v>
      </c>
      <c r="E252" s="264">
        <v>1.9580900000000001</v>
      </c>
      <c r="F252" s="264">
        <v>5.3050600000000003E-2</v>
      </c>
      <c r="G252" s="264" t="s">
        <v>14</v>
      </c>
      <c r="H252" s="59" t="s">
        <v>10</v>
      </c>
      <c r="J252" s="264">
        <f>VLOOKUP($B252,Totalt!$B$1:$BH$474,MATCH(J$2,Totalt!$B$1:$AZ$1,0),FALSE)</f>
        <v>890.19999999999993</v>
      </c>
      <c r="K252" s="264">
        <f>VLOOKUP($B252,Totalt!$B$1:$BH$474,MATCH(K$2,Totalt!$B$1:$AZ$1,0),FALSE)</f>
        <v>775.1</v>
      </c>
      <c r="L252" s="259" t="s">
        <v>1347</v>
      </c>
      <c r="M252" t="s">
        <v>687</v>
      </c>
      <c r="R252" t="s">
        <v>687</v>
      </c>
      <c r="S252" s="54" t="str">
        <f t="shared" si="6"/>
        <v>ja</v>
      </c>
      <c r="U252">
        <f t="shared" si="7"/>
        <v>171</v>
      </c>
    </row>
    <row r="253" spans="1:21" ht="15" customHeight="1" x14ac:dyDescent="0.25">
      <c r="A253" s="264" t="s">
        <v>316</v>
      </c>
      <c r="B253" s="264" t="s">
        <v>318</v>
      </c>
      <c r="C253" s="264">
        <v>0.13356799999999999</v>
      </c>
      <c r="D253" s="264">
        <v>16.992999999999999</v>
      </c>
      <c r="E253" s="264">
        <v>13.7735</v>
      </c>
      <c r="F253" s="264">
        <v>2.3997299999999999E-2</v>
      </c>
      <c r="G253" s="264" t="s">
        <v>14</v>
      </c>
      <c r="H253" s="59" t="s">
        <v>10</v>
      </c>
      <c r="J253" s="264">
        <f>VLOOKUP($B253,Totalt!$B$1:$BH$474,MATCH(J$2,Totalt!$B$1:$AZ$1,0),FALSE)</f>
        <v>29.17</v>
      </c>
      <c r="K253" s="264">
        <f>VLOOKUP($B253,Totalt!$B$1:$BH$474,MATCH(K$2,Totalt!$B$1:$AZ$1,0),FALSE)</f>
        <v>22.7</v>
      </c>
      <c r="M253" t="s">
        <v>687</v>
      </c>
      <c r="R253" t="s">
        <v>687</v>
      </c>
      <c r="S253" s="54" t="str">
        <f t="shared" si="6"/>
        <v>ja</v>
      </c>
      <c r="U253">
        <f t="shared" si="7"/>
        <v>172</v>
      </c>
    </row>
    <row r="254" spans="1:21" ht="15" customHeight="1" x14ac:dyDescent="0.25">
      <c r="A254" s="264" t="s">
        <v>319</v>
      </c>
      <c r="B254" s="264" t="s">
        <v>320</v>
      </c>
      <c r="C254" s="264">
        <v>0</v>
      </c>
      <c r="D254" s="264">
        <v>0</v>
      </c>
      <c r="E254" s="264">
        <v>0</v>
      </c>
      <c r="F254" s="264">
        <v>0</v>
      </c>
      <c r="G254" s="264" t="s">
        <v>14</v>
      </c>
      <c r="H254" s="59" t="s">
        <v>14</v>
      </c>
      <c r="J254" s="264">
        <f>VLOOKUP($B254,Totalt!$B$1:$BH$474,MATCH(J$2,Totalt!$B$1:$AZ$1,0),FALSE)</f>
        <v>0</v>
      </c>
      <c r="K254" s="264" t="str">
        <f>VLOOKUP($B254,Totalt!$B$1:$BH$474,MATCH(K$2,Totalt!$B$1:$AZ$1,0),FALSE)</f>
        <v/>
      </c>
      <c r="M254" t="s">
        <v>687</v>
      </c>
      <c r="R254" t="s">
        <v>687</v>
      </c>
      <c r="S254" s="54" t="str">
        <f t="shared" si="6"/>
        <v>nej</v>
      </c>
      <c r="U254">
        <f t="shared" si="7"/>
        <v>172</v>
      </c>
    </row>
    <row r="255" spans="1:21" ht="15" customHeight="1" x14ac:dyDescent="0.25">
      <c r="A255" s="264" t="s">
        <v>321</v>
      </c>
      <c r="B255" s="264" t="s">
        <v>322</v>
      </c>
      <c r="C255" s="264">
        <v>8.8327600000000006E-2</v>
      </c>
      <c r="D255" s="264">
        <v>17.2666</v>
      </c>
      <c r="E255" s="264">
        <v>8.0742899999999995</v>
      </c>
      <c r="F255" s="264">
        <v>9.3688399999999998E-3</v>
      </c>
      <c r="G255" s="264" t="s">
        <v>10</v>
      </c>
      <c r="H255" s="59" t="s">
        <v>10</v>
      </c>
      <c r="J255" s="264">
        <f>VLOOKUP($B255,Totalt!$B$1:$BH$474,MATCH(J$2,Totalt!$B$1:$AZ$1,0),FALSE)</f>
        <v>30.42</v>
      </c>
      <c r="K255" s="264">
        <f>VLOOKUP($B255,Totalt!$B$1:$BH$474,MATCH(K$2,Totalt!$B$1:$AZ$1,0),FALSE)</f>
        <v>23.2</v>
      </c>
      <c r="M255" t="s">
        <v>687</v>
      </c>
      <c r="R255" t="s">
        <v>687</v>
      </c>
      <c r="S255" s="54" t="str">
        <f t="shared" si="6"/>
        <v>ja</v>
      </c>
      <c r="U255">
        <f t="shared" si="7"/>
        <v>173</v>
      </c>
    </row>
    <row r="256" spans="1:21" ht="15" customHeight="1" x14ac:dyDescent="0.25">
      <c r="A256" s="264" t="s">
        <v>323</v>
      </c>
      <c r="B256" s="264" t="s">
        <v>324</v>
      </c>
      <c r="C256" s="264">
        <v>5.0489899999999997E-2</v>
      </c>
      <c r="D256" s="264">
        <v>14.079499999999999</v>
      </c>
      <c r="E256" s="264">
        <v>8.92788</v>
      </c>
      <c r="F256" s="264">
        <v>8.0498700000000006E-3</v>
      </c>
      <c r="G256" s="264" t="s">
        <v>10</v>
      </c>
      <c r="H256" s="59" t="s">
        <v>10</v>
      </c>
      <c r="J256" s="264">
        <f>VLOOKUP($B256,Totalt!$B$1:$BH$474,MATCH(J$2,Totalt!$B$1:$AZ$1,0),FALSE)</f>
        <v>131.37058999999999</v>
      </c>
      <c r="K256" s="264">
        <f>VLOOKUP($B256,Totalt!$B$1:$BH$474,MATCH(K$2,Totalt!$B$1:$AZ$1,0),FALSE)</f>
        <v>88</v>
      </c>
      <c r="M256" t="s">
        <v>687</v>
      </c>
      <c r="R256" t="s">
        <v>687</v>
      </c>
      <c r="S256" s="54" t="str">
        <f t="shared" si="6"/>
        <v>ja</v>
      </c>
      <c r="U256">
        <f t="shared" si="7"/>
        <v>174</v>
      </c>
    </row>
    <row r="257" spans="1:21" ht="15" customHeight="1" x14ac:dyDescent="0.25">
      <c r="A257" s="264" t="s">
        <v>323</v>
      </c>
      <c r="B257" s="264" t="s">
        <v>325</v>
      </c>
      <c r="C257" s="264">
        <v>0.17252799999999999</v>
      </c>
      <c r="D257" s="264">
        <v>15.3994</v>
      </c>
      <c r="E257" s="264">
        <v>17.125499999999999</v>
      </c>
      <c r="F257" s="264">
        <v>2.13806E-2</v>
      </c>
      <c r="G257" s="264" t="s">
        <v>10</v>
      </c>
      <c r="H257" s="59" t="s">
        <v>10</v>
      </c>
      <c r="J257" s="264">
        <f>VLOOKUP($B257,Totalt!$B$1:$BH$474,MATCH(J$2,Totalt!$B$1:$AZ$1,0),FALSE)</f>
        <v>10.72</v>
      </c>
      <c r="K257" s="264">
        <f>VLOOKUP($B257,Totalt!$B$1:$BH$474,MATCH(K$2,Totalt!$B$1:$AZ$1,0),FALSE)</f>
        <v>8.07</v>
      </c>
      <c r="M257" t="s">
        <v>687</v>
      </c>
      <c r="R257" t="s">
        <v>687</v>
      </c>
      <c r="S257" s="54" t="str">
        <f t="shared" si="6"/>
        <v>ja</v>
      </c>
      <c r="U257">
        <f t="shared" si="7"/>
        <v>175</v>
      </c>
    </row>
    <row r="258" spans="1:21" ht="15" customHeight="1" x14ac:dyDescent="0.25">
      <c r="A258" s="264" t="s">
        <v>323</v>
      </c>
      <c r="B258" s="264" t="s">
        <v>326</v>
      </c>
      <c r="C258" s="264">
        <v>3.07761</v>
      </c>
      <c r="D258" s="264">
        <v>210.667</v>
      </c>
      <c r="E258" s="264">
        <v>94.548699999999997</v>
      </c>
      <c r="F258" s="264">
        <v>2.7008999999999998E-2</v>
      </c>
      <c r="G258" s="264" t="s">
        <v>14</v>
      </c>
      <c r="H258" s="59" t="s">
        <v>14</v>
      </c>
      <c r="J258" s="264">
        <f>VLOOKUP($B258,Totalt!$B$1:$BH$474,MATCH(J$2,Totalt!$B$1:$AZ$1,0),FALSE)</f>
        <v>1.7749999999999999</v>
      </c>
      <c r="K258" s="264">
        <f>VLOOKUP($B258,Totalt!$B$1:$BH$474,MATCH(K$2,Totalt!$B$1:$AZ$1,0),FALSE)</f>
        <v>1.216</v>
      </c>
      <c r="L258" t="s">
        <v>1090</v>
      </c>
      <c r="M258" t="s">
        <v>687</v>
      </c>
      <c r="R258" t="s">
        <v>687</v>
      </c>
      <c r="S258" s="54" t="str">
        <f t="shared" si="6"/>
        <v>nej</v>
      </c>
      <c r="U258">
        <f t="shared" si="7"/>
        <v>175</v>
      </c>
    </row>
    <row r="259" spans="1:21" ht="15" customHeight="1" x14ac:dyDescent="0.25">
      <c r="A259" s="264" t="s">
        <v>327</v>
      </c>
      <c r="B259" s="264" t="s">
        <v>328</v>
      </c>
      <c r="C259" s="264">
        <v>0.245951</v>
      </c>
      <c r="D259" s="264">
        <v>38.2102</v>
      </c>
      <c r="E259" s="264">
        <v>12.637499999999999</v>
      </c>
      <c r="F259" s="264">
        <v>8.9231000000000005E-2</v>
      </c>
      <c r="G259" s="264" t="s">
        <v>14</v>
      </c>
      <c r="H259" s="59" t="s">
        <v>10</v>
      </c>
      <c r="J259" s="264">
        <f>VLOOKUP($B259,Totalt!$B$1:$BH$474,MATCH(J$2,Totalt!$B$1:$AZ$1,0),FALSE)</f>
        <v>16.748000000000001</v>
      </c>
      <c r="K259" s="264">
        <f>VLOOKUP($B259,Totalt!$B$1:$BH$474,MATCH(K$2,Totalt!$B$1:$AZ$1,0),FALSE)</f>
        <v>15.6</v>
      </c>
      <c r="M259" t="s">
        <v>687</v>
      </c>
      <c r="R259" t="s">
        <v>687</v>
      </c>
      <c r="S259" s="54" t="str">
        <f t="shared" si="6"/>
        <v>ja</v>
      </c>
      <c r="U259">
        <f t="shared" si="7"/>
        <v>176</v>
      </c>
    </row>
    <row r="260" spans="1:21" ht="15" customHeight="1" x14ac:dyDescent="0.25">
      <c r="A260" s="264" t="s">
        <v>329</v>
      </c>
      <c r="B260" s="264" t="s">
        <v>330</v>
      </c>
      <c r="C260" s="264">
        <v>0.26316400000000001</v>
      </c>
      <c r="D260" s="264">
        <v>77.072500000000005</v>
      </c>
      <c r="E260" s="264">
        <v>8.9527800000000006</v>
      </c>
      <c r="F260" s="264">
        <v>0.203794</v>
      </c>
      <c r="G260" s="264" t="s">
        <v>10</v>
      </c>
      <c r="H260" s="59" t="s">
        <v>10</v>
      </c>
      <c r="J260" s="264">
        <f>VLOOKUP($B260,Totalt!$B$1:$BH$474,MATCH(J$2,Totalt!$B$1:$AZ$1,0),FALSE)</f>
        <v>225.64947000000001</v>
      </c>
      <c r="K260" s="264">
        <f>VLOOKUP($B260,Totalt!$B$1:$BH$474,MATCH(K$2,Totalt!$B$1:$AZ$1,0),FALSE)</f>
        <v>180.9</v>
      </c>
      <c r="M260" t="s">
        <v>687</v>
      </c>
      <c r="R260" t="s">
        <v>687</v>
      </c>
      <c r="S260" s="54" t="str">
        <f t="shared" ref="S260:S323" si="8">IF(N260="x","nej",
IF(O260="x","ja",
IF(H260="ja","ja","nej")))</f>
        <v>ja</v>
      </c>
      <c r="U260">
        <f t="shared" ref="U260:U323" si="9">IF(ISERROR(S260),U259,IF(S260="ja",U259+1,U259))</f>
        <v>177</v>
      </c>
    </row>
    <row r="261" spans="1:21" ht="15" customHeight="1" x14ac:dyDescent="0.25">
      <c r="A261" s="264" t="s">
        <v>331</v>
      </c>
      <c r="B261" s="264" t="s">
        <v>332</v>
      </c>
      <c r="C261" s="264">
        <v>0</v>
      </c>
      <c r="D261" s="264">
        <v>0</v>
      </c>
      <c r="E261" s="264">
        <v>0</v>
      </c>
      <c r="F261" s="264">
        <v>0</v>
      </c>
      <c r="G261" s="264" t="s">
        <v>14</v>
      </c>
      <c r="H261" s="59" t="s">
        <v>14</v>
      </c>
      <c r="J261" s="264">
        <f>VLOOKUP($B261,Totalt!$B$1:$BH$474,MATCH(J$2,Totalt!$B$1:$AZ$1,0),FALSE)</f>
        <v>0</v>
      </c>
      <c r="K261" s="264" t="str">
        <f>VLOOKUP($B261,Totalt!$B$1:$BH$474,MATCH(K$2,Totalt!$B$1:$AZ$1,0),FALSE)</f>
        <v/>
      </c>
      <c r="M261" t="s">
        <v>687</v>
      </c>
      <c r="R261" t="s">
        <v>687</v>
      </c>
      <c r="S261" s="54" t="str">
        <f t="shared" si="8"/>
        <v>nej</v>
      </c>
      <c r="U261">
        <f t="shared" si="9"/>
        <v>177</v>
      </c>
    </row>
    <row r="262" spans="1:21" ht="15" customHeight="1" x14ac:dyDescent="0.25">
      <c r="A262" s="264" t="s">
        <v>333</v>
      </c>
      <c r="B262" s="264" t="s">
        <v>334</v>
      </c>
      <c r="C262" s="264">
        <v>0</v>
      </c>
      <c r="D262" s="264">
        <v>0</v>
      </c>
      <c r="E262" s="264">
        <v>0</v>
      </c>
      <c r="F262" s="264">
        <v>0</v>
      </c>
      <c r="G262" s="264" t="s">
        <v>14</v>
      </c>
      <c r="H262" s="59" t="s">
        <v>14</v>
      </c>
      <c r="J262" s="264">
        <f>VLOOKUP($B262,Totalt!$B$1:$BH$474,MATCH(J$2,Totalt!$B$1:$AZ$1,0),FALSE)</f>
        <v>0</v>
      </c>
      <c r="K262" s="264" t="str">
        <f>VLOOKUP($B262,Totalt!$B$1:$BH$474,MATCH(K$2,Totalt!$B$1:$AZ$1,0),FALSE)</f>
        <v/>
      </c>
      <c r="M262" t="s">
        <v>687</v>
      </c>
      <c r="R262" t="s">
        <v>687</v>
      </c>
      <c r="S262" s="54" t="str">
        <f t="shared" si="8"/>
        <v>nej</v>
      </c>
      <c r="U262">
        <f t="shared" si="9"/>
        <v>177</v>
      </c>
    </row>
    <row r="263" spans="1:21" ht="15" customHeight="1" x14ac:dyDescent="0.25">
      <c r="A263" s="264" t="s">
        <v>335</v>
      </c>
      <c r="B263" s="264" t="s">
        <v>336</v>
      </c>
      <c r="C263" s="264">
        <v>0</v>
      </c>
      <c r="D263" s="264">
        <v>0</v>
      </c>
      <c r="E263" s="264">
        <v>0</v>
      </c>
      <c r="F263" s="264">
        <v>0</v>
      </c>
      <c r="G263" s="264" t="s">
        <v>10</v>
      </c>
      <c r="H263" s="59" t="s">
        <v>14</v>
      </c>
      <c r="J263" s="264">
        <f>VLOOKUP($B263,Totalt!$B$1:$BH$474,MATCH(J$2,Totalt!$B$1:$AZ$1,0),FALSE)</f>
        <v>0</v>
      </c>
      <c r="K263" s="264" t="str">
        <f>VLOOKUP($B263,Totalt!$B$1:$BH$474,MATCH(K$2,Totalt!$B$1:$AZ$1,0),FALSE)</f>
        <v/>
      </c>
      <c r="M263" t="s">
        <v>687</v>
      </c>
      <c r="R263" t="s">
        <v>687</v>
      </c>
      <c r="S263" s="54" t="str">
        <f t="shared" si="8"/>
        <v>nej</v>
      </c>
      <c r="U263">
        <f t="shared" si="9"/>
        <v>177</v>
      </c>
    </row>
    <row r="264" spans="1:21" ht="15" customHeight="1" x14ac:dyDescent="0.25">
      <c r="A264" s="264" t="s">
        <v>335</v>
      </c>
      <c r="B264" s="264" t="s">
        <v>337</v>
      </c>
      <c r="C264" s="264">
        <v>0.137043</v>
      </c>
      <c r="D264" s="264">
        <v>23.273499999999999</v>
      </c>
      <c r="E264" s="264">
        <v>7.7134099999999997</v>
      </c>
      <c r="F264" s="264">
        <v>2.3423200000000002E-2</v>
      </c>
      <c r="G264" s="264" t="s">
        <v>10</v>
      </c>
      <c r="H264" s="59" t="s">
        <v>10</v>
      </c>
      <c r="J264" s="264">
        <f>VLOOKUP($B264,Totalt!$B$1:$BH$474,MATCH(J$2,Totalt!$B$1:$AZ$1,0),FALSE)</f>
        <v>48.2</v>
      </c>
      <c r="K264" s="264">
        <f>VLOOKUP($B264,Totalt!$B$1:$BH$474,MATCH(K$2,Totalt!$B$1:$AZ$1,0),FALSE)</f>
        <v>37.200000000000003</v>
      </c>
      <c r="M264" t="s">
        <v>687</v>
      </c>
      <c r="R264" t="s">
        <v>687</v>
      </c>
      <c r="S264" s="54" t="str">
        <f t="shared" si="8"/>
        <v>ja</v>
      </c>
      <c r="U264">
        <f t="shared" si="9"/>
        <v>178</v>
      </c>
    </row>
    <row r="265" spans="1:21" ht="15" customHeight="1" x14ac:dyDescent="0.25">
      <c r="A265" s="264" t="s">
        <v>335</v>
      </c>
      <c r="B265" s="264" t="s">
        <v>338</v>
      </c>
      <c r="C265" s="264">
        <v>0.67630000000000001</v>
      </c>
      <c r="D265" s="264">
        <v>196.465</v>
      </c>
      <c r="E265" s="264">
        <v>17.375399999999999</v>
      </c>
      <c r="F265" s="264">
        <v>0.42539300000000002</v>
      </c>
      <c r="G265" s="264" t="s">
        <v>10</v>
      </c>
      <c r="H265" s="59" t="s">
        <v>10</v>
      </c>
      <c r="J265" s="264">
        <f>VLOOKUP($B265,Totalt!$B$1:$BH$474,MATCH(J$2,Totalt!$B$1:$AZ$1,0),FALSE)</f>
        <v>1590.8433</v>
      </c>
      <c r="K265" s="264">
        <f>VLOOKUP($B265,Totalt!$B$1:$BH$474,MATCH(K$2,Totalt!$B$1:$AZ$1,0),FALSE)</f>
        <v>1455</v>
      </c>
      <c r="M265" t="s">
        <v>687</v>
      </c>
      <c r="R265" t="s">
        <v>687</v>
      </c>
      <c r="S265" s="54" t="str">
        <f t="shared" si="8"/>
        <v>ja</v>
      </c>
      <c r="U265">
        <f t="shared" si="9"/>
        <v>179</v>
      </c>
    </row>
    <row r="266" spans="1:21" ht="15" customHeight="1" x14ac:dyDescent="0.25">
      <c r="A266" s="264" t="s">
        <v>339</v>
      </c>
      <c r="B266" s="264" t="s">
        <v>340</v>
      </c>
      <c r="C266" s="264">
        <v>4.8555099999999997E-2</v>
      </c>
      <c r="D266" s="264">
        <v>15.7348</v>
      </c>
      <c r="E266" s="264">
        <v>4.8115199999999998</v>
      </c>
      <c r="F266" s="264">
        <v>3.2736100000000001E-3</v>
      </c>
      <c r="G266" s="264" t="s">
        <v>10</v>
      </c>
      <c r="H266" s="59" t="s">
        <v>10</v>
      </c>
      <c r="J266" s="264">
        <f>VLOOKUP($B266,Totalt!$B$1:$BH$474,MATCH(J$2,Totalt!$B$1:$AZ$1,0),FALSE)</f>
        <v>459.13500700000003</v>
      </c>
      <c r="K266" s="264">
        <f>VLOOKUP($B266,Totalt!$B$1:$BH$474,MATCH(K$2,Totalt!$B$1:$AZ$1,0),FALSE)</f>
        <v>443</v>
      </c>
      <c r="M266" t="s">
        <v>687</v>
      </c>
      <c r="R266" t="s">
        <v>687</v>
      </c>
      <c r="S266" s="54" t="str">
        <f t="shared" si="8"/>
        <v>ja</v>
      </c>
      <c r="U266">
        <f t="shared" si="9"/>
        <v>180</v>
      </c>
    </row>
    <row r="267" spans="1:21" ht="15" customHeight="1" x14ac:dyDescent="0.25">
      <c r="A267" s="264" t="s">
        <v>339</v>
      </c>
      <c r="B267" s="264" t="s">
        <v>341</v>
      </c>
      <c r="C267" s="264">
        <v>4.2280400000000003E-2</v>
      </c>
      <c r="D267" s="264">
        <v>5.79535</v>
      </c>
      <c r="E267" s="264">
        <v>4.4758599999999999</v>
      </c>
      <c r="F267" s="264">
        <v>0</v>
      </c>
      <c r="G267" s="264" t="s">
        <v>10</v>
      </c>
      <c r="H267" s="59" t="s">
        <v>10</v>
      </c>
      <c r="J267" s="264">
        <f>VLOOKUP($B267,Totalt!$B$1:$BH$474,MATCH(J$2,Totalt!$B$1:$AZ$1,0),FALSE)</f>
        <v>21.044975300000001</v>
      </c>
      <c r="K267" s="264">
        <f>VLOOKUP($B267,Totalt!$B$1:$BH$474,MATCH(K$2,Totalt!$B$1:$AZ$1,0),FALSE)</f>
        <v>20.79</v>
      </c>
      <c r="M267" t="s">
        <v>687</v>
      </c>
      <c r="R267" t="s">
        <v>687</v>
      </c>
      <c r="S267" s="54" t="str">
        <f t="shared" si="8"/>
        <v>ja</v>
      </c>
      <c r="U267">
        <f t="shared" si="9"/>
        <v>181</v>
      </c>
    </row>
    <row r="268" spans="1:21" ht="15" customHeight="1" x14ac:dyDescent="0.25">
      <c r="A268" s="264" t="s">
        <v>342</v>
      </c>
      <c r="B268" s="264" t="s">
        <v>343</v>
      </c>
      <c r="C268" s="264">
        <v>0.30394900000000002</v>
      </c>
      <c r="D268" s="264">
        <v>6.9406299999999996</v>
      </c>
      <c r="E268" s="264">
        <v>4.9924400000000002</v>
      </c>
      <c r="F268" s="264">
        <v>1.4316499999999999E-2</v>
      </c>
      <c r="G268" s="264" t="s">
        <v>10</v>
      </c>
      <c r="H268" s="59" t="s">
        <v>10</v>
      </c>
      <c r="J268" s="264">
        <f>VLOOKUP($B268,Totalt!$B$1:$BH$474,MATCH(J$2,Totalt!$B$1:$AZ$1,0),FALSE)</f>
        <v>1119.8764000000001</v>
      </c>
      <c r="K268" s="264">
        <f>VLOOKUP($B268,Totalt!$B$1:$BH$474,MATCH(K$2,Totalt!$B$1:$AZ$1,0),FALSE)</f>
        <v>1027.529</v>
      </c>
      <c r="M268" t="s">
        <v>687</v>
      </c>
      <c r="R268" t="s">
        <v>687</v>
      </c>
      <c r="S268" s="54" t="str">
        <f t="shared" si="8"/>
        <v>ja</v>
      </c>
      <c r="U268">
        <f t="shared" si="9"/>
        <v>182</v>
      </c>
    </row>
    <row r="269" spans="1:21" ht="15" customHeight="1" x14ac:dyDescent="0.25">
      <c r="A269" s="264" t="s">
        <v>344</v>
      </c>
      <c r="B269" s="264" t="s">
        <v>345</v>
      </c>
      <c r="C269" s="264">
        <v>7.2336400000000004E-3</v>
      </c>
      <c r="D269" s="264">
        <v>0.85485800000000001</v>
      </c>
      <c r="E269" s="264">
        <v>2.7135699999999998E-3</v>
      </c>
      <c r="F269" s="264">
        <v>1.01348E-3</v>
      </c>
      <c r="G269" s="264" t="s">
        <v>10</v>
      </c>
      <c r="H269" s="59" t="s">
        <v>10</v>
      </c>
      <c r="J269" s="264">
        <f>VLOOKUP($B269,Totalt!$B$1:$BH$474,MATCH(J$2,Totalt!$B$1:$AZ$1,0),FALSE)</f>
        <v>18.254000000000001</v>
      </c>
      <c r="K269" s="264">
        <f>VLOOKUP($B269,Totalt!$B$1:$BH$474,MATCH(K$2,Totalt!$B$1:$AZ$1,0),FALSE)</f>
        <v>15.721</v>
      </c>
      <c r="M269" t="s">
        <v>687</v>
      </c>
      <c r="R269" t="s">
        <v>687</v>
      </c>
      <c r="S269" s="54" t="str">
        <f t="shared" si="8"/>
        <v>ja</v>
      </c>
      <c r="U269">
        <f t="shared" si="9"/>
        <v>183</v>
      </c>
    </row>
    <row r="270" spans="1:21" ht="15" customHeight="1" x14ac:dyDescent="0.25">
      <c r="A270" s="264" t="s">
        <v>344</v>
      </c>
      <c r="B270" s="264" t="s">
        <v>346</v>
      </c>
      <c r="C270" s="264">
        <v>0.112182</v>
      </c>
      <c r="D270" s="264">
        <v>18.038399999999999</v>
      </c>
      <c r="E270" s="264">
        <v>6.0645499999999997</v>
      </c>
      <c r="F270" s="264">
        <v>1.2659699999999999E-2</v>
      </c>
      <c r="G270" s="264" t="s">
        <v>10</v>
      </c>
      <c r="H270" s="59" t="s">
        <v>10</v>
      </c>
      <c r="J270" s="264">
        <f>VLOOKUP($B270,Totalt!$B$1:$BH$474,MATCH(J$2,Totalt!$B$1:$AZ$1,0),FALSE)</f>
        <v>139.80296000000001</v>
      </c>
      <c r="K270" s="264">
        <f>VLOOKUP($B270,Totalt!$B$1:$BH$474,MATCH(K$2,Totalt!$B$1:$AZ$1,0),FALSE)</f>
        <v>122.807</v>
      </c>
      <c r="M270" t="s">
        <v>687</v>
      </c>
      <c r="R270" t="s">
        <v>687</v>
      </c>
      <c r="S270" s="54" t="str">
        <f t="shared" si="8"/>
        <v>ja</v>
      </c>
      <c r="U270">
        <f t="shared" si="9"/>
        <v>184</v>
      </c>
    </row>
    <row r="271" spans="1:21" ht="15" customHeight="1" x14ac:dyDescent="0.25">
      <c r="A271" s="264" t="s">
        <v>344</v>
      </c>
      <c r="B271" s="264" t="s">
        <v>347</v>
      </c>
      <c r="C271" s="264">
        <v>0.306064</v>
      </c>
      <c r="D271" s="264">
        <v>54.128500000000003</v>
      </c>
      <c r="E271" s="264">
        <v>9.9660700000000002</v>
      </c>
      <c r="F271" s="264">
        <v>7.4535699999999996E-2</v>
      </c>
      <c r="G271" s="264" t="s">
        <v>10</v>
      </c>
      <c r="H271" s="59" t="s">
        <v>10</v>
      </c>
      <c r="J271" s="264">
        <f>VLOOKUP($B271,Totalt!$B$1:$BH$474,MATCH(J$2,Totalt!$B$1:$AZ$1,0),FALSE)</f>
        <v>28.751999999999999</v>
      </c>
      <c r="K271" s="264">
        <f>VLOOKUP($B271,Totalt!$B$1:$BH$474,MATCH(K$2,Totalt!$B$1:$AZ$1,0),FALSE)</f>
        <v>18.997</v>
      </c>
      <c r="M271" t="s">
        <v>687</v>
      </c>
      <c r="R271" t="s">
        <v>687</v>
      </c>
      <c r="S271" s="54" t="str">
        <f t="shared" si="8"/>
        <v>ja</v>
      </c>
      <c r="U271">
        <f t="shared" si="9"/>
        <v>185</v>
      </c>
    </row>
    <row r="272" spans="1:21" ht="15" customHeight="1" x14ac:dyDescent="0.25">
      <c r="A272" s="264" t="s">
        <v>348</v>
      </c>
      <c r="B272" s="264" t="s">
        <v>349</v>
      </c>
      <c r="C272" s="264">
        <v>0.10724</v>
      </c>
      <c r="D272" s="264">
        <v>21.1053</v>
      </c>
      <c r="E272" s="264">
        <v>8.1896000000000004</v>
      </c>
      <c r="F272" s="264">
        <v>2.3115900000000002E-2</v>
      </c>
      <c r="G272" s="264" t="s">
        <v>10</v>
      </c>
      <c r="H272" s="59" t="s">
        <v>10</v>
      </c>
      <c r="J272" s="264">
        <f>VLOOKUP($B272,Totalt!$B$1:$BH$474,MATCH(J$2,Totalt!$B$1:$AZ$1,0),FALSE)</f>
        <v>154.51929999999999</v>
      </c>
      <c r="K272" s="264">
        <f>VLOOKUP($B272,Totalt!$B$1:$BH$474,MATCH(K$2,Totalt!$B$1:$AZ$1,0),FALSE)</f>
        <v>133.43</v>
      </c>
      <c r="M272" t="s">
        <v>687</v>
      </c>
      <c r="R272" t="s">
        <v>687</v>
      </c>
      <c r="S272" s="54" t="str">
        <f t="shared" si="8"/>
        <v>ja</v>
      </c>
      <c r="U272">
        <f t="shared" si="9"/>
        <v>186</v>
      </c>
    </row>
    <row r="273" spans="1:21" ht="15" customHeight="1" x14ac:dyDescent="0.25">
      <c r="A273" s="264" t="s">
        <v>350</v>
      </c>
      <c r="B273" s="264" t="s">
        <v>351</v>
      </c>
      <c r="C273" s="264">
        <v>0.19900399999999999</v>
      </c>
      <c r="D273" s="264">
        <v>16.915099999999999</v>
      </c>
      <c r="E273" s="264">
        <v>16.283200000000001</v>
      </c>
      <c r="F273" s="264">
        <v>2.4956599999999999E-2</v>
      </c>
      <c r="G273" s="264" t="s">
        <v>10</v>
      </c>
      <c r="H273" s="59" t="s">
        <v>10</v>
      </c>
      <c r="J273" s="264">
        <f>VLOOKUP($B273,Totalt!$B$1:$BH$474,MATCH(J$2,Totalt!$B$1:$AZ$1,0),FALSE)</f>
        <v>2.6509999999999998</v>
      </c>
      <c r="K273" s="264">
        <f>VLOOKUP($B273,Totalt!$B$1:$BH$474,MATCH(K$2,Totalt!$B$1:$AZ$1,0),FALSE)</f>
        <v>2.1190000000000002</v>
      </c>
      <c r="M273" t="s">
        <v>687</v>
      </c>
      <c r="R273" t="s">
        <v>687</v>
      </c>
      <c r="S273" s="54" t="str">
        <f t="shared" si="8"/>
        <v>ja</v>
      </c>
      <c r="U273">
        <f t="shared" si="9"/>
        <v>187</v>
      </c>
    </row>
    <row r="274" spans="1:21" ht="15" customHeight="1" x14ac:dyDescent="0.25">
      <c r="A274" s="264" t="s">
        <v>350</v>
      </c>
      <c r="B274" s="264" t="s">
        <v>352</v>
      </c>
      <c r="C274" s="264">
        <v>0.240619</v>
      </c>
      <c r="D274" s="264">
        <v>50.973700000000001</v>
      </c>
      <c r="E274" s="264">
        <v>10.3521</v>
      </c>
      <c r="F274" s="264">
        <v>0.118299</v>
      </c>
      <c r="G274" s="264" t="s">
        <v>10</v>
      </c>
      <c r="H274" s="59" t="s">
        <v>10</v>
      </c>
      <c r="J274" s="264">
        <f>VLOOKUP($B274,Totalt!$B$1:$BH$474,MATCH(J$2,Totalt!$B$1:$AZ$1,0),FALSE)</f>
        <v>13.336</v>
      </c>
      <c r="K274" s="264">
        <f>VLOOKUP($B274,Totalt!$B$1:$BH$474,MATCH(K$2,Totalt!$B$1:$AZ$1,0),FALSE)</f>
        <v>10.849</v>
      </c>
      <c r="M274" t="s">
        <v>687</v>
      </c>
      <c r="R274" t="s">
        <v>687</v>
      </c>
      <c r="S274" s="54" t="str">
        <f t="shared" si="8"/>
        <v>ja</v>
      </c>
      <c r="U274">
        <f t="shared" si="9"/>
        <v>188</v>
      </c>
    </row>
    <row r="275" spans="1:21" ht="15" customHeight="1" x14ac:dyDescent="0.25">
      <c r="A275" s="264" t="s">
        <v>350</v>
      </c>
      <c r="B275" s="264" t="s">
        <v>353</v>
      </c>
      <c r="C275" s="264">
        <v>0.11230999999999999</v>
      </c>
      <c r="D275" s="264">
        <v>17.882300000000001</v>
      </c>
      <c r="E275" s="264">
        <v>5.8697499999999998</v>
      </c>
      <c r="F275" s="264">
        <v>3.0101099999999999E-2</v>
      </c>
      <c r="G275" s="264" t="s">
        <v>10</v>
      </c>
      <c r="H275" s="59" t="s">
        <v>10</v>
      </c>
      <c r="J275" s="264">
        <f>VLOOKUP($B275,Totalt!$B$1:$BH$474,MATCH(J$2,Totalt!$B$1:$AZ$1,0),FALSE)</f>
        <v>159.04802000000001</v>
      </c>
      <c r="K275" s="264">
        <f>VLOOKUP($B275,Totalt!$B$1:$BH$474,MATCH(K$2,Totalt!$B$1:$AZ$1,0),FALSE)</f>
        <v>157.19800000000001</v>
      </c>
      <c r="M275" t="s">
        <v>687</v>
      </c>
      <c r="R275" t="s">
        <v>687</v>
      </c>
      <c r="S275" s="54" t="str">
        <f t="shared" si="8"/>
        <v>ja</v>
      </c>
      <c r="U275">
        <f t="shared" si="9"/>
        <v>189</v>
      </c>
    </row>
    <row r="276" spans="1:21" ht="15" customHeight="1" x14ac:dyDescent="0.25">
      <c r="A276" s="264" t="s">
        <v>354</v>
      </c>
      <c r="B276" s="264" t="s">
        <v>355</v>
      </c>
      <c r="C276" s="264">
        <v>0.16040099999999999</v>
      </c>
      <c r="D276" s="264">
        <v>34.0075</v>
      </c>
      <c r="E276" s="264">
        <v>10.043900000000001</v>
      </c>
      <c r="F276" s="264">
        <v>4.3893500000000002E-2</v>
      </c>
      <c r="G276" s="264" t="s">
        <v>10</v>
      </c>
      <c r="H276" s="59" t="s">
        <v>10</v>
      </c>
      <c r="J276" s="264">
        <f>VLOOKUP($B276,Totalt!$B$1:$BH$474,MATCH(J$2,Totalt!$B$1:$AZ$1,0),FALSE)</f>
        <v>60.819999999999993</v>
      </c>
      <c r="K276" s="264">
        <f>VLOOKUP($B276,Totalt!$B$1:$BH$474,MATCH(K$2,Totalt!$B$1:$AZ$1,0),FALSE)</f>
        <v>41.4</v>
      </c>
      <c r="M276" t="s">
        <v>687</v>
      </c>
      <c r="R276" t="s">
        <v>687</v>
      </c>
      <c r="S276" s="54" t="str">
        <f t="shared" si="8"/>
        <v>ja</v>
      </c>
      <c r="U276">
        <f t="shared" si="9"/>
        <v>190</v>
      </c>
    </row>
    <row r="277" spans="1:21" ht="15" customHeight="1" x14ac:dyDescent="0.25">
      <c r="A277" s="264" t="s">
        <v>356</v>
      </c>
      <c r="B277" s="264" t="s">
        <v>357</v>
      </c>
      <c r="C277" s="264">
        <v>7.0335099999999998E-2</v>
      </c>
      <c r="D277" s="264">
        <v>11.6951</v>
      </c>
      <c r="E277" s="264">
        <v>8.2070600000000002</v>
      </c>
      <c r="F277" s="264">
        <v>1.1139100000000001E-2</v>
      </c>
      <c r="G277" s="264" t="s">
        <v>14</v>
      </c>
      <c r="H277" s="59" t="s">
        <v>10</v>
      </c>
      <c r="J277" s="264">
        <f>VLOOKUP($B277,Totalt!$B$1:$BH$474,MATCH(J$2,Totalt!$B$1:$AZ$1,0),FALSE)</f>
        <v>161.45805000000004</v>
      </c>
      <c r="K277" s="264">
        <f>VLOOKUP($B277,Totalt!$B$1:$BH$474,MATCH(K$2,Totalt!$B$1:$AZ$1,0),FALSE)</f>
        <v>132.30000000000001</v>
      </c>
      <c r="M277" t="s">
        <v>687</v>
      </c>
      <c r="R277" t="s">
        <v>687</v>
      </c>
      <c r="S277" s="54" t="str">
        <f t="shared" si="8"/>
        <v>ja</v>
      </c>
      <c r="U277">
        <f t="shared" si="9"/>
        <v>191</v>
      </c>
    </row>
    <row r="278" spans="1:21" ht="15" customHeight="1" x14ac:dyDescent="0.25">
      <c r="A278" s="264" t="s">
        <v>358</v>
      </c>
      <c r="B278" s="264" t="s">
        <v>359</v>
      </c>
      <c r="C278" s="264">
        <v>7.1201100000000003E-2</v>
      </c>
      <c r="D278" s="264">
        <v>8.7847000000000008</v>
      </c>
      <c r="E278" s="264">
        <v>8.2650500000000002E-2</v>
      </c>
      <c r="F278" s="264">
        <v>1.1572300000000001E-2</v>
      </c>
      <c r="G278" s="264" t="s">
        <v>10</v>
      </c>
      <c r="H278" s="59" t="s">
        <v>10</v>
      </c>
      <c r="J278" s="264">
        <f>VLOOKUP($B278,Totalt!$B$1:$BH$474,MATCH(J$2,Totalt!$B$1:$AZ$1,0),FALSE)</f>
        <v>98.915999999999997</v>
      </c>
      <c r="K278" s="264">
        <f>VLOOKUP($B278,Totalt!$B$1:$BH$474,MATCH(K$2,Totalt!$B$1:$AZ$1,0),FALSE)</f>
        <v>83.1</v>
      </c>
      <c r="M278" t="s">
        <v>687</v>
      </c>
      <c r="R278" t="s">
        <v>687</v>
      </c>
      <c r="S278" s="54" t="str">
        <f t="shared" si="8"/>
        <v>ja</v>
      </c>
      <c r="U278">
        <f t="shared" si="9"/>
        <v>192</v>
      </c>
    </row>
    <row r="279" spans="1:21" ht="15" customHeight="1" x14ac:dyDescent="0.25">
      <c r="A279" s="264" t="s">
        <v>360</v>
      </c>
      <c r="B279" s="264" t="s">
        <v>361</v>
      </c>
      <c r="C279" s="264">
        <v>9.1499999999999998E-2</v>
      </c>
      <c r="D279" s="264">
        <v>20.638400000000001</v>
      </c>
      <c r="E279" s="264">
        <v>9.8241800000000001</v>
      </c>
      <c r="F279" s="264">
        <v>1.62541E-2</v>
      </c>
      <c r="G279" s="264" t="s">
        <v>10</v>
      </c>
      <c r="H279" s="59" t="s">
        <v>10</v>
      </c>
      <c r="J279" s="264">
        <f>VLOOKUP($B279,Totalt!$B$1:$BH$474,MATCH(J$2,Totalt!$B$1:$AZ$1,0),FALSE)</f>
        <v>30.7</v>
      </c>
      <c r="K279" s="264">
        <f>VLOOKUP($B279,Totalt!$B$1:$BH$474,MATCH(K$2,Totalt!$B$1:$AZ$1,0),FALSE)</f>
        <v>22</v>
      </c>
      <c r="M279" t="s">
        <v>687</v>
      </c>
      <c r="R279" t="s">
        <v>687</v>
      </c>
      <c r="S279" s="54" t="str">
        <f t="shared" si="8"/>
        <v>ja</v>
      </c>
      <c r="U279">
        <f t="shared" si="9"/>
        <v>193</v>
      </c>
    </row>
    <row r="280" spans="1:21" ht="15" customHeight="1" x14ac:dyDescent="0.25">
      <c r="A280" s="264" t="s">
        <v>362</v>
      </c>
      <c r="B280" s="264" t="s">
        <v>363</v>
      </c>
      <c r="C280" s="264">
        <v>4.2681299999999998E-2</v>
      </c>
      <c r="D280" s="264">
        <v>9.4640799999999992</v>
      </c>
      <c r="E280" s="264">
        <v>4.4319100000000002</v>
      </c>
      <c r="F280" s="264">
        <v>8.5129799999999999E-3</v>
      </c>
      <c r="G280" s="264" t="s">
        <v>14</v>
      </c>
      <c r="H280" s="59" t="s">
        <v>10</v>
      </c>
      <c r="J280" s="264">
        <f>VLOOKUP($B280,Totalt!$B$1:$BH$474,MATCH(J$2,Totalt!$B$1:$AZ$1,0),FALSE)</f>
        <v>55.480000000000004</v>
      </c>
      <c r="K280" s="264">
        <f>VLOOKUP($B280,Totalt!$B$1:$BH$474,MATCH(K$2,Totalt!$B$1:$AZ$1,0),FALSE)</f>
        <v>45.5</v>
      </c>
      <c r="M280" t="s">
        <v>687</v>
      </c>
      <c r="R280" t="s">
        <v>687</v>
      </c>
      <c r="S280" s="54" t="str">
        <f t="shared" si="8"/>
        <v>ja</v>
      </c>
      <c r="U280">
        <f t="shared" si="9"/>
        <v>194</v>
      </c>
    </row>
    <row r="281" spans="1:21" ht="15" customHeight="1" x14ac:dyDescent="0.25">
      <c r="A281" s="264" t="s">
        <v>364</v>
      </c>
      <c r="B281" s="264" t="s">
        <v>365</v>
      </c>
      <c r="C281" s="264">
        <v>0.36186099999999999</v>
      </c>
      <c r="D281" s="264">
        <v>33.4771</v>
      </c>
      <c r="E281" s="264">
        <v>16.200299999999999</v>
      </c>
      <c r="F281" s="264">
        <v>2.5693899999999999E-2</v>
      </c>
      <c r="G281" s="264" t="s">
        <v>10</v>
      </c>
      <c r="H281" s="46" t="s">
        <v>10</v>
      </c>
      <c r="J281" s="264">
        <f>VLOOKUP($B281,Totalt!$B$1:$BH$474,MATCH(J$2,Totalt!$B$1:$AZ$1,0),FALSE)</f>
        <v>8.0050000000000008</v>
      </c>
      <c r="K281" s="264">
        <f>VLOOKUP($B281,Totalt!$B$1:$BH$474,MATCH(K$2,Totalt!$B$1:$AZ$1,0),FALSE)</f>
        <v>5.95</v>
      </c>
      <c r="L281" t="s">
        <v>1350</v>
      </c>
      <c r="M281" t="s">
        <v>687</v>
      </c>
      <c r="R281" t="s">
        <v>687</v>
      </c>
      <c r="S281" s="54" t="str">
        <f t="shared" si="8"/>
        <v>ja</v>
      </c>
      <c r="U281">
        <f t="shared" si="9"/>
        <v>195</v>
      </c>
    </row>
    <row r="282" spans="1:21" ht="15" customHeight="1" x14ac:dyDescent="0.25">
      <c r="A282" s="264" t="s">
        <v>364</v>
      </c>
      <c r="B282" s="264" t="s">
        <v>366</v>
      </c>
      <c r="C282" s="264">
        <v>2.9562100000000001E-2</v>
      </c>
      <c r="D282" s="264">
        <v>4.6745799999999997</v>
      </c>
      <c r="E282" s="264">
        <v>0.179537</v>
      </c>
      <c r="F282" s="264">
        <v>9.2503700000000008E-3</v>
      </c>
      <c r="G282" s="264" t="s">
        <v>14</v>
      </c>
      <c r="H282" s="46" t="s">
        <v>10</v>
      </c>
      <c r="J282" s="264">
        <f>VLOOKUP($B282,Totalt!$B$1:$BH$474,MATCH(J$2,Totalt!$B$1:$AZ$1,0),FALSE)</f>
        <v>269.82667999999995</v>
      </c>
      <c r="K282" s="264">
        <f>VLOOKUP($B282,Totalt!$B$1:$BH$474,MATCH(K$2,Totalt!$B$1:$AZ$1,0),FALSE)</f>
        <v>219.93</v>
      </c>
      <c r="M282" t="s">
        <v>687</v>
      </c>
      <c r="R282" t="s">
        <v>687</v>
      </c>
      <c r="S282" s="54" t="str">
        <f t="shared" si="8"/>
        <v>ja</v>
      </c>
      <c r="U282">
        <f t="shared" si="9"/>
        <v>196</v>
      </c>
    </row>
    <row r="283" spans="1:21" ht="15" customHeight="1" x14ac:dyDescent="0.25">
      <c r="A283" s="264" t="s">
        <v>364</v>
      </c>
      <c r="B283" s="264" t="s">
        <v>367</v>
      </c>
      <c r="C283" s="264">
        <v>0.20627200000000001</v>
      </c>
      <c r="D283" s="264">
        <v>31.604500000000002</v>
      </c>
      <c r="E283" s="264">
        <v>9.7574299999999994</v>
      </c>
      <c r="F283" s="264">
        <v>1.6355700000000001E-2</v>
      </c>
      <c r="G283" s="264" t="s">
        <v>14</v>
      </c>
      <c r="H283" s="46" t="s">
        <v>10</v>
      </c>
      <c r="J283" s="264">
        <f>VLOOKUP($B283,Totalt!$B$1:$BH$474,MATCH(J$2,Totalt!$B$1:$AZ$1,0),FALSE)</f>
        <v>2.0176500000000002</v>
      </c>
      <c r="K283" s="264">
        <f>VLOOKUP($B283,Totalt!$B$1:$BH$474,MATCH(K$2,Totalt!$B$1:$AZ$1,0),FALSE)</f>
        <v>1.36</v>
      </c>
      <c r="M283" t="s">
        <v>687</v>
      </c>
      <c r="R283" t="s">
        <v>687</v>
      </c>
      <c r="S283" s="54" t="str">
        <f t="shared" si="8"/>
        <v>ja</v>
      </c>
      <c r="U283">
        <f t="shared" si="9"/>
        <v>197</v>
      </c>
    </row>
    <row r="284" spans="1:21" ht="15" customHeight="1" x14ac:dyDescent="0.25">
      <c r="A284" s="264" t="s">
        <v>364</v>
      </c>
      <c r="B284" s="264" t="s">
        <v>368</v>
      </c>
      <c r="C284" s="264">
        <v>0.29205199999999998</v>
      </c>
      <c r="D284" s="264">
        <v>27.3583</v>
      </c>
      <c r="E284" s="264">
        <v>15.272399999999999</v>
      </c>
      <c r="F284" s="264">
        <v>2.70362E-2</v>
      </c>
      <c r="G284" s="264" t="s">
        <v>14</v>
      </c>
      <c r="H284" s="46" t="s">
        <v>10</v>
      </c>
      <c r="J284" s="264">
        <f>VLOOKUP($B284,Totalt!$B$1:$BH$474,MATCH(J$2,Totalt!$B$1:$AZ$1,0),FALSE)</f>
        <v>2.4663999999999997</v>
      </c>
      <c r="K284" s="264">
        <f>VLOOKUP($B284,Totalt!$B$1:$BH$474,MATCH(K$2,Totalt!$B$1:$AZ$1,0),FALSE)</f>
        <v>1.98</v>
      </c>
      <c r="M284" t="s">
        <v>687</v>
      </c>
      <c r="R284" t="s">
        <v>687</v>
      </c>
      <c r="S284" s="54" t="str">
        <f t="shared" si="8"/>
        <v>ja</v>
      </c>
      <c r="U284">
        <f t="shared" si="9"/>
        <v>198</v>
      </c>
    </row>
    <row r="285" spans="1:21" ht="15" customHeight="1" x14ac:dyDescent="0.25">
      <c r="A285" s="264" t="s">
        <v>369</v>
      </c>
      <c r="B285" s="264" t="s">
        <v>370</v>
      </c>
      <c r="C285" s="264">
        <v>0.26392100000000002</v>
      </c>
      <c r="D285" s="264">
        <v>36.79</v>
      </c>
      <c r="E285" s="264">
        <v>11.284800000000001</v>
      </c>
      <c r="F285" s="264">
        <v>4.60816E-2</v>
      </c>
      <c r="G285" s="264" t="s">
        <v>14</v>
      </c>
      <c r="H285" s="59" t="s">
        <v>10</v>
      </c>
      <c r="J285" s="264">
        <f>VLOOKUP($B285,Totalt!$B$1:$BH$474,MATCH(J$2,Totalt!$B$1:$AZ$1,0),FALSE)</f>
        <v>13.504099999999999</v>
      </c>
      <c r="K285" s="264">
        <f>VLOOKUP($B285,Totalt!$B$1:$BH$474,MATCH(K$2,Totalt!$B$1:$AZ$1,0),FALSE)</f>
        <v>10.583</v>
      </c>
      <c r="M285" t="s">
        <v>687</v>
      </c>
      <c r="R285" t="s">
        <v>687</v>
      </c>
      <c r="S285" s="54" t="str">
        <f t="shared" si="8"/>
        <v>ja</v>
      </c>
      <c r="U285">
        <f t="shared" si="9"/>
        <v>199</v>
      </c>
    </row>
    <row r="286" spans="1:21" ht="15" customHeight="1" x14ac:dyDescent="0.25">
      <c r="A286" s="264" t="s">
        <v>371</v>
      </c>
      <c r="B286" s="264" t="s">
        <v>372</v>
      </c>
      <c r="C286" s="264">
        <v>0.13822999999999999</v>
      </c>
      <c r="D286" s="264">
        <v>24.8261</v>
      </c>
      <c r="E286" s="264">
        <v>8.6969399999999997</v>
      </c>
      <c r="F286" s="264">
        <v>4.59602E-2</v>
      </c>
      <c r="G286" s="264" t="s">
        <v>10</v>
      </c>
      <c r="H286" s="59" t="s">
        <v>10</v>
      </c>
      <c r="J286" s="264">
        <f>VLOOKUP($B286,Totalt!$B$1:$BH$474,MATCH(J$2,Totalt!$B$1:$AZ$1,0),FALSE)</f>
        <v>45.2</v>
      </c>
      <c r="K286" s="264">
        <f>VLOOKUP($B286,Totalt!$B$1:$BH$474,MATCH(K$2,Totalt!$B$1:$AZ$1,0),FALSE)</f>
        <v>40.314</v>
      </c>
      <c r="M286" t="s">
        <v>687</v>
      </c>
      <c r="R286" t="s">
        <v>687</v>
      </c>
      <c r="S286" s="54" t="str">
        <f t="shared" si="8"/>
        <v>ja</v>
      </c>
      <c r="U286">
        <f t="shared" si="9"/>
        <v>200</v>
      </c>
    </row>
    <row r="287" spans="1:21" ht="15" customHeight="1" x14ac:dyDescent="0.25">
      <c r="A287" s="264" t="s">
        <v>371</v>
      </c>
      <c r="B287" s="264" t="s">
        <v>373</v>
      </c>
      <c r="C287" s="264">
        <v>0.120825</v>
      </c>
      <c r="D287" s="264">
        <v>25.1204</v>
      </c>
      <c r="E287" s="264">
        <v>7.5855699999999997</v>
      </c>
      <c r="F287" s="264">
        <v>3.9093999999999997E-2</v>
      </c>
      <c r="G287" s="264" t="s">
        <v>14</v>
      </c>
      <c r="H287" s="59" t="s">
        <v>10</v>
      </c>
      <c r="J287" s="264">
        <f>VLOOKUP($B287,Totalt!$B$1:$BH$474,MATCH(J$2,Totalt!$B$1:$AZ$1,0),FALSE)</f>
        <v>59.6</v>
      </c>
      <c r="K287" s="264">
        <f>VLOOKUP($B287,Totalt!$B$1:$BH$474,MATCH(K$2,Totalt!$B$1:$AZ$1,0),FALSE)</f>
        <v>48.5</v>
      </c>
      <c r="M287" t="s">
        <v>687</v>
      </c>
      <c r="R287" t="s">
        <v>687</v>
      </c>
      <c r="S287" s="54" t="str">
        <f t="shared" si="8"/>
        <v>ja</v>
      </c>
      <c r="U287">
        <f t="shared" si="9"/>
        <v>201</v>
      </c>
    </row>
    <row r="288" spans="1:21" ht="15" customHeight="1" x14ac:dyDescent="0.25">
      <c r="A288" s="264" t="s">
        <v>371</v>
      </c>
      <c r="B288" s="264" t="s">
        <v>374</v>
      </c>
      <c r="C288" s="264">
        <v>0.157692</v>
      </c>
      <c r="D288" s="264">
        <v>32.4863</v>
      </c>
      <c r="E288" s="264">
        <v>9.3467000000000002</v>
      </c>
      <c r="F288" s="264">
        <v>4.83402E-2</v>
      </c>
      <c r="G288" s="264" t="s">
        <v>14</v>
      </c>
      <c r="H288" s="59" t="s">
        <v>10</v>
      </c>
      <c r="J288" s="264">
        <f>VLOOKUP($B288,Totalt!$B$1:$BH$474,MATCH(J$2,Totalt!$B$1:$AZ$1,0),FALSE)</f>
        <v>24.1</v>
      </c>
      <c r="K288" s="264">
        <f>VLOOKUP($B288,Totalt!$B$1:$BH$474,MATCH(K$2,Totalt!$B$1:$AZ$1,0),FALSE)</f>
        <v>18.2</v>
      </c>
      <c r="M288" t="s">
        <v>687</v>
      </c>
      <c r="R288" t="s">
        <v>687</v>
      </c>
      <c r="S288" s="54" t="str">
        <f t="shared" si="8"/>
        <v>ja</v>
      </c>
      <c r="U288">
        <f t="shared" si="9"/>
        <v>202</v>
      </c>
    </row>
    <row r="289" spans="1:21" ht="15" customHeight="1" x14ac:dyDescent="0.25">
      <c r="A289" s="264" t="s">
        <v>371</v>
      </c>
      <c r="B289" s="264" t="s">
        <v>375</v>
      </c>
      <c r="C289" s="264">
        <v>0.117552</v>
      </c>
      <c r="D289" s="264">
        <v>23.978999999999999</v>
      </c>
      <c r="E289" s="264">
        <v>9.8429699999999993</v>
      </c>
      <c r="F289" s="264">
        <v>1.7909499999999998E-2</v>
      </c>
      <c r="G289" s="264" t="s">
        <v>14</v>
      </c>
      <c r="H289" s="59" t="s">
        <v>10</v>
      </c>
      <c r="J289" s="264">
        <f>VLOOKUP($B289,Totalt!$B$1:$BH$474,MATCH(J$2,Totalt!$B$1:$AZ$1,0),FALSE)</f>
        <v>46.400000000000006</v>
      </c>
      <c r="K289" s="264">
        <f>VLOOKUP($B289,Totalt!$B$1:$BH$474,MATCH(K$2,Totalt!$B$1:$AZ$1,0),FALSE)</f>
        <v>29</v>
      </c>
      <c r="M289" t="s">
        <v>687</v>
      </c>
      <c r="R289" t="s">
        <v>687</v>
      </c>
      <c r="S289" s="54" t="str">
        <f t="shared" si="8"/>
        <v>ja</v>
      </c>
      <c r="U289">
        <f t="shared" si="9"/>
        <v>203</v>
      </c>
    </row>
    <row r="290" spans="1:21" ht="15" customHeight="1" x14ac:dyDescent="0.25">
      <c r="A290" s="264" t="s">
        <v>371</v>
      </c>
      <c r="B290" s="264" t="s">
        <v>376</v>
      </c>
      <c r="C290" s="264">
        <v>0.111371</v>
      </c>
      <c r="D290" s="264">
        <v>19.893000000000001</v>
      </c>
      <c r="E290" s="264">
        <v>8.1500400000000006</v>
      </c>
      <c r="F290" s="264">
        <v>1.06122E-2</v>
      </c>
      <c r="G290" s="264" t="s">
        <v>14</v>
      </c>
      <c r="H290" s="59" t="s">
        <v>10</v>
      </c>
      <c r="J290" s="264">
        <f>VLOOKUP($B290,Totalt!$B$1:$BH$474,MATCH(J$2,Totalt!$B$1:$AZ$1,0),FALSE)</f>
        <v>34.299999999999997</v>
      </c>
      <c r="K290" s="264">
        <f>VLOOKUP($B290,Totalt!$B$1:$BH$474,MATCH(K$2,Totalt!$B$1:$AZ$1,0),FALSE)</f>
        <v>24.8</v>
      </c>
      <c r="M290" t="s">
        <v>687</v>
      </c>
      <c r="R290" t="s">
        <v>687</v>
      </c>
      <c r="S290" s="54" t="str">
        <f t="shared" si="8"/>
        <v>ja</v>
      </c>
      <c r="U290">
        <f t="shared" si="9"/>
        <v>204</v>
      </c>
    </row>
    <row r="291" spans="1:21" ht="15" customHeight="1" x14ac:dyDescent="0.25">
      <c r="A291" s="264" t="s">
        <v>371</v>
      </c>
      <c r="B291" s="264" t="s">
        <v>377</v>
      </c>
      <c r="C291" s="264">
        <v>0</v>
      </c>
      <c r="D291" s="264">
        <v>0</v>
      </c>
      <c r="E291" s="264">
        <v>0</v>
      </c>
      <c r="F291" s="264">
        <v>0</v>
      </c>
      <c r="G291" s="264" t="s">
        <v>14</v>
      </c>
      <c r="H291" s="59" t="s">
        <v>14</v>
      </c>
      <c r="J291" s="264">
        <f>VLOOKUP($B291,Totalt!$B$1:$BH$474,MATCH(J$2,Totalt!$B$1:$AZ$1,0),FALSE)</f>
        <v>0</v>
      </c>
      <c r="K291" s="264" t="str">
        <f>VLOOKUP($B291,Totalt!$B$1:$BH$474,MATCH(K$2,Totalt!$B$1:$AZ$1,0),FALSE)</f>
        <v/>
      </c>
      <c r="M291" t="s">
        <v>687</v>
      </c>
      <c r="R291" t="s">
        <v>687</v>
      </c>
      <c r="S291" s="54" t="str">
        <f t="shared" si="8"/>
        <v>nej</v>
      </c>
      <c r="U291">
        <f t="shared" si="9"/>
        <v>204</v>
      </c>
    </row>
    <row r="292" spans="1:21" ht="15" customHeight="1" x14ac:dyDescent="0.25">
      <c r="A292" s="264" t="s">
        <v>371</v>
      </c>
      <c r="B292" s="264" t="s">
        <v>378</v>
      </c>
      <c r="C292" s="264">
        <v>0.103035</v>
      </c>
      <c r="D292" s="264">
        <v>21.389500000000002</v>
      </c>
      <c r="E292" s="264">
        <v>8.2796099999999999</v>
      </c>
      <c r="F292" s="264">
        <v>2.2046099999999999E-2</v>
      </c>
      <c r="G292" s="264" t="s">
        <v>14</v>
      </c>
      <c r="H292" s="59" t="s">
        <v>10</v>
      </c>
      <c r="J292" s="264">
        <f>VLOOKUP($B292,Totalt!$B$1:$BH$474,MATCH(J$2,Totalt!$B$1:$AZ$1,0),FALSE)</f>
        <v>34.700000000000003</v>
      </c>
      <c r="K292" s="264">
        <f>VLOOKUP($B292,Totalt!$B$1:$BH$474,MATCH(K$2,Totalt!$B$1:$AZ$1,0),FALSE)</f>
        <v>25.7</v>
      </c>
      <c r="M292" t="s">
        <v>687</v>
      </c>
      <c r="R292" t="s">
        <v>687</v>
      </c>
      <c r="S292" s="54" t="str">
        <f t="shared" si="8"/>
        <v>ja</v>
      </c>
      <c r="U292">
        <f t="shared" si="9"/>
        <v>205</v>
      </c>
    </row>
    <row r="293" spans="1:21" ht="15" customHeight="1" x14ac:dyDescent="0.25">
      <c r="A293" s="264" t="s">
        <v>371</v>
      </c>
      <c r="B293" s="264" t="s">
        <v>379</v>
      </c>
      <c r="C293" s="264">
        <v>0.58133100000000004</v>
      </c>
      <c r="D293" s="264">
        <v>108.193</v>
      </c>
      <c r="E293" s="264">
        <v>22.679600000000001</v>
      </c>
      <c r="F293" s="264">
        <v>0.230263</v>
      </c>
      <c r="G293" s="264" t="s">
        <v>10</v>
      </c>
      <c r="H293" s="59" t="s">
        <v>10</v>
      </c>
      <c r="J293" s="264">
        <f>VLOOKUP($B293,Totalt!$B$1:$BH$474,MATCH(J$2,Totalt!$B$1:$AZ$1,0),FALSE)</f>
        <v>26.923999999999999</v>
      </c>
      <c r="K293" s="264">
        <f>VLOOKUP($B293,Totalt!$B$1:$BH$474,MATCH(K$2,Totalt!$B$1:$AZ$1,0),FALSE)</f>
        <v>17.350999999999999</v>
      </c>
      <c r="M293" t="s">
        <v>687</v>
      </c>
      <c r="R293" t="s">
        <v>687</v>
      </c>
      <c r="S293" s="54" t="str">
        <f t="shared" si="8"/>
        <v>ja</v>
      </c>
      <c r="U293">
        <f t="shared" si="9"/>
        <v>206</v>
      </c>
    </row>
    <row r="294" spans="1:21" ht="15" customHeight="1" x14ac:dyDescent="0.25">
      <c r="A294" s="264" t="s">
        <v>371</v>
      </c>
      <c r="B294" s="264" t="s">
        <v>380</v>
      </c>
      <c r="C294" s="264">
        <v>0.18638199999999999</v>
      </c>
      <c r="D294" s="264">
        <v>37.209400000000002</v>
      </c>
      <c r="E294" s="264">
        <v>9.8223199999999995</v>
      </c>
      <c r="F294" s="264">
        <v>4.5305600000000001E-2</v>
      </c>
      <c r="G294" s="264" t="s">
        <v>10</v>
      </c>
      <c r="H294" s="59" t="s">
        <v>10</v>
      </c>
      <c r="J294" s="264">
        <f>VLOOKUP($B294,Totalt!$B$1:$BH$474,MATCH(J$2,Totalt!$B$1:$AZ$1,0),FALSE)</f>
        <v>47.682000000000002</v>
      </c>
      <c r="K294" s="264">
        <f>VLOOKUP($B294,Totalt!$B$1:$BH$474,MATCH(K$2,Totalt!$B$1:$AZ$1,0),FALSE)</f>
        <v>34.86</v>
      </c>
      <c r="M294" t="s">
        <v>687</v>
      </c>
      <c r="R294" t="s">
        <v>687</v>
      </c>
      <c r="S294" s="54" t="str">
        <f t="shared" si="8"/>
        <v>ja</v>
      </c>
      <c r="U294">
        <f t="shared" si="9"/>
        <v>207</v>
      </c>
    </row>
    <row r="295" spans="1:21" ht="15" customHeight="1" x14ac:dyDescent="0.25">
      <c r="A295" s="264" t="s">
        <v>371</v>
      </c>
      <c r="B295" s="264" t="s">
        <v>381</v>
      </c>
      <c r="C295" s="264">
        <v>9.0031299999999995E-2</v>
      </c>
      <c r="D295" s="264">
        <v>17.770299999999999</v>
      </c>
      <c r="E295" s="264">
        <v>8.7815300000000001</v>
      </c>
      <c r="F295" s="264">
        <v>7.1490299999999998E-3</v>
      </c>
      <c r="G295" s="264" t="s">
        <v>14</v>
      </c>
      <c r="H295" s="59" t="s">
        <v>10</v>
      </c>
      <c r="J295" s="264">
        <f>VLOOKUP($B295,Totalt!$B$1:$BH$474,MATCH(J$2,Totalt!$B$1:$AZ$1,0),FALSE)</f>
        <v>46.300000000000004</v>
      </c>
      <c r="K295" s="264">
        <f>VLOOKUP($B295,Totalt!$B$1:$BH$474,MATCH(K$2,Totalt!$B$1:$AZ$1,0),FALSE)</f>
        <v>32</v>
      </c>
      <c r="M295" t="s">
        <v>687</v>
      </c>
      <c r="R295" t="s">
        <v>687</v>
      </c>
      <c r="S295" s="54" t="str">
        <f t="shared" si="8"/>
        <v>ja</v>
      </c>
      <c r="U295">
        <f t="shared" si="9"/>
        <v>208</v>
      </c>
    </row>
    <row r="296" spans="1:21" ht="15" customHeight="1" x14ac:dyDescent="0.25">
      <c r="A296" s="264" t="s">
        <v>371</v>
      </c>
      <c r="B296" s="264" t="s">
        <v>382</v>
      </c>
      <c r="C296" s="264">
        <v>0.18280299999999999</v>
      </c>
      <c r="D296" s="264">
        <v>40.125100000000003</v>
      </c>
      <c r="E296" s="264">
        <v>9.5649099999999994</v>
      </c>
      <c r="F296" s="264">
        <v>6.9525600000000007E-2</v>
      </c>
      <c r="G296" s="264" t="s">
        <v>14</v>
      </c>
      <c r="H296" s="59" t="s">
        <v>10</v>
      </c>
      <c r="J296" s="264">
        <f>VLOOKUP($B296,Totalt!$B$1:$BH$474,MATCH(J$2,Totalt!$B$1:$AZ$1,0),FALSE)</f>
        <v>52.7</v>
      </c>
      <c r="K296" s="264">
        <f>VLOOKUP($B296,Totalt!$B$1:$BH$474,MATCH(K$2,Totalt!$B$1:$AZ$1,0),FALSE)</f>
        <v>37.1</v>
      </c>
      <c r="M296" t="s">
        <v>687</v>
      </c>
      <c r="R296" t="s">
        <v>687</v>
      </c>
      <c r="S296" s="54" t="str">
        <f t="shared" si="8"/>
        <v>ja</v>
      </c>
      <c r="U296">
        <f t="shared" si="9"/>
        <v>209</v>
      </c>
    </row>
    <row r="297" spans="1:21" ht="15" customHeight="1" x14ac:dyDescent="0.25">
      <c r="A297" s="264" t="s">
        <v>371</v>
      </c>
      <c r="B297" s="264" t="s">
        <v>383</v>
      </c>
      <c r="C297" s="264">
        <v>8.9026599999999997E-2</v>
      </c>
      <c r="D297" s="264">
        <v>18.863299999999999</v>
      </c>
      <c r="E297" s="264">
        <v>8.07958</v>
      </c>
      <c r="F297" s="264">
        <v>1.80804E-2</v>
      </c>
      <c r="G297" s="264" t="s">
        <v>10</v>
      </c>
      <c r="H297" s="59" t="s">
        <v>10</v>
      </c>
      <c r="J297" s="264">
        <f>VLOOKUP($B297,Totalt!$B$1:$BH$474,MATCH(J$2,Totalt!$B$1:$AZ$1,0),FALSE)</f>
        <v>23.119000000000003</v>
      </c>
      <c r="K297" s="264">
        <f>VLOOKUP($B297,Totalt!$B$1:$BH$474,MATCH(K$2,Totalt!$B$1:$AZ$1,0),FALSE)</f>
        <v>18.399999999999999</v>
      </c>
      <c r="M297" t="s">
        <v>687</v>
      </c>
      <c r="R297" t="s">
        <v>687</v>
      </c>
      <c r="S297" s="54" t="str">
        <f t="shared" si="8"/>
        <v>ja</v>
      </c>
      <c r="U297">
        <f t="shared" si="9"/>
        <v>210</v>
      </c>
    </row>
    <row r="298" spans="1:21" ht="15" customHeight="1" x14ac:dyDescent="0.25">
      <c r="A298" s="264" t="s">
        <v>371</v>
      </c>
      <c r="B298" s="264" t="s">
        <v>384</v>
      </c>
      <c r="C298" s="264">
        <v>0.13344400000000001</v>
      </c>
      <c r="D298" s="264">
        <v>27.128</v>
      </c>
      <c r="E298" s="264">
        <v>8.2357700000000005</v>
      </c>
      <c r="F298" s="264">
        <v>3.6524399999999999E-2</v>
      </c>
      <c r="G298" s="264" t="s">
        <v>14</v>
      </c>
      <c r="H298" s="59" t="s">
        <v>10</v>
      </c>
      <c r="J298" s="264">
        <f>VLOOKUP($B298,Totalt!$B$1:$BH$474,MATCH(J$2,Totalt!$B$1:$AZ$1,0),FALSE)</f>
        <v>32.800000000000004</v>
      </c>
      <c r="K298" s="264">
        <f>VLOOKUP($B298,Totalt!$B$1:$BH$474,MATCH(K$2,Totalt!$B$1:$AZ$1,0),FALSE)</f>
        <v>24.1</v>
      </c>
      <c r="M298" t="s">
        <v>687</v>
      </c>
      <c r="R298" t="s">
        <v>687</v>
      </c>
      <c r="S298" s="54" t="str">
        <f t="shared" si="8"/>
        <v>ja</v>
      </c>
      <c r="U298">
        <f t="shared" si="9"/>
        <v>211</v>
      </c>
    </row>
    <row r="299" spans="1:21" ht="15" customHeight="1" x14ac:dyDescent="0.25">
      <c r="A299" s="264" t="s">
        <v>371</v>
      </c>
      <c r="B299" s="264" t="s">
        <v>385</v>
      </c>
      <c r="C299" s="264">
        <v>0</v>
      </c>
      <c r="D299" s="264">
        <v>0</v>
      </c>
      <c r="E299" s="264">
        <v>0</v>
      </c>
      <c r="F299" s="264">
        <v>0</v>
      </c>
      <c r="G299" s="264" t="s">
        <v>14</v>
      </c>
      <c r="H299" s="59" t="s">
        <v>14</v>
      </c>
      <c r="J299" s="264">
        <f>VLOOKUP($B299,Totalt!$B$1:$BH$474,MATCH(J$2,Totalt!$B$1:$AZ$1,0),FALSE)</f>
        <v>0</v>
      </c>
      <c r="K299" s="264" t="str">
        <f>VLOOKUP($B299,Totalt!$B$1:$BH$474,MATCH(K$2,Totalt!$B$1:$AZ$1,0),FALSE)</f>
        <v/>
      </c>
      <c r="M299" t="s">
        <v>687</v>
      </c>
      <c r="R299" t="s">
        <v>687</v>
      </c>
      <c r="S299" s="54" t="str">
        <f t="shared" si="8"/>
        <v>nej</v>
      </c>
      <c r="U299">
        <f t="shared" si="9"/>
        <v>211</v>
      </c>
    </row>
    <row r="300" spans="1:21" ht="15" customHeight="1" x14ac:dyDescent="0.25">
      <c r="A300" s="264" t="s">
        <v>371</v>
      </c>
      <c r="B300" s="264" t="s">
        <v>386</v>
      </c>
      <c r="C300" s="264">
        <v>0</v>
      </c>
      <c r="D300" s="264">
        <v>0</v>
      </c>
      <c r="E300" s="264">
        <v>0</v>
      </c>
      <c r="F300" s="264">
        <v>0</v>
      </c>
      <c r="G300" s="264" t="s">
        <v>14</v>
      </c>
      <c r="H300" s="59" t="s">
        <v>14</v>
      </c>
      <c r="J300" s="264">
        <f>VLOOKUP($B300,Totalt!$B$1:$BH$474,MATCH(J$2,Totalt!$B$1:$AZ$1,0),FALSE)</f>
        <v>0</v>
      </c>
      <c r="K300" s="264" t="str">
        <f>VLOOKUP($B300,Totalt!$B$1:$BH$474,MATCH(K$2,Totalt!$B$1:$AZ$1,0),FALSE)</f>
        <v/>
      </c>
      <c r="M300" t="s">
        <v>687</v>
      </c>
      <c r="R300" t="s">
        <v>687</v>
      </c>
      <c r="S300" s="54" t="str">
        <f t="shared" si="8"/>
        <v>nej</v>
      </c>
      <c r="U300">
        <f t="shared" si="9"/>
        <v>211</v>
      </c>
    </row>
    <row r="301" spans="1:21" ht="15" customHeight="1" x14ac:dyDescent="0.25">
      <c r="A301" s="264" t="s">
        <v>371</v>
      </c>
      <c r="B301" s="264" t="s">
        <v>387</v>
      </c>
      <c r="C301" s="264">
        <v>0.20846000000000001</v>
      </c>
      <c r="D301" s="264">
        <v>20.318300000000001</v>
      </c>
      <c r="E301" s="264">
        <v>15.5001</v>
      </c>
      <c r="F301" s="264">
        <v>3.0585000000000001E-2</v>
      </c>
      <c r="G301" s="264" t="s">
        <v>10</v>
      </c>
      <c r="H301" s="59" t="s">
        <v>10</v>
      </c>
      <c r="J301" s="264">
        <f>VLOOKUP($B301,Totalt!$B$1:$BH$474,MATCH(J$2,Totalt!$B$1:$AZ$1,0),FALSE)</f>
        <v>7.3849999999999998</v>
      </c>
      <c r="K301" s="264">
        <f>VLOOKUP($B301,Totalt!$B$1:$BH$474,MATCH(K$2,Totalt!$B$1:$AZ$1,0),FALSE)</f>
        <v>6.1740000000000004</v>
      </c>
      <c r="M301" t="s">
        <v>687</v>
      </c>
      <c r="R301" t="s">
        <v>687</v>
      </c>
      <c r="S301" s="54" t="str">
        <f t="shared" si="8"/>
        <v>ja</v>
      </c>
      <c r="U301">
        <f t="shared" si="9"/>
        <v>212</v>
      </c>
    </row>
    <row r="302" spans="1:21" ht="15" customHeight="1" x14ac:dyDescent="0.25">
      <c r="A302" s="264" t="s">
        <v>388</v>
      </c>
      <c r="B302" s="264" t="s">
        <v>389</v>
      </c>
      <c r="C302" s="264">
        <v>0.122653</v>
      </c>
      <c r="D302" s="264">
        <v>20.462700000000002</v>
      </c>
      <c r="E302" s="264">
        <v>10.258699999999999</v>
      </c>
      <c r="F302" s="264">
        <v>9.9643600000000002E-3</v>
      </c>
      <c r="G302" s="264" t="s">
        <v>10</v>
      </c>
      <c r="H302" s="59" t="s">
        <v>10</v>
      </c>
      <c r="J302" s="264">
        <f>VLOOKUP($B302,Totalt!$B$1:$BH$474,MATCH(J$2,Totalt!$B$1:$AZ$1,0),FALSE)</f>
        <v>21.321999999999999</v>
      </c>
      <c r="K302" s="264">
        <f>VLOOKUP($B302,Totalt!$B$1:$BH$474,MATCH(K$2,Totalt!$B$1:$AZ$1,0),FALSE)</f>
        <v>15.4</v>
      </c>
      <c r="M302" t="s">
        <v>687</v>
      </c>
      <c r="R302" t="s">
        <v>687</v>
      </c>
      <c r="S302" s="54" t="str">
        <f t="shared" si="8"/>
        <v>ja</v>
      </c>
      <c r="U302">
        <f t="shared" si="9"/>
        <v>213</v>
      </c>
    </row>
    <row r="303" spans="1:21" ht="15" customHeight="1" x14ac:dyDescent="0.25">
      <c r="A303" s="264" t="s">
        <v>388</v>
      </c>
      <c r="B303" s="264" t="s">
        <v>390</v>
      </c>
      <c r="C303" s="264">
        <v>0.15629399999999999</v>
      </c>
      <c r="D303" s="264">
        <v>22.850899999999999</v>
      </c>
      <c r="E303" s="264">
        <v>10.927099999999999</v>
      </c>
      <c r="F303" s="264">
        <v>2.3108299999999998E-2</v>
      </c>
      <c r="G303" s="264" t="s">
        <v>10</v>
      </c>
      <c r="H303" s="59" t="s">
        <v>10</v>
      </c>
      <c r="J303" s="264">
        <f>VLOOKUP($B303,Totalt!$B$1:$BH$474,MATCH(J$2,Totalt!$B$1:$AZ$1,0),FALSE)</f>
        <v>126.82</v>
      </c>
      <c r="K303" s="264">
        <f>VLOOKUP($B303,Totalt!$B$1:$BH$474,MATCH(K$2,Totalt!$B$1:$AZ$1,0),FALSE)</f>
        <v>94</v>
      </c>
      <c r="M303" t="s">
        <v>687</v>
      </c>
      <c r="R303" t="s">
        <v>687</v>
      </c>
      <c r="S303" s="54" t="str">
        <f t="shared" si="8"/>
        <v>ja</v>
      </c>
      <c r="U303">
        <f t="shared" si="9"/>
        <v>214</v>
      </c>
    </row>
    <row r="304" spans="1:21" ht="15" customHeight="1" x14ac:dyDescent="0.25">
      <c r="A304" s="264" t="s">
        <v>391</v>
      </c>
      <c r="B304" s="264" t="s">
        <v>392</v>
      </c>
      <c r="C304" s="264">
        <v>0.11211699999999999</v>
      </c>
      <c r="D304" s="264">
        <v>21.250599999999999</v>
      </c>
      <c r="E304" s="264">
        <v>7.8702199999999998</v>
      </c>
      <c r="F304" s="264">
        <v>1.8816699999999999E-2</v>
      </c>
      <c r="G304" s="264" t="s">
        <v>14</v>
      </c>
      <c r="H304" s="59" t="s">
        <v>10</v>
      </c>
      <c r="J304" s="264">
        <f>VLOOKUP($B304,Totalt!$B$1:$BH$474,MATCH(J$2,Totalt!$B$1:$AZ$1,0),FALSE)</f>
        <v>60</v>
      </c>
      <c r="K304" s="264">
        <f>VLOOKUP($B304,Totalt!$B$1:$BH$474,MATCH(K$2,Totalt!$B$1:$AZ$1,0),FALSE)</f>
        <v>46.3</v>
      </c>
      <c r="M304" t="s">
        <v>687</v>
      </c>
      <c r="R304" t="s">
        <v>687</v>
      </c>
      <c r="S304" s="54" t="str">
        <f t="shared" si="8"/>
        <v>ja</v>
      </c>
      <c r="U304">
        <f t="shared" si="9"/>
        <v>215</v>
      </c>
    </row>
    <row r="305" spans="1:21" ht="15" customHeight="1" x14ac:dyDescent="0.25">
      <c r="A305" s="264" t="s">
        <v>393</v>
      </c>
      <c r="B305" s="264" t="s">
        <v>394</v>
      </c>
      <c r="C305" s="264">
        <v>0</v>
      </c>
      <c r="D305" s="264">
        <v>0</v>
      </c>
      <c r="E305" s="264">
        <v>0</v>
      </c>
      <c r="F305" s="264">
        <v>0</v>
      </c>
      <c r="G305" s="264" t="s">
        <v>14</v>
      </c>
      <c r="H305" s="59" t="s">
        <v>14</v>
      </c>
      <c r="J305" s="264">
        <f>VLOOKUP($B305,Totalt!$B$1:$BH$474,MATCH(J$2,Totalt!$B$1:$AZ$1,0),FALSE)</f>
        <v>0</v>
      </c>
      <c r="K305" s="264" t="str">
        <f>VLOOKUP($B305,Totalt!$B$1:$BH$474,MATCH(K$2,Totalt!$B$1:$AZ$1,0),FALSE)</f>
        <v/>
      </c>
      <c r="M305" t="s">
        <v>687</v>
      </c>
      <c r="R305" t="s">
        <v>687</v>
      </c>
      <c r="S305" s="54" t="str">
        <f t="shared" si="8"/>
        <v>nej</v>
      </c>
      <c r="U305">
        <f t="shared" si="9"/>
        <v>215</v>
      </c>
    </row>
    <row r="306" spans="1:21" ht="15" customHeight="1" x14ac:dyDescent="0.25">
      <c r="A306" s="264" t="s">
        <v>393</v>
      </c>
      <c r="B306" s="264" t="s">
        <v>395</v>
      </c>
      <c r="C306" s="264">
        <v>0</v>
      </c>
      <c r="D306" s="264">
        <v>0</v>
      </c>
      <c r="E306" s="264">
        <v>0</v>
      </c>
      <c r="F306" s="264">
        <v>0</v>
      </c>
      <c r="G306" s="264" t="s">
        <v>14</v>
      </c>
      <c r="H306" s="59" t="s">
        <v>14</v>
      </c>
      <c r="J306" s="264">
        <f>VLOOKUP($B306,Totalt!$B$1:$BH$474,MATCH(J$2,Totalt!$B$1:$AZ$1,0),FALSE)</f>
        <v>0</v>
      </c>
      <c r="K306" s="264" t="str">
        <f>VLOOKUP($B306,Totalt!$B$1:$BH$474,MATCH(K$2,Totalt!$B$1:$AZ$1,0),FALSE)</f>
        <v/>
      </c>
      <c r="M306" t="s">
        <v>687</v>
      </c>
      <c r="R306" t="s">
        <v>687</v>
      </c>
      <c r="S306" s="54" t="str">
        <f t="shared" si="8"/>
        <v>nej</v>
      </c>
      <c r="U306">
        <f t="shared" si="9"/>
        <v>215</v>
      </c>
    </row>
    <row r="307" spans="1:21" ht="15" customHeight="1" x14ac:dyDescent="0.25">
      <c r="A307" s="264" t="s">
        <v>393</v>
      </c>
      <c r="B307" s="264" t="s">
        <v>396</v>
      </c>
      <c r="C307" s="264">
        <v>8.0194600000000005E-2</v>
      </c>
      <c r="D307" s="264">
        <v>7.4428700000000001</v>
      </c>
      <c r="E307" s="264">
        <v>7.1574499999999999</v>
      </c>
      <c r="F307" s="264">
        <v>0</v>
      </c>
      <c r="G307" s="264" t="s">
        <v>10</v>
      </c>
      <c r="H307" s="59" t="s">
        <v>10</v>
      </c>
      <c r="J307" s="264">
        <f>VLOOKUP($B307,Totalt!$B$1:$BH$474,MATCH(J$2,Totalt!$B$1:$AZ$1,0),FALSE)</f>
        <v>156.50081</v>
      </c>
      <c r="K307" s="264">
        <f>VLOOKUP($B307,Totalt!$B$1:$BH$474,MATCH(K$2,Totalt!$B$1:$AZ$1,0),FALSE)</f>
        <v>149.69999999999999</v>
      </c>
      <c r="M307" t="s">
        <v>687</v>
      </c>
      <c r="R307" t="s">
        <v>687</v>
      </c>
      <c r="S307" s="54" t="str">
        <f t="shared" si="8"/>
        <v>ja</v>
      </c>
      <c r="U307">
        <f t="shared" si="9"/>
        <v>216</v>
      </c>
    </row>
    <row r="308" spans="1:21" ht="15" customHeight="1" x14ac:dyDescent="0.25">
      <c r="A308" s="264" t="s">
        <v>393</v>
      </c>
      <c r="B308" s="264" t="s">
        <v>397</v>
      </c>
      <c r="C308" s="264">
        <v>0</v>
      </c>
      <c r="D308" s="264">
        <v>0</v>
      </c>
      <c r="E308" s="264">
        <v>0</v>
      </c>
      <c r="F308" s="264">
        <v>0</v>
      </c>
      <c r="G308" s="264" t="s">
        <v>14</v>
      </c>
      <c r="H308" s="59" t="s">
        <v>14</v>
      </c>
      <c r="J308" s="264">
        <f>VLOOKUP($B308,Totalt!$B$1:$BH$474,MATCH(J$2,Totalt!$B$1:$AZ$1,0),FALSE)</f>
        <v>0</v>
      </c>
      <c r="K308" s="264" t="str">
        <f>VLOOKUP($B308,Totalt!$B$1:$BH$474,MATCH(K$2,Totalt!$B$1:$AZ$1,0),FALSE)</f>
        <v/>
      </c>
      <c r="M308" t="s">
        <v>687</v>
      </c>
      <c r="R308" t="s">
        <v>687</v>
      </c>
      <c r="S308" s="54" t="str">
        <f t="shared" si="8"/>
        <v>nej</v>
      </c>
      <c r="U308">
        <f t="shared" si="9"/>
        <v>216</v>
      </c>
    </row>
    <row r="309" spans="1:21" ht="15" customHeight="1" x14ac:dyDescent="0.25">
      <c r="A309" s="264" t="s">
        <v>393</v>
      </c>
      <c r="B309" s="264" t="s">
        <v>398</v>
      </c>
      <c r="C309" s="264">
        <v>0</v>
      </c>
      <c r="D309" s="264">
        <v>0</v>
      </c>
      <c r="E309" s="264">
        <v>0</v>
      </c>
      <c r="F309" s="264">
        <v>0</v>
      </c>
      <c r="G309" s="264" t="s">
        <v>14</v>
      </c>
      <c r="H309" s="59" t="s">
        <v>14</v>
      </c>
      <c r="J309" s="264">
        <f>VLOOKUP($B309,Totalt!$B$1:$BH$474,MATCH(J$2,Totalt!$B$1:$AZ$1,0),FALSE)</f>
        <v>0</v>
      </c>
      <c r="K309" s="264" t="str">
        <f>VLOOKUP($B309,Totalt!$B$1:$BH$474,MATCH(K$2,Totalt!$B$1:$AZ$1,0),FALSE)</f>
        <v/>
      </c>
      <c r="M309" t="s">
        <v>687</v>
      </c>
      <c r="R309" t="s">
        <v>687</v>
      </c>
      <c r="S309" s="54" t="str">
        <f t="shared" si="8"/>
        <v>nej</v>
      </c>
      <c r="U309">
        <f t="shared" si="9"/>
        <v>216</v>
      </c>
    </row>
    <row r="310" spans="1:21" ht="15" customHeight="1" x14ac:dyDescent="0.25">
      <c r="A310" s="264" t="s">
        <v>399</v>
      </c>
      <c r="B310" s="264" t="s">
        <v>400</v>
      </c>
      <c r="C310" s="264">
        <v>0.54428699999999997</v>
      </c>
      <c r="D310" s="264">
        <v>164.28200000000001</v>
      </c>
      <c r="E310" s="264">
        <v>22.454000000000001</v>
      </c>
      <c r="F310" s="264">
        <v>3.3114999999999999E-2</v>
      </c>
      <c r="G310" s="264" t="s">
        <v>10</v>
      </c>
      <c r="H310" s="59" t="s">
        <v>10</v>
      </c>
      <c r="J310" s="264">
        <f>VLOOKUP($B310,Totalt!$B$1:$BH$474,MATCH(J$2,Totalt!$B$1:$AZ$1,0),FALSE)</f>
        <v>311.24858500000005</v>
      </c>
      <c r="K310" s="264">
        <f>VLOOKUP($B310,Totalt!$B$1:$BH$474,MATCH(K$2,Totalt!$B$1:$AZ$1,0),FALSE)</f>
        <v>223.4</v>
      </c>
      <c r="M310" t="s">
        <v>687</v>
      </c>
      <c r="R310" t="s">
        <v>687</v>
      </c>
      <c r="S310" s="54" t="str">
        <f t="shared" si="8"/>
        <v>ja</v>
      </c>
      <c r="U310">
        <f t="shared" si="9"/>
        <v>217</v>
      </c>
    </row>
    <row r="311" spans="1:21" ht="15" customHeight="1" x14ac:dyDescent="0.25">
      <c r="A311" s="264" t="s">
        <v>401</v>
      </c>
      <c r="B311" s="264" t="s">
        <v>402</v>
      </c>
      <c r="C311" s="264">
        <v>0.10606599999999999</v>
      </c>
      <c r="D311" s="264">
        <v>19.5517</v>
      </c>
      <c r="E311" s="264">
        <v>8.1361299999999996</v>
      </c>
      <c r="F311" s="264">
        <v>2.12865E-2</v>
      </c>
      <c r="G311" s="264" t="s">
        <v>10</v>
      </c>
      <c r="H311" s="59" t="s">
        <v>10</v>
      </c>
      <c r="J311" s="264">
        <f>VLOOKUP($B311,Totalt!$B$1:$BH$474,MATCH(J$2,Totalt!$B$1:$AZ$1,0),FALSE)</f>
        <v>109.83</v>
      </c>
      <c r="K311" s="264">
        <f>VLOOKUP($B311,Totalt!$B$1:$BH$474,MATCH(K$2,Totalt!$B$1:$AZ$1,0),FALSE)</f>
        <v>86.2</v>
      </c>
      <c r="M311" t="s">
        <v>687</v>
      </c>
      <c r="R311" t="s">
        <v>687</v>
      </c>
      <c r="S311" s="54" t="str">
        <f t="shared" si="8"/>
        <v>ja</v>
      </c>
      <c r="U311">
        <f t="shared" si="9"/>
        <v>218</v>
      </c>
    </row>
    <row r="312" spans="1:21" ht="15" customHeight="1" x14ac:dyDescent="0.25">
      <c r="A312" s="264" t="s">
        <v>403</v>
      </c>
      <c r="B312" s="264" t="s">
        <v>404</v>
      </c>
      <c r="C312" s="264">
        <v>0.17442099999999999</v>
      </c>
      <c r="D312" s="264">
        <v>9.5176200000000009</v>
      </c>
      <c r="E312" s="264">
        <v>16.5854</v>
      </c>
      <c r="F312" s="264">
        <v>6.2549900000000002E-3</v>
      </c>
      <c r="G312" s="264" t="s">
        <v>14</v>
      </c>
      <c r="H312" s="59" t="s">
        <v>10</v>
      </c>
      <c r="J312" s="264">
        <f>VLOOKUP($B312,Totalt!$B$1:$BH$474,MATCH(J$2,Totalt!$B$1:$AZ$1,0),FALSE)</f>
        <v>10.391732999999999</v>
      </c>
      <c r="K312" s="264">
        <f>VLOOKUP($B312,Totalt!$B$1:$BH$474,MATCH(K$2,Totalt!$B$1:$AZ$1,0),FALSE)</f>
        <v>8.0299999999999994</v>
      </c>
      <c r="M312" t="s">
        <v>687</v>
      </c>
      <c r="R312" t="s">
        <v>687</v>
      </c>
      <c r="S312" s="54" t="str">
        <f t="shared" si="8"/>
        <v>ja</v>
      </c>
      <c r="U312">
        <f t="shared" si="9"/>
        <v>219</v>
      </c>
    </row>
    <row r="313" spans="1:21" ht="15" customHeight="1" x14ac:dyDescent="0.25">
      <c r="A313" s="264" t="s">
        <v>403</v>
      </c>
      <c r="B313" s="264" t="s">
        <v>405</v>
      </c>
      <c r="C313" s="264">
        <v>0.16786999999999999</v>
      </c>
      <c r="D313" s="264">
        <v>9.7771299999999997</v>
      </c>
      <c r="E313" s="264">
        <v>17.524799999999999</v>
      </c>
      <c r="F313" s="264">
        <v>5.5211399999999999E-3</v>
      </c>
      <c r="G313" s="264" t="s">
        <v>14</v>
      </c>
      <c r="H313" s="59" t="s">
        <v>10</v>
      </c>
      <c r="J313" s="264">
        <f>VLOOKUP($B313,Totalt!$B$1:$BH$474,MATCH(J$2,Totalt!$B$1:$AZ$1,0),FALSE)</f>
        <v>10.686199999999999</v>
      </c>
      <c r="K313" s="264">
        <f>VLOOKUP($B313,Totalt!$B$1:$BH$474,MATCH(K$2,Totalt!$B$1:$AZ$1,0),FALSE)</f>
        <v>7.8897000000000004</v>
      </c>
      <c r="M313" t="s">
        <v>687</v>
      </c>
      <c r="R313" t="s">
        <v>687</v>
      </c>
      <c r="S313" s="54" t="str">
        <f t="shared" si="8"/>
        <v>ja</v>
      </c>
      <c r="U313">
        <f t="shared" si="9"/>
        <v>220</v>
      </c>
    </row>
    <row r="314" spans="1:21" ht="15" customHeight="1" x14ac:dyDescent="0.25">
      <c r="A314" s="264" t="s">
        <v>403</v>
      </c>
      <c r="B314" s="264" t="s">
        <v>406</v>
      </c>
      <c r="C314" s="264">
        <v>0.14596500000000001</v>
      </c>
      <c r="D314" s="264">
        <v>21.0473</v>
      </c>
      <c r="E314" s="264">
        <v>11.2925</v>
      </c>
      <c r="F314" s="264">
        <v>2.7472799999999999E-2</v>
      </c>
      <c r="G314" s="264" t="s">
        <v>14</v>
      </c>
      <c r="H314" s="59" t="s">
        <v>10</v>
      </c>
      <c r="J314" s="264">
        <f>VLOOKUP($B314,Totalt!$B$1:$BH$474,MATCH(J$2,Totalt!$B$1:$AZ$1,0),FALSE)</f>
        <v>19.400999999999996</v>
      </c>
      <c r="K314" s="264">
        <f>VLOOKUP($B314,Totalt!$B$1:$BH$474,MATCH(K$2,Totalt!$B$1:$AZ$1,0),FALSE)</f>
        <v>14.098000000000001</v>
      </c>
      <c r="M314" t="s">
        <v>687</v>
      </c>
      <c r="R314" t="s">
        <v>687</v>
      </c>
      <c r="S314" s="54" t="str">
        <f t="shared" si="8"/>
        <v>ja</v>
      </c>
      <c r="U314">
        <f t="shared" si="9"/>
        <v>221</v>
      </c>
    </row>
    <row r="315" spans="1:21" ht="15" customHeight="1" x14ac:dyDescent="0.25">
      <c r="A315" s="264" t="s">
        <v>403</v>
      </c>
      <c r="B315" s="264" t="s">
        <v>407</v>
      </c>
      <c r="C315" s="264">
        <v>0.16374</v>
      </c>
      <c r="D315" s="264">
        <v>11.1182</v>
      </c>
      <c r="E315" s="264">
        <v>16.321999999999999</v>
      </c>
      <c r="F315" s="264">
        <v>1.16983E-2</v>
      </c>
      <c r="G315" s="264" t="s">
        <v>14</v>
      </c>
      <c r="H315" s="59" t="s">
        <v>10</v>
      </c>
      <c r="J315" s="264">
        <f>VLOOKUP($B315,Totalt!$B$1:$BH$474,MATCH(J$2,Totalt!$B$1:$AZ$1,0),FALSE)</f>
        <v>12.224</v>
      </c>
      <c r="K315" s="264">
        <f>VLOOKUP($B315,Totalt!$B$1:$BH$474,MATCH(K$2,Totalt!$B$1:$AZ$1,0),FALSE)</f>
        <v>9.7270000000000003</v>
      </c>
      <c r="M315" t="s">
        <v>687</v>
      </c>
      <c r="R315" t="s">
        <v>687</v>
      </c>
      <c r="S315" s="54" t="str">
        <f t="shared" si="8"/>
        <v>ja</v>
      </c>
      <c r="U315">
        <f t="shared" si="9"/>
        <v>222</v>
      </c>
    </row>
    <row r="316" spans="1:21" ht="15" customHeight="1" x14ac:dyDescent="0.25">
      <c r="A316" s="264" t="s">
        <v>403</v>
      </c>
      <c r="B316" s="264" t="s">
        <v>408</v>
      </c>
      <c r="C316" s="264">
        <v>0.101882</v>
      </c>
      <c r="D316" s="264">
        <v>19.9739</v>
      </c>
      <c r="E316" s="264">
        <v>12.4438</v>
      </c>
      <c r="F316" s="264">
        <v>1.6567599999999998E-2</v>
      </c>
      <c r="G316" s="264" t="s">
        <v>14</v>
      </c>
      <c r="H316" s="59" t="s">
        <v>10</v>
      </c>
      <c r="J316" s="264">
        <f>VLOOKUP($B316,Totalt!$B$1:$BH$474,MATCH(J$2,Totalt!$B$1:$AZ$1,0),FALSE)</f>
        <v>8.8727199999999993</v>
      </c>
      <c r="K316" s="264">
        <f>VLOOKUP($B316,Totalt!$B$1:$BH$474,MATCH(K$2,Totalt!$B$1:$AZ$1,0),FALSE)</f>
        <v>5.681</v>
      </c>
      <c r="M316" t="s">
        <v>687</v>
      </c>
      <c r="R316" t="s">
        <v>687</v>
      </c>
      <c r="S316" s="54" t="str">
        <f t="shared" si="8"/>
        <v>ja</v>
      </c>
      <c r="U316">
        <f t="shared" si="9"/>
        <v>223</v>
      </c>
    </row>
    <row r="317" spans="1:21" ht="15" customHeight="1" x14ac:dyDescent="0.25">
      <c r="A317" s="264" t="s">
        <v>403</v>
      </c>
      <c r="B317" s="264" t="s">
        <v>409</v>
      </c>
      <c r="C317" s="264">
        <v>0</v>
      </c>
      <c r="D317" s="264">
        <v>0</v>
      </c>
      <c r="E317" s="264">
        <v>0</v>
      </c>
      <c r="F317" s="264">
        <v>0</v>
      </c>
      <c r="G317" s="264" t="s">
        <v>14</v>
      </c>
      <c r="H317" s="59" t="s">
        <v>14</v>
      </c>
      <c r="J317" s="264">
        <f>VLOOKUP($B317,Totalt!$B$1:$BH$474,MATCH(J$2,Totalt!$B$1:$AZ$1,0),FALSE)</f>
        <v>0</v>
      </c>
      <c r="K317" s="264" t="str">
        <f>VLOOKUP($B317,Totalt!$B$1:$BH$474,MATCH(K$2,Totalt!$B$1:$AZ$1,0),FALSE)</f>
        <v/>
      </c>
      <c r="M317" t="s">
        <v>687</v>
      </c>
      <c r="R317" t="s">
        <v>687</v>
      </c>
      <c r="S317" s="54" t="str">
        <f t="shared" si="8"/>
        <v>nej</v>
      </c>
      <c r="U317">
        <f t="shared" si="9"/>
        <v>223</v>
      </c>
    </row>
    <row r="318" spans="1:21" ht="15" customHeight="1" x14ac:dyDescent="0.25">
      <c r="A318" s="264" t="s">
        <v>403</v>
      </c>
      <c r="B318" s="264" t="s">
        <v>410</v>
      </c>
      <c r="C318" s="264">
        <v>0.190806</v>
      </c>
      <c r="D318" s="264">
        <v>8.6852</v>
      </c>
      <c r="E318" s="264">
        <v>18.603400000000001</v>
      </c>
      <c r="F318" s="264">
        <v>9.7788900000000002E-4</v>
      </c>
      <c r="G318" s="264" t="s">
        <v>14</v>
      </c>
      <c r="H318" s="59" t="s">
        <v>10</v>
      </c>
      <c r="J318" s="264">
        <f>VLOOKUP($B318,Totalt!$B$1:$BH$474,MATCH(J$2,Totalt!$B$1:$AZ$1,0),FALSE)</f>
        <v>7.1582779999999993</v>
      </c>
      <c r="K318" s="264">
        <f>VLOOKUP($B318,Totalt!$B$1:$BH$474,MATCH(K$2,Totalt!$B$1:$AZ$1,0),FALSE)</f>
        <v>4.9080000000000004</v>
      </c>
      <c r="M318" t="s">
        <v>687</v>
      </c>
      <c r="R318" t="s">
        <v>687</v>
      </c>
      <c r="S318" s="54" t="str">
        <f t="shared" si="8"/>
        <v>ja</v>
      </c>
      <c r="U318">
        <f t="shared" si="9"/>
        <v>224</v>
      </c>
    </row>
    <row r="319" spans="1:21" ht="15" customHeight="1" x14ac:dyDescent="0.25">
      <c r="A319" s="264" t="s">
        <v>403</v>
      </c>
      <c r="B319" s="264" t="s">
        <v>411</v>
      </c>
      <c r="C319" s="264">
        <v>0.190108</v>
      </c>
      <c r="D319" s="264">
        <v>17.0321</v>
      </c>
      <c r="E319" s="264">
        <v>16.819700000000001</v>
      </c>
      <c r="F319" s="264">
        <v>2.8524899999999999E-2</v>
      </c>
      <c r="G319" s="264" t="s">
        <v>14</v>
      </c>
      <c r="H319" s="59" t="s">
        <v>10</v>
      </c>
      <c r="J319" s="264">
        <f>VLOOKUP($B319,Totalt!$B$1:$BH$474,MATCH(J$2,Totalt!$B$1:$AZ$1,0),FALSE)</f>
        <v>3.681</v>
      </c>
      <c r="K319" s="264">
        <f>VLOOKUP($B319,Totalt!$B$1:$BH$474,MATCH(K$2,Totalt!$B$1:$AZ$1,0),FALSE)</f>
        <v>2.87</v>
      </c>
      <c r="M319" t="s">
        <v>687</v>
      </c>
      <c r="R319" t="s">
        <v>687</v>
      </c>
      <c r="S319" s="54" t="str">
        <f t="shared" si="8"/>
        <v>ja</v>
      </c>
      <c r="U319">
        <f t="shared" si="9"/>
        <v>225</v>
      </c>
    </row>
    <row r="320" spans="1:21" ht="15" customHeight="1" x14ac:dyDescent="0.25">
      <c r="A320" s="264" t="s">
        <v>403</v>
      </c>
      <c r="B320" s="264" t="s">
        <v>412</v>
      </c>
      <c r="C320" s="264">
        <v>0.32455400000000001</v>
      </c>
      <c r="D320" s="264">
        <v>108.334</v>
      </c>
      <c r="E320" s="264">
        <v>15.4156</v>
      </c>
      <c r="F320" s="264">
        <v>5.1346200000000003E-3</v>
      </c>
      <c r="G320" s="264" t="s">
        <v>14</v>
      </c>
      <c r="H320" s="59" t="s">
        <v>10</v>
      </c>
      <c r="J320" s="264">
        <f>VLOOKUP($B320,Totalt!$B$1:$BH$474,MATCH(J$2,Totalt!$B$1:$AZ$1,0),FALSE)</f>
        <v>106.34387580000001</v>
      </c>
      <c r="K320" s="264">
        <f>VLOOKUP($B320,Totalt!$B$1:$BH$474,MATCH(K$2,Totalt!$B$1:$AZ$1,0),FALSE)</f>
        <v>102.925</v>
      </c>
      <c r="M320" t="s">
        <v>687</v>
      </c>
      <c r="R320" t="s">
        <v>687</v>
      </c>
      <c r="S320" s="54" t="str">
        <f t="shared" si="8"/>
        <v>ja</v>
      </c>
      <c r="U320">
        <f t="shared" si="9"/>
        <v>226</v>
      </c>
    </row>
    <row r="321" spans="1:21" ht="15" customHeight="1" x14ac:dyDescent="0.25">
      <c r="A321" s="264" t="s">
        <v>403</v>
      </c>
      <c r="B321" s="264" t="s">
        <v>413</v>
      </c>
      <c r="C321" s="264">
        <v>0.219218</v>
      </c>
      <c r="D321" s="264">
        <v>9.2141800000000007</v>
      </c>
      <c r="E321" s="264">
        <v>16.776800000000001</v>
      </c>
      <c r="F321" s="264">
        <v>4.8909000000000001E-3</v>
      </c>
      <c r="G321" s="264" t="s">
        <v>14</v>
      </c>
      <c r="H321" s="59" t="s">
        <v>10</v>
      </c>
      <c r="J321" s="264">
        <f>VLOOKUP($B321,Totalt!$B$1:$BH$474,MATCH(J$2,Totalt!$B$1:$AZ$1,0),FALSE)</f>
        <v>2.6579999999999999</v>
      </c>
      <c r="K321" s="264">
        <f>VLOOKUP($B321,Totalt!$B$1:$BH$474,MATCH(K$2,Totalt!$B$1:$AZ$1,0),FALSE)</f>
        <v>1.97</v>
      </c>
      <c r="M321" t="s">
        <v>687</v>
      </c>
      <c r="R321" t="s">
        <v>687</v>
      </c>
      <c r="S321" s="54" t="str">
        <f t="shared" si="8"/>
        <v>ja</v>
      </c>
      <c r="U321">
        <f t="shared" si="9"/>
        <v>227</v>
      </c>
    </row>
    <row r="322" spans="1:21" ht="15" customHeight="1" x14ac:dyDescent="0.25">
      <c r="A322" s="264" t="s">
        <v>403</v>
      </c>
      <c r="B322" s="264" t="s">
        <v>414</v>
      </c>
      <c r="C322" s="264">
        <v>9.9890800000000002E-2</v>
      </c>
      <c r="D322" s="264">
        <v>12.0519</v>
      </c>
      <c r="E322" s="264">
        <v>7.48949</v>
      </c>
      <c r="F322" s="264">
        <v>1.6988E-2</v>
      </c>
      <c r="G322" s="264" t="s">
        <v>14</v>
      </c>
      <c r="H322" s="59" t="s">
        <v>10</v>
      </c>
      <c r="J322" s="264">
        <f>VLOOKUP($B322,Totalt!$B$1:$BH$474,MATCH(J$2,Totalt!$B$1:$AZ$1,0),FALSE)</f>
        <v>68.989889999999988</v>
      </c>
      <c r="K322" s="264">
        <f>VLOOKUP($B322,Totalt!$B$1:$BH$474,MATCH(K$2,Totalt!$B$1:$AZ$1,0),FALSE)</f>
        <v>71.888000000000005</v>
      </c>
      <c r="M322" t="s">
        <v>687</v>
      </c>
      <c r="R322" t="s">
        <v>687</v>
      </c>
      <c r="S322" s="54" t="str">
        <f t="shared" si="8"/>
        <v>ja</v>
      </c>
      <c r="U322">
        <f t="shared" si="9"/>
        <v>228</v>
      </c>
    </row>
    <row r="323" spans="1:21" ht="15" customHeight="1" x14ac:dyDescent="0.25">
      <c r="A323" s="264" t="s">
        <v>403</v>
      </c>
      <c r="B323" s="264" t="s">
        <v>415</v>
      </c>
      <c r="C323" s="264">
        <v>0.23136699999999999</v>
      </c>
      <c r="D323" s="264">
        <v>28.866800000000001</v>
      </c>
      <c r="E323" s="264">
        <v>11.320600000000001</v>
      </c>
      <c r="F323" s="264">
        <v>6.7765199999999998E-2</v>
      </c>
      <c r="G323" s="264" t="s">
        <v>14</v>
      </c>
      <c r="H323" s="59" t="s">
        <v>10</v>
      </c>
      <c r="J323" s="264">
        <f>VLOOKUP($B323,Totalt!$B$1:$BH$474,MATCH(J$2,Totalt!$B$1:$AZ$1,0),FALSE)</f>
        <v>16.749000000000002</v>
      </c>
      <c r="K323" s="264">
        <f>VLOOKUP($B323,Totalt!$B$1:$BH$474,MATCH(K$2,Totalt!$B$1:$AZ$1,0),FALSE)</f>
        <v>12.398999999999999</v>
      </c>
      <c r="M323" t="s">
        <v>687</v>
      </c>
      <c r="R323" t="s">
        <v>687</v>
      </c>
      <c r="S323" s="54" t="str">
        <f t="shared" si="8"/>
        <v>ja</v>
      </c>
      <c r="U323">
        <f t="shared" si="9"/>
        <v>229</v>
      </c>
    </row>
    <row r="324" spans="1:21" ht="15" customHeight="1" x14ac:dyDescent="0.25">
      <c r="A324" s="264" t="s">
        <v>403</v>
      </c>
      <c r="B324" s="264" t="s">
        <v>416</v>
      </c>
      <c r="C324" s="264">
        <v>0.18071899999999999</v>
      </c>
      <c r="D324" s="264">
        <v>10.109500000000001</v>
      </c>
      <c r="E324" s="264">
        <v>17.8841</v>
      </c>
      <c r="F324" s="264">
        <v>5.85617E-3</v>
      </c>
      <c r="G324" s="264" t="s">
        <v>14</v>
      </c>
      <c r="H324" s="59" t="s">
        <v>10</v>
      </c>
      <c r="J324" s="264">
        <f>VLOOKUP($B324,Totalt!$B$1:$BH$474,MATCH(J$2,Totalt!$B$1:$AZ$1,0),FALSE)</f>
        <v>12.807</v>
      </c>
      <c r="K324" s="264">
        <f>VLOOKUP($B324,Totalt!$B$1:$BH$474,MATCH(K$2,Totalt!$B$1:$AZ$1,0),FALSE)</f>
        <v>9.2149999999999999</v>
      </c>
      <c r="M324" t="s">
        <v>687</v>
      </c>
      <c r="R324" t="s">
        <v>687</v>
      </c>
      <c r="S324" s="54" t="str">
        <f t="shared" ref="S324:S387" si="10">IF(N324="x","nej",
IF(O324="x","ja",
IF(H324="ja","ja","nej")))</f>
        <v>ja</v>
      </c>
      <c r="U324">
        <f t="shared" ref="U324:U387" si="11">IF(ISERROR(S324),U323,IF(S324="ja",U323+1,U323))</f>
        <v>230</v>
      </c>
    </row>
    <row r="325" spans="1:21" ht="15" customHeight="1" x14ac:dyDescent="0.25">
      <c r="A325" s="264" t="s">
        <v>403</v>
      </c>
      <c r="B325" s="264" t="s">
        <v>417</v>
      </c>
      <c r="C325" s="264">
        <v>0.254415</v>
      </c>
      <c r="D325" s="264">
        <v>80.499300000000005</v>
      </c>
      <c r="E325" s="264">
        <v>11.9968</v>
      </c>
      <c r="F325" s="264">
        <v>1.1405999999999999E-2</v>
      </c>
      <c r="G325" s="264" t="s">
        <v>14</v>
      </c>
      <c r="H325" s="59" t="s">
        <v>10</v>
      </c>
      <c r="J325" s="264">
        <f>VLOOKUP($B325,Totalt!$B$1:$BH$474,MATCH(J$2,Totalt!$B$1:$AZ$1,0),FALSE)</f>
        <v>273.06268700000004</v>
      </c>
      <c r="K325" s="264">
        <f>VLOOKUP($B325,Totalt!$B$1:$BH$474,MATCH(K$2,Totalt!$B$1:$AZ$1,0),FALSE)</f>
        <v>316.14100000000002</v>
      </c>
      <c r="M325" t="s">
        <v>687</v>
      </c>
      <c r="R325" t="s">
        <v>687</v>
      </c>
      <c r="S325" s="54" t="str">
        <f t="shared" si="10"/>
        <v>ja</v>
      </c>
      <c r="U325">
        <f t="shared" si="11"/>
        <v>231</v>
      </c>
    </row>
    <row r="326" spans="1:21" ht="15" customHeight="1" x14ac:dyDescent="0.25">
      <c r="A326" s="264" t="s">
        <v>403</v>
      </c>
      <c r="B326" s="264" t="s">
        <v>418</v>
      </c>
      <c r="C326" s="264">
        <v>0.30918499999999999</v>
      </c>
      <c r="D326" s="264">
        <v>93.330299999999994</v>
      </c>
      <c r="E326" s="264">
        <v>17.921900000000001</v>
      </c>
      <c r="F326" s="264">
        <v>1.6098299999999999E-2</v>
      </c>
      <c r="G326" s="264" t="s">
        <v>14</v>
      </c>
      <c r="H326" s="59" t="s">
        <v>10</v>
      </c>
      <c r="J326" s="264">
        <f>VLOOKUP($B326,Totalt!$B$1:$BH$474,MATCH(J$2,Totalt!$B$1:$AZ$1,0),FALSE)</f>
        <v>39.942000000000007</v>
      </c>
      <c r="K326" s="264">
        <f>VLOOKUP($B326,Totalt!$B$1:$BH$474,MATCH(K$2,Totalt!$B$1:$AZ$1,0),FALSE)</f>
        <v>29.599</v>
      </c>
      <c r="M326" t="s">
        <v>687</v>
      </c>
      <c r="R326" t="s">
        <v>687</v>
      </c>
      <c r="S326" s="54" t="str">
        <f t="shared" si="10"/>
        <v>ja</v>
      </c>
      <c r="U326">
        <f t="shared" si="11"/>
        <v>232</v>
      </c>
    </row>
    <row r="327" spans="1:21" ht="15" customHeight="1" x14ac:dyDescent="0.25">
      <c r="A327" s="264" t="s">
        <v>403</v>
      </c>
      <c r="B327" s="264" t="s">
        <v>419</v>
      </c>
      <c r="C327" s="264">
        <v>3.39E-2</v>
      </c>
      <c r="D327" s="264">
        <v>0</v>
      </c>
      <c r="E327" s="264">
        <v>0</v>
      </c>
      <c r="F327" s="264">
        <v>0</v>
      </c>
      <c r="G327" s="264" t="s">
        <v>14</v>
      </c>
      <c r="H327" s="59" t="s">
        <v>10</v>
      </c>
      <c r="J327" s="264">
        <f>VLOOKUP($B327,Totalt!$B$1:$BH$474,MATCH(J$2,Totalt!$B$1:$AZ$1,0),FALSE)</f>
        <v>40.017749999999999</v>
      </c>
      <c r="K327" s="264">
        <f>VLOOKUP($B327,Totalt!$B$1:$BH$474,MATCH(K$2,Totalt!$B$1:$AZ$1,0),FALSE)</f>
        <v>28.925000000000001</v>
      </c>
      <c r="M327" t="s">
        <v>687</v>
      </c>
      <c r="R327" t="s">
        <v>687</v>
      </c>
      <c r="S327" s="54" t="str">
        <f t="shared" si="10"/>
        <v>ja</v>
      </c>
      <c r="U327">
        <f t="shared" si="11"/>
        <v>233</v>
      </c>
    </row>
    <row r="328" spans="1:21" ht="15" customHeight="1" x14ac:dyDescent="0.25">
      <c r="A328" s="264" t="s">
        <v>403</v>
      </c>
      <c r="B328" s="264" t="s">
        <v>420</v>
      </c>
      <c r="C328" s="264">
        <v>0.196439</v>
      </c>
      <c r="D328" s="264">
        <v>16.6206</v>
      </c>
      <c r="E328" s="264">
        <v>17.8002</v>
      </c>
      <c r="F328" s="264">
        <v>2.44797E-2</v>
      </c>
      <c r="G328" s="264" t="s">
        <v>14</v>
      </c>
      <c r="H328" s="59" t="s">
        <v>10</v>
      </c>
      <c r="J328" s="264">
        <f>VLOOKUP($B328,Totalt!$B$1:$BH$474,MATCH(J$2,Totalt!$B$1:$AZ$1,0),FALSE)</f>
        <v>20.711000000000002</v>
      </c>
      <c r="K328" s="264">
        <f>VLOOKUP($B328,Totalt!$B$1:$BH$474,MATCH(K$2,Totalt!$B$1:$AZ$1,0),FALSE)</f>
        <v>15.217000000000001</v>
      </c>
      <c r="M328" t="s">
        <v>687</v>
      </c>
      <c r="R328" t="s">
        <v>687</v>
      </c>
      <c r="S328" s="54" t="str">
        <f t="shared" si="10"/>
        <v>ja</v>
      </c>
      <c r="U328">
        <f t="shared" si="11"/>
        <v>234</v>
      </c>
    </row>
    <row r="329" spans="1:21" ht="15" customHeight="1" x14ac:dyDescent="0.25">
      <c r="A329" s="264" t="s">
        <v>403</v>
      </c>
      <c r="B329" s="264" t="s">
        <v>421</v>
      </c>
      <c r="C329" s="264">
        <v>0.17057700000000001</v>
      </c>
      <c r="D329" s="264">
        <v>8.6263400000000008</v>
      </c>
      <c r="E329" s="264">
        <v>17.4923</v>
      </c>
      <c r="F329" s="264">
        <v>2.2845399999999998E-3</v>
      </c>
      <c r="G329" s="264" t="s">
        <v>14</v>
      </c>
      <c r="H329" s="59" t="s">
        <v>10</v>
      </c>
      <c r="J329" s="264">
        <f>VLOOKUP($B329,Totalt!$B$1:$BH$474,MATCH(J$2,Totalt!$B$1:$AZ$1,0),FALSE)</f>
        <v>3.5017999999999998</v>
      </c>
      <c r="K329" s="264">
        <f>VLOOKUP($B329,Totalt!$B$1:$BH$474,MATCH(K$2,Totalt!$B$1:$AZ$1,0),FALSE)</f>
        <v>2.573</v>
      </c>
      <c r="M329" t="s">
        <v>687</v>
      </c>
      <c r="R329" t="s">
        <v>687</v>
      </c>
      <c r="S329" s="54" t="str">
        <f t="shared" si="10"/>
        <v>ja</v>
      </c>
      <c r="U329">
        <f t="shared" si="11"/>
        <v>235</v>
      </c>
    </row>
    <row r="330" spans="1:21" ht="15" customHeight="1" x14ac:dyDescent="0.25">
      <c r="A330" s="264" t="s">
        <v>422</v>
      </c>
      <c r="B330" s="264" t="s">
        <v>423</v>
      </c>
      <c r="C330" s="264">
        <v>0.22453699999999999</v>
      </c>
      <c r="D330" s="264">
        <v>22.446000000000002</v>
      </c>
      <c r="E330" s="264">
        <v>19.099299999999999</v>
      </c>
      <c r="F330" s="264">
        <v>3.2241800000000001E-2</v>
      </c>
      <c r="G330" s="264" t="s">
        <v>10</v>
      </c>
      <c r="H330" s="59" t="s">
        <v>10</v>
      </c>
      <c r="J330" s="264">
        <f>VLOOKUP($B330,Totalt!$B$1:$BH$474,MATCH(J$2,Totalt!$B$1:$AZ$1,0),FALSE)</f>
        <v>12.356</v>
      </c>
      <c r="K330" s="264">
        <f>VLOOKUP($B330,Totalt!$B$1:$BH$474,MATCH(K$2,Totalt!$B$1:$AZ$1,0),FALSE)</f>
        <v>8.5129999999999999</v>
      </c>
      <c r="M330" t="s">
        <v>687</v>
      </c>
      <c r="R330" t="s">
        <v>687</v>
      </c>
      <c r="S330" s="54" t="str">
        <f t="shared" si="10"/>
        <v>ja</v>
      </c>
      <c r="U330">
        <f t="shared" si="11"/>
        <v>236</v>
      </c>
    </row>
    <row r="331" spans="1:21" ht="15" customHeight="1" x14ac:dyDescent="0.25">
      <c r="A331" s="264" t="s">
        <v>422</v>
      </c>
      <c r="B331" s="264" t="s">
        <v>424</v>
      </c>
      <c r="C331" s="264">
        <v>0.24018500000000001</v>
      </c>
      <c r="D331" s="264">
        <v>94.354100000000003</v>
      </c>
      <c r="E331" s="264">
        <v>8.3809799999999992</v>
      </c>
      <c r="F331" s="264">
        <v>0.117493</v>
      </c>
      <c r="G331" s="264" t="s">
        <v>10</v>
      </c>
      <c r="H331" s="59" t="s">
        <v>10</v>
      </c>
      <c r="J331" s="264">
        <f>VLOOKUP($B331,Totalt!$B$1:$BH$474,MATCH(J$2,Totalt!$B$1:$AZ$1,0),FALSE)</f>
        <v>472.01341000000002</v>
      </c>
      <c r="K331" s="264">
        <f>VLOOKUP($B331,Totalt!$B$1:$BH$474,MATCH(K$2,Totalt!$B$1:$AZ$1,0),FALSE)</f>
        <v>362.11500000000001</v>
      </c>
      <c r="M331" t="s">
        <v>687</v>
      </c>
      <c r="R331" t="s">
        <v>687</v>
      </c>
      <c r="S331" s="54" t="str">
        <f t="shared" si="10"/>
        <v>ja</v>
      </c>
      <c r="U331">
        <f t="shared" si="11"/>
        <v>237</v>
      </c>
    </row>
    <row r="332" spans="1:21" ht="15" customHeight="1" x14ac:dyDescent="0.25">
      <c r="A332" s="264" t="s">
        <v>422</v>
      </c>
      <c r="B332" s="264" t="s">
        <v>425</v>
      </c>
      <c r="C332" s="264">
        <v>0.24005299999999999</v>
      </c>
      <c r="D332" s="264">
        <v>27.101299999999998</v>
      </c>
      <c r="E332" s="264">
        <v>18.228400000000001</v>
      </c>
      <c r="F332" s="264">
        <v>4.6248999999999998E-2</v>
      </c>
      <c r="G332" s="264" t="s">
        <v>10</v>
      </c>
      <c r="H332" s="59" t="s">
        <v>10</v>
      </c>
      <c r="J332" s="264">
        <f>VLOOKUP($B332,Totalt!$B$1:$BH$474,MATCH(J$2,Totalt!$B$1:$AZ$1,0),FALSE)</f>
        <v>5.9849999999999994</v>
      </c>
      <c r="K332" s="264">
        <f>VLOOKUP($B332,Totalt!$B$1:$BH$474,MATCH(K$2,Totalt!$B$1:$AZ$1,0),FALSE)</f>
        <v>4.343</v>
      </c>
      <c r="M332" t="s">
        <v>687</v>
      </c>
      <c r="R332" t="s">
        <v>687</v>
      </c>
      <c r="S332" s="54" t="str">
        <f t="shared" si="10"/>
        <v>ja</v>
      </c>
      <c r="U332">
        <f t="shared" si="11"/>
        <v>238</v>
      </c>
    </row>
    <row r="333" spans="1:21" ht="15" customHeight="1" x14ac:dyDescent="0.25">
      <c r="A333" s="264" t="s">
        <v>422</v>
      </c>
      <c r="B333" s="264" t="s">
        <v>426</v>
      </c>
      <c r="C333" s="264">
        <v>0.179677</v>
      </c>
      <c r="D333" s="264">
        <v>12.611800000000001</v>
      </c>
      <c r="E333" s="264">
        <v>16.485700000000001</v>
      </c>
      <c r="F333" s="264">
        <v>7.2622199999999998E-3</v>
      </c>
      <c r="G333" s="264" t="s">
        <v>10</v>
      </c>
      <c r="H333" s="59" t="s">
        <v>10</v>
      </c>
      <c r="J333" s="264">
        <f>VLOOKUP($B333,Totalt!$B$1:$BH$474,MATCH(J$2,Totalt!$B$1:$AZ$1,0),FALSE)</f>
        <v>2.2679</v>
      </c>
      <c r="K333" s="264">
        <f>VLOOKUP($B333,Totalt!$B$1:$BH$474,MATCH(K$2,Totalt!$B$1:$AZ$1,0),FALSE)</f>
        <v>1.7689999999999999</v>
      </c>
      <c r="M333" t="s">
        <v>687</v>
      </c>
      <c r="R333" t="s">
        <v>687</v>
      </c>
      <c r="S333" s="54" t="str">
        <f t="shared" si="10"/>
        <v>ja</v>
      </c>
      <c r="U333">
        <f t="shared" si="11"/>
        <v>239</v>
      </c>
    </row>
    <row r="334" spans="1:21" ht="15" customHeight="1" x14ac:dyDescent="0.25">
      <c r="A334" s="264" t="s">
        <v>422</v>
      </c>
      <c r="B334" s="264" t="s">
        <v>427</v>
      </c>
      <c r="C334" s="264">
        <v>0.18876100000000001</v>
      </c>
      <c r="D334" s="264">
        <v>15.194599999999999</v>
      </c>
      <c r="E334" s="264">
        <v>16.152999999999999</v>
      </c>
      <c r="F334" s="264">
        <v>1.4956799999999999E-2</v>
      </c>
      <c r="G334" s="264" t="s">
        <v>10</v>
      </c>
      <c r="H334" s="59" t="s">
        <v>10</v>
      </c>
      <c r="J334" s="264">
        <f>VLOOKUP($B334,Totalt!$B$1:$BH$474,MATCH(J$2,Totalt!$B$1:$AZ$1,0),FALSE)</f>
        <v>3.8210000000000002</v>
      </c>
      <c r="K334" s="264">
        <f>VLOOKUP($B334,Totalt!$B$1:$BH$474,MATCH(K$2,Totalt!$B$1:$AZ$1,0),FALSE)</f>
        <v>3.0510000000000002</v>
      </c>
      <c r="M334" t="s">
        <v>687</v>
      </c>
      <c r="R334" t="s">
        <v>687</v>
      </c>
      <c r="S334" s="54" t="str">
        <f t="shared" si="10"/>
        <v>ja</v>
      </c>
      <c r="U334">
        <f t="shared" si="11"/>
        <v>240</v>
      </c>
    </row>
    <row r="335" spans="1:21" ht="15" customHeight="1" x14ac:dyDescent="0.25">
      <c r="A335" s="264" t="s">
        <v>428</v>
      </c>
      <c r="B335" s="264" t="s">
        <v>429</v>
      </c>
      <c r="C335" s="264">
        <v>0</v>
      </c>
      <c r="D335" s="264">
        <v>0</v>
      </c>
      <c r="E335" s="264">
        <v>0</v>
      </c>
      <c r="F335" s="264">
        <v>0</v>
      </c>
      <c r="G335" s="264" t="s">
        <v>14</v>
      </c>
      <c r="H335" s="59" t="s">
        <v>14</v>
      </c>
      <c r="J335" s="264">
        <f>VLOOKUP($B335,Totalt!$B$1:$BH$474,MATCH(J$2,Totalt!$B$1:$AZ$1,0),FALSE)</f>
        <v>0</v>
      </c>
      <c r="K335" s="264" t="str">
        <f>VLOOKUP($B335,Totalt!$B$1:$BH$474,MATCH(K$2,Totalt!$B$1:$AZ$1,0),FALSE)</f>
        <v/>
      </c>
      <c r="M335" t="s">
        <v>687</v>
      </c>
      <c r="R335" t="s">
        <v>687</v>
      </c>
      <c r="S335" s="54" t="str">
        <f t="shared" si="10"/>
        <v>nej</v>
      </c>
      <c r="U335">
        <f t="shared" si="11"/>
        <v>240</v>
      </c>
    </row>
    <row r="336" spans="1:21" ht="15" customHeight="1" x14ac:dyDescent="0.25">
      <c r="A336" s="264" t="s">
        <v>428</v>
      </c>
      <c r="B336" s="264" t="s">
        <v>430</v>
      </c>
      <c r="C336" s="264">
        <v>0</v>
      </c>
      <c r="D336" s="264">
        <v>0</v>
      </c>
      <c r="E336" s="264">
        <v>0</v>
      </c>
      <c r="F336" s="264">
        <v>0</v>
      </c>
      <c r="G336" s="264" t="s">
        <v>14</v>
      </c>
      <c r="H336" s="59" t="s">
        <v>14</v>
      </c>
      <c r="J336" s="264">
        <f>VLOOKUP($B336,Totalt!$B$1:$BH$474,MATCH(J$2,Totalt!$B$1:$AZ$1,0),FALSE)</f>
        <v>0</v>
      </c>
      <c r="K336" s="264" t="str">
        <f>VLOOKUP($B336,Totalt!$B$1:$BH$474,MATCH(K$2,Totalt!$B$1:$AZ$1,0),FALSE)</f>
        <v/>
      </c>
      <c r="M336" t="s">
        <v>687</v>
      </c>
      <c r="R336" t="s">
        <v>687</v>
      </c>
      <c r="S336" s="54" t="str">
        <f t="shared" si="10"/>
        <v>nej</v>
      </c>
      <c r="U336">
        <f t="shared" si="11"/>
        <v>240</v>
      </c>
    </row>
    <row r="337" spans="1:21" ht="15" customHeight="1" x14ac:dyDescent="0.25">
      <c r="A337" s="264" t="s">
        <v>431</v>
      </c>
      <c r="B337" s="264" t="s">
        <v>432</v>
      </c>
      <c r="C337" s="264">
        <v>0.289331</v>
      </c>
      <c r="D337" s="264">
        <v>33.208399999999997</v>
      </c>
      <c r="E337" s="264">
        <v>7.4514399999999998</v>
      </c>
      <c r="F337" s="264">
        <v>1.84052E-2</v>
      </c>
      <c r="G337" s="264" t="s">
        <v>14</v>
      </c>
      <c r="H337" s="59" t="s">
        <v>10</v>
      </c>
      <c r="J337" s="264">
        <f>VLOOKUP($B337,Totalt!$B$1:$BH$474,MATCH(J$2,Totalt!$B$1:$AZ$1,0),FALSE)</f>
        <v>364.57600000000002</v>
      </c>
      <c r="K337" s="264">
        <f>VLOOKUP($B337,Totalt!$B$1:$BH$474,MATCH(K$2,Totalt!$B$1:$AZ$1,0),FALSE)</f>
        <v>319.2</v>
      </c>
      <c r="M337" t="s">
        <v>687</v>
      </c>
      <c r="R337" t="s">
        <v>687</v>
      </c>
      <c r="S337" s="54" t="str">
        <f t="shared" si="10"/>
        <v>ja</v>
      </c>
      <c r="U337">
        <f t="shared" si="11"/>
        <v>241</v>
      </c>
    </row>
    <row r="338" spans="1:21" ht="15" customHeight="1" x14ac:dyDescent="0.25">
      <c r="A338" s="264" t="s">
        <v>433</v>
      </c>
      <c r="B338" s="264" t="s">
        <v>434</v>
      </c>
      <c r="C338" s="264">
        <v>0.222105</v>
      </c>
      <c r="D338" s="264">
        <v>38.863500000000002</v>
      </c>
      <c r="E338" s="264">
        <v>4.4760400000000002</v>
      </c>
      <c r="F338" s="264">
        <v>5.9189699999999998E-2</v>
      </c>
      <c r="G338" s="264" t="s">
        <v>14</v>
      </c>
      <c r="H338" s="59" t="s">
        <v>10</v>
      </c>
      <c r="J338" s="264">
        <f>VLOOKUP($B338,Totalt!$B$1:$BH$474,MATCH(J$2,Totalt!$B$1:$AZ$1,0),FALSE)</f>
        <v>50.6</v>
      </c>
      <c r="K338" s="264">
        <f>VLOOKUP($B338,Totalt!$B$1:$BH$474,MATCH(K$2,Totalt!$B$1:$AZ$1,0),FALSE)</f>
        <v>38.045000000000002</v>
      </c>
      <c r="M338" t="s">
        <v>687</v>
      </c>
      <c r="R338" t="s">
        <v>687</v>
      </c>
      <c r="S338" s="54" t="str">
        <f t="shared" si="10"/>
        <v>ja</v>
      </c>
      <c r="U338">
        <f t="shared" si="11"/>
        <v>242</v>
      </c>
    </row>
    <row r="339" spans="1:21" ht="15" customHeight="1" x14ac:dyDescent="0.25">
      <c r="A339" s="264" t="s">
        <v>435</v>
      </c>
      <c r="B339" s="264" t="s">
        <v>436</v>
      </c>
      <c r="C339" s="264">
        <v>7.5776999999999997E-2</v>
      </c>
      <c r="D339" s="264">
        <v>10.5185</v>
      </c>
      <c r="E339" s="264">
        <v>7.5648099999999996</v>
      </c>
      <c r="F339" s="264">
        <v>1.8415300000000001E-3</v>
      </c>
      <c r="G339" s="264" t="s">
        <v>14</v>
      </c>
      <c r="H339" s="59" t="s">
        <v>10</v>
      </c>
      <c r="J339" s="264">
        <f>VLOOKUP($B339,Totalt!$B$1:$BH$474,MATCH(J$2,Totalt!$B$1:$AZ$1,0),FALSE)</f>
        <v>162.90752999999998</v>
      </c>
      <c r="K339" s="264">
        <f>VLOOKUP($B339,Totalt!$B$1:$BH$474,MATCH(K$2,Totalt!$B$1:$AZ$1,0),FALSE)</f>
        <v>117.38</v>
      </c>
      <c r="M339" t="s">
        <v>687</v>
      </c>
      <c r="R339" t="s">
        <v>687</v>
      </c>
      <c r="S339" s="54" t="str">
        <f t="shared" si="10"/>
        <v>ja</v>
      </c>
      <c r="U339">
        <f t="shared" si="11"/>
        <v>243</v>
      </c>
    </row>
    <row r="340" spans="1:21" ht="15" customHeight="1" x14ac:dyDescent="0.25">
      <c r="A340" s="264" t="s">
        <v>435</v>
      </c>
      <c r="B340" s="264" t="s">
        <v>437</v>
      </c>
      <c r="C340" s="264">
        <v>7.6688699999999999E-2</v>
      </c>
      <c r="D340" s="264">
        <v>10.8933</v>
      </c>
      <c r="E340" s="264">
        <v>7.8262099999999997</v>
      </c>
      <c r="F340" s="264">
        <v>2.18103E-3</v>
      </c>
      <c r="G340" s="264" t="s">
        <v>14</v>
      </c>
      <c r="H340" s="59" t="s">
        <v>10</v>
      </c>
      <c r="J340" s="264">
        <f>VLOOKUP($B340,Totalt!$B$1:$BH$474,MATCH(J$2,Totalt!$B$1:$AZ$1,0),FALSE)</f>
        <v>27.509999999999998</v>
      </c>
      <c r="K340" s="264">
        <f>VLOOKUP($B340,Totalt!$B$1:$BH$474,MATCH(K$2,Totalt!$B$1:$AZ$1,0),FALSE)</f>
        <v>19.63</v>
      </c>
      <c r="M340" t="s">
        <v>687</v>
      </c>
      <c r="R340" t="s">
        <v>687</v>
      </c>
      <c r="S340" s="54" t="str">
        <f t="shared" si="10"/>
        <v>ja</v>
      </c>
      <c r="U340">
        <f t="shared" si="11"/>
        <v>244</v>
      </c>
    </row>
    <row r="341" spans="1:21" ht="15" customHeight="1" x14ac:dyDescent="0.25">
      <c r="A341" s="264" t="s">
        <v>435</v>
      </c>
      <c r="B341" s="264" t="s">
        <v>438</v>
      </c>
      <c r="C341" s="264">
        <v>0.107492</v>
      </c>
      <c r="D341" s="264">
        <v>22.195599999999999</v>
      </c>
      <c r="E341" s="264">
        <v>10.7913</v>
      </c>
      <c r="F341" s="264">
        <v>2.0833299999999999E-2</v>
      </c>
      <c r="G341" s="264" t="s">
        <v>14</v>
      </c>
      <c r="H341" s="59" t="s">
        <v>10</v>
      </c>
      <c r="J341" s="264">
        <f>VLOOKUP($B341,Totalt!$B$1:$BH$474,MATCH(J$2,Totalt!$B$1:$AZ$1,0),FALSE)</f>
        <v>10.08</v>
      </c>
      <c r="K341" s="264">
        <f>VLOOKUP($B341,Totalt!$B$1:$BH$474,MATCH(K$2,Totalt!$B$1:$AZ$1,0),FALSE)</f>
        <v>6.18</v>
      </c>
      <c r="M341" t="s">
        <v>687</v>
      </c>
      <c r="R341" t="s">
        <v>687</v>
      </c>
      <c r="S341" s="54" t="str">
        <f t="shared" si="10"/>
        <v>ja</v>
      </c>
      <c r="U341">
        <f t="shared" si="11"/>
        <v>245</v>
      </c>
    </row>
    <row r="342" spans="1:21" ht="15" customHeight="1" x14ac:dyDescent="0.25">
      <c r="A342" s="264" t="s">
        <v>435</v>
      </c>
      <c r="B342" s="264" t="s">
        <v>439</v>
      </c>
      <c r="C342" s="264">
        <v>0.15195700000000001</v>
      </c>
      <c r="D342" s="264">
        <v>33.273899999999998</v>
      </c>
      <c r="E342" s="264">
        <v>9.5698500000000006</v>
      </c>
      <c r="F342" s="264">
        <v>6.5021999999999996E-2</v>
      </c>
      <c r="G342" s="264" t="s">
        <v>14</v>
      </c>
      <c r="H342" s="59" t="s">
        <v>10</v>
      </c>
      <c r="J342" s="264">
        <f>VLOOKUP($B342,Totalt!$B$1:$BH$474,MATCH(J$2,Totalt!$B$1:$AZ$1,0),FALSE)</f>
        <v>56.750000000000007</v>
      </c>
      <c r="K342" s="264">
        <f>VLOOKUP($B342,Totalt!$B$1:$BH$474,MATCH(K$2,Totalt!$B$1:$AZ$1,0),FALSE)</f>
        <v>42.76</v>
      </c>
      <c r="M342" t="s">
        <v>687</v>
      </c>
      <c r="R342" t="s">
        <v>687</v>
      </c>
      <c r="S342" s="54" t="str">
        <f t="shared" si="10"/>
        <v>ja</v>
      </c>
      <c r="U342">
        <f t="shared" si="11"/>
        <v>246</v>
      </c>
    </row>
    <row r="343" spans="1:21" ht="15" customHeight="1" x14ac:dyDescent="0.25">
      <c r="A343" s="264" t="s">
        <v>440</v>
      </c>
      <c r="B343" s="264" t="s">
        <v>441</v>
      </c>
      <c r="C343" s="264">
        <v>6.6970500000000002E-2</v>
      </c>
      <c r="D343" s="264">
        <v>10.5412</v>
      </c>
      <c r="E343" s="264">
        <v>1.38975</v>
      </c>
      <c r="F343" s="264">
        <v>3.1817199999999997E-2</v>
      </c>
      <c r="G343" s="264" t="s">
        <v>10</v>
      </c>
      <c r="H343" s="59" t="s">
        <v>10</v>
      </c>
      <c r="J343" s="264">
        <f>VLOOKUP($B343,Totalt!$B$1:$BH$474,MATCH(J$2,Totalt!$B$1:$AZ$1,0),FALSE)</f>
        <v>93.153899999999993</v>
      </c>
      <c r="K343" s="264">
        <f>VLOOKUP($B343,Totalt!$B$1:$BH$474,MATCH(K$2,Totalt!$B$1:$AZ$1,0),FALSE)</f>
        <v>76.168000000000006</v>
      </c>
      <c r="M343" t="s">
        <v>687</v>
      </c>
      <c r="R343" t="s">
        <v>687</v>
      </c>
      <c r="S343" s="54" t="str">
        <f t="shared" si="10"/>
        <v>ja</v>
      </c>
      <c r="U343">
        <f t="shared" si="11"/>
        <v>247</v>
      </c>
    </row>
    <row r="344" spans="1:21" ht="15" customHeight="1" x14ac:dyDescent="0.25">
      <c r="A344" s="264" t="s">
        <v>440</v>
      </c>
      <c r="B344" s="264" t="s">
        <v>442</v>
      </c>
      <c r="C344" s="264">
        <v>0.42522199999999999</v>
      </c>
      <c r="D344" s="264">
        <v>70.101299999999995</v>
      </c>
      <c r="E344" s="264">
        <v>14.862299999999999</v>
      </c>
      <c r="F344" s="264">
        <v>0.19226799999999999</v>
      </c>
      <c r="G344" s="264" t="s">
        <v>10</v>
      </c>
      <c r="H344" s="59" t="s">
        <v>10</v>
      </c>
      <c r="J344" s="264">
        <f>VLOOKUP($B344,Totalt!$B$1:$BH$474,MATCH(J$2,Totalt!$B$1:$AZ$1,0),FALSE)</f>
        <v>0.97000000000000008</v>
      </c>
      <c r="K344" s="264">
        <f>VLOOKUP($B344,Totalt!$B$1:$BH$474,MATCH(K$2,Totalt!$B$1:$AZ$1,0),FALSE)</f>
        <v>0.9</v>
      </c>
      <c r="M344" t="s">
        <v>687</v>
      </c>
      <c r="R344" t="s">
        <v>687</v>
      </c>
      <c r="S344" s="54" t="str">
        <f t="shared" si="10"/>
        <v>ja</v>
      </c>
      <c r="U344">
        <f t="shared" si="11"/>
        <v>248</v>
      </c>
    </row>
    <row r="345" spans="1:21" ht="15" customHeight="1" x14ac:dyDescent="0.25">
      <c r="A345" s="264" t="s">
        <v>443</v>
      </c>
      <c r="B345" s="264" t="s">
        <v>444</v>
      </c>
      <c r="C345" s="264">
        <v>0.152368</v>
      </c>
      <c r="D345" s="264">
        <v>39.320599999999999</v>
      </c>
      <c r="E345" s="264">
        <v>5.2124100000000002</v>
      </c>
      <c r="F345" s="264">
        <v>3.1731200000000001E-2</v>
      </c>
      <c r="G345" s="264" t="s">
        <v>10</v>
      </c>
      <c r="H345" s="59" t="s">
        <v>10</v>
      </c>
      <c r="J345" s="264">
        <f>VLOOKUP($B345,Totalt!$B$1:$BH$474,MATCH(J$2,Totalt!$B$1:$AZ$1,0),FALSE)</f>
        <v>194.32777999999999</v>
      </c>
      <c r="K345" s="264">
        <f>VLOOKUP($B345,Totalt!$B$1:$BH$474,MATCH(K$2,Totalt!$B$1:$AZ$1,0),FALSE)</f>
        <v>149.90700000000001</v>
      </c>
      <c r="M345" t="s">
        <v>687</v>
      </c>
      <c r="R345" t="s">
        <v>687</v>
      </c>
      <c r="S345" s="54" t="str">
        <f t="shared" si="10"/>
        <v>ja</v>
      </c>
      <c r="U345">
        <f t="shared" si="11"/>
        <v>249</v>
      </c>
    </row>
    <row r="346" spans="1:21" ht="15" customHeight="1" x14ac:dyDescent="0.25">
      <c r="A346" s="264" t="s">
        <v>443</v>
      </c>
      <c r="B346" s="264" t="s">
        <v>445</v>
      </c>
      <c r="C346" s="264">
        <v>0</v>
      </c>
      <c r="D346" s="264">
        <v>0</v>
      </c>
      <c r="E346" s="264">
        <v>0</v>
      </c>
      <c r="F346" s="264">
        <v>0</v>
      </c>
      <c r="G346" s="264" t="s">
        <v>14</v>
      </c>
      <c r="H346" s="59" t="s">
        <v>14</v>
      </c>
      <c r="J346" s="264">
        <f>VLOOKUP($B346,Totalt!$B$1:$BH$474,MATCH(J$2,Totalt!$B$1:$AZ$1,0),FALSE)</f>
        <v>0</v>
      </c>
      <c r="K346" s="264" t="str">
        <f>VLOOKUP($B346,Totalt!$B$1:$BH$474,MATCH(K$2,Totalt!$B$1:$AZ$1,0),FALSE)</f>
        <v/>
      </c>
      <c r="M346" t="s">
        <v>687</v>
      </c>
      <c r="R346" t="s">
        <v>687</v>
      </c>
      <c r="S346" s="54" t="str">
        <f t="shared" si="10"/>
        <v>nej</v>
      </c>
      <c r="U346">
        <f t="shared" si="11"/>
        <v>249</v>
      </c>
    </row>
    <row r="347" spans="1:21" ht="15" customHeight="1" x14ac:dyDescent="0.25">
      <c r="A347" s="264" t="s">
        <v>443</v>
      </c>
      <c r="B347" s="264" t="s">
        <v>446</v>
      </c>
      <c r="C347" s="264">
        <v>0</v>
      </c>
      <c r="D347" s="264">
        <v>0</v>
      </c>
      <c r="E347" s="264">
        <v>0</v>
      </c>
      <c r="F347" s="264">
        <v>0</v>
      </c>
      <c r="G347" s="264" t="s">
        <v>14</v>
      </c>
      <c r="H347" s="59" t="s">
        <v>14</v>
      </c>
      <c r="J347" s="264">
        <f>VLOOKUP($B347,Totalt!$B$1:$BH$474,MATCH(J$2,Totalt!$B$1:$AZ$1,0),FALSE)</f>
        <v>0</v>
      </c>
      <c r="K347" s="264" t="str">
        <f>VLOOKUP($B347,Totalt!$B$1:$BH$474,MATCH(K$2,Totalt!$B$1:$AZ$1,0),FALSE)</f>
        <v/>
      </c>
      <c r="M347" t="s">
        <v>687</v>
      </c>
      <c r="R347" t="s">
        <v>687</v>
      </c>
      <c r="S347" s="54" t="str">
        <f t="shared" si="10"/>
        <v>nej</v>
      </c>
      <c r="U347">
        <f t="shared" si="11"/>
        <v>249</v>
      </c>
    </row>
    <row r="348" spans="1:21" ht="15" customHeight="1" x14ac:dyDescent="0.25">
      <c r="A348" s="264" t="s">
        <v>447</v>
      </c>
      <c r="B348" s="264" t="s">
        <v>448</v>
      </c>
      <c r="C348" s="264">
        <v>0.29911799999999999</v>
      </c>
      <c r="D348" s="264">
        <v>68.720500000000001</v>
      </c>
      <c r="E348" s="264">
        <v>10.350300000000001</v>
      </c>
      <c r="F348" s="264">
        <v>0.149089</v>
      </c>
      <c r="G348" s="264" t="s">
        <v>10</v>
      </c>
      <c r="H348" s="59" t="s">
        <v>10</v>
      </c>
      <c r="J348" s="264">
        <f>VLOOKUP($B348,Totalt!$B$1:$BH$474,MATCH(J$2,Totalt!$B$1:$AZ$1,0),FALSE)</f>
        <v>30.807000000000002</v>
      </c>
      <c r="K348" s="264">
        <f>VLOOKUP($B348,Totalt!$B$1:$BH$474,MATCH(K$2,Totalt!$B$1:$AZ$1,0),FALSE)</f>
        <v>22.852</v>
      </c>
      <c r="M348" t="s">
        <v>687</v>
      </c>
      <c r="R348" t="s">
        <v>687</v>
      </c>
      <c r="S348" s="54" t="str">
        <f t="shared" si="10"/>
        <v>ja</v>
      </c>
      <c r="U348">
        <f t="shared" si="11"/>
        <v>250</v>
      </c>
    </row>
    <row r="349" spans="1:21" ht="15" customHeight="1" x14ac:dyDescent="0.25">
      <c r="A349" s="264" t="s">
        <v>447</v>
      </c>
      <c r="B349" s="264" t="s">
        <v>449</v>
      </c>
      <c r="C349" s="264">
        <v>0.137819</v>
      </c>
      <c r="D349" s="264">
        <v>23.933900000000001</v>
      </c>
      <c r="E349" s="264">
        <v>7.7204499999999996</v>
      </c>
      <c r="F349" s="264">
        <v>2.1844800000000001E-2</v>
      </c>
      <c r="G349" s="264" t="s">
        <v>10</v>
      </c>
      <c r="H349" s="59" t="s">
        <v>10</v>
      </c>
      <c r="J349" s="264">
        <f>VLOOKUP($B349,Totalt!$B$1:$BH$474,MATCH(J$2,Totalt!$B$1:$AZ$1,0),FALSE)</f>
        <v>19.959</v>
      </c>
      <c r="K349" s="264">
        <f>VLOOKUP($B349,Totalt!$B$1:$BH$474,MATCH(K$2,Totalt!$B$1:$AZ$1,0),FALSE)</f>
        <v>15.288</v>
      </c>
      <c r="M349" t="s">
        <v>687</v>
      </c>
      <c r="R349" t="s">
        <v>687</v>
      </c>
      <c r="S349" s="54" t="str">
        <f t="shared" si="10"/>
        <v>ja</v>
      </c>
      <c r="U349">
        <f t="shared" si="11"/>
        <v>251</v>
      </c>
    </row>
    <row r="350" spans="1:21" ht="15" customHeight="1" x14ac:dyDescent="0.25">
      <c r="A350" s="264" t="s">
        <v>447</v>
      </c>
      <c r="B350" s="264" t="s">
        <v>450</v>
      </c>
      <c r="C350" s="264">
        <v>0.42654999999999998</v>
      </c>
      <c r="D350" s="264">
        <v>123.247</v>
      </c>
      <c r="E350" s="264">
        <v>5.1651400000000001</v>
      </c>
      <c r="F350" s="264">
        <v>0.126248</v>
      </c>
      <c r="G350" s="264" t="s">
        <v>10</v>
      </c>
      <c r="H350" s="59" t="s">
        <v>10</v>
      </c>
      <c r="J350" s="264">
        <f>VLOOKUP($B350,Totalt!$B$1:$BH$474,MATCH(J$2,Totalt!$B$1:$AZ$1,0),FALSE)</f>
        <v>765.01553000000001</v>
      </c>
      <c r="K350" s="264">
        <f>VLOOKUP($B350,Totalt!$B$1:$BH$474,MATCH(K$2,Totalt!$B$1:$AZ$1,0),FALSE)</f>
        <v>642.28</v>
      </c>
      <c r="M350" t="s">
        <v>687</v>
      </c>
      <c r="R350" t="s">
        <v>687</v>
      </c>
      <c r="S350" s="54" t="str">
        <f t="shared" si="10"/>
        <v>ja</v>
      </c>
      <c r="U350">
        <f t="shared" si="11"/>
        <v>252</v>
      </c>
    </row>
    <row r="351" spans="1:21" ht="15" customHeight="1" x14ac:dyDescent="0.25">
      <c r="A351" s="264" t="s">
        <v>447</v>
      </c>
      <c r="B351" s="264" t="s">
        <v>451</v>
      </c>
      <c r="C351" s="264">
        <v>0</v>
      </c>
      <c r="D351" s="264">
        <v>0</v>
      </c>
      <c r="E351" s="264">
        <v>0</v>
      </c>
      <c r="F351" s="264">
        <v>0</v>
      </c>
      <c r="G351" s="264" t="s">
        <v>14</v>
      </c>
      <c r="H351" s="59" t="s">
        <v>14</v>
      </c>
      <c r="J351" s="264">
        <f>VLOOKUP($B351,Totalt!$B$1:$BH$474,MATCH(J$2,Totalt!$B$1:$AZ$1,0),FALSE)</f>
        <v>0</v>
      </c>
      <c r="K351" s="264" t="str">
        <f>VLOOKUP($B351,Totalt!$B$1:$BH$474,MATCH(K$2,Totalt!$B$1:$AZ$1,0),FALSE)</f>
        <v/>
      </c>
      <c r="M351" t="s">
        <v>687</v>
      </c>
      <c r="R351" t="s">
        <v>687</v>
      </c>
      <c r="S351" s="54" t="str">
        <f t="shared" si="10"/>
        <v>nej</v>
      </c>
      <c r="U351">
        <f t="shared" si="11"/>
        <v>252</v>
      </c>
    </row>
    <row r="352" spans="1:21" ht="15" customHeight="1" x14ac:dyDescent="0.25">
      <c r="A352" s="264" t="s">
        <v>447</v>
      </c>
      <c r="B352" s="264" t="s">
        <v>452</v>
      </c>
      <c r="C352" s="264">
        <v>0.26211400000000001</v>
      </c>
      <c r="D352" s="264">
        <v>36.865900000000003</v>
      </c>
      <c r="E352" s="264">
        <v>16.1127</v>
      </c>
      <c r="F352" s="264">
        <v>8.7370000000000003E-2</v>
      </c>
      <c r="G352" s="264" t="s">
        <v>10</v>
      </c>
      <c r="H352" s="59" t="s">
        <v>10</v>
      </c>
      <c r="J352" s="264">
        <f>VLOOKUP($B352,Totalt!$B$1:$BH$474,MATCH(J$2,Totalt!$B$1:$AZ$1,0),FALSE)</f>
        <v>7.8859999999999992</v>
      </c>
      <c r="K352" s="264">
        <f>VLOOKUP($B352,Totalt!$B$1:$BH$474,MATCH(K$2,Totalt!$B$1:$AZ$1,0),FALSE)</f>
        <v>6.6210000000000004</v>
      </c>
      <c r="M352" t="s">
        <v>687</v>
      </c>
      <c r="R352" t="s">
        <v>687</v>
      </c>
      <c r="S352" s="54" t="str">
        <f t="shared" si="10"/>
        <v>ja</v>
      </c>
      <c r="U352">
        <f t="shared" si="11"/>
        <v>253</v>
      </c>
    </row>
    <row r="353" spans="1:21" ht="15" customHeight="1" x14ac:dyDescent="0.25">
      <c r="A353" s="264" t="s">
        <v>453</v>
      </c>
      <c r="B353" s="264" t="s">
        <v>454</v>
      </c>
      <c r="C353" s="264">
        <v>0.313386</v>
      </c>
      <c r="D353" s="264">
        <v>29.334900000000001</v>
      </c>
      <c r="E353" s="264">
        <v>15.3405</v>
      </c>
      <c r="F353" s="264">
        <v>2.0898E-2</v>
      </c>
      <c r="G353" s="264" t="s">
        <v>14</v>
      </c>
      <c r="H353" s="59" t="s">
        <v>10</v>
      </c>
      <c r="J353" s="264">
        <f>VLOOKUP($B353,Totalt!$B$1:$BH$474,MATCH(J$2,Totalt!$B$1:$AZ$1,0),FALSE)</f>
        <v>4.9109999999999996</v>
      </c>
      <c r="K353" s="264">
        <f>VLOOKUP($B353,Totalt!$B$1:$BH$474,MATCH(K$2,Totalt!$B$1:$AZ$1,0),FALSE)</f>
        <v>3.7</v>
      </c>
      <c r="M353" t="s">
        <v>687</v>
      </c>
      <c r="R353" t="s">
        <v>687</v>
      </c>
      <c r="S353" s="54" t="str">
        <f t="shared" si="10"/>
        <v>ja</v>
      </c>
      <c r="U353">
        <f t="shared" si="11"/>
        <v>254</v>
      </c>
    </row>
    <row r="354" spans="1:21" ht="15" customHeight="1" x14ac:dyDescent="0.25">
      <c r="A354" s="264" t="s">
        <v>453</v>
      </c>
      <c r="B354" s="264" t="s">
        <v>455</v>
      </c>
      <c r="C354" s="264">
        <v>0.4879</v>
      </c>
      <c r="D354" s="264">
        <v>185.99199999999999</v>
      </c>
      <c r="E354" s="264">
        <v>22.162400000000002</v>
      </c>
      <c r="F354" s="264">
        <v>1.09669E-2</v>
      </c>
      <c r="G354" s="264" t="s">
        <v>14</v>
      </c>
      <c r="H354" s="59" t="s">
        <v>10</v>
      </c>
      <c r="J354" s="264">
        <f>VLOOKUP($B354,Totalt!$B$1:$BH$474,MATCH(J$2,Totalt!$B$1:$AZ$1,0),FALSE)</f>
        <v>58.949999999999996</v>
      </c>
      <c r="K354" s="264">
        <f>VLOOKUP($B354,Totalt!$B$1:$BH$474,MATCH(K$2,Totalt!$B$1:$AZ$1,0),FALSE)</f>
        <v>35</v>
      </c>
      <c r="M354" t="s">
        <v>687</v>
      </c>
      <c r="R354" t="s">
        <v>687</v>
      </c>
      <c r="S354" s="54" t="str">
        <f t="shared" si="10"/>
        <v>ja</v>
      </c>
      <c r="U354">
        <f t="shared" si="11"/>
        <v>255</v>
      </c>
    </row>
    <row r="355" spans="1:21" ht="15" customHeight="1" x14ac:dyDescent="0.25">
      <c r="A355" s="264" t="s">
        <v>453</v>
      </c>
      <c r="B355" s="264" t="s">
        <v>456</v>
      </c>
      <c r="C355" s="264">
        <v>0.427257</v>
      </c>
      <c r="D355" s="264">
        <v>51.858899999999998</v>
      </c>
      <c r="E355" s="264">
        <v>15.916399999999999</v>
      </c>
      <c r="F355" s="264">
        <v>8.1953100000000001E-2</v>
      </c>
      <c r="G355" s="264" t="s">
        <v>14</v>
      </c>
      <c r="H355" s="59" t="s">
        <v>10</v>
      </c>
      <c r="J355" s="264">
        <f>VLOOKUP($B355,Totalt!$B$1:$BH$474,MATCH(J$2,Totalt!$B$1:$AZ$1,0),FALSE)</f>
        <v>3.5840000000000005</v>
      </c>
      <c r="K355" s="264">
        <f>VLOOKUP($B355,Totalt!$B$1:$BH$474,MATCH(K$2,Totalt!$B$1:$AZ$1,0),FALSE)</f>
        <v>2.8</v>
      </c>
      <c r="M355" t="s">
        <v>687</v>
      </c>
      <c r="R355" t="s">
        <v>687</v>
      </c>
      <c r="S355" s="54" t="str">
        <f t="shared" si="10"/>
        <v>ja</v>
      </c>
      <c r="U355">
        <f t="shared" si="11"/>
        <v>256</v>
      </c>
    </row>
    <row r="356" spans="1:21" ht="15" customHeight="1" x14ac:dyDescent="0.25">
      <c r="A356" s="264" t="s">
        <v>453</v>
      </c>
      <c r="B356" s="264" t="s">
        <v>457</v>
      </c>
      <c r="C356" s="264">
        <v>0.25023299999999998</v>
      </c>
      <c r="D356" s="264">
        <v>17.423300000000001</v>
      </c>
      <c r="E356" s="264">
        <v>21.666699999999999</v>
      </c>
      <c r="F356" s="264">
        <v>5.8349700000000001E-3</v>
      </c>
      <c r="G356" s="264" t="s">
        <v>14</v>
      </c>
      <c r="H356" s="59" t="s">
        <v>10</v>
      </c>
      <c r="J356" s="264">
        <f>VLOOKUP($B356,Totalt!$B$1:$BH$474,MATCH(J$2,Totalt!$B$1:$AZ$1,0),FALSE)</f>
        <v>1.018</v>
      </c>
      <c r="K356" s="264">
        <f>VLOOKUP($B356,Totalt!$B$1:$BH$474,MATCH(K$2,Totalt!$B$1:$AZ$1,0),FALSE)</f>
        <v>0.6</v>
      </c>
      <c r="M356" t="s">
        <v>687</v>
      </c>
      <c r="R356" t="s">
        <v>687</v>
      </c>
      <c r="S356" s="54" t="str">
        <f t="shared" si="10"/>
        <v>ja</v>
      </c>
      <c r="U356">
        <f t="shared" si="11"/>
        <v>257</v>
      </c>
    </row>
    <row r="357" spans="1:21" ht="15" customHeight="1" x14ac:dyDescent="0.25">
      <c r="A357" s="264" t="s">
        <v>458</v>
      </c>
      <c r="B357" s="264" t="s">
        <v>459</v>
      </c>
      <c r="C357" s="264">
        <v>0.111537</v>
      </c>
      <c r="D357" s="264">
        <v>21.0715</v>
      </c>
      <c r="E357" s="264">
        <v>10.296200000000001</v>
      </c>
      <c r="F357" s="264">
        <v>6.5222199999999996E-3</v>
      </c>
      <c r="G357" s="264" t="s">
        <v>14</v>
      </c>
      <c r="H357" s="59" t="s">
        <v>10</v>
      </c>
      <c r="J357" s="264">
        <f>VLOOKUP($B357,Totalt!$B$1:$BH$474,MATCH(J$2,Totalt!$B$1:$AZ$1,0),FALSE)</f>
        <v>5.1608200000000002</v>
      </c>
      <c r="K357" s="264">
        <f>VLOOKUP($B357,Totalt!$B$1:$BH$474,MATCH(K$2,Totalt!$B$1:$AZ$1,0),FALSE)</f>
        <v>3.4</v>
      </c>
      <c r="M357" t="s">
        <v>687</v>
      </c>
      <c r="R357" t="s">
        <v>687</v>
      </c>
      <c r="S357" s="54" t="str">
        <f t="shared" si="10"/>
        <v>ja</v>
      </c>
      <c r="U357">
        <f t="shared" si="11"/>
        <v>258</v>
      </c>
    </row>
    <row r="358" spans="1:21" ht="15" customHeight="1" x14ac:dyDescent="0.25">
      <c r="A358" s="264" t="s">
        <v>458</v>
      </c>
      <c r="B358" s="264" t="s">
        <v>460</v>
      </c>
      <c r="C358" s="264">
        <v>0.19689699999999999</v>
      </c>
      <c r="D358" s="264">
        <v>31.148700000000002</v>
      </c>
      <c r="E358" s="264">
        <v>13.2302</v>
      </c>
      <c r="F358" s="264">
        <v>6.5913399999999997E-2</v>
      </c>
      <c r="G358" s="264" t="s">
        <v>14</v>
      </c>
      <c r="H358" s="59" t="s">
        <v>10</v>
      </c>
      <c r="J358" s="264">
        <f>VLOOKUP($B358,Totalt!$B$1:$BH$474,MATCH(J$2,Totalt!$B$1:$AZ$1,0),FALSE)</f>
        <v>53.099999999999994</v>
      </c>
      <c r="K358" s="264">
        <f>VLOOKUP($B358,Totalt!$B$1:$BH$474,MATCH(K$2,Totalt!$B$1:$AZ$1,0),FALSE)</f>
        <v>41.9</v>
      </c>
      <c r="M358" t="s">
        <v>687</v>
      </c>
      <c r="R358" t="s">
        <v>687</v>
      </c>
      <c r="S358" s="54" t="str">
        <f t="shared" si="10"/>
        <v>ja</v>
      </c>
      <c r="U358">
        <f t="shared" si="11"/>
        <v>259</v>
      </c>
    </row>
    <row r="359" spans="1:21" ht="15" customHeight="1" x14ac:dyDescent="0.25">
      <c r="A359" s="264" t="s">
        <v>461</v>
      </c>
      <c r="B359" s="264" t="s">
        <v>462</v>
      </c>
      <c r="C359" s="264">
        <v>0</v>
      </c>
      <c r="D359" s="264">
        <v>0</v>
      </c>
      <c r="E359" s="264">
        <v>0</v>
      </c>
      <c r="F359" s="264">
        <v>0</v>
      </c>
      <c r="G359" s="264" t="s">
        <v>14</v>
      </c>
      <c r="H359" s="59" t="s">
        <v>14</v>
      </c>
      <c r="J359" s="264">
        <f>VLOOKUP($B359,Totalt!$B$1:$BH$474,MATCH(J$2,Totalt!$B$1:$AZ$1,0),FALSE)</f>
        <v>0</v>
      </c>
      <c r="K359" s="264" t="str">
        <f>VLOOKUP($B359,Totalt!$B$1:$BH$474,MATCH(K$2,Totalt!$B$1:$AZ$1,0),FALSE)</f>
        <v/>
      </c>
      <c r="M359" t="s">
        <v>687</v>
      </c>
      <c r="R359" t="s">
        <v>687</v>
      </c>
      <c r="S359" s="54" t="str">
        <f t="shared" si="10"/>
        <v>nej</v>
      </c>
      <c r="U359">
        <f t="shared" si="11"/>
        <v>259</v>
      </c>
    </row>
    <row r="360" spans="1:21" ht="15" customHeight="1" x14ac:dyDescent="0.25">
      <c r="A360" s="264" t="s">
        <v>461</v>
      </c>
      <c r="B360" s="264" t="s">
        <v>463</v>
      </c>
      <c r="C360" s="264" t="s">
        <v>20</v>
      </c>
      <c r="D360" s="264" t="s">
        <v>20</v>
      </c>
      <c r="E360" s="264" t="s">
        <v>20</v>
      </c>
      <c r="F360" s="264">
        <v>-9.6000500000000006E-3</v>
      </c>
      <c r="G360" s="264" t="s">
        <v>10</v>
      </c>
      <c r="H360" s="59" t="s">
        <v>10</v>
      </c>
      <c r="J360" s="264">
        <f>VLOOKUP($B360,Totalt!$B$1:$BH$474,MATCH(J$2,Totalt!$B$1:$AZ$1,0),FALSE)</f>
        <v>2623.81486</v>
      </c>
      <c r="K360" s="264">
        <f>VLOOKUP($B360,Totalt!$B$1:$BH$474,MATCH(K$2,Totalt!$B$1:$AZ$1,0),FALSE)</f>
        <v>2497</v>
      </c>
      <c r="M360" t="s">
        <v>687</v>
      </c>
      <c r="N360" s="52" t="s">
        <v>1109</v>
      </c>
      <c r="Q360" s="52" t="s">
        <v>1111</v>
      </c>
      <c r="R360" t="s">
        <v>687</v>
      </c>
      <c r="S360" s="54" t="str">
        <f t="shared" si="10"/>
        <v>nej</v>
      </c>
      <c r="U360">
        <f t="shared" si="11"/>
        <v>259</v>
      </c>
    </row>
    <row r="361" spans="1:21" ht="15" customHeight="1" x14ac:dyDescent="0.25">
      <c r="A361" s="264" t="s">
        <v>464</v>
      </c>
      <c r="B361" s="264" t="s">
        <v>465</v>
      </c>
      <c r="C361" s="264">
        <v>0.13758999999999999</v>
      </c>
      <c r="D361" s="264">
        <v>33.239600000000003</v>
      </c>
      <c r="E361" s="264">
        <v>10.986599999999999</v>
      </c>
      <c r="F361" s="264">
        <v>5.2178000000000002E-2</v>
      </c>
      <c r="G361" s="264" t="s">
        <v>14</v>
      </c>
      <c r="H361" s="59" t="s">
        <v>10</v>
      </c>
      <c r="J361" s="264">
        <f>VLOOKUP($B361,Totalt!$B$1:$BH$474,MATCH(J$2,Totalt!$B$1:$AZ$1,0),FALSE)</f>
        <v>16.002929000000002</v>
      </c>
      <c r="K361" s="264">
        <f>VLOOKUP($B361,Totalt!$B$1:$BH$474,MATCH(K$2,Totalt!$B$1:$AZ$1,0),FALSE)</f>
        <v>11.084535000000001</v>
      </c>
      <c r="M361" t="s">
        <v>687</v>
      </c>
      <c r="R361" t="s">
        <v>687</v>
      </c>
      <c r="S361" s="54" t="str">
        <f t="shared" si="10"/>
        <v>ja</v>
      </c>
      <c r="U361">
        <f t="shared" si="11"/>
        <v>260</v>
      </c>
    </row>
    <row r="362" spans="1:21" ht="15" customHeight="1" x14ac:dyDescent="0.25">
      <c r="A362" s="264" t="s">
        <v>464</v>
      </c>
      <c r="B362" s="264" t="s">
        <v>466</v>
      </c>
      <c r="C362" s="264">
        <v>0</v>
      </c>
      <c r="D362" s="264">
        <v>0</v>
      </c>
      <c r="E362" s="264">
        <v>0</v>
      </c>
      <c r="F362" s="264">
        <v>0</v>
      </c>
      <c r="G362" s="264" t="s">
        <v>14</v>
      </c>
      <c r="H362" s="59" t="s">
        <v>14</v>
      </c>
      <c r="J362" s="264">
        <f>VLOOKUP($B362,Totalt!$B$1:$BH$474,MATCH(J$2,Totalt!$B$1:$AZ$1,0),FALSE)</f>
        <v>0</v>
      </c>
      <c r="K362" s="264" t="str">
        <f>VLOOKUP($B362,Totalt!$B$1:$BH$474,MATCH(K$2,Totalt!$B$1:$AZ$1,0),FALSE)</f>
        <v/>
      </c>
      <c r="M362" t="s">
        <v>687</v>
      </c>
      <c r="R362" t="s">
        <v>687</v>
      </c>
      <c r="S362" s="54" t="str">
        <f t="shared" si="10"/>
        <v>nej</v>
      </c>
      <c r="U362">
        <f t="shared" si="11"/>
        <v>260</v>
      </c>
    </row>
    <row r="363" spans="1:21" ht="15" customHeight="1" x14ac:dyDescent="0.25">
      <c r="A363" s="264" t="s">
        <v>464</v>
      </c>
      <c r="B363" s="264" t="s">
        <v>467</v>
      </c>
      <c r="C363" s="264">
        <v>0.14253399999999999</v>
      </c>
      <c r="D363" s="264">
        <v>9.1195199999999996</v>
      </c>
      <c r="E363" s="264">
        <v>8.08324</v>
      </c>
      <c r="F363" s="264">
        <v>3.40179E-3</v>
      </c>
      <c r="G363" s="264" t="s">
        <v>14</v>
      </c>
      <c r="H363" s="59" t="s">
        <v>10</v>
      </c>
      <c r="J363" s="264">
        <f>VLOOKUP($B363,Totalt!$B$1:$BH$474,MATCH(J$2,Totalt!$B$1:$AZ$1,0),FALSE)</f>
        <v>134.98127699999998</v>
      </c>
      <c r="K363" s="264">
        <f>VLOOKUP($B363,Totalt!$B$1:$BH$474,MATCH(K$2,Totalt!$B$1:$AZ$1,0),FALSE)</f>
        <v>125.948592</v>
      </c>
      <c r="M363" t="s">
        <v>687</v>
      </c>
      <c r="R363" t="s">
        <v>687</v>
      </c>
      <c r="S363" s="54" t="str">
        <f t="shared" si="10"/>
        <v>ja</v>
      </c>
      <c r="U363">
        <f t="shared" si="11"/>
        <v>261</v>
      </c>
    </row>
    <row r="364" spans="1:21" ht="15" customHeight="1" x14ac:dyDescent="0.25">
      <c r="A364" s="264" t="s">
        <v>468</v>
      </c>
      <c r="B364" s="264" t="s">
        <v>469</v>
      </c>
      <c r="C364" s="264">
        <v>0.23175899999999999</v>
      </c>
      <c r="D364" s="264">
        <v>84.279200000000003</v>
      </c>
      <c r="E364" s="264">
        <v>9.6254899999999992</v>
      </c>
      <c r="F364" s="264">
        <v>1.1520499999999999E-2</v>
      </c>
      <c r="G364" s="264" t="s">
        <v>14</v>
      </c>
      <c r="H364" s="59" t="s">
        <v>14</v>
      </c>
      <c r="J364" s="264">
        <f>VLOOKUP($B364,Totalt!$B$1:$BH$474,MATCH(J$2,Totalt!$B$1:$AZ$1,0),FALSE)</f>
        <v>997.88200000000006</v>
      </c>
      <c r="K364" s="264">
        <f>VLOOKUP($B364,Totalt!$B$1:$BH$474,MATCH(K$2,Totalt!$B$1:$AZ$1,0),FALSE)</f>
        <v>510.4</v>
      </c>
      <c r="L364" t="s">
        <v>1089</v>
      </c>
      <c r="M364" t="s">
        <v>687</v>
      </c>
      <c r="R364" t="s">
        <v>687</v>
      </c>
      <c r="S364" s="54" t="str">
        <f t="shared" si="10"/>
        <v>nej</v>
      </c>
      <c r="U364">
        <f t="shared" si="11"/>
        <v>261</v>
      </c>
    </row>
    <row r="365" spans="1:21" ht="15" customHeight="1" x14ac:dyDescent="0.25">
      <c r="A365" s="264" t="s">
        <v>468</v>
      </c>
      <c r="B365" s="264" t="s">
        <v>470</v>
      </c>
      <c r="C365" s="264">
        <v>0.16402700000000001</v>
      </c>
      <c r="D365" s="264">
        <v>49.753300000000003</v>
      </c>
      <c r="E365" s="264">
        <v>5.8907499999999997</v>
      </c>
      <c r="F365" s="264">
        <v>1.4116999999999999E-2</v>
      </c>
      <c r="G365" s="264" t="s">
        <v>10</v>
      </c>
      <c r="H365" s="59" t="s">
        <v>10</v>
      </c>
      <c r="J365" s="264">
        <f>VLOOKUP($B365,Totalt!$B$1:$BH$474,MATCH(J$2,Totalt!$B$1:$AZ$1,0),FALSE)</f>
        <v>1191.623</v>
      </c>
      <c r="K365" s="264">
        <f>VLOOKUP($B365,Totalt!$B$1:$BH$474,MATCH(K$2,Totalt!$B$1:$AZ$1,0),FALSE)</f>
        <v>1012.1</v>
      </c>
      <c r="M365" t="s">
        <v>687</v>
      </c>
      <c r="R365" t="s">
        <v>687</v>
      </c>
      <c r="S365" s="54" t="str">
        <f t="shared" si="10"/>
        <v>ja</v>
      </c>
      <c r="U365">
        <f t="shared" si="11"/>
        <v>262</v>
      </c>
    </row>
    <row r="366" spans="1:21" ht="15" customHeight="1" x14ac:dyDescent="0.25">
      <c r="A366" s="264" t="s">
        <v>471</v>
      </c>
      <c r="B366" s="264" t="s">
        <v>472</v>
      </c>
      <c r="C366" s="264">
        <v>0.29810999999999999</v>
      </c>
      <c r="D366" s="264">
        <v>115.376</v>
      </c>
      <c r="E366" s="264">
        <v>4.8881800000000002</v>
      </c>
      <c r="F366" s="264">
        <v>3.9806500000000002E-2</v>
      </c>
      <c r="G366" s="264" t="s">
        <v>10</v>
      </c>
      <c r="H366" s="59" t="s">
        <v>10</v>
      </c>
      <c r="J366" s="264">
        <f>VLOOKUP($B366,Totalt!$B$1:$BH$474,MATCH(J$2,Totalt!$B$1:$AZ$1,0),FALSE)</f>
        <v>259.06581</v>
      </c>
      <c r="K366" s="264">
        <f>VLOOKUP($B366,Totalt!$B$1:$BH$474,MATCH(K$2,Totalt!$B$1:$AZ$1,0),FALSE)</f>
        <v>193.40899999999999</v>
      </c>
      <c r="M366" t="s">
        <v>687</v>
      </c>
      <c r="R366" t="s">
        <v>687</v>
      </c>
      <c r="S366" s="54" t="str">
        <f t="shared" si="10"/>
        <v>ja</v>
      </c>
      <c r="U366">
        <f t="shared" si="11"/>
        <v>263</v>
      </c>
    </row>
    <row r="367" spans="1:21" ht="15" customHeight="1" x14ac:dyDescent="0.25">
      <c r="A367" s="264" t="s">
        <v>471</v>
      </c>
      <c r="B367" s="264" t="s">
        <v>473</v>
      </c>
      <c r="C367" s="264">
        <v>0.63324199999999997</v>
      </c>
      <c r="D367" s="264">
        <v>84.436700000000002</v>
      </c>
      <c r="E367" s="264">
        <v>10.736599999999999</v>
      </c>
      <c r="F367" s="264">
        <v>5.9637500000000003E-2</v>
      </c>
      <c r="G367" s="264" t="s">
        <v>14</v>
      </c>
      <c r="H367" s="59" t="s">
        <v>10</v>
      </c>
      <c r="J367" s="264">
        <f>VLOOKUP($B367,Totalt!$B$1:$BH$474,MATCH(J$2,Totalt!$B$1:$AZ$1,0),FALSE)</f>
        <v>10.291</v>
      </c>
      <c r="K367" s="264">
        <f>VLOOKUP($B367,Totalt!$B$1:$BH$474,MATCH(K$2,Totalt!$B$1:$AZ$1,0),FALSE)</f>
        <v>5.8460000000000001</v>
      </c>
      <c r="M367" t="s">
        <v>687</v>
      </c>
      <c r="R367" t="s">
        <v>687</v>
      </c>
      <c r="S367" s="54" t="str">
        <f t="shared" si="10"/>
        <v>ja</v>
      </c>
      <c r="U367">
        <f t="shared" si="11"/>
        <v>264</v>
      </c>
    </row>
    <row r="368" spans="1:21" ht="15" customHeight="1" x14ac:dyDescent="0.25">
      <c r="A368" s="264" t="s">
        <v>474</v>
      </c>
      <c r="B368" s="264" t="s">
        <v>475</v>
      </c>
      <c r="C368" s="264">
        <v>0.17572699999999999</v>
      </c>
      <c r="D368" s="264">
        <v>35.588299999999997</v>
      </c>
      <c r="E368" s="264">
        <v>11.4663</v>
      </c>
      <c r="F368" s="264">
        <v>3.8276900000000003E-2</v>
      </c>
      <c r="G368" s="264" t="s">
        <v>10</v>
      </c>
      <c r="H368" s="59" t="s">
        <v>10</v>
      </c>
      <c r="J368" s="264">
        <f>VLOOKUP($B368,Totalt!$B$1:$BH$474,MATCH(J$2,Totalt!$B$1:$AZ$1,0),FALSE)</f>
        <v>19.21</v>
      </c>
      <c r="K368" s="264">
        <f>VLOOKUP($B368,Totalt!$B$1:$BH$474,MATCH(K$2,Totalt!$B$1:$AZ$1,0),FALSE)</f>
        <v>12.1</v>
      </c>
      <c r="M368" t="s">
        <v>687</v>
      </c>
      <c r="R368" t="s">
        <v>687</v>
      </c>
      <c r="S368" s="54" t="str">
        <f t="shared" si="10"/>
        <v>ja</v>
      </c>
      <c r="U368">
        <f t="shared" si="11"/>
        <v>265</v>
      </c>
    </row>
    <row r="369" spans="1:21" ht="15" customHeight="1" x14ac:dyDescent="0.25">
      <c r="A369" s="264" t="s">
        <v>474</v>
      </c>
      <c r="B369" s="264" t="s">
        <v>476</v>
      </c>
      <c r="C369" s="264">
        <v>0.125607</v>
      </c>
      <c r="D369" s="264">
        <v>16.267099999999999</v>
      </c>
      <c r="E369" s="264">
        <v>5.8721500000000004</v>
      </c>
      <c r="F369" s="264">
        <v>2.1305299999999999E-2</v>
      </c>
      <c r="G369" s="264" t="s">
        <v>10</v>
      </c>
      <c r="H369" s="59" t="s">
        <v>10</v>
      </c>
      <c r="J369" s="264">
        <f>VLOOKUP($B369,Totalt!$B$1:$BH$474,MATCH(J$2,Totalt!$B$1:$AZ$1,0),FALSE)</f>
        <v>219.89748839999996</v>
      </c>
      <c r="K369" s="264">
        <f>VLOOKUP($B369,Totalt!$B$1:$BH$474,MATCH(K$2,Totalt!$B$1:$AZ$1,0),FALSE)</f>
        <v>184.2</v>
      </c>
      <c r="M369" t="s">
        <v>687</v>
      </c>
      <c r="R369" t="s">
        <v>687</v>
      </c>
      <c r="S369" s="54" t="str">
        <f t="shared" si="10"/>
        <v>ja</v>
      </c>
      <c r="U369">
        <f t="shared" si="11"/>
        <v>266</v>
      </c>
    </row>
    <row r="370" spans="1:21" ht="15" customHeight="1" x14ac:dyDescent="0.25">
      <c r="A370" s="264" t="s">
        <v>474</v>
      </c>
      <c r="B370" s="264" t="s">
        <v>477</v>
      </c>
      <c r="C370" s="264">
        <v>6.4383300000000004E-2</v>
      </c>
      <c r="D370" s="264">
        <v>17.143899999999999</v>
      </c>
      <c r="E370" s="264">
        <v>9.8459599999999998</v>
      </c>
      <c r="F370" s="264">
        <v>1.15459E-2</v>
      </c>
      <c r="G370" s="264" t="s">
        <v>10</v>
      </c>
      <c r="H370" s="59" t="s">
        <v>10</v>
      </c>
      <c r="J370" s="264">
        <f>VLOOKUP($B370,Totalt!$B$1:$BH$474,MATCH(J$2,Totalt!$B$1:$AZ$1,0),FALSE)</f>
        <v>24.8141</v>
      </c>
      <c r="K370" s="264">
        <f>VLOOKUP($B370,Totalt!$B$1:$BH$474,MATCH(K$2,Totalt!$B$1:$AZ$1,0),FALSE)</f>
        <v>17.8</v>
      </c>
      <c r="M370" t="s">
        <v>687</v>
      </c>
      <c r="R370" t="s">
        <v>687</v>
      </c>
      <c r="S370" s="54" t="str">
        <f t="shared" si="10"/>
        <v>ja</v>
      </c>
      <c r="U370">
        <f t="shared" si="11"/>
        <v>267</v>
      </c>
    </row>
    <row r="371" spans="1:21" ht="15" customHeight="1" x14ac:dyDescent="0.25">
      <c r="A371" s="264" t="s">
        <v>474</v>
      </c>
      <c r="B371" s="264" t="s">
        <v>478</v>
      </c>
      <c r="C371" s="264">
        <v>0.26860899999999999</v>
      </c>
      <c r="D371" s="264">
        <v>104.922</v>
      </c>
      <c r="E371" s="264">
        <v>6.8345000000000002</v>
      </c>
      <c r="F371" s="264">
        <v>0.13009799999999999</v>
      </c>
      <c r="G371" s="264" t="s">
        <v>10</v>
      </c>
      <c r="H371" s="59" t="s">
        <v>10</v>
      </c>
      <c r="J371" s="264">
        <f>VLOOKUP($B371,Totalt!$B$1:$BH$474,MATCH(J$2,Totalt!$B$1:$AZ$1,0),FALSE)</f>
        <v>1670.2191599999996</v>
      </c>
      <c r="K371" s="264">
        <f>VLOOKUP($B371,Totalt!$B$1:$BH$474,MATCH(K$2,Totalt!$B$1:$AZ$1,0),FALSE)</f>
        <v>1353</v>
      </c>
      <c r="M371" t="s">
        <v>687</v>
      </c>
      <c r="R371" t="s">
        <v>687</v>
      </c>
      <c r="S371" s="54" t="str">
        <f t="shared" si="10"/>
        <v>ja</v>
      </c>
      <c r="U371">
        <f t="shared" si="11"/>
        <v>268</v>
      </c>
    </row>
    <row r="372" spans="1:21" ht="15" customHeight="1" x14ac:dyDescent="0.25">
      <c r="A372" s="264" t="s">
        <v>474</v>
      </c>
      <c r="B372" s="264" t="s">
        <v>479</v>
      </c>
      <c r="C372" s="264">
        <v>0.37881700000000001</v>
      </c>
      <c r="D372" s="264">
        <v>88.987200000000001</v>
      </c>
      <c r="E372" s="264">
        <v>10.9762</v>
      </c>
      <c r="F372" s="264">
        <v>0.20530899999999999</v>
      </c>
      <c r="G372" s="264" t="s">
        <v>10</v>
      </c>
      <c r="H372" s="59" t="s">
        <v>10</v>
      </c>
      <c r="J372" s="264">
        <f>VLOOKUP($B372,Totalt!$B$1:$BH$474,MATCH(J$2,Totalt!$B$1:$AZ$1,0),FALSE)</f>
        <v>24.459969999999998</v>
      </c>
      <c r="K372" s="264">
        <f>VLOOKUP($B372,Totalt!$B$1:$BH$474,MATCH(K$2,Totalt!$B$1:$AZ$1,0),FALSE)</f>
        <v>17.600000000000001</v>
      </c>
      <c r="M372" t="s">
        <v>687</v>
      </c>
      <c r="R372" t="s">
        <v>687</v>
      </c>
      <c r="S372" s="54" t="str">
        <f t="shared" si="10"/>
        <v>ja</v>
      </c>
      <c r="U372">
        <f t="shared" si="11"/>
        <v>269</v>
      </c>
    </row>
    <row r="373" spans="1:21" ht="15" customHeight="1" x14ac:dyDescent="0.25">
      <c r="A373" s="264" t="s">
        <v>474</v>
      </c>
      <c r="B373" s="264" t="s">
        <v>480</v>
      </c>
      <c r="C373" s="264">
        <v>9.0837799999999996E-2</v>
      </c>
      <c r="D373" s="264">
        <v>18.417200000000001</v>
      </c>
      <c r="E373" s="264">
        <v>8.1909799999999997</v>
      </c>
      <c r="F373" s="264">
        <v>1.51129E-2</v>
      </c>
      <c r="G373" s="264" t="s">
        <v>10</v>
      </c>
      <c r="H373" s="59" t="s">
        <v>10</v>
      </c>
      <c r="J373" s="264">
        <f>VLOOKUP($B373,Totalt!$B$1:$BH$474,MATCH(J$2,Totalt!$B$1:$AZ$1,0),FALSE)</f>
        <v>38.457059999999998</v>
      </c>
      <c r="K373" s="264">
        <f>VLOOKUP($B373,Totalt!$B$1:$BH$474,MATCH(K$2,Totalt!$B$1:$AZ$1,0),FALSE)</f>
        <v>32.6</v>
      </c>
      <c r="M373" t="s">
        <v>687</v>
      </c>
      <c r="R373" t="s">
        <v>687</v>
      </c>
      <c r="S373" s="54" t="str">
        <f t="shared" si="10"/>
        <v>ja</v>
      </c>
      <c r="U373">
        <f t="shared" si="11"/>
        <v>270</v>
      </c>
    </row>
    <row r="374" spans="1:21" ht="15" customHeight="1" x14ac:dyDescent="0.25">
      <c r="A374" s="264" t="s">
        <v>481</v>
      </c>
      <c r="B374" s="264" t="s">
        <v>482</v>
      </c>
      <c r="C374" s="264" t="s">
        <v>20</v>
      </c>
      <c r="D374" s="264" t="s">
        <v>20</v>
      </c>
      <c r="E374" s="264" t="s">
        <v>20</v>
      </c>
      <c r="F374" s="264" t="s">
        <v>20</v>
      </c>
      <c r="G374" s="264" t="s">
        <v>14</v>
      </c>
      <c r="H374" s="59" t="s">
        <v>14</v>
      </c>
      <c r="J374" s="264">
        <f>VLOOKUP($B374,Totalt!$B$1:$BH$474,MATCH(J$2,Totalt!$B$1:$AZ$1,0),FALSE)</f>
        <v>744</v>
      </c>
      <c r="K374" s="264" t="str">
        <f>VLOOKUP($B374,Totalt!$B$1:$BH$474,MATCH(K$2,Totalt!$B$1:$AZ$1,0),FALSE)</f>
        <v/>
      </c>
      <c r="L374" t="s">
        <v>1068</v>
      </c>
      <c r="M374" t="s">
        <v>687</v>
      </c>
      <c r="R374" t="s">
        <v>687</v>
      </c>
      <c r="S374" s="54" t="str">
        <f t="shared" si="10"/>
        <v>nej</v>
      </c>
      <c r="U374">
        <f t="shared" si="11"/>
        <v>270</v>
      </c>
    </row>
    <row r="375" spans="1:21" ht="15" customHeight="1" x14ac:dyDescent="0.25">
      <c r="A375" s="264" t="s">
        <v>481</v>
      </c>
      <c r="B375" s="264" t="s">
        <v>483</v>
      </c>
      <c r="C375" s="264">
        <v>0</v>
      </c>
      <c r="D375" s="264">
        <v>0</v>
      </c>
      <c r="E375" s="264">
        <v>0</v>
      </c>
      <c r="F375" s="264">
        <v>0</v>
      </c>
      <c r="G375" s="264" t="s">
        <v>14</v>
      </c>
      <c r="H375" s="59" t="s">
        <v>14</v>
      </c>
      <c r="J375" s="264">
        <f>VLOOKUP($B375,Totalt!$B$1:$BH$474,MATCH(J$2,Totalt!$B$1:$AZ$1,0),FALSE)</f>
        <v>0</v>
      </c>
      <c r="K375" s="264" t="str">
        <f>VLOOKUP($B375,Totalt!$B$1:$BH$474,MATCH(K$2,Totalt!$B$1:$AZ$1,0),FALSE)</f>
        <v/>
      </c>
      <c r="L375" s="56"/>
      <c r="M375" t="s">
        <v>687</v>
      </c>
      <c r="R375" t="s">
        <v>687</v>
      </c>
      <c r="S375" s="54" t="str">
        <f t="shared" si="10"/>
        <v>nej</v>
      </c>
      <c r="U375">
        <f t="shared" si="11"/>
        <v>270</v>
      </c>
    </row>
    <row r="376" spans="1:21" ht="15" customHeight="1" x14ac:dyDescent="0.25">
      <c r="A376" s="264" t="s">
        <v>481</v>
      </c>
      <c r="B376" s="264" t="s">
        <v>484</v>
      </c>
      <c r="C376" s="264">
        <v>0.163523</v>
      </c>
      <c r="D376" s="264">
        <v>50.061</v>
      </c>
      <c r="E376" s="264">
        <v>4.9277899999999999</v>
      </c>
      <c r="F376" s="264">
        <v>2.1673100000000001E-2</v>
      </c>
      <c r="G376" s="264" t="s">
        <v>10</v>
      </c>
      <c r="H376" s="59" t="s">
        <v>10</v>
      </c>
      <c r="J376" s="264">
        <f>VLOOKUP($B376,Totalt!$B$1:$BH$474,MATCH(J$2,Totalt!$B$1:$AZ$1,0),FALSE)</f>
        <v>767.1</v>
      </c>
      <c r="K376" s="264">
        <f>VLOOKUP($B376,Totalt!$B$1:$BH$474,MATCH(K$2,Totalt!$B$1:$AZ$1,0),FALSE)</f>
        <v>770</v>
      </c>
      <c r="L376" s="56"/>
      <c r="M376" t="s">
        <v>687</v>
      </c>
      <c r="R376" t="s">
        <v>687</v>
      </c>
      <c r="S376" s="54" t="str">
        <f t="shared" si="10"/>
        <v>ja</v>
      </c>
      <c r="U376">
        <f t="shared" si="11"/>
        <v>271</v>
      </c>
    </row>
    <row r="377" spans="1:21" ht="15" customHeight="1" x14ac:dyDescent="0.25">
      <c r="A377" s="264" t="s">
        <v>485</v>
      </c>
      <c r="B377" s="264" t="s">
        <v>486</v>
      </c>
      <c r="C377" s="264">
        <v>0.17754800000000001</v>
      </c>
      <c r="D377" s="264">
        <v>57.1584</v>
      </c>
      <c r="E377" s="264">
        <v>9.6703700000000001</v>
      </c>
      <c r="F377" s="264">
        <v>2.3357800000000001E-2</v>
      </c>
      <c r="G377" s="264" t="s">
        <v>10</v>
      </c>
      <c r="H377" s="59" t="s">
        <v>10</v>
      </c>
      <c r="J377" s="264">
        <f>VLOOKUP($B377,Totalt!$B$1:$BH$474,MATCH(J$2,Totalt!$B$1:$AZ$1,0),FALSE)</f>
        <v>68.354387000000003</v>
      </c>
      <c r="K377" s="264">
        <f>VLOOKUP($B377,Totalt!$B$1:$BH$474,MATCH(K$2,Totalt!$B$1:$AZ$1,0),FALSE)</f>
        <v>57.831000000000003</v>
      </c>
      <c r="L377" s="56"/>
      <c r="M377" t="s">
        <v>687</v>
      </c>
      <c r="R377" t="s">
        <v>687</v>
      </c>
      <c r="S377" s="54" t="str">
        <f t="shared" si="10"/>
        <v>ja</v>
      </c>
      <c r="U377">
        <f t="shared" si="11"/>
        <v>272</v>
      </c>
    </row>
    <row r="378" spans="1:21" ht="15" customHeight="1" x14ac:dyDescent="0.25">
      <c r="A378" s="264" t="s">
        <v>487</v>
      </c>
      <c r="B378" s="264" t="s">
        <v>488</v>
      </c>
      <c r="C378" s="264">
        <v>0.17074600000000001</v>
      </c>
      <c r="D378" s="264">
        <v>32.368899999999996</v>
      </c>
      <c r="E378" s="264">
        <v>8.2915200000000002</v>
      </c>
      <c r="F378" s="264">
        <v>4.9001700000000002E-2</v>
      </c>
      <c r="G378" s="264" t="s">
        <v>14</v>
      </c>
      <c r="H378" s="59" t="s">
        <v>10</v>
      </c>
      <c r="J378" s="264">
        <f>VLOOKUP($B378,Totalt!$B$1:$BH$474,MATCH(J$2,Totalt!$B$1:$AZ$1,0),FALSE)</f>
        <v>53.868999999999993</v>
      </c>
      <c r="K378" s="264">
        <f>VLOOKUP($B378,Totalt!$B$1:$BH$474,MATCH(K$2,Totalt!$B$1:$AZ$1,0),FALSE)</f>
        <v>45.204999999999998</v>
      </c>
      <c r="L378" s="56"/>
      <c r="M378" t="s">
        <v>687</v>
      </c>
      <c r="R378" t="s">
        <v>687</v>
      </c>
      <c r="S378" s="54" t="str">
        <f t="shared" si="10"/>
        <v>ja</v>
      </c>
      <c r="U378">
        <f t="shared" si="11"/>
        <v>273</v>
      </c>
    </row>
    <row r="379" spans="1:21" ht="15" customHeight="1" x14ac:dyDescent="0.25">
      <c r="A379" s="264" t="s">
        <v>487</v>
      </c>
      <c r="B379" s="264" t="s">
        <v>489</v>
      </c>
      <c r="C379" s="264">
        <v>0.29837200000000003</v>
      </c>
      <c r="D379" s="264">
        <v>30.71</v>
      </c>
      <c r="E379" s="264">
        <v>12.9399</v>
      </c>
      <c r="F379" s="264">
        <v>4.2817099999999997E-2</v>
      </c>
      <c r="G379" s="264" t="s">
        <v>14</v>
      </c>
      <c r="H379" s="59" t="s">
        <v>10</v>
      </c>
      <c r="J379" s="264">
        <f>VLOOKUP($B379,Totalt!$B$1:$BH$474,MATCH(J$2,Totalt!$B$1:$AZ$1,0),FALSE)</f>
        <v>8.09</v>
      </c>
      <c r="K379" s="264">
        <f>VLOOKUP($B379,Totalt!$B$1:$BH$474,MATCH(K$2,Totalt!$B$1:$AZ$1,0),FALSE)</f>
        <v>7.641</v>
      </c>
      <c r="L379" s="56"/>
      <c r="M379" t="s">
        <v>687</v>
      </c>
      <c r="R379" t="s">
        <v>687</v>
      </c>
      <c r="S379" s="54" t="str">
        <f t="shared" si="10"/>
        <v>ja</v>
      </c>
      <c r="U379">
        <f t="shared" si="11"/>
        <v>274</v>
      </c>
    </row>
    <row r="380" spans="1:21" ht="15" customHeight="1" x14ac:dyDescent="0.25">
      <c r="A380" s="264" t="s">
        <v>490</v>
      </c>
      <c r="B380" s="264" t="s">
        <v>491</v>
      </c>
      <c r="C380" s="264">
        <v>6.6900000000000001E-2</v>
      </c>
      <c r="D380" s="264">
        <v>7.74</v>
      </c>
      <c r="E380" s="264">
        <v>0</v>
      </c>
      <c r="F380" s="264">
        <v>7.1352899999999999E-3</v>
      </c>
      <c r="G380" s="264" t="s">
        <v>14</v>
      </c>
      <c r="H380" s="59" t="s">
        <v>10</v>
      </c>
      <c r="J380" s="264">
        <f>VLOOKUP($B380,Totalt!$B$1:$BH$474,MATCH(J$2,Totalt!$B$1:$AZ$1,0),FALSE)</f>
        <v>0.18037099999999998</v>
      </c>
      <c r="K380" s="264">
        <f>VLOOKUP($B380,Totalt!$B$1:$BH$474,MATCH(K$2,Totalt!$B$1:$AZ$1,0),FALSE)</f>
        <v>0.13</v>
      </c>
      <c r="L380" s="56"/>
      <c r="M380" t="s">
        <v>687</v>
      </c>
      <c r="R380" t="s">
        <v>687</v>
      </c>
      <c r="S380" s="54" t="str">
        <f t="shared" si="10"/>
        <v>ja</v>
      </c>
      <c r="U380">
        <f t="shared" si="11"/>
        <v>275</v>
      </c>
    </row>
    <row r="381" spans="1:21" ht="15" customHeight="1" x14ac:dyDescent="0.25">
      <c r="A381" s="264" t="s">
        <v>492</v>
      </c>
      <c r="B381" s="264" t="s">
        <v>493</v>
      </c>
      <c r="C381" s="264">
        <v>7.7330200000000002E-2</v>
      </c>
      <c r="D381" s="264">
        <v>12.941000000000001</v>
      </c>
      <c r="E381" s="264">
        <v>6.6919500000000003</v>
      </c>
      <c r="F381" s="264">
        <v>1.36179E-2</v>
      </c>
      <c r="G381" s="264" t="s">
        <v>10</v>
      </c>
      <c r="H381" s="59" t="s">
        <v>10</v>
      </c>
      <c r="J381" s="264">
        <f>VLOOKUP($B381,Totalt!$B$1:$BH$474,MATCH(J$2,Totalt!$B$1:$AZ$1,0),FALSE)</f>
        <v>154.20869999999999</v>
      </c>
      <c r="K381" s="264">
        <f>VLOOKUP($B381,Totalt!$B$1:$BH$474,MATCH(K$2,Totalt!$B$1:$AZ$1,0),FALSE)</f>
        <v>128</v>
      </c>
      <c r="L381" s="56"/>
      <c r="M381" t="s">
        <v>687</v>
      </c>
      <c r="R381" t="s">
        <v>687</v>
      </c>
      <c r="S381" s="54" t="str">
        <f t="shared" si="10"/>
        <v>ja</v>
      </c>
      <c r="U381">
        <f t="shared" si="11"/>
        <v>276</v>
      </c>
    </row>
    <row r="382" spans="1:21" ht="15" customHeight="1" x14ac:dyDescent="0.25">
      <c r="A382" s="264" t="s">
        <v>494</v>
      </c>
      <c r="B382" s="264" t="s">
        <v>495</v>
      </c>
      <c r="C382" s="264">
        <v>0.133494</v>
      </c>
      <c r="D382" s="264">
        <v>22.679400000000001</v>
      </c>
      <c r="E382" s="264">
        <v>10.5709</v>
      </c>
      <c r="F382" s="264">
        <v>9.1663999999999999E-3</v>
      </c>
      <c r="G382" s="264" t="s">
        <v>10</v>
      </c>
      <c r="H382" s="59" t="s">
        <v>10</v>
      </c>
      <c r="J382" s="264">
        <f>VLOOKUP($B382,Totalt!$B$1:$BH$474,MATCH(J$2,Totalt!$B$1:$AZ$1,0),FALSE)</f>
        <v>120.81390999999998</v>
      </c>
      <c r="K382" s="264">
        <f>VLOOKUP($B382,Totalt!$B$1:$BH$474,MATCH(K$2,Totalt!$B$1:$AZ$1,0),FALSE)</f>
        <v>87</v>
      </c>
      <c r="L382" s="56"/>
      <c r="M382" t="s">
        <v>687</v>
      </c>
      <c r="R382" t="s">
        <v>687</v>
      </c>
      <c r="S382" s="54" t="str">
        <f t="shared" si="10"/>
        <v>ja</v>
      </c>
      <c r="U382">
        <f t="shared" si="11"/>
        <v>277</v>
      </c>
    </row>
    <row r="383" spans="1:21" ht="15" customHeight="1" x14ac:dyDescent="0.25">
      <c r="A383" s="264" t="s">
        <v>496</v>
      </c>
      <c r="B383" s="264" t="s">
        <v>497</v>
      </c>
      <c r="C383" s="264">
        <v>3.8772399999999999E-2</v>
      </c>
      <c r="D383" s="264">
        <v>9.2078199999999999</v>
      </c>
      <c r="E383" s="264">
        <v>6.7125899999999996</v>
      </c>
      <c r="F383" s="264">
        <v>1.57441E-3</v>
      </c>
      <c r="G383" s="264" t="s">
        <v>10</v>
      </c>
      <c r="H383" s="59" t="s">
        <v>10</v>
      </c>
      <c r="J383" s="264">
        <f>VLOOKUP($B383,Totalt!$B$1:$BH$474,MATCH(J$2,Totalt!$B$1:$AZ$1,0),FALSE)</f>
        <v>444.60997999999995</v>
      </c>
      <c r="K383" s="264">
        <f>VLOOKUP($B383,Totalt!$B$1:$BH$474,MATCH(K$2,Totalt!$B$1:$AZ$1,0),FALSE)</f>
        <v>360</v>
      </c>
      <c r="L383" s="56"/>
      <c r="M383" t="s">
        <v>687</v>
      </c>
      <c r="R383" t="s">
        <v>687</v>
      </c>
      <c r="S383" s="54" t="str">
        <f t="shared" si="10"/>
        <v>ja</v>
      </c>
      <c r="U383">
        <f t="shared" si="11"/>
        <v>278</v>
      </c>
    </row>
    <row r="384" spans="1:21" ht="15" customHeight="1" x14ac:dyDescent="0.25">
      <c r="A384" s="264" t="s">
        <v>498</v>
      </c>
      <c r="B384" s="264" t="s">
        <v>499</v>
      </c>
      <c r="C384" s="264">
        <v>0.10409400000000001</v>
      </c>
      <c r="D384" s="264">
        <v>15.8689</v>
      </c>
      <c r="E384" s="264">
        <v>13.545199999999999</v>
      </c>
      <c r="F384" s="264">
        <v>6.4965099999999996E-3</v>
      </c>
      <c r="G384" s="264" t="s">
        <v>14</v>
      </c>
      <c r="H384" s="59" t="s">
        <v>10</v>
      </c>
      <c r="J384" s="264">
        <f>VLOOKUP($B384,Totalt!$B$1:$BH$474,MATCH(J$2,Totalt!$B$1:$AZ$1,0),FALSE)</f>
        <v>5.5830000000000002</v>
      </c>
      <c r="K384" s="264">
        <f>VLOOKUP($B384,Totalt!$B$1:$BH$474,MATCH(K$2,Totalt!$B$1:$AZ$1,0),FALSE)</f>
        <v>4.25</v>
      </c>
      <c r="L384" s="56"/>
      <c r="M384" t="s">
        <v>687</v>
      </c>
      <c r="R384" t="s">
        <v>687</v>
      </c>
      <c r="S384" s="54" t="str">
        <f t="shared" si="10"/>
        <v>ja</v>
      </c>
      <c r="U384">
        <f t="shared" si="11"/>
        <v>279</v>
      </c>
    </row>
    <row r="385" spans="1:21" ht="15" customHeight="1" x14ac:dyDescent="0.25">
      <c r="A385" s="264" t="s">
        <v>498</v>
      </c>
      <c r="B385" s="264" t="s">
        <v>500</v>
      </c>
      <c r="C385" s="264">
        <v>0.125698</v>
      </c>
      <c r="D385" s="264">
        <v>15.8407</v>
      </c>
      <c r="E385" s="264">
        <v>15.817</v>
      </c>
      <c r="F385" s="264">
        <v>5.6057499999999996E-3</v>
      </c>
      <c r="G385" s="264" t="s">
        <v>14</v>
      </c>
      <c r="H385" s="59" t="s">
        <v>10</v>
      </c>
      <c r="J385" s="264">
        <f>VLOOKUP($B385,Totalt!$B$1:$BH$474,MATCH(J$2,Totalt!$B$1:$AZ$1,0),FALSE)</f>
        <v>9.74</v>
      </c>
      <c r="K385" s="264">
        <f>VLOOKUP($B385,Totalt!$B$1:$BH$474,MATCH(K$2,Totalt!$B$1:$AZ$1,0),FALSE)</f>
        <v>6.81</v>
      </c>
      <c r="L385" s="56"/>
      <c r="M385" t="s">
        <v>687</v>
      </c>
      <c r="R385" t="s">
        <v>687</v>
      </c>
      <c r="S385" s="54" t="str">
        <f t="shared" si="10"/>
        <v>ja</v>
      </c>
      <c r="U385">
        <f t="shared" si="11"/>
        <v>280</v>
      </c>
    </row>
    <row r="386" spans="1:21" ht="15" customHeight="1" x14ac:dyDescent="0.25">
      <c r="A386" s="264" t="s">
        <v>498</v>
      </c>
      <c r="B386" s="264" t="s">
        <v>501</v>
      </c>
      <c r="C386" s="264">
        <v>0.128472</v>
      </c>
      <c r="D386" s="264">
        <v>111.252</v>
      </c>
      <c r="E386" s="264">
        <v>7.2005999999999997</v>
      </c>
      <c r="F386" s="264">
        <v>1.6325800000000001E-2</v>
      </c>
      <c r="G386" s="264" t="s">
        <v>14</v>
      </c>
      <c r="H386" s="59" t="s">
        <v>10</v>
      </c>
      <c r="J386" s="264">
        <f>VLOOKUP($B386,Totalt!$B$1:$BH$474,MATCH(J$2,Totalt!$B$1:$AZ$1,0),FALSE)</f>
        <v>322.19387999999998</v>
      </c>
      <c r="K386" s="264">
        <f>VLOOKUP($B386,Totalt!$B$1:$BH$474,MATCH(K$2,Totalt!$B$1:$AZ$1,0),FALSE)</f>
        <v>265.10000000000002</v>
      </c>
      <c r="L386" s="56"/>
      <c r="M386" t="s">
        <v>687</v>
      </c>
      <c r="R386" t="s">
        <v>687</v>
      </c>
      <c r="S386" s="54" t="str">
        <f t="shared" si="10"/>
        <v>ja</v>
      </c>
      <c r="U386">
        <f t="shared" si="11"/>
        <v>281</v>
      </c>
    </row>
    <row r="387" spans="1:21" ht="15" customHeight="1" x14ac:dyDescent="0.25">
      <c r="A387" s="264" t="s">
        <v>502</v>
      </c>
      <c r="B387" s="264" t="s">
        <v>503</v>
      </c>
      <c r="C387" s="264">
        <v>0.190245</v>
      </c>
      <c r="D387" s="264">
        <v>17.4191</v>
      </c>
      <c r="E387" s="264">
        <v>16.066400000000002</v>
      </c>
      <c r="F387" s="264">
        <v>2.46644E-2</v>
      </c>
      <c r="G387" s="264" t="s">
        <v>10</v>
      </c>
      <c r="H387" s="59" t="s">
        <v>10</v>
      </c>
      <c r="J387" s="264">
        <f>VLOOKUP($B387,Totalt!$B$1:$BH$474,MATCH(J$2,Totalt!$B$1:$AZ$1,0),FALSE)</f>
        <v>2.8231000000000002</v>
      </c>
      <c r="K387" s="264">
        <f>VLOOKUP($B387,Totalt!$B$1:$BH$474,MATCH(K$2,Totalt!$B$1:$AZ$1,0),FALSE)</f>
        <v>2.29</v>
      </c>
      <c r="L387" s="56"/>
      <c r="M387" t="s">
        <v>687</v>
      </c>
      <c r="R387" t="s">
        <v>687</v>
      </c>
      <c r="S387" s="54" t="str">
        <f t="shared" si="10"/>
        <v>ja</v>
      </c>
      <c r="U387">
        <f t="shared" si="11"/>
        <v>282</v>
      </c>
    </row>
    <row r="388" spans="1:21" ht="15" customHeight="1" x14ac:dyDescent="0.25">
      <c r="A388" s="264" t="s">
        <v>502</v>
      </c>
      <c r="B388" s="264" t="s">
        <v>504</v>
      </c>
      <c r="C388" s="264">
        <v>6.9461800000000004E-2</v>
      </c>
      <c r="D388" s="264">
        <v>11.9285</v>
      </c>
      <c r="E388" s="264">
        <v>4.1738799999999996</v>
      </c>
      <c r="F388" s="264">
        <v>1.66655E-2</v>
      </c>
      <c r="G388" s="264" t="s">
        <v>10</v>
      </c>
      <c r="H388" s="59" t="s">
        <v>10</v>
      </c>
      <c r="J388" s="264">
        <f>VLOOKUP($B388,Totalt!$B$1:$BH$474,MATCH(J$2,Totalt!$B$1:$AZ$1,0),FALSE)</f>
        <v>59.432633000000003</v>
      </c>
      <c r="K388" s="264">
        <f>VLOOKUP($B388,Totalt!$B$1:$BH$474,MATCH(K$2,Totalt!$B$1:$AZ$1,0),FALSE)</f>
        <v>48.018000000000001</v>
      </c>
      <c r="L388" s="56"/>
      <c r="M388" t="s">
        <v>687</v>
      </c>
      <c r="R388" t="s">
        <v>687</v>
      </c>
      <c r="S388" s="54" t="str">
        <f t="shared" ref="S388:S451" si="12">IF(N388="x","nej",
IF(O388="x","ja",
IF(H388="ja","ja","nej")))</f>
        <v>ja</v>
      </c>
      <c r="U388">
        <f t="shared" ref="U388:U451" si="13">IF(ISERROR(S388),U387,IF(S388="ja",U387+1,U387))</f>
        <v>283</v>
      </c>
    </row>
    <row r="389" spans="1:21" ht="15" customHeight="1" x14ac:dyDescent="0.25">
      <c r="A389" s="264" t="s">
        <v>505</v>
      </c>
      <c r="B389" s="264" t="s">
        <v>506</v>
      </c>
      <c r="C389" s="264">
        <v>0.38230700000000001</v>
      </c>
      <c r="D389" s="264">
        <v>59.703899999999997</v>
      </c>
      <c r="E389" s="264">
        <v>18.103200000000001</v>
      </c>
      <c r="F389" s="264">
        <v>0.153783</v>
      </c>
      <c r="G389" s="264" t="s">
        <v>10</v>
      </c>
      <c r="H389" s="59" t="s">
        <v>10</v>
      </c>
      <c r="J389" s="264">
        <f>VLOOKUP($B389,Totalt!$B$1:$BH$474,MATCH(J$2,Totalt!$B$1:$AZ$1,0),FALSE)</f>
        <v>9.7539999999999996</v>
      </c>
      <c r="K389" s="264">
        <f>VLOOKUP($B389,Totalt!$B$1:$BH$474,MATCH(K$2,Totalt!$B$1:$AZ$1,0),FALSE)</f>
        <v>7.5839999999999996</v>
      </c>
      <c r="L389" s="56"/>
      <c r="M389" t="s">
        <v>687</v>
      </c>
      <c r="R389" t="s">
        <v>687</v>
      </c>
      <c r="S389" s="54" t="str">
        <f t="shared" si="12"/>
        <v>ja</v>
      </c>
      <c r="U389">
        <f t="shared" si="13"/>
        <v>284</v>
      </c>
    </row>
    <row r="390" spans="1:21" ht="15" customHeight="1" x14ac:dyDescent="0.25">
      <c r="A390" s="264" t="s">
        <v>505</v>
      </c>
      <c r="B390" s="264" t="s">
        <v>507</v>
      </c>
      <c r="C390" s="264">
        <v>0</v>
      </c>
      <c r="D390" s="264">
        <v>0</v>
      </c>
      <c r="E390" s="264">
        <v>0</v>
      </c>
      <c r="F390" s="264">
        <v>0</v>
      </c>
      <c r="G390" s="264" t="s">
        <v>14</v>
      </c>
      <c r="H390" s="59" t="s">
        <v>14</v>
      </c>
      <c r="J390" s="264">
        <f>VLOOKUP($B390,Totalt!$B$1:$BH$474,MATCH(J$2,Totalt!$B$1:$AZ$1,0),FALSE)</f>
        <v>0</v>
      </c>
      <c r="K390" s="264" t="str">
        <f>VLOOKUP($B390,Totalt!$B$1:$BH$474,MATCH(K$2,Totalt!$B$1:$AZ$1,0),FALSE)</f>
        <v/>
      </c>
      <c r="L390" s="56"/>
      <c r="M390" t="s">
        <v>687</v>
      </c>
      <c r="R390" t="s">
        <v>687</v>
      </c>
      <c r="S390" s="54" t="str">
        <f t="shared" si="12"/>
        <v>nej</v>
      </c>
      <c r="U390">
        <f t="shared" si="13"/>
        <v>284</v>
      </c>
    </row>
    <row r="391" spans="1:21" ht="15" customHeight="1" x14ac:dyDescent="0.25">
      <c r="A391" s="264" t="s">
        <v>505</v>
      </c>
      <c r="B391" s="264" t="s">
        <v>508</v>
      </c>
      <c r="C391" s="264">
        <v>0.23305000000000001</v>
      </c>
      <c r="D391" s="264">
        <v>14.458299999999999</v>
      </c>
      <c r="E391" s="264">
        <v>18.533799999999999</v>
      </c>
      <c r="F391" s="264">
        <v>1.59744E-2</v>
      </c>
      <c r="G391" s="264" t="s">
        <v>10</v>
      </c>
      <c r="H391" s="59" t="s">
        <v>10</v>
      </c>
      <c r="J391" s="264">
        <f>VLOOKUP($B391,Totalt!$B$1:$BH$474,MATCH(J$2,Totalt!$B$1:$AZ$1,0),FALSE)</f>
        <v>11.894</v>
      </c>
      <c r="K391" s="264">
        <f>VLOOKUP($B391,Totalt!$B$1:$BH$474,MATCH(K$2,Totalt!$B$1:$AZ$1,0),FALSE)</f>
        <v>8.2850000000000001</v>
      </c>
      <c r="L391" s="56"/>
      <c r="M391" t="s">
        <v>687</v>
      </c>
      <c r="R391" t="s">
        <v>687</v>
      </c>
      <c r="S391" s="54" t="str">
        <f t="shared" si="12"/>
        <v>ja</v>
      </c>
      <c r="U391">
        <f t="shared" si="13"/>
        <v>285</v>
      </c>
    </row>
    <row r="392" spans="1:21" ht="15" customHeight="1" x14ac:dyDescent="0.25">
      <c r="A392" s="264" t="s">
        <v>505</v>
      </c>
      <c r="B392" s="264" t="s">
        <v>509</v>
      </c>
      <c r="C392" s="264">
        <v>8.86575E-2</v>
      </c>
      <c r="D392" s="264">
        <v>20.0686</v>
      </c>
      <c r="E392" s="264">
        <v>10.730399999999999</v>
      </c>
      <c r="F392" s="264">
        <v>1.6776699999999999E-2</v>
      </c>
      <c r="G392" s="264" t="s">
        <v>10</v>
      </c>
      <c r="H392" s="59" t="s">
        <v>10</v>
      </c>
      <c r="J392" s="264">
        <f>VLOOKUP($B392,Totalt!$B$1:$BH$474,MATCH(J$2,Totalt!$B$1:$AZ$1,0),FALSE)</f>
        <v>11.027200000000001</v>
      </c>
      <c r="K392" s="264">
        <f>VLOOKUP($B392,Totalt!$B$1:$BH$474,MATCH(K$2,Totalt!$B$1:$AZ$1,0),FALSE)</f>
        <v>7.3250000000000002</v>
      </c>
      <c r="L392" s="56"/>
      <c r="M392" t="s">
        <v>687</v>
      </c>
      <c r="R392" t="s">
        <v>687</v>
      </c>
      <c r="S392" s="54" t="str">
        <f t="shared" si="12"/>
        <v>ja</v>
      </c>
      <c r="U392">
        <f t="shared" si="13"/>
        <v>286</v>
      </c>
    </row>
    <row r="393" spans="1:21" ht="15" customHeight="1" x14ac:dyDescent="0.25">
      <c r="A393" s="264" t="s">
        <v>505</v>
      </c>
      <c r="B393" s="264" t="s">
        <v>510</v>
      </c>
      <c r="C393" s="264">
        <v>0.246503</v>
      </c>
      <c r="D393" s="264">
        <v>53.073500000000003</v>
      </c>
      <c r="E393" s="264">
        <v>5.8688500000000001</v>
      </c>
      <c r="F393" s="264">
        <v>2.8392400000000002E-2</v>
      </c>
      <c r="G393" s="264" t="s">
        <v>10</v>
      </c>
      <c r="H393" s="59" t="s">
        <v>10</v>
      </c>
      <c r="J393" s="264">
        <f>VLOOKUP($B393,Totalt!$B$1:$BH$474,MATCH(J$2,Totalt!$B$1:$AZ$1,0),FALSE)</f>
        <v>952.29840000000002</v>
      </c>
      <c r="K393" s="264">
        <f>VLOOKUP($B393,Totalt!$B$1:$BH$474,MATCH(K$2,Totalt!$B$1:$AZ$1,0),FALSE)</f>
        <v>818.35</v>
      </c>
      <c r="L393" s="56"/>
      <c r="M393" t="s">
        <v>687</v>
      </c>
      <c r="R393" t="s">
        <v>687</v>
      </c>
      <c r="S393" s="54" t="str">
        <f t="shared" si="12"/>
        <v>ja</v>
      </c>
      <c r="U393">
        <f t="shared" si="13"/>
        <v>287</v>
      </c>
    </row>
    <row r="394" spans="1:21" ht="15" customHeight="1" x14ac:dyDescent="0.25">
      <c r="A394" s="264" t="s">
        <v>511</v>
      </c>
      <c r="B394" s="264" t="s">
        <v>512</v>
      </c>
      <c r="C394" s="264">
        <v>0</v>
      </c>
      <c r="D394" s="264">
        <v>0</v>
      </c>
      <c r="E394" s="264">
        <v>0</v>
      </c>
      <c r="F394" s="264">
        <v>0</v>
      </c>
      <c r="G394" s="264" t="s">
        <v>14</v>
      </c>
      <c r="H394" s="59" t="s">
        <v>14</v>
      </c>
      <c r="J394" s="264">
        <f>VLOOKUP($B394,Totalt!$B$1:$BH$474,MATCH(J$2,Totalt!$B$1:$AZ$1,0),FALSE)</f>
        <v>0</v>
      </c>
      <c r="K394" s="264" t="str">
        <f>VLOOKUP($B394,Totalt!$B$1:$BH$474,MATCH(K$2,Totalt!$B$1:$AZ$1,0),FALSE)</f>
        <v/>
      </c>
      <c r="L394" s="56"/>
      <c r="M394" t="s">
        <v>687</v>
      </c>
      <c r="R394" t="s">
        <v>687</v>
      </c>
      <c r="S394" s="54" t="str">
        <f t="shared" si="12"/>
        <v>nej</v>
      </c>
      <c r="U394">
        <f t="shared" si="13"/>
        <v>287</v>
      </c>
    </row>
    <row r="395" spans="1:21" ht="15" customHeight="1" x14ac:dyDescent="0.25">
      <c r="A395" s="264" t="s">
        <v>511</v>
      </c>
      <c r="B395" s="264" t="s">
        <v>513</v>
      </c>
      <c r="C395" s="264">
        <v>0</v>
      </c>
      <c r="D395" s="264">
        <v>0</v>
      </c>
      <c r="E395" s="264">
        <v>0</v>
      </c>
      <c r="F395" s="264">
        <v>0</v>
      </c>
      <c r="G395" s="264" t="s">
        <v>14</v>
      </c>
      <c r="H395" s="59" t="s">
        <v>14</v>
      </c>
      <c r="J395" s="264">
        <f>VLOOKUP($B395,Totalt!$B$1:$BH$474,MATCH(J$2,Totalt!$B$1:$AZ$1,0),FALSE)</f>
        <v>0</v>
      </c>
      <c r="K395" s="264" t="str">
        <f>VLOOKUP($B395,Totalt!$B$1:$BH$474,MATCH(K$2,Totalt!$B$1:$AZ$1,0),FALSE)</f>
        <v/>
      </c>
      <c r="L395" s="56"/>
      <c r="M395" t="s">
        <v>687</v>
      </c>
      <c r="R395" t="s">
        <v>687</v>
      </c>
      <c r="S395" s="54" t="str">
        <f t="shared" si="12"/>
        <v>nej</v>
      </c>
      <c r="U395">
        <f t="shared" si="13"/>
        <v>287</v>
      </c>
    </row>
    <row r="396" spans="1:21" ht="15" customHeight="1" x14ac:dyDescent="0.25">
      <c r="A396" s="264" t="s">
        <v>514</v>
      </c>
      <c r="B396" s="264" t="s">
        <v>515</v>
      </c>
      <c r="C396" s="264">
        <v>7.8691899999999995E-2</v>
      </c>
      <c r="D396" s="264">
        <v>15.202299999999999</v>
      </c>
      <c r="E396" s="264">
        <v>7.3974700000000002</v>
      </c>
      <c r="F396" s="264">
        <v>7.8070300000000004E-3</v>
      </c>
      <c r="G396" s="264" t="s">
        <v>14</v>
      </c>
      <c r="H396" s="59" t="s">
        <v>10</v>
      </c>
      <c r="J396" s="264">
        <f>VLOOKUP($B396,Totalt!$B$1:$BH$474,MATCH(J$2,Totalt!$B$1:$AZ$1,0),FALSE)</f>
        <v>35.160587999999997</v>
      </c>
      <c r="K396" s="264">
        <f>VLOOKUP($B396,Totalt!$B$1:$BH$474,MATCH(K$2,Totalt!$B$1:$AZ$1,0),FALSE)</f>
        <v>32.4</v>
      </c>
      <c r="L396" s="56"/>
      <c r="M396" t="s">
        <v>687</v>
      </c>
      <c r="R396" t="s">
        <v>687</v>
      </c>
      <c r="S396" s="54" t="str">
        <f t="shared" si="12"/>
        <v>ja</v>
      </c>
      <c r="U396">
        <f t="shared" si="13"/>
        <v>288</v>
      </c>
    </row>
    <row r="397" spans="1:21" ht="15" customHeight="1" x14ac:dyDescent="0.25">
      <c r="A397" s="264" t="s">
        <v>516</v>
      </c>
      <c r="B397" s="264" t="s">
        <v>517</v>
      </c>
      <c r="C397" s="264">
        <v>0.48918</v>
      </c>
      <c r="D397" s="264">
        <v>93.282700000000006</v>
      </c>
      <c r="E397" s="264">
        <v>22.695699999999999</v>
      </c>
      <c r="F397" s="264">
        <v>0.203125</v>
      </c>
      <c r="G397" s="264" t="s">
        <v>10</v>
      </c>
      <c r="H397" s="59" t="s">
        <v>10</v>
      </c>
      <c r="J397" s="264">
        <f>VLOOKUP($B397,Totalt!$B$1:$BH$474,MATCH(J$2,Totalt!$B$1:$AZ$1,0),FALSE)</f>
        <v>1.92</v>
      </c>
      <c r="K397" s="264">
        <f>VLOOKUP($B397,Totalt!$B$1:$BH$474,MATCH(K$2,Totalt!$B$1:$AZ$1,0),FALSE)</f>
        <v>1.22</v>
      </c>
      <c r="L397" s="56"/>
      <c r="M397" t="s">
        <v>687</v>
      </c>
      <c r="R397" t="s">
        <v>687</v>
      </c>
      <c r="S397" s="54" t="str">
        <f t="shared" si="12"/>
        <v>ja</v>
      </c>
      <c r="U397">
        <f t="shared" si="13"/>
        <v>289</v>
      </c>
    </row>
    <row r="398" spans="1:21" ht="15" customHeight="1" x14ac:dyDescent="0.25">
      <c r="A398" s="264" t="s">
        <v>516</v>
      </c>
      <c r="B398" s="264" t="s">
        <v>518</v>
      </c>
      <c r="C398" s="264">
        <v>0.212093</v>
      </c>
      <c r="D398" s="264">
        <v>24.2865</v>
      </c>
      <c r="E398" s="264">
        <v>18.253</v>
      </c>
      <c r="F398" s="264">
        <v>4.1472299999999997E-2</v>
      </c>
      <c r="G398" s="264" t="s">
        <v>14</v>
      </c>
      <c r="H398" s="59" t="s">
        <v>10</v>
      </c>
      <c r="J398" s="264">
        <f>VLOOKUP($B398,Totalt!$B$1:$BH$474,MATCH(J$2,Totalt!$B$1:$AZ$1,0),FALSE)</f>
        <v>5.7869999999999999</v>
      </c>
      <c r="K398" s="264">
        <f>VLOOKUP($B398,Totalt!$B$1:$BH$474,MATCH(K$2,Totalt!$B$1:$AZ$1,0),FALSE)</f>
        <v>3.87</v>
      </c>
      <c r="L398" s="56"/>
      <c r="M398" t="s">
        <v>687</v>
      </c>
      <c r="R398" t="s">
        <v>687</v>
      </c>
      <c r="S398" s="54" t="str">
        <f t="shared" si="12"/>
        <v>ja</v>
      </c>
      <c r="U398">
        <f t="shared" si="13"/>
        <v>290</v>
      </c>
    </row>
    <row r="399" spans="1:21" ht="15" customHeight="1" x14ac:dyDescent="0.25">
      <c r="A399" s="264" t="s">
        <v>516</v>
      </c>
      <c r="B399" s="264" t="s">
        <v>519</v>
      </c>
      <c r="C399" s="264">
        <v>3.6404600000000002E-2</v>
      </c>
      <c r="D399" s="264">
        <v>7.9397700000000002</v>
      </c>
      <c r="E399" s="264">
        <v>3.2331500000000002</v>
      </c>
      <c r="F399" s="264">
        <v>2.1916999999999999E-2</v>
      </c>
      <c r="G399" s="264" t="s">
        <v>10</v>
      </c>
      <c r="H399" s="59" t="s">
        <v>10</v>
      </c>
      <c r="J399" s="264">
        <f>VLOOKUP($B399,Totalt!$B$1:$BH$474,MATCH(J$2,Totalt!$B$1:$AZ$1,0),FALSE)</f>
        <v>178.76542000000001</v>
      </c>
      <c r="K399" s="264">
        <f>VLOOKUP($B399,Totalt!$B$1:$BH$474,MATCH(K$2,Totalt!$B$1:$AZ$1,0),FALSE)</f>
        <v>162</v>
      </c>
      <c r="L399" s="56"/>
      <c r="M399" t="s">
        <v>687</v>
      </c>
      <c r="R399" t="s">
        <v>687</v>
      </c>
      <c r="S399" s="54" t="str">
        <f t="shared" si="12"/>
        <v>ja</v>
      </c>
      <c r="U399">
        <f t="shared" si="13"/>
        <v>291</v>
      </c>
    </row>
    <row r="400" spans="1:21" ht="15" customHeight="1" x14ac:dyDescent="0.25">
      <c r="A400" s="264" t="s">
        <v>516</v>
      </c>
      <c r="B400" s="264" t="s">
        <v>520</v>
      </c>
      <c r="C400" s="264">
        <v>0.31666699999999998</v>
      </c>
      <c r="D400" s="264">
        <v>53.591000000000001</v>
      </c>
      <c r="E400" s="264">
        <v>18.229700000000001</v>
      </c>
      <c r="F400" s="264">
        <v>0.13267999999999999</v>
      </c>
      <c r="G400" s="264" t="s">
        <v>10</v>
      </c>
      <c r="H400" s="59" t="s">
        <v>10</v>
      </c>
      <c r="J400" s="264">
        <f>VLOOKUP($B400,Totalt!$B$1:$BH$474,MATCH(J$2,Totalt!$B$1:$AZ$1,0),FALSE)</f>
        <v>4.8990000000000009</v>
      </c>
      <c r="K400" s="264">
        <f>VLOOKUP($B400,Totalt!$B$1:$BH$474,MATCH(K$2,Totalt!$B$1:$AZ$1,0),FALSE)</f>
        <v>3.72</v>
      </c>
      <c r="L400" s="56"/>
      <c r="M400" t="s">
        <v>687</v>
      </c>
      <c r="R400" t="s">
        <v>687</v>
      </c>
      <c r="S400" s="54" t="str">
        <f t="shared" si="12"/>
        <v>ja</v>
      </c>
      <c r="U400">
        <f t="shared" si="13"/>
        <v>292</v>
      </c>
    </row>
    <row r="401" spans="1:21" ht="15" customHeight="1" x14ac:dyDescent="0.25">
      <c r="A401" s="264" t="s">
        <v>521</v>
      </c>
      <c r="B401" s="264" t="s">
        <v>522</v>
      </c>
      <c r="C401" s="264">
        <v>0.15481500000000001</v>
      </c>
      <c r="D401" s="264">
        <v>30.551100000000002</v>
      </c>
      <c r="E401" s="264">
        <v>8.6606799999999993</v>
      </c>
      <c r="F401" s="264">
        <v>4.7875599999999997E-2</v>
      </c>
      <c r="G401" s="264" t="s">
        <v>14</v>
      </c>
      <c r="H401" s="59" t="s">
        <v>10</v>
      </c>
      <c r="J401" s="264">
        <f>VLOOKUP($B401,Totalt!$B$1:$BH$474,MATCH(J$2,Totalt!$B$1:$AZ$1,0),FALSE)</f>
        <v>22.1</v>
      </c>
      <c r="K401" s="264">
        <f>VLOOKUP($B401,Totalt!$B$1:$BH$474,MATCH(K$2,Totalt!$B$1:$AZ$1,0),FALSE)</f>
        <v>18.63</v>
      </c>
      <c r="L401" s="56"/>
      <c r="M401" t="s">
        <v>687</v>
      </c>
      <c r="R401" t="s">
        <v>687</v>
      </c>
      <c r="S401" s="54" t="str">
        <f t="shared" si="12"/>
        <v>ja</v>
      </c>
      <c r="U401">
        <f t="shared" si="13"/>
        <v>293</v>
      </c>
    </row>
    <row r="402" spans="1:21" ht="15" customHeight="1" x14ac:dyDescent="0.25">
      <c r="A402" s="264" t="s">
        <v>521</v>
      </c>
      <c r="B402" s="264" t="s">
        <v>523</v>
      </c>
      <c r="C402" s="264">
        <v>0.18759600000000001</v>
      </c>
      <c r="D402" s="264">
        <v>19.487200000000001</v>
      </c>
      <c r="E402" s="264">
        <v>8.6706400000000006</v>
      </c>
      <c r="F402" s="264">
        <v>1.2794700000000001E-2</v>
      </c>
      <c r="G402" s="264" t="s">
        <v>14</v>
      </c>
      <c r="H402" s="59" t="s">
        <v>10</v>
      </c>
      <c r="J402" s="264">
        <f>VLOOKUP($B402,Totalt!$B$1:$BH$474,MATCH(J$2,Totalt!$B$1:$AZ$1,0),FALSE)</f>
        <v>555.35349999999994</v>
      </c>
      <c r="K402" s="264">
        <f>VLOOKUP($B402,Totalt!$B$1:$BH$474,MATCH(K$2,Totalt!$B$1:$AZ$1,0),FALSE)</f>
        <v>482.91</v>
      </c>
      <c r="L402" s="56"/>
      <c r="M402" t="s">
        <v>687</v>
      </c>
      <c r="R402" t="s">
        <v>687</v>
      </c>
      <c r="S402" s="54" t="str">
        <f t="shared" si="12"/>
        <v>ja</v>
      </c>
      <c r="U402">
        <f t="shared" si="13"/>
        <v>294</v>
      </c>
    </row>
    <row r="403" spans="1:21" ht="15" customHeight="1" x14ac:dyDescent="0.25">
      <c r="A403" s="264" t="s">
        <v>521</v>
      </c>
      <c r="B403" s="264" t="s">
        <v>524</v>
      </c>
      <c r="C403" s="264">
        <v>0.28739700000000001</v>
      </c>
      <c r="D403" s="264">
        <v>39.594900000000003</v>
      </c>
      <c r="E403" s="264">
        <v>9.6071799999999996</v>
      </c>
      <c r="F403" s="264">
        <v>3.96583E-2</v>
      </c>
      <c r="G403" s="264" t="s">
        <v>14</v>
      </c>
      <c r="H403" s="59" t="s">
        <v>10</v>
      </c>
      <c r="J403" s="264">
        <f>VLOOKUP($B403,Totalt!$B$1:$BH$474,MATCH(J$2,Totalt!$B$1:$AZ$1,0),FALSE)</f>
        <v>76.099999999999994</v>
      </c>
      <c r="K403" s="264">
        <f>VLOOKUP($B403,Totalt!$B$1:$BH$474,MATCH(K$2,Totalt!$B$1:$AZ$1,0),FALSE)</f>
        <v>52.21</v>
      </c>
      <c r="L403" s="56"/>
      <c r="M403" t="s">
        <v>687</v>
      </c>
      <c r="R403" t="s">
        <v>687</v>
      </c>
      <c r="S403" s="54" t="str">
        <f t="shared" si="12"/>
        <v>ja</v>
      </c>
      <c r="U403">
        <f t="shared" si="13"/>
        <v>295</v>
      </c>
    </row>
    <row r="404" spans="1:21" ht="15" customHeight="1" x14ac:dyDescent="0.25">
      <c r="A404" s="264" t="s">
        <v>521</v>
      </c>
      <c r="B404" s="264" t="s">
        <v>525</v>
      </c>
      <c r="C404" s="264">
        <v>1.2081900000000001</v>
      </c>
      <c r="D404" s="264">
        <v>456.49299999999999</v>
      </c>
      <c r="E404" s="264">
        <v>47.600700000000003</v>
      </c>
      <c r="F404" s="264">
        <v>3.1193700000000001E-2</v>
      </c>
      <c r="G404" s="264" t="s">
        <v>14</v>
      </c>
      <c r="H404" s="59" t="s">
        <v>10</v>
      </c>
      <c r="J404" s="264">
        <f>VLOOKUP($B404,Totalt!$B$1:$BH$474,MATCH(J$2,Totalt!$B$1:$AZ$1,0),FALSE)</f>
        <v>77.30183000000001</v>
      </c>
      <c r="K404" s="264">
        <f>VLOOKUP($B404,Totalt!$B$1:$BH$474,MATCH(K$2,Totalt!$B$1:$AZ$1,0),FALSE)</f>
        <v>55.4</v>
      </c>
      <c r="L404" s="56"/>
      <c r="M404" t="s">
        <v>687</v>
      </c>
      <c r="R404" t="s">
        <v>687</v>
      </c>
      <c r="S404" s="54" t="str">
        <f t="shared" si="12"/>
        <v>ja</v>
      </c>
      <c r="U404">
        <f t="shared" si="13"/>
        <v>296</v>
      </c>
    </row>
    <row r="405" spans="1:21" ht="15" customHeight="1" x14ac:dyDescent="0.25">
      <c r="A405" s="264" t="s">
        <v>521</v>
      </c>
      <c r="B405" s="264" t="s">
        <v>526</v>
      </c>
      <c r="C405" s="264">
        <v>0.19009300000000001</v>
      </c>
      <c r="D405" s="264">
        <v>38.1584</v>
      </c>
      <c r="E405" s="264">
        <v>9.1471199999999993</v>
      </c>
      <c r="F405" s="264">
        <v>5.6092500000000003E-2</v>
      </c>
      <c r="G405" s="264" t="s">
        <v>14</v>
      </c>
      <c r="H405" s="59" t="s">
        <v>10</v>
      </c>
      <c r="J405" s="264">
        <f>VLOOKUP($B405,Totalt!$B$1:$BH$474,MATCH(J$2,Totalt!$B$1:$AZ$1,0),FALSE)</f>
        <v>134.1</v>
      </c>
      <c r="K405" s="264">
        <f>VLOOKUP($B405,Totalt!$B$1:$BH$474,MATCH(K$2,Totalt!$B$1:$AZ$1,0),FALSE)</f>
        <v>96.6</v>
      </c>
      <c r="L405" s="56"/>
      <c r="M405" t="s">
        <v>687</v>
      </c>
      <c r="R405" t="s">
        <v>687</v>
      </c>
      <c r="S405" s="54" t="str">
        <f t="shared" si="12"/>
        <v>ja</v>
      </c>
      <c r="U405">
        <f t="shared" si="13"/>
        <v>297</v>
      </c>
    </row>
    <row r="406" spans="1:21" ht="15" customHeight="1" x14ac:dyDescent="0.25">
      <c r="A406" s="264" t="s">
        <v>521</v>
      </c>
      <c r="B406" s="264" t="s">
        <v>527</v>
      </c>
      <c r="C406" s="264">
        <v>0.202571</v>
      </c>
      <c r="D406" s="264">
        <v>39.9251</v>
      </c>
      <c r="E406" s="264">
        <v>11.8346</v>
      </c>
      <c r="F406" s="264">
        <v>4.3431999999999998E-2</v>
      </c>
      <c r="G406" s="264" t="s">
        <v>14</v>
      </c>
      <c r="H406" s="59" t="s">
        <v>10</v>
      </c>
      <c r="J406" s="264">
        <f>VLOOKUP($B406,Totalt!$B$1:$BH$474,MATCH(J$2,Totalt!$B$1:$AZ$1,0),FALSE)</f>
        <v>74.300000000000011</v>
      </c>
      <c r="K406" s="264">
        <f>VLOOKUP($B406,Totalt!$B$1:$BH$474,MATCH(K$2,Totalt!$B$1:$AZ$1,0),FALSE)</f>
        <v>45.5</v>
      </c>
      <c r="L406" s="56"/>
      <c r="M406" t="s">
        <v>687</v>
      </c>
      <c r="R406" t="s">
        <v>687</v>
      </c>
      <c r="S406" s="54" t="str">
        <f t="shared" si="12"/>
        <v>ja</v>
      </c>
      <c r="U406">
        <f t="shared" si="13"/>
        <v>298</v>
      </c>
    </row>
    <row r="407" spans="1:21" ht="15" customHeight="1" x14ac:dyDescent="0.25">
      <c r="A407" s="264" t="s">
        <v>521</v>
      </c>
      <c r="B407" s="264" t="s">
        <v>528</v>
      </c>
      <c r="C407" s="264">
        <v>0.164245</v>
      </c>
      <c r="D407" s="264">
        <v>27.589400000000001</v>
      </c>
      <c r="E407" s="264">
        <v>6.7210000000000001</v>
      </c>
      <c r="F407" s="264">
        <v>3.4054399999999999E-2</v>
      </c>
      <c r="G407" s="264" t="s">
        <v>14</v>
      </c>
      <c r="H407" s="59" t="s">
        <v>10</v>
      </c>
      <c r="J407" s="264">
        <f>VLOOKUP($B407,Totalt!$B$1:$BH$474,MATCH(J$2,Totalt!$B$1:$AZ$1,0),FALSE)</f>
        <v>192.4324</v>
      </c>
      <c r="K407" s="264">
        <f>VLOOKUP($B407,Totalt!$B$1:$BH$474,MATCH(K$2,Totalt!$B$1:$AZ$1,0),FALSE)</f>
        <v>160.33000000000001</v>
      </c>
      <c r="L407" s="56"/>
      <c r="M407" t="s">
        <v>687</v>
      </c>
      <c r="R407" t="s">
        <v>687</v>
      </c>
      <c r="S407" s="54" t="str">
        <f t="shared" si="12"/>
        <v>ja</v>
      </c>
      <c r="U407">
        <f t="shared" si="13"/>
        <v>299</v>
      </c>
    </row>
    <row r="408" spans="1:21" ht="15" customHeight="1" x14ac:dyDescent="0.25">
      <c r="A408" s="264" t="s">
        <v>521</v>
      </c>
      <c r="B408" s="264" t="s">
        <v>529</v>
      </c>
      <c r="C408" s="264">
        <v>0.19094800000000001</v>
      </c>
      <c r="D408" s="264">
        <v>30.717199999999998</v>
      </c>
      <c r="E408" s="264">
        <v>4.2181600000000001</v>
      </c>
      <c r="F408" s="264">
        <v>4.1139099999999998E-2</v>
      </c>
      <c r="G408" s="264" t="s">
        <v>14</v>
      </c>
      <c r="H408" s="59" t="s">
        <v>10</v>
      </c>
      <c r="J408" s="264">
        <f>VLOOKUP($B408,Totalt!$B$1:$BH$474,MATCH(J$2,Totalt!$B$1:$AZ$1,0),FALSE)</f>
        <v>343.000317</v>
      </c>
      <c r="K408" s="264">
        <f>VLOOKUP($B408,Totalt!$B$1:$BH$474,MATCH(K$2,Totalt!$B$1:$AZ$1,0),FALSE)</f>
        <v>284.05</v>
      </c>
      <c r="L408" s="56"/>
      <c r="M408" t="s">
        <v>687</v>
      </c>
      <c r="R408" t="s">
        <v>687</v>
      </c>
      <c r="S408" s="54" t="str">
        <f t="shared" si="12"/>
        <v>ja</v>
      </c>
      <c r="U408">
        <f t="shared" si="13"/>
        <v>300</v>
      </c>
    </row>
    <row r="409" spans="1:21" ht="15" customHeight="1" x14ac:dyDescent="0.25">
      <c r="A409" s="264" t="s">
        <v>521</v>
      </c>
      <c r="B409" s="264" t="s">
        <v>530</v>
      </c>
      <c r="C409" s="264" t="s">
        <v>20</v>
      </c>
      <c r="D409" s="264" t="s">
        <v>20</v>
      </c>
      <c r="E409" s="264" t="s">
        <v>20</v>
      </c>
      <c r="F409" s="264" t="s">
        <v>20</v>
      </c>
      <c r="G409" s="264" t="s">
        <v>14</v>
      </c>
      <c r="H409" s="59" t="s">
        <v>14</v>
      </c>
      <c r="J409" s="264">
        <f>VLOOKUP($B409,Totalt!$B$1:$BH$474,MATCH(J$2,Totalt!$B$1:$AZ$1,0),FALSE)</f>
        <v>0</v>
      </c>
      <c r="K409" s="264">
        <f>VLOOKUP($B409,Totalt!$B$1:$BH$474,MATCH(K$2,Totalt!$B$1:$AZ$1,0),FALSE)</f>
        <v>28.94</v>
      </c>
      <c r="L409" s="56"/>
      <c r="M409" t="s">
        <v>687</v>
      </c>
      <c r="R409" t="s">
        <v>687</v>
      </c>
      <c r="S409" s="54" t="str">
        <f t="shared" si="12"/>
        <v>nej</v>
      </c>
      <c r="U409">
        <f t="shared" si="13"/>
        <v>300</v>
      </c>
    </row>
    <row r="410" spans="1:21" ht="15" customHeight="1" x14ac:dyDescent="0.25">
      <c r="A410" s="264" t="s">
        <v>521</v>
      </c>
      <c r="B410" s="264" t="s">
        <v>531</v>
      </c>
      <c r="C410" s="264">
        <v>0.25455800000000001</v>
      </c>
      <c r="D410" s="264">
        <v>25.399699999999999</v>
      </c>
      <c r="E410" s="264">
        <v>21.267399999999999</v>
      </c>
      <c r="F410" s="264">
        <v>3.2184900000000002E-2</v>
      </c>
      <c r="G410" s="264" t="s">
        <v>14</v>
      </c>
      <c r="H410" s="59" t="s">
        <v>10</v>
      </c>
      <c r="J410" s="264">
        <f>VLOOKUP($B410,Totalt!$B$1:$BH$474,MATCH(J$2,Totalt!$B$1:$AZ$1,0),FALSE)</f>
        <v>23.799999999999997</v>
      </c>
      <c r="K410" s="264">
        <f>VLOOKUP($B410,Totalt!$B$1:$BH$474,MATCH(K$2,Totalt!$B$1:$AZ$1,0),FALSE)</f>
        <v>14.7</v>
      </c>
      <c r="L410" s="56"/>
      <c r="M410" t="s">
        <v>687</v>
      </c>
      <c r="R410" t="s">
        <v>687</v>
      </c>
      <c r="S410" s="54" t="str">
        <f t="shared" si="12"/>
        <v>ja</v>
      </c>
      <c r="U410">
        <f t="shared" si="13"/>
        <v>301</v>
      </c>
    </row>
    <row r="411" spans="1:21" ht="15" customHeight="1" x14ac:dyDescent="0.25">
      <c r="A411" s="264" t="s">
        <v>521</v>
      </c>
      <c r="B411" s="264" t="s">
        <v>532</v>
      </c>
      <c r="C411" s="264">
        <v>0.64561500000000005</v>
      </c>
      <c r="D411" s="264">
        <v>234.846</v>
      </c>
      <c r="E411" s="264">
        <v>16.696200000000001</v>
      </c>
      <c r="F411" s="264">
        <v>5.84205E-2</v>
      </c>
      <c r="G411" s="264" t="s">
        <v>14</v>
      </c>
      <c r="H411" s="59" t="s">
        <v>10</v>
      </c>
      <c r="J411" s="264">
        <f>VLOOKUP($B411,Totalt!$B$1:$BH$474,MATCH(J$2,Totalt!$B$1:$AZ$1,0),FALSE)</f>
        <v>1842.8813599999999</v>
      </c>
      <c r="K411" s="264">
        <f>VLOOKUP($B411,Totalt!$B$1:$BH$474,MATCH(K$2,Totalt!$B$1:$AZ$1,0),FALSE)</f>
        <v>1357</v>
      </c>
      <c r="L411" s="56"/>
      <c r="M411" t="s">
        <v>687</v>
      </c>
      <c r="R411" t="s">
        <v>687</v>
      </c>
      <c r="S411" s="54" t="str">
        <f t="shared" si="12"/>
        <v>ja</v>
      </c>
      <c r="U411">
        <f t="shared" si="13"/>
        <v>302</v>
      </c>
    </row>
    <row r="412" spans="1:21" ht="15" customHeight="1" x14ac:dyDescent="0.25">
      <c r="A412" s="264" t="s">
        <v>521</v>
      </c>
      <c r="B412" s="264" t="s">
        <v>533</v>
      </c>
      <c r="C412" s="264">
        <v>4.4363199999999998E-2</v>
      </c>
      <c r="D412" s="264">
        <v>5.9452400000000001</v>
      </c>
      <c r="E412" s="264">
        <v>2.0134599999999998</v>
      </c>
      <c r="F412" s="264">
        <v>3.7307199999999999E-3</v>
      </c>
      <c r="G412" s="264" t="s">
        <v>14</v>
      </c>
      <c r="H412" s="59" t="s">
        <v>10</v>
      </c>
      <c r="J412" s="264">
        <f>VLOOKUP($B412,Totalt!$B$1:$BH$474,MATCH(J$2,Totalt!$B$1:$AZ$1,0),FALSE)</f>
        <v>168.60000000000002</v>
      </c>
      <c r="K412" s="264">
        <f>VLOOKUP($B412,Totalt!$B$1:$BH$474,MATCH(K$2,Totalt!$B$1:$AZ$1,0),FALSE)</f>
        <v>140.94999999999999</v>
      </c>
      <c r="L412" s="56"/>
      <c r="M412" t="s">
        <v>687</v>
      </c>
      <c r="R412" t="s">
        <v>687</v>
      </c>
      <c r="S412" s="54" t="str">
        <f t="shared" si="12"/>
        <v>ja</v>
      </c>
      <c r="U412">
        <f t="shared" si="13"/>
        <v>303</v>
      </c>
    </row>
    <row r="413" spans="1:21" ht="15" customHeight="1" x14ac:dyDescent="0.25">
      <c r="A413" s="264" t="s">
        <v>521</v>
      </c>
      <c r="B413" s="264" t="s">
        <v>534</v>
      </c>
      <c r="C413" s="264">
        <v>0</v>
      </c>
      <c r="D413" s="264">
        <v>0</v>
      </c>
      <c r="E413" s="264">
        <v>0</v>
      </c>
      <c r="F413" s="264">
        <v>0</v>
      </c>
      <c r="G413" s="264" t="s">
        <v>14</v>
      </c>
      <c r="H413" s="59" t="s">
        <v>14</v>
      </c>
      <c r="J413" s="264">
        <f>VLOOKUP($B413,Totalt!$B$1:$BH$474,MATCH(J$2,Totalt!$B$1:$AZ$1,0),FALSE)</f>
        <v>0</v>
      </c>
      <c r="K413" s="264" t="str">
        <f>VLOOKUP($B413,Totalt!$B$1:$BH$474,MATCH(K$2,Totalt!$B$1:$AZ$1,0),FALSE)</f>
        <v/>
      </c>
      <c r="L413" s="56"/>
      <c r="M413" t="s">
        <v>687</v>
      </c>
      <c r="R413" t="s">
        <v>687</v>
      </c>
      <c r="S413" s="54" t="str">
        <f t="shared" si="12"/>
        <v>nej</v>
      </c>
      <c r="U413">
        <f t="shared" si="13"/>
        <v>303</v>
      </c>
    </row>
    <row r="414" spans="1:21" ht="15" customHeight="1" x14ac:dyDescent="0.25">
      <c r="A414" s="264" t="s">
        <v>521</v>
      </c>
      <c r="B414" s="264" t="s">
        <v>535</v>
      </c>
      <c r="C414" s="264">
        <v>1.04373</v>
      </c>
      <c r="D414" s="264">
        <v>363.52300000000002</v>
      </c>
      <c r="E414" s="264">
        <v>40.511800000000001</v>
      </c>
      <c r="F414" s="264">
        <v>7.1920300000000006E-2</v>
      </c>
      <c r="G414" s="264" t="s">
        <v>14</v>
      </c>
      <c r="H414" s="59" t="s">
        <v>10</v>
      </c>
      <c r="J414" s="264">
        <f>VLOOKUP($B414,Totalt!$B$1:$BH$474,MATCH(J$2,Totalt!$B$1:$AZ$1,0),FALSE)</f>
        <v>35.150000000000006</v>
      </c>
      <c r="K414" s="264">
        <f>VLOOKUP($B414,Totalt!$B$1:$BH$474,MATCH(K$2,Totalt!$B$1:$AZ$1,0),FALSE)</f>
        <v>24.9</v>
      </c>
      <c r="L414" s="56"/>
      <c r="M414" t="s">
        <v>687</v>
      </c>
      <c r="R414" t="s">
        <v>687</v>
      </c>
      <c r="S414" s="54" t="str">
        <f t="shared" si="12"/>
        <v>ja</v>
      </c>
      <c r="U414">
        <f t="shared" si="13"/>
        <v>304</v>
      </c>
    </row>
    <row r="415" spans="1:21" ht="15" customHeight="1" x14ac:dyDescent="0.25">
      <c r="A415" s="264" t="s">
        <v>536</v>
      </c>
      <c r="B415" s="264" t="s">
        <v>537</v>
      </c>
      <c r="C415" s="264">
        <v>0.39769199999999999</v>
      </c>
      <c r="D415" s="264">
        <v>77.866200000000006</v>
      </c>
      <c r="E415" s="264">
        <v>16.056899999999999</v>
      </c>
      <c r="F415" s="264">
        <v>8.6296300000000006E-2</v>
      </c>
      <c r="G415" s="264" t="s">
        <v>10</v>
      </c>
      <c r="H415" s="59" t="s">
        <v>10</v>
      </c>
      <c r="J415" s="264">
        <f>VLOOKUP($B415,Totalt!$B$1:$BH$474,MATCH(J$2,Totalt!$B$1:$AZ$1,0),FALSE)</f>
        <v>5.4</v>
      </c>
      <c r="K415" s="264">
        <f>VLOOKUP($B415,Totalt!$B$1:$BH$474,MATCH(K$2,Totalt!$B$1:$AZ$1,0),FALSE)</f>
        <v>2.6</v>
      </c>
      <c r="L415" s="56"/>
      <c r="M415" t="s">
        <v>687</v>
      </c>
      <c r="R415" t="s">
        <v>687</v>
      </c>
      <c r="S415" s="54" t="str">
        <f t="shared" si="12"/>
        <v>ja</v>
      </c>
      <c r="U415">
        <f t="shared" si="13"/>
        <v>305</v>
      </c>
    </row>
    <row r="416" spans="1:21" ht="15" customHeight="1" x14ac:dyDescent="0.25">
      <c r="A416" s="264" t="s">
        <v>536</v>
      </c>
      <c r="B416" s="264" t="s">
        <v>538</v>
      </c>
      <c r="C416" s="264">
        <v>0.363514</v>
      </c>
      <c r="D416" s="264">
        <v>82.482399999999998</v>
      </c>
      <c r="E416" s="264">
        <v>12.8565</v>
      </c>
      <c r="F416" s="264">
        <v>0.18294099999999999</v>
      </c>
      <c r="G416" s="264" t="s">
        <v>10</v>
      </c>
      <c r="H416" s="59" t="s">
        <v>10</v>
      </c>
      <c r="J416" s="264">
        <f>VLOOKUP($B416,Totalt!$B$1:$BH$474,MATCH(J$2,Totalt!$B$1:$AZ$1,0),FALSE)</f>
        <v>5.0999999999999996</v>
      </c>
      <c r="K416" s="264">
        <f>VLOOKUP($B416,Totalt!$B$1:$BH$474,MATCH(K$2,Totalt!$B$1:$AZ$1,0),FALSE)</f>
        <v>3.7</v>
      </c>
      <c r="L416" s="56"/>
      <c r="M416" t="s">
        <v>687</v>
      </c>
      <c r="R416" t="s">
        <v>687</v>
      </c>
      <c r="S416" s="54" t="str">
        <f t="shared" si="12"/>
        <v>ja</v>
      </c>
      <c r="U416">
        <f t="shared" si="13"/>
        <v>306</v>
      </c>
    </row>
    <row r="417" spans="1:21" ht="15" customHeight="1" x14ac:dyDescent="0.25">
      <c r="A417" s="264" t="s">
        <v>536</v>
      </c>
      <c r="B417" s="264" t="s">
        <v>539</v>
      </c>
      <c r="C417" s="264">
        <v>0.200624</v>
      </c>
      <c r="D417" s="264">
        <v>35.752200000000002</v>
      </c>
      <c r="E417" s="264">
        <v>6.3007200000000001</v>
      </c>
      <c r="F417" s="264">
        <v>5.0852899999999999E-2</v>
      </c>
      <c r="G417" s="264" t="s">
        <v>10</v>
      </c>
      <c r="H417" s="59" t="s">
        <v>10</v>
      </c>
      <c r="J417" s="264">
        <f>VLOOKUP($B417,Totalt!$B$1:$BH$474,MATCH(J$2,Totalt!$B$1:$AZ$1,0),FALSE)</f>
        <v>169.65996000000001</v>
      </c>
      <c r="K417" s="264">
        <f>VLOOKUP($B417,Totalt!$B$1:$BH$474,MATCH(K$2,Totalt!$B$1:$AZ$1,0),FALSE)</f>
        <v>122.6</v>
      </c>
      <c r="L417" s="56"/>
      <c r="M417" t="s">
        <v>687</v>
      </c>
      <c r="R417" t="s">
        <v>687</v>
      </c>
      <c r="S417" s="54" t="str">
        <f t="shared" si="12"/>
        <v>ja</v>
      </c>
      <c r="U417">
        <f t="shared" si="13"/>
        <v>307</v>
      </c>
    </row>
    <row r="418" spans="1:21" ht="15" customHeight="1" x14ac:dyDescent="0.25">
      <c r="A418" s="264" t="s">
        <v>540</v>
      </c>
      <c r="B418" s="264" t="s">
        <v>541</v>
      </c>
      <c r="C418" s="264">
        <v>9.6544000000000005E-2</v>
      </c>
      <c r="D418" s="264">
        <v>17.253599999999999</v>
      </c>
      <c r="E418" s="264">
        <v>10.1159</v>
      </c>
      <c r="F418" s="264">
        <v>9.19033E-3</v>
      </c>
      <c r="G418" s="264" t="s">
        <v>14</v>
      </c>
      <c r="H418" s="59" t="s">
        <v>10</v>
      </c>
      <c r="J418" s="264">
        <f>VLOOKUP($B418,Totalt!$B$1:$BH$474,MATCH(J$2,Totalt!$B$1:$AZ$1,0),FALSE)</f>
        <v>6.2534513000000009</v>
      </c>
      <c r="K418" s="264">
        <f>VLOOKUP($B418,Totalt!$B$1:$BH$474,MATCH(K$2,Totalt!$B$1:$AZ$1,0),FALSE)</f>
        <v>4.2720000000000002</v>
      </c>
      <c r="L418" s="56"/>
      <c r="M418" t="s">
        <v>687</v>
      </c>
      <c r="R418" t="s">
        <v>687</v>
      </c>
      <c r="S418" s="54" t="str">
        <f t="shared" si="12"/>
        <v>ja</v>
      </c>
      <c r="U418">
        <f t="shared" si="13"/>
        <v>308</v>
      </c>
    </row>
    <row r="419" spans="1:21" ht="15" customHeight="1" x14ac:dyDescent="0.25">
      <c r="A419" s="264" t="s">
        <v>540</v>
      </c>
      <c r="B419" s="264" t="s">
        <v>542</v>
      </c>
      <c r="C419" s="264">
        <v>6.9847199999999998E-2</v>
      </c>
      <c r="D419" s="264">
        <v>12.380699999999999</v>
      </c>
      <c r="E419" s="264">
        <v>9.5189299999999992</v>
      </c>
      <c r="F419" s="264">
        <v>0</v>
      </c>
      <c r="G419" s="264" t="s">
        <v>10</v>
      </c>
      <c r="H419" s="59" t="s">
        <v>10</v>
      </c>
      <c r="J419" s="264">
        <f>VLOOKUP($B419,Totalt!$B$1:$BH$474,MATCH(J$2,Totalt!$B$1:$AZ$1,0),FALSE)</f>
        <v>6.2459999999999996</v>
      </c>
      <c r="K419" s="264">
        <f>VLOOKUP($B419,Totalt!$B$1:$BH$474,MATCH(K$2,Totalt!$B$1:$AZ$1,0),FALSE)</f>
        <v>4.3840000000000003</v>
      </c>
      <c r="L419" s="56"/>
      <c r="M419" t="s">
        <v>687</v>
      </c>
      <c r="R419" t="s">
        <v>687</v>
      </c>
      <c r="S419" s="54" t="str">
        <f t="shared" si="12"/>
        <v>ja</v>
      </c>
      <c r="U419">
        <f t="shared" si="13"/>
        <v>309</v>
      </c>
    </row>
    <row r="420" spans="1:21" ht="15" customHeight="1" x14ac:dyDescent="0.25">
      <c r="A420" s="264" t="s">
        <v>540</v>
      </c>
      <c r="B420" s="264" t="s">
        <v>543</v>
      </c>
      <c r="C420" s="264">
        <v>6.6925999999999999E-2</v>
      </c>
      <c r="D420" s="264">
        <v>12.8164</v>
      </c>
      <c r="E420" s="264">
        <v>9.8785699999999999</v>
      </c>
      <c r="F420" s="264">
        <v>0</v>
      </c>
      <c r="G420" s="264" t="s">
        <v>10</v>
      </c>
      <c r="H420" s="59" t="s">
        <v>10</v>
      </c>
      <c r="J420" s="264">
        <f>VLOOKUP($B420,Totalt!$B$1:$BH$474,MATCH(J$2,Totalt!$B$1:$AZ$1,0),FALSE)</f>
        <v>10.716000000000001</v>
      </c>
      <c r="K420" s="264">
        <f>VLOOKUP($B420,Totalt!$B$1:$BH$474,MATCH(K$2,Totalt!$B$1:$AZ$1,0),FALSE)</f>
        <v>7.3390000000000004</v>
      </c>
      <c r="L420" s="56"/>
      <c r="M420" t="s">
        <v>687</v>
      </c>
      <c r="R420" t="s">
        <v>687</v>
      </c>
      <c r="S420" s="54" t="str">
        <f t="shared" si="12"/>
        <v>ja</v>
      </c>
      <c r="U420">
        <f t="shared" si="13"/>
        <v>310</v>
      </c>
    </row>
    <row r="421" spans="1:21" ht="15" customHeight="1" x14ac:dyDescent="0.25">
      <c r="A421" s="264" t="s">
        <v>540</v>
      </c>
      <c r="B421" s="264" t="s">
        <v>544</v>
      </c>
      <c r="C421" s="264">
        <v>6.5356399999999995E-2</v>
      </c>
      <c r="D421" s="264">
        <v>12.3811</v>
      </c>
      <c r="E421" s="264">
        <v>9.5311800000000009</v>
      </c>
      <c r="F421" s="264">
        <v>0</v>
      </c>
      <c r="G421" s="264" t="s">
        <v>10</v>
      </c>
      <c r="H421" s="59" t="s">
        <v>10</v>
      </c>
      <c r="J421" s="264">
        <f>VLOOKUP($B421,Totalt!$B$1:$BH$474,MATCH(J$2,Totalt!$B$1:$AZ$1,0),FALSE)</f>
        <v>14.062999999999999</v>
      </c>
      <c r="K421" s="264">
        <f>VLOOKUP($B421,Totalt!$B$1:$BH$474,MATCH(K$2,Totalt!$B$1:$AZ$1,0),FALSE)</f>
        <v>9.9320000000000004</v>
      </c>
      <c r="L421" s="56"/>
      <c r="M421" t="s">
        <v>687</v>
      </c>
      <c r="R421" t="s">
        <v>687</v>
      </c>
      <c r="S421" s="54" t="str">
        <f t="shared" si="12"/>
        <v>ja</v>
      </c>
      <c r="U421">
        <f t="shared" si="13"/>
        <v>311</v>
      </c>
    </row>
    <row r="422" spans="1:21" ht="15" customHeight="1" x14ac:dyDescent="0.25">
      <c r="A422" s="264" t="s">
        <v>540</v>
      </c>
      <c r="B422" s="264" t="s">
        <v>545</v>
      </c>
      <c r="C422" s="264">
        <v>0.11260299999999999</v>
      </c>
      <c r="D422" s="264">
        <v>22.266400000000001</v>
      </c>
      <c r="E422" s="264">
        <v>9.0201799999999999</v>
      </c>
      <c r="F422" s="264">
        <v>3.2289499999999999E-2</v>
      </c>
      <c r="G422" s="264" t="s">
        <v>10</v>
      </c>
      <c r="H422" s="59" t="s">
        <v>10</v>
      </c>
      <c r="J422" s="264">
        <f>VLOOKUP($B422,Totalt!$B$1:$BH$474,MATCH(J$2,Totalt!$B$1:$AZ$1,0),FALSE)</f>
        <v>119.07900000000001</v>
      </c>
      <c r="K422" s="264">
        <f>VLOOKUP($B422,Totalt!$B$1:$BH$474,MATCH(K$2,Totalt!$B$1:$AZ$1,0),FALSE)</f>
        <v>86.213999999999999</v>
      </c>
      <c r="L422" s="56"/>
      <c r="M422" t="s">
        <v>687</v>
      </c>
      <c r="R422" t="s">
        <v>687</v>
      </c>
      <c r="S422" s="54" t="str">
        <f t="shared" si="12"/>
        <v>ja</v>
      </c>
      <c r="U422">
        <f t="shared" si="13"/>
        <v>312</v>
      </c>
    </row>
    <row r="423" spans="1:21" ht="15" customHeight="1" x14ac:dyDescent="0.25">
      <c r="A423" s="264" t="s">
        <v>546</v>
      </c>
      <c r="B423" s="264" t="s">
        <v>547</v>
      </c>
      <c r="C423" s="264">
        <v>0.33955000000000002</v>
      </c>
      <c r="D423" s="264">
        <v>54.744799999999998</v>
      </c>
      <c r="E423" s="264">
        <v>17.845400000000001</v>
      </c>
      <c r="F423" s="264">
        <v>0.13159199999999999</v>
      </c>
      <c r="G423" s="264" t="s">
        <v>10</v>
      </c>
      <c r="H423" s="59" t="s">
        <v>10</v>
      </c>
      <c r="J423" s="264">
        <f>VLOOKUP($B423,Totalt!$B$1:$BH$474,MATCH(J$2,Totalt!$B$1:$AZ$1,0),FALSE)</f>
        <v>3.14</v>
      </c>
      <c r="K423" s="264">
        <f>VLOOKUP($B423,Totalt!$B$1:$BH$474,MATCH(K$2,Totalt!$B$1:$AZ$1,0),FALSE)</f>
        <v>2.4449999999999998</v>
      </c>
      <c r="L423" s="56"/>
      <c r="M423" t="s">
        <v>687</v>
      </c>
      <c r="R423" t="s">
        <v>687</v>
      </c>
      <c r="S423" s="54" t="str">
        <f t="shared" si="12"/>
        <v>ja</v>
      </c>
      <c r="U423">
        <f t="shared" si="13"/>
        <v>313</v>
      </c>
    </row>
    <row r="424" spans="1:21" ht="15" customHeight="1" x14ac:dyDescent="0.25">
      <c r="A424" s="264" t="s">
        <v>546</v>
      </c>
      <c r="B424" s="264" t="s">
        <v>548</v>
      </c>
      <c r="C424" s="264">
        <v>0.16908000000000001</v>
      </c>
      <c r="D424" s="264">
        <v>34.595399999999998</v>
      </c>
      <c r="E424" s="264">
        <v>9.6848200000000002</v>
      </c>
      <c r="F424" s="264">
        <v>5.2862300000000001E-2</v>
      </c>
      <c r="G424" s="264" t="s">
        <v>10</v>
      </c>
      <c r="H424" s="59" t="s">
        <v>10</v>
      </c>
      <c r="J424" s="264">
        <f>VLOOKUP($B424,Totalt!$B$1:$BH$474,MATCH(J$2,Totalt!$B$1:$AZ$1,0),FALSE)</f>
        <v>171.46738999999999</v>
      </c>
      <c r="K424" s="264">
        <f>VLOOKUP($B424,Totalt!$B$1:$BH$474,MATCH(K$2,Totalt!$B$1:$AZ$1,0),FALSE)</f>
        <v>131.256</v>
      </c>
      <c r="L424" s="56"/>
      <c r="M424" t="s">
        <v>687</v>
      </c>
      <c r="R424" t="s">
        <v>687</v>
      </c>
      <c r="S424" s="54" t="str">
        <f t="shared" si="12"/>
        <v>ja</v>
      </c>
      <c r="U424">
        <f t="shared" si="13"/>
        <v>314</v>
      </c>
    </row>
    <row r="425" spans="1:21" ht="15" customHeight="1" x14ac:dyDescent="0.25">
      <c r="A425" s="264" t="s">
        <v>546</v>
      </c>
      <c r="B425" s="264" t="s">
        <v>549</v>
      </c>
      <c r="C425" s="264">
        <v>9.8411999999999999E-2</v>
      </c>
      <c r="D425" s="264">
        <v>18.121700000000001</v>
      </c>
      <c r="E425" s="264">
        <v>7.3334799999999998</v>
      </c>
      <c r="F425" s="264">
        <v>1.5249E-2</v>
      </c>
      <c r="G425" s="264" t="s">
        <v>10</v>
      </c>
      <c r="H425" s="59" t="s">
        <v>10</v>
      </c>
      <c r="J425" s="264">
        <f>VLOOKUP($B425,Totalt!$B$1:$BH$474,MATCH(J$2,Totalt!$B$1:$AZ$1,0),FALSE)</f>
        <v>26.099999999999998</v>
      </c>
      <c r="K425" s="264">
        <f>VLOOKUP($B425,Totalt!$B$1:$BH$474,MATCH(K$2,Totalt!$B$1:$AZ$1,0),FALSE)</f>
        <v>23.3</v>
      </c>
      <c r="L425" s="56"/>
      <c r="M425" t="s">
        <v>687</v>
      </c>
      <c r="R425" t="s">
        <v>687</v>
      </c>
      <c r="S425" s="54" t="str">
        <f t="shared" si="12"/>
        <v>ja</v>
      </c>
      <c r="U425">
        <f t="shared" si="13"/>
        <v>315</v>
      </c>
    </row>
    <row r="426" spans="1:21" ht="15" customHeight="1" x14ac:dyDescent="0.25">
      <c r="A426" s="264" t="s">
        <v>550</v>
      </c>
      <c r="B426" s="264" t="s">
        <v>551</v>
      </c>
      <c r="C426" s="264">
        <v>0.20715800000000001</v>
      </c>
      <c r="D426" s="264">
        <v>110.80500000000001</v>
      </c>
      <c r="E426" s="264">
        <v>6.1834899999999999</v>
      </c>
      <c r="F426" s="264">
        <v>5.5468799999999999E-2</v>
      </c>
      <c r="G426" s="264" t="s">
        <v>10</v>
      </c>
      <c r="H426" s="59" t="s">
        <v>10</v>
      </c>
      <c r="J426" s="264">
        <f>VLOOKUP($B426,Totalt!$B$1:$BH$474,MATCH(J$2,Totalt!$B$1:$AZ$1,0),FALSE)</f>
        <v>309.327</v>
      </c>
      <c r="K426" s="264">
        <f>VLOOKUP($B426,Totalt!$B$1:$BH$474,MATCH(K$2,Totalt!$B$1:$AZ$1,0),FALSE)</f>
        <v>219.642</v>
      </c>
      <c r="L426" s="56"/>
      <c r="M426" t="s">
        <v>687</v>
      </c>
      <c r="R426" t="s">
        <v>687</v>
      </c>
      <c r="S426" s="54" t="str">
        <f t="shared" si="12"/>
        <v>ja</v>
      </c>
      <c r="U426">
        <f t="shared" si="13"/>
        <v>316</v>
      </c>
    </row>
    <row r="427" spans="1:21" ht="15" customHeight="1" x14ac:dyDescent="0.25">
      <c r="A427" s="264" t="s">
        <v>550</v>
      </c>
      <c r="B427" s="264" t="s">
        <v>552</v>
      </c>
      <c r="C427" s="264">
        <v>0.35715400000000003</v>
      </c>
      <c r="D427" s="264">
        <v>30.760999999999999</v>
      </c>
      <c r="E427" s="264">
        <v>24.377700000000001</v>
      </c>
      <c r="F427" s="264">
        <v>4.0931000000000002E-2</v>
      </c>
      <c r="G427" s="264" t="s">
        <v>14</v>
      </c>
      <c r="H427" s="59" t="s">
        <v>10</v>
      </c>
      <c r="J427" s="264">
        <f>VLOOKUP($B427,Totalt!$B$1:$BH$474,MATCH(J$2,Totalt!$B$1:$AZ$1,0),FALSE)</f>
        <v>3.738</v>
      </c>
      <c r="K427" s="264">
        <f>VLOOKUP($B427,Totalt!$B$1:$BH$474,MATCH(K$2,Totalt!$B$1:$AZ$1,0),FALSE)</f>
        <v>2.0030000000000001</v>
      </c>
      <c r="L427" s="56"/>
      <c r="M427" t="s">
        <v>687</v>
      </c>
      <c r="R427" t="s">
        <v>687</v>
      </c>
      <c r="S427" s="54" t="str">
        <f t="shared" si="12"/>
        <v>ja</v>
      </c>
      <c r="U427">
        <f t="shared" si="13"/>
        <v>317</v>
      </c>
    </row>
    <row r="428" spans="1:21" ht="15" customHeight="1" x14ac:dyDescent="0.25">
      <c r="A428" s="264" t="s">
        <v>550</v>
      </c>
      <c r="B428" s="264" t="s">
        <v>553</v>
      </c>
      <c r="C428" s="264">
        <v>0.16802500000000001</v>
      </c>
      <c r="D428" s="264">
        <v>27.8474</v>
      </c>
      <c r="E428" s="264">
        <v>8.1757299999999997</v>
      </c>
      <c r="F428" s="264">
        <v>5.9494600000000002E-2</v>
      </c>
      <c r="G428" s="264" t="s">
        <v>14</v>
      </c>
      <c r="H428" s="59" t="s">
        <v>10</v>
      </c>
      <c r="J428" s="264">
        <f>VLOOKUP($B428,Totalt!$B$1:$BH$474,MATCH(J$2,Totalt!$B$1:$AZ$1,0),FALSE)</f>
        <v>17.514240000000001</v>
      </c>
      <c r="K428" s="264">
        <f>VLOOKUP($B428,Totalt!$B$1:$BH$474,MATCH(K$2,Totalt!$B$1:$AZ$1,0),FALSE)</f>
        <v>14.608000000000001</v>
      </c>
      <c r="L428" s="56"/>
      <c r="M428" t="s">
        <v>687</v>
      </c>
      <c r="R428" t="s">
        <v>687</v>
      </c>
      <c r="S428" s="54" t="str">
        <f t="shared" si="12"/>
        <v>ja</v>
      </c>
      <c r="U428">
        <f t="shared" si="13"/>
        <v>318</v>
      </c>
    </row>
    <row r="429" spans="1:21" ht="15" customHeight="1" x14ac:dyDescent="0.25">
      <c r="A429" s="264" t="s">
        <v>550</v>
      </c>
      <c r="B429" s="264" t="s">
        <v>554</v>
      </c>
      <c r="C429" s="264">
        <v>0.120674</v>
      </c>
      <c r="D429" s="264">
        <v>28.566700000000001</v>
      </c>
      <c r="E429" s="264">
        <v>2.5736400000000001</v>
      </c>
      <c r="F429" s="264">
        <v>8.6278400000000005E-2</v>
      </c>
      <c r="G429" s="264" t="s">
        <v>14</v>
      </c>
      <c r="H429" s="59" t="s">
        <v>10</v>
      </c>
      <c r="J429" s="264">
        <f>VLOOKUP($B429,Totalt!$B$1:$BH$474,MATCH(J$2,Totalt!$B$1:$AZ$1,0),FALSE)</f>
        <v>28.348099999999999</v>
      </c>
      <c r="K429" s="264">
        <f>VLOOKUP($B429,Totalt!$B$1:$BH$474,MATCH(K$2,Totalt!$B$1:$AZ$1,0),FALSE)</f>
        <v>23.454999999999998</v>
      </c>
      <c r="L429" s="56"/>
      <c r="M429" t="s">
        <v>687</v>
      </c>
      <c r="R429" t="s">
        <v>687</v>
      </c>
      <c r="S429" s="54" t="str">
        <f t="shared" si="12"/>
        <v>ja</v>
      </c>
      <c r="U429">
        <f t="shared" si="13"/>
        <v>319</v>
      </c>
    </row>
    <row r="430" spans="1:21" ht="15" customHeight="1" x14ac:dyDescent="0.25">
      <c r="A430" s="264" t="s">
        <v>550</v>
      </c>
      <c r="B430" s="264" t="s">
        <v>555</v>
      </c>
      <c r="C430" s="264">
        <v>0.178842</v>
      </c>
      <c r="D430" s="264">
        <v>17.4998</v>
      </c>
      <c r="E430" s="264">
        <v>14.508599999999999</v>
      </c>
      <c r="F430" s="264">
        <v>2.25366E-2</v>
      </c>
      <c r="G430" s="264" t="s">
        <v>14</v>
      </c>
      <c r="H430" s="59" t="s">
        <v>10</v>
      </c>
      <c r="J430" s="264">
        <f>VLOOKUP($B430,Totalt!$B$1:$BH$474,MATCH(J$2,Totalt!$B$1:$AZ$1,0),FALSE)</f>
        <v>8.3420000000000005</v>
      </c>
      <c r="K430" s="264">
        <f>VLOOKUP($B430,Totalt!$B$1:$BH$474,MATCH(K$2,Totalt!$B$1:$AZ$1,0),FALSE)</f>
        <v>6.133</v>
      </c>
      <c r="L430" s="56"/>
      <c r="M430" t="s">
        <v>687</v>
      </c>
      <c r="R430" t="s">
        <v>687</v>
      </c>
      <c r="S430" s="54" t="str">
        <f t="shared" si="12"/>
        <v>ja</v>
      </c>
      <c r="U430">
        <f t="shared" si="13"/>
        <v>320</v>
      </c>
    </row>
    <row r="431" spans="1:21" ht="15" customHeight="1" x14ac:dyDescent="0.25">
      <c r="A431" s="264" t="s">
        <v>550</v>
      </c>
      <c r="B431" s="264" t="s">
        <v>556</v>
      </c>
      <c r="C431" s="264">
        <v>0.29550700000000002</v>
      </c>
      <c r="D431" s="264">
        <v>38.1663</v>
      </c>
      <c r="E431" s="264">
        <v>16.737400000000001</v>
      </c>
      <c r="F431" s="264">
        <v>9.5615099999999995E-2</v>
      </c>
      <c r="G431" s="264" t="s">
        <v>14</v>
      </c>
      <c r="H431" s="59" t="s">
        <v>10</v>
      </c>
      <c r="J431" s="264">
        <f>VLOOKUP($B431,Totalt!$B$1:$BH$474,MATCH(J$2,Totalt!$B$1:$AZ$1,0),FALSE)</f>
        <v>4.4658199999999999</v>
      </c>
      <c r="K431" s="264">
        <f>VLOOKUP($B431,Totalt!$B$1:$BH$474,MATCH(K$2,Totalt!$B$1:$AZ$1,0),FALSE)</f>
        <v>3.6190000000000002</v>
      </c>
      <c r="L431" s="56"/>
      <c r="M431" t="s">
        <v>687</v>
      </c>
      <c r="R431" t="s">
        <v>687</v>
      </c>
      <c r="S431" s="54" t="str">
        <f t="shared" si="12"/>
        <v>ja</v>
      </c>
      <c r="U431">
        <f t="shared" si="13"/>
        <v>321</v>
      </c>
    </row>
    <row r="432" spans="1:21" ht="15" customHeight="1" x14ac:dyDescent="0.25">
      <c r="A432" s="264" t="s">
        <v>550</v>
      </c>
      <c r="B432" s="264" t="s">
        <v>557</v>
      </c>
      <c r="C432" s="264">
        <v>0.21834000000000001</v>
      </c>
      <c r="D432" s="264">
        <v>7.9343899999999996</v>
      </c>
      <c r="E432" s="264">
        <v>6.1105299999999998</v>
      </c>
      <c r="F432" s="264">
        <v>1.5796199999999999E-3</v>
      </c>
      <c r="G432" s="264" t="s">
        <v>14</v>
      </c>
      <c r="H432" s="59" t="s">
        <v>10</v>
      </c>
      <c r="J432" s="264">
        <f>VLOOKUP($B432,Totalt!$B$1:$BH$474,MATCH(J$2,Totalt!$B$1:$AZ$1,0),FALSE)</f>
        <v>136.1087</v>
      </c>
      <c r="K432" s="264">
        <f>VLOOKUP($B432,Totalt!$B$1:$BH$474,MATCH(K$2,Totalt!$B$1:$AZ$1,0),FALSE)</f>
        <v>106.328</v>
      </c>
      <c r="L432" s="56"/>
      <c r="M432" t="s">
        <v>687</v>
      </c>
      <c r="R432" t="s">
        <v>687</v>
      </c>
      <c r="S432" s="54" t="str">
        <f t="shared" si="12"/>
        <v>ja</v>
      </c>
      <c r="U432">
        <f t="shared" si="13"/>
        <v>322</v>
      </c>
    </row>
    <row r="433" spans="1:21" ht="15" customHeight="1" x14ac:dyDescent="0.25">
      <c r="A433" s="264" t="s">
        <v>550</v>
      </c>
      <c r="B433" s="264" t="s">
        <v>558</v>
      </c>
      <c r="C433" s="264">
        <v>0.13606099999999999</v>
      </c>
      <c r="D433" s="264">
        <v>11.9925</v>
      </c>
      <c r="E433" s="264">
        <v>6.2631199999999998</v>
      </c>
      <c r="F433" s="264">
        <v>1.46962E-2</v>
      </c>
      <c r="G433" s="264" t="s">
        <v>14</v>
      </c>
      <c r="H433" s="59" t="s">
        <v>10</v>
      </c>
      <c r="J433" s="264">
        <f>VLOOKUP($B433,Totalt!$B$1:$BH$474,MATCH(J$2,Totalt!$B$1:$AZ$1,0),FALSE)</f>
        <v>153.16932899999998</v>
      </c>
      <c r="K433" s="264">
        <f>VLOOKUP($B433,Totalt!$B$1:$BH$474,MATCH(K$2,Totalt!$B$1:$AZ$1,0),FALSE)</f>
        <v>127.238</v>
      </c>
      <c r="L433" s="56"/>
      <c r="M433" t="s">
        <v>687</v>
      </c>
      <c r="R433" t="s">
        <v>687</v>
      </c>
      <c r="S433" s="54" t="str">
        <f t="shared" si="12"/>
        <v>ja</v>
      </c>
      <c r="U433">
        <f t="shared" si="13"/>
        <v>323</v>
      </c>
    </row>
    <row r="434" spans="1:21" ht="15" customHeight="1" x14ac:dyDescent="0.25">
      <c r="A434" s="264" t="s">
        <v>550</v>
      </c>
      <c r="B434" s="264" t="s">
        <v>559</v>
      </c>
      <c r="C434" s="264">
        <v>0.104132</v>
      </c>
      <c r="D434" s="264">
        <v>15.555300000000001</v>
      </c>
      <c r="E434" s="264">
        <v>7.1776400000000002</v>
      </c>
      <c r="F434" s="264">
        <v>1.9729699999999999E-2</v>
      </c>
      <c r="G434" s="264" t="s">
        <v>14</v>
      </c>
      <c r="H434" s="59" t="s">
        <v>10</v>
      </c>
      <c r="J434" s="264">
        <f>VLOOKUP($B434,Totalt!$B$1:$BH$474,MATCH(J$2,Totalt!$B$1:$AZ$1,0),FALSE)</f>
        <v>54.891999999999996</v>
      </c>
      <c r="K434" s="264">
        <f>VLOOKUP($B434,Totalt!$B$1:$BH$474,MATCH(K$2,Totalt!$B$1:$AZ$1,0),FALSE)</f>
        <v>41.853999999999999</v>
      </c>
      <c r="L434" s="56"/>
      <c r="M434" t="s">
        <v>687</v>
      </c>
      <c r="R434" t="s">
        <v>687</v>
      </c>
      <c r="S434" s="54" t="str">
        <f t="shared" si="12"/>
        <v>ja</v>
      </c>
      <c r="U434">
        <f t="shared" si="13"/>
        <v>324</v>
      </c>
    </row>
    <row r="435" spans="1:21" ht="15" customHeight="1" x14ac:dyDescent="0.25">
      <c r="A435" s="264" t="s">
        <v>550</v>
      </c>
      <c r="B435" s="264" t="s">
        <v>560</v>
      </c>
      <c r="C435" s="264">
        <v>0.37351299999999998</v>
      </c>
      <c r="D435" s="264">
        <v>91.528400000000005</v>
      </c>
      <c r="E435" s="264">
        <v>7.0426000000000002</v>
      </c>
      <c r="F435" s="264">
        <v>0.27269700000000002</v>
      </c>
      <c r="G435" s="264" t="s">
        <v>14</v>
      </c>
      <c r="H435" s="59" t="s">
        <v>10</v>
      </c>
      <c r="J435" s="264">
        <f>VLOOKUP($B435,Totalt!$B$1:$BH$474,MATCH(J$2,Totalt!$B$1:$AZ$1,0),FALSE)</f>
        <v>20.695650000000001</v>
      </c>
      <c r="K435" s="264">
        <f>VLOOKUP($B435,Totalt!$B$1:$BH$474,MATCH(K$2,Totalt!$B$1:$AZ$1,0),FALSE)</f>
        <v>17.093</v>
      </c>
      <c r="L435" s="56"/>
      <c r="M435" t="s">
        <v>687</v>
      </c>
      <c r="R435" t="s">
        <v>687</v>
      </c>
      <c r="S435" s="54" t="str">
        <f t="shared" si="12"/>
        <v>ja</v>
      </c>
      <c r="U435">
        <f t="shared" si="13"/>
        <v>325</v>
      </c>
    </row>
    <row r="436" spans="1:21" ht="15" customHeight="1" x14ac:dyDescent="0.25">
      <c r="A436" s="264" t="s">
        <v>550</v>
      </c>
      <c r="B436" s="264" t="s">
        <v>561</v>
      </c>
      <c r="C436" s="264">
        <v>0.126779</v>
      </c>
      <c r="D436" s="264">
        <v>19.9496</v>
      </c>
      <c r="E436" s="264">
        <v>10.0284</v>
      </c>
      <c r="F436" s="264">
        <v>2.0321800000000001E-2</v>
      </c>
      <c r="G436" s="264" t="s">
        <v>14</v>
      </c>
      <c r="H436" s="59" t="s">
        <v>10</v>
      </c>
      <c r="J436" s="264">
        <f>VLOOKUP($B436,Totalt!$B$1:$BH$474,MATCH(J$2,Totalt!$B$1:$AZ$1,0),FALSE)</f>
        <v>16.78</v>
      </c>
      <c r="K436" s="264">
        <f>VLOOKUP($B436,Totalt!$B$1:$BH$474,MATCH(K$2,Totalt!$B$1:$AZ$1,0),FALSE)</f>
        <v>11.848000000000001</v>
      </c>
      <c r="L436" s="56"/>
      <c r="M436" t="s">
        <v>687</v>
      </c>
      <c r="R436" t="s">
        <v>687</v>
      </c>
      <c r="S436" s="54" t="str">
        <f t="shared" si="12"/>
        <v>ja</v>
      </c>
      <c r="U436">
        <f t="shared" si="13"/>
        <v>326</v>
      </c>
    </row>
    <row r="437" spans="1:21" ht="15" customHeight="1" x14ac:dyDescent="0.25">
      <c r="A437" s="264" t="s">
        <v>550</v>
      </c>
      <c r="B437" s="264" t="s">
        <v>562</v>
      </c>
      <c r="C437" s="264">
        <v>9.3397499999999994E-2</v>
      </c>
      <c r="D437" s="264">
        <v>12.972799999999999</v>
      </c>
      <c r="E437" s="264">
        <v>6.6872100000000003</v>
      </c>
      <c r="F437" s="264">
        <v>1.5202800000000001E-2</v>
      </c>
      <c r="G437" s="264" t="s">
        <v>14</v>
      </c>
      <c r="H437" s="59" t="s">
        <v>10</v>
      </c>
      <c r="J437" s="264">
        <f>VLOOKUP($B437,Totalt!$B$1:$BH$474,MATCH(J$2,Totalt!$B$1:$AZ$1,0),FALSE)</f>
        <v>134.84399999999999</v>
      </c>
      <c r="K437" s="264">
        <f>VLOOKUP($B437,Totalt!$B$1:$BH$474,MATCH(K$2,Totalt!$B$1:$AZ$1,0),FALSE)</f>
        <v>114.98699999999999</v>
      </c>
      <c r="L437" s="56"/>
      <c r="M437" t="s">
        <v>687</v>
      </c>
      <c r="R437" t="s">
        <v>687</v>
      </c>
      <c r="S437" s="54" t="str">
        <f t="shared" si="12"/>
        <v>ja</v>
      </c>
      <c r="U437">
        <f t="shared" si="13"/>
        <v>327</v>
      </c>
    </row>
    <row r="438" spans="1:21" ht="15" customHeight="1" x14ac:dyDescent="0.25">
      <c r="A438" s="264" t="s">
        <v>550</v>
      </c>
      <c r="B438" s="264" t="s">
        <v>563</v>
      </c>
      <c r="C438" s="264">
        <v>0.100996</v>
      </c>
      <c r="D438" s="264">
        <v>12.2234</v>
      </c>
      <c r="E438" s="264">
        <v>1.4524600000000001</v>
      </c>
      <c r="F438" s="264">
        <v>2.91691E-2</v>
      </c>
      <c r="G438" s="264" t="s">
        <v>10</v>
      </c>
      <c r="H438" s="59" t="s">
        <v>10</v>
      </c>
      <c r="J438" s="264">
        <f>VLOOKUP($B438,Totalt!$B$1:$BH$474,MATCH(J$2,Totalt!$B$1:$AZ$1,0),FALSE)</f>
        <v>65.194108</v>
      </c>
      <c r="K438" s="264">
        <f>VLOOKUP($B438,Totalt!$B$1:$BH$474,MATCH(K$2,Totalt!$B$1:$AZ$1,0),FALSE)</f>
        <v>59.045000000000002</v>
      </c>
      <c r="L438" s="56"/>
      <c r="M438" t="s">
        <v>687</v>
      </c>
      <c r="R438" t="s">
        <v>687</v>
      </c>
      <c r="S438" s="54" t="str">
        <f t="shared" si="12"/>
        <v>ja</v>
      </c>
      <c r="U438">
        <f t="shared" si="13"/>
        <v>328</v>
      </c>
    </row>
    <row r="439" spans="1:21" ht="15" customHeight="1" x14ac:dyDescent="0.25">
      <c r="A439" s="264" t="s">
        <v>550</v>
      </c>
      <c r="B439" s="264" t="s">
        <v>564</v>
      </c>
      <c r="C439" s="264">
        <v>0.276391</v>
      </c>
      <c r="D439" s="264">
        <v>30.198499999999999</v>
      </c>
      <c r="E439" s="264">
        <v>16.9542</v>
      </c>
      <c r="F439" s="264">
        <v>6.8246799999999996E-2</v>
      </c>
      <c r="G439" s="264" t="s">
        <v>14</v>
      </c>
      <c r="H439" s="59" t="s">
        <v>10</v>
      </c>
      <c r="J439" s="264">
        <f>VLOOKUP($B439,Totalt!$B$1:$BH$474,MATCH(J$2,Totalt!$B$1:$AZ$1,0),FALSE)</f>
        <v>2.4469999999999996</v>
      </c>
      <c r="K439" s="264">
        <f>VLOOKUP($B439,Totalt!$B$1:$BH$474,MATCH(K$2,Totalt!$B$1:$AZ$1,0),FALSE)</f>
        <v>1.92</v>
      </c>
      <c r="L439" s="56"/>
      <c r="M439" t="s">
        <v>687</v>
      </c>
      <c r="R439" t="s">
        <v>687</v>
      </c>
      <c r="S439" s="54" t="str">
        <f t="shared" si="12"/>
        <v>ja</v>
      </c>
      <c r="U439">
        <f t="shared" si="13"/>
        <v>329</v>
      </c>
    </row>
    <row r="440" spans="1:21" ht="15" customHeight="1" x14ac:dyDescent="0.25">
      <c r="A440" s="264" t="s">
        <v>550</v>
      </c>
      <c r="B440" s="264" t="s">
        <v>565</v>
      </c>
      <c r="C440" s="264">
        <v>0.225272</v>
      </c>
      <c r="D440" s="264">
        <v>10.4863</v>
      </c>
      <c r="E440" s="264">
        <v>18.296800000000001</v>
      </c>
      <c r="F440" s="264">
        <v>6.1961999999999998E-3</v>
      </c>
      <c r="G440" s="264" t="s">
        <v>14</v>
      </c>
      <c r="H440" s="59" t="s">
        <v>10</v>
      </c>
      <c r="J440" s="264">
        <f>VLOOKUP($B440,Totalt!$B$1:$BH$474,MATCH(J$2,Totalt!$B$1:$AZ$1,0),FALSE)</f>
        <v>2.6952000000000003</v>
      </c>
      <c r="K440" s="264">
        <f>VLOOKUP($B440,Totalt!$B$1:$BH$474,MATCH(K$2,Totalt!$B$1:$AZ$1,0),FALSE)</f>
        <v>1.881</v>
      </c>
      <c r="L440" s="56"/>
      <c r="M440" t="s">
        <v>687</v>
      </c>
      <c r="R440" t="s">
        <v>687</v>
      </c>
      <c r="S440" s="54" t="str">
        <f t="shared" si="12"/>
        <v>ja</v>
      </c>
      <c r="U440">
        <f t="shared" si="13"/>
        <v>330</v>
      </c>
    </row>
    <row r="441" spans="1:21" ht="15" customHeight="1" x14ac:dyDescent="0.25">
      <c r="A441" s="264" t="s">
        <v>550</v>
      </c>
      <c r="B441" s="264" t="s">
        <v>566</v>
      </c>
      <c r="C441" s="264">
        <v>9.5001100000000005E-2</v>
      </c>
      <c r="D441" s="264">
        <v>5.8539700000000003</v>
      </c>
      <c r="E441" s="264">
        <v>7.1760599999999997</v>
      </c>
      <c r="F441" s="264">
        <v>8.72561E-3</v>
      </c>
      <c r="G441" s="264" t="s">
        <v>14</v>
      </c>
      <c r="H441" s="59" t="s">
        <v>10</v>
      </c>
      <c r="J441" s="264">
        <f>VLOOKUP($B441,Totalt!$B$1:$BH$474,MATCH(J$2,Totalt!$B$1:$AZ$1,0),FALSE)</f>
        <v>60.396881999999998</v>
      </c>
      <c r="K441" s="264">
        <f>VLOOKUP($B441,Totalt!$B$1:$BH$474,MATCH(K$2,Totalt!$B$1:$AZ$1,0),FALSE)</f>
        <v>53.790999999999997</v>
      </c>
      <c r="L441" s="56"/>
      <c r="M441" t="s">
        <v>687</v>
      </c>
      <c r="R441" t="s">
        <v>687</v>
      </c>
      <c r="S441" s="54" t="str">
        <f t="shared" si="12"/>
        <v>ja</v>
      </c>
      <c r="U441">
        <f t="shared" si="13"/>
        <v>331</v>
      </c>
    </row>
    <row r="442" spans="1:21" ht="15" customHeight="1" x14ac:dyDescent="0.25">
      <c r="A442" s="264" t="s">
        <v>550</v>
      </c>
      <c r="B442" s="264" t="s">
        <v>567</v>
      </c>
      <c r="C442" s="264">
        <v>0.13034899999999999</v>
      </c>
      <c r="D442" s="264">
        <v>26.6128</v>
      </c>
      <c r="E442" s="264">
        <v>8.7084899999999994</v>
      </c>
      <c r="F442" s="264">
        <v>5.5569199999999999E-2</v>
      </c>
      <c r="G442" s="264" t="s">
        <v>14</v>
      </c>
      <c r="H442" s="59" t="s">
        <v>10</v>
      </c>
      <c r="J442" s="264">
        <f>VLOOKUP($B442,Totalt!$B$1:$BH$474,MATCH(J$2,Totalt!$B$1:$AZ$1,0),FALSE)</f>
        <v>8.1159999999999997</v>
      </c>
      <c r="K442" s="264">
        <f>VLOOKUP($B442,Totalt!$B$1:$BH$474,MATCH(K$2,Totalt!$B$1:$AZ$1,0),FALSE)</f>
        <v>7.1159999999999997</v>
      </c>
      <c r="L442" s="56"/>
      <c r="M442" t="s">
        <v>687</v>
      </c>
      <c r="R442" t="s">
        <v>687</v>
      </c>
      <c r="S442" s="54" t="str">
        <f t="shared" si="12"/>
        <v>ja</v>
      </c>
      <c r="U442">
        <f t="shared" si="13"/>
        <v>332</v>
      </c>
    </row>
    <row r="443" spans="1:21" ht="15" customHeight="1" x14ac:dyDescent="0.25">
      <c r="A443" s="264" t="s">
        <v>550</v>
      </c>
      <c r="B443" s="264" t="s">
        <v>568</v>
      </c>
      <c r="C443" s="264">
        <v>3.8984100000000001E-2</v>
      </c>
      <c r="D443" s="264">
        <v>11.009499999999999</v>
      </c>
      <c r="E443" s="264">
        <v>6.9910899999999998</v>
      </c>
      <c r="F443" s="264">
        <v>6.8443599999999999E-3</v>
      </c>
      <c r="G443" s="264" t="s">
        <v>14</v>
      </c>
      <c r="H443" s="59" t="s">
        <v>10</v>
      </c>
      <c r="J443" s="264">
        <f>VLOOKUP($B443,Totalt!$B$1:$BH$474,MATCH(J$2,Totalt!$B$1:$AZ$1,0),FALSE)</f>
        <v>103.5885</v>
      </c>
      <c r="K443" s="264">
        <f>VLOOKUP($B443,Totalt!$B$1:$BH$474,MATCH(K$2,Totalt!$B$1:$AZ$1,0),FALSE)</f>
        <v>87.647999999999996</v>
      </c>
      <c r="L443" s="56"/>
      <c r="M443" t="s">
        <v>687</v>
      </c>
      <c r="R443" t="s">
        <v>687</v>
      </c>
      <c r="S443" s="54" t="str">
        <f t="shared" si="12"/>
        <v>ja</v>
      </c>
      <c r="U443">
        <f t="shared" si="13"/>
        <v>333</v>
      </c>
    </row>
    <row r="444" spans="1:21" ht="15" customHeight="1" x14ac:dyDescent="0.25">
      <c r="A444" s="264" t="s">
        <v>550</v>
      </c>
      <c r="B444" s="264" t="s">
        <v>569</v>
      </c>
      <c r="C444" s="264">
        <v>0</v>
      </c>
      <c r="D444" s="264">
        <v>0</v>
      </c>
      <c r="E444" s="264">
        <v>0</v>
      </c>
      <c r="F444" s="264">
        <v>0</v>
      </c>
      <c r="G444" s="264" t="s">
        <v>14</v>
      </c>
      <c r="H444" s="59" t="s">
        <v>14</v>
      </c>
      <c r="J444" s="264">
        <f>VLOOKUP($B444,Totalt!$B$1:$BH$474,MATCH(J$2,Totalt!$B$1:$AZ$1,0),FALSE)</f>
        <v>0</v>
      </c>
      <c r="K444" s="264" t="str">
        <f>VLOOKUP($B444,Totalt!$B$1:$BH$474,MATCH(K$2,Totalt!$B$1:$AZ$1,0),FALSE)</f>
        <v/>
      </c>
      <c r="L444" s="56"/>
      <c r="M444" t="s">
        <v>687</v>
      </c>
      <c r="R444" t="s">
        <v>687</v>
      </c>
      <c r="S444" s="54" t="str">
        <f t="shared" si="12"/>
        <v>nej</v>
      </c>
      <c r="U444">
        <f t="shared" si="13"/>
        <v>333</v>
      </c>
    </row>
    <row r="445" spans="1:21" ht="15" customHeight="1" x14ac:dyDescent="0.25">
      <c r="A445" s="264" t="s">
        <v>550</v>
      </c>
      <c r="B445" s="264" t="s">
        <v>570</v>
      </c>
      <c r="C445" s="264">
        <v>0</v>
      </c>
      <c r="D445" s="264">
        <v>0</v>
      </c>
      <c r="E445" s="264">
        <v>0</v>
      </c>
      <c r="F445" s="264">
        <v>0</v>
      </c>
      <c r="G445" s="264" t="s">
        <v>14</v>
      </c>
      <c r="H445" s="59" t="s">
        <v>14</v>
      </c>
      <c r="J445" s="264">
        <f>VLOOKUP($B445,Totalt!$B$1:$BH$474,MATCH(J$2,Totalt!$B$1:$AZ$1,0),FALSE)</f>
        <v>0</v>
      </c>
      <c r="K445" s="264" t="str">
        <f>VLOOKUP($B445,Totalt!$B$1:$BH$474,MATCH(K$2,Totalt!$B$1:$AZ$1,0),FALSE)</f>
        <v/>
      </c>
      <c r="L445" s="56"/>
      <c r="M445" t="s">
        <v>687</v>
      </c>
      <c r="R445" t="s">
        <v>687</v>
      </c>
      <c r="S445" s="54" t="str">
        <f t="shared" si="12"/>
        <v>nej</v>
      </c>
      <c r="U445">
        <f t="shared" si="13"/>
        <v>333</v>
      </c>
    </row>
    <row r="446" spans="1:21" ht="15" customHeight="1" x14ac:dyDescent="0.25">
      <c r="A446" s="264" t="s">
        <v>571</v>
      </c>
      <c r="B446" s="264" t="s">
        <v>572</v>
      </c>
      <c r="C446" s="264">
        <v>0.10967300000000001</v>
      </c>
      <c r="D446" s="264">
        <v>20.488600000000002</v>
      </c>
      <c r="E446" s="264">
        <v>9.7667099999999998</v>
      </c>
      <c r="F446" s="264">
        <v>7.1672100000000002E-3</v>
      </c>
      <c r="G446" s="264" t="s">
        <v>10</v>
      </c>
      <c r="H446" s="59" t="s">
        <v>10</v>
      </c>
      <c r="J446" s="264">
        <f>VLOOKUP($B446,Totalt!$B$1:$BH$474,MATCH(J$2,Totalt!$B$1:$AZ$1,0),FALSE)</f>
        <v>13.58094</v>
      </c>
      <c r="K446" s="264">
        <f>VLOOKUP($B446,Totalt!$B$1:$BH$474,MATCH(K$2,Totalt!$B$1:$AZ$1,0),FALSE)</f>
        <v>9.4280000000000008</v>
      </c>
      <c r="L446" s="56"/>
      <c r="M446" t="s">
        <v>687</v>
      </c>
      <c r="R446" t="s">
        <v>687</v>
      </c>
      <c r="S446" s="54" t="str">
        <f t="shared" si="12"/>
        <v>ja</v>
      </c>
      <c r="U446">
        <f t="shared" si="13"/>
        <v>334</v>
      </c>
    </row>
    <row r="447" spans="1:21" ht="15" customHeight="1" x14ac:dyDescent="0.25">
      <c r="A447" s="264" t="s">
        <v>571</v>
      </c>
      <c r="B447" s="264" t="s">
        <v>573</v>
      </c>
      <c r="C447" s="264">
        <v>0.244307</v>
      </c>
      <c r="D447" s="264">
        <v>38.389499999999998</v>
      </c>
      <c r="E447" s="264">
        <v>7.3554700000000004</v>
      </c>
      <c r="F447" s="264">
        <v>2.6010200000000001E-2</v>
      </c>
      <c r="G447" s="264" t="s">
        <v>10</v>
      </c>
      <c r="H447" s="59" t="s">
        <v>10</v>
      </c>
      <c r="J447" s="264">
        <f>VLOOKUP($B447,Totalt!$B$1:$BH$474,MATCH(J$2,Totalt!$B$1:$AZ$1,0),FALSE)</f>
        <v>197.11500000000004</v>
      </c>
      <c r="K447" s="264">
        <f>VLOOKUP($B447,Totalt!$B$1:$BH$474,MATCH(K$2,Totalt!$B$1:$AZ$1,0),FALSE)</f>
        <v>151.40799999999999</v>
      </c>
      <c r="L447" s="56"/>
      <c r="M447" t="s">
        <v>687</v>
      </c>
      <c r="R447" t="s">
        <v>687</v>
      </c>
      <c r="S447" s="54" t="str">
        <f t="shared" si="12"/>
        <v>ja</v>
      </c>
      <c r="U447">
        <f t="shared" si="13"/>
        <v>335</v>
      </c>
    </row>
    <row r="448" spans="1:21" ht="15" customHeight="1" x14ac:dyDescent="0.25">
      <c r="A448" s="264" t="s">
        <v>574</v>
      </c>
      <c r="B448" s="264" t="s">
        <v>575</v>
      </c>
      <c r="C448" s="264">
        <v>0.13466400000000001</v>
      </c>
      <c r="D448" s="264">
        <v>31.6722</v>
      </c>
      <c r="E448" s="264">
        <v>8.6682500000000005</v>
      </c>
      <c r="F448" s="264">
        <v>4.12168E-3</v>
      </c>
      <c r="G448" s="264" t="s">
        <v>10</v>
      </c>
      <c r="H448" s="59" t="s">
        <v>10</v>
      </c>
      <c r="J448" s="264">
        <f>VLOOKUP($B448,Totalt!$B$1:$BH$474,MATCH(J$2,Totalt!$B$1:$AZ$1,0),FALSE)</f>
        <v>132.71299999999999</v>
      </c>
      <c r="K448" s="264">
        <f>VLOOKUP($B448,Totalt!$B$1:$BH$474,MATCH(K$2,Totalt!$B$1:$AZ$1,0),FALSE)</f>
        <v>98.44</v>
      </c>
      <c r="L448" s="56"/>
      <c r="M448" t="s">
        <v>687</v>
      </c>
      <c r="R448" t="s">
        <v>687</v>
      </c>
      <c r="S448" s="54" t="str">
        <f t="shared" si="12"/>
        <v>ja</v>
      </c>
      <c r="U448">
        <f t="shared" si="13"/>
        <v>336</v>
      </c>
    </row>
    <row r="449" spans="1:21" ht="15" customHeight="1" x14ac:dyDescent="0.25">
      <c r="A449" s="264" t="s">
        <v>574</v>
      </c>
      <c r="B449" s="264" t="s">
        <v>576</v>
      </c>
      <c r="C449" s="264">
        <v>0.14984500000000001</v>
      </c>
      <c r="D449" s="264">
        <v>31.473299999999998</v>
      </c>
      <c r="E449" s="264">
        <v>10.1357</v>
      </c>
      <c r="F449" s="264">
        <v>5.5914400000000003E-2</v>
      </c>
      <c r="G449" s="264" t="s">
        <v>10</v>
      </c>
      <c r="H449" s="59" t="s">
        <v>10</v>
      </c>
      <c r="J449" s="264">
        <f>VLOOKUP($B449,Totalt!$B$1:$BH$474,MATCH(J$2,Totalt!$B$1:$AZ$1,0),FALSE)</f>
        <v>15.792</v>
      </c>
      <c r="K449" s="264">
        <f>VLOOKUP($B449,Totalt!$B$1:$BH$474,MATCH(K$2,Totalt!$B$1:$AZ$1,0),FALSE)</f>
        <v>11.818</v>
      </c>
      <c r="L449" s="56"/>
      <c r="M449" t="s">
        <v>687</v>
      </c>
      <c r="R449" t="s">
        <v>687</v>
      </c>
      <c r="S449" s="54" t="str">
        <f t="shared" si="12"/>
        <v>ja</v>
      </c>
      <c r="U449">
        <f t="shared" si="13"/>
        <v>337</v>
      </c>
    </row>
    <row r="450" spans="1:21" ht="15" customHeight="1" x14ac:dyDescent="0.25">
      <c r="A450" s="264" t="s">
        <v>574</v>
      </c>
      <c r="B450" s="264" t="s">
        <v>577</v>
      </c>
      <c r="C450" s="264">
        <v>0.20555200000000001</v>
      </c>
      <c r="D450" s="264">
        <v>32.788400000000003</v>
      </c>
      <c r="E450" s="264">
        <v>6.1314399999999996</v>
      </c>
      <c r="F450" s="264">
        <v>5.7196999999999998E-2</v>
      </c>
      <c r="G450" s="264" t="s">
        <v>10</v>
      </c>
      <c r="H450" s="59" t="s">
        <v>10</v>
      </c>
      <c r="J450" s="264">
        <f>VLOOKUP($B450,Totalt!$B$1:$BH$474,MATCH(J$2,Totalt!$B$1:$AZ$1,0),FALSE)</f>
        <v>147.73546999999999</v>
      </c>
      <c r="K450" s="264">
        <f>VLOOKUP($B450,Totalt!$B$1:$BH$474,MATCH(K$2,Totalt!$B$1:$AZ$1,0),FALSE)</f>
        <v>102.261</v>
      </c>
      <c r="L450" s="56"/>
      <c r="M450" t="s">
        <v>687</v>
      </c>
      <c r="R450" t="s">
        <v>687</v>
      </c>
      <c r="S450" s="54" t="str">
        <f t="shared" si="12"/>
        <v>ja</v>
      </c>
      <c r="U450">
        <f t="shared" si="13"/>
        <v>338</v>
      </c>
    </row>
    <row r="451" spans="1:21" ht="15" customHeight="1" x14ac:dyDescent="0.25">
      <c r="A451" s="264" t="s">
        <v>574</v>
      </c>
      <c r="B451" s="264" t="s">
        <v>578</v>
      </c>
      <c r="C451" s="264">
        <v>0.101233</v>
      </c>
      <c r="D451" s="264">
        <v>13.510899999999999</v>
      </c>
      <c r="E451" s="264">
        <v>1.9969699999999999</v>
      </c>
      <c r="F451" s="264">
        <v>2.41151E-2</v>
      </c>
      <c r="G451" s="264" t="s">
        <v>10</v>
      </c>
      <c r="H451" s="59" t="s">
        <v>10</v>
      </c>
      <c r="J451" s="264">
        <f>VLOOKUP($B451,Totalt!$B$1:$BH$474,MATCH(J$2,Totalt!$B$1:$AZ$1,0),FALSE)</f>
        <v>22.455434</v>
      </c>
      <c r="K451" s="264">
        <f>VLOOKUP($B451,Totalt!$B$1:$BH$474,MATCH(K$2,Totalt!$B$1:$AZ$1,0),FALSE)</f>
        <v>18.896000000000001</v>
      </c>
      <c r="L451" s="56"/>
      <c r="M451" t="s">
        <v>687</v>
      </c>
      <c r="R451" t="s">
        <v>687</v>
      </c>
      <c r="S451" s="54" t="str">
        <f t="shared" si="12"/>
        <v>ja</v>
      </c>
      <c r="U451">
        <f t="shared" si="13"/>
        <v>339</v>
      </c>
    </row>
    <row r="452" spans="1:21" ht="15" customHeight="1" x14ac:dyDescent="0.25">
      <c r="A452" s="264" t="s">
        <v>579</v>
      </c>
      <c r="B452" s="264" t="s">
        <v>580</v>
      </c>
      <c r="C452" s="264">
        <v>0.194189</v>
      </c>
      <c r="D452" s="264">
        <v>39.8598</v>
      </c>
      <c r="E452" s="264">
        <v>9.9079700000000006</v>
      </c>
      <c r="F452" s="264">
        <v>6.7093799999999995E-2</v>
      </c>
      <c r="G452" s="264" t="s">
        <v>14</v>
      </c>
      <c r="H452" s="59" t="s">
        <v>10</v>
      </c>
      <c r="J452" s="264">
        <f>VLOOKUP($B452,Totalt!$B$1:$BH$474,MATCH(J$2,Totalt!$B$1:$AZ$1,0),FALSE)</f>
        <v>8.3510000000000009</v>
      </c>
      <c r="K452" s="264">
        <f>VLOOKUP($B452,Totalt!$B$1:$BH$474,MATCH(K$2,Totalt!$B$1:$AZ$1,0),FALSE)</f>
        <v>6.4</v>
      </c>
      <c r="L452" s="56"/>
      <c r="M452" t="s">
        <v>687</v>
      </c>
      <c r="R452" t="s">
        <v>687</v>
      </c>
      <c r="S452" s="54" t="str">
        <f t="shared" ref="S452:S476" si="14">IF(N452="x","nej",
IF(O452="x","ja",
IF(H452="ja","ja","nej")))</f>
        <v>ja</v>
      </c>
      <c r="U452">
        <f t="shared" ref="U452:U476" si="15">IF(ISERROR(S452),U451,IF(S452="ja",U451+1,U451))</f>
        <v>340</v>
      </c>
    </row>
    <row r="453" spans="1:21" ht="15" customHeight="1" x14ac:dyDescent="0.25">
      <c r="A453" s="264" t="s">
        <v>579</v>
      </c>
      <c r="B453" s="264" t="s">
        <v>581</v>
      </c>
      <c r="C453" s="264">
        <v>0.202899</v>
      </c>
      <c r="D453" s="264">
        <v>41.117199999999997</v>
      </c>
      <c r="E453" s="264">
        <v>9.0603899999999999</v>
      </c>
      <c r="F453" s="264">
        <v>7.8253100000000006E-2</v>
      </c>
      <c r="G453" s="264" t="s">
        <v>10</v>
      </c>
      <c r="H453" s="59" t="s">
        <v>10</v>
      </c>
      <c r="J453" s="264">
        <f>VLOOKUP($B453,Totalt!$B$1:$BH$474,MATCH(J$2,Totalt!$B$1:$AZ$1,0),FALSE)</f>
        <v>31.912999999999997</v>
      </c>
      <c r="K453" s="264">
        <f>VLOOKUP($B453,Totalt!$B$1:$BH$474,MATCH(K$2,Totalt!$B$1:$AZ$1,0),FALSE)</f>
        <v>26.1</v>
      </c>
      <c r="L453" s="56"/>
      <c r="M453" t="s">
        <v>687</v>
      </c>
      <c r="R453" t="s">
        <v>687</v>
      </c>
      <c r="S453" s="54" t="str">
        <f t="shared" si="14"/>
        <v>ja</v>
      </c>
      <c r="U453">
        <f t="shared" si="15"/>
        <v>341</v>
      </c>
    </row>
    <row r="454" spans="1:21" ht="15" customHeight="1" x14ac:dyDescent="0.25">
      <c r="A454" s="264" t="s">
        <v>579</v>
      </c>
      <c r="B454" s="264" t="s">
        <v>582</v>
      </c>
      <c r="C454" s="264">
        <v>0.21734899999999999</v>
      </c>
      <c r="D454" s="264">
        <v>97.218100000000007</v>
      </c>
      <c r="E454" s="264">
        <v>6.7590399999999997</v>
      </c>
      <c r="F454" s="264">
        <v>5.765E-2</v>
      </c>
      <c r="G454" s="264" t="s">
        <v>10</v>
      </c>
      <c r="H454" s="59" t="s">
        <v>10</v>
      </c>
      <c r="J454" s="264">
        <f>VLOOKUP($B454,Totalt!$B$1:$BH$474,MATCH(J$2,Totalt!$B$1:$AZ$1,0),FALSE)</f>
        <v>240.49799999999999</v>
      </c>
      <c r="K454" s="264">
        <f>VLOOKUP($B454,Totalt!$B$1:$BH$474,MATCH(K$2,Totalt!$B$1:$AZ$1,0),FALSE)</f>
        <v>184.5</v>
      </c>
      <c r="L454" s="56"/>
      <c r="M454" t="s">
        <v>687</v>
      </c>
      <c r="R454" t="s">
        <v>687</v>
      </c>
      <c r="S454" s="54" t="str">
        <f t="shared" si="14"/>
        <v>ja</v>
      </c>
      <c r="U454">
        <f t="shared" si="15"/>
        <v>342</v>
      </c>
    </row>
    <row r="455" spans="1:21" ht="15" customHeight="1" x14ac:dyDescent="0.25">
      <c r="A455" s="264" t="s">
        <v>583</v>
      </c>
      <c r="B455" s="264" t="s">
        <v>584</v>
      </c>
      <c r="C455" s="264">
        <v>0.18728700000000001</v>
      </c>
      <c r="D455" s="264">
        <v>35.511699999999998</v>
      </c>
      <c r="E455" s="264">
        <v>10.974</v>
      </c>
      <c r="F455" s="264">
        <v>6.1351999999999997E-2</v>
      </c>
      <c r="G455" s="264" t="s">
        <v>10</v>
      </c>
      <c r="H455" s="59" t="s">
        <v>10</v>
      </c>
      <c r="J455" s="264">
        <f>VLOOKUP($B455,Totalt!$B$1:$BH$474,MATCH(J$2,Totalt!$B$1:$AZ$1,0),FALSE)</f>
        <v>28.047999999999998</v>
      </c>
      <c r="K455" s="264">
        <f>VLOOKUP($B455,Totalt!$B$1:$BH$474,MATCH(K$2,Totalt!$B$1:$AZ$1,0),FALSE)</f>
        <v>21.873999999999999</v>
      </c>
      <c r="L455" s="56"/>
      <c r="M455" t="s">
        <v>687</v>
      </c>
      <c r="R455" t="s">
        <v>687</v>
      </c>
      <c r="S455" s="54" t="str">
        <f t="shared" si="14"/>
        <v>ja</v>
      </c>
      <c r="U455">
        <f t="shared" si="15"/>
        <v>343</v>
      </c>
    </row>
    <row r="456" spans="1:21" ht="15" customHeight="1" x14ac:dyDescent="0.25">
      <c r="A456" s="264" t="s">
        <v>583</v>
      </c>
      <c r="B456" s="264" t="s">
        <v>585</v>
      </c>
      <c r="C456" s="264">
        <v>0.29339399999999999</v>
      </c>
      <c r="D456" s="264">
        <v>54.321300000000001</v>
      </c>
      <c r="E456" s="264">
        <v>14.4255</v>
      </c>
      <c r="F456" s="264">
        <v>9.1286400000000004E-2</v>
      </c>
      <c r="G456" s="264" t="s">
        <v>10</v>
      </c>
      <c r="H456" s="59" t="s">
        <v>10</v>
      </c>
      <c r="J456" s="264">
        <f>VLOOKUP($B456,Totalt!$B$1:$BH$474,MATCH(J$2,Totalt!$B$1:$AZ$1,0),FALSE)</f>
        <v>12.313000000000002</v>
      </c>
      <c r="K456" s="264">
        <f>VLOOKUP($B456,Totalt!$B$1:$BH$474,MATCH(K$2,Totalt!$B$1:$AZ$1,0),FALSE)</f>
        <v>8.1310000000000002</v>
      </c>
      <c r="L456" s="56"/>
      <c r="M456" t="s">
        <v>687</v>
      </c>
      <c r="R456" t="s">
        <v>687</v>
      </c>
      <c r="S456" s="54" t="str">
        <f t="shared" si="14"/>
        <v>ja</v>
      </c>
      <c r="U456">
        <f t="shared" si="15"/>
        <v>344</v>
      </c>
    </row>
    <row r="457" spans="1:21" ht="15" customHeight="1" x14ac:dyDescent="0.25">
      <c r="A457" s="264" t="s">
        <v>583</v>
      </c>
      <c r="B457" s="264" t="s">
        <v>586</v>
      </c>
      <c r="C457" s="264">
        <v>0.24240800000000001</v>
      </c>
      <c r="D457" s="264">
        <v>51.170900000000003</v>
      </c>
      <c r="E457" s="264">
        <v>11.9587</v>
      </c>
      <c r="F457" s="264">
        <v>7.9109600000000002E-2</v>
      </c>
      <c r="G457" s="264" t="s">
        <v>10</v>
      </c>
      <c r="H457" s="59" t="s">
        <v>10</v>
      </c>
      <c r="J457" s="264">
        <f>VLOOKUP($B457,Totalt!$B$1:$BH$474,MATCH(J$2,Totalt!$B$1:$AZ$1,0),FALSE)</f>
        <v>16.88</v>
      </c>
      <c r="K457" s="264">
        <f>VLOOKUP($B457,Totalt!$B$1:$BH$474,MATCH(K$2,Totalt!$B$1:$AZ$1,0),FALSE)</f>
        <v>10.997</v>
      </c>
      <c r="L457" s="56"/>
      <c r="M457" t="s">
        <v>687</v>
      </c>
      <c r="R457" t="s">
        <v>687</v>
      </c>
      <c r="S457" s="54" t="str">
        <f t="shared" si="14"/>
        <v>ja</v>
      </c>
      <c r="U457">
        <f t="shared" si="15"/>
        <v>345</v>
      </c>
    </row>
    <row r="458" spans="1:21" ht="15" customHeight="1" x14ac:dyDescent="0.25">
      <c r="A458" s="264" t="s">
        <v>583</v>
      </c>
      <c r="B458" s="264" t="s">
        <v>587</v>
      </c>
      <c r="C458" s="264">
        <v>0.18011099999999999</v>
      </c>
      <c r="D458" s="264">
        <v>43.300400000000003</v>
      </c>
      <c r="E458" s="264">
        <v>8.7237100000000005</v>
      </c>
      <c r="F458" s="264">
        <v>3.2695500000000002E-2</v>
      </c>
      <c r="G458" s="264" t="s">
        <v>10</v>
      </c>
      <c r="H458" s="59" t="s">
        <v>10</v>
      </c>
      <c r="J458" s="264">
        <f>VLOOKUP($B458,Totalt!$B$1:$BH$474,MATCH(J$2,Totalt!$B$1:$AZ$1,0),FALSE)</f>
        <v>554.77883499999996</v>
      </c>
      <c r="K458" s="264">
        <f>VLOOKUP($B458,Totalt!$B$1:$BH$474,MATCH(K$2,Totalt!$B$1:$AZ$1,0),FALSE)</f>
        <v>553.02300000000002</v>
      </c>
      <c r="L458" s="56"/>
      <c r="M458" t="s">
        <v>687</v>
      </c>
      <c r="R458" t="s">
        <v>687</v>
      </c>
      <c r="S458" s="54" t="str">
        <f t="shared" si="14"/>
        <v>ja</v>
      </c>
      <c r="U458">
        <f t="shared" si="15"/>
        <v>346</v>
      </c>
    </row>
    <row r="459" spans="1:21" ht="15" customHeight="1" x14ac:dyDescent="0.25">
      <c r="A459" s="264" t="s">
        <v>588</v>
      </c>
      <c r="B459" s="264" t="s">
        <v>589</v>
      </c>
      <c r="C459" s="264">
        <v>0.16436500000000001</v>
      </c>
      <c r="D459" s="264">
        <v>25.248699999999999</v>
      </c>
      <c r="E459" s="264">
        <v>10.1904</v>
      </c>
      <c r="F459" s="264">
        <v>2.42291E-2</v>
      </c>
      <c r="G459" s="264" t="s">
        <v>14</v>
      </c>
      <c r="H459" s="59" t="s">
        <v>10</v>
      </c>
      <c r="J459" s="264">
        <f>VLOOKUP($B459,Totalt!$B$1:$BH$474,MATCH(J$2,Totalt!$B$1:$AZ$1,0),FALSE)</f>
        <v>201.31589999999997</v>
      </c>
      <c r="K459" s="264">
        <f>VLOOKUP($B459,Totalt!$B$1:$BH$474,MATCH(K$2,Totalt!$B$1:$AZ$1,0),FALSE)</f>
        <v>137.30000000000001</v>
      </c>
      <c r="L459" s="56"/>
      <c r="M459" t="s">
        <v>687</v>
      </c>
      <c r="R459" t="s">
        <v>687</v>
      </c>
      <c r="S459" s="54" t="str">
        <f t="shared" si="14"/>
        <v>ja</v>
      </c>
      <c r="U459">
        <f t="shared" si="15"/>
        <v>347</v>
      </c>
    </row>
    <row r="460" spans="1:21" ht="15" customHeight="1" x14ac:dyDescent="0.25">
      <c r="A460" s="264" t="s">
        <v>590</v>
      </c>
      <c r="B460" s="264" t="s">
        <v>591</v>
      </c>
      <c r="C460" s="264">
        <v>0</v>
      </c>
      <c r="D460" s="264">
        <v>0</v>
      </c>
      <c r="E460" s="264">
        <v>0</v>
      </c>
      <c r="F460" s="264">
        <v>0</v>
      </c>
      <c r="G460" s="264" t="s">
        <v>14</v>
      </c>
      <c r="H460" s="59" t="s">
        <v>14</v>
      </c>
      <c r="J460" s="264">
        <f>VLOOKUP($B460,Totalt!$B$1:$BH$474,MATCH(J$2,Totalt!$B$1:$AZ$1,0),FALSE)</f>
        <v>0</v>
      </c>
      <c r="K460" s="264" t="str">
        <f>VLOOKUP($B460,Totalt!$B$1:$BH$474,MATCH(K$2,Totalt!$B$1:$AZ$1,0),FALSE)</f>
        <v/>
      </c>
      <c r="L460" s="56"/>
      <c r="S460" s="54" t="str">
        <f t="shared" si="14"/>
        <v>nej</v>
      </c>
      <c r="U460">
        <f t="shared" si="15"/>
        <v>347</v>
      </c>
    </row>
    <row r="461" spans="1:21" ht="15" customHeight="1" x14ac:dyDescent="0.25">
      <c r="A461" s="264" t="s">
        <v>590</v>
      </c>
      <c r="B461" s="264" t="s">
        <v>592</v>
      </c>
      <c r="C461" s="264">
        <v>0</v>
      </c>
      <c r="D461" s="264">
        <v>0</v>
      </c>
      <c r="E461" s="264">
        <v>0</v>
      </c>
      <c r="F461" s="264">
        <v>0</v>
      </c>
      <c r="G461" s="264" t="s">
        <v>14</v>
      </c>
      <c r="H461" s="59" t="s">
        <v>14</v>
      </c>
      <c r="J461" s="264">
        <f>VLOOKUP($B461,Totalt!$B$1:$BH$474,MATCH(J$2,Totalt!$B$1:$AZ$1,0),FALSE)</f>
        <v>0</v>
      </c>
      <c r="K461" s="264" t="str">
        <f>VLOOKUP($B461,Totalt!$B$1:$BH$474,MATCH(K$2,Totalt!$B$1:$AZ$1,0),FALSE)</f>
        <v/>
      </c>
      <c r="S461" s="54" t="str">
        <f t="shared" si="14"/>
        <v>nej</v>
      </c>
      <c r="U461">
        <f t="shared" si="15"/>
        <v>347</v>
      </c>
    </row>
    <row r="462" spans="1:21" ht="15" customHeight="1" x14ac:dyDescent="0.25">
      <c r="A462" s="264" t="s">
        <v>590</v>
      </c>
      <c r="B462" s="264" t="s">
        <v>593</v>
      </c>
      <c r="C462" s="264">
        <v>0</v>
      </c>
      <c r="D462" s="264">
        <v>0</v>
      </c>
      <c r="E462" s="264">
        <v>0</v>
      </c>
      <c r="F462" s="264">
        <v>0</v>
      </c>
      <c r="G462" s="264" t="s">
        <v>14</v>
      </c>
      <c r="H462" s="59" t="s">
        <v>14</v>
      </c>
      <c r="J462" s="264">
        <f>VLOOKUP($B462,Totalt!$B$1:$BH$474,MATCH(J$2,Totalt!$B$1:$AZ$1,0),FALSE)</f>
        <v>0</v>
      </c>
      <c r="K462" s="264" t="str">
        <f>VLOOKUP($B462,Totalt!$B$1:$BH$474,MATCH(K$2,Totalt!$B$1:$AZ$1,0),FALSE)</f>
        <v/>
      </c>
      <c r="S462" s="54" t="str">
        <f t="shared" si="14"/>
        <v>nej</v>
      </c>
      <c r="U462">
        <f t="shared" si="15"/>
        <v>347</v>
      </c>
    </row>
    <row r="463" spans="1:21" ht="15" customHeight="1" x14ac:dyDescent="0.25">
      <c r="A463" s="264" t="s">
        <v>594</v>
      </c>
      <c r="B463" s="264" t="s">
        <v>595</v>
      </c>
      <c r="C463" s="264">
        <v>0</v>
      </c>
      <c r="D463" s="264">
        <v>0</v>
      </c>
      <c r="E463" s="264">
        <v>0</v>
      </c>
      <c r="F463" s="264">
        <v>0</v>
      </c>
      <c r="G463" s="264" t="s">
        <v>14</v>
      </c>
      <c r="H463" s="59" t="s">
        <v>14</v>
      </c>
      <c r="J463" s="264">
        <f>VLOOKUP($B463,Totalt!$B$1:$BH$474,MATCH(J$2,Totalt!$B$1:$AZ$1,0),FALSE)</f>
        <v>0</v>
      </c>
      <c r="K463" s="264" t="str">
        <f>VLOOKUP($B463,Totalt!$B$1:$BH$474,MATCH(K$2,Totalt!$B$1:$AZ$1,0),FALSE)</f>
        <v/>
      </c>
      <c r="S463" s="54" t="str">
        <f t="shared" si="14"/>
        <v>nej</v>
      </c>
      <c r="U463">
        <f t="shared" si="15"/>
        <v>347</v>
      </c>
    </row>
    <row r="464" spans="1:21" ht="15" customHeight="1" x14ac:dyDescent="0.25">
      <c r="A464" s="264" t="s">
        <v>596</v>
      </c>
      <c r="B464" s="264" t="s">
        <v>597</v>
      </c>
      <c r="C464" s="264">
        <v>0.124308</v>
      </c>
      <c r="D464" s="264">
        <v>34.219700000000003</v>
      </c>
      <c r="E464" s="264">
        <v>4.8084800000000003</v>
      </c>
      <c r="F464" s="264">
        <v>1.9654199999999998E-3</v>
      </c>
      <c r="G464" s="264" t="s">
        <v>10</v>
      </c>
      <c r="H464" s="59" t="s">
        <v>10</v>
      </c>
      <c r="J464" s="264">
        <f>VLOOKUP($B464,Totalt!$B$1:$BH$474,MATCH(J$2,Totalt!$B$1:$AZ$1,0),FALSE)</f>
        <v>1116.7410274000001</v>
      </c>
      <c r="K464" s="264">
        <f>VLOOKUP($B464,Totalt!$B$1:$BH$474,MATCH(K$2,Totalt!$B$1:$AZ$1,0),FALSE)</f>
        <v>964.5</v>
      </c>
      <c r="S464" s="54" t="str">
        <f t="shared" si="14"/>
        <v>ja</v>
      </c>
      <c r="U464">
        <f t="shared" si="15"/>
        <v>348</v>
      </c>
    </row>
    <row r="465" spans="1:21" ht="15" customHeight="1" x14ac:dyDescent="0.25">
      <c r="A465" s="264" t="s">
        <v>596</v>
      </c>
      <c r="B465" s="264" t="s">
        <v>598</v>
      </c>
      <c r="C465" s="264">
        <v>0.22376499999999999</v>
      </c>
      <c r="D465" s="264">
        <v>18.8368</v>
      </c>
      <c r="E465" s="264">
        <v>16.390899999999998</v>
      </c>
      <c r="F465" s="264">
        <v>1.7108000000000002E-2</v>
      </c>
      <c r="G465" s="264" t="s">
        <v>10</v>
      </c>
      <c r="H465" s="59" t="s">
        <v>10</v>
      </c>
      <c r="J465" s="264">
        <f>VLOOKUP($B465,Totalt!$B$1:$BH$474,MATCH(J$2,Totalt!$B$1:$AZ$1,0),FALSE)</f>
        <v>2.3533999999999997</v>
      </c>
      <c r="K465" s="264">
        <f>VLOOKUP($B465,Totalt!$B$1:$BH$474,MATCH(K$2,Totalt!$B$1:$AZ$1,0),FALSE)</f>
        <v>1.8280000000000001</v>
      </c>
      <c r="S465" s="54" t="str">
        <f t="shared" si="14"/>
        <v>ja</v>
      </c>
      <c r="U465">
        <f t="shared" si="15"/>
        <v>349</v>
      </c>
    </row>
    <row r="466" spans="1:21" ht="15" customHeight="1" x14ac:dyDescent="0.25">
      <c r="A466" s="264" t="s">
        <v>596</v>
      </c>
      <c r="B466" s="264" t="s">
        <v>599</v>
      </c>
      <c r="C466" s="264">
        <v>0.26860400000000001</v>
      </c>
      <c r="D466" s="264">
        <v>29.7821</v>
      </c>
      <c r="E466" s="264">
        <v>19.051400000000001</v>
      </c>
      <c r="F466" s="264">
        <v>4.4264499999999998E-2</v>
      </c>
      <c r="G466" s="264" t="s">
        <v>10</v>
      </c>
      <c r="H466" s="59" t="s">
        <v>10</v>
      </c>
      <c r="J466" s="264">
        <f>VLOOKUP($B466,Totalt!$B$1:$BH$474,MATCH(J$2,Totalt!$B$1:$AZ$1,0),FALSE)</f>
        <v>14.14</v>
      </c>
      <c r="K466" s="264">
        <f>VLOOKUP($B466,Totalt!$B$1:$BH$474,MATCH(K$2,Totalt!$B$1:$AZ$1,0),FALSE)</f>
        <v>9.6</v>
      </c>
      <c r="S466" s="54" t="str">
        <f t="shared" si="14"/>
        <v>ja</v>
      </c>
      <c r="U466">
        <f t="shared" si="15"/>
        <v>350</v>
      </c>
    </row>
    <row r="467" spans="1:21" ht="15" customHeight="1" x14ac:dyDescent="0.25">
      <c r="A467" s="264" t="s">
        <v>596</v>
      </c>
      <c r="B467" s="264" t="s">
        <v>600</v>
      </c>
      <c r="C467" s="264">
        <v>0.133797</v>
      </c>
      <c r="D467" s="264">
        <v>25.047799999999999</v>
      </c>
      <c r="E467" s="264">
        <v>4.4712500000000004</v>
      </c>
      <c r="F467" s="264">
        <v>5.0719099999999998E-3</v>
      </c>
      <c r="G467" s="264" t="s">
        <v>10</v>
      </c>
      <c r="H467" s="59" t="s">
        <v>10</v>
      </c>
      <c r="J467" s="264">
        <f>VLOOKUP($B467,Totalt!$B$1:$BH$474,MATCH(J$2,Totalt!$B$1:$AZ$1,0),FALSE)</f>
        <v>272.08712000000003</v>
      </c>
      <c r="K467" s="264">
        <f>VLOOKUP($B467,Totalt!$B$1:$BH$474,MATCH(K$2,Totalt!$B$1:$AZ$1,0),FALSE)</f>
        <v>185.4</v>
      </c>
      <c r="S467" s="54" t="str">
        <f t="shared" si="14"/>
        <v>ja</v>
      </c>
      <c r="U467">
        <f t="shared" si="15"/>
        <v>351</v>
      </c>
    </row>
    <row r="468" spans="1:21" ht="15" customHeight="1" x14ac:dyDescent="0.25">
      <c r="A468" s="264" t="s">
        <v>601</v>
      </c>
      <c r="B468" s="264" t="s">
        <v>602</v>
      </c>
      <c r="C468" s="264">
        <v>0.105416</v>
      </c>
      <c r="D468" s="264">
        <v>18.918900000000001</v>
      </c>
      <c r="E468" s="264">
        <v>7.6534399999999998</v>
      </c>
      <c r="F468" s="264">
        <v>1.17903E-2</v>
      </c>
      <c r="G468" s="264" t="s">
        <v>10</v>
      </c>
      <c r="H468" s="59" t="s">
        <v>10</v>
      </c>
      <c r="J468" s="264">
        <f>VLOOKUP($B468,Totalt!$B$1:$BH$474,MATCH(J$2,Totalt!$B$1:$AZ$1,0),FALSE)</f>
        <v>36.736999999999995</v>
      </c>
      <c r="K468" s="264">
        <f>VLOOKUP($B468,Totalt!$B$1:$BH$474,MATCH(K$2,Totalt!$B$1:$AZ$1,0),FALSE)</f>
        <v>28.6</v>
      </c>
      <c r="S468" s="54" t="str">
        <f t="shared" si="14"/>
        <v>ja</v>
      </c>
      <c r="U468">
        <f t="shared" si="15"/>
        <v>352</v>
      </c>
    </row>
    <row r="469" spans="1:21" ht="15" customHeight="1" x14ac:dyDescent="0.25">
      <c r="A469" s="264" t="s">
        <v>603</v>
      </c>
      <c r="B469" s="264" t="s">
        <v>604</v>
      </c>
      <c r="C469" s="264">
        <v>0.13991400000000001</v>
      </c>
      <c r="D469" s="264">
        <v>25.539100000000001</v>
      </c>
      <c r="E469" s="264">
        <v>8.4204299999999996</v>
      </c>
      <c r="F469" s="264">
        <v>2.51369E-2</v>
      </c>
      <c r="G469" s="264" t="s">
        <v>10</v>
      </c>
      <c r="H469" s="59" t="s">
        <v>10</v>
      </c>
      <c r="J469" s="264">
        <f>VLOOKUP($B469,Totalt!$B$1:$BH$474,MATCH(J$2,Totalt!$B$1:$AZ$1,0),FALSE)</f>
        <v>62.1</v>
      </c>
      <c r="K469" s="264">
        <f>VLOOKUP($B469,Totalt!$B$1:$BH$474,MATCH(K$2,Totalt!$B$1:$AZ$1,0),FALSE)</f>
        <v>46.5</v>
      </c>
      <c r="S469" s="54" t="str">
        <f t="shared" si="14"/>
        <v>ja</v>
      </c>
      <c r="U469">
        <f t="shared" si="15"/>
        <v>353</v>
      </c>
    </row>
    <row r="470" spans="1:21" ht="15" customHeight="1" x14ac:dyDescent="0.25">
      <c r="A470" s="264" t="s">
        <v>605</v>
      </c>
      <c r="B470" s="264" t="s">
        <v>606</v>
      </c>
      <c r="C470" s="264">
        <v>0.107225</v>
      </c>
      <c r="D470" s="264">
        <v>15.9612</v>
      </c>
      <c r="E470" s="264">
        <v>8.4524000000000008</v>
      </c>
      <c r="F470" s="264">
        <v>1.2784200000000001E-2</v>
      </c>
      <c r="G470" s="264" t="s">
        <v>10</v>
      </c>
      <c r="H470" s="59" t="s">
        <v>10</v>
      </c>
      <c r="J470" s="264">
        <f>VLOOKUP($B470,Totalt!$B$1:$BH$474,MATCH(J$2,Totalt!$B$1:$AZ$1,0),FALSE)</f>
        <v>10.783570000000001</v>
      </c>
      <c r="K470" s="264">
        <f>VLOOKUP($B470,Totalt!$B$1:$BH$474,MATCH(K$2,Totalt!$B$1:$AZ$1,0),FALSE)</f>
        <v>7.4340000000000002</v>
      </c>
      <c r="S470" s="54" t="str">
        <f t="shared" si="14"/>
        <v>ja</v>
      </c>
      <c r="U470">
        <f t="shared" si="15"/>
        <v>354</v>
      </c>
    </row>
    <row r="471" spans="1:21" ht="15" customHeight="1" x14ac:dyDescent="0.25">
      <c r="A471" s="264" t="s">
        <v>605</v>
      </c>
      <c r="B471" s="264" t="s">
        <v>607</v>
      </c>
      <c r="C471" s="264">
        <v>0.32022200000000001</v>
      </c>
      <c r="D471" s="264">
        <v>12.851599999999999</v>
      </c>
      <c r="E471" s="264">
        <v>6.3231599999999997</v>
      </c>
      <c r="F471" s="264">
        <v>1.41628E-2</v>
      </c>
      <c r="G471" s="264" t="s">
        <v>10</v>
      </c>
      <c r="H471" s="59" t="s">
        <v>10</v>
      </c>
      <c r="J471" s="264">
        <f>VLOOKUP($B471,Totalt!$B$1:$BH$474,MATCH(J$2,Totalt!$B$1:$AZ$1,0),FALSE)</f>
        <v>7.1588900000000004</v>
      </c>
      <c r="K471" s="264">
        <f>VLOOKUP($B471,Totalt!$B$1:$BH$474,MATCH(K$2,Totalt!$B$1:$AZ$1,0),FALSE)</f>
        <v>5.51</v>
      </c>
      <c r="S471" s="54" t="str">
        <f t="shared" si="14"/>
        <v>ja</v>
      </c>
      <c r="U471">
        <f t="shared" si="15"/>
        <v>355</v>
      </c>
    </row>
    <row r="472" spans="1:21" ht="15" customHeight="1" x14ac:dyDescent="0.25">
      <c r="A472" s="264" t="s">
        <v>605</v>
      </c>
      <c r="B472" s="264" t="s">
        <v>608</v>
      </c>
      <c r="C472" s="264">
        <v>0.35070899999999999</v>
      </c>
      <c r="D472" s="264">
        <v>54.012700000000002</v>
      </c>
      <c r="E472" s="264">
        <v>17.2532</v>
      </c>
      <c r="F472" s="264">
        <v>0.12531700000000001</v>
      </c>
      <c r="G472" s="264" t="s">
        <v>10</v>
      </c>
      <c r="H472" s="59" t="s">
        <v>10</v>
      </c>
      <c r="J472" s="264">
        <f>VLOOKUP($B472,Totalt!$B$1:$BH$474,MATCH(J$2,Totalt!$B$1:$AZ$1,0),FALSE)</f>
        <v>1.5764399999999998</v>
      </c>
      <c r="K472" s="264">
        <f>VLOOKUP($B472,Totalt!$B$1:$BH$474,MATCH(K$2,Totalt!$B$1:$AZ$1,0),FALSE)</f>
        <v>1.2490000000000001</v>
      </c>
      <c r="S472" s="54" t="str">
        <f t="shared" si="14"/>
        <v>ja</v>
      </c>
      <c r="U472">
        <f t="shared" si="15"/>
        <v>356</v>
      </c>
    </row>
    <row r="473" spans="1:21" ht="15" customHeight="1" x14ac:dyDescent="0.25">
      <c r="A473" s="264" t="s">
        <v>605</v>
      </c>
      <c r="B473" s="264" t="s">
        <v>609</v>
      </c>
      <c r="C473" s="264">
        <v>0.146485</v>
      </c>
      <c r="D473" s="264">
        <v>27.979399999999998</v>
      </c>
      <c r="E473" s="264">
        <v>4.6473500000000003</v>
      </c>
      <c r="F473" s="264">
        <v>5.4885900000000001E-2</v>
      </c>
      <c r="G473" s="264" t="s">
        <v>10</v>
      </c>
      <c r="H473" s="59" t="s">
        <v>10</v>
      </c>
      <c r="J473" s="264">
        <f>VLOOKUP($B473,Totalt!$B$1:$BH$474,MATCH(J$2,Totalt!$B$1:$AZ$1,0),FALSE)</f>
        <v>8.4187576000000011</v>
      </c>
      <c r="K473" s="264">
        <f>VLOOKUP($B473,Totalt!$B$1:$BH$474,MATCH(K$2,Totalt!$B$1:$AZ$1,0),FALSE)</f>
        <v>6.7640000000000002</v>
      </c>
      <c r="S473" s="54" t="str">
        <f t="shared" si="14"/>
        <v>ja</v>
      </c>
      <c r="U473">
        <f t="shared" si="15"/>
        <v>357</v>
      </c>
    </row>
    <row r="474" spans="1:21" ht="15" customHeight="1" x14ac:dyDescent="0.25">
      <c r="A474" s="264" t="s">
        <v>605</v>
      </c>
      <c r="B474" s="264" t="s">
        <v>610</v>
      </c>
      <c r="C474" s="264">
        <v>0.45359699999999997</v>
      </c>
      <c r="D474" s="264">
        <v>11.9689</v>
      </c>
      <c r="E474" s="264">
        <v>17.677800000000001</v>
      </c>
      <c r="F474" s="264">
        <v>9.6978700000000008E-3</v>
      </c>
      <c r="G474" s="264" t="s">
        <v>10</v>
      </c>
      <c r="H474" s="59" t="s">
        <v>10</v>
      </c>
      <c r="J474" s="264">
        <f>VLOOKUP($B474,Totalt!$B$1:$BH$474,MATCH(J$2,Totalt!$B$1:$AZ$1,0),FALSE)</f>
        <v>0.92907000000000006</v>
      </c>
      <c r="K474" s="264">
        <f>VLOOKUP($B474,Totalt!$B$1:$BH$474,MATCH(K$2,Totalt!$B$1:$AZ$1,0),FALSE)</f>
        <v>0.57599999999999996</v>
      </c>
      <c r="S474" s="54" t="str">
        <f t="shared" si="14"/>
        <v>ja</v>
      </c>
      <c r="U474">
        <f t="shared" si="15"/>
        <v>358</v>
      </c>
    </row>
    <row r="475" spans="1:21" ht="15" customHeight="1" x14ac:dyDescent="0.25">
      <c r="A475" s="264" t="s">
        <v>605</v>
      </c>
      <c r="B475" s="264" t="s">
        <v>611</v>
      </c>
      <c r="C475" s="264">
        <v>0.16520199999999999</v>
      </c>
      <c r="D475" s="264">
        <v>42.513599999999997</v>
      </c>
      <c r="E475" s="264">
        <v>9.2787900000000008</v>
      </c>
      <c r="F475" s="264">
        <v>1.5925999999999999E-2</v>
      </c>
      <c r="G475" s="264" t="s">
        <v>10</v>
      </c>
      <c r="H475" s="59" t="s">
        <v>10</v>
      </c>
      <c r="J475" s="264">
        <f>VLOOKUP($B475,Totalt!$B$1:$BH$474,MATCH(J$2,Totalt!$B$1:$AZ$1,0),FALSE)</f>
        <v>556.62502999999992</v>
      </c>
      <c r="K475" s="264">
        <f>VLOOKUP($B475,Totalt!$B$1:$BH$474,MATCH(K$2,Totalt!$B$1:$AZ$1,0),FALSE)</f>
        <v>511.45699999999999</v>
      </c>
      <c r="S475" s="54" t="str">
        <f t="shared" si="14"/>
        <v>ja</v>
      </c>
      <c r="U475">
        <f t="shared" si="15"/>
        <v>359</v>
      </c>
    </row>
    <row r="476" spans="1:21" ht="15" customHeight="1" x14ac:dyDescent="0.25">
      <c r="J476" s="264"/>
      <c r="K476" s="264"/>
      <c r="S476" s="54" t="str">
        <f t="shared" si="14"/>
        <v>nej</v>
      </c>
      <c r="U476">
        <f t="shared" si="15"/>
        <v>359</v>
      </c>
    </row>
  </sheetData>
  <autoFilter ref="A2:U476"/>
  <pageMargins left="0.7" right="0.7" top="0.75" bottom="0.75" header="0.3" footer="0.3"/>
  <pageSetup paperSize="9" orientation="portrait"/>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K487"/>
  <sheetViews>
    <sheetView workbookViewId="0">
      <selection activeCell="AD259" sqref="AD259"/>
    </sheetView>
  </sheetViews>
  <sheetFormatPr defaultRowHeight="15" x14ac:dyDescent="0.25"/>
  <cols>
    <col min="1" max="1" width="16.7109375" style="45" customWidth="1"/>
    <col min="2" max="2" width="34.28515625" style="45" customWidth="1"/>
    <col min="3" max="3" width="22" style="45" customWidth="1"/>
    <col min="4" max="4" width="17.42578125" style="45" customWidth="1"/>
    <col min="5" max="5" width="15.5703125" style="45" customWidth="1"/>
    <col min="6" max="6" width="19" style="45" customWidth="1"/>
    <col min="7" max="7" width="17.28515625" style="45" customWidth="1"/>
    <col min="8" max="16384" width="9.140625" style="45"/>
  </cols>
  <sheetData>
    <row r="1" spans="1:7" x14ac:dyDescent="0.25">
      <c r="B1" s="44" t="s">
        <v>1118</v>
      </c>
    </row>
    <row r="3" spans="1:7" x14ac:dyDescent="0.25">
      <c r="A3" s="66" t="s">
        <v>1119</v>
      </c>
    </row>
    <row r="4" spans="1:7" ht="45" x14ac:dyDescent="0.25">
      <c r="A4" s="67">
        <v>1</v>
      </c>
      <c r="B4" s="44" t="s">
        <v>0</v>
      </c>
      <c r="C4" s="44" t="s">
        <v>1</v>
      </c>
      <c r="D4" s="64" t="s">
        <v>2</v>
      </c>
      <c r="E4" s="64" t="s">
        <v>3</v>
      </c>
      <c r="F4" s="64" t="s">
        <v>4</v>
      </c>
      <c r="G4" s="64" t="s">
        <v>5</v>
      </c>
    </row>
    <row r="5" spans="1:7" x14ac:dyDescent="0.25">
      <c r="A5" s="45">
        <v>2</v>
      </c>
      <c r="B5" s="45" t="str">
        <f>IF(ISERROR(INDEX('Miljövärden urval för publ'!$A$2:$AD$475,MATCH($A5,'Miljövärden urval för publ'!$U$2:$U$476,0),1)),"",INDEX('Miljövärden urval för publ'!$A$2:$AD$475,MATCH($A5,'Miljövärden urval för publ'!$U$2:$U$476,0),1))</f>
        <v>Affärsverken Karlskrona AB</v>
      </c>
      <c r="C5" s="45" t="str">
        <f>IF(ISERROR(INDEX('Miljövärden urval för publ'!$A$2:$AD$475,MATCH($A5,'Miljövärden urval för publ'!$U$2:$U$476,0),2)),"",INDEX('Miljövärden urval för publ'!$A$2:$AD$475,MATCH($A5,'Miljövärden urval för publ'!$U$2:$U$476,0),2))</f>
        <v>Jämjö</v>
      </c>
      <c r="D5" s="45">
        <f>IF(ISERROR(VLOOKUP($C5,'Miljövärden urval för publ'!$B$2:$H$490,MATCH(D$4,'Miljövärden urval för publ'!$B$2:$H$2,0),FALSE)),"",VLOOKUP($C5,'Miljövärden urval för publ'!$B$2:$H$490,MATCH(D$4,'Miljövärden urval för publ'!$B$2:$H$2,0),FALSE))</f>
        <v>2.0721599999999998</v>
      </c>
      <c r="E5" s="45">
        <f>IF(ISERROR(VLOOKUP($C5,'Miljövärden urval för publ'!$B$2:$H$490,MATCH(E$4,'Miljövärden urval för publ'!$B$2:$H$2,0),FALSE)),"",VLOOKUP($C5,'Miljövärden urval för publ'!$B$2:$H$490,MATCH(E$4,'Miljövärden urval för publ'!$B$2:$H$2,0),FALSE))</f>
        <v>0</v>
      </c>
      <c r="F5" s="45">
        <f>IF(ISERROR(VLOOKUP($C5,'Miljövärden urval för publ'!$B$2:$H$490,MATCH(F$4,'Miljövärden urval för publ'!$B$2:$H$2,0),FALSE)),"",VLOOKUP($C5,'Miljövärden urval för publ'!$B$2:$H$490,MATCH(F$4,'Miljövärden urval för publ'!$B$2:$H$2,0),FALSE))</f>
        <v>0</v>
      </c>
      <c r="G5" s="45">
        <f>IF(ISERROR(VLOOKUP($C5,'Miljövärden urval för publ'!$B$2:$H$490,MATCH(G$4,'Miljövärden urval för publ'!$B$2:$H$2,0),FALSE)),"",VLOOKUP($C5,'Miljövärden urval för publ'!$B$2:$H$490,MATCH(G$4,'Miljövärden urval för publ'!$B$2:$H$2,0),FALSE))</f>
        <v>0</v>
      </c>
    </row>
    <row r="6" spans="1:7" x14ac:dyDescent="0.25">
      <c r="A6" s="45">
        <v>3</v>
      </c>
      <c r="B6" s="45" t="str">
        <f>IF(ISERROR(INDEX('Miljövärden urval för publ'!$A$2:$AD$475,MATCH($A6,'Miljövärden urval för publ'!$U$2:$U$476,0),1)),"",INDEX('Miljövärden urval för publ'!$A$2:$AD$475,MATCH($A6,'Miljövärden urval för publ'!$U$2:$U$476,0),1))</f>
        <v>Affärsverken Karlskrona AB</v>
      </c>
      <c r="C6" s="45" t="str">
        <f>IF(ISERROR(INDEX('Miljövärden urval för publ'!$A$2:$AD$475,MATCH($A6,'Miljövärden urval för publ'!$U$2:$U$476,0),2)),"",INDEX('Miljövärden urval för publ'!$A$2:$AD$475,MATCH($A6,'Miljövärden urval för publ'!$U$2:$U$476,0),2))</f>
        <v>Karlskrona</v>
      </c>
      <c r="D6" s="45">
        <f>IF(ISERROR(VLOOKUP($C6,'Miljövärden urval för publ'!$B$2:$H$490,MATCH(D$4,'Miljövärden urval för publ'!$B$2:$H$2,0),FALSE)),"",VLOOKUP($C6,'Miljövärden urval för publ'!$B$2:$H$490,MATCH(D$4,'Miljövärden urval för publ'!$B$2:$H$2,0),FALSE))</f>
        <v>7.2342400000000001E-2</v>
      </c>
      <c r="E6" s="45">
        <f>IF(ISERROR(VLOOKUP($C6,'Miljövärden urval för publ'!$B$2:$H$490,MATCH(E$4,'Miljövärden urval för publ'!$B$2:$H$2,0),FALSE)),"",VLOOKUP($C6,'Miljövärden urval för publ'!$B$2:$H$490,MATCH(E$4,'Miljövärden urval för publ'!$B$2:$H$2,0),FALSE))</f>
        <v>9.3456600000000005</v>
      </c>
      <c r="F6" s="45">
        <f>IF(ISERROR(VLOOKUP($C6,'Miljövärden urval för publ'!$B$2:$H$490,MATCH(F$4,'Miljövärden urval för publ'!$B$2:$H$2,0),FALSE)),"",VLOOKUP($C6,'Miljövärden urval för publ'!$B$2:$H$490,MATCH(F$4,'Miljövärden urval för publ'!$B$2:$H$2,0),FALSE))</f>
        <v>6.9049399999999999</v>
      </c>
      <c r="G6" s="45">
        <f>IF(ISERROR(VLOOKUP($C6,'Miljövärden urval för publ'!$B$2:$H$490,MATCH(G$4,'Miljövärden urval för publ'!$B$2:$H$2,0),FALSE)),"",VLOOKUP($C6,'Miljövärden urval för publ'!$B$2:$H$490,MATCH(G$4,'Miljövärden urval för publ'!$B$2:$H$2,0),FALSE))</f>
        <v>1.1542900000000001E-3</v>
      </c>
    </row>
    <row r="7" spans="1:7" x14ac:dyDescent="0.25">
      <c r="A7" s="45">
        <v>4</v>
      </c>
      <c r="B7" s="45" t="str">
        <f>IF(ISERROR(INDEX('Miljövärden urval för publ'!$A$2:$AD$475,MATCH($A7,'Miljövärden urval för publ'!$U$2:$U$476,0),1)),"",INDEX('Miljövärden urval för publ'!$A$2:$AD$475,MATCH($A7,'Miljövärden urval för publ'!$U$2:$U$476,0),1))</f>
        <v>Affärsverken Karlskrona AB</v>
      </c>
      <c r="C7" s="45" t="str">
        <f>IF(ISERROR(INDEX('Miljövärden urval för publ'!$A$2:$AD$475,MATCH($A7,'Miljövärden urval för publ'!$U$2:$U$476,0),2)),"",INDEX('Miljövärden urval för publ'!$A$2:$AD$475,MATCH($A7,'Miljövärden urval för publ'!$U$2:$U$476,0),2))</f>
        <v>Nättraby</v>
      </c>
      <c r="D7" s="45">
        <f>IF(ISERROR(VLOOKUP($C7,'Miljövärden urval för publ'!$B$2:$H$490,MATCH(D$4,'Miljövärden urval för publ'!$B$2:$H$2,0),FALSE)),"",VLOOKUP($C7,'Miljövärden urval för publ'!$B$2:$H$490,MATCH(D$4,'Miljövärden urval för publ'!$B$2:$H$2,0),FALSE))</f>
        <v>0.391156</v>
      </c>
      <c r="E7" s="45">
        <f>IF(ISERROR(VLOOKUP($C7,'Miljövärden urval för publ'!$B$2:$H$490,MATCH(E$4,'Miljövärden urval för publ'!$B$2:$H$2,0),FALSE)),"",VLOOKUP($C7,'Miljövärden urval för publ'!$B$2:$H$490,MATCH(E$4,'Miljövärden urval för publ'!$B$2:$H$2,0),FALSE))</f>
        <v>14.235300000000001</v>
      </c>
      <c r="F7" s="45">
        <f>IF(ISERROR(VLOOKUP($C7,'Miljövärden urval för publ'!$B$2:$H$490,MATCH(F$4,'Miljövärden urval för publ'!$B$2:$H$2,0),FALSE)),"",VLOOKUP($C7,'Miljövärden urval för publ'!$B$2:$H$490,MATCH(F$4,'Miljövärden urval för publ'!$B$2:$H$2,0),FALSE))</f>
        <v>13.666600000000001</v>
      </c>
      <c r="G7" s="45">
        <f>IF(ISERROR(VLOOKUP($C7,'Miljövärden urval för publ'!$B$2:$H$490,MATCH(G$4,'Miljövärden urval för publ'!$B$2:$H$2,0),FALSE)),"",VLOOKUP($C7,'Miljövärden urval för publ'!$B$2:$H$490,MATCH(G$4,'Miljövärden urval för publ'!$B$2:$H$2,0),FALSE))</f>
        <v>2.4894199999999998E-2</v>
      </c>
    </row>
    <row r="8" spans="1:7" x14ac:dyDescent="0.25">
      <c r="A8" s="45">
        <v>5</v>
      </c>
      <c r="B8" s="45" t="str">
        <f>IF(ISERROR(INDEX('Miljövärden urval för publ'!$A$2:$AD$475,MATCH($A8,'Miljövärden urval för publ'!$U$2:$U$476,0),1)),"",INDEX('Miljövärden urval för publ'!$A$2:$AD$475,MATCH($A8,'Miljövärden urval för publ'!$U$2:$U$476,0),1))</f>
        <v>Affärsverken Karlskrona AB</v>
      </c>
      <c r="C8" s="45" t="str">
        <f>IF(ISERROR(INDEX('Miljövärden urval för publ'!$A$2:$AD$475,MATCH($A8,'Miljövärden urval för publ'!$U$2:$U$476,0),2)),"",INDEX('Miljövärden urval för publ'!$A$2:$AD$475,MATCH($A8,'Miljövärden urval för publ'!$U$2:$U$476,0),2))</f>
        <v>Sturkö</v>
      </c>
      <c r="D8" s="45">
        <f>IF(ISERROR(VLOOKUP($C8,'Miljövärden urval för publ'!$B$2:$H$490,MATCH(D$4,'Miljövärden urval för publ'!$B$2:$H$2,0),FALSE)),"",VLOOKUP($C8,'Miljövärden urval för publ'!$B$2:$H$490,MATCH(D$4,'Miljövärden urval för publ'!$B$2:$H$2,0),FALSE))</f>
        <v>0.38218800000000003</v>
      </c>
      <c r="E8" s="45">
        <f>IF(ISERROR(VLOOKUP($C8,'Miljövärden urval för publ'!$B$2:$H$490,MATCH(E$4,'Miljövärden urval för publ'!$B$2:$H$2,0),FALSE)),"",VLOOKUP($C8,'Miljövärden urval för publ'!$B$2:$H$490,MATCH(E$4,'Miljövärden urval för publ'!$B$2:$H$2,0),FALSE))</f>
        <v>47.579300000000003</v>
      </c>
      <c r="F8" s="45">
        <f>IF(ISERROR(VLOOKUP($C8,'Miljövärden urval för publ'!$B$2:$H$490,MATCH(F$4,'Miljövärden urval för publ'!$B$2:$H$2,0),FALSE)),"",VLOOKUP($C8,'Miljövärden urval för publ'!$B$2:$H$490,MATCH(F$4,'Miljövärden urval för publ'!$B$2:$H$2,0),FALSE))</f>
        <v>14.0786</v>
      </c>
      <c r="G8" s="45">
        <f>IF(ISERROR(VLOOKUP($C8,'Miljövärden urval för publ'!$B$2:$H$490,MATCH(G$4,'Miljövärden urval för publ'!$B$2:$H$2,0),FALSE)),"",VLOOKUP($C8,'Miljövärden urval för publ'!$B$2:$H$490,MATCH(G$4,'Miljövärden urval för publ'!$B$2:$H$2,0),FALSE))</f>
        <v>0.146145</v>
      </c>
    </row>
    <row r="9" spans="1:7" x14ac:dyDescent="0.25">
      <c r="A9" s="45">
        <v>6</v>
      </c>
      <c r="B9" s="45" t="str">
        <f>IF(ISERROR(INDEX('Miljövärden urval för publ'!$A$2:$AD$475,MATCH($A9,'Miljövärden urval för publ'!$U$2:$U$476,0),1)),"",INDEX('Miljövärden urval för publ'!$A$2:$AD$475,MATCH($A9,'Miljövärden urval för publ'!$U$2:$U$476,0),1))</f>
        <v>Alingsås Energi Nät AB</v>
      </c>
      <c r="C9" s="45" t="str">
        <f>IF(ISERROR(INDEX('Miljövärden urval för publ'!$A$2:$AD$475,MATCH($A9,'Miljövärden urval för publ'!$U$2:$U$476,0),2)),"",INDEX('Miljövärden urval för publ'!$A$2:$AD$475,MATCH($A9,'Miljövärden urval för publ'!$U$2:$U$476,0),2))</f>
        <v>Alingsås</v>
      </c>
      <c r="D9" s="45">
        <f>IF(ISERROR(VLOOKUP($C9,'Miljövärden urval för publ'!$B$2:$H$490,MATCH(D$4,'Miljövärden urval för publ'!$B$2:$H$2,0),FALSE)),"",VLOOKUP($C9,'Miljövärden urval för publ'!$B$2:$H$490,MATCH(D$4,'Miljövärden urval för publ'!$B$2:$H$2,0),FALSE))</f>
        <v>4.8346E-2</v>
      </c>
      <c r="E9" s="45">
        <f>IF(ISERROR(VLOOKUP($C9,'Miljövärden urval för publ'!$B$2:$H$490,MATCH(E$4,'Miljövärden urval för publ'!$B$2:$H$2,0),FALSE)),"",VLOOKUP($C9,'Miljövärden urval för publ'!$B$2:$H$490,MATCH(E$4,'Miljövärden urval för publ'!$B$2:$H$2,0),FALSE))</f>
        <v>11.5801</v>
      </c>
      <c r="F9" s="45">
        <f>IF(ISERROR(VLOOKUP($C9,'Miljövärden urval för publ'!$B$2:$H$490,MATCH(F$4,'Miljövärden urval för publ'!$B$2:$H$2,0),FALSE)),"",VLOOKUP($C9,'Miljövärden urval för publ'!$B$2:$H$490,MATCH(F$4,'Miljövärden urval för publ'!$B$2:$H$2,0),FALSE))</f>
        <v>8.7881400000000003</v>
      </c>
      <c r="G9" s="45">
        <f>IF(ISERROR(VLOOKUP($C9,'Miljövärden urval för publ'!$B$2:$H$490,MATCH(G$4,'Miljövärden urval för publ'!$B$2:$H$2,0),FALSE)),"",VLOOKUP($C9,'Miljövärden urval för publ'!$B$2:$H$490,MATCH(G$4,'Miljövärden urval för publ'!$B$2:$H$2,0),FALSE))</f>
        <v>5.9613899999999998E-4</v>
      </c>
    </row>
    <row r="10" spans="1:7" x14ac:dyDescent="0.25">
      <c r="A10" s="45">
        <v>7</v>
      </c>
      <c r="B10" s="45" t="str">
        <f>IF(ISERROR(INDEX('Miljövärden urval för publ'!$A$2:$AD$475,MATCH($A10,'Miljövärden urval för publ'!$U$2:$U$476,0),1)),"",INDEX('Miljövärden urval för publ'!$A$2:$AD$475,MATCH($A10,'Miljövärden urval för publ'!$U$2:$U$476,0),1))</f>
        <v>Arboga Energi AB</v>
      </c>
      <c r="C10" s="45" t="str">
        <f>IF(ISERROR(INDEX('Miljövärden urval för publ'!$A$2:$AD$475,MATCH($A10,'Miljövärden urval för publ'!$U$2:$U$476,0),2)),"",INDEX('Miljövärden urval för publ'!$A$2:$AD$475,MATCH($A10,'Miljövärden urval för publ'!$U$2:$U$476,0),2))</f>
        <v>Arboga</v>
      </c>
      <c r="D10" s="45">
        <f>IF(ISERROR(VLOOKUP($C10,'Miljövärden urval för publ'!$B$2:$H$490,MATCH(D$4,'Miljövärden urval för publ'!$B$2:$H$2,0),FALSE)),"",VLOOKUP($C10,'Miljövärden urval för publ'!$B$2:$H$490,MATCH(D$4,'Miljövärden urval för publ'!$B$2:$H$2,0),FALSE))</f>
        <v>0.13462099999999999</v>
      </c>
      <c r="E10" s="45">
        <f>IF(ISERROR(VLOOKUP($C10,'Miljövärden urval för publ'!$B$2:$H$490,MATCH(E$4,'Miljövärden urval för publ'!$B$2:$H$2,0),FALSE)),"",VLOOKUP($C10,'Miljövärden urval för publ'!$B$2:$H$490,MATCH(E$4,'Miljövärden urval för publ'!$B$2:$H$2,0),FALSE))</f>
        <v>17.3812</v>
      </c>
      <c r="F10" s="45">
        <f>IF(ISERROR(VLOOKUP($C10,'Miljövärden urval för publ'!$B$2:$H$490,MATCH(F$4,'Miljövärden urval för publ'!$B$2:$H$2,0),FALSE)),"",VLOOKUP($C10,'Miljövärden urval för publ'!$B$2:$H$490,MATCH(F$4,'Miljövärden urval för publ'!$B$2:$H$2,0),FALSE))</f>
        <v>8.5570000000000004</v>
      </c>
      <c r="G10" s="45">
        <f>IF(ISERROR(VLOOKUP($C10,'Miljövärden urval för publ'!$B$2:$H$490,MATCH(G$4,'Miljövärden urval för publ'!$B$2:$H$2,0),FALSE)),"",VLOOKUP($C10,'Miljövärden urval för publ'!$B$2:$H$490,MATCH(G$4,'Miljövärden urval för publ'!$B$2:$H$2,0),FALSE))</f>
        <v>7.1351399999999999E-3</v>
      </c>
    </row>
    <row r="11" spans="1:7" x14ac:dyDescent="0.25">
      <c r="A11" s="45">
        <v>8</v>
      </c>
      <c r="B11" s="45" t="str">
        <f>IF(ISERROR(INDEX('Miljövärden urval för publ'!$A$2:$AD$475,MATCH($A11,'Miljövärden urval för publ'!$U$2:$U$476,0),1)),"",INDEX('Miljövärden urval för publ'!$A$2:$AD$475,MATCH($A11,'Miljövärden urval för publ'!$U$2:$U$476,0),1))</f>
        <v>Arvika Fjärrvärme AB</v>
      </c>
      <c r="C11" s="45" t="str">
        <f>IF(ISERROR(INDEX('Miljövärden urval för publ'!$A$2:$AD$475,MATCH($A11,'Miljövärden urval för publ'!$U$2:$U$476,0),2)),"",INDEX('Miljövärden urval för publ'!$A$2:$AD$475,MATCH($A11,'Miljövärden urval för publ'!$U$2:$U$476,0),2))</f>
        <v>Arvika</v>
      </c>
      <c r="D11" s="45">
        <f>IF(ISERROR(VLOOKUP($C11,'Miljövärden urval för publ'!$B$2:$H$490,MATCH(D$4,'Miljövärden urval för publ'!$B$2:$H$2,0),FALSE)),"",VLOOKUP($C11,'Miljövärden urval för publ'!$B$2:$H$490,MATCH(D$4,'Miljövärden urval för publ'!$B$2:$H$2,0),FALSE))</f>
        <v>0.16083700000000001</v>
      </c>
      <c r="E11" s="45">
        <f>IF(ISERROR(VLOOKUP($C11,'Miljövärden urval för publ'!$B$2:$H$490,MATCH(E$4,'Miljövärden urval för publ'!$B$2:$H$2,0),FALSE)),"",VLOOKUP($C11,'Miljövärden urval för publ'!$B$2:$H$490,MATCH(E$4,'Miljövärden urval för publ'!$B$2:$H$2,0),FALSE))</f>
        <v>28.589500000000001</v>
      </c>
      <c r="F11" s="45">
        <f>IF(ISERROR(VLOOKUP($C11,'Miljövärden urval för publ'!$B$2:$H$490,MATCH(F$4,'Miljövärden urval för publ'!$B$2:$H$2,0),FALSE)),"",VLOOKUP($C11,'Miljövärden urval för publ'!$B$2:$H$490,MATCH(F$4,'Miljövärden urval för publ'!$B$2:$H$2,0),FALSE))</f>
        <v>9.0661799999999992</v>
      </c>
      <c r="G11" s="45">
        <f>IF(ISERROR(VLOOKUP($C11,'Miljövärden urval för publ'!$B$2:$H$490,MATCH(G$4,'Miljövärden urval för publ'!$B$2:$H$2,0),FALSE)),"",VLOOKUP($C11,'Miljövärden urval för publ'!$B$2:$H$490,MATCH(G$4,'Miljövärden urval för publ'!$B$2:$H$2,0),FALSE))</f>
        <v>4.5054400000000001E-2</v>
      </c>
    </row>
    <row r="12" spans="1:7" x14ac:dyDescent="0.25">
      <c r="A12" s="45">
        <v>9</v>
      </c>
      <c r="B12" s="45" t="str">
        <f>IF(ISERROR(INDEX('Miljövärden urval för publ'!$A$2:$AD$475,MATCH($A12,'Miljövärden urval för publ'!$U$2:$U$476,0),1)),"",INDEX('Miljövärden urval för publ'!$A$2:$AD$475,MATCH($A12,'Miljövärden urval för publ'!$U$2:$U$476,0),1))</f>
        <v>Bengtsfors Energi</v>
      </c>
      <c r="C12" s="45" t="str">
        <f>IF(ISERROR(INDEX('Miljövärden urval för publ'!$A$2:$AD$475,MATCH($A12,'Miljövärden urval för publ'!$U$2:$U$476,0),2)),"",INDEX('Miljövärden urval för publ'!$A$2:$AD$475,MATCH($A12,'Miljövärden urval för publ'!$U$2:$U$476,0),2))</f>
        <v>Bengtsfors</v>
      </c>
      <c r="D12" s="45">
        <f>IF(ISERROR(VLOOKUP($C12,'Miljövärden urval för publ'!$B$2:$H$490,MATCH(D$4,'Miljövärden urval för publ'!$B$2:$H$2,0),FALSE)),"",VLOOKUP($C12,'Miljövärden urval för publ'!$B$2:$H$490,MATCH(D$4,'Miljövärden urval för publ'!$B$2:$H$2,0),FALSE))</f>
        <v>0.16558999999999999</v>
      </c>
      <c r="E12" s="45">
        <f>IF(ISERROR(VLOOKUP($C12,'Miljövärden urval för publ'!$B$2:$H$490,MATCH(E$4,'Miljövärden urval för publ'!$B$2:$H$2,0),FALSE)),"",VLOOKUP($C12,'Miljövärden urval för publ'!$B$2:$H$490,MATCH(E$4,'Miljövärden urval för publ'!$B$2:$H$2,0),FALSE))</f>
        <v>15.974500000000001</v>
      </c>
      <c r="F12" s="45">
        <f>IF(ISERROR(VLOOKUP($C12,'Miljövärden urval för publ'!$B$2:$H$490,MATCH(F$4,'Miljövärden urval för publ'!$B$2:$H$2,0),FALSE)),"",VLOOKUP($C12,'Miljövärden urval för publ'!$B$2:$H$490,MATCH(F$4,'Miljövärden urval för publ'!$B$2:$H$2,0),FALSE))</f>
        <v>15.5486</v>
      </c>
      <c r="G12" s="45">
        <f>IF(ISERROR(VLOOKUP($C12,'Miljövärden urval för publ'!$B$2:$H$490,MATCH(G$4,'Miljövärden urval för publ'!$B$2:$H$2,0),FALSE)),"",VLOOKUP($C12,'Miljövärden urval för publ'!$B$2:$H$490,MATCH(G$4,'Miljövärden urval för publ'!$B$2:$H$2,0),FALSE))</f>
        <v>2.0876800000000001E-2</v>
      </c>
    </row>
    <row r="13" spans="1:7" x14ac:dyDescent="0.25">
      <c r="A13" s="45">
        <v>10</v>
      </c>
      <c r="B13" s="45" t="str">
        <f>IF(ISERROR(INDEX('Miljövärden urval för publ'!$A$2:$AD$475,MATCH($A13,'Miljövärden urval för publ'!$U$2:$U$476,0),1)),"",INDEX('Miljövärden urval för publ'!$A$2:$AD$475,MATCH($A13,'Miljövärden urval för publ'!$U$2:$U$476,0),1))</f>
        <v>Bionär Närvärme AB</v>
      </c>
      <c r="C13" s="45" t="str">
        <f>IF(ISERROR(INDEX('Miljövärden urval för publ'!$A$2:$AD$475,MATCH($A13,'Miljövärden urval för publ'!$U$2:$U$476,0),2)),"",INDEX('Miljövärden urval för publ'!$A$2:$AD$475,MATCH($A13,'Miljövärden urval för publ'!$U$2:$U$476,0),2))</f>
        <v>Bergby</v>
      </c>
      <c r="D13" s="45">
        <f>IF(ISERROR(VLOOKUP($C13,'Miljövärden urval för publ'!$B$2:$H$490,MATCH(D$4,'Miljövärden urval för publ'!$B$2:$H$2,0),FALSE)),"",VLOOKUP($C13,'Miljövärden urval för publ'!$B$2:$H$490,MATCH(D$4,'Miljövärden urval för publ'!$B$2:$H$2,0),FALSE))</f>
        <v>0.19484799999999999</v>
      </c>
      <c r="E13" s="45">
        <f>IF(ISERROR(VLOOKUP($C13,'Miljövärden urval för publ'!$B$2:$H$490,MATCH(E$4,'Miljövärden urval för publ'!$B$2:$H$2,0),FALSE)),"",VLOOKUP($C13,'Miljövärden urval för publ'!$B$2:$H$490,MATCH(E$4,'Miljövärden urval för publ'!$B$2:$H$2,0),FALSE))</f>
        <v>23.0303</v>
      </c>
      <c r="F13" s="45">
        <f>IF(ISERROR(VLOOKUP($C13,'Miljövärden urval för publ'!$B$2:$H$490,MATCH(F$4,'Miljövärden urval för publ'!$B$2:$H$2,0),FALSE)),"",VLOOKUP($C13,'Miljövärden urval för publ'!$B$2:$H$490,MATCH(F$4,'Miljövärden urval för publ'!$B$2:$H$2,0),FALSE))</f>
        <v>16.2624</v>
      </c>
      <c r="G13" s="45">
        <f>IF(ISERROR(VLOOKUP($C13,'Miljövärden urval för publ'!$B$2:$H$490,MATCH(G$4,'Miljövärden urval för publ'!$B$2:$H$2,0),FALSE)),"",VLOOKUP($C13,'Miljövärden urval för publ'!$B$2:$H$490,MATCH(G$4,'Miljövärden urval för publ'!$B$2:$H$2,0),FALSE))</f>
        <v>4.8780499999999997E-2</v>
      </c>
    </row>
    <row r="14" spans="1:7" x14ac:dyDescent="0.25">
      <c r="A14" s="45">
        <v>11</v>
      </c>
      <c r="B14" s="45" t="str">
        <f>IF(ISERROR(INDEX('Miljövärden urval för publ'!$A$2:$AD$475,MATCH($A14,'Miljövärden urval för publ'!$U$2:$U$476,0),1)),"",INDEX('Miljövärden urval för publ'!$A$2:$AD$475,MATCH($A14,'Miljövärden urval för publ'!$U$2:$U$476,0),1))</f>
        <v>Bionär Närvärme AB</v>
      </c>
      <c r="C14" s="45" t="str">
        <f>IF(ISERROR(INDEX('Miljövärden urval för publ'!$A$2:$AD$475,MATCH($A14,'Miljövärden urval för publ'!$U$2:$U$476,0),2)),"",INDEX('Miljövärden urval för publ'!$A$2:$AD$475,MATCH($A14,'Miljövärden urval för publ'!$U$2:$U$476,0),2))</f>
        <v>Bällinge</v>
      </c>
      <c r="D14" s="45">
        <f>IF(ISERROR(VLOOKUP($C14,'Miljövärden urval för publ'!$B$2:$H$490,MATCH(D$4,'Miljövärden urval för publ'!$B$2:$H$2,0),FALSE)),"",VLOOKUP($C14,'Miljövärden urval för publ'!$B$2:$H$490,MATCH(D$4,'Miljövärden urval för publ'!$B$2:$H$2,0),FALSE))</f>
        <v>0.12725</v>
      </c>
      <c r="E14" s="45">
        <f>IF(ISERROR(VLOOKUP($C14,'Miljövärden urval för publ'!$B$2:$H$490,MATCH(E$4,'Miljövärden urval för publ'!$B$2:$H$2,0),FALSE)),"",VLOOKUP($C14,'Miljövärden urval för publ'!$B$2:$H$490,MATCH(E$4,'Miljövärden urval för publ'!$B$2:$H$2,0),FALSE))</f>
        <v>6.6814999999999998</v>
      </c>
      <c r="F14" s="45">
        <f>IF(ISERROR(VLOOKUP($C14,'Miljövärden urval för publ'!$B$2:$H$490,MATCH(F$4,'Miljövärden urval för publ'!$B$2:$H$2,0),FALSE)),"",VLOOKUP($C14,'Miljövärden urval för publ'!$B$2:$H$490,MATCH(F$4,'Miljövärden urval för publ'!$B$2:$H$2,0),FALSE))</f>
        <v>14.95</v>
      </c>
      <c r="G14" s="45">
        <f>IF(ISERROR(VLOOKUP($C14,'Miljövärden urval för publ'!$B$2:$H$490,MATCH(G$4,'Miljövärden urval för publ'!$B$2:$H$2,0),FALSE)),"",VLOOKUP($C14,'Miljövärden urval för publ'!$B$2:$H$490,MATCH(G$4,'Miljövärden urval för publ'!$B$2:$H$2,0),FALSE))</f>
        <v>0</v>
      </c>
    </row>
    <row r="15" spans="1:7" x14ac:dyDescent="0.25">
      <c r="A15" s="45">
        <v>12</v>
      </c>
      <c r="B15" s="45" t="str">
        <f>IF(ISERROR(INDEX('Miljövärden urval för publ'!$A$2:$AD$475,MATCH($A15,'Miljövärden urval för publ'!$U$2:$U$476,0),1)),"",INDEX('Miljövärden urval för publ'!$A$2:$AD$475,MATCH($A15,'Miljövärden urval för publ'!$U$2:$U$476,0),1))</f>
        <v>Bionär Närvärme AB</v>
      </c>
      <c r="C15" s="45" t="str">
        <f>IF(ISERROR(INDEX('Miljövärden urval för publ'!$A$2:$AD$475,MATCH($A15,'Miljövärden urval för publ'!$U$2:$U$476,0),2)),"",INDEX('Miljövärden urval för publ'!$A$2:$AD$475,MATCH($A15,'Miljövärden urval för publ'!$U$2:$U$476,0),2))</f>
        <v>Forsbacka</v>
      </c>
      <c r="D15" s="45">
        <f>IF(ISERROR(VLOOKUP($C15,'Miljövärden urval för publ'!$B$2:$H$490,MATCH(D$4,'Miljövärden urval för publ'!$B$2:$H$2,0),FALSE)),"",VLOOKUP($C15,'Miljövärden urval för publ'!$B$2:$H$490,MATCH(D$4,'Miljövärden urval för publ'!$B$2:$H$2,0),FALSE))</f>
        <v>0.19012299999999999</v>
      </c>
      <c r="E15" s="45">
        <f>IF(ISERROR(VLOOKUP($C15,'Miljövärden urval för publ'!$B$2:$H$490,MATCH(E$4,'Miljövärden urval för publ'!$B$2:$H$2,0),FALSE)),"",VLOOKUP($C15,'Miljövärden urval för publ'!$B$2:$H$490,MATCH(E$4,'Miljövärden urval för publ'!$B$2:$H$2,0),FALSE))</f>
        <v>40.3748</v>
      </c>
      <c r="F15" s="45">
        <f>IF(ISERROR(VLOOKUP($C15,'Miljövärden urval för publ'!$B$2:$H$490,MATCH(F$4,'Miljövärden urval för publ'!$B$2:$H$2,0),FALSE)),"",VLOOKUP($C15,'Miljövärden urval för publ'!$B$2:$H$490,MATCH(F$4,'Miljövärden urval för publ'!$B$2:$H$2,0),FALSE))</f>
        <v>11.812799999999999</v>
      </c>
      <c r="G15" s="45">
        <f>IF(ISERROR(VLOOKUP($C15,'Miljövärden urval för publ'!$B$2:$H$490,MATCH(G$4,'Miljövärden urval för publ'!$B$2:$H$2,0),FALSE)),"",VLOOKUP($C15,'Miljövärden urval för publ'!$B$2:$H$490,MATCH(G$4,'Miljövärden urval för publ'!$B$2:$H$2,0),FALSE))</f>
        <v>0.13636400000000001</v>
      </c>
    </row>
    <row r="16" spans="1:7" x14ac:dyDescent="0.25">
      <c r="A16" s="45">
        <v>13</v>
      </c>
      <c r="B16" s="45" t="str">
        <f>IF(ISERROR(INDEX('Miljövärden urval för publ'!$A$2:$AD$475,MATCH($A16,'Miljövärden urval för publ'!$U$2:$U$476,0),1)),"",INDEX('Miljövärden urval för publ'!$A$2:$AD$475,MATCH($A16,'Miljövärden urval för publ'!$U$2:$U$476,0),1))</f>
        <v>Bionär Närvärme AB</v>
      </c>
      <c r="C16" s="45" t="str">
        <f>IF(ISERROR(INDEX('Miljövärden urval för publ'!$A$2:$AD$475,MATCH($A16,'Miljövärden urval för publ'!$U$2:$U$476,0),2)),"",INDEX('Miljövärden urval för publ'!$A$2:$AD$475,MATCH($A16,'Miljövärden urval för publ'!$U$2:$U$476,0),2))</f>
        <v>Hedesunda</v>
      </c>
      <c r="D16" s="45">
        <f>IF(ISERROR(VLOOKUP($C16,'Miljövärden urval för publ'!$B$2:$H$490,MATCH(D$4,'Miljövärden urval för publ'!$B$2:$H$2,0),FALSE)),"",VLOOKUP($C16,'Miljövärden urval för publ'!$B$2:$H$490,MATCH(D$4,'Miljövärden urval för publ'!$B$2:$H$2,0),FALSE))</f>
        <v>0.27945900000000001</v>
      </c>
      <c r="E16" s="45">
        <f>IF(ISERROR(VLOOKUP($C16,'Miljövärden urval för publ'!$B$2:$H$490,MATCH(E$4,'Miljövärden urval för publ'!$B$2:$H$2,0),FALSE)),"",VLOOKUP($C16,'Miljövärden urval för publ'!$B$2:$H$490,MATCH(E$4,'Miljövärden urval för publ'!$B$2:$H$2,0),FALSE))</f>
        <v>43.185899999999997</v>
      </c>
      <c r="F16" s="45">
        <f>IF(ISERROR(VLOOKUP($C16,'Miljövärden urval för publ'!$B$2:$H$490,MATCH(F$4,'Miljövärden urval för publ'!$B$2:$H$2,0),FALSE)),"",VLOOKUP($C16,'Miljövärden urval för publ'!$B$2:$H$490,MATCH(F$4,'Miljövärden urval för publ'!$B$2:$H$2,0),FALSE))</f>
        <v>17.990500000000001</v>
      </c>
      <c r="G16" s="45">
        <f>IF(ISERROR(VLOOKUP($C16,'Miljövärden urval för publ'!$B$2:$H$490,MATCH(G$4,'Miljövärden urval för publ'!$B$2:$H$2,0),FALSE)),"",VLOOKUP($C16,'Miljövärden urval för publ'!$B$2:$H$490,MATCH(G$4,'Miljövärden urval för publ'!$B$2:$H$2,0),FALSE))</f>
        <v>0.1</v>
      </c>
    </row>
    <row r="17" spans="1:11" x14ac:dyDescent="0.25">
      <c r="A17" s="45">
        <v>14</v>
      </c>
      <c r="B17" s="45" t="str">
        <f>IF(ISERROR(INDEX('Miljövärden urval för publ'!$A$2:$AD$475,MATCH($A17,'Miljövärden urval för publ'!$U$2:$U$476,0),1)),"",INDEX('Miljövärden urval för publ'!$A$2:$AD$475,MATCH($A17,'Miljövärden urval för publ'!$U$2:$U$476,0),1))</f>
        <v>Bionär Närvärme AB</v>
      </c>
      <c r="C17" s="45" t="str">
        <f>IF(ISERROR(INDEX('Miljövärden urval för publ'!$A$2:$AD$475,MATCH($A17,'Miljövärden urval för publ'!$U$2:$U$476,0),2)),"",INDEX('Miljövärden urval för publ'!$A$2:$AD$475,MATCH($A17,'Miljövärden urval för publ'!$U$2:$U$476,0),2))</f>
        <v>Norrsundet</v>
      </c>
      <c r="D17" s="45">
        <f>IF(ISERROR(VLOOKUP($C17,'Miljövärden urval för publ'!$B$2:$H$490,MATCH(D$4,'Miljövärden urval för publ'!$B$2:$H$2,0),FALSE)),"",VLOOKUP($C17,'Miljövärden urval för publ'!$B$2:$H$490,MATCH(D$4,'Miljövärden urval för publ'!$B$2:$H$2,0),FALSE))</f>
        <v>0.19647100000000001</v>
      </c>
      <c r="E17" s="45">
        <f>IF(ISERROR(VLOOKUP($C17,'Miljövärden urval för publ'!$B$2:$H$490,MATCH(E$4,'Miljövärden urval för publ'!$B$2:$H$2,0),FALSE)),"",VLOOKUP($C17,'Miljövärden urval för publ'!$B$2:$H$490,MATCH(E$4,'Miljövärden urval för publ'!$B$2:$H$2,0),FALSE))</f>
        <v>22.694700000000001</v>
      </c>
      <c r="F17" s="45">
        <f>IF(ISERROR(VLOOKUP($C17,'Miljövärden urval för publ'!$B$2:$H$490,MATCH(F$4,'Miljövärden urval för publ'!$B$2:$H$2,0),FALSE)),"",VLOOKUP($C17,'Miljövärden urval för publ'!$B$2:$H$490,MATCH(F$4,'Miljövärden urval för publ'!$B$2:$H$2,0),FALSE))</f>
        <v>16.5488</v>
      </c>
      <c r="G17" s="45">
        <f>IF(ISERROR(VLOOKUP($C17,'Miljövärden urval för publ'!$B$2:$H$490,MATCH(G$4,'Miljövärden urval för publ'!$B$2:$H$2,0),FALSE)),"",VLOOKUP($C17,'Miljövärden urval för publ'!$B$2:$H$490,MATCH(G$4,'Miljövärden urval för publ'!$B$2:$H$2,0),FALSE))</f>
        <v>4.5454500000000002E-2</v>
      </c>
    </row>
    <row r="18" spans="1:11" x14ac:dyDescent="0.25">
      <c r="A18" s="45">
        <v>15</v>
      </c>
      <c r="B18" s="45" t="str">
        <f>IF(ISERROR(INDEX('Miljövärden urval för publ'!$A$2:$AD$475,MATCH($A18,'Miljövärden urval för publ'!$U$2:$U$476,0),1)),"",INDEX('Miljövärden urval för publ'!$A$2:$AD$475,MATCH($A18,'Miljövärden urval för publ'!$U$2:$U$476,0),1))</f>
        <v>Bionär Närvärme AB</v>
      </c>
      <c r="C18" s="45" t="str">
        <f>IF(ISERROR(INDEX('Miljövärden urval för publ'!$A$2:$AD$475,MATCH($A18,'Miljövärden urval för publ'!$U$2:$U$476,0),2)),"",INDEX('Miljövärden urval för publ'!$A$2:$AD$475,MATCH($A18,'Miljövärden urval för publ'!$U$2:$U$476,0),2))</f>
        <v>Ockelbo</v>
      </c>
      <c r="D18" s="45">
        <f>IF(ISERROR(VLOOKUP($C18,'Miljövärden urval för publ'!$B$2:$H$490,MATCH(D$4,'Miljövärden urval för publ'!$B$2:$H$2,0),FALSE)),"",VLOOKUP($C18,'Miljövärden urval för publ'!$B$2:$H$490,MATCH(D$4,'Miljövärden urval för publ'!$B$2:$H$2,0),FALSE))</f>
        <v>7.8318200000000004E-2</v>
      </c>
      <c r="E18" s="45">
        <f>IF(ISERROR(VLOOKUP($C18,'Miljövärden urval för publ'!$B$2:$H$490,MATCH(E$4,'Miljövärden urval för publ'!$B$2:$H$2,0),FALSE)),"",VLOOKUP($C18,'Miljövärden urval för publ'!$B$2:$H$490,MATCH(E$4,'Miljövärden urval för publ'!$B$2:$H$2,0),FALSE))</f>
        <v>19.4848</v>
      </c>
      <c r="F18" s="45">
        <f>IF(ISERROR(VLOOKUP($C18,'Miljövärden urval för publ'!$B$2:$H$490,MATCH(F$4,'Miljövärden urval för publ'!$B$2:$H$2,0),FALSE)),"",VLOOKUP($C18,'Miljövärden urval för publ'!$B$2:$H$490,MATCH(F$4,'Miljövärden urval för publ'!$B$2:$H$2,0),FALSE))</f>
        <v>11.5748</v>
      </c>
      <c r="G18" s="45">
        <f>IF(ISERROR(VLOOKUP($C18,'Miljövärden urval för publ'!$B$2:$H$490,MATCH(G$4,'Miljövärden urval för publ'!$B$2:$H$2,0),FALSE)),"",VLOOKUP($C18,'Miljövärden urval för publ'!$B$2:$H$490,MATCH(G$4,'Miljövärden urval för publ'!$B$2:$H$2,0),FALSE))</f>
        <v>1.46628E-2</v>
      </c>
    </row>
    <row r="19" spans="1:11" x14ac:dyDescent="0.25">
      <c r="A19" s="45">
        <v>16</v>
      </c>
      <c r="B19" s="45" t="str">
        <f>IF(ISERROR(INDEX('Miljövärden urval för publ'!$A$2:$AD$475,MATCH($A19,'Miljövärden urval för publ'!$U$2:$U$476,0),1)),"",INDEX('Miljövärden urval för publ'!$A$2:$AD$475,MATCH($A19,'Miljövärden urval för publ'!$U$2:$U$476,0),1))</f>
        <v>Bionär Närvärme AB</v>
      </c>
      <c r="C19" s="45" t="str">
        <f>IF(ISERROR(INDEX('Miljövärden urval för publ'!$A$2:$AD$475,MATCH($A19,'Miljövärden urval för publ'!$U$2:$U$476,0),2)),"",INDEX('Miljövärden urval för publ'!$A$2:$AD$475,MATCH($A19,'Miljövärden urval för publ'!$U$2:$U$476,0),2))</f>
        <v>Skutskär</v>
      </c>
      <c r="D19" s="45">
        <f>IF(ISERROR(VLOOKUP($C19,'Miljövärden urval för publ'!$B$2:$H$490,MATCH(D$4,'Miljövärden urval för publ'!$B$2:$H$2,0),FALSE)),"",VLOOKUP($C19,'Miljövärden urval för publ'!$B$2:$H$490,MATCH(D$4,'Miljövärden urval för publ'!$B$2:$H$2,0),FALSE))</f>
        <v>1.1810999999999999E-5</v>
      </c>
      <c r="E19" s="45">
        <f>IF(ISERROR(VLOOKUP($C19,'Miljövärden urval för publ'!$B$2:$H$490,MATCH(E$4,'Miljövärden urval för publ'!$B$2:$H$2,0),FALSE)),"",VLOOKUP($C19,'Miljövärden urval för publ'!$B$2:$H$490,MATCH(E$4,'Miljövärden urval för publ'!$B$2:$H$2,0),FALSE))</f>
        <v>0</v>
      </c>
      <c r="F19" s="45">
        <f>IF(ISERROR(VLOOKUP($C19,'Miljövärden urval för publ'!$B$2:$H$490,MATCH(F$4,'Miljövärden urval för publ'!$B$2:$H$2,0),FALSE)),"",VLOOKUP($C19,'Miljövärden urval för publ'!$B$2:$H$490,MATCH(F$4,'Miljövärden urval för publ'!$B$2:$H$2,0),FALSE))</f>
        <v>0</v>
      </c>
      <c r="G19" s="45">
        <f>IF(ISERROR(VLOOKUP($C19,'Miljövärden urval för publ'!$B$2:$H$490,MATCH(G$4,'Miljövärden urval för publ'!$B$2:$H$2,0),FALSE)),"",VLOOKUP($C19,'Miljövärden urval för publ'!$B$2:$H$490,MATCH(G$4,'Miljövärden urval för publ'!$B$2:$H$2,0),FALSE))</f>
        <v>0</v>
      </c>
    </row>
    <row r="20" spans="1:11" x14ac:dyDescent="0.25">
      <c r="A20" s="45">
        <v>17</v>
      </c>
      <c r="B20" s="45" t="str">
        <f>IF(ISERROR(INDEX('Miljövärden urval för publ'!$A$2:$AD$475,MATCH($A20,'Miljövärden urval för publ'!$U$2:$U$476,0),1)),"",INDEX('Miljövärden urval för publ'!$A$2:$AD$475,MATCH($A20,'Miljövärden urval för publ'!$U$2:$U$476,0),1))</f>
        <v>Bionär Närvärme AB</v>
      </c>
      <c r="C20" s="45" t="str">
        <f>IF(ISERROR(INDEX('Miljövärden urval för publ'!$A$2:$AD$475,MATCH($A20,'Miljövärden urval för publ'!$U$2:$U$476,0),2)),"",INDEX('Miljövärden urval för publ'!$A$2:$AD$475,MATCH($A20,'Miljövärden urval för publ'!$U$2:$U$476,0),2))</f>
        <v>Söderfors</v>
      </c>
      <c r="D20" s="45">
        <f>IF(ISERROR(VLOOKUP($C20,'Miljövärden urval för publ'!$B$2:$H$490,MATCH(D$4,'Miljövärden urval för publ'!$B$2:$H$2,0),FALSE)),"",VLOOKUP($C20,'Miljövärden urval för publ'!$B$2:$H$490,MATCH(D$4,'Miljövärden urval för publ'!$B$2:$H$2,0),FALSE))</f>
        <v>0.15803300000000001</v>
      </c>
      <c r="E20" s="45">
        <f>IF(ISERROR(VLOOKUP($C20,'Miljövärden urval för publ'!$B$2:$H$490,MATCH(E$4,'Miljövärden urval för publ'!$B$2:$H$2,0),FALSE)),"",VLOOKUP($C20,'Miljövärden urval för publ'!$B$2:$H$490,MATCH(E$4,'Miljövärden urval för publ'!$B$2:$H$2,0),FALSE))</f>
        <v>11.7538</v>
      </c>
      <c r="F20" s="45">
        <f>IF(ISERROR(VLOOKUP($C20,'Miljövärden urval för publ'!$B$2:$H$490,MATCH(F$4,'Miljövärden urval för publ'!$B$2:$H$2,0),FALSE)),"",VLOOKUP($C20,'Miljövärden urval för publ'!$B$2:$H$490,MATCH(F$4,'Miljövärden urval för publ'!$B$2:$H$2,0),FALSE))</f>
        <v>16.759499999999999</v>
      </c>
      <c r="G20" s="45">
        <f>IF(ISERROR(VLOOKUP($C20,'Miljövärden urval för publ'!$B$2:$H$490,MATCH(G$4,'Miljövärden urval för publ'!$B$2:$H$2,0),FALSE)),"",VLOOKUP($C20,'Miljövärden urval för publ'!$B$2:$H$490,MATCH(G$4,'Miljövärden urval för publ'!$B$2:$H$2,0),FALSE))</f>
        <v>1.2500000000000001E-2</v>
      </c>
    </row>
    <row r="21" spans="1:11" x14ac:dyDescent="0.25">
      <c r="A21" s="45">
        <v>18</v>
      </c>
      <c r="B21" s="45" t="str">
        <f>IF(ISERROR(INDEX('Miljövärden urval för publ'!$A$2:$AD$475,MATCH($A21,'Miljövärden urval för publ'!$U$2:$U$476,0),1)),"",INDEX('Miljövärden urval för publ'!$A$2:$AD$475,MATCH($A21,'Miljövärden urval för publ'!$U$2:$U$476,0),1))</f>
        <v>Bionär Närvärme AB</v>
      </c>
      <c r="C21" s="45" t="str">
        <f>IF(ISERROR(INDEX('Miljövärden urval för publ'!$A$2:$AD$475,MATCH($A21,'Miljövärden urval för publ'!$U$2:$U$476,0),2)),"",INDEX('Miljövärden urval för publ'!$A$2:$AD$475,MATCH($A21,'Miljövärden urval för publ'!$U$2:$U$476,0),2))</f>
        <v>Vänge</v>
      </c>
      <c r="D21" s="45">
        <f>IF(ISERROR(VLOOKUP($C21,'Miljövärden urval för publ'!$B$2:$H$490,MATCH(D$4,'Miljövärden urval för publ'!$B$2:$H$2,0),FALSE)),"",VLOOKUP($C21,'Miljövärden urval för publ'!$B$2:$H$490,MATCH(D$4,'Miljövärden urval för publ'!$B$2:$H$2,0),FALSE))</f>
        <v>0.17391300000000001</v>
      </c>
      <c r="E21" s="45">
        <f>IF(ISERROR(VLOOKUP($C21,'Miljövärden urval för publ'!$B$2:$H$490,MATCH(E$4,'Miljövärden urval för publ'!$B$2:$H$2,0),FALSE)),"",VLOOKUP($C21,'Miljövärden urval för publ'!$B$2:$H$490,MATCH(E$4,'Miljövärden urval för publ'!$B$2:$H$2,0),FALSE))</f>
        <v>18.29</v>
      </c>
      <c r="F21" s="45">
        <f>IF(ISERROR(VLOOKUP($C21,'Miljövärden urval för publ'!$B$2:$H$490,MATCH(F$4,'Miljövärden urval för publ'!$B$2:$H$2,0),FALSE)),"",VLOOKUP($C21,'Miljövärden urval för publ'!$B$2:$H$490,MATCH(F$4,'Miljövärden urval för publ'!$B$2:$H$2,0),FALSE))</f>
        <v>15.622999999999999</v>
      </c>
      <c r="G21" s="45">
        <f>IF(ISERROR(VLOOKUP($C21,'Miljövärden urval för publ'!$B$2:$H$490,MATCH(G$4,'Miljövärden urval för publ'!$B$2:$H$2,0),FALSE)),"",VLOOKUP($C21,'Miljövärden urval för publ'!$B$2:$H$490,MATCH(G$4,'Miljövärden urval för publ'!$B$2:$H$2,0),FALSE))</f>
        <v>3.5714299999999997E-2</v>
      </c>
    </row>
    <row r="22" spans="1:11" x14ac:dyDescent="0.25">
      <c r="A22" s="45">
        <v>19</v>
      </c>
      <c r="B22" s="45" t="str">
        <f>IF(ISERROR(INDEX('Miljövärden urval för publ'!$A$2:$AD$475,MATCH($A22,'Miljövärden urval för publ'!$U$2:$U$476,0),1)),"",INDEX('Miljövärden urval för publ'!$A$2:$AD$475,MATCH($A22,'Miljövärden urval för publ'!$U$2:$U$476,0),1))</f>
        <v>Bionär Närvärme AB</v>
      </c>
      <c r="C22" s="45" t="str">
        <f>IF(ISERROR(INDEX('Miljövärden urval för publ'!$A$2:$AD$475,MATCH($A22,'Miljövärden urval för publ'!$U$2:$U$476,0),2)),"",INDEX('Miljövärden urval för publ'!$A$2:$AD$475,MATCH($A22,'Miljövärden urval för publ'!$U$2:$U$476,0),2))</f>
        <v>Älvkarleby</v>
      </c>
      <c r="D22" s="45">
        <f>IF(ISERROR(VLOOKUP($C22,'Miljövärden urval för publ'!$B$2:$H$490,MATCH(D$4,'Miljövärden urval för publ'!$B$2:$H$2,0),FALSE)),"",VLOOKUP($C22,'Miljövärden urval för publ'!$B$2:$H$490,MATCH(D$4,'Miljövärden urval för publ'!$B$2:$H$2,0),FALSE))</f>
        <v>0.175345</v>
      </c>
      <c r="E22" s="45">
        <f>IF(ISERROR(VLOOKUP($C22,'Miljövärden urval för publ'!$B$2:$H$490,MATCH(E$4,'Miljövärden urval för publ'!$B$2:$H$2,0),FALSE)),"",VLOOKUP($C22,'Miljövärden urval för publ'!$B$2:$H$490,MATCH(E$4,'Miljövärden urval för publ'!$B$2:$H$2,0),FALSE))</f>
        <v>16.5093</v>
      </c>
      <c r="F22" s="45">
        <f>IF(ISERROR(VLOOKUP($C22,'Miljövärden urval för publ'!$B$2:$H$490,MATCH(F$4,'Miljövärden urval för publ'!$B$2:$H$2,0),FALSE)),"",VLOOKUP($C22,'Miljövärden urval för publ'!$B$2:$H$490,MATCH(F$4,'Miljövärden urval för publ'!$B$2:$H$2,0),FALSE))</f>
        <v>16.8734</v>
      </c>
      <c r="G22" s="45">
        <f>IF(ISERROR(VLOOKUP($C22,'Miljövärden urval för publ'!$B$2:$H$490,MATCH(G$4,'Miljövärden urval för publ'!$B$2:$H$2,0),FALSE)),"",VLOOKUP($C22,'Miljövärden urval för publ'!$B$2:$H$490,MATCH(G$4,'Miljövärden urval för publ'!$B$2:$H$2,0),FALSE))</f>
        <v>2.6666700000000002E-2</v>
      </c>
    </row>
    <row r="23" spans="1:11" x14ac:dyDescent="0.25">
      <c r="A23" s="45">
        <v>20</v>
      </c>
      <c r="B23" s="45" t="str">
        <f>IF(ISERROR(INDEX('Miljövärden urval för publ'!$A$2:$AD$475,MATCH($A23,'Miljövärden urval för publ'!$U$2:$U$476,0),1)),"",INDEX('Miljövärden urval för publ'!$A$2:$AD$475,MATCH($A23,'Miljövärden urval för publ'!$U$2:$U$476,0),1))</f>
        <v>Bollnäs Energi AB</v>
      </c>
      <c r="C23" s="45" t="str">
        <f>IF(ISERROR(INDEX('Miljövärden urval för publ'!$A$2:$AD$475,MATCH($A23,'Miljövärden urval för publ'!$U$2:$U$476,0),2)),"",INDEX('Miljövärden urval för publ'!$A$2:$AD$475,MATCH($A23,'Miljövärden urval för publ'!$U$2:$U$476,0),2))</f>
        <v>Arbrå</v>
      </c>
      <c r="D23" s="45">
        <f>IF(ISERROR(VLOOKUP($C23,'Miljövärden urval för publ'!$B$2:$H$490,MATCH(D$4,'Miljövärden urval för publ'!$B$2:$H$2,0),FALSE)),"",VLOOKUP($C23,'Miljövärden urval för publ'!$B$2:$H$490,MATCH(D$4,'Miljövärden urval för publ'!$B$2:$H$2,0),FALSE))</f>
        <v>0.117575</v>
      </c>
      <c r="E23" s="45">
        <f>IF(ISERROR(VLOOKUP($C23,'Miljövärden urval för publ'!$B$2:$H$490,MATCH(E$4,'Miljövärden urval för publ'!$B$2:$H$2,0),FALSE)),"",VLOOKUP($C23,'Miljövärden urval för publ'!$B$2:$H$490,MATCH(E$4,'Miljövärden urval för publ'!$B$2:$H$2,0),FALSE))</f>
        <v>25.167300000000001</v>
      </c>
      <c r="F23" s="45">
        <f>IF(ISERROR(VLOOKUP($C23,'Miljövärden urval för publ'!$B$2:$H$490,MATCH(F$4,'Miljövärden urval för publ'!$B$2:$H$2,0),FALSE)),"",VLOOKUP($C23,'Miljövärden urval för publ'!$B$2:$H$490,MATCH(F$4,'Miljövärden urval för publ'!$B$2:$H$2,0),FALSE))</f>
        <v>8.9618500000000001</v>
      </c>
      <c r="G23" s="45">
        <f>IF(ISERROR(VLOOKUP($C23,'Miljövärden urval för publ'!$B$2:$H$490,MATCH(G$4,'Miljövärden urval för publ'!$B$2:$H$2,0),FALSE)),"",VLOOKUP($C23,'Miljövärden urval för publ'!$B$2:$H$490,MATCH(G$4,'Miljövärden urval för publ'!$B$2:$H$2,0),FALSE))</f>
        <v>3.0287100000000001E-2</v>
      </c>
      <c r="K23" s="68"/>
    </row>
    <row r="24" spans="1:11" x14ac:dyDescent="0.25">
      <c r="A24" s="45">
        <v>21</v>
      </c>
      <c r="B24" s="45" t="str">
        <f>IF(ISERROR(INDEX('Miljövärden urval för publ'!$A$2:$AD$475,MATCH($A24,'Miljövärden urval för publ'!$U$2:$U$476,0),1)),"",INDEX('Miljövärden urval för publ'!$A$2:$AD$475,MATCH($A24,'Miljövärden urval för publ'!$U$2:$U$476,0),1))</f>
        <v>Bollnäs Energi AB</v>
      </c>
      <c r="C24" s="45" t="str">
        <f>IF(ISERROR(INDEX('Miljövärden urval för publ'!$A$2:$AD$475,MATCH($A24,'Miljövärden urval för publ'!$U$2:$U$476,0),2)),"",INDEX('Miljövärden urval för publ'!$A$2:$AD$475,MATCH($A24,'Miljövärden urval för publ'!$U$2:$U$476,0),2))</f>
        <v>Bollnäs</v>
      </c>
      <c r="D24" s="45">
        <f>IF(ISERROR(VLOOKUP($C24,'Miljövärden urval för publ'!$B$2:$H$490,MATCH(D$4,'Miljövärden urval för publ'!$B$2:$H$2,0),FALSE)),"",VLOOKUP($C24,'Miljövärden urval för publ'!$B$2:$H$490,MATCH(D$4,'Miljövärden urval för publ'!$B$2:$H$2,0),FALSE))</f>
        <v>0.168877</v>
      </c>
      <c r="E24" s="45">
        <f>IF(ISERROR(VLOOKUP($C24,'Miljövärden urval för publ'!$B$2:$H$490,MATCH(E$4,'Miljövärden urval för publ'!$B$2:$H$2,0),FALSE)),"",VLOOKUP($C24,'Miljövärden urval för publ'!$B$2:$H$490,MATCH(E$4,'Miljövärden urval för publ'!$B$2:$H$2,0),FALSE))</f>
        <v>80.2941</v>
      </c>
      <c r="F24" s="45">
        <f>IF(ISERROR(VLOOKUP($C24,'Miljövärden urval för publ'!$B$2:$H$490,MATCH(F$4,'Miljövärden urval för publ'!$B$2:$H$2,0),FALSE)),"",VLOOKUP($C24,'Miljövärden urval för publ'!$B$2:$H$490,MATCH(F$4,'Miljövärden urval för publ'!$B$2:$H$2,0),FALSE))</f>
        <v>4.2751000000000001</v>
      </c>
      <c r="G24" s="45">
        <f>IF(ISERROR(VLOOKUP($C24,'Miljövärden urval för publ'!$B$2:$H$490,MATCH(G$4,'Miljövärden urval för publ'!$B$2:$H$2,0),FALSE)),"",VLOOKUP($C24,'Miljövärden urval för publ'!$B$2:$H$490,MATCH(G$4,'Miljövärden urval för publ'!$B$2:$H$2,0),FALSE))</f>
        <v>3.05274E-2</v>
      </c>
    </row>
    <row r="25" spans="1:11" x14ac:dyDescent="0.25">
      <c r="A25" s="45">
        <v>22</v>
      </c>
      <c r="B25" s="45" t="str">
        <f>IF(ISERROR(INDEX('Miljövärden urval för publ'!$A$2:$AD$475,MATCH($A25,'Miljövärden urval för publ'!$U$2:$U$476,0),1)),"",INDEX('Miljövärden urval för publ'!$A$2:$AD$475,MATCH($A25,'Miljövärden urval för publ'!$U$2:$U$476,0),1))</f>
        <v>Bollnäs Energi AB</v>
      </c>
      <c r="C25" s="45" t="str">
        <f>IF(ISERROR(INDEX('Miljövärden urval för publ'!$A$2:$AD$475,MATCH($A25,'Miljövärden urval för publ'!$U$2:$U$476,0),2)),"",INDEX('Miljövärden urval för publ'!$A$2:$AD$475,MATCH($A25,'Miljövärden urval för publ'!$U$2:$U$476,0),2))</f>
        <v>Kilafors</v>
      </c>
      <c r="D25" s="45">
        <f>IF(ISERROR(VLOOKUP($C25,'Miljövärden urval för publ'!$B$2:$H$490,MATCH(D$4,'Miljövärden urval för publ'!$B$2:$H$2,0),FALSE)),"",VLOOKUP($C25,'Miljövärden urval för publ'!$B$2:$H$490,MATCH(D$4,'Miljövärden urval för publ'!$B$2:$H$2,0),FALSE))</f>
        <v>0.150505</v>
      </c>
      <c r="E25" s="45">
        <f>IF(ISERROR(VLOOKUP($C25,'Miljövärden urval för publ'!$B$2:$H$490,MATCH(E$4,'Miljövärden urval för publ'!$B$2:$H$2,0),FALSE)),"",VLOOKUP($C25,'Miljövärden urval för publ'!$B$2:$H$490,MATCH(E$4,'Miljövärden urval för publ'!$B$2:$H$2,0),FALSE))</f>
        <v>29.020199999999999</v>
      </c>
      <c r="F25" s="45">
        <f>IF(ISERROR(VLOOKUP($C25,'Miljövärden urval för publ'!$B$2:$H$490,MATCH(F$4,'Miljövärden urval för publ'!$B$2:$H$2,0),FALSE)),"",VLOOKUP($C25,'Miljövärden urval för publ'!$B$2:$H$490,MATCH(F$4,'Miljövärden urval för publ'!$B$2:$H$2,0),FALSE))</f>
        <v>8.4547500000000007</v>
      </c>
      <c r="G25" s="45">
        <f>IF(ISERROR(VLOOKUP($C25,'Miljövärden urval för publ'!$B$2:$H$490,MATCH(G$4,'Miljövärden urval för publ'!$B$2:$H$2,0),FALSE)),"",VLOOKUP($C25,'Miljövärden urval för publ'!$B$2:$H$490,MATCH(G$4,'Miljövärden urval för publ'!$B$2:$H$2,0),FALSE))</f>
        <v>3.7612699999999999E-2</v>
      </c>
    </row>
    <row r="26" spans="1:11" x14ac:dyDescent="0.25">
      <c r="A26" s="45">
        <v>23</v>
      </c>
      <c r="B26" s="45" t="str">
        <f>IF(ISERROR(INDEX('Miljövärden urval för publ'!$A$2:$AD$475,MATCH($A26,'Miljövärden urval för publ'!$U$2:$U$476,0),1)),"",INDEX('Miljövärden urval för publ'!$A$2:$AD$475,MATCH($A26,'Miljövärden urval för publ'!$U$2:$U$476,0),1))</f>
        <v>Borgholm Energi AB</v>
      </c>
      <c r="C26" s="45" t="str">
        <f>IF(ISERROR(INDEX('Miljövärden urval för publ'!$A$2:$AD$475,MATCH($A26,'Miljövärden urval för publ'!$U$2:$U$476,0),2)),"",INDEX('Miljövärden urval för publ'!$A$2:$AD$475,MATCH($A26,'Miljövärden urval för publ'!$U$2:$U$476,0),2))</f>
        <v>Borgholm</v>
      </c>
      <c r="D26" s="45">
        <f>IF(ISERROR(VLOOKUP($C26,'Miljövärden urval för publ'!$B$2:$H$490,MATCH(D$4,'Miljövärden urval för publ'!$B$2:$H$2,0),FALSE)),"",VLOOKUP($C26,'Miljövärden urval för publ'!$B$2:$H$490,MATCH(D$4,'Miljövärden urval för publ'!$B$2:$H$2,0),FALSE))</f>
        <v>0.102285</v>
      </c>
      <c r="E26" s="45">
        <f>IF(ISERROR(VLOOKUP($C26,'Miljövärden urval för publ'!$B$2:$H$490,MATCH(E$4,'Miljövärden urval för publ'!$B$2:$H$2,0),FALSE)),"",VLOOKUP($C26,'Miljövärden urval för publ'!$B$2:$H$490,MATCH(E$4,'Miljövärden urval för publ'!$B$2:$H$2,0),FALSE))</f>
        <v>18.0779</v>
      </c>
      <c r="F26" s="45">
        <f>IF(ISERROR(VLOOKUP($C26,'Miljövärden urval för publ'!$B$2:$H$490,MATCH(F$4,'Miljövärden urval för publ'!$B$2:$H$2,0),FALSE)),"",VLOOKUP($C26,'Miljövärden urval för publ'!$B$2:$H$490,MATCH(F$4,'Miljövärden urval för publ'!$B$2:$H$2,0),FALSE))</f>
        <v>7.2887700000000004</v>
      </c>
      <c r="G26" s="45">
        <f>IF(ISERROR(VLOOKUP($C26,'Miljövärden urval för publ'!$B$2:$H$490,MATCH(G$4,'Miljövärden urval för publ'!$B$2:$H$2,0),FALSE)),"",VLOOKUP($C26,'Miljövärden urval för publ'!$B$2:$H$490,MATCH(G$4,'Miljövärden urval för publ'!$B$2:$H$2,0),FALSE))</f>
        <v>1.11247E-2</v>
      </c>
    </row>
    <row r="27" spans="1:11" x14ac:dyDescent="0.25">
      <c r="A27" s="45">
        <v>24</v>
      </c>
      <c r="B27" s="45" t="str">
        <f>IF(ISERROR(INDEX('Miljövärden urval för publ'!$A$2:$AD$475,MATCH($A27,'Miljövärden urval för publ'!$U$2:$U$476,0),1)),"",INDEX('Miljövärden urval för publ'!$A$2:$AD$475,MATCH($A27,'Miljövärden urval för publ'!$U$2:$U$476,0),1))</f>
        <v>Borgholm Energi AB</v>
      </c>
      <c r="C27" s="45" t="str">
        <f>IF(ISERROR(INDEX('Miljövärden urval för publ'!$A$2:$AD$475,MATCH($A27,'Miljövärden urval för publ'!$U$2:$U$476,0),2)),"",INDEX('Miljövärden urval för publ'!$A$2:$AD$475,MATCH($A27,'Miljövärden urval för publ'!$U$2:$U$476,0),2))</f>
        <v>Löttorp</v>
      </c>
      <c r="D27" s="45">
        <f>IF(ISERROR(VLOOKUP($C27,'Miljövärden urval för publ'!$B$2:$H$490,MATCH(D$4,'Miljövärden urval för publ'!$B$2:$H$2,0),FALSE)),"",VLOOKUP($C27,'Miljövärden urval för publ'!$B$2:$H$490,MATCH(D$4,'Miljövärden urval för publ'!$B$2:$H$2,0),FALSE))</f>
        <v>0.14815</v>
      </c>
      <c r="E27" s="45">
        <f>IF(ISERROR(VLOOKUP($C27,'Miljövärden urval för publ'!$B$2:$H$490,MATCH(E$4,'Miljövärden urval för publ'!$B$2:$H$2,0),FALSE)),"",VLOOKUP($C27,'Miljövärden urval för publ'!$B$2:$H$490,MATCH(E$4,'Miljövärden urval för publ'!$B$2:$H$2,0),FALSE))</f>
        <v>29.427099999999999</v>
      </c>
      <c r="F27" s="45">
        <f>IF(ISERROR(VLOOKUP($C27,'Miljövärden urval för publ'!$B$2:$H$490,MATCH(F$4,'Miljövärden urval för publ'!$B$2:$H$2,0),FALSE)),"",VLOOKUP($C27,'Miljövärden urval för publ'!$B$2:$H$490,MATCH(F$4,'Miljövärden urval för publ'!$B$2:$H$2,0),FALSE))</f>
        <v>8.9620800000000003</v>
      </c>
      <c r="G27" s="45">
        <f>IF(ISERROR(VLOOKUP($C27,'Miljövärden urval för publ'!$B$2:$H$490,MATCH(G$4,'Miljövärden urval för publ'!$B$2:$H$2,0),FALSE)),"",VLOOKUP($C27,'Miljövärden urval för publ'!$B$2:$H$490,MATCH(G$4,'Miljövärden urval för publ'!$B$2:$H$2,0),FALSE))</f>
        <v>4.1641999999999998E-2</v>
      </c>
    </row>
    <row r="28" spans="1:11" x14ac:dyDescent="0.25">
      <c r="A28" s="45">
        <v>25</v>
      </c>
      <c r="B28" s="45" t="str">
        <f>IF(ISERROR(INDEX('Miljövärden urval för publ'!$A$2:$AD$475,MATCH($A28,'Miljövärden urval för publ'!$U$2:$U$476,0),1)),"",INDEX('Miljövärden urval för publ'!$A$2:$AD$475,MATCH($A28,'Miljövärden urval för publ'!$U$2:$U$476,0),1))</f>
        <v>Borlänge Energi AB</v>
      </c>
      <c r="C28" s="45" t="str">
        <f>IF(ISERROR(INDEX('Miljövärden urval för publ'!$A$2:$AD$475,MATCH($A28,'Miljövärden urval för publ'!$U$2:$U$476,0),2)),"",INDEX('Miljövärden urval för publ'!$A$2:$AD$475,MATCH($A28,'Miljövärden urval för publ'!$U$2:$U$476,0),2))</f>
        <v>Borlänge</v>
      </c>
      <c r="D28" s="45">
        <f>IF(ISERROR(VLOOKUP($C28,'Miljövärden urval för publ'!$B$2:$H$490,MATCH(D$4,'Miljövärden urval för publ'!$B$2:$H$2,0),FALSE)),"",VLOOKUP($C28,'Miljövärden urval för publ'!$B$2:$H$490,MATCH(D$4,'Miljövärden urval för publ'!$B$2:$H$2,0),FALSE))</f>
        <v>7.2776999999999994E-2</v>
      </c>
      <c r="E28" s="45">
        <f>IF(ISERROR(VLOOKUP($C28,'Miljövärden urval för publ'!$B$2:$H$490,MATCH(E$4,'Miljövärden urval för publ'!$B$2:$H$2,0),FALSE)),"",VLOOKUP($C28,'Miljövärden urval för publ'!$B$2:$H$490,MATCH(E$4,'Miljövärden urval för publ'!$B$2:$H$2,0),FALSE))</f>
        <v>42.388500000000001</v>
      </c>
      <c r="F28" s="45">
        <f>IF(ISERROR(VLOOKUP($C28,'Miljövärden urval för publ'!$B$2:$H$490,MATCH(F$4,'Miljövärden urval för publ'!$B$2:$H$2,0),FALSE)),"",VLOOKUP($C28,'Miljövärden urval för publ'!$B$2:$H$490,MATCH(F$4,'Miljövärden urval för publ'!$B$2:$H$2,0),FALSE))</f>
        <v>4.9349499999999997</v>
      </c>
      <c r="G28" s="45">
        <f>IF(ISERROR(VLOOKUP($C28,'Miljövärden urval för publ'!$B$2:$H$490,MATCH(G$4,'Miljövärden urval för publ'!$B$2:$H$2,0),FALSE)),"",VLOOKUP($C28,'Miljövärden urval för publ'!$B$2:$H$490,MATCH(G$4,'Miljövärden urval för publ'!$B$2:$H$2,0),FALSE))</f>
        <v>8.8817199999999992E-3</v>
      </c>
    </row>
    <row r="29" spans="1:11" x14ac:dyDescent="0.25">
      <c r="A29" s="45">
        <v>26</v>
      </c>
      <c r="B29" s="45" t="str">
        <f>IF(ISERROR(INDEX('Miljövärden urval för publ'!$A$2:$AD$475,MATCH($A29,'Miljövärden urval för publ'!$U$2:$U$476,0),1)),"",INDEX('Miljövärden urval för publ'!$A$2:$AD$475,MATCH($A29,'Miljövärden urval för publ'!$U$2:$U$476,0),1))</f>
        <v>Borlänge Energi AB</v>
      </c>
      <c r="C29" s="45" t="str">
        <f>IF(ISERROR(INDEX('Miljövärden urval för publ'!$A$2:$AD$475,MATCH($A29,'Miljövärden urval för publ'!$U$2:$U$476,0),2)),"",INDEX('Miljövärden urval för publ'!$A$2:$AD$475,MATCH($A29,'Miljövärden urval för publ'!$U$2:$U$476,0),2))</f>
        <v>Ornäs</v>
      </c>
      <c r="D29" s="45">
        <f>IF(ISERROR(VLOOKUP($C29,'Miljövärden urval för publ'!$B$2:$H$490,MATCH(D$4,'Miljövärden urval för publ'!$B$2:$H$2,0),FALSE)),"",VLOOKUP($C29,'Miljövärden urval för publ'!$B$2:$H$490,MATCH(D$4,'Miljövärden urval för publ'!$B$2:$H$2,0),FALSE))</f>
        <v>0.143234</v>
      </c>
      <c r="E29" s="45">
        <f>IF(ISERROR(VLOOKUP($C29,'Miljövärden urval för publ'!$B$2:$H$490,MATCH(E$4,'Miljövärden urval för publ'!$B$2:$H$2,0),FALSE)),"",VLOOKUP($C29,'Miljövärden urval för publ'!$B$2:$H$490,MATCH(E$4,'Miljövärden urval för publ'!$B$2:$H$2,0),FALSE))</f>
        <v>8.8101199999999995</v>
      </c>
      <c r="F29" s="45">
        <f>IF(ISERROR(VLOOKUP($C29,'Miljövärden urval för publ'!$B$2:$H$490,MATCH(F$4,'Miljövärden urval för publ'!$B$2:$H$2,0),FALSE)),"",VLOOKUP($C29,'Miljövärden urval för publ'!$B$2:$H$490,MATCH(F$4,'Miljövärden urval för publ'!$B$2:$H$2,0),FALSE))</f>
        <v>15.8727</v>
      </c>
      <c r="G29" s="45">
        <f>IF(ISERROR(VLOOKUP($C29,'Miljövärden urval för publ'!$B$2:$H$490,MATCH(G$4,'Miljövärden urval för publ'!$B$2:$H$2,0),FALSE)),"",VLOOKUP($C29,'Miljövärden urval för publ'!$B$2:$H$490,MATCH(G$4,'Miljövärden urval för publ'!$B$2:$H$2,0),FALSE))</f>
        <v>5.4121600000000001E-3</v>
      </c>
    </row>
    <row r="30" spans="1:11" x14ac:dyDescent="0.25">
      <c r="A30" s="45">
        <v>27</v>
      </c>
      <c r="B30" s="45" t="str">
        <f>IF(ISERROR(INDEX('Miljövärden urval för publ'!$A$2:$AD$475,MATCH($A30,'Miljövärden urval för publ'!$U$2:$U$476,0),1)),"",INDEX('Miljövärden urval för publ'!$A$2:$AD$475,MATCH($A30,'Miljövärden urval för publ'!$U$2:$U$476,0),1))</f>
        <v>Borlänge Energi AB</v>
      </c>
      <c r="C30" s="45" t="str">
        <f>IF(ISERROR(INDEX('Miljövärden urval för publ'!$A$2:$AD$475,MATCH($A30,'Miljövärden urval för publ'!$U$2:$U$476,0),2)),"",INDEX('Miljövärden urval för publ'!$A$2:$AD$475,MATCH($A30,'Miljövärden urval för publ'!$U$2:$U$476,0),2))</f>
        <v>Torsång</v>
      </c>
      <c r="D30" s="45">
        <f>IF(ISERROR(VLOOKUP($C30,'Miljövärden urval för publ'!$B$2:$H$490,MATCH(D$4,'Miljövärden urval för publ'!$B$2:$H$2,0),FALSE)),"",VLOOKUP($C30,'Miljövärden urval för publ'!$B$2:$H$490,MATCH(D$4,'Miljövärden urval för publ'!$B$2:$H$2,0),FALSE))</f>
        <v>0.29693999999999998</v>
      </c>
      <c r="E30" s="45">
        <f>IF(ISERROR(VLOOKUP($C30,'Miljövärden urval för publ'!$B$2:$H$490,MATCH(E$4,'Miljövärden urval för publ'!$B$2:$H$2,0),FALSE)),"",VLOOKUP($C30,'Miljövärden urval för publ'!$B$2:$H$490,MATCH(E$4,'Miljövärden urval för publ'!$B$2:$H$2,0),FALSE))</f>
        <v>11.9726</v>
      </c>
      <c r="F30" s="45">
        <f>IF(ISERROR(VLOOKUP($C30,'Miljövärden urval för publ'!$B$2:$H$490,MATCH(F$4,'Miljövärden urval för publ'!$B$2:$H$2,0),FALSE)),"",VLOOKUP($C30,'Miljövärden urval för publ'!$B$2:$H$490,MATCH(F$4,'Miljövärden urval för publ'!$B$2:$H$2,0),FALSE))</f>
        <v>20.038599999999999</v>
      </c>
      <c r="G30" s="45">
        <f>IF(ISERROR(VLOOKUP($C30,'Miljövärden urval för publ'!$B$2:$H$490,MATCH(G$4,'Miljövärden urval för publ'!$B$2:$H$2,0),FALSE)),"",VLOOKUP($C30,'Miljövärden urval för publ'!$B$2:$H$490,MATCH(G$4,'Miljövärden urval för publ'!$B$2:$H$2,0),FALSE))</f>
        <v>7.0731700000000002E-3</v>
      </c>
    </row>
    <row r="31" spans="1:11" x14ac:dyDescent="0.25">
      <c r="A31" s="45">
        <v>28</v>
      </c>
      <c r="B31" s="45" t="str">
        <f>IF(ISERROR(INDEX('Miljövärden urval för publ'!$A$2:$AD$475,MATCH($A31,'Miljövärden urval för publ'!$U$2:$U$476,0),1)),"",INDEX('Miljövärden urval för publ'!$A$2:$AD$475,MATCH($A31,'Miljövärden urval för publ'!$U$2:$U$476,0),1))</f>
        <v>Borås Energi och Miljö AB</v>
      </c>
      <c r="C31" s="45" t="str">
        <f>IF(ISERROR(INDEX('Miljövärden urval för publ'!$A$2:$AD$475,MATCH($A31,'Miljövärden urval för publ'!$U$2:$U$476,0),2)),"",INDEX('Miljövärden urval för publ'!$A$2:$AD$475,MATCH($A31,'Miljövärden urval för publ'!$U$2:$U$476,0),2))</f>
        <v>Borås</v>
      </c>
      <c r="D31" s="45">
        <f>IF(ISERROR(VLOOKUP($C31,'Miljövärden urval för publ'!$B$2:$H$490,MATCH(D$4,'Miljövärden urval för publ'!$B$2:$H$2,0),FALSE)),"",VLOOKUP($C31,'Miljövärden urval för publ'!$B$2:$H$490,MATCH(D$4,'Miljövärden urval för publ'!$B$2:$H$2,0),FALSE))</f>
        <v>0.10535899999999999</v>
      </c>
      <c r="E31" s="45">
        <f>IF(ISERROR(VLOOKUP($C31,'Miljövärden urval för publ'!$B$2:$H$490,MATCH(E$4,'Miljövärden urval för publ'!$B$2:$H$2,0),FALSE)),"",VLOOKUP($C31,'Miljövärden urval för publ'!$B$2:$H$490,MATCH(E$4,'Miljövärden urval för publ'!$B$2:$H$2,0),FALSE))</f>
        <v>55.017699999999998</v>
      </c>
      <c r="F31" s="45">
        <f>IF(ISERROR(VLOOKUP($C31,'Miljövärden urval för publ'!$B$2:$H$490,MATCH(F$4,'Miljövärden urval för publ'!$B$2:$H$2,0),FALSE)),"",VLOOKUP($C31,'Miljövärden urval för publ'!$B$2:$H$490,MATCH(F$4,'Miljövärden urval för publ'!$B$2:$H$2,0),FALSE))</f>
        <v>6.2607400000000002</v>
      </c>
      <c r="G31" s="45">
        <f>IF(ISERROR(VLOOKUP($C31,'Miljövärden urval för publ'!$B$2:$H$490,MATCH(G$4,'Miljövärden urval för publ'!$B$2:$H$2,0),FALSE)),"",VLOOKUP($C31,'Miljövärden urval för publ'!$B$2:$H$490,MATCH(G$4,'Miljövärden urval för publ'!$B$2:$H$2,0),FALSE))</f>
        <v>4.9259799999999999E-2</v>
      </c>
    </row>
    <row r="32" spans="1:11" x14ac:dyDescent="0.25">
      <c r="A32" s="45">
        <v>29</v>
      </c>
      <c r="B32" s="45" t="str">
        <f>IF(ISERROR(INDEX('Miljövärden urval för publ'!$A$2:$AD$475,MATCH($A32,'Miljövärden urval för publ'!$U$2:$U$476,0),1)),"",INDEX('Miljövärden urval för publ'!$A$2:$AD$475,MATCH($A32,'Miljövärden urval för publ'!$U$2:$U$476,0),1))</f>
        <v>Borås Energi och Miljö AB</v>
      </c>
      <c r="C32" s="45" t="str">
        <f>IF(ISERROR(INDEX('Miljövärden urval för publ'!$A$2:$AD$475,MATCH($A32,'Miljövärden urval för publ'!$U$2:$U$476,0),2)),"",INDEX('Miljövärden urval för publ'!$A$2:$AD$475,MATCH($A32,'Miljövärden urval för publ'!$U$2:$U$476,0),2))</f>
        <v>Fristad</v>
      </c>
      <c r="D32" s="45">
        <f>IF(ISERROR(VLOOKUP($C32,'Miljövärden urval för publ'!$B$2:$H$490,MATCH(D$4,'Miljövärden urval för publ'!$B$2:$H$2,0),FALSE)),"",VLOOKUP($C32,'Miljövärden urval för publ'!$B$2:$H$490,MATCH(D$4,'Miljövärden urval för publ'!$B$2:$H$2,0),FALSE))</f>
        <v>0.25746599999999997</v>
      </c>
      <c r="E32" s="45">
        <f>IF(ISERROR(VLOOKUP($C32,'Miljövärden urval för publ'!$B$2:$H$490,MATCH(E$4,'Miljövärden urval för publ'!$B$2:$H$2,0),FALSE)),"",VLOOKUP($C32,'Miljövärden urval för publ'!$B$2:$H$490,MATCH(E$4,'Miljövärden urval för publ'!$B$2:$H$2,0),FALSE))</f>
        <v>29.684000000000001</v>
      </c>
      <c r="F32" s="45">
        <f>IF(ISERROR(VLOOKUP($C32,'Miljövärden urval för publ'!$B$2:$H$490,MATCH(F$4,'Miljövärden urval för publ'!$B$2:$H$2,0),FALSE)),"",VLOOKUP($C32,'Miljövärden urval för publ'!$B$2:$H$490,MATCH(F$4,'Miljövärden urval för publ'!$B$2:$H$2,0),FALSE))</f>
        <v>18.6691</v>
      </c>
      <c r="G32" s="45">
        <f>IF(ISERROR(VLOOKUP($C32,'Miljövärden urval för publ'!$B$2:$H$490,MATCH(G$4,'Miljövärden urval för publ'!$B$2:$H$2,0),FALSE)),"",VLOOKUP($C32,'Miljövärden urval för publ'!$B$2:$H$490,MATCH(G$4,'Miljövärden urval för publ'!$B$2:$H$2,0),FALSE))</f>
        <v>4.9766499999999998E-2</v>
      </c>
    </row>
    <row r="33" spans="1:7" x14ac:dyDescent="0.25">
      <c r="A33" s="45">
        <v>30</v>
      </c>
      <c r="B33" s="45" t="str">
        <f>IF(ISERROR(INDEX('Miljövärden urval för publ'!$A$2:$AD$475,MATCH($A33,'Miljövärden urval för publ'!$U$2:$U$476,0),1)),"",INDEX('Miljövärden urval för publ'!$A$2:$AD$475,MATCH($A33,'Miljövärden urval för publ'!$U$2:$U$476,0),1))</f>
        <v>Bromölla Fjärrvärme AB</v>
      </c>
      <c r="C33" s="45" t="str">
        <f>IF(ISERROR(INDEX('Miljövärden urval för publ'!$A$2:$AD$475,MATCH($A33,'Miljövärden urval för publ'!$U$2:$U$476,0),2)),"",INDEX('Miljövärden urval för publ'!$A$2:$AD$475,MATCH($A33,'Miljövärden urval för publ'!$U$2:$U$476,0),2))</f>
        <v>Bromölla</v>
      </c>
      <c r="D33" s="45">
        <f>IF(ISERROR(VLOOKUP($C33,'Miljövärden urval för publ'!$B$2:$H$490,MATCH(D$4,'Miljövärden urval för publ'!$B$2:$H$2,0),FALSE)),"",VLOOKUP($C33,'Miljövärden urval för publ'!$B$2:$H$490,MATCH(D$4,'Miljövärden urval för publ'!$B$2:$H$2,0),FALSE))</f>
        <v>0.62161900000000003</v>
      </c>
      <c r="E33" s="45">
        <f>IF(ISERROR(VLOOKUP($C33,'Miljövärden urval för publ'!$B$2:$H$490,MATCH(E$4,'Miljövärden urval för publ'!$B$2:$H$2,0),FALSE)),"",VLOOKUP($C33,'Miljövärden urval för publ'!$B$2:$H$490,MATCH(E$4,'Miljövärden urval för publ'!$B$2:$H$2,0),FALSE))</f>
        <v>148.197</v>
      </c>
      <c r="F33" s="45">
        <f>IF(ISERROR(VLOOKUP($C33,'Miljövärden urval för publ'!$B$2:$H$490,MATCH(F$4,'Miljövärden urval för publ'!$B$2:$H$2,0),FALSE)),"",VLOOKUP($C33,'Miljövärden urval för publ'!$B$2:$H$490,MATCH(F$4,'Miljövärden urval för publ'!$B$2:$H$2,0),FALSE))</f>
        <v>12.5007</v>
      </c>
      <c r="G33" s="45">
        <f>IF(ISERROR(VLOOKUP($C33,'Miljövärden urval för publ'!$B$2:$H$490,MATCH(G$4,'Miljövärden urval för publ'!$B$2:$H$2,0),FALSE)),"",VLOOKUP($C33,'Miljövärden urval för publ'!$B$2:$H$490,MATCH(G$4,'Miljövärden urval för publ'!$B$2:$H$2,0),FALSE))</f>
        <v>0.40304000000000001</v>
      </c>
    </row>
    <row r="34" spans="1:7" x14ac:dyDescent="0.25">
      <c r="A34" s="45">
        <v>31</v>
      </c>
      <c r="B34" s="45" t="str">
        <f>IF(ISERROR(INDEX('Miljövärden urval för publ'!$A$2:$AD$475,MATCH($A34,'Miljövärden urval för publ'!$U$2:$U$476,0),1)),"",INDEX('Miljövärden urval för publ'!$A$2:$AD$475,MATCH($A34,'Miljövärden urval för publ'!$U$2:$U$476,0),1))</f>
        <v>C4 Energi AB</v>
      </c>
      <c r="C34" s="45" t="str">
        <f>IF(ISERROR(INDEX('Miljövärden urval för publ'!$A$2:$AD$475,MATCH($A34,'Miljövärden urval för publ'!$U$2:$U$476,0),2)),"",INDEX('Miljövärden urval för publ'!$A$2:$AD$475,MATCH($A34,'Miljövärden urval för publ'!$U$2:$U$476,0),2))</f>
        <v>Fjälkinge</v>
      </c>
      <c r="D34" s="45">
        <f>IF(ISERROR(VLOOKUP($C34,'Miljövärden urval för publ'!$B$2:$H$490,MATCH(D$4,'Miljövärden urval för publ'!$B$2:$H$2,0),FALSE)),"",VLOOKUP($C34,'Miljövärden urval för publ'!$B$2:$H$490,MATCH(D$4,'Miljövärden urval för publ'!$B$2:$H$2,0),FALSE))</f>
        <v>0.127248</v>
      </c>
      <c r="E34" s="45">
        <f>IF(ISERROR(VLOOKUP($C34,'Miljövärden urval för publ'!$B$2:$H$490,MATCH(E$4,'Miljövärden urval för publ'!$B$2:$H$2,0),FALSE)),"",VLOOKUP($C34,'Miljövärden urval för publ'!$B$2:$H$490,MATCH(E$4,'Miljövärden urval för publ'!$B$2:$H$2,0),FALSE))</f>
        <v>23.537600000000001</v>
      </c>
      <c r="F34" s="45">
        <f>IF(ISERROR(VLOOKUP($C34,'Miljövärden urval för publ'!$B$2:$H$490,MATCH(F$4,'Miljövärden urval för publ'!$B$2:$H$2,0),FALSE)),"",VLOOKUP($C34,'Miljövärden urval för publ'!$B$2:$H$490,MATCH(F$4,'Miljövärden urval för publ'!$B$2:$H$2,0),FALSE))</f>
        <v>9.7936499999999995</v>
      </c>
      <c r="G34" s="45">
        <f>IF(ISERROR(VLOOKUP($C34,'Miljövärden urval för publ'!$B$2:$H$490,MATCH(G$4,'Miljövärden urval för publ'!$B$2:$H$2,0),FALSE)),"",VLOOKUP($C34,'Miljövärden urval för publ'!$B$2:$H$490,MATCH(G$4,'Miljövärden urval för publ'!$B$2:$H$2,0),FALSE))</f>
        <v>1.4152700000000001E-2</v>
      </c>
    </row>
    <row r="35" spans="1:7" x14ac:dyDescent="0.25">
      <c r="A35" s="45">
        <v>32</v>
      </c>
      <c r="B35" s="45" t="str">
        <f>IF(ISERROR(INDEX('Miljövärden urval för publ'!$A$2:$AD$475,MATCH($A35,'Miljövärden urval för publ'!$U$2:$U$476,0),1)),"",INDEX('Miljövärden urval för publ'!$A$2:$AD$475,MATCH($A35,'Miljövärden urval för publ'!$U$2:$U$476,0),1))</f>
        <v>C4 Energi AB</v>
      </c>
      <c r="C35" s="45" t="str">
        <f>IF(ISERROR(INDEX('Miljövärden urval för publ'!$A$2:$AD$475,MATCH($A35,'Miljövärden urval för publ'!$U$2:$U$476,0),2)),"",INDEX('Miljövärden urval för publ'!$A$2:$AD$475,MATCH($A35,'Miljövärden urval för publ'!$U$2:$U$476,0),2))</f>
        <v>Kristianstad</v>
      </c>
      <c r="D35" s="45">
        <f>IF(ISERROR(VLOOKUP($C35,'Miljövärden urval för publ'!$B$2:$H$490,MATCH(D$4,'Miljövärden urval för publ'!$B$2:$H$2,0),FALSE)),"",VLOOKUP($C35,'Miljövärden urval för publ'!$B$2:$H$490,MATCH(D$4,'Miljövärden urval för publ'!$B$2:$H$2,0),FALSE))</f>
        <v>4.8919900000000002E-2</v>
      </c>
      <c r="E35" s="45">
        <f>IF(ISERROR(VLOOKUP($C35,'Miljövärden urval för publ'!$B$2:$H$490,MATCH(E$4,'Miljövärden urval för publ'!$B$2:$H$2,0),FALSE)),"",VLOOKUP($C35,'Miljövärden urval för publ'!$B$2:$H$490,MATCH(E$4,'Miljövärden urval för publ'!$B$2:$H$2,0),FALSE))</f>
        <v>10.9582</v>
      </c>
      <c r="F35" s="45">
        <f>IF(ISERROR(VLOOKUP($C35,'Miljövärden urval för publ'!$B$2:$H$490,MATCH(F$4,'Miljövärden urval för publ'!$B$2:$H$2,0),FALSE)),"",VLOOKUP($C35,'Miljövärden urval för publ'!$B$2:$H$490,MATCH(F$4,'Miljövärden urval för publ'!$B$2:$H$2,0),FALSE))</f>
        <v>6.1197900000000001</v>
      </c>
      <c r="G35" s="45">
        <f>IF(ISERROR(VLOOKUP($C35,'Miljövärden urval för publ'!$B$2:$H$490,MATCH(G$4,'Miljövärden urval för publ'!$B$2:$H$2,0),FALSE)),"",VLOOKUP($C35,'Miljövärden urval för publ'!$B$2:$H$490,MATCH(G$4,'Miljövärden urval för publ'!$B$2:$H$2,0),FALSE))</f>
        <v>6.36952E-3</v>
      </c>
    </row>
    <row r="36" spans="1:7" x14ac:dyDescent="0.25">
      <c r="A36" s="45">
        <v>33</v>
      </c>
      <c r="B36" s="45" t="str">
        <f>IF(ISERROR(INDEX('Miljövärden urval för publ'!$A$2:$AD$475,MATCH($A36,'Miljövärden urval för publ'!$U$2:$U$476,0),1)),"",INDEX('Miljövärden urval för publ'!$A$2:$AD$475,MATCH($A36,'Miljövärden urval för publ'!$U$2:$U$476,0),1))</f>
        <v>Dala Energi Värme AB</v>
      </c>
      <c r="C36" s="45" t="str">
        <f>IF(ISERROR(INDEX('Miljövärden urval för publ'!$A$2:$AD$475,MATCH($A36,'Miljövärden urval för publ'!$U$2:$U$476,0),2)),"",INDEX('Miljövärden urval för publ'!$A$2:$AD$475,MATCH($A36,'Miljövärden urval för publ'!$U$2:$U$476,0),2))</f>
        <v>Insjön</v>
      </c>
      <c r="D36" s="45">
        <f>IF(ISERROR(VLOOKUP($C36,'Miljövärden urval för publ'!$B$2:$H$490,MATCH(D$4,'Miljövärden urval för publ'!$B$2:$H$2,0),FALSE)),"",VLOOKUP($C36,'Miljövärden urval för publ'!$B$2:$H$490,MATCH(D$4,'Miljövärden urval för publ'!$B$2:$H$2,0),FALSE))</f>
        <v>0.139765</v>
      </c>
      <c r="E36" s="45">
        <f>IF(ISERROR(VLOOKUP($C36,'Miljövärden urval för publ'!$B$2:$H$490,MATCH(E$4,'Miljövärden urval för publ'!$B$2:$H$2,0),FALSE)),"",VLOOKUP($C36,'Miljövärden urval för publ'!$B$2:$H$490,MATCH(E$4,'Miljövärden urval för publ'!$B$2:$H$2,0),FALSE))</f>
        <v>11.672499999999999</v>
      </c>
      <c r="F36" s="45">
        <f>IF(ISERROR(VLOOKUP($C36,'Miljövärden urval för publ'!$B$2:$H$490,MATCH(F$4,'Miljövärden urval för publ'!$B$2:$H$2,0),FALSE)),"",VLOOKUP($C36,'Miljövärden urval för publ'!$B$2:$H$490,MATCH(F$4,'Miljövärden urval för publ'!$B$2:$H$2,0),FALSE))</f>
        <v>15.1861</v>
      </c>
      <c r="G36" s="45">
        <f>IF(ISERROR(VLOOKUP($C36,'Miljövärden urval för publ'!$B$2:$H$490,MATCH(G$4,'Miljövärden urval för publ'!$B$2:$H$2,0),FALSE)),"",VLOOKUP($C36,'Miljövärden urval för publ'!$B$2:$H$490,MATCH(G$4,'Miljövärden urval för publ'!$B$2:$H$2,0),FALSE))</f>
        <v>2.8997799999999998E-3</v>
      </c>
    </row>
    <row r="37" spans="1:7" x14ac:dyDescent="0.25">
      <c r="A37" s="45">
        <v>34</v>
      </c>
      <c r="B37" s="45" t="str">
        <f>IF(ISERROR(INDEX('Miljövärden urval för publ'!$A$2:$AD$475,MATCH($A37,'Miljövärden urval för publ'!$U$2:$U$476,0),1)),"",INDEX('Miljövärden urval för publ'!$A$2:$AD$475,MATCH($A37,'Miljövärden urval för publ'!$U$2:$U$476,0),1))</f>
        <v>Dala Energi Värme AB</v>
      </c>
      <c r="C37" s="45" t="str">
        <f>IF(ISERROR(INDEX('Miljövärden urval för publ'!$A$2:$AD$475,MATCH($A37,'Miljövärden urval för publ'!$U$2:$U$476,0),2)),"",INDEX('Miljövärden urval för publ'!$A$2:$AD$475,MATCH($A37,'Miljövärden urval för publ'!$U$2:$U$476,0),2))</f>
        <v>Leksand</v>
      </c>
      <c r="D37" s="45">
        <f>IF(ISERROR(VLOOKUP($C37,'Miljövärden urval för publ'!$B$2:$H$490,MATCH(D$4,'Miljövärden urval för publ'!$B$2:$H$2,0),FALSE)),"",VLOOKUP($C37,'Miljövärden urval för publ'!$B$2:$H$490,MATCH(D$4,'Miljövärden urval för publ'!$B$2:$H$2,0),FALSE))</f>
        <v>8.6666099999999996E-2</v>
      </c>
      <c r="E37" s="45">
        <f>IF(ISERROR(VLOOKUP($C37,'Miljövärden urval för publ'!$B$2:$H$490,MATCH(E$4,'Miljövärden urval för publ'!$B$2:$H$2,0),FALSE)),"",VLOOKUP($C37,'Miljövärden urval för publ'!$B$2:$H$490,MATCH(E$4,'Miljövärden urval för publ'!$B$2:$H$2,0),FALSE))</f>
        <v>13.848000000000001</v>
      </c>
      <c r="F37" s="45">
        <f>IF(ISERROR(VLOOKUP($C37,'Miljövärden urval för publ'!$B$2:$H$490,MATCH(F$4,'Miljövärden urval för publ'!$B$2:$H$2,0),FALSE)),"",VLOOKUP($C37,'Miljövärden urval för publ'!$B$2:$H$490,MATCH(F$4,'Miljövärden urval för publ'!$B$2:$H$2,0),FALSE))</f>
        <v>8.8184500000000003</v>
      </c>
      <c r="G37" s="45">
        <f>IF(ISERROR(VLOOKUP($C37,'Miljövärden urval för publ'!$B$2:$H$490,MATCH(G$4,'Miljövärden urval för publ'!$B$2:$H$2,0),FALSE)),"",VLOOKUP($C37,'Miljövärden urval för publ'!$B$2:$H$490,MATCH(G$4,'Miljövärden urval för publ'!$B$2:$H$2,0),FALSE))</f>
        <v>6.7885599999999999E-3</v>
      </c>
    </row>
    <row r="38" spans="1:7" x14ac:dyDescent="0.25">
      <c r="A38" s="45">
        <v>35</v>
      </c>
      <c r="B38" s="45" t="str">
        <f>IF(ISERROR(INDEX('Miljövärden urval för publ'!$A$2:$AD$475,MATCH($A38,'Miljövärden urval för publ'!$U$2:$U$476,0),1)),"",INDEX('Miljövärden urval för publ'!$A$2:$AD$475,MATCH($A38,'Miljövärden urval för publ'!$U$2:$U$476,0),1))</f>
        <v>Degerfors Energi AB</v>
      </c>
      <c r="C38" s="45" t="str">
        <f>IF(ISERROR(INDEX('Miljövärden urval för publ'!$A$2:$AD$475,MATCH($A38,'Miljövärden urval för publ'!$U$2:$U$476,0),2)),"",INDEX('Miljövärden urval för publ'!$A$2:$AD$475,MATCH($A38,'Miljövärden urval för publ'!$U$2:$U$476,0),2))</f>
        <v>HVC Degerfors</v>
      </c>
      <c r="D38" s="45">
        <f>IF(ISERROR(VLOOKUP($C38,'Miljövärden urval för publ'!$B$2:$H$490,MATCH(D$4,'Miljövärden urval för publ'!$B$2:$H$2,0),FALSE)),"",VLOOKUP($C38,'Miljövärden urval för publ'!$B$2:$H$490,MATCH(D$4,'Miljövärden urval för publ'!$B$2:$H$2,0),FALSE))</f>
        <v>0.215256</v>
      </c>
      <c r="E38" s="45">
        <f>IF(ISERROR(VLOOKUP($C38,'Miljövärden urval för publ'!$B$2:$H$490,MATCH(E$4,'Miljövärden urval för publ'!$B$2:$H$2,0),FALSE)),"",VLOOKUP($C38,'Miljövärden urval för publ'!$B$2:$H$490,MATCH(E$4,'Miljövärden urval för publ'!$B$2:$H$2,0),FALSE))</f>
        <v>22.950099999999999</v>
      </c>
      <c r="F38" s="45">
        <f>IF(ISERROR(VLOOKUP($C38,'Miljövärden urval för publ'!$B$2:$H$490,MATCH(F$4,'Miljövärden urval för publ'!$B$2:$H$2,0),FALSE)),"",VLOOKUP($C38,'Miljövärden urval för publ'!$B$2:$H$490,MATCH(F$4,'Miljövärden urval för publ'!$B$2:$H$2,0),FALSE))</f>
        <v>16.791699999999999</v>
      </c>
      <c r="G38" s="45">
        <f>IF(ISERROR(VLOOKUP($C38,'Miljövärden urval för publ'!$B$2:$H$490,MATCH(G$4,'Miljövärden urval för publ'!$B$2:$H$2,0),FALSE)),"",VLOOKUP($C38,'Miljövärden urval för publ'!$B$2:$H$490,MATCH(G$4,'Miljövärden urval för publ'!$B$2:$H$2,0),FALSE))</f>
        <v>3.9411700000000001E-2</v>
      </c>
    </row>
    <row r="39" spans="1:7" x14ac:dyDescent="0.25">
      <c r="A39" s="45">
        <v>36</v>
      </c>
      <c r="B39" s="45" t="str">
        <f>IF(ISERROR(INDEX('Miljövärden urval för publ'!$A$2:$AD$475,MATCH($A39,'Miljövärden urval för publ'!$U$2:$U$476,0),1)),"",INDEX('Miljövärden urval för publ'!$A$2:$AD$475,MATCH($A39,'Miljövärden urval för publ'!$U$2:$U$476,0),1))</f>
        <v>Degerfors Energi AB</v>
      </c>
      <c r="C39" s="45" t="str">
        <f>IF(ISERROR(INDEX('Miljövärden urval för publ'!$A$2:$AD$475,MATCH($A39,'Miljövärden urval för publ'!$U$2:$U$476,0),2)),"",INDEX('Miljövärden urval för publ'!$A$2:$AD$475,MATCH($A39,'Miljövärden urval för publ'!$U$2:$U$476,0),2))</f>
        <v>Kvarnberg</v>
      </c>
      <c r="D39" s="45">
        <f>IF(ISERROR(VLOOKUP($C39,'Miljövärden urval för publ'!$B$2:$H$490,MATCH(D$4,'Miljövärden urval för publ'!$B$2:$H$2,0),FALSE)),"",VLOOKUP($C39,'Miljövärden urval för publ'!$B$2:$H$490,MATCH(D$4,'Miljövärden urval för publ'!$B$2:$H$2,0),FALSE))</f>
        <v>0.35722999999999999</v>
      </c>
      <c r="E39" s="45">
        <f>IF(ISERROR(VLOOKUP($C39,'Miljövärden urval för publ'!$B$2:$H$490,MATCH(E$4,'Miljövärden urval för publ'!$B$2:$H$2,0),FALSE)),"",VLOOKUP($C39,'Miljövärden urval för publ'!$B$2:$H$490,MATCH(E$4,'Miljövärden urval för publ'!$B$2:$H$2,0),FALSE))</f>
        <v>48.7408</v>
      </c>
      <c r="F39" s="45">
        <f>IF(ISERROR(VLOOKUP($C39,'Miljövärden urval för publ'!$B$2:$H$490,MATCH(F$4,'Miljövärden urval för publ'!$B$2:$H$2,0),FALSE)),"",VLOOKUP($C39,'Miljövärden urval för publ'!$B$2:$H$490,MATCH(F$4,'Miljövärden urval för publ'!$B$2:$H$2,0),FALSE))</f>
        <v>17.834199999999999</v>
      </c>
      <c r="G39" s="45">
        <f>IF(ISERROR(VLOOKUP($C39,'Miljövärden urval för publ'!$B$2:$H$490,MATCH(G$4,'Miljövärden urval för publ'!$B$2:$H$2,0),FALSE)),"",VLOOKUP($C39,'Miljövärden urval för publ'!$B$2:$H$490,MATCH(G$4,'Miljövärden urval för publ'!$B$2:$H$2,0),FALSE))</f>
        <v>9.3587699999999996E-2</v>
      </c>
    </row>
    <row r="40" spans="1:7" x14ac:dyDescent="0.25">
      <c r="A40" s="45">
        <v>37</v>
      </c>
      <c r="B40" s="45" t="str">
        <f>IF(ISERROR(INDEX('Miljövärden urval för publ'!$A$2:$AD$475,MATCH($A40,'Miljövärden urval för publ'!$U$2:$U$476,0),1)),"",INDEX('Miljövärden urval för publ'!$A$2:$AD$475,MATCH($A40,'Miljövärden urval för publ'!$U$2:$U$476,0),1))</f>
        <v>Degerfors Energi AB</v>
      </c>
      <c r="C40" s="45" t="str">
        <f>IF(ISERROR(INDEX('Miljövärden urval för publ'!$A$2:$AD$475,MATCH($A40,'Miljövärden urval för publ'!$U$2:$U$476,0),2)),"",INDEX('Miljövärden urval för publ'!$A$2:$AD$475,MATCH($A40,'Miljövärden urval för publ'!$U$2:$U$476,0),2))</f>
        <v>Svartå</v>
      </c>
      <c r="D40" s="45">
        <f>IF(ISERROR(VLOOKUP($C40,'Miljövärden urval för publ'!$B$2:$H$490,MATCH(D$4,'Miljövärden urval för publ'!$B$2:$H$2,0),FALSE)),"",VLOOKUP($C40,'Miljövärden urval för publ'!$B$2:$H$490,MATCH(D$4,'Miljövärden urval för publ'!$B$2:$H$2,0),FALSE))</f>
        <v>0.21291299999999999</v>
      </c>
      <c r="E40" s="45">
        <f>IF(ISERROR(VLOOKUP($C40,'Miljövärden urval för publ'!$B$2:$H$490,MATCH(E$4,'Miljövärden urval för publ'!$B$2:$H$2,0),FALSE)),"",VLOOKUP($C40,'Miljövärden urval för publ'!$B$2:$H$490,MATCH(E$4,'Miljövärden urval för publ'!$B$2:$H$2,0),FALSE))</f>
        <v>18.0565</v>
      </c>
      <c r="F40" s="45">
        <f>IF(ISERROR(VLOOKUP($C40,'Miljövärden urval för publ'!$B$2:$H$490,MATCH(F$4,'Miljövärden urval för publ'!$B$2:$H$2,0),FALSE)),"",VLOOKUP($C40,'Miljövärden urval för publ'!$B$2:$H$490,MATCH(F$4,'Miljövärden urval för publ'!$B$2:$H$2,0),FALSE))</f>
        <v>17.7456</v>
      </c>
      <c r="G40" s="45">
        <f>IF(ISERROR(VLOOKUP($C40,'Miljövärden urval för publ'!$B$2:$H$490,MATCH(G$4,'Miljövärden urval för publ'!$B$2:$H$2,0),FALSE)),"",VLOOKUP($C40,'Miljövärden urval för publ'!$B$2:$H$490,MATCH(G$4,'Miljövärden urval för publ'!$B$2:$H$2,0),FALSE))</f>
        <v>1.85571E-2</v>
      </c>
    </row>
    <row r="41" spans="1:7" x14ac:dyDescent="0.25">
      <c r="A41" s="45">
        <v>38</v>
      </c>
      <c r="B41" s="45" t="str">
        <f>IF(ISERROR(INDEX('Miljövärden urval för publ'!$A$2:$AD$475,MATCH($A41,'Miljövärden urval för publ'!$U$2:$U$476,0),1)),"",INDEX('Miljövärden urval för publ'!$A$2:$AD$475,MATCH($A41,'Miljövärden urval för publ'!$U$2:$U$476,0),1))</f>
        <v>Degerfors Energi AB</v>
      </c>
      <c r="C41" s="45" t="str">
        <f>IF(ISERROR(INDEX('Miljövärden urval för publ'!$A$2:$AD$475,MATCH($A41,'Miljövärden urval för publ'!$U$2:$U$476,0),2)),"",INDEX('Miljövärden urval för publ'!$A$2:$AD$475,MATCH($A41,'Miljövärden urval för publ'!$U$2:$U$476,0),2))</f>
        <v>Åtorp</v>
      </c>
      <c r="D41" s="45">
        <f>IF(ISERROR(VLOOKUP($C41,'Miljövärden urval för publ'!$B$2:$H$490,MATCH(D$4,'Miljövärden urval för publ'!$B$2:$H$2,0),FALSE)),"",VLOOKUP($C41,'Miljövärden urval för publ'!$B$2:$H$490,MATCH(D$4,'Miljövärden urval för publ'!$B$2:$H$2,0),FALSE))</f>
        <v>0.27279199999999998</v>
      </c>
      <c r="E41" s="45">
        <f>IF(ISERROR(VLOOKUP($C41,'Miljövärden urval för publ'!$B$2:$H$490,MATCH(E$4,'Miljövärden urval för publ'!$B$2:$H$2,0),FALSE)),"",VLOOKUP($C41,'Miljövärden urval för publ'!$B$2:$H$490,MATCH(E$4,'Miljövärden urval för publ'!$B$2:$H$2,0),FALSE))</f>
        <v>25.809200000000001</v>
      </c>
      <c r="F41" s="45">
        <f>IF(ISERROR(VLOOKUP($C41,'Miljövärden urval för publ'!$B$2:$H$490,MATCH(F$4,'Miljövärden urval för publ'!$B$2:$H$2,0),FALSE)),"",VLOOKUP($C41,'Miljövärden urval för publ'!$B$2:$H$490,MATCH(F$4,'Miljövärden urval för publ'!$B$2:$H$2,0),FALSE))</f>
        <v>21.6294</v>
      </c>
      <c r="G41" s="45">
        <f>IF(ISERROR(VLOOKUP($C41,'Miljövärden urval för publ'!$B$2:$H$490,MATCH(G$4,'Miljövärden urval för publ'!$B$2:$H$2,0),FALSE)),"",VLOOKUP($C41,'Miljövärden urval för publ'!$B$2:$H$490,MATCH(G$4,'Miljövärden urval för publ'!$B$2:$H$2,0),FALSE))</f>
        <v>2.75397E-2</v>
      </c>
    </row>
    <row r="42" spans="1:7" x14ac:dyDescent="0.25">
      <c r="A42" s="45">
        <v>39</v>
      </c>
      <c r="B42" s="45" t="str">
        <f>IF(ISERROR(INDEX('Miljövärden urval för publ'!$A$2:$AD$475,MATCH($A42,'Miljövärden urval för publ'!$U$2:$U$476,0),1)),"",INDEX('Miljövärden urval för publ'!$A$2:$AD$475,MATCH($A42,'Miljövärden urval för publ'!$U$2:$U$476,0),1))</f>
        <v>E.ON Värme Sverige AB</v>
      </c>
      <c r="C42" s="45" t="str">
        <f>IF(ISERROR(INDEX('Miljövärden urval för publ'!$A$2:$AD$475,MATCH($A42,'Miljövärden urval för publ'!$U$2:$U$476,0),2)),"",INDEX('Miljövärden urval för publ'!$A$2:$AD$475,MATCH($A42,'Miljövärden urval för publ'!$U$2:$U$476,0),2))</f>
        <v>Bara</v>
      </c>
      <c r="D42" s="45">
        <f>IF(ISERROR(VLOOKUP($C42,'Miljövärden urval för publ'!$B$2:$H$490,MATCH(D$4,'Miljövärden urval för publ'!$B$2:$H$2,0),FALSE)),"",VLOOKUP($C42,'Miljövärden urval för publ'!$B$2:$H$490,MATCH(D$4,'Miljövärden urval för publ'!$B$2:$H$2,0),FALSE))</f>
        <v>0.68936799999999998</v>
      </c>
      <c r="E42" s="45">
        <f>IF(ISERROR(VLOOKUP($C42,'Miljövärden urval för publ'!$B$2:$H$490,MATCH(E$4,'Miljövärden urval för publ'!$B$2:$H$2,0),FALSE)),"",VLOOKUP($C42,'Miljövärden urval för publ'!$B$2:$H$490,MATCH(E$4,'Miljövärden urval för publ'!$B$2:$H$2,0),FALSE))</f>
        <v>117.693</v>
      </c>
      <c r="F42" s="45">
        <f>IF(ISERROR(VLOOKUP($C42,'Miljövärden urval för publ'!$B$2:$H$490,MATCH(F$4,'Miljövärden urval för publ'!$B$2:$H$2,0),FALSE)),"",VLOOKUP($C42,'Miljövärden urval för publ'!$B$2:$H$490,MATCH(F$4,'Miljövärden urval för publ'!$B$2:$H$2,0),FALSE))</f>
        <v>30.692599999999999</v>
      </c>
      <c r="G42" s="45">
        <f>IF(ISERROR(VLOOKUP($C42,'Miljövärden urval för publ'!$B$2:$H$490,MATCH(G$4,'Miljövärden urval för publ'!$B$2:$H$2,0),FALSE)),"",VLOOKUP($C42,'Miljövärden urval för publ'!$B$2:$H$490,MATCH(G$4,'Miljövärden urval för publ'!$B$2:$H$2,0),FALSE))</f>
        <v>0.42468299999999998</v>
      </c>
    </row>
    <row r="43" spans="1:7" x14ac:dyDescent="0.25">
      <c r="A43" s="45">
        <v>40</v>
      </c>
      <c r="B43" s="45" t="str">
        <f>IF(ISERROR(INDEX('Miljövärden urval för publ'!$A$2:$AD$475,MATCH($A43,'Miljövärden urval för publ'!$U$2:$U$476,0),1)),"",INDEX('Miljövärden urval för publ'!$A$2:$AD$475,MATCH($A43,'Miljövärden urval för publ'!$U$2:$U$476,0),1))</f>
        <v>E.ON Värme Sverige AB</v>
      </c>
      <c r="C43" s="45" t="str">
        <f>IF(ISERROR(INDEX('Miljövärden urval för publ'!$A$2:$AD$475,MATCH($A43,'Miljövärden urval för publ'!$U$2:$U$476,0),2)),"",INDEX('Miljövärden urval för publ'!$A$2:$AD$475,MATCH($A43,'Miljövärden urval för publ'!$U$2:$U$476,0),2))</f>
        <v>Blomstermåla</v>
      </c>
      <c r="D43" s="45">
        <f>IF(ISERROR(VLOOKUP($C43,'Miljövärden urval för publ'!$B$2:$H$490,MATCH(D$4,'Miljövärden urval för publ'!$B$2:$H$2,0),FALSE)),"",VLOOKUP($C43,'Miljövärden urval för publ'!$B$2:$H$490,MATCH(D$4,'Miljövärden urval för publ'!$B$2:$H$2,0),FALSE))</f>
        <v>2.0382899999999999E-2</v>
      </c>
      <c r="E43" s="45">
        <f>IF(ISERROR(VLOOKUP($C43,'Miljövärden urval för publ'!$B$2:$H$490,MATCH(E$4,'Miljövärden urval för publ'!$B$2:$H$2,0),FALSE)),"",VLOOKUP($C43,'Miljövärden urval för publ'!$B$2:$H$490,MATCH(E$4,'Miljövärden urval för publ'!$B$2:$H$2,0),FALSE))</f>
        <v>3.37677</v>
      </c>
      <c r="F43" s="45">
        <f>IF(ISERROR(VLOOKUP($C43,'Miljövärden urval för publ'!$B$2:$H$490,MATCH(F$4,'Miljövärden urval för publ'!$B$2:$H$2,0),FALSE)),"",VLOOKUP($C43,'Miljövärden urval för publ'!$B$2:$H$490,MATCH(F$4,'Miljövärden urval för publ'!$B$2:$H$2,0),FALSE))</f>
        <v>0.15387899999999999</v>
      </c>
      <c r="G43" s="45">
        <f>IF(ISERROR(VLOOKUP($C43,'Miljövärden urval för publ'!$B$2:$H$490,MATCH(G$4,'Miljövärden urval för publ'!$B$2:$H$2,0),FALSE)),"",VLOOKUP($C43,'Miljövärden urval för publ'!$B$2:$H$490,MATCH(G$4,'Miljövärden urval för publ'!$B$2:$H$2,0),FALSE))</f>
        <v>6.6869099999999999E-3</v>
      </c>
    </row>
    <row r="44" spans="1:7" x14ac:dyDescent="0.25">
      <c r="A44" s="45">
        <v>41</v>
      </c>
      <c r="B44" s="45" t="str">
        <f>IF(ISERROR(INDEX('Miljövärden urval för publ'!$A$2:$AD$475,MATCH($A44,'Miljövärden urval för publ'!$U$2:$U$476,0),1)),"",INDEX('Miljövärden urval för publ'!$A$2:$AD$475,MATCH($A44,'Miljövärden urval för publ'!$U$2:$U$476,0),1))</f>
        <v>E.ON Värme Sverige AB</v>
      </c>
      <c r="C44" s="45" t="str">
        <f>IF(ISERROR(INDEX('Miljövärden urval för publ'!$A$2:$AD$475,MATCH($A44,'Miljövärden urval för publ'!$U$2:$U$476,0),2)),"",INDEX('Miljövärden urval för publ'!$A$2:$AD$475,MATCH($A44,'Miljövärden urval för publ'!$U$2:$U$476,0),2))</f>
        <v>Boxholm</v>
      </c>
      <c r="D44" s="45">
        <f>IF(ISERROR(VLOOKUP($C44,'Miljövärden urval för publ'!$B$2:$H$490,MATCH(D$4,'Miljövärden urval för publ'!$B$2:$H$2,0),FALSE)),"",VLOOKUP($C44,'Miljövärden urval för publ'!$B$2:$H$490,MATCH(D$4,'Miljövärden urval för publ'!$B$2:$H$2,0),FALSE))</f>
        <v>9.1708799999999993E-2</v>
      </c>
      <c r="E44" s="45">
        <f>IF(ISERROR(VLOOKUP($C44,'Miljövärden urval för publ'!$B$2:$H$490,MATCH(E$4,'Miljövärden urval för publ'!$B$2:$H$2,0),FALSE)),"",VLOOKUP($C44,'Miljövärden urval för publ'!$B$2:$H$490,MATCH(E$4,'Miljövärden urval för publ'!$B$2:$H$2,0),FALSE))</f>
        <v>18.008600000000001</v>
      </c>
      <c r="F44" s="45">
        <f>IF(ISERROR(VLOOKUP($C44,'Miljövärden urval för publ'!$B$2:$H$490,MATCH(F$4,'Miljövärden urval för publ'!$B$2:$H$2,0),FALSE)),"",VLOOKUP($C44,'Miljövärden urval för publ'!$B$2:$H$490,MATCH(F$4,'Miljövärden urval för publ'!$B$2:$H$2,0),FALSE))</f>
        <v>8.5566600000000008</v>
      </c>
      <c r="G44" s="45">
        <f>IF(ISERROR(VLOOKUP($C44,'Miljövärden urval för publ'!$B$2:$H$490,MATCH(G$4,'Miljövärden urval för publ'!$B$2:$H$2,0),FALSE)),"",VLOOKUP($C44,'Miljövärden urval för publ'!$B$2:$H$490,MATCH(G$4,'Miljövärden urval för publ'!$B$2:$H$2,0),FALSE))</f>
        <v>9.8180699999999999E-3</v>
      </c>
    </row>
    <row r="45" spans="1:7" x14ac:dyDescent="0.25">
      <c r="A45" s="45">
        <v>42</v>
      </c>
      <c r="B45" s="45" t="str">
        <f>IF(ISERROR(INDEX('Miljövärden urval för publ'!$A$2:$AD$475,MATCH($A45,'Miljövärden urval för publ'!$U$2:$U$476,0),1)),"",INDEX('Miljövärden urval för publ'!$A$2:$AD$475,MATCH($A45,'Miljövärden urval för publ'!$U$2:$U$476,0),1))</f>
        <v>E.ON Värme Sverige AB</v>
      </c>
      <c r="C45" s="45" t="str">
        <f>IF(ISERROR(INDEX('Miljövärden urval för publ'!$A$2:$AD$475,MATCH($A45,'Miljövärden urval för publ'!$U$2:$U$476,0),2)),"",INDEX('Miljövärden urval för publ'!$A$2:$AD$475,MATCH($A45,'Miljövärden urval för publ'!$U$2:$U$476,0),2))</f>
        <v>Bro</v>
      </c>
      <c r="D45" s="45">
        <f>IF(ISERROR(VLOOKUP($C45,'Miljövärden urval för publ'!$B$2:$H$490,MATCH(D$4,'Miljövärden urval för publ'!$B$2:$H$2,0),FALSE)),"",VLOOKUP($C45,'Miljövärden urval för publ'!$B$2:$H$490,MATCH(D$4,'Miljövärden urval för publ'!$B$2:$H$2,0),FALSE))</f>
        <v>0.109102</v>
      </c>
      <c r="E45" s="45">
        <f>IF(ISERROR(VLOOKUP($C45,'Miljövärden urval för publ'!$B$2:$H$490,MATCH(E$4,'Miljövärden urval för publ'!$B$2:$H$2,0),FALSE)),"",VLOOKUP($C45,'Miljövärden urval för publ'!$B$2:$H$490,MATCH(E$4,'Miljövärden urval för publ'!$B$2:$H$2,0),FALSE))</f>
        <v>7.3197000000000001</v>
      </c>
      <c r="F45" s="45">
        <f>IF(ISERROR(VLOOKUP($C45,'Miljövärden urval för publ'!$B$2:$H$490,MATCH(F$4,'Miljövärden urval för publ'!$B$2:$H$2,0),FALSE)),"",VLOOKUP($C45,'Miljövärden urval för publ'!$B$2:$H$490,MATCH(F$4,'Miljövärden urval för publ'!$B$2:$H$2,0),FALSE))</f>
        <v>6.6514100000000003</v>
      </c>
      <c r="G45" s="45">
        <f>IF(ISERROR(VLOOKUP($C45,'Miljövärden urval för publ'!$B$2:$H$490,MATCH(G$4,'Miljövärden urval för publ'!$B$2:$H$2,0),FALSE)),"",VLOOKUP($C45,'Miljövärden urval för publ'!$B$2:$H$490,MATCH(G$4,'Miljövärden urval för publ'!$B$2:$H$2,0),FALSE))</f>
        <v>2.6335600000000001E-3</v>
      </c>
    </row>
    <row r="46" spans="1:7" x14ac:dyDescent="0.25">
      <c r="A46" s="45">
        <v>43</v>
      </c>
      <c r="B46" s="45" t="str">
        <f>IF(ISERROR(INDEX('Miljövärden urval för publ'!$A$2:$AD$475,MATCH($A46,'Miljövärden urval för publ'!$U$2:$U$476,0),1)),"",INDEX('Miljövärden urval för publ'!$A$2:$AD$475,MATCH($A46,'Miljövärden urval för publ'!$U$2:$U$476,0),1))</f>
        <v>E.ON Värme Sverige AB</v>
      </c>
      <c r="C46" s="45" t="str">
        <f>IF(ISERROR(INDEX('Miljövärden urval för publ'!$A$2:$AD$475,MATCH($A46,'Miljövärden urval för publ'!$U$2:$U$476,0),2)),"",INDEX('Miljövärden urval för publ'!$A$2:$AD$475,MATCH($A46,'Miljövärden urval för publ'!$U$2:$U$476,0),2))</f>
        <v>Broby</v>
      </c>
      <c r="D46" s="45">
        <f>IF(ISERROR(VLOOKUP($C46,'Miljövärden urval för publ'!$B$2:$H$490,MATCH(D$4,'Miljövärden urval för publ'!$B$2:$H$2,0),FALSE)),"",VLOOKUP($C46,'Miljövärden urval för publ'!$B$2:$H$490,MATCH(D$4,'Miljövärden urval för publ'!$B$2:$H$2,0),FALSE))</f>
        <v>0.149976</v>
      </c>
      <c r="E46" s="45">
        <f>IF(ISERROR(VLOOKUP($C46,'Miljövärden urval för publ'!$B$2:$H$490,MATCH(E$4,'Miljövärden urval för publ'!$B$2:$H$2,0),FALSE)),"",VLOOKUP($C46,'Miljövärden urval för publ'!$B$2:$H$490,MATCH(E$4,'Miljövärden urval för publ'!$B$2:$H$2,0),FALSE))</f>
        <v>11.263199999999999</v>
      </c>
      <c r="F46" s="45">
        <f>IF(ISERROR(VLOOKUP($C46,'Miljövärden urval för publ'!$B$2:$H$490,MATCH(F$4,'Miljövärden urval för publ'!$B$2:$H$2,0),FALSE)),"",VLOOKUP($C46,'Miljövärden urval för publ'!$B$2:$H$490,MATCH(F$4,'Miljövärden urval för publ'!$B$2:$H$2,0),FALSE))</f>
        <v>14.3422</v>
      </c>
      <c r="G46" s="45">
        <f>IF(ISERROR(VLOOKUP($C46,'Miljövärden urval för publ'!$B$2:$H$490,MATCH(G$4,'Miljövärden urval för publ'!$B$2:$H$2,0),FALSE)),"",VLOOKUP($C46,'Miljövärden urval för publ'!$B$2:$H$490,MATCH(G$4,'Miljövärden urval för publ'!$B$2:$H$2,0),FALSE))</f>
        <v>1.1575E-2</v>
      </c>
    </row>
    <row r="47" spans="1:7" x14ac:dyDescent="0.25">
      <c r="A47" s="45">
        <v>44</v>
      </c>
      <c r="B47" s="45" t="str">
        <f>IF(ISERROR(INDEX('Miljövärden urval för publ'!$A$2:$AD$475,MATCH($A47,'Miljövärden urval för publ'!$U$2:$U$476,0),1)),"",INDEX('Miljövärden urval för publ'!$A$2:$AD$475,MATCH($A47,'Miljövärden urval för publ'!$U$2:$U$476,0),1))</f>
        <v>E.ON Värme Sverige AB</v>
      </c>
      <c r="C47" s="45" t="str">
        <f>IF(ISERROR(INDEX('Miljövärden urval för publ'!$A$2:$AD$475,MATCH($A47,'Miljövärden urval för publ'!$U$2:$U$476,0),2)),"",INDEX('Miljövärden urval för publ'!$A$2:$AD$475,MATCH($A47,'Miljövärden urval för publ'!$U$2:$U$476,0),2))</f>
        <v>Bålsta</v>
      </c>
      <c r="D47" s="45">
        <f>IF(ISERROR(VLOOKUP($C47,'Miljövärden urval för publ'!$B$2:$H$490,MATCH(D$4,'Miljövärden urval för publ'!$B$2:$H$2,0),FALSE)),"",VLOOKUP($C47,'Miljövärden urval för publ'!$B$2:$H$490,MATCH(D$4,'Miljövärden urval för publ'!$B$2:$H$2,0),FALSE))</f>
        <v>0.141095</v>
      </c>
      <c r="E47" s="45">
        <f>IF(ISERROR(VLOOKUP($C47,'Miljövärden urval för publ'!$B$2:$H$490,MATCH(E$4,'Miljövärden urval för publ'!$B$2:$H$2,0),FALSE)),"",VLOOKUP($C47,'Miljövärden urval för publ'!$B$2:$H$490,MATCH(E$4,'Miljövärden urval för publ'!$B$2:$H$2,0),FALSE))</f>
        <v>21.223099999999999</v>
      </c>
      <c r="F47" s="45">
        <f>IF(ISERROR(VLOOKUP($C47,'Miljövärden urval för publ'!$B$2:$H$490,MATCH(F$4,'Miljövärden urval för publ'!$B$2:$H$2,0),FALSE)),"",VLOOKUP($C47,'Miljövärden urval för publ'!$B$2:$H$490,MATCH(F$4,'Miljövärden urval för publ'!$B$2:$H$2,0),FALSE))</f>
        <v>8.6592699999999994</v>
      </c>
      <c r="G47" s="45">
        <f>IF(ISERROR(VLOOKUP($C47,'Miljövärden urval för publ'!$B$2:$H$490,MATCH(G$4,'Miljövärden urval för publ'!$B$2:$H$2,0),FALSE)),"",VLOOKUP($C47,'Miljövärden urval för publ'!$B$2:$H$490,MATCH(G$4,'Miljövärden urval för publ'!$B$2:$H$2,0),FALSE))</f>
        <v>2.4505099999999998E-2</v>
      </c>
    </row>
    <row r="48" spans="1:7" x14ac:dyDescent="0.25">
      <c r="A48" s="45">
        <v>45</v>
      </c>
      <c r="B48" s="45" t="str">
        <f>IF(ISERROR(INDEX('Miljövärden urval för publ'!$A$2:$AD$475,MATCH($A48,'Miljövärden urval för publ'!$U$2:$U$476,0),1)),"",INDEX('Miljövärden urval för publ'!$A$2:$AD$475,MATCH($A48,'Miljövärden urval för publ'!$U$2:$U$476,0),1))</f>
        <v>E.ON Värme Sverige AB</v>
      </c>
      <c r="C48" s="45" t="str">
        <f>IF(ISERROR(INDEX('Miljövärden urval för publ'!$A$2:$AD$475,MATCH($A48,'Miljövärden urval för publ'!$U$2:$U$476,0),2)),"",INDEX('Miljövärden urval för publ'!$A$2:$AD$475,MATCH($A48,'Miljövärden urval för publ'!$U$2:$U$476,0),2))</f>
        <v>Coop</v>
      </c>
      <c r="D48" s="45">
        <f>IF(ISERROR(VLOOKUP($C48,'Miljövärden urval för publ'!$B$2:$H$490,MATCH(D$4,'Miljövärden urval för publ'!$B$2:$H$2,0),FALSE)),"",VLOOKUP($C48,'Miljövärden urval för publ'!$B$2:$H$490,MATCH(D$4,'Miljövärden urval för publ'!$B$2:$H$2,0),FALSE))</f>
        <v>0.16872699999999999</v>
      </c>
      <c r="E48" s="45">
        <f>IF(ISERROR(VLOOKUP($C48,'Miljövärden urval för publ'!$B$2:$H$490,MATCH(E$4,'Miljövärden urval för publ'!$B$2:$H$2,0),FALSE)),"",VLOOKUP($C48,'Miljövärden urval för publ'!$B$2:$H$490,MATCH(E$4,'Miljövärden urval för publ'!$B$2:$H$2,0),FALSE))</f>
        <v>34.382199999999997</v>
      </c>
      <c r="F48" s="45">
        <f>IF(ISERROR(VLOOKUP($C48,'Miljövärden urval för publ'!$B$2:$H$490,MATCH(F$4,'Miljövärden urval för publ'!$B$2:$H$2,0),FALSE)),"",VLOOKUP($C48,'Miljövärden urval för publ'!$B$2:$H$490,MATCH(F$4,'Miljövärden urval för publ'!$B$2:$H$2,0),FALSE))</f>
        <v>9.1948399999999992</v>
      </c>
      <c r="G48" s="45">
        <f>IF(ISERROR(VLOOKUP($C48,'Miljövärden urval för publ'!$B$2:$H$490,MATCH(G$4,'Miljövärden urval för publ'!$B$2:$H$2,0),FALSE)),"",VLOOKUP($C48,'Miljövärden urval för publ'!$B$2:$H$490,MATCH(G$4,'Miljövärden urval för publ'!$B$2:$H$2,0),FALSE))</f>
        <v>5.7468999999999999E-2</v>
      </c>
    </row>
    <row r="49" spans="1:7" x14ac:dyDescent="0.25">
      <c r="A49" s="45">
        <v>46</v>
      </c>
      <c r="B49" s="45" t="str">
        <f>IF(ISERROR(INDEX('Miljövärden urval för publ'!$A$2:$AD$475,MATCH($A49,'Miljövärden urval för publ'!$U$2:$U$476,0),1)),"",INDEX('Miljövärden urval för publ'!$A$2:$AD$475,MATCH($A49,'Miljövärden urval för publ'!$U$2:$U$476,0),1))</f>
        <v>E.ON Värme Sverige AB</v>
      </c>
      <c r="C49" s="45" t="str">
        <f>IF(ISERROR(INDEX('Miljövärden urval för publ'!$A$2:$AD$475,MATCH($A49,'Miljövärden urval för publ'!$U$2:$U$476,0),2)),"",INDEX('Miljövärden urval för publ'!$A$2:$AD$475,MATCH($A49,'Miljövärden urval för publ'!$U$2:$U$476,0),2))</f>
        <v>Fliseryd</v>
      </c>
      <c r="D49" s="45">
        <f>IF(ISERROR(VLOOKUP($C49,'Miljövärden urval för publ'!$B$2:$H$490,MATCH(D$4,'Miljövärden urval för publ'!$B$2:$H$2,0),FALSE)),"",VLOOKUP($C49,'Miljövärden urval för publ'!$B$2:$H$490,MATCH(D$4,'Miljövärden urval för publ'!$B$2:$H$2,0),FALSE))</f>
        <v>0.23894899999999999</v>
      </c>
      <c r="E49" s="45">
        <f>IF(ISERROR(VLOOKUP($C49,'Miljövärden urval för publ'!$B$2:$H$490,MATCH(E$4,'Miljövärden urval för publ'!$B$2:$H$2,0),FALSE)),"",VLOOKUP($C49,'Miljövärden urval för publ'!$B$2:$H$490,MATCH(E$4,'Miljövärden urval för publ'!$B$2:$H$2,0),FALSE))</f>
        <v>23.915600000000001</v>
      </c>
      <c r="F49" s="45">
        <f>IF(ISERROR(VLOOKUP($C49,'Miljövärden urval för publ'!$B$2:$H$490,MATCH(F$4,'Miljövärden urval för publ'!$B$2:$H$2,0),FALSE)),"",VLOOKUP($C49,'Miljövärden urval för publ'!$B$2:$H$490,MATCH(F$4,'Miljövärden urval för publ'!$B$2:$H$2,0),FALSE))</f>
        <v>17.5349</v>
      </c>
      <c r="G49" s="45">
        <f>IF(ISERROR(VLOOKUP($C49,'Miljövärden urval för publ'!$B$2:$H$490,MATCH(G$4,'Miljövärden urval för publ'!$B$2:$H$2,0),FALSE)),"",VLOOKUP($C49,'Miljövärden urval för publ'!$B$2:$H$490,MATCH(G$4,'Miljövärden urval för publ'!$B$2:$H$2,0),FALSE))</f>
        <v>3.3364600000000001E-2</v>
      </c>
    </row>
    <row r="50" spans="1:7" x14ac:dyDescent="0.25">
      <c r="A50" s="45">
        <v>47</v>
      </c>
      <c r="B50" s="45" t="str">
        <f>IF(ISERROR(INDEX('Miljövärden urval för publ'!$A$2:$AD$475,MATCH($A50,'Miljövärden urval för publ'!$U$2:$U$476,0),1)),"",INDEX('Miljövärden urval för publ'!$A$2:$AD$475,MATCH($A50,'Miljövärden urval för publ'!$U$2:$U$476,0),1))</f>
        <v>E.ON Värme Sverige AB</v>
      </c>
      <c r="C50" s="45" t="str">
        <f>IF(ISERROR(INDEX('Miljövärden urval för publ'!$A$2:$AD$475,MATCH($A50,'Miljövärden urval för publ'!$U$2:$U$476,0),2)),"",INDEX('Miljövärden urval för publ'!$A$2:$AD$475,MATCH($A50,'Miljövärden urval för publ'!$U$2:$U$476,0),2))</f>
        <v>HÖK</v>
      </c>
      <c r="D50" s="45">
        <f>IF(ISERROR(VLOOKUP($C50,'Miljövärden urval för publ'!$B$2:$H$490,MATCH(D$4,'Miljövärden urval för publ'!$B$2:$H$2,0),FALSE)),"",VLOOKUP($C50,'Miljövärden urval för publ'!$B$2:$H$490,MATCH(D$4,'Miljövärden urval för publ'!$B$2:$H$2,0),FALSE))</f>
        <v>0.28144599999999997</v>
      </c>
      <c r="E50" s="45">
        <f>IF(ISERROR(VLOOKUP($C50,'Miljövärden urval för publ'!$B$2:$H$490,MATCH(E$4,'Miljövärden urval för publ'!$B$2:$H$2,0),FALSE)),"",VLOOKUP($C50,'Miljövärden urval för publ'!$B$2:$H$490,MATCH(E$4,'Miljövärden urval för publ'!$B$2:$H$2,0),FALSE))</f>
        <v>84.691599999999994</v>
      </c>
      <c r="F50" s="45">
        <f>IF(ISERROR(VLOOKUP($C50,'Miljövärden urval för publ'!$B$2:$H$490,MATCH(F$4,'Miljövärden urval för publ'!$B$2:$H$2,0),FALSE)),"",VLOOKUP($C50,'Miljövärden urval för publ'!$B$2:$H$490,MATCH(F$4,'Miljövärden urval för publ'!$B$2:$H$2,0),FALSE))</f>
        <v>8.6039499999999993</v>
      </c>
      <c r="G50" s="45">
        <f>IF(ISERROR(VLOOKUP($C50,'Miljövärden urval för publ'!$B$2:$H$490,MATCH(G$4,'Miljövärden urval för publ'!$B$2:$H$2,0),FALSE)),"",VLOOKUP($C50,'Miljövärden urval för publ'!$B$2:$H$490,MATCH(G$4,'Miljövärden urval för publ'!$B$2:$H$2,0),FALSE))</f>
        <v>6.4124500000000001E-2</v>
      </c>
    </row>
    <row r="51" spans="1:7" x14ac:dyDescent="0.25">
      <c r="A51" s="45">
        <v>48</v>
      </c>
      <c r="B51" s="45" t="str">
        <f>IF(ISERROR(INDEX('Miljövärden urval för publ'!$A$2:$AD$475,MATCH($A51,'Miljövärden urval för publ'!$U$2:$U$476,0),1)),"",INDEX('Miljövärden urval för publ'!$A$2:$AD$475,MATCH($A51,'Miljövärden urval för publ'!$U$2:$U$476,0),1))</f>
        <v>E.ON Värme Sverige AB</v>
      </c>
      <c r="C51" s="45" t="str">
        <f>IF(ISERROR(INDEX('Miljövärden urval för publ'!$A$2:$AD$475,MATCH($A51,'Miljövärden urval för publ'!$U$2:$U$476,0),2)),"",INDEX('Miljövärden urval för publ'!$A$2:$AD$475,MATCH($A51,'Miljövärden urval för publ'!$U$2:$U$476,0),2))</f>
        <v>Kungsängen</v>
      </c>
      <c r="D51" s="45">
        <f>IF(ISERROR(VLOOKUP($C51,'Miljövärden urval för publ'!$B$2:$H$490,MATCH(D$4,'Miljövärden urval för publ'!$B$2:$H$2,0),FALSE)),"",VLOOKUP($C51,'Miljövärden urval för publ'!$B$2:$H$490,MATCH(D$4,'Miljövärden urval för publ'!$B$2:$H$2,0),FALSE))</f>
        <v>0.47069699999999998</v>
      </c>
      <c r="E51" s="45">
        <f>IF(ISERROR(VLOOKUP($C51,'Miljövärden urval för publ'!$B$2:$H$490,MATCH(E$4,'Miljövärden urval för publ'!$B$2:$H$2,0),FALSE)),"",VLOOKUP($C51,'Miljövärden urval för publ'!$B$2:$H$490,MATCH(E$4,'Miljövärden urval för publ'!$B$2:$H$2,0),FALSE))</f>
        <v>52.349600000000002</v>
      </c>
      <c r="F51" s="45">
        <f>IF(ISERROR(VLOOKUP($C51,'Miljövärden urval för publ'!$B$2:$H$490,MATCH(F$4,'Miljövärden urval för publ'!$B$2:$H$2,0),FALSE)),"",VLOOKUP($C51,'Miljövärden urval för publ'!$B$2:$H$490,MATCH(F$4,'Miljövärden urval för publ'!$B$2:$H$2,0),FALSE))</f>
        <v>7.41235</v>
      </c>
      <c r="G51" s="45">
        <f>IF(ISERROR(VLOOKUP($C51,'Miljövärden urval för publ'!$B$2:$H$490,MATCH(G$4,'Miljövärden urval för publ'!$B$2:$H$2,0),FALSE)),"",VLOOKUP($C51,'Miljövärden urval för publ'!$B$2:$H$490,MATCH(G$4,'Miljövärden urval för publ'!$B$2:$H$2,0),FALSE))</f>
        <v>6.6254800000000003E-2</v>
      </c>
    </row>
    <row r="52" spans="1:7" x14ac:dyDescent="0.25">
      <c r="A52" s="45">
        <v>49</v>
      </c>
      <c r="B52" s="45" t="str">
        <f>IF(ISERROR(INDEX('Miljövärden urval för publ'!$A$2:$AD$475,MATCH($A52,'Miljövärden urval för publ'!$U$2:$U$476,0),1)),"",INDEX('Miljövärden urval för publ'!$A$2:$AD$475,MATCH($A52,'Miljövärden urval för publ'!$U$2:$U$476,0),1))</f>
        <v>E.ON Värme Sverige AB</v>
      </c>
      <c r="C52" s="45" t="str">
        <f>IF(ISERROR(INDEX('Miljövärden urval för publ'!$A$2:$AD$475,MATCH($A52,'Miljövärden urval för publ'!$U$2:$U$476,0),2)),"",INDEX('Miljövärden urval för publ'!$A$2:$AD$475,MATCH($A52,'Miljövärden urval för publ'!$U$2:$U$476,0),2))</f>
        <v>Lagan</v>
      </c>
      <c r="D52" s="45">
        <f>IF(ISERROR(VLOOKUP($C52,'Miljövärden urval för publ'!$B$2:$H$490,MATCH(D$4,'Miljövärden urval för publ'!$B$2:$H$2,0),FALSE)),"",VLOOKUP($C52,'Miljövärden urval för publ'!$B$2:$H$490,MATCH(D$4,'Miljövärden urval för publ'!$B$2:$H$2,0),FALSE))</f>
        <v>0.16473699999999999</v>
      </c>
      <c r="E52" s="45">
        <f>IF(ISERROR(VLOOKUP($C52,'Miljövärden urval för publ'!$B$2:$H$490,MATCH(E$4,'Miljövärden urval för publ'!$B$2:$H$2,0),FALSE)),"",VLOOKUP($C52,'Miljövärden urval för publ'!$B$2:$H$490,MATCH(E$4,'Miljövärden urval för publ'!$B$2:$H$2,0),FALSE))</f>
        <v>15.1271</v>
      </c>
      <c r="F52" s="45">
        <f>IF(ISERROR(VLOOKUP($C52,'Miljövärden urval för publ'!$B$2:$H$490,MATCH(F$4,'Miljövärden urval för publ'!$B$2:$H$2,0),FALSE)),"",VLOOKUP($C52,'Miljövärden urval för publ'!$B$2:$H$490,MATCH(F$4,'Miljövärden urval för publ'!$B$2:$H$2,0),FALSE))</f>
        <v>16.518899999999999</v>
      </c>
      <c r="G52" s="45">
        <f>IF(ISERROR(VLOOKUP($C52,'Miljövärden urval för publ'!$B$2:$H$490,MATCH(G$4,'Miljövärden urval för publ'!$B$2:$H$2,0),FALSE)),"",VLOOKUP($C52,'Miljövärden urval för publ'!$B$2:$H$490,MATCH(G$4,'Miljövärden urval för publ'!$B$2:$H$2,0),FALSE))</f>
        <v>9.3157499999999994E-3</v>
      </c>
    </row>
    <row r="53" spans="1:7" x14ac:dyDescent="0.25">
      <c r="A53" s="45">
        <v>50</v>
      </c>
      <c r="B53" s="45" t="str">
        <f>IF(ISERROR(INDEX('Miljövärden urval för publ'!$A$2:$AD$475,MATCH($A53,'Miljövärden urval för publ'!$U$2:$U$476,0),1)),"",INDEX('Miljövärden urval för publ'!$A$2:$AD$475,MATCH($A53,'Miljövärden urval för publ'!$U$2:$U$476,0),1))</f>
        <v>E.ON Värme Sverige AB</v>
      </c>
      <c r="C53" s="45" t="str">
        <f>IF(ISERROR(INDEX('Miljövärden urval för publ'!$A$2:$AD$475,MATCH($A53,'Miljövärden urval för publ'!$U$2:$U$476,0),2)),"",INDEX('Miljövärden urval för publ'!$A$2:$AD$475,MATCH($A53,'Miljövärden urval för publ'!$U$2:$U$476,0),2))</f>
        <v>Lammhult</v>
      </c>
      <c r="D53" s="45">
        <f>IF(ISERROR(VLOOKUP($C53,'Miljövärden urval för publ'!$B$2:$H$490,MATCH(D$4,'Miljövärden urval för publ'!$B$2:$H$2,0),FALSE)),"",VLOOKUP($C53,'Miljövärden urval för publ'!$B$2:$H$490,MATCH(D$4,'Miljövärden urval för publ'!$B$2:$H$2,0),FALSE))</f>
        <v>0.10364900000000001</v>
      </c>
      <c r="E53" s="45">
        <f>IF(ISERROR(VLOOKUP($C53,'Miljövärden urval för publ'!$B$2:$H$490,MATCH(E$4,'Miljövärden urval för publ'!$B$2:$H$2,0),FALSE)),"",VLOOKUP($C53,'Miljövärden urval för publ'!$B$2:$H$490,MATCH(E$4,'Miljövärden urval för publ'!$B$2:$H$2,0),FALSE))</f>
        <v>16.4359</v>
      </c>
      <c r="F53" s="45">
        <f>IF(ISERROR(VLOOKUP($C53,'Miljövärden urval för publ'!$B$2:$H$490,MATCH(F$4,'Miljövärden urval för publ'!$B$2:$H$2,0),FALSE)),"",VLOOKUP($C53,'Miljövärden urval för publ'!$B$2:$H$490,MATCH(F$4,'Miljövärden urval för publ'!$B$2:$H$2,0),FALSE))</f>
        <v>10.8535</v>
      </c>
      <c r="G53" s="45">
        <f>IF(ISERROR(VLOOKUP($C53,'Miljövärden urval för publ'!$B$2:$H$490,MATCH(G$4,'Miljövärden urval för publ'!$B$2:$H$2,0),FALSE)),"",VLOOKUP($C53,'Miljövärden urval för publ'!$B$2:$H$490,MATCH(G$4,'Miljövärden urval för publ'!$B$2:$H$2,0),FALSE))</f>
        <v>1.22854E-2</v>
      </c>
    </row>
    <row r="54" spans="1:7" x14ac:dyDescent="0.25">
      <c r="A54" s="45">
        <v>51</v>
      </c>
      <c r="B54" s="45" t="str">
        <f>IF(ISERROR(INDEX('Miljövärden urval för publ'!$A$2:$AD$475,MATCH($A54,'Miljövärden urval för publ'!$U$2:$U$476,0),1)),"",INDEX('Miljövärden urval för publ'!$A$2:$AD$475,MATCH($A54,'Miljövärden urval för publ'!$U$2:$U$476,0),1))</f>
        <v>E.ON Värme Sverige AB</v>
      </c>
      <c r="C54" s="45" t="str">
        <f>IF(ISERROR(INDEX('Miljövärden urval för publ'!$A$2:$AD$475,MATCH($A54,'Miljövärden urval för publ'!$U$2:$U$476,0),2)),"",INDEX('Miljövärden urval för publ'!$A$2:$AD$475,MATCH($A54,'Miljövärden urval för publ'!$U$2:$U$476,0),2))</f>
        <v>Landvetter</v>
      </c>
      <c r="D54" s="45">
        <f>IF(ISERROR(VLOOKUP($C54,'Miljövärden urval för publ'!$B$2:$H$490,MATCH(D$4,'Miljövärden urval för publ'!$B$2:$H$2,0),FALSE)),"",VLOOKUP($C54,'Miljövärden urval för publ'!$B$2:$H$490,MATCH(D$4,'Miljövärden urval för publ'!$B$2:$H$2,0),FALSE))</f>
        <v>0.17329900000000001</v>
      </c>
      <c r="E54" s="45">
        <f>IF(ISERROR(VLOOKUP($C54,'Miljövärden urval för publ'!$B$2:$H$490,MATCH(E$4,'Miljövärden urval för publ'!$B$2:$H$2,0),FALSE)),"",VLOOKUP($C54,'Miljövärden urval för publ'!$B$2:$H$490,MATCH(E$4,'Miljövärden urval för publ'!$B$2:$H$2,0),FALSE))</f>
        <v>22.0185</v>
      </c>
      <c r="F54" s="45">
        <f>IF(ISERROR(VLOOKUP($C54,'Miljövärden urval för publ'!$B$2:$H$490,MATCH(F$4,'Miljövärden urval för publ'!$B$2:$H$2,0),FALSE)),"",VLOOKUP($C54,'Miljövärden urval för publ'!$B$2:$H$490,MATCH(F$4,'Miljövärden urval för publ'!$B$2:$H$2,0),FALSE))</f>
        <v>13.947699999999999</v>
      </c>
      <c r="G54" s="45">
        <f>IF(ISERROR(VLOOKUP($C54,'Miljövärden urval för publ'!$B$2:$H$490,MATCH(G$4,'Miljövärden urval för publ'!$B$2:$H$2,0),FALSE)),"",VLOOKUP($C54,'Miljövärden urval för publ'!$B$2:$H$490,MATCH(G$4,'Miljövärden urval för publ'!$B$2:$H$2,0),FALSE))</f>
        <v>2.3284800000000001E-2</v>
      </c>
    </row>
    <row r="55" spans="1:7" x14ac:dyDescent="0.25">
      <c r="A55" s="45">
        <v>52</v>
      </c>
      <c r="B55" s="45" t="str">
        <f>IF(ISERROR(INDEX('Miljövärden urval för publ'!$A$2:$AD$475,MATCH($A55,'Miljövärden urval för publ'!$U$2:$U$476,0),1)),"",INDEX('Miljövärden urval för publ'!$A$2:$AD$475,MATCH($A55,'Miljövärden urval för publ'!$U$2:$U$476,0),1))</f>
        <v>E.ON Värme Sverige AB</v>
      </c>
      <c r="C55" s="45" t="str">
        <f>IF(ISERROR(INDEX('Miljövärden urval för publ'!$A$2:$AD$475,MATCH($A55,'Miljövärden urval för publ'!$U$2:$U$476,0),2)),"",INDEX('Miljövärden urval för publ'!$A$2:$AD$475,MATCH($A55,'Miljövärden urval för publ'!$U$2:$U$476,0),2))</f>
        <v>Lidhult</v>
      </c>
      <c r="D55" s="45">
        <f>IF(ISERROR(VLOOKUP($C55,'Miljövärden urval för publ'!$B$2:$H$490,MATCH(D$4,'Miljövärden urval för publ'!$B$2:$H$2,0),FALSE)),"",VLOOKUP($C55,'Miljövärden urval för publ'!$B$2:$H$490,MATCH(D$4,'Miljövärden urval för publ'!$B$2:$H$2,0),FALSE))</f>
        <v>0.106417</v>
      </c>
      <c r="E55" s="45">
        <f>IF(ISERROR(VLOOKUP($C55,'Miljövärden urval för publ'!$B$2:$H$490,MATCH(E$4,'Miljövärden urval för publ'!$B$2:$H$2,0),FALSE)),"",VLOOKUP($C55,'Miljövärden urval för publ'!$B$2:$H$490,MATCH(E$4,'Miljövärden urval för publ'!$B$2:$H$2,0),FALSE))</f>
        <v>16.982199999999999</v>
      </c>
      <c r="F55" s="45">
        <f>IF(ISERROR(VLOOKUP($C55,'Miljövärden urval för publ'!$B$2:$H$490,MATCH(F$4,'Miljövärden urval för publ'!$B$2:$H$2,0),FALSE)),"",VLOOKUP($C55,'Miljövärden urval för publ'!$B$2:$H$490,MATCH(F$4,'Miljövärden urval för publ'!$B$2:$H$2,0),FALSE))</f>
        <v>11.2654</v>
      </c>
      <c r="G55" s="45">
        <f>IF(ISERROR(VLOOKUP($C55,'Miljövärden urval för publ'!$B$2:$H$490,MATCH(G$4,'Miljövärden urval för publ'!$B$2:$H$2,0),FALSE)),"",VLOOKUP($C55,'Miljövärden urval för publ'!$B$2:$H$490,MATCH(G$4,'Miljövärden urval för publ'!$B$2:$H$2,0),FALSE))</f>
        <v>1.4913300000000001E-2</v>
      </c>
    </row>
    <row r="56" spans="1:7" x14ac:dyDescent="0.25">
      <c r="A56" s="45">
        <v>53</v>
      </c>
      <c r="B56" s="45" t="str">
        <f>IF(ISERROR(INDEX('Miljövärden urval för publ'!$A$2:$AD$475,MATCH($A56,'Miljövärden urval för publ'!$U$2:$U$476,0),1)),"",INDEX('Miljövärden urval för publ'!$A$2:$AD$475,MATCH($A56,'Miljövärden urval för publ'!$U$2:$U$476,0),1))</f>
        <v>E.ON Värme Sverige AB</v>
      </c>
      <c r="C56" s="45" t="str">
        <f>IF(ISERROR(INDEX('Miljövärden urval för publ'!$A$2:$AD$475,MATCH($A56,'Miljövärden urval för publ'!$U$2:$U$476,0),2)),"",INDEX('Miljövärden urval för publ'!$A$2:$AD$475,MATCH($A56,'Miljövärden urval för publ'!$U$2:$U$476,0),2))</f>
        <v>Malmö</v>
      </c>
      <c r="D56" s="45">
        <f>IF(ISERROR(VLOOKUP($C56,'Miljövärden urval för publ'!$B$2:$H$490,MATCH(D$4,'Miljövärden urval för publ'!$B$2:$H$2,0),FALSE)),"",VLOOKUP($C56,'Miljövärden urval för publ'!$B$2:$H$490,MATCH(D$4,'Miljövärden urval för publ'!$B$2:$H$2,0),FALSE))</f>
        <v>0.426647</v>
      </c>
      <c r="E56" s="45">
        <f>IF(ISERROR(VLOOKUP($C56,'Miljövärden urval för publ'!$B$2:$H$490,MATCH(E$4,'Miljövärden urval för publ'!$B$2:$H$2,0),FALSE)),"",VLOOKUP($C56,'Miljövärden urval för publ'!$B$2:$H$490,MATCH(E$4,'Miljövärden urval för publ'!$B$2:$H$2,0),FALSE))</f>
        <v>124.036</v>
      </c>
      <c r="F56" s="45">
        <f>IF(ISERROR(VLOOKUP($C56,'Miljövärden urval för publ'!$B$2:$H$490,MATCH(F$4,'Miljövärden urval för publ'!$B$2:$H$2,0),FALSE)),"",VLOOKUP($C56,'Miljövärden urval för publ'!$B$2:$H$490,MATCH(F$4,'Miljövärden urval för publ'!$B$2:$H$2,0),FALSE))</f>
        <v>15.5183</v>
      </c>
      <c r="G56" s="45">
        <f>IF(ISERROR(VLOOKUP($C56,'Miljövärden urval för publ'!$B$2:$H$490,MATCH(G$4,'Miljövärden urval för publ'!$B$2:$H$2,0),FALSE)),"",VLOOKUP($C56,'Miljövärden urval för publ'!$B$2:$H$490,MATCH(G$4,'Miljövärden urval för publ'!$B$2:$H$2,0),FALSE))</f>
        <v>0.37757099999999999</v>
      </c>
    </row>
    <row r="57" spans="1:7" x14ac:dyDescent="0.25">
      <c r="A57" s="45">
        <v>54</v>
      </c>
      <c r="B57" s="45" t="str">
        <f>IF(ISERROR(INDEX('Miljövärden urval för publ'!$A$2:$AD$475,MATCH($A57,'Miljövärden urval för publ'!$U$2:$U$476,0),1)),"",INDEX('Miljövärden urval för publ'!$A$2:$AD$475,MATCH($A57,'Miljövärden urval för publ'!$U$2:$U$476,0),1))</f>
        <v>E.ON Värme Sverige AB</v>
      </c>
      <c r="C57" s="45" t="str">
        <f>IF(ISERROR(INDEX('Miljövärden urval för publ'!$A$2:$AD$475,MATCH($A57,'Miljövärden urval för publ'!$U$2:$U$476,0),2)),"",INDEX('Miljövärden urval för publ'!$A$2:$AD$475,MATCH($A57,'Miljövärden urval för publ'!$U$2:$U$476,0),2))</f>
        <v>Markaryd</v>
      </c>
      <c r="D57" s="45">
        <f>IF(ISERROR(VLOOKUP($C57,'Miljövärden urval för publ'!$B$2:$H$490,MATCH(D$4,'Miljövärden urval för publ'!$B$2:$H$2,0),FALSE)),"",VLOOKUP($C57,'Miljövärden urval för publ'!$B$2:$H$490,MATCH(D$4,'Miljövärden urval för publ'!$B$2:$H$2,0),FALSE))</f>
        <v>0.13879</v>
      </c>
      <c r="E57" s="45">
        <f>IF(ISERROR(VLOOKUP($C57,'Miljövärden urval för publ'!$B$2:$H$490,MATCH(E$4,'Miljövärden urval för publ'!$B$2:$H$2,0),FALSE)),"",VLOOKUP($C57,'Miljövärden urval för publ'!$B$2:$H$490,MATCH(E$4,'Miljövärden urval för publ'!$B$2:$H$2,0),FALSE))</f>
        <v>15.8553</v>
      </c>
      <c r="F57" s="45">
        <f>IF(ISERROR(VLOOKUP($C57,'Miljövärden urval för publ'!$B$2:$H$490,MATCH(F$4,'Miljövärden urval för publ'!$B$2:$H$2,0),FALSE)),"",VLOOKUP($C57,'Miljövärden urval för publ'!$B$2:$H$490,MATCH(F$4,'Miljövärden urval för publ'!$B$2:$H$2,0),FALSE))</f>
        <v>13.049799999999999</v>
      </c>
      <c r="G57" s="45">
        <f>IF(ISERROR(VLOOKUP($C57,'Miljövärden urval för publ'!$B$2:$H$490,MATCH(G$4,'Miljövärden urval för publ'!$B$2:$H$2,0),FALSE)),"",VLOOKUP($C57,'Miljövärden urval för publ'!$B$2:$H$490,MATCH(G$4,'Miljövärden urval för publ'!$B$2:$H$2,0),FALSE))</f>
        <v>1.6553399999999999E-2</v>
      </c>
    </row>
    <row r="58" spans="1:7" x14ac:dyDescent="0.25">
      <c r="A58" s="45">
        <v>55</v>
      </c>
      <c r="B58" s="45" t="str">
        <f>IF(ISERROR(INDEX('Miljövärden urval för publ'!$A$2:$AD$475,MATCH($A58,'Miljövärden urval för publ'!$U$2:$U$476,0),1)),"",INDEX('Miljövärden urval för publ'!$A$2:$AD$475,MATCH($A58,'Miljövärden urval för publ'!$U$2:$U$476,0),1))</f>
        <v>E.ON Värme Sverige AB</v>
      </c>
      <c r="C58" s="45" t="str">
        <f>IF(ISERROR(INDEX('Miljövärden urval för publ'!$A$2:$AD$475,MATCH($A58,'Miljövärden urval för publ'!$U$2:$U$476,0),2)),"",INDEX('Miljövärden urval för publ'!$A$2:$AD$475,MATCH($A58,'Miljövärden urval för publ'!$U$2:$U$476,0),2))</f>
        <v>Mora</v>
      </c>
      <c r="D58" s="45">
        <f>IF(ISERROR(VLOOKUP($C58,'Miljövärden urval för publ'!$B$2:$H$490,MATCH(D$4,'Miljövärden urval för publ'!$B$2:$H$2,0),FALSE)),"",VLOOKUP($C58,'Miljövärden urval för publ'!$B$2:$H$490,MATCH(D$4,'Miljövärden urval för publ'!$B$2:$H$2,0),FALSE))</f>
        <v>0.17716100000000001</v>
      </c>
      <c r="E58" s="45">
        <f>IF(ISERROR(VLOOKUP($C58,'Miljövärden urval för publ'!$B$2:$H$490,MATCH(E$4,'Miljövärden urval för publ'!$B$2:$H$2,0),FALSE)),"",VLOOKUP($C58,'Miljövärden urval för publ'!$B$2:$H$490,MATCH(E$4,'Miljövärden urval för publ'!$B$2:$H$2,0),FALSE))</f>
        <v>81.006799999999998</v>
      </c>
      <c r="F58" s="45">
        <f>IF(ISERROR(VLOOKUP($C58,'Miljövärden urval för publ'!$B$2:$H$490,MATCH(F$4,'Miljövärden urval för publ'!$B$2:$H$2,0),FALSE)),"",VLOOKUP($C58,'Miljövärden urval för publ'!$B$2:$H$490,MATCH(F$4,'Miljövärden urval för publ'!$B$2:$H$2,0),FALSE))</f>
        <v>6.6884800000000002</v>
      </c>
      <c r="G58" s="45">
        <f>IF(ISERROR(VLOOKUP($C58,'Miljövärden urval för publ'!$B$2:$H$490,MATCH(G$4,'Miljövärden urval för publ'!$B$2:$H$2,0),FALSE)),"",VLOOKUP($C58,'Miljövärden urval för publ'!$B$2:$H$490,MATCH(G$4,'Miljövärden urval för publ'!$B$2:$H$2,0),FALSE))</f>
        <v>6.2943299999999994E-2</v>
      </c>
    </row>
    <row r="59" spans="1:7" x14ac:dyDescent="0.25">
      <c r="A59" s="45">
        <v>56</v>
      </c>
      <c r="B59" s="45" t="str">
        <f>IF(ISERROR(INDEX('Miljövärden urval för publ'!$A$2:$AD$475,MATCH($A59,'Miljövärden urval för publ'!$U$2:$U$476,0),1)),"",INDEX('Miljövärden urval för publ'!$A$2:$AD$475,MATCH($A59,'Miljövärden urval för publ'!$U$2:$U$476,0),1))</f>
        <v>E.ON Värme Sverige AB</v>
      </c>
      <c r="C59" s="45" t="str">
        <f>IF(ISERROR(INDEX('Miljövärden urval för publ'!$A$2:$AD$475,MATCH($A59,'Miljövärden urval för publ'!$U$2:$U$476,0),2)),"",INDEX('Miljövärden urval för publ'!$A$2:$AD$475,MATCH($A59,'Miljövärden urval för publ'!$U$2:$U$476,0),2))</f>
        <v>Mölnlycke</v>
      </c>
      <c r="D59" s="45">
        <f>IF(ISERROR(VLOOKUP($C59,'Miljövärden urval för publ'!$B$2:$H$490,MATCH(D$4,'Miljövärden urval för publ'!$B$2:$H$2,0),FALSE)),"",VLOOKUP($C59,'Miljövärden urval för publ'!$B$2:$H$490,MATCH(D$4,'Miljövärden urval för publ'!$B$2:$H$2,0),FALSE))</f>
        <v>0.24668699999999999</v>
      </c>
      <c r="E59" s="45">
        <f>IF(ISERROR(VLOOKUP($C59,'Miljövärden urval för publ'!$B$2:$H$490,MATCH(E$4,'Miljövärden urval för publ'!$B$2:$H$2,0),FALSE)),"",VLOOKUP($C59,'Miljövärden urval för publ'!$B$2:$H$490,MATCH(E$4,'Miljövärden urval för publ'!$B$2:$H$2,0),FALSE))</f>
        <v>54.3416</v>
      </c>
      <c r="F59" s="45">
        <f>IF(ISERROR(VLOOKUP($C59,'Miljövärden urval för publ'!$B$2:$H$490,MATCH(F$4,'Miljövärden urval för publ'!$B$2:$H$2,0),FALSE)),"",VLOOKUP($C59,'Miljövärden urval för publ'!$B$2:$H$490,MATCH(F$4,'Miljövärden urval för publ'!$B$2:$H$2,0),FALSE))</f>
        <v>9.8499199999999991</v>
      </c>
      <c r="G59" s="45">
        <f>IF(ISERROR(VLOOKUP($C59,'Miljövärden urval för publ'!$B$2:$H$490,MATCH(G$4,'Miljövärden urval för publ'!$B$2:$H$2,0),FALSE)),"",VLOOKUP($C59,'Miljövärden urval för publ'!$B$2:$H$490,MATCH(G$4,'Miljövärden urval för publ'!$B$2:$H$2,0),FALSE))</f>
        <v>0.113915</v>
      </c>
    </row>
    <row r="60" spans="1:7" x14ac:dyDescent="0.25">
      <c r="A60" s="45">
        <v>57</v>
      </c>
      <c r="B60" s="45" t="str">
        <f>IF(ISERROR(INDEX('Miljövärden urval för publ'!$A$2:$AD$475,MATCH($A60,'Miljövärden urval för publ'!$U$2:$U$476,0),1)),"",INDEX('Miljövärden urval för publ'!$A$2:$AD$475,MATCH($A60,'Miljövärden urval för publ'!$U$2:$U$476,0),1))</f>
        <v>E.ON Värme Sverige AB</v>
      </c>
      <c r="C60" s="45" t="str">
        <f>IF(ISERROR(INDEX('Miljövärden urval för publ'!$A$2:$AD$475,MATCH($A60,'Miljövärden urval för publ'!$U$2:$U$476,0),2)),"",INDEX('Miljövärden urval för publ'!$A$2:$AD$475,MATCH($A60,'Miljövärden urval för publ'!$U$2:$U$476,0),2))</f>
        <v>Mönsterås</v>
      </c>
      <c r="D60" s="45">
        <f>IF(ISERROR(VLOOKUP($C60,'Miljövärden urval för publ'!$B$2:$H$490,MATCH(D$4,'Miljövärden urval för publ'!$B$2:$H$2,0),FALSE)),"",VLOOKUP($C60,'Miljövärden urval för publ'!$B$2:$H$490,MATCH(D$4,'Miljövärden urval för publ'!$B$2:$H$2,0),FALSE))</f>
        <v>5.1299299999999999E-2</v>
      </c>
      <c r="E60" s="45">
        <f>IF(ISERROR(VLOOKUP($C60,'Miljövärden urval för publ'!$B$2:$H$490,MATCH(E$4,'Miljövärden urval för publ'!$B$2:$H$2,0),FALSE)),"",VLOOKUP($C60,'Miljövärden urval för publ'!$B$2:$H$490,MATCH(E$4,'Miljövärden urval för publ'!$B$2:$H$2,0),FALSE))</f>
        <v>6.1097799999999998</v>
      </c>
      <c r="F60" s="45">
        <f>IF(ISERROR(VLOOKUP($C60,'Miljövärden urval för publ'!$B$2:$H$490,MATCH(F$4,'Miljövärden urval för publ'!$B$2:$H$2,0),FALSE)),"",VLOOKUP($C60,'Miljövärden urval för publ'!$B$2:$H$490,MATCH(F$4,'Miljövärden urval för publ'!$B$2:$H$2,0),FALSE))</f>
        <v>2.6394299999999999E-2</v>
      </c>
      <c r="G60" s="45">
        <f>IF(ISERROR(VLOOKUP($C60,'Miljövärden urval för publ'!$B$2:$H$490,MATCH(G$4,'Miljövärden urval för publ'!$B$2:$H$2,0),FALSE)),"",VLOOKUP($C60,'Miljövärden urval för publ'!$B$2:$H$490,MATCH(G$4,'Miljövärden urval för publ'!$B$2:$H$2,0),FALSE))</f>
        <v>6.5394399999999997E-3</v>
      </c>
    </row>
    <row r="61" spans="1:7" x14ac:dyDescent="0.25">
      <c r="A61" s="45">
        <v>58</v>
      </c>
      <c r="B61" s="45" t="str">
        <f>IF(ISERROR(INDEX('Miljövärden urval för publ'!$A$2:$AD$475,MATCH($A61,'Miljövärden urval för publ'!$U$2:$U$476,0),1)),"",INDEX('Miljövärden urval för publ'!$A$2:$AD$475,MATCH($A61,'Miljövärden urval för publ'!$U$2:$U$476,0),1))</f>
        <v>E.ON Värme Sverige AB</v>
      </c>
      <c r="C61" s="45" t="str">
        <f>IF(ISERROR(INDEX('Miljövärden urval för publ'!$A$2:$AD$475,MATCH($A61,'Miljövärden urval för publ'!$U$2:$U$476,0),2)),"",INDEX('Miljövärden urval för publ'!$A$2:$AD$475,MATCH($A61,'Miljövärden urval för publ'!$U$2:$U$476,0),2))</f>
        <v>Norrköping</v>
      </c>
      <c r="D61" s="45">
        <f>IF(ISERROR(VLOOKUP($C61,'Miljövärden urval för publ'!$B$2:$H$490,MATCH(D$4,'Miljövärden urval för publ'!$B$2:$H$2,0),FALSE)),"",VLOOKUP($C61,'Miljövärden urval för publ'!$B$2:$H$490,MATCH(D$4,'Miljövärden urval för publ'!$B$2:$H$2,0),FALSE))</f>
        <v>0.33552599999999999</v>
      </c>
      <c r="E61" s="45">
        <f>IF(ISERROR(VLOOKUP($C61,'Miljövärden urval för publ'!$B$2:$H$490,MATCH(E$4,'Miljövärden urval för publ'!$B$2:$H$2,0),FALSE)),"",VLOOKUP($C61,'Miljövärden urval för publ'!$B$2:$H$490,MATCH(E$4,'Miljövärden urval för publ'!$B$2:$H$2,0),FALSE))</f>
        <v>121.444</v>
      </c>
      <c r="F61" s="45">
        <f>IF(ISERROR(VLOOKUP($C61,'Miljövärden urval för publ'!$B$2:$H$490,MATCH(F$4,'Miljövärden urval för publ'!$B$2:$H$2,0),FALSE)),"",VLOOKUP($C61,'Miljövärden urval för publ'!$B$2:$H$490,MATCH(F$4,'Miljövärden urval för publ'!$B$2:$H$2,0),FALSE))</f>
        <v>5.8953600000000002</v>
      </c>
      <c r="G61" s="45">
        <f>IF(ISERROR(VLOOKUP($C61,'Miljövärden urval för publ'!$B$2:$H$490,MATCH(G$4,'Miljövärden urval för publ'!$B$2:$H$2,0),FALSE)),"",VLOOKUP($C61,'Miljövärden urval för publ'!$B$2:$H$490,MATCH(G$4,'Miljövärden urval för publ'!$B$2:$H$2,0),FALSE))</f>
        <v>0.133187</v>
      </c>
    </row>
    <row r="62" spans="1:7" x14ac:dyDescent="0.25">
      <c r="A62" s="45">
        <v>59</v>
      </c>
      <c r="B62" s="45" t="str">
        <f>IF(ISERROR(INDEX('Miljövärden urval för publ'!$A$2:$AD$475,MATCH($A62,'Miljövärden urval för publ'!$U$2:$U$476,0),1)),"",INDEX('Miljövärden urval för publ'!$A$2:$AD$475,MATCH($A62,'Miljövärden urval för publ'!$U$2:$U$476,0),1))</f>
        <v>E.ON Värme Sverige AB</v>
      </c>
      <c r="C62" s="45" t="str">
        <f>IF(ISERROR(INDEX('Miljövärden urval för publ'!$A$2:$AD$475,MATCH($A62,'Miljövärden urval för publ'!$U$2:$U$476,0),2)),"",INDEX('Miljövärden urval för publ'!$A$2:$AD$475,MATCH($A62,'Miljövärden urval för publ'!$U$2:$U$476,0),2))</f>
        <v>Orsa</v>
      </c>
      <c r="D62" s="45">
        <f>IF(ISERROR(VLOOKUP($C62,'Miljövärden urval för publ'!$B$2:$H$490,MATCH(D$4,'Miljövärden urval för publ'!$B$2:$H$2,0),FALSE)),"",VLOOKUP($C62,'Miljövärden urval för publ'!$B$2:$H$490,MATCH(D$4,'Miljövärden urval för publ'!$B$2:$H$2,0),FALSE))</f>
        <v>0.10513400000000001</v>
      </c>
      <c r="E62" s="45">
        <f>IF(ISERROR(VLOOKUP($C62,'Miljövärden urval för publ'!$B$2:$H$490,MATCH(E$4,'Miljövärden urval för publ'!$B$2:$H$2,0),FALSE)),"",VLOOKUP($C62,'Miljövärden urval för publ'!$B$2:$H$490,MATCH(E$4,'Miljövärden urval för publ'!$B$2:$H$2,0),FALSE))</f>
        <v>15.212400000000001</v>
      </c>
      <c r="F62" s="45">
        <f>IF(ISERROR(VLOOKUP($C62,'Miljövärden urval för publ'!$B$2:$H$490,MATCH(F$4,'Miljövärden urval för publ'!$B$2:$H$2,0),FALSE)),"",VLOOKUP($C62,'Miljövärden urval för publ'!$B$2:$H$490,MATCH(F$4,'Miljövärden urval för publ'!$B$2:$H$2,0),FALSE))</f>
        <v>9.5486000000000004</v>
      </c>
      <c r="G62" s="45">
        <f>IF(ISERROR(VLOOKUP($C62,'Miljövärden urval för publ'!$B$2:$H$490,MATCH(G$4,'Miljövärden urval för publ'!$B$2:$H$2,0),FALSE)),"",VLOOKUP($C62,'Miljövärden urval för publ'!$B$2:$H$490,MATCH(G$4,'Miljövärden urval för publ'!$B$2:$H$2,0),FALSE))</f>
        <v>9.5498400000000004E-3</v>
      </c>
    </row>
    <row r="63" spans="1:7" x14ac:dyDescent="0.25">
      <c r="A63" s="45">
        <v>60</v>
      </c>
      <c r="B63" s="45" t="str">
        <f>IF(ISERROR(INDEX('Miljövärden urval för publ'!$A$2:$AD$475,MATCH($A63,'Miljövärden urval för publ'!$U$2:$U$476,0),1)),"",INDEX('Miljövärden urval för publ'!$A$2:$AD$475,MATCH($A63,'Miljövärden urval för publ'!$U$2:$U$476,0),1))</f>
        <v>E.ON Värme Sverige AB</v>
      </c>
      <c r="C63" s="45" t="str">
        <f>IF(ISERROR(INDEX('Miljövärden urval för publ'!$A$2:$AD$475,MATCH($A63,'Miljövärden urval för publ'!$U$2:$U$476,0),2)),"",INDEX('Miljövärden urval för publ'!$A$2:$AD$475,MATCH($A63,'Miljövärden urval för publ'!$U$2:$U$476,0),2))</f>
        <v>Ryd</v>
      </c>
      <c r="D63" s="45">
        <f>IF(ISERROR(VLOOKUP($C63,'Miljövärden urval för publ'!$B$2:$H$490,MATCH(D$4,'Miljövärden urval för publ'!$B$2:$H$2,0),FALSE)),"",VLOOKUP($C63,'Miljövärden urval för publ'!$B$2:$H$490,MATCH(D$4,'Miljövärden urval för publ'!$B$2:$H$2,0),FALSE))</f>
        <v>0.26003300000000001</v>
      </c>
      <c r="E63" s="45">
        <f>IF(ISERROR(VLOOKUP($C63,'Miljövärden urval för publ'!$B$2:$H$490,MATCH(E$4,'Miljövärden urval för publ'!$B$2:$H$2,0),FALSE)),"",VLOOKUP($C63,'Miljövärden urval för publ'!$B$2:$H$490,MATCH(E$4,'Miljövärden urval för publ'!$B$2:$H$2,0),FALSE))</f>
        <v>38.066899999999997</v>
      </c>
      <c r="F63" s="45">
        <f>IF(ISERROR(VLOOKUP($C63,'Miljövärden urval för publ'!$B$2:$H$490,MATCH(F$4,'Miljövärden urval för publ'!$B$2:$H$2,0),FALSE)),"",VLOOKUP($C63,'Miljövärden urval för publ'!$B$2:$H$490,MATCH(F$4,'Miljövärden urval för publ'!$B$2:$H$2,0),FALSE))</f>
        <v>16.729199999999999</v>
      </c>
      <c r="G63" s="45">
        <f>IF(ISERROR(VLOOKUP($C63,'Miljövärden urval för publ'!$B$2:$H$490,MATCH(G$4,'Miljövärden urval för publ'!$B$2:$H$2,0),FALSE)),"",VLOOKUP($C63,'Miljövärden urval för publ'!$B$2:$H$490,MATCH(G$4,'Miljövärden urval för publ'!$B$2:$H$2,0),FALSE))</f>
        <v>7.7358700000000002E-2</v>
      </c>
    </row>
    <row r="64" spans="1:7" x14ac:dyDescent="0.25">
      <c r="A64" s="45">
        <v>61</v>
      </c>
      <c r="B64" s="45" t="str">
        <f>IF(ISERROR(INDEX('Miljövärden urval för publ'!$A$2:$AD$475,MATCH($A64,'Miljövärden urval för publ'!$U$2:$U$476,0),1)),"",INDEX('Miljövärden urval för publ'!$A$2:$AD$475,MATCH($A64,'Miljövärden urval för publ'!$U$2:$U$476,0),1))</f>
        <v>E.ON Värme Sverige AB</v>
      </c>
      <c r="C64" s="45" t="str">
        <f>IF(ISERROR(INDEX('Miljövärden urval för publ'!$A$2:$AD$475,MATCH($A64,'Miljövärden urval för publ'!$U$2:$U$476,0),2)),"",INDEX('Miljövärden urval för publ'!$A$2:$AD$475,MATCH($A64,'Miljövärden urval för publ'!$U$2:$U$476,0),2))</f>
        <v>Staffanstorp</v>
      </c>
      <c r="D64" s="45">
        <f>IF(ISERROR(VLOOKUP($C64,'Miljövärden urval för publ'!$B$2:$H$490,MATCH(D$4,'Miljövärden urval för publ'!$B$2:$H$2,0),FALSE)),"",VLOOKUP($C64,'Miljövärden urval för publ'!$B$2:$H$490,MATCH(D$4,'Miljövärden urval för publ'!$B$2:$H$2,0),FALSE))</f>
        <v>0.26272800000000002</v>
      </c>
      <c r="E64" s="45">
        <f>IF(ISERROR(VLOOKUP($C64,'Miljövärden urval för publ'!$B$2:$H$490,MATCH(E$4,'Miljövärden urval för publ'!$B$2:$H$2,0),FALSE)),"",VLOOKUP($C64,'Miljövärden urval för publ'!$B$2:$H$490,MATCH(E$4,'Miljövärden urval för publ'!$B$2:$H$2,0),FALSE))</f>
        <v>47.395200000000003</v>
      </c>
      <c r="F64" s="45">
        <f>IF(ISERROR(VLOOKUP($C64,'Miljövärden urval för publ'!$B$2:$H$490,MATCH(F$4,'Miljövärden urval för publ'!$B$2:$H$2,0),FALSE)),"",VLOOKUP($C64,'Miljövärden urval för publ'!$B$2:$H$490,MATCH(F$4,'Miljövärden urval för publ'!$B$2:$H$2,0),FALSE))</f>
        <v>12.884499999999999</v>
      </c>
      <c r="G64" s="45">
        <f>IF(ISERROR(VLOOKUP($C64,'Miljövärden urval för publ'!$B$2:$H$490,MATCH(G$4,'Miljövärden urval för publ'!$B$2:$H$2,0),FALSE)),"",VLOOKUP($C64,'Miljövärden urval för publ'!$B$2:$H$490,MATCH(G$4,'Miljövärden urval för publ'!$B$2:$H$2,0),FALSE))</f>
        <v>0.113399</v>
      </c>
    </row>
    <row r="65" spans="1:7" x14ac:dyDescent="0.25">
      <c r="A65" s="45">
        <v>62</v>
      </c>
      <c r="B65" s="45" t="str">
        <f>IF(ISERROR(INDEX('Miljövärden urval för publ'!$A$2:$AD$475,MATCH($A65,'Miljövärden urval för publ'!$U$2:$U$476,0),1)),"",INDEX('Miljövärden urval för publ'!$A$2:$AD$475,MATCH($A65,'Miljövärden urval för publ'!$U$2:$U$476,0),1))</f>
        <v>E.ON Värme Sverige AB</v>
      </c>
      <c r="C65" s="45" t="str">
        <f>IF(ISERROR(INDEX('Miljövärden urval för publ'!$A$2:$AD$475,MATCH($A65,'Miljövärden urval för publ'!$U$2:$U$476,0),2)),"",INDEX('Miljövärden urval för publ'!$A$2:$AD$475,MATCH($A65,'Miljövärden urval för publ'!$U$2:$U$476,0),2))</f>
        <v>Strömsnäsbruk</v>
      </c>
      <c r="D65" s="45">
        <f>IF(ISERROR(VLOOKUP($C65,'Miljövärden urval för publ'!$B$2:$H$490,MATCH(D$4,'Miljövärden urval för publ'!$B$2:$H$2,0),FALSE)),"",VLOOKUP($C65,'Miljövärden urval för publ'!$B$2:$H$490,MATCH(D$4,'Miljövärden urval för publ'!$B$2:$H$2,0),FALSE))</f>
        <v>0.16994100000000001</v>
      </c>
      <c r="E65" s="45">
        <f>IF(ISERROR(VLOOKUP($C65,'Miljövärden urval för publ'!$B$2:$H$490,MATCH(E$4,'Miljövärden urval för publ'!$B$2:$H$2,0),FALSE)),"",VLOOKUP($C65,'Miljövärden urval för publ'!$B$2:$H$490,MATCH(E$4,'Miljövärden urval för publ'!$B$2:$H$2,0),FALSE))</f>
        <v>25.716000000000001</v>
      </c>
      <c r="F65" s="45">
        <f>IF(ISERROR(VLOOKUP($C65,'Miljövärden urval för publ'!$B$2:$H$490,MATCH(F$4,'Miljövärden urval för publ'!$B$2:$H$2,0),FALSE)),"",VLOOKUP($C65,'Miljövärden urval för publ'!$B$2:$H$490,MATCH(F$4,'Miljövärden urval för publ'!$B$2:$H$2,0),FALSE))</f>
        <v>11.914400000000001</v>
      </c>
      <c r="G65" s="45">
        <f>IF(ISERROR(VLOOKUP($C65,'Miljövärden urval för publ'!$B$2:$H$490,MATCH(G$4,'Miljövärden urval för publ'!$B$2:$H$2,0),FALSE)),"",VLOOKUP($C65,'Miljövärden urval för publ'!$B$2:$H$490,MATCH(G$4,'Miljövärden urval för publ'!$B$2:$H$2,0),FALSE))</f>
        <v>5.40285E-2</v>
      </c>
    </row>
    <row r="66" spans="1:7" x14ac:dyDescent="0.25">
      <c r="A66" s="45">
        <v>63</v>
      </c>
      <c r="B66" s="45" t="str">
        <f>IF(ISERROR(INDEX('Miljövärden urval för publ'!$A$2:$AD$475,MATCH($A66,'Miljövärden urval för publ'!$U$2:$U$476,0),1)),"",INDEX('Miljövärden urval för publ'!$A$2:$AD$475,MATCH($A66,'Miljövärden urval för publ'!$U$2:$U$476,0),1))</f>
        <v>E.ON Värme Sverige AB</v>
      </c>
      <c r="C66" s="45" t="str">
        <f>IF(ISERROR(INDEX('Miljövärden urval för publ'!$A$2:$AD$475,MATCH($A66,'Miljövärden urval för publ'!$U$2:$U$476,0),2)),"",INDEX('Miljövärden urval för publ'!$A$2:$AD$475,MATCH($A66,'Miljövärden urval för publ'!$U$2:$U$476,0),2))</f>
        <v>Svalöv</v>
      </c>
      <c r="D66" s="45">
        <f>IF(ISERROR(VLOOKUP($C66,'Miljövärden urval för publ'!$B$2:$H$490,MATCH(D$4,'Miljövärden urval för publ'!$B$2:$H$2,0),FALSE)),"",VLOOKUP($C66,'Miljövärden urval för publ'!$B$2:$H$490,MATCH(D$4,'Miljövärden urval för publ'!$B$2:$H$2,0),FALSE))</f>
        <v>0.11215799999999999</v>
      </c>
      <c r="E66" s="45">
        <f>IF(ISERROR(VLOOKUP($C66,'Miljövärden urval för publ'!$B$2:$H$490,MATCH(E$4,'Miljövärden urval för publ'!$B$2:$H$2,0),FALSE)),"",VLOOKUP($C66,'Miljövärden urval för publ'!$B$2:$H$490,MATCH(E$4,'Miljövärden urval för publ'!$B$2:$H$2,0),FALSE))</f>
        <v>23.383299999999998</v>
      </c>
      <c r="F66" s="45">
        <f>IF(ISERROR(VLOOKUP($C66,'Miljövärden urval för publ'!$B$2:$H$490,MATCH(F$4,'Miljövärden urval för publ'!$B$2:$H$2,0),FALSE)),"",VLOOKUP($C66,'Miljövärden urval för publ'!$B$2:$H$490,MATCH(F$4,'Miljövärden urval för publ'!$B$2:$H$2,0),FALSE))</f>
        <v>9.1235199999999992</v>
      </c>
      <c r="G66" s="45">
        <f>IF(ISERROR(VLOOKUP($C66,'Miljövärden urval för publ'!$B$2:$H$490,MATCH(G$4,'Miljövärden urval för publ'!$B$2:$H$2,0),FALSE)),"",VLOOKUP($C66,'Miljövärden urval för publ'!$B$2:$H$490,MATCH(G$4,'Miljövärden urval för publ'!$B$2:$H$2,0),FALSE))</f>
        <v>2.5200299999999998E-2</v>
      </c>
    </row>
    <row r="67" spans="1:7" x14ac:dyDescent="0.25">
      <c r="A67" s="45">
        <v>64</v>
      </c>
      <c r="B67" s="45" t="str">
        <f>IF(ISERROR(INDEX('Miljövärden urval för publ'!$A$2:$AD$475,MATCH($A67,'Miljövärden urval för publ'!$U$2:$U$476,0),1)),"",INDEX('Miljövärden urval för publ'!$A$2:$AD$475,MATCH($A67,'Miljövärden urval för publ'!$U$2:$U$476,0),1))</f>
        <v>E.ON Värme Sverige AB</v>
      </c>
      <c r="C67" s="45" t="str">
        <f>IF(ISERROR(INDEX('Miljövärden urval för publ'!$A$2:$AD$475,MATCH($A67,'Miljövärden urval för publ'!$U$2:$U$476,0),2)),"",INDEX('Miljövärden urval för publ'!$A$2:$AD$475,MATCH($A67,'Miljövärden urval för publ'!$U$2:$U$476,0),2))</f>
        <v>Åseda</v>
      </c>
      <c r="D67" s="45">
        <f>IF(ISERROR(VLOOKUP($C67,'Miljövärden urval för publ'!$B$2:$H$490,MATCH(D$4,'Miljövärden urval för publ'!$B$2:$H$2,0),FALSE)),"",VLOOKUP($C67,'Miljövärden urval för publ'!$B$2:$H$490,MATCH(D$4,'Miljövärden urval för publ'!$B$2:$H$2,0),FALSE))</f>
        <v>0.13359599999999999</v>
      </c>
      <c r="E67" s="45">
        <f>IF(ISERROR(VLOOKUP($C67,'Miljövärden urval för publ'!$B$2:$H$490,MATCH(E$4,'Miljövärden urval för publ'!$B$2:$H$2,0),FALSE)),"",VLOOKUP($C67,'Miljövärden urval för publ'!$B$2:$H$490,MATCH(E$4,'Miljövärden urval för publ'!$B$2:$H$2,0),FALSE))</f>
        <v>28.135200000000001</v>
      </c>
      <c r="F67" s="45">
        <f>IF(ISERROR(VLOOKUP($C67,'Miljövärden urval för publ'!$B$2:$H$490,MATCH(F$4,'Miljövärden urval för publ'!$B$2:$H$2,0),FALSE)),"",VLOOKUP($C67,'Miljövärden urval för publ'!$B$2:$H$490,MATCH(F$4,'Miljövärden urval för publ'!$B$2:$H$2,0),FALSE))</f>
        <v>8.5484799999999996</v>
      </c>
      <c r="G67" s="45">
        <f>IF(ISERROR(VLOOKUP($C67,'Miljövärden urval för publ'!$B$2:$H$490,MATCH(G$4,'Miljövärden urval för publ'!$B$2:$H$2,0),FALSE)),"",VLOOKUP($C67,'Miljövärden urval för publ'!$B$2:$H$490,MATCH(G$4,'Miljövärden urval för publ'!$B$2:$H$2,0),FALSE))</f>
        <v>4.2936000000000002E-2</v>
      </c>
    </row>
    <row r="68" spans="1:7" x14ac:dyDescent="0.25">
      <c r="A68" s="45">
        <v>65</v>
      </c>
      <c r="B68" s="45" t="str">
        <f>IF(ISERROR(INDEX('Miljövärden urval för publ'!$A$2:$AD$475,MATCH($A68,'Miljövärden urval för publ'!$U$2:$U$476,0),1)),"",INDEX('Miljövärden urval för publ'!$A$2:$AD$475,MATCH($A68,'Miljövärden urval för publ'!$U$2:$U$476,0),1))</f>
        <v>E.ON Värme Sverige AB</v>
      </c>
      <c r="C68" s="45" t="str">
        <f>IF(ISERROR(INDEX('Miljövärden urval för publ'!$A$2:$AD$475,MATCH($A68,'Miljövärden urval för publ'!$U$2:$U$476,0),2)),"",INDEX('Miljövärden urval för publ'!$A$2:$AD$475,MATCH($A68,'Miljövärden urval för publ'!$U$2:$U$476,0),2))</f>
        <v>Älmhult</v>
      </c>
      <c r="D68" s="45">
        <f>IF(ISERROR(VLOOKUP($C68,'Miljövärden urval för publ'!$B$2:$H$490,MATCH(D$4,'Miljövärden urval för publ'!$B$2:$H$2,0),FALSE)),"",VLOOKUP($C68,'Miljövärden urval för publ'!$B$2:$H$490,MATCH(D$4,'Miljövärden urval för publ'!$B$2:$H$2,0),FALSE))</f>
        <v>0.118702</v>
      </c>
      <c r="E68" s="45">
        <f>IF(ISERROR(VLOOKUP($C68,'Miljövärden urval för publ'!$B$2:$H$490,MATCH(E$4,'Miljövärden urval för publ'!$B$2:$H$2,0),FALSE)),"",VLOOKUP($C68,'Miljövärden urval för publ'!$B$2:$H$490,MATCH(E$4,'Miljövärden urval för publ'!$B$2:$H$2,0),FALSE))</f>
        <v>22.731000000000002</v>
      </c>
      <c r="F68" s="45">
        <f>IF(ISERROR(VLOOKUP($C68,'Miljövärden urval för publ'!$B$2:$H$490,MATCH(F$4,'Miljövärden urval för publ'!$B$2:$H$2,0),FALSE)),"",VLOOKUP($C68,'Miljövärden urval för publ'!$B$2:$H$490,MATCH(F$4,'Miljövärden urval för publ'!$B$2:$H$2,0),FALSE))</f>
        <v>7.5249300000000003</v>
      </c>
      <c r="G68" s="45">
        <f>IF(ISERROR(VLOOKUP($C68,'Miljövärden urval för publ'!$B$2:$H$490,MATCH(G$4,'Miljövärden urval för publ'!$B$2:$H$2,0),FALSE)),"",VLOOKUP($C68,'Miljövärden urval för publ'!$B$2:$H$490,MATCH(G$4,'Miljövärden urval för publ'!$B$2:$H$2,0),FALSE))</f>
        <v>4.71974E-2</v>
      </c>
    </row>
    <row r="69" spans="1:7" x14ac:dyDescent="0.25">
      <c r="A69" s="45">
        <v>66</v>
      </c>
      <c r="B69" s="45" t="str">
        <f>IF(ISERROR(INDEX('Miljövärden urval för publ'!$A$2:$AD$475,MATCH($A69,'Miljövärden urval för publ'!$U$2:$U$476,0),1)),"",INDEX('Miljövärden urval för publ'!$A$2:$AD$475,MATCH($A69,'Miljövärden urval för publ'!$U$2:$U$476,0),1))</f>
        <v>Eda Energi AB</v>
      </c>
      <c r="C69" s="45" t="str">
        <f>IF(ISERROR(INDEX('Miljövärden urval för publ'!$A$2:$AD$475,MATCH($A69,'Miljövärden urval för publ'!$U$2:$U$476,0),2)),"",INDEX('Miljövärden urval för publ'!$A$2:$AD$475,MATCH($A69,'Miljövärden urval för publ'!$U$2:$U$476,0),2))</f>
        <v>Eda</v>
      </c>
      <c r="D69" s="45">
        <f>IF(ISERROR(VLOOKUP($C69,'Miljövärden urval för publ'!$B$2:$H$490,MATCH(D$4,'Miljövärden urval för publ'!$B$2:$H$2,0),FALSE)),"",VLOOKUP($C69,'Miljövärden urval för publ'!$B$2:$H$490,MATCH(D$4,'Miljövärden urval för publ'!$B$2:$H$2,0),FALSE))</f>
        <v>0.12077</v>
      </c>
      <c r="E69" s="45">
        <f>IF(ISERROR(VLOOKUP($C69,'Miljövärden urval för publ'!$B$2:$H$490,MATCH(E$4,'Miljövärden urval för publ'!$B$2:$H$2,0),FALSE)),"",VLOOKUP($C69,'Miljövärden urval för publ'!$B$2:$H$490,MATCH(E$4,'Miljövärden urval för publ'!$B$2:$H$2,0),FALSE))</f>
        <v>138.46899999999999</v>
      </c>
      <c r="F69" s="45">
        <f>IF(ISERROR(VLOOKUP($C69,'Miljövärden urval för publ'!$B$2:$H$490,MATCH(F$4,'Miljövärden urval för publ'!$B$2:$H$2,0),FALSE)),"",VLOOKUP($C69,'Miljövärden urval för publ'!$B$2:$H$490,MATCH(F$4,'Miljövärden urval för publ'!$B$2:$H$2,0),FALSE))</f>
        <v>4.8078900000000004</v>
      </c>
      <c r="G69" s="45">
        <f>IF(ISERROR(VLOOKUP($C69,'Miljövärden urval för publ'!$B$2:$H$490,MATCH(G$4,'Miljövärden urval för publ'!$B$2:$H$2,0),FALSE)),"",VLOOKUP($C69,'Miljövärden urval för publ'!$B$2:$H$490,MATCH(G$4,'Miljövärden urval för publ'!$B$2:$H$2,0),FALSE))</f>
        <v>7.1908500000000004E-3</v>
      </c>
    </row>
    <row r="70" spans="1:7" x14ac:dyDescent="0.25">
      <c r="A70" s="45">
        <v>67</v>
      </c>
      <c r="B70" s="45" t="str">
        <f>IF(ISERROR(INDEX('Miljövärden urval för publ'!$A$2:$AD$475,MATCH($A70,'Miljövärden urval för publ'!$U$2:$U$476,0),1)),"",INDEX('Miljövärden urval för publ'!$A$2:$AD$475,MATCH($A70,'Miljövärden urval för publ'!$U$2:$U$476,0),1))</f>
        <v>Eksjö Energi AB</v>
      </c>
      <c r="C70" s="45" t="str">
        <f>IF(ISERROR(INDEX('Miljövärden urval för publ'!$A$2:$AD$475,MATCH($A70,'Miljövärden urval för publ'!$U$2:$U$476,0),2)),"",INDEX('Miljövärden urval för publ'!$A$2:$AD$475,MATCH($A70,'Miljövärden urval för publ'!$U$2:$U$476,0),2))</f>
        <v>Eksjö</v>
      </c>
      <c r="D70" s="45">
        <f>IF(ISERROR(VLOOKUP($C70,'Miljövärden urval för publ'!$B$2:$H$490,MATCH(D$4,'Miljövärden urval för publ'!$B$2:$H$2,0),FALSE)),"",VLOOKUP($C70,'Miljövärden urval för publ'!$B$2:$H$490,MATCH(D$4,'Miljövärden urval för publ'!$B$2:$H$2,0),FALSE))</f>
        <v>0.11046499999999999</v>
      </c>
      <c r="E70" s="45">
        <f>IF(ISERROR(VLOOKUP($C70,'Miljövärden urval för publ'!$B$2:$H$490,MATCH(E$4,'Miljövärden urval för publ'!$B$2:$H$2,0),FALSE)),"",VLOOKUP($C70,'Miljövärden urval för publ'!$B$2:$H$490,MATCH(E$4,'Miljövärden urval för publ'!$B$2:$H$2,0),FALSE))</f>
        <v>86.761799999999994</v>
      </c>
      <c r="F70" s="45">
        <f>IF(ISERROR(VLOOKUP($C70,'Miljövärden urval för publ'!$B$2:$H$490,MATCH(F$4,'Miljövärden urval för publ'!$B$2:$H$2,0),FALSE)),"",VLOOKUP($C70,'Miljövärden urval för publ'!$B$2:$H$490,MATCH(F$4,'Miljövärden urval för publ'!$B$2:$H$2,0),FALSE))</f>
        <v>5.1666100000000004</v>
      </c>
      <c r="G70" s="45">
        <f>IF(ISERROR(VLOOKUP($C70,'Miljövärden urval för publ'!$B$2:$H$490,MATCH(G$4,'Miljövärden urval för publ'!$B$2:$H$2,0),FALSE)),"",VLOOKUP($C70,'Miljövärden urval för publ'!$B$2:$H$490,MATCH(G$4,'Miljövärden urval för publ'!$B$2:$H$2,0),FALSE))</f>
        <v>9.4789200000000001E-3</v>
      </c>
    </row>
    <row r="71" spans="1:7" x14ac:dyDescent="0.25">
      <c r="A71" s="45">
        <v>68</v>
      </c>
      <c r="B71" s="45" t="str">
        <f>IF(ISERROR(INDEX('Miljövärden urval för publ'!$A$2:$AD$475,MATCH($A71,'Miljövärden urval för publ'!$U$2:$U$476,0),1)),"",INDEX('Miljövärden urval för publ'!$A$2:$AD$475,MATCH($A71,'Miljövärden urval för publ'!$U$2:$U$476,0),1))</f>
        <v>Eksjö Energi AB</v>
      </c>
      <c r="C71" s="45" t="str">
        <f>IF(ISERROR(INDEX('Miljövärden urval för publ'!$A$2:$AD$475,MATCH($A71,'Miljövärden urval för publ'!$U$2:$U$476,0),2)),"",INDEX('Miljövärden urval för publ'!$A$2:$AD$475,MATCH($A71,'Miljövärden urval för publ'!$U$2:$U$476,0),2))</f>
        <v>Ingatorp</v>
      </c>
      <c r="D71" s="45">
        <f>IF(ISERROR(VLOOKUP($C71,'Miljövärden urval för publ'!$B$2:$H$490,MATCH(D$4,'Miljövärden urval för publ'!$B$2:$H$2,0),FALSE)),"",VLOOKUP($C71,'Miljövärden urval för publ'!$B$2:$H$490,MATCH(D$4,'Miljövärden urval för publ'!$B$2:$H$2,0),FALSE))</f>
        <v>0.14487</v>
      </c>
      <c r="E71" s="45">
        <f>IF(ISERROR(VLOOKUP($C71,'Miljövärden urval för publ'!$B$2:$H$490,MATCH(E$4,'Miljövärden urval för publ'!$B$2:$H$2,0),FALSE)),"",VLOOKUP($C71,'Miljövärden urval för publ'!$B$2:$H$490,MATCH(E$4,'Miljövärden urval för publ'!$B$2:$H$2,0),FALSE))</f>
        <v>29.374600000000001</v>
      </c>
      <c r="F71" s="45">
        <f>IF(ISERROR(VLOOKUP($C71,'Miljövärden urval för publ'!$B$2:$H$490,MATCH(F$4,'Miljövärden urval för publ'!$B$2:$H$2,0),FALSE)),"",VLOOKUP($C71,'Miljövärden urval för publ'!$B$2:$H$490,MATCH(F$4,'Miljövärden urval för publ'!$B$2:$H$2,0),FALSE))</f>
        <v>11.720800000000001</v>
      </c>
      <c r="G71" s="45">
        <f>IF(ISERROR(VLOOKUP($C71,'Miljövärden urval för publ'!$B$2:$H$490,MATCH(G$4,'Miljövärden urval för publ'!$B$2:$H$2,0),FALSE)),"",VLOOKUP($C71,'Miljövärden urval för publ'!$B$2:$H$490,MATCH(G$4,'Miljövärden urval för publ'!$B$2:$H$2,0),FALSE))</f>
        <v>2.19337E-2</v>
      </c>
    </row>
    <row r="72" spans="1:7" x14ac:dyDescent="0.25">
      <c r="A72" s="45">
        <v>69</v>
      </c>
      <c r="B72" s="45" t="str">
        <f>IF(ISERROR(INDEX('Miljövärden urval för publ'!$A$2:$AD$475,MATCH($A72,'Miljövärden urval för publ'!$U$2:$U$476,0),1)),"",INDEX('Miljövärden urval för publ'!$A$2:$AD$475,MATCH($A72,'Miljövärden urval för publ'!$U$2:$U$476,0),1))</f>
        <v>Eksjö Energi AB</v>
      </c>
      <c r="C72" s="45" t="str">
        <f>IF(ISERROR(INDEX('Miljövärden urval för publ'!$A$2:$AD$475,MATCH($A72,'Miljövärden urval för publ'!$U$2:$U$476,0),2)),"",INDEX('Miljövärden urval för publ'!$A$2:$AD$475,MATCH($A72,'Miljövärden urval för publ'!$U$2:$U$476,0),2))</f>
        <v>Mariannelund</v>
      </c>
      <c r="D72" s="45">
        <f>IF(ISERROR(VLOOKUP($C72,'Miljövärden urval för publ'!$B$2:$H$490,MATCH(D$4,'Miljövärden urval för publ'!$B$2:$H$2,0),FALSE)),"",VLOOKUP($C72,'Miljövärden urval för publ'!$B$2:$H$490,MATCH(D$4,'Miljövärden urval för publ'!$B$2:$H$2,0),FALSE))</f>
        <v>0.120533</v>
      </c>
      <c r="E72" s="45">
        <f>IF(ISERROR(VLOOKUP($C72,'Miljövärden urval för publ'!$B$2:$H$490,MATCH(E$4,'Miljövärden urval för publ'!$B$2:$H$2,0),FALSE)),"",VLOOKUP($C72,'Miljövärden urval för publ'!$B$2:$H$490,MATCH(E$4,'Miljövärden urval för publ'!$B$2:$H$2,0),FALSE))</f>
        <v>23.293299999999999</v>
      </c>
      <c r="F72" s="45">
        <f>IF(ISERROR(VLOOKUP($C72,'Miljövärden urval för publ'!$B$2:$H$490,MATCH(F$4,'Miljövärden urval för publ'!$B$2:$H$2,0),FALSE)),"",VLOOKUP($C72,'Miljövärden urval för publ'!$B$2:$H$490,MATCH(F$4,'Miljövärden urval för publ'!$B$2:$H$2,0),FALSE))</f>
        <v>10.6083</v>
      </c>
      <c r="G72" s="45">
        <f>IF(ISERROR(VLOOKUP($C72,'Miljövärden urval för publ'!$B$2:$H$490,MATCH(G$4,'Miljövärden urval för publ'!$B$2:$H$2,0),FALSE)),"",VLOOKUP($C72,'Miljövärden urval för publ'!$B$2:$H$490,MATCH(G$4,'Miljövärden urval för publ'!$B$2:$H$2,0),FALSE))</f>
        <v>1.12526E-2</v>
      </c>
    </row>
    <row r="73" spans="1:7" x14ac:dyDescent="0.25">
      <c r="A73" s="45">
        <v>70</v>
      </c>
      <c r="B73" s="45" t="str">
        <f>IF(ISERROR(INDEX('Miljövärden urval för publ'!$A$2:$AD$475,MATCH($A73,'Miljövärden urval för publ'!$U$2:$U$476,0),1)),"",INDEX('Miljövärden urval för publ'!$A$2:$AD$475,MATCH($A73,'Miljövärden urval för publ'!$U$2:$U$476,0),1))</f>
        <v>Eksta Bostads AB</v>
      </c>
      <c r="C73" s="45" t="str">
        <f>IF(ISERROR(INDEX('Miljövärden urval för publ'!$A$2:$AD$475,MATCH($A73,'Miljövärden urval för publ'!$U$2:$U$476,0),2)),"",INDEX('Miljövärden urval för publ'!$A$2:$AD$475,MATCH($A73,'Miljövärden urval för publ'!$U$2:$U$476,0),2))</f>
        <v>Eksta</v>
      </c>
      <c r="D73" s="45">
        <f>IF(ISERROR(VLOOKUP($C73,'Miljövärden urval för publ'!$B$2:$H$490,MATCH(D$4,'Miljövärden urval för publ'!$B$2:$H$2,0),FALSE)),"",VLOOKUP($C73,'Miljövärden urval för publ'!$B$2:$H$490,MATCH(D$4,'Miljövärden urval för publ'!$B$2:$H$2,0),FALSE))</f>
        <v>0.75686200000000003</v>
      </c>
      <c r="E73" s="45">
        <f>IF(ISERROR(VLOOKUP($C73,'Miljövärden urval för publ'!$B$2:$H$490,MATCH(E$4,'Miljövärden urval för publ'!$B$2:$H$2,0),FALSE)),"",VLOOKUP($C73,'Miljövärden urval för publ'!$B$2:$H$490,MATCH(E$4,'Miljövärden urval för publ'!$B$2:$H$2,0),FALSE))</f>
        <v>43.136200000000002</v>
      </c>
      <c r="F73" s="45">
        <f>IF(ISERROR(VLOOKUP($C73,'Miljövärden urval för publ'!$B$2:$H$490,MATCH(F$4,'Miljövärden urval för publ'!$B$2:$H$2,0),FALSE)),"",VLOOKUP($C73,'Miljövärden urval för publ'!$B$2:$H$490,MATCH(F$4,'Miljövärden urval för publ'!$B$2:$H$2,0),FALSE))</f>
        <v>27.039400000000001</v>
      </c>
      <c r="G73" s="45">
        <f>IF(ISERROR(VLOOKUP($C73,'Miljövärden urval för publ'!$B$2:$H$490,MATCH(G$4,'Miljövärden urval för publ'!$B$2:$H$2,0),FALSE)),"",VLOOKUP($C73,'Miljövärden urval för publ'!$B$2:$H$490,MATCH(G$4,'Miljövärden urval för publ'!$B$2:$H$2,0),FALSE))</f>
        <v>5.9498500000000003E-2</v>
      </c>
    </row>
    <row r="74" spans="1:7" x14ac:dyDescent="0.25">
      <c r="A74" s="45">
        <v>71</v>
      </c>
      <c r="B74" s="45" t="str">
        <f>IF(ISERROR(INDEX('Miljövärden urval för publ'!$A$2:$AD$475,MATCH($A74,'Miljövärden urval för publ'!$U$2:$U$476,0),1)),"",INDEX('Miljövärden urval för publ'!$A$2:$AD$475,MATCH($A74,'Miljövärden urval för publ'!$U$2:$U$476,0),1))</f>
        <v>Elektra Värme AB</v>
      </c>
      <c r="C74" s="45" t="str">
        <f>IF(ISERROR(INDEX('Miljövärden urval för publ'!$A$2:$AD$475,MATCH($A74,'Miljövärden urval för publ'!$U$2:$U$476,0),2)),"",INDEX('Miljövärden urval för publ'!$A$2:$AD$475,MATCH($A74,'Miljövärden urval för publ'!$U$2:$U$476,0),2))</f>
        <v>Alfta</v>
      </c>
      <c r="D74" s="45">
        <f>IF(ISERROR(VLOOKUP($C74,'Miljövärden urval för publ'!$B$2:$H$490,MATCH(D$4,'Miljövärden urval för publ'!$B$2:$H$2,0),FALSE)),"",VLOOKUP($C74,'Miljövärden urval för publ'!$B$2:$H$490,MATCH(D$4,'Miljövärden urval för publ'!$B$2:$H$2,0),FALSE))</f>
        <v>0.13369500000000001</v>
      </c>
      <c r="E74" s="45">
        <f>IF(ISERROR(VLOOKUP($C74,'Miljövärden urval för publ'!$B$2:$H$490,MATCH(E$4,'Miljövärden urval för publ'!$B$2:$H$2,0),FALSE)),"",VLOOKUP($C74,'Miljövärden urval för publ'!$B$2:$H$490,MATCH(E$4,'Miljövärden urval för publ'!$B$2:$H$2,0),FALSE))</f>
        <v>28.4756</v>
      </c>
      <c r="F74" s="45">
        <f>IF(ISERROR(VLOOKUP($C74,'Miljövärden urval för publ'!$B$2:$H$490,MATCH(F$4,'Miljövärden urval för publ'!$B$2:$H$2,0),FALSE)),"",VLOOKUP($C74,'Miljövärden urval för publ'!$B$2:$H$490,MATCH(F$4,'Miljövärden urval för publ'!$B$2:$H$2,0),FALSE))</f>
        <v>9.1122200000000007</v>
      </c>
      <c r="G74" s="45">
        <f>IF(ISERROR(VLOOKUP($C74,'Miljövärden urval för publ'!$B$2:$H$490,MATCH(G$4,'Miljövärden urval för publ'!$B$2:$H$2,0),FALSE)),"",VLOOKUP($C74,'Miljövärden urval för publ'!$B$2:$H$490,MATCH(G$4,'Miljövärden urval för publ'!$B$2:$H$2,0),FALSE))</f>
        <v>5.4252700000000001E-2</v>
      </c>
    </row>
    <row r="75" spans="1:7" x14ac:dyDescent="0.25">
      <c r="A75" s="45">
        <v>72</v>
      </c>
      <c r="B75" s="45" t="str">
        <f>IF(ISERROR(INDEX('Miljövärden urval för publ'!$A$2:$AD$475,MATCH($A75,'Miljövärden urval för publ'!$U$2:$U$476,0),1)),"",INDEX('Miljövärden urval för publ'!$A$2:$AD$475,MATCH($A75,'Miljövärden urval för publ'!$U$2:$U$476,0),1))</f>
        <v>Elektra Värme AB</v>
      </c>
      <c r="C75" s="45" t="str">
        <f>IF(ISERROR(INDEX('Miljövärden urval för publ'!$A$2:$AD$475,MATCH($A75,'Miljövärden urval för publ'!$U$2:$U$476,0),2)),"",INDEX('Miljövärden urval för publ'!$A$2:$AD$475,MATCH($A75,'Miljövärden urval för publ'!$U$2:$U$476,0),2))</f>
        <v>Edsbyn</v>
      </c>
      <c r="D75" s="45">
        <f>IF(ISERROR(VLOOKUP($C75,'Miljövärden urval för publ'!$B$2:$H$490,MATCH(D$4,'Miljövärden urval för publ'!$B$2:$H$2,0),FALSE)),"",VLOOKUP($C75,'Miljövärden urval för publ'!$B$2:$H$490,MATCH(D$4,'Miljövärden urval för publ'!$B$2:$H$2,0),FALSE))</f>
        <v>5.9161199999999997E-2</v>
      </c>
      <c r="E75" s="45">
        <f>IF(ISERROR(VLOOKUP($C75,'Miljövärden urval för publ'!$B$2:$H$490,MATCH(E$4,'Miljövärden urval för publ'!$B$2:$H$2,0),FALSE)),"",VLOOKUP($C75,'Miljövärden urval för publ'!$B$2:$H$490,MATCH(E$4,'Miljövärden urval för publ'!$B$2:$H$2,0),FALSE))</f>
        <v>15.0395</v>
      </c>
      <c r="F75" s="45">
        <f>IF(ISERROR(VLOOKUP($C75,'Miljövärden urval för publ'!$B$2:$H$490,MATCH(F$4,'Miljövärden urval för publ'!$B$2:$H$2,0),FALSE)),"",VLOOKUP($C75,'Miljövärden urval för publ'!$B$2:$H$490,MATCH(F$4,'Miljövärden urval för publ'!$B$2:$H$2,0),FALSE))</f>
        <v>9.0294500000000006</v>
      </c>
      <c r="G75" s="45">
        <f>IF(ISERROR(VLOOKUP($C75,'Miljövärden urval för publ'!$B$2:$H$490,MATCH(G$4,'Miljövärden urval för publ'!$B$2:$H$2,0),FALSE)),"",VLOOKUP($C75,'Miljövärden urval för publ'!$B$2:$H$490,MATCH(G$4,'Miljövärden urval för publ'!$B$2:$H$2,0),FALSE))</f>
        <v>1.02297E-2</v>
      </c>
    </row>
    <row r="76" spans="1:7" x14ac:dyDescent="0.25">
      <c r="A76" s="45">
        <v>73</v>
      </c>
      <c r="B76" s="45" t="str">
        <f>IF(ISERROR(INDEX('Miljövärden urval för publ'!$A$2:$AD$475,MATCH($A76,'Miljövärden urval för publ'!$U$2:$U$476,0),1)),"",INDEX('Miljövärden urval för publ'!$A$2:$AD$475,MATCH($A76,'Miljövärden urval för publ'!$U$2:$U$476,0),1))</f>
        <v>Emmaboda Energi &amp; Miljö AB</v>
      </c>
      <c r="C76" s="45" t="str">
        <f>IF(ISERROR(INDEX('Miljövärden urval för publ'!$A$2:$AD$475,MATCH($A76,'Miljövärden urval för publ'!$U$2:$U$476,0),2)),"",INDEX('Miljövärden urval för publ'!$A$2:$AD$475,MATCH($A76,'Miljövärden urval för publ'!$U$2:$U$476,0),2))</f>
        <v>Emmaboda</v>
      </c>
      <c r="D76" s="45">
        <f>IF(ISERROR(VLOOKUP($C76,'Miljövärden urval för publ'!$B$2:$H$490,MATCH(D$4,'Miljövärden urval för publ'!$B$2:$H$2,0),FALSE)),"",VLOOKUP($C76,'Miljövärden urval för publ'!$B$2:$H$490,MATCH(D$4,'Miljövärden urval för publ'!$B$2:$H$2,0),FALSE))</f>
        <v>0.103743</v>
      </c>
      <c r="E76" s="45">
        <f>IF(ISERROR(VLOOKUP($C76,'Miljövärden urval för publ'!$B$2:$H$490,MATCH(E$4,'Miljövärden urval för publ'!$B$2:$H$2,0),FALSE)),"",VLOOKUP($C76,'Miljövärden urval för publ'!$B$2:$H$490,MATCH(E$4,'Miljövärden urval för publ'!$B$2:$H$2,0),FALSE))</f>
        <v>17.570399999999999</v>
      </c>
      <c r="F76" s="45">
        <f>IF(ISERROR(VLOOKUP($C76,'Miljövärden urval för publ'!$B$2:$H$490,MATCH(F$4,'Miljövärden urval för publ'!$B$2:$H$2,0),FALSE)),"",VLOOKUP($C76,'Miljövärden urval för publ'!$B$2:$H$490,MATCH(F$4,'Miljövärden urval för publ'!$B$2:$H$2,0),FALSE))</f>
        <v>9.4250600000000002</v>
      </c>
      <c r="G76" s="45">
        <f>IF(ISERROR(VLOOKUP($C76,'Miljövärden urval för publ'!$B$2:$H$490,MATCH(G$4,'Miljövärden urval för publ'!$B$2:$H$2,0),FALSE)),"",VLOOKUP($C76,'Miljövärden urval för publ'!$B$2:$H$490,MATCH(G$4,'Miljövärden urval för publ'!$B$2:$H$2,0),FALSE))</f>
        <v>1.5841600000000001E-2</v>
      </c>
    </row>
    <row r="77" spans="1:7" x14ac:dyDescent="0.25">
      <c r="A77" s="45">
        <v>74</v>
      </c>
      <c r="B77" s="45" t="str">
        <f>IF(ISERROR(INDEX('Miljövärden urval för publ'!$A$2:$AD$475,MATCH($A77,'Miljövärden urval för publ'!$U$2:$U$476,0),1)),"",INDEX('Miljövärden urval för publ'!$A$2:$AD$475,MATCH($A77,'Miljövärden urval för publ'!$U$2:$U$476,0),1))</f>
        <v>Ena Energi AB</v>
      </c>
      <c r="C77" s="45" t="str">
        <f>IF(ISERROR(INDEX('Miljövärden urval för publ'!$A$2:$AD$475,MATCH($A77,'Miljövärden urval för publ'!$U$2:$U$476,0),2)),"",INDEX('Miljövärden urval för publ'!$A$2:$AD$475,MATCH($A77,'Miljövärden urval för publ'!$U$2:$U$476,0),2))</f>
        <v>Enköping</v>
      </c>
      <c r="D77" s="45">
        <f>IF(ISERROR(VLOOKUP($C77,'Miljövärden urval för publ'!$B$2:$H$490,MATCH(D$4,'Miljövärden urval för publ'!$B$2:$H$2,0),FALSE)),"",VLOOKUP($C77,'Miljövärden urval för publ'!$B$2:$H$490,MATCH(D$4,'Miljövärden urval för publ'!$B$2:$H$2,0),FALSE))</f>
        <v>0.18807699999999999</v>
      </c>
      <c r="E77" s="45">
        <f>IF(ISERROR(VLOOKUP($C77,'Miljövärden urval för publ'!$B$2:$H$490,MATCH(E$4,'Miljövärden urval för publ'!$B$2:$H$2,0),FALSE)),"",VLOOKUP($C77,'Miljövärden urval för publ'!$B$2:$H$490,MATCH(E$4,'Miljövärden urval för publ'!$B$2:$H$2,0),FALSE))</f>
        <v>22.400099999999998</v>
      </c>
      <c r="F77" s="45">
        <f>IF(ISERROR(VLOOKUP($C77,'Miljövärden urval för publ'!$B$2:$H$490,MATCH(F$4,'Miljövärden urval för publ'!$B$2:$H$2,0),FALSE)),"",VLOOKUP($C77,'Miljövärden urval för publ'!$B$2:$H$490,MATCH(F$4,'Miljövärden urval för publ'!$B$2:$H$2,0),FALSE))</f>
        <v>7.2126000000000001</v>
      </c>
      <c r="G77" s="45">
        <f>IF(ISERROR(VLOOKUP($C77,'Miljövärden urval för publ'!$B$2:$H$490,MATCH(G$4,'Miljövärden urval för publ'!$B$2:$H$2,0),FALSE)),"",VLOOKUP($C77,'Miljövärden urval för publ'!$B$2:$H$490,MATCH(G$4,'Miljövärden urval för publ'!$B$2:$H$2,0),FALSE))</f>
        <v>3.2015299999999997E-2</v>
      </c>
    </row>
    <row r="78" spans="1:7" x14ac:dyDescent="0.25">
      <c r="A78" s="45">
        <v>75</v>
      </c>
      <c r="B78" s="45" t="str">
        <f>IF(ISERROR(INDEX('Miljövärden urval för publ'!$A$2:$AD$475,MATCH($A78,'Miljövärden urval för publ'!$U$2:$U$476,0),1)),"",INDEX('Miljövärden urval för publ'!$A$2:$AD$475,MATCH($A78,'Miljövärden urval för publ'!$U$2:$U$476,0),1))</f>
        <v>Enycon AB</v>
      </c>
      <c r="C78" s="45" t="str">
        <f>IF(ISERROR(INDEX('Miljövärden urval för publ'!$A$2:$AD$475,MATCH($A78,'Miljövärden urval för publ'!$U$2:$U$476,0),2)),"",INDEX('Miljövärden urval för publ'!$A$2:$AD$475,MATCH($A78,'Miljövärden urval för publ'!$U$2:$U$476,0),2))</f>
        <v>Bollstabruk</v>
      </c>
      <c r="D78" s="45">
        <f>IF(ISERROR(VLOOKUP($C78,'Miljövärden urval för publ'!$B$2:$H$490,MATCH(D$4,'Miljövärden urval för publ'!$B$2:$H$2,0),FALSE)),"",VLOOKUP($C78,'Miljövärden urval för publ'!$B$2:$H$490,MATCH(D$4,'Miljövärden urval för publ'!$B$2:$H$2,0),FALSE))</f>
        <v>6.6900000000000001E-2</v>
      </c>
      <c r="E78" s="45">
        <f>IF(ISERROR(VLOOKUP($C78,'Miljövärden urval för publ'!$B$2:$H$490,MATCH(E$4,'Miljövärden urval för publ'!$B$2:$H$2,0),FALSE)),"",VLOOKUP($C78,'Miljövärden urval för publ'!$B$2:$H$490,MATCH(E$4,'Miljövärden urval för publ'!$B$2:$H$2,0),FALSE))</f>
        <v>7.74</v>
      </c>
      <c r="F78" s="45">
        <f>IF(ISERROR(VLOOKUP($C78,'Miljövärden urval för publ'!$B$2:$H$490,MATCH(F$4,'Miljövärden urval för publ'!$B$2:$H$2,0),FALSE)),"",VLOOKUP($C78,'Miljövärden urval för publ'!$B$2:$H$490,MATCH(F$4,'Miljövärden urval för publ'!$B$2:$H$2,0),FALSE))</f>
        <v>0</v>
      </c>
      <c r="G78" s="45">
        <f>IF(ISERROR(VLOOKUP($C78,'Miljövärden urval för publ'!$B$2:$H$490,MATCH(G$4,'Miljövärden urval för publ'!$B$2:$H$2,0),FALSE)),"",VLOOKUP($C78,'Miljövärden urval för publ'!$B$2:$H$490,MATCH(G$4,'Miljövärden urval för publ'!$B$2:$H$2,0),FALSE))</f>
        <v>8.0221600000000004E-3</v>
      </c>
    </row>
    <row r="79" spans="1:7" x14ac:dyDescent="0.25">
      <c r="A79" s="45">
        <v>76</v>
      </c>
      <c r="B79" s="45" t="str">
        <f>IF(ISERROR(INDEX('Miljövärden urval för publ'!$A$2:$AD$475,MATCH($A79,'Miljövärden urval för publ'!$U$2:$U$476,0),1)),"",INDEX('Miljövärden urval för publ'!$A$2:$AD$475,MATCH($A79,'Miljövärden urval för publ'!$U$2:$U$476,0),1))</f>
        <v>Enycon AB</v>
      </c>
      <c r="C79" s="45" t="str">
        <f>IF(ISERROR(INDEX('Miljövärden urval för publ'!$A$2:$AD$475,MATCH($A79,'Miljövärden urval för publ'!$U$2:$U$476,0),2)),"",INDEX('Miljövärden urval för publ'!$A$2:$AD$475,MATCH($A79,'Miljövärden urval för publ'!$U$2:$U$476,0),2))</f>
        <v>Friggesund</v>
      </c>
      <c r="D79" s="45">
        <f>IF(ISERROR(VLOOKUP($C79,'Miljövärden urval för publ'!$B$2:$H$490,MATCH(D$4,'Miljövärden urval för publ'!$B$2:$H$2,0),FALSE)),"",VLOOKUP($C79,'Miljövärden urval för publ'!$B$2:$H$490,MATCH(D$4,'Miljövärden urval för publ'!$B$2:$H$2,0),FALSE))</f>
        <v>0.497726</v>
      </c>
      <c r="E79" s="45">
        <f>IF(ISERROR(VLOOKUP($C79,'Miljövärden urval för publ'!$B$2:$H$490,MATCH(E$4,'Miljövärden urval för publ'!$B$2:$H$2,0),FALSE)),"",VLOOKUP($C79,'Miljövärden urval för publ'!$B$2:$H$490,MATCH(E$4,'Miljövärden urval för publ'!$B$2:$H$2,0),FALSE))</f>
        <v>115.01900000000001</v>
      </c>
      <c r="F79" s="45">
        <f>IF(ISERROR(VLOOKUP($C79,'Miljövärden urval för publ'!$B$2:$H$490,MATCH(F$4,'Miljövärden urval för publ'!$B$2:$H$2,0),FALSE)),"",VLOOKUP($C79,'Miljövärden urval för publ'!$B$2:$H$490,MATCH(F$4,'Miljövärden urval för publ'!$B$2:$H$2,0),FALSE))</f>
        <v>18.269400000000001</v>
      </c>
      <c r="G79" s="45">
        <f>IF(ISERROR(VLOOKUP($C79,'Miljövärden urval för publ'!$B$2:$H$490,MATCH(G$4,'Miljövärden urval för publ'!$B$2:$H$2,0),FALSE)),"",VLOOKUP($C79,'Miljövärden urval för publ'!$B$2:$H$490,MATCH(G$4,'Miljövärden urval för publ'!$B$2:$H$2,0),FALSE))</f>
        <v>0.18224399999999999</v>
      </c>
    </row>
    <row r="80" spans="1:7" x14ac:dyDescent="0.25">
      <c r="A80" s="45">
        <v>77</v>
      </c>
      <c r="B80" s="45" t="str">
        <f>IF(ISERROR(INDEX('Miljövärden urval för publ'!$A$2:$AD$475,MATCH($A80,'Miljövärden urval för publ'!$U$2:$U$476,0),1)),"",INDEX('Miljövärden urval för publ'!$A$2:$AD$475,MATCH($A80,'Miljövärden urval för publ'!$U$2:$U$476,0),1))</f>
        <v>Enycon AB</v>
      </c>
      <c r="C80" s="45" t="str">
        <f>IF(ISERROR(INDEX('Miljövärden urval för publ'!$A$2:$AD$475,MATCH($A80,'Miljövärden urval för publ'!$U$2:$U$476,0),2)),"",INDEX('Miljövärden urval för publ'!$A$2:$AD$475,MATCH($A80,'Miljövärden urval för publ'!$U$2:$U$476,0),2))</f>
        <v>Funäsdalen</v>
      </c>
      <c r="D80" s="45">
        <f>IF(ISERROR(VLOOKUP($C80,'Miljövärden urval för publ'!$B$2:$H$490,MATCH(D$4,'Miljövärden urval för publ'!$B$2:$H$2,0),FALSE)),"",VLOOKUP($C80,'Miljövärden urval för publ'!$B$2:$H$490,MATCH(D$4,'Miljövärden urval för publ'!$B$2:$H$2,0),FALSE))</f>
        <v>0.122768</v>
      </c>
      <c r="E80" s="45">
        <f>IF(ISERROR(VLOOKUP($C80,'Miljövärden urval för publ'!$B$2:$H$490,MATCH(E$4,'Miljövärden urval för publ'!$B$2:$H$2,0),FALSE)),"",VLOOKUP($C80,'Miljövärden urval för publ'!$B$2:$H$490,MATCH(E$4,'Miljövärden urval för publ'!$B$2:$H$2,0),FALSE))</f>
        <v>23.934200000000001</v>
      </c>
      <c r="F80" s="45">
        <f>IF(ISERROR(VLOOKUP($C80,'Miljövärden urval för publ'!$B$2:$H$490,MATCH(F$4,'Miljövärden urval för publ'!$B$2:$H$2,0),FALSE)),"",VLOOKUP($C80,'Miljövärden urval för publ'!$B$2:$H$490,MATCH(F$4,'Miljövärden urval för publ'!$B$2:$H$2,0),FALSE))</f>
        <v>12.661799999999999</v>
      </c>
      <c r="G80" s="45">
        <f>IF(ISERROR(VLOOKUP($C80,'Miljövärden urval för publ'!$B$2:$H$490,MATCH(G$4,'Miljövärden urval för publ'!$B$2:$H$2,0),FALSE)),"",VLOOKUP($C80,'Miljövärden urval för publ'!$B$2:$H$490,MATCH(G$4,'Miljövärden urval för publ'!$B$2:$H$2,0),FALSE))</f>
        <v>5.3694199999999997E-3</v>
      </c>
    </row>
    <row r="81" spans="1:7" x14ac:dyDescent="0.25">
      <c r="A81" s="45">
        <v>78</v>
      </c>
      <c r="B81" s="45" t="str">
        <f>IF(ISERROR(INDEX('Miljövärden urval för publ'!$A$2:$AD$475,MATCH($A81,'Miljövärden urval för publ'!$U$2:$U$476,0),1)),"",INDEX('Miljövärden urval för publ'!$A$2:$AD$475,MATCH($A81,'Miljövärden urval för publ'!$U$2:$U$476,0),1))</f>
        <v>Enycon AB</v>
      </c>
      <c r="C81" s="45" t="str">
        <f>IF(ISERROR(INDEX('Miljövärden urval för publ'!$A$2:$AD$475,MATCH($A81,'Miljövärden urval för publ'!$U$2:$U$476,0),2)),"",INDEX('Miljövärden urval för publ'!$A$2:$AD$475,MATCH($A81,'Miljövärden urval för publ'!$U$2:$U$476,0),2))</f>
        <v>Hede</v>
      </c>
      <c r="D81" s="45">
        <f>IF(ISERROR(VLOOKUP($C81,'Miljövärden urval för publ'!$B$2:$H$490,MATCH(D$4,'Miljövärden urval för publ'!$B$2:$H$2,0),FALSE)),"",VLOOKUP($C81,'Miljövärden urval för publ'!$B$2:$H$490,MATCH(D$4,'Miljövärden urval för publ'!$B$2:$H$2,0),FALSE))</f>
        <v>0.29170000000000001</v>
      </c>
      <c r="E81" s="45">
        <f>IF(ISERROR(VLOOKUP($C81,'Miljövärden urval för publ'!$B$2:$H$490,MATCH(E$4,'Miljövärden urval för publ'!$B$2:$H$2,0),FALSE)),"",VLOOKUP($C81,'Miljövärden urval för publ'!$B$2:$H$490,MATCH(E$4,'Miljövärden urval för publ'!$B$2:$H$2,0),FALSE))</f>
        <v>65.717600000000004</v>
      </c>
      <c r="F81" s="45">
        <f>IF(ISERROR(VLOOKUP($C81,'Miljövärden urval för publ'!$B$2:$H$490,MATCH(F$4,'Miljövärden urval för publ'!$B$2:$H$2,0),FALSE)),"",VLOOKUP($C81,'Miljövärden urval för publ'!$B$2:$H$490,MATCH(F$4,'Miljövärden urval för publ'!$B$2:$H$2,0),FALSE))</f>
        <v>17.116800000000001</v>
      </c>
      <c r="G81" s="45">
        <f>IF(ISERROR(VLOOKUP($C81,'Miljövärden urval för publ'!$B$2:$H$490,MATCH(G$4,'Miljövärden urval för publ'!$B$2:$H$2,0),FALSE)),"",VLOOKUP($C81,'Miljövärden urval för publ'!$B$2:$H$490,MATCH(G$4,'Miljövärden urval för publ'!$B$2:$H$2,0),FALSE))</f>
        <v>7.1925299999999998E-2</v>
      </c>
    </row>
    <row r="82" spans="1:7" x14ac:dyDescent="0.25">
      <c r="A82" s="45">
        <v>79</v>
      </c>
      <c r="B82" s="45" t="str">
        <f>IF(ISERROR(INDEX('Miljövärden urval för publ'!$A$2:$AD$475,MATCH($A82,'Miljövärden urval för publ'!$U$2:$U$476,0),1)),"",INDEX('Miljövärden urval för publ'!$A$2:$AD$475,MATCH($A82,'Miljövärden urval för publ'!$U$2:$U$476,0),1))</f>
        <v>Enycon AB</v>
      </c>
      <c r="C82" s="45" t="str">
        <f>IF(ISERROR(INDEX('Miljövärden urval för publ'!$A$2:$AD$475,MATCH($A82,'Miljövärden urval för publ'!$U$2:$U$476,0),2)),"",INDEX('Miljövärden urval för publ'!$A$2:$AD$475,MATCH($A82,'Miljövärden urval för publ'!$U$2:$U$476,0),2))</f>
        <v>Långsele</v>
      </c>
      <c r="D82" s="45">
        <f>IF(ISERROR(VLOOKUP($C82,'Miljövärden urval för publ'!$B$2:$H$490,MATCH(D$4,'Miljövärden urval för publ'!$B$2:$H$2,0),FALSE)),"",VLOOKUP($C82,'Miljövärden urval för publ'!$B$2:$H$490,MATCH(D$4,'Miljövärden urval för publ'!$B$2:$H$2,0),FALSE))</f>
        <v>0.37253999999999998</v>
      </c>
      <c r="E82" s="45">
        <f>IF(ISERROR(VLOOKUP($C82,'Miljövärden urval för publ'!$B$2:$H$490,MATCH(E$4,'Miljövärden urval för publ'!$B$2:$H$2,0),FALSE)),"",VLOOKUP($C82,'Miljövärden urval för publ'!$B$2:$H$490,MATCH(E$4,'Miljövärden urval för publ'!$B$2:$H$2,0),FALSE))</f>
        <v>34.918199999999999</v>
      </c>
      <c r="F82" s="45">
        <f>IF(ISERROR(VLOOKUP($C82,'Miljövärden urval för publ'!$B$2:$H$490,MATCH(F$4,'Miljövärden urval för publ'!$B$2:$H$2,0),FALSE)),"",VLOOKUP($C82,'Miljövärden urval för publ'!$B$2:$H$490,MATCH(F$4,'Miljövärden urval för publ'!$B$2:$H$2,0),FALSE))</f>
        <v>15.3804</v>
      </c>
      <c r="G82" s="45">
        <f>IF(ISERROR(VLOOKUP($C82,'Miljövärden urval för publ'!$B$2:$H$490,MATCH(G$4,'Miljövärden urval för publ'!$B$2:$H$2,0),FALSE)),"",VLOOKUP($C82,'Miljövärden urval för publ'!$B$2:$H$490,MATCH(G$4,'Miljövärden urval för publ'!$B$2:$H$2,0),FALSE))</f>
        <v>2.7767900000000002E-2</v>
      </c>
    </row>
    <row r="83" spans="1:7" x14ac:dyDescent="0.25">
      <c r="A83" s="45">
        <v>80</v>
      </c>
      <c r="B83" s="45" t="str">
        <f>IF(ISERROR(INDEX('Miljövärden urval för publ'!$A$2:$AD$475,MATCH($A83,'Miljövärden urval för publ'!$U$2:$U$476,0),1)),"",INDEX('Miljövärden urval för publ'!$A$2:$AD$475,MATCH($A83,'Miljövärden urval för publ'!$U$2:$U$476,0),1))</f>
        <v>Enycon AB</v>
      </c>
      <c r="C83" s="45" t="str">
        <f>IF(ISERROR(INDEX('Miljövärden urval för publ'!$A$2:$AD$475,MATCH($A83,'Miljövärden urval för publ'!$U$2:$U$476,0),2)),"",INDEX('Miljövärden urval för publ'!$A$2:$AD$475,MATCH($A83,'Miljövärden urval för publ'!$U$2:$U$476,0),2))</f>
        <v>Näsåker</v>
      </c>
      <c r="D83" s="45">
        <f>IF(ISERROR(VLOOKUP($C83,'Miljövärden urval för publ'!$B$2:$H$490,MATCH(D$4,'Miljövärden urval för publ'!$B$2:$H$2,0),FALSE)),"",VLOOKUP($C83,'Miljövärden urval för publ'!$B$2:$H$490,MATCH(D$4,'Miljövärden urval för publ'!$B$2:$H$2,0),FALSE))</f>
        <v>0.64710000000000001</v>
      </c>
      <c r="E83" s="45">
        <f>IF(ISERROR(VLOOKUP($C83,'Miljövärden urval för publ'!$B$2:$H$490,MATCH(E$4,'Miljövärden urval för publ'!$B$2:$H$2,0),FALSE)),"",VLOOKUP($C83,'Miljövärden urval för publ'!$B$2:$H$490,MATCH(E$4,'Miljövärden urval för publ'!$B$2:$H$2,0),FALSE))</f>
        <v>118.73699999999999</v>
      </c>
      <c r="F83" s="45">
        <f>IF(ISERROR(VLOOKUP($C83,'Miljövärden urval för publ'!$B$2:$H$490,MATCH(F$4,'Miljövärden urval för publ'!$B$2:$H$2,0),FALSE)),"",VLOOKUP($C83,'Miljövärden urval för publ'!$B$2:$H$490,MATCH(F$4,'Miljövärden urval för publ'!$B$2:$H$2,0),FALSE))</f>
        <v>21.715499999999999</v>
      </c>
      <c r="G83" s="45">
        <f>IF(ISERROR(VLOOKUP($C83,'Miljövärden urval för publ'!$B$2:$H$490,MATCH(G$4,'Miljövärden urval för publ'!$B$2:$H$2,0),FALSE)),"",VLOOKUP($C83,'Miljövärden urval för publ'!$B$2:$H$490,MATCH(G$4,'Miljövärden urval för publ'!$B$2:$H$2,0),FALSE))</f>
        <v>0.25566</v>
      </c>
    </row>
    <row r="84" spans="1:7" x14ac:dyDescent="0.25">
      <c r="A84" s="45">
        <v>81</v>
      </c>
      <c r="B84" s="45" t="str">
        <f>IF(ISERROR(INDEX('Miljövärden urval för publ'!$A$2:$AD$475,MATCH($A84,'Miljövärden urval för publ'!$U$2:$U$476,0),1)),"",INDEX('Miljövärden urval för publ'!$A$2:$AD$475,MATCH($A84,'Miljövärden urval för publ'!$U$2:$U$476,0),1))</f>
        <v>Enycon AB</v>
      </c>
      <c r="C84" s="45" t="str">
        <f>IF(ISERROR(INDEX('Miljövärden urval för publ'!$A$2:$AD$475,MATCH($A84,'Miljövärden urval för publ'!$U$2:$U$476,0),2)),"",INDEX('Miljövärden urval för publ'!$A$2:$AD$475,MATCH($A84,'Miljövärden urval för publ'!$U$2:$U$476,0),2))</f>
        <v>Ramsele</v>
      </c>
      <c r="D84" s="45">
        <f>IF(ISERROR(VLOOKUP($C84,'Miljövärden urval för publ'!$B$2:$H$490,MATCH(D$4,'Miljövärden urval för publ'!$B$2:$H$2,0),FALSE)),"",VLOOKUP($C84,'Miljövärden urval för publ'!$B$2:$H$490,MATCH(D$4,'Miljövärden urval för publ'!$B$2:$H$2,0),FALSE))</f>
        <v>0.229133</v>
      </c>
      <c r="E84" s="45">
        <f>IF(ISERROR(VLOOKUP($C84,'Miljövärden urval för publ'!$B$2:$H$490,MATCH(E$4,'Miljövärden urval för publ'!$B$2:$H$2,0),FALSE)),"",VLOOKUP($C84,'Miljövärden urval för publ'!$B$2:$H$490,MATCH(E$4,'Miljövärden urval för publ'!$B$2:$H$2,0),FALSE))</f>
        <v>34.397300000000001</v>
      </c>
      <c r="F84" s="45">
        <f>IF(ISERROR(VLOOKUP($C84,'Miljövärden urval för publ'!$B$2:$H$490,MATCH(F$4,'Miljövärden urval för publ'!$B$2:$H$2,0),FALSE)),"",VLOOKUP($C84,'Miljövärden urval för publ'!$B$2:$H$490,MATCH(F$4,'Miljövärden urval för publ'!$B$2:$H$2,0),FALSE))</f>
        <v>9.9437999999999995</v>
      </c>
      <c r="G84" s="45">
        <f>IF(ISERROR(VLOOKUP($C84,'Miljövärden urval för publ'!$B$2:$H$490,MATCH(G$4,'Miljövärden urval för publ'!$B$2:$H$2,0),FALSE)),"",VLOOKUP($C84,'Miljövärden urval för publ'!$B$2:$H$490,MATCH(G$4,'Miljövärden urval för publ'!$B$2:$H$2,0),FALSE))</f>
        <v>1.8106000000000001E-2</v>
      </c>
    </row>
    <row r="85" spans="1:7" x14ac:dyDescent="0.25">
      <c r="A85" s="45">
        <v>82</v>
      </c>
      <c r="B85" s="45" t="str">
        <f>IF(ISERROR(INDEX('Miljövärden urval för publ'!$A$2:$AD$475,MATCH($A85,'Miljövärden urval för publ'!$U$2:$U$476,0),1)),"",INDEX('Miljövärden urval för publ'!$A$2:$AD$475,MATCH($A85,'Miljövärden urval för publ'!$U$2:$U$476,0),1))</f>
        <v>Eskilstuna Energi &amp; Miljö AB</v>
      </c>
      <c r="C85" s="45" t="str">
        <f>IF(ISERROR(INDEX('Miljövärden urval för publ'!$A$2:$AD$475,MATCH($A85,'Miljövärden urval för publ'!$U$2:$U$476,0),2)),"",INDEX('Miljövärden urval för publ'!$A$2:$AD$475,MATCH($A85,'Miljövärden urval för publ'!$U$2:$U$476,0),2))</f>
        <v>Eskilstuna-Torshälla</v>
      </c>
      <c r="D85" s="45">
        <f>IF(ISERROR(VLOOKUP($C85,'Miljövärden urval för publ'!$B$2:$H$490,MATCH(D$4,'Miljövärden urval för publ'!$B$2:$H$2,0),FALSE)),"",VLOOKUP($C85,'Miljövärden urval för publ'!$B$2:$H$490,MATCH(D$4,'Miljövärden urval för publ'!$B$2:$H$2,0),FALSE))</f>
        <v>0.124913</v>
      </c>
      <c r="E85" s="45">
        <f>IF(ISERROR(VLOOKUP($C85,'Miljövärden urval för publ'!$B$2:$H$490,MATCH(E$4,'Miljövärden urval för publ'!$B$2:$H$2,0),FALSE)),"",VLOOKUP($C85,'Miljövärden urval för publ'!$B$2:$H$490,MATCH(E$4,'Miljövärden urval för publ'!$B$2:$H$2,0),FALSE))</f>
        <v>13.524900000000001</v>
      </c>
      <c r="F85" s="45">
        <f>IF(ISERROR(VLOOKUP($C85,'Miljövärden urval för publ'!$B$2:$H$490,MATCH(F$4,'Miljövärden urval för publ'!$B$2:$H$2,0),FALSE)),"",VLOOKUP($C85,'Miljövärden urval för publ'!$B$2:$H$490,MATCH(F$4,'Miljövärden urval för publ'!$B$2:$H$2,0),FALSE))</f>
        <v>6.3103199999999999</v>
      </c>
      <c r="G85" s="45">
        <f>IF(ISERROR(VLOOKUP($C85,'Miljövärden urval för publ'!$B$2:$H$490,MATCH(G$4,'Miljövärden urval för publ'!$B$2:$H$2,0),FALSE)),"",VLOOKUP($C85,'Miljövärden urval för publ'!$B$2:$H$490,MATCH(G$4,'Miljövärden urval för publ'!$B$2:$H$2,0),FALSE))</f>
        <v>1.87511E-2</v>
      </c>
    </row>
    <row r="86" spans="1:7" x14ac:dyDescent="0.25">
      <c r="A86" s="45">
        <v>83</v>
      </c>
      <c r="B86" s="45" t="str">
        <f>IF(ISERROR(INDEX('Miljövärden urval för publ'!$A$2:$AD$475,MATCH($A86,'Miljövärden urval för publ'!$U$2:$U$476,0),1)),"",INDEX('Miljövärden urval för publ'!$A$2:$AD$475,MATCH($A86,'Miljövärden urval för publ'!$U$2:$U$476,0),1))</f>
        <v>Eskilstuna Energi &amp; Miljö AB</v>
      </c>
      <c r="C86" s="45" t="str">
        <f>IF(ISERROR(INDEX('Miljövärden urval för publ'!$A$2:$AD$475,MATCH($A86,'Miljövärden urval för publ'!$U$2:$U$476,0),2)),"",INDEX('Miljövärden urval för publ'!$A$2:$AD$475,MATCH($A86,'Miljövärden urval för publ'!$U$2:$U$476,0),2))</f>
        <v>Kvicksund</v>
      </c>
      <c r="D86" s="45">
        <f>IF(ISERROR(VLOOKUP($C86,'Miljövärden urval för publ'!$B$2:$H$490,MATCH(D$4,'Miljövärden urval för publ'!$B$2:$H$2,0),FALSE)),"",VLOOKUP($C86,'Miljövärden urval för publ'!$B$2:$H$490,MATCH(D$4,'Miljövärden urval för publ'!$B$2:$H$2,0),FALSE))</f>
        <v>0.267156</v>
      </c>
      <c r="E86" s="45">
        <f>IF(ISERROR(VLOOKUP($C86,'Miljövärden urval för publ'!$B$2:$H$490,MATCH(E$4,'Miljövärden urval för publ'!$B$2:$H$2,0),FALSE)),"",VLOOKUP($C86,'Miljövärden urval för publ'!$B$2:$H$490,MATCH(E$4,'Miljövärden urval för publ'!$B$2:$H$2,0),FALSE))</f>
        <v>33.636299999999999</v>
      </c>
      <c r="F86" s="45">
        <f>IF(ISERROR(VLOOKUP($C86,'Miljövärden urval för publ'!$B$2:$H$490,MATCH(F$4,'Miljövärden urval för publ'!$B$2:$H$2,0),FALSE)),"",VLOOKUP($C86,'Miljövärden urval för publ'!$B$2:$H$490,MATCH(F$4,'Miljövärden urval för publ'!$B$2:$H$2,0),FALSE))</f>
        <v>17.1723</v>
      </c>
      <c r="G86" s="45">
        <f>IF(ISERROR(VLOOKUP($C86,'Miljövärden urval för publ'!$B$2:$H$490,MATCH(G$4,'Miljövärden urval för publ'!$B$2:$H$2,0),FALSE)),"",VLOOKUP($C86,'Miljövärden urval för publ'!$B$2:$H$490,MATCH(G$4,'Miljövärden urval för publ'!$B$2:$H$2,0),FALSE))</f>
        <v>6.5807599999999994E-2</v>
      </c>
    </row>
    <row r="87" spans="1:7" x14ac:dyDescent="0.25">
      <c r="A87" s="45">
        <v>84</v>
      </c>
      <c r="B87" s="45" t="str">
        <f>IF(ISERROR(INDEX('Miljövärden urval för publ'!$A$2:$AD$475,MATCH($A87,'Miljövärden urval för publ'!$U$2:$U$476,0),1)),"",INDEX('Miljövärden urval för publ'!$A$2:$AD$475,MATCH($A87,'Miljövärden urval för publ'!$U$2:$U$476,0),1))</f>
        <v>Eskilstuna Energi &amp; Miljö AB</v>
      </c>
      <c r="C87" s="45" t="str">
        <f>IF(ISERROR(INDEX('Miljövärden urval för publ'!$A$2:$AD$475,MATCH($A87,'Miljövärden urval för publ'!$U$2:$U$476,0),2)),"",INDEX('Miljövärden urval för publ'!$A$2:$AD$475,MATCH($A87,'Miljövärden urval för publ'!$U$2:$U$476,0),2))</f>
        <v>Ärla</v>
      </c>
      <c r="D87" s="45">
        <f>IF(ISERROR(VLOOKUP($C87,'Miljövärden urval för publ'!$B$2:$H$490,MATCH(D$4,'Miljövärden urval för publ'!$B$2:$H$2,0),FALSE)),"",VLOOKUP($C87,'Miljövärden urval för publ'!$B$2:$H$490,MATCH(D$4,'Miljövärden urval för publ'!$B$2:$H$2,0),FALSE))</f>
        <v>0.184061</v>
      </c>
      <c r="E87" s="45">
        <f>IF(ISERROR(VLOOKUP($C87,'Miljövärden urval för publ'!$B$2:$H$490,MATCH(E$4,'Miljövärden urval för publ'!$B$2:$H$2,0),FALSE)),"",VLOOKUP($C87,'Miljövärden urval för publ'!$B$2:$H$490,MATCH(E$4,'Miljövärden urval för publ'!$B$2:$H$2,0),FALSE))</f>
        <v>18.4373</v>
      </c>
      <c r="F87" s="45">
        <f>IF(ISERROR(VLOOKUP($C87,'Miljövärden urval för publ'!$B$2:$H$490,MATCH(F$4,'Miljövärden urval för publ'!$B$2:$H$2,0),FALSE)),"",VLOOKUP($C87,'Miljövärden urval för publ'!$B$2:$H$490,MATCH(F$4,'Miljövärden urval för publ'!$B$2:$H$2,0),FALSE))</f>
        <v>11.9381</v>
      </c>
      <c r="G87" s="45">
        <f>IF(ISERROR(VLOOKUP($C87,'Miljövärden urval för publ'!$B$2:$H$490,MATCH(G$4,'Miljövärden urval för publ'!$B$2:$H$2,0),FALSE)),"",VLOOKUP($C87,'Miljövärden urval för publ'!$B$2:$H$490,MATCH(G$4,'Miljövärden urval för publ'!$B$2:$H$2,0),FALSE))</f>
        <v>2.1808399999999999E-2</v>
      </c>
    </row>
    <row r="88" spans="1:7" x14ac:dyDescent="0.25">
      <c r="A88" s="45">
        <v>85</v>
      </c>
      <c r="B88" s="45" t="str">
        <f>IF(ISERROR(INDEX('Miljövärden urval för publ'!$A$2:$AD$475,MATCH($A88,'Miljövärden urval för publ'!$U$2:$U$476,0),1)),"",INDEX('Miljövärden urval för publ'!$A$2:$AD$475,MATCH($A88,'Miljövärden urval för publ'!$U$2:$U$476,0),1))</f>
        <v>Falbygdens Energi AB</v>
      </c>
      <c r="C88" s="45" t="str">
        <f>IF(ISERROR(INDEX('Miljövärden urval för publ'!$A$2:$AD$475,MATCH($A88,'Miljövärden urval för publ'!$U$2:$U$476,0),2)),"",INDEX('Miljövärden urval för publ'!$A$2:$AD$475,MATCH($A88,'Miljövärden urval för publ'!$U$2:$U$476,0),2))</f>
        <v>Falköping</v>
      </c>
      <c r="D88" s="45">
        <f>IF(ISERROR(VLOOKUP($C88,'Miljövärden urval för publ'!$B$2:$H$490,MATCH(D$4,'Miljövärden urval för publ'!$B$2:$H$2,0),FALSE)),"",VLOOKUP($C88,'Miljövärden urval för publ'!$B$2:$H$490,MATCH(D$4,'Miljövärden urval för publ'!$B$2:$H$2,0),FALSE))</f>
        <v>0.119474</v>
      </c>
      <c r="E88" s="45">
        <f>IF(ISERROR(VLOOKUP($C88,'Miljövärden urval för publ'!$B$2:$H$490,MATCH(E$4,'Miljövärden urval för publ'!$B$2:$H$2,0),FALSE)),"",VLOOKUP($C88,'Miljövärden urval för publ'!$B$2:$H$490,MATCH(E$4,'Miljövärden urval för publ'!$B$2:$H$2,0),FALSE))</f>
        <v>17.348700000000001</v>
      </c>
      <c r="F88" s="45">
        <f>IF(ISERROR(VLOOKUP($C88,'Miljövärden urval för publ'!$B$2:$H$490,MATCH(F$4,'Miljövärden urval för publ'!$B$2:$H$2,0),FALSE)),"",VLOOKUP($C88,'Miljövärden urval för publ'!$B$2:$H$490,MATCH(F$4,'Miljövärden urval för publ'!$B$2:$H$2,0),FALSE))</f>
        <v>9.1420899999999996</v>
      </c>
      <c r="G88" s="45">
        <f>IF(ISERROR(VLOOKUP($C88,'Miljövärden urval för publ'!$B$2:$H$490,MATCH(G$4,'Miljövärden urval för publ'!$B$2:$H$2,0),FALSE)),"",VLOOKUP($C88,'Miljövärden urval för publ'!$B$2:$H$490,MATCH(G$4,'Miljövärden urval för publ'!$B$2:$H$2,0),FALSE))</f>
        <v>8.2417299999999992E-3</v>
      </c>
    </row>
    <row r="89" spans="1:7" x14ac:dyDescent="0.25">
      <c r="A89" s="45">
        <v>86</v>
      </c>
      <c r="B89" s="45" t="str">
        <f>IF(ISERROR(INDEX('Miljövärden urval för publ'!$A$2:$AD$475,MATCH($A89,'Miljövärden urval för publ'!$U$2:$U$476,0),1)),"",INDEX('Miljövärden urval för publ'!$A$2:$AD$475,MATCH($A89,'Miljövärden urval för publ'!$U$2:$U$476,0),1))</f>
        <v>Falbygdens Energi AB</v>
      </c>
      <c r="C89" s="45" t="str">
        <f>IF(ISERROR(INDEX('Miljövärden urval för publ'!$A$2:$AD$475,MATCH($A89,'Miljövärden urval för publ'!$U$2:$U$476,0),2)),"",INDEX('Miljövärden urval för publ'!$A$2:$AD$475,MATCH($A89,'Miljövärden urval för publ'!$U$2:$U$476,0),2))</f>
        <v>Floby</v>
      </c>
      <c r="D89" s="45">
        <f>IF(ISERROR(VLOOKUP($C89,'Miljövärden urval för publ'!$B$2:$H$490,MATCH(D$4,'Miljövärden urval för publ'!$B$2:$H$2,0),FALSE)),"",VLOOKUP($C89,'Miljövärden urval för publ'!$B$2:$H$490,MATCH(D$4,'Miljövärden urval för publ'!$B$2:$H$2,0),FALSE))</f>
        <v>0.162193</v>
      </c>
      <c r="E89" s="45">
        <f>IF(ISERROR(VLOOKUP($C89,'Miljövärden urval för publ'!$B$2:$H$490,MATCH(E$4,'Miljövärden urval för publ'!$B$2:$H$2,0),FALSE)),"",VLOOKUP($C89,'Miljövärden urval för publ'!$B$2:$H$490,MATCH(E$4,'Miljövärden urval för publ'!$B$2:$H$2,0),FALSE))</f>
        <v>10.685499999999999</v>
      </c>
      <c r="F89" s="45">
        <f>IF(ISERROR(VLOOKUP($C89,'Miljövärden urval för publ'!$B$2:$H$490,MATCH(F$4,'Miljövärden urval för publ'!$B$2:$H$2,0),FALSE)),"",VLOOKUP($C89,'Miljövärden urval för publ'!$B$2:$H$490,MATCH(F$4,'Miljövärden urval för publ'!$B$2:$H$2,0),FALSE))</f>
        <v>15.305300000000001</v>
      </c>
      <c r="G89" s="45">
        <f>IF(ISERROR(VLOOKUP($C89,'Miljövärden urval för publ'!$B$2:$H$490,MATCH(G$4,'Miljövärden urval för publ'!$B$2:$H$2,0),FALSE)),"",VLOOKUP($C89,'Miljövärden urval för publ'!$B$2:$H$490,MATCH(G$4,'Miljövärden urval för publ'!$B$2:$H$2,0),FALSE))</f>
        <v>3.9812600000000004E-3</v>
      </c>
    </row>
    <row r="90" spans="1:7" x14ac:dyDescent="0.25">
      <c r="A90" s="45">
        <v>87</v>
      </c>
      <c r="B90" s="45" t="str">
        <f>IF(ISERROR(INDEX('Miljövärden urval för publ'!$A$2:$AD$475,MATCH($A90,'Miljövärden urval för publ'!$U$2:$U$476,0),1)),"",INDEX('Miljövärden urval för publ'!$A$2:$AD$475,MATCH($A90,'Miljövärden urval för publ'!$U$2:$U$476,0),1))</f>
        <v>Falbygdens Energi AB</v>
      </c>
      <c r="C90" s="45" t="str">
        <f>IF(ISERROR(INDEX('Miljövärden urval för publ'!$A$2:$AD$475,MATCH($A90,'Miljövärden urval för publ'!$U$2:$U$476,0),2)),"",INDEX('Miljövärden urval för publ'!$A$2:$AD$475,MATCH($A90,'Miljövärden urval för publ'!$U$2:$U$476,0),2))</f>
        <v>Stenstorp</v>
      </c>
      <c r="D90" s="45">
        <f>IF(ISERROR(VLOOKUP($C90,'Miljövärden urval för publ'!$B$2:$H$490,MATCH(D$4,'Miljövärden urval för publ'!$B$2:$H$2,0),FALSE)),"",VLOOKUP($C90,'Miljövärden urval för publ'!$B$2:$H$490,MATCH(D$4,'Miljövärden urval för publ'!$B$2:$H$2,0),FALSE))</f>
        <v>0.226216</v>
      </c>
      <c r="E90" s="45">
        <f>IF(ISERROR(VLOOKUP($C90,'Miljövärden urval för publ'!$B$2:$H$490,MATCH(E$4,'Miljövärden urval för publ'!$B$2:$H$2,0),FALSE)),"",VLOOKUP($C90,'Miljövärden urval för publ'!$B$2:$H$490,MATCH(E$4,'Miljövärden urval för publ'!$B$2:$H$2,0),FALSE))</f>
        <v>18.8156</v>
      </c>
      <c r="F90" s="45">
        <f>IF(ISERROR(VLOOKUP($C90,'Miljövärden urval för publ'!$B$2:$H$490,MATCH(F$4,'Miljövärden urval för publ'!$B$2:$H$2,0),FALSE)),"",VLOOKUP($C90,'Miljövärden urval för publ'!$B$2:$H$490,MATCH(F$4,'Miljövärden urval för publ'!$B$2:$H$2,0),FALSE))</f>
        <v>13.827199999999999</v>
      </c>
      <c r="G90" s="45">
        <f>IF(ISERROR(VLOOKUP($C90,'Miljövärden urval för publ'!$B$2:$H$490,MATCH(G$4,'Miljövärden urval för publ'!$B$2:$H$2,0),FALSE)),"",VLOOKUP($C90,'Miljövärden urval för publ'!$B$2:$H$490,MATCH(G$4,'Miljövärden urval för publ'!$B$2:$H$2,0),FALSE))</f>
        <v>1.45264E-2</v>
      </c>
    </row>
    <row r="91" spans="1:7" x14ac:dyDescent="0.25">
      <c r="A91" s="45">
        <v>88</v>
      </c>
      <c r="B91" s="45" t="str">
        <f>IF(ISERROR(INDEX('Miljövärden urval för publ'!$A$2:$AD$475,MATCH($A91,'Miljövärden urval för publ'!$U$2:$U$476,0),1)),"",INDEX('Miljövärden urval för publ'!$A$2:$AD$475,MATCH($A91,'Miljövärden urval för publ'!$U$2:$U$476,0),1))</f>
        <v>Falkenberg Energi AB</v>
      </c>
      <c r="C91" s="45" t="str">
        <f>IF(ISERROR(INDEX('Miljövärden urval för publ'!$A$2:$AD$475,MATCH($A91,'Miljövärden urval för publ'!$U$2:$U$476,0),2)),"",INDEX('Miljövärden urval för publ'!$A$2:$AD$475,MATCH($A91,'Miljövärden urval för publ'!$U$2:$U$476,0),2))</f>
        <v>Falkenberg</v>
      </c>
      <c r="D91" s="45">
        <f>IF(ISERROR(VLOOKUP($C91,'Miljövärden urval för publ'!$B$2:$H$490,MATCH(D$4,'Miljövärden urval för publ'!$B$2:$H$2,0),FALSE)),"",VLOOKUP($C91,'Miljövärden urval för publ'!$B$2:$H$490,MATCH(D$4,'Miljövärden urval för publ'!$B$2:$H$2,0),FALSE))</f>
        <v>0.109969</v>
      </c>
      <c r="E91" s="45">
        <f>IF(ISERROR(VLOOKUP($C91,'Miljövärden urval för publ'!$B$2:$H$490,MATCH(E$4,'Miljövärden urval för publ'!$B$2:$H$2,0),FALSE)),"",VLOOKUP($C91,'Miljövärden urval för publ'!$B$2:$H$490,MATCH(E$4,'Miljövärden urval för publ'!$B$2:$H$2,0),FALSE))</f>
        <v>20.794799999999999</v>
      </c>
      <c r="F91" s="45">
        <f>IF(ISERROR(VLOOKUP($C91,'Miljövärden urval för publ'!$B$2:$H$490,MATCH(F$4,'Miljövärden urval för publ'!$B$2:$H$2,0),FALSE)),"",VLOOKUP($C91,'Miljövärden urval för publ'!$B$2:$H$490,MATCH(F$4,'Miljövärden urval för publ'!$B$2:$H$2,0),FALSE))</f>
        <v>10.3421</v>
      </c>
      <c r="G91" s="45">
        <f>IF(ISERROR(VLOOKUP($C91,'Miljövärden urval för publ'!$B$2:$H$490,MATCH(G$4,'Miljövärden urval för publ'!$B$2:$H$2,0),FALSE)),"",VLOOKUP($C91,'Miljövärden urval för publ'!$B$2:$H$490,MATCH(G$4,'Miljövärden urval för publ'!$B$2:$H$2,0),FALSE))</f>
        <v>3.1194400000000001E-2</v>
      </c>
    </row>
    <row r="92" spans="1:7" x14ac:dyDescent="0.25">
      <c r="A92" s="45">
        <v>89</v>
      </c>
      <c r="B92" s="45" t="str">
        <f>IF(ISERROR(INDEX('Miljövärden urval för publ'!$A$2:$AD$475,MATCH($A92,'Miljövärden urval för publ'!$U$2:$U$476,0),1)),"",INDEX('Miljövärden urval för publ'!$A$2:$AD$475,MATCH($A92,'Miljövärden urval för publ'!$U$2:$U$476,0),1))</f>
        <v>Falkenberg Energi AB</v>
      </c>
      <c r="C92" s="45" t="str">
        <f>IF(ISERROR(INDEX('Miljövärden urval för publ'!$A$2:$AD$475,MATCH($A92,'Miljövärden urval för publ'!$U$2:$U$476,0),2)),"",INDEX('Miljövärden urval för publ'!$A$2:$AD$475,MATCH($A92,'Miljövärden urval för publ'!$U$2:$U$476,0),2))</f>
        <v>Ullared-närvärme</v>
      </c>
      <c r="D92" s="45">
        <f>IF(ISERROR(VLOOKUP($C92,'Miljövärden urval för publ'!$B$2:$H$490,MATCH(D$4,'Miljövärden urval för publ'!$B$2:$H$2,0),FALSE)),"",VLOOKUP($C92,'Miljövärden urval för publ'!$B$2:$H$490,MATCH(D$4,'Miljövärden urval för publ'!$B$2:$H$2,0),FALSE))</f>
        <v>0.18606800000000001</v>
      </c>
      <c r="E92" s="45">
        <f>IF(ISERROR(VLOOKUP($C92,'Miljövärden urval för publ'!$B$2:$H$490,MATCH(E$4,'Miljövärden urval för publ'!$B$2:$H$2,0),FALSE)),"",VLOOKUP($C92,'Miljövärden urval för publ'!$B$2:$H$490,MATCH(E$4,'Miljövärden urval för publ'!$B$2:$H$2,0),FALSE))</f>
        <v>16.2562</v>
      </c>
      <c r="F92" s="45">
        <f>IF(ISERROR(VLOOKUP($C92,'Miljövärden urval för publ'!$B$2:$H$490,MATCH(F$4,'Miljövärden urval för publ'!$B$2:$H$2,0),FALSE)),"",VLOOKUP($C92,'Miljövärden urval för publ'!$B$2:$H$490,MATCH(F$4,'Miljövärden urval för publ'!$B$2:$H$2,0),FALSE))</f>
        <v>16.456700000000001</v>
      </c>
      <c r="G92" s="45">
        <f>IF(ISERROR(VLOOKUP($C92,'Miljövärden urval för publ'!$B$2:$H$490,MATCH(G$4,'Miljövärden urval för publ'!$B$2:$H$2,0),FALSE)),"",VLOOKUP($C92,'Miljövärden urval för publ'!$B$2:$H$490,MATCH(G$4,'Miljövärden urval för publ'!$B$2:$H$2,0),FALSE))</f>
        <v>2.7149300000000001E-2</v>
      </c>
    </row>
    <row r="93" spans="1:7" x14ac:dyDescent="0.25">
      <c r="A93" s="45">
        <v>90</v>
      </c>
      <c r="B93" s="45" t="str">
        <f>IF(ISERROR(INDEX('Miljövärden urval för publ'!$A$2:$AD$475,MATCH($A93,'Miljövärden urval för publ'!$U$2:$U$476,0),1)),"",INDEX('Miljövärden urval för publ'!$A$2:$AD$475,MATCH($A93,'Miljövärden urval för publ'!$U$2:$U$476,0),1))</f>
        <v>Falkenberg Energi AB</v>
      </c>
      <c r="C93" s="45" t="str">
        <f>IF(ISERROR(INDEX('Miljövärden urval för publ'!$A$2:$AD$475,MATCH($A93,'Miljövärden urval för publ'!$U$2:$U$476,0),2)),"",INDEX('Miljövärden urval för publ'!$A$2:$AD$475,MATCH($A93,'Miljövärden urval för publ'!$U$2:$U$476,0),2))</f>
        <v>Vessigebro-närvärme</v>
      </c>
      <c r="D93" s="45">
        <f>IF(ISERROR(VLOOKUP($C93,'Miljövärden urval för publ'!$B$2:$H$490,MATCH(D$4,'Miljövärden urval för publ'!$B$2:$H$2,0),FALSE)),"",VLOOKUP($C93,'Miljövärden urval för publ'!$B$2:$H$490,MATCH(D$4,'Miljövärden urval för publ'!$B$2:$H$2,0),FALSE))</f>
        <v>0.24047199999999999</v>
      </c>
      <c r="E93" s="45">
        <f>IF(ISERROR(VLOOKUP($C93,'Miljövärden urval för publ'!$B$2:$H$490,MATCH(E$4,'Miljövärden urval för publ'!$B$2:$H$2,0),FALSE)),"",VLOOKUP($C93,'Miljövärden urval för publ'!$B$2:$H$490,MATCH(E$4,'Miljövärden urval för publ'!$B$2:$H$2,0),FALSE))</f>
        <v>30.802800000000001</v>
      </c>
      <c r="F93" s="45">
        <f>IF(ISERROR(VLOOKUP($C93,'Miljövärden urval för publ'!$B$2:$H$490,MATCH(F$4,'Miljövärden urval för publ'!$B$2:$H$2,0),FALSE)),"",VLOOKUP($C93,'Miljövärden urval för publ'!$B$2:$H$490,MATCH(F$4,'Miljövärden urval för publ'!$B$2:$H$2,0),FALSE))</f>
        <v>16.889099999999999</v>
      </c>
      <c r="G93" s="45">
        <f>IF(ISERROR(VLOOKUP($C93,'Miljövärden urval för publ'!$B$2:$H$490,MATCH(G$4,'Miljövärden urval för publ'!$B$2:$H$2,0),FALSE)),"",VLOOKUP($C93,'Miljövärden urval för publ'!$B$2:$H$490,MATCH(G$4,'Miljövärden urval för publ'!$B$2:$H$2,0),FALSE))</f>
        <v>6.51611E-2</v>
      </c>
    </row>
    <row r="94" spans="1:7" x14ac:dyDescent="0.25">
      <c r="A94" s="45">
        <v>91</v>
      </c>
      <c r="B94" s="45" t="str">
        <f>IF(ISERROR(INDEX('Miljövärden urval för publ'!$A$2:$AD$475,MATCH($A94,'Miljövärden urval för publ'!$U$2:$U$476,0),1)),"",INDEX('Miljövärden urval för publ'!$A$2:$AD$475,MATCH($A94,'Miljövärden urval för publ'!$U$2:$U$476,0),1))</f>
        <v>Falu Energi &amp; Vatten AB</v>
      </c>
      <c r="C94" s="45" t="str">
        <f>IF(ISERROR(INDEX('Miljövärden urval för publ'!$A$2:$AD$475,MATCH($A94,'Miljövärden urval för publ'!$U$2:$U$476,0),2)),"",INDEX('Miljövärden urval för publ'!$A$2:$AD$475,MATCH($A94,'Miljövärden urval för publ'!$U$2:$U$476,0),2))</f>
        <v>Bjursås</v>
      </c>
      <c r="D94" s="45">
        <f>IF(ISERROR(VLOOKUP($C94,'Miljövärden urval för publ'!$B$2:$H$490,MATCH(D$4,'Miljövärden urval för publ'!$B$2:$H$2,0),FALSE)),"",VLOOKUP($C94,'Miljövärden urval för publ'!$B$2:$H$490,MATCH(D$4,'Miljövärden urval för publ'!$B$2:$H$2,0),FALSE))</f>
        <v>0.13008</v>
      </c>
      <c r="E94" s="45">
        <f>IF(ISERROR(VLOOKUP($C94,'Miljövärden urval för publ'!$B$2:$H$490,MATCH(E$4,'Miljövärden urval för publ'!$B$2:$H$2,0),FALSE)),"",VLOOKUP($C94,'Miljövärden urval för publ'!$B$2:$H$490,MATCH(E$4,'Miljövärden urval för publ'!$B$2:$H$2,0),FALSE))</f>
        <v>6.8705699999999998</v>
      </c>
      <c r="F94" s="45">
        <f>IF(ISERROR(VLOOKUP($C94,'Miljövärden urval för publ'!$B$2:$H$490,MATCH(F$4,'Miljövärden urval för publ'!$B$2:$H$2,0),FALSE)),"",VLOOKUP($C94,'Miljövärden urval för publ'!$B$2:$H$490,MATCH(F$4,'Miljövärden urval för publ'!$B$2:$H$2,0),FALSE))</f>
        <v>15.372999999999999</v>
      </c>
      <c r="G94" s="45">
        <f>IF(ISERROR(VLOOKUP($C94,'Miljövärden urval för publ'!$B$2:$H$490,MATCH(G$4,'Miljövärden urval för publ'!$B$2:$H$2,0),FALSE)),"",VLOOKUP($C94,'Miljövärden urval för publ'!$B$2:$H$490,MATCH(G$4,'Miljövärden urval för publ'!$B$2:$H$2,0),FALSE))</f>
        <v>0</v>
      </c>
    </row>
    <row r="95" spans="1:7" x14ac:dyDescent="0.25">
      <c r="A95" s="45">
        <v>92</v>
      </c>
      <c r="B95" s="45" t="str">
        <f>IF(ISERROR(INDEX('Miljövärden urval för publ'!$A$2:$AD$475,MATCH($A95,'Miljövärden urval för publ'!$U$2:$U$476,0),1)),"",INDEX('Miljövärden urval för publ'!$A$2:$AD$475,MATCH($A95,'Miljövärden urval för publ'!$U$2:$U$476,0),1))</f>
        <v>Falu Energi &amp; Vatten AB</v>
      </c>
      <c r="C95" s="45" t="str">
        <f>IF(ISERROR(INDEX('Miljövärden urval för publ'!$A$2:$AD$475,MATCH($A95,'Miljövärden urval för publ'!$U$2:$U$476,0),2)),"",INDEX('Miljövärden urval för publ'!$A$2:$AD$475,MATCH($A95,'Miljövärden urval för publ'!$U$2:$U$476,0),2))</f>
        <v>Falun</v>
      </c>
      <c r="D95" s="45">
        <f>IF(ISERROR(VLOOKUP($C95,'Miljövärden urval för publ'!$B$2:$H$490,MATCH(D$4,'Miljövärden urval för publ'!$B$2:$H$2,0),FALSE)),"",VLOOKUP($C95,'Miljövärden urval för publ'!$B$2:$H$490,MATCH(D$4,'Miljövärden urval för publ'!$B$2:$H$2,0),FALSE))</f>
        <v>6.4699000000000007E-2</v>
      </c>
      <c r="E95" s="45">
        <f>IF(ISERROR(VLOOKUP($C95,'Miljövärden urval för publ'!$B$2:$H$490,MATCH(E$4,'Miljövärden urval för publ'!$B$2:$H$2,0),FALSE)),"",VLOOKUP($C95,'Miljövärden urval för publ'!$B$2:$H$490,MATCH(E$4,'Miljövärden urval för publ'!$B$2:$H$2,0),FALSE))</f>
        <v>14.7288</v>
      </c>
      <c r="F95" s="45">
        <f>IF(ISERROR(VLOOKUP($C95,'Miljövärden urval för publ'!$B$2:$H$490,MATCH(F$4,'Miljövärden urval för publ'!$B$2:$H$2,0),FALSE)),"",VLOOKUP($C95,'Miljövärden urval för publ'!$B$2:$H$490,MATCH(F$4,'Miljövärden urval för publ'!$B$2:$H$2,0),FALSE))</f>
        <v>6.5911799999999996</v>
      </c>
      <c r="G95" s="45">
        <f>IF(ISERROR(VLOOKUP($C95,'Miljövärden urval för publ'!$B$2:$H$490,MATCH(G$4,'Miljövärden urval för publ'!$B$2:$H$2,0),FALSE)),"",VLOOKUP($C95,'Miljövärden urval för publ'!$B$2:$H$490,MATCH(G$4,'Miljövärden urval för publ'!$B$2:$H$2,0),FALSE))</f>
        <v>2.5977799999999999E-2</v>
      </c>
    </row>
    <row r="96" spans="1:7" x14ac:dyDescent="0.25">
      <c r="A96" s="45">
        <v>93</v>
      </c>
      <c r="B96" s="45" t="str">
        <f>IF(ISERROR(INDEX('Miljövärden urval för publ'!$A$2:$AD$475,MATCH($A96,'Miljövärden urval för publ'!$U$2:$U$476,0),1)),"",INDEX('Miljövärden urval för publ'!$A$2:$AD$475,MATCH($A96,'Miljövärden urval för publ'!$U$2:$U$476,0),1))</f>
        <v>Falu Energi &amp; Vatten AB</v>
      </c>
      <c r="C96" s="45" t="str">
        <f>IF(ISERROR(INDEX('Miljövärden urval för publ'!$A$2:$AD$475,MATCH($A96,'Miljövärden urval för publ'!$U$2:$U$476,0),2)),"",INDEX('Miljövärden urval för publ'!$A$2:$AD$475,MATCH($A96,'Miljövärden urval för publ'!$U$2:$U$476,0),2))</f>
        <v>Grycksbo</v>
      </c>
      <c r="D96" s="45">
        <f>IF(ISERROR(VLOOKUP($C96,'Miljövärden urval för publ'!$B$2:$H$490,MATCH(D$4,'Miljövärden urval för publ'!$B$2:$H$2,0),FALSE)),"",VLOOKUP($C96,'Miljövärden urval för publ'!$B$2:$H$490,MATCH(D$4,'Miljövärden urval för publ'!$B$2:$H$2,0),FALSE))</f>
        <v>0.13516400000000001</v>
      </c>
      <c r="E96" s="45">
        <f>IF(ISERROR(VLOOKUP($C96,'Miljövärden urval för publ'!$B$2:$H$490,MATCH(E$4,'Miljövärden urval för publ'!$B$2:$H$2,0),FALSE)),"",VLOOKUP($C96,'Miljövärden urval för publ'!$B$2:$H$490,MATCH(E$4,'Miljövärden urval för publ'!$B$2:$H$2,0),FALSE))</f>
        <v>9.1640800000000002</v>
      </c>
      <c r="F96" s="45">
        <f>IF(ISERROR(VLOOKUP($C96,'Miljövärden urval för publ'!$B$2:$H$490,MATCH(F$4,'Miljövärden urval för publ'!$B$2:$H$2,0),FALSE)),"",VLOOKUP($C96,'Miljövärden urval för publ'!$B$2:$H$490,MATCH(F$4,'Miljövärden urval för publ'!$B$2:$H$2,0),FALSE))</f>
        <v>14.919600000000001</v>
      </c>
      <c r="G96" s="45">
        <f>IF(ISERROR(VLOOKUP($C96,'Miljövärden urval för publ'!$B$2:$H$490,MATCH(G$4,'Miljövärden urval för publ'!$B$2:$H$2,0),FALSE)),"",VLOOKUP($C96,'Miljövärden urval för publ'!$B$2:$H$490,MATCH(G$4,'Miljövärden urval för publ'!$B$2:$H$2,0),FALSE))</f>
        <v>8.3134300000000001E-3</v>
      </c>
    </row>
    <row r="97" spans="1:7" x14ac:dyDescent="0.25">
      <c r="A97" s="45">
        <v>94</v>
      </c>
      <c r="B97" s="45" t="str">
        <f>IF(ISERROR(INDEX('Miljövärden urval för publ'!$A$2:$AD$475,MATCH($A97,'Miljövärden urval för publ'!$U$2:$U$476,0),1)),"",INDEX('Miljövärden urval för publ'!$A$2:$AD$475,MATCH($A97,'Miljövärden urval för publ'!$U$2:$U$476,0),1))</f>
        <v>Falu Energi &amp; Vatten AB</v>
      </c>
      <c r="C97" s="45" t="str">
        <f>IF(ISERROR(INDEX('Miljövärden urval för publ'!$A$2:$AD$475,MATCH($A97,'Miljövärden urval för publ'!$U$2:$U$476,0),2)),"",INDEX('Miljövärden urval för publ'!$A$2:$AD$475,MATCH($A97,'Miljövärden urval för publ'!$U$2:$U$476,0),2))</f>
        <v>Svärdsjö</v>
      </c>
      <c r="D97" s="45">
        <f>IF(ISERROR(VLOOKUP($C97,'Miljövärden urval för publ'!$B$2:$H$490,MATCH(D$4,'Miljövärden urval för publ'!$B$2:$H$2,0),FALSE)),"",VLOOKUP($C97,'Miljövärden urval för publ'!$B$2:$H$490,MATCH(D$4,'Miljövärden urval för publ'!$B$2:$H$2,0),FALSE))</f>
        <v>0.20399700000000001</v>
      </c>
      <c r="E97" s="45">
        <f>IF(ISERROR(VLOOKUP($C97,'Miljövärden urval för publ'!$B$2:$H$490,MATCH(E$4,'Miljövärden urval för publ'!$B$2:$H$2,0),FALSE)),"",VLOOKUP($C97,'Miljövärden urval för publ'!$B$2:$H$490,MATCH(E$4,'Miljövärden urval för publ'!$B$2:$H$2,0),FALSE))</f>
        <v>23.011299999999999</v>
      </c>
      <c r="F97" s="45">
        <f>IF(ISERROR(VLOOKUP($C97,'Miljövärden urval för publ'!$B$2:$H$490,MATCH(F$4,'Miljövärden urval för publ'!$B$2:$H$2,0),FALSE)),"",VLOOKUP($C97,'Miljövärden urval för publ'!$B$2:$H$490,MATCH(F$4,'Miljövärden urval för publ'!$B$2:$H$2,0),FALSE))</f>
        <v>17.737500000000001</v>
      </c>
      <c r="G97" s="45">
        <f>IF(ISERROR(VLOOKUP($C97,'Miljövärden urval för publ'!$B$2:$H$490,MATCH(G$4,'Miljövärden urval för publ'!$B$2:$H$2,0),FALSE)),"",VLOOKUP($C97,'Miljövärden urval för publ'!$B$2:$H$490,MATCH(G$4,'Miljövärden urval för publ'!$B$2:$H$2,0),FALSE))</f>
        <v>4.3012399999999999E-2</v>
      </c>
    </row>
    <row r="98" spans="1:7" x14ac:dyDescent="0.25">
      <c r="A98" s="45">
        <v>95</v>
      </c>
      <c r="B98" s="45" t="str">
        <f>IF(ISERROR(INDEX('Miljövärden urval för publ'!$A$2:$AD$475,MATCH($A98,'Miljövärden urval för publ'!$U$2:$U$476,0),1)),"",INDEX('Miljövärden urval för publ'!$A$2:$AD$475,MATCH($A98,'Miljövärden urval för publ'!$U$2:$U$476,0),1))</f>
        <v>Finspångs Tekniska Verk AB</v>
      </c>
      <c r="C98" s="45" t="str">
        <f>IF(ISERROR(INDEX('Miljövärden urval för publ'!$A$2:$AD$475,MATCH($A98,'Miljövärden urval för publ'!$U$2:$U$476,0),2)),"",INDEX('Miljövärden urval för publ'!$A$2:$AD$475,MATCH($A98,'Miljövärden urval för publ'!$U$2:$U$476,0),2))</f>
        <v>Finspång</v>
      </c>
      <c r="D98" s="45">
        <f>IF(ISERROR(VLOOKUP($C98,'Miljövärden urval för publ'!$B$2:$H$490,MATCH(D$4,'Miljövärden urval för publ'!$B$2:$H$2,0),FALSE)),"",VLOOKUP($C98,'Miljövärden urval för publ'!$B$2:$H$490,MATCH(D$4,'Miljövärden urval för publ'!$B$2:$H$2,0),FALSE))</f>
        <v>0.31458700000000001</v>
      </c>
      <c r="E98" s="45">
        <f>IF(ISERROR(VLOOKUP($C98,'Miljövärden urval för publ'!$B$2:$H$490,MATCH(E$4,'Miljövärden urval för publ'!$B$2:$H$2,0),FALSE)),"",VLOOKUP($C98,'Miljövärden urval för publ'!$B$2:$H$490,MATCH(E$4,'Miljövärden urval för publ'!$B$2:$H$2,0),FALSE))</f>
        <v>119.258</v>
      </c>
      <c r="F98" s="45">
        <f>IF(ISERROR(VLOOKUP($C98,'Miljövärden urval för publ'!$B$2:$H$490,MATCH(F$4,'Miljövärden urval för publ'!$B$2:$H$2,0),FALSE)),"",VLOOKUP($C98,'Miljövärden urval för publ'!$B$2:$H$490,MATCH(F$4,'Miljövärden urval för publ'!$B$2:$H$2,0),FALSE))</f>
        <v>9.2408300000000008</v>
      </c>
      <c r="G98" s="45">
        <f>IF(ISERROR(VLOOKUP($C98,'Miljövärden urval för publ'!$B$2:$H$490,MATCH(G$4,'Miljövärden urval för publ'!$B$2:$H$2,0),FALSE)),"",VLOOKUP($C98,'Miljövärden urval för publ'!$B$2:$H$490,MATCH(G$4,'Miljövärden urval för publ'!$B$2:$H$2,0),FALSE))</f>
        <v>0.146842</v>
      </c>
    </row>
    <row r="99" spans="1:7" x14ac:dyDescent="0.25">
      <c r="A99" s="45">
        <v>96</v>
      </c>
      <c r="B99" s="45" t="str">
        <f>IF(ISERROR(INDEX('Miljövärden urval för publ'!$A$2:$AD$475,MATCH($A99,'Miljövärden urval för publ'!$U$2:$U$476,0),1)),"",INDEX('Miljövärden urval för publ'!$A$2:$AD$475,MATCH($A99,'Miljövärden urval för publ'!$U$2:$U$476,0),1))</f>
        <v>Fortum Värme,  AB s.m. Stockholms stad</v>
      </c>
      <c r="C99" s="45" t="str">
        <f>IF(ISERROR(INDEX('Miljövärden urval för publ'!$A$2:$AD$475,MATCH($A99,'Miljövärden urval för publ'!$U$2:$U$476,0),2)),"",INDEX('Miljövärden urval för publ'!$A$2:$AD$475,MATCH($A99,'Miljövärden urval för publ'!$U$2:$U$476,0),2))</f>
        <v>Stockholm</v>
      </c>
      <c r="D99" s="45">
        <f>IF(ISERROR(VLOOKUP($C99,'Miljövärden urval för publ'!$B$2:$H$490,MATCH(D$4,'Miljövärden urval för publ'!$B$2:$H$2,0),FALSE)),"",VLOOKUP($C99,'Miljövärden urval för publ'!$B$2:$H$490,MATCH(D$4,'Miljövärden urval för publ'!$B$2:$H$2,0),FALSE))</f>
        <v>0.211532</v>
      </c>
      <c r="E99" s="45">
        <f>IF(ISERROR(VLOOKUP($C99,'Miljövärden urval för publ'!$B$2:$H$490,MATCH(E$4,'Miljövärden urval för publ'!$B$2:$H$2,0),FALSE)),"",VLOOKUP($C99,'Miljövärden urval för publ'!$B$2:$H$490,MATCH(E$4,'Miljövärden urval för publ'!$B$2:$H$2,0),FALSE))</f>
        <v>81.922700000000006</v>
      </c>
      <c r="F99" s="45">
        <f>IF(ISERROR(VLOOKUP($C99,'Miljövärden urval för publ'!$B$2:$H$490,MATCH(F$4,'Miljövärden urval för publ'!$B$2:$H$2,0),FALSE)),"",VLOOKUP($C99,'Miljövärden urval för publ'!$B$2:$H$490,MATCH(F$4,'Miljövärden urval för publ'!$B$2:$H$2,0),FALSE))</f>
        <v>7.8112700000000004</v>
      </c>
      <c r="G99" s="45">
        <f>IF(ISERROR(VLOOKUP($C99,'Miljövärden urval för publ'!$B$2:$H$490,MATCH(G$4,'Miljövärden urval för publ'!$B$2:$H$2,0),FALSE)),"",VLOOKUP($C99,'Miljövärden urval för publ'!$B$2:$H$490,MATCH(G$4,'Miljövärden urval för publ'!$B$2:$H$2,0),FALSE))</f>
        <v>0.122457</v>
      </c>
    </row>
    <row r="100" spans="1:7" x14ac:dyDescent="0.25">
      <c r="A100" s="45">
        <v>97</v>
      </c>
      <c r="B100" s="45" t="str">
        <f>IF(ISERROR(INDEX('Miljövärden urval för publ'!$A$2:$AD$475,MATCH($A100,'Miljövärden urval för publ'!$U$2:$U$476,0),1)),"",INDEX('Miljövärden urval för publ'!$A$2:$AD$475,MATCH($A100,'Miljövärden urval för publ'!$U$2:$U$476,0),1))</f>
        <v>Fortum Värme,  AB s.m. Stockholms stad</v>
      </c>
      <c r="C100" s="45" t="str">
        <f>IF(ISERROR(INDEX('Miljövärden urval för publ'!$A$2:$AD$475,MATCH($A100,'Miljövärden urval för publ'!$U$2:$U$476,0),2)),"",INDEX('Miljövärden urval för publ'!$A$2:$AD$475,MATCH($A100,'Miljövärden urval för publ'!$U$2:$U$476,0),2))</f>
        <v>Täby</v>
      </c>
      <c r="D100" s="45">
        <f>IF(ISERROR(VLOOKUP($C100,'Miljövärden urval för publ'!$B$2:$H$490,MATCH(D$4,'Miljövärden urval för publ'!$B$2:$H$2,0),FALSE)),"",VLOOKUP($C100,'Miljövärden urval för publ'!$B$2:$H$490,MATCH(D$4,'Miljövärden urval för publ'!$B$2:$H$2,0),FALSE))</f>
        <v>0.50117199999999995</v>
      </c>
      <c r="E100" s="45">
        <f>IF(ISERROR(VLOOKUP($C100,'Miljövärden urval för publ'!$B$2:$H$490,MATCH(E$4,'Miljövärden urval för publ'!$B$2:$H$2,0),FALSE)),"",VLOOKUP($C100,'Miljövärden urval för publ'!$B$2:$H$490,MATCH(E$4,'Miljövärden urval för publ'!$B$2:$H$2,0),FALSE))</f>
        <v>113.852</v>
      </c>
      <c r="F100" s="45">
        <f>IF(ISERROR(VLOOKUP($C100,'Miljövärden urval för publ'!$B$2:$H$490,MATCH(F$4,'Miljövärden urval för publ'!$B$2:$H$2,0),FALSE)),"",VLOOKUP($C100,'Miljövärden urval för publ'!$B$2:$H$490,MATCH(F$4,'Miljövärden urval för publ'!$B$2:$H$2,0),FALSE))</f>
        <v>11.329000000000001</v>
      </c>
      <c r="G100" s="45">
        <f>IF(ISERROR(VLOOKUP($C100,'Miljövärden urval för publ'!$B$2:$H$490,MATCH(G$4,'Miljövärden urval för publ'!$B$2:$H$2,0),FALSE)),"",VLOOKUP($C100,'Miljövärden urval för publ'!$B$2:$H$490,MATCH(G$4,'Miljövärden urval för publ'!$B$2:$H$2,0),FALSE))</f>
        <v>0.29298999999999997</v>
      </c>
    </row>
    <row r="101" spans="1:7" x14ac:dyDescent="0.25">
      <c r="A101" s="45">
        <v>98</v>
      </c>
      <c r="B101" s="45" t="str">
        <f>IF(ISERROR(INDEX('Miljövärden urval för publ'!$A$2:$AD$475,MATCH($A101,'Miljövärden urval för publ'!$U$2:$U$476,0),1)),"",INDEX('Miljövärden urval för publ'!$A$2:$AD$475,MATCH($A101,'Miljövärden urval för publ'!$U$2:$U$476,0),1))</f>
        <v>Gislaved Energi AB</v>
      </c>
      <c r="C101" s="45" t="str">
        <f>IF(ISERROR(INDEX('Miljövärden urval för publ'!$A$2:$AD$475,MATCH($A101,'Miljövärden urval för publ'!$U$2:$U$476,0),2)),"",INDEX('Miljövärden urval för publ'!$A$2:$AD$475,MATCH($A101,'Miljövärden urval för publ'!$U$2:$U$476,0),2))</f>
        <v>Gislaved</v>
      </c>
      <c r="D101" s="45">
        <f>IF(ISERROR(VLOOKUP($C101,'Miljövärden urval för publ'!$B$2:$H$490,MATCH(D$4,'Miljövärden urval för publ'!$B$2:$H$2,0),FALSE)),"",VLOOKUP($C101,'Miljövärden urval för publ'!$B$2:$H$490,MATCH(D$4,'Miljövärden urval för publ'!$B$2:$H$2,0),FALSE))</f>
        <v>0.34749799999999997</v>
      </c>
      <c r="E101" s="45">
        <f>IF(ISERROR(VLOOKUP($C101,'Miljövärden urval för publ'!$B$2:$H$490,MATCH(E$4,'Miljövärden urval för publ'!$B$2:$H$2,0),FALSE)),"",VLOOKUP($C101,'Miljövärden urval för publ'!$B$2:$H$490,MATCH(E$4,'Miljövärden urval för publ'!$B$2:$H$2,0),FALSE))</f>
        <v>33.619999999999997</v>
      </c>
      <c r="F101" s="45">
        <f>IF(ISERROR(VLOOKUP($C101,'Miljövärden urval för publ'!$B$2:$H$490,MATCH(F$4,'Miljövärden urval för publ'!$B$2:$H$2,0),FALSE)),"",VLOOKUP($C101,'Miljövärden urval för publ'!$B$2:$H$490,MATCH(F$4,'Miljövärden urval för publ'!$B$2:$H$2,0),FALSE))</f>
        <v>15.696300000000001</v>
      </c>
      <c r="G101" s="45">
        <f>IF(ISERROR(VLOOKUP($C101,'Miljövärden urval för publ'!$B$2:$H$490,MATCH(G$4,'Miljövärden urval för publ'!$B$2:$H$2,0),FALSE)),"",VLOOKUP($C101,'Miljövärden urval för publ'!$B$2:$H$490,MATCH(G$4,'Miljövärden urval för publ'!$B$2:$H$2,0),FALSE))</f>
        <v>7.6235300000000006E-2</v>
      </c>
    </row>
    <row r="102" spans="1:7" x14ac:dyDescent="0.25">
      <c r="A102" s="45">
        <v>99</v>
      </c>
      <c r="B102" s="45" t="str">
        <f>IF(ISERROR(INDEX('Miljövärden urval för publ'!$A$2:$AD$475,MATCH($A102,'Miljövärden urval för publ'!$U$2:$U$476,0),1)),"",INDEX('Miljövärden urval för publ'!$A$2:$AD$475,MATCH($A102,'Miljövärden urval för publ'!$U$2:$U$476,0),1))</f>
        <v>Gislaved Energi AB</v>
      </c>
      <c r="C102" s="45" t="str">
        <f>IF(ISERROR(INDEX('Miljövärden urval för publ'!$A$2:$AD$475,MATCH($A102,'Miljövärden urval för publ'!$U$2:$U$476,0),2)),"",INDEX('Miljövärden urval för publ'!$A$2:$AD$475,MATCH($A102,'Miljövärden urval för publ'!$U$2:$U$476,0),2))</f>
        <v>Hestra</v>
      </c>
      <c r="D102" s="45">
        <f>IF(ISERROR(VLOOKUP($C102,'Miljövärden urval för publ'!$B$2:$H$490,MATCH(D$4,'Miljövärden urval för publ'!$B$2:$H$2,0),FALSE)),"",VLOOKUP($C102,'Miljövärden urval för publ'!$B$2:$H$490,MATCH(D$4,'Miljövärden urval för publ'!$B$2:$H$2,0),FALSE))</f>
        <v>0.107933</v>
      </c>
      <c r="E102" s="45">
        <f>IF(ISERROR(VLOOKUP($C102,'Miljövärden urval för publ'!$B$2:$H$490,MATCH(E$4,'Miljövärden urval för publ'!$B$2:$H$2,0),FALSE)),"",VLOOKUP($C102,'Miljövärden urval för publ'!$B$2:$H$490,MATCH(E$4,'Miljövärden urval för publ'!$B$2:$H$2,0),FALSE))</f>
        <v>19.995100000000001</v>
      </c>
      <c r="F102" s="45">
        <f>IF(ISERROR(VLOOKUP($C102,'Miljövärden urval för publ'!$B$2:$H$490,MATCH(F$4,'Miljövärden urval för publ'!$B$2:$H$2,0),FALSE)),"",VLOOKUP($C102,'Miljövärden urval för publ'!$B$2:$H$490,MATCH(F$4,'Miljövärden urval för publ'!$B$2:$H$2,0),FALSE))</f>
        <v>9.4649099999999997</v>
      </c>
      <c r="G102" s="45">
        <f>IF(ISERROR(VLOOKUP($C102,'Miljövärden urval för publ'!$B$2:$H$490,MATCH(G$4,'Miljövärden urval för publ'!$B$2:$H$2,0),FALSE)),"",VLOOKUP($C102,'Miljövärden urval för publ'!$B$2:$H$490,MATCH(G$4,'Miljövärden urval för publ'!$B$2:$H$2,0),FALSE))</f>
        <v>7.0827599999999996E-3</v>
      </c>
    </row>
    <row r="103" spans="1:7" x14ac:dyDescent="0.25">
      <c r="A103" s="45">
        <v>100</v>
      </c>
      <c r="B103" s="45" t="str">
        <f>IF(ISERROR(INDEX('Miljövärden urval för publ'!$A$2:$AD$475,MATCH($A103,'Miljövärden urval för publ'!$U$2:$U$476,0),1)),"",INDEX('Miljövärden urval för publ'!$A$2:$AD$475,MATCH($A103,'Miljövärden urval för publ'!$U$2:$U$476,0),1))</f>
        <v>Gislaved Energi AB</v>
      </c>
      <c r="C103" s="45" t="str">
        <f>IF(ISERROR(INDEX('Miljövärden urval för publ'!$A$2:$AD$475,MATCH($A103,'Miljövärden urval för publ'!$U$2:$U$476,0),2)),"",INDEX('Miljövärden urval för publ'!$A$2:$AD$475,MATCH($A103,'Miljövärden urval för publ'!$U$2:$U$476,0),2))</f>
        <v>Reftele</v>
      </c>
      <c r="D103" s="45">
        <f>IF(ISERROR(VLOOKUP($C103,'Miljövärden urval för publ'!$B$2:$H$490,MATCH(D$4,'Miljövärden urval för publ'!$B$2:$H$2,0),FALSE)),"",VLOOKUP($C103,'Miljövärden urval för publ'!$B$2:$H$490,MATCH(D$4,'Miljövärden urval för publ'!$B$2:$H$2,0),FALSE))</f>
        <v>0.236572</v>
      </c>
      <c r="E103" s="45">
        <f>IF(ISERROR(VLOOKUP($C103,'Miljövärden urval för publ'!$B$2:$H$490,MATCH(E$4,'Miljövärden urval för publ'!$B$2:$H$2,0),FALSE)),"",VLOOKUP($C103,'Miljövärden urval för publ'!$B$2:$H$490,MATCH(E$4,'Miljövärden urval för publ'!$B$2:$H$2,0),FALSE))</f>
        <v>19.6782</v>
      </c>
      <c r="F103" s="45">
        <f>IF(ISERROR(VLOOKUP($C103,'Miljövärden urval för publ'!$B$2:$H$490,MATCH(F$4,'Miljövärden urval för publ'!$B$2:$H$2,0),FALSE)),"",VLOOKUP($C103,'Miljövärden urval för publ'!$B$2:$H$490,MATCH(F$4,'Miljövärden urval för publ'!$B$2:$H$2,0),FALSE))</f>
        <v>14.457800000000001</v>
      </c>
      <c r="G103" s="45">
        <f>IF(ISERROR(VLOOKUP($C103,'Miljövärden urval för publ'!$B$2:$H$490,MATCH(G$4,'Miljövärden urval för publ'!$B$2:$H$2,0),FALSE)),"",VLOOKUP($C103,'Miljövärden urval för publ'!$B$2:$H$490,MATCH(G$4,'Miljövärden urval för publ'!$B$2:$H$2,0),FALSE))</f>
        <v>1.4531199999999999E-2</v>
      </c>
    </row>
    <row r="104" spans="1:7" x14ac:dyDescent="0.25">
      <c r="A104" s="45">
        <v>101</v>
      </c>
      <c r="B104" s="45" t="str">
        <f>IF(ISERROR(INDEX('Miljövärden urval för publ'!$A$2:$AD$475,MATCH($A104,'Miljövärden urval för publ'!$U$2:$U$476,0),1)),"",INDEX('Miljövärden urval för publ'!$A$2:$AD$475,MATCH($A104,'Miljövärden urval för publ'!$U$2:$U$476,0),1))</f>
        <v>Gotlands Energi AB</v>
      </c>
      <c r="C104" s="45" t="str">
        <f>IF(ISERROR(INDEX('Miljövärden urval för publ'!$A$2:$AD$475,MATCH($A104,'Miljövärden urval för publ'!$U$2:$U$476,0),2)),"",INDEX('Miljövärden urval för publ'!$A$2:$AD$475,MATCH($A104,'Miljövärden urval för publ'!$U$2:$U$476,0),2))</f>
        <v>Hemse</v>
      </c>
      <c r="D104" s="45">
        <f>IF(ISERROR(VLOOKUP($C104,'Miljövärden urval för publ'!$B$2:$H$490,MATCH(D$4,'Miljövärden urval för publ'!$B$2:$H$2,0),FALSE)),"",VLOOKUP($C104,'Miljövärden urval för publ'!$B$2:$H$490,MATCH(D$4,'Miljövärden urval för publ'!$B$2:$H$2,0),FALSE))</f>
        <v>0.108626</v>
      </c>
      <c r="E104" s="45">
        <f>IF(ISERROR(VLOOKUP($C104,'Miljövärden urval för publ'!$B$2:$H$490,MATCH(E$4,'Miljövärden urval för publ'!$B$2:$H$2,0),FALSE)),"",VLOOKUP($C104,'Miljövärden urval för publ'!$B$2:$H$490,MATCH(E$4,'Miljövärden urval för publ'!$B$2:$H$2,0),FALSE))</f>
        <v>21.564499999999999</v>
      </c>
      <c r="F104" s="45">
        <f>IF(ISERROR(VLOOKUP($C104,'Miljövärden urval för publ'!$B$2:$H$490,MATCH(F$4,'Miljövärden urval för publ'!$B$2:$H$2,0),FALSE)),"",VLOOKUP($C104,'Miljövärden urval för publ'!$B$2:$H$490,MATCH(F$4,'Miljövärden urval för publ'!$B$2:$H$2,0),FALSE))</f>
        <v>8.1580600000000008</v>
      </c>
      <c r="G104" s="45">
        <f>IF(ISERROR(VLOOKUP($C104,'Miljövärden urval för publ'!$B$2:$H$490,MATCH(G$4,'Miljövärden urval för publ'!$B$2:$H$2,0),FALSE)),"",VLOOKUP($C104,'Miljövärden urval för publ'!$B$2:$H$490,MATCH(G$4,'Miljövärden urval för publ'!$B$2:$H$2,0),FALSE))</f>
        <v>2.42256E-2</v>
      </c>
    </row>
    <row r="105" spans="1:7" x14ac:dyDescent="0.25">
      <c r="A105" s="45">
        <v>102</v>
      </c>
      <c r="B105" s="45" t="str">
        <f>IF(ISERROR(INDEX('Miljövärden urval för publ'!$A$2:$AD$475,MATCH($A105,'Miljövärden urval för publ'!$U$2:$U$476,0),1)),"",INDEX('Miljövärden urval för publ'!$A$2:$AD$475,MATCH($A105,'Miljövärden urval för publ'!$U$2:$U$476,0),1))</f>
        <v>Gotlands Energi AB</v>
      </c>
      <c r="C105" s="45" t="str">
        <f>IF(ISERROR(INDEX('Miljövärden urval för publ'!$A$2:$AD$475,MATCH($A105,'Miljövärden urval för publ'!$U$2:$U$476,0),2)),"",INDEX('Miljövärden urval för publ'!$A$2:$AD$475,MATCH($A105,'Miljövärden urval för publ'!$U$2:$U$476,0),2))</f>
        <v>Klintehamn</v>
      </c>
      <c r="D105" s="45">
        <f>IF(ISERROR(VLOOKUP($C105,'Miljövärden urval för publ'!$B$2:$H$490,MATCH(D$4,'Miljövärden urval för publ'!$B$2:$H$2,0),FALSE)),"",VLOOKUP($C105,'Miljövärden urval för publ'!$B$2:$H$490,MATCH(D$4,'Miljövärden urval för publ'!$B$2:$H$2,0),FALSE))</f>
        <v>1.2229399999999999</v>
      </c>
      <c r="E105" s="45">
        <f>IF(ISERROR(VLOOKUP($C105,'Miljövärden urval för publ'!$B$2:$H$490,MATCH(E$4,'Miljövärden urval för publ'!$B$2:$H$2,0),FALSE)),"",VLOOKUP($C105,'Miljövärden urval för publ'!$B$2:$H$490,MATCH(E$4,'Miljövärden urval för publ'!$B$2:$H$2,0),FALSE))</f>
        <v>12.6416</v>
      </c>
      <c r="F105" s="45">
        <f>IF(ISERROR(VLOOKUP($C105,'Miljövärden urval för publ'!$B$2:$H$490,MATCH(F$4,'Miljövärden urval för publ'!$B$2:$H$2,0),FALSE)),"",VLOOKUP($C105,'Miljövärden urval för publ'!$B$2:$H$490,MATCH(F$4,'Miljövärden urval för publ'!$B$2:$H$2,0),FALSE))</f>
        <v>32.555100000000003</v>
      </c>
      <c r="G105" s="45">
        <f>IF(ISERROR(VLOOKUP($C105,'Miljövärden urval för publ'!$B$2:$H$490,MATCH(G$4,'Miljövärden urval för publ'!$B$2:$H$2,0),FALSE)),"",VLOOKUP($C105,'Miljövärden urval för publ'!$B$2:$H$490,MATCH(G$4,'Miljövärden urval för publ'!$B$2:$H$2,0),FALSE))</f>
        <v>5.8350499999999996E-3</v>
      </c>
    </row>
    <row r="106" spans="1:7" x14ac:dyDescent="0.25">
      <c r="A106" s="45">
        <v>103</v>
      </c>
      <c r="B106" s="45" t="str">
        <f>IF(ISERROR(INDEX('Miljövärden urval för publ'!$A$2:$AD$475,MATCH($A106,'Miljövärden urval för publ'!$U$2:$U$476,0),1)),"",INDEX('Miljövärden urval för publ'!$A$2:$AD$475,MATCH($A106,'Miljövärden urval för publ'!$U$2:$U$476,0),1))</f>
        <v>Gotlands Energi AB</v>
      </c>
      <c r="C106" s="45" t="str">
        <f>IF(ISERROR(INDEX('Miljövärden urval för publ'!$A$2:$AD$475,MATCH($A106,'Miljövärden urval för publ'!$U$2:$U$476,0),2)),"",INDEX('Miljövärden urval för publ'!$A$2:$AD$475,MATCH($A106,'Miljövärden urval för publ'!$U$2:$U$476,0),2))</f>
        <v>Slite</v>
      </c>
      <c r="D106" s="45">
        <f>IF(ISERROR(VLOOKUP($C106,'Miljövärden urval för publ'!$B$2:$H$490,MATCH(D$4,'Miljövärden urval för publ'!$B$2:$H$2,0),FALSE)),"",VLOOKUP($C106,'Miljövärden urval för publ'!$B$2:$H$490,MATCH(D$4,'Miljövärden urval för publ'!$B$2:$H$2,0),FALSE))</f>
        <v>0.462229</v>
      </c>
      <c r="E106" s="45">
        <f>IF(ISERROR(VLOOKUP($C106,'Miljövärden urval för publ'!$B$2:$H$490,MATCH(E$4,'Miljövärden urval för publ'!$B$2:$H$2,0),FALSE)),"",VLOOKUP($C106,'Miljövärden urval för publ'!$B$2:$H$490,MATCH(E$4,'Miljövärden urval för publ'!$B$2:$H$2,0),FALSE))</f>
        <v>101.875</v>
      </c>
      <c r="F106" s="45">
        <f>IF(ISERROR(VLOOKUP($C106,'Miljövärden urval för publ'!$B$2:$H$490,MATCH(F$4,'Miljövärden urval för publ'!$B$2:$H$2,0),FALSE)),"",VLOOKUP($C106,'Miljövärden urval för publ'!$B$2:$H$490,MATCH(F$4,'Miljövärden urval för publ'!$B$2:$H$2,0),FALSE))</f>
        <v>6.8743699999999999</v>
      </c>
      <c r="G106" s="45">
        <f>IF(ISERROR(VLOOKUP($C106,'Miljövärden urval för publ'!$B$2:$H$490,MATCH(G$4,'Miljövärden urval för publ'!$B$2:$H$2,0),FALSE)),"",VLOOKUP($C106,'Miljövärden urval för publ'!$B$2:$H$490,MATCH(G$4,'Miljövärden urval för publ'!$B$2:$H$2,0),FALSE))</f>
        <v>0.27932899999999999</v>
      </c>
    </row>
    <row r="107" spans="1:7" x14ac:dyDescent="0.25">
      <c r="A107" s="45">
        <v>104</v>
      </c>
      <c r="B107" s="45" t="str">
        <f>IF(ISERROR(INDEX('Miljövärden urval för publ'!$A$2:$AD$475,MATCH($A107,'Miljövärden urval för publ'!$U$2:$U$476,0),1)),"",INDEX('Miljövärden urval för publ'!$A$2:$AD$475,MATCH($A107,'Miljövärden urval för publ'!$U$2:$U$476,0),1))</f>
        <v>Gotlands Energi AB</v>
      </c>
      <c r="C107" s="45" t="str">
        <f>IF(ISERROR(INDEX('Miljövärden urval för publ'!$A$2:$AD$475,MATCH($A107,'Miljövärden urval för publ'!$U$2:$U$476,0),2)),"",INDEX('Miljövärden urval för publ'!$A$2:$AD$475,MATCH($A107,'Miljövärden urval för publ'!$U$2:$U$476,0),2))</f>
        <v>Visby</v>
      </c>
      <c r="D107" s="45">
        <f>IF(ISERROR(VLOOKUP($C107,'Miljövärden urval för publ'!$B$2:$H$490,MATCH(D$4,'Miljövärden urval för publ'!$B$2:$H$2,0),FALSE)),"",VLOOKUP($C107,'Miljövärden urval för publ'!$B$2:$H$490,MATCH(D$4,'Miljövärden urval för publ'!$B$2:$H$2,0),FALSE))</f>
        <v>0.67565500000000001</v>
      </c>
      <c r="E107" s="45">
        <f>IF(ISERROR(VLOOKUP($C107,'Miljövärden urval för publ'!$B$2:$H$490,MATCH(E$4,'Miljövärden urval för publ'!$B$2:$H$2,0),FALSE)),"",VLOOKUP($C107,'Miljövärden urval för publ'!$B$2:$H$490,MATCH(E$4,'Miljövärden urval för publ'!$B$2:$H$2,0),FALSE))</f>
        <v>30.447099999999999</v>
      </c>
      <c r="F107" s="45">
        <f>IF(ISERROR(VLOOKUP($C107,'Miljövärden urval för publ'!$B$2:$H$490,MATCH(F$4,'Miljövärden urval för publ'!$B$2:$H$2,0),FALSE)),"",VLOOKUP($C107,'Miljövärden urval för publ'!$B$2:$H$490,MATCH(F$4,'Miljövärden urval för publ'!$B$2:$H$2,0),FALSE))</f>
        <v>15.978199999999999</v>
      </c>
      <c r="G107" s="45">
        <f>IF(ISERROR(VLOOKUP($C107,'Miljövärden urval för publ'!$B$2:$H$490,MATCH(G$4,'Miljövärden urval för publ'!$B$2:$H$2,0),FALSE)),"",VLOOKUP($C107,'Miljövärden urval för publ'!$B$2:$H$490,MATCH(G$4,'Miljövärden urval för publ'!$B$2:$H$2,0),FALSE))</f>
        <v>2.4696300000000001E-2</v>
      </c>
    </row>
    <row r="108" spans="1:7" x14ac:dyDescent="0.25">
      <c r="A108" s="45">
        <v>105</v>
      </c>
      <c r="B108" s="45" t="str">
        <f>IF(ISERROR(INDEX('Miljövärden urval för publ'!$A$2:$AD$475,MATCH($A108,'Miljövärden urval för publ'!$U$2:$U$476,0),1)),"",INDEX('Miljövärden urval för publ'!$A$2:$AD$475,MATCH($A108,'Miljövärden urval för publ'!$U$2:$U$476,0),1))</f>
        <v>Gällivare Energi AB</v>
      </c>
      <c r="C108" s="45" t="str">
        <f>IF(ISERROR(INDEX('Miljövärden urval för publ'!$A$2:$AD$475,MATCH($A108,'Miljövärden urval för publ'!$U$2:$U$476,0),2)),"",INDEX('Miljövärden urval för publ'!$A$2:$AD$475,MATCH($A108,'Miljövärden urval för publ'!$U$2:$U$476,0),2))</f>
        <v>Gällivare-Malmberget</v>
      </c>
      <c r="D108" s="45">
        <f>IF(ISERROR(VLOOKUP($C108,'Miljövärden urval för publ'!$B$2:$H$490,MATCH(D$4,'Miljövärden urval för publ'!$B$2:$H$2,0),FALSE)),"",VLOOKUP($C108,'Miljövärden urval för publ'!$B$2:$H$490,MATCH(D$4,'Miljövärden urval för publ'!$B$2:$H$2,0),FALSE))</f>
        <v>0.56079000000000001</v>
      </c>
      <c r="E108" s="45">
        <f>IF(ISERROR(VLOOKUP($C108,'Miljövärden urval för publ'!$B$2:$H$490,MATCH(E$4,'Miljövärden urval för publ'!$B$2:$H$2,0),FALSE)),"",VLOOKUP($C108,'Miljövärden urval för publ'!$B$2:$H$490,MATCH(E$4,'Miljövärden urval för publ'!$B$2:$H$2,0),FALSE))</f>
        <v>207.85300000000001</v>
      </c>
      <c r="F108" s="45">
        <f>IF(ISERROR(VLOOKUP($C108,'Miljövärden urval för publ'!$B$2:$H$490,MATCH(F$4,'Miljövärden urval för publ'!$B$2:$H$2,0),FALSE)),"",VLOOKUP($C108,'Miljövärden urval för publ'!$B$2:$H$490,MATCH(F$4,'Miljövärden urval för publ'!$B$2:$H$2,0),FALSE))</f>
        <v>23.617000000000001</v>
      </c>
      <c r="G108" s="45">
        <f>IF(ISERROR(VLOOKUP($C108,'Miljövärden urval för publ'!$B$2:$H$490,MATCH(G$4,'Miljövärden urval för publ'!$B$2:$H$2,0),FALSE)),"",VLOOKUP($C108,'Miljövärden urval för publ'!$B$2:$H$490,MATCH(G$4,'Miljövärden urval för publ'!$B$2:$H$2,0),FALSE))</f>
        <v>1.87797E-2</v>
      </c>
    </row>
    <row r="109" spans="1:7" x14ac:dyDescent="0.25">
      <c r="A109" s="45">
        <v>106</v>
      </c>
      <c r="B109" s="45" t="str">
        <f>IF(ISERROR(INDEX('Miljövärden urval för publ'!$A$2:$AD$475,MATCH($A109,'Miljövärden urval för publ'!$U$2:$U$476,0),1)),"",INDEX('Miljövärden urval för publ'!$A$2:$AD$475,MATCH($A109,'Miljövärden urval för publ'!$U$2:$U$476,0),1))</f>
        <v>Gävle Energi AB</v>
      </c>
      <c r="C109" s="45" t="str">
        <f>IF(ISERROR(INDEX('Miljövärden urval för publ'!$A$2:$AD$475,MATCH($A109,'Miljövärden urval för publ'!$U$2:$U$476,0),2)),"",INDEX('Miljövärden urval för publ'!$A$2:$AD$475,MATCH($A109,'Miljövärden urval för publ'!$U$2:$U$476,0),2))</f>
        <v>Gävle</v>
      </c>
      <c r="D109" s="45">
        <f>IF(ISERROR(VLOOKUP($C109,'Miljövärden urval för publ'!$B$2:$H$490,MATCH(D$4,'Miljövärden urval för publ'!$B$2:$H$2,0),FALSE)),"",VLOOKUP($C109,'Miljövärden urval för publ'!$B$2:$H$490,MATCH(D$4,'Miljövärden urval för publ'!$B$2:$H$2,0),FALSE))</f>
        <v>2.9521499999999999E-2</v>
      </c>
      <c r="E109" s="45">
        <f>IF(ISERROR(VLOOKUP($C109,'Miljövärden urval för publ'!$B$2:$H$490,MATCH(E$4,'Miljövärden urval för publ'!$B$2:$H$2,0),FALSE)),"",VLOOKUP($C109,'Miljövärden urval för publ'!$B$2:$H$490,MATCH(E$4,'Miljövärden urval för publ'!$B$2:$H$2,0),FALSE))</f>
        <v>7.2463899999999999</v>
      </c>
      <c r="F109" s="45">
        <f>IF(ISERROR(VLOOKUP($C109,'Miljövärden urval för publ'!$B$2:$H$490,MATCH(F$4,'Miljövärden urval för publ'!$B$2:$H$2,0),FALSE)),"",VLOOKUP($C109,'Miljövärden urval för publ'!$B$2:$H$490,MATCH(F$4,'Miljövärden urval för publ'!$B$2:$H$2,0),FALSE))</f>
        <v>3.1554700000000002</v>
      </c>
      <c r="G109" s="45">
        <f>IF(ISERROR(VLOOKUP($C109,'Miljövärden urval för publ'!$B$2:$H$490,MATCH(G$4,'Miljövärden urval för publ'!$B$2:$H$2,0),FALSE)),"",VLOOKUP($C109,'Miljövärden urval för publ'!$B$2:$H$490,MATCH(G$4,'Miljövärden urval för publ'!$B$2:$H$2,0),FALSE))</f>
        <v>8.1756499999999996E-3</v>
      </c>
    </row>
    <row r="110" spans="1:7" x14ac:dyDescent="0.25">
      <c r="A110" s="45">
        <v>107</v>
      </c>
      <c r="B110" s="45" t="str">
        <f>IF(ISERROR(INDEX('Miljövärden urval för publ'!$A$2:$AD$475,MATCH($A110,'Miljövärden urval för publ'!$U$2:$U$476,0),1)),"",INDEX('Miljövärden urval för publ'!$A$2:$AD$475,MATCH($A110,'Miljövärden urval för publ'!$U$2:$U$476,0),1))</f>
        <v>Göteborg Energi AB</v>
      </c>
      <c r="C110" s="45" t="str">
        <f>IF(ISERROR(INDEX('Miljövärden urval för publ'!$A$2:$AD$475,MATCH($A110,'Miljövärden urval för publ'!$U$2:$U$476,0),2)),"",INDEX('Miljövärden urval för publ'!$A$2:$AD$475,MATCH($A110,'Miljövärden urval för publ'!$U$2:$U$476,0),2))</f>
        <v>Göteborg. Partille. Ale</v>
      </c>
      <c r="D110" s="45">
        <f>IF(ISERROR(VLOOKUP($C110,'Miljövärden urval för publ'!$B$2:$H$490,MATCH(D$4,'Miljövärden urval för publ'!$B$2:$H$2,0),FALSE)),"",VLOOKUP($C110,'Miljövärden urval för publ'!$B$2:$H$490,MATCH(D$4,'Miljövärden urval för publ'!$B$2:$H$2,0),FALSE))</f>
        <v>0.32121</v>
      </c>
      <c r="E110" s="45">
        <f>IF(ISERROR(VLOOKUP($C110,'Miljövärden urval för publ'!$B$2:$H$490,MATCH(E$4,'Miljövärden urval för publ'!$B$2:$H$2,0),FALSE)),"",VLOOKUP($C110,'Miljövärden urval för publ'!$B$2:$H$490,MATCH(E$4,'Miljövärden urval för publ'!$B$2:$H$2,0),FALSE))</f>
        <v>75.576499999999996</v>
      </c>
      <c r="F110" s="45">
        <f>IF(ISERROR(VLOOKUP($C110,'Miljövärden urval för publ'!$B$2:$H$490,MATCH(F$4,'Miljövärden urval för publ'!$B$2:$H$2,0),FALSE)),"",VLOOKUP($C110,'Miljövärden urval för publ'!$B$2:$H$490,MATCH(F$4,'Miljövärden urval för publ'!$B$2:$H$2,0),FALSE))</f>
        <v>10.727499999999999</v>
      </c>
      <c r="G110" s="45">
        <f>IF(ISERROR(VLOOKUP($C110,'Miljövärden urval för publ'!$B$2:$H$490,MATCH(G$4,'Miljövärden urval för publ'!$B$2:$H$2,0),FALSE)),"",VLOOKUP($C110,'Miljövärden urval för publ'!$B$2:$H$490,MATCH(G$4,'Miljövärden urval för publ'!$B$2:$H$2,0),FALSE))</f>
        <v>0.17954600000000001</v>
      </c>
    </row>
    <row r="111" spans="1:7" x14ac:dyDescent="0.25">
      <c r="A111" s="45">
        <v>108</v>
      </c>
      <c r="B111" s="45" t="str">
        <f>IF(ISERROR(INDEX('Miljövärden urval för publ'!$A$2:$AD$475,MATCH($A111,'Miljövärden urval för publ'!$U$2:$U$476,0),1)),"",INDEX('Miljövärden urval för publ'!$A$2:$AD$475,MATCH($A111,'Miljövärden urval för publ'!$U$2:$U$476,0),1))</f>
        <v>Göteborg Energi AB</v>
      </c>
      <c r="C111" s="45" t="str">
        <f>IF(ISERROR(INDEX('Miljövärden urval för publ'!$A$2:$AD$475,MATCH($A111,'Miljövärden urval för publ'!$U$2:$U$476,0),2)),"",INDEX('Miljövärden urval för publ'!$A$2:$AD$475,MATCH($A111,'Miljövärden urval för publ'!$U$2:$U$476,0),2))</f>
        <v>Göteborg. Övrigt: Bra Miljöval</v>
      </c>
      <c r="D111" s="45">
        <f>IF(ISERROR(VLOOKUP($C111,'Miljövärden urval för publ'!$B$2:$H$490,MATCH(D$4,'Miljövärden urval för publ'!$B$2:$H$2,0),FALSE)),"",VLOOKUP($C111,'Miljövärden urval för publ'!$B$2:$H$490,MATCH(D$4,'Miljövärden urval för publ'!$B$2:$H$2,0),FALSE))</f>
        <v>4.4251899999999997E-2</v>
      </c>
      <c r="E111" s="45">
        <f>IF(ISERROR(VLOOKUP($C111,'Miljövärden urval för publ'!$B$2:$H$490,MATCH(E$4,'Miljövärden urval för publ'!$B$2:$H$2,0),FALSE)),"",VLOOKUP($C111,'Miljövärden urval för publ'!$B$2:$H$490,MATCH(E$4,'Miljövärden urval för publ'!$B$2:$H$2,0),FALSE))</f>
        <v>7.6336500000000003</v>
      </c>
      <c r="F111" s="45">
        <f>IF(ISERROR(VLOOKUP($C111,'Miljövärden urval för publ'!$B$2:$H$490,MATCH(F$4,'Miljövärden urval för publ'!$B$2:$H$2,0),FALSE)),"",VLOOKUP($C111,'Miljövärden urval för publ'!$B$2:$H$490,MATCH(F$4,'Miljövärden urval för publ'!$B$2:$H$2,0),FALSE))</f>
        <v>5.82301</v>
      </c>
      <c r="G111" s="45">
        <f>IF(ISERROR(VLOOKUP($C111,'Miljövärden urval för publ'!$B$2:$H$490,MATCH(G$4,'Miljövärden urval för publ'!$B$2:$H$2,0),FALSE)),"",VLOOKUP($C111,'Miljövärden urval för publ'!$B$2:$H$490,MATCH(G$4,'Miljövärden urval för publ'!$B$2:$H$2,0),FALSE))</f>
        <v>0</v>
      </c>
    </row>
    <row r="112" spans="1:7" x14ac:dyDescent="0.25">
      <c r="A112" s="45">
        <v>109</v>
      </c>
      <c r="B112" s="45" t="str">
        <f>IF(ISERROR(INDEX('Miljövärden urval för publ'!$A$2:$AD$475,MATCH($A112,'Miljövärden urval för publ'!$U$2:$U$476,0),1)),"",INDEX('Miljövärden urval för publ'!$A$2:$AD$475,MATCH($A112,'Miljövärden urval för publ'!$U$2:$U$476,0),1))</f>
        <v>Götene Vatten &amp; Värme AB</v>
      </c>
      <c r="C112" s="45" t="str">
        <f>IF(ISERROR(INDEX('Miljövärden urval för publ'!$A$2:$AD$475,MATCH($A112,'Miljövärden urval för publ'!$U$2:$U$476,0),2)),"",INDEX('Miljövärden urval för publ'!$A$2:$AD$475,MATCH($A112,'Miljövärden urval för publ'!$U$2:$U$476,0),2))</f>
        <v>Götene</v>
      </c>
      <c r="D112" s="45">
        <f>IF(ISERROR(VLOOKUP($C112,'Miljövärden urval för publ'!$B$2:$H$490,MATCH(D$4,'Miljövärden urval för publ'!$B$2:$H$2,0),FALSE)),"",VLOOKUP($C112,'Miljövärden urval för publ'!$B$2:$H$490,MATCH(D$4,'Miljövärden urval för publ'!$B$2:$H$2,0),FALSE))</f>
        <v>0.167715</v>
      </c>
      <c r="E112" s="45">
        <f>IF(ISERROR(VLOOKUP($C112,'Miljövärden urval för publ'!$B$2:$H$490,MATCH(E$4,'Miljövärden urval för publ'!$B$2:$H$2,0),FALSE)),"",VLOOKUP($C112,'Miljövärden urval för publ'!$B$2:$H$490,MATCH(E$4,'Miljövärden urval för publ'!$B$2:$H$2,0),FALSE))</f>
        <v>34.316600000000001</v>
      </c>
      <c r="F112" s="45">
        <f>IF(ISERROR(VLOOKUP($C112,'Miljövärden urval för publ'!$B$2:$H$490,MATCH(F$4,'Miljövärden urval för publ'!$B$2:$H$2,0),FALSE)),"",VLOOKUP($C112,'Miljövärden urval för publ'!$B$2:$H$490,MATCH(F$4,'Miljövärden urval för publ'!$B$2:$H$2,0),FALSE))</f>
        <v>9.8593600000000006</v>
      </c>
      <c r="G112" s="45">
        <f>IF(ISERROR(VLOOKUP($C112,'Miljövärden urval för publ'!$B$2:$H$490,MATCH(G$4,'Miljövärden urval för publ'!$B$2:$H$2,0),FALSE)),"",VLOOKUP($C112,'Miljövärden urval för publ'!$B$2:$H$490,MATCH(G$4,'Miljövärden urval för publ'!$B$2:$H$2,0),FALSE))</f>
        <v>5.0131000000000002E-2</v>
      </c>
    </row>
    <row r="113" spans="1:7" x14ac:dyDescent="0.25">
      <c r="A113" s="45">
        <v>110</v>
      </c>
      <c r="B113" s="45" t="str">
        <f>IF(ISERROR(INDEX('Miljövärden urval för publ'!$A$2:$AD$475,MATCH($A113,'Miljövärden urval för publ'!$U$2:$U$476,0),1)),"",INDEX('Miljövärden urval för publ'!$A$2:$AD$475,MATCH($A113,'Miljövärden urval för publ'!$U$2:$U$476,0),1))</f>
        <v>Götene Vatten &amp; Värme AB</v>
      </c>
      <c r="C113" s="45" t="str">
        <f>IF(ISERROR(INDEX('Miljövärden urval för publ'!$A$2:$AD$475,MATCH($A113,'Miljövärden urval för publ'!$U$2:$U$476,0),2)),"",INDEX('Miljövärden urval för publ'!$A$2:$AD$475,MATCH($A113,'Miljövärden urval för publ'!$U$2:$U$476,0),2))</f>
        <v>Hällekis</v>
      </c>
      <c r="D113" s="45">
        <f>IF(ISERROR(VLOOKUP($C113,'Miljövärden urval för publ'!$B$2:$H$490,MATCH(D$4,'Miljövärden urval för publ'!$B$2:$H$2,0),FALSE)),"",VLOOKUP($C113,'Miljövärden urval för publ'!$B$2:$H$490,MATCH(D$4,'Miljövärden urval för publ'!$B$2:$H$2,0),FALSE))</f>
        <v>0.20294499999999999</v>
      </c>
      <c r="E113" s="45">
        <f>IF(ISERROR(VLOOKUP($C113,'Miljövärden urval för publ'!$B$2:$H$490,MATCH(E$4,'Miljövärden urval för publ'!$B$2:$H$2,0),FALSE)),"",VLOOKUP($C113,'Miljövärden urval för publ'!$B$2:$H$490,MATCH(E$4,'Miljövärden urval för publ'!$B$2:$H$2,0),FALSE))</f>
        <v>29.4527</v>
      </c>
      <c r="F113" s="45">
        <f>IF(ISERROR(VLOOKUP($C113,'Miljövärden urval för publ'!$B$2:$H$490,MATCH(F$4,'Miljövärden urval för publ'!$B$2:$H$2,0),FALSE)),"",VLOOKUP($C113,'Miljövärden urval för publ'!$B$2:$H$490,MATCH(F$4,'Miljövärden urval för publ'!$B$2:$H$2,0),FALSE))</f>
        <v>14.2461</v>
      </c>
      <c r="G113" s="45">
        <f>IF(ISERROR(VLOOKUP($C113,'Miljövärden urval för publ'!$B$2:$H$490,MATCH(G$4,'Miljövärden urval för publ'!$B$2:$H$2,0),FALSE)),"",VLOOKUP($C113,'Miljövärden urval för publ'!$B$2:$H$490,MATCH(G$4,'Miljövärden urval för publ'!$B$2:$H$2,0),FALSE))</f>
        <v>6.8836099999999997E-2</v>
      </c>
    </row>
    <row r="114" spans="1:7" x14ac:dyDescent="0.25">
      <c r="A114" s="45">
        <v>111</v>
      </c>
      <c r="B114" s="45" t="str">
        <f>IF(ISERROR(INDEX('Miljövärden urval för publ'!$A$2:$AD$475,MATCH($A114,'Miljövärden urval för publ'!$U$2:$U$476,0),1)),"",INDEX('Miljövärden urval för publ'!$A$2:$AD$475,MATCH($A114,'Miljövärden urval för publ'!$U$2:$U$476,0),1))</f>
        <v>Habo Energi AB</v>
      </c>
      <c r="C114" s="45" t="str">
        <f>IF(ISERROR(INDEX('Miljövärden urval för publ'!$A$2:$AD$475,MATCH($A114,'Miljövärden urval för publ'!$U$2:$U$476,0),2)),"",INDEX('Miljövärden urval för publ'!$A$2:$AD$475,MATCH($A114,'Miljövärden urval för publ'!$U$2:$U$476,0),2))</f>
        <v>Habo</v>
      </c>
      <c r="D114" s="45">
        <f>IF(ISERROR(VLOOKUP($C114,'Miljövärden urval för publ'!$B$2:$H$490,MATCH(D$4,'Miljövärden urval för publ'!$B$2:$H$2,0),FALSE)),"",VLOOKUP($C114,'Miljövärden urval för publ'!$B$2:$H$490,MATCH(D$4,'Miljövärden urval för publ'!$B$2:$H$2,0),FALSE))</f>
        <v>0.167879</v>
      </c>
      <c r="E114" s="45">
        <f>IF(ISERROR(VLOOKUP($C114,'Miljövärden urval för publ'!$B$2:$H$490,MATCH(E$4,'Miljövärden urval för publ'!$B$2:$H$2,0),FALSE)),"",VLOOKUP($C114,'Miljövärden urval för publ'!$B$2:$H$490,MATCH(E$4,'Miljövärden urval för publ'!$B$2:$H$2,0),FALSE))</f>
        <v>38.827199999999998</v>
      </c>
      <c r="F114" s="45">
        <f>IF(ISERROR(VLOOKUP($C114,'Miljövärden urval för publ'!$B$2:$H$490,MATCH(F$4,'Miljövärden urval för publ'!$B$2:$H$2,0),FALSE)),"",VLOOKUP($C114,'Miljövärden urval för publ'!$B$2:$H$490,MATCH(F$4,'Miljövärden urval för publ'!$B$2:$H$2,0),FALSE))</f>
        <v>11.8576</v>
      </c>
      <c r="G114" s="45">
        <f>IF(ISERROR(VLOOKUP($C114,'Miljövärden urval för publ'!$B$2:$H$490,MATCH(G$4,'Miljövärden urval för publ'!$B$2:$H$2,0),FALSE)),"",VLOOKUP($C114,'Miljövärden urval för publ'!$B$2:$H$490,MATCH(G$4,'Miljövärden urval för publ'!$B$2:$H$2,0),FALSE))</f>
        <v>5.4806800000000003E-2</v>
      </c>
    </row>
    <row r="115" spans="1:7" x14ac:dyDescent="0.25">
      <c r="A115" s="45">
        <v>112</v>
      </c>
      <c r="B115" s="45" t="str">
        <f>IF(ISERROR(INDEX('Miljövärden urval för publ'!$A$2:$AD$475,MATCH($A115,'Miljövärden urval för publ'!$U$2:$U$476,0),1)),"",INDEX('Miljövärden urval för publ'!$A$2:$AD$475,MATCH($A115,'Miljövärden urval för publ'!$U$2:$U$476,0),1))</f>
        <v>Hagfors Energi AB</v>
      </c>
      <c r="C115" s="45" t="str">
        <f>IF(ISERROR(INDEX('Miljövärden urval för publ'!$A$2:$AD$475,MATCH($A115,'Miljövärden urval för publ'!$U$2:$U$476,0),2)),"",INDEX('Miljövärden urval för publ'!$A$2:$AD$475,MATCH($A115,'Miljövärden urval för publ'!$U$2:$U$476,0),2))</f>
        <v>Ekshärad</v>
      </c>
      <c r="D115" s="45">
        <f>IF(ISERROR(VLOOKUP($C115,'Miljövärden urval för publ'!$B$2:$H$490,MATCH(D$4,'Miljövärden urval för publ'!$B$2:$H$2,0),FALSE)),"",VLOOKUP($C115,'Miljövärden urval för publ'!$B$2:$H$490,MATCH(D$4,'Miljövärden urval för publ'!$B$2:$H$2,0),FALSE))</f>
        <v>0.138432</v>
      </c>
      <c r="E115" s="45">
        <f>IF(ISERROR(VLOOKUP($C115,'Miljövärden urval för publ'!$B$2:$H$490,MATCH(E$4,'Miljövärden urval för publ'!$B$2:$H$2,0),FALSE)),"",VLOOKUP($C115,'Miljövärden urval för publ'!$B$2:$H$490,MATCH(E$4,'Miljövärden urval för publ'!$B$2:$H$2,0),FALSE))</f>
        <v>35.892299999999999</v>
      </c>
      <c r="F115" s="45">
        <f>IF(ISERROR(VLOOKUP($C115,'Miljövärden urval för publ'!$B$2:$H$490,MATCH(F$4,'Miljövärden urval för publ'!$B$2:$H$2,0),FALSE)),"",VLOOKUP($C115,'Miljövärden urval för publ'!$B$2:$H$490,MATCH(F$4,'Miljövärden urval för publ'!$B$2:$H$2,0),FALSE))</f>
        <v>11.2598</v>
      </c>
      <c r="G115" s="45">
        <f>IF(ISERROR(VLOOKUP($C115,'Miljövärden urval för publ'!$B$2:$H$490,MATCH(G$4,'Miljövärden urval för publ'!$B$2:$H$2,0),FALSE)),"",VLOOKUP($C115,'Miljövärden urval för publ'!$B$2:$H$490,MATCH(G$4,'Miljövärden urval för publ'!$B$2:$H$2,0),FALSE))</f>
        <v>5.2459400000000003E-2</v>
      </c>
    </row>
    <row r="116" spans="1:7" x14ac:dyDescent="0.25">
      <c r="A116" s="45">
        <v>113</v>
      </c>
      <c r="B116" s="45" t="str">
        <f>IF(ISERROR(INDEX('Miljövärden urval för publ'!$A$2:$AD$475,MATCH($A116,'Miljövärden urval för publ'!$U$2:$U$476,0),1)),"",INDEX('Miljövärden urval för publ'!$A$2:$AD$475,MATCH($A116,'Miljövärden urval för publ'!$U$2:$U$476,0),1))</f>
        <v>Hagfors Energi AB</v>
      </c>
      <c r="C116" s="45" t="str">
        <f>IF(ISERROR(INDEX('Miljövärden urval för publ'!$A$2:$AD$475,MATCH($A116,'Miljövärden urval för publ'!$U$2:$U$476,0),2)),"",INDEX('Miljövärden urval för publ'!$A$2:$AD$475,MATCH($A116,'Miljövärden urval för publ'!$U$2:$U$476,0),2))</f>
        <v>Hagfors</v>
      </c>
      <c r="D116" s="45">
        <f>IF(ISERROR(VLOOKUP($C116,'Miljövärden urval för publ'!$B$2:$H$490,MATCH(D$4,'Miljövärden urval för publ'!$B$2:$H$2,0),FALSE)),"",VLOOKUP($C116,'Miljövärden urval för publ'!$B$2:$H$490,MATCH(D$4,'Miljövärden urval för publ'!$B$2:$H$2,0),FALSE))</f>
        <v>0.122792</v>
      </c>
      <c r="E116" s="45">
        <f>IF(ISERROR(VLOOKUP($C116,'Miljövärden urval för publ'!$B$2:$H$490,MATCH(E$4,'Miljövärden urval för publ'!$B$2:$H$2,0),FALSE)),"",VLOOKUP($C116,'Miljövärden urval för publ'!$B$2:$H$490,MATCH(E$4,'Miljövärden urval för publ'!$B$2:$H$2,0),FALSE))</f>
        <v>31.758900000000001</v>
      </c>
      <c r="F116" s="45">
        <f>IF(ISERROR(VLOOKUP($C116,'Miljövärden urval för publ'!$B$2:$H$490,MATCH(F$4,'Miljövärden urval för publ'!$B$2:$H$2,0),FALSE)),"",VLOOKUP($C116,'Miljövärden urval för publ'!$B$2:$H$490,MATCH(F$4,'Miljövärden urval för publ'!$B$2:$H$2,0),FALSE))</f>
        <v>9.6909899999999993</v>
      </c>
      <c r="G116" s="45">
        <f>IF(ISERROR(VLOOKUP($C116,'Miljövärden urval för publ'!$B$2:$H$490,MATCH(G$4,'Miljövärden urval för publ'!$B$2:$H$2,0),FALSE)),"",VLOOKUP($C116,'Miljövärden urval för publ'!$B$2:$H$490,MATCH(G$4,'Miljövärden urval för publ'!$B$2:$H$2,0),FALSE))</f>
        <v>5.6546399999999997E-2</v>
      </c>
    </row>
    <row r="117" spans="1:7" x14ac:dyDescent="0.25">
      <c r="A117" s="45">
        <v>114</v>
      </c>
      <c r="B117" s="45" t="str">
        <f>IF(ISERROR(INDEX('Miljövärden urval för publ'!$A$2:$AD$475,MATCH($A117,'Miljövärden urval för publ'!$U$2:$U$476,0),1)),"",INDEX('Miljövärden urval för publ'!$A$2:$AD$475,MATCH($A117,'Miljövärden urval för publ'!$U$2:$U$476,0),1))</f>
        <v>Hagfors Energi AB</v>
      </c>
      <c r="C117" s="45" t="str">
        <f>IF(ISERROR(INDEX('Miljövärden urval för publ'!$A$2:$AD$475,MATCH($A117,'Miljövärden urval för publ'!$U$2:$U$476,0),2)),"",INDEX('Miljövärden urval för publ'!$A$2:$AD$475,MATCH($A117,'Miljövärden urval för publ'!$U$2:$U$476,0),2))</f>
        <v>Sunnemo</v>
      </c>
      <c r="D117" s="45">
        <f>IF(ISERROR(VLOOKUP($C117,'Miljövärden urval för publ'!$B$2:$H$490,MATCH(D$4,'Miljövärden urval för publ'!$B$2:$H$2,0),FALSE)),"",VLOOKUP($C117,'Miljövärden urval för publ'!$B$2:$H$490,MATCH(D$4,'Miljövärden urval för publ'!$B$2:$H$2,0),FALSE))</f>
        <v>0.153421</v>
      </c>
      <c r="E117" s="45">
        <f>IF(ISERROR(VLOOKUP($C117,'Miljövärden urval för publ'!$B$2:$H$490,MATCH(E$4,'Miljövärden urval för publ'!$B$2:$H$2,0),FALSE)),"",VLOOKUP($C117,'Miljövärden urval för publ'!$B$2:$H$490,MATCH(E$4,'Miljövärden urval för publ'!$B$2:$H$2,0),FALSE))</f>
        <v>13.188800000000001</v>
      </c>
      <c r="F117" s="45">
        <f>IF(ISERROR(VLOOKUP($C117,'Miljövärden urval för publ'!$B$2:$H$490,MATCH(F$4,'Miljövärden urval för publ'!$B$2:$H$2,0),FALSE)),"",VLOOKUP($C117,'Miljövärden urval för publ'!$B$2:$H$490,MATCH(F$4,'Miljövärden urval för publ'!$B$2:$H$2,0),FALSE))</f>
        <v>15.4839</v>
      </c>
      <c r="G117" s="45">
        <f>IF(ISERROR(VLOOKUP($C117,'Miljövärden urval för publ'!$B$2:$H$490,MATCH(G$4,'Miljövärden urval för publ'!$B$2:$H$2,0),FALSE)),"",VLOOKUP($C117,'Miljövärden urval för publ'!$B$2:$H$490,MATCH(G$4,'Miljövärden urval för publ'!$B$2:$H$2,0),FALSE))</f>
        <v>1.9992200000000002E-2</v>
      </c>
    </row>
    <row r="118" spans="1:7" x14ac:dyDescent="0.25">
      <c r="A118" s="45">
        <v>115</v>
      </c>
      <c r="B118" s="45" t="str">
        <f>IF(ISERROR(INDEX('Miljövärden urval för publ'!$A$2:$AD$475,MATCH($A118,'Miljövärden urval för publ'!$U$2:$U$476,0),1)),"",INDEX('Miljövärden urval för publ'!$A$2:$AD$475,MATCH($A118,'Miljövärden urval för publ'!$U$2:$U$476,0),1))</f>
        <v>Halmstads Energi och Miljö AB</v>
      </c>
      <c r="C118" s="45" t="str">
        <f>IF(ISERROR(INDEX('Miljövärden urval för publ'!$A$2:$AD$475,MATCH($A118,'Miljövärden urval för publ'!$U$2:$U$476,0),2)),"",INDEX('Miljövärden urval för publ'!$A$2:$AD$475,MATCH($A118,'Miljövärden urval för publ'!$U$2:$U$476,0),2))</f>
        <v>Halmstad</v>
      </c>
      <c r="D118" s="45">
        <f>IF(ISERROR(VLOOKUP($C118,'Miljövärden urval för publ'!$B$2:$H$490,MATCH(D$4,'Miljövärden urval för publ'!$B$2:$H$2,0),FALSE)),"",VLOOKUP($C118,'Miljövärden urval för publ'!$B$2:$H$490,MATCH(D$4,'Miljövärden urval för publ'!$B$2:$H$2,0),FALSE))</f>
        <v>0.18737400000000001</v>
      </c>
      <c r="E118" s="45">
        <f>IF(ISERROR(VLOOKUP($C118,'Miljövärden urval för publ'!$B$2:$H$490,MATCH(E$4,'Miljövärden urval för publ'!$B$2:$H$2,0),FALSE)),"",VLOOKUP($C118,'Miljövärden urval för publ'!$B$2:$H$490,MATCH(E$4,'Miljövärden urval för publ'!$B$2:$H$2,0),FALSE))</f>
        <v>90.367900000000006</v>
      </c>
      <c r="F118" s="45">
        <f>IF(ISERROR(VLOOKUP($C118,'Miljövärden urval för publ'!$B$2:$H$490,MATCH(F$4,'Miljövärden urval för publ'!$B$2:$H$2,0),FALSE)),"",VLOOKUP($C118,'Miljövärden urval för publ'!$B$2:$H$490,MATCH(F$4,'Miljövärden urval för publ'!$B$2:$H$2,0),FALSE))</f>
        <v>6.5301999999999998</v>
      </c>
      <c r="G118" s="45">
        <f>IF(ISERROR(VLOOKUP($C118,'Miljövärden urval för publ'!$B$2:$H$490,MATCH(G$4,'Miljövärden urval för publ'!$B$2:$H$2,0),FALSE)),"",VLOOKUP($C118,'Miljövärden urval för publ'!$B$2:$H$490,MATCH(G$4,'Miljövärden urval för publ'!$B$2:$H$2,0),FALSE))</f>
        <v>5.2779600000000003E-2</v>
      </c>
    </row>
    <row r="119" spans="1:7" x14ac:dyDescent="0.25">
      <c r="A119" s="45">
        <v>116</v>
      </c>
      <c r="B119" s="45" t="str">
        <f>IF(ISERROR(INDEX('Miljövärden urval för publ'!$A$2:$AD$475,MATCH($A119,'Miljövärden urval för publ'!$U$2:$U$476,0),1)),"",INDEX('Miljövärden urval för publ'!$A$2:$AD$475,MATCH($A119,'Miljövärden urval för publ'!$U$2:$U$476,0),1))</f>
        <v>Hammarö Energi AB</v>
      </c>
      <c r="C119" s="45" t="str">
        <f>IF(ISERROR(INDEX('Miljövärden urval för publ'!$A$2:$AD$475,MATCH($A119,'Miljövärden urval för publ'!$U$2:$U$476,0),2)),"",INDEX('Miljövärden urval för publ'!$A$2:$AD$475,MATCH($A119,'Miljövärden urval för publ'!$U$2:$U$476,0),2))</f>
        <v>Skoghall</v>
      </c>
      <c r="D119" s="45">
        <f>IF(ISERROR(VLOOKUP($C119,'Miljövärden urval för publ'!$B$2:$H$490,MATCH(D$4,'Miljövärden urval för publ'!$B$2:$H$2,0),FALSE)),"",VLOOKUP($C119,'Miljövärden urval för publ'!$B$2:$H$490,MATCH(D$4,'Miljövärden urval för publ'!$B$2:$H$2,0),FALSE))</f>
        <v>0.211067</v>
      </c>
      <c r="E119" s="45">
        <f>IF(ISERROR(VLOOKUP($C119,'Miljövärden urval för publ'!$B$2:$H$490,MATCH(E$4,'Miljövärden urval för publ'!$B$2:$H$2,0),FALSE)),"",VLOOKUP($C119,'Miljövärden urval för publ'!$B$2:$H$490,MATCH(E$4,'Miljövärden urval för publ'!$B$2:$H$2,0),FALSE))</f>
        <v>53.436300000000003</v>
      </c>
      <c r="F119" s="45">
        <f>IF(ISERROR(VLOOKUP($C119,'Miljövärden urval för publ'!$B$2:$H$490,MATCH(F$4,'Miljövärden urval för publ'!$B$2:$H$2,0),FALSE)),"",VLOOKUP($C119,'Miljövärden urval för publ'!$B$2:$H$490,MATCH(F$4,'Miljövärden urval för publ'!$B$2:$H$2,0),FALSE))</f>
        <v>8.1158699999999993</v>
      </c>
      <c r="G119" s="45">
        <f>IF(ISERROR(VLOOKUP($C119,'Miljövärden urval för publ'!$B$2:$H$490,MATCH(G$4,'Miljövärden urval för publ'!$B$2:$H$2,0),FALSE)),"",VLOOKUP($C119,'Miljövärden urval för publ'!$B$2:$H$490,MATCH(G$4,'Miljövärden urval för publ'!$B$2:$H$2,0),FALSE))</f>
        <v>3.5757900000000002E-2</v>
      </c>
    </row>
    <row r="120" spans="1:7" x14ac:dyDescent="0.25">
      <c r="A120" s="45">
        <v>117</v>
      </c>
      <c r="B120" s="45" t="str">
        <f>IF(ISERROR(INDEX('Miljövärden urval för publ'!$A$2:$AD$475,MATCH($A120,'Miljövärden urval för publ'!$U$2:$U$476,0),1)),"",INDEX('Miljövärden urval för publ'!$A$2:$AD$475,MATCH($A120,'Miljövärden urval för publ'!$U$2:$U$476,0),1))</f>
        <v>Hedemora Energi AB</v>
      </c>
      <c r="C120" s="45" t="str">
        <f>IF(ISERROR(INDEX('Miljövärden urval för publ'!$A$2:$AD$475,MATCH($A120,'Miljövärden urval för publ'!$U$2:$U$476,0),2)),"",INDEX('Miljövärden urval för publ'!$A$2:$AD$475,MATCH($A120,'Miljövärden urval för publ'!$U$2:$U$476,0),2))</f>
        <v>Hedemora</v>
      </c>
      <c r="D120" s="45">
        <f>IF(ISERROR(VLOOKUP($C120,'Miljövärden urval för publ'!$B$2:$H$490,MATCH(D$4,'Miljövärden urval för publ'!$B$2:$H$2,0),FALSE)),"",VLOOKUP($C120,'Miljövärden urval för publ'!$B$2:$H$490,MATCH(D$4,'Miljövärden urval för publ'!$B$2:$H$2,0),FALSE))</f>
        <v>0.15481500000000001</v>
      </c>
      <c r="E120" s="45">
        <f>IF(ISERROR(VLOOKUP($C120,'Miljövärden urval för publ'!$B$2:$H$490,MATCH(E$4,'Miljövärden urval för publ'!$B$2:$H$2,0),FALSE)),"",VLOOKUP($C120,'Miljövärden urval för publ'!$B$2:$H$490,MATCH(E$4,'Miljövärden urval för publ'!$B$2:$H$2,0),FALSE))</f>
        <v>27.7287</v>
      </c>
      <c r="F120" s="45">
        <f>IF(ISERROR(VLOOKUP($C120,'Miljövärden urval för publ'!$B$2:$H$490,MATCH(F$4,'Miljövärden urval för publ'!$B$2:$H$2,0),FALSE)),"",VLOOKUP($C120,'Miljövärden urval för publ'!$B$2:$H$490,MATCH(F$4,'Miljövärden urval för publ'!$B$2:$H$2,0),FALSE))</f>
        <v>7.3064200000000001</v>
      </c>
      <c r="G120" s="45">
        <f>IF(ISERROR(VLOOKUP($C120,'Miljövärden urval för publ'!$B$2:$H$490,MATCH(G$4,'Miljövärden urval för publ'!$B$2:$H$2,0),FALSE)),"",VLOOKUP($C120,'Miljövärden urval för publ'!$B$2:$H$490,MATCH(G$4,'Miljövärden urval för publ'!$B$2:$H$2,0),FALSE))</f>
        <v>3.9573400000000002E-2</v>
      </c>
    </row>
    <row r="121" spans="1:7" x14ac:dyDescent="0.25">
      <c r="A121" s="45">
        <v>118</v>
      </c>
      <c r="B121" s="45" t="str">
        <f>IF(ISERROR(INDEX('Miljövärden urval för publ'!$A$2:$AD$475,MATCH($A121,'Miljövärden urval för publ'!$U$2:$U$476,0),1)),"",INDEX('Miljövärden urval för publ'!$A$2:$AD$475,MATCH($A121,'Miljövärden urval för publ'!$U$2:$U$476,0),1))</f>
        <v>Hedemora Energi AB</v>
      </c>
      <c r="C121" s="45" t="str">
        <f>IF(ISERROR(INDEX('Miljövärden urval för publ'!$A$2:$AD$475,MATCH($A121,'Miljövärden urval för publ'!$U$2:$U$476,0),2)),"",INDEX('Miljövärden urval för publ'!$A$2:$AD$475,MATCH($A121,'Miljövärden urval för publ'!$U$2:$U$476,0),2))</f>
        <v>Långshyttan</v>
      </c>
      <c r="D121" s="45">
        <f>IF(ISERROR(VLOOKUP($C121,'Miljövärden urval för publ'!$B$2:$H$490,MATCH(D$4,'Miljövärden urval för publ'!$B$2:$H$2,0),FALSE)),"",VLOOKUP($C121,'Miljövärden urval för publ'!$B$2:$H$490,MATCH(D$4,'Miljövärden urval för publ'!$B$2:$H$2,0),FALSE))</f>
        <v>0.16703299999999999</v>
      </c>
      <c r="E121" s="45">
        <f>IF(ISERROR(VLOOKUP($C121,'Miljövärden urval för publ'!$B$2:$H$490,MATCH(E$4,'Miljövärden urval för publ'!$B$2:$H$2,0),FALSE)),"",VLOOKUP($C121,'Miljövärden urval för publ'!$B$2:$H$490,MATCH(E$4,'Miljövärden urval för publ'!$B$2:$H$2,0),FALSE))</f>
        <v>33.799399999999999</v>
      </c>
      <c r="F121" s="45">
        <f>IF(ISERROR(VLOOKUP($C121,'Miljövärden urval för publ'!$B$2:$H$490,MATCH(F$4,'Miljövärden urval för publ'!$B$2:$H$2,0),FALSE)),"",VLOOKUP($C121,'Miljövärden urval för publ'!$B$2:$H$490,MATCH(F$4,'Miljövärden urval för publ'!$B$2:$H$2,0),FALSE))</f>
        <v>8.5125299999999999</v>
      </c>
      <c r="G121" s="45">
        <f>IF(ISERROR(VLOOKUP($C121,'Miljövärden urval för publ'!$B$2:$H$490,MATCH(G$4,'Miljövärden urval för publ'!$B$2:$H$2,0),FALSE)),"",VLOOKUP($C121,'Miljövärden urval för publ'!$B$2:$H$490,MATCH(G$4,'Miljövärden urval för publ'!$B$2:$H$2,0),FALSE))</f>
        <v>6.37104E-2</v>
      </c>
    </row>
    <row r="122" spans="1:7" x14ac:dyDescent="0.25">
      <c r="A122" s="45">
        <v>119</v>
      </c>
      <c r="B122" s="45" t="str">
        <f>IF(ISERROR(INDEX('Miljövärden urval för publ'!$A$2:$AD$475,MATCH($A122,'Miljövärden urval för publ'!$U$2:$U$476,0),1)),"",INDEX('Miljövärden urval för publ'!$A$2:$AD$475,MATCH($A122,'Miljövärden urval för publ'!$U$2:$U$476,0),1))</f>
        <v>Hedemora Energi AB</v>
      </c>
      <c r="C122" s="45" t="str">
        <f>IF(ISERROR(INDEX('Miljövärden urval för publ'!$A$2:$AD$475,MATCH($A122,'Miljövärden urval för publ'!$U$2:$U$476,0),2)),"",INDEX('Miljövärden urval för publ'!$A$2:$AD$475,MATCH($A122,'Miljövärden urval för publ'!$U$2:$U$476,0),2))</f>
        <v>St Skedvi</v>
      </c>
      <c r="D122" s="45">
        <f>IF(ISERROR(VLOOKUP($C122,'Miljövärden urval för publ'!$B$2:$H$490,MATCH(D$4,'Miljövärden urval för publ'!$B$2:$H$2,0),FALSE)),"",VLOOKUP($C122,'Miljövärden urval för publ'!$B$2:$H$490,MATCH(D$4,'Miljövärden urval för publ'!$B$2:$H$2,0),FALSE))</f>
        <v>0.26043899999999998</v>
      </c>
      <c r="E122" s="45">
        <f>IF(ISERROR(VLOOKUP($C122,'Miljövärden urval för publ'!$B$2:$H$490,MATCH(E$4,'Miljövärden urval för publ'!$B$2:$H$2,0),FALSE)),"",VLOOKUP($C122,'Miljövärden urval för publ'!$B$2:$H$490,MATCH(E$4,'Miljövärden urval för publ'!$B$2:$H$2,0),FALSE))</f>
        <v>56.4465</v>
      </c>
      <c r="F122" s="45">
        <f>IF(ISERROR(VLOOKUP($C122,'Miljövärden urval för publ'!$B$2:$H$490,MATCH(F$4,'Miljövärden urval för publ'!$B$2:$H$2,0),FALSE)),"",VLOOKUP($C122,'Miljövärden urval för publ'!$B$2:$H$490,MATCH(F$4,'Miljövärden urval för publ'!$B$2:$H$2,0),FALSE))</f>
        <v>10.154500000000001</v>
      </c>
      <c r="G122" s="45">
        <f>IF(ISERROR(VLOOKUP($C122,'Miljövärden urval för publ'!$B$2:$H$490,MATCH(G$4,'Miljövärden urval för publ'!$B$2:$H$2,0),FALSE)),"",VLOOKUP($C122,'Miljövärden urval för publ'!$B$2:$H$490,MATCH(G$4,'Miljövärden urval för publ'!$B$2:$H$2,0),FALSE))</f>
        <v>0.12704699999999999</v>
      </c>
    </row>
    <row r="123" spans="1:7" x14ac:dyDescent="0.25">
      <c r="A123" s="45">
        <v>120</v>
      </c>
      <c r="B123" s="45" t="str">
        <f>IF(ISERROR(INDEX('Miljövärden urval för publ'!$A$2:$AD$475,MATCH($A123,'Miljövärden urval för publ'!$U$2:$U$476,0),1)),"",INDEX('Miljövärden urval för publ'!$A$2:$AD$475,MATCH($A123,'Miljövärden urval för publ'!$U$2:$U$476,0),1))</f>
        <v>Hedemora Energi AB</v>
      </c>
      <c r="C123" s="45" t="str">
        <f>IF(ISERROR(INDEX('Miljövärden urval för publ'!$A$2:$AD$475,MATCH($A123,'Miljövärden urval för publ'!$U$2:$U$476,0),2)),"",INDEX('Miljövärden urval för publ'!$A$2:$AD$475,MATCH($A123,'Miljövärden urval för publ'!$U$2:$U$476,0),2))</f>
        <v>Säter</v>
      </c>
      <c r="D123" s="45">
        <f>IF(ISERROR(VLOOKUP($C123,'Miljövärden urval för publ'!$B$2:$H$490,MATCH(D$4,'Miljövärden urval för publ'!$B$2:$H$2,0),FALSE)),"",VLOOKUP($C123,'Miljövärden urval för publ'!$B$2:$H$490,MATCH(D$4,'Miljövärden urval för publ'!$B$2:$H$2,0),FALSE))</f>
        <v>0.12865099999999999</v>
      </c>
      <c r="E123" s="45">
        <f>IF(ISERROR(VLOOKUP($C123,'Miljövärden urval för publ'!$B$2:$H$490,MATCH(E$4,'Miljövärden urval för publ'!$B$2:$H$2,0),FALSE)),"",VLOOKUP($C123,'Miljövärden urval för publ'!$B$2:$H$490,MATCH(E$4,'Miljövärden urval för publ'!$B$2:$H$2,0),FALSE))</f>
        <v>24.3476</v>
      </c>
      <c r="F123" s="45">
        <f>IF(ISERROR(VLOOKUP($C123,'Miljövärden urval för publ'!$B$2:$H$490,MATCH(F$4,'Miljövärden urval för publ'!$B$2:$H$2,0),FALSE)),"",VLOOKUP($C123,'Miljövärden urval för publ'!$B$2:$H$490,MATCH(F$4,'Miljövärden urval för publ'!$B$2:$H$2,0),FALSE))</f>
        <v>7.2860199999999997</v>
      </c>
      <c r="G123" s="45">
        <f>IF(ISERROR(VLOOKUP($C123,'Miljövärden urval för publ'!$B$2:$H$490,MATCH(G$4,'Miljövärden urval för publ'!$B$2:$H$2,0),FALSE)),"",VLOOKUP($C123,'Miljövärden urval för publ'!$B$2:$H$490,MATCH(G$4,'Miljövärden urval för publ'!$B$2:$H$2,0),FALSE))</f>
        <v>3.4397700000000003E-2</v>
      </c>
    </row>
    <row r="124" spans="1:7" x14ac:dyDescent="0.25">
      <c r="A124" s="45">
        <v>121</v>
      </c>
      <c r="B124" s="45" t="str">
        <f>IF(ISERROR(INDEX('Miljövärden urval för publ'!$A$2:$AD$475,MATCH($A124,'Miljövärden urval för publ'!$U$2:$U$476,0),1)),"",INDEX('Miljövärden urval för publ'!$A$2:$AD$475,MATCH($A124,'Miljövärden urval för publ'!$U$2:$U$476,0),1))</f>
        <v>Hjo Energi AB</v>
      </c>
      <c r="C124" s="45" t="str">
        <f>IF(ISERROR(INDEX('Miljövärden urval för publ'!$A$2:$AD$475,MATCH($A124,'Miljövärden urval för publ'!$U$2:$U$476,0),2)),"",INDEX('Miljövärden urval för publ'!$A$2:$AD$475,MATCH($A124,'Miljövärden urval för publ'!$U$2:$U$476,0),2))</f>
        <v>Hjo</v>
      </c>
      <c r="D124" s="45">
        <f>IF(ISERROR(VLOOKUP($C124,'Miljövärden urval för publ'!$B$2:$H$490,MATCH(D$4,'Miljövärden urval för publ'!$B$2:$H$2,0),FALSE)),"",VLOOKUP($C124,'Miljövärden urval för publ'!$B$2:$H$490,MATCH(D$4,'Miljövärden urval för publ'!$B$2:$H$2,0),FALSE))</f>
        <v>0.26799099999999998</v>
      </c>
      <c r="E124" s="45">
        <f>IF(ISERROR(VLOOKUP($C124,'Miljövärden urval för publ'!$B$2:$H$490,MATCH(E$4,'Miljövärden urval för publ'!$B$2:$H$2,0),FALSE)),"",VLOOKUP($C124,'Miljövärden urval för publ'!$B$2:$H$490,MATCH(E$4,'Miljövärden urval för publ'!$B$2:$H$2,0),FALSE))</f>
        <v>60.225099999999998</v>
      </c>
      <c r="F124" s="45">
        <f>IF(ISERROR(VLOOKUP($C124,'Miljövärden urval för publ'!$B$2:$H$490,MATCH(F$4,'Miljövärden urval för publ'!$B$2:$H$2,0),FALSE)),"",VLOOKUP($C124,'Miljövärden urval för publ'!$B$2:$H$490,MATCH(F$4,'Miljövärden urval för publ'!$B$2:$H$2,0),FALSE))</f>
        <v>11.9971</v>
      </c>
      <c r="G124" s="45">
        <f>IF(ISERROR(VLOOKUP($C124,'Miljövärden urval för publ'!$B$2:$H$490,MATCH(G$4,'Miljövärden urval för publ'!$B$2:$H$2,0),FALSE)),"",VLOOKUP($C124,'Miljövärden urval för publ'!$B$2:$H$490,MATCH(G$4,'Miljövärden urval för publ'!$B$2:$H$2,0),FALSE))</f>
        <v>0.13435</v>
      </c>
    </row>
    <row r="125" spans="1:7" x14ac:dyDescent="0.25">
      <c r="A125" s="45">
        <v>122</v>
      </c>
      <c r="B125" s="45" t="str">
        <f>IF(ISERROR(INDEX('Miljövärden urval för publ'!$A$2:$AD$475,MATCH($A125,'Miljövärden urval för publ'!$U$2:$U$476,0),1)),"",INDEX('Miljövärden urval för publ'!$A$2:$AD$475,MATCH($A125,'Miljövärden urval för publ'!$U$2:$U$476,0),1))</f>
        <v>Härnösand Energi &amp; Miljö AB</v>
      </c>
      <c r="C125" s="45" t="str">
        <f>IF(ISERROR(INDEX('Miljövärden urval för publ'!$A$2:$AD$475,MATCH($A125,'Miljövärden urval för publ'!$U$2:$U$476,0),2)),"",INDEX('Miljövärden urval för publ'!$A$2:$AD$475,MATCH($A125,'Miljövärden urval för publ'!$U$2:$U$476,0),2))</f>
        <v>Härnösand</v>
      </c>
      <c r="D125" s="45">
        <f>IF(ISERROR(VLOOKUP($C125,'Miljövärden urval för publ'!$B$2:$H$490,MATCH(D$4,'Miljövärden urval för publ'!$B$2:$H$2,0),FALSE)),"",VLOOKUP($C125,'Miljövärden urval för publ'!$B$2:$H$490,MATCH(D$4,'Miljövärden urval för publ'!$B$2:$H$2,0),FALSE))</f>
        <v>0.185304</v>
      </c>
      <c r="E125" s="45">
        <f>IF(ISERROR(VLOOKUP($C125,'Miljövärden urval för publ'!$B$2:$H$490,MATCH(E$4,'Miljövärden urval för publ'!$B$2:$H$2,0),FALSE)),"",VLOOKUP($C125,'Miljövärden urval för publ'!$B$2:$H$490,MATCH(E$4,'Miljövärden urval för publ'!$B$2:$H$2,0),FALSE))</f>
        <v>38.069099999999999</v>
      </c>
      <c r="F125" s="45">
        <f>IF(ISERROR(VLOOKUP($C125,'Miljövärden urval för publ'!$B$2:$H$490,MATCH(F$4,'Miljövärden urval för publ'!$B$2:$H$2,0),FALSE)),"",VLOOKUP($C125,'Miljövärden urval för publ'!$B$2:$H$490,MATCH(F$4,'Miljövärden urval för publ'!$B$2:$H$2,0),FALSE))</f>
        <v>7.8836199999999996</v>
      </c>
      <c r="G125" s="45">
        <f>IF(ISERROR(VLOOKUP($C125,'Miljövärden urval för publ'!$B$2:$H$490,MATCH(G$4,'Miljövärden urval för publ'!$B$2:$H$2,0),FALSE)),"",VLOOKUP($C125,'Miljövärden urval för publ'!$B$2:$H$490,MATCH(G$4,'Miljövärden urval för publ'!$B$2:$H$2,0),FALSE))</f>
        <v>4.7497599999999996E-3</v>
      </c>
    </row>
    <row r="126" spans="1:7" x14ac:dyDescent="0.25">
      <c r="A126" s="45">
        <v>123</v>
      </c>
      <c r="B126" s="45" t="str">
        <f>IF(ISERROR(INDEX('Miljövärden urval för publ'!$A$2:$AD$475,MATCH($A126,'Miljövärden urval för publ'!$U$2:$U$476,0),1)),"",INDEX('Miljövärden urval för publ'!$A$2:$AD$475,MATCH($A126,'Miljövärden urval för publ'!$U$2:$U$476,0),1))</f>
        <v>Hässleholm Miljö AB</v>
      </c>
      <c r="C126" s="45" t="str">
        <f>IF(ISERROR(INDEX('Miljövärden urval för publ'!$A$2:$AD$475,MATCH($A126,'Miljövärden urval för publ'!$U$2:$U$476,0),2)),"",INDEX('Miljövärden urval för publ'!$A$2:$AD$475,MATCH($A126,'Miljövärden urval för publ'!$U$2:$U$476,0),2))</f>
        <v>Hässleholm</v>
      </c>
      <c r="D126" s="45">
        <f>IF(ISERROR(VLOOKUP($C126,'Miljövärden urval för publ'!$B$2:$H$490,MATCH(D$4,'Miljövärden urval för publ'!$B$2:$H$2,0),FALSE)),"",VLOOKUP($C126,'Miljövärden urval för publ'!$B$2:$H$490,MATCH(D$4,'Miljövärden urval för publ'!$B$2:$H$2,0),FALSE))</f>
        <v>0.168572</v>
      </c>
      <c r="E126" s="45">
        <f>IF(ISERROR(VLOOKUP($C126,'Miljövärden urval för publ'!$B$2:$H$490,MATCH(E$4,'Miljövärden urval för publ'!$B$2:$H$2,0),FALSE)),"",VLOOKUP($C126,'Miljövärden urval för publ'!$B$2:$H$490,MATCH(E$4,'Miljövärden urval för publ'!$B$2:$H$2,0),FALSE))</f>
        <v>82.631799999999998</v>
      </c>
      <c r="F126" s="45">
        <f>IF(ISERROR(VLOOKUP($C126,'Miljövärden urval för publ'!$B$2:$H$490,MATCH(F$4,'Miljövärden urval för publ'!$B$2:$H$2,0),FALSE)),"",VLOOKUP($C126,'Miljövärden urval för publ'!$B$2:$H$490,MATCH(F$4,'Miljövärden urval för publ'!$B$2:$H$2,0),FALSE))</f>
        <v>7.0723799999999999</v>
      </c>
      <c r="G126" s="45">
        <f>IF(ISERROR(VLOOKUP($C126,'Miljövärden urval för publ'!$B$2:$H$490,MATCH(G$4,'Miljövärden urval för publ'!$B$2:$H$2,0),FALSE)),"",VLOOKUP($C126,'Miljövärden urval för publ'!$B$2:$H$490,MATCH(G$4,'Miljövärden urval för publ'!$B$2:$H$2,0),FALSE))</f>
        <v>1.7196400000000001E-2</v>
      </c>
    </row>
    <row r="127" spans="1:7" x14ac:dyDescent="0.25">
      <c r="A127" s="45">
        <v>124</v>
      </c>
      <c r="B127" s="45" t="str">
        <f>IF(ISERROR(INDEX('Miljövärden urval för publ'!$A$2:$AD$475,MATCH($A127,'Miljövärden urval för publ'!$U$2:$U$476,0),1)),"",INDEX('Miljövärden urval för publ'!$A$2:$AD$475,MATCH($A127,'Miljövärden urval för publ'!$U$2:$U$476,0),1))</f>
        <v>Hässleholm Miljö AB</v>
      </c>
      <c r="C127" s="45" t="str">
        <f>IF(ISERROR(INDEX('Miljövärden urval för publ'!$A$2:$AD$475,MATCH($A127,'Miljövärden urval för publ'!$U$2:$U$476,0),2)),"",INDEX('Miljövärden urval för publ'!$A$2:$AD$475,MATCH($A127,'Miljövärden urval för publ'!$U$2:$U$476,0),2))</f>
        <v>Tyringe</v>
      </c>
      <c r="D127" s="45">
        <f>IF(ISERROR(VLOOKUP($C127,'Miljövärden urval för publ'!$B$2:$H$490,MATCH(D$4,'Miljövärden urval för publ'!$B$2:$H$2,0),FALSE)),"",VLOOKUP($C127,'Miljövärden urval för publ'!$B$2:$H$490,MATCH(D$4,'Miljövärden urval för publ'!$B$2:$H$2,0),FALSE))</f>
        <v>0.13383500000000001</v>
      </c>
      <c r="E127" s="45">
        <f>IF(ISERROR(VLOOKUP($C127,'Miljövärden urval för publ'!$B$2:$H$490,MATCH(E$4,'Miljövärden urval för publ'!$B$2:$H$2,0),FALSE)),"",VLOOKUP($C127,'Miljövärden urval för publ'!$B$2:$H$490,MATCH(E$4,'Miljövärden urval för publ'!$B$2:$H$2,0),FALSE))</f>
        <v>24.77</v>
      </c>
      <c r="F127" s="45">
        <f>IF(ISERROR(VLOOKUP($C127,'Miljövärden urval för publ'!$B$2:$H$490,MATCH(F$4,'Miljövärden urval för publ'!$B$2:$H$2,0),FALSE)),"",VLOOKUP($C127,'Miljövärden urval för publ'!$B$2:$H$490,MATCH(F$4,'Miljövärden urval för publ'!$B$2:$H$2,0),FALSE))</f>
        <v>9.6790900000000004</v>
      </c>
      <c r="G127" s="45">
        <f>IF(ISERROR(VLOOKUP($C127,'Miljövärden urval för publ'!$B$2:$H$490,MATCH(G$4,'Miljövärden urval för publ'!$B$2:$H$2,0),FALSE)),"",VLOOKUP($C127,'Miljövärden urval för publ'!$B$2:$H$490,MATCH(G$4,'Miljövärden urval för publ'!$B$2:$H$2,0),FALSE))</f>
        <v>1.7474900000000002E-2</v>
      </c>
    </row>
    <row r="128" spans="1:7" x14ac:dyDescent="0.25">
      <c r="A128" s="45">
        <v>125</v>
      </c>
      <c r="B128" s="45" t="str">
        <f>IF(ISERROR(INDEX('Miljövärden urval för publ'!$A$2:$AD$475,MATCH($A128,'Miljövärden urval för publ'!$U$2:$U$476,0),1)),"",INDEX('Miljövärden urval för publ'!$A$2:$AD$475,MATCH($A128,'Miljövärden urval för publ'!$U$2:$U$476,0),1))</f>
        <v>Höganäs Energi AB</v>
      </c>
      <c r="C128" s="45" t="str">
        <f>IF(ISERROR(INDEX('Miljövärden urval för publ'!$A$2:$AD$475,MATCH($A128,'Miljövärden urval för publ'!$U$2:$U$476,0),2)),"",INDEX('Miljövärden urval för publ'!$A$2:$AD$475,MATCH($A128,'Miljövärden urval för publ'!$U$2:$U$476,0),2))</f>
        <v>Höganäs</v>
      </c>
      <c r="D128" s="45">
        <f>IF(ISERROR(VLOOKUP($C128,'Miljövärden urval för publ'!$B$2:$H$490,MATCH(D$4,'Miljövärden urval för publ'!$B$2:$H$2,0),FALSE)),"",VLOOKUP($C128,'Miljövärden urval för publ'!$B$2:$H$490,MATCH(D$4,'Miljövärden urval för publ'!$B$2:$H$2,0),FALSE))</f>
        <v>0.25694499999999998</v>
      </c>
      <c r="E128" s="45">
        <f>IF(ISERROR(VLOOKUP($C128,'Miljövärden urval för publ'!$B$2:$H$490,MATCH(E$4,'Miljövärden urval för publ'!$B$2:$H$2,0),FALSE)),"",VLOOKUP($C128,'Miljövärden urval för publ'!$B$2:$H$490,MATCH(E$4,'Miljövärden urval för publ'!$B$2:$H$2,0),FALSE))</f>
        <v>47.456200000000003</v>
      </c>
      <c r="F128" s="45">
        <f>IF(ISERROR(VLOOKUP($C128,'Miljövärden urval för publ'!$B$2:$H$490,MATCH(F$4,'Miljövärden urval för publ'!$B$2:$H$2,0),FALSE)),"",VLOOKUP($C128,'Miljövärden urval för publ'!$B$2:$H$490,MATCH(F$4,'Miljövärden urval för publ'!$B$2:$H$2,0),FALSE))</f>
        <v>8.8726299999999991</v>
      </c>
      <c r="G128" s="45">
        <f>IF(ISERROR(VLOOKUP($C128,'Miljövärden urval för publ'!$B$2:$H$490,MATCH(G$4,'Miljövärden urval för publ'!$B$2:$H$2,0),FALSE)),"",VLOOKUP($C128,'Miljövärden urval för publ'!$B$2:$H$490,MATCH(G$4,'Miljövärden urval för publ'!$B$2:$H$2,0),FALSE))</f>
        <v>0.19703599999999999</v>
      </c>
    </row>
    <row r="129" spans="1:7" x14ac:dyDescent="0.25">
      <c r="A129" s="45">
        <v>126</v>
      </c>
      <c r="B129" s="45" t="str">
        <f>IF(ISERROR(INDEX('Miljövärden urval för publ'!$A$2:$AD$475,MATCH($A129,'Miljövärden urval för publ'!$U$2:$U$476,0),1)),"",INDEX('Miljövärden urval för publ'!$A$2:$AD$475,MATCH($A129,'Miljövärden urval för publ'!$U$2:$U$476,0),1))</f>
        <v>Jokkmokks Värmeverk AB</v>
      </c>
      <c r="C129" s="45" t="str">
        <f>IF(ISERROR(INDEX('Miljövärden urval för publ'!$A$2:$AD$475,MATCH($A129,'Miljövärden urval för publ'!$U$2:$U$476,0),2)),"",INDEX('Miljövärden urval för publ'!$A$2:$AD$475,MATCH($A129,'Miljövärden urval för publ'!$U$2:$U$476,0),2))</f>
        <v>Jokkmokk</v>
      </c>
      <c r="D129" s="45">
        <f>IF(ISERROR(VLOOKUP($C129,'Miljövärden urval för publ'!$B$2:$H$490,MATCH(D$4,'Miljövärden urval för publ'!$B$2:$H$2,0),FALSE)),"",VLOOKUP($C129,'Miljövärden urval för publ'!$B$2:$H$490,MATCH(D$4,'Miljövärden urval för publ'!$B$2:$H$2,0),FALSE))</f>
        <v>0.104029</v>
      </c>
      <c r="E129" s="45">
        <f>IF(ISERROR(VLOOKUP($C129,'Miljövärden urval för publ'!$B$2:$H$490,MATCH(E$4,'Miljövärden urval för publ'!$B$2:$H$2,0),FALSE)),"",VLOOKUP($C129,'Miljövärden urval för publ'!$B$2:$H$490,MATCH(E$4,'Miljövärden urval för publ'!$B$2:$H$2,0),FALSE))</f>
        <v>11.401999999999999</v>
      </c>
      <c r="F129" s="45">
        <f>IF(ISERROR(VLOOKUP($C129,'Miljövärden urval för publ'!$B$2:$H$490,MATCH(F$4,'Miljövärden urval för publ'!$B$2:$H$2,0),FALSE)),"",VLOOKUP($C129,'Miljövärden urval för publ'!$B$2:$H$490,MATCH(F$4,'Miljövärden urval för publ'!$B$2:$H$2,0),FALSE))</f>
        <v>9.9763699999999993</v>
      </c>
      <c r="G129" s="45">
        <f>IF(ISERROR(VLOOKUP($C129,'Miljövärden urval för publ'!$B$2:$H$490,MATCH(G$4,'Miljövärden urval för publ'!$B$2:$H$2,0),FALSE)),"",VLOOKUP($C129,'Miljövärden urval för publ'!$B$2:$H$490,MATCH(G$4,'Miljövärden urval för publ'!$B$2:$H$2,0),FALSE))</f>
        <v>1.93798E-3</v>
      </c>
    </row>
    <row r="130" spans="1:7" x14ac:dyDescent="0.25">
      <c r="A130" s="45">
        <v>127</v>
      </c>
      <c r="B130" s="45" t="str">
        <f>IF(ISERROR(INDEX('Miljövärden urval för publ'!$A$2:$AD$475,MATCH($A130,'Miljövärden urval för publ'!$U$2:$U$476,0),1)),"",INDEX('Miljövärden urval för publ'!$A$2:$AD$475,MATCH($A130,'Miljövärden urval för publ'!$U$2:$U$476,0),1))</f>
        <v>Jämtkraft AB</v>
      </c>
      <c r="C130" s="45" t="str">
        <f>IF(ISERROR(INDEX('Miljövärden urval för publ'!$A$2:$AD$475,MATCH($A130,'Miljövärden urval för publ'!$U$2:$U$476,0),2)),"",INDEX('Miljövärden urval för publ'!$A$2:$AD$475,MATCH($A130,'Miljövärden urval för publ'!$U$2:$U$476,0),2))</f>
        <v>Krokom</v>
      </c>
      <c r="D130" s="45">
        <f>IF(ISERROR(VLOOKUP($C130,'Miljövärden urval för publ'!$B$2:$H$490,MATCH(D$4,'Miljövärden urval för publ'!$B$2:$H$2,0),FALSE)),"",VLOOKUP($C130,'Miljövärden urval för publ'!$B$2:$H$490,MATCH(D$4,'Miljövärden urval för publ'!$B$2:$H$2,0),FALSE))</f>
        <v>0.155194</v>
      </c>
      <c r="E130" s="45">
        <f>IF(ISERROR(VLOOKUP($C130,'Miljövärden urval för publ'!$B$2:$H$490,MATCH(E$4,'Miljövärden urval för publ'!$B$2:$H$2,0),FALSE)),"",VLOOKUP($C130,'Miljövärden urval för publ'!$B$2:$H$490,MATCH(E$4,'Miljövärden urval för publ'!$B$2:$H$2,0),FALSE))</f>
        <v>18.698699999999999</v>
      </c>
      <c r="F130" s="45">
        <f>IF(ISERROR(VLOOKUP($C130,'Miljövärden urval för publ'!$B$2:$H$490,MATCH(F$4,'Miljövärden urval för publ'!$B$2:$H$2,0),FALSE)),"",VLOOKUP($C130,'Miljövärden urval för publ'!$B$2:$H$490,MATCH(F$4,'Miljövärden urval för publ'!$B$2:$H$2,0),FALSE))</f>
        <v>11.721</v>
      </c>
      <c r="G130" s="45">
        <f>IF(ISERROR(VLOOKUP($C130,'Miljövärden urval för publ'!$B$2:$H$490,MATCH(G$4,'Miljövärden urval för publ'!$B$2:$H$2,0),FALSE)),"",VLOOKUP($C130,'Miljövärden urval för publ'!$B$2:$H$490,MATCH(G$4,'Miljövärden urval för publ'!$B$2:$H$2,0),FALSE))</f>
        <v>2.2386799999999998E-2</v>
      </c>
    </row>
    <row r="131" spans="1:7" x14ac:dyDescent="0.25">
      <c r="A131" s="45">
        <v>128</v>
      </c>
      <c r="B131" s="45" t="str">
        <f>IF(ISERROR(INDEX('Miljövärden urval för publ'!$A$2:$AD$475,MATCH($A131,'Miljövärden urval för publ'!$U$2:$U$476,0),1)),"",INDEX('Miljövärden urval för publ'!$A$2:$AD$475,MATCH($A131,'Miljövärden urval för publ'!$U$2:$U$476,0),1))</f>
        <v>Jämtkraft AB</v>
      </c>
      <c r="C131" s="45" t="str">
        <f>IF(ISERROR(INDEX('Miljövärden urval för publ'!$A$2:$AD$475,MATCH($A131,'Miljövärden urval för publ'!$U$2:$U$476,0),2)),"",INDEX('Miljövärden urval för publ'!$A$2:$AD$475,MATCH($A131,'Miljövärden urval för publ'!$U$2:$U$476,0),2))</f>
        <v>Åre</v>
      </c>
      <c r="D131" s="45">
        <f>IF(ISERROR(VLOOKUP($C131,'Miljövärden urval för publ'!$B$2:$H$490,MATCH(D$4,'Miljövärden urval för publ'!$B$2:$H$2,0),FALSE)),"",VLOOKUP($C131,'Miljövärden urval för publ'!$B$2:$H$490,MATCH(D$4,'Miljövärden urval för publ'!$B$2:$H$2,0),FALSE))</f>
        <v>0.20206099999999999</v>
      </c>
      <c r="E131" s="45">
        <f>IF(ISERROR(VLOOKUP($C131,'Miljövärden urval för publ'!$B$2:$H$490,MATCH(E$4,'Miljövärden urval för publ'!$B$2:$H$2,0),FALSE)),"",VLOOKUP($C131,'Miljövärden urval för publ'!$B$2:$H$490,MATCH(E$4,'Miljövärden urval för publ'!$B$2:$H$2,0),FALSE))</f>
        <v>30.314499999999999</v>
      </c>
      <c r="F131" s="45">
        <f>IF(ISERROR(VLOOKUP($C131,'Miljövärden urval för publ'!$B$2:$H$490,MATCH(F$4,'Miljövärden urval för publ'!$B$2:$H$2,0),FALSE)),"",VLOOKUP($C131,'Miljövärden urval för publ'!$B$2:$H$490,MATCH(F$4,'Miljövärden urval för publ'!$B$2:$H$2,0),FALSE))</f>
        <v>12.2599</v>
      </c>
      <c r="G131" s="45">
        <f>IF(ISERROR(VLOOKUP($C131,'Miljövärden urval för publ'!$B$2:$H$490,MATCH(G$4,'Miljövärden urval för publ'!$B$2:$H$2,0),FALSE)),"",VLOOKUP($C131,'Miljövärden urval för publ'!$B$2:$H$490,MATCH(G$4,'Miljövärden urval för publ'!$B$2:$H$2,0),FALSE))</f>
        <v>4.4404800000000001E-2</v>
      </c>
    </row>
    <row r="132" spans="1:7" x14ac:dyDescent="0.25">
      <c r="A132" s="45">
        <v>129</v>
      </c>
      <c r="B132" s="45" t="str">
        <f>IF(ISERROR(INDEX('Miljövärden urval för publ'!$A$2:$AD$475,MATCH($A132,'Miljövärden urval för publ'!$U$2:$U$476,0),1)),"",INDEX('Miljövärden urval för publ'!$A$2:$AD$475,MATCH($A132,'Miljövärden urval för publ'!$U$2:$U$476,0),1))</f>
        <v>Jämtkraft AB</v>
      </c>
      <c r="C132" s="45" t="str">
        <f>IF(ISERROR(INDEX('Miljövärden urval för publ'!$A$2:$AD$475,MATCH($A132,'Miljövärden urval för publ'!$U$2:$U$476,0),2)),"",INDEX('Miljövärden urval för publ'!$A$2:$AD$475,MATCH($A132,'Miljövärden urval för publ'!$U$2:$U$476,0),2))</f>
        <v>Östersund</v>
      </c>
      <c r="D132" s="45">
        <f>IF(ISERROR(VLOOKUP($C132,'Miljövärden urval för publ'!$B$2:$H$490,MATCH(D$4,'Miljövärden urval för publ'!$B$2:$H$2,0),FALSE)),"",VLOOKUP($C132,'Miljövärden urval för publ'!$B$2:$H$490,MATCH(D$4,'Miljövärden urval för publ'!$B$2:$H$2,0),FALSE))</f>
        <v>0.142373</v>
      </c>
      <c r="E132" s="45">
        <f>IF(ISERROR(VLOOKUP($C132,'Miljövärden urval för publ'!$B$2:$H$490,MATCH(E$4,'Miljövärden urval för publ'!$B$2:$H$2,0),FALSE)),"",VLOOKUP($C132,'Miljövärden urval för publ'!$B$2:$H$490,MATCH(E$4,'Miljövärden urval för publ'!$B$2:$H$2,0),FALSE))</f>
        <v>36.120100000000001</v>
      </c>
      <c r="F132" s="45">
        <f>IF(ISERROR(VLOOKUP($C132,'Miljövärden urval för publ'!$B$2:$H$490,MATCH(F$4,'Miljövärden urval för publ'!$B$2:$H$2,0),FALSE)),"",VLOOKUP($C132,'Miljövärden urval för publ'!$B$2:$H$490,MATCH(F$4,'Miljövärden urval för publ'!$B$2:$H$2,0),FALSE))</f>
        <v>7.4199000000000002</v>
      </c>
      <c r="G132" s="45">
        <f>IF(ISERROR(VLOOKUP($C132,'Miljövärden urval för publ'!$B$2:$H$490,MATCH(G$4,'Miljövärden urval för publ'!$B$2:$H$2,0),FALSE)),"",VLOOKUP($C132,'Miljövärden urval för publ'!$B$2:$H$490,MATCH(G$4,'Miljövärden urval för publ'!$B$2:$H$2,0),FALSE))</f>
        <v>6.9916099999999997E-3</v>
      </c>
    </row>
    <row r="133" spans="1:7" x14ac:dyDescent="0.25">
      <c r="A133" s="45">
        <v>130</v>
      </c>
      <c r="B133" s="45" t="str">
        <f>IF(ISERROR(INDEX('Miljövärden urval för publ'!$A$2:$AD$475,MATCH($A133,'Miljövärden urval för publ'!$U$2:$U$476,0),1)),"",INDEX('Miljövärden urval för publ'!$A$2:$AD$475,MATCH($A133,'Miljövärden urval för publ'!$U$2:$U$476,0),1))</f>
        <v>Jönköping Energi AB</v>
      </c>
      <c r="C133" s="45" t="str">
        <f>IF(ISERROR(INDEX('Miljövärden urval för publ'!$A$2:$AD$475,MATCH($A133,'Miljövärden urval för publ'!$U$2:$U$476,0),2)),"",INDEX('Miljövärden urval för publ'!$A$2:$AD$475,MATCH($A133,'Miljövärden urval för publ'!$U$2:$U$476,0),2))</f>
        <v>Axamo</v>
      </c>
      <c r="D133" s="45">
        <f>IF(ISERROR(VLOOKUP($C133,'Miljövärden urval för publ'!$B$2:$H$490,MATCH(D$4,'Miljövärden urval för publ'!$B$2:$H$2,0),FALSE)),"",VLOOKUP($C133,'Miljövärden urval för publ'!$B$2:$H$490,MATCH(D$4,'Miljövärden urval för publ'!$B$2:$H$2,0),FALSE))</f>
        <v>0.30847799999999997</v>
      </c>
      <c r="E133" s="45">
        <f>IF(ISERROR(VLOOKUP($C133,'Miljövärden urval för publ'!$B$2:$H$490,MATCH(E$4,'Miljövärden urval för publ'!$B$2:$H$2,0),FALSE)),"",VLOOKUP($C133,'Miljövärden urval för publ'!$B$2:$H$490,MATCH(E$4,'Miljövärden urval för publ'!$B$2:$H$2,0),FALSE))</f>
        <v>26.569700000000001</v>
      </c>
      <c r="F133" s="45">
        <f>IF(ISERROR(VLOOKUP($C133,'Miljövärden urval för publ'!$B$2:$H$490,MATCH(F$4,'Miljövärden urval för publ'!$B$2:$H$2,0),FALSE)),"",VLOOKUP($C133,'Miljövärden urval för publ'!$B$2:$H$490,MATCH(F$4,'Miljövärden urval för publ'!$B$2:$H$2,0),FALSE))</f>
        <v>24.661000000000001</v>
      </c>
      <c r="G133" s="45">
        <f>IF(ISERROR(VLOOKUP($C133,'Miljövärden urval för publ'!$B$2:$H$490,MATCH(G$4,'Miljövärden urval för publ'!$B$2:$H$2,0),FALSE)),"",VLOOKUP($C133,'Miljövärden urval för publ'!$B$2:$H$490,MATCH(G$4,'Miljövärden urval för publ'!$B$2:$H$2,0),FALSE))</f>
        <v>3.1482499999999997E-2</v>
      </c>
    </row>
    <row r="134" spans="1:7" x14ac:dyDescent="0.25">
      <c r="A134" s="45">
        <v>131</v>
      </c>
      <c r="B134" s="45" t="str">
        <f>IF(ISERROR(INDEX('Miljövärden urval för publ'!$A$2:$AD$475,MATCH($A134,'Miljövärden urval för publ'!$U$2:$U$476,0),1)),"",INDEX('Miljövärden urval för publ'!$A$2:$AD$475,MATCH($A134,'Miljövärden urval för publ'!$U$2:$U$476,0),1))</f>
        <v>Jönköping Energi AB</v>
      </c>
      <c r="C134" s="45" t="str">
        <f>IF(ISERROR(INDEX('Miljövärden urval för publ'!$A$2:$AD$475,MATCH($A134,'Miljövärden urval för publ'!$U$2:$U$476,0),2)),"",INDEX('Miljövärden urval för publ'!$A$2:$AD$475,MATCH($A134,'Miljövärden urval för publ'!$U$2:$U$476,0),2))</f>
        <v>Gränna</v>
      </c>
      <c r="D134" s="45">
        <f>IF(ISERROR(VLOOKUP($C134,'Miljövärden urval för publ'!$B$2:$H$490,MATCH(D$4,'Miljövärden urval för publ'!$B$2:$H$2,0),FALSE)),"",VLOOKUP($C134,'Miljövärden urval för publ'!$B$2:$H$490,MATCH(D$4,'Miljövärden urval för publ'!$B$2:$H$2,0),FALSE))</f>
        <v>0.13264500000000001</v>
      </c>
      <c r="E134" s="45">
        <f>IF(ISERROR(VLOOKUP($C134,'Miljövärden urval för publ'!$B$2:$H$490,MATCH(E$4,'Miljövärden urval för publ'!$B$2:$H$2,0),FALSE)),"",VLOOKUP($C134,'Miljövärden urval för publ'!$B$2:$H$490,MATCH(E$4,'Miljövärden urval för publ'!$B$2:$H$2,0),FALSE))</f>
        <v>25.650600000000001</v>
      </c>
      <c r="F134" s="45">
        <f>IF(ISERROR(VLOOKUP($C134,'Miljövärden urval för publ'!$B$2:$H$490,MATCH(F$4,'Miljövärden urval för publ'!$B$2:$H$2,0),FALSE)),"",VLOOKUP($C134,'Miljövärden urval för publ'!$B$2:$H$490,MATCH(F$4,'Miljövärden urval för publ'!$B$2:$H$2,0),FALSE))</f>
        <v>9.6161799999999999</v>
      </c>
      <c r="G134" s="45">
        <f>IF(ISERROR(VLOOKUP($C134,'Miljövärden urval för publ'!$B$2:$H$490,MATCH(G$4,'Miljövärden urval för publ'!$B$2:$H$2,0),FALSE)),"",VLOOKUP($C134,'Miljövärden urval för publ'!$B$2:$H$490,MATCH(G$4,'Miljövärden urval för publ'!$B$2:$H$2,0),FALSE))</f>
        <v>3.7309200000000001E-2</v>
      </c>
    </row>
    <row r="135" spans="1:7" x14ac:dyDescent="0.25">
      <c r="A135" s="45">
        <v>132</v>
      </c>
      <c r="B135" s="45" t="str">
        <f>IF(ISERROR(INDEX('Miljövärden urval för publ'!$A$2:$AD$475,MATCH($A135,'Miljövärden urval för publ'!$U$2:$U$476,0),1)),"",INDEX('Miljövärden urval för publ'!$A$2:$AD$475,MATCH($A135,'Miljövärden urval för publ'!$U$2:$U$476,0),1))</f>
        <v>Jönköping Energi AB</v>
      </c>
      <c r="C135" s="45" t="str">
        <f>IF(ISERROR(INDEX('Miljövärden urval för publ'!$A$2:$AD$475,MATCH($A135,'Miljövärden urval för publ'!$U$2:$U$476,0),2)),"",INDEX('Miljövärden urval för publ'!$A$2:$AD$475,MATCH($A135,'Miljövärden urval för publ'!$U$2:$U$476,0),2))</f>
        <v>Jönköping</v>
      </c>
      <c r="D135" s="45">
        <f>IF(ISERROR(VLOOKUP($C135,'Miljövärden urval för publ'!$B$2:$H$490,MATCH(D$4,'Miljövärden urval för publ'!$B$2:$H$2,0),FALSE)),"",VLOOKUP($C135,'Miljövärden urval för publ'!$B$2:$H$490,MATCH(D$4,'Miljövärden urval för publ'!$B$2:$H$2,0),FALSE))</f>
        <v>0.26967400000000002</v>
      </c>
      <c r="E135" s="45">
        <f>IF(ISERROR(VLOOKUP($C135,'Miljövärden urval för publ'!$B$2:$H$490,MATCH(E$4,'Miljövärden urval för publ'!$B$2:$H$2,0),FALSE)),"",VLOOKUP($C135,'Miljövärden urval för publ'!$B$2:$H$490,MATCH(E$4,'Miljövärden urval för publ'!$B$2:$H$2,0),FALSE))</f>
        <v>75.881</v>
      </c>
      <c r="F135" s="45">
        <f>IF(ISERROR(VLOOKUP($C135,'Miljövärden urval för publ'!$B$2:$H$490,MATCH(F$4,'Miljövärden urval för publ'!$B$2:$H$2,0),FALSE)),"",VLOOKUP($C135,'Miljövärden urval för publ'!$B$2:$H$490,MATCH(F$4,'Miljövärden urval för publ'!$B$2:$H$2,0),FALSE))</f>
        <v>8.6146200000000004</v>
      </c>
      <c r="G135" s="45">
        <f>IF(ISERROR(VLOOKUP($C135,'Miljövärden urval för publ'!$B$2:$H$490,MATCH(G$4,'Miljövärden urval för publ'!$B$2:$H$2,0),FALSE)),"",VLOOKUP($C135,'Miljövärden urval för publ'!$B$2:$H$490,MATCH(G$4,'Miljövärden urval för publ'!$B$2:$H$2,0),FALSE))</f>
        <v>0.111081</v>
      </c>
    </row>
    <row r="136" spans="1:7" x14ac:dyDescent="0.25">
      <c r="A136" s="45">
        <v>133</v>
      </c>
      <c r="B136" s="45" t="str">
        <f>IF(ISERROR(INDEX('Miljövärden urval för publ'!$A$2:$AD$475,MATCH($A136,'Miljövärden urval för publ'!$U$2:$U$476,0),1)),"",INDEX('Miljövärden urval för publ'!$A$2:$AD$475,MATCH($A136,'Miljövärden urval för publ'!$U$2:$U$476,0),1))</f>
        <v>Jönköping Energi AB</v>
      </c>
      <c r="C136" s="45" t="str">
        <f>IF(ISERROR(INDEX('Miljövärden urval för publ'!$A$2:$AD$475,MATCH($A136,'Miljövärden urval för publ'!$U$2:$U$476,0),2)),"",INDEX('Miljövärden urval för publ'!$A$2:$AD$475,MATCH($A136,'Miljövärden urval för publ'!$U$2:$U$476,0),2))</f>
        <v>Stensholm</v>
      </c>
      <c r="D136" s="45">
        <f>IF(ISERROR(VLOOKUP($C136,'Miljövärden urval för publ'!$B$2:$H$490,MATCH(D$4,'Miljövärden urval för publ'!$B$2:$H$2,0),FALSE)),"",VLOOKUP($C136,'Miljövärden urval för publ'!$B$2:$H$490,MATCH(D$4,'Miljövärden urval för publ'!$B$2:$H$2,0),FALSE))</f>
        <v>0.21177199999999999</v>
      </c>
      <c r="E136" s="45">
        <f>IF(ISERROR(VLOOKUP($C136,'Miljövärden urval för publ'!$B$2:$H$490,MATCH(E$4,'Miljövärden urval för publ'!$B$2:$H$2,0),FALSE)),"",VLOOKUP($C136,'Miljövärden urval för publ'!$B$2:$H$490,MATCH(E$4,'Miljövärden urval för publ'!$B$2:$H$2,0),FALSE))</f>
        <v>18.95</v>
      </c>
      <c r="F136" s="45">
        <f>IF(ISERROR(VLOOKUP($C136,'Miljövärden urval för publ'!$B$2:$H$490,MATCH(F$4,'Miljövärden urval för publ'!$B$2:$H$2,0),FALSE)),"",VLOOKUP($C136,'Miljövärden urval för publ'!$B$2:$H$490,MATCH(F$4,'Miljövärden urval för publ'!$B$2:$H$2,0),FALSE))</f>
        <v>17.199300000000001</v>
      </c>
      <c r="G136" s="45">
        <f>IF(ISERROR(VLOOKUP($C136,'Miljövärden urval för publ'!$B$2:$H$490,MATCH(G$4,'Miljövärden urval för publ'!$B$2:$H$2,0),FALSE)),"",VLOOKUP($C136,'Miljövärden urval för publ'!$B$2:$H$490,MATCH(G$4,'Miljövärden urval för publ'!$B$2:$H$2,0),FALSE))</f>
        <v>3.2835799999999998E-2</v>
      </c>
    </row>
    <row r="137" spans="1:7" x14ac:dyDescent="0.25">
      <c r="A137" s="45">
        <v>134</v>
      </c>
      <c r="B137" s="45" t="str">
        <f>IF(ISERROR(INDEX('Miljövärden urval för publ'!$A$2:$AD$475,MATCH($A137,'Miljövärden urval för publ'!$U$2:$U$476,0),1)),"",INDEX('Miljövärden urval för publ'!$A$2:$AD$475,MATCH($A137,'Miljövärden urval för publ'!$U$2:$U$476,0),1))</f>
        <v>Kalmar Energi Värme AB</v>
      </c>
      <c r="C137" s="45" t="str">
        <f>IF(ISERROR(INDEX('Miljövärden urval för publ'!$A$2:$AD$475,MATCH($A137,'Miljövärden urval för publ'!$U$2:$U$476,0),2)),"",INDEX('Miljövärden urval för publ'!$A$2:$AD$475,MATCH($A137,'Miljövärden urval för publ'!$U$2:$U$476,0),2))</f>
        <v>Kalmar</v>
      </c>
      <c r="D137" s="45">
        <f>IF(ISERROR(VLOOKUP($C137,'Miljövärden urval för publ'!$B$2:$H$490,MATCH(D$4,'Miljövärden urval för publ'!$B$2:$H$2,0),FALSE)),"",VLOOKUP($C137,'Miljövärden urval för publ'!$B$2:$H$490,MATCH(D$4,'Miljövärden urval för publ'!$B$2:$H$2,0),FALSE))</f>
        <v>9.1623499999999997E-2</v>
      </c>
      <c r="E137" s="45">
        <f>IF(ISERROR(VLOOKUP($C137,'Miljövärden urval för publ'!$B$2:$H$490,MATCH(E$4,'Miljövärden urval för publ'!$B$2:$H$2,0),FALSE)),"",VLOOKUP($C137,'Miljövärden urval för publ'!$B$2:$H$490,MATCH(E$4,'Miljövärden urval för publ'!$B$2:$H$2,0),FALSE))</f>
        <v>8.3615100000000009</v>
      </c>
      <c r="F137" s="45">
        <f>IF(ISERROR(VLOOKUP($C137,'Miljövärden urval för publ'!$B$2:$H$490,MATCH(F$4,'Miljövärden urval för publ'!$B$2:$H$2,0),FALSE)),"",VLOOKUP($C137,'Miljövärden urval för publ'!$B$2:$H$490,MATCH(F$4,'Miljövärden urval för publ'!$B$2:$H$2,0),FALSE))</f>
        <v>6.5732600000000003</v>
      </c>
      <c r="G137" s="45">
        <f>IF(ISERROR(VLOOKUP($C137,'Miljövärden urval för publ'!$B$2:$H$490,MATCH(G$4,'Miljövärden urval för publ'!$B$2:$H$2,0),FALSE)),"",VLOOKUP($C137,'Miljövärden urval för publ'!$B$2:$H$490,MATCH(G$4,'Miljövärden urval för publ'!$B$2:$H$2,0),FALSE))</f>
        <v>7.2592400000000001E-3</v>
      </c>
    </row>
    <row r="138" spans="1:7" x14ac:dyDescent="0.25">
      <c r="A138" s="45">
        <v>135</v>
      </c>
      <c r="B138" s="45" t="str">
        <f>IF(ISERROR(INDEX('Miljövärden urval för publ'!$A$2:$AD$475,MATCH($A138,'Miljövärden urval för publ'!$U$2:$U$476,0),1)),"",INDEX('Miljövärden urval för publ'!$A$2:$AD$475,MATCH($A138,'Miljövärden urval för publ'!$U$2:$U$476,0),1))</f>
        <v>Karlshamn Energi AB</v>
      </c>
      <c r="C138" s="45" t="str">
        <f>IF(ISERROR(INDEX('Miljövärden urval för publ'!$A$2:$AD$475,MATCH($A138,'Miljövärden urval för publ'!$U$2:$U$476,0),2)),"",INDEX('Miljövärden urval för publ'!$A$2:$AD$475,MATCH($A138,'Miljövärden urval för publ'!$U$2:$U$476,0),2))</f>
        <v>Karlshamn</v>
      </c>
      <c r="D138" s="45">
        <f>IF(ISERROR(VLOOKUP($C138,'Miljövärden urval för publ'!$B$2:$H$490,MATCH(D$4,'Miljövärden urval för publ'!$B$2:$H$2,0),FALSE)),"",VLOOKUP($C138,'Miljövärden urval för publ'!$B$2:$H$490,MATCH(D$4,'Miljövärden urval för publ'!$B$2:$H$2,0),FALSE))</f>
        <v>5.7583599999999999E-2</v>
      </c>
      <c r="E138" s="45">
        <f>IF(ISERROR(VLOOKUP($C138,'Miljövärden urval för publ'!$B$2:$H$490,MATCH(E$4,'Miljövärden urval för publ'!$B$2:$H$2,0),FALSE)),"",VLOOKUP($C138,'Miljövärden urval för publ'!$B$2:$H$490,MATCH(E$4,'Miljövärden urval för publ'!$B$2:$H$2,0),FALSE))</f>
        <v>12.4445</v>
      </c>
      <c r="F138" s="45">
        <f>IF(ISERROR(VLOOKUP($C138,'Miljövärden urval för publ'!$B$2:$H$490,MATCH(F$4,'Miljövärden urval för publ'!$B$2:$H$2,0),FALSE)),"",VLOOKUP($C138,'Miljövärden urval för publ'!$B$2:$H$490,MATCH(F$4,'Miljövärden urval för publ'!$B$2:$H$2,0),FALSE))</f>
        <v>1.92991</v>
      </c>
      <c r="G138" s="45">
        <f>IF(ISERROR(VLOOKUP($C138,'Miljövärden urval för publ'!$B$2:$H$490,MATCH(G$4,'Miljövärden urval för publ'!$B$2:$H$2,0),FALSE)),"",VLOOKUP($C138,'Miljövärden urval för publ'!$B$2:$H$490,MATCH(G$4,'Miljövärden urval för publ'!$B$2:$H$2,0),FALSE))</f>
        <v>3.7412500000000001E-2</v>
      </c>
    </row>
    <row r="139" spans="1:7" x14ac:dyDescent="0.25">
      <c r="A139" s="45">
        <v>136</v>
      </c>
      <c r="B139" s="45" t="str">
        <f>IF(ISERROR(INDEX('Miljövärden urval för publ'!$A$2:$AD$475,MATCH($A139,'Miljövärden urval för publ'!$U$2:$U$476,0),1)),"",INDEX('Miljövärden urval för publ'!$A$2:$AD$475,MATCH($A139,'Miljövärden urval för publ'!$U$2:$U$476,0),1))</f>
        <v>Karlstads Energi AB</v>
      </c>
      <c r="C139" s="45" t="str">
        <f>IF(ISERROR(INDEX('Miljövärden urval för publ'!$A$2:$AD$475,MATCH($A139,'Miljövärden urval för publ'!$U$2:$U$476,0),2)),"",INDEX('Miljövärden urval för publ'!$A$2:$AD$475,MATCH($A139,'Miljövärden urval för publ'!$U$2:$U$476,0),2))</f>
        <v>Karlstad</v>
      </c>
      <c r="D139" s="45">
        <f>IF(ISERROR(VLOOKUP($C139,'Miljövärden urval för publ'!$B$2:$H$490,MATCH(D$4,'Miljövärden urval för publ'!$B$2:$H$2,0),FALSE)),"",VLOOKUP($C139,'Miljövärden urval för publ'!$B$2:$H$490,MATCH(D$4,'Miljövärden urval för publ'!$B$2:$H$2,0),FALSE))</f>
        <v>0.110462</v>
      </c>
      <c r="E139" s="45">
        <f>IF(ISERROR(VLOOKUP($C139,'Miljövärden urval för publ'!$B$2:$H$490,MATCH(E$4,'Miljövärden urval för publ'!$B$2:$H$2,0),FALSE)),"",VLOOKUP($C139,'Miljövärden urval för publ'!$B$2:$H$490,MATCH(E$4,'Miljövärden urval för publ'!$B$2:$H$2,0),FALSE))</f>
        <v>37.380000000000003</v>
      </c>
      <c r="F139" s="45">
        <f>IF(ISERROR(VLOOKUP($C139,'Miljövärden urval för publ'!$B$2:$H$490,MATCH(F$4,'Miljövärden urval för publ'!$B$2:$H$2,0),FALSE)),"",VLOOKUP($C139,'Miljövärden urval för publ'!$B$2:$H$490,MATCH(F$4,'Miljövärden urval för publ'!$B$2:$H$2,0),FALSE))</f>
        <v>5.8538899999999998</v>
      </c>
      <c r="G139" s="45">
        <f>IF(ISERROR(VLOOKUP($C139,'Miljövärden urval för publ'!$B$2:$H$490,MATCH(G$4,'Miljövärden urval för publ'!$B$2:$H$2,0),FALSE)),"",VLOOKUP($C139,'Miljövärden urval för publ'!$B$2:$H$490,MATCH(G$4,'Miljövärden urval för publ'!$B$2:$H$2,0),FALSE))</f>
        <v>2.5872800000000001E-2</v>
      </c>
    </row>
    <row r="140" spans="1:7" x14ac:dyDescent="0.25">
      <c r="A140" s="45">
        <v>137</v>
      </c>
      <c r="B140" s="45" t="str">
        <f>IF(ISERROR(INDEX('Miljövärden urval för publ'!$A$2:$AD$475,MATCH($A140,'Miljövärden urval för publ'!$U$2:$U$476,0),1)),"",INDEX('Miljövärden urval för publ'!$A$2:$AD$475,MATCH($A140,'Miljövärden urval för publ'!$U$2:$U$476,0),1))</f>
        <v>Kils Energi AB</v>
      </c>
      <c r="C140" s="45" t="str">
        <f>IF(ISERROR(INDEX('Miljövärden urval för publ'!$A$2:$AD$475,MATCH($A140,'Miljövärden urval för publ'!$U$2:$U$476,0),2)),"",INDEX('Miljövärden urval för publ'!$A$2:$AD$475,MATCH($A140,'Miljövärden urval för publ'!$U$2:$U$476,0),2))</f>
        <v>Kil</v>
      </c>
      <c r="D140" s="45">
        <f>IF(ISERROR(VLOOKUP($C140,'Miljövärden urval för publ'!$B$2:$H$490,MATCH(D$4,'Miljövärden urval för publ'!$B$2:$H$2,0),FALSE)),"",VLOOKUP($C140,'Miljövärden urval för publ'!$B$2:$H$490,MATCH(D$4,'Miljövärden urval för publ'!$B$2:$H$2,0),FALSE))</f>
        <v>0.21476799999999999</v>
      </c>
      <c r="E140" s="45">
        <f>IF(ISERROR(VLOOKUP($C140,'Miljövärden urval för publ'!$B$2:$H$490,MATCH(E$4,'Miljövärden urval för publ'!$B$2:$H$2,0),FALSE)),"",VLOOKUP($C140,'Miljövärden urval för publ'!$B$2:$H$490,MATCH(E$4,'Miljövärden urval för publ'!$B$2:$H$2,0),FALSE))</f>
        <v>27.039899999999999</v>
      </c>
      <c r="F140" s="45">
        <f>IF(ISERROR(VLOOKUP($C140,'Miljövärden urval för publ'!$B$2:$H$490,MATCH(F$4,'Miljövärden urval för publ'!$B$2:$H$2,0),FALSE)),"",VLOOKUP($C140,'Miljövärden urval för publ'!$B$2:$H$490,MATCH(F$4,'Miljövärden urval för publ'!$B$2:$H$2,0),FALSE))</f>
        <v>6.0535100000000002</v>
      </c>
      <c r="G140" s="45">
        <f>IF(ISERROR(VLOOKUP($C140,'Miljövärden urval för publ'!$B$2:$H$490,MATCH(G$4,'Miljövärden urval för publ'!$B$2:$H$2,0),FALSE)),"",VLOOKUP($C140,'Miljövärden urval för publ'!$B$2:$H$490,MATCH(G$4,'Miljövärden urval för publ'!$B$2:$H$2,0),FALSE))</f>
        <v>0.52818100000000001</v>
      </c>
    </row>
    <row r="141" spans="1:7" x14ac:dyDescent="0.25">
      <c r="A141" s="45">
        <v>138</v>
      </c>
      <c r="B141" s="45" t="str">
        <f>IF(ISERROR(INDEX('Miljövärden urval för publ'!$A$2:$AD$475,MATCH($A141,'Miljövärden urval för publ'!$U$2:$U$476,0),1)),"",INDEX('Miljövärden urval för publ'!$A$2:$AD$475,MATCH($A141,'Miljövärden urval för publ'!$U$2:$U$476,0),1))</f>
        <v>Kraftringen AB</v>
      </c>
      <c r="C141" s="45" t="str">
        <f>IF(ISERROR(INDEX('Miljövärden urval för publ'!$A$2:$AD$475,MATCH($A141,'Miljövärden urval för publ'!$U$2:$U$476,0),2)),"",INDEX('Miljövärden urval för publ'!$A$2:$AD$475,MATCH($A141,'Miljövärden urval för publ'!$U$2:$U$476,0),2))</f>
        <v>Eslöv-Lund-Lomma</v>
      </c>
      <c r="D141" s="45">
        <f>IF(ISERROR(VLOOKUP($C141,'Miljövärden urval för publ'!$B$2:$H$490,MATCH(D$4,'Miljövärden urval för publ'!$B$2:$H$2,0),FALSE)),"",VLOOKUP($C141,'Miljövärden urval för publ'!$B$2:$H$490,MATCH(D$4,'Miljövärden urval för publ'!$B$2:$H$2,0),FALSE))</f>
        <v>0.54816500000000001</v>
      </c>
      <c r="E141" s="45">
        <f>IF(ISERROR(VLOOKUP($C141,'Miljövärden urval för publ'!$B$2:$H$490,MATCH(E$4,'Miljövärden urval för publ'!$B$2:$H$2,0),FALSE)),"",VLOOKUP($C141,'Miljövärden urval för publ'!$B$2:$H$490,MATCH(E$4,'Miljövärden urval för publ'!$B$2:$H$2,0),FALSE))</f>
        <v>77.195599999999999</v>
      </c>
      <c r="F141" s="45">
        <f>IF(ISERROR(VLOOKUP($C141,'Miljövärden urval för publ'!$B$2:$H$490,MATCH(F$4,'Miljövärden urval för publ'!$B$2:$H$2,0),FALSE)),"",VLOOKUP($C141,'Miljövärden urval för publ'!$B$2:$H$490,MATCH(F$4,'Miljövärden urval för publ'!$B$2:$H$2,0),FALSE))</f>
        <v>8.6622699999999995</v>
      </c>
      <c r="G141" s="45">
        <f>IF(ISERROR(VLOOKUP($C141,'Miljövärden urval för publ'!$B$2:$H$490,MATCH(G$4,'Miljövärden urval för publ'!$B$2:$H$2,0),FALSE)),"",VLOOKUP($C141,'Miljövärden urval för publ'!$B$2:$H$490,MATCH(G$4,'Miljövärden urval för publ'!$B$2:$H$2,0),FALSE))</f>
        <v>0.183834</v>
      </c>
    </row>
    <row r="142" spans="1:7" x14ac:dyDescent="0.25">
      <c r="A142" s="45">
        <v>139</v>
      </c>
      <c r="B142" s="45" t="str">
        <f>IF(ISERROR(INDEX('Miljövärden urval för publ'!$A$2:$AD$475,MATCH($A142,'Miljövärden urval för publ'!$U$2:$U$476,0),1)),"",INDEX('Miljövärden urval för publ'!$A$2:$AD$475,MATCH($A142,'Miljövärden urval för publ'!$U$2:$U$476,0),1))</f>
        <v>Kraftringen AB</v>
      </c>
      <c r="C142" s="45" t="str">
        <f>IF(ISERROR(INDEX('Miljövärden urval för publ'!$A$2:$AD$475,MATCH($A142,'Miljövärden urval för publ'!$U$2:$U$476,0),2)),"",INDEX('Miljövärden urval för publ'!$A$2:$AD$475,MATCH($A142,'Miljövärden urval för publ'!$U$2:$U$476,0),2))</f>
        <v>Klippan-Ljungbyhed</v>
      </c>
      <c r="D142" s="45">
        <f>IF(ISERROR(VLOOKUP($C142,'Miljövärden urval för publ'!$B$2:$H$490,MATCH(D$4,'Miljövärden urval för publ'!$B$2:$H$2,0),FALSE)),"",VLOOKUP($C142,'Miljövärden urval för publ'!$B$2:$H$490,MATCH(D$4,'Miljövärden urval för publ'!$B$2:$H$2,0),FALSE))</f>
        <v>0.30374200000000001</v>
      </c>
      <c r="E142" s="45">
        <f>IF(ISERROR(VLOOKUP($C142,'Miljövärden urval för publ'!$B$2:$H$490,MATCH(E$4,'Miljövärden urval för publ'!$B$2:$H$2,0),FALSE)),"",VLOOKUP($C142,'Miljövärden urval för publ'!$B$2:$H$490,MATCH(E$4,'Miljövärden urval för publ'!$B$2:$H$2,0),FALSE))</f>
        <v>45.837200000000003</v>
      </c>
      <c r="F142" s="45">
        <f>IF(ISERROR(VLOOKUP($C142,'Miljövärden urval för publ'!$B$2:$H$490,MATCH(F$4,'Miljövärden urval för publ'!$B$2:$H$2,0),FALSE)),"",VLOOKUP($C142,'Miljövärden urval för publ'!$B$2:$H$490,MATCH(F$4,'Miljövärden urval för publ'!$B$2:$H$2,0),FALSE))</f>
        <v>12.5481</v>
      </c>
      <c r="G142" s="45">
        <f>IF(ISERROR(VLOOKUP($C142,'Miljövärden urval för publ'!$B$2:$H$490,MATCH(G$4,'Miljövärden urval för publ'!$B$2:$H$2,0),FALSE)),"",VLOOKUP($C142,'Miljövärden urval för publ'!$B$2:$H$490,MATCH(G$4,'Miljövärden urval för publ'!$B$2:$H$2,0),FALSE))</f>
        <v>0.10193099999999999</v>
      </c>
    </row>
    <row r="143" spans="1:7" x14ac:dyDescent="0.25">
      <c r="A143" s="45">
        <v>140</v>
      </c>
      <c r="B143" s="45" t="str">
        <f>IF(ISERROR(INDEX('Miljövärden urval för publ'!$A$2:$AD$475,MATCH($A143,'Miljövärden urval för publ'!$U$2:$U$476,0),1)),"",INDEX('Miljövärden urval för publ'!$A$2:$AD$475,MATCH($A143,'Miljövärden urval för publ'!$U$2:$U$476,0),1))</f>
        <v>Kristinehamns Fjärrvärme AB</v>
      </c>
      <c r="C143" s="45" t="str">
        <f>IF(ISERROR(INDEX('Miljövärden urval för publ'!$A$2:$AD$475,MATCH($A143,'Miljövärden urval för publ'!$U$2:$U$476,0),2)),"",INDEX('Miljövärden urval för publ'!$A$2:$AD$475,MATCH($A143,'Miljövärden urval för publ'!$U$2:$U$476,0),2))</f>
        <v>Kristinehamn</v>
      </c>
      <c r="D143" s="45">
        <f>IF(ISERROR(VLOOKUP($C143,'Miljövärden urval för publ'!$B$2:$H$490,MATCH(D$4,'Miljövärden urval för publ'!$B$2:$H$2,0),FALSE)),"",VLOOKUP($C143,'Miljövärden urval för publ'!$B$2:$H$490,MATCH(D$4,'Miljövärden urval för publ'!$B$2:$H$2,0),FALSE))</f>
        <v>0.16837099999999999</v>
      </c>
      <c r="E143" s="45">
        <f>IF(ISERROR(VLOOKUP($C143,'Miljövärden urval för publ'!$B$2:$H$490,MATCH(E$4,'Miljövärden urval för publ'!$B$2:$H$2,0),FALSE)),"",VLOOKUP($C143,'Miljövärden urval för publ'!$B$2:$H$490,MATCH(E$4,'Miljövärden urval för publ'!$B$2:$H$2,0),FALSE))</f>
        <v>22.396899999999999</v>
      </c>
      <c r="F143" s="45">
        <f>IF(ISERROR(VLOOKUP($C143,'Miljövärden urval för publ'!$B$2:$H$490,MATCH(F$4,'Miljövärden urval för publ'!$B$2:$H$2,0),FALSE)),"",VLOOKUP($C143,'Miljövärden urval för publ'!$B$2:$H$490,MATCH(F$4,'Miljövärden urval för publ'!$B$2:$H$2,0),FALSE))</f>
        <v>7.5539199999999997</v>
      </c>
      <c r="G143" s="45">
        <f>IF(ISERROR(VLOOKUP($C143,'Miljövärden urval för publ'!$B$2:$H$490,MATCH(G$4,'Miljövärden urval för publ'!$B$2:$H$2,0),FALSE)),"",VLOOKUP($C143,'Miljövärden urval för publ'!$B$2:$H$490,MATCH(G$4,'Miljövärden urval för publ'!$B$2:$H$2,0),FALSE))</f>
        <v>2.3164500000000001E-2</v>
      </c>
    </row>
    <row r="144" spans="1:7" x14ac:dyDescent="0.25">
      <c r="A144" s="45">
        <v>141</v>
      </c>
      <c r="B144" s="45" t="str">
        <f>IF(ISERROR(INDEX('Miljövärden urval för publ'!$A$2:$AD$475,MATCH($A144,'Miljövärden urval för publ'!$U$2:$U$476,0),1)),"",INDEX('Miljövärden urval för publ'!$A$2:$AD$475,MATCH($A144,'Miljövärden urval för publ'!$U$2:$U$476,0),1))</f>
        <v>Kungälv Energi AB</v>
      </c>
      <c r="C144" s="45" t="str">
        <f>IF(ISERROR(INDEX('Miljövärden urval för publ'!$A$2:$AD$475,MATCH($A144,'Miljövärden urval för publ'!$U$2:$U$476,0),2)),"",INDEX('Miljövärden urval för publ'!$A$2:$AD$475,MATCH($A144,'Miljövärden urval för publ'!$U$2:$U$476,0),2))</f>
        <v>HVC Kode</v>
      </c>
      <c r="D144" s="45">
        <f>IF(ISERROR(VLOOKUP($C144,'Miljövärden urval för publ'!$B$2:$H$490,MATCH(D$4,'Miljövärden urval för publ'!$B$2:$H$2,0),FALSE)),"",VLOOKUP($C144,'Miljövärden urval för publ'!$B$2:$H$490,MATCH(D$4,'Miljövärden urval för publ'!$B$2:$H$2,0),FALSE))</f>
        <v>0.193852</v>
      </c>
      <c r="E144" s="45">
        <f>IF(ISERROR(VLOOKUP($C144,'Miljövärden urval för publ'!$B$2:$H$490,MATCH(E$4,'Miljövärden urval för publ'!$B$2:$H$2,0),FALSE)),"",VLOOKUP($C144,'Miljövärden urval för publ'!$B$2:$H$490,MATCH(E$4,'Miljövärden urval för publ'!$B$2:$H$2,0),FALSE))</f>
        <v>14.9176</v>
      </c>
      <c r="F144" s="45">
        <f>IF(ISERROR(VLOOKUP($C144,'Miljövärden urval för publ'!$B$2:$H$490,MATCH(F$4,'Miljövärden urval för publ'!$B$2:$H$2,0),FALSE)),"",VLOOKUP($C144,'Miljövärden urval för publ'!$B$2:$H$490,MATCH(F$4,'Miljövärden urval för publ'!$B$2:$H$2,0),FALSE))</f>
        <v>16.2395</v>
      </c>
      <c r="G144" s="45">
        <f>IF(ISERROR(VLOOKUP($C144,'Miljövärden urval för publ'!$B$2:$H$490,MATCH(G$4,'Miljövärden urval för publ'!$B$2:$H$2,0),FALSE)),"",VLOOKUP($C144,'Miljövärden urval för publ'!$B$2:$H$490,MATCH(G$4,'Miljövärden urval för publ'!$B$2:$H$2,0),FALSE))</f>
        <v>1.1637399999999999E-2</v>
      </c>
    </row>
    <row r="145" spans="1:7" x14ac:dyDescent="0.25">
      <c r="A145" s="45">
        <v>142</v>
      </c>
      <c r="B145" s="45" t="str">
        <f>IF(ISERROR(INDEX('Miljövärden urval för publ'!$A$2:$AD$475,MATCH($A145,'Miljövärden urval för publ'!$U$2:$U$476,0),1)),"",INDEX('Miljövärden urval för publ'!$A$2:$AD$475,MATCH($A145,'Miljövärden urval för publ'!$U$2:$U$476,0),1))</f>
        <v>Kungälv Energi AB</v>
      </c>
      <c r="C145" s="45" t="str">
        <f>IF(ISERROR(INDEX('Miljövärden urval för publ'!$A$2:$AD$475,MATCH($A145,'Miljövärden urval för publ'!$U$2:$U$476,0),2)),"",INDEX('Miljövärden urval för publ'!$A$2:$AD$475,MATCH($A145,'Miljövärden urval för publ'!$U$2:$U$476,0),2))</f>
        <v>HVC Kärna</v>
      </c>
      <c r="D145" s="45">
        <f>IF(ISERROR(VLOOKUP($C145,'Miljövärden urval för publ'!$B$2:$H$490,MATCH(D$4,'Miljövärden urval för publ'!$B$2:$H$2,0),FALSE)),"",VLOOKUP($C145,'Miljövärden urval för publ'!$B$2:$H$490,MATCH(D$4,'Miljövärden urval för publ'!$B$2:$H$2,0),FALSE))</f>
        <v>0.25776500000000002</v>
      </c>
      <c r="E145" s="45">
        <f>IF(ISERROR(VLOOKUP($C145,'Miljövärden urval för publ'!$B$2:$H$490,MATCH(E$4,'Miljövärden urval för publ'!$B$2:$H$2,0),FALSE)),"",VLOOKUP($C145,'Miljövärden urval för publ'!$B$2:$H$490,MATCH(E$4,'Miljövärden urval för publ'!$B$2:$H$2,0),FALSE))</f>
        <v>25.593599999999999</v>
      </c>
      <c r="F145" s="45">
        <f>IF(ISERROR(VLOOKUP($C145,'Miljövärden urval för publ'!$B$2:$H$490,MATCH(F$4,'Miljövärden urval för publ'!$B$2:$H$2,0),FALSE)),"",VLOOKUP($C145,'Miljövärden urval för publ'!$B$2:$H$490,MATCH(F$4,'Miljövärden urval för publ'!$B$2:$H$2,0),FALSE))</f>
        <v>16.380299999999998</v>
      </c>
      <c r="G145" s="45">
        <f>IF(ISERROR(VLOOKUP($C145,'Miljövärden urval för publ'!$B$2:$H$490,MATCH(G$4,'Miljövärden urval för publ'!$B$2:$H$2,0),FALSE)),"",VLOOKUP($C145,'Miljövärden urval för publ'!$B$2:$H$490,MATCH(G$4,'Miljövärden urval för publ'!$B$2:$H$2,0),FALSE))</f>
        <v>3.3532100000000002E-2</v>
      </c>
    </row>
    <row r="146" spans="1:7" x14ac:dyDescent="0.25">
      <c r="A146" s="45">
        <v>143</v>
      </c>
      <c r="B146" s="45" t="str">
        <f>IF(ISERROR(INDEX('Miljövärden urval för publ'!$A$2:$AD$475,MATCH($A146,'Miljövärden urval för publ'!$U$2:$U$476,0),1)),"",INDEX('Miljövärden urval för publ'!$A$2:$AD$475,MATCH($A146,'Miljövärden urval för publ'!$U$2:$U$476,0),1))</f>
        <v>Kungälv Energi AB</v>
      </c>
      <c r="C146" s="45" t="str">
        <f>IF(ISERROR(INDEX('Miljövärden urval för publ'!$A$2:$AD$475,MATCH($A146,'Miljövärden urval för publ'!$U$2:$U$476,0),2)),"",INDEX('Miljövärden urval för publ'!$A$2:$AD$475,MATCH($A146,'Miljövärden urval för publ'!$U$2:$U$476,0),2))</f>
        <v>HVC Stålkullen</v>
      </c>
      <c r="D146" s="45">
        <f>IF(ISERROR(VLOOKUP($C146,'Miljövärden urval för publ'!$B$2:$H$490,MATCH(D$4,'Miljövärden urval för publ'!$B$2:$H$2,0),FALSE)),"",VLOOKUP($C146,'Miljövärden urval för publ'!$B$2:$H$490,MATCH(D$4,'Miljövärden urval för publ'!$B$2:$H$2,0),FALSE))</f>
        <v>0.165133</v>
      </c>
      <c r="E146" s="45">
        <f>IF(ISERROR(VLOOKUP($C146,'Miljövärden urval för publ'!$B$2:$H$490,MATCH(E$4,'Miljövärden urval för publ'!$B$2:$H$2,0),FALSE)),"",VLOOKUP($C146,'Miljövärden urval för publ'!$B$2:$H$490,MATCH(E$4,'Miljövärden urval för publ'!$B$2:$H$2,0),FALSE))</f>
        <v>13.7767</v>
      </c>
      <c r="F146" s="45">
        <f>IF(ISERROR(VLOOKUP($C146,'Miljövärden urval för publ'!$B$2:$H$490,MATCH(F$4,'Miljövärden urval för publ'!$B$2:$H$2,0),FALSE)),"",VLOOKUP($C146,'Miljövärden urval för publ'!$B$2:$H$490,MATCH(F$4,'Miljövärden urval för publ'!$B$2:$H$2,0),FALSE))</f>
        <v>13.8506</v>
      </c>
      <c r="G146" s="45">
        <f>IF(ISERROR(VLOOKUP($C146,'Miljövärden urval för publ'!$B$2:$H$490,MATCH(G$4,'Miljövärden urval för publ'!$B$2:$H$2,0),FALSE)),"",VLOOKUP($C146,'Miljövärden urval för publ'!$B$2:$H$490,MATCH(G$4,'Miljövärden urval för publ'!$B$2:$H$2,0),FALSE))</f>
        <v>1.7367500000000001E-2</v>
      </c>
    </row>
    <row r="147" spans="1:7" x14ac:dyDescent="0.25">
      <c r="A147" s="45">
        <v>144</v>
      </c>
      <c r="B147" s="45" t="str">
        <f>IF(ISERROR(INDEX('Miljövärden urval för publ'!$A$2:$AD$475,MATCH($A147,'Miljövärden urval för publ'!$U$2:$U$476,0),1)),"",INDEX('Miljövärden urval för publ'!$A$2:$AD$475,MATCH($A147,'Miljövärden urval för publ'!$U$2:$U$476,0),1))</f>
        <v>Kungälv Energi AB</v>
      </c>
      <c r="C147" s="45" t="str">
        <f>IF(ISERROR(INDEX('Miljövärden urval för publ'!$A$2:$AD$475,MATCH($A147,'Miljövärden urval för publ'!$U$2:$U$476,0),2)),"",INDEX('Miljövärden urval för publ'!$A$2:$AD$475,MATCH($A147,'Miljövärden urval för publ'!$U$2:$U$476,0),2))</f>
        <v>Kungälv</v>
      </c>
      <c r="D147" s="45">
        <f>IF(ISERROR(VLOOKUP($C147,'Miljövärden urval för publ'!$B$2:$H$490,MATCH(D$4,'Miljövärden urval för publ'!$B$2:$H$2,0),FALSE)),"",VLOOKUP($C147,'Miljövärden urval för publ'!$B$2:$H$490,MATCH(D$4,'Miljövärden urval för publ'!$B$2:$H$2,0),FALSE))</f>
        <v>0.17927899999999999</v>
      </c>
      <c r="E147" s="45">
        <f>IF(ISERROR(VLOOKUP($C147,'Miljövärden urval för publ'!$B$2:$H$490,MATCH(E$4,'Miljövärden urval för publ'!$B$2:$H$2,0),FALSE)),"",VLOOKUP($C147,'Miljövärden urval för publ'!$B$2:$H$490,MATCH(E$4,'Miljövärden urval för publ'!$B$2:$H$2,0),FALSE))</f>
        <v>33.645899999999997</v>
      </c>
      <c r="F147" s="45">
        <f>IF(ISERROR(VLOOKUP($C147,'Miljövärden urval för publ'!$B$2:$H$490,MATCH(F$4,'Miljövärden urval för publ'!$B$2:$H$2,0),FALSE)),"",VLOOKUP($C147,'Miljövärden urval för publ'!$B$2:$H$490,MATCH(F$4,'Miljövärden urval för publ'!$B$2:$H$2,0),FALSE))</f>
        <v>7.36456</v>
      </c>
      <c r="G147" s="45">
        <f>IF(ISERROR(VLOOKUP($C147,'Miljövärden urval för publ'!$B$2:$H$490,MATCH(G$4,'Miljövärden urval för publ'!$B$2:$H$2,0),FALSE)),"",VLOOKUP($C147,'Miljövärden urval för publ'!$B$2:$H$490,MATCH(G$4,'Miljövärden urval för publ'!$B$2:$H$2,0),FALSE))</f>
        <v>4.8326500000000001E-2</v>
      </c>
    </row>
    <row r="148" spans="1:7" x14ac:dyDescent="0.25">
      <c r="A148" s="45">
        <v>145</v>
      </c>
      <c r="B148" s="45" t="str">
        <f>IF(ISERROR(INDEX('Miljövärden urval för publ'!$A$2:$AD$475,MATCH($A148,'Miljövärden urval för publ'!$U$2:$U$476,0),1)),"",INDEX('Miljövärden urval för publ'!$A$2:$AD$475,MATCH($A148,'Miljövärden urval för publ'!$U$2:$U$476,0),1))</f>
        <v>Köpings kommun</v>
      </c>
      <c r="C148" s="45" t="str">
        <f>IF(ISERROR(INDEX('Miljövärden urval för publ'!$A$2:$AD$475,MATCH($A148,'Miljövärden urval för publ'!$U$2:$U$476,0),2)),"",INDEX('Miljövärden urval för publ'!$A$2:$AD$475,MATCH($A148,'Miljövärden urval för publ'!$U$2:$U$476,0),2))</f>
        <v>Kolsva</v>
      </c>
      <c r="D148" s="45">
        <f>IF(ISERROR(VLOOKUP($C148,'Miljövärden urval för publ'!$B$2:$H$490,MATCH(D$4,'Miljövärden urval för publ'!$B$2:$H$2,0),FALSE)),"",VLOOKUP($C148,'Miljövärden urval för publ'!$B$2:$H$490,MATCH(D$4,'Miljövärden urval för publ'!$B$2:$H$2,0),FALSE))</f>
        <v>0.14510700000000001</v>
      </c>
      <c r="E148" s="45">
        <f>IF(ISERROR(VLOOKUP($C148,'Miljövärden urval för publ'!$B$2:$H$490,MATCH(E$4,'Miljövärden urval för publ'!$B$2:$H$2,0),FALSE)),"",VLOOKUP($C148,'Miljövärden urval för publ'!$B$2:$H$490,MATCH(E$4,'Miljövärden urval för publ'!$B$2:$H$2,0),FALSE))</f>
        <v>6.0072299999999998</v>
      </c>
      <c r="F148" s="45">
        <f>IF(ISERROR(VLOOKUP($C148,'Miljövärden urval för publ'!$B$2:$H$490,MATCH(F$4,'Miljövärden urval för publ'!$B$2:$H$2,0),FALSE)),"",VLOOKUP($C148,'Miljövärden urval för publ'!$B$2:$H$490,MATCH(F$4,'Miljövärden urval för publ'!$B$2:$H$2,0),FALSE))</f>
        <v>13.2216</v>
      </c>
      <c r="G148" s="45">
        <f>IF(ISERROR(VLOOKUP($C148,'Miljövärden urval för publ'!$B$2:$H$490,MATCH(G$4,'Miljövärden urval för publ'!$B$2:$H$2,0),FALSE)),"",VLOOKUP($C148,'Miljövärden urval för publ'!$B$2:$H$490,MATCH(G$4,'Miljövärden urval för publ'!$B$2:$H$2,0),FALSE))</f>
        <v>0</v>
      </c>
    </row>
    <row r="149" spans="1:7" x14ac:dyDescent="0.25">
      <c r="A149" s="45">
        <v>146</v>
      </c>
      <c r="B149" s="45" t="str">
        <f>IF(ISERROR(INDEX('Miljövärden urval för publ'!$A$2:$AD$475,MATCH($A149,'Miljövärden urval för publ'!$U$2:$U$476,0),1)),"",INDEX('Miljövärden urval för publ'!$A$2:$AD$475,MATCH($A149,'Miljövärden urval för publ'!$U$2:$U$476,0),1))</f>
        <v>Köpings kommun</v>
      </c>
      <c r="C149" s="45" t="str">
        <f>IF(ISERROR(INDEX('Miljövärden urval för publ'!$A$2:$AD$475,MATCH($A149,'Miljövärden urval för publ'!$U$2:$U$476,0),2)),"",INDEX('Miljövärden urval för publ'!$A$2:$AD$475,MATCH($A149,'Miljövärden urval för publ'!$U$2:$U$476,0),2))</f>
        <v>Köping</v>
      </c>
      <c r="D149" s="45">
        <f>IF(ISERROR(VLOOKUP($C149,'Miljövärden urval för publ'!$B$2:$H$490,MATCH(D$4,'Miljövärden urval för publ'!$B$2:$H$2,0),FALSE)),"",VLOOKUP($C149,'Miljövärden urval för publ'!$B$2:$H$490,MATCH(D$4,'Miljövärden urval för publ'!$B$2:$H$2,0),FALSE))</f>
        <v>6.7256899999999994E-2</v>
      </c>
      <c r="E149" s="45">
        <f>IF(ISERROR(VLOOKUP($C149,'Miljövärden urval för publ'!$B$2:$H$490,MATCH(E$4,'Miljövärden urval för publ'!$B$2:$H$2,0),FALSE)),"",VLOOKUP($C149,'Miljövärden urval för publ'!$B$2:$H$490,MATCH(E$4,'Miljövärden urval för publ'!$B$2:$H$2,0),FALSE))</f>
        <v>40.006700000000002</v>
      </c>
      <c r="F149" s="45">
        <f>IF(ISERROR(VLOOKUP($C149,'Miljövärden urval för publ'!$B$2:$H$490,MATCH(F$4,'Miljövärden urval för publ'!$B$2:$H$2,0),FALSE)),"",VLOOKUP($C149,'Miljövärden urval för publ'!$B$2:$H$490,MATCH(F$4,'Miljövärden urval för publ'!$B$2:$H$2,0),FALSE))</f>
        <v>3.24248</v>
      </c>
      <c r="G149" s="45">
        <f>IF(ISERROR(VLOOKUP($C149,'Miljövärden urval för publ'!$B$2:$H$490,MATCH(G$4,'Miljövärden urval för publ'!$B$2:$H$2,0),FALSE)),"",VLOOKUP($C149,'Miljövärden urval för publ'!$B$2:$H$490,MATCH(G$4,'Miljövärden urval för publ'!$B$2:$H$2,0),FALSE))</f>
        <v>2.1280299999999999E-3</v>
      </c>
    </row>
    <row r="150" spans="1:7" x14ac:dyDescent="0.25">
      <c r="A150" s="45">
        <v>147</v>
      </c>
      <c r="B150" s="45" t="str">
        <f>IF(ISERROR(INDEX('Miljövärden urval för publ'!$A$2:$AD$475,MATCH($A150,'Miljövärden urval för publ'!$U$2:$U$476,0),1)),"",INDEX('Miljövärden urval för publ'!$A$2:$AD$475,MATCH($A150,'Miljövärden urval för publ'!$U$2:$U$476,0),1))</f>
        <v>Landskrona Energi AB</v>
      </c>
      <c r="C150" s="45" t="str">
        <f>IF(ISERROR(INDEX('Miljövärden urval för publ'!$A$2:$AD$475,MATCH($A150,'Miljövärden urval för publ'!$U$2:$U$476,0),2)),"",INDEX('Miljövärden urval för publ'!$A$2:$AD$475,MATCH($A150,'Miljövärden urval för publ'!$U$2:$U$476,0),2))</f>
        <v>Landskrona</v>
      </c>
      <c r="D150" s="45">
        <f>IF(ISERROR(VLOOKUP($C150,'Miljövärden urval för publ'!$B$2:$H$490,MATCH(D$4,'Miljövärden urval för publ'!$B$2:$H$2,0),FALSE)),"",VLOOKUP($C150,'Miljövärden urval för publ'!$B$2:$H$490,MATCH(D$4,'Miljövärden urval för publ'!$B$2:$H$2,0),FALSE))</f>
        <v>0.13797100000000001</v>
      </c>
      <c r="E150" s="45">
        <f>IF(ISERROR(VLOOKUP($C150,'Miljövärden urval för publ'!$B$2:$H$490,MATCH(E$4,'Miljövärden urval för publ'!$B$2:$H$2,0),FALSE)),"",VLOOKUP($C150,'Miljövärden urval för publ'!$B$2:$H$490,MATCH(E$4,'Miljövärden urval för publ'!$B$2:$H$2,0),FALSE))</f>
        <v>35.421900000000001</v>
      </c>
      <c r="F150" s="45">
        <f>IF(ISERROR(VLOOKUP($C150,'Miljövärden urval för publ'!$B$2:$H$490,MATCH(F$4,'Miljövärden urval för publ'!$B$2:$H$2,0),FALSE)),"",VLOOKUP($C150,'Miljövärden urval för publ'!$B$2:$H$490,MATCH(F$4,'Miljövärden urval för publ'!$B$2:$H$2,0),FALSE))</f>
        <v>7.2172299999999998</v>
      </c>
      <c r="G150" s="45">
        <f>IF(ISERROR(VLOOKUP($C150,'Miljövärden urval för publ'!$B$2:$H$490,MATCH(G$4,'Miljövärden urval för publ'!$B$2:$H$2,0),FALSE)),"",VLOOKUP($C150,'Miljövärden urval för publ'!$B$2:$H$490,MATCH(G$4,'Miljövärden urval för publ'!$B$2:$H$2,0),FALSE))</f>
        <v>2.4760999999999998E-2</v>
      </c>
    </row>
    <row r="151" spans="1:7" x14ac:dyDescent="0.25">
      <c r="A151" s="45">
        <v>148</v>
      </c>
      <c r="B151" s="45" t="str">
        <f>IF(ISERROR(INDEX('Miljövärden urval för publ'!$A$2:$AD$475,MATCH($A151,'Miljövärden urval för publ'!$U$2:$U$476,0),1)),"",INDEX('Miljövärden urval för publ'!$A$2:$AD$475,MATCH($A151,'Miljövärden urval för publ'!$U$2:$U$476,0),1))</f>
        <v>Lantmännen Agrovärme AB</v>
      </c>
      <c r="C151" s="45" t="str">
        <f>IF(ISERROR(INDEX('Miljövärden urval för publ'!$A$2:$AD$475,MATCH($A151,'Miljövärden urval för publ'!$U$2:$U$476,0),2)),"",INDEX('Miljövärden urval för publ'!$A$2:$AD$475,MATCH($A151,'Miljövärden urval för publ'!$U$2:$U$476,0),2))</f>
        <v>Bjärnum</v>
      </c>
      <c r="D151" s="45">
        <f>IF(ISERROR(VLOOKUP($C151,'Miljövärden urval för publ'!$B$2:$H$490,MATCH(D$4,'Miljövärden urval för publ'!$B$2:$H$2,0),FALSE)),"",VLOOKUP($C151,'Miljövärden urval för publ'!$B$2:$H$490,MATCH(D$4,'Miljövärden urval för publ'!$B$2:$H$2,0),FALSE))</f>
        <v>0.35679899999999998</v>
      </c>
      <c r="E151" s="45">
        <f>IF(ISERROR(VLOOKUP($C151,'Miljövärden urval för publ'!$B$2:$H$490,MATCH(E$4,'Miljövärden urval för publ'!$B$2:$H$2,0),FALSE)),"",VLOOKUP($C151,'Miljövärden urval för publ'!$B$2:$H$490,MATCH(E$4,'Miljövärden urval för publ'!$B$2:$H$2,0),FALSE))</f>
        <v>58.024799999999999</v>
      </c>
      <c r="F151" s="45">
        <f>IF(ISERROR(VLOOKUP($C151,'Miljövärden urval för publ'!$B$2:$H$490,MATCH(F$4,'Miljövärden urval för publ'!$B$2:$H$2,0),FALSE)),"",VLOOKUP($C151,'Miljövärden urval för publ'!$B$2:$H$490,MATCH(F$4,'Miljövärden urval för publ'!$B$2:$H$2,0),FALSE))</f>
        <v>17.194199999999999</v>
      </c>
      <c r="G151" s="45">
        <f>IF(ISERROR(VLOOKUP($C151,'Miljövärden urval för publ'!$B$2:$H$490,MATCH(G$4,'Miljövärden urval för publ'!$B$2:$H$2,0),FALSE)),"",VLOOKUP($C151,'Miljövärden urval för publ'!$B$2:$H$490,MATCH(G$4,'Miljövärden urval för publ'!$B$2:$H$2,0),FALSE))</f>
        <v>0.14352899999999999</v>
      </c>
    </row>
    <row r="152" spans="1:7" x14ac:dyDescent="0.25">
      <c r="A152" s="45">
        <v>149</v>
      </c>
      <c r="B152" s="45" t="str">
        <f>IF(ISERROR(INDEX('Miljövärden urval för publ'!$A$2:$AD$475,MATCH($A152,'Miljövärden urval för publ'!$U$2:$U$476,0),1)),"",INDEX('Miljövärden urval för publ'!$A$2:$AD$475,MATCH($A152,'Miljövärden urval för publ'!$U$2:$U$476,0),1))</f>
        <v>Lantmännen Agrovärme AB</v>
      </c>
      <c r="C152" s="45" t="str">
        <f>IF(ISERROR(INDEX('Miljövärden urval för publ'!$A$2:$AD$475,MATCH($A152,'Miljövärden urval för publ'!$U$2:$U$476,0),2)),"",INDEX('Miljövärden urval för publ'!$A$2:$AD$475,MATCH($A152,'Miljövärden urval för publ'!$U$2:$U$476,0),2))</f>
        <v>Ed</v>
      </c>
      <c r="D152" s="45">
        <f>IF(ISERROR(VLOOKUP($C152,'Miljövärden urval för publ'!$B$2:$H$490,MATCH(D$4,'Miljövärden urval för publ'!$B$2:$H$2,0),FALSE)),"",VLOOKUP($C152,'Miljövärden urval för publ'!$B$2:$H$490,MATCH(D$4,'Miljövärden urval för publ'!$B$2:$H$2,0),FALSE))</f>
        <v>0.14111799999999999</v>
      </c>
      <c r="E152" s="45">
        <f>IF(ISERROR(VLOOKUP($C152,'Miljövärden urval för publ'!$B$2:$H$490,MATCH(E$4,'Miljövärden urval för publ'!$B$2:$H$2,0),FALSE)),"",VLOOKUP($C152,'Miljövärden urval för publ'!$B$2:$H$490,MATCH(E$4,'Miljövärden urval för publ'!$B$2:$H$2,0),FALSE))</f>
        <v>30.946300000000001</v>
      </c>
      <c r="F152" s="45">
        <f>IF(ISERROR(VLOOKUP($C152,'Miljövärden urval för publ'!$B$2:$H$490,MATCH(F$4,'Miljövärden urval för publ'!$B$2:$H$2,0),FALSE)),"",VLOOKUP($C152,'Miljövärden urval för publ'!$B$2:$H$490,MATCH(F$4,'Miljövärden urval för publ'!$B$2:$H$2,0),FALSE))</f>
        <v>10.038</v>
      </c>
      <c r="G152" s="45">
        <f>IF(ISERROR(VLOOKUP($C152,'Miljövärden urval för publ'!$B$2:$H$490,MATCH(G$4,'Miljövärden urval för publ'!$B$2:$H$2,0),FALSE)),"",VLOOKUP($C152,'Miljövärden urval för publ'!$B$2:$H$490,MATCH(G$4,'Miljövärden urval för publ'!$B$2:$H$2,0),FALSE))</f>
        <v>4.4133199999999997E-2</v>
      </c>
    </row>
    <row r="153" spans="1:7" x14ac:dyDescent="0.25">
      <c r="A153" s="45">
        <v>150</v>
      </c>
      <c r="B153" s="45" t="str">
        <f>IF(ISERROR(INDEX('Miljövärden urval för publ'!$A$2:$AD$475,MATCH($A153,'Miljövärden urval för publ'!$U$2:$U$476,0),1)),"",INDEX('Miljövärden urval för publ'!$A$2:$AD$475,MATCH($A153,'Miljövärden urval för publ'!$U$2:$U$476,0),1))</f>
        <v>Lantmännen Agrovärme AB</v>
      </c>
      <c r="C153" s="45" t="str">
        <f>IF(ISERROR(INDEX('Miljövärden urval för publ'!$A$2:$AD$475,MATCH($A153,'Miljövärden urval för publ'!$U$2:$U$476,0),2)),"",INDEX('Miljövärden urval för publ'!$A$2:$AD$475,MATCH($A153,'Miljövärden urval för publ'!$U$2:$U$476,0),2))</f>
        <v>Grästorp</v>
      </c>
      <c r="D153" s="45">
        <f>IF(ISERROR(VLOOKUP($C153,'Miljövärden urval för publ'!$B$2:$H$490,MATCH(D$4,'Miljövärden urval för publ'!$B$2:$H$2,0),FALSE)),"",VLOOKUP($C153,'Miljövärden urval för publ'!$B$2:$H$490,MATCH(D$4,'Miljövärden urval för publ'!$B$2:$H$2,0),FALSE))</f>
        <v>0.47649999999999998</v>
      </c>
      <c r="E153" s="45">
        <f>IF(ISERROR(VLOOKUP($C153,'Miljövärden urval för publ'!$B$2:$H$490,MATCH(E$4,'Miljövärden urval för publ'!$B$2:$H$2,0),FALSE)),"",VLOOKUP($C153,'Miljövärden urval för publ'!$B$2:$H$490,MATCH(E$4,'Miljövärden urval för publ'!$B$2:$H$2,0),FALSE))</f>
        <v>24.047799999999999</v>
      </c>
      <c r="F153" s="45">
        <f>IF(ISERROR(VLOOKUP($C153,'Miljövärden urval för publ'!$B$2:$H$490,MATCH(F$4,'Miljövärden urval för publ'!$B$2:$H$2,0),FALSE)),"",VLOOKUP($C153,'Miljövärden urval för publ'!$B$2:$H$490,MATCH(F$4,'Miljövärden urval för publ'!$B$2:$H$2,0),FALSE))</f>
        <v>16.942499999999999</v>
      </c>
      <c r="G153" s="45">
        <f>IF(ISERROR(VLOOKUP($C153,'Miljövärden urval för publ'!$B$2:$H$490,MATCH(G$4,'Miljövärden urval för publ'!$B$2:$H$2,0),FALSE)),"",VLOOKUP($C153,'Miljövärden urval för publ'!$B$2:$H$490,MATCH(G$4,'Miljövärden urval för publ'!$B$2:$H$2,0),FALSE))</f>
        <v>2.64595E-2</v>
      </c>
    </row>
    <row r="154" spans="1:7" x14ac:dyDescent="0.25">
      <c r="A154" s="45">
        <v>151</v>
      </c>
      <c r="B154" s="45" t="str">
        <f>IF(ISERROR(INDEX('Miljövärden urval för publ'!$A$2:$AD$475,MATCH($A154,'Miljövärden urval för publ'!$U$2:$U$476,0),1)),"",INDEX('Miljövärden urval för publ'!$A$2:$AD$475,MATCH($A154,'Miljövärden urval för publ'!$U$2:$U$476,0),1))</f>
        <v>Lantmännen Agrovärme AB</v>
      </c>
      <c r="C154" s="45" t="str">
        <f>IF(ISERROR(INDEX('Miljövärden urval för publ'!$A$2:$AD$475,MATCH($A154,'Miljövärden urval för publ'!$U$2:$U$476,0),2)),"",INDEX('Miljövärden urval för publ'!$A$2:$AD$475,MATCH($A154,'Miljövärden urval för publ'!$U$2:$U$476,0),2))</f>
        <v>Horred</v>
      </c>
      <c r="D154" s="45">
        <f>IF(ISERROR(VLOOKUP($C154,'Miljövärden urval för publ'!$B$2:$H$490,MATCH(D$4,'Miljövärden urval för publ'!$B$2:$H$2,0),FALSE)),"",VLOOKUP($C154,'Miljövärden urval för publ'!$B$2:$H$490,MATCH(D$4,'Miljövärden urval för publ'!$B$2:$H$2,0),FALSE))</f>
        <v>0.63095199999999996</v>
      </c>
      <c r="E154" s="45">
        <f>IF(ISERROR(VLOOKUP($C154,'Miljövärden urval för publ'!$B$2:$H$490,MATCH(E$4,'Miljövärden urval för publ'!$B$2:$H$2,0),FALSE)),"",VLOOKUP($C154,'Miljövärden urval för publ'!$B$2:$H$490,MATCH(E$4,'Miljövärden urval för publ'!$B$2:$H$2,0),FALSE))</f>
        <v>121.916</v>
      </c>
      <c r="F154" s="45">
        <f>IF(ISERROR(VLOOKUP($C154,'Miljövärden urval för publ'!$B$2:$H$490,MATCH(F$4,'Miljövärden urval för publ'!$B$2:$H$2,0),FALSE)),"",VLOOKUP($C154,'Miljövärden urval för publ'!$B$2:$H$490,MATCH(F$4,'Miljövärden urval för publ'!$B$2:$H$2,0),FALSE))</f>
        <v>22.902200000000001</v>
      </c>
      <c r="G154" s="45">
        <f>IF(ISERROR(VLOOKUP($C154,'Miljövärden urval för publ'!$B$2:$H$490,MATCH(G$4,'Miljövärden urval för publ'!$B$2:$H$2,0),FALSE)),"",VLOOKUP($C154,'Miljövärden urval för publ'!$B$2:$H$490,MATCH(G$4,'Miljövärden urval för publ'!$B$2:$H$2,0),FALSE))</f>
        <v>0.26736700000000002</v>
      </c>
    </row>
    <row r="155" spans="1:7" x14ac:dyDescent="0.25">
      <c r="A155" s="45">
        <v>152</v>
      </c>
      <c r="B155" s="45" t="str">
        <f>IF(ISERROR(INDEX('Miljövärden urval för publ'!$A$2:$AD$475,MATCH($A155,'Miljövärden urval för publ'!$U$2:$U$476,0),1)),"",INDEX('Miljövärden urval för publ'!$A$2:$AD$475,MATCH($A155,'Miljövärden urval för publ'!$U$2:$U$476,0),1))</f>
        <v>Lantmännen Agrovärme AB</v>
      </c>
      <c r="C155" s="45" t="str">
        <f>IF(ISERROR(INDEX('Miljövärden urval för publ'!$A$2:$AD$475,MATCH($A155,'Miljövärden urval för publ'!$U$2:$U$476,0),2)),"",INDEX('Miljövärden urval för publ'!$A$2:$AD$475,MATCH($A155,'Miljövärden urval för publ'!$U$2:$U$476,0),2))</f>
        <v>Kvänum</v>
      </c>
      <c r="D155" s="45">
        <f>IF(ISERROR(VLOOKUP($C155,'Miljövärden urval för publ'!$B$2:$H$490,MATCH(D$4,'Miljövärden urval för publ'!$B$2:$H$2,0),FALSE)),"",VLOOKUP($C155,'Miljövärden urval för publ'!$B$2:$H$490,MATCH(D$4,'Miljövärden urval för publ'!$B$2:$H$2,0),FALSE))</f>
        <v>0.93937599999999999</v>
      </c>
      <c r="E155" s="45">
        <f>IF(ISERROR(VLOOKUP($C155,'Miljövärden urval för publ'!$B$2:$H$490,MATCH(E$4,'Miljövärden urval för publ'!$B$2:$H$2,0),FALSE)),"",VLOOKUP($C155,'Miljövärden urval för publ'!$B$2:$H$490,MATCH(E$4,'Miljövärden urval för publ'!$B$2:$H$2,0),FALSE))</f>
        <v>16.001300000000001</v>
      </c>
      <c r="F155" s="45">
        <f>IF(ISERROR(VLOOKUP($C155,'Miljövärden urval för publ'!$B$2:$H$490,MATCH(F$4,'Miljövärden urval för publ'!$B$2:$H$2,0),FALSE)),"",VLOOKUP($C155,'Miljövärden urval för publ'!$B$2:$H$490,MATCH(F$4,'Miljövärden urval för publ'!$B$2:$H$2,0),FALSE))</f>
        <v>26.4682</v>
      </c>
      <c r="G155" s="45">
        <f>IF(ISERROR(VLOOKUP($C155,'Miljövärden urval för publ'!$B$2:$H$490,MATCH(G$4,'Miljövärden urval för publ'!$B$2:$H$2,0),FALSE)),"",VLOOKUP($C155,'Miljövärden urval för publ'!$B$2:$H$490,MATCH(G$4,'Miljövärden urval för publ'!$B$2:$H$2,0),FALSE))</f>
        <v>7.7479200000000002E-3</v>
      </c>
    </row>
    <row r="156" spans="1:7" x14ac:dyDescent="0.25">
      <c r="A156" s="45">
        <v>153</v>
      </c>
      <c r="B156" s="45" t="str">
        <f>IF(ISERROR(INDEX('Miljövärden urval för publ'!$A$2:$AD$475,MATCH($A156,'Miljövärden urval för publ'!$U$2:$U$476,0),1)),"",INDEX('Miljövärden urval för publ'!$A$2:$AD$475,MATCH($A156,'Miljövärden urval för publ'!$U$2:$U$476,0),1))</f>
        <v>Lantmännen Agrovärme AB</v>
      </c>
      <c r="C156" s="45" t="str">
        <f>IF(ISERROR(INDEX('Miljövärden urval för publ'!$A$2:$AD$475,MATCH($A156,'Miljövärden urval för publ'!$U$2:$U$476,0),2)),"",INDEX('Miljövärden urval för publ'!$A$2:$AD$475,MATCH($A156,'Miljövärden urval för publ'!$U$2:$U$476,0),2))</f>
        <v>Skurup</v>
      </c>
      <c r="D156" s="45">
        <f>IF(ISERROR(VLOOKUP($C156,'Miljövärden urval för publ'!$B$2:$H$490,MATCH(D$4,'Miljövärden urval för publ'!$B$2:$H$2,0),FALSE)),"",VLOOKUP($C156,'Miljövärden urval för publ'!$B$2:$H$490,MATCH(D$4,'Miljövärden urval för publ'!$B$2:$H$2,0),FALSE))</f>
        <v>1.05888</v>
      </c>
      <c r="E156" s="45">
        <f>IF(ISERROR(VLOOKUP($C156,'Miljövärden urval för publ'!$B$2:$H$490,MATCH(E$4,'Miljövärden urval för publ'!$B$2:$H$2,0),FALSE)),"",VLOOKUP($C156,'Miljövärden urval för publ'!$B$2:$H$490,MATCH(E$4,'Miljövärden urval för publ'!$B$2:$H$2,0),FALSE))</f>
        <v>17.676600000000001</v>
      </c>
      <c r="F156" s="45">
        <f>IF(ISERROR(VLOOKUP($C156,'Miljövärden urval för publ'!$B$2:$H$490,MATCH(F$4,'Miljövärden urval för publ'!$B$2:$H$2,0),FALSE)),"",VLOOKUP($C156,'Miljövärden urval för publ'!$B$2:$H$490,MATCH(F$4,'Miljövärden urval för publ'!$B$2:$H$2,0),FALSE))</f>
        <v>30.4407</v>
      </c>
      <c r="G156" s="45">
        <f>IF(ISERROR(VLOOKUP($C156,'Miljövärden urval för publ'!$B$2:$H$490,MATCH(G$4,'Miljövärden urval för publ'!$B$2:$H$2,0),FALSE)),"",VLOOKUP($C156,'Miljövärden urval för publ'!$B$2:$H$490,MATCH(G$4,'Miljövärden urval för publ'!$B$2:$H$2,0),FALSE))</f>
        <v>1.22232E-2</v>
      </c>
    </row>
    <row r="157" spans="1:7" x14ac:dyDescent="0.25">
      <c r="A157" s="45">
        <v>154</v>
      </c>
      <c r="B157" s="45" t="str">
        <f>IF(ISERROR(INDEX('Miljövärden urval för publ'!$A$2:$AD$475,MATCH($A157,'Miljövärden urval för publ'!$U$2:$U$476,0),1)),"",INDEX('Miljövärden urval för publ'!$A$2:$AD$475,MATCH($A157,'Miljövärden urval för publ'!$U$2:$U$476,0),1))</f>
        <v>Lantmännen Agrovärme AB</v>
      </c>
      <c r="C157" s="45" t="str">
        <f>IF(ISERROR(INDEX('Miljövärden urval för publ'!$A$2:$AD$475,MATCH($A157,'Miljövärden urval för publ'!$U$2:$U$476,0),2)),"",INDEX('Miljövärden urval för publ'!$A$2:$AD$475,MATCH($A157,'Miljövärden urval för publ'!$U$2:$U$476,0),2))</f>
        <v>Ödeshög</v>
      </c>
      <c r="D157" s="45">
        <f>IF(ISERROR(VLOOKUP($C157,'Miljövärden urval för publ'!$B$2:$H$490,MATCH(D$4,'Miljövärden urval för publ'!$B$2:$H$2,0),FALSE)),"",VLOOKUP($C157,'Miljövärden urval för publ'!$B$2:$H$490,MATCH(D$4,'Miljövärden urval för publ'!$B$2:$H$2,0),FALSE))</f>
        <v>0.100213</v>
      </c>
      <c r="E157" s="45">
        <f>IF(ISERROR(VLOOKUP($C157,'Miljövärden urval för publ'!$B$2:$H$490,MATCH(E$4,'Miljövärden urval för publ'!$B$2:$H$2,0),FALSE)),"",VLOOKUP($C157,'Miljövärden urval för publ'!$B$2:$H$490,MATCH(E$4,'Miljövärden urval för publ'!$B$2:$H$2,0),FALSE))</f>
        <v>20.692399999999999</v>
      </c>
      <c r="F157" s="45">
        <f>IF(ISERROR(VLOOKUP($C157,'Miljövärden urval för publ'!$B$2:$H$490,MATCH(F$4,'Miljövärden urval för publ'!$B$2:$H$2,0),FALSE)),"",VLOOKUP($C157,'Miljövärden urval för publ'!$B$2:$H$490,MATCH(F$4,'Miljövärden urval för publ'!$B$2:$H$2,0),FALSE))</f>
        <v>8.9460200000000007</v>
      </c>
      <c r="G157" s="45">
        <f>IF(ISERROR(VLOOKUP($C157,'Miljövärden urval för publ'!$B$2:$H$490,MATCH(G$4,'Miljövärden urval för publ'!$B$2:$H$2,0),FALSE)),"",VLOOKUP($C157,'Miljövärden urval för publ'!$B$2:$H$490,MATCH(G$4,'Miljövärden urval för publ'!$B$2:$H$2,0),FALSE))</f>
        <v>1.7800900000000001E-2</v>
      </c>
    </row>
    <row r="158" spans="1:7" x14ac:dyDescent="0.25">
      <c r="A158" s="45">
        <v>155</v>
      </c>
      <c r="B158" s="45" t="str">
        <f>IF(ISERROR(INDEX('Miljövärden urval för publ'!$A$2:$AD$475,MATCH($A158,'Miljövärden urval för publ'!$U$2:$U$476,0),1)),"",INDEX('Miljövärden urval för publ'!$A$2:$AD$475,MATCH($A158,'Miljövärden urval för publ'!$U$2:$U$476,0),1))</f>
        <v>Lantmännen Agrovärme AB</v>
      </c>
      <c r="C158" s="45" t="str">
        <f>IF(ISERROR(INDEX('Miljövärden urval för publ'!$A$2:$AD$475,MATCH($A158,'Miljövärden urval för publ'!$U$2:$U$476,0),2)),"",INDEX('Miljövärden urval för publ'!$A$2:$AD$475,MATCH($A158,'Miljövärden urval för publ'!$U$2:$U$476,0),2))</f>
        <v>Örsundsbro</v>
      </c>
      <c r="D158" s="45">
        <f>IF(ISERROR(VLOOKUP($C158,'Miljövärden urval för publ'!$B$2:$H$490,MATCH(D$4,'Miljövärden urval för publ'!$B$2:$H$2,0),FALSE)),"",VLOOKUP($C158,'Miljövärden urval för publ'!$B$2:$H$490,MATCH(D$4,'Miljövärden urval för publ'!$B$2:$H$2,0),FALSE))</f>
        <v>0.105686</v>
      </c>
      <c r="E158" s="45">
        <f>IF(ISERROR(VLOOKUP($C158,'Miljövärden urval för publ'!$B$2:$H$490,MATCH(E$4,'Miljövärden urval för publ'!$B$2:$H$2,0),FALSE)),"",VLOOKUP($C158,'Miljövärden urval för publ'!$B$2:$H$490,MATCH(E$4,'Miljövärden urval för publ'!$B$2:$H$2,0),FALSE))</f>
        <v>20.5791</v>
      </c>
      <c r="F158" s="45">
        <f>IF(ISERROR(VLOOKUP($C158,'Miljövärden urval för publ'!$B$2:$H$490,MATCH(F$4,'Miljövärden urval för publ'!$B$2:$H$2,0),FALSE)),"",VLOOKUP($C158,'Miljövärden urval för publ'!$B$2:$H$490,MATCH(F$4,'Miljövärden urval för publ'!$B$2:$H$2,0),FALSE))</f>
        <v>9.1992799999999999</v>
      </c>
      <c r="G158" s="45">
        <f>IF(ISERROR(VLOOKUP($C158,'Miljövärden urval för publ'!$B$2:$H$490,MATCH(G$4,'Miljövärden urval för publ'!$B$2:$H$2,0),FALSE)),"",VLOOKUP($C158,'Miljövärden urval för publ'!$B$2:$H$490,MATCH(G$4,'Miljövärden urval för publ'!$B$2:$H$2,0),FALSE))</f>
        <v>1.26719E-2</v>
      </c>
    </row>
    <row r="159" spans="1:7" x14ac:dyDescent="0.25">
      <c r="A159" s="45">
        <v>156</v>
      </c>
      <c r="B159" s="45" t="str">
        <f>IF(ISERROR(INDEX('Miljövärden urval för publ'!$A$2:$AD$475,MATCH($A159,'Miljövärden urval för publ'!$U$2:$U$476,0),1)),"",INDEX('Miljövärden urval för publ'!$A$2:$AD$475,MATCH($A159,'Miljövärden urval för publ'!$U$2:$U$476,0),1))</f>
        <v>Laxå Värme AB</v>
      </c>
      <c r="C159" s="45" t="str">
        <f>IF(ISERROR(INDEX('Miljövärden urval för publ'!$A$2:$AD$475,MATCH($A159,'Miljövärden urval för publ'!$U$2:$U$476,0),2)),"",INDEX('Miljövärden urval för publ'!$A$2:$AD$475,MATCH($A159,'Miljövärden urval för publ'!$U$2:$U$476,0),2))</f>
        <v>Laxå</v>
      </c>
      <c r="D159" s="45">
        <f>IF(ISERROR(VLOOKUP($C159,'Miljövärden urval för publ'!$B$2:$H$490,MATCH(D$4,'Miljövärden urval för publ'!$B$2:$H$2,0),FALSE)),"",VLOOKUP($C159,'Miljövärden urval för publ'!$B$2:$H$490,MATCH(D$4,'Miljövärden urval för publ'!$B$2:$H$2,0),FALSE))</f>
        <v>0.21285299999999999</v>
      </c>
      <c r="E159" s="45">
        <f>IF(ISERROR(VLOOKUP($C159,'Miljövärden urval för publ'!$B$2:$H$490,MATCH(E$4,'Miljövärden urval för publ'!$B$2:$H$2,0),FALSE)),"",VLOOKUP($C159,'Miljövärden urval för publ'!$B$2:$H$490,MATCH(E$4,'Miljövärden urval för publ'!$B$2:$H$2,0),FALSE))</f>
        <v>22.041499999999999</v>
      </c>
      <c r="F159" s="45">
        <f>IF(ISERROR(VLOOKUP($C159,'Miljövärden urval för publ'!$B$2:$H$490,MATCH(F$4,'Miljövärden urval för publ'!$B$2:$H$2,0),FALSE)),"",VLOOKUP($C159,'Miljövärden urval för publ'!$B$2:$H$490,MATCH(F$4,'Miljövärden urval för publ'!$B$2:$H$2,0),FALSE))</f>
        <v>16.8139</v>
      </c>
      <c r="G159" s="45">
        <f>IF(ISERROR(VLOOKUP($C159,'Miljövärden urval för publ'!$B$2:$H$490,MATCH(G$4,'Miljövärden urval för publ'!$B$2:$H$2,0),FALSE)),"",VLOOKUP($C159,'Miljövärden urval för publ'!$B$2:$H$490,MATCH(G$4,'Miljövärden urval för publ'!$B$2:$H$2,0),FALSE))</f>
        <v>3.6231899999999997E-2</v>
      </c>
    </row>
    <row r="160" spans="1:7" x14ac:dyDescent="0.25">
      <c r="A160" s="45">
        <v>157</v>
      </c>
      <c r="B160" s="45" t="str">
        <f>IF(ISERROR(INDEX('Miljövärden urval för publ'!$A$2:$AD$475,MATCH($A160,'Miljövärden urval för publ'!$U$2:$U$476,0),1)),"",INDEX('Miljövärden urval för publ'!$A$2:$AD$475,MATCH($A160,'Miljövärden urval för publ'!$U$2:$U$476,0),1))</f>
        <v>Lerum Fjärrvärme AB</v>
      </c>
      <c r="C160" s="45" t="str">
        <f>IF(ISERROR(INDEX('Miljövärden urval för publ'!$A$2:$AD$475,MATCH($A160,'Miljövärden urval för publ'!$U$2:$U$476,0),2)),"",INDEX('Miljövärden urval för publ'!$A$2:$AD$475,MATCH($A160,'Miljövärden urval för publ'!$U$2:$U$476,0),2))</f>
        <v>Floda</v>
      </c>
      <c r="D160" s="45">
        <f>IF(ISERROR(VLOOKUP($C160,'Miljövärden urval för publ'!$B$2:$H$490,MATCH(D$4,'Miljövärden urval för publ'!$B$2:$H$2,0),FALSE)),"",VLOOKUP($C160,'Miljövärden urval för publ'!$B$2:$H$490,MATCH(D$4,'Miljövärden urval för publ'!$B$2:$H$2,0),FALSE))</f>
        <v>0.13508200000000001</v>
      </c>
      <c r="E160" s="45">
        <f>IF(ISERROR(VLOOKUP($C160,'Miljövärden urval för publ'!$B$2:$H$490,MATCH(E$4,'Miljövärden urval för publ'!$B$2:$H$2,0),FALSE)),"",VLOOKUP($C160,'Miljövärden urval för publ'!$B$2:$H$490,MATCH(E$4,'Miljövärden urval för publ'!$B$2:$H$2,0),FALSE))</f>
        <v>26.4482</v>
      </c>
      <c r="F160" s="45">
        <f>IF(ISERROR(VLOOKUP($C160,'Miljövärden urval för publ'!$B$2:$H$490,MATCH(F$4,'Miljövärden urval för publ'!$B$2:$H$2,0),FALSE)),"",VLOOKUP($C160,'Miljövärden urval för publ'!$B$2:$H$490,MATCH(F$4,'Miljövärden urval för publ'!$B$2:$H$2,0),FALSE))</f>
        <v>9.4515899999999995</v>
      </c>
      <c r="G160" s="45">
        <f>IF(ISERROR(VLOOKUP($C160,'Miljövärden urval för publ'!$B$2:$H$490,MATCH(G$4,'Miljövärden urval för publ'!$B$2:$H$2,0),FALSE)),"",VLOOKUP($C160,'Miljövärden urval för publ'!$B$2:$H$490,MATCH(G$4,'Miljövärden urval för publ'!$B$2:$H$2,0),FALSE))</f>
        <v>2.7338500000000002E-2</v>
      </c>
    </row>
    <row r="161" spans="1:7" x14ac:dyDescent="0.25">
      <c r="A161" s="45">
        <v>158</v>
      </c>
      <c r="B161" s="45" t="str">
        <f>IF(ISERROR(INDEX('Miljövärden urval för publ'!$A$2:$AD$475,MATCH($A161,'Miljövärden urval för publ'!$U$2:$U$476,0),1)),"",INDEX('Miljövärden urval för publ'!$A$2:$AD$475,MATCH($A161,'Miljövärden urval för publ'!$U$2:$U$476,0),1))</f>
        <v>Lerum Fjärrvärme AB</v>
      </c>
      <c r="C161" s="45" t="str">
        <f>IF(ISERROR(INDEX('Miljövärden urval för publ'!$A$2:$AD$475,MATCH($A161,'Miljövärden urval för publ'!$U$2:$U$476,0),2)),"",INDEX('Miljövärden urval för publ'!$A$2:$AD$475,MATCH($A161,'Miljövärden urval för publ'!$U$2:$U$476,0),2))</f>
        <v>Gråbo</v>
      </c>
      <c r="D161" s="45">
        <f>IF(ISERROR(VLOOKUP($C161,'Miljövärden urval för publ'!$B$2:$H$490,MATCH(D$4,'Miljövärden urval för publ'!$B$2:$H$2,0),FALSE)),"",VLOOKUP($C161,'Miljövärden urval för publ'!$B$2:$H$490,MATCH(D$4,'Miljövärden urval för publ'!$B$2:$H$2,0),FALSE))</f>
        <v>0.174896</v>
      </c>
      <c r="E161" s="45">
        <f>IF(ISERROR(VLOOKUP($C161,'Miljövärden urval för publ'!$B$2:$H$490,MATCH(E$4,'Miljövärden urval för publ'!$B$2:$H$2,0),FALSE)),"",VLOOKUP($C161,'Miljövärden urval för publ'!$B$2:$H$490,MATCH(E$4,'Miljövärden urval för publ'!$B$2:$H$2,0),FALSE))</f>
        <v>15.7483</v>
      </c>
      <c r="F161" s="45">
        <f>IF(ISERROR(VLOOKUP($C161,'Miljövärden urval för publ'!$B$2:$H$490,MATCH(F$4,'Miljövärden urval för publ'!$B$2:$H$2,0),FALSE)),"",VLOOKUP($C161,'Miljövärden urval för publ'!$B$2:$H$490,MATCH(F$4,'Miljövärden urval för publ'!$B$2:$H$2,0),FALSE))</f>
        <v>17.052</v>
      </c>
      <c r="G161" s="45">
        <f>IF(ISERROR(VLOOKUP($C161,'Miljövärden urval för publ'!$B$2:$H$490,MATCH(G$4,'Miljövärden urval för publ'!$B$2:$H$2,0),FALSE)),"",VLOOKUP($C161,'Miljövärden urval för publ'!$B$2:$H$490,MATCH(G$4,'Miljövärden urval för publ'!$B$2:$H$2,0),FALSE))</f>
        <v>2.3904399999999999E-2</v>
      </c>
    </row>
    <row r="162" spans="1:7" x14ac:dyDescent="0.25">
      <c r="A162" s="45">
        <v>159</v>
      </c>
      <c r="B162" s="45" t="str">
        <f>IF(ISERROR(INDEX('Miljövärden urval för publ'!$A$2:$AD$475,MATCH($A162,'Miljövärden urval för publ'!$U$2:$U$476,0),1)),"",INDEX('Miljövärden urval för publ'!$A$2:$AD$475,MATCH($A162,'Miljövärden urval för publ'!$U$2:$U$476,0),1))</f>
        <v>Lerum Fjärrvärme AB</v>
      </c>
      <c r="C162" s="45" t="str">
        <f>IF(ISERROR(INDEX('Miljövärden urval för publ'!$A$2:$AD$475,MATCH($A162,'Miljövärden urval för publ'!$U$2:$U$476,0),2)),"",INDEX('Miljövärden urval för publ'!$A$2:$AD$475,MATCH($A162,'Miljövärden urval för publ'!$U$2:$U$476,0),2))</f>
        <v>Lerum</v>
      </c>
      <c r="D162" s="45">
        <f>IF(ISERROR(VLOOKUP($C162,'Miljövärden urval för publ'!$B$2:$H$490,MATCH(D$4,'Miljövärden urval för publ'!$B$2:$H$2,0),FALSE)),"",VLOOKUP($C162,'Miljövärden urval för publ'!$B$2:$H$490,MATCH(D$4,'Miljövärden urval för publ'!$B$2:$H$2,0),FALSE))</f>
        <v>0.16223299999999999</v>
      </c>
      <c r="E162" s="45">
        <f>IF(ISERROR(VLOOKUP($C162,'Miljövärden urval för publ'!$B$2:$H$490,MATCH(E$4,'Miljövärden urval för publ'!$B$2:$H$2,0),FALSE)),"",VLOOKUP($C162,'Miljövärden urval för publ'!$B$2:$H$490,MATCH(E$4,'Miljövärden urval för publ'!$B$2:$H$2,0),FALSE))</f>
        <v>28.933900000000001</v>
      </c>
      <c r="F162" s="45">
        <f>IF(ISERROR(VLOOKUP($C162,'Miljövärden urval för publ'!$B$2:$H$490,MATCH(F$4,'Miljövärden urval för publ'!$B$2:$H$2,0),FALSE)),"",VLOOKUP($C162,'Miljövärden urval för publ'!$B$2:$H$490,MATCH(F$4,'Miljövärden urval för publ'!$B$2:$H$2,0),FALSE))</f>
        <v>12.551299999999999</v>
      </c>
      <c r="G162" s="45">
        <f>IF(ISERROR(VLOOKUP($C162,'Miljövärden urval för publ'!$B$2:$H$490,MATCH(G$4,'Miljövärden urval för publ'!$B$2:$H$2,0),FALSE)),"",VLOOKUP($C162,'Miljövärden urval för publ'!$B$2:$H$490,MATCH(G$4,'Miljövärden urval för publ'!$B$2:$H$2,0),FALSE))</f>
        <v>7.8534000000000007E-2</v>
      </c>
    </row>
    <row r="163" spans="1:7" x14ac:dyDescent="0.25">
      <c r="A163" s="45">
        <v>160</v>
      </c>
      <c r="B163" s="45" t="str">
        <f>IF(ISERROR(INDEX('Miljövärden urval för publ'!$A$2:$AD$475,MATCH($A163,'Miljövärden urval för publ'!$U$2:$U$476,0),1)),"",INDEX('Miljövärden urval för publ'!$A$2:$AD$475,MATCH($A163,'Miljövärden urval för publ'!$U$2:$U$476,0),1))</f>
        <v>Lerum Fjärrvärme AB</v>
      </c>
      <c r="C163" s="45" t="str">
        <f>IF(ISERROR(INDEX('Miljövärden urval för publ'!$A$2:$AD$475,MATCH($A163,'Miljövärden urval för publ'!$U$2:$U$476,0),2)),"",INDEX('Miljövärden urval för publ'!$A$2:$AD$475,MATCH($A163,'Miljövärden urval för publ'!$U$2:$U$476,0),2))</f>
        <v>Stenkullen</v>
      </c>
      <c r="D163" s="45">
        <f>IF(ISERROR(VLOOKUP($C163,'Miljövärden urval för publ'!$B$2:$H$490,MATCH(D$4,'Miljövärden urval för publ'!$B$2:$H$2,0),FALSE)),"",VLOOKUP($C163,'Miljövärden urval för publ'!$B$2:$H$490,MATCH(D$4,'Miljövärden urval för publ'!$B$2:$H$2,0),FALSE))</f>
        <v>0.11655</v>
      </c>
      <c r="E163" s="45">
        <f>IF(ISERROR(VLOOKUP($C163,'Miljövärden urval för publ'!$B$2:$H$490,MATCH(E$4,'Miljövärden urval för publ'!$B$2:$H$2,0),FALSE)),"",VLOOKUP($C163,'Miljövärden urval för publ'!$B$2:$H$490,MATCH(E$4,'Miljövärden urval för publ'!$B$2:$H$2,0),FALSE))</f>
        <v>12.4458</v>
      </c>
      <c r="F163" s="45">
        <f>IF(ISERROR(VLOOKUP($C163,'Miljövärden urval för publ'!$B$2:$H$490,MATCH(F$4,'Miljövärden urval för publ'!$B$2:$H$2,0),FALSE)),"",VLOOKUP($C163,'Miljövärden urval för publ'!$B$2:$H$490,MATCH(F$4,'Miljövärden urval för publ'!$B$2:$H$2,0),FALSE))</f>
        <v>10.389900000000001</v>
      </c>
      <c r="G163" s="45">
        <f>IF(ISERROR(VLOOKUP($C163,'Miljövärden urval för publ'!$B$2:$H$490,MATCH(G$4,'Miljövärden urval för publ'!$B$2:$H$2,0),FALSE)),"",VLOOKUP($C163,'Miljövärden urval för publ'!$B$2:$H$490,MATCH(G$4,'Miljövärden urval för publ'!$B$2:$H$2,0),FALSE))</f>
        <v>3.8095200000000003E-2</v>
      </c>
    </row>
    <row r="164" spans="1:7" x14ac:dyDescent="0.25">
      <c r="A164" s="45">
        <v>161</v>
      </c>
      <c r="B164" s="45" t="str">
        <f>IF(ISERROR(INDEX('Miljövärden urval för publ'!$A$2:$AD$475,MATCH($A164,'Miljövärden urval för publ'!$U$2:$U$476,0),1)),"",INDEX('Miljövärden urval för publ'!$A$2:$AD$475,MATCH($A164,'Miljövärden urval för publ'!$U$2:$U$476,0),1))</f>
        <v>LEVA i Lysekil AB</v>
      </c>
      <c r="C164" s="45" t="str">
        <f>IF(ISERROR(INDEX('Miljövärden urval för publ'!$A$2:$AD$475,MATCH($A164,'Miljövärden urval för publ'!$U$2:$U$476,0),2)),"",INDEX('Miljövärden urval för publ'!$A$2:$AD$475,MATCH($A164,'Miljövärden urval för publ'!$U$2:$U$476,0),2))</f>
        <v>Lysekil</v>
      </c>
      <c r="D164" s="45">
        <f>IF(ISERROR(VLOOKUP($C164,'Miljövärden urval för publ'!$B$2:$H$490,MATCH(D$4,'Miljövärden urval för publ'!$B$2:$H$2,0),FALSE)),"",VLOOKUP($C164,'Miljövärden urval för publ'!$B$2:$H$490,MATCH(D$4,'Miljövärden urval för publ'!$B$2:$H$2,0),FALSE))</f>
        <v>0.33010099999999998</v>
      </c>
      <c r="E164" s="45">
        <f>IF(ISERROR(VLOOKUP($C164,'Miljövärden urval för publ'!$B$2:$H$490,MATCH(E$4,'Miljövärden urval för publ'!$B$2:$H$2,0),FALSE)),"",VLOOKUP($C164,'Miljövärden urval för publ'!$B$2:$H$490,MATCH(E$4,'Miljövärden urval för publ'!$B$2:$H$2,0),FALSE))</f>
        <v>71.670699999999997</v>
      </c>
      <c r="F164" s="45">
        <f>IF(ISERROR(VLOOKUP($C164,'Miljövärden urval för publ'!$B$2:$H$490,MATCH(F$4,'Miljövärden urval för publ'!$B$2:$H$2,0),FALSE)),"",VLOOKUP($C164,'Miljövärden urval för publ'!$B$2:$H$490,MATCH(F$4,'Miljövärden urval för publ'!$B$2:$H$2,0),FALSE))</f>
        <v>5.0579099999999997</v>
      </c>
      <c r="G164" s="45">
        <f>IF(ISERROR(VLOOKUP($C164,'Miljövärden urval för publ'!$B$2:$H$490,MATCH(G$4,'Miljövärden urval för publ'!$B$2:$H$2,0),FALSE)),"",VLOOKUP($C164,'Miljövärden urval för publ'!$B$2:$H$490,MATCH(G$4,'Miljövärden urval för publ'!$B$2:$H$2,0),FALSE))</f>
        <v>0.19631699999999999</v>
      </c>
    </row>
    <row r="165" spans="1:7" x14ac:dyDescent="0.25">
      <c r="A165" s="45">
        <v>162</v>
      </c>
      <c r="B165" s="45" t="str">
        <f>IF(ISERROR(INDEX('Miljövärden urval för publ'!$A$2:$AD$475,MATCH($A165,'Miljövärden urval för publ'!$U$2:$U$476,0),1)),"",INDEX('Miljövärden urval för publ'!$A$2:$AD$475,MATCH($A165,'Miljövärden urval för publ'!$U$2:$U$476,0),1))</f>
        <v>Lidköpings Värmeverk AB</v>
      </c>
      <c r="C165" s="45" t="str">
        <f>IF(ISERROR(INDEX('Miljövärden urval för publ'!$A$2:$AD$475,MATCH($A165,'Miljövärden urval för publ'!$U$2:$U$476,0),2)),"",INDEX('Miljövärden urval för publ'!$A$2:$AD$475,MATCH($A165,'Miljövärden urval för publ'!$U$2:$U$476,0),2))</f>
        <v>Lidköping</v>
      </c>
      <c r="D165" s="45">
        <f>IF(ISERROR(VLOOKUP($C165,'Miljövärden urval för publ'!$B$2:$H$490,MATCH(D$4,'Miljövärden urval för publ'!$B$2:$H$2,0),FALSE)),"",VLOOKUP($C165,'Miljövärden urval för publ'!$B$2:$H$490,MATCH(D$4,'Miljövärden urval för publ'!$B$2:$H$2,0),FALSE))</f>
        <v>0.16261100000000001</v>
      </c>
      <c r="E165" s="45">
        <f>IF(ISERROR(VLOOKUP($C165,'Miljövärden urval för publ'!$B$2:$H$490,MATCH(E$4,'Miljövärden urval för publ'!$B$2:$H$2,0),FALSE)),"",VLOOKUP($C165,'Miljövärden urval för publ'!$B$2:$H$490,MATCH(E$4,'Miljövärden urval för publ'!$B$2:$H$2,0),FALSE))</f>
        <v>123.086</v>
      </c>
      <c r="F165" s="45">
        <f>IF(ISERROR(VLOOKUP($C165,'Miljövärden urval för publ'!$B$2:$H$490,MATCH(F$4,'Miljövärden urval för publ'!$B$2:$H$2,0),FALSE)),"",VLOOKUP($C165,'Miljövärden urval för publ'!$B$2:$H$490,MATCH(F$4,'Miljövärden urval för publ'!$B$2:$H$2,0),FALSE))</f>
        <v>4.7803100000000001</v>
      </c>
      <c r="G165" s="45">
        <f>IF(ISERROR(VLOOKUP($C165,'Miljövärden urval för publ'!$B$2:$H$490,MATCH(G$4,'Miljövärden urval för publ'!$B$2:$H$2,0),FALSE)),"",VLOOKUP($C165,'Miljövärden urval för publ'!$B$2:$H$490,MATCH(G$4,'Miljövärden urval för publ'!$B$2:$H$2,0),FALSE))</f>
        <v>2.86252E-2</v>
      </c>
    </row>
    <row r="166" spans="1:7" x14ac:dyDescent="0.25">
      <c r="A166" s="45">
        <v>163</v>
      </c>
      <c r="B166" s="45" t="str">
        <f>IF(ISERROR(INDEX('Miljövärden urval för publ'!$A$2:$AD$475,MATCH($A166,'Miljövärden urval för publ'!$U$2:$U$476,0),1)),"",INDEX('Miljövärden urval för publ'!$A$2:$AD$475,MATCH($A166,'Miljövärden urval för publ'!$U$2:$U$476,0),1))</f>
        <v>Lilla Edets Fjärrvärme AB</v>
      </c>
      <c r="C166" s="45" t="str">
        <f>IF(ISERROR(INDEX('Miljövärden urval för publ'!$A$2:$AD$475,MATCH($A166,'Miljövärden urval för publ'!$U$2:$U$476,0),2)),"",INDEX('Miljövärden urval för publ'!$A$2:$AD$475,MATCH($A166,'Miljövärden urval för publ'!$U$2:$U$476,0),2))</f>
        <v>Lilla Edet</v>
      </c>
      <c r="D166" s="45">
        <f>IF(ISERROR(VLOOKUP($C166,'Miljövärden urval för publ'!$B$2:$H$490,MATCH(D$4,'Miljövärden urval för publ'!$B$2:$H$2,0),FALSE)),"",VLOOKUP($C166,'Miljövärden urval för publ'!$B$2:$H$490,MATCH(D$4,'Miljövärden urval för publ'!$B$2:$H$2,0),FALSE))</f>
        <v>0.145875</v>
      </c>
      <c r="E166" s="45">
        <f>IF(ISERROR(VLOOKUP($C166,'Miljövärden urval för publ'!$B$2:$H$490,MATCH(E$4,'Miljövärden urval för publ'!$B$2:$H$2,0),FALSE)),"",VLOOKUP($C166,'Miljövärden urval för publ'!$B$2:$H$490,MATCH(E$4,'Miljövärden urval för publ'!$B$2:$H$2,0),FALSE))</f>
        <v>29.085999999999999</v>
      </c>
      <c r="F166" s="45">
        <f>IF(ISERROR(VLOOKUP($C166,'Miljövärden urval för publ'!$B$2:$H$490,MATCH(F$4,'Miljövärden urval för publ'!$B$2:$H$2,0),FALSE)),"",VLOOKUP($C166,'Miljövärden urval för publ'!$B$2:$H$490,MATCH(F$4,'Miljövärden urval för publ'!$B$2:$H$2,0),FALSE))</f>
        <v>9.7207100000000004</v>
      </c>
      <c r="G166" s="45">
        <f>IF(ISERROR(VLOOKUP($C166,'Miljövärden urval för publ'!$B$2:$H$490,MATCH(G$4,'Miljövärden urval för publ'!$B$2:$H$2,0),FALSE)),"",VLOOKUP($C166,'Miljövärden urval för publ'!$B$2:$H$490,MATCH(G$4,'Miljövärden urval för publ'!$B$2:$H$2,0),FALSE))</f>
        <v>3.3912100000000001E-2</v>
      </c>
    </row>
    <row r="167" spans="1:7" x14ac:dyDescent="0.25">
      <c r="A167" s="45">
        <v>164</v>
      </c>
      <c r="B167" s="45" t="str">
        <f>IF(ISERROR(INDEX('Miljövärden urval för publ'!$A$2:$AD$475,MATCH($A167,'Miljövärden urval för publ'!$U$2:$U$476,0),1)),"",INDEX('Miljövärden urval för publ'!$A$2:$AD$475,MATCH($A167,'Miljövärden urval för publ'!$U$2:$U$476,0),1))</f>
        <v>Linde Energi AB</v>
      </c>
      <c r="C167" s="45" t="str">
        <f>IF(ISERROR(INDEX('Miljövärden urval för publ'!$A$2:$AD$475,MATCH($A167,'Miljövärden urval för publ'!$U$2:$U$476,0),2)),"",INDEX('Miljövärden urval för publ'!$A$2:$AD$475,MATCH($A167,'Miljövärden urval för publ'!$U$2:$U$476,0),2))</f>
        <v>Frövi</v>
      </c>
      <c r="D167" s="45">
        <f>IF(ISERROR(VLOOKUP($C167,'Miljövärden urval för publ'!$B$2:$H$490,MATCH(D$4,'Miljövärden urval för publ'!$B$2:$H$2,0),FALSE)),"",VLOOKUP($C167,'Miljövärden urval för publ'!$B$2:$H$490,MATCH(D$4,'Miljövärden urval för publ'!$B$2:$H$2,0),FALSE))</f>
        <v>7.99647E-2</v>
      </c>
      <c r="E167" s="45">
        <f>IF(ISERROR(VLOOKUP($C167,'Miljövärden urval för publ'!$B$2:$H$490,MATCH(E$4,'Miljövärden urval för publ'!$B$2:$H$2,0),FALSE)),"",VLOOKUP($C167,'Miljövärden urval för publ'!$B$2:$H$490,MATCH(E$4,'Miljövärden urval för publ'!$B$2:$H$2,0),FALSE))</f>
        <v>11.8682</v>
      </c>
      <c r="F167" s="45">
        <f>IF(ISERROR(VLOOKUP($C167,'Miljövärden urval för publ'!$B$2:$H$490,MATCH(F$4,'Miljövärden urval för publ'!$B$2:$H$2,0),FALSE)),"",VLOOKUP($C167,'Miljövärden urval för publ'!$B$2:$H$490,MATCH(F$4,'Miljövärden urval för publ'!$B$2:$H$2,0),FALSE))</f>
        <v>1.4925600000000001</v>
      </c>
      <c r="G167" s="45">
        <f>IF(ISERROR(VLOOKUP($C167,'Miljövärden urval för publ'!$B$2:$H$490,MATCH(G$4,'Miljövärden urval för publ'!$B$2:$H$2,0),FALSE)),"",VLOOKUP($C167,'Miljövärden urval för publ'!$B$2:$H$490,MATCH(G$4,'Miljövärden urval för publ'!$B$2:$H$2,0),FALSE))</f>
        <v>3.1185600000000001E-2</v>
      </c>
    </row>
    <row r="168" spans="1:7" x14ac:dyDescent="0.25">
      <c r="A168" s="45">
        <v>165</v>
      </c>
      <c r="B168" s="45" t="str">
        <f>IF(ISERROR(INDEX('Miljövärden urval för publ'!$A$2:$AD$475,MATCH($A168,'Miljövärden urval för publ'!$U$2:$U$476,0),1)),"",INDEX('Miljövärden urval för publ'!$A$2:$AD$475,MATCH($A168,'Miljövärden urval för publ'!$U$2:$U$476,0),1))</f>
        <v>Linde Energi AB</v>
      </c>
      <c r="C168" s="45" t="str">
        <f>IF(ISERROR(INDEX('Miljövärden urval för publ'!$A$2:$AD$475,MATCH($A168,'Miljövärden urval för publ'!$U$2:$U$476,0),2)),"",INDEX('Miljövärden urval för publ'!$A$2:$AD$475,MATCH($A168,'Miljövärden urval för publ'!$U$2:$U$476,0),2))</f>
        <v>Lindesberg</v>
      </c>
      <c r="D168" s="45">
        <f>IF(ISERROR(VLOOKUP($C168,'Miljövärden urval för publ'!$B$2:$H$490,MATCH(D$4,'Miljövärden urval för publ'!$B$2:$H$2,0),FALSE)),"",VLOOKUP($C168,'Miljövärden urval för publ'!$B$2:$H$490,MATCH(D$4,'Miljövärden urval för publ'!$B$2:$H$2,0),FALSE))</f>
        <v>0.225323</v>
      </c>
      <c r="E168" s="45">
        <f>IF(ISERROR(VLOOKUP($C168,'Miljövärden urval för publ'!$B$2:$H$490,MATCH(E$4,'Miljövärden urval för publ'!$B$2:$H$2,0),FALSE)),"",VLOOKUP($C168,'Miljövärden urval för publ'!$B$2:$H$490,MATCH(E$4,'Miljövärden urval för publ'!$B$2:$H$2,0),FALSE))</f>
        <v>27.120699999999999</v>
      </c>
      <c r="F168" s="45">
        <f>IF(ISERROR(VLOOKUP($C168,'Miljövärden urval för publ'!$B$2:$H$490,MATCH(F$4,'Miljövärden urval för publ'!$B$2:$H$2,0),FALSE)),"",VLOOKUP($C168,'Miljövärden urval för publ'!$B$2:$H$490,MATCH(F$4,'Miljövärden urval för publ'!$B$2:$H$2,0),FALSE))</f>
        <v>4.3770499999999997</v>
      </c>
      <c r="G168" s="45">
        <f>IF(ISERROR(VLOOKUP($C168,'Miljövärden urval för publ'!$B$2:$H$490,MATCH(G$4,'Miljövärden urval för publ'!$B$2:$H$2,0),FALSE)),"",VLOOKUP($C168,'Miljövärden urval för publ'!$B$2:$H$490,MATCH(G$4,'Miljövärden urval för publ'!$B$2:$H$2,0),FALSE))</f>
        <v>7.6047199999999995E-2</v>
      </c>
    </row>
    <row r="169" spans="1:7" x14ac:dyDescent="0.25">
      <c r="A169" s="45">
        <v>166</v>
      </c>
      <c r="B169" s="45" t="str">
        <f>IF(ISERROR(INDEX('Miljövärden urval för publ'!$A$2:$AD$475,MATCH($A169,'Miljövärden urval för publ'!$U$2:$U$476,0),1)),"",INDEX('Miljövärden urval för publ'!$A$2:$AD$475,MATCH($A169,'Miljövärden urval för publ'!$U$2:$U$476,0),1))</f>
        <v>Linde Energi AB</v>
      </c>
      <c r="C169" s="45" t="str">
        <f>IF(ISERROR(INDEX('Miljövärden urval för publ'!$A$2:$AD$475,MATCH($A169,'Miljövärden urval för publ'!$U$2:$U$476,0),2)),"",INDEX('Miljövärden urval för publ'!$A$2:$AD$475,MATCH($A169,'Miljövärden urval för publ'!$U$2:$U$476,0),2))</f>
        <v>Vedevåg</v>
      </c>
      <c r="D169" s="45">
        <f>IF(ISERROR(VLOOKUP($C169,'Miljövärden urval för publ'!$B$2:$H$490,MATCH(D$4,'Miljövärden urval för publ'!$B$2:$H$2,0),FALSE)),"",VLOOKUP($C169,'Miljövärden urval för publ'!$B$2:$H$490,MATCH(D$4,'Miljövärden urval för publ'!$B$2:$H$2,0),FALSE))</f>
        <v>0.26826699999999998</v>
      </c>
      <c r="E169" s="45">
        <f>IF(ISERROR(VLOOKUP($C169,'Miljövärden urval för publ'!$B$2:$H$490,MATCH(E$4,'Miljövärden urval för publ'!$B$2:$H$2,0),FALSE)),"",VLOOKUP($C169,'Miljövärden urval för publ'!$B$2:$H$490,MATCH(E$4,'Miljövärden urval för publ'!$B$2:$H$2,0),FALSE))</f>
        <v>38.620399999999997</v>
      </c>
      <c r="F169" s="45">
        <f>IF(ISERROR(VLOOKUP($C169,'Miljövärden urval för publ'!$B$2:$H$490,MATCH(F$4,'Miljövärden urval för publ'!$B$2:$H$2,0),FALSE)),"",VLOOKUP($C169,'Miljövärden urval för publ'!$B$2:$H$490,MATCH(F$4,'Miljövärden urval för publ'!$B$2:$H$2,0),FALSE))</f>
        <v>5.4456699999999998</v>
      </c>
      <c r="G169" s="45">
        <f>IF(ISERROR(VLOOKUP($C169,'Miljövärden urval för publ'!$B$2:$H$490,MATCH(G$4,'Miljövärden urval för publ'!$B$2:$H$2,0),FALSE)),"",VLOOKUP($C169,'Miljövärden urval för publ'!$B$2:$H$490,MATCH(G$4,'Miljövärden urval för publ'!$B$2:$H$2,0),FALSE))</f>
        <v>0.107852</v>
      </c>
    </row>
    <row r="170" spans="1:7" x14ac:dyDescent="0.25">
      <c r="A170" s="45">
        <v>167</v>
      </c>
      <c r="B170" s="45" t="str">
        <f>IF(ISERROR(INDEX('Miljövärden urval för publ'!$A$2:$AD$475,MATCH($A170,'Miljövärden urval för publ'!$U$2:$U$476,0),1)),"",INDEX('Miljövärden urval för publ'!$A$2:$AD$475,MATCH($A170,'Miljövärden urval för publ'!$U$2:$U$476,0),1))</f>
        <v>Ljungby Energi AB</v>
      </c>
      <c r="C170" s="45" t="str">
        <f>IF(ISERROR(INDEX('Miljövärden urval för publ'!$A$2:$AD$475,MATCH($A170,'Miljövärden urval för publ'!$U$2:$U$476,0),2)),"",INDEX('Miljövärden urval för publ'!$A$2:$AD$475,MATCH($A170,'Miljövärden urval för publ'!$U$2:$U$476,0),2))</f>
        <v>Ljungby</v>
      </c>
      <c r="D170" s="45">
        <f>IF(ISERROR(VLOOKUP($C170,'Miljövärden urval för publ'!$B$2:$H$490,MATCH(D$4,'Miljövärden urval för publ'!$B$2:$H$2,0),FALSE)),"",VLOOKUP($C170,'Miljövärden urval för publ'!$B$2:$H$490,MATCH(D$4,'Miljövärden urval för publ'!$B$2:$H$2,0),FALSE))</f>
        <v>0.387243</v>
      </c>
      <c r="E170" s="45">
        <f>IF(ISERROR(VLOOKUP($C170,'Miljövärden urval för publ'!$B$2:$H$490,MATCH(E$4,'Miljövärden urval för publ'!$B$2:$H$2,0),FALSE)),"",VLOOKUP($C170,'Miljövärden urval för publ'!$B$2:$H$490,MATCH(E$4,'Miljövärden urval för publ'!$B$2:$H$2,0),FALSE))</f>
        <v>180.684</v>
      </c>
      <c r="F170" s="45">
        <f>IF(ISERROR(VLOOKUP($C170,'Miljövärden urval för publ'!$B$2:$H$490,MATCH(F$4,'Miljövärden urval för publ'!$B$2:$H$2,0),FALSE)),"",VLOOKUP($C170,'Miljövärden urval för publ'!$B$2:$H$490,MATCH(F$4,'Miljövärden urval för publ'!$B$2:$H$2,0),FALSE))</f>
        <v>13.7515</v>
      </c>
      <c r="G170" s="45">
        <f>IF(ISERROR(VLOOKUP($C170,'Miljövärden urval för publ'!$B$2:$H$490,MATCH(G$4,'Miljövärden urval för publ'!$B$2:$H$2,0),FALSE)),"",VLOOKUP($C170,'Miljövärden urval för publ'!$B$2:$H$490,MATCH(G$4,'Miljövärden urval för publ'!$B$2:$H$2,0),FALSE))</f>
        <v>2.73441E-2</v>
      </c>
    </row>
    <row r="171" spans="1:7" x14ac:dyDescent="0.25">
      <c r="A171" s="45">
        <v>168</v>
      </c>
      <c r="B171" s="45" t="str">
        <f>IF(ISERROR(INDEX('Miljövärden urval för publ'!$A$2:$AD$475,MATCH($A171,'Miljövärden urval för publ'!$U$2:$U$476,0),1)),"",INDEX('Miljövärden urval för publ'!$A$2:$AD$475,MATCH($A171,'Miljövärden urval för publ'!$U$2:$U$476,0),1))</f>
        <v>Ljusdal Energi AB</v>
      </c>
      <c r="C171" s="45" t="str">
        <f>IF(ISERROR(INDEX('Miljövärden urval för publ'!$A$2:$AD$475,MATCH($A171,'Miljövärden urval för publ'!$U$2:$U$476,0),2)),"",INDEX('Miljövärden urval för publ'!$A$2:$AD$475,MATCH($A171,'Miljövärden urval för publ'!$U$2:$U$476,0),2))</f>
        <v>Färila</v>
      </c>
      <c r="D171" s="45">
        <f>IF(ISERROR(VLOOKUP($C171,'Miljövärden urval för publ'!$B$2:$H$490,MATCH(D$4,'Miljövärden urval för publ'!$B$2:$H$2,0),FALSE)),"",VLOOKUP($C171,'Miljövärden urval för publ'!$B$2:$H$490,MATCH(D$4,'Miljövärden urval för publ'!$B$2:$H$2,0),FALSE))</f>
        <v>0.112661</v>
      </c>
      <c r="E171" s="45">
        <f>IF(ISERROR(VLOOKUP($C171,'Miljövärden urval för publ'!$B$2:$H$490,MATCH(E$4,'Miljövärden urval för publ'!$B$2:$H$2,0),FALSE)),"",VLOOKUP($C171,'Miljövärden urval för publ'!$B$2:$H$490,MATCH(E$4,'Miljövärden urval för publ'!$B$2:$H$2,0),FALSE))</f>
        <v>16.536000000000001</v>
      </c>
      <c r="F171" s="45">
        <f>IF(ISERROR(VLOOKUP($C171,'Miljövärden urval för publ'!$B$2:$H$490,MATCH(F$4,'Miljövärden urval för publ'!$B$2:$H$2,0),FALSE)),"",VLOOKUP($C171,'Miljövärden urval för publ'!$B$2:$H$490,MATCH(F$4,'Miljövärden urval för publ'!$B$2:$H$2,0),FALSE))</f>
        <v>12.4468</v>
      </c>
      <c r="G171" s="45">
        <f>IF(ISERROR(VLOOKUP($C171,'Miljövärden urval för publ'!$B$2:$H$490,MATCH(G$4,'Miljövärden urval för publ'!$B$2:$H$2,0),FALSE)),"",VLOOKUP($C171,'Miljövärden urval för publ'!$B$2:$H$490,MATCH(G$4,'Miljövärden urval för publ'!$B$2:$H$2,0),FALSE))</f>
        <v>1.2335499999999999E-2</v>
      </c>
    </row>
    <row r="172" spans="1:7" x14ac:dyDescent="0.25">
      <c r="A172" s="45">
        <v>169</v>
      </c>
      <c r="B172" s="45" t="str">
        <f>IF(ISERROR(INDEX('Miljövärden urval för publ'!$A$2:$AD$475,MATCH($A172,'Miljövärden urval för publ'!$U$2:$U$476,0),1)),"",INDEX('Miljövärden urval för publ'!$A$2:$AD$475,MATCH($A172,'Miljövärden urval för publ'!$U$2:$U$476,0),1))</f>
        <v>Ljusdal Energi AB</v>
      </c>
      <c r="C172" s="45" t="str">
        <f>IF(ISERROR(INDEX('Miljövärden urval för publ'!$A$2:$AD$475,MATCH($A172,'Miljövärden urval för publ'!$U$2:$U$476,0),2)),"",INDEX('Miljövärden urval för publ'!$A$2:$AD$475,MATCH($A172,'Miljövärden urval för publ'!$U$2:$U$476,0),2))</f>
        <v>Järvsö</v>
      </c>
      <c r="D172" s="45">
        <f>IF(ISERROR(VLOOKUP($C172,'Miljövärden urval för publ'!$B$2:$H$490,MATCH(D$4,'Miljövärden urval för publ'!$B$2:$H$2,0),FALSE)),"",VLOOKUP($C172,'Miljövärden urval för publ'!$B$2:$H$490,MATCH(D$4,'Miljövärden urval för publ'!$B$2:$H$2,0),FALSE))</f>
        <v>0.16792299999999999</v>
      </c>
      <c r="E172" s="45">
        <f>IF(ISERROR(VLOOKUP($C172,'Miljövärden urval för publ'!$B$2:$H$490,MATCH(E$4,'Miljövärden urval för publ'!$B$2:$H$2,0),FALSE)),"",VLOOKUP($C172,'Miljövärden urval för publ'!$B$2:$H$490,MATCH(E$4,'Miljövärden urval för publ'!$B$2:$H$2,0),FALSE))</f>
        <v>35.119799999999998</v>
      </c>
      <c r="F172" s="45">
        <f>IF(ISERROR(VLOOKUP($C172,'Miljövärden urval för publ'!$B$2:$H$490,MATCH(F$4,'Miljövärden urval för publ'!$B$2:$H$2,0),FALSE)),"",VLOOKUP($C172,'Miljövärden urval för publ'!$B$2:$H$490,MATCH(F$4,'Miljövärden urval för publ'!$B$2:$H$2,0),FALSE))</f>
        <v>9.2587499999999991</v>
      </c>
      <c r="G172" s="45">
        <f>IF(ISERROR(VLOOKUP($C172,'Miljövärden urval för publ'!$B$2:$H$490,MATCH(G$4,'Miljövärden urval för publ'!$B$2:$H$2,0),FALSE)),"",VLOOKUP($C172,'Miljövärden urval för publ'!$B$2:$H$490,MATCH(G$4,'Miljövärden urval för publ'!$B$2:$H$2,0),FALSE))</f>
        <v>7.2609499999999993E-2</v>
      </c>
    </row>
    <row r="173" spans="1:7" x14ac:dyDescent="0.25">
      <c r="A173" s="45">
        <v>170</v>
      </c>
      <c r="B173" s="45" t="str">
        <f>IF(ISERROR(INDEX('Miljövärden urval för publ'!$A$2:$AD$475,MATCH($A173,'Miljövärden urval för publ'!$U$2:$U$476,0),1)),"",INDEX('Miljövärden urval för publ'!$A$2:$AD$475,MATCH($A173,'Miljövärden urval för publ'!$U$2:$U$476,0),1))</f>
        <v>Ljusdal Energi AB</v>
      </c>
      <c r="C173" s="45" t="str">
        <f>IF(ISERROR(INDEX('Miljövärden urval för publ'!$A$2:$AD$475,MATCH($A173,'Miljövärden urval för publ'!$U$2:$U$476,0),2)),"",INDEX('Miljövärden urval för publ'!$A$2:$AD$475,MATCH($A173,'Miljövärden urval för publ'!$U$2:$U$476,0),2))</f>
        <v>Ljusdal</v>
      </c>
      <c r="D173" s="45">
        <f>IF(ISERROR(VLOOKUP($C173,'Miljövärden urval för publ'!$B$2:$H$490,MATCH(D$4,'Miljövärden urval för publ'!$B$2:$H$2,0),FALSE)),"",VLOOKUP($C173,'Miljövärden urval för publ'!$B$2:$H$490,MATCH(D$4,'Miljövärden urval för publ'!$B$2:$H$2,0),FALSE))</f>
        <v>0.16009200000000001</v>
      </c>
      <c r="E173" s="45">
        <f>IF(ISERROR(VLOOKUP($C173,'Miljövärden urval för publ'!$B$2:$H$490,MATCH(E$4,'Miljövärden urval för publ'!$B$2:$H$2,0),FALSE)),"",VLOOKUP($C173,'Miljövärden urval för publ'!$B$2:$H$490,MATCH(E$4,'Miljövärden urval för publ'!$B$2:$H$2,0),FALSE))</f>
        <v>31.9252</v>
      </c>
      <c r="F173" s="45">
        <f>IF(ISERROR(VLOOKUP($C173,'Miljövärden urval för publ'!$B$2:$H$490,MATCH(F$4,'Miljövärden urval för publ'!$B$2:$H$2,0),FALSE)),"",VLOOKUP($C173,'Miljövärden urval för publ'!$B$2:$H$490,MATCH(F$4,'Miljövärden urval för publ'!$B$2:$H$2,0),FALSE))</f>
        <v>10.4839</v>
      </c>
      <c r="G173" s="45">
        <f>IF(ISERROR(VLOOKUP($C173,'Miljövärden urval för publ'!$B$2:$H$490,MATCH(G$4,'Miljövärden urval för publ'!$B$2:$H$2,0),FALSE)),"",VLOOKUP($C173,'Miljövärden urval för publ'!$B$2:$H$490,MATCH(G$4,'Miljövärden urval för publ'!$B$2:$H$2,0),FALSE))</f>
        <v>5.45094E-2</v>
      </c>
    </row>
    <row r="174" spans="1:7" x14ac:dyDescent="0.25">
      <c r="A174" s="45">
        <v>171</v>
      </c>
      <c r="B174" s="45" t="str">
        <f>IF(ISERROR(INDEX('Miljövärden urval för publ'!$A$2:$AD$475,MATCH($A174,'Miljövärden urval för publ'!$U$2:$U$476,0),1)),"",INDEX('Miljövärden urval för publ'!$A$2:$AD$475,MATCH($A174,'Miljövärden urval för publ'!$U$2:$U$476,0),1))</f>
        <v>Luleå Energi AB</v>
      </c>
      <c r="C174" s="45" t="str">
        <f>IF(ISERROR(INDEX('Miljövärden urval för publ'!$A$2:$AD$475,MATCH($A174,'Miljövärden urval för publ'!$U$2:$U$476,0),2)),"",INDEX('Miljövärden urval för publ'!$A$2:$AD$475,MATCH($A174,'Miljövärden urval för publ'!$U$2:$U$476,0),2))</f>
        <v>Luleå</v>
      </c>
      <c r="D174" s="45">
        <f>IF(ISERROR(VLOOKUP($C174,'Miljövärden urval för publ'!$B$2:$H$490,MATCH(D$4,'Miljövärden urval för publ'!$B$2:$H$2,0),FALSE)),"",VLOOKUP($C174,'Miljövärden urval för publ'!$B$2:$H$490,MATCH(D$4,'Miljövärden urval för publ'!$B$2:$H$2,0),FALSE))</f>
        <v>8.3614999999999995E-2</v>
      </c>
      <c r="E174" s="45">
        <f>IF(ISERROR(VLOOKUP($C174,'Miljövärden urval för publ'!$B$2:$H$490,MATCH(E$4,'Miljövärden urval för publ'!$B$2:$H$2,0),FALSE)),"",VLOOKUP($C174,'Miljövärden urval för publ'!$B$2:$H$490,MATCH(E$4,'Miljövärden urval för publ'!$B$2:$H$2,0),FALSE))</f>
        <v>17.977499999999999</v>
      </c>
      <c r="F174" s="45">
        <f>IF(ISERROR(VLOOKUP($C174,'Miljövärden urval för publ'!$B$2:$H$490,MATCH(F$4,'Miljövärden urval för publ'!$B$2:$H$2,0),FALSE)),"",VLOOKUP($C174,'Miljövärden urval för publ'!$B$2:$H$490,MATCH(F$4,'Miljövärden urval för publ'!$B$2:$H$2,0),FALSE))</f>
        <v>1.9580900000000001</v>
      </c>
      <c r="G174" s="45">
        <f>IF(ISERROR(VLOOKUP($C174,'Miljövärden urval för publ'!$B$2:$H$490,MATCH(G$4,'Miljövärden urval för publ'!$B$2:$H$2,0),FALSE)),"",VLOOKUP($C174,'Miljövärden urval för publ'!$B$2:$H$490,MATCH(G$4,'Miljövärden urval för publ'!$B$2:$H$2,0),FALSE))</f>
        <v>5.3050600000000003E-2</v>
      </c>
    </row>
    <row r="175" spans="1:7" x14ac:dyDescent="0.25">
      <c r="A175" s="45">
        <v>172</v>
      </c>
      <c r="B175" s="45" t="str">
        <f>IF(ISERROR(INDEX('Miljövärden urval för publ'!$A$2:$AD$475,MATCH($A175,'Miljövärden urval för publ'!$U$2:$U$476,0),1)),"",INDEX('Miljövärden urval för publ'!$A$2:$AD$475,MATCH($A175,'Miljövärden urval för publ'!$U$2:$U$476,0),1))</f>
        <v>Luleå Energi AB</v>
      </c>
      <c r="C175" s="45" t="str">
        <f>IF(ISERROR(INDEX('Miljövärden urval för publ'!$A$2:$AD$475,MATCH($A175,'Miljövärden urval för publ'!$U$2:$U$476,0),2)),"",INDEX('Miljövärden urval för publ'!$A$2:$AD$475,MATCH($A175,'Miljövärden urval för publ'!$U$2:$U$476,0),2))</f>
        <v>Råneå</v>
      </c>
      <c r="D175" s="45">
        <f>IF(ISERROR(VLOOKUP($C175,'Miljövärden urval för publ'!$B$2:$H$490,MATCH(D$4,'Miljövärden urval för publ'!$B$2:$H$2,0),FALSE)),"",VLOOKUP($C175,'Miljövärden urval för publ'!$B$2:$H$490,MATCH(D$4,'Miljövärden urval för publ'!$B$2:$H$2,0),FALSE))</f>
        <v>0.13356799999999999</v>
      </c>
      <c r="E175" s="45">
        <f>IF(ISERROR(VLOOKUP($C175,'Miljövärden urval för publ'!$B$2:$H$490,MATCH(E$4,'Miljövärden urval för publ'!$B$2:$H$2,0),FALSE)),"",VLOOKUP($C175,'Miljövärden urval för publ'!$B$2:$H$490,MATCH(E$4,'Miljövärden urval för publ'!$B$2:$H$2,0),FALSE))</f>
        <v>16.992999999999999</v>
      </c>
      <c r="F175" s="45">
        <f>IF(ISERROR(VLOOKUP($C175,'Miljövärden urval för publ'!$B$2:$H$490,MATCH(F$4,'Miljövärden urval för publ'!$B$2:$H$2,0),FALSE)),"",VLOOKUP($C175,'Miljövärden urval för publ'!$B$2:$H$490,MATCH(F$4,'Miljövärden urval för publ'!$B$2:$H$2,0),FALSE))</f>
        <v>13.7735</v>
      </c>
      <c r="G175" s="45">
        <f>IF(ISERROR(VLOOKUP($C175,'Miljövärden urval för publ'!$B$2:$H$490,MATCH(G$4,'Miljövärden urval för publ'!$B$2:$H$2,0),FALSE)),"",VLOOKUP($C175,'Miljövärden urval för publ'!$B$2:$H$490,MATCH(G$4,'Miljövärden urval för publ'!$B$2:$H$2,0),FALSE))</f>
        <v>2.3997299999999999E-2</v>
      </c>
    </row>
    <row r="176" spans="1:7" x14ac:dyDescent="0.25">
      <c r="A176" s="45">
        <v>173</v>
      </c>
      <c r="B176" s="45" t="str">
        <f>IF(ISERROR(INDEX('Miljövärden urval för publ'!$A$2:$AD$475,MATCH($A176,'Miljövärden urval för publ'!$U$2:$U$476,0),1)),"",INDEX('Miljövärden urval för publ'!$A$2:$AD$475,MATCH($A176,'Miljövärden urval för publ'!$U$2:$U$476,0),1))</f>
        <v>Malung-Sälens kommun</v>
      </c>
      <c r="C176" s="45" t="str">
        <f>IF(ISERROR(INDEX('Miljövärden urval för publ'!$A$2:$AD$475,MATCH($A176,'Miljövärden urval för publ'!$U$2:$U$476,0),2)),"",INDEX('Miljövärden urval för publ'!$A$2:$AD$475,MATCH($A176,'Miljövärden urval för publ'!$U$2:$U$476,0),2))</f>
        <v>Malung</v>
      </c>
      <c r="D176" s="45">
        <f>IF(ISERROR(VLOOKUP($C176,'Miljövärden urval för publ'!$B$2:$H$490,MATCH(D$4,'Miljövärden urval för publ'!$B$2:$H$2,0),FALSE)),"",VLOOKUP($C176,'Miljövärden urval för publ'!$B$2:$H$490,MATCH(D$4,'Miljövärden urval för publ'!$B$2:$H$2,0),FALSE))</f>
        <v>8.8327600000000006E-2</v>
      </c>
      <c r="E176" s="45">
        <f>IF(ISERROR(VLOOKUP($C176,'Miljövärden urval för publ'!$B$2:$H$490,MATCH(E$4,'Miljövärden urval för publ'!$B$2:$H$2,0),FALSE)),"",VLOOKUP($C176,'Miljövärden urval för publ'!$B$2:$H$490,MATCH(E$4,'Miljövärden urval för publ'!$B$2:$H$2,0),FALSE))</f>
        <v>17.2666</v>
      </c>
      <c r="F176" s="45">
        <f>IF(ISERROR(VLOOKUP($C176,'Miljövärden urval för publ'!$B$2:$H$490,MATCH(F$4,'Miljövärden urval för publ'!$B$2:$H$2,0),FALSE)),"",VLOOKUP($C176,'Miljövärden urval för publ'!$B$2:$H$490,MATCH(F$4,'Miljövärden urval för publ'!$B$2:$H$2,0),FALSE))</f>
        <v>8.0742899999999995</v>
      </c>
      <c r="G176" s="45">
        <f>IF(ISERROR(VLOOKUP($C176,'Miljövärden urval för publ'!$B$2:$H$490,MATCH(G$4,'Miljövärden urval för publ'!$B$2:$H$2,0),FALSE)),"",VLOOKUP($C176,'Miljövärden urval för publ'!$B$2:$H$490,MATCH(G$4,'Miljövärden urval för publ'!$B$2:$H$2,0),FALSE))</f>
        <v>9.3688399999999998E-3</v>
      </c>
    </row>
    <row r="177" spans="1:7" x14ac:dyDescent="0.25">
      <c r="A177" s="45">
        <v>174</v>
      </c>
      <c r="B177" s="45" t="str">
        <f>IF(ISERROR(INDEX('Miljövärden urval för publ'!$A$2:$AD$475,MATCH($A177,'Miljövärden urval för publ'!$U$2:$U$476,0),1)),"",INDEX('Miljövärden urval för publ'!$A$2:$AD$475,MATCH($A177,'Miljövärden urval för publ'!$U$2:$U$476,0),1))</f>
        <v>Mark Kraftvärme AB</v>
      </c>
      <c r="C177" s="45" t="str">
        <f>IF(ISERROR(INDEX('Miljövärden urval för publ'!$A$2:$AD$475,MATCH($A177,'Miljövärden urval för publ'!$U$2:$U$476,0),2)),"",INDEX('Miljövärden urval för publ'!$A$2:$AD$475,MATCH($A177,'Miljövärden urval för publ'!$U$2:$U$476,0),2))</f>
        <v>Assbergs nätet</v>
      </c>
      <c r="D177" s="45">
        <f>IF(ISERROR(VLOOKUP($C177,'Miljövärden urval för publ'!$B$2:$H$490,MATCH(D$4,'Miljövärden urval för publ'!$B$2:$H$2,0),FALSE)),"",VLOOKUP($C177,'Miljövärden urval för publ'!$B$2:$H$490,MATCH(D$4,'Miljövärden urval för publ'!$B$2:$H$2,0),FALSE))</f>
        <v>5.0489899999999997E-2</v>
      </c>
      <c r="E177" s="45">
        <f>IF(ISERROR(VLOOKUP($C177,'Miljövärden urval för publ'!$B$2:$H$490,MATCH(E$4,'Miljövärden urval för publ'!$B$2:$H$2,0),FALSE)),"",VLOOKUP($C177,'Miljövärden urval för publ'!$B$2:$H$490,MATCH(E$4,'Miljövärden urval för publ'!$B$2:$H$2,0),FALSE))</f>
        <v>14.079499999999999</v>
      </c>
      <c r="F177" s="45">
        <f>IF(ISERROR(VLOOKUP($C177,'Miljövärden urval för publ'!$B$2:$H$490,MATCH(F$4,'Miljövärden urval för publ'!$B$2:$H$2,0),FALSE)),"",VLOOKUP($C177,'Miljövärden urval för publ'!$B$2:$H$490,MATCH(F$4,'Miljövärden urval för publ'!$B$2:$H$2,0),FALSE))</f>
        <v>8.92788</v>
      </c>
      <c r="G177" s="45">
        <f>IF(ISERROR(VLOOKUP($C177,'Miljövärden urval för publ'!$B$2:$H$490,MATCH(G$4,'Miljövärden urval för publ'!$B$2:$H$2,0),FALSE)),"",VLOOKUP($C177,'Miljövärden urval för publ'!$B$2:$H$490,MATCH(G$4,'Miljövärden urval för publ'!$B$2:$H$2,0),FALSE))</f>
        <v>8.0498700000000006E-3</v>
      </c>
    </row>
    <row r="178" spans="1:7" x14ac:dyDescent="0.25">
      <c r="A178" s="45">
        <v>175</v>
      </c>
      <c r="B178" s="45" t="str">
        <f>IF(ISERROR(INDEX('Miljövärden urval för publ'!$A$2:$AD$475,MATCH($A178,'Miljövärden urval för publ'!$U$2:$U$476,0),1)),"",INDEX('Miljövärden urval för publ'!$A$2:$AD$475,MATCH($A178,'Miljövärden urval för publ'!$U$2:$U$476,0),1))</f>
        <v>Mark Kraftvärme AB</v>
      </c>
      <c r="C178" s="45" t="str">
        <f>IF(ISERROR(INDEX('Miljövärden urval för publ'!$A$2:$AD$475,MATCH($A178,'Miljövärden urval för publ'!$U$2:$U$476,0),2)),"",INDEX('Miljövärden urval för publ'!$A$2:$AD$475,MATCH($A178,'Miljövärden urval för publ'!$U$2:$U$476,0),2))</f>
        <v>Fritsla</v>
      </c>
      <c r="D178" s="45">
        <f>IF(ISERROR(VLOOKUP($C178,'Miljövärden urval för publ'!$B$2:$H$490,MATCH(D$4,'Miljövärden urval för publ'!$B$2:$H$2,0),FALSE)),"",VLOOKUP($C178,'Miljövärden urval för publ'!$B$2:$H$490,MATCH(D$4,'Miljövärden urval för publ'!$B$2:$H$2,0),FALSE))</f>
        <v>0.17252799999999999</v>
      </c>
      <c r="E178" s="45">
        <f>IF(ISERROR(VLOOKUP($C178,'Miljövärden urval för publ'!$B$2:$H$490,MATCH(E$4,'Miljövärden urval för publ'!$B$2:$H$2,0),FALSE)),"",VLOOKUP($C178,'Miljövärden urval för publ'!$B$2:$H$490,MATCH(E$4,'Miljövärden urval för publ'!$B$2:$H$2,0),FALSE))</f>
        <v>15.3994</v>
      </c>
      <c r="F178" s="45">
        <f>IF(ISERROR(VLOOKUP($C178,'Miljövärden urval för publ'!$B$2:$H$490,MATCH(F$4,'Miljövärden urval för publ'!$B$2:$H$2,0),FALSE)),"",VLOOKUP($C178,'Miljövärden urval för publ'!$B$2:$H$490,MATCH(F$4,'Miljövärden urval för publ'!$B$2:$H$2,0),FALSE))</f>
        <v>17.125499999999999</v>
      </c>
      <c r="G178" s="45">
        <f>IF(ISERROR(VLOOKUP($C178,'Miljövärden urval för publ'!$B$2:$H$490,MATCH(G$4,'Miljövärden urval för publ'!$B$2:$H$2,0),FALSE)),"",VLOOKUP($C178,'Miljövärden urval för publ'!$B$2:$H$490,MATCH(G$4,'Miljövärden urval för publ'!$B$2:$H$2,0),FALSE))</f>
        <v>2.13806E-2</v>
      </c>
    </row>
    <row r="179" spans="1:7" x14ac:dyDescent="0.25">
      <c r="A179" s="45">
        <v>176</v>
      </c>
      <c r="B179" s="45" t="str">
        <f>IF(ISERROR(INDEX('Miljövärden urval för publ'!$A$2:$AD$475,MATCH($A179,'Miljövärden urval för publ'!$U$2:$U$476,0),1)),"",INDEX('Miljövärden urval för publ'!$A$2:$AD$475,MATCH($A179,'Miljövärden urval för publ'!$U$2:$U$476,0),1))</f>
        <v>Melleruds kommun</v>
      </c>
      <c r="C179" s="45" t="str">
        <f>IF(ISERROR(INDEX('Miljövärden urval för publ'!$A$2:$AD$475,MATCH($A179,'Miljövärden urval för publ'!$U$2:$U$476,0),2)),"",INDEX('Miljövärden urval för publ'!$A$2:$AD$475,MATCH($A179,'Miljövärden urval för publ'!$U$2:$U$476,0),2))</f>
        <v>Mellerud</v>
      </c>
      <c r="D179" s="45">
        <f>IF(ISERROR(VLOOKUP($C179,'Miljövärden urval för publ'!$B$2:$H$490,MATCH(D$4,'Miljövärden urval för publ'!$B$2:$H$2,0),FALSE)),"",VLOOKUP($C179,'Miljövärden urval för publ'!$B$2:$H$490,MATCH(D$4,'Miljövärden urval för publ'!$B$2:$H$2,0),FALSE))</f>
        <v>0.245951</v>
      </c>
      <c r="E179" s="45">
        <f>IF(ISERROR(VLOOKUP($C179,'Miljövärden urval för publ'!$B$2:$H$490,MATCH(E$4,'Miljövärden urval för publ'!$B$2:$H$2,0),FALSE)),"",VLOOKUP($C179,'Miljövärden urval för publ'!$B$2:$H$490,MATCH(E$4,'Miljövärden urval för publ'!$B$2:$H$2,0),FALSE))</f>
        <v>38.2102</v>
      </c>
      <c r="F179" s="45">
        <f>IF(ISERROR(VLOOKUP($C179,'Miljövärden urval för publ'!$B$2:$H$490,MATCH(F$4,'Miljövärden urval för publ'!$B$2:$H$2,0),FALSE)),"",VLOOKUP($C179,'Miljövärden urval för publ'!$B$2:$H$490,MATCH(F$4,'Miljövärden urval för publ'!$B$2:$H$2,0),FALSE))</f>
        <v>12.637499999999999</v>
      </c>
      <c r="G179" s="45">
        <f>IF(ISERROR(VLOOKUP($C179,'Miljövärden urval för publ'!$B$2:$H$490,MATCH(G$4,'Miljövärden urval för publ'!$B$2:$H$2,0),FALSE)),"",VLOOKUP($C179,'Miljövärden urval för publ'!$B$2:$H$490,MATCH(G$4,'Miljövärden urval för publ'!$B$2:$H$2,0),FALSE))</f>
        <v>8.9231000000000005E-2</v>
      </c>
    </row>
    <row r="180" spans="1:7" x14ac:dyDescent="0.25">
      <c r="A180" s="45">
        <v>177</v>
      </c>
      <c r="B180" s="45" t="str">
        <f>IF(ISERROR(INDEX('Miljövärden urval för publ'!$A$2:$AD$475,MATCH($A180,'Miljövärden urval för publ'!$U$2:$U$476,0),1)),"",INDEX('Miljövärden urval för publ'!$A$2:$AD$475,MATCH($A180,'Miljövärden urval för publ'!$U$2:$U$476,0),1))</f>
        <v>Mjölby-Svartådalen Energi AB</v>
      </c>
      <c r="C180" s="45" t="str">
        <f>IF(ISERROR(INDEX('Miljövärden urval för publ'!$A$2:$AD$475,MATCH($A180,'Miljövärden urval för publ'!$U$2:$U$476,0),2)),"",INDEX('Miljövärden urval för publ'!$A$2:$AD$475,MATCH($A180,'Miljövärden urval för publ'!$U$2:$U$476,0),2))</f>
        <v>Mjölby-skänninge</v>
      </c>
      <c r="D180" s="45">
        <f>IF(ISERROR(VLOOKUP($C180,'Miljövärden urval för publ'!$B$2:$H$490,MATCH(D$4,'Miljövärden urval för publ'!$B$2:$H$2,0),FALSE)),"",VLOOKUP($C180,'Miljövärden urval för publ'!$B$2:$H$490,MATCH(D$4,'Miljövärden urval för publ'!$B$2:$H$2,0),FALSE))</f>
        <v>0.26316400000000001</v>
      </c>
      <c r="E180" s="45">
        <f>IF(ISERROR(VLOOKUP($C180,'Miljövärden urval för publ'!$B$2:$H$490,MATCH(E$4,'Miljövärden urval för publ'!$B$2:$H$2,0),FALSE)),"",VLOOKUP($C180,'Miljövärden urval för publ'!$B$2:$H$490,MATCH(E$4,'Miljövärden urval för publ'!$B$2:$H$2,0),FALSE))</f>
        <v>77.072500000000005</v>
      </c>
      <c r="F180" s="45">
        <f>IF(ISERROR(VLOOKUP($C180,'Miljövärden urval för publ'!$B$2:$H$490,MATCH(F$4,'Miljövärden urval för publ'!$B$2:$H$2,0),FALSE)),"",VLOOKUP($C180,'Miljövärden urval för publ'!$B$2:$H$490,MATCH(F$4,'Miljövärden urval för publ'!$B$2:$H$2,0),FALSE))</f>
        <v>8.9527800000000006</v>
      </c>
      <c r="G180" s="45">
        <f>IF(ISERROR(VLOOKUP($C180,'Miljövärden urval för publ'!$B$2:$H$490,MATCH(G$4,'Miljövärden urval för publ'!$B$2:$H$2,0),FALSE)),"",VLOOKUP($C180,'Miljövärden urval för publ'!$B$2:$H$490,MATCH(G$4,'Miljövärden urval för publ'!$B$2:$H$2,0),FALSE))</f>
        <v>0.203794</v>
      </c>
    </row>
    <row r="181" spans="1:7" x14ac:dyDescent="0.25">
      <c r="A181" s="45">
        <v>178</v>
      </c>
      <c r="B181" s="45" t="str">
        <f>IF(ISERROR(INDEX('Miljövärden urval för publ'!$A$2:$AD$475,MATCH($A181,'Miljövärden urval för publ'!$U$2:$U$476,0),1)),"",INDEX('Miljövärden urval för publ'!$A$2:$AD$475,MATCH($A181,'Miljövärden urval för publ'!$U$2:$U$476,0),1))</f>
        <v>Mälarenergi AB</v>
      </c>
      <c r="C181" s="45" t="str">
        <f>IF(ISERROR(INDEX('Miljövärden urval för publ'!$A$2:$AD$475,MATCH($A181,'Miljövärden urval för publ'!$U$2:$U$476,0),2)),"",INDEX('Miljövärden urval för publ'!$A$2:$AD$475,MATCH($A181,'Miljövärden urval för publ'!$U$2:$U$476,0),2))</f>
        <v>Kungsör</v>
      </c>
      <c r="D181" s="45">
        <f>IF(ISERROR(VLOOKUP($C181,'Miljövärden urval för publ'!$B$2:$H$490,MATCH(D$4,'Miljövärden urval för publ'!$B$2:$H$2,0),FALSE)),"",VLOOKUP($C181,'Miljövärden urval för publ'!$B$2:$H$490,MATCH(D$4,'Miljövärden urval för publ'!$B$2:$H$2,0),FALSE))</f>
        <v>0.137043</v>
      </c>
      <c r="E181" s="45">
        <f>IF(ISERROR(VLOOKUP($C181,'Miljövärden urval för publ'!$B$2:$H$490,MATCH(E$4,'Miljövärden urval för publ'!$B$2:$H$2,0),FALSE)),"",VLOOKUP($C181,'Miljövärden urval för publ'!$B$2:$H$490,MATCH(E$4,'Miljövärden urval för publ'!$B$2:$H$2,0),FALSE))</f>
        <v>23.273499999999999</v>
      </c>
      <c r="F181" s="45">
        <f>IF(ISERROR(VLOOKUP($C181,'Miljövärden urval för publ'!$B$2:$H$490,MATCH(F$4,'Miljövärden urval för publ'!$B$2:$H$2,0),FALSE)),"",VLOOKUP($C181,'Miljövärden urval för publ'!$B$2:$H$490,MATCH(F$4,'Miljövärden urval för publ'!$B$2:$H$2,0),FALSE))</f>
        <v>7.7134099999999997</v>
      </c>
      <c r="G181" s="45">
        <f>IF(ISERROR(VLOOKUP($C181,'Miljövärden urval för publ'!$B$2:$H$490,MATCH(G$4,'Miljövärden urval för publ'!$B$2:$H$2,0),FALSE)),"",VLOOKUP($C181,'Miljövärden urval för publ'!$B$2:$H$490,MATCH(G$4,'Miljövärden urval för publ'!$B$2:$H$2,0),FALSE))</f>
        <v>2.3423200000000002E-2</v>
      </c>
    </row>
    <row r="182" spans="1:7" x14ac:dyDescent="0.25">
      <c r="A182" s="45">
        <v>179</v>
      </c>
      <c r="B182" s="45" t="str">
        <f>IF(ISERROR(INDEX('Miljövärden urval för publ'!$A$2:$AD$475,MATCH($A182,'Miljövärden urval för publ'!$U$2:$U$476,0),1)),"",INDEX('Miljövärden urval för publ'!$A$2:$AD$475,MATCH($A182,'Miljövärden urval för publ'!$U$2:$U$476,0),1))</f>
        <v>Mälarenergi AB</v>
      </c>
      <c r="C182" s="45" t="str">
        <f>IF(ISERROR(INDEX('Miljövärden urval för publ'!$A$2:$AD$475,MATCH($A182,'Miljövärden urval för publ'!$U$2:$U$476,0),2)),"",INDEX('Miljövärden urval för publ'!$A$2:$AD$475,MATCH($A182,'Miljövärden urval för publ'!$U$2:$U$476,0),2))</f>
        <v>Västerås</v>
      </c>
      <c r="D182" s="45">
        <f>IF(ISERROR(VLOOKUP($C182,'Miljövärden urval för publ'!$B$2:$H$490,MATCH(D$4,'Miljövärden urval för publ'!$B$2:$H$2,0),FALSE)),"",VLOOKUP($C182,'Miljövärden urval för publ'!$B$2:$H$490,MATCH(D$4,'Miljövärden urval för publ'!$B$2:$H$2,0),FALSE))</f>
        <v>0.67630000000000001</v>
      </c>
      <c r="E182" s="45">
        <f>IF(ISERROR(VLOOKUP($C182,'Miljövärden urval för publ'!$B$2:$H$490,MATCH(E$4,'Miljövärden urval för publ'!$B$2:$H$2,0),FALSE)),"",VLOOKUP($C182,'Miljövärden urval för publ'!$B$2:$H$490,MATCH(E$4,'Miljövärden urval för publ'!$B$2:$H$2,0),FALSE))</f>
        <v>196.465</v>
      </c>
      <c r="F182" s="45">
        <f>IF(ISERROR(VLOOKUP($C182,'Miljövärden urval för publ'!$B$2:$H$490,MATCH(F$4,'Miljövärden urval för publ'!$B$2:$H$2,0),FALSE)),"",VLOOKUP($C182,'Miljövärden urval för publ'!$B$2:$H$490,MATCH(F$4,'Miljövärden urval för publ'!$B$2:$H$2,0),FALSE))</f>
        <v>17.375399999999999</v>
      </c>
      <c r="G182" s="45">
        <f>IF(ISERROR(VLOOKUP($C182,'Miljövärden urval för publ'!$B$2:$H$490,MATCH(G$4,'Miljövärden urval för publ'!$B$2:$H$2,0),FALSE)),"",VLOOKUP($C182,'Miljövärden urval för publ'!$B$2:$H$490,MATCH(G$4,'Miljövärden urval för publ'!$B$2:$H$2,0),FALSE))</f>
        <v>0.42539300000000002</v>
      </c>
    </row>
    <row r="183" spans="1:7" x14ac:dyDescent="0.25">
      <c r="A183" s="45">
        <v>180</v>
      </c>
      <c r="B183" s="45" t="str">
        <f>IF(ISERROR(INDEX('Miljövärden urval för publ'!$A$2:$AD$475,MATCH($A183,'Miljövärden urval för publ'!$U$2:$U$476,0),1)),"",INDEX('Miljövärden urval för publ'!$A$2:$AD$475,MATCH($A183,'Miljövärden urval för publ'!$U$2:$U$476,0),1))</f>
        <v>Mölndal Energi AB</v>
      </c>
      <c r="C183" s="45" t="str">
        <f>IF(ISERROR(INDEX('Miljövärden urval för publ'!$A$2:$AD$475,MATCH($A183,'Miljövärden urval för publ'!$U$2:$U$476,0),2)),"",INDEX('Miljövärden urval för publ'!$A$2:$AD$475,MATCH($A183,'Miljövärden urval för publ'!$U$2:$U$476,0),2))</f>
        <v>Mölndal</v>
      </c>
      <c r="D183" s="45">
        <f>IF(ISERROR(VLOOKUP($C183,'Miljövärden urval för publ'!$B$2:$H$490,MATCH(D$4,'Miljövärden urval för publ'!$B$2:$H$2,0),FALSE)),"",VLOOKUP($C183,'Miljövärden urval för publ'!$B$2:$H$490,MATCH(D$4,'Miljövärden urval för publ'!$B$2:$H$2,0),FALSE))</f>
        <v>4.8555099999999997E-2</v>
      </c>
      <c r="E183" s="45">
        <f>IF(ISERROR(VLOOKUP($C183,'Miljövärden urval för publ'!$B$2:$H$490,MATCH(E$4,'Miljövärden urval för publ'!$B$2:$H$2,0),FALSE)),"",VLOOKUP($C183,'Miljövärden urval för publ'!$B$2:$H$490,MATCH(E$4,'Miljövärden urval för publ'!$B$2:$H$2,0),FALSE))</f>
        <v>15.7348</v>
      </c>
      <c r="F183" s="45">
        <f>IF(ISERROR(VLOOKUP($C183,'Miljövärden urval för publ'!$B$2:$H$490,MATCH(F$4,'Miljövärden urval för publ'!$B$2:$H$2,0),FALSE)),"",VLOOKUP($C183,'Miljövärden urval för publ'!$B$2:$H$490,MATCH(F$4,'Miljövärden urval för publ'!$B$2:$H$2,0),FALSE))</f>
        <v>4.8115199999999998</v>
      </c>
      <c r="G183" s="45">
        <f>IF(ISERROR(VLOOKUP($C183,'Miljövärden urval för publ'!$B$2:$H$490,MATCH(G$4,'Miljövärden urval för publ'!$B$2:$H$2,0),FALSE)),"",VLOOKUP($C183,'Miljövärden urval för publ'!$B$2:$H$490,MATCH(G$4,'Miljövärden urval för publ'!$B$2:$H$2,0),FALSE))</f>
        <v>3.2736100000000001E-3</v>
      </c>
    </row>
    <row r="184" spans="1:7" x14ac:dyDescent="0.25">
      <c r="A184" s="45">
        <v>181</v>
      </c>
      <c r="B184" s="45" t="str">
        <f>IF(ISERROR(INDEX('Miljövärden urval för publ'!$A$2:$AD$475,MATCH($A184,'Miljövärden urval för publ'!$U$2:$U$476,0),1)),"",INDEX('Miljövärden urval för publ'!$A$2:$AD$475,MATCH($A184,'Miljövärden urval för publ'!$U$2:$U$476,0),1))</f>
        <v>Mölndal Energi AB</v>
      </c>
      <c r="C184" s="45" t="str">
        <f>IF(ISERROR(INDEX('Miljövärden urval för publ'!$A$2:$AD$475,MATCH($A184,'Miljövärden urval för publ'!$U$2:$U$476,0),2)),"",INDEX('Miljövärden urval för publ'!$A$2:$AD$475,MATCH($A184,'Miljövärden urval för publ'!$U$2:$U$476,0),2))</f>
        <v>Mölndal Bra Miljöval</v>
      </c>
      <c r="D184" s="45">
        <f>IF(ISERROR(VLOOKUP($C184,'Miljövärden urval för publ'!$B$2:$H$490,MATCH(D$4,'Miljövärden urval för publ'!$B$2:$H$2,0),FALSE)),"",VLOOKUP($C184,'Miljövärden urval för publ'!$B$2:$H$490,MATCH(D$4,'Miljövärden urval för publ'!$B$2:$H$2,0),FALSE))</f>
        <v>4.2280400000000003E-2</v>
      </c>
      <c r="E184" s="45">
        <f>IF(ISERROR(VLOOKUP($C184,'Miljövärden urval för publ'!$B$2:$H$490,MATCH(E$4,'Miljövärden urval för publ'!$B$2:$H$2,0),FALSE)),"",VLOOKUP($C184,'Miljövärden urval för publ'!$B$2:$H$490,MATCH(E$4,'Miljövärden urval för publ'!$B$2:$H$2,0),FALSE))</f>
        <v>5.79535</v>
      </c>
      <c r="F184" s="45">
        <f>IF(ISERROR(VLOOKUP($C184,'Miljövärden urval för publ'!$B$2:$H$490,MATCH(F$4,'Miljövärden urval för publ'!$B$2:$H$2,0),FALSE)),"",VLOOKUP($C184,'Miljövärden urval för publ'!$B$2:$H$490,MATCH(F$4,'Miljövärden urval för publ'!$B$2:$H$2,0),FALSE))</f>
        <v>4.4758599999999999</v>
      </c>
      <c r="G184" s="45">
        <f>IF(ISERROR(VLOOKUP($C184,'Miljövärden urval för publ'!$B$2:$H$490,MATCH(G$4,'Miljövärden urval för publ'!$B$2:$H$2,0),FALSE)),"",VLOOKUP($C184,'Miljövärden urval för publ'!$B$2:$H$490,MATCH(G$4,'Miljövärden urval för publ'!$B$2:$H$2,0),FALSE))</f>
        <v>0</v>
      </c>
    </row>
    <row r="185" spans="1:7" x14ac:dyDescent="0.25">
      <c r="A185" s="45">
        <v>182</v>
      </c>
      <c r="B185" s="45" t="str">
        <f>IF(ISERROR(INDEX('Miljövärden urval för publ'!$A$2:$AD$475,MATCH($A185,'Miljövärden urval för publ'!$U$2:$U$476,0),1)),"",INDEX('Miljövärden urval för publ'!$A$2:$AD$475,MATCH($A185,'Miljövärden urval för publ'!$U$2:$U$476,0),1))</f>
        <v>Norrenergi AB</v>
      </c>
      <c r="C185" s="45" t="str">
        <f>IF(ISERROR(INDEX('Miljövärden urval för publ'!$A$2:$AD$475,MATCH($A185,'Miljövärden urval för publ'!$U$2:$U$476,0),2)),"",INDEX('Miljövärden urval för publ'!$A$2:$AD$475,MATCH($A185,'Miljövärden urval för publ'!$U$2:$U$476,0),2))</f>
        <v>Sundbyberg-Solna</v>
      </c>
      <c r="D185" s="45">
        <f>IF(ISERROR(VLOOKUP($C185,'Miljövärden urval för publ'!$B$2:$H$490,MATCH(D$4,'Miljövärden urval för publ'!$B$2:$H$2,0),FALSE)),"",VLOOKUP($C185,'Miljövärden urval för publ'!$B$2:$H$490,MATCH(D$4,'Miljövärden urval för publ'!$B$2:$H$2,0),FALSE))</f>
        <v>0.30394900000000002</v>
      </c>
      <c r="E185" s="45">
        <f>IF(ISERROR(VLOOKUP($C185,'Miljövärden urval för publ'!$B$2:$H$490,MATCH(E$4,'Miljövärden urval för publ'!$B$2:$H$2,0),FALSE)),"",VLOOKUP($C185,'Miljövärden urval för publ'!$B$2:$H$490,MATCH(E$4,'Miljövärden urval för publ'!$B$2:$H$2,0),FALSE))</f>
        <v>6.9406299999999996</v>
      </c>
      <c r="F185" s="45">
        <f>IF(ISERROR(VLOOKUP($C185,'Miljövärden urval för publ'!$B$2:$H$490,MATCH(F$4,'Miljövärden urval för publ'!$B$2:$H$2,0),FALSE)),"",VLOOKUP($C185,'Miljövärden urval för publ'!$B$2:$H$490,MATCH(F$4,'Miljövärden urval för publ'!$B$2:$H$2,0),FALSE))</f>
        <v>4.9924400000000002</v>
      </c>
      <c r="G185" s="45">
        <f>IF(ISERROR(VLOOKUP($C185,'Miljövärden urval för publ'!$B$2:$H$490,MATCH(G$4,'Miljövärden urval för publ'!$B$2:$H$2,0),FALSE)),"",VLOOKUP($C185,'Miljövärden urval för publ'!$B$2:$H$490,MATCH(G$4,'Miljövärden urval för publ'!$B$2:$H$2,0),FALSE))</f>
        <v>1.4316499999999999E-2</v>
      </c>
    </row>
    <row r="186" spans="1:7" x14ac:dyDescent="0.25">
      <c r="A186" s="45">
        <v>183</v>
      </c>
      <c r="B186" s="45" t="str">
        <f>IF(ISERROR(INDEX('Miljövärden urval för publ'!$A$2:$AD$475,MATCH($A186,'Miljövärden urval för publ'!$U$2:$U$476,0),1)),"",INDEX('Miljövärden urval för publ'!$A$2:$AD$475,MATCH($A186,'Miljövärden urval för publ'!$U$2:$U$476,0),1))</f>
        <v>Norrtälje Energi AB</v>
      </c>
      <c r="C186" s="45" t="str">
        <f>IF(ISERROR(INDEX('Miljövärden urval för publ'!$A$2:$AD$475,MATCH($A186,'Miljövärden urval för publ'!$U$2:$U$476,0),2)),"",INDEX('Miljövärden urval för publ'!$A$2:$AD$475,MATCH($A186,'Miljövärden urval för publ'!$U$2:$U$476,0),2))</f>
        <v>Hallstavik</v>
      </c>
      <c r="D186" s="45">
        <f>IF(ISERROR(VLOOKUP($C186,'Miljövärden urval för publ'!$B$2:$H$490,MATCH(D$4,'Miljövärden urval för publ'!$B$2:$H$2,0),FALSE)),"",VLOOKUP($C186,'Miljövärden urval för publ'!$B$2:$H$490,MATCH(D$4,'Miljövärden urval för publ'!$B$2:$H$2,0),FALSE))</f>
        <v>7.2336400000000004E-3</v>
      </c>
      <c r="E186" s="45">
        <f>IF(ISERROR(VLOOKUP($C186,'Miljövärden urval för publ'!$B$2:$H$490,MATCH(E$4,'Miljövärden urval för publ'!$B$2:$H$2,0),FALSE)),"",VLOOKUP($C186,'Miljövärden urval för publ'!$B$2:$H$490,MATCH(E$4,'Miljövärden urval för publ'!$B$2:$H$2,0),FALSE))</f>
        <v>0.85485800000000001</v>
      </c>
      <c r="F186" s="45">
        <f>IF(ISERROR(VLOOKUP($C186,'Miljövärden urval för publ'!$B$2:$H$490,MATCH(F$4,'Miljövärden urval för publ'!$B$2:$H$2,0),FALSE)),"",VLOOKUP($C186,'Miljövärden urval för publ'!$B$2:$H$490,MATCH(F$4,'Miljövärden urval för publ'!$B$2:$H$2,0),FALSE))</f>
        <v>2.7135699999999998E-3</v>
      </c>
      <c r="G186" s="45">
        <f>IF(ISERROR(VLOOKUP($C186,'Miljövärden urval för publ'!$B$2:$H$490,MATCH(G$4,'Miljövärden urval för publ'!$B$2:$H$2,0),FALSE)),"",VLOOKUP($C186,'Miljövärden urval för publ'!$B$2:$H$490,MATCH(G$4,'Miljövärden urval för publ'!$B$2:$H$2,0),FALSE))</f>
        <v>1.01348E-3</v>
      </c>
    </row>
    <row r="187" spans="1:7" x14ac:dyDescent="0.25">
      <c r="A187" s="45">
        <v>184</v>
      </c>
      <c r="B187" s="45" t="str">
        <f>IF(ISERROR(INDEX('Miljövärden urval för publ'!$A$2:$AD$475,MATCH($A187,'Miljövärden urval för publ'!$U$2:$U$476,0),1)),"",INDEX('Miljövärden urval för publ'!$A$2:$AD$475,MATCH($A187,'Miljövärden urval för publ'!$U$2:$U$476,0),1))</f>
        <v>Norrtälje Energi AB</v>
      </c>
      <c r="C187" s="45" t="str">
        <f>IF(ISERROR(INDEX('Miljövärden urval för publ'!$A$2:$AD$475,MATCH($A187,'Miljövärden urval för publ'!$U$2:$U$476,0),2)),"",INDEX('Miljövärden urval för publ'!$A$2:$AD$475,MATCH($A187,'Miljövärden urval för publ'!$U$2:$U$476,0),2))</f>
        <v>Norrtälje</v>
      </c>
      <c r="D187" s="45">
        <f>IF(ISERROR(VLOOKUP($C187,'Miljövärden urval för publ'!$B$2:$H$490,MATCH(D$4,'Miljövärden urval för publ'!$B$2:$H$2,0),FALSE)),"",VLOOKUP($C187,'Miljövärden urval för publ'!$B$2:$H$490,MATCH(D$4,'Miljövärden urval för publ'!$B$2:$H$2,0),FALSE))</f>
        <v>0.112182</v>
      </c>
      <c r="E187" s="45">
        <f>IF(ISERROR(VLOOKUP($C187,'Miljövärden urval för publ'!$B$2:$H$490,MATCH(E$4,'Miljövärden urval för publ'!$B$2:$H$2,0),FALSE)),"",VLOOKUP($C187,'Miljövärden urval för publ'!$B$2:$H$490,MATCH(E$4,'Miljövärden urval för publ'!$B$2:$H$2,0),FALSE))</f>
        <v>18.038399999999999</v>
      </c>
      <c r="F187" s="45">
        <f>IF(ISERROR(VLOOKUP($C187,'Miljövärden urval för publ'!$B$2:$H$490,MATCH(F$4,'Miljövärden urval för publ'!$B$2:$H$2,0),FALSE)),"",VLOOKUP($C187,'Miljövärden urval för publ'!$B$2:$H$490,MATCH(F$4,'Miljövärden urval för publ'!$B$2:$H$2,0),FALSE))</f>
        <v>6.0645499999999997</v>
      </c>
      <c r="G187" s="45">
        <f>IF(ISERROR(VLOOKUP($C187,'Miljövärden urval för publ'!$B$2:$H$490,MATCH(G$4,'Miljövärden urval för publ'!$B$2:$H$2,0),FALSE)),"",VLOOKUP($C187,'Miljövärden urval för publ'!$B$2:$H$490,MATCH(G$4,'Miljövärden urval för publ'!$B$2:$H$2,0),FALSE))</f>
        <v>1.2659699999999999E-2</v>
      </c>
    </row>
    <row r="188" spans="1:7" x14ac:dyDescent="0.25">
      <c r="A188" s="45">
        <v>185</v>
      </c>
      <c r="B188" s="45" t="str">
        <f>IF(ISERROR(INDEX('Miljövärden urval för publ'!$A$2:$AD$475,MATCH($A188,'Miljövärden urval för publ'!$U$2:$U$476,0),1)),"",INDEX('Miljövärden urval för publ'!$A$2:$AD$475,MATCH($A188,'Miljövärden urval för publ'!$U$2:$U$476,0),1))</f>
        <v>Norrtälje Energi AB</v>
      </c>
      <c r="C188" s="45" t="str">
        <f>IF(ISERROR(INDEX('Miljövärden urval för publ'!$A$2:$AD$475,MATCH($A188,'Miljövärden urval för publ'!$U$2:$U$476,0),2)),"",INDEX('Miljövärden urval för publ'!$A$2:$AD$475,MATCH($A188,'Miljövärden urval för publ'!$U$2:$U$476,0),2))</f>
        <v>Rimbo</v>
      </c>
      <c r="D188" s="45">
        <f>IF(ISERROR(VLOOKUP($C188,'Miljövärden urval för publ'!$B$2:$H$490,MATCH(D$4,'Miljövärden urval för publ'!$B$2:$H$2,0),FALSE)),"",VLOOKUP($C188,'Miljövärden urval för publ'!$B$2:$H$490,MATCH(D$4,'Miljövärden urval för publ'!$B$2:$H$2,0),FALSE))</f>
        <v>0.306064</v>
      </c>
      <c r="E188" s="45">
        <f>IF(ISERROR(VLOOKUP($C188,'Miljövärden urval för publ'!$B$2:$H$490,MATCH(E$4,'Miljövärden urval för publ'!$B$2:$H$2,0),FALSE)),"",VLOOKUP($C188,'Miljövärden urval för publ'!$B$2:$H$490,MATCH(E$4,'Miljövärden urval för publ'!$B$2:$H$2,0),FALSE))</f>
        <v>54.128500000000003</v>
      </c>
      <c r="F188" s="45">
        <f>IF(ISERROR(VLOOKUP($C188,'Miljövärden urval för publ'!$B$2:$H$490,MATCH(F$4,'Miljövärden urval för publ'!$B$2:$H$2,0),FALSE)),"",VLOOKUP($C188,'Miljövärden urval för publ'!$B$2:$H$490,MATCH(F$4,'Miljövärden urval för publ'!$B$2:$H$2,0),FALSE))</f>
        <v>9.9660700000000002</v>
      </c>
      <c r="G188" s="45">
        <f>IF(ISERROR(VLOOKUP($C188,'Miljövärden urval för publ'!$B$2:$H$490,MATCH(G$4,'Miljövärden urval för publ'!$B$2:$H$2,0),FALSE)),"",VLOOKUP($C188,'Miljövärden urval för publ'!$B$2:$H$490,MATCH(G$4,'Miljövärden urval för publ'!$B$2:$H$2,0),FALSE))</f>
        <v>7.4535699999999996E-2</v>
      </c>
    </row>
    <row r="189" spans="1:7" x14ac:dyDescent="0.25">
      <c r="A189" s="45">
        <v>186</v>
      </c>
      <c r="B189" s="45" t="str">
        <f>IF(ISERROR(INDEX('Miljövärden urval för publ'!$A$2:$AD$475,MATCH($A189,'Miljövärden urval för publ'!$U$2:$U$476,0),1)),"",INDEX('Miljövärden urval för publ'!$A$2:$AD$475,MATCH($A189,'Miljövärden urval för publ'!$U$2:$U$476,0),1))</f>
        <v>Nybro Energi AB</v>
      </c>
      <c r="C189" s="45" t="str">
        <f>IF(ISERROR(INDEX('Miljövärden urval för publ'!$A$2:$AD$475,MATCH($A189,'Miljövärden urval för publ'!$U$2:$U$476,0),2)),"",INDEX('Miljövärden urval för publ'!$A$2:$AD$475,MATCH($A189,'Miljövärden urval för publ'!$U$2:$U$476,0),2))</f>
        <v>Nybro</v>
      </c>
      <c r="D189" s="45">
        <f>IF(ISERROR(VLOOKUP($C189,'Miljövärden urval för publ'!$B$2:$H$490,MATCH(D$4,'Miljövärden urval för publ'!$B$2:$H$2,0),FALSE)),"",VLOOKUP($C189,'Miljövärden urval för publ'!$B$2:$H$490,MATCH(D$4,'Miljövärden urval för publ'!$B$2:$H$2,0),FALSE))</f>
        <v>0.10724</v>
      </c>
      <c r="E189" s="45">
        <f>IF(ISERROR(VLOOKUP($C189,'Miljövärden urval för publ'!$B$2:$H$490,MATCH(E$4,'Miljövärden urval för publ'!$B$2:$H$2,0),FALSE)),"",VLOOKUP($C189,'Miljövärden urval för publ'!$B$2:$H$490,MATCH(E$4,'Miljövärden urval för publ'!$B$2:$H$2,0),FALSE))</f>
        <v>21.1053</v>
      </c>
      <c r="F189" s="45">
        <f>IF(ISERROR(VLOOKUP($C189,'Miljövärden urval för publ'!$B$2:$H$490,MATCH(F$4,'Miljövärden urval för publ'!$B$2:$H$2,0),FALSE)),"",VLOOKUP($C189,'Miljövärden urval för publ'!$B$2:$H$490,MATCH(F$4,'Miljövärden urval för publ'!$B$2:$H$2,0),FALSE))</f>
        <v>8.1896000000000004</v>
      </c>
      <c r="G189" s="45">
        <f>IF(ISERROR(VLOOKUP($C189,'Miljövärden urval för publ'!$B$2:$H$490,MATCH(G$4,'Miljövärden urval för publ'!$B$2:$H$2,0),FALSE)),"",VLOOKUP($C189,'Miljövärden urval för publ'!$B$2:$H$490,MATCH(G$4,'Miljövärden urval för publ'!$B$2:$H$2,0),FALSE))</f>
        <v>2.3115900000000002E-2</v>
      </c>
    </row>
    <row r="190" spans="1:7" x14ac:dyDescent="0.25">
      <c r="A190" s="45">
        <v>187</v>
      </c>
      <c r="B190" s="45" t="str">
        <f>IF(ISERROR(INDEX('Miljövärden urval för publ'!$A$2:$AD$475,MATCH($A190,'Miljövärden urval för publ'!$U$2:$U$476,0),1)),"",INDEX('Miljövärden urval för publ'!$A$2:$AD$475,MATCH($A190,'Miljövärden urval för publ'!$U$2:$U$476,0),1))</f>
        <v>Nässjö Affärsverk AB</v>
      </c>
      <c r="C190" s="45" t="str">
        <f>IF(ISERROR(INDEX('Miljövärden urval för publ'!$A$2:$AD$475,MATCH($A190,'Miljövärden urval för publ'!$U$2:$U$476,0),2)),"",INDEX('Miljövärden urval för publ'!$A$2:$AD$475,MATCH($A190,'Miljövärden urval för publ'!$U$2:$U$476,0),2))</f>
        <v>Anneberg</v>
      </c>
      <c r="D190" s="45">
        <f>IF(ISERROR(VLOOKUP($C190,'Miljövärden urval för publ'!$B$2:$H$490,MATCH(D$4,'Miljövärden urval för publ'!$B$2:$H$2,0),FALSE)),"",VLOOKUP($C190,'Miljövärden urval för publ'!$B$2:$H$490,MATCH(D$4,'Miljövärden urval för publ'!$B$2:$H$2,0),FALSE))</f>
        <v>0.19900399999999999</v>
      </c>
      <c r="E190" s="45">
        <f>IF(ISERROR(VLOOKUP($C190,'Miljövärden urval för publ'!$B$2:$H$490,MATCH(E$4,'Miljövärden urval för publ'!$B$2:$H$2,0),FALSE)),"",VLOOKUP($C190,'Miljövärden urval för publ'!$B$2:$H$490,MATCH(E$4,'Miljövärden urval för publ'!$B$2:$H$2,0),FALSE))</f>
        <v>16.915099999999999</v>
      </c>
      <c r="F190" s="45">
        <f>IF(ISERROR(VLOOKUP($C190,'Miljövärden urval för publ'!$B$2:$H$490,MATCH(F$4,'Miljövärden urval för publ'!$B$2:$H$2,0),FALSE)),"",VLOOKUP($C190,'Miljövärden urval för publ'!$B$2:$H$490,MATCH(F$4,'Miljövärden urval för publ'!$B$2:$H$2,0),FALSE))</f>
        <v>16.283200000000001</v>
      </c>
      <c r="G190" s="45">
        <f>IF(ISERROR(VLOOKUP($C190,'Miljövärden urval för publ'!$B$2:$H$490,MATCH(G$4,'Miljövärden urval för publ'!$B$2:$H$2,0),FALSE)),"",VLOOKUP($C190,'Miljövärden urval för publ'!$B$2:$H$490,MATCH(G$4,'Miljövärden urval för publ'!$B$2:$H$2,0),FALSE))</f>
        <v>2.4956599999999999E-2</v>
      </c>
    </row>
    <row r="191" spans="1:7" x14ac:dyDescent="0.25">
      <c r="A191" s="45">
        <v>188</v>
      </c>
      <c r="B191" s="45" t="str">
        <f>IF(ISERROR(INDEX('Miljövärden urval för publ'!$A$2:$AD$475,MATCH($A191,'Miljövärden urval för publ'!$U$2:$U$476,0),1)),"",INDEX('Miljövärden urval för publ'!$A$2:$AD$475,MATCH($A191,'Miljövärden urval för publ'!$U$2:$U$476,0),1))</f>
        <v>Nässjö Affärsverk AB</v>
      </c>
      <c r="C191" s="45" t="str">
        <f>IF(ISERROR(INDEX('Miljövärden urval för publ'!$A$2:$AD$475,MATCH($A191,'Miljövärden urval för publ'!$U$2:$U$476,0),2)),"",INDEX('Miljövärden urval för publ'!$A$2:$AD$475,MATCH($A191,'Miljövärden urval för publ'!$U$2:$U$476,0),2))</f>
        <v>Bodafors</v>
      </c>
      <c r="D191" s="45">
        <f>IF(ISERROR(VLOOKUP($C191,'Miljövärden urval för publ'!$B$2:$H$490,MATCH(D$4,'Miljövärden urval för publ'!$B$2:$H$2,0),FALSE)),"",VLOOKUP($C191,'Miljövärden urval för publ'!$B$2:$H$490,MATCH(D$4,'Miljövärden urval för publ'!$B$2:$H$2,0),FALSE))</f>
        <v>0.240619</v>
      </c>
      <c r="E191" s="45">
        <f>IF(ISERROR(VLOOKUP($C191,'Miljövärden urval för publ'!$B$2:$H$490,MATCH(E$4,'Miljövärden urval för publ'!$B$2:$H$2,0),FALSE)),"",VLOOKUP($C191,'Miljövärden urval för publ'!$B$2:$H$490,MATCH(E$4,'Miljövärden urval för publ'!$B$2:$H$2,0),FALSE))</f>
        <v>50.973700000000001</v>
      </c>
      <c r="F191" s="45">
        <f>IF(ISERROR(VLOOKUP($C191,'Miljövärden urval för publ'!$B$2:$H$490,MATCH(F$4,'Miljövärden urval för publ'!$B$2:$H$2,0),FALSE)),"",VLOOKUP($C191,'Miljövärden urval för publ'!$B$2:$H$490,MATCH(F$4,'Miljövärden urval för publ'!$B$2:$H$2,0),FALSE))</f>
        <v>10.3521</v>
      </c>
      <c r="G191" s="45">
        <f>IF(ISERROR(VLOOKUP($C191,'Miljövärden urval för publ'!$B$2:$H$490,MATCH(G$4,'Miljövärden urval för publ'!$B$2:$H$2,0),FALSE)),"",VLOOKUP($C191,'Miljövärden urval för publ'!$B$2:$H$490,MATCH(G$4,'Miljövärden urval för publ'!$B$2:$H$2,0),FALSE))</f>
        <v>0.118299</v>
      </c>
    </row>
    <row r="192" spans="1:7" x14ac:dyDescent="0.25">
      <c r="A192" s="45">
        <v>189</v>
      </c>
      <c r="B192" s="45" t="str">
        <f>IF(ISERROR(INDEX('Miljövärden urval för publ'!$A$2:$AD$475,MATCH($A192,'Miljövärden urval för publ'!$U$2:$U$476,0),1)),"",INDEX('Miljövärden urval för publ'!$A$2:$AD$475,MATCH($A192,'Miljövärden urval för publ'!$U$2:$U$476,0),1))</f>
        <v>Nässjö Affärsverk AB</v>
      </c>
      <c r="C192" s="45" t="str">
        <f>IF(ISERROR(INDEX('Miljövärden urval för publ'!$A$2:$AD$475,MATCH($A192,'Miljövärden urval för publ'!$U$2:$U$476,0),2)),"",INDEX('Miljövärden urval för publ'!$A$2:$AD$475,MATCH($A192,'Miljövärden urval för publ'!$U$2:$U$476,0),2))</f>
        <v>Nässjö</v>
      </c>
      <c r="D192" s="45">
        <f>IF(ISERROR(VLOOKUP($C192,'Miljövärden urval för publ'!$B$2:$H$490,MATCH(D$4,'Miljövärden urval för publ'!$B$2:$H$2,0),FALSE)),"",VLOOKUP($C192,'Miljövärden urval för publ'!$B$2:$H$490,MATCH(D$4,'Miljövärden urval för publ'!$B$2:$H$2,0),FALSE))</f>
        <v>0.11230999999999999</v>
      </c>
      <c r="E192" s="45">
        <f>IF(ISERROR(VLOOKUP($C192,'Miljövärden urval för publ'!$B$2:$H$490,MATCH(E$4,'Miljövärden urval för publ'!$B$2:$H$2,0),FALSE)),"",VLOOKUP($C192,'Miljövärden urval för publ'!$B$2:$H$490,MATCH(E$4,'Miljövärden urval för publ'!$B$2:$H$2,0),FALSE))</f>
        <v>17.882300000000001</v>
      </c>
      <c r="F192" s="45">
        <f>IF(ISERROR(VLOOKUP($C192,'Miljövärden urval för publ'!$B$2:$H$490,MATCH(F$4,'Miljövärden urval för publ'!$B$2:$H$2,0),FALSE)),"",VLOOKUP($C192,'Miljövärden urval för publ'!$B$2:$H$490,MATCH(F$4,'Miljövärden urval för publ'!$B$2:$H$2,0),FALSE))</f>
        <v>5.8697499999999998</v>
      </c>
      <c r="G192" s="45">
        <f>IF(ISERROR(VLOOKUP($C192,'Miljövärden urval för publ'!$B$2:$H$490,MATCH(G$4,'Miljövärden urval för publ'!$B$2:$H$2,0),FALSE)),"",VLOOKUP($C192,'Miljövärden urval för publ'!$B$2:$H$490,MATCH(G$4,'Miljövärden urval för publ'!$B$2:$H$2,0),FALSE))</f>
        <v>3.0101099999999999E-2</v>
      </c>
    </row>
    <row r="193" spans="1:7" x14ac:dyDescent="0.25">
      <c r="A193" s="45">
        <v>190</v>
      </c>
      <c r="B193" s="45" t="str">
        <f>IF(ISERROR(INDEX('Miljövärden urval för publ'!$A$2:$AD$475,MATCH($A193,'Miljövärden urval för publ'!$U$2:$U$476,0),1)),"",INDEX('Miljövärden urval för publ'!$A$2:$AD$475,MATCH($A193,'Miljövärden urval för publ'!$U$2:$U$476,0),1))</f>
        <v>Olofströms Kraft AB</v>
      </c>
      <c r="C193" s="45" t="str">
        <f>IF(ISERROR(INDEX('Miljövärden urval för publ'!$A$2:$AD$475,MATCH($A193,'Miljövärden urval för publ'!$U$2:$U$476,0),2)),"",INDEX('Miljövärden urval för publ'!$A$2:$AD$475,MATCH($A193,'Miljövärden urval för publ'!$U$2:$U$476,0),2))</f>
        <v>Olofström</v>
      </c>
      <c r="D193" s="45">
        <f>IF(ISERROR(VLOOKUP($C193,'Miljövärden urval för publ'!$B$2:$H$490,MATCH(D$4,'Miljövärden urval för publ'!$B$2:$H$2,0),FALSE)),"",VLOOKUP($C193,'Miljövärden urval för publ'!$B$2:$H$490,MATCH(D$4,'Miljövärden urval för publ'!$B$2:$H$2,0),FALSE))</f>
        <v>0.16040099999999999</v>
      </c>
      <c r="E193" s="45">
        <f>IF(ISERROR(VLOOKUP($C193,'Miljövärden urval för publ'!$B$2:$H$490,MATCH(E$4,'Miljövärden urval för publ'!$B$2:$H$2,0),FALSE)),"",VLOOKUP($C193,'Miljövärden urval för publ'!$B$2:$H$490,MATCH(E$4,'Miljövärden urval för publ'!$B$2:$H$2,0),FALSE))</f>
        <v>34.0075</v>
      </c>
      <c r="F193" s="45">
        <f>IF(ISERROR(VLOOKUP($C193,'Miljövärden urval för publ'!$B$2:$H$490,MATCH(F$4,'Miljövärden urval för publ'!$B$2:$H$2,0),FALSE)),"",VLOOKUP($C193,'Miljövärden urval för publ'!$B$2:$H$490,MATCH(F$4,'Miljövärden urval för publ'!$B$2:$H$2,0),FALSE))</f>
        <v>10.043900000000001</v>
      </c>
      <c r="G193" s="45">
        <f>IF(ISERROR(VLOOKUP($C193,'Miljövärden urval för publ'!$B$2:$H$490,MATCH(G$4,'Miljövärden urval för publ'!$B$2:$H$2,0),FALSE)),"",VLOOKUP($C193,'Miljövärden urval för publ'!$B$2:$H$490,MATCH(G$4,'Miljövärden urval för publ'!$B$2:$H$2,0),FALSE))</f>
        <v>4.3893500000000002E-2</v>
      </c>
    </row>
    <row r="194" spans="1:7" x14ac:dyDescent="0.25">
      <c r="A194" s="45">
        <v>191</v>
      </c>
      <c r="B194" s="45" t="str">
        <f>IF(ISERROR(INDEX('Miljövärden urval för publ'!$A$2:$AD$475,MATCH($A194,'Miljövärden urval för publ'!$U$2:$U$476,0),1)),"",INDEX('Miljövärden urval för publ'!$A$2:$AD$475,MATCH($A194,'Miljövärden urval för publ'!$U$2:$U$476,0),1))</f>
        <v>Oskarshamn Energi AB</v>
      </c>
      <c r="C194" s="45" t="str">
        <f>IF(ISERROR(INDEX('Miljövärden urval för publ'!$A$2:$AD$475,MATCH($A194,'Miljövärden urval för publ'!$U$2:$U$476,0),2)),"",INDEX('Miljövärden urval för publ'!$A$2:$AD$475,MATCH($A194,'Miljövärden urval för publ'!$U$2:$U$476,0),2))</f>
        <v>Oskarshamn</v>
      </c>
      <c r="D194" s="45">
        <f>IF(ISERROR(VLOOKUP($C194,'Miljövärden urval för publ'!$B$2:$H$490,MATCH(D$4,'Miljövärden urval för publ'!$B$2:$H$2,0),FALSE)),"",VLOOKUP($C194,'Miljövärden urval för publ'!$B$2:$H$490,MATCH(D$4,'Miljövärden urval för publ'!$B$2:$H$2,0),FALSE))</f>
        <v>7.0335099999999998E-2</v>
      </c>
      <c r="E194" s="45">
        <f>IF(ISERROR(VLOOKUP($C194,'Miljövärden urval för publ'!$B$2:$H$490,MATCH(E$4,'Miljövärden urval för publ'!$B$2:$H$2,0),FALSE)),"",VLOOKUP($C194,'Miljövärden urval för publ'!$B$2:$H$490,MATCH(E$4,'Miljövärden urval för publ'!$B$2:$H$2,0),FALSE))</f>
        <v>11.6951</v>
      </c>
      <c r="F194" s="45">
        <f>IF(ISERROR(VLOOKUP($C194,'Miljövärden urval för publ'!$B$2:$H$490,MATCH(F$4,'Miljövärden urval för publ'!$B$2:$H$2,0),FALSE)),"",VLOOKUP($C194,'Miljövärden urval för publ'!$B$2:$H$490,MATCH(F$4,'Miljövärden urval för publ'!$B$2:$H$2,0),FALSE))</f>
        <v>8.2070600000000002</v>
      </c>
      <c r="G194" s="45">
        <f>IF(ISERROR(VLOOKUP($C194,'Miljövärden urval för publ'!$B$2:$H$490,MATCH(G$4,'Miljövärden urval för publ'!$B$2:$H$2,0),FALSE)),"",VLOOKUP($C194,'Miljövärden urval för publ'!$B$2:$H$490,MATCH(G$4,'Miljövärden urval för publ'!$B$2:$H$2,0),FALSE))</f>
        <v>1.1139100000000001E-2</v>
      </c>
    </row>
    <row r="195" spans="1:7" x14ac:dyDescent="0.25">
      <c r="A195" s="45">
        <v>192</v>
      </c>
      <c r="B195" s="45" t="str">
        <f>IF(ISERROR(INDEX('Miljövärden urval för publ'!$A$2:$AD$475,MATCH($A195,'Miljövärden urval för publ'!$U$2:$U$476,0),1)),"",INDEX('Miljövärden urval för publ'!$A$2:$AD$475,MATCH($A195,'Miljövärden urval för publ'!$U$2:$U$476,0),1))</f>
        <v>Oxelö Energi AB</v>
      </c>
      <c r="C195" s="45" t="str">
        <f>IF(ISERROR(INDEX('Miljövärden urval för publ'!$A$2:$AD$475,MATCH($A195,'Miljövärden urval för publ'!$U$2:$U$476,0),2)),"",INDEX('Miljövärden urval för publ'!$A$2:$AD$475,MATCH($A195,'Miljövärden urval för publ'!$U$2:$U$476,0),2))</f>
        <v>Oxelösund</v>
      </c>
      <c r="D195" s="45">
        <f>IF(ISERROR(VLOOKUP($C195,'Miljövärden urval för publ'!$B$2:$H$490,MATCH(D$4,'Miljövärden urval för publ'!$B$2:$H$2,0),FALSE)),"",VLOOKUP($C195,'Miljövärden urval för publ'!$B$2:$H$490,MATCH(D$4,'Miljövärden urval för publ'!$B$2:$H$2,0),FALSE))</f>
        <v>7.1201100000000003E-2</v>
      </c>
      <c r="E195" s="45">
        <f>IF(ISERROR(VLOOKUP($C195,'Miljövärden urval för publ'!$B$2:$H$490,MATCH(E$4,'Miljövärden urval för publ'!$B$2:$H$2,0),FALSE)),"",VLOOKUP($C195,'Miljövärden urval för publ'!$B$2:$H$490,MATCH(E$4,'Miljövärden urval för publ'!$B$2:$H$2,0),FALSE))</f>
        <v>8.7847000000000008</v>
      </c>
      <c r="F195" s="45">
        <f>IF(ISERROR(VLOOKUP($C195,'Miljövärden urval för publ'!$B$2:$H$490,MATCH(F$4,'Miljövärden urval för publ'!$B$2:$H$2,0),FALSE)),"",VLOOKUP($C195,'Miljövärden urval för publ'!$B$2:$H$490,MATCH(F$4,'Miljövärden urval för publ'!$B$2:$H$2,0),FALSE))</f>
        <v>8.2650500000000002E-2</v>
      </c>
      <c r="G195" s="45">
        <f>IF(ISERROR(VLOOKUP($C195,'Miljövärden urval för publ'!$B$2:$H$490,MATCH(G$4,'Miljövärden urval för publ'!$B$2:$H$2,0),FALSE)),"",VLOOKUP($C195,'Miljövärden urval för publ'!$B$2:$H$490,MATCH(G$4,'Miljövärden urval för publ'!$B$2:$H$2,0),FALSE))</f>
        <v>1.1572300000000001E-2</v>
      </c>
    </row>
    <row r="196" spans="1:7" x14ac:dyDescent="0.25">
      <c r="A196" s="45">
        <v>193</v>
      </c>
      <c r="B196" s="45" t="str">
        <f>IF(ISERROR(INDEX('Miljövärden urval för publ'!$A$2:$AD$475,MATCH($A196,'Miljövärden urval för publ'!$U$2:$U$476,0),1)),"",INDEX('Miljövärden urval för publ'!$A$2:$AD$475,MATCH($A196,'Miljövärden urval för publ'!$U$2:$U$476,0),1))</f>
        <v>Peab Energi AB</v>
      </c>
      <c r="C196" s="45" t="str">
        <f>IF(ISERROR(INDEX('Miljövärden urval för publ'!$A$2:$AD$475,MATCH($A196,'Miljövärden urval för publ'!$U$2:$U$476,0),2)),"",INDEX('Miljövärden urval för publ'!$A$2:$AD$475,MATCH($A196,'Miljövärden urval för publ'!$U$2:$U$476,0),2))</f>
        <v>Åstorps Bioenergi</v>
      </c>
      <c r="D196" s="45">
        <f>IF(ISERROR(VLOOKUP($C196,'Miljövärden urval för publ'!$B$2:$H$490,MATCH(D$4,'Miljövärden urval för publ'!$B$2:$H$2,0),FALSE)),"",VLOOKUP($C196,'Miljövärden urval för publ'!$B$2:$H$490,MATCH(D$4,'Miljövärden urval för publ'!$B$2:$H$2,0),FALSE))</f>
        <v>9.1499999999999998E-2</v>
      </c>
      <c r="E196" s="45">
        <f>IF(ISERROR(VLOOKUP($C196,'Miljövärden urval för publ'!$B$2:$H$490,MATCH(E$4,'Miljövärden urval för publ'!$B$2:$H$2,0),FALSE)),"",VLOOKUP($C196,'Miljövärden urval för publ'!$B$2:$H$490,MATCH(E$4,'Miljövärden urval för publ'!$B$2:$H$2,0),FALSE))</f>
        <v>20.638400000000001</v>
      </c>
      <c r="F196" s="45">
        <f>IF(ISERROR(VLOOKUP($C196,'Miljövärden urval för publ'!$B$2:$H$490,MATCH(F$4,'Miljövärden urval för publ'!$B$2:$H$2,0),FALSE)),"",VLOOKUP($C196,'Miljövärden urval för publ'!$B$2:$H$490,MATCH(F$4,'Miljövärden urval för publ'!$B$2:$H$2,0),FALSE))</f>
        <v>9.8241800000000001</v>
      </c>
      <c r="G196" s="45">
        <f>IF(ISERROR(VLOOKUP($C196,'Miljövärden urval för publ'!$B$2:$H$490,MATCH(G$4,'Miljövärden urval för publ'!$B$2:$H$2,0),FALSE)),"",VLOOKUP($C196,'Miljövärden urval för publ'!$B$2:$H$490,MATCH(G$4,'Miljövärden urval för publ'!$B$2:$H$2,0),FALSE))</f>
        <v>1.62541E-2</v>
      </c>
    </row>
    <row r="197" spans="1:7" x14ac:dyDescent="0.25">
      <c r="A197" s="45">
        <v>194</v>
      </c>
      <c r="B197" s="45" t="str">
        <f>IF(ISERROR(INDEX('Miljövärden urval för publ'!$A$2:$AD$475,MATCH($A197,'Miljövärden urval för publ'!$U$2:$U$476,0),1)),"",INDEX('Miljövärden urval för publ'!$A$2:$AD$475,MATCH($A197,'Miljövärden urval för publ'!$U$2:$U$476,0),1))</f>
        <v>Perstorps Fjärrvärme AB</v>
      </c>
      <c r="C197" s="45" t="str">
        <f>IF(ISERROR(INDEX('Miljövärden urval för publ'!$A$2:$AD$475,MATCH($A197,'Miljövärden urval för publ'!$U$2:$U$476,0),2)),"",INDEX('Miljövärden urval för publ'!$A$2:$AD$475,MATCH($A197,'Miljövärden urval för publ'!$U$2:$U$476,0),2))</f>
        <v>Perstorp</v>
      </c>
      <c r="D197" s="45">
        <f>IF(ISERROR(VLOOKUP($C197,'Miljövärden urval för publ'!$B$2:$H$490,MATCH(D$4,'Miljövärden urval för publ'!$B$2:$H$2,0),FALSE)),"",VLOOKUP($C197,'Miljövärden urval för publ'!$B$2:$H$490,MATCH(D$4,'Miljövärden urval för publ'!$B$2:$H$2,0),FALSE))</f>
        <v>4.2681299999999998E-2</v>
      </c>
      <c r="E197" s="45">
        <f>IF(ISERROR(VLOOKUP($C197,'Miljövärden urval för publ'!$B$2:$H$490,MATCH(E$4,'Miljövärden urval för publ'!$B$2:$H$2,0),FALSE)),"",VLOOKUP($C197,'Miljövärden urval för publ'!$B$2:$H$490,MATCH(E$4,'Miljövärden urval för publ'!$B$2:$H$2,0),FALSE))</f>
        <v>9.4640799999999992</v>
      </c>
      <c r="F197" s="45">
        <f>IF(ISERROR(VLOOKUP($C197,'Miljövärden urval för publ'!$B$2:$H$490,MATCH(F$4,'Miljövärden urval för publ'!$B$2:$H$2,0),FALSE)),"",VLOOKUP($C197,'Miljövärden urval för publ'!$B$2:$H$490,MATCH(F$4,'Miljövärden urval för publ'!$B$2:$H$2,0),FALSE))</f>
        <v>4.4319100000000002</v>
      </c>
      <c r="G197" s="45">
        <f>IF(ISERROR(VLOOKUP($C197,'Miljövärden urval för publ'!$B$2:$H$490,MATCH(G$4,'Miljövärden urval för publ'!$B$2:$H$2,0),FALSE)),"",VLOOKUP($C197,'Miljövärden urval för publ'!$B$2:$H$490,MATCH(G$4,'Miljövärden urval för publ'!$B$2:$H$2,0),FALSE))</f>
        <v>8.5129799999999999E-3</v>
      </c>
    </row>
    <row r="198" spans="1:7" x14ac:dyDescent="0.25">
      <c r="A198" s="45">
        <v>195</v>
      </c>
      <c r="B198" s="45" t="str">
        <f>IF(ISERROR(INDEX('Miljövärden urval för publ'!$A$2:$AD$475,MATCH($A198,'Miljövärden urval för publ'!$U$2:$U$476,0),1)),"",INDEX('Miljövärden urval för publ'!$A$2:$AD$475,MATCH($A198,'Miljövärden urval för publ'!$U$2:$U$476,0),1))</f>
        <v>PiteEnergi AB</v>
      </c>
      <c r="C198" s="45" t="str">
        <f>IF(ISERROR(INDEX('Miljövärden urval för publ'!$A$2:$AD$475,MATCH($A198,'Miljövärden urval för publ'!$U$2:$U$476,0),2)),"",INDEX('Miljövärden urval för publ'!$A$2:$AD$475,MATCH($A198,'Miljövärden urval för publ'!$U$2:$U$476,0),2))</f>
        <v>Norrfjärden</v>
      </c>
      <c r="D198" s="45">
        <f>IF(ISERROR(VLOOKUP($C198,'Miljövärden urval för publ'!$B$2:$H$490,MATCH(D$4,'Miljövärden urval för publ'!$B$2:$H$2,0),FALSE)),"",VLOOKUP($C198,'Miljövärden urval för publ'!$B$2:$H$490,MATCH(D$4,'Miljövärden urval för publ'!$B$2:$H$2,0),FALSE))</f>
        <v>0.36186099999999999</v>
      </c>
      <c r="E198" s="45">
        <f>IF(ISERROR(VLOOKUP($C198,'Miljövärden urval för publ'!$B$2:$H$490,MATCH(E$4,'Miljövärden urval för publ'!$B$2:$H$2,0),FALSE)),"",VLOOKUP($C198,'Miljövärden urval för publ'!$B$2:$H$490,MATCH(E$4,'Miljövärden urval för publ'!$B$2:$H$2,0),FALSE))</f>
        <v>33.4771</v>
      </c>
      <c r="F198" s="45">
        <f>IF(ISERROR(VLOOKUP($C198,'Miljövärden urval för publ'!$B$2:$H$490,MATCH(F$4,'Miljövärden urval för publ'!$B$2:$H$2,0),FALSE)),"",VLOOKUP($C198,'Miljövärden urval för publ'!$B$2:$H$490,MATCH(F$4,'Miljövärden urval för publ'!$B$2:$H$2,0),FALSE))</f>
        <v>16.200299999999999</v>
      </c>
      <c r="G198" s="45">
        <f>IF(ISERROR(VLOOKUP($C198,'Miljövärden urval för publ'!$B$2:$H$490,MATCH(G$4,'Miljövärden urval för publ'!$B$2:$H$2,0),FALSE)),"",VLOOKUP($C198,'Miljövärden urval för publ'!$B$2:$H$490,MATCH(G$4,'Miljövärden urval för publ'!$B$2:$H$2,0),FALSE))</f>
        <v>2.5693899999999999E-2</v>
      </c>
    </row>
    <row r="199" spans="1:7" x14ac:dyDescent="0.25">
      <c r="A199" s="45">
        <v>196</v>
      </c>
      <c r="B199" s="45" t="str">
        <f>IF(ISERROR(INDEX('Miljövärden urval för publ'!$A$2:$AD$475,MATCH($A199,'Miljövärden urval för publ'!$U$2:$U$476,0),1)),"",INDEX('Miljövärden urval för publ'!$A$2:$AD$475,MATCH($A199,'Miljövärden urval för publ'!$U$2:$U$476,0),1))</f>
        <v>PiteEnergi AB</v>
      </c>
      <c r="C199" s="45" t="str">
        <f>IF(ISERROR(INDEX('Miljövärden urval för publ'!$A$2:$AD$475,MATCH($A199,'Miljövärden urval för publ'!$U$2:$U$476,0),2)),"",INDEX('Miljövärden urval för publ'!$A$2:$AD$475,MATCH($A199,'Miljövärden urval för publ'!$U$2:$U$476,0),2))</f>
        <v>Piteå</v>
      </c>
      <c r="D199" s="45">
        <f>IF(ISERROR(VLOOKUP($C199,'Miljövärden urval för publ'!$B$2:$H$490,MATCH(D$4,'Miljövärden urval för publ'!$B$2:$H$2,0),FALSE)),"",VLOOKUP($C199,'Miljövärden urval för publ'!$B$2:$H$490,MATCH(D$4,'Miljövärden urval för publ'!$B$2:$H$2,0),FALSE))</f>
        <v>2.9562100000000001E-2</v>
      </c>
      <c r="E199" s="45">
        <f>IF(ISERROR(VLOOKUP($C199,'Miljövärden urval för publ'!$B$2:$H$490,MATCH(E$4,'Miljövärden urval för publ'!$B$2:$H$2,0),FALSE)),"",VLOOKUP($C199,'Miljövärden urval för publ'!$B$2:$H$490,MATCH(E$4,'Miljövärden urval för publ'!$B$2:$H$2,0),FALSE))</f>
        <v>4.6745799999999997</v>
      </c>
      <c r="F199" s="45">
        <f>IF(ISERROR(VLOOKUP($C199,'Miljövärden urval för publ'!$B$2:$H$490,MATCH(F$4,'Miljövärden urval för publ'!$B$2:$H$2,0),FALSE)),"",VLOOKUP($C199,'Miljövärden urval för publ'!$B$2:$H$490,MATCH(F$4,'Miljövärden urval för publ'!$B$2:$H$2,0),FALSE))</f>
        <v>0.179537</v>
      </c>
      <c r="G199" s="45">
        <f>IF(ISERROR(VLOOKUP($C199,'Miljövärden urval för publ'!$B$2:$H$490,MATCH(G$4,'Miljövärden urval för publ'!$B$2:$H$2,0),FALSE)),"",VLOOKUP($C199,'Miljövärden urval för publ'!$B$2:$H$490,MATCH(G$4,'Miljövärden urval för publ'!$B$2:$H$2,0),FALSE))</f>
        <v>9.2503700000000008E-3</v>
      </c>
    </row>
    <row r="200" spans="1:7" x14ac:dyDescent="0.25">
      <c r="A200" s="45">
        <v>197</v>
      </c>
      <c r="B200" s="45" t="str">
        <f>IF(ISERROR(INDEX('Miljövärden urval för publ'!$A$2:$AD$475,MATCH($A200,'Miljövärden urval för publ'!$U$2:$U$476,0),1)),"",INDEX('Miljövärden urval för publ'!$A$2:$AD$475,MATCH($A200,'Miljövärden urval för publ'!$U$2:$U$476,0),1))</f>
        <v>PiteEnergi AB</v>
      </c>
      <c r="C200" s="45" t="str">
        <f>IF(ISERROR(INDEX('Miljövärden urval för publ'!$A$2:$AD$475,MATCH($A200,'Miljövärden urval för publ'!$U$2:$U$476,0),2)),"",INDEX('Miljövärden urval för publ'!$A$2:$AD$475,MATCH($A200,'Miljövärden urval för publ'!$U$2:$U$476,0),2))</f>
        <v>Rosvik</v>
      </c>
      <c r="D200" s="45">
        <f>IF(ISERROR(VLOOKUP($C200,'Miljövärden urval för publ'!$B$2:$H$490,MATCH(D$4,'Miljövärden urval för publ'!$B$2:$H$2,0),FALSE)),"",VLOOKUP($C200,'Miljövärden urval för publ'!$B$2:$H$490,MATCH(D$4,'Miljövärden urval för publ'!$B$2:$H$2,0),FALSE))</f>
        <v>0.20627200000000001</v>
      </c>
      <c r="E200" s="45">
        <f>IF(ISERROR(VLOOKUP($C200,'Miljövärden urval för publ'!$B$2:$H$490,MATCH(E$4,'Miljövärden urval för publ'!$B$2:$H$2,0),FALSE)),"",VLOOKUP($C200,'Miljövärden urval för publ'!$B$2:$H$490,MATCH(E$4,'Miljövärden urval för publ'!$B$2:$H$2,0),FALSE))</f>
        <v>31.604500000000002</v>
      </c>
      <c r="F200" s="45">
        <f>IF(ISERROR(VLOOKUP($C200,'Miljövärden urval för publ'!$B$2:$H$490,MATCH(F$4,'Miljövärden urval för publ'!$B$2:$H$2,0),FALSE)),"",VLOOKUP($C200,'Miljövärden urval för publ'!$B$2:$H$490,MATCH(F$4,'Miljövärden urval för publ'!$B$2:$H$2,0),FALSE))</f>
        <v>9.7574299999999994</v>
      </c>
      <c r="G200" s="45">
        <f>IF(ISERROR(VLOOKUP($C200,'Miljövärden urval för publ'!$B$2:$H$490,MATCH(G$4,'Miljövärden urval för publ'!$B$2:$H$2,0),FALSE)),"",VLOOKUP($C200,'Miljövärden urval för publ'!$B$2:$H$490,MATCH(G$4,'Miljövärden urval för publ'!$B$2:$H$2,0),FALSE))</f>
        <v>1.6355700000000001E-2</v>
      </c>
    </row>
    <row r="201" spans="1:7" x14ac:dyDescent="0.25">
      <c r="A201" s="45">
        <v>198</v>
      </c>
      <c r="B201" s="45" t="str">
        <f>IF(ISERROR(INDEX('Miljövärden urval för publ'!$A$2:$AD$475,MATCH($A201,'Miljövärden urval för publ'!$U$2:$U$476,0),1)),"",INDEX('Miljövärden urval för publ'!$A$2:$AD$475,MATCH($A201,'Miljövärden urval för publ'!$U$2:$U$476,0),1))</f>
        <v>PiteEnergi AB</v>
      </c>
      <c r="C201" s="45" t="str">
        <f>IF(ISERROR(INDEX('Miljövärden urval för publ'!$A$2:$AD$475,MATCH($A201,'Miljövärden urval för publ'!$U$2:$U$476,0),2)),"",INDEX('Miljövärden urval för publ'!$A$2:$AD$475,MATCH($A201,'Miljövärden urval för publ'!$U$2:$U$476,0),2))</f>
        <v>Sjulnäs</v>
      </c>
      <c r="D201" s="45">
        <f>IF(ISERROR(VLOOKUP($C201,'Miljövärden urval för publ'!$B$2:$H$490,MATCH(D$4,'Miljövärden urval för publ'!$B$2:$H$2,0),FALSE)),"",VLOOKUP($C201,'Miljövärden urval för publ'!$B$2:$H$490,MATCH(D$4,'Miljövärden urval för publ'!$B$2:$H$2,0),FALSE))</f>
        <v>0.29205199999999998</v>
      </c>
      <c r="E201" s="45">
        <f>IF(ISERROR(VLOOKUP($C201,'Miljövärden urval för publ'!$B$2:$H$490,MATCH(E$4,'Miljövärden urval för publ'!$B$2:$H$2,0),FALSE)),"",VLOOKUP($C201,'Miljövärden urval för publ'!$B$2:$H$490,MATCH(E$4,'Miljövärden urval för publ'!$B$2:$H$2,0),FALSE))</f>
        <v>27.3583</v>
      </c>
      <c r="F201" s="45">
        <f>IF(ISERROR(VLOOKUP($C201,'Miljövärden urval för publ'!$B$2:$H$490,MATCH(F$4,'Miljövärden urval för publ'!$B$2:$H$2,0),FALSE)),"",VLOOKUP($C201,'Miljövärden urval för publ'!$B$2:$H$490,MATCH(F$4,'Miljövärden urval för publ'!$B$2:$H$2,0),FALSE))</f>
        <v>15.272399999999999</v>
      </c>
      <c r="G201" s="45">
        <f>IF(ISERROR(VLOOKUP($C201,'Miljövärden urval för publ'!$B$2:$H$490,MATCH(G$4,'Miljövärden urval för publ'!$B$2:$H$2,0),FALSE)),"",VLOOKUP($C201,'Miljövärden urval för publ'!$B$2:$H$490,MATCH(G$4,'Miljövärden urval för publ'!$B$2:$H$2,0),FALSE))</f>
        <v>2.70362E-2</v>
      </c>
    </row>
    <row r="202" spans="1:7" x14ac:dyDescent="0.25">
      <c r="A202" s="45">
        <v>199</v>
      </c>
      <c r="B202" s="45" t="str">
        <f>IF(ISERROR(INDEX('Miljövärden urval för publ'!$A$2:$AD$475,MATCH($A202,'Miljövärden urval för publ'!$U$2:$U$476,0),1)),"",INDEX('Miljövärden urval för publ'!$A$2:$AD$475,MATCH($A202,'Miljövärden urval för publ'!$U$2:$U$476,0),1))</f>
        <v>Ragunda Energi och Teknik AB</v>
      </c>
      <c r="C202" s="45" t="str">
        <f>IF(ISERROR(INDEX('Miljövärden urval för publ'!$A$2:$AD$475,MATCH($A202,'Miljövärden urval för publ'!$U$2:$U$476,0),2)),"",INDEX('Miljövärden urval för publ'!$A$2:$AD$475,MATCH($A202,'Miljövärden urval för publ'!$U$2:$U$476,0),2))</f>
        <v>Hammarstrand</v>
      </c>
      <c r="D202" s="45">
        <f>IF(ISERROR(VLOOKUP($C202,'Miljövärden urval för publ'!$B$2:$H$490,MATCH(D$4,'Miljövärden urval för publ'!$B$2:$H$2,0),FALSE)),"",VLOOKUP($C202,'Miljövärden urval för publ'!$B$2:$H$490,MATCH(D$4,'Miljövärden urval för publ'!$B$2:$H$2,0),FALSE))</f>
        <v>0.26392100000000002</v>
      </c>
      <c r="E202" s="45">
        <f>IF(ISERROR(VLOOKUP($C202,'Miljövärden urval för publ'!$B$2:$H$490,MATCH(E$4,'Miljövärden urval för publ'!$B$2:$H$2,0),FALSE)),"",VLOOKUP($C202,'Miljövärden urval för publ'!$B$2:$H$490,MATCH(E$4,'Miljövärden urval för publ'!$B$2:$H$2,0),FALSE))</f>
        <v>36.79</v>
      </c>
      <c r="F202" s="45">
        <f>IF(ISERROR(VLOOKUP($C202,'Miljövärden urval för publ'!$B$2:$H$490,MATCH(F$4,'Miljövärden urval för publ'!$B$2:$H$2,0),FALSE)),"",VLOOKUP($C202,'Miljövärden urval för publ'!$B$2:$H$490,MATCH(F$4,'Miljövärden urval för publ'!$B$2:$H$2,0),FALSE))</f>
        <v>11.284800000000001</v>
      </c>
      <c r="G202" s="45">
        <f>IF(ISERROR(VLOOKUP($C202,'Miljövärden urval för publ'!$B$2:$H$490,MATCH(G$4,'Miljövärden urval för publ'!$B$2:$H$2,0),FALSE)),"",VLOOKUP($C202,'Miljövärden urval för publ'!$B$2:$H$490,MATCH(G$4,'Miljövärden urval för publ'!$B$2:$H$2,0),FALSE))</f>
        <v>4.60816E-2</v>
      </c>
    </row>
    <row r="203" spans="1:7" x14ac:dyDescent="0.25">
      <c r="A203" s="45">
        <v>200</v>
      </c>
      <c r="B203" s="45" t="str">
        <f>IF(ISERROR(INDEX('Miljövärden urval för publ'!$A$2:$AD$475,MATCH($A203,'Miljövärden urval för publ'!$U$2:$U$476,0),1)),"",INDEX('Miljövärden urval för publ'!$A$2:$AD$475,MATCH($A203,'Miljövärden urval för publ'!$U$2:$U$476,0),1))</f>
        <v>Rindi Energi AB</v>
      </c>
      <c r="C203" s="45" t="str">
        <f>IF(ISERROR(INDEX('Miljövärden urval för publ'!$A$2:$AD$475,MATCH($A203,'Miljövärden urval för publ'!$U$2:$U$476,0),2)),"",INDEX('Miljövärden urval för publ'!$A$2:$AD$475,MATCH($A203,'Miljövärden urval för publ'!$U$2:$U$476,0),2))</f>
        <v>Filipstad</v>
      </c>
      <c r="D203" s="45">
        <f>IF(ISERROR(VLOOKUP($C203,'Miljövärden urval för publ'!$B$2:$H$490,MATCH(D$4,'Miljövärden urval för publ'!$B$2:$H$2,0),FALSE)),"",VLOOKUP($C203,'Miljövärden urval för publ'!$B$2:$H$490,MATCH(D$4,'Miljövärden urval för publ'!$B$2:$H$2,0),FALSE))</f>
        <v>0.13822999999999999</v>
      </c>
      <c r="E203" s="45">
        <f>IF(ISERROR(VLOOKUP($C203,'Miljövärden urval för publ'!$B$2:$H$490,MATCH(E$4,'Miljövärden urval för publ'!$B$2:$H$2,0),FALSE)),"",VLOOKUP($C203,'Miljövärden urval för publ'!$B$2:$H$490,MATCH(E$4,'Miljövärden urval för publ'!$B$2:$H$2,0),FALSE))</f>
        <v>24.8261</v>
      </c>
      <c r="F203" s="45">
        <f>IF(ISERROR(VLOOKUP($C203,'Miljövärden urval för publ'!$B$2:$H$490,MATCH(F$4,'Miljövärden urval för publ'!$B$2:$H$2,0),FALSE)),"",VLOOKUP($C203,'Miljövärden urval för publ'!$B$2:$H$490,MATCH(F$4,'Miljövärden urval för publ'!$B$2:$H$2,0),FALSE))</f>
        <v>8.6969399999999997</v>
      </c>
      <c r="G203" s="45">
        <f>IF(ISERROR(VLOOKUP($C203,'Miljövärden urval för publ'!$B$2:$H$490,MATCH(G$4,'Miljövärden urval för publ'!$B$2:$H$2,0),FALSE)),"",VLOOKUP($C203,'Miljövärden urval för publ'!$B$2:$H$490,MATCH(G$4,'Miljövärden urval för publ'!$B$2:$H$2,0),FALSE))</f>
        <v>4.59602E-2</v>
      </c>
    </row>
    <row r="204" spans="1:7" x14ac:dyDescent="0.25">
      <c r="A204" s="45">
        <v>201</v>
      </c>
      <c r="B204" s="45" t="str">
        <f>IF(ISERROR(INDEX('Miljövärden urval för publ'!$A$2:$AD$475,MATCH($A204,'Miljövärden urval för publ'!$U$2:$U$476,0),1)),"",INDEX('Miljövärden urval för publ'!$A$2:$AD$475,MATCH($A204,'Miljövärden urval för publ'!$U$2:$U$476,0),1))</f>
        <v>Rindi Energi AB</v>
      </c>
      <c r="C204" s="45" t="str">
        <f>IF(ISERROR(INDEX('Miljövärden urval för publ'!$A$2:$AD$475,MATCH($A204,'Miljövärden urval för publ'!$U$2:$U$476,0),2)),"",INDEX('Miljövärden urval för publ'!$A$2:$AD$475,MATCH($A204,'Miljövärden urval för publ'!$U$2:$U$476,0),2))</f>
        <v>Flen</v>
      </c>
      <c r="D204" s="45">
        <f>IF(ISERROR(VLOOKUP($C204,'Miljövärden urval för publ'!$B$2:$H$490,MATCH(D$4,'Miljövärden urval för publ'!$B$2:$H$2,0),FALSE)),"",VLOOKUP($C204,'Miljövärden urval för publ'!$B$2:$H$490,MATCH(D$4,'Miljövärden urval för publ'!$B$2:$H$2,0),FALSE))</f>
        <v>0.120825</v>
      </c>
      <c r="E204" s="45">
        <f>IF(ISERROR(VLOOKUP($C204,'Miljövärden urval för publ'!$B$2:$H$490,MATCH(E$4,'Miljövärden urval för publ'!$B$2:$H$2,0),FALSE)),"",VLOOKUP($C204,'Miljövärden urval för publ'!$B$2:$H$490,MATCH(E$4,'Miljövärden urval för publ'!$B$2:$H$2,0),FALSE))</f>
        <v>25.1204</v>
      </c>
      <c r="F204" s="45">
        <f>IF(ISERROR(VLOOKUP($C204,'Miljövärden urval för publ'!$B$2:$H$490,MATCH(F$4,'Miljövärden urval för publ'!$B$2:$H$2,0),FALSE)),"",VLOOKUP($C204,'Miljövärden urval för publ'!$B$2:$H$490,MATCH(F$4,'Miljövärden urval för publ'!$B$2:$H$2,0),FALSE))</f>
        <v>7.5855699999999997</v>
      </c>
      <c r="G204" s="45">
        <f>IF(ISERROR(VLOOKUP($C204,'Miljövärden urval för publ'!$B$2:$H$490,MATCH(G$4,'Miljövärden urval för publ'!$B$2:$H$2,0),FALSE)),"",VLOOKUP($C204,'Miljövärden urval för publ'!$B$2:$H$490,MATCH(G$4,'Miljövärden urval för publ'!$B$2:$H$2,0),FALSE))</f>
        <v>3.9093999999999997E-2</v>
      </c>
    </row>
    <row r="205" spans="1:7" x14ac:dyDescent="0.25">
      <c r="A205" s="45">
        <v>202</v>
      </c>
      <c r="B205" s="45" t="str">
        <f>IF(ISERROR(INDEX('Miljövärden urval för publ'!$A$2:$AD$475,MATCH($A205,'Miljövärden urval för publ'!$U$2:$U$476,0),1)),"",INDEX('Miljövärden urval för publ'!$A$2:$AD$475,MATCH($A205,'Miljövärden urval för publ'!$U$2:$U$476,0),1))</f>
        <v>Rindi Energi AB</v>
      </c>
      <c r="C205" s="45" t="str">
        <f>IF(ISERROR(INDEX('Miljövärden urval för publ'!$A$2:$AD$475,MATCH($A205,'Miljövärden urval för publ'!$U$2:$U$476,0),2)),"",INDEX('Miljövärden urval för publ'!$A$2:$AD$475,MATCH($A205,'Miljövärden urval för publ'!$U$2:$U$476,0),2))</f>
        <v>Gnesta</v>
      </c>
      <c r="D205" s="45">
        <f>IF(ISERROR(VLOOKUP($C205,'Miljövärden urval för publ'!$B$2:$H$490,MATCH(D$4,'Miljövärden urval för publ'!$B$2:$H$2,0),FALSE)),"",VLOOKUP($C205,'Miljövärden urval för publ'!$B$2:$H$490,MATCH(D$4,'Miljövärden urval för publ'!$B$2:$H$2,0),FALSE))</f>
        <v>0.157692</v>
      </c>
      <c r="E205" s="45">
        <f>IF(ISERROR(VLOOKUP($C205,'Miljövärden urval för publ'!$B$2:$H$490,MATCH(E$4,'Miljövärden urval för publ'!$B$2:$H$2,0),FALSE)),"",VLOOKUP($C205,'Miljövärden urval för publ'!$B$2:$H$490,MATCH(E$4,'Miljövärden urval för publ'!$B$2:$H$2,0),FALSE))</f>
        <v>32.4863</v>
      </c>
      <c r="F205" s="45">
        <f>IF(ISERROR(VLOOKUP($C205,'Miljövärden urval för publ'!$B$2:$H$490,MATCH(F$4,'Miljövärden urval för publ'!$B$2:$H$2,0),FALSE)),"",VLOOKUP($C205,'Miljövärden urval för publ'!$B$2:$H$490,MATCH(F$4,'Miljövärden urval för publ'!$B$2:$H$2,0),FALSE))</f>
        <v>9.3467000000000002</v>
      </c>
      <c r="G205" s="45">
        <f>IF(ISERROR(VLOOKUP($C205,'Miljövärden urval för publ'!$B$2:$H$490,MATCH(G$4,'Miljövärden urval för publ'!$B$2:$H$2,0),FALSE)),"",VLOOKUP($C205,'Miljövärden urval för publ'!$B$2:$H$490,MATCH(G$4,'Miljövärden urval för publ'!$B$2:$H$2,0),FALSE))</f>
        <v>4.83402E-2</v>
      </c>
    </row>
    <row r="206" spans="1:7" x14ac:dyDescent="0.25">
      <c r="A206" s="45">
        <v>203</v>
      </c>
      <c r="B206" s="45" t="str">
        <f>IF(ISERROR(INDEX('Miljövärden urval för publ'!$A$2:$AD$475,MATCH($A206,'Miljövärden urval för publ'!$U$2:$U$476,0),1)),"",INDEX('Miljövärden urval för publ'!$A$2:$AD$475,MATCH($A206,'Miljövärden urval för publ'!$U$2:$U$476,0),1))</f>
        <v>Rindi Energi AB</v>
      </c>
      <c r="C206" s="45" t="str">
        <f>IF(ISERROR(INDEX('Miljövärden urval för publ'!$A$2:$AD$475,MATCH($A206,'Miljövärden urval för publ'!$U$2:$U$476,0),2)),"",INDEX('Miljövärden urval för publ'!$A$2:$AD$475,MATCH($A206,'Miljövärden urval för publ'!$U$2:$U$476,0),2))</f>
        <v>Hörby</v>
      </c>
      <c r="D206" s="45">
        <f>IF(ISERROR(VLOOKUP($C206,'Miljövärden urval för publ'!$B$2:$H$490,MATCH(D$4,'Miljövärden urval för publ'!$B$2:$H$2,0),FALSE)),"",VLOOKUP($C206,'Miljövärden urval för publ'!$B$2:$H$490,MATCH(D$4,'Miljövärden urval för publ'!$B$2:$H$2,0),FALSE))</f>
        <v>0.117552</v>
      </c>
      <c r="E206" s="45">
        <f>IF(ISERROR(VLOOKUP($C206,'Miljövärden urval för publ'!$B$2:$H$490,MATCH(E$4,'Miljövärden urval för publ'!$B$2:$H$2,0),FALSE)),"",VLOOKUP($C206,'Miljövärden urval för publ'!$B$2:$H$490,MATCH(E$4,'Miljövärden urval för publ'!$B$2:$H$2,0),FALSE))</f>
        <v>23.978999999999999</v>
      </c>
      <c r="F206" s="45">
        <f>IF(ISERROR(VLOOKUP($C206,'Miljövärden urval för publ'!$B$2:$H$490,MATCH(F$4,'Miljövärden urval för publ'!$B$2:$H$2,0),FALSE)),"",VLOOKUP($C206,'Miljövärden urval för publ'!$B$2:$H$490,MATCH(F$4,'Miljövärden urval för publ'!$B$2:$H$2,0),FALSE))</f>
        <v>9.8429699999999993</v>
      </c>
      <c r="G206" s="45">
        <f>IF(ISERROR(VLOOKUP($C206,'Miljövärden urval för publ'!$B$2:$H$490,MATCH(G$4,'Miljövärden urval för publ'!$B$2:$H$2,0),FALSE)),"",VLOOKUP($C206,'Miljövärden urval för publ'!$B$2:$H$490,MATCH(G$4,'Miljövärden urval för publ'!$B$2:$H$2,0),FALSE))</f>
        <v>1.7909499999999998E-2</v>
      </c>
    </row>
    <row r="207" spans="1:7" x14ac:dyDescent="0.25">
      <c r="A207" s="45">
        <v>204</v>
      </c>
      <c r="B207" s="45" t="str">
        <f>IF(ISERROR(INDEX('Miljövärden urval för publ'!$A$2:$AD$475,MATCH($A207,'Miljövärden urval för publ'!$U$2:$U$476,0),1)),"",INDEX('Miljövärden urval för publ'!$A$2:$AD$475,MATCH($A207,'Miljövärden urval för publ'!$U$2:$U$476,0),1))</f>
        <v>Rindi Energi AB</v>
      </c>
      <c r="C207" s="45" t="str">
        <f>IF(ISERROR(INDEX('Miljövärden urval för publ'!$A$2:$AD$475,MATCH($A207,'Miljövärden urval för publ'!$U$2:$U$476,0),2)),"",INDEX('Miljövärden urval för publ'!$A$2:$AD$475,MATCH($A207,'Miljövärden urval för publ'!$U$2:$U$476,0),2))</f>
        <v>Höör</v>
      </c>
      <c r="D207" s="45">
        <f>IF(ISERROR(VLOOKUP($C207,'Miljövärden urval för publ'!$B$2:$H$490,MATCH(D$4,'Miljövärden urval för publ'!$B$2:$H$2,0),FALSE)),"",VLOOKUP($C207,'Miljövärden urval för publ'!$B$2:$H$490,MATCH(D$4,'Miljövärden urval för publ'!$B$2:$H$2,0),FALSE))</f>
        <v>0.111371</v>
      </c>
      <c r="E207" s="45">
        <f>IF(ISERROR(VLOOKUP($C207,'Miljövärden urval för publ'!$B$2:$H$490,MATCH(E$4,'Miljövärden urval för publ'!$B$2:$H$2,0),FALSE)),"",VLOOKUP($C207,'Miljövärden urval för publ'!$B$2:$H$490,MATCH(E$4,'Miljövärden urval för publ'!$B$2:$H$2,0),FALSE))</f>
        <v>19.893000000000001</v>
      </c>
      <c r="F207" s="45">
        <f>IF(ISERROR(VLOOKUP($C207,'Miljövärden urval för publ'!$B$2:$H$490,MATCH(F$4,'Miljövärden urval för publ'!$B$2:$H$2,0),FALSE)),"",VLOOKUP($C207,'Miljövärden urval för publ'!$B$2:$H$490,MATCH(F$4,'Miljövärden urval för publ'!$B$2:$H$2,0),FALSE))</f>
        <v>8.1500400000000006</v>
      </c>
      <c r="G207" s="45">
        <f>IF(ISERROR(VLOOKUP($C207,'Miljövärden urval för publ'!$B$2:$H$490,MATCH(G$4,'Miljövärden urval för publ'!$B$2:$H$2,0),FALSE)),"",VLOOKUP($C207,'Miljövärden urval för publ'!$B$2:$H$490,MATCH(G$4,'Miljövärden urval för publ'!$B$2:$H$2,0),FALSE))</f>
        <v>1.06122E-2</v>
      </c>
    </row>
    <row r="208" spans="1:7" x14ac:dyDescent="0.25">
      <c r="A208" s="45">
        <v>205</v>
      </c>
      <c r="B208" s="45" t="str">
        <f>IF(ISERROR(INDEX('Miljövärden urval för publ'!$A$2:$AD$475,MATCH($A208,'Miljövärden urval för publ'!$U$2:$U$476,0),1)),"",INDEX('Miljövärden urval för publ'!$A$2:$AD$475,MATCH($A208,'Miljövärden urval för publ'!$U$2:$U$476,0),1))</f>
        <v>Rindi Energi AB</v>
      </c>
      <c r="C208" s="45" t="str">
        <f>IF(ISERROR(INDEX('Miljövärden urval för publ'!$A$2:$AD$475,MATCH($A208,'Miljövärden urval för publ'!$U$2:$U$476,0),2)),"",INDEX('Miljövärden urval för publ'!$A$2:$AD$475,MATCH($A208,'Miljövärden urval för publ'!$U$2:$U$476,0),2))</f>
        <v>Sjöbo</v>
      </c>
      <c r="D208" s="45">
        <f>IF(ISERROR(VLOOKUP($C208,'Miljövärden urval för publ'!$B$2:$H$490,MATCH(D$4,'Miljövärden urval för publ'!$B$2:$H$2,0),FALSE)),"",VLOOKUP($C208,'Miljövärden urval för publ'!$B$2:$H$490,MATCH(D$4,'Miljövärden urval för publ'!$B$2:$H$2,0),FALSE))</f>
        <v>0.103035</v>
      </c>
      <c r="E208" s="45">
        <f>IF(ISERROR(VLOOKUP($C208,'Miljövärden urval för publ'!$B$2:$H$490,MATCH(E$4,'Miljövärden urval för publ'!$B$2:$H$2,0),FALSE)),"",VLOOKUP($C208,'Miljövärden urval för publ'!$B$2:$H$490,MATCH(E$4,'Miljövärden urval för publ'!$B$2:$H$2,0),FALSE))</f>
        <v>21.389500000000002</v>
      </c>
      <c r="F208" s="45">
        <f>IF(ISERROR(VLOOKUP($C208,'Miljövärden urval för publ'!$B$2:$H$490,MATCH(F$4,'Miljövärden urval för publ'!$B$2:$H$2,0),FALSE)),"",VLOOKUP($C208,'Miljövärden urval för publ'!$B$2:$H$490,MATCH(F$4,'Miljövärden urval för publ'!$B$2:$H$2,0),FALSE))</f>
        <v>8.2796099999999999</v>
      </c>
      <c r="G208" s="45">
        <f>IF(ISERROR(VLOOKUP($C208,'Miljövärden urval för publ'!$B$2:$H$490,MATCH(G$4,'Miljövärden urval för publ'!$B$2:$H$2,0),FALSE)),"",VLOOKUP($C208,'Miljövärden urval för publ'!$B$2:$H$490,MATCH(G$4,'Miljövärden urval för publ'!$B$2:$H$2,0),FALSE))</f>
        <v>2.2046099999999999E-2</v>
      </c>
    </row>
    <row r="209" spans="1:7" x14ac:dyDescent="0.25">
      <c r="A209" s="45">
        <v>206</v>
      </c>
      <c r="B209" s="45" t="str">
        <f>IF(ISERROR(INDEX('Miljövärden urval för publ'!$A$2:$AD$475,MATCH($A209,'Miljövärden urval för publ'!$U$2:$U$476,0),1)),"",INDEX('Miljövärden urval för publ'!$A$2:$AD$475,MATCH($A209,'Miljövärden urval för publ'!$U$2:$U$476,0),1))</f>
        <v>Rindi Energi AB</v>
      </c>
      <c r="C209" s="45" t="str">
        <f>IF(ISERROR(INDEX('Miljövärden urval för publ'!$A$2:$AD$475,MATCH($A209,'Miljövärden urval för publ'!$U$2:$U$476,0),2)),"",INDEX('Miljövärden urval för publ'!$A$2:$AD$475,MATCH($A209,'Miljövärden urval för publ'!$U$2:$U$476,0),2))</f>
        <v>Storfors</v>
      </c>
      <c r="D209" s="45">
        <f>IF(ISERROR(VLOOKUP($C209,'Miljövärden urval för publ'!$B$2:$H$490,MATCH(D$4,'Miljövärden urval för publ'!$B$2:$H$2,0),FALSE)),"",VLOOKUP($C209,'Miljövärden urval för publ'!$B$2:$H$490,MATCH(D$4,'Miljövärden urval för publ'!$B$2:$H$2,0),FALSE))</f>
        <v>0.58133100000000004</v>
      </c>
      <c r="E209" s="45">
        <f>IF(ISERROR(VLOOKUP($C209,'Miljövärden urval för publ'!$B$2:$H$490,MATCH(E$4,'Miljövärden urval för publ'!$B$2:$H$2,0),FALSE)),"",VLOOKUP($C209,'Miljövärden urval för publ'!$B$2:$H$490,MATCH(E$4,'Miljövärden urval för publ'!$B$2:$H$2,0),FALSE))</f>
        <v>108.193</v>
      </c>
      <c r="F209" s="45">
        <f>IF(ISERROR(VLOOKUP($C209,'Miljövärden urval för publ'!$B$2:$H$490,MATCH(F$4,'Miljövärden urval för publ'!$B$2:$H$2,0),FALSE)),"",VLOOKUP($C209,'Miljövärden urval för publ'!$B$2:$H$490,MATCH(F$4,'Miljövärden urval för publ'!$B$2:$H$2,0),FALSE))</f>
        <v>22.679600000000001</v>
      </c>
      <c r="G209" s="45">
        <f>IF(ISERROR(VLOOKUP($C209,'Miljövärden urval för publ'!$B$2:$H$490,MATCH(G$4,'Miljövärden urval för publ'!$B$2:$H$2,0),FALSE)),"",VLOOKUP($C209,'Miljövärden urval för publ'!$B$2:$H$490,MATCH(G$4,'Miljövärden urval för publ'!$B$2:$H$2,0),FALSE))</f>
        <v>0.230263</v>
      </c>
    </row>
    <row r="210" spans="1:7" x14ac:dyDescent="0.25">
      <c r="A210" s="45">
        <v>207</v>
      </c>
      <c r="B210" s="45" t="str">
        <f>IF(ISERROR(INDEX('Miljövärden urval för publ'!$A$2:$AD$475,MATCH($A210,'Miljövärden urval för publ'!$U$2:$U$476,0),1)),"",INDEX('Miljövärden urval för publ'!$A$2:$AD$475,MATCH($A210,'Miljövärden urval för publ'!$U$2:$U$476,0),1))</f>
        <v>Rindi Energi AB</v>
      </c>
      <c r="C210" s="45" t="str">
        <f>IF(ISERROR(INDEX('Miljövärden urval för publ'!$A$2:$AD$475,MATCH($A210,'Miljövärden urval för publ'!$U$2:$U$476,0),2)),"",INDEX('Miljövärden urval för publ'!$A$2:$AD$475,MATCH($A210,'Miljövärden urval för publ'!$U$2:$U$476,0),2))</f>
        <v>Sunne</v>
      </c>
      <c r="D210" s="45">
        <f>IF(ISERROR(VLOOKUP($C210,'Miljövärden urval för publ'!$B$2:$H$490,MATCH(D$4,'Miljövärden urval för publ'!$B$2:$H$2,0),FALSE)),"",VLOOKUP($C210,'Miljövärden urval för publ'!$B$2:$H$490,MATCH(D$4,'Miljövärden urval för publ'!$B$2:$H$2,0),FALSE))</f>
        <v>0.18638199999999999</v>
      </c>
      <c r="E210" s="45">
        <f>IF(ISERROR(VLOOKUP($C210,'Miljövärden urval för publ'!$B$2:$H$490,MATCH(E$4,'Miljövärden urval för publ'!$B$2:$H$2,0),FALSE)),"",VLOOKUP($C210,'Miljövärden urval för publ'!$B$2:$H$490,MATCH(E$4,'Miljövärden urval för publ'!$B$2:$H$2,0),FALSE))</f>
        <v>37.209400000000002</v>
      </c>
      <c r="F210" s="45">
        <f>IF(ISERROR(VLOOKUP($C210,'Miljövärden urval för publ'!$B$2:$H$490,MATCH(F$4,'Miljövärden urval för publ'!$B$2:$H$2,0),FALSE)),"",VLOOKUP($C210,'Miljövärden urval för publ'!$B$2:$H$490,MATCH(F$4,'Miljövärden urval för publ'!$B$2:$H$2,0),FALSE))</f>
        <v>9.8223199999999995</v>
      </c>
      <c r="G210" s="45">
        <f>IF(ISERROR(VLOOKUP($C210,'Miljövärden urval för publ'!$B$2:$H$490,MATCH(G$4,'Miljövärden urval för publ'!$B$2:$H$2,0),FALSE)),"",VLOOKUP($C210,'Miljövärden urval för publ'!$B$2:$H$490,MATCH(G$4,'Miljövärden urval för publ'!$B$2:$H$2,0),FALSE))</f>
        <v>4.5305600000000001E-2</v>
      </c>
    </row>
    <row r="211" spans="1:7" x14ac:dyDescent="0.25">
      <c r="A211" s="45">
        <v>208</v>
      </c>
      <c r="B211" s="45" t="str">
        <f>IF(ISERROR(INDEX('Miljövärden urval för publ'!$A$2:$AD$475,MATCH($A211,'Miljövärden urval för publ'!$U$2:$U$476,0),1)),"",INDEX('Miljövärden urval för publ'!$A$2:$AD$475,MATCH($A211,'Miljövärden urval för publ'!$U$2:$U$476,0),1))</f>
        <v>Rindi Energi AB</v>
      </c>
      <c r="C211" s="45" t="str">
        <f>IF(ISERROR(INDEX('Miljövärden urval för publ'!$A$2:$AD$475,MATCH($A211,'Miljövärden urval för publ'!$U$2:$U$476,0),2)),"",INDEX('Miljövärden urval för publ'!$A$2:$AD$475,MATCH($A211,'Miljövärden urval för publ'!$U$2:$U$476,0),2))</f>
        <v>Tomelilla</v>
      </c>
      <c r="D211" s="45">
        <f>IF(ISERROR(VLOOKUP($C211,'Miljövärden urval för publ'!$B$2:$H$490,MATCH(D$4,'Miljövärden urval för publ'!$B$2:$H$2,0),FALSE)),"",VLOOKUP($C211,'Miljövärden urval för publ'!$B$2:$H$490,MATCH(D$4,'Miljövärden urval för publ'!$B$2:$H$2,0),FALSE))</f>
        <v>9.0031299999999995E-2</v>
      </c>
      <c r="E211" s="45">
        <f>IF(ISERROR(VLOOKUP($C211,'Miljövärden urval för publ'!$B$2:$H$490,MATCH(E$4,'Miljövärden urval för publ'!$B$2:$H$2,0),FALSE)),"",VLOOKUP($C211,'Miljövärden urval för publ'!$B$2:$H$490,MATCH(E$4,'Miljövärden urval för publ'!$B$2:$H$2,0),FALSE))</f>
        <v>17.770299999999999</v>
      </c>
      <c r="F211" s="45">
        <f>IF(ISERROR(VLOOKUP($C211,'Miljövärden urval för publ'!$B$2:$H$490,MATCH(F$4,'Miljövärden urval för publ'!$B$2:$H$2,0),FALSE)),"",VLOOKUP($C211,'Miljövärden urval för publ'!$B$2:$H$490,MATCH(F$4,'Miljövärden urval för publ'!$B$2:$H$2,0),FALSE))</f>
        <v>8.7815300000000001</v>
      </c>
      <c r="G211" s="45">
        <f>IF(ISERROR(VLOOKUP($C211,'Miljövärden urval för publ'!$B$2:$H$490,MATCH(G$4,'Miljövärden urval för publ'!$B$2:$H$2,0),FALSE)),"",VLOOKUP($C211,'Miljövärden urval för publ'!$B$2:$H$490,MATCH(G$4,'Miljövärden urval för publ'!$B$2:$H$2,0),FALSE))</f>
        <v>7.1490299999999998E-3</v>
      </c>
    </row>
    <row r="212" spans="1:7" x14ac:dyDescent="0.25">
      <c r="A212" s="45">
        <v>209</v>
      </c>
      <c r="B212" s="45" t="str">
        <f>IF(ISERROR(INDEX('Miljövärden urval för publ'!$A$2:$AD$475,MATCH($A212,'Miljövärden urval för publ'!$U$2:$U$476,0),1)),"",INDEX('Miljövärden urval för publ'!$A$2:$AD$475,MATCH($A212,'Miljövärden urval för publ'!$U$2:$U$476,0),1))</f>
        <v>Rindi Energi AB</v>
      </c>
      <c r="C212" s="45" t="str">
        <f>IF(ISERROR(INDEX('Miljövärden urval för publ'!$A$2:$AD$475,MATCH($A212,'Miljövärden urval för publ'!$U$2:$U$476,0),2)),"",INDEX('Miljövärden urval för publ'!$A$2:$AD$475,MATCH($A212,'Miljövärden urval för publ'!$U$2:$U$476,0),2))</f>
        <v>Vadstena</v>
      </c>
      <c r="D212" s="45">
        <f>IF(ISERROR(VLOOKUP($C212,'Miljövärden urval för publ'!$B$2:$H$490,MATCH(D$4,'Miljövärden urval för publ'!$B$2:$H$2,0),FALSE)),"",VLOOKUP($C212,'Miljövärden urval för publ'!$B$2:$H$490,MATCH(D$4,'Miljövärden urval för publ'!$B$2:$H$2,0),FALSE))</f>
        <v>0.18280299999999999</v>
      </c>
      <c r="E212" s="45">
        <f>IF(ISERROR(VLOOKUP($C212,'Miljövärden urval för publ'!$B$2:$H$490,MATCH(E$4,'Miljövärden urval för publ'!$B$2:$H$2,0),FALSE)),"",VLOOKUP($C212,'Miljövärden urval för publ'!$B$2:$H$490,MATCH(E$4,'Miljövärden urval för publ'!$B$2:$H$2,0),FALSE))</f>
        <v>40.125100000000003</v>
      </c>
      <c r="F212" s="45">
        <f>IF(ISERROR(VLOOKUP($C212,'Miljövärden urval för publ'!$B$2:$H$490,MATCH(F$4,'Miljövärden urval för publ'!$B$2:$H$2,0),FALSE)),"",VLOOKUP($C212,'Miljövärden urval för publ'!$B$2:$H$490,MATCH(F$4,'Miljövärden urval för publ'!$B$2:$H$2,0),FALSE))</f>
        <v>9.5649099999999994</v>
      </c>
      <c r="G212" s="45">
        <f>IF(ISERROR(VLOOKUP($C212,'Miljövärden urval för publ'!$B$2:$H$490,MATCH(G$4,'Miljövärden urval för publ'!$B$2:$H$2,0),FALSE)),"",VLOOKUP($C212,'Miljövärden urval för publ'!$B$2:$H$490,MATCH(G$4,'Miljövärden urval för publ'!$B$2:$H$2,0),FALSE))</f>
        <v>6.9525600000000007E-2</v>
      </c>
    </row>
    <row r="213" spans="1:7" x14ac:dyDescent="0.25">
      <c r="A213" s="45">
        <v>210</v>
      </c>
      <c r="B213" s="45" t="str">
        <f>IF(ISERROR(INDEX('Miljövärden urval för publ'!$A$2:$AD$475,MATCH($A213,'Miljövärden urval för publ'!$U$2:$U$476,0),1)),"",INDEX('Miljövärden urval för publ'!$A$2:$AD$475,MATCH($A213,'Miljövärden urval för publ'!$U$2:$U$476,0),1))</f>
        <v>Rindi Energi AB</v>
      </c>
      <c r="C213" s="45" t="str">
        <f>IF(ISERROR(INDEX('Miljövärden urval för publ'!$A$2:$AD$475,MATCH($A213,'Miljövärden urval för publ'!$U$2:$U$476,0),2)),"",INDEX('Miljövärden urval för publ'!$A$2:$AD$475,MATCH($A213,'Miljövärden urval för publ'!$U$2:$U$476,0),2))</f>
        <v>Vansbro</v>
      </c>
      <c r="D213" s="45">
        <f>IF(ISERROR(VLOOKUP($C213,'Miljövärden urval för publ'!$B$2:$H$490,MATCH(D$4,'Miljövärden urval för publ'!$B$2:$H$2,0),FALSE)),"",VLOOKUP($C213,'Miljövärden urval för publ'!$B$2:$H$490,MATCH(D$4,'Miljövärden urval för publ'!$B$2:$H$2,0),FALSE))</f>
        <v>8.9026599999999997E-2</v>
      </c>
      <c r="E213" s="45">
        <f>IF(ISERROR(VLOOKUP($C213,'Miljövärden urval för publ'!$B$2:$H$490,MATCH(E$4,'Miljövärden urval för publ'!$B$2:$H$2,0),FALSE)),"",VLOOKUP($C213,'Miljövärden urval för publ'!$B$2:$H$490,MATCH(E$4,'Miljövärden urval för publ'!$B$2:$H$2,0),FALSE))</f>
        <v>18.863299999999999</v>
      </c>
      <c r="F213" s="45">
        <f>IF(ISERROR(VLOOKUP($C213,'Miljövärden urval för publ'!$B$2:$H$490,MATCH(F$4,'Miljövärden urval för publ'!$B$2:$H$2,0),FALSE)),"",VLOOKUP($C213,'Miljövärden urval för publ'!$B$2:$H$490,MATCH(F$4,'Miljövärden urval för publ'!$B$2:$H$2,0),FALSE))</f>
        <v>8.07958</v>
      </c>
      <c r="G213" s="45">
        <f>IF(ISERROR(VLOOKUP($C213,'Miljövärden urval för publ'!$B$2:$H$490,MATCH(G$4,'Miljövärden urval för publ'!$B$2:$H$2,0),FALSE)),"",VLOOKUP($C213,'Miljövärden urval för publ'!$B$2:$H$490,MATCH(G$4,'Miljövärden urval för publ'!$B$2:$H$2,0),FALSE))</f>
        <v>1.80804E-2</v>
      </c>
    </row>
    <row r="214" spans="1:7" x14ac:dyDescent="0.25">
      <c r="A214" s="45">
        <v>211</v>
      </c>
      <c r="B214" s="45" t="str">
        <f>IF(ISERROR(INDEX('Miljövärden urval för publ'!$A$2:$AD$475,MATCH($A214,'Miljövärden urval för publ'!$U$2:$U$476,0),1)),"",INDEX('Miljövärden urval för publ'!$A$2:$AD$475,MATCH($A214,'Miljövärden urval för publ'!$U$2:$U$476,0),1))</f>
        <v>Rindi Energi AB</v>
      </c>
      <c r="C214" s="45" t="str">
        <f>IF(ISERROR(INDEX('Miljövärden urval för publ'!$A$2:$AD$475,MATCH($A214,'Miljövärden urval för publ'!$U$2:$U$476,0),2)),"",INDEX('Miljövärden urval för publ'!$A$2:$AD$475,MATCH($A214,'Miljövärden urval för publ'!$U$2:$U$476,0),2))</f>
        <v>Vingåker</v>
      </c>
      <c r="D214" s="45">
        <f>IF(ISERROR(VLOOKUP($C214,'Miljövärden urval för publ'!$B$2:$H$490,MATCH(D$4,'Miljövärden urval för publ'!$B$2:$H$2,0),FALSE)),"",VLOOKUP($C214,'Miljövärden urval för publ'!$B$2:$H$490,MATCH(D$4,'Miljövärden urval för publ'!$B$2:$H$2,0),FALSE))</f>
        <v>0.13344400000000001</v>
      </c>
      <c r="E214" s="45">
        <f>IF(ISERROR(VLOOKUP($C214,'Miljövärden urval för publ'!$B$2:$H$490,MATCH(E$4,'Miljövärden urval för publ'!$B$2:$H$2,0),FALSE)),"",VLOOKUP($C214,'Miljövärden urval för publ'!$B$2:$H$490,MATCH(E$4,'Miljövärden urval för publ'!$B$2:$H$2,0),FALSE))</f>
        <v>27.128</v>
      </c>
      <c r="F214" s="45">
        <f>IF(ISERROR(VLOOKUP($C214,'Miljövärden urval för publ'!$B$2:$H$490,MATCH(F$4,'Miljövärden urval för publ'!$B$2:$H$2,0),FALSE)),"",VLOOKUP($C214,'Miljövärden urval för publ'!$B$2:$H$490,MATCH(F$4,'Miljövärden urval för publ'!$B$2:$H$2,0),FALSE))</f>
        <v>8.2357700000000005</v>
      </c>
      <c r="G214" s="45">
        <f>IF(ISERROR(VLOOKUP($C214,'Miljövärden urval för publ'!$B$2:$H$490,MATCH(G$4,'Miljövärden urval för publ'!$B$2:$H$2,0),FALSE)),"",VLOOKUP($C214,'Miljövärden urval för publ'!$B$2:$H$490,MATCH(G$4,'Miljövärden urval för publ'!$B$2:$H$2,0),FALSE))</f>
        <v>3.6524399999999999E-2</v>
      </c>
    </row>
    <row r="215" spans="1:7" x14ac:dyDescent="0.25">
      <c r="A215" s="45">
        <v>212</v>
      </c>
      <c r="B215" s="45" t="str">
        <f>IF(ISERROR(INDEX('Miljövärden urval för publ'!$A$2:$AD$475,MATCH($A215,'Miljövärden urval för publ'!$U$2:$U$476,0),1)),"",INDEX('Miljövärden urval för publ'!$A$2:$AD$475,MATCH($A215,'Miljövärden urval för publ'!$U$2:$U$476,0),1))</f>
        <v>Rindi Energi AB</v>
      </c>
      <c r="C215" s="45" t="str">
        <f>IF(ISERROR(INDEX('Miljövärden urval för publ'!$A$2:$AD$475,MATCH($A215,'Miljövärden urval för publ'!$U$2:$U$476,0),2)),"",INDEX('Miljövärden urval för publ'!$A$2:$AD$475,MATCH($A215,'Miljövärden urval för publ'!$U$2:$U$476,0),2))</f>
        <v>Älvdalen</v>
      </c>
      <c r="D215" s="45">
        <f>IF(ISERROR(VLOOKUP($C215,'Miljövärden urval för publ'!$B$2:$H$490,MATCH(D$4,'Miljövärden urval för publ'!$B$2:$H$2,0),FALSE)),"",VLOOKUP($C215,'Miljövärden urval för publ'!$B$2:$H$490,MATCH(D$4,'Miljövärden urval för publ'!$B$2:$H$2,0),FALSE))</f>
        <v>0.20846000000000001</v>
      </c>
      <c r="E215" s="45">
        <f>IF(ISERROR(VLOOKUP($C215,'Miljövärden urval för publ'!$B$2:$H$490,MATCH(E$4,'Miljövärden urval för publ'!$B$2:$H$2,0),FALSE)),"",VLOOKUP($C215,'Miljövärden urval för publ'!$B$2:$H$490,MATCH(E$4,'Miljövärden urval för publ'!$B$2:$H$2,0),FALSE))</f>
        <v>20.318300000000001</v>
      </c>
      <c r="F215" s="45">
        <f>IF(ISERROR(VLOOKUP($C215,'Miljövärden urval för publ'!$B$2:$H$490,MATCH(F$4,'Miljövärden urval för publ'!$B$2:$H$2,0),FALSE)),"",VLOOKUP($C215,'Miljövärden urval för publ'!$B$2:$H$490,MATCH(F$4,'Miljövärden urval för publ'!$B$2:$H$2,0),FALSE))</f>
        <v>15.5001</v>
      </c>
      <c r="G215" s="45">
        <f>IF(ISERROR(VLOOKUP($C215,'Miljövärden urval för publ'!$B$2:$H$490,MATCH(G$4,'Miljövärden urval för publ'!$B$2:$H$2,0),FALSE)),"",VLOOKUP($C215,'Miljövärden urval för publ'!$B$2:$H$490,MATCH(G$4,'Miljövärden urval för publ'!$B$2:$H$2,0),FALSE))</f>
        <v>3.0585000000000001E-2</v>
      </c>
    </row>
    <row r="216" spans="1:7" x14ac:dyDescent="0.25">
      <c r="A216" s="45">
        <v>213</v>
      </c>
      <c r="B216" s="45" t="str">
        <f>IF(ISERROR(INDEX('Miljövärden urval för publ'!$A$2:$AD$475,MATCH($A216,'Miljövärden urval för publ'!$U$2:$U$476,0),1)),"",INDEX('Miljövärden urval för publ'!$A$2:$AD$475,MATCH($A216,'Miljövärden urval för publ'!$U$2:$U$476,0),1))</f>
        <v>Ronneby Miljö och Teknik AB</v>
      </c>
      <c r="C216" s="45" t="str">
        <f>IF(ISERROR(INDEX('Miljövärden urval för publ'!$A$2:$AD$475,MATCH($A216,'Miljövärden urval för publ'!$U$2:$U$476,0),2)),"",INDEX('Miljövärden urval för publ'!$A$2:$AD$475,MATCH($A216,'Miljövärden urval för publ'!$U$2:$U$476,0),2))</f>
        <v>Bräkne-Hoby</v>
      </c>
      <c r="D216" s="45">
        <f>IF(ISERROR(VLOOKUP($C216,'Miljövärden urval för publ'!$B$2:$H$490,MATCH(D$4,'Miljövärden urval för publ'!$B$2:$H$2,0),FALSE)),"",VLOOKUP($C216,'Miljövärden urval för publ'!$B$2:$H$490,MATCH(D$4,'Miljövärden urval för publ'!$B$2:$H$2,0),FALSE))</f>
        <v>0.122653</v>
      </c>
      <c r="E216" s="45">
        <f>IF(ISERROR(VLOOKUP($C216,'Miljövärden urval för publ'!$B$2:$H$490,MATCH(E$4,'Miljövärden urval för publ'!$B$2:$H$2,0),FALSE)),"",VLOOKUP($C216,'Miljövärden urval för publ'!$B$2:$H$490,MATCH(E$4,'Miljövärden urval för publ'!$B$2:$H$2,0),FALSE))</f>
        <v>20.462700000000002</v>
      </c>
      <c r="F216" s="45">
        <f>IF(ISERROR(VLOOKUP($C216,'Miljövärden urval för publ'!$B$2:$H$490,MATCH(F$4,'Miljövärden urval för publ'!$B$2:$H$2,0),FALSE)),"",VLOOKUP($C216,'Miljövärden urval för publ'!$B$2:$H$490,MATCH(F$4,'Miljövärden urval för publ'!$B$2:$H$2,0),FALSE))</f>
        <v>10.258699999999999</v>
      </c>
      <c r="G216" s="45">
        <f>IF(ISERROR(VLOOKUP($C216,'Miljövärden urval för publ'!$B$2:$H$490,MATCH(G$4,'Miljövärden urval för publ'!$B$2:$H$2,0),FALSE)),"",VLOOKUP($C216,'Miljövärden urval för publ'!$B$2:$H$490,MATCH(G$4,'Miljövärden urval för publ'!$B$2:$H$2,0),FALSE))</f>
        <v>9.9643600000000002E-3</v>
      </c>
    </row>
    <row r="217" spans="1:7" x14ac:dyDescent="0.25">
      <c r="A217" s="45">
        <v>214</v>
      </c>
      <c r="B217" s="45" t="str">
        <f>IF(ISERROR(INDEX('Miljövärden urval för publ'!$A$2:$AD$475,MATCH($A217,'Miljövärden urval för publ'!$U$2:$U$476,0),1)),"",INDEX('Miljövärden urval för publ'!$A$2:$AD$475,MATCH($A217,'Miljövärden urval för publ'!$U$2:$U$476,0),1))</f>
        <v>Ronneby Miljö och Teknik AB</v>
      </c>
      <c r="C217" s="45" t="str">
        <f>IF(ISERROR(INDEX('Miljövärden urval för publ'!$A$2:$AD$475,MATCH($A217,'Miljövärden urval för publ'!$U$2:$U$476,0),2)),"",INDEX('Miljövärden urval för publ'!$A$2:$AD$475,MATCH($A217,'Miljövärden urval för publ'!$U$2:$U$476,0),2))</f>
        <v>Ronneby-Kallinge</v>
      </c>
      <c r="D217" s="45">
        <f>IF(ISERROR(VLOOKUP($C217,'Miljövärden urval för publ'!$B$2:$H$490,MATCH(D$4,'Miljövärden urval för publ'!$B$2:$H$2,0),FALSE)),"",VLOOKUP($C217,'Miljövärden urval för publ'!$B$2:$H$490,MATCH(D$4,'Miljövärden urval för publ'!$B$2:$H$2,0),FALSE))</f>
        <v>0.15629399999999999</v>
      </c>
      <c r="E217" s="45">
        <f>IF(ISERROR(VLOOKUP($C217,'Miljövärden urval för publ'!$B$2:$H$490,MATCH(E$4,'Miljövärden urval för publ'!$B$2:$H$2,0),FALSE)),"",VLOOKUP($C217,'Miljövärden urval för publ'!$B$2:$H$490,MATCH(E$4,'Miljövärden urval för publ'!$B$2:$H$2,0),FALSE))</f>
        <v>22.850899999999999</v>
      </c>
      <c r="F217" s="45">
        <f>IF(ISERROR(VLOOKUP($C217,'Miljövärden urval för publ'!$B$2:$H$490,MATCH(F$4,'Miljövärden urval för publ'!$B$2:$H$2,0),FALSE)),"",VLOOKUP($C217,'Miljövärden urval för publ'!$B$2:$H$490,MATCH(F$4,'Miljövärden urval för publ'!$B$2:$H$2,0),FALSE))</f>
        <v>10.927099999999999</v>
      </c>
      <c r="G217" s="45">
        <f>IF(ISERROR(VLOOKUP($C217,'Miljövärden urval för publ'!$B$2:$H$490,MATCH(G$4,'Miljövärden urval för publ'!$B$2:$H$2,0),FALSE)),"",VLOOKUP($C217,'Miljövärden urval för publ'!$B$2:$H$490,MATCH(G$4,'Miljövärden urval för publ'!$B$2:$H$2,0),FALSE))</f>
        <v>2.3108299999999998E-2</v>
      </c>
    </row>
    <row r="218" spans="1:7" x14ac:dyDescent="0.25">
      <c r="A218" s="45">
        <v>215</v>
      </c>
      <c r="B218" s="45" t="str">
        <f>IF(ISERROR(INDEX('Miljövärden urval för publ'!$A$2:$AD$475,MATCH($A218,'Miljövärden urval för publ'!$U$2:$U$476,0),1)),"",INDEX('Miljövärden urval för publ'!$A$2:$AD$475,MATCH($A218,'Miljövärden urval för publ'!$U$2:$U$476,0),1))</f>
        <v>Rättviks Teknik AB</v>
      </c>
      <c r="C218" s="45" t="str">
        <f>IF(ISERROR(INDEX('Miljövärden urval för publ'!$A$2:$AD$475,MATCH($A218,'Miljövärden urval för publ'!$U$2:$U$476,0),2)),"",INDEX('Miljövärden urval för publ'!$A$2:$AD$475,MATCH($A218,'Miljövärden urval för publ'!$U$2:$U$476,0),2))</f>
        <v>Rättvik</v>
      </c>
      <c r="D218" s="45">
        <f>IF(ISERROR(VLOOKUP($C218,'Miljövärden urval för publ'!$B$2:$H$490,MATCH(D$4,'Miljövärden urval för publ'!$B$2:$H$2,0),FALSE)),"",VLOOKUP($C218,'Miljövärden urval för publ'!$B$2:$H$490,MATCH(D$4,'Miljövärden urval för publ'!$B$2:$H$2,0),FALSE))</f>
        <v>0.11211699999999999</v>
      </c>
      <c r="E218" s="45">
        <f>IF(ISERROR(VLOOKUP($C218,'Miljövärden urval för publ'!$B$2:$H$490,MATCH(E$4,'Miljövärden urval för publ'!$B$2:$H$2,0),FALSE)),"",VLOOKUP($C218,'Miljövärden urval för publ'!$B$2:$H$490,MATCH(E$4,'Miljövärden urval för publ'!$B$2:$H$2,0),FALSE))</f>
        <v>21.250599999999999</v>
      </c>
      <c r="F218" s="45">
        <f>IF(ISERROR(VLOOKUP($C218,'Miljövärden urval för publ'!$B$2:$H$490,MATCH(F$4,'Miljövärden urval för publ'!$B$2:$H$2,0),FALSE)),"",VLOOKUP($C218,'Miljövärden urval för publ'!$B$2:$H$490,MATCH(F$4,'Miljövärden urval för publ'!$B$2:$H$2,0),FALSE))</f>
        <v>7.8702199999999998</v>
      </c>
      <c r="G218" s="45">
        <f>IF(ISERROR(VLOOKUP($C218,'Miljövärden urval för publ'!$B$2:$H$490,MATCH(G$4,'Miljövärden urval för publ'!$B$2:$H$2,0),FALSE)),"",VLOOKUP($C218,'Miljövärden urval för publ'!$B$2:$H$490,MATCH(G$4,'Miljövärden urval för publ'!$B$2:$H$2,0),FALSE))</f>
        <v>1.8816699999999999E-2</v>
      </c>
    </row>
    <row r="219" spans="1:7" x14ac:dyDescent="0.25">
      <c r="A219" s="45">
        <v>216</v>
      </c>
      <c r="B219" s="45" t="str">
        <f>IF(ISERROR(INDEX('Miljövärden urval för publ'!$A$2:$AD$475,MATCH($A219,'Miljövärden urval för publ'!$U$2:$U$476,0),1)),"",INDEX('Miljövärden urval för publ'!$A$2:$AD$475,MATCH($A219,'Miljövärden urval för publ'!$U$2:$U$476,0),1))</f>
        <v>Sala-Heby Energi AB</v>
      </c>
      <c r="C219" s="45" t="str">
        <f>IF(ISERROR(INDEX('Miljövärden urval för publ'!$A$2:$AD$475,MATCH($A219,'Miljövärden urval för publ'!$U$2:$U$476,0),2)),"",INDEX('Miljövärden urval för publ'!$A$2:$AD$475,MATCH($A219,'Miljövärden urval för publ'!$U$2:$U$476,0),2))</f>
        <v>Sala-Heby</v>
      </c>
      <c r="D219" s="45">
        <f>IF(ISERROR(VLOOKUP($C219,'Miljövärden urval för publ'!$B$2:$H$490,MATCH(D$4,'Miljövärden urval för publ'!$B$2:$H$2,0),FALSE)),"",VLOOKUP($C219,'Miljövärden urval för publ'!$B$2:$H$490,MATCH(D$4,'Miljövärden urval för publ'!$B$2:$H$2,0),FALSE))</f>
        <v>8.0194600000000005E-2</v>
      </c>
      <c r="E219" s="45">
        <f>IF(ISERROR(VLOOKUP($C219,'Miljövärden urval för publ'!$B$2:$H$490,MATCH(E$4,'Miljövärden urval för publ'!$B$2:$H$2,0),FALSE)),"",VLOOKUP($C219,'Miljövärden urval för publ'!$B$2:$H$490,MATCH(E$4,'Miljövärden urval för publ'!$B$2:$H$2,0),FALSE))</f>
        <v>7.4428700000000001</v>
      </c>
      <c r="F219" s="45">
        <f>IF(ISERROR(VLOOKUP($C219,'Miljövärden urval för publ'!$B$2:$H$490,MATCH(F$4,'Miljövärden urval för publ'!$B$2:$H$2,0),FALSE)),"",VLOOKUP($C219,'Miljövärden urval för publ'!$B$2:$H$490,MATCH(F$4,'Miljövärden urval för publ'!$B$2:$H$2,0),FALSE))</f>
        <v>7.1574499999999999</v>
      </c>
      <c r="G219" s="45">
        <f>IF(ISERROR(VLOOKUP($C219,'Miljövärden urval för publ'!$B$2:$H$490,MATCH(G$4,'Miljövärden urval för publ'!$B$2:$H$2,0),FALSE)),"",VLOOKUP($C219,'Miljövärden urval för publ'!$B$2:$H$490,MATCH(G$4,'Miljövärden urval för publ'!$B$2:$H$2,0),FALSE))</f>
        <v>0</v>
      </c>
    </row>
    <row r="220" spans="1:7" x14ac:dyDescent="0.25">
      <c r="A220" s="45">
        <v>217</v>
      </c>
      <c r="B220" s="45" t="str">
        <f>IF(ISERROR(INDEX('Miljövärden urval för publ'!$A$2:$AD$475,MATCH($A220,'Miljövärden urval för publ'!$U$2:$U$476,0),1)),"",INDEX('Miljövärden urval för publ'!$A$2:$AD$475,MATCH($A220,'Miljövärden urval för publ'!$U$2:$U$476,0),1))</f>
        <v>Sandviken Energi AB</v>
      </c>
      <c r="C220" s="45" t="str">
        <f>IF(ISERROR(INDEX('Miljövärden urval för publ'!$A$2:$AD$475,MATCH($A220,'Miljövärden urval för publ'!$U$2:$U$476,0),2)),"",INDEX('Miljövärden urval för publ'!$A$2:$AD$475,MATCH($A220,'Miljövärden urval för publ'!$U$2:$U$476,0),2))</f>
        <v>Sandviken</v>
      </c>
      <c r="D220" s="45">
        <f>IF(ISERROR(VLOOKUP($C220,'Miljövärden urval för publ'!$B$2:$H$490,MATCH(D$4,'Miljövärden urval för publ'!$B$2:$H$2,0),FALSE)),"",VLOOKUP($C220,'Miljövärden urval för publ'!$B$2:$H$490,MATCH(D$4,'Miljövärden urval för publ'!$B$2:$H$2,0),FALSE))</f>
        <v>0.54428699999999997</v>
      </c>
      <c r="E220" s="45">
        <f>IF(ISERROR(VLOOKUP($C220,'Miljövärden urval för publ'!$B$2:$H$490,MATCH(E$4,'Miljövärden urval för publ'!$B$2:$H$2,0),FALSE)),"",VLOOKUP($C220,'Miljövärden urval för publ'!$B$2:$H$490,MATCH(E$4,'Miljövärden urval för publ'!$B$2:$H$2,0),FALSE))</f>
        <v>164.28200000000001</v>
      </c>
      <c r="F220" s="45">
        <f>IF(ISERROR(VLOOKUP($C220,'Miljövärden urval för publ'!$B$2:$H$490,MATCH(F$4,'Miljövärden urval för publ'!$B$2:$H$2,0),FALSE)),"",VLOOKUP($C220,'Miljövärden urval för publ'!$B$2:$H$490,MATCH(F$4,'Miljövärden urval för publ'!$B$2:$H$2,0),FALSE))</f>
        <v>22.454000000000001</v>
      </c>
      <c r="G220" s="45">
        <f>IF(ISERROR(VLOOKUP($C220,'Miljövärden urval för publ'!$B$2:$H$490,MATCH(G$4,'Miljövärden urval för publ'!$B$2:$H$2,0),FALSE)),"",VLOOKUP($C220,'Miljövärden urval för publ'!$B$2:$H$490,MATCH(G$4,'Miljövärden urval för publ'!$B$2:$H$2,0),FALSE))</f>
        <v>3.3114999999999999E-2</v>
      </c>
    </row>
    <row r="221" spans="1:7" x14ac:dyDescent="0.25">
      <c r="A221" s="45">
        <v>218</v>
      </c>
      <c r="B221" s="45" t="str">
        <f>IF(ISERROR(INDEX('Miljövärden urval för publ'!$A$2:$AD$475,MATCH($A221,'Miljövärden urval för publ'!$U$2:$U$476,0),1)),"",INDEX('Miljövärden urval för publ'!$A$2:$AD$475,MATCH($A221,'Miljövärden urval för publ'!$U$2:$U$476,0),1))</f>
        <v>Skara Energi AB</v>
      </c>
      <c r="C221" s="45" t="str">
        <f>IF(ISERROR(INDEX('Miljövärden urval för publ'!$A$2:$AD$475,MATCH($A221,'Miljövärden urval för publ'!$U$2:$U$476,0),2)),"",INDEX('Miljövärden urval för publ'!$A$2:$AD$475,MATCH($A221,'Miljövärden urval för publ'!$U$2:$U$476,0),2))</f>
        <v>Skara</v>
      </c>
      <c r="D221" s="45">
        <f>IF(ISERROR(VLOOKUP($C221,'Miljövärden urval för publ'!$B$2:$H$490,MATCH(D$4,'Miljövärden urval för publ'!$B$2:$H$2,0),FALSE)),"",VLOOKUP($C221,'Miljövärden urval för publ'!$B$2:$H$490,MATCH(D$4,'Miljövärden urval för publ'!$B$2:$H$2,0),FALSE))</f>
        <v>0.10606599999999999</v>
      </c>
      <c r="E221" s="45">
        <f>IF(ISERROR(VLOOKUP($C221,'Miljövärden urval för publ'!$B$2:$H$490,MATCH(E$4,'Miljövärden urval för publ'!$B$2:$H$2,0),FALSE)),"",VLOOKUP($C221,'Miljövärden urval för publ'!$B$2:$H$490,MATCH(E$4,'Miljövärden urval för publ'!$B$2:$H$2,0),FALSE))</f>
        <v>19.5517</v>
      </c>
      <c r="F221" s="45">
        <f>IF(ISERROR(VLOOKUP($C221,'Miljövärden urval för publ'!$B$2:$H$490,MATCH(F$4,'Miljövärden urval för publ'!$B$2:$H$2,0),FALSE)),"",VLOOKUP($C221,'Miljövärden urval för publ'!$B$2:$H$490,MATCH(F$4,'Miljövärden urval för publ'!$B$2:$H$2,0),FALSE))</f>
        <v>8.1361299999999996</v>
      </c>
      <c r="G221" s="45">
        <f>IF(ISERROR(VLOOKUP($C221,'Miljövärden urval för publ'!$B$2:$H$490,MATCH(G$4,'Miljövärden urval för publ'!$B$2:$H$2,0),FALSE)),"",VLOOKUP($C221,'Miljövärden urval för publ'!$B$2:$H$490,MATCH(G$4,'Miljövärden urval för publ'!$B$2:$H$2,0),FALSE))</f>
        <v>2.12865E-2</v>
      </c>
    </row>
    <row r="222" spans="1:7" x14ac:dyDescent="0.25">
      <c r="A222" s="45">
        <v>219</v>
      </c>
      <c r="B222" s="45" t="str">
        <f>IF(ISERROR(INDEX('Miljövärden urval för publ'!$A$2:$AD$475,MATCH($A222,'Miljövärden urval för publ'!$U$2:$U$476,0),1)),"",INDEX('Miljövärden urval för publ'!$A$2:$AD$475,MATCH($A222,'Miljövärden urval för publ'!$U$2:$U$476,0),1))</f>
        <v>Skellefteå Kraft AB</v>
      </c>
      <c r="C222" s="45" t="str">
        <f>IF(ISERROR(INDEX('Miljövärden urval för publ'!$A$2:$AD$475,MATCH($A222,'Miljövärden urval för publ'!$U$2:$U$476,0),2)),"",INDEX('Miljövärden urval för publ'!$A$2:$AD$475,MATCH($A222,'Miljövärden urval för publ'!$U$2:$U$476,0),2))</f>
        <v>Boliden</v>
      </c>
      <c r="D222" s="45">
        <f>IF(ISERROR(VLOOKUP($C222,'Miljövärden urval för publ'!$B$2:$H$490,MATCH(D$4,'Miljövärden urval för publ'!$B$2:$H$2,0),FALSE)),"",VLOOKUP($C222,'Miljövärden urval för publ'!$B$2:$H$490,MATCH(D$4,'Miljövärden urval för publ'!$B$2:$H$2,0),FALSE))</f>
        <v>0.17442099999999999</v>
      </c>
      <c r="E222" s="45">
        <f>IF(ISERROR(VLOOKUP($C222,'Miljövärden urval för publ'!$B$2:$H$490,MATCH(E$4,'Miljövärden urval för publ'!$B$2:$H$2,0),FALSE)),"",VLOOKUP($C222,'Miljövärden urval för publ'!$B$2:$H$490,MATCH(E$4,'Miljövärden urval för publ'!$B$2:$H$2,0),FALSE))</f>
        <v>9.5176200000000009</v>
      </c>
      <c r="F222" s="45">
        <f>IF(ISERROR(VLOOKUP($C222,'Miljövärden urval för publ'!$B$2:$H$490,MATCH(F$4,'Miljövärden urval för publ'!$B$2:$H$2,0),FALSE)),"",VLOOKUP($C222,'Miljövärden urval för publ'!$B$2:$H$490,MATCH(F$4,'Miljövärden urval för publ'!$B$2:$H$2,0),FALSE))</f>
        <v>16.5854</v>
      </c>
      <c r="G222" s="45">
        <f>IF(ISERROR(VLOOKUP($C222,'Miljövärden urval för publ'!$B$2:$H$490,MATCH(G$4,'Miljövärden urval för publ'!$B$2:$H$2,0),FALSE)),"",VLOOKUP($C222,'Miljövärden urval för publ'!$B$2:$H$490,MATCH(G$4,'Miljövärden urval för publ'!$B$2:$H$2,0),FALSE))</f>
        <v>6.2549900000000002E-3</v>
      </c>
    </row>
    <row r="223" spans="1:7" x14ac:dyDescent="0.25">
      <c r="A223" s="45">
        <v>220</v>
      </c>
      <c r="B223" s="45" t="str">
        <f>IF(ISERROR(INDEX('Miljövärden urval för publ'!$A$2:$AD$475,MATCH($A223,'Miljövärden urval för publ'!$U$2:$U$476,0),1)),"",INDEX('Miljövärden urval för publ'!$A$2:$AD$475,MATCH($A223,'Miljövärden urval för publ'!$U$2:$U$476,0),1))</f>
        <v>Skellefteå Kraft AB</v>
      </c>
      <c r="C223" s="45" t="str">
        <f>IF(ISERROR(INDEX('Miljövärden urval för publ'!$A$2:$AD$475,MATCH($A223,'Miljövärden urval för publ'!$U$2:$U$476,0),2)),"",INDEX('Miljövärden urval för publ'!$A$2:$AD$475,MATCH($A223,'Miljövärden urval för publ'!$U$2:$U$476,0),2))</f>
        <v>Bureå</v>
      </c>
      <c r="D223" s="45">
        <f>IF(ISERROR(VLOOKUP($C223,'Miljövärden urval för publ'!$B$2:$H$490,MATCH(D$4,'Miljövärden urval för publ'!$B$2:$H$2,0),FALSE)),"",VLOOKUP($C223,'Miljövärden urval för publ'!$B$2:$H$490,MATCH(D$4,'Miljövärden urval för publ'!$B$2:$H$2,0),FALSE))</f>
        <v>0.16786999999999999</v>
      </c>
      <c r="E223" s="45">
        <f>IF(ISERROR(VLOOKUP($C223,'Miljövärden urval för publ'!$B$2:$H$490,MATCH(E$4,'Miljövärden urval för publ'!$B$2:$H$2,0),FALSE)),"",VLOOKUP($C223,'Miljövärden urval för publ'!$B$2:$H$490,MATCH(E$4,'Miljövärden urval för publ'!$B$2:$H$2,0),FALSE))</f>
        <v>9.7771299999999997</v>
      </c>
      <c r="F223" s="45">
        <f>IF(ISERROR(VLOOKUP($C223,'Miljövärden urval för publ'!$B$2:$H$490,MATCH(F$4,'Miljövärden urval för publ'!$B$2:$H$2,0),FALSE)),"",VLOOKUP($C223,'Miljövärden urval för publ'!$B$2:$H$490,MATCH(F$4,'Miljövärden urval för publ'!$B$2:$H$2,0),FALSE))</f>
        <v>17.524799999999999</v>
      </c>
      <c r="G223" s="45">
        <f>IF(ISERROR(VLOOKUP($C223,'Miljövärden urval för publ'!$B$2:$H$490,MATCH(G$4,'Miljövärden urval för publ'!$B$2:$H$2,0),FALSE)),"",VLOOKUP($C223,'Miljövärden urval för publ'!$B$2:$H$490,MATCH(G$4,'Miljövärden urval för publ'!$B$2:$H$2,0),FALSE))</f>
        <v>5.5211399999999999E-3</v>
      </c>
    </row>
    <row r="224" spans="1:7" x14ac:dyDescent="0.25">
      <c r="A224" s="45">
        <v>221</v>
      </c>
      <c r="B224" s="45" t="str">
        <f>IF(ISERROR(INDEX('Miljövärden urval för publ'!$A$2:$AD$475,MATCH($A224,'Miljövärden urval för publ'!$U$2:$U$476,0),1)),"",INDEX('Miljövärden urval för publ'!$A$2:$AD$475,MATCH($A224,'Miljövärden urval för publ'!$U$2:$U$476,0),1))</f>
        <v>Skellefteå Kraft AB</v>
      </c>
      <c r="C224" s="45" t="str">
        <f>IF(ISERROR(INDEX('Miljövärden urval för publ'!$A$2:$AD$475,MATCH($A224,'Miljövärden urval för publ'!$U$2:$U$476,0),2)),"",INDEX('Miljövärden urval för publ'!$A$2:$AD$475,MATCH($A224,'Miljövärden urval för publ'!$U$2:$U$476,0),2))</f>
        <v>Burträsk</v>
      </c>
      <c r="D224" s="45">
        <f>IF(ISERROR(VLOOKUP($C224,'Miljövärden urval för publ'!$B$2:$H$490,MATCH(D$4,'Miljövärden urval för publ'!$B$2:$H$2,0),FALSE)),"",VLOOKUP($C224,'Miljövärden urval för publ'!$B$2:$H$490,MATCH(D$4,'Miljövärden urval för publ'!$B$2:$H$2,0),FALSE))</f>
        <v>0.14596500000000001</v>
      </c>
      <c r="E224" s="45">
        <f>IF(ISERROR(VLOOKUP($C224,'Miljövärden urval för publ'!$B$2:$H$490,MATCH(E$4,'Miljövärden urval för publ'!$B$2:$H$2,0),FALSE)),"",VLOOKUP($C224,'Miljövärden urval för publ'!$B$2:$H$490,MATCH(E$4,'Miljövärden urval för publ'!$B$2:$H$2,0),FALSE))</f>
        <v>21.0473</v>
      </c>
      <c r="F224" s="45">
        <f>IF(ISERROR(VLOOKUP($C224,'Miljövärden urval för publ'!$B$2:$H$490,MATCH(F$4,'Miljövärden urval för publ'!$B$2:$H$2,0),FALSE)),"",VLOOKUP($C224,'Miljövärden urval för publ'!$B$2:$H$490,MATCH(F$4,'Miljövärden urval för publ'!$B$2:$H$2,0),FALSE))</f>
        <v>11.2925</v>
      </c>
      <c r="G224" s="45">
        <f>IF(ISERROR(VLOOKUP($C224,'Miljövärden urval för publ'!$B$2:$H$490,MATCH(G$4,'Miljövärden urval för publ'!$B$2:$H$2,0),FALSE)),"",VLOOKUP($C224,'Miljövärden urval för publ'!$B$2:$H$490,MATCH(G$4,'Miljövärden urval för publ'!$B$2:$H$2,0),FALSE))</f>
        <v>2.7472799999999999E-2</v>
      </c>
    </row>
    <row r="225" spans="1:7" x14ac:dyDescent="0.25">
      <c r="A225" s="45">
        <v>222</v>
      </c>
      <c r="B225" s="45" t="str">
        <f>IF(ISERROR(INDEX('Miljövärden urval för publ'!$A$2:$AD$475,MATCH($A225,'Miljövärden urval för publ'!$U$2:$U$476,0),1)),"",INDEX('Miljövärden urval för publ'!$A$2:$AD$475,MATCH($A225,'Miljövärden urval för publ'!$U$2:$U$476,0),1))</f>
        <v>Skellefteå Kraft AB</v>
      </c>
      <c r="C225" s="45" t="str">
        <f>IF(ISERROR(INDEX('Miljövärden urval för publ'!$A$2:$AD$475,MATCH($A225,'Miljövärden urval för publ'!$U$2:$U$476,0),2)),"",INDEX('Miljövärden urval för publ'!$A$2:$AD$475,MATCH($A225,'Miljövärden urval för publ'!$U$2:$U$476,0),2))</f>
        <v>Byske</v>
      </c>
      <c r="D225" s="45">
        <f>IF(ISERROR(VLOOKUP($C225,'Miljövärden urval för publ'!$B$2:$H$490,MATCH(D$4,'Miljövärden urval för publ'!$B$2:$H$2,0),FALSE)),"",VLOOKUP($C225,'Miljövärden urval för publ'!$B$2:$H$490,MATCH(D$4,'Miljövärden urval för publ'!$B$2:$H$2,0),FALSE))</f>
        <v>0.16374</v>
      </c>
      <c r="E225" s="45">
        <f>IF(ISERROR(VLOOKUP($C225,'Miljövärden urval för publ'!$B$2:$H$490,MATCH(E$4,'Miljövärden urval för publ'!$B$2:$H$2,0),FALSE)),"",VLOOKUP($C225,'Miljövärden urval för publ'!$B$2:$H$490,MATCH(E$4,'Miljövärden urval för publ'!$B$2:$H$2,0),FALSE))</f>
        <v>11.1182</v>
      </c>
      <c r="F225" s="45">
        <f>IF(ISERROR(VLOOKUP($C225,'Miljövärden urval för publ'!$B$2:$H$490,MATCH(F$4,'Miljövärden urval för publ'!$B$2:$H$2,0),FALSE)),"",VLOOKUP($C225,'Miljövärden urval för publ'!$B$2:$H$490,MATCH(F$4,'Miljövärden urval för publ'!$B$2:$H$2,0),FALSE))</f>
        <v>16.321999999999999</v>
      </c>
      <c r="G225" s="45">
        <f>IF(ISERROR(VLOOKUP($C225,'Miljövärden urval för publ'!$B$2:$H$490,MATCH(G$4,'Miljövärden urval för publ'!$B$2:$H$2,0),FALSE)),"",VLOOKUP($C225,'Miljövärden urval för publ'!$B$2:$H$490,MATCH(G$4,'Miljövärden urval för publ'!$B$2:$H$2,0),FALSE))</f>
        <v>1.16983E-2</v>
      </c>
    </row>
    <row r="226" spans="1:7" x14ac:dyDescent="0.25">
      <c r="A226" s="45">
        <v>223</v>
      </c>
      <c r="B226" s="45" t="str">
        <f>IF(ISERROR(INDEX('Miljövärden urval för publ'!$A$2:$AD$475,MATCH($A226,'Miljövärden urval för publ'!$U$2:$U$476,0),1)),"",INDEX('Miljövärden urval för publ'!$A$2:$AD$475,MATCH($A226,'Miljövärden urval för publ'!$U$2:$U$476,0),1))</f>
        <v>Skellefteå Kraft AB</v>
      </c>
      <c r="C226" s="45" t="str">
        <f>IF(ISERROR(INDEX('Miljövärden urval för publ'!$A$2:$AD$475,MATCH($A226,'Miljövärden urval för publ'!$U$2:$U$476,0),2)),"",INDEX('Miljövärden urval för publ'!$A$2:$AD$475,MATCH($A226,'Miljövärden urval för publ'!$U$2:$U$476,0),2))</f>
        <v>Jörn</v>
      </c>
      <c r="D226" s="45">
        <f>IF(ISERROR(VLOOKUP($C226,'Miljövärden urval för publ'!$B$2:$H$490,MATCH(D$4,'Miljövärden urval för publ'!$B$2:$H$2,0),FALSE)),"",VLOOKUP($C226,'Miljövärden urval för publ'!$B$2:$H$490,MATCH(D$4,'Miljövärden urval för publ'!$B$2:$H$2,0),FALSE))</f>
        <v>0.101882</v>
      </c>
      <c r="E226" s="45">
        <f>IF(ISERROR(VLOOKUP($C226,'Miljövärden urval för publ'!$B$2:$H$490,MATCH(E$4,'Miljövärden urval för publ'!$B$2:$H$2,0),FALSE)),"",VLOOKUP($C226,'Miljövärden urval för publ'!$B$2:$H$490,MATCH(E$4,'Miljövärden urval för publ'!$B$2:$H$2,0),FALSE))</f>
        <v>19.9739</v>
      </c>
      <c r="F226" s="45">
        <f>IF(ISERROR(VLOOKUP($C226,'Miljövärden urval för publ'!$B$2:$H$490,MATCH(F$4,'Miljövärden urval för publ'!$B$2:$H$2,0),FALSE)),"",VLOOKUP($C226,'Miljövärden urval för publ'!$B$2:$H$490,MATCH(F$4,'Miljövärden urval för publ'!$B$2:$H$2,0),FALSE))</f>
        <v>12.4438</v>
      </c>
      <c r="G226" s="45">
        <f>IF(ISERROR(VLOOKUP($C226,'Miljövärden urval för publ'!$B$2:$H$490,MATCH(G$4,'Miljövärden urval för publ'!$B$2:$H$2,0),FALSE)),"",VLOOKUP($C226,'Miljövärden urval för publ'!$B$2:$H$490,MATCH(G$4,'Miljövärden urval för publ'!$B$2:$H$2,0),FALSE))</f>
        <v>1.6567599999999998E-2</v>
      </c>
    </row>
    <row r="227" spans="1:7" x14ac:dyDescent="0.25">
      <c r="A227" s="45">
        <v>224</v>
      </c>
      <c r="B227" s="45" t="str">
        <f>IF(ISERROR(INDEX('Miljövärden urval för publ'!$A$2:$AD$475,MATCH($A227,'Miljövärden urval för publ'!$U$2:$U$476,0),1)),"",INDEX('Miljövärden urval för publ'!$A$2:$AD$475,MATCH($A227,'Miljövärden urval för publ'!$U$2:$U$476,0),1))</f>
        <v>Skellefteå Kraft AB</v>
      </c>
      <c r="C227" s="45" t="str">
        <f>IF(ISERROR(INDEX('Miljövärden urval för publ'!$A$2:$AD$475,MATCH($A227,'Miljövärden urval för publ'!$U$2:$U$476,0),2)),"",INDEX('Miljövärden urval för publ'!$A$2:$AD$475,MATCH($A227,'Miljövärden urval för publ'!$U$2:$U$476,0),2))</f>
        <v>Kåge</v>
      </c>
      <c r="D227" s="45">
        <f>IF(ISERROR(VLOOKUP($C227,'Miljövärden urval för publ'!$B$2:$H$490,MATCH(D$4,'Miljövärden urval för publ'!$B$2:$H$2,0),FALSE)),"",VLOOKUP($C227,'Miljövärden urval för publ'!$B$2:$H$490,MATCH(D$4,'Miljövärden urval för publ'!$B$2:$H$2,0),FALSE))</f>
        <v>0.190806</v>
      </c>
      <c r="E227" s="45">
        <f>IF(ISERROR(VLOOKUP($C227,'Miljövärden urval för publ'!$B$2:$H$490,MATCH(E$4,'Miljövärden urval för publ'!$B$2:$H$2,0),FALSE)),"",VLOOKUP($C227,'Miljövärden urval för publ'!$B$2:$H$490,MATCH(E$4,'Miljövärden urval för publ'!$B$2:$H$2,0),FALSE))</f>
        <v>8.6852</v>
      </c>
      <c r="F227" s="45">
        <f>IF(ISERROR(VLOOKUP($C227,'Miljövärden urval för publ'!$B$2:$H$490,MATCH(F$4,'Miljövärden urval för publ'!$B$2:$H$2,0),FALSE)),"",VLOOKUP($C227,'Miljövärden urval för publ'!$B$2:$H$490,MATCH(F$4,'Miljövärden urval för publ'!$B$2:$H$2,0),FALSE))</f>
        <v>18.603400000000001</v>
      </c>
      <c r="G227" s="45">
        <f>IF(ISERROR(VLOOKUP($C227,'Miljövärden urval för publ'!$B$2:$H$490,MATCH(G$4,'Miljövärden urval för publ'!$B$2:$H$2,0),FALSE)),"",VLOOKUP($C227,'Miljövärden urval för publ'!$B$2:$H$490,MATCH(G$4,'Miljövärden urval för publ'!$B$2:$H$2,0),FALSE))</f>
        <v>9.7788900000000002E-4</v>
      </c>
    </row>
    <row r="228" spans="1:7" x14ac:dyDescent="0.25">
      <c r="A228" s="45">
        <v>225</v>
      </c>
      <c r="B228" s="45" t="str">
        <f>IF(ISERROR(INDEX('Miljövärden urval för publ'!$A$2:$AD$475,MATCH($A228,'Miljövärden urval för publ'!$U$2:$U$476,0),1)),"",INDEX('Miljövärden urval för publ'!$A$2:$AD$475,MATCH($A228,'Miljövärden urval för publ'!$U$2:$U$476,0),1))</f>
        <v>Skellefteå Kraft AB</v>
      </c>
      <c r="C228" s="45" t="str">
        <f>IF(ISERROR(INDEX('Miljövärden urval för publ'!$A$2:$AD$475,MATCH($A228,'Miljövärden urval för publ'!$U$2:$U$476,0),2)),"",INDEX('Miljövärden urval för publ'!$A$2:$AD$475,MATCH($A228,'Miljövärden urval för publ'!$U$2:$U$476,0),2))</f>
        <v>Lidbacken</v>
      </c>
      <c r="D228" s="45">
        <f>IF(ISERROR(VLOOKUP($C228,'Miljövärden urval för publ'!$B$2:$H$490,MATCH(D$4,'Miljövärden urval för publ'!$B$2:$H$2,0),FALSE)),"",VLOOKUP($C228,'Miljövärden urval för publ'!$B$2:$H$490,MATCH(D$4,'Miljövärden urval för publ'!$B$2:$H$2,0),FALSE))</f>
        <v>0.190108</v>
      </c>
      <c r="E228" s="45">
        <f>IF(ISERROR(VLOOKUP($C228,'Miljövärden urval för publ'!$B$2:$H$490,MATCH(E$4,'Miljövärden urval för publ'!$B$2:$H$2,0),FALSE)),"",VLOOKUP($C228,'Miljövärden urval för publ'!$B$2:$H$490,MATCH(E$4,'Miljövärden urval för publ'!$B$2:$H$2,0),FALSE))</f>
        <v>17.0321</v>
      </c>
      <c r="F228" s="45">
        <f>IF(ISERROR(VLOOKUP($C228,'Miljövärden urval för publ'!$B$2:$H$490,MATCH(F$4,'Miljövärden urval för publ'!$B$2:$H$2,0),FALSE)),"",VLOOKUP($C228,'Miljövärden urval för publ'!$B$2:$H$490,MATCH(F$4,'Miljövärden urval för publ'!$B$2:$H$2,0),FALSE))</f>
        <v>16.819700000000001</v>
      </c>
      <c r="G228" s="45">
        <f>IF(ISERROR(VLOOKUP($C228,'Miljövärden urval för publ'!$B$2:$H$490,MATCH(G$4,'Miljövärden urval för publ'!$B$2:$H$2,0),FALSE)),"",VLOOKUP($C228,'Miljövärden urval för publ'!$B$2:$H$490,MATCH(G$4,'Miljövärden urval för publ'!$B$2:$H$2,0),FALSE))</f>
        <v>2.8524899999999999E-2</v>
      </c>
    </row>
    <row r="229" spans="1:7" x14ac:dyDescent="0.25">
      <c r="A229" s="45">
        <v>226</v>
      </c>
      <c r="B229" s="45" t="str">
        <f>IF(ISERROR(INDEX('Miljövärden urval för publ'!$A$2:$AD$475,MATCH($A229,'Miljövärden urval för publ'!$U$2:$U$476,0),1)),"",INDEX('Miljövärden urval för publ'!$A$2:$AD$475,MATCH($A229,'Miljövärden urval för publ'!$U$2:$U$476,0),1))</f>
        <v>Skellefteå Kraft AB</v>
      </c>
      <c r="C229" s="45" t="str">
        <f>IF(ISERROR(INDEX('Miljövärden urval för publ'!$A$2:$AD$475,MATCH($A229,'Miljövärden urval för publ'!$U$2:$U$476,0),2)),"",INDEX('Miljövärden urval för publ'!$A$2:$AD$475,MATCH($A229,'Miljövärden urval för publ'!$U$2:$U$476,0),2))</f>
        <v>Lycksele</v>
      </c>
      <c r="D229" s="45">
        <f>IF(ISERROR(VLOOKUP($C229,'Miljövärden urval för publ'!$B$2:$H$490,MATCH(D$4,'Miljövärden urval för publ'!$B$2:$H$2,0),FALSE)),"",VLOOKUP($C229,'Miljövärden urval för publ'!$B$2:$H$490,MATCH(D$4,'Miljövärden urval för publ'!$B$2:$H$2,0),FALSE))</f>
        <v>0.32455400000000001</v>
      </c>
      <c r="E229" s="45">
        <f>IF(ISERROR(VLOOKUP($C229,'Miljövärden urval för publ'!$B$2:$H$490,MATCH(E$4,'Miljövärden urval för publ'!$B$2:$H$2,0),FALSE)),"",VLOOKUP($C229,'Miljövärden urval för publ'!$B$2:$H$490,MATCH(E$4,'Miljövärden urval för publ'!$B$2:$H$2,0),FALSE))</f>
        <v>108.334</v>
      </c>
      <c r="F229" s="45">
        <f>IF(ISERROR(VLOOKUP($C229,'Miljövärden urval för publ'!$B$2:$H$490,MATCH(F$4,'Miljövärden urval för publ'!$B$2:$H$2,0),FALSE)),"",VLOOKUP($C229,'Miljövärden urval för publ'!$B$2:$H$490,MATCH(F$4,'Miljövärden urval för publ'!$B$2:$H$2,0),FALSE))</f>
        <v>15.4156</v>
      </c>
      <c r="G229" s="45">
        <f>IF(ISERROR(VLOOKUP($C229,'Miljövärden urval för publ'!$B$2:$H$490,MATCH(G$4,'Miljövärden urval för publ'!$B$2:$H$2,0),FALSE)),"",VLOOKUP($C229,'Miljövärden urval för publ'!$B$2:$H$490,MATCH(G$4,'Miljövärden urval för publ'!$B$2:$H$2,0),FALSE))</f>
        <v>5.1346200000000003E-3</v>
      </c>
    </row>
    <row r="230" spans="1:7" x14ac:dyDescent="0.25">
      <c r="A230" s="45">
        <v>227</v>
      </c>
      <c r="B230" s="45" t="str">
        <f>IF(ISERROR(INDEX('Miljövärden urval för publ'!$A$2:$AD$475,MATCH($A230,'Miljövärden urval för publ'!$U$2:$U$476,0),1)),"",INDEX('Miljövärden urval för publ'!$A$2:$AD$475,MATCH($A230,'Miljövärden urval för publ'!$U$2:$U$476,0),1))</f>
        <v>Skellefteå Kraft AB</v>
      </c>
      <c r="C230" s="45" t="str">
        <f>IF(ISERROR(INDEX('Miljövärden urval för publ'!$A$2:$AD$475,MATCH($A230,'Miljövärden urval för publ'!$U$2:$U$476,0),2)),"",INDEX('Miljövärden urval för publ'!$A$2:$AD$475,MATCH($A230,'Miljövärden urval för publ'!$U$2:$U$476,0),2))</f>
        <v>Lövånger</v>
      </c>
      <c r="D230" s="45">
        <f>IF(ISERROR(VLOOKUP($C230,'Miljövärden urval för publ'!$B$2:$H$490,MATCH(D$4,'Miljövärden urval för publ'!$B$2:$H$2,0),FALSE)),"",VLOOKUP($C230,'Miljövärden urval för publ'!$B$2:$H$490,MATCH(D$4,'Miljövärden urval för publ'!$B$2:$H$2,0),FALSE))</f>
        <v>0.219218</v>
      </c>
      <c r="E230" s="45">
        <f>IF(ISERROR(VLOOKUP($C230,'Miljövärden urval för publ'!$B$2:$H$490,MATCH(E$4,'Miljövärden urval för publ'!$B$2:$H$2,0),FALSE)),"",VLOOKUP($C230,'Miljövärden urval för publ'!$B$2:$H$490,MATCH(E$4,'Miljövärden urval för publ'!$B$2:$H$2,0),FALSE))</f>
        <v>9.2141800000000007</v>
      </c>
      <c r="F230" s="45">
        <f>IF(ISERROR(VLOOKUP($C230,'Miljövärden urval för publ'!$B$2:$H$490,MATCH(F$4,'Miljövärden urval för publ'!$B$2:$H$2,0),FALSE)),"",VLOOKUP($C230,'Miljövärden urval för publ'!$B$2:$H$490,MATCH(F$4,'Miljövärden urval för publ'!$B$2:$H$2,0),FALSE))</f>
        <v>16.776800000000001</v>
      </c>
      <c r="G230" s="45">
        <f>IF(ISERROR(VLOOKUP($C230,'Miljövärden urval för publ'!$B$2:$H$490,MATCH(G$4,'Miljövärden urval för publ'!$B$2:$H$2,0),FALSE)),"",VLOOKUP($C230,'Miljövärden urval för publ'!$B$2:$H$490,MATCH(G$4,'Miljövärden urval för publ'!$B$2:$H$2,0),FALSE))</f>
        <v>4.8909000000000001E-3</v>
      </c>
    </row>
    <row r="231" spans="1:7" x14ac:dyDescent="0.25">
      <c r="A231" s="45">
        <v>228</v>
      </c>
      <c r="B231" s="45" t="str">
        <f>IF(ISERROR(INDEX('Miljövärden urval för publ'!$A$2:$AD$475,MATCH($A231,'Miljövärden urval för publ'!$U$2:$U$476,0),1)),"",INDEX('Miljövärden urval för publ'!$A$2:$AD$475,MATCH($A231,'Miljövärden urval för publ'!$U$2:$U$476,0),1))</f>
        <v>Skellefteå Kraft AB</v>
      </c>
      <c r="C231" s="45" t="str">
        <f>IF(ISERROR(INDEX('Miljövärden urval för publ'!$A$2:$AD$475,MATCH($A231,'Miljövärden urval för publ'!$U$2:$U$476,0),2)),"",INDEX('Miljövärden urval för publ'!$A$2:$AD$475,MATCH($A231,'Miljövärden urval för publ'!$U$2:$U$476,0),2))</f>
        <v>Malå</v>
      </c>
      <c r="D231" s="45">
        <f>IF(ISERROR(VLOOKUP($C231,'Miljövärden urval för publ'!$B$2:$H$490,MATCH(D$4,'Miljövärden urval för publ'!$B$2:$H$2,0),FALSE)),"",VLOOKUP($C231,'Miljövärden urval för publ'!$B$2:$H$490,MATCH(D$4,'Miljövärden urval för publ'!$B$2:$H$2,0),FALSE))</f>
        <v>9.9890800000000002E-2</v>
      </c>
      <c r="E231" s="45">
        <f>IF(ISERROR(VLOOKUP($C231,'Miljövärden urval för publ'!$B$2:$H$490,MATCH(E$4,'Miljövärden urval för publ'!$B$2:$H$2,0),FALSE)),"",VLOOKUP($C231,'Miljövärden urval för publ'!$B$2:$H$490,MATCH(E$4,'Miljövärden urval för publ'!$B$2:$H$2,0),FALSE))</f>
        <v>12.0519</v>
      </c>
      <c r="F231" s="45">
        <f>IF(ISERROR(VLOOKUP($C231,'Miljövärden urval för publ'!$B$2:$H$490,MATCH(F$4,'Miljövärden urval för publ'!$B$2:$H$2,0),FALSE)),"",VLOOKUP($C231,'Miljövärden urval för publ'!$B$2:$H$490,MATCH(F$4,'Miljövärden urval för publ'!$B$2:$H$2,0),FALSE))</f>
        <v>7.48949</v>
      </c>
      <c r="G231" s="45">
        <f>IF(ISERROR(VLOOKUP($C231,'Miljövärden urval för publ'!$B$2:$H$490,MATCH(G$4,'Miljövärden urval för publ'!$B$2:$H$2,0),FALSE)),"",VLOOKUP($C231,'Miljövärden urval för publ'!$B$2:$H$490,MATCH(G$4,'Miljövärden urval för publ'!$B$2:$H$2,0),FALSE))</f>
        <v>1.6988E-2</v>
      </c>
    </row>
    <row r="232" spans="1:7" x14ac:dyDescent="0.25">
      <c r="A232" s="45">
        <v>229</v>
      </c>
      <c r="B232" s="45" t="str">
        <f>IF(ISERROR(INDEX('Miljövärden urval för publ'!$A$2:$AD$475,MATCH($A232,'Miljövärden urval för publ'!$U$2:$U$476,0),1)),"",INDEX('Miljövärden urval för publ'!$A$2:$AD$475,MATCH($A232,'Miljövärden urval för publ'!$U$2:$U$476,0),1))</f>
        <v>Skellefteå Kraft AB</v>
      </c>
      <c r="C232" s="45" t="str">
        <f>IF(ISERROR(INDEX('Miljövärden urval för publ'!$A$2:$AD$475,MATCH($A232,'Miljövärden urval för publ'!$U$2:$U$476,0),2)),"",INDEX('Miljövärden urval för publ'!$A$2:$AD$475,MATCH($A232,'Miljövärden urval för publ'!$U$2:$U$476,0),2))</f>
        <v>Norsjö</v>
      </c>
      <c r="D232" s="45">
        <f>IF(ISERROR(VLOOKUP($C232,'Miljövärden urval för publ'!$B$2:$H$490,MATCH(D$4,'Miljövärden urval för publ'!$B$2:$H$2,0),FALSE)),"",VLOOKUP($C232,'Miljövärden urval för publ'!$B$2:$H$490,MATCH(D$4,'Miljövärden urval för publ'!$B$2:$H$2,0),FALSE))</f>
        <v>0.23136699999999999</v>
      </c>
      <c r="E232" s="45">
        <f>IF(ISERROR(VLOOKUP($C232,'Miljövärden urval för publ'!$B$2:$H$490,MATCH(E$4,'Miljövärden urval för publ'!$B$2:$H$2,0),FALSE)),"",VLOOKUP($C232,'Miljövärden urval för publ'!$B$2:$H$490,MATCH(E$4,'Miljövärden urval för publ'!$B$2:$H$2,0),FALSE))</f>
        <v>28.866800000000001</v>
      </c>
      <c r="F232" s="45">
        <f>IF(ISERROR(VLOOKUP($C232,'Miljövärden urval för publ'!$B$2:$H$490,MATCH(F$4,'Miljövärden urval för publ'!$B$2:$H$2,0),FALSE)),"",VLOOKUP($C232,'Miljövärden urval för publ'!$B$2:$H$490,MATCH(F$4,'Miljövärden urval för publ'!$B$2:$H$2,0),FALSE))</f>
        <v>11.320600000000001</v>
      </c>
      <c r="G232" s="45">
        <f>IF(ISERROR(VLOOKUP($C232,'Miljövärden urval för publ'!$B$2:$H$490,MATCH(G$4,'Miljövärden urval för publ'!$B$2:$H$2,0),FALSE)),"",VLOOKUP($C232,'Miljövärden urval för publ'!$B$2:$H$490,MATCH(G$4,'Miljövärden urval för publ'!$B$2:$H$2,0),FALSE))</f>
        <v>6.7765199999999998E-2</v>
      </c>
    </row>
    <row r="233" spans="1:7" x14ac:dyDescent="0.25">
      <c r="A233" s="45">
        <v>230</v>
      </c>
      <c r="B233" s="45" t="str">
        <f>IF(ISERROR(INDEX('Miljövärden urval för publ'!$A$2:$AD$475,MATCH($A233,'Miljövärden urval för publ'!$U$2:$U$476,0),1)),"",INDEX('Miljövärden urval för publ'!$A$2:$AD$475,MATCH($A233,'Miljövärden urval för publ'!$U$2:$U$476,0),1))</f>
        <v>Skellefteå Kraft AB</v>
      </c>
      <c r="C233" s="45" t="str">
        <f>IF(ISERROR(INDEX('Miljövärden urval för publ'!$A$2:$AD$475,MATCH($A233,'Miljövärden urval för publ'!$U$2:$U$476,0),2)),"",INDEX('Miljövärden urval för publ'!$A$2:$AD$475,MATCH($A233,'Miljövärden urval för publ'!$U$2:$U$476,0),2))</f>
        <v>Robertsfors</v>
      </c>
      <c r="D233" s="45">
        <f>IF(ISERROR(VLOOKUP($C233,'Miljövärden urval för publ'!$B$2:$H$490,MATCH(D$4,'Miljövärden urval för publ'!$B$2:$H$2,0),FALSE)),"",VLOOKUP($C233,'Miljövärden urval för publ'!$B$2:$H$490,MATCH(D$4,'Miljövärden urval för publ'!$B$2:$H$2,0),FALSE))</f>
        <v>0.18071899999999999</v>
      </c>
      <c r="E233" s="45">
        <f>IF(ISERROR(VLOOKUP($C233,'Miljövärden urval för publ'!$B$2:$H$490,MATCH(E$4,'Miljövärden urval för publ'!$B$2:$H$2,0),FALSE)),"",VLOOKUP($C233,'Miljövärden urval för publ'!$B$2:$H$490,MATCH(E$4,'Miljövärden urval för publ'!$B$2:$H$2,0),FALSE))</f>
        <v>10.109500000000001</v>
      </c>
      <c r="F233" s="45">
        <f>IF(ISERROR(VLOOKUP($C233,'Miljövärden urval för publ'!$B$2:$H$490,MATCH(F$4,'Miljövärden urval för publ'!$B$2:$H$2,0),FALSE)),"",VLOOKUP($C233,'Miljövärden urval för publ'!$B$2:$H$490,MATCH(F$4,'Miljövärden urval för publ'!$B$2:$H$2,0),FALSE))</f>
        <v>17.8841</v>
      </c>
      <c r="G233" s="45">
        <f>IF(ISERROR(VLOOKUP($C233,'Miljövärden urval för publ'!$B$2:$H$490,MATCH(G$4,'Miljövärden urval för publ'!$B$2:$H$2,0),FALSE)),"",VLOOKUP($C233,'Miljövärden urval för publ'!$B$2:$H$490,MATCH(G$4,'Miljövärden urval för publ'!$B$2:$H$2,0),FALSE))</f>
        <v>5.85617E-3</v>
      </c>
    </row>
    <row r="234" spans="1:7" x14ac:dyDescent="0.25">
      <c r="A234" s="45">
        <v>231</v>
      </c>
      <c r="B234" s="45" t="str">
        <f>IF(ISERROR(INDEX('Miljövärden urval för publ'!$A$2:$AD$475,MATCH($A234,'Miljövärden urval för publ'!$U$2:$U$476,0),1)),"",INDEX('Miljövärden urval för publ'!$A$2:$AD$475,MATCH($A234,'Miljövärden urval för publ'!$U$2:$U$476,0),1))</f>
        <v>Skellefteå Kraft AB</v>
      </c>
      <c r="C234" s="45" t="str">
        <f>IF(ISERROR(INDEX('Miljövärden urval för publ'!$A$2:$AD$475,MATCH($A234,'Miljövärden urval för publ'!$U$2:$U$476,0),2)),"",INDEX('Miljövärden urval för publ'!$A$2:$AD$475,MATCH($A234,'Miljövärden urval för publ'!$U$2:$U$476,0),2))</f>
        <v>Skellefteå</v>
      </c>
      <c r="D234" s="45">
        <f>IF(ISERROR(VLOOKUP($C234,'Miljövärden urval för publ'!$B$2:$H$490,MATCH(D$4,'Miljövärden urval för publ'!$B$2:$H$2,0),FALSE)),"",VLOOKUP($C234,'Miljövärden urval för publ'!$B$2:$H$490,MATCH(D$4,'Miljövärden urval för publ'!$B$2:$H$2,0),FALSE))</f>
        <v>0.254415</v>
      </c>
      <c r="E234" s="45">
        <f>IF(ISERROR(VLOOKUP($C234,'Miljövärden urval för publ'!$B$2:$H$490,MATCH(E$4,'Miljövärden urval för publ'!$B$2:$H$2,0),FALSE)),"",VLOOKUP($C234,'Miljövärden urval för publ'!$B$2:$H$490,MATCH(E$4,'Miljövärden urval för publ'!$B$2:$H$2,0),FALSE))</f>
        <v>80.499300000000005</v>
      </c>
      <c r="F234" s="45">
        <f>IF(ISERROR(VLOOKUP($C234,'Miljövärden urval för publ'!$B$2:$H$490,MATCH(F$4,'Miljövärden urval för publ'!$B$2:$H$2,0),FALSE)),"",VLOOKUP($C234,'Miljövärden urval för publ'!$B$2:$H$490,MATCH(F$4,'Miljövärden urval för publ'!$B$2:$H$2,0),FALSE))</f>
        <v>11.9968</v>
      </c>
      <c r="G234" s="45">
        <f>IF(ISERROR(VLOOKUP($C234,'Miljövärden urval för publ'!$B$2:$H$490,MATCH(G$4,'Miljövärden urval för publ'!$B$2:$H$2,0),FALSE)),"",VLOOKUP($C234,'Miljövärden urval för publ'!$B$2:$H$490,MATCH(G$4,'Miljövärden urval för publ'!$B$2:$H$2,0),FALSE))</f>
        <v>1.1405999999999999E-2</v>
      </c>
    </row>
    <row r="235" spans="1:7" x14ac:dyDescent="0.25">
      <c r="A235" s="45">
        <v>232</v>
      </c>
      <c r="B235" s="45" t="str">
        <f>IF(ISERROR(INDEX('Miljövärden urval för publ'!$A$2:$AD$475,MATCH($A235,'Miljövärden urval för publ'!$U$2:$U$476,0),1)),"",INDEX('Miljövärden urval för publ'!$A$2:$AD$475,MATCH($A235,'Miljövärden urval för publ'!$U$2:$U$476,0),1))</f>
        <v>Skellefteå Kraft AB</v>
      </c>
      <c r="C235" s="45" t="str">
        <f>IF(ISERROR(INDEX('Miljövärden urval för publ'!$A$2:$AD$475,MATCH($A235,'Miljövärden urval för publ'!$U$2:$U$476,0),2)),"",INDEX('Miljövärden urval för publ'!$A$2:$AD$475,MATCH($A235,'Miljövärden urval för publ'!$U$2:$U$476,0),2))</f>
        <v>Storuman</v>
      </c>
      <c r="D235" s="45">
        <f>IF(ISERROR(VLOOKUP($C235,'Miljövärden urval för publ'!$B$2:$H$490,MATCH(D$4,'Miljövärden urval för publ'!$B$2:$H$2,0),FALSE)),"",VLOOKUP($C235,'Miljövärden urval för publ'!$B$2:$H$490,MATCH(D$4,'Miljövärden urval för publ'!$B$2:$H$2,0),FALSE))</f>
        <v>0.30918499999999999</v>
      </c>
      <c r="E235" s="45">
        <f>IF(ISERROR(VLOOKUP($C235,'Miljövärden urval för publ'!$B$2:$H$490,MATCH(E$4,'Miljövärden urval för publ'!$B$2:$H$2,0),FALSE)),"",VLOOKUP($C235,'Miljövärden urval för publ'!$B$2:$H$490,MATCH(E$4,'Miljövärden urval för publ'!$B$2:$H$2,0),FALSE))</f>
        <v>93.330299999999994</v>
      </c>
      <c r="F235" s="45">
        <f>IF(ISERROR(VLOOKUP($C235,'Miljövärden urval för publ'!$B$2:$H$490,MATCH(F$4,'Miljövärden urval för publ'!$B$2:$H$2,0),FALSE)),"",VLOOKUP($C235,'Miljövärden urval för publ'!$B$2:$H$490,MATCH(F$4,'Miljövärden urval för publ'!$B$2:$H$2,0),FALSE))</f>
        <v>17.921900000000001</v>
      </c>
      <c r="G235" s="45">
        <f>IF(ISERROR(VLOOKUP($C235,'Miljövärden urval för publ'!$B$2:$H$490,MATCH(G$4,'Miljövärden urval för publ'!$B$2:$H$2,0),FALSE)),"",VLOOKUP($C235,'Miljövärden urval för publ'!$B$2:$H$490,MATCH(G$4,'Miljövärden urval för publ'!$B$2:$H$2,0),FALSE))</f>
        <v>1.6098299999999999E-2</v>
      </c>
    </row>
    <row r="236" spans="1:7" x14ac:dyDescent="0.25">
      <c r="A236" s="45">
        <v>233</v>
      </c>
      <c r="B236" s="45" t="str">
        <f>IF(ISERROR(INDEX('Miljövärden urval för publ'!$A$2:$AD$475,MATCH($A236,'Miljövärden urval för publ'!$U$2:$U$476,0),1)),"",INDEX('Miljövärden urval för publ'!$A$2:$AD$475,MATCH($A236,'Miljövärden urval för publ'!$U$2:$U$476,0),1))</f>
        <v>Skellefteå Kraft AB</v>
      </c>
      <c r="C236" s="45" t="str">
        <f>IF(ISERROR(INDEX('Miljövärden urval för publ'!$A$2:$AD$475,MATCH($A236,'Miljövärden urval för publ'!$U$2:$U$476,0),2)),"",INDEX('Miljövärden urval för publ'!$A$2:$AD$475,MATCH($A236,'Miljövärden urval för publ'!$U$2:$U$476,0),2))</f>
        <v>Ursviken-Skelleftehamn</v>
      </c>
      <c r="D236" s="45">
        <f>IF(ISERROR(VLOOKUP($C236,'Miljövärden urval för publ'!$B$2:$H$490,MATCH(D$4,'Miljövärden urval för publ'!$B$2:$H$2,0),FALSE)),"",VLOOKUP($C236,'Miljövärden urval för publ'!$B$2:$H$490,MATCH(D$4,'Miljövärden urval för publ'!$B$2:$H$2,0),FALSE))</f>
        <v>3.39E-2</v>
      </c>
      <c r="E236" s="45">
        <f>IF(ISERROR(VLOOKUP($C236,'Miljövärden urval för publ'!$B$2:$H$490,MATCH(E$4,'Miljövärden urval för publ'!$B$2:$H$2,0),FALSE)),"",VLOOKUP($C236,'Miljövärden urval för publ'!$B$2:$H$490,MATCH(E$4,'Miljövärden urval för publ'!$B$2:$H$2,0),FALSE))</f>
        <v>0</v>
      </c>
      <c r="F236" s="45">
        <f>IF(ISERROR(VLOOKUP($C236,'Miljövärden urval för publ'!$B$2:$H$490,MATCH(F$4,'Miljövärden urval för publ'!$B$2:$H$2,0),FALSE)),"",VLOOKUP($C236,'Miljövärden urval för publ'!$B$2:$H$490,MATCH(F$4,'Miljövärden urval för publ'!$B$2:$H$2,0),FALSE))</f>
        <v>0</v>
      </c>
      <c r="G236" s="45">
        <f>IF(ISERROR(VLOOKUP($C236,'Miljövärden urval för publ'!$B$2:$H$490,MATCH(G$4,'Miljövärden urval för publ'!$B$2:$H$2,0),FALSE)),"",VLOOKUP($C236,'Miljövärden urval för publ'!$B$2:$H$490,MATCH(G$4,'Miljövärden urval för publ'!$B$2:$H$2,0),FALSE))</f>
        <v>0</v>
      </c>
    </row>
    <row r="237" spans="1:7" x14ac:dyDescent="0.25">
      <c r="A237" s="45">
        <v>234</v>
      </c>
      <c r="B237" s="45" t="str">
        <f>IF(ISERROR(INDEX('Miljövärden urval för publ'!$A$2:$AD$475,MATCH($A237,'Miljövärden urval för publ'!$U$2:$U$476,0),1)),"",INDEX('Miljövärden urval för publ'!$A$2:$AD$475,MATCH($A237,'Miljövärden urval för publ'!$U$2:$U$476,0),1))</f>
        <v>Skellefteå Kraft AB</v>
      </c>
      <c r="C237" s="45" t="str">
        <f>IF(ISERROR(INDEX('Miljövärden urval för publ'!$A$2:$AD$475,MATCH($A237,'Miljövärden urval för publ'!$U$2:$U$476,0),2)),"",INDEX('Miljövärden urval för publ'!$A$2:$AD$475,MATCH($A237,'Miljövärden urval för publ'!$U$2:$U$476,0),2))</f>
        <v>Vindeln</v>
      </c>
      <c r="D237" s="45">
        <f>IF(ISERROR(VLOOKUP($C237,'Miljövärden urval för publ'!$B$2:$H$490,MATCH(D$4,'Miljövärden urval för publ'!$B$2:$H$2,0),FALSE)),"",VLOOKUP($C237,'Miljövärden urval för publ'!$B$2:$H$490,MATCH(D$4,'Miljövärden urval för publ'!$B$2:$H$2,0),FALSE))</f>
        <v>0.196439</v>
      </c>
      <c r="E237" s="45">
        <f>IF(ISERROR(VLOOKUP($C237,'Miljövärden urval för publ'!$B$2:$H$490,MATCH(E$4,'Miljövärden urval för publ'!$B$2:$H$2,0),FALSE)),"",VLOOKUP($C237,'Miljövärden urval för publ'!$B$2:$H$490,MATCH(E$4,'Miljövärden urval för publ'!$B$2:$H$2,0),FALSE))</f>
        <v>16.6206</v>
      </c>
      <c r="F237" s="45">
        <f>IF(ISERROR(VLOOKUP($C237,'Miljövärden urval för publ'!$B$2:$H$490,MATCH(F$4,'Miljövärden urval för publ'!$B$2:$H$2,0),FALSE)),"",VLOOKUP($C237,'Miljövärden urval för publ'!$B$2:$H$490,MATCH(F$4,'Miljövärden urval för publ'!$B$2:$H$2,0),FALSE))</f>
        <v>17.8002</v>
      </c>
      <c r="G237" s="45">
        <f>IF(ISERROR(VLOOKUP($C237,'Miljövärden urval för publ'!$B$2:$H$490,MATCH(G$4,'Miljövärden urval för publ'!$B$2:$H$2,0),FALSE)),"",VLOOKUP($C237,'Miljövärden urval för publ'!$B$2:$H$490,MATCH(G$4,'Miljövärden urval för publ'!$B$2:$H$2,0),FALSE))</f>
        <v>2.44797E-2</v>
      </c>
    </row>
    <row r="238" spans="1:7" x14ac:dyDescent="0.25">
      <c r="A238" s="45">
        <v>235</v>
      </c>
      <c r="B238" s="45" t="str">
        <f>IF(ISERROR(INDEX('Miljövärden urval för publ'!$A$2:$AD$475,MATCH($A238,'Miljövärden urval för publ'!$U$2:$U$476,0),1)),"",INDEX('Miljövärden urval för publ'!$A$2:$AD$475,MATCH($A238,'Miljövärden urval för publ'!$U$2:$U$476,0),1))</f>
        <v>Skellefteå Kraft AB</v>
      </c>
      <c r="C238" s="45" t="str">
        <f>IF(ISERROR(INDEX('Miljövärden urval för publ'!$A$2:$AD$475,MATCH($A238,'Miljövärden urval för publ'!$U$2:$U$476,0),2)),"",INDEX('Miljövärden urval för publ'!$A$2:$AD$475,MATCH($A238,'Miljövärden urval för publ'!$U$2:$U$476,0),2))</f>
        <v>Ånäset</v>
      </c>
      <c r="D238" s="45">
        <f>IF(ISERROR(VLOOKUP($C238,'Miljövärden urval för publ'!$B$2:$H$490,MATCH(D$4,'Miljövärden urval för publ'!$B$2:$H$2,0),FALSE)),"",VLOOKUP($C238,'Miljövärden urval för publ'!$B$2:$H$490,MATCH(D$4,'Miljövärden urval för publ'!$B$2:$H$2,0),FALSE))</f>
        <v>0.17057700000000001</v>
      </c>
      <c r="E238" s="45">
        <f>IF(ISERROR(VLOOKUP($C238,'Miljövärden urval för publ'!$B$2:$H$490,MATCH(E$4,'Miljövärden urval för publ'!$B$2:$H$2,0),FALSE)),"",VLOOKUP($C238,'Miljövärden urval för publ'!$B$2:$H$490,MATCH(E$4,'Miljövärden urval för publ'!$B$2:$H$2,0),FALSE))</f>
        <v>8.6263400000000008</v>
      </c>
      <c r="F238" s="45">
        <f>IF(ISERROR(VLOOKUP($C238,'Miljövärden urval för publ'!$B$2:$H$490,MATCH(F$4,'Miljövärden urval för publ'!$B$2:$H$2,0),FALSE)),"",VLOOKUP($C238,'Miljövärden urval för publ'!$B$2:$H$490,MATCH(F$4,'Miljövärden urval för publ'!$B$2:$H$2,0),FALSE))</f>
        <v>17.4923</v>
      </c>
      <c r="G238" s="45">
        <f>IF(ISERROR(VLOOKUP($C238,'Miljövärden urval för publ'!$B$2:$H$490,MATCH(G$4,'Miljövärden urval för publ'!$B$2:$H$2,0),FALSE)),"",VLOOKUP($C238,'Miljövärden urval för publ'!$B$2:$H$490,MATCH(G$4,'Miljövärden urval för publ'!$B$2:$H$2,0),FALSE))</f>
        <v>2.2845399999999998E-3</v>
      </c>
    </row>
    <row r="239" spans="1:7" x14ac:dyDescent="0.25">
      <c r="A239" s="45">
        <v>236</v>
      </c>
      <c r="B239" s="45" t="str">
        <f>IF(ISERROR(INDEX('Miljövärden urval för publ'!$A$2:$AD$475,MATCH($A239,'Miljövärden urval för publ'!$U$2:$U$476,0),1)),"",INDEX('Miljövärden urval för publ'!$A$2:$AD$475,MATCH($A239,'Miljövärden urval för publ'!$U$2:$U$476,0),1))</f>
        <v>Skövde Värmeverk AB</v>
      </c>
      <c r="C239" s="45" t="str">
        <f>IF(ISERROR(INDEX('Miljövärden urval för publ'!$A$2:$AD$475,MATCH($A239,'Miljövärden urval för publ'!$U$2:$U$476,0),2)),"",INDEX('Miljövärden urval för publ'!$A$2:$AD$475,MATCH($A239,'Miljövärden urval för publ'!$U$2:$U$476,0),2))</f>
        <v>Skultorp</v>
      </c>
      <c r="D239" s="45">
        <f>IF(ISERROR(VLOOKUP($C239,'Miljövärden urval för publ'!$B$2:$H$490,MATCH(D$4,'Miljövärden urval för publ'!$B$2:$H$2,0),FALSE)),"",VLOOKUP($C239,'Miljövärden urval för publ'!$B$2:$H$490,MATCH(D$4,'Miljövärden urval för publ'!$B$2:$H$2,0),FALSE))</f>
        <v>0.22453699999999999</v>
      </c>
      <c r="E239" s="45">
        <f>IF(ISERROR(VLOOKUP($C239,'Miljövärden urval för publ'!$B$2:$H$490,MATCH(E$4,'Miljövärden urval för publ'!$B$2:$H$2,0),FALSE)),"",VLOOKUP($C239,'Miljövärden urval för publ'!$B$2:$H$490,MATCH(E$4,'Miljövärden urval för publ'!$B$2:$H$2,0),FALSE))</f>
        <v>22.446000000000002</v>
      </c>
      <c r="F239" s="45">
        <f>IF(ISERROR(VLOOKUP($C239,'Miljövärden urval för publ'!$B$2:$H$490,MATCH(F$4,'Miljövärden urval för publ'!$B$2:$H$2,0),FALSE)),"",VLOOKUP($C239,'Miljövärden urval för publ'!$B$2:$H$490,MATCH(F$4,'Miljövärden urval för publ'!$B$2:$H$2,0),FALSE))</f>
        <v>19.099299999999999</v>
      </c>
      <c r="G239" s="45">
        <f>IF(ISERROR(VLOOKUP($C239,'Miljövärden urval för publ'!$B$2:$H$490,MATCH(G$4,'Miljövärden urval för publ'!$B$2:$H$2,0),FALSE)),"",VLOOKUP($C239,'Miljövärden urval för publ'!$B$2:$H$490,MATCH(G$4,'Miljövärden urval för publ'!$B$2:$H$2,0),FALSE))</f>
        <v>3.2241800000000001E-2</v>
      </c>
    </row>
    <row r="240" spans="1:7" x14ac:dyDescent="0.25">
      <c r="A240" s="45">
        <v>237</v>
      </c>
      <c r="B240" s="45" t="str">
        <f>IF(ISERROR(INDEX('Miljövärden urval för publ'!$A$2:$AD$475,MATCH($A240,'Miljövärden urval för publ'!$U$2:$U$476,0),1)),"",INDEX('Miljövärden urval för publ'!$A$2:$AD$475,MATCH($A240,'Miljövärden urval för publ'!$U$2:$U$476,0),1))</f>
        <v>Skövde Värmeverk AB</v>
      </c>
      <c r="C240" s="45" t="str">
        <f>IF(ISERROR(INDEX('Miljövärden urval för publ'!$A$2:$AD$475,MATCH($A240,'Miljövärden urval för publ'!$U$2:$U$476,0),2)),"",INDEX('Miljövärden urval för publ'!$A$2:$AD$475,MATCH($A240,'Miljövärden urval för publ'!$U$2:$U$476,0),2))</f>
        <v>Skövde</v>
      </c>
      <c r="D240" s="45">
        <f>IF(ISERROR(VLOOKUP($C240,'Miljövärden urval för publ'!$B$2:$H$490,MATCH(D$4,'Miljövärden urval för publ'!$B$2:$H$2,0),FALSE)),"",VLOOKUP($C240,'Miljövärden urval för publ'!$B$2:$H$490,MATCH(D$4,'Miljövärden urval för publ'!$B$2:$H$2,0),FALSE))</f>
        <v>0.24018500000000001</v>
      </c>
      <c r="E240" s="45">
        <f>IF(ISERROR(VLOOKUP($C240,'Miljövärden urval för publ'!$B$2:$H$490,MATCH(E$4,'Miljövärden urval för publ'!$B$2:$H$2,0),FALSE)),"",VLOOKUP($C240,'Miljövärden urval för publ'!$B$2:$H$490,MATCH(E$4,'Miljövärden urval för publ'!$B$2:$H$2,0),FALSE))</f>
        <v>94.354100000000003</v>
      </c>
      <c r="F240" s="45">
        <f>IF(ISERROR(VLOOKUP($C240,'Miljövärden urval för publ'!$B$2:$H$490,MATCH(F$4,'Miljövärden urval för publ'!$B$2:$H$2,0),FALSE)),"",VLOOKUP($C240,'Miljövärden urval för publ'!$B$2:$H$490,MATCH(F$4,'Miljövärden urval för publ'!$B$2:$H$2,0),FALSE))</f>
        <v>8.3809799999999992</v>
      </c>
      <c r="G240" s="45">
        <f>IF(ISERROR(VLOOKUP($C240,'Miljövärden urval för publ'!$B$2:$H$490,MATCH(G$4,'Miljövärden urval för publ'!$B$2:$H$2,0),FALSE)),"",VLOOKUP($C240,'Miljövärden urval för publ'!$B$2:$H$490,MATCH(G$4,'Miljövärden urval för publ'!$B$2:$H$2,0),FALSE))</f>
        <v>0.117493</v>
      </c>
    </row>
    <row r="241" spans="1:7" x14ac:dyDescent="0.25">
      <c r="A241" s="45">
        <v>238</v>
      </c>
      <c r="B241" s="45" t="str">
        <f>IF(ISERROR(INDEX('Miljövärden urval för publ'!$A$2:$AD$475,MATCH($A241,'Miljövärden urval för publ'!$U$2:$U$476,0),1)),"",INDEX('Miljövärden urval för publ'!$A$2:$AD$475,MATCH($A241,'Miljövärden urval för publ'!$U$2:$U$476,0),1))</f>
        <v>Skövde Värmeverk AB</v>
      </c>
      <c r="C241" s="45" t="str">
        <f>IF(ISERROR(INDEX('Miljövärden urval för publ'!$A$2:$AD$475,MATCH($A241,'Miljövärden urval för publ'!$U$2:$U$476,0),2)),"",INDEX('Miljövärden urval för publ'!$A$2:$AD$475,MATCH($A241,'Miljövärden urval för publ'!$U$2:$U$476,0),2))</f>
        <v>Stöpen</v>
      </c>
      <c r="D241" s="45">
        <f>IF(ISERROR(VLOOKUP($C241,'Miljövärden urval för publ'!$B$2:$H$490,MATCH(D$4,'Miljövärden urval för publ'!$B$2:$H$2,0),FALSE)),"",VLOOKUP($C241,'Miljövärden urval för publ'!$B$2:$H$490,MATCH(D$4,'Miljövärden urval för publ'!$B$2:$H$2,0),FALSE))</f>
        <v>0.24005299999999999</v>
      </c>
      <c r="E241" s="45">
        <f>IF(ISERROR(VLOOKUP($C241,'Miljövärden urval för publ'!$B$2:$H$490,MATCH(E$4,'Miljövärden urval för publ'!$B$2:$H$2,0),FALSE)),"",VLOOKUP($C241,'Miljövärden urval för publ'!$B$2:$H$490,MATCH(E$4,'Miljövärden urval för publ'!$B$2:$H$2,0),FALSE))</f>
        <v>27.101299999999998</v>
      </c>
      <c r="F241" s="45">
        <f>IF(ISERROR(VLOOKUP($C241,'Miljövärden urval för publ'!$B$2:$H$490,MATCH(F$4,'Miljövärden urval för publ'!$B$2:$H$2,0),FALSE)),"",VLOOKUP($C241,'Miljövärden urval för publ'!$B$2:$H$490,MATCH(F$4,'Miljövärden urval för publ'!$B$2:$H$2,0),FALSE))</f>
        <v>18.228400000000001</v>
      </c>
      <c r="G241" s="45">
        <f>IF(ISERROR(VLOOKUP($C241,'Miljövärden urval för publ'!$B$2:$H$490,MATCH(G$4,'Miljövärden urval för publ'!$B$2:$H$2,0),FALSE)),"",VLOOKUP($C241,'Miljövärden urval för publ'!$B$2:$H$490,MATCH(G$4,'Miljövärden urval för publ'!$B$2:$H$2,0),FALSE))</f>
        <v>4.6248999999999998E-2</v>
      </c>
    </row>
    <row r="242" spans="1:7" x14ac:dyDescent="0.25">
      <c r="A242" s="45">
        <v>239</v>
      </c>
      <c r="B242" s="45" t="str">
        <f>IF(ISERROR(INDEX('Miljövärden urval för publ'!$A$2:$AD$475,MATCH($A242,'Miljövärden urval för publ'!$U$2:$U$476,0),1)),"",INDEX('Miljövärden urval för publ'!$A$2:$AD$475,MATCH($A242,'Miljövärden urval för publ'!$U$2:$U$476,0),1))</f>
        <v>Skövde Värmeverk AB</v>
      </c>
      <c r="C242" s="45" t="str">
        <f>IF(ISERROR(INDEX('Miljövärden urval för publ'!$A$2:$AD$475,MATCH($A242,'Miljövärden urval för publ'!$U$2:$U$476,0),2)),"",INDEX('Miljövärden urval för publ'!$A$2:$AD$475,MATCH($A242,'Miljövärden urval för publ'!$U$2:$U$476,0),2))</f>
        <v>Tidan</v>
      </c>
      <c r="D242" s="45">
        <f>IF(ISERROR(VLOOKUP($C242,'Miljövärden urval för publ'!$B$2:$H$490,MATCH(D$4,'Miljövärden urval för publ'!$B$2:$H$2,0),FALSE)),"",VLOOKUP($C242,'Miljövärden urval för publ'!$B$2:$H$490,MATCH(D$4,'Miljövärden urval för publ'!$B$2:$H$2,0),FALSE))</f>
        <v>0.179677</v>
      </c>
      <c r="E242" s="45">
        <f>IF(ISERROR(VLOOKUP($C242,'Miljövärden urval för publ'!$B$2:$H$490,MATCH(E$4,'Miljövärden urval för publ'!$B$2:$H$2,0),FALSE)),"",VLOOKUP($C242,'Miljövärden urval för publ'!$B$2:$H$490,MATCH(E$4,'Miljövärden urval för publ'!$B$2:$H$2,0),FALSE))</f>
        <v>12.611800000000001</v>
      </c>
      <c r="F242" s="45">
        <f>IF(ISERROR(VLOOKUP($C242,'Miljövärden urval för publ'!$B$2:$H$490,MATCH(F$4,'Miljövärden urval för publ'!$B$2:$H$2,0),FALSE)),"",VLOOKUP($C242,'Miljövärden urval för publ'!$B$2:$H$490,MATCH(F$4,'Miljövärden urval för publ'!$B$2:$H$2,0),FALSE))</f>
        <v>16.485700000000001</v>
      </c>
      <c r="G242" s="45">
        <f>IF(ISERROR(VLOOKUP($C242,'Miljövärden urval för publ'!$B$2:$H$490,MATCH(G$4,'Miljövärden urval för publ'!$B$2:$H$2,0),FALSE)),"",VLOOKUP($C242,'Miljövärden urval för publ'!$B$2:$H$490,MATCH(G$4,'Miljövärden urval för publ'!$B$2:$H$2,0),FALSE))</f>
        <v>7.2622199999999998E-3</v>
      </c>
    </row>
    <row r="243" spans="1:7" x14ac:dyDescent="0.25">
      <c r="A243" s="45">
        <v>240</v>
      </c>
      <c r="B243" s="45" t="str">
        <f>IF(ISERROR(INDEX('Miljövärden urval för publ'!$A$2:$AD$475,MATCH($A243,'Miljövärden urval för publ'!$U$2:$U$476,0),1)),"",INDEX('Miljövärden urval för publ'!$A$2:$AD$475,MATCH($A243,'Miljövärden urval för publ'!$U$2:$U$476,0),1))</f>
        <v>Skövde Värmeverk AB</v>
      </c>
      <c r="C243" s="45" t="str">
        <f>IF(ISERROR(INDEX('Miljövärden urval för publ'!$A$2:$AD$475,MATCH($A243,'Miljövärden urval för publ'!$U$2:$U$476,0),2)),"",INDEX('Miljövärden urval för publ'!$A$2:$AD$475,MATCH($A243,'Miljövärden urval för publ'!$U$2:$U$476,0),2))</f>
        <v>Timmersdala</v>
      </c>
      <c r="D243" s="45">
        <f>IF(ISERROR(VLOOKUP($C243,'Miljövärden urval för publ'!$B$2:$H$490,MATCH(D$4,'Miljövärden urval för publ'!$B$2:$H$2,0),FALSE)),"",VLOOKUP($C243,'Miljövärden urval för publ'!$B$2:$H$490,MATCH(D$4,'Miljövärden urval för publ'!$B$2:$H$2,0),FALSE))</f>
        <v>0.18876100000000001</v>
      </c>
      <c r="E243" s="45">
        <f>IF(ISERROR(VLOOKUP($C243,'Miljövärden urval för publ'!$B$2:$H$490,MATCH(E$4,'Miljövärden urval för publ'!$B$2:$H$2,0),FALSE)),"",VLOOKUP($C243,'Miljövärden urval för publ'!$B$2:$H$490,MATCH(E$4,'Miljövärden urval för publ'!$B$2:$H$2,0),FALSE))</f>
        <v>15.194599999999999</v>
      </c>
      <c r="F243" s="45">
        <f>IF(ISERROR(VLOOKUP($C243,'Miljövärden urval för publ'!$B$2:$H$490,MATCH(F$4,'Miljövärden urval för publ'!$B$2:$H$2,0),FALSE)),"",VLOOKUP($C243,'Miljövärden urval för publ'!$B$2:$H$490,MATCH(F$4,'Miljövärden urval för publ'!$B$2:$H$2,0),FALSE))</f>
        <v>16.152999999999999</v>
      </c>
      <c r="G243" s="45">
        <f>IF(ISERROR(VLOOKUP($C243,'Miljövärden urval för publ'!$B$2:$H$490,MATCH(G$4,'Miljövärden urval för publ'!$B$2:$H$2,0),FALSE)),"",VLOOKUP($C243,'Miljövärden urval för publ'!$B$2:$H$490,MATCH(G$4,'Miljövärden urval för publ'!$B$2:$H$2,0),FALSE))</f>
        <v>1.4956799999999999E-2</v>
      </c>
    </row>
    <row r="244" spans="1:7" x14ac:dyDescent="0.25">
      <c r="A244" s="45">
        <v>241</v>
      </c>
      <c r="B244" s="45" t="str">
        <f>IF(ISERROR(INDEX('Miljövärden urval för publ'!$A$2:$AD$475,MATCH($A244,'Miljövärden urval för publ'!$U$2:$U$476,0),1)),"",INDEX('Miljövärden urval för publ'!$A$2:$AD$475,MATCH($A244,'Miljövärden urval för publ'!$U$2:$U$476,0),1))</f>
        <v>Sollentuna Energi AB</v>
      </c>
      <c r="C244" s="45" t="str">
        <f>IF(ISERROR(INDEX('Miljövärden urval för publ'!$A$2:$AD$475,MATCH($A244,'Miljövärden urval för publ'!$U$2:$U$476,0),2)),"",INDEX('Miljövärden urval för publ'!$A$2:$AD$475,MATCH($A244,'Miljövärden urval för publ'!$U$2:$U$476,0),2))</f>
        <v>Sollentuna</v>
      </c>
      <c r="D244" s="45">
        <f>IF(ISERROR(VLOOKUP($C244,'Miljövärden urval för publ'!$B$2:$H$490,MATCH(D$4,'Miljövärden urval för publ'!$B$2:$H$2,0),FALSE)),"",VLOOKUP($C244,'Miljövärden urval för publ'!$B$2:$H$490,MATCH(D$4,'Miljövärden urval för publ'!$B$2:$H$2,0),FALSE))</f>
        <v>0.289331</v>
      </c>
      <c r="E244" s="45">
        <f>IF(ISERROR(VLOOKUP($C244,'Miljövärden urval för publ'!$B$2:$H$490,MATCH(E$4,'Miljövärden urval för publ'!$B$2:$H$2,0),FALSE)),"",VLOOKUP($C244,'Miljövärden urval för publ'!$B$2:$H$490,MATCH(E$4,'Miljövärden urval för publ'!$B$2:$H$2,0),FALSE))</f>
        <v>33.208399999999997</v>
      </c>
      <c r="F244" s="45">
        <f>IF(ISERROR(VLOOKUP($C244,'Miljövärden urval för publ'!$B$2:$H$490,MATCH(F$4,'Miljövärden urval för publ'!$B$2:$H$2,0),FALSE)),"",VLOOKUP($C244,'Miljövärden urval för publ'!$B$2:$H$490,MATCH(F$4,'Miljövärden urval för publ'!$B$2:$H$2,0),FALSE))</f>
        <v>7.4514399999999998</v>
      </c>
      <c r="G244" s="45">
        <f>IF(ISERROR(VLOOKUP($C244,'Miljövärden urval för publ'!$B$2:$H$490,MATCH(G$4,'Miljövärden urval för publ'!$B$2:$H$2,0),FALSE)),"",VLOOKUP($C244,'Miljövärden urval för publ'!$B$2:$H$490,MATCH(G$4,'Miljövärden urval för publ'!$B$2:$H$2,0),FALSE))</f>
        <v>1.84052E-2</v>
      </c>
    </row>
    <row r="245" spans="1:7" x14ac:dyDescent="0.25">
      <c r="A245" s="45">
        <v>242</v>
      </c>
      <c r="B245" s="45" t="str">
        <f>IF(ISERROR(INDEX('Miljövärden urval för publ'!$A$2:$AD$475,MATCH($A245,'Miljövärden urval för publ'!$U$2:$U$476,0),1)),"",INDEX('Miljövärden urval för publ'!$A$2:$AD$475,MATCH($A245,'Miljövärden urval för publ'!$U$2:$U$476,0),1))</f>
        <v>Solör Bioenergi Svenljunga AB</v>
      </c>
      <c r="C245" s="45" t="str">
        <f>IF(ISERROR(INDEX('Miljövärden urval för publ'!$A$2:$AD$475,MATCH($A245,'Miljövärden urval för publ'!$U$2:$U$476,0),2)),"",INDEX('Miljövärden urval för publ'!$A$2:$AD$475,MATCH($A245,'Miljövärden urval för publ'!$U$2:$U$476,0),2))</f>
        <v>Svenljunga</v>
      </c>
      <c r="D245" s="45">
        <f>IF(ISERROR(VLOOKUP($C245,'Miljövärden urval för publ'!$B$2:$H$490,MATCH(D$4,'Miljövärden urval för publ'!$B$2:$H$2,0),FALSE)),"",VLOOKUP($C245,'Miljövärden urval för publ'!$B$2:$H$490,MATCH(D$4,'Miljövärden urval för publ'!$B$2:$H$2,0),FALSE))</f>
        <v>0.222105</v>
      </c>
      <c r="E245" s="45">
        <f>IF(ISERROR(VLOOKUP($C245,'Miljövärden urval för publ'!$B$2:$H$490,MATCH(E$4,'Miljövärden urval för publ'!$B$2:$H$2,0),FALSE)),"",VLOOKUP($C245,'Miljövärden urval för publ'!$B$2:$H$490,MATCH(E$4,'Miljövärden urval för publ'!$B$2:$H$2,0),FALSE))</f>
        <v>38.863500000000002</v>
      </c>
      <c r="F245" s="45">
        <f>IF(ISERROR(VLOOKUP($C245,'Miljövärden urval för publ'!$B$2:$H$490,MATCH(F$4,'Miljövärden urval för publ'!$B$2:$H$2,0),FALSE)),"",VLOOKUP($C245,'Miljövärden urval för publ'!$B$2:$H$490,MATCH(F$4,'Miljövärden urval för publ'!$B$2:$H$2,0),FALSE))</f>
        <v>4.4760400000000002</v>
      </c>
      <c r="G245" s="45">
        <f>IF(ISERROR(VLOOKUP($C245,'Miljövärden urval för publ'!$B$2:$H$490,MATCH(G$4,'Miljövärden urval för publ'!$B$2:$H$2,0),FALSE)),"",VLOOKUP($C245,'Miljövärden urval för publ'!$B$2:$H$490,MATCH(G$4,'Miljövärden urval för publ'!$B$2:$H$2,0),FALSE))</f>
        <v>5.9189699999999998E-2</v>
      </c>
    </row>
    <row r="246" spans="1:7" x14ac:dyDescent="0.25">
      <c r="A246" s="45">
        <v>243</v>
      </c>
      <c r="B246" s="45" t="str">
        <f>IF(ISERROR(INDEX('Miljövärden urval för publ'!$A$2:$AD$475,MATCH($A246,'Miljövärden urval för publ'!$U$2:$U$476,0),1)),"",INDEX('Miljövärden urval för publ'!$A$2:$AD$475,MATCH($A246,'Miljövärden urval för publ'!$U$2:$U$476,0),1))</f>
        <v>Statkraft Värme AB</v>
      </c>
      <c r="C246" s="45" t="str">
        <f>IF(ISERROR(INDEX('Miljövärden urval för publ'!$A$2:$AD$475,MATCH($A246,'Miljövärden urval för publ'!$U$2:$U$476,0),2)),"",INDEX('Miljövärden urval för publ'!$A$2:$AD$475,MATCH($A246,'Miljövärden urval för publ'!$U$2:$U$476,0),2))</f>
        <v>Kungsbacka</v>
      </c>
      <c r="D246" s="45">
        <f>IF(ISERROR(VLOOKUP($C246,'Miljövärden urval för publ'!$B$2:$H$490,MATCH(D$4,'Miljövärden urval för publ'!$B$2:$H$2,0),FALSE)),"",VLOOKUP($C246,'Miljövärden urval för publ'!$B$2:$H$490,MATCH(D$4,'Miljövärden urval för publ'!$B$2:$H$2,0),FALSE))</f>
        <v>7.5776999999999997E-2</v>
      </c>
      <c r="E246" s="45">
        <f>IF(ISERROR(VLOOKUP($C246,'Miljövärden urval för publ'!$B$2:$H$490,MATCH(E$4,'Miljövärden urval för publ'!$B$2:$H$2,0),FALSE)),"",VLOOKUP($C246,'Miljövärden urval för publ'!$B$2:$H$490,MATCH(E$4,'Miljövärden urval för publ'!$B$2:$H$2,0),FALSE))</f>
        <v>10.5185</v>
      </c>
      <c r="F246" s="45">
        <f>IF(ISERROR(VLOOKUP($C246,'Miljövärden urval för publ'!$B$2:$H$490,MATCH(F$4,'Miljövärden urval för publ'!$B$2:$H$2,0),FALSE)),"",VLOOKUP($C246,'Miljövärden urval för publ'!$B$2:$H$490,MATCH(F$4,'Miljövärden urval för publ'!$B$2:$H$2,0),FALSE))</f>
        <v>7.5648099999999996</v>
      </c>
      <c r="G246" s="45">
        <f>IF(ISERROR(VLOOKUP($C246,'Miljövärden urval för publ'!$B$2:$H$490,MATCH(G$4,'Miljövärden urval för publ'!$B$2:$H$2,0),FALSE)),"",VLOOKUP($C246,'Miljövärden urval för publ'!$B$2:$H$490,MATCH(G$4,'Miljövärden urval för publ'!$B$2:$H$2,0),FALSE))</f>
        <v>1.8415300000000001E-3</v>
      </c>
    </row>
    <row r="247" spans="1:7" x14ac:dyDescent="0.25">
      <c r="A247" s="45">
        <v>244</v>
      </c>
      <c r="B247" s="45" t="str">
        <f>IF(ISERROR(INDEX('Miljövärden urval för publ'!$A$2:$AD$475,MATCH($A247,'Miljövärden urval för publ'!$U$2:$U$476,0),1)),"",INDEX('Miljövärden urval för publ'!$A$2:$AD$475,MATCH($A247,'Miljövärden urval för publ'!$U$2:$U$476,0),1))</f>
        <v>Statkraft Värme AB</v>
      </c>
      <c r="C247" s="45" t="str">
        <f>IF(ISERROR(INDEX('Miljövärden urval för publ'!$A$2:$AD$475,MATCH($A247,'Miljövärden urval för publ'!$U$2:$U$476,0),2)),"",INDEX('Miljövärden urval för publ'!$A$2:$AD$475,MATCH($A247,'Miljövärden urval för publ'!$U$2:$U$476,0),2))</f>
        <v>Trosa</v>
      </c>
      <c r="D247" s="45">
        <f>IF(ISERROR(VLOOKUP($C247,'Miljövärden urval för publ'!$B$2:$H$490,MATCH(D$4,'Miljövärden urval för publ'!$B$2:$H$2,0),FALSE)),"",VLOOKUP($C247,'Miljövärden urval för publ'!$B$2:$H$490,MATCH(D$4,'Miljövärden urval för publ'!$B$2:$H$2,0),FALSE))</f>
        <v>7.6688699999999999E-2</v>
      </c>
      <c r="E247" s="45">
        <f>IF(ISERROR(VLOOKUP($C247,'Miljövärden urval för publ'!$B$2:$H$490,MATCH(E$4,'Miljövärden urval för publ'!$B$2:$H$2,0),FALSE)),"",VLOOKUP($C247,'Miljövärden urval för publ'!$B$2:$H$490,MATCH(E$4,'Miljövärden urval för publ'!$B$2:$H$2,0),FALSE))</f>
        <v>10.8933</v>
      </c>
      <c r="F247" s="45">
        <f>IF(ISERROR(VLOOKUP($C247,'Miljövärden urval för publ'!$B$2:$H$490,MATCH(F$4,'Miljövärden urval för publ'!$B$2:$H$2,0),FALSE)),"",VLOOKUP($C247,'Miljövärden urval för publ'!$B$2:$H$490,MATCH(F$4,'Miljövärden urval för publ'!$B$2:$H$2,0),FALSE))</f>
        <v>7.8262099999999997</v>
      </c>
      <c r="G247" s="45">
        <f>IF(ISERROR(VLOOKUP($C247,'Miljövärden urval för publ'!$B$2:$H$490,MATCH(G$4,'Miljövärden urval för publ'!$B$2:$H$2,0),FALSE)),"",VLOOKUP($C247,'Miljövärden urval för publ'!$B$2:$H$490,MATCH(G$4,'Miljövärden urval för publ'!$B$2:$H$2,0),FALSE))</f>
        <v>2.18103E-3</v>
      </c>
    </row>
    <row r="248" spans="1:7" x14ac:dyDescent="0.25">
      <c r="A248" s="45">
        <v>245</v>
      </c>
      <c r="B248" s="45" t="str">
        <f>IF(ISERROR(INDEX('Miljövärden urval för publ'!$A$2:$AD$475,MATCH($A248,'Miljövärden urval för publ'!$U$2:$U$476,0),1)),"",INDEX('Miljövärden urval för publ'!$A$2:$AD$475,MATCH($A248,'Miljövärden urval för publ'!$U$2:$U$476,0),1))</f>
        <v>Statkraft Värme AB</v>
      </c>
      <c r="C248" s="45" t="str">
        <f>IF(ISERROR(INDEX('Miljövärden urval för publ'!$A$2:$AD$475,MATCH($A248,'Miljövärden urval för publ'!$U$2:$U$476,0),2)),"",INDEX('Miljövärden urval för publ'!$A$2:$AD$475,MATCH($A248,'Miljövärden urval för publ'!$U$2:$U$476,0),2))</f>
        <v>Vagnhärad</v>
      </c>
      <c r="D248" s="45">
        <f>IF(ISERROR(VLOOKUP($C248,'Miljövärden urval för publ'!$B$2:$H$490,MATCH(D$4,'Miljövärden urval för publ'!$B$2:$H$2,0),FALSE)),"",VLOOKUP($C248,'Miljövärden urval för publ'!$B$2:$H$490,MATCH(D$4,'Miljövärden urval för publ'!$B$2:$H$2,0),FALSE))</f>
        <v>0.107492</v>
      </c>
      <c r="E248" s="45">
        <f>IF(ISERROR(VLOOKUP($C248,'Miljövärden urval för publ'!$B$2:$H$490,MATCH(E$4,'Miljövärden urval för publ'!$B$2:$H$2,0),FALSE)),"",VLOOKUP($C248,'Miljövärden urval för publ'!$B$2:$H$490,MATCH(E$4,'Miljövärden urval för publ'!$B$2:$H$2,0),FALSE))</f>
        <v>22.195599999999999</v>
      </c>
      <c r="F248" s="45">
        <f>IF(ISERROR(VLOOKUP($C248,'Miljövärden urval för publ'!$B$2:$H$490,MATCH(F$4,'Miljövärden urval för publ'!$B$2:$H$2,0),FALSE)),"",VLOOKUP($C248,'Miljövärden urval för publ'!$B$2:$H$490,MATCH(F$4,'Miljövärden urval för publ'!$B$2:$H$2,0),FALSE))</f>
        <v>10.7913</v>
      </c>
      <c r="G248" s="45">
        <f>IF(ISERROR(VLOOKUP($C248,'Miljövärden urval för publ'!$B$2:$H$490,MATCH(G$4,'Miljövärden urval för publ'!$B$2:$H$2,0),FALSE)),"",VLOOKUP($C248,'Miljövärden urval för publ'!$B$2:$H$490,MATCH(G$4,'Miljövärden urval för publ'!$B$2:$H$2,0),FALSE))</f>
        <v>2.0833299999999999E-2</v>
      </c>
    </row>
    <row r="249" spans="1:7" x14ac:dyDescent="0.25">
      <c r="A249" s="45">
        <v>246</v>
      </c>
      <c r="B249" s="45" t="str">
        <f>IF(ISERROR(INDEX('Miljövärden urval för publ'!$A$2:$AD$475,MATCH($A249,'Miljövärden urval för publ'!$U$2:$U$476,0),1)),"",INDEX('Miljövärden urval för publ'!$A$2:$AD$475,MATCH($A249,'Miljövärden urval för publ'!$U$2:$U$476,0),1))</f>
        <v>Statkraft Värme AB</v>
      </c>
      <c r="C249" s="45" t="str">
        <f>IF(ISERROR(INDEX('Miljövärden urval för publ'!$A$2:$AD$475,MATCH($A249,'Miljövärden urval för publ'!$U$2:$U$476,0),2)),"",INDEX('Miljövärden urval för publ'!$A$2:$AD$475,MATCH($A249,'Miljövärden urval för publ'!$U$2:$U$476,0),2))</f>
        <v>Åmål</v>
      </c>
      <c r="D249" s="45">
        <f>IF(ISERROR(VLOOKUP($C249,'Miljövärden urval för publ'!$B$2:$H$490,MATCH(D$4,'Miljövärden urval för publ'!$B$2:$H$2,0),FALSE)),"",VLOOKUP($C249,'Miljövärden urval för publ'!$B$2:$H$490,MATCH(D$4,'Miljövärden urval för publ'!$B$2:$H$2,0),FALSE))</f>
        <v>0.15195700000000001</v>
      </c>
      <c r="E249" s="45">
        <f>IF(ISERROR(VLOOKUP($C249,'Miljövärden urval för publ'!$B$2:$H$490,MATCH(E$4,'Miljövärden urval för publ'!$B$2:$H$2,0),FALSE)),"",VLOOKUP($C249,'Miljövärden urval för publ'!$B$2:$H$490,MATCH(E$4,'Miljövärden urval för publ'!$B$2:$H$2,0),FALSE))</f>
        <v>33.273899999999998</v>
      </c>
      <c r="F249" s="45">
        <f>IF(ISERROR(VLOOKUP($C249,'Miljövärden urval för publ'!$B$2:$H$490,MATCH(F$4,'Miljövärden urval för publ'!$B$2:$H$2,0),FALSE)),"",VLOOKUP($C249,'Miljövärden urval för publ'!$B$2:$H$490,MATCH(F$4,'Miljövärden urval för publ'!$B$2:$H$2,0),FALSE))</f>
        <v>9.5698500000000006</v>
      </c>
      <c r="G249" s="45">
        <f>IF(ISERROR(VLOOKUP($C249,'Miljövärden urval för publ'!$B$2:$H$490,MATCH(G$4,'Miljövärden urval för publ'!$B$2:$H$2,0),FALSE)),"",VLOOKUP($C249,'Miljövärden urval för publ'!$B$2:$H$490,MATCH(G$4,'Miljövärden urval för publ'!$B$2:$H$2,0),FALSE))</f>
        <v>6.5021999999999996E-2</v>
      </c>
    </row>
    <row r="250" spans="1:7" x14ac:dyDescent="0.25">
      <c r="A250" s="45">
        <v>247</v>
      </c>
      <c r="B250" s="45" t="str">
        <f>IF(ISERROR(INDEX('Miljövärden urval för publ'!$A$2:$AD$475,MATCH($A250,'Miljövärden urval för publ'!$U$2:$U$476,0),1)),"",INDEX('Miljövärden urval för publ'!$A$2:$AD$475,MATCH($A250,'Miljövärden urval för publ'!$U$2:$U$476,0),1))</f>
        <v>Stenungsunds Energi &amp; Miljö AB</v>
      </c>
      <c r="C250" s="45" t="str">
        <f>IF(ISERROR(INDEX('Miljövärden urval för publ'!$A$2:$AD$475,MATCH($A250,'Miljövärden urval för publ'!$U$2:$U$476,0),2)),"",INDEX('Miljövärden urval för publ'!$A$2:$AD$475,MATCH($A250,'Miljövärden urval för publ'!$U$2:$U$476,0),2))</f>
        <v>Stenungsund</v>
      </c>
      <c r="D250" s="45">
        <f>IF(ISERROR(VLOOKUP($C250,'Miljövärden urval för publ'!$B$2:$H$490,MATCH(D$4,'Miljövärden urval för publ'!$B$2:$H$2,0),FALSE)),"",VLOOKUP($C250,'Miljövärden urval för publ'!$B$2:$H$490,MATCH(D$4,'Miljövärden urval för publ'!$B$2:$H$2,0),FALSE))</f>
        <v>6.6970500000000002E-2</v>
      </c>
      <c r="E250" s="45">
        <f>IF(ISERROR(VLOOKUP($C250,'Miljövärden urval för publ'!$B$2:$H$490,MATCH(E$4,'Miljövärden urval för publ'!$B$2:$H$2,0),FALSE)),"",VLOOKUP($C250,'Miljövärden urval för publ'!$B$2:$H$490,MATCH(E$4,'Miljövärden urval för publ'!$B$2:$H$2,0),FALSE))</f>
        <v>10.5412</v>
      </c>
      <c r="F250" s="45">
        <f>IF(ISERROR(VLOOKUP($C250,'Miljövärden urval för publ'!$B$2:$H$490,MATCH(F$4,'Miljövärden urval för publ'!$B$2:$H$2,0),FALSE)),"",VLOOKUP($C250,'Miljövärden urval för publ'!$B$2:$H$490,MATCH(F$4,'Miljövärden urval för publ'!$B$2:$H$2,0),FALSE))</f>
        <v>1.38975</v>
      </c>
      <c r="G250" s="45">
        <f>IF(ISERROR(VLOOKUP($C250,'Miljövärden urval för publ'!$B$2:$H$490,MATCH(G$4,'Miljövärden urval för publ'!$B$2:$H$2,0),FALSE)),"",VLOOKUP($C250,'Miljövärden urval för publ'!$B$2:$H$490,MATCH(G$4,'Miljövärden urval för publ'!$B$2:$H$2,0),FALSE))</f>
        <v>3.1817199999999997E-2</v>
      </c>
    </row>
    <row r="251" spans="1:7" x14ac:dyDescent="0.25">
      <c r="A251" s="45">
        <v>248</v>
      </c>
      <c r="B251" s="45" t="str">
        <f>IF(ISERROR(INDEX('Miljövärden urval för publ'!$A$2:$AD$475,MATCH($A251,'Miljövärden urval för publ'!$U$2:$U$476,0),1)),"",INDEX('Miljövärden urval för publ'!$A$2:$AD$475,MATCH($A251,'Miljövärden urval för publ'!$U$2:$U$476,0),1))</f>
        <v>Stenungsunds Energi &amp; Miljö AB</v>
      </c>
      <c r="C251" s="45" t="str">
        <f>IF(ISERROR(INDEX('Miljövärden urval för publ'!$A$2:$AD$475,MATCH($A251,'Miljövärden urval för publ'!$U$2:$U$476,0),2)),"",INDEX('Miljövärden urval för publ'!$A$2:$AD$475,MATCH($A251,'Miljövärden urval för publ'!$U$2:$U$476,0),2))</f>
        <v>Stora Höga</v>
      </c>
      <c r="D251" s="45">
        <f>IF(ISERROR(VLOOKUP($C251,'Miljövärden urval för publ'!$B$2:$H$490,MATCH(D$4,'Miljövärden urval för publ'!$B$2:$H$2,0),FALSE)),"",VLOOKUP($C251,'Miljövärden urval för publ'!$B$2:$H$490,MATCH(D$4,'Miljövärden urval för publ'!$B$2:$H$2,0),FALSE))</f>
        <v>0.42522199999999999</v>
      </c>
      <c r="E251" s="45">
        <f>IF(ISERROR(VLOOKUP($C251,'Miljövärden urval för publ'!$B$2:$H$490,MATCH(E$4,'Miljövärden urval för publ'!$B$2:$H$2,0),FALSE)),"",VLOOKUP($C251,'Miljövärden urval för publ'!$B$2:$H$490,MATCH(E$4,'Miljövärden urval för publ'!$B$2:$H$2,0),FALSE))</f>
        <v>70.101299999999995</v>
      </c>
      <c r="F251" s="45">
        <f>IF(ISERROR(VLOOKUP($C251,'Miljövärden urval för publ'!$B$2:$H$490,MATCH(F$4,'Miljövärden urval för publ'!$B$2:$H$2,0),FALSE)),"",VLOOKUP($C251,'Miljövärden urval för publ'!$B$2:$H$490,MATCH(F$4,'Miljövärden urval för publ'!$B$2:$H$2,0),FALSE))</f>
        <v>14.862299999999999</v>
      </c>
      <c r="G251" s="45">
        <f>IF(ISERROR(VLOOKUP($C251,'Miljövärden urval för publ'!$B$2:$H$490,MATCH(G$4,'Miljövärden urval för publ'!$B$2:$H$2,0),FALSE)),"",VLOOKUP($C251,'Miljövärden urval för publ'!$B$2:$H$490,MATCH(G$4,'Miljövärden urval för publ'!$B$2:$H$2,0),FALSE))</f>
        <v>0.19226799999999999</v>
      </c>
    </row>
    <row r="252" spans="1:7" x14ac:dyDescent="0.25">
      <c r="A252" s="45">
        <v>249</v>
      </c>
      <c r="B252" s="45" t="str">
        <f>IF(ISERROR(INDEX('Miljövärden urval för publ'!$A$2:$AD$475,MATCH($A252,'Miljövärden urval för publ'!$U$2:$U$476,0),1)),"",INDEX('Miljövärden urval för publ'!$A$2:$AD$475,MATCH($A252,'Miljövärden urval för publ'!$U$2:$U$476,0),1))</f>
        <v>Strängnäs Energi AB, SEVAB</v>
      </c>
      <c r="C252" s="45" t="str">
        <f>IF(ISERROR(INDEX('Miljövärden urval för publ'!$A$2:$AD$475,MATCH($A252,'Miljövärden urval för publ'!$U$2:$U$476,0),2)),"",INDEX('Miljövärden urval för publ'!$A$2:$AD$475,MATCH($A252,'Miljövärden urval för publ'!$U$2:$U$476,0),2))</f>
        <v>Strängnäs</v>
      </c>
      <c r="D252" s="45">
        <f>IF(ISERROR(VLOOKUP($C252,'Miljövärden urval för publ'!$B$2:$H$490,MATCH(D$4,'Miljövärden urval för publ'!$B$2:$H$2,0),FALSE)),"",VLOOKUP($C252,'Miljövärden urval för publ'!$B$2:$H$490,MATCH(D$4,'Miljövärden urval för publ'!$B$2:$H$2,0),FALSE))</f>
        <v>0.152368</v>
      </c>
      <c r="E252" s="45">
        <f>IF(ISERROR(VLOOKUP($C252,'Miljövärden urval för publ'!$B$2:$H$490,MATCH(E$4,'Miljövärden urval för publ'!$B$2:$H$2,0),FALSE)),"",VLOOKUP($C252,'Miljövärden urval för publ'!$B$2:$H$490,MATCH(E$4,'Miljövärden urval för publ'!$B$2:$H$2,0),FALSE))</f>
        <v>39.320599999999999</v>
      </c>
      <c r="F252" s="45">
        <f>IF(ISERROR(VLOOKUP($C252,'Miljövärden urval för publ'!$B$2:$H$490,MATCH(F$4,'Miljövärden urval för publ'!$B$2:$H$2,0),FALSE)),"",VLOOKUP($C252,'Miljövärden urval för publ'!$B$2:$H$490,MATCH(F$4,'Miljövärden urval för publ'!$B$2:$H$2,0),FALSE))</f>
        <v>5.2124100000000002</v>
      </c>
      <c r="G252" s="45">
        <f>IF(ISERROR(VLOOKUP($C252,'Miljövärden urval för publ'!$B$2:$H$490,MATCH(G$4,'Miljövärden urval för publ'!$B$2:$H$2,0),FALSE)),"",VLOOKUP($C252,'Miljövärden urval för publ'!$B$2:$H$490,MATCH(G$4,'Miljövärden urval för publ'!$B$2:$H$2,0),FALSE))</f>
        <v>3.1731200000000001E-2</v>
      </c>
    </row>
    <row r="253" spans="1:7" x14ac:dyDescent="0.25">
      <c r="A253" s="45">
        <v>250</v>
      </c>
      <c r="B253" s="45" t="str">
        <f>IF(ISERROR(INDEX('Miljövärden urval för publ'!$A$2:$AD$475,MATCH($A253,'Miljövärden urval för publ'!$U$2:$U$476,0),1)),"",INDEX('Miljövärden urval för publ'!$A$2:$AD$475,MATCH($A253,'Miljövärden urval för publ'!$U$2:$U$476,0),1))</f>
        <v>Sundsvall Energi AB</v>
      </c>
      <c r="C253" s="45" t="str">
        <f>IF(ISERROR(INDEX('Miljövärden urval för publ'!$A$2:$AD$475,MATCH($A253,'Miljövärden urval för publ'!$U$2:$U$476,0),2)),"",INDEX('Miljövärden urval för publ'!$A$2:$AD$475,MATCH($A253,'Miljövärden urval för publ'!$U$2:$U$476,0),2))</f>
        <v>Kvissleby</v>
      </c>
      <c r="D253" s="45">
        <f>IF(ISERROR(VLOOKUP($C253,'Miljövärden urval för publ'!$B$2:$H$490,MATCH(D$4,'Miljövärden urval för publ'!$B$2:$H$2,0),FALSE)),"",VLOOKUP($C253,'Miljövärden urval för publ'!$B$2:$H$490,MATCH(D$4,'Miljövärden urval för publ'!$B$2:$H$2,0),FALSE))</f>
        <v>0.29911799999999999</v>
      </c>
      <c r="E253" s="45">
        <f>IF(ISERROR(VLOOKUP($C253,'Miljövärden urval för publ'!$B$2:$H$490,MATCH(E$4,'Miljövärden urval för publ'!$B$2:$H$2,0),FALSE)),"",VLOOKUP($C253,'Miljövärden urval för publ'!$B$2:$H$490,MATCH(E$4,'Miljövärden urval för publ'!$B$2:$H$2,0),FALSE))</f>
        <v>68.720500000000001</v>
      </c>
      <c r="F253" s="45">
        <f>IF(ISERROR(VLOOKUP($C253,'Miljövärden urval för publ'!$B$2:$H$490,MATCH(F$4,'Miljövärden urval för publ'!$B$2:$H$2,0),FALSE)),"",VLOOKUP($C253,'Miljövärden urval för publ'!$B$2:$H$490,MATCH(F$4,'Miljövärden urval för publ'!$B$2:$H$2,0),FALSE))</f>
        <v>10.350300000000001</v>
      </c>
      <c r="G253" s="45">
        <f>IF(ISERROR(VLOOKUP($C253,'Miljövärden urval för publ'!$B$2:$H$490,MATCH(G$4,'Miljövärden urval för publ'!$B$2:$H$2,0),FALSE)),"",VLOOKUP($C253,'Miljövärden urval för publ'!$B$2:$H$490,MATCH(G$4,'Miljövärden urval för publ'!$B$2:$H$2,0),FALSE))</f>
        <v>0.149089</v>
      </c>
    </row>
    <row r="254" spans="1:7" x14ac:dyDescent="0.25">
      <c r="A254" s="45">
        <v>251</v>
      </c>
      <c r="B254" s="45" t="str">
        <f>IF(ISERROR(INDEX('Miljövärden urval för publ'!$A$2:$AD$475,MATCH($A254,'Miljövärden urval för publ'!$U$2:$U$476,0),1)),"",INDEX('Miljövärden urval för publ'!$A$2:$AD$475,MATCH($A254,'Miljövärden urval för publ'!$U$2:$U$476,0),1))</f>
        <v>Sundsvall Energi AB</v>
      </c>
      <c r="C254" s="45" t="str">
        <f>IF(ISERROR(INDEX('Miljövärden urval för publ'!$A$2:$AD$475,MATCH($A254,'Miljövärden urval för publ'!$U$2:$U$476,0),2)),"",INDEX('Miljövärden urval för publ'!$A$2:$AD$475,MATCH($A254,'Miljövärden urval för publ'!$U$2:$U$476,0),2))</f>
        <v>Matfors</v>
      </c>
      <c r="D254" s="45">
        <f>IF(ISERROR(VLOOKUP($C254,'Miljövärden urval för publ'!$B$2:$H$490,MATCH(D$4,'Miljövärden urval för publ'!$B$2:$H$2,0),FALSE)),"",VLOOKUP($C254,'Miljövärden urval för publ'!$B$2:$H$490,MATCH(D$4,'Miljövärden urval för publ'!$B$2:$H$2,0),FALSE))</f>
        <v>0.137819</v>
      </c>
      <c r="E254" s="45">
        <f>IF(ISERROR(VLOOKUP($C254,'Miljövärden urval för publ'!$B$2:$H$490,MATCH(E$4,'Miljövärden urval för publ'!$B$2:$H$2,0),FALSE)),"",VLOOKUP($C254,'Miljövärden urval för publ'!$B$2:$H$490,MATCH(E$4,'Miljövärden urval för publ'!$B$2:$H$2,0),FALSE))</f>
        <v>23.933900000000001</v>
      </c>
      <c r="F254" s="45">
        <f>IF(ISERROR(VLOOKUP($C254,'Miljövärden urval för publ'!$B$2:$H$490,MATCH(F$4,'Miljövärden urval för publ'!$B$2:$H$2,0),FALSE)),"",VLOOKUP($C254,'Miljövärden urval för publ'!$B$2:$H$490,MATCH(F$4,'Miljövärden urval för publ'!$B$2:$H$2,0),FALSE))</f>
        <v>7.7204499999999996</v>
      </c>
      <c r="G254" s="45">
        <f>IF(ISERROR(VLOOKUP($C254,'Miljövärden urval för publ'!$B$2:$H$490,MATCH(G$4,'Miljövärden urval för publ'!$B$2:$H$2,0),FALSE)),"",VLOOKUP($C254,'Miljövärden urval för publ'!$B$2:$H$490,MATCH(G$4,'Miljövärden urval för publ'!$B$2:$H$2,0),FALSE))</f>
        <v>2.1844800000000001E-2</v>
      </c>
    </row>
    <row r="255" spans="1:7" x14ac:dyDescent="0.25">
      <c r="A255" s="45">
        <v>252</v>
      </c>
      <c r="B255" s="45" t="str">
        <f>IF(ISERROR(INDEX('Miljövärden urval för publ'!$A$2:$AD$475,MATCH($A255,'Miljövärden urval för publ'!$U$2:$U$476,0),1)),"",INDEX('Miljövärden urval för publ'!$A$2:$AD$475,MATCH($A255,'Miljövärden urval för publ'!$U$2:$U$476,0),1))</f>
        <v>Sundsvall Energi AB</v>
      </c>
      <c r="C255" s="45" t="str">
        <f>IF(ISERROR(INDEX('Miljövärden urval för publ'!$A$2:$AD$475,MATCH($A255,'Miljövärden urval för publ'!$U$2:$U$476,0),2)),"",INDEX('Miljövärden urval för publ'!$A$2:$AD$475,MATCH($A255,'Miljövärden urval för publ'!$U$2:$U$476,0),2))</f>
        <v>Sundsvall</v>
      </c>
      <c r="D255" s="45">
        <f>IF(ISERROR(VLOOKUP($C255,'Miljövärden urval för publ'!$B$2:$H$490,MATCH(D$4,'Miljövärden urval för publ'!$B$2:$H$2,0),FALSE)),"",VLOOKUP($C255,'Miljövärden urval för publ'!$B$2:$H$490,MATCH(D$4,'Miljövärden urval för publ'!$B$2:$H$2,0),FALSE))</f>
        <v>0.42654999999999998</v>
      </c>
      <c r="E255" s="45">
        <f>IF(ISERROR(VLOOKUP($C255,'Miljövärden urval för publ'!$B$2:$H$490,MATCH(E$4,'Miljövärden urval för publ'!$B$2:$H$2,0),FALSE)),"",VLOOKUP($C255,'Miljövärden urval för publ'!$B$2:$H$490,MATCH(E$4,'Miljövärden urval för publ'!$B$2:$H$2,0),FALSE))</f>
        <v>123.247</v>
      </c>
      <c r="F255" s="45">
        <f>IF(ISERROR(VLOOKUP($C255,'Miljövärden urval för publ'!$B$2:$H$490,MATCH(F$4,'Miljövärden urval för publ'!$B$2:$H$2,0),FALSE)),"",VLOOKUP($C255,'Miljövärden urval för publ'!$B$2:$H$490,MATCH(F$4,'Miljövärden urval för publ'!$B$2:$H$2,0),FALSE))</f>
        <v>5.1651400000000001</v>
      </c>
      <c r="G255" s="45">
        <f>IF(ISERROR(VLOOKUP($C255,'Miljövärden urval för publ'!$B$2:$H$490,MATCH(G$4,'Miljövärden urval för publ'!$B$2:$H$2,0),FALSE)),"",VLOOKUP($C255,'Miljövärden urval för publ'!$B$2:$H$490,MATCH(G$4,'Miljövärden urval för publ'!$B$2:$H$2,0),FALSE))</f>
        <v>0.126248</v>
      </c>
    </row>
    <row r="256" spans="1:7" x14ac:dyDescent="0.25">
      <c r="A256" s="45">
        <v>253</v>
      </c>
      <c r="B256" s="45" t="str">
        <f>IF(ISERROR(INDEX('Miljövärden urval för publ'!$A$2:$AD$475,MATCH($A256,'Miljövärden urval för publ'!$U$2:$U$476,0),1)),"",INDEX('Miljövärden urval för publ'!$A$2:$AD$475,MATCH($A256,'Miljövärden urval för publ'!$U$2:$U$476,0),1))</f>
        <v>Sundsvall Energi AB</v>
      </c>
      <c r="C256" s="45" t="str">
        <f>IF(ISERROR(INDEX('Miljövärden urval för publ'!$A$2:$AD$475,MATCH($A256,'Miljövärden urval för publ'!$U$2:$U$476,0),2)),"",INDEX('Miljövärden urval för publ'!$A$2:$AD$475,MATCH($A256,'Miljövärden urval för publ'!$U$2:$U$476,0),2))</f>
        <v>Övriga nät Sundsvall energi</v>
      </c>
      <c r="D256" s="45">
        <f>IF(ISERROR(VLOOKUP($C256,'Miljövärden urval för publ'!$B$2:$H$490,MATCH(D$4,'Miljövärden urval för publ'!$B$2:$H$2,0),FALSE)),"",VLOOKUP($C256,'Miljövärden urval för publ'!$B$2:$H$490,MATCH(D$4,'Miljövärden urval för publ'!$B$2:$H$2,0),FALSE))</f>
        <v>0.26211400000000001</v>
      </c>
      <c r="E256" s="45">
        <f>IF(ISERROR(VLOOKUP($C256,'Miljövärden urval för publ'!$B$2:$H$490,MATCH(E$4,'Miljövärden urval för publ'!$B$2:$H$2,0),FALSE)),"",VLOOKUP($C256,'Miljövärden urval för publ'!$B$2:$H$490,MATCH(E$4,'Miljövärden urval för publ'!$B$2:$H$2,0),FALSE))</f>
        <v>36.865900000000003</v>
      </c>
      <c r="F256" s="45">
        <f>IF(ISERROR(VLOOKUP($C256,'Miljövärden urval för publ'!$B$2:$H$490,MATCH(F$4,'Miljövärden urval för publ'!$B$2:$H$2,0),FALSE)),"",VLOOKUP($C256,'Miljövärden urval för publ'!$B$2:$H$490,MATCH(F$4,'Miljövärden urval för publ'!$B$2:$H$2,0),FALSE))</f>
        <v>16.1127</v>
      </c>
      <c r="G256" s="45">
        <f>IF(ISERROR(VLOOKUP($C256,'Miljövärden urval för publ'!$B$2:$H$490,MATCH(G$4,'Miljövärden urval för publ'!$B$2:$H$2,0),FALSE)),"",VLOOKUP($C256,'Miljövärden urval för publ'!$B$2:$H$490,MATCH(G$4,'Miljövärden urval för publ'!$B$2:$H$2,0),FALSE))</f>
        <v>8.7370000000000003E-2</v>
      </c>
    </row>
    <row r="257" spans="1:7" x14ac:dyDescent="0.25">
      <c r="A257" s="45">
        <v>254</v>
      </c>
      <c r="B257" s="45" t="str">
        <f>IF(ISERROR(INDEX('Miljövärden urval för publ'!$A$2:$AD$475,MATCH($A257,'Miljövärden urval för publ'!$U$2:$U$476,0),1)),"",INDEX('Miljövärden urval för publ'!$A$2:$AD$475,MATCH($A257,'Miljövärden urval för publ'!$U$2:$U$476,0),1))</f>
        <v>Surahammars Kommunal Teknik AB</v>
      </c>
      <c r="C257" s="45" t="str">
        <f>IF(ISERROR(INDEX('Miljövärden urval för publ'!$A$2:$AD$475,MATCH($A257,'Miljövärden urval för publ'!$U$2:$U$476,0),2)),"",INDEX('Miljövärden urval för publ'!$A$2:$AD$475,MATCH($A257,'Miljövärden urval för publ'!$U$2:$U$476,0),2))</f>
        <v>Ramnäs</v>
      </c>
      <c r="D257" s="45">
        <f>IF(ISERROR(VLOOKUP($C257,'Miljövärden urval för publ'!$B$2:$H$490,MATCH(D$4,'Miljövärden urval för publ'!$B$2:$H$2,0),FALSE)),"",VLOOKUP($C257,'Miljövärden urval för publ'!$B$2:$H$490,MATCH(D$4,'Miljövärden urval för publ'!$B$2:$H$2,0),FALSE))</f>
        <v>0.313386</v>
      </c>
      <c r="E257" s="45">
        <f>IF(ISERROR(VLOOKUP($C257,'Miljövärden urval för publ'!$B$2:$H$490,MATCH(E$4,'Miljövärden urval för publ'!$B$2:$H$2,0),FALSE)),"",VLOOKUP($C257,'Miljövärden urval för publ'!$B$2:$H$490,MATCH(E$4,'Miljövärden urval för publ'!$B$2:$H$2,0),FALSE))</f>
        <v>29.334900000000001</v>
      </c>
      <c r="F257" s="45">
        <f>IF(ISERROR(VLOOKUP($C257,'Miljövärden urval för publ'!$B$2:$H$490,MATCH(F$4,'Miljövärden urval för publ'!$B$2:$H$2,0),FALSE)),"",VLOOKUP($C257,'Miljövärden urval för publ'!$B$2:$H$490,MATCH(F$4,'Miljövärden urval för publ'!$B$2:$H$2,0),FALSE))</f>
        <v>15.3405</v>
      </c>
      <c r="G257" s="45">
        <f>IF(ISERROR(VLOOKUP($C257,'Miljövärden urval för publ'!$B$2:$H$490,MATCH(G$4,'Miljövärden urval för publ'!$B$2:$H$2,0),FALSE)),"",VLOOKUP($C257,'Miljövärden urval för publ'!$B$2:$H$490,MATCH(G$4,'Miljövärden urval för publ'!$B$2:$H$2,0),FALSE))</f>
        <v>2.0898E-2</v>
      </c>
    </row>
    <row r="258" spans="1:7" x14ac:dyDescent="0.25">
      <c r="A258" s="45">
        <v>255</v>
      </c>
      <c r="B258" s="45" t="str">
        <f>IF(ISERROR(INDEX('Miljövärden urval för publ'!$A$2:$AD$475,MATCH($A258,'Miljövärden urval för publ'!$U$2:$U$476,0),1)),"",INDEX('Miljövärden urval för publ'!$A$2:$AD$475,MATCH($A258,'Miljövärden urval för publ'!$U$2:$U$476,0),1))</f>
        <v>Surahammars Kommunal Teknik AB</v>
      </c>
      <c r="C258" s="45" t="str">
        <f>IF(ISERROR(INDEX('Miljövärden urval för publ'!$A$2:$AD$475,MATCH($A258,'Miljövärden urval för publ'!$U$2:$U$476,0),2)),"",INDEX('Miljövärden urval för publ'!$A$2:$AD$475,MATCH($A258,'Miljövärden urval för publ'!$U$2:$U$476,0),2))</f>
        <v>Surahammar</v>
      </c>
      <c r="D258" s="45">
        <f>IF(ISERROR(VLOOKUP($C258,'Miljövärden urval för publ'!$B$2:$H$490,MATCH(D$4,'Miljövärden urval för publ'!$B$2:$H$2,0),FALSE)),"",VLOOKUP($C258,'Miljövärden urval för publ'!$B$2:$H$490,MATCH(D$4,'Miljövärden urval för publ'!$B$2:$H$2,0),FALSE))</f>
        <v>0.4879</v>
      </c>
      <c r="E258" s="45">
        <f>IF(ISERROR(VLOOKUP($C258,'Miljövärden urval för publ'!$B$2:$H$490,MATCH(E$4,'Miljövärden urval för publ'!$B$2:$H$2,0),FALSE)),"",VLOOKUP($C258,'Miljövärden urval för publ'!$B$2:$H$490,MATCH(E$4,'Miljövärden urval för publ'!$B$2:$H$2,0),FALSE))</f>
        <v>185.99199999999999</v>
      </c>
      <c r="F258" s="45">
        <f>IF(ISERROR(VLOOKUP($C258,'Miljövärden urval för publ'!$B$2:$H$490,MATCH(F$4,'Miljövärden urval för publ'!$B$2:$H$2,0),FALSE)),"",VLOOKUP($C258,'Miljövärden urval för publ'!$B$2:$H$490,MATCH(F$4,'Miljövärden urval för publ'!$B$2:$H$2,0),FALSE))</f>
        <v>22.162400000000002</v>
      </c>
      <c r="G258" s="45">
        <f>IF(ISERROR(VLOOKUP($C258,'Miljövärden urval för publ'!$B$2:$H$490,MATCH(G$4,'Miljövärden urval för publ'!$B$2:$H$2,0),FALSE)),"",VLOOKUP($C258,'Miljövärden urval för publ'!$B$2:$H$490,MATCH(G$4,'Miljövärden urval för publ'!$B$2:$H$2,0),FALSE))</f>
        <v>1.09669E-2</v>
      </c>
    </row>
    <row r="259" spans="1:7" x14ac:dyDescent="0.25">
      <c r="A259" s="45">
        <v>256</v>
      </c>
      <c r="B259" s="45" t="str">
        <f>IF(ISERROR(INDEX('Miljövärden urval för publ'!$A$2:$AD$475,MATCH($A259,'Miljövärden urval för publ'!$U$2:$U$476,0),1)),"",INDEX('Miljövärden urval för publ'!$A$2:$AD$475,MATCH($A259,'Miljövärden urval för publ'!$U$2:$U$476,0),1))</f>
        <v>Surahammars Kommunal Teknik AB</v>
      </c>
      <c r="C259" s="45" t="str">
        <f>IF(ISERROR(INDEX('Miljövärden urval för publ'!$A$2:$AD$475,MATCH($A259,'Miljövärden urval för publ'!$U$2:$U$476,0),2)),"",INDEX('Miljövärden urval för publ'!$A$2:$AD$475,MATCH($A259,'Miljövärden urval för publ'!$U$2:$U$476,0),2))</f>
        <v>Virsbo</v>
      </c>
      <c r="D259" s="45">
        <f>IF(ISERROR(VLOOKUP($C259,'Miljövärden urval för publ'!$B$2:$H$490,MATCH(D$4,'Miljövärden urval för publ'!$B$2:$H$2,0),FALSE)),"",VLOOKUP($C259,'Miljövärden urval för publ'!$B$2:$H$490,MATCH(D$4,'Miljövärden urval för publ'!$B$2:$H$2,0),FALSE))</f>
        <v>0.427257</v>
      </c>
      <c r="E259" s="45">
        <f>IF(ISERROR(VLOOKUP($C259,'Miljövärden urval för publ'!$B$2:$H$490,MATCH(E$4,'Miljövärden urval för publ'!$B$2:$H$2,0),FALSE)),"",VLOOKUP($C259,'Miljövärden urval för publ'!$B$2:$H$490,MATCH(E$4,'Miljövärden urval för publ'!$B$2:$H$2,0),FALSE))</f>
        <v>51.858899999999998</v>
      </c>
      <c r="F259" s="45">
        <f>IF(ISERROR(VLOOKUP($C259,'Miljövärden urval för publ'!$B$2:$H$490,MATCH(F$4,'Miljövärden urval för publ'!$B$2:$H$2,0),FALSE)),"",VLOOKUP($C259,'Miljövärden urval för publ'!$B$2:$H$490,MATCH(F$4,'Miljövärden urval för publ'!$B$2:$H$2,0),FALSE))</f>
        <v>15.916399999999999</v>
      </c>
      <c r="G259" s="45">
        <f>IF(ISERROR(VLOOKUP($C259,'Miljövärden urval för publ'!$B$2:$H$490,MATCH(G$4,'Miljövärden urval för publ'!$B$2:$H$2,0),FALSE)),"",VLOOKUP($C259,'Miljövärden urval för publ'!$B$2:$H$490,MATCH(G$4,'Miljövärden urval för publ'!$B$2:$H$2,0),FALSE))</f>
        <v>8.1953100000000001E-2</v>
      </c>
    </row>
    <row r="260" spans="1:7" x14ac:dyDescent="0.25">
      <c r="A260" s="45">
        <v>257</v>
      </c>
      <c r="B260" s="45" t="str">
        <f>IF(ISERROR(INDEX('Miljövärden urval för publ'!$A$2:$AD$475,MATCH($A260,'Miljövärden urval för publ'!$U$2:$U$476,0),1)),"",INDEX('Miljövärden urval för publ'!$A$2:$AD$475,MATCH($A260,'Miljövärden urval för publ'!$U$2:$U$476,0),1))</f>
        <v>Surahammars Kommunal Teknik AB</v>
      </c>
      <c r="C260" s="45" t="str">
        <f>IF(ISERROR(INDEX('Miljövärden urval för publ'!$A$2:$AD$475,MATCH($A260,'Miljövärden urval för publ'!$U$2:$U$476,0),2)),"",INDEX('Miljövärden urval för publ'!$A$2:$AD$475,MATCH($A260,'Miljövärden urval för publ'!$U$2:$U$476,0),2))</f>
        <v>Västsura</v>
      </c>
      <c r="D260" s="45">
        <f>IF(ISERROR(VLOOKUP($C260,'Miljövärden urval för publ'!$B$2:$H$490,MATCH(D$4,'Miljövärden urval för publ'!$B$2:$H$2,0),FALSE)),"",VLOOKUP($C260,'Miljövärden urval för publ'!$B$2:$H$490,MATCH(D$4,'Miljövärden urval för publ'!$B$2:$H$2,0),FALSE))</f>
        <v>0.25023299999999998</v>
      </c>
      <c r="E260" s="45">
        <f>IF(ISERROR(VLOOKUP($C260,'Miljövärden urval för publ'!$B$2:$H$490,MATCH(E$4,'Miljövärden urval för publ'!$B$2:$H$2,0),FALSE)),"",VLOOKUP($C260,'Miljövärden urval för publ'!$B$2:$H$490,MATCH(E$4,'Miljövärden urval för publ'!$B$2:$H$2,0),FALSE))</f>
        <v>17.423300000000001</v>
      </c>
      <c r="F260" s="45">
        <f>IF(ISERROR(VLOOKUP($C260,'Miljövärden urval för publ'!$B$2:$H$490,MATCH(F$4,'Miljövärden urval för publ'!$B$2:$H$2,0),FALSE)),"",VLOOKUP($C260,'Miljövärden urval för publ'!$B$2:$H$490,MATCH(F$4,'Miljövärden urval för publ'!$B$2:$H$2,0),FALSE))</f>
        <v>21.666699999999999</v>
      </c>
      <c r="G260" s="45">
        <f>IF(ISERROR(VLOOKUP($C260,'Miljövärden urval för publ'!$B$2:$H$490,MATCH(G$4,'Miljövärden urval för publ'!$B$2:$H$2,0),FALSE)),"",VLOOKUP($C260,'Miljövärden urval för publ'!$B$2:$H$490,MATCH(G$4,'Miljövärden urval för publ'!$B$2:$H$2,0),FALSE))</f>
        <v>5.8349700000000001E-3</v>
      </c>
    </row>
    <row r="261" spans="1:7" x14ac:dyDescent="0.25">
      <c r="A261" s="45">
        <v>258</v>
      </c>
      <c r="B261" s="45" t="str">
        <f>IF(ISERROR(INDEX('Miljövärden urval för publ'!$A$2:$AD$475,MATCH($A261,'Miljövärden urval för publ'!$U$2:$U$476,0),1)),"",INDEX('Miljövärden urval för publ'!$A$2:$AD$475,MATCH($A261,'Miljövärden urval för publ'!$U$2:$U$476,0),1))</f>
        <v>Sävsjö Energi AB</v>
      </c>
      <c r="C261" s="45" t="str">
        <f>IF(ISERROR(INDEX('Miljövärden urval för publ'!$A$2:$AD$475,MATCH($A261,'Miljövärden urval för publ'!$U$2:$U$476,0),2)),"",INDEX('Miljövärden urval för publ'!$A$2:$AD$475,MATCH($A261,'Miljövärden urval för publ'!$U$2:$U$476,0),2))</f>
        <v>Rörvik</v>
      </c>
      <c r="D261" s="45">
        <f>IF(ISERROR(VLOOKUP($C261,'Miljövärden urval för publ'!$B$2:$H$490,MATCH(D$4,'Miljövärden urval för publ'!$B$2:$H$2,0),FALSE)),"",VLOOKUP($C261,'Miljövärden urval för publ'!$B$2:$H$490,MATCH(D$4,'Miljövärden urval för publ'!$B$2:$H$2,0),FALSE))</f>
        <v>0.111537</v>
      </c>
      <c r="E261" s="45">
        <f>IF(ISERROR(VLOOKUP($C261,'Miljövärden urval för publ'!$B$2:$H$490,MATCH(E$4,'Miljövärden urval för publ'!$B$2:$H$2,0),FALSE)),"",VLOOKUP($C261,'Miljövärden urval för publ'!$B$2:$H$490,MATCH(E$4,'Miljövärden urval för publ'!$B$2:$H$2,0),FALSE))</f>
        <v>21.0715</v>
      </c>
      <c r="F261" s="45">
        <f>IF(ISERROR(VLOOKUP($C261,'Miljövärden urval för publ'!$B$2:$H$490,MATCH(F$4,'Miljövärden urval för publ'!$B$2:$H$2,0),FALSE)),"",VLOOKUP($C261,'Miljövärden urval för publ'!$B$2:$H$490,MATCH(F$4,'Miljövärden urval för publ'!$B$2:$H$2,0),FALSE))</f>
        <v>10.296200000000001</v>
      </c>
      <c r="G261" s="45">
        <f>IF(ISERROR(VLOOKUP($C261,'Miljövärden urval för publ'!$B$2:$H$490,MATCH(G$4,'Miljövärden urval för publ'!$B$2:$H$2,0),FALSE)),"",VLOOKUP($C261,'Miljövärden urval för publ'!$B$2:$H$490,MATCH(G$4,'Miljövärden urval för publ'!$B$2:$H$2,0),FALSE))</f>
        <v>6.5222199999999996E-3</v>
      </c>
    </row>
    <row r="262" spans="1:7" x14ac:dyDescent="0.25">
      <c r="A262" s="45">
        <v>259</v>
      </c>
      <c r="B262" s="45" t="str">
        <f>IF(ISERROR(INDEX('Miljövärden urval för publ'!$A$2:$AD$475,MATCH($A262,'Miljövärden urval för publ'!$U$2:$U$476,0),1)),"",INDEX('Miljövärden urval för publ'!$A$2:$AD$475,MATCH($A262,'Miljövärden urval för publ'!$U$2:$U$476,0),1))</f>
        <v>Sävsjö Energi AB</v>
      </c>
      <c r="C262" s="45" t="str">
        <f>IF(ISERROR(INDEX('Miljövärden urval för publ'!$A$2:$AD$475,MATCH($A262,'Miljövärden urval för publ'!$U$2:$U$476,0),2)),"",INDEX('Miljövärden urval för publ'!$A$2:$AD$475,MATCH($A262,'Miljövärden urval för publ'!$U$2:$U$476,0),2))</f>
        <v>Sävsjö</v>
      </c>
      <c r="D262" s="45">
        <f>IF(ISERROR(VLOOKUP($C262,'Miljövärden urval för publ'!$B$2:$H$490,MATCH(D$4,'Miljövärden urval för publ'!$B$2:$H$2,0),FALSE)),"",VLOOKUP($C262,'Miljövärden urval för publ'!$B$2:$H$490,MATCH(D$4,'Miljövärden urval för publ'!$B$2:$H$2,0),FALSE))</f>
        <v>0.19689699999999999</v>
      </c>
      <c r="E262" s="45">
        <f>IF(ISERROR(VLOOKUP($C262,'Miljövärden urval för publ'!$B$2:$H$490,MATCH(E$4,'Miljövärden urval för publ'!$B$2:$H$2,0),FALSE)),"",VLOOKUP($C262,'Miljövärden urval för publ'!$B$2:$H$490,MATCH(E$4,'Miljövärden urval för publ'!$B$2:$H$2,0),FALSE))</f>
        <v>31.148700000000002</v>
      </c>
      <c r="F262" s="45">
        <f>IF(ISERROR(VLOOKUP($C262,'Miljövärden urval för publ'!$B$2:$H$490,MATCH(F$4,'Miljövärden urval för publ'!$B$2:$H$2,0),FALSE)),"",VLOOKUP($C262,'Miljövärden urval för publ'!$B$2:$H$490,MATCH(F$4,'Miljövärden urval för publ'!$B$2:$H$2,0),FALSE))</f>
        <v>13.2302</v>
      </c>
      <c r="G262" s="45">
        <f>IF(ISERROR(VLOOKUP($C262,'Miljövärden urval för publ'!$B$2:$H$490,MATCH(G$4,'Miljövärden urval för publ'!$B$2:$H$2,0),FALSE)),"",VLOOKUP($C262,'Miljövärden urval för publ'!$B$2:$H$490,MATCH(G$4,'Miljövärden urval för publ'!$B$2:$H$2,0),FALSE))</f>
        <v>6.5913399999999997E-2</v>
      </c>
    </row>
    <row r="263" spans="1:7" x14ac:dyDescent="0.25">
      <c r="A263" s="45">
        <v>260</v>
      </c>
      <c r="B263" s="45" t="str">
        <f>IF(ISERROR(INDEX('Miljövärden urval för publ'!$A$2:$AD$475,MATCH($A263,'Miljövärden urval för publ'!$U$2:$U$476,0),1)),"",INDEX('Miljövärden urval för publ'!$A$2:$AD$475,MATCH($A263,'Miljövärden urval för publ'!$U$2:$U$476,0),1))</f>
        <v>Söderhamn Nära AB</v>
      </c>
      <c r="C263" s="45" t="str">
        <f>IF(ISERROR(INDEX('Miljövärden urval för publ'!$A$2:$AD$475,MATCH($A263,'Miljövärden urval för publ'!$U$2:$U$476,0),2)),"",INDEX('Miljövärden urval för publ'!$A$2:$AD$475,MATCH($A263,'Miljövärden urval för publ'!$U$2:$U$476,0),2))</f>
        <v>Ljusne</v>
      </c>
      <c r="D263" s="45">
        <f>IF(ISERROR(VLOOKUP($C263,'Miljövärden urval för publ'!$B$2:$H$490,MATCH(D$4,'Miljövärden urval för publ'!$B$2:$H$2,0),FALSE)),"",VLOOKUP($C263,'Miljövärden urval för publ'!$B$2:$H$490,MATCH(D$4,'Miljövärden urval för publ'!$B$2:$H$2,0),FALSE))</f>
        <v>0.13758999999999999</v>
      </c>
      <c r="E263" s="45">
        <f>IF(ISERROR(VLOOKUP($C263,'Miljövärden urval för publ'!$B$2:$H$490,MATCH(E$4,'Miljövärden urval för publ'!$B$2:$H$2,0),FALSE)),"",VLOOKUP($C263,'Miljövärden urval för publ'!$B$2:$H$490,MATCH(E$4,'Miljövärden urval för publ'!$B$2:$H$2,0),FALSE))</f>
        <v>33.239600000000003</v>
      </c>
      <c r="F263" s="45">
        <f>IF(ISERROR(VLOOKUP($C263,'Miljövärden urval för publ'!$B$2:$H$490,MATCH(F$4,'Miljövärden urval för publ'!$B$2:$H$2,0),FALSE)),"",VLOOKUP($C263,'Miljövärden urval för publ'!$B$2:$H$490,MATCH(F$4,'Miljövärden urval för publ'!$B$2:$H$2,0),FALSE))</f>
        <v>10.986599999999999</v>
      </c>
      <c r="G263" s="45">
        <f>IF(ISERROR(VLOOKUP($C263,'Miljövärden urval för publ'!$B$2:$H$490,MATCH(G$4,'Miljövärden urval för publ'!$B$2:$H$2,0),FALSE)),"",VLOOKUP($C263,'Miljövärden urval för publ'!$B$2:$H$490,MATCH(G$4,'Miljövärden urval för publ'!$B$2:$H$2,0),FALSE))</f>
        <v>5.2178000000000002E-2</v>
      </c>
    </row>
    <row r="264" spans="1:7" x14ac:dyDescent="0.25">
      <c r="A264" s="45">
        <v>261</v>
      </c>
      <c r="B264" s="45" t="str">
        <f>IF(ISERROR(INDEX('Miljövärden urval för publ'!$A$2:$AD$475,MATCH($A264,'Miljövärden urval för publ'!$U$2:$U$476,0),1)),"",INDEX('Miljövärden urval för publ'!$A$2:$AD$475,MATCH($A264,'Miljövärden urval för publ'!$U$2:$U$476,0),1))</f>
        <v>Söderhamn Nära AB</v>
      </c>
      <c r="C264" s="45" t="str">
        <f>IF(ISERROR(INDEX('Miljövärden urval för publ'!$A$2:$AD$475,MATCH($A264,'Miljövärden urval för publ'!$U$2:$U$476,0),2)),"",INDEX('Miljövärden urval för publ'!$A$2:$AD$475,MATCH($A264,'Miljövärden urval för publ'!$U$2:$U$476,0),2))</f>
        <v>Söderhamn</v>
      </c>
      <c r="D264" s="45">
        <f>IF(ISERROR(VLOOKUP($C264,'Miljövärden urval för publ'!$B$2:$H$490,MATCH(D$4,'Miljövärden urval för publ'!$B$2:$H$2,0),FALSE)),"",VLOOKUP($C264,'Miljövärden urval för publ'!$B$2:$H$490,MATCH(D$4,'Miljövärden urval för publ'!$B$2:$H$2,0),FALSE))</f>
        <v>0.14253399999999999</v>
      </c>
      <c r="E264" s="45">
        <f>IF(ISERROR(VLOOKUP($C264,'Miljövärden urval för publ'!$B$2:$H$490,MATCH(E$4,'Miljövärden urval för publ'!$B$2:$H$2,0),FALSE)),"",VLOOKUP($C264,'Miljövärden urval för publ'!$B$2:$H$490,MATCH(E$4,'Miljövärden urval för publ'!$B$2:$H$2,0),FALSE))</f>
        <v>9.1195199999999996</v>
      </c>
      <c r="F264" s="45">
        <f>IF(ISERROR(VLOOKUP($C264,'Miljövärden urval för publ'!$B$2:$H$490,MATCH(F$4,'Miljövärden urval för publ'!$B$2:$H$2,0),FALSE)),"",VLOOKUP($C264,'Miljövärden urval för publ'!$B$2:$H$490,MATCH(F$4,'Miljövärden urval för publ'!$B$2:$H$2,0),FALSE))</f>
        <v>8.08324</v>
      </c>
      <c r="G264" s="45">
        <f>IF(ISERROR(VLOOKUP($C264,'Miljövärden urval för publ'!$B$2:$H$490,MATCH(G$4,'Miljövärden urval för publ'!$B$2:$H$2,0),FALSE)),"",VLOOKUP($C264,'Miljövärden urval för publ'!$B$2:$H$490,MATCH(G$4,'Miljövärden urval för publ'!$B$2:$H$2,0),FALSE))</f>
        <v>3.40179E-3</v>
      </c>
    </row>
    <row r="265" spans="1:7" x14ac:dyDescent="0.25">
      <c r="A265" s="45">
        <v>262</v>
      </c>
      <c r="B265" s="45" t="str">
        <f>IF(ISERROR(INDEX('Miljövärden urval för publ'!$A$2:$AD$475,MATCH($A265,'Miljövärden urval för publ'!$U$2:$U$476,0),1)),"",INDEX('Miljövärden urval för publ'!$A$2:$AD$475,MATCH($A265,'Miljövärden urval för publ'!$U$2:$U$476,0),1))</f>
        <v>Södertörns Fjärrvärme AB</v>
      </c>
      <c r="C265" s="45" t="str">
        <f>IF(ISERROR(INDEX('Miljövärden urval för publ'!$A$2:$AD$475,MATCH($A265,'Miljövärden urval för publ'!$U$2:$U$476,0),2)),"",INDEX('Miljövärden urval för publ'!$A$2:$AD$475,MATCH($A265,'Miljövärden urval för publ'!$U$2:$U$476,0),2))</f>
        <v>Södertörn Fjärrvärme Totalt</v>
      </c>
      <c r="D265" s="45">
        <f>IF(ISERROR(VLOOKUP($C265,'Miljövärden urval för publ'!$B$2:$H$490,MATCH(D$4,'Miljövärden urval för publ'!$B$2:$H$2,0),FALSE)),"",VLOOKUP($C265,'Miljövärden urval för publ'!$B$2:$H$490,MATCH(D$4,'Miljövärden urval för publ'!$B$2:$H$2,0),FALSE))</f>
        <v>0.16402700000000001</v>
      </c>
      <c r="E265" s="45">
        <f>IF(ISERROR(VLOOKUP($C265,'Miljövärden urval för publ'!$B$2:$H$490,MATCH(E$4,'Miljövärden urval för publ'!$B$2:$H$2,0),FALSE)),"",VLOOKUP($C265,'Miljövärden urval för publ'!$B$2:$H$490,MATCH(E$4,'Miljövärden urval för publ'!$B$2:$H$2,0),FALSE))</f>
        <v>49.753300000000003</v>
      </c>
      <c r="F265" s="45">
        <f>IF(ISERROR(VLOOKUP($C265,'Miljövärden urval för publ'!$B$2:$H$490,MATCH(F$4,'Miljövärden urval för publ'!$B$2:$H$2,0),FALSE)),"",VLOOKUP($C265,'Miljövärden urval för publ'!$B$2:$H$490,MATCH(F$4,'Miljövärden urval för publ'!$B$2:$H$2,0),FALSE))</f>
        <v>5.8907499999999997</v>
      </c>
      <c r="G265" s="45">
        <f>IF(ISERROR(VLOOKUP($C265,'Miljövärden urval för publ'!$B$2:$H$490,MATCH(G$4,'Miljövärden urval för publ'!$B$2:$H$2,0),FALSE)),"",VLOOKUP($C265,'Miljövärden urval för publ'!$B$2:$H$490,MATCH(G$4,'Miljövärden urval för publ'!$B$2:$H$2,0),FALSE))</f>
        <v>1.4116999999999999E-2</v>
      </c>
    </row>
    <row r="266" spans="1:7" x14ac:dyDescent="0.25">
      <c r="A266" s="45">
        <v>263</v>
      </c>
      <c r="B266" s="45" t="str">
        <f>IF(ISERROR(INDEX('Miljövärden urval för publ'!$A$2:$AD$475,MATCH($A266,'Miljövärden urval för publ'!$U$2:$U$476,0),1)),"",INDEX('Miljövärden urval för publ'!$A$2:$AD$475,MATCH($A266,'Miljövärden urval för publ'!$U$2:$U$476,0),1))</f>
        <v>Tekniska Verken i Kiruna AB</v>
      </c>
      <c r="C266" s="45" t="str">
        <f>IF(ISERROR(INDEX('Miljövärden urval för publ'!$A$2:$AD$475,MATCH($A266,'Miljövärden urval för publ'!$U$2:$U$476,0),2)),"",INDEX('Miljövärden urval för publ'!$A$2:$AD$475,MATCH($A266,'Miljövärden urval för publ'!$U$2:$U$476,0),2))</f>
        <v>Kiruna C</v>
      </c>
      <c r="D266" s="45">
        <f>IF(ISERROR(VLOOKUP($C266,'Miljövärden urval för publ'!$B$2:$H$490,MATCH(D$4,'Miljövärden urval för publ'!$B$2:$H$2,0),FALSE)),"",VLOOKUP($C266,'Miljövärden urval för publ'!$B$2:$H$490,MATCH(D$4,'Miljövärden urval för publ'!$B$2:$H$2,0),FALSE))</f>
        <v>0.29810999999999999</v>
      </c>
      <c r="E266" s="45">
        <f>IF(ISERROR(VLOOKUP($C266,'Miljövärden urval för publ'!$B$2:$H$490,MATCH(E$4,'Miljövärden urval för publ'!$B$2:$H$2,0),FALSE)),"",VLOOKUP($C266,'Miljövärden urval för publ'!$B$2:$H$490,MATCH(E$4,'Miljövärden urval för publ'!$B$2:$H$2,0),FALSE))</f>
        <v>115.376</v>
      </c>
      <c r="F266" s="45">
        <f>IF(ISERROR(VLOOKUP($C266,'Miljövärden urval för publ'!$B$2:$H$490,MATCH(F$4,'Miljövärden urval för publ'!$B$2:$H$2,0),FALSE)),"",VLOOKUP($C266,'Miljövärden urval för publ'!$B$2:$H$490,MATCH(F$4,'Miljövärden urval för publ'!$B$2:$H$2,0),FALSE))</f>
        <v>4.8881800000000002</v>
      </c>
      <c r="G266" s="45">
        <f>IF(ISERROR(VLOOKUP($C266,'Miljövärden urval för publ'!$B$2:$H$490,MATCH(G$4,'Miljövärden urval för publ'!$B$2:$H$2,0),FALSE)),"",VLOOKUP($C266,'Miljövärden urval för publ'!$B$2:$H$490,MATCH(G$4,'Miljövärden urval för publ'!$B$2:$H$2,0),FALSE))</f>
        <v>3.9806500000000002E-2</v>
      </c>
    </row>
    <row r="267" spans="1:7" x14ac:dyDescent="0.25">
      <c r="A267" s="45">
        <v>264</v>
      </c>
      <c r="B267" s="45" t="str">
        <f>IF(ISERROR(INDEX('Miljövärden urval för publ'!$A$2:$AD$475,MATCH($A267,'Miljövärden urval för publ'!$U$2:$U$476,0),1)),"",INDEX('Miljövärden urval för publ'!$A$2:$AD$475,MATCH($A267,'Miljövärden urval för publ'!$U$2:$U$476,0),1))</f>
        <v>Tekniska Verken i Kiruna AB</v>
      </c>
      <c r="C267" s="45" t="str">
        <f>IF(ISERROR(INDEX('Miljövärden urval för publ'!$A$2:$AD$475,MATCH($A267,'Miljövärden urval för publ'!$U$2:$U$476,0),2)),"",INDEX('Miljövärden urval för publ'!$A$2:$AD$475,MATCH($A267,'Miljövärden urval för publ'!$U$2:$U$476,0),2))</f>
        <v>Vittangi</v>
      </c>
      <c r="D267" s="45">
        <f>IF(ISERROR(VLOOKUP($C267,'Miljövärden urval för publ'!$B$2:$H$490,MATCH(D$4,'Miljövärden urval för publ'!$B$2:$H$2,0),FALSE)),"",VLOOKUP($C267,'Miljövärden urval för publ'!$B$2:$H$490,MATCH(D$4,'Miljövärden urval för publ'!$B$2:$H$2,0),FALSE))</f>
        <v>0.63324199999999997</v>
      </c>
      <c r="E267" s="45">
        <f>IF(ISERROR(VLOOKUP($C267,'Miljövärden urval för publ'!$B$2:$H$490,MATCH(E$4,'Miljövärden urval för publ'!$B$2:$H$2,0),FALSE)),"",VLOOKUP($C267,'Miljövärden urval för publ'!$B$2:$H$490,MATCH(E$4,'Miljövärden urval för publ'!$B$2:$H$2,0),FALSE))</f>
        <v>84.436700000000002</v>
      </c>
      <c r="F267" s="45">
        <f>IF(ISERROR(VLOOKUP($C267,'Miljövärden urval för publ'!$B$2:$H$490,MATCH(F$4,'Miljövärden urval för publ'!$B$2:$H$2,0),FALSE)),"",VLOOKUP($C267,'Miljövärden urval för publ'!$B$2:$H$490,MATCH(F$4,'Miljövärden urval för publ'!$B$2:$H$2,0),FALSE))</f>
        <v>10.736599999999999</v>
      </c>
      <c r="G267" s="45">
        <f>IF(ISERROR(VLOOKUP($C267,'Miljövärden urval för publ'!$B$2:$H$490,MATCH(G$4,'Miljövärden urval för publ'!$B$2:$H$2,0),FALSE)),"",VLOOKUP($C267,'Miljövärden urval för publ'!$B$2:$H$490,MATCH(G$4,'Miljövärden urval för publ'!$B$2:$H$2,0),FALSE))</f>
        <v>5.9637500000000003E-2</v>
      </c>
    </row>
    <row r="268" spans="1:7" x14ac:dyDescent="0.25">
      <c r="A268" s="45">
        <v>265</v>
      </c>
      <c r="B268" s="45" t="str">
        <f>IF(ISERROR(INDEX('Miljövärden urval för publ'!$A$2:$AD$475,MATCH($A268,'Miljövärden urval för publ'!$U$2:$U$476,0),1)),"",INDEX('Miljövärden urval för publ'!$A$2:$AD$475,MATCH($A268,'Miljövärden urval för publ'!$U$2:$U$476,0),1))</f>
        <v>Tekniska Verken i Linköping AB</v>
      </c>
      <c r="C268" s="45" t="str">
        <f>IF(ISERROR(INDEX('Miljövärden urval för publ'!$A$2:$AD$475,MATCH($A268,'Miljövärden urval för publ'!$U$2:$U$476,0),2)),"",INDEX('Miljövärden urval för publ'!$A$2:$AD$475,MATCH($A268,'Miljövärden urval för publ'!$U$2:$U$476,0),2))</f>
        <v>Borensberg</v>
      </c>
      <c r="D268" s="45">
        <f>IF(ISERROR(VLOOKUP($C268,'Miljövärden urval för publ'!$B$2:$H$490,MATCH(D$4,'Miljövärden urval för publ'!$B$2:$H$2,0),FALSE)),"",VLOOKUP($C268,'Miljövärden urval för publ'!$B$2:$H$490,MATCH(D$4,'Miljövärden urval för publ'!$B$2:$H$2,0),FALSE))</f>
        <v>0.17572699999999999</v>
      </c>
      <c r="E268" s="45">
        <f>IF(ISERROR(VLOOKUP($C268,'Miljövärden urval för publ'!$B$2:$H$490,MATCH(E$4,'Miljövärden urval för publ'!$B$2:$H$2,0),FALSE)),"",VLOOKUP($C268,'Miljövärden urval för publ'!$B$2:$H$490,MATCH(E$4,'Miljövärden urval för publ'!$B$2:$H$2,0),FALSE))</f>
        <v>35.588299999999997</v>
      </c>
      <c r="F268" s="45">
        <f>IF(ISERROR(VLOOKUP($C268,'Miljövärden urval för publ'!$B$2:$H$490,MATCH(F$4,'Miljövärden urval för publ'!$B$2:$H$2,0),FALSE)),"",VLOOKUP($C268,'Miljövärden urval för publ'!$B$2:$H$490,MATCH(F$4,'Miljövärden urval för publ'!$B$2:$H$2,0),FALSE))</f>
        <v>11.4663</v>
      </c>
      <c r="G268" s="45">
        <f>IF(ISERROR(VLOOKUP($C268,'Miljövärden urval för publ'!$B$2:$H$490,MATCH(G$4,'Miljövärden urval för publ'!$B$2:$H$2,0),FALSE)),"",VLOOKUP($C268,'Miljövärden urval för publ'!$B$2:$H$490,MATCH(G$4,'Miljövärden urval för publ'!$B$2:$H$2,0),FALSE))</f>
        <v>3.8276900000000003E-2</v>
      </c>
    </row>
    <row r="269" spans="1:7" x14ac:dyDescent="0.25">
      <c r="A269" s="45">
        <v>266</v>
      </c>
      <c r="B269" s="45" t="str">
        <f>IF(ISERROR(INDEX('Miljövärden urval för publ'!$A$2:$AD$475,MATCH($A269,'Miljövärden urval för publ'!$U$2:$U$476,0),1)),"",INDEX('Miljövärden urval för publ'!$A$2:$AD$475,MATCH($A269,'Miljövärden urval för publ'!$U$2:$U$476,0),1))</f>
        <v>Tekniska Verken i Linköping AB</v>
      </c>
      <c r="C269" s="45" t="str">
        <f>IF(ISERROR(INDEX('Miljövärden urval för publ'!$A$2:$AD$475,MATCH($A269,'Miljövärden urval för publ'!$U$2:$U$476,0),2)),"",INDEX('Miljövärden urval för publ'!$A$2:$AD$475,MATCH($A269,'Miljövärden urval för publ'!$U$2:$U$476,0),2))</f>
        <v>Katrineholm</v>
      </c>
      <c r="D269" s="45">
        <f>IF(ISERROR(VLOOKUP($C269,'Miljövärden urval för publ'!$B$2:$H$490,MATCH(D$4,'Miljövärden urval för publ'!$B$2:$H$2,0),FALSE)),"",VLOOKUP($C269,'Miljövärden urval för publ'!$B$2:$H$490,MATCH(D$4,'Miljövärden urval för publ'!$B$2:$H$2,0),FALSE))</f>
        <v>0.125607</v>
      </c>
      <c r="E269" s="45">
        <f>IF(ISERROR(VLOOKUP($C269,'Miljövärden urval för publ'!$B$2:$H$490,MATCH(E$4,'Miljövärden urval för publ'!$B$2:$H$2,0),FALSE)),"",VLOOKUP($C269,'Miljövärden urval för publ'!$B$2:$H$490,MATCH(E$4,'Miljövärden urval för publ'!$B$2:$H$2,0),FALSE))</f>
        <v>16.267099999999999</v>
      </c>
      <c r="F269" s="45">
        <f>IF(ISERROR(VLOOKUP($C269,'Miljövärden urval för publ'!$B$2:$H$490,MATCH(F$4,'Miljövärden urval för publ'!$B$2:$H$2,0),FALSE)),"",VLOOKUP($C269,'Miljövärden urval för publ'!$B$2:$H$490,MATCH(F$4,'Miljövärden urval för publ'!$B$2:$H$2,0),FALSE))</f>
        <v>5.8721500000000004</v>
      </c>
      <c r="G269" s="45">
        <f>IF(ISERROR(VLOOKUP($C269,'Miljövärden urval för publ'!$B$2:$H$490,MATCH(G$4,'Miljövärden urval för publ'!$B$2:$H$2,0),FALSE)),"",VLOOKUP($C269,'Miljövärden urval för publ'!$B$2:$H$490,MATCH(G$4,'Miljövärden urval för publ'!$B$2:$H$2,0),FALSE))</f>
        <v>2.1305299999999999E-2</v>
      </c>
    </row>
    <row r="270" spans="1:7" x14ac:dyDescent="0.25">
      <c r="A270" s="45">
        <v>267</v>
      </c>
      <c r="B270" s="45" t="str">
        <f>IF(ISERROR(INDEX('Miljövärden urval för publ'!$A$2:$AD$475,MATCH($A270,'Miljövärden urval för publ'!$U$2:$U$476,0),1)),"",INDEX('Miljövärden urval för publ'!$A$2:$AD$475,MATCH($A270,'Miljövärden urval för publ'!$U$2:$U$476,0),1))</f>
        <v>Tekniska Verken i Linköping AB</v>
      </c>
      <c r="C270" s="45" t="str">
        <f>IF(ISERROR(INDEX('Miljövärden urval för publ'!$A$2:$AD$475,MATCH($A270,'Miljövärden urval för publ'!$U$2:$U$476,0),2)),"",INDEX('Miljövärden urval för publ'!$A$2:$AD$475,MATCH($A270,'Miljövärden urval för publ'!$U$2:$U$476,0),2))</f>
        <v>Kisa</v>
      </c>
      <c r="D270" s="45">
        <f>IF(ISERROR(VLOOKUP($C270,'Miljövärden urval för publ'!$B$2:$H$490,MATCH(D$4,'Miljövärden urval för publ'!$B$2:$H$2,0),FALSE)),"",VLOOKUP($C270,'Miljövärden urval för publ'!$B$2:$H$490,MATCH(D$4,'Miljövärden urval för publ'!$B$2:$H$2,0),FALSE))</f>
        <v>6.4383300000000004E-2</v>
      </c>
      <c r="E270" s="45">
        <f>IF(ISERROR(VLOOKUP($C270,'Miljövärden urval för publ'!$B$2:$H$490,MATCH(E$4,'Miljövärden urval för publ'!$B$2:$H$2,0),FALSE)),"",VLOOKUP($C270,'Miljövärden urval för publ'!$B$2:$H$490,MATCH(E$4,'Miljövärden urval för publ'!$B$2:$H$2,0),FALSE))</f>
        <v>17.143899999999999</v>
      </c>
      <c r="F270" s="45">
        <f>IF(ISERROR(VLOOKUP($C270,'Miljövärden urval för publ'!$B$2:$H$490,MATCH(F$4,'Miljövärden urval för publ'!$B$2:$H$2,0),FALSE)),"",VLOOKUP($C270,'Miljövärden urval för publ'!$B$2:$H$490,MATCH(F$4,'Miljövärden urval för publ'!$B$2:$H$2,0),FALSE))</f>
        <v>9.8459599999999998</v>
      </c>
      <c r="G270" s="45">
        <f>IF(ISERROR(VLOOKUP($C270,'Miljövärden urval för publ'!$B$2:$H$490,MATCH(G$4,'Miljövärden urval för publ'!$B$2:$H$2,0),FALSE)),"",VLOOKUP($C270,'Miljövärden urval för publ'!$B$2:$H$490,MATCH(G$4,'Miljövärden urval för publ'!$B$2:$H$2,0),FALSE))</f>
        <v>1.15459E-2</v>
      </c>
    </row>
    <row r="271" spans="1:7" x14ac:dyDescent="0.25">
      <c r="A271" s="45">
        <v>268</v>
      </c>
      <c r="B271" s="45" t="str">
        <f>IF(ISERROR(INDEX('Miljövärden urval för publ'!$A$2:$AD$475,MATCH($A271,'Miljövärden urval för publ'!$U$2:$U$476,0),1)),"",INDEX('Miljövärden urval för publ'!$A$2:$AD$475,MATCH($A271,'Miljövärden urval för publ'!$U$2:$U$476,0),1))</f>
        <v>Tekniska Verken i Linköping AB</v>
      </c>
      <c r="C271" s="45" t="str">
        <f>IF(ISERROR(INDEX('Miljövärden urval för publ'!$A$2:$AD$475,MATCH($A271,'Miljövärden urval för publ'!$U$2:$U$476,0),2)),"",INDEX('Miljövärden urval för publ'!$A$2:$AD$475,MATCH($A271,'Miljövärden urval för publ'!$U$2:$U$476,0),2))</f>
        <v>Linköping</v>
      </c>
      <c r="D271" s="45">
        <f>IF(ISERROR(VLOOKUP($C271,'Miljövärden urval för publ'!$B$2:$H$490,MATCH(D$4,'Miljövärden urval för publ'!$B$2:$H$2,0),FALSE)),"",VLOOKUP($C271,'Miljövärden urval för publ'!$B$2:$H$490,MATCH(D$4,'Miljövärden urval för publ'!$B$2:$H$2,0),FALSE))</f>
        <v>0.26860899999999999</v>
      </c>
      <c r="E271" s="45">
        <f>IF(ISERROR(VLOOKUP($C271,'Miljövärden urval för publ'!$B$2:$H$490,MATCH(E$4,'Miljövärden urval för publ'!$B$2:$H$2,0),FALSE)),"",VLOOKUP($C271,'Miljövärden urval för publ'!$B$2:$H$490,MATCH(E$4,'Miljövärden urval för publ'!$B$2:$H$2,0),FALSE))</f>
        <v>104.922</v>
      </c>
      <c r="F271" s="45">
        <f>IF(ISERROR(VLOOKUP($C271,'Miljövärden urval för publ'!$B$2:$H$490,MATCH(F$4,'Miljövärden urval för publ'!$B$2:$H$2,0),FALSE)),"",VLOOKUP($C271,'Miljövärden urval för publ'!$B$2:$H$490,MATCH(F$4,'Miljövärden urval för publ'!$B$2:$H$2,0),FALSE))</f>
        <v>6.8345000000000002</v>
      </c>
      <c r="G271" s="45">
        <f>IF(ISERROR(VLOOKUP($C271,'Miljövärden urval för publ'!$B$2:$H$490,MATCH(G$4,'Miljövärden urval för publ'!$B$2:$H$2,0),FALSE)),"",VLOOKUP($C271,'Miljövärden urval för publ'!$B$2:$H$490,MATCH(G$4,'Miljövärden urval för publ'!$B$2:$H$2,0),FALSE))</f>
        <v>0.13009799999999999</v>
      </c>
    </row>
    <row r="272" spans="1:7" x14ac:dyDescent="0.25">
      <c r="A272" s="45">
        <v>269</v>
      </c>
      <c r="B272" s="45" t="str">
        <f>IF(ISERROR(INDEX('Miljövärden urval för publ'!$A$2:$AD$475,MATCH($A272,'Miljövärden urval för publ'!$U$2:$U$476,0),1)),"",INDEX('Miljövärden urval för publ'!$A$2:$AD$475,MATCH($A272,'Miljövärden urval för publ'!$U$2:$U$476,0),1))</f>
        <v>Tekniska Verken i Linköping AB</v>
      </c>
      <c r="C272" s="45" t="str">
        <f>IF(ISERROR(INDEX('Miljövärden urval för publ'!$A$2:$AD$475,MATCH($A272,'Miljövärden urval för publ'!$U$2:$U$476,0),2)),"",INDEX('Miljövärden urval för publ'!$A$2:$AD$475,MATCH($A272,'Miljövärden urval för publ'!$U$2:$U$476,0),2))</f>
        <v>Skärblacka</v>
      </c>
      <c r="D272" s="45">
        <f>IF(ISERROR(VLOOKUP($C272,'Miljövärden urval för publ'!$B$2:$H$490,MATCH(D$4,'Miljövärden urval för publ'!$B$2:$H$2,0),FALSE)),"",VLOOKUP($C272,'Miljövärden urval för publ'!$B$2:$H$490,MATCH(D$4,'Miljövärden urval för publ'!$B$2:$H$2,0),FALSE))</f>
        <v>0.37881700000000001</v>
      </c>
      <c r="E272" s="45">
        <f>IF(ISERROR(VLOOKUP($C272,'Miljövärden urval för publ'!$B$2:$H$490,MATCH(E$4,'Miljövärden urval för publ'!$B$2:$H$2,0),FALSE)),"",VLOOKUP($C272,'Miljövärden urval för publ'!$B$2:$H$490,MATCH(E$4,'Miljövärden urval för publ'!$B$2:$H$2,0),FALSE))</f>
        <v>88.987200000000001</v>
      </c>
      <c r="F272" s="45">
        <f>IF(ISERROR(VLOOKUP($C272,'Miljövärden urval för publ'!$B$2:$H$490,MATCH(F$4,'Miljövärden urval för publ'!$B$2:$H$2,0),FALSE)),"",VLOOKUP($C272,'Miljövärden urval för publ'!$B$2:$H$490,MATCH(F$4,'Miljövärden urval för publ'!$B$2:$H$2,0),FALSE))</f>
        <v>10.9762</v>
      </c>
      <c r="G272" s="45">
        <f>IF(ISERROR(VLOOKUP($C272,'Miljövärden urval för publ'!$B$2:$H$490,MATCH(G$4,'Miljövärden urval för publ'!$B$2:$H$2,0),FALSE)),"",VLOOKUP($C272,'Miljövärden urval för publ'!$B$2:$H$490,MATCH(G$4,'Miljövärden urval för publ'!$B$2:$H$2,0),FALSE))</f>
        <v>0.20530899999999999</v>
      </c>
    </row>
    <row r="273" spans="1:7" x14ac:dyDescent="0.25">
      <c r="A273" s="45">
        <v>270</v>
      </c>
      <c r="B273" s="45" t="str">
        <f>IF(ISERROR(INDEX('Miljövärden urval för publ'!$A$2:$AD$475,MATCH($A273,'Miljövärden urval för publ'!$U$2:$U$476,0),1)),"",INDEX('Miljövärden urval för publ'!$A$2:$AD$475,MATCH($A273,'Miljövärden urval för publ'!$U$2:$U$476,0),1))</f>
        <v>Tekniska Verken i Linköping AB</v>
      </c>
      <c r="C273" s="45" t="str">
        <f>IF(ISERROR(INDEX('Miljövärden urval för publ'!$A$2:$AD$475,MATCH($A273,'Miljövärden urval för publ'!$U$2:$U$476,0),2)),"",INDEX('Miljövärden urval för publ'!$A$2:$AD$475,MATCH($A273,'Miljövärden urval för publ'!$U$2:$U$476,0),2))</f>
        <v>Åtvidaberg</v>
      </c>
      <c r="D273" s="45">
        <f>IF(ISERROR(VLOOKUP($C273,'Miljövärden urval för publ'!$B$2:$H$490,MATCH(D$4,'Miljövärden urval för publ'!$B$2:$H$2,0),FALSE)),"",VLOOKUP($C273,'Miljövärden urval för publ'!$B$2:$H$490,MATCH(D$4,'Miljövärden urval för publ'!$B$2:$H$2,0),FALSE))</f>
        <v>9.0837799999999996E-2</v>
      </c>
      <c r="E273" s="45">
        <f>IF(ISERROR(VLOOKUP($C273,'Miljövärden urval för publ'!$B$2:$H$490,MATCH(E$4,'Miljövärden urval för publ'!$B$2:$H$2,0),FALSE)),"",VLOOKUP($C273,'Miljövärden urval för publ'!$B$2:$H$490,MATCH(E$4,'Miljövärden urval för publ'!$B$2:$H$2,0),FALSE))</f>
        <v>18.417200000000001</v>
      </c>
      <c r="F273" s="45">
        <f>IF(ISERROR(VLOOKUP($C273,'Miljövärden urval för publ'!$B$2:$H$490,MATCH(F$4,'Miljövärden urval för publ'!$B$2:$H$2,0),FALSE)),"",VLOOKUP($C273,'Miljövärden urval för publ'!$B$2:$H$490,MATCH(F$4,'Miljövärden urval för publ'!$B$2:$H$2,0),FALSE))</f>
        <v>8.1909799999999997</v>
      </c>
      <c r="G273" s="45">
        <f>IF(ISERROR(VLOOKUP($C273,'Miljövärden urval för publ'!$B$2:$H$490,MATCH(G$4,'Miljövärden urval för publ'!$B$2:$H$2,0),FALSE)),"",VLOOKUP($C273,'Miljövärden urval för publ'!$B$2:$H$490,MATCH(G$4,'Miljövärden urval för publ'!$B$2:$H$2,0),FALSE))</f>
        <v>1.51129E-2</v>
      </c>
    </row>
    <row r="274" spans="1:7" x14ac:dyDescent="0.25">
      <c r="A274" s="45">
        <v>271</v>
      </c>
      <c r="B274" s="45" t="str">
        <f>IF(ISERROR(INDEX('Miljövärden urval för publ'!$A$2:$AD$475,MATCH($A274,'Miljövärden urval för publ'!$U$2:$U$476,0),1)),"",INDEX('Miljövärden urval för publ'!$A$2:$AD$475,MATCH($A274,'Miljövärden urval för publ'!$U$2:$U$476,0),1))</f>
        <v>Telge Nät AB</v>
      </c>
      <c r="C274" s="45" t="str">
        <f>IF(ISERROR(INDEX('Miljövärden urval för publ'!$A$2:$AD$475,MATCH($A274,'Miljövärden urval för publ'!$U$2:$U$476,0),2)),"",INDEX('Miljövärden urval för publ'!$A$2:$AD$475,MATCH($A274,'Miljövärden urval för publ'!$U$2:$U$476,0),2))</f>
        <v>Södertälje</v>
      </c>
      <c r="D274" s="45">
        <f>IF(ISERROR(VLOOKUP($C274,'Miljövärden urval för publ'!$B$2:$H$490,MATCH(D$4,'Miljövärden urval för publ'!$B$2:$H$2,0),FALSE)),"",VLOOKUP($C274,'Miljövärden urval för publ'!$B$2:$H$490,MATCH(D$4,'Miljövärden urval för publ'!$B$2:$H$2,0),FALSE))</f>
        <v>0.163523</v>
      </c>
      <c r="E274" s="45">
        <f>IF(ISERROR(VLOOKUP($C274,'Miljövärden urval för publ'!$B$2:$H$490,MATCH(E$4,'Miljövärden urval för publ'!$B$2:$H$2,0),FALSE)),"",VLOOKUP($C274,'Miljövärden urval för publ'!$B$2:$H$490,MATCH(E$4,'Miljövärden urval för publ'!$B$2:$H$2,0),FALSE))</f>
        <v>50.061</v>
      </c>
      <c r="F274" s="45">
        <f>IF(ISERROR(VLOOKUP($C274,'Miljövärden urval för publ'!$B$2:$H$490,MATCH(F$4,'Miljövärden urval för publ'!$B$2:$H$2,0),FALSE)),"",VLOOKUP($C274,'Miljövärden urval för publ'!$B$2:$H$490,MATCH(F$4,'Miljövärden urval för publ'!$B$2:$H$2,0),FALSE))</f>
        <v>4.9277899999999999</v>
      </c>
      <c r="G274" s="45">
        <f>IF(ISERROR(VLOOKUP($C274,'Miljövärden urval för publ'!$B$2:$H$490,MATCH(G$4,'Miljövärden urval för publ'!$B$2:$H$2,0),FALSE)),"",VLOOKUP($C274,'Miljövärden urval för publ'!$B$2:$H$490,MATCH(G$4,'Miljövärden urval för publ'!$B$2:$H$2,0),FALSE))</f>
        <v>2.1673100000000001E-2</v>
      </c>
    </row>
    <row r="275" spans="1:7" x14ac:dyDescent="0.25">
      <c r="A275" s="45">
        <v>272</v>
      </c>
      <c r="B275" s="45" t="str">
        <f>IF(ISERROR(INDEX('Miljövärden urval för publ'!$A$2:$AD$475,MATCH($A275,'Miljövärden urval för publ'!$U$2:$U$476,0),1)),"",INDEX('Miljövärden urval för publ'!$A$2:$AD$475,MATCH($A275,'Miljövärden urval för publ'!$U$2:$U$476,0),1))</f>
        <v>Tidaholms Energi AB</v>
      </c>
      <c r="C275" s="45" t="str">
        <f>IF(ISERROR(INDEX('Miljövärden urval för publ'!$A$2:$AD$475,MATCH($A275,'Miljövärden urval för publ'!$U$2:$U$476,0),2)),"",INDEX('Miljövärden urval för publ'!$A$2:$AD$475,MATCH($A275,'Miljövärden urval för publ'!$U$2:$U$476,0),2))</f>
        <v>Tidaholm</v>
      </c>
      <c r="D275" s="45">
        <f>IF(ISERROR(VLOOKUP($C275,'Miljövärden urval för publ'!$B$2:$H$490,MATCH(D$4,'Miljövärden urval för publ'!$B$2:$H$2,0),FALSE)),"",VLOOKUP($C275,'Miljövärden urval för publ'!$B$2:$H$490,MATCH(D$4,'Miljövärden urval för publ'!$B$2:$H$2,0),FALSE))</f>
        <v>0.17754800000000001</v>
      </c>
      <c r="E275" s="45">
        <f>IF(ISERROR(VLOOKUP($C275,'Miljövärden urval för publ'!$B$2:$H$490,MATCH(E$4,'Miljövärden urval för publ'!$B$2:$H$2,0),FALSE)),"",VLOOKUP($C275,'Miljövärden urval för publ'!$B$2:$H$490,MATCH(E$4,'Miljövärden urval för publ'!$B$2:$H$2,0),FALSE))</f>
        <v>57.1584</v>
      </c>
      <c r="F275" s="45">
        <f>IF(ISERROR(VLOOKUP($C275,'Miljövärden urval för publ'!$B$2:$H$490,MATCH(F$4,'Miljövärden urval för publ'!$B$2:$H$2,0),FALSE)),"",VLOOKUP($C275,'Miljövärden urval för publ'!$B$2:$H$490,MATCH(F$4,'Miljövärden urval för publ'!$B$2:$H$2,0),FALSE))</f>
        <v>9.6703700000000001</v>
      </c>
      <c r="G275" s="45">
        <f>IF(ISERROR(VLOOKUP($C275,'Miljövärden urval för publ'!$B$2:$H$490,MATCH(G$4,'Miljövärden urval för publ'!$B$2:$H$2,0),FALSE)),"",VLOOKUP($C275,'Miljövärden urval för publ'!$B$2:$H$490,MATCH(G$4,'Miljövärden urval för publ'!$B$2:$H$2,0),FALSE))</f>
        <v>2.3357800000000001E-2</v>
      </c>
    </row>
    <row r="276" spans="1:7" x14ac:dyDescent="0.25">
      <c r="A276" s="45">
        <v>273</v>
      </c>
      <c r="B276" s="45" t="str">
        <f>IF(ISERROR(INDEX('Miljövärden urval för publ'!$A$2:$AD$475,MATCH($A276,'Miljövärden urval för publ'!$U$2:$U$476,0),1)),"",INDEX('Miljövärden urval för publ'!$A$2:$AD$475,MATCH($A276,'Miljövärden urval för publ'!$U$2:$U$476,0),1))</f>
        <v>Tierps Fjärrvärme AB</v>
      </c>
      <c r="C276" s="45" t="str">
        <f>IF(ISERROR(INDEX('Miljövärden urval för publ'!$A$2:$AD$475,MATCH($A276,'Miljövärden urval för publ'!$U$2:$U$476,0),2)),"",INDEX('Miljövärden urval för publ'!$A$2:$AD$475,MATCH($A276,'Miljövärden urval för publ'!$U$2:$U$476,0),2))</f>
        <v>Tierp</v>
      </c>
      <c r="D276" s="45">
        <f>IF(ISERROR(VLOOKUP($C276,'Miljövärden urval för publ'!$B$2:$H$490,MATCH(D$4,'Miljövärden urval för publ'!$B$2:$H$2,0),FALSE)),"",VLOOKUP($C276,'Miljövärden urval för publ'!$B$2:$H$490,MATCH(D$4,'Miljövärden urval för publ'!$B$2:$H$2,0),FALSE))</f>
        <v>0.17074600000000001</v>
      </c>
      <c r="E276" s="45">
        <f>IF(ISERROR(VLOOKUP($C276,'Miljövärden urval för publ'!$B$2:$H$490,MATCH(E$4,'Miljövärden urval för publ'!$B$2:$H$2,0),FALSE)),"",VLOOKUP($C276,'Miljövärden urval för publ'!$B$2:$H$490,MATCH(E$4,'Miljövärden urval för publ'!$B$2:$H$2,0),FALSE))</f>
        <v>32.368899999999996</v>
      </c>
      <c r="F276" s="45">
        <f>IF(ISERROR(VLOOKUP($C276,'Miljövärden urval för publ'!$B$2:$H$490,MATCH(F$4,'Miljövärden urval för publ'!$B$2:$H$2,0),FALSE)),"",VLOOKUP($C276,'Miljövärden urval för publ'!$B$2:$H$490,MATCH(F$4,'Miljövärden urval för publ'!$B$2:$H$2,0),FALSE))</f>
        <v>8.2915200000000002</v>
      </c>
      <c r="G276" s="45">
        <f>IF(ISERROR(VLOOKUP($C276,'Miljövärden urval för publ'!$B$2:$H$490,MATCH(G$4,'Miljövärden urval för publ'!$B$2:$H$2,0),FALSE)),"",VLOOKUP($C276,'Miljövärden urval för publ'!$B$2:$H$490,MATCH(G$4,'Miljövärden urval för publ'!$B$2:$H$2,0),FALSE))</f>
        <v>4.9001700000000002E-2</v>
      </c>
    </row>
    <row r="277" spans="1:7" x14ac:dyDescent="0.25">
      <c r="A277" s="45">
        <v>274</v>
      </c>
      <c r="B277" s="45" t="str">
        <f>IF(ISERROR(INDEX('Miljövärden urval för publ'!$A$2:$AD$475,MATCH($A277,'Miljövärden urval för publ'!$U$2:$U$476,0),1)),"",INDEX('Miljövärden urval för publ'!$A$2:$AD$475,MATCH($A277,'Miljövärden urval för publ'!$U$2:$U$476,0),1))</f>
        <v>Tierps Fjärrvärme AB</v>
      </c>
      <c r="C277" s="45" t="str">
        <f>IF(ISERROR(INDEX('Miljövärden urval för publ'!$A$2:$AD$475,MATCH($A277,'Miljövärden urval för publ'!$U$2:$U$476,0),2)),"",INDEX('Miljövärden urval för publ'!$A$2:$AD$475,MATCH($A277,'Miljövärden urval för publ'!$U$2:$U$476,0),2))</f>
        <v>Örbyhus</v>
      </c>
      <c r="D277" s="45">
        <f>IF(ISERROR(VLOOKUP($C277,'Miljövärden urval för publ'!$B$2:$H$490,MATCH(D$4,'Miljövärden urval för publ'!$B$2:$H$2,0),FALSE)),"",VLOOKUP($C277,'Miljövärden urval för publ'!$B$2:$H$490,MATCH(D$4,'Miljövärden urval för publ'!$B$2:$H$2,0),FALSE))</f>
        <v>0.29837200000000003</v>
      </c>
      <c r="E277" s="45">
        <f>IF(ISERROR(VLOOKUP($C277,'Miljövärden urval för publ'!$B$2:$H$490,MATCH(E$4,'Miljövärden urval för publ'!$B$2:$H$2,0),FALSE)),"",VLOOKUP($C277,'Miljövärden urval för publ'!$B$2:$H$490,MATCH(E$4,'Miljövärden urval för publ'!$B$2:$H$2,0),FALSE))</f>
        <v>30.71</v>
      </c>
      <c r="F277" s="45">
        <f>IF(ISERROR(VLOOKUP($C277,'Miljövärden urval för publ'!$B$2:$H$490,MATCH(F$4,'Miljövärden urval för publ'!$B$2:$H$2,0),FALSE)),"",VLOOKUP($C277,'Miljövärden urval för publ'!$B$2:$H$490,MATCH(F$4,'Miljövärden urval för publ'!$B$2:$H$2,0),FALSE))</f>
        <v>12.9399</v>
      </c>
      <c r="G277" s="45">
        <f>IF(ISERROR(VLOOKUP($C277,'Miljövärden urval för publ'!$B$2:$H$490,MATCH(G$4,'Miljövärden urval för publ'!$B$2:$H$2,0),FALSE)),"",VLOOKUP($C277,'Miljövärden urval för publ'!$B$2:$H$490,MATCH(G$4,'Miljövärden urval för publ'!$B$2:$H$2,0),FALSE))</f>
        <v>4.2817099999999997E-2</v>
      </c>
    </row>
    <row r="278" spans="1:7" x14ac:dyDescent="0.25">
      <c r="A278" s="45">
        <v>275</v>
      </c>
      <c r="B278" s="45" t="str">
        <f>IF(ISERROR(INDEX('Miljövärden urval för publ'!$A$2:$AD$475,MATCH($A278,'Miljövärden urval för publ'!$U$2:$U$476,0),1)),"",INDEX('Miljövärden urval för publ'!$A$2:$AD$475,MATCH($A278,'Miljövärden urval för publ'!$U$2:$U$476,0),1))</f>
        <v>Torsås fjärrvärmenät AB</v>
      </c>
      <c r="C278" s="45" t="str">
        <f>IF(ISERROR(INDEX('Miljövärden urval för publ'!$A$2:$AD$475,MATCH($A278,'Miljövärden urval för publ'!$U$2:$U$476,0),2)),"",INDEX('Miljövärden urval för publ'!$A$2:$AD$475,MATCH($A278,'Miljövärden urval för publ'!$U$2:$U$476,0),2))</f>
        <v>Torsås</v>
      </c>
      <c r="D278" s="45">
        <f>IF(ISERROR(VLOOKUP($C278,'Miljövärden urval för publ'!$B$2:$H$490,MATCH(D$4,'Miljövärden urval för publ'!$B$2:$H$2,0),FALSE)),"",VLOOKUP($C278,'Miljövärden urval för publ'!$B$2:$H$490,MATCH(D$4,'Miljövärden urval för publ'!$B$2:$H$2,0),FALSE))</f>
        <v>6.6900000000000001E-2</v>
      </c>
      <c r="E278" s="45">
        <f>IF(ISERROR(VLOOKUP($C278,'Miljövärden urval för publ'!$B$2:$H$490,MATCH(E$4,'Miljövärden urval för publ'!$B$2:$H$2,0),FALSE)),"",VLOOKUP($C278,'Miljövärden urval för publ'!$B$2:$H$490,MATCH(E$4,'Miljövärden urval för publ'!$B$2:$H$2,0),FALSE))</f>
        <v>7.74</v>
      </c>
      <c r="F278" s="45">
        <f>IF(ISERROR(VLOOKUP($C278,'Miljövärden urval för publ'!$B$2:$H$490,MATCH(F$4,'Miljövärden urval för publ'!$B$2:$H$2,0),FALSE)),"",VLOOKUP($C278,'Miljövärden urval för publ'!$B$2:$H$490,MATCH(F$4,'Miljövärden urval för publ'!$B$2:$H$2,0),FALSE))</f>
        <v>0</v>
      </c>
      <c r="G278" s="45">
        <f>IF(ISERROR(VLOOKUP($C278,'Miljövärden urval för publ'!$B$2:$H$490,MATCH(G$4,'Miljövärden urval för publ'!$B$2:$H$2,0),FALSE)),"",VLOOKUP($C278,'Miljövärden urval för publ'!$B$2:$H$490,MATCH(G$4,'Miljövärden urval för publ'!$B$2:$H$2,0),FALSE))</f>
        <v>7.1352899999999999E-3</v>
      </c>
    </row>
    <row r="279" spans="1:7" x14ac:dyDescent="0.25">
      <c r="A279" s="45">
        <v>276</v>
      </c>
      <c r="B279" s="45" t="str">
        <f>IF(ISERROR(INDEX('Miljövärden urval för publ'!$A$2:$AD$475,MATCH($A279,'Miljövärden urval för publ'!$U$2:$U$476,0),1)),"",INDEX('Miljövärden urval för publ'!$A$2:$AD$475,MATCH($A279,'Miljövärden urval för publ'!$U$2:$U$476,0),1))</f>
        <v>Tranås Energi AB</v>
      </c>
      <c r="C279" s="45" t="str">
        <f>IF(ISERROR(INDEX('Miljövärden urval för publ'!$A$2:$AD$475,MATCH($A279,'Miljövärden urval för publ'!$U$2:$U$476,0),2)),"",INDEX('Miljövärden urval för publ'!$A$2:$AD$475,MATCH($A279,'Miljövärden urval för publ'!$U$2:$U$476,0),2))</f>
        <v>Tranås</v>
      </c>
      <c r="D279" s="45">
        <f>IF(ISERROR(VLOOKUP($C279,'Miljövärden urval för publ'!$B$2:$H$490,MATCH(D$4,'Miljövärden urval för publ'!$B$2:$H$2,0),FALSE)),"",VLOOKUP($C279,'Miljövärden urval för publ'!$B$2:$H$490,MATCH(D$4,'Miljövärden urval för publ'!$B$2:$H$2,0),FALSE))</f>
        <v>7.7330200000000002E-2</v>
      </c>
      <c r="E279" s="45">
        <f>IF(ISERROR(VLOOKUP($C279,'Miljövärden urval för publ'!$B$2:$H$490,MATCH(E$4,'Miljövärden urval för publ'!$B$2:$H$2,0),FALSE)),"",VLOOKUP($C279,'Miljövärden urval för publ'!$B$2:$H$490,MATCH(E$4,'Miljövärden urval för publ'!$B$2:$H$2,0),FALSE))</f>
        <v>12.941000000000001</v>
      </c>
      <c r="F279" s="45">
        <f>IF(ISERROR(VLOOKUP($C279,'Miljövärden urval för publ'!$B$2:$H$490,MATCH(F$4,'Miljövärden urval för publ'!$B$2:$H$2,0),FALSE)),"",VLOOKUP($C279,'Miljövärden urval för publ'!$B$2:$H$490,MATCH(F$4,'Miljövärden urval för publ'!$B$2:$H$2,0),FALSE))</f>
        <v>6.6919500000000003</v>
      </c>
      <c r="G279" s="45">
        <f>IF(ISERROR(VLOOKUP($C279,'Miljövärden urval för publ'!$B$2:$H$490,MATCH(G$4,'Miljövärden urval för publ'!$B$2:$H$2,0),FALSE)),"",VLOOKUP($C279,'Miljövärden urval för publ'!$B$2:$H$490,MATCH(G$4,'Miljövärden urval för publ'!$B$2:$H$2,0),FALSE))</f>
        <v>1.36179E-2</v>
      </c>
    </row>
    <row r="280" spans="1:7" x14ac:dyDescent="0.25">
      <c r="A280" s="45">
        <v>277</v>
      </c>
      <c r="B280" s="45" t="str">
        <f>IF(ISERROR(INDEX('Miljövärden urval för publ'!$A$2:$AD$475,MATCH($A280,'Miljövärden urval för publ'!$U$2:$U$476,0),1)),"",INDEX('Miljövärden urval för publ'!$A$2:$AD$475,MATCH($A280,'Miljövärden urval för publ'!$U$2:$U$476,0),1))</f>
        <v>Trelleborgs Fjärrvärme AB</v>
      </c>
      <c r="C280" s="45" t="str">
        <f>IF(ISERROR(INDEX('Miljövärden urval för publ'!$A$2:$AD$475,MATCH($A280,'Miljövärden urval för publ'!$U$2:$U$476,0),2)),"",INDEX('Miljövärden urval för publ'!$A$2:$AD$475,MATCH($A280,'Miljövärden urval för publ'!$U$2:$U$476,0),2))</f>
        <v>Trelleborg Fjärrvärme AB</v>
      </c>
      <c r="D280" s="45">
        <f>IF(ISERROR(VLOOKUP($C280,'Miljövärden urval för publ'!$B$2:$H$490,MATCH(D$4,'Miljövärden urval för publ'!$B$2:$H$2,0),FALSE)),"",VLOOKUP($C280,'Miljövärden urval för publ'!$B$2:$H$490,MATCH(D$4,'Miljövärden urval för publ'!$B$2:$H$2,0),FALSE))</f>
        <v>0.133494</v>
      </c>
      <c r="E280" s="45">
        <f>IF(ISERROR(VLOOKUP($C280,'Miljövärden urval för publ'!$B$2:$H$490,MATCH(E$4,'Miljövärden urval för publ'!$B$2:$H$2,0),FALSE)),"",VLOOKUP($C280,'Miljövärden urval för publ'!$B$2:$H$490,MATCH(E$4,'Miljövärden urval för publ'!$B$2:$H$2,0),FALSE))</f>
        <v>22.679400000000001</v>
      </c>
      <c r="F280" s="45">
        <f>IF(ISERROR(VLOOKUP($C280,'Miljövärden urval för publ'!$B$2:$H$490,MATCH(F$4,'Miljövärden urval för publ'!$B$2:$H$2,0),FALSE)),"",VLOOKUP($C280,'Miljövärden urval för publ'!$B$2:$H$490,MATCH(F$4,'Miljövärden urval för publ'!$B$2:$H$2,0),FALSE))</f>
        <v>10.5709</v>
      </c>
      <c r="G280" s="45">
        <f>IF(ISERROR(VLOOKUP($C280,'Miljövärden urval för publ'!$B$2:$H$490,MATCH(G$4,'Miljövärden urval för publ'!$B$2:$H$2,0),FALSE)),"",VLOOKUP($C280,'Miljövärden urval för publ'!$B$2:$H$490,MATCH(G$4,'Miljövärden urval för publ'!$B$2:$H$2,0),FALSE))</f>
        <v>9.1663999999999999E-3</v>
      </c>
    </row>
    <row r="281" spans="1:7" x14ac:dyDescent="0.25">
      <c r="A281" s="45">
        <v>278</v>
      </c>
      <c r="B281" s="45" t="str">
        <f>IF(ISERROR(INDEX('Miljövärden urval för publ'!$A$2:$AD$475,MATCH($A281,'Miljövärden urval för publ'!$U$2:$U$476,0),1)),"",INDEX('Miljövärden urval för publ'!$A$2:$AD$475,MATCH($A281,'Miljövärden urval för publ'!$U$2:$U$476,0),1))</f>
        <v>Trollhättan Energi AB</v>
      </c>
      <c r="C281" s="45" t="str">
        <f>IF(ISERROR(INDEX('Miljövärden urval för publ'!$A$2:$AD$475,MATCH($A281,'Miljövärden urval för publ'!$U$2:$U$476,0),2)),"",INDEX('Miljövärden urval för publ'!$A$2:$AD$475,MATCH($A281,'Miljövärden urval för publ'!$U$2:$U$476,0),2))</f>
        <v>Trollhättan</v>
      </c>
      <c r="D281" s="45">
        <f>IF(ISERROR(VLOOKUP($C281,'Miljövärden urval för publ'!$B$2:$H$490,MATCH(D$4,'Miljövärden urval för publ'!$B$2:$H$2,0),FALSE)),"",VLOOKUP($C281,'Miljövärden urval för publ'!$B$2:$H$490,MATCH(D$4,'Miljövärden urval för publ'!$B$2:$H$2,0),FALSE))</f>
        <v>3.8772399999999999E-2</v>
      </c>
      <c r="E281" s="45">
        <f>IF(ISERROR(VLOOKUP($C281,'Miljövärden urval för publ'!$B$2:$H$490,MATCH(E$4,'Miljövärden urval för publ'!$B$2:$H$2,0),FALSE)),"",VLOOKUP($C281,'Miljövärden urval för publ'!$B$2:$H$490,MATCH(E$4,'Miljövärden urval för publ'!$B$2:$H$2,0),FALSE))</f>
        <v>9.2078199999999999</v>
      </c>
      <c r="F281" s="45">
        <f>IF(ISERROR(VLOOKUP($C281,'Miljövärden urval för publ'!$B$2:$H$490,MATCH(F$4,'Miljövärden urval för publ'!$B$2:$H$2,0),FALSE)),"",VLOOKUP($C281,'Miljövärden urval för publ'!$B$2:$H$490,MATCH(F$4,'Miljövärden urval för publ'!$B$2:$H$2,0),FALSE))</f>
        <v>6.7125899999999996</v>
      </c>
      <c r="G281" s="45">
        <f>IF(ISERROR(VLOOKUP($C281,'Miljövärden urval för publ'!$B$2:$H$490,MATCH(G$4,'Miljövärden urval för publ'!$B$2:$H$2,0),FALSE)),"",VLOOKUP($C281,'Miljövärden urval för publ'!$B$2:$H$490,MATCH(G$4,'Miljövärden urval för publ'!$B$2:$H$2,0),FALSE))</f>
        <v>1.57441E-3</v>
      </c>
    </row>
    <row r="282" spans="1:7" x14ac:dyDescent="0.25">
      <c r="A282" s="45">
        <v>279</v>
      </c>
      <c r="B282" s="45" t="str">
        <f>IF(ISERROR(INDEX('Miljövärden urval för publ'!$A$2:$AD$475,MATCH($A282,'Miljövärden urval för publ'!$U$2:$U$476,0),1)),"",INDEX('Miljövärden urval för publ'!$A$2:$AD$475,MATCH($A282,'Miljövärden urval för publ'!$U$2:$U$476,0),1))</f>
        <v>Uddevalla Energi AB</v>
      </c>
      <c r="C282" s="45" t="str">
        <f>IF(ISERROR(INDEX('Miljövärden urval för publ'!$A$2:$AD$475,MATCH($A282,'Miljövärden urval för publ'!$U$2:$U$476,0),2)),"",INDEX('Miljövärden urval för publ'!$A$2:$AD$475,MATCH($A282,'Miljövärden urval för publ'!$U$2:$U$476,0),2))</f>
        <v>Ljungskile</v>
      </c>
      <c r="D282" s="45">
        <f>IF(ISERROR(VLOOKUP($C282,'Miljövärden urval för publ'!$B$2:$H$490,MATCH(D$4,'Miljövärden urval för publ'!$B$2:$H$2,0),FALSE)),"",VLOOKUP($C282,'Miljövärden urval för publ'!$B$2:$H$490,MATCH(D$4,'Miljövärden urval för publ'!$B$2:$H$2,0),FALSE))</f>
        <v>0.10409400000000001</v>
      </c>
      <c r="E282" s="45">
        <f>IF(ISERROR(VLOOKUP($C282,'Miljövärden urval för publ'!$B$2:$H$490,MATCH(E$4,'Miljövärden urval för publ'!$B$2:$H$2,0),FALSE)),"",VLOOKUP($C282,'Miljövärden urval för publ'!$B$2:$H$490,MATCH(E$4,'Miljövärden urval för publ'!$B$2:$H$2,0),FALSE))</f>
        <v>15.8689</v>
      </c>
      <c r="F282" s="45">
        <f>IF(ISERROR(VLOOKUP($C282,'Miljövärden urval för publ'!$B$2:$H$490,MATCH(F$4,'Miljövärden urval för publ'!$B$2:$H$2,0),FALSE)),"",VLOOKUP($C282,'Miljövärden urval för publ'!$B$2:$H$490,MATCH(F$4,'Miljövärden urval för publ'!$B$2:$H$2,0),FALSE))</f>
        <v>13.545199999999999</v>
      </c>
      <c r="G282" s="45">
        <f>IF(ISERROR(VLOOKUP($C282,'Miljövärden urval för publ'!$B$2:$H$490,MATCH(G$4,'Miljövärden urval för publ'!$B$2:$H$2,0),FALSE)),"",VLOOKUP($C282,'Miljövärden urval för publ'!$B$2:$H$490,MATCH(G$4,'Miljövärden urval för publ'!$B$2:$H$2,0),FALSE))</f>
        <v>6.4965099999999996E-3</v>
      </c>
    </row>
    <row r="283" spans="1:7" x14ac:dyDescent="0.25">
      <c r="A283" s="45">
        <v>280</v>
      </c>
      <c r="B283" s="45" t="str">
        <f>IF(ISERROR(INDEX('Miljövärden urval för publ'!$A$2:$AD$475,MATCH($A283,'Miljövärden urval för publ'!$U$2:$U$476,0),1)),"",INDEX('Miljövärden urval för publ'!$A$2:$AD$475,MATCH($A283,'Miljövärden urval för publ'!$U$2:$U$476,0),1))</f>
        <v>Uddevalla Energi AB</v>
      </c>
      <c r="C283" s="45" t="str">
        <f>IF(ISERROR(INDEX('Miljövärden urval för publ'!$A$2:$AD$475,MATCH($A283,'Miljövärden urval för publ'!$U$2:$U$476,0),2)),"",INDEX('Miljövärden urval för publ'!$A$2:$AD$475,MATCH($A283,'Miljövärden urval för publ'!$U$2:$U$476,0),2))</f>
        <v>Munkedal</v>
      </c>
      <c r="D283" s="45">
        <f>IF(ISERROR(VLOOKUP($C283,'Miljövärden urval för publ'!$B$2:$H$490,MATCH(D$4,'Miljövärden urval för publ'!$B$2:$H$2,0),FALSE)),"",VLOOKUP($C283,'Miljövärden urval för publ'!$B$2:$H$490,MATCH(D$4,'Miljövärden urval för publ'!$B$2:$H$2,0),FALSE))</f>
        <v>0.125698</v>
      </c>
      <c r="E283" s="45">
        <f>IF(ISERROR(VLOOKUP($C283,'Miljövärden urval för publ'!$B$2:$H$490,MATCH(E$4,'Miljövärden urval för publ'!$B$2:$H$2,0),FALSE)),"",VLOOKUP($C283,'Miljövärden urval för publ'!$B$2:$H$490,MATCH(E$4,'Miljövärden urval för publ'!$B$2:$H$2,0),FALSE))</f>
        <v>15.8407</v>
      </c>
      <c r="F283" s="45">
        <f>IF(ISERROR(VLOOKUP($C283,'Miljövärden urval för publ'!$B$2:$H$490,MATCH(F$4,'Miljövärden urval för publ'!$B$2:$H$2,0),FALSE)),"",VLOOKUP($C283,'Miljövärden urval för publ'!$B$2:$H$490,MATCH(F$4,'Miljövärden urval för publ'!$B$2:$H$2,0),FALSE))</f>
        <v>15.817</v>
      </c>
      <c r="G283" s="45">
        <f>IF(ISERROR(VLOOKUP($C283,'Miljövärden urval för publ'!$B$2:$H$490,MATCH(G$4,'Miljövärden urval för publ'!$B$2:$H$2,0),FALSE)),"",VLOOKUP($C283,'Miljövärden urval för publ'!$B$2:$H$490,MATCH(G$4,'Miljövärden urval för publ'!$B$2:$H$2,0),FALSE))</f>
        <v>5.6057499999999996E-3</v>
      </c>
    </row>
    <row r="284" spans="1:7" x14ac:dyDescent="0.25">
      <c r="A284" s="45">
        <v>281</v>
      </c>
      <c r="B284" s="45" t="str">
        <f>IF(ISERROR(INDEX('Miljövärden urval för publ'!$A$2:$AD$475,MATCH($A284,'Miljövärden urval för publ'!$U$2:$U$476,0),1)),"",INDEX('Miljövärden urval för publ'!$A$2:$AD$475,MATCH($A284,'Miljövärden urval för publ'!$U$2:$U$476,0),1))</f>
        <v>Uddevalla Energi AB</v>
      </c>
      <c r="C284" s="45" t="str">
        <f>IF(ISERROR(INDEX('Miljövärden urval för publ'!$A$2:$AD$475,MATCH($A284,'Miljövärden urval för publ'!$U$2:$U$476,0),2)),"",INDEX('Miljövärden urval för publ'!$A$2:$AD$475,MATCH($A284,'Miljövärden urval för publ'!$U$2:$U$476,0),2))</f>
        <v>Uddevalla</v>
      </c>
      <c r="D284" s="45">
        <f>IF(ISERROR(VLOOKUP($C284,'Miljövärden urval för publ'!$B$2:$H$490,MATCH(D$4,'Miljövärden urval för publ'!$B$2:$H$2,0),FALSE)),"",VLOOKUP($C284,'Miljövärden urval för publ'!$B$2:$H$490,MATCH(D$4,'Miljövärden urval för publ'!$B$2:$H$2,0),FALSE))</f>
        <v>0.128472</v>
      </c>
      <c r="E284" s="45">
        <f>IF(ISERROR(VLOOKUP($C284,'Miljövärden urval för publ'!$B$2:$H$490,MATCH(E$4,'Miljövärden urval för publ'!$B$2:$H$2,0),FALSE)),"",VLOOKUP($C284,'Miljövärden urval för publ'!$B$2:$H$490,MATCH(E$4,'Miljövärden urval för publ'!$B$2:$H$2,0),FALSE))</f>
        <v>111.252</v>
      </c>
      <c r="F284" s="45">
        <f>IF(ISERROR(VLOOKUP($C284,'Miljövärden urval för publ'!$B$2:$H$490,MATCH(F$4,'Miljövärden urval för publ'!$B$2:$H$2,0),FALSE)),"",VLOOKUP($C284,'Miljövärden urval för publ'!$B$2:$H$490,MATCH(F$4,'Miljövärden urval för publ'!$B$2:$H$2,0),FALSE))</f>
        <v>7.2005999999999997</v>
      </c>
      <c r="G284" s="45">
        <f>IF(ISERROR(VLOOKUP($C284,'Miljövärden urval för publ'!$B$2:$H$490,MATCH(G$4,'Miljövärden urval för publ'!$B$2:$H$2,0),FALSE)),"",VLOOKUP($C284,'Miljövärden urval för publ'!$B$2:$H$490,MATCH(G$4,'Miljövärden urval för publ'!$B$2:$H$2,0),FALSE))</f>
        <v>1.6325800000000001E-2</v>
      </c>
    </row>
    <row r="285" spans="1:7" x14ac:dyDescent="0.25">
      <c r="A285" s="45">
        <v>282</v>
      </c>
      <c r="B285" s="45" t="str">
        <f>IF(ISERROR(INDEX('Miljövärden urval för publ'!$A$2:$AD$475,MATCH($A285,'Miljövärden urval för publ'!$U$2:$U$476,0),1)),"",INDEX('Miljövärden urval för publ'!$A$2:$AD$475,MATCH($A285,'Miljövärden urval för publ'!$U$2:$U$476,0),1))</f>
        <v>Ulricehamns Energi AB</v>
      </c>
      <c r="C285" s="45" t="str">
        <f>IF(ISERROR(INDEX('Miljövärden urval för publ'!$A$2:$AD$475,MATCH($A285,'Miljövärden urval för publ'!$U$2:$U$476,0),2)),"",INDEX('Miljövärden urval för publ'!$A$2:$AD$475,MATCH($A285,'Miljövärden urval för publ'!$U$2:$U$476,0),2))</f>
        <v>Gällstad</v>
      </c>
      <c r="D285" s="45">
        <f>IF(ISERROR(VLOOKUP($C285,'Miljövärden urval för publ'!$B$2:$H$490,MATCH(D$4,'Miljövärden urval för publ'!$B$2:$H$2,0),FALSE)),"",VLOOKUP($C285,'Miljövärden urval för publ'!$B$2:$H$490,MATCH(D$4,'Miljövärden urval för publ'!$B$2:$H$2,0),FALSE))</f>
        <v>0.190245</v>
      </c>
      <c r="E285" s="45">
        <f>IF(ISERROR(VLOOKUP($C285,'Miljövärden urval för publ'!$B$2:$H$490,MATCH(E$4,'Miljövärden urval för publ'!$B$2:$H$2,0),FALSE)),"",VLOOKUP($C285,'Miljövärden urval för publ'!$B$2:$H$490,MATCH(E$4,'Miljövärden urval för publ'!$B$2:$H$2,0),FALSE))</f>
        <v>17.4191</v>
      </c>
      <c r="F285" s="45">
        <f>IF(ISERROR(VLOOKUP($C285,'Miljövärden urval för publ'!$B$2:$H$490,MATCH(F$4,'Miljövärden urval för publ'!$B$2:$H$2,0),FALSE)),"",VLOOKUP($C285,'Miljövärden urval för publ'!$B$2:$H$490,MATCH(F$4,'Miljövärden urval för publ'!$B$2:$H$2,0),FALSE))</f>
        <v>16.066400000000002</v>
      </c>
      <c r="G285" s="45">
        <f>IF(ISERROR(VLOOKUP($C285,'Miljövärden urval för publ'!$B$2:$H$490,MATCH(G$4,'Miljövärden urval för publ'!$B$2:$H$2,0),FALSE)),"",VLOOKUP($C285,'Miljövärden urval för publ'!$B$2:$H$490,MATCH(G$4,'Miljövärden urval för publ'!$B$2:$H$2,0),FALSE))</f>
        <v>2.46644E-2</v>
      </c>
    </row>
    <row r="286" spans="1:7" x14ac:dyDescent="0.25">
      <c r="A286" s="45">
        <v>283</v>
      </c>
      <c r="B286" s="45" t="str">
        <f>IF(ISERROR(INDEX('Miljövärden urval för publ'!$A$2:$AD$475,MATCH($A286,'Miljövärden urval för publ'!$U$2:$U$476,0),1)),"",INDEX('Miljövärden urval för publ'!$A$2:$AD$475,MATCH($A286,'Miljövärden urval för publ'!$U$2:$U$476,0),1))</f>
        <v>Ulricehamns Energi AB</v>
      </c>
      <c r="C286" s="45" t="str">
        <f>IF(ISERROR(INDEX('Miljövärden urval för publ'!$A$2:$AD$475,MATCH($A286,'Miljövärden urval för publ'!$U$2:$U$476,0),2)),"",INDEX('Miljövärden urval för publ'!$A$2:$AD$475,MATCH($A286,'Miljövärden urval för publ'!$U$2:$U$476,0),2))</f>
        <v>Ulricehamn</v>
      </c>
      <c r="D286" s="45">
        <f>IF(ISERROR(VLOOKUP($C286,'Miljövärden urval för publ'!$B$2:$H$490,MATCH(D$4,'Miljövärden urval för publ'!$B$2:$H$2,0),FALSE)),"",VLOOKUP($C286,'Miljövärden urval för publ'!$B$2:$H$490,MATCH(D$4,'Miljövärden urval för publ'!$B$2:$H$2,0),FALSE))</f>
        <v>6.9461800000000004E-2</v>
      </c>
      <c r="E286" s="45">
        <f>IF(ISERROR(VLOOKUP($C286,'Miljövärden urval för publ'!$B$2:$H$490,MATCH(E$4,'Miljövärden urval för publ'!$B$2:$H$2,0),FALSE)),"",VLOOKUP($C286,'Miljövärden urval för publ'!$B$2:$H$490,MATCH(E$4,'Miljövärden urval för publ'!$B$2:$H$2,0),FALSE))</f>
        <v>11.9285</v>
      </c>
      <c r="F286" s="45">
        <f>IF(ISERROR(VLOOKUP($C286,'Miljövärden urval för publ'!$B$2:$H$490,MATCH(F$4,'Miljövärden urval för publ'!$B$2:$H$2,0),FALSE)),"",VLOOKUP($C286,'Miljövärden urval för publ'!$B$2:$H$490,MATCH(F$4,'Miljövärden urval för publ'!$B$2:$H$2,0),FALSE))</f>
        <v>4.1738799999999996</v>
      </c>
      <c r="G286" s="45">
        <f>IF(ISERROR(VLOOKUP($C286,'Miljövärden urval för publ'!$B$2:$H$490,MATCH(G$4,'Miljövärden urval för publ'!$B$2:$H$2,0),FALSE)),"",VLOOKUP($C286,'Miljövärden urval för publ'!$B$2:$H$490,MATCH(G$4,'Miljövärden urval för publ'!$B$2:$H$2,0),FALSE))</f>
        <v>1.66655E-2</v>
      </c>
    </row>
    <row r="287" spans="1:7" x14ac:dyDescent="0.25">
      <c r="A287" s="45">
        <v>284</v>
      </c>
      <c r="B287" s="45" t="str">
        <f>IF(ISERROR(INDEX('Miljövärden urval för publ'!$A$2:$AD$475,MATCH($A287,'Miljövärden urval för publ'!$U$2:$U$476,0),1)),"",INDEX('Miljövärden urval för publ'!$A$2:$AD$475,MATCH($A287,'Miljövärden urval för publ'!$U$2:$U$476,0),1))</f>
        <v>Umeå Energi AB</v>
      </c>
      <c r="C287" s="45" t="str">
        <f>IF(ISERROR(INDEX('Miljövärden urval för publ'!$A$2:$AD$475,MATCH($A287,'Miljövärden urval för publ'!$U$2:$U$476,0),2)),"",INDEX('Miljövärden urval för publ'!$A$2:$AD$475,MATCH($A287,'Miljövärden urval för publ'!$U$2:$U$476,0),2))</f>
        <v>Bjurholm</v>
      </c>
      <c r="D287" s="45">
        <f>IF(ISERROR(VLOOKUP($C287,'Miljövärden urval för publ'!$B$2:$H$490,MATCH(D$4,'Miljövärden urval för publ'!$B$2:$H$2,0),FALSE)),"",VLOOKUP($C287,'Miljövärden urval för publ'!$B$2:$H$490,MATCH(D$4,'Miljövärden urval för publ'!$B$2:$H$2,0),FALSE))</f>
        <v>0.38230700000000001</v>
      </c>
      <c r="E287" s="45">
        <f>IF(ISERROR(VLOOKUP($C287,'Miljövärden urval för publ'!$B$2:$H$490,MATCH(E$4,'Miljövärden urval för publ'!$B$2:$H$2,0),FALSE)),"",VLOOKUP($C287,'Miljövärden urval för publ'!$B$2:$H$490,MATCH(E$4,'Miljövärden urval för publ'!$B$2:$H$2,0),FALSE))</f>
        <v>59.703899999999997</v>
      </c>
      <c r="F287" s="45">
        <f>IF(ISERROR(VLOOKUP($C287,'Miljövärden urval för publ'!$B$2:$H$490,MATCH(F$4,'Miljövärden urval för publ'!$B$2:$H$2,0),FALSE)),"",VLOOKUP($C287,'Miljövärden urval för publ'!$B$2:$H$490,MATCH(F$4,'Miljövärden urval för publ'!$B$2:$H$2,0),FALSE))</f>
        <v>18.103200000000001</v>
      </c>
      <c r="G287" s="45">
        <f>IF(ISERROR(VLOOKUP($C287,'Miljövärden urval för publ'!$B$2:$H$490,MATCH(G$4,'Miljövärden urval för publ'!$B$2:$H$2,0),FALSE)),"",VLOOKUP($C287,'Miljövärden urval för publ'!$B$2:$H$490,MATCH(G$4,'Miljövärden urval för publ'!$B$2:$H$2,0),FALSE))</f>
        <v>0.153783</v>
      </c>
    </row>
    <row r="288" spans="1:7" x14ac:dyDescent="0.25">
      <c r="A288" s="45">
        <v>285</v>
      </c>
      <c r="B288" s="45" t="str">
        <f>IF(ISERROR(INDEX('Miljövärden urval för publ'!$A$2:$AD$475,MATCH($A288,'Miljövärden urval för publ'!$U$2:$U$476,0),1)),"",INDEX('Miljövärden urval för publ'!$A$2:$AD$475,MATCH($A288,'Miljövärden urval för publ'!$U$2:$U$476,0),1))</f>
        <v>Umeå Energi AB</v>
      </c>
      <c r="C288" s="45" t="str">
        <f>IF(ISERROR(INDEX('Miljövärden urval för publ'!$A$2:$AD$475,MATCH($A288,'Miljövärden urval för publ'!$U$2:$U$476,0),2)),"",INDEX('Miljövärden urval för publ'!$A$2:$AD$475,MATCH($A288,'Miljövärden urval för publ'!$U$2:$U$476,0),2))</f>
        <v>Hörnefors</v>
      </c>
      <c r="D288" s="45">
        <f>IF(ISERROR(VLOOKUP($C288,'Miljövärden urval för publ'!$B$2:$H$490,MATCH(D$4,'Miljövärden urval för publ'!$B$2:$H$2,0),FALSE)),"",VLOOKUP($C288,'Miljövärden urval för publ'!$B$2:$H$490,MATCH(D$4,'Miljövärden urval för publ'!$B$2:$H$2,0),FALSE))</f>
        <v>0.23305000000000001</v>
      </c>
      <c r="E288" s="45">
        <f>IF(ISERROR(VLOOKUP($C288,'Miljövärden urval för publ'!$B$2:$H$490,MATCH(E$4,'Miljövärden urval för publ'!$B$2:$H$2,0),FALSE)),"",VLOOKUP($C288,'Miljövärden urval för publ'!$B$2:$H$490,MATCH(E$4,'Miljövärden urval för publ'!$B$2:$H$2,0),FALSE))</f>
        <v>14.458299999999999</v>
      </c>
      <c r="F288" s="45">
        <f>IF(ISERROR(VLOOKUP($C288,'Miljövärden urval för publ'!$B$2:$H$490,MATCH(F$4,'Miljövärden urval för publ'!$B$2:$H$2,0),FALSE)),"",VLOOKUP($C288,'Miljövärden urval för publ'!$B$2:$H$490,MATCH(F$4,'Miljövärden urval för publ'!$B$2:$H$2,0),FALSE))</f>
        <v>18.533799999999999</v>
      </c>
      <c r="G288" s="45">
        <f>IF(ISERROR(VLOOKUP($C288,'Miljövärden urval för publ'!$B$2:$H$490,MATCH(G$4,'Miljövärden urval för publ'!$B$2:$H$2,0),FALSE)),"",VLOOKUP($C288,'Miljövärden urval för publ'!$B$2:$H$490,MATCH(G$4,'Miljövärden urval för publ'!$B$2:$H$2,0),FALSE))</f>
        <v>1.59744E-2</v>
      </c>
    </row>
    <row r="289" spans="1:7" x14ac:dyDescent="0.25">
      <c r="A289" s="45">
        <v>286</v>
      </c>
      <c r="B289" s="45" t="str">
        <f>IF(ISERROR(INDEX('Miljövärden urval för publ'!$A$2:$AD$475,MATCH($A289,'Miljövärden urval för publ'!$U$2:$U$476,0),1)),"",INDEX('Miljövärden urval för publ'!$A$2:$AD$475,MATCH($A289,'Miljövärden urval för publ'!$U$2:$U$476,0),1))</f>
        <v>Umeå Energi AB</v>
      </c>
      <c r="C289" s="45" t="str">
        <f>IF(ISERROR(INDEX('Miljövärden urval för publ'!$A$2:$AD$475,MATCH($A289,'Miljövärden urval för publ'!$U$2:$U$476,0),2)),"",INDEX('Miljövärden urval för publ'!$A$2:$AD$475,MATCH($A289,'Miljövärden urval för publ'!$U$2:$U$476,0),2))</f>
        <v>Sävar</v>
      </c>
      <c r="D289" s="45">
        <f>IF(ISERROR(VLOOKUP($C289,'Miljövärden urval för publ'!$B$2:$H$490,MATCH(D$4,'Miljövärden urval för publ'!$B$2:$H$2,0),FALSE)),"",VLOOKUP($C289,'Miljövärden urval för publ'!$B$2:$H$490,MATCH(D$4,'Miljövärden urval för publ'!$B$2:$H$2,0),FALSE))</f>
        <v>8.86575E-2</v>
      </c>
      <c r="E289" s="45">
        <f>IF(ISERROR(VLOOKUP($C289,'Miljövärden urval för publ'!$B$2:$H$490,MATCH(E$4,'Miljövärden urval för publ'!$B$2:$H$2,0),FALSE)),"",VLOOKUP($C289,'Miljövärden urval för publ'!$B$2:$H$490,MATCH(E$4,'Miljövärden urval för publ'!$B$2:$H$2,0),FALSE))</f>
        <v>20.0686</v>
      </c>
      <c r="F289" s="45">
        <f>IF(ISERROR(VLOOKUP($C289,'Miljövärden urval för publ'!$B$2:$H$490,MATCH(F$4,'Miljövärden urval för publ'!$B$2:$H$2,0),FALSE)),"",VLOOKUP($C289,'Miljövärden urval för publ'!$B$2:$H$490,MATCH(F$4,'Miljövärden urval för publ'!$B$2:$H$2,0),FALSE))</f>
        <v>10.730399999999999</v>
      </c>
      <c r="G289" s="45">
        <f>IF(ISERROR(VLOOKUP($C289,'Miljövärden urval för publ'!$B$2:$H$490,MATCH(G$4,'Miljövärden urval för publ'!$B$2:$H$2,0),FALSE)),"",VLOOKUP($C289,'Miljövärden urval för publ'!$B$2:$H$490,MATCH(G$4,'Miljövärden urval för publ'!$B$2:$H$2,0),FALSE))</f>
        <v>1.6776699999999999E-2</v>
      </c>
    </row>
    <row r="290" spans="1:7" x14ac:dyDescent="0.25">
      <c r="A290" s="45">
        <v>287</v>
      </c>
      <c r="B290" s="45" t="str">
        <f>IF(ISERROR(INDEX('Miljövärden urval för publ'!$A$2:$AD$475,MATCH($A290,'Miljövärden urval för publ'!$U$2:$U$476,0),1)),"",INDEX('Miljövärden urval för publ'!$A$2:$AD$475,MATCH($A290,'Miljövärden urval för publ'!$U$2:$U$476,0),1))</f>
        <v>Umeå Energi AB</v>
      </c>
      <c r="C290" s="45" t="str">
        <f>IF(ISERROR(INDEX('Miljövärden urval för publ'!$A$2:$AD$475,MATCH($A290,'Miljövärden urval för publ'!$U$2:$U$476,0),2)),"",INDEX('Miljövärden urval för publ'!$A$2:$AD$475,MATCH($A290,'Miljövärden urval för publ'!$U$2:$U$476,0),2))</f>
        <v>Umeå</v>
      </c>
      <c r="D290" s="45">
        <f>IF(ISERROR(VLOOKUP($C290,'Miljövärden urval för publ'!$B$2:$H$490,MATCH(D$4,'Miljövärden urval för publ'!$B$2:$H$2,0),FALSE)),"",VLOOKUP($C290,'Miljövärden urval för publ'!$B$2:$H$490,MATCH(D$4,'Miljövärden urval för publ'!$B$2:$H$2,0),FALSE))</f>
        <v>0.246503</v>
      </c>
      <c r="E290" s="45">
        <f>IF(ISERROR(VLOOKUP($C290,'Miljövärden urval för publ'!$B$2:$H$490,MATCH(E$4,'Miljövärden urval för publ'!$B$2:$H$2,0),FALSE)),"",VLOOKUP($C290,'Miljövärden urval för publ'!$B$2:$H$490,MATCH(E$4,'Miljövärden urval för publ'!$B$2:$H$2,0),FALSE))</f>
        <v>53.073500000000003</v>
      </c>
      <c r="F290" s="45">
        <f>IF(ISERROR(VLOOKUP($C290,'Miljövärden urval för publ'!$B$2:$H$490,MATCH(F$4,'Miljövärden urval för publ'!$B$2:$H$2,0),FALSE)),"",VLOOKUP($C290,'Miljövärden urval för publ'!$B$2:$H$490,MATCH(F$4,'Miljövärden urval för publ'!$B$2:$H$2,0),FALSE))</f>
        <v>5.8688500000000001</v>
      </c>
      <c r="G290" s="45">
        <f>IF(ISERROR(VLOOKUP($C290,'Miljövärden urval för publ'!$B$2:$H$490,MATCH(G$4,'Miljövärden urval för publ'!$B$2:$H$2,0),FALSE)),"",VLOOKUP($C290,'Miljövärden urval för publ'!$B$2:$H$490,MATCH(G$4,'Miljövärden urval för publ'!$B$2:$H$2,0),FALSE))</f>
        <v>2.8392400000000002E-2</v>
      </c>
    </row>
    <row r="291" spans="1:7" x14ac:dyDescent="0.25">
      <c r="A291" s="45">
        <v>288</v>
      </c>
      <c r="B291" s="45" t="str">
        <f>IF(ISERROR(INDEX('Miljövärden urval för publ'!$A$2:$AD$475,MATCH($A291,'Miljövärden urval för publ'!$U$2:$U$476,0),1)),"",INDEX('Miljövärden urval för publ'!$A$2:$AD$475,MATCH($A291,'Miljövärden urval för publ'!$U$2:$U$476,0),1))</f>
        <v>Vara Värme AB</v>
      </c>
      <c r="C291" s="45" t="str">
        <f>IF(ISERROR(INDEX('Miljövärden urval för publ'!$A$2:$AD$475,MATCH($A291,'Miljövärden urval för publ'!$U$2:$U$476,0),2)),"",INDEX('Miljövärden urval för publ'!$A$2:$AD$475,MATCH($A291,'Miljövärden urval för publ'!$U$2:$U$476,0),2))</f>
        <v>Vara</v>
      </c>
      <c r="D291" s="45">
        <f>IF(ISERROR(VLOOKUP($C291,'Miljövärden urval för publ'!$B$2:$H$490,MATCH(D$4,'Miljövärden urval för publ'!$B$2:$H$2,0),FALSE)),"",VLOOKUP($C291,'Miljövärden urval för publ'!$B$2:$H$490,MATCH(D$4,'Miljövärden urval för publ'!$B$2:$H$2,0),FALSE))</f>
        <v>7.8691899999999995E-2</v>
      </c>
      <c r="E291" s="45">
        <f>IF(ISERROR(VLOOKUP($C291,'Miljövärden urval för publ'!$B$2:$H$490,MATCH(E$4,'Miljövärden urval för publ'!$B$2:$H$2,0),FALSE)),"",VLOOKUP($C291,'Miljövärden urval för publ'!$B$2:$H$490,MATCH(E$4,'Miljövärden urval för publ'!$B$2:$H$2,0),FALSE))</f>
        <v>15.202299999999999</v>
      </c>
      <c r="F291" s="45">
        <f>IF(ISERROR(VLOOKUP($C291,'Miljövärden urval för publ'!$B$2:$H$490,MATCH(F$4,'Miljövärden urval för publ'!$B$2:$H$2,0),FALSE)),"",VLOOKUP($C291,'Miljövärden urval för publ'!$B$2:$H$490,MATCH(F$4,'Miljövärden urval för publ'!$B$2:$H$2,0),FALSE))</f>
        <v>7.3974700000000002</v>
      </c>
      <c r="G291" s="45">
        <f>IF(ISERROR(VLOOKUP($C291,'Miljövärden urval för publ'!$B$2:$H$490,MATCH(G$4,'Miljövärden urval för publ'!$B$2:$H$2,0),FALSE)),"",VLOOKUP($C291,'Miljövärden urval för publ'!$B$2:$H$490,MATCH(G$4,'Miljövärden urval för publ'!$B$2:$H$2,0),FALSE))</f>
        <v>7.8070300000000004E-3</v>
      </c>
    </row>
    <row r="292" spans="1:7" x14ac:dyDescent="0.25">
      <c r="A292" s="45">
        <v>289</v>
      </c>
      <c r="B292" s="45" t="str">
        <f>IF(ISERROR(INDEX('Miljövärden urval för publ'!$A$2:$AD$475,MATCH($A292,'Miljövärden urval för publ'!$U$2:$U$476,0),1)),"",INDEX('Miljövärden urval för publ'!$A$2:$AD$475,MATCH($A292,'Miljövärden urval för publ'!$U$2:$U$476,0),1))</f>
        <v>Varberg Energi AB</v>
      </c>
      <c r="C292" s="45" t="str">
        <f>IF(ISERROR(INDEX('Miljövärden urval för publ'!$A$2:$AD$475,MATCH($A292,'Miljövärden urval för publ'!$U$2:$U$476,0),2)),"",INDEX('Miljövärden urval för publ'!$A$2:$AD$475,MATCH($A292,'Miljövärden urval för publ'!$U$2:$U$476,0),2))</f>
        <v>Träslövsläge</v>
      </c>
      <c r="D292" s="45">
        <f>IF(ISERROR(VLOOKUP($C292,'Miljövärden urval för publ'!$B$2:$H$490,MATCH(D$4,'Miljövärden urval för publ'!$B$2:$H$2,0),FALSE)),"",VLOOKUP($C292,'Miljövärden urval för publ'!$B$2:$H$490,MATCH(D$4,'Miljövärden urval för publ'!$B$2:$H$2,0),FALSE))</f>
        <v>0.48918</v>
      </c>
      <c r="E292" s="45">
        <f>IF(ISERROR(VLOOKUP($C292,'Miljövärden urval för publ'!$B$2:$H$490,MATCH(E$4,'Miljövärden urval för publ'!$B$2:$H$2,0),FALSE)),"",VLOOKUP($C292,'Miljövärden urval för publ'!$B$2:$H$490,MATCH(E$4,'Miljövärden urval för publ'!$B$2:$H$2,0),FALSE))</f>
        <v>93.282700000000006</v>
      </c>
      <c r="F292" s="45">
        <f>IF(ISERROR(VLOOKUP($C292,'Miljövärden urval för publ'!$B$2:$H$490,MATCH(F$4,'Miljövärden urval för publ'!$B$2:$H$2,0),FALSE)),"",VLOOKUP($C292,'Miljövärden urval för publ'!$B$2:$H$490,MATCH(F$4,'Miljövärden urval för publ'!$B$2:$H$2,0),FALSE))</f>
        <v>22.695699999999999</v>
      </c>
      <c r="G292" s="45">
        <f>IF(ISERROR(VLOOKUP($C292,'Miljövärden urval för publ'!$B$2:$H$490,MATCH(G$4,'Miljövärden urval för publ'!$B$2:$H$2,0),FALSE)),"",VLOOKUP($C292,'Miljövärden urval för publ'!$B$2:$H$490,MATCH(G$4,'Miljövärden urval för publ'!$B$2:$H$2,0),FALSE))</f>
        <v>0.203125</v>
      </c>
    </row>
    <row r="293" spans="1:7" x14ac:dyDescent="0.25">
      <c r="A293" s="45">
        <v>290</v>
      </c>
      <c r="B293" s="45" t="str">
        <f>IF(ISERROR(INDEX('Miljövärden urval för publ'!$A$2:$AD$475,MATCH($A293,'Miljövärden urval för publ'!$U$2:$U$476,0),1)),"",INDEX('Miljövärden urval för publ'!$A$2:$AD$475,MATCH($A293,'Miljövärden urval för publ'!$U$2:$U$476,0),1))</f>
        <v>Varberg Energi AB</v>
      </c>
      <c r="C293" s="45" t="str">
        <f>IF(ISERROR(INDEX('Miljövärden urval för publ'!$A$2:$AD$475,MATCH($A293,'Miljövärden urval för publ'!$U$2:$U$476,0),2)),"",INDEX('Miljövärden urval för publ'!$A$2:$AD$475,MATCH($A293,'Miljövärden urval för publ'!$U$2:$U$476,0),2))</f>
        <v>Tvååker (Närv)</v>
      </c>
      <c r="D293" s="45">
        <f>IF(ISERROR(VLOOKUP($C293,'Miljövärden urval för publ'!$B$2:$H$490,MATCH(D$4,'Miljövärden urval för publ'!$B$2:$H$2,0),FALSE)),"",VLOOKUP($C293,'Miljövärden urval för publ'!$B$2:$H$490,MATCH(D$4,'Miljövärden urval för publ'!$B$2:$H$2,0),FALSE))</f>
        <v>0.212093</v>
      </c>
      <c r="E293" s="45">
        <f>IF(ISERROR(VLOOKUP($C293,'Miljövärden urval för publ'!$B$2:$H$490,MATCH(E$4,'Miljövärden urval för publ'!$B$2:$H$2,0),FALSE)),"",VLOOKUP($C293,'Miljövärden urval för publ'!$B$2:$H$490,MATCH(E$4,'Miljövärden urval för publ'!$B$2:$H$2,0),FALSE))</f>
        <v>24.2865</v>
      </c>
      <c r="F293" s="45">
        <f>IF(ISERROR(VLOOKUP($C293,'Miljövärden urval för publ'!$B$2:$H$490,MATCH(F$4,'Miljövärden urval för publ'!$B$2:$H$2,0),FALSE)),"",VLOOKUP($C293,'Miljövärden urval för publ'!$B$2:$H$490,MATCH(F$4,'Miljövärden urval för publ'!$B$2:$H$2,0),FALSE))</f>
        <v>18.253</v>
      </c>
      <c r="G293" s="45">
        <f>IF(ISERROR(VLOOKUP($C293,'Miljövärden urval för publ'!$B$2:$H$490,MATCH(G$4,'Miljövärden urval för publ'!$B$2:$H$2,0),FALSE)),"",VLOOKUP($C293,'Miljövärden urval för publ'!$B$2:$H$490,MATCH(G$4,'Miljövärden urval för publ'!$B$2:$H$2,0),FALSE))</f>
        <v>4.1472299999999997E-2</v>
      </c>
    </row>
    <row r="294" spans="1:7" x14ac:dyDescent="0.25">
      <c r="A294" s="45">
        <v>291</v>
      </c>
      <c r="B294" s="45" t="str">
        <f>IF(ISERROR(INDEX('Miljövärden urval för publ'!$A$2:$AD$475,MATCH($A294,'Miljövärden urval för publ'!$U$2:$U$476,0),1)),"",INDEX('Miljövärden urval för publ'!$A$2:$AD$475,MATCH($A294,'Miljövärden urval för publ'!$U$2:$U$476,0),1))</f>
        <v>Varberg Energi AB</v>
      </c>
      <c r="C294" s="45" t="str">
        <f>IF(ISERROR(INDEX('Miljövärden urval för publ'!$A$2:$AD$475,MATCH($A294,'Miljövärden urval för publ'!$U$2:$U$476,0),2)),"",INDEX('Miljövärden urval för publ'!$A$2:$AD$475,MATCH($A294,'Miljövärden urval för publ'!$U$2:$U$476,0),2))</f>
        <v>Varberg (Fjv)</v>
      </c>
      <c r="D294" s="45">
        <f>IF(ISERROR(VLOOKUP($C294,'Miljövärden urval för publ'!$B$2:$H$490,MATCH(D$4,'Miljövärden urval för publ'!$B$2:$H$2,0),FALSE)),"",VLOOKUP($C294,'Miljövärden urval för publ'!$B$2:$H$490,MATCH(D$4,'Miljövärden urval för publ'!$B$2:$H$2,0),FALSE))</f>
        <v>3.6404600000000002E-2</v>
      </c>
      <c r="E294" s="45">
        <f>IF(ISERROR(VLOOKUP($C294,'Miljövärden urval för publ'!$B$2:$H$490,MATCH(E$4,'Miljövärden urval för publ'!$B$2:$H$2,0),FALSE)),"",VLOOKUP($C294,'Miljövärden urval för publ'!$B$2:$H$490,MATCH(E$4,'Miljövärden urval för publ'!$B$2:$H$2,0),FALSE))</f>
        <v>7.9397700000000002</v>
      </c>
      <c r="F294" s="45">
        <f>IF(ISERROR(VLOOKUP($C294,'Miljövärden urval för publ'!$B$2:$H$490,MATCH(F$4,'Miljövärden urval för publ'!$B$2:$H$2,0),FALSE)),"",VLOOKUP($C294,'Miljövärden urval för publ'!$B$2:$H$490,MATCH(F$4,'Miljövärden urval för publ'!$B$2:$H$2,0),FALSE))</f>
        <v>3.2331500000000002</v>
      </c>
      <c r="G294" s="45">
        <f>IF(ISERROR(VLOOKUP($C294,'Miljövärden urval för publ'!$B$2:$H$490,MATCH(G$4,'Miljövärden urval för publ'!$B$2:$H$2,0),FALSE)),"",VLOOKUP($C294,'Miljövärden urval för publ'!$B$2:$H$490,MATCH(G$4,'Miljövärden urval för publ'!$B$2:$H$2,0),FALSE))</f>
        <v>2.1916999999999999E-2</v>
      </c>
    </row>
    <row r="295" spans="1:7" x14ac:dyDescent="0.25">
      <c r="A295" s="45">
        <v>292</v>
      </c>
      <c r="B295" s="45" t="str">
        <f>IF(ISERROR(INDEX('Miljövärden urval för publ'!$A$2:$AD$475,MATCH($A295,'Miljövärden urval för publ'!$U$2:$U$476,0),1)),"",INDEX('Miljövärden urval för publ'!$A$2:$AD$475,MATCH($A295,'Miljövärden urval för publ'!$U$2:$U$476,0),1))</f>
        <v>Varberg Energi AB</v>
      </c>
      <c r="C295" s="45" t="str">
        <f>IF(ISERROR(INDEX('Miljövärden urval för publ'!$A$2:$AD$475,MATCH($A295,'Miljövärden urval för publ'!$U$2:$U$476,0),2)),"",INDEX('Miljövärden urval för publ'!$A$2:$AD$475,MATCH($A295,'Miljövärden urval för publ'!$U$2:$U$476,0),2))</f>
        <v>Veddige</v>
      </c>
      <c r="D295" s="45">
        <f>IF(ISERROR(VLOOKUP($C295,'Miljövärden urval för publ'!$B$2:$H$490,MATCH(D$4,'Miljövärden urval för publ'!$B$2:$H$2,0),FALSE)),"",VLOOKUP($C295,'Miljövärden urval för publ'!$B$2:$H$490,MATCH(D$4,'Miljövärden urval för publ'!$B$2:$H$2,0),FALSE))</f>
        <v>0.31666699999999998</v>
      </c>
      <c r="E295" s="45">
        <f>IF(ISERROR(VLOOKUP($C295,'Miljövärden urval för publ'!$B$2:$H$490,MATCH(E$4,'Miljövärden urval för publ'!$B$2:$H$2,0),FALSE)),"",VLOOKUP($C295,'Miljövärden urval för publ'!$B$2:$H$490,MATCH(E$4,'Miljövärden urval för publ'!$B$2:$H$2,0),FALSE))</f>
        <v>53.591000000000001</v>
      </c>
      <c r="F295" s="45">
        <f>IF(ISERROR(VLOOKUP($C295,'Miljövärden urval för publ'!$B$2:$H$490,MATCH(F$4,'Miljövärden urval för publ'!$B$2:$H$2,0),FALSE)),"",VLOOKUP($C295,'Miljövärden urval för publ'!$B$2:$H$490,MATCH(F$4,'Miljövärden urval för publ'!$B$2:$H$2,0),FALSE))</f>
        <v>18.229700000000001</v>
      </c>
      <c r="G295" s="45">
        <f>IF(ISERROR(VLOOKUP($C295,'Miljövärden urval för publ'!$B$2:$H$490,MATCH(G$4,'Miljövärden urval för publ'!$B$2:$H$2,0),FALSE)),"",VLOOKUP($C295,'Miljövärden urval för publ'!$B$2:$H$490,MATCH(G$4,'Miljövärden urval för publ'!$B$2:$H$2,0),FALSE))</f>
        <v>0.13267999999999999</v>
      </c>
    </row>
    <row r="296" spans="1:7" x14ac:dyDescent="0.25">
      <c r="A296" s="45">
        <v>293</v>
      </c>
      <c r="B296" s="45" t="str">
        <f>IF(ISERROR(INDEX('Miljövärden urval för publ'!$A$2:$AD$475,MATCH($A296,'Miljövärden urval för publ'!$U$2:$U$476,0),1)),"",INDEX('Miljövärden urval för publ'!$A$2:$AD$475,MATCH($A296,'Miljövärden urval för publ'!$U$2:$U$476,0),1))</f>
        <v>Vattenfall AB Värme</v>
      </c>
      <c r="C296" s="45" t="str">
        <f>IF(ISERROR(INDEX('Miljövärden urval för publ'!$A$2:$AD$475,MATCH($A296,'Miljövärden urval för publ'!$U$2:$U$476,0),2)),"",INDEX('Miljövärden urval för publ'!$A$2:$AD$475,MATCH($A296,'Miljövärden urval för publ'!$U$2:$U$476,0),2))</f>
        <v>Askersund</v>
      </c>
      <c r="D296" s="45">
        <f>IF(ISERROR(VLOOKUP($C296,'Miljövärden urval för publ'!$B$2:$H$490,MATCH(D$4,'Miljövärden urval för publ'!$B$2:$H$2,0),FALSE)),"",VLOOKUP($C296,'Miljövärden urval för publ'!$B$2:$H$490,MATCH(D$4,'Miljövärden urval för publ'!$B$2:$H$2,0),FALSE))</f>
        <v>0.15481500000000001</v>
      </c>
      <c r="E296" s="45">
        <f>IF(ISERROR(VLOOKUP($C296,'Miljövärden urval för publ'!$B$2:$H$490,MATCH(E$4,'Miljövärden urval för publ'!$B$2:$H$2,0),FALSE)),"",VLOOKUP($C296,'Miljövärden urval för publ'!$B$2:$H$490,MATCH(E$4,'Miljövärden urval för publ'!$B$2:$H$2,0),FALSE))</f>
        <v>30.551100000000002</v>
      </c>
      <c r="F296" s="45">
        <f>IF(ISERROR(VLOOKUP($C296,'Miljövärden urval för publ'!$B$2:$H$490,MATCH(F$4,'Miljövärden urval för publ'!$B$2:$H$2,0),FALSE)),"",VLOOKUP($C296,'Miljövärden urval för publ'!$B$2:$H$490,MATCH(F$4,'Miljövärden urval för publ'!$B$2:$H$2,0),FALSE))</f>
        <v>8.6606799999999993</v>
      </c>
      <c r="G296" s="45">
        <f>IF(ISERROR(VLOOKUP($C296,'Miljövärden urval för publ'!$B$2:$H$490,MATCH(G$4,'Miljövärden urval för publ'!$B$2:$H$2,0),FALSE)),"",VLOOKUP($C296,'Miljövärden urval för publ'!$B$2:$H$490,MATCH(G$4,'Miljövärden urval för publ'!$B$2:$H$2,0),FALSE))</f>
        <v>4.7875599999999997E-2</v>
      </c>
    </row>
    <row r="297" spans="1:7" x14ac:dyDescent="0.25">
      <c r="A297" s="45">
        <v>294</v>
      </c>
      <c r="B297" s="45" t="str">
        <f>IF(ISERROR(INDEX('Miljövärden urval för publ'!$A$2:$AD$475,MATCH($A297,'Miljövärden urval för publ'!$U$2:$U$476,0),1)),"",INDEX('Miljövärden urval för publ'!$A$2:$AD$475,MATCH($A297,'Miljövärden urval för publ'!$U$2:$U$476,0),1))</f>
        <v>Vattenfall AB Värme</v>
      </c>
      <c r="C297" s="45" t="str">
        <f>IF(ISERROR(INDEX('Miljövärden urval för publ'!$A$2:$AD$475,MATCH($A297,'Miljövärden urval för publ'!$U$2:$U$476,0),2)),"",INDEX('Miljövärden urval för publ'!$A$2:$AD$475,MATCH($A297,'Miljövärden urval för publ'!$U$2:$U$476,0),2))</f>
        <v>Drefviken</v>
      </c>
      <c r="D297" s="45">
        <f>IF(ISERROR(VLOOKUP($C297,'Miljövärden urval för publ'!$B$2:$H$490,MATCH(D$4,'Miljövärden urval för publ'!$B$2:$H$2,0),FALSE)),"",VLOOKUP($C297,'Miljövärden urval för publ'!$B$2:$H$490,MATCH(D$4,'Miljövärden urval för publ'!$B$2:$H$2,0),FALSE))</f>
        <v>0.18759600000000001</v>
      </c>
      <c r="E297" s="45">
        <f>IF(ISERROR(VLOOKUP($C297,'Miljövärden urval för publ'!$B$2:$H$490,MATCH(E$4,'Miljövärden urval för publ'!$B$2:$H$2,0),FALSE)),"",VLOOKUP($C297,'Miljövärden urval för publ'!$B$2:$H$490,MATCH(E$4,'Miljövärden urval för publ'!$B$2:$H$2,0),FALSE))</f>
        <v>19.487200000000001</v>
      </c>
      <c r="F297" s="45">
        <f>IF(ISERROR(VLOOKUP($C297,'Miljövärden urval för publ'!$B$2:$H$490,MATCH(F$4,'Miljövärden urval för publ'!$B$2:$H$2,0),FALSE)),"",VLOOKUP($C297,'Miljövärden urval för publ'!$B$2:$H$490,MATCH(F$4,'Miljövärden urval för publ'!$B$2:$H$2,0),FALSE))</f>
        <v>8.6706400000000006</v>
      </c>
      <c r="G297" s="45">
        <f>IF(ISERROR(VLOOKUP($C297,'Miljövärden urval för publ'!$B$2:$H$490,MATCH(G$4,'Miljövärden urval för publ'!$B$2:$H$2,0),FALSE)),"",VLOOKUP($C297,'Miljövärden urval för publ'!$B$2:$H$490,MATCH(G$4,'Miljövärden urval för publ'!$B$2:$H$2,0),FALSE))</f>
        <v>1.2794700000000001E-2</v>
      </c>
    </row>
    <row r="298" spans="1:7" x14ac:dyDescent="0.25">
      <c r="A298" s="45">
        <v>295</v>
      </c>
      <c r="B298" s="45" t="str">
        <f>IF(ISERROR(INDEX('Miljövärden urval för publ'!$A$2:$AD$475,MATCH($A298,'Miljövärden urval för publ'!$U$2:$U$476,0),1)),"",INDEX('Miljövärden urval för publ'!$A$2:$AD$475,MATCH($A298,'Miljövärden urval för publ'!$U$2:$U$476,0),1))</f>
        <v>Vattenfall AB Värme</v>
      </c>
      <c r="C298" s="45" t="str">
        <f>IF(ISERROR(INDEX('Miljövärden urval för publ'!$A$2:$AD$475,MATCH($A298,'Miljövärden urval för publ'!$U$2:$U$476,0),2)),"",INDEX('Miljövärden urval för publ'!$A$2:$AD$475,MATCH($A298,'Miljövärden urval för publ'!$U$2:$U$476,0),2))</f>
        <v>Gustavsberg</v>
      </c>
      <c r="D298" s="45">
        <f>IF(ISERROR(VLOOKUP($C298,'Miljövärden urval för publ'!$B$2:$H$490,MATCH(D$4,'Miljövärden urval för publ'!$B$2:$H$2,0),FALSE)),"",VLOOKUP($C298,'Miljövärden urval för publ'!$B$2:$H$490,MATCH(D$4,'Miljövärden urval för publ'!$B$2:$H$2,0),FALSE))</f>
        <v>0.28739700000000001</v>
      </c>
      <c r="E298" s="45">
        <f>IF(ISERROR(VLOOKUP($C298,'Miljövärden urval för publ'!$B$2:$H$490,MATCH(E$4,'Miljövärden urval för publ'!$B$2:$H$2,0),FALSE)),"",VLOOKUP($C298,'Miljövärden urval för publ'!$B$2:$H$490,MATCH(E$4,'Miljövärden urval för publ'!$B$2:$H$2,0),FALSE))</f>
        <v>39.594900000000003</v>
      </c>
      <c r="F298" s="45">
        <f>IF(ISERROR(VLOOKUP($C298,'Miljövärden urval för publ'!$B$2:$H$490,MATCH(F$4,'Miljövärden urval för publ'!$B$2:$H$2,0),FALSE)),"",VLOOKUP($C298,'Miljövärden urval för publ'!$B$2:$H$490,MATCH(F$4,'Miljövärden urval för publ'!$B$2:$H$2,0),FALSE))</f>
        <v>9.6071799999999996</v>
      </c>
      <c r="G298" s="45">
        <f>IF(ISERROR(VLOOKUP($C298,'Miljövärden urval för publ'!$B$2:$H$490,MATCH(G$4,'Miljövärden urval för publ'!$B$2:$H$2,0),FALSE)),"",VLOOKUP($C298,'Miljövärden urval för publ'!$B$2:$H$490,MATCH(G$4,'Miljövärden urval för publ'!$B$2:$H$2,0),FALSE))</f>
        <v>3.96583E-2</v>
      </c>
    </row>
    <row r="299" spans="1:7" x14ac:dyDescent="0.25">
      <c r="A299" s="45">
        <v>296</v>
      </c>
      <c r="B299" s="45" t="str">
        <f>IF(ISERROR(INDEX('Miljövärden urval för publ'!$A$2:$AD$475,MATCH($A299,'Miljövärden urval för publ'!$U$2:$U$476,0),1)),"",INDEX('Miljövärden urval för publ'!$A$2:$AD$475,MATCH($A299,'Miljövärden urval för publ'!$U$2:$U$476,0),1))</f>
        <v>Vattenfall AB Värme</v>
      </c>
      <c r="C299" s="45" t="str">
        <f>IF(ISERROR(INDEX('Miljövärden urval för publ'!$A$2:$AD$475,MATCH($A299,'Miljövärden urval för publ'!$U$2:$U$476,0),2)),"",INDEX('Miljövärden urval för publ'!$A$2:$AD$475,MATCH($A299,'Miljövärden urval för publ'!$U$2:$U$476,0),2))</f>
        <v>Haparanda</v>
      </c>
      <c r="D299" s="45">
        <f>IF(ISERROR(VLOOKUP($C299,'Miljövärden urval för publ'!$B$2:$H$490,MATCH(D$4,'Miljövärden urval för publ'!$B$2:$H$2,0),FALSE)),"",VLOOKUP($C299,'Miljövärden urval för publ'!$B$2:$H$490,MATCH(D$4,'Miljövärden urval för publ'!$B$2:$H$2,0),FALSE))</f>
        <v>1.2081900000000001</v>
      </c>
      <c r="E299" s="45">
        <f>IF(ISERROR(VLOOKUP($C299,'Miljövärden urval för publ'!$B$2:$H$490,MATCH(E$4,'Miljövärden urval för publ'!$B$2:$H$2,0),FALSE)),"",VLOOKUP($C299,'Miljövärden urval för publ'!$B$2:$H$490,MATCH(E$4,'Miljövärden urval för publ'!$B$2:$H$2,0),FALSE))</f>
        <v>456.49299999999999</v>
      </c>
      <c r="F299" s="45">
        <f>IF(ISERROR(VLOOKUP($C299,'Miljövärden urval för publ'!$B$2:$H$490,MATCH(F$4,'Miljövärden urval för publ'!$B$2:$H$2,0),FALSE)),"",VLOOKUP($C299,'Miljövärden urval för publ'!$B$2:$H$490,MATCH(F$4,'Miljövärden urval för publ'!$B$2:$H$2,0),FALSE))</f>
        <v>47.600700000000003</v>
      </c>
      <c r="G299" s="45">
        <f>IF(ISERROR(VLOOKUP($C299,'Miljövärden urval för publ'!$B$2:$H$490,MATCH(G$4,'Miljövärden urval för publ'!$B$2:$H$2,0),FALSE)),"",VLOOKUP($C299,'Miljövärden urval för publ'!$B$2:$H$490,MATCH(G$4,'Miljövärden urval för publ'!$B$2:$H$2,0),FALSE))</f>
        <v>3.1193700000000001E-2</v>
      </c>
    </row>
    <row r="300" spans="1:7" x14ac:dyDescent="0.25">
      <c r="A300" s="45">
        <v>297</v>
      </c>
      <c r="B300" s="45" t="str">
        <f>IF(ISERROR(INDEX('Miljövärden urval för publ'!$A$2:$AD$475,MATCH($A300,'Miljövärden urval för publ'!$U$2:$U$476,0),1)),"",INDEX('Miljövärden urval för publ'!$A$2:$AD$475,MATCH($A300,'Miljövärden urval för publ'!$U$2:$U$476,0),1))</f>
        <v>Vattenfall AB Värme</v>
      </c>
      <c r="C300" s="45" t="str">
        <f>IF(ISERROR(INDEX('Miljövärden urval för publ'!$A$2:$AD$475,MATCH($A300,'Miljövärden urval för publ'!$U$2:$U$476,0),2)),"",INDEX('Miljövärden urval för publ'!$A$2:$AD$475,MATCH($A300,'Miljövärden urval för publ'!$U$2:$U$476,0),2))</f>
        <v>Kalix</v>
      </c>
      <c r="D300" s="45">
        <f>IF(ISERROR(VLOOKUP($C300,'Miljövärden urval för publ'!$B$2:$H$490,MATCH(D$4,'Miljövärden urval för publ'!$B$2:$H$2,0),FALSE)),"",VLOOKUP($C300,'Miljövärden urval för publ'!$B$2:$H$490,MATCH(D$4,'Miljövärden urval för publ'!$B$2:$H$2,0),FALSE))</f>
        <v>0.19009300000000001</v>
      </c>
      <c r="E300" s="45">
        <f>IF(ISERROR(VLOOKUP($C300,'Miljövärden urval för publ'!$B$2:$H$490,MATCH(E$4,'Miljövärden urval för publ'!$B$2:$H$2,0),FALSE)),"",VLOOKUP($C300,'Miljövärden urval för publ'!$B$2:$H$490,MATCH(E$4,'Miljövärden urval för publ'!$B$2:$H$2,0),FALSE))</f>
        <v>38.1584</v>
      </c>
      <c r="F300" s="45">
        <f>IF(ISERROR(VLOOKUP($C300,'Miljövärden urval för publ'!$B$2:$H$490,MATCH(F$4,'Miljövärden urval för publ'!$B$2:$H$2,0),FALSE)),"",VLOOKUP($C300,'Miljövärden urval för publ'!$B$2:$H$490,MATCH(F$4,'Miljövärden urval för publ'!$B$2:$H$2,0),FALSE))</f>
        <v>9.1471199999999993</v>
      </c>
      <c r="G300" s="45">
        <f>IF(ISERROR(VLOOKUP($C300,'Miljövärden urval för publ'!$B$2:$H$490,MATCH(G$4,'Miljövärden urval för publ'!$B$2:$H$2,0),FALSE)),"",VLOOKUP($C300,'Miljövärden urval för publ'!$B$2:$H$490,MATCH(G$4,'Miljövärden urval för publ'!$B$2:$H$2,0),FALSE))</f>
        <v>5.6092500000000003E-2</v>
      </c>
    </row>
    <row r="301" spans="1:7" x14ac:dyDescent="0.25">
      <c r="A301" s="45">
        <v>298</v>
      </c>
      <c r="B301" s="45" t="str">
        <f>IF(ISERROR(INDEX('Miljövärden urval för publ'!$A$2:$AD$475,MATCH($A301,'Miljövärden urval för publ'!$U$2:$U$476,0),1)),"",INDEX('Miljövärden urval för publ'!$A$2:$AD$475,MATCH($A301,'Miljövärden urval för publ'!$U$2:$U$476,0),1))</f>
        <v>Vattenfall AB Värme</v>
      </c>
      <c r="C301" s="45" t="str">
        <f>IF(ISERROR(INDEX('Miljövärden urval för publ'!$A$2:$AD$475,MATCH($A301,'Miljövärden urval för publ'!$U$2:$U$476,0),2)),"",INDEX('Miljövärden urval för publ'!$A$2:$AD$475,MATCH($A301,'Miljövärden urval för publ'!$U$2:$U$476,0),2))</f>
        <v>Knivsta</v>
      </c>
      <c r="D301" s="45">
        <f>IF(ISERROR(VLOOKUP($C301,'Miljövärden urval för publ'!$B$2:$H$490,MATCH(D$4,'Miljövärden urval för publ'!$B$2:$H$2,0),FALSE)),"",VLOOKUP($C301,'Miljövärden urval för publ'!$B$2:$H$490,MATCH(D$4,'Miljövärden urval för publ'!$B$2:$H$2,0),FALSE))</f>
        <v>0.202571</v>
      </c>
      <c r="E301" s="45">
        <f>IF(ISERROR(VLOOKUP($C301,'Miljövärden urval för publ'!$B$2:$H$490,MATCH(E$4,'Miljövärden urval för publ'!$B$2:$H$2,0),FALSE)),"",VLOOKUP($C301,'Miljövärden urval för publ'!$B$2:$H$490,MATCH(E$4,'Miljövärden urval för publ'!$B$2:$H$2,0),FALSE))</f>
        <v>39.9251</v>
      </c>
      <c r="F301" s="45">
        <f>IF(ISERROR(VLOOKUP($C301,'Miljövärden urval för publ'!$B$2:$H$490,MATCH(F$4,'Miljövärden urval för publ'!$B$2:$H$2,0),FALSE)),"",VLOOKUP($C301,'Miljövärden urval för publ'!$B$2:$H$490,MATCH(F$4,'Miljövärden urval för publ'!$B$2:$H$2,0),FALSE))</f>
        <v>11.8346</v>
      </c>
      <c r="G301" s="45">
        <f>IF(ISERROR(VLOOKUP($C301,'Miljövärden urval för publ'!$B$2:$H$490,MATCH(G$4,'Miljövärden urval för publ'!$B$2:$H$2,0),FALSE)),"",VLOOKUP($C301,'Miljövärden urval för publ'!$B$2:$H$490,MATCH(G$4,'Miljövärden urval för publ'!$B$2:$H$2,0),FALSE))</f>
        <v>4.3431999999999998E-2</v>
      </c>
    </row>
    <row r="302" spans="1:7" x14ac:dyDescent="0.25">
      <c r="A302" s="45">
        <v>299</v>
      </c>
      <c r="B302" s="45" t="str">
        <f>IF(ISERROR(INDEX('Miljövärden urval för publ'!$A$2:$AD$475,MATCH($A302,'Miljövärden urval för publ'!$U$2:$U$476,0),1)),"",INDEX('Miljövärden urval för publ'!$A$2:$AD$475,MATCH($A302,'Miljövärden urval för publ'!$U$2:$U$476,0),1))</f>
        <v>Vattenfall AB Värme</v>
      </c>
      <c r="C302" s="45" t="str">
        <f>IF(ISERROR(INDEX('Miljövärden urval för publ'!$A$2:$AD$475,MATCH($A302,'Miljövärden urval för publ'!$U$2:$U$476,0),2)),"",INDEX('Miljövärden urval för publ'!$A$2:$AD$475,MATCH($A302,'Miljövärden urval för publ'!$U$2:$U$476,0),2))</f>
        <v>Motala</v>
      </c>
      <c r="D302" s="45">
        <f>IF(ISERROR(VLOOKUP($C302,'Miljövärden urval för publ'!$B$2:$H$490,MATCH(D$4,'Miljövärden urval för publ'!$B$2:$H$2,0),FALSE)),"",VLOOKUP($C302,'Miljövärden urval för publ'!$B$2:$H$490,MATCH(D$4,'Miljövärden urval för publ'!$B$2:$H$2,0),FALSE))</f>
        <v>0.164245</v>
      </c>
      <c r="E302" s="45">
        <f>IF(ISERROR(VLOOKUP($C302,'Miljövärden urval för publ'!$B$2:$H$490,MATCH(E$4,'Miljövärden urval för publ'!$B$2:$H$2,0),FALSE)),"",VLOOKUP($C302,'Miljövärden urval för publ'!$B$2:$H$490,MATCH(E$4,'Miljövärden urval för publ'!$B$2:$H$2,0),FALSE))</f>
        <v>27.589400000000001</v>
      </c>
      <c r="F302" s="45">
        <f>IF(ISERROR(VLOOKUP($C302,'Miljövärden urval för publ'!$B$2:$H$490,MATCH(F$4,'Miljövärden urval för publ'!$B$2:$H$2,0),FALSE)),"",VLOOKUP($C302,'Miljövärden urval för publ'!$B$2:$H$490,MATCH(F$4,'Miljövärden urval för publ'!$B$2:$H$2,0),FALSE))</f>
        <v>6.7210000000000001</v>
      </c>
      <c r="G302" s="45">
        <f>IF(ISERROR(VLOOKUP($C302,'Miljövärden urval för publ'!$B$2:$H$490,MATCH(G$4,'Miljövärden urval för publ'!$B$2:$H$2,0),FALSE)),"",VLOOKUP($C302,'Miljövärden urval för publ'!$B$2:$H$490,MATCH(G$4,'Miljövärden urval för publ'!$B$2:$H$2,0),FALSE))</f>
        <v>3.4054399999999999E-2</v>
      </c>
    </row>
    <row r="303" spans="1:7" x14ac:dyDescent="0.25">
      <c r="A303" s="45">
        <v>300</v>
      </c>
      <c r="B303" s="45" t="str">
        <f>IF(ISERROR(INDEX('Miljövärden urval för publ'!$A$2:$AD$475,MATCH($A303,'Miljövärden urval för publ'!$U$2:$U$476,0),1)),"",INDEX('Miljövärden urval för publ'!$A$2:$AD$475,MATCH($A303,'Miljövärden urval för publ'!$U$2:$U$476,0),1))</f>
        <v>Vattenfall AB Värme</v>
      </c>
      <c r="C303" s="45" t="str">
        <f>IF(ISERROR(INDEX('Miljövärden urval för publ'!$A$2:$AD$475,MATCH($A303,'Miljövärden urval för publ'!$U$2:$U$476,0),2)),"",INDEX('Miljövärden urval för publ'!$A$2:$AD$475,MATCH($A303,'Miljövärden urval för publ'!$U$2:$U$476,0),2))</f>
        <v>Nyköping</v>
      </c>
      <c r="D303" s="45">
        <f>IF(ISERROR(VLOOKUP($C303,'Miljövärden urval för publ'!$B$2:$H$490,MATCH(D$4,'Miljövärden urval för publ'!$B$2:$H$2,0),FALSE)),"",VLOOKUP($C303,'Miljövärden urval för publ'!$B$2:$H$490,MATCH(D$4,'Miljövärden urval för publ'!$B$2:$H$2,0),FALSE))</f>
        <v>0.19094800000000001</v>
      </c>
      <c r="E303" s="45">
        <f>IF(ISERROR(VLOOKUP($C303,'Miljövärden urval för publ'!$B$2:$H$490,MATCH(E$4,'Miljövärden urval för publ'!$B$2:$H$2,0),FALSE)),"",VLOOKUP($C303,'Miljövärden urval för publ'!$B$2:$H$490,MATCH(E$4,'Miljövärden urval för publ'!$B$2:$H$2,0),FALSE))</f>
        <v>30.717199999999998</v>
      </c>
      <c r="F303" s="45">
        <f>IF(ISERROR(VLOOKUP($C303,'Miljövärden urval för publ'!$B$2:$H$490,MATCH(F$4,'Miljövärden urval för publ'!$B$2:$H$2,0),FALSE)),"",VLOOKUP($C303,'Miljövärden urval för publ'!$B$2:$H$490,MATCH(F$4,'Miljövärden urval för publ'!$B$2:$H$2,0),FALSE))</f>
        <v>4.2181600000000001</v>
      </c>
      <c r="G303" s="45">
        <f>IF(ISERROR(VLOOKUP($C303,'Miljövärden urval för publ'!$B$2:$H$490,MATCH(G$4,'Miljövärden urval för publ'!$B$2:$H$2,0),FALSE)),"",VLOOKUP($C303,'Miljövärden urval för publ'!$B$2:$H$490,MATCH(G$4,'Miljövärden urval för publ'!$B$2:$H$2,0),FALSE))</f>
        <v>4.1139099999999998E-2</v>
      </c>
    </row>
    <row r="304" spans="1:7" x14ac:dyDescent="0.25">
      <c r="A304" s="45">
        <v>301</v>
      </c>
      <c r="B304" s="45" t="str">
        <f>IF(ISERROR(INDEX('Miljövärden urval för publ'!$A$2:$AD$475,MATCH($A304,'Miljövärden urval för publ'!$U$2:$U$476,0),1)),"",INDEX('Miljövärden urval för publ'!$A$2:$AD$475,MATCH($A304,'Miljövärden urval för publ'!$U$2:$U$476,0),1))</f>
        <v>Vattenfall AB Värme</v>
      </c>
      <c r="C304" s="45" t="str">
        <f>IF(ISERROR(INDEX('Miljövärden urval för publ'!$A$2:$AD$475,MATCH($A304,'Miljövärden urval för publ'!$U$2:$U$476,0),2)),"",INDEX('Miljövärden urval för publ'!$A$2:$AD$475,MATCH($A304,'Miljövärden urval för publ'!$U$2:$U$476,0),2))</f>
        <v>Storvreta</v>
      </c>
      <c r="D304" s="45">
        <f>IF(ISERROR(VLOOKUP($C304,'Miljövärden urval för publ'!$B$2:$H$490,MATCH(D$4,'Miljövärden urval för publ'!$B$2:$H$2,0),FALSE)),"",VLOOKUP($C304,'Miljövärden urval för publ'!$B$2:$H$490,MATCH(D$4,'Miljövärden urval för publ'!$B$2:$H$2,0),FALSE))</f>
        <v>0.25455800000000001</v>
      </c>
      <c r="E304" s="45">
        <f>IF(ISERROR(VLOOKUP($C304,'Miljövärden urval för publ'!$B$2:$H$490,MATCH(E$4,'Miljövärden urval för publ'!$B$2:$H$2,0),FALSE)),"",VLOOKUP($C304,'Miljövärden urval för publ'!$B$2:$H$490,MATCH(E$4,'Miljövärden urval för publ'!$B$2:$H$2,0),FALSE))</f>
        <v>25.399699999999999</v>
      </c>
      <c r="F304" s="45">
        <f>IF(ISERROR(VLOOKUP($C304,'Miljövärden urval för publ'!$B$2:$H$490,MATCH(F$4,'Miljövärden urval för publ'!$B$2:$H$2,0),FALSE)),"",VLOOKUP($C304,'Miljövärden urval för publ'!$B$2:$H$490,MATCH(F$4,'Miljövärden urval för publ'!$B$2:$H$2,0),FALSE))</f>
        <v>21.267399999999999</v>
      </c>
      <c r="G304" s="45">
        <f>IF(ISERROR(VLOOKUP($C304,'Miljövärden urval för publ'!$B$2:$H$490,MATCH(G$4,'Miljövärden urval för publ'!$B$2:$H$2,0),FALSE)),"",VLOOKUP($C304,'Miljövärden urval för publ'!$B$2:$H$490,MATCH(G$4,'Miljövärden urval för publ'!$B$2:$H$2,0),FALSE))</f>
        <v>3.2184900000000002E-2</v>
      </c>
    </row>
    <row r="305" spans="1:7" x14ac:dyDescent="0.25">
      <c r="A305" s="45">
        <v>302</v>
      </c>
      <c r="B305" s="45" t="str">
        <f>IF(ISERROR(INDEX('Miljövärden urval för publ'!$A$2:$AD$475,MATCH($A305,'Miljövärden urval för publ'!$U$2:$U$476,0),1)),"",INDEX('Miljövärden urval för publ'!$A$2:$AD$475,MATCH($A305,'Miljövärden urval för publ'!$U$2:$U$476,0),1))</f>
        <v>Vattenfall AB Värme</v>
      </c>
      <c r="C305" s="45" t="str">
        <f>IF(ISERROR(INDEX('Miljövärden urval för publ'!$A$2:$AD$475,MATCH($A305,'Miljövärden urval för publ'!$U$2:$U$476,0),2)),"",INDEX('Miljövärden urval för publ'!$A$2:$AD$475,MATCH($A305,'Miljövärden urval för publ'!$U$2:$U$476,0),2))</f>
        <v>Uppsala</v>
      </c>
      <c r="D305" s="45">
        <f>IF(ISERROR(VLOOKUP($C305,'Miljövärden urval för publ'!$B$2:$H$490,MATCH(D$4,'Miljövärden urval för publ'!$B$2:$H$2,0),FALSE)),"",VLOOKUP($C305,'Miljövärden urval för publ'!$B$2:$H$490,MATCH(D$4,'Miljövärden urval för publ'!$B$2:$H$2,0),FALSE))</f>
        <v>0.64561500000000005</v>
      </c>
      <c r="E305" s="45">
        <f>IF(ISERROR(VLOOKUP($C305,'Miljövärden urval för publ'!$B$2:$H$490,MATCH(E$4,'Miljövärden urval för publ'!$B$2:$H$2,0),FALSE)),"",VLOOKUP($C305,'Miljövärden urval för publ'!$B$2:$H$490,MATCH(E$4,'Miljövärden urval för publ'!$B$2:$H$2,0),FALSE))</f>
        <v>234.846</v>
      </c>
      <c r="F305" s="45">
        <f>IF(ISERROR(VLOOKUP($C305,'Miljövärden urval för publ'!$B$2:$H$490,MATCH(F$4,'Miljövärden urval för publ'!$B$2:$H$2,0),FALSE)),"",VLOOKUP($C305,'Miljövärden urval för publ'!$B$2:$H$490,MATCH(F$4,'Miljövärden urval för publ'!$B$2:$H$2,0),FALSE))</f>
        <v>16.696200000000001</v>
      </c>
      <c r="G305" s="45">
        <f>IF(ISERROR(VLOOKUP($C305,'Miljövärden urval för publ'!$B$2:$H$490,MATCH(G$4,'Miljövärden urval för publ'!$B$2:$H$2,0),FALSE)),"",VLOOKUP($C305,'Miljövärden urval för publ'!$B$2:$H$490,MATCH(G$4,'Miljövärden urval för publ'!$B$2:$H$2,0),FALSE))</f>
        <v>5.84205E-2</v>
      </c>
    </row>
    <row r="306" spans="1:7" x14ac:dyDescent="0.25">
      <c r="A306" s="45">
        <v>303</v>
      </c>
      <c r="B306" s="45" t="str">
        <f>IF(ISERROR(INDEX('Miljövärden urval för publ'!$A$2:$AD$475,MATCH($A306,'Miljövärden urval för publ'!$U$2:$U$476,0),1)),"",INDEX('Miljövärden urval för publ'!$A$2:$AD$475,MATCH($A306,'Miljövärden urval för publ'!$U$2:$U$476,0),1))</f>
        <v>Vattenfall AB Värme</v>
      </c>
      <c r="C306" s="45" t="str">
        <f>IF(ISERROR(INDEX('Miljövärden urval för publ'!$A$2:$AD$475,MATCH($A306,'Miljövärden urval för publ'!$U$2:$U$476,0),2)),"",INDEX('Miljövärden urval för publ'!$A$2:$AD$475,MATCH($A306,'Miljövärden urval för publ'!$U$2:$U$476,0),2))</f>
        <v>Vänersborg</v>
      </c>
      <c r="D306" s="45">
        <f>IF(ISERROR(VLOOKUP($C306,'Miljövärden urval för publ'!$B$2:$H$490,MATCH(D$4,'Miljövärden urval för publ'!$B$2:$H$2,0),FALSE)),"",VLOOKUP($C306,'Miljövärden urval för publ'!$B$2:$H$490,MATCH(D$4,'Miljövärden urval för publ'!$B$2:$H$2,0),FALSE))</f>
        <v>4.4363199999999998E-2</v>
      </c>
      <c r="E306" s="45">
        <f>IF(ISERROR(VLOOKUP($C306,'Miljövärden urval för publ'!$B$2:$H$490,MATCH(E$4,'Miljövärden urval för publ'!$B$2:$H$2,0),FALSE)),"",VLOOKUP($C306,'Miljövärden urval för publ'!$B$2:$H$490,MATCH(E$4,'Miljövärden urval för publ'!$B$2:$H$2,0),FALSE))</f>
        <v>5.9452400000000001</v>
      </c>
      <c r="F306" s="45">
        <f>IF(ISERROR(VLOOKUP($C306,'Miljövärden urval för publ'!$B$2:$H$490,MATCH(F$4,'Miljövärden urval för publ'!$B$2:$H$2,0),FALSE)),"",VLOOKUP($C306,'Miljövärden urval för publ'!$B$2:$H$490,MATCH(F$4,'Miljövärden urval för publ'!$B$2:$H$2,0),FALSE))</f>
        <v>2.0134599999999998</v>
      </c>
      <c r="G306" s="45">
        <f>IF(ISERROR(VLOOKUP($C306,'Miljövärden urval för publ'!$B$2:$H$490,MATCH(G$4,'Miljövärden urval för publ'!$B$2:$H$2,0),FALSE)),"",VLOOKUP($C306,'Miljövärden urval för publ'!$B$2:$H$490,MATCH(G$4,'Miljövärden urval för publ'!$B$2:$H$2,0),FALSE))</f>
        <v>3.7307199999999999E-3</v>
      </c>
    </row>
    <row r="307" spans="1:7" x14ac:dyDescent="0.25">
      <c r="A307" s="45">
        <v>304</v>
      </c>
      <c r="B307" s="45" t="str">
        <f>IF(ISERROR(INDEX('Miljövärden urval för publ'!$A$2:$AD$475,MATCH($A307,'Miljövärden urval för publ'!$U$2:$U$476,0),1)),"",INDEX('Miljövärden urval för publ'!$A$2:$AD$475,MATCH($A307,'Miljövärden urval för publ'!$U$2:$U$476,0),1))</f>
        <v>Vattenfall AB Värme</v>
      </c>
      <c r="C307" s="45" t="str">
        <f>IF(ISERROR(INDEX('Miljövärden urval för publ'!$A$2:$AD$475,MATCH($A307,'Miljövärden urval för publ'!$U$2:$U$476,0),2)),"",INDEX('Miljövärden urval för publ'!$A$2:$AD$475,MATCH($A307,'Miljövärden urval för publ'!$U$2:$U$476,0),2))</f>
        <v>Övertorneå</v>
      </c>
      <c r="D307" s="45">
        <f>IF(ISERROR(VLOOKUP($C307,'Miljövärden urval för publ'!$B$2:$H$490,MATCH(D$4,'Miljövärden urval för publ'!$B$2:$H$2,0),FALSE)),"",VLOOKUP($C307,'Miljövärden urval för publ'!$B$2:$H$490,MATCH(D$4,'Miljövärden urval för publ'!$B$2:$H$2,0),FALSE))</f>
        <v>1.04373</v>
      </c>
      <c r="E307" s="45">
        <f>IF(ISERROR(VLOOKUP($C307,'Miljövärden urval för publ'!$B$2:$H$490,MATCH(E$4,'Miljövärden urval för publ'!$B$2:$H$2,0),FALSE)),"",VLOOKUP($C307,'Miljövärden urval för publ'!$B$2:$H$490,MATCH(E$4,'Miljövärden urval för publ'!$B$2:$H$2,0),FALSE))</f>
        <v>363.52300000000002</v>
      </c>
      <c r="F307" s="45">
        <f>IF(ISERROR(VLOOKUP($C307,'Miljövärden urval för publ'!$B$2:$H$490,MATCH(F$4,'Miljövärden urval för publ'!$B$2:$H$2,0),FALSE)),"",VLOOKUP($C307,'Miljövärden urval för publ'!$B$2:$H$490,MATCH(F$4,'Miljövärden urval för publ'!$B$2:$H$2,0),FALSE))</f>
        <v>40.511800000000001</v>
      </c>
      <c r="G307" s="45">
        <f>IF(ISERROR(VLOOKUP($C307,'Miljövärden urval för publ'!$B$2:$H$490,MATCH(G$4,'Miljövärden urval för publ'!$B$2:$H$2,0),FALSE)),"",VLOOKUP($C307,'Miljövärden urval för publ'!$B$2:$H$490,MATCH(G$4,'Miljövärden urval för publ'!$B$2:$H$2,0),FALSE))</f>
        <v>7.1920300000000006E-2</v>
      </c>
    </row>
    <row r="308" spans="1:7" x14ac:dyDescent="0.25">
      <c r="A308" s="45">
        <v>305</v>
      </c>
      <c r="B308" s="45" t="str">
        <f>IF(ISERROR(INDEX('Miljövärden urval för publ'!$A$2:$AD$475,MATCH($A308,'Miljövärden urval för publ'!$U$2:$U$476,0),1)),"",INDEX('Miljövärden urval för publ'!$A$2:$AD$475,MATCH($A308,'Miljövärden urval för publ'!$U$2:$U$476,0),1))</f>
        <v>Vetlanda Energi och Teknik AB</v>
      </c>
      <c r="C308" s="45" t="str">
        <f>IF(ISERROR(INDEX('Miljövärden urval för publ'!$A$2:$AD$475,MATCH($A308,'Miljövärden urval för publ'!$U$2:$U$476,0),2)),"",INDEX('Miljövärden urval för publ'!$A$2:$AD$475,MATCH($A308,'Miljövärden urval för publ'!$U$2:$U$476,0),2))</f>
        <v>Ekenäs sjön</v>
      </c>
      <c r="D308" s="45">
        <f>IF(ISERROR(VLOOKUP($C308,'Miljövärden urval för publ'!$B$2:$H$490,MATCH(D$4,'Miljövärden urval för publ'!$B$2:$H$2,0),FALSE)),"",VLOOKUP($C308,'Miljövärden urval för publ'!$B$2:$H$490,MATCH(D$4,'Miljövärden urval för publ'!$B$2:$H$2,0),FALSE))</f>
        <v>0.39769199999999999</v>
      </c>
      <c r="E308" s="45">
        <f>IF(ISERROR(VLOOKUP($C308,'Miljövärden urval för publ'!$B$2:$H$490,MATCH(E$4,'Miljövärden urval för publ'!$B$2:$H$2,0),FALSE)),"",VLOOKUP($C308,'Miljövärden urval för publ'!$B$2:$H$490,MATCH(E$4,'Miljövärden urval för publ'!$B$2:$H$2,0),FALSE))</f>
        <v>77.866200000000006</v>
      </c>
      <c r="F308" s="45">
        <f>IF(ISERROR(VLOOKUP($C308,'Miljövärden urval för publ'!$B$2:$H$490,MATCH(F$4,'Miljövärden urval för publ'!$B$2:$H$2,0),FALSE)),"",VLOOKUP($C308,'Miljövärden urval för publ'!$B$2:$H$490,MATCH(F$4,'Miljövärden urval för publ'!$B$2:$H$2,0),FALSE))</f>
        <v>16.056899999999999</v>
      </c>
      <c r="G308" s="45">
        <f>IF(ISERROR(VLOOKUP($C308,'Miljövärden urval för publ'!$B$2:$H$490,MATCH(G$4,'Miljövärden urval för publ'!$B$2:$H$2,0),FALSE)),"",VLOOKUP($C308,'Miljövärden urval för publ'!$B$2:$H$490,MATCH(G$4,'Miljövärden urval för publ'!$B$2:$H$2,0),FALSE))</f>
        <v>8.6296300000000006E-2</v>
      </c>
    </row>
    <row r="309" spans="1:7" x14ac:dyDescent="0.25">
      <c r="A309" s="45">
        <v>306</v>
      </c>
      <c r="B309" s="45" t="str">
        <f>IF(ISERROR(INDEX('Miljövärden urval för publ'!$A$2:$AD$475,MATCH($A309,'Miljövärden urval för publ'!$U$2:$U$476,0),1)),"",INDEX('Miljövärden urval för publ'!$A$2:$AD$475,MATCH($A309,'Miljövärden urval för publ'!$U$2:$U$476,0),1))</f>
        <v>Vetlanda Energi och Teknik AB</v>
      </c>
      <c r="C309" s="45" t="str">
        <f>IF(ISERROR(INDEX('Miljövärden urval för publ'!$A$2:$AD$475,MATCH($A309,'Miljövärden urval för publ'!$U$2:$U$476,0),2)),"",INDEX('Miljövärden urval för publ'!$A$2:$AD$475,MATCH($A309,'Miljövärden urval för publ'!$U$2:$U$476,0),2))</f>
        <v>Holsby</v>
      </c>
      <c r="D309" s="45">
        <f>IF(ISERROR(VLOOKUP($C309,'Miljövärden urval för publ'!$B$2:$H$490,MATCH(D$4,'Miljövärden urval för publ'!$B$2:$H$2,0),FALSE)),"",VLOOKUP($C309,'Miljövärden urval för publ'!$B$2:$H$490,MATCH(D$4,'Miljövärden urval för publ'!$B$2:$H$2,0),FALSE))</f>
        <v>0.363514</v>
      </c>
      <c r="E309" s="45">
        <f>IF(ISERROR(VLOOKUP($C309,'Miljövärden urval för publ'!$B$2:$H$490,MATCH(E$4,'Miljövärden urval för publ'!$B$2:$H$2,0),FALSE)),"",VLOOKUP($C309,'Miljövärden urval för publ'!$B$2:$H$490,MATCH(E$4,'Miljövärden urval för publ'!$B$2:$H$2,0),FALSE))</f>
        <v>82.482399999999998</v>
      </c>
      <c r="F309" s="45">
        <f>IF(ISERROR(VLOOKUP($C309,'Miljövärden urval för publ'!$B$2:$H$490,MATCH(F$4,'Miljövärden urval för publ'!$B$2:$H$2,0),FALSE)),"",VLOOKUP($C309,'Miljövärden urval för publ'!$B$2:$H$490,MATCH(F$4,'Miljövärden urval för publ'!$B$2:$H$2,0),FALSE))</f>
        <v>12.8565</v>
      </c>
      <c r="G309" s="45">
        <f>IF(ISERROR(VLOOKUP($C309,'Miljövärden urval för publ'!$B$2:$H$490,MATCH(G$4,'Miljövärden urval för publ'!$B$2:$H$2,0),FALSE)),"",VLOOKUP($C309,'Miljövärden urval för publ'!$B$2:$H$490,MATCH(G$4,'Miljövärden urval för publ'!$B$2:$H$2,0),FALSE))</f>
        <v>0.18294099999999999</v>
      </c>
    </row>
    <row r="310" spans="1:7" x14ac:dyDescent="0.25">
      <c r="A310" s="45">
        <v>307</v>
      </c>
      <c r="B310" s="45" t="str">
        <f>IF(ISERROR(INDEX('Miljövärden urval för publ'!$A$2:$AD$475,MATCH($A310,'Miljövärden urval för publ'!$U$2:$U$476,0),1)),"",INDEX('Miljövärden urval för publ'!$A$2:$AD$475,MATCH($A310,'Miljövärden urval för publ'!$U$2:$U$476,0),1))</f>
        <v>Vetlanda Energi och Teknik AB</v>
      </c>
      <c r="C310" s="45" t="str">
        <f>IF(ISERROR(INDEX('Miljövärden urval för publ'!$A$2:$AD$475,MATCH($A310,'Miljövärden urval för publ'!$U$2:$U$476,0),2)),"",INDEX('Miljövärden urval för publ'!$A$2:$AD$475,MATCH($A310,'Miljövärden urval för publ'!$U$2:$U$476,0),2))</f>
        <v>Vetlanda</v>
      </c>
      <c r="D310" s="45">
        <f>IF(ISERROR(VLOOKUP($C310,'Miljövärden urval för publ'!$B$2:$H$490,MATCH(D$4,'Miljövärden urval för publ'!$B$2:$H$2,0),FALSE)),"",VLOOKUP($C310,'Miljövärden urval för publ'!$B$2:$H$490,MATCH(D$4,'Miljövärden urval för publ'!$B$2:$H$2,0),FALSE))</f>
        <v>0.200624</v>
      </c>
      <c r="E310" s="45">
        <f>IF(ISERROR(VLOOKUP($C310,'Miljövärden urval för publ'!$B$2:$H$490,MATCH(E$4,'Miljövärden urval för publ'!$B$2:$H$2,0),FALSE)),"",VLOOKUP($C310,'Miljövärden urval för publ'!$B$2:$H$490,MATCH(E$4,'Miljövärden urval för publ'!$B$2:$H$2,0),FALSE))</f>
        <v>35.752200000000002</v>
      </c>
      <c r="F310" s="45">
        <f>IF(ISERROR(VLOOKUP($C310,'Miljövärden urval för publ'!$B$2:$H$490,MATCH(F$4,'Miljövärden urval för publ'!$B$2:$H$2,0),FALSE)),"",VLOOKUP($C310,'Miljövärden urval för publ'!$B$2:$H$490,MATCH(F$4,'Miljövärden urval för publ'!$B$2:$H$2,0),FALSE))</f>
        <v>6.3007200000000001</v>
      </c>
      <c r="G310" s="45">
        <f>IF(ISERROR(VLOOKUP($C310,'Miljövärden urval för publ'!$B$2:$H$490,MATCH(G$4,'Miljövärden urval för publ'!$B$2:$H$2,0),FALSE)),"",VLOOKUP($C310,'Miljövärden urval för publ'!$B$2:$H$490,MATCH(G$4,'Miljövärden urval för publ'!$B$2:$H$2,0),FALSE))</f>
        <v>5.0852899999999999E-2</v>
      </c>
    </row>
    <row r="311" spans="1:7" x14ac:dyDescent="0.25">
      <c r="A311" s="45">
        <v>308</v>
      </c>
      <c r="B311" s="45" t="str">
        <f>IF(ISERROR(INDEX('Miljövärden urval för publ'!$A$2:$AD$475,MATCH($A311,'Miljövärden urval för publ'!$U$2:$U$476,0),1)),"",INDEX('Miljövärden urval för publ'!$A$2:$AD$475,MATCH($A311,'Miljövärden urval för publ'!$U$2:$U$476,0),1))</f>
        <v>Vimmerby Energi &amp; Miljö AB</v>
      </c>
      <c r="C311" s="45" t="str">
        <f>IF(ISERROR(INDEX('Miljövärden urval för publ'!$A$2:$AD$475,MATCH($A311,'Miljövärden urval för publ'!$U$2:$U$476,0),2)),"",INDEX('Miljövärden urval för publ'!$A$2:$AD$475,MATCH($A311,'Miljövärden urval för publ'!$U$2:$U$476,0),2))</f>
        <v>Frödinge</v>
      </c>
      <c r="D311" s="45">
        <f>IF(ISERROR(VLOOKUP($C311,'Miljövärden urval för publ'!$B$2:$H$490,MATCH(D$4,'Miljövärden urval för publ'!$B$2:$H$2,0),FALSE)),"",VLOOKUP($C311,'Miljövärden urval för publ'!$B$2:$H$490,MATCH(D$4,'Miljövärden urval för publ'!$B$2:$H$2,0),FALSE))</f>
        <v>9.6544000000000005E-2</v>
      </c>
      <c r="E311" s="45">
        <f>IF(ISERROR(VLOOKUP($C311,'Miljövärden urval för publ'!$B$2:$H$490,MATCH(E$4,'Miljövärden urval för publ'!$B$2:$H$2,0),FALSE)),"",VLOOKUP($C311,'Miljövärden urval för publ'!$B$2:$H$490,MATCH(E$4,'Miljövärden urval för publ'!$B$2:$H$2,0),FALSE))</f>
        <v>17.253599999999999</v>
      </c>
      <c r="F311" s="45">
        <f>IF(ISERROR(VLOOKUP($C311,'Miljövärden urval för publ'!$B$2:$H$490,MATCH(F$4,'Miljövärden urval för publ'!$B$2:$H$2,0),FALSE)),"",VLOOKUP($C311,'Miljövärden urval för publ'!$B$2:$H$490,MATCH(F$4,'Miljövärden urval för publ'!$B$2:$H$2,0),FALSE))</f>
        <v>10.1159</v>
      </c>
      <c r="G311" s="45">
        <f>IF(ISERROR(VLOOKUP($C311,'Miljövärden urval för publ'!$B$2:$H$490,MATCH(G$4,'Miljövärden urval för publ'!$B$2:$H$2,0),FALSE)),"",VLOOKUP($C311,'Miljövärden urval för publ'!$B$2:$H$490,MATCH(G$4,'Miljövärden urval för publ'!$B$2:$H$2,0),FALSE))</f>
        <v>9.19033E-3</v>
      </c>
    </row>
    <row r="312" spans="1:7" x14ac:dyDescent="0.25">
      <c r="A312" s="45">
        <v>309</v>
      </c>
      <c r="B312" s="45" t="str">
        <f>IF(ISERROR(INDEX('Miljövärden urval för publ'!$A$2:$AD$475,MATCH($A312,'Miljövärden urval för publ'!$U$2:$U$476,0),1)),"",INDEX('Miljövärden urval för publ'!$A$2:$AD$475,MATCH($A312,'Miljövärden urval för publ'!$U$2:$U$476,0),1))</f>
        <v>Vimmerby Energi &amp; Miljö AB</v>
      </c>
      <c r="C312" s="45" t="str">
        <f>IF(ISERROR(INDEX('Miljövärden urval för publ'!$A$2:$AD$475,MATCH($A312,'Miljövärden urval för publ'!$U$2:$U$476,0),2)),"",INDEX('Miljövärden urval för publ'!$A$2:$AD$475,MATCH($A312,'Miljövärden urval för publ'!$U$2:$U$476,0),2))</f>
        <v>Gullringen</v>
      </c>
      <c r="D312" s="45">
        <f>IF(ISERROR(VLOOKUP($C312,'Miljövärden urval för publ'!$B$2:$H$490,MATCH(D$4,'Miljövärden urval för publ'!$B$2:$H$2,0),FALSE)),"",VLOOKUP($C312,'Miljövärden urval för publ'!$B$2:$H$490,MATCH(D$4,'Miljövärden urval för publ'!$B$2:$H$2,0),FALSE))</f>
        <v>6.9847199999999998E-2</v>
      </c>
      <c r="E312" s="45">
        <f>IF(ISERROR(VLOOKUP($C312,'Miljövärden urval för publ'!$B$2:$H$490,MATCH(E$4,'Miljövärden urval för publ'!$B$2:$H$2,0),FALSE)),"",VLOOKUP($C312,'Miljövärden urval för publ'!$B$2:$H$490,MATCH(E$4,'Miljövärden urval för publ'!$B$2:$H$2,0),FALSE))</f>
        <v>12.380699999999999</v>
      </c>
      <c r="F312" s="45">
        <f>IF(ISERROR(VLOOKUP($C312,'Miljövärden urval för publ'!$B$2:$H$490,MATCH(F$4,'Miljövärden urval för publ'!$B$2:$H$2,0),FALSE)),"",VLOOKUP($C312,'Miljövärden urval för publ'!$B$2:$H$490,MATCH(F$4,'Miljövärden urval för publ'!$B$2:$H$2,0),FALSE))</f>
        <v>9.5189299999999992</v>
      </c>
      <c r="G312" s="45">
        <f>IF(ISERROR(VLOOKUP($C312,'Miljövärden urval för publ'!$B$2:$H$490,MATCH(G$4,'Miljövärden urval för publ'!$B$2:$H$2,0),FALSE)),"",VLOOKUP($C312,'Miljövärden urval för publ'!$B$2:$H$490,MATCH(G$4,'Miljövärden urval för publ'!$B$2:$H$2,0),FALSE))</f>
        <v>0</v>
      </c>
    </row>
    <row r="313" spans="1:7" x14ac:dyDescent="0.25">
      <c r="A313" s="45">
        <v>310</v>
      </c>
      <c r="B313" s="45" t="str">
        <f>IF(ISERROR(INDEX('Miljövärden urval för publ'!$A$2:$AD$475,MATCH($A313,'Miljövärden urval för publ'!$U$2:$U$476,0),1)),"",INDEX('Miljövärden urval för publ'!$A$2:$AD$475,MATCH($A313,'Miljövärden urval för publ'!$U$2:$U$476,0),1))</f>
        <v>Vimmerby Energi &amp; Miljö AB</v>
      </c>
      <c r="C313" s="45" t="str">
        <f>IF(ISERROR(INDEX('Miljövärden urval för publ'!$A$2:$AD$475,MATCH($A313,'Miljövärden urval för publ'!$U$2:$U$476,0),2)),"",INDEX('Miljövärden urval för publ'!$A$2:$AD$475,MATCH($A313,'Miljövärden urval för publ'!$U$2:$U$476,0),2))</f>
        <v>Storebro</v>
      </c>
      <c r="D313" s="45">
        <f>IF(ISERROR(VLOOKUP($C313,'Miljövärden urval för publ'!$B$2:$H$490,MATCH(D$4,'Miljövärden urval för publ'!$B$2:$H$2,0),FALSE)),"",VLOOKUP($C313,'Miljövärden urval för publ'!$B$2:$H$490,MATCH(D$4,'Miljövärden urval för publ'!$B$2:$H$2,0),FALSE))</f>
        <v>6.6925999999999999E-2</v>
      </c>
      <c r="E313" s="45">
        <f>IF(ISERROR(VLOOKUP($C313,'Miljövärden urval för publ'!$B$2:$H$490,MATCH(E$4,'Miljövärden urval för publ'!$B$2:$H$2,0),FALSE)),"",VLOOKUP($C313,'Miljövärden urval för publ'!$B$2:$H$490,MATCH(E$4,'Miljövärden urval för publ'!$B$2:$H$2,0),FALSE))</f>
        <v>12.8164</v>
      </c>
      <c r="F313" s="45">
        <f>IF(ISERROR(VLOOKUP($C313,'Miljövärden urval för publ'!$B$2:$H$490,MATCH(F$4,'Miljövärden urval för publ'!$B$2:$H$2,0),FALSE)),"",VLOOKUP($C313,'Miljövärden urval för publ'!$B$2:$H$490,MATCH(F$4,'Miljövärden urval för publ'!$B$2:$H$2,0),FALSE))</f>
        <v>9.8785699999999999</v>
      </c>
      <c r="G313" s="45">
        <f>IF(ISERROR(VLOOKUP($C313,'Miljövärden urval för publ'!$B$2:$H$490,MATCH(G$4,'Miljövärden urval för publ'!$B$2:$H$2,0),FALSE)),"",VLOOKUP($C313,'Miljövärden urval för publ'!$B$2:$H$490,MATCH(G$4,'Miljövärden urval för publ'!$B$2:$H$2,0),FALSE))</f>
        <v>0</v>
      </c>
    </row>
    <row r="314" spans="1:7" x14ac:dyDescent="0.25">
      <c r="A314" s="45">
        <v>311</v>
      </c>
      <c r="B314" s="45" t="str">
        <f>IF(ISERROR(INDEX('Miljövärden urval för publ'!$A$2:$AD$475,MATCH($A314,'Miljövärden urval för publ'!$U$2:$U$476,0),1)),"",INDEX('Miljövärden urval för publ'!$A$2:$AD$475,MATCH($A314,'Miljövärden urval för publ'!$U$2:$U$476,0),1))</f>
        <v>Vimmerby Energi &amp; Miljö AB</v>
      </c>
      <c r="C314" s="45" t="str">
        <f>IF(ISERROR(INDEX('Miljövärden urval för publ'!$A$2:$AD$475,MATCH($A314,'Miljövärden urval för publ'!$U$2:$U$476,0),2)),"",INDEX('Miljövärden urval för publ'!$A$2:$AD$475,MATCH($A314,'Miljövärden urval för publ'!$U$2:$U$476,0),2))</f>
        <v>Södra Vi</v>
      </c>
      <c r="D314" s="45">
        <f>IF(ISERROR(VLOOKUP($C314,'Miljövärden urval för publ'!$B$2:$H$490,MATCH(D$4,'Miljövärden urval för publ'!$B$2:$H$2,0),FALSE)),"",VLOOKUP($C314,'Miljövärden urval för publ'!$B$2:$H$490,MATCH(D$4,'Miljövärden urval för publ'!$B$2:$H$2,0),FALSE))</f>
        <v>6.5356399999999995E-2</v>
      </c>
      <c r="E314" s="45">
        <f>IF(ISERROR(VLOOKUP($C314,'Miljövärden urval för publ'!$B$2:$H$490,MATCH(E$4,'Miljövärden urval för publ'!$B$2:$H$2,0),FALSE)),"",VLOOKUP($C314,'Miljövärden urval för publ'!$B$2:$H$490,MATCH(E$4,'Miljövärden urval för publ'!$B$2:$H$2,0),FALSE))</f>
        <v>12.3811</v>
      </c>
      <c r="F314" s="45">
        <f>IF(ISERROR(VLOOKUP($C314,'Miljövärden urval för publ'!$B$2:$H$490,MATCH(F$4,'Miljövärden urval för publ'!$B$2:$H$2,0),FALSE)),"",VLOOKUP($C314,'Miljövärden urval för publ'!$B$2:$H$490,MATCH(F$4,'Miljövärden urval för publ'!$B$2:$H$2,0),FALSE))</f>
        <v>9.5311800000000009</v>
      </c>
      <c r="G314" s="45">
        <f>IF(ISERROR(VLOOKUP($C314,'Miljövärden urval för publ'!$B$2:$H$490,MATCH(G$4,'Miljövärden urval för publ'!$B$2:$H$2,0),FALSE)),"",VLOOKUP($C314,'Miljövärden urval för publ'!$B$2:$H$490,MATCH(G$4,'Miljövärden urval för publ'!$B$2:$H$2,0),FALSE))</f>
        <v>0</v>
      </c>
    </row>
    <row r="315" spans="1:7" x14ac:dyDescent="0.25">
      <c r="A315" s="45">
        <v>312</v>
      </c>
      <c r="B315" s="45" t="str">
        <f>IF(ISERROR(INDEX('Miljövärden urval för publ'!$A$2:$AD$475,MATCH($A315,'Miljövärden urval för publ'!$U$2:$U$476,0),1)),"",INDEX('Miljövärden urval för publ'!$A$2:$AD$475,MATCH($A315,'Miljövärden urval för publ'!$U$2:$U$476,0),1))</f>
        <v>Vimmerby Energi &amp; Miljö AB</v>
      </c>
      <c r="C315" s="45" t="str">
        <f>IF(ISERROR(INDEX('Miljövärden urval för publ'!$A$2:$AD$475,MATCH($A315,'Miljövärden urval för publ'!$U$2:$U$476,0),2)),"",INDEX('Miljövärden urval för publ'!$A$2:$AD$475,MATCH($A315,'Miljövärden urval för publ'!$U$2:$U$476,0),2))</f>
        <v>Vimmerby</v>
      </c>
      <c r="D315" s="45">
        <f>IF(ISERROR(VLOOKUP($C315,'Miljövärden urval för publ'!$B$2:$H$490,MATCH(D$4,'Miljövärden urval för publ'!$B$2:$H$2,0),FALSE)),"",VLOOKUP($C315,'Miljövärden urval för publ'!$B$2:$H$490,MATCH(D$4,'Miljövärden urval för publ'!$B$2:$H$2,0),FALSE))</f>
        <v>0.11260299999999999</v>
      </c>
      <c r="E315" s="45">
        <f>IF(ISERROR(VLOOKUP($C315,'Miljövärden urval för publ'!$B$2:$H$490,MATCH(E$4,'Miljövärden urval för publ'!$B$2:$H$2,0),FALSE)),"",VLOOKUP($C315,'Miljövärden urval för publ'!$B$2:$H$490,MATCH(E$4,'Miljövärden urval för publ'!$B$2:$H$2,0),FALSE))</f>
        <v>22.266400000000001</v>
      </c>
      <c r="F315" s="45">
        <f>IF(ISERROR(VLOOKUP($C315,'Miljövärden urval för publ'!$B$2:$H$490,MATCH(F$4,'Miljövärden urval för publ'!$B$2:$H$2,0),FALSE)),"",VLOOKUP($C315,'Miljövärden urval för publ'!$B$2:$H$490,MATCH(F$4,'Miljövärden urval för publ'!$B$2:$H$2,0),FALSE))</f>
        <v>9.0201799999999999</v>
      </c>
      <c r="G315" s="45">
        <f>IF(ISERROR(VLOOKUP($C315,'Miljövärden urval för publ'!$B$2:$H$490,MATCH(G$4,'Miljövärden urval för publ'!$B$2:$H$2,0),FALSE)),"",VLOOKUP($C315,'Miljövärden urval för publ'!$B$2:$H$490,MATCH(G$4,'Miljövärden urval för publ'!$B$2:$H$2,0),FALSE))</f>
        <v>3.2289499999999999E-2</v>
      </c>
    </row>
    <row r="316" spans="1:7" x14ac:dyDescent="0.25">
      <c r="A316" s="45">
        <v>313</v>
      </c>
      <c r="B316" s="45" t="str">
        <f>IF(ISERROR(INDEX('Miljövärden urval för publ'!$A$2:$AD$475,MATCH($A316,'Miljövärden urval för publ'!$U$2:$U$476,0),1)),"",INDEX('Miljövärden urval för publ'!$A$2:$AD$475,MATCH($A316,'Miljövärden urval för publ'!$U$2:$U$476,0),1))</f>
        <v>Väner Energi AB</v>
      </c>
      <c r="C316" s="45" t="str">
        <f>IF(ISERROR(INDEX('Miljövärden urval för publ'!$A$2:$AD$475,MATCH($A316,'Miljövärden urval för publ'!$U$2:$U$476,0),2)),"",INDEX('Miljövärden urval för publ'!$A$2:$AD$475,MATCH($A316,'Miljövärden urval för publ'!$U$2:$U$476,0),2))</f>
        <v>Lyrestad</v>
      </c>
      <c r="D316" s="45">
        <f>IF(ISERROR(VLOOKUP($C316,'Miljövärden urval för publ'!$B$2:$H$490,MATCH(D$4,'Miljövärden urval för publ'!$B$2:$H$2,0),FALSE)),"",VLOOKUP($C316,'Miljövärden urval för publ'!$B$2:$H$490,MATCH(D$4,'Miljövärden urval för publ'!$B$2:$H$2,0),FALSE))</f>
        <v>0.33955000000000002</v>
      </c>
      <c r="E316" s="45">
        <f>IF(ISERROR(VLOOKUP($C316,'Miljövärden urval för publ'!$B$2:$H$490,MATCH(E$4,'Miljövärden urval för publ'!$B$2:$H$2,0),FALSE)),"",VLOOKUP($C316,'Miljövärden urval för publ'!$B$2:$H$490,MATCH(E$4,'Miljövärden urval för publ'!$B$2:$H$2,0),FALSE))</f>
        <v>54.744799999999998</v>
      </c>
      <c r="F316" s="45">
        <f>IF(ISERROR(VLOOKUP($C316,'Miljövärden urval för publ'!$B$2:$H$490,MATCH(F$4,'Miljövärden urval för publ'!$B$2:$H$2,0),FALSE)),"",VLOOKUP($C316,'Miljövärden urval för publ'!$B$2:$H$490,MATCH(F$4,'Miljövärden urval för publ'!$B$2:$H$2,0),FALSE))</f>
        <v>17.845400000000001</v>
      </c>
      <c r="G316" s="45">
        <f>IF(ISERROR(VLOOKUP($C316,'Miljövärden urval för publ'!$B$2:$H$490,MATCH(G$4,'Miljövärden urval för publ'!$B$2:$H$2,0),FALSE)),"",VLOOKUP($C316,'Miljövärden urval för publ'!$B$2:$H$490,MATCH(G$4,'Miljövärden urval för publ'!$B$2:$H$2,0),FALSE))</f>
        <v>0.13159199999999999</v>
      </c>
    </row>
    <row r="317" spans="1:7" x14ac:dyDescent="0.25">
      <c r="A317" s="45">
        <v>314</v>
      </c>
      <c r="B317" s="45" t="str">
        <f>IF(ISERROR(INDEX('Miljövärden urval för publ'!$A$2:$AD$475,MATCH($A317,'Miljövärden urval för publ'!$U$2:$U$476,0),1)),"",INDEX('Miljövärden urval för publ'!$A$2:$AD$475,MATCH($A317,'Miljövärden urval för publ'!$U$2:$U$476,0),1))</f>
        <v>Väner Energi AB</v>
      </c>
      <c r="C317" s="45" t="str">
        <f>IF(ISERROR(INDEX('Miljövärden urval för publ'!$A$2:$AD$475,MATCH($A317,'Miljövärden urval för publ'!$U$2:$U$476,0),2)),"",INDEX('Miljövärden urval för publ'!$A$2:$AD$475,MATCH($A317,'Miljövärden urval för publ'!$U$2:$U$476,0),2))</f>
        <v>Mariestad</v>
      </c>
      <c r="D317" s="45">
        <f>IF(ISERROR(VLOOKUP($C317,'Miljövärden urval för publ'!$B$2:$H$490,MATCH(D$4,'Miljövärden urval för publ'!$B$2:$H$2,0),FALSE)),"",VLOOKUP($C317,'Miljövärden urval för publ'!$B$2:$H$490,MATCH(D$4,'Miljövärden urval för publ'!$B$2:$H$2,0),FALSE))</f>
        <v>0.16908000000000001</v>
      </c>
      <c r="E317" s="45">
        <f>IF(ISERROR(VLOOKUP($C317,'Miljövärden urval för publ'!$B$2:$H$490,MATCH(E$4,'Miljövärden urval för publ'!$B$2:$H$2,0),FALSE)),"",VLOOKUP($C317,'Miljövärden urval för publ'!$B$2:$H$490,MATCH(E$4,'Miljövärden urval för publ'!$B$2:$H$2,0),FALSE))</f>
        <v>34.595399999999998</v>
      </c>
      <c r="F317" s="45">
        <f>IF(ISERROR(VLOOKUP($C317,'Miljövärden urval för publ'!$B$2:$H$490,MATCH(F$4,'Miljövärden urval för publ'!$B$2:$H$2,0),FALSE)),"",VLOOKUP($C317,'Miljövärden urval för publ'!$B$2:$H$490,MATCH(F$4,'Miljövärden urval för publ'!$B$2:$H$2,0),FALSE))</f>
        <v>9.6848200000000002</v>
      </c>
      <c r="G317" s="45">
        <f>IF(ISERROR(VLOOKUP($C317,'Miljövärden urval för publ'!$B$2:$H$490,MATCH(G$4,'Miljövärden urval för publ'!$B$2:$H$2,0),FALSE)),"",VLOOKUP($C317,'Miljövärden urval för publ'!$B$2:$H$490,MATCH(G$4,'Miljövärden urval för publ'!$B$2:$H$2,0),FALSE))</f>
        <v>5.2862300000000001E-2</v>
      </c>
    </row>
    <row r="318" spans="1:7" x14ac:dyDescent="0.25">
      <c r="A318" s="45">
        <v>315</v>
      </c>
      <c r="B318" s="45" t="str">
        <f>IF(ISERROR(INDEX('Miljövärden urval för publ'!$A$2:$AD$475,MATCH($A318,'Miljövärden urval för publ'!$U$2:$U$476,0),1)),"",INDEX('Miljövärden urval för publ'!$A$2:$AD$475,MATCH($A318,'Miljövärden urval för publ'!$U$2:$U$476,0),1))</f>
        <v>Väner Energi AB</v>
      </c>
      <c r="C318" s="45" t="str">
        <f>IF(ISERROR(INDEX('Miljövärden urval för publ'!$A$2:$AD$475,MATCH($A318,'Miljövärden urval för publ'!$U$2:$U$476,0),2)),"",INDEX('Miljövärden urval för publ'!$A$2:$AD$475,MATCH($A318,'Miljövärden urval för publ'!$U$2:$U$476,0),2))</f>
        <v>Töreboda</v>
      </c>
      <c r="D318" s="45">
        <f>IF(ISERROR(VLOOKUP($C318,'Miljövärden urval för publ'!$B$2:$H$490,MATCH(D$4,'Miljövärden urval för publ'!$B$2:$H$2,0),FALSE)),"",VLOOKUP($C318,'Miljövärden urval för publ'!$B$2:$H$490,MATCH(D$4,'Miljövärden urval för publ'!$B$2:$H$2,0),FALSE))</f>
        <v>9.8411999999999999E-2</v>
      </c>
      <c r="E318" s="45">
        <f>IF(ISERROR(VLOOKUP($C318,'Miljövärden urval för publ'!$B$2:$H$490,MATCH(E$4,'Miljövärden urval för publ'!$B$2:$H$2,0),FALSE)),"",VLOOKUP($C318,'Miljövärden urval för publ'!$B$2:$H$490,MATCH(E$4,'Miljövärden urval för publ'!$B$2:$H$2,0),FALSE))</f>
        <v>18.121700000000001</v>
      </c>
      <c r="F318" s="45">
        <f>IF(ISERROR(VLOOKUP($C318,'Miljövärden urval för publ'!$B$2:$H$490,MATCH(F$4,'Miljövärden urval för publ'!$B$2:$H$2,0),FALSE)),"",VLOOKUP($C318,'Miljövärden urval för publ'!$B$2:$H$490,MATCH(F$4,'Miljövärden urval för publ'!$B$2:$H$2,0),FALSE))</f>
        <v>7.3334799999999998</v>
      </c>
      <c r="G318" s="45">
        <f>IF(ISERROR(VLOOKUP($C318,'Miljövärden urval för publ'!$B$2:$H$490,MATCH(G$4,'Miljövärden urval för publ'!$B$2:$H$2,0),FALSE)),"",VLOOKUP($C318,'Miljövärden urval för publ'!$B$2:$H$490,MATCH(G$4,'Miljövärden urval för publ'!$B$2:$H$2,0),FALSE))</f>
        <v>1.5249E-2</v>
      </c>
    </row>
    <row r="319" spans="1:7" x14ac:dyDescent="0.25">
      <c r="A319" s="45">
        <v>316</v>
      </c>
      <c r="B319" s="45" t="str">
        <f>IF(ISERROR(INDEX('Miljövärden urval för publ'!$A$2:$AD$475,MATCH($A319,'Miljövärden urval för publ'!$U$2:$U$476,0),1)),"",INDEX('Miljövärden urval för publ'!$A$2:$AD$475,MATCH($A319,'Miljövärden urval för publ'!$U$2:$U$476,0),1))</f>
        <v>Värmevärden AB</v>
      </c>
      <c r="C319" s="45" t="str">
        <f>IF(ISERROR(INDEX('Miljövärden urval för publ'!$A$2:$AD$475,MATCH($A319,'Miljövärden urval för publ'!$U$2:$U$476,0),2)),"",INDEX('Miljövärden urval för publ'!$A$2:$AD$475,MATCH($A319,'Miljövärden urval för publ'!$U$2:$U$476,0),2))</f>
        <v>Avesta</v>
      </c>
      <c r="D319" s="45">
        <f>IF(ISERROR(VLOOKUP($C319,'Miljövärden urval för publ'!$B$2:$H$490,MATCH(D$4,'Miljövärden urval för publ'!$B$2:$H$2,0),FALSE)),"",VLOOKUP($C319,'Miljövärden urval för publ'!$B$2:$H$490,MATCH(D$4,'Miljövärden urval för publ'!$B$2:$H$2,0),FALSE))</f>
        <v>0.20715800000000001</v>
      </c>
      <c r="E319" s="45">
        <f>IF(ISERROR(VLOOKUP($C319,'Miljövärden urval för publ'!$B$2:$H$490,MATCH(E$4,'Miljövärden urval för publ'!$B$2:$H$2,0),FALSE)),"",VLOOKUP($C319,'Miljövärden urval för publ'!$B$2:$H$490,MATCH(E$4,'Miljövärden urval för publ'!$B$2:$H$2,0),FALSE))</f>
        <v>110.80500000000001</v>
      </c>
      <c r="F319" s="45">
        <f>IF(ISERROR(VLOOKUP($C319,'Miljövärden urval för publ'!$B$2:$H$490,MATCH(F$4,'Miljövärden urval för publ'!$B$2:$H$2,0),FALSE)),"",VLOOKUP($C319,'Miljövärden urval för publ'!$B$2:$H$490,MATCH(F$4,'Miljövärden urval för publ'!$B$2:$H$2,0),FALSE))</f>
        <v>6.1834899999999999</v>
      </c>
      <c r="G319" s="45">
        <f>IF(ISERROR(VLOOKUP($C319,'Miljövärden urval för publ'!$B$2:$H$490,MATCH(G$4,'Miljövärden urval för publ'!$B$2:$H$2,0),FALSE)),"",VLOOKUP($C319,'Miljövärden urval för publ'!$B$2:$H$490,MATCH(G$4,'Miljövärden urval för publ'!$B$2:$H$2,0),FALSE))</f>
        <v>5.5468799999999999E-2</v>
      </c>
    </row>
    <row r="320" spans="1:7" x14ac:dyDescent="0.25">
      <c r="A320" s="45">
        <v>317</v>
      </c>
      <c r="B320" s="45" t="str">
        <f>IF(ISERROR(INDEX('Miljövärden urval för publ'!$A$2:$AD$475,MATCH($A320,'Miljövärden urval för publ'!$U$2:$U$476,0),1)),"",INDEX('Miljövärden urval för publ'!$A$2:$AD$475,MATCH($A320,'Miljövärden urval för publ'!$U$2:$U$476,0),1))</f>
        <v>Värmevärden AB</v>
      </c>
      <c r="C320" s="45" t="str">
        <f>IF(ISERROR(INDEX('Miljövärden urval för publ'!$A$2:$AD$475,MATCH($A320,'Miljövärden urval för publ'!$U$2:$U$476,0),2)),"",INDEX('Miljövärden urval för publ'!$A$2:$AD$475,MATCH($A320,'Miljövärden urval för publ'!$U$2:$U$476,0),2))</f>
        <v>Bångbro</v>
      </c>
      <c r="D320" s="45">
        <f>IF(ISERROR(VLOOKUP($C320,'Miljövärden urval för publ'!$B$2:$H$490,MATCH(D$4,'Miljövärden urval för publ'!$B$2:$H$2,0),FALSE)),"",VLOOKUP($C320,'Miljövärden urval för publ'!$B$2:$H$490,MATCH(D$4,'Miljövärden urval för publ'!$B$2:$H$2,0),FALSE))</f>
        <v>0.35715400000000003</v>
      </c>
      <c r="E320" s="45">
        <f>IF(ISERROR(VLOOKUP($C320,'Miljövärden urval för publ'!$B$2:$H$490,MATCH(E$4,'Miljövärden urval för publ'!$B$2:$H$2,0),FALSE)),"",VLOOKUP($C320,'Miljövärden urval för publ'!$B$2:$H$490,MATCH(E$4,'Miljövärden urval för publ'!$B$2:$H$2,0),FALSE))</f>
        <v>30.760999999999999</v>
      </c>
      <c r="F320" s="45">
        <f>IF(ISERROR(VLOOKUP($C320,'Miljövärden urval för publ'!$B$2:$H$490,MATCH(F$4,'Miljövärden urval för publ'!$B$2:$H$2,0),FALSE)),"",VLOOKUP($C320,'Miljövärden urval för publ'!$B$2:$H$490,MATCH(F$4,'Miljövärden urval för publ'!$B$2:$H$2,0),FALSE))</f>
        <v>24.377700000000001</v>
      </c>
      <c r="G320" s="45">
        <f>IF(ISERROR(VLOOKUP($C320,'Miljövärden urval för publ'!$B$2:$H$490,MATCH(G$4,'Miljövärden urval för publ'!$B$2:$H$2,0),FALSE)),"",VLOOKUP($C320,'Miljövärden urval för publ'!$B$2:$H$490,MATCH(G$4,'Miljövärden urval för publ'!$B$2:$H$2,0),FALSE))</f>
        <v>4.0931000000000002E-2</v>
      </c>
    </row>
    <row r="321" spans="1:7" x14ac:dyDescent="0.25">
      <c r="A321" s="45">
        <v>318</v>
      </c>
      <c r="B321" s="45" t="str">
        <f>IF(ISERROR(INDEX('Miljövärden urval för publ'!$A$2:$AD$475,MATCH($A321,'Miljövärden urval för publ'!$U$2:$U$476,0),1)),"",INDEX('Miljövärden urval för publ'!$A$2:$AD$475,MATCH($A321,'Miljövärden urval för publ'!$U$2:$U$476,0),1))</f>
        <v>Värmevärden AB</v>
      </c>
      <c r="C321" s="45" t="str">
        <f>IF(ISERROR(INDEX('Miljövärden urval för publ'!$A$2:$AD$475,MATCH($A321,'Miljövärden urval för publ'!$U$2:$U$476,0),2)),"",INDEX('Miljövärden urval för publ'!$A$2:$AD$475,MATCH($A321,'Miljövärden urval för publ'!$U$2:$U$476,0),2))</f>
        <v>Delsbo</v>
      </c>
      <c r="D321" s="45">
        <f>IF(ISERROR(VLOOKUP($C321,'Miljövärden urval för publ'!$B$2:$H$490,MATCH(D$4,'Miljövärden urval för publ'!$B$2:$H$2,0),FALSE)),"",VLOOKUP($C321,'Miljövärden urval för publ'!$B$2:$H$490,MATCH(D$4,'Miljövärden urval för publ'!$B$2:$H$2,0),FALSE))</f>
        <v>0.16802500000000001</v>
      </c>
      <c r="E321" s="45">
        <f>IF(ISERROR(VLOOKUP($C321,'Miljövärden urval för publ'!$B$2:$H$490,MATCH(E$4,'Miljövärden urval för publ'!$B$2:$H$2,0),FALSE)),"",VLOOKUP($C321,'Miljövärden urval för publ'!$B$2:$H$490,MATCH(E$4,'Miljövärden urval för publ'!$B$2:$H$2,0),FALSE))</f>
        <v>27.8474</v>
      </c>
      <c r="F321" s="45">
        <f>IF(ISERROR(VLOOKUP($C321,'Miljövärden urval för publ'!$B$2:$H$490,MATCH(F$4,'Miljövärden urval för publ'!$B$2:$H$2,0),FALSE)),"",VLOOKUP($C321,'Miljövärden urval för publ'!$B$2:$H$490,MATCH(F$4,'Miljövärden urval för publ'!$B$2:$H$2,0),FALSE))</f>
        <v>8.1757299999999997</v>
      </c>
      <c r="G321" s="45">
        <f>IF(ISERROR(VLOOKUP($C321,'Miljövärden urval för publ'!$B$2:$H$490,MATCH(G$4,'Miljövärden urval för publ'!$B$2:$H$2,0),FALSE)),"",VLOOKUP($C321,'Miljövärden urval för publ'!$B$2:$H$490,MATCH(G$4,'Miljövärden urval för publ'!$B$2:$H$2,0),FALSE))</f>
        <v>5.9494600000000002E-2</v>
      </c>
    </row>
    <row r="322" spans="1:7" x14ac:dyDescent="0.25">
      <c r="A322" s="45">
        <v>319</v>
      </c>
      <c r="B322" s="45" t="str">
        <f>IF(ISERROR(INDEX('Miljövärden urval för publ'!$A$2:$AD$475,MATCH($A322,'Miljövärden urval för publ'!$U$2:$U$476,0),1)),"",INDEX('Miljövärden urval för publ'!$A$2:$AD$475,MATCH($A322,'Miljövärden urval för publ'!$U$2:$U$476,0),1))</f>
        <v>Värmevärden AB</v>
      </c>
      <c r="C322" s="45" t="str">
        <f>IF(ISERROR(INDEX('Miljövärden urval för publ'!$A$2:$AD$475,MATCH($A322,'Miljövärden urval för publ'!$U$2:$U$476,0),2)),"",INDEX('Miljövärden urval för publ'!$A$2:$AD$475,MATCH($A322,'Miljövärden urval för publ'!$U$2:$U$476,0),2))</f>
        <v>Grums</v>
      </c>
      <c r="D322" s="45">
        <f>IF(ISERROR(VLOOKUP($C322,'Miljövärden urval för publ'!$B$2:$H$490,MATCH(D$4,'Miljövärden urval för publ'!$B$2:$H$2,0),FALSE)),"",VLOOKUP($C322,'Miljövärden urval för publ'!$B$2:$H$490,MATCH(D$4,'Miljövärden urval för publ'!$B$2:$H$2,0),FALSE))</f>
        <v>0.120674</v>
      </c>
      <c r="E322" s="45">
        <f>IF(ISERROR(VLOOKUP($C322,'Miljövärden urval för publ'!$B$2:$H$490,MATCH(E$4,'Miljövärden urval för publ'!$B$2:$H$2,0),FALSE)),"",VLOOKUP($C322,'Miljövärden urval för publ'!$B$2:$H$490,MATCH(E$4,'Miljövärden urval för publ'!$B$2:$H$2,0),FALSE))</f>
        <v>28.566700000000001</v>
      </c>
      <c r="F322" s="45">
        <f>IF(ISERROR(VLOOKUP($C322,'Miljövärden urval för publ'!$B$2:$H$490,MATCH(F$4,'Miljövärden urval för publ'!$B$2:$H$2,0),FALSE)),"",VLOOKUP($C322,'Miljövärden urval för publ'!$B$2:$H$490,MATCH(F$4,'Miljövärden urval för publ'!$B$2:$H$2,0),FALSE))</f>
        <v>2.5736400000000001</v>
      </c>
      <c r="G322" s="45">
        <f>IF(ISERROR(VLOOKUP($C322,'Miljövärden urval för publ'!$B$2:$H$490,MATCH(G$4,'Miljövärden urval för publ'!$B$2:$H$2,0),FALSE)),"",VLOOKUP($C322,'Miljövärden urval för publ'!$B$2:$H$490,MATCH(G$4,'Miljövärden urval för publ'!$B$2:$H$2,0),FALSE))</f>
        <v>8.6278400000000005E-2</v>
      </c>
    </row>
    <row r="323" spans="1:7" x14ac:dyDescent="0.25">
      <c r="A323" s="45">
        <v>320</v>
      </c>
      <c r="B323" s="45" t="str">
        <f>IF(ISERROR(INDEX('Miljövärden urval för publ'!$A$2:$AD$475,MATCH($A323,'Miljövärden urval för publ'!$U$2:$U$476,0),1)),"",INDEX('Miljövärden urval för publ'!$A$2:$AD$475,MATCH($A323,'Miljövärden urval för publ'!$U$2:$U$476,0),1))</f>
        <v>Värmevärden AB</v>
      </c>
      <c r="C323" s="45" t="str">
        <f>IF(ISERROR(INDEX('Miljövärden urval för publ'!$A$2:$AD$475,MATCH($A323,'Miljövärden urval för publ'!$U$2:$U$476,0),2)),"",INDEX('Miljövärden urval för publ'!$A$2:$AD$475,MATCH($A323,'Miljövärden urval för publ'!$U$2:$U$476,0),2))</f>
        <v>Grythyttan</v>
      </c>
      <c r="D323" s="45">
        <f>IF(ISERROR(VLOOKUP($C323,'Miljövärden urval för publ'!$B$2:$H$490,MATCH(D$4,'Miljövärden urval för publ'!$B$2:$H$2,0),FALSE)),"",VLOOKUP($C323,'Miljövärden urval för publ'!$B$2:$H$490,MATCH(D$4,'Miljövärden urval för publ'!$B$2:$H$2,0),FALSE))</f>
        <v>0.178842</v>
      </c>
      <c r="E323" s="45">
        <f>IF(ISERROR(VLOOKUP($C323,'Miljövärden urval för publ'!$B$2:$H$490,MATCH(E$4,'Miljövärden urval för publ'!$B$2:$H$2,0),FALSE)),"",VLOOKUP($C323,'Miljövärden urval för publ'!$B$2:$H$490,MATCH(E$4,'Miljövärden urval för publ'!$B$2:$H$2,0),FALSE))</f>
        <v>17.4998</v>
      </c>
      <c r="F323" s="45">
        <f>IF(ISERROR(VLOOKUP($C323,'Miljövärden urval för publ'!$B$2:$H$490,MATCH(F$4,'Miljövärden urval för publ'!$B$2:$H$2,0),FALSE)),"",VLOOKUP($C323,'Miljövärden urval för publ'!$B$2:$H$490,MATCH(F$4,'Miljövärden urval för publ'!$B$2:$H$2,0),FALSE))</f>
        <v>14.508599999999999</v>
      </c>
      <c r="G323" s="45">
        <f>IF(ISERROR(VLOOKUP($C323,'Miljövärden urval för publ'!$B$2:$H$490,MATCH(G$4,'Miljövärden urval för publ'!$B$2:$H$2,0),FALSE)),"",VLOOKUP($C323,'Miljövärden urval för publ'!$B$2:$H$490,MATCH(G$4,'Miljövärden urval för publ'!$B$2:$H$2,0),FALSE))</f>
        <v>2.25366E-2</v>
      </c>
    </row>
    <row r="324" spans="1:7" x14ac:dyDescent="0.25">
      <c r="A324" s="45">
        <v>321</v>
      </c>
      <c r="B324" s="45" t="str">
        <f>IF(ISERROR(INDEX('Miljövärden urval för publ'!$A$2:$AD$475,MATCH($A324,'Miljövärden urval för publ'!$U$2:$U$476,0),1)),"",INDEX('Miljövärden urval för publ'!$A$2:$AD$475,MATCH($A324,'Miljövärden urval för publ'!$U$2:$U$476,0),1))</f>
        <v>Värmevärden AB</v>
      </c>
      <c r="C324" s="45" t="str">
        <f>IF(ISERROR(INDEX('Miljövärden urval för publ'!$A$2:$AD$475,MATCH($A324,'Miljövärden urval för publ'!$U$2:$U$476,0),2)),"",INDEX('Miljövärden urval för publ'!$A$2:$AD$475,MATCH($A324,'Miljövärden urval för publ'!$U$2:$U$476,0),2))</f>
        <v>Gullspång</v>
      </c>
      <c r="D324" s="45">
        <f>IF(ISERROR(VLOOKUP($C324,'Miljövärden urval för publ'!$B$2:$H$490,MATCH(D$4,'Miljövärden urval för publ'!$B$2:$H$2,0),FALSE)),"",VLOOKUP($C324,'Miljövärden urval för publ'!$B$2:$H$490,MATCH(D$4,'Miljövärden urval för publ'!$B$2:$H$2,0),FALSE))</f>
        <v>0.29550700000000002</v>
      </c>
      <c r="E324" s="45">
        <f>IF(ISERROR(VLOOKUP($C324,'Miljövärden urval för publ'!$B$2:$H$490,MATCH(E$4,'Miljövärden urval för publ'!$B$2:$H$2,0),FALSE)),"",VLOOKUP($C324,'Miljövärden urval för publ'!$B$2:$H$490,MATCH(E$4,'Miljövärden urval för publ'!$B$2:$H$2,0),FALSE))</f>
        <v>38.1663</v>
      </c>
      <c r="F324" s="45">
        <f>IF(ISERROR(VLOOKUP($C324,'Miljövärden urval för publ'!$B$2:$H$490,MATCH(F$4,'Miljövärden urval för publ'!$B$2:$H$2,0),FALSE)),"",VLOOKUP($C324,'Miljövärden urval för publ'!$B$2:$H$490,MATCH(F$4,'Miljövärden urval för publ'!$B$2:$H$2,0),FALSE))</f>
        <v>16.737400000000001</v>
      </c>
      <c r="G324" s="45">
        <f>IF(ISERROR(VLOOKUP($C324,'Miljövärden urval för publ'!$B$2:$H$490,MATCH(G$4,'Miljövärden urval för publ'!$B$2:$H$2,0),FALSE)),"",VLOOKUP($C324,'Miljövärden urval för publ'!$B$2:$H$490,MATCH(G$4,'Miljövärden urval för publ'!$B$2:$H$2,0),FALSE))</f>
        <v>9.5615099999999995E-2</v>
      </c>
    </row>
    <row r="325" spans="1:7" x14ac:dyDescent="0.25">
      <c r="A325" s="45">
        <v>322</v>
      </c>
      <c r="B325" s="45" t="str">
        <f>IF(ISERROR(INDEX('Miljövärden urval för publ'!$A$2:$AD$475,MATCH($A325,'Miljövärden urval för publ'!$U$2:$U$476,0),1)),"",INDEX('Miljövärden urval för publ'!$A$2:$AD$475,MATCH($A325,'Miljövärden urval för publ'!$U$2:$U$476,0),1))</f>
        <v>Värmevärden AB</v>
      </c>
      <c r="C325" s="45" t="str">
        <f>IF(ISERROR(INDEX('Miljövärden urval för publ'!$A$2:$AD$475,MATCH($A325,'Miljövärden urval för publ'!$U$2:$U$476,0),2)),"",INDEX('Miljövärden urval för publ'!$A$2:$AD$475,MATCH($A325,'Miljövärden urval för publ'!$U$2:$U$476,0),2))</f>
        <v>Hofors(Värmevärden)</v>
      </c>
      <c r="D325" s="45">
        <f>IF(ISERROR(VLOOKUP($C325,'Miljövärden urval för publ'!$B$2:$H$490,MATCH(D$4,'Miljövärden urval för publ'!$B$2:$H$2,0),FALSE)),"",VLOOKUP($C325,'Miljövärden urval för publ'!$B$2:$H$490,MATCH(D$4,'Miljövärden urval för publ'!$B$2:$H$2,0),FALSE))</f>
        <v>0.21834000000000001</v>
      </c>
      <c r="E325" s="45">
        <f>IF(ISERROR(VLOOKUP($C325,'Miljövärden urval för publ'!$B$2:$H$490,MATCH(E$4,'Miljövärden urval för publ'!$B$2:$H$2,0),FALSE)),"",VLOOKUP($C325,'Miljövärden urval för publ'!$B$2:$H$490,MATCH(E$4,'Miljövärden urval för publ'!$B$2:$H$2,0),FALSE))</f>
        <v>7.9343899999999996</v>
      </c>
      <c r="F325" s="45">
        <f>IF(ISERROR(VLOOKUP($C325,'Miljövärden urval för publ'!$B$2:$H$490,MATCH(F$4,'Miljövärden urval för publ'!$B$2:$H$2,0),FALSE)),"",VLOOKUP($C325,'Miljövärden urval för publ'!$B$2:$H$490,MATCH(F$4,'Miljövärden urval för publ'!$B$2:$H$2,0),FALSE))</f>
        <v>6.1105299999999998</v>
      </c>
      <c r="G325" s="45">
        <f>IF(ISERROR(VLOOKUP($C325,'Miljövärden urval för publ'!$B$2:$H$490,MATCH(G$4,'Miljövärden urval för publ'!$B$2:$H$2,0),FALSE)),"",VLOOKUP($C325,'Miljövärden urval för publ'!$B$2:$H$490,MATCH(G$4,'Miljövärden urval för publ'!$B$2:$H$2,0),FALSE))</f>
        <v>1.5796199999999999E-3</v>
      </c>
    </row>
    <row r="326" spans="1:7" x14ac:dyDescent="0.25">
      <c r="A326" s="45">
        <v>323</v>
      </c>
      <c r="B326" s="45" t="str">
        <f>IF(ISERROR(INDEX('Miljövärden urval för publ'!$A$2:$AD$475,MATCH($A326,'Miljövärden urval för publ'!$U$2:$U$476,0),1)),"",INDEX('Miljövärden urval för publ'!$A$2:$AD$475,MATCH($A326,'Miljövärden urval för publ'!$U$2:$U$476,0),1))</f>
        <v>Värmevärden AB</v>
      </c>
      <c r="C326" s="45" t="str">
        <f>IF(ISERROR(INDEX('Miljövärden urval för publ'!$A$2:$AD$475,MATCH($A326,'Miljövärden urval för publ'!$U$2:$U$476,0),2)),"",INDEX('Miljövärden urval för publ'!$A$2:$AD$475,MATCH($A326,'Miljövärden urval för publ'!$U$2:$U$476,0),2))</f>
        <v>Hudiksvall</v>
      </c>
      <c r="D326" s="45">
        <f>IF(ISERROR(VLOOKUP($C326,'Miljövärden urval för publ'!$B$2:$H$490,MATCH(D$4,'Miljövärden urval för publ'!$B$2:$H$2,0),FALSE)),"",VLOOKUP($C326,'Miljövärden urval för publ'!$B$2:$H$490,MATCH(D$4,'Miljövärden urval för publ'!$B$2:$H$2,0),FALSE))</f>
        <v>0.13606099999999999</v>
      </c>
      <c r="E326" s="45">
        <f>IF(ISERROR(VLOOKUP($C326,'Miljövärden urval för publ'!$B$2:$H$490,MATCH(E$4,'Miljövärden urval för publ'!$B$2:$H$2,0),FALSE)),"",VLOOKUP($C326,'Miljövärden urval för publ'!$B$2:$H$490,MATCH(E$4,'Miljövärden urval för publ'!$B$2:$H$2,0),FALSE))</f>
        <v>11.9925</v>
      </c>
      <c r="F326" s="45">
        <f>IF(ISERROR(VLOOKUP($C326,'Miljövärden urval för publ'!$B$2:$H$490,MATCH(F$4,'Miljövärden urval för publ'!$B$2:$H$2,0),FALSE)),"",VLOOKUP($C326,'Miljövärden urval för publ'!$B$2:$H$490,MATCH(F$4,'Miljövärden urval för publ'!$B$2:$H$2,0),FALSE))</f>
        <v>6.2631199999999998</v>
      </c>
      <c r="G326" s="45">
        <f>IF(ISERROR(VLOOKUP($C326,'Miljövärden urval för publ'!$B$2:$H$490,MATCH(G$4,'Miljövärden urval för publ'!$B$2:$H$2,0),FALSE)),"",VLOOKUP($C326,'Miljövärden urval för publ'!$B$2:$H$490,MATCH(G$4,'Miljövärden urval för publ'!$B$2:$H$2,0),FALSE))</f>
        <v>1.46962E-2</v>
      </c>
    </row>
    <row r="327" spans="1:7" x14ac:dyDescent="0.25">
      <c r="A327" s="45">
        <v>324</v>
      </c>
      <c r="B327" s="45" t="str">
        <f>IF(ISERROR(INDEX('Miljövärden urval för publ'!$A$2:$AD$475,MATCH($A327,'Miljövärden urval för publ'!$U$2:$U$476,0),1)),"",INDEX('Miljövärden urval för publ'!$A$2:$AD$475,MATCH($A327,'Miljövärden urval för publ'!$U$2:$U$476,0),1))</f>
        <v>Värmevärden AB</v>
      </c>
      <c r="C327" s="45" t="str">
        <f>IF(ISERROR(INDEX('Miljövärden urval för publ'!$A$2:$AD$475,MATCH($A327,'Miljövärden urval för publ'!$U$2:$U$476,0),2)),"",INDEX('Miljövärden urval för publ'!$A$2:$AD$475,MATCH($A327,'Miljövärden urval för publ'!$U$2:$U$476,0),2))</f>
        <v>Hällefors</v>
      </c>
      <c r="D327" s="45">
        <f>IF(ISERROR(VLOOKUP($C327,'Miljövärden urval för publ'!$B$2:$H$490,MATCH(D$4,'Miljövärden urval för publ'!$B$2:$H$2,0),FALSE)),"",VLOOKUP($C327,'Miljövärden urval för publ'!$B$2:$H$490,MATCH(D$4,'Miljövärden urval för publ'!$B$2:$H$2,0),FALSE))</f>
        <v>0.104132</v>
      </c>
      <c r="E327" s="45">
        <f>IF(ISERROR(VLOOKUP($C327,'Miljövärden urval för publ'!$B$2:$H$490,MATCH(E$4,'Miljövärden urval för publ'!$B$2:$H$2,0),FALSE)),"",VLOOKUP($C327,'Miljövärden urval för publ'!$B$2:$H$490,MATCH(E$4,'Miljövärden urval för publ'!$B$2:$H$2,0),FALSE))</f>
        <v>15.555300000000001</v>
      </c>
      <c r="F327" s="45">
        <f>IF(ISERROR(VLOOKUP($C327,'Miljövärden urval för publ'!$B$2:$H$490,MATCH(F$4,'Miljövärden urval för publ'!$B$2:$H$2,0),FALSE)),"",VLOOKUP($C327,'Miljövärden urval för publ'!$B$2:$H$490,MATCH(F$4,'Miljövärden urval för publ'!$B$2:$H$2,0),FALSE))</f>
        <v>7.1776400000000002</v>
      </c>
      <c r="G327" s="45">
        <f>IF(ISERROR(VLOOKUP($C327,'Miljövärden urval för publ'!$B$2:$H$490,MATCH(G$4,'Miljövärden urval för publ'!$B$2:$H$2,0),FALSE)),"",VLOOKUP($C327,'Miljövärden urval för publ'!$B$2:$H$490,MATCH(G$4,'Miljövärden urval för publ'!$B$2:$H$2,0),FALSE))</f>
        <v>1.9729699999999999E-2</v>
      </c>
    </row>
    <row r="328" spans="1:7" x14ac:dyDescent="0.25">
      <c r="A328" s="45">
        <v>325</v>
      </c>
      <c r="B328" s="45" t="str">
        <f>IF(ISERROR(INDEX('Miljövärden urval för publ'!$A$2:$AD$475,MATCH($A328,'Miljövärden urval för publ'!$U$2:$U$476,0),1)),"",INDEX('Miljövärden urval för publ'!$A$2:$AD$475,MATCH($A328,'Miljövärden urval för publ'!$U$2:$U$476,0),1))</f>
        <v>Värmevärden AB</v>
      </c>
      <c r="C328" s="45" t="str">
        <f>IF(ISERROR(INDEX('Miljövärden urval för publ'!$A$2:$AD$475,MATCH($A328,'Miljövärden urval för publ'!$U$2:$U$476,0),2)),"",INDEX('Miljövärden urval för publ'!$A$2:$AD$475,MATCH($A328,'Miljövärden urval för publ'!$U$2:$U$476,0),2))</f>
        <v>Iggesund</v>
      </c>
      <c r="D328" s="45">
        <f>IF(ISERROR(VLOOKUP($C328,'Miljövärden urval för publ'!$B$2:$H$490,MATCH(D$4,'Miljövärden urval för publ'!$B$2:$H$2,0),FALSE)),"",VLOOKUP($C328,'Miljövärden urval för publ'!$B$2:$H$490,MATCH(D$4,'Miljövärden urval för publ'!$B$2:$H$2,0),FALSE))</f>
        <v>0.37351299999999998</v>
      </c>
      <c r="E328" s="45">
        <f>IF(ISERROR(VLOOKUP($C328,'Miljövärden urval för publ'!$B$2:$H$490,MATCH(E$4,'Miljövärden urval för publ'!$B$2:$H$2,0),FALSE)),"",VLOOKUP($C328,'Miljövärden urval för publ'!$B$2:$H$490,MATCH(E$4,'Miljövärden urval för publ'!$B$2:$H$2,0),FALSE))</f>
        <v>91.528400000000005</v>
      </c>
      <c r="F328" s="45">
        <f>IF(ISERROR(VLOOKUP($C328,'Miljövärden urval för publ'!$B$2:$H$490,MATCH(F$4,'Miljövärden urval för publ'!$B$2:$H$2,0),FALSE)),"",VLOOKUP($C328,'Miljövärden urval för publ'!$B$2:$H$490,MATCH(F$4,'Miljövärden urval för publ'!$B$2:$H$2,0),FALSE))</f>
        <v>7.0426000000000002</v>
      </c>
      <c r="G328" s="45">
        <f>IF(ISERROR(VLOOKUP($C328,'Miljövärden urval för publ'!$B$2:$H$490,MATCH(G$4,'Miljövärden urval för publ'!$B$2:$H$2,0),FALSE)),"",VLOOKUP($C328,'Miljövärden urval för publ'!$B$2:$H$490,MATCH(G$4,'Miljövärden urval för publ'!$B$2:$H$2,0),FALSE))</f>
        <v>0.27269700000000002</v>
      </c>
    </row>
    <row r="329" spans="1:7" x14ac:dyDescent="0.25">
      <c r="A329" s="45">
        <v>326</v>
      </c>
      <c r="B329" s="45" t="str">
        <f>IF(ISERROR(INDEX('Miljövärden urval för publ'!$A$2:$AD$475,MATCH($A329,'Miljövärden urval för publ'!$U$2:$U$476,0),1)),"",INDEX('Miljövärden urval för publ'!$A$2:$AD$475,MATCH($A329,'Miljövärden urval för publ'!$U$2:$U$476,0),1))</f>
        <v>Värmevärden AB</v>
      </c>
      <c r="C329" s="45" t="str">
        <f>IF(ISERROR(INDEX('Miljövärden urval för publ'!$A$2:$AD$475,MATCH($A329,'Miljövärden urval för publ'!$U$2:$U$476,0),2)),"",INDEX('Miljövärden urval för publ'!$A$2:$AD$475,MATCH($A329,'Miljövärden urval för publ'!$U$2:$U$476,0),2))</f>
        <v>Kopparberg</v>
      </c>
      <c r="D329" s="45">
        <f>IF(ISERROR(VLOOKUP($C329,'Miljövärden urval för publ'!$B$2:$H$490,MATCH(D$4,'Miljövärden urval för publ'!$B$2:$H$2,0),FALSE)),"",VLOOKUP($C329,'Miljövärden urval för publ'!$B$2:$H$490,MATCH(D$4,'Miljövärden urval för publ'!$B$2:$H$2,0),FALSE))</f>
        <v>0.126779</v>
      </c>
      <c r="E329" s="45">
        <f>IF(ISERROR(VLOOKUP($C329,'Miljövärden urval för publ'!$B$2:$H$490,MATCH(E$4,'Miljövärden urval för publ'!$B$2:$H$2,0),FALSE)),"",VLOOKUP($C329,'Miljövärden urval för publ'!$B$2:$H$490,MATCH(E$4,'Miljövärden urval för publ'!$B$2:$H$2,0),FALSE))</f>
        <v>19.9496</v>
      </c>
      <c r="F329" s="45">
        <f>IF(ISERROR(VLOOKUP($C329,'Miljövärden urval för publ'!$B$2:$H$490,MATCH(F$4,'Miljövärden urval för publ'!$B$2:$H$2,0),FALSE)),"",VLOOKUP($C329,'Miljövärden urval för publ'!$B$2:$H$490,MATCH(F$4,'Miljövärden urval för publ'!$B$2:$H$2,0),FALSE))</f>
        <v>10.0284</v>
      </c>
      <c r="G329" s="45">
        <f>IF(ISERROR(VLOOKUP($C329,'Miljövärden urval för publ'!$B$2:$H$490,MATCH(G$4,'Miljövärden urval för publ'!$B$2:$H$2,0),FALSE)),"",VLOOKUP($C329,'Miljövärden urval för publ'!$B$2:$H$490,MATCH(G$4,'Miljövärden urval för publ'!$B$2:$H$2,0),FALSE))</f>
        <v>2.0321800000000001E-2</v>
      </c>
    </row>
    <row r="330" spans="1:7" x14ac:dyDescent="0.25">
      <c r="A330" s="45">
        <v>327</v>
      </c>
      <c r="B330" s="45" t="str">
        <f>IF(ISERROR(INDEX('Miljövärden urval för publ'!$A$2:$AD$475,MATCH($A330,'Miljövärden urval för publ'!$U$2:$U$476,0),1)),"",INDEX('Miljövärden urval för publ'!$A$2:$AD$475,MATCH($A330,'Miljövärden urval för publ'!$U$2:$U$476,0),1))</f>
        <v>Värmevärden AB</v>
      </c>
      <c r="C330" s="45" t="str">
        <f>IF(ISERROR(INDEX('Miljövärden urval för publ'!$A$2:$AD$475,MATCH($A330,'Miljövärden urval för publ'!$U$2:$U$476,0),2)),"",INDEX('Miljövärden urval för publ'!$A$2:$AD$475,MATCH($A330,'Miljövärden urval för publ'!$U$2:$U$476,0),2))</f>
        <v>Kristinehamn(Värmevärden)</v>
      </c>
      <c r="D330" s="45">
        <f>IF(ISERROR(VLOOKUP($C330,'Miljövärden urval för publ'!$B$2:$H$490,MATCH(D$4,'Miljövärden urval för publ'!$B$2:$H$2,0),FALSE)),"",VLOOKUP($C330,'Miljövärden urval för publ'!$B$2:$H$490,MATCH(D$4,'Miljövärden urval för publ'!$B$2:$H$2,0),FALSE))</f>
        <v>9.3397499999999994E-2</v>
      </c>
      <c r="E330" s="45">
        <f>IF(ISERROR(VLOOKUP($C330,'Miljövärden urval för publ'!$B$2:$H$490,MATCH(E$4,'Miljövärden urval för publ'!$B$2:$H$2,0),FALSE)),"",VLOOKUP($C330,'Miljövärden urval för publ'!$B$2:$H$490,MATCH(E$4,'Miljövärden urval för publ'!$B$2:$H$2,0),FALSE))</f>
        <v>12.972799999999999</v>
      </c>
      <c r="F330" s="45">
        <f>IF(ISERROR(VLOOKUP($C330,'Miljövärden urval för publ'!$B$2:$H$490,MATCH(F$4,'Miljövärden urval för publ'!$B$2:$H$2,0),FALSE)),"",VLOOKUP($C330,'Miljövärden urval för publ'!$B$2:$H$490,MATCH(F$4,'Miljövärden urval för publ'!$B$2:$H$2,0),FALSE))</f>
        <v>6.6872100000000003</v>
      </c>
      <c r="G330" s="45">
        <f>IF(ISERROR(VLOOKUP($C330,'Miljövärden urval för publ'!$B$2:$H$490,MATCH(G$4,'Miljövärden urval för publ'!$B$2:$H$2,0),FALSE)),"",VLOOKUP($C330,'Miljövärden urval för publ'!$B$2:$H$490,MATCH(G$4,'Miljövärden urval för publ'!$B$2:$H$2,0),FALSE))</f>
        <v>1.5202800000000001E-2</v>
      </c>
    </row>
    <row r="331" spans="1:7" x14ac:dyDescent="0.25">
      <c r="A331" s="45">
        <v>328</v>
      </c>
      <c r="B331" s="45" t="str">
        <f>IF(ISERROR(INDEX('Miljövärden urval för publ'!$A$2:$AD$475,MATCH($A331,'Miljövärden urval för publ'!$U$2:$U$476,0),1)),"",INDEX('Miljövärden urval för publ'!$A$2:$AD$475,MATCH($A331,'Miljövärden urval för publ'!$U$2:$U$476,0),1))</f>
        <v>Värmevärden AB</v>
      </c>
      <c r="C331" s="45" t="str">
        <f>IF(ISERROR(INDEX('Miljövärden urval för publ'!$A$2:$AD$475,MATCH($A331,'Miljövärden urval för publ'!$U$2:$U$476,0),2)),"",INDEX('Miljövärden urval för publ'!$A$2:$AD$475,MATCH($A331,'Miljövärden urval för publ'!$U$2:$U$476,0),2))</f>
        <v>Nynäshamn</v>
      </c>
      <c r="D331" s="45">
        <f>IF(ISERROR(VLOOKUP($C331,'Miljövärden urval för publ'!$B$2:$H$490,MATCH(D$4,'Miljövärden urval för publ'!$B$2:$H$2,0),FALSE)),"",VLOOKUP($C331,'Miljövärden urval för publ'!$B$2:$H$490,MATCH(D$4,'Miljövärden urval för publ'!$B$2:$H$2,0),FALSE))</f>
        <v>0.100996</v>
      </c>
      <c r="E331" s="45">
        <f>IF(ISERROR(VLOOKUP($C331,'Miljövärden urval för publ'!$B$2:$H$490,MATCH(E$4,'Miljövärden urval för publ'!$B$2:$H$2,0),FALSE)),"",VLOOKUP($C331,'Miljövärden urval för publ'!$B$2:$H$490,MATCH(E$4,'Miljövärden urval för publ'!$B$2:$H$2,0),FALSE))</f>
        <v>12.2234</v>
      </c>
      <c r="F331" s="45">
        <f>IF(ISERROR(VLOOKUP($C331,'Miljövärden urval för publ'!$B$2:$H$490,MATCH(F$4,'Miljövärden urval för publ'!$B$2:$H$2,0),FALSE)),"",VLOOKUP($C331,'Miljövärden urval för publ'!$B$2:$H$490,MATCH(F$4,'Miljövärden urval för publ'!$B$2:$H$2,0),FALSE))</f>
        <v>1.4524600000000001</v>
      </c>
      <c r="G331" s="45">
        <f>IF(ISERROR(VLOOKUP($C331,'Miljövärden urval för publ'!$B$2:$H$490,MATCH(G$4,'Miljövärden urval för publ'!$B$2:$H$2,0),FALSE)),"",VLOOKUP($C331,'Miljövärden urval för publ'!$B$2:$H$490,MATCH(G$4,'Miljövärden urval för publ'!$B$2:$H$2,0),FALSE))</f>
        <v>2.91691E-2</v>
      </c>
    </row>
    <row r="332" spans="1:7" x14ac:dyDescent="0.25">
      <c r="A332" s="45">
        <v>329</v>
      </c>
      <c r="B332" s="45" t="str">
        <f>IF(ISERROR(INDEX('Miljövärden urval för publ'!$A$2:$AD$475,MATCH($A332,'Miljövärden urval för publ'!$U$2:$U$476,0),1)),"",INDEX('Miljövärden urval för publ'!$A$2:$AD$475,MATCH($A332,'Miljövärden urval för publ'!$U$2:$U$476,0),1))</f>
        <v>Värmevärden AB</v>
      </c>
      <c r="C332" s="45" t="str">
        <f>IF(ISERROR(INDEX('Miljövärden urval för publ'!$A$2:$AD$475,MATCH($A332,'Miljövärden urval för publ'!$U$2:$U$476,0),2)),"",INDEX('Miljövärden urval för publ'!$A$2:$AD$475,MATCH($A332,'Miljövärden urval för publ'!$U$2:$U$476,0),2))</f>
        <v>Näsviken</v>
      </c>
      <c r="D332" s="45">
        <f>IF(ISERROR(VLOOKUP($C332,'Miljövärden urval för publ'!$B$2:$H$490,MATCH(D$4,'Miljövärden urval för publ'!$B$2:$H$2,0),FALSE)),"",VLOOKUP($C332,'Miljövärden urval för publ'!$B$2:$H$490,MATCH(D$4,'Miljövärden urval för publ'!$B$2:$H$2,0),FALSE))</f>
        <v>0.276391</v>
      </c>
      <c r="E332" s="45">
        <f>IF(ISERROR(VLOOKUP($C332,'Miljövärden urval för publ'!$B$2:$H$490,MATCH(E$4,'Miljövärden urval för publ'!$B$2:$H$2,0),FALSE)),"",VLOOKUP($C332,'Miljövärden urval för publ'!$B$2:$H$490,MATCH(E$4,'Miljövärden urval för publ'!$B$2:$H$2,0),FALSE))</f>
        <v>30.198499999999999</v>
      </c>
      <c r="F332" s="45">
        <f>IF(ISERROR(VLOOKUP($C332,'Miljövärden urval för publ'!$B$2:$H$490,MATCH(F$4,'Miljövärden urval för publ'!$B$2:$H$2,0),FALSE)),"",VLOOKUP($C332,'Miljövärden urval för publ'!$B$2:$H$490,MATCH(F$4,'Miljövärden urval för publ'!$B$2:$H$2,0),FALSE))</f>
        <v>16.9542</v>
      </c>
      <c r="G332" s="45">
        <f>IF(ISERROR(VLOOKUP($C332,'Miljövärden urval för publ'!$B$2:$H$490,MATCH(G$4,'Miljövärden urval för publ'!$B$2:$H$2,0),FALSE)),"",VLOOKUP($C332,'Miljövärden urval för publ'!$B$2:$H$490,MATCH(G$4,'Miljövärden urval för publ'!$B$2:$H$2,0),FALSE))</f>
        <v>6.8246799999999996E-2</v>
      </c>
    </row>
    <row r="333" spans="1:7" x14ac:dyDescent="0.25">
      <c r="A333" s="45">
        <v>330</v>
      </c>
      <c r="B333" s="45" t="str">
        <f>IF(ISERROR(INDEX('Miljövärden urval för publ'!$A$2:$AD$475,MATCH($A333,'Miljövärden urval för publ'!$U$2:$U$476,0),1)),"",INDEX('Miljövärden urval för publ'!$A$2:$AD$475,MATCH($A333,'Miljövärden urval för publ'!$U$2:$U$476,0),1))</f>
        <v>Värmevärden AB</v>
      </c>
      <c r="C333" s="45" t="str">
        <f>IF(ISERROR(INDEX('Miljövärden urval för publ'!$A$2:$AD$475,MATCH($A333,'Miljövärden urval för publ'!$U$2:$U$476,0),2)),"",INDEX('Miljövärden urval för publ'!$A$2:$AD$475,MATCH($A333,'Miljövärden urval för publ'!$U$2:$U$476,0),2))</f>
        <v>Stöllet</v>
      </c>
      <c r="D333" s="45">
        <f>IF(ISERROR(VLOOKUP($C333,'Miljövärden urval för publ'!$B$2:$H$490,MATCH(D$4,'Miljövärden urval för publ'!$B$2:$H$2,0),FALSE)),"",VLOOKUP($C333,'Miljövärden urval för publ'!$B$2:$H$490,MATCH(D$4,'Miljövärden urval för publ'!$B$2:$H$2,0),FALSE))</f>
        <v>0.225272</v>
      </c>
      <c r="E333" s="45">
        <f>IF(ISERROR(VLOOKUP($C333,'Miljövärden urval för publ'!$B$2:$H$490,MATCH(E$4,'Miljövärden urval för publ'!$B$2:$H$2,0),FALSE)),"",VLOOKUP($C333,'Miljövärden urval för publ'!$B$2:$H$490,MATCH(E$4,'Miljövärden urval för publ'!$B$2:$H$2,0),FALSE))</f>
        <v>10.4863</v>
      </c>
      <c r="F333" s="45">
        <f>IF(ISERROR(VLOOKUP($C333,'Miljövärden urval för publ'!$B$2:$H$490,MATCH(F$4,'Miljövärden urval för publ'!$B$2:$H$2,0),FALSE)),"",VLOOKUP($C333,'Miljövärden urval för publ'!$B$2:$H$490,MATCH(F$4,'Miljövärden urval för publ'!$B$2:$H$2,0),FALSE))</f>
        <v>18.296800000000001</v>
      </c>
      <c r="G333" s="45">
        <f>IF(ISERROR(VLOOKUP($C333,'Miljövärden urval för publ'!$B$2:$H$490,MATCH(G$4,'Miljövärden urval för publ'!$B$2:$H$2,0),FALSE)),"",VLOOKUP($C333,'Miljövärden urval för publ'!$B$2:$H$490,MATCH(G$4,'Miljövärden urval för publ'!$B$2:$H$2,0),FALSE))</f>
        <v>6.1961999999999998E-3</v>
      </c>
    </row>
    <row r="334" spans="1:7" x14ac:dyDescent="0.25">
      <c r="A334" s="45">
        <v>331</v>
      </c>
      <c r="B334" s="45" t="str">
        <f>IF(ISERROR(INDEX('Miljövärden urval för publ'!$A$2:$AD$475,MATCH($A334,'Miljövärden urval för publ'!$U$2:$U$476,0),1)),"",INDEX('Miljövärden urval för publ'!$A$2:$AD$475,MATCH($A334,'Miljövärden urval för publ'!$U$2:$U$476,0),1))</f>
        <v>Värmevärden AB</v>
      </c>
      <c r="C334" s="45" t="str">
        <f>IF(ISERROR(INDEX('Miljövärden urval för publ'!$A$2:$AD$475,MATCH($A334,'Miljövärden urval för publ'!$U$2:$U$476,0),2)),"",INDEX('Miljövärden urval för publ'!$A$2:$AD$475,MATCH($A334,'Miljövärden urval för publ'!$U$2:$U$476,0),2))</f>
        <v xml:space="preserve">Säffle </v>
      </c>
      <c r="D334" s="45">
        <f>IF(ISERROR(VLOOKUP($C334,'Miljövärden urval för publ'!$B$2:$H$490,MATCH(D$4,'Miljövärden urval för publ'!$B$2:$H$2,0),FALSE)),"",VLOOKUP($C334,'Miljövärden urval för publ'!$B$2:$H$490,MATCH(D$4,'Miljövärden urval för publ'!$B$2:$H$2,0),FALSE))</f>
        <v>9.5001100000000005E-2</v>
      </c>
      <c r="E334" s="45">
        <f>IF(ISERROR(VLOOKUP($C334,'Miljövärden urval för publ'!$B$2:$H$490,MATCH(E$4,'Miljövärden urval för publ'!$B$2:$H$2,0),FALSE)),"",VLOOKUP($C334,'Miljövärden urval för publ'!$B$2:$H$490,MATCH(E$4,'Miljövärden urval för publ'!$B$2:$H$2,0),FALSE))</f>
        <v>5.8539700000000003</v>
      </c>
      <c r="F334" s="45">
        <f>IF(ISERROR(VLOOKUP($C334,'Miljövärden urval för publ'!$B$2:$H$490,MATCH(F$4,'Miljövärden urval för publ'!$B$2:$H$2,0),FALSE)),"",VLOOKUP($C334,'Miljövärden urval för publ'!$B$2:$H$490,MATCH(F$4,'Miljövärden urval för publ'!$B$2:$H$2,0),FALSE))</f>
        <v>7.1760599999999997</v>
      </c>
      <c r="G334" s="45">
        <f>IF(ISERROR(VLOOKUP($C334,'Miljövärden urval för publ'!$B$2:$H$490,MATCH(G$4,'Miljövärden urval för publ'!$B$2:$H$2,0),FALSE)),"",VLOOKUP($C334,'Miljövärden urval för publ'!$B$2:$H$490,MATCH(G$4,'Miljövärden urval för publ'!$B$2:$H$2,0),FALSE))</f>
        <v>8.72561E-3</v>
      </c>
    </row>
    <row r="335" spans="1:7" x14ac:dyDescent="0.25">
      <c r="A335" s="45">
        <v>332</v>
      </c>
      <c r="B335" s="45" t="str">
        <f>IF(ISERROR(INDEX('Miljövärden urval för publ'!$A$2:$AD$475,MATCH($A335,'Miljövärden urval för publ'!$U$2:$U$476,0),1)),"",INDEX('Miljövärden urval för publ'!$A$2:$AD$475,MATCH($A335,'Miljövärden urval för publ'!$U$2:$U$476,0),1))</f>
        <v>Värmevärden AB</v>
      </c>
      <c r="C335" s="45" t="str">
        <f>IF(ISERROR(INDEX('Miljövärden urval för publ'!$A$2:$AD$475,MATCH($A335,'Miljövärden urval för publ'!$U$2:$U$476,0),2)),"",INDEX('Miljövärden urval för publ'!$A$2:$AD$475,MATCH($A335,'Miljövärden urval för publ'!$U$2:$U$476,0),2))</f>
        <v>Sörforsa</v>
      </c>
      <c r="D335" s="45">
        <f>IF(ISERROR(VLOOKUP($C335,'Miljövärden urval för publ'!$B$2:$H$490,MATCH(D$4,'Miljövärden urval för publ'!$B$2:$H$2,0),FALSE)),"",VLOOKUP($C335,'Miljövärden urval för publ'!$B$2:$H$490,MATCH(D$4,'Miljövärden urval för publ'!$B$2:$H$2,0),FALSE))</f>
        <v>0.13034899999999999</v>
      </c>
      <c r="E335" s="45">
        <f>IF(ISERROR(VLOOKUP($C335,'Miljövärden urval för publ'!$B$2:$H$490,MATCH(E$4,'Miljövärden urval för publ'!$B$2:$H$2,0),FALSE)),"",VLOOKUP($C335,'Miljövärden urval för publ'!$B$2:$H$490,MATCH(E$4,'Miljövärden urval för publ'!$B$2:$H$2,0),FALSE))</f>
        <v>26.6128</v>
      </c>
      <c r="F335" s="45">
        <f>IF(ISERROR(VLOOKUP($C335,'Miljövärden urval för publ'!$B$2:$H$490,MATCH(F$4,'Miljövärden urval för publ'!$B$2:$H$2,0),FALSE)),"",VLOOKUP($C335,'Miljövärden urval för publ'!$B$2:$H$490,MATCH(F$4,'Miljövärden urval för publ'!$B$2:$H$2,0),FALSE))</f>
        <v>8.7084899999999994</v>
      </c>
      <c r="G335" s="45">
        <f>IF(ISERROR(VLOOKUP($C335,'Miljövärden urval för publ'!$B$2:$H$490,MATCH(G$4,'Miljövärden urval för publ'!$B$2:$H$2,0),FALSE)),"",VLOOKUP($C335,'Miljövärden urval för publ'!$B$2:$H$490,MATCH(G$4,'Miljövärden urval för publ'!$B$2:$H$2,0),FALSE))</f>
        <v>5.5569199999999999E-2</v>
      </c>
    </row>
    <row r="336" spans="1:7" x14ac:dyDescent="0.25">
      <c r="A336" s="45">
        <v>333</v>
      </c>
      <c r="B336" s="45" t="str">
        <f>IF(ISERROR(INDEX('Miljövärden urval för publ'!$A$2:$AD$475,MATCH($A336,'Miljövärden urval för publ'!$U$2:$U$476,0),1)),"",INDEX('Miljövärden urval för publ'!$A$2:$AD$475,MATCH($A336,'Miljövärden urval för publ'!$U$2:$U$476,0),1))</f>
        <v>Värmevärden AB</v>
      </c>
      <c r="C336" s="45" t="str">
        <f>IF(ISERROR(INDEX('Miljövärden urval för publ'!$A$2:$AD$475,MATCH($A336,'Miljövärden urval för publ'!$U$2:$U$476,0),2)),"",INDEX('Miljövärden urval för publ'!$A$2:$AD$475,MATCH($A336,'Miljövärden urval för publ'!$U$2:$U$476,0),2))</f>
        <v>Torsby</v>
      </c>
      <c r="D336" s="45">
        <f>IF(ISERROR(VLOOKUP($C336,'Miljövärden urval för publ'!$B$2:$H$490,MATCH(D$4,'Miljövärden urval för publ'!$B$2:$H$2,0),FALSE)),"",VLOOKUP($C336,'Miljövärden urval för publ'!$B$2:$H$490,MATCH(D$4,'Miljövärden urval för publ'!$B$2:$H$2,0),FALSE))</f>
        <v>3.8984100000000001E-2</v>
      </c>
      <c r="E336" s="45">
        <f>IF(ISERROR(VLOOKUP($C336,'Miljövärden urval för publ'!$B$2:$H$490,MATCH(E$4,'Miljövärden urval för publ'!$B$2:$H$2,0),FALSE)),"",VLOOKUP($C336,'Miljövärden urval för publ'!$B$2:$H$490,MATCH(E$4,'Miljövärden urval för publ'!$B$2:$H$2,0),FALSE))</f>
        <v>11.009499999999999</v>
      </c>
      <c r="F336" s="45">
        <f>IF(ISERROR(VLOOKUP($C336,'Miljövärden urval för publ'!$B$2:$H$490,MATCH(F$4,'Miljövärden urval för publ'!$B$2:$H$2,0),FALSE)),"",VLOOKUP($C336,'Miljövärden urval för publ'!$B$2:$H$490,MATCH(F$4,'Miljövärden urval för publ'!$B$2:$H$2,0),FALSE))</f>
        <v>6.9910899999999998</v>
      </c>
      <c r="G336" s="45">
        <f>IF(ISERROR(VLOOKUP($C336,'Miljövärden urval för publ'!$B$2:$H$490,MATCH(G$4,'Miljövärden urval för publ'!$B$2:$H$2,0),FALSE)),"",VLOOKUP($C336,'Miljövärden urval för publ'!$B$2:$H$490,MATCH(G$4,'Miljövärden urval för publ'!$B$2:$H$2,0),FALSE))</f>
        <v>6.8443599999999999E-3</v>
      </c>
    </row>
    <row r="337" spans="1:7" x14ac:dyDescent="0.25">
      <c r="A337" s="45">
        <v>334</v>
      </c>
      <c r="B337" s="45" t="str">
        <f>IF(ISERROR(INDEX('Miljövärden urval för publ'!$A$2:$AD$475,MATCH($A337,'Miljövärden urval för publ'!$U$2:$U$476,0),1)),"",INDEX('Miljövärden urval för publ'!$A$2:$AD$475,MATCH($A337,'Miljövärden urval för publ'!$U$2:$U$476,0),1))</f>
        <v>Värnamo Energi AB</v>
      </c>
      <c r="C337" s="45" t="str">
        <f>IF(ISERROR(INDEX('Miljövärden urval för publ'!$A$2:$AD$475,MATCH($A337,'Miljövärden urval för publ'!$U$2:$U$476,0),2)),"",INDEX('Miljövärden urval för publ'!$A$2:$AD$475,MATCH($A337,'Miljövärden urval för publ'!$U$2:$U$476,0),2))</f>
        <v>Rydaholm</v>
      </c>
      <c r="D337" s="45">
        <f>IF(ISERROR(VLOOKUP($C337,'Miljövärden urval för publ'!$B$2:$H$490,MATCH(D$4,'Miljövärden urval för publ'!$B$2:$H$2,0),FALSE)),"",VLOOKUP($C337,'Miljövärden urval för publ'!$B$2:$H$490,MATCH(D$4,'Miljövärden urval för publ'!$B$2:$H$2,0),FALSE))</f>
        <v>0.10967300000000001</v>
      </c>
      <c r="E337" s="45">
        <f>IF(ISERROR(VLOOKUP($C337,'Miljövärden urval för publ'!$B$2:$H$490,MATCH(E$4,'Miljövärden urval för publ'!$B$2:$H$2,0),FALSE)),"",VLOOKUP($C337,'Miljövärden urval för publ'!$B$2:$H$490,MATCH(E$4,'Miljövärden urval för publ'!$B$2:$H$2,0),FALSE))</f>
        <v>20.488600000000002</v>
      </c>
      <c r="F337" s="45">
        <f>IF(ISERROR(VLOOKUP($C337,'Miljövärden urval för publ'!$B$2:$H$490,MATCH(F$4,'Miljövärden urval för publ'!$B$2:$H$2,0),FALSE)),"",VLOOKUP($C337,'Miljövärden urval för publ'!$B$2:$H$490,MATCH(F$4,'Miljövärden urval för publ'!$B$2:$H$2,0),FALSE))</f>
        <v>9.7667099999999998</v>
      </c>
      <c r="G337" s="45">
        <f>IF(ISERROR(VLOOKUP($C337,'Miljövärden urval för publ'!$B$2:$H$490,MATCH(G$4,'Miljövärden urval för publ'!$B$2:$H$2,0),FALSE)),"",VLOOKUP($C337,'Miljövärden urval för publ'!$B$2:$H$490,MATCH(G$4,'Miljövärden urval för publ'!$B$2:$H$2,0),FALSE))</f>
        <v>7.1672100000000002E-3</v>
      </c>
    </row>
    <row r="338" spans="1:7" x14ac:dyDescent="0.25">
      <c r="A338" s="45">
        <v>335</v>
      </c>
      <c r="B338" s="45" t="str">
        <f>IF(ISERROR(INDEX('Miljövärden urval för publ'!$A$2:$AD$475,MATCH($A338,'Miljövärden urval för publ'!$U$2:$U$476,0),1)),"",INDEX('Miljövärden urval för publ'!$A$2:$AD$475,MATCH($A338,'Miljövärden urval för publ'!$U$2:$U$476,0),1))</f>
        <v>Värnamo Energi AB</v>
      </c>
      <c r="C338" s="45" t="str">
        <f>IF(ISERROR(INDEX('Miljövärden urval för publ'!$A$2:$AD$475,MATCH($A338,'Miljövärden urval för publ'!$U$2:$U$476,0),2)),"",INDEX('Miljövärden urval för publ'!$A$2:$AD$475,MATCH($A338,'Miljövärden urval för publ'!$U$2:$U$476,0),2))</f>
        <v>Värnamo</v>
      </c>
      <c r="D338" s="45">
        <f>IF(ISERROR(VLOOKUP($C338,'Miljövärden urval för publ'!$B$2:$H$490,MATCH(D$4,'Miljövärden urval för publ'!$B$2:$H$2,0),FALSE)),"",VLOOKUP($C338,'Miljövärden urval för publ'!$B$2:$H$490,MATCH(D$4,'Miljövärden urval för publ'!$B$2:$H$2,0),FALSE))</f>
        <v>0.244307</v>
      </c>
      <c r="E338" s="45">
        <f>IF(ISERROR(VLOOKUP($C338,'Miljövärden urval för publ'!$B$2:$H$490,MATCH(E$4,'Miljövärden urval för publ'!$B$2:$H$2,0),FALSE)),"",VLOOKUP($C338,'Miljövärden urval för publ'!$B$2:$H$490,MATCH(E$4,'Miljövärden urval för publ'!$B$2:$H$2,0),FALSE))</f>
        <v>38.389499999999998</v>
      </c>
      <c r="F338" s="45">
        <f>IF(ISERROR(VLOOKUP($C338,'Miljövärden urval för publ'!$B$2:$H$490,MATCH(F$4,'Miljövärden urval för publ'!$B$2:$H$2,0),FALSE)),"",VLOOKUP($C338,'Miljövärden urval för publ'!$B$2:$H$490,MATCH(F$4,'Miljövärden urval för publ'!$B$2:$H$2,0),FALSE))</f>
        <v>7.3554700000000004</v>
      </c>
      <c r="G338" s="45">
        <f>IF(ISERROR(VLOOKUP($C338,'Miljövärden urval för publ'!$B$2:$H$490,MATCH(G$4,'Miljövärden urval för publ'!$B$2:$H$2,0),FALSE)),"",VLOOKUP($C338,'Miljövärden urval för publ'!$B$2:$H$490,MATCH(G$4,'Miljövärden urval för publ'!$B$2:$H$2,0),FALSE))</f>
        <v>2.6010200000000001E-2</v>
      </c>
    </row>
    <row r="339" spans="1:7" x14ac:dyDescent="0.25">
      <c r="A339" s="45">
        <v>336</v>
      </c>
      <c r="B339" s="45" t="str">
        <f>IF(ISERROR(INDEX('Miljövärden urval för publ'!$A$2:$AD$475,MATCH($A339,'Miljövärden urval för publ'!$U$2:$U$476,0),1)),"",INDEX('Miljövärden urval för publ'!$A$2:$AD$475,MATCH($A339,'Miljövärden urval för publ'!$U$2:$U$476,0),1))</f>
        <v>Västerbergslagens Energi AB</v>
      </c>
      <c r="C339" s="45" t="str">
        <f>IF(ISERROR(INDEX('Miljövärden urval för publ'!$A$2:$AD$475,MATCH($A339,'Miljövärden urval för publ'!$U$2:$U$476,0),2)),"",INDEX('Miljövärden urval för publ'!$A$2:$AD$475,MATCH($A339,'Miljövärden urval för publ'!$U$2:$U$476,0),2))</f>
        <v>Fagersta</v>
      </c>
      <c r="D339" s="45">
        <f>IF(ISERROR(VLOOKUP($C339,'Miljövärden urval för publ'!$B$2:$H$490,MATCH(D$4,'Miljövärden urval för publ'!$B$2:$H$2,0),FALSE)),"",VLOOKUP($C339,'Miljövärden urval för publ'!$B$2:$H$490,MATCH(D$4,'Miljövärden urval för publ'!$B$2:$H$2,0),FALSE))</f>
        <v>0.13466400000000001</v>
      </c>
      <c r="E339" s="45">
        <f>IF(ISERROR(VLOOKUP($C339,'Miljövärden urval för publ'!$B$2:$H$490,MATCH(E$4,'Miljövärden urval för publ'!$B$2:$H$2,0),FALSE)),"",VLOOKUP($C339,'Miljövärden urval för publ'!$B$2:$H$490,MATCH(E$4,'Miljövärden urval för publ'!$B$2:$H$2,0),FALSE))</f>
        <v>31.6722</v>
      </c>
      <c r="F339" s="45">
        <f>IF(ISERROR(VLOOKUP($C339,'Miljövärden urval för publ'!$B$2:$H$490,MATCH(F$4,'Miljövärden urval för publ'!$B$2:$H$2,0),FALSE)),"",VLOOKUP($C339,'Miljövärden urval för publ'!$B$2:$H$490,MATCH(F$4,'Miljövärden urval för publ'!$B$2:$H$2,0),FALSE))</f>
        <v>8.6682500000000005</v>
      </c>
      <c r="G339" s="45">
        <f>IF(ISERROR(VLOOKUP($C339,'Miljövärden urval för publ'!$B$2:$H$490,MATCH(G$4,'Miljövärden urval för publ'!$B$2:$H$2,0),FALSE)),"",VLOOKUP($C339,'Miljövärden urval för publ'!$B$2:$H$490,MATCH(G$4,'Miljövärden urval för publ'!$B$2:$H$2,0),FALSE))</f>
        <v>4.12168E-3</v>
      </c>
    </row>
    <row r="340" spans="1:7" x14ac:dyDescent="0.25">
      <c r="A340" s="45">
        <v>337</v>
      </c>
      <c r="B340" s="45" t="str">
        <f>IF(ISERROR(INDEX('Miljövärden urval för publ'!$A$2:$AD$475,MATCH($A340,'Miljövärden urval för publ'!$U$2:$U$476,0),1)),"",INDEX('Miljövärden urval för publ'!$A$2:$AD$475,MATCH($A340,'Miljövärden urval för publ'!$U$2:$U$476,0),1))</f>
        <v>Västerbergslagens Energi AB</v>
      </c>
      <c r="C340" s="45" t="str">
        <f>IF(ISERROR(INDEX('Miljövärden urval för publ'!$A$2:$AD$475,MATCH($A340,'Miljövärden urval för publ'!$U$2:$U$476,0),2)),"",INDEX('Miljövärden urval för publ'!$A$2:$AD$475,MATCH($A340,'Miljövärden urval för publ'!$U$2:$U$476,0),2))</f>
        <v>Grängesberg</v>
      </c>
      <c r="D340" s="45">
        <f>IF(ISERROR(VLOOKUP($C340,'Miljövärden urval för publ'!$B$2:$H$490,MATCH(D$4,'Miljövärden urval för publ'!$B$2:$H$2,0),FALSE)),"",VLOOKUP($C340,'Miljövärden urval för publ'!$B$2:$H$490,MATCH(D$4,'Miljövärden urval för publ'!$B$2:$H$2,0),FALSE))</f>
        <v>0.14984500000000001</v>
      </c>
      <c r="E340" s="45">
        <f>IF(ISERROR(VLOOKUP($C340,'Miljövärden urval för publ'!$B$2:$H$490,MATCH(E$4,'Miljövärden urval för publ'!$B$2:$H$2,0),FALSE)),"",VLOOKUP($C340,'Miljövärden urval för publ'!$B$2:$H$490,MATCH(E$4,'Miljövärden urval för publ'!$B$2:$H$2,0),FALSE))</f>
        <v>31.473299999999998</v>
      </c>
      <c r="F340" s="45">
        <f>IF(ISERROR(VLOOKUP($C340,'Miljövärden urval för publ'!$B$2:$H$490,MATCH(F$4,'Miljövärden urval för publ'!$B$2:$H$2,0),FALSE)),"",VLOOKUP($C340,'Miljövärden urval för publ'!$B$2:$H$490,MATCH(F$4,'Miljövärden urval för publ'!$B$2:$H$2,0),FALSE))</f>
        <v>10.1357</v>
      </c>
      <c r="G340" s="45">
        <f>IF(ISERROR(VLOOKUP($C340,'Miljövärden urval för publ'!$B$2:$H$490,MATCH(G$4,'Miljövärden urval för publ'!$B$2:$H$2,0),FALSE)),"",VLOOKUP($C340,'Miljövärden urval för publ'!$B$2:$H$490,MATCH(G$4,'Miljövärden urval för publ'!$B$2:$H$2,0),FALSE))</f>
        <v>5.5914400000000003E-2</v>
      </c>
    </row>
    <row r="341" spans="1:7" x14ac:dyDescent="0.25">
      <c r="A341" s="45">
        <v>338</v>
      </c>
      <c r="B341" s="45" t="str">
        <f>IF(ISERROR(INDEX('Miljövärden urval för publ'!$A$2:$AD$475,MATCH($A341,'Miljövärden urval för publ'!$U$2:$U$476,0),1)),"",INDEX('Miljövärden urval för publ'!$A$2:$AD$475,MATCH($A341,'Miljövärden urval för publ'!$U$2:$U$476,0),1))</f>
        <v>Västerbergslagens Energi AB</v>
      </c>
      <c r="C341" s="45" t="str">
        <f>IF(ISERROR(INDEX('Miljövärden urval för publ'!$A$2:$AD$475,MATCH($A341,'Miljövärden urval för publ'!$U$2:$U$476,0),2)),"",INDEX('Miljövärden urval för publ'!$A$2:$AD$475,MATCH($A341,'Miljövärden urval för publ'!$U$2:$U$476,0),2))</f>
        <v>Ludvika</v>
      </c>
      <c r="D341" s="45">
        <f>IF(ISERROR(VLOOKUP($C341,'Miljövärden urval för publ'!$B$2:$H$490,MATCH(D$4,'Miljövärden urval för publ'!$B$2:$H$2,0),FALSE)),"",VLOOKUP($C341,'Miljövärden urval för publ'!$B$2:$H$490,MATCH(D$4,'Miljövärden urval för publ'!$B$2:$H$2,0),FALSE))</f>
        <v>0.20555200000000001</v>
      </c>
      <c r="E341" s="45">
        <f>IF(ISERROR(VLOOKUP($C341,'Miljövärden urval för publ'!$B$2:$H$490,MATCH(E$4,'Miljövärden urval för publ'!$B$2:$H$2,0),FALSE)),"",VLOOKUP($C341,'Miljövärden urval för publ'!$B$2:$H$490,MATCH(E$4,'Miljövärden urval för publ'!$B$2:$H$2,0),FALSE))</f>
        <v>32.788400000000003</v>
      </c>
      <c r="F341" s="45">
        <f>IF(ISERROR(VLOOKUP($C341,'Miljövärden urval för publ'!$B$2:$H$490,MATCH(F$4,'Miljövärden urval för publ'!$B$2:$H$2,0),FALSE)),"",VLOOKUP($C341,'Miljövärden urval för publ'!$B$2:$H$490,MATCH(F$4,'Miljövärden urval för publ'!$B$2:$H$2,0),FALSE))</f>
        <v>6.1314399999999996</v>
      </c>
      <c r="G341" s="45">
        <f>IF(ISERROR(VLOOKUP($C341,'Miljövärden urval för publ'!$B$2:$H$490,MATCH(G$4,'Miljövärden urval för publ'!$B$2:$H$2,0),FALSE)),"",VLOOKUP($C341,'Miljövärden urval för publ'!$B$2:$H$490,MATCH(G$4,'Miljövärden urval för publ'!$B$2:$H$2,0),FALSE))</f>
        <v>5.7196999999999998E-2</v>
      </c>
    </row>
    <row r="342" spans="1:7" x14ac:dyDescent="0.25">
      <c r="A342" s="45">
        <v>339</v>
      </c>
      <c r="B342" s="45" t="str">
        <f>IF(ISERROR(INDEX('Miljövärden urval för publ'!$A$2:$AD$475,MATCH($A342,'Miljövärden urval för publ'!$U$2:$U$476,0),1)),"",INDEX('Miljövärden urval för publ'!$A$2:$AD$475,MATCH($A342,'Miljövärden urval för publ'!$U$2:$U$476,0),1))</f>
        <v>Västerbergslagens Energi AB</v>
      </c>
      <c r="C342" s="45" t="str">
        <f>IF(ISERROR(INDEX('Miljövärden urval för publ'!$A$2:$AD$475,MATCH($A342,'Miljövärden urval för publ'!$U$2:$U$476,0),2)),"",INDEX('Miljövärden urval för publ'!$A$2:$AD$475,MATCH($A342,'Miljövärden urval för publ'!$U$2:$U$476,0),2))</f>
        <v>Norberg</v>
      </c>
      <c r="D342" s="45">
        <f>IF(ISERROR(VLOOKUP($C342,'Miljövärden urval för publ'!$B$2:$H$490,MATCH(D$4,'Miljövärden urval för publ'!$B$2:$H$2,0),FALSE)),"",VLOOKUP($C342,'Miljövärden urval för publ'!$B$2:$H$490,MATCH(D$4,'Miljövärden urval för publ'!$B$2:$H$2,0),FALSE))</f>
        <v>0.101233</v>
      </c>
      <c r="E342" s="45">
        <f>IF(ISERROR(VLOOKUP($C342,'Miljövärden urval för publ'!$B$2:$H$490,MATCH(E$4,'Miljövärden urval för publ'!$B$2:$H$2,0),FALSE)),"",VLOOKUP($C342,'Miljövärden urval för publ'!$B$2:$H$490,MATCH(E$4,'Miljövärden urval för publ'!$B$2:$H$2,0),FALSE))</f>
        <v>13.510899999999999</v>
      </c>
      <c r="F342" s="45">
        <f>IF(ISERROR(VLOOKUP($C342,'Miljövärden urval för publ'!$B$2:$H$490,MATCH(F$4,'Miljövärden urval för publ'!$B$2:$H$2,0),FALSE)),"",VLOOKUP($C342,'Miljövärden urval för publ'!$B$2:$H$490,MATCH(F$4,'Miljövärden urval för publ'!$B$2:$H$2,0),FALSE))</f>
        <v>1.9969699999999999</v>
      </c>
      <c r="G342" s="45">
        <f>IF(ISERROR(VLOOKUP($C342,'Miljövärden urval för publ'!$B$2:$H$490,MATCH(G$4,'Miljövärden urval för publ'!$B$2:$H$2,0),FALSE)),"",VLOOKUP($C342,'Miljövärden urval för publ'!$B$2:$H$490,MATCH(G$4,'Miljövärden urval för publ'!$B$2:$H$2,0),FALSE))</f>
        <v>2.41151E-2</v>
      </c>
    </row>
    <row r="343" spans="1:7" x14ac:dyDescent="0.25">
      <c r="A343" s="45">
        <v>340</v>
      </c>
      <c r="B343" s="45" t="str">
        <f>IF(ISERROR(INDEX('Miljövärden urval för publ'!$A$2:$AD$475,MATCH($A343,'Miljövärden urval för publ'!$U$2:$U$476,0),1)),"",INDEX('Miljövärden urval för publ'!$A$2:$AD$475,MATCH($A343,'Miljövärden urval för publ'!$U$2:$U$476,0),1))</f>
        <v>Västervik Miljö &amp; Energi AB</v>
      </c>
      <c r="C343" s="45" t="str">
        <f>IF(ISERROR(INDEX('Miljövärden urval för publ'!$A$2:$AD$475,MATCH($A343,'Miljövärden urval för publ'!$U$2:$U$476,0),2)),"",INDEX('Miljövärden urval för publ'!$A$2:$AD$475,MATCH($A343,'Miljövärden urval för publ'!$U$2:$U$476,0),2))</f>
        <v>Ankarsrum</v>
      </c>
      <c r="D343" s="45">
        <f>IF(ISERROR(VLOOKUP($C343,'Miljövärden urval för publ'!$B$2:$H$490,MATCH(D$4,'Miljövärden urval för publ'!$B$2:$H$2,0),FALSE)),"",VLOOKUP($C343,'Miljövärden urval för publ'!$B$2:$H$490,MATCH(D$4,'Miljövärden urval för publ'!$B$2:$H$2,0),FALSE))</f>
        <v>0.194189</v>
      </c>
      <c r="E343" s="45">
        <f>IF(ISERROR(VLOOKUP($C343,'Miljövärden urval för publ'!$B$2:$H$490,MATCH(E$4,'Miljövärden urval för publ'!$B$2:$H$2,0),FALSE)),"",VLOOKUP($C343,'Miljövärden urval för publ'!$B$2:$H$490,MATCH(E$4,'Miljövärden urval för publ'!$B$2:$H$2,0),FALSE))</f>
        <v>39.8598</v>
      </c>
      <c r="F343" s="45">
        <f>IF(ISERROR(VLOOKUP($C343,'Miljövärden urval för publ'!$B$2:$H$490,MATCH(F$4,'Miljövärden urval för publ'!$B$2:$H$2,0),FALSE)),"",VLOOKUP($C343,'Miljövärden urval för publ'!$B$2:$H$490,MATCH(F$4,'Miljövärden urval för publ'!$B$2:$H$2,0),FALSE))</f>
        <v>9.9079700000000006</v>
      </c>
      <c r="G343" s="45">
        <f>IF(ISERROR(VLOOKUP($C343,'Miljövärden urval för publ'!$B$2:$H$490,MATCH(G$4,'Miljövärden urval för publ'!$B$2:$H$2,0),FALSE)),"",VLOOKUP($C343,'Miljövärden urval för publ'!$B$2:$H$490,MATCH(G$4,'Miljövärden urval för publ'!$B$2:$H$2,0),FALSE))</f>
        <v>6.7093799999999995E-2</v>
      </c>
    </row>
    <row r="344" spans="1:7" x14ac:dyDescent="0.25">
      <c r="A344" s="45">
        <v>341</v>
      </c>
      <c r="B344" s="45" t="str">
        <f>IF(ISERROR(INDEX('Miljövärden urval för publ'!$A$2:$AD$475,MATCH($A344,'Miljövärden urval för publ'!$U$2:$U$476,0),1)),"",INDEX('Miljövärden urval för publ'!$A$2:$AD$475,MATCH($A344,'Miljövärden urval för publ'!$U$2:$U$476,0),1))</f>
        <v>Västervik Miljö &amp; Energi AB</v>
      </c>
      <c r="C344" s="45" t="str">
        <f>IF(ISERROR(INDEX('Miljövärden urval för publ'!$A$2:$AD$475,MATCH($A344,'Miljövärden urval för publ'!$U$2:$U$476,0),2)),"",INDEX('Miljövärden urval för publ'!$A$2:$AD$475,MATCH($A344,'Miljövärden urval för publ'!$U$2:$U$476,0),2))</f>
        <v>Gamleby</v>
      </c>
      <c r="D344" s="45">
        <f>IF(ISERROR(VLOOKUP($C344,'Miljövärden urval för publ'!$B$2:$H$490,MATCH(D$4,'Miljövärden urval för publ'!$B$2:$H$2,0),FALSE)),"",VLOOKUP($C344,'Miljövärden urval för publ'!$B$2:$H$490,MATCH(D$4,'Miljövärden urval för publ'!$B$2:$H$2,0),FALSE))</f>
        <v>0.202899</v>
      </c>
      <c r="E344" s="45">
        <f>IF(ISERROR(VLOOKUP($C344,'Miljövärden urval för publ'!$B$2:$H$490,MATCH(E$4,'Miljövärden urval för publ'!$B$2:$H$2,0),FALSE)),"",VLOOKUP($C344,'Miljövärden urval för publ'!$B$2:$H$490,MATCH(E$4,'Miljövärden urval för publ'!$B$2:$H$2,0),FALSE))</f>
        <v>41.117199999999997</v>
      </c>
      <c r="F344" s="45">
        <f>IF(ISERROR(VLOOKUP($C344,'Miljövärden urval för publ'!$B$2:$H$490,MATCH(F$4,'Miljövärden urval för publ'!$B$2:$H$2,0),FALSE)),"",VLOOKUP($C344,'Miljövärden urval för publ'!$B$2:$H$490,MATCH(F$4,'Miljövärden urval för publ'!$B$2:$H$2,0),FALSE))</f>
        <v>9.0603899999999999</v>
      </c>
      <c r="G344" s="45">
        <f>IF(ISERROR(VLOOKUP($C344,'Miljövärden urval för publ'!$B$2:$H$490,MATCH(G$4,'Miljövärden urval för publ'!$B$2:$H$2,0),FALSE)),"",VLOOKUP($C344,'Miljövärden urval för publ'!$B$2:$H$490,MATCH(G$4,'Miljövärden urval för publ'!$B$2:$H$2,0),FALSE))</f>
        <v>7.8253100000000006E-2</v>
      </c>
    </row>
    <row r="345" spans="1:7" x14ac:dyDescent="0.25">
      <c r="A345" s="45">
        <v>342</v>
      </c>
      <c r="B345" s="45" t="str">
        <f>IF(ISERROR(INDEX('Miljövärden urval för publ'!$A$2:$AD$475,MATCH($A345,'Miljövärden urval för publ'!$U$2:$U$476,0),1)),"",INDEX('Miljövärden urval för publ'!$A$2:$AD$475,MATCH($A345,'Miljövärden urval för publ'!$U$2:$U$476,0),1))</f>
        <v>Västervik Miljö &amp; Energi AB</v>
      </c>
      <c r="C345" s="45" t="str">
        <f>IF(ISERROR(INDEX('Miljövärden urval för publ'!$A$2:$AD$475,MATCH($A345,'Miljövärden urval för publ'!$U$2:$U$476,0),2)),"",INDEX('Miljövärden urval för publ'!$A$2:$AD$475,MATCH($A345,'Miljövärden urval för publ'!$U$2:$U$476,0),2))</f>
        <v>Västervik</v>
      </c>
      <c r="D345" s="45">
        <f>IF(ISERROR(VLOOKUP($C345,'Miljövärden urval för publ'!$B$2:$H$490,MATCH(D$4,'Miljövärden urval för publ'!$B$2:$H$2,0),FALSE)),"",VLOOKUP($C345,'Miljövärden urval för publ'!$B$2:$H$490,MATCH(D$4,'Miljövärden urval för publ'!$B$2:$H$2,0),FALSE))</f>
        <v>0.21734899999999999</v>
      </c>
      <c r="E345" s="45">
        <f>IF(ISERROR(VLOOKUP($C345,'Miljövärden urval för publ'!$B$2:$H$490,MATCH(E$4,'Miljövärden urval för publ'!$B$2:$H$2,0),FALSE)),"",VLOOKUP($C345,'Miljövärden urval för publ'!$B$2:$H$490,MATCH(E$4,'Miljövärden urval för publ'!$B$2:$H$2,0),FALSE))</f>
        <v>97.218100000000007</v>
      </c>
      <c r="F345" s="45">
        <f>IF(ISERROR(VLOOKUP($C345,'Miljövärden urval för publ'!$B$2:$H$490,MATCH(F$4,'Miljövärden urval för publ'!$B$2:$H$2,0),FALSE)),"",VLOOKUP($C345,'Miljövärden urval för publ'!$B$2:$H$490,MATCH(F$4,'Miljövärden urval för publ'!$B$2:$H$2,0),FALSE))</f>
        <v>6.7590399999999997</v>
      </c>
      <c r="G345" s="45">
        <f>IF(ISERROR(VLOOKUP($C345,'Miljövärden urval för publ'!$B$2:$H$490,MATCH(G$4,'Miljövärden urval för publ'!$B$2:$H$2,0),FALSE)),"",VLOOKUP($C345,'Miljövärden urval för publ'!$B$2:$H$490,MATCH(G$4,'Miljövärden urval för publ'!$B$2:$H$2,0),FALSE))</f>
        <v>5.765E-2</v>
      </c>
    </row>
    <row r="346" spans="1:7" x14ac:dyDescent="0.25">
      <c r="A346" s="45">
        <v>343</v>
      </c>
      <c r="B346" s="45" t="str">
        <f>IF(ISERROR(INDEX('Miljövärden urval för publ'!$A$2:$AD$475,MATCH($A346,'Miljövärden urval för publ'!$U$2:$U$476,0),1)),"",INDEX('Miljövärden urval för publ'!$A$2:$AD$475,MATCH($A346,'Miljövärden urval för publ'!$U$2:$U$476,0),1))</f>
        <v>Växjö Energi AB</v>
      </c>
      <c r="C346" s="45" t="str">
        <f>IF(ISERROR(INDEX('Miljövärden urval för publ'!$A$2:$AD$475,MATCH($A346,'Miljövärden urval för publ'!$U$2:$U$476,0),2)),"",INDEX('Miljövärden urval för publ'!$A$2:$AD$475,MATCH($A346,'Miljövärden urval för publ'!$U$2:$U$476,0),2))</f>
        <v>Braås</v>
      </c>
      <c r="D346" s="45">
        <f>IF(ISERROR(VLOOKUP($C346,'Miljövärden urval för publ'!$B$2:$H$490,MATCH(D$4,'Miljövärden urval för publ'!$B$2:$H$2,0),FALSE)),"",VLOOKUP($C346,'Miljövärden urval för publ'!$B$2:$H$490,MATCH(D$4,'Miljövärden urval för publ'!$B$2:$H$2,0),FALSE))</f>
        <v>0.18728700000000001</v>
      </c>
      <c r="E346" s="45">
        <f>IF(ISERROR(VLOOKUP($C346,'Miljövärden urval för publ'!$B$2:$H$490,MATCH(E$4,'Miljövärden urval för publ'!$B$2:$H$2,0),FALSE)),"",VLOOKUP($C346,'Miljövärden urval för publ'!$B$2:$H$490,MATCH(E$4,'Miljövärden urval för publ'!$B$2:$H$2,0),FALSE))</f>
        <v>35.511699999999998</v>
      </c>
      <c r="F346" s="45">
        <f>IF(ISERROR(VLOOKUP($C346,'Miljövärden urval för publ'!$B$2:$H$490,MATCH(F$4,'Miljövärden urval för publ'!$B$2:$H$2,0),FALSE)),"",VLOOKUP($C346,'Miljövärden urval för publ'!$B$2:$H$490,MATCH(F$4,'Miljövärden urval för publ'!$B$2:$H$2,0),FALSE))</f>
        <v>10.974</v>
      </c>
      <c r="G346" s="45">
        <f>IF(ISERROR(VLOOKUP($C346,'Miljövärden urval för publ'!$B$2:$H$490,MATCH(G$4,'Miljövärden urval för publ'!$B$2:$H$2,0),FALSE)),"",VLOOKUP($C346,'Miljövärden urval för publ'!$B$2:$H$490,MATCH(G$4,'Miljövärden urval för publ'!$B$2:$H$2,0),FALSE))</f>
        <v>6.1351999999999997E-2</v>
      </c>
    </row>
    <row r="347" spans="1:7" x14ac:dyDescent="0.25">
      <c r="A347" s="45">
        <v>344</v>
      </c>
      <c r="B347" s="45" t="str">
        <f>IF(ISERROR(INDEX('Miljövärden urval för publ'!$A$2:$AD$475,MATCH($A347,'Miljövärden urval för publ'!$U$2:$U$476,0),1)),"",INDEX('Miljövärden urval för publ'!$A$2:$AD$475,MATCH($A347,'Miljövärden urval för publ'!$U$2:$U$476,0),1))</f>
        <v>Växjö Energi AB</v>
      </c>
      <c r="C347" s="45" t="str">
        <f>IF(ISERROR(INDEX('Miljövärden urval för publ'!$A$2:$AD$475,MATCH($A347,'Miljövärden urval för publ'!$U$2:$U$476,0),2)),"",INDEX('Miljövärden urval för publ'!$A$2:$AD$475,MATCH($A347,'Miljövärden urval för publ'!$U$2:$U$476,0),2))</f>
        <v>Ingelstad</v>
      </c>
      <c r="D347" s="45">
        <f>IF(ISERROR(VLOOKUP($C347,'Miljövärden urval för publ'!$B$2:$H$490,MATCH(D$4,'Miljövärden urval för publ'!$B$2:$H$2,0),FALSE)),"",VLOOKUP($C347,'Miljövärden urval för publ'!$B$2:$H$490,MATCH(D$4,'Miljövärden urval för publ'!$B$2:$H$2,0),FALSE))</f>
        <v>0.29339399999999999</v>
      </c>
      <c r="E347" s="45">
        <f>IF(ISERROR(VLOOKUP($C347,'Miljövärden urval för publ'!$B$2:$H$490,MATCH(E$4,'Miljövärden urval för publ'!$B$2:$H$2,0),FALSE)),"",VLOOKUP($C347,'Miljövärden urval för publ'!$B$2:$H$490,MATCH(E$4,'Miljövärden urval för publ'!$B$2:$H$2,0),FALSE))</f>
        <v>54.321300000000001</v>
      </c>
      <c r="F347" s="45">
        <f>IF(ISERROR(VLOOKUP($C347,'Miljövärden urval för publ'!$B$2:$H$490,MATCH(F$4,'Miljövärden urval för publ'!$B$2:$H$2,0),FALSE)),"",VLOOKUP($C347,'Miljövärden urval för publ'!$B$2:$H$490,MATCH(F$4,'Miljövärden urval för publ'!$B$2:$H$2,0),FALSE))</f>
        <v>14.4255</v>
      </c>
      <c r="G347" s="45">
        <f>IF(ISERROR(VLOOKUP($C347,'Miljövärden urval för publ'!$B$2:$H$490,MATCH(G$4,'Miljövärden urval för publ'!$B$2:$H$2,0),FALSE)),"",VLOOKUP($C347,'Miljövärden urval för publ'!$B$2:$H$490,MATCH(G$4,'Miljövärden urval för publ'!$B$2:$H$2,0),FALSE))</f>
        <v>9.1286400000000004E-2</v>
      </c>
    </row>
    <row r="348" spans="1:7" x14ac:dyDescent="0.25">
      <c r="A348" s="45">
        <v>345</v>
      </c>
      <c r="B348" s="45" t="str">
        <f>IF(ISERROR(INDEX('Miljövärden urval för publ'!$A$2:$AD$475,MATCH($A348,'Miljövärden urval för publ'!$U$2:$U$476,0),1)),"",INDEX('Miljövärden urval för publ'!$A$2:$AD$475,MATCH($A348,'Miljövärden urval för publ'!$U$2:$U$476,0),1))</f>
        <v>Växjö Energi AB</v>
      </c>
      <c r="C348" s="45" t="str">
        <f>IF(ISERROR(INDEX('Miljövärden urval för publ'!$A$2:$AD$475,MATCH($A348,'Miljövärden urval för publ'!$U$2:$U$476,0),2)),"",INDEX('Miljövärden urval för publ'!$A$2:$AD$475,MATCH($A348,'Miljövärden urval för publ'!$U$2:$U$476,0),2))</f>
        <v>Rottne</v>
      </c>
      <c r="D348" s="45">
        <f>IF(ISERROR(VLOOKUP($C348,'Miljövärden urval för publ'!$B$2:$H$490,MATCH(D$4,'Miljövärden urval för publ'!$B$2:$H$2,0),FALSE)),"",VLOOKUP($C348,'Miljövärden urval för publ'!$B$2:$H$490,MATCH(D$4,'Miljövärden urval för publ'!$B$2:$H$2,0),FALSE))</f>
        <v>0.24240800000000001</v>
      </c>
      <c r="E348" s="45">
        <f>IF(ISERROR(VLOOKUP($C348,'Miljövärden urval för publ'!$B$2:$H$490,MATCH(E$4,'Miljövärden urval för publ'!$B$2:$H$2,0),FALSE)),"",VLOOKUP($C348,'Miljövärden urval för publ'!$B$2:$H$490,MATCH(E$4,'Miljövärden urval för publ'!$B$2:$H$2,0),FALSE))</f>
        <v>51.170900000000003</v>
      </c>
      <c r="F348" s="45">
        <f>IF(ISERROR(VLOOKUP($C348,'Miljövärden urval för publ'!$B$2:$H$490,MATCH(F$4,'Miljövärden urval för publ'!$B$2:$H$2,0),FALSE)),"",VLOOKUP($C348,'Miljövärden urval för publ'!$B$2:$H$490,MATCH(F$4,'Miljövärden urval för publ'!$B$2:$H$2,0),FALSE))</f>
        <v>11.9587</v>
      </c>
      <c r="G348" s="45">
        <f>IF(ISERROR(VLOOKUP($C348,'Miljövärden urval för publ'!$B$2:$H$490,MATCH(G$4,'Miljövärden urval för publ'!$B$2:$H$2,0),FALSE)),"",VLOOKUP($C348,'Miljövärden urval för publ'!$B$2:$H$490,MATCH(G$4,'Miljövärden urval för publ'!$B$2:$H$2,0),FALSE))</f>
        <v>7.9109600000000002E-2</v>
      </c>
    </row>
    <row r="349" spans="1:7" x14ac:dyDescent="0.25">
      <c r="A349" s="45">
        <v>346</v>
      </c>
      <c r="B349" s="45" t="str">
        <f>IF(ISERROR(INDEX('Miljövärden urval för publ'!$A$2:$AD$475,MATCH($A349,'Miljövärden urval för publ'!$U$2:$U$476,0),1)),"",INDEX('Miljövärden urval för publ'!$A$2:$AD$475,MATCH($A349,'Miljövärden urval för publ'!$U$2:$U$476,0),1))</f>
        <v>Växjö Energi AB</v>
      </c>
      <c r="C349" s="45" t="str">
        <f>IF(ISERROR(INDEX('Miljövärden urval för publ'!$A$2:$AD$475,MATCH($A349,'Miljövärden urval för publ'!$U$2:$U$476,0),2)),"",INDEX('Miljövärden urval för publ'!$A$2:$AD$475,MATCH($A349,'Miljövärden urval för publ'!$U$2:$U$476,0),2))</f>
        <v>Växjö</v>
      </c>
      <c r="D349" s="45">
        <f>IF(ISERROR(VLOOKUP($C349,'Miljövärden urval för publ'!$B$2:$H$490,MATCH(D$4,'Miljövärden urval för publ'!$B$2:$H$2,0),FALSE)),"",VLOOKUP($C349,'Miljövärden urval för publ'!$B$2:$H$490,MATCH(D$4,'Miljövärden urval för publ'!$B$2:$H$2,0),FALSE))</f>
        <v>0.18011099999999999</v>
      </c>
      <c r="E349" s="45">
        <f>IF(ISERROR(VLOOKUP($C349,'Miljövärden urval för publ'!$B$2:$H$490,MATCH(E$4,'Miljövärden urval för publ'!$B$2:$H$2,0),FALSE)),"",VLOOKUP($C349,'Miljövärden urval för publ'!$B$2:$H$490,MATCH(E$4,'Miljövärden urval för publ'!$B$2:$H$2,0),FALSE))</f>
        <v>43.300400000000003</v>
      </c>
      <c r="F349" s="45">
        <f>IF(ISERROR(VLOOKUP($C349,'Miljövärden urval för publ'!$B$2:$H$490,MATCH(F$4,'Miljövärden urval för publ'!$B$2:$H$2,0),FALSE)),"",VLOOKUP($C349,'Miljövärden urval för publ'!$B$2:$H$490,MATCH(F$4,'Miljövärden urval för publ'!$B$2:$H$2,0),FALSE))</f>
        <v>8.7237100000000005</v>
      </c>
      <c r="G349" s="45">
        <f>IF(ISERROR(VLOOKUP($C349,'Miljövärden urval för publ'!$B$2:$H$490,MATCH(G$4,'Miljövärden urval för publ'!$B$2:$H$2,0),FALSE)),"",VLOOKUP($C349,'Miljövärden urval för publ'!$B$2:$H$490,MATCH(G$4,'Miljövärden urval för publ'!$B$2:$H$2,0),FALSE))</f>
        <v>3.2695500000000002E-2</v>
      </c>
    </row>
    <row r="350" spans="1:7" x14ac:dyDescent="0.25">
      <c r="A350" s="45">
        <v>347</v>
      </c>
      <c r="B350" s="45" t="str">
        <f>IF(ISERROR(INDEX('Miljövärden urval för publ'!$A$2:$AD$475,MATCH($A350,'Miljövärden urval för publ'!$U$2:$U$476,0),1)),"",INDEX('Miljövärden urval för publ'!$A$2:$AD$475,MATCH($A350,'Miljövärden urval för publ'!$U$2:$U$476,0),1))</f>
        <v>Ystad Energi AB</v>
      </c>
      <c r="C350" s="45" t="str">
        <f>IF(ISERROR(INDEX('Miljövärden urval för publ'!$A$2:$AD$475,MATCH($A350,'Miljövärden urval för publ'!$U$2:$U$476,0),2)),"",INDEX('Miljövärden urval för publ'!$A$2:$AD$475,MATCH($A350,'Miljövärden urval för publ'!$U$2:$U$476,0),2))</f>
        <v>Ystad</v>
      </c>
      <c r="D350" s="45">
        <f>IF(ISERROR(VLOOKUP($C350,'Miljövärden urval för publ'!$B$2:$H$490,MATCH(D$4,'Miljövärden urval för publ'!$B$2:$H$2,0),FALSE)),"",VLOOKUP($C350,'Miljövärden urval för publ'!$B$2:$H$490,MATCH(D$4,'Miljövärden urval för publ'!$B$2:$H$2,0),FALSE))</f>
        <v>0.16436500000000001</v>
      </c>
      <c r="E350" s="45">
        <f>IF(ISERROR(VLOOKUP($C350,'Miljövärden urval för publ'!$B$2:$H$490,MATCH(E$4,'Miljövärden urval för publ'!$B$2:$H$2,0),FALSE)),"",VLOOKUP($C350,'Miljövärden urval för publ'!$B$2:$H$490,MATCH(E$4,'Miljövärden urval för publ'!$B$2:$H$2,0),FALSE))</f>
        <v>25.248699999999999</v>
      </c>
      <c r="F350" s="45">
        <f>IF(ISERROR(VLOOKUP($C350,'Miljövärden urval för publ'!$B$2:$H$490,MATCH(F$4,'Miljövärden urval för publ'!$B$2:$H$2,0),FALSE)),"",VLOOKUP($C350,'Miljövärden urval för publ'!$B$2:$H$490,MATCH(F$4,'Miljövärden urval för publ'!$B$2:$H$2,0),FALSE))</f>
        <v>10.1904</v>
      </c>
      <c r="G350" s="45">
        <f>IF(ISERROR(VLOOKUP($C350,'Miljövärden urval för publ'!$B$2:$H$490,MATCH(G$4,'Miljövärden urval för publ'!$B$2:$H$2,0),FALSE)),"",VLOOKUP($C350,'Miljövärden urval för publ'!$B$2:$H$490,MATCH(G$4,'Miljövärden urval för publ'!$B$2:$H$2,0),FALSE))</f>
        <v>2.42291E-2</v>
      </c>
    </row>
    <row r="351" spans="1:7" x14ac:dyDescent="0.25">
      <c r="A351" s="45">
        <v>348</v>
      </c>
      <c r="B351" s="45" t="str">
        <f>IF(ISERROR(INDEX('Miljövärden urval för publ'!$A$2:$AD$475,MATCH($A351,'Miljövärden urval för publ'!$U$2:$U$476,0),1)),"",INDEX('Miljövärden urval för publ'!$A$2:$AD$475,MATCH($A351,'Miljövärden urval för publ'!$U$2:$U$476,0),1))</f>
        <v>Öresundskraft AB</v>
      </c>
      <c r="C351" s="45" t="str">
        <f>IF(ISERROR(INDEX('Miljövärden urval för publ'!$A$2:$AD$475,MATCH($A351,'Miljövärden urval för publ'!$U$2:$U$476,0),2)),"",INDEX('Miljövärden urval för publ'!$A$2:$AD$475,MATCH($A351,'Miljövärden urval för publ'!$U$2:$U$476,0),2))</f>
        <v>Helsingborg</v>
      </c>
      <c r="D351" s="45">
        <f>IF(ISERROR(VLOOKUP($C351,'Miljövärden urval för publ'!$B$2:$H$490,MATCH(D$4,'Miljövärden urval för publ'!$B$2:$H$2,0),FALSE)),"",VLOOKUP($C351,'Miljövärden urval för publ'!$B$2:$H$490,MATCH(D$4,'Miljövärden urval för publ'!$B$2:$H$2,0),FALSE))</f>
        <v>0.124308</v>
      </c>
      <c r="E351" s="45">
        <f>IF(ISERROR(VLOOKUP($C351,'Miljövärden urval för publ'!$B$2:$H$490,MATCH(E$4,'Miljövärden urval för publ'!$B$2:$H$2,0),FALSE)),"",VLOOKUP($C351,'Miljövärden urval för publ'!$B$2:$H$490,MATCH(E$4,'Miljövärden urval för publ'!$B$2:$H$2,0),FALSE))</f>
        <v>34.219700000000003</v>
      </c>
      <c r="F351" s="45">
        <f>IF(ISERROR(VLOOKUP($C351,'Miljövärden urval för publ'!$B$2:$H$490,MATCH(F$4,'Miljövärden urval för publ'!$B$2:$H$2,0),FALSE)),"",VLOOKUP($C351,'Miljövärden urval för publ'!$B$2:$H$490,MATCH(F$4,'Miljövärden urval för publ'!$B$2:$H$2,0),FALSE))</f>
        <v>4.8084800000000003</v>
      </c>
      <c r="G351" s="45">
        <f>IF(ISERROR(VLOOKUP($C351,'Miljövärden urval för publ'!$B$2:$H$490,MATCH(G$4,'Miljövärden urval för publ'!$B$2:$H$2,0),FALSE)),"",VLOOKUP($C351,'Miljövärden urval för publ'!$B$2:$H$490,MATCH(G$4,'Miljövärden urval för publ'!$B$2:$H$2,0),FALSE))</f>
        <v>1.9654199999999998E-3</v>
      </c>
    </row>
    <row r="352" spans="1:7" x14ac:dyDescent="0.25">
      <c r="A352" s="45">
        <v>349</v>
      </c>
      <c r="B352" s="45" t="str">
        <f>IF(ISERROR(INDEX('Miljövärden urval för publ'!$A$2:$AD$475,MATCH($A352,'Miljövärden urval för publ'!$U$2:$U$476,0),1)),"",INDEX('Miljövärden urval för publ'!$A$2:$AD$475,MATCH($A352,'Miljövärden urval för publ'!$U$2:$U$476,0),1))</f>
        <v>Öresundskraft AB</v>
      </c>
      <c r="C352" s="45" t="str">
        <f>IF(ISERROR(INDEX('Miljövärden urval för publ'!$A$2:$AD$475,MATCH($A352,'Miljövärden urval för publ'!$U$2:$U$476,0),2)),"",INDEX('Miljövärden urval för publ'!$A$2:$AD$475,MATCH($A352,'Miljövärden urval för publ'!$U$2:$U$476,0),2))</f>
        <v>Hjärnarp</v>
      </c>
      <c r="D352" s="45">
        <f>IF(ISERROR(VLOOKUP($C352,'Miljövärden urval för publ'!$B$2:$H$490,MATCH(D$4,'Miljövärden urval för publ'!$B$2:$H$2,0),FALSE)),"",VLOOKUP($C352,'Miljövärden urval för publ'!$B$2:$H$490,MATCH(D$4,'Miljövärden urval för publ'!$B$2:$H$2,0),FALSE))</f>
        <v>0.22376499999999999</v>
      </c>
      <c r="E352" s="45">
        <f>IF(ISERROR(VLOOKUP($C352,'Miljövärden urval för publ'!$B$2:$H$490,MATCH(E$4,'Miljövärden urval för publ'!$B$2:$H$2,0),FALSE)),"",VLOOKUP($C352,'Miljövärden urval för publ'!$B$2:$H$490,MATCH(E$4,'Miljövärden urval för publ'!$B$2:$H$2,0),FALSE))</f>
        <v>18.8368</v>
      </c>
      <c r="F352" s="45">
        <f>IF(ISERROR(VLOOKUP($C352,'Miljövärden urval för publ'!$B$2:$H$490,MATCH(F$4,'Miljövärden urval för publ'!$B$2:$H$2,0),FALSE)),"",VLOOKUP($C352,'Miljövärden urval för publ'!$B$2:$H$490,MATCH(F$4,'Miljövärden urval för publ'!$B$2:$H$2,0),FALSE))</f>
        <v>16.390899999999998</v>
      </c>
      <c r="G352" s="45">
        <f>IF(ISERROR(VLOOKUP($C352,'Miljövärden urval för publ'!$B$2:$H$490,MATCH(G$4,'Miljövärden urval för publ'!$B$2:$H$2,0),FALSE)),"",VLOOKUP($C352,'Miljövärden urval för publ'!$B$2:$H$490,MATCH(G$4,'Miljövärden urval för publ'!$B$2:$H$2,0),FALSE))</f>
        <v>1.7108000000000002E-2</v>
      </c>
    </row>
    <row r="353" spans="1:7" x14ac:dyDescent="0.25">
      <c r="A353" s="45">
        <v>350</v>
      </c>
      <c r="B353" s="45" t="str">
        <f>IF(ISERROR(INDEX('Miljövärden urval för publ'!$A$2:$AD$475,MATCH($A353,'Miljövärden urval för publ'!$U$2:$U$476,0),1)),"",INDEX('Miljövärden urval för publ'!$A$2:$AD$475,MATCH($A353,'Miljövärden urval för publ'!$U$2:$U$476,0),1))</f>
        <v>Öresundskraft AB</v>
      </c>
      <c r="C353" s="45" t="str">
        <f>IF(ISERROR(INDEX('Miljövärden urval för publ'!$A$2:$AD$475,MATCH($A353,'Miljövärden urval för publ'!$U$2:$U$476,0),2)),"",INDEX('Miljövärden urval för publ'!$A$2:$AD$475,MATCH($A353,'Miljövärden urval för publ'!$U$2:$U$476,0),2))</f>
        <v>Vejbystrand</v>
      </c>
      <c r="D353" s="45">
        <f>IF(ISERROR(VLOOKUP($C353,'Miljövärden urval för publ'!$B$2:$H$490,MATCH(D$4,'Miljövärden urval för publ'!$B$2:$H$2,0),FALSE)),"",VLOOKUP($C353,'Miljövärden urval för publ'!$B$2:$H$490,MATCH(D$4,'Miljövärden urval för publ'!$B$2:$H$2,0),FALSE))</f>
        <v>0.26860400000000001</v>
      </c>
      <c r="E353" s="45">
        <f>IF(ISERROR(VLOOKUP($C353,'Miljövärden urval för publ'!$B$2:$H$490,MATCH(E$4,'Miljövärden urval för publ'!$B$2:$H$2,0),FALSE)),"",VLOOKUP($C353,'Miljövärden urval för publ'!$B$2:$H$490,MATCH(E$4,'Miljövärden urval för publ'!$B$2:$H$2,0),FALSE))</f>
        <v>29.7821</v>
      </c>
      <c r="F353" s="45">
        <f>IF(ISERROR(VLOOKUP($C353,'Miljövärden urval för publ'!$B$2:$H$490,MATCH(F$4,'Miljövärden urval för publ'!$B$2:$H$2,0),FALSE)),"",VLOOKUP($C353,'Miljövärden urval för publ'!$B$2:$H$490,MATCH(F$4,'Miljövärden urval för publ'!$B$2:$H$2,0),FALSE))</f>
        <v>19.051400000000001</v>
      </c>
      <c r="G353" s="45">
        <f>IF(ISERROR(VLOOKUP($C353,'Miljövärden urval för publ'!$B$2:$H$490,MATCH(G$4,'Miljövärden urval för publ'!$B$2:$H$2,0),FALSE)),"",VLOOKUP($C353,'Miljövärden urval för publ'!$B$2:$H$490,MATCH(G$4,'Miljövärden urval för publ'!$B$2:$H$2,0),FALSE))</f>
        <v>4.4264499999999998E-2</v>
      </c>
    </row>
    <row r="354" spans="1:7" x14ac:dyDescent="0.25">
      <c r="A354" s="45">
        <v>351</v>
      </c>
      <c r="B354" s="45" t="str">
        <f>IF(ISERROR(INDEX('Miljövärden urval för publ'!$A$2:$AD$475,MATCH($A354,'Miljövärden urval för publ'!$U$2:$U$476,0),1)),"",INDEX('Miljövärden urval för publ'!$A$2:$AD$475,MATCH($A354,'Miljövärden urval för publ'!$U$2:$U$476,0),1))</f>
        <v>Öresundskraft AB</v>
      </c>
      <c r="C354" s="45" t="str">
        <f>IF(ISERROR(INDEX('Miljövärden urval för publ'!$A$2:$AD$475,MATCH($A354,'Miljövärden urval för publ'!$U$2:$U$476,0),2)),"",INDEX('Miljövärden urval för publ'!$A$2:$AD$475,MATCH($A354,'Miljövärden urval för publ'!$U$2:$U$476,0),2))</f>
        <v>Ängelholm</v>
      </c>
      <c r="D354" s="45">
        <f>IF(ISERROR(VLOOKUP($C354,'Miljövärden urval för publ'!$B$2:$H$490,MATCH(D$4,'Miljövärden urval för publ'!$B$2:$H$2,0),FALSE)),"",VLOOKUP($C354,'Miljövärden urval för publ'!$B$2:$H$490,MATCH(D$4,'Miljövärden urval för publ'!$B$2:$H$2,0),FALSE))</f>
        <v>0.133797</v>
      </c>
      <c r="E354" s="45">
        <f>IF(ISERROR(VLOOKUP($C354,'Miljövärden urval för publ'!$B$2:$H$490,MATCH(E$4,'Miljövärden urval för publ'!$B$2:$H$2,0),FALSE)),"",VLOOKUP($C354,'Miljövärden urval för publ'!$B$2:$H$490,MATCH(E$4,'Miljövärden urval för publ'!$B$2:$H$2,0),FALSE))</f>
        <v>25.047799999999999</v>
      </c>
      <c r="F354" s="45">
        <f>IF(ISERROR(VLOOKUP($C354,'Miljövärden urval för publ'!$B$2:$H$490,MATCH(F$4,'Miljövärden urval för publ'!$B$2:$H$2,0),FALSE)),"",VLOOKUP($C354,'Miljövärden urval för publ'!$B$2:$H$490,MATCH(F$4,'Miljövärden urval för publ'!$B$2:$H$2,0),FALSE))</f>
        <v>4.4712500000000004</v>
      </c>
      <c r="G354" s="45">
        <f>IF(ISERROR(VLOOKUP($C354,'Miljövärden urval för publ'!$B$2:$H$490,MATCH(G$4,'Miljövärden urval för publ'!$B$2:$H$2,0),FALSE)),"",VLOOKUP($C354,'Miljövärden urval för publ'!$B$2:$H$490,MATCH(G$4,'Miljövärden urval för publ'!$B$2:$H$2,0),FALSE))</f>
        <v>5.0719099999999998E-3</v>
      </c>
    </row>
    <row r="355" spans="1:7" x14ac:dyDescent="0.25">
      <c r="A355" s="45">
        <v>352</v>
      </c>
      <c r="B355" s="45" t="str">
        <f>IF(ISERROR(INDEX('Miljövärden urval för publ'!$A$2:$AD$475,MATCH($A355,'Miljövärden urval för publ'!$U$2:$U$476,0),1)),"",INDEX('Miljövärden urval för publ'!$A$2:$AD$475,MATCH($A355,'Miljövärden urval för publ'!$U$2:$U$476,0),1))</f>
        <v>Örkelljunga Fjärrvärmeverk AB</v>
      </c>
      <c r="C355" s="45" t="str">
        <f>IF(ISERROR(INDEX('Miljövärden urval för publ'!$A$2:$AD$475,MATCH($A355,'Miljövärden urval för publ'!$U$2:$U$476,0),2)),"",INDEX('Miljövärden urval för publ'!$A$2:$AD$475,MATCH($A355,'Miljövärden urval för publ'!$U$2:$U$476,0),2))</f>
        <v>Örkelljunga</v>
      </c>
      <c r="D355" s="45">
        <f>IF(ISERROR(VLOOKUP($C355,'Miljövärden urval för publ'!$B$2:$H$490,MATCH(D$4,'Miljövärden urval för publ'!$B$2:$H$2,0),FALSE)),"",VLOOKUP($C355,'Miljövärden urval för publ'!$B$2:$H$490,MATCH(D$4,'Miljövärden urval för publ'!$B$2:$H$2,0),FALSE))</f>
        <v>0.105416</v>
      </c>
      <c r="E355" s="45">
        <f>IF(ISERROR(VLOOKUP($C355,'Miljövärden urval för publ'!$B$2:$H$490,MATCH(E$4,'Miljövärden urval för publ'!$B$2:$H$2,0),FALSE)),"",VLOOKUP($C355,'Miljövärden urval för publ'!$B$2:$H$490,MATCH(E$4,'Miljövärden urval för publ'!$B$2:$H$2,0),FALSE))</f>
        <v>18.918900000000001</v>
      </c>
      <c r="F355" s="45">
        <f>IF(ISERROR(VLOOKUP($C355,'Miljövärden urval för publ'!$B$2:$H$490,MATCH(F$4,'Miljövärden urval för publ'!$B$2:$H$2,0),FALSE)),"",VLOOKUP($C355,'Miljövärden urval för publ'!$B$2:$H$490,MATCH(F$4,'Miljövärden urval för publ'!$B$2:$H$2,0),FALSE))</f>
        <v>7.6534399999999998</v>
      </c>
      <c r="G355" s="45">
        <f>IF(ISERROR(VLOOKUP($C355,'Miljövärden urval för publ'!$B$2:$H$490,MATCH(G$4,'Miljövärden urval för publ'!$B$2:$H$2,0),FALSE)),"",VLOOKUP($C355,'Miljövärden urval för publ'!$B$2:$H$490,MATCH(G$4,'Miljövärden urval för publ'!$B$2:$H$2,0),FALSE))</f>
        <v>1.17903E-2</v>
      </c>
    </row>
    <row r="356" spans="1:7" x14ac:dyDescent="0.25">
      <c r="A356" s="45">
        <v>353</v>
      </c>
      <c r="B356" s="45" t="str">
        <f>IF(ISERROR(INDEX('Miljövärden urval för publ'!$A$2:$AD$475,MATCH($A356,'Miljövärden urval för publ'!$U$2:$U$476,0),1)),"",INDEX('Miljövärden urval för publ'!$A$2:$AD$475,MATCH($A356,'Miljövärden urval för publ'!$U$2:$U$476,0),1))</f>
        <v>Österlens Kraft AB</v>
      </c>
      <c r="C356" s="45" t="str">
        <f>IF(ISERROR(INDEX('Miljövärden urval för publ'!$A$2:$AD$475,MATCH($A356,'Miljövärden urval för publ'!$U$2:$U$476,0),2)),"",INDEX('Miljövärden urval för publ'!$A$2:$AD$475,MATCH($A356,'Miljövärden urval för publ'!$U$2:$U$476,0),2))</f>
        <v>Simrishamn</v>
      </c>
      <c r="D356" s="45">
        <f>IF(ISERROR(VLOOKUP($C356,'Miljövärden urval för publ'!$B$2:$H$490,MATCH(D$4,'Miljövärden urval för publ'!$B$2:$H$2,0),FALSE)),"",VLOOKUP($C356,'Miljövärden urval för publ'!$B$2:$H$490,MATCH(D$4,'Miljövärden urval för publ'!$B$2:$H$2,0),FALSE))</f>
        <v>0.13991400000000001</v>
      </c>
      <c r="E356" s="45">
        <f>IF(ISERROR(VLOOKUP($C356,'Miljövärden urval för publ'!$B$2:$H$490,MATCH(E$4,'Miljövärden urval för publ'!$B$2:$H$2,0),FALSE)),"",VLOOKUP($C356,'Miljövärden urval för publ'!$B$2:$H$490,MATCH(E$4,'Miljövärden urval för publ'!$B$2:$H$2,0),FALSE))</f>
        <v>25.539100000000001</v>
      </c>
      <c r="F356" s="45">
        <f>IF(ISERROR(VLOOKUP($C356,'Miljövärden urval för publ'!$B$2:$H$490,MATCH(F$4,'Miljövärden urval för publ'!$B$2:$H$2,0),FALSE)),"",VLOOKUP($C356,'Miljövärden urval för publ'!$B$2:$H$490,MATCH(F$4,'Miljövärden urval för publ'!$B$2:$H$2,0),FALSE))</f>
        <v>8.4204299999999996</v>
      </c>
      <c r="G356" s="45">
        <f>IF(ISERROR(VLOOKUP($C356,'Miljövärden urval för publ'!$B$2:$H$490,MATCH(G$4,'Miljövärden urval för publ'!$B$2:$H$2,0),FALSE)),"",VLOOKUP($C356,'Miljövärden urval för publ'!$B$2:$H$490,MATCH(G$4,'Miljövärden urval för publ'!$B$2:$H$2,0),FALSE))</f>
        <v>2.51369E-2</v>
      </c>
    </row>
    <row r="357" spans="1:7" x14ac:dyDescent="0.25">
      <c r="A357" s="45">
        <v>354</v>
      </c>
      <c r="B357" s="45" t="str">
        <f>IF(ISERROR(INDEX('Miljövärden urval för publ'!$A$2:$AD$475,MATCH($A357,'Miljövärden urval för publ'!$U$2:$U$476,0),1)),"",INDEX('Miljövärden urval för publ'!$A$2:$AD$475,MATCH($A357,'Miljövärden urval för publ'!$U$2:$U$476,0),1))</f>
        <v>Övik Energi AB</v>
      </c>
      <c r="C357" s="45" t="str">
        <f>IF(ISERROR(INDEX('Miljövärden urval för publ'!$A$2:$AD$475,MATCH($A357,'Miljövärden urval för publ'!$U$2:$U$476,0),2)),"",INDEX('Miljövärden urval för publ'!$A$2:$AD$475,MATCH($A357,'Miljövärden urval för publ'!$U$2:$U$476,0),2))</f>
        <v>Bjästa</v>
      </c>
      <c r="D357" s="45">
        <f>IF(ISERROR(VLOOKUP($C357,'Miljövärden urval för publ'!$B$2:$H$490,MATCH(D$4,'Miljövärden urval för publ'!$B$2:$H$2,0),FALSE)),"",VLOOKUP($C357,'Miljövärden urval för publ'!$B$2:$H$490,MATCH(D$4,'Miljövärden urval för publ'!$B$2:$H$2,0),FALSE))</f>
        <v>0.107225</v>
      </c>
      <c r="E357" s="45">
        <f>IF(ISERROR(VLOOKUP($C357,'Miljövärden urval för publ'!$B$2:$H$490,MATCH(E$4,'Miljövärden urval för publ'!$B$2:$H$2,0),FALSE)),"",VLOOKUP($C357,'Miljövärden urval för publ'!$B$2:$H$490,MATCH(E$4,'Miljövärden urval för publ'!$B$2:$H$2,0),FALSE))</f>
        <v>15.9612</v>
      </c>
      <c r="F357" s="45">
        <f>IF(ISERROR(VLOOKUP($C357,'Miljövärden urval för publ'!$B$2:$H$490,MATCH(F$4,'Miljövärden urval för publ'!$B$2:$H$2,0),FALSE)),"",VLOOKUP($C357,'Miljövärden urval för publ'!$B$2:$H$490,MATCH(F$4,'Miljövärden urval för publ'!$B$2:$H$2,0),FALSE))</f>
        <v>8.4524000000000008</v>
      </c>
      <c r="G357" s="45">
        <f>IF(ISERROR(VLOOKUP($C357,'Miljövärden urval för publ'!$B$2:$H$490,MATCH(G$4,'Miljövärden urval för publ'!$B$2:$H$2,0),FALSE)),"",VLOOKUP($C357,'Miljövärden urval för publ'!$B$2:$H$490,MATCH(G$4,'Miljövärden urval för publ'!$B$2:$H$2,0),FALSE))</f>
        <v>1.2784200000000001E-2</v>
      </c>
    </row>
    <row r="358" spans="1:7" x14ac:dyDescent="0.25">
      <c r="A358" s="45">
        <v>355</v>
      </c>
      <c r="B358" s="45" t="str">
        <f>IF(ISERROR(INDEX('Miljövärden urval för publ'!$A$2:$AD$475,MATCH($A358,'Miljövärden urval för publ'!$U$2:$U$476,0),1)),"",INDEX('Miljövärden urval för publ'!$A$2:$AD$475,MATCH($A358,'Miljövärden urval för publ'!$U$2:$U$476,0),1))</f>
        <v>Övik Energi AB</v>
      </c>
      <c r="C358" s="45" t="str">
        <f>IF(ISERROR(INDEX('Miljövärden urval för publ'!$A$2:$AD$475,MATCH($A358,'Miljövärden urval för publ'!$U$2:$U$476,0),2)),"",INDEX('Miljövärden urval för publ'!$A$2:$AD$475,MATCH($A358,'Miljövärden urval för publ'!$U$2:$U$476,0),2))</f>
        <v>Bredbyn</v>
      </c>
      <c r="D358" s="45">
        <f>IF(ISERROR(VLOOKUP($C358,'Miljövärden urval för publ'!$B$2:$H$490,MATCH(D$4,'Miljövärden urval för publ'!$B$2:$H$2,0),FALSE)),"",VLOOKUP($C358,'Miljövärden urval för publ'!$B$2:$H$490,MATCH(D$4,'Miljövärden urval för publ'!$B$2:$H$2,0),FALSE))</f>
        <v>0.32022200000000001</v>
      </c>
      <c r="E358" s="45">
        <f>IF(ISERROR(VLOOKUP($C358,'Miljövärden urval för publ'!$B$2:$H$490,MATCH(E$4,'Miljövärden urval för publ'!$B$2:$H$2,0),FALSE)),"",VLOOKUP($C358,'Miljövärden urval för publ'!$B$2:$H$490,MATCH(E$4,'Miljövärden urval för publ'!$B$2:$H$2,0),FALSE))</f>
        <v>12.851599999999999</v>
      </c>
      <c r="F358" s="45">
        <f>IF(ISERROR(VLOOKUP($C358,'Miljövärden urval för publ'!$B$2:$H$490,MATCH(F$4,'Miljövärden urval för publ'!$B$2:$H$2,0),FALSE)),"",VLOOKUP($C358,'Miljövärden urval för publ'!$B$2:$H$490,MATCH(F$4,'Miljövärden urval för publ'!$B$2:$H$2,0),FALSE))</f>
        <v>6.3231599999999997</v>
      </c>
      <c r="G358" s="45">
        <f>IF(ISERROR(VLOOKUP($C358,'Miljövärden urval för publ'!$B$2:$H$490,MATCH(G$4,'Miljövärden urval för publ'!$B$2:$H$2,0),FALSE)),"",VLOOKUP($C358,'Miljövärden urval för publ'!$B$2:$H$490,MATCH(G$4,'Miljövärden urval för publ'!$B$2:$H$2,0),FALSE))</f>
        <v>1.41628E-2</v>
      </c>
    </row>
    <row r="359" spans="1:7" x14ac:dyDescent="0.25">
      <c r="A359" s="45">
        <v>356</v>
      </c>
      <c r="B359" s="45" t="str">
        <f>IF(ISERROR(INDEX('Miljövärden urval för publ'!$A$2:$AD$475,MATCH($A359,'Miljövärden urval för publ'!$U$2:$U$476,0),1)),"",INDEX('Miljövärden urval för publ'!$A$2:$AD$475,MATCH($A359,'Miljövärden urval för publ'!$U$2:$U$476,0),1))</f>
        <v>Övik Energi AB</v>
      </c>
      <c r="C359" s="45" t="str">
        <f>IF(ISERROR(INDEX('Miljövärden urval för publ'!$A$2:$AD$475,MATCH($A359,'Miljövärden urval för publ'!$U$2:$U$476,0),2)),"",INDEX('Miljövärden urval för publ'!$A$2:$AD$475,MATCH($A359,'Miljövärden urval för publ'!$U$2:$U$476,0),2))</f>
        <v>Hampnäs</v>
      </c>
      <c r="D359" s="45">
        <f>IF(ISERROR(VLOOKUP($C359,'Miljövärden urval för publ'!$B$2:$H$490,MATCH(D$4,'Miljövärden urval för publ'!$B$2:$H$2,0),FALSE)),"",VLOOKUP($C359,'Miljövärden urval för publ'!$B$2:$H$490,MATCH(D$4,'Miljövärden urval för publ'!$B$2:$H$2,0),FALSE))</f>
        <v>0.35070899999999999</v>
      </c>
      <c r="E359" s="45">
        <f>IF(ISERROR(VLOOKUP($C359,'Miljövärden urval för publ'!$B$2:$H$490,MATCH(E$4,'Miljövärden urval för publ'!$B$2:$H$2,0),FALSE)),"",VLOOKUP($C359,'Miljövärden urval för publ'!$B$2:$H$490,MATCH(E$4,'Miljövärden urval för publ'!$B$2:$H$2,0),FALSE))</f>
        <v>54.012700000000002</v>
      </c>
      <c r="F359" s="45">
        <f>IF(ISERROR(VLOOKUP($C359,'Miljövärden urval för publ'!$B$2:$H$490,MATCH(F$4,'Miljövärden urval för publ'!$B$2:$H$2,0),FALSE)),"",VLOOKUP($C359,'Miljövärden urval för publ'!$B$2:$H$490,MATCH(F$4,'Miljövärden urval för publ'!$B$2:$H$2,0),FALSE))</f>
        <v>17.2532</v>
      </c>
      <c r="G359" s="45">
        <f>IF(ISERROR(VLOOKUP($C359,'Miljövärden urval för publ'!$B$2:$H$490,MATCH(G$4,'Miljövärden urval för publ'!$B$2:$H$2,0),FALSE)),"",VLOOKUP($C359,'Miljövärden urval för publ'!$B$2:$H$490,MATCH(G$4,'Miljövärden urval för publ'!$B$2:$H$2,0),FALSE))</f>
        <v>0.12531700000000001</v>
      </c>
    </row>
    <row r="360" spans="1:7" x14ac:dyDescent="0.25">
      <c r="A360" s="45">
        <v>357</v>
      </c>
      <c r="B360" s="45" t="str">
        <f>IF(ISERROR(INDEX('Miljövärden urval för publ'!$A$2:$AD$475,MATCH($A360,'Miljövärden urval för publ'!$U$2:$U$476,0),1)),"",INDEX('Miljövärden urval för publ'!$A$2:$AD$475,MATCH($A360,'Miljövärden urval för publ'!$U$2:$U$476,0),1))</f>
        <v>Övik Energi AB</v>
      </c>
      <c r="C360" s="45" t="str">
        <f>IF(ISERROR(INDEX('Miljövärden urval för publ'!$A$2:$AD$475,MATCH($A360,'Miljövärden urval för publ'!$U$2:$U$476,0),2)),"",INDEX('Miljövärden urval för publ'!$A$2:$AD$475,MATCH($A360,'Miljövärden urval för publ'!$U$2:$U$476,0),2))</f>
        <v>Husum</v>
      </c>
      <c r="D360" s="45">
        <f>IF(ISERROR(VLOOKUP($C360,'Miljövärden urval för publ'!$B$2:$H$490,MATCH(D$4,'Miljövärden urval för publ'!$B$2:$H$2,0),FALSE)),"",VLOOKUP($C360,'Miljövärden urval för publ'!$B$2:$H$490,MATCH(D$4,'Miljövärden urval för publ'!$B$2:$H$2,0),FALSE))</f>
        <v>0.146485</v>
      </c>
      <c r="E360" s="45">
        <f>IF(ISERROR(VLOOKUP($C360,'Miljövärden urval för publ'!$B$2:$H$490,MATCH(E$4,'Miljövärden urval för publ'!$B$2:$H$2,0),FALSE)),"",VLOOKUP($C360,'Miljövärden urval för publ'!$B$2:$H$490,MATCH(E$4,'Miljövärden urval för publ'!$B$2:$H$2,0),FALSE))</f>
        <v>27.979399999999998</v>
      </c>
      <c r="F360" s="45">
        <f>IF(ISERROR(VLOOKUP($C360,'Miljövärden urval för publ'!$B$2:$H$490,MATCH(F$4,'Miljövärden urval för publ'!$B$2:$H$2,0),FALSE)),"",VLOOKUP($C360,'Miljövärden urval för publ'!$B$2:$H$490,MATCH(F$4,'Miljövärden urval för publ'!$B$2:$H$2,0),FALSE))</f>
        <v>4.6473500000000003</v>
      </c>
      <c r="G360" s="45">
        <f>IF(ISERROR(VLOOKUP($C360,'Miljövärden urval för publ'!$B$2:$H$490,MATCH(G$4,'Miljövärden urval för publ'!$B$2:$H$2,0),FALSE)),"",VLOOKUP($C360,'Miljövärden urval för publ'!$B$2:$H$490,MATCH(G$4,'Miljövärden urval för publ'!$B$2:$H$2,0),FALSE))</f>
        <v>5.4885900000000001E-2</v>
      </c>
    </row>
    <row r="361" spans="1:7" x14ac:dyDescent="0.25">
      <c r="A361" s="45">
        <v>358</v>
      </c>
      <c r="B361" s="45" t="str">
        <f>IF(ISERROR(INDEX('Miljövärden urval för publ'!$A$2:$AD$475,MATCH($A361,'Miljövärden urval för publ'!$U$2:$U$476,0),1)),"",INDEX('Miljövärden urval för publ'!$A$2:$AD$475,MATCH($A361,'Miljövärden urval för publ'!$U$2:$U$476,0),1))</f>
        <v>Övik Energi AB</v>
      </c>
      <c r="C361" s="45" t="str">
        <f>IF(ISERROR(INDEX('Miljövärden urval för publ'!$A$2:$AD$475,MATCH($A361,'Miljövärden urval för publ'!$U$2:$U$476,0),2)),"",INDEX('Miljövärden urval för publ'!$A$2:$AD$475,MATCH($A361,'Miljövärden urval för publ'!$U$2:$U$476,0),2))</f>
        <v>Moliden</v>
      </c>
      <c r="D361" s="45">
        <f>IF(ISERROR(VLOOKUP($C361,'Miljövärden urval för publ'!$B$2:$H$490,MATCH(D$4,'Miljövärden urval för publ'!$B$2:$H$2,0),FALSE)),"",VLOOKUP($C361,'Miljövärden urval för publ'!$B$2:$H$490,MATCH(D$4,'Miljövärden urval för publ'!$B$2:$H$2,0),FALSE))</f>
        <v>0.45359699999999997</v>
      </c>
      <c r="E361" s="45">
        <f>IF(ISERROR(VLOOKUP($C361,'Miljövärden urval för publ'!$B$2:$H$490,MATCH(E$4,'Miljövärden urval för publ'!$B$2:$H$2,0),FALSE)),"",VLOOKUP($C361,'Miljövärden urval för publ'!$B$2:$H$490,MATCH(E$4,'Miljövärden urval för publ'!$B$2:$H$2,0),FALSE))</f>
        <v>11.9689</v>
      </c>
      <c r="F361" s="45">
        <f>IF(ISERROR(VLOOKUP($C361,'Miljövärden urval för publ'!$B$2:$H$490,MATCH(F$4,'Miljövärden urval för publ'!$B$2:$H$2,0),FALSE)),"",VLOOKUP($C361,'Miljövärden urval för publ'!$B$2:$H$490,MATCH(F$4,'Miljövärden urval för publ'!$B$2:$H$2,0),FALSE))</f>
        <v>17.677800000000001</v>
      </c>
      <c r="G361" s="45">
        <f>IF(ISERROR(VLOOKUP($C361,'Miljövärden urval för publ'!$B$2:$H$490,MATCH(G$4,'Miljövärden urval för publ'!$B$2:$H$2,0),FALSE)),"",VLOOKUP($C361,'Miljövärden urval för publ'!$B$2:$H$490,MATCH(G$4,'Miljövärden urval för publ'!$B$2:$H$2,0),FALSE))</f>
        <v>9.6978700000000008E-3</v>
      </c>
    </row>
    <row r="362" spans="1:7" x14ac:dyDescent="0.25">
      <c r="A362" s="45">
        <v>359</v>
      </c>
      <c r="B362" s="45" t="str">
        <f>IF(ISERROR(INDEX('Miljövärden urval för publ'!$A$2:$AD$475,MATCH($A362,'Miljövärden urval för publ'!$U$2:$U$476,0),1)),"",INDEX('Miljövärden urval för publ'!$A$2:$AD$475,MATCH($A362,'Miljövärden urval för publ'!$U$2:$U$476,0),1))</f>
        <v>Övik Energi AB</v>
      </c>
      <c r="C362" s="45" t="str">
        <f>IF(ISERROR(INDEX('Miljövärden urval för publ'!$A$2:$AD$475,MATCH($A362,'Miljövärden urval för publ'!$U$2:$U$476,0),2)),"",INDEX('Miljövärden urval för publ'!$A$2:$AD$475,MATCH($A362,'Miljövärden urval för publ'!$U$2:$U$476,0),2))</f>
        <v>Örnsköldsvik</v>
      </c>
      <c r="D362" s="45">
        <f>IF(ISERROR(VLOOKUP($C362,'Miljövärden urval för publ'!$B$2:$H$490,MATCH(D$4,'Miljövärden urval för publ'!$B$2:$H$2,0),FALSE)),"",VLOOKUP($C362,'Miljövärden urval för publ'!$B$2:$H$490,MATCH(D$4,'Miljövärden urval för publ'!$B$2:$H$2,0),FALSE))</f>
        <v>0.16520199999999999</v>
      </c>
      <c r="E362" s="45">
        <f>IF(ISERROR(VLOOKUP($C362,'Miljövärden urval för publ'!$B$2:$H$490,MATCH(E$4,'Miljövärden urval för publ'!$B$2:$H$2,0),FALSE)),"",VLOOKUP($C362,'Miljövärden urval för publ'!$B$2:$H$490,MATCH(E$4,'Miljövärden urval för publ'!$B$2:$H$2,0),FALSE))</f>
        <v>42.513599999999997</v>
      </c>
      <c r="F362" s="45">
        <f>IF(ISERROR(VLOOKUP($C362,'Miljövärden urval för publ'!$B$2:$H$490,MATCH(F$4,'Miljövärden urval för publ'!$B$2:$H$2,0),FALSE)),"",VLOOKUP($C362,'Miljövärden urval för publ'!$B$2:$H$490,MATCH(F$4,'Miljövärden urval för publ'!$B$2:$H$2,0),FALSE))</f>
        <v>9.2787900000000008</v>
      </c>
      <c r="G362" s="45">
        <f>IF(ISERROR(VLOOKUP($C362,'Miljövärden urval för publ'!$B$2:$H$490,MATCH(G$4,'Miljövärden urval för publ'!$B$2:$H$2,0),FALSE)),"",VLOOKUP($C362,'Miljövärden urval för publ'!$B$2:$H$490,MATCH(G$4,'Miljövärden urval för publ'!$B$2:$H$2,0),FALSE))</f>
        <v>1.5925999999999999E-2</v>
      </c>
    </row>
    <row r="363" spans="1:7" x14ac:dyDescent="0.25">
      <c r="A363" s="45">
        <v>360</v>
      </c>
      <c r="B363" s="45" t="str">
        <f>IF(ISERROR(INDEX('Miljövärden urval för publ'!$A$2:$AD$475,MATCH($A363,'Miljövärden urval för publ'!$U$2:$U$476,0),1)),"",INDEX('Miljövärden urval för publ'!$A$2:$AD$475,MATCH($A363,'Miljövärden urval för publ'!$U$2:$U$476,0),1))</f>
        <v/>
      </c>
      <c r="C363" s="45" t="str">
        <f>IF(ISERROR(INDEX('Miljövärden urval för publ'!$A$2:$AD$475,MATCH($A363,'Miljövärden urval för publ'!$U$2:$U$476,0),2)),"",INDEX('Miljövärden urval för publ'!$A$2:$AD$475,MATCH($A363,'Miljövärden urval för publ'!$U$2:$U$476,0),2))</f>
        <v/>
      </c>
      <c r="D363" s="45" t="str">
        <f>IF(ISERROR(VLOOKUP($C363,'Miljövärden urval för publ'!$B$2:$H$490,MATCH(D$4,'Miljövärden urval för publ'!$B$2:$H$2,0),FALSE)),"",VLOOKUP($C363,'Miljövärden urval för publ'!$B$2:$H$490,MATCH(D$4,'Miljövärden urval för publ'!$B$2:$H$2,0),FALSE))</f>
        <v/>
      </c>
      <c r="E363" s="45" t="str">
        <f>IF(ISERROR(VLOOKUP($C363,'Miljövärden urval för publ'!$B$2:$H$490,MATCH(E$4,'Miljövärden urval för publ'!$B$2:$H$2,0),FALSE)),"",VLOOKUP($C363,'Miljövärden urval för publ'!$B$2:$H$490,MATCH(E$4,'Miljövärden urval för publ'!$B$2:$H$2,0),FALSE))</f>
        <v/>
      </c>
      <c r="F363" s="45" t="str">
        <f>IF(ISERROR(VLOOKUP($C363,'Miljövärden urval för publ'!$B$2:$H$490,MATCH(F$4,'Miljövärden urval för publ'!$B$2:$H$2,0),FALSE)),"",VLOOKUP($C363,'Miljövärden urval för publ'!$B$2:$H$490,MATCH(F$4,'Miljövärden urval för publ'!$B$2:$H$2,0),FALSE))</f>
        <v/>
      </c>
      <c r="G363" s="45" t="str">
        <f>IF(ISERROR(VLOOKUP($C363,'Miljövärden urval för publ'!$B$2:$H$490,MATCH(G$4,'Miljövärden urval för publ'!$B$2:$H$2,0),FALSE)),"",VLOOKUP($C363,'Miljövärden urval för publ'!$B$2:$H$490,MATCH(G$4,'Miljövärden urval för publ'!$B$2:$H$2,0),FALSE))</f>
        <v/>
      </c>
    </row>
    <row r="364" spans="1:7" x14ac:dyDescent="0.25">
      <c r="A364" s="45">
        <v>361</v>
      </c>
      <c r="B364" s="45" t="str">
        <f>IF(ISERROR(INDEX('Miljövärden urval för publ'!$A$2:$AD$475,MATCH($A364,'Miljövärden urval för publ'!$U$2:$U$476,0),1)),"",INDEX('Miljövärden urval för publ'!$A$2:$AD$475,MATCH($A364,'Miljövärden urval för publ'!$U$2:$U$476,0),1))</f>
        <v/>
      </c>
      <c r="C364" s="45" t="str">
        <f>IF(ISERROR(INDEX('Miljövärden urval för publ'!$A$2:$AD$475,MATCH($A364,'Miljövärden urval för publ'!$U$2:$U$476,0),2)),"",INDEX('Miljövärden urval för publ'!$A$2:$AD$475,MATCH($A364,'Miljövärden urval för publ'!$U$2:$U$476,0),2))</f>
        <v/>
      </c>
      <c r="D364" s="45" t="str">
        <f>IF(ISERROR(VLOOKUP($C364,'Miljövärden urval för publ'!$B$2:$H$490,MATCH(D$4,'Miljövärden urval för publ'!$B$2:$H$2,0),FALSE)),"",VLOOKUP($C364,'Miljövärden urval för publ'!$B$2:$H$490,MATCH(D$4,'Miljövärden urval för publ'!$B$2:$H$2,0),FALSE))</f>
        <v/>
      </c>
      <c r="E364" s="45" t="str">
        <f>IF(ISERROR(VLOOKUP($C364,'Miljövärden urval för publ'!$B$2:$H$490,MATCH(E$4,'Miljövärden urval för publ'!$B$2:$H$2,0),FALSE)),"",VLOOKUP($C364,'Miljövärden urval för publ'!$B$2:$H$490,MATCH(E$4,'Miljövärden urval för publ'!$B$2:$H$2,0),FALSE))</f>
        <v/>
      </c>
      <c r="F364" s="45" t="str">
        <f>IF(ISERROR(VLOOKUP($C364,'Miljövärden urval för publ'!$B$2:$H$490,MATCH(F$4,'Miljövärden urval för publ'!$B$2:$H$2,0),FALSE)),"",VLOOKUP($C364,'Miljövärden urval för publ'!$B$2:$H$490,MATCH(F$4,'Miljövärden urval för publ'!$B$2:$H$2,0),FALSE))</f>
        <v/>
      </c>
      <c r="G364" s="45" t="str">
        <f>IF(ISERROR(VLOOKUP($C364,'Miljövärden urval för publ'!$B$2:$H$490,MATCH(G$4,'Miljövärden urval för publ'!$B$2:$H$2,0),FALSE)),"",VLOOKUP($C364,'Miljövärden urval för publ'!$B$2:$H$490,MATCH(G$4,'Miljövärden urval för publ'!$B$2:$H$2,0),FALSE))</f>
        <v/>
      </c>
    </row>
    <row r="365" spans="1:7" x14ac:dyDescent="0.25">
      <c r="A365" s="45">
        <v>362</v>
      </c>
      <c r="B365" s="45" t="str">
        <f>IF(ISERROR(INDEX('Miljövärden urval för publ'!$A$2:$AD$475,MATCH($A365,'Miljövärden urval för publ'!$U$2:$U$476,0),1)),"",INDEX('Miljövärden urval för publ'!$A$2:$AD$475,MATCH($A365,'Miljövärden urval för publ'!$U$2:$U$476,0),1))</f>
        <v/>
      </c>
      <c r="C365" s="45" t="str">
        <f>IF(ISERROR(INDEX('Miljövärden urval för publ'!$A$2:$AD$475,MATCH($A365,'Miljövärden urval för publ'!$U$2:$U$476,0),2)),"",INDEX('Miljövärden urval för publ'!$A$2:$AD$475,MATCH($A365,'Miljövärden urval för publ'!$U$2:$U$476,0),2))</f>
        <v/>
      </c>
      <c r="D365" s="45" t="str">
        <f>IF(ISERROR(VLOOKUP($C365,'Miljövärden urval för publ'!$B$2:$H$490,MATCH(D$4,'Miljövärden urval för publ'!$B$2:$H$2,0),FALSE)),"",VLOOKUP($C365,'Miljövärden urval för publ'!$B$2:$H$490,MATCH(D$4,'Miljövärden urval för publ'!$B$2:$H$2,0),FALSE))</f>
        <v/>
      </c>
      <c r="E365" s="45" t="str">
        <f>IF(ISERROR(VLOOKUP($C365,'Miljövärden urval för publ'!$B$2:$H$490,MATCH(E$4,'Miljövärden urval för publ'!$B$2:$H$2,0),FALSE)),"",VLOOKUP($C365,'Miljövärden urval för publ'!$B$2:$H$490,MATCH(E$4,'Miljövärden urval för publ'!$B$2:$H$2,0),FALSE))</f>
        <v/>
      </c>
      <c r="F365" s="45" t="str">
        <f>IF(ISERROR(VLOOKUP($C365,'Miljövärden urval för publ'!$B$2:$H$490,MATCH(F$4,'Miljövärden urval för publ'!$B$2:$H$2,0),FALSE)),"",VLOOKUP($C365,'Miljövärden urval för publ'!$B$2:$H$490,MATCH(F$4,'Miljövärden urval för publ'!$B$2:$H$2,0),FALSE))</f>
        <v/>
      </c>
      <c r="G365" s="45" t="str">
        <f>IF(ISERROR(VLOOKUP($C365,'Miljövärden urval för publ'!$B$2:$H$490,MATCH(G$4,'Miljövärden urval för publ'!$B$2:$H$2,0),FALSE)),"",VLOOKUP($C365,'Miljövärden urval för publ'!$B$2:$H$490,MATCH(G$4,'Miljövärden urval för publ'!$B$2:$H$2,0),FALSE))</f>
        <v/>
      </c>
    </row>
    <row r="366" spans="1:7" x14ac:dyDescent="0.25">
      <c r="A366" s="45">
        <v>363</v>
      </c>
      <c r="B366" s="45" t="str">
        <f>IF(ISERROR(INDEX('Miljövärden urval för publ'!$A$2:$AD$475,MATCH($A366,'Miljövärden urval för publ'!$U$2:$U$476,0),1)),"",INDEX('Miljövärden urval för publ'!$A$2:$AD$475,MATCH($A366,'Miljövärden urval för publ'!$U$2:$U$476,0),1))</f>
        <v/>
      </c>
      <c r="C366" s="45" t="str">
        <f>IF(ISERROR(INDEX('Miljövärden urval för publ'!$A$2:$AD$475,MATCH($A366,'Miljövärden urval för publ'!$U$2:$U$476,0),2)),"",INDEX('Miljövärden urval för publ'!$A$2:$AD$475,MATCH($A366,'Miljövärden urval för publ'!$U$2:$U$476,0),2))</f>
        <v/>
      </c>
      <c r="D366" s="45" t="str">
        <f>IF(ISERROR(VLOOKUP($C366,'Miljövärden urval för publ'!$B$2:$H$490,MATCH(D$4,'Miljövärden urval för publ'!$B$2:$H$2,0),FALSE)),"",VLOOKUP($C366,'Miljövärden urval för publ'!$B$2:$H$490,MATCH(D$4,'Miljövärden urval för publ'!$B$2:$H$2,0),FALSE))</f>
        <v/>
      </c>
      <c r="E366" s="45" t="str">
        <f>IF(ISERROR(VLOOKUP($C366,'Miljövärden urval för publ'!$B$2:$H$490,MATCH(E$4,'Miljövärden urval för publ'!$B$2:$H$2,0),FALSE)),"",VLOOKUP($C366,'Miljövärden urval för publ'!$B$2:$H$490,MATCH(E$4,'Miljövärden urval för publ'!$B$2:$H$2,0),FALSE))</f>
        <v/>
      </c>
      <c r="F366" s="45" t="str">
        <f>IF(ISERROR(VLOOKUP($C366,'Miljövärden urval för publ'!$B$2:$H$490,MATCH(F$4,'Miljövärden urval för publ'!$B$2:$H$2,0),FALSE)),"",VLOOKUP($C366,'Miljövärden urval för publ'!$B$2:$H$490,MATCH(F$4,'Miljövärden urval för publ'!$B$2:$H$2,0),FALSE))</f>
        <v/>
      </c>
      <c r="G366" s="45" t="str">
        <f>IF(ISERROR(VLOOKUP($C366,'Miljövärden urval för publ'!$B$2:$H$490,MATCH(G$4,'Miljövärden urval för publ'!$B$2:$H$2,0),FALSE)),"",VLOOKUP($C366,'Miljövärden urval för publ'!$B$2:$H$490,MATCH(G$4,'Miljövärden urval för publ'!$B$2:$H$2,0),FALSE))</f>
        <v/>
      </c>
    </row>
    <row r="367" spans="1:7" x14ac:dyDescent="0.25">
      <c r="A367" s="45">
        <v>364</v>
      </c>
      <c r="B367" s="45" t="str">
        <f>IF(ISERROR(INDEX('Miljövärden urval för publ'!$A$2:$AD$475,MATCH($A367,'Miljövärden urval för publ'!$U$2:$U$476,0),1)),"",INDEX('Miljövärden urval för publ'!$A$2:$AD$475,MATCH($A367,'Miljövärden urval för publ'!$U$2:$U$476,0),1))</f>
        <v/>
      </c>
      <c r="C367" s="45" t="str">
        <f>IF(ISERROR(INDEX('Miljövärden urval för publ'!$A$2:$AD$475,MATCH($A367,'Miljövärden urval för publ'!$U$2:$U$476,0),2)),"",INDEX('Miljövärden urval för publ'!$A$2:$AD$475,MATCH($A367,'Miljövärden urval för publ'!$U$2:$U$476,0),2))</f>
        <v/>
      </c>
      <c r="D367" s="45" t="str">
        <f>IF(ISERROR(VLOOKUP($C367,'Miljövärden urval för publ'!$B$2:$H$490,MATCH(D$4,'Miljövärden urval för publ'!$B$2:$H$2,0),FALSE)),"",VLOOKUP($C367,'Miljövärden urval för publ'!$B$2:$H$490,MATCH(D$4,'Miljövärden urval för publ'!$B$2:$H$2,0),FALSE))</f>
        <v/>
      </c>
      <c r="E367" s="45" t="str">
        <f>IF(ISERROR(VLOOKUP($C367,'Miljövärden urval för publ'!$B$2:$H$490,MATCH(E$4,'Miljövärden urval för publ'!$B$2:$H$2,0),FALSE)),"",VLOOKUP($C367,'Miljövärden urval för publ'!$B$2:$H$490,MATCH(E$4,'Miljövärden urval för publ'!$B$2:$H$2,0),FALSE))</f>
        <v/>
      </c>
      <c r="F367" s="45" t="str">
        <f>IF(ISERROR(VLOOKUP($C367,'Miljövärden urval för publ'!$B$2:$H$490,MATCH(F$4,'Miljövärden urval för publ'!$B$2:$H$2,0),FALSE)),"",VLOOKUP($C367,'Miljövärden urval för publ'!$B$2:$H$490,MATCH(F$4,'Miljövärden urval för publ'!$B$2:$H$2,0),FALSE))</f>
        <v/>
      </c>
      <c r="G367" s="45" t="str">
        <f>IF(ISERROR(VLOOKUP($C367,'Miljövärden urval för publ'!$B$2:$H$490,MATCH(G$4,'Miljövärden urval för publ'!$B$2:$H$2,0),FALSE)),"",VLOOKUP($C367,'Miljövärden urval för publ'!$B$2:$H$490,MATCH(G$4,'Miljövärden urval för publ'!$B$2:$H$2,0),FALSE))</f>
        <v/>
      </c>
    </row>
    <row r="368" spans="1:7" x14ac:dyDescent="0.25">
      <c r="A368" s="45">
        <v>365</v>
      </c>
      <c r="B368" s="45" t="str">
        <f>IF(ISERROR(INDEX('Miljövärden urval för publ'!$A$2:$AD$475,MATCH($A368,'Miljövärden urval för publ'!$U$2:$U$476,0),1)),"",INDEX('Miljövärden urval för publ'!$A$2:$AD$475,MATCH($A368,'Miljövärden urval för publ'!$U$2:$U$476,0),1))</f>
        <v/>
      </c>
      <c r="C368" s="45" t="str">
        <f>IF(ISERROR(INDEX('Miljövärden urval för publ'!$A$2:$AD$475,MATCH($A368,'Miljövärden urval för publ'!$U$2:$U$476,0),2)),"",INDEX('Miljövärden urval för publ'!$A$2:$AD$475,MATCH($A368,'Miljövärden urval för publ'!$U$2:$U$476,0),2))</f>
        <v/>
      </c>
      <c r="D368" s="45" t="str">
        <f>IF(ISERROR(VLOOKUP($C368,'Miljövärden urval för publ'!$B$2:$H$490,MATCH(D$4,'Miljövärden urval för publ'!$B$2:$H$2,0),FALSE)),"",VLOOKUP($C368,'Miljövärden urval för publ'!$B$2:$H$490,MATCH(D$4,'Miljövärden urval för publ'!$B$2:$H$2,0),FALSE))</f>
        <v/>
      </c>
      <c r="E368" s="45" t="str">
        <f>IF(ISERROR(VLOOKUP($C368,'Miljövärden urval för publ'!$B$2:$H$490,MATCH(E$4,'Miljövärden urval för publ'!$B$2:$H$2,0),FALSE)),"",VLOOKUP($C368,'Miljövärden urval för publ'!$B$2:$H$490,MATCH(E$4,'Miljövärden urval för publ'!$B$2:$H$2,0),FALSE))</f>
        <v/>
      </c>
      <c r="F368" s="45" t="str">
        <f>IF(ISERROR(VLOOKUP($C368,'Miljövärden urval för publ'!$B$2:$H$490,MATCH(F$4,'Miljövärden urval för publ'!$B$2:$H$2,0),FALSE)),"",VLOOKUP($C368,'Miljövärden urval för publ'!$B$2:$H$490,MATCH(F$4,'Miljövärden urval för publ'!$B$2:$H$2,0),FALSE))</f>
        <v/>
      </c>
      <c r="G368" s="45" t="str">
        <f>IF(ISERROR(VLOOKUP($C368,'Miljövärden urval för publ'!$B$2:$H$490,MATCH(G$4,'Miljövärden urval för publ'!$B$2:$H$2,0),FALSE)),"",VLOOKUP($C368,'Miljövärden urval för publ'!$B$2:$H$490,MATCH(G$4,'Miljövärden urval för publ'!$B$2:$H$2,0),FALSE))</f>
        <v/>
      </c>
    </row>
    <row r="369" spans="1:7" x14ac:dyDescent="0.25">
      <c r="A369" s="45">
        <v>366</v>
      </c>
      <c r="B369" s="45" t="str">
        <f>IF(ISERROR(INDEX('Miljövärden urval för publ'!$A$2:$AD$475,MATCH($A369,'Miljövärden urval för publ'!$U$2:$U$476,0),1)),"",INDEX('Miljövärden urval för publ'!$A$2:$AD$475,MATCH($A369,'Miljövärden urval för publ'!$U$2:$U$476,0),1))</f>
        <v/>
      </c>
      <c r="C369" s="45" t="str">
        <f>IF(ISERROR(INDEX('Miljövärden urval för publ'!$A$2:$AD$475,MATCH($A369,'Miljövärden urval för publ'!$U$2:$U$476,0),2)),"",INDEX('Miljövärden urval för publ'!$A$2:$AD$475,MATCH($A369,'Miljövärden urval för publ'!$U$2:$U$476,0),2))</f>
        <v/>
      </c>
      <c r="D369" s="45" t="str">
        <f>IF(ISERROR(VLOOKUP($C369,'Miljövärden urval för publ'!$B$2:$H$490,MATCH(D$4,'Miljövärden urval för publ'!$B$2:$H$2,0),FALSE)),"",VLOOKUP($C369,'Miljövärden urval för publ'!$B$2:$H$490,MATCH(D$4,'Miljövärden urval för publ'!$B$2:$H$2,0),FALSE))</f>
        <v/>
      </c>
      <c r="E369" s="45" t="str">
        <f>IF(ISERROR(VLOOKUP($C369,'Miljövärden urval för publ'!$B$2:$H$490,MATCH(E$4,'Miljövärden urval för publ'!$B$2:$H$2,0),FALSE)),"",VLOOKUP($C369,'Miljövärden urval för publ'!$B$2:$H$490,MATCH(E$4,'Miljövärden urval för publ'!$B$2:$H$2,0),FALSE))</f>
        <v/>
      </c>
      <c r="F369" s="45" t="str">
        <f>IF(ISERROR(VLOOKUP($C369,'Miljövärden urval för publ'!$B$2:$H$490,MATCH(F$4,'Miljövärden urval för publ'!$B$2:$H$2,0),FALSE)),"",VLOOKUP($C369,'Miljövärden urval för publ'!$B$2:$H$490,MATCH(F$4,'Miljövärden urval för publ'!$B$2:$H$2,0),FALSE))</f>
        <v/>
      </c>
      <c r="G369" s="45" t="str">
        <f>IF(ISERROR(VLOOKUP($C369,'Miljövärden urval för publ'!$B$2:$H$490,MATCH(G$4,'Miljövärden urval för publ'!$B$2:$H$2,0),FALSE)),"",VLOOKUP($C369,'Miljövärden urval för publ'!$B$2:$H$490,MATCH(G$4,'Miljövärden urval för publ'!$B$2:$H$2,0),FALSE))</f>
        <v/>
      </c>
    </row>
    <row r="370" spans="1:7" x14ac:dyDescent="0.25">
      <c r="A370" s="45">
        <v>367</v>
      </c>
      <c r="B370" s="45" t="str">
        <f>IF(ISERROR(INDEX('Miljövärden urval för publ'!$A$2:$AD$475,MATCH($A370,'Miljövärden urval för publ'!$U$2:$U$476,0),1)),"",INDEX('Miljövärden urval för publ'!$A$2:$AD$475,MATCH($A370,'Miljövärden urval för publ'!$U$2:$U$476,0),1))</f>
        <v/>
      </c>
      <c r="C370" s="45" t="str">
        <f>IF(ISERROR(INDEX('Miljövärden urval för publ'!$A$2:$AD$475,MATCH($A370,'Miljövärden urval för publ'!$U$2:$U$476,0),2)),"",INDEX('Miljövärden urval för publ'!$A$2:$AD$475,MATCH($A370,'Miljövärden urval för publ'!$U$2:$U$476,0),2))</f>
        <v/>
      </c>
      <c r="D370" s="45" t="str">
        <f>IF(ISERROR(VLOOKUP($C370,'Miljövärden urval för publ'!$B$2:$H$490,MATCH(D$4,'Miljövärden urval för publ'!$B$2:$H$2,0),FALSE)),"",VLOOKUP($C370,'Miljövärden urval för publ'!$B$2:$H$490,MATCH(D$4,'Miljövärden urval för publ'!$B$2:$H$2,0),FALSE))</f>
        <v/>
      </c>
      <c r="E370" s="45" t="str">
        <f>IF(ISERROR(VLOOKUP($C370,'Miljövärden urval för publ'!$B$2:$H$490,MATCH(E$4,'Miljövärden urval för publ'!$B$2:$H$2,0),FALSE)),"",VLOOKUP($C370,'Miljövärden urval för publ'!$B$2:$H$490,MATCH(E$4,'Miljövärden urval för publ'!$B$2:$H$2,0),FALSE))</f>
        <v/>
      </c>
      <c r="F370" s="45" t="str">
        <f>IF(ISERROR(VLOOKUP($C370,'Miljövärden urval för publ'!$B$2:$H$490,MATCH(F$4,'Miljövärden urval för publ'!$B$2:$H$2,0),FALSE)),"",VLOOKUP($C370,'Miljövärden urval för publ'!$B$2:$H$490,MATCH(F$4,'Miljövärden urval för publ'!$B$2:$H$2,0),FALSE))</f>
        <v/>
      </c>
      <c r="G370" s="45" t="str">
        <f>IF(ISERROR(VLOOKUP($C370,'Miljövärden urval för publ'!$B$2:$H$490,MATCH(G$4,'Miljövärden urval för publ'!$B$2:$H$2,0),FALSE)),"",VLOOKUP($C370,'Miljövärden urval för publ'!$B$2:$H$490,MATCH(G$4,'Miljövärden urval för publ'!$B$2:$H$2,0),FALSE))</f>
        <v/>
      </c>
    </row>
    <row r="371" spans="1:7" x14ac:dyDescent="0.25">
      <c r="A371" s="45">
        <v>368</v>
      </c>
      <c r="B371" s="45" t="str">
        <f>IF(ISERROR(INDEX('Miljövärden urval för publ'!$A$2:$AD$475,MATCH($A371,'Miljövärden urval för publ'!$U$2:$U$476,0),1)),"",INDEX('Miljövärden urval för publ'!$A$2:$AD$475,MATCH($A371,'Miljövärden urval för publ'!$U$2:$U$476,0),1))</f>
        <v/>
      </c>
      <c r="C371" s="45" t="str">
        <f>IF(ISERROR(INDEX('Miljövärden urval för publ'!$A$2:$AD$475,MATCH($A371,'Miljövärden urval för publ'!$U$2:$U$476,0),2)),"",INDEX('Miljövärden urval för publ'!$A$2:$AD$475,MATCH($A371,'Miljövärden urval för publ'!$U$2:$U$476,0),2))</f>
        <v/>
      </c>
      <c r="D371" s="45" t="str">
        <f>IF(ISERROR(VLOOKUP($C371,'Miljövärden urval för publ'!$B$2:$H$490,MATCH(D$4,'Miljövärden urval för publ'!$B$2:$H$2,0),FALSE)),"",VLOOKUP($C371,'Miljövärden urval för publ'!$B$2:$H$490,MATCH(D$4,'Miljövärden urval för publ'!$B$2:$H$2,0),FALSE))</f>
        <v/>
      </c>
      <c r="E371" s="45" t="str">
        <f>IF(ISERROR(VLOOKUP($C371,'Miljövärden urval för publ'!$B$2:$H$490,MATCH(E$4,'Miljövärden urval för publ'!$B$2:$H$2,0),FALSE)),"",VLOOKUP($C371,'Miljövärden urval för publ'!$B$2:$H$490,MATCH(E$4,'Miljövärden urval för publ'!$B$2:$H$2,0),FALSE))</f>
        <v/>
      </c>
      <c r="F371" s="45" t="str">
        <f>IF(ISERROR(VLOOKUP($C371,'Miljövärden urval för publ'!$B$2:$H$490,MATCH(F$4,'Miljövärden urval för publ'!$B$2:$H$2,0),FALSE)),"",VLOOKUP($C371,'Miljövärden urval för publ'!$B$2:$H$490,MATCH(F$4,'Miljövärden urval för publ'!$B$2:$H$2,0),FALSE))</f>
        <v/>
      </c>
      <c r="G371" s="45" t="str">
        <f>IF(ISERROR(VLOOKUP($C371,'Miljövärden urval för publ'!$B$2:$H$490,MATCH(G$4,'Miljövärden urval för publ'!$B$2:$H$2,0),FALSE)),"",VLOOKUP($C371,'Miljövärden urval för publ'!$B$2:$H$490,MATCH(G$4,'Miljövärden urval för publ'!$B$2:$H$2,0),FALSE))</f>
        <v/>
      </c>
    </row>
    <row r="372" spans="1:7" x14ac:dyDescent="0.25">
      <c r="A372" s="45">
        <v>369</v>
      </c>
      <c r="B372" s="45" t="str">
        <f>IF(ISERROR(INDEX('Miljövärden urval för publ'!$A$2:$AD$475,MATCH($A372,'Miljövärden urval för publ'!$U$2:$U$476,0),1)),"",INDEX('Miljövärden urval för publ'!$A$2:$AD$475,MATCH($A372,'Miljövärden urval för publ'!$U$2:$U$476,0),1))</f>
        <v/>
      </c>
      <c r="C372" s="45" t="str">
        <f>IF(ISERROR(INDEX('Miljövärden urval för publ'!$A$2:$AD$475,MATCH($A372,'Miljövärden urval för publ'!$U$2:$U$476,0),2)),"",INDEX('Miljövärden urval för publ'!$A$2:$AD$475,MATCH($A372,'Miljövärden urval för publ'!$U$2:$U$476,0),2))</f>
        <v/>
      </c>
      <c r="D372" s="45" t="str">
        <f>IF(ISERROR(VLOOKUP($C372,'Miljövärden urval för publ'!$B$2:$H$490,MATCH(D$4,'Miljövärden urval för publ'!$B$2:$H$2,0),FALSE)),"",VLOOKUP($C372,'Miljövärden urval för publ'!$B$2:$H$490,MATCH(D$4,'Miljövärden urval för publ'!$B$2:$H$2,0),FALSE))</f>
        <v/>
      </c>
      <c r="E372" s="45" t="str">
        <f>IF(ISERROR(VLOOKUP($C372,'Miljövärden urval för publ'!$B$2:$H$490,MATCH(E$4,'Miljövärden urval för publ'!$B$2:$H$2,0),FALSE)),"",VLOOKUP($C372,'Miljövärden urval för publ'!$B$2:$H$490,MATCH(E$4,'Miljövärden urval för publ'!$B$2:$H$2,0),FALSE))</f>
        <v/>
      </c>
      <c r="F372" s="45" t="str">
        <f>IF(ISERROR(VLOOKUP($C372,'Miljövärden urval för publ'!$B$2:$H$490,MATCH(F$4,'Miljövärden urval för publ'!$B$2:$H$2,0),FALSE)),"",VLOOKUP($C372,'Miljövärden urval för publ'!$B$2:$H$490,MATCH(F$4,'Miljövärden urval för publ'!$B$2:$H$2,0),FALSE))</f>
        <v/>
      </c>
      <c r="G372" s="45" t="str">
        <f>IF(ISERROR(VLOOKUP($C372,'Miljövärden urval för publ'!$B$2:$H$490,MATCH(G$4,'Miljövärden urval för publ'!$B$2:$H$2,0),FALSE)),"",VLOOKUP($C372,'Miljövärden urval för publ'!$B$2:$H$490,MATCH(G$4,'Miljövärden urval för publ'!$B$2:$H$2,0),FALSE))</f>
        <v/>
      </c>
    </row>
    <row r="373" spans="1:7" x14ac:dyDescent="0.25">
      <c r="A373" s="45">
        <v>370</v>
      </c>
      <c r="B373" s="45" t="str">
        <f>IF(ISERROR(INDEX('Miljövärden urval för publ'!$A$2:$AD$475,MATCH($A373,'Miljövärden urval för publ'!$U$2:$U$476,0),1)),"",INDEX('Miljövärden urval för publ'!$A$2:$AD$475,MATCH($A373,'Miljövärden urval för publ'!$U$2:$U$476,0),1))</f>
        <v/>
      </c>
      <c r="C373" s="45" t="str">
        <f>IF(ISERROR(INDEX('Miljövärden urval för publ'!$A$2:$AD$475,MATCH($A373,'Miljövärden urval för publ'!$U$2:$U$476,0),2)),"",INDEX('Miljövärden urval för publ'!$A$2:$AD$475,MATCH($A373,'Miljövärden urval för publ'!$U$2:$U$476,0),2))</f>
        <v/>
      </c>
      <c r="D373" s="45" t="str">
        <f>IF(ISERROR(VLOOKUP($C373,'Miljövärden urval för publ'!$B$2:$H$490,MATCH(D$4,'Miljövärden urval för publ'!$B$2:$H$2,0),FALSE)),"",VLOOKUP($C373,'Miljövärden urval för publ'!$B$2:$H$490,MATCH(D$4,'Miljövärden urval för publ'!$B$2:$H$2,0),FALSE))</f>
        <v/>
      </c>
      <c r="E373" s="45" t="str">
        <f>IF(ISERROR(VLOOKUP($C373,'Miljövärden urval för publ'!$B$2:$H$490,MATCH(E$4,'Miljövärden urval för publ'!$B$2:$H$2,0),FALSE)),"",VLOOKUP($C373,'Miljövärden urval för publ'!$B$2:$H$490,MATCH(E$4,'Miljövärden urval för publ'!$B$2:$H$2,0),FALSE))</f>
        <v/>
      </c>
      <c r="F373" s="45" t="str">
        <f>IF(ISERROR(VLOOKUP($C373,'Miljövärden urval för publ'!$B$2:$H$490,MATCH(F$4,'Miljövärden urval för publ'!$B$2:$H$2,0),FALSE)),"",VLOOKUP($C373,'Miljövärden urval för publ'!$B$2:$H$490,MATCH(F$4,'Miljövärden urval för publ'!$B$2:$H$2,0),FALSE))</f>
        <v/>
      </c>
      <c r="G373" s="45" t="str">
        <f>IF(ISERROR(VLOOKUP($C373,'Miljövärden urval för publ'!$B$2:$H$490,MATCH(G$4,'Miljövärden urval för publ'!$B$2:$H$2,0),FALSE)),"",VLOOKUP($C373,'Miljövärden urval för publ'!$B$2:$H$490,MATCH(G$4,'Miljövärden urval för publ'!$B$2:$H$2,0),FALSE))</f>
        <v/>
      </c>
    </row>
    <row r="374" spans="1:7" x14ac:dyDescent="0.25">
      <c r="A374" s="45">
        <v>371</v>
      </c>
      <c r="B374" s="45" t="str">
        <f>IF(ISERROR(INDEX('Miljövärden urval för publ'!$A$2:$AD$475,MATCH($A374,'Miljövärden urval för publ'!$U$2:$U$476,0),1)),"",INDEX('Miljövärden urval för publ'!$A$2:$AD$475,MATCH($A374,'Miljövärden urval för publ'!$U$2:$U$476,0),1))</f>
        <v/>
      </c>
      <c r="C374" s="45" t="str">
        <f>IF(ISERROR(INDEX('Miljövärden urval för publ'!$A$2:$AD$475,MATCH($A374,'Miljövärden urval för publ'!$U$2:$U$476,0),2)),"",INDEX('Miljövärden urval för publ'!$A$2:$AD$475,MATCH($A374,'Miljövärden urval för publ'!$U$2:$U$476,0),2))</f>
        <v/>
      </c>
      <c r="D374" s="45" t="str">
        <f>IF(ISERROR(VLOOKUP($C374,'Miljövärden urval för publ'!$B$2:$H$490,MATCH(D$4,'Miljövärden urval för publ'!$B$2:$H$2,0),FALSE)),"",VLOOKUP($C374,'Miljövärden urval för publ'!$B$2:$H$490,MATCH(D$4,'Miljövärden urval för publ'!$B$2:$H$2,0),FALSE))</f>
        <v/>
      </c>
      <c r="E374" s="45" t="str">
        <f>IF(ISERROR(VLOOKUP($C374,'Miljövärden urval för publ'!$B$2:$H$490,MATCH(E$4,'Miljövärden urval för publ'!$B$2:$H$2,0),FALSE)),"",VLOOKUP($C374,'Miljövärden urval för publ'!$B$2:$H$490,MATCH(E$4,'Miljövärden urval för publ'!$B$2:$H$2,0),FALSE))</f>
        <v/>
      </c>
      <c r="F374" s="45" t="str">
        <f>IF(ISERROR(VLOOKUP($C374,'Miljövärden urval för publ'!$B$2:$H$490,MATCH(F$4,'Miljövärden urval för publ'!$B$2:$H$2,0),FALSE)),"",VLOOKUP($C374,'Miljövärden urval för publ'!$B$2:$H$490,MATCH(F$4,'Miljövärden urval för publ'!$B$2:$H$2,0),FALSE))</f>
        <v/>
      </c>
      <c r="G374" s="45" t="str">
        <f>IF(ISERROR(VLOOKUP($C374,'Miljövärden urval för publ'!$B$2:$H$490,MATCH(G$4,'Miljövärden urval för publ'!$B$2:$H$2,0),FALSE)),"",VLOOKUP($C374,'Miljövärden urval för publ'!$B$2:$H$490,MATCH(G$4,'Miljövärden urval för publ'!$B$2:$H$2,0),FALSE))</f>
        <v/>
      </c>
    </row>
    <row r="375" spans="1:7" x14ac:dyDescent="0.25">
      <c r="A375" s="45">
        <v>372</v>
      </c>
      <c r="B375" s="45" t="str">
        <f>IF(ISERROR(INDEX('Miljövärden urval för publ'!$A$2:$AD$475,MATCH($A375,'Miljövärden urval för publ'!$U$2:$U$476,0),1)),"",INDEX('Miljövärden urval för publ'!$A$2:$AD$475,MATCH($A375,'Miljövärden urval för publ'!$U$2:$U$476,0),1))</f>
        <v/>
      </c>
      <c r="C375" s="45" t="str">
        <f>IF(ISERROR(INDEX('Miljövärden urval för publ'!$A$2:$AD$475,MATCH($A375,'Miljövärden urval för publ'!$U$2:$U$476,0),2)),"",INDEX('Miljövärden urval för publ'!$A$2:$AD$475,MATCH($A375,'Miljövärden urval för publ'!$U$2:$U$476,0),2))</f>
        <v/>
      </c>
      <c r="D375" s="45" t="str">
        <f>IF(ISERROR(VLOOKUP($C375,'Miljövärden urval för publ'!$B$2:$H$490,MATCH(D$4,'Miljövärden urval för publ'!$B$2:$H$2,0),FALSE)),"",VLOOKUP($C375,'Miljövärden urval för publ'!$B$2:$H$490,MATCH(D$4,'Miljövärden urval för publ'!$B$2:$H$2,0),FALSE))</f>
        <v/>
      </c>
      <c r="E375" s="45" t="str">
        <f>IF(ISERROR(VLOOKUP($C375,'Miljövärden urval för publ'!$B$2:$H$490,MATCH(E$4,'Miljövärden urval för publ'!$B$2:$H$2,0),FALSE)),"",VLOOKUP($C375,'Miljövärden urval för publ'!$B$2:$H$490,MATCH(E$4,'Miljövärden urval för publ'!$B$2:$H$2,0),FALSE))</f>
        <v/>
      </c>
      <c r="F375" s="45" t="str">
        <f>IF(ISERROR(VLOOKUP($C375,'Miljövärden urval för publ'!$B$2:$H$490,MATCH(F$4,'Miljövärden urval för publ'!$B$2:$H$2,0),FALSE)),"",VLOOKUP($C375,'Miljövärden urval för publ'!$B$2:$H$490,MATCH(F$4,'Miljövärden urval för publ'!$B$2:$H$2,0),FALSE))</f>
        <v/>
      </c>
      <c r="G375" s="45" t="str">
        <f>IF(ISERROR(VLOOKUP($C375,'Miljövärden urval för publ'!$B$2:$H$490,MATCH(G$4,'Miljövärden urval för publ'!$B$2:$H$2,0),FALSE)),"",VLOOKUP($C375,'Miljövärden urval för publ'!$B$2:$H$490,MATCH(G$4,'Miljövärden urval för publ'!$B$2:$H$2,0),FALSE))</f>
        <v/>
      </c>
    </row>
    <row r="376" spans="1:7" x14ac:dyDescent="0.25">
      <c r="A376" s="45">
        <v>373</v>
      </c>
      <c r="B376" s="45" t="str">
        <f>IF(ISERROR(INDEX('Miljövärden urval för publ'!$A$2:$AD$475,MATCH($A376,'Miljövärden urval för publ'!$U$2:$U$476,0),1)),"",INDEX('Miljövärden urval för publ'!$A$2:$AD$475,MATCH($A376,'Miljövärden urval för publ'!$U$2:$U$476,0),1))</f>
        <v/>
      </c>
      <c r="C376" s="45" t="str">
        <f>IF(ISERROR(INDEX('Miljövärden urval för publ'!$A$2:$AD$475,MATCH($A376,'Miljövärden urval för publ'!$U$2:$U$476,0),2)),"",INDEX('Miljövärden urval för publ'!$A$2:$AD$475,MATCH($A376,'Miljövärden urval för publ'!$U$2:$U$476,0),2))</f>
        <v/>
      </c>
      <c r="D376" s="45" t="str">
        <f>IF(ISERROR(VLOOKUP($C376,'Miljövärden urval för publ'!$B$2:$H$490,MATCH(D$4,'Miljövärden urval för publ'!$B$2:$H$2,0),FALSE)),"",VLOOKUP($C376,'Miljövärden urval för publ'!$B$2:$H$490,MATCH(D$4,'Miljövärden urval för publ'!$B$2:$H$2,0),FALSE))</f>
        <v/>
      </c>
      <c r="E376" s="45" t="str">
        <f>IF(ISERROR(VLOOKUP($C376,'Miljövärden urval för publ'!$B$2:$H$490,MATCH(E$4,'Miljövärden urval för publ'!$B$2:$H$2,0),FALSE)),"",VLOOKUP($C376,'Miljövärden urval för publ'!$B$2:$H$490,MATCH(E$4,'Miljövärden urval för publ'!$B$2:$H$2,0),FALSE))</f>
        <v/>
      </c>
      <c r="F376" s="45" t="str">
        <f>IF(ISERROR(VLOOKUP($C376,'Miljövärden urval för publ'!$B$2:$H$490,MATCH(F$4,'Miljövärden urval för publ'!$B$2:$H$2,0),FALSE)),"",VLOOKUP($C376,'Miljövärden urval för publ'!$B$2:$H$490,MATCH(F$4,'Miljövärden urval för publ'!$B$2:$H$2,0),FALSE))</f>
        <v/>
      </c>
      <c r="G376" s="45" t="str">
        <f>IF(ISERROR(VLOOKUP($C376,'Miljövärden urval för publ'!$B$2:$H$490,MATCH(G$4,'Miljövärden urval för publ'!$B$2:$H$2,0),FALSE)),"",VLOOKUP($C376,'Miljövärden urval för publ'!$B$2:$H$490,MATCH(G$4,'Miljövärden urval för publ'!$B$2:$H$2,0),FALSE))</f>
        <v/>
      </c>
    </row>
    <row r="377" spans="1:7" x14ac:dyDescent="0.25">
      <c r="A377" s="45">
        <v>374</v>
      </c>
      <c r="B377" s="45" t="str">
        <f>IF(ISERROR(INDEX('Miljövärden urval för publ'!$A$2:$AD$475,MATCH($A377,'Miljövärden urval för publ'!$U$2:$U$476,0),1)),"",INDEX('Miljövärden urval för publ'!$A$2:$AD$475,MATCH($A377,'Miljövärden urval för publ'!$U$2:$U$476,0),1))</f>
        <v/>
      </c>
      <c r="C377" s="45" t="str">
        <f>IF(ISERROR(INDEX('Miljövärden urval för publ'!$A$2:$AD$475,MATCH($A377,'Miljövärden urval för publ'!$U$2:$U$476,0),2)),"",INDEX('Miljövärden urval för publ'!$A$2:$AD$475,MATCH($A377,'Miljövärden urval för publ'!$U$2:$U$476,0),2))</f>
        <v/>
      </c>
      <c r="D377" s="45" t="str">
        <f>IF(ISERROR(VLOOKUP($C377,'Miljövärden urval för publ'!$B$2:$H$490,MATCH(D$4,'Miljövärden urval för publ'!$B$2:$H$2,0),FALSE)),"",VLOOKUP($C377,'Miljövärden urval för publ'!$B$2:$H$490,MATCH(D$4,'Miljövärden urval för publ'!$B$2:$H$2,0),FALSE))</f>
        <v/>
      </c>
      <c r="E377" s="45" t="str">
        <f>IF(ISERROR(VLOOKUP($C377,'Miljövärden urval för publ'!$B$2:$H$490,MATCH(E$4,'Miljövärden urval för publ'!$B$2:$H$2,0),FALSE)),"",VLOOKUP($C377,'Miljövärden urval för publ'!$B$2:$H$490,MATCH(E$4,'Miljövärden urval för publ'!$B$2:$H$2,0),FALSE))</f>
        <v/>
      </c>
      <c r="F377" s="45" t="str">
        <f>IF(ISERROR(VLOOKUP($C377,'Miljövärden urval för publ'!$B$2:$H$490,MATCH(F$4,'Miljövärden urval för publ'!$B$2:$H$2,0),FALSE)),"",VLOOKUP($C377,'Miljövärden urval för publ'!$B$2:$H$490,MATCH(F$4,'Miljövärden urval för publ'!$B$2:$H$2,0),FALSE))</f>
        <v/>
      </c>
      <c r="G377" s="45" t="str">
        <f>IF(ISERROR(VLOOKUP($C377,'Miljövärden urval för publ'!$B$2:$H$490,MATCH(G$4,'Miljövärden urval för publ'!$B$2:$H$2,0),FALSE)),"",VLOOKUP($C377,'Miljövärden urval för publ'!$B$2:$H$490,MATCH(G$4,'Miljövärden urval för publ'!$B$2:$H$2,0),FALSE))</f>
        <v/>
      </c>
    </row>
    <row r="378" spans="1:7" x14ac:dyDescent="0.25">
      <c r="A378" s="45">
        <v>375</v>
      </c>
      <c r="B378" s="45" t="str">
        <f>IF(ISERROR(INDEX('Miljövärden urval för publ'!$A$2:$AD$475,MATCH($A378,'Miljövärden urval för publ'!$U$2:$U$476,0),1)),"",INDEX('Miljövärden urval för publ'!$A$2:$AD$475,MATCH($A378,'Miljövärden urval för publ'!$U$2:$U$476,0),1))</f>
        <v/>
      </c>
      <c r="C378" s="45" t="str">
        <f>IF(ISERROR(INDEX('Miljövärden urval för publ'!$A$2:$AD$475,MATCH($A378,'Miljövärden urval för publ'!$U$2:$U$476,0),2)),"",INDEX('Miljövärden urval för publ'!$A$2:$AD$475,MATCH($A378,'Miljövärden urval för publ'!$U$2:$U$476,0),2))</f>
        <v/>
      </c>
      <c r="D378" s="45" t="str">
        <f>IF(ISERROR(VLOOKUP($C378,'Miljövärden urval för publ'!$B$2:$H$490,MATCH(D$4,'Miljövärden urval för publ'!$B$2:$H$2,0),FALSE)),"",VLOOKUP($C378,'Miljövärden urval för publ'!$B$2:$H$490,MATCH(D$4,'Miljövärden urval för publ'!$B$2:$H$2,0),FALSE))</f>
        <v/>
      </c>
      <c r="E378" s="45" t="str">
        <f>IF(ISERROR(VLOOKUP($C378,'Miljövärden urval för publ'!$B$2:$H$490,MATCH(E$4,'Miljövärden urval för publ'!$B$2:$H$2,0),FALSE)),"",VLOOKUP($C378,'Miljövärden urval för publ'!$B$2:$H$490,MATCH(E$4,'Miljövärden urval för publ'!$B$2:$H$2,0),FALSE))</f>
        <v/>
      </c>
      <c r="F378" s="45" t="str">
        <f>IF(ISERROR(VLOOKUP($C378,'Miljövärden urval för publ'!$B$2:$H$490,MATCH(F$4,'Miljövärden urval för publ'!$B$2:$H$2,0),FALSE)),"",VLOOKUP($C378,'Miljövärden urval för publ'!$B$2:$H$490,MATCH(F$4,'Miljövärden urval för publ'!$B$2:$H$2,0),FALSE))</f>
        <v/>
      </c>
      <c r="G378" s="45" t="str">
        <f>IF(ISERROR(VLOOKUP($C378,'Miljövärden urval för publ'!$B$2:$H$490,MATCH(G$4,'Miljövärden urval för publ'!$B$2:$H$2,0),FALSE)),"",VLOOKUP($C378,'Miljövärden urval för publ'!$B$2:$H$490,MATCH(G$4,'Miljövärden urval för publ'!$B$2:$H$2,0),FALSE))</f>
        <v/>
      </c>
    </row>
    <row r="379" spans="1:7" x14ac:dyDescent="0.25">
      <c r="A379" s="45">
        <v>376</v>
      </c>
      <c r="B379" s="45" t="str">
        <f>IF(ISERROR(INDEX('Miljövärden urval för publ'!$A$2:$AD$475,MATCH($A379,'Miljövärden urval för publ'!$U$2:$U$476,0),1)),"",INDEX('Miljövärden urval för publ'!$A$2:$AD$475,MATCH($A379,'Miljövärden urval för publ'!$U$2:$U$476,0),1))</f>
        <v/>
      </c>
      <c r="C379" s="45" t="str">
        <f>IF(ISERROR(INDEX('Miljövärden urval för publ'!$A$2:$AD$475,MATCH($A379,'Miljövärden urval för publ'!$U$2:$U$476,0),2)),"",INDEX('Miljövärden urval för publ'!$A$2:$AD$475,MATCH($A379,'Miljövärden urval för publ'!$U$2:$U$476,0),2))</f>
        <v/>
      </c>
      <c r="D379" s="45" t="str">
        <f>IF(ISERROR(VLOOKUP($C379,'Miljövärden urval för publ'!$B$2:$H$490,MATCH(D$4,'Miljövärden urval för publ'!$B$2:$H$2,0),FALSE)),"",VLOOKUP($C379,'Miljövärden urval för publ'!$B$2:$H$490,MATCH(D$4,'Miljövärden urval för publ'!$B$2:$H$2,0),FALSE))</f>
        <v/>
      </c>
      <c r="E379" s="45" t="str">
        <f>IF(ISERROR(VLOOKUP($C379,'Miljövärden urval för publ'!$B$2:$H$490,MATCH(E$4,'Miljövärden urval för publ'!$B$2:$H$2,0),FALSE)),"",VLOOKUP($C379,'Miljövärden urval för publ'!$B$2:$H$490,MATCH(E$4,'Miljövärden urval för publ'!$B$2:$H$2,0),FALSE))</f>
        <v/>
      </c>
      <c r="F379" s="45" t="str">
        <f>IF(ISERROR(VLOOKUP($C379,'Miljövärden urval för publ'!$B$2:$H$490,MATCH(F$4,'Miljövärden urval för publ'!$B$2:$H$2,0),FALSE)),"",VLOOKUP($C379,'Miljövärden urval för publ'!$B$2:$H$490,MATCH(F$4,'Miljövärden urval för publ'!$B$2:$H$2,0),FALSE))</f>
        <v/>
      </c>
      <c r="G379" s="45" t="str">
        <f>IF(ISERROR(VLOOKUP($C379,'Miljövärden urval för publ'!$B$2:$H$490,MATCH(G$4,'Miljövärden urval för publ'!$B$2:$H$2,0),FALSE)),"",VLOOKUP($C379,'Miljövärden urval för publ'!$B$2:$H$490,MATCH(G$4,'Miljövärden urval för publ'!$B$2:$H$2,0),FALSE))</f>
        <v/>
      </c>
    </row>
    <row r="380" spans="1:7" x14ac:dyDescent="0.25">
      <c r="A380" s="45">
        <v>377</v>
      </c>
      <c r="B380" s="45" t="str">
        <f>IF(ISERROR(INDEX('Miljövärden urval för publ'!$A$2:$AD$475,MATCH($A380,'Miljövärden urval för publ'!$U$2:$U$476,0),1)),"",INDEX('Miljövärden urval för publ'!$A$2:$AD$475,MATCH($A380,'Miljövärden urval för publ'!$U$2:$U$476,0),1))</f>
        <v/>
      </c>
      <c r="C380" s="45" t="str">
        <f>IF(ISERROR(INDEX('Miljövärden urval för publ'!$A$2:$AD$475,MATCH($A380,'Miljövärden urval för publ'!$U$2:$U$476,0),2)),"",INDEX('Miljövärden urval för publ'!$A$2:$AD$475,MATCH($A380,'Miljövärden urval för publ'!$U$2:$U$476,0),2))</f>
        <v/>
      </c>
      <c r="D380" s="45" t="str">
        <f>IF(ISERROR(VLOOKUP($C380,'Miljövärden urval för publ'!$B$2:$H$490,MATCH(D$4,'Miljövärden urval för publ'!$B$2:$H$2,0),FALSE)),"",VLOOKUP($C380,'Miljövärden urval för publ'!$B$2:$H$490,MATCH(D$4,'Miljövärden urval för publ'!$B$2:$H$2,0),FALSE))</f>
        <v/>
      </c>
      <c r="E380" s="45" t="str">
        <f>IF(ISERROR(VLOOKUP($C380,'Miljövärden urval för publ'!$B$2:$H$490,MATCH(E$4,'Miljövärden urval för publ'!$B$2:$H$2,0),FALSE)),"",VLOOKUP($C380,'Miljövärden urval för publ'!$B$2:$H$490,MATCH(E$4,'Miljövärden urval för publ'!$B$2:$H$2,0),FALSE))</f>
        <v/>
      </c>
      <c r="F380" s="45" t="str">
        <f>IF(ISERROR(VLOOKUP($C380,'Miljövärden urval för publ'!$B$2:$H$490,MATCH(F$4,'Miljövärden urval för publ'!$B$2:$H$2,0),FALSE)),"",VLOOKUP($C380,'Miljövärden urval för publ'!$B$2:$H$490,MATCH(F$4,'Miljövärden urval för publ'!$B$2:$H$2,0),FALSE))</f>
        <v/>
      </c>
      <c r="G380" s="45" t="str">
        <f>IF(ISERROR(VLOOKUP($C380,'Miljövärden urval för publ'!$B$2:$H$490,MATCH(G$4,'Miljövärden urval för publ'!$B$2:$H$2,0),FALSE)),"",VLOOKUP($C380,'Miljövärden urval för publ'!$B$2:$H$490,MATCH(G$4,'Miljövärden urval för publ'!$B$2:$H$2,0),FALSE))</f>
        <v/>
      </c>
    </row>
    <row r="381" spans="1:7" x14ac:dyDescent="0.25">
      <c r="A381" s="45">
        <v>378</v>
      </c>
      <c r="B381" s="45" t="str">
        <f>IF(ISERROR(INDEX('Miljövärden urval för publ'!$A$2:$AD$475,MATCH($A381,'Miljövärden urval för publ'!$U$2:$U$476,0),1)),"",INDEX('Miljövärden urval för publ'!$A$2:$AD$475,MATCH($A381,'Miljövärden urval för publ'!$U$2:$U$476,0),1))</f>
        <v/>
      </c>
      <c r="C381" s="45" t="str">
        <f>IF(ISERROR(INDEX('Miljövärden urval för publ'!$A$2:$AD$475,MATCH($A381,'Miljövärden urval för publ'!$U$2:$U$476,0),2)),"",INDEX('Miljövärden urval för publ'!$A$2:$AD$475,MATCH($A381,'Miljövärden urval för publ'!$U$2:$U$476,0),2))</f>
        <v/>
      </c>
      <c r="D381" s="45" t="str">
        <f>IF(ISERROR(VLOOKUP($C381,'Miljövärden urval för publ'!$B$2:$H$490,MATCH(D$4,'Miljövärden urval för publ'!$B$2:$H$2,0),FALSE)),"",VLOOKUP($C381,'Miljövärden urval för publ'!$B$2:$H$490,MATCH(D$4,'Miljövärden urval för publ'!$B$2:$H$2,0),FALSE))</f>
        <v/>
      </c>
      <c r="E381" s="45" t="str">
        <f>IF(ISERROR(VLOOKUP($C381,'Miljövärden urval för publ'!$B$2:$H$490,MATCH(E$4,'Miljövärden urval för publ'!$B$2:$H$2,0),FALSE)),"",VLOOKUP($C381,'Miljövärden urval för publ'!$B$2:$H$490,MATCH(E$4,'Miljövärden urval för publ'!$B$2:$H$2,0),FALSE))</f>
        <v/>
      </c>
      <c r="F381" s="45" t="str">
        <f>IF(ISERROR(VLOOKUP($C381,'Miljövärden urval för publ'!$B$2:$H$490,MATCH(F$4,'Miljövärden urval för publ'!$B$2:$H$2,0),FALSE)),"",VLOOKUP($C381,'Miljövärden urval för publ'!$B$2:$H$490,MATCH(F$4,'Miljövärden urval för publ'!$B$2:$H$2,0),FALSE))</f>
        <v/>
      </c>
      <c r="G381" s="45" t="str">
        <f>IF(ISERROR(VLOOKUP($C381,'Miljövärden urval för publ'!$B$2:$H$490,MATCH(G$4,'Miljövärden urval för publ'!$B$2:$H$2,0),FALSE)),"",VLOOKUP($C381,'Miljövärden urval för publ'!$B$2:$H$490,MATCH(G$4,'Miljövärden urval för publ'!$B$2:$H$2,0),FALSE))</f>
        <v/>
      </c>
    </row>
    <row r="382" spans="1:7" x14ac:dyDescent="0.25">
      <c r="A382" s="45">
        <v>379</v>
      </c>
      <c r="B382" s="45" t="str">
        <f>IF(ISERROR(INDEX('Miljövärden urval för publ'!$A$2:$AD$475,MATCH($A382,'Miljövärden urval för publ'!$U$2:$U$476,0),1)),"",INDEX('Miljövärden urval för publ'!$A$2:$AD$475,MATCH($A382,'Miljövärden urval för publ'!$U$2:$U$476,0),1))</f>
        <v/>
      </c>
      <c r="C382" s="45" t="str">
        <f>IF(ISERROR(INDEX('Miljövärden urval för publ'!$A$2:$AD$475,MATCH($A382,'Miljövärden urval för publ'!$U$2:$U$476,0),2)),"",INDEX('Miljövärden urval för publ'!$A$2:$AD$475,MATCH($A382,'Miljövärden urval för publ'!$U$2:$U$476,0),2))</f>
        <v/>
      </c>
      <c r="D382" s="45" t="str">
        <f>IF(ISERROR(VLOOKUP($C382,'Miljövärden urval för publ'!$B$2:$H$490,MATCH(D$4,'Miljövärden urval för publ'!$B$2:$H$2,0),FALSE)),"",VLOOKUP($C382,'Miljövärden urval för publ'!$B$2:$H$490,MATCH(D$4,'Miljövärden urval för publ'!$B$2:$H$2,0),FALSE))</f>
        <v/>
      </c>
      <c r="E382" s="45" t="str">
        <f>IF(ISERROR(VLOOKUP($C382,'Miljövärden urval för publ'!$B$2:$H$490,MATCH(E$4,'Miljövärden urval för publ'!$B$2:$H$2,0),FALSE)),"",VLOOKUP($C382,'Miljövärden urval för publ'!$B$2:$H$490,MATCH(E$4,'Miljövärden urval för publ'!$B$2:$H$2,0),FALSE))</f>
        <v/>
      </c>
      <c r="F382" s="45" t="str">
        <f>IF(ISERROR(VLOOKUP($C382,'Miljövärden urval för publ'!$B$2:$H$490,MATCH(F$4,'Miljövärden urval för publ'!$B$2:$H$2,0),FALSE)),"",VLOOKUP($C382,'Miljövärden urval för publ'!$B$2:$H$490,MATCH(F$4,'Miljövärden urval för publ'!$B$2:$H$2,0),FALSE))</f>
        <v/>
      </c>
      <c r="G382" s="45" t="str">
        <f>IF(ISERROR(VLOOKUP($C382,'Miljövärden urval för publ'!$B$2:$H$490,MATCH(G$4,'Miljövärden urval för publ'!$B$2:$H$2,0),FALSE)),"",VLOOKUP($C382,'Miljövärden urval för publ'!$B$2:$H$490,MATCH(G$4,'Miljövärden urval för publ'!$B$2:$H$2,0),FALSE))</f>
        <v/>
      </c>
    </row>
    <row r="383" spans="1:7" x14ac:dyDescent="0.25">
      <c r="A383" s="45">
        <v>380</v>
      </c>
      <c r="B383" s="45" t="str">
        <f>IF(ISERROR(INDEX('Miljövärden urval för publ'!$A$2:$AD$475,MATCH($A383,'Miljövärden urval för publ'!$U$2:$U$476,0),1)),"",INDEX('Miljövärden urval för publ'!$A$2:$AD$475,MATCH($A383,'Miljövärden urval för publ'!$U$2:$U$476,0),1))</f>
        <v/>
      </c>
      <c r="C383" s="45" t="str">
        <f>IF(ISERROR(INDEX('Miljövärden urval för publ'!$A$2:$AD$475,MATCH($A383,'Miljövärden urval för publ'!$U$2:$U$476,0),2)),"",INDEX('Miljövärden urval för publ'!$A$2:$AD$475,MATCH($A383,'Miljövärden urval för publ'!$U$2:$U$476,0),2))</f>
        <v/>
      </c>
      <c r="D383" s="45" t="str">
        <f>IF(ISERROR(VLOOKUP($C383,'Miljövärden urval för publ'!$B$2:$H$490,MATCH(D$4,'Miljövärden urval för publ'!$B$2:$H$2,0),FALSE)),"",VLOOKUP($C383,'Miljövärden urval för publ'!$B$2:$H$490,MATCH(D$4,'Miljövärden urval för publ'!$B$2:$H$2,0),FALSE))</f>
        <v/>
      </c>
      <c r="E383" s="45" t="str">
        <f>IF(ISERROR(VLOOKUP($C383,'Miljövärden urval för publ'!$B$2:$H$490,MATCH(E$4,'Miljövärden urval för publ'!$B$2:$H$2,0),FALSE)),"",VLOOKUP($C383,'Miljövärden urval för publ'!$B$2:$H$490,MATCH(E$4,'Miljövärden urval för publ'!$B$2:$H$2,0),FALSE))</f>
        <v/>
      </c>
      <c r="F383" s="45" t="str">
        <f>IF(ISERROR(VLOOKUP($C383,'Miljövärden urval för publ'!$B$2:$H$490,MATCH(F$4,'Miljövärden urval för publ'!$B$2:$H$2,0),FALSE)),"",VLOOKUP($C383,'Miljövärden urval för publ'!$B$2:$H$490,MATCH(F$4,'Miljövärden urval för publ'!$B$2:$H$2,0),FALSE))</f>
        <v/>
      </c>
      <c r="G383" s="45" t="str">
        <f>IF(ISERROR(VLOOKUP($C383,'Miljövärden urval för publ'!$B$2:$H$490,MATCH(G$4,'Miljövärden urval för publ'!$B$2:$H$2,0),FALSE)),"",VLOOKUP($C383,'Miljövärden urval för publ'!$B$2:$H$490,MATCH(G$4,'Miljövärden urval för publ'!$B$2:$H$2,0),FALSE))</f>
        <v/>
      </c>
    </row>
    <row r="384" spans="1:7" x14ac:dyDescent="0.25">
      <c r="A384" s="45">
        <v>381</v>
      </c>
      <c r="B384" s="45" t="str">
        <f>IF(ISERROR(INDEX('Miljövärden urval för publ'!$A$2:$AD$475,MATCH($A384,'Miljövärden urval för publ'!$U$2:$U$476,0),1)),"",INDEX('Miljövärden urval för publ'!$A$2:$AD$475,MATCH($A384,'Miljövärden urval för publ'!$U$2:$U$476,0),1))</f>
        <v/>
      </c>
      <c r="C384" s="45" t="str">
        <f>IF(ISERROR(INDEX('Miljövärden urval för publ'!$A$2:$AD$475,MATCH($A384,'Miljövärden urval för publ'!$U$2:$U$476,0),2)),"",INDEX('Miljövärden urval för publ'!$A$2:$AD$475,MATCH($A384,'Miljövärden urval för publ'!$U$2:$U$476,0),2))</f>
        <v/>
      </c>
      <c r="D384" s="45" t="str">
        <f>IF(ISERROR(VLOOKUP($C384,'Miljövärden urval för publ'!$B$2:$H$490,MATCH(D$4,'Miljövärden urval för publ'!$B$2:$H$2,0),FALSE)),"",VLOOKUP($C384,'Miljövärden urval för publ'!$B$2:$H$490,MATCH(D$4,'Miljövärden urval för publ'!$B$2:$H$2,0),FALSE))</f>
        <v/>
      </c>
      <c r="E384" s="45" t="str">
        <f>IF(ISERROR(VLOOKUP($C384,'Miljövärden urval för publ'!$B$2:$H$490,MATCH(E$4,'Miljövärden urval för publ'!$B$2:$H$2,0),FALSE)),"",VLOOKUP($C384,'Miljövärden urval för publ'!$B$2:$H$490,MATCH(E$4,'Miljövärden urval för publ'!$B$2:$H$2,0),FALSE))</f>
        <v/>
      </c>
      <c r="F384" s="45" t="str">
        <f>IF(ISERROR(VLOOKUP($C384,'Miljövärden urval för publ'!$B$2:$H$490,MATCH(F$4,'Miljövärden urval för publ'!$B$2:$H$2,0),FALSE)),"",VLOOKUP($C384,'Miljövärden urval för publ'!$B$2:$H$490,MATCH(F$4,'Miljövärden urval för publ'!$B$2:$H$2,0),FALSE))</f>
        <v/>
      </c>
      <c r="G384" s="45" t="str">
        <f>IF(ISERROR(VLOOKUP($C384,'Miljövärden urval för publ'!$B$2:$H$490,MATCH(G$4,'Miljövärden urval för publ'!$B$2:$H$2,0),FALSE)),"",VLOOKUP($C384,'Miljövärden urval för publ'!$B$2:$H$490,MATCH(G$4,'Miljövärden urval för publ'!$B$2:$H$2,0),FALSE))</f>
        <v/>
      </c>
    </row>
    <row r="385" spans="1:7" x14ac:dyDescent="0.25">
      <c r="A385" s="45">
        <v>382</v>
      </c>
      <c r="B385" s="45" t="str">
        <f>IF(ISERROR(INDEX('Miljövärden urval för publ'!$A$2:$AD$475,MATCH($A385,'Miljövärden urval för publ'!$U$2:$U$476,0),1)),"",INDEX('Miljövärden urval för publ'!$A$2:$AD$475,MATCH($A385,'Miljövärden urval för publ'!$U$2:$U$476,0),1))</f>
        <v/>
      </c>
      <c r="C385" s="45" t="str">
        <f>IF(ISERROR(INDEX('Miljövärden urval för publ'!$A$2:$AD$475,MATCH($A385,'Miljövärden urval för publ'!$U$2:$U$476,0),2)),"",INDEX('Miljövärden urval för publ'!$A$2:$AD$475,MATCH($A385,'Miljövärden urval för publ'!$U$2:$U$476,0),2))</f>
        <v/>
      </c>
      <c r="D385" s="45" t="str">
        <f>IF(ISERROR(VLOOKUP($C385,'Miljövärden urval för publ'!$B$2:$H$490,MATCH(D$4,'Miljövärden urval för publ'!$B$2:$H$2,0),FALSE)),"",VLOOKUP($C385,'Miljövärden urval för publ'!$B$2:$H$490,MATCH(D$4,'Miljövärden urval för publ'!$B$2:$H$2,0),FALSE))</f>
        <v/>
      </c>
      <c r="E385" s="45" t="str">
        <f>IF(ISERROR(VLOOKUP($C385,'Miljövärden urval för publ'!$B$2:$H$490,MATCH(E$4,'Miljövärden urval för publ'!$B$2:$H$2,0),FALSE)),"",VLOOKUP($C385,'Miljövärden urval för publ'!$B$2:$H$490,MATCH(E$4,'Miljövärden urval för publ'!$B$2:$H$2,0),FALSE))</f>
        <v/>
      </c>
      <c r="F385" s="45" t="str">
        <f>IF(ISERROR(VLOOKUP($C385,'Miljövärden urval för publ'!$B$2:$H$490,MATCH(F$4,'Miljövärden urval för publ'!$B$2:$H$2,0),FALSE)),"",VLOOKUP($C385,'Miljövärden urval för publ'!$B$2:$H$490,MATCH(F$4,'Miljövärden urval för publ'!$B$2:$H$2,0),FALSE))</f>
        <v/>
      </c>
      <c r="G385" s="45" t="str">
        <f>IF(ISERROR(VLOOKUP($C385,'Miljövärden urval för publ'!$B$2:$H$490,MATCH(G$4,'Miljövärden urval för publ'!$B$2:$H$2,0),FALSE)),"",VLOOKUP($C385,'Miljövärden urval för publ'!$B$2:$H$490,MATCH(G$4,'Miljövärden urval för publ'!$B$2:$H$2,0),FALSE))</f>
        <v/>
      </c>
    </row>
    <row r="386" spans="1:7" x14ac:dyDescent="0.25">
      <c r="A386" s="45">
        <v>383</v>
      </c>
      <c r="B386" s="45" t="str">
        <f>IF(ISERROR(INDEX('Miljövärden urval för publ'!$A$2:$AD$475,MATCH($A386,'Miljövärden urval för publ'!$U$2:$U$476,0),1)),"",INDEX('Miljövärden urval för publ'!$A$2:$AD$475,MATCH($A386,'Miljövärden urval för publ'!$U$2:$U$476,0),1))</f>
        <v/>
      </c>
      <c r="C386" s="45" t="str">
        <f>IF(ISERROR(INDEX('Miljövärden urval för publ'!$A$2:$AD$475,MATCH($A386,'Miljövärden urval för publ'!$U$2:$U$476,0),2)),"",INDEX('Miljövärden urval för publ'!$A$2:$AD$475,MATCH($A386,'Miljövärden urval för publ'!$U$2:$U$476,0),2))</f>
        <v/>
      </c>
      <c r="D386" s="45" t="str">
        <f>IF(ISERROR(VLOOKUP($C386,'Miljövärden urval för publ'!$B$2:$H$490,MATCH(D$4,'Miljövärden urval för publ'!$B$2:$H$2,0),FALSE)),"",VLOOKUP($C386,'Miljövärden urval för publ'!$B$2:$H$490,MATCH(D$4,'Miljövärden urval för publ'!$B$2:$H$2,0),FALSE))</f>
        <v/>
      </c>
      <c r="E386" s="45" t="str">
        <f>IF(ISERROR(VLOOKUP($C386,'Miljövärden urval för publ'!$B$2:$H$490,MATCH(E$4,'Miljövärden urval för publ'!$B$2:$H$2,0),FALSE)),"",VLOOKUP($C386,'Miljövärden urval för publ'!$B$2:$H$490,MATCH(E$4,'Miljövärden urval för publ'!$B$2:$H$2,0),FALSE))</f>
        <v/>
      </c>
      <c r="F386" s="45" t="str">
        <f>IF(ISERROR(VLOOKUP($C386,'Miljövärden urval för publ'!$B$2:$H$490,MATCH(F$4,'Miljövärden urval för publ'!$B$2:$H$2,0),FALSE)),"",VLOOKUP($C386,'Miljövärden urval för publ'!$B$2:$H$490,MATCH(F$4,'Miljövärden urval för publ'!$B$2:$H$2,0),FALSE))</f>
        <v/>
      </c>
      <c r="G386" s="45" t="str">
        <f>IF(ISERROR(VLOOKUP($C386,'Miljövärden urval för publ'!$B$2:$H$490,MATCH(G$4,'Miljövärden urval för publ'!$B$2:$H$2,0),FALSE)),"",VLOOKUP($C386,'Miljövärden urval för publ'!$B$2:$H$490,MATCH(G$4,'Miljövärden urval för publ'!$B$2:$H$2,0),FALSE))</f>
        <v/>
      </c>
    </row>
    <row r="387" spans="1:7" x14ac:dyDescent="0.25">
      <c r="A387" s="45">
        <v>384</v>
      </c>
      <c r="B387" s="45" t="str">
        <f>IF(ISERROR(INDEX('Miljövärden urval för publ'!$A$2:$AD$475,MATCH($A387,'Miljövärden urval för publ'!$U$2:$U$476,0),1)),"",INDEX('Miljövärden urval för publ'!$A$2:$AD$475,MATCH($A387,'Miljövärden urval för publ'!$U$2:$U$476,0),1))</f>
        <v/>
      </c>
      <c r="C387" s="45" t="str">
        <f>IF(ISERROR(INDEX('Miljövärden urval för publ'!$A$2:$AD$475,MATCH($A387,'Miljövärden urval för publ'!$U$2:$U$476,0),2)),"",INDEX('Miljövärden urval för publ'!$A$2:$AD$475,MATCH($A387,'Miljövärden urval för publ'!$U$2:$U$476,0),2))</f>
        <v/>
      </c>
      <c r="D387" s="45" t="str">
        <f>IF(ISERROR(VLOOKUP($C387,'Miljövärden urval för publ'!$B$2:$H$490,MATCH(D$4,'Miljövärden urval för publ'!$B$2:$H$2,0),FALSE)),"",VLOOKUP($C387,'Miljövärden urval för publ'!$B$2:$H$490,MATCH(D$4,'Miljövärden urval för publ'!$B$2:$H$2,0),FALSE))</f>
        <v/>
      </c>
      <c r="E387" s="45" t="str">
        <f>IF(ISERROR(VLOOKUP($C387,'Miljövärden urval för publ'!$B$2:$H$490,MATCH(E$4,'Miljövärden urval för publ'!$B$2:$H$2,0),FALSE)),"",VLOOKUP($C387,'Miljövärden urval för publ'!$B$2:$H$490,MATCH(E$4,'Miljövärden urval för publ'!$B$2:$H$2,0),FALSE))</f>
        <v/>
      </c>
      <c r="F387" s="45" t="str">
        <f>IF(ISERROR(VLOOKUP($C387,'Miljövärden urval för publ'!$B$2:$H$490,MATCH(F$4,'Miljövärden urval för publ'!$B$2:$H$2,0),FALSE)),"",VLOOKUP($C387,'Miljövärden urval för publ'!$B$2:$H$490,MATCH(F$4,'Miljövärden urval för publ'!$B$2:$H$2,0),FALSE))</f>
        <v/>
      </c>
      <c r="G387" s="45" t="str">
        <f>IF(ISERROR(VLOOKUP($C387,'Miljövärden urval för publ'!$B$2:$H$490,MATCH(G$4,'Miljövärden urval för publ'!$B$2:$H$2,0),FALSE)),"",VLOOKUP($C387,'Miljövärden urval för publ'!$B$2:$H$490,MATCH(G$4,'Miljövärden urval för publ'!$B$2:$H$2,0),FALSE))</f>
        <v/>
      </c>
    </row>
    <row r="388" spans="1:7" x14ac:dyDescent="0.25">
      <c r="A388" s="45">
        <v>385</v>
      </c>
      <c r="B388" s="45" t="str">
        <f>IF(ISERROR(INDEX('Miljövärden urval för publ'!$A$2:$AD$475,MATCH($A388,'Miljövärden urval för publ'!$U$2:$U$476,0),1)),"",INDEX('Miljövärden urval för publ'!$A$2:$AD$475,MATCH($A388,'Miljövärden urval för publ'!$U$2:$U$476,0),1))</f>
        <v/>
      </c>
      <c r="C388" s="45" t="str">
        <f>IF(ISERROR(INDEX('Miljövärden urval för publ'!$A$2:$AD$475,MATCH($A388,'Miljövärden urval för publ'!$U$2:$U$476,0),2)),"",INDEX('Miljövärden urval för publ'!$A$2:$AD$475,MATCH($A388,'Miljövärden urval för publ'!$U$2:$U$476,0),2))</f>
        <v/>
      </c>
      <c r="D388" s="45" t="str">
        <f>IF(ISERROR(VLOOKUP($C388,'Miljövärden urval för publ'!$B$2:$H$490,MATCH(D$4,'Miljövärden urval för publ'!$B$2:$H$2,0),FALSE)),"",VLOOKUP($C388,'Miljövärden urval för publ'!$B$2:$H$490,MATCH(D$4,'Miljövärden urval för publ'!$B$2:$H$2,0),FALSE))</f>
        <v/>
      </c>
      <c r="E388" s="45" t="str">
        <f>IF(ISERROR(VLOOKUP($C388,'Miljövärden urval för publ'!$B$2:$H$490,MATCH(E$4,'Miljövärden urval för publ'!$B$2:$H$2,0),FALSE)),"",VLOOKUP($C388,'Miljövärden urval för publ'!$B$2:$H$490,MATCH(E$4,'Miljövärden urval för publ'!$B$2:$H$2,0),FALSE))</f>
        <v/>
      </c>
      <c r="F388" s="45" t="str">
        <f>IF(ISERROR(VLOOKUP($C388,'Miljövärden urval för publ'!$B$2:$H$490,MATCH(F$4,'Miljövärden urval för publ'!$B$2:$H$2,0),FALSE)),"",VLOOKUP($C388,'Miljövärden urval för publ'!$B$2:$H$490,MATCH(F$4,'Miljövärden urval för publ'!$B$2:$H$2,0),FALSE))</f>
        <v/>
      </c>
      <c r="G388" s="45" t="str">
        <f>IF(ISERROR(VLOOKUP($C388,'Miljövärden urval för publ'!$B$2:$H$490,MATCH(G$4,'Miljövärden urval för publ'!$B$2:$H$2,0),FALSE)),"",VLOOKUP($C388,'Miljövärden urval för publ'!$B$2:$H$490,MATCH(G$4,'Miljövärden urval för publ'!$B$2:$H$2,0),FALSE))</f>
        <v/>
      </c>
    </row>
    <row r="389" spans="1:7" x14ac:dyDescent="0.25">
      <c r="A389" s="45">
        <v>386</v>
      </c>
      <c r="B389" s="45" t="str">
        <f>IF(ISERROR(INDEX('Miljövärden urval för publ'!$A$2:$AD$475,MATCH($A389,'Miljövärden urval för publ'!$U$2:$U$476,0),1)),"",INDEX('Miljövärden urval för publ'!$A$2:$AD$475,MATCH($A389,'Miljövärden urval för publ'!$U$2:$U$476,0),1))</f>
        <v/>
      </c>
      <c r="C389" s="45" t="str">
        <f>IF(ISERROR(INDEX('Miljövärden urval för publ'!$A$2:$AD$475,MATCH($A389,'Miljövärden urval för publ'!$U$2:$U$476,0),2)),"",INDEX('Miljövärden urval för publ'!$A$2:$AD$475,MATCH($A389,'Miljövärden urval för publ'!$U$2:$U$476,0),2))</f>
        <v/>
      </c>
      <c r="D389" s="45" t="str">
        <f>IF(ISERROR(VLOOKUP($C389,'Miljövärden urval för publ'!$B$2:$H$490,MATCH(D$4,'Miljövärden urval för publ'!$B$2:$H$2,0),FALSE)),"",VLOOKUP($C389,'Miljövärden urval för publ'!$B$2:$H$490,MATCH(D$4,'Miljövärden urval för publ'!$B$2:$H$2,0),FALSE))</f>
        <v/>
      </c>
      <c r="E389" s="45" t="str">
        <f>IF(ISERROR(VLOOKUP($C389,'Miljövärden urval för publ'!$B$2:$H$490,MATCH(E$4,'Miljövärden urval för publ'!$B$2:$H$2,0),FALSE)),"",VLOOKUP($C389,'Miljövärden urval för publ'!$B$2:$H$490,MATCH(E$4,'Miljövärden urval för publ'!$B$2:$H$2,0),FALSE))</f>
        <v/>
      </c>
      <c r="F389" s="45" t="str">
        <f>IF(ISERROR(VLOOKUP($C389,'Miljövärden urval för publ'!$B$2:$H$490,MATCH(F$4,'Miljövärden urval för publ'!$B$2:$H$2,0),FALSE)),"",VLOOKUP($C389,'Miljövärden urval för publ'!$B$2:$H$490,MATCH(F$4,'Miljövärden urval för publ'!$B$2:$H$2,0),FALSE))</f>
        <v/>
      </c>
      <c r="G389" s="45" t="str">
        <f>IF(ISERROR(VLOOKUP($C389,'Miljövärden urval för publ'!$B$2:$H$490,MATCH(G$4,'Miljövärden urval för publ'!$B$2:$H$2,0),FALSE)),"",VLOOKUP($C389,'Miljövärden urval för publ'!$B$2:$H$490,MATCH(G$4,'Miljövärden urval för publ'!$B$2:$H$2,0),FALSE))</f>
        <v/>
      </c>
    </row>
    <row r="390" spans="1:7" x14ac:dyDescent="0.25">
      <c r="A390" s="45">
        <v>387</v>
      </c>
      <c r="B390" s="45" t="str">
        <f>IF(ISERROR(INDEX('Miljövärden urval för publ'!$A$2:$AD$475,MATCH($A390,'Miljövärden urval för publ'!$U$2:$U$476,0),1)),"",INDEX('Miljövärden urval för publ'!$A$2:$AD$475,MATCH($A390,'Miljövärden urval för publ'!$U$2:$U$476,0),1))</f>
        <v/>
      </c>
      <c r="C390" s="45" t="str">
        <f>IF(ISERROR(INDEX('Miljövärden urval för publ'!$A$2:$AD$475,MATCH($A390,'Miljövärden urval för publ'!$U$2:$U$476,0),2)),"",INDEX('Miljövärden urval för publ'!$A$2:$AD$475,MATCH($A390,'Miljövärden urval för publ'!$U$2:$U$476,0),2))</f>
        <v/>
      </c>
      <c r="D390" s="45" t="str">
        <f>IF(ISERROR(VLOOKUP($C390,'Miljövärden urval för publ'!$B$2:$H$490,MATCH(D$4,'Miljövärden urval för publ'!$B$2:$H$2,0),FALSE)),"",VLOOKUP($C390,'Miljövärden urval för publ'!$B$2:$H$490,MATCH(D$4,'Miljövärden urval för publ'!$B$2:$H$2,0),FALSE))</f>
        <v/>
      </c>
      <c r="E390" s="45" t="str">
        <f>IF(ISERROR(VLOOKUP($C390,'Miljövärden urval för publ'!$B$2:$H$490,MATCH(E$4,'Miljövärden urval för publ'!$B$2:$H$2,0),FALSE)),"",VLOOKUP($C390,'Miljövärden urval för publ'!$B$2:$H$490,MATCH(E$4,'Miljövärden urval för publ'!$B$2:$H$2,0),FALSE))</f>
        <v/>
      </c>
      <c r="F390" s="45" t="str">
        <f>IF(ISERROR(VLOOKUP($C390,'Miljövärden urval för publ'!$B$2:$H$490,MATCH(F$4,'Miljövärden urval för publ'!$B$2:$H$2,0),FALSE)),"",VLOOKUP($C390,'Miljövärden urval för publ'!$B$2:$H$490,MATCH(F$4,'Miljövärden urval för publ'!$B$2:$H$2,0),FALSE))</f>
        <v/>
      </c>
      <c r="G390" s="45" t="str">
        <f>IF(ISERROR(VLOOKUP($C390,'Miljövärden urval för publ'!$B$2:$H$490,MATCH(G$4,'Miljövärden urval för publ'!$B$2:$H$2,0),FALSE)),"",VLOOKUP($C390,'Miljövärden urval för publ'!$B$2:$H$490,MATCH(G$4,'Miljövärden urval för publ'!$B$2:$H$2,0),FALSE))</f>
        <v/>
      </c>
    </row>
    <row r="391" spans="1:7" x14ac:dyDescent="0.25">
      <c r="A391" s="45">
        <v>388</v>
      </c>
      <c r="B391" s="45" t="str">
        <f>IF(ISERROR(INDEX('Miljövärden urval för publ'!$A$2:$AD$475,MATCH($A391,'Miljövärden urval för publ'!$U$2:$U$476,0),1)),"",INDEX('Miljövärden urval för publ'!$A$2:$AD$475,MATCH($A391,'Miljövärden urval för publ'!$U$2:$U$476,0),1))</f>
        <v/>
      </c>
      <c r="C391" s="45" t="str">
        <f>IF(ISERROR(INDEX('Miljövärden urval för publ'!$A$2:$AD$475,MATCH($A391,'Miljövärden urval för publ'!$U$2:$U$476,0),2)),"",INDEX('Miljövärden urval för publ'!$A$2:$AD$475,MATCH($A391,'Miljövärden urval för publ'!$U$2:$U$476,0),2))</f>
        <v/>
      </c>
      <c r="D391" s="45" t="str">
        <f>IF(ISERROR(VLOOKUP($C391,'Miljövärden urval för publ'!$B$2:$H$490,MATCH(D$4,'Miljövärden urval för publ'!$B$2:$H$2,0),FALSE)),"",VLOOKUP($C391,'Miljövärden urval för publ'!$B$2:$H$490,MATCH(D$4,'Miljövärden urval för publ'!$B$2:$H$2,0),FALSE))</f>
        <v/>
      </c>
      <c r="E391" s="45" t="str">
        <f>IF(ISERROR(VLOOKUP($C391,'Miljövärden urval för publ'!$B$2:$H$490,MATCH(E$4,'Miljövärden urval för publ'!$B$2:$H$2,0),FALSE)),"",VLOOKUP($C391,'Miljövärden urval för publ'!$B$2:$H$490,MATCH(E$4,'Miljövärden urval för publ'!$B$2:$H$2,0),FALSE))</f>
        <v/>
      </c>
      <c r="F391" s="45" t="str">
        <f>IF(ISERROR(VLOOKUP($C391,'Miljövärden urval för publ'!$B$2:$H$490,MATCH(F$4,'Miljövärden urval för publ'!$B$2:$H$2,0),FALSE)),"",VLOOKUP($C391,'Miljövärden urval för publ'!$B$2:$H$490,MATCH(F$4,'Miljövärden urval för publ'!$B$2:$H$2,0),FALSE))</f>
        <v/>
      </c>
      <c r="G391" s="45" t="str">
        <f>IF(ISERROR(VLOOKUP($C391,'Miljövärden urval för publ'!$B$2:$H$490,MATCH(G$4,'Miljövärden urval för publ'!$B$2:$H$2,0),FALSE)),"",VLOOKUP($C391,'Miljövärden urval för publ'!$B$2:$H$490,MATCH(G$4,'Miljövärden urval för publ'!$B$2:$H$2,0),FALSE))</f>
        <v/>
      </c>
    </row>
    <row r="392" spans="1:7" x14ac:dyDescent="0.25">
      <c r="A392" s="45">
        <v>389</v>
      </c>
      <c r="B392" s="45" t="str">
        <f>IF(ISERROR(INDEX('Miljövärden urval för publ'!$A$2:$AD$475,MATCH($A392,'Miljövärden urval för publ'!$U$2:$U$476,0),1)),"",INDEX('Miljövärden urval för publ'!$A$2:$AD$475,MATCH($A392,'Miljövärden urval för publ'!$U$2:$U$476,0),1))</f>
        <v/>
      </c>
      <c r="C392" s="45" t="str">
        <f>IF(ISERROR(INDEX('Miljövärden urval för publ'!$A$2:$AD$475,MATCH($A392,'Miljövärden urval för publ'!$U$2:$U$476,0),2)),"",INDEX('Miljövärden urval för publ'!$A$2:$AD$475,MATCH($A392,'Miljövärden urval för publ'!$U$2:$U$476,0),2))</f>
        <v/>
      </c>
      <c r="D392" s="45" t="str">
        <f>IF(ISERROR(VLOOKUP($C392,'Miljövärden urval för publ'!$B$2:$H$490,MATCH(D$4,'Miljövärden urval för publ'!$B$2:$H$2,0),FALSE)),"",VLOOKUP($C392,'Miljövärden urval för publ'!$B$2:$H$490,MATCH(D$4,'Miljövärden urval för publ'!$B$2:$H$2,0),FALSE))</f>
        <v/>
      </c>
      <c r="E392" s="45" t="str">
        <f>IF(ISERROR(VLOOKUP($C392,'Miljövärden urval för publ'!$B$2:$H$490,MATCH(E$4,'Miljövärden urval för publ'!$B$2:$H$2,0),FALSE)),"",VLOOKUP($C392,'Miljövärden urval för publ'!$B$2:$H$490,MATCH(E$4,'Miljövärden urval för publ'!$B$2:$H$2,0),FALSE))</f>
        <v/>
      </c>
      <c r="F392" s="45" t="str">
        <f>IF(ISERROR(VLOOKUP($C392,'Miljövärden urval för publ'!$B$2:$H$490,MATCH(F$4,'Miljövärden urval för publ'!$B$2:$H$2,0),FALSE)),"",VLOOKUP($C392,'Miljövärden urval för publ'!$B$2:$H$490,MATCH(F$4,'Miljövärden urval för publ'!$B$2:$H$2,0),FALSE))</f>
        <v/>
      </c>
      <c r="G392" s="45" t="str">
        <f>IF(ISERROR(VLOOKUP($C392,'Miljövärden urval för publ'!$B$2:$H$490,MATCH(G$4,'Miljövärden urval för publ'!$B$2:$H$2,0),FALSE)),"",VLOOKUP($C392,'Miljövärden urval för publ'!$B$2:$H$490,MATCH(G$4,'Miljövärden urval för publ'!$B$2:$H$2,0),FALSE))</f>
        <v/>
      </c>
    </row>
    <row r="393" spans="1:7" x14ac:dyDescent="0.25">
      <c r="A393" s="45">
        <v>390</v>
      </c>
      <c r="B393" s="45" t="str">
        <f>IF(ISERROR(INDEX('Miljövärden urval för publ'!$A$2:$AD$475,MATCH($A393,'Miljövärden urval för publ'!$U$2:$U$476,0),1)),"",INDEX('Miljövärden urval för publ'!$A$2:$AD$475,MATCH($A393,'Miljövärden urval för publ'!$U$2:$U$476,0),1))</f>
        <v/>
      </c>
      <c r="C393" s="45" t="str">
        <f>IF(ISERROR(INDEX('Miljövärden urval för publ'!$A$2:$AD$475,MATCH($A393,'Miljövärden urval för publ'!$U$2:$U$476,0),2)),"",INDEX('Miljövärden urval för publ'!$A$2:$AD$475,MATCH($A393,'Miljövärden urval för publ'!$U$2:$U$476,0),2))</f>
        <v/>
      </c>
      <c r="D393" s="45" t="str">
        <f>IF(ISERROR(VLOOKUP($C393,'Miljövärden urval för publ'!$B$2:$H$490,MATCH(D$4,'Miljövärden urval för publ'!$B$2:$H$2,0),FALSE)),"",VLOOKUP($C393,'Miljövärden urval för publ'!$B$2:$H$490,MATCH(D$4,'Miljövärden urval för publ'!$B$2:$H$2,0),FALSE))</f>
        <v/>
      </c>
      <c r="E393" s="45" t="str">
        <f>IF(ISERROR(VLOOKUP($C393,'Miljövärden urval för publ'!$B$2:$H$490,MATCH(E$4,'Miljövärden urval för publ'!$B$2:$H$2,0),FALSE)),"",VLOOKUP($C393,'Miljövärden urval för publ'!$B$2:$H$490,MATCH(E$4,'Miljövärden urval för publ'!$B$2:$H$2,0),FALSE))</f>
        <v/>
      </c>
      <c r="F393" s="45" t="str">
        <f>IF(ISERROR(VLOOKUP($C393,'Miljövärden urval för publ'!$B$2:$H$490,MATCH(F$4,'Miljövärden urval för publ'!$B$2:$H$2,0),FALSE)),"",VLOOKUP($C393,'Miljövärden urval för publ'!$B$2:$H$490,MATCH(F$4,'Miljövärden urval för publ'!$B$2:$H$2,0),FALSE))</f>
        <v/>
      </c>
      <c r="G393" s="45" t="str">
        <f>IF(ISERROR(VLOOKUP($C393,'Miljövärden urval för publ'!$B$2:$H$490,MATCH(G$4,'Miljövärden urval för publ'!$B$2:$H$2,0),FALSE)),"",VLOOKUP($C393,'Miljövärden urval för publ'!$B$2:$H$490,MATCH(G$4,'Miljövärden urval för publ'!$B$2:$H$2,0),FALSE))</f>
        <v/>
      </c>
    </row>
    <row r="394" spans="1:7" x14ac:dyDescent="0.25">
      <c r="A394" s="45">
        <v>391</v>
      </c>
      <c r="B394" s="45" t="str">
        <f>IF(ISERROR(INDEX('Miljövärden urval för publ'!$A$2:$AD$475,MATCH($A394,'Miljövärden urval för publ'!$U$2:$U$476,0),1)),"",INDEX('Miljövärden urval för publ'!$A$2:$AD$475,MATCH($A394,'Miljövärden urval för publ'!$U$2:$U$476,0),1))</f>
        <v/>
      </c>
      <c r="C394" s="45" t="str">
        <f>IF(ISERROR(INDEX('Miljövärden urval för publ'!$A$2:$AD$475,MATCH($A394,'Miljövärden urval för publ'!$U$2:$U$476,0),2)),"",INDEX('Miljövärden urval för publ'!$A$2:$AD$475,MATCH($A394,'Miljövärden urval för publ'!$U$2:$U$476,0),2))</f>
        <v/>
      </c>
      <c r="D394" s="45" t="str">
        <f>IF(ISERROR(VLOOKUP($C394,'Miljövärden urval för publ'!$B$2:$H$490,MATCH(D$4,'Miljövärden urval för publ'!$B$2:$H$2,0),FALSE)),"",VLOOKUP($C394,'Miljövärden urval för publ'!$B$2:$H$490,MATCH(D$4,'Miljövärden urval för publ'!$B$2:$H$2,0),FALSE))</f>
        <v/>
      </c>
      <c r="E394" s="45" t="str">
        <f>IF(ISERROR(VLOOKUP($C394,'Miljövärden urval för publ'!$B$2:$H$490,MATCH(E$4,'Miljövärden urval för publ'!$B$2:$H$2,0),FALSE)),"",VLOOKUP($C394,'Miljövärden urval för publ'!$B$2:$H$490,MATCH(E$4,'Miljövärden urval för publ'!$B$2:$H$2,0),FALSE))</f>
        <v/>
      </c>
      <c r="F394" s="45" t="str">
        <f>IF(ISERROR(VLOOKUP($C394,'Miljövärden urval för publ'!$B$2:$H$490,MATCH(F$4,'Miljövärden urval för publ'!$B$2:$H$2,0),FALSE)),"",VLOOKUP($C394,'Miljövärden urval för publ'!$B$2:$H$490,MATCH(F$4,'Miljövärden urval för publ'!$B$2:$H$2,0),FALSE))</f>
        <v/>
      </c>
      <c r="G394" s="45" t="str">
        <f>IF(ISERROR(VLOOKUP($C394,'Miljövärden urval för publ'!$B$2:$H$490,MATCH(G$4,'Miljövärden urval för publ'!$B$2:$H$2,0),FALSE)),"",VLOOKUP($C394,'Miljövärden urval för publ'!$B$2:$H$490,MATCH(G$4,'Miljövärden urval för publ'!$B$2:$H$2,0),FALSE))</f>
        <v/>
      </c>
    </row>
    <row r="395" spans="1:7" x14ac:dyDescent="0.25">
      <c r="A395" s="45">
        <v>392</v>
      </c>
      <c r="B395" s="45" t="str">
        <f>IF(ISERROR(INDEX('Miljövärden urval för publ'!$A$2:$AD$475,MATCH($A395,'Miljövärden urval för publ'!$U$2:$U$476,0),1)),"",INDEX('Miljövärden urval för publ'!$A$2:$AD$475,MATCH($A395,'Miljövärden urval för publ'!$U$2:$U$476,0),1))</f>
        <v/>
      </c>
      <c r="C395" s="45" t="str">
        <f>IF(ISERROR(INDEX('Miljövärden urval för publ'!$A$2:$AD$475,MATCH($A395,'Miljövärden urval för publ'!$U$2:$U$476,0),2)),"",INDEX('Miljövärden urval för publ'!$A$2:$AD$475,MATCH($A395,'Miljövärden urval för publ'!$U$2:$U$476,0),2))</f>
        <v/>
      </c>
      <c r="D395" s="45" t="str">
        <f>IF(ISERROR(VLOOKUP($C395,'Miljövärden urval för publ'!$B$2:$H$490,MATCH(D$4,'Miljövärden urval för publ'!$B$2:$H$2,0),FALSE)),"",VLOOKUP($C395,'Miljövärden urval för publ'!$B$2:$H$490,MATCH(D$4,'Miljövärden urval för publ'!$B$2:$H$2,0),FALSE))</f>
        <v/>
      </c>
      <c r="E395" s="45" t="str">
        <f>IF(ISERROR(VLOOKUP($C395,'Miljövärden urval för publ'!$B$2:$H$490,MATCH(E$4,'Miljövärden urval för publ'!$B$2:$H$2,0),FALSE)),"",VLOOKUP($C395,'Miljövärden urval för publ'!$B$2:$H$490,MATCH(E$4,'Miljövärden urval för publ'!$B$2:$H$2,0),FALSE))</f>
        <v/>
      </c>
      <c r="F395" s="45" t="str">
        <f>IF(ISERROR(VLOOKUP($C395,'Miljövärden urval för publ'!$B$2:$H$490,MATCH(F$4,'Miljövärden urval för publ'!$B$2:$H$2,0),FALSE)),"",VLOOKUP($C395,'Miljövärden urval för publ'!$B$2:$H$490,MATCH(F$4,'Miljövärden urval för publ'!$B$2:$H$2,0),FALSE))</f>
        <v/>
      </c>
      <c r="G395" s="45" t="str">
        <f>IF(ISERROR(VLOOKUP($C395,'Miljövärden urval för publ'!$B$2:$H$490,MATCH(G$4,'Miljövärden urval för publ'!$B$2:$H$2,0),FALSE)),"",VLOOKUP($C395,'Miljövärden urval för publ'!$B$2:$H$490,MATCH(G$4,'Miljövärden urval för publ'!$B$2:$H$2,0),FALSE))</f>
        <v/>
      </c>
    </row>
    <row r="396" spans="1:7" x14ac:dyDescent="0.25">
      <c r="A396" s="45">
        <v>393</v>
      </c>
      <c r="B396" s="45" t="str">
        <f>IF(ISERROR(INDEX('Miljövärden urval för publ'!$A$2:$AD$475,MATCH($A396,'Miljövärden urval för publ'!$U$2:$U$476,0),1)),"",INDEX('Miljövärden urval för publ'!$A$2:$AD$475,MATCH($A396,'Miljövärden urval för publ'!$U$2:$U$476,0),1))</f>
        <v/>
      </c>
      <c r="C396" s="45" t="str">
        <f>IF(ISERROR(INDEX('Miljövärden urval för publ'!$A$2:$AD$475,MATCH($A396,'Miljövärden urval för publ'!$U$2:$U$476,0),2)),"",INDEX('Miljövärden urval för publ'!$A$2:$AD$475,MATCH($A396,'Miljövärden urval för publ'!$U$2:$U$476,0),2))</f>
        <v/>
      </c>
      <c r="D396" s="45" t="str">
        <f>IF(ISERROR(VLOOKUP($C396,'Miljövärden urval för publ'!$B$2:$H$490,MATCH(D$4,'Miljövärden urval för publ'!$B$2:$H$2,0),FALSE)),"",VLOOKUP($C396,'Miljövärden urval för publ'!$B$2:$H$490,MATCH(D$4,'Miljövärden urval för publ'!$B$2:$H$2,0),FALSE))</f>
        <v/>
      </c>
      <c r="E396" s="45" t="str">
        <f>IF(ISERROR(VLOOKUP($C396,'Miljövärden urval för publ'!$B$2:$H$490,MATCH(E$4,'Miljövärden urval för publ'!$B$2:$H$2,0),FALSE)),"",VLOOKUP($C396,'Miljövärden urval för publ'!$B$2:$H$490,MATCH(E$4,'Miljövärden urval för publ'!$B$2:$H$2,0),FALSE))</f>
        <v/>
      </c>
      <c r="F396" s="45" t="str">
        <f>IF(ISERROR(VLOOKUP($C396,'Miljövärden urval för publ'!$B$2:$H$490,MATCH(F$4,'Miljövärden urval för publ'!$B$2:$H$2,0),FALSE)),"",VLOOKUP($C396,'Miljövärden urval för publ'!$B$2:$H$490,MATCH(F$4,'Miljövärden urval för publ'!$B$2:$H$2,0),FALSE))</f>
        <v/>
      </c>
      <c r="G396" s="45" t="str">
        <f>IF(ISERROR(VLOOKUP($C396,'Miljövärden urval för publ'!$B$2:$H$490,MATCH(G$4,'Miljövärden urval för publ'!$B$2:$H$2,0),FALSE)),"",VLOOKUP($C396,'Miljövärden urval för publ'!$B$2:$H$490,MATCH(G$4,'Miljövärden urval för publ'!$B$2:$H$2,0),FALSE))</f>
        <v/>
      </c>
    </row>
    <row r="397" spans="1:7" x14ac:dyDescent="0.25">
      <c r="A397" s="45">
        <v>394</v>
      </c>
      <c r="B397" s="45" t="str">
        <f>IF(ISERROR(INDEX('Miljövärden urval för publ'!$A$2:$AD$475,MATCH($A397,'Miljövärden urval för publ'!$U$2:$U$476,0),1)),"",INDEX('Miljövärden urval för publ'!$A$2:$AD$475,MATCH($A397,'Miljövärden urval för publ'!$U$2:$U$476,0),1))</f>
        <v/>
      </c>
      <c r="C397" s="45" t="str">
        <f>IF(ISERROR(INDEX('Miljövärden urval för publ'!$A$2:$AD$475,MATCH($A397,'Miljövärden urval för publ'!$U$2:$U$476,0),2)),"",INDEX('Miljövärden urval för publ'!$A$2:$AD$475,MATCH($A397,'Miljövärden urval för publ'!$U$2:$U$476,0),2))</f>
        <v/>
      </c>
      <c r="D397" s="45" t="str">
        <f>IF(ISERROR(VLOOKUP($C397,'Miljövärden urval för publ'!$B$2:$H$490,MATCH(D$4,'Miljövärden urval för publ'!$B$2:$H$2,0),FALSE)),"",VLOOKUP($C397,'Miljövärden urval för publ'!$B$2:$H$490,MATCH(D$4,'Miljövärden urval för publ'!$B$2:$H$2,0),FALSE))</f>
        <v/>
      </c>
      <c r="E397" s="45" t="str">
        <f>IF(ISERROR(VLOOKUP($C397,'Miljövärden urval för publ'!$B$2:$H$490,MATCH(E$4,'Miljövärden urval för publ'!$B$2:$H$2,0),FALSE)),"",VLOOKUP($C397,'Miljövärden urval för publ'!$B$2:$H$490,MATCH(E$4,'Miljövärden urval för publ'!$B$2:$H$2,0),FALSE))</f>
        <v/>
      </c>
      <c r="F397" s="45" t="str">
        <f>IF(ISERROR(VLOOKUP($C397,'Miljövärden urval för publ'!$B$2:$H$490,MATCH(F$4,'Miljövärden urval för publ'!$B$2:$H$2,0),FALSE)),"",VLOOKUP($C397,'Miljövärden urval för publ'!$B$2:$H$490,MATCH(F$4,'Miljövärden urval för publ'!$B$2:$H$2,0),FALSE))</f>
        <v/>
      </c>
      <c r="G397" s="45" t="str">
        <f>IF(ISERROR(VLOOKUP($C397,'Miljövärden urval för publ'!$B$2:$H$490,MATCH(G$4,'Miljövärden urval för publ'!$B$2:$H$2,0),FALSE)),"",VLOOKUP($C397,'Miljövärden urval för publ'!$B$2:$H$490,MATCH(G$4,'Miljövärden urval för publ'!$B$2:$H$2,0),FALSE))</f>
        <v/>
      </c>
    </row>
    <row r="398" spans="1:7" x14ac:dyDescent="0.25">
      <c r="A398" s="45">
        <v>395</v>
      </c>
      <c r="B398" s="45" t="str">
        <f>IF(ISERROR(INDEX('Miljövärden urval för publ'!$A$2:$AD$475,MATCH($A398,'Miljövärden urval för publ'!$U$2:$U$476,0),1)),"",INDEX('Miljövärden urval för publ'!$A$2:$AD$475,MATCH($A398,'Miljövärden urval för publ'!$U$2:$U$476,0),1))</f>
        <v/>
      </c>
      <c r="C398" s="45" t="str">
        <f>IF(ISERROR(INDEX('Miljövärden urval för publ'!$A$2:$AD$475,MATCH($A398,'Miljövärden urval för publ'!$U$2:$U$476,0),2)),"",INDEX('Miljövärden urval för publ'!$A$2:$AD$475,MATCH($A398,'Miljövärden urval för publ'!$U$2:$U$476,0),2))</f>
        <v/>
      </c>
      <c r="D398" s="45" t="str">
        <f>IF(ISERROR(VLOOKUP($C398,'Miljövärden urval för publ'!$B$2:$H$490,MATCH(D$4,'Miljövärden urval för publ'!$B$2:$H$2,0),FALSE)),"",VLOOKUP($C398,'Miljövärden urval för publ'!$B$2:$H$490,MATCH(D$4,'Miljövärden urval för publ'!$B$2:$H$2,0),FALSE))</f>
        <v/>
      </c>
      <c r="E398" s="45" t="str">
        <f>IF(ISERROR(VLOOKUP($C398,'Miljövärden urval för publ'!$B$2:$H$490,MATCH(E$4,'Miljövärden urval för publ'!$B$2:$H$2,0),FALSE)),"",VLOOKUP($C398,'Miljövärden urval för publ'!$B$2:$H$490,MATCH(E$4,'Miljövärden urval för publ'!$B$2:$H$2,0),FALSE))</f>
        <v/>
      </c>
      <c r="F398" s="45" t="str">
        <f>IF(ISERROR(VLOOKUP($C398,'Miljövärden urval för publ'!$B$2:$H$490,MATCH(F$4,'Miljövärden urval för publ'!$B$2:$H$2,0),FALSE)),"",VLOOKUP($C398,'Miljövärden urval för publ'!$B$2:$H$490,MATCH(F$4,'Miljövärden urval för publ'!$B$2:$H$2,0),FALSE))</f>
        <v/>
      </c>
      <c r="G398" s="45" t="str">
        <f>IF(ISERROR(VLOOKUP($C398,'Miljövärden urval för publ'!$B$2:$H$490,MATCH(G$4,'Miljövärden urval för publ'!$B$2:$H$2,0),FALSE)),"",VLOOKUP($C398,'Miljövärden urval för publ'!$B$2:$H$490,MATCH(G$4,'Miljövärden urval för publ'!$B$2:$H$2,0),FALSE))</f>
        <v/>
      </c>
    </row>
    <row r="399" spans="1:7" x14ac:dyDescent="0.25">
      <c r="A399" s="45">
        <v>396</v>
      </c>
      <c r="B399" s="45" t="str">
        <f>IF(ISERROR(INDEX('Miljövärden urval för publ'!$A$2:$AD$475,MATCH($A399,'Miljövärden urval för publ'!$U$2:$U$476,0),1)),"",INDEX('Miljövärden urval för publ'!$A$2:$AD$475,MATCH($A399,'Miljövärden urval för publ'!$U$2:$U$476,0),1))</f>
        <v/>
      </c>
      <c r="C399" s="45" t="str">
        <f>IF(ISERROR(INDEX('Miljövärden urval för publ'!$A$2:$AD$475,MATCH($A399,'Miljövärden urval för publ'!$U$2:$U$476,0),2)),"",INDEX('Miljövärden urval för publ'!$A$2:$AD$475,MATCH($A399,'Miljövärden urval för publ'!$U$2:$U$476,0),2))</f>
        <v/>
      </c>
      <c r="D399" s="45" t="str">
        <f>IF(ISERROR(VLOOKUP($C399,'Miljövärden urval för publ'!$B$2:$H$490,MATCH(D$4,'Miljövärden urval för publ'!$B$2:$H$2,0),FALSE)),"",VLOOKUP($C399,'Miljövärden urval för publ'!$B$2:$H$490,MATCH(D$4,'Miljövärden urval för publ'!$B$2:$H$2,0),FALSE))</f>
        <v/>
      </c>
      <c r="E399" s="45" t="str">
        <f>IF(ISERROR(VLOOKUP($C399,'Miljövärden urval för publ'!$B$2:$H$490,MATCH(E$4,'Miljövärden urval för publ'!$B$2:$H$2,0),FALSE)),"",VLOOKUP($C399,'Miljövärden urval för publ'!$B$2:$H$490,MATCH(E$4,'Miljövärden urval för publ'!$B$2:$H$2,0),FALSE))</f>
        <v/>
      </c>
      <c r="F399" s="45" t="str">
        <f>IF(ISERROR(VLOOKUP($C399,'Miljövärden urval för publ'!$B$2:$H$490,MATCH(F$4,'Miljövärden urval för publ'!$B$2:$H$2,0),FALSE)),"",VLOOKUP($C399,'Miljövärden urval för publ'!$B$2:$H$490,MATCH(F$4,'Miljövärden urval för publ'!$B$2:$H$2,0),FALSE))</f>
        <v/>
      </c>
      <c r="G399" s="45" t="str">
        <f>IF(ISERROR(VLOOKUP($C399,'Miljövärden urval för publ'!$B$2:$H$490,MATCH(G$4,'Miljövärden urval för publ'!$B$2:$H$2,0),FALSE)),"",VLOOKUP($C399,'Miljövärden urval för publ'!$B$2:$H$490,MATCH(G$4,'Miljövärden urval för publ'!$B$2:$H$2,0),FALSE))</f>
        <v/>
      </c>
    </row>
    <row r="400" spans="1:7" x14ac:dyDescent="0.25">
      <c r="A400" s="45">
        <v>397</v>
      </c>
      <c r="B400" s="45" t="str">
        <f>IF(ISERROR(INDEX('Miljövärden urval för publ'!$A$2:$AD$475,MATCH($A400,'Miljövärden urval för publ'!$U$2:$U$476,0),1)),"",INDEX('Miljövärden urval för publ'!$A$2:$AD$475,MATCH($A400,'Miljövärden urval för publ'!$U$2:$U$476,0),1))</f>
        <v/>
      </c>
      <c r="C400" s="45" t="str">
        <f>IF(ISERROR(INDEX('Miljövärden urval för publ'!$A$2:$AD$475,MATCH($A400,'Miljövärden urval för publ'!$U$2:$U$476,0),2)),"",INDEX('Miljövärden urval för publ'!$A$2:$AD$475,MATCH($A400,'Miljövärden urval för publ'!$U$2:$U$476,0),2))</f>
        <v/>
      </c>
      <c r="D400" s="45" t="str">
        <f>IF(ISERROR(VLOOKUP($C400,'Miljövärden urval för publ'!$B$2:$H$490,MATCH(D$4,'Miljövärden urval för publ'!$B$2:$H$2,0),FALSE)),"",VLOOKUP($C400,'Miljövärden urval för publ'!$B$2:$H$490,MATCH(D$4,'Miljövärden urval för publ'!$B$2:$H$2,0),FALSE))</f>
        <v/>
      </c>
      <c r="E400" s="45" t="str">
        <f>IF(ISERROR(VLOOKUP($C400,'Miljövärden urval för publ'!$B$2:$H$490,MATCH(E$4,'Miljövärden urval för publ'!$B$2:$H$2,0),FALSE)),"",VLOOKUP($C400,'Miljövärden urval för publ'!$B$2:$H$490,MATCH(E$4,'Miljövärden urval för publ'!$B$2:$H$2,0),FALSE))</f>
        <v/>
      </c>
      <c r="F400" s="45" t="str">
        <f>IF(ISERROR(VLOOKUP($C400,'Miljövärden urval för publ'!$B$2:$H$490,MATCH(F$4,'Miljövärden urval för publ'!$B$2:$H$2,0),FALSE)),"",VLOOKUP($C400,'Miljövärden urval för publ'!$B$2:$H$490,MATCH(F$4,'Miljövärden urval för publ'!$B$2:$H$2,0),FALSE))</f>
        <v/>
      </c>
      <c r="G400" s="45" t="str">
        <f>IF(ISERROR(VLOOKUP($C400,'Miljövärden urval för publ'!$B$2:$H$490,MATCH(G$4,'Miljövärden urval för publ'!$B$2:$H$2,0),FALSE)),"",VLOOKUP($C400,'Miljövärden urval för publ'!$B$2:$H$490,MATCH(G$4,'Miljövärden urval för publ'!$B$2:$H$2,0),FALSE))</f>
        <v/>
      </c>
    </row>
    <row r="401" spans="1:7" x14ac:dyDescent="0.25">
      <c r="A401" s="45">
        <v>398</v>
      </c>
      <c r="B401" s="45" t="str">
        <f>IF(ISERROR(INDEX('Miljövärden urval för publ'!$A$2:$AD$475,MATCH($A401,'Miljövärden urval för publ'!$U$2:$U$476,0),1)),"",INDEX('Miljövärden urval för publ'!$A$2:$AD$475,MATCH($A401,'Miljövärden urval för publ'!$U$2:$U$476,0),1))</f>
        <v/>
      </c>
      <c r="C401" s="45" t="str">
        <f>IF(ISERROR(INDEX('Miljövärden urval för publ'!$A$2:$AD$475,MATCH($A401,'Miljövärden urval för publ'!$U$2:$U$476,0),2)),"",INDEX('Miljövärden urval för publ'!$A$2:$AD$475,MATCH($A401,'Miljövärden urval för publ'!$U$2:$U$476,0),2))</f>
        <v/>
      </c>
      <c r="D401" s="45" t="str">
        <f>IF(ISERROR(VLOOKUP($C401,'Miljövärden urval för publ'!$B$2:$H$490,MATCH(D$4,'Miljövärden urval för publ'!$B$2:$H$2,0),FALSE)),"",VLOOKUP($C401,'Miljövärden urval för publ'!$B$2:$H$490,MATCH(D$4,'Miljövärden urval för publ'!$B$2:$H$2,0),FALSE))</f>
        <v/>
      </c>
      <c r="E401" s="45" t="str">
        <f>IF(ISERROR(VLOOKUP($C401,'Miljövärden urval för publ'!$B$2:$H$490,MATCH(E$4,'Miljövärden urval för publ'!$B$2:$H$2,0),FALSE)),"",VLOOKUP($C401,'Miljövärden urval för publ'!$B$2:$H$490,MATCH(E$4,'Miljövärden urval för publ'!$B$2:$H$2,0),FALSE))</f>
        <v/>
      </c>
      <c r="F401" s="45" t="str">
        <f>IF(ISERROR(VLOOKUP($C401,'Miljövärden urval för publ'!$B$2:$H$490,MATCH(F$4,'Miljövärden urval för publ'!$B$2:$H$2,0),FALSE)),"",VLOOKUP($C401,'Miljövärden urval för publ'!$B$2:$H$490,MATCH(F$4,'Miljövärden urval för publ'!$B$2:$H$2,0),FALSE))</f>
        <v/>
      </c>
      <c r="G401" s="45" t="str">
        <f>IF(ISERROR(VLOOKUP($C401,'Miljövärden urval för publ'!$B$2:$H$490,MATCH(G$4,'Miljövärden urval för publ'!$B$2:$H$2,0),FALSE)),"",VLOOKUP($C401,'Miljövärden urval för publ'!$B$2:$H$490,MATCH(G$4,'Miljövärden urval för publ'!$B$2:$H$2,0),FALSE))</f>
        <v/>
      </c>
    </row>
    <row r="402" spans="1:7" x14ac:dyDescent="0.25">
      <c r="A402" s="45">
        <v>399</v>
      </c>
      <c r="B402" s="45" t="str">
        <f>IF(ISERROR(INDEX('Miljövärden urval för publ'!$A$2:$AD$475,MATCH($A402,'Miljövärden urval för publ'!$U$2:$U$476,0),1)),"",INDEX('Miljövärden urval för publ'!$A$2:$AD$475,MATCH($A402,'Miljövärden urval för publ'!$U$2:$U$476,0),1))</f>
        <v/>
      </c>
      <c r="C402" s="45" t="str">
        <f>IF(ISERROR(INDEX('Miljövärden urval för publ'!$A$2:$AD$475,MATCH($A402,'Miljövärden urval för publ'!$U$2:$U$476,0),2)),"",INDEX('Miljövärden urval för publ'!$A$2:$AD$475,MATCH($A402,'Miljövärden urval för publ'!$U$2:$U$476,0),2))</f>
        <v/>
      </c>
      <c r="D402" s="45" t="str">
        <f>IF(ISERROR(VLOOKUP($C402,'Miljövärden urval för publ'!$B$2:$H$490,MATCH(D$4,'Miljövärden urval för publ'!$B$2:$H$2,0),FALSE)),"",VLOOKUP($C402,'Miljövärden urval för publ'!$B$2:$H$490,MATCH(D$4,'Miljövärden urval för publ'!$B$2:$H$2,0),FALSE))</f>
        <v/>
      </c>
      <c r="E402" s="45" t="str">
        <f>IF(ISERROR(VLOOKUP($C402,'Miljövärden urval för publ'!$B$2:$H$490,MATCH(E$4,'Miljövärden urval för publ'!$B$2:$H$2,0),FALSE)),"",VLOOKUP($C402,'Miljövärden urval för publ'!$B$2:$H$490,MATCH(E$4,'Miljövärden urval för publ'!$B$2:$H$2,0),FALSE))</f>
        <v/>
      </c>
      <c r="F402" s="45" t="str">
        <f>IF(ISERROR(VLOOKUP($C402,'Miljövärden urval för publ'!$B$2:$H$490,MATCH(F$4,'Miljövärden urval för publ'!$B$2:$H$2,0),FALSE)),"",VLOOKUP($C402,'Miljövärden urval för publ'!$B$2:$H$490,MATCH(F$4,'Miljövärden urval för publ'!$B$2:$H$2,0),FALSE))</f>
        <v/>
      </c>
      <c r="G402" s="45" t="str">
        <f>IF(ISERROR(VLOOKUP($C402,'Miljövärden urval för publ'!$B$2:$H$490,MATCH(G$4,'Miljövärden urval för publ'!$B$2:$H$2,0),FALSE)),"",VLOOKUP($C402,'Miljövärden urval för publ'!$B$2:$H$490,MATCH(G$4,'Miljövärden urval för publ'!$B$2:$H$2,0),FALSE))</f>
        <v/>
      </c>
    </row>
    <row r="403" spans="1:7" x14ac:dyDescent="0.25">
      <c r="A403" s="45">
        <v>400</v>
      </c>
      <c r="B403" s="45" t="str">
        <f>IF(ISERROR(INDEX('Miljövärden urval för publ'!$A$2:$AD$475,MATCH($A403,'Miljövärden urval för publ'!$U$2:$U$476,0),1)),"",INDEX('Miljövärden urval för publ'!$A$2:$AD$475,MATCH($A403,'Miljövärden urval för publ'!$U$2:$U$476,0),1))</f>
        <v/>
      </c>
      <c r="C403" s="45" t="str">
        <f>IF(ISERROR(INDEX('Miljövärden urval för publ'!$A$2:$AD$475,MATCH($A403,'Miljövärden urval för publ'!$U$2:$U$476,0),2)),"",INDEX('Miljövärden urval för publ'!$A$2:$AD$475,MATCH($A403,'Miljövärden urval för publ'!$U$2:$U$476,0),2))</f>
        <v/>
      </c>
      <c r="D403" s="45" t="str">
        <f>IF(ISERROR(VLOOKUP($C403,'Miljövärden urval för publ'!$B$2:$H$490,MATCH(D$4,'Miljövärden urval för publ'!$B$2:$H$2,0),FALSE)),"",VLOOKUP($C403,'Miljövärden urval för publ'!$B$2:$H$490,MATCH(D$4,'Miljövärden urval för publ'!$B$2:$H$2,0),FALSE))</f>
        <v/>
      </c>
      <c r="E403" s="45" t="str">
        <f>IF(ISERROR(VLOOKUP($C403,'Miljövärden urval för publ'!$B$2:$H$490,MATCH(E$4,'Miljövärden urval för publ'!$B$2:$H$2,0),FALSE)),"",VLOOKUP($C403,'Miljövärden urval för publ'!$B$2:$H$490,MATCH(E$4,'Miljövärden urval för publ'!$B$2:$H$2,0),FALSE))</f>
        <v/>
      </c>
      <c r="F403" s="45" t="str">
        <f>IF(ISERROR(VLOOKUP($C403,'Miljövärden urval för publ'!$B$2:$H$490,MATCH(F$4,'Miljövärden urval för publ'!$B$2:$H$2,0),FALSE)),"",VLOOKUP($C403,'Miljövärden urval för publ'!$B$2:$H$490,MATCH(F$4,'Miljövärden urval för publ'!$B$2:$H$2,0),FALSE))</f>
        <v/>
      </c>
      <c r="G403" s="45" t="str">
        <f>IF(ISERROR(VLOOKUP($C403,'Miljövärden urval för publ'!$B$2:$H$490,MATCH(G$4,'Miljövärden urval för publ'!$B$2:$H$2,0),FALSE)),"",VLOOKUP($C403,'Miljövärden urval för publ'!$B$2:$H$490,MATCH(G$4,'Miljövärden urval för publ'!$B$2:$H$2,0),FALSE))</f>
        <v/>
      </c>
    </row>
    <row r="404" spans="1:7" x14ac:dyDescent="0.25">
      <c r="A404" s="45">
        <v>401</v>
      </c>
      <c r="B404" s="45" t="str">
        <f>IF(ISERROR(INDEX('Miljövärden urval för publ'!$A$2:$AD$475,MATCH($A404,'Miljövärden urval för publ'!$U$2:$U$476,0),1)),"",INDEX('Miljövärden urval för publ'!$A$2:$AD$475,MATCH($A404,'Miljövärden urval för publ'!$U$2:$U$476,0),1))</f>
        <v/>
      </c>
      <c r="C404" s="45" t="str">
        <f>IF(ISERROR(INDEX('Miljövärden urval för publ'!$A$2:$AD$475,MATCH($A404,'Miljövärden urval för publ'!$U$2:$U$476,0),2)),"",INDEX('Miljövärden urval för publ'!$A$2:$AD$475,MATCH($A404,'Miljövärden urval för publ'!$U$2:$U$476,0),2))</f>
        <v/>
      </c>
      <c r="D404" s="45" t="str">
        <f>IF(ISERROR(VLOOKUP($C404,'Miljövärden urval för publ'!$B$2:$H$490,MATCH(D$4,'Miljövärden urval för publ'!$B$2:$H$2,0),FALSE)),"",VLOOKUP($C404,'Miljövärden urval för publ'!$B$2:$H$490,MATCH(D$4,'Miljövärden urval för publ'!$B$2:$H$2,0),FALSE))</f>
        <v/>
      </c>
      <c r="E404" s="45" t="str">
        <f>IF(ISERROR(VLOOKUP($C404,'Miljövärden urval för publ'!$B$2:$H$490,MATCH(E$4,'Miljövärden urval för publ'!$B$2:$H$2,0),FALSE)),"",VLOOKUP($C404,'Miljövärden urval för publ'!$B$2:$H$490,MATCH(E$4,'Miljövärden urval för publ'!$B$2:$H$2,0),FALSE))</f>
        <v/>
      </c>
      <c r="F404" s="45" t="str">
        <f>IF(ISERROR(VLOOKUP($C404,'Miljövärden urval för publ'!$B$2:$H$490,MATCH(F$4,'Miljövärden urval för publ'!$B$2:$H$2,0),FALSE)),"",VLOOKUP($C404,'Miljövärden urval för publ'!$B$2:$H$490,MATCH(F$4,'Miljövärden urval för publ'!$B$2:$H$2,0),FALSE))</f>
        <v/>
      </c>
      <c r="G404" s="45" t="str">
        <f>IF(ISERROR(VLOOKUP($C404,'Miljövärden urval för publ'!$B$2:$H$490,MATCH(G$4,'Miljövärden urval för publ'!$B$2:$H$2,0),FALSE)),"",VLOOKUP($C404,'Miljövärden urval för publ'!$B$2:$H$490,MATCH(G$4,'Miljövärden urval för publ'!$B$2:$H$2,0),FALSE))</f>
        <v/>
      </c>
    </row>
    <row r="405" spans="1:7" x14ac:dyDescent="0.25">
      <c r="A405" s="45">
        <v>402</v>
      </c>
      <c r="B405" s="45" t="str">
        <f>IF(ISERROR(INDEX('Miljövärden urval för publ'!$A$2:$AD$475,MATCH($A405,'Miljövärden urval för publ'!$U$2:$U$476,0),1)),"",INDEX('Miljövärden urval för publ'!$A$2:$AD$475,MATCH($A405,'Miljövärden urval för publ'!$U$2:$U$476,0),1))</f>
        <v/>
      </c>
      <c r="C405" s="45" t="str">
        <f>IF(ISERROR(INDEX('Miljövärden urval för publ'!$A$2:$AD$475,MATCH($A405,'Miljövärden urval för publ'!$U$2:$U$476,0),2)),"",INDEX('Miljövärden urval för publ'!$A$2:$AD$475,MATCH($A405,'Miljövärden urval för publ'!$U$2:$U$476,0),2))</f>
        <v/>
      </c>
      <c r="D405" s="45" t="str">
        <f>IF(ISERROR(VLOOKUP($C405,'Miljövärden urval för publ'!$B$2:$H$490,MATCH(D$4,'Miljövärden urval för publ'!$B$2:$H$2,0),FALSE)),"",VLOOKUP($C405,'Miljövärden urval för publ'!$B$2:$H$490,MATCH(D$4,'Miljövärden urval för publ'!$B$2:$H$2,0),FALSE))</f>
        <v/>
      </c>
      <c r="E405" s="45" t="str">
        <f>IF(ISERROR(VLOOKUP($C405,'Miljövärden urval för publ'!$B$2:$H$490,MATCH(E$4,'Miljövärden urval för publ'!$B$2:$H$2,0),FALSE)),"",VLOOKUP($C405,'Miljövärden urval för publ'!$B$2:$H$490,MATCH(E$4,'Miljövärden urval för publ'!$B$2:$H$2,0),FALSE))</f>
        <v/>
      </c>
      <c r="F405" s="45" t="str">
        <f>IF(ISERROR(VLOOKUP($C405,'Miljövärden urval för publ'!$B$2:$H$490,MATCH(F$4,'Miljövärden urval för publ'!$B$2:$H$2,0),FALSE)),"",VLOOKUP($C405,'Miljövärden urval för publ'!$B$2:$H$490,MATCH(F$4,'Miljövärden urval för publ'!$B$2:$H$2,0),FALSE))</f>
        <v/>
      </c>
      <c r="G405" s="45" t="str">
        <f>IF(ISERROR(VLOOKUP($C405,'Miljövärden urval för publ'!$B$2:$H$490,MATCH(G$4,'Miljövärden urval för publ'!$B$2:$H$2,0),FALSE)),"",VLOOKUP($C405,'Miljövärden urval för publ'!$B$2:$H$490,MATCH(G$4,'Miljövärden urval för publ'!$B$2:$H$2,0),FALSE))</f>
        <v/>
      </c>
    </row>
    <row r="406" spans="1:7" x14ac:dyDescent="0.25">
      <c r="A406" s="45">
        <v>403</v>
      </c>
      <c r="B406" s="45" t="str">
        <f>IF(ISERROR(INDEX('Miljövärden urval för publ'!$A$2:$AD$475,MATCH($A406,'Miljövärden urval för publ'!$U$2:$U$476,0),1)),"",INDEX('Miljövärden urval för publ'!$A$2:$AD$475,MATCH($A406,'Miljövärden urval för publ'!$U$2:$U$476,0),1))</f>
        <v/>
      </c>
      <c r="C406" s="45" t="str">
        <f>IF(ISERROR(INDEX('Miljövärden urval för publ'!$A$2:$AD$475,MATCH($A406,'Miljövärden urval för publ'!$U$2:$U$476,0),2)),"",INDEX('Miljövärden urval för publ'!$A$2:$AD$475,MATCH($A406,'Miljövärden urval för publ'!$U$2:$U$476,0),2))</f>
        <v/>
      </c>
      <c r="D406" s="45" t="str">
        <f>IF(ISERROR(VLOOKUP($C406,'Miljövärden urval för publ'!$B$2:$H$490,MATCH(D$4,'Miljövärden urval för publ'!$B$2:$H$2,0),FALSE)),"",VLOOKUP($C406,'Miljövärden urval för publ'!$B$2:$H$490,MATCH(D$4,'Miljövärden urval för publ'!$B$2:$H$2,0),FALSE))</f>
        <v/>
      </c>
      <c r="E406" s="45" t="str">
        <f>IF(ISERROR(VLOOKUP($C406,'Miljövärden urval för publ'!$B$2:$H$490,MATCH(E$4,'Miljövärden urval för publ'!$B$2:$H$2,0),FALSE)),"",VLOOKUP($C406,'Miljövärden urval för publ'!$B$2:$H$490,MATCH(E$4,'Miljövärden urval för publ'!$B$2:$H$2,0),FALSE))</f>
        <v/>
      </c>
      <c r="F406" s="45" t="str">
        <f>IF(ISERROR(VLOOKUP($C406,'Miljövärden urval för publ'!$B$2:$H$490,MATCH(F$4,'Miljövärden urval för publ'!$B$2:$H$2,0),FALSE)),"",VLOOKUP($C406,'Miljövärden urval för publ'!$B$2:$H$490,MATCH(F$4,'Miljövärden urval för publ'!$B$2:$H$2,0),FALSE))</f>
        <v/>
      </c>
      <c r="G406" s="45" t="str">
        <f>IF(ISERROR(VLOOKUP($C406,'Miljövärden urval för publ'!$B$2:$H$490,MATCH(G$4,'Miljövärden urval för publ'!$B$2:$H$2,0),FALSE)),"",VLOOKUP($C406,'Miljövärden urval för publ'!$B$2:$H$490,MATCH(G$4,'Miljövärden urval för publ'!$B$2:$H$2,0),FALSE))</f>
        <v/>
      </c>
    </row>
    <row r="407" spans="1:7" x14ac:dyDescent="0.25">
      <c r="A407" s="45">
        <v>404</v>
      </c>
      <c r="B407" s="45" t="str">
        <f>IF(ISERROR(INDEX('Miljövärden urval för publ'!$A$2:$AD$475,MATCH($A407,'Miljövärden urval för publ'!$U$2:$U$476,0),1)),"",INDEX('Miljövärden urval för publ'!$A$2:$AD$475,MATCH($A407,'Miljövärden urval för publ'!$U$2:$U$476,0),1))</f>
        <v/>
      </c>
      <c r="C407" s="45" t="str">
        <f>IF(ISERROR(INDEX('Miljövärden urval för publ'!$A$2:$AD$475,MATCH($A407,'Miljövärden urval för publ'!$U$2:$U$476,0),2)),"",INDEX('Miljövärden urval för publ'!$A$2:$AD$475,MATCH($A407,'Miljövärden urval för publ'!$U$2:$U$476,0),2))</f>
        <v/>
      </c>
      <c r="D407" s="45" t="str">
        <f>IF(ISERROR(VLOOKUP($C407,'Miljövärden urval för publ'!$B$2:$H$490,MATCH(D$4,'Miljövärden urval för publ'!$B$2:$H$2,0),FALSE)),"",VLOOKUP($C407,'Miljövärden urval för publ'!$B$2:$H$490,MATCH(D$4,'Miljövärden urval för publ'!$B$2:$H$2,0),FALSE))</f>
        <v/>
      </c>
      <c r="E407" s="45" t="str">
        <f>IF(ISERROR(VLOOKUP($C407,'Miljövärden urval för publ'!$B$2:$H$490,MATCH(E$4,'Miljövärden urval för publ'!$B$2:$H$2,0),FALSE)),"",VLOOKUP($C407,'Miljövärden urval för publ'!$B$2:$H$490,MATCH(E$4,'Miljövärden urval för publ'!$B$2:$H$2,0),FALSE))</f>
        <v/>
      </c>
      <c r="F407" s="45" t="str">
        <f>IF(ISERROR(VLOOKUP($C407,'Miljövärden urval för publ'!$B$2:$H$490,MATCH(F$4,'Miljövärden urval för publ'!$B$2:$H$2,0),FALSE)),"",VLOOKUP($C407,'Miljövärden urval för publ'!$B$2:$H$490,MATCH(F$4,'Miljövärden urval för publ'!$B$2:$H$2,0),FALSE))</f>
        <v/>
      </c>
      <c r="G407" s="45" t="str">
        <f>IF(ISERROR(VLOOKUP($C407,'Miljövärden urval för publ'!$B$2:$H$490,MATCH(G$4,'Miljövärden urval för publ'!$B$2:$H$2,0),FALSE)),"",VLOOKUP($C407,'Miljövärden urval för publ'!$B$2:$H$490,MATCH(G$4,'Miljövärden urval för publ'!$B$2:$H$2,0),FALSE))</f>
        <v/>
      </c>
    </row>
    <row r="408" spans="1:7" x14ac:dyDescent="0.25">
      <c r="A408" s="45">
        <v>405</v>
      </c>
      <c r="B408" s="45" t="str">
        <f>IF(ISERROR(INDEX('Miljövärden urval för publ'!$A$2:$AD$475,MATCH($A408,'Miljövärden urval för publ'!$U$2:$U$476,0),1)),"",INDEX('Miljövärden urval för publ'!$A$2:$AD$475,MATCH($A408,'Miljövärden urval för publ'!$U$2:$U$476,0),1))</f>
        <v/>
      </c>
      <c r="C408" s="45" t="str">
        <f>IF(ISERROR(INDEX('Miljövärden urval för publ'!$A$2:$AD$475,MATCH($A408,'Miljövärden urval för publ'!$U$2:$U$476,0),2)),"",INDEX('Miljövärden urval för publ'!$A$2:$AD$475,MATCH($A408,'Miljövärden urval för publ'!$U$2:$U$476,0),2))</f>
        <v/>
      </c>
      <c r="D408" s="45" t="str">
        <f>IF(ISERROR(VLOOKUP($C408,'Miljövärden urval för publ'!$B$2:$H$490,MATCH(D$4,'Miljövärden urval för publ'!$B$2:$H$2,0),FALSE)),"",VLOOKUP($C408,'Miljövärden urval för publ'!$B$2:$H$490,MATCH(D$4,'Miljövärden urval för publ'!$B$2:$H$2,0),FALSE))</f>
        <v/>
      </c>
      <c r="E408" s="45" t="str">
        <f>IF(ISERROR(VLOOKUP($C408,'Miljövärden urval för publ'!$B$2:$H$490,MATCH(E$4,'Miljövärden urval för publ'!$B$2:$H$2,0),FALSE)),"",VLOOKUP($C408,'Miljövärden urval för publ'!$B$2:$H$490,MATCH(E$4,'Miljövärden urval för publ'!$B$2:$H$2,0),FALSE))</f>
        <v/>
      </c>
      <c r="F408" s="45" t="str">
        <f>IF(ISERROR(VLOOKUP($C408,'Miljövärden urval för publ'!$B$2:$H$490,MATCH(F$4,'Miljövärden urval för publ'!$B$2:$H$2,0),FALSE)),"",VLOOKUP($C408,'Miljövärden urval för publ'!$B$2:$H$490,MATCH(F$4,'Miljövärden urval för publ'!$B$2:$H$2,0),FALSE))</f>
        <v/>
      </c>
      <c r="G408" s="45" t="str">
        <f>IF(ISERROR(VLOOKUP($C408,'Miljövärden urval för publ'!$B$2:$H$490,MATCH(G$4,'Miljövärden urval för publ'!$B$2:$H$2,0),FALSE)),"",VLOOKUP($C408,'Miljövärden urval för publ'!$B$2:$H$490,MATCH(G$4,'Miljövärden urval för publ'!$B$2:$H$2,0),FALSE))</f>
        <v/>
      </c>
    </row>
    <row r="409" spans="1:7" x14ac:dyDescent="0.25">
      <c r="A409" s="45">
        <v>406</v>
      </c>
      <c r="B409" s="45" t="str">
        <f>IF(ISERROR(INDEX('Miljövärden urval för publ'!$A$2:$AD$475,MATCH($A409,'Miljövärden urval för publ'!$U$2:$U$476,0),1)),"",INDEX('Miljövärden urval för publ'!$A$2:$AD$475,MATCH($A409,'Miljövärden urval för publ'!$U$2:$U$476,0),1))</f>
        <v/>
      </c>
      <c r="C409" s="45" t="str">
        <f>IF(ISERROR(INDEX('Miljövärden urval för publ'!$A$2:$AD$475,MATCH($A409,'Miljövärden urval för publ'!$U$2:$U$476,0),2)),"",INDEX('Miljövärden urval för publ'!$A$2:$AD$475,MATCH($A409,'Miljövärden urval för publ'!$U$2:$U$476,0),2))</f>
        <v/>
      </c>
      <c r="D409" s="45" t="str">
        <f>IF(ISERROR(VLOOKUP($C409,'Miljövärden urval för publ'!$B$2:$H$490,MATCH(D$4,'Miljövärden urval för publ'!$B$2:$H$2,0),FALSE)),"",VLOOKUP($C409,'Miljövärden urval för publ'!$B$2:$H$490,MATCH(D$4,'Miljövärden urval för publ'!$B$2:$H$2,0),FALSE))</f>
        <v/>
      </c>
      <c r="E409" s="45" t="str">
        <f>IF(ISERROR(VLOOKUP($C409,'Miljövärden urval för publ'!$B$2:$H$490,MATCH(E$4,'Miljövärden urval för publ'!$B$2:$H$2,0),FALSE)),"",VLOOKUP($C409,'Miljövärden urval för publ'!$B$2:$H$490,MATCH(E$4,'Miljövärden urval för publ'!$B$2:$H$2,0),FALSE))</f>
        <v/>
      </c>
      <c r="F409" s="45" t="str">
        <f>IF(ISERROR(VLOOKUP($C409,'Miljövärden urval för publ'!$B$2:$H$490,MATCH(F$4,'Miljövärden urval för publ'!$B$2:$H$2,0),FALSE)),"",VLOOKUP($C409,'Miljövärden urval för publ'!$B$2:$H$490,MATCH(F$4,'Miljövärden urval för publ'!$B$2:$H$2,0),FALSE))</f>
        <v/>
      </c>
      <c r="G409" s="45" t="str">
        <f>IF(ISERROR(VLOOKUP($C409,'Miljövärden urval för publ'!$B$2:$H$490,MATCH(G$4,'Miljövärden urval för publ'!$B$2:$H$2,0),FALSE)),"",VLOOKUP($C409,'Miljövärden urval för publ'!$B$2:$H$490,MATCH(G$4,'Miljövärden urval för publ'!$B$2:$H$2,0),FALSE))</f>
        <v/>
      </c>
    </row>
    <row r="410" spans="1:7" x14ac:dyDescent="0.25">
      <c r="A410" s="45">
        <v>407</v>
      </c>
      <c r="B410" s="45" t="str">
        <f>IF(ISERROR(INDEX('Miljövärden urval för publ'!$A$2:$AD$475,MATCH($A410,'Miljövärden urval för publ'!$U$2:$U$476,0),1)),"",INDEX('Miljövärden urval för publ'!$A$2:$AD$475,MATCH($A410,'Miljövärden urval för publ'!$U$2:$U$476,0),1))</f>
        <v/>
      </c>
      <c r="C410" s="45" t="str">
        <f>IF(ISERROR(INDEX('Miljövärden urval för publ'!$A$2:$AD$475,MATCH($A410,'Miljövärden urval för publ'!$U$2:$U$476,0),2)),"",INDEX('Miljövärden urval för publ'!$A$2:$AD$475,MATCH($A410,'Miljövärden urval för publ'!$U$2:$U$476,0),2))</f>
        <v/>
      </c>
      <c r="D410" s="45" t="str">
        <f>IF(ISERROR(VLOOKUP($C410,'Miljövärden urval för publ'!$B$2:$H$490,MATCH(D$4,'Miljövärden urval för publ'!$B$2:$H$2,0),FALSE)),"",VLOOKUP($C410,'Miljövärden urval för publ'!$B$2:$H$490,MATCH(D$4,'Miljövärden urval för publ'!$B$2:$H$2,0),FALSE))</f>
        <v/>
      </c>
      <c r="E410" s="45" t="str">
        <f>IF(ISERROR(VLOOKUP($C410,'Miljövärden urval för publ'!$B$2:$H$490,MATCH(E$4,'Miljövärden urval för publ'!$B$2:$H$2,0),FALSE)),"",VLOOKUP($C410,'Miljövärden urval för publ'!$B$2:$H$490,MATCH(E$4,'Miljövärden urval för publ'!$B$2:$H$2,0),FALSE))</f>
        <v/>
      </c>
      <c r="F410" s="45" t="str">
        <f>IF(ISERROR(VLOOKUP($C410,'Miljövärden urval för publ'!$B$2:$H$490,MATCH(F$4,'Miljövärden urval för publ'!$B$2:$H$2,0),FALSE)),"",VLOOKUP($C410,'Miljövärden urval för publ'!$B$2:$H$490,MATCH(F$4,'Miljövärden urval för publ'!$B$2:$H$2,0),FALSE))</f>
        <v/>
      </c>
      <c r="G410" s="45" t="str">
        <f>IF(ISERROR(VLOOKUP($C410,'Miljövärden urval för publ'!$B$2:$H$490,MATCH(G$4,'Miljövärden urval för publ'!$B$2:$H$2,0),FALSE)),"",VLOOKUP($C410,'Miljövärden urval för publ'!$B$2:$H$490,MATCH(G$4,'Miljövärden urval för publ'!$B$2:$H$2,0),FALSE))</f>
        <v/>
      </c>
    </row>
    <row r="411" spans="1:7" x14ac:dyDescent="0.25">
      <c r="A411" s="45">
        <v>408</v>
      </c>
      <c r="B411" s="45" t="str">
        <f>IF(ISERROR(INDEX('Miljövärden urval för publ'!$A$2:$AD$475,MATCH($A411,'Miljövärden urval för publ'!$U$2:$U$476,0),1)),"",INDEX('Miljövärden urval för publ'!$A$2:$AD$475,MATCH($A411,'Miljövärden urval för publ'!$U$2:$U$476,0),1))</f>
        <v/>
      </c>
      <c r="C411" s="45" t="str">
        <f>IF(ISERROR(INDEX('Miljövärden urval för publ'!$A$2:$AD$475,MATCH($A411,'Miljövärden urval för publ'!$U$2:$U$476,0),2)),"",INDEX('Miljövärden urval för publ'!$A$2:$AD$475,MATCH($A411,'Miljövärden urval för publ'!$U$2:$U$476,0),2))</f>
        <v/>
      </c>
      <c r="D411" s="45" t="str">
        <f>IF(ISERROR(VLOOKUP($C411,'Miljövärden urval för publ'!$B$2:$H$490,MATCH(D$4,'Miljövärden urval för publ'!$B$2:$H$2,0),FALSE)),"",VLOOKUP($C411,'Miljövärden urval för publ'!$B$2:$H$490,MATCH(D$4,'Miljövärden urval för publ'!$B$2:$H$2,0),FALSE))</f>
        <v/>
      </c>
      <c r="E411" s="45" t="str">
        <f>IF(ISERROR(VLOOKUP($C411,'Miljövärden urval för publ'!$B$2:$H$490,MATCH(E$4,'Miljövärden urval för publ'!$B$2:$H$2,0),FALSE)),"",VLOOKUP($C411,'Miljövärden urval för publ'!$B$2:$H$490,MATCH(E$4,'Miljövärden urval för publ'!$B$2:$H$2,0),FALSE))</f>
        <v/>
      </c>
      <c r="F411" s="45" t="str">
        <f>IF(ISERROR(VLOOKUP($C411,'Miljövärden urval för publ'!$B$2:$H$490,MATCH(F$4,'Miljövärden urval för publ'!$B$2:$H$2,0),FALSE)),"",VLOOKUP($C411,'Miljövärden urval för publ'!$B$2:$H$490,MATCH(F$4,'Miljövärden urval för publ'!$B$2:$H$2,0),FALSE))</f>
        <v/>
      </c>
      <c r="G411" s="45" t="str">
        <f>IF(ISERROR(VLOOKUP($C411,'Miljövärden urval för publ'!$B$2:$H$490,MATCH(G$4,'Miljövärden urval för publ'!$B$2:$H$2,0),FALSE)),"",VLOOKUP($C411,'Miljövärden urval för publ'!$B$2:$H$490,MATCH(G$4,'Miljövärden urval för publ'!$B$2:$H$2,0),FALSE))</f>
        <v/>
      </c>
    </row>
    <row r="412" spans="1:7" x14ac:dyDescent="0.25">
      <c r="A412" s="45">
        <v>409</v>
      </c>
      <c r="B412" s="45" t="str">
        <f>IF(ISERROR(INDEX('Miljövärden urval för publ'!$A$2:$AD$475,MATCH($A412,'Miljövärden urval för publ'!$U$2:$U$476,0),1)),"",INDEX('Miljövärden urval för publ'!$A$2:$AD$475,MATCH($A412,'Miljövärden urval för publ'!$U$2:$U$476,0),1))</f>
        <v/>
      </c>
      <c r="C412" s="45" t="str">
        <f>IF(ISERROR(INDEX('Miljövärden urval för publ'!$A$2:$AD$475,MATCH($A412,'Miljövärden urval för publ'!$U$2:$U$476,0),2)),"",INDEX('Miljövärden urval för publ'!$A$2:$AD$475,MATCH($A412,'Miljövärden urval för publ'!$U$2:$U$476,0),2))</f>
        <v/>
      </c>
      <c r="D412" s="45" t="str">
        <f>IF(ISERROR(VLOOKUP($C412,'Miljövärden urval för publ'!$B$2:$H$490,MATCH(D$4,'Miljövärden urval för publ'!$B$2:$H$2,0),FALSE)),"",VLOOKUP($C412,'Miljövärden urval för publ'!$B$2:$H$490,MATCH(D$4,'Miljövärden urval för publ'!$B$2:$H$2,0),FALSE))</f>
        <v/>
      </c>
      <c r="E412" s="45" t="str">
        <f>IF(ISERROR(VLOOKUP($C412,'Miljövärden urval för publ'!$B$2:$H$490,MATCH(E$4,'Miljövärden urval för publ'!$B$2:$H$2,0),FALSE)),"",VLOOKUP($C412,'Miljövärden urval för publ'!$B$2:$H$490,MATCH(E$4,'Miljövärden urval för publ'!$B$2:$H$2,0),FALSE))</f>
        <v/>
      </c>
      <c r="F412" s="45" t="str">
        <f>IF(ISERROR(VLOOKUP($C412,'Miljövärden urval för publ'!$B$2:$H$490,MATCH(F$4,'Miljövärden urval för publ'!$B$2:$H$2,0),FALSE)),"",VLOOKUP($C412,'Miljövärden urval för publ'!$B$2:$H$490,MATCH(F$4,'Miljövärden urval för publ'!$B$2:$H$2,0),FALSE))</f>
        <v/>
      </c>
      <c r="G412" s="45" t="str">
        <f>IF(ISERROR(VLOOKUP($C412,'Miljövärden urval för publ'!$B$2:$H$490,MATCH(G$4,'Miljövärden urval för publ'!$B$2:$H$2,0),FALSE)),"",VLOOKUP($C412,'Miljövärden urval för publ'!$B$2:$H$490,MATCH(G$4,'Miljövärden urval för publ'!$B$2:$H$2,0),FALSE))</f>
        <v/>
      </c>
    </row>
    <row r="413" spans="1:7" x14ac:dyDescent="0.25">
      <c r="A413" s="45">
        <v>410</v>
      </c>
      <c r="B413" s="45" t="str">
        <f>IF(ISERROR(INDEX('Miljövärden urval för publ'!$A$2:$AD$475,MATCH($A413,'Miljövärden urval för publ'!$U$2:$U$476,0),1)),"",INDEX('Miljövärden urval för publ'!$A$2:$AD$475,MATCH($A413,'Miljövärden urval för publ'!$U$2:$U$476,0),1))</f>
        <v/>
      </c>
      <c r="C413" s="45" t="str">
        <f>IF(ISERROR(INDEX('Miljövärden urval för publ'!$A$2:$AD$475,MATCH($A413,'Miljövärden urval för publ'!$U$2:$U$476,0),2)),"",INDEX('Miljövärden urval för publ'!$A$2:$AD$475,MATCH($A413,'Miljövärden urval för publ'!$U$2:$U$476,0),2))</f>
        <v/>
      </c>
      <c r="D413" s="45" t="str">
        <f>IF(ISERROR(VLOOKUP($C413,'Miljövärden urval för publ'!$B$2:$H$490,MATCH(D$4,'Miljövärden urval för publ'!$B$2:$H$2,0),FALSE)),"",VLOOKUP($C413,'Miljövärden urval för publ'!$B$2:$H$490,MATCH(D$4,'Miljövärden urval för publ'!$B$2:$H$2,0),FALSE))</f>
        <v/>
      </c>
      <c r="E413" s="45" t="str">
        <f>IF(ISERROR(VLOOKUP($C413,'Miljövärden urval för publ'!$B$2:$H$490,MATCH(E$4,'Miljövärden urval för publ'!$B$2:$H$2,0),FALSE)),"",VLOOKUP($C413,'Miljövärden urval för publ'!$B$2:$H$490,MATCH(E$4,'Miljövärden urval för publ'!$B$2:$H$2,0),FALSE))</f>
        <v/>
      </c>
      <c r="F413" s="45" t="str">
        <f>IF(ISERROR(VLOOKUP($C413,'Miljövärden urval för publ'!$B$2:$H$490,MATCH(F$4,'Miljövärden urval för publ'!$B$2:$H$2,0),FALSE)),"",VLOOKUP($C413,'Miljövärden urval för publ'!$B$2:$H$490,MATCH(F$4,'Miljövärden urval för publ'!$B$2:$H$2,0),FALSE))</f>
        <v/>
      </c>
      <c r="G413" s="45" t="str">
        <f>IF(ISERROR(VLOOKUP($C413,'Miljövärden urval för publ'!$B$2:$H$490,MATCH(G$4,'Miljövärden urval för publ'!$B$2:$H$2,0),FALSE)),"",VLOOKUP($C413,'Miljövärden urval för publ'!$B$2:$H$490,MATCH(G$4,'Miljövärden urval för publ'!$B$2:$H$2,0),FALSE))</f>
        <v/>
      </c>
    </row>
    <row r="414" spans="1:7" x14ac:dyDescent="0.25">
      <c r="A414" s="45">
        <v>411</v>
      </c>
      <c r="B414" s="45" t="str">
        <f>IF(ISERROR(INDEX('Miljövärden urval för publ'!$A$2:$AD$475,MATCH($A414,'Miljövärden urval för publ'!$U$2:$U$476,0),1)),"",INDEX('Miljövärden urval för publ'!$A$2:$AD$475,MATCH($A414,'Miljövärden urval för publ'!$U$2:$U$476,0),1))</f>
        <v/>
      </c>
      <c r="C414" s="45" t="str">
        <f>IF(ISERROR(INDEX('Miljövärden urval för publ'!$A$2:$AD$475,MATCH($A414,'Miljövärden urval för publ'!$U$2:$U$476,0),2)),"",INDEX('Miljövärden urval för publ'!$A$2:$AD$475,MATCH($A414,'Miljövärden urval för publ'!$U$2:$U$476,0),2))</f>
        <v/>
      </c>
      <c r="D414" s="45" t="str">
        <f>IF(ISERROR(VLOOKUP($C414,'Miljövärden urval för publ'!$B$2:$H$490,MATCH(D$4,'Miljövärden urval för publ'!$B$2:$H$2,0),FALSE)),"",VLOOKUP($C414,'Miljövärden urval för publ'!$B$2:$H$490,MATCH(D$4,'Miljövärden urval för publ'!$B$2:$H$2,0),FALSE))</f>
        <v/>
      </c>
      <c r="E414" s="45" t="str">
        <f>IF(ISERROR(VLOOKUP($C414,'Miljövärden urval för publ'!$B$2:$H$490,MATCH(E$4,'Miljövärden urval för publ'!$B$2:$H$2,0),FALSE)),"",VLOOKUP($C414,'Miljövärden urval för publ'!$B$2:$H$490,MATCH(E$4,'Miljövärden urval för publ'!$B$2:$H$2,0),FALSE))</f>
        <v/>
      </c>
      <c r="F414" s="45" t="str">
        <f>IF(ISERROR(VLOOKUP($C414,'Miljövärden urval för publ'!$B$2:$H$490,MATCH(F$4,'Miljövärden urval för publ'!$B$2:$H$2,0),FALSE)),"",VLOOKUP($C414,'Miljövärden urval för publ'!$B$2:$H$490,MATCH(F$4,'Miljövärden urval för publ'!$B$2:$H$2,0),FALSE))</f>
        <v/>
      </c>
      <c r="G414" s="45" t="str">
        <f>IF(ISERROR(VLOOKUP($C414,'Miljövärden urval för publ'!$B$2:$H$490,MATCH(G$4,'Miljövärden urval för publ'!$B$2:$H$2,0),FALSE)),"",VLOOKUP($C414,'Miljövärden urval för publ'!$B$2:$H$490,MATCH(G$4,'Miljövärden urval för publ'!$B$2:$H$2,0),FALSE))</f>
        <v/>
      </c>
    </row>
    <row r="415" spans="1:7" x14ac:dyDescent="0.25">
      <c r="A415" s="45">
        <v>412</v>
      </c>
      <c r="B415" s="45" t="str">
        <f>IF(ISERROR(INDEX('Miljövärden urval för publ'!$A$2:$AD$475,MATCH($A415,'Miljövärden urval för publ'!$U$2:$U$476,0),1)),"",INDEX('Miljövärden urval för publ'!$A$2:$AD$475,MATCH($A415,'Miljövärden urval för publ'!$U$2:$U$476,0),1))</f>
        <v/>
      </c>
      <c r="C415" s="45" t="str">
        <f>IF(ISERROR(INDEX('Miljövärden urval för publ'!$A$2:$AD$475,MATCH($A415,'Miljövärden urval för publ'!$U$2:$U$476,0),2)),"",INDEX('Miljövärden urval för publ'!$A$2:$AD$475,MATCH($A415,'Miljövärden urval för publ'!$U$2:$U$476,0),2))</f>
        <v/>
      </c>
      <c r="D415" s="45" t="str">
        <f>IF(ISERROR(VLOOKUP($C415,'Miljövärden urval för publ'!$B$2:$H$490,MATCH(D$4,'Miljövärden urval för publ'!$B$2:$H$2,0),FALSE)),"",VLOOKUP($C415,'Miljövärden urval för publ'!$B$2:$H$490,MATCH(D$4,'Miljövärden urval för publ'!$B$2:$H$2,0),FALSE))</f>
        <v/>
      </c>
      <c r="E415" s="45" t="str">
        <f>IF(ISERROR(VLOOKUP($C415,'Miljövärden urval för publ'!$B$2:$H$490,MATCH(E$4,'Miljövärden urval för publ'!$B$2:$H$2,0),FALSE)),"",VLOOKUP($C415,'Miljövärden urval för publ'!$B$2:$H$490,MATCH(E$4,'Miljövärden urval för publ'!$B$2:$H$2,0),FALSE))</f>
        <v/>
      </c>
      <c r="F415" s="45" t="str">
        <f>IF(ISERROR(VLOOKUP($C415,'Miljövärden urval för publ'!$B$2:$H$490,MATCH(F$4,'Miljövärden urval för publ'!$B$2:$H$2,0),FALSE)),"",VLOOKUP($C415,'Miljövärden urval för publ'!$B$2:$H$490,MATCH(F$4,'Miljövärden urval för publ'!$B$2:$H$2,0),FALSE))</f>
        <v/>
      </c>
      <c r="G415" s="45" t="str">
        <f>IF(ISERROR(VLOOKUP($C415,'Miljövärden urval för publ'!$B$2:$H$490,MATCH(G$4,'Miljövärden urval för publ'!$B$2:$H$2,0),FALSE)),"",VLOOKUP($C415,'Miljövärden urval för publ'!$B$2:$H$490,MATCH(G$4,'Miljövärden urval för publ'!$B$2:$H$2,0),FALSE))</f>
        <v/>
      </c>
    </row>
    <row r="416" spans="1:7" x14ac:dyDescent="0.25">
      <c r="A416" s="45">
        <v>413</v>
      </c>
      <c r="B416" s="45" t="str">
        <f>IF(ISERROR(INDEX('Miljövärden urval för publ'!$A$2:$AD$475,MATCH($A416,'Miljövärden urval för publ'!$U$2:$U$476,0),1)),"",INDEX('Miljövärden urval för publ'!$A$2:$AD$475,MATCH($A416,'Miljövärden urval för publ'!$U$2:$U$476,0),1))</f>
        <v/>
      </c>
      <c r="C416" s="45" t="str">
        <f>IF(ISERROR(INDEX('Miljövärden urval för publ'!$A$2:$AD$475,MATCH($A416,'Miljövärden urval för publ'!$U$2:$U$476,0),2)),"",INDEX('Miljövärden urval för publ'!$A$2:$AD$475,MATCH($A416,'Miljövärden urval för publ'!$U$2:$U$476,0),2))</f>
        <v/>
      </c>
      <c r="D416" s="45" t="str">
        <f>IF(ISERROR(VLOOKUP($C416,'Miljövärden urval för publ'!$B$2:$H$490,MATCH(D$4,'Miljövärden urval för publ'!$B$2:$H$2,0),FALSE)),"",VLOOKUP($C416,'Miljövärden urval för publ'!$B$2:$H$490,MATCH(D$4,'Miljövärden urval för publ'!$B$2:$H$2,0),FALSE))</f>
        <v/>
      </c>
      <c r="E416" s="45" t="str">
        <f>IF(ISERROR(VLOOKUP($C416,'Miljövärden urval för publ'!$B$2:$H$490,MATCH(E$4,'Miljövärden urval för publ'!$B$2:$H$2,0),FALSE)),"",VLOOKUP($C416,'Miljövärden urval för publ'!$B$2:$H$490,MATCH(E$4,'Miljövärden urval för publ'!$B$2:$H$2,0),FALSE))</f>
        <v/>
      </c>
      <c r="F416" s="45" t="str">
        <f>IF(ISERROR(VLOOKUP($C416,'Miljövärden urval för publ'!$B$2:$H$490,MATCH(F$4,'Miljövärden urval för publ'!$B$2:$H$2,0),FALSE)),"",VLOOKUP($C416,'Miljövärden urval för publ'!$B$2:$H$490,MATCH(F$4,'Miljövärden urval för publ'!$B$2:$H$2,0),FALSE))</f>
        <v/>
      </c>
      <c r="G416" s="45" t="str">
        <f>IF(ISERROR(VLOOKUP($C416,'Miljövärden urval för publ'!$B$2:$H$490,MATCH(G$4,'Miljövärden urval för publ'!$B$2:$H$2,0),FALSE)),"",VLOOKUP($C416,'Miljövärden urval för publ'!$B$2:$H$490,MATCH(G$4,'Miljövärden urval för publ'!$B$2:$H$2,0),FALSE))</f>
        <v/>
      </c>
    </row>
    <row r="417" spans="1:7" x14ac:dyDescent="0.25">
      <c r="A417" s="45">
        <v>414</v>
      </c>
      <c r="B417" s="45" t="str">
        <f>IF(ISERROR(INDEX('Miljövärden urval för publ'!$A$2:$AD$475,MATCH($A417,'Miljövärden urval för publ'!$U$2:$U$476,0),1)),"",INDEX('Miljövärden urval för publ'!$A$2:$AD$475,MATCH($A417,'Miljövärden urval för publ'!$U$2:$U$476,0),1))</f>
        <v/>
      </c>
      <c r="C417" s="45" t="str">
        <f>IF(ISERROR(INDEX('Miljövärden urval för publ'!$A$2:$AD$475,MATCH($A417,'Miljövärden urval för publ'!$U$2:$U$476,0),2)),"",INDEX('Miljövärden urval för publ'!$A$2:$AD$475,MATCH($A417,'Miljövärden urval för publ'!$U$2:$U$476,0),2))</f>
        <v/>
      </c>
      <c r="D417" s="45" t="str">
        <f>IF(ISERROR(VLOOKUP($C417,'Miljövärden urval för publ'!$B$2:$H$490,MATCH(D$4,'Miljövärden urval för publ'!$B$2:$H$2,0),FALSE)),"",VLOOKUP($C417,'Miljövärden urval för publ'!$B$2:$H$490,MATCH(D$4,'Miljövärden urval för publ'!$B$2:$H$2,0),FALSE))</f>
        <v/>
      </c>
      <c r="E417" s="45" t="str">
        <f>IF(ISERROR(VLOOKUP($C417,'Miljövärden urval för publ'!$B$2:$H$490,MATCH(E$4,'Miljövärden urval för publ'!$B$2:$H$2,0),FALSE)),"",VLOOKUP($C417,'Miljövärden urval för publ'!$B$2:$H$490,MATCH(E$4,'Miljövärden urval för publ'!$B$2:$H$2,0),FALSE))</f>
        <v/>
      </c>
      <c r="F417" s="45" t="str">
        <f>IF(ISERROR(VLOOKUP($C417,'Miljövärden urval för publ'!$B$2:$H$490,MATCH(F$4,'Miljövärden urval för publ'!$B$2:$H$2,0),FALSE)),"",VLOOKUP($C417,'Miljövärden urval för publ'!$B$2:$H$490,MATCH(F$4,'Miljövärden urval för publ'!$B$2:$H$2,0),FALSE))</f>
        <v/>
      </c>
      <c r="G417" s="45" t="str">
        <f>IF(ISERROR(VLOOKUP($C417,'Miljövärden urval för publ'!$B$2:$H$490,MATCH(G$4,'Miljövärden urval för publ'!$B$2:$H$2,0),FALSE)),"",VLOOKUP($C417,'Miljövärden urval för publ'!$B$2:$H$490,MATCH(G$4,'Miljövärden urval för publ'!$B$2:$H$2,0),FALSE))</f>
        <v/>
      </c>
    </row>
    <row r="418" spans="1:7" x14ac:dyDescent="0.25">
      <c r="A418" s="45">
        <v>415</v>
      </c>
      <c r="B418" s="45" t="str">
        <f>IF(ISERROR(INDEX('Miljövärden urval för publ'!$A$2:$AD$475,MATCH($A418,'Miljövärden urval för publ'!$U$2:$U$476,0),1)),"",INDEX('Miljövärden urval för publ'!$A$2:$AD$475,MATCH($A418,'Miljövärden urval för publ'!$U$2:$U$476,0),1))</f>
        <v/>
      </c>
      <c r="C418" s="45" t="str">
        <f>IF(ISERROR(INDEX('Miljövärden urval för publ'!$A$2:$AD$475,MATCH($A418,'Miljövärden urval för publ'!$U$2:$U$476,0),2)),"",INDEX('Miljövärden urval för publ'!$A$2:$AD$475,MATCH($A418,'Miljövärden urval för publ'!$U$2:$U$476,0),2))</f>
        <v/>
      </c>
      <c r="D418" s="45" t="str">
        <f>IF(ISERROR(VLOOKUP($C418,'Miljövärden urval för publ'!$B$2:$H$490,MATCH(D$4,'Miljövärden urval för publ'!$B$2:$H$2,0),FALSE)),"",VLOOKUP($C418,'Miljövärden urval för publ'!$B$2:$H$490,MATCH(D$4,'Miljövärden urval för publ'!$B$2:$H$2,0),FALSE))</f>
        <v/>
      </c>
      <c r="E418" s="45" t="str">
        <f>IF(ISERROR(VLOOKUP($C418,'Miljövärden urval för publ'!$B$2:$H$490,MATCH(E$4,'Miljövärden urval för publ'!$B$2:$H$2,0),FALSE)),"",VLOOKUP($C418,'Miljövärden urval för publ'!$B$2:$H$490,MATCH(E$4,'Miljövärden urval för publ'!$B$2:$H$2,0),FALSE))</f>
        <v/>
      </c>
      <c r="F418" s="45" t="str">
        <f>IF(ISERROR(VLOOKUP($C418,'Miljövärden urval för publ'!$B$2:$H$490,MATCH(F$4,'Miljövärden urval för publ'!$B$2:$H$2,0),FALSE)),"",VLOOKUP($C418,'Miljövärden urval för publ'!$B$2:$H$490,MATCH(F$4,'Miljövärden urval för publ'!$B$2:$H$2,0),FALSE))</f>
        <v/>
      </c>
      <c r="G418" s="45" t="str">
        <f>IF(ISERROR(VLOOKUP($C418,'Miljövärden urval för publ'!$B$2:$H$490,MATCH(G$4,'Miljövärden urval för publ'!$B$2:$H$2,0),FALSE)),"",VLOOKUP($C418,'Miljövärden urval för publ'!$B$2:$H$490,MATCH(G$4,'Miljövärden urval för publ'!$B$2:$H$2,0),FALSE))</f>
        <v/>
      </c>
    </row>
    <row r="419" spans="1:7" x14ac:dyDescent="0.25">
      <c r="A419" s="45">
        <v>416</v>
      </c>
      <c r="B419" s="45" t="str">
        <f>IF(ISERROR(INDEX('Miljövärden urval för publ'!$A$2:$AD$475,MATCH($A419,'Miljövärden urval för publ'!$U$2:$U$476,0),1)),"",INDEX('Miljövärden urval för publ'!$A$2:$AD$475,MATCH($A419,'Miljövärden urval för publ'!$U$2:$U$476,0),1))</f>
        <v/>
      </c>
      <c r="C419" s="45" t="str">
        <f>IF(ISERROR(INDEX('Miljövärden urval för publ'!$A$2:$AD$475,MATCH($A419,'Miljövärden urval för publ'!$U$2:$U$476,0),2)),"",INDEX('Miljövärden urval för publ'!$A$2:$AD$475,MATCH($A419,'Miljövärden urval för publ'!$U$2:$U$476,0),2))</f>
        <v/>
      </c>
      <c r="D419" s="45" t="str">
        <f>IF(ISERROR(VLOOKUP($C419,'Miljövärden urval för publ'!$B$2:$H$490,MATCH(D$4,'Miljövärden urval för publ'!$B$2:$H$2,0),FALSE)),"",VLOOKUP($C419,'Miljövärden urval för publ'!$B$2:$H$490,MATCH(D$4,'Miljövärden urval för publ'!$B$2:$H$2,0),FALSE))</f>
        <v/>
      </c>
      <c r="E419" s="45" t="str">
        <f>IF(ISERROR(VLOOKUP($C419,'Miljövärden urval för publ'!$B$2:$H$490,MATCH(E$4,'Miljövärden urval för publ'!$B$2:$H$2,0),FALSE)),"",VLOOKUP($C419,'Miljövärden urval för publ'!$B$2:$H$490,MATCH(E$4,'Miljövärden urval för publ'!$B$2:$H$2,0),FALSE))</f>
        <v/>
      </c>
      <c r="F419" s="45" t="str">
        <f>IF(ISERROR(VLOOKUP($C419,'Miljövärden urval för publ'!$B$2:$H$490,MATCH(F$4,'Miljövärden urval för publ'!$B$2:$H$2,0),FALSE)),"",VLOOKUP($C419,'Miljövärden urval för publ'!$B$2:$H$490,MATCH(F$4,'Miljövärden urval för publ'!$B$2:$H$2,0),FALSE))</f>
        <v/>
      </c>
      <c r="G419" s="45" t="str">
        <f>IF(ISERROR(VLOOKUP($C419,'Miljövärden urval för publ'!$B$2:$H$490,MATCH(G$4,'Miljövärden urval för publ'!$B$2:$H$2,0),FALSE)),"",VLOOKUP($C419,'Miljövärden urval för publ'!$B$2:$H$490,MATCH(G$4,'Miljövärden urval för publ'!$B$2:$H$2,0),FALSE))</f>
        <v/>
      </c>
    </row>
    <row r="420" spans="1:7" x14ac:dyDescent="0.25">
      <c r="A420" s="45">
        <v>417</v>
      </c>
      <c r="B420" s="45" t="str">
        <f>IF(ISERROR(INDEX('Miljövärden urval för publ'!$A$2:$AD$475,MATCH($A420,'Miljövärden urval för publ'!$U$2:$U$476,0),1)),"",INDEX('Miljövärden urval för publ'!$A$2:$AD$475,MATCH($A420,'Miljövärden urval för publ'!$U$2:$U$476,0),1))</f>
        <v/>
      </c>
      <c r="C420" s="45" t="str">
        <f>IF(ISERROR(INDEX('Miljövärden urval för publ'!$A$2:$AD$475,MATCH($A420,'Miljövärden urval för publ'!$U$2:$U$476,0),2)),"",INDEX('Miljövärden urval för publ'!$A$2:$AD$475,MATCH($A420,'Miljövärden urval för publ'!$U$2:$U$476,0),2))</f>
        <v/>
      </c>
      <c r="D420" s="45" t="str">
        <f>IF(ISERROR(VLOOKUP($C420,'Miljövärden urval för publ'!$B$2:$H$490,MATCH(D$4,'Miljövärden urval för publ'!$B$2:$H$2,0),FALSE)),"",VLOOKUP($C420,'Miljövärden urval för publ'!$B$2:$H$490,MATCH(D$4,'Miljövärden urval för publ'!$B$2:$H$2,0),FALSE))</f>
        <v/>
      </c>
      <c r="E420" s="45" t="str">
        <f>IF(ISERROR(VLOOKUP($C420,'Miljövärden urval för publ'!$B$2:$H$490,MATCH(E$4,'Miljövärden urval för publ'!$B$2:$H$2,0),FALSE)),"",VLOOKUP($C420,'Miljövärden urval för publ'!$B$2:$H$490,MATCH(E$4,'Miljövärden urval för publ'!$B$2:$H$2,0),FALSE))</f>
        <v/>
      </c>
      <c r="F420" s="45" t="str">
        <f>IF(ISERROR(VLOOKUP($C420,'Miljövärden urval för publ'!$B$2:$H$490,MATCH(F$4,'Miljövärden urval för publ'!$B$2:$H$2,0),FALSE)),"",VLOOKUP($C420,'Miljövärden urval för publ'!$B$2:$H$490,MATCH(F$4,'Miljövärden urval för publ'!$B$2:$H$2,0),FALSE))</f>
        <v/>
      </c>
      <c r="G420" s="45" t="str">
        <f>IF(ISERROR(VLOOKUP($C420,'Miljövärden urval för publ'!$B$2:$H$490,MATCH(G$4,'Miljövärden urval för publ'!$B$2:$H$2,0),FALSE)),"",VLOOKUP($C420,'Miljövärden urval för publ'!$B$2:$H$490,MATCH(G$4,'Miljövärden urval för publ'!$B$2:$H$2,0),FALSE))</f>
        <v/>
      </c>
    </row>
    <row r="421" spans="1:7" x14ac:dyDescent="0.25">
      <c r="A421" s="45">
        <v>418</v>
      </c>
      <c r="B421" s="45" t="str">
        <f>IF(ISERROR(INDEX('Miljövärden urval för publ'!$A$2:$AD$475,MATCH($A421,'Miljövärden urval för publ'!$U$2:$U$476,0),1)),"",INDEX('Miljövärden urval för publ'!$A$2:$AD$475,MATCH($A421,'Miljövärden urval för publ'!$U$2:$U$476,0),1))</f>
        <v/>
      </c>
      <c r="C421" s="45" t="str">
        <f>IF(ISERROR(INDEX('Miljövärden urval för publ'!$A$2:$AD$475,MATCH($A421,'Miljövärden urval för publ'!$U$2:$U$476,0),2)),"",INDEX('Miljövärden urval för publ'!$A$2:$AD$475,MATCH($A421,'Miljövärden urval för publ'!$U$2:$U$476,0),2))</f>
        <v/>
      </c>
      <c r="D421" s="45" t="str">
        <f>IF(ISERROR(VLOOKUP($C421,'Miljövärden urval för publ'!$B$2:$H$490,MATCH(D$4,'Miljövärden urval för publ'!$B$2:$H$2,0),FALSE)),"",VLOOKUP($C421,'Miljövärden urval för publ'!$B$2:$H$490,MATCH(D$4,'Miljövärden urval för publ'!$B$2:$H$2,0),FALSE))</f>
        <v/>
      </c>
      <c r="E421" s="45" t="str">
        <f>IF(ISERROR(VLOOKUP($C421,'Miljövärden urval för publ'!$B$2:$H$490,MATCH(E$4,'Miljövärden urval för publ'!$B$2:$H$2,0),FALSE)),"",VLOOKUP($C421,'Miljövärden urval för publ'!$B$2:$H$490,MATCH(E$4,'Miljövärden urval för publ'!$B$2:$H$2,0),FALSE))</f>
        <v/>
      </c>
      <c r="F421" s="45" t="str">
        <f>IF(ISERROR(VLOOKUP($C421,'Miljövärden urval för publ'!$B$2:$H$490,MATCH(F$4,'Miljövärden urval för publ'!$B$2:$H$2,0),FALSE)),"",VLOOKUP($C421,'Miljövärden urval för publ'!$B$2:$H$490,MATCH(F$4,'Miljövärden urval för publ'!$B$2:$H$2,0),FALSE))</f>
        <v/>
      </c>
      <c r="G421" s="45" t="str">
        <f>IF(ISERROR(VLOOKUP($C421,'Miljövärden urval för publ'!$B$2:$H$490,MATCH(G$4,'Miljövärden urval för publ'!$B$2:$H$2,0),FALSE)),"",VLOOKUP($C421,'Miljövärden urval för publ'!$B$2:$H$490,MATCH(G$4,'Miljövärden urval för publ'!$B$2:$H$2,0),FALSE))</f>
        <v/>
      </c>
    </row>
    <row r="422" spans="1:7" x14ac:dyDescent="0.25">
      <c r="A422" s="45">
        <v>419</v>
      </c>
      <c r="B422" s="45" t="str">
        <f>IF(ISERROR(INDEX('Miljövärden urval för publ'!$A$2:$AD$475,MATCH($A422,'Miljövärden urval för publ'!$U$2:$U$476,0),1)),"",INDEX('Miljövärden urval för publ'!$A$2:$AD$475,MATCH($A422,'Miljövärden urval för publ'!$U$2:$U$476,0),1))</f>
        <v/>
      </c>
      <c r="C422" s="45" t="str">
        <f>IF(ISERROR(INDEX('Miljövärden urval för publ'!$A$2:$AD$475,MATCH($A422,'Miljövärden urval för publ'!$U$2:$U$476,0),2)),"",INDEX('Miljövärden urval för publ'!$A$2:$AD$475,MATCH($A422,'Miljövärden urval för publ'!$U$2:$U$476,0),2))</f>
        <v/>
      </c>
      <c r="D422" s="45" t="str">
        <f>IF(ISERROR(VLOOKUP($C422,'Miljövärden urval för publ'!$B$2:$H$490,MATCH(D$4,'Miljövärden urval för publ'!$B$2:$H$2,0),FALSE)),"",VLOOKUP($C422,'Miljövärden urval för publ'!$B$2:$H$490,MATCH(D$4,'Miljövärden urval för publ'!$B$2:$H$2,0),FALSE))</f>
        <v/>
      </c>
      <c r="E422" s="45" t="str">
        <f>IF(ISERROR(VLOOKUP($C422,'Miljövärden urval för publ'!$B$2:$H$490,MATCH(E$4,'Miljövärden urval för publ'!$B$2:$H$2,0),FALSE)),"",VLOOKUP($C422,'Miljövärden urval för publ'!$B$2:$H$490,MATCH(E$4,'Miljövärden urval för publ'!$B$2:$H$2,0),FALSE))</f>
        <v/>
      </c>
      <c r="F422" s="45" t="str">
        <f>IF(ISERROR(VLOOKUP($C422,'Miljövärden urval för publ'!$B$2:$H$490,MATCH(F$4,'Miljövärden urval för publ'!$B$2:$H$2,0),FALSE)),"",VLOOKUP($C422,'Miljövärden urval för publ'!$B$2:$H$490,MATCH(F$4,'Miljövärden urval för publ'!$B$2:$H$2,0),FALSE))</f>
        <v/>
      </c>
      <c r="G422" s="45" t="str">
        <f>IF(ISERROR(VLOOKUP($C422,'Miljövärden urval för publ'!$B$2:$H$490,MATCH(G$4,'Miljövärden urval för publ'!$B$2:$H$2,0),FALSE)),"",VLOOKUP($C422,'Miljövärden urval för publ'!$B$2:$H$490,MATCH(G$4,'Miljövärden urval för publ'!$B$2:$H$2,0),FALSE))</f>
        <v/>
      </c>
    </row>
    <row r="423" spans="1:7" x14ac:dyDescent="0.25">
      <c r="A423" s="45">
        <v>420</v>
      </c>
      <c r="B423" s="45" t="str">
        <f>IF(ISERROR(INDEX('Miljövärden urval för publ'!$A$2:$AD$475,MATCH($A423,'Miljövärden urval för publ'!$U$2:$U$476,0),1)),"",INDEX('Miljövärden urval för publ'!$A$2:$AD$475,MATCH($A423,'Miljövärden urval för publ'!$U$2:$U$476,0),1))</f>
        <v/>
      </c>
      <c r="C423" s="45" t="str">
        <f>IF(ISERROR(INDEX('Miljövärden urval för publ'!$A$2:$AD$475,MATCH($A423,'Miljövärden urval för publ'!$U$2:$U$476,0),2)),"",INDEX('Miljövärden urval för publ'!$A$2:$AD$475,MATCH($A423,'Miljövärden urval för publ'!$U$2:$U$476,0),2))</f>
        <v/>
      </c>
      <c r="D423" s="45" t="str">
        <f>IF(ISERROR(VLOOKUP($C423,'Miljövärden urval för publ'!$B$2:$H$490,MATCH(D$4,'Miljövärden urval för publ'!$B$2:$H$2,0),FALSE)),"",VLOOKUP($C423,'Miljövärden urval för publ'!$B$2:$H$490,MATCH(D$4,'Miljövärden urval för publ'!$B$2:$H$2,0),FALSE))</f>
        <v/>
      </c>
      <c r="E423" s="45" t="str">
        <f>IF(ISERROR(VLOOKUP($C423,'Miljövärden urval för publ'!$B$2:$H$490,MATCH(E$4,'Miljövärden urval för publ'!$B$2:$H$2,0),FALSE)),"",VLOOKUP($C423,'Miljövärden urval för publ'!$B$2:$H$490,MATCH(E$4,'Miljövärden urval för publ'!$B$2:$H$2,0),FALSE))</f>
        <v/>
      </c>
      <c r="F423" s="45" t="str">
        <f>IF(ISERROR(VLOOKUP($C423,'Miljövärden urval för publ'!$B$2:$H$490,MATCH(F$4,'Miljövärden urval för publ'!$B$2:$H$2,0),FALSE)),"",VLOOKUP($C423,'Miljövärden urval för publ'!$B$2:$H$490,MATCH(F$4,'Miljövärden urval för publ'!$B$2:$H$2,0),FALSE))</f>
        <v/>
      </c>
      <c r="G423" s="45" t="str">
        <f>IF(ISERROR(VLOOKUP($C423,'Miljövärden urval för publ'!$B$2:$H$490,MATCH(G$4,'Miljövärden urval för publ'!$B$2:$H$2,0),FALSE)),"",VLOOKUP($C423,'Miljövärden urval för publ'!$B$2:$H$490,MATCH(G$4,'Miljövärden urval för publ'!$B$2:$H$2,0),FALSE))</f>
        <v/>
      </c>
    </row>
    <row r="424" spans="1:7" x14ac:dyDescent="0.25">
      <c r="A424" s="45">
        <v>421</v>
      </c>
      <c r="B424" s="45" t="str">
        <f>IF(ISERROR(INDEX('Miljövärden urval för publ'!$A$2:$AD$475,MATCH($A424,'Miljövärden urval för publ'!$U$2:$U$476,0),1)),"",INDEX('Miljövärden urval för publ'!$A$2:$AD$475,MATCH($A424,'Miljövärden urval för publ'!$U$2:$U$476,0),1))</f>
        <v/>
      </c>
      <c r="C424" s="45" t="str">
        <f>IF(ISERROR(INDEX('Miljövärden urval för publ'!$A$2:$AD$475,MATCH($A424,'Miljövärden urval för publ'!$U$2:$U$476,0),2)),"",INDEX('Miljövärden urval för publ'!$A$2:$AD$475,MATCH($A424,'Miljövärden urval för publ'!$U$2:$U$476,0),2))</f>
        <v/>
      </c>
      <c r="D424" s="45" t="str">
        <f>IF(ISERROR(VLOOKUP($C424,'Miljövärden urval för publ'!$B$2:$H$490,MATCH(D$4,'Miljövärden urval för publ'!$B$2:$H$2,0),FALSE)),"",VLOOKUP($C424,'Miljövärden urval för publ'!$B$2:$H$490,MATCH(D$4,'Miljövärden urval för publ'!$B$2:$H$2,0),FALSE))</f>
        <v/>
      </c>
      <c r="E424" s="45" t="str">
        <f>IF(ISERROR(VLOOKUP($C424,'Miljövärden urval för publ'!$B$2:$H$490,MATCH(E$4,'Miljövärden urval för publ'!$B$2:$H$2,0),FALSE)),"",VLOOKUP($C424,'Miljövärden urval för publ'!$B$2:$H$490,MATCH(E$4,'Miljövärden urval för publ'!$B$2:$H$2,0),FALSE))</f>
        <v/>
      </c>
      <c r="F424" s="45" t="str">
        <f>IF(ISERROR(VLOOKUP($C424,'Miljövärden urval för publ'!$B$2:$H$490,MATCH(F$4,'Miljövärden urval för publ'!$B$2:$H$2,0),FALSE)),"",VLOOKUP($C424,'Miljövärden urval för publ'!$B$2:$H$490,MATCH(F$4,'Miljövärden urval för publ'!$B$2:$H$2,0),FALSE))</f>
        <v/>
      </c>
      <c r="G424" s="45" t="str">
        <f>IF(ISERROR(VLOOKUP($C424,'Miljövärden urval för publ'!$B$2:$H$490,MATCH(G$4,'Miljövärden urval för publ'!$B$2:$H$2,0),FALSE)),"",VLOOKUP($C424,'Miljövärden urval för publ'!$B$2:$H$490,MATCH(G$4,'Miljövärden urval för publ'!$B$2:$H$2,0),FALSE))</f>
        <v/>
      </c>
    </row>
    <row r="425" spans="1:7" x14ac:dyDescent="0.25">
      <c r="A425" s="45">
        <v>422</v>
      </c>
      <c r="B425" s="45" t="str">
        <f>IF(ISERROR(INDEX('Miljövärden urval för publ'!$A$2:$AD$475,MATCH($A425,'Miljövärden urval för publ'!$U$2:$U$476,0),1)),"",INDEX('Miljövärden urval för publ'!$A$2:$AD$475,MATCH($A425,'Miljövärden urval för publ'!$U$2:$U$476,0),1))</f>
        <v/>
      </c>
      <c r="C425" s="45" t="str">
        <f>IF(ISERROR(INDEX('Miljövärden urval för publ'!$A$2:$AD$475,MATCH($A425,'Miljövärden urval för publ'!$U$2:$U$476,0),2)),"",INDEX('Miljövärden urval för publ'!$A$2:$AD$475,MATCH($A425,'Miljövärden urval för publ'!$U$2:$U$476,0),2))</f>
        <v/>
      </c>
      <c r="D425" s="45" t="str">
        <f>IF(ISERROR(VLOOKUP($C425,'Miljövärden urval för publ'!$B$2:$H$490,MATCH(D$4,'Miljövärden urval för publ'!$B$2:$H$2,0),FALSE)),"",VLOOKUP($C425,'Miljövärden urval för publ'!$B$2:$H$490,MATCH(D$4,'Miljövärden urval för publ'!$B$2:$H$2,0),FALSE))</f>
        <v/>
      </c>
      <c r="E425" s="45" t="str">
        <f>IF(ISERROR(VLOOKUP($C425,'Miljövärden urval för publ'!$B$2:$H$490,MATCH(E$4,'Miljövärden urval för publ'!$B$2:$H$2,0),FALSE)),"",VLOOKUP($C425,'Miljövärden urval för publ'!$B$2:$H$490,MATCH(E$4,'Miljövärden urval för publ'!$B$2:$H$2,0),FALSE))</f>
        <v/>
      </c>
      <c r="F425" s="45" t="str">
        <f>IF(ISERROR(VLOOKUP($C425,'Miljövärden urval för publ'!$B$2:$H$490,MATCH(F$4,'Miljövärden urval för publ'!$B$2:$H$2,0),FALSE)),"",VLOOKUP($C425,'Miljövärden urval för publ'!$B$2:$H$490,MATCH(F$4,'Miljövärden urval för publ'!$B$2:$H$2,0),FALSE))</f>
        <v/>
      </c>
      <c r="G425" s="45" t="str">
        <f>IF(ISERROR(VLOOKUP($C425,'Miljövärden urval för publ'!$B$2:$H$490,MATCH(G$4,'Miljövärden urval för publ'!$B$2:$H$2,0),FALSE)),"",VLOOKUP($C425,'Miljövärden urval för publ'!$B$2:$H$490,MATCH(G$4,'Miljövärden urval för publ'!$B$2:$H$2,0),FALSE))</f>
        <v/>
      </c>
    </row>
    <row r="426" spans="1:7" x14ac:dyDescent="0.25">
      <c r="A426" s="45">
        <v>423</v>
      </c>
      <c r="B426" s="45" t="str">
        <f>IF(ISERROR(INDEX('Miljövärden urval för publ'!$A$2:$AD$475,MATCH($A426,'Miljövärden urval för publ'!$U$2:$U$476,0),1)),"",INDEX('Miljövärden urval för publ'!$A$2:$AD$475,MATCH($A426,'Miljövärden urval för publ'!$U$2:$U$476,0),1))</f>
        <v/>
      </c>
      <c r="C426" s="45" t="str">
        <f>IF(ISERROR(INDEX('Miljövärden urval för publ'!$A$2:$AD$475,MATCH($A426,'Miljövärden urval för publ'!$U$2:$U$476,0),2)),"",INDEX('Miljövärden urval för publ'!$A$2:$AD$475,MATCH($A426,'Miljövärden urval för publ'!$U$2:$U$476,0),2))</f>
        <v/>
      </c>
      <c r="D426" s="45" t="str">
        <f>IF(ISERROR(VLOOKUP($C426,'Miljövärden urval för publ'!$B$2:$H$490,MATCH(D$4,'Miljövärden urval för publ'!$B$2:$H$2,0),FALSE)),"",VLOOKUP($C426,'Miljövärden urval för publ'!$B$2:$H$490,MATCH(D$4,'Miljövärden urval för publ'!$B$2:$H$2,0),FALSE))</f>
        <v/>
      </c>
      <c r="E426" s="45" t="str">
        <f>IF(ISERROR(VLOOKUP($C426,'Miljövärden urval för publ'!$B$2:$H$490,MATCH(E$4,'Miljövärden urval för publ'!$B$2:$H$2,0),FALSE)),"",VLOOKUP($C426,'Miljövärden urval för publ'!$B$2:$H$490,MATCH(E$4,'Miljövärden urval för publ'!$B$2:$H$2,0),FALSE))</f>
        <v/>
      </c>
      <c r="F426" s="45" t="str">
        <f>IF(ISERROR(VLOOKUP($C426,'Miljövärden urval för publ'!$B$2:$H$490,MATCH(F$4,'Miljövärden urval för publ'!$B$2:$H$2,0),FALSE)),"",VLOOKUP($C426,'Miljövärden urval för publ'!$B$2:$H$490,MATCH(F$4,'Miljövärden urval för publ'!$B$2:$H$2,0),FALSE))</f>
        <v/>
      </c>
      <c r="G426" s="45" t="str">
        <f>IF(ISERROR(VLOOKUP($C426,'Miljövärden urval för publ'!$B$2:$H$490,MATCH(G$4,'Miljövärden urval för publ'!$B$2:$H$2,0),FALSE)),"",VLOOKUP($C426,'Miljövärden urval för publ'!$B$2:$H$490,MATCH(G$4,'Miljövärden urval för publ'!$B$2:$H$2,0),FALSE))</f>
        <v/>
      </c>
    </row>
    <row r="427" spans="1:7" x14ac:dyDescent="0.25">
      <c r="A427" s="45">
        <v>424</v>
      </c>
      <c r="B427" s="45" t="str">
        <f>IF(ISERROR(INDEX('Miljövärden urval för publ'!$A$2:$AD$475,MATCH($A427,'Miljövärden urval för publ'!$U$2:$U$476,0),1)),"",INDEX('Miljövärden urval för publ'!$A$2:$AD$475,MATCH($A427,'Miljövärden urval för publ'!$U$2:$U$476,0),1))</f>
        <v/>
      </c>
      <c r="C427" s="45" t="str">
        <f>IF(ISERROR(INDEX('Miljövärden urval för publ'!$A$2:$AD$475,MATCH($A427,'Miljövärden urval för publ'!$U$2:$U$476,0),2)),"",INDEX('Miljövärden urval för publ'!$A$2:$AD$475,MATCH($A427,'Miljövärden urval för publ'!$U$2:$U$476,0),2))</f>
        <v/>
      </c>
      <c r="D427" s="45" t="str">
        <f>IF(ISERROR(VLOOKUP($C427,'Miljövärden urval för publ'!$B$2:$H$490,MATCH(D$4,'Miljövärden urval för publ'!$B$2:$H$2,0),FALSE)),"",VLOOKUP($C427,'Miljövärden urval för publ'!$B$2:$H$490,MATCH(D$4,'Miljövärden urval för publ'!$B$2:$H$2,0),FALSE))</f>
        <v/>
      </c>
      <c r="E427" s="45" t="str">
        <f>IF(ISERROR(VLOOKUP($C427,'Miljövärden urval för publ'!$B$2:$H$490,MATCH(E$4,'Miljövärden urval för publ'!$B$2:$H$2,0),FALSE)),"",VLOOKUP($C427,'Miljövärden urval för publ'!$B$2:$H$490,MATCH(E$4,'Miljövärden urval för publ'!$B$2:$H$2,0),FALSE))</f>
        <v/>
      </c>
      <c r="F427" s="45" t="str">
        <f>IF(ISERROR(VLOOKUP($C427,'Miljövärden urval för publ'!$B$2:$H$490,MATCH(F$4,'Miljövärden urval för publ'!$B$2:$H$2,0),FALSE)),"",VLOOKUP($C427,'Miljövärden urval för publ'!$B$2:$H$490,MATCH(F$4,'Miljövärden urval för publ'!$B$2:$H$2,0),FALSE))</f>
        <v/>
      </c>
      <c r="G427" s="45" t="str">
        <f>IF(ISERROR(VLOOKUP($C427,'Miljövärden urval för publ'!$B$2:$H$490,MATCH(G$4,'Miljövärden urval för publ'!$B$2:$H$2,0),FALSE)),"",VLOOKUP($C427,'Miljövärden urval för publ'!$B$2:$H$490,MATCH(G$4,'Miljövärden urval för publ'!$B$2:$H$2,0),FALSE))</f>
        <v/>
      </c>
    </row>
    <row r="428" spans="1:7" x14ac:dyDescent="0.25">
      <c r="A428" s="45">
        <v>425</v>
      </c>
      <c r="B428" s="45" t="str">
        <f>IF(ISERROR(INDEX('Miljövärden urval för publ'!$A$2:$AD$475,MATCH($A428,'Miljövärden urval för publ'!$U$2:$U$476,0),1)),"",INDEX('Miljövärden urval för publ'!$A$2:$AD$475,MATCH($A428,'Miljövärden urval för publ'!$U$2:$U$476,0),1))</f>
        <v/>
      </c>
      <c r="C428" s="45" t="str">
        <f>IF(ISERROR(INDEX('Miljövärden urval för publ'!$A$2:$AD$475,MATCH($A428,'Miljövärden urval för publ'!$U$2:$U$476,0),2)),"",INDEX('Miljövärden urval för publ'!$A$2:$AD$475,MATCH($A428,'Miljövärden urval för publ'!$U$2:$U$476,0),2))</f>
        <v/>
      </c>
      <c r="D428" s="45" t="str">
        <f>IF(ISERROR(VLOOKUP($C428,'Miljövärden urval för publ'!$B$2:$H$490,MATCH(D$4,'Miljövärden urval för publ'!$B$2:$H$2,0),FALSE)),"",VLOOKUP($C428,'Miljövärden urval för publ'!$B$2:$H$490,MATCH(D$4,'Miljövärden urval för publ'!$B$2:$H$2,0),FALSE))</f>
        <v/>
      </c>
      <c r="E428" s="45" t="str">
        <f>IF(ISERROR(VLOOKUP($C428,'Miljövärden urval för publ'!$B$2:$H$490,MATCH(E$4,'Miljövärden urval för publ'!$B$2:$H$2,0),FALSE)),"",VLOOKUP($C428,'Miljövärden urval för publ'!$B$2:$H$490,MATCH(E$4,'Miljövärden urval för publ'!$B$2:$H$2,0),FALSE))</f>
        <v/>
      </c>
      <c r="F428" s="45" t="str">
        <f>IF(ISERROR(VLOOKUP($C428,'Miljövärden urval för publ'!$B$2:$H$490,MATCH(F$4,'Miljövärden urval för publ'!$B$2:$H$2,0),FALSE)),"",VLOOKUP($C428,'Miljövärden urval för publ'!$B$2:$H$490,MATCH(F$4,'Miljövärden urval för publ'!$B$2:$H$2,0),FALSE))</f>
        <v/>
      </c>
      <c r="G428" s="45" t="str">
        <f>IF(ISERROR(VLOOKUP($C428,'Miljövärden urval för publ'!$B$2:$H$490,MATCH(G$4,'Miljövärden urval för publ'!$B$2:$H$2,0),FALSE)),"",VLOOKUP($C428,'Miljövärden urval för publ'!$B$2:$H$490,MATCH(G$4,'Miljövärden urval för publ'!$B$2:$H$2,0),FALSE))</f>
        <v/>
      </c>
    </row>
    <row r="429" spans="1:7" x14ac:dyDescent="0.25">
      <c r="A429" s="45">
        <v>426</v>
      </c>
      <c r="B429" s="45" t="str">
        <f>IF(ISERROR(INDEX('Miljövärden urval för publ'!$A$2:$AD$475,MATCH($A429,'Miljövärden urval för publ'!$U$2:$U$476,0),1)),"",INDEX('Miljövärden urval för publ'!$A$2:$AD$475,MATCH($A429,'Miljövärden urval för publ'!$U$2:$U$476,0),1))</f>
        <v/>
      </c>
      <c r="C429" s="45" t="str">
        <f>IF(ISERROR(INDEX('Miljövärden urval för publ'!$A$2:$AD$475,MATCH($A429,'Miljövärden urval för publ'!$U$2:$U$476,0),2)),"",INDEX('Miljövärden urval för publ'!$A$2:$AD$475,MATCH($A429,'Miljövärden urval för publ'!$U$2:$U$476,0),2))</f>
        <v/>
      </c>
      <c r="D429" s="45" t="str">
        <f>IF(ISERROR(VLOOKUP($C429,'Miljövärden urval för publ'!$B$2:$H$490,MATCH(D$4,'Miljövärden urval för publ'!$B$2:$H$2,0),FALSE)),"",VLOOKUP($C429,'Miljövärden urval för publ'!$B$2:$H$490,MATCH(D$4,'Miljövärden urval för publ'!$B$2:$H$2,0),FALSE))</f>
        <v/>
      </c>
      <c r="E429" s="45" t="str">
        <f>IF(ISERROR(VLOOKUP($C429,'Miljövärden urval för publ'!$B$2:$H$490,MATCH(E$4,'Miljövärden urval för publ'!$B$2:$H$2,0),FALSE)),"",VLOOKUP($C429,'Miljövärden urval för publ'!$B$2:$H$490,MATCH(E$4,'Miljövärden urval för publ'!$B$2:$H$2,0),FALSE))</f>
        <v/>
      </c>
      <c r="F429" s="45" t="str">
        <f>IF(ISERROR(VLOOKUP($C429,'Miljövärden urval för publ'!$B$2:$H$490,MATCH(F$4,'Miljövärden urval för publ'!$B$2:$H$2,0),FALSE)),"",VLOOKUP($C429,'Miljövärden urval för publ'!$B$2:$H$490,MATCH(F$4,'Miljövärden urval för publ'!$B$2:$H$2,0),FALSE))</f>
        <v/>
      </c>
      <c r="G429" s="45" t="str">
        <f>IF(ISERROR(VLOOKUP($C429,'Miljövärden urval för publ'!$B$2:$H$490,MATCH(G$4,'Miljövärden urval för publ'!$B$2:$H$2,0),FALSE)),"",VLOOKUP($C429,'Miljövärden urval för publ'!$B$2:$H$490,MATCH(G$4,'Miljövärden urval för publ'!$B$2:$H$2,0),FALSE))</f>
        <v/>
      </c>
    </row>
    <row r="430" spans="1:7" x14ac:dyDescent="0.25">
      <c r="A430" s="45">
        <v>427</v>
      </c>
      <c r="B430" s="45" t="str">
        <f>IF(ISERROR(INDEX('Miljövärden urval för publ'!$A$2:$AD$475,MATCH($A430,'Miljövärden urval för publ'!$U$2:$U$476,0),1)),"",INDEX('Miljövärden urval för publ'!$A$2:$AD$475,MATCH($A430,'Miljövärden urval för publ'!$U$2:$U$476,0),1))</f>
        <v/>
      </c>
      <c r="C430" s="45" t="str">
        <f>IF(ISERROR(INDEX('Miljövärden urval för publ'!$A$2:$AD$475,MATCH($A430,'Miljövärden urval för publ'!$U$2:$U$476,0),2)),"",INDEX('Miljövärden urval för publ'!$A$2:$AD$475,MATCH($A430,'Miljövärden urval för publ'!$U$2:$U$476,0),2))</f>
        <v/>
      </c>
      <c r="D430" s="45" t="str">
        <f>IF(ISERROR(VLOOKUP($C430,'Miljövärden urval för publ'!$B$2:$H$490,MATCH(D$4,'Miljövärden urval för publ'!$B$2:$H$2,0),FALSE)),"",VLOOKUP($C430,'Miljövärden urval för publ'!$B$2:$H$490,MATCH(D$4,'Miljövärden urval för publ'!$B$2:$H$2,0),FALSE))</f>
        <v/>
      </c>
      <c r="E430" s="45" t="str">
        <f>IF(ISERROR(VLOOKUP($C430,'Miljövärden urval för publ'!$B$2:$H$490,MATCH(E$4,'Miljövärden urval för publ'!$B$2:$H$2,0),FALSE)),"",VLOOKUP($C430,'Miljövärden urval för publ'!$B$2:$H$490,MATCH(E$4,'Miljövärden urval för publ'!$B$2:$H$2,0),FALSE))</f>
        <v/>
      </c>
      <c r="F430" s="45" t="str">
        <f>IF(ISERROR(VLOOKUP($C430,'Miljövärden urval för publ'!$B$2:$H$490,MATCH(F$4,'Miljövärden urval för publ'!$B$2:$H$2,0),FALSE)),"",VLOOKUP($C430,'Miljövärden urval för publ'!$B$2:$H$490,MATCH(F$4,'Miljövärden urval för publ'!$B$2:$H$2,0),FALSE))</f>
        <v/>
      </c>
      <c r="G430" s="45" t="str">
        <f>IF(ISERROR(VLOOKUP($C430,'Miljövärden urval för publ'!$B$2:$H$490,MATCH(G$4,'Miljövärden urval för publ'!$B$2:$H$2,0),FALSE)),"",VLOOKUP($C430,'Miljövärden urval för publ'!$B$2:$H$490,MATCH(G$4,'Miljövärden urval för publ'!$B$2:$H$2,0),FALSE))</f>
        <v/>
      </c>
    </row>
    <row r="431" spans="1:7" x14ac:dyDescent="0.25">
      <c r="A431" s="45">
        <v>428</v>
      </c>
      <c r="B431" s="45" t="str">
        <f>IF(ISERROR(INDEX('Miljövärden urval för publ'!$A$2:$AD$475,MATCH($A431,'Miljövärden urval för publ'!$U$2:$U$476,0),1)),"",INDEX('Miljövärden urval för publ'!$A$2:$AD$475,MATCH($A431,'Miljövärden urval för publ'!$U$2:$U$476,0),1))</f>
        <v/>
      </c>
      <c r="C431" s="45" t="str">
        <f>IF(ISERROR(INDEX('Miljövärden urval för publ'!$A$2:$AD$475,MATCH($A431,'Miljövärden urval för publ'!$U$2:$U$476,0),2)),"",INDEX('Miljövärden urval för publ'!$A$2:$AD$475,MATCH($A431,'Miljövärden urval för publ'!$U$2:$U$476,0),2))</f>
        <v/>
      </c>
      <c r="D431" s="45" t="str">
        <f>IF(ISERROR(VLOOKUP($C431,'Miljövärden urval för publ'!$B$2:$H$490,MATCH(D$4,'Miljövärden urval för publ'!$B$2:$H$2,0),FALSE)),"",VLOOKUP($C431,'Miljövärden urval för publ'!$B$2:$H$490,MATCH(D$4,'Miljövärden urval för publ'!$B$2:$H$2,0),FALSE))</f>
        <v/>
      </c>
      <c r="E431" s="45" t="str">
        <f>IF(ISERROR(VLOOKUP($C431,'Miljövärden urval för publ'!$B$2:$H$490,MATCH(E$4,'Miljövärden urval för publ'!$B$2:$H$2,0),FALSE)),"",VLOOKUP($C431,'Miljövärden urval för publ'!$B$2:$H$490,MATCH(E$4,'Miljövärden urval för publ'!$B$2:$H$2,0),FALSE))</f>
        <v/>
      </c>
      <c r="F431" s="45" t="str">
        <f>IF(ISERROR(VLOOKUP($C431,'Miljövärden urval för publ'!$B$2:$H$490,MATCH(F$4,'Miljövärden urval för publ'!$B$2:$H$2,0),FALSE)),"",VLOOKUP($C431,'Miljövärden urval för publ'!$B$2:$H$490,MATCH(F$4,'Miljövärden urval för publ'!$B$2:$H$2,0),FALSE))</f>
        <v/>
      </c>
      <c r="G431" s="45" t="str">
        <f>IF(ISERROR(VLOOKUP($C431,'Miljövärden urval för publ'!$B$2:$H$490,MATCH(G$4,'Miljövärden urval för publ'!$B$2:$H$2,0),FALSE)),"",VLOOKUP($C431,'Miljövärden urval för publ'!$B$2:$H$490,MATCH(G$4,'Miljövärden urval för publ'!$B$2:$H$2,0),FALSE))</f>
        <v/>
      </c>
    </row>
    <row r="432" spans="1:7" x14ac:dyDescent="0.25">
      <c r="A432" s="45">
        <v>429</v>
      </c>
      <c r="B432" s="45" t="str">
        <f>IF(ISERROR(INDEX('Miljövärden urval för publ'!$A$2:$AD$475,MATCH($A432,'Miljövärden urval för publ'!$U$2:$U$476,0),1)),"",INDEX('Miljövärden urval för publ'!$A$2:$AD$475,MATCH($A432,'Miljövärden urval för publ'!$U$2:$U$476,0),1))</f>
        <v/>
      </c>
      <c r="C432" s="45" t="str">
        <f>IF(ISERROR(INDEX('Miljövärden urval för publ'!$A$2:$AD$475,MATCH($A432,'Miljövärden urval för publ'!$U$2:$U$476,0),2)),"",INDEX('Miljövärden urval för publ'!$A$2:$AD$475,MATCH($A432,'Miljövärden urval för publ'!$U$2:$U$476,0),2))</f>
        <v/>
      </c>
      <c r="D432" s="45" t="str">
        <f>IF(ISERROR(VLOOKUP($C432,'Miljövärden urval för publ'!$B$2:$H$490,MATCH(D$4,'Miljövärden urval för publ'!$B$2:$H$2,0),FALSE)),"",VLOOKUP($C432,'Miljövärden urval för publ'!$B$2:$H$490,MATCH(D$4,'Miljövärden urval för publ'!$B$2:$H$2,0),FALSE))</f>
        <v/>
      </c>
      <c r="E432" s="45" t="str">
        <f>IF(ISERROR(VLOOKUP($C432,'Miljövärden urval för publ'!$B$2:$H$490,MATCH(E$4,'Miljövärden urval för publ'!$B$2:$H$2,0),FALSE)),"",VLOOKUP($C432,'Miljövärden urval för publ'!$B$2:$H$490,MATCH(E$4,'Miljövärden urval för publ'!$B$2:$H$2,0),FALSE))</f>
        <v/>
      </c>
      <c r="F432" s="45" t="str">
        <f>IF(ISERROR(VLOOKUP($C432,'Miljövärden urval för publ'!$B$2:$H$490,MATCH(F$4,'Miljövärden urval för publ'!$B$2:$H$2,0),FALSE)),"",VLOOKUP($C432,'Miljövärden urval för publ'!$B$2:$H$490,MATCH(F$4,'Miljövärden urval för publ'!$B$2:$H$2,0),FALSE))</f>
        <v/>
      </c>
      <c r="G432" s="45" t="str">
        <f>IF(ISERROR(VLOOKUP($C432,'Miljövärden urval för publ'!$B$2:$H$490,MATCH(G$4,'Miljövärden urval för publ'!$B$2:$H$2,0),FALSE)),"",VLOOKUP($C432,'Miljövärden urval för publ'!$B$2:$H$490,MATCH(G$4,'Miljövärden urval för publ'!$B$2:$H$2,0),FALSE))</f>
        <v/>
      </c>
    </row>
    <row r="433" spans="1:7" x14ac:dyDescent="0.25">
      <c r="A433" s="45">
        <v>430</v>
      </c>
      <c r="B433" s="45" t="str">
        <f>IF(ISERROR(INDEX('Miljövärden urval för publ'!$A$2:$AD$475,MATCH($A433,'Miljövärden urval för publ'!$U$2:$U$476,0),1)),"",INDEX('Miljövärden urval för publ'!$A$2:$AD$475,MATCH($A433,'Miljövärden urval för publ'!$U$2:$U$476,0),1))</f>
        <v/>
      </c>
      <c r="C433" s="45" t="str">
        <f>IF(ISERROR(INDEX('Miljövärden urval för publ'!$A$2:$AD$475,MATCH($A433,'Miljövärden urval för publ'!$U$2:$U$476,0),2)),"",INDEX('Miljövärden urval för publ'!$A$2:$AD$475,MATCH($A433,'Miljövärden urval för publ'!$U$2:$U$476,0),2))</f>
        <v/>
      </c>
      <c r="D433" s="45" t="str">
        <f>IF(ISERROR(VLOOKUP($C433,'Miljövärden urval för publ'!$B$2:$H$490,MATCH(D$4,'Miljövärden urval för publ'!$B$2:$H$2,0),FALSE)),"",VLOOKUP($C433,'Miljövärden urval för publ'!$B$2:$H$490,MATCH(D$4,'Miljövärden urval för publ'!$B$2:$H$2,0),FALSE))</f>
        <v/>
      </c>
      <c r="E433" s="45" t="str">
        <f>IF(ISERROR(VLOOKUP($C433,'Miljövärden urval för publ'!$B$2:$H$490,MATCH(E$4,'Miljövärden urval för publ'!$B$2:$H$2,0),FALSE)),"",VLOOKUP($C433,'Miljövärden urval för publ'!$B$2:$H$490,MATCH(E$4,'Miljövärden urval för publ'!$B$2:$H$2,0),FALSE))</f>
        <v/>
      </c>
      <c r="F433" s="45" t="str">
        <f>IF(ISERROR(VLOOKUP($C433,'Miljövärden urval för publ'!$B$2:$H$490,MATCH(F$4,'Miljövärden urval för publ'!$B$2:$H$2,0),FALSE)),"",VLOOKUP($C433,'Miljövärden urval för publ'!$B$2:$H$490,MATCH(F$4,'Miljövärden urval för publ'!$B$2:$H$2,0),FALSE))</f>
        <v/>
      </c>
      <c r="G433" s="45" t="str">
        <f>IF(ISERROR(VLOOKUP($C433,'Miljövärden urval för publ'!$B$2:$H$490,MATCH(G$4,'Miljövärden urval för publ'!$B$2:$H$2,0),FALSE)),"",VLOOKUP($C433,'Miljövärden urval för publ'!$B$2:$H$490,MATCH(G$4,'Miljövärden urval för publ'!$B$2:$H$2,0),FALSE))</f>
        <v/>
      </c>
    </row>
    <row r="434" spans="1:7" x14ac:dyDescent="0.25">
      <c r="A434" s="45">
        <v>431</v>
      </c>
      <c r="B434" s="45" t="str">
        <f>IF(ISERROR(INDEX('Miljövärden urval för publ'!$A$2:$AD$475,MATCH($A434,'Miljövärden urval för publ'!$U$2:$U$476,0),1)),"",INDEX('Miljövärden urval för publ'!$A$2:$AD$475,MATCH($A434,'Miljövärden urval för publ'!$U$2:$U$476,0),1))</f>
        <v/>
      </c>
      <c r="C434" s="45" t="str">
        <f>IF(ISERROR(INDEX('Miljövärden urval för publ'!$A$2:$AD$475,MATCH($A434,'Miljövärden urval för publ'!$U$2:$U$476,0),2)),"",INDEX('Miljövärden urval för publ'!$A$2:$AD$475,MATCH($A434,'Miljövärden urval för publ'!$U$2:$U$476,0),2))</f>
        <v/>
      </c>
      <c r="D434" s="45" t="str">
        <f>IF(ISERROR(VLOOKUP($C434,'Miljövärden urval för publ'!$B$2:$H$490,MATCH(D$4,'Miljövärden urval för publ'!$B$2:$H$2,0),FALSE)),"",VLOOKUP($C434,'Miljövärden urval för publ'!$B$2:$H$490,MATCH(D$4,'Miljövärden urval för publ'!$B$2:$H$2,0),FALSE))</f>
        <v/>
      </c>
      <c r="E434" s="45" t="str">
        <f>IF(ISERROR(VLOOKUP($C434,'Miljövärden urval för publ'!$B$2:$H$490,MATCH(E$4,'Miljövärden urval för publ'!$B$2:$H$2,0),FALSE)),"",VLOOKUP($C434,'Miljövärden urval för publ'!$B$2:$H$490,MATCH(E$4,'Miljövärden urval för publ'!$B$2:$H$2,0),FALSE))</f>
        <v/>
      </c>
      <c r="F434" s="45" t="str">
        <f>IF(ISERROR(VLOOKUP($C434,'Miljövärden urval för publ'!$B$2:$H$490,MATCH(F$4,'Miljövärden urval för publ'!$B$2:$H$2,0),FALSE)),"",VLOOKUP($C434,'Miljövärden urval för publ'!$B$2:$H$490,MATCH(F$4,'Miljövärden urval för publ'!$B$2:$H$2,0),FALSE))</f>
        <v/>
      </c>
      <c r="G434" s="45" t="str">
        <f>IF(ISERROR(VLOOKUP($C434,'Miljövärden urval för publ'!$B$2:$H$490,MATCH(G$4,'Miljövärden urval för publ'!$B$2:$H$2,0),FALSE)),"",VLOOKUP($C434,'Miljövärden urval för publ'!$B$2:$H$490,MATCH(G$4,'Miljövärden urval för publ'!$B$2:$H$2,0),FALSE))</f>
        <v/>
      </c>
    </row>
    <row r="435" spans="1:7" x14ac:dyDescent="0.25">
      <c r="A435" s="45">
        <v>432</v>
      </c>
      <c r="B435" s="45" t="str">
        <f>IF(ISERROR(INDEX('Miljövärden urval för publ'!$A$2:$AD$475,MATCH($A435,'Miljövärden urval för publ'!$U$2:$U$476,0),1)),"",INDEX('Miljövärden urval för publ'!$A$2:$AD$475,MATCH($A435,'Miljövärden urval för publ'!$U$2:$U$476,0),1))</f>
        <v/>
      </c>
      <c r="C435" s="45" t="str">
        <f>IF(ISERROR(INDEX('Miljövärden urval för publ'!$A$2:$AD$475,MATCH($A435,'Miljövärden urval för publ'!$U$2:$U$476,0),2)),"",INDEX('Miljövärden urval för publ'!$A$2:$AD$475,MATCH($A435,'Miljövärden urval för publ'!$U$2:$U$476,0),2))</f>
        <v/>
      </c>
      <c r="D435" s="45" t="str">
        <f>IF(ISERROR(VLOOKUP($C435,'Miljövärden urval för publ'!$B$2:$H$490,MATCH(D$4,'Miljövärden urval för publ'!$B$2:$H$2,0),FALSE)),"",VLOOKUP($C435,'Miljövärden urval för publ'!$B$2:$H$490,MATCH(D$4,'Miljövärden urval för publ'!$B$2:$H$2,0),FALSE))</f>
        <v/>
      </c>
      <c r="E435" s="45" t="str">
        <f>IF(ISERROR(VLOOKUP($C435,'Miljövärden urval för publ'!$B$2:$H$490,MATCH(E$4,'Miljövärden urval för publ'!$B$2:$H$2,0),FALSE)),"",VLOOKUP($C435,'Miljövärden urval för publ'!$B$2:$H$490,MATCH(E$4,'Miljövärden urval för publ'!$B$2:$H$2,0),FALSE))</f>
        <v/>
      </c>
      <c r="F435" s="45" t="str">
        <f>IF(ISERROR(VLOOKUP($C435,'Miljövärden urval för publ'!$B$2:$H$490,MATCH(F$4,'Miljövärden urval för publ'!$B$2:$H$2,0),FALSE)),"",VLOOKUP($C435,'Miljövärden urval för publ'!$B$2:$H$490,MATCH(F$4,'Miljövärden urval för publ'!$B$2:$H$2,0),FALSE))</f>
        <v/>
      </c>
      <c r="G435" s="45" t="str">
        <f>IF(ISERROR(VLOOKUP($C435,'Miljövärden urval för publ'!$B$2:$H$490,MATCH(G$4,'Miljövärden urval för publ'!$B$2:$H$2,0),FALSE)),"",VLOOKUP($C435,'Miljövärden urval för publ'!$B$2:$H$490,MATCH(G$4,'Miljövärden urval för publ'!$B$2:$H$2,0),FALSE))</f>
        <v/>
      </c>
    </row>
    <row r="436" spans="1:7" x14ac:dyDescent="0.25">
      <c r="A436" s="45">
        <v>433</v>
      </c>
      <c r="B436" s="45" t="str">
        <f>IF(ISERROR(INDEX('Miljövärden urval för publ'!$A$2:$AD$475,MATCH($A436,'Miljövärden urval för publ'!$U$2:$U$476,0),1)),"",INDEX('Miljövärden urval för publ'!$A$2:$AD$475,MATCH($A436,'Miljövärden urval för publ'!$U$2:$U$476,0),1))</f>
        <v/>
      </c>
      <c r="C436" s="45" t="str">
        <f>IF(ISERROR(INDEX('Miljövärden urval för publ'!$A$2:$AD$475,MATCH($A436,'Miljövärden urval för publ'!$U$2:$U$476,0),2)),"",INDEX('Miljövärden urval för publ'!$A$2:$AD$475,MATCH($A436,'Miljövärden urval för publ'!$U$2:$U$476,0),2))</f>
        <v/>
      </c>
      <c r="D436" s="45" t="str">
        <f>IF(ISERROR(VLOOKUP($C436,'Miljövärden urval för publ'!$B$2:$H$490,MATCH(D$4,'Miljövärden urval för publ'!$B$2:$H$2,0),FALSE)),"",VLOOKUP($C436,'Miljövärden urval för publ'!$B$2:$H$490,MATCH(D$4,'Miljövärden urval för publ'!$B$2:$H$2,0),FALSE))</f>
        <v/>
      </c>
      <c r="E436" s="45" t="str">
        <f>IF(ISERROR(VLOOKUP($C436,'Miljövärden urval för publ'!$B$2:$H$490,MATCH(E$4,'Miljövärden urval för publ'!$B$2:$H$2,0),FALSE)),"",VLOOKUP($C436,'Miljövärden urval för publ'!$B$2:$H$490,MATCH(E$4,'Miljövärden urval för publ'!$B$2:$H$2,0),FALSE))</f>
        <v/>
      </c>
      <c r="F436" s="45" t="str">
        <f>IF(ISERROR(VLOOKUP($C436,'Miljövärden urval för publ'!$B$2:$H$490,MATCH(F$4,'Miljövärden urval för publ'!$B$2:$H$2,0),FALSE)),"",VLOOKUP($C436,'Miljövärden urval för publ'!$B$2:$H$490,MATCH(F$4,'Miljövärden urval för publ'!$B$2:$H$2,0),FALSE))</f>
        <v/>
      </c>
      <c r="G436" s="45" t="str">
        <f>IF(ISERROR(VLOOKUP($C436,'Miljövärden urval för publ'!$B$2:$H$490,MATCH(G$4,'Miljövärden urval för publ'!$B$2:$H$2,0),FALSE)),"",VLOOKUP($C436,'Miljövärden urval för publ'!$B$2:$H$490,MATCH(G$4,'Miljövärden urval för publ'!$B$2:$H$2,0),FALSE))</f>
        <v/>
      </c>
    </row>
    <row r="437" spans="1:7" x14ac:dyDescent="0.25">
      <c r="A437" s="45">
        <v>434</v>
      </c>
      <c r="B437" s="45" t="str">
        <f>IF(ISERROR(INDEX('Miljövärden urval för publ'!$A$2:$AD$475,MATCH($A437,'Miljövärden urval för publ'!$U$2:$U$476,0),1)),"",INDEX('Miljövärden urval för publ'!$A$2:$AD$475,MATCH($A437,'Miljövärden urval för publ'!$U$2:$U$476,0),1))</f>
        <v/>
      </c>
      <c r="C437" s="45" t="str">
        <f>IF(ISERROR(INDEX('Miljövärden urval för publ'!$A$2:$AD$475,MATCH($A437,'Miljövärden urval för publ'!$U$2:$U$476,0),2)),"",INDEX('Miljövärden urval för publ'!$A$2:$AD$475,MATCH($A437,'Miljövärden urval för publ'!$U$2:$U$476,0),2))</f>
        <v/>
      </c>
      <c r="D437" s="45" t="str">
        <f>IF(ISERROR(VLOOKUP($C437,'Miljövärden urval för publ'!$B$2:$H$490,MATCH(D$4,'Miljövärden urval för publ'!$B$2:$H$2,0),FALSE)),"",VLOOKUP($C437,'Miljövärden urval för publ'!$B$2:$H$490,MATCH(D$4,'Miljövärden urval för publ'!$B$2:$H$2,0),FALSE))</f>
        <v/>
      </c>
      <c r="E437" s="45" t="str">
        <f>IF(ISERROR(VLOOKUP($C437,'Miljövärden urval för publ'!$B$2:$H$490,MATCH(E$4,'Miljövärden urval för publ'!$B$2:$H$2,0),FALSE)),"",VLOOKUP($C437,'Miljövärden urval för publ'!$B$2:$H$490,MATCH(E$4,'Miljövärden urval för publ'!$B$2:$H$2,0),FALSE))</f>
        <v/>
      </c>
      <c r="F437" s="45" t="str">
        <f>IF(ISERROR(VLOOKUP($C437,'Miljövärden urval för publ'!$B$2:$H$490,MATCH(F$4,'Miljövärden urval för publ'!$B$2:$H$2,0),FALSE)),"",VLOOKUP($C437,'Miljövärden urval för publ'!$B$2:$H$490,MATCH(F$4,'Miljövärden urval för publ'!$B$2:$H$2,0),FALSE))</f>
        <v/>
      </c>
      <c r="G437" s="45" t="str">
        <f>IF(ISERROR(VLOOKUP($C437,'Miljövärden urval för publ'!$B$2:$H$490,MATCH(G$4,'Miljövärden urval för publ'!$B$2:$H$2,0),FALSE)),"",VLOOKUP($C437,'Miljövärden urval för publ'!$B$2:$H$490,MATCH(G$4,'Miljövärden urval för publ'!$B$2:$H$2,0),FALSE))</f>
        <v/>
      </c>
    </row>
    <row r="438" spans="1:7" x14ac:dyDescent="0.25">
      <c r="A438" s="45">
        <v>435</v>
      </c>
      <c r="B438" s="45" t="str">
        <f>IF(ISERROR(INDEX('Miljövärden urval för publ'!$A$2:$AD$475,MATCH($A438,'Miljövärden urval för publ'!$U$2:$U$476,0),1)),"",INDEX('Miljövärden urval för publ'!$A$2:$AD$475,MATCH($A438,'Miljövärden urval för publ'!$U$2:$U$476,0),1))</f>
        <v/>
      </c>
      <c r="C438" s="45" t="str">
        <f>IF(ISERROR(INDEX('Miljövärden urval för publ'!$A$2:$AD$475,MATCH($A438,'Miljövärden urval för publ'!$U$2:$U$476,0),2)),"",INDEX('Miljövärden urval för publ'!$A$2:$AD$475,MATCH($A438,'Miljövärden urval för publ'!$U$2:$U$476,0),2))</f>
        <v/>
      </c>
      <c r="D438" s="45" t="str">
        <f>IF(ISERROR(VLOOKUP($C438,'Miljövärden urval för publ'!$B$2:$H$490,MATCH(D$4,'Miljövärden urval för publ'!$B$2:$H$2,0),FALSE)),"",VLOOKUP($C438,'Miljövärden urval för publ'!$B$2:$H$490,MATCH(D$4,'Miljövärden urval för publ'!$B$2:$H$2,0),FALSE))</f>
        <v/>
      </c>
      <c r="E438" s="45" t="str">
        <f>IF(ISERROR(VLOOKUP($C438,'Miljövärden urval för publ'!$B$2:$H$490,MATCH(E$4,'Miljövärden urval för publ'!$B$2:$H$2,0),FALSE)),"",VLOOKUP($C438,'Miljövärden urval för publ'!$B$2:$H$490,MATCH(E$4,'Miljövärden urval för publ'!$B$2:$H$2,0),FALSE))</f>
        <v/>
      </c>
      <c r="F438" s="45" t="str">
        <f>IF(ISERROR(VLOOKUP($C438,'Miljövärden urval för publ'!$B$2:$H$490,MATCH(F$4,'Miljövärden urval för publ'!$B$2:$H$2,0),FALSE)),"",VLOOKUP($C438,'Miljövärden urval för publ'!$B$2:$H$490,MATCH(F$4,'Miljövärden urval för publ'!$B$2:$H$2,0),FALSE))</f>
        <v/>
      </c>
      <c r="G438" s="45" t="str">
        <f>IF(ISERROR(VLOOKUP($C438,'Miljövärden urval för publ'!$B$2:$H$490,MATCH(G$4,'Miljövärden urval för publ'!$B$2:$H$2,0),FALSE)),"",VLOOKUP($C438,'Miljövärden urval för publ'!$B$2:$H$490,MATCH(G$4,'Miljövärden urval för publ'!$B$2:$H$2,0),FALSE))</f>
        <v/>
      </c>
    </row>
    <row r="439" spans="1:7" x14ac:dyDescent="0.25">
      <c r="A439" s="45">
        <v>436</v>
      </c>
      <c r="B439" s="45" t="str">
        <f>IF(ISERROR(INDEX('Miljövärden urval för publ'!$A$2:$AD$475,MATCH($A439,'Miljövärden urval för publ'!$U$2:$U$476,0),1)),"",INDEX('Miljövärden urval för publ'!$A$2:$AD$475,MATCH($A439,'Miljövärden urval för publ'!$U$2:$U$476,0),1))</f>
        <v/>
      </c>
      <c r="C439" s="45" t="str">
        <f>IF(ISERROR(INDEX('Miljövärden urval för publ'!$A$2:$AD$475,MATCH($A439,'Miljövärden urval för publ'!$U$2:$U$476,0),2)),"",INDEX('Miljövärden urval för publ'!$A$2:$AD$475,MATCH($A439,'Miljövärden urval för publ'!$U$2:$U$476,0),2))</f>
        <v/>
      </c>
      <c r="D439" s="45" t="str">
        <f>IF(ISERROR(VLOOKUP($C439,'Miljövärden urval för publ'!$B$2:$H$490,MATCH(D$4,'Miljövärden urval för publ'!$B$2:$H$2,0),FALSE)),"",VLOOKUP($C439,'Miljövärden urval för publ'!$B$2:$H$490,MATCH(D$4,'Miljövärden urval för publ'!$B$2:$H$2,0),FALSE))</f>
        <v/>
      </c>
      <c r="E439" s="45" t="str">
        <f>IF(ISERROR(VLOOKUP($C439,'Miljövärden urval för publ'!$B$2:$H$490,MATCH(E$4,'Miljövärden urval för publ'!$B$2:$H$2,0),FALSE)),"",VLOOKUP($C439,'Miljövärden urval för publ'!$B$2:$H$490,MATCH(E$4,'Miljövärden urval för publ'!$B$2:$H$2,0),FALSE))</f>
        <v/>
      </c>
      <c r="F439" s="45" t="str">
        <f>IF(ISERROR(VLOOKUP($C439,'Miljövärden urval för publ'!$B$2:$H$490,MATCH(F$4,'Miljövärden urval för publ'!$B$2:$H$2,0),FALSE)),"",VLOOKUP($C439,'Miljövärden urval för publ'!$B$2:$H$490,MATCH(F$4,'Miljövärden urval för publ'!$B$2:$H$2,0),FALSE))</f>
        <v/>
      </c>
      <c r="G439" s="45" t="str">
        <f>IF(ISERROR(VLOOKUP($C439,'Miljövärden urval för publ'!$B$2:$H$490,MATCH(G$4,'Miljövärden urval för publ'!$B$2:$H$2,0),FALSE)),"",VLOOKUP($C439,'Miljövärden urval för publ'!$B$2:$H$490,MATCH(G$4,'Miljövärden urval för publ'!$B$2:$H$2,0),FALSE))</f>
        <v/>
      </c>
    </row>
    <row r="440" spans="1:7" x14ac:dyDescent="0.25">
      <c r="A440" s="45">
        <v>437</v>
      </c>
      <c r="B440" s="45" t="str">
        <f>IF(ISERROR(INDEX('Miljövärden urval för publ'!$A$2:$AD$475,MATCH($A440,'Miljövärden urval för publ'!$U$2:$U$476,0),1)),"",INDEX('Miljövärden urval för publ'!$A$2:$AD$475,MATCH($A440,'Miljövärden urval för publ'!$U$2:$U$476,0),1))</f>
        <v/>
      </c>
      <c r="C440" s="45" t="str">
        <f>IF(ISERROR(INDEX('Miljövärden urval för publ'!$A$2:$AD$475,MATCH($A440,'Miljövärden urval för publ'!$U$2:$U$476,0),2)),"",INDEX('Miljövärden urval för publ'!$A$2:$AD$475,MATCH($A440,'Miljövärden urval för publ'!$U$2:$U$476,0),2))</f>
        <v/>
      </c>
      <c r="D440" s="45" t="str">
        <f>IF(ISERROR(VLOOKUP($C440,'Miljövärden urval för publ'!$B$2:$H$490,MATCH(D$4,'Miljövärden urval för publ'!$B$2:$H$2,0),FALSE)),"",VLOOKUP($C440,'Miljövärden urval för publ'!$B$2:$H$490,MATCH(D$4,'Miljövärden urval för publ'!$B$2:$H$2,0),FALSE))</f>
        <v/>
      </c>
      <c r="E440" s="45" t="str">
        <f>IF(ISERROR(VLOOKUP($C440,'Miljövärden urval för publ'!$B$2:$H$490,MATCH(E$4,'Miljövärden urval för publ'!$B$2:$H$2,0),FALSE)),"",VLOOKUP($C440,'Miljövärden urval för publ'!$B$2:$H$490,MATCH(E$4,'Miljövärden urval för publ'!$B$2:$H$2,0),FALSE))</f>
        <v/>
      </c>
      <c r="F440" s="45" t="str">
        <f>IF(ISERROR(VLOOKUP($C440,'Miljövärden urval för publ'!$B$2:$H$490,MATCH(F$4,'Miljövärden urval för publ'!$B$2:$H$2,0),FALSE)),"",VLOOKUP($C440,'Miljövärden urval för publ'!$B$2:$H$490,MATCH(F$4,'Miljövärden urval för publ'!$B$2:$H$2,0),FALSE))</f>
        <v/>
      </c>
      <c r="G440" s="45" t="str">
        <f>IF(ISERROR(VLOOKUP($C440,'Miljövärden urval för publ'!$B$2:$H$490,MATCH(G$4,'Miljövärden urval för publ'!$B$2:$H$2,0),FALSE)),"",VLOOKUP($C440,'Miljövärden urval för publ'!$B$2:$H$490,MATCH(G$4,'Miljövärden urval för publ'!$B$2:$H$2,0),FALSE))</f>
        <v/>
      </c>
    </row>
    <row r="441" spans="1:7" x14ac:dyDescent="0.25">
      <c r="A441" s="45">
        <v>438</v>
      </c>
      <c r="B441" s="45" t="str">
        <f>IF(ISERROR(INDEX('Miljövärden urval för publ'!$A$2:$AD$475,MATCH($A441,'Miljövärden urval för publ'!$U$2:$U$476,0),1)),"",INDEX('Miljövärden urval för publ'!$A$2:$AD$475,MATCH($A441,'Miljövärden urval för publ'!$U$2:$U$476,0),1))</f>
        <v/>
      </c>
      <c r="C441" s="45" t="str">
        <f>IF(ISERROR(INDEX('Miljövärden urval för publ'!$A$2:$AD$475,MATCH($A441,'Miljövärden urval för publ'!$U$2:$U$476,0),2)),"",INDEX('Miljövärden urval för publ'!$A$2:$AD$475,MATCH($A441,'Miljövärden urval för publ'!$U$2:$U$476,0),2))</f>
        <v/>
      </c>
      <c r="D441" s="45" t="str">
        <f>IF(ISERROR(VLOOKUP($C441,'Miljövärden urval för publ'!$B$2:$H$490,MATCH(D$4,'Miljövärden urval för publ'!$B$2:$H$2,0),FALSE)),"",VLOOKUP($C441,'Miljövärden urval för publ'!$B$2:$H$490,MATCH(D$4,'Miljövärden urval för publ'!$B$2:$H$2,0),FALSE))</f>
        <v/>
      </c>
      <c r="E441" s="45" t="str">
        <f>IF(ISERROR(VLOOKUP($C441,'Miljövärden urval för publ'!$B$2:$H$490,MATCH(E$4,'Miljövärden urval för publ'!$B$2:$H$2,0),FALSE)),"",VLOOKUP($C441,'Miljövärden urval för publ'!$B$2:$H$490,MATCH(E$4,'Miljövärden urval för publ'!$B$2:$H$2,0),FALSE))</f>
        <v/>
      </c>
      <c r="F441" s="45" t="str">
        <f>IF(ISERROR(VLOOKUP($C441,'Miljövärden urval för publ'!$B$2:$H$490,MATCH(F$4,'Miljövärden urval för publ'!$B$2:$H$2,0),FALSE)),"",VLOOKUP($C441,'Miljövärden urval för publ'!$B$2:$H$490,MATCH(F$4,'Miljövärden urval för publ'!$B$2:$H$2,0),FALSE))</f>
        <v/>
      </c>
      <c r="G441" s="45" t="str">
        <f>IF(ISERROR(VLOOKUP($C441,'Miljövärden urval för publ'!$B$2:$H$490,MATCH(G$4,'Miljövärden urval för publ'!$B$2:$H$2,0),FALSE)),"",VLOOKUP($C441,'Miljövärden urval för publ'!$B$2:$H$490,MATCH(G$4,'Miljövärden urval för publ'!$B$2:$H$2,0),FALSE))</f>
        <v/>
      </c>
    </row>
    <row r="442" spans="1:7" x14ac:dyDescent="0.25">
      <c r="A442" s="45">
        <v>439</v>
      </c>
      <c r="B442" s="45" t="str">
        <f>IF(ISERROR(INDEX('Miljövärden urval för publ'!$A$2:$AD$475,MATCH($A442,'Miljövärden urval för publ'!$U$2:$U$476,0),1)),"",INDEX('Miljövärden urval för publ'!$A$2:$AD$475,MATCH($A442,'Miljövärden urval för publ'!$U$2:$U$476,0),1))</f>
        <v/>
      </c>
      <c r="C442" s="45" t="str">
        <f>IF(ISERROR(INDEX('Miljövärden urval för publ'!$A$2:$AD$475,MATCH($A442,'Miljövärden urval för publ'!$U$2:$U$476,0),2)),"",INDEX('Miljövärden urval för publ'!$A$2:$AD$475,MATCH($A442,'Miljövärden urval för publ'!$U$2:$U$476,0),2))</f>
        <v/>
      </c>
      <c r="D442" s="45" t="str">
        <f>IF(ISERROR(VLOOKUP($C442,'Miljövärden urval för publ'!$B$2:$H$490,MATCH(D$4,'Miljövärden urval för publ'!$B$2:$H$2,0),FALSE)),"",VLOOKUP($C442,'Miljövärden urval för publ'!$B$2:$H$490,MATCH(D$4,'Miljövärden urval för publ'!$B$2:$H$2,0),FALSE))</f>
        <v/>
      </c>
      <c r="E442" s="45" t="str">
        <f>IF(ISERROR(VLOOKUP($C442,'Miljövärden urval för publ'!$B$2:$H$490,MATCH(E$4,'Miljövärden urval för publ'!$B$2:$H$2,0),FALSE)),"",VLOOKUP($C442,'Miljövärden urval för publ'!$B$2:$H$490,MATCH(E$4,'Miljövärden urval för publ'!$B$2:$H$2,0),FALSE))</f>
        <v/>
      </c>
      <c r="F442" s="45" t="str">
        <f>IF(ISERROR(VLOOKUP($C442,'Miljövärden urval för publ'!$B$2:$H$490,MATCH(F$4,'Miljövärden urval för publ'!$B$2:$H$2,0),FALSE)),"",VLOOKUP($C442,'Miljövärden urval för publ'!$B$2:$H$490,MATCH(F$4,'Miljövärden urval för publ'!$B$2:$H$2,0),FALSE))</f>
        <v/>
      </c>
      <c r="G442" s="45" t="str">
        <f>IF(ISERROR(VLOOKUP($C442,'Miljövärden urval för publ'!$B$2:$H$490,MATCH(G$4,'Miljövärden urval för publ'!$B$2:$H$2,0),FALSE)),"",VLOOKUP($C442,'Miljövärden urval för publ'!$B$2:$H$490,MATCH(G$4,'Miljövärden urval för publ'!$B$2:$H$2,0),FALSE))</f>
        <v/>
      </c>
    </row>
    <row r="443" spans="1:7" x14ac:dyDescent="0.25">
      <c r="A443" s="45">
        <v>440</v>
      </c>
      <c r="B443" s="45" t="str">
        <f>IF(ISERROR(INDEX('Miljövärden urval för publ'!$A$2:$AD$475,MATCH($A443,'Miljövärden urval för publ'!$U$2:$U$476,0),1)),"",INDEX('Miljövärden urval för publ'!$A$2:$AD$475,MATCH($A443,'Miljövärden urval för publ'!$U$2:$U$476,0),1))</f>
        <v/>
      </c>
      <c r="C443" s="45" t="str">
        <f>IF(ISERROR(INDEX('Miljövärden urval för publ'!$A$2:$AD$475,MATCH($A443,'Miljövärden urval för publ'!$U$2:$U$476,0),2)),"",INDEX('Miljövärden urval för publ'!$A$2:$AD$475,MATCH($A443,'Miljövärden urval för publ'!$U$2:$U$476,0),2))</f>
        <v/>
      </c>
      <c r="D443" s="45" t="str">
        <f>IF(ISERROR(VLOOKUP($C443,'Miljövärden urval för publ'!$B$2:$H$490,MATCH(D$4,'Miljövärden urval för publ'!$B$2:$H$2,0),FALSE)),"",VLOOKUP($C443,'Miljövärden urval för publ'!$B$2:$H$490,MATCH(D$4,'Miljövärden urval för publ'!$B$2:$H$2,0),FALSE))</f>
        <v/>
      </c>
      <c r="E443" s="45" t="str">
        <f>IF(ISERROR(VLOOKUP($C443,'Miljövärden urval för publ'!$B$2:$H$490,MATCH(E$4,'Miljövärden urval för publ'!$B$2:$H$2,0),FALSE)),"",VLOOKUP($C443,'Miljövärden urval för publ'!$B$2:$H$490,MATCH(E$4,'Miljövärden urval för publ'!$B$2:$H$2,0),FALSE))</f>
        <v/>
      </c>
      <c r="F443" s="45" t="str">
        <f>IF(ISERROR(VLOOKUP($C443,'Miljövärden urval för publ'!$B$2:$H$490,MATCH(F$4,'Miljövärden urval för publ'!$B$2:$H$2,0),FALSE)),"",VLOOKUP($C443,'Miljövärden urval för publ'!$B$2:$H$490,MATCH(F$4,'Miljövärden urval för publ'!$B$2:$H$2,0),FALSE))</f>
        <v/>
      </c>
      <c r="G443" s="45" t="str">
        <f>IF(ISERROR(VLOOKUP($C443,'Miljövärden urval för publ'!$B$2:$H$490,MATCH(G$4,'Miljövärden urval för publ'!$B$2:$H$2,0),FALSE)),"",VLOOKUP($C443,'Miljövärden urval för publ'!$B$2:$H$490,MATCH(G$4,'Miljövärden urval för publ'!$B$2:$H$2,0),FALSE))</f>
        <v/>
      </c>
    </row>
    <row r="444" spans="1:7" x14ac:dyDescent="0.25">
      <c r="A444" s="45">
        <v>441</v>
      </c>
      <c r="B444" s="45" t="str">
        <f>IF(ISERROR(INDEX('Miljövärden urval för publ'!$A$2:$AD$475,MATCH($A444,'Miljövärden urval för publ'!$U$2:$U$476,0),1)),"",INDEX('Miljövärden urval för publ'!$A$2:$AD$475,MATCH($A444,'Miljövärden urval för publ'!$U$2:$U$476,0),1))</f>
        <v/>
      </c>
      <c r="C444" s="45" t="str">
        <f>IF(ISERROR(INDEX('Miljövärden urval för publ'!$A$2:$AD$475,MATCH($A444,'Miljövärden urval för publ'!$U$2:$U$476,0),2)),"",INDEX('Miljövärden urval för publ'!$A$2:$AD$475,MATCH($A444,'Miljövärden urval för publ'!$U$2:$U$476,0),2))</f>
        <v/>
      </c>
      <c r="D444" s="45" t="str">
        <f>IF(ISERROR(VLOOKUP($C444,'Miljövärden urval för publ'!$B$2:$H$490,MATCH(D$4,'Miljövärden urval för publ'!$B$2:$H$2,0),FALSE)),"",VLOOKUP($C444,'Miljövärden urval för publ'!$B$2:$H$490,MATCH(D$4,'Miljövärden urval för publ'!$B$2:$H$2,0),FALSE))</f>
        <v/>
      </c>
      <c r="E444" s="45" t="str">
        <f>IF(ISERROR(VLOOKUP($C444,'Miljövärden urval för publ'!$B$2:$H$490,MATCH(E$4,'Miljövärden urval för publ'!$B$2:$H$2,0),FALSE)),"",VLOOKUP($C444,'Miljövärden urval för publ'!$B$2:$H$490,MATCH(E$4,'Miljövärden urval för publ'!$B$2:$H$2,0),FALSE))</f>
        <v/>
      </c>
      <c r="F444" s="45" t="str">
        <f>IF(ISERROR(VLOOKUP($C444,'Miljövärden urval för publ'!$B$2:$H$490,MATCH(F$4,'Miljövärden urval för publ'!$B$2:$H$2,0),FALSE)),"",VLOOKUP($C444,'Miljövärden urval för publ'!$B$2:$H$490,MATCH(F$4,'Miljövärden urval för publ'!$B$2:$H$2,0),FALSE))</f>
        <v/>
      </c>
      <c r="G444" s="45" t="str">
        <f>IF(ISERROR(VLOOKUP($C444,'Miljövärden urval för publ'!$B$2:$H$490,MATCH(G$4,'Miljövärden urval för publ'!$B$2:$H$2,0),FALSE)),"",VLOOKUP($C444,'Miljövärden urval för publ'!$B$2:$H$490,MATCH(G$4,'Miljövärden urval för publ'!$B$2:$H$2,0),FALSE))</f>
        <v/>
      </c>
    </row>
    <row r="445" spans="1:7" x14ac:dyDescent="0.25">
      <c r="A445" s="45">
        <v>442</v>
      </c>
      <c r="B445" s="45" t="str">
        <f>IF(ISERROR(INDEX('Miljövärden urval för publ'!$A$2:$AD$475,MATCH($A445,'Miljövärden urval för publ'!$U$2:$U$476,0),1)),"",INDEX('Miljövärden urval för publ'!$A$2:$AD$475,MATCH($A445,'Miljövärden urval för publ'!$U$2:$U$476,0),1))</f>
        <v/>
      </c>
      <c r="C445" s="45" t="str">
        <f>IF(ISERROR(INDEX('Miljövärden urval för publ'!$A$2:$AD$475,MATCH($A445,'Miljövärden urval för publ'!$U$2:$U$476,0),2)),"",INDEX('Miljövärden urval för publ'!$A$2:$AD$475,MATCH($A445,'Miljövärden urval för publ'!$U$2:$U$476,0),2))</f>
        <v/>
      </c>
      <c r="D445" s="45" t="str">
        <f>IF(ISERROR(VLOOKUP($C445,'Miljövärden urval för publ'!$B$2:$H$490,MATCH(D$4,'Miljövärden urval för publ'!$B$2:$H$2,0),FALSE)),"",VLOOKUP($C445,'Miljövärden urval för publ'!$B$2:$H$490,MATCH(D$4,'Miljövärden urval för publ'!$B$2:$H$2,0),FALSE))</f>
        <v/>
      </c>
      <c r="E445" s="45" t="str">
        <f>IF(ISERROR(VLOOKUP($C445,'Miljövärden urval för publ'!$B$2:$H$490,MATCH(E$4,'Miljövärden urval för publ'!$B$2:$H$2,0),FALSE)),"",VLOOKUP($C445,'Miljövärden urval för publ'!$B$2:$H$490,MATCH(E$4,'Miljövärden urval för publ'!$B$2:$H$2,0),FALSE))</f>
        <v/>
      </c>
      <c r="F445" s="45" t="str">
        <f>IF(ISERROR(VLOOKUP($C445,'Miljövärden urval för publ'!$B$2:$H$490,MATCH(F$4,'Miljövärden urval för publ'!$B$2:$H$2,0),FALSE)),"",VLOOKUP($C445,'Miljövärden urval för publ'!$B$2:$H$490,MATCH(F$4,'Miljövärden urval för publ'!$B$2:$H$2,0),FALSE))</f>
        <v/>
      </c>
      <c r="G445" s="45" t="str">
        <f>IF(ISERROR(VLOOKUP($C445,'Miljövärden urval för publ'!$B$2:$H$490,MATCH(G$4,'Miljövärden urval för publ'!$B$2:$H$2,0),FALSE)),"",VLOOKUP($C445,'Miljövärden urval för publ'!$B$2:$H$490,MATCH(G$4,'Miljövärden urval för publ'!$B$2:$H$2,0),FALSE))</f>
        <v/>
      </c>
    </row>
    <row r="446" spans="1:7" x14ac:dyDescent="0.25">
      <c r="A446" s="45">
        <v>443</v>
      </c>
      <c r="B446" s="45" t="str">
        <f>IF(ISERROR(INDEX('Miljövärden urval för publ'!$A$2:$AD$475,MATCH($A446,'Miljövärden urval för publ'!$U$2:$U$476,0),1)),"",INDEX('Miljövärden urval för publ'!$A$2:$AD$475,MATCH($A446,'Miljövärden urval för publ'!$U$2:$U$476,0),1))</f>
        <v/>
      </c>
      <c r="C446" s="45" t="str">
        <f>IF(ISERROR(INDEX('Miljövärden urval för publ'!$A$2:$AD$475,MATCH($A446,'Miljövärden urval för publ'!$U$2:$U$476,0),2)),"",INDEX('Miljövärden urval för publ'!$A$2:$AD$475,MATCH($A446,'Miljövärden urval för publ'!$U$2:$U$476,0),2))</f>
        <v/>
      </c>
      <c r="D446" s="45" t="str">
        <f>IF(ISERROR(VLOOKUP($C446,'Miljövärden urval för publ'!$B$2:$H$490,MATCH(D$4,'Miljövärden urval för publ'!$B$2:$H$2,0),FALSE)),"",VLOOKUP($C446,'Miljövärden urval för publ'!$B$2:$H$490,MATCH(D$4,'Miljövärden urval för publ'!$B$2:$H$2,0),FALSE))</f>
        <v/>
      </c>
      <c r="E446" s="45" t="str">
        <f>IF(ISERROR(VLOOKUP($C446,'Miljövärden urval för publ'!$B$2:$H$490,MATCH(E$4,'Miljövärden urval för publ'!$B$2:$H$2,0),FALSE)),"",VLOOKUP($C446,'Miljövärden urval för publ'!$B$2:$H$490,MATCH(E$4,'Miljövärden urval för publ'!$B$2:$H$2,0),FALSE))</f>
        <v/>
      </c>
      <c r="F446" s="45" t="str">
        <f>IF(ISERROR(VLOOKUP($C446,'Miljövärden urval för publ'!$B$2:$H$490,MATCH(F$4,'Miljövärden urval för publ'!$B$2:$H$2,0),FALSE)),"",VLOOKUP($C446,'Miljövärden urval för publ'!$B$2:$H$490,MATCH(F$4,'Miljövärden urval för publ'!$B$2:$H$2,0),FALSE))</f>
        <v/>
      </c>
      <c r="G446" s="45" t="str">
        <f>IF(ISERROR(VLOOKUP($C446,'Miljövärden urval för publ'!$B$2:$H$490,MATCH(G$4,'Miljövärden urval för publ'!$B$2:$H$2,0),FALSE)),"",VLOOKUP($C446,'Miljövärden urval för publ'!$B$2:$H$490,MATCH(G$4,'Miljövärden urval för publ'!$B$2:$H$2,0),FALSE))</f>
        <v/>
      </c>
    </row>
    <row r="447" spans="1:7" x14ac:dyDescent="0.25">
      <c r="A447" s="45">
        <v>444</v>
      </c>
      <c r="B447" s="45" t="str">
        <f>IF(ISERROR(INDEX('Miljövärden urval för publ'!$A$2:$AD$475,MATCH($A447,'Miljövärden urval för publ'!$U$2:$U$476,0),1)),"",INDEX('Miljövärden urval för publ'!$A$2:$AD$475,MATCH($A447,'Miljövärden urval för publ'!$U$2:$U$476,0),1))</f>
        <v/>
      </c>
      <c r="C447" s="45" t="str">
        <f>IF(ISERROR(INDEX('Miljövärden urval för publ'!$A$2:$AD$475,MATCH($A447,'Miljövärden urval för publ'!$U$2:$U$476,0),2)),"",INDEX('Miljövärden urval för publ'!$A$2:$AD$475,MATCH($A447,'Miljövärden urval för publ'!$U$2:$U$476,0),2))</f>
        <v/>
      </c>
      <c r="D447" s="45" t="str">
        <f>IF(ISERROR(VLOOKUP($C447,'Miljövärden urval för publ'!$B$2:$H$490,MATCH(D$4,'Miljövärden urval för publ'!$B$2:$H$2,0),FALSE)),"",VLOOKUP($C447,'Miljövärden urval för publ'!$B$2:$H$490,MATCH(D$4,'Miljövärden urval för publ'!$B$2:$H$2,0),FALSE))</f>
        <v/>
      </c>
      <c r="E447" s="45" t="str">
        <f>IF(ISERROR(VLOOKUP($C447,'Miljövärden urval för publ'!$B$2:$H$490,MATCH(E$4,'Miljövärden urval för publ'!$B$2:$H$2,0),FALSE)),"",VLOOKUP($C447,'Miljövärden urval för publ'!$B$2:$H$490,MATCH(E$4,'Miljövärden urval för publ'!$B$2:$H$2,0),FALSE))</f>
        <v/>
      </c>
      <c r="F447" s="45" t="str">
        <f>IF(ISERROR(VLOOKUP($C447,'Miljövärden urval för publ'!$B$2:$H$490,MATCH(F$4,'Miljövärden urval för publ'!$B$2:$H$2,0),FALSE)),"",VLOOKUP($C447,'Miljövärden urval för publ'!$B$2:$H$490,MATCH(F$4,'Miljövärden urval för publ'!$B$2:$H$2,0),FALSE))</f>
        <v/>
      </c>
      <c r="G447" s="45" t="str">
        <f>IF(ISERROR(VLOOKUP($C447,'Miljövärden urval för publ'!$B$2:$H$490,MATCH(G$4,'Miljövärden urval för publ'!$B$2:$H$2,0),FALSE)),"",VLOOKUP($C447,'Miljövärden urval för publ'!$B$2:$H$490,MATCH(G$4,'Miljövärden urval för publ'!$B$2:$H$2,0),FALSE))</f>
        <v/>
      </c>
    </row>
    <row r="448" spans="1:7" x14ac:dyDescent="0.25">
      <c r="A448" s="45">
        <v>445</v>
      </c>
      <c r="B448" s="45" t="str">
        <f>IF(ISERROR(INDEX('Miljövärden urval för publ'!$A$2:$AD$475,MATCH($A448,'Miljövärden urval för publ'!$U$2:$U$476,0),1)),"",INDEX('Miljövärden urval för publ'!$A$2:$AD$475,MATCH($A448,'Miljövärden urval för publ'!$U$2:$U$476,0),1))</f>
        <v/>
      </c>
      <c r="C448" s="45" t="str">
        <f>IF(ISERROR(INDEX('Miljövärden urval för publ'!$A$2:$AD$475,MATCH($A448,'Miljövärden urval för publ'!$U$2:$U$476,0),2)),"",INDEX('Miljövärden urval för publ'!$A$2:$AD$475,MATCH($A448,'Miljövärden urval för publ'!$U$2:$U$476,0),2))</f>
        <v/>
      </c>
      <c r="D448" s="45" t="str">
        <f>IF(ISERROR(VLOOKUP($C448,'Miljövärden urval för publ'!$B$2:$H$490,MATCH(D$4,'Miljövärden urval för publ'!$B$2:$H$2,0),FALSE)),"",VLOOKUP($C448,'Miljövärden urval för publ'!$B$2:$H$490,MATCH(D$4,'Miljövärden urval för publ'!$B$2:$H$2,0),FALSE))</f>
        <v/>
      </c>
      <c r="E448" s="45" t="str">
        <f>IF(ISERROR(VLOOKUP($C448,'Miljövärden urval för publ'!$B$2:$H$490,MATCH(E$4,'Miljövärden urval för publ'!$B$2:$H$2,0),FALSE)),"",VLOOKUP($C448,'Miljövärden urval för publ'!$B$2:$H$490,MATCH(E$4,'Miljövärden urval för publ'!$B$2:$H$2,0),FALSE))</f>
        <v/>
      </c>
      <c r="F448" s="45" t="str">
        <f>IF(ISERROR(VLOOKUP($C448,'Miljövärden urval för publ'!$B$2:$H$490,MATCH(F$4,'Miljövärden urval för publ'!$B$2:$H$2,0),FALSE)),"",VLOOKUP($C448,'Miljövärden urval för publ'!$B$2:$H$490,MATCH(F$4,'Miljövärden urval för publ'!$B$2:$H$2,0),FALSE))</f>
        <v/>
      </c>
      <c r="G448" s="45" t="str">
        <f>IF(ISERROR(VLOOKUP($C448,'Miljövärden urval för publ'!$B$2:$H$490,MATCH(G$4,'Miljövärden urval för publ'!$B$2:$H$2,0),FALSE)),"",VLOOKUP($C448,'Miljövärden urval för publ'!$B$2:$H$490,MATCH(G$4,'Miljövärden urval för publ'!$B$2:$H$2,0),FALSE))</f>
        <v/>
      </c>
    </row>
    <row r="449" spans="1:7" x14ac:dyDescent="0.25">
      <c r="A449" s="45">
        <v>446</v>
      </c>
      <c r="B449" s="45" t="str">
        <f>IF(ISERROR(INDEX('Miljövärden urval för publ'!$A$2:$AD$475,MATCH($A449,'Miljövärden urval för publ'!$U$2:$U$476,0),1)),"",INDEX('Miljövärden urval för publ'!$A$2:$AD$475,MATCH($A449,'Miljövärden urval för publ'!$U$2:$U$476,0),1))</f>
        <v/>
      </c>
      <c r="C449" s="45" t="str">
        <f>IF(ISERROR(INDEX('Miljövärden urval för publ'!$A$2:$AD$475,MATCH($A449,'Miljövärden urval för publ'!$U$2:$U$476,0),2)),"",INDEX('Miljövärden urval för publ'!$A$2:$AD$475,MATCH($A449,'Miljövärden urval för publ'!$U$2:$U$476,0),2))</f>
        <v/>
      </c>
      <c r="D449" s="45" t="str">
        <f>IF(ISERROR(VLOOKUP($C449,'Miljövärden urval för publ'!$B$2:$H$490,MATCH(D$4,'Miljövärden urval för publ'!$B$2:$H$2,0),FALSE)),"",VLOOKUP($C449,'Miljövärden urval för publ'!$B$2:$H$490,MATCH(D$4,'Miljövärden urval för publ'!$B$2:$H$2,0),FALSE))</f>
        <v/>
      </c>
      <c r="E449" s="45" t="str">
        <f>IF(ISERROR(VLOOKUP($C449,'Miljövärden urval för publ'!$B$2:$H$490,MATCH(E$4,'Miljövärden urval för publ'!$B$2:$H$2,0),FALSE)),"",VLOOKUP($C449,'Miljövärden urval för publ'!$B$2:$H$490,MATCH(E$4,'Miljövärden urval för publ'!$B$2:$H$2,0),FALSE))</f>
        <v/>
      </c>
      <c r="F449" s="45" t="str">
        <f>IF(ISERROR(VLOOKUP($C449,'Miljövärden urval för publ'!$B$2:$H$490,MATCH(F$4,'Miljövärden urval för publ'!$B$2:$H$2,0),FALSE)),"",VLOOKUP($C449,'Miljövärden urval för publ'!$B$2:$H$490,MATCH(F$4,'Miljövärden urval för publ'!$B$2:$H$2,0),FALSE))</f>
        <v/>
      </c>
      <c r="G449" s="45" t="str">
        <f>IF(ISERROR(VLOOKUP($C449,'Miljövärden urval för publ'!$B$2:$H$490,MATCH(G$4,'Miljövärden urval för publ'!$B$2:$H$2,0),FALSE)),"",VLOOKUP($C449,'Miljövärden urval för publ'!$B$2:$H$490,MATCH(G$4,'Miljövärden urval för publ'!$B$2:$H$2,0),FALSE))</f>
        <v/>
      </c>
    </row>
    <row r="450" spans="1:7" x14ac:dyDescent="0.25">
      <c r="A450" s="45">
        <v>447</v>
      </c>
      <c r="B450" s="45" t="str">
        <f>IF(ISERROR(INDEX('Miljövärden urval för publ'!$A$2:$AD$475,MATCH($A450,'Miljövärden urval för publ'!$U$2:$U$476,0),1)),"",INDEX('Miljövärden urval för publ'!$A$2:$AD$475,MATCH($A450,'Miljövärden urval för publ'!$U$2:$U$476,0),1))</f>
        <v/>
      </c>
      <c r="C450" s="45" t="str">
        <f>IF(ISERROR(INDEX('Miljövärden urval för publ'!$A$2:$AD$475,MATCH($A450,'Miljövärden urval för publ'!$U$2:$U$476,0),2)),"",INDEX('Miljövärden urval för publ'!$A$2:$AD$475,MATCH($A450,'Miljövärden urval för publ'!$U$2:$U$476,0),2))</f>
        <v/>
      </c>
      <c r="D450" s="45" t="str">
        <f>IF(ISERROR(VLOOKUP($C450,'Miljövärden urval för publ'!$B$2:$H$490,MATCH(D$4,'Miljövärden urval för publ'!$B$2:$H$2,0),FALSE)),"",VLOOKUP($C450,'Miljövärden urval för publ'!$B$2:$H$490,MATCH(D$4,'Miljövärden urval för publ'!$B$2:$H$2,0),FALSE))</f>
        <v/>
      </c>
      <c r="E450" s="45" t="str">
        <f>IF(ISERROR(VLOOKUP($C450,'Miljövärden urval för publ'!$B$2:$H$490,MATCH(E$4,'Miljövärden urval för publ'!$B$2:$H$2,0),FALSE)),"",VLOOKUP($C450,'Miljövärden urval för publ'!$B$2:$H$490,MATCH(E$4,'Miljövärden urval för publ'!$B$2:$H$2,0),FALSE))</f>
        <v/>
      </c>
      <c r="F450" s="45" t="str">
        <f>IF(ISERROR(VLOOKUP($C450,'Miljövärden urval för publ'!$B$2:$H$490,MATCH(F$4,'Miljövärden urval för publ'!$B$2:$H$2,0),FALSE)),"",VLOOKUP($C450,'Miljövärden urval för publ'!$B$2:$H$490,MATCH(F$4,'Miljövärden urval för publ'!$B$2:$H$2,0),FALSE))</f>
        <v/>
      </c>
      <c r="G450" s="45" t="str">
        <f>IF(ISERROR(VLOOKUP($C450,'Miljövärden urval för publ'!$B$2:$H$490,MATCH(G$4,'Miljövärden urval för publ'!$B$2:$H$2,0),FALSE)),"",VLOOKUP($C450,'Miljövärden urval för publ'!$B$2:$H$490,MATCH(G$4,'Miljövärden urval för publ'!$B$2:$H$2,0),FALSE))</f>
        <v/>
      </c>
    </row>
    <row r="451" spans="1:7" x14ac:dyDescent="0.25">
      <c r="A451" s="45">
        <v>448</v>
      </c>
      <c r="B451" s="45" t="str">
        <f>IF(ISERROR(INDEX('Miljövärden urval för publ'!$A$2:$AD$475,MATCH($A451,'Miljövärden urval för publ'!$U$2:$U$476,0),1)),"",INDEX('Miljövärden urval för publ'!$A$2:$AD$475,MATCH($A451,'Miljövärden urval för publ'!$U$2:$U$476,0),1))</f>
        <v/>
      </c>
      <c r="C451" s="45" t="str">
        <f>IF(ISERROR(INDEX('Miljövärden urval för publ'!$A$2:$AD$475,MATCH($A451,'Miljövärden urval för publ'!$U$2:$U$476,0),2)),"",INDEX('Miljövärden urval för publ'!$A$2:$AD$475,MATCH($A451,'Miljövärden urval för publ'!$U$2:$U$476,0),2))</f>
        <v/>
      </c>
      <c r="D451" s="45" t="str">
        <f>IF(ISERROR(VLOOKUP($C451,'Miljövärden urval för publ'!$B$2:$H$490,MATCH(D$4,'Miljövärden urval för publ'!$B$2:$H$2,0),FALSE)),"",VLOOKUP($C451,'Miljövärden urval för publ'!$B$2:$H$490,MATCH(D$4,'Miljövärden urval för publ'!$B$2:$H$2,0),FALSE))</f>
        <v/>
      </c>
      <c r="E451" s="45" t="str">
        <f>IF(ISERROR(VLOOKUP($C451,'Miljövärden urval för publ'!$B$2:$H$490,MATCH(E$4,'Miljövärden urval för publ'!$B$2:$H$2,0),FALSE)),"",VLOOKUP($C451,'Miljövärden urval för publ'!$B$2:$H$490,MATCH(E$4,'Miljövärden urval för publ'!$B$2:$H$2,0),FALSE))</f>
        <v/>
      </c>
      <c r="F451" s="45" t="str">
        <f>IF(ISERROR(VLOOKUP($C451,'Miljövärden urval för publ'!$B$2:$H$490,MATCH(F$4,'Miljövärden urval för publ'!$B$2:$H$2,0),FALSE)),"",VLOOKUP($C451,'Miljövärden urval för publ'!$B$2:$H$490,MATCH(F$4,'Miljövärden urval för publ'!$B$2:$H$2,0),FALSE))</f>
        <v/>
      </c>
      <c r="G451" s="45" t="str">
        <f>IF(ISERROR(VLOOKUP($C451,'Miljövärden urval för publ'!$B$2:$H$490,MATCH(G$4,'Miljövärden urval för publ'!$B$2:$H$2,0),FALSE)),"",VLOOKUP($C451,'Miljövärden urval för publ'!$B$2:$H$490,MATCH(G$4,'Miljövärden urval för publ'!$B$2:$H$2,0),FALSE))</f>
        <v/>
      </c>
    </row>
    <row r="452" spans="1:7" x14ac:dyDescent="0.25">
      <c r="A452" s="45">
        <v>449</v>
      </c>
      <c r="B452" s="45" t="str">
        <f>IF(ISERROR(INDEX('Miljövärden urval för publ'!$A$2:$AD$475,MATCH($A452,'Miljövärden urval för publ'!$U$2:$U$476,0),1)),"",INDEX('Miljövärden urval för publ'!$A$2:$AD$475,MATCH($A452,'Miljövärden urval för publ'!$U$2:$U$476,0),1))</f>
        <v/>
      </c>
      <c r="C452" s="45" t="str">
        <f>IF(ISERROR(INDEX('Miljövärden urval för publ'!$A$2:$AD$475,MATCH($A452,'Miljövärden urval för publ'!$U$2:$U$476,0),2)),"",INDEX('Miljövärden urval för publ'!$A$2:$AD$475,MATCH($A452,'Miljövärden urval för publ'!$U$2:$U$476,0),2))</f>
        <v/>
      </c>
      <c r="D452" s="45" t="str">
        <f>IF(ISERROR(VLOOKUP($C452,'Miljövärden urval för publ'!$B$2:$H$490,MATCH(D$4,'Miljövärden urval för publ'!$B$2:$H$2,0),FALSE)),"",VLOOKUP($C452,'Miljövärden urval för publ'!$B$2:$H$490,MATCH(D$4,'Miljövärden urval för publ'!$B$2:$H$2,0),FALSE))</f>
        <v/>
      </c>
      <c r="E452" s="45" t="str">
        <f>IF(ISERROR(VLOOKUP($C452,'Miljövärden urval för publ'!$B$2:$H$490,MATCH(E$4,'Miljövärden urval för publ'!$B$2:$H$2,0),FALSE)),"",VLOOKUP($C452,'Miljövärden urval för publ'!$B$2:$H$490,MATCH(E$4,'Miljövärden urval för publ'!$B$2:$H$2,0),FALSE))</f>
        <v/>
      </c>
      <c r="F452" s="45" t="str">
        <f>IF(ISERROR(VLOOKUP($C452,'Miljövärden urval för publ'!$B$2:$H$490,MATCH(F$4,'Miljövärden urval för publ'!$B$2:$H$2,0),FALSE)),"",VLOOKUP($C452,'Miljövärden urval för publ'!$B$2:$H$490,MATCH(F$4,'Miljövärden urval för publ'!$B$2:$H$2,0),FALSE))</f>
        <v/>
      </c>
      <c r="G452" s="45" t="str">
        <f>IF(ISERROR(VLOOKUP($C452,'Miljövärden urval för publ'!$B$2:$H$490,MATCH(G$4,'Miljövärden urval för publ'!$B$2:$H$2,0),FALSE)),"",VLOOKUP($C452,'Miljövärden urval för publ'!$B$2:$H$490,MATCH(G$4,'Miljövärden urval för publ'!$B$2:$H$2,0),FALSE))</f>
        <v/>
      </c>
    </row>
    <row r="453" spans="1:7" x14ac:dyDescent="0.25">
      <c r="A453" s="45">
        <v>450</v>
      </c>
      <c r="B453" s="45" t="str">
        <f>IF(ISERROR(INDEX('Miljövärden urval för publ'!$A$2:$AD$475,MATCH($A453,'Miljövärden urval för publ'!$U$2:$U$476,0),1)),"",INDEX('Miljövärden urval för publ'!$A$2:$AD$475,MATCH($A453,'Miljövärden urval för publ'!$U$2:$U$476,0),1))</f>
        <v/>
      </c>
      <c r="C453" s="45" t="str">
        <f>IF(ISERROR(INDEX('Miljövärden urval för publ'!$A$2:$AD$475,MATCH($A453,'Miljövärden urval för publ'!$U$2:$U$476,0),2)),"",INDEX('Miljövärden urval för publ'!$A$2:$AD$475,MATCH($A453,'Miljövärden urval för publ'!$U$2:$U$476,0),2))</f>
        <v/>
      </c>
      <c r="D453" s="45" t="str">
        <f>IF(ISERROR(VLOOKUP($C453,'Miljövärden urval för publ'!$B$2:$H$490,MATCH(D$4,'Miljövärden urval för publ'!$B$2:$H$2,0),FALSE)),"",VLOOKUP($C453,'Miljövärden urval för publ'!$B$2:$H$490,MATCH(D$4,'Miljövärden urval för publ'!$B$2:$H$2,0),FALSE))</f>
        <v/>
      </c>
      <c r="E453" s="45" t="str">
        <f>IF(ISERROR(VLOOKUP($C453,'Miljövärden urval för publ'!$B$2:$H$490,MATCH(E$4,'Miljövärden urval för publ'!$B$2:$H$2,0),FALSE)),"",VLOOKUP($C453,'Miljövärden urval för publ'!$B$2:$H$490,MATCH(E$4,'Miljövärden urval för publ'!$B$2:$H$2,0),FALSE))</f>
        <v/>
      </c>
      <c r="F453" s="45" t="str">
        <f>IF(ISERROR(VLOOKUP($C453,'Miljövärden urval för publ'!$B$2:$H$490,MATCH(F$4,'Miljövärden urval för publ'!$B$2:$H$2,0),FALSE)),"",VLOOKUP($C453,'Miljövärden urval för publ'!$B$2:$H$490,MATCH(F$4,'Miljövärden urval för publ'!$B$2:$H$2,0),FALSE))</f>
        <v/>
      </c>
      <c r="G453" s="45" t="str">
        <f>IF(ISERROR(VLOOKUP($C453,'Miljövärden urval för publ'!$B$2:$H$490,MATCH(G$4,'Miljövärden urval för publ'!$B$2:$H$2,0),FALSE)),"",VLOOKUP($C453,'Miljövärden urval för publ'!$B$2:$H$490,MATCH(G$4,'Miljövärden urval för publ'!$B$2:$H$2,0),FALSE))</f>
        <v/>
      </c>
    </row>
    <row r="454" spans="1:7" x14ac:dyDescent="0.25">
      <c r="A454" s="45">
        <v>451</v>
      </c>
      <c r="B454" s="45" t="str">
        <f>IF(ISERROR(INDEX('Miljövärden urval för publ'!$A$2:$AD$475,MATCH($A454,'Miljövärden urval för publ'!$U$2:$U$476,0),1)),"",INDEX('Miljövärden urval för publ'!$A$2:$AD$475,MATCH($A454,'Miljövärden urval för publ'!$U$2:$U$476,0),1))</f>
        <v/>
      </c>
      <c r="C454" s="45" t="str">
        <f>IF(ISERROR(INDEX('Miljövärden urval för publ'!$A$2:$AD$475,MATCH($A454,'Miljövärden urval för publ'!$U$2:$U$476,0),2)),"",INDEX('Miljövärden urval för publ'!$A$2:$AD$475,MATCH($A454,'Miljövärden urval för publ'!$U$2:$U$476,0),2))</f>
        <v/>
      </c>
      <c r="D454" s="45" t="str">
        <f>IF(ISERROR(VLOOKUP($C454,'Miljövärden urval för publ'!$B$2:$H$490,MATCH(D$4,'Miljövärden urval för publ'!$B$2:$H$2,0),FALSE)),"",VLOOKUP($C454,'Miljövärden urval för publ'!$B$2:$H$490,MATCH(D$4,'Miljövärden urval för publ'!$B$2:$H$2,0),FALSE))</f>
        <v/>
      </c>
      <c r="E454" s="45" t="str">
        <f>IF(ISERROR(VLOOKUP($C454,'Miljövärden urval för publ'!$B$2:$H$490,MATCH(E$4,'Miljövärden urval för publ'!$B$2:$H$2,0),FALSE)),"",VLOOKUP($C454,'Miljövärden urval för publ'!$B$2:$H$490,MATCH(E$4,'Miljövärden urval för publ'!$B$2:$H$2,0),FALSE))</f>
        <v/>
      </c>
      <c r="F454" s="45" t="str">
        <f>IF(ISERROR(VLOOKUP($C454,'Miljövärden urval för publ'!$B$2:$H$490,MATCH(F$4,'Miljövärden urval för publ'!$B$2:$H$2,0),FALSE)),"",VLOOKUP($C454,'Miljövärden urval för publ'!$B$2:$H$490,MATCH(F$4,'Miljövärden urval för publ'!$B$2:$H$2,0),FALSE))</f>
        <v/>
      </c>
      <c r="G454" s="45" t="str">
        <f>IF(ISERROR(VLOOKUP($C454,'Miljövärden urval för publ'!$B$2:$H$490,MATCH(G$4,'Miljövärden urval för publ'!$B$2:$H$2,0),FALSE)),"",VLOOKUP($C454,'Miljövärden urval för publ'!$B$2:$H$490,MATCH(G$4,'Miljövärden urval för publ'!$B$2:$H$2,0),FALSE))</f>
        <v/>
      </c>
    </row>
    <row r="455" spans="1:7" x14ac:dyDescent="0.25">
      <c r="A455" s="45">
        <v>452</v>
      </c>
      <c r="B455" s="45" t="str">
        <f>IF(ISERROR(INDEX('Miljövärden urval för publ'!$A$2:$AD$475,MATCH($A455,'Miljövärden urval för publ'!$U$2:$U$476,0),1)),"",INDEX('Miljövärden urval för publ'!$A$2:$AD$475,MATCH($A455,'Miljövärden urval för publ'!$U$2:$U$476,0),1))</f>
        <v/>
      </c>
      <c r="C455" s="45" t="str">
        <f>IF(ISERROR(INDEX('Miljövärden urval för publ'!$A$2:$AD$475,MATCH($A455,'Miljövärden urval för publ'!$U$2:$U$476,0),2)),"",INDEX('Miljövärden urval för publ'!$A$2:$AD$475,MATCH($A455,'Miljövärden urval för publ'!$U$2:$U$476,0),2))</f>
        <v/>
      </c>
      <c r="D455" s="45" t="str">
        <f>IF(ISERROR(VLOOKUP($C455,'Miljövärden urval för publ'!$B$2:$H$490,MATCH(D$4,'Miljövärden urval för publ'!$B$2:$H$2,0),FALSE)),"",VLOOKUP($C455,'Miljövärden urval för publ'!$B$2:$H$490,MATCH(D$4,'Miljövärden urval för publ'!$B$2:$H$2,0),FALSE))</f>
        <v/>
      </c>
      <c r="E455" s="45" t="str">
        <f>IF(ISERROR(VLOOKUP($C455,'Miljövärden urval för publ'!$B$2:$H$490,MATCH(E$4,'Miljövärden urval för publ'!$B$2:$H$2,0),FALSE)),"",VLOOKUP($C455,'Miljövärden urval för publ'!$B$2:$H$490,MATCH(E$4,'Miljövärden urval för publ'!$B$2:$H$2,0),FALSE))</f>
        <v/>
      </c>
      <c r="F455" s="45" t="str">
        <f>IF(ISERROR(VLOOKUP($C455,'Miljövärden urval för publ'!$B$2:$H$490,MATCH(F$4,'Miljövärden urval för publ'!$B$2:$H$2,0),FALSE)),"",VLOOKUP($C455,'Miljövärden urval för publ'!$B$2:$H$490,MATCH(F$4,'Miljövärden urval för publ'!$B$2:$H$2,0),FALSE))</f>
        <v/>
      </c>
      <c r="G455" s="45" t="str">
        <f>IF(ISERROR(VLOOKUP($C455,'Miljövärden urval för publ'!$B$2:$H$490,MATCH(G$4,'Miljövärden urval för publ'!$B$2:$H$2,0),FALSE)),"",VLOOKUP($C455,'Miljövärden urval för publ'!$B$2:$H$490,MATCH(G$4,'Miljövärden urval för publ'!$B$2:$H$2,0),FALSE))</f>
        <v/>
      </c>
    </row>
    <row r="456" spans="1:7" x14ac:dyDescent="0.25">
      <c r="A456" s="45">
        <v>453</v>
      </c>
      <c r="B456" s="45" t="str">
        <f>IF(ISERROR(INDEX('Miljövärden urval för publ'!$A$2:$AD$475,MATCH($A456,'Miljövärden urval för publ'!$U$2:$U$476,0),1)),"",INDEX('Miljövärden urval för publ'!$A$2:$AD$475,MATCH($A456,'Miljövärden urval för publ'!$U$2:$U$476,0),1))</f>
        <v/>
      </c>
      <c r="C456" s="45" t="str">
        <f>IF(ISERROR(INDEX('Miljövärden urval för publ'!$A$2:$AD$475,MATCH($A456,'Miljövärden urval för publ'!$U$2:$U$476,0),2)),"",INDEX('Miljövärden urval för publ'!$A$2:$AD$475,MATCH($A456,'Miljövärden urval för publ'!$U$2:$U$476,0),2))</f>
        <v/>
      </c>
      <c r="D456" s="45" t="str">
        <f>IF(ISERROR(VLOOKUP($C456,'Miljövärden urval för publ'!$B$2:$H$490,MATCH(D$4,'Miljövärden urval för publ'!$B$2:$H$2,0),FALSE)),"",VLOOKUP($C456,'Miljövärden urval för publ'!$B$2:$H$490,MATCH(D$4,'Miljövärden urval för publ'!$B$2:$H$2,0),FALSE))</f>
        <v/>
      </c>
      <c r="E456" s="45" t="str">
        <f>IF(ISERROR(VLOOKUP($C456,'Miljövärden urval för publ'!$B$2:$H$490,MATCH(E$4,'Miljövärden urval för publ'!$B$2:$H$2,0),FALSE)),"",VLOOKUP($C456,'Miljövärden urval för publ'!$B$2:$H$490,MATCH(E$4,'Miljövärden urval för publ'!$B$2:$H$2,0),FALSE))</f>
        <v/>
      </c>
      <c r="F456" s="45" t="str">
        <f>IF(ISERROR(VLOOKUP($C456,'Miljövärden urval för publ'!$B$2:$H$490,MATCH(F$4,'Miljövärden urval för publ'!$B$2:$H$2,0),FALSE)),"",VLOOKUP($C456,'Miljövärden urval för publ'!$B$2:$H$490,MATCH(F$4,'Miljövärden urval för publ'!$B$2:$H$2,0),FALSE))</f>
        <v/>
      </c>
      <c r="G456" s="45" t="str">
        <f>IF(ISERROR(VLOOKUP($C456,'Miljövärden urval för publ'!$B$2:$H$490,MATCH(G$4,'Miljövärden urval för publ'!$B$2:$H$2,0),FALSE)),"",VLOOKUP($C456,'Miljövärden urval för publ'!$B$2:$H$490,MATCH(G$4,'Miljövärden urval för publ'!$B$2:$H$2,0),FALSE))</f>
        <v/>
      </c>
    </row>
    <row r="457" spans="1:7" x14ac:dyDescent="0.25">
      <c r="A457" s="45">
        <v>454</v>
      </c>
      <c r="B457" s="45" t="str">
        <f>IF(ISERROR(INDEX('Miljövärden urval för publ'!$A$2:$AD$475,MATCH($A457,'Miljövärden urval för publ'!$U$2:$U$476,0),1)),"",INDEX('Miljövärden urval för publ'!$A$2:$AD$475,MATCH($A457,'Miljövärden urval för publ'!$U$2:$U$476,0),1))</f>
        <v/>
      </c>
      <c r="C457" s="45" t="str">
        <f>IF(ISERROR(INDEX('Miljövärden urval för publ'!$A$2:$AD$475,MATCH($A457,'Miljövärden urval för publ'!$U$2:$U$476,0),2)),"",INDEX('Miljövärden urval för publ'!$A$2:$AD$475,MATCH($A457,'Miljövärden urval för publ'!$U$2:$U$476,0),2))</f>
        <v/>
      </c>
      <c r="D457" s="45" t="str">
        <f>IF(ISERROR(VLOOKUP($C457,'Miljövärden urval för publ'!$B$2:$H$490,MATCH(D$4,'Miljövärden urval för publ'!$B$2:$H$2,0),FALSE)),"",VLOOKUP($C457,'Miljövärden urval för publ'!$B$2:$H$490,MATCH(D$4,'Miljövärden urval för publ'!$B$2:$H$2,0),FALSE))</f>
        <v/>
      </c>
      <c r="E457" s="45" t="str">
        <f>IF(ISERROR(VLOOKUP($C457,'Miljövärden urval för publ'!$B$2:$H$490,MATCH(E$4,'Miljövärden urval för publ'!$B$2:$H$2,0),FALSE)),"",VLOOKUP($C457,'Miljövärden urval för publ'!$B$2:$H$490,MATCH(E$4,'Miljövärden urval för publ'!$B$2:$H$2,0),FALSE))</f>
        <v/>
      </c>
      <c r="F457" s="45" t="str">
        <f>IF(ISERROR(VLOOKUP($C457,'Miljövärden urval för publ'!$B$2:$H$490,MATCH(F$4,'Miljövärden urval för publ'!$B$2:$H$2,0),FALSE)),"",VLOOKUP($C457,'Miljövärden urval för publ'!$B$2:$H$490,MATCH(F$4,'Miljövärden urval för publ'!$B$2:$H$2,0),FALSE))</f>
        <v/>
      </c>
      <c r="G457" s="45" t="str">
        <f>IF(ISERROR(VLOOKUP($C457,'Miljövärden urval för publ'!$B$2:$H$490,MATCH(G$4,'Miljövärden urval för publ'!$B$2:$H$2,0),FALSE)),"",VLOOKUP($C457,'Miljövärden urval för publ'!$B$2:$H$490,MATCH(G$4,'Miljövärden urval för publ'!$B$2:$H$2,0),FALSE))</f>
        <v/>
      </c>
    </row>
    <row r="458" spans="1:7" x14ac:dyDescent="0.25">
      <c r="A458" s="45">
        <v>455</v>
      </c>
      <c r="B458" s="45" t="str">
        <f>IF(ISERROR(INDEX('Miljövärden urval för publ'!$A$2:$AD$475,MATCH($A458,'Miljövärden urval för publ'!$U$2:$U$476,0),1)),"",INDEX('Miljövärden urval för publ'!$A$2:$AD$475,MATCH($A458,'Miljövärden urval för publ'!$U$2:$U$476,0),1))</f>
        <v/>
      </c>
      <c r="C458" s="45" t="str">
        <f>IF(ISERROR(INDEX('Miljövärden urval för publ'!$A$2:$AD$475,MATCH($A458,'Miljövärden urval för publ'!$U$2:$U$476,0),2)),"",INDEX('Miljövärden urval för publ'!$A$2:$AD$475,MATCH($A458,'Miljövärden urval för publ'!$U$2:$U$476,0),2))</f>
        <v/>
      </c>
      <c r="D458" s="45" t="str">
        <f>IF(ISERROR(VLOOKUP($C458,'Miljövärden urval för publ'!$B$2:$H$490,MATCH(D$4,'Miljövärden urval för publ'!$B$2:$H$2,0),FALSE)),"",VLOOKUP($C458,'Miljövärden urval för publ'!$B$2:$H$490,MATCH(D$4,'Miljövärden urval för publ'!$B$2:$H$2,0),FALSE))</f>
        <v/>
      </c>
      <c r="E458" s="45" t="str">
        <f>IF(ISERROR(VLOOKUP($C458,'Miljövärden urval för publ'!$B$2:$H$490,MATCH(E$4,'Miljövärden urval för publ'!$B$2:$H$2,0),FALSE)),"",VLOOKUP($C458,'Miljövärden urval för publ'!$B$2:$H$490,MATCH(E$4,'Miljövärden urval för publ'!$B$2:$H$2,0),FALSE))</f>
        <v/>
      </c>
      <c r="F458" s="45" t="str">
        <f>IF(ISERROR(VLOOKUP($C458,'Miljövärden urval för publ'!$B$2:$H$490,MATCH(F$4,'Miljövärden urval för publ'!$B$2:$H$2,0),FALSE)),"",VLOOKUP($C458,'Miljövärden urval för publ'!$B$2:$H$490,MATCH(F$4,'Miljövärden urval för publ'!$B$2:$H$2,0),FALSE))</f>
        <v/>
      </c>
      <c r="G458" s="45" t="str">
        <f>IF(ISERROR(VLOOKUP($C458,'Miljövärden urval för publ'!$B$2:$H$490,MATCH(G$4,'Miljövärden urval för publ'!$B$2:$H$2,0),FALSE)),"",VLOOKUP($C458,'Miljövärden urval för publ'!$B$2:$H$490,MATCH(G$4,'Miljövärden urval för publ'!$B$2:$H$2,0),FALSE))</f>
        <v/>
      </c>
    </row>
    <row r="459" spans="1:7" x14ac:dyDescent="0.25">
      <c r="A459" s="45">
        <v>456</v>
      </c>
      <c r="B459" s="45" t="str">
        <f>IF(ISERROR(INDEX('Miljövärden urval för publ'!$A$2:$AD$475,MATCH($A459,'Miljövärden urval för publ'!$U$2:$U$476,0),1)),"",INDEX('Miljövärden urval för publ'!$A$2:$AD$475,MATCH($A459,'Miljövärden urval för publ'!$U$2:$U$476,0),1))</f>
        <v/>
      </c>
      <c r="C459" s="45" t="str">
        <f>IF(ISERROR(INDEX('Miljövärden urval för publ'!$A$2:$AD$475,MATCH($A459,'Miljövärden urval för publ'!$U$2:$U$476,0),2)),"",INDEX('Miljövärden urval för publ'!$A$2:$AD$475,MATCH($A459,'Miljövärden urval för publ'!$U$2:$U$476,0),2))</f>
        <v/>
      </c>
      <c r="D459" s="45" t="str">
        <f>IF(ISERROR(VLOOKUP($C459,'Miljövärden urval för publ'!$B$2:$H$490,MATCH(D$4,'Miljövärden urval för publ'!$B$2:$H$2,0),FALSE)),"",VLOOKUP($C459,'Miljövärden urval för publ'!$B$2:$H$490,MATCH(D$4,'Miljövärden urval för publ'!$B$2:$H$2,0),FALSE))</f>
        <v/>
      </c>
      <c r="E459" s="45" t="str">
        <f>IF(ISERROR(VLOOKUP($C459,'Miljövärden urval för publ'!$B$2:$H$490,MATCH(E$4,'Miljövärden urval för publ'!$B$2:$H$2,0),FALSE)),"",VLOOKUP($C459,'Miljövärden urval för publ'!$B$2:$H$490,MATCH(E$4,'Miljövärden urval för publ'!$B$2:$H$2,0),FALSE))</f>
        <v/>
      </c>
      <c r="F459" s="45" t="str">
        <f>IF(ISERROR(VLOOKUP($C459,'Miljövärden urval för publ'!$B$2:$H$490,MATCH(F$4,'Miljövärden urval för publ'!$B$2:$H$2,0),FALSE)),"",VLOOKUP($C459,'Miljövärden urval för publ'!$B$2:$H$490,MATCH(F$4,'Miljövärden urval för publ'!$B$2:$H$2,0),FALSE))</f>
        <v/>
      </c>
      <c r="G459" s="45" t="str">
        <f>IF(ISERROR(VLOOKUP($C459,'Miljövärden urval för publ'!$B$2:$H$490,MATCH(G$4,'Miljövärden urval för publ'!$B$2:$H$2,0),FALSE)),"",VLOOKUP($C459,'Miljövärden urval för publ'!$B$2:$H$490,MATCH(G$4,'Miljövärden urval för publ'!$B$2:$H$2,0),FALSE))</f>
        <v/>
      </c>
    </row>
    <row r="460" spans="1:7" x14ac:dyDescent="0.25">
      <c r="A460" s="45">
        <v>457</v>
      </c>
      <c r="B460" s="45" t="str">
        <f>IF(ISERROR(INDEX('Miljövärden urval för publ'!$A$2:$AD$475,MATCH($A460,'Miljövärden urval för publ'!$U$2:$U$476,0),1)),"",INDEX('Miljövärden urval för publ'!$A$2:$AD$475,MATCH($A460,'Miljövärden urval för publ'!$U$2:$U$476,0),1))</f>
        <v/>
      </c>
      <c r="C460" s="45" t="str">
        <f>IF(ISERROR(INDEX('Miljövärden urval för publ'!$A$2:$AD$475,MATCH($A460,'Miljövärden urval för publ'!$U$2:$U$476,0),2)),"",INDEX('Miljövärden urval för publ'!$A$2:$AD$475,MATCH($A460,'Miljövärden urval för publ'!$U$2:$U$476,0),2))</f>
        <v/>
      </c>
      <c r="D460" s="45" t="str">
        <f>IF(ISERROR(VLOOKUP($C460,'Miljövärden urval för publ'!$B$2:$H$490,MATCH(D$4,'Miljövärden urval för publ'!$B$2:$H$2,0),FALSE)),"",VLOOKUP($C460,'Miljövärden urval för publ'!$B$2:$H$490,MATCH(D$4,'Miljövärden urval för publ'!$B$2:$H$2,0),FALSE))</f>
        <v/>
      </c>
      <c r="E460" s="45" t="str">
        <f>IF(ISERROR(VLOOKUP($C460,'Miljövärden urval för publ'!$B$2:$H$490,MATCH(E$4,'Miljövärden urval för publ'!$B$2:$H$2,0),FALSE)),"",VLOOKUP($C460,'Miljövärden urval för publ'!$B$2:$H$490,MATCH(E$4,'Miljövärden urval för publ'!$B$2:$H$2,0),FALSE))</f>
        <v/>
      </c>
      <c r="F460" s="45" t="str">
        <f>IF(ISERROR(VLOOKUP($C460,'Miljövärden urval för publ'!$B$2:$H$490,MATCH(F$4,'Miljövärden urval för publ'!$B$2:$H$2,0),FALSE)),"",VLOOKUP($C460,'Miljövärden urval för publ'!$B$2:$H$490,MATCH(F$4,'Miljövärden urval för publ'!$B$2:$H$2,0),FALSE))</f>
        <v/>
      </c>
      <c r="G460" s="45" t="str">
        <f>IF(ISERROR(VLOOKUP($C460,'Miljövärden urval för publ'!$B$2:$H$490,MATCH(G$4,'Miljövärden urval för publ'!$B$2:$H$2,0),FALSE)),"",VLOOKUP($C460,'Miljövärden urval för publ'!$B$2:$H$490,MATCH(G$4,'Miljövärden urval för publ'!$B$2:$H$2,0),FALSE))</f>
        <v/>
      </c>
    </row>
    <row r="461" spans="1:7" x14ac:dyDescent="0.25">
      <c r="A461" s="45">
        <v>458</v>
      </c>
      <c r="B461" s="45" t="str">
        <f>IF(ISERROR(INDEX('Miljövärden urval för publ'!$A$2:$AD$475,MATCH($A461,'Miljövärden urval för publ'!$U$2:$U$476,0),1)),"",INDEX('Miljövärden urval för publ'!$A$2:$AD$475,MATCH($A461,'Miljövärden urval för publ'!$U$2:$U$476,0),1))</f>
        <v/>
      </c>
      <c r="C461" s="45" t="str">
        <f>IF(ISERROR(INDEX('Miljövärden urval för publ'!$A$2:$AD$475,MATCH($A461,'Miljövärden urval för publ'!$U$2:$U$476,0),2)),"",INDEX('Miljövärden urval för publ'!$A$2:$AD$475,MATCH($A461,'Miljövärden urval för publ'!$U$2:$U$476,0),2))</f>
        <v/>
      </c>
      <c r="D461" s="45" t="str">
        <f>IF(ISERROR(VLOOKUP($C461,'Miljövärden urval för publ'!$B$2:$H$490,MATCH(D$4,'Miljövärden urval för publ'!$B$2:$H$2,0),FALSE)),"",VLOOKUP($C461,'Miljövärden urval för publ'!$B$2:$H$490,MATCH(D$4,'Miljövärden urval för publ'!$B$2:$H$2,0),FALSE))</f>
        <v/>
      </c>
      <c r="E461" s="45" t="str">
        <f>IF(ISERROR(VLOOKUP($C461,'Miljövärden urval för publ'!$B$2:$H$490,MATCH(E$4,'Miljövärden urval för publ'!$B$2:$H$2,0),FALSE)),"",VLOOKUP($C461,'Miljövärden urval för publ'!$B$2:$H$490,MATCH(E$4,'Miljövärden urval för publ'!$B$2:$H$2,0),FALSE))</f>
        <v/>
      </c>
      <c r="F461" s="45" t="str">
        <f>IF(ISERROR(VLOOKUP($C461,'Miljövärden urval för publ'!$B$2:$H$490,MATCH(F$4,'Miljövärden urval för publ'!$B$2:$H$2,0),FALSE)),"",VLOOKUP($C461,'Miljövärden urval för publ'!$B$2:$H$490,MATCH(F$4,'Miljövärden urval för publ'!$B$2:$H$2,0),FALSE))</f>
        <v/>
      </c>
      <c r="G461" s="45" t="str">
        <f>IF(ISERROR(VLOOKUP($C461,'Miljövärden urval för publ'!$B$2:$H$490,MATCH(G$4,'Miljövärden urval för publ'!$B$2:$H$2,0),FALSE)),"",VLOOKUP($C461,'Miljövärden urval för publ'!$B$2:$H$490,MATCH(G$4,'Miljövärden urval för publ'!$B$2:$H$2,0),FALSE))</f>
        <v/>
      </c>
    </row>
    <row r="462" spans="1:7" x14ac:dyDescent="0.25">
      <c r="A462" s="45">
        <v>459</v>
      </c>
      <c r="B462" s="45" t="str">
        <f>IF(ISERROR(INDEX('Miljövärden urval för publ'!$A$2:$AD$475,MATCH($A462,'Miljövärden urval för publ'!$U$2:$U$476,0),1)),"",INDEX('Miljövärden urval för publ'!$A$2:$AD$475,MATCH($A462,'Miljövärden urval för publ'!$U$2:$U$476,0),1))</f>
        <v/>
      </c>
      <c r="C462" s="45" t="str">
        <f>IF(ISERROR(INDEX('Miljövärden urval för publ'!$A$2:$AD$475,MATCH($A462,'Miljövärden urval för publ'!$U$2:$U$476,0),2)),"",INDEX('Miljövärden urval för publ'!$A$2:$AD$475,MATCH($A462,'Miljövärden urval för publ'!$U$2:$U$476,0),2))</f>
        <v/>
      </c>
      <c r="D462" s="45" t="str">
        <f>IF(ISERROR(VLOOKUP($C462,'Miljövärden urval för publ'!$B$2:$H$490,MATCH(D$4,'Miljövärden urval för publ'!$B$2:$H$2,0),FALSE)),"",VLOOKUP($C462,'Miljövärden urval för publ'!$B$2:$H$490,MATCH(D$4,'Miljövärden urval för publ'!$B$2:$H$2,0),FALSE))</f>
        <v/>
      </c>
      <c r="E462" s="45" t="str">
        <f>IF(ISERROR(VLOOKUP($C462,'Miljövärden urval för publ'!$B$2:$H$490,MATCH(E$4,'Miljövärden urval för publ'!$B$2:$H$2,0),FALSE)),"",VLOOKUP($C462,'Miljövärden urval för publ'!$B$2:$H$490,MATCH(E$4,'Miljövärden urval för publ'!$B$2:$H$2,0),FALSE))</f>
        <v/>
      </c>
      <c r="F462" s="45" t="str">
        <f>IF(ISERROR(VLOOKUP($C462,'Miljövärden urval för publ'!$B$2:$H$490,MATCH(F$4,'Miljövärden urval för publ'!$B$2:$H$2,0),FALSE)),"",VLOOKUP($C462,'Miljövärden urval för publ'!$B$2:$H$490,MATCH(F$4,'Miljövärden urval för publ'!$B$2:$H$2,0),FALSE))</f>
        <v/>
      </c>
      <c r="G462" s="45" t="str">
        <f>IF(ISERROR(VLOOKUP($C462,'Miljövärden urval för publ'!$B$2:$H$490,MATCH(G$4,'Miljövärden urval för publ'!$B$2:$H$2,0),FALSE)),"",VLOOKUP($C462,'Miljövärden urval för publ'!$B$2:$H$490,MATCH(G$4,'Miljövärden urval för publ'!$B$2:$H$2,0),FALSE))</f>
        <v/>
      </c>
    </row>
    <row r="463" spans="1:7" x14ac:dyDescent="0.25">
      <c r="A463" s="45">
        <v>460</v>
      </c>
      <c r="B463" s="45" t="str">
        <f>IF(ISERROR(INDEX('Miljövärden urval för publ'!$A$2:$AD$475,MATCH($A463,'Miljövärden urval för publ'!$U$2:$U$476,0),1)),"",INDEX('Miljövärden urval för publ'!$A$2:$AD$475,MATCH($A463,'Miljövärden urval för publ'!$U$2:$U$476,0),1))</f>
        <v/>
      </c>
      <c r="C463" s="45" t="str">
        <f>IF(ISERROR(INDEX('Miljövärden urval för publ'!$A$2:$AD$475,MATCH($A463,'Miljövärden urval för publ'!$U$2:$U$476,0),2)),"",INDEX('Miljövärden urval för publ'!$A$2:$AD$475,MATCH($A463,'Miljövärden urval för publ'!$U$2:$U$476,0),2))</f>
        <v/>
      </c>
      <c r="D463" s="45" t="str">
        <f>IF(ISERROR(VLOOKUP($C463,'Miljövärden urval för publ'!$B$2:$H$490,MATCH(D$4,'Miljövärden urval för publ'!$B$2:$H$2,0),FALSE)),"",VLOOKUP($C463,'Miljövärden urval för publ'!$B$2:$H$490,MATCH(D$4,'Miljövärden urval för publ'!$B$2:$H$2,0),FALSE))</f>
        <v/>
      </c>
      <c r="E463" s="45" t="str">
        <f>IF(ISERROR(VLOOKUP($C463,'Miljövärden urval för publ'!$B$2:$H$490,MATCH(E$4,'Miljövärden urval för publ'!$B$2:$H$2,0),FALSE)),"",VLOOKUP($C463,'Miljövärden urval för publ'!$B$2:$H$490,MATCH(E$4,'Miljövärden urval för publ'!$B$2:$H$2,0),FALSE))</f>
        <v/>
      </c>
      <c r="F463" s="45" t="str">
        <f>IF(ISERROR(VLOOKUP($C463,'Miljövärden urval för publ'!$B$2:$H$490,MATCH(F$4,'Miljövärden urval för publ'!$B$2:$H$2,0),FALSE)),"",VLOOKUP($C463,'Miljövärden urval för publ'!$B$2:$H$490,MATCH(F$4,'Miljövärden urval för publ'!$B$2:$H$2,0),FALSE))</f>
        <v/>
      </c>
      <c r="G463" s="45" t="str">
        <f>IF(ISERROR(VLOOKUP($C463,'Miljövärden urval för publ'!$B$2:$H$490,MATCH(G$4,'Miljövärden urval för publ'!$B$2:$H$2,0),FALSE)),"",VLOOKUP($C463,'Miljövärden urval för publ'!$B$2:$H$490,MATCH(G$4,'Miljövärden urval för publ'!$B$2:$H$2,0),FALSE))</f>
        <v/>
      </c>
    </row>
    <row r="464" spans="1:7" x14ac:dyDescent="0.25">
      <c r="A464" s="45">
        <v>461</v>
      </c>
      <c r="B464" s="45" t="str">
        <f>IF(ISERROR(INDEX('Miljövärden urval för publ'!$A$2:$AD$475,MATCH($A464,'Miljövärden urval för publ'!$U$2:$U$476,0),1)),"",INDEX('Miljövärden urval för publ'!$A$2:$AD$475,MATCH($A464,'Miljövärden urval för publ'!$U$2:$U$476,0),1))</f>
        <v/>
      </c>
      <c r="C464" s="45" t="str">
        <f>IF(ISERROR(INDEX('Miljövärden urval för publ'!$A$2:$AD$475,MATCH($A464,'Miljövärden urval för publ'!$U$2:$U$476,0),2)),"",INDEX('Miljövärden urval för publ'!$A$2:$AD$475,MATCH($A464,'Miljövärden urval för publ'!$U$2:$U$476,0),2))</f>
        <v/>
      </c>
      <c r="D464" s="45" t="str">
        <f>IF(ISERROR(VLOOKUP($C464,'Miljövärden urval för publ'!$B$2:$H$490,MATCH(D$4,'Miljövärden urval för publ'!$B$2:$H$2,0),FALSE)),"",VLOOKUP($C464,'Miljövärden urval för publ'!$B$2:$H$490,MATCH(D$4,'Miljövärden urval för publ'!$B$2:$H$2,0),FALSE))</f>
        <v/>
      </c>
      <c r="E464" s="45" t="str">
        <f>IF(ISERROR(VLOOKUP($C464,'Miljövärden urval för publ'!$B$2:$H$490,MATCH(E$4,'Miljövärden urval för publ'!$B$2:$H$2,0),FALSE)),"",VLOOKUP($C464,'Miljövärden urval för publ'!$B$2:$H$490,MATCH(E$4,'Miljövärden urval för publ'!$B$2:$H$2,0),FALSE))</f>
        <v/>
      </c>
      <c r="F464" s="45" t="str">
        <f>IF(ISERROR(VLOOKUP($C464,'Miljövärden urval för publ'!$B$2:$H$490,MATCH(F$4,'Miljövärden urval för publ'!$B$2:$H$2,0),FALSE)),"",VLOOKUP($C464,'Miljövärden urval för publ'!$B$2:$H$490,MATCH(F$4,'Miljövärden urval för publ'!$B$2:$H$2,0),FALSE))</f>
        <v/>
      </c>
      <c r="G464" s="45" t="str">
        <f>IF(ISERROR(VLOOKUP($C464,'Miljövärden urval för publ'!$B$2:$H$490,MATCH(G$4,'Miljövärden urval för publ'!$B$2:$H$2,0),FALSE)),"",VLOOKUP($C464,'Miljövärden urval för publ'!$B$2:$H$490,MATCH(G$4,'Miljövärden urval för publ'!$B$2:$H$2,0),FALSE))</f>
        <v/>
      </c>
    </row>
    <row r="465" spans="1:7" x14ac:dyDescent="0.25">
      <c r="A465" s="45">
        <v>462</v>
      </c>
      <c r="B465" s="45" t="str">
        <f>IF(ISERROR(INDEX('Miljövärden urval för publ'!$A$2:$AD$475,MATCH($A465,'Miljövärden urval för publ'!$U$2:$U$476,0),1)),"",INDEX('Miljövärden urval för publ'!$A$2:$AD$475,MATCH($A465,'Miljövärden urval för publ'!$U$2:$U$476,0),1))</f>
        <v/>
      </c>
      <c r="C465" s="45" t="str">
        <f>IF(ISERROR(INDEX('Miljövärden urval för publ'!$A$2:$AD$475,MATCH($A465,'Miljövärden urval för publ'!$U$2:$U$476,0),2)),"",INDEX('Miljövärden urval för publ'!$A$2:$AD$475,MATCH($A465,'Miljövärden urval för publ'!$U$2:$U$476,0),2))</f>
        <v/>
      </c>
      <c r="D465" s="45" t="str">
        <f>IF(ISERROR(VLOOKUP($C465,'Miljövärden urval för publ'!$B$2:$H$490,MATCH(D$4,'Miljövärden urval för publ'!$B$2:$H$2,0),FALSE)),"",VLOOKUP($C465,'Miljövärden urval för publ'!$B$2:$H$490,MATCH(D$4,'Miljövärden urval för publ'!$B$2:$H$2,0),FALSE))</f>
        <v/>
      </c>
      <c r="E465" s="45" t="str">
        <f>IF(ISERROR(VLOOKUP($C465,'Miljövärden urval för publ'!$B$2:$H$490,MATCH(E$4,'Miljövärden urval för publ'!$B$2:$H$2,0),FALSE)),"",VLOOKUP($C465,'Miljövärden urval för publ'!$B$2:$H$490,MATCH(E$4,'Miljövärden urval för publ'!$B$2:$H$2,0),FALSE))</f>
        <v/>
      </c>
      <c r="F465" s="45" t="str">
        <f>IF(ISERROR(VLOOKUP($C465,'Miljövärden urval för publ'!$B$2:$H$490,MATCH(F$4,'Miljövärden urval för publ'!$B$2:$H$2,0),FALSE)),"",VLOOKUP($C465,'Miljövärden urval för publ'!$B$2:$H$490,MATCH(F$4,'Miljövärden urval för publ'!$B$2:$H$2,0),FALSE))</f>
        <v/>
      </c>
      <c r="G465" s="45" t="str">
        <f>IF(ISERROR(VLOOKUP($C465,'Miljövärden urval för publ'!$B$2:$H$490,MATCH(G$4,'Miljövärden urval för publ'!$B$2:$H$2,0),FALSE)),"",VLOOKUP($C465,'Miljövärden urval för publ'!$B$2:$H$490,MATCH(G$4,'Miljövärden urval för publ'!$B$2:$H$2,0),FALSE))</f>
        <v/>
      </c>
    </row>
    <row r="466" spans="1:7" x14ac:dyDescent="0.25">
      <c r="A466" s="45">
        <v>463</v>
      </c>
      <c r="B466" s="45" t="str">
        <f>IF(ISERROR(INDEX('Miljövärden urval för publ'!$A$2:$AD$475,MATCH($A466,'Miljövärden urval för publ'!$U$2:$U$476,0),1)),"",INDEX('Miljövärden urval för publ'!$A$2:$AD$475,MATCH($A466,'Miljövärden urval för publ'!$U$2:$U$476,0),1))</f>
        <v/>
      </c>
      <c r="C466" s="45" t="str">
        <f>IF(ISERROR(INDEX('Miljövärden urval för publ'!$A$2:$AD$475,MATCH($A466,'Miljövärden urval för publ'!$U$2:$U$476,0),2)),"",INDEX('Miljövärden urval för publ'!$A$2:$AD$475,MATCH($A466,'Miljövärden urval för publ'!$U$2:$U$476,0),2))</f>
        <v/>
      </c>
      <c r="D466" s="45" t="str">
        <f>IF(ISERROR(VLOOKUP($C466,'Miljövärden urval för publ'!$B$2:$H$490,MATCH(D$4,'Miljövärden urval för publ'!$B$2:$H$2,0),FALSE)),"",VLOOKUP($C466,'Miljövärden urval för publ'!$B$2:$H$490,MATCH(D$4,'Miljövärden urval för publ'!$B$2:$H$2,0),FALSE))</f>
        <v/>
      </c>
      <c r="E466" s="45" t="str">
        <f>IF(ISERROR(VLOOKUP($C466,'Miljövärden urval för publ'!$B$2:$H$490,MATCH(E$4,'Miljövärden urval för publ'!$B$2:$H$2,0),FALSE)),"",VLOOKUP($C466,'Miljövärden urval för publ'!$B$2:$H$490,MATCH(E$4,'Miljövärden urval för publ'!$B$2:$H$2,0),FALSE))</f>
        <v/>
      </c>
      <c r="F466" s="45" t="str">
        <f>IF(ISERROR(VLOOKUP($C466,'Miljövärden urval för publ'!$B$2:$H$490,MATCH(F$4,'Miljövärden urval för publ'!$B$2:$H$2,0),FALSE)),"",VLOOKUP($C466,'Miljövärden urval för publ'!$B$2:$H$490,MATCH(F$4,'Miljövärden urval för publ'!$B$2:$H$2,0),FALSE))</f>
        <v/>
      </c>
      <c r="G466" s="45" t="str">
        <f>IF(ISERROR(VLOOKUP($C466,'Miljövärden urval för publ'!$B$2:$H$490,MATCH(G$4,'Miljövärden urval för publ'!$B$2:$H$2,0),FALSE)),"",VLOOKUP($C466,'Miljövärden urval för publ'!$B$2:$H$490,MATCH(G$4,'Miljövärden urval för publ'!$B$2:$H$2,0),FALSE))</f>
        <v/>
      </c>
    </row>
    <row r="467" spans="1:7" x14ac:dyDescent="0.25">
      <c r="A467" s="45">
        <v>464</v>
      </c>
      <c r="B467" s="45" t="str">
        <f>IF(ISERROR(INDEX('Miljövärden urval för publ'!$A$2:$AD$475,MATCH($A467,'Miljövärden urval för publ'!$U$2:$U$476,0),1)),"",INDEX('Miljövärden urval för publ'!$A$2:$AD$475,MATCH($A467,'Miljövärden urval för publ'!$U$2:$U$476,0),1))</f>
        <v/>
      </c>
      <c r="C467" s="45" t="str">
        <f>IF(ISERROR(INDEX('Miljövärden urval för publ'!$A$2:$AD$475,MATCH($A467,'Miljövärden urval för publ'!$U$2:$U$476,0),2)),"",INDEX('Miljövärden urval för publ'!$A$2:$AD$475,MATCH($A467,'Miljövärden urval för publ'!$U$2:$U$476,0),2))</f>
        <v/>
      </c>
      <c r="D467" s="45" t="str">
        <f>IF(ISERROR(VLOOKUP($C467,'Miljövärden urval för publ'!$B$2:$H$490,MATCH(D$4,'Miljövärden urval för publ'!$B$2:$H$2,0),FALSE)),"",VLOOKUP($C467,'Miljövärden urval för publ'!$B$2:$H$490,MATCH(D$4,'Miljövärden urval för publ'!$B$2:$H$2,0),FALSE))</f>
        <v/>
      </c>
      <c r="E467" s="45" t="str">
        <f>IF(ISERROR(VLOOKUP($C467,'Miljövärden urval för publ'!$B$2:$H$490,MATCH(E$4,'Miljövärden urval för publ'!$B$2:$H$2,0),FALSE)),"",VLOOKUP($C467,'Miljövärden urval för publ'!$B$2:$H$490,MATCH(E$4,'Miljövärden urval för publ'!$B$2:$H$2,0),FALSE))</f>
        <v/>
      </c>
      <c r="F467" s="45" t="str">
        <f>IF(ISERROR(VLOOKUP($C467,'Miljövärden urval för publ'!$B$2:$H$490,MATCH(F$4,'Miljövärden urval för publ'!$B$2:$H$2,0),FALSE)),"",VLOOKUP($C467,'Miljövärden urval för publ'!$B$2:$H$490,MATCH(F$4,'Miljövärden urval för publ'!$B$2:$H$2,0),FALSE))</f>
        <v/>
      </c>
      <c r="G467" s="45" t="str">
        <f>IF(ISERROR(VLOOKUP($C467,'Miljövärden urval för publ'!$B$2:$H$490,MATCH(G$4,'Miljövärden urval för publ'!$B$2:$H$2,0),FALSE)),"",VLOOKUP($C467,'Miljövärden urval för publ'!$B$2:$H$490,MATCH(G$4,'Miljövärden urval för publ'!$B$2:$H$2,0),FALSE))</f>
        <v/>
      </c>
    </row>
    <row r="468" spans="1:7" x14ac:dyDescent="0.25">
      <c r="A468" s="45">
        <v>465</v>
      </c>
      <c r="B468" s="45" t="str">
        <f>IF(ISERROR(INDEX('Miljövärden urval för publ'!$A$2:$AD$475,MATCH($A468,'Miljövärden urval för publ'!$U$2:$U$476,0),1)),"",INDEX('Miljövärden urval för publ'!$A$2:$AD$475,MATCH($A468,'Miljövärden urval för publ'!$U$2:$U$476,0),1))</f>
        <v/>
      </c>
      <c r="C468" s="45" t="str">
        <f>IF(ISERROR(INDEX('Miljövärden urval för publ'!$A$2:$AD$475,MATCH($A468,'Miljövärden urval för publ'!$U$2:$U$476,0),2)),"",INDEX('Miljövärden urval för publ'!$A$2:$AD$475,MATCH($A468,'Miljövärden urval för publ'!$U$2:$U$476,0),2))</f>
        <v/>
      </c>
      <c r="D468" s="45" t="str">
        <f>IF(ISERROR(VLOOKUP($C468,'Miljövärden urval för publ'!$B$2:$H$490,MATCH(D$4,'Miljövärden urval för publ'!$B$2:$H$2,0),FALSE)),"",VLOOKUP($C468,'Miljövärden urval för publ'!$B$2:$H$490,MATCH(D$4,'Miljövärden urval för publ'!$B$2:$H$2,0),FALSE))</f>
        <v/>
      </c>
      <c r="E468" s="45" t="str">
        <f>IF(ISERROR(VLOOKUP($C468,'Miljövärden urval för publ'!$B$2:$H$490,MATCH(E$4,'Miljövärden urval för publ'!$B$2:$H$2,0),FALSE)),"",VLOOKUP($C468,'Miljövärden urval för publ'!$B$2:$H$490,MATCH(E$4,'Miljövärden urval för publ'!$B$2:$H$2,0),FALSE))</f>
        <v/>
      </c>
      <c r="F468" s="45" t="str">
        <f>IF(ISERROR(VLOOKUP($C468,'Miljövärden urval för publ'!$B$2:$H$490,MATCH(F$4,'Miljövärden urval för publ'!$B$2:$H$2,0),FALSE)),"",VLOOKUP($C468,'Miljövärden urval för publ'!$B$2:$H$490,MATCH(F$4,'Miljövärden urval för publ'!$B$2:$H$2,0),FALSE))</f>
        <v/>
      </c>
      <c r="G468" s="45" t="str">
        <f>IF(ISERROR(VLOOKUP($C468,'Miljövärden urval för publ'!$B$2:$H$490,MATCH(G$4,'Miljövärden urval för publ'!$B$2:$H$2,0),FALSE)),"",VLOOKUP($C468,'Miljövärden urval för publ'!$B$2:$H$490,MATCH(G$4,'Miljövärden urval för publ'!$B$2:$H$2,0),FALSE))</f>
        <v/>
      </c>
    </row>
    <row r="469" spans="1:7" x14ac:dyDescent="0.25">
      <c r="A469" s="45">
        <v>466</v>
      </c>
      <c r="B469" s="45" t="str">
        <f>IF(ISERROR(INDEX('Miljövärden urval för publ'!$A$2:$AD$475,MATCH($A469,'Miljövärden urval för publ'!$U$2:$U$476,0),1)),"",INDEX('Miljövärden urval för publ'!$A$2:$AD$475,MATCH($A469,'Miljövärden urval för publ'!$U$2:$U$476,0),1))</f>
        <v/>
      </c>
      <c r="C469" s="45" t="str">
        <f>IF(ISERROR(INDEX('Miljövärden urval för publ'!$A$2:$AD$475,MATCH($A469,'Miljövärden urval för publ'!$U$2:$U$476,0),2)),"",INDEX('Miljövärden urval för publ'!$A$2:$AD$475,MATCH($A469,'Miljövärden urval för publ'!$U$2:$U$476,0),2))</f>
        <v/>
      </c>
      <c r="D469" s="45" t="str">
        <f>IF(ISERROR(VLOOKUP($C469,'Miljövärden urval för publ'!$B$2:$H$490,MATCH(D$4,'Miljövärden urval för publ'!$B$2:$H$2,0),FALSE)),"",VLOOKUP($C469,'Miljövärden urval för publ'!$B$2:$H$490,MATCH(D$4,'Miljövärden urval för publ'!$B$2:$H$2,0),FALSE))</f>
        <v/>
      </c>
      <c r="E469" s="45" t="str">
        <f>IF(ISERROR(VLOOKUP($C469,'Miljövärden urval för publ'!$B$2:$H$490,MATCH(E$4,'Miljövärden urval för publ'!$B$2:$H$2,0),FALSE)),"",VLOOKUP($C469,'Miljövärden urval för publ'!$B$2:$H$490,MATCH(E$4,'Miljövärden urval för publ'!$B$2:$H$2,0),FALSE))</f>
        <v/>
      </c>
      <c r="F469" s="45" t="str">
        <f>IF(ISERROR(VLOOKUP($C469,'Miljövärden urval för publ'!$B$2:$H$490,MATCH(F$4,'Miljövärden urval för publ'!$B$2:$H$2,0),FALSE)),"",VLOOKUP($C469,'Miljövärden urval för publ'!$B$2:$H$490,MATCH(F$4,'Miljövärden urval för publ'!$B$2:$H$2,0),FALSE))</f>
        <v/>
      </c>
      <c r="G469" s="45" t="str">
        <f>IF(ISERROR(VLOOKUP($C469,'Miljövärden urval för publ'!$B$2:$H$490,MATCH(G$4,'Miljövärden urval för publ'!$B$2:$H$2,0),FALSE)),"",VLOOKUP($C469,'Miljövärden urval för publ'!$B$2:$H$490,MATCH(G$4,'Miljövärden urval för publ'!$B$2:$H$2,0),FALSE))</f>
        <v/>
      </c>
    </row>
    <row r="470" spans="1:7" x14ac:dyDescent="0.25">
      <c r="A470" s="45">
        <v>467</v>
      </c>
      <c r="B470" s="45" t="str">
        <f>IF(ISERROR(INDEX('Miljövärden urval för publ'!$A$2:$AD$475,MATCH($A470,'Miljövärden urval för publ'!$U$2:$U$476,0),1)),"",INDEX('Miljövärden urval för publ'!$A$2:$AD$475,MATCH($A470,'Miljövärden urval för publ'!$U$2:$U$476,0),1))</f>
        <v/>
      </c>
      <c r="C470" s="45" t="str">
        <f>IF(ISERROR(INDEX('Miljövärden urval för publ'!$A$2:$AD$475,MATCH($A470,'Miljövärden urval för publ'!$U$2:$U$476,0),2)),"",INDEX('Miljövärden urval för publ'!$A$2:$AD$475,MATCH($A470,'Miljövärden urval för publ'!$U$2:$U$476,0),2))</f>
        <v/>
      </c>
      <c r="D470" s="45" t="str">
        <f>IF(ISERROR(VLOOKUP($C470,'Miljövärden urval för publ'!$B$2:$H$490,MATCH(D$4,'Miljövärden urval för publ'!$B$2:$H$2,0),FALSE)),"",VLOOKUP($C470,'Miljövärden urval för publ'!$B$2:$H$490,MATCH(D$4,'Miljövärden urval för publ'!$B$2:$H$2,0),FALSE))</f>
        <v/>
      </c>
      <c r="E470" s="45" t="str">
        <f>IF(ISERROR(VLOOKUP($C470,'Miljövärden urval för publ'!$B$2:$H$490,MATCH(E$4,'Miljövärden urval för publ'!$B$2:$H$2,0),FALSE)),"",VLOOKUP($C470,'Miljövärden urval för publ'!$B$2:$H$490,MATCH(E$4,'Miljövärden urval för publ'!$B$2:$H$2,0),FALSE))</f>
        <v/>
      </c>
      <c r="F470" s="45" t="str">
        <f>IF(ISERROR(VLOOKUP($C470,'Miljövärden urval för publ'!$B$2:$H$490,MATCH(F$4,'Miljövärden urval för publ'!$B$2:$H$2,0),FALSE)),"",VLOOKUP($C470,'Miljövärden urval för publ'!$B$2:$H$490,MATCH(F$4,'Miljövärden urval för publ'!$B$2:$H$2,0),FALSE))</f>
        <v/>
      </c>
      <c r="G470" s="45" t="str">
        <f>IF(ISERROR(VLOOKUP($C470,'Miljövärden urval för publ'!$B$2:$H$490,MATCH(G$4,'Miljövärden urval för publ'!$B$2:$H$2,0),FALSE)),"",VLOOKUP($C470,'Miljövärden urval för publ'!$B$2:$H$490,MATCH(G$4,'Miljövärden urval för publ'!$B$2:$H$2,0),FALSE))</f>
        <v/>
      </c>
    </row>
    <row r="471" spans="1:7" x14ac:dyDescent="0.25">
      <c r="A471" s="45">
        <v>468</v>
      </c>
      <c r="B471" s="45" t="str">
        <f>IF(ISERROR(INDEX('Miljövärden urval för publ'!$A$2:$AD$475,MATCH($A471,'Miljövärden urval för publ'!$U$2:$U$476,0),1)),"",INDEX('Miljövärden urval för publ'!$A$2:$AD$475,MATCH($A471,'Miljövärden urval för publ'!$U$2:$U$476,0),1))</f>
        <v/>
      </c>
      <c r="C471" s="45" t="str">
        <f>IF(ISERROR(INDEX('Miljövärden urval för publ'!$A$2:$AD$475,MATCH($A471,'Miljövärden urval för publ'!$U$2:$U$476,0),2)),"",INDEX('Miljövärden urval för publ'!$A$2:$AD$475,MATCH($A471,'Miljövärden urval för publ'!$U$2:$U$476,0),2))</f>
        <v/>
      </c>
      <c r="D471" s="45" t="str">
        <f>IF(ISERROR(VLOOKUP($C471,'Miljövärden urval för publ'!$B$2:$H$490,MATCH(D$4,'Miljövärden urval för publ'!$B$2:$H$2,0),FALSE)),"",VLOOKUP($C471,'Miljövärden urval för publ'!$B$2:$H$490,MATCH(D$4,'Miljövärden urval för publ'!$B$2:$H$2,0),FALSE))</f>
        <v/>
      </c>
      <c r="E471" s="45" t="str">
        <f>IF(ISERROR(VLOOKUP($C471,'Miljövärden urval för publ'!$B$2:$H$490,MATCH(E$4,'Miljövärden urval för publ'!$B$2:$H$2,0),FALSE)),"",VLOOKUP($C471,'Miljövärden urval för publ'!$B$2:$H$490,MATCH(E$4,'Miljövärden urval för publ'!$B$2:$H$2,0),FALSE))</f>
        <v/>
      </c>
      <c r="F471" s="45" t="str">
        <f>IF(ISERROR(VLOOKUP($C471,'Miljövärden urval för publ'!$B$2:$H$490,MATCH(F$4,'Miljövärden urval för publ'!$B$2:$H$2,0),FALSE)),"",VLOOKUP($C471,'Miljövärden urval för publ'!$B$2:$H$490,MATCH(F$4,'Miljövärden urval för publ'!$B$2:$H$2,0),FALSE))</f>
        <v/>
      </c>
      <c r="G471" s="45" t="str">
        <f>IF(ISERROR(VLOOKUP($C471,'Miljövärden urval för publ'!$B$2:$H$490,MATCH(G$4,'Miljövärden urval för publ'!$B$2:$H$2,0),FALSE)),"",VLOOKUP($C471,'Miljövärden urval för publ'!$B$2:$H$490,MATCH(G$4,'Miljövärden urval för publ'!$B$2:$H$2,0),FALSE))</f>
        <v/>
      </c>
    </row>
    <row r="472" spans="1:7" x14ac:dyDescent="0.25">
      <c r="A472" s="45">
        <v>469</v>
      </c>
      <c r="B472" s="45" t="str">
        <f>IF(ISERROR(INDEX('Miljövärden urval för publ'!$A$2:$AD$475,MATCH($A472,'Miljövärden urval för publ'!$U$2:$U$476,0),1)),"",INDEX('Miljövärden urval för publ'!$A$2:$AD$475,MATCH($A472,'Miljövärden urval för publ'!$U$2:$U$476,0),1))</f>
        <v/>
      </c>
      <c r="C472" s="45" t="str">
        <f>IF(ISERROR(INDEX('Miljövärden urval för publ'!$A$2:$AD$475,MATCH($A472,'Miljövärden urval för publ'!$U$2:$U$476,0),2)),"",INDEX('Miljövärden urval för publ'!$A$2:$AD$475,MATCH($A472,'Miljövärden urval för publ'!$U$2:$U$476,0),2))</f>
        <v/>
      </c>
      <c r="D472" s="45" t="str">
        <f>IF(ISERROR(VLOOKUP($C472,'Miljövärden urval för publ'!$B$2:$H$490,MATCH(D$4,'Miljövärden urval för publ'!$B$2:$H$2,0),FALSE)),"",VLOOKUP($C472,'Miljövärden urval för publ'!$B$2:$H$490,MATCH(D$4,'Miljövärden urval för publ'!$B$2:$H$2,0),FALSE))</f>
        <v/>
      </c>
      <c r="E472" s="45" t="str">
        <f>IF(ISERROR(VLOOKUP($C472,'Miljövärden urval för publ'!$B$2:$H$490,MATCH(E$4,'Miljövärden urval för publ'!$B$2:$H$2,0),FALSE)),"",VLOOKUP($C472,'Miljövärden urval för publ'!$B$2:$H$490,MATCH(E$4,'Miljövärden urval för publ'!$B$2:$H$2,0),FALSE))</f>
        <v/>
      </c>
      <c r="F472" s="45" t="str">
        <f>IF(ISERROR(VLOOKUP($C472,'Miljövärden urval för publ'!$B$2:$H$490,MATCH(F$4,'Miljövärden urval för publ'!$B$2:$H$2,0),FALSE)),"",VLOOKUP($C472,'Miljövärden urval för publ'!$B$2:$H$490,MATCH(F$4,'Miljövärden urval för publ'!$B$2:$H$2,0),FALSE))</f>
        <v/>
      </c>
      <c r="G472" s="45" t="str">
        <f>IF(ISERROR(VLOOKUP($C472,'Miljövärden urval för publ'!$B$2:$H$490,MATCH(G$4,'Miljövärden urval för publ'!$B$2:$H$2,0),FALSE)),"",VLOOKUP($C472,'Miljövärden urval för publ'!$B$2:$H$490,MATCH(G$4,'Miljövärden urval för publ'!$B$2:$H$2,0),FALSE))</f>
        <v/>
      </c>
    </row>
    <row r="473" spans="1:7" x14ac:dyDescent="0.25">
      <c r="A473" s="45">
        <v>470</v>
      </c>
      <c r="B473" s="45" t="str">
        <f>IF(ISERROR(INDEX('Miljövärden urval för publ'!$A$2:$AD$475,MATCH($A473,'Miljövärden urval för publ'!$U$2:$U$476,0),1)),"",INDEX('Miljövärden urval för publ'!$A$2:$AD$475,MATCH($A473,'Miljövärden urval för publ'!$U$2:$U$476,0),1))</f>
        <v/>
      </c>
      <c r="C473" s="45" t="str">
        <f>IF(ISERROR(INDEX('Miljövärden urval för publ'!$A$2:$AD$475,MATCH($A473,'Miljövärden urval för publ'!$U$2:$U$476,0),2)),"",INDEX('Miljövärden urval för publ'!$A$2:$AD$475,MATCH($A473,'Miljövärden urval för publ'!$U$2:$U$476,0),2))</f>
        <v/>
      </c>
      <c r="D473" s="45" t="str">
        <f>IF(ISERROR(VLOOKUP($C473,'Miljövärden urval för publ'!$B$2:$H$490,MATCH(D$4,'Miljövärden urval för publ'!$B$2:$H$2,0),FALSE)),"",VLOOKUP($C473,'Miljövärden urval för publ'!$B$2:$H$490,MATCH(D$4,'Miljövärden urval för publ'!$B$2:$H$2,0),FALSE))</f>
        <v/>
      </c>
      <c r="E473" s="45" t="str">
        <f>IF(ISERROR(VLOOKUP($C473,'Miljövärden urval för publ'!$B$2:$H$490,MATCH(E$4,'Miljövärden urval för publ'!$B$2:$H$2,0),FALSE)),"",VLOOKUP($C473,'Miljövärden urval för publ'!$B$2:$H$490,MATCH(E$4,'Miljövärden urval för publ'!$B$2:$H$2,0),FALSE))</f>
        <v/>
      </c>
      <c r="F473" s="45" t="str">
        <f>IF(ISERROR(VLOOKUP($C473,'Miljövärden urval för publ'!$B$2:$H$490,MATCH(F$4,'Miljövärden urval för publ'!$B$2:$H$2,0),FALSE)),"",VLOOKUP($C473,'Miljövärden urval för publ'!$B$2:$H$490,MATCH(F$4,'Miljövärden urval för publ'!$B$2:$H$2,0),FALSE))</f>
        <v/>
      </c>
      <c r="G473" s="45" t="str">
        <f>IF(ISERROR(VLOOKUP($C473,'Miljövärden urval för publ'!$B$2:$H$490,MATCH(G$4,'Miljövärden urval för publ'!$B$2:$H$2,0),FALSE)),"",VLOOKUP($C473,'Miljövärden urval för publ'!$B$2:$H$490,MATCH(G$4,'Miljövärden urval för publ'!$B$2:$H$2,0),FALSE))</f>
        <v/>
      </c>
    </row>
    <row r="474" spans="1:7" x14ac:dyDescent="0.25">
      <c r="A474" s="45">
        <v>471</v>
      </c>
      <c r="B474" s="45" t="str">
        <f>IF(ISERROR(INDEX('Miljövärden urval för publ'!$A$2:$AD$475,MATCH($A474,'Miljövärden urval för publ'!$U$2:$U$476,0),1)),"",INDEX('Miljövärden urval för publ'!$A$2:$AD$475,MATCH($A474,'Miljövärden urval för publ'!$U$2:$U$476,0),1))</f>
        <v/>
      </c>
      <c r="C474" s="45" t="str">
        <f>IF(ISERROR(INDEX('Miljövärden urval för publ'!$A$2:$AD$475,MATCH($A474,'Miljövärden urval för publ'!$U$2:$U$476,0),2)),"",INDEX('Miljövärden urval för publ'!$A$2:$AD$475,MATCH($A474,'Miljövärden urval för publ'!$U$2:$U$476,0),2))</f>
        <v/>
      </c>
      <c r="D474" s="45" t="str">
        <f>IF(ISERROR(VLOOKUP($C474,'Miljövärden urval för publ'!$B$2:$H$490,MATCH(D$4,'Miljövärden urval för publ'!$B$2:$H$2,0),FALSE)),"",VLOOKUP($C474,'Miljövärden urval för publ'!$B$2:$H$490,MATCH(D$4,'Miljövärden urval för publ'!$B$2:$H$2,0),FALSE))</f>
        <v/>
      </c>
      <c r="E474" s="45" t="str">
        <f>IF(ISERROR(VLOOKUP($C474,'Miljövärden urval för publ'!$B$2:$H$490,MATCH(E$4,'Miljövärden urval för publ'!$B$2:$H$2,0),FALSE)),"",VLOOKUP($C474,'Miljövärden urval för publ'!$B$2:$H$490,MATCH(E$4,'Miljövärden urval för publ'!$B$2:$H$2,0),FALSE))</f>
        <v/>
      </c>
      <c r="F474" s="45" t="str">
        <f>IF(ISERROR(VLOOKUP($C474,'Miljövärden urval för publ'!$B$2:$H$490,MATCH(F$4,'Miljövärden urval för publ'!$B$2:$H$2,0),FALSE)),"",VLOOKUP($C474,'Miljövärden urval för publ'!$B$2:$H$490,MATCH(F$4,'Miljövärden urval för publ'!$B$2:$H$2,0),FALSE))</f>
        <v/>
      </c>
      <c r="G474" s="45" t="str">
        <f>IF(ISERROR(VLOOKUP($C474,'Miljövärden urval för publ'!$B$2:$H$490,MATCH(G$4,'Miljövärden urval för publ'!$B$2:$H$2,0),FALSE)),"",VLOOKUP($C474,'Miljövärden urval för publ'!$B$2:$H$490,MATCH(G$4,'Miljövärden urval för publ'!$B$2:$H$2,0),FALSE))</f>
        <v/>
      </c>
    </row>
    <row r="475" spans="1:7" x14ac:dyDescent="0.25">
      <c r="A475" s="45">
        <v>472</v>
      </c>
      <c r="B475" s="45" t="str">
        <f>IF(ISERROR(INDEX('Miljövärden urval för publ'!$A$2:$AD$475,MATCH($A475,'Miljövärden urval för publ'!$U$2:$U$476,0),1)),"",INDEX('Miljövärden urval för publ'!$A$2:$AD$475,MATCH($A475,'Miljövärden urval för publ'!$U$2:$U$476,0),1))</f>
        <v/>
      </c>
      <c r="C475" s="45" t="str">
        <f>IF(ISERROR(INDEX('Miljövärden urval för publ'!$A$2:$AD$475,MATCH($A475,'Miljövärden urval för publ'!$U$2:$U$476,0),2)),"",INDEX('Miljövärden urval för publ'!$A$2:$AD$475,MATCH($A475,'Miljövärden urval för publ'!$U$2:$U$476,0),2))</f>
        <v/>
      </c>
      <c r="D475" s="45" t="str">
        <f>IF(ISERROR(VLOOKUP($C475,'Miljövärden urval för publ'!$B$2:$H$490,MATCH(D$4,'Miljövärden urval för publ'!$B$2:$H$2,0),FALSE)),"",VLOOKUP($C475,'Miljövärden urval för publ'!$B$2:$H$490,MATCH(D$4,'Miljövärden urval för publ'!$B$2:$H$2,0),FALSE))</f>
        <v/>
      </c>
      <c r="E475" s="45" t="str">
        <f>IF(ISERROR(VLOOKUP($C475,'Miljövärden urval för publ'!$B$2:$H$490,MATCH(E$4,'Miljövärden urval för publ'!$B$2:$H$2,0),FALSE)),"",VLOOKUP($C475,'Miljövärden urval för publ'!$B$2:$H$490,MATCH(E$4,'Miljövärden urval för publ'!$B$2:$H$2,0),FALSE))</f>
        <v/>
      </c>
      <c r="F475" s="45" t="str">
        <f>IF(ISERROR(VLOOKUP($C475,'Miljövärden urval för publ'!$B$2:$H$490,MATCH(F$4,'Miljövärden urval för publ'!$B$2:$H$2,0),FALSE)),"",VLOOKUP($C475,'Miljövärden urval för publ'!$B$2:$H$490,MATCH(F$4,'Miljövärden urval för publ'!$B$2:$H$2,0),FALSE))</f>
        <v/>
      </c>
      <c r="G475" s="45" t="str">
        <f>IF(ISERROR(VLOOKUP($C475,'Miljövärden urval för publ'!$B$2:$H$490,MATCH(G$4,'Miljövärden urval för publ'!$B$2:$H$2,0),FALSE)),"",VLOOKUP($C475,'Miljövärden urval för publ'!$B$2:$H$490,MATCH(G$4,'Miljövärden urval för publ'!$B$2:$H$2,0),FALSE))</f>
        <v/>
      </c>
    </row>
    <row r="476" spans="1:7" x14ac:dyDescent="0.25">
      <c r="A476" s="45">
        <v>473</v>
      </c>
      <c r="B476" s="45" t="str">
        <f>IF(ISERROR(INDEX('Miljövärden urval för publ'!$A$2:$AD$475,MATCH($A476,'Miljövärden urval för publ'!$U$2:$U$476,0),1)),"",INDEX('Miljövärden urval för publ'!$A$2:$AD$475,MATCH($A476,'Miljövärden urval för publ'!$U$2:$U$476,0),1))</f>
        <v/>
      </c>
      <c r="C476" s="45" t="str">
        <f>IF(ISERROR(INDEX('Miljövärden urval för publ'!$A$2:$AD$475,MATCH($A476,'Miljövärden urval för publ'!$U$2:$U$476,0),2)),"",INDEX('Miljövärden urval för publ'!$A$2:$AD$475,MATCH($A476,'Miljövärden urval för publ'!$U$2:$U$476,0),2))</f>
        <v/>
      </c>
      <c r="D476" s="45" t="str">
        <f>IF(ISERROR(VLOOKUP($C476,'Miljövärden urval för publ'!$B$2:$H$490,MATCH(D$4,'Miljövärden urval för publ'!$B$2:$H$2,0),FALSE)),"",VLOOKUP($C476,'Miljövärden urval för publ'!$B$2:$H$490,MATCH(D$4,'Miljövärden urval för publ'!$B$2:$H$2,0),FALSE))</f>
        <v/>
      </c>
      <c r="E476" s="45" t="str">
        <f>IF(ISERROR(VLOOKUP($C476,'Miljövärden urval för publ'!$B$2:$H$490,MATCH(E$4,'Miljövärden urval för publ'!$B$2:$H$2,0),FALSE)),"",VLOOKUP($C476,'Miljövärden urval för publ'!$B$2:$H$490,MATCH(E$4,'Miljövärden urval för publ'!$B$2:$H$2,0),FALSE))</f>
        <v/>
      </c>
      <c r="F476" s="45" t="str">
        <f>IF(ISERROR(VLOOKUP($C476,'Miljövärden urval för publ'!$B$2:$H$490,MATCH(F$4,'Miljövärden urval för publ'!$B$2:$H$2,0),FALSE)),"",VLOOKUP($C476,'Miljövärden urval för publ'!$B$2:$H$490,MATCH(F$4,'Miljövärden urval för publ'!$B$2:$H$2,0),FALSE))</f>
        <v/>
      </c>
      <c r="G476" s="45" t="str">
        <f>IF(ISERROR(VLOOKUP($C476,'Miljövärden urval för publ'!$B$2:$H$490,MATCH(G$4,'Miljövärden urval för publ'!$B$2:$H$2,0),FALSE)),"",VLOOKUP($C476,'Miljövärden urval för publ'!$B$2:$H$490,MATCH(G$4,'Miljövärden urval för publ'!$B$2:$H$2,0),FALSE))</f>
        <v/>
      </c>
    </row>
    <row r="477" spans="1:7" x14ac:dyDescent="0.25">
      <c r="A477" s="45">
        <v>474</v>
      </c>
      <c r="B477" s="45" t="str">
        <f>IF(ISERROR(INDEX('Miljövärden urval för publ'!$A$2:$AD$475,MATCH($A477,'Miljövärden urval för publ'!$U$2:$U$476,0),1)),"",INDEX('Miljövärden urval för publ'!$A$2:$AD$475,MATCH($A477,'Miljövärden urval för publ'!$U$2:$U$476,0),1))</f>
        <v/>
      </c>
      <c r="C477" s="45" t="str">
        <f>IF(ISERROR(INDEX('Miljövärden urval för publ'!$A$2:$AD$475,MATCH($A477,'Miljövärden urval för publ'!$U$2:$U$476,0),2)),"",INDEX('Miljövärden urval för publ'!$A$2:$AD$475,MATCH($A477,'Miljövärden urval för publ'!$U$2:$U$476,0),2))</f>
        <v/>
      </c>
      <c r="D477" s="45" t="str">
        <f>IF(ISERROR(VLOOKUP($C477,'Miljövärden urval för publ'!$B$2:$H$490,MATCH(D$4,'Miljövärden urval för publ'!$B$2:$H$2,0),FALSE)),"",VLOOKUP($C477,'Miljövärden urval för publ'!$B$2:$H$490,MATCH(D$4,'Miljövärden urval för publ'!$B$2:$H$2,0),FALSE))</f>
        <v/>
      </c>
      <c r="E477" s="45" t="str">
        <f>IF(ISERROR(VLOOKUP($C477,'Miljövärden urval för publ'!$B$2:$H$490,MATCH(E$4,'Miljövärden urval för publ'!$B$2:$H$2,0),FALSE)),"",VLOOKUP($C477,'Miljövärden urval för publ'!$B$2:$H$490,MATCH(E$4,'Miljövärden urval för publ'!$B$2:$H$2,0),FALSE))</f>
        <v/>
      </c>
      <c r="F477" s="45" t="str">
        <f>IF(ISERROR(VLOOKUP($C477,'Miljövärden urval för publ'!$B$2:$H$490,MATCH(F$4,'Miljövärden urval för publ'!$B$2:$H$2,0),FALSE)),"",VLOOKUP($C477,'Miljövärden urval för publ'!$B$2:$H$490,MATCH(F$4,'Miljövärden urval för publ'!$B$2:$H$2,0),FALSE))</f>
        <v/>
      </c>
      <c r="G477" s="45" t="str">
        <f>IF(ISERROR(VLOOKUP($C477,'Miljövärden urval för publ'!$B$2:$H$490,MATCH(G$4,'Miljövärden urval för publ'!$B$2:$H$2,0),FALSE)),"",VLOOKUP($C477,'Miljövärden urval för publ'!$B$2:$H$490,MATCH(G$4,'Miljövärden urval för publ'!$B$2:$H$2,0),FALSE))</f>
        <v/>
      </c>
    </row>
    <row r="478" spans="1:7" x14ac:dyDescent="0.25">
      <c r="A478" s="45">
        <v>475</v>
      </c>
      <c r="B478" s="45" t="str">
        <f>IF(ISERROR(INDEX('Miljövärden urval för publ'!$A$2:$AD$475,MATCH($A478,'Miljövärden urval för publ'!$U$2:$U$476,0),1)),"",INDEX('Miljövärden urval för publ'!$A$2:$AD$475,MATCH($A478,'Miljövärden urval för publ'!$U$2:$U$476,0),1))</f>
        <v/>
      </c>
      <c r="C478" s="45" t="str">
        <f>IF(ISERROR(INDEX('Miljövärden urval för publ'!$A$2:$AD$475,MATCH($A478,'Miljövärden urval för publ'!$U$2:$U$476,0),2)),"",INDEX('Miljövärden urval för publ'!$A$2:$AD$475,MATCH($A478,'Miljövärden urval för publ'!$U$2:$U$476,0),2))</f>
        <v/>
      </c>
      <c r="D478" s="45" t="str">
        <f>IF(ISERROR(VLOOKUP($C478,'Miljövärden urval för publ'!$B$2:$H$490,MATCH(D$4,'Miljövärden urval för publ'!$B$2:$H$2,0),FALSE)),"",VLOOKUP($C478,'Miljövärden urval för publ'!$B$2:$H$490,MATCH(D$4,'Miljövärden urval för publ'!$B$2:$H$2,0),FALSE))</f>
        <v/>
      </c>
      <c r="E478" s="45" t="str">
        <f>IF(ISERROR(VLOOKUP($C478,'Miljövärden urval för publ'!$B$2:$H$490,MATCH(E$4,'Miljövärden urval för publ'!$B$2:$H$2,0),FALSE)),"",VLOOKUP($C478,'Miljövärden urval för publ'!$B$2:$H$490,MATCH(E$4,'Miljövärden urval för publ'!$B$2:$H$2,0),FALSE))</f>
        <v/>
      </c>
      <c r="F478" s="45" t="str">
        <f>IF(ISERROR(VLOOKUP($C478,'Miljövärden urval för publ'!$B$2:$H$490,MATCH(F$4,'Miljövärden urval för publ'!$B$2:$H$2,0),FALSE)),"",VLOOKUP($C478,'Miljövärden urval för publ'!$B$2:$H$490,MATCH(F$4,'Miljövärden urval för publ'!$B$2:$H$2,0),FALSE))</f>
        <v/>
      </c>
      <c r="G478" s="45" t="str">
        <f>IF(ISERROR(VLOOKUP($C478,'Miljövärden urval för publ'!$B$2:$H$490,MATCH(G$4,'Miljövärden urval för publ'!$B$2:$H$2,0),FALSE)),"",VLOOKUP($C478,'Miljövärden urval för publ'!$B$2:$H$490,MATCH(G$4,'Miljövärden urval för publ'!$B$2:$H$2,0),FALSE))</f>
        <v/>
      </c>
    </row>
    <row r="479" spans="1:7" x14ac:dyDescent="0.25">
      <c r="A479" s="45">
        <v>476</v>
      </c>
      <c r="B479" s="45" t="str">
        <f>IF(ISERROR(INDEX('Miljövärden urval för publ'!$A$2:$AD$475,MATCH($A479,'Miljövärden urval för publ'!$U$2:$U$476,0),1)),"",INDEX('Miljövärden urval för publ'!$A$2:$AD$475,MATCH($A479,'Miljövärden urval för publ'!$U$2:$U$476,0),1))</f>
        <v/>
      </c>
      <c r="C479" s="45" t="str">
        <f>IF(ISERROR(INDEX('Miljövärden urval för publ'!$A$2:$AD$475,MATCH($A479,'Miljövärden urval för publ'!$U$2:$U$476,0),2)),"",INDEX('Miljövärden urval för publ'!$A$2:$AD$475,MATCH($A479,'Miljövärden urval för publ'!$U$2:$U$476,0),2))</f>
        <v/>
      </c>
      <c r="D479" s="45" t="str">
        <f>IF(ISERROR(VLOOKUP($C479,'Miljövärden urval för publ'!$B$2:$H$490,MATCH(D$4,'Miljövärden urval för publ'!$B$2:$H$2,0),FALSE)),"",VLOOKUP($C479,'Miljövärden urval för publ'!$B$2:$H$490,MATCH(D$4,'Miljövärden urval för publ'!$B$2:$H$2,0),FALSE))</f>
        <v/>
      </c>
      <c r="E479" s="45" t="str">
        <f>IF(ISERROR(VLOOKUP($C479,'Miljövärden urval för publ'!$B$2:$H$490,MATCH(E$4,'Miljövärden urval för publ'!$B$2:$H$2,0),FALSE)),"",VLOOKUP($C479,'Miljövärden urval för publ'!$B$2:$H$490,MATCH(E$4,'Miljövärden urval för publ'!$B$2:$H$2,0),FALSE))</f>
        <v/>
      </c>
      <c r="F479" s="45" t="str">
        <f>IF(ISERROR(VLOOKUP($C479,'Miljövärden urval för publ'!$B$2:$H$490,MATCH(F$4,'Miljövärden urval för publ'!$B$2:$H$2,0),FALSE)),"",VLOOKUP($C479,'Miljövärden urval för publ'!$B$2:$H$490,MATCH(F$4,'Miljövärden urval för publ'!$B$2:$H$2,0),FALSE))</f>
        <v/>
      </c>
      <c r="G479" s="45" t="str">
        <f>IF(ISERROR(VLOOKUP($C479,'Miljövärden urval för publ'!$B$2:$H$490,MATCH(G$4,'Miljövärden urval för publ'!$B$2:$H$2,0),FALSE)),"",VLOOKUP($C479,'Miljövärden urval för publ'!$B$2:$H$490,MATCH(G$4,'Miljövärden urval för publ'!$B$2:$H$2,0),FALSE))</f>
        <v/>
      </c>
    </row>
    <row r="480" spans="1:7" x14ac:dyDescent="0.25">
      <c r="A480" s="45">
        <v>477</v>
      </c>
      <c r="B480" s="45" t="str">
        <f>IF(ISERROR(INDEX('Miljövärden urval för publ'!$A$2:$AD$475,MATCH($A480,'Miljövärden urval för publ'!$U$2:$U$476,0),1)),"",INDEX('Miljövärden urval för publ'!$A$2:$AD$475,MATCH($A480,'Miljövärden urval för publ'!$U$2:$U$476,0),1))</f>
        <v/>
      </c>
      <c r="C480" s="45" t="str">
        <f>IF(ISERROR(INDEX('Miljövärden urval för publ'!$A$2:$AD$475,MATCH($A480,'Miljövärden urval för publ'!$U$2:$U$476,0),2)),"",INDEX('Miljövärden urval för publ'!$A$2:$AD$475,MATCH($A480,'Miljövärden urval för publ'!$U$2:$U$476,0),2))</f>
        <v/>
      </c>
      <c r="D480" s="45" t="str">
        <f>IF(ISERROR(VLOOKUP($C480,'Miljövärden urval för publ'!$B$2:$H$490,MATCH(D$4,'Miljövärden urval för publ'!$B$2:$H$2,0),FALSE)),"",VLOOKUP($C480,'Miljövärden urval för publ'!$B$2:$H$490,MATCH(D$4,'Miljövärden urval för publ'!$B$2:$H$2,0),FALSE))</f>
        <v/>
      </c>
      <c r="E480" s="45" t="str">
        <f>IF(ISERROR(VLOOKUP($C480,'Miljövärden urval för publ'!$B$2:$H$490,MATCH(E$4,'Miljövärden urval för publ'!$B$2:$H$2,0),FALSE)),"",VLOOKUP($C480,'Miljövärden urval för publ'!$B$2:$H$490,MATCH(E$4,'Miljövärden urval för publ'!$B$2:$H$2,0),FALSE))</f>
        <v/>
      </c>
      <c r="F480" s="45" t="str">
        <f>IF(ISERROR(VLOOKUP($C480,'Miljövärden urval för publ'!$B$2:$H$490,MATCH(F$4,'Miljövärden urval för publ'!$B$2:$H$2,0),FALSE)),"",VLOOKUP($C480,'Miljövärden urval för publ'!$B$2:$H$490,MATCH(F$4,'Miljövärden urval för publ'!$B$2:$H$2,0),FALSE))</f>
        <v/>
      </c>
      <c r="G480" s="45" t="str">
        <f>IF(ISERROR(VLOOKUP($C480,'Miljövärden urval för publ'!$B$2:$H$490,MATCH(G$4,'Miljövärden urval för publ'!$B$2:$H$2,0),FALSE)),"",VLOOKUP($C480,'Miljövärden urval för publ'!$B$2:$H$490,MATCH(G$4,'Miljövärden urval för publ'!$B$2:$H$2,0),FALSE))</f>
        <v/>
      </c>
    </row>
    <row r="481" spans="1:7" x14ac:dyDescent="0.25">
      <c r="A481" s="45">
        <v>478</v>
      </c>
      <c r="B481" s="45" t="str">
        <f>IF(ISERROR(INDEX('Miljövärden urval för publ'!$A$2:$AD$475,MATCH($A481,'Miljövärden urval för publ'!$U$2:$U$476,0),1)),"",INDEX('Miljövärden urval för publ'!$A$2:$AD$475,MATCH($A481,'Miljövärden urval för publ'!$U$2:$U$476,0),1))</f>
        <v/>
      </c>
      <c r="C481" s="45" t="str">
        <f>IF(ISERROR(INDEX('Miljövärden urval för publ'!$A$2:$AD$475,MATCH($A481,'Miljövärden urval för publ'!$U$2:$U$476,0),2)),"",INDEX('Miljövärden urval för publ'!$A$2:$AD$475,MATCH($A481,'Miljövärden urval för publ'!$U$2:$U$476,0),2))</f>
        <v/>
      </c>
      <c r="D481" s="45" t="str">
        <f>IF(ISERROR(VLOOKUP($C481,'Miljövärden urval för publ'!$B$2:$H$490,MATCH(D$4,'Miljövärden urval för publ'!$B$2:$H$2,0),FALSE)),"",VLOOKUP($C481,'Miljövärden urval för publ'!$B$2:$H$490,MATCH(D$4,'Miljövärden urval för publ'!$B$2:$H$2,0),FALSE))</f>
        <v/>
      </c>
      <c r="E481" s="45" t="str">
        <f>IF(ISERROR(VLOOKUP($C481,'Miljövärden urval för publ'!$B$2:$H$490,MATCH(E$4,'Miljövärden urval för publ'!$B$2:$H$2,0),FALSE)),"",VLOOKUP($C481,'Miljövärden urval för publ'!$B$2:$H$490,MATCH(E$4,'Miljövärden urval för publ'!$B$2:$H$2,0),FALSE))</f>
        <v/>
      </c>
      <c r="F481" s="45" t="str">
        <f>IF(ISERROR(VLOOKUP($C481,'Miljövärden urval för publ'!$B$2:$H$490,MATCH(F$4,'Miljövärden urval för publ'!$B$2:$H$2,0),FALSE)),"",VLOOKUP($C481,'Miljövärden urval för publ'!$B$2:$H$490,MATCH(F$4,'Miljövärden urval för publ'!$B$2:$H$2,0),FALSE))</f>
        <v/>
      </c>
      <c r="G481" s="45" t="str">
        <f>IF(ISERROR(VLOOKUP($C481,'Miljövärden urval för publ'!$B$2:$H$490,MATCH(G$4,'Miljövärden urval för publ'!$B$2:$H$2,0),FALSE)),"",VLOOKUP($C481,'Miljövärden urval för publ'!$B$2:$H$490,MATCH(G$4,'Miljövärden urval för publ'!$B$2:$H$2,0),FALSE))</f>
        <v/>
      </c>
    </row>
    <row r="482" spans="1:7" x14ac:dyDescent="0.25">
      <c r="A482" s="45">
        <v>479</v>
      </c>
      <c r="B482" s="45" t="str">
        <f>IF(ISERROR(INDEX('Miljövärden urval för publ'!$A$2:$AD$475,MATCH($A482,'Miljövärden urval för publ'!$U$2:$U$476,0),1)),"",INDEX('Miljövärden urval för publ'!$A$2:$AD$475,MATCH($A482,'Miljövärden urval för publ'!$U$2:$U$476,0),1))</f>
        <v/>
      </c>
      <c r="C482" s="45" t="str">
        <f>IF(ISERROR(INDEX('Miljövärden urval för publ'!$A$2:$AD$475,MATCH($A482,'Miljövärden urval för publ'!$U$2:$U$476,0),2)),"",INDEX('Miljövärden urval för publ'!$A$2:$AD$475,MATCH($A482,'Miljövärden urval för publ'!$U$2:$U$476,0),2))</f>
        <v/>
      </c>
      <c r="D482" s="45" t="str">
        <f>IF(ISERROR(VLOOKUP($C482,'Miljövärden urval för publ'!$B$2:$H$490,MATCH(D$4,'Miljövärden urval för publ'!$B$2:$H$2,0),FALSE)),"",VLOOKUP($C482,'Miljövärden urval för publ'!$B$2:$H$490,MATCH(D$4,'Miljövärden urval för publ'!$B$2:$H$2,0),FALSE))</f>
        <v/>
      </c>
      <c r="E482" s="45" t="str">
        <f>IF(ISERROR(VLOOKUP($C482,'Miljövärden urval för publ'!$B$2:$H$490,MATCH(E$4,'Miljövärden urval för publ'!$B$2:$H$2,0),FALSE)),"",VLOOKUP($C482,'Miljövärden urval för publ'!$B$2:$H$490,MATCH(E$4,'Miljövärden urval för publ'!$B$2:$H$2,0),FALSE))</f>
        <v/>
      </c>
      <c r="F482" s="45" t="str">
        <f>IF(ISERROR(VLOOKUP($C482,'Miljövärden urval för publ'!$B$2:$H$490,MATCH(F$4,'Miljövärden urval för publ'!$B$2:$H$2,0),FALSE)),"",VLOOKUP($C482,'Miljövärden urval för publ'!$B$2:$H$490,MATCH(F$4,'Miljövärden urval för publ'!$B$2:$H$2,0),FALSE))</f>
        <v/>
      </c>
      <c r="G482" s="45" t="str">
        <f>IF(ISERROR(VLOOKUP($C482,'Miljövärden urval för publ'!$B$2:$H$490,MATCH(G$4,'Miljövärden urval för publ'!$B$2:$H$2,0),FALSE)),"",VLOOKUP($C482,'Miljövärden urval för publ'!$B$2:$H$490,MATCH(G$4,'Miljövärden urval för publ'!$B$2:$H$2,0),FALSE))</f>
        <v/>
      </c>
    </row>
    <row r="483" spans="1:7" x14ac:dyDescent="0.25">
      <c r="A483" s="45">
        <v>480</v>
      </c>
      <c r="B483" s="45" t="str">
        <f>IF(ISERROR(INDEX('Miljövärden urval för publ'!$A$2:$AD$475,MATCH($A483,'Miljövärden urval för publ'!$U$2:$U$476,0),1)),"",INDEX('Miljövärden urval för publ'!$A$2:$AD$475,MATCH($A483,'Miljövärden urval för publ'!$U$2:$U$476,0),1))</f>
        <v/>
      </c>
      <c r="C483" s="45" t="str">
        <f>IF(ISERROR(INDEX('Miljövärden urval för publ'!$A$2:$AD$475,MATCH($A483,'Miljövärden urval för publ'!$U$2:$U$476,0),2)),"",INDEX('Miljövärden urval för publ'!$A$2:$AD$475,MATCH($A483,'Miljövärden urval för publ'!$U$2:$U$476,0),2))</f>
        <v/>
      </c>
      <c r="D483" s="45" t="str">
        <f>IF(ISERROR(VLOOKUP($C483,'Miljövärden urval för publ'!$B$2:$H$490,MATCH(D$4,'Miljövärden urval för publ'!$B$2:$H$2,0),FALSE)),"",VLOOKUP($C483,'Miljövärden urval för publ'!$B$2:$H$490,MATCH(D$4,'Miljövärden urval för publ'!$B$2:$H$2,0),FALSE))</f>
        <v/>
      </c>
      <c r="E483" s="45" t="str">
        <f>IF(ISERROR(VLOOKUP($C483,'Miljövärden urval för publ'!$B$2:$H$490,MATCH(E$4,'Miljövärden urval för publ'!$B$2:$H$2,0),FALSE)),"",VLOOKUP($C483,'Miljövärden urval för publ'!$B$2:$H$490,MATCH(E$4,'Miljövärden urval för publ'!$B$2:$H$2,0),FALSE))</f>
        <v/>
      </c>
      <c r="F483" s="45" t="str">
        <f>IF(ISERROR(VLOOKUP($C483,'Miljövärden urval för publ'!$B$2:$H$490,MATCH(F$4,'Miljövärden urval för publ'!$B$2:$H$2,0),FALSE)),"",VLOOKUP($C483,'Miljövärden urval för publ'!$B$2:$H$490,MATCH(F$4,'Miljövärden urval för publ'!$B$2:$H$2,0),FALSE))</f>
        <v/>
      </c>
      <c r="G483" s="45" t="str">
        <f>IF(ISERROR(VLOOKUP($C483,'Miljövärden urval för publ'!$B$2:$H$490,MATCH(G$4,'Miljövärden urval för publ'!$B$2:$H$2,0),FALSE)),"",VLOOKUP($C483,'Miljövärden urval för publ'!$B$2:$H$490,MATCH(G$4,'Miljövärden urval för publ'!$B$2:$H$2,0),FALSE))</f>
        <v/>
      </c>
    </row>
    <row r="484" spans="1:7" x14ac:dyDescent="0.25">
      <c r="A484" s="45">
        <v>481</v>
      </c>
      <c r="B484" s="45" t="str">
        <f>IF(ISERROR(INDEX('Miljövärden urval för publ'!$A$2:$AD$475,MATCH($A484,'Miljövärden urval för publ'!$U$2:$U$476,0),1)),"",INDEX('Miljövärden urval för publ'!$A$2:$AD$475,MATCH($A484,'Miljövärden urval för publ'!$U$2:$U$476,0),1))</f>
        <v/>
      </c>
      <c r="C484" s="45" t="str">
        <f>IF(ISERROR(INDEX('Miljövärden urval för publ'!$A$2:$AD$475,MATCH($A484,'Miljövärden urval för publ'!$U$2:$U$476,0),2)),"",INDEX('Miljövärden urval för publ'!$A$2:$AD$475,MATCH($A484,'Miljövärden urval för publ'!$U$2:$U$476,0),2))</f>
        <v/>
      </c>
      <c r="D484" s="45" t="str">
        <f>IF(ISERROR(VLOOKUP($C484,'Miljövärden urval för publ'!$B$2:$H$490,MATCH(D$4,'Miljövärden urval för publ'!$B$2:$H$2,0),FALSE)),"",VLOOKUP($C484,'Miljövärden urval för publ'!$B$2:$H$490,MATCH(D$4,'Miljövärden urval för publ'!$B$2:$H$2,0),FALSE))</f>
        <v/>
      </c>
      <c r="E484" s="45" t="str">
        <f>IF(ISERROR(VLOOKUP($C484,'Miljövärden urval för publ'!$B$2:$H$490,MATCH(E$4,'Miljövärden urval för publ'!$B$2:$H$2,0),FALSE)),"",VLOOKUP($C484,'Miljövärden urval för publ'!$B$2:$H$490,MATCH(E$4,'Miljövärden urval för publ'!$B$2:$H$2,0),FALSE))</f>
        <v/>
      </c>
      <c r="F484" s="45" t="str">
        <f>IF(ISERROR(VLOOKUP($C484,'Miljövärden urval för publ'!$B$2:$H$490,MATCH(F$4,'Miljövärden urval för publ'!$B$2:$H$2,0),FALSE)),"",VLOOKUP($C484,'Miljövärden urval för publ'!$B$2:$H$490,MATCH(F$4,'Miljövärden urval för publ'!$B$2:$H$2,0),FALSE))</f>
        <v/>
      </c>
      <c r="G484" s="45" t="str">
        <f>IF(ISERROR(VLOOKUP($C484,'Miljövärden urval för publ'!$B$2:$H$490,MATCH(G$4,'Miljövärden urval för publ'!$B$2:$H$2,0),FALSE)),"",VLOOKUP($C484,'Miljövärden urval för publ'!$B$2:$H$490,MATCH(G$4,'Miljövärden urval för publ'!$B$2:$H$2,0),FALSE))</f>
        <v/>
      </c>
    </row>
    <row r="485" spans="1:7" x14ac:dyDescent="0.25">
      <c r="A485" s="45">
        <v>482</v>
      </c>
      <c r="B485" s="45" t="str">
        <f>IF(ISERROR(INDEX('Miljövärden urval för publ'!$A$2:$AD$475,MATCH($A485,'Miljövärden urval för publ'!$U$2:$U$476,0),1)),"",INDEX('Miljövärden urval för publ'!$A$2:$AD$475,MATCH($A485,'Miljövärden urval för publ'!$U$2:$U$476,0),1))</f>
        <v/>
      </c>
      <c r="C485" s="45" t="str">
        <f>IF(ISERROR(INDEX('Miljövärden urval för publ'!$A$2:$AD$475,MATCH($A485,'Miljövärden urval för publ'!$U$2:$U$476,0),2)),"",INDEX('Miljövärden urval för publ'!$A$2:$AD$475,MATCH($A485,'Miljövärden urval för publ'!$U$2:$U$476,0),2))</f>
        <v/>
      </c>
      <c r="D485" s="45" t="str">
        <f>IF(ISERROR(VLOOKUP($C485,'Miljövärden urval för publ'!$B$2:$H$490,MATCH(D$4,'Miljövärden urval för publ'!$B$2:$H$2,0),FALSE)),"",VLOOKUP($C485,'Miljövärden urval för publ'!$B$2:$H$490,MATCH(D$4,'Miljövärden urval för publ'!$B$2:$H$2,0),FALSE))</f>
        <v/>
      </c>
      <c r="E485" s="45" t="str">
        <f>IF(ISERROR(VLOOKUP($C485,'Miljövärden urval för publ'!$B$2:$H$490,MATCH(E$4,'Miljövärden urval för publ'!$B$2:$H$2,0),FALSE)),"",VLOOKUP($C485,'Miljövärden urval för publ'!$B$2:$H$490,MATCH(E$4,'Miljövärden urval för publ'!$B$2:$H$2,0),FALSE))</f>
        <v/>
      </c>
      <c r="F485" s="45" t="str">
        <f>IF(ISERROR(VLOOKUP($C485,'Miljövärden urval för publ'!$B$2:$H$490,MATCH(F$4,'Miljövärden urval för publ'!$B$2:$H$2,0),FALSE)),"",VLOOKUP($C485,'Miljövärden urval för publ'!$B$2:$H$490,MATCH(F$4,'Miljövärden urval för publ'!$B$2:$H$2,0),FALSE))</f>
        <v/>
      </c>
      <c r="G485" s="45" t="str">
        <f>IF(ISERROR(VLOOKUP($C485,'Miljövärden urval för publ'!$B$2:$H$490,MATCH(G$4,'Miljövärden urval för publ'!$B$2:$H$2,0),FALSE)),"",VLOOKUP($C485,'Miljövärden urval för publ'!$B$2:$H$490,MATCH(G$4,'Miljövärden urval för publ'!$B$2:$H$2,0),FALSE))</f>
        <v/>
      </c>
    </row>
    <row r="486" spans="1:7" x14ac:dyDescent="0.25">
      <c r="A486" s="45">
        <v>483</v>
      </c>
      <c r="B486" s="45" t="str">
        <f>IF(ISERROR(INDEX('Miljövärden urval för publ'!$A$2:$AD$475,MATCH($A486,'Miljövärden urval för publ'!$U$2:$U$476,0),1)),"",INDEX('Miljövärden urval för publ'!$A$2:$AD$475,MATCH($A486,'Miljövärden urval för publ'!$U$2:$U$476,0),1))</f>
        <v/>
      </c>
      <c r="C486" s="45" t="str">
        <f>IF(ISERROR(INDEX('Miljövärden urval för publ'!$A$2:$AD$475,MATCH($A486,'Miljövärden urval för publ'!$U$2:$U$476,0),2)),"",INDEX('Miljövärden urval för publ'!$A$2:$AD$475,MATCH($A486,'Miljövärden urval för publ'!$U$2:$U$476,0),2))</f>
        <v/>
      </c>
      <c r="D486" s="45" t="str">
        <f>IF(ISERROR(VLOOKUP($C486,'Miljövärden urval för publ'!$B$2:$H$490,MATCH(D$4,'Miljövärden urval för publ'!$B$2:$H$2,0),FALSE)),"",VLOOKUP($C486,'Miljövärden urval för publ'!$B$2:$H$490,MATCH(D$4,'Miljövärden urval för publ'!$B$2:$H$2,0),FALSE))</f>
        <v/>
      </c>
      <c r="E486" s="45" t="str">
        <f>IF(ISERROR(VLOOKUP($C486,'Miljövärden urval för publ'!$B$2:$H$490,MATCH(E$4,'Miljövärden urval för publ'!$B$2:$H$2,0),FALSE)),"",VLOOKUP($C486,'Miljövärden urval för publ'!$B$2:$H$490,MATCH(E$4,'Miljövärden urval för publ'!$B$2:$H$2,0),FALSE))</f>
        <v/>
      </c>
      <c r="F486" s="45" t="str">
        <f>IF(ISERROR(VLOOKUP($C486,'Miljövärden urval för publ'!$B$2:$H$490,MATCH(F$4,'Miljövärden urval för publ'!$B$2:$H$2,0),FALSE)),"",VLOOKUP($C486,'Miljövärden urval för publ'!$B$2:$H$490,MATCH(F$4,'Miljövärden urval för publ'!$B$2:$H$2,0),FALSE))</f>
        <v/>
      </c>
      <c r="G486" s="45" t="str">
        <f>IF(ISERROR(VLOOKUP($C486,'Miljövärden urval för publ'!$B$2:$H$490,MATCH(G$4,'Miljövärden urval för publ'!$B$2:$H$2,0),FALSE)),"",VLOOKUP($C486,'Miljövärden urval för publ'!$B$2:$H$490,MATCH(G$4,'Miljövärden urval för publ'!$B$2:$H$2,0),FALSE))</f>
        <v/>
      </c>
    </row>
    <row r="487" spans="1:7" x14ac:dyDescent="0.25">
      <c r="A487" s="45">
        <v>484</v>
      </c>
      <c r="B487" s="45" t="str">
        <f>IF(ISERROR(INDEX('Miljövärden urval för publ'!$A$2:$AD$475,MATCH($A487,'Miljövärden urval för publ'!$U$2:$U$476,0),1)),"",INDEX('Miljövärden urval för publ'!$A$2:$AD$475,MATCH($A487,'Miljövärden urval för publ'!$U$2:$U$476,0),1))</f>
        <v/>
      </c>
      <c r="C487" s="45" t="str">
        <f>IF(ISERROR(INDEX('Miljövärden urval för publ'!$A$2:$AD$475,MATCH($A487,'Miljövärden urval för publ'!$U$2:$U$476,0),2)),"",INDEX('Miljövärden urval för publ'!$A$2:$AD$475,MATCH($A487,'Miljövärden urval för publ'!$U$2:$U$476,0),2))</f>
        <v/>
      </c>
      <c r="D487" s="45" t="str">
        <f>IF(ISERROR(VLOOKUP($C487,'Miljövärden urval för publ'!$B$2:$H$490,MATCH(D$4,'Miljövärden urval för publ'!$B$2:$H$2,0),FALSE)),"",VLOOKUP($C487,'Miljövärden urval för publ'!$B$2:$H$490,MATCH(D$4,'Miljövärden urval för publ'!$B$2:$H$2,0),FALSE))</f>
        <v/>
      </c>
      <c r="E487" s="45" t="str">
        <f>IF(ISERROR(VLOOKUP($C487,'Miljövärden urval för publ'!$B$2:$H$490,MATCH(E$4,'Miljövärden urval för publ'!$B$2:$H$2,0),FALSE)),"",VLOOKUP($C487,'Miljövärden urval för publ'!$B$2:$H$490,MATCH(E$4,'Miljövärden urval för publ'!$B$2:$H$2,0),FALSE))</f>
        <v/>
      </c>
      <c r="F487" s="45" t="str">
        <f>IF(ISERROR(VLOOKUP($C487,'Miljövärden urval för publ'!$B$2:$H$490,MATCH(F$4,'Miljövärden urval för publ'!$B$2:$H$2,0),FALSE)),"",VLOOKUP($C487,'Miljövärden urval för publ'!$B$2:$H$490,MATCH(F$4,'Miljövärden urval för publ'!$B$2:$H$2,0),FALSE))</f>
        <v/>
      </c>
      <c r="G487" s="45" t="str">
        <f>IF(ISERROR(VLOOKUP($C487,'Miljövärden urval för publ'!$B$2:$H$490,MATCH(G$4,'Miljövärden urval för publ'!$B$2:$H$2,0),FALSE)),"",VLOOKUP($C487,'Miljövärden urval för publ'!$B$2:$H$490,MATCH(G$4,'Miljövärden urval för publ'!$B$2:$H$2,0),FALSE))</f>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N476"/>
  <sheetViews>
    <sheetView workbookViewId="0">
      <selection activeCell="AD259" sqref="AD259"/>
    </sheetView>
  </sheetViews>
  <sheetFormatPr defaultRowHeight="15" x14ac:dyDescent="0.25"/>
  <cols>
    <col min="1" max="1" width="27.28515625" style="60" customWidth="1"/>
    <col min="2" max="2" width="10.5703125" style="60" customWidth="1"/>
    <col min="3" max="3" width="9.140625" style="60"/>
    <col min="4" max="4" width="20.42578125" style="60" customWidth="1"/>
    <col min="5" max="5" width="9.140625" style="60"/>
    <col min="6" max="7" width="9.140625" style="45"/>
    <col min="8" max="8" width="15.140625" style="45" customWidth="1"/>
    <col min="9" max="9" width="27.28515625" style="45" customWidth="1"/>
    <col min="10" max="10" width="20.28515625" style="45" customWidth="1"/>
    <col min="11" max="11" width="20.7109375" style="45" customWidth="1"/>
    <col min="12" max="12" width="20" style="45" customWidth="1"/>
    <col min="13" max="13" width="17.42578125" style="45" customWidth="1"/>
    <col min="14" max="14" width="13.7109375" style="45" customWidth="1"/>
    <col min="15" max="16384" width="9.140625" style="45"/>
  </cols>
  <sheetData>
    <row r="1" spans="1:14" x14ac:dyDescent="0.25">
      <c r="A1" s="60" t="s">
        <v>1112</v>
      </c>
      <c r="H1" s="44" t="s">
        <v>1113</v>
      </c>
    </row>
    <row r="2" spans="1:14" x14ac:dyDescent="0.25">
      <c r="E2" s="61" t="s">
        <v>1114</v>
      </c>
      <c r="H2" s="45" t="s">
        <v>1115</v>
      </c>
    </row>
    <row r="3" spans="1:14" ht="60" x14ac:dyDescent="0.25">
      <c r="A3" s="62" t="s">
        <v>0</v>
      </c>
      <c r="B3" s="62" t="s">
        <v>1</v>
      </c>
      <c r="D3" s="60" t="s">
        <v>1116</v>
      </c>
      <c r="E3" s="61">
        <v>1</v>
      </c>
      <c r="H3" s="45">
        <v>1</v>
      </c>
      <c r="I3" s="63" t="s">
        <v>612</v>
      </c>
      <c r="J3" s="63" t="s">
        <v>1117</v>
      </c>
      <c r="K3" s="64" t="s">
        <v>2</v>
      </c>
      <c r="L3" s="64" t="s">
        <v>3</v>
      </c>
      <c r="M3" s="64" t="s">
        <v>4</v>
      </c>
      <c r="N3" s="64" t="s">
        <v>5</v>
      </c>
    </row>
    <row r="4" spans="1:14" x14ac:dyDescent="0.25">
      <c r="A4" s="65" t="s">
        <v>80</v>
      </c>
      <c r="B4" s="65" t="s">
        <v>81</v>
      </c>
      <c r="D4" s="60" t="str">
        <f>VLOOKUP(B4,'Miljövärden urval för publ'!$B$2:$V$480,MATCH("ska publiceras:",'Miljövärden urval för publ'!$B$2:$T$2,0),FALSE)</f>
        <v>nej</v>
      </c>
      <c r="E4" s="61">
        <f t="shared" ref="E4:E67" si="0">IF(ISERROR(D4),E3,IF(D4="ja",E3+1,E3))</f>
        <v>1</v>
      </c>
      <c r="H4" s="45">
        <v>2</v>
      </c>
      <c r="I4" s="45" t="str">
        <f>IF(ISERROR(INDEX($A$4:$E$490,MATCH($H4,$E$4:$E$490,0),1)),"",INDEX($A$4:$E$490,MATCH($H4,$E$4:$E$490,0),1))</f>
        <v>Elektra Värme AB</v>
      </c>
      <c r="J4" s="45" t="str">
        <f>IF(ISERROR(INDEX($A$4:$E$490,MATCH($H4,$E$4:$E$490,0),2)),"",INDEX($A$4:$E$490,MATCH($H4,$E$4:$E$490,0),2))</f>
        <v>Alfta</v>
      </c>
      <c r="K4" s="45">
        <f>IF(ISERROR(VLOOKUP($J4,'Miljövärden urval för publ'!$B$2:$H$490,MATCH(K$3,'Miljövärden urval för publ'!$B$2:$H$2,0),FALSE)),"",VLOOKUP($J4,'Miljövärden urval för publ'!$B$2:$H$490,MATCH(K$3,'Miljövärden urval för publ'!$B$2:$H$2,0),FALSE))</f>
        <v>0.13369500000000001</v>
      </c>
      <c r="L4" s="45">
        <f>IF(ISERROR(VLOOKUP($J4,'Miljövärden urval för publ'!$B$2:$H$490,MATCH(L$3,'Miljövärden urval för publ'!$B$2:$H$2,0),FALSE)),"",VLOOKUP($J4,'Miljövärden urval för publ'!$B$2:$H$490,MATCH(L$3,'Miljövärden urval för publ'!$B$2:$H$2,0),FALSE))</f>
        <v>28.4756</v>
      </c>
      <c r="M4" s="45">
        <f>IF(ISERROR(VLOOKUP($J4,'Miljövärden urval för publ'!$B$2:$H$490,MATCH(M$3,'Miljövärden urval för publ'!$B$2:$H$2,0),FALSE)),"",VLOOKUP($J4,'Miljövärden urval för publ'!$B$2:$H$490,MATCH(M$3,'Miljövärden urval för publ'!$B$2:$H$2,0),FALSE))</f>
        <v>9.1122200000000007</v>
      </c>
      <c r="N4" s="45">
        <f>IF(ISERROR(VLOOKUP($J4,'Miljövärden urval för publ'!$B$2:$H$490,MATCH(N$3,'Miljövärden urval för publ'!$B$2:$H$2,0),FALSE)),"",VLOOKUP($J4,'Miljövärden urval för publ'!$B$2:$H$490,MATCH(N$3,'Miljövärden urval för publ'!$B$2:$H$2,0),FALSE))</f>
        <v>5.4252700000000001E-2</v>
      </c>
    </row>
    <row r="5" spans="1:14" x14ac:dyDescent="0.25">
      <c r="A5" s="65" t="s">
        <v>143</v>
      </c>
      <c r="B5" s="65" t="s">
        <v>144</v>
      </c>
      <c r="D5" s="60" t="str">
        <f>VLOOKUP(B5,'Miljövärden urval för publ'!$B$2:$V$480,MATCH("ska publiceras:",'Miljövärden urval för publ'!$B$2:$T$2,0),FALSE)</f>
        <v>ja</v>
      </c>
      <c r="E5" s="61">
        <f t="shared" si="0"/>
        <v>2</v>
      </c>
      <c r="H5" s="45">
        <v>3</v>
      </c>
      <c r="I5" s="45" t="str">
        <f t="shared" ref="I5:I68" si="1">IF(ISERROR(INDEX($A$4:$E$490,MATCH($H5,$E$4:$E$490,0),1)),"",INDEX($A$4:$E$490,MATCH($H5,$E$4:$E$490,0),1))</f>
        <v>Alingsås Energi Nät AB</v>
      </c>
      <c r="J5" s="45" t="str">
        <f>IF(ISERROR(INDEX($A$4:$E$490,MATCH($H5,$E$4:$E$490,0),2)),"",INDEX($A$4:$E$490,MATCH($H5,$E$4:$E$490,0),2))</f>
        <v>Alingsås</v>
      </c>
      <c r="K5" s="45">
        <f>IF(ISERROR(VLOOKUP($J5,'Miljövärden urval för publ'!$B$2:$H$490,MATCH(K$3,'Miljövärden urval för publ'!$B$2:$H$2,0),FALSE)),"",VLOOKUP($J5,'Miljövärden urval för publ'!$B$2:$H$490,MATCH(K$3,'Miljövärden urval för publ'!$B$2:$H$2,0),FALSE))</f>
        <v>4.8346E-2</v>
      </c>
      <c r="L5" s="45">
        <f>IF(ISERROR(VLOOKUP($J5,'Miljövärden urval för publ'!$B$2:$H$490,MATCH(L$3,'Miljövärden urval för publ'!$B$2:$H$2,0),FALSE)),"",VLOOKUP($J5,'Miljövärden urval för publ'!$B$2:$H$490,MATCH(L$3,'Miljövärden urval för publ'!$B$2:$H$2,0),FALSE))</f>
        <v>11.5801</v>
      </c>
      <c r="M5" s="45">
        <f>IF(ISERROR(VLOOKUP($J5,'Miljövärden urval för publ'!$B$2:$H$490,MATCH(M$3,'Miljövärden urval för publ'!$B$2:$H$2,0),FALSE)),"",VLOOKUP($J5,'Miljövärden urval för publ'!$B$2:$H$490,MATCH(M$3,'Miljövärden urval för publ'!$B$2:$H$2,0),FALSE))</f>
        <v>8.7881400000000003</v>
      </c>
      <c r="N5" s="45">
        <f>IF(ISERROR(VLOOKUP($J5,'Miljövärden urval för publ'!$B$2:$H$490,MATCH(N$3,'Miljövärden urval för publ'!$B$2:$H$2,0),FALSE)),"",VLOOKUP($J5,'Miljövärden urval för publ'!$B$2:$H$490,MATCH(N$3,'Miljövärden urval för publ'!$B$2:$H$2,0),FALSE))</f>
        <v>5.9613899999999998E-4</v>
      </c>
    </row>
    <row r="6" spans="1:14" x14ac:dyDescent="0.25">
      <c r="A6" s="65" t="s">
        <v>146</v>
      </c>
      <c r="B6" s="65" t="s">
        <v>147</v>
      </c>
      <c r="D6" s="60" t="str">
        <f>VLOOKUP(B6,'Miljövärden urval för publ'!$B$2:$V$480,MATCH("ska publiceras:",'Miljövärden urval för publ'!$B$2:$T$2,0),FALSE)</f>
        <v>nej</v>
      </c>
      <c r="E6" s="61">
        <f t="shared" si="0"/>
        <v>2</v>
      </c>
      <c r="H6" s="45">
        <v>4</v>
      </c>
      <c r="I6" s="45" t="str">
        <f t="shared" si="1"/>
        <v>Västervik Miljö &amp; Energi AB</v>
      </c>
      <c r="J6" s="45" t="str">
        <f t="shared" ref="J6:J69" si="2">IF(ISERROR(INDEX($A$4:$E$490,MATCH($H6,$E$4:$E$490,0),2)),"",INDEX($A$4:$E$490,MATCH($H6,$E$4:$E$490,0),2))</f>
        <v>Ankarsrum</v>
      </c>
      <c r="K6" s="45">
        <f>IF(ISERROR(VLOOKUP($J6,'Miljövärden urval för publ'!$B$2:$H$490,MATCH(K$3,'Miljövärden urval för publ'!$B$2:$H$2,0),FALSE)),"",VLOOKUP($J6,'Miljövärden urval för publ'!$B$2:$H$490,MATCH(K$3,'Miljövärden urval för publ'!$B$2:$H$2,0),FALSE))</f>
        <v>0.194189</v>
      </c>
      <c r="L6" s="45">
        <f>IF(ISERROR(VLOOKUP($J6,'Miljövärden urval för publ'!$B$2:$H$490,MATCH(L$3,'Miljövärden urval för publ'!$B$2:$H$2,0),FALSE)),"",VLOOKUP($J6,'Miljövärden urval för publ'!$B$2:$H$490,MATCH(L$3,'Miljövärden urval för publ'!$B$2:$H$2,0),FALSE))</f>
        <v>39.8598</v>
      </c>
      <c r="M6" s="45">
        <f>IF(ISERROR(VLOOKUP($J6,'Miljövärden urval för publ'!$B$2:$H$490,MATCH(M$3,'Miljövärden urval för publ'!$B$2:$H$2,0),FALSE)),"",VLOOKUP($J6,'Miljövärden urval för publ'!$B$2:$H$490,MATCH(M$3,'Miljövärden urval för publ'!$B$2:$H$2,0),FALSE))</f>
        <v>9.9079700000000006</v>
      </c>
      <c r="N6" s="45">
        <f>IF(ISERROR(VLOOKUP($J6,'Miljövärden urval för publ'!$B$2:$H$490,MATCH(N$3,'Miljövärden urval för publ'!$B$2:$H$2,0),FALSE)),"",VLOOKUP($J6,'Miljövärden urval för publ'!$B$2:$H$490,MATCH(N$3,'Miljövärden urval för publ'!$B$2:$H$2,0),FALSE))</f>
        <v>6.7093799999999995E-2</v>
      </c>
    </row>
    <row r="7" spans="1:14" x14ac:dyDescent="0.25">
      <c r="A7" s="65" t="s">
        <v>16</v>
      </c>
      <c r="B7" s="65" t="s">
        <v>17</v>
      </c>
      <c r="D7" s="60" t="str">
        <f>VLOOKUP(B7,'Miljövärden urval för publ'!$B$2:$V$480,MATCH("ska publiceras:",'Miljövärden urval för publ'!$B$2:$T$2,0),FALSE)</f>
        <v>ja</v>
      </c>
      <c r="E7" s="61">
        <f t="shared" si="0"/>
        <v>3</v>
      </c>
      <c r="H7" s="45">
        <v>5</v>
      </c>
      <c r="I7" s="45" t="str">
        <f t="shared" si="1"/>
        <v>Nässjö Affärsverk AB</v>
      </c>
      <c r="J7" s="45" t="str">
        <f t="shared" si="2"/>
        <v>Anneberg</v>
      </c>
      <c r="K7" s="45">
        <f>IF(ISERROR(VLOOKUP($J7,'Miljövärden urval för publ'!$B$2:$H$490,MATCH(K$3,'Miljövärden urval för publ'!$B$2:$H$2,0),FALSE)),"",VLOOKUP($J7,'Miljövärden urval för publ'!$B$2:$H$490,MATCH(K$3,'Miljövärden urval för publ'!$B$2:$H$2,0),FALSE))</f>
        <v>0.19900399999999999</v>
      </c>
      <c r="L7" s="45">
        <f>IF(ISERROR(VLOOKUP($J7,'Miljövärden urval för publ'!$B$2:$H$490,MATCH(L$3,'Miljövärden urval för publ'!$B$2:$H$2,0),FALSE)),"",VLOOKUP($J7,'Miljövärden urval för publ'!$B$2:$H$490,MATCH(L$3,'Miljövärden urval för publ'!$B$2:$H$2,0),FALSE))</f>
        <v>16.915099999999999</v>
      </c>
      <c r="M7" s="45">
        <f>IF(ISERROR(VLOOKUP($J7,'Miljövärden urval för publ'!$B$2:$H$490,MATCH(M$3,'Miljövärden urval för publ'!$B$2:$H$2,0),FALSE)),"",VLOOKUP($J7,'Miljövärden urval för publ'!$B$2:$H$490,MATCH(M$3,'Miljövärden urval för publ'!$B$2:$H$2,0),FALSE))</f>
        <v>16.283200000000001</v>
      </c>
      <c r="N7" s="45">
        <f>IF(ISERROR(VLOOKUP($J7,'Miljövärden urval för publ'!$B$2:$H$490,MATCH(N$3,'Miljövärden urval för publ'!$B$2:$H$2,0),FALSE)),"",VLOOKUP($J7,'Miljövärden urval för publ'!$B$2:$H$490,MATCH(N$3,'Miljövärden urval för publ'!$B$2:$H$2,0),FALSE))</f>
        <v>2.4956599999999999E-2</v>
      </c>
    </row>
    <row r="8" spans="1:14" x14ac:dyDescent="0.25">
      <c r="A8" s="65" t="s">
        <v>18</v>
      </c>
      <c r="B8" s="65" t="s">
        <v>19</v>
      </c>
      <c r="D8" s="60" t="str">
        <f>VLOOKUP(B8,'Miljövärden urval för publ'!$B$2:$V$480,MATCH("ska publiceras:",'Miljövärden urval för publ'!$B$2:$T$2,0),FALSE)</f>
        <v>nej</v>
      </c>
      <c r="E8" s="61">
        <f t="shared" si="0"/>
        <v>3</v>
      </c>
      <c r="H8" s="45">
        <v>6</v>
      </c>
      <c r="I8" s="45" t="str">
        <f t="shared" si="1"/>
        <v>Arboga Energi AB</v>
      </c>
      <c r="J8" s="45" t="str">
        <f t="shared" si="2"/>
        <v>Arboga</v>
      </c>
      <c r="K8" s="45">
        <f>IF(ISERROR(VLOOKUP($J8,'Miljövärden urval för publ'!$B$2:$H$490,MATCH(K$3,'Miljövärden urval för publ'!$B$2:$H$2,0),FALSE)),"",VLOOKUP($J8,'Miljövärden urval för publ'!$B$2:$H$490,MATCH(K$3,'Miljövärden urval för publ'!$B$2:$H$2,0),FALSE))</f>
        <v>0.13462099999999999</v>
      </c>
      <c r="L8" s="45">
        <f>IF(ISERROR(VLOOKUP($J8,'Miljövärden urval för publ'!$B$2:$H$490,MATCH(L$3,'Miljövärden urval för publ'!$B$2:$H$2,0),FALSE)),"",VLOOKUP($J8,'Miljövärden urval för publ'!$B$2:$H$490,MATCH(L$3,'Miljövärden urval för publ'!$B$2:$H$2,0),FALSE))</f>
        <v>17.3812</v>
      </c>
      <c r="M8" s="45">
        <f>IF(ISERROR(VLOOKUP($J8,'Miljövärden urval för publ'!$B$2:$H$490,MATCH(M$3,'Miljövärden urval för publ'!$B$2:$H$2,0),FALSE)),"",VLOOKUP($J8,'Miljövärden urval för publ'!$B$2:$H$490,MATCH(M$3,'Miljövärden urval för publ'!$B$2:$H$2,0),FALSE))</f>
        <v>8.5570000000000004</v>
      </c>
      <c r="N8" s="45">
        <f>IF(ISERROR(VLOOKUP($J8,'Miljövärden urval för publ'!$B$2:$H$490,MATCH(N$3,'Miljövärden urval för publ'!$B$2:$H$2,0),FALSE)),"",VLOOKUP($J8,'Miljövärden urval för publ'!$B$2:$H$490,MATCH(N$3,'Miljövärden urval för publ'!$B$2:$H$2,0),FALSE))</f>
        <v>7.1351399999999999E-3</v>
      </c>
    </row>
    <row r="9" spans="1:14" x14ac:dyDescent="0.25">
      <c r="A9" s="65" t="s">
        <v>579</v>
      </c>
      <c r="B9" s="65" t="s">
        <v>580</v>
      </c>
      <c r="D9" s="60" t="str">
        <f>VLOOKUP(B9,'Miljövärden urval för publ'!$B$2:$V$480,MATCH("ska publiceras:",'Miljövärden urval för publ'!$B$2:$T$2,0),FALSE)</f>
        <v>ja</v>
      </c>
      <c r="E9" s="61">
        <f t="shared" si="0"/>
        <v>4</v>
      </c>
      <c r="H9" s="45">
        <v>7</v>
      </c>
      <c r="I9" s="45" t="str">
        <f t="shared" si="1"/>
        <v>Bollnäs Energi AB</v>
      </c>
      <c r="J9" s="45" t="str">
        <f t="shared" si="2"/>
        <v>Arbrå</v>
      </c>
      <c r="K9" s="45">
        <f>IF(ISERROR(VLOOKUP($J9,'Miljövärden urval för publ'!$B$2:$H$490,MATCH(K$3,'Miljövärden urval för publ'!$B$2:$H$2,0),FALSE)),"",VLOOKUP($J9,'Miljövärden urval för publ'!$B$2:$H$490,MATCH(K$3,'Miljövärden urval för publ'!$B$2:$H$2,0),FALSE))</f>
        <v>0.117575</v>
      </c>
      <c r="L9" s="45">
        <f>IF(ISERROR(VLOOKUP($J9,'Miljövärden urval för publ'!$B$2:$H$490,MATCH(L$3,'Miljövärden urval för publ'!$B$2:$H$2,0),FALSE)),"",VLOOKUP($J9,'Miljövärden urval för publ'!$B$2:$H$490,MATCH(L$3,'Miljövärden urval för publ'!$B$2:$H$2,0),FALSE))</f>
        <v>25.167300000000001</v>
      </c>
      <c r="M9" s="45">
        <f>IF(ISERROR(VLOOKUP($J9,'Miljövärden urval för publ'!$B$2:$H$490,MATCH(M$3,'Miljövärden urval för publ'!$B$2:$H$2,0),FALSE)),"",VLOOKUP($J9,'Miljövärden urval för publ'!$B$2:$H$490,MATCH(M$3,'Miljövärden urval för publ'!$B$2:$H$2,0),FALSE))</f>
        <v>8.9618500000000001</v>
      </c>
      <c r="N9" s="45">
        <f>IF(ISERROR(VLOOKUP($J9,'Miljövärden urval för publ'!$B$2:$H$490,MATCH(N$3,'Miljövärden urval för publ'!$B$2:$H$2,0),FALSE)),"",VLOOKUP($J9,'Miljövärden urval för publ'!$B$2:$H$490,MATCH(N$3,'Miljövärden urval för publ'!$B$2:$H$2,0),FALSE))</f>
        <v>3.0287100000000001E-2</v>
      </c>
    </row>
    <row r="10" spans="1:14" x14ac:dyDescent="0.25">
      <c r="A10" s="65" t="s">
        <v>350</v>
      </c>
      <c r="B10" s="65" t="s">
        <v>351</v>
      </c>
      <c r="D10" s="60" t="str">
        <f>VLOOKUP(B10,'Miljövärden urval för publ'!$B$2:$V$480,MATCH("ska publiceras:",'Miljövärden urval för publ'!$B$2:$T$2,0),FALSE)</f>
        <v>ja</v>
      </c>
      <c r="E10" s="61">
        <f t="shared" si="0"/>
        <v>5</v>
      </c>
      <c r="H10" s="45">
        <v>8</v>
      </c>
      <c r="I10" s="45" t="str">
        <f t="shared" si="1"/>
        <v>Arvika Fjärrvärme AB</v>
      </c>
      <c r="J10" s="45" t="str">
        <f t="shared" si="2"/>
        <v>Arvika</v>
      </c>
      <c r="K10" s="45">
        <f>IF(ISERROR(VLOOKUP($J10,'Miljövärden urval för publ'!$B$2:$H$490,MATCH(K$3,'Miljövärden urval för publ'!$B$2:$H$2,0),FALSE)),"",VLOOKUP($J10,'Miljövärden urval för publ'!$B$2:$H$490,MATCH(K$3,'Miljövärden urval för publ'!$B$2:$H$2,0),FALSE))</f>
        <v>0.16083700000000001</v>
      </c>
      <c r="L10" s="45">
        <f>IF(ISERROR(VLOOKUP($J10,'Miljövärden urval för publ'!$B$2:$H$490,MATCH(L$3,'Miljövärden urval för publ'!$B$2:$H$2,0),FALSE)),"",VLOOKUP($J10,'Miljövärden urval för publ'!$B$2:$H$490,MATCH(L$3,'Miljövärden urval för publ'!$B$2:$H$2,0),FALSE))</f>
        <v>28.589500000000001</v>
      </c>
      <c r="M10" s="45">
        <f>IF(ISERROR(VLOOKUP($J10,'Miljövärden urval för publ'!$B$2:$H$490,MATCH(M$3,'Miljövärden urval för publ'!$B$2:$H$2,0),FALSE)),"",VLOOKUP($J10,'Miljövärden urval för publ'!$B$2:$H$490,MATCH(M$3,'Miljövärden urval för publ'!$B$2:$H$2,0),FALSE))</f>
        <v>9.0661799999999992</v>
      </c>
      <c r="N10" s="45">
        <f>IF(ISERROR(VLOOKUP($J10,'Miljövärden urval för publ'!$B$2:$H$490,MATCH(N$3,'Miljövärden urval för publ'!$B$2:$H$2,0),FALSE)),"",VLOOKUP($J10,'Miljövärden urval för publ'!$B$2:$H$490,MATCH(N$3,'Miljövärden urval för publ'!$B$2:$H$2,0),FALSE))</f>
        <v>4.5054400000000001E-2</v>
      </c>
    </row>
    <row r="11" spans="1:14" x14ac:dyDescent="0.25">
      <c r="A11" s="65" t="s">
        <v>23</v>
      </c>
      <c r="B11" s="65" t="s">
        <v>24</v>
      </c>
      <c r="D11" s="60" t="str">
        <f>VLOOKUP(B11,'Miljövärden urval för publ'!$B$2:$V$480,MATCH("ska publiceras:",'Miljövärden urval för publ'!$B$2:$T$2,0),FALSE)</f>
        <v>ja</v>
      </c>
      <c r="E11" s="61">
        <f t="shared" si="0"/>
        <v>6</v>
      </c>
      <c r="H11" s="45">
        <v>9</v>
      </c>
      <c r="I11" s="45" t="str">
        <f t="shared" si="1"/>
        <v>Vattenfall AB Värme</v>
      </c>
      <c r="J11" s="45" t="str">
        <f t="shared" si="2"/>
        <v>Askersund</v>
      </c>
      <c r="K11" s="45">
        <f>IF(ISERROR(VLOOKUP($J11,'Miljövärden urval för publ'!$B$2:$H$490,MATCH(K$3,'Miljövärden urval för publ'!$B$2:$H$2,0),FALSE)),"",VLOOKUP($J11,'Miljövärden urval för publ'!$B$2:$H$490,MATCH(K$3,'Miljövärden urval för publ'!$B$2:$H$2,0),FALSE))</f>
        <v>0.15481500000000001</v>
      </c>
      <c r="L11" s="45">
        <f>IF(ISERROR(VLOOKUP($J11,'Miljövärden urval för publ'!$B$2:$H$490,MATCH(L$3,'Miljövärden urval för publ'!$B$2:$H$2,0),FALSE)),"",VLOOKUP($J11,'Miljövärden urval för publ'!$B$2:$H$490,MATCH(L$3,'Miljövärden urval för publ'!$B$2:$H$2,0),FALSE))</f>
        <v>30.551100000000002</v>
      </c>
      <c r="M11" s="45">
        <f>IF(ISERROR(VLOOKUP($J11,'Miljövärden urval för publ'!$B$2:$H$490,MATCH(M$3,'Miljövärden urval för publ'!$B$2:$H$2,0),FALSE)),"",VLOOKUP($J11,'Miljövärden urval för publ'!$B$2:$H$490,MATCH(M$3,'Miljövärden urval för publ'!$B$2:$H$2,0),FALSE))</f>
        <v>8.6606799999999993</v>
      </c>
      <c r="N11" s="45">
        <f>IF(ISERROR(VLOOKUP($J11,'Miljövärden urval för publ'!$B$2:$H$490,MATCH(N$3,'Miljövärden urval för publ'!$B$2:$H$2,0),FALSE)),"",VLOOKUP($J11,'Miljövärden urval för publ'!$B$2:$H$490,MATCH(N$3,'Miljövärden urval för publ'!$B$2:$H$2,0),FALSE))</f>
        <v>4.7875599999999997E-2</v>
      </c>
    </row>
    <row r="12" spans="1:14" x14ac:dyDescent="0.25">
      <c r="A12" s="65" t="s">
        <v>46</v>
      </c>
      <c r="B12" s="65" t="s">
        <v>47</v>
      </c>
      <c r="D12" s="60" t="str">
        <f>VLOOKUP(B12,'Miljövärden urval för publ'!$B$2:$V$480,MATCH("ska publiceras:",'Miljövärden urval för publ'!$B$2:$T$2,0),FALSE)</f>
        <v>ja</v>
      </c>
      <c r="E12" s="61">
        <f t="shared" si="0"/>
        <v>7</v>
      </c>
      <c r="H12" s="45">
        <v>10</v>
      </c>
      <c r="I12" s="45" t="str">
        <f t="shared" si="1"/>
        <v>Mark Kraftvärme AB</v>
      </c>
      <c r="J12" s="45" t="str">
        <f t="shared" si="2"/>
        <v>Assbergs nätet</v>
      </c>
      <c r="K12" s="45">
        <f>IF(ISERROR(VLOOKUP($J12,'Miljövärden urval för publ'!$B$2:$H$490,MATCH(K$3,'Miljövärden urval för publ'!$B$2:$H$2,0),FALSE)),"",VLOOKUP($J12,'Miljövärden urval för publ'!$B$2:$H$490,MATCH(K$3,'Miljövärden urval för publ'!$B$2:$H$2,0),FALSE))</f>
        <v>5.0489899999999997E-2</v>
      </c>
      <c r="L12" s="45">
        <f>IF(ISERROR(VLOOKUP($J12,'Miljövärden urval för publ'!$B$2:$H$490,MATCH(L$3,'Miljövärden urval för publ'!$B$2:$H$2,0),FALSE)),"",VLOOKUP($J12,'Miljövärden urval för publ'!$B$2:$H$490,MATCH(L$3,'Miljövärden urval för publ'!$B$2:$H$2,0),FALSE))</f>
        <v>14.079499999999999</v>
      </c>
      <c r="M12" s="45">
        <f>IF(ISERROR(VLOOKUP($J12,'Miljövärden urval för publ'!$B$2:$H$490,MATCH(M$3,'Miljövärden urval för publ'!$B$2:$H$2,0),FALSE)),"",VLOOKUP($J12,'Miljövärden urval för publ'!$B$2:$H$490,MATCH(M$3,'Miljövärden urval för publ'!$B$2:$H$2,0),FALSE))</f>
        <v>8.92788</v>
      </c>
      <c r="N12" s="45">
        <f>IF(ISERROR(VLOOKUP($J12,'Miljövärden urval för publ'!$B$2:$H$490,MATCH(N$3,'Miljövärden urval för publ'!$B$2:$H$2,0),FALSE)),"",VLOOKUP($J12,'Miljövärden urval för publ'!$B$2:$H$490,MATCH(N$3,'Miljövärden urval för publ'!$B$2:$H$2,0),FALSE))</f>
        <v>8.0498700000000006E-3</v>
      </c>
    </row>
    <row r="13" spans="1:14" x14ac:dyDescent="0.25">
      <c r="A13" s="65" t="s">
        <v>25</v>
      </c>
      <c r="B13" s="65" t="s">
        <v>26</v>
      </c>
      <c r="D13" s="60" t="str">
        <f>VLOOKUP(B13,'Miljövärden urval för publ'!$B$2:$V$480,MATCH("ska publiceras:",'Miljövärden urval för publ'!$B$2:$T$2,0),FALSE)</f>
        <v>nej</v>
      </c>
      <c r="E13" s="61">
        <f t="shared" si="0"/>
        <v>7</v>
      </c>
      <c r="H13" s="45">
        <v>11</v>
      </c>
      <c r="I13" s="45" t="str">
        <f t="shared" si="1"/>
        <v>Värmevärden AB</v>
      </c>
      <c r="J13" s="45" t="str">
        <f t="shared" si="2"/>
        <v>Avesta</v>
      </c>
      <c r="K13" s="45">
        <f>IF(ISERROR(VLOOKUP($J13,'Miljövärden urval för publ'!$B$2:$H$490,MATCH(K$3,'Miljövärden urval för publ'!$B$2:$H$2,0),FALSE)),"",VLOOKUP($J13,'Miljövärden urval för publ'!$B$2:$H$490,MATCH(K$3,'Miljövärden urval för publ'!$B$2:$H$2,0),FALSE))</f>
        <v>0.20715800000000001</v>
      </c>
      <c r="L13" s="45">
        <f>IF(ISERROR(VLOOKUP($J13,'Miljövärden urval för publ'!$B$2:$H$490,MATCH(L$3,'Miljövärden urval för publ'!$B$2:$H$2,0),FALSE)),"",VLOOKUP($J13,'Miljövärden urval för publ'!$B$2:$H$490,MATCH(L$3,'Miljövärden urval för publ'!$B$2:$H$2,0),FALSE))</f>
        <v>110.80500000000001</v>
      </c>
      <c r="M13" s="45">
        <f>IF(ISERROR(VLOOKUP($J13,'Miljövärden urval för publ'!$B$2:$H$490,MATCH(M$3,'Miljövärden urval för publ'!$B$2:$H$2,0),FALSE)),"",VLOOKUP($J13,'Miljövärden urval för publ'!$B$2:$H$490,MATCH(M$3,'Miljövärden urval för publ'!$B$2:$H$2,0),FALSE))</f>
        <v>6.1834899999999999</v>
      </c>
      <c r="N13" s="45">
        <f>IF(ISERROR(VLOOKUP($J13,'Miljövärden urval för publ'!$B$2:$H$490,MATCH(N$3,'Miljövärden urval för publ'!$B$2:$H$2,0),FALSE)),"",VLOOKUP($J13,'Miljövärden urval för publ'!$B$2:$H$490,MATCH(N$3,'Miljövärden urval för publ'!$B$2:$H$2,0),FALSE))</f>
        <v>5.5468799999999999E-2</v>
      </c>
    </row>
    <row r="14" spans="1:14" x14ac:dyDescent="0.25">
      <c r="A14" s="65" t="s">
        <v>27</v>
      </c>
      <c r="B14" s="65" t="s">
        <v>28</v>
      </c>
      <c r="D14" s="60" t="str">
        <f>VLOOKUP(B14,'Miljövärden urval för publ'!$B$2:$V$480,MATCH("ska publiceras:",'Miljövärden urval för publ'!$B$2:$T$2,0),FALSE)</f>
        <v>ja</v>
      </c>
      <c r="E14" s="61">
        <f t="shared" si="0"/>
        <v>8</v>
      </c>
      <c r="H14" s="45">
        <v>12</v>
      </c>
      <c r="I14" s="45" t="str">
        <f t="shared" si="1"/>
        <v>Jönköping Energi AB</v>
      </c>
      <c r="J14" s="45" t="str">
        <f t="shared" si="2"/>
        <v>Axamo</v>
      </c>
      <c r="K14" s="45">
        <f>IF(ISERROR(VLOOKUP($J14,'Miljövärden urval för publ'!$B$2:$H$490,MATCH(K$3,'Miljövärden urval för publ'!$B$2:$H$2,0),FALSE)),"",VLOOKUP($J14,'Miljövärden urval för publ'!$B$2:$H$490,MATCH(K$3,'Miljövärden urval för publ'!$B$2:$H$2,0),FALSE))</f>
        <v>0.30847799999999997</v>
      </c>
      <c r="L14" s="45">
        <f>IF(ISERROR(VLOOKUP($J14,'Miljövärden urval för publ'!$B$2:$H$490,MATCH(L$3,'Miljövärden urval för publ'!$B$2:$H$2,0),FALSE)),"",VLOOKUP($J14,'Miljövärden urval för publ'!$B$2:$H$490,MATCH(L$3,'Miljövärden urval för publ'!$B$2:$H$2,0),FALSE))</f>
        <v>26.569700000000001</v>
      </c>
      <c r="M14" s="45">
        <f>IF(ISERROR(VLOOKUP($J14,'Miljövärden urval för publ'!$B$2:$H$490,MATCH(M$3,'Miljövärden urval för publ'!$B$2:$H$2,0),FALSE)),"",VLOOKUP($J14,'Miljövärden urval för publ'!$B$2:$H$490,MATCH(M$3,'Miljövärden urval för publ'!$B$2:$H$2,0),FALSE))</f>
        <v>24.661000000000001</v>
      </c>
      <c r="N14" s="45">
        <f>IF(ISERROR(VLOOKUP($J14,'Miljövärden urval för publ'!$B$2:$H$490,MATCH(N$3,'Miljövärden urval för publ'!$B$2:$H$2,0),FALSE)),"",VLOOKUP($J14,'Miljövärden urval för publ'!$B$2:$H$490,MATCH(N$3,'Miljövärden urval för publ'!$B$2:$H$2,0),FALSE))</f>
        <v>3.1482499999999997E-2</v>
      </c>
    </row>
    <row r="15" spans="1:14" x14ac:dyDescent="0.25">
      <c r="A15" s="65" t="s">
        <v>521</v>
      </c>
      <c r="B15" s="65" t="s">
        <v>522</v>
      </c>
      <c r="D15" s="60" t="str">
        <f>VLOOKUP(B15,'Miljövärden urval för publ'!$B$2:$V$480,MATCH("ska publiceras:",'Miljövärden urval för publ'!$B$2:$T$2,0),FALSE)</f>
        <v>ja</v>
      </c>
      <c r="E15" s="61">
        <f t="shared" si="0"/>
        <v>9</v>
      </c>
      <c r="H15" s="45">
        <v>13</v>
      </c>
      <c r="I15" s="45" t="str">
        <f t="shared" si="1"/>
        <v>E.ON Värme Sverige AB</v>
      </c>
      <c r="J15" s="45" t="str">
        <f t="shared" si="2"/>
        <v>Bara</v>
      </c>
      <c r="K15" s="45">
        <f>IF(ISERROR(VLOOKUP($J15,'Miljövärden urval för publ'!$B$2:$H$490,MATCH(K$3,'Miljövärden urval för publ'!$B$2:$H$2,0),FALSE)),"",VLOOKUP($J15,'Miljövärden urval för publ'!$B$2:$H$490,MATCH(K$3,'Miljövärden urval för publ'!$B$2:$H$2,0),FALSE))</f>
        <v>0.68936799999999998</v>
      </c>
      <c r="L15" s="45">
        <f>IF(ISERROR(VLOOKUP($J15,'Miljövärden urval för publ'!$B$2:$H$490,MATCH(L$3,'Miljövärden urval för publ'!$B$2:$H$2,0),FALSE)),"",VLOOKUP($J15,'Miljövärden urval för publ'!$B$2:$H$490,MATCH(L$3,'Miljövärden urval för publ'!$B$2:$H$2,0),FALSE))</f>
        <v>117.693</v>
      </c>
      <c r="M15" s="45">
        <f>IF(ISERROR(VLOOKUP($J15,'Miljövärden urval för publ'!$B$2:$H$490,MATCH(M$3,'Miljövärden urval för publ'!$B$2:$H$2,0),FALSE)),"",VLOOKUP($J15,'Miljövärden urval för publ'!$B$2:$H$490,MATCH(M$3,'Miljövärden urval för publ'!$B$2:$H$2,0),FALSE))</f>
        <v>30.692599999999999</v>
      </c>
      <c r="N15" s="45">
        <f>IF(ISERROR(VLOOKUP($J15,'Miljövärden urval för publ'!$B$2:$H$490,MATCH(N$3,'Miljövärden urval för publ'!$B$2:$H$2,0),FALSE)),"",VLOOKUP($J15,'Miljövärden urval för publ'!$B$2:$H$490,MATCH(N$3,'Miljövärden urval för publ'!$B$2:$H$2,0),FALSE))</f>
        <v>0.42468299999999998</v>
      </c>
    </row>
    <row r="16" spans="1:14" x14ac:dyDescent="0.25">
      <c r="A16" s="65" t="s">
        <v>323</v>
      </c>
      <c r="B16" s="65" t="s">
        <v>324</v>
      </c>
      <c r="D16" s="60" t="str">
        <f>VLOOKUP(B16,'Miljövärden urval för publ'!$B$2:$V$480,MATCH("ska publiceras:",'Miljövärden urval för publ'!$B$2:$T$2,0),FALSE)</f>
        <v>ja</v>
      </c>
      <c r="E16" s="61">
        <f t="shared" si="0"/>
        <v>10</v>
      </c>
      <c r="H16" s="45">
        <v>14</v>
      </c>
      <c r="I16" s="45" t="str">
        <f t="shared" si="1"/>
        <v>Bengtsfors Energi</v>
      </c>
      <c r="J16" s="45" t="str">
        <f t="shared" si="2"/>
        <v>Bengtsfors</v>
      </c>
      <c r="K16" s="45">
        <f>IF(ISERROR(VLOOKUP($J16,'Miljövärden urval för publ'!$B$2:$H$490,MATCH(K$3,'Miljövärden urval för publ'!$B$2:$H$2,0),FALSE)),"",VLOOKUP($J16,'Miljövärden urval för publ'!$B$2:$H$490,MATCH(K$3,'Miljövärden urval för publ'!$B$2:$H$2,0),FALSE))</f>
        <v>0.16558999999999999</v>
      </c>
      <c r="L16" s="45">
        <f>IF(ISERROR(VLOOKUP($J16,'Miljövärden urval för publ'!$B$2:$H$490,MATCH(L$3,'Miljövärden urval för publ'!$B$2:$H$2,0),FALSE)),"",VLOOKUP($J16,'Miljövärden urval för publ'!$B$2:$H$490,MATCH(L$3,'Miljövärden urval för publ'!$B$2:$H$2,0),FALSE))</f>
        <v>15.974500000000001</v>
      </c>
      <c r="M16" s="45">
        <f>IF(ISERROR(VLOOKUP($J16,'Miljövärden urval för publ'!$B$2:$H$490,MATCH(M$3,'Miljövärden urval för publ'!$B$2:$H$2,0),FALSE)),"",VLOOKUP($J16,'Miljövärden urval för publ'!$B$2:$H$490,MATCH(M$3,'Miljövärden urval för publ'!$B$2:$H$2,0),FALSE))</f>
        <v>15.5486</v>
      </c>
      <c r="N16" s="45">
        <f>IF(ISERROR(VLOOKUP($J16,'Miljövärden urval för publ'!$B$2:$H$490,MATCH(N$3,'Miljövärden urval för publ'!$B$2:$H$2,0),FALSE)),"",VLOOKUP($J16,'Miljövärden urval för publ'!$B$2:$H$490,MATCH(N$3,'Miljövärden urval för publ'!$B$2:$H$2,0),FALSE))</f>
        <v>2.0876800000000001E-2</v>
      </c>
    </row>
    <row r="17" spans="1:14" x14ac:dyDescent="0.25">
      <c r="A17" s="65" t="s">
        <v>550</v>
      </c>
      <c r="B17" s="65" t="s">
        <v>551</v>
      </c>
      <c r="D17" s="60" t="str">
        <f>VLOOKUP(B17,'Miljövärden urval för publ'!$B$2:$V$480,MATCH("ska publiceras:",'Miljövärden urval för publ'!$B$2:$T$2,0),FALSE)</f>
        <v>ja</v>
      </c>
      <c r="E17" s="61">
        <f t="shared" si="0"/>
        <v>11</v>
      </c>
      <c r="H17" s="45">
        <v>15</v>
      </c>
      <c r="I17" s="45" t="str">
        <f t="shared" si="1"/>
        <v>Bionär Närvärme AB</v>
      </c>
      <c r="J17" s="45" t="str">
        <f t="shared" si="2"/>
        <v>Bergby</v>
      </c>
      <c r="K17" s="45">
        <f>IF(ISERROR(VLOOKUP($J17,'Miljövärden urval för publ'!$B$2:$H$490,MATCH(K$3,'Miljövärden urval för publ'!$B$2:$H$2,0),FALSE)),"",VLOOKUP($J17,'Miljövärden urval för publ'!$B$2:$H$490,MATCH(K$3,'Miljövärden urval för publ'!$B$2:$H$2,0),FALSE))</f>
        <v>0.19484799999999999</v>
      </c>
      <c r="L17" s="45">
        <f>IF(ISERROR(VLOOKUP($J17,'Miljövärden urval för publ'!$B$2:$H$490,MATCH(L$3,'Miljövärden urval för publ'!$B$2:$H$2,0),FALSE)),"",VLOOKUP($J17,'Miljövärden urval för publ'!$B$2:$H$490,MATCH(L$3,'Miljövärden urval för publ'!$B$2:$H$2,0),FALSE))</f>
        <v>23.0303</v>
      </c>
      <c r="M17" s="45">
        <f>IF(ISERROR(VLOOKUP($J17,'Miljövärden urval för publ'!$B$2:$H$490,MATCH(M$3,'Miljövärden urval för publ'!$B$2:$H$2,0),FALSE)),"",VLOOKUP($J17,'Miljövärden urval för publ'!$B$2:$H$490,MATCH(M$3,'Miljövärden urval för publ'!$B$2:$H$2,0),FALSE))</f>
        <v>16.2624</v>
      </c>
      <c r="N17" s="45">
        <f>IF(ISERROR(VLOOKUP($J17,'Miljövärden urval för publ'!$B$2:$H$490,MATCH(N$3,'Miljövärden urval för publ'!$B$2:$H$2,0),FALSE)),"",VLOOKUP($J17,'Miljövärden urval för publ'!$B$2:$H$490,MATCH(N$3,'Miljövärden urval för publ'!$B$2:$H$2,0),FALSE))</f>
        <v>4.8780499999999997E-2</v>
      </c>
    </row>
    <row r="18" spans="1:14" x14ac:dyDescent="0.25">
      <c r="A18" s="65" t="s">
        <v>248</v>
      </c>
      <c r="B18" s="65" t="s">
        <v>249</v>
      </c>
      <c r="D18" s="60" t="str">
        <f>VLOOKUP(B18,'Miljövärden urval för publ'!$B$2:$V$480,MATCH("ska publiceras:",'Miljövärden urval för publ'!$B$2:$T$2,0),FALSE)</f>
        <v>ja</v>
      </c>
      <c r="E18" s="61">
        <f t="shared" si="0"/>
        <v>12</v>
      </c>
      <c r="H18" s="45">
        <v>16</v>
      </c>
      <c r="I18" s="45" t="str">
        <f t="shared" si="1"/>
        <v>Umeå Energi AB</v>
      </c>
      <c r="J18" s="45" t="str">
        <f t="shared" si="2"/>
        <v>Bjurholm</v>
      </c>
      <c r="K18" s="45">
        <f>IF(ISERROR(VLOOKUP($J18,'Miljövärden urval för publ'!$B$2:$H$490,MATCH(K$3,'Miljövärden urval för publ'!$B$2:$H$2,0),FALSE)),"",VLOOKUP($J18,'Miljövärden urval för publ'!$B$2:$H$490,MATCH(K$3,'Miljövärden urval för publ'!$B$2:$H$2,0),FALSE))</f>
        <v>0.38230700000000001</v>
      </c>
      <c r="L18" s="45">
        <f>IF(ISERROR(VLOOKUP($J18,'Miljövärden urval för publ'!$B$2:$H$490,MATCH(L$3,'Miljövärden urval för publ'!$B$2:$H$2,0),FALSE)),"",VLOOKUP($J18,'Miljövärden urval för publ'!$B$2:$H$490,MATCH(L$3,'Miljövärden urval för publ'!$B$2:$H$2,0),FALSE))</f>
        <v>59.703899999999997</v>
      </c>
      <c r="M18" s="45">
        <f>IF(ISERROR(VLOOKUP($J18,'Miljövärden urval för publ'!$B$2:$H$490,MATCH(M$3,'Miljövärden urval för publ'!$B$2:$H$2,0),FALSE)),"",VLOOKUP($J18,'Miljövärden urval för publ'!$B$2:$H$490,MATCH(M$3,'Miljövärden urval för publ'!$B$2:$H$2,0),FALSE))</f>
        <v>18.103200000000001</v>
      </c>
      <c r="N18" s="45">
        <f>IF(ISERROR(VLOOKUP($J18,'Miljövärden urval för publ'!$B$2:$H$490,MATCH(N$3,'Miljövärden urval för publ'!$B$2:$H$2,0),FALSE)),"",VLOOKUP($J18,'Miljövärden urval för publ'!$B$2:$H$490,MATCH(N$3,'Miljövärden urval för publ'!$B$2:$H$2,0),FALSE))</f>
        <v>0.153783</v>
      </c>
    </row>
    <row r="19" spans="1:14" x14ac:dyDescent="0.25">
      <c r="A19" s="65" t="s">
        <v>248</v>
      </c>
      <c r="B19" s="65" t="s">
        <v>250</v>
      </c>
      <c r="D19" s="60" t="str">
        <f>VLOOKUP(B19,'Miljövärden urval för publ'!$B$2:$V$480,MATCH("ska publiceras:",'Miljövärden urval för publ'!$B$2:$T$2,0),FALSE)</f>
        <v>nej</v>
      </c>
      <c r="E19" s="61">
        <f t="shared" si="0"/>
        <v>12</v>
      </c>
      <c r="H19" s="45">
        <v>17</v>
      </c>
      <c r="I19" s="45" t="str">
        <f t="shared" si="1"/>
        <v>Falu Energi &amp; Vatten AB</v>
      </c>
      <c r="J19" s="45" t="str">
        <f t="shared" si="2"/>
        <v>Bjursås</v>
      </c>
      <c r="K19" s="45">
        <f>IF(ISERROR(VLOOKUP($J19,'Miljövärden urval för publ'!$B$2:$H$490,MATCH(K$3,'Miljövärden urval för publ'!$B$2:$H$2,0),FALSE)),"",VLOOKUP($J19,'Miljövärden urval för publ'!$B$2:$H$490,MATCH(K$3,'Miljövärden urval för publ'!$B$2:$H$2,0),FALSE))</f>
        <v>0.13008</v>
      </c>
      <c r="L19" s="45">
        <f>IF(ISERROR(VLOOKUP($J19,'Miljövärden urval för publ'!$B$2:$H$490,MATCH(L$3,'Miljövärden urval för publ'!$B$2:$H$2,0),FALSE)),"",VLOOKUP($J19,'Miljövärden urval för publ'!$B$2:$H$490,MATCH(L$3,'Miljövärden urval för publ'!$B$2:$H$2,0),FALSE))</f>
        <v>6.8705699999999998</v>
      </c>
      <c r="M19" s="45">
        <f>IF(ISERROR(VLOOKUP($J19,'Miljövärden urval för publ'!$B$2:$H$490,MATCH(M$3,'Miljövärden urval för publ'!$B$2:$H$2,0),FALSE)),"",VLOOKUP($J19,'Miljövärden urval för publ'!$B$2:$H$490,MATCH(M$3,'Miljövärden urval för publ'!$B$2:$H$2,0),FALSE))</f>
        <v>15.372999999999999</v>
      </c>
      <c r="N19" s="45">
        <f>IF(ISERROR(VLOOKUP($J19,'Miljövärden urval för publ'!$B$2:$H$490,MATCH(N$3,'Miljövärden urval för publ'!$B$2:$H$2,0),FALSE)),"",VLOOKUP($J19,'Miljövärden urval för publ'!$B$2:$H$490,MATCH(N$3,'Miljövärden urval för publ'!$B$2:$H$2,0),FALSE))</f>
        <v>0</v>
      </c>
    </row>
    <row r="20" spans="1:14" x14ac:dyDescent="0.25">
      <c r="A20" s="65" t="s">
        <v>80</v>
      </c>
      <c r="B20" s="65" t="s">
        <v>82</v>
      </c>
      <c r="D20" s="60" t="str">
        <f>VLOOKUP(B20,'Miljövärden urval för publ'!$B$2:$V$480,MATCH("ska publiceras:",'Miljövärden urval för publ'!$B$2:$T$2,0),FALSE)</f>
        <v>ja</v>
      </c>
      <c r="E20" s="61">
        <f t="shared" si="0"/>
        <v>13</v>
      </c>
      <c r="H20" s="45">
        <v>18</v>
      </c>
      <c r="I20" s="45" t="str">
        <f t="shared" si="1"/>
        <v>Lantmännen Agrovärme AB</v>
      </c>
      <c r="J20" s="45" t="str">
        <f t="shared" si="2"/>
        <v>Bjärnum</v>
      </c>
      <c r="K20" s="45">
        <f>IF(ISERROR(VLOOKUP($J20,'Miljövärden urval för publ'!$B$2:$H$490,MATCH(K$3,'Miljövärden urval för publ'!$B$2:$H$2,0),FALSE)),"",VLOOKUP($J20,'Miljövärden urval för publ'!$B$2:$H$490,MATCH(K$3,'Miljövärden urval för publ'!$B$2:$H$2,0),FALSE))</f>
        <v>0.35679899999999998</v>
      </c>
      <c r="L20" s="45">
        <f>IF(ISERROR(VLOOKUP($J20,'Miljövärden urval för publ'!$B$2:$H$490,MATCH(L$3,'Miljövärden urval för publ'!$B$2:$H$2,0),FALSE)),"",VLOOKUP($J20,'Miljövärden urval för publ'!$B$2:$H$490,MATCH(L$3,'Miljövärden urval för publ'!$B$2:$H$2,0),FALSE))</f>
        <v>58.024799999999999</v>
      </c>
      <c r="M20" s="45">
        <f>IF(ISERROR(VLOOKUP($J20,'Miljövärden urval för publ'!$B$2:$H$490,MATCH(M$3,'Miljövärden urval för publ'!$B$2:$H$2,0),FALSE)),"",VLOOKUP($J20,'Miljövärden urval för publ'!$B$2:$H$490,MATCH(M$3,'Miljövärden urval för publ'!$B$2:$H$2,0),FALSE))</f>
        <v>17.194199999999999</v>
      </c>
      <c r="N20" s="45">
        <f>IF(ISERROR(VLOOKUP($J20,'Miljövärden urval för publ'!$B$2:$H$490,MATCH(N$3,'Miljövärden urval för publ'!$B$2:$H$2,0),FALSE)),"",VLOOKUP($J20,'Miljövärden urval för publ'!$B$2:$H$490,MATCH(N$3,'Miljövärden urval för publ'!$B$2:$H$2,0),FALSE))</f>
        <v>0.14352899999999999</v>
      </c>
    </row>
    <row r="21" spans="1:14" x14ac:dyDescent="0.25">
      <c r="A21" s="65" t="s">
        <v>29</v>
      </c>
      <c r="B21" s="65" t="s">
        <v>30</v>
      </c>
      <c r="D21" s="60" t="str">
        <f>VLOOKUP(B21,'Miljövärden urval för publ'!$B$2:$V$480,MATCH("ska publiceras:",'Miljövärden urval för publ'!$B$2:$T$2,0),FALSE)</f>
        <v>ja</v>
      </c>
      <c r="E21" s="61">
        <f t="shared" si="0"/>
        <v>14</v>
      </c>
      <c r="H21" s="45">
        <v>19</v>
      </c>
      <c r="I21" s="45" t="str">
        <f t="shared" si="1"/>
        <v>Övik Energi AB</v>
      </c>
      <c r="J21" s="45" t="str">
        <f t="shared" si="2"/>
        <v>Bjästa</v>
      </c>
      <c r="K21" s="45">
        <f>IF(ISERROR(VLOOKUP($J21,'Miljövärden urval för publ'!$B$2:$H$490,MATCH(K$3,'Miljövärden urval för publ'!$B$2:$H$2,0),FALSE)),"",VLOOKUP($J21,'Miljövärden urval för publ'!$B$2:$H$490,MATCH(K$3,'Miljövärden urval för publ'!$B$2:$H$2,0),FALSE))</f>
        <v>0.107225</v>
      </c>
      <c r="L21" s="45">
        <f>IF(ISERROR(VLOOKUP($J21,'Miljövärden urval för publ'!$B$2:$H$490,MATCH(L$3,'Miljövärden urval för publ'!$B$2:$H$2,0),FALSE)),"",VLOOKUP($J21,'Miljövärden urval för publ'!$B$2:$H$490,MATCH(L$3,'Miljövärden urval för publ'!$B$2:$H$2,0),FALSE))</f>
        <v>15.9612</v>
      </c>
      <c r="M21" s="45">
        <f>IF(ISERROR(VLOOKUP($J21,'Miljövärden urval för publ'!$B$2:$H$490,MATCH(M$3,'Miljövärden urval för publ'!$B$2:$H$2,0),FALSE)),"",VLOOKUP($J21,'Miljövärden urval för publ'!$B$2:$H$490,MATCH(M$3,'Miljövärden urval för publ'!$B$2:$H$2,0),FALSE))</f>
        <v>8.4524000000000008</v>
      </c>
      <c r="N21" s="45">
        <f>IF(ISERROR(VLOOKUP($J21,'Miljövärden urval för publ'!$B$2:$H$490,MATCH(N$3,'Miljövärden urval för publ'!$B$2:$H$2,0),FALSE)),"",VLOOKUP($J21,'Miljövärden urval för publ'!$B$2:$H$490,MATCH(N$3,'Miljövärden urval för publ'!$B$2:$H$2,0),FALSE))</f>
        <v>1.2784200000000001E-2</v>
      </c>
    </row>
    <row r="22" spans="1:14" x14ac:dyDescent="0.25">
      <c r="A22" s="65" t="s">
        <v>31</v>
      </c>
      <c r="B22" s="65" t="s">
        <v>32</v>
      </c>
      <c r="D22" s="60" t="str">
        <f>VLOOKUP(B22,'Miljövärden urval för publ'!$B$2:$V$480,MATCH("ska publiceras:",'Miljövärden urval för publ'!$B$2:$T$2,0),FALSE)</f>
        <v>ja</v>
      </c>
      <c r="E22" s="61">
        <f t="shared" si="0"/>
        <v>15</v>
      </c>
      <c r="H22" s="45">
        <v>20</v>
      </c>
      <c r="I22" s="45" t="str">
        <f t="shared" si="1"/>
        <v>E.ON Värme Sverige AB</v>
      </c>
      <c r="J22" s="45" t="str">
        <f t="shared" si="2"/>
        <v>Blomstermåla</v>
      </c>
      <c r="K22" s="45">
        <f>IF(ISERROR(VLOOKUP($J22,'Miljövärden urval för publ'!$B$2:$H$490,MATCH(K$3,'Miljövärden urval för publ'!$B$2:$H$2,0),FALSE)),"",VLOOKUP($J22,'Miljövärden urval för publ'!$B$2:$H$490,MATCH(K$3,'Miljövärden urval för publ'!$B$2:$H$2,0),FALSE))</f>
        <v>2.0382899999999999E-2</v>
      </c>
      <c r="L22" s="45">
        <f>IF(ISERROR(VLOOKUP($J22,'Miljövärden urval för publ'!$B$2:$H$490,MATCH(L$3,'Miljövärden urval för publ'!$B$2:$H$2,0),FALSE)),"",VLOOKUP($J22,'Miljövärden urval för publ'!$B$2:$H$490,MATCH(L$3,'Miljövärden urval för publ'!$B$2:$H$2,0),FALSE))</f>
        <v>3.37677</v>
      </c>
      <c r="M22" s="45">
        <f>IF(ISERROR(VLOOKUP($J22,'Miljövärden urval för publ'!$B$2:$H$490,MATCH(M$3,'Miljövärden urval för publ'!$B$2:$H$2,0),FALSE)),"",VLOOKUP($J22,'Miljövärden urval för publ'!$B$2:$H$490,MATCH(M$3,'Miljövärden urval för publ'!$B$2:$H$2,0),FALSE))</f>
        <v>0.15387899999999999</v>
      </c>
      <c r="N22" s="45">
        <f>IF(ISERROR(VLOOKUP($J22,'Miljövärden urval för publ'!$B$2:$H$490,MATCH(N$3,'Miljövärden urval för publ'!$B$2:$H$2,0),FALSE)),"",VLOOKUP($J22,'Miljövärden urval för publ'!$B$2:$H$490,MATCH(N$3,'Miljövärden urval för publ'!$B$2:$H$2,0),FALSE))</f>
        <v>6.6869099999999999E-3</v>
      </c>
    </row>
    <row r="23" spans="1:14" x14ac:dyDescent="0.25">
      <c r="A23" s="65" t="s">
        <v>187</v>
      </c>
      <c r="B23" s="65" t="s">
        <v>188</v>
      </c>
      <c r="D23" s="60" t="str">
        <f>VLOOKUP(B23,'Miljövärden urval för publ'!$B$2:$V$480,MATCH("ska publiceras:",'Miljövärden urval för publ'!$B$2:$T$2,0),FALSE)</f>
        <v>nej</v>
      </c>
      <c r="E23" s="61">
        <f t="shared" si="0"/>
        <v>15</v>
      </c>
      <c r="H23" s="45">
        <v>21</v>
      </c>
      <c r="I23" s="45" t="str">
        <f t="shared" si="1"/>
        <v>Nässjö Affärsverk AB</v>
      </c>
      <c r="J23" s="45" t="str">
        <f t="shared" si="2"/>
        <v>Bodafors</v>
      </c>
      <c r="K23" s="45">
        <f>IF(ISERROR(VLOOKUP($J23,'Miljövärden urval för publ'!$B$2:$H$490,MATCH(K$3,'Miljövärden urval för publ'!$B$2:$H$2,0),FALSE)),"",VLOOKUP($J23,'Miljövärden urval för publ'!$B$2:$H$490,MATCH(K$3,'Miljövärden urval för publ'!$B$2:$H$2,0),FALSE))</f>
        <v>0.240619</v>
      </c>
      <c r="L23" s="45">
        <f>IF(ISERROR(VLOOKUP($J23,'Miljövärden urval för publ'!$B$2:$H$490,MATCH(L$3,'Miljövärden urval för publ'!$B$2:$H$2,0),FALSE)),"",VLOOKUP($J23,'Miljövärden urval för publ'!$B$2:$H$490,MATCH(L$3,'Miljövärden urval för publ'!$B$2:$H$2,0),FALSE))</f>
        <v>50.973700000000001</v>
      </c>
      <c r="M23" s="45">
        <f>IF(ISERROR(VLOOKUP($J23,'Miljövärden urval för publ'!$B$2:$H$490,MATCH(M$3,'Miljövärden urval för publ'!$B$2:$H$2,0),FALSE)),"",VLOOKUP($J23,'Miljövärden urval för publ'!$B$2:$H$490,MATCH(M$3,'Miljövärden urval för publ'!$B$2:$H$2,0),FALSE))</f>
        <v>10.3521</v>
      </c>
      <c r="N23" s="45">
        <f>IF(ISERROR(VLOOKUP($J23,'Miljövärden urval för publ'!$B$2:$H$490,MATCH(N$3,'Miljövärden urval för publ'!$B$2:$H$2,0),FALSE)),"",VLOOKUP($J23,'Miljövärden urval för publ'!$B$2:$H$490,MATCH(N$3,'Miljövärden urval för publ'!$B$2:$H$2,0),FALSE))</f>
        <v>0.118299</v>
      </c>
    </row>
    <row r="24" spans="1:14" x14ac:dyDescent="0.25">
      <c r="A24" s="65" t="s">
        <v>505</v>
      </c>
      <c r="B24" s="65" t="s">
        <v>506</v>
      </c>
      <c r="D24" s="60" t="str">
        <f>VLOOKUP(B24,'Miljövärden urval för publ'!$B$2:$V$480,MATCH("ska publiceras:",'Miljövärden urval för publ'!$B$2:$T$2,0),FALSE)</f>
        <v>ja</v>
      </c>
      <c r="E24" s="61">
        <f t="shared" si="0"/>
        <v>16</v>
      </c>
      <c r="H24" s="45">
        <v>22</v>
      </c>
      <c r="I24" s="45" t="str">
        <f t="shared" si="1"/>
        <v>Skellefteå Kraft AB</v>
      </c>
      <c r="J24" s="45" t="str">
        <f t="shared" si="2"/>
        <v>Boliden</v>
      </c>
      <c r="K24" s="45">
        <f>IF(ISERROR(VLOOKUP($J24,'Miljövärden urval för publ'!$B$2:$H$490,MATCH(K$3,'Miljövärden urval för publ'!$B$2:$H$2,0),FALSE)),"",VLOOKUP($J24,'Miljövärden urval för publ'!$B$2:$H$490,MATCH(K$3,'Miljövärden urval för publ'!$B$2:$H$2,0),FALSE))</f>
        <v>0.17442099999999999</v>
      </c>
      <c r="L24" s="45">
        <f>IF(ISERROR(VLOOKUP($J24,'Miljövärden urval för publ'!$B$2:$H$490,MATCH(L$3,'Miljövärden urval för publ'!$B$2:$H$2,0),FALSE)),"",VLOOKUP($J24,'Miljövärden urval för publ'!$B$2:$H$490,MATCH(L$3,'Miljövärden urval för publ'!$B$2:$H$2,0),FALSE))</f>
        <v>9.5176200000000009</v>
      </c>
      <c r="M24" s="45">
        <f>IF(ISERROR(VLOOKUP($J24,'Miljövärden urval för publ'!$B$2:$H$490,MATCH(M$3,'Miljövärden urval för publ'!$B$2:$H$2,0),FALSE)),"",VLOOKUP($J24,'Miljövärden urval för publ'!$B$2:$H$490,MATCH(M$3,'Miljövärden urval för publ'!$B$2:$H$2,0),FALSE))</f>
        <v>16.5854</v>
      </c>
      <c r="N24" s="45">
        <f>IF(ISERROR(VLOOKUP($J24,'Miljövärden urval för publ'!$B$2:$H$490,MATCH(N$3,'Miljövärden urval för publ'!$B$2:$H$2,0),FALSE)),"",VLOOKUP($J24,'Miljövärden urval för publ'!$B$2:$H$490,MATCH(N$3,'Miljövärden urval för publ'!$B$2:$H$2,0),FALSE))</f>
        <v>6.2549900000000002E-3</v>
      </c>
    </row>
    <row r="25" spans="1:14" x14ac:dyDescent="0.25">
      <c r="A25" s="65" t="s">
        <v>175</v>
      </c>
      <c r="B25" s="65" t="s">
        <v>176</v>
      </c>
      <c r="D25" s="60" t="str">
        <f>VLOOKUP(B25,'Miljövärden urval för publ'!$B$2:$V$480,MATCH("ska publiceras:",'Miljövärden urval för publ'!$B$2:$T$2,0),FALSE)</f>
        <v>ja</v>
      </c>
      <c r="E25" s="61">
        <f t="shared" si="0"/>
        <v>17</v>
      </c>
      <c r="H25" s="45">
        <v>23</v>
      </c>
      <c r="I25" s="45" t="str">
        <f t="shared" si="1"/>
        <v>Bollnäs Energi AB</v>
      </c>
      <c r="J25" s="45" t="str">
        <f t="shared" si="2"/>
        <v>Bollnäs</v>
      </c>
      <c r="K25" s="45">
        <f>IF(ISERROR(VLOOKUP($J25,'Miljövärden urval för publ'!$B$2:$H$490,MATCH(K$3,'Miljövärden urval för publ'!$B$2:$H$2,0),FALSE)),"",VLOOKUP($J25,'Miljövärden urval för publ'!$B$2:$H$490,MATCH(K$3,'Miljövärden urval för publ'!$B$2:$H$2,0),FALSE))</f>
        <v>0.168877</v>
      </c>
      <c r="L25" s="45">
        <f>IF(ISERROR(VLOOKUP($J25,'Miljövärden urval för publ'!$B$2:$H$490,MATCH(L$3,'Miljövärden urval för publ'!$B$2:$H$2,0),FALSE)),"",VLOOKUP($J25,'Miljövärden urval för publ'!$B$2:$H$490,MATCH(L$3,'Miljövärden urval för publ'!$B$2:$H$2,0),FALSE))</f>
        <v>80.2941</v>
      </c>
      <c r="M25" s="45">
        <f>IF(ISERROR(VLOOKUP($J25,'Miljövärden urval för publ'!$B$2:$H$490,MATCH(M$3,'Miljövärden urval för publ'!$B$2:$H$2,0),FALSE)),"",VLOOKUP($J25,'Miljövärden urval för publ'!$B$2:$H$490,MATCH(M$3,'Miljövärden urval för publ'!$B$2:$H$2,0),FALSE))</f>
        <v>4.2751000000000001</v>
      </c>
      <c r="N25" s="45">
        <f>IF(ISERROR(VLOOKUP($J25,'Miljövärden urval för publ'!$B$2:$H$490,MATCH(N$3,'Miljövärden urval för publ'!$B$2:$H$2,0),FALSE)),"",VLOOKUP($J25,'Miljövärden urval för publ'!$B$2:$H$490,MATCH(N$3,'Miljövärden urval för publ'!$B$2:$H$2,0),FALSE))</f>
        <v>3.05274E-2</v>
      </c>
    </row>
    <row r="26" spans="1:14" x14ac:dyDescent="0.25">
      <c r="A26" s="65" t="s">
        <v>282</v>
      </c>
      <c r="B26" s="65" t="s">
        <v>283</v>
      </c>
      <c r="D26" s="60" t="str">
        <f>VLOOKUP(B26,'Miljövärden urval för publ'!$B$2:$V$480,MATCH("ska publiceras:",'Miljövärden urval för publ'!$B$2:$T$2,0),FALSE)</f>
        <v>ja</v>
      </c>
      <c r="E26" s="61">
        <f t="shared" si="0"/>
        <v>18</v>
      </c>
      <c r="H26" s="45">
        <v>24</v>
      </c>
      <c r="I26" s="45" t="str">
        <f t="shared" si="1"/>
        <v>Enycon AB</v>
      </c>
      <c r="J26" s="45" t="str">
        <f t="shared" si="2"/>
        <v>Bollstabruk</v>
      </c>
      <c r="K26" s="45">
        <f>IF(ISERROR(VLOOKUP($J26,'Miljövärden urval för publ'!$B$2:$H$490,MATCH(K$3,'Miljövärden urval för publ'!$B$2:$H$2,0),FALSE)),"",VLOOKUP($J26,'Miljövärden urval för publ'!$B$2:$H$490,MATCH(K$3,'Miljövärden urval för publ'!$B$2:$H$2,0),FALSE))</f>
        <v>6.6900000000000001E-2</v>
      </c>
      <c r="L26" s="45">
        <f>IF(ISERROR(VLOOKUP($J26,'Miljövärden urval för publ'!$B$2:$H$490,MATCH(L$3,'Miljövärden urval för publ'!$B$2:$H$2,0),FALSE)),"",VLOOKUP($J26,'Miljövärden urval för publ'!$B$2:$H$490,MATCH(L$3,'Miljövärden urval för publ'!$B$2:$H$2,0),FALSE))</f>
        <v>7.74</v>
      </c>
      <c r="M26" s="45">
        <f>IF(ISERROR(VLOOKUP($J26,'Miljövärden urval för publ'!$B$2:$H$490,MATCH(M$3,'Miljövärden urval för publ'!$B$2:$H$2,0),FALSE)),"",VLOOKUP($J26,'Miljövärden urval för publ'!$B$2:$H$490,MATCH(M$3,'Miljövärden urval för publ'!$B$2:$H$2,0),FALSE))</f>
        <v>0</v>
      </c>
      <c r="N26" s="45">
        <f>IF(ISERROR(VLOOKUP($J26,'Miljövärden urval för publ'!$B$2:$H$490,MATCH(N$3,'Miljövärden urval för publ'!$B$2:$H$2,0),FALSE)),"",VLOOKUP($J26,'Miljövärden urval för publ'!$B$2:$H$490,MATCH(N$3,'Miljövärden urval för publ'!$B$2:$H$2,0),FALSE))</f>
        <v>8.0221600000000004E-3</v>
      </c>
    </row>
    <row r="27" spans="1:14" x14ac:dyDescent="0.25">
      <c r="A27" s="65" t="s">
        <v>605</v>
      </c>
      <c r="B27" s="65" t="s">
        <v>606</v>
      </c>
      <c r="D27" s="60" t="str">
        <f>VLOOKUP(B27,'Miljövärden urval för publ'!$B$2:$V$480,MATCH("ska publiceras:",'Miljövärden urval för publ'!$B$2:$T$2,0),FALSE)</f>
        <v>ja</v>
      </c>
      <c r="E27" s="61">
        <f t="shared" si="0"/>
        <v>19</v>
      </c>
      <c r="H27" s="45">
        <v>25</v>
      </c>
      <c r="I27" s="45" t="str">
        <f t="shared" si="1"/>
        <v>Tekniska Verken i Linköping AB</v>
      </c>
      <c r="J27" s="45" t="str">
        <f t="shared" si="2"/>
        <v>Borensberg</v>
      </c>
      <c r="K27" s="45">
        <f>IF(ISERROR(VLOOKUP($J27,'Miljövärden urval för publ'!$B$2:$H$490,MATCH(K$3,'Miljövärden urval för publ'!$B$2:$H$2,0),FALSE)),"",VLOOKUP($J27,'Miljövärden urval för publ'!$B$2:$H$490,MATCH(K$3,'Miljövärden urval för publ'!$B$2:$H$2,0),FALSE))</f>
        <v>0.17572699999999999</v>
      </c>
      <c r="L27" s="45">
        <f>IF(ISERROR(VLOOKUP($J27,'Miljövärden urval för publ'!$B$2:$H$490,MATCH(L$3,'Miljövärden urval för publ'!$B$2:$H$2,0),FALSE)),"",VLOOKUP($J27,'Miljövärden urval för publ'!$B$2:$H$490,MATCH(L$3,'Miljövärden urval för publ'!$B$2:$H$2,0),FALSE))</f>
        <v>35.588299999999997</v>
      </c>
      <c r="M27" s="45">
        <f>IF(ISERROR(VLOOKUP($J27,'Miljövärden urval för publ'!$B$2:$H$490,MATCH(M$3,'Miljövärden urval för publ'!$B$2:$H$2,0),FALSE)),"",VLOOKUP($J27,'Miljövärden urval för publ'!$B$2:$H$490,MATCH(M$3,'Miljövärden urval för publ'!$B$2:$H$2,0),FALSE))</f>
        <v>11.4663</v>
      </c>
      <c r="N27" s="45">
        <f>IF(ISERROR(VLOOKUP($J27,'Miljövärden urval för publ'!$B$2:$H$490,MATCH(N$3,'Miljövärden urval för publ'!$B$2:$H$2,0),FALSE)),"",VLOOKUP($J27,'Miljövärden urval för publ'!$B$2:$H$490,MATCH(N$3,'Miljövärden urval för publ'!$B$2:$H$2,0),FALSE))</f>
        <v>3.8276900000000003E-2</v>
      </c>
    </row>
    <row r="28" spans="1:14" x14ac:dyDescent="0.25">
      <c r="A28" s="65" t="s">
        <v>187</v>
      </c>
      <c r="B28" s="65" t="s">
        <v>189</v>
      </c>
      <c r="D28" s="60" t="str">
        <f>VLOOKUP(B28,'Miljövärden urval för publ'!$B$2:$V$480,MATCH("ska publiceras:",'Miljövärden urval för publ'!$B$2:$T$2,0),FALSE)</f>
        <v>nej</v>
      </c>
      <c r="E28" s="61">
        <f t="shared" si="0"/>
        <v>19</v>
      </c>
      <c r="H28" s="45">
        <v>26</v>
      </c>
      <c r="I28" s="45" t="str">
        <f t="shared" si="1"/>
        <v>Borgholm Energi AB</v>
      </c>
      <c r="J28" s="45" t="str">
        <f t="shared" si="2"/>
        <v>Borgholm</v>
      </c>
      <c r="K28" s="45">
        <f>IF(ISERROR(VLOOKUP($J28,'Miljövärden urval för publ'!$B$2:$H$490,MATCH(K$3,'Miljövärden urval för publ'!$B$2:$H$2,0),FALSE)),"",VLOOKUP($J28,'Miljövärden urval för publ'!$B$2:$H$490,MATCH(K$3,'Miljövärden urval för publ'!$B$2:$H$2,0),FALSE))</f>
        <v>0.102285</v>
      </c>
      <c r="L28" s="45">
        <f>IF(ISERROR(VLOOKUP($J28,'Miljövärden urval för publ'!$B$2:$H$490,MATCH(L$3,'Miljövärden urval för publ'!$B$2:$H$2,0),FALSE)),"",VLOOKUP($J28,'Miljövärden urval för publ'!$B$2:$H$490,MATCH(L$3,'Miljövärden urval för publ'!$B$2:$H$2,0),FALSE))</f>
        <v>18.0779</v>
      </c>
      <c r="M28" s="45">
        <f>IF(ISERROR(VLOOKUP($J28,'Miljövärden urval för publ'!$B$2:$H$490,MATCH(M$3,'Miljövärden urval för publ'!$B$2:$H$2,0),FALSE)),"",VLOOKUP($J28,'Miljövärden urval för publ'!$B$2:$H$490,MATCH(M$3,'Miljövärden urval för publ'!$B$2:$H$2,0),FALSE))</f>
        <v>7.2887700000000004</v>
      </c>
      <c r="N28" s="45">
        <f>IF(ISERROR(VLOOKUP($J28,'Miljövärden urval för publ'!$B$2:$H$490,MATCH(N$3,'Miljövärden urval för publ'!$B$2:$H$2,0),FALSE)),"",VLOOKUP($J28,'Miljövärden urval för publ'!$B$2:$H$490,MATCH(N$3,'Miljövärden urval för publ'!$B$2:$H$2,0),FALSE))</f>
        <v>1.11247E-2</v>
      </c>
    </row>
    <row r="29" spans="1:14" x14ac:dyDescent="0.25">
      <c r="A29" s="65" t="s">
        <v>80</v>
      </c>
      <c r="B29" s="65" t="s">
        <v>83</v>
      </c>
      <c r="D29" s="60" t="str">
        <f>VLOOKUP(B29,'Miljövärden urval för publ'!$B$2:$V$480,MATCH("ska publiceras:",'Miljövärden urval för publ'!$B$2:$T$2,0),FALSE)</f>
        <v>ja</v>
      </c>
      <c r="E29" s="61">
        <f t="shared" si="0"/>
        <v>20</v>
      </c>
      <c r="H29" s="45">
        <v>27</v>
      </c>
      <c r="I29" s="45" t="str">
        <f t="shared" si="1"/>
        <v>Borlänge Energi AB</v>
      </c>
      <c r="J29" s="45" t="str">
        <f t="shared" si="2"/>
        <v>Borlänge</v>
      </c>
      <c r="K29" s="45">
        <f>IF(ISERROR(VLOOKUP($J29,'Miljövärden urval för publ'!$B$2:$H$490,MATCH(K$3,'Miljövärden urval för publ'!$B$2:$H$2,0),FALSE)),"",VLOOKUP($J29,'Miljövärden urval för publ'!$B$2:$H$490,MATCH(K$3,'Miljövärden urval för publ'!$B$2:$H$2,0),FALSE))</f>
        <v>7.2776999999999994E-2</v>
      </c>
      <c r="L29" s="45">
        <f>IF(ISERROR(VLOOKUP($J29,'Miljövärden urval för publ'!$B$2:$H$490,MATCH(L$3,'Miljövärden urval för publ'!$B$2:$H$2,0),FALSE)),"",VLOOKUP($J29,'Miljövärden urval för publ'!$B$2:$H$490,MATCH(L$3,'Miljövärden urval för publ'!$B$2:$H$2,0),FALSE))</f>
        <v>42.388500000000001</v>
      </c>
      <c r="M29" s="45">
        <f>IF(ISERROR(VLOOKUP($J29,'Miljövärden urval för publ'!$B$2:$H$490,MATCH(M$3,'Miljövärden urval för publ'!$B$2:$H$2,0),FALSE)),"",VLOOKUP($J29,'Miljövärden urval för publ'!$B$2:$H$490,MATCH(M$3,'Miljövärden urval för publ'!$B$2:$H$2,0),FALSE))</f>
        <v>4.9349499999999997</v>
      </c>
      <c r="N29" s="45">
        <f>IF(ISERROR(VLOOKUP($J29,'Miljövärden urval för publ'!$B$2:$H$490,MATCH(N$3,'Miljövärden urval för publ'!$B$2:$H$2,0),FALSE)),"",VLOOKUP($J29,'Miljövärden urval för publ'!$B$2:$H$490,MATCH(N$3,'Miljövärden urval för publ'!$B$2:$H$2,0),FALSE))</f>
        <v>8.8817199999999992E-3</v>
      </c>
    </row>
    <row r="30" spans="1:14" x14ac:dyDescent="0.25">
      <c r="A30" s="65" t="s">
        <v>350</v>
      </c>
      <c r="B30" s="65" t="s">
        <v>352</v>
      </c>
      <c r="D30" s="60" t="str">
        <f>VLOOKUP(B30,'Miljövärden urval för publ'!$B$2:$V$480,MATCH("ska publiceras:",'Miljövärden urval för publ'!$B$2:$T$2,0),FALSE)</f>
        <v>ja</v>
      </c>
      <c r="E30" s="61">
        <f t="shared" si="0"/>
        <v>21</v>
      </c>
      <c r="H30" s="45">
        <v>28</v>
      </c>
      <c r="I30" s="45" t="str">
        <f t="shared" si="1"/>
        <v>Borås Energi och Miljö AB</v>
      </c>
      <c r="J30" s="45" t="str">
        <f t="shared" si="2"/>
        <v>Borås</v>
      </c>
      <c r="K30" s="45">
        <f>IF(ISERROR(VLOOKUP($J30,'Miljövärden urval för publ'!$B$2:$H$490,MATCH(K$3,'Miljövärden urval för publ'!$B$2:$H$2,0),FALSE)),"",VLOOKUP($J30,'Miljövärden urval för publ'!$B$2:$H$490,MATCH(K$3,'Miljövärden urval för publ'!$B$2:$H$2,0),FALSE))</f>
        <v>0.10535899999999999</v>
      </c>
      <c r="L30" s="45">
        <f>IF(ISERROR(VLOOKUP($J30,'Miljövärden urval för publ'!$B$2:$H$490,MATCH(L$3,'Miljövärden urval för publ'!$B$2:$H$2,0),FALSE)),"",VLOOKUP($J30,'Miljövärden urval för publ'!$B$2:$H$490,MATCH(L$3,'Miljövärden urval för publ'!$B$2:$H$2,0),FALSE))</f>
        <v>55.017699999999998</v>
      </c>
      <c r="M30" s="45">
        <f>IF(ISERROR(VLOOKUP($J30,'Miljövärden urval för publ'!$B$2:$H$490,MATCH(M$3,'Miljövärden urval för publ'!$B$2:$H$2,0),FALSE)),"",VLOOKUP($J30,'Miljövärden urval för publ'!$B$2:$H$490,MATCH(M$3,'Miljövärden urval för publ'!$B$2:$H$2,0),FALSE))</f>
        <v>6.2607400000000002</v>
      </c>
      <c r="N30" s="45">
        <f>IF(ISERROR(VLOOKUP($J30,'Miljövärden urval för publ'!$B$2:$H$490,MATCH(N$3,'Miljövärden urval för publ'!$B$2:$H$2,0),FALSE)),"",VLOOKUP($J30,'Miljövärden urval för publ'!$B$2:$H$490,MATCH(N$3,'Miljövärden urval för publ'!$B$2:$H$2,0),FALSE))</f>
        <v>4.9259799999999999E-2</v>
      </c>
    </row>
    <row r="31" spans="1:14" x14ac:dyDescent="0.25">
      <c r="A31" s="65" t="s">
        <v>403</v>
      </c>
      <c r="B31" s="65" t="s">
        <v>404</v>
      </c>
      <c r="D31" s="60" t="str">
        <f>VLOOKUP(B31,'Miljövärden urval för publ'!$B$2:$V$480,MATCH("ska publiceras:",'Miljövärden urval för publ'!$B$2:$T$2,0),FALSE)</f>
        <v>ja</v>
      </c>
      <c r="E31" s="61">
        <f t="shared" si="0"/>
        <v>22</v>
      </c>
      <c r="H31" s="45">
        <v>29</v>
      </c>
      <c r="I31" s="45" t="str">
        <f t="shared" si="1"/>
        <v>E.ON Värme Sverige AB</v>
      </c>
      <c r="J31" s="45" t="str">
        <f t="shared" si="2"/>
        <v>Boxholm</v>
      </c>
      <c r="K31" s="45">
        <f>IF(ISERROR(VLOOKUP($J31,'Miljövärden urval för publ'!$B$2:$H$490,MATCH(K$3,'Miljövärden urval för publ'!$B$2:$H$2,0),FALSE)),"",VLOOKUP($J31,'Miljövärden urval för publ'!$B$2:$H$490,MATCH(K$3,'Miljövärden urval för publ'!$B$2:$H$2,0),FALSE))</f>
        <v>9.1708799999999993E-2</v>
      </c>
      <c r="L31" s="45">
        <f>IF(ISERROR(VLOOKUP($J31,'Miljövärden urval för publ'!$B$2:$H$490,MATCH(L$3,'Miljövärden urval för publ'!$B$2:$H$2,0),FALSE)),"",VLOOKUP($J31,'Miljövärden urval för publ'!$B$2:$H$490,MATCH(L$3,'Miljövärden urval för publ'!$B$2:$H$2,0),FALSE))</f>
        <v>18.008600000000001</v>
      </c>
      <c r="M31" s="45">
        <f>IF(ISERROR(VLOOKUP($J31,'Miljövärden urval för publ'!$B$2:$H$490,MATCH(M$3,'Miljövärden urval för publ'!$B$2:$H$2,0),FALSE)),"",VLOOKUP($J31,'Miljövärden urval för publ'!$B$2:$H$490,MATCH(M$3,'Miljövärden urval för publ'!$B$2:$H$2,0),FALSE))</f>
        <v>8.5566600000000008</v>
      </c>
      <c r="N31" s="45">
        <f>IF(ISERROR(VLOOKUP($J31,'Miljövärden urval för publ'!$B$2:$H$490,MATCH(N$3,'Miljövärden urval för publ'!$B$2:$H$2,0),FALSE)),"",VLOOKUP($J31,'Miljövärden urval för publ'!$B$2:$H$490,MATCH(N$3,'Miljövärden urval för publ'!$B$2:$H$2,0),FALSE))</f>
        <v>9.8180699999999999E-3</v>
      </c>
    </row>
    <row r="32" spans="1:14" x14ac:dyDescent="0.25">
      <c r="A32" s="65" t="s">
        <v>46</v>
      </c>
      <c r="B32" s="65" t="s">
        <v>48</v>
      </c>
      <c r="D32" s="60" t="str">
        <f>VLOOKUP(B32,'Miljövärden urval för publ'!$B$2:$V$480,MATCH("ska publiceras:",'Miljövärden urval för publ'!$B$2:$T$2,0),FALSE)</f>
        <v>ja</v>
      </c>
      <c r="E32" s="61">
        <f t="shared" si="0"/>
        <v>23</v>
      </c>
      <c r="H32" s="45">
        <v>30</v>
      </c>
      <c r="I32" s="45" t="str">
        <f t="shared" si="1"/>
        <v>Växjö Energi AB</v>
      </c>
      <c r="J32" s="45" t="str">
        <f t="shared" si="2"/>
        <v>Braås</v>
      </c>
      <c r="K32" s="45">
        <f>IF(ISERROR(VLOOKUP($J32,'Miljövärden urval för publ'!$B$2:$H$490,MATCH(K$3,'Miljövärden urval för publ'!$B$2:$H$2,0),FALSE)),"",VLOOKUP($J32,'Miljövärden urval för publ'!$B$2:$H$490,MATCH(K$3,'Miljövärden urval för publ'!$B$2:$H$2,0),FALSE))</f>
        <v>0.18728700000000001</v>
      </c>
      <c r="L32" s="45">
        <f>IF(ISERROR(VLOOKUP($J32,'Miljövärden urval för publ'!$B$2:$H$490,MATCH(L$3,'Miljövärden urval för publ'!$B$2:$H$2,0),FALSE)),"",VLOOKUP($J32,'Miljövärden urval för publ'!$B$2:$H$490,MATCH(L$3,'Miljövärden urval för publ'!$B$2:$H$2,0),FALSE))</f>
        <v>35.511699999999998</v>
      </c>
      <c r="M32" s="45">
        <f>IF(ISERROR(VLOOKUP($J32,'Miljövärden urval för publ'!$B$2:$H$490,MATCH(M$3,'Miljövärden urval för publ'!$B$2:$H$2,0),FALSE)),"",VLOOKUP($J32,'Miljövärden urval för publ'!$B$2:$H$490,MATCH(M$3,'Miljövärden urval för publ'!$B$2:$H$2,0),FALSE))</f>
        <v>10.974</v>
      </c>
      <c r="N32" s="45">
        <f>IF(ISERROR(VLOOKUP($J32,'Miljövärden urval för publ'!$B$2:$H$490,MATCH(N$3,'Miljövärden urval för publ'!$B$2:$H$2,0),FALSE)),"",VLOOKUP($J32,'Miljövärden urval för publ'!$B$2:$H$490,MATCH(N$3,'Miljövärden urval för publ'!$B$2:$H$2,0),FALSE))</f>
        <v>6.1351999999999997E-2</v>
      </c>
    </row>
    <row r="33" spans="1:14" x14ac:dyDescent="0.25">
      <c r="A33" s="65" t="s">
        <v>154</v>
      </c>
      <c r="B33" s="65" t="s">
        <v>155</v>
      </c>
      <c r="D33" s="60" t="str">
        <f>VLOOKUP(B33,'Miljövärden urval för publ'!$B$2:$V$480,MATCH("ska publiceras:",'Miljövärden urval för publ'!$B$2:$T$2,0),FALSE)</f>
        <v>ja</v>
      </c>
      <c r="E33" s="61">
        <f t="shared" si="0"/>
        <v>24</v>
      </c>
      <c r="H33" s="45">
        <v>31</v>
      </c>
      <c r="I33" s="45" t="str">
        <f t="shared" si="1"/>
        <v>Övik Energi AB</v>
      </c>
      <c r="J33" s="45" t="str">
        <f t="shared" si="2"/>
        <v>Bredbyn</v>
      </c>
      <c r="K33" s="45">
        <f>IF(ISERROR(VLOOKUP($J33,'Miljövärden urval för publ'!$B$2:$H$490,MATCH(K$3,'Miljövärden urval för publ'!$B$2:$H$2,0),FALSE)),"",VLOOKUP($J33,'Miljövärden urval för publ'!$B$2:$H$490,MATCH(K$3,'Miljövärden urval för publ'!$B$2:$H$2,0),FALSE))</f>
        <v>0.32022200000000001</v>
      </c>
      <c r="L33" s="45">
        <f>IF(ISERROR(VLOOKUP($J33,'Miljövärden urval för publ'!$B$2:$H$490,MATCH(L$3,'Miljövärden urval för publ'!$B$2:$H$2,0),FALSE)),"",VLOOKUP($J33,'Miljövärden urval för publ'!$B$2:$H$490,MATCH(L$3,'Miljövärden urval för publ'!$B$2:$H$2,0),FALSE))</f>
        <v>12.851599999999999</v>
      </c>
      <c r="M33" s="45">
        <f>IF(ISERROR(VLOOKUP($J33,'Miljövärden urval för publ'!$B$2:$H$490,MATCH(M$3,'Miljövärden urval för publ'!$B$2:$H$2,0),FALSE)),"",VLOOKUP($J33,'Miljövärden urval för publ'!$B$2:$H$490,MATCH(M$3,'Miljövärden urval för publ'!$B$2:$H$2,0),FALSE))</f>
        <v>6.3231599999999997</v>
      </c>
      <c r="N33" s="45">
        <f>IF(ISERROR(VLOOKUP($J33,'Miljövärden urval för publ'!$B$2:$H$490,MATCH(N$3,'Miljövärden urval för publ'!$B$2:$H$2,0),FALSE)),"",VLOOKUP($J33,'Miljövärden urval för publ'!$B$2:$H$490,MATCH(N$3,'Miljövärden urval för publ'!$B$2:$H$2,0),FALSE))</f>
        <v>1.41628E-2</v>
      </c>
    </row>
    <row r="34" spans="1:14" x14ac:dyDescent="0.25">
      <c r="A34" s="65" t="s">
        <v>474</v>
      </c>
      <c r="B34" s="65" t="s">
        <v>475</v>
      </c>
      <c r="D34" s="60" t="str">
        <f>VLOOKUP(B34,'Miljövärden urval för publ'!$B$2:$V$480,MATCH("ska publiceras:",'Miljövärden urval för publ'!$B$2:$T$2,0),FALSE)</f>
        <v>ja</v>
      </c>
      <c r="E34" s="61">
        <f t="shared" si="0"/>
        <v>25</v>
      </c>
      <c r="H34" s="45">
        <v>32</v>
      </c>
      <c r="I34" s="45" t="str">
        <f t="shared" si="1"/>
        <v>E.ON Värme Sverige AB</v>
      </c>
      <c r="J34" s="45" t="str">
        <f t="shared" si="2"/>
        <v>Bro</v>
      </c>
      <c r="K34" s="45">
        <f>IF(ISERROR(VLOOKUP($J34,'Miljövärden urval för publ'!$B$2:$H$490,MATCH(K$3,'Miljövärden urval för publ'!$B$2:$H$2,0),FALSE)),"",VLOOKUP($J34,'Miljövärden urval för publ'!$B$2:$H$490,MATCH(K$3,'Miljövärden urval för publ'!$B$2:$H$2,0),FALSE))</f>
        <v>0.109102</v>
      </c>
      <c r="L34" s="45">
        <f>IF(ISERROR(VLOOKUP($J34,'Miljövärden urval för publ'!$B$2:$H$490,MATCH(L$3,'Miljövärden urval för publ'!$B$2:$H$2,0),FALSE)),"",VLOOKUP($J34,'Miljövärden urval för publ'!$B$2:$H$490,MATCH(L$3,'Miljövärden urval för publ'!$B$2:$H$2,0),FALSE))</f>
        <v>7.3197000000000001</v>
      </c>
      <c r="M34" s="45">
        <f>IF(ISERROR(VLOOKUP($J34,'Miljövärden urval för publ'!$B$2:$H$490,MATCH(M$3,'Miljövärden urval för publ'!$B$2:$H$2,0),FALSE)),"",VLOOKUP($J34,'Miljövärden urval för publ'!$B$2:$H$490,MATCH(M$3,'Miljövärden urval för publ'!$B$2:$H$2,0),FALSE))</f>
        <v>6.6514100000000003</v>
      </c>
      <c r="N34" s="45">
        <f>IF(ISERROR(VLOOKUP($J34,'Miljövärden urval för publ'!$B$2:$H$490,MATCH(N$3,'Miljövärden urval för publ'!$B$2:$H$2,0),FALSE)),"",VLOOKUP($J34,'Miljövärden urval för publ'!$B$2:$H$490,MATCH(N$3,'Miljövärden urval för publ'!$B$2:$H$2,0),FALSE))</f>
        <v>2.6335600000000001E-3</v>
      </c>
    </row>
    <row r="35" spans="1:14" x14ac:dyDescent="0.25">
      <c r="A35" s="65" t="s">
        <v>50</v>
      </c>
      <c r="B35" s="65" t="s">
        <v>51</v>
      </c>
      <c r="D35" s="60" t="str">
        <f>VLOOKUP(B35,'Miljövärden urval för publ'!$B$2:$V$480,MATCH("ska publiceras:",'Miljövärden urval för publ'!$B$2:$T$2,0),FALSE)</f>
        <v>ja</v>
      </c>
      <c r="E35" s="61">
        <f t="shared" si="0"/>
        <v>26</v>
      </c>
      <c r="H35" s="45">
        <v>33</v>
      </c>
      <c r="I35" s="45" t="str">
        <f t="shared" si="1"/>
        <v>E.ON Värme Sverige AB</v>
      </c>
      <c r="J35" s="45" t="str">
        <f t="shared" si="2"/>
        <v>Broby</v>
      </c>
      <c r="K35" s="45">
        <f>IF(ISERROR(VLOOKUP($J35,'Miljövärden urval för publ'!$B$2:$H$490,MATCH(K$3,'Miljövärden urval för publ'!$B$2:$H$2,0),FALSE)),"",VLOOKUP($J35,'Miljövärden urval för publ'!$B$2:$H$490,MATCH(K$3,'Miljövärden urval för publ'!$B$2:$H$2,0),FALSE))</f>
        <v>0.149976</v>
      </c>
      <c r="L35" s="45">
        <f>IF(ISERROR(VLOOKUP($J35,'Miljövärden urval för publ'!$B$2:$H$490,MATCH(L$3,'Miljövärden urval för publ'!$B$2:$H$2,0),FALSE)),"",VLOOKUP($J35,'Miljövärden urval för publ'!$B$2:$H$490,MATCH(L$3,'Miljövärden urval för publ'!$B$2:$H$2,0),FALSE))</f>
        <v>11.263199999999999</v>
      </c>
      <c r="M35" s="45">
        <f>IF(ISERROR(VLOOKUP($J35,'Miljövärden urval för publ'!$B$2:$H$490,MATCH(M$3,'Miljövärden urval för publ'!$B$2:$H$2,0),FALSE)),"",VLOOKUP($J35,'Miljövärden urval för publ'!$B$2:$H$490,MATCH(M$3,'Miljövärden urval för publ'!$B$2:$H$2,0),FALSE))</f>
        <v>14.3422</v>
      </c>
      <c r="N35" s="45">
        <f>IF(ISERROR(VLOOKUP($J35,'Miljövärden urval för publ'!$B$2:$H$490,MATCH(N$3,'Miljövärden urval för publ'!$B$2:$H$2,0),FALSE)),"",VLOOKUP($J35,'Miljövärden urval för publ'!$B$2:$H$490,MATCH(N$3,'Miljövärden urval för publ'!$B$2:$H$2,0),FALSE))</f>
        <v>1.1575E-2</v>
      </c>
    </row>
    <row r="36" spans="1:14" x14ac:dyDescent="0.25">
      <c r="A36" s="65" t="s">
        <v>53</v>
      </c>
      <c r="B36" s="65" t="s">
        <v>54</v>
      </c>
      <c r="D36" s="60" t="str">
        <f>VLOOKUP(B36,'Miljövärden urval för publ'!$B$2:$V$480,MATCH("ska publiceras:",'Miljövärden urval för publ'!$B$2:$T$2,0),FALSE)</f>
        <v>ja</v>
      </c>
      <c r="E36" s="61">
        <f t="shared" si="0"/>
        <v>27</v>
      </c>
      <c r="H36" s="45">
        <v>34</v>
      </c>
      <c r="I36" s="45" t="str">
        <f t="shared" si="1"/>
        <v>Bromölla Fjärrvärme AB</v>
      </c>
      <c r="J36" s="45" t="str">
        <f t="shared" si="2"/>
        <v>Bromölla</v>
      </c>
      <c r="K36" s="45">
        <f>IF(ISERROR(VLOOKUP($J36,'Miljövärden urval för publ'!$B$2:$H$490,MATCH(K$3,'Miljövärden urval för publ'!$B$2:$H$2,0),FALSE)),"",VLOOKUP($J36,'Miljövärden urval för publ'!$B$2:$H$490,MATCH(K$3,'Miljövärden urval för publ'!$B$2:$H$2,0),FALSE))</f>
        <v>0.62161900000000003</v>
      </c>
      <c r="L36" s="45">
        <f>IF(ISERROR(VLOOKUP($J36,'Miljövärden urval för publ'!$B$2:$H$490,MATCH(L$3,'Miljövärden urval för publ'!$B$2:$H$2,0),FALSE)),"",VLOOKUP($J36,'Miljövärden urval för publ'!$B$2:$H$490,MATCH(L$3,'Miljövärden urval för publ'!$B$2:$H$2,0),FALSE))</f>
        <v>148.197</v>
      </c>
      <c r="M36" s="45">
        <f>IF(ISERROR(VLOOKUP($J36,'Miljövärden urval för publ'!$B$2:$H$490,MATCH(M$3,'Miljövärden urval för publ'!$B$2:$H$2,0),FALSE)),"",VLOOKUP($J36,'Miljövärden urval för publ'!$B$2:$H$490,MATCH(M$3,'Miljövärden urval för publ'!$B$2:$H$2,0),FALSE))</f>
        <v>12.5007</v>
      </c>
      <c r="N36" s="45">
        <f>IF(ISERROR(VLOOKUP($J36,'Miljövärden urval för publ'!$B$2:$H$490,MATCH(N$3,'Miljövärden urval för publ'!$B$2:$H$2,0),FALSE)),"",VLOOKUP($J36,'Miljövärden urval för publ'!$B$2:$H$490,MATCH(N$3,'Miljövärden urval för publ'!$B$2:$H$2,0),FALSE))</f>
        <v>0.40304000000000001</v>
      </c>
    </row>
    <row r="37" spans="1:14" x14ac:dyDescent="0.25">
      <c r="A37" s="65" t="s">
        <v>31</v>
      </c>
      <c r="B37" s="65" t="s">
        <v>33</v>
      </c>
      <c r="D37" s="60" t="str">
        <f>VLOOKUP(B37,'Miljövärden urval för publ'!$B$2:$V$480,MATCH("ska publiceras:",'Miljövärden urval för publ'!$B$2:$T$2,0),FALSE)</f>
        <v>nej</v>
      </c>
      <c r="E37" s="61">
        <f t="shared" si="0"/>
        <v>27</v>
      </c>
      <c r="H37" s="45">
        <v>35</v>
      </c>
      <c r="I37" s="45" t="str">
        <f t="shared" si="1"/>
        <v>Ronneby Miljö och Teknik AB</v>
      </c>
      <c r="J37" s="45" t="str">
        <f t="shared" si="2"/>
        <v>Bräkne-Hoby</v>
      </c>
      <c r="K37" s="45">
        <f>IF(ISERROR(VLOOKUP($J37,'Miljövärden urval för publ'!$B$2:$H$490,MATCH(K$3,'Miljövärden urval för publ'!$B$2:$H$2,0),FALSE)),"",VLOOKUP($J37,'Miljövärden urval för publ'!$B$2:$H$490,MATCH(K$3,'Miljövärden urval för publ'!$B$2:$H$2,0),FALSE))</f>
        <v>0.122653</v>
      </c>
      <c r="L37" s="45">
        <f>IF(ISERROR(VLOOKUP($J37,'Miljövärden urval för publ'!$B$2:$H$490,MATCH(L$3,'Miljövärden urval för publ'!$B$2:$H$2,0),FALSE)),"",VLOOKUP($J37,'Miljövärden urval för publ'!$B$2:$H$490,MATCH(L$3,'Miljövärden urval för publ'!$B$2:$H$2,0),FALSE))</f>
        <v>20.462700000000002</v>
      </c>
      <c r="M37" s="45">
        <f>IF(ISERROR(VLOOKUP($J37,'Miljövärden urval för publ'!$B$2:$H$490,MATCH(M$3,'Miljövärden urval för publ'!$B$2:$H$2,0),FALSE)),"",VLOOKUP($J37,'Miljövärden urval för publ'!$B$2:$H$490,MATCH(M$3,'Miljövärden urval för publ'!$B$2:$H$2,0),FALSE))</f>
        <v>10.258699999999999</v>
      </c>
      <c r="N37" s="45">
        <f>IF(ISERROR(VLOOKUP($J37,'Miljövärden urval för publ'!$B$2:$H$490,MATCH(N$3,'Miljövärden urval för publ'!$B$2:$H$2,0),FALSE)),"",VLOOKUP($J37,'Miljövärden urval för publ'!$B$2:$H$490,MATCH(N$3,'Miljövärden urval för publ'!$B$2:$H$2,0),FALSE))</f>
        <v>9.9643600000000002E-3</v>
      </c>
    </row>
    <row r="38" spans="1:14" x14ac:dyDescent="0.25">
      <c r="A38" s="65" t="s">
        <v>31</v>
      </c>
      <c r="B38" s="65" t="s">
        <v>34</v>
      </c>
      <c r="D38" s="60" t="str">
        <f>VLOOKUP(B38,'Miljövärden urval för publ'!$B$2:$V$480,MATCH("ska publiceras:",'Miljövärden urval för publ'!$B$2:$T$2,0),FALSE)</f>
        <v>nej</v>
      </c>
      <c r="E38" s="61">
        <f t="shared" si="0"/>
        <v>27</v>
      </c>
      <c r="H38" s="45">
        <v>36</v>
      </c>
      <c r="I38" s="45" t="str">
        <f t="shared" si="1"/>
        <v>Skellefteå Kraft AB</v>
      </c>
      <c r="J38" s="45" t="str">
        <f t="shared" si="2"/>
        <v>Bureå</v>
      </c>
      <c r="K38" s="45">
        <f>IF(ISERROR(VLOOKUP($J38,'Miljövärden urval för publ'!$B$2:$H$490,MATCH(K$3,'Miljövärden urval för publ'!$B$2:$H$2,0),FALSE)),"",VLOOKUP($J38,'Miljövärden urval för publ'!$B$2:$H$490,MATCH(K$3,'Miljövärden urval för publ'!$B$2:$H$2,0),FALSE))</f>
        <v>0.16786999999999999</v>
      </c>
      <c r="L38" s="45">
        <f>IF(ISERROR(VLOOKUP($J38,'Miljövärden urval för publ'!$B$2:$H$490,MATCH(L$3,'Miljövärden urval för publ'!$B$2:$H$2,0),FALSE)),"",VLOOKUP($J38,'Miljövärden urval för publ'!$B$2:$H$490,MATCH(L$3,'Miljövärden urval för publ'!$B$2:$H$2,0),FALSE))</f>
        <v>9.7771299999999997</v>
      </c>
      <c r="M38" s="45">
        <f>IF(ISERROR(VLOOKUP($J38,'Miljövärden urval för publ'!$B$2:$H$490,MATCH(M$3,'Miljövärden urval för publ'!$B$2:$H$2,0),FALSE)),"",VLOOKUP($J38,'Miljövärden urval för publ'!$B$2:$H$490,MATCH(M$3,'Miljövärden urval för publ'!$B$2:$H$2,0),FALSE))</f>
        <v>17.524799999999999</v>
      </c>
      <c r="N38" s="45">
        <f>IF(ISERROR(VLOOKUP($J38,'Miljövärden urval för publ'!$B$2:$H$490,MATCH(N$3,'Miljövärden urval för publ'!$B$2:$H$2,0),FALSE)),"",VLOOKUP($J38,'Miljövärden urval för publ'!$B$2:$H$490,MATCH(N$3,'Miljövärden urval för publ'!$B$2:$H$2,0),FALSE))</f>
        <v>5.5211399999999999E-3</v>
      </c>
    </row>
    <row r="39" spans="1:14" x14ac:dyDescent="0.25">
      <c r="A39" s="65" t="s">
        <v>31</v>
      </c>
      <c r="B39" s="65" t="s">
        <v>35</v>
      </c>
      <c r="D39" s="60" t="str">
        <f>VLOOKUP(B39,'Miljövärden urval för publ'!$B$2:$V$480,MATCH("ska publiceras:",'Miljövärden urval för publ'!$B$2:$T$2,0),FALSE)</f>
        <v>nej</v>
      </c>
      <c r="E39" s="61">
        <f t="shared" si="0"/>
        <v>27</v>
      </c>
      <c r="H39" s="45">
        <v>37</v>
      </c>
      <c r="I39" s="45" t="str">
        <f t="shared" si="1"/>
        <v>Skellefteå Kraft AB</v>
      </c>
      <c r="J39" s="45" t="str">
        <f t="shared" si="2"/>
        <v>Burträsk</v>
      </c>
      <c r="K39" s="45">
        <f>IF(ISERROR(VLOOKUP($J39,'Miljövärden urval för publ'!$B$2:$H$490,MATCH(K$3,'Miljövärden urval för publ'!$B$2:$H$2,0),FALSE)),"",VLOOKUP($J39,'Miljövärden urval för publ'!$B$2:$H$490,MATCH(K$3,'Miljövärden urval för publ'!$B$2:$H$2,0),FALSE))</f>
        <v>0.14596500000000001</v>
      </c>
      <c r="L39" s="45">
        <f>IF(ISERROR(VLOOKUP($J39,'Miljövärden urval för publ'!$B$2:$H$490,MATCH(L$3,'Miljövärden urval för publ'!$B$2:$H$2,0),FALSE)),"",VLOOKUP($J39,'Miljövärden urval för publ'!$B$2:$H$490,MATCH(L$3,'Miljövärden urval för publ'!$B$2:$H$2,0),FALSE))</f>
        <v>21.0473</v>
      </c>
      <c r="M39" s="45">
        <f>IF(ISERROR(VLOOKUP($J39,'Miljövärden urval för publ'!$B$2:$H$490,MATCH(M$3,'Miljövärden urval för publ'!$B$2:$H$2,0),FALSE)),"",VLOOKUP($J39,'Miljövärden urval för publ'!$B$2:$H$490,MATCH(M$3,'Miljövärden urval för publ'!$B$2:$H$2,0),FALSE))</f>
        <v>11.2925</v>
      </c>
      <c r="N39" s="45">
        <f>IF(ISERROR(VLOOKUP($J39,'Miljövärden urval för publ'!$B$2:$H$490,MATCH(N$3,'Miljövärden urval för publ'!$B$2:$H$2,0),FALSE)),"",VLOOKUP($J39,'Miljövärden urval för publ'!$B$2:$H$490,MATCH(N$3,'Miljövärden urval för publ'!$B$2:$H$2,0),FALSE))</f>
        <v>2.7472799999999999E-2</v>
      </c>
    </row>
    <row r="40" spans="1:14" x14ac:dyDescent="0.25">
      <c r="A40" s="65" t="s">
        <v>31</v>
      </c>
      <c r="B40" s="65" t="s">
        <v>35</v>
      </c>
      <c r="D40" s="60" t="str">
        <f>VLOOKUP(B40,'Miljövärden urval för publ'!$B$2:$V$480,MATCH("ska publiceras:",'Miljövärden urval för publ'!$B$2:$T$2,0),FALSE)</f>
        <v>nej</v>
      </c>
      <c r="E40" s="61">
        <f t="shared" si="0"/>
        <v>27</v>
      </c>
      <c r="H40" s="45">
        <v>38</v>
      </c>
      <c r="I40" s="45" t="str">
        <f t="shared" si="1"/>
        <v>Skellefteå Kraft AB</v>
      </c>
      <c r="J40" s="45" t="str">
        <f t="shared" si="2"/>
        <v>Byske</v>
      </c>
      <c r="K40" s="45">
        <f>IF(ISERROR(VLOOKUP($J40,'Miljövärden urval för publ'!$B$2:$H$490,MATCH(K$3,'Miljövärden urval för publ'!$B$2:$H$2,0),FALSE)),"",VLOOKUP($J40,'Miljövärden urval för publ'!$B$2:$H$490,MATCH(K$3,'Miljövärden urval för publ'!$B$2:$H$2,0),FALSE))</f>
        <v>0.16374</v>
      </c>
      <c r="L40" s="45">
        <f>IF(ISERROR(VLOOKUP($J40,'Miljövärden urval för publ'!$B$2:$H$490,MATCH(L$3,'Miljövärden urval för publ'!$B$2:$H$2,0),FALSE)),"",VLOOKUP($J40,'Miljövärden urval för publ'!$B$2:$H$490,MATCH(L$3,'Miljövärden urval för publ'!$B$2:$H$2,0),FALSE))</f>
        <v>11.1182</v>
      </c>
      <c r="M40" s="45">
        <f>IF(ISERROR(VLOOKUP($J40,'Miljövärden urval för publ'!$B$2:$H$490,MATCH(M$3,'Miljövärden urval för publ'!$B$2:$H$2,0),FALSE)),"",VLOOKUP($J40,'Miljövärden urval för publ'!$B$2:$H$490,MATCH(M$3,'Miljövärden urval för publ'!$B$2:$H$2,0),FALSE))</f>
        <v>16.321999999999999</v>
      </c>
      <c r="N40" s="45">
        <f>IF(ISERROR(VLOOKUP($J40,'Miljövärden urval för publ'!$B$2:$H$490,MATCH(N$3,'Miljövärden urval för publ'!$B$2:$H$2,0),FALSE)),"",VLOOKUP($J40,'Miljövärden urval för publ'!$B$2:$H$490,MATCH(N$3,'Miljövärden urval för publ'!$B$2:$H$2,0),FALSE))</f>
        <v>1.16983E-2</v>
      </c>
    </row>
    <row r="41" spans="1:14" x14ac:dyDescent="0.25">
      <c r="A41" s="65" t="s">
        <v>31</v>
      </c>
      <c r="B41" s="65" t="s">
        <v>35</v>
      </c>
      <c r="D41" s="60" t="str">
        <f>VLOOKUP(B41,'Miljövärden urval för publ'!$B$2:$V$480,MATCH("ska publiceras:",'Miljövärden urval för publ'!$B$2:$T$2,0),FALSE)</f>
        <v>nej</v>
      </c>
      <c r="E41" s="61">
        <f t="shared" si="0"/>
        <v>27</v>
      </c>
      <c r="H41" s="45">
        <v>39</v>
      </c>
      <c r="I41" s="45" t="str">
        <f t="shared" si="1"/>
        <v>E.ON Värme Sverige AB</v>
      </c>
      <c r="J41" s="45" t="str">
        <f t="shared" si="2"/>
        <v>Bålsta</v>
      </c>
      <c r="K41" s="45">
        <f>IF(ISERROR(VLOOKUP($J41,'Miljövärden urval för publ'!$B$2:$H$490,MATCH(K$3,'Miljövärden urval för publ'!$B$2:$H$2,0),FALSE)),"",VLOOKUP($J41,'Miljövärden urval för publ'!$B$2:$H$490,MATCH(K$3,'Miljövärden urval för publ'!$B$2:$H$2,0),FALSE))</f>
        <v>0.141095</v>
      </c>
      <c r="L41" s="45">
        <f>IF(ISERROR(VLOOKUP($J41,'Miljövärden urval för publ'!$B$2:$H$490,MATCH(L$3,'Miljövärden urval för publ'!$B$2:$H$2,0),FALSE)),"",VLOOKUP($J41,'Miljövärden urval för publ'!$B$2:$H$490,MATCH(L$3,'Miljövärden urval för publ'!$B$2:$H$2,0),FALSE))</f>
        <v>21.223099999999999</v>
      </c>
      <c r="M41" s="45">
        <f>IF(ISERROR(VLOOKUP($J41,'Miljövärden urval för publ'!$B$2:$H$490,MATCH(M$3,'Miljövärden urval för publ'!$B$2:$H$2,0),FALSE)),"",VLOOKUP($J41,'Miljövärden urval för publ'!$B$2:$H$490,MATCH(M$3,'Miljövärden urval för publ'!$B$2:$H$2,0),FALSE))</f>
        <v>8.6592699999999994</v>
      </c>
      <c r="N41" s="45">
        <f>IF(ISERROR(VLOOKUP($J41,'Miljövärden urval för publ'!$B$2:$H$490,MATCH(N$3,'Miljövärden urval för publ'!$B$2:$H$2,0),FALSE)),"",VLOOKUP($J41,'Miljövärden urval för publ'!$B$2:$H$490,MATCH(N$3,'Miljövärden urval för publ'!$B$2:$H$2,0),FALSE))</f>
        <v>2.4505099999999998E-2</v>
      </c>
    </row>
    <row r="42" spans="1:14" x14ac:dyDescent="0.25">
      <c r="A42" s="65" t="s">
        <v>31</v>
      </c>
      <c r="B42" s="65" t="s">
        <v>35</v>
      </c>
      <c r="D42" s="60" t="str">
        <f>VLOOKUP(B42,'Miljövärden urval för publ'!$B$2:$V$480,MATCH("ska publiceras:",'Miljövärden urval för publ'!$B$2:$T$2,0),FALSE)</f>
        <v>nej</v>
      </c>
      <c r="E42" s="61">
        <f t="shared" si="0"/>
        <v>27</v>
      </c>
      <c r="H42" s="45">
        <v>40</v>
      </c>
      <c r="I42" s="45" t="str">
        <f t="shared" si="1"/>
        <v>Värmevärden AB</v>
      </c>
      <c r="J42" s="45" t="str">
        <f t="shared" si="2"/>
        <v>Bångbro</v>
      </c>
      <c r="K42" s="45">
        <f>IF(ISERROR(VLOOKUP($J42,'Miljövärden urval för publ'!$B$2:$H$490,MATCH(K$3,'Miljövärden urval för publ'!$B$2:$H$2,0),FALSE)),"",VLOOKUP($J42,'Miljövärden urval för publ'!$B$2:$H$490,MATCH(K$3,'Miljövärden urval för publ'!$B$2:$H$2,0),FALSE))</f>
        <v>0.35715400000000003</v>
      </c>
      <c r="L42" s="45">
        <f>IF(ISERROR(VLOOKUP($J42,'Miljövärden urval för publ'!$B$2:$H$490,MATCH(L$3,'Miljövärden urval för publ'!$B$2:$H$2,0),FALSE)),"",VLOOKUP($J42,'Miljövärden urval för publ'!$B$2:$H$490,MATCH(L$3,'Miljövärden urval för publ'!$B$2:$H$2,0),FALSE))</f>
        <v>30.760999999999999</v>
      </c>
      <c r="M42" s="45">
        <f>IF(ISERROR(VLOOKUP($J42,'Miljövärden urval för publ'!$B$2:$H$490,MATCH(M$3,'Miljövärden urval för publ'!$B$2:$H$2,0),FALSE)),"",VLOOKUP($J42,'Miljövärden urval för publ'!$B$2:$H$490,MATCH(M$3,'Miljövärden urval för publ'!$B$2:$H$2,0),FALSE))</f>
        <v>24.377700000000001</v>
      </c>
      <c r="N42" s="45">
        <f>IF(ISERROR(VLOOKUP($J42,'Miljövärden urval för publ'!$B$2:$H$490,MATCH(N$3,'Miljövärden urval för publ'!$B$2:$H$2,0),FALSE)),"",VLOOKUP($J42,'Miljövärden urval för publ'!$B$2:$H$490,MATCH(N$3,'Miljövärden urval för publ'!$B$2:$H$2,0),FALSE))</f>
        <v>4.0931000000000002E-2</v>
      </c>
    </row>
    <row r="43" spans="1:14" x14ac:dyDescent="0.25">
      <c r="A43" s="65" t="s">
        <v>31</v>
      </c>
      <c r="B43" s="65" t="s">
        <v>35</v>
      </c>
      <c r="D43" s="60" t="str">
        <f>VLOOKUP(B43,'Miljövärden urval för publ'!$B$2:$V$480,MATCH("ska publiceras:",'Miljövärden urval för publ'!$B$2:$T$2,0),FALSE)</f>
        <v>nej</v>
      </c>
      <c r="E43" s="61">
        <f t="shared" si="0"/>
        <v>27</v>
      </c>
      <c r="H43" s="45">
        <v>41</v>
      </c>
      <c r="I43" s="45" t="str">
        <f t="shared" si="1"/>
        <v>Bionär Närvärme AB</v>
      </c>
      <c r="J43" s="45" t="str">
        <f t="shared" si="2"/>
        <v>Bällinge</v>
      </c>
      <c r="K43" s="45">
        <f>IF(ISERROR(VLOOKUP($J43,'Miljövärden urval för publ'!$B$2:$H$490,MATCH(K$3,'Miljövärden urval för publ'!$B$2:$H$2,0),FALSE)),"",VLOOKUP($J43,'Miljövärden urval för publ'!$B$2:$H$490,MATCH(K$3,'Miljövärden urval för publ'!$B$2:$H$2,0),FALSE))</f>
        <v>0.12725</v>
      </c>
      <c r="L43" s="45">
        <f>IF(ISERROR(VLOOKUP($J43,'Miljövärden urval för publ'!$B$2:$H$490,MATCH(L$3,'Miljövärden urval för publ'!$B$2:$H$2,0),FALSE)),"",VLOOKUP($J43,'Miljövärden urval för publ'!$B$2:$H$490,MATCH(L$3,'Miljövärden urval för publ'!$B$2:$H$2,0),FALSE))</f>
        <v>6.6814999999999998</v>
      </c>
      <c r="M43" s="45">
        <f>IF(ISERROR(VLOOKUP($J43,'Miljövärden urval för publ'!$B$2:$H$490,MATCH(M$3,'Miljövärden urval för publ'!$B$2:$H$2,0),FALSE)),"",VLOOKUP($J43,'Miljövärden urval för publ'!$B$2:$H$490,MATCH(M$3,'Miljövärden urval för publ'!$B$2:$H$2,0),FALSE))</f>
        <v>14.95</v>
      </c>
      <c r="N43" s="45">
        <f>IF(ISERROR(VLOOKUP($J43,'Miljövärden urval för publ'!$B$2:$H$490,MATCH(N$3,'Miljövärden urval för publ'!$B$2:$H$2,0),FALSE)),"",VLOOKUP($J43,'Miljövärden urval för publ'!$B$2:$H$490,MATCH(N$3,'Miljövärden urval för publ'!$B$2:$H$2,0),FALSE))</f>
        <v>0</v>
      </c>
    </row>
    <row r="44" spans="1:14" x14ac:dyDescent="0.25">
      <c r="A44" s="65" t="s">
        <v>31</v>
      </c>
      <c r="B44" s="65" t="s">
        <v>35</v>
      </c>
      <c r="D44" s="60" t="str">
        <f>VLOOKUP(B44,'Miljövärden urval för publ'!$B$2:$V$480,MATCH("ska publiceras:",'Miljövärden urval för publ'!$B$2:$T$2,0),FALSE)</f>
        <v>nej</v>
      </c>
      <c r="E44" s="61">
        <f t="shared" si="0"/>
        <v>27</v>
      </c>
      <c r="H44" s="45">
        <v>42</v>
      </c>
      <c r="I44" s="45" t="str">
        <f t="shared" si="1"/>
        <v>E.ON Värme Sverige AB</v>
      </c>
      <c r="J44" s="45" t="str">
        <f t="shared" si="2"/>
        <v>Coop</v>
      </c>
      <c r="K44" s="45">
        <f>IF(ISERROR(VLOOKUP($J44,'Miljövärden urval för publ'!$B$2:$H$490,MATCH(K$3,'Miljövärden urval för publ'!$B$2:$H$2,0),FALSE)),"",VLOOKUP($J44,'Miljövärden urval för publ'!$B$2:$H$490,MATCH(K$3,'Miljövärden urval för publ'!$B$2:$H$2,0),FALSE))</f>
        <v>0.16872699999999999</v>
      </c>
      <c r="L44" s="45">
        <f>IF(ISERROR(VLOOKUP($J44,'Miljövärden urval för publ'!$B$2:$H$490,MATCH(L$3,'Miljövärden urval för publ'!$B$2:$H$2,0),FALSE)),"",VLOOKUP($J44,'Miljövärden urval för publ'!$B$2:$H$490,MATCH(L$3,'Miljövärden urval för publ'!$B$2:$H$2,0),FALSE))</f>
        <v>34.382199999999997</v>
      </c>
      <c r="M44" s="45">
        <f>IF(ISERROR(VLOOKUP($J44,'Miljövärden urval för publ'!$B$2:$H$490,MATCH(M$3,'Miljövärden urval för publ'!$B$2:$H$2,0),FALSE)),"",VLOOKUP($J44,'Miljövärden urval för publ'!$B$2:$H$490,MATCH(M$3,'Miljövärden urval för publ'!$B$2:$H$2,0),FALSE))</f>
        <v>9.1948399999999992</v>
      </c>
      <c r="N44" s="45">
        <f>IF(ISERROR(VLOOKUP($J44,'Miljövärden urval för publ'!$B$2:$H$490,MATCH(N$3,'Miljövärden urval för publ'!$B$2:$H$2,0),FALSE)),"",VLOOKUP($J44,'Miljövärden urval för publ'!$B$2:$H$490,MATCH(N$3,'Miljövärden urval för publ'!$B$2:$H$2,0),FALSE))</f>
        <v>5.7468999999999999E-2</v>
      </c>
    </row>
    <row r="45" spans="1:14" x14ac:dyDescent="0.25">
      <c r="A45" s="65" t="s">
        <v>31</v>
      </c>
      <c r="B45" s="65" t="s">
        <v>35</v>
      </c>
      <c r="D45" s="60" t="str">
        <f>VLOOKUP(B45,'Miljövärden urval för publ'!$B$2:$V$480,MATCH("ska publiceras:",'Miljövärden urval för publ'!$B$2:$T$2,0),FALSE)</f>
        <v>nej</v>
      </c>
      <c r="E45" s="61">
        <f t="shared" si="0"/>
        <v>27</v>
      </c>
      <c r="H45" s="45">
        <v>43</v>
      </c>
      <c r="I45" s="45" t="str">
        <f t="shared" si="1"/>
        <v>Värmevärden AB</v>
      </c>
      <c r="J45" s="45" t="str">
        <f t="shared" si="2"/>
        <v>Delsbo</v>
      </c>
      <c r="K45" s="45">
        <f>IF(ISERROR(VLOOKUP($J45,'Miljövärden urval för publ'!$B$2:$H$490,MATCH(K$3,'Miljövärden urval för publ'!$B$2:$H$2,0),FALSE)),"",VLOOKUP($J45,'Miljövärden urval för publ'!$B$2:$H$490,MATCH(K$3,'Miljövärden urval för publ'!$B$2:$H$2,0),FALSE))</f>
        <v>0.16802500000000001</v>
      </c>
      <c r="L45" s="45">
        <f>IF(ISERROR(VLOOKUP($J45,'Miljövärden urval för publ'!$B$2:$H$490,MATCH(L$3,'Miljövärden urval för publ'!$B$2:$H$2,0),FALSE)),"",VLOOKUP($J45,'Miljövärden urval för publ'!$B$2:$H$490,MATCH(L$3,'Miljövärden urval för publ'!$B$2:$H$2,0),FALSE))</f>
        <v>27.8474</v>
      </c>
      <c r="M45" s="45">
        <f>IF(ISERROR(VLOOKUP($J45,'Miljövärden urval för publ'!$B$2:$H$490,MATCH(M$3,'Miljövärden urval för publ'!$B$2:$H$2,0),FALSE)),"",VLOOKUP($J45,'Miljövärden urval för publ'!$B$2:$H$490,MATCH(M$3,'Miljövärden urval för publ'!$B$2:$H$2,0),FALSE))</f>
        <v>8.1757299999999997</v>
      </c>
      <c r="N45" s="45">
        <f>IF(ISERROR(VLOOKUP($J45,'Miljövärden urval för publ'!$B$2:$H$490,MATCH(N$3,'Miljövärden urval för publ'!$B$2:$H$2,0),FALSE)),"",VLOOKUP($J45,'Miljövärden urval för publ'!$B$2:$H$490,MATCH(N$3,'Miljövärden urval för publ'!$B$2:$H$2,0),FALSE))</f>
        <v>5.9494600000000002E-2</v>
      </c>
    </row>
    <row r="46" spans="1:14" x14ac:dyDescent="0.25">
      <c r="A46" s="65" t="s">
        <v>31</v>
      </c>
      <c r="B46" s="65" t="s">
        <v>35</v>
      </c>
      <c r="D46" s="60" t="str">
        <f>VLOOKUP(B46,'Miljövärden urval för publ'!$B$2:$V$480,MATCH("ska publiceras:",'Miljövärden urval för publ'!$B$2:$T$2,0),FALSE)</f>
        <v>nej</v>
      </c>
      <c r="E46" s="61">
        <f t="shared" si="0"/>
        <v>27</v>
      </c>
      <c r="H46" s="45">
        <v>44</v>
      </c>
      <c r="I46" s="45" t="str">
        <f t="shared" si="1"/>
        <v>Vattenfall AB Värme</v>
      </c>
      <c r="J46" s="45" t="str">
        <f t="shared" si="2"/>
        <v>Drefviken</v>
      </c>
      <c r="K46" s="45">
        <f>IF(ISERROR(VLOOKUP($J46,'Miljövärden urval för publ'!$B$2:$H$490,MATCH(K$3,'Miljövärden urval för publ'!$B$2:$H$2,0),FALSE)),"",VLOOKUP($J46,'Miljövärden urval för publ'!$B$2:$H$490,MATCH(K$3,'Miljövärden urval för publ'!$B$2:$H$2,0),FALSE))</f>
        <v>0.18759600000000001</v>
      </c>
      <c r="L46" s="45">
        <f>IF(ISERROR(VLOOKUP($J46,'Miljövärden urval för publ'!$B$2:$H$490,MATCH(L$3,'Miljövärden urval för publ'!$B$2:$H$2,0),FALSE)),"",VLOOKUP($J46,'Miljövärden urval för publ'!$B$2:$H$490,MATCH(L$3,'Miljövärden urval för publ'!$B$2:$H$2,0),FALSE))</f>
        <v>19.487200000000001</v>
      </c>
      <c r="M46" s="45">
        <f>IF(ISERROR(VLOOKUP($J46,'Miljövärden urval för publ'!$B$2:$H$490,MATCH(M$3,'Miljövärden urval för publ'!$B$2:$H$2,0),FALSE)),"",VLOOKUP($J46,'Miljövärden urval för publ'!$B$2:$H$490,MATCH(M$3,'Miljövärden urval för publ'!$B$2:$H$2,0),FALSE))</f>
        <v>8.6706400000000006</v>
      </c>
      <c r="N46" s="45">
        <f>IF(ISERROR(VLOOKUP($J46,'Miljövärden urval för publ'!$B$2:$H$490,MATCH(N$3,'Miljövärden urval för publ'!$B$2:$H$2,0),FALSE)),"",VLOOKUP($J46,'Miljövärden urval för publ'!$B$2:$H$490,MATCH(N$3,'Miljövärden urval för publ'!$B$2:$H$2,0),FALSE))</f>
        <v>1.2794700000000001E-2</v>
      </c>
    </row>
    <row r="47" spans="1:14" x14ac:dyDescent="0.25">
      <c r="A47" s="65" t="s">
        <v>31</v>
      </c>
      <c r="B47" s="65" t="s">
        <v>36</v>
      </c>
      <c r="D47" s="60" t="str">
        <f>VLOOKUP(B47,'Miljövärden urval för publ'!$B$2:$V$480,MATCH("ska publiceras:",'Miljövärden urval för publ'!$B$2:$T$2,0),FALSE)</f>
        <v>nej</v>
      </c>
      <c r="E47" s="61">
        <f t="shared" si="0"/>
        <v>27</v>
      </c>
      <c r="H47" s="45">
        <v>45</v>
      </c>
      <c r="I47" s="45" t="str">
        <f t="shared" si="1"/>
        <v>Lantmännen Agrovärme AB</v>
      </c>
      <c r="J47" s="45" t="str">
        <f t="shared" si="2"/>
        <v>Ed</v>
      </c>
      <c r="K47" s="45">
        <f>IF(ISERROR(VLOOKUP($J47,'Miljövärden urval för publ'!$B$2:$H$490,MATCH(K$3,'Miljövärden urval för publ'!$B$2:$H$2,0),FALSE)),"",VLOOKUP($J47,'Miljövärden urval för publ'!$B$2:$H$490,MATCH(K$3,'Miljövärden urval för publ'!$B$2:$H$2,0),FALSE))</f>
        <v>0.14111799999999999</v>
      </c>
      <c r="L47" s="45">
        <f>IF(ISERROR(VLOOKUP($J47,'Miljövärden urval för publ'!$B$2:$H$490,MATCH(L$3,'Miljövärden urval för publ'!$B$2:$H$2,0),FALSE)),"",VLOOKUP($J47,'Miljövärden urval för publ'!$B$2:$H$490,MATCH(L$3,'Miljövärden urval för publ'!$B$2:$H$2,0),FALSE))</f>
        <v>30.946300000000001</v>
      </c>
      <c r="M47" s="45">
        <f>IF(ISERROR(VLOOKUP($J47,'Miljövärden urval för publ'!$B$2:$H$490,MATCH(M$3,'Miljövärden urval för publ'!$B$2:$H$2,0),FALSE)),"",VLOOKUP($J47,'Miljövärden urval för publ'!$B$2:$H$490,MATCH(M$3,'Miljövärden urval för publ'!$B$2:$H$2,0),FALSE))</f>
        <v>10.038</v>
      </c>
      <c r="N47" s="45">
        <f>IF(ISERROR(VLOOKUP($J47,'Miljövärden urval för publ'!$B$2:$H$490,MATCH(N$3,'Miljövärden urval för publ'!$B$2:$H$2,0),FALSE)),"",VLOOKUP($J47,'Miljövärden urval för publ'!$B$2:$H$490,MATCH(N$3,'Miljövärden urval för publ'!$B$2:$H$2,0),FALSE))</f>
        <v>4.4133199999999997E-2</v>
      </c>
    </row>
    <row r="48" spans="1:14" x14ac:dyDescent="0.25">
      <c r="A48" s="65" t="s">
        <v>31</v>
      </c>
      <c r="B48" s="65" t="s">
        <v>36</v>
      </c>
      <c r="D48" s="60" t="str">
        <f>VLOOKUP(B48,'Miljövärden urval för publ'!$B$2:$V$480,MATCH("ska publiceras:",'Miljövärden urval för publ'!$B$2:$T$2,0),FALSE)</f>
        <v>nej</v>
      </c>
      <c r="E48" s="61">
        <f t="shared" si="0"/>
        <v>27</v>
      </c>
      <c r="H48" s="45">
        <v>46</v>
      </c>
      <c r="I48" s="45" t="str">
        <f t="shared" si="1"/>
        <v>Eda Energi AB</v>
      </c>
      <c r="J48" s="45" t="str">
        <f t="shared" si="2"/>
        <v>Eda</v>
      </c>
      <c r="K48" s="45">
        <f>IF(ISERROR(VLOOKUP($J48,'Miljövärden urval för publ'!$B$2:$H$490,MATCH(K$3,'Miljövärden urval för publ'!$B$2:$H$2,0),FALSE)),"",VLOOKUP($J48,'Miljövärden urval för publ'!$B$2:$H$490,MATCH(K$3,'Miljövärden urval för publ'!$B$2:$H$2,0),FALSE))</f>
        <v>0.12077</v>
      </c>
      <c r="L48" s="45">
        <f>IF(ISERROR(VLOOKUP($J48,'Miljövärden urval för publ'!$B$2:$H$490,MATCH(L$3,'Miljövärden urval för publ'!$B$2:$H$2,0),FALSE)),"",VLOOKUP($J48,'Miljövärden urval för publ'!$B$2:$H$490,MATCH(L$3,'Miljövärden urval för publ'!$B$2:$H$2,0),FALSE))</f>
        <v>138.46899999999999</v>
      </c>
      <c r="M48" s="45">
        <f>IF(ISERROR(VLOOKUP($J48,'Miljövärden urval för publ'!$B$2:$H$490,MATCH(M$3,'Miljövärden urval för publ'!$B$2:$H$2,0),FALSE)),"",VLOOKUP($J48,'Miljövärden urval för publ'!$B$2:$H$490,MATCH(M$3,'Miljövärden urval för publ'!$B$2:$H$2,0),FALSE))</f>
        <v>4.8078900000000004</v>
      </c>
      <c r="N48" s="45">
        <f>IF(ISERROR(VLOOKUP($J48,'Miljövärden urval för publ'!$B$2:$H$490,MATCH(N$3,'Miljövärden urval för publ'!$B$2:$H$2,0),FALSE)),"",VLOOKUP($J48,'Miljövärden urval för publ'!$B$2:$H$490,MATCH(N$3,'Miljövärden urval för publ'!$B$2:$H$2,0),FALSE))</f>
        <v>7.1908500000000004E-3</v>
      </c>
    </row>
    <row r="49" spans="1:14" x14ac:dyDescent="0.25">
      <c r="A49" s="65" t="s">
        <v>31</v>
      </c>
      <c r="B49" s="65" t="s">
        <v>36</v>
      </c>
      <c r="D49" s="60" t="str">
        <f>VLOOKUP(B49,'Miljövärden urval för publ'!$B$2:$V$480,MATCH("ska publiceras:",'Miljövärden urval för publ'!$B$2:$T$2,0),FALSE)</f>
        <v>nej</v>
      </c>
      <c r="E49" s="61">
        <f t="shared" si="0"/>
        <v>27</v>
      </c>
      <c r="H49" s="45">
        <v>47</v>
      </c>
      <c r="I49" s="45" t="str">
        <f t="shared" si="1"/>
        <v>Elektra Värme AB</v>
      </c>
      <c r="J49" s="45" t="str">
        <f t="shared" si="2"/>
        <v>Edsbyn</v>
      </c>
      <c r="K49" s="45">
        <f>IF(ISERROR(VLOOKUP($J49,'Miljövärden urval för publ'!$B$2:$H$490,MATCH(K$3,'Miljövärden urval för publ'!$B$2:$H$2,0),FALSE)),"",VLOOKUP($J49,'Miljövärden urval för publ'!$B$2:$H$490,MATCH(K$3,'Miljövärden urval för publ'!$B$2:$H$2,0),FALSE))</f>
        <v>5.9161199999999997E-2</v>
      </c>
      <c r="L49" s="45">
        <f>IF(ISERROR(VLOOKUP($J49,'Miljövärden urval för publ'!$B$2:$H$490,MATCH(L$3,'Miljövärden urval för publ'!$B$2:$H$2,0),FALSE)),"",VLOOKUP($J49,'Miljövärden urval för publ'!$B$2:$H$490,MATCH(L$3,'Miljövärden urval för publ'!$B$2:$H$2,0),FALSE))</f>
        <v>15.0395</v>
      </c>
      <c r="M49" s="45">
        <f>IF(ISERROR(VLOOKUP($J49,'Miljövärden urval för publ'!$B$2:$H$490,MATCH(M$3,'Miljövärden urval för publ'!$B$2:$H$2,0),FALSE)),"",VLOOKUP($J49,'Miljövärden urval för publ'!$B$2:$H$490,MATCH(M$3,'Miljövärden urval för publ'!$B$2:$H$2,0),FALSE))</f>
        <v>9.0294500000000006</v>
      </c>
      <c r="N49" s="45">
        <f>IF(ISERROR(VLOOKUP($J49,'Miljövärden urval för publ'!$B$2:$H$490,MATCH(N$3,'Miljövärden urval för publ'!$B$2:$H$2,0),FALSE)),"",VLOOKUP($J49,'Miljövärden urval för publ'!$B$2:$H$490,MATCH(N$3,'Miljövärden urval för publ'!$B$2:$H$2,0),FALSE))</f>
        <v>1.02297E-2</v>
      </c>
    </row>
    <row r="50" spans="1:14" x14ac:dyDescent="0.25">
      <c r="A50" s="65" t="s">
        <v>31</v>
      </c>
      <c r="B50" s="65" t="s">
        <v>36</v>
      </c>
      <c r="D50" s="60" t="str">
        <f>VLOOKUP(B50,'Miljövärden urval för publ'!$B$2:$V$480,MATCH("ska publiceras:",'Miljövärden urval för publ'!$B$2:$T$2,0),FALSE)</f>
        <v>nej</v>
      </c>
      <c r="E50" s="61">
        <f t="shared" si="0"/>
        <v>27</v>
      </c>
      <c r="H50" s="45">
        <v>48</v>
      </c>
      <c r="I50" s="45" t="str">
        <f t="shared" si="1"/>
        <v>Vetlanda Energi och Teknik AB</v>
      </c>
      <c r="J50" s="45" t="str">
        <f t="shared" si="2"/>
        <v>Ekenäs sjön</v>
      </c>
      <c r="K50" s="45">
        <f>IF(ISERROR(VLOOKUP($J50,'Miljövärden urval för publ'!$B$2:$H$490,MATCH(K$3,'Miljövärden urval för publ'!$B$2:$H$2,0),FALSE)),"",VLOOKUP($J50,'Miljövärden urval för publ'!$B$2:$H$490,MATCH(K$3,'Miljövärden urval för publ'!$B$2:$H$2,0),FALSE))</f>
        <v>0.39769199999999999</v>
      </c>
      <c r="L50" s="45">
        <f>IF(ISERROR(VLOOKUP($J50,'Miljövärden urval för publ'!$B$2:$H$490,MATCH(L$3,'Miljövärden urval för publ'!$B$2:$H$2,0),FALSE)),"",VLOOKUP($J50,'Miljövärden urval för publ'!$B$2:$H$490,MATCH(L$3,'Miljövärden urval för publ'!$B$2:$H$2,0),FALSE))</f>
        <v>77.866200000000006</v>
      </c>
      <c r="M50" s="45">
        <f>IF(ISERROR(VLOOKUP($J50,'Miljövärden urval för publ'!$B$2:$H$490,MATCH(M$3,'Miljövärden urval för publ'!$B$2:$H$2,0),FALSE)),"",VLOOKUP($J50,'Miljövärden urval för publ'!$B$2:$H$490,MATCH(M$3,'Miljövärden urval för publ'!$B$2:$H$2,0),FALSE))</f>
        <v>16.056899999999999</v>
      </c>
      <c r="N50" s="45">
        <f>IF(ISERROR(VLOOKUP($J50,'Miljövärden urval för publ'!$B$2:$H$490,MATCH(N$3,'Miljövärden urval för publ'!$B$2:$H$2,0),FALSE)),"",VLOOKUP($J50,'Miljövärden urval för publ'!$B$2:$H$490,MATCH(N$3,'Miljövärden urval för publ'!$B$2:$H$2,0),FALSE))</f>
        <v>8.6296300000000006E-2</v>
      </c>
    </row>
    <row r="51" spans="1:14" x14ac:dyDescent="0.25">
      <c r="A51" s="65" t="s">
        <v>31</v>
      </c>
      <c r="B51" s="65" t="s">
        <v>36</v>
      </c>
      <c r="D51" s="60" t="str">
        <f>VLOOKUP(B51,'Miljövärden urval för publ'!$B$2:$V$480,MATCH("ska publiceras:",'Miljövärden urval för publ'!$B$2:$T$2,0),FALSE)</f>
        <v>nej</v>
      </c>
      <c r="E51" s="61">
        <f t="shared" si="0"/>
        <v>27</v>
      </c>
      <c r="H51" s="45">
        <v>49</v>
      </c>
      <c r="I51" s="45" t="str">
        <f t="shared" si="1"/>
        <v>Hagfors Energi AB</v>
      </c>
      <c r="J51" s="45" t="str">
        <f t="shared" si="2"/>
        <v>Ekshärad</v>
      </c>
      <c r="K51" s="45">
        <f>IF(ISERROR(VLOOKUP($J51,'Miljövärden urval för publ'!$B$2:$H$490,MATCH(K$3,'Miljövärden urval för publ'!$B$2:$H$2,0),FALSE)),"",VLOOKUP($J51,'Miljövärden urval för publ'!$B$2:$H$490,MATCH(K$3,'Miljövärden urval för publ'!$B$2:$H$2,0),FALSE))</f>
        <v>0.138432</v>
      </c>
      <c r="L51" s="45">
        <f>IF(ISERROR(VLOOKUP($J51,'Miljövärden urval för publ'!$B$2:$H$490,MATCH(L$3,'Miljövärden urval för publ'!$B$2:$H$2,0),FALSE)),"",VLOOKUP($J51,'Miljövärden urval för publ'!$B$2:$H$490,MATCH(L$3,'Miljövärden urval för publ'!$B$2:$H$2,0),FALSE))</f>
        <v>35.892299999999999</v>
      </c>
      <c r="M51" s="45">
        <f>IF(ISERROR(VLOOKUP($J51,'Miljövärden urval för publ'!$B$2:$H$490,MATCH(M$3,'Miljövärden urval för publ'!$B$2:$H$2,0),FALSE)),"",VLOOKUP($J51,'Miljövärden urval för publ'!$B$2:$H$490,MATCH(M$3,'Miljövärden urval för publ'!$B$2:$H$2,0),FALSE))</f>
        <v>11.2598</v>
      </c>
      <c r="N51" s="45">
        <f>IF(ISERROR(VLOOKUP($J51,'Miljövärden urval för publ'!$B$2:$H$490,MATCH(N$3,'Miljövärden urval för publ'!$B$2:$H$2,0),FALSE)),"",VLOOKUP($J51,'Miljövärden urval för publ'!$B$2:$H$490,MATCH(N$3,'Miljövärden urval för publ'!$B$2:$H$2,0),FALSE))</f>
        <v>5.2459400000000003E-2</v>
      </c>
    </row>
    <row r="52" spans="1:14" x14ac:dyDescent="0.25">
      <c r="A52" s="65" t="s">
        <v>31</v>
      </c>
      <c r="B52" s="65" t="s">
        <v>36</v>
      </c>
      <c r="D52" s="60" t="str">
        <f>VLOOKUP(B52,'Miljövärden urval för publ'!$B$2:$V$480,MATCH("ska publiceras:",'Miljövärden urval för publ'!$B$2:$T$2,0),FALSE)</f>
        <v>nej</v>
      </c>
      <c r="E52" s="61">
        <f t="shared" si="0"/>
        <v>27</v>
      </c>
      <c r="H52" s="45">
        <v>50</v>
      </c>
      <c r="I52" s="45" t="str">
        <f t="shared" si="1"/>
        <v>Eksjö Energi AB</v>
      </c>
      <c r="J52" s="45" t="str">
        <f t="shared" si="2"/>
        <v>Eksjö</v>
      </c>
      <c r="K52" s="45">
        <f>IF(ISERROR(VLOOKUP($J52,'Miljövärden urval för publ'!$B$2:$H$490,MATCH(K$3,'Miljövärden urval för publ'!$B$2:$H$2,0),FALSE)),"",VLOOKUP($J52,'Miljövärden urval för publ'!$B$2:$H$490,MATCH(K$3,'Miljövärden urval för publ'!$B$2:$H$2,0),FALSE))</f>
        <v>0.11046499999999999</v>
      </c>
      <c r="L52" s="45">
        <f>IF(ISERROR(VLOOKUP($J52,'Miljövärden urval för publ'!$B$2:$H$490,MATCH(L$3,'Miljövärden urval för publ'!$B$2:$H$2,0),FALSE)),"",VLOOKUP($J52,'Miljövärden urval för publ'!$B$2:$H$490,MATCH(L$3,'Miljövärden urval för publ'!$B$2:$H$2,0),FALSE))</f>
        <v>86.761799999999994</v>
      </c>
      <c r="M52" s="45">
        <f>IF(ISERROR(VLOOKUP($J52,'Miljövärden urval för publ'!$B$2:$H$490,MATCH(M$3,'Miljövärden urval för publ'!$B$2:$H$2,0),FALSE)),"",VLOOKUP($J52,'Miljövärden urval för publ'!$B$2:$H$490,MATCH(M$3,'Miljövärden urval för publ'!$B$2:$H$2,0),FALSE))</f>
        <v>5.1666100000000004</v>
      </c>
      <c r="N52" s="45">
        <f>IF(ISERROR(VLOOKUP($J52,'Miljövärden urval för publ'!$B$2:$H$490,MATCH(N$3,'Miljövärden urval för publ'!$B$2:$H$2,0),FALSE)),"",VLOOKUP($J52,'Miljövärden urval för publ'!$B$2:$H$490,MATCH(N$3,'Miljövärden urval för publ'!$B$2:$H$2,0),FALSE))</f>
        <v>9.4789200000000001E-3</v>
      </c>
    </row>
    <row r="53" spans="1:14" x14ac:dyDescent="0.25">
      <c r="A53" s="65" t="s">
        <v>31</v>
      </c>
      <c r="B53" s="65" t="s">
        <v>36</v>
      </c>
      <c r="D53" s="60" t="str">
        <f>VLOOKUP(B53,'Miljövärden urval för publ'!$B$2:$V$480,MATCH("ska publiceras:",'Miljövärden urval för publ'!$B$2:$T$2,0),FALSE)</f>
        <v>nej</v>
      </c>
      <c r="E53" s="61">
        <f t="shared" si="0"/>
        <v>27</v>
      </c>
      <c r="H53" s="45">
        <v>51</v>
      </c>
      <c r="I53" s="45" t="str">
        <f t="shared" si="1"/>
        <v>Eksta Bostads AB</v>
      </c>
      <c r="J53" s="45" t="str">
        <f t="shared" si="2"/>
        <v>Eksta</v>
      </c>
      <c r="K53" s="45">
        <f>IF(ISERROR(VLOOKUP($J53,'Miljövärden urval för publ'!$B$2:$H$490,MATCH(K$3,'Miljövärden urval för publ'!$B$2:$H$2,0),FALSE)),"",VLOOKUP($J53,'Miljövärden urval för publ'!$B$2:$H$490,MATCH(K$3,'Miljövärden urval för publ'!$B$2:$H$2,0),FALSE))</f>
        <v>0.75686200000000003</v>
      </c>
      <c r="L53" s="45">
        <f>IF(ISERROR(VLOOKUP($J53,'Miljövärden urval för publ'!$B$2:$H$490,MATCH(L$3,'Miljövärden urval för publ'!$B$2:$H$2,0),FALSE)),"",VLOOKUP($J53,'Miljövärden urval för publ'!$B$2:$H$490,MATCH(L$3,'Miljövärden urval för publ'!$B$2:$H$2,0),FALSE))</f>
        <v>43.136200000000002</v>
      </c>
      <c r="M53" s="45">
        <f>IF(ISERROR(VLOOKUP($J53,'Miljövärden urval för publ'!$B$2:$H$490,MATCH(M$3,'Miljövärden urval för publ'!$B$2:$H$2,0),FALSE)),"",VLOOKUP($J53,'Miljövärden urval för publ'!$B$2:$H$490,MATCH(M$3,'Miljövärden urval för publ'!$B$2:$H$2,0),FALSE))</f>
        <v>27.039400000000001</v>
      </c>
      <c r="N53" s="45">
        <f>IF(ISERROR(VLOOKUP($J53,'Miljövärden urval för publ'!$B$2:$H$490,MATCH(N$3,'Miljövärden urval för publ'!$B$2:$H$2,0),FALSE)),"",VLOOKUP($J53,'Miljövärden urval för publ'!$B$2:$H$490,MATCH(N$3,'Miljövärden urval för publ'!$B$2:$H$2,0),FALSE))</f>
        <v>5.9498500000000003E-2</v>
      </c>
    </row>
    <row r="54" spans="1:14" x14ac:dyDescent="0.25">
      <c r="A54" s="65" t="s">
        <v>31</v>
      </c>
      <c r="B54" s="65" t="s">
        <v>36</v>
      </c>
      <c r="D54" s="60" t="str">
        <f>VLOOKUP(B54,'Miljövärden urval för publ'!$B$2:$V$480,MATCH("ska publiceras:",'Miljövärden urval för publ'!$B$2:$T$2,0),FALSE)</f>
        <v>nej</v>
      </c>
      <c r="E54" s="61">
        <f t="shared" si="0"/>
        <v>27</v>
      </c>
      <c r="H54" s="45">
        <v>52</v>
      </c>
      <c r="I54" s="45" t="str">
        <f t="shared" si="1"/>
        <v>Emmaboda Energi &amp; Miljö AB</v>
      </c>
      <c r="J54" s="45" t="str">
        <f t="shared" si="2"/>
        <v>Emmaboda</v>
      </c>
      <c r="K54" s="45">
        <f>IF(ISERROR(VLOOKUP($J54,'Miljövärden urval för publ'!$B$2:$H$490,MATCH(K$3,'Miljövärden urval för publ'!$B$2:$H$2,0),FALSE)),"",VLOOKUP($J54,'Miljövärden urval för publ'!$B$2:$H$490,MATCH(K$3,'Miljövärden urval för publ'!$B$2:$H$2,0),FALSE))</f>
        <v>0.103743</v>
      </c>
      <c r="L54" s="45">
        <f>IF(ISERROR(VLOOKUP($J54,'Miljövärden urval för publ'!$B$2:$H$490,MATCH(L$3,'Miljövärden urval för publ'!$B$2:$H$2,0),FALSE)),"",VLOOKUP($J54,'Miljövärden urval för publ'!$B$2:$H$490,MATCH(L$3,'Miljövärden urval för publ'!$B$2:$H$2,0),FALSE))</f>
        <v>17.570399999999999</v>
      </c>
      <c r="M54" s="45">
        <f>IF(ISERROR(VLOOKUP($J54,'Miljövärden urval för publ'!$B$2:$H$490,MATCH(M$3,'Miljövärden urval för publ'!$B$2:$H$2,0),FALSE)),"",VLOOKUP($J54,'Miljövärden urval för publ'!$B$2:$H$490,MATCH(M$3,'Miljövärden urval för publ'!$B$2:$H$2,0),FALSE))</f>
        <v>9.4250600000000002</v>
      </c>
      <c r="N54" s="45">
        <f>IF(ISERROR(VLOOKUP($J54,'Miljövärden urval för publ'!$B$2:$H$490,MATCH(N$3,'Miljövärden urval för publ'!$B$2:$H$2,0),FALSE)),"",VLOOKUP($J54,'Miljövärden urval för publ'!$B$2:$H$490,MATCH(N$3,'Miljövärden urval för publ'!$B$2:$H$2,0),FALSE))</f>
        <v>1.5841600000000001E-2</v>
      </c>
    </row>
    <row r="55" spans="1:14" x14ac:dyDescent="0.25">
      <c r="A55" s="65" t="s">
        <v>31</v>
      </c>
      <c r="B55" s="65" t="s">
        <v>36</v>
      </c>
      <c r="D55" s="60" t="str">
        <f>VLOOKUP(B55,'Miljövärden urval för publ'!$B$2:$V$480,MATCH("ska publiceras:",'Miljövärden urval för publ'!$B$2:$T$2,0),FALSE)</f>
        <v>nej</v>
      </c>
      <c r="E55" s="61">
        <f t="shared" si="0"/>
        <v>27</v>
      </c>
      <c r="H55" s="45">
        <v>53</v>
      </c>
      <c r="I55" s="45" t="str">
        <f t="shared" si="1"/>
        <v>Ena Energi AB</v>
      </c>
      <c r="J55" s="45" t="str">
        <f t="shared" si="2"/>
        <v>Enköping</v>
      </c>
      <c r="K55" s="45">
        <f>IF(ISERROR(VLOOKUP($J55,'Miljövärden urval för publ'!$B$2:$H$490,MATCH(K$3,'Miljövärden urval för publ'!$B$2:$H$2,0),FALSE)),"",VLOOKUP($J55,'Miljövärden urval för publ'!$B$2:$H$490,MATCH(K$3,'Miljövärden urval för publ'!$B$2:$H$2,0),FALSE))</f>
        <v>0.18807699999999999</v>
      </c>
      <c r="L55" s="45">
        <f>IF(ISERROR(VLOOKUP($J55,'Miljövärden urval för publ'!$B$2:$H$490,MATCH(L$3,'Miljövärden urval för publ'!$B$2:$H$2,0),FALSE)),"",VLOOKUP($J55,'Miljövärden urval för publ'!$B$2:$H$490,MATCH(L$3,'Miljövärden urval för publ'!$B$2:$H$2,0),FALSE))</f>
        <v>22.400099999999998</v>
      </c>
      <c r="M55" s="45">
        <f>IF(ISERROR(VLOOKUP($J55,'Miljövärden urval för publ'!$B$2:$H$490,MATCH(M$3,'Miljövärden urval för publ'!$B$2:$H$2,0),FALSE)),"",VLOOKUP($J55,'Miljövärden urval för publ'!$B$2:$H$490,MATCH(M$3,'Miljövärden urval för publ'!$B$2:$H$2,0),FALSE))</f>
        <v>7.2126000000000001</v>
      </c>
      <c r="N55" s="45">
        <f>IF(ISERROR(VLOOKUP($J55,'Miljövärden urval för publ'!$B$2:$H$490,MATCH(N$3,'Miljövärden urval för publ'!$B$2:$H$2,0),FALSE)),"",VLOOKUP($J55,'Miljövärden urval för publ'!$B$2:$H$490,MATCH(N$3,'Miljövärden urval för publ'!$B$2:$H$2,0),FALSE))</f>
        <v>3.2015299999999997E-2</v>
      </c>
    </row>
    <row r="56" spans="1:14" x14ac:dyDescent="0.25">
      <c r="A56" s="65" t="s">
        <v>57</v>
      </c>
      <c r="B56" s="65" t="s">
        <v>58</v>
      </c>
      <c r="D56" s="60" t="str">
        <f>VLOOKUP(B56,'Miljövärden urval för publ'!$B$2:$V$480,MATCH("ska publiceras:",'Miljövärden urval för publ'!$B$2:$T$2,0),FALSE)</f>
        <v>ja</v>
      </c>
      <c r="E56" s="61">
        <f t="shared" si="0"/>
        <v>28</v>
      </c>
      <c r="H56" s="45">
        <v>54</v>
      </c>
      <c r="I56" s="45" t="str">
        <f t="shared" si="1"/>
        <v>Eskilstuna Energi &amp; Miljö AB</v>
      </c>
      <c r="J56" s="45" t="str">
        <f t="shared" si="2"/>
        <v>Eskilstuna-Torshälla</v>
      </c>
      <c r="K56" s="45">
        <f>IF(ISERROR(VLOOKUP($J56,'Miljövärden urval för publ'!$B$2:$H$490,MATCH(K$3,'Miljövärden urval för publ'!$B$2:$H$2,0),FALSE)),"",VLOOKUP($J56,'Miljövärden urval för publ'!$B$2:$H$490,MATCH(K$3,'Miljövärden urval för publ'!$B$2:$H$2,0),FALSE))</f>
        <v>0.124913</v>
      </c>
      <c r="L56" s="45">
        <f>IF(ISERROR(VLOOKUP($J56,'Miljövärden urval för publ'!$B$2:$H$490,MATCH(L$3,'Miljövärden urval för publ'!$B$2:$H$2,0),FALSE)),"",VLOOKUP($J56,'Miljövärden urval för publ'!$B$2:$H$490,MATCH(L$3,'Miljövärden urval för publ'!$B$2:$H$2,0),FALSE))</f>
        <v>13.524900000000001</v>
      </c>
      <c r="M56" s="45">
        <f>IF(ISERROR(VLOOKUP($J56,'Miljövärden urval för publ'!$B$2:$H$490,MATCH(M$3,'Miljövärden urval för publ'!$B$2:$H$2,0),FALSE)),"",VLOOKUP($J56,'Miljövärden urval för publ'!$B$2:$H$490,MATCH(M$3,'Miljövärden urval för publ'!$B$2:$H$2,0),FALSE))</f>
        <v>6.3103199999999999</v>
      </c>
      <c r="N56" s="45">
        <f>IF(ISERROR(VLOOKUP($J56,'Miljövärden urval för publ'!$B$2:$H$490,MATCH(N$3,'Miljövärden urval för publ'!$B$2:$H$2,0),FALSE)),"",VLOOKUP($J56,'Miljövärden urval för publ'!$B$2:$H$490,MATCH(N$3,'Miljövärden urval för publ'!$B$2:$H$2,0),FALSE))</f>
        <v>1.87511E-2</v>
      </c>
    </row>
    <row r="57" spans="1:14" x14ac:dyDescent="0.25">
      <c r="A57" s="65" t="s">
        <v>80</v>
      </c>
      <c r="B57" s="65" t="s">
        <v>84</v>
      </c>
      <c r="D57" s="60" t="str">
        <f>VLOOKUP(B57,'Miljövärden urval för publ'!$B$2:$V$480,MATCH("ska publiceras:",'Miljövärden urval för publ'!$B$2:$T$2,0),FALSE)</f>
        <v>ja</v>
      </c>
      <c r="E57" s="61">
        <f t="shared" si="0"/>
        <v>29</v>
      </c>
      <c r="H57" s="45">
        <v>55</v>
      </c>
      <c r="I57" s="45" t="str">
        <f t="shared" si="1"/>
        <v>Kraftringen AB</v>
      </c>
      <c r="J57" s="45" t="str">
        <f t="shared" si="2"/>
        <v>Eslöv-Lund-Lomma</v>
      </c>
      <c r="K57" s="45">
        <f>IF(ISERROR(VLOOKUP($J57,'Miljövärden urval för publ'!$B$2:$H$490,MATCH(K$3,'Miljövärden urval för publ'!$B$2:$H$2,0),FALSE)),"",VLOOKUP($J57,'Miljövärden urval för publ'!$B$2:$H$490,MATCH(K$3,'Miljövärden urval för publ'!$B$2:$H$2,0),FALSE))</f>
        <v>0.54816500000000001</v>
      </c>
      <c r="L57" s="45">
        <f>IF(ISERROR(VLOOKUP($J57,'Miljövärden urval för publ'!$B$2:$H$490,MATCH(L$3,'Miljövärden urval för publ'!$B$2:$H$2,0),FALSE)),"",VLOOKUP($J57,'Miljövärden urval för publ'!$B$2:$H$490,MATCH(L$3,'Miljövärden urval för publ'!$B$2:$H$2,0),FALSE))</f>
        <v>77.195599999999999</v>
      </c>
      <c r="M57" s="45">
        <f>IF(ISERROR(VLOOKUP($J57,'Miljövärden urval för publ'!$B$2:$H$490,MATCH(M$3,'Miljövärden urval för publ'!$B$2:$H$2,0),FALSE)),"",VLOOKUP($J57,'Miljövärden urval för publ'!$B$2:$H$490,MATCH(M$3,'Miljövärden urval för publ'!$B$2:$H$2,0),FALSE))</f>
        <v>8.6622699999999995</v>
      </c>
      <c r="N57" s="45">
        <f>IF(ISERROR(VLOOKUP($J57,'Miljövärden urval för publ'!$B$2:$H$490,MATCH(N$3,'Miljövärden urval för publ'!$B$2:$H$2,0),FALSE)),"",VLOOKUP($J57,'Miljövärden urval för publ'!$B$2:$H$490,MATCH(N$3,'Miljövärden urval för publ'!$B$2:$H$2,0),FALSE))</f>
        <v>0.183834</v>
      </c>
    </row>
    <row r="58" spans="1:14" x14ac:dyDescent="0.25">
      <c r="A58" s="65" t="s">
        <v>583</v>
      </c>
      <c r="B58" s="65" t="s">
        <v>584</v>
      </c>
      <c r="D58" s="60" t="str">
        <f>VLOOKUP(B58,'Miljövärden urval för publ'!$B$2:$V$480,MATCH("ska publiceras:",'Miljövärden urval för publ'!$B$2:$T$2,0),FALSE)</f>
        <v>ja</v>
      </c>
      <c r="E58" s="61">
        <f t="shared" si="0"/>
        <v>30</v>
      </c>
      <c r="H58" s="45">
        <v>56</v>
      </c>
      <c r="I58" s="45" t="str">
        <f t="shared" si="1"/>
        <v>Västerbergslagens Energi AB</v>
      </c>
      <c r="J58" s="45" t="str">
        <f t="shared" si="2"/>
        <v>Fagersta</v>
      </c>
      <c r="K58" s="45">
        <f>IF(ISERROR(VLOOKUP($J58,'Miljövärden urval för publ'!$B$2:$H$490,MATCH(K$3,'Miljövärden urval för publ'!$B$2:$H$2,0),FALSE)),"",VLOOKUP($J58,'Miljövärden urval för publ'!$B$2:$H$490,MATCH(K$3,'Miljövärden urval för publ'!$B$2:$H$2,0),FALSE))</f>
        <v>0.13466400000000001</v>
      </c>
      <c r="L58" s="45">
        <f>IF(ISERROR(VLOOKUP($J58,'Miljövärden urval för publ'!$B$2:$H$490,MATCH(L$3,'Miljövärden urval för publ'!$B$2:$H$2,0),FALSE)),"",VLOOKUP($J58,'Miljövärden urval för publ'!$B$2:$H$490,MATCH(L$3,'Miljövärden urval för publ'!$B$2:$H$2,0),FALSE))</f>
        <v>31.6722</v>
      </c>
      <c r="M58" s="45">
        <f>IF(ISERROR(VLOOKUP($J58,'Miljövärden urval för publ'!$B$2:$H$490,MATCH(M$3,'Miljövärden urval för publ'!$B$2:$H$2,0),FALSE)),"",VLOOKUP($J58,'Miljövärden urval för publ'!$B$2:$H$490,MATCH(M$3,'Miljövärden urval för publ'!$B$2:$H$2,0),FALSE))</f>
        <v>8.6682500000000005</v>
      </c>
      <c r="N58" s="45">
        <f>IF(ISERROR(VLOOKUP($J58,'Miljövärden urval för publ'!$B$2:$H$490,MATCH(N$3,'Miljövärden urval för publ'!$B$2:$H$2,0),FALSE)),"",VLOOKUP($J58,'Miljövärden urval för publ'!$B$2:$H$490,MATCH(N$3,'Miljövärden urval för publ'!$B$2:$H$2,0),FALSE))</f>
        <v>4.12168E-3</v>
      </c>
    </row>
    <row r="59" spans="1:14" x14ac:dyDescent="0.25">
      <c r="A59" s="65" t="s">
        <v>605</v>
      </c>
      <c r="B59" s="65" t="s">
        <v>607</v>
      </c>
      <c r="D59" s="60" t="str">
        <f>VLOOKUP(B59,'Miljövärden urval för publ'!$B$2:$V$480,MATCH("ska publiceras:",'Miljövärden urval för publ'!$B$2:$T$2,0),FALSE)</f>
        <v>ja</v>
      </c>
      <c r="E59" s="61">
        <f t="shared" si="0"/>
        <v>31</v>
      </c>
      <c r="H59" s="45">
        <v>57</v>
      </c>
      <c r="I59" s="45" t="str">
        <f t="shared" si="1"/>
        <v>Falkenberg Energi AB</v>
      </c>
      <c r="J59" s="45" t="str">
        <f t="shared" si="2"/>
        <v>Falkenberg</v>
      </c>
      <c r="K59" s="45">
        <f>IF(ISERROR(VLOOKUP($J59,'Miljövärden urval för publ'!$B$2:$H$490,MATCH(K$3,'Miljövärden urval för publ'!$B$2:$H$2,0),FALSE)),"",VLOOKUP($J59,'Miljövärden urval för publ'!$B$2:$H$490,MATCH(K$3,'Miljövärden urval för publ'!$B$2:$H$2,0),FALSE))</f>
        <v>0.109969</v>
      </c>
      <c r="L59" s="45">
        <f>IF(ISERROR(VLOOKUP($J59,'Miljövärden urval för publ'!$B$2:$H$490,MATCH(L$3,'Miljövärden urval för publ'!$B$2:$H$2,0),FALSE)),"",VLOOKUP($J59,'Miljövärden urval för publ'!$B$2:$H$490,MATCH(L$3,'Miljövärden urval för publ'!$B$2:$H$2,0),FALSE))</f>
        <v>20.794799999999999</v>
      </c>
      <c r="M59" s="45">
        <f>IF(ISERROR(VLOOKUP($J59,'Miljövärden urval för publ'!$B$2:$H$490,MATCH(M$3,'Miljövärden urval för publ'!$B$2:$H$2,0),FALSE)),"",VLOOKUP($J59,'Miljövärden urval för publ'!$B$2:$H$490,MATCH(M$3,'Miljövärden urval för publ'!$B$2:$H$2,0),FALSE))</f>
        <v>10.3421</v>
      </c>
      <c r="N59" s="45">
        <f>IF(ISERROR(VLOOKUP($J59,'Miljövärden urval för publ'!$B$2:$H$490,MATCH(N$3,'Miljövärden urval för publ'!$B$2:$H$2,0),FALSE)),"",VLOOKUP($J59,'Miljövärden urval för publ'!$B$2:$H$490,MATCH(N$3,'Miljövärden urval för publ'!$B$2:$H$2,0),FALSE))</f>
        <v>3.1194400000000001E-2</v>
      </c>
    </row>
    <row r="60" spans="1:14" x14ac:dyDescent="0.25">
      <c r="A60" s="65" t="s">
        <v>80</v>
      </c>
      <c r="B60" s="65" t="s">
        <v>85</v>
      </c>
      <c r="D60" s="60" t="str">
        <f>VLOOKUP(B60,'Miljövärden urval för publ'!$B$2:$V$480,MATCH("ska publiceras:",'Miljövärden urval för publ'!$B$2:$T$2,0),FALSE)</f>
        <v>ja</v>
      </c>
      <c r="E60" s="61">
        <f t="shared" si="0"/>
        <v>32</v>
      </c>
      <c r="H60" s="45">
        <v>58</v>
      </c>
      <c r="I60" s="45" t="str">
        <f t="shared" si="1"/>
        <v>Falbygdens Energi AB</v>
      </c>
      <c r="J60" s="45" t="str">
        <f t="shared" si="2"/>
        <v>Falköping</v>
      </c>
      <c r="K60" s="45">
        <f>IF(ISERROR(VLOOKUP($J60,'Miljövärden urval för publ'!$B$2:$H$490,MATCH(K$3,'Miljövärden urval för publ'!$B$2:$H$2,0),FALSE)),"",VLOOKUP($J60,'Miljövärden urval för publ'!$B$2:$H$490,MATCH(K$3,'Miljövärden urval för publ'!$B$2:$H$2,0),FALSE))</f>
        <v>0.119474</v>
      </c>
      <c r="L60" s="45">
        <f>IF(ISERROR(VLOOKUP($J60,'Miljövärden urval för publ'!$B$2:$H$490,MATCH(L$3,'Miljövärden urval för publ'!$B$2:$H$2,0),FALSE)),"",VLOOKUP($J60,'Miljövärden urval för publ'!$B$2:$H$490,MATCH(L$3,'Miljövärden urval för publ'!$B$2:$H$2,0),FALSE))</f>
        <v>17.348700000000001</v>
      </c>
      <c r="M60" s="45">
        <f>IF(ISERROR(VLOOKUP($J60,'Miljövärden urval för publ'!$B$2:$H$490,MATCH(M$3,'Miljövärden urval för publ'!$B$2:$H$2,0),FALSE)),"",VLOOKUP($J60,'Miljövärden urval för publ'!$B$2:$H$490,MATCH(M$3,'Miljövärden urval för publ'!$B$2:$H$2,0),FALSE))</f>
        <v>9.1420899999999996</v>
      </c>
      <c r="N60" s="45">
        <f>IF(ISERROR(VLOOKUP($J60,'Miljövärden urval för publ'!$B$2:$H$490,MATCH(N$3,'Miljövärden urval för publ'!$B$2:$H$2,0),FALSE)),"",VLOOKUP($J60,'Miljövärden urval för publ'!$B$2:$H$490,MATCH(N$3,'Miljövärden urval för publ'!$B$2:$H$2,0),FALSE))</f>
        <v>8.2417299999999992E-3</v>
      </c>
    </row>
    <row r="61" spans="1:14" x14ac:dyDescent="0.25">
      <c r="A61" s="65" t="s">
        <v>146</v>
      </c>
      <c r="B61" s="65" t="s">
        <v>148</v>
      </c>
      <c r="D61" s="60" t="str">
        <f>VLOOKUP(B61,'Miljövärden urval för publ'!$B$2:$V$480,MATCH("ska publiceras:",'Miljövärden urval för publ'!$B$2:$T$2,0),FALSE)</f>
        <v>nej</v>
      </c>
      <c r="E61" s="61">
        <f t="shared" si="0"/>
        <v>32</v>
      </c>
      <c r="H61" s="45">
        <v>59</v>
      </c>
      <c r="I61" s="45" t="str">
        <f t="shared" si="1"/>
        <v>Falu Energi &amp; Vatten AB</v>
      </c>
      <c r="J61" s="45" t="str">
        <f t="shared" si="2"/>
        <v>Falun</v>
      </c>
      <c r="K61" s="45">
        <f>IF(ISERROR(VLOOKUP($J61,'Miljövärden urval för publ'!$B$2:$H$490,MATCH(K$3,'Miljövärden urval för publ'!$B$2:$H$2,0),FALSE)),"",VLOOKUP($J61,'Miljövärden urval för publ'!$B$2:$H$490,MATCH(K$3,'Miljövärden urval för publ'!$B$2:$H$2,0),FALSE))</f>
        <v>6.4699000000000007E-2</v>
      </c>
      <c r="L61" s="45">
        <f>IF(ISERROR(VLOOKUP($J61,'Miljövärden urval för publ'!$B$2:$H$490,MATCH(L$3,'Miljövärden urval för publ'!$B$2:$H$2,0),FALSE)),"",VLOOKUP($J61,'Miljövärden urval för publ'!$B$2:$H$490,MATCH(L$3,'Miljövärden urval för publ'!$B$2:$H$2,0),FALSE))</f>
        <v>14.7288</v>
      </c>
      <c r="M61" s="45">
        <f>IF(ISERROR(VLOOKUP($J61,'Miljövärden urval för publ'!$B$2:$H$490,MATCH(M$3,'Miljövärden urval för publ'!$B$2:$H$2,0),FALSE)),"",VLOOKUP($J61,'Miljövärden urval för publ'!$B$2:$H$490,MATCH(M$3,'Miljövärden urval för publ'!$B$2:$H$2,0),FALSE))</f>
        <v>6.5911799999999996</v>
      </c>
      <c r="N61" s="45">
        <f>IF(ISERROR(VLOOKUP($J61,'Miljövärden urval för publ'!$B$2:$H$490,MATCH(N$3,'Miljövärden urval för publ'!$B$2:$H$2,0),FALSE)),"",VLOOKUP($J61,'Miljövärden urval för publ'!$B$2:$H$490,MATCH(N$3,'Miljövärden urval för publ'!$B$2:$H$2,0),FALSE))</f>
        <v>2.5977799999999999E-2</v>
      </c>
    </row>
    <row r="62" spans="1:14" x14ac:dyDescent="0.25">
      <c r="A62" s="65" t="s">
        <v>80</v>
      </c>
      <c r="B62" s="65" t="s">
        <v>86</v>
      </c>
      <c r="D62" s="60" t="str">
        <f>VLOOKUP(B62,'Miljövärden urval för publ'!$B$2:$V$480,MATCH("ska publiceras:",'Miljövärden urval för publ'!$B$2:$T$2,0),FALSE)</f>
        <v>ja</v>
      </c>
      <c r="E62" s="61">
        <f t="shared" si="0"/>
        <v>33</v>
      </c>
      <c r="H62" s="45">
        <v>60</v>
      </c>
      <c r="I62" s="45" t="str">
        <f t="shared" si="1"/>
        <v>Rindi Energi AB</v>
      </c>
      <c r="J62" s="45" t="str">
        <f t="shared" si="2"/>
        <v>Filipstad</v>
      </c>
      <c r="K62" s="45">
        <f>IF(ISERROR(VLOOKUP($J62,'Miljövärden urval för publ'!$B$2:$H$490,MATCH(K$3,'Miljövärden urval för publ'!$B$2:$H$2,0),FALSE)),"",VLOOKUP($J62,'Miljövärden urval för publ'!$B$2:$H$490,MATCH(K$3,'Miljövärden urval för publ'!$B$2:$H$2,0),FALSE))</f>
        <v>0.13822999999999999</v>
      </c>
      <c r="L62" s="45">
        <f>IF(ISERROR(VLOOKUP($J62,'Miljövärden urval för publ'!$B$2:$H$490,MATCH(L$3,'Miljövärden urval för publ'!$B$2:$H$2,0),FALSE)),"",VLOOKUP($J62,'Miljövärden urval för publ'!$B$2:$H$490,MATCH(L$3,'Miljövärden urval för publ'!$B$2:$H$2,0),FALSE))</f>
        <v>24.8261</v>
      </c>
      <c r="M62" s="45">
        <f>IF(ISERROR(VLOOKUP($J62,'Miljövärden urval för publ'!$B$2:$H$490,MATCH(M$3,'Miljövärden urval för publ'!$B$2:$H$2,0),FALSE)),"",VLOOKUP($J62,'Miljövärden urval för publ'!$B$2:$H$490,MATCH(M$3,'Miljövärden urval för publ'!$B$2:$H$2,0),FALSE))</f>
        <v>8.6969399999999997</v>
      </c>
      <c r="N62" s="45">
        <f>IF(ISERROR(VLOOKUP($J62,'Miljövärden urval för publ'!$B$2:$H$490,MATCH(N$3,'Miljövärden urval för publ'!$B$2:$H$2,0),FALSE)),"",VLOOKUP($J62,'Miljövärden urval för publ'!$B$2:$H$490,MATCH(N$3,'Miljövärden urval för publ'!$B$2:$H$2,0),FALSE))</f>
        <v>4.59602E-2</v>
      </c>
    </row>
    <row r="63" spans="1:14" x14ac:dyDescent="0.25">
      <c r="A63" s="65" t="s">
        <v>60</v>
      </c>
      <c r="B63" s="65" t="s">
        <v>61</v>
      </c>
      <c r="D63" s="60" t="str">
        <f>VLOOKUP(B63,'Miljövärden urval för publ'!$B$2:$V$480,MATCH("ska publiceras:",'Miljövärden urval för publ'!$B$2:$T$2,0),FALSE)</f>
        <v>ja</v>
      </c>
      <c r="E63" s="61">
        <f t="shared" si="0"/>
        <v>34</v>
      </c>
      <c r="H63" s="45">
        <v>61</v>
      </c>
      <c r="I63" s="45" t="str">
        <f t="shared" si="1"/>
        <v>Finspångs Tekniska Verk AB</v>
      </c>
      <c r="J63" s="45" t="str">
        <f t="shared" si="2"/>
        <v>Finspång</v>
      </c>
      <c r="K63" s="45">
        <f>IF(ISERROR(VLOOKUP($J63,'Miljövärden urval för publ'!$B$2:$H$490,MATCH(K$3,'Miljövärden urval för publ'!$B$2:$H$2,0),FALSE)),"",VLOOKUP($J63,'Miljövärden urval för publ'!$B$2:$H$490,MATCH(K$3,'Miljövärden urval för publ'!$B$2:$H$2,0),FALSE))</f>
        <v>0.31458700000000001</v>
      </c>
      <c r="L63" s="45">
        <f>IF(ISERROR(VLOOKUP($J63,'Miljövärden urval för publ'!$B$2:$H$490,MATCH(L$3,'Miljövärden urval för publ'!$B$2:$H$2,0),FALSE)),"",VLOOKUP($J63,'Miljövärden urval för publ'!$B$2:$H$490,MATCH(L$3,'Miljövärden urval för publ'!$B$2:$H$2,0),FALSE))</f>
        <v>119.258</v>
      </c>
      <c r="M63" s="45">
        <f>IF(ISERROR(VLOOKUP($J63,'Miljövärden urval för publ'!$B$2:$H$490,MATCH(M$3,'Miljövärden urval för publ'!$B$2:$H$2,0),FALSE)),"",VLOOKUP($J63,'Miljövärden urval för publ'!$B$2:$H$490,MATCH(M$3,'Miljövärden urval för publ'!$B$2:$H$2,0),FALSE))</f>
        <v>9.2408300000000008</v>
      </c>
      <c r="N63" s="45">
        <f>IF(ISERROR(VLOOKUP($J63,'Miljövärden urval för publ'!$B$2:$H$490,MATCH(N$3,'Miljövärden urval för publ'!$B$2:$H$2,0),FALSE)),"",VLOOKUP($J63,'Miljövärden urval för publ'!$B$2:$H$490,MATCH(N$3,'Miljövärden urval för publ'!$B$2:$H$2,0),FALSE))</f>
        <v>0.146842</v>
      </c>
    </row>
    <row r="64" spans="1:14" x14ac:dyDescent="0.25">
      <c r="A64" s="65" t="s">
        <v>243</v>
      </c>
      <c r="B64" s="65" t="s">
        <v>244</v>
      </c>
      <c r="D64" s="60" t="str">
        <f>VLOOKUP(B64,'Miljövärden urval för publ'!$B$2:$V$480,MATCH("ska publiceras:",'Miljövärden urval för publ'!$B$2:$T$2,0),FALSE)</f>
        <v>nej</v>
      </c>
      <c r="E64" s="61">
        <f t="shared" si="0"/>
        <v>34</v>
      </c>
      <c r="H64" s="45">
        <v>62</v>
      </c>
      <c r="I64" s="45" t="str">
        <f t="shared" si="1"/>
        <v>C4 Energi AB</v>
      </c>
      <c r="J64" s="45" t="str">
        <f t="shared" si="2"/>
        <v>Fjälkinge</v>
      </c>
      <c r="K64" s="45">
        <f>IF(ISERROR(VLOOKUP($J64,'Miljövärden urval för publ'!$B$2:$H$490,MATCH(K$3,'Miljövärden urval för publ'!$B$2:$H$2,0),FALSE)),"",VLOOKUP($J64,'Miljövärden urval för publ'!$B$2:$H$490,MATCH(K$3,'Miljövärden urval för publ'!$B$2:$H$2,0),FALSE))</f>
        <v>0.127248</v>
      </c>
      <c r="L64" s="45">
        <f>IF(ISERROR(VLOOKUP($J64,'Miljövärden urval för publ'!$B$2:$H$490,MATCH(L$3,'Miljövärden urval för publ'!$B$2:$H$2,0),FALSE)),"",VLOOKUP($J64,'Miljövärden urval för publ'!$B$2:$H$490,MATCH(L$3,'Miljövärden urval för publ'!$B$2:$H$2,0),FALSE))</f>
        <v>23.537600000000001</v>
      </c>
      <c r="M64" s="45">
        <f>IF(ISERROR(VLOOKUP($J64,'Miljövärden urval för publ'!$B$2:$H$490,MATCH(M$3,'Miljövärden urval för publ'!$B$2:$H$2,0),FALSE)),"",VLOOKUP($J64,'Miljövärden urval för publ'!$B$2:$H$490,MATCH(M$3,'Miljövärden urval för publ'!$B$2:$H$2,0),FALSE))</f>
        <v>9.7936499999999995</v>
      </c>
      <c r="N64" s="45">
        <f>IF(ISERROR(VLOOKUP($J64,'Miljövärden urval för publ'!$B$2:$H$490,MATCH(N$3,'Miljövärden urval för publ'!$B$2:$H$2,0),FALSE)),"",VLOOKUP($J64,'Miljövärden urval för publ'!$B$2:$H$490,MATCH(N$3,'Miljövärden urval för publ'!$B$2:$H$2,0),FALSE))</f>
        <v>1.4152700000000001E-2</v>
      </c>
    </row>
    <row r="65" spans="1:14" x14ac:dyDescent="0.25">
      <c r="A65" s="65" t="s">
        <v>62</v>
      </c>
      <c r="B65" s="65" t="s">
        <v>63</v>
      </c>
      <c r="D65" s="60" t="str">
        <f>VLOOKUP(B65,'Miljövärden urval för publ'!$B$2:$V$480,MATCH("ska publiceras:",'Miljövärden urval för publ'!$B$2:$T$2,0),FALSE)</f>
        <v>nej</v>
      </c>
      <c r="E65" s="61">
        <f t="shared" si="0"/>
        <v>34</v>
      </c>
      <c r="H65" s="45">
        <v>63</v>
      </c>
      <c r="I65" s="45" t="str">
        <f t="shared" si="1"/>
        <v>Rindi Energi AB</v>
      </c>
      <c r="J65" s="45" t="str">
        <f t="shared" si="2"/>
        <v>Flen</v>
      </c>
      <c r="K65" s="45">
        <f>IF(ISERROR(VLOOKUP($J65,'Miljövärden urval för publ'!$B$2:$H$490,MATCH(K$3,'Miljövärden urval för publ'!$B$2:$H$2,0),FALSE)),"",VLOOKUP($J65,'Miljövärden urval för publ'!$B$2:$H$490,MATCH(K$3,'Miljövärden urval för publ'!$B$2:$H$2,0),FALSE))</f>
        <v>0.120825</v>
      </c>
      <c r="L65" s="45">
        <f>IF(ISERROR(VLOOKUP($J65,'Miljövärden urval för publ'!$B$2:$H$490,MATCH(L$3,'Miljövärden urval för publ'!$B$2:$H$2,0),FALSE)),"",VLOOKUP($J65,'Miljövärden urval för publ'!$B$2:$H$490,MATCH(L$3,'Miljövärden urval för publ'!$B$2:$H$2,0),FALSE))</f>
        <v>25.1204</v>
      </c>
      <c r="M65" s="45">
        <f>IF(ISERROR(VLOOKUP($J65,'Miljövärden urval för publ'!$B$2:$H$490,MATCH(M$3,'Miljövärden urval för publ'!$B$2:$H$2,0),FALSE)),"",VLOOKUP($J65,'Miljövärden urval för publ'!$B$2:$H$490,MATCH(M$3,'Miljövärden urval för publ'!$B$2:$H$2,0),FALSE))</f>
        <v>7.5855699999999997</v>
      </c>
      <c r="N65" s="45">
        <f>IF(ISERROR(VLOOKUP($J65,'Miljövärden urval för publ'!$B$2:$H$490,MATCH(N$3,'Miljövärden urval för publ'!$B$2:$H$2,0),FALSE)),"",VLOOKUP($J65,'Miljövärden urval för publ'!$B$2:$H$490,MATCH(N$3,'Miljövärden urval för publ'!$B$2:$H$2,0),FALSE))</f>
        <v>3.9093999999999997E-2</v>
      </c>
    </row>
    <row r="66" spans="1:14" x14ac:dyDescent="0.25">
      <c r="A66" s="65" t="s">
        <v>388</v>
      </c>
      <c r="B66" s="65" t="s">
        <v>389</v>
      </c>
      <c r="D66" s="60" t="str">
        <f>VLOOKUP(B66,'Miljövärden urval för publ'!$B$2:$V$480,MATCH("ska publiceras:",'Miljövärden urval för publ'!$B$2:$T$2,0),FALSE)</f>
        <v>ja</v>
      </c>
      <c r="E66" s="61">
        <f t="shared" si="0"/>
        <v>35</v>
      </c>
      <c r="H66" s="45">
        <v>64</v>
      </c>
      <c r="I66" s="45" t="str">
        <f t="shared" si="1"/>
        <v>E.ON Värme Sverige AB</v>
      </c>
      <c r="J66" s="45" t="str">
        <f t="shared" si="2"/>
        <v>Fliseryd</v>
      </c>
      <c r="K66" s="45">
        <f>IF(ISERROR(VLOOKUP($J66,'Miljövärden urval för publ'!$B$2:$H$490,MATCH(K$3,'Miljövärden urval för publ'!$B$2:$H$2,0),FALSE)),"",VLOOKUP($J66,'Miljövärden urval för publ'!$B$2:$H$490,MATCH(K$3,'Miljövärden urval för publ'!$B$2:$H$2,0),FALSE))</f>
        <v>0.23894899999999999</v>
      </c>
      <c r="L66" s="45">
        <f>IF(ISERROR(VLOOKUP($J66,'Miljövärden urval för publ'!$B$2:$H$490,MATCH(L$3,'Miljövärden urval för publ'!$B$2:$H$2,0),FALSE)),"",VLOOKUP($J66,'Miljövärden urval för publ'!$B$2:$H$490,MATCH(L$3,'Miljövärden urval för publ'!$B$2:$H$2,0),FALSE))</f>
        <v>23.915600000000001</v>
      </c>
      <c r="M66" s="45">
        <f>IF(ISERROR(VLOOKUP($J66,'Miljövärden urval för publ'!$B$2:$H$490,MATCH(M$3,'Miljövärden urval för publ'!$B$2:$H$2,0),FALSE)),"",VLOOKUP($J66,'Miljövärden urval för publ'!$B$2:$H$490,MATCH(M$3,'Miljövärden urval för publ'!$B$2:$H$2,0),FALSE))</f>
        <v>17.5349</v>
      </c>
      <c r="N66" s="45">
        <f>IF(ISERROR(VLOOKUP($J66,'Miljövärden urval för publ'!$B$2:$H$490,MATCH(N$3,'Miljövärden urval för publ'!$B$2:$H$2,0),FALSE)),"",VLOOKUP($J66,'Miljövärden urval för publ'!$B$2:$H$490,MATCH(N$3,'Miljövärden urval för publ'!$B$2:$H$2,0),FALSE))</f>
        <v>3.3364600000000001E-2</v>
      </c>
    </row>
    <row r="67" spans="1:14" x14ac:dyDescent="0.25">
      <c r="A67" s="65" t="s">
        <v>403</v>
      </c>
      <c r="B67" s="65" t="s">
        <v>405</v>
      </c>
      <c r="D67" s="60" t="str">
        <f>VLOOKUP(B67,'Miljövärden urval för publ'!$B$2:$V$480,MATCH("ska publiceras:",'Miljövärden urval för publ'!$B$2:$T$2,0),FALSE)</f>
        <v>ja</v>
      </c>
      <c r="E67" s="61">
        <f t="shared" si="0"/>
        <v>36</v>
      </c>
      <c r="H67" s="45">
        <v>65</v>
      </c>
      <c r="I67" s="45" t="str">
        <f t="shared" si="1"/>
        <v>Falbygdens Energi AB</v>
      </c>
      <c r="J67" s="45" t="str">
        <f t="shared" si="2"/>
        <v>Floby</v>
      </c>
      <c r="K67" s="45">
        <f>IF(ISERROR(VLOOKUP($J67,'Miljövärden urval för publ'!$B$2:$H$490,MATCH(K$3,'Miljövärden urval för publ'!$B$2:$H$2,0),FALSE)),"",VLOOKUP($J67,'Miljövärden urval för publ'!$B$2:$H$490,MATCH(K$3,'Miljövärden urval för publ'!$B$2:$H$2,0),FALSE))</f>
        <v>0.162193</v>
      </c>
      <c r="L67" s="45">
        <f>IF(ISERROR(VLOOKUP($J67,'Miljövärden urval för publ'!$B$2:$H$490,MATCH(L$3,'Miljövärden urval för publ'!$B$2:$H$2,0),FALSE)),"",VLOOKUP($J67,'Miljövärden urval för publ'!$B$2:$H$490,MATCH(L$3,'Miljövärden urval för publ'!$B$2:$H$2,0),FALSE))</f>
        <v>10.685499999999999</v>
      </c>
      <c r="M67" s="45">
        <f>IF(ISERROR(VLOOKUP($J67,'Miljövärden urval för publ'!$B$2:$H$490,MATCH(M$3,'Miljövärden urval för publ'!$B$2:$H$2,0),FALSE)),"",VLOOKUP($J67,'Miljövärden urval för publ'!$B$2:$H$490,MATCH(M$3,'Miljövärden urval för publ'!$B$2:$H$2,0),FALSE))</f>
        <v>15.305300000000001</v>
      </c>
      <c r="N67" s="45">
        <f>IF(ISERROR(VLOOKUP($J67,'Miljövärden urval för publ'!$B$2:$H$490,MATCH(N$3,'Miljövärden urval för publ'!$B$2:$H$2,0),FALSE)),"",VLOOKUP($J67,'Miljövärden urval för publ'!$B$2:$H$490,MATCH(N$3,'Miljövärden urval för publ'!$B$2:$H$2,0),FALSE))</f>
        <v>3.9812600000000004E-3</v>
      </c>
    </row>
    <row r="68" spans="1:14" x14ac:dyDescent="0.25">
      <c r="A68" s="65" t="s">
        <v>403</v>
      </c>
      <c r="B68" s="65" t="s">
        <v>406</v>
      </c>
      <c r="D68" s="60" t="str">
        <f>VLOOKUP(B68,'Miljövärden urval för publ'!$B$2:$V$480,MATCH("ska publiceras:",'Miljövärden urval för publ'!$B$2:$T$2,0),FALSE)</f>
        <v>ja</v>
      </c>
      <c r="E68" s="61">
        <f t="shared" ref="E68:E131" si="3">IF(ISERROR(D68),E67,IF(D68="ja",E67+1,E67))</f>
        <v>37</v>
      </c>
      <c r="H68" s="45">
        <v>66</v>
      </c>
      <c r="I68" s="45" t="str">
        <f t="shared" si="1"/>
        <v>Lerum Fjärrvärme AB</v>
      </c>
      <c r="J68" s="45" t="str">
        <f t="shared" si="2"/>
        <v>Floda</v>
      </c>
      <c r="K68" s="45">
        <f>IF(ISERROR(VLOOKUP($J68,'Miljövärden urval för publ'!$B$2:$H$490,MATCH(K$3,'Miljövärden urval för publ'!$B$2:$H$2,0),FALSE)),"",VLOOKUP($J68,'Miljövärden urval för publ'!$B$2:$H$490,MATCH(K$3,'Miljövärden urval för publ'!$B$2:$H$2,0),FALSE))</f>
        <v>0.13508200000000001</v>
      </c>
      <c r="L68" s="45">
        <f>IF(ISERROR(VLOOKUP($J68,'Miljövärden urval för publ'!$B$2:$H$490,MATCH(L$3,'Miljövärden urval för publ'!$B$2:$H$2,0),FALSE)),"",VLOOKUP($J68,'Miljövärden urval för publ'!$B$2:$H$490,MATCH(L$3,'Miljövärden urval för publ'!$B$2:$H$2,0),FALSE))</f>
        <v>26.4482</v>
      </c>
      <c r="M68" s="45">
        <f>IF(ISERROR(VLOOKUP($J68,'Miljövärden urval för publ'!$B$2:$H$490,MATCH(M$3,'Miljövärden urval för publ'!$B$2:$H$2,0),FALSE)),"",VLOOKUP($J68,'Miljövärden urval för publ'!$B$2:$H$490,MATCH(M$3,'Miljövärden urval för publ'!$B$2:$H$2,0),FALSE))</f>
        <v>9.4515899999999995</v>
      </c>
      <c r="N68" s="45">
        <f>IF(ISERROR(VLOOKUP($J68,'Miljövärden urval för publ'!$B$2:$H$490,MATCH(N$3,'Miljövärden urval för publ'!$B$2:$H$2,0),FALSE)),"",VLOOKUP($J68,'Miljövärden urval för publ'!$B$2:$H$490,MATCH(N$3,'Miljövärden urval för publ'!$B$2:$H$2,0),FALSE))</f>
        <v>2.7338500000000002E-2</v>
      </c>
    </row>
    <row r="69" spans="1:14" x14ac:dyDescent="0.25">
      <c r="A69" s="65" t="s">
        <v>65</v>
      </c>
      <c r="B69" s="65" t="s">
        <v>66</v>
      </c>
      <c r="D69" s="60" t="str">
        <f>VLOOKUP(B69,'Miljövärden urval för publ'!$B$2:$V$480,MATCH("ska publiceras:",'Miljövärden urval för publ'!$B$2:$T$2,0),FALSE)</f>
        <v>nej</v>
      </c>
      <c r="E69" s="61">
        <f t="shared" si="3"/>
        <v>37</v>
      </c>
      <c r="H69" s="45">
        <v>67</v>
      </c>
      <c r="I69" s="45" t="str">
        <f t="shared" ref="I69:I132" si="4">IF(ISERROR(INDEX($A$4:$E$490,MATCH($H69,$E$4:$E$490,0),1)),"",INDEX($A$4:$E$490,MATCH($H69,$E$4:$E$490,0),1))</f>
        <v>Bionär Närvärme AB</v>
      </c>
      <c r="J69" s="45" t="str">
        <f t="shared" si="2"/>
        <v>Forsbacka</v>
      </c>
      <c r="K69" s="45">
        <f>IF(ISERROR(VLOOKUP($J69,'Miljövärden urval för publ'!$B$2:$H$490,MATCH(K$3,'Miljövärden urval för publ'!$B$2:$H$2,0),FALSE)),"",VLOOKUP($J69,'Miljövärden urval för publ'!$B$2:$H$490,MATCH(K$3,'Miljövärden urval för publ'!$B$2:$H$2,0),FALSE))</f>
        <v>0.19012299999999999</v>
      </c>
      <c r="L69" s="45">
        <f>IF(ISERROR(VLOOKUP($J69,'Miljövärden urval för publ'!$B$2:$H$490,MATCH(L$3,'Miljövärden urval för publ'!$B$2:$H$2,0),FALSE)),"",VLOOKUP($J69,'Miljövärden urval för publ'!$B$2:$H$490,MATCH(L$3,'Miljövärden urval för publ'!$B$2:$H$2,0),FALSE))</f>
        <v>40.3748</v>
      </c>
      <c r="M69" s="45">
        <f>IF(ISERROR(VLOOKUP($J69,'Miljövärden urval för publ'!$B$2:$H$490,MATCH(M$3,'Miljövärden urval för publ'!$B$2:$H$2,0),FALSE)),"",VLOOKUP($J69,'Miljövärden urval för publ'!$B$2:$H$490,MATCH(M$3,'Miljövärden urval för publ'!$B$2:$H$2,0),FALSE))</f>
        <v>11.812799999999999</v>
      </c>
      <c r="N69" s="45">
        <f>IF(ISERROR(VLOOKUP($J69,'Miljövärden urval för publ'!$B$2:$H$490,MATCH(N$3,'Miljövärden urval för publ'!$B$2:$H$2,0),FALSE)),"",VLOOKUP($J69,'Miljövärden urval för publ'!$B$2:$H$490,MATCH(N$3,'Miljövärden urval för publ'!$B$2:$H$2,0),FALSE))</f>
        <v>0.13636400000000001</v>
      </c>
    </row>
    <row r="70" spans="1:14" x14ac:dyDescent="0.25">
      <c r="A70" s="65" t="s">
        <v>403</v>
      </c>
      <c r="B70" s="65" t="s">
        <v>407</v>
      </c>
      <c r="D70" s="60" t="str">
        <f>VLOOKUP(B70,'Miljövärden urval för publ'!$B$2:$V$480,MATCH("ska publiceras:",'Miljövärden urval för publ'!$B$2:$T$2,0),FALSE)</f>
        <v>ja</v>
      </c>
      <c r="E70" s="61">
        <f t="shared" si="3"/>
        <v>38</v>
      </c>
      <c r="H70" s="45">
        <v>68</v>
      </c>
      <c r="I70" s="45" t="str">
        <f t="shared" si="4"/>
        <v>Enycon AB</v>
      </c>
      <c r="J70" s="45" t="str">
        <f t="shared" ref="J70:J133" si="5">IF(ISERROR(INDEX($A$4:$E$490,MATCH($H70,$E$4:$E$490,0),2)),"",INDEX($A$4:$E$490,MATCH($H70,$E$4:$E$490,0),2))</f>
        <v>Friggesund</v>
      </c>
      <c r="K70" s="45">
        <f>IF(ISERROR(VLOOKUP($J70,'Miljövärden urval för publ'!$B$2:$H$490,MATCH(K$3,'Miljövärden urval för publ'!$B$2:$H$2,0),FALSE)),"",VLOOKUP($J70,'Miljövärden urval för publ'!$B$2:$H$490,MATCH(K$3,'Miljövärden urval för publ'!$B$2:$H$2,0),FALSE))</f>
        <v>0.497726</v>
      </c>
      <c r="L70" s="45">
        <f>IF(ISERROR(VLOOKUP($J70,'Miljövärden urval för publ'!$B$2:$H$490,MATCH(L$3,'Miljövärden urval för publ'!$B$2:$H$2,0),FALSE)),"",VLOOKUP($J70,'Miljövärden urval för publ'!$B$2:$H$490,MATCH(L$3,'Miljövärden urval för publ'!$B$2:$H$2,0),FALSE))</f>
        <v>115.01900000000001</v>
      </c>
      <c r="M70" s="45">
        <f>IF(ISERROR(VLOOKUP($J70,'Miljövärden urval för publ'!$B$2:$H$490,MATCH(M$3,'Miljövärden urval för publ'!$B$2:$H$2,0),FALSE)),"",VLOOKUP($J70,'Miljövärden urval för publ'!$B$2:$H$490,MATCH(M$3,'Miljövärden urval för publ'!$B$2:$H$2,0),FALSE))</f>
        <v>18.269400000000001</v>
      </c>
      <c r="N70" s="45">
        <f>IF(ISERROR(VLOOKUP($J70,'Miljövärden urval för publ'!$B$2:$H$490,MATCH(N$3,'Miljövärden urval för publ'!$B$2:$H$2,0),FALSE)),"",VLOOKUP($J70,'Miljövärden urval för publ'!$B$2:$H$490,MATCH(N$3,'Miljövärden urval för publ'!$B$2:$H$2,0),FALSE))</f>
        <v>0.18224399999999999</v>
      </c>
    </row>
    <row r="71" spans="1:14" x14ac:dyDescent="0.25">
      <c r="A71" s="65" t="s">
        <v>80</v>
      </c>
      <c r="B71" s="65" t="s">
        <v>87</v>
      </c>
      <c r="D71" s="60" t="str">
        <f>VLOOKUP(B71,'Miljövärden urval för publ'!$B$2:$V$480,MATCH("ska publiceras:",'Miljövärden urval för publ'!$B$2:$T$2,0),FALSE)</f>
        <v>ja</v>
      </c>
      <c r="E71" s="61">
        <f t="shared" si="3"/>
        <v>39</v>
      </c>
      <c r="H71" s="45">
        <v>69</v>
      </c>
      <c r="I71" s="45" t="str">
        <f t="shared" si="4"/>
        <v>Borås Energi och Miljö AB</v>
      </c>
      <c r="J71" s="45" t="str">
        <f t="shared" si="5"/>
        <v>Fristad</v>
      </c>
      <c r="K71" s="45">
        <f>IF(ISERROR(VLOOKUP($J71,'Miljövärden urval för publ'!$B$2:$H$490,MATCH(K$3,'Miljövärden urval för publ'!$B$2:$H$2,0),FALSE)),"",VLOOKUP($J71,'Miljövärden urval för publ'!$B$2:$H$490,MATCH(K$3,'Miljövärden urval för publ'!$B$2:$H$2,0),FALSE))</f>
        <v>0.25746599999999997</v>
      </c>
      <c r="L71" s="45">
        <f>IF(ISERROR(VLOOKUP($J71,'Miljövärden urval för publ'!$B$2:$H$490,MATCH(L$3,'Miljövärden urval för publ'!$B$2:$H$2,0),FALSE)),"",VLOOKUP($J71,'Miljövärden urval för publ'!$B$2:$H$490,MATCH(L$3,'Miljövärden urval för publ'!$B$2:$H$2,0),FALSE))</f>
        <v>29.684000000000001</v>
      </c>
      <c r="M71" s="45">
        <f>IF(ISERROR(VLOOKUP($J71,'Miljövärden urval för publ'!$B$2:$H$490,MATCH(M$3,'Miljövärden urval för publ'!$B$2:$H$2,0),FALSE)),"",VLOOKUP($J71,'Miljövärden urval för publ'!$B$2:$H$490,MATCH(M$3,'Miljövärden urval för publ'!$B$2:$H$2,0),FALSE))</f>
        <v>18.6691</v>
      </c>
      <c r="N71" s="45">
        <f>IF(ISERROR(VLOOKUP($J71,'Miljövärden urval för publ'!$B$2:$H$490,MATCH(N$3,'Miljövärden urval för publ'!$B$2:$H$2,0),FALSE)),"",VLOOKUP($J71,'Miljövärden urval för publ'!$B$2:$H$490,MATCH(N$3,'Miljövärden urval för publ'!$B$2:$H$2,0),FALSE))</f>
        <v>4.9766499999999998E-2</v>
      </c>
    </row>
    <row r="72" spans="1:14" x14ac:dyDescent="0.25">
      <c r="A72" s="65" t="s">
        <v>550</v>
      </c>
      <c r="B72" s="65" t="s">
        <v>552</v>
      </c>
      <c r="D72" s="60" t="str">
        <f>VLOOKUP(B72,'Miljövärden urval för publ'!$B$2:$V$480,MATCH("ska publiceras:",'Miljövärden urval för publ'!$B$2:$T$2,0),FALSE)</f>
        <v>ja</v>
      </c>
      <c r="E72" s="61">
        <f t="shared" si="3"/>
        <v>40</v>
      </c>
      <c r="H72" s="45">
        <v>70</v>
      </c>
      <c r="I72" s="45" t="str">
        <f t="shared" si="4"/>
        <v>Mark Kraftvärme AB</v>
      </c>
      <c r="J72" s="45" t="str">
        <f t="shared" si="5"/>
        <v>Fritsla</v>
      </c>
      <c r="K72" s="45">
        <f>IF(ISERROR(VLOOKUP($J72,'Miljövärden urval för publ'!$B$2:$H$490,MATCH(K$3,'Miljövärden urval för publ'!$B$2:$H$2,0),FALSE)),"",VLOOKUP($J72,'Miljövärden urval för publ'!$B$2:$H$490,MATCH(K$3,'Miljövärden urval för publ'!$B$2:$H$2,0),FALSE))</f>
        <v>0.17252799999999999</v>
      </c>
      <c r="L72" s="45">
        <f>IF(ISERROR(VLOOKUP($J72,'Miljövärden urval för publ'!$B$2:$H$490,MATCH(L$3,'Miljövärden urval för publ'!$B$2:$H$2,0),FALSE)),"",VLOOKUP($J72,'Miljövärden urval för publ'!$B$2:$H$490,MATCH(L$3,'Miljövärden urval för publ'!$B$2:$H$2,0),FALSE))</f>
        <v>15.3994</v>
      </c>
      <c r="M72" s="45">
        <f>IF(ISERROR(VLOOKUP($J72,'Miljövärden urval för publ'!$B$2:$H$490,MATCH(M$3,'Miljövärden urval för publ'!$B$2:$H$2,0),FALSE)),"",VLOOKUP($J72,'Miljövärden urval för publ'!$B$2:$H$490,MATCH(M$3,'Miljövärden urval för publ'!$B$2:$H$2,0),FALSE))</f>
        <v>17.125499999999999</v>
      </c>
      <c r="N72" s="45">
        <f>IF(ISERROR(VLOOKUP($J72,'Miljövärden urval för publ'!$B$2:$H$490,MATCH(N$3,'Miljövärden urval för publ'!$B$2:$H$2,0),FALSE)),"",VLOOKUP($J72,'Miljövärden urval för publ'!$B$2:$H$490,MATCH(N$3,'Miljövärden urval för publ'!$B$2:$H$2,0),FALSE))</f>
        <v>2.13806E-2</v>
      </c>
    </row>
    <row r="73" spans="1:14" x14ac:dyDescent="0.25">
      <c r="A73" s="65" t="s">
        <v>31</v>
      </c>
      <c r="B73" s="65" t="s">
        <v>37</v>
      </c>
      <c r="D73" s="60" t="str">
        <f>VLOOKUP(B73,'Miljövärden urval för publ'!$B$2:$V$480,MATCH("ska publiceras:",'Miljövärden urval för publ'!$B$2:$T$2,0),FALSE)</f>
        <v>ja</v>
      </c>
      <c r="E73" s="61">
        <f t="shared" si="3"/>
        <v>41</v>
      </c>
      <c r="H73" s="45">
        <v>71</v>
      </c>
      <c r="I73" s="45" t="str">
        <f t="shared" si="4"/>
        <v>Vimmerby Energi &amp; Miljö AB</v>
      </c>
      <c r="J73" s="45" t="str">
        <f t="shared" si="5"/>
        <v>Frödinge</v>
      </c>
      <c r="K73" s="45">
        <f>IF(ISERROR(VLOOKUP($J73,'Miljövärden urval för publ'!$B$2:$H$490,MATCH(K$3,'Miljövärden urval för publ'!$B$2:$H$2,0),FALSE)),"",VLOOKUP($J73,'Miljövärden urval för publ'!$B$2:$H$490,MATCH(K$3,'Miljövärden urval för publ'!$B$2:$H$2,0),FALSE))</f>
        <v>9.6544000000000005E-2</v>
      </c>
      <c r="L73" s="45">
        <f>IF(ISERROR(VLOOKUP($J73,'Miljövärden urval för publ'!$B$2:$H$490,MATCH(L$3,'Miljövärden urval för publ'!$B$2:$H$2,0),FALSE)),"",VLOOKUP($J73,'Miljövärden urval för publ'!$B$2:$H$490,MATCH(L$3,'Miljövärden urval för publ'!$B$2:$H$2,0),FALSE))</f>
        <v>17.253599999999999</v>
      </c>
      <c r="M73" s="45">
        <f>IF(ISERROR(VLOOKUP($J73,'Miljövärden urval för publ'!$B$2:$H$490,MATCH(M$3,'Miljövärden urval för publ'!$B$2:$H$2,0),FALSE)),"",VLOOKUP($J73,'Miljövärden urval för publ'!$B$2:$H$490,MATCH(M$3,'Miljövärden urval för publ'!$B$2:$H$2,0),FALSE))</f>
        <v>10.1159</v>
      </c>
      <c r="N73" s="45">
        <f>IF(ISERROR(VLOOKUP($J73,'Miljövärden urval för publ'!$B$2:$H$490,MATCH(N$3,'Miljövärden urval för publ'!$B$2:$H$2,0),FALSE)),"",VLOOKUP($J73,'Miljövärden urval för publ'!$B$2:$H$490,MATCH(N$3,'Miljövärden urval för publ'!$B$2:$H$2,0),FALSE))</f>
        <v>9.19033E-3</v>
      </c>
    </row>
    <row r="74" spans="1:14" x14ac:dyDescent="0.25">
      <c r="A74" s="65" t="s">
        <v>80</v>
      </c>
      <c r="B74" s="65" t="s">
        <v>88</v>
      </c>
      <c r="D74" s="60" t="str">
        <f>VLOOKUP(B74,'Miljövärden urval för publ'!$B$2:$V$480,MATCH("ska publiceras:",'Miljövärden urval för publ'!$B$2:$T$2,0),FALSE)</f>
        <v>nej</v>
      </c>
      <c r="E74" s="61">
        <f t="shared" si="3"/>
        <v>41</v>
      </c>
      <c r="H74" s="45">
        <v>72</v>
      </c>
      <c r="I74" s="45" t="str">
        <f t="shared" si="4"/>
        <v>Linde Energi AB</v>
      </c>
      <c r="J74" s="45" t="str">
        <f t="shared" si="5"/>
        <v>Frövi</v>
      </c>
      <c r="K74" s="45">
        <f>IF(ISERROR(VLOOKUP($J74,'Miljövärden urval för publ'!$B$2:$H$490,MATCH(K$3,'Miljövärden urval för publ'!$B$2:$H$2,0),FALSE)),"",VLOOKUP($J74,'Miljövärden urval för publ'!$B$2:$H$490,MATCH(K$3,'Miljövärden urval för publ'!$B$2:$H$2,0),FALSE))</f>
        <v>7.99647E-2</v>
      </c>
      <c r="L74" s="45">
        <f>IF(ISERROR(VLOOKUP($J74,'Miljövärden urval för publ'!$B$2:$H$490,MATCH(L$3,'Miljövärden urval för publ'!$B$2:$H$2,0),FALSE)),"",VLOOKUP($J74,'Miljövärden urval för publ'!$B$2:$H$490,MATCH(L$3,'Miljövärden urval för publ'!$B$2:$H$2,0),FALSE))</f>
        <v>11.8682</v>
      </c>
      <c r="M74" s="45">
        <f>IF(ISERROR(VLOOKUP($J74,'Miljövärden urval för publ'!$B$2:$H$490,MATCH(M$3,'Miljövärden urval för publ'!$B$2:$H$2,0),FALSE)),"",VLOOKUP($J74,'Miljövärden urval för publ'!$B$2:$H$490,MATCH(M$3,'Miljövärden urval för publ'!$B$2:$H$2,0),FALSE))</f>
        <v>1.4925600000000001</v>
      </c>
      <c r="N74" s="45">
        <f>IF(ISERROR(VLOOKUP($J74,'Miljövärden urval för publ'!$B$2:$H$490,MATCH(N$3,'Miljövärden urval för publ'!$B$2:$H$2,0),FALSE)),"",VLOOKUP($J74,'Miljövärden urval för publ'!$B$2:$H$490,MATCH(N$3,'Miljövärden urval för publ'!$B$2:$H$2,0),FALSE))</f>
        <v>3.1185600000000001E-2</v>
      </c>
    </row>
    <row r="75" spans="1:14" x14ac:dyDescent="0.25">
      <c r="A75" s="65" t="s">
        <v>80</v>
      </c>
      <c r="B75" s="65" t="s">
        <v>89</v>
      </c>
      <c r="D75" s="60" t="str">
        <f>VLOOKUP(B75,'Miljövärden urval för publ'!$B$2:$V$480,MATCH("ska publiceras:",'Miljövärden urval för publ'!$B$2:$T$2,0),FALSE)</f>
        <v>ja</v>
      </c>
      <c r="E75" s="61">
        <f t="shared" si="3"/>
        <v>42</v>
      </c>
      <c r="H75" s="45">
        <v>73</v>
      </c>
      <c r="I75" s="45" t="str">
        <f t="shared" si="4"/>
        <v>Enycon AB</v>
      </c>
      <c r="J75" s="45" t="str">
        <f t="shared" si="5"/>
        <v>Funäsdalen</v>
      </c>
      <c r="K75" s="45">
        <f>IF(ISERROR(VLOOKUP($J75,'Miljövärden urval för publ'!$B$2:$H$490,MATCH(K$3,'Miljövärden urval för publ'!$B$2:$H$2,0),FALSE)),"",VLOOKUP($J75,'Miljövärden urval för publ'!$B$2:$H$490,MATCH(K$3,'Miljövärden urval för publ'!$B$2:$H$2,0),FALSE))</f>
        <v>0.122768</v>
      </c>
      <c r="L75" s="45">
        <f>IF(ISERROR(VLOOKUP($J75,'Miljövärden urval för publ'!$B$2:$H$490,MATCH(L$3,'Miljövärden urval för publ'!$B$2:$H$2,0),FALSE)),"",VLOOKUP($J75,'Miljövärden urval för publ'!$B$2:$H$490,MATCH(L$3,'Miljövärden urval för publ'!$B$2:$H$2,0),FALSE))</f>
        <v>23.934200000000001</v>
      </c>
      <c r="M75" s="45">
        <f>IF(ISERROR(VLOOKUP($J75,'Miljövärden urval för publ'!$B$2:$H$490,MATCH(M$3,'Miljövärden urval för publ'!$B$2:$H$2,0),FALSE)),"",VLOOKUP($J75,'Miljövärden urval för publ'!$B$2:$H$490,MATCH(M$3,'Miljövärden urval för publ'!$B$2:$H$2,0),FALSE))</f>
        <v>12.661799999999999</v>
      </c>
      <c r="N75" s="45">
        <f>IF(ISERROR(VLOOKUP($J75,'Miljövärden urval för publ'!$B$2:$H$490,MATCH(N$3,'Miljövärden urval för publ'!$B$2:$H$2,0),FALSE)),"",VLOOKUP($J75,'Miljövärden urval för publ'!$B$2:$H$490,MATCH(N$3,'Miljövärden urval för publ'!$B$2:$H$2,0),FALSE))</f>
        <v>5.3694199999999997E-3</v>
      </c>
    </row>
    <row r="76" spans="1:14" x14ac:dyDescent="0.25">
      <c r="A76" s="65" t="s">
        <v>550</v>
      </c>
      <c r="B76" s="65" t="s">
        <v>553</v>
      </c>
      <c r="D76" s="60" t="str">
        <f>VLOOKUP(B76,'Miljövärden urval för publ'!$B$2:$V$480,MATCH("ska publiceras:",'Miljövärden urval för publ'!$B$2:$T$2,0),FALSE)</f>
        <v>ja</v>
      </c>
      <c r="E76" s="61">
        <f t="shared" si="3"/>
        <v>43</v>
      </c>
      <c r="H76" s="45">
        <v>74</v>
      </c>
      <c r="I76" s="45" t="str">
        <f t="shared" si="4"/>
        <v>Ljusdal Energi AB</v>
      </c>
      <c r="J76" s="45" t="str">
        <f t="shared" si="5"/>
        <v>Färila</v>
      </c>
      <c r="K76" s="45">
        <f>IF(ISERROR(VLOOKUP($J76,'Miljövärden urval för publ'!$B$2:$H$490,MATCH(K$3,'Miljövärden urval för publ'!$B$2:$H$2,0),FALSE)),"",VLOOKUP($J76,'Miljövärden urval för publ'!$B$2:$H$490,MATCH(K$3,'Miljövärden urval för publ'!$B$2:$H$2,0),FALSE))</f>
        <v>0.112661</v>
      </c>
      <c r="L76" s="45">
        <f>IF(ISERROR(VLOOKUP($J76,'Miljövärden urval för publ'!$B$2:$H$490,MATCH(L$3,'Miljövärden urval för publ'!$B$2:$H$2,0),FALSE)),"",VLOOKUP($J76,'Miljövärden urval för publ'!$B$2:$H$490,MATCH(L$3,'Miljövärden urval för publ'!$B$2:$H$2,0),FALSE))</f>
        <v>16.536000000000001</v>
      </c>
      <c r="M76" s="45">
        <f>IF(ISERROR(VLOOKUP($J76,'Miljövärden urval för publ'!$B$2:$H$490,MATCH(M$3,'Miljövärden urval för publ'!$B$2:$H$2,0),FALSE)),"",VLOOKUP($J76,'Miljövärden urval för publ'!$B$2:$H$490,MATCH(M$3,'Miljövärden urval för publ'!$B$2:$H$2,0),FALSE))</f>
        <v>12.4468</v>
      </c>
      <c r="N76" s="45">
        <f>IF(ISERROR(VLOOKUP($J76,'Miljövärden urval för publ'!$B$2:$H$490,MATCH(N$3,'Miljövärden urval för publ'!$B$2:$H$2,0),FALSE)),"",VLOOKUP($J76,'Miljövärden urval för publ'!$B$2:$H$490,MATCH(N$3,'Miljövärden urval för publ'!$B$2:$H$2,0),FALSE))</f>
        <v>1.2335499999999999E-2</v>
      </c>
    </row>
    <row r="77" spans="1:14" x14ac:dyDescent="0.25">
      <c r="A77" s="65" t="s">
        <v>80</v>
      </c>
      <c r="B77" s="65" t="s">
        <v>90</v>
      </c>
      <c r="D77" s="60" t="str">
        <f>VLOOKUP(B77,'Miljövärden urval för publ'!$B$2:$V$480,MATCH("ska publiceras:",'Miljövärden urval för publ'!$B$2:$T$2,0),FALSE)</f>
        <v>nej</v>
      </c>
      <c r="E77" s="61">
        <f t="shared" si="3"/>
        <v>43</v>
      </c>
      <c r="H77" s="45">
        <v>75</v>
      </c>
      <c r="I77" s="45" t="str">
        <f t="shared" si="4"/>
        <v>Västervik Miljö &amp; Energi AB</v>
      </c>
      <c r="J77" s="45" t="str">
        <f t="shared" si="5"/>
        <v>Gamleby</v>
      </c>
      <c r="K77" s="45">
        <f>IF(ISERROR(VLOOKUP($J77,'Miljövärden urval för publ'!$B$2:$H$490,MATCH(K$3,'Miljövärden urval för publ'!$B$2:$H$2,0),FALSE)),"",VLOOKUP($J77,'Miljövärden urval för publ'!$B$2:$H$490,MATCH(K$3,'Miljövärden urval för publ'!$B$2:$H$2,0),FALSE))</f>
        <v>0.202899</v>
      </c>
      <c r="L77" s="45">
        <f>IF(ISERROR(VLOOKUP($J77,'Miljövärden urval för publ'!$B$2:$H$490,MATCH(L$3,'Miljövärden urval för publ'!$B$2:$H$2,0),FALSE)),"",VLOOKUP($J77,'Miljövärden urval för publ'!$B$2:$H$490,MATCH(L$3,'Miljövärden urval för publ'!$B$2:$H$2,0),FALSE))</f>
        <v>41.117199999999997</v>
      </c>
      <c r="M77" s="45">
        <f>IF(ISERROR(VLOOKUP($J77,'Miljövärden urval för publ'!$B$2:$H$490,MATCH(M$3,'Miljövärden urval för publ'!$B$2:$H$2,0),FALSE)),"",VLOOKUP($J77,'Miljövärden urval för publ'!$B$2:$H$490,MATCH(M$3,'Miljövärden urval för publ'!$B$2:$H$2,0),FALSE))</f>
        <v>9.0603899999999999</v>
      </c>
      <c r="N77" s="45">
        <f>IF(ISERROR(VLOOKUP($J77,'Miljövärden urval för publ'!$B$2:$H$490,MATCH(N$3,'Miljövärden urval för publ'!$B$2:$H$2,0),FALSE)),"",VLOOKUP($J77,'Miljövärden urval för publ'!$B$2:$H$490,MATCH(N$3,'Miljövärden urval för publ'!$B$2:$H$2,0),FALSE))</f>
        <v>7.8253100000000006E-2</v>
      </c>
    </row>
    <row r="78" spans="1:14" x14ac:dyDescent="0.25">
      <c r="A78" s="65" t="s">
        <v>521</v>
      </c>
      <c r="B78" s="65" t="s">
        <v>523</v>
      </c>
      <c r="D78" s="60" t="str">
        <f>VLOOKUP(B78,'Miljövärden urval för publ'!$B$2:$V$480,MATCH("ska publiceras:",'Miljövärden urval för publ'!$B$2:$T$2,0),FALSE)</f>
        <v>ja</v>
      </c>
      <c r="E78" s="61">
        <f t="shared" si="3"/>
        <v>44</v>
      </c>
      <c r="H78" s="45">
        <v>76</v>
      </c>
      <c r="I78" s="45" t="str">
        <f t="shared" si="4"/>
        <v>Gislaved Energi AB</v>
      </c>
      <c r="J78" s="45" t="str">
        <f t="shared" si="5"/>
        <v>Gislaved</v>
      </c>
      <c r="K78" s="45">
        <f>IF(ISERROR(VLOOKUP($J78,'Miljövärden urval för publ'!$B$2:$H$490,MATCH(K$3,'Miljövärden urval för publ'!$B$2:$H$2,0),FALSE)),"",VLOOKUP($J78,'Miljövärden urval för publ'!$B$2:$H$490,MATCH(K$3,'Miljövärden urval för publ'!$B$2:$H$2,0),FALSE))</f>
        <v>0.34749799999999997</v>
      </c>
      <c r="L78" s="45">
        <f>IF(ISERROR(VLOOKUP($J78,'Miljövärden urval för publ'!$B$2:$H$490,MATCH(L$3,'Miljövärden urval för publ'!$B$2:$H$2,0),FALSE)),"",VLOOKUP($J78,'Miljövärden urval för publ'!$B$2:$H$490,MATCH(L$3,'Miljövärden urval för publ'!$B$2:$H$2,0),FALSE))</f>
        <v>33.619999999999997</v>
      </c>
      <c r="M78" s="45">
        <f>IF(ISERROR(VLOOKUP($J78,'Miljövärden urval för publ'!$B$2:$H$490,MATCH(M$3,'Miljövärden urval för publ'!$B$2:$H$2,0),FALSE)),"",VLOOKUP($J78,'Miljövärden urval för publ'!$B$2:$H$490,MATCH(M$3,'Miljövärden urval för publ'!$B$2:$H$2,0),FALSE))</f>
        <v>15.696300000000001</v>
      </c>
      <c r="N78" s="45">
        <f>IF(ISERROR(VLOOKUP($J78,'Miljövärden urval för publ'!$B$2:$H$490,MATCH(N$3,'Miljövärden urval för publ'!$B$2:$H$2,0),FALSE)),"",VLOOKUP($J78,'Miljövärden urval för publ'!$B$2:$H$490,MATCH(N$3,'Miljövärden urval för publ'!$B$2:$H$2,0),FALSE))</f>
        <v>7.6235300000000006E-2</v>
      </c>
    </row>
    <row r="79" spans="1:14" x14ac:dyDescent="0.25">
      <c r="A79" s="65" t="s">
        <v>282</v>
      </c>
      <c r="B79" s="65" t="s">
        <v>284</v>
      </c>
      <c r="D79" s="60" t="str">
        <f>VLOOKUP(B79,'Miljövärden urval för publ'!$B$2:$V$480,MATCH("ska publiceras:",'Miljövärden urval för publ'!$B$2:$T$2,0),FALSE)</f>
        <v>ja</v>
      </c>
      <c r="E79" s="61">
        <f t="shared" si="3"/>
        <v>45</v>
      </c>
      <c r="H79" s="45">
        <v>77</v>
      </c>
      <c r="I79" s="45" t="str">
        <f t="shared" si="4"/>
        <v>Rindi Energi AB</v>
      </c>
      <c r="J79" s="45" t="str">
        <f t="shared" si="5"/>
        <v>Gnesta</v>
      </c>
      <c r="K79" s="45">
        <f>IF(ISERROR(VLOOKUP($J79,'Miljövärden urval för publ'!$B$2:$H$490,MATCH(K$3,'Miljövärden urval för publ'!$B$2:$H$2,0),FALSE)),"",VLOOKUP($J79,'Miljövärden urval för publ'!$B$2:$H$490,MATCH(K$3,'Miljövärden urval för publ'!$B$2:$H$2,0),FALSE))</f>
        <v>0.157692</v>
      </c>
      <c r="L79" s="45">
        <f>IF(ISERROR(VLOOKUP($J79,'Miljövärden urval för publ'!$B$2:$H$490,MATCH(L$3,'Miljövärden urval för publ'!$B$2:$H$2,0),FALSE)),"",VLOOKUP($J79,'Miljövärden urval för publ'!$B$2:$H$490,MATCH(L$3,'Miljövärden urval för publ'!$B$2:$H$2,0),FALSE))</f>
        <v>32.4863</v>
      </c>
      <c r="M79" s="45">
        <f>IF(ISERROR(VLOOKUP($J79,'Miljövärden urval för publ'!$B$2:$H$490,MATCH(M$3,'Miljövärden urval för publ'!$B$2:$H$2,0),FALSE)),"",VLOOKUP($J79,'Miljövärden urval för publ'!$B$2:$H$490,MATCH(M$3,'Miljövärden urval för publ'!$B$2:$H$2,0),FALSE))</f>
        <v>9.3467000000000002</v>
      </c>
      <c r="N79" s="45">
        <f>IF(ISERROR(VLOOKUP($J79,'Miljövärden urval för publ'!$B$2:$H$490,MATCH(N$3,'Miljövärden urval för publ'!$B$2:$H$2,0),FALSE)),"",VLOOKUP($J79,'Miljövärden urval för publ'!$B$2:$H$490,MATCH(N$3,'Miljövärden urval för publ'!$B$2:$H$2,0),FALSE))</f>
        <v>4.83402E-2</v>
      </c>
    </row>
    <row r="80" spans="1:14" x14ac:dyDescent="0.25">
      <c r="A80" s="65" t="s">
        <v>135</v>
      </c>
      <c r="B80" s="65" t="s">
        <v>136</v>
      </c>
      <c r="D80" s="60" t="str">
        <f>VLOOKUP(B80,'Miljövärden urval för publ'!$B$2:$V$480,MATCH("ska publiceras:",'Miljövärden urval för publ'!$B$2:$T$2,0),FALSE)</f>
        <v>ja</v>
      </c>
      <c r="E80" s="61">
        <f t="shared" si="3"/>
        <v>46</v>
      </c>
      <c r="H80" s="45">
        <v>78</v>
      </c>
      <c r="I80" s="45" t="str">
        <f t="shared" si="4"/>
        <v>Värmevärden AB</v>
      </c>
      <c r="J80" s="45" t="str">
        <f t="shared" si="5"/>
        <v>Grums</v>
      </c>
      <c r="K80" s="45">
        <f>IF(ISERROR(VLOOKUP($J80,'Miljövärden urval för publ'!$B$2:$H$490,MATCH(K$3,'Miljövärden urval för publ'!$B$2:$H$2,0),FALSE)),"",VLOOKUP($J80,'Miljövärden urval för publ'!$B$2:$H$490,MATCH(K$3,'Miljövärden urval för publ'!$B$2:$H$2,0),FALSE))</f>
        <v>0.120674</v>
      </c>
      <c r="L80" s="45">
        <f>IF(ISERROR(VLOOKUP($J80,'Miljövärden urval för publ'!$B$2:$H$490,MATCH(L$3,'Miljövärden urval för publ'!$B$2:$H$2,0),FALSE)),"",VLOOKUP($J80,'Miljövärden urval för publ'!$B$2:$H$490,MATCH(L$3,'Miljövärden urval för publ'!$B$2:$H$2,0),FALSE))</f>
        <v>28.566700000000001</v>
      </c>
      <c r="M80" s="45">
        <f>IF(ISERROR(VLOOKUP($J80,'Miljövärden urval för publ'!$B$2:$H$490,MATCH(M$3,'Miljövärden urval för publ'!$B$2:$H$2,0),FALSE)),"",VLOOKUP($J80,'Miljövärden urval för publ'!$B$2:$H$490,MATCH(M$3,'Miljövärden urval för publ'!$B$2:$H$2,0),FALSE))</f>
        <v>2.5736400000000001</v>
      </c>
      <c r="N80" s="45">
        <f>IF(ISERROR(VLOOKUP($J80,'Miljövärden urval för publ'!$B$2:$H$490,MATCH(N$3,'Miljövärden urval för publ'!$B$2:$H$2,0),FALSE)),"",VLOOKUP($J80,'Miljövärden urval för publ'!$B$2:$H$490,MATCH(N$3,'Miljövärden urval för publ'!$B$2:$H$2,0),FALSE))</f>
        <v>8.6278400000000005E-2</v>
      </c>
    </row>
    <row r="81" spans="1:14" x14ac:dyDescent="0.25">
      <c r="A81" s="65" t="s">
        <v>143</v>
      </c>
      <c r="B81" s="65" t="s">
        <v>145</v>
      </c>
      <c r="D81" s="60" t="str">
        <f>VLOOKUP(B81,'Miljövärden urval för publ'!$B$2:$V$480,MATCH("ska publiceras:",'Miljövärden urval för publ'!$B$2:$T$2,0),FALSE)</f>
        <v>ja</v>
      </c>
      <c r="E81" s="61">
        <f t="shared" si="3"/>
        <v>47</v>
      </c>
      <c r="H81" s="45">
        <v>79</v>
      </c>
      <c r="I81" s="45" t="str">
        <f t="shared" si="4"/>
        <v>Falu Energi &amp; Vatten AB</v>
      </c>
      <c r="J81" s="45" t="str">
        <f t="shared" si="5"/>
        <v>Grycksbo</v>
      </c>
      <c r="K81" s="45">
        <f>IF(ISERROR(VLOOKUP($J81,'Miljövärden urval för publ'!$B$2:$H$490,MATCH(K$3,'Miljövärden urval för publ'!$B$2:$H$2,0),FALSE)),"",VLOOKUP($J81,'Miljövärden urval för publ'!$B$2:$H$490,MATCH(K$3,'Miljövärden urval för publ'!$B$2:$H$2,0),FALSE))</f>
        <v>0.13516400000000001</v>
      </c>
      <c r="L81" s="45">
        <f>IF(ISERROR(VLOOKUP($J81,'Miljövärden urval för publ'!$B$2:$H$490,MATCH(L$3,'Miljövärden urval för publ'!$B$2:$H$2,0),FALSE)),"",VLOOKUP($J81,'Miljövärden urval för publ'!$B$2:$H$490,MATCH(L$3,'Miljövärden urval för publ'!$B$2:$H$2,0),FALSE))</f>
        <v>9.1640800000000002</v>
      </c>
      <c r="M81" s="45">
        <f>IF(ISERROR(VLOOKUP($J81,'Miljövärden urval för publ'!$B$2:$H$490,MATCH(M$3,'Miljövärden urval för publ'!$B$2:$H$2,0),FALSE)),"",VLOOKUP($J81,'Miljövärden urval för publ'!$B$2:$H$490,MATCH(M$3,'Miljövärden urval för publ'!$B$2:$H$2,0),FALSE))</f>
        <v>14.919600000000001</v>
      </c>
      <c r="N81" s="45">
        <f>IF(ISERROR(VLOOKUP($J81,'Miljövärden urval för publ'!$B$2:$H$490,MATCH(N$3,'Miljövärden urval för publ'!$B$2:$H$2,0),FALSE)),"",VLOOKUP($J81,'Miljövärden urval för publ'!$B$2:$H$490,MATCH(N$3,'Miljövärden urval för publ'!$B$2:$H$2,0),FALSE))</f>
        <v>8.3134300000000001E-3</v>
      </c>
    </row>
    <row r="82" spans="1:14" x14ac:dyDescent="0.25">
      <c r="A82" s="65" t="s">
        <v>536</v>
      </c>
      <c r="B82" s="65" t="s">
        <v>537</v>
      </c>
      <c r="D82" s="60" t="str">
        <f>VLOOKUP(B82,'Miljövärden urval för publ'!$B$2:$V$480,MATCH("ska publiceras:",'Miljövärden urval för publ'!$B$2:$T$2,0),FALSE)</f>
        <v>ja</v>
      </c>
      <c r="E82" s="61">
        <f t="shared" si="3"/>
        <v>48</v>
      </c>
      <c r="H82" s="45">
        <v>80</v>
      </c>
      <c r="I82" s="45" t="str">
        <f t="shared" si="4"/>
        <v>Värmevärden AB</v>
      </c>
      <c r="J82" s="45" t="str">
        <f t="shared" si="5"/>
        <v>Grythyttan</v>
      </c>
      <c r="K82" s="45">
        <f>IF(ISERROR(VLOOKUP($J82,'Miljövärden urval för publ'!$B$2:$H$490,MATCH(K$3,'Miljövärden urval för publ'!$B$2:$H$2,0),FALSE)),"",VLOOKUP($J82,'Miljövärden urval för publ'!$B$2:$H$490,MATCH(K$3,'Miljövärden urval för publ'!$B$2:$H$2,0),FALSE))</f>
        <v>0.178842</v>
      </c>
      <c r="L82" s="45">
        <f>IF(ISERROR(VLOOKUP($J82,'Miljövärden urval för publ'!$B$2:$H$490,MATCH(L$3,'Miljövärden urval för publ'!$B$2:$H$2,0),FALSE)),"",VLOOKUP($J82,'Miljövärden urval för publ'!$B$2:$H$490,MATCH(L$3,'Miljövärden urval för publ'!$B$2:$H$2,0),FALSE))</f>
        <v>17.4998</v>
      </c>
      <c r="M82" s="45">
        <f>IF(ISERROR(VLOOKUP($J82,'Miljövärden urval för publ'!$B$2:$H$490,MATCH(M$3,'Miljövärden urval för publ'!$B$2:$H$2,0),FALSE)),"",VLOOKUP($J82,'Miljövärden urval för publ'!$B$2:$H$490,MATCH(M$3,'Miljövärden urval för publ'!$B$2:$H$2,0),FALSE))</f>
        <v>14.508599999999999</v>
      </c>
      <c r="N82" s="45">
        <f>IF(ISERROR(VLOOKUP($J82,'Miljövärden urval för publ'!$B$2:$H$490,MATCH(N$3,'Miljövärden urval för publ'!$B$2:$H$2,0),FALSE)),"",VLOOKUP($J82,'Miljövärden urval för publ'!$B$2:$H$490,MATCH(N$3,'Miljövärden urval för publ'!$B$2:$H$2,0),FALSE))</f>
        <v>2.25366E-2</v>
      </c>
    </row>
    <row r="83" spans="1:14" x14ac:dyDescent="0.25">
      <c r="A83" s="65" t="s">
        <v>218</v>
      </c>
      <c r="B83" s="65" t="s">
        <v>219</v>
      </c>
      <c r="D83" s="60" t="str">
        <f>VLOOKUP(B83,'Miljövärden urval för publ'!$B$2:$V$480,MATCH("ska publiceras:",'Miljövärden urval för publ'!$B$2:$T$2,0),FALSE)</f>
        <v>ja</v>
      </c>
      <c r="E83" s="61">
        <f t="shared" si="3"/>
        <v>49</v>
      </c>
      <c r="H83" s="45">
        <v>81</v>
      </c>
      <c r="I83" s="45" t="str">
        <f t="shared" si="4"/>
        <v>Lerum Fjärrvärme AB</v>
      </c>
      <c r="J83" s="45" t="str">
        <f t="shared" si="5"/>
        <v>Gråbo</v>
      </c>
      <c r="K83" s="45">
        <f>IF(ISERROR(VLOOKUP($J83,'Miljövärden urval för publ'!$B$2:$H$490,MATCH(K$3,'Miljövärden urval för publ'!$B$2:$H$2,0),FALSE)),"",VLOOKUP($J83,'Miljövärden urval för publ'!$B$2:$H$490,MATCH(K$3,'Miljövärden urval för publ'!$B$2:$H$2,0),FALSE))</f>
        <v>0.174896</v>
      </c>
      <c r="L83" s="45">
        <f>IF(ISERROR(VLOOKUP($J83,'Miljövärden urval för publ'!$B$2:$H$490,MATCH(L$3,'Miljövärden urval för publ'!$B$2:$H$2,0),FALSE)),"",VLOOKUP($J83,'Miljövärden urval för publ'!$B$2:$H$490,MATCH(L$3,'Miljövärden urval för publ'!$B$2:$H$2,0),FALSE))</f>
        <v>15.7483</v>
      </c>
      <c r="M83" s="45">
        <f>IF(ISERROR(VLOOKUP($J83,'Miljövärden urval för publ'!$B$2:$H$490,MATCH(M$3,'Miljövärden urval för publ'!$B$2:$H$2,0),FALSE)),"",VLOOKUP($J83,'Miljövärden urval för publ'!$B$2:$H$490,MATCH(M$3,'Miljövärden urval för publ'!$B$2:$H$2,0),FALSE))</f>
        <v>17.052</v>
      </c>
      <c r="N83" s="45">
        <f>IF(ISERROR(VLOOKUP($J83,'Miljövärden urval för publ'!$B$2:$H$490,MATCH(N$3,'Miljövärden urval för publ'!$B$2:$H$2,0),FALSE)),"",VLOOKUP($J83,'Miljövärden urval för publ'!$B$2:$H$490,MATCH(N$3,'Miljövärden urval för publ'!$B$2:$H$2,0),FALSE))</f>
        <v>2.3904399999999999E-2</v>
      </c>
    </row>
    <row r="84" spans="1:14" x14ac:dyDescent="0.25">
      <c r="A84" s="65" t="s">
        <v>137</v>
      </c>
      <c r="B84" s="65" t="s">
        <v>138</v>
      </c>
      <c r="D84" s="60" t="str">
        <f>VLOOKUP(B84,'Miljövärden urval för publ'!$B$2:$V$480,MATCH("ska publiceras:",'Miljövärden urval för publ'!$B$2:$T$2,0),FALSE)</f>
        <v>ja</v>
      </c>
      <c r="E84" s="61">
        <f t="shared" si="3"/>
        <v>50</v>
      </c>
      <c r="H84" s="45">
        <v>82</v>
      </c>
      <c r="I84" s="45" t="str">
        <f t="shared" si="4"/>
        <v>Västerbergslagens Energi AB</v>
      </c>
      <c r="J84" s="45" t="str">
        <f t="shared" si="5"/>
        <v>Grängesberg</v>
      </c>
      <c r="K84" s="45">
        <f>IF(ISERROR(VLOOKUP($J84,'Miljövärden urval för publ'!$B$2:$H$490,MATCH(K$3,'Miljövärden urval för publ'!$B$2:$H$2,0),FALSE)),"",VLOOKUP($J84,'Miljövärden urval för publ'!$B$2:$H$490,MATCH(K$3,'Miljövärden urval för publ'!$B$2:$H$2,0),FALSE))</f>
        <v>0.14984500000000001</v>
      </c>
      <c r="L84" s="45">
        <f>IF(ISERROR(VLOOKUP($J84,'Miljövärden urval för publ'!$B$2:$H$490,MATCH(L$3,'Miljövärden urval för publ'!$B$2:$H$2,0),FALSE)),"",VLOOKUP($J84,'Miljövärden urval för publ'!$B$2:$H$490,MATCH(L$3,'Miljövärden urval för publ'!$B$2:$H$2,0),FALSE))</f>
        <v>31.473299999999998</v>
      </c>
      <c r="M84" s="45">
        <f>IF(ISERROR(VLOOKUP($J84,'Miljövärden urval för publ'!$B$2:$H$490,MATCH(M$3,'Miljövärden urval för publ'!$B$2:$H$2,0),FALSE)),"",VLOOKUP($J84,'Miljövärden urval för publ'!$B$2:$H$490,MATCH(M$3,'Miljövärden urval för publ'!$B$2:$H$2,0),FALSE))</f>
        <v>10.1357</v>
      </c>
      <c r="N84" s="45">
        <f>IF(ISERROR(VLOOKUP($J84,'Miljövärden urval för publ'!$B$2:$H$490,MATCH(N$3,'Miljövärden urval för publ'!$B$2:$H$2,0),FALSE)),"",VLOOKUP($J84,'Miljövärden urval för publ'!$B$2:$H$490,MATCH(N$3,'Miljövärden urval för publ'!$B$2:$H$2,0),FALSE))</f>
        <v>5.5914400000000003E-2</v>
      </c>
    </row>
    <row r="85" spans="1:14" x14ac:dyDescent="0.25">
      <c r="A85" s="65" t="s">
        <v>141</v>
      </c>
      <c r="B85" s="65" t="s">
        <v>142</v>
      </c>
      <c r="D85" s="60" t="str">
        <f>VLOOKUP(B85,'Miljövärden urval för publ'!$B$2:$V$480,MATCH("ska publiceras:",'Miljövärden urval för publ'!$B$2:$T$2,0),FALSE)</f>
        <v>ja</v>
      </c>
      <c r="E85" s="61">
        <f t="shared" si="3"/>
        <v>51</v>
      </c>
      <c r="H85" s="45">
        <v>83</v>
      </c>
      <c r="I85" s="45" t="str">
        <f t="shared" si="4"/>
        <v>Jönköping Energi AB</v>
      </c>
      <c r="J85" s="45" t="str">
        <f t="shared" si="5"/>
        <v>Gränna</v>
      </c>
      <c r="K85" s="45">
        <f>IF(ISERROR(VLOOKUP($J85,'Miljövärden urval för publ'!$B$2:$H$490,MATCH(K$3,'Miljövärden urval för publ'!$B$2:$H$2,0),FALSE)),"",VLOOKUP($J85,'Miljövärden urval för publ'!$B$2:$H$490,MATCH(K$3,'Miljövärden urval för publ'!$B$2:$H$2,0),FALSE))</f>
        <v>0.13264500000000001</v>
      </c>
      <c r="L85" s="45">
        <f>IF(ISERROR(VLOOKUP($J85,'Miljövärden urval för publ'!$B$2:$H$490,MATCH(L$3,'Miljövärden urval för publ'!$B$2:$H$2,0),FALSE)),"",VLOOKUP($J85,'Miljövärden urval för publ'!$B$2:$H$490,MATCH(L$3,'Miljövärden urval för publ'!$B$2:$H$2,0),FALSE))</f>
        <v>25.650600000000001</v>
      </c>
      <c r="M85" s="45">
        <f>IF(ISERROR(VLOOKUP($J85,'Miljövärden urval för publ'!$B$2:$H$490,MATCH(M$3,'Miljövärden urval för publ'!$B$2:$H$2,0),FALSE)),"",VLOOKUP($J85,'Miljövärden urval för publ'!$B$2:$H$490,MATCH(M$3,'Miljövärden urval för publ'!$B$2:$H$2,0),FALSE))</f>
        <v>9.6161799999999999</v>
      </c>
      <c r="N85" s="45">
        <f>IF(ISERROR(VLOOKUP($J85,'Miljövärden urval för publ'!$B$2:$H$490,MATCH(N$3,'Miljövärden urval för publ'!$B$2:$H$2,0),FALSE)),"",VLOOKUP($J85,'Miljövärden urval för publ'!$B$2:$H$490,MATCH(N$3,'Miljövärden urval för publ'!$B$2:$H$2,0),FALSE))</f>
        <v>3.7309200000000001E-2</v>
      </c>
    </row>
    <row r="86" spans="1:14" x14ac:dyDescent="0.25">
      <c r="A86" s="65" t="s">
        <v>146</v>
      </c>
      <c r="B86" s="65" t="s">
        <v>149</v>
      </c>
      <c r="D86" s="60" t="str">
        <f>VLOOKUP(B86,'Miljövärden urval för publ'!$B$2:$V$480,MATCH("ska publiceras:",'Miljövärden urval för publ'!$B$2:$T$2,0),FALSE)</f>
        <v>ja</v>
      </c>
      <c r="E86" s="61">
        <f t="shared" si="3"/>
        <v>52</v>
      </c>
      <c r="H86" s="45">
        <v>84</v>
      </c>
      <c r="I86" s="45" t="str">
        <f t="shared" si="4"/>
        <v>Lantmännen Agrovärme AB</v>
      </c>
      <c r="J86" s="45" t="str">
        <f t="shared" si="5"/>
        <v>Grästorp</v>
      </c>
      <c r="K86" s="45">
        <f>IF(ISERROR(VLOOKUP($J86,'Miljövärden urval för publ'!$B$2:$H$490,MATCH(K$3,'Miljövärden urval för publ'!$B$2:$H$2,0),FALSE)),"",VLOOKUP($J86,'Miljövärden urval för publ'!$B$2:$H$490,MATCH(K$3,'Miljövärden urval för publ'!$B$2:$H$2,0),FALSE))</f>
        <v>0.47649999999999998</v>
      </c>
      <c r="L86" s="45">
        <f>IF(ISERROR(VLOOKUP($J86,'Miljövärden urval för publ'!$B$2:$H$490,MATCH(L$3,'Miljövärden urval för publ'!$B$2:$H$2,0),FALSE)),"",VLOOKUP($J86,'Miljövärden urval för publ'!$B$2:$H$490,MATCH(L$3,'Miljövärden urval för publ'!$B$2:$H$2,0),FALSE))</f>
        <v>24.047799999999999</v>
      </c>
      <c r="M86" s="45">
        <f>IF(ISERROR(VLOOKUP($J86,'Miljövärden urval för publ'!$B$2:$H$490,MATCH(M$3,'Miljövärden urval för publ'!$B$2:$H$2,0),FALSE)),"",VLOOKUP($J86,'Miljövärden urval för publ'!$B$2:$H$490,MATCH(M$3,'Miljövärden urval för publ'!$B$2:$H$2,0),FALSE))</f>
        <v>16.942499999999999</v>
      </c>
      <c r="N86" s="45">
        <f>IF(ISERROR(VLOOKUP($J86,'Miljövärden urval för publ'!$B$2:$H$490,MATCH(N$3,'Miljövärden urval för publ'!$B$2:$H$2,0),FALSE)),"",VLOOKUP($J86,'Miljövärden urval för publ'!$B$2:$H$490,MATCH(N$3,'Miljövärden urval för publ'!$B$2:$H$2,0),FALSE))</f>
        <v>2.64595E-2</v>
      </c>
    </row>
    <row r="87" spans="1:14" x14ac:dyDescent="0.25">
      <c r="A87" s="65" t="s">
        <v>152</v>
      </c>
      <c r="B87" s="65" t="s">
        <v>153</v>
      </c>
      <c r="D87" s="60" t="str">
        <f>VLOOKUP(B87,'Miljövärden urval för publ'!$B$2:$V$480,MATCH("ska publiceras:",'Miljövärden urval för publ'!$B$2:$T$2,0),FALSE)</f>
        <v>ja</v>
      </c>
      <c r="E87" s="61">
        <f t="shared" si="3"/>
        <v>53</v>
      </c>
      <c r="H87" s="45">
        <v>85</v>
      </c>
      <c r="I87" s="45" t="str">
        <f t="shared" si="4"/>
        <v>Vimmerby Energi &amp; Miljö AB</v>
      </c>
      <c r="J87" s="45" t="str">
        <f t="shared" si="5"/>
        <v>Gullringen</v>
      </c>
      <c r="K87" s="45">
        <f>IF(ISERROR(VLOOKUP($J87,'Miljövärden urval för publ'!$B$2:$H$490,MATCH(K$3,'Miljövärden urval för publ'!$B$2:$H$2,0),FALSE)),"",VLOOKUP($J87,'Miljövärden urval för publ'!$B$2:$H$490,MATCH(K$3,'Miljövärden urval för publ'!$B$2:$H$2,0),FALSE))</f>
        <v>6.9847199999999998E-2</v>
      </c>
      <c r="L87" s="45">
        <f>IF(ISERROR(VLOOKUP($J87,'Miljövärden urval för publ'!$B$2:$H$490,MATCH(L$3,'Miljövärden urval för publ'!$B$2:$H$2,0),FALSE)),"",VLOOKUP($J87,'Miljövärden urval för publ'!$B$2:$H$490,MATCH(L$3,'Miljövärden urval för publ'!$B$2:$H$2,0),FALSE))</f>
        <v>12.380699999999999</v>
      </c>
      <c r="M87" s="45">
        <f>IF(ISERROR(VLOOKUP($J87,'Miljövärden urval för publ'!$B$2:$H$490,MATCH(M$3,'Miljövärden urval för publ'!$B$2:$H$2,0),FALSE)),"",VLOOKUP($J87,'Miljövärden urval för publ'!$B$2:$H$490,MATCH(M$3,'Miljövärden urval för publ'!$B$2:$H$2,0),FALSE))</f>
        <v>9.5189299999999992</v>
      </c>
      <c r="N87" s="45">
        <f>IF(ISERROR(VLOOKUP($J87,'Miljövärden urval för publ'!$B$2:$H$490,MATCH(N$3,'Miljövärden urval för publ'!$B$2:$H$2,0),FALSE)),"",VLOOKUP($J87,'Miljövärden urval för publ'!$B$2:$H$490,MATCH(N$3,'Miljövärden urval för publ'!$B$2:$H$2,0),FALSE))</f>
        <v>0</v>
      </c>
    </row>
    <row r="88" spans="1:14" x14ac:dyDescent="0.25">
      <c r="A88" s="65" t="s">
        <v>162</v>
      </c>
      <c r="B88" s="65" t="s">
        <v>163</v>
      </c>
      <c r="D88" s="60" t="str">
        <f>VLOOKUP(B88,'Miljövärden urval för publ'!$B$2:$V$480,MATCH("ska publiceras:",'Miljövärden urval för publ'!$B$2:$T$2,0),FALSE)</f>
        <v>ja</v>
      </c>
      <c r="E88" s="61">
        <f t="shared" si="3"/>
        <v>54</v>
      </c>
      <c r="H88" s="45">
        <v>86</v>
      </c>
      <c r="I88" s="45" t="str">
        <f t="shared" si="4"/>
        <v>Värmevärden AB</v>
      </c>
      <c r="J88" s="45" t="str">
        <f t="shared" si="5"/>
        <v>Gullspång</v>
      </c>
      <c r="K88" s="45">
        <f>IF(ISERROR(VLOOKUP($J88,'Miljövärden urval för publ'!$B$2:$H$490,MATCH(K$3,'Miljövärden urval för publ'!$B$2:$H$2,0),FALSE)),"",VLOOKUP($J88,'Miljövärden urval för publ'!$B$2:$H$490,MATCH(K$3,'Miljövärden urval för publ'!$B$2:$H$2,0),FALSE))</f>
        <v>0.29550700000000002</v>
      </c>
      <c r="L88" s="45">
        <f>IF(ISERROR(VLOOKUP($J88,'Miljövärden urval för publ'!$B$2:$H$490,MATCH(L$3,'Miljövärden urval för publ'!$B$2:$H$2,0),FALSE)),"",VLOOKUP($J88,'Miljövärden urval för publ'!$B$2:$H$490,MATCH(L$3,'Miljövärden urval för publ'!$B$2:$H$2,0),FALSE))</f>
        <v>38.1663</v>
      </c>
      <c r="M88" s="45">
        <f>IF(ISERROR(VLOOKUP($J88,'Miljövärden urval för publ'!$B$2:$H$490,MATCH(M$3,'Miljövärden urval för publ'!$B$2:$H$2,0),FALSE)),"",VLOOKUP($J88,'Miljövärden urval för publ'!$B$2:$H$490,MATCH(M$3,'Miljövärden urval för publ'!$B$2:$H$2,0),FALSE))</f>
        <v>16.737400000000001</v>
      </c>
      <c r="N88" s="45">
        <f>IF(ISERROR(VLOOKUP($J88,'Miljövärden urval för publ'!$B$2:$H$490,MATCH(N$3,'Miljövärden urval för publ'!$B$2:$H$2,0),FALSE)),"",VLOOKUP($J88,'Miljövärden urval för publ'!$B$2:$H$490,MATCH(N$3,'Miljövärden urval för publ'!$B$2:$H$2,0),FALSE))</f>
        <v>9.5615099999999995E-2</v>
      </c>
    </row>
    <row r="89" spans="1:14" x14ac:dyDescent="0.25">
      <c r="A89" s="65" t="s">
        <v>267</v>
      </c>
      <c r="B89" s="65" t="s">
        <v>268</v>
      </c>
      <c r="D89" s="60" t="str">
        <f>VLOOKUP(B89,'Miljövärden urval för publ'!$B$2:$V$480,MATCH("ska publiceras:",'Miljövärden urval för publ'!$B$2:$T$2,0),FALSE)</f>
        <v>ja</v>
      </c>
      <c r="E89" s="61">
        <f t="shared" si="3"/>
        <v>55</v>
      </c>
      <c r="H89" s="45">
        <v>87</v>
      </c>
      <c r="I89" s="45" t="str">
        <f t="shared" si="4"/>
        <v>Vattenfall AB Värme</v>
      </c>
      <c r="J89" s="45" t="str">
        <f t="shared" si="5"/>
        <v>Gustavsberg</v>
      </c>
      <c r="K89" s="45">
        <f>IF(ISERROR(VLOOKUP($J89,'Miljövärden urval för publ'!$B$2:$H$490,MATCH(K$3,'Miljövärden urval för publ'!$B$2:$H$2,0),FALSE)),"",VLOOKUP($J89,'Miljövärden urval för publ'!$B$2:$H$490,MATCH(K$3,'Miljövärden urval för publ'!$B$2:$H$2,0),FALSE))</f>
        <v>0.28739700000000001</v>
      </c>
      <c r="L89" s="45">
        <f>IF(ISERROR(VLOOKUP($J89,'Miljövärden urval för publ'!$B$2:$H$490,MATCH(L$3,'Miljövärden urval för publ'!$B$2:$H$2,0),FALSE)),"",VLOOKUP($J89,'Miljövärden urval för publ'!$B$2:$H$490,MATCH(L$3,'Miljövärden urval för publ'!$B$2:$H$2,0),FALSE))</f>
        <v>39.594900000000003</v>
      </c>
      <c r="M89" s="45">
        <f>IF(ISERROR(VLOOKUP($J89,'Miljövärden urval för publ'!$B$2:$H$490,MATCH(M$3,'Miljövärden urval för publ'!$B$2:$H$2,0),FALSE)),"",VLOOKUP($J89,'Miljövärden urval för publ'!$B$2:$H$490,MATCH(M$3,'Miljövärden urval för publ'!$B$2:$H$2,0),FALSE))</f>
        <v>9.6071799999999996</v>
      </c>
      <c r="N89" s="45">
        <f>IF(ISERROR(VLOOKUP($J89,'Miljövärden urval för publ'!$B$2:$H$490,MATCH(N$3,'Miljövärden urval för publ'!$B$2:$H$2,0),FALSE)),"",VLOOKUP($J89,'Miljövärden urval för publ'!$B$2:$H$490,MATCH(N$3,'Miljövärden urval för publ'!$B$2:$H$2,0),FALSE))</f>
        <v>3.96583E-2</v>
      </c>
    </row>
    <row r="90" spans="1:14" x14ac:dyDescent="0.25">
      <c r="A90" s="65" t="s">
        <v>574</v>
      </c>
      <c r="B90" s="65" t="s">
        <v>575</v>
      </c>
      <c r="D90" s="60" t="str">
        <f>VLOOKUP(B90,'Miljövärden urval för publ'!$B$2:$V$480,MATCH("ska publiceras:",'Miljövärden urval för publ'!$B$2:$T$2,0),FALSE)</f>
        <v>ja</v>
      </c>
      <c r="E90" s="61">
        <f t="shared" si="3"/>
        <v>56</v>
      </c>
      <c r="H90" s="45">
        <v>88</v>
      </c>
      <c r="I90" s="45" t="str">
        <f t="shared" si="4"/>
        <v>Gällivare Energi AB</v>
      </c>
      <c r="J90" s="45" t="str">
        <f t="shared" si="5"/>
        <v>Gällivare-Malmberget</v>
      </c>
      <c r="K90" s="45">
        <f>IF(ISERROR(VLOOKUP($J90,'Miljövärden urval för publ'!$B$2:$H$490,MATCH(K$3,'Miljövärden urval för publ'!$B$2:$H$2,0),FALSE)),"",VLOOKUP($J90,'Miljövärden urval för publ'!$B$2:$H$490,MATCH(K$3,'Miljövärden urval för publ'!$B$2:$H$2,0),FALSE))</f>
        <v>0.56079000000000001</v>
      </c>
      <c r="L90" s="45">
        <f>IF(ISERROR(VLOOKUP($J90,'Miljövärden urval för publ'!$B$2:$H$490,MATCH(L$3,'Miljövärden urval för publ'!$B$2:$H$2,0),FALSE)),"",VLOOKUP($J90,'Miljövärden urval för publ'!$B$2:$H$490,MATCH(L$3,'Miljövärden urval för publ'!$B$2:$H$2,0),FALSE))</f>
        <v>207.85300000000001</v>
      </c>
      <c r="M90" s="45">
        <f>IF(ISERROR(VLOOKUP($J90,'Miljövärden urval för publ'!$B$2:$H$490,MATCH(M$3,'Miljövärden urval för publ'!$B$2:$H$2,0),FALSE)),"",VLOOKUP($J90,'Miljövärden urval för publ'!$B$2:$H$490,MATCH(M$3,'Miljövärden urval för publ'!$B$2:$H$2,0),FALSE))</f>
        <v>23.617000000000001</v>
      </c>
      <c r="N90" s="45">
        <f>IF(ISERROR(VLOOKUP($J90,'Miljövärden urval för publ'!$B$2:$H$490,MATCH(N$3,'Miljövärden urval för publ'!$B$2:$H$2,0),FALSE)),"",VLOOKUP($J90,'Miljövärden urval för publ'!$B$2:$H$490,MATCH(N$3,'Miljövärden urval för publ'!$B$2:$H$2,0),FALSE))</f>
        <v>1.87797E-2</v>
      </c>
    </row>
    <row r="91" spans="1:14" x14ac:dyDescent="0.25">
      <c r="A91" s="65" t="s">
        <v>171</v>
      </c>
      <c r="B91" s="65" t="s">
        <v>172</v>
      </c>
      <c r="D91" s="60" t="str">
        <f>VLOOKUP(B91,'Miljövärden urval för publ'!$B$2:$V$480,MATCH("ska publiceras:",'Miljövärden urval för publ'!$B$2:$T$2,0),FALSE)</f>
        <v>ja</v>
      </c>
      <c r="E91" s="61">
        <f t="shared" si="3"/>
        <v>57</v>
      </c>
      <c r="H91" s="45">
        <v>89</v>
      </c>
      <c r="I91" s="45" t="str">
        <f t="shared" si="4"/>
        <v>Ulricehamns Energi AB</v>
      </c>
      <c r="J91" s="45" t="str">
        <f t="shared" si="5"/>
        <v>Gällstad</v>
      </c>
      <c r="K91" s="45">
        <f>IF(ISERROR(VLOOKUP($J91,'Miljövärden urval för publ'!$B$2:$H$490,MATCH(K$3,'Miljövärden urval för publ'!$B$2:$H$2,0),FALSE)),"",VLOOKUP($J91,'Miljövärden urval för publ'!$B$2:$H$490,MATCH(K$3,'Miljövärden urval för publ'!$B$2:$H$2,0),FALSE))</f>
        <v>0.190245</v>
      </c>
      <c r="L91" s="45">
        <f>IF(ISERROR(VLOOKUP($J91,'Miljövärden urval för publ'!$B$2:$H$490,MATCH(L$3,'Miljövärden urval för publ'!$B$2:$H$2,0),FALSE)),"",VLOOKUP($J91,'Miljövärden urval för publ'!$B$2:$H$490,MATCH(L$3,'Miljövärden urval för publ'!$B$2:$H$2,0),FALSE))</f>
        <v>17.4191</v>
      </c>
      <c r="M91" s="45">
        <f>IF(ISERROR(VLOOKUP($J91,'Miljövärden urval för publ'!$B$2:$H$490,MATCH(M$3,'Miljövärden urval för publ'!$B$2:$H$2,0),FALSE)),"",VLOOKUP($J91,'Miljövärden urval för publ'!$B$2:$H$490,MATCH(M$3,'Miljövärden urval för publ'!$B$2:$H$2,0),FALSE))</f>
        <v>16.066400000000002</v>
      </c>
      <c r="N91" s="45">
        <f>IF(ISERROR(VLOOKUP($J91,'Miljövärden urval för publ'!$B$2:$H$490,MATCH(N$3,'Miljövärden urval för publ'!$B$2:$H$2,0),FALSE)),"",VLOOKUP($J91,'Miljövärden urval för publ'!$B$2:$H$490,MATCH(N$3,'Miljövärden urval för publ'!$B$2:$H$2,0),FALSE))</f>
        <v>2.46644E-2</v>
      </c>
    </row>
    <row r="92" spans="1:14" x14ac:dyDescent="0.25">
      <c r="A92" s="65" t="s">
        <v>167</v>
      </c>
      <c r="B92" s="65" t="s">
        <v>168</v>
      </c>
      <c r="D92" s="60" t="str">
        <f>VLOOKUP(B92,'Miljövärden urval för publ'!$B$2:$V$480,MATCH("ska publiceras:",'Miljövärden urval för publ'!$B$2:$T$2,0),FALSE)</f>
        <v>ja</v>
      </c>
      <c r="E92" s="61">
        <f t="shared" si="3"/>
        <v>58</v>
      </c>
      <c r="H92" s="45">
        <v>90</v>
      </c>
      <c r="I92" s="45" t="str">
        <f t="shared" si="4"/>
        <v>Gävle Energi AB</v>
      </c>
      <c r="J92" s="45" t="str">
        <f t="shared" si="5"/>
        <v>Gävle</v>
      </c>
      <c r="K92" s="45">
        <f>IF(ISERROR(VLOOKUP($J92,'Miljövärden urval för publ'!$B$2:$H$490,MATCH(K$3,'Miljövärden urval för publ'!$B$2:$H$2,0),FALSE)),"",VLOOKUP($J92,'Miljövärden urval för publ'!$B$2:$H$490,MATCH(K$3,'Miljövärden urval för publ'!$B$2:$H$2,0),FALSE))</f>
        <v>2.9521499999999999E-2</v>
      </c>
      <c r="L92" s="45">
        <f>IF(ISERROR(VLOOKUP($J92,'Miljövärden urval för publ'!$B$2:$H$490,MATCH(L$3,'Miljövärden urval för publ'!$B$2:$H$2,0),FALSE)),"",VLOOKUP($J92,'Miljövärden urval för publ'!$B$2:$H$490,MATCH(L$3,'Miljövärden urval för publ'!$B$2:$H$2,0),FALSE))</f>
        <v>7.2463899999999999</v>
      </c>
      <c r="M92" s="45">
        <f>IF(ISERROR(VLOOKUP($J92,'Miljövärden urval för publ'!$B$2:$H$490,MATCH(M$3,'Miljövärden urval för publ'!$B$2:$H$2,0),FALSE)),"",VLOOKUP($J92,'Miljövärden urval för publ'!$B$2:$H$490,MATCH(M$3,'Miljövärden urval för publ'!$B$2:$H$2,0),FALSE))</f>
        <v>3.1554700000000002</v>
      </c>
      <c r="N92" s="45">
        <f>IF(ISERROR(VLOOKUP($J92,'Miljövärden urval för publ'!$B$2:$H$490,MATCH(N$3,'Miljövärden urval för publ'!$B$2:$H$2,0),FALSE)),"",VLOOKUP($J92,'Miljövärden urval för publ'!$B$2:$H$490,MATCH(N$3,'Miljövärden urval för publ'!$B$2:$H$2,0),FALSE))</f>
        <v>8.1756499999999996E-3</v>
      </c>
    </row>
    <row r="93" spans="1:14" x14ac:dyDescent="0.25">
      <c r="A93" s="65" t="s">
        <v>175</v>
      </c>
      <c r="B93" s="65" t="s">
        <v>177</v>
      </c>
      <c r="D93" s="60" t="str">
        <f>VLOOKUP(B93,'Miljövärden urval för publ'!$B$2:$V$480,MATCH("ska publiceras:",'Miljövärden urval för publ'!$B$2:$T$2,0),FALSE)</f>
        <v>ja</v>
      </c>
      <c r="E93" s="61">
        <f t="shared" si="3"/>
        <v>59</v>
      </c>
      <c r="H93" s="45">
        <v>91</v>
      </c>
      <c r="I93" s="45" t="str">
        <f t="shared" si="4"/>
        <v>Göteborg Energi AB</v>
      </c>
      <c r="J93" s="45" t="str">
        <f t="shared" si="5"/>
        <v>Göteborg. Partille. Ale</v>
      </c>
      <c r="K93" s="45">
        <f>IF(ISERROR(VLOOKUP($J93,'Miljövärden urval för publ'!$B$2:$H$490,MATCH(K$3,'Miljövärden urval för publ'!$B$2:$H$2,0),FALSE)),"",VLOOKUP($J93,'Miljövärden urval för publ'!$B$2:$H$490,MATCH(K$3,'Miljövärden urval för publ'!$B$2:$H$2,0),FALSE))</f>
        <v>0.32121</v>
      </c>
      <c r="L93" s="45">
        <f>IF(ISERROR(VLOOKUP($J93,'Miljövärden urval för publ'!$B$2:$H$490,MATCH(L$3,'Miljövärden urval för publ'!$B$2:$H$2,0),FALSE)),"",VLOOKUP($J93,'Miljövärden urval för publ'!$B$2:$H$490,MATCH(L$3,'Miljövärden urval för publ'!$B$2:$H$2,0),FALSE))</f>
        <v>75.576499999999996</v>
      </c>
      <c r="M93" s="45">
        <f>IF(ISERROR(VLOOKUP($J93,'Miljövärden urval för publ'!$B$2:$H$490,MATCH(M$3,'Miljövärden urval för publ'!$B$2:$H$2,0),FALSE)),"",VLOOKUP($J93,'Miljövärden urval för publ'!$B$2:$H$490,MATCH(M$3,'Miljövärden urval för publ'!$B$2:$H$2,0),FALSE))</f>
        <v>10.727499999999999</v>
      </c>
      <c r="N93" s="45">
        <f>IF(ISERROR(VLOOKUP($J93,'Miljövärden urval för publ'!$B$2:$H$490,MATCH(N$3,'Miljövärden urval för publ'!$B$2:$H$2,0),FALSE)),"",VLOOKUP($J93,'Miljövärden urval för publ'!$B$2:$H$490,MATCH(N$3,'Miljövärden urval för publ'!$B$2:$H$2,0),FALSE))</f>
        <v>0.17954600000000001</v>
      </c>
    </row>
    <row r="94" spans="1:14" x14ac:dyDescent="0.25">
      <c r="A94" s="65" t="s">
        <v>371</v>
      </c>
      <c r="B94" s="65" t="s">
        <v>372</v>
      </c>
      <c r="D94" s="60" t="str">
        <f>VLOOKUP(B94,'Miljövärden urval för publ'!$B$2:$V$480,MATCH("ska publiceras:",'Miljövärden urval för publ'!$B$2:$T$2,0),FALSE)</f>
        <v>ja</v>
      </c>
      <c r="E94" s="61">
        <f t="shared" si="3"/>
        <v>60</v>
      </c>
      <c r="H94" s="45">
        <v>92</v>
      </c>
      <c r="I94" s="45" t="str">
        <f t="shared" si="4"/>
        <v>Göteborg Energi AB</v>
      </c>
      <c r="J94" s="45" t="str">
        <f t="shared" si="5"/>
        <v>Göteborg. Övrigt: Bra Miljöval</v>
      </c>
      <c r="K94" s="45">
        <f>IF(ISERROR(VLOOKUP($J94,'Miljövärden urval för publ'!$B$2:$H$490,MATCH(K$3,'Miljövärden urval för publ'!$B$2:$H$2,0),FALSE)),"",VLOOKUP($J94,'Miljövärden urval för publ'!$B$2:$H$490,MATCH(K$3,'Miljövärden urval för publ'!$B$2:$H$2,0),FALSE))</f>
        <v>4.4251899999999997E-2</v>
      </c>
      <c r="L94" s="45">
        <f>IF(ISERROR(VLOOKUP($J94,'Miljövärden urval för publ'!$B$2:$H$490,MATCH(L$3,'Miljövärden urval för publ'!$B$2:$H$2,0),FALSE)),"",VLOOKUP($J94,'Miljövärden urval för publ'!$B$2:$H$490,MATCH(L$3,'Miljövärden urval för publ'!$B$2:$H$2,0),FALSE))</f>
        <v>7.6336500000000003</v>
      </c>
      <c r="M94" s="45">
        <f>IF(ISERROR(VLOOKUP($J94,'Miljövärden urval för publ'!$B$2:$H$490,MATCH(M$3,'Miljövärden urval för publ'!$B$2:$H$2,0),FALSE)),"",VLOOKUP($J94,'Miljövärden urval för publ'!$B$2:$H$490,MATCH(M$3,'Miljövärden urval för publ'!$B$2:$H$2,0),FALSE))</f>
        <v>5.82301</v>
      </c>
      <c r="N94" s="45">
        <f>IF(ISERROR(VLOOKUP($J94,'Miljövärden urval för publ'!$B$2:$H$490,MATCH(N$3,'Miljövärden urval för publ'!$B$2:$H$2,0),FALSE)),"",VLOOKUP($J94,'Miljövärden urval för publ'!$B$2:$H$490,MATCH(N$3,'Miljövärden urval för publ'!$B$2:$H$2,0),FALSE))</f>
        <v>0</v>
      </c>
    </row>
    <row r="95" spans="1:14" x14ac:dyDescent="0.25">
      <c r="A95" s="65" t="s">
        <v>180</v>
      </c>
      <c r="B95" s="65" t="s">
        <v>181</v>
      </c>
      <c r="D95" s="60" t="str">
        <f>VLOOKUP(B95,'Miljövärden urval för publ'!$B$2:$V$480,MATCH("ska publiceras:",'Miljövärden urval för publ'!$B$2:$T$2,0),FALSE)</f>
        <v>ja</v>
      </c>
      <c r="E95" s="61">
        <f t="shared" si="3"/>
        <v>61</v>
      </c>
      <c r="H95" s="45">
        <v>93</v>
      </c>
      <c r="I95" s="45" t="str">
        <f t="shared" si="4"/>
        <v>Götene Vatten &amp; Värme AB</v>
      </c>
      <c r="J95" s="45" t="str">
        <f t="shared" si="5"/>
        <v>Götene</v>
      </c>
      <c r="K95" s="45">
        <f>IF(ISERROR(VLOOKUP($J95,'Miljövärden urval för publ'!$B$2:$H$490,MATCH(K$3,'Miljövärden urval för publ'!$B$2:$H$2,0),FALSE)),"",VLOOKUP($J95,'Miljövärden urval för publ'!$B$2:$H$490,MATCH(K$3,'Miljövärden urval för publ'!$B$2:$H$2,0),FALSE))</f>
        <v>0.167715</v>
      </c>
      <c r="L95" s="45">
        <f>IF(ISERROR(VLOOKUP($J95,'Miljövärden urval för publ'!$B$2:$H$490,MATCH(L$3,'Miljövärden urval för publ'!$B$2:$H$2,0),FALSE)),"",VLOOKUP($J95,'Miljövärden urval för publ'!$B$2:$H$490,MATCH(L$3,'Miljövärden urval för publ'!$B$2:$H$2,0),FALSE))</f>
        <v>34.316600000000001</v>
      </c>
      <c r="M95" s="45">
        <f>IF(ISERROR(VLOOKUP($J95,'Miljövärden urval för publ'!$B$2:$H$490,MATCH(M$3,'Miljövärden urval för publ'!$B$2:$H$2,0),FALSE)),"",VLOOKUP($J95,'Miljövärden urval för publ'!$B$2:$H$490,MATCH(M$3,'Miljövärden urval för publ'!$B$2:$H$2,0),FALSE))</f>
        <v>9.8593600000000006</v>
      </c>
      <c r="N95" s="45">
        <f>IF(ISERROR(VLOOKUP($J95,'Miljövärden urval för publ'!$B$2:$H$490,MATCH(N$3,'Miljövärden urval för publ'!$B$2:$H$2,0),FALSE)),"",VLOOKUP($J95,'Miljövärden urval för publ'!$B$2:$H$490,MATCH(N$3,'Miljövärden urval för publ'!$B$2:$H$2,0),FALSE))</f>
        <v>5.0131000000000002E-2</v>
      </c>
    </row>
    <row r="96" spans="1:14" x14ac:dyDescent="0.25">
      <c r="A96" s="65" t="s">
        <v>67</v>
      </c>
      <c r="B96" s="65" t="s">
        <v>68</v>
      </c>
      <c r="D96" s="60" t="str">
        <f>VLOOKUP(B96,'Miljövärden urval för publ'!$B$2:$V$480,MATCH("ska publiceras:",'Miljövärden urval för publ'!$B$2:$T$2,0),FALSE)</f>
        <v>ja</v>
      </c>
      <c r="E96" s="61">
        <f t="shared" si="3"/>
        <v>62</v>
      </c>
      <c r="H96" s="45">
        <v>94</v>
      </c>
      <c r="I96" s="45" t="str">
        <f t="shared" si="4"/>
        <v>Habo Energi AB</v>
      </c>
      <c r="J96" s="45" t="str">
        <f t="shared" si="5"/>
        <v>Habo</v>
      </c>
      <c r="K96" s="45">
        <f>IF(ISERROR(VLOOKUP($J96,'Miljövärden urval för publ'!$B$2:$H$490,MATCH(K$3,'Miljövärden urval för publ'!$B$2:$H$2,0),FALSE)),"",VLOOKUP($J96,'Miljövärden urval för publ'!$B$2:$H$490,MATCH(K$3,'Miljövärden urval för publ'!$B$2:$H$2,0),FALSE))</f>
        <v>0.167879</v>
      </c>
      <c r="L96" s="45">
        <f>IF(ISERROR(VLOOKUP($J96,'Miljövärden urval för publ'!$B$2:$H$490,MATCH(L$3,'Miljövärden urval för publ'!$B$2:$H$2,0),FALSE)),"",VLOOKUP($J96,'Miljövärden urval för publ'!$B$2:$H$490,MATCH(L$3,'Miljövärden urval för publ'!$B$2:$H$2,0),FALSE))</f>
        <v>38.827199999999998</v>
      </c>
      <c r="M96" s="45">
        <f>IF(ISERROR(VLOOKUP($J96,'Miljövärden urval för publ'!$B$2:$H$490,MATCH(M$3,'Miljövärden urval för publ'!$B$2:$H$2,0),FALSE)),"",VLOOKUP($J96,'Miljövärden urval för publ'!$B$2:$H$490,MATCH(M$3,'Miljövärden urval för publ'!$B$2:$H$2,0),FALSE))</f>
        <v>11.8576</v>
      </c>
      <c r="N96" s="45">
        <f>IF(ISERROR(VLOOKUP($J96,'Miljövärden urval för publ'!$B$2:$H$490,MATCH(N$3,'Miljövärden urval för publ'!$B$2:$H$2,0),FALSE)),"",VLOOKUP($J96,'Miljövärden urval för publ'!$B$2:$H$490,MATCH(N$3,'Miljövärden urval för publ'!$B$2:$H$2,0),FALSE))</f>
        <v>5.4806800000000003E-2</v>
      </c>
    </row>
    <row r="97" spans="1:14" x14ac:dyDescent="0.25">
      <c r="A97" s="65" t="s">
        <v>371</v>
      </c>
      <c r="B97" s="65" t="s">
        <v>373</v>
      </c>
      <c r="D97" s="60" t="str">
        <f>VLOOKUP(B97,'Miljövärden urval för publ'!$B$2:$V$480,MATCH("ska publiceras:",'Miljövärden urval för publ'!$B$2:$T$2,0),FALSE)</f>
        <v>ja</v>
      </c>
      <c r="E97" s="61">
        <f t="shared" si="3"/>
        <v>63</v>
      </c>
      <c r="H97" s="45">
        <v>95</v>
      </c>
      <c r="I97" s="45" t="str">
        <f t="shared" si="4"/>
        <v>Hagfors Energi AB</v>
      </c>
      <c r="J97" s="45" t="str">
        <f t="shared" si="5"/>
        <v>Hagfors</v>
      </c>
      <c r="K97" s="45">
        <f>IF(ISERROR(VLOOKUP($J97,'Miljövärden urval för publ'!$B$2:$H$490,MATCH(K$3,'Miljövärden urval för publ'!$B$2:$H$2,0),FALSE)),"",VLOOKUP($J97,'Miljövärden urval för publ'!$B$2:$H$490,MATCH(K$3,'Miljövärden urval för publ'!$B$2:$H$2,0),FALSE))</f>
        <v>0.122792</v>
      </c>
      <c r="L97" s="45">
        <f>IF(ISERROR(VLOOKUP($J97,'Miljövärden urval för publ'!$B$2:$H$490,MATCH(L$3,'Miljövärden urval för publ'!$B$2:$H$2,0),FALSE)),"",VLOOKUP($J97,'Miljövärden urval för publ'!$B$2:$H$490,MATCH(L$3,'Miljövärden urval för publ'!$B$2:$H$2,0),FALSE))</f>
        <v>31.758900000000001</v>
      </c>
      <c r="M97" s="45">
        <f>IF(ISERROR(VLOOKUP($J97,'Miljövärden urval för publ'!$B$2:$H$490,MATCH(M$3,'Miljövärden urval för publ'!$B$2:$H$2,0),FALSE)),"",VLOOKUP($J97,'Miljövärden urval för publ'!$B$2:$H$490,MATCH(M$3,'Miljövärden urval för publ'!$B$2:$H$2,0),FALSE))</f>
        <v>9.6909899999999993</v>
      </c>
      <c r="N97" s="45">
        <f>IF(ISERROR(VLOOKUP($J97,'Miljövärden urval för publ'!$B$2:$H$490,MATCH(N$3,'Miljövärden urval för publ'!$B$2:$H$2,0),FALSE)),"",VLOOKUP($J97,'Miljövärden urval för publ'!$B$2:$H$490,MATCH(N$3,'Miljövärden urval för publ'!$B$2:$H$2,0),FALSE))</f>
        <v>5.6546399999999997E-2</v>
      </c>
    </row>
    <row r="98" spans="1:14" x14ac:dyDescent="0.25">
      <c r="A98" s="65" t="s">
        <v>80</v>
      </c>
      <c r="B98" s="65" t="s">
        <v>91</v>
      </c>
      <c r="D98" s="60" t="str">
        <f>VLOOKUP(B98,'Miljövärden urval för publ'!$B$2:$V$480,MATCH("ska publiceras:",'Miljövärden urval för publ'!$B$2:$T$2,0),FALSE)</f>
        <v>ja</v>
      </c>
      <c r="E98" s="61">
        <f t="shared" si="3"/>
        <v>64</v>
      </c>
      <c r="H98" s="45">
        <v>96</v>
      </c>
      <c r="I98" s="45" t="str">
        <f t="shared" si="4"/>
        <v>Norrtälje Energi AB</v>
      </c>
      <c r="J98" s="45" t="str">
        <f t="shared" si="5"/>
        <v>Hallstavik</v>
      </c>
      <c r="K98" s="45">
        <f>IF(ISERROR(VLOOKUP($J98,'Miljövärden urval för publ'!$B$2:$H$490,MATCH(K$3,'Miljövärden urval för publ'!$B$2:$H$2,0),FALSE)),"",VLOOKUP($J98,'Miljövärden urval för publ'!$B$2:$H$490,MATCH(K$3,'Miljövärden urval för publ'!$B$2:$H$2,0),FALSE))</f>
        <v>7.2336400000000004E-3</v>
      </c>
      <c r="L98" s="45">
        <f>IF(ISERROR(VLOOKUP($J98,'Miljövärden urval för publ'!$B$2:$H$490,MATCH(L$3,'Miljövärden urval för publ'!$B$2:$H$2,0),FALSE)),"",VLOOKUP($J98,'Miljövärden urval för publ'!$B$2:$H$490,MATCH(L$3,'Miljövärden urval för publ'!$B$2:$H$2,0),FALSE))</f>
        <v>0.85485800000000001</v>
      </c>
      <c r="M98" s="45">
        <f>IF(ISERROR(VLOOKUP($J98,'Miljövärden urval för publ'!$B$2:$H$490,MATCH(M$3,'Miljövärden urval för publ'!$B$2:$H$2,0),FALSE)),"",VLOOKUP($J98,'Miljövärden urval för publ'!$B$2:$H$490,MATCH(M$3,'Miljövärden urval för publ'!$B$2:$H$2,0),FALSE))</f>
        <v>2.7135699999999998E-3</v>
      </c>
      <c r="N98" s="45">
        <f>IF(ISERROR(VLOOKUP($J98,'Miljövärden urval för publ'!$B$2:$H$490,MATCH(N$3,'Miljövärden urval för publ'!$B$2:$H$2,0),FALSE)),"",VLOOKUP($J98,'Miljövärden urval för publ'!$B$2:$H$490,MATCH(N$3,'Miljövärden urval för publ'!$B$2:$H$2,0),FALSE))</f>
        <v>1.01348E-3</v>
      </c>
    </row>
    <row r="99" spans="1:14" x14ac:dyDescent="0.25">
      <c r="A99" s="65" t="s">
        <v>167</v>
      </c>
      <c r="B99" s="65" t="s">
        <v>169</v>
      </c>
      <c r="D99" s="60" t="str">
        <f>VLOOKUP(B99,'Miljövärden urval för publ'!$B$2:$V$480,MATCH("ska publiceras:",'Miljövärden urval för publ'!$B$2:$T$2,0),FALSE)</f>
        <v>ja</v>
      </c>
      <c r="E99" s="61">
        <f t="shared" si="3"/>
        <v>65</v>
      </c>
      <c r="H99" s="45">
        <v>97</v>
      </c>
      <c r="I99" s="45" t="str">
        <f t="shared" si="4"/>
        <v>Halmstads Energi och Miljö AB</v>
      </c>
      <c r="J99" s="45" t="str">
        <f t="shared" si="5"/>
        <v>Halmstad</v>
      </c>
      <c r="K99" s="45">
        <f>IF(ISERROR(VLOOKUP($J99,'Miljövärden urval för publ'!$B$2:$H$490,MATCH(K$3,'Miljövärden urval för publ'!$B$2:$H$2,0),FALSE)),"",VLOOKUP($J99,'Miljövärden urval för publ'!$B$2:$H$490,MATCH(K$3,'Miljövärden urval för publ'!$B$2:$H$2,0),FALSE))</f>
        <v>0.18737400000000001</v>
      </c>
      <c r="L99" s="45">
        <f>IF(ISERROR(VLOOKUP($J99,'Miljövärden urval för publ'!$B$2:$H$490,MATCH(L$3,'Miljövärden urval för publ'!$B$2:$H$2,0),FALSE)),"",VLOOKUP($J99,'Miljövärden urval för publ'!$B$2:$H$490,MATCH(L$3,'Miljövärden urval för publ'!$B$2:$H$2,0),FALSE))</f>
        <v>90.367900000000006</v>
      </c>
      <c r="M99" s="45">
        <f>IF(ISERROR(VLOOKUP($J99,'Miljövärden urval för publ'!$B$2:$H$490,MATCH(M$3,'Miljövärden urval för publ'!$B$2:$H$2,0),FALSE)),"",VLOOKUP($J99,'Miljövärden urval för publ'!$B$2:$H$490,MATCH(M$3,'Miljövärden urval för publ'!$B$2:$H$2,0),FALSE))</f>
        <v>6.5301999999999998</v>
      </c>
      <c r="N99" s="45">
        <f>IF(ISERROR(VLOOKUP($J99,'Miljövärden urval för publ'!$B$2:$H$490,MATCH(N$3,'Miljövärden urval för publ'!$B$2:$H$2,0),FALSE)),"",VLOOKUP($J99,'Miljövärden urval för publ'!$B$2:$H$490,MATCH(N$3,'Miljövärden urval för publ'!$B$2:$H$2,0),FALSE))</f>
        <v>5.2779600000000003E-2</v>
      </c>
    </row>
    <row r="100" spans="1:14" x14ac:dyDescent="0.25">
      <c r="A100" s="65" t="s">
        <v>293</v>
      </c>
      <c r="B100" s="65" t="s">
        <v>190</v>
      </c>
      <c r="D100" s="60" t="str">
        <f>VLOOKUP(B100,'Miljövärden urval för publ'!$B$2:$V$480,MATCH("ska publiceras:",'Miljövärden urval för publ'!$B$2:$T$2,0),FALSE)</f>
        <v>ja</v>
      </c>
      <c r="E100" s="61">
        <f t="shared" si="3"/>
        <v>66</v>
      </c>
      <c r="H100" s="45">
        <v>98</v>
      </c>
      <c r="I100" s="45" t="str">
        <f t="shared" si="4"/>
        <v>Ragunda Energi och Teknik AB</v>
      </c>
      <c r="J100" s="45" t="str">
        <f t="shared" si="5"/>
        <v>Hammarstrand</v>
      </c>
      <c r="K100" s="45">
        <f>IF(ISERROR(VLOOKUP($J100,'Miljövärden urval för publ'!$B$2:$H$490,MATCH(K$3,'Miljövärden urval för publ'!$B$2:$H$2,0),FALSE)),"",VLOOKUP($J100,'Miljövärden urval för publ'!$B$2:$H$490,MATCH(K$3,'Miljövärden urval för publ'!$B$2:$H$2,0),FALSE))</f>
        <v>0.26392100000000002</v>
      </c>
      <c r="L100" s="45">
        <f>IF(ISERROR(VLOOKUP($J100,'Miljövärden urval för publ'!$B$2:$H$490,MATCH(L$3,'Miljövärden urval för publ'!$B$2:$H$2,0),FALSE)),"",VLOOKUP($J100,'Miljövärden urval för publ'!$B$2:$H$490,MATCH(L$3,'Miljövärden urval för publ'!$B$2:$H$2,0),FALSE))</f>
        <v>36.79</v>
      </c>
      <c r="M100" s="45">
        <f>IF(ISERROR(VLOOKUP($J100,'Miljövärden urval för publ'!$B$2:$H$490,MATCH(M$3,'Miljövärden urval för publ'!$B$2:$H$2,0),FALSE)),"",VLOOKUP($J100,'Miljövärden urval för publ'!$B$2:$H$490,MATCH(M$3,'Miljövärden urval för publ'!$B$2:$H$2,0),FALSE))</f>
        <v>11.284800000000001</v>
      </c>
      <c r="N100" s="45">
        <f>IF(ISERROR(VLOOKUP($J100,'Miljövärden urval för publ'!$B$2:$H$490,MATCH(N$3,'Miljövärden urval för publ'!$B$2:$H$2,0),FALSE)),"",VLOOKUP($J100,'Miljövärden urval för publ'!$B$2:$H$490,MATCH(N$3,'Miljövärden urval för publ'!$B$2:$H$2,0),FALSE))</f>
        <v>4.60816E-2</v>
      </c>
    </row>
    <row r="101" spans="1:14" x14ac:dyDescent="0.25">
      <c r="A101" s="65" t="s">
        <v>31</v>
      </c>
      <c r="B101" s="65" t="s">
        <v>38</v>
      </c>
      <c r="D101" s="60" t="str">
        <f>VLOOKUP(B101,'Miljövärden urval för publ'!$B$2:$V$480,MATCH("ska publiceras:",'Miljövärden urval för publ'!$B$2:$T$2,0),FALSE)</f>
        <v>ja</v>
      </c>
      <c r="E101" s="61">
        <f t="shared" si="3"/>
        <v>67</v>
      </c>
      <c r="H101" s="45">
        <v>99</v>
      </c>
      <c r="I101" s="45" t="str">
        <f t="shared" si="4"/>
        <v>Övik Energi AB</v>
      </c>
      <c r="J101" s="45" t="str">
        <f t="shared" si="5"/>
        <v>Hampnäs</v>
      </c>
      <c r="K101" s="45">
        <f>IF(ISERROR(VLOOKUP($J101,'Miljövärden urval för publ'!$B$2:$H$490,MATCH(K$3,'Miljövärden urval för publ'!$B$2:$H$2,0),FALSE)),"",VLOOKUP($J101,'Miljövärden urval för publ'!$B$2:$H$490,MATCH(K$3,'Miljövärden urval för publ'!$B$2:$H$2,0),FALSE))</f>
        <v>0.35070899999999999</v>
      </c>
      <c r="L101" s="45">
        <f>IF(ISERROR(VLOOKUP($J101,'Miljövärden urval för publ'!$B$2:$H$490,MATCH(L$3,'Miljövärden urval för publ'!$B$2:$H$2,0),FALSE)),"",VLOOKUP($J101,'Miljövärden urval för publ'!$B$2:$H$490,MATCH(L$3,'Miljövärden urval för publ'!$B$2:$H$2,0),FALSE))</f>
        <v>54.012700000000002</v>
      </c>
      <c r="M101" s="45">
        <f>IF(ISERROR(VLOOKUP($J101,'Miljövärden urval för publ'!$B$2:$H$490,MATCH(M$3,'Miljövärden urval för publ'!$B$2:$H$2,0),FALSE)),"",VLOOKUP($J101,'Miljövärden urval för publ'!$B$2:$H$490,MATCH(M$3,'Miljövärden urval för publ'!$B$2:$H$2,0),FALSE))</f>
        <v>17.2532</v>
      </c>
      <c r="N101" s="45">
        <f>IF(ISERROR(VLOOKUP($J101,'Miljövärden urval för publ'!$B$2:$H$490,MATCH(N$3,'Miljövärden urval för publ'!$B$2:$H$2,0),FALSE)),"",VLOOKUP($J101,'Miljövärden urval för publ'!$B$2:$H$490,MATCH(N$3,'Miljövärden urval för publ'!$B$2:$H$2,0),FALSE))</f>
        <v>0.12531700000000001</v>
      </c>
    </row>
    <row r="102" spans="1:14" x14ac:dyDescent="0.25">
      <c r="A102" s="65" t="s">
        <v>187</v>
      </c>
      <c r="B102" s="65" t="s">
        <v>191</v>
      </c>
      <c r="D102" s="60" t="str">
        <f>VLOOKUP(B102,'Miljövärden urval för publ'!$B$2:$V$480,MATCH("ska publiceras:",'Miljövärden urval för publ'!$B$2:$T$2,0),FALSE)</f>
        <v>nej</v>
      </c>
      <c r="E102" s="61">
        <f t="shared" si="3"/>
        <v>67</v>
      </c>
      <c r="H102" s="45">
        <v>100</v>
      </c>
      <c r="I102" s="45" t="str">
        <f t="shared" si="4"/>
        <v>Vattenfall AB Värme</v>
      </c>
      <c r="J102" s="45" t="str">
        <f t="shared" si="5"/>
        <v>Haparanda</v>
      </c>
      <c r="K102" s="45">
        <f>IF(ISERROR(VLOOKUP($J102,'Miljövärden urval för publ'!$B$2:$H$490,MATCH(K$3,'Miljövärden urval för publ'!$B$2:$H$2,0),FALSE)),"",VLOOKUP($J102,'Miljövärden urval för publ'!$B$2:$H$490,MATCH(K$3,'Miljövärden urval för publ'!$B$2:$H$2,0),FALSE))</f>
        <v>1.2081900000000001</v>
      </c>
      <c r="L102" s="45">
        <f>IF(ISERROR(VLOOKUP($J102,'Miljövärden urval för publ'!$B$2:$H$490,MATCH(L$3,'Miljövärden urval för publ'!$B$2:$H$2,0),FALSE)),"",VLOOKUP($J102,'Miljövärden urval för publ'!$B$2:$H$490,MATCH(L$3,'Miljövärden urval för publ'!$B$2:$H$2,0),FALSE))</f>
        <v>456.49299999999999</v>
      </c>
      <c r="M102" s="45">
        <f>IF(ISERROR(VLOOKUP($J102,'Miljövärden urval för publ'!$B$2:$H$490,MATCH(M$3,'Miljövärden urval för publ'!$B$2:$H$2,0),FALSE)),"",VLOOKUP($J102,'Miljövärden urval för publ'!$B$2:$H$490,MATCH(M$3,'Miljövärden urval för publ'!$B$2:$H$2,0),FALSE))</f>
        <v>47.600700000000003</v>
      </c>
      <c r="N102" s="45">
        <f>IF(ISERROR(VLOOKUP($J102,'Miljövärden urval för publ'!$B$2:$H$490,MATCH(N$3,'Miljövärden urval för publ'!$B$2:$H$2,0),FALSE)),"",VLOOKUP($J102,'Miljövärden urval för publ'!$B$2:$H$490,MATCH(N$3,'Miljövärden urval för publ'!$B$2:$H$2,0),FALSE))</f>
        <v>3.1193700000000001E-2</v>
      </c>
    </row>
    <row r="103" spans="1:14" x14ac:dyDescent="0.25">
      <c r="A103" s="65" t="s">
        <v>154</v>
      </c>
      <c r="B103" s="65" t="s">
        <v>156</v>
      </c>
      <c r="D103" s="60" t="str">
        <f>VLOOKUP(B103,'Miljövärden urval för publ'!$B$2:$V$480,MATCH("ska publiceras:",'Miljövärden urval för publ'!$B$2:$T$2,0),FALSE)</f>
        <v>ja</v>
      </c>
      <c r="E103" s="61">
        <f t="shared" si="3"/>
        <v>68</v>
      </c>
      <c r="H103" s="45">
        <v>101</v>
      </c>
      <c r="I103" s="45" t="str">
        <f t="shared" si="4"/>
        <v>Enycon AB</v>
      </c>
      <c r="J103" s="45" t="str">
        <f t="shared" si="5"/>
        <v>Hede</v>
      </c>
      <c r="K103" s="45">
        <f>IF(ISERROR(VLOOKUP($J103,'Miljövärden urval för publ'!$B$2:$H$490,MATCH(K$3,'Miljövärden urval för publ'!$B$2:$H$2,0),FALSE)),"",VLOOKUP($J103,'Miljövärden urval för publ'!$B$2:$H$490,MATCH(K$3,'Miljövärden urval för publ'!$B$2:$H$2,0),FALSE))</f>
        <v>0.29170000000000001</v>
      </c>
      <c r="L103" s="45">
        <f>IF(ISERROR(VLOOKUP($J103,'Miljövärden urval för publ'!$B$2:$H$490,MATCH(L$3,'Miljövärden urval för publ'!$B$2:$H$2,0),FALSE)),"",VLOOKUP($J103,'Miljövärden urval för publ'!$B$2:$H$490,MATCH(L$3,'Miljövärden urval för publ'!$B$2:$H$2,0),FALSE))</f>
        <v>65.717600000000004</v>
      </c>
      <c r="M103" s="45">
        <f>IF(ISERROR(VLOOKUP($J103,'Miljövärden urval för publ'!$B$2:$H$490,MATCH(M$3,'Miljövärden urval för publ'!$B$2:$H$2,0),FALSE)),"",VLOOKUP($J103,'Miljövärden urval för publ'!$B$2:$H$490,MATCH(M$3,'Miljövärden urval för publ'!$B$2:$H$2,0),FALSE))</f>
        <v>17.116800000000001</v>
      </c>
      <c r="N103" s="45">
        <f>IF(ISERROR(VLOOKUP($J103,'Miljövärden urval för publ'!$B$2:$H$490,MATCH(N$3,'Miljövärden urval för publ'!$B$2:$H$2,0),FALSE)),"",VLOOKUP($J103,'Miljövärden urval för publ'!$B$2:$H$490,MATCH(N$3,'Miljövärden urval för publ'!$B$2:$H$2,0),FALSE))</f>
        <v>7.1925299999999998E-2</v>
      </c>
    </row>
    <row r="104" spans="1:14" x14ac:dyDescent="0.25">
      <c r="A104" s="65" t="s">
        <v>57</v>
      </c>
      <c r="B104" s="65" t="s">
        <v>59</v>
      </c>
      <c r="D104" s="60" t="str">
        <f>VLOOKUP(B104,'Miljövärden urval för publ'!$B$2:$V$480,MATCH("ska publiceras:",'Miljövärden urval för publ'!$B$2:$T$2,0),FALSE)</f>
        <v>ja</v>
      </c>
      <c r="E104" s="61">
        <f t="shared" si="3"/>
        <v>69</v>
      </c>
      <c r="H104" s="45">
        <v>102</v>
      </c>
      <c r="I104" s="45" t="str">
        <f t="shared" si="4"/>
        <v>Hedemora Energi AB</v>
      </c>
      <c r="J104" s="45" t="str">
        <f t="shared" si="5"/>
        <v>Hedemora</v>
      </c>
      <c r="K104" s="45">
        <f>IF(ISERROR(VLOOKUP($J104,'Miljövärden urval för publ'!$B$2:$H$490,MATCH(K$3,'Miljövärden urval för publ'!$B$2:$H$2,0),FALSE)),"",VLOOKUP($J104,'Miljövärden urval för publ'!$B$2:$H$490,MATCH(K$3,'Miljövärden urval för publ'!$B$2:$H$2,0),FALSE))</f>
        <v>0.15481500000000001</v>
      </c>
      <c r="L104" s="45">
        <f>IF(ISERROR(VLOOKUP($J104,'Miljövärden urval för publ'!$B$2:$H$490,MATCH(L$3,'Miljövärden urval för publ'!$B$2:$H$2,0),FALSE)),"",VLOOKUP($J104,'Miljövärden urval för publ'!$B$2:$H$490,MATCH(L$3,'Miljövärden urval för publ'!$B$2:$H$2,0),FALSE))</f>
        <v>27.7287</v>
      </c>
      <c r="M104" s="45">
        <f>IF(ISERROR(VLOOKUP($J104,'Miljövärden urval för publ'!$B$2:$H$490,MATCH(M$3,'Miljövärden urval för publ'!$B$2:$H$2,0),FALSE)),"",VLOOKUP($J104,'Miljövärden urval för publ'!$B$2:$H$490,MATCH(M$3,'Miljövärden urval för publ'!$B$2:$H$2,0),FALSE))</f>
        <v>7.3064200000000001</v>
      </c>
      <c r="N104" s="45">
        <f>IF(ISERROR(VLOOKUP($J104,'Miljövärden urval för publ'!$B$2:$H$490,MATCH(N$3,'Miljövärden urval för publ'!$B$2:$H$2,0),FALSE)),"",VLOOKUP($J104,'Miljövärden urval för publ'!$B$2:$H$490,MATCH(N$3,'Miljövärden urval för publ'!$B$2:$H$2,0),FALSE))</f>
        <v>3.9573400000000002E-2</v>
      </c>
    </row>
    <row r="105" spans="1:14" x14ac:dyDescent="0.25">
      <c r="A105" s="65" t="s">
        <v>323</v>
      </c>
      <c r="B105" s="65" t="s">
        <v>325</v>
      </c>
      <c r="D105" s="60" t="str">
        <f>VLOOKUP(B105,'Miljövärden urval för publ'!$B$2:$V$480,MATCH("ska publiceras:",'Miljövärden urval för publ'!$B$2:$T$2,0),FALSE)</f>
        <v>ja</v>
      </c>
      <c r="E105" s="61">
        <f t="shared" si="3"/>
        <v>70</v>
      </c>
      <c r="H105" s="45">
        <v>103</v>
      </c>
      <c r="I105" s="45" t="str">
        <f t="shared" si="4"/>
        <v>Bionär Närvärme AB</v>
      </c>
      <c r="J105" s="45" t="str">
        <f t="shared" si="5"/>
        <v>Hedesunda</v>
      </c>
      <c r="K105" s="45">
        <f>IF(ISERROR(VLOOKUP($J105,'Miljövärden urval för publ'!$B$2:$H$490,MATCH(K$3,'Miljövärden urval för publ'!$B$2:$H$2,0),FALSE)),"",VLOOKUP($J105,'Miljövärden urval för publ'!$B$2:$H$490,MATCH(K$3,'Miljövärden urval för publ'!$B$2:$H$2,0),FALSE))</f>
        <v>0.27945900000000001</v>
      </c>
      <c r="L105" s="45">
        <f>IF(ISERROR(VLOOKUP($J105,'Miljövärden urval för publ'!$B$2:$H$490,MATCH(L$3,'Miljövärden urval för publ'!$B$2:$H$2,0),FALSE)),"",VLOOKUP($J105,'Miljövärden urval för publ'!$B$2:$H$490,MATCH(L$3,'Miljövärden urval för publ'!$B$2:$H$2,0),FALSE))</f>
        <v>43.185899999999997</v>
      </c>
      <c r="M105" s="45">
        <f>IF(ISERROR(VLOOKUP($J105,'Miljövärden urval för publ'!$B$2:$H$490,MATCH(M$3,'Miljövärden urval för publ'!$B$2:$H$2,0),FALSE)),"",VLOOKUP($J105,'Miljövärden urval för publ'!$B$2:$H$490,MATCH(M$3,'Miljövärden urval för publ'!$B$2:$H$2,0),FALSE))</f>
        <v>17.990500000000001</v>
      </c>
      <c r="N105" s="45">
        <f>IF(ISERROR(VLOOKUP($J105,'Miljövärden urval för publ'!$B$2:$H$490,MATCH(N$3,'Miljövärden urval för publ'!$B$2:$H$2,0),FALSE)),"",VLOOKUP($J105,'Miljövärden urval för publ'!$B$2:$H$490,MATCH(N$3,'Miljövärden urval för publ'!$B$2:$H$2,0),FALSE))</f>
        <v>0.1</v>
      </c>
    </row>
    <row r="106" spans="1:14" x14ac:dyDescent="0.25">
      <c r="A106" s="65" t="s">
        <v>590</v>
      </c>
      <c r="B106" s="65" t="s">
        <v>591</v>
      </c>
      <c r="D106" s="60" t="str">
        <f>VLOOKUP(B106,'Miljövärden urval för publ'!$B$2:$V$480,MATCH("ska publiceras:",'Miljövärden urval för publ'!$B$2:$T$2,0),FALSE)</f>
        <v>nej</v>
      </c>
      <c r="E106" s="61">
        <f t="shared" si="3"/>
        <v>70</v>
      </c>
      <c r="H106" s="45">
        <v>104</v>
      </c>
      <c r="I106" s="45" t="str">
        <f t="shared" si="4"/>
        <v>Öresundskraft AB</v>
      </c>
      <c r="J106" s="45" t="str">
        <f t="shared" si="5"/>
        <v>Helsingborg</v>
      </c>
      <c r="K106" s="45">
        <f>IF(ISERROR(VLOOKUP($J106,'Miljövärden urval för publ'!$B$2:$H$490,MATCH(K$3,'Miljövärden urval för publ'!$B$2:$H$2,0),FALSE)),"",VLOOKUP($J106,'Miljövärden urval för publ'!$B$2:$H$490,MATCH(K$3,'Miljövärden urval för publ'!$B$2:$H$2,0),FALSE))</f>
        <v>0.124308</v>
      </c>
      <c r="L106" s="45">
        <f>IF(ISERROR(VLOOKUP($J106,'Miljövärden urval för publ'!$B$2:$H$490,MATCH(L$3,'Miljövärden urval för publ'!$B$2:$H$2,0),FALSE)),"",VLOOKUP($J106,'Miljövärden urval för publ'!$B$2:$H$490,MATCH(L$3,'Miljövärden urval för publ'!$B$2:$H$2,0),FALSE))</f>
        <v>34.219700000000003</v>
      </c>
      <c r="M106" s="45">
        <f>IF(ISERROR(VLOOKUP($J106,'Miljövärden urval för publ'!$B$2:$H$490,MATCH(M$3,'Miljövärden urval för publ'!$B$2:$H$2,0),FALSE)),"",VLOOKUP($J106,'Miljövärden urval för publ'!$B$2:$H$490,MATCH(M$3,'Miljövärden urval för publ'!$B$2:$H$2,0),FALSE))</f>
        <v>4.8084800000000003</v>
      </c>
      <c r="N106" s="45">
        <f>IF(ISERROR(VLOOKUP($J106,'Miljövärden urval för publ'!$B$2:$H$490,MATCH(N$3,'Miljövärden urval för publ'!$B$2:$H$2,0),FALSE)),"",VLOOKUP($J106,'Miljövärden urval för publ'!$B$2:$H$490,MATCH(N$3,'Miljövärden urval för publ'!$B$2:$H$2,0),FALSE))</f>
        <v>1.9654199999999998E-3</v>
      </c>
    </row>
    <row r="107" spans="1:14" x14ac:dyDescent="0.25">
      <c r="A107" s="65" t="s">
        <v>540</v>
      </c>
      <c r="B107" s="65" t="s">
        <v>541</v>
      </c>
      <c r="D107" s="60" t="str">
        <f>VLOOKUP(B107,'Miljövärden urval för publ'!$B$2:$V$480,MATCH("ska publiceras:",'Miljövärden urval för publ'!$B$2:$T$2,0),FALSE)</f>
        <v>ja</v>
      </c>
      <c r="E107" s="61">
        <f t="shared" si="3"/>
        <v>71</v>
      </c>
      <c r="H107" s="45">
        <v>105</v>
      </c>
      <c r="I107" s="45" t="str">
        <f t="shared" si="4"/>
        <v>Gotlands Energi AB</v>
      </c>
      <c r="J107" s="45" t="str">
        <f t="shared" si="5"/>
        <v>Hemse</v>
      </c>
      <c r="K107" s="45">
        <f>IF(ISERROR(VLOOKUP($J107,'Miljövärden urval för publ'!$B$2:$H$490,MATCH(K$3,'Miljövärden urval för publ'!$B$2:$H$2,0),FALSE)),"",VLOOKUP($J107,'Miljövärden urval för publ'!$B$2:$H$490,MATCH(K$3,'Miljövärden urval för publ'!$B$2:$H$2,0),FALSE))</f>
        <v>0.108626</v>
      </c>
      <c r="L107" s="45">
        <f>IF(ISERROR(VLOOKUP($J107,'Miljövärden urval för publ'!$B$2:$H$490,MATCH(L$3,'Miljövärden urval för publ'!$B$2:$H$2,0),FALSE)),"",VLOOKUP($J107,'Miljövärden urval för publ'!$B$2:$H$490,MATCH(L$3,'Miljövärden urval för publ'!$B$2:$H$2,0),FALSE))</f>
        <v>21.564499999999999</v>
      </c>
      <c r="M107" s="45">
        <f>IF(ISERROR(VLOOKUP($J107,'Miljövärden urval för publ'!$B$2:$H$490,MATCH(M$3,'Miljövärden urval för publ'!$B$2:$H$2,0),FALSE)),"",VLOOKUP($J107,'Miljövärden urval för publ'!$B$2:$H$490,MATCH(M$3,'Miljövärden urval för publ'!$B$2:$H$2,0),FALSE))</f>
        <v>8.1580600000000008</v>
      </c>
      <c r="N107" s="45">
        <f>IF(ISERROR(VLOOKUP($J107,'Miljövärden urval för publ'!$B$2:$H$490,MATCH(N$3,'Miljövärden urval för publ'!$B$2:$H$2,0),FALSE)),"",VLOOKUP($J107,'Miljövärden urval för publ'!$B$2:$H$490,MATCH(N$3,'Miljövärden urval för publ'!$B$2:$H$2,0),FALSE))</f>
        <v>2.42256E-2</v>
      </c>
    </row>
    <row r="108" spans="1:14" x14ac:dyDescent="0.25">
      <c r="A108" s="65" t="s">
        <v>305</v>
      </c>
      <c r="B108" s="65" t="s">
        <v>306</v>
      </c>
      <c r="D108" s="60" t="str">
        <f>VLOOKUP(B108,'Miljövärden urval för publ'!$B$2:$V$480,MATCH("ska publiceras:",'Miljövärden urval för publ'!$B$2:$T$2,0),FALSE)</f>
        <v>ja</v>
      </c>
      <c r="E108" s="61">
        <f t="shared" si="3"/>
        <v>72</v>
      </c>
      <c r="H108" s="45">
        <v>106</v>
      </c>
      <c r="I108" s="45" t="str">
        <f t="shared" si="4"/>
        <v>Gislaved Energi AB</v>
      </c>
      <c r="J108" s="45" t="str">
        <f t="shared" si="5"/>
        <v>Hestra</v>
      </c>
      <c r="K108" s="45">
        <f>IF(ISERROR(VLOOKUP($J108,'Miljövärden urval för publ'!$B$2:$H$490,MATCH(K$3,'Miljövärden urval för publ'!$B$2:$H$2,0),FALSE)),"",VLOOKUP($J108,'Miljövärden urval för publ'!$B$2:$H$490,MATCH(K$3,'Miljövärden urval för publ'!$B$2:$H$2,0),FALSE))</f>
        <v>0.107933</v>
      </c>
      <c r="L108" s="45">
        <f>IF(ISERROR(VLOOKUP($J108,'Miljövärden urval för publ'!$B$2:$H$490,MATCH(L$3,'Miljövärden urval för publ'!$B$2:$H$2,0),FALSE)),"",VLOOKUP($J108,'Miljövärden urval för publ'!$B$2:$H$490,MATCH(L$3,'Miljövärden urval för publ'!$B$2:$H$2,0),FALSE))</f>
        <v>19.995100000000001</v>
      </c>
      <c r="M108" s="45">
        <f>IF(ISERROR(VLOOKUP($J108,'Miljövärden urval för publ'!$B$2:$H$490,MATCH(M$3,'Miljövärden urval för publ'!$B$2:$H$2,0),FALSE)),"",VLOOKUP($J108,'Miljövärden urval för publ'!$B$2:$H$490,MATCH(M$3,'Miljövärden urval för publ'!$B$2:$H$2,0),FALSE))</f>
        <v>9.4649099999999997</v>
      </c>
      <c r="N108" s="45">
        <f>IF(ISERROR(VLOOKUP($J108,'Miljövärden urval för publ'!$B$2:$H$490,MATCH(N$3,'Miljövärden urval för publ'!$B$2:$H$2,0),FALSE)),"",VLOOKUP($J108,'Miljövärden urval för publ'!$B$2:$H$490,MATCH(N$3,'Miljövärden urval för publ'!$B$2:$H$2,0),FALSE))</f>
        <v>7.0827599999999996E-3</v>
      </c>
    </row>
    <row r="109" spans="1:14" x14ac:dyDescent="0.25">
      <c r="A109" s="65" t="s">
        <v>154</v>
      </c>
      <c r="B109" s="65" t="s">
        <v>157</v>
      </c>
      <c r="D109" s="60" t="str">
        <f>VLOOKUP(B109,'Miljövärden urval för publ'!$B$2:$V$480,MATCH("ska publiceras:",'Miljövärden urval för publ'!$B$2:$T$2,0),FALSE)</f>
        <v>ja</v>
      </c>
      <c r="E109" s="61">
        <f t="shared" si="3"/>
        <v>73</v>
      </c>
      <c r="H109" s="45">
        <v>107</v>
      </c>
      <c r="I109" s="45" t="str">
        <f t="shared" si="4"/>
        <v>Hjo Energi AB</v>
      </c>
      <c r="J109" s="45" t="str">
        <f t="shared" si="5"/>
        <v>Hjo</v>
      </c>
      <c r="K109" s="45">
        <f>IF(ISERROR(VLOOKUP($J109,'Miljövärden urval för publ'!$B$2:$H$490,MATCH(K$3,'Miljövärden urval för publ'!$B$2:$H$2,0),FALSE)),"",VLOOKUP($J109,'Miljövärden urval för publ'!$B$2:$H$490,MATCH(K$3,'Miljövärden urval för publ'!$B$2:$H$2,0),FALSE))</f>
        <v>0.26799099999999998</v>
      </c>
      <c r="L109" s="45">
        <f>IF(ISERROR(VLOOKUP($J109,'Miljövärden urval för publ'!$B$2:$H$490,MATCH(L$3,'Miljövärden urval för publ'!$B$2:$H$2,0),FALSE)),"",VLOOKUP($J109,'Miljövärden urval för publ'!$B$2:$H$490,MATCH(L$3,'Miljövärden urval för publ'!$B$2:$H$2,0),FALSE))</f>
        <v>60.225099999999998</v>
      </c>
      <c r="M109" s="45">
        <f>IF(ISERROR(VLOOKUP($J109,'Miljövärden urval för publ'!$B$2:$H$490,MATCH(M$3,'Miljövärden urval för publ'!$B$2:$H$2,0),FALSE)),"",VLOOKUP($J109,'Miljövärden urval för publ'!$B$2:$H$490,MATCH(M$3,'Miljövärden urval för publ'!$B$2:$H$2,0),FALSE))</f>
        <v>11.9971</v>
      </c>
      <c r="N109" s="45">
        <f>IF(ISERROR(VLOOKUP($J109,'Miljövärden urval för publ'!$B$2:$H$490,MATCH(N$3,'Miljövärden urval för publ'!$B$2:$H$2,0),FALSE)),"",VLOOKUP($J109,'Miljövärden urval för publ'!$B$2:$H$490,MATCH(N$3,'Miljövärden urval för publ'!$B$2:$H$2,0),FALSE))</f>
        <v>0.13435</v>
      </c>
    </row>
    <row r="110" spans="1:14" x14ac:dyDescent="0.25">
      <c r="A110" s="65" t="s">
        <v>312</v>
      </c>
      <c r="B110" s="65" t="s">
        <v>313</v>
      </c>
      <c r="D110" s="60" t="str">
        <f>VLOOKUP(B110,'Miljövärden urval för publ'!$B$2:$V$480,MATCH("ska publiceras:",'Miljövärden urval för publ'!$B$2:$T$2,0),FALSE)</f>
        <v>ja</v>
      </c>
      <c r="E110" s="61">
        <f t="shared" si="3"/>
        <v>74</v>
      </c>
      <c r="H110" s="45">
        <v>108</v>
      </c>
      <c r="I110" s="45" t="str">
        <f t="shared" si="4"/>
        <v>Öresundskraft AB</v>
      </c>
      <c r="J110" s="45" t="str">
        <f t="shared" si="5"/>
        <v>Hjärnarp</v>
      </c>
      <c r="K110" s="45">
        <f>IF(ISERROR(VLOOKUP($J110,'Miljövärden urval för publ'!$B$2:$H$490,MATCH(K$3,'Miljövärden urval för publ'!$B$2:$H$2,0),FALSE)),"",VLOOKUP($J110,'Miljövärden urval för publ'!$B$2:$H$490,MATCH(K$3,'Miljövärden urval för publ'!$B$2:$H$2,0),FALSE))</f>
        <v>0.22376499999999999</v>
      </c>
      <c r="L110" s="45">
        <f>IF(ISERROR(VLOOKUP($J110,'Miljövärden urval för publ'!$B$2:$H$490,MATCH(L$3,'Miljövärden urval för publ'!$B$2:$H$2,0),FALSE)),"",VLOOKUP($J110,'Miljövärden urval för publ'!$B$2:$H$490,MATCH(L$3,'Miljövärden urval för publ'!$B$2:$H$2,0),FALSE))</f>
        <v>18.8368</v>
      </c>
      <c r="M110" s="45">
        <f>IF(ISERROR(VLOOKUP($J110,'Miljövärden urval för publ'!$B$2:$H$490,MATCH(M$3,'Miljövärden urval för publ'!$B$2:$H$2,0),FALSE)),"",VLOOKUP($J110,'Miljövärden urval för publ'!$B$2:$H$490,MATCH(M$3,'Miljövärden urval för publ'!$B$2:$H$2,0),FALSE))</f>
        <v>16.390899999999998</v>
      </c>
      <c r="N110" s="45">
        <f>IF(ISERROR(VLOOKUP($J110,'Miljövärden urval för publ'!$B$2:$H$490,MATCH(N$3,'Miljövärden urval för publ'!$B$2:$H$2,0),FALSE)),"",VLOOKUP($J110,'Miljövärden urval för publ'!$B$2:$H$490,MATCH(N$3,'Miljövärden urval för publ'!$B$2:$H$2,0),FALSE))</f>
        <v>1.7108000000000002E-2</v>
      </c>
    </row>
    <row r="111" spans="1:14" x14ac:dyDescent="0.25">
      <c r="A111" s="65" t="s">
        <v>579</v>
      </c>
      <c r="B111" s="65" t="s">
        <v>581</v>
      </c>
      <c r="D111" s="60" t="str">
        <f>VLOOKUP(B111,'Miljövärden urval för publ'!$B$2:$V$480,MATCH("ska publiceras:",'Miljövärden urval för publ'!$B$2:$T$2,0),FALSE)</f>
        <v>ja</v>
      </c>
      <c r="E111" s="61">
        <f t="shared" si="3"/>
        <v>75</v>
      </c>
      <c r="H111" s="45">
        <v>109</v>
      </c>
      <c r="I111" s="45" t="str">
        <f t="shared" si="4"/>
        <v>Värmevärden AB</v>
      </c>
      <c r="J111" s="45" t="str">
        <f t="shared" si="5"/>
        <v>Hofors(Värmevärden)</v>
      </c>
      <c r="K111" s="45">
        <f>IF(ISERROR(VLOOKUP($J111,'Miljövärden urval för publ'!$B$2:$H$490,MATCH(K$3,'Miljövärden urval för publ'!$B$2:$H$2,0),FALSE)),"",VLOOKUP($J111,'Miljövärden urval för publ'!$B$2:$H$490,MATCH(K$3,'Miljövärden urval för publ'!$B$2:$H$2,0),FALSE))</f>
        <v>0.21834000000000001</v>
      </c>
      <c r="L111" s="45">
        <f>IF(ISERROR(VLOOKUP($J111,'Miljövärden urval för publ'!$B$2:$H$490,MATCH(L$3,'Miljövärden urval för publ'!$B$2:$H$2,0),FALSE)),"",VLOOKUP($J111,'Miljövärden urval för publ'!$B$2:$H$490,MATCH(L$3,'Miljövärden urval för publ'!$B$2:$H$2,0),FALSE))</f>
        <v>7.9343899999999996</v>
      </c>
      <c r="M111" s="45">
        <f>IF(ISERROR(VLOOKUP($J111,'Miljövärden urval för publ'!$B$2:$H$490,MATCH(M$3,'Miljövärden urval för publ'!$B$2:$H$2,0),FALSE)),"",VLOOKUP($J111,'Miljövärden urval för publ'!$B$2:$H$490,MATCH(M$3,'Miljövärden urval för publ'!$B$2:$H$2,0),FALSE))</f>
        <v>6.1105299999999998</v>
      </c>
      <c r="N111" s="45">
        <f>IF(ISERROR(VLOOKUP($J111,'Miljövärden urval för publ'!$B$2:$H$490,MATCH(N$3,'Miljövärden urval för publ'!$B$2:$H$2,0),FALSE)),"",VLOOKUP($J111,'Miljövärden urval för publ'!$B$2:$H$490,MATCH(N$3,'Miljövärden urval för publ'!$B$2:$H$2,0),FALSE))</f>
        <v>1.5796199999999999E-3</v>
      </c>
    </row>
    <row r="112" spans="1:14" x14ac:dyDescent="0.25">
      <c r="A112" s="65" t="s">
        <v>187</v>
      </c>
      <c r="B112" s="65" t="s">
        <v>1071</v>
      </c>
      <c r="D112" s="60" t="str">
        <f>VLOOKUP(B112,'Miljövärden urval för publ'!$B$2:$V$480,MATCH("ska publiceras:",'Miljövärden urval för publ'!$B$2:$T$2,0),FALSE)</f>
        <v>nej</v>
      </c>
      <c r="E112" s="61">
        <f t="shared" si="3"/>
        <v>75</v>
      </c>
      <c r="H112" s="45">
        <v>110</v>
      </c>
      <c r="I112" s="45" t="str">
        <f t="shared" si="4"/>
        <v>Vetlanda Energi och Teknik AB</v>
      </c>
      <c r="J112" s="45" t="str">
        <f t="shared" si="5"/>
        <v>Holsby</v>
      </c>
      <c r="K112" s="45">
        <f>IF(ISERROR(VLOOKUP($J112,'Miljövärden urval för publ'!$B$2:$H$490,MATCH(K$3,'Miljövärden urval för publ'!$B$2:$H$2,0),FALSE)),"",VLOOKUP($J112,'Miljövärden urval för publ'!$B$2:$H$490,MATCH(K$3,'Miljövärden urval för publ'!$B$2:$H$2,0),FALSE))</f>
        <v>0.363514</v>
      </c>
      <c r="L112" s="45">
        <f>IF(ISERROR(VLOOKUP($J112,'Miljövärden urval för publ'!$B$2:$H$490,MATCH(L$3,'Miljövärden urval för publ'!$B$2:$H$2,0),FALSE)),"",VLOOKUP($J112,'Miljövärden urval för publ'!$B$2:$H$490,MATCH(L$3,'Miljövärden urval för publ'!$B$2:$H$2,0),FALSE))</f>
        <v>82.482399999999998</v>
      </c>
      <c r="M112" s="45">
        <f>IF(ISERROR(VLOOKUP($J112,'Miljövärden urval för publ'!$B$2:$H$490,MATCH(M$3,'Miljövärden urval för publ'!$B$2:$H$2,0),FALSE)),"",VLOOKUP($J112,'Miljövärden urval för publ'!$B$2:$H$490,MATCH(M$3,'Miljövärden urval för publ'!$B$2:$H$2,0),FALSE))</f>
        <v>12.8565</v>
      </c>
      <c r="N112" s="45">
        <f>IF(ISERROR(VLOOKUP($J112,'Miljövärden urval för publ'!$B$2:$H$490,MATCH(N$3,'Miljövärden urval för publ'!$B$2:$H$2,0),FALSE)),"",VLOOKUP($J112,'Miljövärden urval för publ'!$B$2:$H$490,MATCH(N$3,'Miljövärden urval för publ'!$B$2:$H$2,0),FALSE))</f>
        <v>0.18294099999999999</v>
      </c>
    </row>
    <row r="113" spans="1:14" x14ac:dyDescent="0.25">
      <c r="A113" s="65" t="s">
        <v>196</v>
      </c>
      <c r="B113" s="65" t="s">
        <v>197</v>
      </c>
      <c r="D113" s="60" t="str">
        <f>VLOOKUP(B113,'Miljövärden urval för publ'!$B$2:$V$480,MATCH("ska publiceras:",'Miljövärden urval för publ'!$B$2:$T$2,0),FALSE)</f>
        <v>ja</v>
      </c>
      <c r="E113" s="61">
        <f t="shared" si="3"/>
        <v>76</v>
      </c>
      <c r="H113" s="45">
        <v>111</v>
      </c>
      <c r="I113" s="45" t="str">
        <f t="shared" si="4"/>
        <v>Lantmännen Agrovärme AB</v>
      </c>
      <c r="J113" s="45" t="str">
        <f t="shared" si="5"/>
        <v>Horred</v>
      </c>
      <c r="K113" s="45">
        <f>IF(ISERROR(VLOOKUP($J113,'Miljövärden urval för publ'!$B$2:$H$490,MATCH(K$3,'Miljövärden urval för publ'!$B$2:$H$2,0),FALSE)),"",VLOOKUP($J113,'Miljövärden urval för publ'!$B$2:$H$490,MATCH(K$3,'Miljövärden urval för publ'!$B$2:$H$2,0),FALSE))</f>
        <v>0.63095199999999996</v>
      </c>
      <c r="L113" s="45">
        <f>IF(ISERROR(VLOOKUP($J113,'Miljövärden urval för publ'!$B$2:$H$490,MATCH(L$3,'Miljövärden urval för publ'!$B$2:$H$2,0),FALSE)),"",VLOOKUP($J113,'Miljövärden urval för publ'!$B$2:$H$490,MATCH(L$3,'Miljövärden urval för publ'!$B$2:$H$2,0),FALSE))</f>
        <v>121.916</v>
      </c>
      <c r="M113" s="45">
        <f>IF(ISERROR(VLOOKUP($J113,'Miljövärden urval för publ'!$B$2:$H$490,MATCH(M$3,'Miljövärden urval för publ'!$B$2:$H$2,0),FALSE)),"",VLOOKUP($J113,'Miljövärden urval för publ'!$B$2:$H$490,MATCH(M$3,'Miljövärden urval för publ'!$B$2:$H$2,0),FALSE))</f>
        <v>22.902200000000001</v>
      </c>
      <c r="N113" s="45">
        <f>IF(ISERROR(VLOOKUP($J113,'Miljövärden urval för publ'!$B$2:$H$490,MATCH(N$3,'Miljövärden urval för publ'!$B$2:$H$2,0),FALSE)),"",VLOOKUP($J113,'Miljövärden urval för publ'!$B$2:$H$490,MATCH(N$3,'Miljövärden urval för publ'!$B$2:$H$2,0),FALSE))</f>
        <v>0.26736700000000002</v>
      </c>
    </row>
    <row r="114" spans="1:14" x14ac:dyDescent="0.25">
      <c r="A114" s="65" t="s">
        <v>371</v>
      </c>
      <c r="B114" s="65" t="s">
        <v>374</v>
      </c>
      <c r="D114" s="60" t="str">
        <f>VLOOKUP(B114,'Miljövärden urval för publ'!$B$2:$V$480,MATCH("ska publiceras:",'Miljövärden urval för publ'!$B$2:$T$2,0),FALSE)</f>
        <v>ja</v>
      </c>
      <c r="E114" s="61">
        <f t="shared" si="3"/>
        <v>77</v>
      </c>
      <c r="H114" s="45">
        <v>112</v>
      </c>
      <c r="I114" s="45" t="str">
        <f t="shared" si="4"/>
        <v>Värmevärden AB</v>
      </c>
      <c r="J114" s="45" t="str">
        <f t="shared" si="5"/>
        <v>Hudiksvall</v>
      </c>
      <c r="K114" s="45">
        <f>IF(ISERROR(VLOOKUP($J114,'Miljövärden urval för publ'!$B$2:$H$490,MATCH(K$3,'Miljövärden urval för publ'!$B$2:$H$2,0),FALSE)),"",VLOOKUP($J114,'Miljövärden urval för publ'!$B$2:$H$490,MATCH(K$3,'Miljövärden urval för publ'!$B$2:$H$2,0),FALSE))</f>
        <v>0.13606099999999999</v>
      </c>
      <c r="L114" s="45">
        <f>IF(ISERROR(VLOOKUP($J114,'Miljövärden urval för publ'!$B$2:$H$490,MATCH(L$3,'Miljövärden urval för publ'!$B$2:$H$2,0),FALSE)),"",VLOOKUP($J114,'Miljövärden urval för publ'!$B$2:$H$490,MATCH(L$3,'Miljövärden urval för publ'!$B$2:$H$2,0),FALSE))</f>
        <v>11.9925</v>
      </c>
      <c r="M114" s="45">
        <f>IF(ISERROR(VLOOKUP($J114,'Miljövärden urval för publ'!$B$2:$H$490,MATCH(M$3,'Miljövärden urval för publ'!$B$2:$H$2,0),FALSE)),"",VLOOKUP($J114,'Miljövärden urval för publ'!$B$2:$H$490,MATCH(M$3,'Miljövärden urval för publ'!$B$2:$H$2,0),FALSE))</f>
        <v>6.2631199999999998</v>
      </c>
      <c r="N114" s="45">
        <f>IF(ISERROR(VLOOKUP($J114,'Miljövärden urval för publ'!$B$2:$H$490,MATCH(N$3,'Miljövärden urval för publ'!$B$2:$H$2,0),FALSE)),"",VLOOKUP($J114,'Miljövärden urval för publ'!$B$2:$H$490,MATCH(N$3,'Miljövärden urval för publ'!$B$2:$H$2,0),FALSE))</f>
        <v>1.46962E-2</v>
      </c>
    </row>
    <row r="115" spans="1:14" x14ac:dyDescent="0.25">
      <c r="A115" s="65" t="s">
        <v>550</v>
      </c>
      <c r="B115" s="65" t="s">
        <v>554</v>
      </c>
      <c r="D115" s="60" t="str">
        <f>VLOOKUP(B115,'Miljövärden urval för publ'!$B$2:$V$480,MATCH("ska publiceras:",'Miljövärden urval för publ'!$B$2:$T$2,0),FALSE)</f>
        <v>ja</v>
      </c>
      <c r="E115" s="61">
        <f t="shared" si="3"/>
        <v>78</v>
      </c>
      <c r="H115" s="45">
        <v>113</v>
      </c>
      <c r="I115" s="45" t="str">
        <f t="shared" si="4"/>
        <v>Övik Energi AB</v>
      </c>
      <c r="J115" s="45" t="str">
        <f t="shared" si="5"/>
        <v>Husum</v>
      </c>
      <c r="K115" s="45">
        <f>IF(ISERROR(VLOOKUP($J115,'Miljövärden urval för publ'!$B$2:$H$490,MATCH(K$3,'Miljövärden urval för publ'!$B$2:$H$2,0),FALSE)),"",VLOOKUP($J115,'Miljövärden urval för publ'!$B$2:$H$490,MATCH(K$3,'Miljövärden urval för publ'!$B$2:$H$2,0),FALSE))</f>
        <v>0.146485</v>
      </c>
      <c r="L115" s="45">
        <f>IF(ISERROR(VLOOKUP($J115,'Miljövärden urval för publ'!$B$2:$H$490,MATCH(L$3,'Miljövärden urval för publ'!$B$2:$H$2,0),FALSE)),"",VLOOKUP($J115,'Miljövärden urval för publ'!$B$2:$H$490,MATCH(L$3,'Miljövärden urval för publ'!$B$2:$H$2,0),FALSE))</f>
        <v>27.979399999999998</v>
      </c>
      <c r="M115" s="45">
        <f>IF(ISERROR(VLOOKUP($J115,'Miljövärden urval för publ'!$B$2:$H$490,MATCH(M$3,'Miljövärden urval för publ'!$B$2:$H$2,0),FALSE)),"",VLOOKUP($J115,'Miljövärden urval för publ'!$B$2:$H$490,MATCH(M$3,'Miljövärden urval för publ'!$B$2:$H$2,0),FALSE))</f>
        <v>4.6473500000000003</v>
      </c>
      <c r="N115" s="45">
        <f>IF(ISERROR(VLOOKUP($J115,'Miljövärden urval för publ'!$B$2:$H$490,MATCH(N$3,'Miljövärden urval för publ'!$B$2:$H$2,0),FALSE)),"",VLOOKUP($J115,'Miljövärden urval för publ'!$B$2:$H$490,MATCH(N$3,'Miljövärden urval för publ'!$B$2:$H$2,0),FALSE))</f>
        <v>5.4885900000000001E-2</v>
      </c>
    </row>
    <row r="116" spans="1:14" x14ac:dyDescent="0.25">
      <c r="A116" s="65" t="s">
        <v>175</v>
      </c>
      <c r="B116" s="65" t="s">
        <v>178</v>
      </c>
      <c r="D116" s="60" t="str">
        <f>VLOOKUP(B116,'Miljövärden urval för publ'!$B$2:$V$480,MATCH("ska publiceras:",'Miljövärden urval för publ'!$B$2:$T$2,0),FALSE)</f>
        <v>ja</v>
      </c>
      <c r="E116" s="61">
        <f t="shared" si="3"/>
        <v>79</v>
      </c>
      <c r="H116" s="45">
        <v>114</v>
      </c>
      <c r="I116" s="45" t="str">
        <f t="shared" si="4"/>
        <v>Degerfors Energi AB</v>
      </c>
      <c r="J116" s="45" t="str">
        <f t="shared" si="5"/>
        <v>HVC Degerfors</v>
      </c>
      <c r="K116" s="45">
        <f>IF(ISERROR(VLOOKUP($J116,'Miljövärden urval för publ'!$B$2:$H$490,MATCH(K$3,'Miljövärden urval för publ'!$B$2:$H$2,0),FALSE)),"",VLOOKUP($J116,'Miljövärden urval för publ'!$B$2:$H$490,MATCH(K$3,'Miljövärden urval för publ'!$B$2:$H$2,0),FALSE))</f>
        <v>0.215256</v>
      </c>
      <c r="L116" s="45">
        <f>IF(ISERROR(VLOOKUP($J116,'Miljövärden urval för publ'!$B$2:$H$490,MATCH(L$3,'Miljövärden urval för publ'!$B$2:$H$2,0),FALSE)),"",VLOOKUP($J116,'Miljövärden urval för publ'!$B$2:$H$490,MATCH(L$3,'Miljövärden urval för publ'!$B$2:$H$2,0),FALSE))</f>
        <v>22.950099999999999</v>
      </c>
      <c r="M116" s="45">
        <f>IF(ISERROR(VLOOKUP($J116,'Miljövärden urval för publ'!$B$2:$H$490,MATCH(M$3,'Miljövärden urval för publ'!$B$2:$H$2,0),FALSE)),"",VLOOKUP($J116,'Miljövärden urval för publ'!$B$2:$H$490,MATCH(M$3,'Miljövärden urval för publ'!$B$2:$H$2,0),FALSE))</f>
        <v>16.791699999999999</v>
      </c>
      <c r="N116" s="45">
        <f>IF(ISERROR(VLOOKUP($J116,'Miljövärden urval för publ'!$B$2:$H$490,MATCH(N$3,'Miljövärden urval för publ'!$B$2:$H$2,0),FALSE)),"",VLOOKUP($J116,'Miljövärden urval för publ'!$B$2:$H$490,MATCH(N$3,'Miljövärden urval för publ'!$B$2:$H$2,0),FALSE))</f>
        <v>3.9411700000000001E-2</v>
      </c>
    </row>
    <row r="117" spans="1:14" x14ac:dyDescent="0.25">
      <c r="A117" s="65" t="s">
        <v>550</v>
      </c>
      <c r="B117" s="65" t="s">
        <v>555</v>
      </c>
      <c r="D117" s="60" t="str">
        <f>VLOOKUP(B117,'Miljövärden urval för publ'!$B$2:$V$480,MATCH("ska publiceras:",'Miljövärden urval för publ'!$B$2:$T$2,0),FALSE)</f>
        <v>ja</v>
      </c>
      <c r="E117" s="61">
        <f t="shared" si="3"/>
        <v>80</v>
      </c>
      <c r="H117" s="45">
        <v>115</v>
      </c>
      <c r="I117" s="45" t="str">
        <f t="shared" si="4"/>
        <v>Kungälv Energi AB</v>
      </c>
      <c r="J117" s="45" t="str">
        <f t="shared" si="5"/>
        <v>HVC Kode</v>
      </c>
      <c r="K117" s="45">
        <f>IF(ISERROR(VLOOKUP($J117,'Miljövärden urval för publ'!$B$2:$H$490,MATCH(K$3,'Miljövärden urval för publ'!$B$2:$H$2,0),FALSE)),"",VLOOKUP($J117,'Miljövärden urval för publ'!$B$2:$H$490,MATCH(K$3,'Miljövärden urval för publ'!$B$2:$H$2,0),FALSE))</f>
        <v>0.193852</v>
      </c>
      <c r="L117" s="45">
        <f>IF(ISERROR(VLOOKUP($J117,'Miljövärden urval för publ'!$B$2:$H$490,MATCH(L$3,'Miljövärden urval för publ'!$B$2:$H$2,0),FALSE)),"",VLOOKUP($J117,'Miljövärden urval för publ'!$B$2:$H$490,MATCH(L$3,'Miljövärden urval för publ'!$B$2:$H$2,0),FALSE))</f>
        <v>14.9176</v>
      </c>
      <c r="M117" s="45">
        <f>IF(ISERROR(VLOOKUP($J117,'Miljövärden urval för publ'!$B$2:$H$490,MATCH(M$3,'Miljövärden urval för publ'!$B$2:$H$2,0),FALSE)),"",VLOOKUP($J117,'Miljövärden urval för publ'!$B$2:$H$490,MATCH(M$3,'Miljövärden urval för publ'!$B$2:$H$2,0),FALSE))</f>
        <v>16.2395</v>
      </c>
      <c r="N117" s="45">
        <f>IF(ISERROR(VLOOKUP($J117,'Miljövärden urval för publ'!$B$2:$H$490,MATCH(N$3,'Miljövärden urval för publ'!$B$2:$H$2,0),FALSE)),"",VLOOKUP($J117,'Miljövärden urval för publ'!$B$2:$H$490,MATCH(N$3,'Miljövärden urval för publ'!$B$2:$H$2,0),FALSE))</f>
        <v>1.1637399999999999E-2</v>
      </c>
    </row>
    <row r="118" spans="1:14" x14ac:dyDescent="0.25">
      <c r="A118" s="65" t="s">
        <v>293</v>
      </c>
      <c r="B118" s="65" t="s">
        <v>294</v>
      </c>
      <c r="D118" s="60" t="str">
        <f>VLOOKUP(B118,'Miljövärden urval för publ'!$B$2:$V$480,MATCH("ska publiceras:",'Miljövärden urval för publ'!$B$2:$T$2,0),FALSE)</f>
        <v>ja</v>
      </c>
      <c r="E118" s="61">
        <f t="shared" si="3"/>
        <v>81</v>
      </c>
      <c r="H118" s="45">
        <v>116</v>
      </c>
      <c r="I118" s="45" t="str">
        <f t="shared" si="4"/>
        <v>Kungälv Energi AB</v>
      </c>
      <c r="J118" s="45" t="str">
        <f t="shared" si="5"/>
        <v>HVC Kärna</v>
      </c>
      <c r="K118" s="45">
        <f>IF(ISERROR(VLOOKUP($J118,'Miljövärden urval för publ'!$B$2:$H$490,MATCH(K$3,'Miljövärden urval för publ'!$B$2:$H$2,0),FALSE)),"",VLOOKUP($J118,'Miljövärden urval för publ'!$B$2:$H$490,MATCH(K$3,'Miljövärden urval för publ'!$B$2:$H$2,0),FALSE))</f>
        <v>0.25776500000000002</v>
      </c>
      <c r="L118" s="45">
        <f>IF(ISERROR(VLOOKUP($J118,'Miljövärden urval för publ'!$B$2:$H$490,MATCH(L$3,'Miljövärden urval för publ'!$B$2:$H$2,0),FALSE)),"",VLOOKUP($J118,'Miljövärden urval för publ'!$B$2:$H$490,MATCH(L$3,'Miljövärden urval för publ'!$B$2:$H$2,0),FALSE))</f>
        <v>25.593599999999999</v>
      </c>
      <c r="M118" s="45">
        <f>IF(ISERROR(VLOOKUP($J118,'Miljövärden urval för publ'!$B$2:$H$490,MATCH(M$3,'Miljövärden urval för publ'!$B$2:$H$2,0),FALSE)),"",VLOOKUP($J118,'Miljövärden urval för publ'!$B$2:$H$490,MATCH(M$3,'Miljövärden urval för publ'!$B$2:$H$2,0),FALSE))</f>
        <v>16.380299999999998</v>
      </c>
      <c r="N118" s="45">
        <f>IF(ISERROR(VLOOKUP($J118,'Miljövärden urval för publ'!$B$2:$H$490,MATCH(N$3,'Miljövärden urval för publ'!$B$2:$H$2,0),FALSE)),"",VLOOKUP($J118,'Miljövärden urval för publ'!$B$2:$H$490,MATCH(N$3,'Miljövärden urval för publ'!$B$2:$H$2,0),FALSE))</f>
        <v>3.3532100000000002E-2</v>
      </c>
    </row>
    <row r="119" spans="1:14" x14ac:dyDescent="0.25">
      <c r="A119" s="65" t="s">
        <v>574</v>
      </c>
      <c r="B119" s="65" t="s">
        <v>576</v>
      </c>
      <c r="D119" s="60" t="str">
        <f>VLOOKUP(B119,'Miljövärden urval för publ'!$B$2:$V$480,MATCH("ska publiceras:",'Miljövärden urval för publ'!$B$2:$T$2,0),FALSE)</f>
        <v>ja</v>
      </c>
      <c r="E119" s="61">
        <f t="shared" si="3"/>
        <v>82</v>
      </c>
      <c r="H119" s="45">
        <v>117</v>
      </c>
      <c r="I119" s="45" t="str">
        <f t="shared" si="4"/>
        <v>Kungälv Energi AB</v>
      </c>
      <c r="J119" s="45" t="str">
        <f t="shared" si="5"/>
        <v>HVC Stålkullen</v>
      </c>
      <c r="K119" s="45">
        <f>IF(ISERROR(VLOOKUP($J119,'Miljövärden urval för publ'!$B$2:$H$490,MATCH(K$3,'Miljövärden urval för publ'!$B$2:$H$2,0),FALSE)),"",VLOOKUP($J119,'Miljövärden urval för publ'!$B$2:$H$490,MATCH(K$3,'Miljövärden urval för publ'!$B$2:$H$2,0),FALSE))</f>
        <v>0.165133</v>
      </c>
      <c r="L119" s="45">
        <f>IF(ISERROR(VLOOKUP($J119,'Miljövärden urval för publ'!$B$2:$H$490,MATCH(L$3,'Miljövärden urval för publ'!$B$2:$H$2,0),FALSE)),"",VLOOKUP($J119,'Miljövärden urval för publ'!$B$2:$H$490,MATCH(L$3,'Miljövärden urval för publ'!$B$2:$H$2,0),FALSE))</f>
        <v>13.7767</v>
      </c>
      <c r="M119" s="45">
        <f>IF(ISERROR(VLOOKUP($J119,'Miljövärden urval för publ'!$B$2:$H$490,MATCH(M$3,'Miljövärden urval för publ'!$B$2:$H$2,0),FALSE)),"",VLOOKUP($J119,'Miljövärden urval för publ'!$B$2:$H$490,MATCH(M$3,'Miljövärden urval för publ'!$B$2:$H$2,0),FALSE))</f>
        <v>13.8506</v>
      </c>
      <c r="N119" s="45">
        <f>IF(ISERROR(VLOOKUP($J119,'Miljövärden urval för publ'!$B$2:$H$490,MATCH(N$3,'Miljövärden urval för publ'!$B$2:$H$2,0),FALSE)),"",VLOOKUP($J119,'Miljövärden urval för publ'!$B$2:$H$490,MATCH(N$3,'Miljövärden urval för publ'!$B$2:$H$2,0),FALSE))</f>
        <v>1.7367500000000001E-2</v>
      </c>
    </row>
    <row r="120" spans="1:14" x14ac:dyDescent="0.25">
      <c r="A120" s="65" t="s">
        <v>248</v>
      </c>
      <c r="B120" s="65" t="s">
        <v>251</v>
      </c>
      <c r="D120" s="60" t="str">
        <f>VLOOKUP(B120,'Miljövärden urval för publ'!$B$2:$V$480,MATCH("ska publiceras:",'Miljövärden urval för publ'!$B$2:$T$2,0),FALSE)</f>
        <v>ja</v>
      </c>
      <c r="E120" s="61">
        <f t="shared" si="3"/>
        <v>83</v>
      </c>
      <c r="H120" s="45">
        <v>118</v>
      </c>
      <c r="I120" s="45" t="str">
        <f t="shared" si="4"/>
        <v>Värmevärden AB</v>
      </c>
      <c r="J120" s="45" t="str">
        <f t="shared" si="5"/>
        <v>Hällefors</v>
      </c>
      <c r="K120" s="45">
        <f>IF(ISERROR(VLOOKUP($J120,'Miljövärden urval för publ'!$B$2:$H$490,MATCH(K$3,'Miljövärden urval för publ'!$B$2:$H$2,0),FALSE)),"",VLOOKUP($J120,'Miljövärden urval för publ'!$B$2:$H$490,MATCH(K$3,'Miljövärden urval för publ'!$B$2:$H$2,0),FALSE))</f>
        <v>0.104132</v>
      </c>
      <c r="L120" s="45">
        <f>IF(ISERROR(VLOOKUP($J120,'Miljövärden urval för publ'!$B$2:$H$490,MATCH(L$3,'Miljövärden urval för publ'!$B$2:$H$2,0),FALSE)),"",VLOOKUP($J120,'Miljövärden urval för publ'!$B$2:$H$490,MATCH(L$3,'Miljövärden urval för publ'!$B$2:$H$2,0),FALSE))</f>
        <v>15.555300000000001</v>
      </c>
      <c r="M120" s="45">
        <f>IF(ISERROR(VLOOKUP($J120,'Miljövärden urval för publ'!$B$2:$H$490,MATCH(M$3,'Miljövärden urval för publ'!$B$2:$H$2,0),FALSE)),"",VLOOKUP($J120,'Miljövärden urval för publ'!$B$2:$H$490,MATCH(M$3,'Miljövärden urval för publ'!$B$2:$H$2,0),FALSE))</f>
        <v>7.1776400000000002</v>
      </c>
      <c r="N120" s="45">
        <f>IF(ISERROR(VLOOKUP($J120,'Miljövärden urval för publ'!$B$2:$H$490,MATCH(N$3,'Miljövärden urval för publ'!$B$2:$H$2,0),FALSE)),"",VLOOKUP($J120,'Miljövärden urval för publ'!$B$2:$H$490,MATCH(N$3,'Miljövärden urval för publ'!$B$2:$H$2,0),FALSE))</f>
        <v>1.9729699999999999E-2</v>
      </c>
    </row>
    <row r="121" spans="1:14" x14ac:dyDescent="0.25">
      <c r="A121" s="65" t="s">
        <v>282</v>
      </c>
      <c r="B121" s="65" t="s">
        <v>285</v>
      </c>
      <c r="D121" s="60" t="str">
        <f>VLOOKUP(B121,'Miljövärden urval för publ'!$B$2:$V$480,MATCH("ska publiceras:",'Miljövärden urval för publ'!$B$2:$T$2,0),FALSE)</f>
        <v>ja</v>
      </c>
      <c r="E121" s="61">
        <f t="shared" si="3"/>
        <v>84</v>
      </c>
      <c r="H121" s="45">
        <v>119</v>
      </c>
      <c r="I121" s="45" t="str">
        <f t="shared" si="4"/>
        <v>Götene Vatten &amp; Värme AB</v>
      </c>
      <c r="J121" s="45" t="str">
        <f t="shared" si="5"/>
        <v>Hällekis</v>
      </c>
      <c r="K121" s="45">
        <f>IF(ISERROR(VLOOKUP($J121,'Miljövärden urval för publ'!$B$2:$H$490,MATCH(K$3,'Miljövärden urval för publ'!$B$2:$H$2,0),FALSE)),"",VLOOKUP($J121,'Miljövärden urval för publ'!$B$2:$H$490,MATCH(K$3,'Miljövärden urval för publ'!$B$2:$H$2,0),FALSE))</f>
        <v>0.20294499999999999</v>
      </c>
      <c r="L121" s="45">
        <f>IF(ISERROR(VLOOKUP($J121,'Miljövärden urval för publ'!$B$2:$H$490,MATCH(L$3,'Miljövärden urval för publ'!$B$2:$H$2,0),FALSE)),"",VLOOKUP($J121,'Miljövärden urval för publ'!$B$2:$H$490,MATCH(L$3,'Miljövärden urval för publ'!$B$2:$H$2,0),FALSE))</f>
        <v>29.4527</v>
      </c>
      <c r="M121" s="45">
        <f>IF(ISERROR(VLOOKUP($J121,'Miljövärden urval för publ'!$B$2:$H$490,MATCH(M$3,'Miljövärden urval för publ'!$B$2:$H$2,0),FALSE)),"",VLOOKUP($J121,'Miljövärden urval för publ'!$B$2:$H$490,MATCH(M$3,'Miljövärden urval för publ'!$B$2:$H$2,0),FALSE))</f>
        <v>14.2461</v>
      </c>
      <c r="N121" s="45">
        <f>IF(ISERROR(VLOOKUP($J121,'Miljövärden urval för publ'!$B$2:$H$490,MATCH(N$3,'Miljövärden urval för publ'!$B$2:$H$2,0),FALSE)),"",VLOOKUP($J121,'Miljövärden urval för publ'!$B$2:$H$490,MATCH(N$3,'Miljövärden urval för publ'!$B$2:$H$2,0),FALSE))</f>
        <v>6.8836099999999997E-2</v>
      </c>
    </row>
    <row r="122" spans="1:14" x14ac:dyDescent="0.25">
      <c r="A122" s="65" t="s">
        <v>540</v>
      </c>
      <c r="B122" s="65" t="s">
        <v>542</v>
      </c>
      <c r="D122" s="60" t="str">
        <f>VLOOKUP(B122,'Miljövärden urval för publ'!$B$2:$V$480,MATCH("ska publiceras:",'Miljövärden urval för publ'!$B$2:$T$2,0),FALSE)</f>
        <v>ja</v>
      </c>
      <c r="E122" s="61">
        <f t="shared" si="3"/>
        <v>85</v>
      </c>
      <c r="H122" s="45">
        <v>120</v>
      </c>
      <c r="I122" s="45" t="str">
        <f t="shared" si="4"/>
        <v>Härnösand Energi &amp; Miljö AB</v>
      </c>
      <c r="J122" s="45" t="str">
        <f t="shared" si="5"/>
        <v>Härnösand</v>
      </c>
      <c r="K122" s="45">
        <f>IF(ISERROR(VLOOKUP($J122,'Miljövärden urval för publ'!$B$2:$H$490,MATCH(K$3,'Miljövärden urval för publ'!$B$2:$H$2,0),FALSE)),"",VLOOKUP($J122,'Miljövärden urval för publ'!$B$2:$H$490,MATCH(K$3,'Miljövärden urval för publ'!$B$2:$H$2,0),FALSE))</f>
        <v>0.185304</v>
      </c>
      <c r="L122" s="45">
        <f>IF(ISERROR(VLOOKUP($J122,'Miljövärden urval för publ'!$B$2:$H$490,MATCH(L$3,'Miljövärden urval för publ'!$B$2:$H$2,0),FALSE)),"",VLOOKUP($J122,'Miljövärden urval för publ'!$B$2:$H$490,MATCH(L$3,'Miljövärden urval för publ'!$B$2:$H$2,0),FALSE))</f>
        <v>38.069099999999999</v>
      </c>
      <c r="M122" s="45">
        <f>IF(ISERROR(VLOOKUP($J122,'Miljövärden urval för publ'!$B$2:$H$490,MATCH(M$3,'Miljövärden urval för publ'!$B$2:$H$2,0),FALSE)),"",VLOOKUP($J122,'Miljövärden urval för publ'!$B$2:$H$490,MATCH(M$3,'Miljövärden urval för publ'!$B$2:$H$2,0),FALSE))</f>
        <v>7.8836199999999996</v>
      </c>
      <c r="N122" s="45">
        <f>IF(ISERROR(VLOOKUP($J122,'Miljövärden urval för publ'!$B$2:$H$490,MATCH(N$3,'Miljövärden urval för publ'!$B$2:$H$2,0),FALSE)),"",VLOOKUP($J122,'Miljövärden urval för publ'!$B$2:$H$490,MATCH(N$3,'Miljövärden urval för publ'!$B$2:$H$2,0),FALSE))</f>
        <v>4.7497599999999996E-3</v>
      </c>
    </row>
    <row r="123" spans="1:14" x14ac:dyDescent="0.25">
      <c r="A123" s="65" t="s">
        <v>550</v>
      </c>
      <c r="B123" s="65" t="s">
        <v>556</v>
      </c>
      <c r="D123" s="60" t="str">
        <f>VLOOKUP(B123,'Miljövärden urval för publ'!$B$2:$V$480,MATCH("ska publiceras:",'Miljövärden urval för publ'!$B$2:$T$2,0),FALSE)</f>
        <v>ja</v>
      </c>
      <c r="E123" s="61">
        <f t="shared" si="3"/>
        <v>86</v>
      </c>
      <c r="H123" s="45">
        <v>121</v>
      </c>
      <c r="I123" s="45" t="str">
        <f t="shared" si="4"/>
        <v>Hässleholm Miljö AB</v>
      </c>
      <c r="J123" s="45" t="str">
        <f t="shared" si="5"/>
        <v>Hässleholm</v>
      </c>
      <c r="K123" s="45">
        <f>IF(ISERROR(VLOOKUP($J123,'Miljövärden urval för publ'!$B$2:$H$490,MATCH(K$3,'Miljövärden urval för publ'!$B$2:$H$2,0),FALSE)),"",VLOOKUP($J123,'Miljövärden urval för publ'!$B$2:$H$490,MATCH(K$3,'Miljövärden urval för publ'!$B$2:$H$2,0),FALSE))</f>
        <v>0.168572</v>
      </c>
      <c r="L123" s="45">
        <f>IF(ISERROR(VLOOKUP($J123,'Miljövärden urval för publ'!$B$2:$H$490,MATCH(L$3,'Miljövärden urval för publ'!$B$2:$H$2,0),FALSE)),"",VLOOKUP($J123,'Miljövärden urval för publ'!$B$2:$H$490,MATCH(L$3,'Miljövärden urval för publ'!$B$2:$H$2,0),FALSE))</f>
        <v>82.631799999999998</v>
      </c>
      <c r="M123" s="45">
        <f>IF(ISERROR(VLOOKUP($J123,'Miljövärden urval för publ'!$B$2:$H$490,MATCH(M$3,'Miljövärden urval för publ'!$B$2:$H$2,0),FALSE)),"",VLOOKUP($J123,'Miljövärden urval för publ'!$B$2:$H$490,MATCH(M$3,'Miljövärden urval för publ'!$B$2:$H$2,0),FALSE))</f>
        <v>7.0723799999999999</v>
      </c>
      <c r="N123" s="45">
        <f>IF(ISERROR(VLOOKUP($J123,'Miljövärden urval för publ'!$B$2:$H$490,MATCH(N$3,'Miljövärden urval för publ'!$B$2:$H$2,0),FALSE)),"",VLOOKUP($J123,'Miljövärden urval för publ'!$B$2:$H$490,MATCH(N$3,'Miljövärden urval för publ'!$B$2:$H$2,0),FALSE))</f>
        <v>1.7196400000000001E-2</v>
      </c>
    </row>
    <row r="124" spans="1:14" x14ac:dyDescent="0.25">
      <c r="A124" s="65" t="s">
        <v>226</v>
      </c>
      <c r="B124" s="65" t="s">
        <v>227</v>
      </c>
      <c r="D124" s="60" t="str">
        <f>VLOOKUP(B124,'Miljövärden urval för publ'!$B$2:$V$480,MATCH("ska publiceras:",'Miljövärden urval för publ'!$B$2:$T$2,0),FALSE)</f>
        <v>nej</v>
      </c>
      <c r="E124" s="61">
        <f t="shared" si="3"/>
        <v>86</v>
      </c>
      <c r="H124" s="45">
        <v>122</v>
      </c>
      <c r="I124" s="45" t="str">
        <f t="shared" si="4"/>
        <v>Höganäs Energi AB</v>
      </c>
      <c r="J124" s="45" t="str">
        <f t="shared" si="5"/>
        <v>Höganäs</v>
      </c>
      <c r="K124" s="45">
        <f>IF(ISERROR(VLOOKUP($J124,'Miljövärden urval för publ'!$B$2:$H$490,MATCH(K$3,'Miljövärden urval för publ'!$B$2:$H$2,0),FALSE)),"",VLOOKUP($J124,'Miljövärden urval för publ'!$B$2:$H$490,MATCH(K$3,'Miljövärden urval för publ'!$B$2:$H$2,0),FALSE))</f>
        <v>0.25694499999999998</v>
      </c>
      <c r="L124" s="45">
        <f>IF(ISERROR(VLOOKUP($J124,'Miljövärden urval för publ'!$B$2:$H$490,MATCH(L$3,'Miljövärden urval för publ'!$B$2:$H$2,0),FALSE)),"",VLOOKUP($J124,'Miljövärden urval för publ'!$B$2:$H$490,MATCH(L$3,'Miljövärden urval för publ'!$B$2:$H$2,0),FALSE))</f>
        <v>47.456200000000003</v>
      </c>
      <c r="M124" s="45">
        <f>IF(ISERROR(VLOOKUP($J124,'Miljövärden urval för publ'!$B$2:$H$490,MATCH(M$3,'Miljövärden urval för publ'!$B$2:$H$2,0),FALSE)),"",VLOOKUP($J124,'Miljövärden urval för publ'!$B$2:$H$490,MATCH(M$3,'Miljövärden urval för publ'!$B$2:$H$2,0),FALSE))</f>
        <v>8.8726299999999991</v>
      </c>
      <c r="N124" s="45">
        <f>IF(ISERROR(VLOOKUP($J124,'Miljövärden urval för publ'!$B$2:$H$490,MATCH(N$3,'Miljövärden urval för publ'!$B$2:$H$2,0),FALSE)),"",VLOOKUP($J124,'Miljövärden urval för publ'!$B$2:$H$490,MATCH(N$3,'Miljövärden urval för publ'!$B$2:$H$2,0),FALSE))</f>
        <v>0.19703599999999999</v>
      </c>
    </row>
    <row r="125" spans="1:14" x14ac:dyDescent="0.25">
      <c r="A125" s="65" t="s">
        <v>521</v>
      </c>
      <c r="B125" s="65" t="s">
        <v>524</v>
      </c>
      <c r="D125" s="60" t="str">
        <f>VLOOKUP(B125,'Miljövärden urval för publ'!$B$2:$V$480,MATCH("ska publiceras:",'Miljövärden urval för publ'!$B$2:$T$2,0),FALSE)</f>
        <v>ja</v>
      </c>
      <c r="E125" s="61">
        <f t="shared" si="3"/>
        <v>87</v>
      </c>
      <c r="H125" s="45">
        <v>123</v>
      </c>
      <c r="I125" s="45" t="str">
        <f t="shared" si="4"/>
        <v>E.ON Värme Sverige AB</v>
      </c>
      <c r="J125" s="45" t="str">
        <f t="shared" si="5"/>
        <v>HÖK</v>
      </c>
      <c r="K125" s="45">
        <f>IF(ISERROR(VLOOKUP($J125,'Miljövärden urval för publ'!$B$2:$H$490,MATCH(K$3,'Miljövärden urval för publ'!$B$2:$H$2,0),FALSE)),"",VLOOKUP($J125,'Miljövärden urval för publ'!$B$2:$H$490,MATCH(K$3,'Miljövärden urval för publ'!$B$2:$H$2,0),FALSE))</f>
        <v>0.28144599999999997</v>
      </c>
      <c r="L125" s="45">
        <f>IF(ISERROR(VLOOKUP($J125,'Miljövärden urval för publ'!$B$2:$H$490,MATCH(L$3,'Miljövärden urval för publ'!$B$2:$H$2,0),FALSE)),"",VLOOKUP($J125,'Miljövärden urval för publ'!$B$2:$H$490,MATCH(L$3,'Miljövärden urval för publ'!$B$2:$H$2,0),FALSE))</f>
        <v>84.691599999999994</v>
      </c>
      <c r="M125" s="45">
        <f>IF(ISERROR(VLOOKUP($J125,'Miljövärden urval för publ'!$B$2:$H$490,MATCH(M$3,'Miljövärden urval för publ'!$B$2:$H$2,0),FALSE)),"",VLOOKUP($J125,'Miljövärden urval för publ'!$B$2:$H$490,MATCH(M$3,'Miljövärden urval för publ'!$B$2:$H$2,0),FALSE))</f>
        <v>8.6039499999999993</v>
      </c>
      <c r="N125" s="45">
        <f>IF(ISERROR(VLOOKUP($J125,'Miljövärden urval för publ'!$B$2:$H$490,MATCH(N$3,'Miljövärden urval för publ'!$B$2:$H$2,0),FALSE)),"",VLOOKUP($J125,'Miljövärden urval för publ'!$B$2:$H$490,MATCH(N$3,'Miljövärden urval för publ'!$B$2:$H$2,0),FALSE))</f>
        <v>6.4124500000000001E-2</v>
      </c>
    </row>
    <row r="126" spans="1:14" x14ac:dyDescent="0.25">
      <c r="A126" s="65" t="s">
        <v>206</v>
      </c>
      <c r="B126" s="65" t="s">
        <v>207</v>
      </c>
      <c r="D126" s="60" t="str">
        <f>VLOOKUP(B126,'Miljövärden urval för publ'!$B$2:$V$480,MATCH("ska publiceras:",'Miljövärden urval för publ'!$B$2:$T$2,0),FALSE)</f>
        <v>ja</v>
      </c>
      <c r="E126" s="61">
        <f t="shared" si="3"/>
        <v>88</v>
      </c>
      <c r="H126" s="45">
        <v>124</v>
      </c>
      <c r="I126" s="45" t="str">
        <f t="shared" si="4"/>
        <v>Rindi Energi AB</v>
      </c>
      <c r="J126" s="45" t="str">
        <f t="shared" si="5"/>
        <v>Hörby</v>
      </c>
      <c r="K126" s="45">
        <f>IF(ISERROR(VLOOKUP($J126,'Miljövärden urval för publ'!$B$2:$H$490,MATCH(K$3,'Miljövärden urval för publ'!$B$2:$H$2,0),FALSE)),"",VLOOKUP($J126,'Miljövärden urval för publ'!$B$2:$H$490,MATCH(K$3,'Miljövärden urval för publ'!$B$2:$H$2,0),FALSE))</f>
        <v>0.117552</v>
      </c>
      <c r="L126" s="45">
        <f>IF(ISERROR(VLOOKUP($J126,'Miljövärden urval för publ'!$B$2:$H$490,MATCH(L$3,'Miljövärden urval för publ'!$B$2:$H$2,0),FALSE)),"",VLOOKUP($J126,'Miljövärden urval för publ'!$B$2:$H$490,MATCH(L$3,'Miljövärden urval för publ'!$B$2:$H$2,0),FALSE))</f>
        <v>23.978999999999999</v>
      </c>
      <c r="M126" s="45">
        <f>IF(ISERROR(VLOOKUP($J126,'Miljövärden urval för publ'!$B$2:$H$490,MATCH(M$3,'Miljövärden urval för publ'!$B$2:$H$2,0),FALSE)),"",VLOOKUP($J126,'Miljövärden urval för publ'!$B$2:$H$490,MATCH(M$3,'Miljövärden urval för publ'!$B$2:$H$2,0),FALSE))</f>
        <v>9.8429699999999993</v>
      </c>
      <c r="N126" s="45">
        <f>IF(ISERROR(VLOOKUP($J126,'Miljövärden urval för publ'!$B$2:$H$490,MATCH(N$3,'Miljövärden urval för publ'!$B$2:$H$2,0),FALSE)),"",VLOOKUP($J126,'Miljövärden urval för publ'!$B$2:$H$490,MATCH(N$3,'Miljövärden urval för publ'!$B$2:$H$2,0),FALSE))</f>
        <v>1.7909499999999998E-2</v>
      </c>
    </row>
    <row r="127" spans="1:14" x14ac:dyDescent="0.25">
      <c r="A127" s="65" t="s">
        <v>502</v>
      </c>
      <c r="B127" s="65" t="s">
        <v>503</v>
      </c>
      <c r="D127" s="60" t="str">
        <f>VLOOKUP(B127,'Miljövärden urval för publ'!$B$2:$V$480,MATCH("ska publiceras:",'Miljövärden urval för publ'!$B$2:$T$2,0),FALSE)</f>
        <v>ja</v>
      </c>
      <c r="E127" s="61">
        <f t="shared" si="3"/>
        <v>89</v>
      </c>
      <c r="H127" s="45">
        <v>125</v>
      </c>
      <c r="I127" s="45" t="str">
        <f t="shared" si="4"/>
        <v>Umeå Energi AB</v>
      </c>
      <c r="J127" s="45" t="str">
        <f t="shared" si="5"/>
        <v>Hörnefors</v>
      </c>
      <c r="K127" s="45">
        <f>IF(ISERROR(VLOOKUP($J127,'Miljövärden urval för publ'!$B$2:$H$490,MATCH(K$3,'Miljövärden urval för publ'!$B$2:$H$2,0),FALSE)),"",VLOOKUP($J127,'Miljövärden urval för publ'!$B$2:$H$490,MATCH(K$3,'Miljövärden urval för publ'!$B$2:$H$2,0),FALSE))</f>
        <v>0.23305000000000001</v>
      </c>
      <c r="L127" s="45">
        <f>IF(ISERROR(VLOOKUP($J127,'Miljövärden urval för publ'!$B$2:$H$490,MATCH(L$3,'Miljövärden urval för publ'!$B$2:$H$2,0),FALSE)),"",VLOOKUP($J127,'Miljövärden urval för publ'!$B$2:$H$490,MATCH(L$3,'Miljövärden urval för publ'!$B$2:$H$2,0),FALSE))</f>
        <v>14.458299999999999</v>
      </c>
      <c r="M127" s="45">
        <f>IF(ISERROR(VLOOKUP($J127,'Miljövärden urval för publ'!$B$2:$H$490,MATCH(M$3,'Miljövärden urval för publ'!$B$2:$H$2,0),FALSE)),"",VLOOKUP($J127,'Miljövärden urval för publ'!$B$2:$H$490,MATCH(M$3,'Miljövärden urval för publ'!$B$2:$H$2,0),FALSE))</f>
        <v>18.533799999999999</v>
      </c>
      <c r="N127" s="45">
        <f>IF(ISERROR(VLOOKUP($J127,'Miljövärden urval för publ'!$B$2:$H$490,MATCH(N$3,'Miljövärden urval för publ'!$B$2:$H$2,0),FALSE)),"",VLOOKUP($J127,'Miljövärden urval för publ'!$B$2:$H$490,MATCH(N$3,'Miljövärden urval för publ'!$B$2:$H$2,0),FALSE))</f>
        <v>1.59744E-2</v>
      </c>
    </row>
    <row r="128" spans="1:14" x14ac:dyDescent="0.25">
      <c r="A128" s="65" t="s">
        <v>208</v>
      </c>
      <c r="B128" s="65" t="s">
        <v>209</v>
      </c>
      <c r="D128" s="60" t="str">
        <f>VLOOKUP(B128,'Miljövärden urval för publ'!$B$2:$V$480,MATCH("ska publiceras:",'Miljövärden urval för publ'!$B$2:$T$2,0),FALSE)</f>
        <v>ja</v>
      </c>
      <c r="E128" s="61">
        <f t="shared" si="3"/>
        <v>90</v>
      </c>
      <c r="H128" s="45">
        <v>126</v>
      </c>
      <c r="I128" s="45" t="str">
        <f t="shared" si="4"/>
        <v>Rindi Energi AB</v>
      </c>
      <c r="J128" s="45" t="str">
        <f t="shared" si="5"/>
        <v>Höör</v>
      </c>
      <c r="K128" s="45">
        <f>IF(ISERROR(VLOOKUP($J128,'Miljövärden urval för publ'!$B$2:$H$490,MATCH(K$3,'Miljövärden urval för publ'!$B$2:$H$2,0),FALSE)),"",VLOOKUP($J128,'Miljövärden urval för publ'!$B$2:$H$490,MATCH(K$3,'Miljövärden urval för publ'!$B$2:$H$2,0),FALSE))</f>
        <v>0.111371</v>
      </c>
      <c r="L128" s="45">
        <f>IF(ISERROR(VLOOKUP($J128,'Miljövärden urval för publ'!$B$2:$H$490,MATCH(L$3,'Miljövärden urval för publ'!$B$2:$H$2,0),FALSE)),"",VLOOKUP($J128,'Miljövärden urval för publ'!$B$2:$H$490,MATCH(L$3,'Miljövärden urval för publ'!$B$2:$H$2,0),FALSE))</f>
        <v>19.893000000000001</v>
      </c>
      <c r="M128" s="45">
        <f>IF(ISERROR(VLOOKUP($J128,'Miljövärden urval för publ'!$B$2:$H$490,MATCH(M$3,'Miljövärden urval för publ'!$B$2:$H$2,0),FALSE)),"",VLOOKUP($J128,'Miljövärden urval för publ'!$B$2:$H$490,MATCH(M$3,'Miljövärden urval för publ'!$B$2:$H$2,0),FALSE))</f>
        <v>8.1500400000000006</v>
      </c>
      <c r="N128" s="45">
        <f>IF(ISERROR(VLOOKUP($J128,'Miljövärden urval för publ'!$B$2:$H$490,MATCH(N$3,'Miljövärden urval för publ'!$B$2:$H$2,0),FALSE)),"",VLOOKUP($J128,'Miljövärden urval för publ'!$B$2:$H$490,MATCH(N$3,'Miljövärden urval för publ'!$B$2:$H$2,0),FALSE))</f>
        <v>1.06122E-2</v>
      </c>
    </row>
    <row r="129" spans="1:14" x14ac:dyDescent="0.25">
      <c r="A129" s="65" t="s">
        <v>210</v>
      </c>
      <c r="B129" s="65" t="s">
        <v>211</v>
      </c>
      <c r="D129" s="60" t="str">
        <f>VLOOKUP(B129,'Miljövärden urval för publ'!$B$2:$V$480,MATCH("ska publiceras:",'Miljövärden urval för publ'!$B$2:$T$2,0),FALSE)</f>
        <v>ja</v>
      </c>
      <c r="E129" s="61">
        <f t="shared" si="3"/>
        <v>91</v>
      </c>
      <c r="H129" s="45">
        <v>127</v>
      </c>
      <c r="I129" s="45" t="str">
        <f t="shared" si="4"/>
        <v>Värmevärden AB</v>
      </c>
      <c r="J129" s="45" t="str">
        <f t="shared" si="5"/>
        <v>Iggesund</v>
      </c>
      <c r="K129" s="45">
        <f>IF(ISERROR(VLOOKUP($J129,'Miljövärden urval för publ'!$B$2:$H$490,MATCH(K$3,'Miljövärden urval för publ'!$B$2:$H$2,0),FALSE)),"",VLOOKUP($J129,'Miljövärden urval för publ'!$B$2:$H$490,MATCH(K$3,'Miljövärden urval för publ'!$B$2:$H$2,0),FALSE))</f>
        <v>0.37351299999999998</v>
      </c>
      <c r="L129" s="45">
        <f>IF(ISERROR(VLOOKUP($J129,'Miljövärden urval för publ'!$B$2:$H$490,MATCH(L$3,'Miljövärden urval för publ'!$B$2:$H$2,0),FALSE)),"",VLOOKUP($J129,'Miljövärden urval för publ'!$B$2:$H$490,MATCH(L$3,'Miljövärden urval för publ'!$B$2:$H$2,0),FALSE))</f>
        <v>91.528400000000005</v>
      </c>
      <c r="M129" s="45">
        <f>IF(ISERROR(VLOOKUP($J129,'Miljövärden urval för publ'!$B$2:$H$490,MATCH(M$3,'Miljövärden urval för publ'!$B$2:$H$2,0),FALSE)),"",VLOOKUP($J129,'Miljövärden urval för publ'!$B$2:$H$490,MATCH(M$3,'Miljövärden urval för publ'!$B$2:$H$2,0),FALSE))</f>
        <v>7.0426000000000002</v>
      </c>
      <c r="N129" s="45">
        <f>IF(ISERROR(VLOOKUP($J129,'Miljövärden urval för publ'!$B$2:$H$490,MATCH(N$3,'Miljövärden urval för publ'!$B$2:$H$2,0),FALSE)),"",VLOOKUP($J129,'Miljövärden urval för publ'!$B$2:$H$490,MATCH(N$3,'Miljövärden urval för publ'!$B$2:$H$2,0),FALSE))</f>
        <v>0.27269700000000002</v>
      </c>
    </row>
    <row r="130" spans="1:14" x14ac:dyDescent="0.25">
      <c r="A130" s="65" t="s">
        <v>210</v>
      </c>
      <c r="B130" s="65" t="s">
        <v>212</v>
      </c>
      <c r="D130" s="60" t="str">
        <f>VLOOKUP(B130,'Miljövärden urval för publ'!$B$2:$V$480,MATCH("ska publiceras:",'Miljövärden urval för publ'!$B$2:$T$2,0),FALSE)</f>
        <v>ja</v>
      </c>
      <c r="E130" s="61">
        <f t="shared" si="3"/>
        <v>92</v>
      </c>
      <c r="H130" s="45">
        <v>128</v>
      </c>
      <c r="I130" s="45" t="str">
        <f t="shared" si="4"/>
        <v>Eksjö Energi AB</v>
      </c>
      <c r="J130" s="45" t="str">
        <f t="shared" si="5"/>
        <v>Ingatorp</v>
      </c>
      <c r="K130" s="45">
        <f>IF(ISERROR(VLOOKUP($J130,'Miljövärden urval för publ'!$B$2:$H$490,MATCH(K$3,'Miljövärden urval för publ'!$B$2:$H$2,0),FALSE)),"",VLOOKUP($J130,'Miljövärden urval för publ'!$B$2:$H$490,MATCH(K$3,'Miljövärden urval för publ'!$B$2:$H$2,0),FALSE))</f>
        <v>0.14487</v>
      </c>
      <c r="L130" s="45">
        <f>IF(ISERROR(VLOOKUP($J130,'Miljövärden urval för publ'!$B$2:$H$490,MATCH(L$3,'Miljövärden urval för publ'!$B$2:$H$2,0),FALSE)),"",VLOOKUP($J130,'Miljövärden urval för publ'!$B$2:$H$490,MATCH(L$3,'Miljövärden urval för publ'!$B$2:$H$2,0),FALSE))</f>
        <v>29.374600000000001</v>
      </c>
      <c r="M130" s="45">
        <f>IF(ISERROR(VLOOKUP($J130,'Miljövärden urval för publ'!$B$2:$H$490,MATCH(M$3,'Miljövärden urval för publ'!$B$2:$H$2,0),FALSE)),"",VLOOKUP($J130,'Miljövärden urval för publ'!$B$2:$H$490,MATCH(M$3,'Miljövärden urval för publ'!$B$2:$H$2,0),FALSE))</f>
        <v>11.720800000000001</v>
      </c>
      <c r="N130" s="45">
        <f>IF(ISERROR(VLOOKUP($J130,'Miljövärden urval för publ'!$B$2:$H$490,MATCH(N$3,'Miljövärden urval för publ'!$B$2:$H$2,0),FALSE)),"",VLOOKUP($J130,'Miljövärden urval för publ'!$B$2:$H$490,MATCH(N$3,'Miljövärden urval för publ'!$B$2:$H$2,0),FALSE))</f>
        <v>2.19337E-2</v>
      </c>
    </row>
    <row r="131" spans="1:14" x14ac:dyDescent="0.25">
      <c r="A131" s="65" t="s">
        <v>213</v>
      </c>
      <c r="B131" s="65" t="s">
        <v>214</v>
      </c>
      <c r="D131" s="60" t="str">
        <f>VLOOKUP(B131,'Miljövärden urval för publ'!$B$2:$V$480,MATCH("ska publiceras:",'Miljövärden urval för publ'!$B$2:$T$2,0),FALSE)</f>
        <v>ja</v>
      </c>
      <c r="E131" s="61">
        <f t="shared" si="3"/>
        <v>93</v>
      </c>
      <c r="H131" s="45">
        <v>129</v>
      </c>
      <c r="I131" s="45" t="str">
        <f t="shared" si="4"/>
        <v>Växjö Energi AB</v>
      </c>
      <c r="J131" s="45" t="str">
        <f t="shared" si="5"/>
        <v>Ingelstad</v>
      </c>
      <c r="K131" s="45">
        <f>IF(ISERROR(VLOOKUP($J131,'Miljövärden urval för publ'!$B$2:$H$490,MATCH(K$3,'Miljövärden urval för publ'!$B$2:$H$2,0),FALSE)),"",VLOOKUP($J131,'Miljövärden urval för publ'!$B$2:$H$490,MATCH(K$3,'Miljövärden urval för publ'!$B$2:$H$2,0),FALSE))</f>
        <v>0.29339399999999999</v>
      </c>
      <c r="L131" s="45">
        <f>IF(ISERROR(VLOOKUP($J131,'Miljövärden urval för publ'!$B$2:$H$490,MATCH(L$3,'Miljövärden urval för publ'!$B$2:$H$2,0),FALSE)),"",VLOOKUP($J131,'Miljövärden urval för publ'!$B$2:$H$490,MATCH(L$3,'Miljövärden urval för publ'!$B$2:$H$2,0),FALSE))</f>
        <v>54.321300000000001</v>
      </c>
      <c r="M131" s="45">
        <f>IF(ISERROR(VLOOKUP($J131,'Miljövärden urval för publ'!$B$2:$H$490,MATCH(M$3,'Miljövärden urval för publ'!$B$2:$H$2,0),FALSE)),"",VLOOKUP($J131,'Miljövärden urval för publ'!$B$2:$H$490,MATCH(M$3,'Miljövärden urval för publ'!$B$2:$H$2,0),FALSE))</f>
        <v>14.4255</v>
      </c>
      <c r="N131" s="45">
        <f>IF(ISERROR(VLOOKUP($J131,'Miljövärden urval för publ'!$B$2:$H$490,MATCH(N$3,'Miljövärden urval för publ'!$B$2:$H$2,0),FALSE)),"",VLOOKUP($J131,'Miljövärden urval för publ'!$B$2:$H$490,MATCH(N$3,'Miljövärden urval för publ'!$B$2:$H$2,0),FALSE))</f>
        <v>9.1286400000000004E-2</v>
      </c>
    </row>
    <row r="132" spans="1:14" x14ac:dyDescent="0.25">
      <c r="A132" s="65" t="s">
        <v>216</v>
      </c>
      <c r="B132" s="65" t="s">
        <v>217</v>
      </c>
      <c r="D132" s="60" t="str">
        <f>VLOOKUP(B132,'Miljövärden urval för publ'!$B$2:$V$480,MATCH("ska publiceras:",'Miljövärden urval för publ'!$B$2:$T$2,0),FALSE)</f>
        <v>ja</v>
      </c>
      <c r="E132" s="61">
        <f t="shared" ref="E132:E195" si="6">IF(ISERROR(D132),E131,IF(D132="ja",E131+1,E131))</f>
        <v>94</v>
      </c>
      <c r="H132" s="45">
        <v>130</v>
      </c>
      <c r="I132" s="45" t="str">
        <f t="shared" si="4"/>
        <v>Dala Energi Värme AB</v>
      </c>
      <c r="J132" s="45" t="str">
        <f t="shared" si="5"/>
        <v>Insjön</v>
      </c>
      <c r="K132" s="45">
        <f>IF(ISERROR(VLOOKUP($J132,'Miljövärden urval för publ'!$B$2:$H$490,MATCH(K$3,'Miljövärden urval för publ'!$B$2:$H$2,0),FALSE)),"",VLOOKUP($J132,'Miljövärden urval för publ'!$B$2:$H$490,MATCH(K$3,'Miljövärden urval för publ'!$B$2:$H$2,0),FALSE))</f>
        <v>0.139765</v>
      </c>
      <c r="L132" s="45">
        <f>IF(ISERROR(VLOOKUP($J132,'Miljövärden urval för publ'!$B$2:$H$490,MATCH(L$3,'Miljövärden urval för publ'!$B$2:$H$2,0),FALSE)),"",VLOOKUP($J132,'Miljövärden urval för publ'!$B$2:$H$490,MATCH(L$3,'Miljövärden urval för publ'!$B$2:$H$2,0),FALSE))</f>
        <v>11.672499999999999</v>
      </c>
      <c r="M132" s="45">
        <f>IF(ISERROR(VLOOKUP($J132,'Miljövärden urval för publ'!$B$2:$H$490,MATCH(M$3,'Miljövärden urval för publ'!$B$2:$H$2,0),FALSE)),"",VLOOKUP($J132,'Miljövärden urval för publ'!$B$2:$H$490,MATCH(M$3,'Miljövärden urval för publ'!$B$2:$H$2,0),FALSE))</f>
        <v>15.1861</v>
      </c>
      <c r="N132" s="45">
        <f>IF(ISERROR(VLOOKUP($J132,'Miljövärden urval för publ'!$B$2:$H$490,MATCH(N$3,'Miljövärden urval för publ'!$B$2:$H$2,0),FALSE)),"",VLOOKUP($J132,'Miljövärden urval för publ'!$B$2:$H$490,MATCH(N$3,'Miljövärden urval för publ'!$B$2:$H$2,0),FALSE))</f>
        <v>2.8997799999999998E-3</v>
      </c>
    </row>
    <row r="133" spans="1:14" x14ac:dyDescent="0.25">
      <c r="A133" s="65" t="s">
        <v>218</v>
      </c>
      <c r="B133" s="65" t="s">
        <v>220</v>
      </c>
      <c r="D133" s="60" t="str">
        <f>VLOOKUP(B133,'Miljövärden urval för publ'!$B$2:$V$480,MATCH("ska publiceras:",'Miljövärden urval för publ'!$B$2:$T$2,0),FALSE)</f>
        <v>ja</v>
      </c>
      <c r="E133" s="61">
        <f t="shared" si="6"/>
        <v>95</v>
      </c>
      <c r="H133" s="45">
        <v>131</v>
      </c>
      <c r="I133" s="45" t="str">
        <f t="shared" ref="I133:I196" si="7">IF(ISERROR(INDEX($A$4:$E$490,MATCH($H133,$E$4:$E$490,0),1)),"",INDEX($A$4:$E$490,MATCH($H133,$E$4:$E$490,0),1))</f>
        <v>Jokkmokks Värmeverk AB</v>
      </c>
      <c r="J133" s="45" t="str">
        <f t="shared" si="5"/>
        <v>Jokkmokk</v>
      </c>
      <c r="K133" s="45">
        <f>IF(ISERROR(VLOOKUP($J133,'Miljövärden urval för publ'!$B$2:$H$490,MATCH(K$3,'Miljövärden urval för publ'!$B$2:$H$2,0),FALSE)),"",VLOOKUP($J133,'Miljövärden urval för publ'!$B$2:$H$490,MATCH(K$3,'Miljövärden urval för publ'!$B$2:$H$2,0),FALSE))</f>
        <v>0.104029</v>
      </c>
      <c r="L133" s="45">
        <f>IF(ISERROR(VLOOKUP($J133,'Miljövärden urval för publ'!$B$2:$H$490,MATCH(L$3,'Miljövärden urval för publ'!$B$2:$H$2,0),FALSE)),"",VLOOKUP($J133,'Miljövärden urval för publ'!$B$2:$H$490,MATCH(L$3,'Miljövärden urval för publ'!$B$2:$H$2,0),FALSE))</f>
        <v>11.401999999999999</v>
      </c>
      <c r="M133" s="45">
        <f>IF(ISERROR(VLOOKUP($J133,'Miljövärden urval för publ'!$B$2:$H$490,MATCH(M$3,'Miljövärden urval för publ'!$B$2:$H$2,0),FALSE)),"",VLOOKUP($J133,'Miljövärden urval för publ'!$B$2:$H$490,MATCH(M$3,'Miljövärden urval för publ'!$B$2:$H$2,0),FALSE))</f>
        <v>9.9763699999999993</v>
      </c>
      <c r="N133" s="45">
        <f>IF(ISERROR(VLOOKUP($J133,'Miljövärden urval för publ'!$B$2:$H$490,MATCH(N$3,'Miljövärden urval för publ'!$B$2:$H$2,0),FALSE)),"",VLOOKUP($J133,'Miljövärden urval för publ'!$B$2:$H$490,MATCH(N$3,'Miljövärden urval för publ'!$B$2:$H$2,0),FALSE))</f>
        <v>1.93798E-3</v>
      </c>
    </row>
    <row r="134" spans="1:14" x14ac:dyDescent="0.25">
      <c r="A134" s="65" t="s">
        <v>335</v>
      </c>
      <c r="B134" s="65" t="s">
        <v>336</v>
      </c>
      <c r="D134" s="60" t="str">
        <f>VLOOKUP(B134,'Miljövärden urval för publ'!$B$2:$V$480,MATCH("ska publiceras:",'Miljövärden urval för publ'!$B$2:$T$2,0),FALSE)</f>
        <v>nej</v>
      </c>
      <c r="E134" s="61">
        <f t="shared" si="6"/>
        <v>95</v>
      </c>
      <c r="H134" s="45">
        <v>132</v>
      </c>
      <c r="I134" s="45" t="str">
        <f t="shared" si="7"/>
        <v>Affärsverken Karlskrona AB</v>
      </c>
      <c r="J134" s="45" t="str">
        <f t="shared" ref="J134:J197" si="8">IF(ISERROR(INDEX($A$4:$E$490,MATCH($H134,$E$4:$E$490,0),2)),"",INDEX($A$4:$E$490,MATCH($H134,$E$4:$E$490,0),2))</f>
        <v>Jämjö</v>
      </c>
      <c r="K134" s="45">
        <f>IF(ISERROR(VLOOKUP($J134,'Miljövärden urval för publ'!$B$2:$H$490,MATCH(K$3,'Miljövärden urval för publ'!$B$2:$H$2,0),FALSE)),"",VLOOKUP($J134,'Miljövärden urval för publ'!$B$2:$H$490,MATCH(K$3,'Miljövärden urval för publ'!$B$2:$H$2,0),FALSE))</f>
        <v>2.0721599999999998</v>
      </c>
      <c r="L134" s="45">
        <f>IF(ISERROR(VLOOKUP($J134,'Miljövärden urval för publ'!$B$2:$H$490,MATCH(L$3,'Miljövärden urval för publ'!$B$2:$H$2,0),FALSE)),"",VLOOKUP($J134,'Miljövärden urval för publ'!$B$2:$H$490,MATCH(L$3,'Miljövärden urval för publ'!$B$2:$H$2,0),FALSE))</f>
        <v>0</v>
      </c>
      <c r="M134" s="45">
        <f>IF(ISERROR(VLOOKUP($J134,'Miljövärden urval för publ'!$B$2:$H$490,MATCH(M$3,'Miljövärden urval för publ'!$B$2:$H$2,0),FALSE)),"",VLOOKUP($J134,'Miljövärden urval för publ'!$B$2:$H$490,MATCH(M$3,'Miljövärden urval för publ'!$B$2:$H$2,0),FALSE))</f>
        <v>0</v>
      </c>
      <c r="N134" s="45">
        <f>IF(ISERROR(VLOOKUP($J134,'Miljövärden urval för publ'!$B$2:$H$490,MATCH(N$3,'Miljövärden urval för publ'!$B$2:$H$2,0),FALSE)),"",VLOOKUP($J134,'Miljövärden urval för publ'!$B$2:$H$490,MATCH(N$3,'Miljövärden urval för publ'!$B$2:$H$2,0),FALSE))</f>
        <v>0</v>
      </c>
    </row>
    <row r="135" spans="1:14" x14ac:dyDescent="0.25">
      <c r="A135" s="65" t="s">
        <v>344</v>
      </c>
      <c r="B135" s="65" t="s">
        <v>345</v>
      </c>
      <c r="D135" s="60" t="str">
        <f>VLOOKUP(B135,'Miljövärden urval för publ'!$B$2:$V$480,MATCH("ska publiceras:",'Miljövärden urval för publ'!$B$2:$T$2,0),FALSE)</f>
        <v>ja</v>
      </c>
      <c r="E135" s="61">
        <f t="shared" si="6"/>
        <v>96</v>
      </c>
      <c r="H135" s="45">
        <v>133</v>
      </c>
      <c r="I135" s="45" t="str">
        <f t="shared" si="7"/>
        <v>Ljusdal Energi AB</v>
      </c>
      <c r="J135" s="45" t="str">
        <f t="shared" si="8"/>
        <v>Järvsö</v>
      </c>
      <c r="K135" s="45">
        <f>IF(ISERROR(VLOOKUP($J135,'Miljövärden urval för publ'!$B$2:$H$490,MATCH(K$3,'Miljövärden urval för publ'!$B$2:$H$2,0),FALSE)),"",VLOOKUP($J135,'Miljövärden urval för publ'!$B$2:$H$490,MATCH(K$3,'Miljövärden urval för publ'!$B$2:$H$2,0),FALSE))</f>
        <v>0.16792299999999999</v>
      </c>
      <c r="L135" s="45">
        <f>IF(ISERROR(VLOOKUP($J135,'Miljövärden urval för publ'!$B$2:$H$490,MATCH(L$3,'Miljövärden urval för publ'!$B$2:$H$2,0),FALSE)),"",VLOOKUP($J135,'Miljövärden urval för publ'!$B$2:$H$490,MATCH(L$3,'Miljövärden urval för publ'!$B$2:$H$2,0),FALSE))</f>
        <v>35.119799999999998</v>
      </c>
      <c r="M135" s="45">
        <f>IF(ISERROR(VLOOKUP($J135,'Miljövärden urval för publ'!$B$2:$H$490,MATCH(M$3,'Miljövärden urval för publ'!$B$2:$H$2,0),FALSE)),"",VLOOKUP($J135,'Miljövärden urval för publ'!$B$2:$H$490,MATCH(M$3,'Miljövärden urval för publ'!$B$2:$H$2,0),FALSE))</f>
        <v>9.2587499999999991</v>
      </c>
      <c r="N135" s="45">
        <f>IF(ISERROR(VLOOKUP($J135,'Miljövärden urval för publ'!$B$2:$H$490,MATCH(N$3,'Miljövärden urval för publ'!$B$2:$H$2,0),FALSE)),"",VLOOKUP($J135,'Miljövärden urval för publ'!$B$2:$H$490,MATCH(N$3,'Miljövärden urval för publ'!$B$2:$H$2,0),FALSE))</f>
        <v>7.2609499999999993E-2</v>
      </c>
    </row>
    <row r="136" spans="1:14" x14ac:dyDescent="0.25">
      <c r="A136" s="65" t="s">
        <v>222</v>
      </c>
      <c r="B136" s="65" t="s">
        <v>223</v>
      </c>
      <c r="D136" s="60" t="str">
        <f>VLOOKUP(B136,'Miljövärden urval för publ'!$B$2:$V$480,MATCH("ska publiceras:",'Miljövärden urval för publ'!$B$2:$T$2,0),FALSE)</f>
        <v>ja</v>
      </c>
      <c r="E136" s="61">
        <f t="shared" si="6"/>
        <v>97</v>
      </c>
      <c r="H136" s="45">
        <v>134</v>
      </c>
      <c r="I136" s="45" t="str">
        <f t="shared" si="7"/>
        <v>Jönköping Energi AB</v>
      </c>
      <c r="J136" s="45" t="str">
        <f t="shared" si="8"/>
        <v>Jönköping</v>
      </c>
      <c r="K136" s="45">
        <f>IF(ISERROR(VLOOKUP($J136,'Miljövärden urval för publ'!$B$2:$H$490,MATCH(K$3,'Miljövärden urval för publ'!$B$2:$H$2,0),FALSE)),"",VLOOKUP($J136,'Miljövärden urval för publ'!$B$2:$H$490,MATCH(K$3,'Miljövärden urval för publ'!$B$2:$H$2,0),FALSE))</f>
        <v>0.26967400000000002</v>
      </c>
      <c r="L136" s="45">
        <f>IF(ISERROR(VLOOKUP($J136,'Miljövärden urval för publ'!$B$2:$H$490,MATCH(L$3,'Miljövärden urval för publ'!$B$2:$H$2,0),FALSE)),"",VLOOKUP($J136,'Miljövärden urval för publ'!$B$2:$H$490,MATCH(L$3,'Miljövärden urval för publ'!$B$2:$H$2,0),FALSE))</f>
        <v>75.881</v>
      </c>
      <c r="M136" s="45">
        <f>IF(ISERROR(VLOOKUP($J136,'Miljövärden urval för publ'!$B$2:$H$490,MATCH(M$3,'Miljövärden urval för publ'!$B$2:$H$2,0),FALSE)),"",VLOOKUP($J136,'Miljövärden urval för publ'!$B$2:$H$490,MATCH(M$3,'Miljövärden urval för publ'!$B$2:$H$2,0),FALSE))</f>
        <v>8.6146200000000004</v>
      </c>
      <c r="N136" s="45">
        <f>IF(ISERROR(VLOOKUP($J136,'Miljövärden urval för publ'!$B$2:$H$490,MATCH(N$3,'Miljövärden urval för publ'!$B$2:$H$2,0),FALSE)),"",VLOOKUP($J136,'Miljövärden urval för publ'!$B$2:$H$490,MATCH(N$3,'Miljövärden urval för publ'!$B$2:$H$2,0),FALSE))</f>
        <v>0.111081</v>
      </c>
    </row>
    <row r="137" spans="1:14" x14ac:dyDescent="0.25">
      <c r="A137" s="65" t="s">
        <v>369</v>
      </c>
      <c r="B137" s="65" t="s">
        <v>370</v>
      </c>
      <c r="D137" s="60" t="str">
        <f>VLOOKUP(B137,'Miljövärden urval för publ'!$B$2:$V$480,MATCH("ska publiceras:",'Miljövärden urval för publ'!$B$2:$T$2,0),FALSE)</f>
        <v>ja</v>
      </c>
      <c r="E137" s="61">
        <f t="shared" si="6"/>
        <v>98</v>
      </c>
      <c r="H137" s="45">
        <v>135</v>
      </c>
      <c r="I137" s="45" t="str">
        <f t="shared" si="7"/>
        <v>Skellefteå Kraft AB</v>
      </c>
      <c r="J137" s="45" t="str">
        <f t="shared" si="8"/>
        <v>Jörn</v>
      </c>
      <c r="K137" s="45">
        <f>IF(ISERROR(VLOOKUP($J137,'Miljövärden urval för publ'!$B$2:$H$490,MATCH(K$3,'Miljövärden urval för publ'!$B$2:$H$2,0),FALSE)),"",VLOOKUP($J137,'Miljövärden urval för publ'!$B$2:$H$490,MATCH(K$3,'Miljövärden urval för publ'!$B$2:$H$2,0),FALSE))</f>
        <v>0.101882</v>
      </c>
      <c r="L137" s="45">
        <f>IF(ISERROR(VLOOKUP($J137,'Miljövärden urval för publ'!$B$2:$H$490,MATCH(L$3,'Miljövärden urval för publ'!$B$2:$H$2,0),FALSE)),"",VLOOKUP($J137,'Miljövärden urval för publ'!$B$2:$H$490,MATCH(L$3,'Miljövärden urval för publ'!$B$2:$H$2,0),FALSE))</f>
        <v>19.9739</v>
      </c>
      <c r="M137" s="45">
        <f>IF(ISERROR(VLOOKUP($J137,'Miljövärden urval för publ'!$B$2:$H$490,MATCH(M$3,'Miljövärden urval för publ'!$B$2:$H$2,0),FALSE)),"",VLOOKUP($J137,'Miljövärden urval för publ'!$B$2:$H$490,MATCH(M$3,'Miljövärden urval för publ'!$B$2:$H$2,0),FALSE))</f>
        <v>12.4438</v>
      </c>
      <c r="N137" s="45">
        <f>IF(ISERROR(VLOOKUP($J137,'Miljövärden urval för publ'!$B$2:$H$490,MATCH(N$3,'Miljövärden urval för publ'!$B$2:$H$2,0),FALSE)),"",VLOOKUP($J137,'Miljövärden urval för publ'!$B$2:$H$490,MATCH(N$3,'Miljövärden urval för publ'!$B$2:$H$2,0),FALSE))</f>
        <v>1.6567599999999998E-2</v>
      </c>
    </row>
    <row r="138" spans="1:14" x14ac:dyDescent="0.25">
      <c r="A138" s="65" t="s">
        <v>605</v>
      </c>
      <c r="B138" s="65" t="s">
        <v>608</v>
      </c>
      <c r="D138" s="60" t="str">
        <f>VLOOKUP(B138,'Miljövärden urval för publ'!$B$2:$V$480,MATCH("ska publiceras:",'Miljövärden urval för publ'!$B$2:$T$2,0),FALSE)</f>
        <v>ja</v>
      </c>
      <c r="E138" s="61">
        <f t="shared" si="6"/>
        <v>99</v>
      </c>
      <c r="H138" s="45">
        <v>136</v>
      </c>
      <c r="I138" s="45" t="str">
        <f t="shared" si="7"/>
        <v>Vattenfall AB Värme</v>
      </c>
      <c r="J138" s="45" t="str">
        <f t="shared" si="8"/>
        <v>Kalix</v>
      </c>
      <c r="K138" s="45">
        <f>IF(ISERROR(VLOOKUP($J138,'Miljövärden urval för publ'!$B$2:$H$490,MATCH(K$3,'Miljövärden urval för publ'!$B$2:$H$2,0),FALSE)),"",VLOOKUP($J138,'Miljövärden urval för publ'!$B$2:$H$490,MATCH(K$3,'Miljövärden urval för publ'!$B$2:$H$2,0),FALSE))</f>
        <v>0.19009300000000001</v>
      </c>
      <c r="L138" s="45">
        <f>IF(ISERROR(VLOOKUP($J138,'Miljövärden urval för publ'!$B$2:$H$490,MATCH(L$3,'Miljövärden urval för publ'!$B$2:$H$2,0),FALSE)),"",VLOOKUP($J138,'Miljövärden urval för publ'!$B$2:$H$490,MATCH(L$3,'Miljövärden urval för publ'!$B$2:$H$2,0),FALSE))</f>
        <v>38.1584</v>
      </c>
      <c r="M138" s="45">
        <f>IF(ISERROR(VLOOKUP($J138,'Miljövärden urval för publ'!$B$2:$H$490,MATCH(M$3,'Miljövärden urval för publ'!$B$2:$H$2,0),FALSE)),"",VLOOKUP($J138,'Miljövärden urval för publ'!$B$2:$H$490,MATCH(M$3,'Miljövärden urval för publ'!$B$2:$H$2,0),FALSE))</f>
        <v>9.1471199999999993</v>
      </c>
      <c r="N138" s="45">
        <f>IF(ISERROR(VLOOKUP($J138,'Miljövärden urval för publ'!$B$2:$H$490,MATCH(N$3,'Miljövärden urval för publ'!$B$2:$H$2,0),FALSE)),"",VLOOKUP($J138,'Miljövärden urval för publ'!$B$2:$H$490,MATCH(N$3,'Miljövärden urval för publ'!$B$2:$H$2,0),FALSE))</f>
        <v>5.6092500000000003E-2</v>
      </c>
    </row>
    <row r="139" spans="1:14" x14ac:dyDescent="0.25">
      <c r="A139" s="65" t="s">
        <v>521</v>
      </c>
      <c r="B139" s="65" t="s">
        <v>525</v>
      </c>
      <c r="D139" s="60" t="str">
        <f>VLOOKUP(B139,'Miljövärden urval för publ'!$B$2:$V$480,MATCH("ska publiceras:",'Miljövärden urval för publ'!$B$2:$T$2,0),FALSE)</f>
        <v>ja</v>
      </c>
      <c r="E139" s="61">
        <f t="shared" si="6"/>
        <v>100</v>
      </c>
      <c r="H139" s="45">
        <v>137</v>
      </c>
      <c r="I139" s="45" t="str">
        <f t="shared" si="7"/>
        <v>Kalmar Energi Värme AB</v>
      </c>
      <c r="J139" s="45" t="str">
        <f t="shared" si="8"/>
        <v>Kalmar</v>
      </c>
      <c r="K139" s="45">
        <f>IF(ISERROR(VLOOKUP($J139,'Miljövärden urval för publ'!$B$2:$H$490,MATCH(K$3,'Miljövärden urval för publ'!$B$2:$H$2,0),FALSE)),"",VLOOKUP($J139,'Miljövärden urval för publ'!$B$2:$H$490,MATCH(K$3,'Miljövärden urval för publ'!$B$2:$H$2,0),FALSE))</f>
        <v>9.1623499999999997E-2</v>
      </c>
      <c r="L139" s="45">
        <f>IF(ISERROR(VLOOKUP($J139,'Miljövärden urval för publ'!$B$2:$H$490,MATCH(L$3,'Miljövärden urval för publ'!$B$2:$H$2,0),FALSE)),"",VLOOKUP($J139,'Miljövärden urval för publ'!$B$2:$H$490,MATCH(L$3,'Miljövärden urval för publ'!$B$2:$H$2,0),FALSE))</f>
        <v>8.3615100000000009</v>
      </c>
      <c r="M139" s="45">
        <f>IF(ISERROR(VLOOKUP($J139,'Miljövärden urval för publ'!$B$2:$H$490,MATCH(M$3,'Miljövärden urval för publ'!$B$2:$H$2,0),FALSE)),"",VLOOKUP($J139,'Miljövärden urval för publ'!$B$2:$H$490,MATCH(M$3,'Miljövärden urval för publ'!$B$2:$H$2,0),FALSE))</f>
        <v>6.5732600000000003</v>
      </c>
      <c r="N139" s="45">
        <f>IF(ISERROR(VLOOKUP($J139,'Miljövärden urval för publ'!$B$2:$H$490,MATCH(N$3,'Miljövärden urval för publ'!$B$2:$H$2,0),FALSE)),"",VLOOKUP($J139,'Miljövärden urval för publ'!$B$2:$H$490,MATCH(N$3,'Miljövärden urval för publ'!$B$2:$H$2,0),FALSE))</f>
        <v>7.2592400000000001E-3</v>
      </c>
    </row>
    <row r="140" spans="1:14" x14ac:dyDescent="0.25">
      <c r="A140" s="65" t="s">
        <v>393</v>
      </c>
      <c r="B140" s="65" t="s">
        <v>394</v>
      </c>
      <c r="D140" s="60" t="str">
        <f>VLOOKUP(B140,'Miljövärden urval för publ'!$B$2:$V$480,MATCH("ska publiceras:",'Miljövärden urval för publ'!$B$2:$T$2,0),FALSE)</f>
        <v>nej</v>
      </c>
      <c r="E140" s="61">
        <f t="shared" si="6"/>
        <v>100</v>
      </c>
      <c r="H140" s="45">
        <v>138</v>
      </c>
      <c r="I140" s="45" t="str">
        <f t="shared" si="7"/>
        <v>Karlshamn Energi AB</v>
      </c>
      <c r="J140" s="45" t="str">
        <f t="shared" si="8"/>
        <v>Karlshamn</v>
      </c>
      <c r="K140" s="45">
        <f>IF(ISERROR(VLOOKUP($J140,'Miljövärden urval för publ'!$B$2:$H$490,MATCH(K$3,'Miljövärden urval för publ'!$B$2:$H$2,0),FALSE)),"",VLOOKUP($J140,'Miljövärden urval för publ'!$B$2:$H$490,MATCH(K$3,'Miljövärden urval för publ'!$B$2:$H$2,0),FALSE))</f>
        <v>5.7583599999999999E-2</v>
      </c>
      <c r="L140" s="45">
        <f>IF(ISERROR(VLOOKUP($J140,'Miljövärden urval för publ'!$B$2:$H$490,MATCH(L$3,'Miljövärden urval för publ'!$B$2:$H$2,0),FALSE)),"",VLOOKUP($J140,'Miljövärden urval för publ'!$B$2:$H$490,MATCH(L$3,'Miljövärden urval för publ'!$B$2:$H$2,0),FALSE))</f>
        <v>12.4445</v>
      </c>
      <c r="M140" s="45">
        <f>IF(ISERROR(VLOOKUP($J140,'Miljövärden urval för publ'!$B$2:$H$490,MATCH(M$3,'Miljövärden urval för publ'!$B$2:$H$2,0),FALSE)),"",VLOOKUP($J140,'Miljövärden urval för publ'!$B$2:$H$490,MATCH(M$3,'Miljövärden urval för publ'!$B$2:$H$2,0),FALSE))</f>
        <v>1.92991</v>
      </c>
      <c r="N140" s="45">
        <f>IF(ISERROR(VLOOKUP($J140,'Miljövärden urval för publ'!$B$2:$H$490,MATCH(N$3,'Miljövärden urval för publ'!$B$2:$H$2,0),FALSE)),"",VLOOKUP($J140,'Miljövärden urval för publ'!$B$2:$H$490,MATCH(N$3,'Miljövärden urval för publ'!$B$2:$H$2,0),FALSE))</f>
        <v>3.7412500000000001E-2</v>
      </c>
    </row>
    <row r="141" spans="1:14" x14ac:dyDescent="0.25">
      <c r="A141" s="65" t="s">
        <v>154</v>
      </c>
      <c r="B141" s="65" t="s">
        <v>158</v>
      </c>
      <c r="D141" s="60" t="str">
        <f>VLOOKUP(B141,'Miljövärden urval för publ'!$B$2:$V$480,MATCH("ska publiceras:",'Miljövärden urval för publ'!$B$2:$T$2,0),FALSE)</f>
        <v>ja</v>
      </c>
      <c r="E141" s="61">
        <f t="shared" si="6"/>
        <v>101</v>
      </c>
      <c r="H141" s="45">
        <v>139</v>
      </c>
      <c r="I141" s="45" t="str">
        <f t="shared" si="7"/>
        <v>Affärsverken Karlskrona AB</v>
      </c>
      <c r="J141" s="45" t="str">
        <f t="shared" si="8"/>
        <v>Karlskrona</v>
      </c>
      <c r="K141" s="45">
        <f>IF(ISERROR(VLOOKUP($J141,'Miljövärden urval för publ'!$B$2:$H$490,MATCH(K$3,'Miljövärden urval för publ'!$B$2:$H$2,0),FALSE)),"",VLOOKUP($J141,'Miljövärden urval för publ'!$B$2:$H$490,MATCH(K$3,'Miljövärden urval för publ'!$B$2:$H$2,0),FALSE))</f>
        <v>7.2342400000000001E-2</v>
      </c>
      <c r="L141" s="45">
        <f>IF(ISERROR(VLOOKUP($J141,'Miljövärden urval för publ'!$B$2:$H$490,MATCH(L$3,'Miljövärden urval för publ'!$B$2:$H$2,0),FALSE)),"",VLOOKUP($J141,'Miljövärden urval för publ'!$B$2:$H$490,MATCH(L$3,'Miljövärden urval för publ'!$B$2:$H$2,0),FALSE))</f>
        <v>9.3456600000000005</v>
      </c>
      <c r="M141" s="45">
        <f>IF(ISERROR(VLOOKUP($J141,'Miljövärden urval för publ'!$B$2:$H$490,MATCH(M$3,'Miljövärden urval för publ'!$B$2:$H$2,0),FALSE)),"",VLOOKUP($J141,'Miljövärden urval för publ'!$B$2:$H$490,MATCH(M$3,'Miljövärden urval för publ'!$B$2:$H$2,0),FALSE))</f>
        <v>6.9049399999999999</v>
      </c>
      <c r="N141" s="45">
        <f>IF(ISERROR(VLOOKUP($J141,'Miljövärden urval för publ'!$B$2:$H$490,MATCH(N$3,'Miljövärden urval för publ'!$B$2:$H$2,0),FALSE)),"",VLOOKUP($J141,'Miljövärden urval för publ'!$B$2:$H$490,MATCH(N$3,'Miljövärden urval för publ'!$B$2:$H$2,0),FALSE))</f>
        <v>1.1542900000000001E-3</v>
      </c>
    </row>
    <row r="142" spans="1:14" x14ac:dyDescent="0.25">
      <c r="A142" s="65" t="s">
        <v>226</v>
      </c>
      <c r="B142" s="65" t="s">
        <v>228</v>
      </c>
      <c r="D142" s="60" t="str">
        <f>VLOOKUP(B142,'Miljövärden urval för publ'!$B$2:$V$480,MATCH("ska publiceras:",'Miljövärden urval för publ'!$B$2:$T$2,0),FALSE)</f>
        <v>ja</v>
      </c>
      <c r="E142" s="61">
        <f t="shared" si="6"/>
        <v>102</v>
      </c>
      <c r="H142" s="45">
        <v>140</v>
      </c>
      <c r="I142" s="45" t="str">
        <f t="shared" si="7"/>
        <v>Karlstads Energi AB</v>
      </c>
      <c r="J142" s="45" t="str">
        <f t="shared" si="8"/>
        <v>Karlstad</v>
      </c>
      <c r="K142" s="45">
        <f>IF(ISERROR(VLOOKUP($J142,'Miljövärden urval för publ'!$B$2:$H$490,MATCH(K$3,'Miljövärden urval för publ'!$B$2:$H$2,0),FALSE)),"",VLOOKUP($J142,'Miljövärden urval för publ'!$B$2:$H$490,MATCH(K$3,'Miljövärden urval för publ'!$B$2:$H$2,0),FALSE))</f>
        <v>0.110462</v>
      </c>
      <c r="L142" s="45">
        <f>IF(ISERROR(VLOOKUP($J142,'Miljövärden urval för publ'!$B$2:$H$490,MATCH(L$3,'Miljövärden urval för publ'!$B$2:$H$2,0),FALSE)),"",VLOOKUP($J142,'Miljövärden urval för publ'!$B$2:$H$490,MATCH(L$3,'Miljövärden urval för publ'!$B$2:$H$2,0),FALSE))</f>
        <v>37.380000000000003</v>
      </c>
      <c r="M142" s="45">
        <f>IF(ISERROR(VLOOKUP($J142,'Miljövärden urval för publ'!$B$2:$H$490,MATCH(M$3,'Miljövärden urval för publ'!$B$2:$H$2,0),FALSE)),"",VLOOKUP($J142,'Miljövärden urval för publ'!$B$2:$H$490,MATCH(M$3,'Miljövärden urval för publ'!$B$2:$H$2,0),FALSE))</f>
        <v>5.8538899999999998</v>
      </c>
      <c r="N142" s="45">
        <f>IF(ISERROR(VLOOKUP($J142,'Miljövärden urval för publ'!$B$2:$H$490,MATCH(N$3,'Miljövärden urval för publ'!$B$2:$H$2,0),FALSE)),"",VLOOKUP($J142,'Miljövärden urval för publ'!$B$2:$H$490,MATCH(N$3,'Miljövärden urval för publ'!$B$2:$H$2,0),FALSE))</f>
        <v>2.5872800000000001E-2</v>
      </c>
    </row>
    <row r="143" spans="1:14" x14ac:dyDescent="0.25">
      <c r="A143" s="65" t="s">
        <v>31</v>
      </c>
      <c r="B143" s="65" t="s">
        <v>39</v>
      </c>
      <c r="D143" s="60" t="str">
        <f>VLOOKUP(B143,'Miljövärden urval för publ'!$B$2:$V$480,MATCH("ska publiceras:",'Miljövärden urval för publ'!$B$2:$T$2,0),FALSE)</f>
        <v>ja</v>
      </c>
      <c r="E143" s="61">
        <f t="shared" si="6"/>
        <v>103</v>
      </c>
      <c r="H143" s="45">
        <v>141</v>
      </c>
      <c r="I143" s="45" t="str">
        <f t="shared" si="7"/>
        <v>Tekniska Verken i Linköping AB</v>
      </c>
      <c r="J143" s="45" t="str">
        <f t="shared" si="8"/>
        <v>Katrineholm</v>
      </c>
      <c r="K143" s="45">
        <f>IF(ISERROR(VLOOKUP($J143,'Miljövärden urval för publ'!$B$2:$H$490,MATCH(K$3,'Miljövärden urval för publ'!$B$2:$H$2,0),FALSE)),"",VLOOKUP($J143,'Miljövärden urval för publ'!$B$2:$H$490,MATCH(K$3,'Miljövärden urval för publ'!$B$2:$H$2,0),FALSE))</f>
        <v>0.125607</v>
      </c>
      <c r="L143" s="45">
        <f>IF(ISERROR(VLOOKUP($J143,'Miljövärden urval för publ'!$B$2:$H$490,MATCH(L$3,'Miljövärden urval för publ'!$B$2:$H$2,0),FALSE)),"",VLOOKUP($J143,'Miljövärden urval för publ'!$B$2:$H$490,MATCH(L$3,'Miljövärden urval för publ'!$B$2:$H$2,0),FALSE))</f>
        <v>16.267099999999999</v>
      </c>
      <c r="M143" s="45">
        <f>IF(ISERROR(VLOOKUP($J143,'Miljövärden urval för publ'!$B$2:$H$490,MATCH(M$3,'Miljövärden urval för publ'!$B$2:$H$2,0),FALSE)),"",VLOOKUP($J143,'Miljövärden urval för publ'!$B$2:$H$490,MATCH(M$3,'Miljövärden urval för publ'!$B$2:$H$2,0),FALSE))</f>
        <v>5.8721500000000004</v>
      </c>
      <c r="N143" s="45">
        <f>IF(ISERROR(VLOOKUP($J143,'Miljövärden urval för publ'!$B$2:$H$490,MATCH(N$3,'Miljövärden urval för publ'!$B$2:$H$2,0),FALSE)),"",VLOOKUP($J143,'Miljövärden urval för publ'!$B$2:$H$490,MATCH(N$3,'Miljövärden urval för publ'!$B$2:$H$2,0),FALSE))</f>
        <v>2.1305299999999999E-2</v>
      </c>
    </row>
    <row r="144" spans="1:14" x14ac:dyDescent="0.25">
      <c r="A144" s="65" t="s">
        <v>596</v>
      </c>
      <c r="B144" s="65" t="s">
        <v>597</v>
      </c>
      <c r="D144" s="60" t="str">
        <f>VLOOKUP(B144,'Miljövärden urval för publ'!$B$2:$V$480,MATCH("ska publiceras:",'Miljövärden urval för publ'!$B$2:$T$2,0),FALSE)</f>
        <v>ja</v>
      </c>
      <c r="E144" s="61">
        <f t="shared" si="6"/>
        <v>104</v>
      </c>
      <c r="H144" s="45">
        <v>142</v>
      </c>
      <c r="I144" s="45" t="str">
        <f t="shared" si="7"/>
        <v>Kils Energi AB</v>
      </c>
      <c r="J144" s="45" t="str">
        <f t="shared" si="8"/>
        <v>Kil</v>
      </c>
      <c r="K144" s="45">
        <f>IF(ISERROR(VLOOKUP($J144,'Miljövärden urval för publ'!$B$2:$H$490,MATCH(K$3,'Miljövärden urval för publ'!$B$2:$H$2,0),FALSE)),"",VLOOKUP($J144,'Miljövärden urval för publ'!$B$2:$H$490,MATCH(K$3,'Miljövärden urval för publ'!$B$2:$H$2,0),FALSE))</f>
        <v>0.21476799999999999</v>
      </c>
      <c r="L144" s="45">
        <f>IF(ISERROR(VLOOKUP($J144,'Miljövärden urval för publ'!$B$2:$H$490,MATCH(L$3,'Miljövärden urval för publ'!$B$2:$H$2,0),FALSE)),"",VLOOKUP($J144,'Miljövärden urval för publ'!$B$2:$H$490,MATCH(L$3,'Miljövärden urval för publ'!$B$2:$H$2,0),FALSE))</f>
        <v>27.039899999999999</v>
      </c>
      <c r="M144" s="45">
        <f>IF(ISERROR(VLOOKUP($J144,'Miljövärden urval för publ'!$B$2:$H$490,MATCH(M$3,'Miljövärden urval för publ'!$B$2:$H$2,0),FALSE)),"",VLOOKUP($J144,'Miljövärden urval för publ'!$B$2:$H$490,MATCH(M$3,'Miljövärden urval för publ'!$B$2:$H$2,0),FALSE))</f>
        <v>6.0535100000000002</v>
      </c>
      <c r="N144" s="45">
        <f>IF(ISERROR(VLOOKUP($J144,'Miljövärden urval för publ'!$B$2:$H$490,MATCH(N$3,'Miljövärden urval för publ'!$B$2:$H$2,0),FALSE)),"",VLOOKUP($J144,'Miljövärden urval för publ'!$B$2:$H$490,MATCH(N$3,'Miljövärden urval för publ'!$B$2:$H$2,0),FALSE))</f>
        <v>0.52818100000000001</v>
      </c>
    </row>
    <row r="145" spans="1:14" x14ac:dyDescent="0.25">
      <c r="A145" s="65" t="s">
        <v>201</v>
      </c>
      <c r="B145" s="65" t="s">
        <v>202</v>
      </c>
      <c r="D145" s="60" t="str">
        <f>VLOOKUP(B145,'Miljövärden urval för publ'!$B$2:$V$480,MATCH("ska publiceras:",'Miljövärden urval för publ'!$B$2:$T$2,0),FALSE)</f>
        <v>ja</v>
      </c>
      <c r="E145" s="61">
        <f t="shared" si="6"/>
        <v>105</v>
      </c>
      <c r="H145" s="45">
        <v>143</v>
      </c>
      <c r="I145" s="45" t="str">
        <f t="shared" si="7"/>
        <v>Bollnäs Energi AB</v>
      </c>
      <c r="J145" s="45" t="str">
        <f t="shared" si="8"/>
        <v>Kilafors</v>
      </c>
      <c r="K145" s="45">
        <f>IF(ISERROR(VLOOKUP($J145,'Miljövärden urval för publ'!$B$2:$H$490,MATCH(K$3,'Miljövärden urval för publ'!$B$2:$H$2,0),FALSE)),"",VLOOKUP($J145,'Miljövärden urval för publ'!$B$2:$H$490,MATCH(K$3,'Miljövärden urval för publ'!$B$2:$H$2,0),FALSE))</f>
        <v>0.150505</v>
      </c>
      <c r="L145" s="45">
        <f>IF(ISERROR(VLOOKUP($J145,'Miljövärden urval för publ'!$B$2:$H$490,MATCH(L$3,'Miljövärden urval för publ'!$B$2:$H$2,0),FALSE)),"",VLOOKUP($J145,'Miljövärden urval för publ'!$B$2:$H$490,MATCH(L$3,'Miljövärden urval för publ'!$B$2:$H$2,0),FALSE))</f>
        <v>29.020199999999999</v>
      </c>
      <c r="M145" s="45">
        <f>IF(ISERROR(VLOOKUP($J145,'Miljövärden urval för publ'!$B$2:$H$490,MATCH(M$3,'Miljövärden urval för publ'!$B$2:$H$2,0),FALSE)),"",VLOOKUP($J145,'Miljövärden urval för publ'!$B$2:$H$490,MATCH(M$3,'Miljövärden urval för publ'!$B$2:$H$2,0),FALSE))</f>
        <v>8.4547500000000007</v>
      </c>
      <c r="N145" s="45">
        <f>IF(ISERROR(VLOOKUP($J145,'Miljövärden urval för publ'!$B$2:$H$490,MATCH(N$3,'Miljövärden urval för publ'!$B$2:$H$2,0),FALSE)),"",VLOOKUP($J145,'Miljövärden urval för publ'!$B$2:$H$490,MATCH(N$3,'Miljövärden urval för publ'!$B$2:$H$2,0),FALSE))</f>
        <v>3.7612699999999999E-2</v>
      </c>
    </row>
    <row r="146" spans="1:14" x14ac:dyDescent="0.25">
      <c r="A146" s="65" t="s">
        <v>196</v>
      </c>
      <c r="B146" s="65" t="s">
        <v>198</v>
      </c>
      <c r="D146" s="60" t="str">
        <f>VLOOKUP(B146,'Miljövärden urval för publ'!$B$2:$V$480,MATCH("ska publiceras:",'Miljövärden urval för publ'!$B$2:$T$2,0),FALSE)</f>
        <v>nej</v>
      </c>
      <c r="E146" s="61">
        <f t="shared" si="6"/>
        <v>105</v>
      </c>
      <c r="H146" s="45">
        <v>144</v>
      </c>
      <c r="I146" s="45" t="str">
        <f t="shared" si="7"/>
        <v>Tekniska Verken i Kiruna AB</v>
      </c>
      <c r="J146" s="45" t="str">
        <f t="shared" si="8"/>
        <v>Kiruna C</v>
      </c>
      <c r="K146" s="45">
        <f>IF(ISERROR(VLOOKUP($J146,'Miljövärden urval för publ'!$B$2:$H$490,MATCH(K$3,'Miljövärden urval för publ'!$B$2:$H$2,0),FALSE)),"",VLOOKUP($J146,'Miljövärden urval för publ'!$B$2:$H$490,MATCH(K$3,'Miljövärden urval för publ'!$B$2:$H$2,0),FALSE))</f>
        <v>0.29810999999999999</v>
      </c>
      <c r="L146" s="45">
        <f>IF(ISERROR(VLOOKUP($J146,'Miljövärden urval för publ'!$B$2:$H$490,MATCH(L$3,'Miljövärden urval för publ'!$B$2:$H$2,0),FALSE)),"",VLOOKUP($J146,'Miljövärden urval för publ'!$B$2:$H$490,MATCH(L$3,'Miljövärden urval för publ'!$B$2:$H$2,0),FALSE))</f>
        <v>115.376</v>
      </c>
      <c r="M146" s="45">
        <f>IF(ISERROR(VLOOKUP($J146,'Miljövärden urval för publ'!$B$2:$H$490,MATCH(M$3,'Miljövärden urval för publ'!$B$2:$H$2,0),FALSE)),"",VLOOKUP($J146,'Miljövärden urval för publ'!$B$2:$H$490,MATCH(M$3,'Miljövärden urval för publ'!$B$2:$H$2,0),FALSE))</f>
        <v>4.8881800000000002</v>
      </c>
      <c r="N146" s="45">
        <f>IF(ISERROR(VLOOKUP($J146,'Miljövärden urval för publ'!$B$2:$H$490,MATCH(N$3,'Miljövärden urval för publ'!$B$2:$H$2,0),FALSE)),"",VLOOKUP($J146,'Miljövärden urval för publ'!$B$2:$H$490,MATCH(N$3,'Miljövärden urval för publ'!$B$2:$H$2,0),FALSE))</f>
        <v>3.9806500000000002E-2</v>
      </c>
    </row>
    <row r="147" spans="1:14" x14ac:dyDescent="0.25">
      <c r="A147" s="65" t="s">
        <v>196</v>
      </c>
      <c r="B147" s="65" t="s">
        <v>199</v>
      </c>
      <c r="D147" s="60" t="str">
        <f>VLOOKUP(B147,'Miljövärden urval för publ'!$B$2:$V$480,MATCH("ska publiceras:",'Miljövärden urval för publ'!$B$2:$T$2,0),FALSE)</f>
        <v>ja</v>
      </c>
      <c r="E147" s="61">
        <f t="shared" si="6"/>
        <v>106</v>
      </c>
      <c r="H147" s="45">
        <v>145</v>
      </c>
      <c r="I147" s="45" t="str">
        <f t="shared" si="7"/>
        <v>Tekniska Verken i Linköping AB</v>
      </c>
      <c r="J147" s="45" t="str">
        <f t="shared" si="8"/>
        <v>Kisa</v>
      </c>
      <c r="K147" s="45">
        <f>IF(ISERROR(VLOOKUP($J147,'Miljövärden urval för publ'!$B$2:$H$490,MATCH(K$3,'Miljövärden urval för publ'!$B$2:$H$2,0),FALSE)),"",VLOOKUP($J147,'Miljövärden urval för publ'!$B$2:$H$490,MATCH(K$3,'Miljövärden urval för publ'!$B$2:$H$2,0),FALSE))</f>
        <v>6.4383300000000004E-2</v>
      </c>
      <c r="L147" s="45">
        <f>IF(ISERROR(VLOOKUP($J147,'Miljövärden urval för publ'!$B$2:$H$490,MATCH(L$3,'Miljövärden urval för publ'!$B$2:$H$2,0),FALSE)),"",VLOOKUP($J147,'Miljövärden urval för publ'!$B$2:$H$490,MATCH(L$3,'Miljövärden urval för publ'!$B$2:$H$2,0),FALSE))</f>
        <v>17.143899999999999</v>
      </c>
      <c r="M147" s="45">
        <f>IF(ISERROR(VLOOKUP($J147,'Miljövärden urval för publ'!$B$2:$H$490,MATCH(M$3,'Miljövärden urval för publ'!$B$2:$H$2,0),FALSE)),"",VLOOKUP($J147,'Miljövärden urval för publ'!$B$2:$H$490,MATCH(M$3,'Miljövärden urval för publ'!$B$2:$H$2,0),FALSE))</f>
        <v>9.8459599999999998</v>
      </c>
      <c r="N147" s="45">
        <f>IF(ISERROR(VLOOKUP($J147,'Miljövärden urval för publ'!$B$2:$H$490,MATCH(N$3,'Miljövärden urval för publ'!$B$2:$H$2,0),FALSE)),"",VLOOKUP($J147,'Miljövärden urval för publ'!$B$2:$H$490,MATCH(N$3,'Miljövärden urval för publ'!$B$2:$H$2,0),FALSE))</f>
        <v>1.15459E-2</v>
      </c>
    </row>
    <row r="148" spans="1:14" x14ac:dyDescent="0.25">
      <c r="A148" s="65" t="s">
        <v>232</v>
      </c>
      <c r="B148" s="65" t="s">
        <v>233</v>
      </c>
      <c r="D148" s="60" t="str">
        <f>VLOOKUP(B148,'Miljövärden urval för publ'!$B$2:$V$480,MATCH("ska publiceras:",'Miljövärden urval för publ'!$B$2:$T$2,0),FALSE)</f>
        <v>ja</v>
      </c>
      <c r="E148" s="61">
        <f t="shared" si="6"/>
        <v>107</v>
      </c>
      <c r="H148" s="45">
        <v>146</v>
      </c>
      <c r="I148" s="45" t="str">
        <f t="shared" si="7"/>
        <v>Gotlands Energi AB</v>
      </c>
      <c r="J148" s="45" t="str">
        <f t="shared" si="8"/>
        <v>Klintehamn</v>
      </c>
      <c r="K148" s="45">
        <f>IF(ISERROR(VLOOKUP($J148,'Miljövärden urval för publ'!$B$2:$H$490,MATCH(K$3,'Miljövärden urval för publ'!$B$2:$H$2,0),FALSE)),"",VLOOKUP($J148,'Miljövärden urval för publ'!$B$2:$H$490,MATCH(K$3,'Miljövärden urval för publ'!$B$2:$H$2,0),FALSE))</f>
        <v>1.2229399999999999</v>
      </c>
      <c r="L148" s="45">
        <f>IF(ISERROR(VLOOKUP($J148,'Miljövärden urval för publ'!$B$2:$H$490,MATCH(L$3,'Miljövärden urval för publ'!$B$2:$H$2,0),FALSE)),"",VLOOKUP($J148,'Miljövärden urval för publ'!$B$2:$H$490,MATCH(L$3,'Miljövärden urval för publ'!$B$2:$H$2,0),FALSE))</f>
        <v>12.6416</v>
      </c>
      <c r="M148" s="45">
        <f>IF(ISERROR(VLOOKUP($J148,'Miljövärden urval för publ'!$B$2:$H$490,MATCH(M$3,'Miljövärden urval för publ'!$B$2:$H$2,0),FALSE)),"",VLOOKUP($J148,'Miljövärden urval för publ'!$B$2:$H$490,MATCH(M$3,'Miljövärden urval för publ'!$B$2:$H$2,0),FALSE))</f>
        <v>32.555100000000003</v>
      </c>
      <c r="N148" s="45">
        <f>IF(ISERROR(VLOOKUP($J148,'Miljövärden urval för publ'!$B$2:$H$490,MATCH(N$3,'Miljövärden urval för publ'!$B$2:$H$2,0),FALSE)),"",VLOOKUP($J148,'Miljövärden urval för publ'!$B$2:$H$490,MATCH(N$3,'Miljövärden urval för publ'!$B$2:$H$2,0),FALSE))</f>
        <v>5.8350499999999996E-3</v>
      </c>
    </row>
    <row r="149" spans="1:14" x14ac:dyDescent="0.25">
      <c r="A149" s="65" t="s">
        <v>596</v>
      </c>
      <c r="B149" s="65" t="s">
        <v>598</v>
      </c>
      <c r="D149" s="60" t="str">
        <f>VLOOKUP(B149,'Miljövärden urval för publ'!$B$2:$V$480,MATCH("ska publiceras:",'Miljövärden urval för publ'!$B$2:$T$2,0),FALSE)</f>
        <v>ja</v>
      </c>
      <c r="E149" s="61">
        <f t="shared" si="6"/>
        <v>108</v>
      </c>
      <c r="H149" s="45">
        <v>147</v>
      </c>
      <c r="I149" s="45" t="str">
        <f t="shared" si="7"/>
        <v>Kraftringen AB</v>
      </c>
      <c r="J149" s="45" t="str">
        <f t="shared" si="8"/>
        <v>Klippan-Ljungbyhed</v>
      </c>
      <c r="K149" s="45">
        <f>IF(ISERROR(VLOOKUP($J149,'Miljövärden urval för publ'!$B$2:$H$490,MATCH(K$3,'Miljövärden urval för publ'!$B$2:$H$2,0),FALSE)),"",VLOOKUP($J149,'Miljövärden urval för publ'!$B$2:$H$490,MATCH(K$3,'Miljövärden urval för publ'!$B$2:$H$2,0),FALSE))</f>
        <v>0.30374200000000001</v>
      </c>
      <c r="L149" s="45">
        <f>IF(ISERROR(VLOOKUP($J149,'Miljövärden urval för publ'!$B$2:$H$490,MATCH(L$3,'Miljövärden urval för publ'!$B$2:$H$2,0),FALSE)),"",VLOOKUP($J149,'Miljövärden urval för publ'!$B$2:$H$490,MATCH(L$3,'Miljövärden urval för publ'!$B$2:$H$2,0),FALSE))</f>
        <v>45.837200000000003</v>
      </c>
      <c r="M149" s="45">
        <f>IF(ISERROR(VLOOKUP($J149,'Miljövärden urval för publ'!$B$2:$H$490,MATCH(M$3,'Miljövärden urval för publ'!$B$2:$H$2,0),FALSE)),"",VLOOKUP($J149,'Miljövärden urval för publ'!$B$2:$H$490,MATCH(M$3,'Miljövärden urval för publ'!$B$2:$H$2,0),FALSE))</f>
        <v>12.5481</v>
      </c>
      <c r="N149" s="45">
        <f>IF(ISERROR(VLOOKUP($J149,'Miljövärden urval för publ'!$B$2:$H$490,MATCH(N$3,'Miljövärden urval för publ'!$B$2:$H$2,0),FALSE)),"",VLOOKUP($J149,'Miljövärden urval för publ'!$B$2:$H$490,MATCH(N$3,'Miljövärden urval för publ'!$B$2:$H$2,0),FALSE))</f>
        <v>0.10193099999999999</v>
      </c>
    </row>
    <row r="150" spans="1:14" x14ac:dyDescent="0.25">
      <c r="A150" s="65" t="s">
        <v>550</v>
      </c>
      <c r="B150" s="65" t="s">
        <v>557</v>
      </c>
      <c r="D150" s="60" t="str">
        <f>VLOOKUP(B150,'Miljövärden urval för publ'!$B$2:$V$480,MATCH("ska publiceras:",'Miljövärden urval för publ'!$B$2:$T$2,0),FALSE)</f>
        <v>ja</v>
      </c>
      <c r="E150" s="61">
        <f t="shared" si="6"/>
        <v>109</v>
      </c>
      <c r="H150" s="45">
        <v>148</v>
      </c>
      <c r="I150" s="45" t="str">
        <f t="shared" si="7"/>
        <v>Vattenfall AB Värme</v>
      </c>
      <c r="J150" s="45" t="str">
        <f t="shared" si="8"/>
        <v>Knivsta</v>
      </c>
      <c r="K150" s="45">
        <f>IF(ISERROR(VLOOKUP($J150,'Miljövärden urval för publ'!$B$2:$H$490,MATCH(K$3,'Miljövärden urval för publ'!$B$2:$H$2,0),FALSE)),"",VLOOKUP($J150,'Miljövärden urval för publ'!$B$2:$H$490,MATCH(K$3,'Miljövärden urval för publ'!$B$2:$H$2,0),FALSE))</f>
        <v>0.202571</v>
      </c>
      <c r="L150" s="45">
        <f>IF(ISERROR(VLOOKUP($J150,'Miljövärden urval för publ'!$B$2:$H$490,MATCH(L$3,'Miljövärden urval för publ'!$B$2:$H$2,0),FALSE)),"",VLOOKUP($J150,'Miljövärden urval för publ'!$B$2:$H$490,MATCH(L$3,'Miljövärden urval för publ'!$B$2:$H$2,0),FALSE))</f>
        <v>39.9251</v>
      </c>
      <c r="M150" s="45">
        <f>IF(ISERROR(VLOOKUP($J150,'Miljövärden urval för publ'!$B$2:$H$490,MATCH(M$3,'Miljövärden urval för publ'!$B$2:$H$2,0),FALSE)),"",VLOOKUP($J150,'Miljövärden urval för publ'!$B$2:$H$490,MATCH(M$3,'Miljövärden urval för publ'!$B$2:$H$2,0),FALSE))</f>
        <v>11.8346</v>
      </c>
      <c r="N150" s="45">
        <f>IF(ISERROR(VLOOKUP($J150,'Miljövärden urval för publ'!$B$2:$H$490,MATCH(N$3,'Miljövärden urval för publ'!$B$2:$H$2,0),FALSE)),"",VLOOKUP($J150,'Miljövärden urval för publ'!$B$2:$H$490,MATCH(N$3,'Miljövärden urval för publ'!$B$2:$H$2,0),FALSE))</f>
        <v>4.3431999999999998E-2</v>
      </c>
    </row>
    <row r="151" spans="1:14" x14ac:dyDescent="0.25">
      <c r="A151" s="65" t="s">
        <v>505</v>
      </c>
      <c r="B151" s="65" t="s">
        <v>507</v>
      </c>
      <c r="D151" s="60" t="str">
        <f>VLOOKUP(B151,'Miljövärden urval för publ'!$B$2:$V$480,MATCH("ska publiceras:",'Miljövärden urval för publ'!$B$2:$T$2,0),FALSE)</f>
        <v>nej</v>
      </c>
      <c r="E151" s="61">
        <f t="shared" si="6"/>
        <v>109</v>
      </c>
      <c r="H151" s="45">
        <v>149</v>
      </c>
      <c r="I151" s="45" t="str">
        <f t="shared" si="7"/>
        <v>Köpings kommun</v>
      </c>
      <c r="J151" s="45" t="str">
        <f t="shared" si="8"/>
        <v>Kolsva</v>
      </c>
      <c r="K151" s="45">
        <f>IF(ISERROR(VLOOKUP($J151,'Miljövärden urval för publ'!$B$2:$H$490,MATCH(K$3,'Miljövärden urval för publ'!$B$2:$H$2,0),FALSE)),"",VLOOKUP($J151,'Miljövärden urval för publ'!$B$2:$H$490,MATCH(K$3,'Miljövärden urval för publ'!$B$2:$H$2,0),FALSE))</f>
        <v>0.14510700000000001</v>
      </c>
      <c r="L151" s="45">
        <f>IF(ISERROR(VLOOKUP($J151,'Miljövärden urval för publ'!$B$2:$H$490,MATCH(L$3,'Miljövärden urval för publ'!$B$2:$H$2,0),FALSE)),"",VLOOKUP($J151,'Miljövärden urval för publ'!$B$2:$H$490,MATCH(L$3,'Miljövärden urval för publ'!$B$2:$H$2,0),FALSE))</f>
        <v>6.0072299999999998</v>
      </c>
      <c r="M151" s="45">
        <f>IF(ISERROR(VLOOKUP($J151,'Miljövärden urval för publ'!$B$2:$H$490,MATCH(M$3,'Miljövärden urval för publ'!$B$2:$H$2,0),FALSE)),"",VLOOKUP($J151,'Miljövärden urval för publ'!$B$2:$H$490,MATCH(M$3,'Miljövärden urval för publ'!$B$2:$H$2,0),FALSE))</f>
        <v>13.2216</v>
      </c>
      <c r="N151" s="45">
        <f>IF(ISERROR(VLOOKUP($J151,'Miljövärden urval för publ'!$B$2:$H$490,MATCH(N$3,'Miljövärden urval för publ'!$B$2:$H$2,0),FALSE)),"",VLOOKUP($J151,'Miljövärden urval för publ'!$B$2:$H$490,MATCH(N$3,'Miljövärden urval för publ'!$B$2:$H$2,0),FALSE))</f>
        <v>0</v>
      </c>
    </row>
    <row r="152" spans="1:14" x14ac:dyDescent="0.25">
      <c r="A152" s="65" t="s">
        <v>536</v>
      </c>
      <c r="B152" s="65" t="s">
        <v>538</v>
      </c>
      <c r="D152" s="60" t="str">
        <f>VLOOKUP(B152,'Miljövärden urval för publ'!$B$2:$V$480,MATCH("ska publiceras:",'Miljövärden urval för publ'!$B$2:$T$2,0),FALSE)</f>
        <v>ja</v>
      </c>
      <c r="E152" s="61">
        <f t="shared" si="6"/>
        <v>110</v>
      </c>
      <c r="H152" s="45">
        <v>150</v>
      </c>
      <c r="I152" s="45" t="str">
        <f t="shared" si="7"/>
        <v>Värmevärden AB</v>
      </c>
      <c r="J152" s="45" t="str">
        <f t="shared" si="8"/>
        <v>Kopparberg</v>
      </c>
      <c r="K152" s="45">
        <f>IF(ISERROR(VLOOKUP($J152,'Miljövärden urval för publ'!$B$2:$H$490,MATCH(K$3,'Miljövärden urval för publ'!$B$2:$H$2,0),FALSE)),"",VLOOKUP($J152,'Miljövärden urval för publ'!$B$2:$H$490,MATCH(K$3,'Miljövärden urval för publ'!$B$2:$H$2,0),FALSE))</f>
        <v>0.126779</v>
      </c>
      <c r="L152" s="45">
        <f>IF(ISERROR(VLOOKUP($J152,'Miljövärden urval för publ'!$B$2:$H$490,MATCH(L$3,'Miljövärden urval för publ'!$B$2:$H$2,0),FALSE)),"",VLOOKUP($J152,'Miljövärden urval för publ'!$B$2:$H$490,MATCH(L$3,'Miljövärden urval för publ'!$B$2:$H$2,0),FALSE))</f>
        <v>19.9496</v>
      </c>
      <c r="M152" s="45">
        <f>IF(ISERROR(VLOOKUP($J152,'Miljövärden urval för publ'!$B$2:$H$490,MATCH(M$3,'Miljövärden urval för publ'!$B$2:$H$2,0),FALSE)),"",VLOOKUP($J152,'Miljövärden urval för publ'!$B$2:$H$490,MATCH(M$3,'Miljövärden urval för publ'!$B$2:$H$2,0),FALSE))</f>
        <v>10.0284</v>
      </c>
      <c r="N152" s="45">
        <f>IF(ISERROR(VLOOKUP($J152,'Miljövärden urval för publ'!$B$2:$H$490,MATCH(N$3,'Miljövärden urval för publ'!$B$2:$H$2,0),FALSE)),"",VLOOKUP($J152,'Miljövärden urval för publ'!$B$2:$H$490,MATCH(N$3,'Miljövärden urval för publ'!$B$2:$H$2,0),FALSE))</f>
        <v>2.0321800000000001E-2</v>
      </c>
    </row>
    <row r="153" spans="1:14" x14ac:dyDescent="0.25">
      <c r="A153" s="65" t="s">
        <v>282</v>
      </c>
      <c r="B153" s="65" t="s">
        <v>286</v>
      </c>
      <c r="D153" s="60" t="str">
        <f>VLOOKUP(B153,'Miljövärden urval för publ'!$B$2:$V$480,MATCH("ska publiceras:",'Miljövärden urval för publ'!$B$2:$T$2,0),FALSE)</f>
        <v>ja</v>
      </c>
      <c r="E153" s="61">
        <f t="shared" si="6"/>
        <v>111</v>
      </c>
      <c r="H153" s="45">
        <v>151</v>
      </c>
      <c r="I153" s="45" t="str">
        <f t="shared" si="7"/>
        <v>C4 Energi AB</v>
      </c>
      <c r="J153" s="45" t="str">
        <f t="shared" si="8"/>
        <v>Kristianstad</v>
      </c>
      <c r="K153" s="45">
        <f>IF(ISERROR(VLOOKUP($J153,'Miljövärden urval för publ'!$B$2:$H$490,MATCH(K$3,'Miljövärden urval för publ'!$B$2:$H$2,0),FALSE)),"",VLOOKUP($J153,'Miljövärden urval för publ'!$B$2:$H$490,MATCH(K$3,'Miljövärden urval för publ'!$B$2:$H$2,0),FALSE))</f>
        <v>4.8919900000000002E-2</v>
      </c>
      <c r="L153" s="45">
        <f>IF(ISERROR(VLOOKUP($J153,'Miljövärden urval för publ'!$B$2:$H$490,MATCH(L$3,'Miljövärden urval för publ'!$B$2:$H$2,0),FALSE)),"",VLOOKUP($J153,'Miljövärden urval för publ'!$B$2:$H$490,MATCH(L$3,'Miljövärden urval för publ'!$B$2:$H$2,0),FALSE))</f>
        <v>10.9582</v>
      </c>
      <c r="M153" s="45">
        <f>IF(ISERROR(VLOOKUP($J153,'Miljövärden urval för publ'!$B$2:$H$490,MATCH(M$3,'Miljövärden urval för publ'!$B$2:$H$2,0),FALSE)),"",VLOOKUP($J153,'Miljövärden urval för publ'!$B$2:$H$490,MATCH(M$3,'Miljövärden urval för publ'!$B$2:$H$2,0),FALSE))</f>
        <v>6.1197900000000001</v>
      </c>
      <c r="N153" s="45">
        <f>IF(ISERROR(VLOOKUP($J153,'Miljövärden urval för publ'!$B$2:$H$490,MATCH(N$3,'Miljövärden urval för publ'!$B$2:$H$2,0),FALSE)),"",VLOOKUP($J153,'Miljövärden urval för publ'!$B$2:$H$490,MATCH(N$3,'Miljövärden urval för publ'!$B$2:$H$2,0),FALSE))</f>
        <v>6.36952E-3</v>
      </c>
    </row>
    <row r="154" spans="1:14" x14ac:dyDescent="0.25">
      <c r="A154" s="65" t="s">
        <v>468</v>
      </c>
      <c r="B154" s="65" t="s">
        <v>469</v>
      </c>
      <c r="D154" s="60" t="str">
        <f>VLOOKUP(B154,'Miljövärden urval för publ'!$B$2:$V$480,MATCH("ska publiceras:",'Miljövärden urval för publ'!$B$2:$T$2,0),FALSE)</f>
        <v>nej</v>
      </c>
      <c r="E154" s="61">
        <f t="shared" si="6"/>
        <v>111</v>
      </c>
      <c r="H154" s="45">
        <v>152</v>
      </c>
      <c r="I154" s="45" t="str">
        <f t="shared" si="7"/>
        <v>Kristinehamns Fjärrvärme AB</v>
      </c>
      <c r="J154" s="45" t="str">
        <f t="shared" si="8"/>
        <v>Kristinehamn</v>
      </c>
      <c r="K154" s="45">
        <f>IF(ISERROR(VLOOKUP($J154,'Miljövärden urval för publ'!$B$2:$H$490,MATCH(K$3,'Miljövärden urval för publ'!$B$2:$H$2,0),FALSE)),"",VLOOKUP($J154,'Miljövärden urval för publ'!$B$2:$H$490,MATCH(K$3,'Miljövärden urval för publ'!$B$2:$H$2,0),FALSE))</f>
        <v>0.16837099999999999</v>
      </c>
      <c r="L154" s="45">
        <f>IF(ISERROR(VLOOKUP($J154,'Miljövärden urval för publ'!$B$2:$H$490,MATCH(L$3,'Miljövärden urval för publ'!$B$2:$H$2,0),FALSE)),"",VLOOKUP($J154,'Miljövärden urval för publ'!$B$2:$H$490,MATCH(L$3,'Miljövärden urval för publ'!$B$2:$H$2,0),FALSE))</f>
        <v>22.396899999999999</v>
      </c>
      <c r="M154" s="45">
        <f>IF(ISERROR(VLOOKUP($J154,'Miljövärden urval för publ'!$B$2:$H$490,MATCH(M$3,'Miljövärden urval för publ'!$B$2:$H$2,0),FALSE)),"",VLOOKUP($J154,'Miljövärden urval för publ'!$B$2:$H$490,MATCH(M$3,'Miljövärden urval för publ'!$B$2:$H$2,0),FALSE))</f>
        <v>7.5539199999999997</v>
      </c>
      <c r="N154" s="45">
        <f>IF(ISERROR(VLOOKUP($J154,'Miljövärden urval för publ'!$B$2:$H$490,MATCH(N$3,'Miljövärden urval för publ'!$B$2:$H$2,0),FALSE)),"",VLOOKUP($J154,'Miljövärden urval för publ'!$B$2:$H$490,MATCH(N$3,'Miljövärden urval för publ'!$B$2:$H$2,0),FALSE))</f>
        <v>2.3164500000000001E-2</v>
      </c>
    </row>
    <row r="155" spans="1:14" x14ac:dyDescent="0.25">
      <c r="A155" s="65" t="s">
        <v>550</v>
      </c>
      <c r="B155" s="65" t="s">
        <v>558</v>
      </c>
      <c r="D155" s="60" t="str">
        <f>VLOOKUP(B155,'Miljövärden urval för publ'!$B$2:$V$480,MATCH("ska publiceras:",'Miljövärden urval för publ'!$B$2:$T$2,0),FALSE)</f>
        <v>ja</v>
      </c>
      <c r="E155" s="61">
        <f t="shared" si="6"/>
        <v>112</v>
      </c>
      <c r="H155" s="45">
        <v>153</v>
      </c>
      <c r="I155" s="45" t="str">
        <f t="shared" si="7"/>
        <v>Värmevärden AB</v>
      </c>
      <c r="J155" s="45" t="str">
        <f t="shared" si="8"/>
        <v>Kristinehamn(Värmevärden)</v>
      </c>
      <c r="K155" s="45">
        <f>IF(ISERROR(VLOOKUP($J155,'Miljövärden urval för publ'!$B$2:$H$490,MATCH(K$3,'Miljövärden urval för publ'!$B$2:$H$2,0),FALSE)),"",VLOOKUP($J155,'Miljövärden urval för publ'!$B$2:$H$490,MATCH(K$3,'Miljövärden urval för publ'!$B$2:$H$2,0),FALSE))</f>
        <v>9.3397499999999994E-2</v>
      </c>
      <c r="L155" s="45">
        <f>IF(ISERROR(VLOOKUP($J155,'Miljövärden urval för publ'!$B$2:$H$490,MATCH(L$3,'Miljövärden urval för publ'!$B$2:$H$2,0),FALSE)),"",VLOOKUP($J155,'Miljövärden urval för publ'!$B$2:$H$490,MATCH(L$3,'Miljövärden urval för publ'!$B$2:$H$2,0),FALSE))</f>
        <v>12.972799999999999</v>
      </c>
      <c r="M155" s="45">
        <f>IF(ISERROR(VLOOKUP($J155,'Miljövärden urval för publ'!$B$2:$H$490,MATCH(M$3,'Miljövärden urval för publ'!$B$2:$H$2,0),FALSE)),"",VLOOKUP($J155,'Miljövärden urval för publ'!$B$2:$H$490,MATCH(M$3,'Miljövärden urval för publ'!$B$2:$H$2,0),FALSE))</f>
        <v>6.6872100000000003</v>
      </c>
      <c r="N155" s="45">
        <f>IF(ISERROR(VLOOKUP($J155,'Miljövärden urval för publ'!$B$2:$H$490,MATCH(N$3,'Miljövärden urval för publ'!$B$2:$H$2,0),FALSE)),"",VLOOKUP($J155,'Miljövärden urval för publ'!$B$2:$H$490,MATCH(N$3,'Miljövärden urval för publ'!$B$2:$H$2,0),FALSE))</f>
        <v>1.5202800000000001E-2</v>
      </c>
    </row>
    <row r="156" spans="1:14" x14ac:dyDescent="0.25">
      <c r="A156" s="65" t="s">
        <v>605</v>
      </c>
      <c r="B156" s="65" t="s">
        <v>609</v>
      </c>
      <c r="D156" s="60" t="str">
        <f>VLOOKUP(B156,'Miljövärden urval för publ'!$B$2:$V$480,MATCH("ska publiceras:",'Miljövärden urval för publ'!$B$2:$T$2,0),FALSE)</f>
        <v>ja</v>
      </c>
      <c r="E156" s="61">
        <f t="shared" si="6"/>
        <v>113</v>
      </c>
      <c r="H156" s="45">
        <v>154</v>
      </c>
      <c r="I156" s="45" t="str">
        <f t="shared" si="7"/>
        <v>Jämtkraft AB</v>
      </c>
      <c r="J156" s="45" t="str">
        <f t="shared" si="8"/>
        <v>Krokom</v>
      </c>
      <c r="K156" s="45">
        <f>IF(ISERROR(VLOOKUP($J156,'Miljövärden urval för publ'!$B$2:$H$490,MATCH(K$3,'Miljövärden urval för publ'!$B$2:$H$2,0),FALSE)),"",VLOOKUP($J156,'Miljövärden urval för publ'!$B$2:$H$490,MATCH(K$3,'Miljövärden urval för publ'!$B$2:$H$2,0),FALSE))</f>
        <v>0.155194</v>
      </c>
      <c r="L156" s="45">
        <f>IF(ISERROR(VLOOKUP($J156,'Miljövärden urval för publ'!$B$2:$H$490,MATCH(L$3,'Miljövärden urval för publ'!$B$2:$H$2,0),FALSE)),"",VLOOKUP($J156,'Miljövärden urval för publ'!$B$2:$H$490,MATCH(L$3,'Miljövärden urval för publ'!$B$2:$H$2,0),FALSE))</f>
        <v>18.698699999999999</v>
      </c>
      <c r="M156" s="45">
        <f>IF(ISERROR(VLOOKUP($J156,'Miljövärden urval för publ'!$B$2:$H$490,MATCH(M$3,'Miljövärden urval för publ'!$B$2:$H$2,0),FALSE)),"",VLOOKUP($J156,'Miljövärden urval för publ'!$B$2:$H$490,MATCH(M$3,'Miljövärden urval för publ'!$B$2:$H$2,0),FALSE))</f>
        <v>11.721</v>
      </c>
      <c r="N156" s="45">
        <f>IF(ISERROR(VLOOKUP($J156,'Miljövärden urval för publ'!$B$2:$H$490,MATCH(N$3,'Miljövärden urval för publ'!$B$2:$H$2,0),FALSE)),"",VLOOKUP($J156,'Miljövärden urval för publ'!$B$2:$H$490,MATCH(N$3,'Miljövärden urval för publ'!$B$2:$H$2,0),FALSE))</f>
        <v>2.2386799999999998E-2</v>
      </c>
    </row>
    <row r="157" spans="1:14" x14ac:dyDescent="0.25">
      <c r="A157" s="65" t="s">
        <v>75</v>
      </c>
      <c r="B157" s="65" t="s">
        <v>76</v>
      </c>
      <c r="D157" s="60" t="str">
        <f>VLOOKUP(B157,'Miljövärden urval för publ'!$B$2:$V$480,MATCH("ska publiceras:",'Miljövärden urval för publ'!$B$2:$T$2,0),FALSE)</f>
        <v>ja</v>
      </c>
      <c r="E157" s="61">
        <f t="shared" si="6"/>
        <v>114</v>
      </c>
      <c r="H157" s="45">
        <v>155</v>
      </c>
      <c r="I157" s="45" t="str">
        <f t="shared" si="7"/>
        <v>Statkraft Värme AB</v>
      </c>
      <c r="J157" s="45" t="str">
        <f t="shared" si="8"/>
        <v>Kungsbacka</v>
      </c>
      <c r="K157" s="45">
        <f>IF(ISERROR(VLOOKUP($J157,'Miljövärden urval för publ'!$B$2:$H$490,MATCH(K$3,'Miljövärden urval för publ'!$B$2:$H$2,0),FALSE)),"",VLOOKUP($J157,'Miljövärden urval för publ'!$B$2:$H$490,MATCH(K$3,'Miljövärden urval för publ'!$B$2:$H$2,0),FALSE))</f>
        <v>7.5776999999999997E-2</v>
      </c>
      <c r="L157" s="45">
        <f>IF(ISERROR(VLOOKUP($J157,'Miljövärden urval för publ'!$B$2:$H$490,MATCH(L$3,'Miljövärden urval för publ'!$B$2:$H$2,0),FALSE)),"",VLOOKUP($J157,'Miljövärden urval för publ'!$B$2:$H$490,MATCH(L$3,'Miljövärden urval för publ'!$B$2:$H$2,0),FALSE))</f>
        <v>10.5185</v>
      </c>
      <c r="M157" s="45">
        <f>IF(ISERROR(VLOOKUP($J157,'Miljövärden urval för publ'!$B$2:$H$490,MATCH(M$3,'Miljövärden urval för publ'!$B$2:$H$2,0),FALSE)),"",VLOOKUP($J157,'Miljövärden urval för publ'!$B$2:$H$490,MATCH(M$3,'Miljövärden urval för publ'!$B$2:$H$2,0),FALSE))</f>
        <v>7.5648099999999996</v>
      </c>
      <c r="N157" s="45">
        <f>IF(ISERROR(VLOOKUP($J157,'Miljövärden urval för publ'!$B$2:$H$490,MATCH(N$3,'Miljövärden urval för publ'!$B$2:$H$2,0),FALSE)),"",VLOOKUP($J157,'Miljövärden urval för publ'!$B$2:$H$490,MATCH(N$3,'Miljövärden urval för publ'!$B$2:$H$2,0),FALSE))</f>
        <v>1.8415300000000001E-3</v>
      </c>
    </row>
    <row r="158" spans="1:14" x14ac:dyDescent="0.25">
      <c r="A158" s="65" t="s">
        <v>272</v>
      </c>
      <c r="B158" s="65" t="s">
        <v>273</v>
      </c>
      <c r="D158" s="60" t="str">
        <f>VLOOKUP(B158,'Miljövärden urval för publ'!$B$2:$V$480,MATCH("ska publiceras:",'Miljövärden urval för publ'!$B$2:$T$2,0),FALSE)</f>
        <v>ja</v>
      </c>
      <c r="E158" s="61">
        <f t="shared" si="6"/>
        <v>115</v>
      </c>
      <c r="H158" s="45">
        <v>156</v>
      </c>
      <c r="I158" s="45" t="str">
        <f t="shared" si="7"/>
        <v>E.ON Värme Sverige AB</v>
      </c>
      <c r="J158" s="45" t="str">
        <f t="shared" si="8"/>
        <v>Kungsängen</v>
      </c>
      <c r="K158" s="45">
        <f>IF(ISERROR(VLOOKUP($J158,'Miljövärden urval för publ'!$B$2:$H$490,MATCH(K$3,'Miljövärden urval för publ'!$B$2:$H$2,0),FALSE)),"",VLOOKUP($J158,'Miljövärden urval för publ'!$B$2:$H$490,MATCH(K$3,'Miljövärden urval för publ'!$B$2:$H$2,0),FALSE))</f>
        <v>0.47069699999999998</v>
      </c>
      <c r="L158" s="45">
        <f>IF(ISERROR(VLOOKUP($J158,'Miljövärden urval för publ'!$B$2:$H$490,MATCH(L$3,'Miljövärden urval för publ'!$B$2:$H$2,0),FALSE)),"",VLOOKUP($J158,'Miljövärden urval för publ'!$B$2:$H$490,MATCH(L$3,'Miljövärden urval för publ'!$B$2:$H$2,0),FALSE))</f>
        <v>52.349600000000002</v>
      </c>
      <c r="M158" s="45">
        <f>IF(ISERROR(VLOOKUP($J158,'Miljövärden urval för publ'!$B$2:$H$490,MATCH(M$3,'Miljövärden urval för publ'!$B$2:$H$2,0),FALSE)),"",VLOOKUP($J158,'Miljövärden urval för publ'!$B$2:$H$490,MATCH(M$3,'Miljövärden urval för publ'!$B$2:$H$2,0),FALSE))</f>
        <v>7.41235</v>
      </c>
      <c r="N158" s="45">
        <f>IF(ISERROR(VLOOKUP($J158,'Miljövärden urval för publ'!$B$2:$H$490,MATCH(N$3,'Miljövärden urval för publ'!$B$2:$H$2,0),FALSE)),"",VLOOKUP($J158,'Miljövärden urval för publ'!$B$2:$H$490,MATCH(N$3,'Miljövärden urval för publ'!$B$2:$H$2,0),FALSE))</f>
        <v>6.6254800000000003E-2</v>
      </c>
    </row>
    <row r="159" spans="1:14" x14ac:dyDescent="0.25">
      <c r="A159" s="65" t="s">
        <v>272</v>
      </c>
      <c r="B159" s="65" t="s">
        <v>274</v>
      </c>
      <c r="D159" s="60" t="str">
        <f>VLOOKUP(B159,'Miljövärden urval för publ'!$B$2:$V$480,MATCH("ska publiceras:",'Miljövärden urval för publ'!$B$2:$T$2,0),FALSE)</f>
        <v>ja</v>
      </c>
      <c r="E159" s="61">
        <f t="shared" si="6"/>
        <v>116</v>
      </c>
      <c r="H159" s="45">
        <v>157</v>
      </c>
      <c r="I159" s="45" t="str">
        <f t="shared" si="7"/>
        <v>Mälarenergi AB</v>
      </c>
      <c r="J159" s="45" t="str">
        <f t="shared" si="8"/>
        <v>Kungsör</v>
      </c>
      <c r="K159" s="45">
        <f>IF(ISERROR(VLOOKUP($J159,'Miljövärden urval för publ'!$B$2:$H$490,MATCH(K$3,'Miljövärden urval för publ'!$B$2:$H$2,0),FALSE)),"",VLOOKUP($J159,'Miljövärden urval för publ'!$B$2:$H$490,MATCH(K$3,'Miljövärden urval för publ'!$B$2:$H$2,0),FALSE))</f>
        <v>0.137043</v>
      </c>
      <c r="L159" s="45">
        <f>IF(ISERROR(VLOOKUP($J159,'Miljövärden urval för publ'!$B$2:$H$490,MATCH(L$3,'Miljövärden urval för publ'!$B$2:$H$2,0),FALSE)),"",VLOOKUP($J159,'Miljövärden urval för publ'!$B$2:$H$490,MATCH(L$3,'Miljövärden urval för publ'!$B$2:$H$2,0),FALSE))</f>
        <v>23.273499999999999</v>
      </c>
      <c r="M159" s="45">
        <f>IF(ISERROR(VLOOKUP($J159,'Miljövärden urval för publ'!$B$2:$H$490,MATCH(M$3,'Miljövärden urval för publ'!$B$2:$H$2,0),FALSE)),"",VLOOKUP($J159,'Miljövärden urval för publ'!$B$2:$H$490,MATCH(M$3,'Miljövärden urval för publ'!$B$2:$H$2,0),FALSE))</f>
        <v>7.7134099999999997</v>
      </c>
      <c r="N159" s="45">
        <f>IF(ISERROR(VLOOKUP($J159,'Miljövärden urval för publ'!$B$2:$H$490,MATCH(N$3,'Miljövärden urval för publ'!$B$2:$H$2,0),FALSE)),"",VLOOKUP($J159,'Miljövärden urval för publ'!$B$2:$H$490,MATCH(N$3,'Miljövärden urval för publ'!$B$2:$H$2,0),FALSE))</f>
        <v>2.3423200000000002E-2</v>
      </c>
    </row>
    <row r="160" spans="1:14" x14ac:dyDescent="0.25">
      <c r="A160" s="65" t="s">
        <v>272</v>
      </c>
      <c r="B160" s="65" t="s">
        <v>275</v>
      </c>
      <c r="D160" s="60" t="str">
        <f>VLOOKUP(B160,'Miljövärden urval för publ'!$B$2:$V$480,MATCH("ska publiceras:",'Miljövärden urval för publ'!$B$2:$T$2,0),FALSE)</f>
        <v>ja</v>
      </c>
      <c r="E160" s="61">
        <f t="shared" si="6"/>
        <v>117</v>
      </c>
      <c r="H160" s="45">
        <v>158</v>
      </c>
      <c r="I160" s="45" t="str">
        <f t="shared" si="7"/>
        <v>Kungälv Energi AB</v>
      </c>
      <c r="J160" s="45" t="str">
        <f t="shared" si="8"/>
        <v>Kungälv</v>
      </c>
      <c r="K160" s="45">
        <f>IF(ISERROR(VLOOKUP($J160,'Miljövärden urval för publ'!$B$2:$H$490,MATCH(K$3,'Miljövärden urval för publ'!$B$2:$H$2,0),FALSE)),"",VLOOKUP($J160,'Miljövärden urval för publ'!$B$2:$H$490,MATCH(K$3,'Miljövärden urval för publ'!$B$2:$H$2,0),FALSE))</f>
        <v>0.17927899999999999</v>
      </c>
      <c r="L160" s="45">
        <f>IF(ISERROR(VLOOKUP($J160,'Miljövärden urval för publ'!$B$2:$H$490,MATCH(L$3,'Miljövärden urval för publ'!$B$2:$H$2,0),FALSE)),"",VLOOKUP($J160,'Miljövärden urval för publ'!$B$2:$H$490,MATCH(L$3,'Miljövärden urval för publ'!$B$2:$H$2,0),FALSE))</f>
        <v>33.645899999999997</v>
      </c>
      <c r="M160" s="45">
        <f>IF(ISERROR(VLOOKUP($J160,'Miljövärden urval för publ'!$B$2:$H$490,MATCH(M$3,'Miljövärden urval för publ'!$B$2:$H$2,0),FALSE)),"",VLOOKUP($J160,'Miljövärden urval för publ'!$B$2:$H$490,MATCH(M$3,'Miljövärden urval för publ'!$B$2:$H$2,0),FALSE))</f>
        <v>7.36456</v>
      </c>
      <c r="N160" s="45">
        <f>IF(ISERROR(VLOOKUP($J160,'Miljövärden urval för publ'!$B$2:$H$490,MATCH(N$3,'Miljövärden urval för publ'!$B$2:$H$2,0),FALSE)),"",VLOOKUP($J160,'Miljövärden urval för publ'!$B$2:$H$490,MATCH(N$3,'Miljövärden urval för publ'!$B$2:$H$2,0),FALSE))</f>
        <v>4.8326500000000001E-2</v>
      </c>
    </row>
    <row r="161" spans="1:14" x14ac:dyDescent="0.25">
      <c r="A161" s="65" t="s">
        <v>323</v>
      </c>
      <c r="B161" s="65" t="s">
        <v>326</v>
      </c>
      <c r="D161" s="60" t="str">
        <f>VLOOKUP(B161,'Miljövärden urval för publ'!$B$2:$V$480,MATCH("ska publiceras:",'Miljövärden urval för publ'!$B$2:$T$2,0),FALSE)</f>
        <v>nej</v>
      </c>
      <c r="E161" s="61">
        <f t="shared" si="6"/>
        <v>117</v>
      </c>
      <c r="H161" s="45">
        <v>159</v>
      </c>
      <c r="I161" s="45" t="str">
        <f t="shared" si="7"/>
        <v>Degerfors Energi AB</v>
      </c>
      <c r="J161" s="45" t="str">
        <f t="shared" si="8"/>
        <v>Kvarnberg</v>
      </c>
      <c r="K161" s="45">
        <f>IF(ISERROR(VLOOKUP($J161,'Miljövärden urval för publ'!$B$2:$H$490,MATCH(K$3,'Miljövärden urval för publ'!$B$2:$H$2,0),FALSE)),"",VLOOKUP($J161,'Miljövärden urval för publ'!$B$2:$H$490,MATCH(K$3,'Miljövärden urval för publ'!$B$2:$H$2,0),FALSE))</f>
        <v>0.35722999999999999</v>
      </c>
      <c r="L161" s="45">
        <f>IF(ISERROR(VLOOKUP($J161,'Miljövärden urval för publ'!$B$2:$H$490,MATCH(L$3,'Miljövärden urval för publ'!$B$2:$H$2,0),FALSE)),"",VLOOKUP($J161,'Miljövärden urval för publ'!$B$2:$H$490,MATCH(L$3,'Miljövärden urval för publ'!$B$2:$H$2,0),FALSE))</f>
        <v>48.7408</v>
      </c>
      <c r="M161" s="45">
        <f>IF(ISERROR(VLOOKUP($J161,'Miljövärden urval för publ'!$B$2:$H$490,MATCH(M$3,'Miljövärden urval för publ'!$B$2:$H$2,0),FALSE)),"",VLOOKUP($J161,'Miljövärden urval för publ'!$B$2:$H$490,MATCH(M$3,'Miljövärden urval för publ'!$B$2:$H$2,0),FALSE))</f>
        <v>17.834199999999999</v>
      </c>
      <c r="N161" s="45">
        <f>IF(ISERROR(VLOOKUP($J161,'Miljövärden urval för publ'!$B$2:$H$490,MATCH(N$3,'Miljövärden urval för publ'!$B$2:$H$2,0),FALSE)),"",VLOOKUP($J161,'Miljövärden urval för publ'!$B$2:$H$490,MATCH(N$3,'Miljövärden urval för publ'!$B$2:$H$2,0),FALSE))</f>
        <v>9.3587699999999996E-2</v>
      </c>
    </row>
    <row r="162" spans="1:14" x14ac:dyDescent="0.25">
      <c r="A162" s="65" t="s">
        <v>80</v>
      </c>
      <c r="B162" s="65" t="s">
        <v>92</v>
      </c>
      <c r="D162" s="60" t="str">
        <f>VLOOKUP(B162,'Miljövärden urval för publ'!$B$2:$V$480,MATCH("ska publiceras:",'Miljövärden urval för publ'!$B$2:$T$2,0),FALSE)</f>
        <v>nej</v>
      </c>
      <c r="E162" s="61">
        <f t="shared" si="6"/>
        <v>117</v>
      </c>
      <c r="H162" s="45">
        <v>160</v>
      </c>
      <c r="I162" s="45" t="str">
        <f t="shared" si="7"/>
        <v>Eskilstuna Energi &amp; Miljö AB</v>
      </c>
      <c r="J162" s="45" t="str">
        <f t="shared" si="8"/>
        <v>Kvicksund</v>
      </c>
      <c r="K162" s="45">
        <f>IF(ISERROR(VLOOKUP($J162,'Miljövärden urval för publ'!$B$2:$H$490,MATCH(K$3,'Miljövärden urval för publ'!$B$2:$H$2,0),FALSE)),"",VLOOKUP($J162,'Miljövärden urval för publ'!$B$2:$H$490,MATCH(K$3,'Miljövärden urval för publ'!$B$2:$H$2,0),FALSE))</f>
        <v>0.267156</v>
      </c>
      <c r="L162" s="45">
        <f>IF(ISERROR(VLOOKUP($J162,'Miljövärden urval för publ'!$B$2:$H$490,MATCH(L$3,'Miljövärden urval för publ'!$B$2:$H$2,0),FALSE)),"",VLOOKUP($J162,'Miljövärden urval för publ'!$B$2:$H$490,MATCH(L$3,'Miljövärden urval för publ'!$B$2:$H$2,0),FALSE))</f>
        <v>33.636299999999999</v>
      </c>
      <c r="M162" s="45">
        <f>IF(ISERROR(VLOOKUP($J162,'Miljövärden urval för publ'!$B$2:$H$490,MATCH(M$3,'Miljövärden urval för publ'!$B$2:$H$2,0),FALSE)),"",VLOOKUP($J162,'Miljövärden urval för publ'!$B$2:$H$490,MATCH(M$3,'Miljövärden urval för publ'!$B$2:$H$2,0),FALSE))</f>
        <v>17.1723</v>
      </c>
      <c r="N162" s="45">
        <f>IF(ISERROR(VLOOKUP($J162,'Miljövärden urval för publ'!$B$2:$H$490,MATCH(N$3,'Miljövärden urval för publ'!$B$2:$H$2,0),FALSE)),"",VLOOKUP($J162,'Miljövärden urval för publ'!$B$2:$H$490,MATCH(N$3,'Miljövärden urval för publ'!$B$2:$H$2,0),FALSE))</f>
        <v>6.5807599999999994E-2</v>
      </c>
    </row>
    <row r="163" spans="1:14" x14ac:dyDescent="0.25">
      <c r="A163" s="65" t="s">
        <v>162</v>
      </c>
      <c r="B163" s="65" t="s">
        <v>164</v>
      </c>
      <c r="D163" s="60" t="str">
        <f>VLOOKUP(B163,'Miljövärden urval för publ'!$B$2:$V$480,MATCH("ska publiceras:",'Miljövärden urval för publ'!$B$2:$T$2,0),FALSE)</f>
        <v>nej</v>
      </c>
      <c r="E163" s="61">
        <f t="shared" si="6"/>
        <v>117</v>
      </c>
      <c r="H163" s="45">
        <v>161</v>
      </c>
      <c r="I163" s="45" t="str">
        <f t="shared" si="7"/>
        <v>Sundsvall Energi AB</v>
      </c>
      <c r="J163" s="45" t="str">
        <f t="shared" si="8"/>
        <v>Kvissleby</v>
      </c>
      <c r="K163" s="45">
        <f>IF(ISERROR(VLOOKUP($J163,'Miljövärden urval för publ'!$B$2:$H$490,MATCH(K$3,'Miljövärden urval för publ'!$B$2:$H$2,0),FALSE)),"",VLOOKUP($J163,'Miljövärden urval för publ'!$B$2:$H$490,MATCH(K$3,'Miljövärden urval för publ'!$B$2:$H$2,0),FALSE))</f>
        <v>0.29911799999999999</v>
      </c>
      <c r="L163" s="45">
        <f>IF(ISERROR(VLOOKUP($J163,'Miljövärden urval för publ'!$B$2:$H$490,MATCH(L$3,'Miljövärden urval för publ'!$B$2:$H$2,0),FALSE)),"",VLOOKUP($J163,'Miljövärden urval för publ'!$B$2:$H$490,MATCH(L$3,'Miljövärden urval för publ'!$B$2:$H$2,0),FALSE))</f>
        <v>68.720500000000001</v>
      </c>
      <c r="M163" s="45">
        <f>IF(ISERROR(VLOOKUP($J163,'Miljövärden urval för publ'!$B$2:$H$490,MATCH(M$3,'Miljövärden urval för publ'!$B$2:$H$2,0),FALSE)),"",VLOOKUP($J163,'Miljövärden urval för publ'!$B$2:$H$490,MATCH(M$3,'Miljövärden urval för publ'!$B$2:$H$2,0),FALSE))</f>
        <v>10.350300000000001</v>
      </c>
      <c r="N163" s="45">
        <f>IF(ISERROR(VLOOKUP($J163,'Miljövärden urval för publ'!$B$2:$H$490,MATCH(N$3,'Miljövärden urval för publ'!$B$2:$H$2,0),FALSE)),"",VLOOKUP($J163,'Miljövärden urval för publ'!$B$2:$H$490,MATCH(N$3,'Miljövärden urval för publ'!$B$2:$H$2,0),FALSE))</f>
        <v>0.149089</v>
      </c>
    </row>
    <row r="164" spans="1:14" x14ac:dyDescent="0.25">
      <c r="A164" s="65" t="s">
        <v>550</v>
      </c>
      <c r="B164" s="65" t="s">
        <v>559</v>
      </c>
      <c r="D164" s="60" t="str">
        <f>VLOOKUP(B164,'Miljövärden urval för publ'!$B$2:$V$480,MATCH("ska publiceras:",'Miljövärden urval för publ'!$B$2:$T$2,0),FALSE)</f>
        <v>ja</v>
      </c>
      <c r="E164" s="61">
        <f t="shared" si="6"/>
        <v>118</v>
      </c>
      <c r="H164" s="45">
        <v>162</v>
      </c>
      <c r="I164" s="45" t="str">
        <f t="shared" si="7"/>
        <v>Lantmännen Agrovärme AB</v>
      </c>
      <c r="J164" s="45" t="str">
        <f t="shared" si="8"/>
        <v>Kvänum</v>
      </c>
      <c r="K164" s="45">
        <f>IF(ISERROR(VLOOKUP($J164,'Miljövärden urval för publ'!$B$2:$H$490,MATCH(K$3,'Miljövärden urval för publ'!$B$2:$H$2,0),FALSE)),"",VLOOKUP($J164,'Miljövärden urval för publ'!$B$2:$H$490,MATCH(K$3,'Miljövärden urval för publ'!$B$2:$H$2,0),FALSE))</f>
        <v>0.93937599999999999</v>
      </c>
      <c r="L164" s="45">
        <f>IF(ISERROR(VLOOKUP($J164,'Miljövärden urval för publ'!$B$2:$H$490,MATCH(L$3,'Miljövärden urval för publ'!$B$2:$H$2,0),FALSE)),"",VLOOKUP($J164,'Miljövärden urval för publ'!$B$2:$H$490,MATCH(L$3,'Miljövärden urval för publ'!$B$2:$H$2,0),FALSE))</f>
        <v>16.001300000000001</v>
      </c>
      <c r="M164" s="45">
        <f>IF(ISERROR(VLOOKUP($J164,'Miljövärden urval för publ'!$B$2:$H$490,MATCH(M$3,'Miljövärden urval för publ'!$B$2:$H$2,0),FALSE)),"",VLOOKUP($J164,'Miljövärden urval för publ'!$B$2:$H$490,MATCH(M$3,'Miljövärden urval för publ'!$B$2:$H$2,0),FALSE))</f>
        <v>26.4682</v>
      </c>
      <c r="N164" s="45">
        <f>IF(ISERROR(VLOOKUP($J164,'Miljövärden urval för publ'!$B$2:$H$490,MATCH(N$3,'Miljövärden urval för publ'!$B$2:$H$2,0),FALSE)),"",VLOOKUP($J164,'Miljövärden urval för publ'!$B$2:$H$490,MATCH(N$3,'Miljövärden urval för publ'!$B$2:$H$2,0),FALSE))</f>
        <v>7.7479200000000002E-3</v>
      </c>
    </row>
    <row r="165" spans="1:14" x14ac:dyDescent="0.25">
      <c r="A165" s="65" t="s">
        <v>213</v>
      </c>
      <c r="B165" s="65" t="s">
        <v>215</v>
      </c>
      <c r="D165" s="60" t="str">
        <f>VLOOKUP(B165,'Miljövärden urval för publ'!$B$2:$V$480,MATCH("ska publiceras:",'Miljövärden urval för publ'!$B$2:$T$2,0),FALSE)</f>
        <v>ja</v>
      </c>
      <c r="E165" s="61">
        <f t="shared" si="6"/>
        <v>119</v>
      </c>
      <c r="H165" s="45">
        <v>163</v>
      </c>
      <c r="I165" s="45" t="str">
        <f t="shared" si="7"/>
        <v>Skellefteå Kraft AB</v>
      </c>
      <c r="J165" s="45" t="str">
        <f t="shared" si="8"/>
        <v>Kåge</v>
      </c>
      <c r="K165" s="45">
        <f>IF(ISERROR(VLOOKUP($J165,'Miljövärden urval för publ'!$B$2:$H$490,MATCH(K$3,'Miljövärden urval för publ'!$B$2:$H$2,0),FALSE)),"",VLOOKUP($J165,'Miljövärden urval för publ'!$B$2:$H$490,MATCH(K$3,'Miljövärden urval för publ'!$B$2:$H$2,0),FALSE))</f>
        <v>0.190806</v>
      </c>
      <c r="L165" s="45">
        <f>IF(ISERROR(VLOOKUP($J165,'Miljövärden urval för publ'!$B$2:$H$490,MATCH(L$3,'Miljövärden urval för publ'!$B$2:$H$2,0),FALSE)),"",VLOOKUP($J165,'Miljövärden urval för publ'!$B$2:$H$490,MATCH(L$3,'Miljövärden urval för publ'!$B$2:$H$2,0),FALSE))</f>
        <v>8.6852</v>
      </c>
      <c r="M165" s="45">
        <f>IF(ISERROR(VLOOKUP($J165,'Miljövärden urval för publ'!$B$2:$H$490,MATCH(M$3,'Miljövärden urval för publ'!$B$2:$H$2,0),FALSE)),"",VLOOKUP($J165,'Miljövärden urval för publ'!$B$2:$H$490,MATCH(M$3,'Miljövärden urval för publ'!$B$2:$H$2,0),FALSE))</f>
        <v>18.603400000000001</v>
      </c>
      <c r="N165" s="45">
        <f>IF(ISERROR(VLOOKUP($J165,'Miljövärden urval för publ'!$B$2:$H$490,MATCH(N$3,'Miljövärden urval för publ'!$B$2:$H$2,0),FALSE)),"",VLOOKUP($J165,'Miljövärden urval för publ'!$B$2:$H$490,MATCH(N$3,'Miljövärden urval för publ'!$B$2:$H$2,0),FALSE))</f>
        <v>9.7788900000000002E-4</v>
      </c>
    </row>
    <row r="166" spans="1:14" x14ac:dyDescent="0.25">
      <c r="A166" s="65" t="s">
        <v>234</v>
      </c>
      <c r="B166" s="65" t="s">
        <v>235</v>
      </c>
      <c r="D166" s="60" t="str">
        <f>VLOOKUP(B166,'Miljövärden urval för publ'!$B$2:$V$480,MATCH("ska publiceras:",'Miljövärden urval för publ'!$B$2:$T$2,0),FALSE)</f>
        <v>ja</v>
      </c>
      <c r="E166" s="61">
        <f t="shared" si="6"/>
        <v>120</v>
      </c>
      <c r="H166" s="45">
        <v>164</v>
      </c>
      <c r="I166" s="45" t="str">
        <f t="shared" si="7"/>
        <v>Köpings kommun</v>
      </c>
      <c r="J166" s="45" t="str">
        <f t="shared" si="8"/>
        <v>Köping</v>
      </c>
      <c r="K166" s="45">
        <f>IF(ISERROR(VLOOKUP($J166,'Miljövärden urval för publ'!$B$2:$H$490,MATCH(K$3,'Miljövärden urval för publ'!$B$2:$H$2,0),FALSE)),"",VLOOKUP($J166,'Miljövärden urval för publ'!$B$2:$H$490,MATCH(K$3,'Miljövärden urval för publ'!$B$2:$H$2,0),FALSE))</f>
        <v>6.7256899999999994E-2</v>
      </c>
      <c r="L166" s="45">
        <f>IF(ISERROR(VLOOKUP($J166,'Miljövärden urval för publ'!$B$2:$H$490,MATCH(L$3,'Miljövärden urval för publ'!$B$2:$H$2,0),FALSE)),"",VLOOKUP($J166,'Miljövärden urval för publ'!$B$2:$H$490,MATCH(L$3,'Miljövärden urval för publ'!$B$2:$H$2,0),FALSE))</f>
        <v>40.006700000000002</v>
      </c>
      <c r="M166" s="45">
        <f>IF(ISERROR(VLOOKUP($J166,'Miljövärden urval för publ'!$B$2:$H$490,MATCH(M$3,'Miljövärden urval för publ'!$B$2:$H$2,0),FALSE)),"",VLOOKUP($J166,'Miljövärden urval för publ'!$B$2:$H$490,MATCH(M$3,'Miljövärden urval för publ'!$B$2:$H$2,0),FALSE))</f>
        <v>3.24248</v>
      </c>
      <c r="N166" s="45">
        <f>IF(ISERROR(VLOOKUP($J166,'Miljövärden urval för publ'!$B$2:$H$490,MATCH(N$3,'Miljövärden urval för publ'!$B$2:$H$2,0),FALSE)),"",VLOOKUP($J166,'Miljövärden urval för publ'!$B$2:$H$490,MATCH(N$3,'Miljövärden urval för publ'!$B$2:$H$2,0),FALSE))</f>
        <v>2.1280299999999999E-3</v>
      </c>
    </row>
    <row r="167" spans="1:14" x14ac:dyDescent="0.25">
      <c r="A167" s="65" t="s">
        <v>236</v>
      </c>
      <c r="B167" s="65" t="s">
        <v>237</v>
      </c>
      <c r="D167" s="60" t="str">
        <f>VLOOKUP(B167,'Miljövärden urval för publ'!$B$2:$V$480,MATCH("ska publiceras:",'Miljövärden urval för publ'!$B$2:$T$2,0),FALSE)</f>
        <v>ja</v>
      </c>
      <c r="E167" s="61">
        <f t="shared" si="6"/>
        <v>121</v>
      </c>
      <c r="H167" s="45">
        <v>165</v>
      </c>
      <c r="I167" s="45" t="str">
        <f t="shared" si="7"/>
        <v>E.ON Värme Sverige AB</v>
      </c>
      <c r="J167" s="45" t="str">
        <f t="shared" si="8"/>
        <v>Lagan</v>
      </c>
      <c r="K167" s="45">
        <f>IF(ISERROR(VLOOKUP($J167,'Miljövärden urval för publ'!$B$2:$H$490,MATCH(K$3,'Miljövärden urval för publ'!$B$2:$H$2,0),FALSE)),"",VLOOKUP($J167,'Miljövärden urval för publ'!$B$2:$H$490,MATCH(K$3,'Miljövärden urval för publ'!$B$2:$H$2,0),FALSE))</f>
        <v>0.16473699999999999</v>
      </c>
      <c r="L167" s="45">
        <f>IF(ISERROR(VLOOKUP($J167,'Miljövärden urval för publ'!$B$2:$H$490,MATCH(L$3,'Miljövärden urval för publ'!$B$2:$H$2,0),FALSE)),"",VLOOKUP($J167,'Miljövärden urval för publ'!$B$2:$H$490,MATCH(L$3,'Miljövärden urval för publ'!$B$2:$H$2,0),FALSE))</f>
        <v>15.1271</v>
      </c>
      <c r="M167" s="45">
        <f>IF(ISERROR(VLOOKUP($J167,'Miljövärden urval för publ'!$B$2:$H$490,MATCH(M$3,'Miljövärden urval för publ'!$B$2:$H$2,0),FALSE)),"",VLOOKUP($J167,'Miljövärden urval för publ'!$B$2:$H$490,MATCH(M$3,'Miljövärden urval för publ'!$B$2:$H$2,0),FALSE))</f>
        <v>16.518899999999999</v>
      </c>
      <c r="N167" s="45">
        <f>IF(ISERROR(VLOOKUP($J167,'Miljövärden urval för publ'!$B$2:$H$490,MATCH(N$3,'Miljövärden urval för publ'!$B$2:$H$2,0),FALSE)),"",VLOOKUP($J167,'Miljövärden urval för publ'!$B$2:$H$490,MATCH(N$3,'Miljövärden urval för publ'!$B$2:$H$2,0),FALSE))</f>
        <v>9.3157499999999994E-3</v>
      </c>
    </row>
    <row r="168" spans="1:14" x14ac:dyDescent="0.25">
      <c r="A168" s="65" t="s">
        <v>239</v>
      </c>
      <c r="B168" s="65" t="s">
        <v>240</v>
      </c>
      <c r="D168" s="60" t="str">
        <f>VLOOKUP(B168,'Miljövärden urval för publ'!$B$2:$V$480,MATCH("ska publiceras:",'Miljövärden urval för publ'!$B$2:$T$2,0),FALSE)</f>
        <v>ja</v>
      </c>
      <c r="E168" s="61">
        <f t="shared" si="6"/>
        <v>122</v>
      </c>
      <c r="H168" s="45">
        <v>166</v>
      </c>
      <c r="I168" s="45" t="str">
        <f t="shared" si="7"/>
        <v>E.ON Värme Sverige AB</v>
      </c>
      <c r="J168" s="45" t="str">
        <f t="shared" si="8"/>
        <v>Lammhult</v>
      </c>
      <c r="K168" s="45">
        <f>IF(ISERROR(VLOOKUP($J168,'Miljövärden urval för publ'!$B$2:$H$490,MATCH(K$3,'Miljövärden urval för publ'!$B$2:$H$2,0),FALSE)),"",VLOOKUP($J168,'Miljövärden urval för publ'!$B$2:$H$490,MATCH(K$3,'Miljövärden urval för publ'!$B$2:$H$2,0),FALSE))</f>
        <v>0.10364900000000001</v>
      </c>
      <c r="L168" s="45">
        <f>IF(ISERROR(VLOOKUP($J168,'Miljövärden urval för publ'!$B$2:$H$490,MATCH(L$3,'Miljövärden urval för publ'!$B$2:$H$2,0),FALSE)),"",VLOOKUP($J168,'Miljövärden urval för publ'!$B$2:$H$490,MATCH(L$3,'Miljövärden urval för publ'!$B$2:$H$2,0),FALSE))</f>
        <v>16.4359</v>
      </c>
      <c r="M168" s="45">
        <f>IF(ISERROR(VLOOKUP($J168,'Miljövärden urval för publ'!$B$2:$H$490,MATCH(M$3,'Miljövärden urval för publ'!$B$2:$H$2,0),FALSE)),"",VLOOKUP($J168,'Miljövärden urval för publ'!$B$2:$H$490,MATCH(M$3,'Miljövärden urval för publ'!$B$2:$H$2,0),FALSE))</f>
        <v>10.8535</v>
      </c>
      <c r="N168" s="45">
        <f>IF(ISERROR(VLOOKUP($J168,'Miljövärden urval för publ'!$B$2:$H$490,MATCH(N$3,'Miljövärden urval för publ'!$B$2:$H$2,0),FALSE)),"",VLOOKUP($J168,'Miljövärden urval för publ'!$B$2:$H$490,MATCH(N$3,'Miljövärden urval för publ'!$B$2:$H$2,0),FALSE))</f>
        <v>1.22854E-2</v>
      </c>
    </row>
    <row r="169" spans="1:14" x14ac:dyDescent="0.25">
      <c r="A169" s="65" t="s">
        <v>80</v>
      </c>
      <c r="B169" s="65" t="s">
        <v>93</v>
      </c>
      <c r="D169" s="60" t="str">
        <f>VLOOKUP(B169,'Miljövärden urval för publ'!$B$2:$V$480,MATCH("ska publiceras:",'Miljövärden urval för publ'!$B$2:$T$2,0),FALSE)</f>
        <v>ja</v>
      </c>
      <c r="E169" s="61">
        <f t="shared" si="6"/>
        <v>123</v>
      </c>
      <c r="H169" s="45">
        <v>167</v>
      </c>
      <c r="I169" s="45" t="str">
        <f t="shared" si="7"/>
        <v>Landskrona Energi AB</v>
      </c>
      <c r="J169" s="45" t="str">
        <f t="shared" si="8"/>
        <v>Landskrona</v>
      </c>
      <c r="K169" s="45">
        <f>IF(ISERROR(VLOOKUP($J169,'Miljövärden urval för publ'!$B$2:$H$490,MATCH(K$3,'Miljövärden urval för publ'!$B$2:$H$2,0),FALSE)),"",VLOOKUP($J169,'Miljövärden urval för publ'!$B$2:$H$490,MATCH(K$3,'Miljövärden urval för publ'!$B$2:$H$2,0),FALSE))</f>
        <v>0.13797100000000001</v>
      </c>
      <c r="L169" s="45">
        <f>IF(ISERROR(VLOOKUP($J169,'Miljövärden urval för publ'!$B$2:$H$490,MATCH(L$3,'Miljövärden urval för publ'!$B$2:$H$2,0),FALSE)),"",VLOOKUP($J169,'Miljövärden urval för publ'!$B$2:$H$490,MATCH(L$3,'Miljövärden urval för publ'!$B$2:$H$2,0),FALSE))</f>
        <v>35.421900000000001</v>
      </c>
      <c r="M169" s="45">
        <f>IF(ISERROR(VLOOKUP($J169,'Miljövärden urval för publ'!$B$2:$H$490,MATCH(M$3,'Miljövärden urval för publ'!$B$2:$H$2,0),FALSE)),"",VLOOKUP($J169,'Miljövärden urval för publ'!$B$2:$H$490,MATCH(M$3,'Miljövärden urval för publ'!$B$2:$H$2,0),FALSE))</f>
        <v>7.2172299999999998</v>
      </c>
      <c r="N169" s="45">
        <f>IF(ISERROR(VLOOKUP($J169,'Miljövärden urval för publ'!$B$2:$H$490,MATCH(N$3,'Miljövärden urval för publ'!$B$2:$H$2,0),FALSE)),"",VLOOKUP($J169,'Miljövärden urval för publ'!$B$2:$H$490,MATCH(N$3,'Miljövärden urval för publ'!$B$2:$H$2,0),FALSE))</f>
        <v>2.4760999999999998E-2</v>
      </c>
    </row>
    <row r="170" spans="1:14" x14ac:dyDescent="0.25">
      <c r="A170" s="65" t="s">
        <v>371</v>
      </c>
      <c r="B170" s="65" t="s">
        <v>375</v>
      </c>
      <c r="D170" s="60" t="str">
        <f>VLOOKUP(B170,'Miljövärden urval för publ'!$B$2:$V$480,MATCH("ska publiceras:",'Miljövärden urval för publ'!$B$2:$T$2,0),FALSE)</f>
        <v>ja</v>
      </c>
      <c r="E170" s="61">
        <f t="shared" si="6"/>
        <v>124</v>
      </c>
      <c r="H170" s="45">
        <v>168</v>
      </c>
      <c r="I170" s="45" t="str">
        <f t="shared" si="7"/>
        <v>E.ON Värme Sverige AB</v>
      </c>
      <c r="J170" s="45" t="str">
        <f t="shared" si="8"/>
        <v>Landvetter</v>
      </c>
      <c r="K170" s="45">
        <f>IF(ISERROR(VLOOKUP($J170,'Miljövärden urval för publ'!$B$2:$H$490,MATCH(K$3,'Miljövärden urval för publ'!$B$2:$H$2,0),FALSE)),"",VLOOKUP($J170,'Miljövärden urval för publ'!$B$2:$H$490,MATCH(K$3,'Miljövärden urval för publ'!$B$2:$H$2,0),FALSE))</f>
        <v>0.17329900000000001</v>
      </c>
      <c r="L170" s="45">
        <f>IF(ISERROR(VLOOKUP($J170,'Miljövärden urval för publ'!$B$2:$H$490,MATCH(L$3,'Miljövärden urval för publ'!$B$2:$H$2,0),FALSE)),"",VLOOKUP($J170,'Miljövärden urval för publ'!$B$2:$H$490,MATCH(L$3,'Miljövärden urval för publ'!$B$2:$H$2,0),FALSE))</f>
        <v>22.0185</v>
      </c>
      <c r="M170" s="45">
        <f>IF(ISERROR(VLOOKUP($J170,'Miljövärden urval för publ'!$B$2:$H$490,MATCH(M$3,'Miljövärden urval för publ'!$B$2:$H$2,0),FALSE)),"",VLOOKUP($J170,'Miljövärden urval för publ'!$B$2:$H$490,MATCH(M$3,'Miljövärden urval för publ'!$B$2:$H$2,0),FALSE))</f>
        <v>13.947699999999999</v>
      </c>
      <c r="N170" s="45">
        <f>IF(ISERROR(VLOOKUP($J170,'Miljövärden urval för publ'!$B$2:$H$490,MATCH(N$3,'Miljövärden urval för publ'!$B$2:$H$2,0),FALSE)),"",VLOOKUP($J170,'Miljövärden urval för publ'!$B$2:$H$490,MATCH(N$3,'Miljövärden urval för publ'!$B$2:$H$2,0),FALSE))</f>
        <v>2.3284800000000001E-2</v>
      </c>
    </row>
    <row r="171" spans="1:14" x14ac:dyDescent="0.25">
      <c r="A171" s="65" t="s">
        <v>505</v>
      </c>
      <c r="B171" s="65" t="s">
        <v>508</v>
      </c>
      <c r="D171" s="60" t="str">
        <f>VLOOKUP(B171,'Miljövärden urval för publ'!$B$2:$V$480,MATCH("ska publiceras:",'Miljövärden urval för publ'!$B$2:$T$2,0),FALSE)</f>
        <v>ja</v>
      </c>
      <c r="E171" s="61">
        <f t="shared" si="6"/>
        <v>125</v>
      </c>
      <c r="H171" s="45">
        <v>169</v>
      </c>
      <c r="I171" s="45" t="str">
        <f t="shared" si="7"/>
        <v>Laxå Värme AB</v>
      </c>
      <c r="J171" s="45" t="str">
        <f t="shared" si="8"/>
        <v>Laxå</v>
      </c>
      <c r="K171" s="45">
        <f>IF(ISERROR(VLOOKUP($J171,'Miljövärden urval för publ'!$B$2:$H$490,MATCH(K$3,'Miljövärden urval för publ'!$B$2:$H$2,0),FALSE)),"",VLOOKUP($J171,'Miljövärden urval för publ'!$B$2:$H$490,MATCH(K$3,'Miljövärden urval för publ'!$B$2:$H$2,0),FALSE))</f>
        <v>0.21285299999999999</v>
      </c>
      <c r="L171" s="45">
        <f>IF(ISERROR(VLOOKUP($J171,'Miljövärden urval för publ'!$B$2:$H$490,MATCH(L$3,'Miljövärden urval för publ'!$B$2:$H$2,0),FALSE)),"",VLOOKUP($J171,'Miljövärden urval för publ'!$B$2:$H$490,MATCH(L$3,'Miljövärden urval för publ'!$B$2:$H$2,0),FALSE))</f>
        <v>22.041499999999999</v>
      </c>
      <c r="M171" s="45">
        <f>IF(ISERROR(VLOOKUP($J171,'Miljövärden urval för publ'!$B$2:$H$490,MATCH(M$3,'Miljövärden urval för publ'!$B$2:$H$2,0),FALSE)),"",VLOOKUP($J171,'Miljövärden urval för publ'!$B$2:$H$490,MATCH(M$3,'Miljövärden urval för publ'!$B$2:$H$2,0),FALSE))</f>
        <v>16.8139</v>
      </c>
      <c r="N171" s="45">
        <f>IF(ISERROR(VLOOKUP($J171,'Miljövärden urval för publ'!$B$2:$H$490,MATCH(N$3,'Miljövärden urval för publ'!$B$2:$H$2,0),FALSE)),"",VLOOKUP($J171,'Miljövärden urval för publ'!$B$2:$H$490,MATCH(N$3,'Miljövärden urval för publ'!$B$2:$H$2,0),FALSE))</f>
        <v>3.6231899999999997E-2</v>
      </c>
    </row>
    <row r="172" spans="1:14" x14ac:dyDescent="0.25">
      <c r="A172" s="65" t="s">
        <v>371</v>
      </c>
      <c r="B172" s="65" t="s">
        <v>376</v>
      </c>
      <c r="D172" s="60" t="str">
        <f>VLOOKUP(B172,'Miljövärden urval för publ'!$B$2:$V$480,MATCH("ska publiceras:",'Miljövärden urval för publ'!$B$2:$T$2,0),FALSE)</f>
        <v>ja</v>
      </c>
      <c r="E172" s="61">
        <f t="shared" si="6"/>
        <v>126</v>
      </c>
      <c r="H172" s="45">
        <v>170</v>
      </c>
      <c r="I172" s="45" t="str">
        <f t="shared" si="7"/>
        <v>Dala Energi Värme AB</v>
      </c>
      <c r="J172" s="45" t="str">
        <f t="shared" si="8"/>
        <v>Leksand</v>
      </c>
      <c r="K172" s="45">
        <f>IF(ISERROR(VLOOKUP($J172,'Miljövärden urval för publ'!$B$2:$H$490,MATCH(K$3,'Miljövärden urval för publ'!$B$2:$H$2,0),FALSE)),"",VLOOKUP($J172,'Miljövärden urval för publ'!$B$2:$H$490,MATCH(K$3,'Miljövärden urval för publ'!$B$2:$H$2,0),FALSE))</f>
        <v>8.6666099999999996E-2</v>
      </c>
      <c r="L172" s="45">
        <f>IF(ISERROR(VLOOKUP($J172,'Miljövärden urval för publ'!$B$2:$H$490,MATCH(L$3,'Miljövärden urval för publ'!$B$2:$H$2,0),FALSE)),"",VLOOKUP($J172,'Miljövärden urval för publ'!$B$2:$H$490,MATCH(L$3,'Miljövärden urval för publ'!$B$2:$H$2,0),FALSE))</f>
        <v>13.848000000000001</v>
      </c>
      <c r="M172" s="45">
        <f>IF(ISERROR(VLOOKUP($J172,'Miljövärden urval för publ'!$B$2:$H$490,MATCH(M$3,'Miljövärden urval för publ'!$B$2:$H$2,0),FALSE)),"",VLOOKUP($J172,'Miljövärden urval för publ'!$B$2:$H$490,MATCH(M$3,'Miljövärden urval för publ'!$B$2:$H$2,0),FALSE))</f>
        <v>8.8184500000000003</v>
      </c>
      <c r="N172" s="45">
        <f>IF(ISERROR(VLOOKUP($J172,'Miljövärden urval för publ'!$B$2:$H$490,MATCH(N$3,'Miljövärden urval för publ'!$B$2:$H$2,0),FALSE)),"",VLOOKUP($J172,'Miljövärden urval för publ'!$B$2:$H$490,MATCH(N$3,'Miljövärden urval för publ'!$B$2:$H$2,0),FALSE))</f>
        <v>6.7885599999999999E-3</v>
      </c>
    </row>
    <row r="173" spans="1:14" x14ac:dyDescent="0.25">
      <c r="A173" s="65" t="s">
        <v>550</v>
      </c>
      <c r="B173" s="65" t="s">
        <v>560</v>
      </c>
      <c r="D173" s="60" t="str">
        <f>VLOOKUP(B173,'Miljövärden urval för publ'!$B$2:$V$480,MATCH("ska publiceras:",'Miljövärden urval för publ'!$B$2:$T$2,0),FALSE)</f>
        <v>ja</v>
      </c>
      <c r="E173" s="61">
        <f t="shared" si="6"/>
        <v>127</v>
      </c>
      <c r="H173" s="45">
        <v>171</v>
      </c>
      <c r="I173" s="45" t="str">
        <f t="shared" si="7"/>
        <v>Lerum Fjärrvärme AB</v>
      </c>
      <c r="J173" s="45" t="str">
        <f t="shared" si="8"/>
        <v>Lerum</v>
      </c>
      <c r="K173" s="45">
        <f>IF(ISERROR(VLOOKUP($J173,'Miljövärden urval för publ'!$B$2:$H$490,MATCH(K$3,'Miljövärden urval för publ'!$B$2:$H$2,0),FALSE)),"",VLOOKUP($J173,'Miljövärden urval för publ'!$B$2:$H$490,MATCH(K$3,'Miljövärden urval för publ'!$B$2:$H$2,0),FALSE))</f>
        <v>0.16223299999999999</v>
      </c>
      <c r="L173" s="45">
        <f>IF(ISERROR(VLOOKUP($J173,'Miljövärden urval för publ'!$B$2:$H$490,MATCH(L$3,'Miljövärden urval för publ'!$B$2:$H$2,0),FALSE)),"",VLOOKUP($J173,'Miljövärden urval för publ'!$B$2:$H$490,MATCH(L$3,'Miljövärden urval för publ'!$B$2:$H$2,0),FALSE))</f>
        <v>28.933900000000001</v>
      </c>
      <c r="M173" s="45">
        <f>IF(ISERROR(VLOOKUP($J173,'Miljövärden urval för publ'!$B$2:$H$490,MATCH(M$3,'Miljövärden urval för publ'!$B$2:$H$2,0),FALSE)),"",VLOOKUP($J173,'Miljövärden urval för publ'!$B$2:$H$490,MATCH(M$3,'Miljövärden urval för publ'!$B$2:$H$2,0),FALSE))</f>
        <v>12.551299999999999</v>
      </c>
      <c r="N173" s="45">
        <f>IF(ISERROR(VLOOKUP($J173,'Miljövärden urval för publ'!$B$2:$H$490,MATCH(N$3,'Miljövärden urval för publ'!$B$2:$H$2,0),FALSE)),"",VLOOKUP($J173,'Miljövärden urval för publ'!$B$2:$H$490,MATCH(N$3,'Miljövärden urval för publ'!$B$2:$H$2,0),FALSE))</f>
        <v>7.8534000000000007E-2</v>
      </c>
    </row>
    <row r="174" spans="1:14" x14ac:dyDescent="0.25">
      <c r="A174" s="65" t="s">
        <v>137</v>
      </c>
      <c r="B174" s="65" t="s">
        <v>139</v>
      </c>
      <c r="D174" s="60" t="str">
        <f>VLOOKUP(B174,'Miljövärden urval för publ'!$B$2:$V$480,MATCH("ska publiceras:",'Miljövärden urval för publ'!$B$2:$T$2,0),FALSE)</f>
        <v>ja</v>
      </c>
      <c r="E174" s="61">
        <f t="shared" si="6"/>
        <v>128</v>
      </c>
      <c r="H174" s="45">
        <v>172</v>
      </c>
      <c r="I174" s="45" t="str">
        <f t="shared" si="7"/>
        <v>Skellefteå Kraft AB</v>
      </c>
      <c r="J174" s="45" t="str">
        <f t="shared" si="8"/>
        <v>Lidbacken</v>
      </c>
      <c r="K174" s="45">
        <f>IF(ISERROR(VLOOKUP($J174,'Miljövärden urval för publ'!$B$2:$H$490,MATCH(K$3,'Miljövärden urval för publ'!$B$2:$H$2,0),FALSE)),"",VLOOKUP($J174,'Miljövärden urval för publ'!$B$2:$H$490,MATCH(K$3,'Miljövärden urval för publ'!$B$2:$H$2,0),FALSE))</f>
        <v>0.190108</v>
      </c>
      <c r="L174" s="45">
        <f>IF(ISERROR(VLOOKUP($J174,'Miljövärden urval för publ'!$B$2:$H$490,MATCH(L$3,'Miljövärden urval för publ'!$B$2:$H$2,0),FALSE)),"",VLOOKUP($J174,'Miljövärden urval för publ'!$B$2:$H$490,MATCH(L$3,'Miljövärden urval för publ'!$B$2:$H$2,0),FALSE))</f>
        <v>17.0321</v>
      </c>
      <c r="M174" s="45">
        <f>IF(ISERROR(VLOOKUP($J174,'Miljövärden urval för publ'!$B$2:$H$490,MATCH(M$3,'Miljövärden urval för publ'!$B$2:$H$2,0),FALSE)),"",VLOOKUP($J174,'Miljövärden urval för publ'!$B$2:$H$490,MATCH(M$3,'Miljövärden urval för publ'!$B$2:$H$2,0),FALSE))</f>
        <v>16.819700000000001</v>
      </c>
      <c r="N174" s="45">
        <f>IF(ISERROR(VLOOKUP($J174,'Miljövärden urval för publ'!$B$2:$H$490,MATCH(N$3,'Miljövärden urval för publ'!$B$2:$H$2,0),FALSE)),"",VLOOKUP($J174,'Miljövärden urval för publ'!$B$2:$H$490,MATCH(N$3,'Miljövärden urval för publ'!$B$2:$H$2,0),FALSE))</f>
        <v>2.8524899999999999E-2</v>
      </c>
    </row>
    <row r="175" spans="1:14" x14ac:dyDescent="0.25">
      <c r="A175" s="65" t="s">
        <v>583</v>
      </c>
      <c r="B175" s="65" t="s">
        <v>585</v>
      </c>
      <c r="D175" s="60" t="str">
        <f>VLOOKUP(B175,'Miljövärden urval för publ'!$B$2:$V$480,MATCH("ska publiceras:",'Miljövärden urval för publ'!$B$2:$T$2,0),FALSE)</f>
        <v>ja</v>
      </c>
      <c r="E175" s="61">
        <f t="shared" si="6"/>
        <v>129</v>
      </c>
      <c r="H175" s="45">
        <v>173</v>
      </c>
      <c r="I175" s="45" t="str">
        <f t="shared" si="7"/>
        <v>E.ON Värme Sverige AB</v>
      </c>
      <c r="J175" s="45" t="str">
        <f t="shared" si="8"/>
        <v>Lidhult</v>
      </c>
      <c r="K175" s="45">
        <f>IF(ISERROR(VLOOKUP($J175,'Miljövärden urval för publ'!$B$2:$H$490,MATCH(K$3,'Miljövärden urval för publ'!$B$2:$H$2,0),FALSE)),"",VLOOKUP($J175,'Miljövärden urval för publ'!$B$2:$H$490,MATCH(K$3,'Miljövärden urval för publ'!$B$2:$H$2,0),FALSE))</f>
        <v>0.106417</v>
      </c>
      <c r="L175" s="45">
        <f>IF(ISERROR(VLOOKUP($J175,'Miljövärden urval för publ'!$B$2:$H$490,MATCH(L$3,'Miljövärden urval för publ'!$B$2:$H$2,0),FALSE)),"",VLOOKUP($J175,'Miljövärden urval för publ'!$B$2:$H$490,MATCH(L$3,'Miljövärden urval för publ'!$B$2:$H$2,0),FALSE))</f>
        <v>16.982199999999999</v>
      </c>
      <c r="M175" s="45">
        <f>IF(ISERROR(VLOOKUP($J175,'Miljövärden urval för publ'!$B$2:$H$490,MATCH(M$3,'Miljövärden urval för publ'!$B$2:$H$2,0),FALSE)),"",VLOOKUP($J175,'Miljövärden urval för publ'!$B$2:$H$490,MATCH(M$3,'Miljövärden urval för publ'!$B$2:$H$2,0),FALSE))</f>
        <v>11.2654</v>
      </c>
      <c r="N175" s="45">
        <f>IF(ISERROR(VLOOKUP($J175,'Miljövärden urval för publ'!$B$2:$H$490,MATCH(N$3,'Miljövärden urval för publ'!$B$2:$H$2,0),FALSE)),"",VLOOKUP($J175,'Miljövärden urval för publ'!$B$2:$H$490,MATCH(N$3,'Miljövärden urval för publ'!$B$2:$H$2,0),FALSE))</f>
        <v>1.4913300000000001E-2</v>
      </c>
    </row>
    <row r="176" spans="1:14" x14ac:dyDescent="0.25">
      <c r="A176" s="65" t="s">
        <v>72</v>
      </c>
      <c r="B176" s="65" t="s">
        <v>73</v>
      </c>
      <c r="D176" s="60" t="str">
        <f>VLOOKUP(B176,'Miljövärden urval för publ'!$B$2:$V$480,MATCH("ska publiceras:",'Miljövärden urval för publ'!$B$2:$T$2,0),FALSE)</f>
        <v>ja</v>
      </c>
      <c r="E176" s="61">
        <f t="shared" si="6"/>
        <v>130</v>
      </c>
      <c r="H176" s="45">
        <v>174</v>
      </c>
      <c r="I176" s="45" t="str">
        <f t="shared" si="7"/>
        <v>Lidköpings Värmeverk AB</v>
      </c>
      <c r="J176" s="45" t="str">
        <f t="shared" si="8"/>
        <v>Lidköping</v>
      </c>
      <c r="K176" s="45">
        <f>IF(ISERROR(VLOOKUP($J176,'Miljövärden urval för publ'!$B$2:$H$490,MATCH(K$3,'Miljövärden urval för publ'!$B$2:$H$2,0),FALSE)),"",VLOOKUP($J176,'Miljövärden urval för publ'!$B$2:$H$490,MATCH(K$3,'Miljövärden urval för publ'!$B$2:$H$2,0),FALSE))</f>
        <v>0.16261100000000001</v>
      </c>
      <c r="L176" s="45">
        <f>IF(ISERROR(VLOOKUP($J176,'Miljövärden urval för publ'!$B$2:$H$490,MATCH(L$3,'Miljövärden urval för publ'!$B$2:$H$2,0),FALSE)),"",VLOOKUP($J176,'Miljövärden urval för publ'!$B$2:$H$490,MATCH(L$3,'Miljövärden urval för publ'!$B$2:$H$2,0),FALSE))</f>
        <v>123.086</v>
      </c>
      <c r="M176" s="45">
        <f>IF(ISERROR(VLOOKUP($J176,'Miljövärden urval för publ'!$B$2:$H$490,MATCH(M$3,'Miljövärden urval för publ'!$B$2:$H$2,0),FALSE)),"",VLOOKUP($J176,'Miljövärden urval för publ'!$B$2:$H$490,MATCH(M$3,'Miljövärden urval för publ'!$B$2:$H$2,0),FALSE))</f>
        <v>4.7803100000000001</v>
      </c>
      <c r="N176" s="45">
        <f>IF(ISERROR(VLOOKUP($J176,'Miljövärden urval för publ'!$B$2:$H$490,MATCH(N$3,'Miljövärden urval för publ'!$B$2:$H$2,0),FALSE)),"",VLOOKUP($J176,'Miljövärden urval för publ'!$B$2:$H$490,MATCH(N$3,'Miljövärden urval för publ'!$B$2:$H$2,0),FALSE))</f>
        <v>2.86252E-2</v>
      </c>
    </row>
    <row r="177" spans="1:14" x14ac:dyDescent="0.25">
      <c r="A177" s="65" t="s">
        <v>241</v>
      </c>
      <c r="B177" s="65" t="s">
        <v>242</v>
      </c>
      <c r="D177" s="60" t="str">
        <f>VLOOKUP(B177,'Miljövärden urval för publ'!$B$2:$V$480,MATCH("ska publiceras:",'Miljövärden urval för publ'!$B$2:$T$2,0),FALSE)</f>
        <v>ja</v>
      </c>
      <c r="E177" s="61">
        <f t="shared" si="6"/>
        <v>131</v>
      </c>
      <c r="H177" s="45">
        <v>175</v>
      </c>
      <c r="I177" s="45" t="str">
        <f t="shared" si="7"/>
        <v>Lilla Edets Fjärrvärme AB</v>
      </c>
      <c r="J177" s="45" t="str">
        <f t="shared" si="8"/>
        <v>Lilla Edet</v>
      </c>
      <c r="K177" s="45">
        <f>IF(ISERROR(VLOOKUP($J177,'Miljövärden urval för publ'!$B$2:$H$490,MATCH(K$3,'Miljövärden urval för publ'!$B$2:$H$2,0),FALSE)),"",VLOOKUP($J177,'Miljövärden urval för publ'!$B$2:$H$490,MATCH(K$3,'Miljövärden urval för publ'!$B$2:$H$2,0),FALSE))</f>
        <v>0.145875</v>
      </c>
      <c r="L177" s="45">
        <f>IF(ISERROR(VLOOKUP($J177,'Miljövärden urval för publ'!$B$2:$H$490,MATCH(L$3,'Miljövärden urval för publ'!$B$2:$H$2,0),FALSE)),"",VLOOKUP($J177,'Miljövärden urval för publ'!$B$2:$H$490,MATCH(L$3,'Miljövärden urval för publ'!$B$2:$H$2,0),FALSE))</f>
        <v>29.085999999999999</v>
      </c>
      <c r="M177" s="45">
        <f>IF(ISERROR(VLOOKUP($J177,'Miljövärden urval för publ'!$B$2:$H$490,MATCH(M$3,'Miljövärden urval för publ'!$B$2:$H$2,0),FALSE)),"",VLOOKUP($J177,'Miljövärden urval för publ'!$B$2:$H$490,MATCH(M$3,'Miljövärden urval för publ'!$B$2:$H$2,0),FALSE))</f>
        <v>9.7207100000000004</v>
      </c>
      <c r="N177" s="45">
        <f>IF(ISERROR(VLOOKUP($J177,'Miljövärden urval för publ'!$B$2:$H$490,MATCH(N$3,'Miljövärden urval för publ'!$B$2:$H$2,0),FALSE)),"",VLOOKUP($J177,'Miljövärden urval för publ'!$B$2:$H$490,MATCH(N$3,'Miljövärden urval för publ'!$B$2:$H$2,0),FALSE))</f>
        <v>3.3912100000000001E-2</v>
      </c>
    </row>
    <row r="178" spans="1:14" x14ac:dyDescent="0.25">
      <c r="A178" s="65" t="s">
        <v>187</v>
      </c>
      <c r="B178" s="65" t="s">
        <v>192</v>
      </c>
      <c r="D178" s="60" t="str">
        <f>VLOOKUP(B178,'Miljövärden urval för publ'!$B$2:$V$480,MATCH("ska publiceras:",'Miljövärden urval för publ'!$B$2:$T$2,0),FALSE)</f>
        <v>nej</v>
      </c>
      <c r="E178" s="61">
        <f t="shared" si="6"/>
        <v>131</v>
      </c>
      <c r="H178" s="45">
        <v>176</v>
      </c>
      <c r="I178" s="45" t="str">
        <f t="shared" si="7"/>
        <v>Linde Energi AB</v>
      </c>
      <c r="J178" s="45" t="str">
        <f t="shared" si="8"/>
        <v>Lindesberg</v>
      </c>
      <c r="K178" s="45">
        <f>IF(ISERROR(VLOOKUP($J178,'Miljövärden urval för publ'!$B$2:$H$490,MATCH(K$3,'Miljövärden urval för publ'!$B$2:$H$2,0),FALSE)),"",VLOOKUP($J178,'Miljövärden urval för publ'!$B$2:$H$490,MATCH(K$3,'Miljövärden urval för publ'!$B$2:$H$2,0),FALSE))</f>
        <v>0.225323</v>
      </c>
      <c r="L178" s="45">
        <f>IF(ISERROR(VLOOKUP($J178,'Miljövärden urval för publ'!$B$2:$H$490,MATCH(L$3,'Miljövärden urval för publ'!$B$2:$H$2,0),FALSE)),"",VLOOKUP($J178,'Miljövärden urval för publ'!$B$2:$H$490,MATCH(L$3,'Miljövärden urval för publ'!$B$2:$H$2,0),FALSE))</f>
        <v>27.120699999999999</v>
      </c>
      <c r="M178" s="45">
        <f>IF(ISERROR(VLOOKUP($J178,'Miljövärden urval för publ'!$B$2:$H$490,MATCH(M$3,'Miljövärden urval för publ'!$B$2:$H$2,0),FALSE)),"",VLOOKUP($J178,'Miljövärden urval för publ'!$B$2:$H$490,MATCH(M$3,'Miljövärden urval för publ'!$B$2:$H$2,0),FALSE))</f>
        <v>4.3770499999999997</v>
      </c>
      <c r="N178" s="45">
        <f>IF(ISERROR(VLOOKUP($J178,'Miljövärden urval för publ'!$B$2:$H$490,MATCH(N$3,'Miljövärden urval för publ'!$B$2:$H$2,0),FALSE)),"",VLOOKUP($J178,'Miljövärden urval för publ'!$B$2:$H$490,MATCH(N$3,'Miljövärden urval för publ'!$B$2:$H$2,0),FALSE))</f>
        <v>7.6047199999999995E-2</v>
      </c>
    </row>
    <row r="179" spans="1:14" x14ac:dyDescent="0.25">
      <c r="A179" s="65" t="s">
        <v>80</v>
      </c>
      <c r="B179" s="65" t="s">
        <v>94</v>
      </c>
      <c r="D179" s="60" t="str">
        <f>VLOOKUP(B179,'Miljövärden urval för publ'!$B$2:$V$480,MATCH("ska publiceras:",'Miljövärden urval för publ'!$B$2:$T$2,0),FALSE)</f>
        <v>nej</v>
      </c>
      <c r="E179" s="61">
        <f t="shared" si="6"/>
        <v>131</v>
      </c>
      <c r="H179" s="45">
        <v>177</v>
      </c>
      <c r="I179" s="45" t="str">
        <f t="shared" si="7"/>
        <v>Tekniska Verken i Linköping AB</v>
      </c>
      <c r="J179" s="45" t="str">
        <f t="shared" si="8"/>
        <v>Linköping</v>
      </c>
      <c r="K179" s="45">
        <f>IF(ISERROR(VLOOKUP($J179,'Miljövärden urval för publ'!$B$2:$H$490,MATCH(K$3,'Miljövärden urval för publ'!$B$2:$H$2,0),FALSE)),"",VLOOKUP($J179,'Miljövärden urval för publ'!$B$2:$H$490,MATCH(K$3,'Miljövärden urval för publ'!$B$2:$H$2,0),FALSE))</f>
        <v>0.26860899999999999</v>
      </c>
      <c r="L179" s="45">
        <f>IF(ISERROR(VLOOKUP($J179,'Miljövärden urval för publ'!$B$2:$H$490,MATCH(L$3,'Miljövärden urval för publ'!$B$2:$H$2,0),FALSE)),"",VLOOKUP($J179,'Miljövärden urval för publ'!$B$2:$H$490,MATCH(L$3,'Miljövärden urval för publ'!$B$2:$H$2,0),FALSE))</f>
        <v>104.922</v>
      </c>
      <c r="M179" s="45">
        <f>IF(ISERROR(VLOOKUP($J179,'Miljövärden urval för publ'!$B$2:$H$490,MATCH(M$3,'Miljövärden urval för publ'!$B$2:$H$2,0),FALSE)),"",VLOOKUP($J179,'Miljövärden urval för publ'!$B$2:$H$490,MATCH(M$3,'Miljövärden urval för publ'!$B$2:$H$2,0),FALSE))</f>
        <v>6.8345000000000002</v>
      </c>
      <c r="N179" s="45">
        <f>IF(ISERROR(VLOOKUP($J179,'Miljövärden urval för publ'!$B$2:$H$490,MATCH(N$3,'Miljövärden urval för publ'!$B$2:$H$2,0),FALSE)),"",VLOOKUP($J179,'Miljövärden urval för publ'!$B$2:$H$490,MATCH(N$3,'Miljövärden urval för publ'!$B$2:$H$2,0),FALSE))</f>
        <v>0.13009799999999999</v>
      </c>
    </row>
    <row r="180" spans="1:14" x14ac:dyDescent="0.25">
      <c r="A180" s="65" t="s">
        <v>8</v>
      </c>
      <c r="B180" s="65" t="s">
        <v>9</v>
      </c>
      <c r="D180" s="60" t="str">
        <f>VLOOKUP(B180,'Miljövärden urval för publ'!$B$2:$V$480,MATCH("ska publiceras:",'Miljövärden urval för publ'!$B$2:$T$2,0),FALSE)</f>
        <v>ja</v>
      </c>
      <c r="E180" s="61">
        <f t="shared" si="6"/>
        <v>132</v>
      </c>
      <c r="H180" s="45">
        <v>178</v>
      </c>
      <c r="I180" s="45" t="str">
        <f t="shared" si="7"/>
        <v>Ljungby Energi AB</v>
      </c>
      <c r="J180" s="45" t="str">
        <f t="shared" si="8"/>
        <v>Ljungby</v>
      </c>
      <c r="K180" s="45">
        <f>IF(ISERROR(VLOOKUP($J180,'Miljövärden urval för publ'!$B$2:$H$490,MATCH(K$3,'Miljövärden urval för publ'!$B$2:$H$2,0),FALSE)),"",VLOOKUP($J180,'Miljövärden urval för publ'!$B$2:$H$490,MATCH(K$3,'Miljövärden urval för publ'!$B$2:$H$2,0),FALSE))</f>
        <v>0.387243</v>
      </c>
      <c r="L180" s="45">
        <f>IF(ISERROR(VLOOKUP($J180,'Miljövärden urval för publ'!$B$2:$H$490,MATCH(L$3,'Miljövärden urval för publ'!$B$2:$H$2,0),FALSE)),"",VLOOKUP($J180,'Miljövärden urval för publ'!$B$2:$H$490,MATCH(L$3,'Miljövärden urval för publ'!$B$2:$H$2,0),FALSE))</f>
        <v>180.684</v>
      </c>
      <c r="M180" s="45">
        <f>IF(ISERROR(VLOOKUP($J180,'Miljövärden urval för publ'!$B$2:$H$490,MATCH(M$3,'Miljövärden urval för publ'!$B$2:$H$2,0),FALSE)),"",VLOOKUP($J180,'Miljövärden urval för publ'!$B$2:$H$490,MATCH(M$3,'Miljövärden urval för publ'!$B$2:$H$2,0),FALSE))</f>
        <v>13.7515</v>
      </c>
      <c r="N180" s="45">
        <f>IF(ISERROR(VLOOKUP($J180,'Miljövärden urval för publ'!$B$2:$H$490,MATCH(N$3,'Miljövärden urval för publ'!$B$2:$H$2,0),FALSE)),"",VLOOKUP($J180,'Miljövärden urval för publ'!$B$2:$H$490,MATCH(N$3,'Miljövärden urval för publ'!$B$2:$H$2,0),FALSE))</f>
        <v>2.73441E-2</v>
      </c>
    </row>
    <row r="181" spans="1:14" x14ac:dyDescent="0.25">
      <c r="A181" s="65" t="s">
        <v>80</v>
      </c>
      <c r="B181" s="65" t="s">
        <v>95</v>
      </c>
      <c r="D181" s="60" t="str">
        <f>VLOOKUP(B181,'Miljövärden urval för publ'!$B$2:$V$480,MATCH("ska publiceras:",'Miljövärden urval för publ'!$B$2:$T$2,0),FALSE)</f>
        <v>nej</v>
      </c>
      <c r="E181" s="61">
        <f t="shared" si="6"/>
        <v>132</v>
      </c>
      <c r="H181" s="45">
        <v>179</v>
      </c>
      <c r="I181" s="45" t="str">
        <f t="shared" si="7"/>
        <v>Uddevalla Energi AB</v>
      </c>
      <c r="J181" s="45" t="str">
        <f t="shared" si="8"/>
        <v>Ljungskile</v>
      </c>
      <c r="K181" s="45">
        <f>IF(ISERROR(VLOOKUP($J181,'Miljövärden urval för publ'!$B$2:$H$490,MATCH(K$3,'Miljövärden urval för publ'!$B$2:$H$2,0),FALSE)),"",VLOOKUP($J181,'Miljövärden urval för publ'!$B$2:$H$490,MATCH(K$3,'Miljövärden urval för publ'!$B$2:$H$2,0),FALSE))</f>
        <v>0.10409400000000001</v>
      </c>
      <c r="L181" s="45">
        <f>IF(ISERROR(VLOOKUP($J181,'Miljövärden urval för publ'!$B$2:$H$490,MATCH(L$3,'Miljövärden urval för publ'!$B$2:$H$2,0),FALSE)),"",VLOOKUP($J181,'Miljövärden urval för publ'!$B$2:$H$490,MATCH(L$3,'Miljövärden urval för publ'!$B$2:$H$2,0),FALSE))</f>
        <v>15.8689</v>
      </c>
      <c r="M181" s="45">
        <f>IF(ISERROR(VLOOKUP($J181,'Miljövärden urval för publ'!$B$2:$H$490,MATCH(M$3,'Miljövärden urval för publ'!$B$2:$H$2,0),FALSE)),"",VLOOKUP($J181,'Miljövärden urval för publ'!$B$2:$H$490,MATCH(M$3,'Miljövärden urval för publ'!$B$2:$H$2,0),FALSE))</f>
        <v>13.545199999999999</v>
      </c>
      <c r="N181" s="45">
        <f>IF(ISERROR(VLOOKUP($J181,'Miljövärden urval för publ'!$B$2:$H$490,MATCH(N$3,'Miljövärden urval för publ'!$B$2:$H$2,0),FALSE)),"",VLOOKUP($J181,'Miljövärden urval för publ'!$B$2:$H$490,MATCH(N$3,'Miljövärden urval för publ'!$B$2:$H$2,0),FALSE))</f>
        <v>6.4965099999999996E-3</v>
      </c>
    </row>
    <row r="182" spans="1:14" x14ac:dyDescent="0.25">
      <c r="A182" s="65" t="s">
        <v>481</v>
      </c>
      <c r="B182" s="65" t="s">
        <v>482</v>
      </c>
      <c r="D182" s="60" t="str">
        <f>VLOOKUP(B182,'Miljövärden urval för publ'!$B$2:$V$480,MATCH("ska publiceras:",'Miljövärden urval för publ'!$B$2:$T$2,0),FALSE)</f>
        <v>nej</v>
      </c>
      <c r="E182" s="61">
        <f t="shared" si="6"/>
        <v>132</v>
      </c>
      <c r="H182" s="45">
        <v>180</v>
      </c>
      <c r="I182" s="45" t="str">
        <f t="shared" si="7"/>
        <v>Ljusdal Energi AB</v>
      </c>
      <c r="J182" s="45" t="str">
        <f t="shared" si="8"/>
        <v>Ljusdal</v>
      </c>
      <c r="K182" s="45">
        <f>IF(ISERROR(VLOOKUP($J182,'Miljövärden urval för publ'!$B$2:$H$490,MATCH(K$3,'Miljövärden urval för publ'!$B$2:$H$2,0),FALSE)),"",VLOOKUP($J182,'Miljövärden urval för publ'!$B$2:$H$490,MATCH(K$3,'Miljövärden urval för publ'!$B$2:$H$2,0),FALSE))</f>
        <v>0.16009200000000001</v>
      </c>
      <c r="L182" s="45">
        <f>IF(ISERROR(VLOOKUP($J182,'Miljövärden urval för publ'!$B$2:$H$490,MATCH(L$3,'Miljövärden urval för publ'!$B$2:$H$2,0),FALSE)),"",VLOOKUP($J182,'Miljövärden urval för publ'!$B$2:$H$490,MATCH(L$3,'Miljövärden urval för publ'!$B$2:$H$2,0),FALSE))</f>
        <v>31.9252</v>
      </c>
      <c r="M182" s="45">
        <f>IF(ISERROR(VLOOKUP($J182,'Miljövärden urval för publ'!$B$2:$H$490,MATCH(M$3,'Miljövärden urval för publ'!$B$2:$H$2,0),FALSE)),"",VLOOKUP($J182,'Miljövärden urval för publ'!$B$2:$H$490,MATCH(M$3,'Miljövärden urval för publ'!$B$2:$H$2,0),FALSE))</f>
        <v>10.4839</v>
      </c>
      <c r="N182" s="45">
        <f>IF(ISERROR(VLOOKUP($J182,'Miljövärden urval för publ'!$B$2:$H$490,MATCH(N$3,'Miljövärden urval för publ'!$B$2:$H$2,0),FALSE)),"",VLOOKUP($J182,'Miljövärden urval för publ'!$B$2:$H$490,MATCH(N$3,'Miljövärden urval för publ'!$B$2:$H$2,0),FALSE))</f>
        <v>5.45094E-2</v>
      </c>
    </row>
    <row r="183" spans="1:14" x14ac:dyDescent="0.25">
      <c r="A183" s="65" t="s">
        <v>312</v>
      </c>
      <c r="B183" s="65" t="s">
        <v>314</v>
      </c>
      <c r="D183" s="60" t="str">
        <f>VLOOKUP(B183,'Miljövärden urval för publ'!$B$2:$V$480,MATCH("ska publiceras:",'Miljövärden urval för publ'!$B$2:$T$2,0),FALSE)</f>
        <v>ja</v>
      </c>
      <c r="E183" s="61">
        <f t="shared" si="6"/>
        <v>133</v>
      </c>
      <c r="H183" s="45">
        <v>181</v>
      </c>
      <c r="I183" s="45" t="str">
        <f t="shared" si="7"/>
        <v>Söderhamn Nära AB</v>
      </c>
      <c r="J183" s="45" t="str">
        <f t="shared" si="8"/>
        <v>Ljusne</v>
      </c>
      <c r="K183" s="45">
        <f>IF(ISERROR(VLOOKUP($J183,'Miljövärden urval för publ'!$B$2:$H$490,MATCH(K$3,'Miljövärden urval för publ'!$B$2:$H$2,0),FALSE)),"",VLOOKUP($J183,'Miljövärden urval för publ'!$B$2:$H$490,MATCH(K$3,'Miljövärden urval för publ'!$B$2:$H$2,0),FALSE))</f>
        <v>0.13758999999999999</v>
      </c>
      <c r="L183" s="45">
        <f>IF(ISERROR(VLOOKUP($J183,'Miljövärden urval för publ'!$B$2:$H$490,MATCH(L$3,'Miljövärden urval för publ'!$B$2:$H$2,0),FALSE)),"",VLOOKUP($J183,'Miljövärden urval för publ'!$B$2:$H$490,MATCH(L$3,'Miljövärden urval för publ'!$B$2:$H$2,0),FALSE))</f>
        <v>33.239600000000003</v>
      </c>
      <c r="M183" s="45">
        <f>IF(ISERROR(VLOOKUP($J183,'Miljövärden urval för publ'!$B$2:$H$490,MATCH(M$3,'Miljövärden urval för publ'!$B$2:$H$2,0),FALSE)),"",VLOOKUP($J183,'Miljövärden urval för publ'!$B$2:$H$490,MATCH(M$3,'Miljövärden urval för publ'!$B$2:$H$2,0),FALSE))</f>
        <v>10.986599999999999</v>
      </c>
      <c r="N183" s="45">
        <f>IF(ISERROR(VLOOKUP($J183,'Miljövärden urval för publ'!$B$2:$H$490,MATCH(N$3,'Miljövärden urval för publ'!$B$2:$H$2,0),FALSE)),"",VLOOKUP($J183,'Miljövärden urval för publ'!$B$2:$H$490,MATCH(N$3,'Miljövärden urval för publ'!$B$2:$H$2,0),FALSE))</f>
        <v>5.2178000000000002E-2</v>
      </c>
    </row>
    <row r="184" spans="1:14" x14ac:dyDescent="0.25">
      <c r="A184" s="65" t="s">
        <v>248</v>
      </c>
      <c r="B184" s="65" t="s">
        <v>252</v>
      </c>
      <c r="D184" s="60" t="str">
        <f>VLOOKUP(B184,'Miljövärden urval för publ'!$B$2:$V$480,MATCH("ska publiceras:",'Miljövärden urval för publ'!$B$2:$T$2,0),FALSE)</f>
        <v>ja</v>
      </c>
      <c r="E184" s="61">
        <f t="shared" si="6"/>
        <v>134</v>
      </c>
      <c r="H184" s="45">
        <v>182</v>
      </c>
      <c r="I184" s="45" t="str">
        <f t="shared" si="7"/>
        <v>Västerbergslagens Energi AB</v>
      </c>
      <c r="J184" s="45" t="str">
        <f t="shared" si="8"/>
        <v>Ludvika</v>
      </c>
      <c r="K184" s="45">
        <f>IF(ISERROR(VLOOKUP($J184,'Miljövärden urval för publ'!$B$2:$H$490,MATCH(K$3,'Miljövärden urval för publ'!$B$2:$H$2,0),FALSE)),"",VLOOKUP($J184,'Miljövärden urval för publ'!$B$2:$H$490,MATCH(K$3,'Miljövärden urval för publ'!$B$2:$H$2,0),FALSE))</f>
        <v>0.20555200000000001</v>
      </c>
      <c r="L184" s="45">
        <f>IF(ISERROR(VLOOKUP($J184,'Miljövärden urval för publ'!$B$2:$H$490,MATCH(L$3,'Miljövärden urval för publ'!$B$2:$H$2,0),FALSE)),"",VLOOKUP($J184,'Miljövärden urval för publ'!$B$2:$H$490,MATCH(L$3,'Miljövärden urval för publ'!$B$2:$H$2,0),FALSE))</f>
        <v>32.788400000000003</v>
      </c>
      <c r="M184" s="45">
        <f>IF(ISERROR(VLOOKUP($J184,'Miljövärden urval för publ'!$B$2:$H$490,MATCH(M$3,'Miljövärden urval för publ'!$B$2:$H$2,0),FALSE)),"",VLOOKUP($J184,'Miljövärden urval för publ'!$B$2:$H$490,MATCH(M$3,'Miljövärden urval för publ'!$B$2:$H$2,0),FALSE))</f>
        <v>6.1314399999999996</v>
      </c>
      <c r="N184" s="45">
        <f>IF(ISERROR(VLOOKUP($J184,'Miljövärden urval för publ'!$B$2:$H$490,MATCH(N$3,'Miljövärden urval för publ'!$B$2:$H$2,0),FALSE)),"",VLOOKUP($J184,'Miljövärden urval för publ'!$B$2:$H$490,MATCH(N$3,'Miljövärden urval för publ'!$B$2:$H$2,0),FALSE))</f>
        <v>5.7196999999999998E-2</v>
      </c>
    </row>
    <row r="185" spans="1:14" x14ac:dyDescent="0.25">
      <c r="A185" s="65" t="s">
        <v>403</v>
      </c>
      <c r="B185" s="65" t="s">
        <v>408</v>
      </c>
      <c r="D185" s="60" t="str">
        <f>VLOOKUP(B185,'Miljövärden urval för publ'!$B$2:$V$480,MATCH("ska publiceras:",'Miljövärden urval för publ'!$B$2:$T$2,0),FALSE)</f>
        <v>ja</v>
      </c>
      <c r="E185" s="61">
        <f t="shared" si="6"/>
        <v>135</v>
      </c>
      <c r="H185" s="45">
        <v>183</v>
      </c>
      <c r="I185" s="45" t="str">
        <f t="shared" si="7"/>
        <v>Luleå Energi AB</v>
      </c>
      <c r="J185" s="45" t="str">
        <f t="shared" si="8"/>
        <v>Luleå</v>
      </c>
      <c r="K185" s="45">
        <f>IF(ISERROR(VLOOKUP($J185,'Miljövärden urval för publ'!$B$2:$H$490,MATCH(K$3,'Miljövärden urval för publ'!$B$2:$H$2,0),FALSE)),"",VLOOKUP($J185,'Miljövärden urval för publ'!$B$2:$H$490,MATCH(K$3,'Miljövärden urval för publ'!$B$2:$H$2,0),FALSE))</f>
        <v>8.3614999999999995E-2</v>
      </c>
      <c r="L185" s="45">
        <f>IF(ISERROR(VLOOKUP($J185,'Miljövärden urval för publ'!$B$2:$H$490,MATCH(L$3,'Miljövärden urval för publ'!$B$2:$H$2,0),FALSE)),"",VLOOKUP($J185,'Miljövärden urval för publ'!$B$2:$H$490,MATCH(L$3,'Miljövärden urval för publ'!$B$2:$H$2,0),FALSE))</f>
        <v>17.977499999999999</v>
      </c>
      <c r="M185" s="45">
        <f>IF(ISERROR(VLOOKUP($J185,'Miljövärden urval för publ'!$B$2:$H$490,MATCH(M$3,'Miljövärden urval för publ'!$B$2:$H$2,0),FALSE)),"",VLOOKUP($J185,'Miljövärden urval för publ'!$B$2:$H$490,MATCH(M$3,'Miljövärden urval för publ'!$B$2:$H$2,0),FALSE))</f>
        <v>1.9580900000000001</v>
      </c>
      <c r="N185" s="45">
        <f>IF(ISERROR(VLOOKUP($J185,'Miljövärden urval för publ'!$B$2:$H$490,MATCH(N$3,'Miljövärden urval för publ'!$B$2:$H$2,0),FALSE)),"",VLOOKUP($J185,'Miljövärden urval för publ'!$B$2:$H$490,MATCH(N$3,'Miljövärden urval för publ'!$B$2:$H$2,0),FALSE))</f>
        <v>5.3050600000000003E-2</v>
      </c>
    </row>
    <row r="186" spans="1:14" x14ac:dyDescent="0.25">
      <c r="A186" s="65" t="s">
        <v>521</v>
      </c>
      <c r="B186" s="65" t="s">
        <v>526</v>
      </c>
      <c r="D186" s="60" t="str">
        <f>VLOOKUP(B186,'Miljövärden urval för publ'!$B$2:$V$480,MATCH("ska publiceras:",'Miljövärden urval för publ'!$B$2:$T$2,0),FALSE)</f>
        <v>ja</v>
      </c>
      <c r="E186" s="61">
        <f t="shared" si="6"/>
        <v>136</v>
      </c>
      <c r="H186" s="45">
        <v>184</v>
      </c>
      <c r="I186" s="45" t="str">
        <f t="shared" si="7"/>
        <v>Skellefteå Kraft AB</v>
      </c>
      <c r="J186" s="45" t="str">
        <f t="shared" si="8"/>
        <v>Lycksele</v>
      </c>
      <c r="K186" s="45">
        <f>IF(ISERROR(VLOOKUP($J186,'Miljövärden urval för publ'!$B$2:$H$490,MATCH(K$3,'Miljövärden urval för publ'!$B$2:$H$2,0),FALSE)),"",VLOOKUP($J186,'Miljövärden urval för publ'!$B$2:$H$490,MATCH(K$3,'Miljövärden urval för publ'!$B$2:$H$2,0),FALSE))</f>
        <v>0.32455400000000001</v>
      </c>
      <c r="L186" s="45">
        <f>IF(ISERROR(VLOOKUP($J186,'Miljövärden urval för publ'!$B$2:$H$490,MATCH(L$3,'Miljövärden urval för publ'!$B$2:$H$2,0),FALSE)),"",VLOOKUP($J186,'Miljövärden urval för publ'!$B$2:$H$490,MATCH(L$3,'Miljövärden urval för publ'!$B$2:$H$2,0),FALSE))</f>
        <v>108.334</v>
      </c>
      <c r="M186" s="45">
        <f>IF(ISERROR(VLOOKUP($J186,'Miljövärden urval för publ'!$B$2:$H$490,MATCH(M$3,'Miljövärden urval för publ'!$B$2:$H$2,0),FALSE)),"",VLOOKUP($J186,'Miljövärden urval för publ'!$B$2:$H$490,MATCH(M$3,'Miljövärden urval för publ'!$B$2:$H$2,0),FALSE))</f>
        <v>15.4156</v>
      </c>
      <c r="N186" s="45">
        <f>IF(ISERROR(VLOOKUP($J186,'Miljövärden urval för publ'!$B$2:$H$490,MATCH(N$3,'Miljövärden urval för publ'!$B$2:$H$2,0),FALSE)),"",VLOOKUP($J186,'Miljövärden urval för publ'!$B$2:$H$490,MATCH(N$3,'Miljövärden urval för publ'!$B$2:$H$2,0),FALSE))</f>
        <v>5.1346200000000003E-3</v>
      </c>
    </row>
    <row r="187" spans="1:14" x14ac:dyDescent="0.25">
      <c r="A187" s="65" t="s">
        <v>255</v>
      </c>
      <c r="B187" s="65" t="s">
        <v>256</v>
      </c>
      <c r="D187" s="60" t="str">
        <f>VLOOKUP(B187,'Miljövärden urval för publ'!$B$2:$V$480,MATCH("ska publiceras:",'Miljövärden urval för publ'!$B$2:$T$2,0),FALSE)</f>
        <v>ja</v>
      </c>
      <c r="E187" s="61">
        <f t="shared" si="6"/>
        <v>137</v>
      </c>
      <c r="H187" s="45">
        <v>185</v>
      </c>
      <c r="I187" s="45" t="str">
        <f t="shared" si="7"/>
        <v>Väner Energi AB</v>
      </c>
      <c r="J187" s="45" t="str">
        <f t="shared" si="8"/>
        <v>Lyrestad</v>
      </c>
      <c r="K187" s="45">
        <f>IF(ISERROR(VLOOKUP($J187,'Miljövärden urval för publ'!$B$2:$H$490,MATCH(K$3,'Miljövärden urval för publ'!$B$2:$H$2,0),FALSE)),"",VLOOKUP($J187,'Miljövärden urval för publ'!$B$2:$H$490,MATCH(K$3,'Miljövärden urval för publ'!$B$2:$H$2,0),FALSE))</f>
        <v>0.33955000000000002</v>
      </c>
      <c r="L187" s="45">
        <f>IF(ISERROR(VLOOKUP($J187,'Miljövärden urval för publ'!$B$2:$H$490,MATCH(L$3,'Miljövärden urval för publ'!$B$2:$H$2,0),FALSE)),"",VLOOKUP($J187,'Miljövärden urval för publ'!$B$2:$H$490,MATCH(L$3,'Miljövärden urval för publ'!$B$2:$H$2,0),FALSE))</f>
        <v>54.744799999999998</v>
      </c>
      <c r="M187" s="45">
        <f>IF(ISERROR(VLOOKUP($J187,'Miljövärden urval för publ'!$B$2:$H$490,MATCH(M$3,'Miljövärden urval för publ'!$B$2:$H$2,0),FALSE)),"",VLOOKUP($J187,'Miljövärden urval för publ'!$B$2:$H$490,MATCH(M$3,'Miljövärden urval för publ'!$B$2:$H$2,0),FALSE))</f>
        <v>17.845400000000001</v>
      </c>
      <c r="N187" s="45">
        <f>IF(ISERROR(VLOOKUP($J187,'Miljövärden urval för publ'!$B$2:$H$490,MATCH(N$3,'Miljövärden urval för publ'!$B$2:$H$2,0),FALSE)),"",VLOOKUP($J187,'Miljövärden urval för publ'!$B$2:$H$490,MATCH(N$3,'Miljövärden urval för publ'!$B$2:$H$2,0),FALSE))</f>
        <v>0.13159199999999999</v>
      </c>
    </row>
    <row r="188" spans="1:14" x14ac:dyDescent="0.25">
      <c r="A188" s="65" t="s">
        <v>80</v>
      </c>
      <c r="B188" s="65" t="s">
        <v>96</v>
      </c>
      <c r="D188" s="60" t="str">
        <f>VLOOKUP(B188,'Miljövärden urval för publ'!$B$2:$V$480,MATCH("ska publiceras:",'Miljövärden urval för publ'!$B$2:$T$2,0),FALSE)</f>
        <v>nej</v>
      </c>
      <c r="E188" s="61">
        <f t="shared" si="6"/>
        <v>137</v>
      </c>
      <c r="H188" s="45">
        <v>186</v>
      </c>
      <c r="I188" s="45" t="str">
        <f t="shared" si="7"/>
        <v>LEVA i Lysekil AB</v>
      </c>
      <c r="J188" s="45" t="str">
        <f t="shared" si="8"/>
        <v>Lysekil</v>
      </c>
      <c r="K188" s="45">
        <f>IF(ISERROR(VLOOKUP($J188,'Miljövärden urval för publ'!$B$2:$H$490,MATCH(K$3,'Miljövärden urval för publ'!$B$2:$H$2,0),FALSE)),"",VLOOKUP($J188,'Miljövärden urval för publ'!$B$2:$H$490,MATCH(K$3,'Miljövärden urval för publ'!$B$2:$H$2,0),FALSE))</f>
        <v>0.33010099999999998</v>
      </c>
      <c r="L188" s="45">
        <f>IF(ISERROR(VLOOKUP($J188,'Miljövärden urval för publ'!$B$2:$H$490,MATCH(L$3,'Miljövärden urval för publ'!$B$2:$H$2,0),FALSE)),"",VLOOKUP($J188,'Miljövärden urval för publ'!$B$2:$H$490,MATCH(L$3,'Miljövärden urval för publ'!$B$2:$H$2,0),FALSE))</f>
        <v>71.670699999999997</v>
      </c>
      <c r="M188" s="45">
        <f>IF(ISERROR(VLOOKUP($J188,'Miljövärden urval för publ'!$B$2:$H$490,MATCH(M$3,'Miljövärden urval för publ'!$B$2:$H$2,0),FALSE)),"",VLOOKUP($J188,'Miljövärden urval för publ'!$B$2:$H$490,MATCH(M$3,'Miljövärden urval för publ'!$B$2:$H$2,0),FALSE))</f>
        <v>5.0579099999999997</v>
      </c>
      <c r="N188" s="45">
        <f>IF(ISERROR(VLOOKUP($J188,'Miljövärden urval för publ'!$B$2:$H$490,MATCH(N$3,'Miljövärden urval för publ'!$B$2:$H$2,0),FALSE)),"",VLOOKUP($J188,'Miljövärden urval för publ'!$B$2:$H$490,MATCH(N$3,'Miljövärden urval för publ'!$B$2:$H$2,0),FALSE))</f>
        <v>0.19631699999999999</v>
      </c>
    </row>
    <row r="189" spans="1:14" x14ac:dyDescent="0.25">
      <c r="A189" s="65" t="s">
        <v>371</v>
      </c>
      <c r="B189" s="65" t="s">
        <v>377</v>
      </c>
      <c r="D189" s="60" t="str">
        <f>VLOOKUP(B189,'Miljövärden urval för publ'!$B$2:$V$480,MATCH("ska publiceras:",'Miljövärden urval för publ'!$B$2:$T$2,0),FALSE)</f>
        <v>nej</v>
      </c>
      <c r="E189" s="61">
        <f t="shared" si="6"/>
        <v>137</v>
      </c>
      <c r="H189" s="45">
        <v>187</v>
      </c>
      <c r="I189" s="45" t="str">
        <f t="shared" si="7"/>
        <v>Enycon AB</v>
      </c>
      <c r="J189" s="45" t="str">
        <f t="shared" si="8"/>
        <v>Långsele</v>
      </c>
      <c r="K189" s="45">
        <f>IF(ISERROR(VLOOKUP($J189,'Miljövärden urval för publ'!$B$2:$H$490,MATCH(K$3,'Miljövärden urval för publ'!$B$2:$H$2,0),FALSE)),"",VLOOKUP($J189,'Miljövärden urval för publ'!$B$2:$H$490,MATCH(K$3,'Miljövärden urval för publ'!$B$2:$H$2,0),FALSE))</f>
        <v>0.37253999999999998</v>
      </c>
      <c r="L189" s="45">
        <f>IF(ISERROR(VLOOKUP($J189,'Miljövärden urval för publ'!$B$2:$H$490,MATCH(L$3,'Miljövärden urval för publ'!$B$2:$H$2,0),FALSE)),"",VLOOKUP($J189,'Miljövärden urval för publ'!$B$2:$H$490,MATCH(L$3,'Miljövärden urval för publ'!$B$2:$H$2,0),FALSE))</f>
        <v>34.918199999999999</v>
      </c>
      <c r="M189" s="45">
        <f>IF(ISERROR(VLOOKUP($J189,'Miljövärden urval för publ'!$B$2:$H$490,MATCH(M$3,'Miljövärden urval för publ'!$B$2:$H$2,0),FALSE)),"",VLOOKUP($J189,'Miljövärden urval för publ'!$B$2:$H$490,MATCH(M$3,'Miljövärden urval för publ'!$B$2:$H$2,0),FALSE))</f>
        <v>15.3804</v>
      </c>
      <c r="N189" s="45">
        <f>IF(ISERROR(VLOOKUP($J189,'Miljövärden urval för publ'!$B$2:$H$490,MATCH(N$3,'Miljövärden urval för publ'!$B$2:$H$2,0),FALSE)),"",VLOOKUP($J189,'Miljövärden urval för publ'!$B$2:$H$490,MATCH(N$3,'Miljövärden urval för publ'!$B$2:$H$2,0),FALSE))</f>
        <v>2.7767900000000002E-2</v>
      </c>
    </row>
    <row r="190" spans="1:14" x14ac:dyDescent="0.25">
      <c r="A190" s="65" t="s">
        <v>258</v>
      </c>
      <c r="B190" s="65" t="s">
        <v>259</v>
      </c>
      <c r="D190" s="60" t="str">
        <f>VLOOKUP(B190,'Miljövärden urval för publ'!$B$2:$V$480,MATCH("ska publiceras:",'Miljövärden urval för publ'!$B$2:$T$2,0),FALSE)</f>
        <v>ja</v>
      </c>
      <c r="E190" s="61">
        <f t="shared" si="6"/>
        <v>138</v>
      </c>
      <c r="H190" s="45">
        <v>188</v>
      </c>
      <c r="I190" s="45" t="str">
        <f t="shared" si="7"/>
        <v>Hedemora Energi AB</v>
      </c>
      <c r="J190" s="45" t="str">
        <f t="shared" si="8"/>
        <v>Långshyttan</v>
      </c>
      <c r="K190" s="45">
        <f>IF(ISERROR(VLOOKUP($J190,'Miljövärden urval för publ'!$B$2:$H$490,MATCH(K$3,'Miljövärden urval för publ'!$B$2:$H$2,0),FALSE)),"",VLOOKUP($J190,'Miljövärden urval för publ'!$B$2:$H$490,MATCH(K$3,'Miljövärden urval för publ'!$B$2:$H$2,0),FALSE))</f>
        <v>0.16703299999999999</v>
      </c>
      <c r="L190" s="45">
        <f>IF(ISERROR(VLOOKUP($J190,'Miljövärden urval för publ'!$B$2:$H$490,MATCH(L$3,'Miljövärden urval för publ'!$B$2:$H$2,0),FALSE)),"",VLOOKUP($J190,'Miljövärden urval för publ'!$B$2:$H$490,MATCH(L$3,'Miljövärden urval för publ'!$B$2:$H$2,0),FALSE))</f>
        <v>33.799399999999999</v>
      </c>
      <c r="M190" s="45">
        <f>IF(ISERROR(VLOOKUP($J190,'Miljövärden urval för publ'!$B$2:$H$490,MATCH(M$3,'Miljövärden urval för publ'!$B$2:$H$2,0),FALSE)),"",VLOOKUP($J190,'Miljövärden urval för publ'!$B$2:$H$490,MATCH(M$3,'Miljövärden urval för publ'!$B$2:$H$2,0),FALSE))</f>
        <v>8.5125299999999999</v>
      </c>
      <c r="N190" s="45">
        <f>IF(ISERROR(VLOOKUP($J190,'Miljövärden urval för publ'!$B$2:$H$490,MATCH(N$3,'Miljövärden urval för publ'!$B$2:$H$2,0),FALSE)),"",VLOOKUP($J190,'Miljövärden urval för publ'!$B$2:$H$490,MATCH(N$3,'Miljövärden urval för publ'!$B$2:$H$2,0),FALSE))</f>
        <v>6.37104E-2</v>
      </c>
    </row>
    <row r="191" spans="1:14" x14ac:dyDescent="0.25">
      <c r="A191" s="65" t="s">
        <v>8</v>
      </c>
      <c r="B191" s="65" t="s">
        <v>11</v>
      </c>
      <c r="D191" s="60" t="str">
        <f>VLOOKUP(B191,'Miljövärden urval för publ'!$B$2:$V$480,MATCH("ska publiceras:",'Miljövärden urval för publ'!$B$2:$T$2,0),FALSE)</f>
        <v>ja</v>
      </c>
      <c r="E191" s="61">
        <f t="shared" si="6"/>
        <v>139</v>
      </c>
      <c r="H191" s="45">
        <v>189</v>
      </c>
      <c r="I191" s="45" t="str">
        <f t="shared" si="7"/>
        <v>Borgholm Energi AB</v>
      </c>
      <c r="J191" s="45" t="str">
        <f t="shared" si="8"/>
        <v>Löttorp</v>
      </c>
      <c r="K191" s="45">
        <f>IF(ISERROR(VLOOKUP($J191,'Miljövärden urval för publ'!$B$2:$H$490,MATCH(K$3,'Miljövärden urval för publ'!$B$2:$H$2,0),FALSE)),"",VLOOKUP($J191,'Miljövärden urval för publ'!$B$2:$H$490,MATCH(K$3,'Miljövärden urval för publ'!$B$2:$H$2,0),FALSE))</f>
        <v>0.14815</v>
      </c>
      <c r="L191" s="45">
        <f>IF(ISERROR(VLOOKUP($J191,'Miljövärden urval för publ'!$B$2:$H$490,MATCH(L$3,'Miljövärden urval för publ'!$B$2:$H$2,0),FALSE)),"",VLOOKUP($J191,'Miljövärden urval för publ'!$B$2:$H$490,MATCH(L$3,'Miljövärden urval för publ'!$B$2:$H$2,0),FALSE))</f>
        <v>29.427099999999999</v>
      </c>
      <c r="M191" s="45">
        <f>IF(ISERROR(VLOOKUP($J191,'Miljövärden urval för publ'!$B$2:$H$490,MATCH(M$3,'Miljövärden urval för publ'!$B$2:$H$2,0),FALSE)),"",VLOOKUP($J191,'Miljövärden urval för publ'!$B$2:$H$490,MATCH(M$3,'Miljövärden urval för publ'!$B$2:$H$2,0),FALSE))</f>
        <v>8.9620800000000003</v>
      </c>
      <c r="N191" s="45">
        <f>IF(ISERROR(VLOOKUP($J191,'Miljövärden urval för publ'!$B$2:$H$490,MATCH(N$3,'Miljövärden urval för publ'!$B$2:$H$2,0),FALSE)),"",VLOOKUP($J191,'Miljövärden urval för publ'!$B$2:$H$490,MATCH(N$3,'Miljövärden urval för publ'!$B$2:$H$2,0),FALSE))</f>
        <v>4.1641999999999998E-2</v>
      </c>
    </row>
    <row r="192" spans="1:14" x14ac:dyDescent="0.25">
      <c r="A192" s="65" t="s">
        <v>260</v>
      </c>
      <c r="B192" s="65" t="s">
        <v>261</v>
      </c>
      <c r="D192" s="60" t="str">
        <f>VLOOKUP(B192,'Miljövärden urval för publ'!$B$2:$V$480,MATCH("ska publiceras:",'Miljövärden urval för publ'!$B$2:$T$2,0),FALSE)</f>
        <v>ja</v>
      </c>
      <c r="E192" s="61">
        <f t="shared" si="6"/>
        <v>140</v>
      </c>
      <c r="H192" s="45">
        <v>190</v>
      </c>
      <c r="I192" s="45" t="str">
        <f t="shared" si="7"/>
        <v>Skellefteå Kraft AB</v>
      </c>
      <c r="J192" s="45" t="str">
        <f t="shared" si="8"/>
        <v>Lövånger</v>
      </c>
      <c r="K192" s="45">
        <f>IF(ISERROR(VLOOKUP($J192,'Miljövärden urval för publ'!$B$2:$H$490,MATCH(K$3,'Miljövärden urval för publ'!$B$2:$H$2,0),FALSE)),"",VLOOKUP($J192,'Miljövärden urval för publ'!$B$2:$H$490,MATCH(K$3,'Miljövärden urval för publ'!$B$2:$H$2,0),FALSE))</f>
        <v>0.219218</v>
      </c>
      <c r="L192" s="45">
        <f>IF(ISERROR(VLOOKUP($J192,'Miljövärden urval för publ'!$B$2:$H$490,MATCH(L$3,'Miljövärden urval för publ'!$B$2:$H$2,0),FALSE)),"",VLOOKUP($J192,'Miljövärden urval för publ'!$B$2:$H$490,MATCH(L$3,'Miljövärden urval för publ'!$B$2:$H$2,0),FALSE))</f>
        <v>9.2141800000000007</v>
      </c>
      <c r="M192" s="45">
        <f>IF(ISERROR(VLOOKUP($J192,'Miljövärden urval för publ'!$B$2:$H$490,MATCH(M$3,'Miljövärden urval för publ'!$B$2:$H$2,0),FALSE)),"",VLOOKUP($J192,'Miljövärden urval för publ'!$B$2:$H$490,MATCH(M$3,'Miljövärden urval för publ'!$B$2:$H$2,0),FALSE))</f>
        <v>16.776800000000001</v>
      </c>
      <c r="N192" s="45">
        <f>IF(ISERROR(VLOOKUP($J192,'Miljövärden urval för publ'!$B$2:$H$490,MATCH(N$3,'Miljövärden urval för publ'!$B$2:$H$2,0),FALSE)),"",VLOOKUP($J192,'Miljövärden urval för publ'!$B$2:$H$490,MATCH(N$3,'Miljövärden urval för publ'!$B$2:$H$2,0),FALSE))</f>
        <v>4.8909000000000001E-3</v>
      </c>
    </row>
    <row r="193" spans="1:14" x14ac:dyDescent="0.25">
      <c r="A193" s="65" t="s">
        <v>263</v>
      </c>
      <c r="B193" s="65" t="s">
        <v>264</v>
      </c>
      <c r="D193" s="60" t="str">
        <f>VLOOKUP(B193,'Miljövärden urval för publ'!$B$2:$V$480,MATCH("ska publiceras:",'Miljövärden urval för publ'!$B$2:$T$2,0),FALSE)</f>
        <v>nej</v>
      </c>
      <c r="E193" s="61">
        <f t="shared" si="6"/>
        <v>140</v>
      </c>
      <c r="H193" s="45">
        <v>191</v>
      </c>
      <c r="I193" s="45" t="str">
        <f t="shared" si="7"/>
        <v>E.ON Värme Sverige AB</v>
      </c>
      <c r="J193" s="45" t="str">
        <f t="shared" si="8"/>
        <v>Malmö</v>
      </c>
      <c r="K193" s="45">
        <f>IF(ISERROR(VLOOKUP($J193,'Miljövärden urval för publ'!$B$2:$H$490,MATCH(K$3,'Miljövärden urval för publ'!$B$2:$H$2,0),FALSE)),"",VLOOKUP($J193,'Miljövärden urval för publ'!$B$2:$H$490,MATCH(K$3,'Miljövärden urval för publ'!$B$2:$H$2,0),FALSE))</f>
        <v>0.426647</v>
      </c>
      <c r="L193" s="45">
        <f>IF(ISERROR(VLOOKUP($J193,'Miljövärden urval för publ'!$B$2:$H$490,MATCH(L$3,'Miljövärden urval för publ'!$B$2:$H$2,0),FALSE)),"",VLOOKUP($J193,'Miljövärden urval för publ'!$B$2:$H$490,MATCH(L$3,'Miljövärden urval för publ'!$B$2:$H$2,0),FALSE))</f>
        <v>124.036</v>
      </c>
      <c r="M193" s="45">
        <f>IF(ISERROR(VLOOKUP($J193,'Miljövärden urval för publ'!$B$2:$H$490,MATCH(M$3,'Miljövärden urval för publ'!$B$2:$H$2,0),FALSE)),"",VLOOKUP($J193,'Miljövärden urval för publ'!$B$2:$H$490,MATCH(M$3,'Miljövärden urval för publ'!$B$2:$H$2,0),FALSE))</f>
        <v>15.5183</v>
      </c>
      <c r="N193" s="45">
        <f>IF(ISERROR(VLOOKUP($J193,'Miljövärden urval för publ'!$B$2:$H$490,MATCH(N$3,'Miljövärden urval för publ'!$B$2:$H$2,0),FALSE)),"",VLOOKUP($J193,'Miljövärden urval för publ'!$B$2:$H$490,MATCH(N$3,'Miljövärden urval för publ'!$B$2:$H$2,0),FALSE))</f>
        <v>0.37757099999999999</v>
      </c>
    </row>
    <row r="194" spans="1:14" x14ac:dyDescent="0.25">
      <c r="A194" s="65" t="s">
        <v>474</v>
      </c>
      <c r="B194" s="65" t="s">
        <v>476</v>
      </c>
      <c r="D194" s="60" t="str">
        <f>VLOOKUP(B194,'Miljövärden urval för publ'!$B$2:$V$480,MATCH("ska publiceras:",'Miljövärden urval för publ'!$B$2:$T$2,0),FALSE)</f>
        <v>ja</v>
      </c>
      <c r="E194" s="61">
        <f t="shared" si="6"/>
        <v>141</v>
      </c>
      <c r="H194" s="45">
        <v>192</v>
      </c>
      <c r="I194" s="45" t="str">
        <f t="shared" si="7"/>
        <v>Malung-Sälens kommun</v>
      </c>
      <c r="J194" s="45" t="str">
        <f t="shared" si="8"/>
        <v>Malung</v>
      </c>
      <c r="K194" s="45">
        <f>IF(ISERROR(VLOOKUP($J194,'Miljövärden urval för publ'!$B$2:$H$490,MATCH(K$3,'Miljövärden urval för publ'!$B$2:$H$2,0),FALSE)),"",VLOOKUP($J194,'Miljövärden urval för publ'!$B$2:$H$490,MATCH(K$3,'Miljövärden urval för publ'!$B$2:$H$2,0),FALSE))</f>
        <v>8.8327600000000006E-2</v>
      </c>
      <c r="L194" s="45">
        <f>IF(ISERROR(VLOOKUP($J194,'Miljövärden urval för publ'!$B$2:$H$490,MATCH(L$3,'Miljövärden urval för publ'!$B$2:$H$2,0),FALSE)),"",VLOOKUP($J194,'Miljövärden urval för publ'!$B$2:$H$490,MATCH(L$3,'Miljövärden urval för publ'!$B$2:$H$2,0),FALSE))</f>
        <v>17.2666</v>
      </c>
      <c r="M194" s="45">
        <f>IF(ISERROR(VLOOKUP($J194,'Miljövärden urval för publ'!$B$2:$H$490,MATCH(M$3,'Miljövärden urval för publ'!$B$2:$H$2,0),FALSE)),"",VLOOKUP($J194,'Miljövärden urval för publ'!$B$2:$H$490,MATCH(M$3,'Miljövärden urval för publ'!$B$2:$H$2,0),FALSE))</f>
        <v>8.0742899999999995</v>
      </c>
      <c r="N194" s="45">
        <f>IF(ISERROR(VLOOKUP($J194,'Miljövärden urval för publ'!$B$2:$H$490,MATCH(N$3,'Miljövärden urval för publ'!$B$2:$H$2,0),FALSE)),"",VLOOKUP($J194,'Miljövärden urval för publ'!$B$2:$H$490,MATCH(N$3,'Miljövärden urval för publ'!$B$2:$H$2,0),FALSE))</f>
        <v>9.3688399999999998E-3</v>
      </c>
    </row>
    <row r="195" spans="1:14" x14ac:dyDescent="0.25">
      <c r="A195" s="65" t="s">
        <v>265</v>
      </c>
      <c r="B195" s="65" t="s">
        <v>266</v>
      </c>
      <c r="D195" s="60" t="str">
        <f>VLOOKUP(B195,'Miljövärden urval för publ'!$B$2:$V$480,MATCH("ska publiceras:",'Miljövärden urval för publ'!$B$2:$T$2,0),FALSE)</f>
        <v>ja</v>
      </c>
      <c r="E195" s="61">
        <f t="shared" si="6"/>
        <v>142</v>
      </c>
      <c r="H195" s="45">
        <v>193</v>
      </c>
      <c r="I195" s="45" t="str">
        <f t="shared" si="7"/>
        <v>Skellefteå Kraft AB</v>
      </c>
      <c r="J195" s="45" t="str">
        <f t="shared" si="8"/>
        <v>Malå</v>
      </c>
      <c r="K195" s="45">
        <f>IF(ISERROR(VLOOKUP($J195,'Miljövärden urval för publ'!$B$2:$H$490,MATCH(K$3,'Miljövärden urval för publ'!$B$2:$H$2,0),FALSE)),"",VLOOKUP($J195,'Miljövärden urval för publ'!$B$2:$H$490,MATCH(K$3,'Miljövärden urval för publ'!$B$2:$H$2,0),FALSE))</f>
        <v>9.9890800000000002E-2</v>
      </c>
      <c r="L195" s="45">
        <f>IF(ISERROR(VLOOKUP($J195,'Miljövärden urval för publ'!$B$2:$H$490,MATCH(L$3,'Miljövärden urval för publ'!$B$2:$H$2,0),FALSE)),"",VLOOKUP($J195,'Miljövärden urval för publ'!$B$2:$H$490,MATCH(L$3,'Miljövärden urval för publ'!$B$2:$H$2,0),FALSE))</f>
        <v>12.0519</v>
      </c>
      <c r="M195" s="45">
        <f>IF(ISERROR(VLOOKUP($J195,'Miljövärden urval för publ'!$B$2:$H$490,MATCH(M$3,'Miljövärden urval för publ'!$B$2:$H$2,0),FALSE)),"",VLOOKUP($J195,'Miljövärden urval för publ'!$B$2:$H$490,MATCH(M$3,'Miljövärden urval för publ'!$B$2:$H$2,0),FALSE))</f>
        <v>7.48949</v>
      </c>
      <c r="N195" s="45">
        <f>IF(ISERROR(VLOOKUP($J195,'Miljövärden urval för publ'!$B$2:$H$490,MATCH(N$3,'Miljövärden urval för publ'!$B$2:$H$2,0),FALSE)),"",VLOOKUP($J195,'Miljövärden urval för publ'!$B$2:$H$490,MATCH(N$3,'Miljövärden urval för publ'!$B$2:$H$2,0),FALSE))</f>
        <v>1.6988E-2</v>
      </c>
    </row>
    <row r="196" spans="1:14" x14ac:dyDescent="0.25">
      <c r="A196" s="65" t="s">
        <v>46</v>
      </c>
      <c r="B196" s="65" t="s">
        <v>49</v>
      </c>
      <c r="D196" s="60" t="str">
        <f>VLOOKUP(B196,'Miljövärden urval för publ'!$B$2:$V$480,MATCH("ska publiceras:",'Miljövärden urval för publ'!$B$2:$T$2,0),FALSE)</f>
        <v>ja</v>
      </c>
      <c r="E196" s="61">
        <f t="shared" ref="E196:E259" si="9">IF(ISERROR(D196),E195,IF(D196="ja",E195+1,E195))</f>
        <v>143</v>
      </c>
      <c r="H196" s="45">
        <v>194</v>
      </c>
      <c r="I196" s="45" t="str">
        <f t="shared" si="7"/>
        <v>Eksjö Energi AB</v>
      </c>
      <c r="J196" s="45" t="str">
        <f t="shared" si="8"/>
        <v>Mariannelund</v>
      </c>
      <c r="K196" s="45">
        <f>IF(ISERROR(VLOOKUP($J196,'Miljövärden urval för publ'!$B$2:$H$490,MATCH(K$3,'Miljövärden urval för publ'!$B$2:$H$2,0),FALSE)),"",VLOOKUP($J196,'Miljövärden urval för publ'!$B$2:$H$490,MATCH(K$3,'Miljövärden urval för publ'!$B$2:$H$2,0),FALSE))</f>
        <v>0.120533</v>
      </c>
      <c r="L196" s="45">
        <f>IF(ISERROR(VLOOKUP($J196,'Miljövärden urval för publ'!$B$2:$H$490,MATCH(L$3,'Miljövärden urval för publ'!$B$2:$H$2,0),FALSE)),"",VLOOKUP($J196,'Miljövärden urval för publ'!$B$2:$H$490,MATCH(L$3,'Miljövärden urval för publ'!$B$2:$H$2,0),FALSE))</f>
        <v>23.293299999999999</v>
      </c>
      <c r="M196" s="45">
        <f>IF(ISERROR(VLOOKUP($J196,'Miljövärden urval för publ'!$B$2:$H$490,MATCH(M$3,'Miljövärden urval för publ'!$B$2:$H$2,0),FALSE)),"",VLOOKUP($J196,'Miljövärden urval för publ'!$B$2:$H$490,MATCH(M$3,'Miljövärden urval för publ'!$B$2:$H$2,0),FALSE))</f>
        <v>10.6083</v>
      </c>
      <c r="N196" s="45">
        <f>IF(ISERROR(VLOOKUP($J196,'Miljövärden urval för publ'!$B$2:$H$490,MATCH(N$3,'Miljövärden urval för publ'!$B$2:$H$2,0),FALSE)),"",VLOOKUP($J196,'Miljövärden urval för publ'!$B$2:$H$490,MATCH(N$3,'Miljövärden urval för publ'!$B$2:$H$2,0),FALSE))</f>
        <v>1.12526E-2</v>
      </c>
    </row>
    <row r="197" spans="1:14" x14ac:dyDescent="0.25">
      <c r="A197" s="65" t="s">
        <v>471</v>
      </c>
      <c r="B197" s="65" t="s">
        <v>472</v>
      </c>
      <c r="D197" s="60" t="str">
        <f>VLOOKUP(B197,'Miljövärden urval för publ'!$B$2:$V$480,MATCH("ska publiceras:",'Miljövärden urval för publ'!$B$2:$T$2,0),FALSE)</f>
        <v>ja</v>
      </c>
      <c r="E197" s="61">
        <f t="shared" si="9"/>
        <v>144</v>
      </c>
      <c r="H197" s="45">
        <v>195</v>
      </c>
      <c r="I197" s="45" t="str">
        <f t="shared" ref="I197:I260" si="10">IF(ISERROR(INDEX($A$4:$E$490,MATCH($H197,$E$4:$E$490,0),1)),"",INDEX($A$4:$E$490,MATCH($H197,$E$4:$E$490,0),1))</f>
        <v>Väner Energi AB</v>
      </c>
      <c r="J197" s="45" t="str">
        <f t="shared" si="8"/>
        <v>Mariestad</v>
      </c>
      <c r="K197" s="45">
        <f>IF(ISERROR(VLOOKUP($J197,'Miljövärden urval för publ'!$B$2:$H$490,MATCH(K$3,'Miljövärden urval för publ'!$B$2:$H$2,0),FALSE)),"",VLOOKUP($J197,'Miljövärden urval för publ'!$B$2:$H$490,MATCH(K$3,'Miljövärden urval för publ'!$B$2:$H$2,0),FALSE))</f>
        <v>0.16908000000000001</v>
      </c>
      <c r="L197" s="45">
        <f>IF(ISERROR(VLOOKUP($J197,'Miljövärden urval för publ'!$B$2:$H$490,MATCH(L$3,'Miljövärden urval för publ'!$B$2:$H$2,0),FALSE)),"",VLOOKUP($J197,'Miljövärden urval för publ'!$B$2:$H$490,MATCH(L$3,'Miljövärden urval för publ'!$B$2:$H$2,0),FALSE))</f>
        <v>34.595399999999998</v>
      </c>
      <c r="M197" s="45">
        <f>IF(ISERROR(VLOOKUP($J197,'Miljövärden urval för publ'!$B$2:$H$490,MATCH(M$3,'Miljövärden urval för publ'!$B$2:$H$2,0),FALSE)),"",VLOOKUP($J197,'Miljövärden urval för publ'!$B$2:$H$490,MATCH(M$3,'Miljövärden urval för publ'!$B$2:$H$2,0),FALSE))</f>
        <v>9.6848200000000002</v>
      </c>
      <c r="N197" s="45">
        <f>IF(ISERROR(VLOOKUP($J197,'Miljövärden urval för publ'!$B$2:$H$490,MATCH(N$3,'Miljövärden urval för publ'!$B$2:$H$2,0),FALSE)),"",VLOOKUP($J197,'Miljövärden urval för publ'!$B$2:$H$490,MATCH(N$3,'Miljövärden urval för publ'!$B$2:$H$2,0),FALSE))</f>
        <v>5.2862300000000001E-2</v>
      </c>
    </row>
    <row r="198" spans="1:14" x14ac:dyDescent="0.25">
      <c r="A198" s="65" t="s">
        <v>474</v>
      </c>
      <c r="B198" s="65" t="s">
        <v>477</v>
      </c>
      <c r="D198" s="60" t="str">
        <f>VLOOKUP(B198,'Miljövärden urval för publ'!$B$2:$V$480,MATCH("ska publiceras:",'Miljövärden urval för publ'!$B$2:$T$2,0),FALSE)</f>
        <v>ja</v>
      </c>
      <c r="E198" s="61">
        <f t="shared" si="9"/>
        <v>145</v>
      </c>
      <c r="H198" s="45">
        <v>196</v>
      </c>
      <c r="I198" s="45" t="str">
        <f t="shared" si="10"/>
        <v>E.ON Värme Sverige AB</v>
      </c>
      <c r="J198" s="45" t="str">
        <f t="shared" ref="J198:J261" si="11">IF(ISERROR(INDEX($A$4:$E$490,MATCH($H198,$E$4:$E$490,0),2)),"",INDEX($A$4:$E$490,MATCH($H198,$E$4:$E$490,0),2))</f>
        <v>Markaryd</v>
      </c>
      <c r="K198" s="45">
        <f>IF(ISERROR(VLOOKUP($J198,'Miljövärden urval för publ'!$B$2:$H$490,MATCH(K$3,'Miljövärden urval för publ'!$B$2:$H$2,0),FALSE)),"",VLOOKUP($J198,'Miljövärden urval för publ'!$B$2:$H$490,MATCH(K$3,'Miljövärden urval för publ'!$B$2:$H$2,0),FALSE))</f>
        <v>0.13879</v>
      </c>
      <c r="L198" s="45">
        <f>IF(ISERROR(VLOOKUP($J198,'Miljövärden urval för publ'!$B$2:$H$490,MATCH(L$3,'Miljövärden urval för publ'!$B$2:$H$2,0),FALSE)),"",VLOOKUP($J198,'Miljövärden urval för publ'!$B$2:$H$490,MATCH(L$3,'Miljövärden urval för publ'!$B$2:$H$2,0),FALSE))</f>
        <v>15.8553</v>
      </c>
      <c r="M198" s="45">
        <f>IF(ISERROR(VLOOKUP($J198,'Miljövärden urval för publ'!$B$2:$H$490,MATCH(M$3,'Miljövärden urval för publ'!$B$2:$H$2,0),FALSE)),"",VLOOKUP($J198,'Miljövärden urval för publ'!$B$2:$H$490,MATCH(M$3,'Miljövärden urval för publ'!$B$2:$H$2,0),FALSE))</f>
        <v>13.049799999999999</v>
      </c>
      <c r="N198" s="45">
        <f>IF(ISERROR(VLOOKUP($J198,'Miljövärden urval för publ'!$B$2:$H$490,MATCH(N$3,'Miljövärden urval för publ'!$B$2:$H$2,0),FALSE)),"",VLOOKUP($J198,'Miljövärden urval för publ'!$B$2:$H$490,MATCH(N$3,'Miljövärden urval för publ'!$B$2:$H$2,0),FALSE))</f>
        <v>1.6553399999999999E-2</v>
      </c>
    </row>
    <row r="199" spans="1:14" x14ac:dyDescent="0.25">
      <c r="A199" s="65" t="s">
        <v>201</v>
      </c>
      <c r="B199" s="65" t="s">
        <v>203</v>
      </c>
      <c r="D199" s="60" t="str">
        <f>VLOOKUP(B199,'Miljövärden urval för publ'!$B$2:$V$480,MATCH("ska publiceras:",'Miljövärden urval för publ'!$B$2:$T$2,0),FALSE)</f>
        <v>ja</v>
      </c>
      <c r="E199" s="61">
        <f t="shared" si="9"/>
        <v>146</v>
      </c>
      <c r="H199" s="45">
        <v>197</v>
      </c>
      <c r="I199" s="45" t="str">
        <f t="shared" si="10"/>
        <v>Sundsvall Energi AB</v>
      </c>
      <c r="J199" s="45" t="str">
        <f t="shared" si="11"/>
        <v>Matfors</v>
      </c>
      <c r="K199" s="45">
        <f>IF(ISERROR(VLOOKUP($J199,'Miljövärden urval för publ'!$B$2:$H$490,MATCH(K$3,'Miljövärden urval för publ'!$B$2:$H$2,0),FALSE)),"",VLOOKUP($J199,'Miljövärden urval för publ'!$B$2:$H$490,MATCH(K$3,'Miljövärden urval för publ'!$B$2:$H$2,0),FALSE))</f>
        <v>0.137819</v>
      </c>
      <c r="L199" s="45">
        <f>IF(ISERROR(VLOOKUP($J199,'Miljövärden urval för publ'!$B$2:$H$490,MATCH(L$3,'Miljövärden urval för publ'!$B$2:$H$2,0),FALSE)),"",VLOOKUP($J199,'Miljövärden urval för publ'!$B$2:$H$490,MATCH(L$3,'Miljövärden urval för publ'!$B$2:$H$2,0),FALSE))</f>
        <v>23.933900000000001</v>
      </c>
      <c r="M199" s="45">
        <f>IF(ISERROR(VLOOKUP($J199,'Miljövärden urval för publ'!$B$2:$H$490,MATCH(M$3,'Miljövärden urval för publ'!$B$2:$H$2,0),FALSE)),"",VLOOKUP($J199,'Miljövärden urval för publ'!$B$2:$H$490,MATCH(M$3,'Miljövärden urval för publ'!$B$2:$H$2,0),FALSE))</f>
        <v>7.7204499999999996</v>
      </c>
      <c r="N199" s="45">
        <f>IF(ISERROR(VLOOKUP($J199,'Miljövärden urval för publ'!$B$2:$H$490,MATCH(N$3,'Miljövärden urval för publ'!$B$2:$H$2,0),FALSE)),"",VLOOKUP($J199,'Miljövärden urval för publ'!$B$2:$H$490,MATCH(N$3,'Miljövärden urval för publ'!$B$2:$H$2,0),FALSE))</f>
        <v>2.1844800000000001E-2</v>
      </c>
    </row>
    <row r="200" spans="1:14" x14ac:dyDescent="0.25">
      <c r="A200" s="65" t="s">
        <v>267</v>
      </c>
      <c r="B200" s="65" t="s">
        <v>269</v>
      </c>
      <c r="D200" s="60" t="str">
        <f>VLOOKUP(B200,'Miljövärden urval för publ'!$B$2:$V$480,MATCH("ska publiceras:",'Miljövärden urval för publ'!$B$2:$T$2,0),FALSE)</f>
        <v>ja</v>
      </c>
      <c r="E200" s="61">
        <f t="shared" si="9"/>
        <v>147</v>
      </c>
      <c r="H200" s="45">
        <v>198</v>
      </c>
      <c r="I200" s="45" t="str">
        <f t="shared" si="10"/>
        <v>Melleruds kommun</v>
      </c>
      <c r="J200" s="45" t="str">
        <f t="shared" si="11"/>
        <v>Mellerud</v>
      </c>
      <c r="K200" s="45">
        <f>IF(ISERROR(VLOOKUP($J200,'Miljövärden urval för publ'!$B$2:$H$490,MATCH(K$3,'Miljövärden urval för publ'!$B$2:$H$2,0),FALSE)),"",VLOOKUP($J200,'Miljövärden urval för publ'!$B$2:$H$490,MATCH(K$3,'Miljövärden urval för publ'!$B$2:$H$2,0),FALSE))</f>
        <v>0.245951</v>
      </c>
      <c r="L200" s="45">
        <f>IF(ISERROR(VLOOKUP($J200,'Miljövärden urval för publ'!$B$2:$H$490,MATCH(L$3,'Miljövärden urval för publ'!$B$2:$H$2,0),FALSE)),"",VLOOKUP($J200,'Miljövärden urval för publ'!$B$2:$H$490,MATCH(L$3,'Miljövärden urval för publ'!$B$2:$H$2,0),FALSE))</f>
        <v>38.2102</v>
      </c>
      <c r="M200" s="45">
        <f>IF(ISERROR(VLOOKUP($J200,'Miljövärden urval för publ'!$B$2:$H$490,MATCH(M$3,'Miljövärden urval för publ'!$B$2:$H$2,0),FALSE)),"",VLOOKUP($J200,'Miljövärden urval för publ'!$B$2:$H$490,MATCH(M$3,'Miljövärden urval för publ'!$B$2:$H$2,0),FALSE))</f>
        <v>12.637499999999999</v>
      </c>
      <c r="N200" s="45">
        <f>IF(ISERROR(VLOOKUP($J200,'Miljövärden urval för publ'!$B$2:$H$490,MATCH(N$3,'Miljövärden urval för publ'!$B$2:$H$2,0),FALSE)),"",VLOOKUP($J200,'Miljövärden urval för publ'!$B$2:$H$490,MATCH(N$3,'Miljövärden urval för publ'!$B$2:$H$2,0),FALSE))</f>
        <v>8.9231000000000005E-2</v>
      </c>
    </row>
    <row r="201" spans="1:14" x14ac:dyDescent="0.25">
      <c r="A201" s="65" t="s">
        <v>521</v>
      </c>
      <c r="B201" s="65" t="s">
        <v>527</v>
      </c>
      <c r="D201" s="60" t="str">
        <f>VLOOKUP(B201,'Miljövärden urval för publ'!$B$2:$V$480,MATCH("ska publiceras:",'Miljövärden urval för publ'!$B$2:$T$2,0),FALSE)</f>
        <v>ja</v>
      </c>
      <c r="E201" s="61">
        <f t="shared" si="9"/>
        <v>148</v>
      </c>
      <c r="H201" s="45">
        <v>199</v>
      </c>
      <c r="I201" s="45" t="str">
        <f t="shared" si="10"/>
        <v>Mjölby-Svartådalen Energi AB</v>
      </c>
      <c r="J201" s="45" t="str">
        <f t="shared" si="11"/>
        <v>Mjölby-skänninge</v>
      </c>
      <c r="K201" s="45">
        <f>IF(ISERROR(VLOOKUP($J201,'Miljövärden urval för publ'!$B$2:$H$490,MATCH(K$3,'Miljövärden urval för publ'!$B$2:$H$2,0),FALSE)),"",VLOOKUP($J201,'Miljövärden urval för publ'!$B$2:$H$490,MATCH(K$3,'Miljövärden urval för publ'!$B$2:$H$2,0),FALSE))</f>
        <v>0.26316400000000001</v>
      </c>
      <c r="L201" s="45">
        <f>IF(ISERROR(VLOOKUP($J201,'Miljövärden urval för publ'!$B$2:$H$490,MATCH(L$3,'Miljövärden urval för publ'!$B$2:$H$2,0),FALSE)),"",VLOOKUP($J201,'Miljövärden urval för publ'!$B$2:$H$490,MATCH(L$3,'Miljövärden urval för publ'!$B$2:$H$2,0),FALSE))</f>
        <v>77.072500000000005</v>
      </c>
      <c r="M201" s="45">
        <f>IF(ISERROR(VLOOKUP($J201,'Miljövärden urval för publ'!$B$2:$H$490,MATCH(M$3,'Miljövärden urval för publ'!$B$2:$H$2,0),FALSE)),"",VLOOKUP($J201,'Miljövärden urval för publ'!$B$2:$H$490,MATCH(M$3,'Miljövärden urval för publ'!$B$2:$H$2,0),FALSE))</f>
        <v>8.9527800000000006</v>
      </c>
      <c r="N201" s="45">
        <f>IF(ISERROR(VLOOKUP($J201,'Miljövärden urval för publ'!$B$2:$H$490,MATCH(N$3,'Miljövärden urval för publ'!$B$2:$H$2,0),FALSE)),"",VLOOKUP($J201,'Miljövärden urval för publ'!$B$2:$H$490,MATCH(N$3,'Miljövärden urval för publ'!$B$2:$H$2,0),FALSE))</f>
        <v>0.203794</v>
      </c>
    </row>
    <row r="202" spans="1:14" x14ac:dyDescent="0.25">
      <c r="A202" s="65" t="s">
        <v>277</v>
      </c>
      <c r="B202" s="65" t="s">
        <v>278</v>
      </c>
      <c r="D202" s="60" t="str">
        <f>VLOOKUP(B202,'Miljövärden urval för publ'!$B$2:$V$480,MATCH("ska publiceras:",'Miljövärden urval för publ'!$B$2:$T$2,0),FALSE)</f>
        <v>ja</v>
      </c>
      <c r="E202" s="61">
        <f t="shared" si="9"/>
        <v>149</v>
      </c>
      <c r="H202" s="45">
        <v>200</v>
      </c>
      <c r="I202" s="45" t="str">
        <f t="shared" si="10"/>
        <v>Övik Energi AB</v>
      </c>
      <c r="J202" s="45" t="str">
        <f t="shared" si="11"/>
        <v>Moliden</v>
      </c>
      <c r="K202" s="45">
        <f>IF(ISERROR(VLOOKUP($J202,'Miljövärden urval för publ'!$B$2:$H$490,MATCH(K$3,'Miljövärden urval för publ'!$B$2:$H$2,0),FALSE)),"",VLOOKUP($J202,'Miljövärden urval för publ'!$B$2:$H$490,MATCH(K$3,'Miljövärden urval för publ'!$B$2:$H$2,0),FALSE))</f>
        <v>0.45359699999999997</v>
      </c>
      <c r="L202" s="45">
        <f>IF(ISERROR(VLOOKUP($J202,'Miljövärden urval för publ'!$B$2:$H$490,MATCH(L$3,'Miljövärden urval för publ'!$B$2:$H$2,0),FALSE)),"",VLOOKUP($J202,'Miljövärden urval för publ'!$B$2:$H$490,MATCH(L$3,'Miljövärden urval för publ'!$B$2:$H$2,0),FALSE))</f>
        <v>11.9689</v>
      </c>
      <c r="M202" s="45">
        <f>IF(ISERROR(VLOOKUP($J202,'Miljövärden urval för publ'!$B$2:$H$490,MATCH(M$3,'Miljövärden urval för publ'!$B$2:$H$2,0),FALSE)),"",VLOOKUP($J202,'Miljövärden urval för publ'!$B$2:$H$490,MATCH(M$3,'Miljövärden urval för publ'!$B$2:$H$2,0),FALSE))</f>
        <v>17.677800000000001</v>
      </c>
      <c r="N202" s="45">
        <f>IF(ISERROR(VLOOKUP($J202,'Miljövärden urval för publ'!$B$2:$H$490,MATCH(N$3,'Miljövärden urval för publ'!$B$2:$H$2,0),FALSE)),"",VLOOKUP($J202,'Miljövärden urval för publ'!$B$2:$H$490,MATCH(N$3,'Miljövärden urval för publ'!$B$2:$H$2,0),FALSE))</f>
        <v>9.6978700000000008E-3</v>
      </c>
    </row>
    <row r="203" spans="1:14" x14ac:dyDescent="0.25">
      <c r="A203" s="65" t="s">
        <v>550</v>
      </c>
      <c r="B203" s="65" t="s">
        <v>561</v>
      </c>
      <c r="D203" s="60" t="str">
        <f>VLOOKUP(B203,'Miljövärden urval för publ'!$B$2:$V$480,MATCH("ska publiceras:",'Miljövärden urval för publ'!$B$2:$T$2,0),FALSE)</f>
        <v>ja</v>
      </c>
      <c r="E203" s="61">
        <f t="shared" si="9"/>
        <v>150</v>
      </c>
      <c r="H203" s="45">
        <v>201</v>
      </c>
      <c r="I203" s="45" t="str">
        <f t="shared" si="10"/>
        <v>E.ON Värme Sverige AB</v>
      </c>
      <c r="J203" s="45" t="str">
        <f t="shared" si="11"/>
        <v>Mora</v>
      </c>
      <c r="K203" s="45">
        <f>IF(ISERROR(VLOOKUP($J203,'Miljövärden urval för publ'!$B$2:$H$490,MATCH(K$3,'Miljövärden urval för publ'!$B$2:$H$2,0),FALSE)),"",VLOOKUP($J203,'Miljövärden urval för publ'!$B$2:$H$490,MATCH(K$3,'Miljövärden urval för publ'!$B$2:$H$2,0),FALSE))</f>
        <v>0.17716100000000001</v>
      </c>
      <c r="L203" s="45">
        <f>IF(ISERROR(VLOOKUP($J203,'Miljövärden urval för publ'!$B$2:$H$490,MATCH(L$3,'Miljövärden urval för publ'!$B$2:$H$2,0),FALSE)),"",VLOOKUP($J203,'Miljövärden urval för publ'!$B$2:$H$490,MATCH(L$3,'Miljövärden urval för publ'!$B$2:$H$2,0),FALSE))</f>
        <v>81.006799999999998</v>
      </c>
      <c r="M203" s="45">
        <f>IF(ISERROR(VLOOKUP($J203,'Miljövärden urval för publ'!$B$2:$H$490,MATCH(M$3,'Miljövärden urval för publ'!$B$2:$H$2,0),FALSE)),"",VLOOKUP($J203,'Miljövärden urval för publ'!$B$2:$H$490,MATCH(M$3,'Miljövärden urval för publ'!$B$2:$H$2,0),FALSE))</f>
        <v>6.6884800000000002</v>
      </c>
      <c r="N203" s="45">
        <f>IF(ISERROR(VLOOKUP($J203,'Miljövärden urval för publ'!$B$2:$H$490,MATCH(N$3,'Miljövärden urval för publ'!$B$2:$H$2,0),FALSE)),"",VLOOKUP($J203,'Miljövärden urval för publ'!$B$2:$H$490,MATCH(N$3,'Miljövärden urval för publ'!$B$2:$H$2,0),FALSE))</f>
        <v>6.2943299999999994E-2</v>
      </c>
    </row>
    <row r="204" spans="1:14" x14ac:dyDescent="0.25">
      <c r="A204" s="65" t="s">
        <v>67</v>
      </c>
      <c r="B204" s="65" t="s">
        <v>69</v>
      </c>
      <c r="D204" s="60" t="str">
        <f>VLOOKUP(B204,'Miljövärden urval för publ'!$B$2:$V$480,MATCH("ska publiceras:",'Miljövärden urval för publ'!$B$2:$T$2,0),FALSE)</f>
        <v>ja</v>
      </c>
      <c r="E204" s="61">
        <f t="shared" si="9"/>
        <v>151</v>
      </c>
      <c r="H204" s="45">
        <v>202</v>
      </c>
      <c r="I204" s="45" t="str">
        <f t="shared" si="10"/>
        <v>Vattenfall AB Värme</v>
      </c>
      <c r="J204" s="45" t="str">
        <f t="shared" si="11"/>
        <v>Motala</v>
      </c>
      <c r="K204" s="45">
        <f>IF(ISERROR(VLOOKUP($J204,'Miljövärden urval för publ'!$B$2:$H$490,MATCH(K$3,'Miljövärden urval för publ'!$B$2:$H$2,0),FALSE)),"",VLOOKUP($J204,'Miljövärden urval för publ'!$B$2:$H$490,MATCH(K$3,'Miljövärden urval för publ'!$B$2:$H$2,0),FALSE))</f>
        <v>0.164245</v>
      </c>
      <c r="L204" s="45">
        <f>IF(ISERROR(VLOOKUP($J204,'Miljövärden urval för publ'!$B$2:$H$490,MATCH(L$3,'Miljövärden urval för publ'!$B$2:$H$2,0),FALSE)),"",VLOOKUP($J204,'Miljövärden urval för publ'!$B$2:$H$490,MATCH(L$3,'Miljövärden urval för publ'!$B$2:$H$2,0),FALSE))</f>
        <v>27.589400000000001</v>
      </c>
      <c r="M204" s="45">
        <f>IF(ISERROR(VLOOKUP($J204,'Miljövärden urval för publ'!$B$2:$H$490,MATCH(M$3,'Miljövärden urval för publ'!$B$2:$H$2,0),FALSE)),"",VLOOKUP($J204,'Miljövärden urval för publ'!$B$2:$H$490,MATCH(M$3,'Miljövärden urval för publ'!$B$2:$H$2,0),FALSE))</f>
        <v>6.7210000000000001</v>
      </c>
      <c r="N204" s="45">
        <f>IF(ISERROR(VLOOKUP($J204,'Miljövärden urval för publ'!$B$2:$H$490,MATCH(N$3,'Miljövärden urval för publ'!$B$2:$H$2,0),FALSE)),"",VLOOKUP($J204,'Miljövärden urval för publ'!$B$2:$H$490,MATCH(N$3,'Miljövärden urval för publ'!$B$2:$H$2,0),FALSE))</f>
        <v>3.4054399999999999E-2</v>
      </c>
    </row>
    <row r="205" spans="1:14" x14ac:dyDescent="0.25">
      <c r="A205" s="65" t="s">
        <v>403</v>
      </c>
      <c r="B205" s="65" t="s">
        <v>409</v>
      </c>
      <c r="D205" s="60" t="str">
        <f>VLOOKUP(B205,'Miljövärden urval för publ'!$B$2:$V$480,MATCH("ska publiceras:",'Miljövärden urval för publ'!$B$2:$T$2,0),FALSE)</f>
        <v>nej</v>
      </c>
      <c r="E205" s="61">
        <f t="shared" si="9"/>
        <v>151</v>
      </c>
      <c r="H205" s="45">
        <v>203</v>
      </c>
      <c r="I205" s="45" t="str">
        <f t="shared" si="10"/>
        <v>Uddevalla Energi AB</v>
      </c>
      <c r="J205" s="45" t="str">
        <f t="shared" si="11"/>
        <v>Munkedal</v>
      </c>
      <c r="K205" s="45">
        <f>IF(ISERROR(VLOOKUP($J205,'Miljövärden urval för publ'!$B$2:$H$490,MATCH(K$3,'Miljövärden urval för publ'!$B$2:$H$2,0),FALSE)),"",VLOOKUP($J205,'Miljövärden urval för publ'!$B$2:$H$490,MATCH(K$3,'Miljövärden urval för publ'!$B$2:$H$2,0),FALSE))</f>
        <v>0.125698</v>
      </c>
      <c r="L205" s="45">
        <f>IF(ISERROR(VLOOKUP($J205,'Miljövärden urval för publ'!$B$2:$H$490,MATCH(L$3,'Miljövärden urval för publ'!$B$2:$H$2,0),FALSE)),"",VLOOKUP($J205,'Miljövärden urval för publ'!$B$2:$H$490,MATCH(L$3,'Miljövärden urval för publ'!$B$2:$H$2,0),FALSE))</f>
        <v>15.8407</v>
      </c>
      <c r="M205" s="45">
        <f>IF(ISERROR(VLOOKUP($J205,'Miljövärden urval för publ'!$B$2:$H$490,MATCH(M$3,'Miljövärden urval för publ'!$B$2:$H$2,0),FALSE)),"",VLOOKUP($J205,'Miljövärden urval för publ'!$B$2:$H$490,MATCH(M$3,'Miljövärden urval för publ'!$B$2:$H$2,0),FALSE))</f>
        <v>15.817</v>
      </c>
      <c r="N205" s="45">
        <f>IF(ISERROR(VLOOKUP($J205,'Miljövärden urval för publ'!$B$2:$H$490,MATCH(N$3,'Miljövärden urval för publ'!$B$2:$H$2,0),FALSE)),"",VLOOKUP($J205,'Miljövärden urval för publ'!$B$2:$H$490,MATCH(N$3,'Miljövärden urval för publ'!$B$2:$H$2,0),FALSE))</f>
        <v>5.6057499999999996E-3</v>
      </c>
    </row>
    <row r="206" spans="1:14" x14ac:dyDescent="0.25">
      <c r="A206" s="65" t="s">
        <v>270</v>
      </c>
      <c r="B206" s="65" t="s">
        <v>271</v>
      </c>
      <c r="D206" s="60" t="str">
        <f>VLOOKUP(B206,'Miljövärden urval för publ'!$B$2:$V$480,MATCH("ska publiceras:",'Miljövärden urval för publ'!$B$2:$T$2,0),FALSE)</f>
        <v>ja</v>
      </c>
      <c r="E206" s="61">
        <f t="shared" si="9"/>
        <v>152</v>
      </c>
      <c r="H206" s="45">
        <v>204</v>
      </c>
      <c r="I206" s="45" t="str">
        <f t="shared" si="10"/>
        <v>Mölndal Energi AB</v>
      </c>
      <c r="J206" s="45" t="str">
        <f t="shared" si="11"/>
        <v>Mölndal</v>
      </c>
      <c r="K206" s="45">
        <f>IF(ISERROR(VLOOKUP($J206,'Miljövärden urval för publ'!$B$2:$H$490,MATCH(K$3,'Miljövärden urval för publ'!$B$2:$H$2,0),FALSE)),"",VLOOKUP($J206,'Miljövärden urval för publ'!$B$2:$H$490,MATCH(K$3,'Miljövärden urval för publ'!$B$2:$H$2,0),FALSE))</f>
        <v>4.8555099999999997E-2</v>
      </c>
      <c r="L206" s="45">
        <f>IF(ISERROR(VLOOKUP($J206,'Miljövärden urval för publ'!$B$2:$H$490,MATCH(L$3,'Miljövärden urval för publ'!$B$2:$H$2,0),FALSE)),"",VLOOKUP($J206,'Miljövärden urval för publ'!$B$2:$H$490,MATCH(L$3,'Miljövärden urval för publ'!$B$2:$H$2,0),FALSE))</f>
        <v>15.7348</v>
      </c>
      <c r="M206" s="45">
        <f>IF(ISERROR(VLOOKUP($J206,'Miljövärden urval för publ'!$B$2:$H$490,MATCH(M$3,'Miljövärden urval för publ'!$B$2:$H$2,0),FALSE)),"",VLOOKUP($J206,'Miljövärden urval för publ'!$B$2:$H$490,MATCH(M$3,'Miljövärden urval för publ'!$B$2:$H$2,0),FALSE))</f>
        <v>4.8115199999999998</v>
      </c>
      <c r="N206" s="45">
        <f>IF(ISERROR(VLOOKUP($J206,'Miljövärden urval för publ'!$B$2:$H$490,MATCH(N$3,'Miljövärden urval för publ'!$B$2:$H$2,0),FALSE)),"",VLOOKUP($J206,'Miljövärden urval för publ'!$B$2:$H$490,MATCH(N$3,'Miljövärden urval för publ'!$B$2:$H$2,0),FALSE))</f>
        <v>3.2736100000000001E-3</v>
      </c>
    </row>
    <row r="207" spans="1:14" x14ac:dyDescent="0.25">
      <c r="A207" s="65" t="s">
        <v>550</v>
      </c>
      <c r="B207" s="65" t="s">
        <v>562</v>
      </c>
      <c r="D207" s="60" t="str">
        <f>VLOOKUP(B207,'Miljövärden urval för publ'!$B$2:$V$480,MATCH("ska publiceras:",'Miljövärden urval för publ'!$B$2:$T$2,0),FALSE)</f>
        <v>ja</v>
      </c>
      <c r="E207" s="61">
        <f t="shared" si="9"/>
        <v>153</v>
      </c>
      <c r="H207" s="45">
        <v>205</v>
      </c>
      <c r="I207" s="45" t="str">
        <f t="shared" si="10"/>
        <v>Mölndal Energi AB</v>
      </c>
      <c r="J207" s="45" t="str">
        <f t="shared" si="11"/>
        <v>Mölndal Bra Miljöval</v>
      </c>
      <c r="K207" s="45">
        <f>IF(ISERROR(VLOOKUP($J207,'Miljövärden urval för publ'!$B$2:$H$490,MATCH(K$3,'Miljövärden urval för publ'!$B$2:$H$2,0),FALSE)),"",VLOOKUP($J207,'Miljövärden urval för publ'!$B$2:$H$490,MATCH(K$3,'Miljövärden urval för publ'!$B$2:$H$2,0),FALSE))</f>
        <v>4.2280400000000003E-2</v>
      </c>
      <c r="L207" s="45">
        <f>IF(ISERROR(VLOOKUP($J207,'Miljövärden urval för publ'!$B$2:$H$490,MATCH(L$3,'Miljövärden urval för publ'!$B$2:$H$2,0),FALSE)),"",VLOOKUP($J207,'Miljövärden urval för publ'!$B$2:$H$490,MATCH(L$3,'Miljövärden urval för publ'!$B$2:$H$2,0),FALSE))</f>
        <v>5.79535</v>
      </c>
      <c r="M207" s="45">
        <f>IF(ISERROR(VLOOKUP($J207,'Miljövärden urval för publ'!$B$2:$H$490,MATCH(M$3,'Miljövärden urval för publ'!$B$2:$H$2,0),FALSE)),"",VLOOKUP($J207,'Miljövärden urval för publ'!$B$2:$H$490,MATCH(M$3,'Miljövärden urval för publ'!$B$2:$H$2,0),FALSE))</f>
        <v>4.4758599999999999</v>
      </c>
      <c r="N207" s="45">
        <f>IF(ISERROR(VLOOKUP($J207,'Miljövärden urval för publ'!$B$2:$H$490,MATCH(N$3,'Miljövärden urval för publ'!$B$2:$H$2,0),FALSE)),"",VLOOKUP($J207,'Miljövärden urval för publ'!$B$2:$H$490,MATCH(N$3,'Miljövärden urval för publ'!$B$2:$H$2,0),FALSE))</f>
        <v>0</v>
      </c>
    </row>
    <row r="208" spans="1:14" x14ac:dyDescent="0.25">
      <c r="A208" s="65" t="s">
        <v>243</v>
      </c>
      <c r="B208" s="65" t="s">
        <v>245</v>
      </c>
      <c r="D208" s="60" t="str">
        <f>VLOOKUP(B208,'Miljövärden urval för publ'!$B$2:$V$480,MATCH("ska publiceras:",'Miljövärden urval för publ'!$B$2:$T$2,0),FALSE)</f>
        <v>ja</v>
      </c>
      <c r="E208" s="61">
        <f t="shared" si="9"/>
        <v>154</v>
      </c>
      <c r="H208" s="45">
        <v>206</v>
      </c>
      <c r="I208" s="45" t="str">
        <f t="shared" si="10"/>
        <v>E.ON Värme Sverige AB</v>
      </c>
      <c r="J208" s="45" t="str">
        <f t="shared" si="11"/>
        <v>Mölnlycke</v>
      </c>
      <c r="K208" s="45">
        <f>IF(ISERROR(VLOOKUP($J208,'Miljövärden urval för publ'!$B$2:$H$490,MATCH(K$3,'Miljövärden urval för publ'!$B$2:$H$2,0),FALSE)),"",VLOOKUP($J208,'Miljövärden urval för publ'!$B$2:$H$490,MATCH(K$3,'Miljövärden urval för publ'!$B$2:$H$2,0),FALSE))</f>
        <v>0.24668699999999999</v>
      </c>
      <c r="L208" s="45">
        <f>IF(ISERROR(VLOOKUP($J208,'Miljövärden urval för publ'!$B$2:$H$490,MATCH(L$3,'Miljövärden urval för publ'!$B$2:$H$2,0),FALSE)),"",VLOOKUP($J208,'Miljövärden urval för publ'!$B$2:$H$490,MATCH(L$3,'Miljövärden urval för publ'!$B$2:$H$2,0),FALSE))</f>
        <v>54.3416</v>
      </c>
      <c r="M208" s="45">
        <f>IF(ISERROR(VLOOKUP($J208,'Miljövärden urval för publ'!$B$2:$H$490,MATCH(M$3,'Miljövärden urval för publ'!$B$2:$H$2,0),FALSE)),"",VLOOKUP($J208,'Miljövärden urval för publ'!$B$2:$H$490,MATCH(M$3,'Miljövärden urval för publ'!$B$2:$H$2,0),FALSE))</f>
        <v>9.8499199999999991</v>
      </c>
      <c r="N208" s="45">
        <f>IF(ISERROR(VLOOKUP($J208,'Miljövärden urval för publ'!$B$2:$H$490,MATCH(N$3,'Miljövärden urval för publ'!$B$2:$H$2,0),FALSE)),"",VLOOKUP($J208,'Miljövärden urval för publ'!$B$2:$H$490,MATCH(N$3,'Miljövärden urval för publ'!$B$2:$H$2,0),FALSE))</f>
        <v>0.113915</v>
      </c>
    </row>
    <row r="209" spans="1:14" x14ac:dyDescent="0.25">
      <c r="A209" s="65" t="s">
        <v>435</v>
      </c>
      <c r="B209" s="65" t="s">
        <v>436</v>
      </c>
      <c r="D209" s="60" t="str">
        <f>VLOOKUP(B209,'Miljövärden urval för publ'!$B$2:$V$480,MATCH("ska publiceras:",'Miljövärden urval för publ'!$B$2:$T$2,0),FALSE)</f>
        <v>ja</v>
      </c>
      <c r="E209" s="61">
        <f t="shared" si="9"/>
        <v>155</v>
      </c>
      <c r="H209" s="45">
        <v>207</v>
      </c>
      <c r="I209" s="45" t="str">
        <f t="shared" si="10"/>
        <v>E.ON Värme Sverige AB</v>
      </c>
      <c r="J209" s="45" t="str">
        <f t="shared" si="11"/>
        <v>Mönsterås</v>
      </c>
      <c r="K209" s="45">
        <f>IF(ISERROR(VLOOKUP($J209,'Miljövärden urval för publ'!$B$2:$H$490,MATCH(K$3,'Miljövärden urval för publ'!$B$2:$H$2,0),FALSE)),"",VLOOKUP($J209,'Miljövärden urval för publ'!$B$2:$H$490,MATCH(K$3,'Miljövärden urval för publ'!$B$2:$H$2,0),FALSE))</f>
        <v>5.1299299999999999E-2</v>
      </c>
      <c r="L209" s="45">
        <f>IF(ISERROR(VLOOKUP($J209,'Miljövärden urval för publ'!$B$2:$H$490,MATCH(L$3,'Miljövärden urval för publ'!$B$2:$H$2,0),FALSE)),"",VLOOKUP($J209,'Miljövärden urval för publ'!$B$2:$H$490,MATCH(L$3,'Miljövärden urval för publ'!$B$2:$H$2,0),FALSE))</f>
        <v>6.1097799999999998</v>
      </c>
      <c r="M209" s="45">
        <f>IF(ISERROR(VLOOKUP($J209,'Miljövärden urval för publ'!$B$2:$H$490,MATCH(M$3,'Miljövärden urval för publ'!$B$2:$H$2,0),FALSE)),"",VLOOKUP($J209,'Miljövärden urval för publ'!$B$2:$H$490,MATCH(M$3,'Miljövärden urval för publ'!$B$2:$H$2,0),FALSE))</f>
        <v>2.6394299999999999E-2</v>
      </c>
      <c r="N209" s="45">
        <f>IF(ISERROR(VLOOKUP($J209,'Miljövärden urval för publ'!$B$2:$H$490,MATCH(N$3,'Miljövärden urval för publ'!$B$2:$H$2,0),FALSE)),"",VLOOKUP($J209,'Miljövärden urval för publ'!$B$2:$H$490,MATCH(N$3,'Miljövärden urval för publ'!$B$2:$H$2,0),FALSE))</f>
        <v>6.5394399999999997E-3</v>
      </c>
    </row>
    <row r="210" spans="1:14" x14ac:dyDescent="0.25">
      <c r="A210" s="65" t="s">
        <v>80</v>
      </c>
      <c r="B210" s="65" t="s">
        <v>97</v>
      </c>
      <c r="D210" s="60" t="str">
        <f>VLOOKUP(B210,'Miljövärden urval för publ'!$B$2:$V$480,MATCH("ska publiceras:",'Miljövärden urval för publ'!$B$2:$T$2,0),FALSE)</f>
        <v>ja</v>
      </c>
      <c r="E210" s="61">
        <f t="shared" si="9"/>
        <v>156</v>
      </c>
      <c r="H210" s="45">
        <v>208</v>
      </c>
      <c r="I210" s="45" t="str">
        <f t="shared" si="10"/>
        <v>Västerbergslagens Energi AB</v>
      </c>
      <c r="J210" s="45" t="str">
        <f t="shared" si="11"/>
        <v>Norberg</v>
      </c>
      <c r="K210" s="45">
        <f>IF(ISERROR(VLOOKUP($J210,'Miljövärden urval för publ'!$B$2:$H$490,MATCH(K$3,'Miljövärden urval för publ'!$B$2:$H$2,0),FALSE)),"",VLOOKUP($J210,'Miljövärden urval för publ'!$B$2:$H$490,MATCH(K$3,'Miljövärden urval för publ'!$B$2:$H$2,0),FALSE))</f>
        <v>0.101233</v>
      </c>
      <c r="L210" s="45">
        <f>IF(ISERROR(VLOOKUP($J210,'Miljövärden urval för publ'!$B$2:$H$490,MATCH(L$3,'Miljövärden urval för publ'!$B$2:$H$2,0),FALSE)),"",VLOOKUP($J210,'Miljövärden urval för publ'!$B$2:$H$490,MATCH(L$3,'Miljövärden urval för publ'!$B$2:$H$2,0),FALSE))</f>
        <v>13.510899999999999</v>
      </c>
      <c r="M210" s="45">
        <f>IF(ISERROR(VLOOKUP($J210,'Miljövärden urval för publ'!$B$2:$H$490,MATCH(M$3,'Miljövärden urval för publ'!$B$2:$H$2,0),FALSE)),"",VLOOKUP($J210,'Miljövärden urval för publ'!$B$2:$H$490,MATCH(M$3,'Miljövärden urval för publ'!$B$2:$H$2,0),FALSE))</f>
        <v>1.9969699999999999</v>
      </c>
      <c r="N210" s="45">
        <f>IF(ISERROR(VLOOKUP($J210,'Miljövärden urval för publ'!$B$2:$H$490,MATCH(N$3,'Miljövärden urval för publ'!$B$2:$H$2,0),FALSE)),"",VLOOKUP($J210,'Miljövärden urval för publ'!$B$2:$H$490,MATCH(N$3,'Miljövärden urval för publ'!$B$2:$H$2,0),FALSE))</f>
        <v>2.41151E-2</v>
      </c>
    </row>
    <row r="211" spans="1:14" x14ac:dyDescent="0.25">
      <c r="A211" s="65" t="s">
        <v>335</v>
      </c>
      <c r="B211" s="65" t="s">
        <v>337</v>
      </c>
      <c r="D211" s="60" t="str">
        <f>VLOOKUP(B211,'Miljövärden urval för publ'!$B$2:$V$480,MATCH("ska publiceras:",'Miljövärden urval för publ'!$B$2:$T$2,0),FALSE)</f>
        <v>ja</v>
      </c>
      <c r="E211" s="61">
        <f t="shared" si="9"/>
        <v>157</v>
      </c>
      <c r="H211" s="45">
        <v>209</v>
      </c>
      <c r="I211" s="45" t="str">
        <f t="shared" si="10"/>
        <v>PiteEnergi AB</v>
      </c>
      <c r="J211" s="45" t="str">
        <f t="shared" si="11"/>
        <v>Norrfjärden</v>
      </c>
      <c r="K211" s="45">
        <f>IF(ISERROR(VLOOKUP($J211,'Miljövärden urval för publ'!$B$2:$H$490,MATCH(K$3,'Miljövärden urval för publ'!$B$2:$H$2,0),FALSE)),"",VLOOKUP($J211,'Miljövärden urval för publ'!$B$2:$H$490,MATCH(K$3,'Miljövärden urval för publ'!$B$2:$H$2,0),FALSE))</f>
        <v>0.36186099999999999</v>
      </c>
      <c r="L211" s="45">
        <f>IF(ISERROR(VLOOKUP($J211,'Miljövärden urval för publ'!$B$2:$H$490,MATCH(L$3,'Miljövärden urval för publ'!$B$2:$H$2,0),FALSE)),"",VLOOKUP($J211,'Miljövärden urval för publ'!$B$2:$H$490,MATCH(L$3,'Miljövärden urval för publ'!$B$2:$H$2,0),FALSE))</f>
        <v>33.4771</v>
      </c>
      <c r="M211" s="45">
        <f>IF(ISERROR(VLOOKUP($J211,'Miljövärden urval för publ'!$B$2:$H$490,MATCH(M$3,'Miljövärden urval för publ'!$B$2:$H$2,0),FALSE)),"",VLOOKUP($J211,'Miljövärden urval för publ'!$B$2:$H$490,MATCH(M$3,'Miljövärden urval för publ'!$B$2:$H$2,0),FALSE))</f>
        <v>16.200299999999999</v>
      </c>
      <c r="N211" s="45">
        <f>IF(ISERROR(VLOOKUP($J211,'Miljövärden urval för publ'!$B$2:$H$490,MATCH(N$3,'Miljövärden urval för publ'!$B$2:$H$2,0),FALSE)),"",VLOOKUP($J211,'Miljövärden urval för publ'!$B$2:$H$490,MATCH(N$3,'Miljövärden urval för publ'!$B$2:$H$2,0),FALSE))</f>
        <v>2.5693899999999999E-2</v>
      </c>
    </row>
    <row r="212" spans="1:14" x14ac:dyDescent="0.25">
      <c r="A212" s="65" t="s">
        <v>272</v>
      </c>
      <c r="B212" s="65" t="s">
        <v>276</v>
      </c>
      <c r="D212" s="60" t="str">
        <f>VLOOKUP(B212,'Miljövärden urval för publ'!$B$2:$V$480,MATCH("ska publiceras:",'Miljövärden urval för publ'!$B$2:$T$2,0),FALSE)</f>
        <v>ja</v>
      </c>
      <c r="E212" s="61">
        <f t="shared" si="9"/>
        <v>158</v>
      </c>
      <c r="H212" s="45">
        <v>210</v>
      </c>
      <c r="I212" s="45" t="str">
        <f t="shared" si="10"/>
        <v>E.ON Värme Sverige AB</v>
      </c>
      <c r="J212" s="45" t="str">
        <f t="shared" si="11"/>
        <v>Norrköping</v>
      </c>
      <c r="K212" s="45">
        <f>IF(ISERROR(VLOOKUP($J212,'Miljövärden urval för publ'!$B$2:$H$490,MATCH(K$3,'Miljövärden urval för publ'!$B$2:$H$2,0),FALSE)),"",VLOOKUP($J212,'Miljövärden urval för publ'!$B$2:$H$490,MATCH(K$3,'Miljövärden urval för publ'!$B$2:$H$2,0),FALSE))</f>
        <v>0.33552599999999999</v>
      </c>
      <c r="L212" s="45">
        <f>IF(ISERROR(VLOOKUP($J212,'Miljövärden urval för publ'!$B$2:$H$490,MATCH(L$3,'Miljövärden urval för publ'!$B$2:$H$2,0),FALSE)),"",VLOOKUP($J212,'Miljövärden urval för publ'!$B$2:$H$490,MATCH(L$3,'Miljövärden urval för publ'!$B$2:$H$2,0),FALSE))</f>
        <v>121.444</v>
      </c>
      <c r="M212" s="45">
        <f>IF(ISERROR(VLOOKUP($J212,'Miljövärden urval för publ'!$B$2:$H$490,MATCH(M$3,'Miljövärden urval för publ'!$B$2:$H$2,0),FALSE)),"",VLOOKUP($J212,'Miljövärden urval för publ'!$B$2:$H$490,MATCH(M$3,'Miljövärden urval för publ'!$B$2:$H$2,0),FALSE))</f>
        <v>5.8953600000000002</v>
      </c>
      <c r="N212" s="45">
        <f>IF(ISERROR(VLOOKUP($J212,'Miljövärden urval för publ'!$B$2:$H$490,MATCH(N$3,'Miljövärden urval för publ'!$B$2:$H$2,0),FALSE)),"",VLOOKUP($J212,'Miljövärden urval för publ'!$B$2:$H$490,MATCH(N$3,'Miljövärden urval för publ'!$B$2:$H$2,0),FALSE))</f>
        <v>0.133187</v>
      </c>
    </row>
    <row r="213" spans="1:14" x14ac:dyDescent="0.25">
      <c r="A213" s="65" t="s">
        <v>75</v>
      </c>
      <c r="B213" s="65" t="s">
        <v>77</v>
      </c>
      <c r="D213" s="60" t="str">
        <f>VLOOKUP(B213,'Miljövärden urval för publ'!$B$2:$V$480,MATCH("ska publiceras:",'Miljövärden urval för publ'!$B$2:$T$2,0),FALSE)</f>
        <v>ja</v>
      </c>
      <c r="E213" s="61">
        <f t="shared" si="9"/>
        <v>159</v>
      </c>
      <c r="H213" s="45">
        <v>211</v>
      </c>
      <c r="I213" s="45" t="str">
        <f t="shared" si="10"/>
        <v>Bionär Närvärme AB</v>
      </c>
      <c r="J213" s="45" t="str">
        <f t="shared" si="11"/>
        <v>Norrsundet</v>
      </c>
      <c r="K213" s="45">
        <f>IF(ISERROR(VLOOKUP($J213,'Miljövärden urval för publ'!$B$2:$H$490,MATCH(K$3,'Miljövärden urval för publ'!$B$2:$H$2,0),FALSE)),"",VLOOKUP($J213,'Miljövärden urval för publ'!$B$2:$H$490,MATCH(K$3,'Miljövärden urval för publ'!$B$2:$H$2,0),FALSE))</f>
        <v>0.19647100000000001</v>
      </c>
      <c r="L213" s="45">
        <f>IF(ISERROR(VLOOKUP($J213,'Miljövärden urval för publ'!$B$2:$H$490,MATCH(L$3,'Miljövärden urval för publ'!$B$2:$H$2,0),FALSE)),"",VLOOKUP($J213,'Miljövärden urval för publ'!$B$2:$H$490,MATCH(L$3,'Miljövärden urval för publ'!$B$2:$H$2,0),FALSE))</f>
        <v>22.694700000000001</v>
      </c>
      <c r="M213" s="45">
        <f>IF(ISERROR(VLOOKUP($J213,'Miljövärden urval för publ'!$B$2:$H$490,MATCH(M$3,'Miljövärden urval för publ'!$B$2:$H$2,0),FALSE)),"",VLOOKUP($J213,'Miljövärden urval för publ'!$B$2:$H$490,MATCH(M$3,'Miljövärden urval för publ'!$B$2:$H$2,0),FALSE))</f>
        <v>16.5488</v>
      </c>
      <c r="N213" s="45">
        <f>IF(ISERROR(VLOOKUP($J213,'Miljövärden urval för publ'!$B$2:$H$490,MATCH(N$3,'Miljövärden urval för publ'!$B$2:$H$2,0),FALSE)),"",VLOOKUP($J213,'Miljövärden urval för publ'!$B$2:$H$490,MATCH(N$3,'Miljövärden urval för publ'!$B$2:$H$2,0),FALSE))</f>
        <v>4.5454500000000002E-2</v>
      </c>
    </row>
    <row r="214" spans="1:14" x14ac:dyDescent="0.25">
      <c r="A214" s="65" t="s">
        <v>162</v>
      </c>
      <c r="B214" s="65" t="s">
        <v>165</v>
      </c>
      <c r="D214" s="60" t="str">
        <f>VLOOKUP(B214,'Miljövärden urval för publ'!$B$2:$V$480,MATCH("ska publiceras:",'Miljövärden urval för publ'!$B$2:$T$2,0),FALSE)</f>
        <v>ja</v>
      </c>
      <c r="E214" s="61">
        <f t="shared" si="9"/>
        <v>160</v>
      </c>
      <c r="H214" s="45">
        <v>212</v>
      </c>
      <c r="I214" s="45" t="str">
        <f t="shared" si="10"/>
        <v>Norrtälje Energi AB</v>
      </c>
      <c r="J214" s="45" t="str">
        <f t="shared" si="11"/>
        <v>Norrtälje</v>
      </c>
      <c r="K214" s="45">
        <f>IF(ISERROR(VLOOKUP($J214,'Miljövärden urval för publ'!$B$2:$H$490,MATCH(K$3,'Miljövärden urval för publ'!$B$2:$H$2,0),FALSE)),"",VLOOKUP($J214,'Miljövärden urval för publ'!$B$2:$H$490,MATCH(K$3,'Miljövärden urval för publ'!$B$2:$H$2,0),FALSE))</f>
        <v>0.112182</v>
      </c>
      <c r="L214" s="45">
        <f>IF(ISERROR(VLOOKUP($J214,'Miljövärden urval för publ'!$B$2:$H$490,MATCH(L$3,'Miljövärden urval för publ'!$B$2:$H$2,0),FALSE)),"",VLOOKUP($J214,'Miljövärden urval för publ'!$B$2:$H$490,MATCH(L$3,'Miljövärden urval för publ'!$B$2:$H$2,0),FALSE))</f>
        <v>18.038399999999999</v>
      </c>
      <c r="M214" s="45">
        <f>IF(ISERROR(VLOOKUP($J214,'Miljövärden urval för publ'!$B$2:$H$490,MATCH(M$3,'Miljövärden urval för publ'!$B$2:$H$2,0),FALSE)),"",VLOOKUP($J214,'Miljövärden urval för publ'!$B$2:$H$490,MATCH(M$3,'Miljövärden urval för publ'!$B$2:$H$2,0),FALSE))</f>
        <v>6.0645499999999997</v>
      </c>
      <c r="N214" s="45">
        <f>IF(ISERROR(VLOOKUP($J214,'Miljövärden urval för publ'!$B$2:$H$490,MATCH(N$3,'Miljövärden urval för publ'!$B$2:$H$2,0),FALSE)),"",VLOOKUP($J214,'Miljövärden urval för publ'!$B$2:$H$490,MATCH(N$3,'Miljövärden urval för publ'!$B$2:$H$2,0),FALSE))</f>
        <v>1.2659699999999999E-2</v>
      </c>
    </row>
    <row r="215" spans="1:14" x14ac:dyDescent="0.25">
      <c r="A215" s="65" t="s">
        <v>447</v>
      </c>
      <c r="B215" s="65" t="s">
        <v>448</v>
      </c>
      <c r="D215" s="60" t="str">
        <f>VLOOKUP(B215,'Miljövärden urval för publ'!$B$2:$V$480,MATCH("ska publiceras:",'Miljövärden urval för publ'!$B$2:$T$2,0),FALSE)</f>
        <v>ja</v>
      </c>
      <c r="E215" s="61">
        <f t="shared" si="9"/>
        <v>161</v>
      </c>
      <c r="H215" s="45">
        <v>213</v>
      </c>
      <c r="I215" s="45" t="str">
        <f t="shared" si="10"/>
        <v>Skellefteå Kraft AB</v>
      </c>
      <c r="J215" s="45" t="str">
        <f t="shared" si="11"/>
        <v>Norsjö</v>
      </c>
      <c r="K215" s="45">
        <f>IF(ISERROR(VLOOKUP($J215,'Miljövärden urval för publ'!$B$2:$H$490,MATCH(K$3,'Miljövärden urval för publ'!$B$2:$H$2,0),FALSE)),"",VLOOKUP($J215,'Miljövärden urval för publ'!$B$2:$H$490,MATCH(K$3,'Miljövärden urval för publ'!$B$2:$H$2,0),FALSE))</f>
        <v>0.23136699999999999</v>
      </c>
      <c r="L215" s="45">
        <f>IF(ISERROR(VLOOKUP($J215,'Miljövärden urval för publ'!$B$2:$H$490,MATCH(L$3,'Miljövärden urval för publ'!$B$2:$H$2,0),FALSE)),"",VLOOKUP($J215,'Miljövärden urval för publ'!$B$2:$H$490,MATCH(L$3,'Miljövärden urval för publ'!$B$2:$H$2,0),FALSE))</f>
        <v>28.866800000000001</v>
      </c>
      <c r="M215" s="45">
        <f>IF(ISERROR(VLOOKUP($J215,'Miljövärden urval för publ'!$B$2:$H$490,MATCH(M$3,'Miljövärden urval för publ'!$B$2:$H$2,0),FALSE)),"",VLOOKUP($J215,'Miljövärden urval för publ'!$B$2:$H$490,MATCH(M$3,'Miljövärden urval för publ'!$B$2:$H$2,0),FALSE))</f>
        <v>11.320600000000001</v>
      </c>
      <c r="N215" s="45">
        <f>IF(ISERROR(VLOOKUP($J215,'Miljövärden urval för publ'!$B$2:$H$490,MATCH(N$3,'Miljövärden urval för publ'!$B$2:$H$2,0),FALSE)),"",VLOOKUP($J215,'Miljövärden urval för publ'!$B$2:$H$490,MATCH(N$3,'Miljövärden urval för publ'!$B$2:$H$2,0),FALSE))</f>
        <v>6.7765199999999998E-2</v>
      </c>
    </row>
    <row r="216" spans="1:14" x14ac:dyDescent="0.25">
      <c r="A216" s="65" t="s">
        <v>282</v>
      </c>
      <c r="B216" s="65" t="s">
        <v>287</v>
      </c>
      <c r="D216" s="60" t="str">
        <f>VLOOKUP(B216,'Miljövärden urval för publ'!$B$2:$V$480,MATCH("ska publiceras:",'Miljövärden urval för publ'!$B$2:$T$2,0),FALSE)</f>
        <v>ja</v>
      </c>
      <c r="E216" s="61">
        <f t="shared" si="9"/>
        <v>162</v>
      </c>
      <c r="H216" s="45">
        <v>214</v>
      </c>
      <c r="I216" s="45" t="str">
        <f t="shared" si="10"/>
        <v>Nybro Energi AB</v>
      </c>
      <c r="J216" s="45" t="str">
        <f t="shared" si="11"/>
        <v>Nybro</v>
      </c>
      <c r="K216" s="45">
        <f>IF(ISERROR(VLOOKUP($J216,'Miljövärden urval för publ'!$B$2:$H$490,MATCH(K$3,'Miljövärden urval för publ'!$B$2:$H$2,0),FALSE)),"",VLOOKUP($J216,'Miljövärden urval för publ'!$B$2:$H$490,MATCH(K$3,'Miljövärden urval för publ'!$B$2:$H$2,0),FALSE))</f>
        <v>0.10724</v>
      </c>
      <c r="L216" s="45">
        <f>IF(ISERROR(VLOOKUP($J216,'Miljövärden urval för publ'!$B$2:$H$490,MATCH(L$3,'Miljövärden urval för publ'!$B$2:$H$2,0),FALSE)),"",VLOOKUP($J216,'Miljövärden urval för publ'!$B$2:$H$490,MATCH(L$3,'Miljövärden urval för publ'!$B$2:$H$2,0),FALSE))</f>
        <v>21.1053</v>
      </c>
      <c r="M216" s="45">
        <f>IF(ISERROR(VLOOKUP($J216,'Miljövärden urval för publ'!$B$2:$H$490,MATCH(M$3,'Miljövärden urval för publ'!$B$2:$H$2,0),FALSE)),"",VLOOKUP($J216,'Miljövärden urval för publ'!$B$2:$H$490,MATCH(M$3,'Miljövärden urval för publ'!$B$2:$H$2,0),FALSE))</f>
        <v>8.1896000000000004</v>
      </c>
      <c r="N216" s="45">
        <f>IF(ISERROR(VLOOKUP($J216,'Miljövärden urval för publ'!$B$2:$H$490,MATCH(N$3,'Miljövärden urval för publ'!$B$2:$H$2,0),FALSE)),"",VLOOKUP($J216,'Miljövärden urval för publ'!$B$2:$H$490,MATCH(N$3,'Miljövärden urval för publ'!$B$2:$H$2,0),FALSE))</f>
        <v>2.3115900000000002E-2</v>
      </c>
    </row>
    <row r="217" spans="1:14" x14ac:dyDescent="0.25">
      <c r="A217" s="65" t="s">
        <v>403</v>
      </c>
      <c r="B217" s="65" t="s">
        <v>410</v>
      </c>
      <c r="D217" s="60" t="str">
        <f>VLOOKUP(B217,'Miljövärden urval för publ'!$B$2:$V$480,MATCH("ska publiceras:",'Miljövärden urval för publ'!$B$2:$T$2,0),FALSE)</f>
        <v>ja</v>
      </c>
      <c r="E217" s="61">
        <f t="shared" si="9"/>
        <v>163</v>
      </c>
      <c r="H217" s="45">
        <v>215</v>
      </c>
      <c r="I217" s="45" t="str">
        <f t="shared" si="10"/>
        <v>Vattenfall AB Värme</v>
      </c>
      <c r="J217" s="45" t="str">
        <f t="shared" si="11"/>
        <v>Nyköping</v>
      </c>
      <c r="K217" s="45">
        <f>IF(ISERROR(VLOOKUP($J217,'Miljövärden urval för publ'!$B$2:$H$490,MATCH(K$3,'Miljövärden urval för publ'!$B$2:$H$2,0),FALSE)),"",VLOOKUP($J217,'Miljövärden urval för publ'!$B$2:$H$490,MATCH(K$3,'Miljövärden urval för publ'!$B$2:$H$2,0),FALSE))</f>
        <v>0.19094800000000001</v>
      </c>
      <c r="L217" s="45">
        <f>IF(ISERROR(VLOOKUP($J217,'Miljövärden urval för publ'!$B$2:$H$490,MATCH(L$3,'Miljövärden urval för publ'!$B$2:$H$2,0),FALSE)),"",VLOOKUP($J217,'Miljövärden urval för publ'!$B$2:$H$490,MATCH(L$3,'Miljövärden urval för publ'!$B$2:$H$2,0),FALSE))</f>
        <v>30.717199999999998</v>
      </c>
      <c r="M217" s="45">
        <f>IF(ISERROR(VLOOKUP($J217,'Miljövärden urval för publ'!$B$2:$H$490,MATCH(M$3,'Miljövärden urval för publ'!$B$2:$H$2,0),FALSE)),"",VLOOKUP($J217,'Miljövärden urval för publ'!$B$2:$H$490,MATCH(M$3,'Miljövärden urval för publ'!$B$2:$H$2,0),FALSE))</f>
        <v>4.2181600000000001</v>
      </c>
      <c r="N217" s="45">
        <f>IF(ISERROR(VLOOKUP($J217,'Miljövärden urval för publ'!$B$2:$H$490,MATCH(N$3,'Miljövärden urval för publ'!$B$2:$H$2,0),FALSE)),"",VLOOKUP($J217,'Miljövärden urval för publ'!$B$2:$H$490,MATCH(N$3,'Miljövärden urval för publ'!$B$2:$H$2,0),FALSE))</f>
        <v>4.1139099999999998E-2</v>
      </c>
    </row>
    <row r="218" spans="1:14" x14ac:dyDescent="0.25">
      <c r="A218" s="65" t="s">
        <v>62</v>
      </c>
      <c r="B218" s="65" t="s">
        <v>64</v>
      </c>
      <c r="D218" s="60" t="str">
        <f>VLOOKUP(B218,'Miljövärden urval för publ'!$B$2:$V$480,MATCH("ska publiceras:",'Miljövärden urval för publ'!$B$2:$T$2,0),FALSE)</f>
        <v>nej</v>
      </c>
      <c r="E218" s="61">
        <f t="shared" si="9"/>
        <v>163</v>
      </c>
      <c r="H218" s="45">
        <v>216</v>
      </c>
      <c r="I218" s="45" t="str">
        <f t="shared" si="10"/>
        <v>Värmevärden AB</v>
      </c>
      <c r="J218" s="45" t="str">
        <f t="shared" si="11"/>
        <v>Nynäshamn</v>
      </c>
      <c r="K218" s="45">
        <f>IF(ISERROR(VLOOKUP($J218,'Miljövärden urval för publ'!$B$2:$H$490,MATCH(K$3,'Miljövärden urval för publ'!$B$2:$H$2,0),FALSE)),"",VLOOKUP($J218,'Miljövärden urval för publ'!$B$2:$H$490,MATCH(K$3,'Miljövärden urval för publ'!$B$2:$H$2,0),FALSE))</f>
        <v>0.100996</v>
      </c>
      <c r="L218" s="45">
        <f>IF(ISERROR(VLOOKUP($J218,'Miljövärden urval för publ'!$B$2:$H$490,MATCH(L$3,'Miljövärden urval för publ'!$B$2:$H$2,0),FALSE)),"",VLOOKUP($J218,'Miljövärden urval för publ'!$B$2:$H$490,MATCH(L$3,'Miljövärden urval för publ'!$B$2:$H$2,0),FALSE))</f>
        <v>12.2234</v>
      </c>
      <c r="M218" s="45">
        <f>IF(ISERROR(VLOOKUP($J218,'Miljövärden urval för publ'!$B$2:$H$490,MATCH(M$3,'Miljövärden urval för publ'!$B$2:$H$2,0),FALSE)),"",VLOOKUP($J218,'Miljövärden urval för publ'!$B$2:$H$490,MATCH(M$3,'Miljövärden urval för publ'!$B$2:$H$2,0),FALSE))</f>
        <v>1.4524600000000001</v>
      </c>
      <c r="N218" s="45">
        <f>IF(ISERROR(VLOOKUP($J218,'Miljövärden urval för publ'!$B$2:$H$490,MATCH(N$3,'Miljövärden urval för publ'!$B$2:$H$2,0),FALSE)),"",VLOOKUP($J218,'Miljövärden urval för publ'!$B$2:$H$490,MATCH(N$3,'Miljövärden urval för publ'!$B$2:$H$2,0),FALSE))</f>
        <v>2.91691E-2</v>
      </c>
    </row>
    <row r="219" spans="1:14" x14ac:dyDescent="0.25">
      <c r="A219" s="65" t="s">
        <v>277</v>
      </c>
      <c r="B219" s="65" t="s">
        <v>279</v>
      </c>
      <c r="D219" s="60" t="str">
        <f>VLOOKUP(B219,'Miljövärden urval för publ'!$B$2:$V$480,MATCH("ska publiceras:",'Miljövärden urval för publ'!$B$2:$T$2,0),FALSE)</f>
        <v>ja</v>
      </c>
      <c r="E219" s="61">
        <f t="shared" si="9"/>
        <v>164</v>
      </c>
      <c r="H219" s="45">
        <v>217</v>
      </c>
      <c r="I219" s="45" t="str">
        <f t="shared" si="10"/>
        <v>Nässjö Affärsverk AB</v>
      </c>
      <c r="J219" s="45" t="str">
        <f t="shared" si="11"/>
        <v>Nässjö</v>
      </c>
      <c r="K219" s="45">
        <f>IF(ISERROR(VLOOKUP($J219,'Miljövärden urval för publ'!$B$2:$H$490,MATCH(K$3,'Miljövärden urval för publ'!$B$2:$H$2,0),FALSE)),"",VLOOKUP($J219,'Miljövärden urval för publ'!$B$2:$H$490,MATCH(K$3,'Miljövärden urval för publ'!$B$2:$H$2,0),FALSE))</f>
        <v>0.11230999999999999</v>
      </c>
      <c r="L219" s="45">
        <f>IF(ISERROR(VLOOKUP($J219,'Miljövärden urval för publ'!$B$2:$H$490,MATCH(L$3,'Miljövärden urval för publ'!$B$2:$H$2,0),FALSE)),"",VLOOKUP($J219,'Miljövärden urval för publ'!$B$2:$H$490,MATCH(L$3,'Miljövärden urval för publ'!$B$2:$H$2,0),FALSE))</f>
        <v>17.882300000000001</v>
      </c>
      <c r="M219" s="45">
        <f>IF(ISERROR(VLOOKUP($J219,'Miljövärden urval för publ'!$B$2:$H$490,MATCH(M$3,'Miljövärden urval för publ'!$B$2:$H$2,0),FALSE)),"",VLOOKUP($J219,'Miljövärden urval för publ'!$B$2:$H$490,MATCH(M$3,'Miljövärden urval för publ'!$B$2:$H$2,0),FALSE))</f>
        <v>5.8697499999999998</v>
      </c>
      <c r="N219" s="45">
        <f>IF(ISERROR(VLOOKUP($J219,'Miljövärden urval för publ'!$B$2:$H$490,MATCH(N$3,'Miljövärden urval för publ'!$B$2:$H$2,0),FALSE)),"",VLOOKUP($J219,'Miljövärden urval för publ'!$B$2:$H$490,MATCH(N$3,'Miljövärden urval för publ'!$B$2:$H$2,0),FALSE))</f>
        <v>3.0101099999999999E-2</v>
      </c>
    </row>
    <row r="220" spans="1:14" x14ac:dyDescent="0.25">
      <c r="A220" s="65" t="s">
        <v>80</v>
      </c>
      <c r="B220" s="65" t="s">
        <v>98</v>
      </c>
      <c r="D220" s="60" t="str">
        <f>VLOOKUP(B220,'Miljövärden urval för publ'!$B$2:$V$480,MATCH("ska publiceras:",'Miljövärden urval för publ'!$B$2:$T$2,0),FALSE)</f>
        <v>ja</v>
      </c>
      <c r="E220" s="61">
        <f t="shared" si="9"/>
        <v>165</v>
      </c>
      <c r="H220" s="45">
        <v>218</v>
      </c>
      <c r="I220" s="45" t="str">
        <f t="shared" si="10"/>
        <v>Värmevärden AB</v>
      </c>
      <c r="J220" s="45" t="str">
        <f t="shared" si="11"/>
        <v>Näsviken</v>
      </c>
      <c r="K220" s="45">
        <f>IF(ISERROR(VLOOKUP($J220,'Miljövärden urval för publ'!$B$2:$H$490,MATCH(K$3,'Miljövärden urval för publ'!$B$2:$H$2,0),FALSE)),"",VLOOKUP($J220,'Miljövärden urval för publ'!$B$2:$H$490,MATCH(K$3,'Miljövärden urval för publ'!$B$2:$H$2,0),FALSE))</f>
        <v>0.276391</v>
      </c>
      <c r="L220" s="45">
        <f>IF(ISERROR(VLOOKUP($J220,'Miljövärden urval för publ'!$B$2:$H$490,MATCH(L$3,'Miljövärden urval för publ'!$B$2:$H$2,0),FALSE)),"",VLOOKUP($J220,'Miljövärden urval för publ'!$B$2:$H$490,MATCH(L$3,'Miljövärden urval för publ'!$B$2:$H$2,0),FALSE))</f>
        <v>30.198499999999999</v>
      </c>
      <c r="M220" s="45">
        <f>IF(ISERROR(VLOOKUP($J220,'Miljövärden urval för publ'!$B$2:$H$490,MATCH(M$3,'Miljövärden urval för publ'!$B$2:$H$2,0),FALSE)),"",VLOOKUP($J220,'Miljövärden urval för publ'!$B$2:$H$490,MATCH(M$3,'Miljövärden urval för publ'!$B$2:$H$2,0),FALSE))</f>
        <v>16.9542</v>
      </c>
      <c r="N220" s="45">
        <f>IF(ISERROR(VLOOKUP($J220,'Miljövärden urval för publ'!$B$2:$H$490,MATCH(N$3,'Miljövärden urval för publ'!$B$2:$H$2,0),FALSE)),"",VLOOKUP($J220,'Miljövärden urval för publ'!$B$2:$H$490,MATCH(N$3,'Miljövärden urval för publ'!$B$2:$H$2,0),FALSE))</f>
        <v>6.8246799999999996E-2</v>
      </c>
    </row>
    <row r="221" spans="1:14" x14ac:dyDescent="0.25">
      <c r="A221" s="65" t="s">
        <v>80</v>
      </c>
      <c r="B221" s="65" t="s">
        <v>99</v>
      </c>
      <c r="D221" s="60" t="str">
        <f>VLOOKUP(B221,'Miljövärden urval för publ'!$B$2:$V$480,MATCH("ska publiceras:",'Miljövärden urval för publ'!$B$2:$T$2,0),FALSE)</f>
        <v>ja</v>
      </c>
      <c r="E221" s="61">
        <f t="shared" si="9"/>
        <v>166</v>
      </c>
      <c r="H221" s="45">
        <v>219</v>
      </c>
      <c r="I221" s="45" t="str">
        <f t="shared" si="10"/>
        <v>Enycon AB</v>
      </c>
      <c r="J221" s="45" t="str">
        <f t="shared" si="11"/>
        <v>Näsåker</v>
      </c>
      <c r="K221" s="45">
        <f>IF(ISERROR(VLOOKUP($J221,'Miljövärden urval för publ'!$B$2:$H$490,MATCH(K$3,'Miljövärden urval för publ'!$B$2:$H$2,0),FALSE)),"",VLOOKUP($J221,'Miljövärden urval för publ'!$B$2:$H$490,MATCH(K$3,'Miljövärden urval för publ'!$B$2:$H$2,0),FALSE))</f>
        <v>0.64710000000000001</v>
      </c>
      <c r="L221" s="45">
        <f>IF(ISERROR(VLOOKUP($J221,'Miljövärden urval för publ'!$B$2:$H$490,MATCH(L$3,'Miljövärden urval för publ'!$B$2:$H$2,0),FALSE)),"",VLOOKUP($J221,'Miljövärden urval för publ'!$B$2:$H$490,MATCH(L$3,'Miljövärden urval för publ'!$B$2:$H$2,0),FALSE))</f>
        <v>118.73699999999999</v>
      </c>
      <c r="M221" s="45">
        <f>IF(ISERROR(VLOOKUP($J221,'Miljövärden urval för publ'!$B$2:$H$490,MATCH(M$3,'Miljövärden urval för publ'!$B$2:$H$2,0),FALSE)),"",VLOOKUP($J221,'Miljövärden urval för publ'!$B$2:$H$490,MATCH(M$3,'Miljövärden urval för publ'!$B$2:$H$2,0),FALSE))</f>
        <v>21.715499999999999</v>
      </c>
      <c r="N221" s="45">
        <f>IF(ISERROR(VLOOKUP($J221,'Miljövärden urval för publ'!$B$2:$H$490,MATCH(N$3,'Miljövärden urval för publ'!$B$2:$H$2,0),FALSE)),"",VLOOKUP($J221,'Miljövärden urval för publ'!$B$2:$H$490,MATCH(N$3,'Miljövärden urval för publ'!$B$2:$H$2,0),FALSE))</f>
        <v>0.25566</v>
      </c>
    </row>
    <row r="222" spans="1:14" x14ac:dyDescent="0.25">
      <c r="A222" s="65" t="s">
        <v>280</v>
      </c>
      <c r="B222" s="65" t="s">
        <v>281</v>
      </c>
      <c r="D222" s="60" t="str">
        <f>VLOOKUP(B222,'Miljövärden urval för publ'!$B$2:$V$480,MATCH("ska publiceras:",'Miljövärden urval för publ'!$B$2:$T$2,0),FALSE)</f>
        <v>ja</v>
      </c>
      <c r="E222" s="61">
        <f t="shared" si="9"/>
        <v>167</v>
      </c>
      <c r="H222" s="45">
        <v>220</v>
      </c>
      <c r="I222" s="45" t="str">
        <f t="shared" si="10"/>
        <v>Affärsverken Karlskrona AB</v>
      </c>
      <c r="J222" s="45" t="str">
        <f t="shared" si="11"/>
        <v>Nättraby</v>
      </c>
      <c r="K222" s="45">
        <f>IF(ISERROR(VLOOKUP($J222,'Miljövärden urval för publ'!$B$2:$H$490,MATCH(K$3,'Miljövärden urval för publ'!$B$2:$H$2,0),FALSE)),"",VLOOKUP($J222,'Miljövärden urval för publ'!$B$2:$H$490,MATCH(K$3,'Miljövärden urval för publ'!$B$2:$H$2,0),FALSE))</f>
        <v>0.391156</v>
      </c>
      <c r="L222" s="45">
        <f>IF(ISERROR(VLOOKUP($J222,'Miljövärden urval för publ'!$B$2:$H$490,MATCH(L$3,'Miljövärden urval för publ'!$B$2:$H$2,0),FALSE)),"",VLOOKUP($J222,'Miljövärden urval för publ'!$B$2:$H$490,MATCH(L$3,'Miljövärden urval för publ'!$B$2:$H$2,0),FALSE))</f>
        <v>14.235300000000001</v>
      </c>
      <c r="M222" s="45">
        <f>IF(ISERROR(VLOOKUP($J222,'Miljövärden urval för publ'!$B$2:$H$490,MATCH(M$3,'Miljövärden urval för publ'!$B$2:$H$2,0),FALSE)),"",VLOOKUP($J222,'Miljövärden urval för publ'!$B$2:$H$490,MATCH(M$3,'Miljövärden urval för publ'!$B$2:$H$2,0),FALSE))</f>
        <v>13.666600000000001</v>
      </c>
      <c r="N222" s="45">
        <f>IF(ISERROR(VLOOKUP($J222,'Miljövärden urval för publ'!$B$2:$H$490,MATCH(N$3,'Miljövärden urval för publ'!$B$2:$H$2,0),FALSE)),"",VLOOKUP($J222,'Miljövärden urval för publ'!$B$2:$H$490,MATCH(N$3,'Miljövärden urval för publ'!$B$2:$H$2,0),FALSE))</f>
        <v>2.4894199999999998E-2</v>
      </c>
    </row>
    <row r="223" spans="1:14" x14ac:dyDescent="0.25">
      <c r="A223" s="65" t="s">
        <v>80</v>
      </c>
      <c r="B223" s="65" t="s">
        <v>100</v>
      </c>
      <c r="D223" s="60" t="str">
        <f>VLOOKUP(B223,'Miljövärden urval för publ'!$B$2:$V$480,MATCH("ska publiceras:",'Miljövärden urval för publ'!$B$2:$T$2,0),FALSE)</f>
        <v>ja</v>
      </c>
      <c r="E223" s="61">
        <f t="shared" si="9"/>
        <v>168</v>
      </c>
      <c r="H223" s="45">
        <v>221</v>
      </c>
      <c r="I223" s="45" t="str">
        <f t="shared" si="10"/>
        <v>Bionär Närvärme AB</v>
      </c>
      <c r="J223" s="45" t="str">
        <f t="shared" si="11"/>
        <v>Ockelbo</v>
      </c>
      <c r="K223" s="45">
        <f>IF(ISERROR(VLOOKUP($J223,'Miljövärden urval för publ'!$B$2:$H$490,MATCH(K$3,'Miljövärden urval för publ'!$B$2:$H$2,0),FALSE)),"",VLOOKUP($J223,'Miljövärden urval för publ'!$B$2:$H$490,MATCH(K$3,'Miljövärden urval för publ'!$B$2:$H$2,0),FALSE))</f>
        <v>7.8318200000000004E-2</v>
      </c>
      <c r="L223" s="45">
        <f>IF(ISERROR(VLOOKUP($J223,'Miljövärden urval för publ'!$B$2:$H$490,MATCH(L$3,'Miljövärden urval för publ'!$B$2:$H$2,0),FALSE)),"",VLOOKUP($J223,'Miljövärden urval för publ'!$B$2:$H$490,MATCH(L$3,'Miljövärden urval för publ'!$B$2:$H$2,0),FALSE))</f>
        <v>19.4848</v>
      </c>
      <c r="M223" s="45">
        <f>IF(ISERROR(VLOOKUP($J223,'Miljövärden urval för publ'!$B$2:$H$490,MATCH(M$3,'Miljövärden urval för publ'!$B$2:$H$2,0),FALSE)),"",VLOOKUP($J223,'Miljövärden urval för publ'!$B$2:$H$490,MATCH(M$3,'Miljövärden urval för publ'!$B$2:$H$2,0),FALSE))</f>
        <v>11.5748</v>
      </c>
      <c r="N223" s="45">
        <f>IF(ISERROR(VLOOKUP($J223,'Miljövärden urval för publ'!$B$2:$H$490,MATCH(N$3,'Miljövärden urval för publ'!$B$2:$H$2,0),FALSE)),"",VLOOKUP($J223,'Miljövärden urval för publ'!$B$2:$H$490,MATCH(N$3,'Miljövärden urval för publ'!$B$2:$H$2,0),FALSE))</f>
        <v>1.46628E-2</v>
      </c>
    </row>
    <row r="224" spans="1:14" x14ac:dyDescent="0.25">
      <c r="A224" s="65" t="s">
        <v>291</v>
      </c>
      <c r="B224" s="65" t="s">
        <v>292</v>
      </c>
      <c r="D224" s="60" t="str">
        <f>VLOOKUP(B224,'Miljövärden urval för publ'!$B$2:$V$480,MATCH("ska publiceras:",'Miljövärden urval för publ'!$B$2:$T$2,0),FALSE)</f>
        <v>ja</v>
      </c>
      <c r="E224" s="61">
        <f t="shared" si="9"/>
        <v>169</v>
      </c>
      <c r="H224" s="45">
        <v>222</v>
      </c>
      <c r="I224" s="45" t="str">
        <f t="shared" si="10"/>
        <v>Olofströms Kraft AB</v>
      </c>
      <c r="J224" s="45" t="str">
        <f t="shared" si="11"/>
        <v>Olofström</v>
      </c>
      <c r="K224" s="45">
        <f>IF(ISERROR(VLOOKUP($J224,'Miljövärden urval för publ'!$B$2:$H$490,MATCH(K$3,'Miljövärden urval för publ'!$B$2:$H$2,0),FALSE)),"",VLOOKUP($J224,'Miljövärden urval för publ'!$B$2:$H$490,MATCH(K$3,'Miljövärden urval för publ'!$B$2:$H$2,0),FALSE))</f>
        <v>0.16040099999999999</v>
      </c>
      <c r="L224" s="45">
        <f>IF(ISERROR(VLOOKUP($J224,'Miljövärden urval för publ'!$B$2:$H$490,MATCH(L$3,'Miljövärden urval för publ'!$B$2:$H$2,0),FALSE)),"",VLOOKUP($J224,'Miljövärden urval för publ'!$B$2:$H$490,MATCH(L$3,'Miljövärden urval för publ'!$B$2:$H$2,0),FALSE))</f>
        <v>34.0075</v>
      </c>
      <c r="M224" s="45">
        <f>IF(ISERROR(VLOOKUP($J224,'Miljövärden urval för publ'!$B$2:$H$490,MATCH(M$3,'Miljövärden urval för publ'!$B$2:$H$2,0),FALSE)),"",VLOOKUP($J224,'Miljövärden urval för publ'!$B$2:$H$490,MATCH(M$3,'Miljövärden urval för publ'!$B$2:$H$2,0),FALSE))</f>
        <v>10.043900000000001</v>
      </c>
      <c r="N224" s="45">
        <f>IF(ISERROR(VLOOKUP($J224,'Miljövärden urval för publ'!$B$2:$H$490,MATCH(N$3,'Miljövärden urval för publ'!$B$2:$H$2,0),FALSE)),"",VLOOKUP($J224,'Miljövärden urval för publ'!$B$2:$H$490,MATCH(N$3,'Miljövärden urval för publ'!$B$2:$H$2,0),FALSE))</f>
        <v>4.3893500000000002E-2</v>
      </c>
    </row>
    <row r="225" spans="1:14" x14ac:dyDescent="0.25">
      <c r="A225" s="65" t="s">
        <v>72</v>
      </c>
      <c r="B225" s="65" t="s">
        <v>74</v>
      </c>
      <c r="D225" s="60" t="str">
        <f>VLOOKUP(B225,'Miljövärden urval för publ'!$B$2:$V$480,MATCH("ska publiceras:",'Miljövärden urval för publ'!$B$2:$T$2,0),FALSE)</f>
        <v>ja</v>
      </c>
      <c r="E225" s="61">
        <f t="shared" si="9"/>
        <v>170</v>
      </c>
      <c r="H225" s="45">
        <v>223</v>
      </c>
      <c r="I225" s="45" t="str">
        <f t="shared" si="10"/>
        <v>Borlänge Energi AB</v>
      </c>
      <c r="J225" s="45" t="str">
        <f t="shared" si="11"/>
        <v>Ornäs</v>
      </c>
      <c r="K225" s="45">
        <f>IF(ISERROR(VLOOKUP($J225,'Miljövärden urval för publ'!$B$2:$H$490,MATCH(K$3,'Miljövärden urval för publ'!$B$2:$H$2,0),FALSE)),"",VLOOKUP($J225,'Miljövärden urval för publ'!$B$2:$H$490,MATCH(K$3,'Miljövärden urval för publ'!$B$2:$H$2,0),FALSE))</f>
        <v>0.143234</v>
      </c>
      <c r="L225" s="45">
        <f>IF(ISERROR(VLOOKUP($J225,'Miljövärden urval för publ'!$B$2:$H$490,MATCH(L$3,'Miljövärden urval för publ'!$B$2:$H$2,0),FALSE)),"",VLOOKUP($J225,'Miljövärden urval för publ'!$B$2:$H$490,MATCH(L$3,'Miljövärden urval för publ'!$B$2:$H$2,0),FALSE))</f>
        <v>8.8101199999999995</v>
      </c>
      <c r="M225" s="45">
        <f>IF(ISERROR(VLOOKUP($J225,'Miljövärden urval för publ'!$B$2:$H$490,MATCH(M$3,'Miljövärden urval för publ'!$B$2:$H$2,0),FALSE)),"",VLOOKUP($J225,'Miljövärden urval för publ'!$B$2:$H$490,MATCH(M$3,'Miljövärden urval för publ'!$B$2:$H$2,0),FALSE))</f>
        <v>15.8727</v>
      </c>
      <c r="N225" s="45">
        <f>IF(ISERROR(VLOOKUP($J225,'Miljövärden urval för publ'!$B$2:$H$490,MATCH(N$3,'Miljövärden urval för publ'!$B$2:$H$2,0),FALSE)),"",VLOOKUP($J225,'Miljövärden urval för publ'!$B$2:$H$490,MATCH(N$3,'Miljövärden urval för publ'!$B$2:$H$2,0),FALSE))</f>
        <v>5.4121600000000001E-3</v>
      </c>
    </row>
    <row r="226" spans="1:14" x14ac:dyDescent="0.25">
      <c r="A226" s="65" t="s">
        <v>293</v>
      </c>
      <c r="B226" s="65" t="s">
        <v>295</v>
      </c>
      <c r="D226" s="60" t="str">
        <f>VLOOKUP(B226,'Miljövärden urval för publ'!$B$2:$V$480,MATCH("ska publiceras:",'Miljövärden urval för publ'!$B$2:$T$2,0),FALSE)</f>
        <v>ja</v>
      </c>
      <c r="E226" s="61">
        <f t="shared" si="9"/>
        <v>171</v>
      </c>
      <c r="H226" s="45">
        <v>224</v>
      </c>
      <c r="I226" s="45" t="str">
        <f t="shared" si="10"/>
        <v>E.ON Värme Sverige AB</v>
      </c>
      <c r="J226" s="45" t="str">
        <f t="shared" si="11"/>
        <v>Orsa</v>
      </c>
      <c r="K226" s="45">
        <f>IF(ISERROR(VLOOKUP($J226,'Miljövärden urval för publ'!$B$2:$H$490,MATCH(K$3,'Miljövärden urval för publ'!$B$2:$H$2,0),FALSE)),"",VLOOKUP($J226,'Miljövärden urval för publ'!$B$2:$H$490,MATCH(K$3,'Miljövärden urval för publ'!$B$2:$H$2,0),FALSE))</f>
        <v>0.10513400000000001</v>
      </c>
      <c r="L226" s="45">
        <f>IF(ISERROR(VLOOKUP($J226,'Miljövärden urval för publ'!$B$2:$H$490,MATCH(L$3,'Miljövärden urval för publ'!$B$2:$H$2,0),FALSE)),"",VLOOKUP($J226,'Miljövärden urval för publ'!$B$2:$H$490,MATCH(L$3,'Miljövärden urval för publ'!$B$2:$H$2,0),FALSE))</f>
        <v>15.212400000000001</v>
      </c>
      <c r="M226" s="45">
        <f>IF(ISERROR(VLOOKUP($J226,'Miljövärden urval för publ'!$B$2:$H$490,MATCH(M$3,'Miljövärden urval för publ'!$B$2:$H$2,0),FALSE)),"",VLOOKUP($J226,'Miljövärden urval för publ'!$B$2:$H$490,MATCH(M$3,'Miljövärden urval för publ'!$B$2:$H$2,0),FALSE))</f>
        <v>9.5486000000000004</v>
      </c>
      <c r="N226" s="45">
        <f>IF(ISERROR(VLOOKUP($J226,'Miljövärden urval för publ'!$B$2:$H$490,MATCH(N$3,'Miljövärden urval för publ'!$B$2:$H$2,0),FALSE)),"",VLOOKUP($J226,'Miljövärden urval för publ'!$B$2:$H$490,MATCH(N$3,'Miljövärden urval för publ'!$B$2:$H$2,0),FALSE))</f>
        <v>9.5498400000000004E-3</v>
      </c>
    </row>
    <row r="227" spans="1:14" x14ac:dyDescent="0.25">
      <c r="A227" s="65" t="s">
        <v>297</v>
      </c>
      <c r="B227" s="65" t="s">
        <v>298</v>
      </c>
      <c r="D227" s="60" t="str">
        <f>VLOOKUP(B227,'Miljövärden urval för publ'!$B$2:$V$480,MATCH("ska publiceras:",'Miljövärden urval för publ'!$B$2:$T$2,0),FALSE)</f>
        <v>nej</v>
      </c>
      <c r="E227" s="61">
        <f t="shared" si="9"/>
        <v>171</v>
      </c>
      <c r="H227" s="45">
        <v>225</v>
      </c>
      <c r="I227" s="45" t="str">
        <f t="shared" si="10"/>
        <v>Oskarshamn Energi AB</v>
      </c>
      <c r="J227" s="45" t="str">
        <f t="shared" si="11"/>
        <v>Oskarshamn</v>
      </c>
      <c r="K227" s="45">
        <f>IF(ISERROR(VLOOKUP($J227,'Miljövärden urval för publ'!$B$2:$H$490,MATCH(K$3,'Miljövärden urval för publ'!$B$2:$H$2,0),FALSE)),"",VLOOKUP($J227,'Miljövärden urval för publ'!$B$2:$H$490,MATCH(K$3,'Miljövärden urval för publ'!$B$2:$H$2,0),FALSE))</f>
        <v>7.0335099999999998E-2</v>
      </c>
      <c r="L227" s="45">
        <f>IF(ISERROR(VLOOKUP($J227,'Miljövärden urval för publ'!$B$2:$H$490,MATCH(L$3,'Miljövärden urval för publ'!$B$2:$H$2,0),FALSE)),"",VLOOKUP($J227,'Miljövärden urval för publ'!$B$2:$H$490,MATCH(L$3,'Miljövärden urval för publ'!$B$2:$H$2,0),FALSE))</f>
        <v>11.6951</v>
      </c>
      <c r="M227" s="45">
        <f>IF(ISERROR(VLOOKUP($J227,'Miljövärden urval för publ'!$B$2:$H$490,MATCH(M$3,'Miljövärden urval för publ'!$B$2:$H$2,0),FALSE)),"",VLOOKUP($J227,'Miljövärden urval för publ'!$B$2:$H$490,MATCH(M$3,'Miljövärden urval för publ'!$B$2:$H$2,0),FALSE))</f>
        <v>8.2070600000000002</v>
      </c>
      <c r="N227" s="45">
        <f>IF(ISERROR(VLOOKUP($J227,'Miljövärden urval för publ'!$B$2:$H$490,MATCH(N$3,'Miljövärden urval för publ'!$B$2:$H$2,0),FALSE)),"",VLOOKUP($J227,'Miljövärden urval för publ'!$B$2:$H$490,MATCH(N$3,'Miljövärden urval för publ'!$B$2:$H$2,0),FALSE))</f>
        <v>1.1139100000000001E-2</v>
      </c>
    </row>
    <row r="228" spans="1:14" x14ac:dyDescent="0.25">
      <c r="A228" s="65" t="s">
        <v>403</v>
      </c>
      <c r="B228" s="65" t="s">
        <v>411</v>
      </c>
      <c r="D228" s="60" t="str">
        <f>VLOOKUP(B228,'Miljövärden urval för publ'!$B$2:$V$480,MATCH("ska publiceras:",'Miljövärden urval för publ'!$B$2:$T$2,0),FALSE)</f>
        <v>ja</v>
      </c>
      <c r="E228" s="61">
        <f t="shared" si="9"/>
        <v>172</v>
      </c>
      <c r="H228" s="45">
        <v>226</v>
      </c>
      <c r="I228" s="45" t="str">
        <f t="shared" si="10"/>
        <v>Oxelö Energi AB</v>
      </c>
      <c r="J228" s="45" t="str">
        <f t="shared" si="11"/>
        <v>Oxelösund</v>
      </c>
      <c r="K228" s="45">
        <f>IF(ISERROR(VLOOKUP($J228,'Miljövärden urval för publ'!$B$2:$H$490,MATCH(K$3,'Miljövärden urval för publ'!$B$2:$H$2,0),FALSE)),"",VLOOKUP($J228,'Miljövärden urval för publ'!$B$2:$H$490,MATCH(K$3,'Miljövärden urval för publ'!$B$2:$H$2,0),FALSE))</f>
        <v>7.1201100000000003E-2</v>
      </c>
      <c r="L228" s="45">
        <f>IF(ISERROR(VLOOKUP($J228,'Miljövärden urval för publ'!$B$2:$H$490,MATCH(L$3,'Miljövärden urval för publ'!$B$2:$H$2,0),FALSE)),"",VLOOKUP($J228,'Miljövärden urval för publ'!$B$2:$H$490,MATCH(L$3,'Miljövärden urval för publ'!$B$2:$H$2,0),FALSE))</f>
        <v>8.7847000000000008</v>
      </c>
      <c r="M228" s="45">
        <f>IF(ISERROR(VLOOKUP($J228,'Miljövärden urval för publ'!$B$2:$H$490,MATCH(M$3,'Miljövärden urval för publ'!$B$2:$H$2,0),FALSE)),"",VLOOKUP($J228,'Miljövärden urval för publ'!$B$2:$H$490,MATCH(M$3,'Miljövärden urval för publ'!$B$2:$H$2,0),FALSE))</f>
        <v>8.2650500000000002E-2</v>
      </c>
      <c r="N228" s="45">
        <f>IF(ISERROR(VLOOKUP($J228,'Miljövärden urval för publ'!$B$2:$H$490,MATCH(N$3,'Miljövärden urval för publ'!$B$2:$H$2,0),FALSE)),"",VLOOKUP($J228,'Miljövärden urval för publ'!$B$2:$H$490,MATCH(N$3,'Miljövärden urval för publ'!$B$2:$H$2,0),FALSE))</f>
        <v>1.1572300000000001E-2</v>
      </c>
    </row>
    <row r="229" spans="1:14" x14ac:dyDescent="0.25">
      <c r="A229" s="65" t="s">
        <v>80</v>
      </c>
      <c r="B229" s="65" t="s">
        <v>101</v>
      </c>
      <c r="D229" s="60" t="str">
        <f>VLOOKUP(B229,'Miljövärden urval för publ'!$B$2:$V$480,MATCH("ska publiceras:",'Miljövärden urval för publ'!$B$2:$T$2,0),FALSE)</f>
        <v>ja</v>
      </c>
      <c r="E229" s="61">
        <f t="shared" si="9"/>
        <v>173</v>
      </c>
      <c r="H229" s="45">
        <v>227</v>
      </c>
      <c r="I229" s="45" t="str">
        <f t="shared" si="10"/>
        <v>Perstorps Fjärrvärme AB</v>
      </c>
      <c r="J229" s="45" t="str">
        <f t="shared" si="11"/>
        <v>Perstorp</v>
      </c>
      <c r="K229" s="45">
        <f>IF(ISERROR(VLOOKUP($J229,'Miljövärden urval för publ'!$B$2:$H$490,MATCH(K$3,'Miljövärden urval för publ'!$B$2:$H$2,0),FALSE)),"",VLOOKUP($J229,'Miljövärden urval för publ'!$B$2:$H$490,MATCH(K$3,'Miljövärden urval för publ'!$B$2:$H$2,0),FALSE))</f>
        <v>4.2681299999999998E-2</v>
      </c>
      <c r="L229" s="45">
        <f>IF(ISERROR(VLOOKUP($J229,'Miljövärden urval för publ'!$B$2:$H$490,MATCH(L$3,'Miljövärden urval för publ'!$B$2:$H$2,0),FALSE)),"",VLOOKUP($J229,'Miljövärden urval för publ'!$B$2:$H$490,MATCH(L$3,'Miljövärden urval för publ'!$B$2:$H$2,0),FALSE))</f>
        <v>9.4640799999999992</v>
      </c>
      <c r="M229" s="45">
        <f>IF(ISERROR(VLOOKUP($J229,'Miljövärden urval för publ'!$B$2:$H$490,MATCH(M$3,'Miljövärden urval för publ'!$B$2:$H$2,0),FALSE)),"",VLOOKUP($J229,'Miljövärden urval för publ'!$B$2:$H$490,MATCH(M$3,'Miljövärden urval för publ'!$B$2:$H$2,0),FALSE))</f>
        <v>4.4319100000000002</v>
      </c>
      <c r="N229" s="45">
        <f>IF(ISERROR(VLOOKUP($J229,'Miljövärden urval för publ'!$B$2:$H$490,MATCH(N$3,'Miljövärden urval för publ'!$B$2:$H$2,0),FALSE)),"",VLOOKUP($J229,'Miljövärden urval för publ'!$B$2:$H$490,MATCH(N$3,'Miljövärden urval för publ'!$B$2:$H$2,0),FALSE))</f>
        <v>8.5129799999999999E-3</v>
      </c>
    </row>
    <row r="230" spans="1:14" x14ac:dyDescent="0.25">
      <c r="A230" s="65" t="s">
        <v>301</v>
      </c>
      <c r="B230" s="65" t="s">
        <v>302</v>
      </c>
      <c r="D230" s="60" t="str">
        <f>VLOOKUP(B230,'Miljövärden urval för publ'!$B$2:$V$480,MATCH("ska publiceras:",'Miljövärden urval för publ'!$B$2:$T$2,0),FALSE)</f>
        <v>ja</v>
      </c>
      <c r="E230" s="61">
        <f t="shared" si="9"/>
        <v>174</v>
      </c>
      <c r="H230" s="45">
        <v>228</v>
      </c>
      <c r="I230" s="45" t="str">
        <f t="shared" si="10"/>
        <v>PiteEnergi AB</v>
      </c>
      <c r="J230" s="45" t="str">
        <f t="shared" si="11"/>
        <v>Piteå</v>
      </c>
      <c r="K230" s="45">
        <f>IF(ISERROR(VLOOKUP($J230,'Miljövärden urval för publ'!$B$2:$H$490,MATCH(K$3,'Miljövärden urval för publ'!$B$2:$H$2,0),FALSE)),"",VLOOKUP($J230,'Miljövärden urval för publ'!$B$2:$H$490,MATCH(K$3,'Miljövärden urval för publ'!$B$2:$H$2,0),FALSE))</f>
        <v>2.9562100000000001E-2</v>
      </c>
      <c r="L230" s="45">
        <f>IF(ISERROR(VLOOKUP($J230,'Miljövärden urval för publ'!$B$2:$H$490,MATCH(L$3,'Miljövärden urval för publ'!$B$2:$H$2,0),FALSE)),"",VLOOKUP($J230,'Miljövärden urval för publ'!$B$2:$H$490,MATCH(L$3,'Miljövärden urval för publ'!$B$2:$H$2,0),FALSE))</f>
        <v>4.6745799999999997</v>
      </c>
      <c r="M230" s="45">
        <f>IF(ISERROR(VLOOKUP($J230,'Miljövärden urval för publ'!$B$2:$H$490,MATCH(M$3,'Miljövärden urval för publ'!$B$2:$H$2,0),FALSE)),"",VLOOKUP($J230,'Miljövärden urval för publ'!$B$2:$H$490,MATCH(M$3,'Miljövärden urval för publ'!$B$2:$H$2,0),FALSE))</f>
        <v>0.179537</v>
      </c>
      <c r="N230" s="45">
        <f>IF(ISERROR(VLOOKUP($J230,'Miljövärden urval för publ'!$B$2:$H$490,MATCH(N$3,'Miljövärden urval för publ'!$B$2:$H$2,0),FALSE)),"",VLOOKUP($J230,'Miljövärden urval för publ'!$B$2:$H$490,MATCH(N$3,'Miljövärden urval för publ'!$B$2:$H$2,0),FALSE))</f>
        <v>9.2503700000000008E-3</v>
      </c>
    </row>
    <row r="231" spans="1:14" x14ac:dyDescent="0.25">
      <c r="A231" s="65" t="s">
        <v>303</v>
      </c>
      <c r="B231" s="65" t="s">
        <v>304</v>
      </c>
      <c r="D231" s="60" t="str">
        <f>VLOOKUP(B231,'Miljövärden urval för publ'!$B$2:$V$480,MATCH("ska publiceras:",'Miljövärden urval för publ'!$B$2:$T$2,0),FALSE)</f>
        <v>ja</v>
      </c>
      <c r="E231" s="61">
        <f t="shared" si="9"/>
        <v>175</v>
      </c>
      <c r="H231" s="45">
        <v>229</v>
      </c>
      <c r="I231" s="45" t="str">
        <f t="shared" si="10"/>
        <v>Surahammars Kommunal Teknik AB</v>
      </c>
      <c r="J231" s="45" t="str">
        <f t="shared" si="11"/>
        <v>Ramnäs</v>
      </c>
      <c r="K231" s="45">
        <f>IF(ISERROR(VLOOKUP($J231,'Miljövärden urval för publ'!$B$2:$H$490,MATCH(K$3,'Miljövärden urval för publ'!$B$2:$H$2,0),FALSE)),"",VLOOKUP($J231,'Miljövärden urval för publ'!$B$2:$H$490,MATCH(K$3,'Miljövärden urval för publ'!$B$2:$H$2,0),FALSE))</f>
        <v>0.313386</v>
      </c>
      <c r="L231" s="45">
        <f>IF(ISERROR(VLOOKUP($J231,'Miljövärden urval för publ'!$B$2:$H$490,MATCH(L$3,'Miljövärden urval för publ'!$B$2:$H$2,0),FALSE)),"",VLOOKUP($J231,'Miljövärden urval för publ'!$B$2:$H$490,MATCH(L$3,'Miljövärden urval för publ'!$B$2:$H$2,0),FALSE))</f>
        <v>29.334900000000001</v>
      </c>
      <c r="M231" s="45">
        <f>IF(ISERROR(VLOOKUP($J231,'Miljövärden urval för publ'!$B$2:$H$490,MATCH(M$3,'Miljövärden urval för publ'!$B$2:$H$2,0),FALSE)),"",VLOOKUP($J231,'Miljövärden urval för publ'!$B$2:$H$490,MATCH(M$3,'Miljövärden urval för publ'!$B$2:$H$2,0),FALSE))</f>
        <v>15.3405</v>
      </c>
      <c r="N231" s="45">
        <f>IF(ISERROR(VLOOKUP($J231,'Miljövärden urval för publ'!$B$2:$H$490,MATCH(N$3,'Miljövärden urval för publ'!$B$2:$H$2,0),FALSE)),"",VLOOKUP($J231,'Miljövärden urval för publ'!$B$2:$H$490,MATCH(N$3,'Miljövärden urval för publ'!$B$2:$H$2,0),FALSE))</f>
        <v>2.0898E-2</v>
      </c>
    </row>
    <row r="232" spans="1:14" x14ac:dyDescent="0.25">
      <c r="A232" s="65" t="s">
        <v>305</v>
      </c>
      <c r="B232" s="65" t="s">
        <v>307</v>
      </c>
      <c r="D232" s="60" t="str">
        <f>VLOOKUP(B232,'Miljövärden urval för publ'!$B$2:$V$480,MATCH("ska publiceras:",'Miljövärden urval för publ'!$B$2:$T$2,0),FALSE)</f>
        <v>ja</v>
      </c>
      <c r="E232" s="61">
        <f t="shared" si="9"/>
        <v>176</v>
      </c>
      <c r="H232" s="45">
        <v>230</v>
      </c>
      <c r="I232" s="45" t="str">
        <f t="shared" si="10"/>
        <v>Enycon AB</v>
      </c>
      <c r="J232" s="45" t="str">
        <f t="shared" si="11"/>
        <v>Ramsele</v>
      </c>
      <c r="K232" s="45">
        <f>IF(ISERROR(VLOOKUP($J232,'Miljövärden urval för publ'!$B$2:$H$490,MATCH(K$3,'Miljövärden urval för publ'!$B$2:$H$2,0),FALSE)),"",VLOOKUP($J232,'Miljövärden urval för publ'!$B$2:$H$490,MATCH(K$3,'Miljövärden urval för publ'!$B$2:$H$2,0),FALSE))</f>
        <v>0.229133</v>
      </c>
      <c r="L232" s="45">
        <f>IF(ISERROR(VLOOKUP($J232,'Miljövärden urval för publ'!$B$2:$H$490,MATCH(L$3,'Miljövärden urval för publ'!$B$2:$H$2,0),FALSE)),"",VLOOKUP($J232,'Miljövärden urval för publ'!$B$2:$H$490,MATCH(L$3,'Miljövärden urval för publ'!$B$2:$H$2,0),FALSE))</f>
        <v>34.397300000000001</v>
      </c>
      <c r="M232" s="45">
        <f>IF(ISERROR(VLOOKUP($J232,'Miljövärden urval för publ'!$B$2:$H$490,MATCH(M$3,'Miljövärden urval för publ'!$B$2:$H$2,0),FALSE)),"",VLOOKUP($J232,'Miljövärden urval för publ'!$B$2:$H$490,MATCH(M$3,'Miljövärden urval för publ'!$B$2:$H$2,0),FALSE))</f>
        <v>9.9437999999999995</v>
      </c>
      <c r="N232" s="45">
        <f>IF(ISERROR(VLOOKUP($J232,'Miljövärden urval för publ'!$B$2:$H$490,MATCH(N$3,'Miljövärden urval för publ'!$B$2:$H$2,0),FALSE)),"",VLOOKUP($J232,'Miljövärden urval för publ'!$B$2:$H$490,MATCH(N$3,'Miljövärden urval för publ'!$B$2:$H$2,0),FALSE))</f>
        <v>1.8106000000000001E-2</v>
      </c>
    </row>
    <row r="233" spans="1:14" x14ac:dyDescent="0.25">
      <c r="A233" s="65" t="s">
        <v>474</v>
      </c>
      <c r="B233" s="65" t="s">
        <v>478</v>
      </c>
      <c r="D233" s="60" t="str">
        <f>VLOOKUP(B233,'Miljövärden urval för publ'!$B$2:$V$480,MATCH("ska publiceras:",'Miljövärden urval för publ'!$B$2:$T$2,0),FALSE)</f>
        <v>ja</v>
      </c>
      <c r="E233" s="61">
        <f t="shared" si="9"/>
        <v>177</v>
      </c>
      <c r="H233" s="45">
        <v>231</v>
      </c>
      <c r="I233" s="45" t="str">
        <f t="shared" si="10"/>
        <v>Gislaved Energi AB</v>
      </c>
      <c r="J233" s="45" t="str">
        <f t="shared" si="11"/>
        <v>Reftele</v>
      </c>
      <c r="K233" s="45">
        <f>IF(ISERROR(VLOOKUP($J233,'Miljövärden urval för publ'!$B$2:$H$490,MATCH(K$3,'Miljövärden urval för publ'!$B$2:$H$2,0),FALSE)),"",VLOOKUP($J233,'Miljövärden urval för publ'!$B$2:$H$490,MATCH(K$3,'Miljövärden urval för publ'!$B$2:$H$2,0),FALSE))</f>
        <v>0.236572</v>
      </c>
      <c r="L233" s="45">
        <f>IF(ISERROR(VLOOKUP($J233,'Miljövärden urval för publ'!$B$2:$H$490,MATCH(L$3,'Miljövärden urval för publ'!$B$2:$H$2,0),FALSE)),"",VLOOKUP($J233,'Miljövärden urval för publ'!$B$2:$H$490,MATCH(L$3,'Miljövärden urval för publ'!$B$2:$H$2,0),FALSE))</f>
        <v>19.6782</v>
      </c>
      <c r="M233" s="45">
        <f>IF(ISERROR(VLOOKUP($J233,'Miljövärden urval för publ'!$B$2:$H$490,MATCH(M$3,'Miljövärden urval för publ'!$B$2:$H$2,0),FALSE)),"",VLOOKUP($J233,'Miljövärden urval för publ'!$B$2:$H$490,MATCH(M$3,'Miljövärden urval för publ'!$B$2:$H$2,0),FALSE))</f>
        <v>14.457800000000001</v>
      </c>
      <c r="N233" s="45">
        <f>IF(ISERROR(VLOOKUP($J233,'Miljövärden urval för publ'!$B$2:$H$490,MATCH(N$3,'Miljövärden urval för publ'!$B$2:$H$2,0),FALSE)),"",VLOOKUP($J233,'Miljövärden urval för publ'!$B$2:$H$490,MATCH(N$3,'Miljövärden urval för publ'!$B$2:$H$2,0),FALSE))</f>
        <v>1.4531199999999999E-2</v>
      </c>
    </row>
    <row r="234" spans="1:14" x14ac:dyDescent="0.25">
      <c r="A234" s="65" t="s">
        <v>590</v>
      </c>
      <c r="B234" s="65" t="s">
        <v>592</v>
      </c>
      <c r="D234" s="60" t="str">
        <f>VLOOKUP(B234,'Miljövärden urval för publ'!$B$2:$V$480,MATCH("ska publiceras:",'Miljövärden urval för publ'!$B$2:$T$2,0),FALSE)</f>
        <v>nej</v>
      </c>
      <c r="E234" s="61">
        <f t="shared" si="9"/>
        <v>177</v>
      </c>
      <c r="H234" s="45">
        <v>232</v>
      </c>
      <c r="I234" s="45" t="str">
        <f t="shared" si="10"/>
        <v>Norrtälje Energi AB</v>
      </c>
      <c r="J234" s="45" t="str">
        <f t="shared" si="11"/>
        <v>Rimbo</v>
      </c>
      <c r="K234" s="45">
        <f>IF(ISERROR(VLOOKUP($J234,'Miljövärden urval för publ'!$B$2:$H$490,MATCH(K$3,'Miljövärden urval för publ'!$B$2:$H$2,0),FALSE)),"",VLOOKUP($J234,'Miljövärden urval för publ'!$B$2:$H$490,MATCH(K$3,'Miljövärden urval för publ'!$B$2:$H$2,0),FALSE))</f>
        <v>0.306064</v>
      </c>
      <c r="L234" s="45">
        <f>IF(ISERROR(VLOOKUP($J234,'Miljövärden urval för publ'!$B$2:$H$490,MATCH(L$3,'Miljövärden urval för publ'!$B$2:$H$2,0),FALSE)),"",VLOOKUP($J234,'Miljövärden urval för publ'!$B$2:$H$490,MATCH(L$3,'Miljövärden urval för publ'!$B$2:$H$2,0),FALSE))</f>
        <v>54.128500000000003</v>
      </c>
      <c r="M234" s="45">
        <f>IF(ISERROR(VLOOKUP($J234,'Miljövärden urval för publ'!$B$2:$H$490,MATCH(M$3,'Miljövärden urval för publ'!$B$2:$H$2,0),FALSE)),"",VLOOKUP($J234,'Miljövärden urval för publ'!$B$2:$H$490,MATCH(M$3,'Miljövärden urval för publ'!$B$2:$H$2,0),FALSE))</f>
        <v>9.9660700000000002</v>
      </c>
      <c r="N234" s="45">
        <f>IF(ISERROR(VLOOKUP($J234,'Miljövärden urval för publ'!$B$2:$H$490,MATCH(N$3,'Miljövärden urval för publ'!$B$2:$H$2,0),FALSE)),"",VLOOKUP($J234,'Miljövärden urval för publ'!$B$2:$H$490,MATCH(N$3,'Miljövärden urval för publ'!$B$2:$H$2,0),FALSE))</f>
        <v>7.4535699999999996E-2</v>
      </c>
    </row>
    <row r="235" spans="1:14" x14ac:dyDescent="0.25">
      <c r="A235" s="65" t="s">
        <v>310</v>
      </c>
      <c r="B235" s="65" t="s">
        <v>311</v>
      </c>
      <c r="D235" s="60" t="str">
        <f>VLOOKUP(B235,'Miljövärden urval för publ'!$B$2:$V$480,MATCH("ska publiceras:",'Miljövärden urval för publ'!$B$2:$T$2,0),FALSE)</f>
        <v>ja</v>
      </c>
      <c r="E235" s="61">
        <f t="shared" si="9"/>
        <v>178</v>
      </c>
      <c r="H235" s="45">
        <v>233</v>
      </c>
      <c r="I235" s="45" t="str">
        <f t="shared" si="10"/>
        <v>Skellefteå Kraft AB</v>
      </c>
      <c r="J235" s="45" t="str">
        <f t="shared" si="11"/>
        <v>Robertsfors</v>
      </c>
      <c r="K235" s="45">
        <f>IF(ISERROR(VLOOKUP($J235,'Miljövärden urval för publ'!$B$2:$H$490,MATCH(K$3,'Miljövärden urval för publ'!$B$2:$H$2,0),FALSE)),"",VLOOKUP($J235,'Miljövärden urval för publ'!$B$2:$H$490,MATCH(K$3,'Miljövärden urval för publ'!$B$2:$H$2,0),FALSE))</f>
        <v>0.18071899999999999</v>
      </c>
      <c r="L235" s="45">
        <f>IF(ISERROR(VLOOKUP($J235,'Miljövärden urval för publ'!$B$2:$H$490,MATCH(L$3,'Miljövärden urval för publ'!$B$2:$H$2,0),FALSE)),"",VLOOKUP($J235,'Miljövärden urval för publ'!$B$2:$H$490,MATCH(L$3,'Miljövärden urval för publ'!$B$2:$H$2,0),FALSE))</f>
        <v>10.109500000000001</v>
      </c>
      <c r="M235" s="45">
        <f>IF(ISERROR(VLOOKUP($J235,'Miljövärden urval för publ'!$B$2:$H$490,MATCH(M$3,'Miljövärden urval för publ'!$B$2:$H$2,0),FALSE)),"",VLOOKUP($J235,'Miljövärden urval för publ'!$B$2:$H$490,MATCH(M$3,'Miljövärden urval för publ'!$B$2:$H$2,0),FALSE))</f>
        <v>17.8841</v>
      </c>
      <c r="N235" s="45">
        <f>IF(ISERROR(VLOOKUP($J235,'Miljövärden urval för publ'!$B$2:$H$490,MATCH(N$3,'Miljövärden urval för publ'!$B$2:$H$2,0),FALSE)),"",VLOOKUP($J235,'Miljövärden urval för publ'!$B$2:$H$490,MATCH(N$3,'Miljövärden urval för publ'!$B$2:$H$2,0),FALSE))</f>
        <v>5.85617E-3</v>
      </c>
    </row>
    <row r="236" spans="1:14" x14ac:dyDescent="0.25">
      <c r="A236" s="65" t="s">
        <v>80</v>
      </c>
      <c r="B236" s="65" t="s">
        <v>102</v>
      </c>
      <c r="D236" s="60" t="str">
        <f>VLOOKUP(B236,'Miljövärden urval för publ'!$B$2:$V$480,MATCH("ska publiceras:",'Miljövärden urval för publ'!$B$2:$T$2,0),FALSE)</f>
        <v>nej</v>
      </c>
      <c r="E236" s="61">
        <f t="shared" si="9"/>
        <v>178</v>
      </c>
      <c r="H236" s="45">
        <v>234</v>
      </c>
      <c r="I236" s="45" t="str">
        <f t="shared" si="10"/>
        <v>Ronneby Miljö och Teknik AB</v>
      </c>
      <c r="J236" s="45" t="str">
        <f t="shared" si="11"/>
        <v>Ronneby-Kallinge</v>
      </c>
      <c r="K236" s="45">
        <f>IF(ISERROR(VLOOKUP($J236,'Miljövärden urval för publ'!$B$2:$H$490,MATCH(K$3,'Miljövärden urval för publ'!$B$2:$H$2,0),FALSE)),"",VLOOKUP($J236,'Miljövärden urval för publ'!$B$2:$H$490,MATCH(K$3,'Miljövärden urval för publ'!$B$2:$H$2,0),FALSE))</f>
        <v>0.15629399999999999</v>
      </c>
      <c r="L236" s="45">
        <f>IF(ISERROR(VLOOKUP($J236,'Miljövärden urval för publ'!$B$2:$H$490,MATCH(L$3,'Miljövärden urval för publ'!$B$2:$H$2,0),FALSE)),"",VLOOKUP($J236,'Miljövärden urval för publ'!$B$2:$H$490,MATCH(L$3,'Miljövärden urval för publ'!$B$2:$H$2,0),FALSE))</f>
        <v>22.850899999999999</v>
      </c>
      <c r="M236" s="45">
        <f>IF(ISERROR(VLOOKUP($J236,'Miljövärden urval för publ'!$B$2:$H$490,MATCH(M$3,'Miljövärden urval för publ'!$B$2:$H$2,0),FALSE)),"",VLOOKUP($J236,'Miljövärden urval för publ'!$B$2:$H$490,MATCH(M$3,'Miljövärden urval för publ'!$B$2:$H$2,0),FALSE))</f>
        <v>10.927099999999999</v>
      </c>
      <c r="N236" s="45">
        <f>IF(ISERROR(VLOOKUP($J236,'Miljövärden urval för publ'!$B$2:$H$490,MATCH(N$3,'Miljövärden urval för publ'!$B$2:$H$2,0),FALSE)),"",VLOOKUP($J236,'Miljövärden urval för publ'!$B$2:$H$490,MATCH(N$3,'Miljövärden urval för publ'!$B$2:$H$2,0),FALSE))</f>
        <v>2.3108299999999998E-2</v>
      </c>
    </row>
    <row r="237" spans="1:14" x14ac:dyDescent="0.25">
      <c r="A237" s="65" t="s">
        <v>498</v>
      </c>
      <c r="B237" s="65" t="s">
        <v>499</v>
      </c>
      <c r="D237" s="60" t="str">
        <f>VLOOKUP(B237,'Miljövärden urval för publ'!$B$2:$V$480,MATCH("ska publiceras:",'Miljövärden urval för publ'!$B$2:$T$2,0),FALSE)</f>
        <v>ja</v>
      </c>
      <c r="E237" s="61">
        <f t="shared" si="9"/>
        <v>179</v>
      </c>
      <c r="H237" s="45">
        <v>235</v>
      </c>
      <c r="I237" s="45" t="str">
        <f t="shared" si="10"/>
        <v>PiteEnergi AB</v>
      </c>
      <c r="J237" s="45" t="str">
        <f t="shared" si="11"/>
        <v>Rosvik</v>
      </c>
      <c r="K237" s="45">
        <f>IF(ISERROR(VLOOKUP($J237,'Miljövärden urval för publ'!$B$2:$H$490,MATCH(K$3,'Miljövärden urval för publ'!$B$2:$H$2,0),FALSE)),"",VLOOKUP($J237,'Miljövärden urval för publ'!$B$2:$H$490,MATCH(K$3,'Miljövärden urval för publ'!$B$2:$H$2,0),FALSE))</f>
        <v>0.20627200000000001</v>
      </c>
      <c r="L237" s="45">
        <f>IF(ISERROR(VLOOKUP($J237,'Miljövärden urval för publ'!$B$2:$H$490,MATCH(L$3,'Miljövärden urval för publ'!$B$2:$H$2,0),FALSE)),"",VLOOKUP($J237,'Miljövärden urval för publ'!$B$2:$H$490,MATCH(L$3,'Miljövärden urval för publ'!$B$2:$H$2,0),FALSE))</f>
        <v>31.604500000000002</v>
      </c>
      <c r="M237" s="45">
        <f>IF(ISERROR(VLOOKUP($J237,'Miljövärden urval för publ'!$B$2:$H$490,MATCH(M$3,'Miljövärden urval för publ'!$B$2:$H$2,0),FALSE)),"",VLOOKUP($J237,'Miljövärden urval för publ'!$B$2:$H$490,MATCH(M$3,'Miljövärden urval för publ'!$B$2:$H$2,0),FALSE))</f>
        <v>9.7574299999999994</v>
      </c>
      <c r="N237" s="45">
        <f>IF(ISERROR(VLOOKUP($J237,'Miljövärden urval för publ'!$B$2:$H$490,MATCH(N$3,'Miljövärden urval för publ'!$B$2:$H$2,0),FALSE)),"",VLOOKUP($J237,'Miljövärden urval för publ'!$B$2:$H$490,MATCH(N$3,'Miljövärden urval för publ'!$B$2:$H$2,0),FALSE))</f>
        <v>1.6355700000000001E-2</v>
      </c>
    </row>
    <row r="238" spans="1:14" x14ac:dyDescent="0.25">
      <c r="A238" s="65" t="s">
        <v>312</v>
      </c>
      <c r="B238" s="65" t="s">
        <v>315</v>
      </c>
      <c r="D238" s="60" t="str">
        <f>VLOOKUP(B238,'Miljövärden urval för publ'!$B$2:$V$480,MATCH("ska publiceras:",'Miljövärden urval för publ'!$B$2:$T$2,0),FALSE)</f>
        <v>ja</v>
      </c>
      <c r="E238" s="61">
        <f t="shared" si="9"/>
        <v>180</v>
      </c>
      <c r="H238" s="45">
        <v>236</v>
      </c>
      <c r="I238" s="45" t="str">
        <f t="shared" si="10"/>
        <v>Växjö Energi AB</v>
      </c>
      <c r="J238" s="45" t="str">
        <f t="shared" si="11"/>
        <v>Rottne</v>
      </c>
      <c r="K238" s="45">
        <f>IF(ISERROR(VLOOKUP($J238,'Miljövärden urval för publ'!$B$2:$H$490,MATCH(K$3,'Miljövärden urval för publ'!$B$2:$H$2,0),FALSE)),"",VLOOKUP($J238,'Miljövärden urval för publ'!$B$2:$H$490,MATCH(K$3,'Miljövärden urval för publ'!$B$2:$H$2,0),FALSE))</f>
        <v>0.24240800000000001</v>
      </c>
      <c r="L238" s="45">
        <f>IF(ISERROR(VLOOKUP($J238,'Miljövärden urval för publ'!$B$2:$H$490,MATCH(L$3,'Miljövärden urval för publ'!$B$2:$H$2,0),FALSE)),"",VLOOKUP($J238,'Miljövärden urval för publ'!$B$2:$H$490,MATCH(L$3,'Miljövärden urval för publ'!$B$2:$H$2,0),FALSE))</f>
        <v>51.170900000000003</v>
      </c>
      <c r="M238" s="45">
        <f>IF(ISERROR(VLOOKUP($J238,'Miljövärden urval för publ'!$B$2:$H$490,MATCH(M$3,'Miljövärden urval för publ'!$B$2:$H$2,0),FALSE)),"",VLOOKUP($J238,'Miljövärden urval för publ'!$B$2:$H$490,MATCH(M$3,'Miljövärden urval för publ'!$B$2:$H$2,0),FALSE))</f>
        <v>11.9587</v>
      </c>
      <c r="N238" s="45">
        <f>IF(ISERROR(VLOOKUP($J238,'Miljövärden urval för publ'!$B$2:$H$490,MATCH(N$3,'Miljövärden urval för publ'!$B$2:$H$2,0),FALSE)),"",VLOOKUP($J238,'Miljövärden urval för publ'!$B$2:$H$490,MATCH(N$3,'Miljövärden urval för publ'!$B$2:$H$2,0),FALSE))</f>
        <v>7.9109600000000002E-2</v>
      </c>
    </row>
    <row r="239" spans="1:14" x14ac:dyDescent="0.25">
      <c r="A239" s="65" t="s">
        <v>464</v>
      </c>
      <c r="B239" s="65" t="s">
        <v>465</v>
      </c>
      <c r="D239" s="60" t="str">
        <f>VLOOKUP(B239,'Miljövärden urval för publ'!$B$2:$V$480,MATCH("ska publiceras:",'Miljövärden urval för publ'!$B$2:$T$2,0),FALSE)</f>
        <v>ja</v>
      </c>
      <c r="E239" s="61">
        <f t="shared" si="9"/>
        <v>181</v>
      </c>
      <c r="H239" s="45">
        <v>237</v>
      </c>
      <c r="I239" s="45" t="str">
        <f t="shared" si="10"/>
        <v>E.ON Värme Sverige AB</v>
      </c>
      <c r="J239" s="45" t="str">
        <f t="shared" si="11"/>
        <v>Ryd</v>
      </c>
      <c r="K239" s="45">
        <f>IF(ISERROR(VLOOKUP($J239,'Miljövärden urval för publ'!$B$2:$H$490,MATCH(K$3,'Miljövärden urval för publ'!$B$2:$H$2,0),FALSE)),"",VLOOKUP($J239,'Miljövärden urval för publ'!$B$2:$H$490,MATCH(K$3,'Miljövärden urval för publ'!$B$2:$H$2,0),FALSE))</f>
        <v>0.26003300000000001</v>
      </c>
      <c r="L239" s="45">
        <f>IF(ISERROR(VLOOKUP($J239,'Miljövärden urval för publ'!$B$2:$H$490,MATCH(L$3,'Miljövärden urval för publ'!$B$2:$H$2,0),FALSE)),"",VLOOKUP($J239,'Miljövärden urval för publ'!$B$2:$H$490,MATCH(L$3,'Miljövärden urval för publ'!$B$2:$H$2,0),FALSE))</f>
        <v>38.066899999999997</v>
      </c>
      <c r="M239" s="45">
        <f>IF(ISERROR(VLOOKUP($J239,'Miljövärden urval för publ'!$B$2:$H$490,MATCH(M$3,'Miljövärden urval för publ'!$B$2:$H$2,0),FALSE)),"",VLOOKUP($J239,'Miljövärden urval för publ'!$B$2:$H$490,MATCH(M$3,'Miljövärden urval för publ'!$B$2:$H$2,0),FALSE))</f>
        <v>16.729199999999999</v>
      </c>
      <c r="N239" s="45">
        <f>IF(ISERROR(VLOOKUP($J239,'Miljövärden urval för publ'!$B$2:$H$490,MATCH(N$3,'Miljövärden urval för publ'!$B$2:$H$2,0),FALSE)),"",VLOOKUP($J239,'Miljövärden urval för publ'!$B$2:$H$490,MATCH(N$3,'Miljövärden urval för publ'!$B$2:$H$2,0),FALSE))</f>
        <v>7.7358700000000002E-2</v>
      </c>
    </row>
    <row r="240" spans="1:14" x14ac:dyDescent="0.25">
      <c r="A240" s="65" t="s">
        <v>574</v>
      </c>
      <c r="B240" s="65" t="s">
        <v>577</v>
      </c>
      <c r="D240" s="60" t="str">
        <f>VLOOKUP(B240,'Miljövärden urval för publ'!$B$2:$V$480,MATCH("ska publiceras:",'Miljövärden urval för publ'!$B$2:$T$2,0),FALSE)</f>
        <v>ja</v>
      </c>
      <c r="E240" s="61">
        <f t="shared" si="9"/>
        <v>182</v>
      </c>
      <c r="H240" s="45">
        <v>238</v>
      </c>
      <c r="I240" s="45" t="str">
        <f t="shared" si="10"/>
        <v>Värnamo Energi AB</v>
      </c>
      <c r="J240" s="45" t="str">
        <f t="shared" si="11"/>
        <v>Rydaholm</v>
      </c>
      <c r="K240" s="45">
        <f>IF(ISERROR(VLOOKUP($J240,'Miljövärden urval för publ'!$B$2:$H$490,MATCH(K$3,'Miljövärden urval för publ'!$B$2:$H$2,0),FALSE)),"",VLOOKUP($J240,'Miljövärden urval för publ'!$B$2:$H$490,MATCH(K$3,'Miljövärden urval för publ'!$B$2:$H$2,0),FALSE))</f>
        <v>0.10967300000000001</v>
      </c>
      <c r="L240" s="45">
        <f>IF(ISERROR(VLOOKUP($J240,'Miljövärden urval för publ'!$B$2:$H$490,MATCH(L$3,'Miljövärden urval för publ'!$B$2:$H$2,0),FALSE)),"",VLOOKUP($J240,'Miljövärden urval för publ'!$B$2:$H$490,MATCH(L$3,'Miljövärden urval för publ'!$B$2:$H$2,0),FALSE))</f>
        <v>20.488600000000002</v>
      </c>
      <c r="M240" s="45">
        <f>IF(ISERROR(VLOOKUP($J240,'Miljövärden urval för publ'!$B$2:$H$490,MATCH(M$3,'Miljövärden urval för publ'!$B$2:$H$2,0),FALSE)),"",VLOOKUP($J240,'Miljövärden urval för publ'!$B$2:$H$490,MATCH(M$3,'Miljövärden urval för publ'!$B$2:$H$2,0),FALSE))</f>
        <v>9.7667099999999998</v>
      </c>
      <c r="N240" s="45">
        <f>IF(ISERROR(VLOOKUP($J240,'Miljövärden urval för publ'!$B$2:$H$490,MATCH(N$3,'Miljövärden urval för publ'!$B$2:$H$2,0),FALSE)),"",VLOOKUP($J240,'Miljövärden urval för publ'!$B$2:$H$490,MATCH(N$3,'Miljövärden urval för publ'!$B$2:$H$2,0),FALSE))</f>
        <v>7.1672100000000002E-3</v>
      </c>
    </row>
    <row r="241" spans="1:14" x14ac:dyDescent="0.25">
      <c r="A241" s="65" t="s">
        <v>316</v>
      </c>
      <c r="B241" s="65" t="s">
        <v>317</v>
      </c>
      <c r="D241" s="60" t="str">
        <f>VLOOKUP(B241,'Miljövärden urval för publ'!$B$2:$V$480,MATCH("ska publiceras:",'Miljövärden urval för publ'!$B$2:$T$2,0),FALSE)</f>
        <v>ja</v>
      </c>
      <c r="E241" s="61">
        <f t="shared" si="9"/>
        <v>183</v>
      </c>
      <c r="H241" s="45">
        <v>239</v>
      </c>
      <c r="I241" s="45" t="str">
        <f t="shared" si="10"/>
        <v>Luleå Energi AB</v>
      </c>
      <c r="J241" s="45" t="str">
        <f t="shared" si="11"/>
        <v>Råneå</v>
      </c>
      <c r="K241" s="45">
        <f>IF(ISERROR(VLOOKUP($J241,'Miljövärden urval för publ'!$B$2:$H$490,MATCH(K$3,'Miljövärden urval för publ'!$B$2:$H$2,0),FALSE)),"",VLOOKUP($J241,'Miljövärden urval för publ'!$B$2:$H$490,MATCH(K$3,'Miljövärden urval för publ'!$B$2:$H$2,0),FALSE))</f>
        <v>0.13356799999999999</v>
      </c>
      <c r="L241" s="45">
        <f>IF(ISERROR(VLOOKUP($J241,'Miljövärden urval för publ'!$B$2:$H$490,MATCH(L$3,'Miljövärden urval för publ'!$B$2:$H$2,0),FALSE)),"",VLOOKUP($J241,'Miljövärden urval för publ'!$B$2:$H$490,MATCH(L$3,'Miljövärden urval för publ'!$B$2:$H$2,0),FALSE))</f>
        <v>16.992999999999999</v>
      </c>
      <c r="M241" s="45">
        <f>IF(ISERROR(VLOOKUP($J241,'Miljövärden urval för publ'!$B$2:$H$490,MATCH(M$3,'Miljövärden urval för publ'!$B$2:$H$2,0),FALSE)),"",VLOOKUP($J241,'Miljövärden urval för publ'!$B$2:$H$490,MATCH(M$3,'Miljövärden urval för publ'!$B$2:$H$2,0),FALSE))</f>
        <v>13.7735</v>
      </c>
      <c r="N241" s="45">
        <f>IF(ISERROR(VLOOKUP($J241,'Miljövärden urval för publ'!$B$2:$H$490,MATCH(N$3,'Miljövärden urval för publ'!$B$2:$H$2,0),FALSE)),"",VLOOKUP($J241,'Miljövärden urval för publ'!$B$2:$H$490,MATCH(N$3,'Miljövärden urval för publ'!$B$2:$H$2,0),FALSE))</f>
        <v>2.3997299999999999E-2</v>
      </c>
    </row>
    <row r="242" spans="1:14" x14ac:dyDescent="0.25">
      <c r="A242" s="65" t="s">
        <v>403</v>
      </c>
      <c r="B242" s="65" t="s">
        <v>412</v>
      </c>
      <c r="D242" s="60" t="str">
        <f>VLOOKUP(B242,'Miljövärden urval för publ'!$B$2:$V$480,MATCH("ska publiceras:",'Miljövärden urval för publ'!$B$2:$T$2,0),FALSE)</f>
        <v>ja</v>
      </c>
      <c r="E242" s="61">
        <f t="shared" si="9"/>
        <v>184</v>
      </c>
      <c r="H242" s="45">
        <v>240</v>
      </c>
      <c r="I242" s="45" t="str">
        <f t="shared" si="10"/>
        <v>Rättviks Teknik AB</v>
      </c>
      <c r="J242" s="45" t="str">
        <f t="shared" si="11"/>
        <v>Rättvik</v>
      </c>
      <c r="K242" s="45">
        <f>IF(ISERROR(VLOOKUP($J242,'Miljövärden urval för publ'!$B$2:$H$490,MATCH(K$3,'Miljövärden urval för publ'!$B$2:$H$2,0),FALSE)),"",VLOOKUP($J242,'Miljövärden urval för publ'!$B$2:$H$490,MATCH(K$3,'Miljövärden urval för publ'!$B$2:$H$2,0),FALSE))</f>
        <v>0.11211699999999999</v>
      </c>
      <c r="L242" s="45">
        <f>IF(ISERROR(VLOOKUP($J242,'Miljövärden urval för publ'!$B$2:$H$490,MATCH(L$3,'Miljövärden urval för publ'!$B$2:$H$2,0),FALSE)),"",VLOOKUP($J242,'Miljövärden urval för publ'!$B$2:$H$490,MATCH(L$3,'Miljövärden urval för publ'!$B$2:$H$2,0),FALSE))</f>
        <v>21.250599999999999</v>
      </c>
      <c r="M242" s="45">
        <f>IF(ISERROR(VLOOKUP($J242,'Miljövärden urval för publ'!$B$2:$H$490,MATCH(M$3,'Miljövärden urval för publ'!$B$2:$H$2,0),FALSE)),"",VLOOKUP($J242,'Miljövärden urval för publ'!$B$2:$H$490,MATCH(M$3,'Miljövärden urval för publ'!$B$2:$H$2,0),FALSE))</f>
        <v>7.8702199999999998</v>
      </c>
      <c r="N242" s="45">
        <f>IF(ISERROR(VLOOKUP($J242,'Miljövärden urval för publ'!$B$2:$H$490,MATCH(N$3,'Miljövärden urval för publ'!$B$2:$H$2,0),FALSE)),"",VLOOKUP($J242,'Miljövärden urval för publ'!$B$2:$H$490,MATCH(N$3,'Miljövärden urval för publ'!$B$2:$H$2,0),FALSE))</f>
        <v>1.8816699999999999E-2</v>
      </c>
    </row>
    <row r="243" spans="1:14" x14ac:dyDescent="0.25">
      <c r="A243" s="65" t="s">
        <v>546</v>
      </c>
      <c r="B243" s="65" t="s">
        <v>547</v>
      </c>
      <c r="D243" s="60" t="str">
        <f>VLOOKUP(B243,'Miljövärden urval för publ'!$B$2:$V$480,MATCH("ska publiceras:",'Miljövärden urval för publ'!$B$2:$T$2,0),FALSE)</f>
        <v>ja</v>
      </c>
      <c r="E243" s="61">
        <f t="shared" si="9"/>
        <v>185</v>
      </c>
      <c r="H243" s="45">
        <v>241</v>
      </c>
      <c r="I243" s="45" t="str">
        <f t="shared" si="10"/>
        <v>Sävsjö Energi AB</v>
      </c>
      <c r="J243" s="45" t="str">
        <f t="shared" si="11"/>
        <v>Rörvik</v>
      </c>
      <c r="K243" s="45">
        <f>IF(ISERROR(VLOOKUP($J243,'Miljövärden urval för publ'!$B$2:$H$490,MATCH(K$3,'Miljövärden urval för publ'!$B$2:$H$2,0),FALSE)),"",VLOOKUP($J243,'Miljövärden urval för publ'!$B$2:$H$490,MATCH(K$3,'Miljövärden urval för publ'!$B$2:$H$2,0),FALSE))</f>
        <v>0.111537</v>
      </c>
      <c r="L243" s="45">
        <f>IF(ISERROR(VLOOKUP($J243,'Miljövärden urval för publ'!$B$2:$H$490,MATCH(L$3,'Miljövärden urval för publ'!$B$2:$H$2,0),FALSE)),"",VLOOKUP($J243,'Miljövärden urval för publ'!$B$2:$H$490,MATCH(L$3,'Miljövärden urval för publ'!$B$2:$H$2,0),FALSE))</f>
        <v>21.0715</v>
      </c>
      <c r="M243" s="45">
        <f>IF(ISERROR(VLOOKUP($J243,'Miljövärden urval för publ'!$B$2:$H$490,MATCH(M$3,'Miljövärden urval för publ'!$B$2:$H$2,0),FALSE)),"",VLOOKUP($J243,'Miljövärden urval för publ'!$B$2:$H$490,MATCH(M$3,'Miljövärden urval för publ'!$B$2:$H$2,0),FALSE))</f>
        <v>10.296200000000001</v>
      </c>
      <c r="N243" s="45">
        <f>IF(ISERROR(VLOOKUP($J243,'Miljövärden urval för publ'!$B$2:$H$490,MATCH(N$3,'Miljövärden urval för publ'!$B$2:$H$2,0),FALSE)),"",VLOOKUP($J243,'Miljövärden urval för publ'!$B$2:$H$490,MATCH(N$3,'Miljövärden urval för publ'!$B$2:$H$2,0),FALSE))</f>
        <v>6.5222199999999996E-3</v>
      </c>
    </row>
    <row r="244" spans="1:14" x14ac:dyDescent="0.25">
      <c r="A244" s="65" t="s">
        <v>299</v>
      </c>
      <c r="B244" s="65" t="s">
        <v>300</v>
      </c>
      <c r="D244" s="60" t="str">
        <f>VLOOKUP(B244,'Miljövärden urval för publ'!$B$2:$V$480,MATCH("ska publiceras:",'Miljövärden urval för publ'!$B$2:$T$2,0),FALSE)</f>
        <v>ja</v>
      </c>
      <c r="E244" s="61">
        <f t="shared" si="9"/>
        <v>186</v>
      </c>
      <c r="H244" s="45">
        <v>242</v>
      </c>
      <c r="I244" s="45" t="str">
        <f t="shared" si="10"/>
        <v>Sala-Heby Energi AB</v>
      </c>
      <c r="J244" s="45" t="str">
        <f t="shared" si="11"/>
        <v>Sala-Heby</v>
      </c>
      <c r="K244" s="45">
        <f>IF(ISERROR(VLOOKUP($J244,'Miljövärden urval för publ'!$B$2:$H$490,MATCH(K$3,'Miljövärden urval för publ'!$B$2:$H$2,0),FALSE)),"",VLOOKUP($J244,'Miljövärden urval för publ'!$B$2:$H$490,MATCH(K$3,'Miljövärden urval för publ'!$B$2:$H$2,0),FALSE))</f>
        <v>8.0194600000000005E-2</v>
      </c>
      <c r="L244" s="45">
        <f>IF(ISERROR(VLOOKUP($J244,'Miljövärden urval för publ'!$B$2:$H$490,MATCH(L$3,'Miljövärden urval för publ'!$B$2:$H$2,0),FALSE)),"",VLOOKUP($J244,'Miljövärden urval för publ'!$B$2:$H$490,MATCH(L$3,'Miljövärden urval för publ'!$B$2:$H$2,0),FALSE))</f>
        <v>7.4428700000000001</v>
      </c>
      <c r="M244" s="45">
        <f>IF(ISERROR(VLOOKUP($J244,'Miljövärden urval för publ'!$B$2:$H$490,MATCH(M$3,'Miljövärden urval för publ'!$B$2:$H$2,0),FALSE)),"",VLOOKUP($J244,'Miljövärden urval för publ'!$B$2:$H$490,MATCH(M$3,'Miljövärden urval för publ'!$B$2:$H$2,0),FALSE))</f>
        <v>7.1574499999999999</v>
      </c>
      <c r="N244" s="45">
        <f>IF(ISERROR(VLOOKUP($J244,'Miljövärden urval för publ'!$B$2:$H$490,MATCH(N$3,'Miljövärden urval för publ'!$B$2:$H$2,0),FALSE)),"",VLOOKUP($J244,'Miljövärden urval för publ'!$B$2:$H$490,MATCH(N$3,'Miljövärden urval för publ'!$B$2:$H$2,0),FALSE))</f>
        <v>0</v>
      </c>
    </row>
    <row r="245" spans="1:14" x14ac:dyDescent="0.25">
      <c r="A245" s="65" t="s">
        <v>146</v>
      </c>
      <c r="B245" s="65" t="s">
        <v>150</v>
      </c>
      <c r="D245" s="60" t="str">
        <f>VLOOKUP(B245,'Miljövärden urval för publ'!$B$2:$V$480,MATCH("ska publiceras:",'Miljövärden urval för publ'!$B$2:$T$2,0),FALSE)</f>
        <v>nej</v>
      </c>
      <c r="E245" s="61">
        <f t="shared" si="9"/>
        <v>186</v>
      </c>
      <c r="H245" s="45">
        <v>243</v>
      </c>
      <c r="I245" s="45" t="str">
        <f t="shared" si="10"/>
        <v>Sandviken Energi AB</v>
      </c>
      <c r="J245" s="45" t="str">
        <f t="shared" si="11"/>
        <v>Sandviken</v>
      </c>
      <c r="K245" s="45">
        <f>IF(ISERROR(VLOOKUP($J245,'Miljövärden urval för publ'!$B$2:$H$490,MATCH(K$3,'Miljövärden urval för publ'!$B$2:$H$2,0),FALSE)),"",VLOOKUP($J245,'Miljövärden urval för publ'!$B$2:$H$490,MATCH(K$3,'Miljövärden urval för publ'!$B$2:$H$2,0),FALSE))</f>
        <v>0.54428699999999997</v>
      </c>
      <c r="L245" s="45">
        <f>IF(ISERROR(VLOOKUP($J245,'Miljövärden urval för publ'!$B$2:$H$490,MATCH(L$3,'Miljövärden urval för publ'!$B$2:$H$2,0),FALSE)),"",VLOOKUP($J245,'Miljövärden urval för publ'!$B$2:$H$490,MATCH(L$3,'Miljövärden urval för publ'!$B$2:$H$2,0),FALSE))</f>
        <v>164.28200000000001</v>
      </c>
      <c r="M245" s="45">
        <f>IF(ISERROR(VLOOKUP($J245,'Miljövärden urval för publ'!$B$2:$H$490,MATCH(M$3,'Miljövärden urval för publ'!$B$2:$H$2,0),FALSE)),"",VLOOKUP($J245,'Miljövärden urval för publ'!$B$2:$H$490,MATCH(M$3,'Miljövärden urval för publ'!$B$2:$H$2,0),FALSE))</f>
        <v>22.454000000000001</v>
      </c>
      <c r="N245" s="45">
        <f>IF(ISERROR(VLOOKUP($J245,'Miljövärden urval för publ'!$B$2:$H$490,MATCH(N$3,'Miljövärden urval för publ'!$B$2:$H$2,0),FALSE)),"",VLOOKUP($J245,'Miljövärden urval för publ'!$B$2:$H$490,MATCH(N$3,'Miljövärden urval för publ'!$B$2:$H$2,0),FALSE))</f>
        <v>3.3114999999999999E-2</v>
      </c>
    </row>
    <row r="246" spans="1:14" x14ac:dyDescent="0.25">
      <c r="A246" s="65" t="s">
        <v>154</v>
      </c>
      <c r="B246" s="65" t="s">
        <v>159</v>
      </c>
      <c r="D246" s="60" t="str">
        <f>VLOOKUP(B246,'Miljövärden urval för publ'!$B$2:$V$480,MATCH("ska publiceras:",'Miljövärden urval för publ'!$B$2:$T$2,0),FALSE)</f>
        <v>ja</v>
      </c>
      <c r="E246" s="61">
        <f t="shared" si="9"/>
        <v>187</v>
      </c>
      <c r="H246" s="45">
        <v>244</v>
      </c>
      <c r="I246" s="45" t="str">
        <f t="shared" si="10"/>
        <v>Österlens Kraft AB</v>
      </c>
      <c r="J246" s="45" t="str">
        <f t="shared" si="11"/>
        <v>Simrishamn</v>
      </c>
      <c r="K246" s="45">
        <f>IF(ISERROR(VLOOKUP($J246,'Miljövärden urval för publ'!$B$2:$H$490,MATCH(K$3,'Miljövärden urval för publ'!$B$2:$H$2,0),FALSE)),"",VLOOKUP($J246,'Miljövärden urval för publ'!$B$2:$H$490,MATCH(K$3,'Miljövärden urval för publ'!$B$2:$H$2,0),FALSE))</f>
        <v>0.13991400000000001</v>
      </c>
      <c r="L246" s="45">
        <f>IF(ISERROR(VLOOKUP($J246,'Miljövärden urval för publ'!$B$2:$H$490,MATCH(L$3,'Miljövärden urval för publ'!$B$2:$H$2,0),FALSE)),"",VLOOKUP($J246,'Miljövärden urval för publ'!$B$2:$H$490,MATCH(L$3,'Miljövärden urval för publ'!$B$2:$H$2,0),FALSE))</f>
        <v>25.539100000000001</v>
      </c>
      <c r="M246" s="45">
        <f>IF(ISERROR(VLOOKUP($J246,'Miljövärden urval för publ'!$B$2:$H$490,MATCH(M$3,'Miljövärden urval för publ'!$B$2:$H$2,0),FALSE)),"",VLOOKUP($J246,'Miljövärden urval för publ'!$B$2:$H$490,MATCH(M$3,'Miljövärden urval för publ'!$B$2:$H$2,0),FALSE))</f>
        <v>8.4204299999999996</v>
      </c>
      <c r="N246" s="45">
        <f>IF(ISERROR(VLOOKUP($J246,'Miljövärden urval för publ'!$B$2:$H$490,MATCH(N$3,'Miljövärden urval för publ'!$B$2:$H$2,0),FALSE)),"",VLOOKUP($J246,'Miljövärden urval för publ'!$B$2:$H$490,MATCH(N$3,'Miljövärden urval för publ'!$B$2:$H$2,0),FALSE))</f>
        <v>2.51369E-2</v>
      </c>
    </row>
    <row r="247" spans="1:14" x14ac:dyDescent="0.25">
      <c r="A247" s="65" t="s">
        <v>226</v>
      </c>
      <c r="B247" s="65" t="s">
        <v>229</v>
      </c>
      <c r="D247" s="60" t="str">
        <f>VLOOKUP(B247,'Miljövärden urval för publ'!$B$2:$V$480,MATCH("ska publiceras:",'Miljövärden urval för publ'!$B$2:$T$2,0),FALSE)</f>
        <v>ja</v>
      </c>
      <c r="E247" s="61">
        <f t="shared" si="9"/>
        <v>188</v>
      </c>
      <c r="H247" s="45">
        <v>245</v>
      </c>
      <c r="I247" s="45" t="str">
        <f t="shared" si="10"/>
        <v>PiteEnergi AB</v>
      </c>
      <c r="J247" s="45" t="str">
        <f t="shared" si="11"/>
        <v>Sjulnäs</v>
      </c>
      <c r="K247" s="45">
        <f>IF(ISERROR(VLOOKUP($J247,'Miljövärden urval för publ'!$B$2:$H$490,MATCH(K$3,'Miljövärden urval för publ'!$B$2:$H$2,0),FALSE)),"",VLOOKUP($J247,'Miljövärden urval för publ'!$B$2:$H$490,MATCH(K$3,'Miljövärden urval för publ'!$B$2:$H$2,0),FALSE))</f>
        <v>0.29205199999999998</v>
      </c>
      <c r="L247" s="45">
        <f>IF(ISERROR(VLOOKUP($J247,'Miljövärden urval för publ'!$B$2:$H$490,MATCH(L$3,'Miljövärden urval för publ'!$B$2:$H$2,0),FALSE)),"",VLOOKUP($J247,'Miljövärden urval för publ'!$B$2:$H$490,MATCH(L$3,'Miljövärden urval för publ'!$B$2:$H$2,0),FALSE))</f>
        <v>27.3583</v>
      </c>
      <c r="M247" s="45">
        <f>IF(ISERROR(VLOOKUP($J247,'Miljövärden urval för publ'!$B$2:$H$490,MATCH(M$3,'Miljövärden urval för publ'!$B$2:$H$2,0),FALSE)),"",VLOOKUP($J247,'Miljövärden urval för publ'!$B$2:$H$490,MATCH(M$3,'Miljövärden urval för publ'!$B$2:$H$2,0),FALSE))</f>
        <v>15.272399999999999</v>
      </c>
      <c r="N247" s="45">
        <f>IF(ISERROR(VLOOKUP($J247,'Miljövärden urval för publ'!$B$2:$H$490,MATCH(N$3,'Miljövärden urval för publ'!$B$2:$H$2,0),FALSE)),"",VLOOKUP($J247,'Miljövärden urval för publ'!$B$2:$H$490,MATCH(N$3,'Miljövärden urval för publ'!$B$2:$H$2,0),FALSE))</f>
        <v>2.70362E-2</v>
      </c>
    </row>
    <row r="248" spans="1:14" x14ac:dyDescent="0.25">
      <c r="A248" s="65" t="s">
        <v>50</v>
      </c>
      <c r="B248" s="65" t="s">
        <v>52</v>
      </c>
      <c r="D248" s="60" t="str">
        <f>VLOOKUP(B248,'Miljövärden urval för publ'!$B$2:$V$480,MATCH("ska publiceras:",'Miljövärden urval för publ'!$B$2:$T$2,0),FALSE)</f>
        <v>ja</v>
      </c>
      <c r="E248" s="61">
        <f t="shared" si="9"/>
        <v>189</v>
      </c>
      <c r="H248" s="45">
        <v>246</v>
      </c>
      <c r="I248" s="45" t="str">
        <f t="shared" si="10"/>
        <v>Rindi Energi AB</v>
      </c>
      <c r="J248" s="45" t="str">
        <f t="shared" si="11"/>
        <v>Sjöbo</v>
      </c>
      <c r="K248" s="45">
        <f>IF(ISERROR(VLOOKUP($J248,'Miljövärden urval för publ'!$B$2:$H$490,MATCH(K$3,'Miljövärden urval för publ'!$B$2:$H$2,0),FALSE)),"",VLOOKUP($J248,'Miljövärden urval för publ'!$B$2:$H$490,MATCH(K$3,'Miljövärden urval för publ'!$B$2:$H$2,0),FALSE))</f>
        <v>0.103035</v>
      </c>
      <c r="L248" s="45">
        <f>IF(ISERROR(VLOOKUP($J248,'Miljövärden urval för publ'!$B$2:$H$490,MATCH(L$3,'Miljövärden urval för publ'!$B$2:$H$2,0),FALSE)),"",VLOOKUP($J248,'Miljövärden urval för publ'!$B$2:$H$490,MATCH(L$3,'Miljövärden urval för publ'!$B$2:$H$2,0),FALSE))</f>
        <v>21.389500000000002</v>
      </c>
      <c r="M248" s="45">
        <f>IF(ISERROR(VLOOKUP($J248,'Miljövärden urval för publ'!$B$2:$H$490,MATCH(M$3,'Miljövärden urval för publ'!$B$2:$H$2,0),FALSE)),"",VLOOKUP($J248,'Miljövärden urval för publ'!$B$2:$H$490,MATCH(M$3,'Miljövärden urval för publ'!$B$2:$H$2,0),FALSE))</f>
        <v>8.2796099999999999</v>
      </c>
      <c r="N248" s="45">
        <f>IF(ISERROR(VLOOKUP($J248,'Miljövärden urval för publ'!$B$2:$H$490,MATCH(N$3,'Miljövärden urval för publ'!$B$2:$H$2,0),FALSE)),"",VLOOKUP($J248,'Miljövärden urval för publ'!$B$2:$H$490,MATCH(N$3,'Miljövärden urval för publ'!$B$2:$H$2,0),FALSE))</f>
        <v>2.2046099999999999E-2</v>
      </c>
    </row>
    <row r="249" spans="1:14" x14ac:dyDescent="0.25">
      <c r="A249" s="65" t="s">
        <v>403</v>
      </c>
      <c r="B249" s="65" t="s">
        <v>413</v>
      </c>
      <c r="D249" s="60" t="str">
        <f>VLOOKUP(B249,'Miljövärden urval för publ'!$B$2:$V$480,MATCH("ska publiceras:",'Miljövärden urval för publ'!$B$2:$T$2,0),FALSE)</f>
        <v>ja</v>
      </c>
      <c r="E249" s="61">
        <f t="shared" si="9"/>
        <v>190</v>
      </c>
      <c r="H249" s="45">
        <v>247</v>
      </c>
      <c r="I249" s="45" t="str">
        <f t="shared" si="10"/>
        <v>Skara Energi AB</v>
      </c>
      <c r="J249" s="45" t="str">
        <f t="shared" si="11"/>
        <v>Skara</v>
      </c>
      <c r="K249" s="45">
        <f>IF(ISERROR(VLOOKUP($J249,'Miljövärden urval för publ'!$B$2:$H$490,MATCH(K$3,'Miljövärden urval för publ'!$B$2:$H$2,0),FALSE)),"",VLOOKUP($J249,'Miljövärden urval för publ'!$B$2:$H$490,MATCH(K$3,'Miljövärden urval för publ'!$B$2:$H$2,0),FALSE))</f>
        <v>0.10606599999999999</v>
      </c>
      <c r="L249" s="45">
        <f>IF(ISERROR(VLOOKUP($J249,'Miljövärden urval för publ'!$B$2:$H$490,MATCH(L$3,'Miljövärden urval för publ'!$B$2:$H$2,0),FALSE)),"",VLOOKUP($J249,'Miljövärden urval för publ'!$B$2:$H$490,MATCH(L$3,'Miljövärden urval för publ'!$B$2:$H$2,0),FALSE))</f>
        <v>19.5517</v>
      </c>
      <c r="M249" s="45">
        <f>IF(ISERROR(VLOOKUP($J249,'Miljövärden urval för publ'!$B$2:$H$490,MATCH(M$3,'Miljövärden urval för publ'!$B$2:$H$2,0),FALSE)),"",VLOOKUP($J249,'Miljövärden urval för publ'!$B$2:$H$490,MATCH(M$3,'Miljövärden urval för publ'!$B$2:$H$2,0),FALSE))</f>
        <v>8.1361299999999996</v>
      </c>
      <c r="N249" s="45">
        <f>IF(ISERROR(VLOOKUP($J249,'Miljövärden urval för publ'!$B$2:$H$490,MATCH(N$3,'Miljövärden urval för publ'!$B$2:$H$2,0),FALSE)),"",VLOOKUP($J249,'Miljövärden urval för publ'!$B$2:$H$490,MATCH(N$3,'Miljövärden urval för publ'!$B$2:$H$2,0),FALSE))</f>
        <v>2.12865E-2</v>
      </c>
    </row>
    <row r="250" spans="1:14" x14ac:dyDescent="0.25">
      <c r="A250" s="65" t="s">
        <v>319</v>
      </c>
      <c r="B250" s="65" t="s">
        <v>320</v>
      </c>
      <c r="D250" s="60" t="str">
        <f>VLOOKUP(B250,'Miljövärden urval för publ'!$B$2:$V$480,MATCH("ska publiceras:",'Miljövärden urval för publ'!$B$2:$T$2,0),FALSE)</f>
        <v>nej</v>
      </c>
      <c r="E250" s="61">
        <f t="shared" si="9"/>
        <v>190</v>
      </c>
      <c r="H250" s="45">
        <v>248</v>
      </c>
      <c r="I250" s="45" t="str">
        <f t="shared" si="10"/>
        <v>Skellefteå Kraft AB</v>
      </c>
      <c r="J250" s="45" t="str">
        <f t="shared" si="11"/>
        <v>Skellefteå</v>
      </c>
      <c r="K250" s="45">
        <f>IF(ISERROR(VLOOKUP($J250,'Miljövärden urval för publ'!$B$2:$H$490,MATCH(K$3,'Miljövärden urval för publ'!$B$2:$H$2,0),FALSE)),"",VLOOKUP($J250,'Miljövärden urval för publ'!$B$2:$H$490,MATCH(K$3,'Miljövärden urval för publ'!$B$2:$H$2,0),FALSE))</f>
        <v>0.254415</v>
      </c>
      <c r="L250" s="45">
        <f>IF(ISERROR(VLOOKUP($J250,'Miljövärden urval för publ'!$B$2:$H$490,MATCH(L$3,'Miljövärden urval för publ'!$B$2:$H$2,0),FALSE)),"",VLOOKUP($J250,'Miljövärden urval för publ'!$B$2:$H$490,MATCH(L$3,'Miljövärden urval för publ'!$B$2:$H$2,0),FALSE))</f>
        <v>80.499300000000005</v>
      </c>
      <c r="M250" s="45">
        <f>IF(ISERROR(VLOOKUP($J250,'Miljövärden urval för publ'!$B$2:$H$490,MATCH(M$3,'Miljövärden urval för publ'!$B$2:$H$2,0),FALSE)),"",VLOOKUP($J250,'Miljövärden urval för publ'!$B$2:$H$490,MATCH(M$3,'Miljövärden urval för publ'!$B$2:$H$2,0),FALSE))</f>
        <v>11.9968</v>
      </c>
      <c r="N250" s="45">
        <f>IF(ISERROR(VLOOKUP($J250,'Miljövärden urval för publ'!$B$2:$H$490,MATCH(N$3,'Miljövärden urval för publ'!$B$2:$H$2,0),FALSE)),"",VLOOKUP($J250,'Miljövärden urval för publ'!$B$2:$H$490,MATCH(N$3,'Miljövärden urval för publ'!$B$2:$H$2,0),FALSE))</f>
        <v>1.1405999999999999E-2</v>
      </c>
    </row>
    <row r="251" spans="1:14" x14ac:dyDescent="0.25">
      <c r="A251" s="65" t="s">
        <v>80</v>
      </c>
      <c r="B251" s="65" t="s">
        <v>103</v>
      </c>
      <c r="D251" s="60" t="str">
        <f>VLOOKUP(B251,'Miljövärden urval för publ'!$B$2:$V$480,MATCH("ska publiceras:",'Miljövärden urval för publ'!$B$2:$T$2,0),FALSE)</f>
        <v>ja</v>
      </c>
      <c r="E251" s="61">
        <f t="shared" si="9"/>
        <v>191</v>
      </c>
      <c r="H251" s="45">
        <v>249</v>
      </c>
      <c r="I251" s="45" t="str">
        <f t="shared" si="10"/>
        <v>Hammarö Energi AB</v>
      </c>
      <c r="J251" s="45" t="str">
        <f t="shared" si="11"/>
        <v>Skoghall</v>
      </c>
      <c r="K251" s="45">
        <f>IF(ISERROR(VLOOKUP($J251,'Miljövärden urval för publ'!$B$2:$H$490,MATCH(K$3,'Miljövärden urval för publ'!$B$2:$H$2,0),FALSE)),"",VLOOKUP($J251,'Miljövärden urval för publ'!$B$2:$H$490,MATCH(K$3,'Miljövärden urval för publ'!$B$2:$H$2,0),FALSE))</f>
        <v>0.211067</v>
      </c>
      <c r="L251" s="45">
        <f>IF(ISERROR(VLOOKUP($J251,'Miljövärden urval för publ'!$B$2:$H$490,MATCH(L$3,'Miljövärden urval för publ'!$B$2:$H$2,0),FALSE)),"",VLOOKUP($J251,'Miljövärden urval för publ'!$B$2:$H$490,MATCH(L$3,'Miljövärden urval för publ'!$B$2:$H$2,0),FALSE))</f>
        <v>53.436300000000003</v>
      </c>
      <c r="M251" s="45">
        <f>IF(ISERROR(VLOOKUP($J251,'Miljövärden urval för publ'!$B$2:$H$490,MATCH(M$3,'Miljövärden urval för publ'!$B$2:$H$2,0),FALSE)),"",VLOOKUP($J251,'Miljövärden urval för publ'!$B$2:$H$490,MATCH(M$3,'Miljövärden urval för publ'!$B$2:$H$2,0),FALSE))</f>
        <v>8.1158699999999993</v>
      </c>
      <c r="N251" s="45">
        <f>IF(ISERROR(VLOOKUP($J251,'Miljövärden urval för publ'!$B$2:$H$490,MATCH(N$3,'Miljövärden urval för publ'!$B$2:$H$2,0),FALSE)),"",VLOOKUP($J251,'Miljövärden urval för publ'!$B$2:$H$490,MATCH(N$3,'Miljövärden urval för publ'!$B$2:$H$2,0),FALSE))</f>
        <v>3.5757900000000002E-2</v>
      </c>
    </row>
    <row r="252" spans="1:14" x14ac:dyDescent="0.25">
      <c r="A252" s="65" t="s">
        <v>321</v>
      </c>
      <c r="B252" s="65" t="s">
        <v>322</v>
      </c>
      <c r="D252" s="60" t="str">
        <f>VLOOKUP(B252,'Miljövärden urval för publ'!$B$2:$V$480,MATCH("ska publiceras:",'Miljövärden urval för publ'!$B$2:$T$2,0),FALSE)</f>
        <v>ja</v>
      </c>
      <c r="E252" s="61">
        <f t="shared" si="9"/>
        <v>192</v>
      </c>
      <c r="H252" s="45">
        <v>250</v>
      </c>
      <c r="I252" s="45" t="str">
        <f t="shared" si="10"/>
        <v>Skövde Värmeverk AB</v>
      </c>
      <c r="J252" s="45" t="str">
        <f t="shared" si="11"/>
        <v>Skultorp</v>
      </c>
      <c r="K252" s="45">
        <f>IF(ISERROR(VLOOKUP($J252,'Miljövärden urval för publ'!$B$2:$H$490,MATCH(K$3,'Miljövärden urval för publ'!$B$2:$H$2,0),FALSE)),"",VLOOKUP($J252,'Miljövärden urval för publ'!$B$2:$H$490,MATCH(K$3,'Miljövärden urval för publ'!$B$2:$H$2,0),FALSE))</f>
        <v>0.22453699999999999</v>
      </c>
      <c r="L252" s="45">
        <f>IF(ISERROR(VLOOKUP($J252,'Miljövärden urval för publ'!$B$2:$H$490,MATCH(L$3,'Miljövärden urval för publ'!$B$2:$H$2,0),FALSE)),"",VLOOKUP($J252,'Miljövärden urval för publ'!$B$2:$H$490,MATCH(L$3,'Miljövärden urval för publ'!$B$2:$H$2,0),FALSE))</f>
        <v>22.446000000000002</v>
      </c>
      <c r="M252" s="45">
        <f>IF(ISERROR(VLOOKUP($J252,'Miljövärden urval för publ'!$B$2:$H$490,MATCH(M$3,'Miljövärden urval för publ'!$B$2:$H$2,0),FALSE)),"",VLOOKUP($J252,'Miljövärden urval för publ'!$B$2:$H$490,MATCH(M$3,'Miljövärden urval för publ'!$B$2:$H$2,0),FALSE))</f>
        <v>19.099299999999999</v>
      </c>
      <c r="N252" s="45">
        <f>IF(ISERROR(VLOOKUP($J252,'Miljövärden urval för publ'!$B$2:$H$490,MATCH(N$3,'Miljövärden urval för publ'!$B$2:$H$2,0),FALSE)),"",VLOOKUP($J252,'Miljövärden urval för publ'!$B$2:$H$490,MATCH(N$3,'Miljövärden urval för publ'!$B$2:$H$2,0),FALSE))</f>
        <v>3.2241800000000001E-2</v>
      </c>
    </row>
    <row r="253" spans="1:14" x14ac:dyDescent="0.25">
      <c r="A253" s="65" t="s">
        <v>403</v>
      </c>
      <c r="B253" s="65" t="s">
        <v>414</v>
      </c>
      <c r="D253" s="60" t="str">
        <f>VLOOKUP(B253,'Miljövärden urval för publ'!$B$2:$V$480,MATCH("ska publiceras:",'Miljövärden urval för publ'!$B$2:$T$2,0),FALSE)</f>
        <v>ja</v>
      </c>
      <c r="E253" s="61">
        <f t="shared" si="9"/>
        <v>193</v>
      </c>
      <c r="H253" s="45">
        <v>251</v>
      </c>
      <c r="I253" s="45" t="str">
        <f t="shared" si="10"/>
        <v>Lantmännen Agrovärme AB</v>
      </c>
      <c r="J253" s="45" t="str">
        <f t="shared" si="11"/>
        <v>Skurup</v>
      </c>
      <c r="K253" s="45">
        <f>IF(ISERROR(VLOOKUP($J253,'Miljövärden urval för publ'!$B$2:$H$490,MATCH(K$3,'Miljövärden urval för publ'!$B$2:$H$2,0),FALSE)),"",VLOOKUP($J253,'Miljövärden urval för publ'!$B$2:$H$490,MATCH(K$3,'Miljövärden urval för publ'!$B$2:$H$2,0),FALSE))</f>
        <v>1.05888</v>
      </c>
      <c r="L253" s="45">
        <f>IF(ISERROR(VLOOKUP($J253,'Miljövärden urval för publ'!$B$2:$H$490,MATCH(L$3,'Miljövärden urval för publ'!$B$2:$H$2,0),FALSE)),"",VLOOKUP($J253,'Miljövärden urval för publ'!$B$2:$H$490,MATCH(L$3,'Miljövärden urval för publ'!$B$2:$H$2,0),FALSE))</f>
        <v>17.676600000000001</v>
      </c>
      <c r="M253" s="45">
        <f>IF(ISERROR(VLOOKUP($J253,'Miljövärden urval för publ'!$B$2:$H$490,MATCH(M$3,'Miljövärden urval för publ'!$B$2:$H$2,0),FALSE)),"",VLOOKUP($J253,'Miljövärden urval för publ'!$B$2:$H$490,MATCH(M$3,'Miljövärden urval för publ'!$B$2:$H$2,0),FALSE))</f>
        <v>30.4407</v>
      </c>
      <c r="N253" s="45">
        <f>IF(ISERROR(VLOOKUP($J253,'Miljövärden urval för publ'!$B$2:$H$490,MATCH(N$3,'Miljövärden urval för publ'!$B$2:$H$2,0),FALSE)),"",VLOOKUP($J253,'Miljövärden urval för publ'!$B$2:$H$490,MATCH(N$3,'Miljövärden urval för publ'!$B$2:$H$2,0),FALSE))</f>
        <v>1.22232E-2</v>
      </c>
    </row>
    <row r="254" spans="1:14" x14ac:dyDescent="0.25">
      <c r="A254" s="65" t="s">
        <v>137</v>
      </c>
      <c r="B254" s="65" t="s">
        <v>140</v>
      </c>
      <c r="D254" s="60" t="str">
        <f>VLOOKUP(B254,'Miljövärden urval för publ'!$B$2:$V$480,MATCH("ska publiceras:",'Miljövärden urval för publ'!$B$2:$T$2,0),FALSE)</f>
        <v>ja</v>
      </c>
      <c r="E254" s="61">
        <f t="shared" si="9"/>
        <v>194</v>
      </c>
      <c r="H254" s="45">
        <v>252</v>
      </c>
      <c r="I254" s="45" t="str">
        <f t="shared" si="10"/>
        <v>Bionär Närvärme AB</v>
      </c>
      <c r="J254" s="45" t="str">
        <f t="shared" si="11"/>
        <v>Skutskär</v>
      </c>
      <c r="K254" s="45">
        <f>IF(ISERROR(VLOOKUP($J254,'Miljövärden urval för publ'!$B$2:$H$490,MATCH(K$3,'Miljövärden urval för publ'!$B$2:$H$2,0),FALSE)),"",VLOOKUP($J254,'Miljövärden urval för publ'!$B$2:$H$490,MATCH(K$3,'Miljövärden urval för publ'!$B$2:$H$2,0),FALSE))</f>
        <v>1.1810999999999999E-5</v>
      </c>
      <c r="L254" s="45">
        <f>IF(ISERROR(VLOOKUP($J254,'Miljövärden urval för publ'!$B$2:$H$490,MATCH(L$3,'Miljövärden urval för publ'!$B$2:$H$2,0),FALSE)),"",VLOOKUP($J254,'Miljövärden urval för publ'!$B$2:$H$490,MATCH(L$3,'Miljövärden urval för publ'!$B$2:$H$2,0),FALSE))</f>
        <v>0</v>
      </c>
      <c r="M254" s="45">
        <f>IF(ISERROR(VLOOKUP($J254,'Miljövärden urval för publ'!$B$2:$H$490,MATCH(M$3,'Miljövärden urval för publ'!$B$2:$H$2,0),FALSE)),"",VLOOKUP($J254,'Miljövärden urval för publ'!$B$2:$H$490,MATCH(M$3,'Miljövärden urval för publ'!$B$2:$H$2,0),FALSE))</f>
        <v>0</v>
      </c>
      <c r="N254" s="45">
        <f>IF(ISERROR(VLOOKUP($J254,'Miljövärden urval för publ'!$B$2:$H$490,MATCH(N$3,'Miljövärden urval för publ'!$B$2:$H$2,0),FALSE)),"",VLOOKUP($J254,'Miljövärden urval för publ'!$B$2:$H$490,MATCH(N$3,'Miljövärden urval för publ'!$B$2:$H$2,0),FALSE))</f>
        <v>0</v>
      </c>
    </row>
    <row r="255" spans="1:14" x14ac:dyDescent="0.25">
      <c r="A255" s="65" t="s">
        <v>546</v>
      </c>
      <c r="B255" s="65" t="s">
        <v>548</v>
      </c>
      <c r="D255" s="60" t="str">
        <f>VLOOKUP(B255,'Miljövärden urval för publ'!$B$2:$V$480,MATCH("ska publiceras:",'Miljövärden urval för publ'!$B$2:$T$2,0),FALSE)</f>
        <v>ja</v>
      </c>
      <c r="E255" s="61">
        <f t="shared" si="9"/>
        <v>195</v>
      </c>
      <c r="H255" s="45">
        <v>253</v>
      </c>
      <c r="I255" s="45" t="str">
        <f t="shared" si="10"/>
        <v>Tekniska Verken i Linköping AB</v>
      </c>
      <c r="J255" s="45" t="str">
        <f t="shared" si="11"/>
        <v>Skärblacka</v>
      </c>
      <c r="K255" s="45">
        <f>IF(ISERROR(VLOOKUP($J255,'Miljövärden urval för publ'!$B$2:$H$490,MATCH(K$3,'Miljövärden urval för publ'!$B$2:$H$2,0),FALSE)),"",VLOOKUP($J255,'Miljövärden urval för publ'!$B$2:$H$490,MATCH(K$3,'Miljövärden urval för publ'!$B$2:$H$2,0),FALSE))</f>
        <v>0.37881700000000001</v>
      </c>
      <c r="L255" s="45">
        <f>IF(ISERROR(VLOOKUP($J255,'Miljövärden urval för publ'!$B$2:$H$490,MATCH(L$3,'Miljövärden urval för publ'!$B$2:$H$2,0),FALSE)),"",VLOOKUP($J255,'Miljövärden urval för publ'!$B$2:$H$490,MATCH(L$3,'Miljövärden urval för publ'!$B$2:$H$2,0),FALSE))</f>
        <v>88.987200000000001</v>
      </c>
      <c r="M255" s="45">
        <f>IF(ISERROR(VLOOKUP($J255,'Miljövärden urval för publ'!$B$2:$H$490,MATCH(M$3,'Miljövärden urval för publ'!$B$2:$H$2,0),FALSE)),"",VLOOKUP($J255,'Miljövärden urval för publ'!$B$2:$H$490,MATCH(M$3,'Miljövärden urval för publ'!$B$2:$H$2,0),FALSE))</f>
        <v>10.9762</v>
      </c>
      <c r="N255" s="45">
        <f>IF(ISERROR(VLOOKUP($J255,'Miljövärden urval för publ'!$B$2:$H$490,MATCH(N$3,'Miljövärden urval för publ'!$B$2:$H$2,0),FALSE)),"",VLOOKUP($J255,'Miljövärden urval för publ'!$B$2:$H$490,MATCH(N$3,'Miljövärden urval för publ'!$B$2:$H$2,0),FALSE))</f>
        <v>0.20530899999999999</v>
      </c>
    </row>
    <row r="256" spans="1:14" x14ac:dyDescent="0.25">
      <c r="A256" s="65" t="s">
        <v>80</v>
      </c>
      <c r="B256" s="65" t="s">
        <v>104</v>
      </c>
      <c r="D256" s="60" t="str">
        <f>VLOOKUP(B256,'Miljövärden urval för publ'!$B$2:$V$480,MATCH("ska publiceras:",'Miljövärden urval för publ'!$B$2:$T$2,0),FALSE)</f>
        <v>ja</v>
      </c>
      <c r="E256" s="61">
        <f t="shared" si="9"/>
        <v>196</v>
      </c>
      <c r="H256" s="45">
        <v>254</v>
      </c>
      <c r="I256" s="45" t="str">
        <f t="shared" si="10"/>
        <v>Skövde Värmeverk AB</v>
      </c>
      <c r="J256" s="45" t="str">
        <f t="shared" si="11"/>
        <v>Skövde</v>
      </c>
      <c r="K256" s="45">
        <f>IF(ISERROR(VLOOKUP($J256,'Miljövärden urval för publ'!$B$2:$H$490,MATCH(K$3,'Miljövärden urval för publ'!$B$2:$H$2,0),FALSE)),"",VLOOKUP($J256,'Miljövärden urval för publ'!$B$2:$H$490,MATCH(K$3,'Miljövärden urval för publ'!$B$2:$H$2,0),FALSE))</f>
        <v>0.24018500000000001</v>
      </c>
      <c r="L256" s="45">
        <f>IF(ISERROR(VLOOKUP($J256,'Miljövärden urval för publ'!$B$2:$H$490,MATCH(L$3,'Miljövärden urval för publ'!$B$2:$H$2,0),FALSE)),"",VLOOKUP($J256,'Miljövärden urval för publ'!$B$2:$H$490,MATCH(L$3,'Miljövärden urval för publ'!$B$2:$H$2,0),FALSE))</f>
        <v>94.354100000000003</v>
      </c>
      <c r="M256" s="45">
        <f>IF(ISERROR(VLOOKUP($J256,'Miljövärden urval för publ'!$B$2:$H$490,MATCH(M$3,'Miljövärden urval för publ'!$B$2:$H$2,0),FALSE)),"",VLOOKUP($J256,'Miljövärden urval för publ'!$B$2:$H$490,MATCH(M$3,'Miljövärden urval för publ'!$B$2:$H$2,0),FALSE))</f>
        <v>8.3809799999999992</v>
      </c>
      <c r="N256" s="45">
        <f>IF(ISERROR(VLOOKUP($J256,'Miljövärden urval för publ'!$B$2:$H$490,MATCH(N$3,'Miljövärden urval för publ'!$B$2:$H$2,0),FALSE)),"",VLOOKUP($J256,'Miljövärden urval för publ'!$B$2:$H$490,MATCH(N$3,'Miljövärden urval för publ'!$B$2:$H$2,0),FALSE))</f>
        <v>0.117493</v>
      </c>
    </row>
    <row r="257" spans="1:14" x14ac:dyDescent="0.25">
      <c r="A257" s="65" t="s">
        <v>447</v>
      </c>
      <c r="B257" s="65" t="s">
        <v>449</v>
      </c>
      <c r="D257" s="60" t="str">
        <f>VLOOKUP(B257,'Miljövärden urval för publ'!$B$2:$V$480,MATCH("ska publiceras:",'Miljövärden urval för publ'!$B$2:$T$2,0),FALSE)</f>
        <v>ja</v>
      </c>
      <c r="E257" s="61">
        <f t="shared" si="9"/>
        <v>197</v>
      </c>
      <c r="H257" s="45">
        <v>255</v>
      </c>
      <c r="I257" s="45" t="str">
        <f t="shared" si="10"/>
        <v>Gotlands Energi AB</v>
      </c>
      <c r="J257" s="45" t="str">
        <f t="shared" si="11"/>
        <v>Slite</v>
      </c>
      <c r="K257" s="45">
        <f>IF(ISERROR(VLOOKUP($J257,'Miljövärden urval för publ'!$B$2:$H$490,MATCH(K$3,'Miljövärden urval för publ'!$B$2:$H$2,0),FALSE)),"",VLOOKUP($J257,'Miljövärden urval för publ'!$B$2:$H$490,MATCH(K$3,'Miljövärden urval för publ'!$B$2:$H$2,0),FALSE))</f>
        <v>0.462229</v>
      </c>
      <c r="L257" s="45">
        <f>IF(ISERROR(VLOOKUP($J257,'Miljövärden urval för publ'!$B$2:$H$490,MATCH(L$3,'Miljövärden urval för publ'!$B$2:$H$2,0),FALSE)),"",VLOOKUP($J257,'Miljövärden urval för publ'!$B$2:$H$490,MATCH(L$3,'Miljövärden urval för publ'!$B$2:$H$2,0),FALSE))</f>
        <v>101.875</v>
      </c>
      <c r="M257" s="45">
        <f>IF(ISERROR(VLOOKUP($J257,'Miljövärden urval för publ'!$B$2:$H$490,MATCH(M$3,'Miljövärden urval för publ'!$B$2:$H$2,0),FALSE)),"",VLOOKUP($J257,'Miljövärden urval för publ'!$B$2:$H$490,MATCH(M$3,'Miljövärden urval för publ'!$B$2:$H$2,0),FALSE))</f>
        <v>6.8743699999999999</v>
      </c>
      <c r="N257" s="45">
        <f>IF(ISERROR(VLOOKUP($J257,'Miljövärden urval för publ'!$B$2:$H$490,MATCH(N$3,'Miljövärden urval för publ'!$B$2:$H$2,0),FALSE)),"",VLOOKUP($J257,'Miljövärden urval för publ'!$B$2:$H$490,MATCH(N$3,'Miljövärden urval för publ'!$B$2:$H$2,0),FALSE))</f>
        <v>0.27932899999999999</v>
      </c>
    </row>
    <row r="258" spans="1:14" x14ac:dyDescent="0.25">
      <c r="A258" s="65" t="s">
        <v>327</v>
      </c>
      <c r="B258" s="65" t="s">
        <v>328</v>
      </c>
      <c r="D258" s="60" t="str">
        <f>VLOOKUP(B258,'Miljövärden urval för publ'!$B$2:$V$480,MATCH("ska publiceras:",'Miljövärden urval för publ'!$B$2:$T$2,0),FALSE)</f>
        <v>ja</v>
      </c>
      <c r="E258" s="61">
        <f t="shared" si="9"/>
        <v>198</v>
      </c>
      <c r="H258" s="45">
        <v>256</v>
      </c>
      <c r="I258" s="45" t="str">
        <f t="shared" si="10"/>
        <v>Sollentuna Energi AB</v>
      </c>
      <c r="J258" s="45" t="str">
        <f t="shared" si="11"/>
        <v>Sollentuna</v>
      </c>
      <c r="K258" s="45">
        <f>IF(ISERROR(VLOOKUP($J258,'Miljövärden urval för publ'!$B$2:$H$490,MATCH(K$3,'Miljövärden urval för publ'!$B$2:$H$2,0),FALSE)),"",VLOOKUP($J258,'Miljövärden urval för publ'!$B$2:$H$490,MATCH(K$3,'Miljövärden urval för publ'!$B$2:$H$2,0),FALSE))</f>
        <v>0.289331</v>
      </c>
      <c r="L258" s="45">
        <f>IF(ISERROR(VLOOKUP($J258,'Miljövärden urval för publ'!$B$2:$H$490,MATCH(L$3,'Miljövärden urval för publ'!$B$2:$H$2,0),FALSE)),"",VLOOKUP($J258,'Miljövärden urval för publ'!$B$2:$H$490,MATCH(L$3,'Miljövärden urval för publ'!$B$2:$H$2,0),FALSE))</f>
        <v>33.208399999999997</v>
      </c>
      <c r="M258" s="45">
        <f>IF(ISERROR(VLOOKUP($J258,'Miljövärden urval för publ'!$B$2:$H$490,MATCH(M$3,'Miljövärden urval för publ'!$B$2:$H$2,0),FALSE)),"",VLOOKUP($J258,'Miljövärden urval för publ'!$B$2:$H$490,MATCH(M$3,'Miljövärden urval för publ'!$B$2:$H$2,0),FALSE))</f>
        <v>7.4514399999999998</v>
      </c>
      <c r="N258" s="45">
        <f>IF(ISERROR(VLOOKUP($J258,'Miljövärden urval för publ'!$B$2:$H$490,MATCH(N$3,'Miljövärden urval för publ'!$B$2:$H$2,0),FALSE)),"",VLOOKUP($J258,'Miljövärden urval för publ'!$B$2:$H$490,MATCH(N$3,'Miljövärden urval för publ'!$B$2:$H$2,0),FALSE))</f>
        <v>1.84052E-2</v>
      </c>
    </row>
    <row r="259" spans="1:14" x14ac:dyDescent="0.25">
      <c r="A259" s="65" t="s">
        <v>329</v>
      </c>
      <c r="B259" s="65" t="s">
        <v>330</v>
      </c>
      <c r="D259" s="60" t="str">
        <f>VLOOKUP(B259,'Miljövärden urval för publ'!$B$2:$V$480,MATCH("ska publiceras:",'Miljövärden urval för publ'!$B$2:$T$2,0),FALSE)</f>
        <v>ja</v>
      </c>
      <c r="E259" s="61">
        <f t="shared" si="9"/>
        <v>199</v>
      </c>
      <c r="H259" s="45">
        <v>257</v>
      </c>
      <c r="I259" s="45" t="str">
        <f t="shared" si="10"/>
        <v>Hedemora Energi AB</v>
      </c>
      <c r="J259" s="45" t="str">
        <f t="shared" si="11"/>
        <v>St Skedvi</v>
      </c>
      <c r="K259" s="45">
        <f>IF(ISERROR(VLOOKUP($J259,'Miljövärden urval för publ'!$B$2:$H$490,MATCH(K$3,'Miljövärden urval för publ'!$B$2:$H$2,0),FALSE)),"",VLOOKUP($J259,'Miljövärden urval för publ'!$B$2:$H$490,MATCH(K$3,'Miljövärden urval för publ'!$B$2:$H$2,0),FALSE))</f>
        <v>0.26043899999999998</v>
      </c>
      <c r="L259" s="45">
        <f>IF(ISERROR(VLOOKUP($J259,'Miljövärden urval för publ'!$B$2:$H$490,MATCH(L$3,'Miljövärden urval för publ'!$B$2:$H$2,0),FALSE)),"",VLOOKUP($J259,'Miljövärden urval för publ'!$B$2:$H$490,MATCH(L$3,'Miljövärden urval för publ'!$B$2:$H$2,0),FALSE))</f>
        <v>56.4465</v>
      </c>
      <c r="M259" s="45">
        <f>IF(ISERROR(VLOOKUP($J259,'Miljövärden urval för publ'!$B$2:$H$490,MATCH(M$3,'Miljövärden urval för publ'!$B$2:$H$2,0),FALSE)),"",VLOOKUP($J259,'Miljövärden urval för publ'!$B$2:$H$490,MATCH(M$3,'Miljövärden urval för publ'!$B$2:$H$2,0),FALSE))</f>
        <v>10.154500000000001</v>
      </c>
      <c r="N259" s="45">
        <f>IF(ISERROR(VLOOKUP($J259,'Miljövärden urval för publ'!$B$2:$H$490,MATCH(N$3,'Miljövärden urval för publ'!$B$2:$H$2,0),FALSE)),"",VLOOKUP($J259,'Miljövärden urval för publ'!$B$2:$H$490,MATCH(N$3,'Miljövärden urval för publ'!$B$2:$H$2,0),FALSE))</f>
        <v>0.12704699999999999</v>
      </c>
    </row>
    <row r="260" spans="1:14" x14ac:dyDescent="0.25">
      <c r="A260" s="65" t="s">
        <v>18</v>
      </c>
      <c r="B260" s="65" t="s">
        <v>21</v>
      </c>
      <c r="D260" s="60" t="str">
        <f>VLOOKUP(B260,'Miljövärden urval för publ'!$B$2:$V$480,MATCH("ska publiceras:",'Miljövärden urval för publ'!$B$2:$T$2,0),FALSE)</f>
        <v>nej</v>
      </c>
      <c r="E260" s="61">
        <f t="shared" ref="E260:E323" si="12">IF(ISERROR(D260),E259,IF(D260="ja",E259+1,E259))</f>
        <v>199</v>
      </c>
      <c r="H260" s="45">
        <v>258</v>
      </c>
      <c r="I260" s="45" t="str">
        <f t="shared" si="10"/>
        <v>E.ON Värme Sverige AB</v>
      </c>
      <c r="J260" s="45" t="str">
        <f t="shared" si="11"/>
        <v>Staffanstorp</v>
      </c>
      <c r="K260" s="45">
        <f>IF(ISERROR(VLOOKUP($J260,'Miljövärden urval för publ'!$B$2:$H$490,MATCH(K$3,'Miljövärden urval för publ'!$B$2:$H$2,0),FALSE)),"",VLOOKUP($J260,'Miljövärden urval för publ'!$B$2:$H$490,MATCH(K$3,'Miljövärden urval för publ'!$B$2:$H$2,0),FALSE))</f>
        <v>0.26272800000000002</v>
      </c>
      <c r="L260" s="45">
        <f>IF(ISERROR(VLOOKUP($J260,'Miljövärden urval för publ'!$B$2:$H$490,MATCH(L$3,'Miljövärden urval för publ'!$B$2:$H$2,0),FALSE)),"",VLOOKUP($J260,'Miljövärden urval för publ'!$B$2:$H$490,MATCH(L$3,'Miljövärden urval för publ'!$B$2:$H$2,0),FALSE))</f>
        <v>47.395200000000003</v>
      </c>
      <c r="M260" s="45">
        <f>IF(ISERROR(VLOOKUP($J260,'Miljövärden urval för publ'!$B$2:$H$490,MATCH(M$3,'Miljövärden urval för publ'!$B$2:$H$2,0),FALSE)),"",VLOOKUP($J260,'Miljövärden urval för publ'!$B$2:$H$490,MATCH(M$3,'Miljövärden urval för publ'!$B$2:$H$2,0),FALSE))</f>
        <v>12.884499999999999</v>
      </c>
      <c r="N260" s="45">
        <f>IF(ISERROR(VLOOKUP($J260,'Miljövärden urval för publ'!$B$2:$H$490,MATCH(N$3,'Miljövärden urval för publ'!$B$2:$H$2,0),FALSE)),"",VLOOKUP($J260,'Miljövärden urval för publ'!$B$2:$H$490,MATCH(N$3,'Miljövärden urval för publ'!$B$2:$H$2,0),FALSE))</f>
        <v>0.113399</v>
      </c>
    </row>
    <row r="261" spans="1:14" x14ac:dyDescent="0.25">
      <c r="A261" s="65" t="s">
        <v>605</v>
      </c>
      <c r="B261" s="65" t="s">
        <v>610</v>
      </c>
      <c r="D261" s="60" t="str">
        <f>VLOOKUP(B261,'Miljövärden urval för publ'!$B$2:$V$480,MATCH("ska publiceras:",'Miljövärden urval för publ'!$B$2:$T$2,0),FALSE)</f>
        <v>ja</v>
      </c>
      <c r="E261" s="61">
        <f t="shared" si="12"/>
        <v>200</v>
      </c>
      <c r="H261" s="45">
        <v>259</v>
      </c>
      <c r="I261" s="45" t="str">
        <f t="shared" ref="I261:I324" si="13">IF(ISERROR(INDEX($A$4:$E$490,MATCH($H261,$E$4:$E$490,0),1)),"",INDEX($A$4:$E$490,MATCH($H261,$E$4:$E$490,0),1))</f>
        <v>Lerum Fjärrvärme AB</v>
      </c>
      <c r="J261" s="45" t="str">
        <f t="shared" si="11"/>
        <v>Stenkullen</v>
      </c>
      <c r="K261" s="45">
        <f>IF(ISERROR(VLOOKUP($J261,'Miljövärden urval för publ'!$B$2:$H$490,MATCH(K$3,'Miljövärden urval för publ'!$B$2:$H$2,0),FALSE)),"",VLOOKUP($J261,'Miljövärden urval för publ'!$B$2:$H$490,MATCH(K$3,'Miljövärden urval för publ'!$B$2:$H$2,0),FALSE))</f>
        <v>0.11655</v>
      </c>
      <c r="L261" s="45">
        <f>IF(ISERROR(VLOOKUP($J261,'Miljövärden urval för publ'!$B$2:$H$490,MATCH(L$3,'Miljövärden urval för publ'!$B$2:$H$2,0),FALSE)),"",VLOOKUP($J261,'Miljövärden urval för publ'!$B$2:$H$490,MATCH(L$3,'Miljövärden urval för publ'!$B$2:$H$2,0),FALSE))</f>
        <v>12.4458</v>
      </c>
      <c r="M261" s="45">
        <f>IF(ISERROR(VLOOKUP($J261,'Miljövärden urval för publ'!$B$2:$H$490,MATCH(M$3,'Miljövärden urval för publ'!$B$2:$H$2,0),FALSE)),"",VLOOKUP($J261,'Miljövärden urval för publ'!$B$2:$H$490,MATCH(M$3,'Miljövärden urval för publ'!$B$2:$H$2,0),FALSE))</f>
        <v>10.389900000000001</v>
      </c>
      <c r="N261" s="45">
        <f>IF(ISERROR(VLOOKUP($J261,'Miljövärden urval för publ'!$B$2:$H$490,MATCH(N$3,'Miljövärden urval för publ'!$B$2:$H$2,0),FALSE)),"",VLOOKUP($J261,'Miljövärden urval för publ'!$B$2:$H$490,MATCH(N$3,'Miljövärden urval för publ'!$B$2:$H$2,0),FALSE))</f>
        <v>3.8095200000000003E-2</v>
      </c>
    </row>
    <row r="262" spans="1:14" x14ac:dyDescent="0.25">
      <c r="A262" s="65" t="s">
        <v>80</v>
      </c>
      <c r="B262" s="65" t="s">
        <v>105</v>
      </c>
      <c r="D262" s="60" t="str">
        <f>VLOOKUP(B262,'Miljövärden urval för publ'!$B$2:$V$480,MATCH("ska publiceras:",'Miljövärden urval för publ'!$B$2:$T$2,0),FALSE)</f>
        <v>ja</v>
      </c>
      <c r="E262" s="61">
        <f t="shared" si="12"/>
        <v>201</v>
      </c>
      <c r="H262" s="45">
        <v>260</v>
      </c>
      <c r="I262" s="45" t="str">
        <f t="shared" si="13"/>
        <v>Jönköping Energi AB</v>
      </c>
      <c r="J262" s="45" t="str">
        <f t="shared" ref="J262:J325" si="14">IF(ISERROR(INDEX($A$4:$E$490,MATCH($H262,$E$4:$E$490,0),2)),"",INDEX($A$4:$E$490,MATCH($H262,$E$4:$E$490,0),2))</f>
        <v>Stensholm</v>
      </c>
      <c r="K262" s="45">
        <f>IF(ISERROR(VLOOKUP($J262,'Miljövärden urval för publ'!$B$2:$H$490,MATCH(K$3,'Miljövärden urval för publ'!$B$2:$H$2,0),FALSE)),"",VLOOKUP($J262,'Miljövärden urval för publ'!$B$2:$H$490,MATCH(K$3,'Miljövärden urval för publ'!$B$2:$H$2,0),FALSE))</f>
        <v>0.21177199999999999</v>
      </c>
      <c r="L262" s="45">
        <f>IF(ISERROR(VLOOKUP($J262,'Miljövärden urval för publ'!$B$2:$H$490,MATCH(L$3,'Miljövärden urval för publ'!$B$2:$H$2,0),FALSE)),"",VLOOKUP($J262,'Miljövärden urval för publ'!$B$2:$H$490,MATCH(L$3,'Miljövärden urval för publ'!$B$2:$H$2,0),FALSE))</f>
        <v>18.95</v>
      </c>
      <c r="M262" s="45">
        <f>IF(ISERROR(VLOOKUP($J262,'Miljövärden urval för publ'!$B$2:$H$490,MATCH(M$3,'Miljövärden urval för publ'!$B$2:$H$2,0),FALSE)),"",VLOOKUP($J262,'Miljövärden urval för publ'!$B$2:$H$490,MATCH(M$3,'Miljövärden urval för publ'!$B$2:$H$2,0),FALSE))</f>
        <v>17.199300000000001</v>
      </c>
      <c r="N262" s="45">
        <f>IF(ISERROR(VLOOKUP($J262,'Miljövärden urval för publ'!$B$2:$H$490,MATCH(N$3,'Miljövärden urval för publ'!$B$2:$H$2,0),FALSE)),"",VLOOKUP($J262,'Miljövärden urval för publ'!$B$2:$H$490,MATCH(N$3,'Miljövärden urval för publ'!$B$2:$H$2,0),FALSE))</f>
        <v>3.2835799999999998E-2</v>
      </c>
    </row>
    <row r="263" spans="1:14" x14ac:dyDescent="0.25">
      <c r="A263" s="65" t="s">
        <v>393</v>
      </c>
      <c r="B263" s="65" t="s">
        <v>395</v>
      </c>
      <c r="D263" s="60" t="str">
        <f>VLOOKUP(B263,'Miljövärden urval för publ'!$B$2:$V$480,MATCH("ska publiceras:",'Miljövärden urval för publ'!$B$2:$T$2,0),FALSE)</f>
        <v>nej</v>
      </c>
      <c r="E263" s="61">
        <f t="shared" si="12"/>
        <v>201</v>
      </c>
      <c r="H263" s="45">
        <v>261</v>
      </c>
      <c r="I263" s="45" t="str">
        <f t="shared" si="13"/>
        <v>Falbygdens Energi AB</v>
      </c>
      <c r="J263" s="45" t="str">
        <f t="shared" si="14"/>
        <v>Stenstorp</v>
      </c>
      <c r="K263" s="45">
        <f>IF(ISERROR(VLOOKUP($J263,'Miljövärden urval för publ'!$B$2:$H$490,MATCH(K$3,'Miljövärden urval för publ'!$B$2:$H$2,0),FALSE)),"",VLOOKUP($J263,'Miljövärden urval för publ'!$B$2:$H$490,MATCH(K$3,'Miljövärden urval för publ'!$B$2:$H$2,0),FALSE))</f>
        <v>0.226216</v>
      </c>
      <c r="L263" s="45">
        <f>IF(ISERROR(VLOOKUP($J263,'Miljövärden urval för publ'!$B$2:$H$490,MATCH(L$3,'Miljövärden urval för publ'!$B$2:$H$2,0),FALSE)),"",VLOOKUP($J263,'Miljövärden urval för publ'!$B$2:$H$490,MATCH(L$3,'Miljövärden urval för publ'!$B$2:$H$2,0),FALSE))</f>
        <v>18.8156</v>
      </c>
      <c r="M263" s="45">
        <f>IF(ISERROR(VLOOKUP($J263,'Miljövärden urval för publ'!$B$2:$H$490,MATCH(M$3,'Miljövärden urval för publ'!$B$2:$H$2,0),FALSE)),"",VLOOKUP($J263,'Miljövärden urval för publ'!$B$2:$H$490,MATCH(M$3,'Miljövärden urval för publ'!$B$2:$H$2,0),FALSE))</f>
        <v>13.827199999999999</v>
      </c>
      <c r="N263" s="45">
        <f>IF(ISERROR(VLOOKUP($J263,'Miljövärden urval för publ'!$B$2:$H$490,MATCH(N$3,'Miljövärden urval för publ'!$B$2:$H$2,0),FALSE)),"",VLOOKUP($J263,'Miljövärden urval för publ'!$B$2:$H$490,MATCH(N$3,'Miljövärden urval för publ'!$B$2:$H$2,0),FALSE))</f>
        <v>1.45264E-2</v>
      </c>
    </row>
    <row r="264" spans="1:14" x14ac:dyDescent="0.25">
      <c r="A264" s="65" t="s">
        <v>521</v>
      </c>
      <c r="B264" s="65" t="s">
        <v>528</v>
      </c>
      <c r="D264" s="60" t="str">
        <f>VLOOKUP(B264,'Miljövärden urval för publ'!$B$2:$V$480,MATCH("ska publiceras:",'Miljövärden urval för publ'!$B$2:$T$2,0),FALSE)</f>
        <v>ja</v>
      </c>
      <c r="E264" s="61">
        <f t="shared" si="12"/>
        <v>202</v>
      </c>
      <c r="H264" s="45">
        <v>262</v>
      </c>
      <c r="I264" s="45" t="str">
        <f t="shared" si="13"/>
        <v>Stenungsunds Energi &amp; Miljö AB</v>
      </c>
      <c r="J264" s="45" t="str">
        <f t="shared" si="14"/>
        <v>Stenungsund</v>
      </c>
      <c r="K264" s="45">
        <f>IF(ISERROR(VLOOKUP($J264,'Miljövärden urval för publ'!$B$2:$H$490,MATCH(K$3,'Miljövärden urval för publ'!$B$2:$H$2,0),FALSE)),"",VLOOKUP($J264,'Miljövärden urval för publ'!$B$2:$H$490,MATCH(K$3,'Miljövärden urval för publ'!$B$2:$H$2,0),FALSE))</f>
        <v>6.6970500000000002E-2</v>
      </c>
      <c r="L264" s="45">
        <f>IF(ISERROR(VLOOKUP($J264,'Miljövärden urval för publ'!$B$2:$H$490,MATCH(L$3,'Miljövärden urval för publ'!$B$2:$H$2,0),FALSE)),"",VLOOKUP($J264,'Miljövärden urval för publ'!$B$2:$H$490,MATCH(L$3,'Miljövärden urval för publ'!$B$2:$H$2,0),FALSE))</f>
        <v>10.5412</v>
      </c>
      <c r="M264" s="45">
        <f>IF(ISERROR(VLOOKUP($J264,'Miljövärden urval för publ'!$B$2:$H$490,MATCH(M$3,'Miljövärden urval för publ'!$B$2:$H$2,0),FALSE)),"",VLOOKUP($J264,'Miljövärden urval för publ'!$B$2:$H$490,MATCH(M$3,'Miljövärden urval för publ'!$B$2:$H$2,0),FALSE))</f>
        <v>1.38975</v>
      </c>
      <c r="N264" s="45">
        <f>IF(ISERROR(VLOOKUP($J264,'Miljövärden urval för publ'!$B$2:$H$490,MATCH(N$3,'Miljövärden urval för publ'!$B$2:$H$2,0),FALSE)),"",VLOOKUP($J264,'Miljövärden urval för publ'!$B$2:$H$490,MATCH(N$3,'Miljövärden urval för publ'!$B$2:$H$2,0),FALSE))</f>
        <v>3.1817199999999997E-2</v>
      </c>
    </row>
    <row r="265" spans="1:14" x14ac:dyDescent="0.25">
      <c r="A265" s="65" t="s">
        <v>331</v>
      </c>
      <c r="B265" s="65" t="s">
        <v>332</v>
      </c>
      <c r="D265" s="60" t="str">
        <f>VLOOKUP(B265,'Miljövärden urval för publ'!$B$2:$V$480,MATCH("ska publiceras:",'Miljövärden urval för publ'!$B$2:$T$2,0),FALSE)</f>
        <v>nej</v>
      </c>
      <c r="E265" s="61">
        <f t="shared" si="12"/>
        <v>202</v>
      </c>
      <c r="H265" s="45">
        <v>263</v>
      </c>
      <c r="I265" s="45" t="str">
        <f t="shared" si="13"/>
        <v>Fortum Värme,  AB s.m. Stockholms stad</v>
      </c>
      <c r="J265" s="45" t="str">
        <f t="shared" si="14"/>
        <v>Stockholm</v>
      </c>
      <c r="K265" s="45">
        <f>IF(ISERROR(VLOOKUP($J265,'Miljövärden urval för publ'!$B$2:$H$490,MATCH(K$3,'Miljövärden urval för publ'!$B$2:$H$2,0),FALSE)),"",VLOOKUP($J265,'Miljövärden urval för publ'!$B$2:$H$490,MATCH(K$3,'Miljövärden urval för publ'!$B$2:$H$2,0),FALSE))</f>
        <v>0.211532</v>
      </c>
      <c r="L265" s="45">
        <f>IF(ISERROR(VLOOKUP($J265,'Miljövärden urval för publ'!$B$2:$H$490,MATCH(L$3,'Miljövärden urval för publ'!$B$2:$H$2,0),FALSE)),"",VLOOKUP($J265,'Miljövärden urval för publ'!$B$2:$H$490,MATCH(L$3,'Miljövärden urval för publ'!$B$2:$H$2,0),FALSE))</f>
        <v>81.922700000000006</v>
      </c>
      <c r="M265" s="45">
        <f>IF(ISERROR(VLOOKUP($J265,'Miljövärden urval för publ'!$B$2:$H$490,MATCH(M$3,'Miljövärden urval för publ'!$B$2:$H$2,0),FALSE)),"",VLOOKUP($J265,'Miljövärden urval för publ'!$B$2:$H$490,MATCH(M$3,'Miljövärden urval för publ'!$B$2:$H$2,0),FALSE))</f>
        <v>7.8112700000000004</v>
      </c>
      <c r="N265" s="45">
        <f>IF(ISERROR(VLOOKUP($J265,'Miljövärden urval för publ'!$B$2:$H$490,MATCH(N$3,'Miljövärden urval för publ'!$B$2:$H$2,0),FALSE)),"",VLOOKUP($J265,'Miljövärden urval för publ'!$B$2:$H$490,MATCH(N$3,'Miljövärden urval för publ'!$B$2:$H$2,0),FALSE))</f>
        <v>0.122457</v>
      </c>
    </row>
    <row r="266" spans="1:14" x14ac:dyDescent="0.25">
      <c r="A266" s="65" t="s">
        <v>498</v>
      </c>
      <c r="B266" s="65" t="s">
        <v>500</v>
      </c>
      <c r="D266" s="60" t="str">
        <f>VLOOKUP(B266,'Miljövärden urval för publ'!$B$2:$V$480,MATCH("ska publiceras:",'Miljövärden urval för publ'!$B$2:$T$2,0),FALSE)</f>
        <v>ja</v>
      </c>
      <c r="E266" s="61">
        <f t="shared" si="12"/>
        <v>203</v>
      </c>
      <c r="H266" s="45">
        <v>264</v>
      </c>
      <c r="I266" s="45" t="str">
        <f t="shared" si="13"/>
        <v>Stenungsunds Energi &amp; Miljö AB</v>
      </c>
      <c r="J266" s="45" t="str">
        <f t="shared" si="14"/>
        <v>Stora Höga</v>
      </c>
      <c r="K266" s="45">
        <f>IF(ISERROR(VLOOKUP($J266,'Miljövärden urval för publ'!$B$2:$H$490,MATCH(K$3,'Miljövärden urval för publ'!$B$2:$H$2,0),FALSE)),"",VLOOKUP($J266,'Miljövärden urval för publ'!$B$2:$H$490,MATCH(K$3,'Miljövärden urval för publ'!$B$2:$H$2,0),FALSE))</f>
        <v>0.42522199999999999</v>
      </c>
      <c r="L266" s="45">
        <f>IF(ISERROR(VLOOKUP($J266,'Miljövärden urval för publ'!$B$2:$H$490,MATCH(L$3,'Miljövärden urval för publ'!$B$2:$H$2,0),FALSE)),"",VLOOKUP($J266,'Miljövärden urval för publ'!$B$2:$H$490,MATCH(L$3,'Miljövärden urval för publ'!$B$2:$H$2,0),FALSE))</f>
        <v>70.101299999999995</v>
      </c>
      <c r="M266" s="45">
        <f>IF(ISERROR(VLOOKUP($J266,'Miljövärden urval för publ'!$B$2:$H$490,MATCH(M$3,'Miljövärden urval för publ'!$B$2:$H$2,0),FALSE)),"",VLOOKUP($J266,'Miljövärden urval för publ'!$B$2:$H$490,MATCH(M$3,'Miljövärden urval för publ'!$B$2:$H$2,0),FALSE))</f>
        <v>14.862299999999999</v>
      </c>
      <c r="N266" s="45">
        <f>IF(ISERROR(VLOOKUP($J266,'Miljövärden urval för publ'!$B$2:$H$490,MATCH(N$3,'Miljövärden urval för publ'!$B$2:$H$2,0),FALSE)),"",VLOOKUP($J266,'Miljövärden urval för publ'!$B$2:$H$490,MATCH(N$3,'Miljövärden urval för publ'!$B$2:$H$2,0),FALSE))</f>
        <v>0.19226799999999999</v>
      </c>
    </row>
    <row r="267" spans="1:14" x14ac:dyDescent="0.25">
      <c r="A267" s="65" t="s">
        <v>333</v>
      </c>
      <c r="B267" s="65" t="s">
        <v>334</v>
      </c>
      <c r="D267" s="60" t="str">
        <f>VLOOKUP(B267,'Miljövärden urval för publ'!$B$2:$V$480,MATCH("ska publiceras:",'Miljövärden urval för publ'!$B$2:$T$2,0),FALSE)</f>
        <v>nej</v>
      </c>
      <c r="E267" s="61">
        <f t="shared" si="12"/>
        <v>203</v>
      </c>
      <c r="H267" s="45">
        <v>265</v>
      </c>
      <c r="I267" s="45" t="str">
        <f t="shared" si="13"/>
        <v>Vimmerby Energi &amp; Miljö AB</v>
      </c>
      <c r="J267" s="45" t="str">
        <f t="shared" si="14"/>
        <v>Storebro</v>
      </c>
      <c r="K267" s="45">
        <f>IF(ISERROR(VLOOKUP($J267,'Miljövärden urval för publ'!$B$2:$H$490,MATCH(K$3,'Miljövärden urval för publ'!$B$2:$H$2,0),FALSE)),"",VLOOKUP($J267,'Miljövärden urval för publ'!$B$2:$H$490,MATCH(K$3,'Miljövärden urval för publ'!$B$2:$H$2,0),FALSE))</f>
        <v>6.6925999999999999E-2</v>
      </c>
      <c r="L267" s="45">
        <f>IF(ISERROR(VLOOKUP($J267,'Miljövärden urval för publ'!$B$2:$H$490,MATCH(L$3,'Miljövärden urval för publ'!$B$2:$H$2,0),FALSE)),"",VLOOKUP($J267,'Miljövärden urval för publ'!$B$2:$H$490,MATCH(L$3,'Miljövärden urval för publ'!$B$2:$H$2,0),FALSE))</f>
        <v>12.8164</v>
      </c>
      <c r="M267" s="45">
        <f>IF(ISERROR(VLOOKUP($J267,'Miljövärden urval för publ'!$B$2:$H$490,MATCH(M$3,'Miljövärden urval för publ'!$B$2:$H$2,0),FALSE)),"",VLOOKUP($J267,'Miljövärden urval för publ'!$B$2:$H$490,MATCH(M$3,'Miljövärden urval för publ'!$B$2:$H$2,0),FALSE))</f>
        <v>9.8785699999999999</v>
      </c>
      <c r="N267" s="45">
        <f>IF(ISERROR(VLOOKUP($J267,'Miljövärden urval för publ'!$B$2:$H$490,MATCH(N$3,'Miljövärden urval för publ'!$B$2:$H$2,0),FALSE)),"",VLOOKUP($J267,'Miljövärden urval för publ'!$B$2:$H$490,MATCH(N$3,'Miljövärden urval för publ'!$B$2:$H$2,0),FALSE))</f>
        <v>0</v>
      </c>
    </row>
    <row r="268" spans="1:14" x14ac:dyDescent="0.25">
      <c r="A268" s="65" t="s">
        <v>339</v>
      </c>
      <c r="B268" s="65" t="s">
        <v>340</v>
      </c>
      <c r="D268" s="60" t="str">
        <f>VLOOKUP(B268,'Miljövärden urval för publ'!$B$2:$V$480,MATCH("ska publiceras:",'Miljövärden urval för publ'!$B$2:$T$2,0),FALSE)</f>
        <v>ja</v>
      </c>
      <c r="E268" s="61">
        <f t="shared" si="12"/>
        <v>204</v>
      </c>
      <c r="H268" s="45">
        <v>266</v>
      </c>
      <c r="I268" s="45" t="str">
        <f t="shared" si="13"/>
        <v>Rindi Energi AB</v>
      </c>
      <c r="J268" s="45" t="str">
        <f t="shared" si="14"/>
        <v>Storfors</v>
      </c>
      <c r="K268" s="45">
        <f>IF(ISERROR(VLOOKUP($J268,'Miljövärden urval för publ'!$B$2:$H$490,MATCH(K$3,'Miljövärden urval för publ'!$B$2:$H$2,0),FALSE)),"",VLOOKUP($J268,'Miljövärden urval för publ'!$B$2:$H$490,MATCH(K$3,'Miljövärden urval för publ'!$B$2:$H$2,0),FALSE))</f>
        <v>0.58133100000000004</v>
      </c>
      <c r="L268" s="45">
        <f>IF(ISERROR(VLOOKUP($J268,'Miljövärden urval för publ'!$B$2:$H$490,MATCH(L$3,'Miljövärden urval för publ'!$B$2:$H$2,0),FALSE)),"",VLOOKUP($J268,'Miljövärden urval för publ'!$B$2:$H$490,MATCH(L$3,'Miljövärden urval för publ'!$B$2:$H$2,0),FALSE))</f>
        <v>108.193</v>
      </c>
      <c r="M268" s="45">
        <f>IF(ISERROR(VLOOKUP($J268,'Miljövärden urval för publ'!$B$2:$H$490,MATCH(M$3,'Miljövärden urval för publ'!$B$2:$H$2,0),FALSE)),"",VLOOKUP($J268,'Miljövärden urval för publ'!$B$2:$H$490,MATCH(M$3,'Miljövärden urval för publ'!$B$2:$H$2,0),FALSE))</f>
        <v>22.679600000000001</v>
      </c>
      <c r="N268" s="45">
        <f>IF(ISERROR(VLOOKUP($J268,'Miljövärden urval för publ'!$B$2:$H$490,MATCH(N$3,'Miljövärden urval för publ'!$B$2:$H$2,0),FALSE)),"",VLOOKUP($J268,'Miljövärden urval för publ'!$B$2:$H$490,MATCH(N$3,'Miljövärden urval för publ'!$B$2:$H$2,0),FALSE))</f>
        <v>0.230263</v>
      </c>
    </row>
    <row r="269" spans="1:14" x14ac:dyDescent="0.25">
      <c r="A269" s="65" t="s">
        <v>339</v>
      </c>
      <c r="B269" s="65" t="s">
        <v>341</v>
      </c>
      <c r="D269" s="60" t="str">
        <f>VLOOKUP(B269,'Miljövärden urval för publ'!$B$2:$V$480,MATCH("ska publiceras:",'Miljövärden urval för publ'!$B$2:$T$2,0),FALSE)</f>
        <v>ja</v>
      </c>
      <c r="E269" s="61">
        <f t="shared" si="12"/>
        <v>205</v>
      </c>
      <c r="H269" s="45">
        <v>267</v>
      </c>
      <c r="I269" s="45" t="str">
        <f t="shared" si="13"/>
        <v>Skellefteå Kraft AB</v>
      </c>
      <c r="J269" s="45" t="str">
        <f t="shared" si="14"/>
        <v>Storuman</v>
      </c>
      <c r="K269" s="45">
        <f>IF(ISERROR(VLOOKUP($J269,'Miljövärden urval för publ'!$B$2:$H$490,MATCH(K$3,'Miljövärden urval för publ'!$B$2:$H$2,0),FALSE)),"",VLOOKUP($J269,'Miljövärden urval för publ'!$B$2:$H$490,MATCH(K$3,'Miljövärden urval för publ'!$B$2:$H$2,0),FALSE))</f>
        <v>0.30918499999999999</v>
      </c>
      <c r="L269" s="45">
        <f>IF(ISERROR(VLOOKUP($J269,'Miljövärden urval för publ'!$B$2:$H$490,MATCH(L$3,'Miljövärden urval för publ'!$B$2:$H$2,0),FALSE)),"",VLOOKUP($J269,'Miljövärden urval för publ'!$B$2:$H$490,MATCH(L$3,'Miljövärden urval för publ'!$B$2:$H$2,0),FALSE))</f>
        <v>93.330299999999994</v>
      </c>
      <c r="M269" s="45">
        <f>IF(ISERROR(VLOOKUP($J269,'Miljövärden urval för publ'!$B$2:$H$490,MATCH(M$3,'Miljövärden urval för publ'!$B$2:$H$2,0),FALSE)),"",VLOOKUP($J269,'Miljövärden urval för publ'!$B$2:$H$490,MATCH(M$3,'Miljövärden urval för publ'!$B$2:$H$2,0),FALSE))</f>
        <v>17.921900000000001</v>
      </c>
      <c r="N269" s="45">
        <f>IF(ISERROR(VLOOKUP($J269,'Miljövärden urval för publ'!$B$2:$H$490,MATCH(N$3,'Miljövärden urval för publ'!$B$2:$H$2,0),FALSE)),"",VLOOKUP($J269,'Miljövärden urval för publ'!$B$2:$H$490,MATCH(N$3,'Miljövärden urval för publ'!$B$2:$H$2,0),FALSE))</f>
        <v>1.6098299999999999E-2</v>
      </c>
    </row>
    <row r="270" spans="1:14" x14ac:dyDescent="0.25">
      <c r="A270" s="65" t="s">
        <v>80</v>
      </c>
      <c r="B270" s="65" t="s">
        <v>106</v>
      </c>
      <c r="D270" s="60" t="str">
        <f>VLOOKUP(B270,'Miljövärden urval för publ'!$B$2:$V$480,MATCH("ska publiceras:",'Miljövärden urval för publ'!$B$2:$T$2,0),FALSE)</f>
        <v>ja</v>
      </c>
      <c r="E270" s="61">
        <f t="shared" si="12"/>
        <v>206</v>
      </c>
      <c r="H270" s="45">
        <v>268</v>
      </c>
      <c r="I270" s="45" t="str">
        <f t="shared" si="13"/>
        <v>Vattenfall AB Värme</v>
      </c>
      <c r="J270" s="45" t="str">
        <f t="shared" si="14"/>
        <v>Storvreta</v>
      </c>
      <c r="K270" s="45">
        <f>IF(ISERROR(VLOOKUP($J270,'Miljövärden urval för publ'!$B$2:$H$490,MATCH(K$3,'Miljövärden urval för publ'!$B$2:$H$2,0),FALSE)),"",VLOOKUP($J270,'Miljövärden urval för publ'!$B$2:$H$490,MATCH(K$3,'Miljövärden urval för publ'!$B$2:$H$2,0),FALSE))</f>
        <v>0.25455800000000001</v>
      </c>
      <c r="L270" s="45">
        <f>IF(ISERROR(VLOOKUP($J270,'Miljövärden urval för publ'!$B$2:$H$490,MATCH(L$3,'Miljövärden urval för publ'!$B$2:$H$2,0),FALSE)),"",VLOOKUP($J270,'Miljövärden urval för publ'!$B$2:$H$490,MATCH(L$3,'Miljövärden urval för publ'!$B$2:$H$2,0),FALSE))</f>
        <v>25.399699999999999</v>
      </c>
      <c r="M270" s="45">
        <f>IF(ISERROR(VLOOKUP($J270,'Miljövärden urval för publ'!$B$2:$H$490,MATCH(M$3,'Miljövärden urval för publ'!$B$2:$H$2,0),FALSE)),"",VLOOKUP($J270,'Miljövärden urval för publ'!$B$2:$H$490,MATCH(M$3,'Miljövärden urval för publ'!$B$2:$H$2,0),FALSE))</f>
        <v>21.267399999999999</v>
      </c>
      <c r="N270" s="45">
        <f>IF(ISERROR(VLOOKUP($J270,'Miljövärden urval för publ'!$B$2:$H$490,MATCH(N$3,'Miljövärden urval för publ'!$B$2:$H$2,0),FALSE)),"",VLOOKUP($J270,'Miljövärden urval för publ'!$B$2:$H$490,MATCH(N$3,'Miljövärden urval för publ'!$B$2:$H$2,0),FALSE))</f>
        <v>3.2184900000000002E-2</v>
      </c>
    </row>
    <row r="271" spans="1:14" x14ac:dyDescent="0.25">
      <c r="A271" s="65" t="s">
        <v>80</v>
      </c>
      <c r="B271" s="65" t="s">
        <v>107</v>
      </c>
      <c r="D271" s="60" t="str">
        <f>VLOOKUP(B271,'Miljövärden urval för publ'!$B$2:$V$480,MATCH("ska publiceras:",'Miljövärden urval för publ'!$B$2:$T$2,0),FALSE)</f>
        <v>ja</v>
      </c>
      <c r="E271" s="61">
        <f t="shared" si="12"/>
        <v>207</v>
      </c>
      <c r="H271" s="45">
        <v>269</v>
      </c>
      <c r="I271" s="45" t="str">
        <f t="shared" si="13"/>
        <v>Strängnäs Energi AB, SEVAB</v>
      </c>
      <c r="J271" s="45" t="str">
        <f t="shared" si="14"/>
        <v>Strängnäs</v>
      </c>
      <c r="K271" s="45">
        <f>IF(ISERROR(VLOOKUP($J271,'Miljövärden urval för publ'!$B$2:$H$490,MATCH(K$3,'Miljövärden urval för publ'!$B$2:$H$2,0),FALSE)),"",VLOOKUP($J271,'Miljövärden urval för publ'!$B$2:$H$490,MATCH(K$3,'Miljövärden urval för publ'!$B$2:$H$2,0),FALSE))</f>
        <v>0.152368</v>
      </c>
      <c r="L271" s="45">
        <f>IF(ISERROR(VLOOKUP($J271,'Miljövärden urval för publ'!$B$2:$H$490,MATCH(L$3,'Miljövärden urval för publ'!$B$2:$H$2,0),FALSE)),"",VLOOKUP($J271,'Miljövärden urval för publ'!$B$2:$H$490,MATCH(L$3,'Miljövärden urval för publ'!$B$2:$H$2,0),FALSE))</f>
        <v>39.320599999999999</v>
      </c>
      <c r="M271" s="45">
        <f>IF(ISERROR(VLOOKUP($J271,'Miljövärden urval för publ'!$B$2:$H$490,MATCH(M$3,'Miljövärden urval för publ'!$B$2:$H$2,0),FALSE)),"",VLOOKUP($J271,'Miljövärden urval för publ'!$B$2:$H$490,MATCH(M$3,'Miljövärden urval för publ'!$B$2:$H$2,0),FALSE))</f>
        <v>5.2124100000000002</v>
      </c>
      <c r="N271" s="45">
        <f>IF(ISERROR(VLOOKUP($J271,'Miljövärden urval för publ'!$B$2:$H$490,MATCH(N$3,'Miljövärden urval för publ'!$B$2:$H$2,0),FALSE)),"",VLOOKUP($J271,'Miljövärden urval för publ'!$B$2:$H$490,MATCH(N$3,'Miljövärden urval för publ'!$B$2:$H$2,0),FALSE))</f>
        <v>3.1731200000000001E-2</v>
      </c>
    </row>
    <row r="272" spans="1:14" x14ac:dyDescent="0.25">
      <c r="A272" s="65" t="s">
        <v>80</v>
      </c>
      <c r="B272" s="65" t="s">
        <v>108</v>
      </c>
      <c r="D272" s="60" t="str">
        <f>VLOOKUP(B272,'Miljövärden urval för publ'!$B$2:$V$480,MATCH("ska publiceras:",'Miljövärden urval för publ'!$B$2:$T$2,0),FALSE)</f>
        <v>nej</v>
      </c>
      <c r="E272" s="61">
        <f t="shared" si="12"/>
        <v>207</v>
      </c>
      <c r="H272" s="45">
        <v>270</v>
      </c>
      <c r="I272" s="45" t="str">
        <f t="shared" si="13"/>
        <v>E.ON Värme Sverige AB</v>
      </c>
      <c r="J272" s="45" t="str">
        <f t="shared" si="14"/>
        <v>Strömsnäsbruk</v>
      </c>
      <c r="K272" s="45">
        <f>IF(ISERROR(VLOOKUP($J272,'Miljövärden urval för publ'!$B$2:$H$490,MATCH(K$3,'Miljövärden urval för publ'!$B$2:$H$2,0),FALSE)),"",VLOOKUP($J272,'Miljövärden urval för publ'!$B$2:$H$490,MATCH(K$3,'Miljövärden urval för publ'!$B$2:$H$2,0),FALSE))</f>
        <v>0.16994100000000001</v>
      </c>
      <c r="L272" s="45">
        <f>IF(ISERROR(VLOOKUP($J272,'Miljövärden urval för publ'!$B$2:$H$490,MATCH(L$3,'Miljövärden urval för publ'!$B$2:$H$2,0),FALSE)),"",VLOOKUP($J272,'Miljövärden urval för publ'!$B$2:$H$490,MATCH(L$3,'Miljövärden urval för publ'!$B$2:$H$2,0),FALSE))</f>
        <v>25.716000000000001</v>
      </c>
      <c r="M272" s="45">
        <f>IF(ISERROR(VLOOKUP($J272,'Miljövärden urval för publ'!$B$2:$H$490,MATCH(M$3,'Miljövärden urval för publ'!$B$2:$H$2,0),FALSE)),"",VLOOKUP($J272,'Miljövärden urval för publ'!$B$2:$H$490,MATCH(M$3,'Miljövärden urval för publ'!$B$2:$H$2,0),FALSE))</f>
        <v>11.914400000000001</v>
      </c>
      <c r="N272" s="45">
        <f>IF(ISERROR(VLOOKUP($J272,'Miljövärden urval för publ'!$B$2:$H$490,MATCH(N$3,'Miljövärden urval för publ'!$B$2:$H$2,0),FALSE)),"",VLOOKUP($J272,'Miljövärden urval för publ'!$B$2:$H$490,MATCH(N$3,'Miljövärden urval för publ'!$B$2:$H$2,0),FALSE))</f>
        <v>5.40285E-2</v>
      </c>
    </row>
    <row r="273" spans="1:14" x14ac:dyDescent="0.25">
      <c r="A273" s="65" t="s">
        <v>574</v>
      </c>
      <c r="B273" s="65" t="s">
        <v>578</v>
      </c>
      <c r="D273" s="60" t="str">
        <f>VLOOKUP(B273,'Miljövärden urval för publ'!$B$2:$V$480,MATCH("ska publiceras:",'Miljövärden urval för publ'!$B$2:$T$2,0),FALSE)</f>
        <v>ja</v>
      </c>
      <c r="E273" s="61">
        <f t="shared" si="12"/>
        <v>208</v>
      </c>
      <c r="H273" s="45">
        <v>271</v>
      </c>
      <c r="I273" s="45" t="str">
        <f t="shared" si="13"/>
        <v>Affärsverken Karlskrona AB</v>
      </c>
      <c r="J273" s="45" t="str">
        <f t="shared" si="14"/>
        <v>Sturkö</v>
      </c>
      <c r="K273" s="45">
        <f>IF(ISERROR(VLOOKUP($J273,'Miljövärden urval för publ'!$B$2:$H$490,MATCH(K$3,'Miljövärden urval för publ'!$B$2:$H$2,0),FALSE)),"",VLOOKUP($J273,'Miljövärden urval för publ'!$B$2:$H$490,MATCH(K$3,'Miljövärden urval för publ'!$B$2:$H$2,0),FALSE))</f>
        <v>0.38218800000000003</v>
      </c>
      <c r="L273" s="45">
        <f>IF(ISERROR(VLOOKUP($J273,'Miljövärden urval för publ'!$B$2:$H$490,MATCH(L$3,'Miljövärden urval för publ'!$B$2:$H$2,0),FALSE)),"",VLOOKUP($J273,'Miljövärden urval för publ'!$B$2:$H$490,MATCH(L$3,'Miljövärden urval för publ'!$B$2:$H$2,0),FALSE))</f>
        <v>47.579300000000003</v>
      </c>
      <c r="M273" s="45">
        <f>IF(ISERROR(VLOOKUP($J273,'Miljövärden urval för publ'!$B$2:$H$490,MATCH(M$3,'Miljövärden urval för publ'!$B$2:$H$2,0),FALSE)),"",VLOOKUP($J273,'Miljövärden urval för publ'!$B$2:$H$490,MATCH(M$3,'Miljövärden urval för publ'!$B$2:$H$2,0),FALSE))</f>
        <v>14.0786</v>
      </c>
      <c r="N273" s="45">
        <f>IF(ISERROR(VLOOKUP($J273,'Miljövärden urval för publ'!$B$2:$H$490,MATCH(N$3,'Miljövärden urval för publ'!$B$2:$H$2,0),FALSE)),"",VLOOKUP($J273,'Miljövärden urval för publ'!$B$2:$H$490,MATCH(N$3,'Miljövärden urval för publ'!$B$2:$H$2,0),FALSE))</f>
        <v>0.146145</v>
      </c>
    </row>
    <row r="274" spans="1:14" x14ac:dyDescent="0.25">
      <c r="A274" s="65" t="s">
        <v>80</v>
      </c>
      <c r="B274" s="65" t="s">
        <v>109</v>
      </c>
      <c r="D274" s="60" t="str">
        <f>VLOOKUP(B274,'Miljövärden urval för publ'!$B$2:$V$480,MATCH("ska publiceras:",'Miljövärden urval för publ'!$B$2:$T$2,0),FALSE)</f>
        <v>nej</v>
      </c>
      <c r="E274" s="61">
        <f t="shared" si="12"/>
        <v>208</v>
      </c>
      <c r="H274" s="45">
        <v>272</v>
      </c>
      <c r="I274" s="45" t="str">
        <f t="shared" si="13"/>
        <v>Värmevärden AB</v>
      </c>
      <c r="J274" s="45" t="str">
        <f t="shared" si="14"/>
        <v>Stöllet</v>
      </c>
      <c r="K274" s="45">
        <f>IF(ISERROR(VLOOKUP($J274,'Miljövärden urval för publ'!$B$2:$H$490,MATCH(K$3,'Miljövärden urval för publ'!$B$2:$H$2,0),FALSE)),"",VLOOKUP($J274,'Miljövärden urval för publ'!$B$2:$H$490,MATCH(K$3,'Miljövärden urval för publ'!$B$2:$H$2,0),FALSE))</f>
        <v>0.225272</v>
      </c>
      <c r="L274" s="45">
        <f>IF(ISERROR(VLOOKUP($J274,'Miljövärden urval för publ'!$B$2:$H$490,MATCH(L$3,'Miljövärden urval för publ'!$B$2:$H$2,0),FALSE)),"",VLOOKUP($J274,'Miljövärden urval för publ'!$B$2:$H$490,MATCH(L$3,'Miljövärden urval för publ'!$B$2:$H$2,0),FALSE))</f>
        <v>10.4863</v>
      </c>
      <c r="M274" s="45">
        <f>IF(ISERROR(VLOOKUP($J274,'Miljövärden urval för publ'!$B$2:$H$490,MATCH(M$3,'Miljövärden urval för publ'!$B$2:$H$2,0),FALSE)),"",VLOOKUP($J274,'Miljövärden urval för publ'!$B$2:$H$490,MATCH(M$3,'Miljövärden urval för publ'!$B$2:$H$2,0),FALSE))</f>
        <v>18.296800000000001</v>
      </c>
      <c r="N274" s="45">
        <f>IF(ISERROR(VLOOKUP($J274,'Miljövärden urval för publ'!$B$2:$H$490,MATCH(N$3,'Miljövärden urval för publ'!$B$2:$H$2,0),FALSE)),"",VLOOKUP($J274,'Miljövärden urval för publ'!$B$2:$H$490,MATCH(N$3,'Miljövärden urval för publ'!$B$2:$H$2,0),FALSE))</f>
        <v>6.1961999999999998E-3</v>
      </c>
    </row>
    <row r="275" spans="1:14" x14ac:dyDescent="0.25">
      <c r="A275" s="65" t="s">
        <v>248</v>
      </c>
      <c r="B275" s="65" t="s">
        <v>253</v>
      </c>
      <c r="D275" s="60" t="str">
        <f>VLOOKUP(B275,'Miljövärden urval för publ'!$B$2:$V$480,MATCH("ska publiceras:",'Miljövärden urval för publ'!$B$2:$T$2,0),FALSE)</f>
        <v>nej</v>
      </c>
      <c r="E275" s="61">
        <f t="shared" si="12"/>
        <v>208</v>
      </c>
      <c r="H275" s="45">
        <v>273</v>
      </c>
      <c r="I275" s="45" t="str">
        <f t="shared" si="13"/>
        <v>Skövde Värmeverk AB</v>
      </c>
      <c r="J275" s="45" t="str">
        <f t="shared" si="14"/>
        <v>Stöpen</v>
      </c>
      <c r="K275" s="45">
        <f>IF(ISERROR(VLOOKUP($J275,'Miljövärden urval för publ'!$B$2:$H$490,MATCH(K$3,'Miljövärden urval för publ'!$B$2:$H$2,0),FALSE)),"",VLOOKUP($J275,'Miljövärden urval för publ'!$B$2:$H$490,MATCH(K$3,'Miljövärden urval för publ'!$B$2:$H$2,0),FALSE))</f>
        <v>0.24005299999999999</v>
      </c>
      <c r="L275" s="45">
        <f>IF(ISERROR(VLOOKUP($J275,'Miljövärden urval för publ'!$B$2:$H$490,MATCH(L$3,'Miljövärden urval för publ'!$B$2:$H$2,0),FALSE)),"",VLOOKUP($J275,'Miljövärden urval för publ'!$B$2:$H$490,MATCH(L$3,'Miljövärden urval för publ'!$B$2:$H$2,0),FALSE))</f>
        <v>27.101299999999998</v>
      </c>
      <c r="M275" s="45">
        <f>IF(ISERROR(VLOOKUP($J275,'Miljövärden urval för publ'!$B$2:$H$490,MATCH(M$3,'Miljövärden urval för publ'!$B$2:$H$2,0),FALSE)),"",VLOOKUP($J275,'Miljövärden urval för publ'!$B$2:$H$490,MATCH(M$3,'Miljövärden urval för publ'!$B$2:$H$2,0),FALSE))</f>
        <v>18.228400000000001</v>
      </c>
      <c r="N275" s="45">
        <f>IF(ISERROR(VLOOKUP($J275,'Miljövärden urval för publ'!$B$2:$H$490,MATCH(N$3,'Miljövärden urval för publ'!$B$2:$H$2,0),FALSE)),"",VLOOKUP($J275,'Miljövärden urval för publ'!$B$2:$H$490,MATCH(N$3,'Miljövärden urval för publ'!$B$2:$H$2,0),FALSE))</f>
        <v>4.6248999999999998E-2</v>
      </c>
    </row>
    <row r="276" spans="1:14" x14ac:dyDescent="0.25">
      <c r="A276" s="65" t="s">
        <v>364</v>
      </c>
      <c r="B276" s="65" t="s">
        <v>365</v>
      </c>
      <c r="D276" s="60" t="str">
        <f>VLOOKUP(B276,'Miljövärden urval för publ'!$B$2:$V$480,MATCH("ska publiceras:",'Miljövärden urval för publ'!$B$2:$T$2,0),FALSE)</f>
        <v>ja</v>
      </c>
      <c r="E276" s="61">
        <f t="shared" si="12"/>
        <v>209</v>
      </c>
      <c r="H276" s="45">
        <v>274</v>
      </c>
      <c r="I276" s="45" t="str">
        <f t="shared" si="13"/>
        <v>Norrenergi AB</v>
      </c>
      <c r="J276" s="45" t="str">
        <f t="shared" si="14"/>
        <v>Sundbyberg-Solna</v>
      </c>
      <c r="K276" s="45">
        <f>IF(ISERROR(VLOOKUP($J276,'Miljövärden urval för publ'!$B$2:$H$490,MATCH(K$3,'Miljövärden urval för publ'!$B$2:$H$2,0),FALSE)),"",VLOOKUP($J276,'Miljövärden urval för publ'!$B$2:$H$490,MATCH(K$3,'Miljövärden urval för publ'!$B$2:$H$2,0),FALSE))</f>
        <v>0.30394900000000002</v>
      </c>
      <c r="L276" s="45">
        <f>IF(ISERROR(VLOOKUP($J276,'Miljövärden urval för publ'!$B$2:$H$490,MATCH(L$3,'Miljövärden urval för publ'!$B$2:$H$2,0),FALSE)),"",VLOOKUP($J276,'Miljövärden urval för publ'!$B$2:$H$490,MATCH(L$3,'Miljövärden urval för publ'!$B$2:$H$2,0),FALSE))</f>
        <v>6.9406299999999996</v>
      </c>
      <c r="M276" s="45">
        <f>IF(ISERROR(VLOOKUP($J276,'Miljövärden urval för publ'!$B$2:$H$490,MATCH(M$3,'Miljövärden urval för publ'!$B$2:$H$2,0),FALSE)),"",VLOOKUP($J276,'Miljövärden urval för publ'!$B$2:$H$490,MATCH(M$3,'Miljövärden urval för publ'!$B$2:$H$2,0),FALSE))</f>
        <v>4.9924400000000002</v>
      </c>
      <c r="N276" s="45">
        <f>IF(ISERROR(VLOOKUP($J276,'Miljövärden urval för publ'!$B$2:$H$490,MATCH(N$3,'Miljövärden urval för publ'!$B$2:$H$2,0),FALSE)),"",VLOOKUP($J276,'Miljövärden urval för publ'!$B$2:$H$490,MATCH(N$3,'Miljövärden urval för publ'!$B$2:$H$2,0),FALSE))</f>
        <v>1.4316499999999999E-2</v>
      </c>
    </row>
    <row r="277" spans="1:14" x14ac:dyDescent="0.25">
      <c r="A277" s="65" t="s">
        <v>80</v>
      </c>
      <c r="B277" s="65" t="s">
        <v>110</v>
      </c>
      <c r="D277" s="60" t="str">
        <f>VLOOKUP(B277,'Miljövärden urval för publ'!$B$2:$V$480,MATCH("ska publiceras:",'Miljövärden urval för publ'!$B$2:$T$2,0),FALSE)</f>
        <v>ja</v>
      </c>
      <c r="E277" s="61">
        <f t="shared" si="12"/>
        <v>210</v>
      </c>
      <c r="H277" s="45">
        <v>275</v>
      </c>
      <c r="I277" s="45" t="str">
        <f t="shared" si="13"/>
        <v>Sundsvall Energi AB</v>
      </c>
      <c r="J277" s="45" t="str">
        <f t="shared" si="14"/>
        <v>Sundsvall</v>
      </c>
      <c r="K277" s="45">
        <f>IF(ISERROR(VLOOKUP($J277,'Miljövärden urval för publ'!$B$2:$H$490,MATCH(K$3,'Miljövärden urval för publ'!$B$2:$H$2,0),FALSE)),"",VLOOKUP($J277,'Miljövärden urval för publ'!$B$2:$H$490,MATCH(K$3,'Miljövärden urval för publ'!$B$2:$H$2,0),FALSE))</f>
        <v>0.42654999999999998</v>
      </c>
      <c r="L277" s="45">
        <f>IF(ISERROR(VLOOKUP($J277,'Miljövärden urval för publ'!$B$2:$H$490,MATCH(L$3,'Miljövärden urval för publ'!$B$2:$H$2,0),FALSE)),"",VLOOKUP($J277,'Miljövärden urval för publ'!$B$2:$H$490,MATCH(L$3,'Miljövärden urval för publ'!$B$2:$H$2,0),FALSE))</f>
        <v>123.247</v>
      </c>
      <c r="M277" s="45">
        <f>IF(ISERROR(VLOOKUP($J277,'Miljövärden urval för publ'!$B$2:$H$490,MATCH(M$3,'Miljövärden urval för publ'!$B$2:$H$2,0),FALSE)),"",VLOOKUP($J277,'Miljövärden urval för publ'!$B$2:$H$490,MATCH(M$3,'Miljövärden urval för publ'!$B$2:$H$2,0),FALSE))</f>
        <v>5.1651400000000001</v>
      </c>
      <c r="N277" s="45">
        <f>IF(ISERROR(VLOOKUP($J277,'Miljövärden urval för publ'!$B$2:$H$490,MATCH(N$3,'Miljövärden urval för publ'!$B$2:$H$2,0),FALSE)),"",VLOOKUP($J277,'Miljövärden urval för publ'!$B$2:$H$490,MATCH(N$3,'Miljövärden urval för publ'!$B$2:$H$2,0),FALSE))</f>
        <v>0.126248</v>
      </c>
    </row>
    <row r="278" spans="1:14" x14ac:dyDescent="0.25">
      <c r="A278" s="65" t="s">
        <v>31</v>
      </c>
      <c r="B278" s="65" t="s">
        <v>40</v>
      </c>
      <c r="D278" s="60" t="str">
        <f>VLOOKUP(B278,'Miljövärden urval för publ'!$B$2:$V$480,MATCH("ska publiceras:",'Miljövärden urval för publ'!$B$2:$T$2,0),FALSE)</f>
        <v>ja</v>
      </c>
      <c r="E278" s="61">
        <f t="shared" si="12"/>
        <v>211</v>
      </c>
      <c r="H278" s="45">
        <v>276</v>
      </c>
      <c r="I278" s="45" t="str">
        <f t="shared" si="13"/>
        <v>Rindi Energi AB</v>
      </c>
      <c r="J278" s="45" t="str">
        <f t="shared" si="14"/>
        <v>Sunne</v>
      </c>
      <c r="K278" s="45">
        <f>IF(ISERROR(VLOOKUP($J278,'Miljövärden urval för publ'!$B$2:$H$490,MATCH(K$3,'Miljövärden urval för publ'!$B$2:$H$2,0),FALSE)),"",VLOOKUP($J278,'Miljövärden urval för publ'!$B$2:$H$490,MATCH(K$3,'Miljövärden urval för publ'!$B$2:$H$2,0),FALSE))</f>
        <v>0.18638199999999999</v>
      </c>
      <c r="L278" s="45">
        <f>IF(ISERROR(VLOOKUP($J278,'Miljövärden urval för publ'!$B$2:$H$490,MATCH(L$3,'Miljövärden urval för publ'!$B$2:$H$2,0),FALSE)),"",VLOOKUP($J278,'Miljövärden urval för publ'!$B$2:$H$490,MATCH(L$3,'Miljövärden urval för publ'!$B$2:$H$2,0),FALSE))</f>
        <v>37.209400000000002</v>
      </c>
      <c r="M278" s="45">
        <f>IF(ISERROR(VLOOKUP($J278,'Miljövärden urval för publ'!$B$2:$H$490,MATCH(M$3,'Miljövärden urval för publ'!$B$2:$H$2,0),FALSE)),"",VLOOKUP($J278,'Miljövärden urval för publ'!$B$2:$H$490,MATCH(M$3,'Miljövärden urval för publ'!$B$2:$H$2,0),FALSE))</f>
        <v>9.8223199999999995</v>
      </c>
      <c r="N278" s="45">
        <f>IF(ISERROR(VLOOKUP($J278,'Miljövärden urval för publ'!$B$2:$H$490,MATCH(N$3,'Miljövärden urval för publ'!$B$2:$H$2,0),FALSE)),"",VLOOKUP($J278,'Miljövärden urval för publ'!$B$2:$H$490,MATCH(N$3,'Miljövärden urval för publ'!$B$2:$H$2,0),FALSE))</f>
        <v>4.5305600000000001E-2</v>
      </c>
    </row>
    <row r="279" spans="1:14" x14ac:dyDescent="0.25">
      <c r="A279" s="65" t="s">
        <v>344</v>
      </c>
      <c r="B279" s="65" t="s">
        <v>346</v>
      </c>
      <c r="D279" s="60" t="str">
        <f>VLOOKUP(B279,'Miljövärden urval för publ'!$B$2:$V$480,MATCH("ska publiceras:",'Miljövärden urval för publ'!$B$2:$T$2,0),FALSE)</f>
        <v>ja</v>
      </c>
      <c r="E279" s="61">
        <f t="shared" si="12"/>
        <v>212</v>
      </c>
      <c r="H279" s="45">
        <v>277</v>
      </c>
      <c r="I279" s="45" t="str">
        <f t="shared" si="13"/>
        <v>Hagfors Energi AB</v>
      </c>
      <c r="J279" s="45" t="str">
        <f t="shared" si="14"/>
        <v>Sunnemo</v>
      </c>
      <c r="K279" s="45">
        <f>IF(ISERROR(VLOOKUP($J279,'Miljövärden urval för publ'!$B$2:$H$490,MATCH(K$3,'Miljövärden urval för publ'!$B$2:$H$2,0),FALSE)),"",VLOOKUP($J279,'Miljövärden urval för publ'!$B$2:$H$490,MATCH(K$3,'Miljövärden urval för publ'!$B$2:$H$2,0),FALSE))</f>
        <v>0.153421</v>
      </c>
      <c r="L279" s="45">
        <f>IF(ISERROR(VLOOKUP($J279,'Miljövärden urval för publ'!$B$2:$H$490,MATCH(L$3,'Miljövärden urval för publ'!$B$2:$H$2,0),FALSE)),"",VLOOKUP($J279,'Miljövärden urval för publ'!$B$2:$H$490,MATCH(L$3,'Miljövärden urval för publ'!$B$2:$H$2,0),FALSE))</f>
        <v>13.188800000000001</v>
      </c>
      <c r="M279" s="45">
        <f>IF(ISERROR(VLOOKUP($J279,'Miljövärden urval för publ'!$B$2:$H$490,MATCH(M$3,'Miljövärden urval för publ'!$B$2:$H$2,0),FALSE)),"",VLOOKUP($J279,'Miljövärden urval för publ'!$B$2:$H$490,MATCH(M$3,'Miljövärden urval för publ'!$B$2:$H$2,0),FALSE))</f>
        <v>15.4839</v>
      </c>
      <c r="N279" s="45">
        <f>IF(ISERROR(VLOOKUP($J279,'Miljövärden urval för publ'!$B$2:$H$490,MATCH(N$3,'Miljövärden urval för publ'!$B$2:$H$2,0),FALSE)),"",VLOOKUP($J279,'Miljövärden urval för publ'!$B$2:$H$490,MATCH(N$3,'Miljövärden urval för publ'!$B$2:$H$2,0),FALSE))</f>
        <v>1.9992200000000002E-2</v>
      </c>
    </row>
    <row r="280" spans="1:14" x14ac:dyDescent="0.25">
      <c r="A280" s="65" t="s">
        <v>403</v>
      </c>
      <c r="B280" s="65" t="s">
        <v>415</v>
      </c>
      <c r="D280" s="60" t="str">
        <f>VLOOKUP(B280,'Miljövärden urval för publ'!$B$2:$V$480,MATCH("ska publiceras:",'Miljövärden urval för publ'!$B$2:$T$2,0),FALSE)</f>
        <v>ja</v>
      </c>
      <c r="E280" s="61">
        <f t="shared" si="12"/>
        <v>213</v>
      </c>
      <c r="H280" s="45">
        <v>278</v>
      </c>
      <c r="I280" s="45" t="str">
        <f t="shared" si="13"/>
        <v>Surahammars Kommunal Teknik AB</v>
      </c>
      <c r="J280" s="45" t="str">
        <f t="shared" si="14"/>
        <v>Surahammar</v>
      </c>
      <c r="K280" s="45">
        <f>IF(ISERROR(VLOOKUP($J280,'Miljövärden urval för publ'!$B$2:$H$490,MATCH(K$3,'Miljövärden urval för publ'!$B$2:$H$2,0),FALSE)),"",VLOOKUP($J280,'Miljövärden urval för publ'!$B$2:$H$490,MATCH(K$3,'Miljövärden urval för publ'!$B$2:$H$2,0),FALSE))</f>
        <v>0.4879</v>
      </c>
      <c r="L280" s="45">
        <f>IF(ISERROR(VLOOKUP($J280,'Miljövärden urval för publ'!$B$2:$H$490,MATCH(L$3,'Miljövärden urval för publ'!$B$2:$H$2,0),FALSE)),"",VLOOKUP($J280,'Miljövärden urval för publ'!$B$2:$H$490,MATCH(L$3,'Miljövärden urval för publ'!$B$2:$H$2,0),FALSE))</f>
        <v>185.99199999999999</v>
      </c>
      <c r="M280" s="45">
        <f>IF(ISERROR(VLOOKUP($J280,'Miljövärden urval för publ'!$B$2:$H$490,MATCH(M$3,'Miljövärden urval för publ'!$B$2:$H$2,0),FALSE)),"",VLOOKUP($J280,'Miljövärden urval för publ'!$B$2:$H$490,MATCH(M$3,'Miljövärden urval för publ'!$B$2:$H$2,0),FALSE))</f>
        <v>22.162400000000002</v>
      </c>
      <c r="N280" s="45">
        <f>IF(ISERROR(VLOOKUP($J280,'Miljövärden urval för publ'!$B$2:$H$490,MATCH(N$3,'Miljövärden urval för publ'!$B$2:$H$2,0),FALSE)),"",VLOOKUP($J280,'Miljövärden urval för publ'!$B$2:$H$490,MATCH(N$3,'Miljövärden urval för publ'!$B$2:$H$2,0),FALSE))</f>
        <v>1.09669E-2</v>
      </c>
    </row>
    <row r="281" spans="1:14" x14ac:dyDescent="0.25">
      <c r="A281" s="65" t="s">
        <v>348</v>
      </c>
      <c r="B281" s="65" t="s">
        <v>349</v>
      </c>
      <c r="D281" s="60" t="str">
        <f>VLOOKUP(B281,'Miljövärden urval för publ'!$B$2:$V$480,MATCH("ska publiceras:",'Miljövärden urval för publ'!$B$2:$T$2,0),FALSE)</f>
        <v>ja</v>
      </c>
      <c r="E281" s="61">
        <f t="shared" si="12"/>
        <v>214</v>
      </c>
      <c r="H281" s="45">
        <v>279</v>
      </c>
      <c r="I281" s="45" t="str">
        <f t="shared" si="13"/>
        <v>E.ON Värme Sverige AB</v>
      </c>
      <c r="J281" s="45" t="str">
        <f t="shared" si="14"/>
        <v>Svalöv</v>
      </c>
      <c r="K281" s="45">
        <f>IF(ISERROR(VLOOKUP($J281,'Miljövärden urval för publ'!$B$2:$H$490,MATCH(K$3,'Miljövärden urval för publ'!$B$2:$H$2,0),FALSE)),"",VLOOKUP($J281,'Miljövärden urval för publ'!$B$2:$H$490,MATCH(K$3,'Miljövärden urval för publ'!$B$2:$H$2,0),FALSE))</f>
        <v>0.11215799999999999</v>
      </c>
      <c r="L281" s="45">
        <f>IF(ISERROR(VLOOKUP($J281,'Miljövärden urval för publ'!$B$2:$H$490,MATCH(L$3,'Miljövärden urval för publ'!$B$2:$H$2,0),FALSE)),"",VLOOKUP($J281,'Miljövärden urval för publ'!$B$2:$H$490,MATCH(L$3,'Miljövärden urval för publ'!$B$2:$H$2,0),FALSE))</f>
        <v>23.383299999999998</v>
      </c>
      <c r="M281" s="45">
        <f>IF(ISERROR(VLOOKUP($J281,'Miljövärden urval för publ'!$B$2:$H$490,MATCH(M$3,'Miljövärden urval för publ'!$B$2:$H$2,0),FALSE)),"",VLOOKUP($J281,'Miljövärden urval för publ'!$B$2:$H$490,MATCH(M$3,'Miljövärden urval för publ'!$B$2:$H$2,0),FALSE))</f>
        <v>9.1235199999999992</v>
      </c>
      <c r="N281" s="45">
        <f>IF(ISERROR(VLOOKUP($J281,'Miljövärden urval för publ'!$B$2:$H$490,MATCH(N$3,'Miljövärden urval för publ'!$B$2:$H$2,0),FALSE)),"",VLOOKUP($J281,'Miljövärden urval för publ'!$B$2:$H$490,MATCH(N$3,'Miljövärden urval för publ'!$B$2:$H$2,0),FALSE))</f>
        <v>2.5200299999999998E-2</v>
      </c>
    </row>
    <row r="282" spans="1:14" x14ac:dyDescent="0.25">
      <c r="A282" s="65" t="s">
        <v>255</v>
      </c>
      <c r="B282" s="65" t="s">
        <v>257</v>
      </c>
      <c r="D282" s="60" t="str">
        <f>VLOOKUP(B282,'Miljövärden urval för publ'!$B$2:$V$480,MATCH("ska publiceras:",'Miljövärden urval för publ'!$B$2:$T$2,0),FALSE)</f>
        <v>nej</v>
      </c>
      <c r="E282" s="61">
        <f t="shared" si="12"/>
        <v>214</v>
      </c>
      <c r="H282" s="45">
        <v>280</v>
      </c>
      <c r="I282" s="45" t="str">
        <f t="shared" si="13"/>
        <v>Degerfors Energi AB</v>
      </c>
      <c r="J282" s="45" t="str">
        <f t="shared" si="14"/>
        <v>Svartå</v>
      </c>
      <c r="K282" s="45">
        <f>IF(ISERROR(VLOOKUP($J282,'Miljövärden urval för publ'!$B$2:$H$490,MATCH(K$3,'Miljövärden urval för publ'!$B$2:$H$2,0),FALSE)),"",VLOOKUP($J282,'Miljövärden urval för publ'!$B$2:$H$490,MATCH(K$3,'Miljövärden urval för publ'!$B$2:$H$2,0),FALSE))</f>
        <v>0.21291299999999999</v>
      </c>
      <c r="L282" s="45">
        <f>IF(ISERROR(VLOOKUP($J282,'Miljövärden urval för publ'!$B$2:$H$490,MATCH(L$3,'Miljövärden urval för publ'!$B$2:$H$2,0),FALSE)),"",VLOOKUP($J282,'Miljövärden urval för publ'!$B$2:$H$490,MATCH(L$3,'Miljövärden urval för publ'!$B$2:$H$2,0),FALSE))</f>
        <v>18.0565</v>
      </c>
      <c r="M282" s="45">
        <f>IF(ISERROR(VLOOKUP($J282,'Miljövärden urval för publ'!$B$2:$H$490,MATCH(M$3,'Miljövärden urval för publ'!$B$2:$H$2,0),FALSE)),"",VLOOKUP($J282,'Miljövärden urval för publ'!$B$2:$H$490,MATCH(M$3,'Miljövärden urval för publ'!$B$2:$H$2,0),FALSE))</f>
        <v>17.7456</v>
      </c>
      <c r="N282" s="45">
        <f>IF(ISERROR(VLOOKUP($J282,'Miljövärden urval för publ'!$B$2:$H$490,MATCH(N$3,'Miljövärden urval för publ'!$B$2:$H$2,0),FALSE)),"",VLOOKUP($J282,'Miljövärden urval för publ'!$B$2:$H$490,MATCH(N$3,'Miljövärden urval för publ'!$B$2:$H$2,0),FALSE))</f>
        <v>1.85571E-2</v>
      </c>
    </row>
    <row r="283" spans="1:14" x14ac:dyDescent="0.25">
      <c r="A283" s="65" t="s">
        <v>481</v>
      </c>
      <c r="B283" s="65" t="s">
        <v>483</v>
      </c>
      <c r="D283" s="60" t="str">
        <f>VLOOKUP(B283,'Miljövärden urval för publ'!$B$2:$V$480,MATCH("ska publiceras:",'Miljövärden urval för publ'!$B$2:$T$2,0),FALSE)</f>
        <v>nej</v>
      </c>
      <c r="E283" s="61">
        <f t="shared" si="12"/>
        <v>214</v>
      </c>
      <c r="H283" s="45">
        <v>281</v>
      </c>
      <c r="I283" s="45" t="str">
        <f t="shared" si="13"/>
        <v>Solör Bioenergi Svenljunga AB</v>
      </c>
      <c r="J283" s="45" t="str">
        <f t="shared" si="14"/>
        <v>Svenljunga</v>
      </c>
      <c r="K283" s="45">
        <f>IF(ISERROR(VLOOKUP($J283,'Miljövärden urval för publ'!$B$2:$H$490,MATCH(K$3,'Miljövärden urval för publ'!$B$2:$H$2,0),FALSE)),"",VLOOKUP($J283,'Miljövärden urval för publ'!$B$2:$H$490,MATCH(K$3,'Miljövärden urval för publ'!$B$2:$H$2,0),FALSE))</f>
        <v>0.222105</v>
      </c>
      <c r="L283" s="45">
        <f>IF(ISERROR(VLOOKUP($J283,'Miljövärden urval för publ'!$B$2:$H$490,MATCH(L$3,'Miljövärden urval för publ'!$B$2:$H$2,0),FALSE)),"",VLOOKUP($J283,'Miljövärden urval för publ'!$B$2:$H$490,MATCH(L$3,'Miljövärden urval för publ'!$B$2:$H$2,0),FALSE))</f>
        <v>38.863500000000002</v>
      </c>
      <c r="M283" s="45">
        <f>IF(ISERROR(VLOOKUP($J283,'Miljövärden urval för publ'!$B$2:$H$490,MATCH(M$3,'Miljövärden urval för publ'!$B$2:$H$2,0),FALSE)),"",VLOOKUP($J283,'Miljövärden urval för publ'!$B$2:$H$490,MATCH(M$3,'Miljövärden urval för publ'!$B$2:$H$2,0),FALSE))</f>
        <v>4.4760400000000002</v>
      </c>
      <c r="N283" s="45">
        <f>IF(ISERROR(VLOOKUP($J283,'Miljövärden urval för publ'!$B$2:$H$490,MATCH(N$3,'Miljövärden urval för publ'!$B$2:$H$2,0),FALSE)),"",VLOOKUP($J283,'Miljövärden urval för publ'!$B$2:$H$490,MATCH(N$3,'Miljövärden urval för publ'!$B$2:$H$2,0),FALSE))</f>
        <v>5.9189699999999998E-2</v>
      </c>
    </row>
    <row r="284" spans="1:14" x14ac:dyDescent="0.25">
      <c r="A284" s="65" t="s">
        <v>521</v>
      </c>
      <c r="B284" s="65" t="s">
        <v>529</v>
      </c>
      <c r="D284" s="60" t="str">
        <f>VLOOKUP(B284,'Miljövärden urval för publ'!$B$2:$V$480,MATCH("ska publiceras:",'Miljövärden urval för publ'!$B$2:$T$2,0),FALSE)</f>
        <v>ja</v>
      </c>
      <c r="E284" s="61">
        <f t="shared" si="12"/>
        <v>215</v>
      </c>
      <c r="H284" s="45">
        <v>282</v>
      </c>
      <c r="I284" s="45" t="str">
        <f t="shared" si="13"/>
        <v>Falu Energi &amp; Vatten AB</v>
      </c>
      <c r="J284" s="45" t="str">
        <f t="shared" si="14"/>
        <v>Svärdsjö</v>
      </c>
      <c r="K284" s="45">
        <f>IF(ISERROR(VLOOKUP($J284,'Miljövärden urval för publ'!$B$2:$H$490,MATCH(K$3,'Miljövärden urval för publ'!$B$2:$H$2,0),FALSE)),"",VLOOKUP($J284,'Miljövärden urval för publ'!$B$2:$H$490,MATCH(K$3,'Miljövärden urval för publ'!$B$2:$H$2,0),FALSE))</f>
        <v>0.20399700000000001</v>
      </c>
      <c r="L284" s="45">
        <f>IF(ISERROR(VLOOKUP($J284,'Miljövärden urval för publ'!$B$2:$H$490,MATCH(L$3,'Miljövärden urval för publ'!$B$2:$H$2,0),FALSE)),"",VLOOKUP($J284,'Miljövärden urval för publ'!$B$2:$H$490,MATCH(L$3,'Miljövärden urval för publ'!$B$2:$H$2,0),FALSE))</f>
        <v>23.011299999999999</v>
      </c>
      <c r="M284" s="45">
        <f>IF(ISERROR(VLOOKUP($J284,'Miljövärden urval för publ'!$B$2:$H$490,MATCH(M$3,'Miljövärden urval för publ'!$B$2:$H$2,0),FALSE)),"",VLOOKUP($J284,'Miljövärden urval för publ'!$B$2:$H$490,MATCH(M$3,'Miljövärden urval för publ'!$B$2:$H$2,0),FALSE))</f>
        <v>17.737500000000001</v>
      </c>
      <c r="N284" s="45">
        <f>IF(ISERROR(VLOOKUP($J284,'Miljövärden urval för publ'!$B$2:$H$490,MATCH(N$3,'Miljövärden urval för publ'!$B$2:$H$2,0),FALSE)),"",VLOOKUP($J284,'Miljövärden urval för publ'!$B$2:$H$490,MATCH(N$3,'Miljövärden urval för publ'!$B$2:$H$2,0),FALSE))</f>
        <v>4.3012399999999999E-2</v>
      </c>
    </row>
    <row r="285" spans="1:14" x14ac:dyDescent="0.25">
      <c r="A285" s="65" t="s">
        <v>550</v>
      </c>
      <c r="B285" s="65" t="s">
        <v>563</v>
      </c>
      <c r="D285" s="60" t="str">
        <f>VLOOKUP(B285,'Miljövärden urval för publ'!$B$2:$V$480,MATCH("ska publiceras:",'Miljövärden urval för publ'!$B$2:$T$2,0),FALSE)</f>
        <v>ja</v>
      </c>
      <c r="E285" s="61">
        <f t="shared" si="12"/>
        <v>216</v>
      </c>
      <c r="H285" s="45">
        <v>283</v>
      </c>
      <c r="I285" s="45" t="str">
        <f t="shared" si="13"/>
        <v>Värmevärden AB</v>
      </c>
      <c r="J285" s="45" t="str">
        <f t="shared" si="14"/>
        <v xml:space="preserve">Säffle </v>
      </c>
      <c r="K285" s="45">
        <f>IF(ISERROR(VLOOKUP($J285,'Miljövärden urval för publ'!$B$2:$H$490,MATCH(K$3,'Miljövärden urval för publ'!$B$2:$H$2,0),FALSE)),"",VLOOKUP($J285,'Miljövärden urval för publ'!$B$2:$H$490,MATCH(K$3,'Miljövärden urval för publ'!$B$2:$H$2,0),FALSE))</f>
        <v>9.5001100000000005E-2</v>
      </c>
      <c r="L285" s="45">
        <f>IF(ISERROR(VLOOKUP($J285,'Miljövärden urval för publ'!$B$2:$H$490,MATCH(L$3,'Miljövärden urval för publ'!$B$2:$H$2,0),FALSE)),"",VLOOKUP($J285,'Miljövärden urval för publ'!$B$2:$H$490,MATCH(L$3,'Miljövärden urval för publ'!$B$2:$H$2,0),FALSE))</f>
        <v>5.8539700000000003</v>
      </c>
      <c r="M285" s="45">
        <f>IF(ISERROR(VLOOKUP($J285,'Miljövärden urval för publ'!$B$2:$H$490,MATCH(M$3,'Miljövärden urval för publ'!$B$2:$H$2,0),FALSE)),"",VLOOKUP($J285,'Miljövärden urval för publ'!$B$2:$H$490,MATCH(M$3,'Miljövärden urval för publ'!$B$2:$H$2,0),FALSE))</f>
        <v>7.1760599999999997</v>
      </c>
      <c r="N285" s="45">
        <f>IF(ISERROR(VLOOKUP($J285,'Miljövärden urval för publ'!$B$2:$H$490,MATCH(N$3,'Miljövärden urval för publ'!$B$2:$H$2,0),FALSE)),"",VLOOKUP($J285,'Miljövärden urval för publ'!$B$2:$H$490,MATCH(N$3,'Miljövärden urval för publ'!$B$2:$H$2,0),FALSE))</f>
        <v>8.72561E-3</v>
      </c>
    </row>
    <row r="286" spans="1:14" x14ac:dyDescent="0.25">
      <c r="A286" s="65" t="s">
        <v>350</v>
      </c>
      <c r="B286" s="65" t="s">
        <v>353</v>
      </c>
      <c r="D286" s="60" t="str">
        <f>VLOOKUP(B286,'Miljövärden urval för publ'!$B$2:$V$480,MATCH("ska publiceras:",'Miljövärden urval för publ'!$B$2:$T$2,0),FALSE)</f>
        <v>ja</v>
      </c>
      <c r="E286" s="61">
        <f t="shared" si="12"/>
        <v>217</v>
      </c>
      <c r="H286" s="45">
        <v>284</v>
      </c>
      <c r="I286" s="45" t="str">
        <f t="shared" si="13"/>
        <v>Hedemora Energi AB</v>
      </c>
      <c r="J286" s="45" t="str">
        <f t="shared" si="14"/>
        <v>Säter</v>
      </c>
      <c r="K286" s="45">
        <f>IF(ISERROR(VLOOKUP($J286,'Miljövärden urval för publ'!$B$2:$H$490,MATCH(K$3,'Miljövärden urval för publ'!$B$2:$H$2,0),FALSE)),"",VLOOKUP($J286,'Miljövärden urval för publ'!$B$2:$H$490,MATCH(K$3,'Miljövärden urval för publ'!$B$2:$H$2,0),FALSE))</f>
        <v>0.12865099999999999</v>
      </c>
      <c r="L286" s="45">
        <f>IF(ISERROR(VLOOKUP($J286,'Miljövärden urval för publ'!$B$2:$H$490,MATCH(L$3,'Miljövärden urval för publ'!$B$2:$H$2,0),FALSE)),"",VLOOKUP($J286,'Miljövärden urval för publ'!$B$2:$H$490,MATCH(L$3,'Miljövärden urval för publ'!$B$2:$H$2,0),FALSE))</f>
        <v>24.3476</v>
      </c>
      <c r="M286" s="45">
        <f>IF(ISERROR(VLOOKUP($J286,'Miljövärden urval för publ'!$B$2:$H$490,MATCH(M$3,'Miljövärden urval för publ'!$B$2:$H$2,0),FALSE)),"",VLOOKUP($J286,'Miljövärden urval för publ'!$B$2:$H$490,MATCH(M$3,'Miljövärden urval för publ'!$B$2:$H$2,0),FALSE))</f>
        <v>7.2860199999999997</v>
      </c>
      <c r="N286" s="45">
        <f>IF(ISERROR(VLOOKUP($J286,'Miljövärden urval för publ'!$B$2:$H$490,MATCH(N$3,'Miljövärden urval för publ'!$B$2:$H$2,0),FALSE)),"",VLOOKUP($J286,'Miljövärden urval för publ'!$B$2:$H$490,MATCH(N$3,'Miljövärden urval för publ'!$B$2:$H$2,0),FALSE))</f>
        <v>3.4397700000000003E-2</v>
      </c>
    </row>
    <row r="287" spans="1:14" x14ac:dyDescent="0.25">
      <c r="A287" s="65" t="s">
        <v>550</v>
      </c>
      <c r="B287" s="65" t="s">
        <v>564</v>
      </c>
      <c r="D287" s="60" t="str">
        <f>VLOOKUP(B287,'Miljövärden urval för publ'!$B$2:$V$480,MATCH("ska publiceras:",'Miljövärden urval för publ'!$B$2:$T$2,0),FALSE)</f>
        <v>ja</v>
      </c>
      <c r="E287" s="61">
        <f t="shared" si="12"/>
        <v>218</v>
      </c>
      <c r="H287" s="45">
        <v>285</v>
      </c>
      <c r="I287" s="45" t="str">
        <f t="shared" si="13"/>
        <v>Umeå Energi AB</v>
      </c>
      <c r="J287" s="45" t="str">
        <f t="shared" si="14"/>
        <v>Sävar</v>
      </c>
      <c r="K287" s="45">
        <f>IF(ISERROR(VLOOKUP($J287,'Miljövärden urval för publ'!$B$2:$H$490,MATCH(K$3,'Miljövärden urval för publ'!$B$2:$H$2,0),FALSE)),"",VLOOKUP($J287,'Miljövärden urval för publ'!$B$2:$H$490,MATCH(K$3,'Miljövärden urval för publ'!$B$2:$H$2,0),FALSE))</f>
        <v>8.86575E-2</v>
      </c>
      <c r="L287" s="45">
        <f>IF(ISERROR(VLOOKUP($J287,'Miljövärden urval för publ'!$B$2:$H$490,MATCH(L$3,'Miljövärden urval för publ'!$B$2:$H$2,0),FALSE)),"",VLOOKUP($J287,'Miljövärden urval för publ'!$B$2:$H$490,MATCH(L$3,'Miljövärden urval för publ'!$B$2:$H$2,0),FALSE))</f>
        <v>20.0686</v>
      </c>
      <c r="M287" s="45">
        <f>IF(ISERROR(VLOOKUP($J287,'Miljövärden urval för publ'!$B$2:$H$490,MATCH(M$3,'Miljövärden urval för publ'!$B$2:$H$2,0),FALSE)),"",VLOOKUP($J287,'Miljövärden urval för publ'!$B$2:$H$490,MATCH(M$3,'Miljövärden urval för publ'!$B$2:$H$2,0),FALSE))</f>
        <v>10.730399999999999</v>
      </c>
      <c r="N287" s="45">
        <f>IF(ISERROR(VLOOKUP($J287,'Miljövärden urval för publ'!$B$2:$H$490,MATCH(N$3,'Miljövärden urval för publ'!$B$2:$H$2,0),FALSE)),"",VLOOKUP($J287,'Miljövärden urval för publ'!$B$2:$H$490,MATCH(N$3,'Miljövärden urval för publ'!$B$2:$H$2,0),FALSE))</f>
        <v>1.6776699999999999E-2</v>
      </c>
    </row>
    <row r="288" spans="1:14" x14ac:dyDescent="0.25">
      <c r="A288" s="65" t="s">
        <v>154</v>
      </c>
      <c r="B288" s="65" t="s">
        <v>160</v>
      </c>
      <c r="D288" s="60" t="str">
        <f>VLOOKUP(B288,'Miljövärden urval för publ'!$B$2:$V$480,MATCH("ska publiceras:",'Miljövärden urval för publ'!$B$2:$T$2,0),FALSE)</f>
        <v>ja</v>
      </c>
      <c r="E288" s="61">
        <f t="shared" si="12"/>
        <v>219</v>
      </c>
      <c r="H288" s="45">
        <v>286</v>
      </c>
      <c r="I288" s="45" t="str">
        <f t="shared" si="13"/>
        <v>Sävsjö Energi AB</v>
      </c>
      <c r="J288" s="45" t="str">
        <f t="shared" si="14"/>
        <v>Sävsjö</v>
      </c>
      <c r="K288" s="45">
        <f>IF(ISERROR(VLOOKUP($J288,'Miljövärden urval för publ'!$B$2:$H$490,MATCH(K$3,'Miljövärden urval för publ'!$B$2:$H$2,0),FALSE)),"",VLOOKUP($J288,'Miljövärden urval för publ'!$B$2:$H$490,MATCH(K$3,'Miljövärden urval för publ'!$B$2:$H$2,0),FALSE))</f>
        <v>0.19689699999999999</v>
      </c>
      <c r="L288" s="45">
        <f>IF(ISERROR(VLOOKUP($J288,'Miljövärden urval för publ'!$B$2:$H$490,MATCH(L$3,'Miljövärden urval för publ'!$B$2:$H$2,0),FALSE)),"",VLOOKUP($J288,'Miljövärden urval för publ'!$B$2:$H$490,MATCH(L$3,'Miljövärden urval för publ'!$B$2:$H$2,0),FALSE))</f>
        <v>31.148700000000002</v>
      </c>
      <c r="M288" s="45">
        <f>IF(ISERROR(VLOOKUP($J288,'Miljövärden urval för publ'!$B$2:$H$490,MATCH(M$3,'Miljövärden urval för publ'!$B$2:$H$2,0),FALSE)),"",VLOOKUP($J288,'Miljövärden urval för publ'!$B$2:$H$490,MATCH(M$3,'Miljövärden urval för publ'!$B$2:$H$2,0),FALSE))</f>
        <v>13.2302</v>
      </c>
      <c r="N288" s="45">
        <f>IF(ISERROR(VLOOKUP($J288,'Miljövärden urval för publ'!$B$2:$H$490,MATCH(N$3,'Miljövärden urval för publ'!$B$2:$H$2,0),FALSE)),"",VLOOKUP($J288,'Miljövärden urval för publ'!$B$2:$H$490,MATCH(N$3,'Miljövärden urval för publ'!$B$2:$H$2,0),FALSE))</f>
        <v>6.5913399999999997E-2</v>
      </c>
    </row>
    <row r="289" spans="1:14" x14ac:dyDescent="0.25">
      <c r="A289" s="65" t="s">
        <v>8</v>
      </c>
      <c r="B289" s="65" t="s">
        <v>12</v>
      </c>
      <c r="D289" s="60" t="str">
        <f>VLOOKUP(B289,'Miljövärden urval för publ'!$B$2:$V$480,MATCH("ska publiceras:",'Miljövärden urval för publ'!$B$2:$T$2,0),FALSE)</f>
        <v>ja</v>
      </c>
      <c r="E289" s="61">
        <f t="shared" si="12"/>
        <v>220</v>
      </c>
      <c r="H289" s="45">
        <v>287</v>
      </c>
      <c r="I289" s="45" t="str">
        <f t="shared" si="13"/>
        <v>Bionär Närvärme AB</v>
      </c>
      <c r="J289" s="45" t="str">
        <f t="shared" si="14"/>
        <v>Söderfors</v>
      </c>
      <c r="K289" s="45">
        <f>IF(ISERROR(VLOOKUP($J289,'Miljövärden urval för publ'!$B$2:$H$490,MATCH(K$3,'Miljövärden urval för publ'!$B$2:$H$2,0),FALSE)),"",VLOOKUP($J289,'Miljövärden urval för publ'!$B$2:$H$490,MATCH(K$3,'Miljövärden urval för publ'!$B$2:$H$2,0),FALSE))</f>
        <v>0.15803300000000001</v>
      </c>
      <c r="L289" s="45">
        <f>IF(ISERROR(VLOOKUP($J289,'Miljövärden urval för publ'!$B$2:$H$490,MATCH(L$3,'Miljövärden urval för publ'!$B$2:$H$2,0),FALSE)),"",VLOOKUP($J289,'Miljövärden urval för publ'!$B$2:$H$490,MATCH(L$3,'Miljövärden urval för publ'!$B$2:$H$2,0),FALSE))</f>
        <v>11.7538</v>
      </c>
      <c r="M289" s="45">
        <f>IF(ISERROR(VLOOKUP($J289,'Miljövärden urval för publ'!$B$2:$H$490,MATCH(M$3,'Miljövärden urval för publ'!$B$2:$H$2,0),FALSE)),"",VLOOKUP($J289,'Miljövärden urval för publ'!$B$2:$H$490,MATCH(M$3,'Miljövärden urval för publ'!$B$2:$H$2,0),FALSE))</f>
        <v>16.759499999999999</v>
      </c>
      <c r="N289" s="45">
        <f>IF(ISERROR(VLOOKUP($J289,'Miljövärden urval för publ'!$B$2:$H$490,MATCH(N$3,'Miljövärden urval för publ'!$B$2:$H$2,0),FALSE)),"",VLOOKUP($J289,'Miljövärden urval för publ'!$B$2:$H$490,MATCH(N$3,'Miljövärden urval för publ'!$B$2:$H$2,0),FALSE))</f>
        <v>1.2500000000000001E-2</v>
      </c>
    </row>
    <row r="290" spans="1:14" x14ac:dyDescent="0.25">
      <c r="A290" s="65" t="s">
        <v>31</v>
      </c>
      <c r="B290" s="65" t="s">
        <v>41</v>
      </c>
      <c r="D290" s="60" t="str">
        <f>VLOOKUP(B290,'Miljövärden urval för publ'!$B$2:$V$480,MATCH("ska publiceras:",'Miljövärden urval för publ'!$B$2:$T$2,0),FALSE)</f>
        <v>ja</v>
      </c>
      <c r="E290" s="61">
        <f t="shared" si="12"/>
        <v>221</v>
      </c>
      <c r="H290" s="45">
        <v>288</v>
      </c>
      <c r="I290" s="45" t="str">
        <f t="shared" si="13"/>
        <v>Söderhamn Nära AB</v>
      </c>
      <c r="J290" s="45" t="str">
        <f t="shared" si="14"/>
        <v>Söderhamn</v>
      </c>
      <c r="K290" s="45">
        <f>IF(ISERROR(VLOOKUP($J290,'Miljövärden urval för publ'!$B$2:$H$490,MATCH(K$3,'Miljövärden urval för publ'!$B$2:$H$2,0),FALSE)),"",VLOOKUP($J290,'Miljövärden urval för publ'!$B$2:$H$490,MATCH(K$3,'Miljövärden urval för publ'!$B$2:$H$2,0),FALSE))</f>
        <v>0.14253399999999999</v>
      </c>
      <c r="L290" s="45">
        <f>IF(ISERROR(VLOOKUP($J290,'Miljövärden urval för publ'!$B$2:$H$490,MATCH(L$3,'Miljövärden urval för publ'!$B$2:$H$2,0),FALSE)),"",VLOOKUP($J290,'Miljövärden urval för publ'!$B$2:$H$490,MATCH(L$3,'Miljövärden urval för publ'!$B$2:$H$2,0),FALSE))</f>
        <v>9.1195199999999996</v>
      </c>
      <c r="M290" s="45">
        <f>IF(ISERROR(VLOOKUP($J290,'Miljövärden urval för publ'!$B$2:$H$490,MATCH(M$3,'Miljövärden urval för publ'!$B$2:$H$2,0),FALSE)),"",VLOOKUP($J290,'Miljövärden urval för publ'!$B$2:$H$490,MATCH(M$3,'Miljövärden urval för publ'!$B$2:$H$2,0),FALSE))</f>
        <v>8.08324</v>
      </c>
      <c r="N290" s="45">
        <f>IF(ISERROR(VLOOKUP($J290,'Miljövärden urval för publ'!$B$2:$H$490,MATCH(N$3,'Miljövärden urval för publ'!$B$2:$H$2,0),FALSE)),"",VLOOKUP($J290,'Miljövärden urval för publ'!$B$2:$H$490,MATCH(N$3,'Miljövärden urval för publ'!$B$2:$H$2,0),FALSE))</f>
        <v>3.40179E-3</v>
      </c>
    </row>
    <row r="291" spans="1:14" x14ac:dyDescent="0.25">
      <c r="A291" s="65" t="s">
        <v>80</v>
      </c>
      <c r="B291" s="65" t="s">
        <v>111</v>
      </c>
      <c r="D291" s="60" t="str">
        <f>VLOOKUP(B291,'Miljövärden urval för publ'!$B$2:$V$480,MATCH("ska publiceras:",'Miljövärden urval för publ'!$B$2:$T$2,0),FALSE)</f>
        <v>nej</v>
      </c>
      <c r="E291" s="61">
        <f t="shared" si="12"/>
        <v>221</v>
      </c>
      <c r="H291" s="45">
        <v>289</v>
      </c>
      <c r="I291" s="45" t="str">
        <f t="shared" si="13"/>
        <v>Telge Nät AB</v>
      </c>
      <c r="J291" s="45" t="str">
        <f t="shared" si="14"/>
        <v>Södertälje</v>
      </c>
      <c r="K291" s="45">
        <f>IF(ISERROR(VLOOKUP($J291,'Miljövärden urval för publ'!$B$2:$H$490,MATCH(K$3,'Miljövärden urval för publ'!$B$2:$H$2,0),FALSE)),"",VLOOKUP($J291,'Miljövärden urval för publ'!$B$2:$H$490,MATCH(K$3,'Miljövärden urval för publ'!$B$2:$H$2,0),FALSE))</f>
        <v>0.163523</v>
      </c>
      <c r="L291" s="45">
        <f>IF(ISERROR(VLOOKUP($J291,'Miljövärden urval för publ'!$B$2:$H$490,MATCH(L$3,'Miljövärden urval för publ'!$B$2:$H$2,0),FALSE)),"",VLOOKUP($J291,'Miljövärden urval för publ'!$B$2:$H$490,MATCH(L$3,'Miljövärden urval för publ'!$B$2:$H$2,0),FALSE))</f>
        <v>50.061</v>
      </c>
      <c r="M291" s="45">
        <f>IF(ISERROR(VLOOKUP($J291,'Miljövärden urval för publ'!$B$2:$H$490,MATCH(M$3,'Miljövärden urval för publ'!$B$2:$H$2,0),FALSE)),"",VLOOKUP($J291,'Miljövärden urval för publ'!$B$2:$H$490,MATCH(M$3,'Miljövärden urval för publ'!$B$2:$H$2,0),FALSE))</f>
        <v>4.9277899999999999</v>
      </c>
      <c r="N291" s="45">
        <f>IF(ISERROR(VLOOKUP($J291,'Miljövärden urval för publ'!$B$2:$H$490,MATCH(N$3,'Miljövärden urval för publ'!$B$2:$H$2,0),FALSE)),"",VLOOKUP($J291,'Miljövärden urval för publ'!$B$2:$H$490,MATCH(N$3,'Miljövärden urval för publ'!$B$2:$H$2,0),FALSE))</f>
        <v>2.1673100000000001E-2</v>
      </c>
    </row>
    <row r="292" spans="1:14" x14ac:dyDescent="0.25">
      <c r="A292" s="65" t="s">
        <v>354</v>
      </c>
      <c r="B292" s="65" t="s">
        <v>355</v>
      </c>
      <c r="D292" s="60" t="str">
        <f>VLOOKUP(B292,'Miljövärden urval för publ'!$B$2:$V$480,MATCH("ska publiceras:",'Miljövärden urval för publ'!$B$2:$T$2,0),FALSE)</f>
        <v>ja</v>
      </c>
      <c r="E292" s="61">
        <f t="shared" si="12"/>
        <v>222</v>
      </c>
      <c r="H292" s="45">
        <v>290</v>
      </c>
      <c r="I292" s="45" t="str">
        <f t="shared" si="13"/>
        <v>Södertörns Fjärrvärme AB</v>
      </c>
      <c r="J292" s="45" t="str">
        <f t="shared" si="14"/>
        <v>Södertörn Fjärrvärme Totalt</v>
      </c>
      <c r="K292" s="45">
        <f>IF(ISERROR(VLOOKUP($J292,'Miljövärden urval för publ'!$B$2:$H$490,MATCH(K$3,'Miljövärden urval för publ'!$B$2:$H$2,0),FALSE)),"",VLOOKUP($J292,'Miljövärden urval för publ'!$B$2:$H$490,MATCH(K$3,'Miljövärden urval för publ'!$B$2:$H$2,0),FALSE))</f>
        <v>0.16402700000000001</v>
      </c>
      <c r="L292" s="45">
        <f>IF(ISERROR(VLOOKUP($J292,'Miljövärden urval för publ'!$B$2:$H$490,MATCH(L$3,'Miljövärden urval för publ'!$B$2:$H$2,0),FALSE)),"",VLOOKUP($J292,'Miljövärden urval för publ'!$B$2:$H$490,MATCH(L$3,'Miljövärden urval för publ'!$B$2:$H$2,0),FALSE))</f>
        <v>49.753300000000003</v>
      </c>
      <c r="M292" s="45">
        <f>IF(ISERROR(VLOOKUP($J292,'Miljövärden urval för publ'!$B$2:$H$490,MATCH(M$3,'Miljövärden urval för publ'!$B$2:$H$2,0),FALSE)),"",VLOOKUP($J292,'Miljövärden urval för publ'!$B$2:$H$490,MATCH(M$3,'Miljövärden urval för publ'!$B$2:$H$2,0),FALSE))</f>
        <v>5.8907499999999997</v>
      </c>
      <c r="N292" s="45">
        <f>IF(ISERROR(VLOOKUP($J292,'Miljövärden urval för publ'!$B$2:$H$490,MATCH(N$3,'Miljövärden urval för publ'!$B$2:$H$2,0),FALSE)),"",VLOOKUP($J292,'Miljövärden urval för publ'!$B$2:$H$490,MATCH(N$3,'Miljövärden urval för publ'!$B$2:$H$2,0),FALSE))</f>
        <v>1.4116999999999999E-2</v>
      </c>
    </row>
    <row r="293" spans="1:14" x14ac:dyDescent="0.25">
      <c r="A293" s="65" t="s">
        <v>53</v>
      </c>
      <c r="B293" s="65" t="s">
        <v>55</v>
      </c>
      <c r="D293" s="60" t="str">
        <f>VLOOKUP(B293,'Miljövärden urval för publ'!$B$2:$V$480,MATCH("ska publiceras:",'Miljövärden urval för publ'!$B$2:$T$2,0),FALSE)</f>
        <v>ja</v>
      </c>
      <c r="E293" s="61">
        <f t="shared" si="12"/>
        <v>223</v>
      </c>
      <c r="H293" s="45">
        <v>291</v>
      </c>
      <c r="I293" s="45" t="str">
        <f t="shared" si="13"/>
        <v>Vimmerby Energi &amp; Miljö AB</v>
      </c>
      <c r="J293" s="45" t="str">
        <f t="shared" si="14"/>
        <v>Södra Vi</v>
      </c>
      <c r="K293" s="45">
        <f>IF(ISERROR(VLOOKUP($J293,'Miljövärden urval för publ'!$B$2:$H$490,MATCH(K$3,'Miljövärden urval för publ'!$B$2:$H$2,0),FALSE)),"",VLOOKUP($J293,'Miljövärden urval för publ'!$B$2:$H$490,MATCH(K$3,'Miljövärden urval för publ'!$B$2:$H$2,0),FALSE))</f>
        <v>6.5356399999999995E-2</v>
      </c>
      <c r="L293" s="45">
        <f>IF(ISERROR(VLOOKUP($J293,'Miljövärden urval för publ'!$B$2:$H$490,MATCH(L$3,'Miljövärden urval för publ'!$B$2:$H$2,0),FALSE)),"",VLOOKUP($J293,'Miljövärden urval för publ'!$B$2:$H$490,MATCH(L$3,'Miljövärden urval för publ'!$B$2:$H$2,0),FALSE))</f>
        <v>12.3811</v>
      </c>
      <c r="M293" s="45">
        <f>IF(ISERROR(VLOOKUP($J293,'Miljövärden urval för publ'!$B$2:$H$490,MATCH(M$3,'Miljövärden urval för publ'!$B$2:$H$2,0),FALSE)),"",VLOOKUP($J293,'Miljövärden urval för publ'!$B$2:$H$490,MATCH(M$3,'Miljövärden urval för publ'!$B$2:$H$2,0),FALSE))</f>
        <v>9.5311800000000009</v>
      </c>
      <c r="N293" s="45">
        <f>IF(ISERROR(VLOOKUP($J293,'Miljövärden urval för publ'!$B$2:$H$490,MATCH(N$3,'Miljövärden urval för publ'!$B$2:$H$2,0),FALSE)),"",VLOOKUP($J293,'Miljövärden urval för publ'!$B$2:$H$490,MATCH(N$3,'Miljövärden urval för publ'!$B$2:$H$2,0),FALSE))</f>
        <v>0</v>
      </c>
    </row>
    <row r="294" spans="1:14" x14ac:dyDescent="0.25">
      <c r="A294" s="65" t="s">
        <v>80</v>
      </c>
      <c r="B294" s="65" t="s">
        <v>112</v>
      </c>
      <c r="D294" s="60" t="str">
        <f>VLOOKUP(B294,'Miljövärden urval för publ'!$B$2:$V$480,MATCH("ska publiceras:",'Miljövärden urval för publ'!$B$2:$T$2,0),FALSE)</f>
        <v>ja</v>
      </c>
      <c r="E294" s="61">
        <f t="shared" si="12"/>
        <v>224</v>
      </c>
      <c r="H294" s="45">
        <v>292</v>
      </c>
      <c r="I294" s="45" t="str">
        <f t="shared" si="13"/>
        <v>Värmevärden AB</v>
      </c>
      <c r="J294" s="45" t="str">
        <f t="shared" si="14"/>
        <v>Sörforsa</v>
      </c>
      <c r="K294" s="45">
        <f>IF(ISERROR(VLOOKUP($J294,'Miljövärden urval för publ'!$B$2:$H$490,MATCH(K$3,'Miljövärden urval för publ'!$B$2:$H$2,0),FALSE)),"",VLOOKUP($J294,'Miljövärden urval för publ'!$B$2:$H$490,MATCH(K$3,'Miljövärden urval för publ'!$B$2:$H$2,0),FALSE))</f>
        <v>0.13034899999999999</v>
      </c>
      <c r="L294" s="45">
        <f>IF(ISERROR(VLOOKUP($J294,'Miljövärden urval för publ'!$B$2:$H$490,MATCH(L$3,'Miljövärden urval för publ'!$B$2:$H$2,0),FALSE)),"",VLOOKUP($J294,'Miljövärden urval för publ'!$B$2:$H$490,MATCH(L$3,'Miljövärden urval för publ'!$B$2:$H$2,0),FALSE))</f>
        <v>26.6128</v>
      </c>
      <c r="M294" s="45">
        <f>IF(ISERROR(VLOOKUP($J294,'Miljövärden urval för publ'!$B$2:$H$490,MATCH(M$3,'Miljövärden urval för publ'!$B$2:$H$2,0),FALSE)),"",VLOOKUP($J294,'Miljövärden urval för publ'!$B$2:$H$490,MATCH(M$3,'Miljövärden urval för publ'!$B$2:$H$2,0),FALSE))</f>
        <v>8.7084899999999994</v>
      </c>
      <c r="N294" s="45">
        <f>IF(ISERROR(VLOOKUP($J294,'Miljövärden urval för publ'!$B$2:$H$490,MATCH(N$3,'Miljövärden urval för publ'!$B$2:$H$2,0),FALSE)),"",VLOOKUP($J294,'Miljövärden urval för publ'!$B$2:$H$490,MATCH(N$3,'Miljövärden urval för publ'!$B$2:$H$2,0),FALSE))</f>
        <v>5.5569199999999999E-2</v>
      </c>
    </row>
    <row r="295" spans="1:14" x14ac:dyDescent="0.25">
      <c r="A295" s="65" t="s">
        <v>182</v>
      </c>
      <c r="B295" s="65" t="s">
        <v>183</v>
      </c>
      <c r="D295" s="60" t="str">
        <f>VLOOKUP(B295,'Miljövärden urval för publ'!$B$2:$V$480,MATCH("ska publiceras:",'Miljövärden urval för publ'!$B$2:$T$2,0),FALSE)</f>
        <v>nej</v>
      </c>
      <c r="E295" s="61">
        <f t="shared" si="12"/>
        <v>224</v>
      </c>
      <c r="H295" s="45">
        <v>293</v>
      </c>
      <c r="I295" s="45" t="str">
        <f t="shared" si="13"/>
        <v>Tidaholms Energi AB</v>
      </c>
      <c r="J295" s="45" t="str">
        <f t="shared" si="14"/>
        <v>Tidaholm</v>
      </c>
      <c r="K295" s="45">
        <f>IF(ISERROR(VLOOKUP($J295,'Miljövärden urval för publ'!$B$2:$H$490,MATCH(K$3,'Miljövärden urval för publ'!$B$2:$H$2,0),FALSE)),"",VLOOKUP($J295,'Miljövärden urval för publ'!$B$2:$H$490,MATCH(K$3,'Miljövärden urval för publ'!$B$2:$H$2,0),FALSE))</f>
        <v>0.17754800000000001</v>
      </c>
      <c r="L295" s="45">
        <f>IF(ISERROR(VLOOKUP($J295,'Miljövärden urval för publ'!$B$2:$H$490,MATCH(L$3,'Miljövärden urval för publ'!$B$2:$H$2,0),FALSE)),"",VLOOKUP($J295,'Miljövärden urval för publ'!$B$2:$H$490,MATCH(L$3,'Miljövärden urval för publ'!$B$2:$H$2,0),FALSE))</f>
        <v>57.1584</v>
      </c>
      <c r="M295" s="45">
        <f>IF(ISERROR(VLOOKUP($J295,'Miljövärden urval för publ'!$B$2:$H$490,MATCH(M$3,'Miljövärden urval för publ'!$B$2:$H$2,0),FALSE)),"",VLOOKUP($J295,'Miljövärden urval för publ'!$B$2:$H$490,MATCH(M$3,'Miljövärden urval för publ'!$B$2:$H$2,0),FALSE))</f>
        <v>9.6703700000000001</v>
      </c>
      <c r="N295" s="45">
        <f>IF(ISERROR(VLOOKUP($J295,'Miljövärden urval för publ'!$B$2:$H$490,MATCH(N$3,'Miljövärden urval för publ'!$B$2:$H$2,0),FALSE)),"",VLOOKUP($J295,'Miljövärden urval för publ'!$B$2:$H$490,MATCH(N$3,'Miljövärden urval för publ'!$B$2:$H$2,0),FALSE))</f>
        <v>2.3357800000000001E-2</v>
      </c>
    </row>
    <row r="296" spans="1:14" x14ac:dyDescent="0.25">
      <c r="A296" s="65" t="s">
        <v>356</v>
      </c>
      <c r="B296" s="65" t="s">
        <v>357</v>
      </c>
      <c r="D296" s="60" t="str">
        <f>VLOOKUP(B296,'Miljövärden urval för publ'!$B$2:$V$480,MATCH("ska publiceras:",'Miljövärden urval för publ'!$B$2:$T$2,0),FALSE)</f>
        <v>ja</v>
      </c>
      <c r="E296" s="61">
        <f t="shared" si="12"/>
        <v>225</v>
      </c>
      <c r="H296" s="45">
        <v>294</v>
      </c>
      <c r="I296" s="45" t="str">
        <f t="shared" si="13"/>
        <v>Skövde Värmeverk AB</v>
      </c>
      <c r="J296" s="45" t="str">
        <f t="shared" si="14"/>
        <v>Tidan</v>
      </c>
      <c r="K296" s="45">
        <f>IF(ISERROR(VLOOKUP($J296,'Miljövärden urval för publ'!$B$2:$H$490,MATCH(K$3,'Miljövärden urval för publ'!$B$2:$H$2,0),FALSE)),"",VLOOKUP($J296,'Miljövärden urval för publ'!$B$2:$H$490,MATCH(K$3,'Miljövärden urval för publ'!$B$2:$H$2,0),FALSE))</f>
        <v>0.179677</v>
      </c>
      <c r="L296" s="45">
        <f>IF(ISERROR(VLOOKUP($J296,'Miljövärden urval för publ'!$B$2:$H$490,MATCH(L$3,'Miljövärden urval för publ'!$B$2:$H$2,0),FALSE)),"",VLOOKUP($J296,'Miljövärden urval för publ'!$B$2:$H$490,MATCH(L$3,'Miljövärden urval för publ'!$B$2:$H$2,0),FALSE))</f>
        <v>12.611800000000001</v>
      </c>
      <c r="M296" s="45">
        <f>IF(ISERROR(VLOOKUP($J296,'Miljövärden urval för publ'!$B$2:$H$490,MATCH(M$3,'Miljövärden urval för publ'!$B$2:$H$2,0),FALSE)),"",VLOOKUP($J296,'Miljövärden urval för publ'!$B$2:$H$490,MATCH(M$3,'Miljövärden urval för publ'!$B$2:$H$2,0),FALSE))</f>
        <v>16.485700000000001</v>
      </c>
      <c r="N296" s="45">
        <f>IF(ISERROR(VLOOKUP($J296,'Miljövärden urval för publ'!$B$2:$H$490,MATCH(N$3,'Miljövärden urval för publ'!$B$2:$H$2,0),FALSE)),"",VLOOKUP($J296,'Miljövärden urval för publ'!$B$2:$H$490,MATCH(N$3,'Miljövärden urval för publ'!$B$2:$H$2,0),FALSE))</f>
        <v>7.2622199999999998E-3</v>
      </c>
    </row>
    <row r="297" spans="1:14" x14ac:dyDescent="0.25">
      <c r="A297" s="65" t="s">
        <v>358</v>
      </c>
      <c r="B297" s="65" t="s">
        <v>359</v>
      </c>
      <c r="D297" s="60" t="str">
        <f>VLOOKUP(B297,'Miljövärden urval för publ'!$B$2:$V$480,MATCH("ska publiceras:",'Miljövärden urval för publ'!$B$2:$T$2,0),FALSE)</f>
        <v>ja</v>
      </c>
      <c r="E297" s="61">
        <f t="shared" si="12"/>
        <v>226</v>
      </c>
      <c r="H297" s="45">
        <v>295</v>
      </c>
      <c r="I297" s="45" t="str">
        <f t="shared" si="13"/>
        <v>Tierps Fjärrvärme AB</v>
      </c>
      <c r="J297" s="45" t="str">
        <f t="shared" si="14"/>
        <v>Tierp</v>
      </c>
      <c r="K297" s="45">
        <f>IF(ISERROR(VLOOKUP($J297,'Miljövärden urval för publ'!$B$2:$H$490,MATCH(K$3,'Miljövärden urval för publ'!$B$2:$H$2,0),FALSE)),"",VLOOKUP($J297,'Miljövärden urval för publ'!$B$2:$H$490,MATCH(K$3,'Miljövärden urval för publ'!$B$2:$H$2,0),FALSE))</f>
        <v>0.17074600000000001</v>
      </c>
      <c r="L297" s="45">
        <f>IF(ISERROR(VLOOKUP($J297,'Miljövärden urval för publ'!$B$2:$H$490,MATCH(L$3,'Miljövärden urval för publ'!$B$2:$H$2,0),FALSE)),"",VLOOKUP($J297,'Miljövärden urval för publ'!$B$2:$H$490,MATCH(L$3,'Miljövärden urval för publ'!$B$2:$H$2,0),FALSE))</f>
        <v>32.368899999999996</v>
      </c>
      <c r="M297" s="45">
        <f>IF(ISERROR(VLOOKUP($J297,'Miljövärden urval för publ'!$B$2:$H$490,MATCH(M$3,'Miljövärden urval för publ'!$B$2:$H$2,0),FALSE)),"",VLOOKUP($J297,'Miljövärden urval för publ'!$B$2:$H$490,MATCH(M$3,'Miljövärden urval för publ'!$B$2:$H$2,0),FALSE))</f>
        <v>8.2915200000000002</v>
      </c>
      <c r="N297" s="45">
        <f>IF(ISERROR(VLOOKUP($J297,'Miljövärden urval för publ'!$B$2:$H$490,MATCH(N$3,'Miljövärden urval för publ'!$B$2:$H$2,0),FALSE)),"",VLOOKUP($J297,'Miljövärden urval för publ'!$B$2:$H$490,MATCH(N$3,'Miljövärden urval för publ'!$B$2:$H$2,0),FALSE))</f>
        <v>4.9001700000000002E-2</v>
      </c>
    </row>
    <row r="298" spans="1:14" x14ac:dyDescent="0.25">
      <c r="A298" s="65" t="s">
        <v>362</v>
      </c>
      <c r="B298" s="65" t="s">
        <v>363</v>
      </c>
      <c r="D298" s="60" t="str">
        <f>VLOOKUP(B298,'Miljövärden urval för publ'!$B$2:$V$480,MATCH("ska publiceras:",'Miljövärden urval för publ'!$B$2:$T$2,0),FALSE)</f>
        <v>ja</v>
      </c>
      <c r="E298" s="61">
        <f t="shared" si="12"/>
        <v>227</v>
      </c>
      <c r="H298" s="45">
        <v>296</v>
      </c>
      <c r="I298" s="45" t="str">
        <f t="shared" si="13"/>
        <v>Skövde Värmeverk AB</v>
      </c>
      <c r="J298" s="45" t="str">
        <f t="shared" si="14"/>
        <v>Timmersdala</v>
      </c>
      <c r="K298" s="45">
        <f>IF(ISERROR(VLOOKUP($J298,'Miljövärden urval för publ'!$B$2:$H$490,MATCH(K$3,'Miljövärden urval för publ'!$B$2:$H$2,0),FALSE)),"",VLOOKUP($J298,'Miljövärden urval för publ'!$B$2:$H$490,MATCH(K$3,'Miljövärden urval för publ'!$B$2:$H$2,0),FALSE))</f>
        <v>0.18876100000000001</v>
      </c>
      <c r="L298" s="45">
        <f>IF(ISERROR(VLOOKUP($J298,'Miljövärden urval för publ'!$B$2:$H$490,MATCH(L$3,'Miljövärden urval för publ'!$B$2:$H$2,0),FALSE)),"",VLOOKUP($J298,'Miljövärden urval för publ'!$B$2:$H$490,MATCH(L$3,'Miljövärden urval för publ'!$B$2:$H$2,0),FALSE))</f>
        <v>15.194599999999999</v>
      </c>
      <c r="M298" s="45">
        <f>IF(ISERROR(VLOOKUP($J298,'Miljövärden urval för publ'!$B$2:$H$490,MATCH(M$3,'Miljövärden urval för publ'!$B$2:$H$2,0),FALSE)),"",VLOOKUP($J298,'Miljövärden urval för publ'!$B$2:$H$490,MATCH(M$3,'Miljövärden urval för publ'!$B$2:$H$2,0),FALSE))</f>
        <v>16.152999999999999</v>
      </c>
      <c r="N298" s="45">
        <f>IF(ISERROR(VLOOKUP($J298,'Miljövärden urval för publ'!$B$2:$H$490,MATCH(N$3,'Miljövärden urval för publ'!$B$2:$H$2,0),FALSE)),"",VLOOKUP($J298,'Miljövärden urval för publ'!$B$2:$H$490,MATCH(N$3,'Miljövärden urval för publ'!$B$2:$H$2,0),FALSE))</f>
        <v>1.4956799999999999E-2</v>
      </c>
    </row>
    <row r="299" spans="1:14" x14ac:dyDescent="0.25">
      <c r="A299" s="65" t="s">
        <v>364</v>
      </c>
      <c r="B299" s="65" t="s">
        <v>366</v>
      </c>
      <c r="D299" s="60" t="str">
        <f>VLOOKUP(B299,'Miljövärden urval för publ'!$B$2:$V$480,MATCH("ska publiceras:",'Miljövärden urval för publ'!$B$2:$T$2,0),FALSE)</f>
        <v>ja</v>
      </c>
      <c r="E299" s="61">
        <f t="shared" si="12"/>
        <v>228</v>
      </c>
      <c r="H299" s="45">
        <v>297</v>
      </c>
      <c r="I299" s="45" t="str">
        <f t="shared" si="13"/>
        <v>Rindi Energi AB</v>
      </c>
      <c r="J299" s="45" t="str">
        <f t="shared" si="14"/>
        <v>Tomelilla</v>
      </c>
      <c r="K299" s="45">
        <f>IF(ISERROR(VLOOKUP($J299,'Miljövärden urval för publ'!$B$2:$H$490,MATCH(K$3,'Miljövärden urval för publ'!$B$2:$H$2,0),FALSE)),"",VLOOKUP($J299,'Miljövärden urval för publ'!$B$2:$H$490,MATCH(K$3,'Miljövärden urval för publ'!$B$2:$H$2,0),FALSE))</f>
        <v>9.0031299999999995E-2</v>
      </c>
      <c r="L299" s="45">
        <f>IF(ISERROR(VLOOKUP($J299,'Miljövärden urval för publ'!$B$2:$H$490,MATCH(L$3,'Miljövärden urval för publ'!$B$2:$H$2,0),FALSE)),"",VLOOKUP($J299,'Miljövärden urval för publ'!$B$2:$H$490,MATCH(L$3,'Miljövärden urval för publ'!$B$2:$H$2,0),FALSE))</f>
        <v>17.770299999999999</v>
      </c>
      <c r="M299" s="45">
        <f>IF(ISERROR(VLOOKUP($J299,'Miljövärden urval för publ'!$B$2:$H$490,MATCH(M$3,'Miljövärden urval för publ'!$B$2:$H$2,0),FALSE)),"",VLOOKUP($J299,'Miljövärden urval för publ'!$B$2:$H$490,MATCH(M$3,'Miljövärden urval för publ'!$B$2:$H$2,0),FALSE))</f>
        <v>8.7815300000000001</v>
      </c>
      <c r="N299" s="45">
        <f>IF(ISERROR(VLOOKUP($J299,'Miljövärden urval för publ'!$B$2:$H$490,MATCH(N$3,'Miljövärden urval för publ'!$B$2:$H$2,0),FALSE)),"",VLOOKUP($J299,'Miljövärden urval för publ'!$B$2:$H$490,MATCH(N$3,'Miljövärden urval för publ'!$B$2:$H$2,0),FALSE))</f>
        <v>7.1490299999999998E-3</v>
      </c>
    </row>
    <row r="300" spans="1:14" x14ac:dyDescent="0.25">
      <c r="A300" s="65" t="s">
        <v>453</v>
      </c>
      <c r="B300" s="65" t="s">
        <v>454</v>
      </c>
      <c r="D300" s="60" t="str">
        <f>VLOOKUP(B300,'Miljövärden urval för publ'!$B$2:$V$480,MATCH("ska publiceras:",'Miljövärden urval för publ'!$B$2:$T$2,0),FALSE)</f>
        <v>ja</v>
      </c>
      <c r="E300" s="61">
        <f t="shared" si="12"/>
        <v>229</v>
      </c>
      <c r="H300" s="45">
        <v>298</v>
      </c>
      <c r="I300" s="45" t="str">
        <f t="shared" si="13"/>
        <v>Värmevärden AB</v>
      </c>
      <c r="J300" s="45" t="str">
        <f t="shared" si="14"/>
        <v>Torsby</v>
      </c>
      <c r="K300" s="45">
        <f>IF(ISERROR(VLOOKUP($J300,'Miljövärden urval för publ'!$B$2:$H$490,MATCH(K$3,'Miljövärden urval för publ'!$B$2:$H$2,0),FALSE)),"",VLOOKUP($J300,'Miljövärden urval för publ'!$B$2:$H$490,MATCH(K$3,'Miljövärden urval för publ'!$B$2:$H$2,0),FALSE))</f>
        <v>3.8984100000000001E-2</v>
      </c>
      <c r="L300" s="45">
        <f>IF(ISERROR(VLOOKUP($J300,'Miljövärden urval för publ'!$B$2:$H$490,MATCH(L$3,'Miljövärden urval för publ'!$B$2:$H$2,0),FALSE)),"",VLOOKUP($J300,'Miljövärden urval för publ'!$B$2:$H$490,MATCH(L$3,'Miljövärden urval för publ'!$B$2:$H$2,0),FALSE))</f>
        <v>11.009499999999999</v>
      </c>
      <c r="M300" s="45">
        <f>IF(ISERROR(VLOOKUP($J300,'Miljövärden urval för publ'!$B$2:$H$490,MATCH(M$3,'Miljövärden urval för publ'!$B$2:$H$2,0),FALSE)),"",VLOOKUP($J300,'Miljövärden urval för publ'!$B$2:$H$490,MATCH(M$3,'Miljövärden urval för publ'!$B$2:$H$2,0),FALSE))</f>
        <v>6.9910899999999998</v>
      </c>
      <c r="N300" s="45">
        <f>IF(ISERROR(VLOOKUP($J300,'Miljövärden urval för publ'!$B$2:$H$490,MATCH(N$3,'Miljövärden urval för publ'!$B$2:$H$2,0),FALSE)),"",VLOOKUP($J300,'Miljövärden urval för publ'!$B$2:$H$490,MATCH(N$3,'Miljövärden urval för publ'!$B$2:$H$2,0),FALSE))</f>
        <v>6.8443599999999999E-3</v>
      </c>
    </row>
    <row r="301" spans="1:14" x14ac:dyDescent="0.25">
      <c r="A301" s="65" t="s">
        <v>154</v>
      </c>
      <c r="B301" s="65" t="s">
        <v>161</v>
      </c>
      <c r="D301" s="60" t="str">
        <f>VLOOKUP(B301,'Miljövärden urval för publ'!$B$2:$V$480,MATCH("ska publiceras:",'Miljövärden urval för publ'!$B$2:$T$2,0),FALSE)</f>
        <v>ja</v>
      </c>
      <c r="E301" s="61">
        <f t="shared" si="12"/>
        <v>230</v>
      </c>
      <c r="H301" s="45">
        <v>299</v>
      </c>
      <c r="I301" s="45" t="str">
        <f t="shared" si="13"/>
        <v>Borlänge Energi AB</v>
      </c>
      <c r="J301" s="45" t="str">
        <f t="shared" si="14"/>
        <v>Torsång</v>
      </c>
      <c r="K301" s="45">
        <f>IF(ISERROR(VLOOKUP($J301,'Miljövärden urval för publ'!$B$2:$H$490,MATCH(K$3,'Miljövärden urval för publ'!$B$2:$H$2,0),FALSE)),"",VLOOKUP($J301,'Miljövärden urval för publ'!$B$2:$H$490,MATCH(K$3,'Miljövärden urval för publ'!$B$2:$H$2,0),FALSE))</f>
        <v>0.29693999999999998</v>
      </c>
      <c r="L301" s="45">
        <f>IF(ISERROR(VLOOKUP($J301,'Miljövärden urval för publ'!$B$2:$H$490,MATCH(L$3,'Miljövärden urval för publ'!$B$2:$H$2,0),FALSE)),"",VLOOKUP($J301,'Miljövärden urval för publ'!$B$2:$H$490,MATCH(L$3,'Miljövärden urval för publ'!$B$2:$H$2,0),FALSE))</f>
        <v>11.9726</v>
      </c>
      <c r="M301" s="45">
        <f>IF(ISERROR(VLOOKUP($J301,'Miljövärden urval för publ'!$B$2:$H$490,MATCH(M$3,'Miljövärden urval för publ'!$B$2:$H$2,0),FALSE)),"",VLOOKUP($J301,'Miljövärden urval för publ'!$B$2:$H$490,MATCH(M$3,'Miljövärden urval för publ'!$B$2:$H$2,0),FALSE))</f>
        <v>20.038599999999999</v>
      </c>
      <c r="N301" s="45">
        <f>IF(ISERROR(VLOOKUP($J301,'Miljövärden urval för publ'!$B$2:$H$490,MATCH(N$3,'Miljövärden urval för publ'!$B$2:$H$2,0),FALSE)),"",VLOOKUP($J301,'Miljövärden urval för publ'!$B$2:$H$490,MATCH(N$3,'Miljövärden urval för publ'!$B$2:$H$2,0),FALSE))</f>
        <v>7.0731700000000002E-3</v>
      </c>
    </row>
    <row r="302" spans="1:14" x14ac:dyDescent="0.25">
      <c r="A302" s="65" t="s">
        <v>196</v>
      </c>
      <c r="B302" s="65" t="s">
        <v>200</v>
      </c>
      <c r="D302" s="60" t="str">
        <f>VLOOKUP(B302,'Miljövärden urval för publ'!$B$2:$V$480,MATCH("ska publiceras:",'Miljövärden urval för publ'!$B$2:$T$2,0),FALSE)</f>
        <v>ja</v>
      </c>
      <c r="E302" s="61">
        <f t="shared" si="12"/>
        <v>231</v>
      </c>
      <c r="H302" s="45">
        <v>300</v>
      </c>
      <c r="I302" s="45" t="str">
        <f t="shared" si="13"/>
        <v>Torsås fjärrvärmenät AB</v>
      </c>
      <c r="J302" s="45" t="str">
        <f t="shared" si="14"/>
        <v>Torsås</v>
      </c>
      <c r="K302" s="45">
        <f>IF(ISERROR(VLOOKUP($J302,'Miljövärden urval för publ'!$B$2:$H$490,MATCH(K$3,'Miljövärden urval för publ'!$B$2:$H$2,0),FALSE)),"",VLOOKUP($J302,'Miljövärden urval för publ'!$B$2:$H$490,MATCH(K$3,'Miljövärden urval för publ'!$B$2:$H$2,0),FALSE))</f>
        <v>6.6900000000000001E-2</v>
      </c>
      <c r="L302" s="45">
        <f>IF(ISERROR(VLOOKUP($J302,'Miljövärden urval för publ'!$B$2:$H$490,MATCH(L$3,'Miljövärden urval för publ'!$B$2:$H$2,0),FALSE)),"",VLOOKUP($J302,'Miljövärden urval för publ'!$B$2:$H$490,MATCH(L$3,'Miljövärden urval för publ'!$B$2:$H$2,0),FALSE))</f>
        <v>7.74</v>
      </c>
      <c r="M302" s="45">
        <f>IF(ISERROR(VLOOKUP($J302,'Miljövärden urval för publ'!$B$2:$H$490,MATCH(M$3,'Miljövärden urval för publ'!$B$2:$H$2,0),FALSE)),"",VLOOKUP($J302,'Miljövärden urval för publ'!$B$2:$H$490,MATCH(M$3,'Miljövärden urval för publ'!$B$2:$H$2,0),FALSE))</f>
        <v>0</v>
      </c>
      <c r="N302" s="45">
        <f>IF(ISERROR(VLOOKUP($J302,'Miljövärden urval för publ'!$B$2:$H$490,MATCH(N$3,'Miljövärden urval för publ'!$B$2:$H$2,0),FALSE)),"",VLOOKUP($J302,'Miljövärden urval för publ'!$B$2:$H$490,MATCH(N$3,'Miljövärden urval för publ'!$B$2:$H$2,0),FALSE))</f>
        <v>7.1352899999999999E-3</v>
      </c>
    </row>
    <row r="303" spans="1:14" x14ac:dyDescent="0.25">
      <c r="A303" s="65" t="s">
        <v>344</v>
      </c>
      <c r="B303" s="65" t="s">
        <v>347</v>
      </c>
      <c r="D303" s="60" t="str">
        <f>VLOOKUP(B303,'Miljövärden urval för publ'!$B$2:$V$480,MATCH("ska publiceras:",'Miljövärden urval för publ'!$B$2:$T$2,0),FALSE)</f>
        <v>ja</v>
      </c>
      <c r="E303" s="61">
        <f t="shared" si="12"/>
        <v>232</v>
      </c>
      <c r="H303" s="45">
        <v>301</v>
      </c>
      <c r="I303" s="45" t="str">
        <f t="shared" si="13"/>
        <v>Tranås Energi AB</v>
      </c>
      <c r="J303" s="45" t="str">
        <f t="shared" si="14"/>
        <v>Tranås</v>
      </c>
      <c r="K303" s="45">
        <f>IF(ISERROR(VLOOKUP($J303,'Miljövärden urval för publ'!$B$2:$H$490,MATCH(K$3,'Miljövärden urval för publ'!$B$2:$H$2,0),FALSE)),"",VLOOKUP($J303,'Miljövärden urval för publ'!$B$2:$H$490,MATCH(K$3,'Miljövärden urval för publ'!$B$2:$H$2,0),FALSE))</f>
        <v>7.7330200000000002E-2</v>
      </c>
      <c r="L303" s="45">
        <f>IF(ISERROR(VLOOKUP($J303,'Miljövärden urval för publ'!$B$2:$H$490,MATCH(L$3,'Miljövärden urval för publ'!$B$2:$H$2,0),FALSE)),"",VLOOKUP($J303,'Miljövärden urval för publ'!$B$2:$H$490,MATCH(L$3,'Miljövärden urval för publ'!$B$2:$H$2,0),FALSE))</f>
        <v>12.941000000000001</v>
      </c>
      <c r="M303" s="45">
        <f>IF(ISERROR(VLOOKUP($J303,'Miljövärden urval för publ'!$B$2:$H$490,MATCH(M$3,'Miljövärden urval för publ'!$B$2:$H$2,0),FALSE)),"",VLOOKUP($J303,'Miljövärden urval för publ'!$B$2:$H$490,MATCH(M$3,'Miljövärden urval för publ'!$B$2:$H$2,0),FALSE))</f>
        <v>6.6919500000000003</v>
      </c>
      <c r="N303" s="45">
        <f>IF(ISERROR(VLOOKUP($J303,'Miljövärden urval för publ'!$B$2:$H$490,MATCH(N$3,'Miljövärden urval för publ'!$B$2:$H$2,0),FALSE)),"",VLOOKUP($J303,'Miljövärden urval för publ'!$B$2:$H$490,MATCH(N$3,'Miljövärden urval för publ'!$B$2:$H$2,0),FALSE))</f>
        <v>1.36179E-2</v>
      </c>
    </row>
    <row r="304" spans="1:14" x14ac:dyDescent="0.25">
      <c r="A304" s="65" t="s">
        <v>403</v>
      </c>
      <c r="B304" s="65" t="s">
        <v>416</v>
      </c>
      <c r="D304" s="60" t="str">
        <f>VLOOKUP(B304,'Miljövärden urval för publ'!$B$2:$V$480,MATCH("ska publiceras:",'Miljövärden urval för publ'!$B$2:$T$2,0),FALSE)</f>
        <v>ja</v>
      </c>
      <c r="E304" s="61">
        <f t="shared" si="12"/>
        <v>233</v>
      </c>
      <c r="H304" s="45">
        <v>302</v>
      </c>
      <c r="I304" s="45" t="str">
        <f t="shared" si="13"/>
        <v>Trelleborgs Fjärrvärme AB</v>
      </c>
      <c r="J304" s="45" t="str">
        <f t="shared" si="14"/>
        <v>Trelleborg Fjärrvärme AB</v>
      </c>
      <c r="K304" s="45">
        <f>IF(ISERROR(VLOOKUP($J304,'Miljövärden urval för publ'!$B$2:$H$490,MATCH(K$3,'Miljövärden urval för publ'!$B$2:$H$2,0),FALSE)),"",VLOOKUP($J304,'Miljövärden urval för publ'!$B$2:$H$490,MATCH(K$3,'Miljövärden urval för publ'!$B$2:$H$2,0),FALSE))</f>
        <v>0.133494</v>
      </c>
      <c r="L304" s="45">
        <f>IF(ISERROR(VLOOKUP($J304,'Miljövärden urval för publ'!$B$2:$H$490,MATCH(L$3,'Miljövärden urval för publ'!$B$2:$H$2,0),FALSE)),"",VLOOKUP($J304,'Miljövärden urval för publ'!$B$2:$H$490,MATCH(L$3,'Miljövärden urval för publ'!$B$2:$H$2,0),FALSE))</f>
        <v>22.679400000000001</v>
      </c>
      <c r="M304" s="45">
        <f>IF(ISERROR(VLOOKUP($J304,'Miljövärden urval för publ'!$B$2:$H$490,MATCH(M$3,'Miljövärden urval för publ'!$B$2:$H$2,0),FALSE)),"",VLOOKUP($J304,'Miljövärden urval för publ'!$B$2:$H$490,MATCH(M$3,'Miljövärden urval för publ'!$B$2:$H$2,0),FALSE))</f>
        <v>10.5709</v>
      </c>
      <c r="N304" s="45">
        <f>IF(ISERROR(VLOOKUP($J304,'Miljövärden urval för publ'!$B$2:$H$490,MATCH(N$3,'Miljövärden urval för publ'!$B$2:$H$2,0),FALSE)),"",VLOOKUP($J304,'Miljövärden urval för publ'!$B$2:$H$490,MATCH(N$3,'Miljövärden urval för publ'!$B$2:$H$2,0),FALSE))</f>
        <v>9.1663999999999999E-3</v>
      </c>
    </row>
    <row r="305" spans="1:14" x14ac:dyDescent="0.25">
      <c r="A305" s="65" t="s">
        <v>388</v>
      </c>
      <c r="B305" s="65" t="s">
        <v>390</v>
      </c>
      <c r="D305" s="60" t="str">
        <f>VLOOKUP(B305,'Miljövärden urval för publ'!$B$2:$V$480,MATCH("ska publiceras:",'Miljövärden urval för publ'!$B$2:$T$2,0),FALSE)</f>
        <v>ja</v>
      </c>
      <c r="E305" s="61">
        <f t="shared" si="12"/>
        <v>234</v>
      </c>
      <c r="H305" s="45">
        <v>303</v>
      </c>
      <c r="I305" s="45" t="str">
        <f t="shared" si="13"/>
        <v>Trollhättan Energi AB</v>
      </c>
      <c r="J305" s="45" t="str">
        <f t="shared" si="14"/>
        <v>Trollhättan</v>
      </c>
      <c r="K305" s="45">
        <f>IF(ISERROR(VLOOKUP($J305,'Miljövärden urval för publ'!$B$2:$H$490,MATCH(K$3,'Miljövärden urval för publ'!$B$2:$H$2,0),FALSE)),"",VLOOKUP($J305,'Miljövärden urval för publ'!$B$2:$H$490,MATCH(K$3,'Miljövärden urval för publ'!$B$2:$H$2,0),FALSE))</f>
        <v>3.8772399999999999E-2</v>
      </c>
      <c r="L305" s="45">
        <f>IF(ISERROR(VLOOKUP($J305,'Miljövärden urval för publ'!$B$2:$H$490,MATCH(L$3,'Miljövärden urval för publ'!$B$2:$H$2,0),FALSE)),"",VLOOKUP($J305,'Miljövärden urval för publ'!$B$2:$H$490,MATCH(L$3,'Miljövärden urval för publ'!$B$2:$H$2,0),FALSE))</f>
        <v>9.2078199999999999</v>
      </c>
      <c r="M305" s="45">
        <f>IF(ISERROR(VLOOKUP($J305,'Miljövärden urval för publ'!$B$2:$H$490,MATCH(M$3,'Miljövärden urval för publ'!$B$2:$H$2,0),FALSE)),"",VLOOKUP($J305,'Miljövärden urval för publ'!$B$2:$H$490,MATCH(M$3,'Miljövärden urval för publ'!$B$2:$H$2,0),FALSE))</f>
        <v>6.7125899999999996</v>
      </c>
      <c r="N305" s="45">
        <f>IF(ISERROR(VLOOKUP($J305,'Miljövärden urval för publ'!$B$2:$H$490,MATCH(N$3,'Miljövärden urval för publ'!$B$2:$H$2,0),FALSE)),"",VLOOKUP($J305,'Miljövärden urval för publ'!$B$2:$H$490,MATCH(N$3,'Miljövärden urval för publ'!$B$2:$H$2,0),FALSE))</f>
        <v>1.57441E-3</v>
      </c>
    </row>
    <row r="306" spans="1:14" x14ac:dyDescent="0.25">
      <c r="A306" s="65" t="s">
        <v>364</v>
      </c>
      <c r="B306" s="65" t="s">
        <v>367</v>
      </c>
      <c r="D306" s="60" t="str">
        <f>VLOOKUP(B306,'Miljövärden urval för publ'!$B$2:$V$480,MATCH("ska publiceras:",'Miljövärden urval för publ'!$B$2:$T$2,0),FALSE)</f>
        <v>ja</v>
      </c>
      <c r="E306" s="61">
        <f t="shared" si="12"/>
        <v>235</v>
      </c>
      <c r="H306" s="45">
        <v>304</v>
      </c>
      <c r="I306" s="45" t="str">
        <f t="shared" si="13"/>
        <v>Statkraft Värme AB</v>
      </c>
      <c r="J306" s="45" t="str">
        <f t="shared" si="14"/>
        <v>Trosa</v>
      </c>
      <c r="K306" s="45">
        <f>IF(ISERROR(VLOOKUP($J306,'Miljövärden urval för publ'!$B$2:$H$490,MATCH(K$3,'Miljövärden urval för publ'!$B$2:$H$2,0),FALSE)),"",VLOOKUP($J306,'Miljövärden urval för publ'!$B$2:$H$490,MATCH(K$3,'Miljövärden urval för publ'!$B$2:$H$2,0),FALSE))</f>
        <v>7.6688699999999999E-2</v>
      </c>
      <c r="L306" s="45">
        <f>IF(ISERROR(VLOOKUP($J306,'Miljövärden urval för publ'!$B$2:$H$490,MATCH(L$3,'Miljövärden urval för publ'!$B$2:$H$2,0),FALSE)),"",VLOOKUP($J306,'Miljövärden urval för publ'!$B$2:$H$490,MATCH(L$3,'Miljövärden urval för publ'!$B$2:$H$2,0),FALSE))</f>
        <v>10.8933</v>
      </c>
      <c r="M306" s="45">
        <f>IF(ISERROR(VLOOKUP($J306,'Miljövärden urval för publ'!$B$2:$H$490,MATCH(M$3,'Miljövärden urval för publ'!$B$2:$H$2,0),FALSE)),"",VLOOKUP($J306,'Miljövärden urval för publ'!$B$2:$H$490,MATCH(M$3,'Miljövärden urval för publ'!$B$2:$H$2,0),FALSE))</f>
        <v>7.8262099999999997</v>
      </c>
      <c r="N306" s="45">
        <f>IF(ISERROR(VLOOKUP($J306,'Miljövärden urval för publ'!$B$2:$H$490,MATCH(N$3,'Miljövärden urval för publ'!$B$2:$H$2,0),FALSE)),"",VLOOKUP($J306,'Miljövärden urval för publ'!$B$2:$H$490,MATCH(N$3,'Miljövärden urval för publ'!$B$2:$H$2,0),FALSE))</f>
        <v>2.18103E-3</v>
      </c>
    </row>
    <row r="307" spans="1:14" x14ac:dyDescent="0.25">
      <c r="A307" s="65" t="s">
        <v>583</v>
      </c>
      <c r="B307" s="65" t="s">
        <v>586</v>
      </c>
      <c r="D307" s="60" t="str">
        <f>VLOOKUP(B307,'Miljövärden urval för publ'!$B$2:$V$480,MATCH("ska publiceras:",'Miljövärden urval för publ'!$B$2:$T$2,0),FALSE)</f>
        <v>ja</v>
      </c>
      <c r="E307" s="61">
        <f t="shared" si="12"/>
        <v>236</v>
      </c>
      <c r="H307" s="45">
        <v>305</v>
      </c>
      <c r="I307" s="45" t="str">
        <f t="shared" si="13"/>
        <v>Varberg Energi AB</v>
      </c>
      <c r="J307" s="45" t="str">
        <f t="shared" si="14"/>
        <v>Träslövsläge</v>
      </c>
      <c r="K307" s="45">
        <f>IF(ISERROR(VLOOKUP($J307,'Miljövärden urval för publ'!$B$2:$H$490,MATCH(K$3,'Miljövärden urval för publ'!$B$2:$H$2,0),FALSE)),"",VLOOKUP($J307,'Miljövärden urval för publ'!$B$2:$H$490,MATCH(K$3,'Miljövärden urval för publ'!$B$2:$H$2,0),FALSE))</f>
        <v>0.48918</v>
      </c>
      <c r="L307" s="45">
        <f>IF(ISERROR(VLOOKUP($J307,'Miljövärden urval för publ'!$B$2:$H$490,MATCH(L$3,'Miljövärden urval för publ'!$B$2:$H$2,0),FALSE)),"",VLOOKUP($J307,'Miljövärden urval för publ'!$B$2:$H$490,MATCH(L$3,'Miljövärden urval för publ'!$B$2:$H$2,0),FALSE))</f>
        <v>93.282700000000006</v>
      </c>
      <c r="M307" s="45">
        <f>IF(ISERROR(VLOOKUP($J307,'Miljövärden urval för publ'!$B$2:$H$490,MATCH(M$3,'Miljövärden urval för publ'!$B$2:$H$2,0),FALSE)),"",VLOOKUP($J307,'Miljövärden urval för publ'!$B$2:$H$490,MATCH(M$3,'Miljövärden urval för publ'!$B$2:$H$2,0),FALSE))</f>
        <v>22.695699999999999</v>
      </c>
      <c r="N307" s="45">
        <f>IF(ISERROR(VLOOKUP($J307,'Miljövärden urval för publ'!$B$2:$H$490,MATCH(N$3,'Miljövärden urval för publ'!$B$2:$H$2,0),FALSE)),"",VLOOKUP($J307,'Miljövärden urval för publ'!$B$2:$H$490,MATCH(N$3,'Miljövärden urval för publ'!$B$2:$H$2,0),FALSE))</f>
        <v>0.203125</v>
      </c>
    </row>
    <row r="308" spans="1:14" x14ac:dyDescent="0.25">
      <c r="A308" s="65" t="s">
        <v>80</v>
      </c>
      <c r="B308" s="65" t="s">
        <v>113</v>
      </c>
      <c r="D308" s="60" t="str">
        <f>VLOOKUP(B308,'Miljövärden urval för publ'!$B$2:$V$480,MATCH("ska publiceras:",'Miljövärden urval för publ'!$B$2:$T$2,0),FALSE)</f>
        <v>nej</v>
      </c>
      <c r="E308" s="61">
        <f t="shared" si="12"/>
        <v>236</v>
      </c>
      <c r="H308" s="45">
        <v>306</v>
      </c>
      <c r="I308" s="45" t="str">
        <f t="shared" si="13"/>
        <v>Varberg Energi AB</v>
      </c>
      <c r="J308" s="45" t="str">
        <f t="shared" si="14"/>
        <v>Tvååker (Närv)</v>
      </c>
      <c r="K308" s="45">
        <f>IF(ISERROR(VLOOKUP($J308,'Miljövärden urval för publ'!$B$2:$H$490,MATCH(K$3,'Miljövärden urval för publ'!$B$2:$H$2,0),FALSE)),"",VLOOKUP($J308,'Miljövärden urval för publ'!$B$2:$H$490,MATCH(K$3,'Miljövärden urval för publ'!$B$2:$H$2,0),FALSE))</f>
        <v>0.212093</v>
      </c>
      <c r="L308" s="45">
        <f>IF(ISERROR(VLOOKUP($J308,'Miljövärden urval för publ'!$B$2:$H$490,MATCH(L$3,'Miljövärden urval för publ'!$B$2:$H$2,0),FALSE)),"",VLOOKUP($J308,'Miljövärden urval för publ'!$B$2:$H$490,MATCH(L$3,'Miljövärden urval för publ'!$B$2:$H$2,0),FALSE))</f>
        <v>24.2865</v>
      </c>
      <c r="M308" s="45">
        <f>IF(ISERROR(VLOOKUP($J308,'Miljövärden urval för publ'!$B$2:$H$490,MATCH(M$3,'Miljövärden urval för publ'!$B$2:$H$2,0),FALSE)),"",VLOOKUP($J308,'Miljövärden urval för publ'!$B$2:$H$490,MATCH(M$3,'Miljövärden urval för publ'!$B$2:$H$2,0),FALSE))</f>
        <v>18.253</v>
      </c>
      <c r="N308" s="45">
        <f>IF(ISERROR(VLOOKUP($J308,'Miljövärden urval för publ'!$B$2:$H$490,MATCH(N$3,'Miljövärden urval för publ'!$B$2:$H$2,0),FALSE)),"",VLOOKUP($J308,'Miljövärden urval för publ'!$B$2:$H$490,MATCH(N$3,'Miljövärden urval för publ'!$B$2:$H$2,0),FALSE))</f>
        <v>4.1472299999999997E-2</v>
      </c>
    </row>
    <row r="309" spans="1:14" x14ac:dyDescent="0.25">
      <c r="A309" s="65" t="s">
        <v>80</v>
      </c>
      <c r="B309" s="65" t="s">
        <v>114</v>
      </c>
      <c r="D309" s="60" t="str">
        <f>VLOOKUP(B309,'Miljövärden urval för publ'!$B$2:$V$480,MATCH("ska publiceras:",'Miljövärden urval för publ'!$B$2:$T$2,0),FALSE)</f>
        <v>ja</v>
      </c>
      <c r="E309" s="61">
        <f t="shared" si="12"/>
        <v>237</v>
      </c>
      <c r="H309" s="45">
        <v>307</v>
      </c>
      <c r="I309" s="45" t="str">
        <f t="shared" si="13"/>
        <v>Hässleholm Miljö AB</v>
      </c>
      <c r="J309" s="45" t="str">
        <f t="shared" si="14"/>
        <v>Tyringe</v>
      </c>
      <c r="K309" s="45">
        <f>IF(ISERROR(VLOOKUP($J309,'Miljövärden urval för publ'!$B$2:$H$490,MATCH(K$3,'Miljövärden urval för publ'!$B$2:$H$2,0),FALSE)),"",VLOOKUP($J309,'Miljövärden urval för publ'!$B$2:$H$490,MATCH(K$3,'Miljövärden urval för publ'!$B$2:$H$2,0),FALSE))</f>
        <v>0.13383500000000001</v>
      </c>
      <c r="L309" s="45">
        <f>IF(ISERROR(VLOOKUP($J309,'Miljövärden urval för publ'!$B$2:$H$490,MATCH(L$3,'Miljövärden urval för publ'!$B$2:$H$2,0),FALSE)),"",VLOOKUP($J309,'Miljövärden urval för publ'!$B$2:$H$490,MATCH(L$3,'Miljövärden urval för publ'!$B$2:$H$2,0),FALSE))</f>
        <v>24.77</v>
      </c>
      <c r="M309" s="45">
        <f>IF(ISERROR(VLOOKUP($J309,'Miljövärden urval för publ'!$B$2:$H$490,MATCH(M$3,'Miljövärden urval för publ'!$B$2:$H$2,0),FALSE)),"",VLOOKUP($J309,'Miljövärden urval för publ'!$B$2:$H$490,MATCH(M$3,'Miljövärden urval för publ'!$B$2:$H$2,0),FALSE))</f>
        <v>9.6790900000000004</v>
      </c>
      <c r="N309" s="45">
        <f>IF(ISERROR(VLOOKUP($J309,'Miljövärden urval för publ'!$B$2:$H$490,MATCH(N$3,'Miljövärden urval för publ'!$B$2:$H$2,0),FALSE)),"",VLOOKUP($J309,'Miljövärden urval för publ'!$B$2:$H$490,MATCH(N$3,'Miljövärden urval för publ'!$B$2:$H$2,0),FALSE))</f>
        <v>1.7474900000000002E-2</v>
      </c>
    </row>
    <row r="310" spans="1:14" x14ac:dyDescent="0.25">
      <c r="A310" s="65" t="s">
        <v>571</v>
      </c>
      <c r="B310" s="65" t="s">
        <v>572</v>
      </c>
      <c r="D310" s="60" t="str">
        <f>VLOOKUP(B310,'Miljövärden urval för publ'!$B$2:$V$480,MATCH("ska publiceras:",'Miljövärden urval för publ'!$B$2:$T$2,0),FALSE)</f>
        <v>ja</v>
      </c>
      <c r="E310" s="61">
        <f t="shared" si="12"/>
        <v>238</v>
      </c>
      <c r="H310" s="45">
        <v>308</v>
      </c>
      <c r="I310" s="45" t="str">
        <f t="shared" si="13"/>
        <v>Fortum Värme,  AB s.m. Stockholms stad</v>
      </c>
      <c r="J310" s="45" t="str">
        <f t="shared" si="14"/>
        <v>Täby</v>
      </c>
      <c r="K310" s="45">
        <f>IF(ISERROR(VLOOKUP($J310,'Miljövärden urval för publ'!$B$2:$H$490,MATCH(K$3,'Miljövärden urval för publ'!$B$2:$H$2,0),FALSE)),"",VLOOKUP($J310,'Miljövärden urval för publ'!$B$2:$H$490,MATCH(K$3,'Miljövärden urval för publ'!$B$2:$H$2,0),FALSE))</f>
        <v>0.50117199999999995</v>
      </c>
      <c r="L310" s="45">
        <f>IF(ISERROR(VLOOKUP($J310,'Miljövärden urval för publ'!$B$2:$H$490,MATCH(L$3,'Miljövärden urval för publ'!$B$2:$H$2,0),FALSE)),"",VLOOKUP($J310,'Miljövärden urval för publ'!$B$2:$H$490,MATCH(L$3,'Miljövärden urval för publ'!$B$2:$H$2,0),FALSE))</f>
        <v>113.852</v>
      </c>
      <c r="M310" s="45">
        <f>IF(ISERROR(VLOOKUP($J310,'Miljövärden urval för publ'!$B$2:$H$490,MATCH(M$3,'Miljövärden urval för publ'!$B$2:$H$2,0),FALSE)),"",VLOOKUP($J310,'Miljövärden urval för publ'!$B$2:$H$490,MATCH(M$3,'Miljövärden urval för publ'!$B$2:$H$2,0),FALSE))</f>
        <v>11.329000000000001</v>
      </c>
      <c r="N310" s="45">
        <f>IF(ISERROR(VLOOKUP($J310,'Miljövärden urval för publ'!$B$2:$H$490,MATCH(N$3,'Miljövärden urval för publ'!$B$2:$H$2,0),FALSE)),"",VLOOKUP($J310,'Miljövärden urval för publ'!$B$2:$H$490,MATCH(N$3,'Miljövärden urval för publ'!$B$2:$H$2,0),FALSE))</f>
        <v>0.29298999999999997</v>
      </c>
    </row>
    <row r="311" spans="1:14" x14ac:dyDescent="0.25">
      <c r="A311" s="65" t="s">
        <v>316</v>
      </c>
      <c r="B311" s="65" t="s">
        <v>318</v>
      </c>
      <c r="D311" s="60" t="str">
        <f>VLOOKUP(B311,'Miljövärden urval för publ'!$B$2:$V$480,MATCH("ska publiceras:",'Miljövärden urval för publ'!$B$2:$T$2,0),FALSE)</f>
        <v>ja</v>
      </c>
      <c r="E311" s="61">
        <f t="shared" si="12"/>
        <v>239</v>
      </c>
      <c r="H311" s="45">
        <v>309</v>
      </c>
      <c r="I311" s="45" t="str">
        <f t="shared" si="13"/>
        <v>Väner Energi AB</v>
      </c>
      <c r="J311" s="45" t="str">
        <f t="shared" si="14"/>
        <v>Töreboda</v>
      </c>
      <c r="K311" s="45">
        <f>IF(ISERROR(VLOOKUP($J311,'Miljövärden urval för publ'!$B$2:$H$490,MATCH(K$3,'Miljövärden urval för publ'!$B$2:$H$2,0),FALSE)),"",VLOOKUP($J311,'Miljövärden urval för publ'!$B$2:$H$490,MATCH(K$3,'Miljövärden urval för publ'!$B$2:$H$2,0),FALSE))</f>
        <v>9.8411999999999999E-2</v>
      </c>
      <c r="L311" s="45">
        <f>IF(ISERROR(VLOOKUP($J311,'Miljövärden urval för publ'!$B$2:$H$490,MATCH(L$3,'Miljövärden urval för publ'!$B$2:$H$2,0),FALSE)),"",VLOOKUP($J311,'Miljövärden urval för publ'!$B$2:$H$490,MATCH(L$3,'Miljövärden urval för publ'!$B$2:$H$2,0),FALSE))</f>
        <v>18.121700000000001</v>
      </c>
      <c r="M311" s="45">
        <f>IF(ISERROR(VLOOKUP($J311,'Miljövärden urval för publ'!$B$2:$H$490,MATCH(M$3,'Miljövärden urval för publ'!$B$2:$H$2,0),FALSE)),"",VLOOKUP($J311,'Miljövärden urval för publ'!$B$2:$H$490,MATCH(M$3,'Miljövärden urval för publ'!$B$2:$H$2,0),FALSE))</f>
        <v>7.3334799999999998</v>
      </c>
      <c r="N311" s="45">
        <f>IF(ISERROR(VLOOKUP($J311,'Miljövärden urval för publ'!$B$2:$H$490,MATCH(N$3,'Miljövärden urval för publ'!$B$2:$H$2,0),FALSE)),"",VLOOKUP($J311,'Miljövärden urval för publ'!$B$2:$H$490,MATCH(N$3,'Miljövärden urval för publ'!$B$2:$H$2,0),FALSE))</f>
        <v>1.5249E-2</v>
      </c>
    </row>
    <row r="312" spans="1:14" x14ac:dyDescent="0.25">
      <c r="A312" s="65" t="s">
        <v>391</v>
      </c>
      <c r="B312" s="65" t="s">
        <v>392</v>
      </c>
      <c r="D312" s="60" t="str">
        <f>VLOOKUP(B312,'Miljövärden urval för publ'!$B$2:$V$480,MATCH("ska publiceras:",'Miljövärden urval för publ'!$B$2:$T$2,0),FALSE)</f>
        <v>ja</v>
      </c>
      <c r="E312" s="61">
        <f t="shared" si="12"/>
        <v>240</v>
      </c>
      <c r="H312" s="45">
        <v>310</v>
      </c>
      <c r="I312" s="45" t="str">
        <f t="shared" si="13"/>
        <v>Uddevalla Energi AB</v>
      </c>
      <c r="J312" s="45" t="str">
        <f t="shared" si="14"/>
        <v>Uddevalla</v>
      </c>
      <c r="K312" s="45">
        <f>IF(ISERROR(VLOOKUP($J312,'Miljövärden urval för publ'!$B$2:$H$490,MATCH(K$3,'Miljövärden urval för publ'!$B$2:$H$2,0),FALSE)),"",VLOOKUP($J312,'Miljövärden urval för publ'!$B$2:$H$490,MATCH(K$3,'Miljövärden urval för publ'!$B$2:$H$2,0),FALSE))</f>
        <v>0.128472</v>
      </c>
      <c r="L312" s="45">
        <f>IF(ISERROR(VLOOKUP($J312,'Miljövärden urval för publ'!$B$2:$H$490,MATCH(L$3,'Miljövärden urval för publ'!$B$2:$H$2,0),FALSE)),"",VLOOKUP($J312,'Miljövärden urval för publ'!$B$2:$H$490,MATCH(L$3,'Miljövärden urval för publ'!$B$2:$H$2,0),FALSE))</f>
        <v>111.252</v>
      </c>
      <c r="M312" s="45">
        <f>IF(ISERROR(VLOOKUP($J312,'Miljövärden urval för publ'!$B$2:$H$490,MATCH(M$3,'Miljövärden urval för publ'!$B$2:$H$2,0),FALSE)),"",VLOOKUP($J312,'Miljövärden urval för publ'!$B$2:$H$490,MATCH(M$3,'Miljövärden urval för publ'!$B$2:$H$2,0),FALSE))</f>
        <v>7.2005999999999997</v>
      </c>
      <c r="N312" s="45">
        <f>IF(ISERROR(VLOOKUP($J312,'Miljövärden urval för publ'!$B$2:$H$490,MATCH(N$3,'Miljövärden urval för publ'!$B$2:$H$2,0),FALSE)),"",VLOOKUP($J312,'Miljövärden urval för publ'!$B$2:$H$490,MATCH(N$3,'Miljövärden urval för publ'!$B$2:$H$2,0),FALSE))</f>
        <v>1.6325800000000001E-2</v>
      </c>
    </row>
    <row r="313" spans="1:14" x14ac:dyDescent="0.25">
      <c r="A313" s="65" t="s">
        <v>8</v>
      </c>
      <c r="B313" s="65" t="s">
        <v>13</v>
      </c>
      <c r="D313" s="60" t="str">
        <f>VLOOKUP(B313,'Miljövärden urval för publ'!$B$2:$V$480,MATCH("ska publiceras:",'Miljövärden urval för publ'!$B$2:$T$2,0),FALSE)</f>
        <v>nej</v>
      </c>
      <c r="E313" s="61">
        <f t="shared" si="12"/>
        <v>240</v>
      </c>
      <c r="H313" s="45">
        <v>311</v>
      </c>
      <c r="I313" s="45" t="str">
        <f t="shared" si="13"/>
        <v>Falkenberg Energi AB</v>
      </c>
      <c r="J313" s="45" t="str">
        <f t="shared" si="14"/>
        <v>Ullared-närvärme</v>
      </c>
      <c r="K313" s="45">
        <f>IF(ISERROR(VLOOKUP($J313,'Miljövärden urval för publ'!$B$2:$H$490,MATCH(K$3,'Miljövärden urval för publ'!$B$2:$H$2,0),FALSE)),"",VLOOKUP($J313,'Miljövärden urval för publ'!$B$2:$H$490,MATCH(K$3,'Miljövärden urval för publ'!$B$2:$H$2,0),FALSE))</f>
        <v>0.18606800000000001</v>
      </c>
      <c r="L313" s="45">
        <f>IF(ISERROR(VLOOKUP($J313,'Miljövärden urval för publ'!$B$2:$H$490,MATCH(L$3,'Miljövärden urval för publ'!$B$2:$H$2,0),FALSE)),"",VLOOKUP($J313,'Miljövärden urval för publ'!$B$2:$H$490,MATCH(L$3,'Miljövärden urval för publ'!$B$2:$H$2,0),FALSE))</f>
        <v>16.2562</v>
      </c>
      <c r="M313" s="45">
        <f>IF(ISERROR(VLOOKUP($J313,'Miljövärden urval för publ'!$B$2:$H$490,MATCH(M$3,'Miljövärden urval för publ'!$B$2:$H$2,0),FALSE)),"",VLOOKUP($J313,'Miljövärden urval för publ'!$B$2:$H$490,MATCH(M$3,'Miljövärden urval för publ'!$B$2:$H$2,0),FALSE))</f>
        <v>16.456700000000001</v>
      </c>
      <c r="N313" s="45">
        <f>IF(ISERROR(VLOOKUP($J313,'Miljövärden urval för publ'!$B$2:$H$490,MATCH(N$3,'Miljövärden urval för publ'!$B$2:$H$2,0),FALSE)),"",VLOOKUP($J313,'Miljövärden urval för publ'!$B$2:$H$490,MATCH(N$3,'Miljövärden urval för publ'!$B$2:$H$2,0),FALSE))</f>
        <v>2.7149300000000001E-2</v>
      </c>
    </row>
    <row r="314" spans="1:14" x14ac:dyDescent="0.25">
      <c r="A314" s="65" t="s">
        <v>458</v>
      </c>
      <c r="B314" s="65" t="s">
        <v>459</v>
      </c>
      <c r="D314" s="60" t="str">
        <f>VLOOKUP(B314,'Miljövärden urval för publ'!$B$2:$V$480,MATCH("ska publiceras:",'Miljövärden urval för publ'!$B$2:$T$2,0),FALSE)</f>
        <v>ja</v>
      </c>
      <c r="E314" s="61">
        <f t="shared" si="12"/>
        <v>241</v>
      </c>
      <c r="H314" s="45">
        <v>312</v>
      </c>
      <c r="I314" s="45" t="str">
        <f t="shared" si="13"/>
        <v>Ulricehamns Energi AB</v>
      </c>
      <c r="J314" s="45" t="str">
        <f t="shared" si="14"/>
        <v>Ulricehamn</v>
      </c>
      <c r="K314" s="45">
        <f>IF(ISERROR(VLOOKUP($J314,'Miljövärden urval för publ'!$B$2:$H$490,MATCH(K$3,'Miljövärden urval för publ'!$B$2:$H$2,0),FALSE)),"",VLOOKUP($J314,'Miljövärden urval för publ'!$B$2:$H$490,MATCH(K$3,'Miljövärden urval för publ'!$B$2:$H$2,0),FALSE))</f>
        <v>6.9461800000000004E-2</v>
      </c>
      <c r="L314" s="45">
        <f>IF(ISERROR(VLOOKUP($J314,'Miljövärden urval för publ'!$B$2:$H$490,MATCH(L$3,'Miljövärden urval för publ'!$B$2:$H$2,0),FALSE)),"",VLOOKUP($J314,'Miljövärden urval för publ'!$B$2:$H$490,MATCH(L$3,'Miljövärden urval för publ'!$B$2:$H$2,0),FALSE))</f>
        <v>11.9285</v>
      </c>
      <c r="M314" s="45">
        <f>IF(ISERROR(VLOOKUP($J314,'Miljövärden urval för publ'!$B$2:$H$490,MATCH(M$3,'Miljövärden urval för publ'!$B$2:$H$2,0),FALSE)),"",VLOOKUP($J314,'Miljövärden urval för publ'!$B$2:$H$490,MATCH(M$3,'Miljövärden urval för publ'!$B$2:$H$2,0),FALSE))</f>
        <v>4.1738799999999996</v>
      </c>
      <c r="N314" s="45">
        <f>IF(ISERROR(VLOOKUP($J314,'Miljövärden urval för publ'!$B$2:$H$490,MATCH(N$3,'Miljövärden urval för publ'!$B$2:$H$2,0),FALSE)),"",VLOOKUP($J314,'Miljövärden urval för publ'!$B$2:$H$490,MATCH(N$3,'Miljövärden urval för publ'!$B$2:$H$2,0),FALSE))</f>
        <v>1.66655E-2</v>
      </c>
    </row>
    <row r="315" spans="1:14" x14ac:dyDescent="0.25">
      <c r="A315" s="65" t="s">
        <v>393</v>
      </c>
      <c r="B315" s="65" t="s">
        <v>396</v>
      </c>
      <c r="D315" s="60" t="str">
        <f>VLOOKUP(B315,'Miljövärden urval för publ'!$B$2:$V$480,MATCH("ska publiceras:",'Miljövärden urval för publ'!$B$2:$T$2,0),FALSE)</f>
        <v>ja</v>
      </c>
      <c r="E315" s="61">
        <f t="shared" si="12"/>
        <v>242</v>
      </c>
      <c r="H315" s="45">
        <v>313</v>
      </c>
      <c r="I315" s="45" t="str">
        <f t="shared" si="13"/>
        <v>Umeå Energi AB</v>
      </c>
      <c r="J315" s="45" t="str">
        <f t="shared" si="14"/>
        <v>Umeå</v>
      </c>
      <c r="K315" s="45">
        <f>IF(ISERROR(VLOOKUP($J315,'Miljövärden urval för publ'!$B$2:$H$490,MATCH(K$3,'Miljövärden urval för publ'!$B$2:$H$2,0),FALSE)),"",VLOOKUP($J315,'Miljövärden urval för publ'!$B$2:$H$490,MATCH(K$3,'Miljövärden urval för publ'!$B$2:$H$2,0),FALSE))</f>
        <v>0.246503</v>
      </c>
      <c r="L315" s="45">
        <f>IF(ISERROR(VLOOKUP($J315,'Miljövärden urval för publ'!$B$2:$H$490,MATCH(L$3,'Miljövärden urval för publ'!$B$2:$H$2,0),FALSE)),"",VLOOKUP($J315,'Miljövärden urval för publ'!$B$2:$H$490,MATCH(L$3,'Miljövärden urval för publ'!$B$2:$H$2,0),FALSE))</f>
        <v>53.073500000000003</v>
      </c>
      <c r="M315" s="45">
        <f>IF(ISERROR(VLOOKUP($J315,'Miljövärden urval för publ'!$B$2:$H$490,MATCH(M$3,'Miljövärden urval för publ'!$B$2:$H$2,0),FALSE)),"",VLOOKUP($J315,'Miljövärden urval för publ'!$B$2:$H$490,MATCH(M$3,'Miljövärden urval för publ'!$B$2:$H$2,0),FALSE))</f>
        <v>5.8688500000000001</v>
      </c>
      <c r="N315" s="45">
        <f>IF(ISERROR(VLOOKUP($J315,'Miljövärden urval för publ'!$B$2:$H$490,MATCH(N$3,'Miljövärden urval för publ'!$B$2:$H$2,0),FALSE)),"",VLOOKUP($J315,'Miljövärden urval för publ'!$B$2:$H$490,MATCH(N$3,'Miljövärden urval för publ'!$B$2:$H$2,0),FALSE))</f>
        <v>2.8392400000000002E-2</v>
      </c>
    </row>
    <row r="316" spans="1:14" x14ac:dyDescent="0.25">
      <c r="A316" s="65" t="s">
        <v>521</v>
      </c>
      <c r="B316" s="65" t="s">
        <v>530</v>
      </c>
      <c r="D316" s="60" t="str">
        <f>VLOOKUP(B316,'Miljövärden urval för publ'!$B$2:$V$480,MATCH("ska publiceras:",'Miljövärden urval för publ'!$B$2:$T$2,0),FALSE)</f>
        <v>nej</v>
      </c>
      <c r="E316" s="61">
        <f t="shared" si="12"/>
        <v>242</v>
      </c>
      <c r="H316" s="45">
        <v>314</v>
      </c>
      <c r="I316" s="45" t="str">
        <f t="shared" si="13"/>
        <v>Vattenfall AB Värme</v>
      </c>
      <c r="J316" s="45" t="str">
        <f t="shared" si="14"/>
        <v>Uppsala</v>
      </c>
      <c r="K316" s="45">
        <f>IF(ISERROR(VLOOKUP($J316,'Miljövärden urval för publ'!$B$2:$H$490,MATCH(K$3,'Miljövärden urval för publ'!$B$2:$H$2,0),FALSE)),"",VLOOKUP($J316,'Miljövärden urval för publ'!$B$2:$H$490,MATCH(K$3,'Miljövärden urval för publ'!$B$2:$H$2,0),FALSE))</f>
        <v>0.64561500000000005</v>
      </c>
      <c r="L316" s="45">
        <f>IF(ISERROR(VLOOKUP($J316,'Miljövärden urval för publ'!$B$2:$H$490,MATCH(L$3,'Miljövärden urval för publ'!$B$2:$H$2,0),FALSE)),"",VLOOKUP($J316,'Miljövärden urval för publ'!$B$2:$H$490,MATCH(L$3,'Miljövärden urval för publ'!$B$2:$H$2,0),FALSE))</f>
        <v>234.846</v>
      </c>
      <c r="M316" s="45">
        <f>IF(ISERROR(VLOOKUP($J316,'Miljövärden urval för publ'!$B$2:$H$490,MATCH(M$3,'Miljövärden urval för publ'!$B$2:$H$2,0),FALSE)),"",VLOOKUP($J316,'Miljövärden urval för publ'!$B$2:$H$490,MATCH(M$3,'Miljövärden urval för publ'!$B$2:$H$2,0),FALSE))</f>
        <v>16.696200000000001</v>
      </c>
      <c r="N316" s="45">
        <f>IF(ISERROR(VLOOKUP($J316,'Miljövärden urval för publ'!$B$2:$H$490,MATCH(N$3,'Miljövärden urval för publ'!$B$2:$H$2,0),FALSE)),"",VLOOKUP($J316,'Miljövärden urval för publ'!$B$2:$H$490,MATCH(N$3,'Miljövärden urval för publ'!$B$2:$H$2,0),FALSE))</f>
        <v>5.84205E-2</v>
      </c>
    </row>
    <row r="317" spans="1:14" x14ac:dyDescent="0.25">
      <c r="A317" s="65" t="s">
        <v>399</v>
      </c>
      <c r="B317" s="65" t="s">
        <v>400</v>
      </c>
      <c r="D317" s="60" t="str">
        <f>VLOOKUP(B317,'Miljövärden urval för publ'!$B$2:$V$480,MATCH("ska publiceras:",'Miljövärden urval för publ'!$B$2:$T$2,0),FALSE)</f>
        <v>ja</v>
      </c>
      <c r="E317" s="61">
        <f t="shared" si="12"/>
        <v>243</v>
      </c>
      <c r="H317" s="45">
        <v>315</v>
      </c>
      <c r="I317" s="45" t="str">
        <f t="shared" si="13"/>
        <v>Skellefteå Kraft AB</v>
      </c>
      <c r="J317" s="45" t="str">
        <f t="shared" si="14"/>
        <v>Ursviken-Skelleftehamn</v>
      </c>
      <c r="K317" s="45">
        <f>IF(ISERROR(VLOOKUP($J317,'Miljövärden urval för publ'!$B$2:$H$490,MATCH(K$3,'Miljövärden urval för publ'!$B$2:$H$2,0),FALSE)),"",VLOOKUP($J317,'Miljövärden urval för publ'!$B$2:$H$490,MATCH(K$3,'Miljövärden urval för publ'!$B$2:$H$2,0),FALSE))</f>
        <v>3.39E-2</v>
      </c>
      <c r="L317" s="45">
        <f>IF(ISERROR(VLOOKUP($J317,'Miljövärden urval för publ'!$B$2:$H$490,MATCH(L$3,'Miljövärden urval för publ'!$B$2:$H$2,0),FALSE)),"",VLOOKUP($J317,'Miljövärden urval för publ'!$B$2:$H$490,MATCH(L$3,'Miljövärden urval för publ'!$B$2:$H$2,0),FALSE))</f>
        <v>0</v>
      </c>
      <c r="M317" s="45">
        <f>IF(ISERROR(VLOOKUP($J317,'Miljövärden urval för publ'!$B$2:$H$490,MATCH(M$3,'Miljövärden urval för publ'!$B$2:$H$2,0),FALSE)),"",VLOOKUP($J317,'Miljövärden urval för publ'!$B$2:$H$490,MATCH(M$3,'Miljövärden urval för publ'!$B$2:$H$2,0),FALSE))</f>
        <v>0</v>
      </c>
      <c r="N317" s="45">
        <f>IF(ISERROR(VLOOKUP($J317,'Miljövärden urval för publ'!$B$2:$H$490,MATCH(N$3,'Miljövärden urval för publ'!$B$2:$H$2,0),FALSE)),"",VLOOKUP($J317,'Miljövärden urval för publ'!$B$2:$H$490,MATCH(N$3,'Miljövärden urval för publ'!$B$2:$H$2,0),FALSE))</f>
        <v>0</v>
      </c>
    </row>
    <row r="318" spans="1:14" x14ac:dyDescent="0.25">
      <c r="A318" s="65" t="s">
        <v>603</v>
      </c>
      <c r="B318" s="65" t="s">
        <v>604</v>
      </c>
      <c r="D318" s="60" t="str">
        <f>VLOOKUP(B318,'Miljövärden urval för publ'!$B$2:$V$480,MATCH("ska publiceras:",'Miljövärden urval för publ'!$B$2:$T$2,0),FALSE)</f>
        <v>ja</v>
      </c>
      <c r="E318" s="61">
        <f t="shared" si="12"/>
        <v>244</v>
      </c>
      <c r="H318" s="45">
        <v>316</v>
      </c>
      <c r="I318" s="45" t="str">
        <f t="shared" si="13"/>
        <v>Rindi Energi AB</v>
      </c>
      <c r="J318" s="45" t="str">
        <f t="shared" si="14"/>
        <v>Vadstena</v>
      </c>
      <c r="K318" s="45">
        <f>IF(ISERROR(VLOOKUP($J318,'Miljövärden urval för publ'!$B$2:$H$490,MATCH(K$3,'Miljövärden urval för publ'!$B$2:$H$2,0),FALSE)),"",VLOOKUP($J318,'Miljövärden urval för publ'!$B$2:$H$490,MATCH(K$3,'Miljövärden urval för publ'!$B$2:$H$2,0),FALSE))</f>
        <v>0.18280299999999999</v>
      </c>
      <c r="L318" s="45">
        <f>IF(ISERROR(VLOOKUP($J318,'Miljövärden urval för publ'!$B$2:$H$490,MATCH(L$3,'Miljövärden urval för publ'!$B$2:$H$2,0),FALSE)),"",VLOOKUP($J318,'Miljövärden urval för publ'!$B$2:$H$490,MATCH(L$3,'Miljövärden urval för publ'!$B$2:$H$2,0),FALSE))</f>
        <v>40.125100000000003</v>
      </c>
      <c r="M318" s="45">
        <f>IF(ISERROR(VLOOKUP($J318,'Miljövärden urval för publ'!$B$2:$H$490,MATCH(M$3,'Miljövärden urval för publ'!$B$2:$H$2,0),FALSE)),"",VLOOKUP($J318,'Miljövärden urval för publ'!$B$2:$H$490,MATCH(M$3,'Miljövärden urval för publ'!$B$2:$H$2,0),FALSE))</f>
        <v>9.5649099999999994</v>
      </c>
      <c r="N318" s="45">
        <f>IF(ISERROR(VLOOKUP($J318,'Miljövärden urval för publ'!$B$2:$H$490,MATCH(N$3,'Miljövärden urval för publ'!$B$2:$H$2,0),FALSE)),"",VLOOKUP($J318,'Miljövärden urval för publ'!$B$2:$H$490,MATCH(N$3,'Miljövärden urval för publ'!$B$2:$H$2,0),FALSE))</f>
        <v>6.9525600000000007E-2</v>
      </c>
    </row>
    <row r="319" spans="1:14" x14ac:dyDescent="0.25">
      <c r="A319" s="65" t="s">
        <v>364</v>
      </c>
      <c r="B319" s="65" t="s">
        <v>368</v>
      </c>
      <c r="D319" s="60" t="str">
        <f>VLOOKUP(B319,'Miljövärden urval för publ'!$B$2:$V$480,MATCH("ska publiceras:",'Miljövärden urval för publ'!$B$2:$T$2,0),FALSE)</f>
        <v>ja</v>
      </c>
      <c r="E319" s="61">
        <f t="shared" si="12"/>
        <v>245</v>
      </c>
      <c r="H319" s="45">
        <v>317</v>
      </c>
      <c r="I319" s="45" t="str">
        <f t="shared" si="13"/>
        <v>Statkraft Värme AB</v>
      </c>
      <c r="J319" s="45" t="str">
        <f t="shared" si="14"/>
        <v>Vagnhärad</v>
      </c>
      <c r="K319" s="45">
        <f>IF(ISERROR(VLOOKUP($J319,'Miljövärden urval för publ'!$B$2:$H$490,MATCH(K$3,'Miljövärden urval för publ'!$B$2:$H$2,0),FALSE)),"",VLOOKUP($J319,'Miljövärden urval för publ'!$B$2:$H$490,MATCH(K$3,'Miljövärden urval för publ'!$B$2:$H$2,0),FALSE))</f>
        <v>0.107492</v>
      </c>
      <c r="L319" s="45">
        <f>IF(ISERROR(VLOOKUP($J319,'Miljövärden urval för publ'!$B$2:$H$490,MATCH(L$3,'Miljövärden urval för publ'!$B$2:$H$2,0),FALSE)),"",VLOOKUP($J319,'Miljövärden urval för publ'!$B$2:$H$490,MATCH(L$3,'Miljövärden urval för publ'!$B$2:$H$2,0),FALSE))</f>
        <v>22.195599999999999</v>
      </c>
      <c r="M319" s="45">
        <f>IF(ISERROR(VLOOKUP($J319,'Miljövärden urval för publ'!$B$2:$H$490,MATCH(M$3,'Miljövärden urval för publ'!$B$2:$H$2,0),FALSE)),"",VLOOKUP($J319,'Miljövärden urval för publ'!$B$2:$H$490,MATCH(M$3,'Miljövärden urval för publ'!$B$2:$H$2,0),FALSE))</f>
        <v>10.7913</v>
      </c>
      <c r="N319" s="45">
        <f>IF(ISERROR(VLOOKUP($J319,'Miljövärden urval för publ'!$B$2:$H$490,MATCH(N$3,'Miljövärden urval för publ'!$B$2:$H$2,0),FALSE)),"",VLOOKUP($J319,'Miljövärden urval för publ'!$B$2:$H$490,MATCH(N$3,'Miljövärden urval för publ'!$B$2:$H$2,0),FALSE))</f>
        <v>2.0833299999999999E-2</v>
      </c>
    </row>
    <row r="320" spans="1:14" x14ac:dyDescent="0.25">
      <c r="A320" s="65" t="s">
        <v>371</v>
      </c>
      <c r="B320" s="65" t="s">
        <v>378</v>
      </c>
      <c r="D320" s="60" t="str">
        <f>VLOOKUP(B320,'Miljövärden urval för publ'!$B$2:$V$480,MATCH("ska publiceras:",'Miljövärden urval för publ'!$B$2:$T$2,0),FALSE)</f>
        <v>ja</v>
      </c>
      <c r="E320" s="61">
        <f t="shared" si="12"/>
        <v>246</v>
      </c>
      <c r="H320" s="45">
        <v>318</v>
      </c>
      <c r="I320" s="45" t="str">
        <f t="shared" si="13"/>
        <v>Rindi Energi AB</v>
      </c>
      <c r="J320" s="45" t="str">
        <f t="shared" si="14"/>
        <v>Vansbro</v>
      </c>
      <c r="K320" s="45">
        <f>IF(ISERROR(VLOOKUP($J320,'Miljövärden urval för publ'!$B$2:$H$490,MATCH(K$3,'Miljövärden urval för publ'!$B$2:$H$2,0),FALSE)),"",VLOOKUP($J320,'Miljövärden urval för publ'!$B$2:$H$490,MATCH(K$3,'Miljövärden urval för publ'!$B$2:$H$2,0),FALSE))</f>
        <v>8.9026599999999997E-2</v>
      </c>
      <c r="L320" s="45">
        <f>IF(ISERROR(VLOOKUP($J320,'Miljövärden urval för publ'!$B$2:$H$490,MATCH(L$3,'Miljövärden urval för publ'!$B$2:$H$2,0),FALSE)),"",VLOOKUP($J320,'Miljövärden urval för publ'!$B$2:$H$490,MATCH(L$3,'Miljövärden urval för publ'!$B$2:$H$2,0),FALSE))</f>
        <v>18.863299999999999</v>
      </c>
      <c r="M320" s="45">
        <f>IF(ISERROR(VLOOKUP($J320,'Miljövärden urval för publ'!$B$2:$H$490,MATCH(M$3,'Miljövärden urval för publ'!$B$2:$H$2,0),FALSE)),"",VLOOKUP($J320,'Miljövärden urval för publ'!$B$2:$H$490,MATCH(M$3,'Miljövärden urval för publ'!$B$2:$H$2,0),FALSE))</f>
        <v>8.07958</v>
      </c>
      <c r="N320" s="45">
        <f>IF(ISERROR(VLOOKUP($J320,'Miljövärden urval för publ'!$B$2:$H$490,MATCH(N$3,'Miljövärden urval för publ'!$B$2:$H$2,0),FALSE)),"",VLOOKUP($J320,'Miljövärden urval för publ'!$B$2:$H$490,MATCH(N$3,'Miljövärden urval för publ'!$B$2:$H$2,0),FALSE))</f>
        <v>1.80804E-2</v>
      </c>
    </row>
    <row r="321" spans="1:14" x14ac:dyDescent="0.25">
      <c r="A321" s="65" t="s">
        <v>461</v>
      </c>
      <c r="B321" s="65" t="s">
        <v>462</v>
      </c>
      <c r="D321" s="60" t="str">
        <f>VLOOKUP(B321,'Miljövärden urval för publ'!$B$2:$V$480,MATCH("ska publiceras:",'Miljövärden urval för publ'!$B$2:$T$2,0),FALSE)</f>
        <v>nej</v>
      </c>
      <c r="E321" s="61">
        <f t="shared" si="12"/>
        <v>246</v>
      </c>
      <c r="H321" s="45">
        <v>319</v>
      </c>
      <c r="I321" s="45" t="str">
        <f t="shared" si="13"/>
        <v>Vara Värme AB</v>
      </c>
      <c r="J321" s="45" t="str">
        <f t="shared" si="14"/>
        <v>Vara</v>
      </c>
      <c r="K321" s="45">
        <f>IF(ISERROR(VLOOKUP($J321,'Miljövärden urval för publ'!$B$2:$H$490,MATCH(K$3,'Miljövärden urval för publ'!$B$2:$H$2,0),FALSE)),"",VLOOKUP($J321,'Miljövärden urval för publ'!$B$2:$H$490,MATCH(K$3,'Miljövärden urval för publ'!$B$2:$H$2,0),FALSE))</f>
        <v>7.8691899999999995E-2</v>
      </c>
      <c r="L321" s="45">
        <f>IF(ISERROR(VLOOKUP($J321,'Miljövärden urval för publ'!$B$2:$H$490,MATCH(L$3,'Miljövärden urval för publ'!$B$2:$H$2,0),FALSE)),"",VLOOKUP($J321,'Miljövärden urval för publ'!$B$2:$H$490,MATCH(L$3,'Miljövärden urval för publ'!$B$2:$H$2,0),FALSE))</f>
        <v>15.202299999999999</v>
      </c>
      <c r="M321" s="45">
        <f>IF(ISERROR(VLOOKUP($J321,'Miljövärden urval för publ'!$B$2:$H$490,MATCH(M$3,'Miljövärden urval för publ'!$B$2:$H$2,0),FALSE)),"",VLOOKUP($J321,'Miljövärden urval för publ'!$B$2:$H$490,MATCH(M$3,'Miljövärden urval för publ'!$B$2:$H$2,0),FALSE))</f>
        <v>7.3974700000000002</v>
      </c>
      <c r="N321" s="45">
        <f>IF(ISERROR(VLOOKUP($J321,'Miljövärden urval för publ'!$B$2:$H$490,MATCH(N$3,'Miljövärden urval för publ'!$B$2:$H$2,0),FALSE)),"",VLOOKUP($J321,'Miljövärden urval för publ'!$B$2:$H$490,MATCH(N$3,'Miljövärden urval för publ'!$B$2:$H$2,0),FALSE))</f>
        <v>7.8070300000000004E-3</v>
      </c>
    </row>
    <row r="322" spans="1:14" x14ac:dyDescent="0.25">
      <c r="A322" s="65" t="s">
        <v>401</v>
      </c>
      <c r="B322" s="65" t="s">
        <v>402</v>
      </c>
      <c r="D322" s="60" t="str">
        <f>VLOOKUP(B322,'Miljövärden urval för publ'!$B$2:$V$480,MATCH("ska publiceras:",'Miljövärden urval för publ'!$B$2:$T$2,0),FALSE)</f>
        <v>ja</v>
      </c>
      <c r="E322" s="61">
        <f t="shared" si="12"/>
        <v>247</v>
      </c>
      <c r="H322" s="45">
        <v>320</v>
      </c>
      <c r="I322" s="45" t="str">
        <f t="shared" si="13"/>
        <v>Varberg Energi AB</v>
      </c>
      <c r="J322" s="45" t="str">
        <f t="shared" si="14"/>
        <v>Varberg (Fjv)</v>
      </c>
      <c r="K322" s="45">
        <f>IF(ISERROR(VLOOKUP($J322,'Miljövärden urval för publ'!$B$2:$H$490,MATCH(K$3,'Miljövärden urval för publ'!$B$2:$H$2,0),FALSE)),"",VLOOKUP($J322,'Miljövärden urval för publ'!$B$2:$H$490,MATCH(K$3,'Miljövärden urval för publ'!$B$2:$H$2,0),FALSE))</f>
        <v>3.6404600000000002E-2</v>
      </c>
      <c r="L322" s="45">
        <f>IF(ISERROR(VLOOKUP($J322,'Miljövärden urval för publ'!$B$2:$H$490,MATCH(L$3,'Miljövärden urval för publ'!$B$2:$H$2,0),FALSE)),"",VLOOKUP($J322,'Miljövärden urval för publ'!$B$2:$H$490,MATCH(L$3,'Miljövärden urval för publ'!$B$2:$H$2,0),FALSE))</f>
        <v>7.9397700000000002</v>
      </c>
      <c r="M322" s="45">
        <f>IF(ISERROR(VLOOKUP($J322,'Miljövärden urval för publ'!$B$2:$H$490,MATCH(M$3,'Miljövärden urval för publ'!$B$2:$H$2,0),FALSE)),"",VLOOKUP($J322,'Miljövärden urval för publ'!$B$2:$H$490,MATCH(M$3,'Miljövärden urval för publ'!$B$2:$H$2,0),FALSE))</f>
        <v>3.2331500000000002</v>
      </c>
      <c r="N322" s="45">
        <f>IF(ISERROR(VLOOKUP($J322,'Miljövärden urval för publ'!$B$2:$H$490,MATCH(N$3,'Miljövärden urval för publ'!$B$2:$H$2,0),FALSE)),"",VLOOKUP($J322,'Miljövärden urval för publ'!$B$2:$H$490,MATCH(N$3,'Miljövärden urval för publ'!$B$2:$H$2,0),FALSE))</f>
        <v>2.1916999999999999E-2</v>
      </c>
    </row>
    <row r="323" spans="1:14" x14ac:dyDescent="0.25">
      <c r="A323" s="65" t="s">
        <v>403</v>
      </c>
      <c r="B323" s="65" t="s">
        <v>417</v>
      </c>
      <c r="D323" s="60" t="str">
        <f>VLOOKUP(B323,'Miljövärden urval för publ'!$B$2:$V$480,MATCH("ska publiceras:",'Miljövärden urval för publ'!$B$2:$T$2,0),FALSE)</f>
        <v>ja</v>
      </c>
      <c r="E323" s="61">
        <f t="shared" si="12"/>
        <v>248</v>
      </c>
      <c r="H323" s="45">
        <v>321</v>
      </c>
      <c r="I323" s="45" t="str">
        <f t="shared" si="13"/>
        <v>Varberg Energi AB</v>
      </c>
      <c r="J323" s="45" t="str">
        <f t="shared" si="14"/>
        <v>Veddige</v>
      </c>
      <c r="K323" s="45">
        <f>IF(ISERROR(VLOOKUP($J323,'Miljövärden urval för publ'!$B$2:$H$490,MATCH(K$3,'Miljövärden urval för publ'!$B$2:$H$2,0),FALSE)),"",VLOOKUP($J323,'Miljövärden urval för publ'!$B$2:$H$490,MATCH(K$3,'Miljövärden urval för publ'!$B$2:$H$2,0),FALSE))</f>
        <v>0.31666699999999998</v>
      </c>
      <c r="L323" s="45">
        <f>IF(ISERROR(VLOOKUP($J323,'Miljövärden urval för publ'!$B$2:$H$490,MATCH(L$3,'Miljövärden urval för publ'!$B$2:$H$2,0),FALSE)),"",VLOOKUP($J323,'Miljövärden urval för publ'!$B$2:$H$490,MATCH(L$3,'Miljövärden urval för publ'!$B$2:$H$2,0),FALSE))</f>
        <v>53.591000000000001</v>
      </c>
      <c r="M323" s="45">
        <f>IF(ISERROR(VLOOKUP($J323,'Miljövärden urval för publ'!$B$2:$H$490,MATCH(M$3,'Miljövärden urval för publ'!$B$2:$H$2,0),FALSE)),"",VLOOKUP($J323,'Miljövärden urval för publ'!$B$2:$H$490,MATCH(M$3,'Miljövärden urval för publ'!$B$2:$H$2,0),FALSE))</f>
        <v>18.229700000000001</v>
      </c>
      <c r="N323" s="45">
        <f>IF(ISERROR(VLOOKUP($J323,'Miljövärden urval för publ'!$B$2:$H$490,MATCH(N$3,'Miljövärden urval för publ'!$B$2:$H$2,0),FALSE)),"",VLOOKUP($J323,'Miljövärden urval för publ'!$B$2:$H$490,MATCH(N$3,'Miljövärden urval för publ'!$B$2:$H$2,0),FALSE))</f>
        <v>0.13267999999999999</v>
      </c>
    </row>
    <row r="324" spans="1:14" x14ac:dyDescent="0.25">
      <c r="A324" s="65" t="s">
        <v>511</v>
      </c>
      <c r="B324" s="65" t="s">
        <v>512</v>
      </c>
      <c r="D324" s="60" t="str">
        <f>VLOOKUP(B324,'Miljövärden urval för publ'!$B$2:$V$480,MATCH("ska publiceras:",'Miljövärden urval för publ'!$B$2:$T$2,0),FALSE)</f>
        <v>nej</v>
      </c>
      <c r="E324" s="61">
        <f t="shared" ref="E324:E387" si="15">IF(ISERROR(D324),E323,IF(D324="ja",E323+1,E323))</f>
        <v>248</v>
      </c>
      <c r="H324" s="45">
        <v>322</v>
      </c>
      <c r="I324" s="45" t="str">
        <f t="shared" si="13"/>
        <v>Linde Energi AB</v>
      </c>
      <c r="J324" s="45" t="str">
        <f t="shared" si="14"/>
        <v>Vedevåg</v>
      </c>
      <c r="K324" s="45">
        <f>IF(ISERROR(VLOOKUP($J324,'Miljövärden urval för publ'!$B$2:$H$490,MATCH(K$3,'Miljövärden urval för publ'!$B$2:$H$2,0),FALSE)),"",VLOOKUP($J324,'Miljövärden urval för publ'!$B$2:$H$490,MATCH(K$3,'Miljövärden urval för publ'!$B$2:$H$2,0),FALSE))</f>
        <v>0.26826699999999998</v>
      </c>
      <c r="L324" s="45">
        <f>IF(ISERROR(VLOOKUP($J324,'Miljövärden urval för publ'!$B$2:$H$490,MATCH(L$3,'Miljövärden urval för publ'!$B$2:$H$2,0),FALSE)),"",VLOOKUP($J324,'Miljövärden urval för publ'!$B$2:$H$490,MATCH(L$3,'Miljövärden urval för publ'!$B$2:$H$2,0),FALSE))</f>
        <v>38.620399999999997</v>
      </c>
      <c r="M324" s="45">
        <f>IF(ISERROR(VLOOKUP($J324,'Miljövärden urval för publ'!$B$2:$H$490,MATCH(M$3,'Miljövärden urval för publ'!$B$2:$H$2,0),FALSE)),"",VLOOKUP($J324,'Miljövärden urval för publ'!$B$2:$H$490,MATCH(M$3,'Miljövärden urval för publ'!$B$2:$H$2,0),FALSE))</f>
        <v>5.4456699999999998</v>
      </c>
      <c r="N324" s="45">
        <f>IF(ISERROR(VLOOKUP($J324,'Miljövärden urval för publ'!$B$2:$H$490,MATCH(N$3,'Miljövärden urval för publ'!$B$2:$H$2,0),FALSE)),"",VLOOKUP($J324,'Miljövärden urval för publ'!$B$2:$H$490,MATCH(N$3,'Miljövärden urval för publ'!$B$2:$H$2,0),FALSE))</f>
        <v>0.107852</v>
      </c>
    </row>
    <row r="325" spans="1:14" x14ac:dyDescent="0.25">
      <c r="A325" s="65" t="s">
        <v>80</v>
      </c>
      <c r="B325" s="65" t="s">
        <v>115</v>
      </c>
      <c r="D325" s="60" t="str">
        <f>VLOOKUP(B325,'Miljövärden urval för publ'!$B$2:$V$480,MATCH("ska publiceras:",'Miljövärden urval för publ'!$B$2:$T$2,0),FALSE)</f>
        <v>nej</v>
      </c>
      <c r="E325" s="61">
        <f t="shared" si="15"/>
        <v>248</v>
      </c>
      <c r="H325" s="45">
        <v>323</v>
      </c>
      <c r="I325" s="45" t="str">
        <f t="shared" ref="I325:I388" si="16">IF(ISERROR(INDEX($A$4:$E$490,MATCH($H325,$E$4:$E$490,0),1)),"",INDEX($A$4:$E$490,MATCH($H325,$E$4:$E$490,0),1))</f>
        <v>Öresundskraft AB</v>
      </c>
      <c r="J325" s="45" t="str">
        <f t="shared" si="14"/>
        <v>Vejbystrand</v>
      </c>
      <c r="K325" s="45">
        <f>IF(ISERROR(VLOOKUP($J325,'Miljövärden urval för publ'!$B$2:$H$490,MATCH(K$3,'Miljövärden urval för publ'!$B$2:$H$2,0),FALSE)),"",VLOOKUP($J325,'Miljövärden urval för publ'!$B$2:$H$490,MATCH(K$3,'Miljövärden urval för publ'!$B$2:$H$2,0),FALSE))</f>
        <v>0.26860400000000001</v>
      </c>
      <c r="L325" s="45">
        <f>IF(ISERROR(VLOOKUP($J325,'Miljövärden urval för publ'!$B$2:$H$490,MATCH(L$3,'Miljövärden urval för publ'!$B$2:$H$2,0),FALSE)),"",VLOOKUP($J325,'Miljövärden urval för publ'!$B$2:$H$490,MATCH(L$3,'Miljövärden urval för publ'!$B$2:$H$2,0),FALSE))</f>
        <v>29.7821</v>
      </c>
      <c r="M325" s="45">
        <f>IF(ISERROR(VLOOKUP($J325,'Miljövärden urval för publ'!$B$2:$H$490,MATCH(M$3,'Miljövärden urval för publ'!$B$2:$H$2,0),FALSE)),"",VLOOKUP($J325,'Miljövärden urval för publ'!$B$2:$H$490,MATCH(M$3,'Miljövärden urval för publ'!$B$2:$H$2,0),FALSE))</f>
        <v>19.051400000000001</v>
      </c>
      <c r="N325" s="45">
        <f>IF(ISERROR(VLOOKUP($J325,'Miljövärden urval för publ'!$B$2:$H$490,MATCH(N$3,'Miljövärden urval för publ'!$B$2:$H$2,0),FALSE)),"",VLOOKUP($J325,'Miljövärden urval för publ'!$B$2:$H$490,MATCH(N$3,'Miljövärden urval för publ'!$B$2:$H$2,0),FALSE))</f>
        <v>4.4264499999999998E-2</v>
      </c>
    </row>
    <row r="326" spans="1:14" x14ac:dyDescent="0.25">
      <c r="A326" s="65" t="s">
        <v>224</v>
      </c>
      <c r="B326" s="65" t="s">
        <v>225</v>
      </c>
      <c r="D326" s="60" t="str">
        <f>VLOOKUP(B326,'Miljövärden urval för publ'!$B$2:$V$480,MATCH("ska publiceras:",'Miljövärden urval för publ'!$B$2:$T$2,0),FALSE)</f>
        <v>ja</v>
      </c>
      <c r="E326" s="61">
        <f t="shared" si="15"/>
        <v>249</v>
      </c>
      <c r="H326" s="45">
        <v>324</v>
      </c>
      <c r="I326" s="45" t="str">
        <f t="shared" si="16"/>
        <v>Falkenberg Energi AB</v>
      </c>
      <c r="J326" s="45" t="str">
        <f t="shared" ref="J326:J389" si="17">IF(ISERROR(INDEX($A$4:$E$490,MATCH($H326,$E$4:$E$490,0),2)),"",INDEX($A$4:$E$490,MATCH($H326,$E$4:$E$490,0),2))</f>
        <v>Vessigebro-närvärme</v>
      </c>
      <c r="K326" s="45">
        <f>IF(ISERROR(VLOOKUP($J326,'Miljövärden urval för publ'!$B$2:$H$490,MATCH(K$3,'Miljövärden urval för publ'!$B$2:$H$2,0),FALSE)),"",VLOOKUP($J326,'Miljövärden urval för publ'!$B$2:$H$490,MATCH(K$3,'Miljövärden urval för publ'!$B$2:$H$2,0),FALSE))</f>
        <v>0.24047199999999999</v>
      </c>
      <c r="L326" s="45">
        <f>IF(ISERROR(VLOOKUP($J326,'Miljövärden urval för publ'!$B$2:$H$490,MATCH(L$3,'Miljövärden urval för publ'!$B$2:$H$2,0),FALSE)),"",VLOOKUP($J326,'Miljövärden urval för publ'!$B$2:$H$490,MATCH(L$3,'Miljövärden urval för publ'!$B$2:$H$2,0),FALSE))</f>
        <v>30.802800000000001</v>
      </c>
      <c r="M326" s="45">
        <f>IF(ISERROR(VLOOKUP($J326,'Miljövärden urval för publ'!$B$2:$H$490,MATCH(M$3,'Miljövärden urval för publ'!$B$2:$H$2,0),FALSE)),"",VLOOKUP($J326,'Miljövärden urval för publ'!$B$2:$H$490,MATCH(M$3,'Miljövärden urval för publ'!$B$2:$H$2,0),FALSE))</f>
        <v>16.889099999999999</v>
      </c>
      <c r="N326" s="45">
        <f>IF(ISERROR(VLOOKUP($J326,'Miljövärden urval för publ'!$B$2:$H$490,MATCH(N$3,'Miljövärden urval för publ'!$B$2:$H$2,0),FALSE)),"",VLOOKUP($J326,'Miljövärden urval för publ'!$B$2:$H$490,MATCH(N$3,'Miljövärden urval för publ'!$B$2:$H$2,0),FALSE))</f>
        <v>6.51611E-2</v>
      </c>
    </row>
    <row r="327" spans="1:14" x14ac:dyDescent="0.25">
      <c r="A327" s="65" t="s">
        <v>422</v>
      </c>
      <c r="B327" s="65" t="s">
        <v>423</v>
      </c>
      <c r="D327" s="60" t="str">
        <f>VLOOKUP(B327,'Miljövärden urval för publ'!$B$2:$V$480,MATCH("ska publiceras:",'Miljövärden urval för publ'!$B$2:$T$2,0),FALSE)</f>
        <v>ja</v>
      </c>
      <c r="E327" s="61">
        <f t="shared" si="15"/>
        <v>250</v>
      </c>
      <c r="H327" s="45">
        <v>325</v>
      </c>
      <c r="I327" s="45" t="str">
        <f t="shared" si="16"/>
        <v>Vetlanda Energi och Teknik AB</v>
      </c>
      <c r="J327" s="45" t="str">
        <f t="shared" si="17"/>
        <v>Vetlanda</v>
      </c>
      <c r="K327" s="45">
        <f>IF(ISERROR(VLOOKUP($J327,'Miljövärden urval för publ'!$B$2:$H$490,MATCH(K$3,'Miljövärden urval för publ'!$B$2:$H$2,0),FALSE)),"",VLOOKUP($J327,'Miljövärden urval för publ'!$B$2:$H$490,MATCH(K$3,'Miljövärden urval för publ'!$B$2:$H$2,0),FALSE))</f>
        <v>0.200624</v>
      </c>
      <c r="L327" s="45">
        <f>IF(ISERROR(VLOOKUP($J327,'Miljövärden urval för publ'!$B$2:$H$490,MATCH(L$3,'Miljövärden urval för publ'!$B$2:$H$2,0),FALSE)),"",VLOOKUP($J327,'Miljövärden urval för publ'!$B$2:$H$490,MATCH(L$3,'Miljövärden urval för publ'!$B$2:$H$2,0),FALSE))</f>
        <v>35.752200000000002</v>
      </c>
      <c r="M327" s="45">
        <f>IF(ISERROR(VLOOKUP($J327,'Miljövärden urval för publ'!$B$2:$H$490,MATCH(M$3,'Miljövärden urval för publ'!$B$2:$H$2,0),FALSE)),"",VLOOKUP($J327,'Miljövärden urval för publ'!$B$2:$H$490,MATCH(M$3,'Miljövärden urval för publ'!$B$2:$H$2,0),FALSE))</f>
        <v>6.3007200000000001</v>
      </c>
      <c r="N327" s="45">
        <f>IF(ISERROR(VLOOKUP($J327,'Miljövärden urval för publ'!$B$2:$H$490,MATCH(N$3,'Miljövärden urval för publ'!$B$2:$H$2,0),FALSE)),"",VLOOKUP($J327,'Miljövärden urval för publ'!$B$2:$H$490,MATCH(N$3,'Miljövärden urval för publ'!$B$2:$H$2,0),FALSE))</f>
        <v>5.0852899999999999E-2</v>
      </c>
    </row>
    <row r="328" spans="1:14" x14ac:dyDescent="0.25">
      <c r="A328" s="65" t="s">
        <v>282</v>
      </c>
      <c r="B328" s="65" t="s">
        <v>288</v>
      </c>
      <c r="D328" s="60" t="str">
        <f>VLOOKUP(B328,'Miljövärden urval för publ'!$B$2:$V$480,MATCH("ska publiceras:",'Miljövärden urval för publ'!$B$2:$T$2,0),FALSE)</f>
        <v>ja</v>
      </c>
      <c r="E328" s="61">
        <f t="shared" si="15"/>
        <v>251</v>
      </c>
      <c r="H328" s="45">
        <v>326</v>
      </c>
      <c r="I328" s="45" t="str">
        <f t="shared" si="16"/>
        <v>Vimmerby Energi &amp; Miljö AB</v>
      </c>
      <c r="J328" s="45" t="str">
        <f t="shared" si="17"/>
        <v>Vimmerby</v>
      </c>
      <c r="K328" s="45">
        <f>IF(ISERROR(VLOOKUP($J328,'Miljövärden urval för publ'!$B$2:$H$490,MATCH(K$3,'Miljövärden urval för publ'!$B$2:$H$2,0),FALSE)),"",VLOOKUP($J328,'Miljövärden urval för publ'!$B$2:$H$490,MATCH(K$3,'Miljövärden urval för publ'!$B$2:$H$2,0),FALSE))</f>
        <v>0.11260299999999999</v>
      </c>
      <c r="L328" s="45">
        <f>IF(ISERROR(VLOOKUP($J328,'Miljövärden urval för publ'!$B$2:$H$490,MATCH(L$3,'Miljövärden urval för publ'!$B$2:$H$2,0),FALSE)),"",VLOOKUP($J328,'Miljövärden urval för publ'!$B$2:$H$490,MATCH(L$3,'Miljövärden urval för publ'!$B$2:$H$2,0),FALSE))</f>
        <v>22.266400000000001</v>
      </c>
      <c r="M328" s="45">
        <f>IF(ISERROR(VLOOKUP($J328,'Miljövärden urval för publ'!$B$2:$H$490,MATCH(M$3,'Miljövärden urval för publ'!$B$2:$H$2,0),FALSE)),"",VLOOKUP($J328,'Miljövärden urval för publ'!$B$2:$H$490,MATCH(M$3,'Miljövärden urval för publ'!$B$2:$H$2,0),FALSE))</f>
        <v>9.0201799999999999</v>
      </c>
      <c r="N328" s="45">
        <f>IF(ISERROR(VLOOKUP($J328,'Miljövärden urval för publ'!$B$2:$H$490,MATCH(N$3,'Miljövärden urval för publ'!$B$2:$H$2,0),FALSE)),"",VLOOKUP($J328,'Miljövärden urval för publ'!$B$2:$H$490,MATCH(N$3,'Miljövärden urval för publ'!$B$2:$H$2,0),FALSE))</f>
        <v>3.2289499999999999E-2</v>
      </c>
    </row>
    <row r="329" spans="1:14" x14ac:dyDescent="0.25">
      <c r="A329" s="65" t="s">
        <v>31</v>
      </c>
      <c r="B329" s="65" t="s">
        <v>42</v>
      </c>
      <c r="D329" s="60" t="str">
        <f>VLOOKUP(B329,'Miljövärden urval för publ'!$B$2:$V$480,MATCH("ska publiceras:",'Miljövärden urval för publ'!$B$2:$T$2,0),FALSE)</f>
        <v>ja</v>
      </c>
      <c r="E329" s="61">
        <f t="shared" si="15"/>
        <v>252</v>
      </c>
      <c r="H329" s="45">
        <v>327</v>
      </c>
      <c r="I329" s="45" t="str">
        <f t="shared" si="16"/>
        <v>Skellefteå Kraft AB</v>
      </c>
      <c r="J329" s="45" t="str">
        <f t="shared" si="17"/>
        <v>Vindeln</v>
      </c>
      <c r="K329" s="45">
        <f>IF(ISERROR(VLOOKUP($J329,'Miljövärden urval för publ'!$B$2:$H$490,MATCH(K$3,'Miljövärden urval för publ'!$B$2:$H$2,0),FALSE)),"",VLOOKUP($J329,'Miljövärden urval för publ'!$B$2:$H$490,MATCH(K$3,'Miljövärden urval för publ'!$B$2:$H$2,0),FALSE))</f>
        <v>0.196439</v>
      </c>
      <c r="L329" s="45">
        <f>IF(ISERROR(VLOOKUP($J329,'Miljövärden urval för publ'!$B$2:$H$490,MATCH(L$3,'Miljövärden urval för publ'!$B$2:$H$2,0),FALSE)),"",VLOOKUP($J329,'Miljövärden urval för publ'!$B$2:$H$490,MATCH(L$3,'Miljövärden urval för publ'!$B$2:$H$2,0),FALSE))</f>
        <v>16.6206</v>
      </c>
      <c r="M329" s="45">
        <f>IF(ISERROR(VLOOKUP($J329,'Miljövärden urval för publ'!$B$2:$H$490,MATCH(M$3,'Miljövärden urval för publ'!$B$2:$H$2,0),FALSE)),"",VLOOKUP($J329,'Miljövärden urval för publ'!$B$2:$H$490,MATCH(M$3,'Miljövärden urval för publ'!$B$2:$H$2,0),FALSE))</f>
        <v>17.8002</v>
      </c>
      <c r="N329" s="45">
        <f>IF(ISERROR(VLOOKUP($J329,'Miljövärden urval för publ'!$B$2:$H$490,MATCH(N$3,'Miljövärden urval för publ'!$B$2:$H$2,0),FALSE)),"",VLOOKUP($J329,'Miljövärden urval för publ'!$B$2:$H$490,MATCH(N$3,'Miljövärden urval för publ'!$B$2:$H$2,0),FALSE))</f>
        <v>2.44797E-2</v>
      </c>
    </row>
    <row r="330" spans="1:14" x14ac:dyDescent="0.25">
      <c r="A330" s="65" t="s">
        <v>260</v>
      </c>
      <c r="B330" s="65" t="s">
        <v>262</v>
      </c>
      <c r="D330" s="60" t="str">
        <f>VLOOKUP(B330,'Miljövärden urval för publ'!$B$2:$V$480,MATCH("ska publiceras:",'Miljövärden urval för publ'!$B$2:$T$2,0),FALSE)</f>
        <v>nej</v>
      </c>
      <c r="E330" s="61">
        <f t="shared" si="15"/>
        <v>252</v>
      </c>
      <c r="H330" s="45">
        <v>328</v>
      </c>
      <c r="I330" s="45" t="str">
        <f t="shared" si="16"/>
        <v>Rindi Energi AB</v>
      </c>
      <c r="J330" s="45" t="str">
        <f t="shared" si="17"/>
        <v>Vingåker</v>
      </c>
      <c r="K330" s="45">
        <f>IF(ISERROR(VLOOKUP($J330,'Miljövärden urval för publ'!$B$2:$H$490,MATCH(K$3,'Miljövärden urval för publ'!$B$2:$H$2,0),FALSE)),"",VLOOKUP($J330,'Miljövärden urval för publ'!$B$2:$H$490,MATCH(K$3,'Miljövärden urval för publ'!$B$2:$H$2,0),FALSE))</f>
        <v>0.13344400000000001</v>
      </c>
      <c r="L330" s="45">
        <f>IF(ISERROR(VLOOKUP($J330,'Miljövärden urval för publ'!$B$2:$H$490,MATCH(L$3,'Miljövärden urval för publ'!$B$2:$H$2,0),FALSE)),"",VLOOKUP($J330,'Miljövärden urval för publ'!$B$2:$H$490,MATCH(L$3,'Miljövärden urval för publ'!$B$2:$H$2,0),FALSE))</f>
        <v>27.128</v>
      </c>
      <c r="M330" s="45">
        <f>IF(ISERROR(VLOOKUP($J330,'Miljövärden urval för publ'!$B$2:$H$490,MATCH(M$3,'Miljövärden urval för publ'!$B$2:$H$2,0),FALSE)),"",VLOOKUP($J330,'Miljövärden urval för publ'!$B$2:$H$490,MATCH(M$3,'Miljövärden urval för publ'!$B$2:$H$2,0),FALSE))</f>
        <v>8.2357700000000005</v>
      </c>
      <c r="N330" s="45">
        <f>IF(ISERROR(VLOOKUP($J330,'Miljövärden urval för publ'!$B$2:$H$490,MATCH(N$3,'Miljövärden urval för publ'!$B$2:$H$2,0),FALSE)),"",VLOOKUP($J330,'Miljövärden urval för publ'!$B$2:$H$490,MATCH(N$3,'Miljövärden urval för publ'!$B$2:$H$2,0),FALSE))</f>
        <v>3.6524399999999999E-2</v>
      </c>
    </row>
    <row r="331" spans="1:14" x14ac:dyDescent="0.25">
      <c r="A331" s="65" t="s">
        <v>80</v>
      </c>
      <c r="B331" s="65" t="s">
        <v>116</v>
      </c>
      <c r="D331" s="60" t="str">
        <f>VLOOKUP(B331,'Miljövärden urval för publ'!$B$2:$V$480,MATCH("ska publiceras:",'Miljövärden urval för publ'!$B$2:$T$2,0),FALSE)</f>
        <v>nej</v>
      </c>
      <c r="E331" s="61">
        <f t="shared" si="15"/>
        <v>252</v>
      </c>
      <c r="H331" s="45">
        <v>329</v>
      </c>
      <c r="I331" s="45" t="str">
        <f t="shared" si="16"/>
        <v>Surahammars Kommunal Teknik AB</v>
      </c>
      <c r="J331" s="45" t="str">
        <f t="shared" si="17"/>
        <v>Virsbo</v>
      </c>
      <c r="K331" s="45">
        <f>IF(ISERROR(VLOOKUP($J331,'Miljövärden urval för publ'!$B$2:$H$490,MATCH(K$3,'Miljövärden urval för publ'!$B$2:$H$2,0),FALSE)),"",VLOOKUP($J331,'Miljövärden urval för publ'!$B$2:$H$490,MATCH(K$3,'Miljövärden urval för publ'!$B$2:$H$2,0),FALSE))</f>
        <v>0.427257</v>
      </c>
      <c r="L331" s="45">
        <f>IF(ISERROR(VLOOKUP($J331,'Miljövärden urval för publ'!$B$2:$H$490,MATCH(L$3,'Miljövärden urval för publ'!$B$2:$H$2,0),FALSE)),"",VLOOKUP($J331,'Miljövärden urval för publ'!$B$2:$H$490,MATCH(L$3,'Miljövärden urval för publ'!$B$2:$H$2,0),FALSE))</f>
        <v>51.858899999999998</v>
      </c>
      <c r="M331" s="45">
        <f>IF(ISERROR(VLOOKUP($J331,'Miljövärden urval för publ'!$B$2:$H$490,MATCH(M$3,'Miljövärden urval för publ'!$B$2:$H$2,0),FALSE)),"",VLOOKUP($J331,'Miljövärden urval för publ'!$B$2:$H$490,MATCH(M$3,'Miljövärden urval för publ'!$B$2:$H$2,0),FALSE))</f>
        <v>15.916399999999999</v>
      </c>
      <c r="N331" s="45">
        <f>IF(ISERROR(VLOOKUP($J331,'Miljövärden urval för publ'!$B$2:$H$490,MATCH(N$3,'Miljövärden urval för publ'!$B$2:$H$2,0),FALSE)),"",VLOOKUP($J331,'Miljövärden urval för publ'!$B$2:$H$490,MATCH(N$3,'Miljövärden urval för publ'!$B$2:$H$2,0),FALSE))</f>
        <v>8.1953100000000001E-2</v>
      </c>
    </row>
    <row r="332" spans="1:14" x14ac:dyDescent="0.25">
      <c r="A332" s="65" t="s">
        <v>474</v>
      </c>
      <c r="B332" s="65" t="s">
        <v>479</v>
      </c>
      <c r="D332" s="60" t="str">
        <f>VLOOKUP(B332,'Miljövärden urval för publ'!$B$2:$V$480,MATCH("ska publiceras:",'Miljövärden urval för publ'!$B$2:$T$2,0),FALSE)</f>
        <v>ja</v>
      </c>
      <c r="E332" s="61">
        <f t="shared" si="15"/>
        <v>253</v>
      </c>
      <c r="H332" s="45">
        <v>330</v>
      </c>
      <c r="I332" s="45" t="str">
        <f t="shared" si="16"/>
        <v>Gotlands Energi AB</v>
      </c>
      <c r="J332" s="45" t="str">
        <f t="shared" si="17"/>
        <v>Visby</v>
      </c>
      <c r="K332" s="45">
        <f>IF(ISERROR(VLOOKUP($J332,'Miljövärden urval för publ'!$B$2:$H$490,MATCH(K$3,'Miljövärden urval för publ'!$B$2:$H$2,0),FALSE)),"",VLOOKUP($J332,'Miljövärden urval för publ'!$B$2:$H$490,MATCH(K$3,'Miljövärden urval för publ'!$B$2:$H$2,0),FALSE))</f>
        <v>0.67565500000000001</v>
      </c>
      <c r="L332" s="45">
        <f>IF(ISERROR(VLOOKUP($J332,'Miljövärden urval för publ'!$B$2:$H$490,MATCH(L$3,'Miljövärden urval för publ'!$B$2:$H$2,0),FALSE)),"",VLOOKUP($J332,'Miljövärden urval för publ'!$B$2:$H$490,MATCH(L$3,'Miljövärden urval för publ'!$B$2:$H$2,0),FALSE))</f>
        <v>30.447099999999999</v>
      </c>
      <c r="M332" s="45">
        <f>IF(ISERROR(VLOOKUP($J332,'Miljövärden urval för publ'!$B$2:$H$490,MATCH(M$3,'Miljövärden urval för publ'!$B$2:$H$2,0),FALSE)),"",VLOOKUP($J332,'Miljövärden urval för publ'!$B$2:$H$490,MATCH(M$3,'Miljövärden urval för publ'!$B$2:$H$2,0),FALSE))</f>
        <v>15.978199999999999</v>
      </c>
      <c r="N332" s="45">
        <f>IF(ISERROR(VLOOKUP($J332,'Miljövärden urval för publ'!$B$2:$H$490,MATCH(N$3,'Miljövärden urval för publ'!$B$2:$H$2,0),FALSE)),"",VLOOKUP($J332,'Miljövärden urval för publ'!$B$2:$H$490,MATCH(N$3,'Miljövärden urval för publ'!$B$2:$H$2,0),FALSE))</f>
        <v>2.4696300000000001E-2</v>
      </c>
    </row>
    <row r="333" spans="1:14" x14ac:dyDescent="0.25">
      <c r="A333" s="65" t="s">
        <v>187</v>
      </c>
      <c r="B333" s="65" t="s">
        <v>193</v>
      </c>
      <c r="D333" s="60" t="str">
        <f>VLOOKUP(B333,'Miljövärden urval för publ'!$B$2:$V$480,MATCH("ska publiceras:",'Miljövärden urval för publ'!$B$2:$T$2,0),FALSE)</f>
        <v>nej</v>
      </c>
      <c r="E333" s="61">
        <f t="shared" si="15"/>
        <v>253</v>
      </c>
      <c r="H333" s="45">
        <v>331</v>
      </c>
      <c r="I333" s="45" t="str">
        <f t="shared" si="16"/>
        <v>Tekniska Verken i Kiruna AB</v>
      </c>
      <c r="J333" s="45" t="str">
        <f t="shared" si="17"/>
        <v>Vittangi</v>
      </c>
      <c r="K333" s="45">
        <f>IF(ISERROR(VLOOKUP($J333,'Miljövärden urval för publ'!$B$2:$H$490,MATCH(K$3,'Miljövärden urval för publ'!$B$2:$H$2,0),FALSE)),"",VLOOKUP($J333,'Miljövärden urval för publ'!$B$2:$H$490,MATCH(K$3,'Miljövärden urval för publ'!$B$2:$H$2,0),FALSE))</f>
        <v>0.63324199999999997</v>
      </c>
      <c r="L333" s="45">
        <f>IF(ISERROR(VLOOKUP($J333,'Miljövärden urval för publ'!$B$2:$H$490,MATCH(L$3,'Miljövärden urval för publ'!$B$2:$H$2,0),FALSE)),"",VLOOKUP($J333,'Miljövärden urval för publ'!$B$2:$H$490,MATCH(L$3,'Miljövärden urval för publ'!$B$2:$H$2,0),FALSE))</f>
        <v>84.436700000000002</v>
      </c>
      <c r="M333" s="45">
        <f>IF(ISERROR(VLOOKUP($J333,'Miljövärden urval för publ'!$B$2:$H$490,MATCH(M$3,'Miljövärden urval för publ'!$B$2:$H$2,0),FALSE)),"",VLOOKUP($J333,'Miljövärden urval för publ'!$B$2:$H$490,MATCH(M$3,'Miljövärden urval för publ'!$B$2:$H$2,0),FALSE))</f>
        <v>10.736599999999999</v>
      </c>
      <c r="N333" s="45">
        <f>IF(ISERROR(VLOOKUP($J333,'Miljövärden urval för publ'!$B$2:$H$490,MATCH(N$3,'Miljövärden urval för publ'!$B$2:$H$2,0),FALSE)),"",VLOOKUP($J333,'Miljövärden urval för publ'!$B$2:$H$490,MATCH(N$3,'Miljövärden urval för publ'!$B$2:$H$2,0),FALSE))</f>
        <v>5.9637500000000003E-2</v>
      </c>
    </row>
    <row r="334" spans="1:14" x14ac:dyDescent="0.25">
      <c r="A334" s="65" t="s">
        <v>422</v>
      </c>
      <c r="B334" s="65" t="s">
        <v>424</v>
      </c>
      <c r="D334" s="60" t="str">
        <f>VLOOKUP(B334,'Miljövärden urval för publ'!$B$2:$V$480,MATCH("ska publiceras:",'Miljövärden urval för publ'!$B$2:$T$2,0),FALSE)</f>
        <v>ja</v>
      </c>
      <c r="E334" s="61">
        <f t="shared" si="15"/>
        <v>254</v>
      </c>
      <c r="H334" s="45">
        <v>332</v>
      </c>
      <c r="I334" s="45" t="str">
        <f t="shared" si="16"/>
        <v>Vattenfall AB Värme</v>
      </c>
      <c r="J334" s="45" t="str">
        <f t="shared" si="17"/>
        <v>Vänersborg</v>
      </c>
      <c r="K334" s="45">
        <f>IF(ISERROR(VLOOKUP($J334,'Miljövärden urval för publ'!$B$2:$H$490,MATCH(K$3,'Miljövärden urval för publ'!$B$2:$H$2,0),FALSE)),"",VLOOKUP($J334,'Miljövärden urval för publ'!$B$2:$H$490,MATCH(K$3,'Miljövärden urval för publ'!$B$2:$H$2,0),FALSE))</f>
        <v>4.4363199999999998E-2</v>
      </c>
      <c r="L334" s="45">
        <f>IF(ISERROR(VLOOKUP($J334,'Miljövärden urval för publ'!$B$2:$H$490,MATCH(L$3,'Miljövärden urval för publ'!$B$2:$H$2,0),FALSE)),"",VLOOKUP($J334,'Miljövärden urval för publ'!$B$2:$H$490,MATCH(L$3,'Miljövärden urval för publ'!$B$2:$H$2,0),FALSE))</f>
        <v>5.9452400000000001</v>
      </c>
      <c r="M334" s="45">
        <f>IF(ISERROR(VLOOKUP($J334,'Miljövärden urval för publ'!$B$2:$H$490,MATCH(M$3,'Miljövärden urval för publ'!$B$2:$H$2,0),FALSE)),"",VLOOKUP($J334,'Miljövärden urval för publ'!$B$2:$H$490,MATCH(M$3,'Miljövärden urval för publ'!$B$2:$H$2,0),FALSE))</f>
        <v>2.0134599999999998</v>
      </c>
      <c r="N334" s="45">
        <f>IF(ISERROR(VLOOKUP($J334,'Miljövärden urval för publ'!$B$2:$H$490,MATCH(N$3,'Miljövärden urval för publ'!$B$2:$H$2,0),FALSE)),"",VLOOKUP($J334,'Miljövärden urval för publ'!$B$2:$H$490,MATCH(N$3,'Miljövärden urval för publ'!$B$2:$H$2,0),FALSE))</f>
        <v>3.7307199999999999E-3</v>
      </c>
    </row>
    <row r="335" spans="1:14" x14ac:dyDescent="0.25">
      <c r="A335" s="65" t="s">
        <v>201</v>
      </c>
      <c r="B335" s="65" t="s">
        <v>204</v>
      </c>
      <c r="D335" s="60" t="str">
        <f>VLOOKUP(B335,'Miljövärden urval för publ'!$B$2:$V$480,MATCH("ska publiceras:",'Miljövärden urval för publ'!$B$2:$T$2,0),FALSE)</f>
        <v>ja</v>
      </c>
      <c r="E335" s="61">
        <f t="shared" si="15"/>
        <v>255</v>
      </c>
      <c r="H335" s="45">
        <v>333</v>
      </c>
      <c r="I335" s="45" t="str">
        <f t="shared" si="16"/>
        <v>Bionär Närvärme AB</v>
      </c>
      <c r="J335" s="45" t="str">
        <f t="shared" si="17"/>
        <v>Vänge</v>
      </c>
      <c r="K335" s="45">
        <f>IF(ISERROR(VLOOKUP($J335,'Miljövärden urval för publ'!$B$2:$H$490,MATCH(K$3,'Miljövärden urval för publ'!$B$2:$H$2,0),FALSE)),"",VLOOKUP($J335,'Miljövärden urval för publ'!$B$2:$H$490,MATCH(K$3,'Miljövärden urval för publ'!$B$2:$H$2,0),FALSE))</f>
        <v>0.17391300000000001</v>
      </c>
      <c r="L335" s="45">
        <f>IF(ISERROR(VLOOKUP($J335,'Miljövärden urval för publ'!$B$2:$H$490,MATCH(L$3,'Miljövärden urval för publ'!$B$2:$H$2,0),FALSE)),"",VLOOKUP($J335,'Miljövärden urval för publ'!$B$2:$H$490,MATCH(L$3,'Miljövärden urval för publ'!$B$2:$H$2,0),FALSE))</f>
        <v>18.29</v>
      </c>
      <c r="M335" s="45">
        <f>IF(ISERROR(VLOOKUP($J335,'Miljövärden urval för publ'!$B$2:$H$490,MATCH(M$3,'Miljövärden urval för publ'!$B$2:$H$2,0),FALSE)),"",VLOOKUP($J335,'Miljövärden urval för publ'!$B$2:$H$490,MATCH(M$3,'Miljövärden urval för publ'!$B$2:$H$2,0),FALSE))</f>
        <v>15.622999999999999</v>
      </c>
      <c r="N335" s="45">
        <f>IF(ISERROR(VLOOKUP($J335,'Miljövärden urval för publ'!$B$2:$H$490,MATCH(N$3,'Miljövärden urval för publ'!$B$2:$H$2,0),FALSE)),"",VLOOKUP($J335,'Miljövärden urval för publ'!$B$2:$H$490,MATCH(N$3,'Miljövärden urval för publ'!$B$2:$H$2,0),FALSE))</f>
        <v>3.5714299999999997E-2</v>
      </c>
    </row>
    <row r="336" spans="1:14" x14ac:dyDescent="0.25">
      <c r="A336" s="65" t="s">
        <v>428</v>
      </c>
      <c r="B336" s="65" t="s">
        <v>429</v>
      </c>
      <c r="D336" s="60" t="str">
        <f>VLOOKUP(B336,'Miljövärden urval för publ'!$B$2:$V$480,MATCH("ska publiceras:",'Miljövärden urval för publ'!$B$2:$T$2,0),FALSE)</f>
        <v>nej</v>
      </c>
      <c r="E336" s="61">
        <f t="shared" si="15"/>
        <v>255</v>
      </c>
      <c r="H336" s="45">
        <v>334</v>
      </c>
      <c r="I336" s="45" t="str">
        <f t="shared" si="16"/>
        <v>Värnamo Energi AB</v>
      </c>
      <c r="J336" s="45" t="str">
        <f t="shared" si="17"/>
        <v>Värnamo</v>
      </c>
      <c r="K336" s="45">
        <f>IF(ISERROR(VLOOKUP($J336,'Miljövärden urval för publ'!$B$2:$H$490,MATCH(K$3,'Miljövärden urval för publ'!$B$2:$H$2,0),FALSE)),"",VLOOKUP($J336,'Miljövärden urval för publ'!$B$2:$H$490,MATCH(K$3,'Miljövärden urval för publ'!$B$2:$H$2,0),FALSE))</f>
        <v>0.244307</v>
      </c>
      <c r="L336" s="45">
        <f>IF(ISERROR(VLOOKUP($J336,'Miljövärden urval för publ'!$B$2:$H$490,MATCH(L$3,'Miljövärden urval för publ'!$B$2:$H$2,0),FALSE)),"",VLOOKUP($J336,'Miljövärden urval för publ'!$B$2:$H$490,MATCH(L$3,'Miljövärden urval för publ'!$B$2:$H$2,0),FALSE))</f>
        <v>38.389499999999998</v>
      </c>
      <c r="M336" s="45">
        <f>IF(ISERROR(VLOOKUP($J336,'Miljövärden urval för publ'!$B$2:$H$490,MATCH(M$3,'Miljövärden urval för publ'!$B$2:$H$2,0),FALSE)),"",VLOOKUP($J336,'Miljövärden urval för publ'!$B$2:$H$490,MATCH(M$3,'Miljövärden urval för publ'!$B$2:$H$2,0),FALSE))</f>
        <v>7.3554700000000004</v>
      </c>
      <c r="N336" s="45">
        <f>IF(ISERROR(VLOOKUP($J336,'Miljövärden urval för publ'!$B$2:$H$490,MATCH(N$3,'Miljövärden urval för publ'!$B$2:$H$2,0),FALSE)),"",VLOOKUP($J336,'Miljövärden urval för publ'!$B$2:$H$490,MATCH(N$3,'Miljövärden urval för publ'!$B$2:$H$2,0),FALSE))</f>
        <v>2.6010200000000001E-2</v>
      </c>
    </row>
    <row r="337" spans="1:14" x14ac:dyDescent="0.25">
      <c r="A337" s="65" t="s">
        <v>80</v>
      </c>
      <c r="B337" s="65" t="s">
        <v>117</v>
      </c>
      <c r="D337" s="60" t="str">
        <f>VLOOKUP(B337,'Miljövärden urval för publ'!$B$2:$V$480,MATCH("ska publiceras:",'Miljövärden urval för publ'!$B$2:$T$2,0),FALSE)</f>
        <v>nej</v>
      </c>
      <c r="E337" s="61">
        <f t="shared" si="15"/>
        <v>255</v>
      </c>
      <c r="H337" s="45">
        <v>335</v>
      </c>
      <c r="I337" s="45" t="str">
        <f t="shared" si="16"/>
        <v>Västervik Miljö &amp; Energi AB</v>
      </c>
      <c r="J337" s="45" t="str">
        <f t="shared" si="17"/>
        <v>Västervik</v>
      </c>
      <c r="K337" s="45">
        <f>IF(ISERROR(VLOOKUP($J337,'Miljövärden urval för publ'!$B$2:$H$490,MATCH(K$3,'Miljövärden urval för publ'!$B$2:$H$2,0),FALSE)),"",VLOOKUP($J337,'Miljövärden urval för publ'!$B$2:$H$490,MATCH(K$3,'Miljövärden urval för publ'!$B$2:$H$2,0),FALSE))</f>
        <v>0.21734899999999999</v>
      </c>
      <c r="L337" s="45">
        <f>IF(ISERROR(VLOOKUP($J337,'Miljövärden urval för publ'!$B$2:$H$490,MATCH(L$3,'Miljövärden urval för publ'!$B$2:$H$2,0),FALSE)),"",VLOOKUP($J337,'Miljövärden urval för publ'!$B$2:$H$490,MATCH(L$3,'Miljövärden urval för publ'!$B$2:$H$2,0),FALSE))</f>
        <v>97.218100000000007</v>
      </c>
      <c r="M337" s="45">
        <f>IF(ISERROR(VLOOKUP($J337,'Miljövärden urval för publ'!$B$2:$H$490,MATCH(M$3,'Miljövärden urval för publ'!$B$2:$H$2,0),FALSE)),"",VLOOKUP($J337,'Miljövärden urval för publ'!$B$2:$H$490,MATCH(M$3,'Miljövärden urval för publ'!$B$2:$H$2,0),FALSE))</f>
        <v>6.7590399999999997</v>
      </c>
      <c r="N337" s="45">
        <f>IF(ISERROR(VLOOKUP($J337,'Miljövärden urval för publ'!$B$2:$H$490,MATCH(N$3,'Miljövärden urval för publ'!$B$2:$H$2,0),FALSE)),"",VLOOKUP($J337,'Miljövärden urval för publ'!$B$2:$H$490,MATCH(N$3,'Miljövärden urval för publ'!$B$2:$H$2,0),FALSE))</f>
        <v>5.765E-2</v>
      </c>
    </row>
    <row r="338" spans="1:14" x14ac:dyDescent="0.25">
      <c r="A338" s="65" t="s">
        <v>431</v>
      </c>
      <c r="B338" s="65" t="s">
        <v>432</v>
      </c>
      <c r="D338" s="60" t="str">
        <f>VLOOKUP(B338,'Miljövärden urval för publ'!$B$2:$V$480,MATCH("ska publiceras:",'Miljövärden urval för publ'!$B$2:$T$2,0),FALSE)</f>
        <v>ja</v>
      </c>
      <c r="E338" s="61">
        <f t="shared" si="15"/>
        <v>256</v>
      </c>
      <c r="H338" s="45">
        <v>336</v>
      </c>
      <c r="I338" s="45" t="str">
        <f t="shared" si="16"/>
        <v>Mälarenergi AB</v>
      </c>
      <c r="J338" s="45" t="str">
        <f t="shared" si="17"/>
        <v>Västerås</v>
      </c>
      <c r="K338" s="45">
        <f>IF(ISERROR(VLOOKUP($J338,'Miljövärden urval för publ'!$B$2:$H$490,MATCH(K$3,'Miljövärden urval för publ'!$B$2:$H$2,0),FALSE)),"",VLOOKUP($J338,'Miljövärden urval för publ'!$B$2:$H$490,MATCH(K$3,'Miljövärden urval för publ'!$B$2:$H$2,0),FALSE))</f>
        <v>0.67630000000000001</v>
      </c>
      <c r="L338" s="45">
        <f>IF(ISERROR(VLOOKUP($J338,'Miljövärden urval för publ'!$B$2:$H$490,MATCH(L$3,'Miljövärden urval för publ'!$B$2:$H$2,0),FALSE)),"",VLOOKUP($J338,'Miljövärden urval för publ'!$B$2:$H$490,MATCH(L$3,'Miljövärden urval för publ'!$B$2:$H$2,0),FALSE))</f>
        <v>196.465</v>
      </c>
      <c r="M338" s="45">
        <f>IF(ISERROR(VLOOKUP($J338,'Miljövärden urval för publ'!$B$2:$H$490,MATCH(M$3,'Miljövärden urval för publ'!$B$2:$H$2,0),FALSE)),"",VLOOKUP($J338,'Miljövärden urval för publ'!$B$2:$H$490,MATCH(M$3,'Miljövärden urval för publ'!$B$2:$H$2,0),FALSE))</f>
        <v>17.375399999999999</v>
      </c>
      <c r="N338" s="45">
        <f>IF(ISERROR(VLOOKUP($J338,'Miljövärden urval för publ'!$B$2:$H$490,MATCH(N$3,'Miljövärden urval för publ'!$B$2:$H$2,0),FALSE)),"",VLOOKUP($J338,'Miljövärden urval för publ'!$B$2:$H$490,MATCH(N$3,'Miljövärden urval för publ'!$B$2:$H$2,0),FALSE))</f>
        <v>0.42539300000000002</v>
      </c>
    </row>
    <row r="339" spans="1:14" x14ac:dyDescent="0.25">
      <c r="A339" s="65" t="s">
        <v>305</v>
      </c>
      <c r="B339" s="65" t="s">
        <v>308</v>
      </c>
      <c r="D339" s="60" t="str">
        <f>VLOOKUP(B339,'Miljövärden urval för publ'!$B$2:$V$480,MATCH("ska publiceras:",'Miljövärden urval för publ'!$B$2:$T$2,0),FALSE)</f>
        <v>nej</v>
      </c>
      <c r="E339" s="61">
        <f t="shared" si="15"/>
        <v>256</v>
      </c>
      <c r="H339" s="45">
        <v>337</v>
      </c>
      <c r="I339" s="45" t="str">
        <f t="shared" si="16"/>
        <v>Surahammars Kommunal Teknik AB</v>
      </c>
      <c r="J339" s="45" t="str">
        <f t="shared" si="17"/>
        <v>Västsura</v>
      </c>
      <c r="K339" s="45">
        <f>IF(ISERROR(VLOOKUP($J339,'Miljövärden urval för publ'!$B$2:$H$490,MATCH(K$3,'Miljövärden urval för publ'!$B$2:$H$2,0),FALSE)),"",VLOOKUP($J339,'Miljövärden urval för publ'!$B$2:$H$490,MATCH(K$3,'Miljövärden urval för publ'!$B$2:$H$2,0),FALSE))</f>
        <v>0.25023299999999998</v>
      </c>
      <c r="L339" s="45">
        <f>IF(ISERROR(VLOOKUP($J339,'Miljövärden urval för publ'!$B$2:$H$490,MATCH(L$3,'Miljövärden urval för publ'!$B$2:$H$2,0),FALSE)),"",VLOOKUP($J339,'Miljövärden urval för publ'!$B$2:$H$490,MATCH(L$3,'Miljövärden urval för publ'!$B$2:$H$2,0),FALSE))</f>
        <v>17.423300000000001</v>
      </c>
      <c r="M339" s="45">
        <f>IF(ISERROR(VLOOKUP($J339,'Miljövärden urval för publ'!$B$2:$H$490,MATCH(M$3,'Miljövärden urval för publ'!$B$2:$H$2,0),FALSE)),"",VLOOKUP($J339,'Miljövärden urval för publ'!$B$2:$H$490,MATCH(M$3,'Miljövärden urval för publ'!$B$2:$H$2,0),FALSE))</f>
        <v>21.666699999999999</v>
      </c>
      <c r="N339" s="45">
        <f>IF(ISERROR(VLOOKUP($J339,'Miljövärden urval för publ'!$B$2:$H$490,MATCH(N$3,'Miljövärden urval för publ'!$B$2:$H$2,0),FALSE)),"",VLOOKUP($J339,'Miljövärden urval för publ'!$B$2:$H$490,MATCH(N$3,'Miljövärden urval för publ'!$B$2:$H$2,0),FALSE))</f>
        <v>5.8349700000000001E-3</v>
      </c>
    </row>
    <row r="340" spans="1:14" x14ac:dyDescent="0.25">
      <c r="A340" s="65" t="s">
        <v>226</v>
      </c>
      <c r="B340" s="65" t="s">
        <v>230</v>
      </c>
      <c r="D340" s="60" t="str">
        <f>VLOOKUP(B340,'Miljövärden urval för publ'!$B$2:$V$480,MATCH("ska publiceras:",'Miljövärden urval för publ'!$B$2:$T$2,0),FALSE)</f>
        <v>ja</v>
      </c>
      <c r="E340" s="61">
        <f t="shared" si="15"/>
        <v>257</v>
      </c>
      <c r="H340" s="45">
        <v>338</v>
      </c>
      <c r="I340" s="45" t="str">
        <f t="shared" si="16"/>
        <v>Växjö Energi AB</v>
      </c>
      <c r="J340" s="45" t="str">
        <f t="shared" si="17"/>
        <v>Växjö</v>
      </c>
      <c r="K340" s="45">
        <f>IF(ISERROR(VLOOKUP($J340,'Miljövärden urval för publ'!$B$2:$H$490,MATCH(K$3,'Miljövärden urval för publ'!$B$2:$H$2,0),FALSE)),"",VLOOKUP($J340,'Miljövärden urval för publ'!$B$2:$H$490,MATCH(K$3,'Miljövärden urval för publ'!$B$2:$H$2,0),FALSE))</f>
        <v>0.18011099999999999</v>
      </c>
      <c r="L340" s="45">
        <f>IF(ISERROR(VLOOKUP($J340,'Miljövärden urval för publ'!$B$2:$H$490,MATCH(L$3,'Miljövärden urval för publ'!$B$2:$H$2,0),FALSE)),"",VLOOKUP($J340,'Miljövärden urval för publ'!$B$2:$H$490,MATCH(L$3,'Miljövärden urval för publ'!$B$2:$H$2,0),FALSE))</f>
        <v>43.300400000000003</v>
      </c>
      <c r="M340" s="45">
        <f>IF(ISERROR(VLOOKUP($J340,'Miljövärden urval för publ'!$B$2:$H$490,MATCH(M$3,'Miljövärden urval för publ'!$B$2:$H$2,0),FALSE)),"",VLOOKUP($J340,'Miljövärden urval för publ'!$B$2:$H$490,MATCH(M$3,'Miljövärden urval för publ'!$B$2:$H$2,0),FALSE))</f>
        <v>8.7237100000000005</v>
      </c>
      <c r="N340" s="45">
        <f>IF(ISERROR(VLOOKUP($J340,'Miljövärden urval för publ'!$B$2:$H$490,MATCH(N$3,'Miljövärden urval för publ'!$B$2:$H$2,0),FALSE)),"",VLOOKUP($J340,'Miljövärden urval för publ'!$B$2:$H$490,MATCH(N$3,'Miljövärden urval för publ'!$B$2:$H$2,0),FALSE))</f>
        <v>3.2695500000000002E-2</v>
      </c>
    </row>
    <row r="341" spans="1:14" x14ac:dyDescent="0.25">
      <c r="A341" s="65" t="s">
        <v>80</v>
      </c>
      <c r="B341" s="65" t="s">
        <v>118</v>
      </c>
      <c r="D341" s="60" t="str">
        <f>VLOOKUP(B341,'Miljövärden urval för publ'!$B$2:$V$480,MATCH("ska publiceras:",'Miljövärden urval för publ'!$B$2:$T$2,0),FALSE)</f>
        <v>ja</v>
      </c>
      <c r="E341" s="61">
        <f t="shared" si="15"/>
        <v>258</v>
      </c>
      <c r="H341" s="45">
        <v>339</v>
      </c>
      <c r="I341" s="45" t="str">
        <f t="shared" si="16"/>
        <v>Ystad Energi AB</v>
      </c>
      <c r="J341" s="45" t="str">
        <f t="shared" si="17"/>
        <v>Ystad</v>
      </c>
      <c r="K341" s="45">
        <f>IF(ISERROR(VLOOKUP($J341,'Miljövärden urval för publ'!$B$2:$H$490,MATCH(K$3,'Miljövärden urval för publ'!$B$2:$H$2,0),FALSE)),"",VLOOKUP($J341,'Miljövärden urval för publ'!$B$2:$H$490,MATCH(K$3,'Miljövärden urval för publ'!$B$2:$H$2,0),FALSE))</f>
        <v>0.16436500000000001</v>
      </c>
      <c r="L341" s="45">
        <f>IF(ISERROR(VLOOKUP($J341,'Miljövärden urval för publ'!$B$2:$H$490,MATCH(L$3,'Miljövärden urval för publ'!$B$2:$H$2,0),FALSE)),"",VLOOKUP($J341,'Miljövärden urval för publ'!$B$2:$H$490,MATCH(L$3,'Miljövärden urval för publ'!$B$2:$H$2,0),FALSE))</f>
        <v>25.248699999999999</v>
      </c>
      <c r="M341" s="45">
        <f>IF(ISERROR(VLOOKUP($J341,'Miljövärden urval för publ'!$B$2:$H$490,MATCH(M$3,'Miljövärden urval för publ'!$B$2:$H$2,0),FALSE)),"",VLOOKUP($J341,'Miljövärden urval för publ'!$B$2:$H$490,MATCH(M$3,'Miljövärden urval för publ'!$B$2:$H$2,0),FALSE))</f>
        <v>10.1904</v>
      </c>
      <c r="N341" s="45">
        <f>IF(ISERROR(VLOOKUP($J341,'Miljövärden urval för publ'!$B$2:$H$490,MATCH(N$3,'Miljövärden urval för publ'!$B$2:$H$2,0),FALSE)),"",VLOOKUP($J341,'Miljövärden urval för publ'!$B$2:$H$490,MATCH(N$3,'Miljövärden urval för publ'!$B$2:$H$2,0),FALSE))</f>
        <v>2.42291E-2</v>
      </c>
    </row>
    <row r="342" spans="1:14" x14ac:dyDescent="0.25">
      <c r="A342" s="65" t="s">
        <v>293</v>
      </c>
      <c r="B342" s="65" t="s">
        <v>296</v>
      </c>
      <c r="D342" s="60" t="str">
        <f>VLOOKUP(B342,'Miljövärden urval för publ'!$B$2:$V$480,MATCH("ska publiceras:",'Miljövärden urval för publ'!$B$2:$T$2,0),FALSE)</f>
        <v>ja</v>
      </c>
      <c r="E342" s="61">
        <f t="shared" si="15"/>
        <v>259</v>
      </c>
      <c r="H342" s="45">
        <v>340</v>
      </c>
      <c r="I342" s="45" t="str">
        <f t="shared" si="16"/>
        <v>Statkraft Värme AB</v>
      </c>
      <c r="J342" s="45" t="str">
        <f t="shared" si="17"/>
        <v>Åmål</v>
      </c>
      <c r="K342" s="45">
        <f>IF(ISERROR(VLOOKUP($J342,'Miljövärden urval för publ'!$B$2:$H$490,MATCH(K$3,'Miljövärden urval för publ'!$B$2:$H$2,0),FALSE)),"",VLOOKUP($J342,'Miljövärden urval för publ'!$B$2:$H$490,MATCH(K$3,'Miljövärden urval för publ'!$B$2:$H$2,0),FALSE))</f>
        <v>0.15195700000000001</v>
      </c>
      <c r="L342" s="45">
        <f>IF(ISERROR(VLOOKUP($J342,'Miljövärden urval för publ'!$B$2:$H$490,MATCH(L$3,'Miljövärden urval för publ'!$B$2:$H$2,0),FALSE)),"",VLOOKUP($J342,'Miljövärden urval för publ'!$B$2:$H$490,MATCH(L$3,'Miljövärden urval för publ'!$B$2:$H$2,0),FALSE))</f>
        <v>33.273899999999998</v>
      </c>
      <c r="M342" s="45">
        <f>IF(ISERROR(VLOOKUP($J342,'Miljövärden urval för publ'!$B$2:$H$490,MATCH(M$3,'Miljövärden urval för publ'!$B$2:$H$2,0),FALSE)),"",VLOOKUP($J342,'Miljövärden urval för publ'!$B$2:$H$490,MATCH(M$3,'Miljövärden urval för publ'!$B$2:$H$2,0),FALSE))</f>
        <v>9.5698500000000006</v>
      </c>
      <c r="N342" s="45">
        <f>IF(ISERROR(VLOOKUP($J342,'Miljövärden urval för publ'!$B$2:$H$490,MATCH(N$3,'Miljövärden urval för publ'!$B$2:$H$2,0),FALSE)),"",VLOOKUP($J342,'Miljövärden urval för publ'!$B$2:$H$490,MATCH(N$3,'Miljövärden urval för publ'!$B$2:$H$2,0),FALSE))</f>
        <v>6.5021999999999996E-2</v>
      </c>
    </row>
    <row r="343" spans="1:14" x14ac:dyDescent="0.25">
      <c r="A343" s="65" t="s">
        <v>248</v>
      </c>
      <c r="B343" s="65" t="s">
        <v>254</v>
      </c>
      <c r="D343" s="60" t="str">
        <f>VLOOKUP(B343,'Miljövärden urval för publ'!$B$2:$V$480,MATCH("ska publiceras:",'Miljövärden urval för publ'!$B$2:$T$2,0),FALSE)</f>
        <v>ja</v>
      </c>
      <c r="E343" s="61">
        <f t="shared" si="15"/>
        <v>260</v>
      </c>
      <c r="H343" s="45">
        <v>341</v>
      </c>
      <c r="I343" s="45" t="str">
        <f t="shared" si="16"/>
        <v>Skellefteå Kraft AB</v>
      </c>
      <c r="J343" s="45" t="str">
        <f t="shared" si="17"/>
        <v>Ånäset</v>
      </c>
      <c r="K343" s="45">
        <f>IF(ISERROR(VLOOKUP($J343,'Miljövärden urval för publ'!$B$2:$H$490,MATCH(K$3,'Miljövärden urval för publ'!$B$2:$H$2,0),FALSE)),"",VLOOKUP($J343,'Miljövärden urval för publ'!$B$2:$H$490,MATCH(K$3,'Miljövärden urval för publ'!$B$2:$H$2,0),FALSE))</f>
        <v>0.17057700000000001</v>
      </c>
      <c r="L343" s="45">
        <f>IF(ISERROR(VLOOKUP($J343,'Miljövärden urval för publ'!$B$2:$H$490,MATCH(L$3,'Miljövärden urval för publ'!$B$2:$H$2,0),FALSE)),"",VLOOKUP($J343,'Miljövärden urval för publ'!$B$2:$H$490,MATCH(L$3,'Miljövärden urval för publ'!$B$2:$H$2,0),FALSE))</f>
        <v>8.6263400000000008</v>
      </c>
      <c r="M343" s="45">
        <f>IF(ISERROR(VLOOKUP($J343,'Miljövärden urval för publ'!$B$2:$H$490,MATCH(M$3,'Miljövärden urval för publ'!$B$2:$H$2,0),FALSE)),"",VLOOKUP($J343,'Miljövärden urval för publ'!$B$2:$H$490,MATCH(M$3,'Miljövärden urval för publ'!$B$2:$H$2,0),FALSE))</f>
        <v>17.4923</v>
      </c>
      <c r="N343" s="45">
        <f>IF(ISERROR(VLOOKUP($J343,'Miljövärden urval för publ'!$B$2:$H$490,MATCH(N$3,'Miljövärden urval för publ'!$B$2:$H$2,0),FALSE)),"",VLOOKUP($J343,'Miljövärden urval för publ'!$B$2:$H$490,MATCH(N$3,'Miljövärden urval för publ'!$B$2:$H$2,0),FALSE))</f>
        <v>2.2845399999999998E-3</v>
      </c>
    </row>
    <row r="344" spans="1:14" x14ac:dyDescent="0.25">
      <c r="A344" s="65" t="s">
        <v>167</v>
      </c>
      <c r="B344" s="65" t="s">
        <v>170</v>
      </c>
      <c r="D344" s="60" t="str">
        <f>VLOOKUP(B344,'Miljövärden urval för publ'!$B$2:$V$480,MATCH("ska publiceras:",'Miljövärden urval för publ'!$B$2:$T$2,0),FALSE)</f>
        <v>ja</v>
      </c>
      <c r="E344" s="61">
        <f t="shared" si="15"/>
        <v>261</v>
      </c>
      <c r="H344" s="45">
        <v>342</v>
      </c>
      <c r="I344" s="45" t="str">
        <f t="shared" si="16"/>
        <v>Jämtkraft AB</v>
      </c>
      <c r="J344" s="45" t="str">
        <f t="shared" si="17"/>
        <v>Åre</v>
      </c>
      <c r="K344" s="45">
        <f>IF(ISERROR(VLOOKUP($J344,'Miljövärden urval för publ'!$B$2:$H$490,MATCH(K$3,'Miljövärden urval för publ'!$B$2:$H$2,0),FALSE)),"",VLOOKUP($J344,'Miljövärden urval för publ'!$B$2:$H$490,MATCH(K$3,'Miljövärden urval för publ'!$B$2:$H$2,0),FALSE))</f>
        <v>0.20206099999999999</v>
      </c>
      <c r="L344" s="45">
        <f>IF(ISERROR(VLOOKUP($J344,'Miljövärden urval för publ'!$B$2:$H$490,MATCH(L$3,'Miljövärden urval för publ'!$B$2:$H$2,0),FALSE)),"",VLOOKUP($J344,'Miljövärden urval för publ'!$B$2:$H$490,MATCH(L$3,'Miljövärden urval för publ'!$B$2:$H$2,0),FALSE))</f>
        <v>30.314499999999999</v>
      </c>
      <c r="M344" s="45">
        <f>IF(ISERROR(VLOOKUP($J344,'Miljövärden urval för publ'!$B$2:$H$490,MATCH(M$3,'Miljövärden urval för publ'!$B$2:$H$2,0),FALSE)),"",VLOOKUP($J344,'Miljövärden urval för publ'!$B$2:$H$490,MATCH(M$3,'Miljövärden urval för publ'!$B$2:$H$2,0),FALSE))</f>
        <v>12.2599</v>
      </c>
      <c r="N344" s="45">
        <f>IF(ISERROR(VLOOKUP($J344,'Miljövärden urval för publ'!$B$2:$H$490,MATCH(N$3,'Miljövärden urval för publ'!$B$2:$H$2,0),FALSE)),"",VLOOKUP($J344,'Miljövärden urval för publ'!$B$2:$H$490,MATCH(N$3,'Miljövärden urval för publ'!$B$2:$H$2,0),FALSE))</f>
        <v>4.4404800000000001E-2</v>
      </c>
    </row>
    <row r="345" spans="1:14" x14ac:dyDescent="0.25">
      <c r="A345" s="65" t="s">
        <v>440</v>
      </c>
      <c r="B345" s="65" t="s">
        <v>441</v>
      </c>
      <c r="D345" s="60" t="str">
        <f>VLOOKUP(B345,'Miljövärden urval för publ'!$B$2:$V$480,MATCH("ska publiceras:",'Miljövärden urval för publ'!$B$2:$T$2,0),FALSE)</f>
        <v>ja</v>
      </c>
      <c r="E345" s="61">
        <f t="shared" si="15"/>
        <v>262</v>
      </c>
      <c r="H345" s="45">
        <v>343</v>
      </c>
      <c r="I345" s="45" t="str">
        <f t="shared" si="16"/>
        <v>E.ON Värme Sverige AB</v>
      </c>
      <c r="J345" s="45" t="str">
        <f t="shared" si="17"/>
        <v>Åseda</v>
      </c>
      <c r="K345" s="45">
        <f>IF(ISERROR(VLOOKUP($J345,'Miljövärden urval för publ'!$B$2:$H$490,MATCH(K$3,'Miljövärden urval för publ'!$B$2:$H$2,0),FALSE)),"",VLOOKUP($J345,'Miljövärden urval för publ'!$B$2:$H$490,MATCH(K$3,'Miljövärden urval för publ'!$B$2:$H$2,0),FALSE))</f>
        <v>0.13359599999999999</v>
      </c>
      <c r="L345" s="45">
        <f>IF(ISERROR(VLOOKUP($J345,'Miljövärden urval för publ'!$B$2:$H$490,MATCH(L$3,'Miljövärden urval för publ'!$B$2:$H$2,0),FALSE)),"",VLOOKUP($J345,'Miljövärden urval för publ'!$B$2:$H$490,MATCH(L$3,'Miljövärden urval för publ'!$B$2:$H$2,0),FALSE))</f>
        <v>28.135200000000001</v>
      </c>
      <c r="M345" s="45">
        <f>IF(ISERROR(VLOOKUP($J345,'Miljövärden urval för publ'!$B$2:$H$490,MATCH(M$3,'Miljövärden urval för publ'!$B$2:$H$2,0),FALSE)),"",VLOOKUP($J345,'Miljövärden urval för publ'!$B$2:$H$490,MATCH(M$3,'Miljövärden urval för publ'!$B$2:$H$2,0),FALSE))</f>
        <v>8.5484799999999996</v>
      </c>
      <c r="N345" s="45">
        <f>IF(ISERROR(VLOOKUP($J345,'Miljövärden urval för publ'!$B$2:$H$490,MATCH(N$3,'Miljövärden urval för publ'!$B$2:$H$2,0),FALSE)),"",VLOOKUP($J345,'Miljövärden urval för publ'!$B$2:$H$490,MATCH(N$3,'Miljövärden urval för publ'!$B$2:$H$2,0),FALSE))</f>
        <v>4.2936000000000002E-2</v>
      </c>
    </row>
    <row r="346" spans="1:14" x14ac:dyDescent="0.25">
      <c r="A346" s="65" t="s">
        <v>184</v>
      </c>
      <c r="B346" s="65" t="s">
        <v>185</v>
      </c>
      <c r="D346" s="60" t="str">
        <f>VLOOKUP(B346,'Miljövärden urval för publ'!$B$2:$V$480,MATCH("ska publiceras:",'Miljövärden urval för publ'!$B$2:$T$2,0),FALSE)</f>
        <v>ja</v>
      </c>
      <c r="E346" s="61">
        <f t="shared" si="15"/>
        <v>263</v>
      </c>
      <c r="H346" s="45">
        <v>344</v>
      </c>
      <c r="I346" s="45" t="str">
        <f t="shared" si="16"/>
        <v>Peab Energi AB</v>
      </c>
      <c r="J346" s="45" t="str">
        <f t="shared" si="17"/>
        <v>Åstorps Bioenergi</v>
      </c>
      <c r="K346" s="45">
        <f>IF(ISERROR(VLOOKUP($J346,'Miljövärden urval för publ'!$B$2:$H$490,MATCH(K$3,'Miljövärden urval för publ'!$B$2:$H$2,0),FALSE)),"",VLOOKUP($J346,'Miljövärden urval för publ'!$B$2:$H$490,MATCH(K$3,'Miljövärden urval för publ'!$B$2:$H$2,0),FALSE))</f>
        <v>9.1499999999999998E-2</v>
      </c>
      <c r="L346" s="45">
        <f>IF(ISERROR(VLOOKUP($J346,'Miljövärden urval för publ'!$B$2:$H$490,MATCH(L$3,'Miljövärden urval för publ'!$B$2:$H$2,0),FALSE)),"",VLOOKUP($J346,'Miljövärden urval för publ'!$B$2:$H$490,MATCH(L$3,'Miljövärden urval för publ'!$B$2:$H$2,0),FALSE))</f>
        <v>20.638400000000001</v>
      </c>
      <c r="M346" s="45">
        <f>IF(ISERROR(VLOOKUP($J346,'Miljövärden urval för publ'!$B$2:$H$490,MATCH(M$3,'Miljövärden urval för publ'!$B$2:$H$2,0),FALSE)),"",VLOOKUP($J346,'Miljövärden urval för publ'!$B$2:$H$490,MATCH(M$3,'Miljövärden urval för publ'!$B$2:$H$2,0),FALSE))</f>
        <v>9.8241800000000001</v>
      </c>
      <c r="N346" s="45">
        <f>IF(ISERROR(VLOOKUP($J346,'Miljövärden urval för publ'!$B$2:$H$490,MATCH(N$3,'Miljövärden urval för publ'!$B$2:$H$2,0),FALSE)),"",VLOOKUP($J346,'Miljövärden urval för publ'!$B$2:$H$490,MATCH(N$3,'Miljövärden urval för publ'!$B$2:$H$2,0),FALSE))</f>
        <v>1.62541E-2</v>
      </c>
    </row>
    <row r="347" spans="1:14" x14ac:dyDescent="0.25">
      <c r="A347" s="65" t="s">
        <v>440</v>
      </c>
      <c r="B347" s="65" t="s">
        <v>442</v>
      </c>
      <c r="D347" s="60" t="str">
        <f>VLOOKUP(B347,'Miljövärden urval för publ'!$B$2:$V$480,MATCH("ska publiceras:",'Miljövärden urval för publ'!$B$2:$T$2,0),FALSE)</f>
        <v>ja</v>
      </c>
      <c r="E347" s="61">
        <f t="shared" si="15"/>
        <v>264</v>
      </c>
      <c r="H347" s="45">
        <v>345</v>
      </c>
      <c r="I347" s="45" t="str">
        <f t="shared" si="16"/>
        <v>Degerfors Energi AB</v>
      </c>
      <c r="J347" s="45" t="str">
        <f t="shared" si="17"/>
        <v>Åtorp</v>
      </c>
      <c r="K347" s="45">
        <f>IF(ISERROR(VLOOKUP($J347,'Miljövärden urval för publ'!$B$2:$H$490,MATCH(K$3,'Miljövärden urval för publ'!$B$2:$H$2,0),FALSE)),"",VLOOKUP($J347,'Miljövärden urval för publ'!$B$2:$H$490,MATCH(K$3,'Miljövärden urval för publ'!$B$2:$H$2,0),FALSE))</f>
        <v>0.27279199999999998</v>
      </c>
      <c r="L347" s="45">
        <f>IF(ISERROR(VLOOKUP($J347,'Miljövärden urval för publ'!$B$2:$H$490,MATCH(L$3,'Miljövärden urval för publ'!$B$2:$H$2,0),FALSE)),"",VLOOKUP($J347,'Miljövärden urval för publ'!$B$2:$H$490,MATCH(L$3,'Miljövärden urval för publ'!$B$2:$H$2,0),FALSE))</f>
        <v>25.809200000000001</v>
      </c>
      <c r="M347" s="45">
        <f>IF(ISERROR(VLOOKUP($J347,'Miljövärden urval för publ'!$B$2:$H$490,MATCH(M$3,'Miljövärden urval för publ'!$B$2:$H$2,0),FALSE)),"",VLOOKUP($J347,'Miljövärden urval för publ'!$B$2:$H$490,MATCH(M$3,'Miljövärden urval för publ'!$B$2:$H$2,0),FALSE))</f>
        <v>21.6294</v>
      </c>
      <c r="N347" s="45">
        <f>IF(ISERROR(VLOOKUP($J347,'Miljövärden urval för publ'!$B$2:$H$490,MATCH(N$3,'Miljövärden urval för publ'!$B$2:$H$2,0),FALSE)),"",VLOOKUP($J347,'Miljövärden urval för publ'!$B$2:$H$490,MATCH(N$3,'Miljövärden urval för publ'!$B$2:$H$2,0),FALSE))</f>
        <v>2.75397E-2</v>
      </c>
    </row>
    <row r="348" spans="1:14" x14ac:dyDescent="0.25">
      <c r="A348" s="65" t="s">
        <v>540</v>
      </c>
      <c r="B348" s="65" t="s">
        <v>543</v>
      </c>
      <c r="D348" s="60" t="str">
        <f>VLOOKUP(B348,'Miljövärden urval för publ'!$B$2:$V$480,MATCH("ska publiceras:",'Miljövärden urval för publ'!$B$2:$T$2,0),FALSE)</f>
        <v>ja</v>
      </c>
      <c r="E348" s="61">
        <f t="shared" si="15"/>
        <v>265</v>
      </c>
      <c r="H348" s="45">
        <v>346</v>
      </c>
      <c r="I348" s="45" t="str">
        <f t="shared" si="16"/>
        <v>Tekniska Verken i Linköping AB</v>
      </c>
      <c r="J348" s="45" t="str">
        <f t="shared" si="17"/>
        <v>Åtvidaberg</v>
      </c>
      <c r="K348" s="45">
        <f>IF(ISERROR(VLOOKUP($J348,'Miljövärden urval för publ'!$B$2:$H$490,MATCH(K$3,'Miljövärden urval för publ'!$B$2:$H$2,0),FALSE)),"",VLOOKUP($J348,'Miljövärden urval för publ'!$B$2:$H$490,MATCH(K$3,'Miljövärden urval för publ'!$B$2:$H$2,0),FALSE))</f>
        <v>9.0837799999999996E-2</v>
      </c>
      <c r="L348" s="45">
        <f>IF(ISERROR(VLOOKUP($J348,'Miljövärden urval för publ'!$B$2:$H$490,MATCH(L$3,'Miljövärden urval för publ'!$B$2:$H$2,0),FALSE)),"",VLOOKUP($J348,'Miljövärden urval för publ'!$B$2:$H$490,MATCH(L$3,'Miljövärden urval för publ'!$B$2:$H$2,0),FALSE))</f>
        <v>18.417200000000001</v>
      </c>
      <c r="M348" s="45">
        <f>IF(ISERROR(VLOOKUP($J348,'Miljövärden urval för publ'!$B$2:$H$490,MATCH(M$3,'Miljövärden urval för publ'!$B$2:$H$2,0),FALSE)),"",VLOOKUP($J348,'Miljövärden urval för publ'!$B$2:$H$490,MATCH(M$3,'Miljövärden urval för publ'!$B$2:$H$2,0),FALSE))</f>
        <v>8.1909799999999997</v>
      </c>
      <c r="N348" s="45">
        <f>IF(ISERROR(VLOOKUP($J348,'Miljövärden urval för publ'!$B$2:$H$490,MATCH(N$3,'Miljövärden urval för publ'!$B$2:$H$2,0),FALSE)),"",VLOOKUP($J348,'Miljövärden urval för publ'!$B$2:$H$490,MATCH(N$3,'Miljövärden urval för publ'!$B$2:$H$2,0),FALSE))</f>
        <v>1.51129E-2</v>
      </c>
    </row>
    <row r="349" spans="1:14" x14ac:dyDescent="0.25">
      <c r="A349" s="65" t="s">
        <v>371</v>
      </c>
      <c r="B349" s="65" t="s">
        <v>379</v>
      </c>
      <c r="D349" s="60" t="str">
        <f>VLOOKUP(B349,'Miljövärden urval för publ'!$B$2:$V$480,MATCH("ska publiceras:",'Miljövärden urval för publ'!$B$2:$T$2,0),FALSE)</f>
        <v>ja</v>
      </c>
      <c r="E349" s="61">
        <f t="shared" si="15"/>
        <v>266</v>
      </c>
      <c r="H349" s="45">
        <v>347</v>
      </c>
      <c r="I349" s="45" t="str">
        <f t="shared" si="16"/>
        <v>E.ON Värme Sverige AB</v>
      </c>
      <c r="J349" s="45" t="str">
        <f t="shared" si="17"/>
        <v>Älmhult</v>
      </c>
      <c r="K349" s="45">
        <f>IF(ISERROR(VLOOKUP($J349,'Miljövärden urval för publ'!$B$2:$H$490,MATCH(K$3,'Miljövärden urval för publ'!$B$2:$H$2,0),FALSE)),"",VLOOKUP($J349,'Miljövärden urval för publ'!$B$2:$H$490,MATCH(K$3,'Miljövärden urval för publ'!$B$2:$H$2,0),FALSE))</f>
        <v>0.118702</v>
      </c>
      <c r="L349" s="45">
        <f>IF(ISERROR(VLOOKUP($J349,'Miljövärden urval för publ'!$B$2:$H$490,MATCH(L$3,'Miljövärden urval för publ'!$B$2:$H$2,0),FALSE)),"",VLOOKUP($J349,'Miljövärden urval för publ'!$B$2:$H$490,MATCH(L$3,'Miljövärden urval för publ'!$B$2:$H$2,0),FALSE))</f>
        <v>22.731000000000002</v>
      </c>
      <c r="M349" s="45">
        <f>IF(ISERROR(VLOOKUP($J349,'Miljövärden urval för publ'!$B$2:$H$490,MATCH(M$3,'Miljövärden urval för publ'!$B$2:$H$2,0),FALSE)),"",VLOOKUP($J349,'Miljövärden urval för publ'!$B$2:$H$490,MATCH(M$3,'Miljövärden urval för publ'!$B$2:$H$2,0),FALSE))</f>
        <v>7.5249300000000003</v>
      </c>
      <c r="N349" s="45">
        <f>IF(ISERROR(VLOOKUP($J349,'Miljövärden urval för publ'!$B$2:$H$490,MATCH(N$3,'Miljövärden urval för publ'!$B$2:$H$2,0),FALSE)),"",VLOOKUP($J349,'Miljövärden urval för publ'!$B$2:$H$490,MATCH(N$3,'Miljövärden urval för publ'!$B$2:$H$2,0),FALSE))</f>
        <v>4.71974E-2</v>
      </c>
    </row>
    <row r="350" spans="1:14" x14ac:dyDescent="0.25">
      <c r="A350" s="65" t="s">
        <v>403</v>
      </c>
      <c r="B350" s="65" t="s">
        <v>418</v>
      </c>
      <c r="D350" s="60" t="str">
        <f>VLOOKUP(B350,'Miljövärden urval för publ'!$B$2:$V$480,MATCH("ska publiceras:",'Miljövärden urval för publ'!$B$2:$T$2,0),FALSE)</f>
        <v>ja</v>
      </c>
      <c r="E350" s="61">
        <f t="shared" si="15"/>
        <v>267</v>
      </c>
      <c r="H350" s="45">
        <v>348</v>
      </c>
      <c r="I350" s="45" t="str">
        <f t="shared" si="16"/>
        <v>Rindi Energi AB</v>
      </c>
      <c r="J350" s="45" t="str">
        <f t="shared" si="17"/>
        <v>Älvdalen</v>
      </c>
      <c r="K350" s="45">
        <f>IF(ISERROR(VLOOKUP($J350,'Miljövärden urval för publ'!$B$2:$H$490,MATCH(K$3,'Miljövärden urval för publ'!$B$2:$H$2,0),FALSE)),"",VLOOKUP($J350,'Miljövärden urval för publ'!$B$2:$H$490,MATCH(K$3,'Miljövärden urval för publ'!$B$2:$H$2,0),FALSE))</f>
        <v>0.20846000000000001</v>
      </c>
      <c r="L350" s="45">
        <f>IF(ISERROR(VLOOKUP($J350,'Miljövärden urval för publ'!$B$2:$H$490,MATCH(L$3,'Miljövärden urval för publ'!$B$2:$H$2,0),FALSE)),"",VLOOKUP($J350,'Miljövärden urval för publ'!$B$2:$H$490,MATCH(L$3,'Miljövärden urval för publ'!$B$2:$H$2,0),FALSE))</f>
        <v>20.318300000000001</v>
      </c>
      <c r="M350" s="45">
        <f>IF(ISERROR(VLOOKUP($J350,'Miljövärden urval för publ'!$B$2:$H$490,MATCH(M$3,'Miljövärden urval för publ'!$B$2:$H$2,0),FALSE)),"",VLOOKUP($J350,'Miljövärden urval för publ'!$B$2:$H$490,MATCH(M$3,'Miljövärden urval för publ'!$B$2:$H$2,0),FALSE))</f>
        <v>15.5001</v>
      </c>
      <c r="N350" s="45">
        <f>IF(ISERROR(VLOOKUP($J350,'Miljövärden urval för publ'!$B$2:$H$490,MATCH(N$3,'Miljövärden urval för publ'!$B$2:$H$2,0),FALSE)),"",VLOOKUP($J350,'Miljövärden urval för publ'!$B$2:$H$490,MATCH(N$3,'Miljövärden urval för publ'!$B$2:$H$2,0),FALSE))</f>
        <v>3.0585000000000001E-2</v>
      </c>
    </row>
    <row r="351" spans="1:14" x14ac:dyDescent="0.25">
      <c r="A351" s="65" t="s">
        <v>521</v>
      </c>
      <c r="B351" s="65" t="s">
        <v>531</v>
      </c>
      <c r="D351" s="60" t="str">
        <f>VLOOKUP(B351,'Miljövärden urval för publ'!$B$2:$V$480,MATCH("ska publiceras:",'Miljövärden urval för publ'!$B$2:$T$2,0),FALSE)</f>
        <v>ja</v>
      </c>
      <c r="E351" s="61">
        <f t="shared" si="15"/>
        <v>268</v>
      </c>
      <c r="H351" s="45">
        <v>349</v>
      </c>
      <c r="I351" s="45" t="str">
        <f t="shared" si="16"/>
        <v>Bionär Närvärme AB</v>
      </c>
      <c r="J351" s="45" t="str">
        <f t="shared" si="17"/>
        <v>Älvkarleby</v>
      </c>
      <c r="K351" s="45">
        <f>IF(ISERROR(VLOOKUP($J351,'Miljövärden urval för publ'!$B$2:$H$490,MATCH(K$3,'Miljövärden urval för publ'!$B$2:$H$2,0),FALSE)),"",VLOOKUP($J351,'Miljövärden urval för publ'!$B$2:$H$490,MATCH(K$3,'Miljövärden urval för publ'!$B$2:$H$2,0),FALSE))</f>
        <v>0.175345</v>
      </c>
      <c r="L351" s="45">
        <f>IF(ISERROR(VLOOKUP($J351,'Miljövärden urval för publ'!$B$2:$H$490,MATCH(L$3,'Miljövärden urval för publ'!$B$2:$H$2,0),FALSE)),"",VLOOKUP($J351,'Miljövärden urval för publ'!$B$2:$H$490,MATCH(L$3,'Miljövärden urval för publ'!$B$2:$H$2,0),FALSE))</f>
        <v>16.5093</v>
      </c>
      <c r="M351" s="45">
        <f>IF(ISERROR(VLOOKUP($J351,'Miljövärden urval för publ'!$B$2:$H$490,MATCH(M$3,'Miljövärden urval för publ'!$B$2:$H$2,0),FALSE)),"",VLOOKUP($J351,'Miljövärden urval för publ'!$B$2:$H$490,MATCH(M$3,'Miljövärden urval för publ'!$B$2:$H$2,0),FALSE))</f>
        <v>16.8734</v>
      </c>
      <c r="N351" s="45">
        <f>IF(ISERROR(VLOOKUP($J351,'Miljövärden urval för publ'!$B$2:$H$490,MATCH(N$3,'Miljövärden urval för publ'!$B$2:$H$2,0),FALSE)),"",VLOOKUP($J351,'Miljövärden urval för publ'!$B$2:$H$490,MATCH(N$3,'Miljövärden urval för publ'!$B$2:$H$2,0),FALSE))</f>
        <v>2.6666700000000002E-2</v>
      </c>
    </row>
    <row r="352" spans="1:14" x14ac:dyDescent="0.25">
      <c r="A352" s="65" t="s">
        <v>187</v>
      </c>
      <c r="B352" s="65" t="s">
        <v>194</v>
      </c>
      <c r="D352" s="60" t="str">
        <f>VLOOKUP(B352,'Miljövärden urval för publ'!$B$2:$V$480,MATCH("ska publiceras:",'Miljövärden urval för publ'!$B$2:$T$2,0),FALSE)</f>
        <v>nej</v>
      </c>
      <c r="E352" s="61">
        <f t="shared" si="15"/>
        <v>268</v>
      </c>
      <c r="H352" s="45">
        <v>350</v>
      </c>
      <c r="I352" s="45" t="str">
        <f t="shared" si="16"/>
        <v>Öresundskraft AB</v>
      </c>
      <c r="J352" s="45" t="str">
        <f t="shared" si="17"/>
        <v>Ängelholm</v>
      </c>
      <c r="K352" s="45">
        <f>IF(ISERROR(VLOOKUP($J352,'Miljövärden urval för publ'!$B$2:$H$490,MATCH(K$3,'Miljövärden urval för publ'!$B$2:$H$2,0),FALSE)),"",VLOOKUP($J352,'Miljövärden urval för publ'!$B$2:$H$490,MATCH(K$3,'Miljövärden urval för publ'!$B$2:$H$2,0),FALSE))</f>
        <v>0.133797</v>
      </c>
      <c r="L352" s="45">
        <f>IF(ISERROR(VLOOKUP($J352,'Miljövärden urval för publ'!$B$2:$H$490,MATCH(L$3,'Miljövärden urval för publ'!$B$2:$H$2,0),FALSE)),"",VLOOKUP($J352,'Miljövärden urval för publ'!$B$2:$H$490,MATCH(L$3,'Miljövärden urval för publ'!$B$2:$H$2,0),FALSE))</f>
        <v>25.047799999999999</v>
      </c>
      <c r="M352" s="45">
        <f>IF(ISERROR(VLOOKUP($J352,'Miljövärden urval för publ'!$B$2:$H$490,MATCH(M$3,'Miljövärden urval för publ'!$B$2:$H$2,0),FALSE)),"",VLOOKUP($J352,'Miljövärden urval för publ'!$B$2:$H$490,MATCH(M$3,'Miljövärden urval för publ'!$B$2:$H$2,0),FALSE))</f>
        <v>4.4712500000000004</v>
      </c>
      <c r="N352" s="45">
        <f>IF(ISERROR(VLOOKUP($J352,'Miljövärden urval för publ'!$B$2:$H$490,MATCH(N$3,'Miljövärden urval för publ'!$B$2:$H$2,0),FALSE)),"",VLOOKUP($J352,'Miljövärden urval för publ'!$B$2:$H$490,MATCH(N$3,'Miljövärden urval för publ'!$B$2:$H$2,0),FALSE))</f>
        <v>5.0719099999999998E-3</v>
      </c>
    </row>
    <row r="353" spans="1:14" x14ac:dyDescent="0.25">
      <c r="A353" s="65" t="s">
        <v>443</v>
      </c>
      <c r="B353" s="65" t="s">
        <v>444</v>
      </c>
      <c r="D353" s="60" t="str">
        <f>VLOOKUP(B353,'Miljövärden urval för publ'!$B$2:$V$480,MATCH("ska publiceras:",'Miljövärden urval för publ'!$B$2:$T$2,0),FALSE)</f>
        <v>ja</v>
      </c>
      <c r="E353" s="61">
        <f t="shared" si="15"/>
        <v>269</v>
      </c>
      <c r="H353" s="45">
        <v>351</v>
      </c>
      <c r="I353" s="45" t="str">
        <f t="shared" si="16"/>
        <v>Eskilstuna Energi &amp; Miljö AB</v>
      </c>
      <c r="J353" s="45" t="str">
        <f t="shared" si="17"/>
        <v>Ärla</v>
      </c>
      <c r="K353" s="45">
        <f>IF(ISERROR(VLOOKUP($J353,'Miljövärden urval för publ'!$B$2:$H$490,MATCH(K$3,'Miljövärden urval för publ'!$B$2:$H$2,0),FALSE)),"",VLOOKUP($J353,'Miljövärden urval för publ'!$B$2:$H$490,MATCH(K$3,'Miljövärden urval för publ'!$B$2:$H$2,0),FALSE))</f>
        <v>0.184061</v>
      </c>
      <c r="L353" s="45">
        <f>IF(ISERROR(VLOOKUP($J353,'Miljövärden urval för publ'!$B$2:$H$490,MATCH(L$3,'Miljövärden urval för publ'!$B$2:$H$2,0),FALSE)),"",VLOOKUP($J353,'Miljövärden urval för publ'!$B$2:$H$490,MATCH(L$3,'Miljövärden urval för publ'!$B$2:$H$2,0),FALSE))</f>
        <v>18.4373</v>
      </c>
      <c r="M353" s="45">
        <f>IF(ISERROR(VLOOKUP($J353,'Miljövärden urval för publ'!$B$2:$H$490,MATCH(M$3,'Miljövärden urval för publ'!$B$2:$H$2,0),FALSE)),"",VLOOKUP($J353,'Miljövärden urval för publ'!$B$2:$H$490,MATCH(M$3,'Miljövärden urval för publ'!$B$2:$H$2,0),FALSE))</f>
        <v>11.9381</v>
      </c>
      <c r="N353" s="45">
        <f>IF(ISERROR(VLOOKUP($J353,'Miljövärden urval för publ'!$B$2:$H$490,MATCH(N$3,'Miljövärden urval för publ'!$B$2:$H$2,0),FALSE)),"",VLOOKUP($J353,'Miljövärden urval för publ'!$B$2:$H$490,MATCH(N$3,'Miljövärden urval för publ'!$B$2:$H$2,0),FALSE))</f>
        <v>2.1808399999999999E-2</v>
      </c>
    </row>
    <row r="354" spans="1:14" x14ac:dyDescent="0.25">
      <c r="A354" s="65" t="s">
        <v>80</v>
      </c>
      <c r="B354" s="65" t="s">
        <v>119</v>
      </c>
      <c r="D354" s="60" t="str">
        <f>VLOOKUP(B354,'Miljövärden urval för publ'!$B$2:$V$480,MATCH("ska publiceras:",'Miljövärden urval för publ'!$B$2:$T$2,0),FALSE)</f>
        <v>ja</v>
      </c>
      <c r="E354" s="61">
        <f t="shared" si="15"/>
        <v>270</v>
      </c>
      <c r="H354" s="45">
        <v>352</v>
      </c>
      <c r="I354" s="45" t="str">
        <f t="shared" si="16"/>
        <v>Lantmännen Agrovärme AB</v>
      </c>
      <c r="J354" s="45" t="str">
        <f t="shared" si="17"/>
        <v>Ödeshög</v>
      </c>
      <c r="K354" s="45">
        <f>IF(ISERROR(VLOOKUP($J354,'Miljövärden urval för publ'!$B$2:$H$490,MATCH(K$3,'Miljövärden urval för publ'!$B$2:$H$2,0),FALSE)),"",VLOOKUP($J354,'Miljövärden urval för publ'!$B$2:$H$490,MATCH(K$3,'Miljövärden urval för publ'!$B$2:$H$2,0),FALSE))</f>
        <v>0.100213</v>
      </c>
      <c r="L354" s="45">
        <f>IF(ISERROR(VLOOKUP($J354,'Miljövärden urval för publ'!$B$2:$H$490,MATCH(L$3,'Miljövärden urval för publ'!$B$2:$H$2,0),FALSE)),"",VLOOKUP($J354,'Miljövärden urval för publ'!$B$2:$H$490,MATCH(L$3,'Miljövärden urval för publ'!$B$2:$H$2,0),FALSE))</f>
        <v>20.692399999999999</v>
      </c>
      <c r="M354" s="45">
        <f>IF(ISERROR(VLOOKUP($J354,'Miljövärden urval för publ'!$B$2:$H$490,MATCH(M$3,'Miljövärden urval för publ'!$B$2:$H$2,0),FALSE)),"",VLOOKUP($J354,'Miljövärden urval för publ'!$B$2:$H$490,MATCH(M$3,'Miljövärden urval för publ'!$B$2:$H$2,0),FALSE))</f>
        <v>8.9460200000000007</v>
      </c>
      <c r="N354" s="45">
        <f>IF(ISERROR(VLOOKUP($J354,'Miljövärden urval för publ'!$B$2:$H$490,MATCH(N$3,'Miljövärden urval för publ'!$B$2:$H$2,0),FALSE)),"",VLOOKUP($J354,'Miljövärden urval för publ'!$B$2:$H$490,MATCH(N$3,'Miljövärden urval för publ'!$B$2:$H$2,0),FALSE))</f>
        <v>1.7800900000000001E-2</v>
      </c>
    </row>
    <row r="355" spans="1:14" x14ac:dyDescent="0.25">
      <c r="A355" s="65" t="s">
        <v>8</v>
      </c>
      <c r="B355" s="65" t="s">
        <v>15</v>
      </c>
      <c r="D355" s="60" t="str">
        <f>VLOOKUP(B355,'Miljövärden urval för publ'!$B$2:$V$480,MATCH("ska publiceras:",'Miljövärden urval för publ'!$B$2:$T$2,0),FALSE)</f>
        <v>ja</v>
      </c>
      <c r="E355" s="61">
        <f t="shared" si="15"/>
        <v>271</v>
      </c>
      <c r="H355" s="45">
        <v>353</v>
      </c>
      <c r="I355" s="45" t="str">
        <f t="shared" si="16"/>
        <v>Tierps Fjärrvärme AB</v>
      </c>
      <c r="J355" s="45" t="str">
        <f t="shared" si="17"/>
        <v>Örbyhus</v>
      </c>
      <c r="K355" s="45">
        <f>IF(ISERROR(VLOOKUP($J355,'Miljövärden urval för publ'!$B$2:$H$490,MATCH(K$3,'Miljövärden urval för publ'!$B$2:$H$2,0),FALSE)),"",VLOOKUP($J355,'Miljövärden urval för publ'!$B$2:$H$490,MATCH(K$3,'Miljövärden urval för publ'!$B$2:$H$2,0),FALSE))</f>
        <v>0.29837200000000003</v>
      </c>
      <c r="L355" s="45">
        <f>IF(ISERROR(VLOOKUP($J355,'Miljövärden urval för publ'!$B$2:$H$490,MATCH(L$3,'Miljövärden urval för publ'!$B$2:$H$2,0),FALSE)),"",VLOOKUP($J355,'Miljövärden urval för publ'!$B$2:$H$490,MATCH(L$3,'Miljövärden urval för publ'!$B$2:$H$2,0),FALSE))</f>
        <v>30.71</v>
      </c>
      <c r="M355" s="45">
        <f>IF(ISERROR(VLOOKUP($J355,'Miljövärden urval för publ'!$B$2:$H$490,MATCH(M$3,'Miljövärden urval för publ'!$B$2:$H$2,0),FALSE)),"",VLOOKUP($J355,'Miljövärden urval för publ'!$B$2:$H$490,MATCH(M$3,'Miljövärden urval för publ'!$B$2:$H$2,0),FALSE))</f>
        <v>12.9399</v>
      </c>
      <c r="N355" s="45">
        <f>IF(ISERROR(VLOOKUP($J355,'Miljövärden urval för publ'!$B$2:$H$490,MATCH(N$3,'Miljövärden urval för publ'!$B$2:$H$2,0),FALSE)),"",VLOOKUP($J355,'Miljövärden urval för publ'!$B$2:$H$490,MATCH(N$3,'Miljövärden urval för publ'!$B$2:$H$2,0),FALSE))</f>
        <v>4.2817099999999997E-2</v>
      </c>
    </row>
    <row r="356" spans="1:14" x14ac:dyDescent="0.25">
      <c r="A356" s="65" t="s">
        <v>550</v>
      </c>
      <c r="B356" s="65" t="s">
        <v>565</v>
      </c>
      <c r="D356" s="60" t="str">
        <f>VLOOKUP(B356,'Miljövärden urval för publ'!$B$2:$V$480,MATCH("ska publiceras:",'Miljövärden urval för publ'!$B$2:$T$2,0),FALSE)</f>
        <v>ja</v>
      </c>
      <c r="E356" s="61">
        <f t="shared" si="15"/>
        <v>272</v>
      </c>
      <c r="H356" s="45">
        <v>354</v>
      </c>
      <c r="I356" s="45" t="str">
        <f t="shared" si="16"/>
        <v>Örkelljunga Fjärrvärmeverk AB</v>
      </c>
      <c r="J356" s="45" t="str">
        <f t="shared" si="17"/>
        <v>Örkelljunga</v>
      </c>
      <c r="K356" s="45">
        <f>IF(ISERROR(VLOOKUP($J356,'Miljövärden urval för publ'!$B$2:$H$490,MATCH(K$3,'Miljövärden urval för publ'!$B$2:$H$2,0),FALSE)),"",VLOOKUP($J356,'Miljövärden urval för publ'!$B$2:$H$490,MATCH(K$3,'Miljövärden urval för publ'!$B$2:$H$2,0),FALSE))</f>
        <v>0.105416</v>
      </c>
      <c r="L356" s="45">
        <f>IF(ISERROR(VLOOKUP($J356,'Miljövärden urval för publ'!$B$2:$H$490,MATCH(L$3,'Miljövärden urval för publ'!$B$2:$H$2,0),FALSE)),"",VLOOKUP($J356,'Miljövärden urval för publ'!$B$2:$H$490,MATCH(L$3,'Miljövärden urval för publ'!$B$2:$H$2,0),FALSE))</f>
        <v>18.918900000000001</v>
      </c>
      <c r="M356" s="45">
        <f>IF(ISERROR(VLOOKUP($J356,'Miljövärden urval för publ'!$B$2:$H$490,MATCH(M$3,'Miljövärden urval för publ'!$B$2:$H$2,0),FALSE)),"",VLOOKUP($J356,'Miljövärden urval för publ'!$B$2:$H$490,MATCH(M$3,'Miljövärden urval för publ'!$B$2:$H$2,0),FALSE))</f>
        <v>7.6534399999999998</v>
      </c>
      <c r="N356" s="45">
        <f>IF(ISERROR(VLOOKUP($J356,'Miljövärden urval för publ'!$B$2:$H$490,MATCH(N$3,'Miljövärden urval för publ'!$B$2:$H$2,0),FALSE)),"",VLOOKUP($J356,'Miljövärden urval för publ'!$B$2:$H$490,MATCH(N$3,'Miljövärden urval för publ'!$B$2:$H$2,0),FALSE))</f>
        <v>1.17903E-2</v>
      </c>
    </row>
    <row r="357" spans="1:14" x14ac:dyDescent="0.25">
      <c r="A357" s="65" t="s">
        <v>422</v>
      </c>
      <c r="B357" s="65" t="s">
        <v>425</v>
      </c>
      <c r="D357" s="60" t="str">
        <f>VLOOKUP(B357,'Miljövärden urval för publ'!$B$2:$V$480,MATCH("ska publiceras:",'Miljövärden urval för publ'!$B$2:$T$2,0),FALSE)</f>
        <v>ja</v>
      </c>
      <c r="E357" s="61">
        <f t="shared" si="15"/>
        <v>273</v>
      </c>
      <c r="H357" s="45">
        <v>355</v>
      </c>
      <c r="I357" s="45" t="str">
        <f t="shared" si="16"/>
        <v>Övik Energi AB</v>
      </c>
      <c r="J357" s="45" t="str">
        <f t="shared" si="17"/>
        <v>Örnsköldsvik</v>
      </c>
      <c r="K357" s="45">
        <f>IF(ISERROR(VLOOKUP($J357,'Miljövärden urval för publ'!$B$2:$H$490,MATCH(K$3,'Miljövärden urval för publ'!$B$2:$H$2,0),FALSE)),"",VLOOKUP($J357,'Miljövärden urval för publ'!$B$2:$H$490,MATCH(K$3,'Miljövärden urval för publ'!$B$2:$H$2,0),FALSE))</f>
        <v>0.16520199999999999</v>
      </c>
      <c r="L357" s="45">
        <f>IF(ISERROR(VLOOKUP($J357,'Miljövärden urval för publ'!$B$2:$H$490,MATCH(L$3,'Miljövärden urval för publ'!$B$2:$H$2,0),FALSE)),"",VLOOKUP($J357,'Miljövärden urval för publ'!$B$2:$H$490,MATCH(L$3,'Miljövärden urval för publ'!$B$2:$H$2,0),FALSE))</f>
        <v>42.513599999999997</v>
      </c>
      <c r="M357" s="45">
        <f>IF(ISERROR(VLOOKUP($J357,'Miljövärden urval för publ'!$B$2:$H$490,MATCH(M$3,'Miljövärden urval för publ'!$B$2:$H$2,0),FALSE)),"",VLOOKUP($J357,'Miljövärden urval för publ'!$B$2:$H$490,MATCH(M$3,'Miljövärden urval för publ'!$B$2:$H$2,0),FALSE))</f>
        <v>9.2787900000000008</v>
      </c>
      <c r="N357" s="45">
        <f>IF(ISERROR(VLOOKUP($J357,'Miljövärden urval för publ'!$B$2:$H$490,MATCH(N$3,'Miljövärden urval för publ'!$B$2:$H$2,0),FALSE)),"",VLOOKUP($J357,'Miljövärden urval för publ'!$B$2:$H$490,MATCH(N$3,'Miljövärden urval för publ'!$B$2:$H$2,0),FALSE))</f>
        <v>1.5925999999999999E-2</v>
      </c>
    </row>
    <row r="358" spans="1:14" x14ac:dyDescent="0.25">
      <c r="A358" s="65" t="s">
        <v>443</v>
      </c>
      <c r="B358" s="65" t="s">
        <v>445</v>
      </c>
      <c r="D358" s="60" t="str">
        <f>VLOOKUP(B358,'Miljövärden urval för publ'!$B$2:$V$480,MATCH("ska publiceras:",'Miljövärden urval för publ'!$B$2:$T$2,0),FALSE)</f>
        <v>nej</v>
      </c>
      <c r="E358" s="61">
        <f t="shared" si="15"/>
        <v>273</v>
      </c>
      <c r="H358" s="45">
        <v>356</v>
      </c>
      <c r="I358" s="45" t="str">
        <f t="shared" si="16"/>
        <v>Lantmännen Agrovärme AB</v>
      </c>
      <c r="J358" s="45" t="str">
        <f t="shared" si="17"/>
        <v>Örsundsbro</v>
      </c>
      <c r="K358" s="45">
        <f>IF(ISERROR(VLOOKUP($J358,'Miljövärden urval för publ'!$B$2:$H$490,MATCH(K$3,'Miljövärden urval för publ'!$B$2:$H$2,0),FALSE)),"",VLOOKUP($J358,'Miljövärden urval för publ'!$B$2:$H$490,MATCH(K$3,'Miljövärden urval för publ'!$B$2:$H$2,0),FALSE))</f>
        <v>0.105686</v>
      </c>
      <c r="L358" s="45">
        <f>IF(ISERROR(VLOOKUP($J358,'Miljövärden urval för publ'!$B$2:$H$490,MATCH(L$3,'Miljövärden urval för publ'!$B$2:$H$2,0),FALSE)),"",VLOOKUP($J358,'Miljövärden urval för publ'!$B$2:$H$490,MATCH(L$3,'Miljövärden urval för publ'!$B$2:$H$2,0),FALSE))</f>
        <v>20.5791</v>
      </c>
      <c r="M358" s="45">
        <f>IF(ISERROR(VLOOKUP($J358,'Miljövärden urval för publ'!$B$2:$H$490,MATCH(M$3,'Miljövärden urval för publ'!$B$2:$H$2,0),FALSE)),"",VLOOKUP($J358,'Miljövärden urval för publ'!$B$2:$H$490,MATCH(M$3,'Miljövärden urval för publ'!$B$2:$H$2,0),FALSE))</f>
        <v>9.1992799999999999</v>
      </c>
      <c r="N358" s="45">
        <f>IF(ISERROR(VLOOKUP($J358,'Miljövärden urval för publ'!$B$2:$H$490,MATCH(N$3,'Miljövärden urval för publ'!$B$2:$H$2,0),FALSE)),"",VLOOKUP($J358,'Miljövärden urval för publ'!$B$2:$H$490,MATCH(N$3,'Miljövärden urval för publ'!$B$2:$H$2,0),FALSE))</f>
        <v>1.26719E-2</v>
      </c>
    </row>
    <row r="359" spans="1:14" x14ac:dyDescent="0.25">
      <c r="A359" s="65" t="s">
        <v>342</v>
      </c>
      <c r="B359" s="65" t="s">
        <v>343</v>
      </c>
      <c r="D359" s="60" t="str">
        <f>VLOOKUP(B359,'Miljövärden urval för publ'!$B$2:$V$480,MATCH("ska publiceras:",'Miljövärden urval för publ'!$B$2:$T$2,0),FALSE)</f>
        <v>ja</v>
      </c>
      <c r="E359" s="61">
        <f t="shared" si="15"/>
        <v>274</v>
      </c>
      <c r="H359" s="45">
        <v>357</v>
      </c>
      <c r="I359" s="45" t="str">
        <f t="shared" si="16"/>
        <v>Jämtkraft AB</v>
      </c>
      <c r="J359" s="45" t="str">
        <f t="shared" si="17"/>
        <v>Östersund</v>
      </c>
      <c r="K359" s="45">
        <f>IF(ISERROR(VLOOKUP($J359,'Miljövärden urval för publ'!$B$2:$H$490,MATCH(K$3,'Miljövärden urval för publ'!$B$2:$H$2,0),FALSE)),"",VLOOKUP($J359,'Miljövärden urval för publ'!$B$2:$H$490,MATCH(K$3,'Miljövärden urval för publ'!$B$2:$H$2,0),FALSE))</f>
        <v>0.142373</v>
      </c>
      <c r="L359" s="45">
        <f>IF(ISERROR(VLOOKUP($J359,'Miljövärden urval för publ'!$B$2:$H$490,MATCH(L$3,'Miljövärden urval för publ'!$B$2:$H$2,0),FALSE)),"",VLOOKUP($J359,'Miljövärden urval för publ'!$B$2:$H$490,MATCH(L$3,'Miljövärden urval för publ'!$B$2:$H$2,0),FALSE))</f>
        <v>36.120100000000001</v>
      </c>
      <c r="M359" s="45">
        <f>IF(ISERROR(VLOOKUP($J359,'Miljövärden urval för publ'!$B$2:$H$490,MATCH(M$3,'Miljövärden urval för publ'!$B$2:$H$2,0),FALSE)),"",VLOOKUP($J359,'Miljövärden urval för publ'!$B$2:$H$490,MATCH(M$3,'Miljövärden urval för publ'!$B$2:$H$2,0),FALSE))</f>
        <v>7.4199000000000002</v>
      </c>
      <c r="N359" s="45">
        <f>IF(ISERROR(VLOOKUP($J359,'Miljövärden urval för publ'!$B$2:$H$490,MATCH(N$3,'Miljövärden urval för publ'!$B$2:$H$2,0),FALSE)),"",VLOOKUP($J359,'Miljövärden urval för publ'!$B$2:$H$490,MATCH(N$3,'Miljövärden urval för publ'!$B$2:$H$2,0),FALSE))</f>
        <v>6.9916099999999997E-3</v>
      </c>
    </row>
    <row r="360" spans="1:14" x14ac:dyDescent="0.25">
      <c r="A360" s="65" t="s">
        <v>447</v>
      </c>
      <c r="B360" s="65" t="s">
        <v>450</v>
      </c>
      <c r="D360" s="60" t="str">
        <f>VLOOKUP(B360,'Miljövärden urval för publ'!$B$2:$V$480,MATCH("ska publiceras:",'Miljövärden urval för publ'!$B$2:$T$2,0),FALSE)</f>
        <v>ja</v>
      </c>
      <c r="E360" s="61">
        <f t="shared" si="15"/>
        <v>275</v>
      </c>
      <c r="H360" s="45">
        <v>358</v>
      </c>
      <c r="I360" s="45" t="str">
        <f t="shared" si="16"/>
        <v>Vattenfall AB Värme</v>
      </c>
      <c r="J360" s="45" t="str">
        <f t="shared" si="17"/>
        <v>Övertorneå</v>
      </c>
      <c r="K360" s="45">
        <f>IF(ISERROR(VLOOKUP($J360,'Miljövärden urval för publ'!$B$2:$H$490,MATCH(K$3,'Miljövärden urval för publ'!$B$2:$H$2,0),FALSE)),"",VLOOKUP($J360,'Miljövärden urval för publ'!$B$2:$H$490,MATCH(K$3,'Miljövärden urval för publ'!$B$2:$H$2,0),FALSE))</f>
        <v>1.04373</v>
      </c>
      <c r="L360" s="45">
        <f>IF(ISERROR(VLOOKUP($J360,'Miljövärden urval för publ'!$B$2:$H$490,MATCH(L$3,'Miljövärden urval för publ'!$B$2:$H$2,0),FALSE)),"",VLOOKUP($J360,'Miljövärden urval för publ'!$B$2:$H$490,MATCH(L$3,'Miljövärden urval för publ'!$B$2:$H$2,0),FALSE))</f>
        <v>363.52300000000002</v>
      </c>
      <c r="M360" s="45">
        <f>IF(ISERROR(VLOOKUP($J360,'Miljövärden urval för publ'!$B$2:$H$490,MATCH(M$3,'Miljövärden urval för publ'!$B$2:$H$2,0),FALSE)),"",VLOOKUP($J360,'Miljövärden urval för publ'!$B$2:$H$490,MATCH(M$3,'Miljövärden urval för publ'!$B$2:$H$2,0),FALSE))</f>
        <v>40.511800000000001</v>
      </c>
      <c r="N360" s="45">
        <f>IF(ISERROR(VLOOKUP($J360,'Miljövärden urval för publ'!$B$2:$H$490,MATCH(N$3,'Miljövärden urval för publ'!$B$2:$H$2,0),FALSE)),"",VLOOKUP($J360,'Miljövärden urval för publ'!$B$2:$H$490,MATCH(N$3,'Miljövärden urval för publ'!$B$2:$H$2,0),FALSE))</f>
        <v>7.1920300000000006E-2</v>
      </c>
    </row>
    <row r="361" spans="1:14" x14ac:dyDescent="0.25">
      <c r="A361" s="65" t="s">
        <v>371</v>
      </c>
      <c r="B361" s="65" t="s">
        <v>380</v>
      </c>
      <c r="D361" s="60" t="str">
        <f>VLOOKUP(B361,'Miljövärden urval för publ'!$B$2:$V$480,MATCH("ska publiceras:",'Miljövärden urval för publ'!$B$2:$T$2,0),FALSE)</f>
        <v>ja</v>
      </c>
      <c r="E361" s="61">
        <f t="shared" si="15"/>
        <v>276</v>
      </c>
      <c r="H361" s="45">
        <v>359</v>
      </c>
      <c r="I361" s="45" t="str">
        <f t="shared" si="16"/>
        <v>Sundsvall Energi AB</v>
      </c>
      <c r="J361" s="45" t="str">
        <f t="shared" si="17"/>
        <v>Övriga nät Sundsvall energi</v>
      </c>
      <c r="K361" s="45">
        <f>IF(ISERROR(VLOOKUP($J361,'Miljövärden urval för publ'!$B$2:$H$490,MATCH(K$3,'Miljövärden urval för publ'!$B$2:$H$2,0),FALSE)),"",VLOOKUP($J361,'Miljövärden urval för publ'!$B$2:$H$490,MATCH(K$3,'Miljövärden urval för publ'!$B$2:$H$2,0),FALSE))</f>
        <v>0.26211400000000001</v>
      </c>
      <c r="L361" s="45">
        <f>IF(ISERROR(VLOOKUP($J361,'Miljövärden urval för publ'!$B$2:$H$490,MATCH(L$3,'Miljövärden urval för publ'!$B$2:$H$2,0),FALSE)),"",VLOOKUP($J361,'Miljövärden urval för publ'!$B$2:$H$490,MATCH(L$3,'Miljövärden urval för publ'!$B$2:$H$2,0),FALSE))</f>
        <v>36.865900000000003</v>
      </c>
      <c r="M361" s="45">
        <f>IF(ISERROR(VLOOKUP($J361,'Miljövärden urval för publ'!$B$2:$H$490,MATCH(M$3,'Miljövärden urval för publ'!$B$2:$H$2,0),FALSE)),"",VLOOKUP($J361,'Miljövärden urval för publ'!$B$2:$H$490,MATCH(M$3,'Miljövärden urval för publ'!$B$2:$H$2,0),FALSE))</f>
        <v>16.1127</v>
      </c>
      <c r="N361" s="45">
        <f>IF(ISERROR(VLOOKUP($J361,'Miljövärden urval för publ'!$B$2:$H$490,MATCH(N$3,'Miljövärden urval för publ'!$B$2:$H$2,0),FALSE)),"",VLOOKUP($J361,'Miljövärden urval för publ'!$B$2:$H$490,MATCH(N$3,'Miljövärden urval för publ'!$B$2:$H$2,0),FALSE))</f>
        <v>8.7370000000000003E-2</v>
      </c>
    </row>
    <row r="362" spans="1:14" x14ac:dyDescent="0.25">
      <c r="A362" s="65" t="s">
        <v>218</v>
      </c>
      <c r="B362" s="65" t="s">
        <v>221</v>
      </c>
      <c r="D362" s="60" t="str">
        <f>VLOOKUP(B362,'Miljövärden urval för publ'!$B$2:$V$480,MATCH("ska publiceras:",'Miljövärden urval för publ'!$B$2:$T$2,0),FALSE)</f>
        <v>ja</v>
      </c>
      <c r="E362" s="61">
        <f t="shared" si="15"/>
        <v>277</v>
      </c>
      <c r="H362" s="45">
        <v>360</v>
      </c>
      <c r="I362" s="45" t="str">
        <f t="shared" si="16"/>
        <v/>
      </c>
      <c r="J362" s="45" t="str">
        <f t="shared" si="17"/>
        <v/>
      </c>
      <c r="K362" s="45" t="str">
        <f>IF(ISERROR(VLOOKUP($J362,'Miljövärden urval för publ'!$B$2:$H$490,MATCH(K$3,'Miljövärden urval för publ'!$B$2:$H$2,0),FALSE)),"",VLOOKUP($J362,'Miljövärden urval för publ'!$B$2:$H$490,MATCH(K$3,'Miljövärden urval för publ'!$B$2:$H$2,0),FALSE))</f>
        <v/>
      </c>
      <c r="L362" s="45" t="str">
        <f>IF(ISERROR(VLOOKUP($J362,'Miljövärden urval för publ'!$B$2:$H$490,MATCH(L$3,'Miljövärden urval för publ'!$B$2:$H$2,0),FALSE)),"",VLOOKUP($J362,'Miljövärden urval för publ'!$B$2:$H$490,MATCH(L$3,'Miljövärden urval för publ'!$B$2:$H$2,0),FALSE))</f>
        <v/>
      </c>
      <c r="M362" s="45" t="str">
        <f>IF(ISERROR(VLOOKUP($J362,'Miljövärden urval för publ'!$B$2:$H$490,MATCH(M$3,'Miljövärden urval för publ'!$B$2:$H$2,0),FALSE)),"",VLOOKUP($J362,'Miljövärden urval för publ'!$B$2:$H$490,MATCH(M$3,'Miljövärden urval för publ'!$B$2:$H$2,0),FALSE))</f>
        <v/>
      </c>
      <c r="N362" s="45" t="str">
        <f>IF(ISERROR(VLOOKUP($J362,'Miljövärden urval för publ'!$B$2:$H$490,MATCH(N$3,'Miljövärden urval för publ'!$B$2:$H$2,0),FALSE)),"",VLOOKUP($J362,'Miljövärden urval för publ'!$B$2:$H$490,MATCH(N$3,'Miljövärden urval för publ'!$B$2:$H$2,0),FALSE))</f>
        <v/>
      </c>
    </row>
    <row r="363" spans="1:14" x14ac:dyDescent="0.25">
      <c r="A363" s="65" t="s">
        <v>453</v>
      </c>
      <c r="B363" s="65" t="s">
        <v>455</v>
      </c>
      <c r="D363" s="60" t="str">
        <f>VLOOKUP(B363,'Miljövärden urval för publ'!$B$2:$V$480,MATCH("ska publiceras:",'Miljövärden urval för publ'!$B$2:$T$2,0),FALSE)</f>
        <v>ja</v>
      </c>
      <c r="E363" s="61">
        <f t="shared" si="15"/>
        <v>278</v>
      </c>
      <c r="H363" s="45">
        <v>361</v>
      </c>
      <c r="I363" s="45" t="str">
        <f t="shared" si="16"/>
        <v/>
      </c>
      <c r="J363" s="45" t="str">
        <f t="shared" si="17"/>
        <v/>
      </c>
      <c r="K363" s="45" t="str">
        <f>IF(ISERROR(VLOOKUP($J363,'Miljövärden urval för publ'!$B$2:$H$490,MATCH(K$3,'Miljövärden urval för publ'!$B$2:$H$2,0),FALSE)),"",VLOOKUP($J363,'Miljövärden urval för publ'!$B$2:$H$490,MATCH(K$3,'Miljövärden urval för publ'!$B$2:$H$2,0),FALSE))</f>
        <v/>
      </c>
      <c r="L363" s="45" t="str">
        <f>IF(ISERROR(VLOOKUP($J363,'Miljövärden urval för publ'!$B$2:$H$490,MATCH(L$3,'Miljövärden urval för publ'!$B$2:$H$2,0),FALSE)),"",VLOOKUP($J363,'Miljövärden urval för publ'!$B$2:$H$490,MATCH(L$3,'Miljövärden urval för publ'!$B$2:$H$2,0),FALSE))</f>
        <v/>
      </c>
      <c r="M363" s="45" t="str">
        <f>IF(ISERROR(VLOOKUP($J363,'Miljövärden urval för publ'!$B$2:$H$490,MATCH(M$3,'Miljövärden urval för publ'!$B$2:$H$2,0),FALSE)),"",VLOOKUP($J363,'Miljövärden urval för publ'!$B$2:$H$490,MATCH(M$3,'Miljövärden urval för publ'!$B$2:$H$2,0),FALSE))</f>
        <v/>
      </c>
      <c r="N363" s="45" t="str">
        <f>IF(ISERROR(VLOOKUP($J363,'Miljövärden urval för publ'!$B$2:$H$490,MATCH(N$3,'Miljövärden urval för publ'!$B$2:$H$2,0),FALSE)),"",VLOOKUP($J363,'Miljövärden urval för publ'!$B$2:$H$490,MATCH(N$3,'Miljövärden urval för publ'!$B$2:$H$2,0),FALSE))</f>
        <v/>
      </c>
    </row>
    <row r="364" spans="1:14" x14ac:dyDescent="0.25">
      <c r="A364" s="65" t="s">
        <v>80</v>
      </c>
      <c r="B364" s="65" t="s">
        <v>120</v>
      </c>
      <c r="D364" s="60" t="str">
        <f>VLOOKUP(B364,'Miljövärden urval för publ'!$B$2:$V$480,MATCH("ska publiceras:",'Miljövärden urval för publ'!$B$2:$T$2,0),FALSE)</f>
        <v>ja</v>
      </c>
      <c r="E364" s="61">
        <f t="shared" si="15"/>
        <v>279</v>
      </c>
      <c r="H364" s="45">
        <v>362</v>
      </c>
      <c r="I364" s="45" t="str">
        <f t="shared" si="16"/>
        <v/>
      </c>
      <c r="J364" s="45" t="str">
        <f t="shared" si="17"/>
        <v/>
      </c>
      <c r="K364" s="45" t="str">
        <f>IF(ISERROR(VLOOKUP($J364,'Miljövärden urval för publ'!$B$2:$H$490,MATCH(K$3,'Miljövärden urval för publ'!$B$2:$H$2,0),FALSE)),"",VLOOKUP($J364,'Miljövärden urval för publ'!$B$2:$H$490,MATCH(K$3,'Miljövärden urval för publ'!$B$2:$H$2,0),FALSE))</f>
        <v/>
      </c>
      <c r="L364" s="45" t="str">
        <f>IF(ISERROR(VLOOKUP($J364,'Miljövärden urval för publ'!$B$2:$H$490,MATCH(L$3,'Miljövärden urval för publ'!$B$2:$H$2,0),FALSE)),"",VLOOKUP($J364,'Miljövärden urval för publ'!$B$2:$H$490,MATCH(L$3,'Miljövärden urval för publ'!$B$2:$H$2,0),FALSE))</f>
        <v/>
      </c>
      <c r="M364" s="45" t="str">
        <f>IF(ISERROR(VLOOKUP($J364,'Miljövärden urval för publ'!$B$2:$H$490,MATCH(M$3,'Miljövärden urval för publ'!$B$2:$H$2,0),FALSE)),"",VLOOKUP($J364,'Miljövärden urval för publ'!$B$2:$H$490,MATCH(M$3,'Miljövärden urval för publ'!$B$2:$H$2,0),FALSE))</f>
        <v/>
      </c>
      <c r="N364" s="45" t="str">
        <f>IF(ISERROR(VLOOKUP($J364,'Miljövärden urval för publ'!$B$2:$H$490,MATCH(N$3,'Miljövärden urval för publ'!$B$2:$H$2,0),FALSE)),"",VLOOKUP($J364,'Miljövärden urval för publ'!$B$2:$H$490,MATCH(N$3,'Miljövärden urval för publ'!$B$2:$H$2,0),FALSE))</f>
        <v/>
      </c>
    </row>
    <row r="365" spans="1:14" x14ac:dyDescent="0.25">
      <c r="A365" s="65" t="s">
        <v>75</v>
      </c>
      <c r="B365" s="65" t="s">
        <v>78</v>
      </c>
      <c r="D365" s="60" t="str">
        <f>VLOOKUP(B365,'Miljövärden urval för publ'!$B$2:$V$480,MATCH("ska publiceras:",'Miljövärden urval för publ'!$B$2:$T$2,0),FALSE)</f>
        <v>ja</v>
      </c>
      <c r="E365" s="61">
        <f t="shared" si="15"/>
        <v>280</v>
      </c>
      <c r="H365" s="45">
        <v>363</v>
      </c>
      <c r="I365" s="45" t="str">
        <f t="shared" si="16"/>
        <v/>
      </c>
      <c r="J365" s="45" t="str">
        <f t="shared" si="17"/>
        <v/>
      </c>
      <c r="K365" s="45" t="str">
        <f>IF(ISERROR(VLOOKUP($J365,'Miljövärden urval för publ'!$B$2:$H$490,MATCH(K$3,'Miljövärden urval för publ'!$B$2:$H$2,0),FALSE)),"",VLOOKUP($J365,'Miljövärden urval för publ'!$B$2:$H$490,MATCH(K$3,'Miljövärden urval för publ'!$B$2:$H$2,0),FALSE))</f>
        <v/>
      </c>
      <c r="L365" s="45" t="str">
        <f>IF(ISERROR(VLOOKUP($J365,'Miljövärden urval för publ'!$B$2:$H$490,MATCH(L$3,'Miljövärden urval för publ'!$B$2:$H$2,0),FALSE)),"",VLOOKUP($J365,'Miljövärden urval för publ'!$B$2:$H$490,MATCH(L$3,'Miljövärden urval för publ'!$B$2:$H$2,0),FALSE))</f>
        <v/>
      </c>
      <c r="M365" s="45" t="str">
        <f>IF(ISERROR(VLOOKUP($J365,'Miljövärden urval för publ'!$B$2:$H$490,MATCH(M$3,'Miljövärden urval för publ'!$B$2:$H$2,0),FALSE)),"",VLOOKUP($J365,'Miljövärden urval för publ'!$B$2:$H$490,MATCH(M$3,'Miljövärden urval för publ'!$B$2:$H$2,0),FALSE))</f>
        <v/>
      </c>
      <c r="N365" s="45" t="str">
        <f>IF(ISERROR(VLOOKUP($J365,'Miljövärden urval för publ'!$B$2:$H$490,MATCH(N$3,'Miljövärden urval för publ'!$B$2:$H$2,0),FALSE)),"",VLOOKUP($J365,'Miljövärden urval för publ'!$B$2:$H$490,MATCH(N$3,'Miljövärden urval för publ'!$B$2:$H$2,0),FALSE))</f>
        <v/>
      </c>
    </row>
    <row r="366" spans="1:14" x14ac:dyDescent="0.25">
      <c r="A366" s="65" t="s">
        <v>80</v>
      </c>
      <c r="B366" s="65" t="s">
        <v>121</v>
      </c>
      <c r="D366" s="60" t="str">
        <f>VLOOKUP(B366,'Miljövärden urval för publ'!$B$2:$V$480,MATCH("ska publiceras:",'Miljövärden urval för publ'!$B$2:$T$2,0),FALSE)</f>
        <v>nej</v>
      </c>
      <c r="E366" s="61">
        <f t="shared" si="15"/>
        <v>280</v>
      </c>
      <c r="H366" s="45">
        <v>364</v>
      </c>
      <c r="I366" s="45" t="str">
        <f t="shared" si="16"/>
        <v/>
      </c>
      <c r="J366" s="45" t="str">
        <f t="shared" si="17"/>
        <v/>
      </c>
      <c r="K366" s="45" t="str">
        <f>IF(ISERROR(VLOOKUP($J366,'Miljövärden urval för publ'!$B$2:$H$490,MATCH(K$3,'Miljövärden urval för publ'!$B$2:$H$2,0),FALSE)),"",VLOOKUP($J366,'Miljövärden urval för publ'!$B$2:$H$490,MATCH(K$3,'Miljövärden urval för publ'!$B$2:$H$2,0),FALSE))</f>
        <v/>
      </c>
      <c r="L366" s="45" t="str">
        <f>IF(ISERROR(VLOOKUP($J366,'Miljövärden urval för publ'!$B$2:$H$490,MATCH(L$3,'Miljövärden urval för publ'!$B$2:$H$2,0),FALSE)),"",VLOOKUP($J366,'Miljövärden urval för publ'!$B$2:$H$490,MATCH(L$3,'Miljövärden urval för publ'!$B$2:$H$2,0),FALSE))</f>
        <v/>
      </c>
      <c r="M366" s="45" t="str">
        <f>IF(ISERROR(VLOOKUP($J366,'Miljövärden urval för publ'!$B$2:$H$490,MATCH(M$3,'Miljövärden urval för publ'!$B$2:$H$2,0),FALSE)),"",VLOOKUP($J366,'Miljövärden urval för publ'!$B$2:$H$490,MATCH(M$3,'Miljövärden urval för publ'!$B$2:$H$2,0),FALSE))</f>
        <v/>
      </c>
      <c r="N366" s="45" t="str">
        <f>IF(ISERROR(VLOOKUP($J366,'Miljövärden urval för publ'!$B$2:$H$490,MATCH(N$3,'Miljövärden urval för publ'!$B$2:$H$2,0),FALSE)),"",VLOOKUP($J366,'Miljövärden urval för publ'!$B$2:$H$490,MATCH(N$3,'Miljövärden urval för publ'!$B$2:$H$2,0),FALSE))</f>
        <v/>
      </c>
    </row>
    <row r="367" spans="1:14" x14ac:dyDescent="0.25">
      <c r="A367" s="65" t="s">
        <v>433</v>
      </c>
      <c r="B367" s="65" t="s">
        <v>434</v>
      </c>
      <c r="D367" s="60" t="str">
        <f>VLOOKUP(B367,'Miljövärden urval för publ'!$B$2:$V$480,MATCH("ska publiceras:",'Miljövärden urval för publ'!$B$2:$T$2,0),FALSE)</f>
        <v>ja</v>
      </c>
      <c r="E367" s="61">
        <f t="shared" si="15"/>
        <v>281</v>
      </c>
      <c r="H367" s="45">
        <v>365</v>
      </c>
      <c r="I367" s="45" t="str">
        <f t="shared" si="16"/>
        <v/>
      </c>
      <c r="J367" s="45" t="str">
        <f t="shared" si="17"/>
        <v/>
      </c>
      <c r="K367" s="45" t="str">
        <f>IF(ISERROR(VLOOKUP($J367,'Miljövärden urval för publ'!$B$2:$H$490,MATCH(K$3,'Miljövärden urval för publ'!$B$2:$H$2,0),FALSE)),"",VLOOKUP($J367,'Miljövärden urval för publ'!$B$2:$H$490,MATCH(K$3,'Miljövärden urval för publ'!$B$2:$H$2,0),FALSE))</f>
        <v/>
      </c>
      <c r="L367" s="45" t="str">
        <f>IF(ISERROR(VLOOKUP($J367,'Miljövärden urval för publ'!$B$2:$H$490,MATCH(L$3,'Miljövärden urval för publ'!$B$2:$H$2,0),FALSE)),"",VLOOKUP($J367,'Miljövärden urval för publ'!$B$2:$H$490,MATCH(L$3,'Miljövärden urval för publ'!$B$2:$H$2,0),FALSE))</f>
        <v/>
      </c>
      <c r="M367" s="45" t="str">
        <f>IF(ISERROR(VLOOKUP($J367,'Miljövärden urval för publ'!$B$2:$H$490,MATCH(M$3,'Miljövärden urval för publ'!$B$2:$H$2,0),FALSE)),"",VLOOKUP($J367,'Miljövärden urval för publ'!$B$2:$H$490,MATCH(M$3,'Miljövärden urval för publ'!$B$2:$H$2,0),FALSE))</f>
        <v/>
      </c>
      <c r="N367" s="45" t="str">
        <f>IF(ISERROR(VLOOKUP($J367,'Miljövärden urval för publ'!$B$2:$H$490,MATCH(N$3,'Miljövärden urval för publ'!$B$2:$H$2,0),FALSE)),"",VLOOKUP($J367,'Miljövärden urval för publ'!$B$2:$H$490,MATCH(N$3,'Miljövärden urval för publ'!$B$2:$H$2,0),FALSE))</f>
        <v/>
      </c>
    </row>
    <row r="368" spans="1:14" x14ac:dyDescent="0.25">
      <c r="A368" s="65" t="s">
        <v>175</v>
      </c>
      <c r="B368" s="65" t="s">
        <v>179</v>
      </c>
      <c r="D368" s="60" t="str">
        <f>VLOOKUP(B368,'Miljövärden urval för publ'!$B$2:$V$480,MATCH("ska publiceras:",'Miljövärden urval för publ'!$B$2:$T$2,0),FALSE)</f>
        <v>ja</v>
      </c>
      <c r="E368" s="61">
        <f t="shared" si="15"/>
        <v>282</v>
      </c>
      <c r="H368" s="45">
        <v>366</v>
      </c>
      <c r="I368" s="45" t="str">
        <f t="shared" si="16"/>
        <v/>
      </c>
      <c r="J368" s="45" t="str">
        <f t="shared" si="17"/>
        <v/>
      </c>
      <c r="K368" s="45" t="str">
        <f>IF(ISERROR(VLOOKUP($J368,'Miljövärden urval för publ'!$B$2:$H$490,MATCH(K$3,'Miljövärden urval för publ'!$B$2:$H$2,0),FALSE)),"",VLOOKUP($J368,'Miljövärden urval för publ'!$B$2:$H$490,MATCH(K$3,'Miljövärden urval för publ'!$B$2:$H$2,0),FALSE))</f>
        <v/>
      </c>
      <c r="L368" s="45" t="str">
        <f>IF(ISERROR(VLOOKUP($J368,'Miljövärden urval för publ'!$B$2:$H$490,MATCH(L$3,'Miljövärden urval för publ'!$B$2:$H$2,0),FALSE)),"",VLOOKUP($J368,'Miljövärden urval för publ'!$B$2:$H$490,MATCH(L$3,'Miljövärden urval för publ'!$B$2:$H$2,0),FALSE))</f>
        <v/>
      </c>
      <c r="M368" s="45" t="str">
        <f>IF(ISERROR(VLOOKUP($J368,'Miljövärden urval för publ'!$B$2:$H$490,MATCH(M$3,'Miljövärden urval för publ'!$B$2:$H$2,0),FALSE)),"",VLOOKUP($J368,'Miljövärden urval för publ'!$B$2:$H$490,MATCH(M$3,'Miljövärden urval för publ'!$B$2:$H$2,0),FALSE))</f>
        <v/>
      </c>
      <c r="N368" s="45" t="str">
        <f>IF(ISERROR(VLOOKUP($J368,'Miljövärden urval för publ'!$B$2:$H$490,MATCH(N$3,'Miljövärden urval för publ'!$B$2:$H$2,0),FALSE)),"",VLOOKUP($J368,'Miljövärden urval för publ'!$B$2:$H$490,MATCH(N$3,'Miljövärden urval för publ'!$B$2:$H$2,0),FALSE))</f>
        <v/>
      </c>
    </row>
    <row r="369" spans="1:14" x14ac:dyDescent="0.25">
      <c r="A369" s="65" t="s">
        <v>550</v>
      </c>
      <c r="B369" s="65" t="s">
        <v>566</v>
      </c>
      <c r="D369" s="60" t="str">
        <f>VLOOKUP(B369,'Miljövärden urval för publ'!$B$2:$V$480,MATCH("ska publiceras:",'Miljövärden urval för publ'!$B$2:$T$2,0),FALSE)</f>
        <v>ja</v>
      </c>
      <c r="E369" s="61">
        <f t="shared" si="15"/>
        <v>283</v>
      </c>
      <c r="H369" s="45">
        <v>367</v>
      </c>
      <c r="I369" s="45" t="str">
        <f t="shared" si="16"/>
        <v/>
      </c>
      <c r="J369" s="45" t="str">
        <f t="shared" si="17"/>
        <v/>
      </c>
      <c r="K369" s="45" t="str">
        <f>IF(ISERROR(VLOOKUP($J369,'Miljövärden urval för publ'!$B$2:$H$490,MATCH(K$3,'Miljövärden urval för publ'!$B$2:$H$2,0),FALSE)),"",VLOOKUP($J369,'Miljövärden urval för publ'!$B$2:$H$490,MATCH(K$3,'Miljövärden urval för publ'!$B$2:$H$2,0),FALSE))</f>
        <v/>
      </c>
      <c r="L369" s="45" t="str">
        <f>IF(ISERROR(VLOOKUP($J369,'Miljövärden urval för publ'!$B$2:$H$490,MATCH(L$3,'Miljövärden urval för publ'!$B$2:$H$2,0),FALSE)),"",VLOOKUP($J369,'Miljövärden urval för publ'!$B$2:$H$490,MATCH(L$3,'Miljövärden urval för publ'!$B$2:$H$2,0),FALSE))</f>
        <v/>
      </c>
      <c r="M369" s="45" t="str">
        <f>IF(ISERROR(VLOOKUP($J369,'Miljövärden urval för publ'!$B$2:$H$490,MATCH(M$3,'Miljövärden urval för publ'!$B$2:$H$2,0),FALSE)),"",VLOOKUP($J369,'Miljövärden urval för publ'!$B$2:$H$490,MATCH(M$3,'Miljövärden urval för publ'!$B$2:$H$2,0),FALSE))</f>
        <v/>
      </c>
      <c r="N369" s="45" t="str">
        <f>IF(ISERROR(VLOOKUP($J369,'Miljövärden urval för publ'!$B$2:$H$490,MATCH(N$3,'Miljövärden urval för publ'!$B$2:$H$2,0),FALSE)),"",VLOOKUP($J369,'Miljövärden urval för publ'!$B$2:$H$490,MATCH(N$3,'Miljövärden urval för publ'!$B$2:$H$2,0),FALSE))</f>
        <v/>
      </c>
    </row>
    <row r="370" spans="1:14" x14ac:dyDescent="0.25">
      <c r="A370" s="65" t="s">
        <v>226</v>
      </c>
      <c r="B370" s="65" t="s">
        <v>231</v>
      </c>
      <c r="D370" s="60" t="str">
        <f>VLOOKUP(B370,'Miljövärden urval för publ'!$B$2:$V$480,MATCH("ska publiceras:",'Miljövärden urval för publ'!$B$2:$T$2,0),FALSE)</f>
        <v>ja</v>
      </c>
      <c r="E370" s="61">
        <f t="shared" si="15"/>
        <v>284</v>
      </c>
      <c r="H370" s="45">
        <v>368</v>
      </c>
      <c r="I370" s="45" t="str">
        <f t="shared" si="16"/>
        <v/>
      </c>
      <c r="J370" s="45" t="str">
        <f t="shared" si="17"/>
        <v/>
      </c>
      <c r="K370" s="45" t="str">
        <f>IF(ISERROR(VLOOKUP($J370,'Miljövärden urval för publ'!$B$2:$H$490,MATCH(K$3,'Miljövärden urval för publ'!$B$2:$H$2,0),FALSE)),"",VLOOKUP($J370,'Miljövärden urval för publ'!$B$2:$H$490,MATCH(K$3,'Miljövärden urval för publ'!$B$2:$H$2,0),FALSE))</f>
        <v/>
      </c>
      <c r="L370" s="45" t="str">
        <f>IF(ISERROR(VLOOKUP($J370,'Miljövärden urval för publ'!$B$2:$H$490,MATCH(L$3,'Miljövärden urval för publ'!$B$2:$H$2,0),FALSE)),"",VLOOKUP($J370,'Miljövärden urval för publ'!$B$2:$H$490,MATCH(L$3,'Miljövärden urval för publ'!$B$2:$H$2,0),FALSE))</f>
        <v/>
      </c>
      <c r="M370" s="45" t="str">
        <f>IF(ISERROR(VLOOKUP($J370,'Miljövärden urval för publ'!$B$2:$H$490,MATCH(M$3,'Miljövärden urval för publ'!$B$2:$H$2,0),FALSE)),"",VLOOKUP($J370,'Miljövärden urval för publ'!$B$2:$H$490,MATCH(M$3,'Miljövärden urval för publ'!$B$2:$H$2,0),FALSE))</f>
        <v/>
      </c>
      <c r="N370" s="45" t="str">
        <f>IF(ISERROR(VLOOKUP($J370,'Miljövärden urval för publ'!$B$2:$H$490,MATCH(N$3,'Miljövärden urval för publ'!$B$2:$H$2,0),FALSE)),"",VLOOKUP($J370,'Miljövärden urval för publ'!$B$2:$H$490,MATCH(N$3,'Miljövärden urval för publ'!$B$2:$H$2,0),FALSE))</f>
        <v/>
      </c>
    </row>
    <row r="371" spans="1:14" x14ac:dyDescent="0.25">
      <c r="A371" s="65" t="s">
        <v>505</v>
      </c>
      <c r="B371" s="65" t="s">
        <v>509</v>
      </c>
      <c r="D371" s="60" t="str">
        <f>VLOOKUP(B371,'Miljövärden urval för publ'!$B$2:$V$480,MATCH("ska publiceras:",'Miljövärden urval för publ'!$B$2:$T$2,0),FALSE)</f>
        <v>ja</v>
      </c>
      <c r="E371" s="61">
        <f t="shared" si="15"/>
        <v>285</v>
      </c>
      <c r="H371" s="45">
        <v>369</v>
      </c>
      <c r="I371" s="45" t="str">
        <f t="shared" si="16"/>
        <v/>
      </c>
      <c r="J371" s="45" t="str">
        <f t="shared" si="17"/>
        <v/>
      </c>
      <c r="K371" s="45" t="str">
        <f>IF(ISERROR(VLOOKUP($J371,'Miljövärden urval för publ'!$B$2:$H$490,MATCH(K$3,'Miljövärden urval för publ'!$B$2:$H$2,0),FALSE)),"",VLOOKUP($J371,'Miljövärden urval för publ'!$B$2:$H$490,MATCH(K$3,'Miljövärden urval för publ'!$B$2:$H$2,0),FALSE))</f>
        <v/>
      </c>
      <c r="L371" s="45" t="str">
        <f>IF(ISERROR(VLOOKUP($J371,'Miljövärden urval för publ'!$B$2:$H$490,MATCH(L$3,'Miljövärden urval för publ'!$B$2:$H$2,0),FALSE)),"",VLOOKUP($J371,'Miljövärden urval för publ'!$B$2:$H$490,MATCH(L$3,'Miljövärden urval för publ'!$B$2:$H$2,0),FALSE))</f>
        <v/>
      </c>
      <c r="M371" s="45" t="str">
        <f>IF(ISERROR(VLOOKUP($J371,'Miljövärden urval för publ'!$B$2:$H$490,MATCH(M$3,'Miljövärden urval för publ'!$B$2:$H$2,0),FALSE)),"",VLOOKUP($J371,'Miljövärden urval för publ'!$B$2:$H$490,MATCH(M$3,'Miljövärden urval för publ'!$B$2:$H$2,0),FALSE))</f>
        <v/>
      </c>
      <c r="N371" s="45" t="str">
        <f>IF(ISERROR(VLOOKUP($J371,'Miljövärden urval för publ'!$B$2:$H$490,MATCH(N$3,'Miljövärden urval för publ'!$B$2:$H$2,0),FALSE)),"",VLOOKUP($J371,'Miljövärden urval för publ'!$B$2:$H$490,MATCH(N$3,'Miljövärden urval för publ'!$B$2:$H$2,0),FALSE))</f>
        <v/>
      </c>
    </row>
    <row r="372" spans="1:14" x14ac:dyDescent="0.25">
      <c r="A372" s="65" t="s">
        <v>458</v>
      </c>
      <c r="B372" s="65" t="s">
        <v>460</v>
      </c>
      <c r="D372" s="60" t="str">
        <f>VLOOKUP(B372,'Miljövärden urval för publ'!$B$2:$V$480,MATCH("ska publiceras:",'Miljövärden urval för publ'!$B$2:$T$2,0),FALSE)</f>
        <v>ja</v>
      </c>
      <c r="E372" s="61">
        <f t="shared" si="15"/>
        <v>286</v>
      </c>
      <c r="H372" s="45">
        <v>370</v>
      </c>
      <c r="I372" s="45" t="str">
        <f t="shared" si="16"/>
        <v/>
      </c>
      <c r="J372" s="45" t="str">
        <f t="shared" si="17"/>
        <v/>
      </c>
      <c r="K372" s="45" t="str">
        <f>IF(ISERROR(VLOOKUP($J372,'Miljövärden urval för publ'!$B$2:$H$490,MATCH(K$3,'Miljövärden urval för publ'!$B$2:$H$2,0),FALSE)),"",VLOOKUP($J372,'Miljövärden urval för publ'!$B$2:$H$490,MATCH(K$3,'Miljövärden urval för publ'!$B$2:$H$2,0),FALSE))</f>
        <v/>
      </c>
      <c r="L372" s="45" t="str">
        <f>IF(ISERROR(VLOOKUP($J372,'Miljövärden urval för publ'!$B$2:$H$490,MATCH(L$3,'Miljövärden urval för publ'!$B$2:$H$2,0),FALSE)),"",VLOOKUP($J372,'Miljövärden urval för publ'!$B$2:$H$490,MATCH(L$3,'Miljövärden urval för publ'!$B$2:$H$2,0),FALSE))</f>
        <v/>
      </c>
      <c r="M372" s="45" t="str">
        <f>IF(ISERROR(VLOOKUP($J372,'Miljövärden urval för publ'!$B$2:$H$490,MATCH(M$3,'Miljövärden urval för publ'!$B$2:$H$2,0),FALSE)),"",VLOOKUP($J372,'Miljövärden urval för publ'!$B$2:$H$490,MATCH(M$3,'Miljövärden urval för publ'!$B$2:$H$2,0),FALSE))</f>
        <v/>
      </c>
      <c r="N372" s="45" t="str">
        <f>IF(ISERROR(VLOOKUP($J372,'Miljövärden urval för publ'!$B$2:$H$490,MATCH(N$3,'Miljövärden urval för publ'!$B$2:$H$2,0),FALSE)),"",VLOOKUP($J372,'Miljövärden urval för publ'!$B$2:$H$490,MATCH(N$3,'Miljövärden urval för publ'!$B$2:$H$2,0),FALSE))</f>
        <v/>
      </c>
    </row>
    <row r="373" spans="1:14" x14ac:dyDescent="0.25">
      <c r="A373" s="65" t="s">
        <v>464</v>
      </c>
      <c r="B373" s="65" t="s">
        <v>466</v>
      </c>
      <c r="D373" s="60" t="str">
        <f>VLOOKUP(B373,'Miljövärden urval för publ'!$B$2:$V$480,MATCH("ska publiceras:",'Miljövärden urval för publ'!$B$2:$T$2,0),FALSE)</f>
        <v>nej</v>
      </c>
      <c r="E373" s="61">
        <f t="shared" si="15"/>
        <v>286</v>
      </c>
      <c r="H373" s="45">
        <v>371</v>
      </c>
      <c r="I373" s="45" t="str">
        <f t="shared" si="16"/>
        <v/>
      </c>
      <c r="J373" s="45" t="str">
        <f t="shared" si="17"/>
        <v/>
      </c>
      <c r="K373" s="45" t="str">
        <f>IF(ISERROR(VLOOKUP($J373,'Miljövärden urval för publ'!$B$2:$H$490,MATCH(K$3,'Miljövärden urval för publ'!$B$2:$H$2,0),FALSE)),"",VLOOKUP($J373,'Miljövärden urval för publ'!$B$2:$H$490,MATCH(K$3,'Miljövärden urval för publ'!$B$2:$H$2,0),FALSE))</f>
        <v/>
      </c>
      <c r="L373" s="45" t="str">
        <f>IF(ISERROR(VLOOKUP($J373,'Miljövärden urval för publ'!$B$2:$H$490,MATCH(L$3,'Miljövärden urval för publ'!$B$2:$H$2,0),FALSE)),"",VLOOKUP($J373,'Miljövärden urval för publ'!$B$2:$H$490,MATCH(L$3,'Miljövärden urval för publ'!$B$2:$H$2,0),FALSE))</f>
        <v/>
      </c>
      <c r="M373" s="45" t="str">
        <f>IF(ISERROR(VLOOKUP($J373,'Miljövärden urval för publ'!$B$2:$H$490,MATCH(M$3,'Miljövärden urval för publ'!$B$2:$H$2,0),FALSE)),"",VLOOKUP($J373,'Miljövärden urval för publ'!$B$2:$H$490,MATCH(M$3,'Miljövärden urval för publ'!$B$2:$H$2,0),FALSE))</f>
        <v/>
      </c>
      <c r="N373" s="45" t="str">
        <f>IF(ISERROR(VLOOKUP($J373,'Miljövärden urval för publ'!$B$2:$H$490,MATCH(N$3,'Miljövärden urval för publ'!$B$2:$H$2,0),FALSE)),"",VLOOKUP($J373,'Miljövärden urval för publ'!$B$2:$H$490,MATCH(N$3,'Miljövärden urval för publ'!$B$2:$H$2,0),FALSE))</f>
        <v/>
      </c>
    </row>
    <row r="374" spans="1:14" x14ac:dyDescent="0.25">
      <c r="A374" s="65" t="s">
        <v>428</v>
      </c>
      <c r="B374" s="65" t="s">
        <v>430</v>
      </c>
      <c r="D374" s="60" t="str">
        <f>VLOOKUP(B374,'Miljövärden urval för publ'!$B$2:$V$480,MATCH("ska publiceras:",'Miljövärden urval för publ'!$B$2:$T$2,0),FALSE)</f>
        <v>nej</v>
      </c>
      <c r="E374" s="61">
        <f t="shared" si="15"/>
        <v>286</v>
      </c>
      <c r="H374" s="45">
        <v>372</v>
      </c>
      <c r="I374" s="45" t="str">
        <f t="shared" si="16"/>
        <v/>
      </c>
      <c r="J374" s="45" t="str">
        <f t="shared" si="17"/>
        <v/>
      </c>
      <c r="K374" s="45" t="str">
        <f>IF(ISERROR(VLOOKUP($J374,'Miljövärden urval för publ'!$B$2:$H$490,MATCH(K$3,'Miljövärden urval för publ'!$B$2:$H$2,0),FALSE)),"",VLOOKUP($J374,'Miljövärden urval för publ'!$B$2:$H$490,MATCH(K$3,'Miljövärden urval för publ'!$B$2:$H$2,0),FALSE))</f>
        <v/>
      </c>
      <c r="L374" s="45" t="str">
        <f>IF(ISERROR(VLOOKUP($J374,'Miljövärden urval för publ'!$B$2:$H$490,MATCH(L$3,'Miljövärden urval för publ'!$B$2:$H$2,0),FALSE)),"",VLOOKUP($J374,'Miljövärden urval för publ'!$B$2:$H$490,MATCH(L$3,'Miljövärden urval för publ'!$B$2:$H$2,0),FALSE))</f>
        <v/>
      </c>
      <c r="M374" s="45" t="str">
        <f>IF(ISERROR(VLOOKUP($J374,'Miljövärden urval för publ'!$B$2:$H$490,MATCH(M$3,'Miljövärden urval för publ'!$B$2:$H$2,0),FALSE)),"",VLOOKUP($J374,'Miljövärden urval för publ'!$B$2:$H$490,MATCH(M$3,'Miljövärden urval för publ'!$B$2:$H$2,0),FALSE))</f>
        <v/>
      </c>
      <c r="N374" s="45" t="str">
        <f>IF(ISERROR(VLOOKUP($J374,'Miljövärden urval för publ'!$B$2:$H$490,MATCH(N$3,'Miljövärden urval för publ'!$B$2:$H$2,0),FALSE)),"",VLOOKUP($J374,'Miljövärden urval för publ'!$B$2:$H$490,MATCH(N$3,'Miljövärden urval för publ'!$B$2:$H$2,0),FALSE))</f>
        <v/>
      </c>
    </row>
    <row r="375" spans="1:14" x14ac:dyDescent="0.25">
      <c r="A375" s="65" t="s">
        <v>461</v>
      </c>
      <c r="B375" s="65" t="s">
        <v>463</v>
      </c>
      <c r="D375" s="60" t="str">
        <f>VLOOKUP(B375,'Miljövärden urval för publ'!$B$2:$V$480,MATCH("ska publiceras:",'Miljövärden urval för publ'!$B$2:$T$2,0),FALSE)</f>
        <v>nej</v>
      </c>
      <c r="E375" s="61">
        <f t="shared" si="15"/>
        <v>286</v>
      </c>
      <c r="H375" s="45">
        <v>373</v>
      </c>
      <c r="I375" s="45" t="str">
        <f t="shared" si="16"/>
        <v/>
      </c>
      <c r="J375" s="45" t="str">
        <f t="shared" si="17"/>
        <v/>
      </c>
      <c r="K375" s="45" t="str">
        <f>IF(ISERROR(VLOOKUP($J375,'Miljövärden urval för publ'!$B$2:$H$490,MATCH(K$3,'Miljövärden urval för publ'!$B$2:$H$2,0),FALSE)),"",VLOOKUP($J375,'Miljövärden urval för publ'!$B$2:$H$490,MATCH(K$3,'Miljövärden urval för publ'!$B$2:$H$2,0),FALSE))</f>
        <v/>
      </c>
      <c r="L375" s="45" t="str">
        <f>IF(ISERROR(VLOOKUP($J375,'Miljövärden urval för publ'!$B$2:$H$490,MATCH(L$3,'Miljövärden urval för publ'!$B$2:$H$2,0),FALSE)),"",VLOOKUP($J375,'Miljövärden urval för publ'!$B$2:$H$490,MATCH(L$3,'Miljövärden urval för publ'!$B$2:$H$2,0),FALSE))</f>
        <v/>
      </c>
      <c r="M375" s="45" t="str">
        <f>IF(ISERROR(VLOOKUP($J375,'Miljövärden urval för publ'!$B$2:$H$490,MATCH(M$3,'Miljövärden urval för publ'!$B$2:$H$2,0),FALSE)),"",VLOOKUP($J375,'Miljövärden urval för publ'!$B$2:$H$490,MATCH(M$3,'Miljövärden urval för publ'!$B$2:$H$2,0),FALSE))</f>
        <v/>
      </c>
      <c r="N375" s="45" t="str">
        <f>IF(ISERROR(VLOOKUP($J375,'Miljövärden urval för publ'!$B$2:$H$490,MATCH(N$3,'Miljövärden urval för publ'!$B$2:$H$2,0),FALSE)),"",VLOOKUP($J375,'Miljövärden urval för publ'!$B$2:$H$490,MATCH(N$3,'Miljövärden urval för publ'!$B$2:$H$2,0),FALSE))</f>
        <v/>
      </c>
    </row>
    <row r="376" spans="1:14" x14ac:dyDescent="0.25">
      <c r="A376" s="65" t="s">
        <v>31</v>
      </c>
      <c r="B376" s="65" t="s">
        <v>43</v>
      </c>
      <c r="D376" s="60" t="str">
        <f>VLOOKUP(B376,'Miljövärden urval för publ'!$B$2:$V$480,MATCH("ska publiceras:",'Miljövärden urval för publ'!$B$2:$T$2,0),FALSE)</f>
        <v>ja</v>
      </c>
      <c r="E376" s="61">
        <f t="shared" si="15"/>
        <v>287</v>
      </c>
      <c r="H376" s="45">
        <v>374</v>
      </c>
      <c r="I376" s="45" t="str">
        <f t="shared" si="16"/>
        <v/>
      </c>
      <c r="J376" s="45" t="str">
        <f t="shared" si="17"/>
        <v/>
      </c>
      <c r="K376" s="45" t="str">
        <f>IF(ISERROR(VLOOKUP($J376,'Miljövärden urval för publ'!$B$2:$H$490,MATCH(K$3,'Miljövärden urval för publ'!$B$2:$H$2,0),FALSE)),"",VLOOKUP($J376,'Miljövärden urval för publ'!$B$2:$H$490,MATCH(K$3,'Miljövärden urval för publ'!$B$2:$H$2,0),FALSE))</f>
        <v/>
      </c>
      <c r="L376" s="45" t="str">
        <f>IF(ISERROR(VLOOKUP($J376,'Miljövärden urval för publ'!$B$2:$H$490,MATCH(L$3,'Miljövärden urval för publ'!$B$2:$H$2,0),FALSE)),"",VLOOKUP($J376,'Miljövärden urval för publ'!$B$2:$H$490,MATCH(L$3,'Miljövärden urval för publ'!$B$2:$H$2,0),FALSE))</f>
        <v/>
      </c>
      <c r="M376" s="45" t="str">
        <f>IF(ISERROR(VLOOKUP($J376,'Miljövärden urval för publ'!$B$2:$H$490,MATCH(M$3,'Miljövärden urval för publ'!$B$2:$H$2,0),FALSE)),"",VLOOKUP($J376,'Miljövärden urval för publ'!$B$2:$H$490,MATCH(M$3,'Miljövärden urval för publ'!$B$2:$H$2,0),FALSE))</f>
        <v/>
      </c>
      <c r="N376" s="45" t="str">
        <f>IF(ISERROR(VLOOKUP($J376,'Miljövärden urval för publ'!$B$2:$H$490,MATCH(N$3,'Miljövärden urval för publ'!$B$2:$H$2,0),FALSE)),"",VLOOKUP($J376,'Miljövärden urval för publ'!$B$2:$H$490,MATCH(N$3,'Miljövärden urval för publ'!$B$2:$H$2,0),FALSE))</f>
        <v/>
      </c>
    </row>
    <row r="377" spans="1:14" x14ac:dyDescent="0.25">
      <c r="A377" s="65" t="s">
        <v>464</v>
      </c>
      <c r="B377" s="65" t="s">
        <v>467</v>
      </c>
      <c r="D377" s="60" t="str">
        <f>VLOOKUP(B377,'Miljövärden urval för publ'!$B$2:$V$480,MATCH("ska publiceras:",'Miljövärden urval för publ'!$B$2:$T$2,0),FALSE)</f>
        <v>ja</v>
      </c>
      <c r="E377" s="61">
        <f t="shared" si="15"/>
        <v>288</v>
      </c>
      <c r="H377" s="45">
        <v>375</v>
      </c>
      <c r="I377" s="45" t="str">
        <f t="shared" si="16"/>
        <v/>
      </c>
      <c r="J377" s="45" t="str">
        <f t="shared" si="17"/>
        <v/>
      </c>
      <c r="K377" s="45" t="str">
        <f>IF(ISERROR(VLOOKUP($J377,'Miljövärden urval för publ'!$B$2:$H$490,MATCH(K$3,'Miljövärden urval för publ'!$B$2:$H$2,0),FALSE)),"",VLOOKUP($J377,'Miljövärden urval för publ'!$B$2:$H$490,MATCH(K$3,'Miljövärden urval för publ'!$B$2:$H$2,0),FALSE))</f>
        <v/>
      </c>
      <c r="L377" s="45" t="str">
        <f>IF(ISERROR(VLOOKUP($J377,'Miljövärden urval för publ'!$B$2:$H$490,MATCH(L$3,'Miljövärden urval för publ'!$B$2:$H$2,0),FALSE)),"",VLOOKUP($J377,'Miljövärden urval för publ'!$B$2:$H$490,MATCH(L$3,'Miljövärden urval för publ'!$B$2:$H$2,0),FALSE))</f>
        <v/>
      </c>
      <c r="M377" s="45" t="str">
        <f>IF(ISERROR(VLOOKUP($J377,'Miljövärden urval för publ'!$B$2:$H$490,MATCH(M$3,'Miljövärden urval för publ'!$B$2:$H$2,0),FALSE)),"",VLOOKUP($J377,'Miljövärden urval för publ'!$B$2:$H$490,MATCH(M$3,'Miljövärden urval för publ'!$B$2:$H$2,0),FALSE))</f>
        <v/>
      </c>
      <c r="N377" s="45" t="str">
        <f>IF(ISERROR(VLOOKUP($J377,'Miljövärden urval för publ'!$B$2:$H$490,MATCH(N$3,'Miljövärden urval för publ'!$B$2:$H$2,0),FALSE)),"",VLOOKUP($J377,'Miljövärden urval för publ'!$B$2:$H$490,MATCH(N$3,'Miljövärden urval för publ'!$B$2:$H$2,0),FALSE))</f>
        <v/>
      </c>
    </row>
    <row r="378" spans="1:14" x14ac:dyDescent="0.25">
      <c r="A378" s="65" t="s">
        <v>80</v>
      </c>
      <c r="B378" s="65" t="s">
        <v>122</v>
      </c>
      <c r="D378" s="60" t="str">
        <f>VLOOKUP(B378,'Miljövärden urval för publ'!$B$2:$V$480,MATCH("ska publiceras:",'Miljövärden urval för publ'!$B$2:$T$2,0),FALSE)</f>
        <v>nej</v>
      </c>
      <c r="E378" s="61">
        <f t="shared" si="15"/>
        <v>288</v>
      </c>
      <c r="H378" s="45">
        <v>376</v>
      </c>
      <c r="I378" s="45" t="str">
        <f t="shared" si="16"/>
        <v/>
      </c>
      <c r="J378" s="45" t="str">
        <f t="shared" si="17"/>
        <v/>
      </c>
      <c r="K378" s="45" t="str">
        <f>IF(ISERROR(VLOOKUP($J378,'Miljövärden urval för publ'!$B$2:$H$490,MATCH(K$3,'Miljövärden urval för publ'!$B$2:$H$2,0),FALSE)),"",VLOOKUP($J378,'Miljövärden urval för publ'!$B$2:$H$490,MATCH(K$3,'Miljövärden urval för publ'!$B$2:$H$2,0),FALSE))</f>
        <v/>
      </c>
      <c r="L378" s="45" t="str">
        <f>IF(ISERROR(VLOOKUP($J378,'Miljövärden urval för publ'!$B$2:$H$490,MATCH(L$3,'Miljövärden urval för publ'!$B$2:$H$2,0),FALSE)),"",VLOOKUP($J378,'Miljövärden urval för publ'!$B$2:$H$490,MATCH(L$3,'Miljövärden urval för publ'!$B$2:$H$2,0),FALSE))</f>
        <v/>
      </c>
      <c r="M378" s="45" t="str">
        <f>IF(ISERROR(VLOOKUP($J378,'Miljövärden urval för publ'!$B$2:$H$490,MATCH(M$3,'Miljövärden urval för publ'!$B$2:$H$2,0),FALSE)),"",VLOOKUP($J378,'Miljövärden urval för publ'!$B$2:$H$490,MATCH(M$3,'Miljövärden urval för publ'!$B$2:$H$2,0),FALSE))</f>
        <v/>
      </c>
      <c r="N378" s="45" t="str">
        <f>IF(ISERROR(VLOOKUP($J378,'Miljövärden urval för publ'!$B$2:$H$490,MATCH(N$3,'Miljövärden urval för publ'!$B$2:$H$2,0),FALSE)),"",VLOOKUP($J378,'Miljövärden urval för publ'!$B$2:$H$490,MATCH(N$3,'Miljövärden urval för publ'!$B$2:$H$2,0),FALSE))</f>
        <v/>
      </c>
    </row>
    <row r="379" spans="1:14" x14ac:dyDescent="0.25">
      <c r="A379" s="65" t="s">
        <v>481</v>
      </c>
      <c r="B379" s="65" t="s">
        <v>484</v>
      </c>
      <c r="D379" s="60" t="str">
        <f>VLOOKUP(B379,'Miljövärden urval för publ'!$B$2:$V$480,MATCH("ska publiceras:",'Miljövärden urval för publ'!$B$2:$T$2,0),FALSE)</f>
        <v>ja</v>
      </c>
      <c r="E379" s="61">
        <f t="shared" si="15"/>
        <v>289</v>
      </c>
      <c r="H379" s="45">
        <v>377</v>
      </c>
      <c r="I379" s="45" t="str">
        <f t="shared" si="16"/>
        <v/>
      </c>
      <c r="J379" s="45" t="str">
        <f t="shared" si="17"/>
        <v/>
      </c>
      <c r="K379" s="45" t="str">
        <f>IF(ISERROR(VLOOKUP($J379,'Miljövärden urval för publ'!$B$2:$H$490,MATCH(K$3,'Miljövärden urval för publ'!$B$2:$H$2,0),FALSE)),"",VLOOKUP($J379,'Miljövärden urval för publ'!$B$2:$H$490,MATCH(K$3,'Miljövärden urval för publ'!$B$2:$H$2,0),FALSE))</f>
        <v/>
      </c>
      <c r="L379" s="45" t="str">
        <f>IF(ISERROR(VLOOKUP($J379,'Miljövärden urval för publ'!$B$2:$H$490,MATCH(L$3,'Miljövärden urval för publ'!$B$2:$H$2,0),FALSE)),"",VLOOKUP($J379,'Miljövärden urval för publ'!$B$2:$H$490,MATCH(L$3,'Miljövärden urval för publ'!$B$2:$H$2,0),FALSE))</f>
        <v/>
      </c>
      <c r="M379" s="45" t="str">
        <f>IF(ISERROR(VLOOKUP($J379,'Miljövärden urval för publ'!$B$2:$H$490,MATCH(M$3,'Miljövärden urval för publ'!$B$2:$H$2,0),FALSE)),"",VLOOKUP($J379,'Miljövärden urval för publ'!$B$2:$H$490,MATCH(M$3,'Miljövärden urval för publ'!$B$2:$H$2,0),FALSE))</f>
        <v/>
      </c>
      <c r="N379" s="45" t="str">
        <f>IF(ISERROR(VLOOKUP($J379,'Miljövärden urval för publ'!$B$2:$H$490,MATCH(N$3,'Miljövärden urval för publ'!$B$2:$H$2,0),FALSE)),"",VLOOKUP($J379,'Miljövärden urval för publ'!$B$2:$H$490,MATCH(N$3,'Miljövärden urval för publ'!$B$2:$H$2,0),FALSE))</f>
        <v/>
      </c>
    </row>
    <row r="380" spans="1:14" x14ac:dyDescent="0.25">
      <c r="A380" s="65" t="s">
        <v>468</v>
      </c>
      <c r="B380" s="65" t="s">
        <v>470</v>
      </c>
      <c r="D380" s="60" t="str">
        <f>VLOOKUP(B380,'Miljövärden urval för publ'!$B$2:$V$480,MATCH("ska publiceras:",'Miljövärden urval för publ'!$B$2:$T$2,0),FALSE)</f>
        <v>ja</v>
      </c>
      <c r="E380" s="61">
        <f t="shared" si="15"/>
        <v>290</v>
      </c>
      <c r="H380" s="45">
        <v>378</v>
      </c>
      <c r="I380" s="45" t="str">
        <f t="shared" si="16"/>
        <v/>
      </c>
      <c r="J380" s="45" t="str">
        <f t="shared" si="17"/>
        <v/>
      </c>
      <c r="K380" s="45" t="str">
        <f>IF(ISERROR(VLOOKUP($J380,'Miljövärden urval för publ'!$B$2:$H$490,MATCH(K$3,'Miljövärden urval för publ'!$B$2:$H$2,0),FALSE)),"",VLOOKUP($J380,'Miljövärden urval för publ'!$B$2:$H$490,MATCH(K$3,'Miljövärden urval för publ'!$B$2:$H$2,0),FALSE))</f>
        <v/>
      </c>
      <c r="L380" s="45" t="str">
        <f>IF(ISERROR(VLOOKUP($J380,'Miljövärden urval för publ'!$B$2:$H$490,MATCH(L$3,'Miljövärden urval för publ'!$B$2:$H$2,0),FALSE)),"",VLOOKUP($J380,'Miljövärden urval för publ'!$B$2:$H$490,MATCH(L$3,'Miljövärden urval för publ'!$B$2:$H$2,0),FALSE))</f>
        <v/>
      </c>
      <c r="M380" s="45" t="str">
        <f>IF(ISERROR(VLOOKUP($J380,'Miljövärden urval för publ'!$B$2:$H$490,MATCH(M$3,'Miljövärden urval för publ'!$B$2:$H$2,0),FALSE)),"",VLOOKUP($J380,'Miljövärden urval för publ'!$B$2:$H$490,MATCH(M$3,'Miljövärden urval för publ'!$B$2:$H$2,0),FALSE))</f>
        <v/>
      </c>
      <c r="N380" s="45" t="str">
        <f>IF(ISERROR(VLOOKUP($J380,'Miljövärden urval för publ'!$B$2:$H$490,MATCH(N$3,'Miljövärden urval för publ'!$B$2:$H$2,0),FALSE)),"",VLOOKUP($J380,'Miljövärden urval för publ'!$B$2:$H$490,MATCH(N$3,'Miljövärden urval för publ'!$B$2:$H$2,0),FALSE))</f>
        <v/>
      </c>
    </row>
    <row r="381" spans="1:14" x14ac:dyDescent="0.25">
      <c r="A381" s="65" t="s">
        <v>540</v>
      </c>
      <c r="B381" s="65" t="s">
        <v>544</v>
      </c>
      <c r="D381" s="60" t="str">
        <f>VLOOKUP(B381,'Miljövärden urval för publ'!$B$2:$V$480,MATCH("ska publiceras:",'Miljövärden urval för publ'!$B$2:$T$2,0),FALSE)</f>
        <v>ja</v>
      </c>
      <c r="E381" s="61">
        <f t="shared" si="15"/>
        <v>291</v>
      </c>
      <c r="H381" s="45">
        <v>379</v>
      </c>
      <c r="I381" s="45" t="str">
        <f t="shared" si="16"/>
        <v/>
      </c>
      <c r="J381" s="45" t="str">
        <f t="shared" si="17"/>
        <v/>
      </c>
      <c r="K381" s="45" t="str">
        <f>IF(ISERROR(VLOOKUP($J381,'Miljövärden urval för publ'!$B$2:$H$490,MATCH(K$3,'Miljövärden urval för publ'!$B$2:$H$2,0),FALSE)),"",VLOOKUP($J381,'Miljövärden urval för publ'!$B$2:$H$490,MATCH(K$3,'Miljövärden urval för publ'!$B$2:$H$2,0),FALSE))</f>
        <v/>
      </c>
      <c r="L381" s="45" t="str">
        <f>IF(ISERROR(VLOOKUP($J381,'Miljövärden urval för publ'!$B$2:$H$490,MATCH(L$3,'Miljövärden urval för publ'!$B$2:$H$2,0),FALSE)),"",VLOOKUP($J381,'Miljövärden urval för publ'!$B$2:$H$490,MATCH(L$3,'Miljövärden urval för publ'!$B$2:$H$2,0),FALSE))</f>
        <v/>
      </c>
      <c r="M381" s="45" t="str">
        <f>IF(ISERROR(VLOOKUP($J381,'Miljövärden urval för publ'!$B$2:$H$490,MATCH(M$3,'Miljövärden urval för publ'!$B$2:$H$2,0),FALSE)),"",VLOOKUP($J381,'Miljövärden urval för publ'!$B$2:$H$490,MATCH(M$3,'Miljövärden urval för publ'!$B$2:$H$2,0),FALSE))</f>
        <v/>
      </c>
      <c r="N381" s="45" t="str">
        <f>IF(ISERROR(VLOOKUP($J381,'Miljövärden urval för publ'!$B$2:$H$490,MATCH(N$3,'Miljövärden urval för publ'!$B$2:$H$2,0),FALSE)),"",VLOOKUP($J381,'Miljövärden urval för publ'!$B$2:$H$490,MATCH(N$3,'Miljövärden urval för publ'!$B$2:$H$2,0),FALSE))</f>
        <v/>
      </c>
    </row>
    <row r="382" spans="1:14" x14ac:dyDescent="0.25">
      <c r="A382" s="65" t="s">
        <v>550</v>
      </c>
      <c r="B382" s="65" t="s">
        <v>567</v>
      </c>
      <c r="D382" s="60" t="str">
        <f>VLOOKUP(B382,'Miljövärden urval för publ'!$B$2:$V$480,MATCH("ska publiceras:",'Miljövärden urval för publ'!$B$2:$T$2,0),FALSE)</f>
        <v>ja</v>
      </c>
      <c r="E382" s="61">
        <f t="shared" si="15"/>
        <v>292</v>
      </c>
      <c r="H382" s="45">
        <v>380</v>
      </c>
      <c r="I382" s="45" t="str">
        <f t="shared" si="16"/>
        <v/>
      </c>
      <c r="J382" s="45" t="str">
        <f t="shared" si="17"/>
        <v/>
      </c>
      <c r="K382" s="45" t="str">
        <f>IF(ISERROR(VLOOKUP($J382,'Miljövärden urval för publ'!$B$2:$H$490,MATCH(K$3,'Miljövärden urval för publ'!$B$2:$H$2,0),FALSE)),"",VLOOKUP($J382,'Miljövärden urval för publ'!$B$2:$H$490,MATCH(K$3,'Miljövärden urval för publ'!$B$2:$H$2,0),FALSE))</f>
        <v/>
      </c>
      <c r="L382" s="45" t="str">
        <f>IF(ISERROR(VLOOKUP($J382,'Miljövärden urval för publ'!$B$2:$H$490,MATCH(L$3,'Miljövärden urval för publ'!$B$2:$H$2,0),FALSE)),"",VLOOKUP($J382,'Miljövärden urval för publ'!$B$2:$H$490,MATCH(L$3,'Miljövärden urval för publ'!$B$2:$H$2,0),FALSE))</f>
        <v/>
      </c>
      <c r="M382" s="45" t="str">
        <f>IF(ISERROR(VLOOKUP($J382,'Miljövärden urval för publ'!$B$2:$H$490,MATCH(M$3,'Miljövärden urval för publ'!$B$2:$H$2,0),FALSE)),"",VLOOKUP($J382,'Miljövärden urval för publ'!$B$2:$H$490,MATCH(M$3,'Miljövärden urval för publ'!$B$2:$H$2,0),FALSE))</f>
        <v/>
      </c>
      <c r="N382" s="45" t="str">
        <f>IF(ISERROR(VLOOKUP($J382,'Miljövärden urval för publ'!$B$2:$H$490,MATCH(N$3,'Miljövärden urval för publ'!$B$2:$H$2,0),FALSE)),"",VLOOKUP($J382,'Miljövärden urval för publ'!$B$2:$H$490,MATCH(N$3,'Miljövärden urval för publ'!$B$2:$H$2,0),FALSE))</f>
        <v/>
      </c>
    </row>
    <row r="383" spans="1:14" x14ac:dyDescent="0.25">
      <c r="A383" s="65" t="s">
        <v>485</v>
      </c>
      <c r="B383" s="65" t="s">
        <v>486</v>
      </c>
      <c r="D383" s="60" t="str">
        <f>VLOOKUP(B383,'Miljövärden urval för publ'!$B$2:$V$480,MATCH("ska publiceras:",'Miljövärden urval för publ'!$B$2:$T$2,0),FALSE)</f>
        <v>ja</v>
      </c>
      <c r="E383" s="61">
        <f t="shared" si="15"/>
        <v>293</v>
      </c>
      <c r="H383" s="45">
        <v>381</v>
      </c>
      <c r="I383" s="45" t="str">
        <f t="shared" si="16"/>
        <v/>
      </c>
      <c r="J383" s="45" t="str">
        <f t="shared" si="17"/>
        <v/>
      </c>
      <c r="K383" s="45" t="str">
        <f>IF(ISERROR(VLOOKUP($J383,'Miljövärden urval för publ'!$B$2:$H$490,MATCH(K$3,'Miljövärden urval för publ'!$B$2:$H$2,0),FALSE)),"",VLOOKUP($J383,'Miljövärden urval för publ'!$B$2:$H$490,MATCH(K$3,'Miljövärden urval för publ'!$B$2:$H$2,0),FALSE))</f>
        <v/>
      </c>
      <c r="L383" s="45" t="str">
        <f>IF(ISERROR(VLOOKUP($J383,'Miljövärden urval för publ'!$B$2:$H$490,MATCH(L$3,'Miljövärden urval för publ'!$B$2:$H$2,0),FALSE)),"",VLOOKUP($J383,'Miljövärden urval för publ'!$B$2:$H$490,MATCH(L$3,'Miljövärden urval för publ'!$B$2:$H$2,0),FALSE))</f>
        <v/>
      </c>
      <c r="M383" s="45" t="str">
        <f>IF(ISERROR(VLOOKUP($J383,'Miljövärden urval för publ'!$B$2:$H$490,MATCH(M$3,'Miljövärden urval för publ'!$B$2:$H$2,0),FALSE)),"",VLOOKUP($J383,'Miljövärden urval för publ'!$B$2:$H$490,MATCH(M$3,'Miljövärden urval för publ'!$B$2:$H$2,0),FALSE))</f>
        <v/>
      </c>
      <c r="N383" s="45" t="str">
        <f>IF(ISERROR(VLOOKUP($J383,'Miljövärden urval för publ'!$B$2:$H$490,MATCH(N$3,'Miljövärden urval för publ'!$B$2:$H$2,0),FALSE)),"",VLOOKUP($J383,'Miljövärden urval för publ'!$B$2:$H$490,MATCH(N$3,'Miljövärden urval för publ'!$B$2:$H$2,0),FALSE))</f>
        <v/>
      </c>
    </row>
    <row r="384" spans="1:14" x14ac:dyDescent="0.25">
      <c r="A384" s="65" t="s">
        <v>422</v>
      </c>
      <c r="B384" s="65" t="s">
        <v>426</v>
      </c>
      <c r="D384" s="60" t="str">
        <f>VLOOKUP(B384,'Miljövärden urval för publ'!$B$2:$V$480,MATCH("ska publiceras:",'Miljövärden urval för publ'!$B$2:$T$2,0),FALSE)</f>
        <v>ja</v>
      </c>
      <c r="E384" s="61">
        <f t="shared" si="15"/>
        <v>294</v>
      </c>
      <c r="H384" s="45">
        <v>382</v>
      </c>
      <c r="I384" s="45" t="str">
        <f t="shared" si="16"/>
        <v/>
      </c>
      <c r="J384" s="45" t="str">
        <f t="shared" si="17"/>
        <v/>
      </c>
      <c r="K384" s="45" t="str">
        <f>IF(ISERROR(VLOOKUP($J384,'Miljövärden urval för publ'!$B$2:$H$490,MATCH(K$3,'Miljövärden urval för publ'!$B$2:$H$2,0),FALSE)),"",VLOOKUP($J384,'Miljövärden urval för publ'!$B$2:$H$490,MATCH(K$3,'Miljövärden urval för publ'!$B$2:$H$2,0),FALSE))</f>
        <v/>
      </c>
      <c r="L384" s="45" t="str">
        <f>IF(ISERROR(VLOOKUP($J384,'Miljövärden urval för publ'!$B$2:$H$490,MATCH(L$3,'Miljövärden urval för publ'!$B$2:$H$2,0),FALSE)),"",VLOOKUP($J384,'Miljövärden urval för publ'!$B$2:$H$490,MATCH(L$3,'Miljövärden urval för publ'!$B$2:$H$2,0),FALSE))</f>
        <v/>
      </c>
      <c r="M384" s="45" t="str">
        <f>IF(ISERROR(VLOOKUP($J384,'Miljövärden urval för publ'!$B$2:$H$490,MATCH(M$3,'Miljövärden urval för publ'!$B$2:$H$2,0),FALSE)),"",VLOOKUP($J384,'Miljövärden urval för publ'!$B$2:$H$490,MATCH(M$3,'Miljövärden urval för publ'!$B$2:$H$2,0),FALSE))</f>
        <v/>
      </c>
      <c r="N384" s="45" t="str">
        <f>IF(ISERROR(VLOOKUP($J384,'Miljövärden urval för publ'!$B$2:$H$490,MATCH(N$3,'Miljövärden urval för publ'!$B$2:$H$2,0),FALSE)),"",VLOOKUP($J384,'Miljövärden urval för publ'!$B$2:$H$490,MATCH(N$3,'Miljövärden urval för publ'!$B$2:$H$2,0),FALSE))</f>
        <v/>
      </c>
    </row>
    <row r="385" spans="1:14" x14ac:dyDescent="0.25">
      <c r="A385" s="65" t="s">
        <v>487</v>
      </c>
      <c r="B385" s="65" t="s">
        <v>488</v>
      </c>
      <c r="D385" s="60" t="str">
        <f>VLOOKUP(B385,'Miljövärden urval för publ'!$B$2:$V$480,MATCH("ska publiceras:",'Miljövärden urval för publ'!$B$2:$T$2,0),FALSE)</f>
        <v>ja</v>
      </c>
      <c r="E385" s="61">
        <f t="shared" si="15"/>
        <v>295</v>
      </c>
      <c r="H385" s="45">
        <v>383</v>
      </c>
      <c r="I385" s="45" t="str">
        <f t="shared" si="16"/>
        <v/>
      </c>
      <c r="J385" s="45" t="str">
        <f t="shared" si="17"/>
        <v/>
      </c>
      <c r="K385" s="45" t="str">
        <f>IF(ISERROR(VLOOKUP($J385,'Miljövärden urval för publ'!$B$2:$H$490,MATCH(K$3,'Miljövärden urval för publ'!$B$2:$H$2,0),FALSE)),"",VLOOKUP($J385,'Miljövärden urval för publ'!$B$2:$H$490,MATCH(K$3,'Miljövärden urval för publ'!$B$2:$H$2,0),FALSE))</f>
        <v/>
      </c>
      <c r="L385" s="45" t="str">
        <f>IF(ISERROR(VLOOKUP($J385,'Miljövärden urval för publ'!$B$2:$H$490,MATCH(L$3,'Miljövärden urval för publ'!$B$2:$H$2,0),FALSE)),"",VLOOKUP($J385,'Miljövärden urval för publ'!$B$2:$H$490,MATCH(L$3,'Miljövärden urval för publ'!$B$2:$H$2,0),FALSE))</f>
        <v/>
      </c>
      <c r="M385" s="45" t="str">
        <f>IF(ISERROR(VLOOKUP($J385,'Miljövärden urval för publ'!$B$2:$H$490,MATCH(M$3,'Miljövärden urval för publ'!$B$2:$H$2,0),FALSE)),"",VLOOKUP($J385,'Miljövärden urval för publ'!$B$2:$H$490,MATCH(M$3,'Miljövärden urval för publ'!$B$2:$H$2,0),FALSE))</f>
        <v/>
      </c>
      <c r="N385" s="45" t="str">
        <f>IF(ISERROR(VLOOKUP($J385,'Miljövärden urval för publ'!$B$2:$H$490,MATCH(N$3,'Miljövärden urval för publ'!$B$2:$H$2,0),FALSE)),"",VLOOKUP($J385,'Miljövärden urval för publ'!$B$2:$H$490,MATCH(N$3,'Miljövärden urval för publ'!$B$2:$H$2,0),FALSE))</f>
        <v/>
      </c>
    </row>
    <row r="386" spans="1:14" x14ac:dyDescent="0.25">
      <c r="A386" s="65" t="s">
        <v>422</v>
      </c>
      <c r="B386" s="65" t="s">
        <v>427</v>
      </c>
      <c r="D386" s="60" t="str">
        <f>VLOOKUP(B386,'Miljövärden urval för publ'!$B$2:$V$480,MATCH("ska publiceras:",'Miljövärden urval för publ'!$B$2:$T$2,0),FALSE)</f>
        <v>ja</v>
      </c>
      <c r="E386" s="61">
        <f t="shared" si="15"/>
        <v>296</v>
      </c>
      <c r="H386" s="45">
        <v>384</v>
      </c>
      <c r="I386" s="45" t="str">
        <f t="shared" si="16"/>
        <v/>
      </c>
      <c r="J386" s="45" t="str">
        <f t="shared" si="17"/>
        <v/>
      </c>
      <c r="K386" s="45" t="str">
        <f>IF(ISERROR(VLOOKUP($J386,'Miljövärden urval för publ'!$B$2:$H$490,MATCH(K$3,'Miljövärden urval för publ'!$B$2:$H$2,0),FALSE)),"",VLOOKUP($J386,'Miljövärden urval för publ'!$B$2:$H$490,MATCH(K$3,'Miljövärden urval för publ'!$B$2:$H$2,0),FALSE))</f>
        <v/>
      </c>
      <c r="L386" s="45" t="str">
        <f>IF(ISERROR(VLOOKUP($J386,'Miljövärden urval för publ'!$B$2:$H$490,MATCH(L$3,'Miljövärden urval för publ'!$B$2:$H$2,0),FALSE)),"",VLOOKUP($J386,'Miljövärden urval för publ'!$B$2:$H$490,MATCH(L$3,'Miljövärden urval för publ'!$B$2:$H$2,0),FALSE))</f>
        <v/>
      </c>
      <c r="M386" s="45" t="str">
        <f>IF(ISERROR(VLOOKUP($J386,'Miljövärden urval för publ'!$B$2:$H$490,MATCH(M$3,'Miljövärden urval för publ'!$B$2:$H$2,0),FALSE)),"",VLOOKUP($J386,'Miljövärden urval för publ'!$B$2:$H$490,MATCH(M$3,'Miljövärden urval för publ'!$B$2:$H$2,0),FALSE))</f>
        <v/>
      </c>
      <c r="N386" s="45" t="str">
        <f>IF(ISERROR(VLOOKUP($J386,'Miljövärden urval för publ'!$B$2:$H$490,MATCH(N$3,'Miljövärden urval för publ'!$B$2:$H$2,0),FALSE)),"",VLOOKUP($J386,'Miljövärden urval för publ'!$B$2:$H$490,MATCH(N$3,'Miljövärden urval för publ'!$B$2:$H$2,0),FALSE))</f>
        <v/>
      </c>
    </row>
    <row r="387" spans="1:14" x14ac:dyDescent="0.25">
      <c r="A387" s="65" t="s">
        <v>80</v>
      </c>
      <c r="B387" s="65" t="s">
        <v>123</v>
      </c>
      <c r="D387" s="60" t="str">
        <f>VLOOKUP(B387,'Miljövärden urval för publ'!$B$2:$V$480,MATCH("ska publiceras:",'Miljövärden urval för publ'!$B$2:$T$2,0),FALSE)</f>
        <v>nej</v>
      </c>
      <c r="E387" s="61">
        <f t="shared" si="15"/>
        <v>296</v>
      </c>
      <c r="H387" s="45">
        <v>385</v>
      </c>
      <c r="I387" s="45" t="str">
        <f t="shared" si="16"/>
        <v/>
      </c>
      <c r="J387" s="45" t="str">
        <f t="shared" si="17"/>
        <v/>
      </c>
      <c r="K387" s="45" t="str">
        <f>IF(ISERROR(VLOOKUP($J387,'Miljövärden urval för publ'!$B$2:$H$490,MATCH(K$3,'Miljövärden urval för publ'!$B$2:$H$2,0),FALSE)),"",VLOOKUP($J387,'Miljövärden urval för publ'!$B$2:$H$490,MATCH(K$3,'Miljövärden urval för publ'!$B$2:$H$2,0),FALSE))</f>
        <v/>
      </c>
      <c r="L387" s="45" t="str">
        <f>IF(ISERROR(VLOOKUP($J387,'Miljövärden urval för publ'!$B$2:$H$490,MATCH(L$3,'Miljövärden urval för publ'!$B$2:$H$2,0),FALSE)),"",VLOOKUP($J387,'Miljövärden urval för publ'!$B$2:$H$490,MATCH(L$3,'Miljövärden urval för publ'!$B$2:$H$2,0),FALSE))</f>
        <v/>
      </c>
      <c r="M387" s="45" t="str">
        <f>IF(ISERROR(VLOOKUP($J387,'Miljövärden urval för publ'!$B$2:$H$490,MATCH(M$3,'Miljövärden urval för publ'!$B$2:$H$2,0),FALSE)),"",VLOOKUP($J387,'Miljövärden urval för publ'!$B$2:$H$490,MATCH(M$3,'Miljövärden urval för publ'!$B$2:$H$2,0),FALSE))</f>
        <v/>
      </c>
      <c r="N387" s="45" t="str">
        <f>IF(ISERROR(VLOOKUP($J387,'Miljövärden urval för publ'!$B$2:$H$490,MATCH(N$3,'Miljövärden urval för publ'!$B$2:$H$2,0),FALSE)),"",VLOOKUP($J387,'Miljövärden urval för publ'!$B$2:$H$490,MATCH(N$3,'Miljövärden urval för publ'!$B$2:$H$2,0),FALSE))</f>
        <v/>
      </c>
    </row>
    <row r="388" spans="1:14" x14ac:dyDescent="0.25">
      <c r="A388" s="65" t="s">
        <v>67</v>
      </c>
      <c r="B388" s="65" t="s">
        <v>70</v>
      </c>
      <c r="D388" s="60" t="str">
        <f>VLOOKUP(B388,'Miljövärden urval för publ'!$B$2:$V$480,MATCH("ska publiceras:",'Miljövärden urval för publ'!$B$2:$T$2,0),FALSE)</f>
        <v>nej</v>
      </c>
      <c r="E388" s="61">
        <f t="shared" ref="E388:E451" si="18">IF(ISERROR(D388),E387,IF(D388="ja",E387+1,E387))</f>
        <v>296</v>
      </c>
      <c r="H388" s="45">
        <v>386</v>
      </c>
      <c r="I388" s="45" t="str">
        <f t="shared" si="16"/>
        <v/>
      </c>
      <c r="J388" s="45" t="str">
        <f t="shared" si="17"/>
        <v/>
      </c>
      <c r="K388" s="45" t="str">
        <f>IF(ISERROR(VLOOKUP($J388,'Miljövärden urval för publ'!$B$2:$H$490,MATCH(K$3,'Miljövärden urval för publ'!$B$2:$H$2,0),FALSE)),"",VLOOKUP($J388,'Miljövärden urval för publ'!$B$2:$H$490,MATCH(K$3,'Miljövärden urval för publ'!$B$2:$H$2,0),FALSE))</f>
        <v/>
      </c>
      <c r="L388" s="45" t="str">
        <f>IF(ISERROR(VLOOKUP($J388,'Miljövärden urval för publ'!$B$2:$H$490,MATCH(L$3,'Miljövärden urval för publ'!$B$2:$H$2,0),FALSE)),"",VLOOKUP($J388,'Miljövärden urval för publ'!$B$2:$H$490,MATCH(L$3,'Miljövärden urval för publ'!$B$2:$H$2,0),FALSE))</f>
        <v/>
      </c>
      <c r="M388" s="45" t="str">
        <f>IF(ISERROR(VLOOKUP($J388,'Miljövärden urval för publ'!$B$2:$H$490,MATCH(M$3,'Miljövärden urval för publ'!$B$2:$H$2,0),FALSE)),"",VLOOKUP($J388,'Miljövärden urval för publ'!$B$2:$H$490,MATCH(M$3,'Miljövärden urval för publ'!$B$2:$H$2,0),FALSE))</f>
        <v/>
      </c>
      <c r="N388" s="45" t="str">
        <f>IF(ISERROR(VLOOKUP($J388,'Miljövärden urval för publ'!$B$2:$H$490,MATCH(N$3,'Miljövärden urval för publ'!$B$2:$H$2,0),FALSE)),"",VLOOKUP($J388,'Miljövärden urval för publ'!$B$2:$H$490,MATCH(N$3,'Miljövärden urval för publ'!$B$2:$H$2,0),FALSE))</f>
        <v/>
      </c>
    </row>
    <row r="389" spans="1:14" x14ac:dyDescent="0.25">
      <c r="A389" s="65" t="s">
        <v>371</v>
      </c>
      <c r="B389" s="65" t="s">
        <v>381</v>
      </c>
      <c r="D389" s="60" t="str">
        <f>VLOOKUP(B389,'Miljövärden urval för publ'!$B$2:$V$480,MATCH("ska publiceras:",'Miljövärden urval för publ'!$B$2:$T$2,0),FALSE)</f>
        <v>ja</v>
      </c>
      <c r="E389" s="61">
        <f t="shared" si="18"/>
        <v>297</v>
      </c>
      <c r="H389" s="45">
        <v>387</v>
      </c>
      <c r="I389" s="45" t="str">
        <f t="shared" ref="I389:I452" si="19">IF(ISERROR(INDEX($A$4:$E$490,MATCH($H389,$E$4:$E$490,0),1)),"",INDEX($A$4:$E$490,MATCH($H389,$E$4:$E$490,0),1))</f>
        <v/>
      </c>
      <c r="J389" s="45" t="str">
        <f t="shared" si="17"/>
        <v/>
      </c>
      <c r="K389" s="45" t="str">
        <f>IF(ISERROR(VLOOKUP($J389,'Miljövärden urval för publ'!$B$2:$H$490,MATCH(K$3,'Miljövärden urval för publ'!$B$2:$H$2,0),FALSE)),"",VLOOKUP($J389,'Miljövärden urval för publ'!$B$2:$H$490,MATCH(K$3,'Miljövärden urval för publ'!$B$2:$H$2,0),FALSE))</f>
        <v/>
      </c>
      <c r="L389" s="45" t="str">
        <f>IF(ISERROR(VLOOKUP($J389,'Miljövärden urval för publ'!$B$2:$H$490,MATCH(L$3,'Miljövärden urval för publ'!$B$2:$H$2,0),FALSE)),"",VLOOKUP($J389,'Miljövärden urval för publ'!$B$2:$H$490,MATCH(L$3,'Miljövärden urval för publ'!$B$2:$H$2,0),FALSE))</f>
        <v/>
      </c>
      <c r="M389" s="45" t="str">
        <f>IF(ISERROR(VLOOKUP($J389,'Miljövärden urval för publ'!$B$2:$H$490,MATCH(M$3,'Miljövärden urval för publ'!$B$2:$H$2,0),FALSE)),"",VLOOKUP($J389,'Miljövärden urval för publ'!$B$2:$H$490,MATCH(M$3,'Miljövärden urval för publ'!$B$2:$H$2,0),FALSE))</f>
        <v/>
      </c>
      <c r="N389" s="45" t="str">
        <f>IF(ISERROR(VLOOKUP($J389,'Miljövärden urval för publ'!$B$2:$H$490,MATCH(N$3,'Miljövärden urval för publ'!$B$2:$H$2,0),FALSE)),"",VLOOKUP($J389,'Miljövärden urval för publ'!$B$2:$H$490,MATCH(N$3,'Miljövärden urval för publ'!$B$2:$H$2,0),FALSE))</f>
        <v/>
      </c>
    </row>
    <row r="390" spans="1:14" x14ac:dyDescent="0.25">
      <c r="A390" s="65" t="s">
        <v>550</v>
      </c>
      <c r="B390" s="65" t="s">
        <v>568</v>
      </c>
      <c r="D390" s="60" t="str">
        <f>VLOOKUP(B390,'Miljövärden urval för publ'!$B$2:$V$480,MATCH("ska publiceras:",'Miljövärden urval för publ'!$B$2:$T$2,0),FALSE)</f>
        <v>ja</v>
      </c>
      <c r="E390" s="61">
        <f t="shared" si="18"/>
        <v>298</v>
      </c>
      <c r="H390" s="45">
        <v>388</v>
      </c>
      <c r="I390" s="45" t="str">
        <f t="shared" si="19"/>
        <v/>
      </c>
      <c r="J390" s="45" t="str">
        <f t="shared" ref="J390:J453" si="20">IF(ISERROR(INDEX($A$4:$E$490,MATCH($H390,$E$4:$E$490,0),2)),"",INDEX($A$4:$E$490,MATCH($H390,$E$4:$E$490,0),2))</f>
        <v/>
      </c>
      <c r="K390" s="45" t="str">
        <f>IF(ISERROR(VLOOKUP($J390,'Miljövärden urval för publ'!$B$2:$H$490,MATCH(K$3,'Miljövärden urval för publ'!$B$2:$H$2,0),FALSE)),"",VLOOKUP($J390,'Miljövärden urval för publ'!$B$2:$H$490,MATCH(K$3,'Miljövärden urval för publ'!$B$2:$H$2,0),FALSE))</f>
        <v/>
      </c>
      <c r="L390" s="45" t="str">
        <f>IF(ISERROR(VLOOKUP($J390,'Miljövärden urval för publ'!$B$2:$H$490,MATCH(L$3,'Miljövärden urval för publ'!$B$2:$H$2,0),FALSE)),"",VLOOKUP($J390,'Miljövärden urval för publ'!$B$2:$H$490,MATCH(L$3,'Miljövärden urval för publ'!$B$2:$H$2,0),FALSE))</f>
        <v/>
      </c>
      <c r="M390" s="45" t="str">
        <f>IF(ISERROR(VLOOKUP($J390,'Miljövärden urval för publ'!$B$2:$H$490,MATCH(M$3,'Miljövärden urval för publ'!$B$2:$H$2,0),FALSE)),"",VLOOKUP($J390,'Miljövärden urval för publ'!$B$2:$H$490,MATCH(M$3,'Miljövärden urval för publ'!$B$2:$H$2,0),FALSE))</f>
        <v/>
      </c>
      <c r="N390" s="45" t="str">
        <f>IF(ISERROR(VLOOKUP($J390,'Miljövärden urval för publ'!$B$2:$H$490,MATCH(N$3,'Miljövärden urval för publ'!$B$2:$H$2,0),FALSE)),"",VLOOKUP($J390,'Miljövärden urval för publ'!$B$2:$H$490,MATCH(N$3,'Miljövärden urval för publ'!$B$2:$H$2,0),FALSE))</f>
        <v/>
      </c>
    </row>
    <row r="391" spans="1:14" x14ac:dyDescent="0.25">
      <c r="A391" s="65" t="s">
        <v>53</v>
      </c>
      <c r="B391" s="65" t="s">
        <v>56</v>
      </c>
      <c r="D391" s="60" t="str">
        <f>VLOOKUP(B391,'Miljövärden urval för publ'!$B$2:$V$480,MATCH("ska publiceras:",'Miljövärden urval för publ'!$B$2:$T$2,0),FALSE)</f>
        <v>ja</v>
      </c>
      <c r="E391" s="61">
        <f t="shared" si="18"/>
        <v>299</v>
      </c>
      <c r="H391" s="45">
        <v>389</v>
      </c>
      <c r="I391" s="45" t="str">
        <f t="shared" si="19"/>
        <v/>
      </c>
      <c r="J391" s="45" t="str">
        <f t="shared" si="20"/>
        <v/>
      </c>
      <c r="K391" s="45" t="str">
        <f>IF(ISERROR(VLOOKUP($J391,'Miljövärden urval för publ'!$B$2:$H$490,MATCH(K$3,'Miljövärden urval för publ'!$B$2:$H$2,0),FALSE)),"",VLOOKUP($J391,'Miljövärden urval för publ'!$B$2:$H$490,MATCH(K$3,'Miljövärden urval för publ'!$B$2:$H$2,0),FALSE))</f>
        <v/>
      </c>
      <c r="L391" s="45" t="str">
        <f>IF(ISERROR(VLOOKUP($J391,'Miljövärden urval för publ'!$B$2:$H$490,MATCH(L$3,'Miljövärden urval för publ'!$B$2:$H$2,0),FALSE)),"",VLOOKUP($J391,'Miljövärden urval för publ'!$B$2:$H$490,MATCH(L$3,'Miljövärden urval för publ'!$B$2:$H$2,0),FALSE))</f>
        <v/>
      </c>
      <c r="M391" s="45" t="str">
        <f>IF(ISERROR(VLOOKUP($J391,'Miljövärden urval för publ'!$B$2:$H$490,MATCH(M$3,'Miljövärden urval för publ'!$B$2:$H$2,0),FALSE)),"",VLOOKUP($J391,'Miljövärden urval för publ'!$B$2:$H$490,MATCH(M$3,'Miljövärden urval för publ'!$B$2:$H$2,0),FALSE))</f>
        <v/>
      </c>
      <c r="N391" s="45" t="str">
        <f>IF(ISERROR(VLOOKUP($J391,'Miljövärden urval för publ'!$B$2:$H$490,MATCH(N$3,'Miljövärden urval för publ'!$B$2:$H$2,0),FALSE)),"",VLOOKUP($J391,'Miljövärden urval för publ'!$B$2:$H$490,MATCH(N$3,'Miljövärden urval för publ'!$B$2:$H$2,0),FALSE))</f>
        <v/>
      </c>
    </row>
    <row r="392" spans="1:14" x14ac:dyDescent="0.25">
      <c r="A392" s="65" t="s">
        <v>490</v>
      </c>
      <c r="B392" s="65" t="s">
        <v>491</v>
      </c>
      <c r="D392" s="60" t="str">
        <f>VLOOKUP(B392,'Miljövärden urval för publ'!$B$2:$V$480,MATCH("ska publiceras:",'Miljövärden urval för publ'!$B$2:$T$2,0),FALSE)</f>
        <v>ja</v>
      </c>
      <c r="E392" s="61">
        <f t="shared" si="18"/>
        <v>300</v>
      </c>
      <c r="H392" s="45">
        <v>390</v>
      </c>
      <c r="I392" s="45" t="str">
        <f t="shared" si="19"/>
        <v/>
      </c>
      <c r="J392" s="45" t="str">
        <f t="shared" si="20"/>
        <v/>
      </c>
      <c r="K392" s="45" t="str">
        <f>IF(ISERROR(VLOOKUP($J392,'Miljövärden urval för publ'!$B$2:$H$490,MATCH(K$3,'Miljövärden urval för publ'!$B$2:$H$2,0),FALSE)),"",VLOOKUP($J392,'Miljövärden urval för publ'!$B$2:$H$490,MATCH(K$3,'Miljövärden urval för publ'!$B$2:$H$2,0),FALSE))</f>
        <v/>
      </c>
      <c r="L392" s="45" t="str">
        <f>IF(ISERROR(VLOOKUP($J392,'Miljövärden urval för publ'!$B$2:$H$490,MATCH(L$3,'Miljövärden urval för publ'!$B$2:$H$2,0),FALSE)),"",VLOOKUP($J392,'Miljövärden urval för publ'!$B$2:$H$490,MATCH(L$3,'Miljövärden urval för publ'!$B$2:$H$2,0),FALSE))</f>
        <v/>
      </c>
      <c r="M392" s="45" t="str">
        <f>IF(ISERROR(VLOOKUP($J392,'Miljövärden urval för publ'!$B$2:$H$490,MATCH(M$3,'Miljövärden urval för publ'!$B$2:$H$2,0),FALSE)),"",VLOOKUP($J392,'Miljövärden urval för publ'!$B$2:$H$490,MATCH(M$3,'Miljövärden urval för publ'!$B$2:$H$2,0),FALSE))</f>
        <v/>
      </c>
      <c r="N392" s="45" t="str">
        <f>IF(ISERROR(VLOOKUP($J392,'Miljövärden urval för publ'!$B$2:$H$490,MATCH(N$3,'Miljövärden urval för publ'!$B$2:$H$2,0),FALSE)),"",VLOOKUP($J392,'Miljövärden urval för publ'!$B$2:$H$490,MATCH(N$3,'Miljövärden urval för publ'!$B$2:$H$2,0),FALSE))</f>
        <v/>
      </c>
    </row>
    <row r="393" spans="1:14" x14ac:dyDescent="0.25">
      <c r="A393" s="65" t="s">
        <v>492</v>
      </c>
      <c r="B393" s="65" t="s">
        <v>493</v>
      </c>
      <c r="D393" s="60" t="str">
        <f>VLOOKUP(B393,'Miljövärden urval för publ'!$B$2:$V$480,MATCH("ska publiceras:",'Miljövärden urval för publ'!$B$2:$T$2,0),FALSE)</f>
        <v>ja</v>
      </c>
      <c r="E393" s="61">
        <f t="shared" si="18"/>
        <v>301</v>
      </c>
      <c r="H393" s="45">
        <v>391</v>
      </c>
      <c r="I393" s="45" t="str">
        <f t="shared" si="19"/>
        <v/>
      </c>
      <c r="J393" s="45" t="str">
        <f t="shared" si="20"/>
        <v/>
      </c>
      <c r="K393" s="45" t="str">
        <f>IF(ISERROR(VLOOKUP($J393,'Miljövärden urval för publ'!$B$2:$H$490,MATCH(K$3,'Miljövärden urval för publ'!$B$2:$H$2,0),FALSE)),"",VLOOKUP($J393,'Miljövärden urval för publ'!$B$2:$H$490,MATCH(K$3,'Miljövärden urval för publ'!$B$2:$H$2,0),FALSE))</f>
        <v/>
      </c>
      <c r="L393" s="45" t="str">
        <f>IF(ISERROR(VLOOKUP($J393,'Miljövärden urval för publ'!$B$2:$H$490,MATCH(L$3,'Miljövärden urval för publ'!$B$2:$H$2,0),FALSE)),"",VLOOKUP($J393,'Miljövärden urval för publ'!$B$2:$H$490,MATCH(L$3,'Miljövärden urval för publ'!$B$2:$H$2,0),FALSE))</f>
        <v/>
      </c>
      <c r="M393" s="45" t="str">
        <f>IF(ISERROR(VLOOKUP($J393,'Miljövärden urval för publ'!$B$2:$H$490,MATCH(M$3,'Miljövärden urval för publ'!$B$2:$H$2,0),FALSE)),"",VLOOKUP($J393,'Miljövärden urval för publ'!$B$2:$H$490,MATCH(M$3,'Miljövärden urval för publ'!$B$2:$H$2,0),FALSE))</f>
        <v/>
      </c>
      <c r="N393" s="45" t="str">
        <f>IF(ISERROR(VLOOKUP($J393,'Miljövärden urval för publ'!$B$2:$H$490,MATCH(N$3,'Miljövärden urval för publ'!$B$2:$H$2,0),FALSE)),"",VLOOKUP($J393,'Miljövärden urval för publ'!$B$2:$H$490,MATCH(N$3,'Miljövärden urval för publ'!$B$2:$H$2,0),FALSE))</f>
        <v/>
      </c>
    </row>
    <row r="394" spans="1:14" x14ac:dyDescent="0.25">
      <c r="A394" s="65" t="s">
        <v>494</v>
      </c>
      <c r="B394" s="65" t="s">
        <v>495</v>
      </c>
      <c r="D394" s="60" t="str">
        <f>VLOOKUP(B394,'Miljövärden urval för publ'!$B$2:$V$480,MATCH("ska publiceras:",'Miljövärden urval för publ'!$B$2:$T$2,0),FALSE)</f>
        <v>ja</v>
      </c>
      <c r="E394" s="61">
        <f t="shared" si="18"/>
        <v>302</v>
      </c>
      <c r="H394" s="45">
        <v>392</v>
      </c>
      <c r="I394" s="45" t="str">
        <f t="shared" si="19"/>
        <v/>
      </c>
      <c r="J394" s="45" t="str">
        <f t="shared" si="20"/>
        <v/>
      </c>
      <c r="K394" s="45" t="str">
        <f>IF(ISERROR(VLOOKUP($J394,'Miljövärden urval för publ'!$B$2:$H$490,MATCH(K$3,'Miljövärden urval för publ'!$B$2:$H$2,0),FALSE)),"",VLOOKUP($J394,'Miljövärden urval för publ'!$B$2:$H$490,MATCH(K$3,'Miljövärden urval för publ'!$B$2:$H$2,0),FALSE))</f>
        <v/>
      </c>
      <c r="L394" s="45" t="str">
        <f>IF(ISERROR(VLOOKUP($J394,'Miljövärden urval för publ'!$B$2:$H$490,MATCH(L$3,'Miljövärden urval för publ'!$B$2:$H$2,0),FALSE)),"",VLOOKUP($J394,'Miljövärden urval för publ'!$B$2:$H$490,MATCH(L$3,'Miljövärden urval för publ'!$B$2:$H$2,0),FALSE))</f>
        <v/>
      </c>
      <c r="M394" s="45" t="str">
        <f>IF(ISERROR(VLOOKUP($J394,'Miljövärden urval för publ'!$B$2:$H$490,MATCH(M$3,'Miljövärden urval för publ'!$B$2:$H$2,0),FALSE)),"",VLOOKUP($J394,'Miljövärden urval för publ'!$B$2:$H$490,MATCH(M$3,'Miljövärden urval för publ'!$B$2:$H$2,0),FALSE))</f>
        <v/>
      </c>
      <c r="N394" s="45" t="str">
        <f>IF(ISERROR(VLOOKUP($J394,'Miljövärden urval för publ'!$B$2:$H$490,MATCH(N$3,'Miljövärden urval för publ'!$B$2:$H$2,0),FALSE)),"",VLOOKUP($J394,'Miljövärden urval för publ'!$B$2:$H$490,MATCH(N$3,'Miljövärden urval för publ'!$B$2:$H$2,0),FALSE))</f>
        <v/>
      </c>
    </row>
    <row r="395" spans="1:14" x14ac:dyDescent="0.25">
      <c r="A395" s="65" t="s">
        <v>496</v>
      </c>
      <c r="B395" s="65" t="s">
        <v>497</v>
      </c>
      <c r="D395" s="60" t="str">
        <f>VLOOKUP(B395,'Miljövärden urval för publ'!$B$2:$V$480,MATCH("ska publiceras:",'Miljövärden urval för publ'!$B$2:$T$2,0),FALSE)</f>
        <v>ja</v>
      </c>
      <c r="E395" s="61">
        <f t="shared" si="18"/>
        <v>303</v>
      </c>
      <c r="H395" s="45">
        <v>393</v>
      </c>
      <c r="I395" s="45" t="str">
        <f t="shared" si="19"/>
        <v/>
      </c>
      <c r="J395" s="45" t="str">
        <f t="shared" si="20"/>
        <v/>
      </c>
      <c r="K395" s="45" t="str">
        <f>IF(ISERROR(VLOOKUP($J395,'Miljövärden urval för publ'!$B$2:$H$490,MATCH(K$3,'Miljövärden urval för publ'!$B$2:$H$2,0),FALSE)),"",VLOOKUP($J395,'Miljövärden urval för publ'!$B$2:$H$490,MATCH(K$3,'Miljövärden urval för publ'!$B$2:$H$2,0),FALSE))</f>
        <v/>
      </c>
      <c r="L395" s="45" t="str">
        <f>IF(ISERROR(VLOOKUP($J395,'Miljövärden urval för publ'!$B$2:$H$490,MATCH(L$3,'Miljövärden urval för publ'!$B$2:$H$2,0),FALSE)),"",VLOOKUP($J395,'Miljövärden urval för publ'!$B$2:$H$490,MATCH(L$3,'Miljövärden urval för publ'!$B$2:$H$2,0),FALSE))</f>
        <v/>
      </c>
      <c r="M395" s="45" t="str">
        <f>IF(ISERROR(VLOOKUP($J395,'Miljövärden urval för publ'!$B$2:$H$490,MATCH(M$3,'Miljövärden urval för publ'!$B$2:$H$2,0),FALSE)),"",VLOOKUP($J395,'Miljövärden urval för publ'!$B$2:$H$490,MATCH(M$3,'Miljövärden urval för publ'!$B$2:$H$2,0),FALSE))</f>
        <v/>
      </c>
      <c r="N395" s="45" t="str">
        <f>IF(ISERROR(VLOOKUP($J395,'Miljövärden urval för publ'!$B$2:$H$490,MATCH(N$3,'Miljövärden urval för publ'!$B$2:$H$2,0),FALSE)),"",VLOOKUP($J395,'Miljövärden urval för publ'!$B$2:$H$490,MATCH(N$3,'Miljövärden urval för publ'!$B$2:$H$2,0),FALSE))</f>
        <v/>
      </c>
    </row>
    <row r="396" spans="1:14" x14ac:dyDescent="0.25">
      <c r="A396" s="65" t="s">
        <v>435</v>
      </c>
      <c r="B396" s="65" t="s">
        <v>437</v>
      </c>
      <c r="D396" s="60" t="str">
        <f>VLOOKUP(B396,'Miljövärden urval för publ'!$B$2:$V$480,MATCH("ska publiceras:",'Miljövärden urval för publ'!$B$2:$T$2,0),FALSE)</f>
        <v>ja</v>
      </c>
      <c r="E396" s="61">
        <f t="shared" si="18"/>
        <v>304</v>
      </c>
      <c r="H396" s="45">
        <v>394</v>
      </c>
      <c r="I396" s="45" t="str">
        <f t="shared" si="19"/>
        <v/>
      </c>
      <c r="J396" s="45" t="str">
        <f t="shared" si="20"/>
        <v/>
      </c>
      <c r="K396" s="45" t="str">
        <f>IF(ISERROR(VLOOKUP($J396,'Miljövärden urval för publ'!$B$2:$H$490,MATCH(K$3,'Miljövärden urval för publ'!$B$2:$H$2,0),FALSE)),"",VLOOKUP($J396,'Miljövärden urval för publ'!$B$2:$H$490,MATCH(K$3,'Miljövärden urval för publ'!$B$2:$H$2,0),FALSE))</f>
        <v/>
      </c>
      <c r="L396" s="45" t="str">
        <f>IF(ISERROR(VLOOKUP($J396,'Miljövärden urval för publ'!$B$2:$H$490,MATCH(L$3,'Miljövärden urval för publ'!$B$2:$H$2,0),FALSE)),"",VLOOKUP($J396,'Miljövärden urval för publ'!$B$2:$H$490,MATCH(L$3,'Miljövärden urval för publ'!$B$2:$H$2,0),FALSE))</f>
        <v/>
      </c>
      <c r="M396" s="45" t="str">
        <f>IF(ISERROR(VLOOKUP($J396,'Miljövärden urval för publ'!$B$2:$H$490,MATCH(M$3,'Miljövärden urval för publ'!$B$2:$H$2,0),FALSE)),"",VLOOKUP($J396,'Miljövärden urval för publ'!$B$2:$H$490,MATCH(M$3,'Miljövärden urval för publ'!$B$2:$H$2,0),FALSE))</f>
        <v/>
      </c>
      <c r="N396" s="45" t="str">
        <f>IF(ISERROR(VLOOKUP($J396,'Miljövärden urval för publ'!$B$2:$H$490,MATCH(N$3,'Miljövärden urval för publ'!$B$2:$H$2,0),FALSE)),"",VLOOKUP($J396,'Miljövärden urval för publ'!$B$2:$H$490,MATCH(N$3,'Miljövärden urval för publ'!$B$2:$H$2,0),FALSE))</f>
        <v/>
      </c>
    </row>
    <row r="397" spans="1:14" x14ac:dyDescent="0.25">
      <c r="A397" s="65" t="s">
        <v>516</v>
      </c>
      <c r="B397" s="65" t="s">
        <v>517</v>
      </c>
      <c r="D397" s="60" t="str">
        <f>VLOOKUP(B397,'Miljövärden urval för publ'!$B$2:$V$480,MATCH("ska publiceras:",'Miljövärden urval för publ'!$B$2:$T$2,0),FALSE)</f>
        <v>ja</v>
      </c>
      <c r="E397" s="61">
        <f t="shared" si="18"/>
        <v>305</v>
      </c>
      <c r="H397" s="45">
        <v>395</v>
      </c>
      <c r="I397" s="45" t="str">
        <f t="shared" si="19"/>
        <v/>
      </c>
      <c r="J397" s="45" t="str">
        <f t="shared" si="20"/>
        <v/>
      </c>
      <c r="K397" s="45" t="str">
        <f>IF(ISERROR(VLOOKUP($J397,'Miljövärden urval för publ'!$B$2:$H$490,MATCH(K$3,'Miljövärden urval för publ'!$B$2:$H$2,0),FALSE)),"",VLOOKUP($J397,'Miljövärden urval för publ'!$B$2:$H$490,MATCH(K$3,'Miljövärden urval för publ'!$B$2:$H$2,0),FALSE))</f>
        <v/>
      </c>
      <c r="L397" s="45" t="str">
        <f>IF(ISERROR(VLOOKUP($J397,'Miljövärden urval för publ'!$B$2:$H$490,MATCH(L$3,'Miljövärden urval för publ'!$B$2:$H$2,0),FALSE)),"",VLOOKUP($J397,'Miljövärden urval för publ'!$B$2:$H$490,MATCH(L$3,'Miljövärden urval för publ'!$B$2:$H$2,0),FALSE))</f>
        <v/>
      </c>
      <c r="M397" s="45" t="str">
        <f>IF(ISERROR(VLOOKUP($J397,'Miljövärden urval för publ'!$B$2:$H$490,MATCH(M$3,'Miljövärden urval för publ'!$B$2:$H$2,0),FALSE)),"",VLOOKUP($J397,'Miljövärden urval för publ'!$B$2:$H$490,MATCH(M$3,'Miljövärden urval för publ'!$B$2:$H$2,0),FALSE))</f>
        <v/>
      </c>
      <c r="N397" s="45" t="str">
        <f>IF(ISERROR(VLOOKUP($J397,'Miljövärden urval för publ'!$B$2:$H$490,MATCH(N$3,'Miljövärden urval för publ'!$B$2:$H$2,0),FALSE)),"",VLOOKUP($J397,'Miljövärden urval för publ'!$B$2:$H$490,MATCH(N$3,'Miljövärden urval för publ'!$B$2:$H$2,0),FALSE))</f>
        <v/>
      </c>
    </row>
    <row r="398" spans="1:14" x14ac:dyDescent="0.25">
      <c r="A398" s="65" t="s">
        <v>447</v>
      </c>
      <c r="B398" s="65" t="s">
        <v>451</v>
      </c>
      <c r="D398" s="60" t="str">
        <f>VLOOKUP(B398,'Miljövärden urval för publ'!$B$2:$V$480,MATCH("ska publiceras:",'Miljövärden urval för publ'!$B$2:$T$2,0),FALSE)</f>
        <v>nej</v>
      </c>
      <c r="E398" s="61">
        <f t="shared" si="18"/>
        <v>305</v>
      </c>
      <c r="H398" s="45">
        <v>396</v>
      </c>
      <c r="I398" s="45" t="str">
        <f t="shared" si="19"/>
        <v/>
      </c>
      <c r="J398" s="45" t="str">
        <f t="shared" si="20"/>
        <v/>
      </c>
      <c r="K398" s="45" t="str">
        <f>IF(ISERROR(VLOOKUP($J398,'Miljövärden urval för publ'!$B$2:$H$490,MATCH(K$3,'Miljövärden urval för publ'!$B$2:$H$2,0),FALSE)),"",VLOOKUP($J398,'Miljövärden urval för publ'!$B$2:$H$490,MATCH(K$3,'Miljövärden urval för publ'!$B$2:$H$2,0),FALSE))</f>
        <v/>
      </c>
      <c r="L398" s="45" t="str">
        <f>IF(ISERROR(VLOOKUP($J398,'Miljövärden urval för publ'!$B$2:$H$490,MATCH(L$3,'Miljövärden urval för publ'!$B$2:$H$2,0),FALSE)),"",VLOOKUP($J398,'Miljövärden urval för publ'!$B$2:$H$490,MATCH(L$3,'Miljövärden urval för publ'!$B$2:$H$2,0),FALSE))</f>
        <v/>
      </c>
      <c r="M398" s="45" t="str">
        <f>IF(ISERROR(VLOOKUP($J398,'Miljövärden urval för publ'!$B$2:$H$490,MATCH(M$3,'Miljövärden urval för publ'!$B$2:$H$2,0),FALSE)),"",VLOOKUP($J398,'Miljövärden urval för publ'!$B$2:$H$490,MATCH(M$3,'Miljövärden urval för publ'!$B$2:$H$2,0),FALSE))</f>
        <v/>
      </c>
      <c r="N398" s="45" t="str">
        <f>IF(ISERROR(VLOOKUP($J398,'Miljövärden urval för publ'!$B$2:$H$490,MATCH(N$3,'Miljövärden urval för publ'!$B$2:$H$2,0),FALSE)),"",VLOOKUP($J398,'Miljövärden urval för publ'!$B$2:$H$490,MATCH(N$3,'Miljövärden urval för publ'!$B$2:$H$2,0),FALSE))</f>
        <v/>
      </c>
    </row>
    <row r="399" spans="1:14" x14ac:dyDescent="0.25">
      <c r="A399" s="65" t="s">
        <v>516</v>
      </c>
      <c r="B399" s="65" t="s">
        <v>518</v>
      </c>
      <c r="D399" s="60" t="str">
        <f>VLOOKUP(B399,'Miljövärden urval för publ'!$B$2:$V$480,MATCH("ska publiceras:",'Miljövärden urval för publ'!$B$2:$T$2,0),FALSE)</f>
        <v>ja</v>
      </c>
      <c r="E399" s="61">
        <f t="shared" si="18"/>
        <v>306</v>
      </c>
      <c r="H399" s="45">
        <v>397</v>
      </c>
      <c r="I399" s="45" t="str">
        <f t="shared" si="19"/>
        <v/>
      </c>
      <c r="J399" s="45" t="str">
        <f t="shared" si="20"/>
        <v/>
      </c>
      <c r="K399" s="45" t="str">
        <f>IF(ISERROR(VLOOKUP($J399,'Miljövärden urval för publ'!$B$2:$H$490,MATCH(K$3,'Miljövärden urval för publ'!$B$2:$H$2,0),FALSE)),"",VLOOKUP($J399,'Miljövärden urval för publ'!$B$2:$H$490,MATCH(K$3,'Miljövärden urval för publ'!$B$2:$H$2,0),FALSE))</f>
        <v/>
      </c>
      <c r="L399" s="45" t="str">
        <f>IF(ISERROR(VLOOKUP($J399,'Miljövärden urval för publ'!$B$2:$H$490,MATCH(L$3,'Miljövärden urval för publ'!$B$2:$H$2,0),FALSE)),"",VLOOKUP($J399,'Miljövärden urval för publ'!$B$2:$H$490,MATCH(L$3,'Miljövärden urval för publ'!$B$2:$H$2,0),FALSE))</f>
        <v/>
      </c>
      <c r="M399" s="45" t="str">
        <f>IF(ISERROR(VLOOKUP($J399,'Miljövärden urval för publ'!$B$2:$H$490,MATCH(M$3,'Miljövärden urval för publ'!$B$2:$H$2,0),FALSE)),"",VLOOKUP($J399,'Miljövärden urval för publ'!$B$2:$H$490,MATCH(M$3,'Miljövärden urval för publ'!$B$2:$H$2,0),FALSE))</f>
        <v/>
      </c>
      <c r="N399" s="45" t="str">
        <f>IF(ISERROR(VLOOKUP($J399,'Miljövärden urval för publ'!$B$2:$H$490,MATCH(N$3,'Miljövärden urval för publ'!$B$2:$H$2,0),FALSE)),"",VLOOKUP($J399,'Miljövärden urval för publ'!$B$2:$H$490,MATCH(N$3,'Miljövärden urval för publ'!$B$2:$H$2,0),FALSE))</f>
        <v/>
      </c>
    </row>
    <row r="400" spans="1:14" x14ac:dyDescent="0.25">
      <c r="A400" s="65" t="s">
        <v>236</v>
      </c>
      <c r="B400" s="65" t="s">
        <v>238</v>
      </c>
      <c r="D400" s="60" t="str">
        <f>VLOOKUP(B400,'Miljövärden urval för publ'!$B$2:$V$480,MATCH("ska publiceras:",'Miljövärden urval för publ'!$B$2:$T$2,0),FALSE)</f>
        <v>ja</v>
      </c>
      <c r="E400" s="61">
        <f t="shared" si="18"/>
        <v>307</v>
      </c>
      <c r="H400" s="45">
        <v>398</v>
      </c>
      <c r="I400" s="45" t="str">
        <f t="shared" si="19"/>
        <v/>
      </c>
      <c r="J400" s="45" t="str">
        <f t="shared" si="20"/>
        <v/>
      </c>
      <c r="K400" s="45" t="str">
        <f>IF(ISERROR(VLOOKUP($J400,'Miljövärden urval för publ'!$B$2:$H$490,MATCH(K$3,'Miljövärden urval för publ'!$B$2:$H$2,0),FALSE)),"",VLOOKUP($J400,'Miljövärden urval för publ'!$B$2:$H$490,MATCH(K$3,'Miljövärden urval för publ'!$B$2:$H$2,0),FALSE))</f>
        <v/>
      </c>
      <c r="L400" s="45" t="str">
        <f>IF(ISERROR(VLOOKUP($J400,'Miljövärden urval för publ'!$B$2:$H$490,MATCH(L$3,'Miljövärden urval för publ'!$B$2:$H$2,0),FALSE)),"",VLOOKUP($J400,'Miljövärden urval för publ'!$B$2:$H$490,MATCH(L$3,'Miljövärden urval för publ'!$B$2:$H$2,0),FALSE))</f>
        <v/>
      </c>
      <c r="M400" s="45" t="str">
        <f>IF(ISERROR(VLOOKUP($J400,'Miljövärden urval för publ'!$B$2:$H$490,MATCH(M$3,'Miljövärden urval för publ'!$B$2:$H$2,0),FALSE)),"",VLOOKUP($J400,'Miljövärden urval för publ'!$B$2:$H$490,MATCH(M$3,'Miljövärden urval för publ'!$B$2:$H$2,0),FALSE))</f>
        <v/>
      </c>
      <c r="N400" s="45" t="str">
        <f>IF(ISERROR(VLOOKUP($J400,'Miljövärden urval för publ'!$B$2:$H$490,MATCH(N$3,'Miljövärden urval för publ'!$B$2:$H$2,0),FALSE)),"",VLOOKUP($J400,'Miljövärden urval för publ'!$B$2:$H$490,MATCH(N$3,'Miljövärden urval för publ'!$B$2:$H$2,0),FALSE))</f>
        <v/>
      </c>
    </row>
    <row r="401" spans="1:14" x14ac:dyDescent="0.25">
      <c r="A401" s="65" t="s">
        <v>184</v>
      </c>
      <c r="B401" s="65" t="s">
        <v>186</v>
      </c>
      <c r="D401" s="60" t="str">
        <f>VLOOKUP(B401,'Miljövärden urval för publ'!$B$2:$V$480,MATCH("ska publiceras:",'Miljövärden urval för publ'!$B$2:$T$2,0),FALSE)</f>
        <v>ja</v>
      </c>
      <c r="E401" s="61">
        <f t="shared" si="18"/>
        <v>308</v>
      </c>
      <c r="H401" s="45">
        <v>399</v>
      </c>
      <c r="I401" s="45" t="str">
        <f t="shared" si="19"/>
        <v/>
      </c>
      <c r="J401" s="45" t="str">
        <f t="shared" si="20"/>
        <v/>
      </c>
      <c r="K401" s="45" t="str">
        <f>IF(ISERROR(VLOOKUP($J401,'Miljövärden urval för publ'!$B$2:$H$490,MATCH(K$3,'Miljövärden urval för publ'!$B$2:$H$2,0),FALSE)),"",VLOOKUP($J401,'Miljövärden urval för publ'!$B$2:$H$490,MATCH(K$3,'Miljövärden urval för publ'!$B$2:$H$2,0),FALSE))</f>
        <v/>
      </c>
      <c r="L401" s="45" t="str">
        <f>IF(ISERROR(VLOOKUP($J401,'Miljövärden urval för publ'!$B$2:$H$490,MATCH(L$3,'Miljövärden urval för publ'!$B$2:$H$2,0),FALSE)),"",VLOOKUP($J401,'Miljövärden urval för publ'!$B$2:$H$490,MATCH(L$3,'Miljövärden urval för publ'!$B$2:$H$2,0),FALSE))</f>
        <v/>
      </c>
      <c r="M401" s="45" t="str">
        <f>IF(ISERROR(VLOOKUP($J401,'Miljövärden urval för publ'!$B$2:$H$490,MATCH(M$3,'Miljövärden urval för publ'!$B$2:$H$2,0),FALSE)),"",VLOOKUP($J401,'Miljövärden urval för publ'!$B$2:$H$490,MATCH(M$3,'Miljövärden urval för publ'!$B$2:$H$2,0),FALSE))</f>
        <v/>
      </c>
      <c r="N401" s="45" t="str">
        <f>IF(ISERROR(VLOOKUP($J401,'Miljövärden urval för publ'!$B$2:$H$490,MATCH(N$3,'Miljövärden urval för publ'!$B$2:$H$2,0),FALSE)),"",VLOOKUP($J401,'Miljövärden urval för publ'!$B$2:$H$490,MATCH(N$3,'Miljövärden urval för publ'!$B$2:$H$2,0),FALSE))</f>
        <v/>
      </c>
    </row>
    <row r="402" spans="1:14" x14ac:dyDescent="0.25">
      <c r="A402" s="65" t="s">
        <v>80</v>
      </c>
      <c r="B402" s="65" t="s">
        <v>124</v>
      </c>
      <c r="D402" s="60" t="str">
        <f>VLOOKUP(B402,'Miljövärden urval för publ'!$B$2:$V$480,MATCH("ska publiceras:",'Miljövärden urval för publ'!$B$2:$T$2,0),FALSE)</f>
        <v>nej</v>
      </c>
      <c r="E402" s="61">
        <f t="shared" si="18"/>
        <v>308</v>
      </c>
      <c r="H402" s="45">
        <v>400</v>
      </c>
      <c r="I402" s="45" t="str">
        <f t="shared" si="19"/>
        <v/>
      </c>
      <c r="J402" s="45" t="str">
        <f t="shared" si="20"/>
        <v/>
      </c>
      <c r="K402" s="45" t="str">
        <f>IF(ISERROR(VLOOKUP($J402,'Miljövärden urval för publ'!$B$2:$H$490,MATCH(K$3,'Miljövärden urval för publ'!$B$2:$H$2,0),FALSE)),"",VLOOKUP($J402,'Miljövärden urval för publ'!$B$2:$H$490,MATCH(K$3,'Miljövärden urval för publ'!$B$2:$H$2,0),FALSE))</f>
        <v/>
      </c>
      <c r="L402" s="45" t="str">
        <f>IF(ISERROR(VLOOKUP($J402,'Miljövärden urval för publ'!$B$2:$H$490,MATCH(L$3,'Miljövärden urval för publ'!$B$2:$H$2,0),FALSE)),"",VLOOKUP($J402,'Miljövärden urval för publ'!$B$2:$H$490,MATCH(L$3,'Miljövärden urval för publ'!$B$2:$H$2,0),FALSE))</f>
        <v/>
      </c>
      <c r="M402" s="45" t="str">
        <f>IF(ISERROR(VLOOKUP($J402,'Miljövärden urval för publ'!$B$2:$H$490,MATCH(M$3,'Miljövärden urval för publ'!$B$2:$H$2,0),FALSE)),"",VLOOKUP($J402,'Miljövärden urval för publ'!$B$2:$H$490,MATCH(M$3,'Miljövärden urval för publ'!$B$2:$H$2,0),FALSE))</f>
        <v/>
      </c>
      <c r="N402" s="45" t="str">
        <f>IF(ISERROR(VLOOKUP($J402,'Miljövärden urval för publ'!$B$2:$H$490,MATCH(N$3,'Miljövärden urval för publ'!$B$2:$H$2,0),FALSE)),"",VLOOKUP($J402,'Miljövärden urval för publ'!$B$2:$H$490,MATCH(N$3,'Miljövärden urval för publ'!$B$2:$H$2,0),FALSE))</f>
        <v/>
      </c>
    </row>
    <row r="403" spans="1:14" x14ac:dyDescent="0.25">
      <c r="A403" s="65" t="s">
        <v>393</v>
      </c>
      <c r="B403" s="65" t="s">
        <v>397</v>
      </c>
      <c r="D403" s="60" t="str">
        <f>VLOOKUP(B403,'Miljövärden urval för publ'!$B$2:$V$480,MATCH("ska publiceras:",'Miljövärden urval för publ'!$B$2:$T$2,0),FALSE)</f>
        <v>nej</v>
      </c>
      <c r="E403" s="61">
        <f t="shared" si="18"/>
        <v>308</v>
      </c>
      <c r="H403" s="45">
        <v>401</v>
      </c>
      <c r="I403" s="45" t="str">
        <f t="shared" si="19"/>
        <v/>
      </c>
      <c r="J403" s="45" t="str">
        <f t="shared" si="20"/>
        <v/>
      </c>
      <c r="K403" s="45" t="str">
        <f>IF(ISERROR(VLOOKUP($J403,'Miljövärden urval för publ'!$B$2:$H$490,MATCH(K$3,'Miljövärden urval för publ'!$B$2:$H$2,0),FALSE)),"",VLOOKUP($J403,'Miljövärden urval för publ'!$B$2:$H$490,MATCH(K$3,'Miljövärden urval för publ'!$B$2:$H$2,0),FALSE))</f>
        <v/>
      </c>
      <c r="L403" s="45" t="str">
        <f>IF(ISERROR(VLOOKUP($J403,'Miljövärden urval för publ'!$B$2:$H$490,MATCH(L$3,'Miljövärden urval för publ'!$B$2:$H$2,0),FALSE)),"",VLOOKUP($J403,'Miljövärden urval för publ'!$B$2:$H$490,MATCH(L$3,'Miljövärden urval för publ'!$B$2:$H$2,0),FALSE))</f>
        <v/>
      </c>
      <c r="M403" s="45" t="str">
        <f>IF(ISERROR(VLOOKUP($J403,'Miljövärden urval för publ'!$B$2:$H$490,MATCH(M$3,'Miljövärden urval för publ'!$B$2:$H$2,0),FALSE)),"",VLOOKUP($J403,'Miljövärden urval för publ'!$B$2:$H$490,MATCH(M$3,'Miljövärden urval för publ'!$B$2:$H$2,0),FALSE))</f>
        <v/>
      </c>
      <c r="N403" s="45" t="str">
        <f>IF(ISERROR(VLOOKUP($J403,'Miljövärden urval för publ'!$B$2:$H$490,MATCH(N$3,'Miljövärden urval för publ'!$B$2:$H$2,0),FALSE)),"",VLOOKUP($J403,'Miljövärden urval för publ'!$B$2:$H$490,MATCH(N$3,'Miljövärden urval för publ'!$B$2:$H$2,0),FALSE))</f>
        <v/>
      </c>
    </row>
    <row r="404" spans="1:14" x14ac:dyDescent="0.25">
      <c r="A404" s="65" t="s">
        <v>546</v>
      </c>
      <c r="B404" s="65" t="s">
        <v>549</v>
      </c>
      <c r="D404" s="60" t="str">
        <f>VLOOKUP(B404,'Miljövärden urval för publ'!$B$2:$V$480,MATCH("ska publiceras:",'Miljövärden urval för publ'!$B$2:$T$2,0),FALSE)</f>
        <v>ja</v>
      </c>
      <c r="E404" s="61">
        <f t="shared" si="18"/>
        <v>309</v>
      </c>
      <c r="H404" s="45">
        <v>402</v>
      </c>
      <c r="I404" s="45" t="str">
        <f t="shared" si="19"/>
        <v/>
      </c>
      <c r="J404" s="45" t="str">
        <f t="shared" si="20"/>
        <v/>
      </c>
      <c r="K404" s="45" t="str">
        <f>IF(ISERROR(VLOOKUP($J404,'Miljövärden urval för publ'!$B$2:$H$490,MATCH(K$3,'Miljövärden urval för publ'!$B$2:$H$2,0),FALSE)),"",VLOOKUP($J404,'Miljövärden urval för publ'!$B$2:$H$490,MATCH(K$3,'Miljövärden urval för publ'!$B$2:$H$2,0),FALSE))</f>
        <v/>
      </c>
      <c r="L404" s="45" t="str">
        <f>IF(ISERROR(VLOOKUP($J404,'Miljövärden urval för publ'!$B$2:$H$490,MATCH(L$3,'Miljövärden urval för publ'!$B$2:$H$2,0),FALSE)),"",VLOOKUP($J404,'Miljövärden urval för publ'!$B$2:$H$490,MATCH(L$3,'Miljövärden urval för publ'!$B$2:$H$2,0),FALSE))</f>
        <v/>
      </c>
      <c r="M404" s="45" t="str">
        <f>IF(ISERROR(VLOOKUP($J404,'Miljövärden urval för publ'!$B$2:$H$490,MATCH(M$3,'Miljövärden urval för publ'!$B$2:$H$2,0),FALSE)),"",VLOOKUP($J404,'Miljövärden urval för publ'!$B$2:$H$490,MATCH(M$3,'Miljövärden urval för publ'!$B$2:$H$2,0),FALSE))</f>
        <v/>
      </c>
      <c r="N404" s="45" t="str">
        <f>IF(ISERROR(VLOOKUP($J404,'Miljövärden urval för publ'!$B$2:$H$490,MATCH(N$3,'Miljövärden urval för publ'!$B$2:$H$2,0),FALSE)),"",VLOOKUP($J404,'Miljövärden urval för publ'!$B$2:$H$490,MATCH(N$3,'Miljövärden urval för publ'!$B$2:$H$2,0),FALSE))</f>
        <v/>
      </c>
    </row>
    <row r="405" spans="1:14" x14ac:dyDescent="0.25">
      <c r="A405" s="65" t="s">
        <v>498</v>
      </c>
      <c r="B405" s="65" t="s">
        <v>501</v>
      </c>
      <c r="D405" s="60" t="str">
        <f>VLOOKUP(B405,'Miljövärden urval för publ'!$B$2:$V$480,MATCH("ska publiceras:",'Miljövärden urval för publ'!$B$2:$T$2,0),FALSE)</f>
        <v>ja</v>
      </c>
      <c r="E405" s="61">
        <f t="shared" si="18"/>
        <v>310</v>
      </c>
      <c r="H405" s="45">
        <v>403</v>
      </c>
      <c r="I405" s="45" t="str">
        <f t="shared" si="19"/>
        <v/>
      </c>
      <c r="J405" s="45" t="str">
        <f t="shared" si="20"/>
        <v/>
      </c>
      <c r="K405" s="45" t="str">
        <f>IF(ISERROR(VLOOKUP($J405,'Miljövärden urval för publ'!$B$2:$H$490,MATCH(K$3,'Miljövärden urval för publ'!$B$2:$H$2,0),FALSE)),"",VLOOKUP($J405,'Miljövärden urval för publ'!$B$2:$H$490,MATCH(K$3,'Miljövärden urval för publ'!$B$2:$H$2,0),FALSE))</f>
        <v/>
      </c>
      <c r="L405" s="45" t="str">
        <f>IF(ISERROR(VLOOKUP($J405,'Miljövärden urval för publ'!$B$2:$H$490,MATCH(L$3,'Miljövärden urval för publ'!$B$2:$H$2,0),FALSE)),"",VLOOKUP($J405,'Miljövärden urval för publ'!$B$2:$H$490,MATCH(L$3,'Miljövärden urval för publ'!$B$2:$H$2,0),FALSE))</f>
        <v/>
      </c>
      <c r="M405" s="45" t="str">
        <f>IF(ISERROR(VLOOKUP($J405,'Miljövärden urval för publ'!$B$2:$H$490,MATCH(M$3,'Miljövärden urval för publ'!$B$2:$H$2,0),FALSE)),"",VLOOKUP($J405,'Miljövärden urval för publ'!$B$2:$H$490,MATCH(M$3,'Miljövärden urval för publ'!$B$2:$H$2,0),FALSE))</f>
        <v/>
      </c>
      <c r="N405" s="45" t="str">
        <f>IF(ISERROR(VLOOKUP($J405,'Miljövärden urval för publ'!$B$2:$H$490,MATCH(N$3,'Miljövärden urval för publ'!$B$2:$H$2,0),FALSE)),"",VLOOKUP($J405,'Miljövärden urval för publ'!$B$2:$H$490,MATCH(N$3,'Miljövärden urval för publ'!$B$2:$H$2,0),FALSE))</f>
        <v/>
      </c>
    </row>
    <row r="406" spans="1:14" x14ac:dyDescent="0.25">
      <c r="A406" s="65" t="s">
        <v>171</v>
      </c>
      <c r="B406" s="65" t="s">
        <v>173</v>
      </c>
      <c r="D406" s="60" t="str">
        <f>VLOOKUP(B406,'Miljövärden urval för publ'!$B$2:$V$480,MATCH("ska publiceras:",'Miljövärden urval för publ'!$B$2:$T$2,0),FALSE)</f>
        <v>ja</v>
      </c>
      <c r="E406" s="61">
        <f t="shared" si="18"/>
        <v>311</v>
      </c>
      <c r="H406" s="45">
        <v>404</v>
      </c>
      <c r="I406" s="45" t="str">
        <f t="shared" si="19"/>
        <v/>
      </c>
      <c r="J406" s="45" t="str">
        <f t="shared" si="20"/>
        <v/>
      </c>
      <c r="K406" s="45" t="str">
        <f>IF(ISERROR(VLOOKUP($J406,'Miljövärden urval för publ'!$B$2:$H$490,MATCH(K$3,'Miljövärden urval för publ'!$B$2:$H$2,0),FALSE)),"",VLOOKUP($J406,'Miljövärden urval för publ'!$B$2:$H$490,MATCH(K$3,'Miljövärden urval för publ'!$B$2:$H$2,0),FALSE))</f>
        <v/>
      </c>
      <c r="L406" s="45" t="str">
        <f>IF(ISERROR(VLOOKUP($J406,'Miljövärden urval för publ'!$B$2:$H$490,MATCH(L$3,'Miljövärden urval för publ'!$B$2:$H$2,0),FALSE)),"",VLOOKUP($J406,'Miljövärden urval för publ'!$B$2:$H$490,MATCH(L$3,'Miljövärden urval för publ'!$B$2:$H$2,0),FALSE))</f>
        <v/>
      </c>
      <c r="M406" s="45" t="str">
        <f>IF(ISERROR(VLOOKUP($J406,'Miljövärden urval för publ'!$B$2:$H$490,MATCH(M$3,'Miljövärden urval för publ'!$B$2:$H$2,0),FALSE)),"",VLOOKUP($J406,'Miljövärden urval för publ'!$B$2:$H$490,MATCH(M$3,'Miljövärden urval för publ'!$B$2:$H$2,0),FALSE))</f>
        <v/>
      </c>
      <c r="N406" s="45" t="str">
        <f>IF(ISERROR(VLOOKUP($J406,'Miljövärden urval för publ'!$B$2:$H$490,MATCH(N$3,'Miljövärden urval för publ'!$B$2:$H$2,0),FALSE)),"",VLOOKUP($J406,'Miljövärden urval för publ'!$B$2:$H$490,MATCH(N$3,'Miljövärden urval för publ'!$B$2:$H$2,0),FALSE))</f>
        <v/>
      </c>
    </row>
    <row r="407" spans="1:14" x14ac:dyDescent="0.25">
      <c r="A407" s="65" t="s">
        <v>502</v>
      </c>
      <c r="B407" s="65" t="s">
        <v>504</v>
      </c>
      <c r="D407" s="60" t="str">
        <f>VLOOKUP(B407,'Miljövärden urval för publ'!$B$2:$V$480,MATCH("ska publiceras:",'Miljövärden urval för publ'!$B$2:$T$2,0),FALSE)</f>
        <v>ja</v>
      </c>
      <c r="E407" s="61">
        <f t="shared" si="18"/>
        <v>312</v>
      </c>
      <c r="H407" s="45">
        <v>405</v>
      </c>
      <c r="I407" s="45" t="str">
        <f t="shared" si="19"/>
        <v/>
      </c>
      <c r="J407" s="45" t="str">
        <f t="shared" si="20"/>
        <v/>
      </c>
      <c r="K407" s="45" t="str">
        <f>IF(ISERROR(VLOOKUP($J407,'Miljövärden urval för publ'!$B$2:$H$490,MATCH(K$3,'Miljövärden urval för publ'!$B$2:$H$2,0),FALSE)),"",VLOOKUP($J407,'Miljövärden urval för publ'!$B$2:$H$490,MATCH(K$3,'Miljövärden urval för publ'!$B$2:$H$2,0),FALSE))</f>
        <v/>
      </c>
      <c r="L407" s="45" t="str">
        <f>IF(ISERROR(VLOOKUP($J407,'Miljövärden urval för publ'!$B$2:$H$490,MATCH(L$3,'Miljövärden urval för publ'!$B$2:$H$2,0),FALSE)),"",VLOOKUP($J407,'Miljövärden urval för publ'!$B$2:$H$490,MATCH(L$3,'Miljövärden urval för publ'!$B$2:$H$2,0),FALSE))</f>
        <v/>
      </c>
      <c r="M407" s="45" t="str">
        <f>IF(ISERROR(VLOOKUP($J407,'Miljövärden urval för publ'!$B$2:$H$490,MATCH(M$3,'Miljövärden urval för publ'!$B$2:$H$2,0),FALSE)),"",VLOOKUP($J407,'Miljövärden urval för publ'!$B$2:$H$490,MATCH(M$3,'Miljövärden urval för publ'!$B$2:$H$2,0),FALSE))</f>
        <v/>
      </c>
      <c r="N407" s="45" t="str">
        <f>IF(ISERROR(VLOOKUP($J407,'Miljövärden urval för publ'!$B$2:$H$490,MATCH(N$3,'Miljövärden urval för publ'!$B$2:$H$2,0),FALSE)),"",VLOOKUP($J407,'Miljövärden urval för publ'!$B$2:$H$490,MATCH(N$3,'Miljövärden urval för publ'!$B$2:$H$2,0),FALSE))</f>
        <v/>
      </c>
    </row>
    <row r="408" spans="1:14" x14ac:dyDescent="0.25">
      <c r="A408" s="65" t="s">
        <v>505</v>
      </c>
      <c r="B408" s="65" t="s">
        <v>510</v>
      </c>
      <c r="D408" s="60" t="str">
        <f>VLOOKUP(B408,'Miljövärden urval för publ'!$B$2:$V$480,MATCH("ska publiceras:",'Miljövärden urval för publ'!$B$2:$T$2,0),FALSE)</f>
        <v>ja</v>
      </c>
      <c r="E408" s="61">
        <f t="shared" si="18"/>
        <v>313</v>
      </c>
      <c r="H408" s="45">
        <v>406</v>
      </c>
      <c r="I408" s="45" t="str">
        <f t="shared" si="19"/>
        <v/>
      </c>
      <c r="J408" s="45" t="str">
        <f t="shared" si="20"/>
        <v/>
      </c>
      <c r="K408" s="45" t="str">
        <f>IF(ISERROR(VLOOKUP($J408,'Miljövärden urval för publ'!$B$2:$H$490,MATCH(K$3,'Miljövärden urval för publ'!$B$2:$H$2,0),FALSE)),"",VLOOKUP($J408,'Miljövärden urval för publ'!$B$2:$H$490,MATCH(K$3,'Miljövärden urval för publ'!$B$2:$H$2,0),FALSE))</f>
        <v/>
      </c>
      <c r="L408" s="45" t="str">
        <f>IF(ISERROR(VLOOKUP($J408,'Miljövärden urval för publ'!$B$2:$H$490,MATCH(L$3,'Miljövärden urval för publ'!$B$2:$H$2,0),FALSE)),"",VLOOKUP($J408,'Miljövärden urval för publ'!$B$2:$H$490,MATCH(L$3,'Miljövärden urval för publ'!$B$2:$H$2,0),FALSE))</f>
        <v/>
      </c>
      <c r="M408" s="45" t="str">
        <f>IF(ISERROR(VLOOKUP($J408,'Miljövärden urval för publ'!$B$2:$H$490,MATCH(M$3,'Miljövärden urval för publ'!$B$2:$H$2,0),FALSE)),"",VLOOKUP($J408,'Miljövärden urval för publ'!$B$2:$H$490,MATCH(M$3,'Miljövärden urval för publ'!$B$2:$H$2,0),FALSE))</f>
        <v/>
      </c>
      <c r="N408" s="45" t="str">
        <f>IF(ISERROR(VLOOKUP($J408,'Miljövärden urval för publ'!$B$2:$H$490,MATCH(N$3,'Miljövärden urval för publ'!$B$2:$H$2,0),FALSE)),"",VLOOKUP($J408,'Miljövärden urval för publ'!$B$2:$H$490,MATCH(N$3,'Miljövärden urval för publ'!$B$2:$H$2,0),FALSE))</f>
        <v/>
      </c>
    </row>
    <row r="409" spans="1:14" x14ac:dyDescent="0.25">
      <c r="A409" s="65" t="s">
        <v>521</v>
      </c>
      <c r="B409" s="65" t="s">
        <v>532</v>
      </c>
      <c r="D409" s="60" t="str">
        <f>VLOOKUP(B409,'Miljövärden urval för publ'!$B$2:$V$480,MATCH("ska publiceras:",'Miljövärden urval för publ'!$B$2:$T$2,0),FALSE)</f>
        <v>ja</v>
      </c>
      <c r="E409" s="61">
        <f t="shared" si="18"/>
        <v>314</v>
      </c>
      <c r="H409" s="45">
        <v>407</v>
      </c>
      <c r="I409" s="45" t="str">
        <f t="shared" si="19"/>
        <v/>
      </c>
      <c r="J409" s="45" t="str">
        <f t="shared" si="20"/>
        <v/>
      </c>
      <c r="K409" s="45" t="str">
        <f>IF(ISERROR(VLOOKUP($J409,'Miljövärden urval för publ'!$B$2:$H$490,MATCH(K$3,'Miljövärden urval för publ'!$B$2:$H$2,0),FALSE)),"",VLOOKUP($J409,'Miljövärden urval för publ'!$B$2:$H$490,MATCH(K$3,'Miljövärden urval för publ'!$B$2:$H$2,0),FALSE))</f>
        <v/>
      </c>
      <c r="L409" s="45" t="str">
        <f>IF(ISERROR(VLOOKUP($J409,'Miljövärden urval för publ'!$B$2:$H$490,MATCH(L$3,'Miljövärden urval för publ'!$B$2:$H$2,0),FALSE)),"",VLOOKUP($J409,'Miljövärden urval för publ'!$B$2:$H$490,MATCH(L$3,'Miljövärden urval för publ'!$B$2:$H$2,0),FALSE))</f>
        <v/>
      </c>
      <c r="M409" s="45" t="str">
        <f>IF(ISERROR(VLOOKUP($J409,'Miljövärden urval för publ'!$B$2:$H$490,MATCH(M$3,'Miljövärden urval för publ'!$B$2:$H$2,0),FALSE)),"",VLOOKUP($J409,'Miljövärden urval för publ'!$B$2:$H$490,MATCH(M$3,'Miljövärden urval för publ'!$B$2:$H$2,0),FALSE))</f>
        <v/>
      </c>
      <c r="N409" s="45" t="str">
        <f>IF(ISERROR(VLOOKUP($J409,'Miljövärden urval för publ'!$B$2:$H$490,MATCH(N$3,'Miljövärden urval för publ'!$B$2:$H$2,0),FALSE)),"",VLOOKUP($J409,'Miljövärden urval för publ'!$B$2:$H$490,MATCH(N$3,'Miljövärden urval för publ'!$B$2:$H$2,0),FALSE))</f>
        <v/>
      </c>
    </row>
    <row r="410" spans="1:14" x14ac:dyDescent="0.25">
      <c r="A410" s="65" t="s">
        <v>403</v>
      </c>
      <c r="B410" s="65" t="s">
        <v>419</v>
      </c>
      <c r="D410" s="60" t="str">
        <f>VLOOKUP(B410,'Miljövärden urval för publ'!$B$2:$V$480,MATCH("ska publiceras:",'Miljövärden urval för publ'!$B$2:$T$2,0),FALSE)</f>
        <v>ja</v>
      </c>
      <c r="E410" s="61">
        <f t="shared" si="18"/>
        <v>315</v>
      </c>
      <c r="H410" s="45">
        <v>408</v>
      </c>
      <c r="I410" s="45" t="str">
        <f t="shared" si="19"/>
        <v/>
      </c>
      <c r="J410" s="45" t="str">
        <f t="shared" si="20"/>
        <v/>
      </c>
      <c r="K410" s="45" t="str">
        <f>IF(ISERROR(VLOOKUP($J410,'Miljövärden urval för publ'!$B$2:$H$490,MATCH(K$3,'Miljövärden urval för publ'!$B$2:$H$2,0),FALSE)),"",VLOOKUP($J410,'Miljövärden urval för publ'!$B$2:$H$490,MATCH(K$3,'Miljövärden urval för publ'!$B$2:$H$2,0),FALSE))</f>
        <v/>
      </c>
      <c r="L410" s="45" t="str">
        <f>IF(ISERROR(VLOOKUP($J410,'Miljövärden urval för publ'!$B$2:$H$490,MATCH(L$3,'Miljövärden urval för publ'!$B$2:$H$2,0),FALSE)),"",VLOOKUP($J410,'Miljövärden urval för publ'!$B$2:$H$490,MATCH(L$3,'Miljövärden urval för publ'!$B$2:$H$2,0),FALSE))</f>
        <v/>
      </c>
      <c r="M410" s="45" t="str">
        <f>IF(ISERROR(VLOOKUP($J410,'Miljövärden urval för publ'!$B$2:$H$490,MATCH(M$3,'Miljövärden urval för publ'!$B$2:$H$2,0),FALSE)),"",VLOOKUP($J410,'Miljövärden urval för publ'!$B$2:$H$490,MATCH(M$3,'Miljövärden urval för publ'!$B$2:$H$2,0),FALSE))</f>
        <v/>
      </c>
      <c r="N410" s="45" t="str">
        <f>IF(ISERROR(VLOOKUP($J410,'Miljövärden urval för publ'!$B$2:$H$490,MATCH(N$3,'Miljövärden urval för publ'!$B$2:$H$2,0),FALSE)),"",VLOOKUP($J410,'Miljövärden urval för publ'!$B$2:$H$490,MATCH(N$3,'Miljövärden urval för publ'!$B$2:$H$2,0),FALSE))</f>
        <v/>
      </c>
    </row>
    <row r="411" spans="1:14" x14ac:dyDescent="0.25">
      <c r="A411" s="65" t="s">
        <v>371</v>
      </c>
      <c r="B411" s="65" t="s">
        <v>382</v>
      </c>
      <c r="D411" s="60" t="str">
        <f>VLOOKUP(B411,'Miljövärden urval för publ'!$B$2:$V$480,MATCH("ska publiceras:",'Miljövärden urval för publ'!$B$2:$T$2,0),FALSE)</f>
        <v>ja</v>
      </c>
      <c r="E411" s="61">
        <f t="shared" si="18"/>
        <v>316</v>
      </c>
      <c r="H411" s="45">
        <v>409</v>
      </c>
      <c r="I411" s="45" t="str">
        <f t="shared" si="19"/>
        <v/>
      </c>
      <c r="J411" s="45" t="str">
        <f t="shared" si="20"/>
        <v/>
      </c>
      <c r="K411" s="45" t="str">
        <f>IF(ISERROR(VLOOKUP($J411,'Miljövärden urval för publ'!$B$2:$H$490,MATCH(K$3,'Miljövärden urval för publ'!$B$2:$H$2,0),FALSE)),"",VLOOKUP($J411,'Miljövärden urval för publ'!$B$2:$H$490,MATCH(K$3,'Miljövärden urval för publ'!$B$2:$H$2,0),FALSE))</f>
        <v/>
      </c>
      <c r="L411" s="45" t="str">
        <f>IF(ISERROR(VLOOKUP($J411,'Miljövärden urval för publ'!$B$2:$H$490,MATCH(L$3,'Miljövärden urval för publ'!$B$2:$H$2,0),FALSE)),"",VLOOKUP($J411,'Miljövärden urval för publ'!$B$2:$H$490,MATCH(L$3,'Miljövärden urval för publ'!$B$2:$H$2,0),FALSE))</f>
        <v/>
      </c>
      <c r="M411" s="45" t="str">
        <f>IF(ISERROR(VLOOKUP($J411,'Miljövärden urval för publ'!$B$2:$H$490,MATCH(M$3,'Miljövärden urval för publ'!$B$2:$H$2,0),FALSE)),"",VLOOKUP($J411,'Miljövärden urval för publ'!$B$2:$H$490,MATCH(M$3,'Miljövärden urval för publ'!$B$2:$H$2,0),FALSE))</f>
        <v/>
      </c>
      <c r="N411" s="45" t="str">
        <f>IF(ISERROR(VLOOKUP($J411,'Miljövärden urval för publ'!$B$2:$H$490,MATCH(N$3,'Miljövärden urval för publ'!$B$2:$H$2,0),FALSE)),"",VLOOKUP($J411,'Miljövärden urval för publ'!$B$2:$H$490,MATCH(N$3,'Miljövärden urval för publ'!$B$2:$H$2,0),FALSE))</f>
        <v/>
      </c>
    </row>
    <row r="412" spans="1:14" x14ac:dyDescent="0.25">
      <c r="A412" s="65" t="s">
        <v>511</v>
      </c>
      <c r="B412" s="65" t="s">
        <v>513</v>
      </c>
      <c r="D412" s="60" t="str">
        <f>VLOOKUP(B412,'Miljövärden urval för publ'!$B$2:$V$480,MATCH("ska publiceras:",'Miljövärden urval för publ'!$B$2:$T$2,0),FALSE)</f>
        <v>nej</v>
      </c>
      <c r="E412" s="61">
        <f t="shared" si="18"/>
        <v>316</v>
      </c>
      <c r="H412" s="45">
        <v>410</v>
      </c>
      <c r="I412" s="45" t="str">
        <f t="shared" si="19"/>
        <v/>
      </c>
      <c r="J412" s="45" t="str">
        <f t="shared" si="20"/>
        <v/>
      </c>
      <c r="K412" s="45" t="str">
        <f>IF(ISERROR(VLOOKUP($J412,'Miljövärden urval för publ'!$B$2:$H$490,MATCH(K$3,'Miljövärden urval för publ'!$B$2:$H$2,0),FALSE)),"",VLOOKUP($J412,'Miljövärden urval för publ'!$B$2:$H$490,MATCH(K$3,'Miljövärden urval för publ'!$B$2:$H$2,0),FALSE))</f>
        <v/>
      </c>
      <c r="L412" s="45" t="str">
        <f>IF(ISERROR(VLOOKUP($J412,'Miljövärden urval för publ'!$B$2:$H$490,MATCH(L$3,'Miljövärden urval för publ'!$B$2:$H$2,0),FALSE)),"",VLOOKUP($J412,'Miljövärden urval för publ'!$B$2:$H$490,MATCH(L$3,'Miljövärden urval för publ'!$B$2:$H$2,0),FALSE))</f>
        <v/>
      </c>
      <c r="M412" s="45" t="str">
        <f>IF(ISERROR(VLOOKUP($J412,'Miljövärden urval för publ'!$B$2:$H$490,MATCH(M$3,'Miljövärden urval för publ'!$B$2:$H$2,0),FALSE)),"",VLOOKUP($J412,'Miljövärden urval för publ'!$B$2:$H$490,MATCH(M$3,'Miljövärden urval för publ'!$B$2:$H$2,0),FALSE))</f>
        <v/>
      </c>
      <c r="N412" s="45" t="str">
        <f>IF(ISERROR(VLOOKUP($J412,'Miljövärden urval för publ'!$B$2:$H$490,MATCH(N$3,'Miljövärden urval för publ'!$B$2:$H$2,0),FALSE)),"",VLOOKUP($J412,'Miljövärden urval för publ'!$B$2:$H$490,MATCH(N$3,'Miljövärden urval för publ'!$B$2:$H$2,0),FALSE))</f>
        <v/>
      </c>
    </row>
    <row r="413" spans="1:14" x14ac:dyDescent="0.25">
      <c r="A413" s="65" t="s">
        <v>435</v>
      </c>
      <c r="B413" s="65" t="s">
        <v>438</v>
      </c>
      <c r="D413" s="60" t="str">
        <f>VLOOKUP(B413,'Miljövärden urval för publ'!$B$2:$V$480,MATCH("ska publiceras:",'Miljövärden urval för publ'!$B$2:$T$2,0),FALSE)</f>
        <v>ja</v>
      </c>
      <c r="E413" s="61">
        <f t="shared" si="18"/>
        <v>317</v>
      </c>
      <c r="H413" s="45">
        <v>411</v>
      </c>
      <c r="I413" s="45" t="str">
        <f t="shared" si="19"/>
        <v/>
      </c>
      <c r="J413" s="45" t="str">
        <f t="shared" si="20"/>
        <v/>
      </c>
      <c r="K413" s="45" t="str">
        <f>IF(ISERROR(VLOOKUP($J413,'Miljövärden urval för publ'!$B$2:$H$490,MATCH(K$3,'Miljövärden urval för publ'!$B$2:$H$2,0),FALSE)),"",VLOOKUP($J413,'Miljövärden urval för publ'!$B$2:$H$490,MATCH(K$3,'Miljövärden urval för publ'!$B$2:$H$2,0),FALSE))</f>
        <v/>
      </c>
      <c r="L413" s="45" t="str">
        <f>IF(ISERROR(VLOOKUP($J413,'Miljövärden urval för publ'!$B$2:$H$490,MATCH(L$3,'Miljövärden urval för publ'!$B$2:$H$2,0),FALSE)),"",VLOOKUP($J413,'Miljövärden urval för publ'!$B$2:$H$490,MATCH(L$3,'Miljövärden urval för publ'!$B$2:$H$2,0),FALSE))</f>
        <v/>
      </c>
      <c r="M413" s="45" t="str">
        <f>IF(ISERROR(VLOOKUP($J413,'Miljövärden urval för publ'!$B$2:$H$490,MATCH(M$3,'Miljövärden urval för publ'!$B$2:$H$2,0),FALSE)),"",VLOOKUP($J413,'Miljövärden urval för publ'!$B$2:$H$490,MATCH(M$3,'Miljövärden urval för publ'!$B$2:$H$2,0),FALSE))</f>
        <v/>
      </c>
      <c r="N413" s="45" t="str">
        <f>IF(ISERROR(VLOOKUP($J413,'Miljövärden urval för publ'!$B$2:$H$490,MATCH(N$3,'Miljövärden urval för publ'!$B$2:$H$2,0),FALSE)),"",VLOOKUP($J413,'Miljövärden urval för publ'!$B$2:$H$490,MATCH(N$3,'Miljövärden urval för publ'!$B$2:$H$2,0),FALSE))</f>
        <v/>
      </c>
    </row>
    <row r="414" spans="1:14" x14ac:dyDescent="0.25">
      <c r="A414" s="65" t="s">
        <v>187</v>
      </c>
      <c r="B414" s="65" t="s">
        <v>195</v>
      </c>
      <c r="D414" s="60" t="str">
        <f>VLOOKUP(B414,'Miljövärden urval för publ'!$B$2:$V$480,MATCH("ska publiceras:",'Miljövärden urval för publ'!$B$2:$T$2,0),FALSE)</f>
        <v>nej</v>
      </c>
      <c r="E414" s="61">
        <f t="shared" si="18"/>
        <v>317</v>
      </c>
      <c r="H414" s="45">
        <v>412</v>
      </c>
      <c r="I414" s="45" t="str">
        <f t="shared" si="19"/>
        <v/>
      </c>
      <c r="J414" s="45" t="str">
        <f t="shared" si="20"/>
        <v/>
      </c>
      <c r="K414" s="45" t="str">
        <f>IF(ISERROR(VLOOKUP($J414,'Miljövärden urval för publ'!$B$2:$H$490,MATCH(K$3,'Miljövärden urval för publ'!$B$2:$H$2,0),FALSE)),"",VLOOKUP($J414,'Miljövärden urval för publ'!$B$2:$H$490,MATCH(K$3,'Miljövärden urval för publ'!$B$2:$H$2,0),FALSE))</f>
        <v/>
      </c>
      <c r="L414" s="45" t="str">
        <f>IF(ISERROR(VLOOKUP($J414,'Miljövärden urval för publ'!$B$2:$H$490,MATCH(L$3,'Miljövärden urval för publ'!$B$2:$H$2,0),FALSE)),"",VLOOKUP($J414,'Miljövärden urval för publ'!$B$2:$H$490,MATCH(L$3,'Miljövärden urval för publ'!$B$2:$H$2,0),FALSE))</f>
        <v/>
      </c>
      <c r="M414" s="45" t="str">
        <f>IF(ISERROR(VLOOKUP($J414,'Miljövärden urval för publ'!$B$2:$H$490,MATCH(M$3,'Miljövärden urval för publ'!$B$2:$H$2,0),FALSE)),"",VLOOKUP($J414,'Miljövärden urval för publ'!$B$2:$H$490,MATCH(M$3,'Miljövärden urval för publ'!$B$2:$H$2,0),FALSE))</f>
        <v/>
      </c>
      <c r="N414" s="45" t="str">
        <f>IF(ISERROR(VLOOKUP($J414,'Miljövärden urval för publ'!$B$2:$H$490,MATCH(N$3,'Miljövärden urval för publ'!$B$2:$H$2,0),FALSE)),"",VLOOKUP($J414,'Miljövärden urval för publ'!$B$2:$H$490,MATCH(N$3,'Miljövärden urval för publ'!$B$2:$H$2,0),FALSE))</f>
        <v/>
      </c>
    </row>
    <row r="415" spans="1:14" x14ac:dyDescent="0.25">
      <c r="A415" s="65" t="s">
        <v>80</v>
      </c>
      <c r="B415" s="65" t="s">
        <v>125</v>
      </c>
      <c r="D415" s="60" t="str">
        <f>VLOOKUP(B415,'Miljövärden urval för publ'!$B$2:$V$480,MATCH("ska publiceras:",'Miljövärden urval för publ'!$B$2:$T$2,0),FALSE)</f>
        <v>nej</v>
      </c>
      <c r="E415" s="61">
        <f t="shared" si="18"/>
        <v>317</v>
      </c>
      <c r="H415" s="45">
        <v>413</v>
      </c>
      <c r="I415" s="45" t="str">
        <f t="shared" si="19"/>
        <v/>
      </c>
      <c r="J415" s="45" t="str">
        <f t="shared" si="20"/>
        <v/>
      </c>
      <c r="K415" s="45" t="str">
        <f>IF(ISERROR(VLOOKUP($J415,'Miljövärden urval för publ'!$B$2:$H$490,MATCH(K$3,'Miljövärden urval för publ'!$B$2:$H$2,0),FALSE)),"",VLOOKUP($J415,'Miljövärden urval för publ'!$B$2:$H$490,MATCH(K$3,'Miljövärden urval för publ'!$B$2:$H$2,0),FALSE))</f>
        <v/>
      </c>
      <c r="L415" s="45" t="str">
        <f>IF(ISERROR(VLOOKUP($J415,'Miljövärden urval för publ'!$B$2:$H$490,MATCH(L$3,'Miljövärden urval för publ'!$B$2:$H$2,0),FALSE)),"",VLOOKUP($J415,'Miljövärden urval för publ'!$B$2:$H$490,MATCH(L$3,'Miljövärden urval för publ'!$B$2:$H$2,0),FALSE))</f>
        <v/>
      </c>
      <c r="M415" s="45" t="str">
        <f>IF(ISERROR(VLOOKUP($J415,'Miljövärden urval för publ'!$B$2:$H$490,MATCH(M$3,'Miljövärden urval för publ'!$B$2:$H$2,0),FALSE)),"",VLOOKUP($J415,'Miljövärden urval för publ'!$B$2:$H$490,MATCH(M$3,'Miljövärden urval för publ'!$B$2:$H$2,0),FALSE))</f>
        <v/>
      </c>
      <c r="N415" s="45" t="str">
        <f>IF(ISERROR(VLOOKUP($J415,'Miljövärden urval för publ'!$B$2:$H$490,MATCH(N$3,'Miljövärden urval för publ'!$B$2:$H$2,0),FALSE)),"",VLOOKUP($J415,'Miljövärden urval för publ'!$B$2:$H$490,MATCH(N$3,'Miljövärden urval för publ'!$B$2:$H$2,0),FALSE))</f>
        <v/>
      </c>
    </row>
    <row r="416" spans="1:14" x14ac:dyDescent="0.25">
      <c r="A416" s="65" t="s">
        <v>371</v>
      </c>
      <c r="B416" s="65" t="s">
        <v>383</v>
      </c>
      <c r="D416" s="60" t="str">
        <f>VLOOKUP(B416,'Miljövärden urval för publ'!$B$2:$V$480,MATCH("ska publiceras:",'Miljövärden urval för publ'!$B$2:$T$2,0),FALSE)</f>
        <v>ja</v>
      </c>
      <c r="E416" s="61">
        <f t="shared" si="18"/>
        <v>318</v>
      </c>
      <c r="H416" s="45">
        <v>414</v>
      </c>
      <c r="I416" s="45" t="str">
        <f t="shared" si="19"/>
        <v/>
      </c>
      <c r="J416" s="45" t="str">
        <f t="shared" si="20"/>
        <v/>
      </c>
      <c r="K416" s="45" t="str">
        <f>IF(ISERROR(VLOOKUP($J416,'Miljövärden urval för publ'!$B$2:$H$490,MATCH(K$3,'Miljövärden urval för publ'!$B$2:$H$2,0),FALSE)),"",VLOOKUP($J416,'Miljövärden urval för publ'!$B$2:$H$490,MATCH(K$3,'Miljövärden urval för publ'!$B$2:$H$2,0),FALSE))</f>
        <v/>
      </c>
      <c r="L416" s="45" t="str">
        <f>IF(ISERROR(VLOOKUP($J416,'Miljövärden urval för publ'!$B$2:$H$490,MATCH(L$3,'Miljövärden urval för publ'!$B$2:$H$2,0),FALSE)),"",VLOOKUP($J416,'Miljövärden urval för publ'!$B$2:$H$490,MATCH(L$3,'Miljövärden urval för publ'!$B$2:$H$2,0),FALSE))</f>
        <v/>
      </c>
      <c r="M416" s="45" t="str">
        <f>IF(ISERROR(VLOOKUP($J416,'Miljövärden urval för publ'!$B$2:$H$490,MATCH(M$3,'Miljövärden urval för publ'!$B$2:$H$2,0),FALSE)),"",VLOOKUP($J416,'Miljövärden urval för publ'!$B$2:$H$490,MATCH(M$3,'Miljövärden urval för publ'!$B$2:$H$2,0),FALSE))</f>
        <v/>
      </c>
      <c r="N416" s="45" t="str">
        <f>IF(ISERROR(VLOOKUP($J416,'Miljövärden urval för publ'!$B$2:$H$490,MATCH(N$3,'Miljövärden urval för publ'!$B$2:$H$2,0),FALSE)),"",VLOOKUP($J416,'Miljövärden urval för publ'!$B$2:$H$490,MATCH(N$3,'Miljövärden urval för publ'!$B$2:$H$2,0),FALSE))</f>
        <v/>
      </c>
    </row>
    <row r="417" spans="1:14" x14ac:dyDescent="0.25">
      <c r="A417" s="65" t="s">
        <v>514</v>
      </c>
      <c r="B417" s="65" t="s">
        <v>515</v>
      </c>
      <c r="D417" s="60" t="str">
        <f>VLOOKUP(B417,'Miljövärden urval för publ'!$B$2:$V$480,MATCH("ska publiceras:",'Miljövärden urval för publ'!$B$2:$T$2,0),FALSE)</f>
        <v>ja</v>
      </c>
      <c r="E417" s="61">
        <f t="shared" si="18"/>
        <v>319</v>
      </c>
      <c r="H417" s="45">
        <v>415</v>
      </c>
      <c r="I417" s="45" t="str">
        <f t="shared" si="19"/>
        <v/>
      </c>
      <c r="J417" s="45" t="str">
        <f t="shared" si="20"/>
        <v/>
      </c>
      <c r="K417" s="45" t="str">
        <f>IF(ISERROR(VLOOKUP($J417,'Miljövärden urval för publ'!$B$2:$H$490,MATCH(K$3,'Miljövärden urval för publ'!$B$2:$H$2,0),FALSE)),"",VLOOKUP($J417,'Miljövärden urval för publ'!$B$2:$H$490,MATCH(K$3,'Miljövärden urval för publ'!$B$2:$H$2,0),FALSE))</f>
        <v/>
      </c>
      <c r="L417" s="45" t="str">
        <f>IF(ISERROR(VLOOKUP($J417,'Miljövärden urval för publ'!$B$2:$H$490,MATCH(L$3,'Miljövärden urval för publ'!$B$2:$H$2,0),FALSE)),"",VLOOKUP($J417,'Miljövärden urval för publ'!$B$2:$H$490,MATCH(L$3,'Miljövärden urval för publ'!$B$2:$H$2,0),FALSE))</f>
        <v/>
      </c>
      <c r="M417" s="45" t="str">
        <f>IF(ISERROR(VLOOKUP($J417,'Miljövärden urval för publ'!$B$2:$H$490,MATCH(M$3,'Miljövärden urval för publ'!$B$2:$H$2,0),FALSE)),"",VLOOKUP($J417,'Miljövärden urval för publ'!$B$2:$H$490,MATCH(M$3,'Miljövärden urval för publ'!$B$2:$H$2,0),FALSE))</f>
        <v/>
      </c>
      <c r="N417" s="45" t="str">
        <f>IF(ISERROR(VLOOKUP($J417,'Miljövärden urval för publ'!$B$2:$H$490,MATCH(N$3,'Miljövärden urval för publ'!$B$2:$H$2,0),FALSE)),"",VLOOKUP($J417,'Miljövärden urval för publ'!$B$2:$H$490,MATCH(N$3,'Miljövärden urval för publ'!$B$2:$H$2,0),FALSE))</f>
        <v/>
      </c>
    </row>
    <row r="418" spans="1:14" x14ac:dyDescent="0.25">
      <c r="A418" s="65" t="s">
        <v>516</v>
      </c>
      <c r="B418" s="65" t="s">
        <v>519</v>
      </c>
      <c r="D418" s="60" t="str">
        <f>VLOOKUP(B418,'Miljövärden urval för publ'!$B$2:$V$480,MATCH("ska publiceras:",'Miljövärden urval för publ'!$B$2:$T$2,0),FALSE)</f>
        <v>ja</v>
      </c>
      <c r="E418" s="61">
        <f t="shared" si="18"/>
        <v>320</v>
      </c>
      <c r="H418" s="45">
        <v>416</v>
      </c>
      <c r="I418" s="45" t="str">
        <f t="shared" si="19"/>
        <v/>
      </c>
      <c r="J418" s="45" t="str">
        <f t="shared" si="20"/>
        <v/>
      </c>
      <c r="K418" s="45" t="str">
        <f>IF(ISERROR(VLOOKUP($J418,'Miljövärden urval för publ'!$B$2:$H$490,MATCH(K$3,'Miljövärden urval för publ'!$B$2:$H$2,0),FALSE)),"",VLOOKUP($J418,'Miljövärden urval för publ'!$B$2:$H$490,MATCH(K$3,'Miljövärden urval för publ'!$B$2:$H$2,0),FALSE))</f>
        <v/>
      </c>
      <c r="L418" s="45" t="str">
        <f>IF(ISERROR(VLOOKUP($J418,'Miljövärden urval för publ'!$B$2:$H$490,MATCH(L$3,'Miljövärden urval för publ'!$B$2:$H$2,0),FALSE)),"",VLOOKUP($J418,'Miljövärden urval för publ'!$B$2:$H$490,MATCH(L$3,'Miljövärden urval för publ'!$B$2:$H$2,0),FALSE))</f>
        <v/>
      </c>
      <c r="M418" s="45" t="str">
        <f>IF(ISERROR(VLOOKUP($J418,'Miljövärden urval för publ'!$B$2:$H$490,MATCH(M$3,'Miljövärden urval för publ'!$B$2:$H$2,0),FALSE)),"",VLOOKUP($J418,'Miljövärden urval för publ'!$B$2:$H$490,MATCH(M$3,'Miljövärden urval för publ'!$B$2:$H$2,0),FALSE))</f>
        <v/>
      </c>
      <c r="N418" s="45" t="str">
        <f>IF(ISERROR(VLOOKUP($J418,'Miljövärden urval för publ'!$B$2:$H$490,MATCH(N$3,'Miljövärden urval för publ'!$B$2:$H$2,0),FALSE)),"",VLOOKUP($J418,'Miljövärden urval för publ'!$B$2:$H$490,MATCH(N$3,'Miljövärden urval för publ'!$B$2:$H$2,0),FALSE))</f>
        <v/>
      </c>
    </row>
    <row r="419" spans="1:14" x14ac:dyDescent="0.25">
      <c r="A419" s="65" t="s">
        <v>80</v>
      </c>
      <c r="B419" s="65" t="s">
        <v>126</v>
      </c>
      <c r="D419" s="60" t="str">
        <f>VLOOKUP(B419,'Miljövärden urval för publ'!$B$2:$V$480,MATCH("ska publiceras:",'Miljövärden urval för publ'!$B$2:$T$2,0),FALSE)</f>
        <v>nej</v>
      </c>
      <c r="E419" s="61">
        <f t="shared" si="18"/>
        <v>320</v>
      </c>
      <c r="H419" s="45">
        <v>417</v>
      </c>
      <c r="I419" s="45" t="str">
        <f t="shared" si="19"/>
        <v/>
      </c>
      <c r="J419" s="45" t="str">
        <f t="shared" si="20"/>
        <v/>
      </c>
      <c r="K419" s="45" t="str">
        <f>IF(ISERROR(VLOOKUP($J419,'Miljövärden urval för publ'!$B$2:$H$490,MATCH(K$3,'Miljövärden urval för publ'!$B$2:$H$2,0),FALSE)),"",VLOOKUP($J419,'Miljövärden urval för publ'!$B$2:$H$490,MATCH(K$3,'Miljövärden urval för publ'!$B$2:$H$2,0),FALSE))</f>
        <v/>
      </c>
      <c r="L419" s="45" t="str">
        <f>IF(ISERROR(VLOOKUP($J419,'Miljövärden urval för publ'!$B$2:$H$490,MATCH(L$3,'Miljövärden urval för publ'!$B$2:$H$2,0),FALSE)),"",VLOOKUP($J419,'Miljövärden urval för publ'!$B$2:$H$490,MATCH(L$3,'Miljövärden urval för publ'!$B$2:$H$2,0),FALSE))</f>
        <v/>
      </c>
      <c r="M419" s="45" t="str">
        <f>IF(ISERROR(VLOOKUP($J419,'Miljövärden urval för publ'!$B$2:$H$490,MATCH(M$3,'Miljövärden urval för publ'!$B$2:$H$2,0),FALSE)),"",VLOOKUP($J419,'Miljövärden urval för publ'!$B$2:$H$490,MATCH(M$3,'Miljövärden urval för publ'!$B$2:$H$2,0),FALSE))</f>
        <v/>
      </c>
      <c r="N419" s="45" t="str">
        <f>IF(ISERROR(VLOOKUP($J419,'Miljövärden urval för publ'!$B$2:$H$490,MATCH(N$3,'Miljövärden urval för publ'!$B$2:$H$2,0),FALSE)),"",VLOOKUP($J419,'Miljövärden urval för publ'!$B$2:$H$490,MATCH(N$3,'Miljövärden urval för publ'!$B$2:$H$2,0),FALSE))</f>
        <v/>
      </c>
    </row>
    <row r="420" spans="1:14" x14ac:dyDescent="0.25">
      <c r="A420" s="65" t="s">
        <v>516</v>
      </c>
      <c r="B420" s="65" t="s">
        <v>520</v>
      </c>
      <c r="D420" s="60" t="str">
        <f>VLOOKUP(B420,'Miljövärden urval för publ'!$B$2:$V$480,MATCH("ska publiceras:",'Miljövärden urval för publ'!$B$2:$T$2,0),FALSE)</f>
        <v>ja</v>
      </c>
      <c r="E420" s="61">
        <f t="shared" si="18"/>
        <v>321</v>
      </c>
      <c r="H420" s="45">
        <v>418</v>
      </c>
      <c r="I420" s="45" t="str">
        <f t="shared" si="19"/>
        <v/>
      </c>
      <c r="J420" s="45" t="str">
        <f t="shared" si="20"/>
        <v/>
      </c>
      <c r="K420" s="45" t="str">
        <f>IF(ISERROR(VLOOKUP($J420,'Miljövärden urval för publ'!$B$2:$H$490,MATCH(K$3,'Miljövärden urval för publ'!$B$2:$H$2,0),FALSE)),"",VLOOKUP($J420,'Miljövärden urval för publ'!$B$2:$H$490,MATCH(K$3,'Miljövärden urval för publ'!$B$2:$H$2,0),FALSE))</f>
        <v/>
      </c>
      <c r="L420" s="45" t="str">
        <f>IF(ISERROR(VLOOKUP($J420,'Miljövärden urval för publ'!$B$2:$H$490,MATCH(L$3,'Miljövärden urval för publ'!$B$2:$H$2,0),FALSE)),"",VLOOKUP($J420,'Miljövärden urval för publ'!$B$2:$H$490,MATCH(L$3,'Miljövärden urval för publ'!$B$2:$H$2,0),FALSE))</f>
        <v/>
      </c>
      <c r="M420" s="45" t="str">
        <f>IF(ISERROR(VLOOKUP($J420,'Miljövärden urval för publ'!$B$2:$H$490,MATCH(M$3,'Miljövärden urval för publ'!$B$2:$H$2,0),FALSE)),"",VLOOKUP($J420,'Miljövärden urval för publ'!$B$2:$H$490,MATCH(M$3,'Miljövärden urval för publ'!$B$2:$H$2,0),FALSE))</f>
        <v/>
      </c>
      <c r="N420" s="45" t="str">
        <f>IF(ISERROR(VLOOKUP($J420,'Miljövärden urval för publ'!$B$2:$H$490,MATCH(N$3,'Miljövärden urval för publ'!$B$2:$H$2,0),FALSE)),"",VLOOKUP($J420,'Miljövärden urval för publ'!$B$2:$H$490,MATCH(N$3,'Miljövärden urval för publ'!$B$2:$H$2,0),FALSE))</f>
        <v/>
      </c>
    </row>
    <row r="421" spans="1:14" x14ac:dyDescent="0.25">
      <c r="A421" s="65" t="s">
        <v>305</v>
      </c>
      <c r="B421" s="65" t="s">
        <v>309</v>
      </c>
      <c r="D421" s="60" t="str">
        <f>VLOOKUP(B421,'Miljövärden urval för publ'!$B$2:$V$480,MATCH("ska publiceras:",'Miljövärden urval för publ'!$B$2:$T$2,0),FALSE)</f>
        <v>ja</v>
      </c>
      <c r="E421" s="61">
        <f t="shared" si="18"/>
        <v>322</v>
      </c>
      <c r="H421" s="45">
        <v>419</v>
      </c>
      <c r="I421" s="45" t="str">
        <f t="shared" si="19"/>
        <v/>
      </c>
      <c r="J421" s="45" t="str">
        <f t="shared" si="20"/>
        <v/>
      </c>
      <c r="K421" s="45" t="str">
        <f>IF(ISERROR(VLOOKUP($J421,'Miljövärden urval för publ'!$B$2:$H$490,MATCH(K$3,'Miljövärden urval för publ'!$B$2:$H$2,0),FALSE)),"",VLOOKUP($J421,'Miljövärden urval för publ'!$B$2:$H$490,MATCH(K$3,'Miljövärden urval för publ'!$B$2:$H$2,0),FALSE))</f>
        <v/>
      </c>
      <c r="L421" s="45" t="str">
        <f>IF(ISERROR(VLOOKUP($J421,'Miljövärden urval för publ'!$B$2:$H$490,MATCH(L$3,'Miljövärden urval för publ'!$B$2:$H$2,0),FALSE)),"",VLOOKUP($J421,'Miljövärden urval för publ'!$B$2:$H$490,MATCH(L$3,'Miljövärden urval för publ'!$B$2:$H$2,0),FALSE))</f>
        <v/>
      </c>
      <c r="M421" s="45" t="str">
        <f>IF(ISERROR(VLOOKUP($J421,'Miljövärden urval för publ'!$B$2:$H$490,MATCH(M$3,'Miljövärden urval för publ'!$B$2:$H$2,0),FALSE)),"",VLOOKUP($J421,'Miljövärden urval för publ'!$B$2:$H$490,MATCH(M$3,'Miljövärden urval för publ'!$B$2:$H$2,0),FALSE))</f>
        <v/>
      </c>
      <c r="N421" s="45" t="str">
        <f>IF(ISERROR(VLOOKUP($J421,'Miljövärden urval för publ'!$B$2:$H$490,MATCH(N$3,'Miljövärden urval för publ'!$B$2:$H$2,0),FALSE)),"",VLOOKUP($J421,'Miljövärden urval för publ'!$B$2:$H$490,MATCH(N$3,'Miljövärden urval för publ'!$B$2:$H$2,0),FALSE))</f>
        <v/>
      </c>
    </row>
    <row r="422" spans="1:14" x14ac:dyDescent="0.25">
      <c r="A422" s="65" t="s">
        <v>596</v>
      </c>
      <c r="B422" s="65" t="s">
        <v>599</v>
      </c>
      <c r="D422" s="60" t="str">
        <f>VLOOKUP(B422,'Miljövärden urval för publ'!$B$2:$V$480,MATCH("ska publiceras:",'Miljövärden urval för publ'!$B$2:$T$2,0),FALSE)</f>
        <v>ja</v>
      </c>
      <c r="E422" s="61">
        <f t="shared" si="18"/>
        <v>323</v>
      </c>
      <c r="H422" s="45">
        <v>420</v>
      </c>
      <c r="I422" s="45" t="str">
        <f t="shared" si="19"/>
        <v/>
      </c>
      <c r="J422" s="45" t="str">
        <f t="shared" si="20"/>
        <v/>
      </c>
      <c r="K422" s="45" t="str">
        <f>IF(ISERROR(VLOOKUP($J422,'Miljövärden urval för publ'!$B$2:$H$490,MATCH(K$3,'Miljövärden urval för publ'!$B$2:$H$2,0),FALSE)),"",VLOOKUP($J422,'Miljövärden urval för publ'!$B$2:$H$490,MATCH(K$3,'Miljövärden urval för publ'!$B$2:$H$2,0),FALSE))</f>
        <v/>
      </c>
      <c r="L422" s="45" t="str">
        <f>IF(ISERROR(VLOOKUP($J422,'Miljövärden urval för publ'!$B$2:$H$490,MATCH(L$3,'Miljövärden urval för publ'!$B$2:$H$2,0),FALSE)),"",VLOOKUP($J422,'Miljövärden urval för publ'!$B$2:$H$490,MATCH(L$3,'Miljövärden urval för publ'!$B$2:$H$2,0),FALSE))</f>
        <v/>
      </c>
      <c r="M422" s="45" t="str">
        <f>IF(ISERROR(VLOOKUP($J422,'Miljövärden urval för publ'!$B$2:$H$490,MATCH(M$3,'Miljövärden urval för publ'!$B$2:$H$2,0),FALSE)),"",VLOOKUP($J422,'Miljövärden urval för publ'!$B$2:$H$490,MATCH(M$3,'Miljövärden urval för publ'!$B$2:$H$2,0),FALSE))</f>
        <v/>
      </c>
      <c r="N422" s="45" t="str">
        <f>IF(ISERROR(VLOOKUP($J422,'Miljövärden urval för publ'!$B$2:$H$490,MATCH(N$3,'Miljövärden urval för publ'!$B$2:$H$2,0),FALSE)),"",VLOOKUP($J422,'Miljövärden urval för publ'!$B$2:$H$490,MATCH(N$3,'Miljövärden urval för publ'!$B$2:$H$2,0),FALSE))</f>
        <v/>
      </c>
    </row>
    <row r="423" spans="1:14" x14ac:dyDescent="0.25">
      <c r="A423" s="65" t="s">
        <v>171</v>
      </c>
      <c r="B423" s="65" t="s">
        <v>174</v>
      </c>
      <c r="D423" s="60" t="str">
        <f>VLOOKUP(B423,'Miljövärden urval för publ'!$B$2:$V$480,MATCH("ska publiceras:",'Miljövärden urval för publ'!$B$2:$T$2,0),FALSE)</f>
        <v>ja</v>
      </c>
      <c r="E423" s="61">
        <f t="shared" si="18"/>
        <v>324</v>
      </c>
      <c r="H423" s="45">
        <v>421</v>
      </c>
      <c r="I423" s="45" t="str">
        <f t="shared" si="19"/>
        <v/>
      </c>
      <c r="J423" s="45" t="str">
        <f t="shared" si="20"/>
        <v/>
      </c>
      <c r="K423" s="45" t="str">
        <f>IF(ISERROR(VLOOKUP($J423,'Miljövärden urval för publ'!$B$2:$H$490,MATCH(K$3,'Miljövärden urval för publ'!$B$2:$H$2,0),FALSE)),"",VLOOKUP($J423,'Miljövärden urval för publ'!$B$2:$H$490,MATCH(K$3,'Miljövärden urval för publ'!$B$2:$H$2,0),FALSE))</f>
        <v/>
      </c>
      <c r="L423" s="45" t="str">
        <f>IF(ISERROR(VLOOKUP($J423,'Miljövärden urval för publ'!$B$2:$H$490,MATCH(L$3,'Miljövärden urval för publ'!$B$2:$H$2,0),FALSE)),"",VLOOKUP($J423,'Miljövärden urval för publ'!$B$2:$H$490,MATCH(L$3,'Miljövärden urval för publ'!$B$2:$H$2,0),FALSE))</f>
        <v/>
      </c>
      <c r="M423" s="45" t="str">
        <f>IF(ISERROR(VLOOKUP($J423,'Miljövärden urval för publ'!$B$2:$H$490,MATCH(M$3,'Miljövärden urval för publ'!$B$2:$H$2,0),FALSE)),"",VLOOKUP($J423,'Miljövärden urval för publ'!$B$2:$H$490,MATCH(M$3,'Miljövärden urval för publ'!$B$2:$H$2,0),FALSE))</f>
        <v/>
      </c>
      <c r="N423" s="45" t="str">
        <f>IF(ISERROR(VLOOKUP($J423,'Miljövärden urval för publ'!$B$2:$H$490,MATCH(N$3,'Miljövärden urval för publ'!$B$2:$H$2,0),FALSE)),"",VLOOKUP($J423,'Miljövärden urval för publ'!$B$2:$H$490,MATCH(N$3,'Miljövärden urval för publ'!$B$2:$H$2,0),FALSE))</f>
        <v/>
      </c>
    </row>
    <row r="424" spans="1:14" x14ac:dyDescent="0.25">
      <c r="A424" s="65" t="s">
        <v>536</v>
      </c>
      <c r="B424" s="65" t="s">
        <v>539</v>
      </c>
      <c r="D424" s="60" t="str">
        <f>VLOOKUP(B424,'Miljövärden urval för publ'!$B$2:$V$480,MATCH("ska publiceras:",'Miljövärden urval för publ'!$B$2:$T$2,0),FALSE)</f>
        <v>ja</v>
      </c>
      <c r="E424" s="61">
        <f t="shared" si="18"/>
        <v>325</v>
      </c>
      <c r="H424" s="45">
        <v>422</v>
      </c>
      <c r="I424" s="45" t="str">
        <f t="shared" si="19"/>
        <v/>
      </c>
      <c r="J424" s="45" t="str">
        <f t="shared" si="20"/>
        <v/>
      </c>
      <c r="K424" s="45" t="str">
        <f>IF(ISERROR(VLOOKUP($J424,'Miljövärden urval för publ'!$B$2:$H$490,MATCH(K$3,'Miljövärden urval för publ'!$B$2:$H$2,0),FALSE)),"",VLOOKUP($J424,'Miljövärden urval för publ'!$B$2:$H$490,MATCH(K$3,'Miljövärden urval för publ'!$B$2:$H$2,0),FALSE))</f>
        <v/>
      </c>
      <c r="L424" s="45" t="str">
        <f>IF(ISERROR(VLOOKUP($J424,'Miljövärden urval för publ'!$B$2:$H$490,MATCH(L$3,'Miljövärden urval för publ'!$B$2:$H$2,0),FALSE)),"",VLOOKUP($J424,'Miljövärden urval för publ'!$B$2:$H$490,MATCH(L$3,'Miljövärden urval för publ'!$B$2:$H$2,0),FALSE))</f>
        <v/>
      </c>
      <c r="M424" s="45" t="str">
        <f>IF(ISERROR(VLOOKUP($J424,'Miljövärden urval för publ'!$B$2:$H$490,MATCH(M$3,'Miljövärden urval för publ'!$B$2:$H$2,0),FALSE)),"",VLOOKUP($J424,'Miljövärden urval för publ'!$B$2:$H$490,MATCH(M$3,'Miljövärden urval för publ'!$B$2:$H$2,0),FALSE))</f>
        <v/>
      </c>
      <c r="N424" s="45" t="str">
        <f>IF(ISERROR(VLOOKUP($J424,'Miljövärden urval för publ'!$B$2:$H$490,MATCH(N$3,'Miljövärden urval för publ'!$B$2:$H$2,0),FALSE)),"",VLOOKUP($J424,'Miljövärden urval för publ'!$B$2:$H$490,MATCH(N$3,'Miljövärden urval för publ'!$B$2:$H$2,0),FALSE))</f>
        <v/>
      </c>
    </row>
    <row r="425" spans="1:14" x14ac:dyDescent="0.25">
      <c r="A425" s="65" t="s">
        <v>80</v>
      </c>
      <c r="B425" s="65" t="s">
        <v>127</v>
      </c>
      <c r="D425" s="60" t="str">
        <f>VLOOKUP(B425,'Miljövärden urval för publ'!$B$2:$V$480,MATCH("ska publiceras:",'Miljövärden urval för publ'!$B$2:$T$2,0),FALSE)</f>
        <v>nej</v>
      </c>
      <c r="E425" s="61">
        <f t="shared" si="18"/>
        <v>325</v>
      </c>
      <c r="H425" s="45">
        <v>423</v>
      </c>
      <c r="I425" s="45" t="str">
        <f t="shared" si="19"/>
        <v/>
      </c>
      <c r="J425" s="45" t="str">
        <f t="shared" si="20"/>
        <v/>
      </c>
      <c r="K425" s="45" t="str">
        <f>IF(ISERROR(VLOOKUP($J425,'Miljövärden urval för publ'!$B$2:$H$490,MATCH(K$3,'Miljövärden urval för publ'!$B$2:$H$2,0),FALSE)),"",VLOOKUP($J425,'Miljövärden urval för publ'!$B$2:$H$490,MATCH(K$3,'Miljövärden urval för publ'!$B$2:$H$2,0),FALSE))</f>
        <v/>
      </c>
      <c r="L425" s="45" t="str">
        <f>IF(ISERROR(VLOOKUP($J425,'Miljövärden urval för publ'!$B$2:$H$490,MATCH(L$3,'Miljövärden urval för publ'!$B$2:$H$2,0),FALSE)),"",VLOOKUP($J425,'Miljövärden urval för publ'!$B$2:$H$490,MATCH(L$3,'Miljövärden urval för publ'!$B$2:$H$2,0),FALSE))</f>
        <v/>
      </c>
      <c r="M425" s="45" t="str">
        <f>IF(ISERROR(VLOOKUP($J425,'Miljövärden urval för publ'!$B$2:$H$490,MATCH(M$3,'Miljövärden urval för publ'!$B$2:$H$2,0),FALSE)),"",VLOOKUP($J425,'Miljövärden urval för publ'!$B$2:$H$490,MATCH(M$3,'Miljövärden urval för publ'!$B$2:$H$2,0),FALSE))</f>
        <v/>
      </c>
      <c r="N425" s="45" t="str">
        <f>IF(ISERROR(VLOOKUP($J425,'Miljövärden urval för publ'!$B$2:$H$490,MATCH(N$3,'Miljövärden urval för publ'!$B$2:$H$2,0),FALSE)),"",VLOOKUP($J425,'Miljövärden urval för publ'!$B$2:$H$490,MATCH(N$3,'Miljövärden urval för publ'!$B$2:$H$2,0),FALSE))</f>
        <v/>
      </c>
    </row>
    <row r="426" spans="1:14" x14ac:dyDescent="0.25">
      <c r="A426" s="65" t="s">
        <v>540</v>
      </c>
      <c r="B426" s="65" t="s">
        <v>545</v>
      </c>
      <c r="D426" s="60" t="str">
        <f>VLOOKUP(B426,'Miljövärden urval för publ'!$B$2:$V$480,MATCH("ska publiceras:",'Miljövärden urval för publ'!$B$2:$T$2,0),FALSE)</f>
        <v>ja</v>
      </c>
      <c r="E426" s="61">
        <f t="shared" si="18"/>
        <v>326</v>
      </c>
      <c r="H426" s="45">
        <v>424</v>
      </c>
      <c r="I426" s="45" t="str">
        <f t="shared" si="19"/>
        <v/>
      </c>
      <c r="J426" s="45" t="str">
        <f t="shared" si="20"/>
        <v/>
      </c>
      <c r="K426" s="45" t="str">
        <f>IF(ISERROR(VLOOKUP($J426,'Miljövärden urval för publ'!$B$2:$H$490,MATCH(K$3,'Miljövärden urval för publ'!$B$2:$H$2,0),FALSE)),"",VLOOKUP($J426,'Miljövärden urval för publ'!$B$2:$H$490,MATCH(K$3,'Miljövärden urval för publ'!$B$2:$H$2,0),FALSE))</f>
        <v/>
      </c>
      <c r="L426" s="45" t="str">
        <f>IF(ISERROR(VLOOKUP($J426,'Miljövärden urval för publ'!$B$2:$H$490,MATCH(L$3,'Miljövärden urval för publ'!$B$2:$H$2,0),FALSE)),"",VLOOKUP($J426,'Miljövärden urval för publ'!$B$2:$H$490,MATCH(L$3,'Miljövärden urval för publ'!$B$2:$H$2,0),FALSE))</f>
        <v/>
      </c>
      <c r="M426" s="45" t="str">
        <f>IF(ISERROR(VLOOKUP($J426,'Miljövärden urval för publ'!$B$2:$H$490,MATCH(M$3,'Miljövärden urval för publ'!$B$2:$H$2,0),FALSE)),"",VLOOKUP($J426,'Miljövärden urval för publ'!$B$2:$H$490,MATCH(M$3,'Miljövärden urval för publ'!$B$2:$H$2,0),FALSE))</f>
        <v/>
      </c>
      <c r="N426" s="45" t="str">
        <f>IF(ISERROR(VLOOKUP($J426,'Miljövärden urval för publ'!$B$2:$H$490,MATCH(N$3,'Miljövärden urval för publ'!$B$2:$H$2,0),FALSE)),"",VLOOKUP($J426,'Miljövärden urval för publ'!$B$2:$H$490,MATCH(N$3,'Miljövärden urval för publ'!$B$2:$H$2,0),FALSE))</f>
        <v/>
      </c>
    </row>
    <row r="427" spans="1:14" x14ac:dyDescent="0.25">
      <c r="A427" s="65" t="s">
        <v>403</v>
      </c>
      <c r="B427" s="65" t="s">
        <v>420</v>
      </c>
      <c r="D427" s="60" t="str">
        <f>VLOOKUP(B427,'Miljövärden urval för publ'!$B$2:$V$480,MATCH("ska publiceras:",'Miljövärden urval för publ'!$B$2:$T$2,0),FALSE)</f>
        <v>ja</v>
      </c>
      <c r="E427" s="61">
        <f t="shared" si="18"/>
        <v>327</v>
      </c>
      <c r="H427" s="45">
        <v>425</v>
      </c>
      <c r="I427" s="45" t="str">
        <f t="shared" si="19"/>
        <v/>
      </c>
      <c r="J427" s="45" t="str">
        <f t="shared" si="20"/>
        <v/>
      </c>
      <c r="K427" s="45" t="str">
        <f>IF(ISERROR(VLOOKUP($J427,'Miljövärden urval för publ'!$B$2:$H$490,MATCH(K$3,'Miljövärden urval för publ'!$B$2:$H$2,0),FALSE)),"",VLOOKUP($J427,'Miljövärden urval för publ'!$B$2:$H$490,MATCH(K$3,'Miljövärden urval för publ'!$B$2:$H$2,0),FALSE))</f>
        <v/>
      </c>
      <c r="L427" s="45" t="str">
        <f>IF(ISERROR(VLOOKUP($J427,'Miljövärden urval för publ'!$B$2:$H$490,MATCH(L$3,'Miljövärden urval för publ'!$B$2:$H$2,0),FALSE)),"",VLOOKUP($J427,'Miljövärden urval för publ'!$B$2:$H$490,MATCH(L$3,'Miljövärden urval för publ'!$B$2:$H$2,0),FALSE))</f>
        <v/>
      </c>
      <c r="M427" s="45" t="str">
        <f>IF(ISERROR(VLOOKUP($J427,'Miljövärden urval för publ'!$B$2:$H$490,MATCH(M$3,'Miljövärden urval för publ'!$B$2:$H$2,0),FALSE)),"",VLOOKUP($J427,'Miljövärden urval för publ'!$B$2:$H$490,MATCH(M$3,'Miljövärden urval för publ'!$B$2:$H$2,0),FALSE))</f>
        <v/>
      </c>
      <c r="N427" s="45" t="str">
        <f>IF(ISERROR(VLOOKUP($J427,'Miljövärden urval för publ'!$B$2:$H$490,MATCH(N$3,'Miljövärden urval för publ'!$B$2:$H$2,0),FALSE)),"",VLOOKUP($J427,'Miljövärden urval för publ'!$B$2:$H$490,MATCH(N$3,'Miljövärden urval för publ'!$B$2:$H$2,0),FALSE))</f>
        <v/>
      </c>
    </row>
    <row r="428" spans="1:14" x14ac:dyDescent="0.25">
      <c r="A428" s="65" t="s">
        <v>371</v>
      </c>
      <c r="B428" s="65" t="s">
        <v>384</v>
      </c>
      <c r="D428" s="60" t="str">
        <f>VLOOKUP(B428,'Miljövärden urval för publ'!$B$2:$V$480,MATCH("ska publiceras:",'Miljövärden urval för publ'!$B$2:$T$2,0),FALSE)</f>
        <v>ja</v>
      </c>
      <c r="E428" s="61">
        <f t="shared" si="18"/>
        <v>328</v>
      </c>
      <c r="H428" s="45">
        <v>426</v>
      </c>
      <c r="I428" s="45" t="str">
        <f t="shared" si="19"/>
        <v/>
      </c>
      <c r="J428" s="45" t="str">
        <f t="shared" si="20"/>
        <v/>
      </c>
      <c r="K428" s="45" t="str">
        <f>IF(ISERROR(VLOOKUP($J428,'Miljövärden urval för publ'!$B$2:$H$490,MATCH(K$3,'Miljövärden urval för publ'!$B$2:$H$2,0),FALSE)),"",VLOOKUP($J428,'Miljövärden urval för publ'!$B$2:$H$490,MATCH(K$3,'Miljövärden urval för publ'!$B$2:$H$2,0),FALSE))</f>
        <v/>
      </c>
      <c r="L428" s="45" t="str">
        <f>IF(ISERROR(VLOOKUP($J428,'Miljövärden urval för publ'!$B$2:$H$490,MATCH(L$3,'Miljövärden urval för publ'!$B$2:$H$2,0),FALSE)),"",VLOOKUP($J428,'Miljövärden urval för publ'!$B$2:$H$490,MATCH(L$3,'Miljövärden urval för publ'!$B$2:$H$2,0),FALSE))</f>
        <v/>
      </c>
      <c r="M428" s="45" t="str">
        <f>IF(ISERROR(VLOOKUP($J428,'Miljövärden urval för publ'!$B$2:$H$490,MATCH(M$3,'Miljövärden urval för publ'!$B$2:$H$2,0),FALSE)),"",VLOOKUP($J428,'Miljövärden urval för publ'!$B$2:$H$490,MATCH(M$3,'Miljövärden urval för publ'!$B$2:$H$2,0),FALSE))</f>
        <v/>
      </c>
      <c r="N428" s="45" t="str">
        <f>IF(ISERROR(VLOOKUP($J428,'Miljövärden urval för publ'!$B$2:$H$490,MATCH(N$3,'Miljövärden urval för publ'!$B$2:$H$2,0),FALSE)),"",VLOOKUP($J428,'Miljövärden urval för publ'!$B$2:$H$490,MATCH(N$3,'Miljövärden urval för publ'!$B$2:$H$2,0),FALSE))</f>
        <v/>
      </c>
    </row>
    <row r="429" spans="1:14" x14ac:dyDescent="0.25">
      <c r="A429" s="65" t="s">
        <v>453</v>
      </c>
      <c r="B429" s="65" t="s">
        <v>456</v>
      </c>
      <c r="D429" s="60" t="str">
        <f>VLOOKUP(B429,'Miljövärden urval för publ'!$B$2:$V$480,MATCH("ska publiceras:",'Miljövärden urval för publ'!$B$2:$T$2,0),FALSE)</f>
        <v>ja</v>
      </c>
      <c r="E429" s="61">
        <f t="shared" si="18"/>
        <v>329</v>
      </c>
      <c r="H429" s="45">
        <v>427</v>
      </c>
      <c r="I429" s="45" t="str">
        <f t="shared" si="19"/>
        <v/>
      </c>
      <c r="J429" s="45" t="str">
        <f t="shared" si="20"/>
        <v/>
      </c>
      <c r="K429" s="45" t="str">
        <f>IF(ISERROR(VLOOKUP($J429,'Miljövärden urval för publ'!$B$2:$H$490,MATCH(K$3,'Miljövärden urval för publ'!$B$2:$H$2,0),FALSE)),"",VLOOKUP($J429,'Miljövärden urval för publ'!$B$2:$H$490,MATCH(K$3,'Miljövärden urval för publ'!$B$2:$H$2,0),FALSE))</f>
        <v/>
      </c>
      <c r="L429" s="45" t="str">
        <f>IF(ISERROR(VLOOKUP($J429,'Miljövärden urval för publ'!$B$2:$H$490,MATCH(L$3,'Miljövärden urval för publ'!$B$2:$H$2,0),FALSE)),"",VLOOKUP($J429,'Miljövärden urval för publ'!$B$2:$H$490,MATCH(L$3,'Miljövärden urval för publ'!$B$2:$H$2,0),FALSE))</f>
        <v/>
      </c>
      <c r="M429" s="45" t="str">
        <f>IF(ISERROR(VLOOKUP($J429,'Miljövärden urval för publ'!$B$2:$H$490,MATCH(M$3,'Miljövärden urval för publ'!$B$2:$H$2,0),FALSE)),"",VLOOKUP($J429,'Miljövärden urval för publ'!$B$2:$H$490,MATCH(M$3,'Miljövärden urval för publ'!$B$2:$H$2,0),FALSE))</f>
        <v/>
      </c>
      <c r="N429" s="45" t="str">
        <f>IF(ISERROR(VLOOKUP($J429,'Miljövärden urval för publ'!$B$2:$H$490,MATCH(N$3,'Miljövärden urval för publ'!$B$2:$H$2,0),FALSE)),"",VLOOKUP($J429,'Miljövärden urval för publ'!$B$2:$H$490,MATCH(N$3,'Miljövärden urval för publ'!$B$2:$H$2,0),FALSE))</f>
        <v/>
      </c>
    </row>
    <row r="430" spans="1:14" x14ac:dyDescent="0.25">
      <c r="A430" s="65" t="s">
        <v>201</v>
      </c>
      <c r="B430" s="65" t="s">
        <v>205</v>
      </c>
      <c r="D430" s="60" t="str">
        <f>VLOOKUP(B430,'Miljövärden urval för publ'!$B$2:$V$480,MATCH("ska publiceras:",'Miljövärden urval för publ'!$B$2:$T$2,0),FALSE)</f>
        <v>ja</v>
      </c>
      <c r="E430" s="61">
        <f t="shared" si="18"/>
        <v>330</v>
      </c>
      <c r="H430" s="45">
        <v>428</v>
      </c>
      <c r="I430" s="45" t="str">
        <f t="shared" si="19"/>
        <v/>
      </c>
      <c r="J430" s="45" t="str">
        <f t="shared" si="20"/>
        <v/>
      </c>
      <c r="K430" s="45" t="str">
        <f>IF(ISERROR(VLOOKUP($J430,'Miljövärden urval för publ'!$B$2:$H$490,MATCH(K$3,'Miljövärden urval för publ'!$B$2:$H$2,0),FALSE)),"",VLOOKUP($J430,'Miljövärden urval för publ'!$B$2:$H$490,MATCH(K$3,'Miljövärden urval för publ'!$B$2:$H$2,0),FALSE))</f>
        <v/>
      </c>
      <c r="L430" s="45" t="str">
        <f>IF(ISERROR(VLOOKUP($J430,'Miljövärden urval för publ'!$B$2:$H$490,MATCH(L$3,'Miljövärden urval för publ'!$B$2:$H$2,0),FALSE)),"",VLOOKUP($J430,'Miljövärden urval för publ'!$B$2:$H$490,MATCH(L$3,'Miljövärden urval för publ'!$B$2:$H$2,0),FALSE))</f>
        <v/>
      </c>
      <c r="M430" s="45" t="str">
        <f>IF(ISERROR(VLOOKUP($J430,'Miljövärden urval för publ'!$B$2:$H$490,MATCH(M$3,'Miljövärden urval för publ'!$B$2:$H$2,0),FALSE)),"",VLOOKUP($J430,'Miljövärden urval för publ'!$B$2:$H$490,MATCH(M$3,'Miljövärden urval för publ'!$B$2:$H$2,0),FALSE))</f>
        <v/>
      </c>
      <c r="N430" s="45" t="str">
        <f>IF(ISERROR(VLOOKUP($J430,'Miljövärden urval för publ'!$B$2:$H$490,MATCH(N$3,'Miljövärden urval för publ'!$B$2:$H$2,0),FALSE)),"",VLOOKUP($J430,'Miljövärden urval för publ'!$B$2:$H$490,MATCH(N$3,'Miljövärden urval för publ'!$B$2:$H$2,0),FALSE))</f>
        <v/>
      </c>
    </row>
    <row r="431" spans="1:14" x14ac:dyDescent="0.25">
      <c r="A431" s="65" t="s">
        <v>18</v>
      </c>
      <c r="B431" s="65" t="s">
        <v>22</v>
      </c>
      <c r="D431" s="60" t="str">
        <f>VLOOKUP(B431,'Miljövärden urval för publ'!$B$2:$V$480,MATCH("ska publiceras:",'Miljövärden urval för publ'!$B$2:$T$2,0),FALSE)</f>
        <v>nej</v>
      </c>
      <c r="E431" s="61">
        <f t="shared" si="18"/>
        <v>330</v>
      </c>
      <c r="H431" s="45">
        <v>429</v>
      </c>
      <c r="I431" s="45" t="str">
        <f t="shared" si="19"/>
        <v/>
      </c>
      <c r="J431" s="45" t="str">
        <f t="shared" si="20"/>
        <v/>
      </c>
      <c r="K431" s="45" t="str">
        <f>IF(ISERROR(VLOOKUP($J431,'Miljövärden urval för publ'!$B$2:$H$490,MATCH(K$3,'Miljövärden urval för publ'!$B$2:$H$2,0),FALSE)),"",VLOOKUP($J431,'Miljövärden urval för publ'!$B$2:$H$490,MATCH(K$3,'Miljövärden urval för publ'!$B$2:$H$2,0),FALSE))</f>
        <v/>
      </c>
      <c r="L431" s="45" t="str">
        <f>IF(ISERROR(VLOOKUP($J431,'Miljövärden urval för publ'!$B$2:$H$490,MATCH(L$3,'Miljövärden urval för publ'!$B$2:$H$2,0),FALSE)),"",VLOOKUP($J431,'Miljövärden urval för publ'!$B$2:$H$490,MATCH(L$3,'Miljövärden urval för publ'!$B$2:$H$2,0),FALSE))</f>
        <v/>
      </c>
      <c r="M431" s="45" t="str">
        <f>IF(ISERROR(VLOOKUP($J431,'Miljövärden urval för publ'!$B$2:$H$490,MATCH(M$3,'Miljövärden urval för publ'!$B$2:$H$2,0),FALSE)),"",VLOOKUP($J431,'Miljövärden urval för publ'!$B$2:$H$490,MATCH(M$3,'Miljövärden urval för publ'!$B$2:$H$2,0),FALSE))</f>
        <v/>
      </c>
      <c r="N431" s="45" t="str">
        <f>IF(ISERROR(VLOOKUP($J431,'Miljövärden urval för publ'!$B$2:$H$490,MATCH(N$3,'Miljövärden urval för publ'!$B$2:$H$2,0),FALSE)),"",VLOOKUP($J431,'Miljövärden urval för publ'!$B$2:$H$490,MATCH(N$3,'Miljövärden urval för publ'!$B$2:$H$2,0),FALSE))</f>
        <v/>
      </c>
    </row>
    <row r="432" spans="1:14" x14ac:dyDescent="0.25">
      <c r="A432" s="65" t="s">
        <v>146</v>
      </c>
      <c r="B432" s="65" t="s">
        <v>151</v>
      </c>
      <c r="D432" s="60" t="str">
        <f>VLOOKUP(B432,'Miljövärden urval för publ'!$B$2:$V$480,MATCH("ska publiceras:",'Miljövärden urval för publ'!$B$2:$T$2,0),FALSE)</f>
        <v>nej</v>
      </c>
      <c r="E432" s="61">
        <f t="shared" si="18"/>
        <v>330</v>
      </c>
      <c r="H432" s="45">
        <v>430</v>
      </c>
      <c r="I432" s="45" t="str">
        <f t="shared" si="19"/>
        <v/>
      </c>
      <c r="J432" s="45" t="str">
        <f t="shared" si="20"/>
        <v/>
      </c>
      <c r="K432" s="45" t="str">
        <f>IF(ISERROR(VLOOKUP($J432,'Miljövärden urval för publ'!$B$2:$H$490,MATCH(K$3,'Miljövärden urval för publ'!$B$2:$H$2,0),FALSE)),"",VLOOKUP($J432,'Miljövärden urval för publ'!$B$2:$H$490,MATCH(K$3,'Miljövärden urval för publ'!$B$2:$H$2,0),FALSE))</f>
        <v/>
      </c>
      <c r="L432" s="45" t="str">
        <f>IF(ISERROR(VLOOKUP($J432,'Miljövärden urval för publ'!$B$2:$H$490,MATCH(L$3,'Miljövärden urval för publ'!$B$2:$H$2,0),FALSE)),"",VLOOKUP($J432,'Miljövärden urval för publ'!$B$2:$H$490,MATCH(L$3,'Miljövärden urval för publ'!$B$2:$H$2,0),FALSE))</f>
        <v/>
      </c>
      <c r="M432" s="45" t="str">
        <f>IF(ISERROR(VLOOKUP($J432,'Miljövärden urval för publ'!$B$2:$H$490,MATCH(M$3,'Miljövärden urval för publ'!$B$2:$H$2,0),FALSE)),"",VLOOKUP($J432,'Miljövärden urval för publ'!$B$2:$H$490,MATCH(M$3,'Miljövärden urval för publ'!$B$2:$H$2,0),FALSE))</f>
        <v/>
      </c>
      <c r="N432" s="45" t="str">
        <f>IF(ISERROR(VLOOKUP($J432,'Miljövärden urval för publ'!$B$2:$H$490,MATCH(N$3,'Miljövärden urval för publ'!$B$2:$H$2,0),FALSE)),"",VLOOKUP($J432,'Miljövärden urval för publ'!$B$2:$H$490,MATCH(N$3,'Miljövärden urval för publ'!$B$2:$H$2,0),FALSE))</f>
        <v/>
      </c>
    </row>
    <row r="433" spans="1:14" x14ac:dyDescent="0.25">
      <c r="A433" s="65" t="s">
        <v>471</v>
      </c>
      <c r="B433" s="65" t="s">
        <v>473</v>
      </c>
      <c r="D433" s="60" t="str">
        <f>VLOOKUP(B433,'Miljövärden urval för publ'!$B$2:$V$480,MATCH("ska publiceras:",'Miljövärden urval för publ'!$B$2:$T$2,0),FALSE)</f>
        <v>ja</v>
      </c>
      <c r="E433" s="61">
        <f t="shared" si="18"/>
        <v>331</v>
      </c>
      <c r="H433" s="45">
        <v>431</v>
      </c>
      <c r="I433" s="45" t="str">
        <f t="shared" si="19"/>
        <v/>
      </c>
      <c r="J433" s="45" t="str">
        <f t="shared" si="20"/>
        <v/>
      </c>
      <c r="K433" s="45" t="str">
        <f>IF(ISERROR(VLOOKUP($J433,'Miljövärden urval för publ'!$B$2:$H$490,MATCH(K$3,'Miljövärden urval för publ'!$B$2:$H$2,0),FALSE)),"",VLOOKUP($J433,'Miljövärden urval för publ'!$B$2:$H$490,MATCH(K$3,'Miljövärden urval för publ'!$B$2:$H$2,0),FALSE))</f>
        <v/>
      </c>
      <c r="L433" s="45" t="str">
        <f>IF(ISERROR(VLOOKUP($J433,'Miljövärden urval för publ'!$B$2:$H$490,MATCH(L$3,'Miljövärden urval för publ'!$B$2:$H$2,0),FALSE)),"",VLOOKUP($J433,'Miljövärden urval för publ'!$B$2:$H$490,MATCH(L$3,'Miljövärden urval för publ'!$B$2:$H$2,0),FALSE))</f>
        <v/>
      </c>
      <c r="M433" s="45" t="str">
        <f>IF(ISERROR(VLOOKUP($J433,'Miljövärden urval för publ'!$B$2:$H$490,MATCH(M$3,'Miljövärden urval för publ'!$B$2:$H$2,0),FALSE)),"",VLOOKUP($J433,'Miljövärden urval för publ'!$B$2:$H$490,MATCH(M$3,'Miljövärden urval för publ'!$B$2:$H$2,0),FALSE))</f>
        <v/>
      </c>
      <c r="N433" s="45" t="str">
        <f>IF(ISERROR(VLOOKUP($J433,'Miljövärden urval för publ'!$B$2:$H$490,MATCH(N$3,'Miljövärden urval för publ'!$B$2:$H$2,0),FALSE)),"",VLOOKUP($J433,'Miljövärden urval för publ'!$B$2:$H$490,MATCH(N$3,'Miljövärden urval för publ'!$B$2:$H$2,0),FALSE))</f>
        <v/>
      </c>
    </row>
    <row r="434" spans="1:14" x14ac:dyDescent="0.25">
      <c r="A434" s="65" t="s">
        <v>371</v>
      </c>
      <c r="B434" s="65" t="s">
        <v>385</v>
      </c>
      <c r="D434" s="60" t="str">
        <f>VLOOKUP(B434,'Miljövärden urval för publ'!$B$2:$V$480,MATCH("ska publiceras:",'Miljövärden urval för publ'!$B$2:$T$2,0),FALSE)</f>
        <v>nej</v>
      </c>
      <c r="E434" s="61">
        <f t="shared" si="18"/>
        <v>331</v>
      </c>
      <c r="H434" s="45">
        <v>432</v>
      </c>
      <c r="I434" s="45" t="str">
        <f t="shared" si="19"/>
        <v/>
      </c>
      <c r="J434" s="45" t="str">
        <f t="shared" si="20"/>
        <v/>
      </c>
      <c r="K434" s="45" t="str">
        <f>IF(ISERROR(VLOOKUP($J434,'Miljövärden urval för publ'!$B$2:$H$490,MATCH(K$3,'Miljövärden urval för publ'!$B$2:$H$2,0),FALSE)),"",VLOOKUP($J434,'Miljövärden urval för publ'!$B$2:$H$490,MATCH(K$3,'Miljövärden urval för publ'!$B$2:$H$2,0),FALSE))</f>
        <v/>
      </c>
      <c r="L434" s="45" t="str">
        <f>IF(ISERROR(VLOOKUP($J434,'Miljövärden urval för publ'!$B$2:$H$490,MATCH(L$3,'Miljövärden urval för publ'!$B$2:$H$2,0),FALSE)),"",VLOOKUP($J434,'Miljövärden urval för publ'!$B$2:$H$490,MATCH(L$3,'Miljövärden urval för publ'!$B$2:$H$2,0),FALSE))</f>
        <v/>
      </c>
      <c r="M434" s="45" t="str">
        <f>IF(ISERROR(VLOOKUP($J434,'Miljövärden urval för publ'!$B$2:$H$490,MATCH(M$3,'Miljövärden urval för publ'!$B$2:$H$2,0),FALSE)),"",VLOOKUP($J434,'Miljövärden urval för publ'!$B$2:$H$490,MATCH(M$3,'Miljövärden urval för publ'!$B$2:$H$2,0),FALSE))</f>
        <v/>
      </c>
      <c r="N434" s="45" t="str">
        <f>IF(ISERROR(VLOOKUP($J434,'Miljövärden urval för publ'!$B$2:$H$490,MATCH(N$3,'Miljövärden urval för publ'!$B$2:$H$2,0),FALSE)),"",VLOOKUP($J434,'Miljövärden urval för publ'!$B$2:$H$490,MATCH(N$3,'Miljövärden urval för publ'!$B$2:$H$2,0),FALSE))</f>
        <v/>
      </c>
    </row>
    <row r="435" spans="1:14" x14ac:dyDescent="0.25">
      <c r="A435" s="65" t="s">
        <v>521</v>
      </c>
      <c r="B435" s="65" t="s">
        <v>533</v>
      </c>
      <c r="D435" s="60" t="str">
        <f>VLOOKUP(B435,'Miljövärden urval för publ'!$B$2:$V$480,MATCH("ska publiceras:",'Miljövärden urval för publ'!$B$2:$T$2,0),FALSE)</f>
        <v>ja</v>
      </c>
      <c r="E435" s="61">
        <f t="shared" si="18"/>
        <v>332</v>
      </c>
      <c r="H435" s="45">
        <v>433</v>
      </c>
      <c r="I435" s="45" t="str">
        <f t="shared" si="19"/>
        <v/>
      </c>
      <c r="J435" s="45" t="str">
        <f t="shared" si="20"/>
        <v/>
      </c>
      <c r="K435" s="45" t="str">
        <f>IF(ISERROR(VLOOKUP($J435,'Miljövärden urval för publ'!$B$2:$H$490,MATCH(K$3,'Miljövärden urval för publ'!$B$2:$H$2,0),FALSE)),"",VLOOKUP($J435,'Miljövärden urval för publ'!$B$2:$H$490,MATCH(K$3,'Miljövärden urval för publ'!$B$2:$H$2,0),FALSE))</f>
        <v/>
      </c>
      <c r="L435" s="45" t="str">
        <f>IF(ISERROR(VLOOKUP($J435,'Miljövärden urval för publ'!$B$2:$H$490,MATCH(L$3,'Miljövärden urval för publ'!$B$2:$H$2,0),FALSE)),"",VLOOKUP($J435,'Miljövärden urval för publ'!$B$2:$H$490,MATCH(L$3,'Miljövärden urval för publ'!$B$2:$H$2,0),FALSE))</f>
        <v/>
      </c>
      <c r="M435" s="45" t="str">
        <f>IF(ISERROR(VLOOKUP($J435,'Miljövärden urval för publ'!$B$2:$H$490,MATCH(M$3,'Miljövärden urval för publ'!$B$2:$H$2,0),FALSE)),"",VLOOKUP($J435,'Miljövärden urval för publ'!$B$2:$H$490,MATCH(M$3,'Miljövärden urval för publ'!$B$2:$H$2,0),FALSE))</f>
        <v/>
      </c>
      <c r="N435" s="45" t="str">
        <f>IF(ISERROR(VLOOKUP($J435,'Miljövärden urval för publ'!$B$2:$H$490,MATCH(N$3,'Miljövärden urval för publ'!$B$2:$H$2,0),FALSE)),"",VLOOKUP($J435,'Miljövärden urval för publ'!$B$2:$H$490,MATCH(N$3,'Miljövärden urval för publ'!$B$2:$H$2,0),FALSE))</f>
        <v/>
      </c>
    </row>
    <row r="436" spans="1:14" x14ac:dyDescent="0.25">
      <c r="A436" s="65" t="s">
        <v>31</v>
      </c>
      <c r="B436" s="65" t="s">
        <v>44</v>
      </c>
      <c r="D436" s="60" t="str">
        <f>VLOOKUP(B436,'Miljövärden urval för publ'!$B$2:$V$480,MATCH("ska publiceras:",'Miljövärden urval för publ'!$B$2:$T$2,0),FALSE)</f>
        <v>ja</v>
      </c>
      <c r="E436" s="61">
        <f t="shared" si="18"/>
        <v>333</v>
      </c>
      <c r="H436" s="45">
        <v>434</v>
      </c>
      <c r="I436" s="45" t="str">
        <f t="shared" si="19"/>
        <v/>
      </c>
      <c r="J436" s="45" t="str">
        <f t="shared" si="20"/>
        <v/>
      </c>
      <c r="K436" s="45" t="str">
        <f>IF(ISERROR(VLOOKUP($J436,'Miljövärden urval för publ'!$B$2:$H$490,MATCH(K$3,'Miljövärden urval för publ'!$B$2:$H$2,0),FALSE)),"",VLOOKUP($J436,'Miljövärden urval för publ'!$B$2:$H$490,MATCH(K$3,'Miljövärden urval för publ'!$B$2:$H$2,0),FALSE))</f>
        <v/>
      </c>
      <c r="L436" s="45" t="str">
        <f>IF(ISERROR(VLOOKUP($J436,'Miljövärden urval för publ'!$B$2:$H$490,MATCH(L$3,'Miljövärden urval för publ'!$B$2:$H$2,0),FALSE)),"",VLOOKUP($J436,'Miljövärden urval för publ'!$B$2:$H$490,MATCH(L$3,'Miljövärden urval för publ'!$B$2:$H$2,0),FALSE))</f>
        <v/>
      </c>
      <c r="M436" s="45" t="str">
        <f>IF(ISERROR(VLOOKUP($J436,'Miljövärden urval för publ'!$B$2:$H$490,MATCH(M$3,'Miljövärden urval för publ'!$B$2:$H$2,0),FALSE)),"",VLOOKUP($J436,'Miljövärden urval för publ'!$B$2:$H$490,MATCH(M$3,'Miljövärden urval för publ'!$B$2:$H$2,0),FALSE))</f>
        <v/>
      </c>
      <c r="N436" s="45" t="str">
        <f>IF(ISERROR(VLOOKUP($J436,'Miljövärden urval för publ'!$B$2:$H$490,MATCH(N$3,'Miljövärden urval för publ'!$B$2:$H$2,0),FALSE)),"",VLOOKUP($J436,'Miljövärden urval för publ'!$B$2:$H$490,MATCH(N$3,'Miljövärden urval för publ'!$B$2:$H$2,0),FALSE))</f>
        <v/>
      </c>
    </row>
    <row r="437" spans="1:14" x14ac:dyDescent="0.25">
      <c r="A437" s="65" t="s">
        <v>80</v>
      </c>
      <c r="B437" s="65" t="s">
        <v>128</v>
      </c>
      <c r="D437" s="60" t="str">
        <f>VLOOKUP(B437,'Miljövärden urval för publ'!$B$2:$V$480,MATCH("ska publiceras:",'Miljövärden urval för publ'!$B$2:$T$2,0),FALSE)</f>
        <v>nej</v>
      </c>
      <c r="E437" s="61">
        <f t="shared" si="18"/>
        <v>333</v>
      </c>
      <c r="H437" s="45">
        <v>435</v>
      </c>
      <c r="I437" s="45" t="str">
        <f t="shared" si="19"/>
        <v/>
      </c>
      <c r="J437" s="45" t="str">
        <f t="shared" si="20"/>
        <v/>
      </c>
      <c r="K437" s="45" t="str">
        <f>IF(ISERROR(VLOOKUP($J437,'Miljövärden urval för publ'!$B$2:$H$490,MATCH(K$3,'Miljövärden urval för publ'!$B$2:$H$2,0),FALSE)),"",VLOOKUP($J437,'Miljövärden urval för publ'!$B$2:$H$490,MATCH(K$3,'Miljövärden urval för publ'!$B$2:$H$2,0),FALSE))</f>
        <v/>
      </c>
      <c r="L437" s="45" t="str">
        <f>IF(ISERROR(VLOOKUP($J437,'Miljövärden urval för publ'!$B$2:$H$490,MATCH(L$3,'Miljövärden urval för publ'!$B$2:$H$2,0),FALSE)),"",VLOOKUP($J437,'Miljövärden urval för publ'!$B$2:$H$490,MATCH(L$3,'Miljövärden urval för publ'!$B$2:$H$2,0),FALSE))</f>
        <v/>
      </c>
      <c r="M437" s="45" t="str">
        <f>IF(ISERROR(VLOOKUP($J437,'Miljövärden urval för publ'!$B$2:$H$490,MATCH(M$3,'Miljövärden urval för publ'!$B$2:$H$2,0),FALSE)),"",VLOOKUP($J437,'Miljövärden urval för publ'!$B$2:$H$490,MATCH(M$3,'Miljövärden urval för publ'!$B$2:$H$2,0),FALSE))</f>
        <v/>
      </c>
      <c r="N437" s="45" t="str">
        <f>IF(ISERROR(VLOOKUP($J437,'Miljövärden urval för publ'!$B$2:$H$490,MATCH(N$3,'Miljövärden urval för publ'!$B$2:$H$2,0),FALSE)),"",VLOOKUP($J437,'Miljövärden urval för publ'!$B$2:$H$490,MATCH(N$3,'Miljövärden urval för publ'!$B$2:$H$2,0),FALSE))</f>
        <v/>
      </c>
    </row>
    <row r="438" spans="1:14" x14ac:dyDescent="0.25">
      <c r="A438" s="65" t="s">
        <v>80</v>
      </c>
      <c r="B438" s="65" t="s">
        <v>129</v>
      </c>
      <c r="D438" s="60" t="str">
        <f>VLOOKUP(B438,'Miljövärden urval för publ'!$B$2:$V$480,MATCH("ska publiceras:",'Miljövärden urval för publ'!$B$2:$T$2,0),FALSE)</f>
        <v>nej</v>
      </c>
      <c r="E438" s="61">
        <f t="shared" si="18"/>
        <v>333</v>
      </c>
      <c r="H438" s="45">
        <v>436</v>
      </c>
      <c r="I438" s="45" t="str">
        <f t="shared" si="19"/>
        <v/>
      </c>
      <c r="J438" s="45" t="str">
        <f t="shared" si="20"/>
        <v/>
      </c>
      <c r="K438" s="45" t="str">
        <f>IF(ISERROR(VLOOKUP($J438,'Miljövärden urval för publ'!$B$2:$H$490,MATCH(K$3,'Miljövärden urval för publ'!$B$2:$H$2,0),FALSE)),"",VLOOKUP($J438,'Miljövärden urval för publ'!$B$2:$H$490,MATCH(K$3,'Miljövärden urval för publ'!$B$2:$H$2,0),FALSE))</f>
        <v/>
      </c>
      <c r="L438" s="45" t="str">
        <f>IF(ISERROR(VLOOKUP($J438,'Miljövärden urval för publ'!$B$2:$H$490,MATCH(L$3,'Miljövärden urval för publ'!$B$2:$H$2,0),FALSE)),"",VLOOKUP($J438,'Miljövärden urval för publ'!$B$2:$H$490,MATCH(L$3,'Miljövärden urval för publ'!$B$2:$H$2,0),FALSE))</f>
        <v/>
      </c>
      <c r="M438" s="45" t="str">
        <f>IF(ISERROR(VLOOKUP($J438,'Miljövärden urval för publ'!$B$2:$H$490,MATCH(M$3,'Miljövärden urval för publ'!$B$2:$H$2,0),FALSE)),"",VLOOKUP($J438,'Miljövärden urval för publ'!$B$2:$H$490,MATCH(M$3,'Miljövärden urval för publ'!$B$2:$H$2,0),FALSE))</f>
        <v/>
      </c>
      <c r="N438" s="45" t="str">
        <f>IF(ISERROR(VLOOKUP($J438,'Miljövärden urval för publ'!$B$2:$H$490,MATCH(N$3,'Miljövärden urval för publ'!$B$2:$H$2,0),FALSE)),"",VLOOKUP($J438,'Miljövärden urval för publ'!$B$2:$H$490,MATCH(N$3,'Miljövärden urval för publ'!$B$2:$H$2,0),FALSE))</f>
        <v/>
      </c>
    </row>
    <row r="439" spans="1:14" x14ac:dyDescent="0.25">
      <c r="A439" s="65" t="s">
        <v>80</v>
      </c>
      <c r="B439" s="65" t="s">
        <v>130</v>
      </c>
      <c r="D439" s="60" t="str">
        <f>VLOOKUP(B439,'Miljövärden urval för publ'!$B$2:$V$480,MATCH("ska publiceras:",'Miljövärden urval för publ'!$B$2:$T$2,0),FALSE)</f>
        <v>nej</v>
      </c>
      <c r="E439" s="61">
        <f t="shared" si="18"/>
        <v>333</v>
      </c>
      <c r="H439" s="45">
        <v>437</v>
      </c>
      <c r="I439" s="45" t="str">
        <f t="shared" si="19"/>
        <v/>
      </c>
      <c r="J439" s="45" t="str">
        <f t="shared" si="20"/>
        <v/>
      </c>
      <c r="K439" s="45" t="str">
        <f>IF(ISERROR(VLOOKUP($J439,'Miljövärden urval för publ'!$B$2:$H$490,MATCH(K$3,'Miljövärden urval för publ'!$B$2:$H$2,0),FALSE)),"",VLOOKUP($J439,'Miljövärden urval för publ'!$B$2:$H$490,MATCH(K$3,'Miljövärden urval för publ'!$B$2:$H$2,0),FALSE))</f>
        <v/>
      </c>
      <c r="L439" s="45" t="str">
        <f>IF(ISERROR(VLOOKUP($J439,'Miljövärden urval för publ'!$B$2:$H$490,MATCH(L$3,'Miljövärden urval för publ'!$B$2:$H$2,0),FALSE)),"",VLOOKUP($J439,'Miljövärden urval för publ'!$B$2:$H$490,MATCH(L$3,'Miljövärden urval för publ'!$B$2:$H$2,0),FALSE))</f>
        <v/>
      </c>
      <c r="M439" s="45" t="str">
        <f>IF(ISERROR(VLOOKUP($J439,'Miljövärden urval för publ'!$B$2:$H$490,MATCH(M$3,'Miljövärden urval för publ'!$B$2:$H$2,0),FALSE)),"",VLOOKUP($J439,'Miljövärden urval för publ'!$B$2:$H$490,MATCH(M$3,'Miljövärden urval för publ'!$B$2:$H$2,0),FALSE))</f>
        <v/>
      </c>
      <c r="N439" s="45" t="str">
        <f>IF(ISERROR(VLOOKUP($J439,'Miljövärden urval för publ'!$B$2:$H$490,MATCH(N$3,'Miljövärden urval för publ'!$B$2:$H$2,0),FALSE)),"",VLOOKUP($J439,'Miljövärden urval för publ'!$B$2:$H$490,MATCH(N$3,'Miljövärden urval för publ'!$B$2:$H$2,0),FALSE))</f>
        <v/>
      </c>
    </row>
    <row r="440" spans="1:14" x14ac:dyDescent="0.25">
      <c r="A440" s="65" t="s">
        <v>571</v>
      </c>
      <c r="B440" s="65" t="s">
        <v>573</v>
      </c>
      <c r="D440" s="60" t="str">
        <f>VLOOKUP(B440,'Miljövärden urval för publ'!$B$2:$V$480,MATCH("ska publiceras:",'Miljövärden urval för publ'!$B$2:$T$2,0),FALSE)</f>
        <v>ja</v>
      </c>
      <c r="E440" s="61">
        <f t="shared" si="18"/>
        <v>334</v>
      </c>
      <c r="H440" s="45">
        <v>438</v>
      </c>
      <c r="I440" s="45" t="str">
        <f t="shared" si="19"/>
        <v/>
      </c>
      <c r="J440" s="45" t="str">
        <f t="shared" si="20"/>
        <v/>
      </c>
      <c r="K440" s="45" t="str">
        <f>IF(ISERROR(VLOOKUP($J440,'Miljövärden urval för publ'!$B$2:$H$490,MATCH(K$3,'Miljövärden urval för publ'!$B$2:$H$2,0),FALSE)),"",VLOOKUP($J440,'Miljövärden urval för publ'!$B$2:$H$490,MATCH(K$3,'Miljövärden urval för publ'!$B$2:$H$2,0),FALSE))</f>
        <v/>
      </c>
      <c r="L440" s="45" t="str">
        <f>IF(ISERROR(VLOOKUP($J440,'Miljövärden urval för publ'!$B$2:$H$490,MATCH(L$3,'Miljövärden urval för publ'!$B$2:$H$2,0),FALSE)),"",VLOOKUP($J440,'Miljövärden urval för publ'!$B$2:$H$490,MATCH(L$3,'Miljövärden urval för publ'!$B$2:$H$2,0),FALSE))</f>
        <v/>
      </c>
      <c r="M440" s="45" t="str">
        <f>IF(ISERROR(VLOOKUP($J440,'Miljövärden urval för publ'!$B$2:$H$490,MATCH(M$3,'Miljövärden urval för publ'!$B$2:$H$2,0),FALSE)),"",VLOOKUP($J440,'Miljövärden urval för publ'!$B$2:$H$490,MATCH(M$3,'Miljövärden urval för publ'!$B$2:$H$2,0),FALSE))</f>
        <v/>
      </c>
      <c r="N440" s="45" t="str">
        <f>IF(ISERROR(VLOOKUP($J440,'Miljövärden urval för publ'!$B$2:$H$490,MATCH(N$3,'Miljövärden urval för publ'!$B$2:$H$2,0),FALSE)),"",VLOOKUP($J440,'Miljövärden urval för publ'!$B$2:$H$490,MATCH(N$3,'Miljövärden urval för publ'!$B$2:$H$2,0),FALSE))</f>
        <v/>
      </c>
    </row>
    <row r="441" spans="1:14" x14ac:dyDescent="0.25">
      <c r="A441" s="65" t="s">
        <v>371</v>
      </c>
      <c r="B441" s="65" t="s">
        <v>386</v>
      </c>
      <c r="D441" s="60" t="str">
        <f>VLOOKUP(B441,'Miljövärden urval för publ'!$B$2:$V$480,MATCH("ska publiceras:",'Miljövärden urval för publ'!$B$2:$T$2,0),FALSE)</f>
        <v>nej</v>
      </c>
      <c r="E441" s="61">
        <f t="shared" si="18"/>
        <v>334</v>
      </c>
      <c r="H441" s="45">
        <v>439</v>
      </c>
      <c r="I441" s="45" t="str">
        <f t="shared" si="19"/>
        <v/>
      </c>
      <c r="J441" s="45" t="str">
        <f t="shared" si="20"/>
        <v/>
      </c>
      <c r="K441" s="45" t="str">
        <f>IF(ISERROR(VLOOKUP($J441,'Miljövärden urval för publ'!$B$2:$H$490,MATCH(K$3,'Miljövärden urval för publ'!$B$2:$H$2,0),FALSE)),"",VLOOKUP($J441,'Miljövärden urval för publ'!$B$2:$H$490,MATCH(K$3,'Miljövärden urval för publ'!$B$2:$H$2,0),FALSE))</f>
        <v/>
      </c>
      <c r="L441" s="45" t="str">
        <f>IF(ISERROR(VLOOKUP($J441,'Miljövärden urval för publ'!$B$2:$H$490,MATCH(L$3,'Miljövärden urval för publ'!$B$2:$H$2,0),FALSE)),"",VLOOKUP($J441,'Miljövärden urval för publ'!$B$2:$H$490,MATCH(L$3,'Miljövärden urval för publ'!$B$2:$H$2,0),FALSE))</f>
        <v/>
      </c>
      <c r="M441" s="45" t="str">
        <f>IF(ISERROR(VLOOKUP($J441,'Miljövärden urval för publ'!$B$2:$H$490,MATCH(M$3,'Miljövärden urval för publ'!$B$2:$H$2,0),FALSE)),"",VLOOKUP($J441,'Miljövärden urval för publ'!$B$2:$H$490,MATCH(M$3,'Miljövärden urval för publ'!$B$2:$H$2,0),FALSE))</f>
        <v/>
      </c>
      <c r="N441" s="45" t="str">
        <f>IF(ISERROR(VLOOKUP($J441,'Miljövärden urval för publ'!$B$2:$H$490,MATCH(N$3,'Miljövärden urval för publ'!$B$2:$H$2,0),FALSE)),"",VLOOKUP($J441,'Miljövärden urval för publ'!$B$2:$H$490,MATCH(N$3,'Miljövärden urval för publ'!$B$2:$H$2,0),FALSE))</f>
        <v/>
      </c>
    </row>
    <row r="442" spans="1:14" x14ac:dyDescent="0.25">
      <c r="A442" s="65" t="s">
        <v>80</v>
      </c>
      <c r="B442" s="65" t="s">
        <v>131</v>
      </c>
      <c r="D442" s="60" t="str">
        <f>VLOOKUP(B442,'Miljövärden urval för publ'!$B$2:$V$480,MATCH("ska publiceras:",'Miljövärden urval för publ'!$B$2:$T$2,0),FALSE)</f>
        <v>nej</v>
      </c>
      <c r="E442" s="61">
        <f t="shared" si="18"/>
        <v>334</v>
      </c>
      <c r="H442" s="45">
        <v>440</v>
      </c>
      <c r="I442" s="45" t="str">
        <f t="shared" si="19"/>
        <v/>
      </c>
      <c r="J442" s="45" t="str">
        <f t="shared" si="20"/>
        <v/>
      </c>
      <c r="K442" s="45" t="str">
        <f>IF(ISERROR(VLOOKUP($J442,'Miljövärden urval för publ'!$B$2:$H$490,MATCH(K$3,'Miljövärden urval för publ'!$B$2:$H$2,0),FALSE)),"",VLOOKUP($J442,'Miljövärden urval för publ'!$B$2:$H$490,MATCH(K$3,'Miljövärden urval för publ'!$B$2:$H$2,0),FALSE))</f>
        <v/>
      </c>
      <c r="L442" s="45" t="str">
        <f>IF(ISERROR(VLOOKUP($J442,'Miljövärden urval för publ'!$B$2:$H$490,MATCH(L$3,'Miljövärden urval för publ'!$B$2:$H$2,0),FALSE)),"",VLOOKUP($J442,'Miljövärden urval för publ'!$B$2:$H$490,MATCH(L$3,'Miljövärden urval för publ'!$B$2:$H$2,0),FALSE))</f>
        <v/>
      </c>
      <c r="M442" s="45" t="str">
        <f>IF(ISERROR(VLOOKUP($J442,'Miljövärden urval för publ'!$B$2:$H$490,MATCH(M$3,'Miljövärden urval för publ'!$B$2:$H$2,0),FALSE)),"",VLOOKUP($J442,'Miljövärden urval för publ'!$B$2:$H$490,MATCH(M$3,'Miljövärden urval för publ'!$B$2:$H$2,0),FALSE))</f>
        <v/>
      </c>
      <c r="N442" s="45" t="str">
        <f>IF(ISERROR(VLOOKUP($J442,'Miljövärden urval för publ'!$B$2:$H$490,MATCH(N$3,'Miljövärden urval för publ'!$B$2:$H$2,0),FALSE)),"",VLOOKUP($J442,'Miljövärden urval för publ'!$B$2:$H$490,MATCH(N$3,'Miljövärden urval för publ'!$B$2:$H$2,0),FALSE))</f>
        <v/>
      </c>
    </row>
    <row r="443" spans="1:14" x14ac:dyDescent="0.25">
      <c r="A443" s="65" t="s">
        <v>579</v>
      </c>
      <c r="B443" s="65" t="s">
        <v>582</v>
      </c>
      <c r="D443" s="60" t="str">
        <f>VLOOKUP(B443,'Miljövärden urval för publ'!$B$2:$V$480,MATCH("ska publiceras:",'Miljövärden urval för publ'!$B$2:$T$2,0),FALSE)</f>
        <v>ja</v>
      </c>
      <c r="E443" s="61">
        <f t="shared" si="18"/>
        <v>335</v>
      </c>
      <c r="H443" s="45">
        <v>441</v>
      </c>
      <c r="I443" s="45" t="str">
        <f t="shared" si="19"/>
        <v/>
      </c>
      <c r="J443" s="45" t="str">
        <f t="shared" si="20"/>
        <v/>
      </c>
      <c r="K443" s="45" t="str">
        <f>IF(ISERROR(VLOOKUP($J443,'Miljövärden urval för publ'!$B$2:$H$490,MATCH(K$3,'Miljövärden urval för publ'!$B$2:$H$2,0),FALSE)),"",VLOOKUP($J443,'Miljövärden urval för publ'!$B$2:$H$490,MATCH(K$3,'Miljövärden urval för publ'!$B$2:$H$2,0),FALSE))</f>
        <v/>
      </c>
      <c r="L443" s="45" t="str">
        <f>IF(ISERROR(VLOOKUP($J443,'Miljövärden urval för publ'!$B$2:$H$490,MATCH(L$3,'Miljövärden urval för publ'!$B$2:$H$2,0),FALSE)),"",VLOOKUP($J443,'Miljövärden urval för publ'!$B$2:$H$490,MATCH(L$3,'Miljövärden urval för publ'!$B$2:$H$2,0),FALSE))</f>
        <v/>
      </c>
      <c r="M443" s="45" t="str">
        <f>IF(ISERROR(VLOOKUP($J443,'Miljövärden urval för publ'!$B$2:$H$490,MATCH(M$3,'Miljövärden urval för publ'!$B$2:$H$2,0),FALSE)),"",VLOOKUP($J443,'Miljövärden urval för publ'!$B$2:$H$490,MATCH(M$3,'Miljövärden urval för publ'!$B$2:$H$2,0),FALSE))</f>
        <v/>
      </c>
      <c r="N443" s="45" t="str">
        <f>IF(ISERROR(VLOOKUP($J443,'Miljövärden urval för publ'!$B$2:$H$490,MATCH(N$3,'Miljövärden urval för publ'!$B$2:$H$2,0),FALSE)),"",VLOOKUP($J443,'Miljövärden urval för publ'!$B$2:$H$490,MATCH(N$3,'Miljövärden urval för publ'!$B$2:$H$2,0),FALSE))</f>
        <v/>
      </c>
    </row>
    <row r="444" spans="1:14" x14ac:dyDescent="0.25">
      <c r="A444" s="65" t="s">
        <v>335</v>
      </c>
      <c r="B444" s="65" t="s">
        <v>338</v>
      </c>
      <c r="D444" s="60" t="str">
        <f>VLOOKUP(B444,'Miljövärden urval för publ'!$B$2:$V$480,MATCH("ska publiceras:",'Miljövärden urval för publ'!$B$2:$T$2,0),FALSE)</f>
        <v>ja</v>
      </c>
      <c r="E444" s="61">
        <f t="shared" si="18"/>
        <v>336</v>
      </c>
      <c r="H444" s="45">
        <v>442</v>
      </c>
      <c r="I444" s="45" t="str">
        <f t="shared" si="19"/>
        <v/>
      </c>
      <c r="J444" s="45" t="str">
        <f t="shared" si="20"/>
        <v/>
      </c>
      <c r="K444" s="45" t="str">
        <f>IF(ISERROR(VLOOKUP($J444,'Miljövärden urval för publ'!$B$2:$H$490,MATCH(K$3,'Miljövärden urval för publ'!$B$2:$H$2,0),FALSE)),"",VLOOKUP($J444,'Miljövärden urval för publ'!$B$2:$H$490,MATCH(K$3,'Miljövärden urval för publ'!$B$2:$H$2,0),FALSE))</f>
        <v/>
      </c>
      <c r="L444" s="45" t="str">
        <f>IF(ISERROR(VLOOKUP($J444,'Miljövärden urval för publ'!$B$2:$H$490,MATCH(L$3,'Miljövärden urval för publ'!$B$2:$H$2,0),FALSE)),"",VLOOKUP($J444,'Miljövärden urval för publ'!$B$2:$H$490,MATCH(L$3,'Miljövärden urval för publ'!$B$2:$H$2,0),FALSE))</f>
        <v/>
      </c>
      <c r="M444" s="45" t="str">
        <f>IF(ISERROR(VLOOKUP($J444,'Miljövärden urval för publ'!$B$2:$H$490,MATCH(M$3,'Miljövärden urval för publ'!$B$2:$H$2,0),FALSE)),"",VLOOKUP($J444,'Miljövärden urval för publ'!$B$2:$H$490,MATCH(M$3,'Miljövärden urval för publ'!$B$2:$H$2,0),FALSE))</f>
        <v/>
      </c>
      <c r="N444" s="45" t="str">
        <f>IF(ISERROR(VLOOKUP($J444,'Miljövärden urval för publ'!$B$2:$H$490,MATCH(N$3,'Miljövärden urval för publ'!$B$2:$H$2,0),FALSE)),"",VLOOKUP($J444,'Miljövärden urval för publ'!$B$2:$H$490,MATCH(N$3,'Miljövärden urval för publ'!$B$2:$H$2,0),FALSE))</f>
        <v/>
      </c>
    </row>
    <row r="445" spans="1:14" x14ac:dyDescent="0.25">
      <c r="A445" s="65" t="s">
        <v>453</v>
      </c>
      <c r="B445" s="65" t="s">
        <v>457</v>
      </c>
      <c r="D445" s="60" t="str">
        <f>VLOOKUP(B445,'Miljövärden urval för publ'!$B$2:$V$480,MATCH("ska publiceras:",'Miljövärden urval för publ'!$B$2:$T$2,0),FALSE)</f>
        <v>ja</v>
      </c>
      <c r="E445" s="61">
        <f t="shared" si="18"/>
        <v>337</v>
      </c>
      <c r="H445" s="45">
        <v>443</v>
      </c>
      <c r="I445" s="45" t="str">
        <f t="shared" si="19"/>
        <v/>
      </c>
      <c r="J445" s="45" t="str">
        <f t="shared" si="20"/>
        <v/>
      </c>
      <c r="K445" s="45" t="str">
        <f>IF(ISERROR(VLOOKUP($J445,'Miljövärden urval för publ'!$B$2:$H$490,MATCH(K$3,'Miljövärden urval för publ'!$B$2:$H$2,0),FALSE)),"",VLOOKUP($J445,'Miljövärden urval för publ'!$B$2:$H$490,MATCH(K$3,'Miljövärden urval för publ'!$B$2:$H$2,0),FALSE))</f>
        <v/>
      </c>
      <c r="L445" s="45" t="str">
        <f>IF(ISERROR(VLOOKUP($J445,'Miljövärden urval för publ'!$B$2:$H$490,MATCH(L$3,'Miljövärden urval för publ'!$B$2:$H$2,0),FALSE)),"",VLOOKUP($J445,'Miljövärden urval för publ'!$B$2:$H$490,MATCH(L$3,'Miljövärden urval för publ'!$B$2:$H$2,0),FALSE))</f>
        <v/>
      </c>
      <c r="M445" s="45" t="str">
        <f>IF(ISERROR(VLOOKUP($J445,'Miljövärden urval för publ'!$B$2:$H$490,MATCH(M$3,'Miljövärden urval för publ'!$B$2:$H$2,0),FALSE)),"",VLOOKUP($J445,'Miljövärden urval för publ'!$B$2:$H$490,MATCH(M$3,'Miljövärden urval för publ'!$B$2:$H$2,0),FALSE))</f>
        <v/>
      </c>
      <c r="N445" s="45" t="str">
        <f>IF(ISERROR(VLOOKUP($J445,'Miljövärden urval för publ'!$B$2:$H$490,MATCH(N$3,'Miljövärden urval för publ'!$B$2:$H$2,0),FALSE)),"",VLOOKUP($J445,'Miljövärden urval för publ'!$B$2:$H$490,MATCH(N$3,'Miljövärden urval för publ'!$B$2:$H$2,0),FALSE))</f>
        <v/>
      </c>
    </row>
    <row r="446" spans="1:14" x14ac:dyDescent="0.25">
      <c r="A446" s="65" t="s">
        <v>583</v>
      </c>
      <c r="B446" s="65" t="s">
        <v>587</v>
      </c>
      <c r="D446" s="60" t="str">
        <f>VLOOKUP(B446,'Miljövärden urval för publ'!$B$2:$V$480,MATCH("ska publiceras:",'Miljövärden urval för publ'!$B$2:$T$2,0),FALSE)</f>
        <v>ja</v>
      </c>
      <c r="E446" s="61">
        <f t="shared" si="18"/>
        <v>338</v>
      </c>
      <c r="H446" s="45">
        <v>444</v>
      </c>
      <c r="I446" s="45" t="str">
        <f t="shared" si="19"/>
        <v/>
      </c>
      <c r="J446" s="45" t="str">
        <f t="shared" si="20"/>
        <v/>
      </c>
      <c r="K446" s="45" t="str">
        <f>IF(ISERROR(VLOOKUP($J446,'Miljövärden urval för publ'!$B$2:$H$490,MATCH(K$3,'Miljövärden urval för publ'!$B$2:$H$2,0),FALSE)),"",VLOOKUP($J446,'Miljövärden urval för publ'!$B$2:$H$490,MATCH(K$3,'Miljövärden urval för publ'!$B$2:$H$2,0),FALSE))</f>
        <v/>
      </c>
      <c r="L446" s="45" t="str">
        <f>IF(ISERROR(VLOOKUP($J446,'Miljövärden urval för publ'!$B$2:$H$490,MATCH(L$3,'Miljövärden urval för publ'!$B$2:$H$2,0),FALSE)),"",VLOOKUP($J446,'Miljövärden urval för publ'!$B$2:$H$490,MATCH(L$3,'Miljövärden urval för publ'!$B$2:$H$2,0),FALSE))</f>
        <v/>
      </c>
      <c r="M446" s="45" t="str">
        <f>IF(ISERROR(VLOOKUP($J446,'Miljövärden urval för publ'!$B$2:$H$490,MATCH(M$3,'Miljövärden urval för publ'!$B$2:$H$2,0),FALSE)),"",VLOOKUP($J446,'Miljövärden urval för publ'!$B$2:$H$490,MATCH(M$3,'Miljövärden urval för publ'!$B$2:$H$2,0),FALSE))</f>
        <v/>
      </c>
      <c r="N446" s="45" t="str">
        <f>IF(ISERROR(VLOOKUP($J446,'Miljövärden urval för publ'!$B$2:$H$490,MATCH(N$3,'Miljövärden urval för publ'!$B$2:$H$2,0),FALSE)),"",VLOOKUP($J446,'Miljövärden urval för publ'!$B$2:$H$490,MATCH(N$3,'Miljövärden urval för publ'!$B$2:$H$2,0),FALSE))</f>
        <v/>
      </c>
    </row>
    <row r="447" spans="1:14" x14ac:dyDescent="0.25">
      <c r="A447" s="65" t="s">
        <v>588</v>
      </c>
      <c r="B447" s="65" t="s">
        <v>589</v>
      </c>
      <c r="D447" s="60" t="str">
        <f>VLOOKUP(B447,'Miljövärden urval för publ'!$B$2:$V$480,MATCH("ska publiceras:",'Miljövärden urval för publ'!$B$2:$T$2,0),FALSE)</f>
        <v>ja</v>
      </c>
      <c r="E447" s="61">
        <f t="shared" si="18"/>
        <v>339</v>
      </c>
      <c r="H447" s="45">
        <v>445</v>
      </c>
      <c r="I447" s="45" t="str">
        <f t="shared" si="19"/>
        <v/>
      </c>
      <c r="J447" s="45" t="str">
        <f t="shared" si="20"/>
        <v/>
      </c>
      <c r="K447" s="45" t="str">
        <f>IF(ISERROR(VLOOKUP($J447,'Miljövärden urval för publ'!$B$2:$H$490,MATCH(K$3,'Miljövärden urval för publ'!$B$2:$H$2,0),FALSE)),"",VLOOKUP($J447,'Miljövärden urval för publ'!$B$2:$H$490,MATCH(K$3,'Miljövärden urval för publ'!$B$2:$H$2,0),FALSE))</f>
        <v/>
      </c>
      <c r="L447" s="45" t="str">
        <f>IF(ISERROR(VLOOKUP($J447,'Miljövärden urval för publ'!$B$2:$H$490,MATCH(L$3,'Miljövärden urval för publ'!$B$2:$H$2,0),FALSE)),"",VLOOKUP($J447,'Miljövärden urval för publ'!$B$2:$H$490,MATCH(L$3,'Miljövärden urval för publ'!$B$2:$H$2,0),FALSE))</f>
        <v/>
      </c>
      <c r="M447" s="45" t="str">
        <f>IF(ISERROR(VLOOKUP($J447,'Miljövärden urval för publ'!$B$2:$H$490,MATCH(M$3,'Miljövärden urval för publ'!$B$2:$H$2,0),FALSE)),"",VLOOKUP($J447,'Miljövärden urval för publ'!$B$2:$H$490,MATCH(M$3,'Miljövärden urval för publ'!$B$2:$H$2,0),FALSE))</f>
        <v/>
      </c>
      <c r="N447" s="45" t="str">
        <f>IF(ISERROR(VLOOKUP($J447,'Miljövärden urval för publ'!$B$2:$H$490,MATCH(N$3,'Miljövärden urval för publ'!$B$2:$H$2,0),FALSE)),"",VLOOKUP($J447,'Miljövärden urval för publ'!$B$2:$H$490,MATCH(N$3,'Miljövärden urval för publ'!$B$2:$H$2,0),FALSE))</f>
        <v/>
      </c>
    </row>
    <row r="448" spans="1:14" x14ac:dyDescent="0.25">
      <c r="A448" s="65" t="s">
        <v>67</v>
      </c>
      <c r="B448" s="65" t="s">
        <v>71</v>
      </c>
      <c r="D448" s="60" t="str">
        <f>VLOOKUP(B448,'Miljövärden urval för publ'!$B$2:$V$480,MATCH("ska publiceras:",'Miljövärden urval för publ'!$B$2:$T$2,0),FALSE)</f>
        <v>nej</v>
      </c>
      <c r="E448" s="61">
        <f t="shared" si="18"/>
        <v>339</v>
      </c>
      <c r="H448" s="45">
        <v>446</v>
      </c>
      <c r="I448" s="45" t="str">
        <f t="shared" si="19"/>
        <v/>
      </c>
      <c r="J448" s="45" t="str">
        <f t="shared" si="20"/>
        <v/>
      </c>
      <c r="K448" s="45" t="str">
        <f>IF(ISERROR(VLOOKUP($J448,'Miljövärden urval för publ'!$B$2:$H$490,MATCH(K$3,'Miljövärden urval för publ'!$B$2:$H$2,0),FALSE)),"",VLOOKUP($J448,'Miljövärden urval för publ'!$B$2:$H$490,MATCH(K$3,'Miljövärden urval för publ'!$B$2:$H$2,0),FALSE))</f>
        <v/>
      </c>
      <c r="L448" s="45" t="str">
        <f>IF(ISERROR(VLOOKUP($J448,'Miljövärden urval för publ'!$B$2:$H$490,MATCH(L$3,'Miljövärden urval för publ'!$B$2:$H$2,0),FALSE)),"",VLOOKUP($J448,'Miljövärden urval för publ'!$B$2:$H$490,MATCH(L$3,'Miljövärden urval för publ'!$B$2:$H$2,0),FALSE))</f>
        <v/>
      </c>
      <c r="M448" s="45" t="str">
        <f>IF(ISERROR(VLOOKUP($J448,'Miljövärden urval för publ'!$B$2:$H$490,MATCH(M$3,'Miljövärden urval för publ'!$B$2:$H$2,0),FALSE)),"",VLOOKUP($J448,'Miljövärden urval för publ'!$B$2:$H$490,MATCH(M$3,'Miljövärden urval för publ'!$B$2:$H$2,0),FALSE))</f>
        <v/>
      </c>
      <c r="N448" s="45" t="str">
        <f>IF(ISERROR(VLOOKUP($J448,'Miljövärden urval för publ'!$B$2:$H$490,MATCH(N$3,'Miljövärden urval för publ'!$B$2:$H$2,0),FALSE)),"",VLOOKUP($J448,'Miljövärden urval för publ'!$B$2:$H$490,MATCH(N$3,'Miljövärden urval för publ'!$B$2:$H$2,0),FALSE))</f>
        <v/>
      </c>
    </row>
    <row r="449" spans="1:14" x14ac:dyDescent="0.25">
      <c r="A449" s="65" t="s">
        <v>443</v>
      </c>
      <c r="B449" s="65" t="s">
        <v>446</v>
      </c>
      <c r="D449" s="60" t="str">
        <f>VLOOKUP(B449,'Miljövärden urval för publ'!$B$2:$V$480,MATCH("ska publiceras:",'Miljövärden urval för publ'!$B$2:$T$2,0),FALSE)</f>
        <v>nej</v>
      </c>
      <c r="E449" s="61">
        <f t="shared" si="18"/>
        <v>339</v>
      </c>
      <c r="H449" s="45">
        <v>447</v>
      </c>
      <c r="I449" s="45" t="str">
        <f t="shared" si="19"/>
        <v/>
      </c>
      <c r="J449" s="45" t="str">
        <f t="shared" si="20"/>
        <v/>
      </c>
      <c r="K449" s="45" t="str">
        <f>IF(ISERROR(VLOOKUP($J449,'Miljövärden urval för publ'!$B$2:$H$490,MATCH(K$3,'Miljövärden urval för publ'!$B$2:$H$2,0),FALSE)),"",VLOOKUP($J449,'Miljövärden urval för publ'!$B$2:$H$490,MATCH(K$3,'Miljövärden urval för publ'!$B$2:$H$2,0),FALSE))</f>
        <v/>
      </c>
      <c r="L449" s="45" t="str">
        <f>IF(ISERROR(VLOOKUP($J449,'Miljövärden urval för publ'!$B$2:$H$490,MATCH(L$3,'Miljövärden urval för publ'!$B$2:$H$2,0),FALSE)),"",VLOOKUP($J449,'Miljövärden urval för publ'!$B$2:$H$490,MATCH(L$3,'Miljövärden urval för publ'!$B$2:$H$2,0),FALSE))</f>
        <v/>
      </c>
      <c r="M449" s="45" t="str">
        <f>IF(ISERROR(VLOOKUP($J449,'Miljövärden urval för publ'!$B$2:$H$490,MATCH(M$3,'Miljövärden urval för publ'!$B$2:$H$2,0),FALSE)),"",VLOOKUP($J449,'Miljövärden urval för publ'!$B$2:$H$490,MATCH(M$3,'Miljövärden urval för publ'!$B$2:$H$2,0),FALSE))</f>
        <v/>
      </c>
      <c r="N449" s="45" t="str">
        <f>IF(ISERROR(VLOOKUP($J449,'Miljövärden urval för publ'!$B$2:$H$490,MATCH(N$3,'Miljövärden urval för publ'!$B$2:$H$2,0),FALSE)),"",VLOOKUP($J449,'Miljövärden urval för publ'!$B$2:$H$490,MATCH(N$3,'Miljövärden urval för publ'!$B$2:$H$2,0),FALSE))</f>
        <v/>
      </c>
    </row>
    <row r="450" spans="1:14" x14ac:dyDescent="0.25">
      <c r="A450" s="65" t="s">
        <v>435</v>
      </c>
      <c r="B450" s="65" t="s">
        <v>439</v>
      </c>
      <c r="D450" s="60" t="str">
        <f>VLOOKUP(B450,'Miljövärden urval för publ'!$B$2:$V$480,MATCH("ska publiceras:",'Miljövärden urval för publ'!$B$2:$T$2,0),FALSE)</f>
        <v>ja</v>
      </c>
      <c r="E450" s="61">
        <f t="shared" si="18"/>
        <v>340</v>
      </c>
      <c r="H450" s="45">
        <v>448</v>
      </c>
      <c r="I450" s="45" t="str">
        <f t="shared" si="19"/>
        <v/>
      </c>
      <c r="J450" s="45" t="str">
        <f t="shared" si="20"/>
        <v/>
      </c>
      <c r="K450" s="45" t="str">
        <f>IF(ISERROR(VLOOKUP($J450,'Miljövärden urval för publ'!$B$2:$H$490,MATCH(K$3,'Miljövärden urval för publ'!$B$2:$H$2,0),FALSE)),"",VLOOKUP($J450,'Miljövärden urval för publ'!$B$2:$H$490,MATCH(K$3,'Miljövärden urval för publ'!$B$2:$H$2,0),FALSE))</f>
        <v/>
      </c>
      <c r="L450" s="45" t="str">
        <f>IF(ISERROR(VLOOKUP($J450,'Miljövärden urval för publ'!$B$2:$H$490,MATCH(L$3,'Miljövärden urval för publ'!$B$2:$H$2,0),FALSE)),"",VLOOKUP($J450,'Miljövärden urval för publ'!$B$2:$H$490,MATCH(L$3,'Miljövärden urval för publ'!$B$2:$H$2,0),FALSE))</f>
        <v/>
      </c>
      <c r="M450" s="45" t="str">
        <f>IF(ISERROR(VLOOKUP($J450,'Miljövärden urval för publ'!$B$2:$H$490,MATCH(M$3,'Miljövärden urval för publ'!$B$2:$H$2,0),FALSE)),"",VLOOKUP($J450,'Miljövärden urval för publ'!$B$2:$H$490,MATCH(M$3,'Miljövärden urval för publ'!$B$2:$H$2,0),FALSE))</f>
        <v/>
      </c>
      <c r="N450" s="45" t="str">
        <f>IF(ISERROR(VLOOKUP($J450,'Miljövärden urval för publ'!$B$2:$H$490,MATCH(N$3,'Miljövärden urval för publ'!$B$2:$H$2,0),FALSE)),"",VLOOKUP($J450,'Miljövärden urval för publ'!$B$2:$H$490,MATCH(N$3,'Miljövärden urval för publ'!$B$2:$H$2,0),FALSE))</f>
        <v/>
      </c>
    </row>
    <row r="451" spans="1:14" x14ac:dyDescent="0.25">
      <c r="A451" s="65" t="s">
        <v>590</v>
      </c>
      <c r="B451" s="65" t="s">
        <v>593</v>
      </c>
      <c r="D451" s="60" t="str">
        <f>VLOOKUP(B451,'Miljövärden urval för publ'!$B$2:$V$480,MATCH("ska publiceras:",'Miljövärden urval för publ'!$B$2:$T$2,0),FALSE)</f>
        <v>nej</v>
      </c>
      <c r="E451" s="61">
        <f t="shared" si="18"/>
        <v>340</v>
      </c>
      <c r="H451" s="45">
        <v>449</v>
      </c>
      <c r="I451" s="45" t="str">
        <f t="shared" si="19"/>
        <v/>
      </c>
      <c r="J451" s="45" t="str">
        <f t="shared" si="20"/>
        <v/>
      </c>
      <c r="K451" s="45" t="str">
        <f>IF(ISERROR(VLOOKUP($J451,'Miljövärden urval för publ'!$B$2:$H$490,MATCH(K$3,'Miljövärden urval för publ'!$B$2:$H$2,0),FALSE)),"",VLOOKUP($J451,'Miljövärden urval för publ'!$B$2:$H$490,MATCH(K$3,'Miljövärden urval för publ'!$B$2:$H$2,0),FALSE))</f>
        <v/>
      </c>
      <c r="L451" s="45" t="str">
        <f>IF(ISERROR(VLOOKUP($J451,'Miljövärden urval för publ'!$B$2:$H$490,MATCH(L$3,'Miljövärden urval för publ'!$B$2:$H$2,0),FALSE)),"",VLOOKUP($J451,'Miljövärden urval för publ'!$B$2:$H$490,MATCH(L$3,'Miljövärden urval för publ'!$B$2:$H$2,0),FALSE))</f>
        <v/>
      </c>
      <c r="M451" s="45" t="str">
        <f>IF(ISERROR(VLOOKUP($J451,'Miljövärden urval för publ'!$B$2:$H$490,MATCH(M$3,'Miljövärden urval för publ'!$B$2:$H$2,0),FALSE)),"",VLOOKUP($J451,'Miljövärden urval för publ'!$B$2:$H$490,MATCH(M$3,'Miljövärden urval för publ'!$B$2:$H$2,0),FALSE))</f>
        <v/>
      </c>
      <c r="N451" s="45" t="str">
        <f>IF(ISERROR(VLOOKUP($J451,'Miljövärden urval för publ'!$B$2:$H$490,MATCH(N$3,'Miljövärden urval för publ'!$B$2:$H$2,0),FALSE)),"",VLOOKUP($J451,'Miljövärden urval för publ'!$B$2:$H$490,MATCH(N$3,'Miljövärden urval för publ'!$B$2:$H$2,0),FALSE))</f>
        <v/>
      </c>
    </row>
    <row r="452" spans="1:14" x14ac:dyDescent="0.25">
      <c r="A452" s="65" t="s">
        <v>403</v>
      </c>
      <c r="B452" s="65" t="s">
        <v>421</v>
      </c>
      <c r="D452" s="60" t="str">
        <f>VLOOKUP(B452,'Miljövärden urval för publ'!$B$2:$V$480,MATCH("ska publiceras:",'Miljövärden urval för publ'!$B$2:$T$2,0),FALSE)</f>
        <v>ja</v>
      </c>
      <c r="E452" s="61">
        <f t="shared" ref="E452:E476" si="21">IF(ISERROR(D452),E451,IF(D452="ja",E451+1,E451))</f>
        <v>341</v>
      </c>
      <c r="H452" s="45">
        <v>450</v>
      </c>
      <c r="I452" s="45" t="str">
        <f t="shared" si="19"/>
        <v/>
      </c>
      <c r="J452" s="45" t="str">
        <f t="shared" si="20"/>
        <v/>
      </c>
      <c r="K452" s="45" t="str">
        <f>IF(ISERROR(VLOOKUP($J452,'Miljövärden urval för publ'!$B$2:$H$490,MATCH(K$3,'Miljövärden urval för publ'!$B$2:$H$2,0),FALSE)),"",VLOOKUP($J452,'Miljövärden urval för publ'!$B$2:$H$490,MATCH(K$3,'Miljövärden urval för publ'!$B$2:$H$2,0),FALSE))</f>
        <v/>
      </c>
      <c r="L452" s="45" t="str">
        <f>IF(ISERROR(VLOOKUP($J452,'Miljövärden urval för publ'!$B$2:$H$490,MATCH(L$3,'Miljövärden urval för publ'!$B$2:$H$2,0),FALSE)),"",VLOOKUP($J452,'Miljövärden urval för publ'!$B$2:$H$490,MATCH(L$3,'Miljövärden urval för publ'!$B$2:$H$2,0),FALSE))</f>
        <v/>
      </c>
      <c r="M452" s="45" t="str">
        <f>IF(ISERROR(VLOOKUP($J452,'Miljövärden urval för publ'!$B$2:$H$490,MATCH(M$3,'Miljövärden urval för publ'!$B$2:$H$2,0),FALSE)),"",VLOOKUP($J452,'Miljövärden urval för publ'!$B$2:$H$490,MATCH(M$3,'Miljövärden urval för publ'!$B$2:$H$2,0),FALSE))</f>
        <v/>
      </c>
      <c r="N452" s="45" t="str">
        <f>IF(ISERROR(VLOOKUP($J452,'Miljövärden urval för publ'!$B$2:$H$490,MATCH(N$3,'Miljövärden urval för publ'!$B$2:$H$2,0),FALSE)),"",VLOOKUP($J452,'Miljövärden urval för publ'!$B$2:$H$490,MATCH(N$3,'Miljövärden urval för publ'!$B$2:$H$2,0),FALSE))</f>
        <v/>
      </c>
    </row>
    <row r="453" spans="1:14" x14ac:dyDescent="0.25">
      <c r="A453" s="65" t="s">
        <v>243</v>
      </c>
      <c r="B453" s="65" t="s">
        <v>246</v>
      </c>
      <c r="D453" s="60" t="str">
        <f>VLOOKUP(B453,'Miljövärden urval för publ'!$B$2:$V$480,MATCH("ska publiceras:",'Miljövärden urval för publ'!$B$2:$T$2,0),FALSE)</f>
        <v>ja</v>
      </c>
      <c r="E453" s="61">
        <f t="shared" si="21"/>
        <v>342</v>
      </c>
      <c r="H453" s="45">
        <v>451</v>
      </c>
      <c r="I453" s="45" t="str">
        <f t="shared" ref="I453:I467" si="22">IF(ISERROR(INDEX($A$4:$E$490,MATCH($H453,$E$4:$E$490,0),1)),"",INDEX($A$4:$E$490,MATCH($H453,$E$4:$E$490,0),1))</f>
        <v/>
      </c>
      <c r="J453" s="45" t="str">
        <f t="shared" si="20"/>
        <v/>
      </c>
      <c r="K453" s="45" t="str">
        <f>IF(ISERROR(VLOOKUP($J453,'Miljövärden urval för publ'!$B$2:$H$490,MATCH(K$3,'Miljövärden urval för publ'!$B$2:$H$2,0),FALSE)),"",VLOOKUP($J453,'Miljövärden urval för publ'!$B$2:$H$490,MATCH(K$3,'Miljövärden urval för publ'!$B$2:$H$2,0),FALSE))</f>
        <v/>
      </c>
      <c r="L453" s="45" t="str">
        <f>IF(ISERROR(VLOOKUP($J453,'Miljövärden urval för publ'!$B$2:$H$490,MATCH(L$3,'Miljövärden urval för publ'!$B$2:$H$2,0),FALSE)),"",VLOOKUP($J453,'Miljövärden urval för publ'!$B$2:$H$490,MATCH(L$3,'Miljövärden urval för publ'!$B$2:$H$2,0),FALSE))</f>
        <v/>
      </c>
      <c r="M453" s="45" t="str">
        <f>IF(ISERROR(VLOOKUP($J453,'Miljövärden urval för publ'!$B$2:$H$490,MATCH(M$3,'Miljövärden urval för publ'!$B$2:$H$2,0),FALSE)),"",VLOOKUP($J453,'Miljövärden urval för publ'!$B$2:$H$490,MATCH(M$3,'Miljövärden urval för publ'!$B$2:$H$2,0),FALSE))</f>
        <v/>
      </c>
      <c r="N453" s="45" t="str">
        <f>IF(ISERROR(VLOOKUP($J453,'Miljövärden urval för publ'!$B$2:$H$490,MATCH(N$3,'Miljövärden urval för publ'!$B$2:$H$2,0),FALSE)),"",VLOOKUP($J453,'Miljövärden urval för publ'!$B$2:$H$490,MATCH(N$3,'Miljövärden urval för publ'!$B$2:$H$2,0),FALSE))</f>
        <v/>
      </c>
    </row>
    <row r="454" spans="1:14" x14ac:dyDescent="0.25">
      <c r="A454" s="65" t="s">
        <v>80</v>
      </c>
      <c r="B454" s="65" t="s">
        <v>132</v>
      </c>
      <c r="D454" s="60" t="str">
        <f>VLOOKUP(B454,'Miljövärden urval för publ'!$B$2:$V$480,MATCH("ska publiceras:",'Miljövärden urval för publ'!$B$2:$T$2,0),FALSE)</f>
        <v>ja</v>
      </c>
      <c r="E454" s="61">
        <f t="shared" si="21"/>
        <v>343</v>
      </c>
      <c r="H454" s="45">
        <v>452</v>
      </c>
      <c r="I454" s="45" t="str">
        <f t="shared" si="22"/>
        <v/>
      </c>
      <c r="J454" s="45" t="str">
        <f t="shared" ref="J454:J467" si="23">IF(ISERROR(INDEX($A$4:$E$490,MATCH($H454,$E$4:$E$490,0),2)),"",INDEX($A$4:$E$490,MATCH($H454,$E$4:$E$490,0),2))</f>
        <v/>
      </c>
      <c r="K454" s="45" t="str">
        <f>IF(ISERROR(VLOOKUP($J454,'Miljövärden urval för publ'!$B$2:$H$490,MATCH(K$3,'Miljövärden urval för publ'!$B$2:$H$2,0),FALSE)),"",VLOOKUP($J454,'Miljövärden urval för publ'!$B$2:$H$490,MATCH(K$3,'Miljövärden urval för publ'!$B$2:$H$2,0),FALSE))</f>
        <v/>
      </c>
      <c r="L454" s="45" t="str">
        <f>IF(ISERROR(VLOOKUP($J454,'Miljövärden urval för publ'!$B$2:$H$490,MATCH(L$3,'Miljövärden urval för publ'!$B$2:$H$2,0),FALSE)),"",VLOOKUP($J454,'Miljövärden urval för publ'!$B$2:$H$490,MATCH(L$3,'Miljövärden urval för publ'!$B$2:$H$2,0),FALSE))</f>
        <v/>
      </c>
      <c r="M454" s="45" t="str">
        <f>IF(ISERROR(VLOOKUP($J454,'Miljövärden urval för publ'!$B$2:$H$490,MATCH(M$3,'Miljövärden urval för publ'!$B$2:$H$2,0),FALSE)),"",VLOOKUP($J454,'Miljövärden urval för publ'!$B$2:$H$490,MATCH(M$3,'Miljövärden urval för publ'!$B$2:$H$2,0),FALSE))</f>
        <v/>
      </c>
      <c r="N454" s="45" t="str">
        <f>IF(ISERROR(VLOOKUP($J454,'Miljövärden urval för publ'!$B$2:$H$490,MATCH(N$3,'Miljövärden urval för publ'!$B$2:$H$2,0),FALSE)),"",VLOOKUP($J454,'Miljövärden urval för publ'!$B$2:$H$490,MATCH(N$3,'Miljövärden urval för publ'!$B$2:$H$2,0),FALSE))</f>
        <v/>
      </c>
    </row>
    <row r="455" spans="1:14" x14ac:dyDescent="0.25">
      <c r="A455" s="65" t="s">
        <v>360</v>
      </c>
      <c r="B455" s="65" t="s">
        <v>361</v>
      </c>
      <c r="D455" s="60" t="str">
        <f>VLOOKUP(B455,'Miljövärden urval för publ'!$B$2:$V$480,MATCH("ska publiceras:",'Miljövärden urval för publ'!$B$2:$T$2,0),FALSE)</f>
        <v>ja</v>
      </c>
      <c r="E455" s="61">
        <f t="shared" si="21"/>
        <v>344</v>
      </c>
      <c r="H455" s="45">
        <v>453</v>
      </c>
      <c r="I455" s="45" t="str">
        <f t="shared" si="22"/>
        <v/>
      </c>
      <c r="J455" s="45" t="str">
        <f t="shared" si="23"/>
        <v/>
      </c>
      <c r="K455" s="45" t="str">
        <f>IF(ISERROR(VLOOKUP($J455,'Miljövärden urval för publ'!$B$2:$H$490,MATCH(K$3,'Miljövärden urval för publ'!$B$2:$H$2,0),FALSE)),"",VLOOKUP($J455,'Miljövärden urval för publ'!$B$2:$H$490,MATCH(K$3,'Miljövärden urval för publ'!$B$2:$H$2,0),FALSE))</f>
        <v/>
      </c>
      <c r="L455" s="45" t="str">
        <f>IF(ISERROR(VLOOKUP($J455,'Miljövärden urval för publ'!$B$2:$H$490,MATCH(L$3,'Miljövärden urval för publ'!$B$2:$H$2,0),FALSE)),"",VLOOKUP($J455,'Miljövärden urval för publ'!$B$2:$H$490,MATCH(L$3,'Miljövärden urval för publ'!$B$2:$H$2,0),FALSE))</f>
        <v/>
      </c>
      <c r="M455" s="45" t="str">
        <f>IF(ISERROR(VLOOKUP($J455,'Miljövärden urval för publ'!$B$2:$H$490,MATCH(M$3,'Miljövärden urval för publ'!$B$2:$H$2,0),FALSE)),"",VLOOKUP($J455,'Miljövärden urval för publ'!$B$2:$H$490,MATCH(M$3,'Miljövärden urval för publ'!$B$2:$H$2,0),FALSE))</f>
        <v/>
      </c>
      <c r="N455" s="45" t="str">
        <f>IF(ISERROR(VLOOKUP($J455,'Miljövärden urval för publ'!$B$2:$H$490,MATCH(N$3,'Miljövärden urval för publ'!$B$2:$H$2,0),FALSE)),"",VLOOKUP($J455,'Miljövärden urval för publ'!$B$2:$H$490,MATCH(N$3,'Miljövärden urval för publ'!$B$2:$H$2,0),FALSE))</f>
        <v/>
      </c>
    </row>
    <row r="456" spans="1:14" x14ac:dyDescent="0.25">
      <c r="A456" s="65" t="s">
        <v>75</v>
      </c>
      <c r="B456" s="65" t="s">
        <v>79</v>
      </c>
      <c r="D456" s="60" t="str">
        <f>VLOOKUP(B456,'Miljövärden urval för publ'!$B$2:$V$480,MATCH("ska publiceras:",'Miljövärden urval för publ'!$B$2:$T$2,0),FALSE)</f>
        <v>ja</v>
      </c>
      <c r="E456" s="61">
        <f t="shared" si="21"/>
        <v>345</v>
      </c>
      <c r="H456" s="45">
        <v>454</v>
      </c>
      <c r="I456" s="45" t="str">
        <f t="shared" si="22"/>
        <v/>
      </c>
      <c r="J456" s="45" t="str">
        <f t="shared" si="23"/>
        <v/>
      </c>
      <c r="K456" s="45" t="str">
        <f>IF(ISERROR(VLOOKUP($J456,'Miljövärden urval för publ'!$B$2:$H$490,MATCH(K$3,'Miljövärden urval för publ'!$B$2:$H$2,0),FALSE)),"",VLOOKUP($J456,'Miljövärden urval för publ'!$B$2:$H$490,MATCH(K$3,'Miljövärden urval för publ'!$B$2:$H$2,0),FALSE))</f>
        <v/>
      </c>
      <c r="L456" s="45" t="str">
        <f>IF(ISERROR(VLOOKUP($J456,'Miljövärden urval för publ'!$B$2:$H$490,MATCH(L$3,'Miljövärden urval för publ'!$B$2:$H$2,0),FALSE)),"",VLOOKUP($J456,'Miljövärden urval för publ'!$B$2:$H$490,MATCH(L$3,'Miljövärden urval för publ'!$B$2:$H$2,0),FALSE))</f>
        <v/>
      </c>
      <c r="M456" s="45" t="str">
        <f>IF(ISERROR(VLOOKUP($J456,'Miljövärden urval för publ'!$B$2:$H$490,MATCH(M$3,'Miljövärden urval för publ'!$B$2:$H$2,0),FALSE)),"",VLOOKUP($J456,'Miljövärden urval för publ'!$B$2:$H$490,MATCH(M$3,'Miljövärden urval för publ'!$B$2:$H$2,0),FALSE))</f>
        <v/>
      </c>
      <c r="N456" s="45" t="str">
        <f>IF(ISERROR(VLOOKUP($J456,'Miljövärden urval för publ'!$B$2:$H$490,MATCH(N$3,'Miljövärden urval för publ'!$B$2:$H$2,0),FALSE)),"",VLOOKUP($J456,'Miljövärden urval för publ'!$B$2:$H$490,MATCH(N$3,'Miljövärden urval för publ'!$B$2:$H$2,0),FALSE))</f>
        <v/>
      </c>
    </row>
    <row r="457" spans="1:14" x14ac:dyDescent="0.25">
      <c r="A457" s="65" t="s">
        <v>474</v>
      </c>
      <c r="B457" s="65" t="s">
        <v>480</v>
      </c>
      <c r="D457" s="60" t="str">
        <f>VLOOKUP(B457,'Miljövärden urval för publ'!$B$2:$V$480,MATCH("ska publiceras:",'Miljövärden urval för publ'!$B$2:$T$2,0),FALSE)</f>
        <v>ja</v>
      </c>
      <c r="E457" s="61">
        <f t="shared" si="21"/>
        <v>346</v>
      </c>
      <c r="H457" s="45">
        <v>455</v>
      </c>
      <c r="I457" s="45" t="str">
        <f t="shared" si="22"/>
        <v/>
      </c>
      <c r="J457" s="45" t="str">
        <f t="shared" si="23"/>
        <v/>
      </c>
      <c r="K457" s="45" t="str">
        <f>IF(ISERROR(VLOOKUP($J457,'Miljövärden urval för publ'!$B$2:$H$490,MATCH(K$3,'Miljövärden urval för publ'!$B$2:$H$2,0),FALSE)),"",VLOOKUP($J457,'Miljövärden urval för publ'!$B$2:$H$490,MATCH(K$3,'Miljövärden urval för publ'!$B$2:$H$2,0),FALSE))</f>
        <v/>
      </c>
      <c r="L457" s="45" t="str">
        <f>IF(ISERROR(VLOOKUP($J457,'Miljövärden urval för publ'!$B$2:$H$490,MATCH(L$3,'Miljövärden urval för publ'!$B$2:$H$2,0),FALSE)),"",VLOOKUP($J457,'Miljövärden urval för publ'!$B$2:$H$490,MATCH(L$3,'Miljövärden urval för publ'!$B$2:$H$2,0),FALSE))</f>
        <v/>
      </c>
      <c r="M457" s="45" t="str">
        <f>IF(ISERROR(VLOOKUP($J457,'Miljövärden urval för publ'!$B$2:$H$490,MATCH(M$3,'Miljövärden urval för publ'!$B$2:$H$2,0),FALSE)),"",VLOOKUP($J457,'Miljövärden urval för publ'!$B$2:$H$490,MATCH(M$3,'Miljövärden urval för publ'!$B$2:$H$2,0),FALSE))</f>
        <v/>
      </c>
      <c r="N457" s="45" t="str">
        <f>IF(ISERROR(VLOOKUP($J457,'Miljövärden urval för publ'!$B$2:$H$490,MATCH(N$3,'Miljövärden urval för publ'!$B$2:$H$2,0),FALSE)),"",VLOOKUP($J457,'Miljövärden urval för publ'!$B$2:$H$490,MATCH(N$3,'Miljövärden urval för publ'!$B$2:$H$2,0),FALSE))</f>
        <v/>
      </c>
    </row>
    <row r="458" spans="1:14" x14ac:dyDescent="0.25">
      <c r="A458" s="65" t="s">
        <v>80</v>
      </c>
      <c r="B458" s="65" t="s">
        <v>133</v>
      </c>
      <c r="D458" s="60" t="str">
        <f>VLOOKUP(B458,'Miljövärden urval för publ'!$B$2:$V$480,MATCH("ska publiceras:",'Miljövärden urval för publ'!$B$2:$T$2,0),FALSE)</f>
        <v>ja</v>
      </c>
      <c r="E458" s="61">
        <f t="shared" si="21"/>
        <v>347</v>
      </c>
      <c r="H458" s="45">
        <v>456</v>
      </c>
      <c r="I458" s="45" t="str">
        <f t="shared" si="22"/>
        <v/>
      </c>
      <c r="J458" s="45" t="str">
        <f t="shared" si="23"/>
        <v/>
      </c>
      <c r="K458" s="45" t="str">
        <f>IF(ISERROR(VLOOKUP($J458,'Miljövärden urval för publ'!$B$2:$H$490,MATCH(K$3,'Miljövärden urval för publ'!$B$2:$H$2,0),FALSE)),"",VLOOKUP($J458,'Miljövärden urval för publ'!$B$2:$H$490,MATCH(K$3,'Miljövärden urval för publ'!$B$2:$H$2,0),FALSE))</f>
        <v/>
      </c>
      <c r="L458" s="45" t="str">
        <f>IF(ISERROR(VLOOKUP($J458,'Miljövärden urval för publ'!$B$2:$H$490,MATCH(L$3,'Miljövärden urval för publ'!$B$2:$H$2,0),FALSE)),"",VLOOKUP($J458,'Miljövärden urval för publ'!$B$2:$H$490,MATCH(L$3,'Miljövärden urval för publ'!$B$2:$H$2,0),FALSE))</f>
        <v/>
      </c>
      <c r="M458" s="45" t="str">
        <f>IF(ISERROR(VLOOKUP($J458,'Miljövärden urval för publ'!$B$2:$H$490,MATCH(M$3,'Miljövärden urval för publ'!$B$2:$H$2,0),FALSE)),"",VLOOKUP($J458,'Miljövärden urval för publ'!$B$2:$H$490,MATCH(M$3,'Miljövärden urval för publ'!$B$2:$H$2,0),FALSE))</f>
        <v/>
      </c>
      <c r="N458" s="45" t="str">
        <f>IF(ISERROR(VLOOKUP($J458,'Miljövärden urval för publ'!$B$2:$H$490,MATCH(N$3,'Miljövärden urval för publ'!$B$2:$H$2,0),FALSE)),"",VLOOKUP($J458,'Miljövärden urval för publ'!$B$2:$H$490,MATCH(N$3,'Miljövärden urval för publ'!$B$2:$H$2,0),FALSE))</f>
        <v/>
      </c>
    </row>
    <row r="459" spans="1:14" x14ac:dyDescent="0.25">
      <c r="A459" s="65" t="s">
        <v>371</v>
      </c>
      <c r="B459" s="65" t="s">
        <v>387</v>
      </c>
      <c r="D459" s="60" t="str">
        <f>VLOOKUP(B459,'Miljövärden urval för publ'!$B$2:$V$480,MATCH("ska publiceras:",'Miljövärden urval för publ'!$B$2:$T$2,0),FALSE)</f>
        <v>ja</v>
      </c>
      <c r="E459" s="61">
        <f t="shared" si="21"/>
        <v>348</v>
      </c>
      <c r="H459" s="45">
        <v>457</v>
      </c>
      <c r="I459" s="45" t="str">
        <f t="shared" si="22"/>
        <v/>
      </c>
      <c r="J459" s="45" t="str">
        <f t="shared" si="23"/>
        <v/>
      </c>
      <c r="K459" s="45" t="str">
        <f>IF(ISERROR(VLOOKUP($J459,'Miljövärden urval för publ'!$B$2:$H$490,MATCH(K$3,'Miljövärden urval för publ'!$B$2:$H$2,0),FALSE)),"",VLOOKUP($J459,'Miljövärden urval för publ'!$B$2:$H$490,MATCH(K$3,'Miljövärden urval för publ'!$B$2:$H$2,0),FALSE))</f>
        <v/>
      </c>
      <c r="L459" s="45" t="str">
        <f>IF(ISERROR(VLOOKUP($J459,'Miljövärden urval för publ'!$B$2:$H$490,MATCH(L$3,'Miljövärden urval för publ'!$B$2:$H$2,0),FALSE)),"",VLOOKUP($J459,'Miljövärden urval för publ'!$B$2:$H$490,MATCH(L$3,'Miljövärden urval för publ'!$B$2:$H$2,0),FALSE))</f>
        <v/>
      </c>
      <c r="M459" s="45" t="str">
        <f>IF(ISERROR(VLOOKUP($J459,'Miljövärden urval för publ'!$B$2:$H$490,MATCH(M$3,'Miljövärden urval för publ'!$B$2:$H$2,0),FALSE)),"",VLOOKUP($J459,'Miljövärden urval för publ'!$B$2:$H$490,MATCH(M$3,'Miljövärden urval för publ'!$B$2:$H$2,0),FALSE))</f>
        <v/>
      </c>
      <c r="N459" s="45" t="str">
        <f>IF(ISERROR(VLOOKUP($J459,'Miljövärden urval för publ'!$B$2:$H$490,MATCH(N$3,'Miljövärden urval för publ'!$B$2:$H$2,0),FALSE)),"",VLOOKUP($J459,'Miljövärden urval för publ'!$B$2:$H$490,MATCH(N$3,'Miljövärden urval för publ'!$B$2:$H$2,0),FALSE))</f>
        <v/>
      </c>
    </row>
    <row r="460" spans="1:14" x14ac:dyDescent="0.25">
      <c r="A460" s="65" t="s">
        <v>31</v>
      </c>
      <c r="B460" s="65" t="s">
        <v>45</v>
      </c>
      <c r="D460" s="60" t="str">
        <f>VLOOKUP(B460,'Miljövärden urval för publ'!$B$2:$V$480,MATCH("ska publiceras:",'Miljövärden urval för publ'!$B$2:$T$2,0),FALSE)</f>
        <v>ja</v>
      </c>
      <c r="E460" s="61">
        <f t="shared" si="21"/>
        <v>349</v>
      </c>
      <c r="H460" s="45">
        <v>458</v>
      </c>
      <c r="I460" s="45" t="str">
        <f t="shared" si="22"/>
        <v/>
      </c>
      <c r="J460" s="45" t="str">
        <f t="shared" si="23"/>
        <v/>
      </c>
      <c r="K460" s="45" t="str">
        <f>IF(ISERROR(VLOOKUP($J460,'Miljövärden urval för publ'!$B$2:$H$490,MATCH(K$3,'Miljövärden urval för publ'!$B$2:$H$2,0),FALSE)),"",VLOOKUP($J460,'Miljövärden urval för publ'!$B$2:$H$490,MATCH(K$3,'Miljövärden urval för publ'!$B$2:$H$2,0),FALSE))</f>
        <v/>
      </c>
      <c r="L460" s="45" t="str">
        <f>IF(ISERROR(VLOOKUP($J460,'Miljövärden urval för publ'!$B$2:$H$490,MATCH(L$3,'Miljövärden urval för publ'!$B$2:$H$2,0),FALSE)),"",VLOOKUP($J460,'Miljövärden urval för publ'!$B$2:$H$490,MATCH(L$3,'Miljövärden urval för publ'!$B$2:$H$2,0),FALSE))</f>
        <v/>
      </c>
      <c r="M460" s="45" t="str">
        <f>IF(ISERROR(VLOOKUP($J460,'Miljövärden urval för publ'!$B$2:$H$490,MATCH(M$3,'Miljövärden urval för publ'!$B$2:$H$2,0),FALSE)),"",VLOOKUP($J460,'Miljövärden urval för publ'!$B$2:$H$490,MATCH(M$3,'Miljövärden urval för publ'!$B$2:$H$2,0),FALSE))</f>
        <v/>
      </c>
      <c r="N460" s="45" t="str">
        <f>IF(ISERROR(VLOOKUP($J460,'Miljövärden urval för publ'!$B$2:$H$490,MATCH(N$3,'Miljövärden urval för publ'!$B$2:$H$2,0),FALSE)),"",VLOOKUP($J460,'Miljövärden urval för publ'!$B$2:$H$490,MATCH(N$3,'Miljövärden urval för publ'!$B$2:$H$2,0),FALSE))</f>
        <v/>
      </c>
    </row>
    <row r="461" spans="1:14" x14ac:dyDescent="0.25">
      <c r="A461" s="65" t="s">
        <v>594</v>
      </c>
      <c r="B461" s="65" t="s">
        <v>595</v>
      </c>
      <c r="D461" s="60" t="str">
        <f>VLOOKUP(B461,'Miljövärden urval för publ'!$B$2:$V$480,MATCH("ska publiceras:",'Miljövärden urval för publ'!$B$2:$T$2,0),FALSE)</f>
        <v>nej</v>
      </c>
      <c r="E461" s="61">
        <f t="shared" si="21"/>
        <v>349</v>
      </c>
      <c r="H461" s="45">
        <v>459</v>
      </c>
      <c r="I461" s="45" t="str">
        <f t="shared" si="22"/>
        <v/>
      </c>
      <c r="J461" s="45" t="str">
        <f t="shared" si="23"/>
        <v/>
      </c>
      <c r="K461" s="45" t="str">
        <f>IF(ISERROR(VLOOKUP($J461,'Miljövärden urval för publ'!$B$2:$H$490,MATCH(K$3,'Miljövärden urval för publ'!$B$2:$H$2,0),FALSE)),"",VLOOKUP($J461,'Miljövärden urval för publ'!$B$2:$H$490,MATCH(K$3,'Miljövärden urval för publ'!$B$2:$H$2,0),FALSE))</f>
        <v/>
      </c>
      <c r="L461" s="45" t="str">
        <f>IF(ISERROR(VLOOKUP($J461,'Miljövärden urval för publ'!$B$2:$H$490,MATCH(L$3,'Miljövärden urval för publ'!$B$2:$H$2,0),FALSE)),"",VLOOKUP($J461,'Miljövärden urval för publ'!$B$2:$H$490,MATCH(L$3,'Miljövärden urval för publ'!$B$2:$H$2,0),FALSE))</f>
        <v/>
      </c>
      <c r="M461" s="45" t="str">
        <f>IF(ISERROR(VLOOKUP($J461,'Miljövärden urval för publ'!$B$2:$H$490,MATCH(M$3,'Miljövärden urval för publ'!$B$2:$H$2,0),FALSE)),"",VLOOKUP($J461,'Miljövärden urval för publ'!$B$2:$H$490,MATCH(M$3,'Miljövärden urval för publ'!$B$2:$H$2,0),FALSE))</f>
        <v/>
      </c>
      <c r="N461" s="45" t="str">
        <f>IF(ISERROR(VLOOKUP($J461,'Miljövärden urval för publ'!$B$2:$H$490,MATCH(N$3,'Miljövärden urval för publ'!$B$2:$H$2,0),FALSE)),"",VLOOKUP($J461,'Miljövärden urval för publ'!$B$2:$H$490,MATCH(N$3,'Miljövärden urval för publ'!$B$2:$H$2,0),FALSE))</f>
        <v/>
      </c>
    </row>
    <row r="462" spans="1:14" x14ac:dyDescent="0.25">
      <c r="A462" s="65" t="s">
        <v>596</v>
      </c>
      <c r="B462" s="65" t="s">
        <v>600</v>
      </c>
      <c r="D462" s="60" t="str">
        <f>VLOOKUP(B462,'Miljövärden urval för publ'!$B$2:$V$480,MATCH("ska publiceras:",'Miljövärden urval för publ'!$B$2:$T$2,0),FALSE)</f>
        <v>ja</v>
      </c>
      <c r="E462" s="61">
        <f t="shared" si="21"/>
        <v>350</v>
      </c>
      <c r="H462" s="45">
        <v>460</v>
      </c>
      <c r="I462" s="45" t="str">
        <f t="shared" si="22"/>
        <v/>
      </c>
      <c r="J462" s="45" t="str">
        <f t="shared" si="23"/>
        <v/>
      </c>
      <c r="K462" s="45" t="str">
        <f>IF(ISERROR(VLOOKUP($J462,'Miljövärden urval för publ'!$B$2:$H$490,MATCH(K$3,'Miljövärden urval för publ'!$B$2:$H$2,0),FALSE)),"",VLOOKUP($J462,'Miljövärden urval för publ'!$B$2:$H$490,MATCH(K$3,'Miljövärden urval för publ'!$B$2:$H$2,0),FALSE))</f>
        <v/>
      </c>
      <c r="L462" s="45" t="str">
        <f>IF(ISERROR(VLOOKUP($J462,'Miljövärden urval för publ'!$B$2:$H$490,MATCH(L$3,'Miljövärden urval för publ'!$B$2:$H$2,0),FALSE)),"",VLOOKUP($J462,'Miljövärden urval för publ'!$B$2:$H$490,MATCH(L$3,'Miljövärden urval för publ'!$B$2:$H$2,0),FALSE))</f>
        <v/>
      </c>
      <c r="M462" s="45" t="str">
        <f>IF(ISERROR(VLOOKUP($J462,'Miljövärden urval för publ'!$B$2:$H$490,MATCH(M$3,'Miljövärden urval för publ'!$B$2:$H$2,0),FALSE)),"",VLOOKUP($J462,'Miljövärden urval för publ'!$B$2:$H$490,MATCH(M$3,'Miljövärden urval för publ'!$B$2:$H$2,0),FALSE))</f>
        <v/>
      </c>
      <c r="N462" s="45" t="str">
        <f>IF(ISERROR(VLOOKUP($J462,'Miljövärden urval för publ'!$B$2:$H$490,MATCH(N$3,'Miljövärden urval för publ'!$B$2:$H$2,0),FALSE)),"",VLOOKUP($J462,'Miljövärden urval för publ'!$B$2:$H$490,MATCH(N$3,'Miljövärden urval för publ'!$B$2:$H$2,0),FALSE))</f>
        <v/>
      </c>
    </row>
    <row r="463" spans="1:14" x14ac:dyDescent="0.25">
      <c r="A463" s="65" t="s">
        <v>162</v>
      </c>
      <c r="B463" s="65" t="s">
        <v>166</v>
      </c>
      <c r="D463" s="60" t="str">
        <f>VLOOKUP(B463,'Miljövärden urval för publ'!$B$2:$V$480,MATCH("ska publiceras:",'Miljövärden urval för publ'!$B$2:$T$2,0),FALSE)</f>
        <v>ja</v>
      </c>
      <c r="E463" s="61">
        <f t="shared" si="21"/>
        <v>351</v>
      </c>
      <c r="H463" s="45">
        <v>461</v>
      </c>
      <c r="I463" s="45" t="str">
        <f t="shared" si="22"/>
        <v/>
      </c>
      <c r="J463" s="45" t="str">
        <f t="shared" si="23"/>
        <v/>
      </c>
      <c r="K463" s="45" t="str">
        <f>IF(ISERROR(VLOOKUP($J463,'Miljövärden urval för publ'!$B$2:$H$490,MATCH(K$3,'Miljövärden urval för publ'!$B$2:$H$2,0),FALSE)),"",VLOOKUP($J463,'Miljövärden urval för publ'!$B$2:$H$490,MATCH(K$3,'Miljövärden urval för publ'!$B$2:$H$2,0),FALSE))</f>
        <v/>
      </c>
      <c r="L463" s="45" t="str">
        <f>IF(ISERROR(VLOOKUP($J463,'Miljövärden urval för publ'!$B$2:$H$490,MATCH(L$3,'Miljövärden urval för publ'!$B$2:$H$2,0),FALSE)),"",VLOOKUP($J463,'Miljövärden urval för publ'!$B$2:$H$490,MATCH(L$3,'Miljövärden urval för publ'!$B$2:$H$2,0),FALSE))</f>
        <v/>
      </c>
      <c r="M463" s="45" t="str">
        <f>IF(ISERROR(VLOOKUP($J463,'Miljövärden urval för publ'!$B$2:$H$490,MATCH(M$3,'Miljövärden urval för publ'!$B$2:$H$2,0),FALSE)),"",VLOOKUP($J463,'Miljövärden urval för publ'!$B$2:$H$490,MATCH(M$3,'Miljövärden urval för publ'!$B$2:$H$2,0),FALSE))</f>
        <v/>
      </c>
      <c r="N463" s="45" t="str">
        <f>IF(ISERROR(VLOOKUP($J463,'Miljövärden urval för publ'!$B$2:$H$490,MATCH(N$3,'Miljövärden urval för publ'!$B$2:$H$2,0),FALSE)),"",VLOOKUP($J463,'Miljövärden urval för publ'!$B$2:$H$490,MATCH(N$3,'Miljövärden urval för publ'!$B$2:$H$2,0),FALSE))</f>
        <v/>
      </c>
    </row>
    <row r="464" spans="1:14" x14ac:dyDescent="0.25">
      <c r="A464" s="65" t="s">
        <v>282</v>
      </c>
      <c r="B464" s="65" t="s">
        <v>289</v>
      </c>
      <c r="D464" s="60" t="str">
        <f>VLOOKUP(B464,'Miljövärden urval för publ'!$B$2:$V$480,MATCH("ska publiceras:",'Miljövärden urval för publ'!$B$2:$T$2,0),FALSE)</f>
        <v>ja</v>
      </c>
      <c r="E464" s="61">
        <f t="shared" si="21"/>
        <v>352</v>
      </c>
      <c r="H464" s="45">
        <v>462</v>
      </c>
      <c r="I464" s="45" t="str">
        <f t="shared" si="22"/>
        <v/>
      </c>
      <c r="J464" s="45" t="str">
        <f t="shared" si="23"/>
        <v/>
      </c>
      <c r="K464" s="45" t="str">
        <f>IF(ISERROR(VLOOKUP($J464,'Miljövärden urval för publ'!$B$2:$H$490,MATCH(K$3,'Miljövärden urval för publ'!$B$2:$H$2,0),FALSE)),"",VLOOKUP($J464,'Miljövärden urval för publ'!$B$2:$H$490,MATCH(K$3,'Miljövärden urval för publ'!$B$2:$H$2,0),FALSE))</f>
        <v/>
      </c>
      <c r="L464" s="45" t="str">
        <f>IF(ISERROR(VLOOKUP($J464,'Miljövärden urval för publ'!$B$2:$H$490,MATCH(L$3,'Miljövärden urval för publ'!$B$2:$H$2,0),FALSE)),"",VLOOKUP($J464,'Miljövärden urval för publ'!$B$2:$H$490,MATCH(L$3,'Miljövärden urval för publ'!$B$2:$H$2,0),FALSE))</f>
        <v/>
      </c>
      <c r="M464" s="45" t="str">
        <f>IF(ISERROR(VLOOKUP($J464,'Miljövärden urval för publ'!$B$2:$H$490,MATCH(M$3,'Miljövärden urval för publ'!$B$2:$H$2,0),FALSE)),"",VLOOKUP($J464,'Miljövärden urval för publ'!$B$2:$H$490,MATCH(M$3,'Miljövärden urval för publ'!$B$2:$H$2,0),FALSE))</f>
        <v/>
      </c>
      <c r="N464" s="45" t="str">
        <f>IF(ISERROR(VLOOKUP($J464,'Miljövärden urval för publ'!$B$2:$H$490,MATCH(N$3,'Miljövärden urval för publ'!$B$2:$H$2,0),FALSE)),"",VLOOKUP($J464,'Miljövärden urval för publ'!$B$2:$H$490,MATCH(N$3,'Miljövärden urval för publ'!$B$2:$H$2,0),FALSE))</f>
        <v/>
      </c>
    </row>
    <row r="465" spans="1:14" x14ac:dyDescent="0.25">
      <c r="A465" s="65" t="s">
        <v>487</v>
      </c>
      <c r="B465" s="65" t="s">
        <v>489</v>
      </c>
      <c r="D465" s="60" t="str">
        <f>VLOOKUP(B465,'Miljövärden urval för publ'!$B$2:$V$480,MATCH("ska publiceras:",'Miljövärden urval för publ'!$B$2:$T$2,0),FALSE)</f>
        <v>ja</v>
      </c>
      <c r="E465" s="61">
        <f t="shared" si="21"/>
        <v>353</v>
      </c>
      <c r="H465" s="45">
        <v>463</v>
      </c>
      <c r="I465" s="45" t="str">
        <f t="shared" si="22"/>
        <v/>
      </c>
      <c r="J465" s="45" t="str">
        <f t="shared" si="23"/>
        <v/>
      </c>
      <c r="K465" s="45" t="str">
        <f>IF(ISERROR(VLOOKUP($J465,'Miljövärden urval för publ'!$B$2:$H$490,MATCH(K$3,'Miljövärden urval för publ'!$B$2:$H$2,0),FALSE)),"",VLOOKUP($J465,'Miljövärden urval för publ'!$B$2:$H$490,MATCH(K$3,'Miljövärden urval för publ'!$B$2:$H$2,0),FALSE))</f>
        <v/>
      </c>
      <c r="L465" s="45" t="str">
        <f>IF(ISERROR(VLOOKUP($J465,'Miljövärden urval för publ'!$B$2:$H$490,MATCH(L$3,'Miljövärden urval för publ'!$B$2:$H$2,0),FALSE)),"",VLOOKUP($J465,'Miljövärden urval för publ'!$B$2:$H$490,MATCH(L$3,'Miljövärden urval för publ'!$B$2:$H$2,0),FALSE))</f>
        <v/>
      </c>
      <c r="M465" s="45" t="str">
        <f>IF(ISERROR(VLOOKUP($J465,'Miljövärden urval för publ'!$B$2:$H$490,MATCH(M$3,'Miljövärden urval för publ'!$B$2:$H$2,0),FALSE)),"",VLOOKUP($J465,'Miljövärden urval för publ'!$B$2:$H$490,MATCH(M$3,'Miljövärden urval för publ'!$B$2:$H$2,0),FALSE))</f>
        <v/>
      </c>
      <c r="N465" s="45" t="str">
        <f>IF(ISERROR(VLOOKUP($J465,'Miljövärden urval för publ'!$B$2:$H$490,MATCH(N$3,'Miljövärden urval för publ'!$B$2:$H$2,0),FALSE)),"",VLOOKUP($J465,'Miljövärden urval för publ'!$B$2:$H$490,MATCH(N$3,'Miljövärden urval för publ'!$B$2:$H$2,0),FALSE))</f>
        <v/>
      </c>
    </row>
    <row r="466" spans="1:14" x14ac:dyDescent="0.25">
      <c r="A466" s="65" t="s">
        <v>550</v>
      </c>
      <c r="B466" s="65" t="s">
        <v>569</v>
      </c>
      <c r="D466" s="60" t="str">
        <f>VLOOKUP(B466,'Miljövärden urval för publ'!$B$2:$V$480,MATCH("ska publiceras:",'Miljövärden urval för publ'!$B$2:$T$2,0),FALSE)</f>
        <v>nej</v>
      </c>
      <c r="E466" s="61">
        <f t="shared" si="21"/>
        <v>353</v>
      </c>
      <c r="H466" s="45">
        <v>464</v>
      </c>
      <c r="I466" s="45" t="str">
        <f t="shared" si="22"/>
        <v/>
      </c>
      <c r="J466" s="45" t="str">
        <f t="shared" si="23"/>
        <v/>
      </c>
      <c r="K466" s="45" t="str">
        <f>IF(ISERROR(VLOOKUP($J466,'Miljövärden urval för publ'!$B$2:$H$490,MATCH(K$3,'Miljövärden urval för publ'!$B$2:$H$2,0),FALSE)),"",VLOOKUP($J466,'Miljövärden urval för publ'!$B$2:$H$490,MATCH(K$3,'Miljövärden urval för publ'!$B$2:$H$2,0),FALSE))</f>
        <v/>
      </c>
      <c r="L466" s="45" t="str">
        <f>IF(ISERROR(VLOOKUP($J466,'Miljövärden urval för publ'!$B$2:$H$490,MATCH(L$3,'Miljövärden urval för publ'!$B$2:$H$2,0),FALSE)),"",VLOOKUP($J466,'Miljövärden urval för publ'!$B$2:$H$490,MATCH(L$3,'Miljövärden urval för publ'!$B$2:$H$2,0),FALSE))</f>
        <v/>
      </c>
      <c r="M466" s="45" t="str">
        <f>IF(ISERROR(VLOOKUP($J466,'Miljövärden urval för publ'!$B$2:$H$490,MATCH(M$3,'Miljövärden urval för publ'!$B$2:$H$2,0),FALSE)),"",VLOOKUP($J466,'Miljövärden urval för publ'!$B$2:$H$490,MATCH(M$3,'Miljövärden urval för publ'!$B$2:$H$2,0),FALSE))</f>
        <v/>
      </c>
      <c r="N466" s="45" t="str">
        <f>IF(ISERROR(VLOOKUP($J466,'Miljövärden urval för publ'!$B$2:$H$490,MATCH(N$3,'Miljövärden urval för publ'!$B$2:$H$2,0),FALSE)),"",VLOOKUP($J466,'Miljövärden urval för publ'!$B$2:$H$490,MATCH(N$3,'Miljövärden urval för publ'!$B$2:$H$2,0),FALSE))</f>
        <v/>
      </c>
    </row>
    <row r="467" spans="1:14" x14ac:dyDescent="0.25">
      <c r="A467" s="65" t="s">
        <v>601</v>
      </c>
      <c r="B467" s="65" t="s">
        <v>602</v>
      </c>
      <c r="D467" s="60" t="str">
        <f>VLOOKUP(B467,'Miljövärden urval för publ'!$B$2:$V$480,MATCH("ska publiceras:",'Miljövärden urval för publ'!$B$2:$T$2,0),FALSE)</f>
        <v>ja</v>
      </c>
      <c r="E467" s="61">
        <f t="shared" si="21"/>
        <v>354</v>
      </c>
      <c r="H467" s="45">
        <v>465</v>
      </c>
      <c r="I467" s="45" t="str">
        <f t="shared" si="22"/>
        <v/>
      </c>
      <c r="J467" s="45" t="str">
        <f t="shared" si="23"/>
        <v/>
      </c>
      <c r="K467" s="45" t="str">
        <f>IF(ISERROR(VLOOKUP($J467,'Miljövärden urval för publ'!$B$2:$H$490,MATCH(K$3,'Miljövärden urval för publ'!$B$2:$H$2,0),FALSE)),"",VLOOKUP($J467,'Miljövärden urval för publ'!$B$2:$H$490,MATCH(K$3,'Miljövärden urval för publ'!$B$2:$H$2,0),FALSE))</f>
        <v/>
      </c>
      <c r="L467" s="45" t="str">
        <f>IF(ISERROR(VLOOKUP($J467,'Miljövärden urval för publ'!$B$2:$H$490,MATCH(L$3,'Miljövärden urval för publ'!$B$2:$H$2,0),FALSE)),"",VLOOKUP($J467,'Miljövärden urval för publ'!$B$2:$H$490,MATCH(L$3,'Miljövärden urval för publ'!$B$2:$H$2,0),FALSE))</f>
        <v/>
      </c>
      <c r="M467" s="45" t="str">
        <f>IF(ISERROR(VLOOKUP($J467,'Miljövärden urval för publ'!$B$2:$H$490,MATCH(M$3,'Miljövärden urval för publ'!$B$2:$H$2,0),FALSE)),"",VLOOKUP($J467,'Miljövärden urval för publ'!$B$2:$H$490,MATCH(M$3,'Miljövärden urval för publ'!$B$2:$H$2,0),FALSE))</f>
        <v/>
      </c>
      <c r="N467" s="45" t="str">
        <f>IF(ISERROR(VLOOKUP($J467,'Miljövärden urval för publ'!$B$2:$H$490,MATCH(N$3,'Miljövärden urval för publ'!$B$2:$H$2,0),FALSE)),"",VLOOKUP($J467,'Miljövärden urval för publ'!$B$2:$H$490,MATCH(N$3,'Miljövärden urval för publ'!$B$2:$H$2,0),FALSE))</f>
        <v/>
      </c>
    </row>
    <row r="468" spans="1:14" x14ac:dyDescent="0.25">
      <c r="A468" s="65" t="s">
        <v>605</v>
      </c>
      <c r="B468" s="65" t="s">
        <v>611</v>
      </c>
      <c r="D468" s="60" t="str">
        <f>VLOOKUP(B468,'Miljövärden urval för publ'!$B$2:$V$480,MATCH("ska publiceras:",'Miljövärden urval för publ'!$B$2:$T$2,0),FALSE)</f>
        <v>ja</v>
      </c>
      <c r="E468" s="61">
        <f t="shared" si="21"/>
        <v>355</v>
      </c>
      <c r="H468" s="45">
        <v>465</v>
      </c>
    </row>
    <row r="469" spans="1:14" x14ac:dyDescent="0.25">
      <c r="A469" s="65" t="s">
        <v>282</v>
      </c>
      <c r="B469" s="65" t="s">
        <v>290</v>
      </c>
      <c r="D469" s="60" t="str">
        <f>VLOOKUP(B469,'Miljövärden urval för publ'!$B$2:$V$480,MATCH("ska publiceras:",'Miljövärden urval för publ'!$B$2:$T$2,0),FALSE)</f>
        <v>ja</v>
      </c>
      <c r="E469" s="61">
        <f t="shared" si="21"/>
        <v>356</v>
      </c>
      <c r="H469" s="45">
        <v>465</v>
      </c>
    </row>
    <row r="470" spans="1:14" x14ac:dyDescent="0.25">
      <c r="A470" s="65" t="s">
        <v>243</v>
      </c>
      <c r="B470" s="65" t="s">
        <v>247</v>
      </c>
      <c r="D470" s="60" t="str">
        <f>VLOOKUP(B470,'Miljövärden urval för publ'!$B$2:$V$480,MATCH("ska publiceras:",'Miljövärden urval för publ'!$B$2:$T$2,0),FALSE)</f>
        <v>ja</v>
      </c>
      <c r="E470" s="61">
        <f t="shared" si="21"/>
        <v>357</v>
      </c>
      <c r="H470" s="45">
        <v>465</v>
      </c>
    </row>
    <row r="471" spans="1:14" x14ac:dyDescent="0.25">
      <c r="A471" s="65" t="s">
        <v>393</v>
      </c>
      <c r="B471" s="65" t="s">
        <v>398</v>
      </c>
      <c r="D471" s="60" t="str">
        <f>VLOOKUP(B471,'Miljövärden urval för publ'!$B$2:$V$480,MATCH("ska publiceras:",'Miljövärden urval för publ'!$B$2:$T$2,0),FALSE)</f>
        <v>nej</v>
      </c>
      <c r="E471" s="61">
        <f t="shared" si="21"/>
        <v>357</v>
      </c>
      <c r="H471" s="45">
        <v>465</v>
      </c>
    </row>
    <row r="472" spans="1:14" x14ac:dyDescent="0.25">
      <c r="A472" s="65" t="s">
        <v>80</v>
      </c>
      <c r="B472" s="65" t="s">
        <v>134</v>
      </c>
      <c r="D472" s="60" t="str">
        <f>VLOOKUP(B472,'Miljövärden urval för publ'!$B$2:$V$480,MATCH("ska publiceras:",'Miljövärden urval för publ'!$B$2:$T$2,0),FALSE)</f>
        <v>nej</v>
      </c>
      <c r="E472" s="61">
        <f t="shared" si="21"/>
        <v>357</v>
      </c>
      <c r="H472" s="45">
        <v>465</v>
      </c>
    </row>
    <row r="473" spans="1:14" x14ac:dyDescent="0.25">
      <c r="A473" s="65" t="s">
        <v>521</v>
      </c>
      <c r="B473" s="65" t="s">
        <v>534</v>
      </c>
      <c r="D473" s="60" t="str">
        <f>VLOOKUP(B473,'Miljövärden urval för publ'!$B$2:$V$480,MATCH("ska publiceras:",'Miljövärden urval för publ'!$B$2:$T$2,0),FALSE)</f>
        <v>nej</v>
      </c>
      <c r="E473" s="61">
        <f t="shared" si="21"/>
        <v>357</v>
      </c>
      <c r="H473" s="45">
        <v>465</v>
      </c>
    </row>
    <row r="474" spans="1:14" x14ac:dyDescent="0.25">
      <c r="A474" s="65" t="s">
        <v>521</v>
      </c>
      <c r="B474" s="65" t="s">
        <v>535</v>
      </c>
      <c r="D474" s="60" t="str">
        <f>VLOOKUP(B474,'Miljövärden urval för publ'!$B$2:$V$480,MATCH("ska publiceras:",'Miljövärden urval för publ'!$B$2:$T$2,0),FALSE)</f>
        <v>ja</v>
      </c>
      <c r="E474" s="61">
        <f t="shared" si="21"/>
        <v>358</v>
      </c>
      <c r="H474" s="45">
        <v>465</v>
      </c>
    </row>
    <row r="475" spans="1:14" x14ac:dyDescent="0.25">
      <c r="A475" s="65" t="s">
        <v>447</v>
      </c>
      <c r="B475" s="65" t="s">
        <v>452</v>
      </c>
      <c r="D475" s="60" t="str">
        <f>VLOOKUP(B475,'Miljövärden urval för publ'!$B$2:$V$480,MATCH("ska publiceras:",'Miljövärden urval för publ'!$B$2:$T$2,0),FALSE)</f>
        <v>ja</v>
      </c>
      <c r="E475" s="61">
        <f t="shared" si="21"/>
        <v>359</v>
      </c>
      <c r="H475" s="45">
        <v>465</v>
      </c>
    </row>
    <row r="476" spans="1:14" x14ac:dyDescent="0.25">
      <c r="A476" s="65" t="s">
        <v>550</v>
      </c>
      <c r="B476" s="65" t="s">
        <v>570</v>
      </c>
      <c r="D476" s="60" t="str">
        <f>VLOOKUP(B476,'Miljövärden urval för publ'!$B$2:$V$480,MATCH("ska publiceras:",'Miljövärden urval för publ'!$B$2:$T$2,0),FALSE)</f>
        <v>nej</v>
      </c>
      <c r="E476" s="61">
        <f t="shared" si="21"/>
        <v>359</v>
      </c>
      <c r="H476" s="45">
        <v>465</v>
      </c>
    </row>
  </sheetData>
  <sortState ref="A4:B476">
    <sortCondition ref="B4:B476"/>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8"/>
  <dimension ref="A1:J474"/>
  <sheetViews>
    <sheetView workbookViewId="0">
      <selection activeCell="AD259" sqref="AD259"/>
    </sheetView>
  </sheetViews>
  <sheetFormatPr defaultRowHeight="15" x14ac:dyDescent="0.25"/>
  <cols>
    <col min="1" max="1" width="36.28515625" style="140" bestFit="1" customWidth="1"/>
    <col min="2" max="2" width="44.5703125" style="140" bestFit="1" customWidth="1"/>
    <col min="3" max="3" width="18.28515625" style="140" customWidth="1"/>
    <col min="4" max="4" width="18.85546875" style="140" customWidth="1"/>
    <col min="5" max="5" width="19.85546875" style="140" customWidth="1"/>
    <col min="6" max="6" width="18.5703125" style="140" customWidth="1"/>
    <col min="7" max="9" width="17.5703125" style="140" customWidth="1"/>
    <col min="10" max="16384" width="9.140625" style="140"/>
  </cols>
  <sheetData>
    <row r="1" spans="1:10" ht="90" x14ac:dyDescent="0.25">
      <c r="A1" s="1" t="s">
        <v>0</v>
      </c>
      <c r="B1" s="1" t="s">
        <v>1</v>
      </c>
      <c r="C1" s="138" t="s">
        <v>1202</v>
      </c>
      <c r="D1" s="139" t="s">
        <v>1203</v>
      </c>
      <c r="E1" s="139" t="s">
        <v>1204</v>
      </c>
      <c r="F1" s="139" t="s">
        <v>1284</v>
      </c>
      <c r="G1" s="139" t="s">
        <v>1205</v>
      </c>
      <c r="H1" s="140" t="s">
        <v>1206</v>
      </c>
      <c r="I1" s="139"/>
      <c r="J1" s="139" t="s">
        <v>1207</v>
      </c>
    </row>
    <row r="2" spans="1:10" x14ac:dyDescent="0.25">
      <c r="A2" t="s">
        <v>8</v>
      </c>
      <c r="B2" t="s">
        <v>9</v>
      </c>
      <c r="C2" t="s">
        <v>1208</v>
      </c>
      <c r="D2" s="140" t="str">
        <f>IF(ISERROR(1/VLOOKUP($B2,Kraftvärmeprod!$B$1:$D$480,MATCH("Total värmeproduktion i kraftvärmeverk i kombinerad drift (GWh)",Kraftvärmeprod!$B$1:$AV$1,0),FALSE)),"Ej kraftvärme","Alternativproduktionsmetoden")</f>
        <v>Ej kraftvärme</v>
      </c>
      <c r="E2" s="140">
        <f>VLOOKUP($B2,Totalt!$B$1:$BP$480,MATCH("total el",Totalt!$B$1:$BP$1,0),FALSE)</f>
        <v>0.69700000000000006</v>
      </c>
      <c r="F2" s="141" t="str">
        <f>IF(ISERROR(1/VLOOKUP($B2,Kraftvärmeprod!$B$1:$BD$480,MATCH("Total värmeproduktion i kraftvärmeverk i kombinerad drift (GWh)",Kraftvärmeprod!$B$1:$AV$1,0),FALSE)),"",VLOOKUP($B2,'Slutlig allokering'!$B$1:$BA$480,MATCH(F$1,'Slutlig allokering'!$B$2:$AS$2,0),FALSE))</f>
        <v/>
      </c>
      <c r="G2" s="140" t="str">
        <f>IF(ISERROR(1/VLOOKUP($B2,Kraftvärmeprod!$B$1:$AV$480,MATCH("Producerad elenergi i kraftvärmeverk (GWh)",Kraftvärmeprod!$B$1:$AV$1,0),FALSE)),"",VLOOKUP($B2,Kraftvärmeprod!$B$1:$AV$480,MATCH("Producerad elenergi i kraftvärmeverk (GWh)",Kraftvärmeprod!$B$1:$AV$1,0),FALSE))</f>
        <v/>
      </c>
      <c r="H2" s="140" t="str">
        <f>IF(ISERROR(1/VLOOKUP($B2,Miljö!$B$1:$T$480,MATCH("Såld mängd produktionsspecifik fjärrvärme (GWh)",Miljö!$B$1:$T$1,0),FALSE)),"",VLOOKUP($B2,Miljö!$B$1:$T$480,MATCH("Såld mängd produktionsspecifik fjärrvärme (GWh)",Miljö!$B$1:$T$1,0),FALSE))</f>
        <v/>
      </c>
      <c r="J2" s="140" t="str">
        <f>A2</f>
        <v>Affärsverken Karlskrona AB</v>
      </c>
    </row>
    <row r="3" spans="1:10" x14ac:dyDescent="0.25">
      <c r="A3" t="s">
        <v>8</v>
      </c>
      <c r="B3" t="s">
        <v>11</v>
      </c>
      <c r="C3" t="s">
        <v>1208</v>
      </c>
      <c r="D3" s="140" t="str">
        <f>IF(ISERROR(1/VLOOKUP($B3,Kraftvärmeprod!$B$1:$D$480,MATCH("Total värmeproduktion i kraftvärmeverk i kombinerad drift (GWh)",Kraftvärmeprod!$B$1:$AV$1,0),FALSE)),"Ej kraftvärme","Alternativproduktionsmetoden")</f>
        <v>Alternativproduktionsmetoden</v>
      </c>
      <c r="E3" s="140">
        <f>VLOOKUP($B3,Totalt!$B$1:$BP$480,MATCH("total el",Totalt!$B$1:$BP$1,0),FALSE)</f>
        <v>8.5107900000000001</v>
      </c>
      <c r="F3" s="141">
        <f>IF(ISERROR(1/VLOOKUP($B3,Kraftvärmeprod!$B$1:$BD$480,MATCH("Total värmeproduktion i kraftvärmeverk i kombinerad drift (GWh)",Kraftvärmeprod!$B$1:$AV$1,0),FALSE)),"",VLOOKUP($B3,'Slutlig allokering'!$B$1:$BA$480,MATCH(F$1,'Slutlig allokering'!$B$2:$AS$2,0),FALSE))</f>
        <v>0.57825581964024386</v>
      </c>
      <c r="G3" s="140">
        <f>IF(ISERROR(1/VLOOKUP($B3,Kraftvärmeprod!$B$1:$AV$480,MATCH("Producerad elenergi i kraftvärmeverk (GWh)",Kraftvärmeprod!$B$1:$AV$1,0),FALSE)),"",VLOOKUP($B3,Kraftvärmeprod!$B$1:$AV$480,MATCH("Producerad elenergi i kraftvärmeverk (GWh)",Kraftvärmeprod!$B$1:$AV$1,0),FALSE))</f>
        <v>62.481000000000002</v>
      </c>
      <c r="H3" s="140" t="str">
        <f>IF(ISERROR(1/VLOOKUP($B3,Miljö!$B$1:$T$480,MATCH("Såld mängd produktionsspecifik fjärrvärme (GWh)",Miljö!$B$1:$T$1,0),FALSE)),"",VLOOKUP($B3,Miljö!$B$1:$T$480,MATCH("Såld mängd produktionsspecifik fjärrvärme (GWh)",Miljö!$B$1:$T$1,0),FALSE))</f>
        <v/>
      </c>
      <c r="J3" s="140" t="str">
        <f t="shared" ref="J3:J66" si="0">A3</f>
        <v>Affärsverken Karlskrona AB</v>
      </c>
    </row>
    <row r="4" spans="1:10" x14ac:dyDescent="0.25">
      <c r="A4" t="s">
        <v>8</v>
      </c>
      <c r="B4" t="s">
        <v>12</v>
      </c>
      <c r="C4" t="s">
        <v>1208</v>
      </c>
      <c r="D4" s="140" t="str">
        <f>IF(ISERROR(1/VLOOKUP($B4,Kraftvärmeprod!$B$1:$D$480,MATCH("Total värmeproduktion i kraftvärmeverk i kombinerad drift (GWh)",Kraftvärmeprod!$B$1:$AV$1,0),FALSE)),"Ej kraftvärme","Alternativproduktionsmetoden")</f>
        <v>Ej kraftvärme</v>
      </c>
      <c r="E4" s="140">
        <f>VLOOKUP($B4,Totalt!$B$1:$BP$480,MATCH("total el",Totalt!$B$1:$BP$1,0),FALSE)</f>
        <v>0.71699999999999997</v>
      </c>
      <c r="F4" s="141" t="str">
        <f>IF(ISERROR(1/VLOOKUP($B4,Kraftvärmeprod!$B$1:$BD$480,MATCH("Total värmeproduktion i kraftvärmeverk i kombinerad drift (GWh)",Kraftvärmeprod!$B$1:$AV$1,0),FALSE)),"",VLOOKUP($B4,'Slutlig allokering'!$B$1:$BA$480,MATCH(F$1,'Slutlig allokering'!$B$2:$AS$2,0),FALSE))</f>
        <v/>
      </c>
      <c r="G4" s="140" t="str">
        <f>IF(ISERROR(1/VLOOKUP($B4,Kraftvärmeprod!$B$1:$AV$480,MATCH("Producerad elenergi i kraftvärmeverk (GWh)",Kraftvärmeprod!$B$1:$AV$1,0),FALSE)),"",VLOOKUP($B4,Kraftvärmeprod!$B$1:$AV$480,MATCH("Producerad elenergi i kraftvärmeverk (GWh)",Kraftvärmeprod!$B$1:$AV$1,0),FALSE))</f>
        <v/>
      </c>
      <c r="H4" s="140" t="str">
        <f>IF(ISERROR(1/VLOOKUP($B4,Miljö!$B$1:$T$480,MATCH("Såld mängd produktionsspecifik fjärrvärme (GWh)",Miljö!$B$1:$T$1,0),FALSE)),"",VLOOKUP($B4,Miljö!$B$1:$T$480,MATCH("Såld mängd produktionsspecifik fjärrvärme (GWh)",Miljö!$B$1:$T$1,0),FALSE))</f>
        <v/>
      </c>
      <c r="J4" s="140" t="str">
        <f t="shared" si="0"/>
        <v>Affärsverken Karlskrona AB</v>
      </c>
    </row>
    <row r="5" spans="1:10" x14ac:dyDescent="0.25">
      <c r="A5" t="s">
        <v>8</v>
      </c>
      <c r="B5" t="s">
        <v>13</v>
      </c>
      <c r="C5" t="s">
        <v>1208</v>
      </c>
      <c r="D5" s="140" t="str">
        <f>IF(ISERROR(1/VLOOKUP($B5,Kraftvärmeprod!$B$1:$D$480,MATCH("Total värmeproduktion i kraftvärmeverk i kombinerad drift (GWh)",Kraftvärmeprod!$B$1:$AV$1,0),FALSE)),"Ej kraftvärme","Alternativproduktionsmetoden")</f>
        <v>Ej kraftvärme</v>
      </c>
      <c r="E5" s="140">
        <f>VLOOKUP($B5,Totalt!$B$1:$BP$480,MATCH("total el",Totalt!$B$1:$BP$1,0),FALSE)</f>
        <v>0</v>
      </c>
      <c r="F5" s="141" t="str">
        <f>IF(ISERROR(1/VLOOKUP($B5,Kraftvärmeprod!$B$1:$BD$480,MATCH("Total värmeproduktion i kraftvärmeverk i kombinerad drift (GWh)",Kraftvärmeprod!$B$1:$AV$1,0),FALSE)),"",VLOOKUP($B5,'Slutlig allokering'!$B$1:$BA$480,MATCH(F$1,'Slutlig allokering'!$B$2:$AS$2,0),FALSE))</f>
        <v/>
      </c>
      <c r="G5" s="140" t="str">
        <f>IF(ISERROR(1/VLOOKUP($B5,Kraftvärmeprod!$B$1:$AV$480,MATCH("Producerad elenergi i kraftvärmeverk (GWh)",Kraftvärmeprod!$B$1:$AV$1,0),FALSE)),"",VLOOKUP($B5,Kraftvärmeprod!$B$1:$AV$480,MATCH("Producerad elenergi i kraftvärmeverk (GWh)",Kraftvärmeprod!$B$1:$AV$1,0),FALSE))</f>
        <v/>
      </c>
      <c r="H5" s="140" t="str">
        <f>IF(ISERROR(1/VLOOKUP($B5,Miljö!$B$1:$T$480,MATCH("Såld mängd produktionsspecifik fjärrvärme (GWh)",Miljö!$B$1:$T$1,0),FALSE)),"",VLOOKUP($B5,Miljö!$B$1:$T$480,MATCH("Såld mängd produktionsspecifik fjärrvärme (GWh)",Miljö!$B$1:$T$1,0),FALSE))</f>
        <v/>
      </c>
      <c r="J5" s="140" t="str">
        <f t="shared" si="0"/>
        <v>Affärsverken Karlskrona AB</v>
      </c>
    </row>
    <row r="6" spans="1:10" x14ac:dyDescent="0.25">
      <c r="A6" t="s">
        <v>8</v>
      </c>
      <c r="B6" t="s">
        <v>15</v>
      </c>
      <c r="C6" t="s">
        <v>1208</v>
      </c>
      <c r="D6" s="140" t="str">
        <f>IF(ISERROR(1/VLOOKUP($B6,Kraftvärmeprod!$B$1:$D$480,MATCH("Total värmeproduktion i kraftvärmeverk i kombinerad drift (GWh)",Kraftvärmeprod!$B$1:$AV$1,0),FALSE)),"Ej kraftvärme","Alternativproduktionsmetoden")</f>
        <v>Ej kraftvärme</v>
      </c>
      <c r="E6" s="140">
        <f>VLOOKUP($B6,Totalt!$B$1:$BP$480,MATCH("total el",Totalt!$B$1:$BP$1,0),FALSE)</f>
        <v>8.3999999999999991E-2</v>
      </c>
      <c r="F6" s="141" t="str">
        <f>IF(ISERROR(1/VLOOKUP($B6,Kraftvärmeprod!$B$1:$BD$480,MATCH("Total värmeproduktion i kraftvärmeverk i kombinerad drift (GWh)",Kraftvärmeprod!$B$1:$AV$1,0),FALSE)),"",VLOOKUP($B6,'Slutlig allokering'!$B$1:$BA$480,MATCH(F$1,'Slutlig allokering'!$B$2:$AS$2,0),FALSE))</f>
        <v/>
      </c>
      <c r="G6" s="140" t="str">
        <f>IF(ISERROR(1/VLOOKUP($B6,Kraftvärmeprod!$B$1:$AV$480,MATCH("Producerad elenergi i kraftvärmeverk (GWh)",Kraftvärmeprod!$B$1:$AV$1,0),FALSE)),"",VLOOKUP($B6,Kraftvärmeprod!$B$1:$AV$480,MATCH("Producerad elenergi i kraftvärmeverk (GWh)",Kraftvärmeprod!$B$1:$AV$1,0),FALSE))</f>
        <v/>
      </c>
      <c r="H6" s="140" t="str">
        <f>IF(ISERROR(1/VLOOKUP($B6,Miljö!$B$1:$T$480,MATCH("Såld mängd produktionsspecifik fjärrvärme (GWh)",Miljö!$B$1:$T$1,0),FALSE)),"",VLOOKUP($B6,Miljö!$B$1:$T$480,MATCH("Såld mängd produktionsspecifik fjärrvärme (GWh)",Miljö!$B$1:$T$1,0),FALSE))</f>
        <v/>
      </c>
      <c r="J6" s="140" t="str">
        <f t="shared" si="0"/>
        <v>Affärsverken Karlskrona AB</v>
      </c>
    </row>
    <row r="7" spans="1:10" x14ac:dyDescent="0.25">
      <c r="A7" t="s">
        <v>16</v>
      </c>
      <c r="B7" t="s">
        <v>17</v>
      </c>
      <c r="C7" s="140" t="s">
        <v>687</v>
      </c>
      <c r="D7" s="140" t="str">
        <f>IF(ISERROR(1/VLOOKUP($B7,Kraftvärmeprod!$B$1:$D$480,MATCH("Total värmeproduktion i kraftvärmeverk i kombinerad drift (GWh)",Kraftvärmeprod!$B$1:$AV$1,0),FALSE)),"Ej kraftvärme","Alternativproduktionsmetoden")</f>
        <v>Ej kraftvärme</v>
      </c>
      <c r="E7" s="140">
        <f>VLOOKUP($B7,Totalt!$B$1:$BP$480,MATCH("total el",Totalt!$B$1:$BP$1,0),FALSE)</f>
        <v>1.2</v>
      </c>
      <c r="F7" s="141" t="str">
        <f>IF(ISERROR(1/VLOOKUP($B7,Kraftvärmeprod!$B$1:$BD$480,MATCH("Total värmeproduktion i kraftvärmeverk i kombinerad drift (GWh)",Kraftvärmeprod!$B$1:$AV$1,0),FALSE)),"",VLOOKUP($B7,'Slutlig allokering'!$B$1:$BA$480,MATCH(F$1,'Slutlig allokering'!$B$2:$AS$2,0),FALSE))</f>
        <v/>
      </c>
      <c r="G7" s="140" t="str">
        <f>IF(ISERROR(1/VLOOKUP($B7,Kraftvärmeprod!$B$1:$AV$480,MATCH("Producerad elenergi i kraftvärmeverk (GWh)",Kraftvärmeprod!$B$1:$AV$1,0),FALSE)),"",VLOOKUP($B7,Kraftvärmeprod!$B$1:$AV$480,MATCH("Producerad elenergi i kraftvärmeverk (GWh)",Kraftvärmeprod!$B$1:$AV$1,0),FALSE))</f>
        <v/>
      </c>
      <c r="H7" s="140" t="str">
        <f>IF(ISERROR(1/VLOOKUP($B7,Miljö!$B$1:$T$480,MATCH("Såld mängd produktionsspecifik fjärrvärme (GWh)",Miljö!$B$1:$T$1,0),FALSE)),"",VLOOKUP($B7,Miljö!$B$1:$T$480,MATCH("Såld mängd produktionsspecifik fjärrvärme (GWh)",Miljö!$B$1:$T$1,0),FALSE))</f>
        <v/>
      </c>
      <c r="J7" s="140" t="str">
        <f t="shared" si="0"/>
        <v>Alingsås Energi Nät AB</v>
      </c>
    </row>
    <row r="8" spans="1:10" x14ac:dyDescent="0.25">
      <c r="A8" t="s">
        <v>18</v>
      </c>
      <c r="B8" t="s">
        <v>19</v>
      </c>
      <c r="C8" s="140" t="s">
        <v>687</v>
      </c>
      <c r="D8" s="140" t="str">
        <f>IF(ISERROR(1/VLOOKUP($B8,Kraftvärmeprod!$B$1:$D$480,MATCH("Total värmeproduktion i kraftvärmeverk i kombinerad drift (GWh)",Kraftvärmeprod!$B$1:$AV$1,0),FALSE)),"Ej kraftvärme","Alternativproduktionsmetoden")</f>
        <v>Ej kraftvärme</v>
      </c>
      <c r="E8" s="140">
        <f>VLOOKUP($B8,Totalt!$B$1:$BP$480,MATCH("total el",Totalt!$B$1:$BP$1,0),FALSE)</f>
        <v>0</v>
      </c>
      <c r="F8" s="141" t="str">
        <f>IF(ISERROR(1/VLOOKUP($B8,Kraftvärmeprod!$B$1:$BD$480,MATCH("Total värmeproduktion i kraftvärmeverk i kombinerad drift (GWh)",Kraftvärmeprod!$B$1:$AV$1,0),FALSE)),"",VLOOKUP($B8,'Slutlig allokering'!$B$1:$BA$480,MATCH(F$1,'Slutlig allokering'!$B$2:$AS$2,0),FALSE))</f>
        <v/>
      </c>
      <c r="G8" s="140" t="str">
        <f>IF(ISERROR(1/VLOOKUP($B8,Kraftvärmeprod!$B$1:$AV$480,MATCH("Producerad elenergi i kraftvärmeverk (GWh)",Kraftvärmeprod!$B$1:$AV$1,0),FALSE)),"",VLOOKUP($B8,Kraftvärmeprod!$B$1:$AV$480,MATCH("Producerad elenergi i kraftvärmeverk (GWh)",Kraftvärmeprod!$B$1:$AV$1,0),FALSE))</f>
        <v/>
      </c>
      <c r="H8" s="140" t="str">
        <f>IF(ISERROR(1/VLOOKUP($B8,Miljö!$B$1:$T$480,MATCH("Såld mängd produktionsspecifik fjärrvärme (GWh)",Miljö!$B$1:$T$1,0),FALSE)),"",VLOOKUP($B8,Miljö!$B$1:$T$480,MATCH("Såld mängd produktionsspecifik fjärrvärme (GWh)",Miljö!$B$1:$T$1,0),FALSE))</f>
        <v/>
      </c>
      <c r="J8" s="140" t="str">
        <f t="shared" si="0"/>
        <v>Alvesta Energi AB</v>
      </c>
    </row>
    <row r="9" spans="1:10" x14ac:dyDescent="0.25">
      <c r="A9" t="s">
        <v>18</v>
      </c>
      <c r="B9" t="s">
        <v>21</v>
      </c>
      <c r="C9" s="140" t="s">
        <v>687</v>
      </c>
      <c r="D9" s="140" t="str">
        <f>IF(ISERROR(1/VLOOKUP($B9,Kraftvärmeprod!$B$1:$D$480,MATCH("Total värmeproduktion i kraftvärmeverk i kombinerad drift (GWh)",Kraftvärmeprod!$B$1:$AV$1,0),FALSE)),"Ej kraftvärme","Alternativproduktionsmetoden")</f>
        <v>Ej kraftvärme</v>
      </c>
      <c r="E9" s="140">
        <f>VLOOKUP($B9,Totalt!$B$1:$BP$480,MATCH("total el",Totalt!$B$1:$BP$1,0),FALSE)</f>
        <v>0</v>
      </c>
      <c r="F9" s="141" t="str">
        <f>IF(ISERROR(1/VLOOKUP($B9,Kraftvärmeprod!$B$1:$BD$480,MATCH("Total värmeproduktion i kraftvärmeverk i kombinerad drift (GWh)",Kraftvärmeprod!$B$1:$AV$1,0),FALSE)),"",VLOOKUP($B9,'Slutlig allokering'!$B$1:$BA$480,MATCH(F$1,'Slutlig allokering'!$B$2:$AS$2,0),FALSE))</f>
        <v/>
      </c>
      <c r="G9" s="140" t="str">
        <f>IF(ISERROR(1/VLOOKUP($B9,Kraftvärmeprod!$B$1:$AV$480,MATCH("Producerad elenergi i kraftvärmeverk (GWh)",Kraftvärmeprod!$B$1:$AV$1,0),FALSE)),"",VLOOKUP($B9,Kraftvärmeprod!$B$1:$AV$480,MATCH("Producerad elenergi i kraftvärmeverk (GWh)",Kraftvärmeprod!$B$1:$AV$1,0),FALSE))</f>
        <v/>
      </c>
      <c r="H9" s="140" t="str">
        <f>IF(ISERROR(1/VLOOKUP($B9,Miljö!$B$1:$T$480,MATCH("Såld mängd produktionsspecifik fjärrvärme (GWh)",Miljö!$B$1:$T$1,0),FALSE)),"",VLOOKUP($B9,Miljö!$B$1:$T$480,MATCH("Såld mängd produktionsspecifik fjärrvärme (GWh)",Miljö!$B$1:$T$1,0),FALSE))</f>
        <v/>
      </c>
      <c r="J9" s="140" t="str">
        <f t="shared" si="0"/>
        <v>Alvesta Energi AB</v>
      </c>
    </row>
    <row r="10" spans="1:10" x14ac:dyDescent="0.25">
      <c r="A10" t="s">
        <v>18</v>
      </c>
      <c r="B10" t="s">
        <v>22</v>
      </c>
      <c r="C10" s="140" t="s">
        <v>687</v>
      </c>
      <c r="D10" s="140" t="str">
        <f>IF(ISERROR(1/VLOOKUP($B10,Kraftvärmeprod!$B$1:$D$480,MATCH("Total värmeproduktion i kraftvärmeverk i kombinerad drift (GWh)",Kraftvärmeprod!$B$1:$AV$1,0),FALSE)),"Ej kraftvärme","Alternativproduktionsmetoden")</f>
        <v>Ej kraftvärme</v>
      </c>
      <c r="E10" s="140">
        <f>VLOOKUP($B10,Totalt!$B$1:$BP$480,MATCH("total el",Totalt!$B$1:$BP$1,0),FALSE)</f>
        <v>0</v>
      </c>
      <c r="F10" s="141" t="str">
        <f>IF(ISERROR(1/VLOOKUP($B10,Kraftvärmeprod!$B$1:$BD$480,MATCH("Total värmeproduktion i kraftvärmeverk i kombinerad drift (GWh)",Kraftvärmeprod!$B$1:$AV$1,0),FALSE)),"",VLOOKUP($B10,'Slutlig allokering'!$B$1:$BA$480,MATCH(F$1,'Slutlig allokering'!$B$2:$AS$2,0),FALSE))</f>
        <v/>
      </c>
      <c r="G10" s="140" t="str">
        <f>IF(ISERROR(1/VLOOKUP($B10,Kraftvärmeprod!$B$1:$AV$480,MATCH("Producerad elenergi i kraftvärmeverk (GWh)",Kraftvärmeprod!$B$1:$AV$1,0),FALSE)),"",VLOOKUP($B10,Kraftvärmeprod!$B$1:$AV$480,MATCH("Producerad elenergi i kraftvärmeverk (GWh)",Kraftvärmeprod!$B$1:$AV$1,0),FALSE))</f>
        <v/>
      </c>
      <c r="H10" s="140" t="str">
        <f>IF(ISERROR(1/VLOOKUP($B10,Miljö!$B$1:$T$480,MATCH("Såld mängd produktionsspecifik fjärrvärme (GWh)",Miljö!$B$1:$T$1,0),FALSE)),"",VLOOKUP($B10,Miljö!$B$1:$T$480,MATCH("Såld mängd produktionsspecifik fjärrvärme (GWh)",Miljö!$B$1:$T$1,0),FALSE))</f>
        <v/>
      </c>
      <c r="J10" s="140" t="str">
        <f t="shared" si="0"/>
        <v>Alvesta Energi AB</v>
      </c>
    </row>
    <row r="11" spans="1:10" x14ac:dyDescent="0.25">
      <c r="A11" t="s">
        <v>23</v>
      </c>
      <c r="B11" t="s">
        <v>24</v>
      </c>
      <c r="C11" s="140" t="s">
        <v>687</v>
      </c>
      <c r="D11" s="140" t="str">
        <f>IF(ISERROR(1/VLOOKUP($B11,Kraftvärmeprod!$B$1:$D$480,MATCH("Total värmeproduktion i kraftvärmeverk i kombinerad drift (GWh)",Kraftvärmeprod!$B$1:$AV$1,0),FALSE)),"Ej kraftvärme","Alternativproduktionsmetoden")</f>
        <v>Ej kraftvärme</v>
      </c>
      <c r="E11" s="140">
        <f>VLOOKUP($B11,Totalt!$B$1:$BP$480,MATCH("total el",Totalt!$B$1:$BP$1,0),FALSE)</f>
        <v>2.8</v>
      </c>
      <c r="F11" s="141" t="str">
        <f>IF(ISERROR(1/VLOOKUP($B11,Kraftvärmeprod!$B$1:$BD$480,MATCH("Total värmeproduktion i kraftvärmeverk i kombinerad drift (GWh)",Kraftvärmeprod!$B$1:$AV$1,0),FALSE)),"",VLOOKUP($B11,'Slutlig allokering'!$B$1:$BA$480,MATCH(F$1,'Slutlig allokering'!$B$2:$AS$2,0),FALSE))</f>
        <v/>
      </c>
      <c r="G11" s="140" t="str">
        <f>IF(ISERROR(1/VLOOKUP($B11,Kraftvärmeprod!$B$1:$AV$480,MATCH("Producerad elenergi i kraftvärmeverk (GWh)",Kraftvärmeprod!$B$1:$AV$1,0),FALSE)),"",VLOOKUP($B11,Kraftvärmeprod!$B$1:$AV$480,MATCH("Producerad elenergi i kraftvärmeverk (GWh)",Kraftvärmeprod!$B$1:$AV$1,0),FALSE))</f>
        <v/>
      </c>
      <c r="H11" s="140" t="str">
        <f>IF(ISERROR(1/VLOOKUP($B11,Miljö!$B$1:$T$480,MATCH("Såld mängd produktionsspecifik fjärrvärme (GWh)",Miljö!$B$1:$T$1,0),FALSE)),"",VLOOKUP($B11,Miljö!$B$1:$T$480,MATCH("Såld mängd produktionsspecifik fjärrvärme (GWh)",Miljö!$B$1:$T$1,0),FALSE))</f>
        <v/>
      </c>
      <c r="J11" s="140" t="str">
        <f t="shared" si="0"/>
        <v>Arboga Energi AB</v>
      </c>
    </row>
    <row r="12" spans="1:10" x14ac:dyDescent="0.25">
      <c r="A12" t="s">
        <v>25</v>
      </c>
      <c r="B12" t="s">
        <v>26</v>
      </c>
      <c r="C12" s="140" t="s">
        <v>1209</v>
      </c>
      <c r="D12" s="140" t="str">
        <f>IF(ISERROR(1/VLOOKUP($B12,Kraftvärmeprod!$B$1:$D$480,MATCH("Total värmeproduktion i kraftvärmeverk i kombinerad drift (GWh)",Kraftvärmeprod!$B$1:$AV$1,0),FALSE)),"Ej kraftvärme","Alternativproduktionsmetoden")</f>
        <v>Ej kraftvärme</v>
      </c>
      <c r="E12" s="140">
        <f>VLOOKUP($B12,Totalt!$B$1:$BP$480,MATCH("total el",Totalt!$B$1:$BP$1,0),FALSE)</f>
        <v>0</v>
      </c>
      <c r="F12" s="141" t="str">
        <f>IF(ISERROR(1/VLOOKUP($B12,Kraftvärmeprod!$B$1:$BD$480,MATCH("Total värmeproduktion i kraftvärmeverk i kombinerad drift (GWh)",Kraftvärmeprod!$B$1:$AV$1,0),FALSE)),"",VLOOKUP($B12,'Slutlig allokering'!$B$1:$BA$480,MATCH(F$1,'Slutlig allokering'!$B$2:$AS$2,0),FALSE))</f>
        <v/>
      </c>
      <c r="G12" s="140" t="str">
        <f>IF(ISERROR(1/VLOOKUP($B12,Kraftvärmeprod!$B$1:$AV$480,MATCH("Producerad elenergi i kraftvärmeverk (GWh)",Kraftvärmeprod!$B$1:$AV$1,0),FALSE)),"",VLOOKUP($B12,Kraftvärmeprod!$B$1:$AV$480,MATCH("Producerad elenergi i kraftvärmeverk (GWh)",Kraftvärmeprod!$B$1:$AV$1,0),FALSE))</f>
        <v/>
      </c>
      <c r="H12" s="140" t="str">
        <f>IF(ISERROR(1/VLOOKUP($B12,Miljö!$B$1:$T$480,MATCH("Såld mängd produktionsspecifik fjärrvärme (GWh)",Miljö!$B$1:$T$1,0),FALSE)),"",VLOOKUP($B12,Miljö!$B$1:$T$480,MATCH("Såld mängd produktionsspecifik fjärrvärme (GWh)",Miljö!$B$1:$T$1,0),FALSE))</f>
        <v/>
      </c>
      <c r="J12" s="140" t="str">
        <f t="shared" si="0"/>
        <v>Arvidsjaurs Energi AB</v>
      </c>
    </row>
    <row r="13" spans="1:10" x14ac:dyDescent="0.25">
      <c r="A13" t="s">
        <v>27</v>
      </c>
      <c r="B13" t="s">
        <v>28</v>
      </c>
      <c r="C13" s="140" t="s">
        <v>1210</v>
      </c>
      <c r="D13" s="140" t="str">
        <f>IF(ISERROR(1/VLOOKUP($B13,Kraftvärmeprod!$B$1:$D$480,MATCH("Total värmeproduktion i kraftvärmeverk i kombinerad drift (GWh)",Kraftvärmeprod!$B$1:$AV$1,0),FALSE)),"Ej kraftvärme","Alternativproduktionsmetoden")</f>
        <v>Ej kraftvärme</v>
      </c>
      <c r="E13" s="140">
        <f>VLOOKUP($B13,Totalt!$B$1:$BP$480,MATCH("total el",Totalt!$B$1:$BP$1,0),FALSE)</f>
        <v>3.1</v>
      </c>
      <c r="F13" s="141" t="str">
        <f>IF(ISERROR(1/VLOOKUP($B13,Kraftvärmeprod!$B$1:$BD$480,MATCH("Total värmeproduktion i kraftvärmeverk i kombinerad drift (GWh)",Kraftvärmeprod!$B$1:$AV$1,0),FALSE)),"",VLOOKUP($B13,'Slutlig allokering'!$B$1:$BA$480,MATCH(F$1,'Slutlig allokering'!$B$2:$AS$2,0),FALSE))</f>
        <v/>
      </c>
      <c r="G13" s="140" t="str">
        <f>IF(ISERROR(1/VLOOKUP($B13,Kraftvärmeprod!$B$1:$AV$480,MATCH("Producerad elenergi i kraftvärmeverk (GWh)",Kraftvärmeprod!$B$1:$AV$1,0),FALSE)),"",VLOOKUP($B13,Kraftvärmeprod!$B$1:$AV$480,MATCH("Producerad elenergi i kraftvärmeverk (GWh)",Kraftvärmeprod!$B$1:$AV$1,0),FALSE))</f>
        <v/>
      </c>
      <c r="H13" s="140" t="str">
        <f>IF(ISERROR(1/VLOOKUP($B13,Miljö!$B$1:$T$480,MATCH("Såld mängd produktionsspecifik fjärrvärme (GWh)",Miljö!$B$1:$T$1,0),FALSE)),"",VLOOKUP($B13,Miljö!$B$1:$T$480,MATCH("Såld mängd produktionsspecifik fjärrvärme (GWh)",Miljö!$B$1:$T$1,0),FALSE))</f>
        <v/>
      </c>
      <c r="J13" s="140" t="str">
        <f t="shared" si="0"/>
        <v>Arvika Fjärrvärme AB</v>
      </c>
    </row>
    <row r="14" spans="1:10" x14ac:dyDescent="0.25">
      <c r="A14" t="s">
        <v>29</v>
      </c>
      <c r="B14" t="s">
        <v>30</v>
      </c>
      <c r="C14" s="140" t="s">
        <v>687</v>
      </c>
      <c r="D14" s="140" t="str">
        <f>IF(ISERROR(1/VLOOKUP($B14,Kraftvärmeprod!$B$1:$D$480,MATCH("Total värmeproduktion i kraftvärmeverk i kombinerad drift (GWh)",Kraftvärmeprod!$B$1:$AV$1,0),FALSE)),"Ej kraftvärme","Alternativproduktionsmetoden")</f>
        <v>Ej kraftvärme</v>
      </c>
      <c r="E14" s="140">
        <f>VLOOKUP($B14,Totalt!$B$1:$BP$480,MATCH("total el",Totalt!$B$1:$BP$1,0),FALSE)</f>
        <v>0.08</v>
      </c>
      <c r="F14" s="141" t="str">
        <f>IF(ISERROR(1/VLOOKUP($B14,Kraftvärmeprod!$B$1:$BD$480,MATCH("Total värmeproduktion i kraftvärmeverk i kombinerad drift (GWh)",Kraftvärmeprod!$B$1:$AV$1,0),FALSE)),"",VLOOKUP($B14,'Slutlig allokering'!$B$1:$BA$480,MATCH(F$1,'Slutlig allokering'!$B$2:$AS$2,0),FALSE))</f>
        <v/>
      </c>
      <c r="G14" s="140" t="str">
        <f>IF(ISERROR(1/VLOOKUP($B14,Kraftvärmeprod!$B$1:$AV$480,MATCH("Producerad elenergi i kraftvärmeverk (GWh)",Kraftvärmeprod!$B$1:$AV$1,0),FALSE)),"",VLOOKUP($B14,Kraftvärmeprod!$B$1:$AV$480,MATCH("Producerad elenergi i kraftvärmeverk (GWh)",Kraftvärmeprod!$B$1:$AV$1,0),FALSE))</f>
        <v/>
      </c>
      <c r="H14" s="140" t="str">
        <f>IF(ISERROR(1/VLOOKUP($B14,Miljö!$B$1:$T$480,MATCH("Såld mängd produktionsspecifik fjärrvärme (GWh)",Miljö!$B$1:$T$1,0),FALSE)),"",VLOOKUP($B14,Miljö!$B$1:$T$480,MATCH("Såld mängd produktionsspecifik fjärrvärme (GWh)",Miljö!$B$1:$T$1,0),FALSE))</f>
        <v/>
      </c>
      <c r="J14" s="140" t="str">
        <f t="shared" si="0"/>
        <v>Bengtsfors Energi</v>
      </c>
    </row>
    <row r="15" spans="1:10" x14ac:dyDescent="0.25">
      <c r="A15" t="s">
        <v>31</v>
      </c>
      <c r="B15" t="s">
        <v>32</v>
      </c>
      <c r="C15" s="140" t="s">
        <v>687</v>
      </c>
      <c r="D15" s="140" t="str">
        <f>IF(ISERROR(1/VLOOKUP($B15,Kraftvärmeprod!$B$1:$D$480,MATCH("Total värmeproduktion i kraftvärmeverk i kombinerad drift (GWh)",Kraftvärmeprod!$B$1:$AV$1,0),FALSE)),"Ej kraftvärme","Alternativproduktionsmetoden")</f>
        <v>Ej kraftvärme</v>
      </c>
      <c r="E15" s="140">
        <f>VLOOKUP($B15,Totalt!$B$1:$BP$480,MATCH("total el",Totalt!$B$1:$BP$1,0),FALSE)</f>
        <v>0.1</v>
      </c>
      <c r="F15" s="141" t="str">
        <f>IF(ISERROR(1/VLOOKUP($B15,Kraftvärmeprod!$B$1:$BD$480,MATCH("Total värmeproduktion i kraftvärmeverk i kombinerad drift (GWh)",Kraftvärmeprod!$B$1:$AV$1,0),FALSE)),"",VLOOKUP($B15,'Slutlig allokering'!$B$1:$BA$480,MATCH(F$1,'Slutlig allokering'!$B$2:$AS$2,0),FALSE))</f>
        <v/>
      </c>
      <c r="G15" s="140" t="str">
        <f>IF(ISERROR(1/VLOOKUP($B15,Kraftvärmeprod!$B$1:$AV$480,MATCH("Producerad elenergi i kraftvärmeverk (GWh)",Kraftvärmeprod!$B$1:$AV$1,0),FALSE)),"",VLOOKUP($B15,Kraftvärmeprod!$B$1:$AV$480,MATCH("Producerad elenergi i kraftvärmeverk (GWh)",Kraftvärmeprod!$B$1:$AV$1,0),FALSE))</f>
        <v/>
      </c>
      <c r="H15" s="140" t="str">
        <f>IF(ISERROR(1/VLOOKUP($B15,Miljö!$B$1:$T$480,MATCH("Såld mängd produktionsspecifik fjärrvärme (GWh)",Miljö!$B$1:$T$1,0),FALSE)),"",VLOOKUP($B15,Miljö!$B$1:$T$480,MATCH("Såld mängd produktionsspecifik fjärrvärme (GWh)",Miljö!$B$1:$T$1,0),FALSE))</f>
        <v/>
      </c>
      <c r="J15" s="140" t="str">
        <f t="shared" si="0"/>
        <v>Bionär Närvärme AB</v>
      </c>
    </row>
    <row r="16" spans="1:10" x14ac:dyDescent="0.25">
      <c r="A16" t="s">
        <v>31</v>
      </c>
      <c r="B16" t="s">
        <v>33</v>
      </c>
      <c r="C16" s="140" t="s">
        <v>687</v>
      </c>
      <c r="D16" s="140" t="str">
        <f>IF(ISERROR(1/VLOOKUP($B16,Kraftvärmeprod!$B$1:$D$480,MATCH("Total värmeproduktion i kraftvärmeverk i kombinerad drift (GWh)",Kraftvärmeprod!$B$1:$AV$1,0),FALSE)),"Ej kraftvärme","Alternativproduktionsmetoden")</f>
        <v>Ej kraftvärme</v>
      </c>
      <c r="E16" s="140">
        <f>VLOOKUP($B16,Totalt!$B$1:$BP$480,MATCH("total el",Totalt!$B$1:$BP$1,0),FALSE)</f>
        <v>0</v>
      </c>
      <c r="F16" s="141" t="str">
        <f>IF(ISERROR(1/VLOOKUP($B16,Kraftvärmeprod!$B$1:$BD$480,MATCH("Total värmeproduktion i kraftvärmeverk i kombinerad drift (GWh)",Kraftvärmeprod!$B$1:$AV$1,0),FALSE)),"",VLOOKUP($B16,'Slutlig allokering'!$B$1:$BA$480,MATCH(F$1,'Slutlig allokering'!$B$2:$AS$2,0),FALSE))</f>
        <v/>
      </c>
      <c r="G16" s="140" t="str">
        <f>IF(ISERROR(1/VLOOKUP($B16,Kraftvärmeprod!$B$1:$AV$480,MATCH("Producerad elenergi i kraftvärmeverk (GWh)",Kraftvärmeprod!$B$1:$AV$1,0),FALSE)),"",VLOOKUP($B16,Kraftvärmeprod!$B$1:$AV$480,MATCH("Producerad elenergi i kraftvärmeverk (GWh)",Kraftvärmeprod!$B$1:$AV$1,0),FALSE))</f>
        <v/>
      </c>
      <c r="H16" s="140" t="str">
        <f>IF(ISERROR(1/VLOOKUP($B16,Miljö!$B$1:$T$480,MATCH("Såld mängd produktionsspecifik fjärrvärme (GWh)",Miljö!$B$1:$T$1,0),FALSE)),"",VLOOKUP($B16,Miljö!$B$1:$T$480,MATCH("Såld mängd produktionsspecifik fjärrvärme (GWh)",Miljö!$B$1:$T$1,0),FALSE))</f>
        <v/>
      </c>
      <c r="J16" s="140" t="str">
        <f t="shared" si="0"/>
        <v>Bionär Närvärme AB</v>
      </c>
    </row>
    <row r="17" spans="1:10" x14ac:dyDescent="0.25">
      <c r="A17" t="s">
        <v>31</v>
      </c>
      <c r="B17" t="s">
        <v>34</v>
      </c>
      <c r="C17" s="140" t="s">
        <v>687</v>
      </c>
      <c r="D17" s="140" t="str">
        <f>IF(ISERROR(1/VLOOKUP($B17,Kraftvärmeprod!$B$1:$D$480,MATCH("Total värmeproduktion i kraftvärmeverk i kombinerad drift (GWh)",Kraftvärmeprod!$B$1:$AV$1,0),FALSE)),"Ej kraftvärme","Alternativproduktionsmetoden")</f>
        <v>Ej kraftvärme</v>
      </c>
      <c r="E17" s="140">
        <f>VLOOKUP($B17,Totalt!$B$1:$BP$480,MATCH("total el",Totalt!$B$1:$BP$1,0),FALSE)</f>
        <v>0</v>
      </c>
      <c r="F17" s="141" t="str">
        <f>IF(ISERROR(1/VLOOKUP($B17,Kraftvärmeprod!$B$1:$BD$480,MATCH("Total värmeproduktion i kraftvärmeverk i kombinerad drift (GWh)",Kraftvärmeprod!$B$1:$AV$1,0),FALSE)),"",VLOOKUP($B17,'Slutlig allokering'!$B$1:$BA$480,MATCH(F$1,'Slutlig allokering'!$B$2:$AS$2,0),FALSE))</f>
        <v/>
      </c>
      <c r="G17" s="140" t="str">
        <f>IF(ISERROR(1/VLOOKUP($B17,Kraftvärmeprod!$B$1:$AV$480,MATCH("Producerad elenergi i kraftvärmeverk (GWh)",Kraftvärmeprod!$B$1:$AV$1,0),FALSE)),"",VLOOKUP($B17,Kraftvärmeprod!$B$1:$AV$480,MATCH("Producerad elenergi i kraftvärmeverk (GWh)",Kraftvärmeprod!$B$1:$AV$1,0),FALSE))</f>
        <v/>
      </c>
      <c r="H17" s="140" t="str">
        <f>IF(ISERROR(1/VLOOKUP($B17,Miljö!$B$1:$T$480,MATCH("Såld mängd produktionsspecifik fjärrvärme (GWh)",Miljö!$B$1:$T$1,0),FALSE)),"",VLOOKUP($B17,Miljö!$B$1:$T$480,MATCH("Såld mängd produktionsspecifik fjärrvärme (GWh)",Miljö!$B$1:$T$1,0),FALSE))</f>
        <v/>
      </c>
      <c r="J17" s="140" t="str">
        <f t="shared" si="0"/>
        <v>Bionär Närvärme AB</v>
      </c>
    </row>
    <row r="18" spans="1:10" x14ac:dyDescent="0.25">
      <c r="A18" t="s">
        <v>31</v>
      </c>
      <c r="B18" t="s">
        <v>35</v>
      </c>
      <c r="C18" s="140" t="s">
        <v>687</v>
      </c>
      <c r="D18" s="140" t="str">
        <f>IF(ISERROR(1/VLOOKUP($B18,Kraftvärmeprod!$B$1:$D$480,MATCH("Total värmeproduktion i kraftvärmeverk i kombinerad drift (GWh)",Kraftvärmeprod!$B$1:$AV$1,0),FALSE)),"Ej kraftvärme","Alternativproduktionsmetoden")</f>
        <v>Ej kraftvärme</v>
      </c>
      <c r="E18" s="140">
        <f>VLOOKUP($B18,Totalt!$B$1:$BP$480,MATCH("total el",Totalt!$B$1:$BP$1,0),FALSE)</f>
        <v>0</v>
      </c>
      <c r="F18" s="141" t="str">
        <f>IF(ISERROR(1/VLOOKUP($B18,Kraftvärmeprod!$B$1:$BD$480,MATCH("Total värmeproduktion i kraftvärmeverk i kombinerad drift (GWh)",Kraftvärmeprod!$B$1:$AV$1,0),FALSE)),"",VLOOKUP($B18,'Slutlig allokering'!$B$1:$BA$480,MATCH(F$1,'Slutlig allokering'!$B$2:$AS$2,0),FALSE))</f>
        <v/>
      </c>
      <c r="G18" s="140" t="str">
        <f>IF(ISERROR(1/VLOOKUP($B18,Kraftvärmeprod!$B$1:$AV$480,MATCH("Producerad elenergi i kraftvärmeverk (GWh)",Kraftvärmeprod!$B$1:$AV$1,0),FALSE)),"",VLOOKUP($B18,Kraftvärmeprod!$B$1:$AV$480,MATCH("Producerad elenergi i kraftvärmeverk (GWh)",Kraftvärmeprod!$B$1:$AV$1,0),FALSE))</f>
        <v/>
      </c>
      <c r="H18" s="140" t="str">
        <f>IF(ISERROR(1/VLOOKUP($B18,Miljö!$B$1:$T$480,MATCH("Såld mängd produktionsspecifik fjärrvärme (GWh)",Miljö!$B$1:$T$1,0),FALSE)),"",VLOOKUP($B18,Miljö!$B$1:$T$480,MATCH("Såld mängd produktionsspecifik fjärrvärme (GWh)",Miljö!$B$1:$T$1,0),FALSE))</f>
        <v/>
      </c>
      <c r="J18" s="140" t="str">
        <f t="shared" si="0"/>
        <v>Bionär Närvärme AB</v>
      </c>
    </row>
    <row r="19" spans="1:10" x14ac:dyDescent="0.25">
      <c r="A19" t="s">
        <v>31</v>
      </c>
      <c r="B19" t="s">
        <v>35</v>
      </c>
      <c r="C19" s="140" t="s">
        <v>687</v>
      </c>
      <c r="D19" s="140" t="str">
        <f>IF(ISERROR(1/VLOOKUP($B19,Kraftvärmeprod!$B$1:$D$480,MATCH("Total värmeproduktion i kraftvärmeverk i kombinerad drift (GWh)",Kraftvärmeprod!$B$1:$AV$1,0),FALSE)),"Ej kraftvärme","Alternativproduktionsmetoden")</f>
        <v>Ej kraftvärme</v>
      </c>
      <c r="E19" s="140">
        <f>VLOOKUP($B19,Totalt!$B$1:$BP$480,MATCH("total el",Totalt!$B$1:$BP$1,0),FALSE)</f>
        <v>0</v>
      </c>
      <c r="F19" s="141" t="str">
        <f>IF(ISERROR(1/VLOOKUP($B19,Kraftvärmeprod!$B$1:$BD$480,MATCH("Total värmeproduktion i kraftvärmeverk i kombinerad drift (GWh)",Kraftvärmeprod!$B$1:$AV$1,0),FALSE)),"",VLOOKUP($B19,'Slutlig allokering'!$B$1:$BA$480,MATCH(F$1,'Slutlig allokering'!$B$2:$AS$2,0),FALSE))</f>
        <v/>
      </c>
      <c r="G19" s="140" t="str">
        <f>IF(ISERROR(1/VLOOKUP($B19,Kraftvärmeprod!$B$1:$AV$480,MATCH("Producerad elenergi i kraftvärmeverk (GWh)",Kraftvärmeprod!$B$1:$AV$1,0),FALSE)),"",VLOOKUP($B19,Kraftvärmeprod!$B$1:$AV$480,MATCH("Producerad elenergi i kraftvärmeverk (GWh)",Kraftvärmeprod!$B$1:$AV$1,0),FALSE))</f>
        <v/>
      </c>
      <c r="H19" s="140" t="str">
        <f>IF(ISERROR(1/VLOOKUP($B19,Miljö!$B$1:$T$480,MATCH("Såld mängd produktionsspecifik fjärrvärme (GWh)",Miljö!$B$1:$T$1,0),FALSE)),"",VLOOKUP($B19,Miljö!$B$1:$T$480,MATCH("Såld mängd produktionsspecifik fjärrvärme (GWh)",Miljö!$B$1:$T$1,0),FALSE))</f>
        <v/>
      </c>
      <c r="J19" s="140" t="str">
        <f t="shared" si="0"/>
        <v>Bionär Närvärme AB</v>
      </c>
    </row>
    <row r="20" spans="1:10" x14ac:dyDescent="0.25">
      <c r="A20" t="s">
        <v>31</v>
      </c>
      <c r="B20" t="s">
        <v>35</v>
      </c>
      <c r="C20" s="140" t="s">
        <v>687</v>
      </c>
      <c r="D20" s="140" t="str">
        <f>IF(ISERROR(1/VLOOKUP($B20,Kraftvärmeprod!$B$1:$D$480,MATCH("Total värmeproduktion i kraftvärmeverk i kombinerad drift (GWh)",Kraftvärmeprod!$B$1:$AV$1,0),FALSE)),"Ej kraftvärme","Alternativproduktionsmetoden")</f>
        <v>Ej kraftvärme</v>
      </c>
      <c r="E20" s="140">
        <f>VLOOKUP($B20,Totalt!$B$1:$BP$480,MATCH("total el",Totalt!$B$1:$BP$1,0),FALSE)</f>
        <v>0</v>
      </c>
      <c r="F20" s="141" t="str">
        <f>IF(ISERROR(1/VLOOKUP($B20,Kraftvärmeprod!$B$1:$BD$480,MATCH("Total värmeproduktion i kraftvärmeverk i kombinerad drift (GWh)",Kraftvärmeprod!$B$1:$AV$1,0),FALSE)),"",VLOOKUP($B20,'Slutlig allokering'!$B$1:$BA$480,MATCH(F$1,'Slutlig allokering'!$B$2:$AS$2,0),FALSE))</f>
        <v/>
      </c>
      <c r="G20" s="140" t="str">
        <f>IF(ISERROR(1/VLOOKUP($B20,Kraftvärmeprod!$B$1:$AV$480,MATCH("Producerad elenergi i kraftvärmeverk (GWh)",Kraftvärmeprod!$B$1:$AV$1,0),FALSE)),"",VLOOKUP($B20,Kraftvärmeprod!$B$1:$AV$480,MATCH("Producerad elenergi i kraftvärmeverk (GWh)",Kraftvärmeprod!$B$1:$AV$1,0),FALSE))</f>
        <v/>
      </c>
      <c r="H20" s="140" t="str">
        <f>IF(ISERROR(1/VLOOKUP($B20,Miljö!$B$1:$T$480,MATCH("Såld mängd produktionsspecifik fjärrvärme (GWh)",Miljö!$B$1:$T$1,0),FALSE)),"",VLOOKUP($B20,Miljö!$B$1:$T$480,MATCH("Såld mängd produktionsspecifik fjärrvärme (GWh)",Miljö!$B$1:$T$1,0),FALSE))</f>
        <v/>
      </c>
      <c r="J20" s="140" t="str">
        <f t="shared" si="0"/>
        <v>Bionär Närvärme AB</v>
      </c>
    </row>
    <row r="21" spans="1:10" x14ac:dyDescent="0.25">
      <c r="A21" t="s">
        <v>31</v>
      </c>
      <c r="B21" t="s">
        <v>35</v>
      </c>
      <c r="C21" s="140" t="s">
        <v>687</v>
      </c>
      <c r="D21" s="140" t="str">
        <f>IF(ISERROR(1/VLOOKUP($B21,Kraftvärmeprod!$B$1:$D$480,MATCH("Total värmeproduktion i kraftvärmeverk i kombinerad drift (GWh)",Kraftvärmeprod!$B$1:$AV$1,0),FALSE)),"Ej kraftvärme","Alternativproduktionsmetoden")</f>
        <v>Ej kraftvärme</v>
      </c>
      <c r="E21" s="140">
        <f>VLOOKUP($B21,Totalt!$B$1:$BP$480,MATCH("total el",Totalt!$B$1:$BP$1,0),FALSE)</f>
        <v>0</v>
      </c>
      <c r="F21" s="141" t="str">
        <f>IF(ISERROR(1/VLOOKUP($B21,Kraftvärmeprod!$B$1:$BD$480,MATCH("Total värmeproduktion i kraftvärmeverk i kombinerad drift (GWh)",Kraftvärmeprod!$B$1:$AV$1,0),FALSE)),"",VLOOKUP($B21,'Slutlig allokering'!$B$1:$BA$480,MATCH(F$1,'Slutlig allokering'!$B$2:$AS$2,0),FALSE))</f>
        <v/>
      </c>
      <c r="G21" s="140" t="str">
        <f>IF(ISERROR(1/VLOOKUP($B21,Kraftvärmeprod!$B$1:$AV$480,MATCH("Producerad elenergi i kraftvärmeverk (GWh)",Kraftvärmeprod!$B$1:$AV$1,0),FALSE)),"",VLOOKUP($B21,Kraftvärmeprod!$B$1:$AV$480,MATCH("Producerad elenergi i kraftvärmeverk (GWh)",Kraftvärmeprod!$B$1:$AV$1,0),FALSE))</f>
        <v/>
      </c>
      <c r="H21" s="140" t="str">
        <f>IF(ISERROR(1/VLOOKUP($B21,Miljö!$B$1:$T$480,MATCH("Såld mängd produktionsspecifik fjärrvärme (GWh)",Miljö!$B$1:$T$1,0),FALSE)),"",VLOOKUP($B21,Miljö!$B$1:$T$480,MATCH("Såld mängd produktionsspecifik fjärrvärme (GWh)",Miljö!$B$1:$T$1,0),FALSE))</f>
        <v/>
      </c>
      <c r="J21" s="140" t="str">
        <f t="shared" si="0"/>
        <v>Bionär Närvärme AB</v>
      </c>
    </row>
    <row r="22" spans="1:10" x14ac:dyDescent="0.25">
      <c r="A22" t="s">
        <v>31</v>
      </c>
      <c r="B22" t="s">
        <v>35</v>
      </c>
      <c r="C22" s="140" t="s">
        <v>687</v>
      </c>
      <c r="D22" s="140" t="str">
        <f>IF(ISERROR(1/VLOOKUP($B22,Kraftvärmeprod!$B$1:$D$480,MATCH("Total värmeproduktion i kraftvärmeverk i kombinerad drift (GWh)",Kraftvärmeprod!$B$1:$AV$1,0),FALSE)),"Ej kraftvärme","Alternativproduktionsmetoden")</f>
        <v>Ej kraftvärme</v>
      </c>
      <c r="E22" s="140">
        <f>VLOOKUP($B22,Totalt!$B$1:$BP$480,MATCH("total el",Totalt!$B$1:$BP$1,0),FALSE)</f>
        <v>0</v>
      </c>
      <c r="F22" s="141" t="str">
        <f>IF(ISERROR(1/VLOOKUP($B22,Kraftvärmeprod!$B$1:$BD$480,MATCH("Total värmeproduktion i kraftvärmeverk i kombinerad drift (GWh)",Kraftvärmeprod!$B$1:$AV$1,0),FALSE)),"",VLOOKUP($B22,'Slutlig allokering'!$B$1:$BA$480,MATCH(F$1,'Slutlig allokering'!$B$2:$AS$2,0),FALSE))</f>
        <v/>
      </c>
      <c r="G22" s="140" t="str">
        <f>IF(ISERROR(1/VLOOKUP($B22,Kraftvärmeprod!$B$1:$AV$480,MATCH("Producerad elenergi i kraftvärmeverk (GWh)",Kraftvärmeprod!$B$1:$AV$1,0),FALSE)),"",VLOOKUP($B22,Kraftvärmeprod!$B$1:$AV$480,MATCH("Producerad elenergi i kraftvärmeverk (GWh)",Kraftvärmeprod!$B$1:$AV$1,0),FALSE))</f>
        <v/>
      </c>
      <c r="H22" s="140" t="str">
        <f>IF(ISERROR(1/VLOOKUP($B22,Miljö!$B$1:$T$480,MATCH("Såld mängd produktionsspecifik fjärrvärme (GWh)",Miljö!$B$1:$T$1,0),FALSE)),"",VLOOKUP($B22,Miljö!$B$1:$T$480,MATCH("Såld mängd produktionsspecifik fjärrvärme (GWh)",Miljö!$B$1:$T$1,0),FALSE))</f>
        <v/>
      </c>
      <c r="J22" s="140" t="str">
        <f t="shared" si="0"/>
        <v>Bionär Närvärme AB</v>
      </c>
    </row>
    <row r="23" spans="1:10" x14ac:dyDescent="0.25">
      <c r="A23" t="s">
        <v>31</v>
      </c>
      <c r="B23" t="s">
        <v>35</v>
      </c>
      <c r="C23" s="140" t="s">
        <v>687</v>
      </c>
      <c r="D23" s="140" t="str">
        <f>IF(ISERROR(1/VLOOKUP($B23,Kraftvärmeprod!$B$1:$D$480,MATCH("Total värmeproduktion i kraftvärmeverk i kombinerad drift (GWh)",Kraftvärmeprod!$B$1:$AV$1,0),FALSE)),"Ej kraftvärme","Alternativproduktionsmetoden")</f>
        <v>Ej kraftvärme</v>
      </c>
      <c r="E23" s="140">
        <f>VLOOKUP($B23,Totalt!$B$1:$BP$480,MATCH("total el",Totalt!$B$1:$BP$1,0),FALSE)</f>
        <v>0</v>
      </c>
      <c r="F23" s="141" t="str">
        <f>IF(ISERROR(1/VLOOKUP($B23,Kraftvärmeprod!$B$1:$BD$480,MATCH("Total värmeproduktion i kraftvärmeverk i kombinerad drift (GWh)",Kraftvärmeprod!$B$1:$AV$1,0),FALSE)),"",VLOOKUP($B23,'Slutlig allokering'!$B$1:$BA$480,MATCH(F$1,'Slutlig allokering'!$B$2:$AS$2,0),FALSE))</f>
        <v/>
      </c>
      <c r="G23" s="140" t="str">
        <f>IF(ISERROR(1/VLOOKUP($B23,Kraftvärmeprod!$B$1:$AV$480,MATCH("Producerad elenergi i kraftvärmeverk (GWh)",Kraftvärmeprod!$B$1:$AV$1,0),FALSE)),"",VLOOKUP($B23,Kraftvärmeprod!$B$1:$AV$480,MATCH("Producerad elenergi i kraftvärmeverk (GWh)",Kraftvärmeprod!$B$1:$AV$1,0),FALSE))</f>
        <v/>
      </c>
      <c r="H23" s="140" t="str">
        <f>IF(ISERROR(1/VLOOKUP($B23,Miljö!$B$1:$T$480,MATCH("Såld mängd produktionsspecifik fjärrvärme (GWh)",Miljö!$B$1:$T$1,0),FALSE)),"",VLOOKUP($B23,Miljö!$B$1:$T$480,MATCH("Såld mängd produktionsspecifik fjärrvärme (GWh)",Miljö!$B$1:$T$1,0),FALSE))</f>
        <v/>
      </c>
      <c r="J23" s="140" t="str">
        <f t="shared" si="0"/>
        <v>Bionär Närvärme AB</v>
      </c>
    </row>
    <row r="24" spans="1:10" x14ac:dyDescent="0.25">
      <c r="A24" t="s">
        <v>31</v>
      </c>
      <c r="B24" t="s">
        <v>35</v>
      </c>
      <c r="C24" s="140" t="s">
        <v>687</v>
      </c>
      <c r="D24" s="140" t="str">
        <f>IF(ISERROR(1/VLOOKUP($B24,Kraftvärmeprod!$B$1:$D$480,MATCH("Total värmeproduktion i kraftvärmeverk i kombinerad drift (GWh)",Kraftvärmeprod!$B$1:$AV$1,0),FALSE)),"Ej kraftvärme","Alternativproduktionsmetoden")</f>
        <v>Ej kraftvärme</v>
      </c>
      <c r="E24" s="140">
        <f>VLOOKUP($B24,Totalt!$B$1:$BP$480,MATCH("total el",Totalt!$B$1:$BP$1,0),FALSE)</f>
        <v>0</v>
      </c>
      <c r="F24" s="141" t="str">
        <f>IF(ISERROR(1/VLOOKUP($B24,Kraftvärmeprod!$B$1:$BD$480,MATCH("Total värmeproduktion i kraftvärmeverk i kombinerad drift (GWh)",Kraftvärmeprod!$B$1:$AV$1,0),FALSE)),"",VLOOKUP($B24,'Slutlig allokering'!$B$1:$BA$480,MATCH(F$1,'Slutlig allokering'!$B$2:$AS$2,0),FALSE))</f>
        <v/>
      </c>
      <c r="G24" s="140" t="str">
        <f>IF(ISERROR(1/VLOOKUP($B24,Kraftvärmeprod!$B$1:$AV$480,MATCH("Producerad elenergi i kraftvärmeverk (GWh)",Kraftvärmeprod!$B$1:$AV$1,0),FALSE)),"",VLOOKUP($B24,Kraftvärmeprod!$B$1:$AV$480,MATCH("Producerad elenergi i kraftvärmeverk (GWh)",Kraftvärmeprod!$B$1:$AV$1,0),FALSE))</f>
        <v/>
      </c>
      <c r="H24" s="140" t="str">
        <f>IF(ISERROR(1/VLOOKUP($B24,Miljö!$B$1:$T$480,MATCH("Såld mängd produktionsspecifik fjärrvärme (GWh)",Miljö!$B$1:$T$1,0),FALSE)),"",VLOOKUP($B24,Miljö!$B$1:$T$480,MATCH("Såld mängd produktionsspecifik fjärrvärme (GWh)",Miljö!$B$1:$T$1,0),FALSE))</f>
        <v/>
      </c>
      <c r="J24" s="140" t="str">
        <f t="shared" si="0"/>
        <v>Bionär Närvärme AB</v>
      </c>
    </row>
    <row r="25" spans="1:10" x14ac:dyDescent="0.25">
      <c r="A25" t="s">
        <v>31</v>
      </c>
      <c r="B25" t="s">
        <v>35</v>
      </c>
      <c r="C25" s="140" t="s">
        <v>687</v>
      </c>
      <c r="D25" s="140" t="str">
        <f>IF(ISERROR(1/VLOOKUP($B25,Kraftvärmeprod!$B$1:$D$480,MATCH("Total värmeproduktion i kraftvärmeverk i kombinerad drift (GWh)",Kraftvärmeprod!$B$1:$AV$1,0),FALSE)),"Ej kraftvärme","Alternativproduktionsmetoden")</f>
        <v>Ej kraftvärme</v>
      </c>
      <c r="E25" s="140">
        <f>VLOOKUP($B25,Totalt!$B$1:$BP$480,MATCH("total el",Totalt!$B$1:$BP$1,0),FALSE)</f>
        <v>0</v>
      </c>
      <c r="F25" s="141" t="str">
        <f>IF(ISERROR(1/VLOOKUP($B25,Kraftvärmeprod!$B$1:$BD$480,MATCH("Total värmeproduktion i kraftvärmeverk i kombinerad drift (GWh)",Kraftvärmeprod!$B$1:$AV$1,0),FALSE)),"",VLOOKUP($B25,'Slutlig allokering'!$B$1:$BA$480,MATCH(F$1,'Slutlig allokering'!$B$2:$AS$2,0),FALSE))</f>
        <v/>
      </c>
      <c r="G25" s="140" t="str">
        <f>IF(ISERROR(1/VLOOKUP($B25,Kraftvärmeprod!$B$1:$AV$480,MATCH("Producerad elenergi i kraftvärmeverk (GWh)",Kraftvärmeprod!$B$1:$AV$1,0),FALSE)),"",VLOOKUP($B25,Kraftvärmeprod!$B$1:$AV$480,MATCH("Producerad elenergi i kraftvärmeverk (GWh)",Kraftvärmeprod!$B$1:$AV$1,0),FALSE))</f>
        <v/>
      </c>
      <c r="H25" s="140" t="str">
        <f>IF(ISERROR(1/VLOOKUP($B25,Miljö!$B$1:$T$480,MATCH("Såld mängd produktionsspecifik fjärrvärme (GWh)",Miljö!$B$1:$T$1,0),FALSE)),"",VLOOKUP($B25,Miljö!$B$1:$T$480,MATCH("Såld mängd produktionsspecifik fjärrvärme (GWh)",Miljö!$B$1:$T$1,0),FALSE))</f>
        <v/>
      </c>
      <c r="J25" s="140" t="str">
        <f t="shared" si="0"/>
        <v>Bionär Närvärme AB</v>
      </c>
    </row>
    <row r="26" spans="1:10" x14ac:dyDescent="0.25">
      <c r="A26" t="s">
        <v>31</v>
      </c>
      <c r="B26" t="s">
        <v>36</v>
      </c>
      <c r="C26" s="140" t="s">
        <v>687</v>
      </c>
      <c r="D26" s="140" t="str">
        <f>IF(ISERROR(1/VLOOKUP($B26,Kraftvärmeprod!$B$1:$D$480,MATCH("Total värmeproduktion i kraftvärmeverk i kombinerad drift (GWh)",Kraftvärmeprod!$B$1:$AV$1,0),FALSE)),"Ej kraftvärme","Alternativproduktionsmetoden")</f>
        <v>Ej kraftvärme</v>
      </c>
      <c r="E26" s="140">
        <f>VLOOKUP($B26,Totalt!$B$1:$BP$480,MATCH("total el",Totalt!$B$1:$BP$1,0),FALSE)</f>
        <v>0</v>
      </c>
      <c r="F26" s="141" t="str">
        <f>IF(ISERROR(1/VLOOKUP($B26,Kraftvärmeprod!$B$1:$BD$480,MATCH("Total värmeproduktion i kraftvärmeverk i kombinerad drift (GWh)",Kraftvärmeprod!$B$1:$AV$1,0),FALSE)),"",VLOOKUP($B26,'Slutlig allokering'!$B$1:$BA$480,MATCH(F$1,'Slutlig allokering'!$B$2:$AS$2,0),FALSE))</f>
        <v/>
      </c>
      <c r="G26" s="140" t="str">
        <f>IF(ISERROR(1/VLOOKUP($B26,Kraftvärmeprod!$B$1:$AV$480,MATCH("Producerad elenergi i kraftvärmeverk (GWh)",Kraftvärmeprod!$B$1:$AV$1,0),FALSE)),"",VLOOKUP($B26,Kraftvärmeprod!$B$1:$AV$480,MATCH("Producerad elenergi i kraftvärmeverk (GWh)",Kraftvärmeprod!$B$1:$AV$1,0),FALSE))</f>
        <v/>
      </c>
      <c r="H26" s="140" t="str">
        <f>IF(ISERROR(1/VLOOKUP($B26,Miljö!$B$1:$T$480,MATCH("Såld mängd produktionsspecifik fjärrvärme (GWh)",Miljö!$B$1:$T$1,0),FALSE)),"",VLOOKUP($B26,Miljö!$B$1:$T$480,MATCH("Såld mängd produktionsspecifik fjärrvärme (GWh)",Miljö!$B$1:$T$1,0),FALSE))</f>
        <v/>
      </c>
      <c r="J26" s="140" t="str">
        <f t="shared" si="0"/>
        <v>Bionär Närvärme AB</v>
      </c>
    </row>
    <row r="27" spans="1:10" x14ac:dyDescent="0.25">
      <c r="A27" t="s">
        <v>31</v>
      </c>
      <c r="B27" t="s">
        <v>36</v>
      </c>
      <c r="C27" s="140" t="s">
        <v>687</v>
      </c>
      <c r="D27" s="140" t="str">
        <f>IF(ISERROR(1/VLOOKUP($B27,Kraftvärmeprod!$B$1:$D$480,MATCH("Total värmeproduktion i kraftvärmeverk i kombinerad drift (GWh)",Kraftvärmeprod!$B$1:$AV$1,0),FALSE)),"Ej kraftvärme","Alternativproduktionsmetoden")</f>
        <v>Ej kraftvärme</v>
      </c>
      <c r="E27" s="140">
        <f>VLOOKUP($B27,Totalt!$B$1:$BP$480,MATCH("total el",Totalt!$B$1:$BP$1,0),FALSE)</f>
        <v>0</v>
      </c>
      <c r="F27" s="141" t="str">
        <f>IF(ISERROR(1/VLOOKUP($B27,Kraftvärmeprod!$B$1:$BD$480,MATCH("Total värmeproduktion i kraftvärmeverk i kombinerad drift (GWh)",Kraftvärmeprod!$B$1:$AV$1,0),FALSE)),"",VLOOKUP($B27,'Slutlig allokering'!$B$1:$BA$480,MATCH(F$1,'Slutlig allokering'!$B$2:$AS$2,0),FALSE))</f>
        <v/>
      </c>
      <c r="G27" s="140" t="str">
        <f>IF(ISERROR(1/VLOOKUP($B27,Kraftvärmeprod!$B$1:$AV$480,MATCH("Producerad elenergi i kraftvärmeverk (GWh)",Kraftvärmeprod!$B$1:$AV$1,0),FALSE)),"",VLOOKUP($B27,Kraftvärmeprod!$B$1:$AV$480,MATCH("Producerad elenergi i kraftvärmeverk (GWh)",Kraftvärmeprod!$B$1:$AV$1,0),FALSE))</f>
        <v/>
      </c>
      <c r="H27" s="140" t="str">
        <f>IF(ISERROR(1/VLOOKUP($B27,Miljö!$B$1:$T$480,MATCH("Såld mängd produktionsspecifik fjärrvärme (GWh)",Miljö!$B$1:$T$1,0),FALSE)),"",VLOOKUP($B27,Miljö!$B$1:$T$480,MATCH("Såld mängd produktionsspecifik fjärrvärme (GWh)",Miljö!$B$1:$T$1,0),FALSE))</f>
        <v/>
      </c>
      <c r="J27" s="140" t="str">
        <f t="shared" si="0"/>
        <v>Bionär Närvärme AB</v>
      </c>
    </row>
    <row r="28" spans="1:10" x14ac:dyDescent="0.25">
      <c r="A28" t="s">
        <v>31</v>
      </c>
      <c r="B28" t="s">
        <v>36</v>
      </c>
      <c r="C28" s="140" t="s">
        <v>687</v>
      </c>
      <c r="D28" s="140" t="str">
        <f>IF(ISERROR(1/VLOOKUP($B28,Kraftvärmeprod!$B$1:$D$480,MATCH("Total värmeproduktion i kraftvärmeverk i kombinerad drift (GWh)",Kraftvärmeprod!$B$1:$AV$1,0),FALSE)),"Ej kraftvärme","Alternativproduktionsmetoden")</f>
        <v>Ej kraftvärme</v>
      </c>
      <c r="E28" s="140">
        <f>VLOOKUP($B28,Totalt!$B$1:$BP$480,MATCH("total el",Totalt!$B$1:$BP$1,0),FALSE)</f>
        <v>0</v>
      </c>
      <c r="F28" s="141" t="str">
        <f>IF(ISERROR(1/VLOOKUP($B28,Kraftvärmeprod!$B$1:$BD$480,MATCH("Total värmeproduktion i kraftvärmeverk i kombinerad drift (GWh)",Kraftvärmeprod!$B$1:$AV$1,0),FALSE)),"",VLOOKUP($B28,'Slutlig allokering'!$B$1:$BA$480,MATCH(F$1,'Slutlig allokering'!$B$2:$AS$2,0),FALSE))</f>
        <v/>
      </c>
      <c r="G28" s="140" t="str">
        <f>IF(ISERROR(1/VLOOKUP($B28,Kraftvärmeprod!$B$1:$AV$480,MATCH("Producerad elenergi i kraftvärmeverk (GWh)",Kraftvärmeprod!$B$1:$AV$1,0),FALSE)),"",VLOOKUP($B28,Kraftvärmeprod!$B$1:$AV$480,MATCH("Producerad elenergi i kraftvärmeverk (GWh)",Kraftvärmeprod!$B$1:$AV$1,0),FALSE))</f>
        <v/>
      </c>
      <c r="H28" s="140" t="str">
        <f>IF(ISERROR(1/VLOOKUP($B28,Miljö!$B$1:$T$480,MATCH("Såld mängd produktionsspecifik fjärrvärme (GWh)",Miljö!$B$1:$T$1,0),FALSE)),"",VLOOKUP($B28,Miljö!$B$1:$T$480,MATCH("Såld mängd produktionsspecifik fjärrvärme (GWh)",Miljö!$B$1:$T$1,0),FALSE))</f>
        <v/>
      </c>
      <c r="J28" s="140" t="str">
        <f t="shared" si="0"/>
        <v>Bionär Närvärme AB</v>
      </c>
    </row>
    <row r="29" spans="1:10" x14ac:dyDescent="0.25">
      <c r="A29" t="s">
        <v>31</v>
      </c>
      <c r="B29" t="s">
        <v>36</v>
      </c>
      <c r="C29" s="140" t="s">
        <v>687</v>
      </c>
      <c r="D29" s="140" t="str">
        <f>IF(ISERROR(1/VLOOKUP($B29,Kraftvärmeprod!$B$1:$D$480,MATCH("Total värmeproduktion i kraftvärmeverk i kombinerad drift (GWh)",Kraftvärmeprod!$B$1:$AV$1,0),FALSE)),"Ej kraftvärme","Alternativproduktionsmetoden")</f>
        <v>Ej kraftvärme</v>
      </c>
      <c r="E29" s="140">
        <f>VLOOKUP($B29,Totalt!$B$1:$BP$480,MATCH("total el",Totalt!$B$1:$BP$1,0),FALSE)</f>
        <v>0</v>
      </c>
      <c r="F29" s="141" t="str">
        <f>IF(ISERROR(1/VLOOKUP($B29,Kraftvärmeprod!$B$1:$BD$480,MATCH("Total värmeproduktion i kraftvärmeverk i kombinerad drift (GWh)",Kraftvärmeprod!$B$1:$AV$1,0),FALSE)),"",VLOOKUP($B29,'Slutlig allokering'!$B$1:$BA$480,MATCH(F$1,'Slutlig allokering'!$B$2:$AS$2,0),FALSE))</f>
        <v/>
      </c>
      <c r="G29" s="140" t="str">
        <f>IF(ISERROR(1/VLOOKUP($B29,Kraftvärmeprod!$B$1:$AV$480,MATCH("Producerad elenergi i kraftvärmeverk (GWh)",Kraftvärmeprod!$B$1:$AV$1,0),FALSE)),"",VLOOKUP($B29,Kraftvärmeprod!$B$1:$AV$480,MATCH("Producerad elenergi i kraftvärmeverk (GWh)",Kraftvärmeprod!$B$1:$AV$1,0),FALSE))</f>
        <v/>
      </c>
      <c r="H29" s="140" t="str">
        <f>IF(ISERROR(1/VLOOKUP($B29,Miljö!$B$1:$T$480,MATCH("Såld mängd produktionsspecifik fjärrvärme (GWh)",Miljö!$B$1:$T$1,0),FALSE)),"",VLOOKUP($B29,Miljö!$B$1:$T$480,MATCH("Såld mängd produktionsspecifik fjärrvärme (GWh)",Miljö!$B$1:$T$1,0),FALSE))</f>
        <v/>
      </c>
      <c r="J29" s="140" t="str">
        <f t="shared" si="0"/>
        <v>Bionär Närvärme AB</v>
      </c>
    </row>
    <row r="30" spans="1:10" x14ac:dyDescent="0.25">
      <c r="A30" t="s">
        <v>31</v>
      </c>
      <c r="B30" t="s">
        <v>36</v>
      </c>
      <c r="C30" s="140" t="s">
        <v>687</v>
      </c>
      <c r="D30" s="140" t="str">
        <f>IF(ISERROR(1/VLOOKUP($B30,Kraftvärmeprod!$B$1:$D$480,MATCH("Total värmeproduktion i kraftvärmeverk i kombinerad drift (GWh)",Kraftvärmeprod!$B$1:$AV$1,0),FALSE)),"Ej kraftvärme","Alternativproduktionsmetoden")</f>
        <v>Ej kraftvärme</v>
      </c>
      <c r="E30" s="140">
        <f>VLOOKUP($B30,Totalt!$B$1:$BP$480,MATCH("total el",Totalt!$B$1:$BP$1,0),FALSE)</f>
        <v>0</v>
      </c>
      <c r="F30" s="141" t="str">
        <f>IF(ISERROR(1/VLOOKUP($B30,Kraftvärmeprod!$B$1:$BD$480,MATCH("Total värmeproduktion i kraftvärmeverk i kombinerad drift (GWh)",Kraftvärmeprod!$B$1:$AV$1,0),FALSE)),"",VLOOKUP($B30,'Slutlig allokering'!$B$1:$BA$480,MATCH(F$1,'Slutlig allokering'!$B$2:$AS$2,0),FALSE))</f>
        <v/>
      </c>
      <c r="G30" s="140" t="str">
        <f>IF(ISERROR(1/VLOOKUP($B30,Kraftvärmeprod!$B$1:$AV$480,MATCH("Producerad elenergi i kraftvärmeverk (GWh)",Kraftvärmeprod!$B$1:$AV$1,0),FALSE)),"",VLOOKUP($B30,Kraftvärmeprod!$B$1:$AV$480,MATCH("Producerad elenergi i kraftvärmeverk (GWh)",Kraftvärmeprod!$B$1:$AV$1,0),FALSE))</f>
        <v/>
      </c>
      <c r="H30" s="140" t="str">
        <f>IF(ISERROR(1/VLOOKUP($B30,Miljö!$B$1:$T$480,MATCH("Såld mängd produktionsspecifik fjärrvärme (GWh)",Miljö!$B$1:$T$1,0),FALSE)),"",VLOOKUP($B30,Miljö!$B$1:$T$480,MATCH("Såld mängd produktionsspecifik fjärrvärme (GWh)",Miljö!$B$1:$T$1,0),FALSE))</f>
        <v/>
      </c>
      <c r="J30" s="140" t="str">
        <f t="shared" si="0"/>
        <v>Bionär Närvärme AB</v>
      </c>
    </row>
    <row r="31" spans="1:10" x14ac:dyDescent="0.25">
      <c r="A31" t="s">
        <v>31</v>
      </c>
      <c r="B31" t="s">
        <v>36</v>
      </c>
      <c r="C31" s="140" t="s">
        <v>687</v>
      </c>
      <c r="D31" s="140" t="str">
        <f>IF(ISERROR(1/VLOOKUP($B31,Kraftvärmeprod!$B$1:$D$480,MATCH("Total värmeproduktion i kraftvärmeverk i kombinerad drift (GWh)",Kraftvärmeprod!$B$1:$AV$1,0),FALSE)),"Ej kraftvärme","Alternativproduktionsmetoden")</f>
        <v>Ej kraftvärme</v>
      </c>
      <c r="E31" s="140">
        <f>VLOOKUP($B31,Totalt!$B$1:$BP$480,MATCH("total el",Totalt!$B$1:$BP$1,0),FALSE)</f>
        <v>0</v>
      </c>
      <c r="F31" s="141" t="str">
        <f>IF(ISERROR(1/VLOOKUP($B31,Kraftvärmeprod!$B$1:$BD$480,MATCH("Total värmeproduktion i kraftvärmeverk i kombinerad drift (GWh)",Kraftvärmeprod!$B$1:$AV$1,0),FALSE)),"",VLOOKUP($B31,'Slutlig allokering'!$B$1:$BA$480,MATCH(F$1,'Slutlig allokering'!$B$2:$AS$2,0),FALSE))</f>
        <v/>
      </c>
      <c r="G31" s="140" t="str">
        <f>IF(ISERROR(1/VLOOKUP($B31,Kraftvärmeprod!$B$1:$AV$480,MATCH("Producerad elenergi i kraftvärmeverk (GWh)",Kraftvärmeprod!$B$1:$AV$1,0),FALSE)),"",VLOOKUP($B31,Kraftvärmeprod!$B$1:$AV$480,MATCH("Producerad elenergi i kraftvärmeverk (GWh)",Kraftvärmeprod!$B$1:$AV$1,0),FALSE))</f>
        <v/>
      </c>
      <c r="H31" s="140" t="str">
        <f>IF(ISERROR(1/VLOOKUP($B31,Miljö!$B$1:$T$480,MATCH("Såld mängd produktionsspecifik fjärrvärme (GWh)",Miljö!$B$1:$T$1,0),FALSE)),"",VLOOKUP($B31,Miljö!$B$1:$T$480,MATCH("Såld mängd produktionsspecifik fjärrvärme (GWh)",Miljö!$B$1:$T$1,0),FALSE))</f>
        <v/>
      </c>
      <c r="J31" s="140" t="str">
        <f t="shared" si="0"/>
        <v>Bionär Närvärme AB</v>
      </c>
    </row>
    <row r="32" spans="1:10" x14ac:dyDescent="0.25">
      <c r="A32" t="s">
        <v>31</v>
      </c>
      <c r="B32" t="s">
        <v>36</v>
      </c>
      <c r="C32" s="140" t="s">
        <v>687</v>
      </c>
      <c r="D32" s="140" t="str">
        <f>IF(ISERROR(1/VLOOKUP($B32,Kraftvärmeprod!$B$1:$D$480,MATCH("Total värmeproduktion i kraftvärmeverk i kombinerad drift (GWh)",Kraftvärmeprod!$B$1:$AV$1,0),FALSE)),"Ej kraftvärme","Alternativproduktionsmetoden")</f>
        <v>Ej kraftvärme</v>
      </c>
      <c r="E32" s="140">
        <f>VLOOKUP($B32,Totalt!$B$1:$BP$480,MATCH("total el",Totalt!$B$1:$BP$1,0),FALSE)</f>
        <v>0</v>
      </c>
      <c r="F32" s="141" t="str">
        <f>IF(ISERROR(1/VLOOKUP($B32,Kraftvärmeprod!$B$1:$BD$480,MATCH("Total värmeproduktion i kraftvärmeverk i kombinerad drift (GWh)",Kraftvärmeprod!$B$1:$AV$1,0),FALSE)),"",VLOOKUP($B32,'Slutlig allokering'!$B$1:$BA$480,MATCH(F$1,'Slutlig allokering'!$B$2:$AS$2,0),FALSE))</f>
        <v/>
      </c>
      <c r="G32" s="140" t="str">
        <f>IF(ISERROR(1/VLOOKUP($B32,Kraftvärmeprod!$B$1:$AV$480,MATCH("Producerad elenergi i kraftvärmeverk (GWh)",Kraftvärmeprod!$B$1:$AV$1,0),FALSE)),"",VLOOKUP($B32,Kraftvärmeprod!$B$1:$AV$480,MATCH("Producerad elenergi i kraftvärmeverk (GWh)",Kraftvärmeprod!$B$1:$AV$1,0),FALSE))</f>
        <v/>
      </c>
      <c r="H32" s="140" t="str">
        <f>IF(ISERROR(1/VLOOKUP($B32,Miljö!$B$1:$T$480,MATCH("Såld mängd produktionsspecifik fjärrvärme (GWh)",Miljö!$B$1:$T$1,0),FALSE)),"",VLOOKUP($B32,Miljö!$B$1:$T$480,MATCH("Såld mängd produktionsspecifik fjärrvärme (GWh)",Miljö!$B$1:$T$1,0),FALSE))</f>
        <v/>
      </c>
      <c r="J32" s="140" t="str">
        <f t="shared" si="0"/>
        <v>Bionär Närvärme AB</v>
      </c>
    </row>
    <row r="33" spans="1:10" x14ac:dyDescent="0.25">
      <c r="A33" t="s">
        <v>31</v>
      </c>
      <c r="B33" t="s">
        <v>36</v>
      </c>
      <c r="C33" s="140" t="s">
        <v>687</v>
      </c>
      <c r="D33" s="140" t="str">
        <f>IF(ISERROR(1/VLOOKUP($B33,Kraftvärmeprod!$B$1:$D$480,MATCH("Total värmeproduktion i kraftvärmeverk i kombinerad drift (GWh)",Kraftvärmeprod!$B$1:$AV$1,0),FALSE)),"Ej kraftvärme","Alternativproduktionsmetoden")</f>
        <v>Ej kraftvärme</v>
      </c>
      <c r="E33" s="140">
        <f>VLOOKUP($B33,Totalt!$B$1:$BP$480,MATCH("total el",Totalt!$B$1:$BP$1,0),FALSE)</f>
        <v>0</v>
      </c>
      <c r="F33" s="141" t="str">
        <f>IF(ISERROR(1/VLOOKUP($B33,Kraftvärmeprod!$B$1:$BD$480,MATCH("Total värmeproduktion i kraftvärmeverk i kombinerad drift (GWh)",Kraftvärmeprod!$B$1:$AV$1,0),FALSE)),"",VLOOKUP($B33,'Slutlig allokering'!$B$1:$BA$480,MATCH(F$1,'Slutlig allokering'!$B$2:$AS$2,0),FALSE))</f>
        <v/>
      </c>
      <c r="G33" s="140" t="str">
        <f>IF(ISERROR(1/VLOOKUP($B33,Kraftvärmeprod!$B$1:$AV$480,MATCH("Producerad elenergi i kraftvärmeverk (GWh)",Kraftvärmeprod!$B$1:$AV$1,0),FALSE)),"",VLOOKUP($B33,Kraftvärmeprod!$B$1:$AV$480,MATCH("Producerad elenergi i kraftvärmeverk (GWh)",Kraftvärmeprod!$B$1:$AV$1,0),FALSE))</f>
        <v/>
      </c>
      <c r="H33" s="140" t="str">
        <f>IF(ISERROR(1/VLOOKUP($B33,Miljö!$B$1:$T$480,MATCH("Såld mängd produktionsspecifik fjärrvärme (GWh)",Miljö!$B$1:$T$1,0),FALSE)),"",VLOOKUP($B33,Miljö!$B$1:$T$480,MATCH("Såld mängd produktionsspecifik fjärrvärme (GWh)",Miljö!$B$1:$T$1,0),FALSE))</f>
        <v/>
      </c>
      <c r="J33" s="140" t="str">
        <f t="shared" si="0"/>
        <v>Bionär Närvärme AB</v>
      </c>
    </row>
    <row r="34" spans="1:10" x14ac:dyDescent="0.25">
      <c r="A34" t="s">
        <v>31</v>
      </c>
      <c r="B34" t="s">
        <v>36</v>
      </c>
      <c r="C34" s="140" t="s">
        <v>687</v>
      </c>
      <c r="D34" s="140" t="str">
        <f>IF(ISERROR(1/VLOOKUP($B34,Kraftvärmeprod!$B$1:$D$480,MATCH("Total värmeproduktion i kraftvärmeverk i kombinerad drift (GWh)",Kraftvärmeprod!$B$1:$AV$1,0),FALSE)),"Ej kraftvärme","Alternativproduktionsmetoden")</f>
        <v>Ej kraftvärme</v>
      </c>
      <c r="E34" s="140">
        <f>VLOOKUP($B34,Totalt!$B$1:$BP$480,MATCH("total el",Totalt!$B$1:$BP$1,0),FALSE)</f>
        <v>0</v>
      </c>
      <c r="F34" s="141" t="str">
        <f>IF(ISERROR(1/VLOOKUP($B34,Kraftvärmeprod!$B$1:$BD$480,MATCH("Total värmeproduktion i kraftvärmeverk i kombinerad drift (GWh)",Kraftvärmeprod!$B$1:$AV$1,0),FALSE)),"",VLOOKUP($B34,'Slutlig allokering'!$B$1:$BA$480,MATCH(F$1,'Slutlig allokering'!$B$2:$AS$2,0),FALSE))</f>
        <v/>
      </c>
      <c r="G34" s="140" t="str">
        <f>IF(ISERROR(1/VLOOKUP($B34,Kraftvärmeprod!$B$1:$AV$480,MATCH("Producerad elenergi i kraftvärmeverk (GWh)",Kraftvärmeprod!$B$1:$AV$1,0),FALSE)),"",VLOOKUP($B34,Kraftvärmeprod!$B$1:$AV$480,MATCH("Producerad elenergi i kraftvärmeverk (GWh)",Kraftvärmeprod!$B$1:$AV$1,0),FALSE))</f>
        <v/>
      </c>
      <c r="H34" s="140" t="str">
        <f>IF(ISERROR(1/VLOOKUP($B34,Miljö!$B$1:$T$480,MATCH("Såld mängd produktionsspecifik fjärrvärme (GWh)",Miljö!$B$1:$T$1,0),FALSE)),"",VLOOKUP($B34,Miljö!$B$1:$T$480,MATCH("Såld mängd produktionsspecifik fjärrvärme (GWh)",Miljö!$B$1:$T$1,0),FALSE))</f>
        <v/>
      </c>
      <c r="J34" s="140" t="str">
        <f t="shared" si="0"/>
        <v>Bionär Närvärme AB</v>
      </c>
    </row>
    <row r="35" spans="1:10" x14ac:dyDescent="0.25">
      <c r="A35" t="s">
        <v>31</v>
      </c>
      <c r="B35" t="s">
        <v>37</v>
      </c>
      <c r="C35" s="140" t="s">
        <v>687</v>
      </c>
      <c r="D35" s="140" t="str">
        <f>IF(ISERROR(1/VLOOKUP($B35,Kraftvärmeprod!$B$1:$D$480,MATCH("Total värmeproduktion i kraftvärmeverk i kombinerad drift (GWh)",Kraftvärmeprod!$B$1:$AV$1,0),FALSE)),"Ej kraftvärme","Alternativproduktionsmetoden")</f>
        <v>Ej kraftvärme</v>
      </c>
      <c r="E35" s="140">
        <f>VLOOKUP($B35,Totalt!$B$1:$BP$480,MATCH("total el",Totalt!$B$1:$BP$1,0),FALSE)</f>
        <v>0.05</v>
      </c>
      <c r="F35" s="141" t="str">
        <f>IF(ISERROR(1/VLOOKUP($B35,Kraftvärmeprod!$B$1:$BD$480,MATCH("Total värmeproduktion i kraftvärmeverk i kombinerad drift (GWh)",Kraftvärmeprod!$B$1:$AV$1,0),FALSE)),"",VLOOKUP($B35,'Slutlig allokering'!$B$1:$BA$480,MATCH(F$1,'Slutlig allokering'!$B$2:$AS$2,0),FALSE))</f>
        <v/>
      </c>
      <c r="G35" s="140" t="str">
        <f>IF(ISERROR(1/VLOOKUP($B35,Kraftvärmeprod!$B$1:$AV$480,MATCH("Producerad elenergi i kraftvärmeverk (GWh)",Kraftvärmeprod!$B$1:$AV$1,0),FALSE)),"",VLOOKUP($B35,Kraftvärmeprod!$B$1:$AV$480,MATCH("Producerad elenergi i kraftvärmeverk (GWh)",Kraftvärmeprod!$B$1:$AV$1,0),FALSE))</f>
        <v/>
      </c>
      <c r="H35" s="140" t="str">
        <f>IF(ISERROR(1/VLOOKUP($B35,Miljö!$B$1:$T$480,MATCH("Såld mängd produktionsspecifik fjärrvärme (GWh)",Miljö!$B$1:$T$1,0),FALSE)),"",VLOOKUP($B35,Miljö!$B$1:$T$480,MATCH("Såld mängd produktionsspecifik fjärrvärme (GWh)",Miljö!$B$1:$T$1,0),FALSE))</f>
        <v/>
      </c>
      <c r="J35" s="140" t="str">
        <f t="shared" si="0"/>
        <v>Bionär Närvärme AB</v>
      </c>
    </row>
    <row r="36" spans="1:10" x14ac:dyDescent="0.25">
      <c r="A36" t="s">
        <v>31</v>
      </c>
      <c r="B36" t="s">
        <v>38</v>
      </c>
      <c r="C36" s="140" t="s">
        <v>687</v>
      </c>
      <c r="D36" s="140" t="str">
        <f>IF(ISERROR(1/VLOOKUP($B36,Kraftvärmeprod!$B$1:$D$480,MATCH("Total värmeproduktion i kraftvärmeverk i kombinerad drift (GWh)",Kraftvärmeprod!$B$1:$AV$1,0),FALSE)),"Ej kraftvärme","Alternativproduktionsmetoden")</f>
        <v>Ej kraftvärme</v>
      </c>
      <c r="E36" s="140">
        <f>VLOOKUP($B36,Totalt!$B$1:$BP$480,MATCH("total el",Totalt!$B$1:$BP$1,0),FALSE)</f>
        <v>0.2</v>
      </c>
      <c r="F36" s="141" t="str">
        <f>IF(ISERROR(1/VLOOKUP($B36,Kraftvärmeprod!$B$1:$BD$480,MATCH("Total värmeproduktion i kraftvärmeverk i kombinerad drift (GWh)",Kraftvärmeprod!$B$1:$AV$1,0),FALSE)),"",VLOOKUP($B36,'Slutlig allokering'!$B$1:$BA$480,MATCH(F$1,'Slutlig allokering'!$B$2:$AS$2,0),FALSE))</f>
        <v/>
      </c>
      <c r="G36" s="140" t="str">
        <f>IF(ISERROR(1/VLOOKUP($B36,Kraftvärmeprod!$B$1:$AV$480,MATCH("Producerad elenergi i kraftvärmeverk (GWh)",Kraftvärmeprod!$B$1:$AV$1,0),FALSE)),"",VLOOKUP($B36,Kraftvärmeprod!$B$1:$AV$480,MATCH("Producerad elenergi i kraftvärmeverk (GWh)",Kraftvärmeprod!$B$1:$AV$1,0),FALSE))</f>
        <v/>
      </c>
      <c r="H36" s="140" t="str">
        <f>IF(ISERROR(1/VLOOKUP($B36,Miljö!$B$1:$T$480,MATCH("Såld mängd produktionsspecifik fjärrvärme (GWh)",Miljö!$B$1:$T$1,0),FALSE)),"",VLOOKUP($B36,Miljö!$B$1:$T$480,MATCH("Såld mängd produktionsspecifik fjärrvärme (GWh)",Miljö!$B$1:$T$1,0),FALSE))</f>
        <v/>
      </c>
      <c r="J36" s="140" t="str">
        <f t="shared" si="0"/>
        <v>Bionär Närvärme AB</v>
      </c>
    </row>
    <row r="37" spans="1:10" x14ac:dyDescent="0.25">
      <c r="A37" t="s">
        <v>31</v>
      </c>
      <c r="B37" t="s">
        <v>39</v>
      </c>
      <c r="C37" s="140" t="s">
        <v>687</v>
      </c>
      <c r="D37" s="140" t="str">
        <f>IF(ISERROR(1/VLOOKUP($B37,Kraftvärmeprod!$B$1:$D$480,MATCH("Total värmeproduktion i kraftvärmeverk i kombinerad drift (GWh)",Kraftvärmeprod!$B$1:$AV$1,0),FALSE)),"Ej kraftvärme","Alternativproduktionsmetoden")</f>
        <v>Ej kraftvärme</v>
      </c>
      <c r="E37" s="140">
        <f>VLOOKUP($B37,Totalt!$B$1:$BP$480,MATCH("total el",Totalt!$B$1:$BP$1,0),FALSE)</f>
        <v>0.2</v>
      </c>
      <c r="F37" s="141" t="str">
        <f>IF(ISERROR(1/VLOOKUP($B37,Kraftvärmeprod!$B$1:$BD$480,MATCH("Total värmeproduktion i kraftvärmeverk i kombinerad drift (GWh)",Kraftvärmeprod!$B$1:$AV$1,0),FALSE)),"",VLOOKUP($B37,'Slutlig allokering'!$B$1:$BA$480,MATCH(F$1,'Slutlig allokering'!$B$2:$AS$2,0),FALSE))</f>
        <v/>
      </c>
      <c r="G37" s="140" t="str">
        <f>IF(ISERROR(1/VLOOKUP($B37,Kraftvärmeprod!$B$1:$AV$480,MATCH("Producerad elenergi i kraftvärmeverk (GWh)",Kraftvärmeprod!$B$1:$AV$1,0),FALSE)),"",VLOOKUP($B37,Kraftvärmeprod!$B$1:$AV$480,MATCH("Producerad elenergi i kraftvärmeverk (GWh)",Kraftvärmeprod!$B$1:$AV$1,0),FALSE))</f>
        <v/>
      </c>
      <c r="H37" s="140" t="str">
        <f>IF(ISERROR(1/VLOOKUP($B37,Miljö!$B$1:$T$480,MATCH("Såld mängd produktionsspecifik fjärrvärme (GWh)",Miljö!$B$1:$T$1,0),FALSE)),"",VLOOKUP($B37,Miljö!$B$1:$T$480,MATCH("Såld mängd produktionsspecifik fjärrvärme (GWh)",Miljö!$B$1:$T$1,0),FALSE))</f>
        <v/>
      </c>
      <c r="J37" s="140" t="str">
        <f t="shared" si="0"/>
        <v>Bionär Närvärme AB</v>
      </c>
    </row>
    <row r="38" spans="1:10" x14ac:dyDescent="0.25">
      <c r="A38" t="s">
        <v>31</v>
      </c>
      <c r="B38" t="s">
        <v>40</v>
      </c>
      <c r="C38" s="140" t="s">
        <v>687</v>
      </c>
      <c r="D38" s="140" t="str">
        <f>IF(ISERROR(1/VLOOKUP($B38,Kraftvärmeprod!$B$1:$D$480,MATCH("Total värmeproduktion i kraftvärmeverk i kombinerad drift (GWh)",Kraftvärmeprod!$B$1:$AV$1,0),FALSE)),"Ej kraftvärme","Alternativproduktionsmetoden")</f>
        <v>Ej kraftvärme</v>
      </c>
      <c r="E38" s="140">
        <f>VLOOKUP($B38,Totalt!$B$1:$BP$480,MATCH("total el",Totalt!$B$1:$BP$1,0),FALSE)</f>
        <v>0.2</v>
      </c>
      <c r="F38" s="141" t="str">
        <f>IF(ISERROR(1/VLOOKUP($B38,Kraftvärmeprod!$B$1:$BD$480,MATCH("Total värmeproduktion i kraftvärmeverk i kombinerad drift (GWh)",Kraftvärmeprod!$B$1:$AV$1,0),FALSE)),"",VLOOKUP($B38,'Slutlig allokering'!$B$1:$BA$480,MATCH(F$1,'Slutlig allokering'!$B$2:$AS$2,0),FALSE))</f>
        <v/>
      </c>
      <c r="G38" s="140" t="str">
        <f>IF(ISERROR(1/VLOOKUP($B38,Kraftvärmeprod!$B$1:$AV$480,MATCH("Producerad elenergi i kraftvärmeverk (GWh)",Kraftvärmeprod!$B$1:$AV$1,0),FALSE)),"",VLOOKUP($B38,Kraftvärmeprod!$B$1:$AV$480,MATCH("Producerad elenergi i kraftvärmeverk (GWh)",Kraftvärmeprod!$B$1:$AV$1,0),FALSE))</f>
        <v/>
      </c>
      <c r="H38" s="140" t="str">
        <f>IF(ISERROR(1/VLOOKUP($B38,Miljö!$B$1:$T$480,MATCH("Såld mängd produktionsspecifik fjärrvärme (GWh)",Miljö!$B$1:$T$1,0),FALSE)),"",VLOOKUP($B38,Miljö!$B$1:$T$480,MATCH("Såld mängd produktionsspecifik fjärrvärme (GWh)",Miljö!$B$1:$T$1,0),FALSE))</f>
        <v/>
      </c>
      <c r="J38" s="140" t="str">
        <f t="shared" si="0"/>
        <v>Bionär Närvärme AB</v>
      </c>
    </row>
    <row r="39" spans="1:10" x14ac:dyDescent="0.25">
      <c r="A39" t="s">
        <v>31</v>
      </c>
      <c r="B39" t="s">
        <v>41</v>
      </c>
      <c r="C39" s="140" t="s">
        <v>687</v>
      </c>
      <c r="D39" s="140" t="str">
        <f>IF(ISERROR(1/VLOOKUP($B39,Kraftvärmeprod!$B$1:$D$480,MATCH("Total värmeproduktion i kraftvärmeverk i kombinerad drift (GWh)",Kraftvärmeprod!$B$1:$AV$1,0),FALSE)),"Ej kraftvärme","Alternativproduktionsmetoden")</f>
        <v>Ej kraftvärme</v>
      </c>
      <c r="E39" s="140">
        <f>VLOOKUP($B39,Totalt!$B$1:$BP$480,MATCH("total el",Totalt!$B$1:$BP$1,0),FALSE)</f>
        <v>0.1</v>
      </c>
      <c r="F39" s="141" t="str">
        <f>IF(ISERROR(1/VLOOKUP($B39,Kraftvärmeprod!$B$1:$BD$480,MATCH("Total värmeproduktion i kraftvärmeverk i kombinerad drift (GWh)",Kraftvärmeprod!$B$1:$AV$1,0),FALSE)),"",VLOOKUP($B39,'Slutlig allokering'!$B$1:$BA$480,MATCH(F$1,'Slutlig allokering'!$B$2:$AS$2,0),FALSE))</f>
        <v/>
      </c>
      <c r="G39" s="140" t="str">
        <f>IF(ISERROR(1/VLOOKUP($B39,Kraftvärmeprod!$B$1:$AV$480,MATCH("Producerad elenergi i kraftvärmeverk (GWh)",Kraftvärmeprod!$B$1:$AV$1,0),FALSE)),"",VLOOKUP($B39,Kraftvärmeprod!$B$1:$AV$480,MATCH("Producerad elenergi i kraftvärmeverk (GWh)",Kraftvärmeprod!$B$1:$AV$1,0),FALSE))</f>
        <v/>
      </c>
      <c r="H39" s="140" t="str">
        <f>IF(ISERROR(1/VLOOKUP($B39,Miljö!$B$1:$T$480,MATCH("Såld mängd produktionsspecifik fjärrvärme (GWh)",Miljö!$B$1:$T$1,0),FALSE)),"",VLOOKUP($B39,Miljö!$B$1:$T$480,MATCH("Såld mängd produktionsspecifik fjärrvärme (GWh)",Miljö!$B$1:$T$1,0),FALSE))</f>
        <v/>
      </c>
      <c r="J39" s="140" t="str">
        <f t="shared" si="0"/>
        <v>Bionär Närvärme AB</v>
      </c>
    </row>
    <row r="40" spans="1:10" x14ac:dyDescent="0.25">
      <c r="A40" t="s">
        <v>31</v>
      </c>
      <c r="B40" t="s">
        <v>42</v>
      </c>
      <c r="C40" s="140" t="s">
        <v>687</v>
      </c>
      <c r="D40" s="140" t="str">
        <f>IF(ISERROR(1/VLOOKUP($B40,Kraftvärmeprod!$B$1:$D$480,MATCH("Total värmeproduktion i kraftvärmeverk i kombinerad drift (GWh)",Kraftvärmeprod!$B$1:$AV$1,0),FALSE)),"Ej kraftvärme","Alternativproduktionsmetoden")</f>
        <v>Ej kraftvärme</v>
      </c>
      <c r="E40" s="140">
        <f>VLOOKUP($B40,Totalt!$B$1:$BP$480,MATCH("total el",Totalt!$B$1:$BP$1,0),FALSE)</f>
        <v>0.01</v>
      </c>
      <c r="F40" s="141" t="str">
        <f>IF(ISERROR(1/VLOOKUP($B40,Kraftvärmeprod!$B$1:$BD$480,MATCH("Total värmeproduktion i kraftvärmeverk i kombinerad drift (GWh)",Kraftvärmeprod!$B$1:$AV$1,0),FALSE)),"",VLOOKUP($B40,'Slutlig allokering'!$B$1:$BA$480,MATCH(F$1,'Slutlig allokering'!$B$2:$AS$2,0),FALSE))</f>
        <v/>
      </c>
      <c r="G40" s="140" t="str">
        <f>IF(ISERROR(1/VLOOKUP($B40,Kraftvärmeprod!$B$1:$AV$480,MATCH("Producerad elenergi i kraftvärmeverk (GWh)",Kraftvärmeprod!$B$1:$AV$1,0),FALSE)),"",VLOOKUP($B40,Kraftvärmeprod!$B$1:$AV$480,MATCH("Producerad elenergi i kraftvärmeverk (GWh)",Kraftvärmeprod!$B$1:$AV$1,0),FALSE))</f>
        <v/>
      </c>
      <c r="H40" s="140" t="str">
        <f>IF(ISERROR(1/VLOOKUP($B40,Miljö!$B$1:$T$480,MATCH("Såld mängd produktionsspecifik fjärrvärme (GWh)",Miljö!$B$1:$T$1,0),FALSE)),"",VLOOKUP($B40,Miljö!$B$1:$T$480,MATCH("Såld mängd produktionsspecifik fjärrvärme (GWh)",Miljö!$B$1:$T$1,0),FALSE))</f>
        <v/>
      </c>
      <c r="J40" s="140" t="str">
        <f t="shared" si="0"/>
        <v>Bionär Närvärme AB</v>
      </c>
    </row>
    <row r="41" spans="1:10" x14ac:dyDescent="0.25">
      <c r="A41" t="s">
        <v>31</v>
      </c>
      <c r="B41" t="s">
        <v>43</v>
      </c>
      <c r="C41" s="140" t="s">
        <v>687</v>
      </c>
      <c r="D41" s="140" t="str">
        <f>IF(ISERROR(1/VLOOKUP($B41,Kraftvärmeprod!$B$1:$D$480,MATCH("Total värmeproduktion i kraftvärmeverk i kombinerad drift (GWh)",Kraftvärmeprod!$B$1:$AV$1,0),FALSE)),"Ej kraftvärme","Alternativproduktionsmetoden")</f>
        <v>Ej kraftvärme</v>
      </c>
      <c r="E41" s="140">
        <f>VLOOKUP($B41,Totalt!$B$1:$BP$480,MATCH("total el",Totalt!$B$1:$BP$1,0),FALSE)</f>
        <v>0.2</v>
      </c>
      <c r="F41" s="141" t="str">
        <f>IF(ISERROR(1/VLOOKUP($B41,Kraftvärmeprod!$B$1:$BD$480,MATCH("Total värmeproduktion i kraftvärmeverk i kombinerad drift (GWh)",Kraftvärmeprod!$B$1:$AV$1,0),FALSE)),"",VLOOKUP($B41,'Slutlig allokering'!$B$1:$BA$480,MATCH(F$1,'Slutlig allokering'!$B$2:$AS$2,0),FALSE))</f>
        <v/>
      </c>
      <c r="G41" s="140" t="str">
        <f>IF(ISERROR(1/VLOOKUP($B41,Kraftvärmeprod!$B$1:$AV$480,MATCH("Producerad elenergi i kraftvärmeverk (GWh)",Kraftvärmeprod!$B$1:$AV$1,0),FALSE)),"",VLOOKUP($B41,Kraftvärmeprod!$B$1:$AV$480,MATCH("Producerad elenergi i kraftvärmeverk (GWh)",Kraftvärmeprod!$B$1:$AV$1,0),FALSE))</f>
        <v/>
      </c>
      <c r="H41" s="140" t="str">
        <f>IF(ISERROR(1/VLOOKUP($B41,Miljö!$B$1:$T$480,MATCH("Såld mängd produktionsspecifik fjärrvärme (GWh)",Miljö!$B$1:$T$1,0),FALSE)),"",VLOOKUP($B41,Miljö!$B$1:$T$480,MATCH("Såld mängd produktionsspecifik fjärrvärme (GWh)",Miljö!$B$1:$T$1,0),FALSE))</f>
        <v/>
      </c>
      <c r="J41" s="140" t="str">
        <f t="shared" si="0"/>
        <v>Bionär Närvärme AB</v>
      </c>
    </row>
    <row r="42" spans="1:10" x14ac:dyDescent="0.25">
      <c r="A42" t="s">
        <v>31</v>
      </c>
      <c r="B42" t="s">
        <v>44</v>
      </c>
      <c r="C42" s="140" t="s">
        <v>687</v>
      </c>
      <c r="D42" s="140" t="str">
        <f>IF(ISERROR(1/VLOOKUP($B42,Kraftvärmeprod!$B$1:$D$480,MATCH("Total värmeproduktion i kraftvärmeverk i kombinerad drift (GWh)",Kraftvärmeprod!$B$1:$AV$1,0),FALSE)),"Ej kraftvärme","Alternativproduktionsmetoden")</f>
        <v>Ej kraftvärme</v>
      </c>
      <c r="E42" s="140">
        <f>VLOOKUP($B42,Totalt!$B$1:$BP$480,MATCH("total el",Totalt!$B$1:$BP$1,0),FALSE)</f>
        <v>0.1</v>
      </c>
      <c r="F42" s="141" t="str">
        <f>IF(ISERROR(1/VLOOKUP($B42,Kraftvärmeprod!$B$1:$BD$480,MATCH("Total värmeproduktion i kraftvärmeverk i kombinerad drift (GWh)",Kraftvärmeprod!$B$1:$AV$1,0),FALSE)),"",VLOOKUP($B42,'Slutlig allokering'!$B$1:$BA$480,MATCH(F$1,'Slutlig allokering'!$B$2:$AS$2,0),FALSE))</f>
        <v/>
      </c>
      <c r="G42" s="140" t="str">
        <f>IF(ISERROR(1/VLOOKUP($B42,Kraftvärmeprod!$B$1:$AV$480,MATCH("Producerad elenergi i kraftvärmeverk (GWh)",Kraftvärmeprod!$B$1:$AV$1,0),FALSE)),"",VLOOKUP($B42,Kraftvärmeprod!$B$1:$AV$480,MATCH("Producerad elenergi i kraftvärmeverk (GWh)",Kraftvärmeprod!$B$1:$AV$1,0),FALSE))</f>
        <v/>
      </c>
      <c r="H42" s="140" t="str">
        <f>IF(ISERROR(1/VLOOKUP($B42,Miljö!$B$1:$T$480,MATCH("Såld mängd produktionsspecifik fjärrvärme (GWh)",Miljö!$B$1:$T$1,0),FALSE)),"",VLOOKUP($B42,Miljö!$B$1:$T$480,MATCH("Såld mängd produktionsspecifik fjärrvärme (GWh)",Miljö!$B$1:$T$1,0),FALSE))</f>
        <v/>
      </c>
      <c r="J42" s="140" t="str">
        <f t="shared" si="0"/>
        <v>Bionär Närvärme AB</v>
      </c>
    </row>
    <row r="43" spans="1:10" x14ac:dyDescent="0.25">
      <c r="A43" t="s">
        <v>31</v>
      </c>
      <c r="B43" t="s">
        <v>45</v>
      </c>
      <c r="C43" s="140" t="s">
        <v>687</v>
      </c>
      <c r="D43" s="140" t="str">
        <f>IF(ISERROR(1/VLOOKUP($B43,Kraftvärmeprod!$B$1:$D$480,MATCH("Total värmeproduktion i kraftvärmeverk i kombinerad drift (GWh)",Kraftvärmeprod!$B$1:$AV$1,0),FALSE)),"Ej kraftvärme","Alternativproduktionsmetoden")</f>
        <v>Ej kraftvärme</v>
      </c>
      <c r="E43" s="140">
        <f>VLOOKUP($B43,Totalt!$B$1:$BP$480,MATCH("total el",Totalt!$B$1:$BP$1,0),FALSE)</f>
        <v>0.05</v>
      </c>
      <c r="F43" s="141" t="str">
        <f>IF(ISERROR(1/VLOOKUP($B43,Kraftvärmeprod!$B$1:$BD$480,MATCH("Total värmeproduktion i kraftvärmeverk i kombinerad drift (GWh)",Kraftvärmeprod!$B$1:$AV$1,0),FALSE)),"",VLOOKUP($B43,'Slutlig allokering'!$B$1:$BA$480,MATCH(F$1,'Slutlig allokering'!$B$2:$AS$2,0),FALSE))</f>
        <v/>
      </c>
      <c r="G43" s="140" t="str">
        <f>IF(ISERROR(1/VLOOKUP($B43,Kraftvärmeprod!$B$1:$AV$480,MATCH("Producerad elenergi i kraftvärmeverk (GWh)",Kraftvärmeprod!$B$1:$AV$1,0),FALSE)),"",VLOOKUP($B43,Kraftvärmeprod!$B$1:$AV$480,MATCH("Producerad elenergi i kraftvärmeverk (GWh)",Kraftvärmeprod!$B$1:$AV$1,0),FALSE))</f>
        <v/>
      </c>
      <c r="H43" s="140" t="str">
        <f>IF(ISERROR(1/VLOOKUP($B43,Miljö!$B$1:$T$480,MATCH("Såld mängd produktionsspecifik fjärrvärme (GWh)",Miljö!$B$1:$T$1,0),FALSE)),"",VLOOKUP($B43,Miljö!$B$1:$T$480,MATCH("Såld mängd produktionsspecifik fjärrvärme (GWh)",Miljö!$B$1:$T$1,0),FALSE))</f>
        <v/>
      </c>
      <c r="J43" s="140" t="str">
        <f t="shared" si="0"/>
        <v>Bionär Närvärme AB</v>
      </c>
    </row>
    <row r="44" spans="1:10" x14ac:dyDescent="0.25">
      <c r="A44" t="s">
        <v>46</v>
      </c>
      <c r="B44" t="s">
        <v>47</v>
      </c>
      <c r="C44" s="140" t="s">
        <v>1211</v>
      </c>
      <c r="D44" s="140" t="str">
        <f>IF(ISERROR(1/VLOOKUP($B44,Kraftvärmeprod!$B$1:$D$480,MATCH("Total värmeproduktion i kraftvärmeverk i kombinerad drift (GWh)",Kraftvärmeprod!$B$1:$AV$1,0),FALSE)),"Ej kraftvärme","Alternativproduktionsmetoden")</f>
        <v>Ej kraftvärme</v>
      </c>
      <c r="E44" s="140">
        <f>VLOOKUP($B44,Totalt!$B$1:$BP$480,MATCH("total el",Totalt!$B$1:$BP$1,0),FALSE)</f>
        <v>0.28000000000000003</v>
      </c>
      <c r="F44" s="141" t="str">
        <f>IF(ISERROR(1/VLOOKUP($B44,Kraftvärmeprod!$B$1:$BD$480,MATCH("Total värmeproduktion i kraftvärmeverk i kombinerad drift (GWh)",Kraftvärmeprod!$B$1:$AV$1,0),FALSE)),"",VLOOKUP($B44,'Slutlig allokering'!$B$1:$BA$480,MATCH(F$1,'Slutlig allokering'!$B$2:$AS$2,0),FALSE))</f>
        <v/>
      </c>
      <c r="G44" s="140" t="str">
        <f>IF(ISERROR(1/VLOOKUP($B44,Kraftvärmeprod!$B$1:$AV$480,MATCH("Producerad elenergi i kraftvärmeverk (GWh)",Kraftvärmeprod!$B$1:$AV$1,0),FALSE)),"",VLOOKUP($B44,Kraftvärmeprod!$B$1:$AV$480,MATCH("Producerad elenergi i kraftvärmeverk (GWh)",Kraftvärmeprod!$B$1:$AV$1,0),FALSE))</f>
        <v/>
      </c>
      <c r="H44" s="140" t="str">
        <f>IF(ISERROR(1/VLOOKUP($B44,Miljö!$B$1:$T$480,MATCH("Såld mängd produktionsspecifik fjärrvärme (GWh)",Miljö!$B$1:$T$1,0),FALSE)),"",VLOOKUP($B44,Miljö!$B$1:$T$480,MATCH("Såld mängd produktionsspecifik fjärrvärme (GWh)",Miljö!$B$1:$T$1,0),FALSE))</f>
        <v/>
      </c>
      <c r="J44" s="140" t="str">
        <f t="shared" si="0"/>
        <v>Bollnäs Energi AB</v>
      </c>
    </row>
    <row r="45" spans="1:10" x14ac:dyDescent="0.25">
      <c r="A45" t="s">
        <v>46</v>
      </c>
      <c r="B45" t="s">
        <v>48</v>
      </c>
      <c r="C45" s="140" t="s">
        <v>1211</v>
      </c>
      <c r="D45" s="140" t="str">
        <f>IF(ISERROR(1/VLOOKUP($B45,Kraftvärmeprod!$B$1:$D$480,MATCH("Total värmeproduktion i kraftvärmeverk i kombinerad drift (GWh)",Kraftvärmeprod!$B$1:$AV$1,0),FALSE)),"Ej kraftvärme","Alternativproduktionsmetoden")</f>
        <v>Alternativproduktionsmetoden</v>
      </c>
      <c r="E45" s="140">
        <f>VLOOKUP($B45,Totalt!$B$1:$BP$480,MATCH("total el",Totalt!$B$1:$BP$1,0),FALSE)</f>
        <v>6.4740099999999998</v>
      </c>
      <c r="F45" s="141">
        <f>IF(ISERROR(1/VLOOKUP($B45,Kraftvärmeprod!$B$1:$BD$480,MATCH("Total värmeproduktion i kraftvärmeverk i kombinerad drift (GWh)",Kraftvärmeprod!$B$1:$AV$1,0),FALSE)),"",VLOOKUP($B45,'Slutlig allokering'!$B$1:$BA$480,MATCH(F$1,'Slutlig allokering'!$B$2:$AS$2,0),FALSE))</f>
        <v>0.5501557193438833</v>
      </c>
      <c r="G45" s="140">
        <f>IF(ISERROR(1/VLOOKUP($B45,Kraftvärmeprod!$B$1:$AV$480,MATCH("Producerad elenergi i kraftvärmeverk (GWh)",Kraftvärmeprod!$B$1:$AV$1,0),FALSE)),"",VLOOKUP($B45,Kraftvärmeprod!$B$1:$AV$480,MATCH("Producerad elenergi i kraftvärmeverk (GWh)",Kraftvärmeprod!$B$1:$AV$1,0),FALSE))</f>
        <v>28.44</v>
      </c>
      <c r="H45" s="140" t="str">
        <f>IF(ISERROR(1/VLOOKUP($B45,Miljö!$B$1:$T$480,MATCH("Såld mängd produktionsspecifik fjärrvärme (GWh)",Miljö!$B$1:$T$1,0),FALSE)),"",VLOOKUP($B45,Miljö!$B$1:$T$480,MATCH("Såld mängd produktionsspecifik fjärrvärme (GWh)",Miljö!$B$1:$T$1,0),FALSE))</f>
        <v/>
      </c>
      <c r="J45" s="140" t="str">
        <f t="shared" si="0"/>
        <v>Bollnäs Energi AB</v>
      </c>
    </row>
    <row r="46" spans="1:10" x14ac:dyDescent="0.25">
      <c r="A46" t="s">
        <v>46</v>
      </c>
      <c r="B46" t="s">
        <v>49</v>
      </c>
      <c r="C46" s="140" t="s">
        <v>1211</v>
      </c>
      <c r="D46" s="140" t="str">
        <f>IF(ISERROR(1/VLOOKUP($B46,Kraftvärmeprod!$B$1:$D$480,MATCH("Total värmeproduktion i kraftvärmeverk i kombinerad drift (GWh)",Kraftvärmeprod!$B$1:$AV$1,0),FALSE)),"Ej kraftvärme","Alternativproduktionsmetoden")</f>
        <v>Ej kraftvärme</v>
      </c>
      <c r="E46" s="140">
        <f>VLOOKUP($B46,Totalt!$B$1:$BP$480,MATCH("total el",Totalt!$B$1:$BP$1,0),FALSE)</f>
        <v>0.56999999999999995</v>
      </c>
      <c r="F46" s="141" t="str">
        <f>IF(ISERROR(1/VLOOKUP($B46,Kraftvärmeprod!$B$1:$BD$480,MATCH("Total värmeproduktion i kraftvärmeverk i kombinerad drift (GWh)",Kraftvärmeprod!$B$1:$AV$1,0),FALSE)),"",VLOOKUP($B46,'Slutlig allokering'!$B$1:$BA$480,MATCH(F$1,'Slutlig allokering'!$B$2:$AS$2,0),FALSE))</f>
        <v/>
      </c>
      <c r="G46" s="140" t="str">
        <f>IF(ISERROR(1/VLOOKUP($B46,Kraftvärmeprod!$B$1:$AV$480,MATCH("Producerad elenergi i kraftvärmeverk (GWh)",Kraftvärmeprod!$B$1:$AV$1,0),FALSE)),"",VLOOKUP($B46,Kraftvärmeprod!$B$1:$AV$480,MATCH("Producerad elenergi i kraftvärmeverk (GWh)",Kraftvärmeprod!$B$1:$AV$1,0),FALSE))</f>
        <v/>
      </c>
      <c r="H46" s="140" t="str">
        <f>IF(ISERROR(1/VLOOKUP($B46,Miljö!$B$1:$T$480,MATCH("Såld mängd produktionsspecifik fjärrvärme (GWh)",Miljö!$B$1:$T$1,0),FALSE)),"",VLOOKUP($B46,Miljö!$B$1:$T$480,MATCH("Såld mängd produktionsspecifik fjärrvärme (GWh)",Miljö!$B$1:$T$1,0),FALSE))</f>
        <v/>
      </c>
      <c r="J46" s="140" t="str">
        <f t="shared" si="0"/>
        <v>Bollnäs Energi AB</v>
      </c>
    </row>
    <row r="47" spans="1:10" x14ac:dyDescent="0.25">
      <c r="A47" t="s">
        <v>50</v>
      </c>
      <c r="B47" t="s">
        <v>51</v>
      </c>
      <c r="C47" s="140" t="s">
        <v>687</v>
      </c>
      <c r="D47" s="140" t="str">
        <f>IF(ISERROR(1/VLOOKUP($B47,Kraftvärmeprod!$B$1:$D$480,MATCH("Total värmeproduktion i kraftvärmeverk i kombinerad drift (GWh)",Kraftvärmeprod!$B$1:$AV$1,0),FALSE)),"Ej kraftvärme","Alternativproduktionsmetoden")</f>
        <v>Ej kraftvärme</v>
      </c>
      <c r="E47" s="140">
        <f>VLOOKUP($B47,Totalt!$B$1:$BP$480,MATCH("total el",Totalt!$B$1:$BP$1,0),FALSE)</f>
        <v>0.80628</v>
      </c>
      <c r="F47" s="141" t="str">
        <f>IF(ISERROR(1/VLOOKUP($B47,Kraftvärmeprod!$B$1:$BD$480,MATCH("Total värmeproduktion i kraftvärmeverk i kombinerad drift (GWh)",Kraftvärmeprod!$B$1:$AV$1,0),FALSE)),"",VLOOKUP($B47,'Slutlig allokering'!$B$1:$BA$480,MATCH(F$1,'Slutlig allokering'!$B$2:$AS$2,0),FALSE))</f>
        <v/>
      </c>
      <c r="G47" s="140" t="str">
        <f>IF(ISERROR(1/VLOOKUP($B47,Kraftvärmeprod!$B$1:$AV$480,MATCH("Producerad elenergi i kraftvärmeverk (GWh)",Kraftvärmeprod!$B$1:$AV$1,0),FALSE)),"",VLOOKUP($B47,Kraftvärmeprod!$B$1:$AV$480,MATCH("Producerad elenergi i kraftvärmeverk (GWh)",Kraftvärmeprod!$B$1:$AV$1,0),FALSE))</f>
        <v/>
      </c>
      <c r="H47" s="140" t="str">
        <f>IF(ISERROR(1/VLOOKUP($B47,Miljö!$B$1:$T$480,MATCH("Såld mängd produktionsspecifik fjärrvärme (GWh)",Miljö!$B$1:$T$1,0),FALSE)),"",VLOOKUP($B47,Miljö!$B$1:$T$480,MATCH("Såld mängd produktionsspecifik fjärrvärme (GWh)",Miljö!$B$1:$T$1,0),FALSE))</f>
        <v/>
      </c>
      <c r="J47" s="140" t="str">
        <f t="shared" si="0"/>
        <v>Borgholm Energi AB</v>
      </c>
    </row>
    <row r="48" spans="1:10" x14ac:dyDescent="0.25">
      <c r="A48" t="s">
        <v>50</v>
      </c>
      <c r="B48" t="s">
        <v>52</v>
      </c>
      <c r="C48" s="140" t="s">
        <v>687</v>
      </c>
      <c r="D48" s="140" t="str">
        <f>IF(ISERROR(1/VLOOKUP($B48,Kraftvärmeprod!$B$1:$D$480,MATCH("Total värmeproduktion i kraftvärmeverk i kombinerad drift (GWh)",Kraftvärmeprod!$B$1:$AV$1,0),FALSE)),"Ej kraftvärme","Alternativproduktionsmetoden")</f>
        <v>Ej kraftvärme</v>
      </c>
      <c r="E48" s="140">
        <f>VLOOKUP($B48,Totalt!$B$1:$BP$480,MATCH("total el",Totalt!$B$1:$BP$1,0),FALSE)</f>
        <v>7.1999999999999995E-2</v>
      </c>
      <c r="F48" s="141" t="str">
        <f>IF(ISERROR(1/VLOOKUP($B48,Kraftvärmeprod!$B$1:$BD$480,MATCH("Total värmeproduktion i kraftvärmeverk i kombinerad drift (GWh)",Kraftvärmeprod!$B$1:$AV$1,0),FALSE)),"",VLOOKUP($B48,'Slutlig allokering'!$B$1:$BA$480,MATCH(F$1,'Slutlig allokering'!$B$2:$AS$2,0),FALSE))</f>
        <v/>
      </c>
      <c r="G48" s="140" t="str">
        <f>IF(ISERROR(1/VLOOKUP($B48,Kraftvärmeprod!$B$1:$AV$480,MATCH("Producerad elenergi i kraftvärmeverk (GWh)",Kraftvärmeprod!$B$1:$AV$1,0),FALSE)),"",VLOOKUP($B48,Kraftvärmeprod!$B$1:$AV$480,MATCH("Producerad elenergi i kraftvärmeverk (GWh)",Kraftvärmeprod!$B$1:$AV$1,0),FALSE))</f>
        <v/>
      </c>
      <c r="H48" s="140" t="str">
        <f>IF(ISERROR(1/VLOOKUP($B48,Miljö!$B$1:$T$480,MATCH("Såld mängd produktionsspecifik fjärrvärme (GWh)",Miljö!$B$1:$T$1,0),FALSE)),"",VLOOKUP($B48,Miljö!$B$1:$T$480,MATCH("Såld mängd produktionsspecifik fjärrvärme (GWh)",Miljö!$B$1:$T$1,0),FALSE))</f>
        <v/>
      </c>
      <c r="J48" s="140" t="str">
        <f t="shared" si="0"/>
        <v>Borgholm Energi AB</v>
      </c>
    </row>
    <row r="49" spans="1:10" x14ac:dyDescent="0.25">
      <c r="A49" t="s">
        <v>53</v>
      </c>
      <c r="B49" t="s">
        <v>54</v>
      </c>
      <c r="C49" s="140" t="s">
        <v>1212</v>
      </c>
      <c r="D49" s="140" t="str">
        <f>IF(ISERROR(1/VLOOKUP($B49,Kraftvärmeprod!$B$1:$D$480,MATCH("Total värmeproduktion i kraftvärmeverk i kombinerad drift (GWh)",Kraftvärmeprod!$B$1:$AV$1,0),FALSE)),"Ej kraftvärme","Alternativproduktionsmetoden")</f>
        <v>Alternativproduktionsmetoden</v>
      </c>
      <c r="E49" s="140">
        <f>VLOOKUP($B49,Totalt!$B$1:$BP$480,MATCH("total el",Totalt!$B$1:$BP$1,0),FALSE)</f>
        <v>10.59056</v>
      </c>
      <c r="F49" s="141">
        <f>IF(ISERROR(1/VLOOKUP($B49,Kraftvärmeprod!$B$1:$BD$480,MATCH("Total värmeproduktion i kraftvärmeverk i kombinerad drift (GWh)",Kraftvärmeprod!$B$1:$AV$1,0),FALSE)),"",VLOOKUP($B49,'Slutlig allokering'!$B$1:$BA$480,MATCH(F$1,'Slutlig allokering'!$B$2:$AS$2,0),FALSE))</f>
        <v>0.58381843762757335</v>
      </c>
      <c r="G49" s="140">
        <f>IF(ISERROR(1/VLOOKUP($B49,Kraftvärmeprod!$B$1:$AV$480,MATCH("Producerad elenergi i kraftvärmeverk (GWh)",Kraftvärmeprod!$B$1:$AV$1,0),FALSE)),"",VLOOKUP($B49,Kraftvärmeprod!$B$1:$AV$480,MATCH("Producerad elenergi i kraftvärmeverk (GWh)",Kraftvärmeprod!$B$1:$AV$1,0),FALSE))</f>
        <v>33.649000000000001</v>
      </c>
      <c r="H49" s="140" t="str">
        <f>IF(ISERROR(1/VLOOKUP($B49,Miljö!$B$1:$T$480,MATCH("Såld mängd produktionsspecifik fjärrvärme (GWh)",Miljö!$B$1:$T$1,0),FALSE)),"",VLOOKUP($B49,Miljö!$B$1:$T$480,MATCH("Såld mängd produktionsspecifik fjärrvärme (GWh)",Miljö!$B$1:$T$1,0),FALSE))</f>
        <v/>
      </c>
      <c r="J49" s="140" t="str">
        <f t="shared" si="0"/>
        <v>Borlänge Energi AB</v>
      </c>
    </row>
    <row r="50" spans="1:10" x14ac:dyDescent="0.25">
      <c r="A50" t="s">
        <v>53</v>
      </c>
      <c r="B50" t="s">
        <v>55</v>
      </c>
      <c r="C50" s="140" t="s">
        <v>1212</v>
      </c>
      <c r="D50" s="140" t="str">
        <f>IF(ISERROR(1/VLOOKUP($B50,Kraftvärmeprod!$B$1:$D$480,MATCH("Total värmeproduktion i kraftvärmeverk i kombinerad drift (GWh)",Kraftvärmeprod!$B$1:$AV$1,0),FALSE)),"Ej kraftvärme","Alternativproduktionsmetoden")</f>
        <v>Ej kraftvärme</v>
      </c>
      <c r="E50" s="140">
        <f>VLOOKUP($B50,Totalt!$B$1:$BP$480,MATCH("total el",Totalt!$B$1:$BP$1,0),FALSE)</f>
        <v>5.0000000000000001E-3</v>
      </c>
      <c r="F50" s="141" t="str">
        <f>IF(ISERROR(1/VLOOKUP($B50,Kraftvärmeprod!$B$1:$BD$480,MATCH("Total värmeproduktion i kraftvärmeverk i kombinerad drift (GWh)",Kraftvärmeprod!$B$1:$AV$1,0),FALSE)),"",VLOOKUP($B50,'Slutlig allokering'!$B$1:$BA$480,MATCH(F$1,'Slutlig allokering'!$B$2:$AS$2,0),FALSE))</f>
        <v/>
      </c>
      <c r="G50" s="140" t="str">
        <f>IF(ISERROR(1/VLOOKUP($B50,Kraftvärmeprod!$B$1:$AV$480,MATCH("Producerad elenergi i kraftvärmeverk (GWh)",Kraftvärmeprod!$B$1:$AV$1,0),FALSE)),"",VLOOKUP($B50,Kraftvärmeprod!$B$1:$AV$480,MATCH("Producerad elenergi i kraftvärmeverk (GWh)",Kraftvärmeprod!$B$1:$AV$1,0),FALSE))</f>
        <v/>
      </c>
      <c r="H50" s="140" t="str">
        <f>IF(ISERROR(1/VLOOKUP($B50,Miljö!$B$1:$T$480,MATCH("Såld mängd produktionsspecifik fjärrvärme (GWh)",Miljö!$B$1:$T$1,0),FALSE)),"",VLOOKUP($B50,Miljö!$B$1:$T$480,MATCH("Såld mängd produktionsspecifik fjärrvärme (GWh)",Miljö!$B$1:$T$1,0),FALSE))</f>
        <v/>
      </c>
      <c r="J50" s="140" t="str">
        <f t="shared" si="0"/>
        <v>Borlänge Energi AB</v>
      </c>
    </row>
    <row r="51" spans="1:10" x14ac:dyDescent="0.25">
      <c r="A51" t="s">
        <v>53</v>
      </c>
      <c r="B51" t="s">
        <v>56</v>
      </c>
      <c r="C51" s="140" t="s">
        <v>1212</v>
      </c>
      <c r="D51" s="140" t="str">
        <f>IF(ISERROR(1/VLOOKUP($B51,Kraftvärmeprod!$B$1:$D$480,MATCH("Total värmeproduktion i kraftvärmeverk i kombinerad drift (GWh)",Kraftvärmeprod!$B$1:$AV$1,0),FALSE)),"Ej kraftvärme","Alternativproduktionsmetoden")</f>
        <v>Ej kraftvärme</v>
      </c>
      <c r="E51" s="140">
        <f>VLOOKUP($B51,Totalt!$B$1:$BP$480,MATCH("total el",Totalt!$B$1:$BP$1,0),FALSE)</f>
        <v>0.26500000000000001</v>
      </c>
      <c r="F51" s="141" t="str">
        <f>IF(ISERROR(1/VLOOKUP($B51,Kraftvärmeprod!$B$1:$BD$480,MATCH("Total värmeproduktion i kraftvärmeverk i kombinerad drift (GWh)",Kraftvärmeprod!$B$1:$AV$1,0),FALSE)),"",VLOOKUP($B51,'Slutlig allokering'!$B$1:$BA$480,MATCH(F$1,'Slutlig allokering'!$B$2:$AS$2,0),FALSE))</f>
        <v/>
      </c>
      <c r="G51" s="140" t="str">
        <f>IF(ISERROR(1/VLOOKUP($B51,Kraftvärmeprod!$B$1:$AV$480,MATCH("Producerad elenergi i kraftvärmeverk (GWh)",Kraftvärmeprod!$B$1:$AV$1,0),FALSE)),"",VLOOKUP($B51,Kraftvärmeprod!$B$1:$AV$480,MATCH("Producerad elenergi i kraftvärmeverk (GWh)",Kraftvärmeprod!$B$1:$AV$1,0),FALSE))</f>
        <v/>
      </c>
      <c r="H51" s="140" t="str">
        <f>IF(ISERROR(1/VLOOKUP($B51,Miljö!$B$1:$T$480,MATCH("Såld mängd produktionsspecifik fjärrvärme (GWh)",Miljö!$B$1:$T$1,0),FALSE)),"",VLOOKUP($B51,Miljö!$B$1:$T$480,MATCH("Såld mängd produktionsspecifik fjärrvärme (GWh)",Miljö!$B$1:$T$1,0),FALSE))</f>
        <v/>
      </c>
      <c r="J51" s="140" t="str">
        <f t="shared" si="0"/>
        <v>Borlänge Energi AB</v>
      </c>
    </row>
    <row r="52" spans="1:10" x14ac:dyDescent="0.25">
      <c r="A52" t="s">
        <v>57</v>
      </c>
      <c r="B52" t="s">
        <v>58</v>
      </c>
      <c r="C52" s="140" t="s">
        <v>1213</v>
      </c>
      <c r="D52" s="140" t="str">
        <f>IF(ISERROR(1/VLOOKUP($B52,Kraftvärmeprod!$B$1:$D$480,MATCH("Total värmeproduktion i kraftvärmeverk i kombinerad drift (GWh)",Kraftvärmeprod!$B$1:$AV$1,0),FALSE)),"Ej kraftvärme","Alternativproduktionsmetoden")</f>
        <v>Alternativproduktionsmetoden</v>
      </c>
      <c r="E52" s="140">
        <f>VLOOKUP($B52,Totalt!$B$1:$BP$480,MATCH("total el",Totalt!$B$1:$BP$1,0),FALSE)</f>
        <v>40.591700000000003</v>
      </c>
      <c r="F52" s="141">
        <f>IF(ISERROR(1/VLOOKUP($B52,Kraftvärmeprod!$B$1:$BD$480,MATCH("Total värmeproduktion i kraftvärmeverk i kombinerad drift (GWh)",Kraftvärmeprod!$B$1:$AV$1,0),FALSE)),"",VLOOKUP($B52,'Slutlig allokering'!$B$1:$BA$480,MATCH(F$1,'Slutlig allokering'!$B$2:$AS$2,0),FALSE))</f>
        <v>0.62659516550771299</v>
      </c>
      <c r="G52" s="140">
        <f>IF(ISERROR(1/VLOOKUP($B52,Kraftvärmeprod!$B$1:$AV$480,MATCH("Producerad elenergi i kraftvärmeverk (GWh)",Kraftvärmeprod!$B$1:$AV$1,0),FALSE)),"",VLOOKUP($B52,Kraftvärmeprod!$B$1:$AV$480,MATCH("Producerad elenergi i kraftvärmeverk (GWh)",Kraftvärmeprod!$B$1:$AV$1,0),FALSE))</f>
        <v>127.554</v>
      </c>
      <c r="H52" s="140" t="str">
        <f>IF(ISERROR(1/VLOOKUP($B52,Miljö!$B$1:$T$480,MATCH("Såld mängd produktionsspecifik fjärrvärme (GWh)",Miljö!$B$1:$T$1,0),FALSE)),"",VLOOKUP($B52,Miljö!$B$1:$T$480,MATCH("Såld mängd produktionsspecifik fjärrvärme (GWh)",Miljö!$B$1:$T$1,0),FALSE))</f>
        <v/>
      </c>
      <c r="J52" s="140" t="str">
        <f t="shared" si="0"/>
        <v>Borås Energi och Miljö AB</v>
      </c>
    </row>
    <row r="53" spans="1:10" x14ac:dyDescent="0.25">
      <c r="A53" t="s">
        <v>57</v>
      </c>
      <c r="B53" t="s">
        <v>59</v>
      </c>
      <c r="C53" s="140" t="s">
        <v>1213</v>
      </c>
      <c r="D53" s="140" t="str">
        <f>IF(ISERROR(1/VLOOKUP($B53,Kraftvärmeprod!$B$1:$D$480,MATCH("Total värmeproduktion i kraftvärmeverk i kombinerad drift (GWh)",Kraftvärmeprod!$B$1:$AV$1,0),FALSE)),"Ej kraftvärme","Alternativproduktionsmetoden")</f>
        <v>Ej kraftvärme</v>
      </c>
      <c r="E53" s="140">
        <f>VLOOKUP($B53,Totalt!$B$1:$BP$480,MATCH("total el",Totalt!$B$1:$BP$1,0),FALSE)</f>
        <v>0.35</v>
      </c>
      <c r="F53" s="141" t="str">
        <f>IF(ISERROR(1/VLOOKUP($B53,Kraftvärmeprod!$B$1:$BD$480,MATCH("Total värmeproduktion i kraftvärmeverk i kombinerad drift (GWh)",Kraftvärmeprod!$B$1:$AV$1,0),FALSE)),"",VLOOKUP($B53,'Slutlig allokering'!$B$1:$BA$480,MATCH(F$1,'Slutlig allokering'!$B$2:$AS$2,0),FALSE))</f>
        <v/>
      </c>
      <c r="G53" s="140" t="str">
        <f>IF(ISERROR(1/VLOOKUP($B53,Kraftvärmeprod!$B$1:$AV$480,MATCH("Producerad elenergi i kraftvärmeverk (GWh)",Kraftvärmeprod!$B$1:$AV$1,0),FALSE)),"",VLOOKUP($B53,Kraftvärmeprod!$B$1:$AV$480,MATCH("Producerad elenergi i kraftvärmeverk (GWh)",Kraftvärmeprod!$B$1:$AV$1,0),FALSE))</f>
        <v/>
      </c>
      <c r="H53" s="140" t="str">
        <f>IF(ISERROR(1/VLOOKUP($B53,Miljö!$B$1:$T$480,MATCH("Såld mängd produktionsspecifik fjärrvärme (GWh)",Miljö!$B$1:$T$1,0),FALSE)),"",VLOOKUP($B53,Miljö!$B$1:$T$480,MATCH("Såld mängd produktionsspecifik fjärrvärme (GWh)",Miljö!$B$1:$T$1,0),FALSE))</f>
        <v/>
      </c>
      <c r="J53" s="140" t="str">
        <f t="shared" si="0"/>
        <v>Borås Energi och Miljö AB</v>
      </c>
    </row>
    <row r="54" spans="1:10" x14ac:dyDescent="0.25">
      <c r="A54" t="s">
        <v>60</v>
      </c>
      <c r="B54" t="s">
        <v>61</v>
      </c>
      <c r="C54" s="140" t="s">
        <v>687</v>
      </c>
      <c r="D54" s="140" t="str">
        <f>IF(ISERROR(1/VLOOKUP($B54,Kraftvärmeprod!$B$1:$D$480,MATCH("Total värmeproduktion i kraftvärmeverk i kombinerad drift (GWh)",Kraftvärmeprod!$B$1:$AV$1,0),FALSE)),"Ej kraftvärme","Alternativproduktionsmetoden")</f>
        <v>Ej kraftvärme</v>
      </c>
      <c r="E54" s="140">
        <f>VLOOKUP($B54,Totalt!$B$1:$BP$480,MATCH("total el",Totalt!$B$1:$BP$1,0),FALSE)</f>
        <v>0.2</v>
      </c>
      <c r="F54" s="141" t="str">
        <f>IF(ISERROR(1/VLOOKUP($B54,Kraftvärmeprod!$B$1:$BD$480,MATCH("Total värmeproduktion i kraftvärmeverk i kombinerad drift (GWh)",Kraftvärmeprod!$B$1:$AV$1,0),FALSE)),"",VLOOKUP($B54,'Slutlig allokering'!$B$1:$BA$480,MATCH(F$1,'Slutlig allokering'!$B$2:$AS$2,0),FALSE))</f>
        <v/>
      </c>
      <c r="G54" s="140" t="str">
        <f>IF(ISERROR(1/VLOOKUP($B54,Kraftvärmeprod!$B$1:$AV$480,MATCH("Producerad elenergi i kraftvärmeverk (GWh)",Kraftvärmeprod!$B$1:$AV$1,0),FALSE)),"",VLOOKUP($B54,Kraftvärmeprod!$B$1:$AV$480,MATCH("Producerad elenergi i kraftvärmeverk (GWh)",Kraftvärmeprod!$B$1:$AV$1,0),FALSE))</f>
        <v/>
      </c>
      <c r="H54" s="140" t="str">
        <f>IF(ISERROR(1/VLOOKUP($B54,Miljö!$B$1:$T$480,MATCH("Såld mängd produktionsspecifik fjärrvärme (GWh)",Miljö!$B$1:$T$1,0),FALSE)),"",VLOOKUP($B54,Miljö!$B$1:$T$480,MATCH("Såld mängd produktionsspecifik fjärrvärme (GWh)",Miljö!$B$1:$T$1,0),FALSE))</f>
        <v/>
      </c>
      <c r="J54" s="140" t="str">
        <f t="shared" si="0"/>
        <v>Bromölla Fjärrvärme AB</v>
      </c>
    </row>
    <row r="55" spans="1:10" x14ac:dyDescent="0.25">
      <c r="A55" t="s">
        <v>62</v>
      </c>
      <c r="B55" t="s">
        <v>63</v>
      </c>
      <c r="C55" s="140" t="s">
        <v>687</v>
      </c>
      <c r="D55" s="140" t="str">
        <f>IF(ISERROR(1/VLOOKUP($B55,Kraftvärmeprod!$B$1:$D$480,MATCH("Total värmeproduktion i kraftvärmeverk i kombinerad drift (GWh)",Kraftvärmeprod!$B$1:$AV$1,0),FALSE)),"Ej kraftvärme","Alternativproduktionsmetoden")</f>
        <v>Ej kraftvärme</v>
      </c>
      <c r="E55" s="140">
        <f>VLOOKUP($B55,Totalt!$B$1:$BP$480,MATCH("total el",Totalt!$B$1:$BP$1,0),FALSE)</f>
        <v>0</v>
      </c>
      <c r="F55" s="141" t="str">
        <f>IF(ISERROR(1/VLOOKUP($B55,Kraftvärmeprod!$B$1:$BD$480,MATCH("Total värmeproduktion i kraftvärmeverk i kombinerad drift (GWh)",Kraftvärmeprod!$B$1:$AV$1,0),FALSE)),"",VLOOKUP($B55,'Slutlig allokering'!$B$1:$BA$480,MATCH(F$1,'Slutlig allokering'!$B$2:$AS$2,0),FALSE))</f>
        <v/>
      </c>
      <c r="G55" s="140" t="str">
        <f>IF(ISERROR(1/VLOOKUP($B55,Kraftvärmeprod!$B$1:$AV$480,MATCH("Producerad elenergi i kraftvärmeverk (GWh)",Kraftvärmeprod!$B$1:$AV$1,0),FALSE)),"",VLOOKUP($B55,Kraftvärmeprod!$B$1:$AV$480,MATCH("Producerad elenergi i kraftvärmeverk (GWh)",Kraftvärmeprod!$B$1:$AV$1,0),FALSE))</f>
        <v/>
      </c>
      <c r="H55" s="140" t="str">
        <f>IF(ISERROR(1/VLOOKUP($B55,Miljö!$B$1:$T$480,MATCH("Såld mängd produktionsspecifik fjärrvärme (GWh)",Miljö!$B$1:$T$1,0),FALSE)),"",VLOOKUP($B55,Miljö!$B$1:$T$480,MATCH("Såld mängd produktionsspecifik fjärrvärme (GWh)",Miljö!$B$1:$T$1,0),FALSE))</f>
        <v/>
      </c>
      <c r="J55" s="140" t="str">
        <f t="shared" si="0"/>
        <v>Bräcke kommun</v>
      </c>
    </row>
    <row r="56" spans="1:10" x14ac:dyDescent="0.25">
      <c r="A56" t="s">
        <v>62</v>
      </c>
      <c r="B56" t="s">
        <v>64</v>
      </c>
      <c r="C56" s="140" t="s">
        <v>687</v>
      </c>
      <c r="D56" s="140" t="str">
        <f>IF(ISERROR(1/VLOOKUP($B56,Kraftvärmeprod!$B$1:$D$480,MATCH("Total värmeproduktion i kraftvärmeverk i kombinerad drift (GWh)",Kraftvärmeprod!$B$1:$AV$1,0),FALSE)),"Ej kraftvärme","Alternativproduktionsmetoden")</f>
        <v>Ej kraftvärme</v>
      </c>
      <c r="E56" s="140">
        <f>VLOOKUP($B56,Totalt!$B$1:$BP$480,MATCH("total el",Totalt!$B$1:$BP$1,0),FALSE)</f>
        <v>0</v>
      </c>
      <c r="F56" s="141" t="str">
        <f>IF(ISERROR(1/VLOOKUP($B56,Kraftvärmeprod!$B$1:$BD$480,MATCH("Total värmeproduktion i kraftvärmeverk i kombinerad drift (GWh)",Kraftvärmeprod!$B$1:$AV$1,0),FALSE)),"",VLOOKUP($B56,'Slutlig allokering'!$B$1:$BA$480,MATCH(F$1,'Slutlig allokering'!$B$2:$AS$2,0),FALSE))</f>
        <v/>
      </c>
      <c r="G56" s="140" t="str">
        <f>IF(ISERROR(1/VLOOKUP($B56,Kraftvärmeprod!$B$1:$AV$480,MATCH("Producerad elenergi i kraftvärmeverk (GWh)",Kraftvärmeprod!$B$1:$AV$1,0),FALSE)),"",VLOOKUP($B56,Kraftvärmeprod!$B$1:$AV$480,MATCH("Producerad elenergi i kraftvärmeverk (GWh)",Kraftvärmeprod!$B$1:$AV$1,0),FALSE))</f>
        <v/>
      </c>
      <c r="H56" s="140" t="str">
        <f>IF(ISERROR(1/VLOOKUP($B56,Miljö!$B$1:$T$480,MATCH("Såld mängd produktionsspecifik fjärrvärme (GWh)",Miljö!$B$1:$T$1,0),FALSE)),"",VLOOKUP($B56,Miljö!$B$1:$T$480,MATCH("Såld mängd produktionsspecifik fjärrvärme (GWh)",Miljö!$B$1:$T$1,0),FALSE))</f>
        <v/>
      </c>
      <c r="J56" s="140" t="str">
        <f t="shared" si="0"/>
        <v>Bräcke kommun</v>
      </c>
    </row>
    <row r="57" spans="1:10" x14ac:dyDescent="0.25">
      <c r="A57" t="s">
        <v>65</v>
      </c>
      <c r="B57" t="s">
        <v>66</v>
      </c>
      <c r="C57" s="140" t="s">
        <v>20</v>
      </c>
      <c r="D57" s="140" t="str">
        <f>IF(ISERROR(1/VLOOKUP($B57,Kraftvärmeprod!$B$1:$D$480,MATCH("Total värmeproduktion i kraftvärmeverk i kombinerad drift (GWh)",Kraftvärmeprod!$B$1:$AV$1,0),FALSE)),"Ej kraftvärme","Alternativproduktionsmetoden")</f>
        <v>Ej kraftvärme</v>
      </c>
      <c r="E57" s="140">
        <f>VLOOKUP($B57,Totalt!$B$1:$BP$480,MATCH("total el",Totalt!$B$1:$BP$1,0),FALSE)</f>
        <v>0.18</v>
      </c>
      <c r="F57" s="141" t="str">
        <f>IF(ISERROR(1/VLOOKUP($B57,Kraftvärmeprod!$B$1:$BD$480,MATCH("Total värmeproduktion i kraftvärmeverk i kombinerad drift (GWh)",Kraftvärmeprod!$B$1:$AV$1,0),FALSE)),"",VLOOKUP($B57,'Slutlig allokering'!$B$1:$BA$480,MATCH(F$1,'Slutlig allokering'!$B$2:$AS$2,0),FALSE))</f>
        <v/>
      </c>
      <c r="G57" s="140" t="str">
        <f>IF(ISERROR(1/VLOOKUP($B57,Kraftvärmeprod!$B$1:$AV$480,MATCH("Producerad elenergi i kraftvärmeverk (GWh)",Kraftvärmeprod!$B$1:$AV$1,0),FALSE)),"",VLOOKUP($B57,Kraftvärmeprod!$B$1:$AV$480,MATCH("Producerad elenergi i kraftvärmeverk (GWh)",Kraftvärmeprod!$B$1:$AV$1,0),FALSE))</f>
        <v/>
      </c>
      <c r="H57" s="140" t="str">
        <f>IF(ISERROR(1/VLOOKUP($B57,Miljö!$B$1:$T$480,MATCH("Såld mängd produktionsspecifik fjärrvärme (GWh)",Miljö!$B$1:$T$1,0),FALSE)),"",VLOOKUP($B57,Miljö!$B$1:$T$480,MATCH("Såld mängd produktionsspecifik fjärrvärme (GWh)",Miljö!$B$1:$T$1,0),FALSE))</f>
        <v/>
      </c>
      <c r="J57" s="140" t="str">
        <f t="shared" si="0"/>
        <v>Byavärme AB</v>
      </c>
    </row>
    <row r="58" spans="1:10" x14ac:dyDescent="0.25">
      <c r="A58" t="s">
        <v>67</v>
      </c>
      <c r="B58" t="s">
        <v>68</v>
      </c>
      <c r="C58" s="143" t="s">
        <v>1267</v>
      </c>
      <c r="D58" s="140" t="str">
        <f>IF(ISERROR(1/VLOOKUP($B58,Kraftvärmeprod!$B$1:$D$480,MATCH("Total värmeproduktion i kraftvärmeverk i kombinerad drift (GWh)",Kraftvärmeprod!$B$1:$AV$1,0),FALSE)),"Ej kraftvärme","Alternativproduktionsmetoden")</f>
        <v>Ej kraftvärme</v>
      </c>
      <c r="E58" s="140">
        <f>VLOOKUP($B58,Totalt!$B$1:$BP$480,MATCH("total el",Totalt!$B$1:$BP$1,0),FALSE)</f>
        <v>0.13300000000000001</v>
      </c>
      <c r="F58" s="141" t="str">
        <f>IF(ISERROR(1/VLOOKUP($B58,Kraftvärmeprod!$B$1:$BD$480,MATCH("Total värmeproduktion i kraftvärmeverk i kombinerad drift (GWh)",Kraftvärmeprod!$B$1:$AV$1,0),FALSE)),"",VLOOKUP($B58,'Slutlig allokering'!$B$1:$BA$480,MATCH(F$1,'Slutlig allokering'!$B$2:$AS$2,0),FALSE))</f>
        <v/>
      </c>
      <c r="G58" s="140" t="str">
        <f>IF(ISERROR(1/VLOOKUP($B58,Kraftvärmeprod!$B$1:$AV$480,MATCH("Producerad elenergi i kraftvärmeverk (GWh)",Kraftvärmeprod!$B$1:$AV$1,0),FALSE)),"",VLOOKUP($B58,Kraftvärmeprod!$B$1:$AV$480,MATCH("Producerad elenergi i kraftvärmeverk (GWh)",Kraftvärmeprod!$B$1:$AV$1,0),FALSE))</f>
        <v/>
      </c>
      <c r="H58" s="140" t="str">
        <f>IF(ISERROR(1/VLOOKUP($B58,Miljö!$B$1:$T$480,MATCH("Såld mängd produktionsspecifik fjärrvärme (GWh)",Miljö!$B$1:$T$1,0),FALSE)),"",VLOOKUP($B58,Miljö!$B$1:$T$480,MATCH("Såld mängd produktionsspecifik fjärrvärme (GWh)",Miljö!$B$1:$T$1,0),FALSE))</f>
        <v/>
      </c>
      <c r="J58" s="140" t="str">
        <f t="shared" si="0"/>
        <v>C4 Energi AB</v>
      </c>
    </row>
    <row r="59" spans="1:10" x14ac:dyDescent="0.25">
      <c r="A59" t="s">
        <v>67</v>
      </c>
      <c r="B59" t="s">
        <v>69</v>
      </c>
      <c r="C59" s="143" t="s">
        <v>1267</v>
      </c>
      <c r="D59" s="140" t="str">
        <f>IF(ISERROR(1/VLOOKUP($B59,Kraftvärmeprod!$B$1:$D$480,MATCH("Total värmeproduktion i kraftvärmeverk i kombinerad drift (GWh)",Kraftvärmeprod!$B$1:$AV$1,0),FALSE)),"Ej kraftvärme","Alternativproduktionsmetoden")</f>
        <v>Alternativproduktionsmetoden</v>
      </c>
      <c r="E59" s="140">
        <f>VLOOKUP($B59,Totalt!$B$1:$BP$480,MATCH("total el",Totalt!$B$1:$BP$1,0),FALSE)</f>
        <v>2.4960599999999999</v>
      </c>
      <c r="F59" s="141">
        <f>IF(ISERROR(1/VLOOKUP($B59,Kraftvärmeprod!$B$1:$BD$480,MATCH("Total värmeproduktion i kraftvärmeverk i kombinerad drift (GWh)",Kraftvärmeprod!$B$1:$AV$1,0),FALSE)),"",VLOOKUP($B59,'Slutlig allokering'!$B$1:$BA$480,MATCH(F$1,'Slutlig allokering'!$B$2:$AS$2,0),FALSE))</f>
        <v>0.63707758398941194</v>
      </c>
      <c r="G59" s="140">
        <f>IF(ISERROR(1/VLOOKUP($B59,Kraftvärmeprod!$B$1:$AV$480,MATCH("Producerad elenergi i kraftvärmeverk (GWh)",Kraftvärmeprod!$B$1:$AV$1,0),FALSE)),"",VLOOKUP($B59,Kraftvärmeprod!$B$1:$AV$480,MATCH("Producerad elenergi i kraftvärmeverk (GWh)",Kraftvärmeprod!$B$1:$AV$1,0),FALSE))</f>
        <v>74.007000000000005</v>
      </c>
      <c r="H59" s="140" t="str">
        <f>IF(ISERROR(1/VLOOKUP($B59,Miljö!$B$1:$T$480,MATCH("Såld mängd produktionsspecifik fjärrvärme (GWh)",Miljö!$B$1:$T$1,0),FALSE)),"",VLOOKUP($B59,Miljö!$B$1:$T$480,MATCH("Såld mängd produktionsspecifik fjärrvärme (GWh)",Miljö!$B$1:$T$1,0),FALSE))</f>
        <v/>
      </c>
      <c r="J59" s="140" t="str">
        <f t="shared" si="0"/>
        <v>C4 Energi AB</v>
      </c>
    </row>
    <row r="60" spans="1:10" x14ac:dyDescent="0.25">
      <c r="A60" t="s">
        <v>67</v>
      </c>
      <c r="B60" t="s">
        <v>70</v>
      </c>
      <c r="C60" s="143" t="s">
        <v>1267</v>
      </c>
      <c r="D60" s="140" t="str">
        <f>IF(ISERROR(1/VLOOKUP($B60,Kraftvärmeprod!$B$1:$D$480,MATCH("Total värmeproduktion i kraftvärmeverk i kombinerad drift (GWh)",Kraftvärmeprod!$B$1:$AV$1,0),FALSE)),"Ej kraftvärme","Alternativproduktionsmetoden")</f>
        <v>Ej kraftvärme</v>
      </c>
      <c r="E60" s="140">
        <f>VLOOKUP($B60,Totalt!$B$1:$BP$480,MATCH("total el",Totalt!$B$1:$BP$1,0),FALSE)</f>
        <v>0</v>
      </c>
      <c r="F60" s="141" t="str">
        <f>IF(ISERROR(1/VLOOKUP($B60,Kraftvärmeprod!$B$1:$BD$480,MATCH("Total värmeproduktion i kraftvärmeverk i kombinerad drift (GWh)",Kraftvärmeprod!$B$1:$AV$1,0),FALSE)),"",VLOOKUP($B60,'Slutlig allokering'!$B$1:$BA$480,MATCH(F$1,'Slutlig allokering'!$B$2:$AS$2,0),FALSE))</f>
        <v/>
      </c>
      <c r="G60" s="140" t="str">
        <f>IF(ISERROR(1/VLOOKUP($B60,Kraftvärmeprod!$B$1:$AV$480,MATCH("Producerad elenergi i kraftvärmeverk (GWh)",Kraftvärmeprod!$B$1:$AV$1,0),FALSE)),"",VLOOKUP($B60,Kraftvärmeprod!$B$1:$AV$480,MATCH("Producerad elenergi i kraftvärmeverk (GWh)",Kraftvärmeprod!$B$1:$AV$1,0),FALSE))</f>
        <v/>
      </c>
      <c r="H60" s="140" t="str">
        <f>IF(ISERROR(1/VLOOKUP($B60,Miljö!$B$1:$T$480,MATCH("Såld mängd produktionsspecifik fjärrvärme (GWh)",Miljö!$B$1:$T$1,0),FALSE)),"",VLOOKUP($B60,Miljö!$B$1:$T$480,MATCH("Såld mängd produktionsspecifik fjärrvärme (GWh)",Miljö!$B$1:$T$1,0),FALSE))</f>
        <v/>
      </c>
      <c r="J60" s="140" t="str">
        <f t="shared" si="0"/>
        <v>C4 Energi AB</v>
      </c>
    </row>
    <row r="61" spans="1:10" x14ac:dyDescent="0.25">
      <c r="A61" t="s">
        <v>67</v>
      </c>
      <c r="B61" t="s">
        <v>71</v>
      </c>
      <c r="C61" s="143" t="s">
        <v>1267</v>
      </c>
      <c r="D61" s="140" t="str">
        <f>IF(ISERROR(1/VLOOKUP($B61,Kraftvärmeprod!$B$1:$D$480,MATCH("Total värmeproduktion i kraftvärmeverk i kombinerad drift (GWh)",Kraftvärmeprod!$B$1:$AV$1,0),FALSE)),"Ej kraftvärme","Alternativproduktionsmetoden")</f>
        <v>Ej kraftvärme</v>
      </c>
      <c r="E61" s="140">
        <f>VLOOKUP($B61,Totalt!$B$1:$BP$480,MATCH("total el",Totalt!$B$1:$BP$1,0),FALSE)</f>
        <v>0</v>
      </c>
      <c r="F61" s="141" t="str">
        <f>IF(ISERROR(1/VLOOKUP($B61,Kraftvärmeprod!$B$1:$BD$480,MATCH("Total värmeproduktion i kraftvärmeverk i kombinerad drift (GWh)",Kraftvärmeprod!$B$1:$AV$1,0),FALSE)),"",VLOOKUP($B61,'Slutlig allokering'!$B$1:$BA$480,MATCH(F$1,'Slutlig allokering'!$B$2:$AS$2,0),FALSE))</f>
        <v/>
      </c>
      <c r="G61" s="140" t="str">
        <f>IF(ISERROR(1/VLOOKUP($B61,Kraftvärmeprod!$B$1:$AV$480,MATCH("Producerad elenergi i kraftvärmeverk (GWh)",Kraftvärmeprod!$B$1:$AV$1,0),FALSE)),"",VLOOKUP($B61,Kraftvärmeprod!$B$1:$AV$480,MATCH("Producerad elenergi i kraftvärmeverk (GWh)",Kraftvärmeprod!$B$1:$AV$1,0),FALSE))</f>
        <v/>
      </c>
      <c r="H61" s="140" t="str">
        <f>IF(ISERROR(1/VLOOKUP($B61,Miljö!$B$1:$T$480,MATCH("Såld mängd produktionsspecifik fjärrvärme (GWh)",Miljö!$B$1:$T$1,0),FALSE)),"",VLOOKUP($B61,Miljö!$B$1:$T$480,MATCH("Såld mängd produktionsspecifik fjärrvärme (GWh)",Miljö!$B$1:$T$1,0),FALSE))</f>
        <v/>
      </c>
      <c r="J61" s="140" t="str">
        <f t="shared" si="0"/>
        <v>C4 Energi AB</v>
      </c>
    </row>
    <row r="62" spans="1:10" x14ac:dyDescent="0.25">
      <c r="A62" t="s">
        <v>72</v>
      </c>
      <c r="B62" t="s">
        <v>73</v>
      </c>
      <c r="C62" s="140" t="s">
        <v>687</v>
      </c>
      <c r="D62" s="140" t="str">
        <f>IF(ISERROR(1/VLOOKUP($B62,Kraftvärmeprod!$B$1:$D$480,MATCH("Total värmeproduktion i kraftvärmeverk i kombinerad drift (GWh)",Kraftvärmeprod!$B$1:$AV$1,0),FALSE)),"Ej kraftvärme","Alternativproduktionsmetoden")</f>
        <v>Ej kraftvärme</v>
      </c>
      <c r="E62" s="140">
        <f>VLOOKUP($B62,Totalt!$B$1:$BP$480,MATCH("total el",Totalt!$B$1:$BP$1,0),FALSE)</f>
        <v>0.21</v>
      </c>
      <c r="F62" s="141" t="str">
        <f>IF(ISERROR(1/VLOOKUP($B62,Kraftvärmeprod!$B$1:$BD$480,MATCH("Total värmeproduktion i kraftvärmeverk i kombinerad drift (GWh)",Kraftvärmeprod!$B$1:$AV$1,0),FALSE)),"",VLOOKUP($B62,'Slutlig allokering'!$B$1:$BA$480,MATCH(F$1,'Slutlig allokering'!$B$2:$AS$2,0),FALSE))</f>
        <v/>
      </c>
      <c r="G62" s="140" t="str">
        <f>IF(ISERROR(1/VLOOKUP($B62,Kraftvärmeprod!$B$1:$AV$480,MATCH("Producerad elenergi i kraftvärmeverk (GWh)",Kraftvärmeprod!$B$1:$AV$1,0),FALSE)),"",VLOOKUP($B62,Kraftvärmeprod!$B$1:$AV$480,MATCH("Producerad elenergi i kraftvärmeverk (GWh)",Kraftvärmeprod!$B$1:$AV$1,0),FALSE))</f>
        <v/>
      </c>
      <c r="H62" s="140" t="str">
        <f>IF(ISERROR(1/VLOOKUP($B62,Miljö!$B$1:$T$480,MATCH("Såld mängd produktionsspecifik fjärrvärme (GWh)",Miljö!$B$1:$T$1,0),FALSE)),"",VLOOKUP($B62,Miljö!$B$1:$T$480,MATCH("Såld mängd produktionsspecifik fjärrvärme (GWh)",Miljö!$B$1:$T$1,0),FALSE))</f>
        <v/>
      </c>
      <c r="J62" s="140" t="str">
        <f t="shared" si="0"/>
        <v>Dala Energi Värme AB</v>
      </c>
    </row>
    <row r="63" spans="1:10" x14ac:dyDescent="0.25">
      <c r="A63" t="s">
        <v>72</v>
      </c>
      <c r="B63" t="s">
        <v>74</v>
      </c>
      <c r="C63" s="140" t="s">
        <v>687</v>
      </c>
      <c r="D63" s="140" t="str">
        <f>IF(ISERROR(1/VLOOKUP($B63,Kraftvärmeprod!$B$1:$D$480,MATCH("Total värmeproduktion i kraftvärmeverk i kombinerad drift (GWh)",Kraftvärmeprod!$B$1:$AV$1,0),FALSE)),"Ej kraftvärme","Alternativproduktionsmetoden")</f>
        <v>Ej kraftvärme</v>
      </c>
      <c r="E63" s="140">
        <f>VLOOKUP($B63,Totalt!$B$1:$BP$480,MATCH("total el",Totalt!$B$1:$BP$1,0),FALSE)</f>
        <v>1.1279999999999999</v>
      </c>
      <c r="F63" s="141" t="str">
        <f>IF(ISERROR(1/VLOOKUP($B63,Kraftvärmeprod!$B$1:$BD$480,MATCH("Total värmeproduktion i kraftvärmeverk i kombinerad drift (GWh)",Kraftvärmeprod!$B$1:$AV$1,0),FALSE)),"",VLOOKUP($B63,'Slutlig allokering'!$B$1:$BA$480,MATCH(F$1,'Slutlig allokering'!$B$2:$AS$2,0),FALSE))</f>
        <v/>
      </c>
      <c r="G63" s="140" t="str">
        <f>IF(ISERROR(1/VLOOKUP($B63,Kraftvärmeprod!$B$1:$AV$480,MATCH("Producerad elenergi i kraftvärmeverk (GWh)",Kraftvärmeprod!$B$1:$AV$1,0),FALSE)),"",VLOOKUP($B63,Kraftvärmeprod!$B$1:$AV$480,MATCH("Producerad elenergi i kraftvärmeverk (GWh)",Kraftvärmeprod!$B$1:$AV$1,0),FALSE))</f>
        <v/>
      </c>
      <c r="H63" s="140" t="str">
        <f>IF(ISERROR(1/VLOOKUP($B63,Miljö!$B$1:$T$480,MATCH("Såld mängd produktionsspecifik fjärrvärme (GWh)",Miljö!$B$1:$T$1,0),FALSE)),"",VLOOKUP($B63,Miljö!$B$1:$T$480,MATCH("Såld mängd produktionsspecifik fjärrvärme (GWh)",Miljö!$B$1:$T$1,0),FALSE))</f>
        <v/>
      </c>
      <c r="J63" s="140" t="str">
        <f t="shared" si="0"/>
        <v>Dala Energi Värme AB</v>
      </c>
    </row>
    <row r="64" spans="1:10" x14ac:dyDescent="0.25">
      <c r="A64" t="s">
        <v>75</v>
      </c>
      <c r="B64" t="s">
        <v>76</v>
      </c>
      <c r="C64" s="140" t="s">
        <v>1214</v>
      </c>
      <c r="D64" s="140" t="str">
        <f>IF(ISERROR(1/VLOOKUP($B64,Kraftvärmeprod!$B$1:$D$480,MATCH("Total värmeproduktion i kraftvärmeverk i kombinerad drift (GWh)",Kraftvärmeprod!$B$1:$AV$1,0),FALSE)),"Ej kraftvärme","Alternativproduktionsmetoden")</f>
        <v>Ej kraftvärme</v>
      </c>
      <c r="E64" s="140">
        <f>VLOOKUP($B64,Totalt!$B$1:$BP$480,MATCH("total el",Totalt!$B$1:$BP$1,0),FALSE)</f>
        <v>0.47620000000000001</v>
      </c>
      <c r="F64" s="141" t="str">
        <f>IF(ISERROR(1/VLOOKUP($B64,Kraftvärmeprod!$B$1:$BD$480,MATCH("Total värmeproduktion i kraftvärmeverk i kombinerad drift (GWh)",Kraftvärmeprod!$B$1:$AV$1,0),FALSE)),"",VLOOKUP($B64,'Slutlig allokering'!$B$1:$BA$480,MATCH(F$1,'Slutlig allokering'!$B$2:$AS$2,0),FALSE))</f>
        <v/>
      </c>
      <c r="G64" s="140" t="str">
        <f>IF(ISERROR(1/VLOOKUP($B64,Kraftvärmeprod!$B$1:$AV$480,MATCH("Producerad elenergi i kraftvärmeverk (GWh)",Kraftvärmeprod!$B$1:$AV$1,0),FALSE)),"",VLOOKUP($B64,Kraftvärmeprod!$B$1:$AV$480,MATCH("Producerad elenergi i kraftvärmeverk (GWh)",Kraftvärmeprod!$B$1:$AV$1,0),FALSE))</f>
        <v/>
      </c>
      <c r="H64" s="140" t="str">
        <f>IF(ISERROR(1/VLOOKUP($B64,Miljö!$B$1:$T$480,MATCH("Såld mängd produktionsspecifik fjärrvärme (GWh)",Miljö!$B$1:$T$1,0),FALSE)),"",VLOOKUP($B64,Miljö!$B$1:$T$480,MATCH("Såld mängd produktionsspecifik fjärrvärme (GWh)",Miljö!$B$1:$T$1,0),FALSE))</f>
        <v/>
      </c>
      <c r="J64" s="140" t="str">
        <f t="shared" si="0"/>
        <v>Degerfors Energi AB</v>
      </c>
    </row>
    <row r="65" spans="1:10" x14ac:dyDescent="0.25">
      <c r="A65" t="s">
        <v>75</v>
      </c>
      <c r="B65" t="s">
        <v>77</v>
      </c>
      <c r="C65" s="140" t="s">
        <v>1214</v>
      </c>
      <c r="D65" s="140" t="str">
        <f>IF(ISERROR(1/VLOOKUP($B65,Kraftvärmeprod!$B$1:$D$480,MATCH("Total värmeproduktion i kraftvärmeverk i kombinerad drift (GWh)",Kraftvärmeprod!$B$1:$AV$1,0),FALSE)),"Ej kraftvärme","Alternativproduktionsmetoden")</f>
        <v>Ej kraftvärme</v>
      </c>
      <c r="E65" s="140">
        <f>VLOOKUP($B65,Totalt!$B$1:$BP$480,MATCH("total el",Totalt!$B$1:$BP$1,0),FALSE)</f>
        <v>0.128</v>
      </c>
      <c r="F65" s="141" t="str">
        <f>IF(ISERROR(1/VLOOKUP($B65,Kraftvärmeprod!$B$1:$BD$480,MATCH("Total värmeproduktion i kraftvärmeverk i kombinerad drift (GWh)",Kraftvärmeprod!$B$1:$AV$1,0),FALSE)),"",VLOOKUP($B65,'Slutlig allokering'!$B$1:$BA$480,MATCH(F$1,'Slutlig allokering'!$B$2:$AS$2,0),FALSE))</f>
        <v/>
      </c>
      <c r="G65" s="140" t="str">
        <f>IF(ISERROR(1/VLOOKUP($B65,Kraftvärmeprod!$B$1:$AV$480,MATCH("Producerad elenergi i kraftvärmeverk (GWh)",Kraftvärmeprod!$B$1:$AV$1,0),FALSE)),"",VLOOKUP($B65,Kraftvärmeprod!$B$1:$AV$480,MATCH("Producerad elenergi i kraftvärmeverk (GWh)",Kraftvärmeprod!$B$1:$AV$1,0),FALSE))</f>
        <v/>
      </c>
      <c r="H65" s="140" t="str">
        <f>IF(ISERROR(1/VLOOKUP($B65,Miljö!$B$1:$T$480,MATCH("Såld mängd produktionsspecifik fjärrvärme (GWh)",Miljö!$B$1:$T$1,0),FALSE)),"",VLOOKUP($B65,Miljö!$B$1:$T$480,MATCH("Såld mängd produktionsspecifik fjärrvärme (GWh)",Miljö!$B$1:$T$1,0),FALSE))</f>
        <v/>
      </c>
      <c r="J65" s="140" t="str">
        <f t="shared" si="0"/>
        <v>Degerfors Energi AB</v>
      </c>
    </row>
    <row r="66" spans="1:10" x14ac:dyDescent="0.25">
      <c r="A66" t="s">
        <v>75</v>
      </c>
      <c r="B66" t="s">
        <v>78</v>
      </c>
      <c r="C66" s="140" t="s">
        <v>1214</v>
      </c>
      <c r="D66" s="140" t="str">
        <f>IF(ISERROR(1/VLOOKUP($B66,Kraftvärmeprod!$B$1:$D$480,MATCH("Total värmeproduktion i kraftvärmeverk i kombinerad drift (GWh)",Kraftvärmeprod!$B$1:$AV$1,0),FALSE)),"Ej kraftvärme","Alternativproduktionsmetoden")</f>
        <v>Ej kraftvärme</v>
      </c>
      <c r="E66" s="140">
        <f>VLOOKUP($B66,Totalt!$B$1:$BP$480,MATCH("total el",Totalt!$B$1:$BP$1,0),FALSE)</f>
        <v>5.2999999999999999E-2</v>
      </c>
      <c r="F66" s="141" t="str">
        <f>IF(ISERROR(1/VLOOKUP($B66,Kraftvärmeprod!$B$1:$BD$480,MATCH("Total värmeproduktion i kraftvärmeverk i kombinerad drift (GWh)",Kraftvärmeprod!$B$1:$AV$1,0),FALSE)),"",VLOOKUP($B66,'Slutlig allokering'!$B$1:$BA$480,MATCH(F$1,'Slutlig allokering'!$B$2:$AS$2,0),FALSE))</f>
        <v/>
      </c>
      <c r="G66" s="140" t="str">
        <f>IF(ISERROR(1/VLOOKUP($B66,Kraftvärmeprod!$B$1:$AV$480,MATCH("Producerad elenergi i kraftvärmeverk (GWh)",Kraftvärmeprod!$B$1:$AV$1,0),FALSE)),"",VLOOKUP($B66,Kraftvärmeprod!$B$1:$AV$480,MATCH("Producerad elenergi i kraftvärmeverk (GWh)",Kraftvärmeprod!$B$1:$AV$1,0),FALSE))</f>
        <v/>
      </c>
      <c r="H66" s="140" t="str">
        <f>IF(ISERROR(1/VLOOKUP($B66,Miljö!$B$1:$T$480,MATCH("Såld mängd produktionsspecifik fjärrvärme (GWh)",Miljö!$B$1:$T$1,0),FALSE)),"",VLOOKUP($B66,Miljö!$B$1:$T$480,MATCH("Såld mängd produktionsspecifik fjärrvärme (GWh)",Miljö!$B$1:$T$1,0),FALSE))</f>
        <v/>
      </c>
      <c r="J66" s="140" t="str">
        <f t="shared" si="0"/>
        <v>Degerfors Energi AB</v>
      </c>
    </row>
    <row r="67" spans="1:10" x14ac:dyDescent="0.25">
      <c r="A67" t="s">
        <v>75</v>
      </c>
      <c r="B67" t="s">
        <v>79</v>
      </c>
      <c r="C67" s="140" t="s">
        <v>1214</v>
      </c>
      <c r="D67" s="140" t="str">
        <f>IF(ISERROR(1/VLOOKUP($B67,Kraftvärmeprod!$B$1:$D$480,MATCH("Total värmeproduktion i kraftvärmeverk i kombinerad drift (GWh)",Kraftvärmeprod!$B$1:$AV$1,0),FALSE)),"Ej kraftvärme","Alternativproduktionsmetoden")</f>
        <v>Ej kraftvärme</v>
      </c>
      <c r="E67" s="140">
        <f>VLOOKUP($B67,Totalt!$B$1:$BP$480,MATCH("total el",Totalt!$B$1:$BP$1,0),FALSE)</f>
        <v>1.2999999999999999E-2</v>
      </c>
      <c r="F67" s="141" t="str">
        <f>IF(ISERROR(1/VLOOKUP($B67,Kraftvärmeprod!$B$1:$BD$480,MATCH("Total värmeproduktion i kraftvärmeverk i kombinerad drift (GWh)",Kraftvärmeprod!$B$1:$AV$1,0),FALSE)),"",VLOOKUP($B67,'Slutlig allokering'!$B$1:$BA$480,MATCH(F$1,'Slutlig allokering'!$B$2:$AS$2,0),FALSE))</f>
        <v/>
      </c>
      <c r="G67" s="140" t="str">
        <f>IF(ISERROR(1/VLOOKUP($B67,Kraftvärmeprod!$B$1:$AV$480,MATCH("Producerad elenergi i kraftvärmeverk (GWh)",Kraftvärmeprod!$B$1:$AV$1,0),FALSE)),"",VLOOKUP($B67,Kraftvärmeprod!$B$1:$AV$480,MATCH("Producerad elenergi i kraftvärmeverk (GWh)",Kraftvärmeprod!$B$1:$AV$1,0),FALSE))</f>
        <v/>
      </c>
      <c r="H67" s="140" t="str">
        <f>IF(ISERROR(1/VLOOKUP($B67,Miljö!$B$1:$T$480,MATCH("Såld mängd produktionsspecifik fjärrvärme (GWh)",Miljö!$B$1:$T$1,0),FALSE)),"",VLOOKUP($B67,Miljö!$B$1:$T$480,MATCH("Såld mängd produktionsspecifik fjärrvärme (GWh)",Miljö!$B$1:$T$1,0),FALSE))</f>
        <v/>
      </c>
      <c r="J67" s="140" t="str">
        <f t="shared" ref="J67:J130" si="1">A67</f>
        <v>Degerfors Energi AB</v>
      </c>
    </row>
    <row r="68" spans="1:10" x14ac:dyDescent="0.25">
      <c r="A68" t="s">
        <v>80</v>
      </c>
      <c r="B68" t="s">
        <v>81</v>
      </c>
      <c r="C68" s="140" t="s">
        <v>1215</v>
      </c>
      <c r="D68" s="140" t="str">
        <f>IF(ISERROR(1/VLOOKUP($B68,Kraftvärmeprod!$B$1:$D$480,MATCH("Total värmeproduktion i kraftvärmeverk i kombinerad drift (GWh)",Kraftvärmeprod!$B$1:$AV$1,0),FALSE)),"Ej kraftvärme","Alternativproduktionsmetoden")</f>
        <v>Ej kraftvärme</v>
      </c>
      <c r="E68" s="140">
        <f>VLOOKUP($B68,Totalt!$B$1:$BP$480,MATCH("total el",Totalt!$B$1:$BP$1,0),FALSE)</f>
        <v>0</v>
      </c>
      <c r="F68" s="141" t="str">
        <f>IF(ISERROR(1/VLOOKUP($B68,Kraftvärmeprod!$B$1:$BD$480,MATCH("Total värmeproduktion i kraftvärmeverk i kombinerad drift (GWh)",Kraftvärmeprod!$B$1:$AV$1,0),FALSE)),"",VLOOKUP($B68,'Slutlig allokering'!$B$1:$BA$480,MATCH(F$1,'Slutlig allokering'!$B$2:$AS$2,0),FALSE))</f>
        <v/>
      </c>
      <c r="G68" s="140" t="str">
        <f>IF(ISERROR(1/VLOOKUP($B68,Kraftvärmeprod!$B$1:$AV$480,MATCH("Producerad elenergi i kraftvärmeverk (GWh)",Kraftvärmeprod!$B$1:$AV$1,0),FALSE)),"",VLOOKUP($B68,Kraftvärmeprod!$B$1:$AV$480,MATCH("Producerad elenergi i kraftvärmeverk (GWh)",Kraftvärmeprod!$B$1:$AV$1,0),FALSE))</f>
        <v/>
      </c>
      <c r="H68" s="140" t="str">
        <f>IF(ISERROR(1/VLOOKUP($B68,Miljö!$B$1:$T$480,MATCH("Såld mängd produktionsspecifik fjärrvärme (GWh)",Miljö!$B$1:$T$1,0),FALSE)),"",VLOOKUP($B68,Miljö!$B$1:$T$480,MATCH("Såld mängd produktionsspecifik fjärrvärme (GWh)",Miljö!$B$1:$T$1,0),FALSE))</f>
        <v/>
      </c>
      <c r="J68" s="140" t="str">
        <f t="shared" si="1"/>
        <v>E.ON Värme Sverige AB</v>
      </c>
    </row>
    <row r="69" spans="1:10" x14ac:dyDescent="0.25">
      <c r="A69" t="s">
        <v>80</v>
      </c>
      <c r="B69" t="s">
        <v>82</v>
      </c>
      <c r="C69" s="140" t="s">
        <v>1215</v>
      </c>
      <c r="D69" s="140" t="str">
        <f>IF(ISERROR(1/VLOOKUP($B69,Kraftvärmeprod!$B$1:$D$480,MATCH("Total värmeproduktion i kraftvärmeverk i kombinerad drift (GWh)",Kraftvärmeprod!$B$1:$AV$1,0),FALSE)),"Ej kraftvärme","Alternativproduktionsmetoden")</f>
        <v>Ej kraftvärme</v>
      </c>
      <c r="E69" s="140">
        <f>VLOOKUP($B69,Totalt!$B$1:$BP$480,MATCH("total el",Totalt!$B$1:$BP$1,0),FALSE)</f>
        <v>0.113</v>
      </c>
      <c r="F69" s="141" t="str">
        <f>IF(ISERROR(1/VLOOKUP($B69,Kraftvärmeprod!$B$1:$BD$480,MATCH("Total värmeproduktion i kraftvärmeverk i kombinerad drift (GWh)",Kraftvärmeprod!$B$1:$AV$1,0),FALSE)),"",VLOOKUP($B69,'Slutlig allokering'!$B$1:$BA$480,MATCH(F$1,'Slutlig allokering'!$B$2:$AS$2,0),FALSE))</f>
        <v/>
      </c>
      <c r="G69" s="140" t="str">
        <f>IF(ISERROR(1/VLOOKUP($B69,Kraftvärmeprod!$B$1:$AV$480,MATCH("Producerad elenergi i kraftvärmeverk (GWh)",Kraftvärmeprod!$B$1:$AV$1,0),FALSE)),"",VLOOKUP($B69,Kraftvärmeprod!$B$1:$AV$480,MATCH("Producerad elenergi i kraftvärmeverk (GWh)",Kraftvärmeprod!$B$1:$AV$1,0),FALSE))</f>
        <v/>
      </c>
      <c r="H69" s="140" t="str">
        <f>IF(ISERROR(1/VLOOKUP($B69,Miljö!$B$1:$T$480,MATCH("Såld mängd produktionsspecifik fjärrvärme (GWh)",Miljö!$B$1:$T$1,0),FALSE)),"",VLOOKUP($B69,Miljö!$B$1:$T$480,MATCH("Såld mängd produktionsspecifik fjärrvärme (GWh)",Miljö!$B$1:$T$1,0),FALSE))</f>
        <v/>
      </c>
      <c r="J69" s="140" t="str">
        <f t="shared" si="1"/>
        <v>E.ON Värme Sverige AB</v>
      </c>
    </row>
    <row r="70" spans="1:10" x14ac:dyDescent="0.25">
      <c r="A70" t="s">
        <v>80</v>
      </c>
      <c r="B70" t="s">
        <v>83</v>
      </c>
      <c r="C70" s="140" t="s">
        <v>1215</v>
      </c>
      <c r="D70" s="140" t="str">
        <f>IF(ISERROR(1/VLOOKUP($B70,Kraftvärmeprod!$B$1:$D$480,MATCH("Total värmeproduktion i kraftvärmeverk i kombinerad drift (GWh)",Kraftvärmeprod!$B$1:$AV$1,0),FALSE)),"Ej kraftvärme","Alternativproduktionsmetoden")</f>
        <v>Ej kraftvärme</v>
      </c>
      <c r="E70" s="140">
        <f>VLOOKUP($B70,Totalt!$B$1:$BP$480,MATCH("total el",Totalt!$B$1:$BP$1,0),FALSE)</f>
        <v>0.05</v>
      </c>
      <c r="F70" s="141" t="str">
        <f>IF(ISERROR(1/VLOOKUP($B70,Kraftvärmeprod!$B$1:$BD$480,MATCH("Total värmeproduktion i kraftvärmeverk i kombinerad drift (GWh)",Kraftvärmeprod!$B$1:$AV$1,0),FALSE)),"",VLOOKUP($B70,'Slutlig allokering'!$B$1:$BA$480,MATCH(F$1,'Slutlig allokering'!$B$2:$AS$2,0),FALSE))</f>
        <v/>
      </c>
      <c r="G70" s="140" t="str">
        <f>IF(ISERROR(1/VLOOKUP($B70,Kraftvärmeprod!$B$1:$AV$480,MATCH("Producerad elenergi i kraftvärmeverk (GWh)",Kraftvärmeprod!$B$1:$AV$1,0),FALSE)),"",VLOOKUP($B70,Kraftvärmeprod!$B$1:$AV$480,MATCH("Producerad elenergi i kraftvärmeverk (GWh)",Kraftvärmeprod!$B$1:$AV$1,0),FALSE))</f>
        <v/>
      </c>
      <c r="H70" s="140" t="str">
        <f>IF(ISERROR(1/VLOOKUP($B70,Miljö!$B$1:$T$480,MATCH("Såld mängd produktionsspecifik fjärrvärme (GWh)",Miljö!$B$1:$T$1,0),FALSE)),"",VLOOKUP($B70,Miljö!$B$1:$T$480,MATCH("Såld mängd produktionsspecifik fjärrvärme (GWh)",Miljö!$B$1:$T$1,0),FALSE))</f>
        <v/>
      </c>
      <c r="J70" s="140" t="str">
        <f t="shared" si="1"/>
        <v>E.ON Värme Sverige AB</v>
      </c>
    </row>
    <row r="71" spans="1:10" x14ac:dyDescent="0.25">
      <c r="A71" t="s">
        <v>80</v>
      </c>
      <c r="B71" t="s">
        <v>84</v>
      </c>
      <c r="C71" s="140" t="s">
        <v>1215</v>
      </c>
      <c r="D71" s="140" t="str">
        <f>IF(ISERROR(1/VLOOKUP($B71,Kraftvärmeprod!$B$1:$D$480,MATCH("Total värmeproduktion i kraftvärmeverk i kombinerad drift (GWh)",Kraftvärmeprod!$B$1:$AV$1,0),FALSE)),"Ej kraftvärme","Alternativproduktionsmetoden")</f>
        <v>Ej kraftvärme</v>
      </c>
      <c r="E71" s="140">
        <f>VLOOKUP($B71,Totalt!$B$1:$BP$480,MATCH("total el",Totalt!$B$1:$BP$1,0),FALSE)</f>
        <v>1</v>
      </c>
      <c r="F71" s="141" t="str">
        <f>IF(ISERROR(1/VLOOKUP($B71,Kraftvärmeprod!$B$1:$BD$480,MATCH("Total värmeproduktion i kraftvärmeverk i kombinerad drift (GWh)",Kraftvärmeprod!$B$1:$AV$1,0),FALSE)),"",VLOOKUP($B71,'Slutlig allokering'!$B$1:$BA$480,MATCH(F$1,'Slutlig allokering'!$B$2:$AS$2,0),FALSE))</f>
        <v/>
      </c>
      <c r="G71" s="140" t="str">
        <f>IF(ISERROR(1/VLOOKUP($B71,Kraftvärmeprod!$B$1:$AV$480,MATCH("Producerad elenergi i kraftvärmeverk (GWh)",Kraftvärmeprod!$B$1:$AV$1,0),FALSE)),"",VLOOKUP($B71,Kraftvärmeprod!$B$1:$AV$480,MATCH("Producerad elenergi i kraftvärmeverk (GWh)",Kraftvärmeprod!$B$1:$AV$1,0),FALSE))</f>
        <v/>
      </c>
      <c r="H71" s="140" t="str">
        <f>IF(ISERROR(1/VLOOKUP($B71,Miljö!$B$1:$T$480,MATCH("Såld mängd produktionsspecifik fjärrvärme (GWh)",Miljö!$B$1:$T$1,0),FALSE)),"",VLOOKUP($B71,Miljö!$B$1:$T$480,MATCH("Såld mängd produktionsspecifik fjärrvärme (GWh)",Miljö!$B$1:$T$1,0),FALSE))</f>
        <v/>
      </c>
      <c r="J71" s="140" t="str">
        <f t="shared" si="1"/>
        <v>E.ON Värme Sverige AB</v>
      </c>
    </row>
    <row r="72" spans="1:10" x14ac:dyDescent="0.25">
      <c r="A72" t="s">
        <v>80</v>
      </c>
      <c r="B72" t="s">
        <v>85</v>
      </c>
      <c r="C72" s="140" t="s">
        <v>1215</v>
      </c>
      <c r="D72" s="140" t="str">
        <f>IF(ISERROR(1/VLOOKUP($B72,Kraftvärmeprod!$B$1:$D$480,MATCH("Total värmeproduktion i kraftvärmeverk i kombinerad drift (GWh)",Kraftvärmeprod!$B$1:$AV$1,0),FALSE)),"Ej kraftvärme","Alternativproduktionsmetoden")</f>
        <v>Ej kraftvärme</v>
      </c>
      <c r="E72" s="140">
        <f>VLOOKUP($B72,Totalt!$B$1:$BP$480,MATCH("total el",Totalt!$B$1:$BP$1,0),FALSE)</f>
        <v>0.28799999999999998</v>
      </c>
      <c r="F72" s="141" t="str">
        <f>IF(ISERROR(1/VLOOKUP($B72,Kraftvärmeprod!$B$1:$BD$480,MATCH("Total värmeproduktion i kraftvärmeverk i kombinerad drift (GWh)",Kraftvärmeprod!$B$1:$AV$1,0),FALSE)),"",VLOOKUP($B72,'Slutlig allokering'!$B$1:$BA$480,MATCH(F$1,'Slutlig allokering'!$B$2:$AS$2,0),FALSE))</f>
        <v/>
      </c>
      <c r="G72" s="140" t="str">
        <f>IF(ISERROR(1/VLOOKUP($B72,Kraftvärmeprod!$B$1:$AV$480,MATCH("Producerad elenergi i kraftvärmeverk (GWh)",Kraftvärmeprod!$B$1:$AV$1,0),FALSE)),"",VLOOKUP($B72,Kraftvärmeprod!$B$1:$AV$480,MATCH("Producerad elenergi i kraftvärmeverk (GWh)",Kraftvärmeprod!$B$1:$AV$1,0),FALSE))</f>
        <v/>
      </c>
      <c r="H72" s="140" t="str">
        <f>IF(ISERROR(1/VLOOKUP($B72,Miljö!$B$1:$T$480,MATCH("Såld mängd produktionsspecifik fjärrvärme (GWh)",Miljö!$B$1:$T$1,0),FALSE)),"",VLOOKUP($B72,Miljö!$B$1:$T$480,MATCH("Såld mängd produktionsspecifik fjärrvärme (GWh)",Miljö!$B$1:$T$1,0),FALSE))</f>
        <v/>
      </c>
      <c r="J72" s="140" t="str">
        <f t="shared" si="1"/>
        <v>E.ON Värme Sverige AB</v>
      </c>
    </row>
    <row r="73" spans="1:10" x14ac:dyDescent="0.25">
      <c r="A73" t="s">
        <v>80</v>
      </c>
      <c r="B73" t="s">
        <v>86</v>
      </c>
      <c r="C73" s="140" t="s">
        <v>1215</v>
      </c>
      <c r="D73" s="140" t="str">
        <f>IF(ISERROR(1/VLOOKUP($B73,Kraftvärmeprod!$B$1:$D$480,MATCH("Total värmeproduktion i kraftvärmeverk i kombinerad drift (GWh)",Kraftvärmeprod!$B$1:$AV$1,0),FALSE)),"Ej kraftvärme","Alternativproduktionsmetoden")</f>
        <v>Ej kraftvärme</v>
      </c>
      <c r="E73" s="140">
        <f>VLOOKUP($B73,Totalt!$B$1:$BP$480,MATCH("total el",Totalt!$B$1:$BP$1,0),FALSE)</f>
        <v>0.12</v>
      </c>
      <c r="F73" s="141" t="str">
        <f>IF(ISERROR(1/VLOOKUP($B73,Kraftvärmeprod!$B$1:$BD$480,MATCH("Total värmeproduktion i kraftvärmeverk i kombinerad drift (GWh)",Kraftvärmeprod!$B$1:$AV$1,0),FALSE)),"",VLOOKUP($B73,'Slutlig allokering'!$B$1:$BA$480,MATCH(F$1,'Slutlig allokering'!$B$2:$AS$2,0),FALSE))</f>
        <v/>
      </c>
      <c r="G73" s="140" t="str">
        <f>IF(ISERROR(1/VLOOKUP($B73,Kraftvärmeprod!$B$1:$AV$480,MATCH("Producerad elenergi i kraftvärmeverk (GWh)",Kraftvärmeprod!$B$1:$AV$1,0),FALSE)),"",VLOOKUP($B73,Kraftvärmeprod!$B$1:$AV$480,MATCH("Producerad elenergi i kraftvärmeverk (GWh)",Kraftvärmeprod!$B$1:$AV$1,0),FALSE))</f>
        <v/>
      </c>
      <c r="H73" s="140" t="str">
        <f>IF(ISERROR(1/VLOOKUP($B73,Miljö!$B$1:$T$480,MATCH("Såld mängd produktionsspecifik fjärrvärme (GWh)",Miljö!$B$1:$T$1,0),FALSE)),"",VLOOKUP($B73,Miljö!$B$1:$T$480,MATCH("Såld mängd produktionsspecifik fjärrvärme (GWh)",Miljö!$B$1:$T$1,0),FALSE))</f>
        <v/>
      </c>
      <c r="J73" s="140" t="str">
        <f t="shared" si="1"/>
        <v>E.ON Värme Sverige AB</v>
      </c>
    </row>
    <row r="74" spans="1:10" x14ac:dyDescent="0.25">
      <c r="A74" t="s">
        <v>80</v>
      </c>
      <c r="B74" t="s">
        <v>87</v>
      </c>
      <c r="C74" s="140" t="s">
        <v>1215</v>
      </c>
      <c r="D74" s="140" t="str">
        <f>IF(ISERROR(1/VLOOKUP($B74,Kraftvärmeprod!$B$1:$D$480,MATCH("Total värmeproduktion i kraftvärmeverk i kombinerad drift (GWh)",Kraftvärmeprod!$B$1:$AV$1,0),FALSE)),"Ej kraftvärme","Alternativproduktionsmetoden")</f>
        <v>Ej kraftvärme</v>
      </c>
      <c r="E74" s="140">
        <f>VLOOKUP($B74,Totalt!$B$1:$BP$480,MATCH("total el",Totalt!$B$1:$BP$1,0),FALSE)</f>
        <v>0.98699999999999999</v>
      </c>
      <c r="F74" s="141" t="str">
        <f>IF(ISERROR(1/VLOOKUP($B74,Kraftvärmeprod!$B$1:$BD$480,MATCH("Total värmeproduktion i kraftvärmeverk i kombinerad drift (GWh)",Kraftvärmeprod!$B$1:$AV$1,0),FALSE)),"",VLOOKUP($B74,'Slutlig allokering'!$B$1:$BA$480,MATCH(F$1,'Slutlig allokering'!$B$2:$AS$2,0),FALSE))</f>
        <v/>
      </c>
      <c r="G74" s="140" t="str">
        <f>IF(ISERROR(1/VLOOKUP($B74,Kraftvärmeprod!$B$1:$AV$480,MATCH("Producerad elenergi i kraftvärmeverk (GWh)",Kraftvärmeprod!$B$1:$AV$1,0),FALSE)),"",VLOOKUP($B74,Kraftvärmeprod!$B$1:$AV$480,MATCH("Producerad elenergi i kraftvärmeverk (GWh)",Kraftvärmeprod!$B$1:$AV$1,0),FALSE))</f>
        <v/>
      </c>
      <c r="H74" s="140" t="str">
        <f>IF(ISERROR(1/VLOOKUP($B74,Miljö!$B$1:$T$480,MATCH("Såld mängd produktionsspecifik fjärrvärme (GWh)",Miljö!$B$1:$T$1,0),FALSE)),"",VLOOKUP($B74,Miljö!$B$1:$T$480,MATCH("Såld mängd produktionsspecifik fjärrvärme (GWh)",Miljö!$B$1:$T$1,0),FALSE))</f>
        <v/>
      </c>
      <c r="J74" s="140" t="str">
        <f t="shared" si="1"/>
        <v>E.ON Värme Sverige AB</v>
      </c>
    </row>
    <row r="75" spans="1:10" x14ac:dyDescent="0.25">
      <c r="A75" t="s">
        <v>80</v>
      </c>
      <c r="B75" t="s">
        <v>88</v>
      </c>
      <c r="C75" s="140" t="s">
        <v>1215</v>
      </c>
      <c r="D75" s="140" t="str">
        <f>IF(ISERROR(1/VLOOKUP($B75,Kraftvärmeprod!$B$1:$D$480,MATCH("Total värmeproduktion i kraftvärmeverk i kombinerad drift (GWh)",Kraftvärmeprod!$B$1:$AV$1,0),FALSE)),"Ej kraftvärme","Alternativproduktionsmetoden")</f>
        <v>Ej kraftvärme</v>
      </c>
      <c r="E75" s="140">
        <f>VLOOKUP($B75,Totalt!$B$1:$BP$480,MATCH("total el",Totalt!$B$1:$BP$1,0),FALSE)</f>
        <v>0</v>
      </c>
      <c r="F75" s="141" t="str">
        <f>IF(ISERROR(1/VLOOKUP($B75,Kraftvärmeprod!$B$1:$BD$480,MATCH("Total värmeproduktion i kraftvärmeverk i kombinerad drift (GWh)",Kraftvärmeprod!$B$1:$AV$1,0),FALSE)),"",VLOOKUP($B75,'Slutlig allokering'!$B$1:$BA$480,MATCH(F$1,'Slutlig allokering'!$B$2:$AS$2,0),FALSE))</f>
        <v/>
      </c>
      <c r="G75" s="140" t="str">
        <f>IF(ISERROR(1/VLOOKUP($B75,Kraftvärmeprod!$B$1:$AV$480,MATCH("Producerad elenergi i kraftvärmeverk (GWh)",Kraftvärmeprod!$B$1:$AV$1,0),FALSE)),"",VLOOKUP($B75,Kraftvärmeprod!$B$1:$AV$480,MATCH("Producerad elenergi i kraftvärmeverk (GWh)",Kraftvärmeprod!$B$1:$AV$1,0),FALSE))</f>
        <v/>
      </c>
      <c r="H75" s="140" t="str">
        <f>IF(ISERROR(1/VLOOKUP($B75,Miljö!$B$1:$T$480,MATCH("Såld mängd produktionsspecifik fjärrvärme (GWh)",Miljö!$B$1:$T$1,0),FALSE)),"",VLOOKUP($B75,Miljö!$B$1:$T$480,MATCH("Såld mängd produktionsspecifik fjärrvärme (GWh)",Miljö!$B$1:$T$1,0),FALSE))</f>
        <v/>
      </c>
      <c r="J75" s="140" t="str">
        <f t="shared" si="1"/>
        <v>E.ON Värme Sverige AB</v>
      </c>
    </row>
    <row r="76" spans="1:10" x14ac:dyDescent="0.25">
      <c r="A76" t="s">
        <v>80</v>
      </c>
      <c r="B76" t="s">
        <v>89</v>
      </c>
      <c r="C76" s="140" t="s">
        <v>1215</v>
      </c>
      <c r="D76" s="140" t="str">
        <f>IF(ISERROR(1/VLOOKUP($B76,Kraftvärmeprod!$B$1:$D$480,MATCH("Total värmeproduktion i kraftvärmeverk i kombinerad drift (GWh)",Kraftvärmeprod!$B$1:$AV$1,0),FALSE)),"Ej kraftvärme","Alternativproduktionsmetoden")</f>
        <v>Ej kraftvärme</v>
      </c>
      <c r="E76" s="140">
        <f>VLOOKUP($B76,Totalt!$B$1:$BP$480,MATCH("total el",Totalt!$B$1:$BP$1,0),FALSE)</f>
        <v>0.46800000000000003</v>
      </c>
      <c r="F76" s="141" t="str">
        <f>IF(ISERROR(1/VLOOKUP($B76,Kraftvärmeprod!$B$1:$BD$480,MATCH("Total värmeproduktion i kraftvärmeverk i kombinerad drift (GWh)",Kraftvärmeprod!$B$1:$AV$1,0),FALSE)),"",VLOOKUP($B76,'Slutlig allokering'!$B$1:$BA$480,MATCH(F$1,'Slutlig allokering'!$B$2:$AS$2,0),FALSE))</f>
        <v/>
      </c>
      <c r="G76" s="140" t="str">
        <f>IF(ISERROR(1/VLOOKUP($B76,Kraftvärmeprod!$B$1:$AV$480,MATCH("Producerad elenergi i kraftvärmeverk (GWh)",Kraftvärmeprod!$B$1:$AV$1,0),FALSE)),"",VLOOKUP($B76,Kraftvärmeprod!$B$1:$AV$480,MATCH("Producerad elenergi i kraftvärmeverk (GWh)",Kraftvärmeprod!$B$1:$AV$1,0),FALSE))</f>
        <v/>
      </c>
      <c r="H76" s="140" t="str">
        <f>IF(ISERROR(1/VLOOKUP($B76,Miljö!$B$1:$T$480,MATCH("Såld mängd produktionsspecifik fjärrvärme (GWh)",Miljö!$B$1:$T$1,0),FALSE)),"",VLOOKUP($B76,Miljö!$B$1:$T$480,MATCH("Såld mängd produktionsspecifik fjärrvärme (GWh)",Miljö!$B$1:$T$1,0),FALSE))</f>
        <v/>
      </c>
      <c r="J76" s="140" t="str">
        <f t="shared" si="1"/>
        <v>E.ON Värme Sverige AB</v>
      </c>
    </row>
    <row r="77" spans="1:10" x14ac:dyDescent="0.25">
      <c r="A77" t="s">
        <v>80</v>
      </c>
      <c r="B77" t="s">
        <v>90</v>
      </c>
      <c r="C77" s="140" t="s">
        <v>1215</v>
      </c>
      <c r="D77" s="140" t="str">
        <f>IF(ISERROR(1/VLOOKUP($B77,Kraftvärmeprod!$B$1:$D$480,MATCH("Total värmeproduktion i kraftvärmeverk i kombinerad drift (GWh)",Kraftvärmeprod!$B$1:$AV$1,0),FALSE)),"Ej kraftvärme","Alternativproduktionsmetoden")</f>
        <v>Ej kraftvärme</v>
      </c>
      <c r="E77" s="140">
        <f>VLOOKUP($B77,Totalt!$B$1:$BP$480,MATCH("total el",Totalt!$B$1:$BP$1,0),FALSE)</f>
        <v>0</v>
      </c>
      <c r="F77" s="141" t="str">
        <f>IF(ISERROR(1/VLOOKUP($B77,Kraftvärmeprod!$B$1:$BD$480,MATCH("Total värmeproduktion i kraftvärmeverk i kombinerad drift (GWh)",Kraftvärmeprod!$B$1:$AV$1,0),FALSE)),"",VLOOKUP($B77,'Slutlig allokering'!$B$1:$BA$480,MATCH(F$1,'Slutlig allokering'!$B$2:$AS$2,0),FALSE))</f>
        <v/>
      </c>
      <c r="G77" s="140" t="str">
        <f>IF(ISERROR(1/VLOOKUP($B77,Kraftvärmeprod!$B$1:$AV$480,MATCH("Producerad elenergi i kraftvärmeverk (GWh)",Kraftvärmeprod!$B$1:$AV$1,0),FALSE)),"",VLOOKUP($B77,Kraftvärmeprod!$B$1:$AV$480,MATCH("Producerad elenergi i kraftvärmeverk (GWh)",Kraftvärmeprod!$B$1:$AV$1,0),FALSE))</f>
        <v/>
      </c>
      <c r="H77" s="140" t="str">
        <f>IF(ISERROR(1/VLOOKUP($B77,Miljö!$B$1:$T$480,MATCH("Såld mängd produktionsspecifik fjärrvärme (GWh)",Miljö!$B$1:$T$1,0),FALSE)),"",VLOOKUP($B77,Miljö!$B$1:$T$480,MATCH("Såld mängd produktionsspecifik fjärrvärme (GWh)",Miljö!$B$1:$T$1,0),FALSE))</f>
        <v/>
      </c>
      <c r="J77" s="140" t="str">
        <f t="shared" si="1"/>
        <v>E.ON Värme Sverige AB</v>
      </c>
    </row>
    <row r="78" spans="1:10" x14ac:dyDescent="0.25">
      <c r="A78" t="s">
        <v>80</v>
      </c>
      <c r="B78" t="s">
        <v>91</v>
      </c>
      <c r="C78" s="140" t="s">
        <v>1215</v>
      </c>
      <c r="D78" s="140" t="str">
        <f>IF(ISERROR(1/VLOOKUP($B78,Kraftvärmeprod!$B$1:$D$480,MATCH("Total värmeproduktion i kraftvärmeverk i kombinerad drift (GWh)",Kraftvärmeprod!$B$1:$AV$1,0),FALSE)),"Ej kraftvärme","Alternativproduktionsmetoden")</f>
        <v>Ej kraftvärme</v>
      </c>
      <c r="E78" s="140">
        <f>VLOOKUP($B78,Totalt!$B$1:$BP$480,MATCH("total el",Totalt!$B$1:$BP$1,0),FALSE)</f>
        <v>0.04</v>
      </c>
      <c r="F78" s="141" t="str">
        <f>IF(ISERROR(1/VLOOKUP($B78,Kraftvärmeprod!$B$1:$BD$480,MATCH("Total värmeproduktion i kraftvärmeverk i kombinerad drift (GWh)",Kraftvärmeprod!$B$1:$AV$1,0),FALSE)),"",VLOOKUP($B78,'Slutlig allokering'!$B$1:$BA$480,MATCH(F$1,'Slutlig allokering'!$B$2:$AS$2,0),FALSE))</f>
        <v/>
      </c>
      <c r="G78" s="140" t="str">
        <f>IF(ISERROR(1/VLOOKUP($B78,Kraftvärmeprod!$B$1:$AV$480,MATCH("Producerad elenergi i kraftvärmeverk (GWh)",Kraftvärmeprod!$B$1:$AV$1,0),FALSE)),"",VLOOKUP($B78,Kraftvärmeprod!$B$1:$AV$480,MATCH("Producerad elenergi i kraftvärmeverk (GWh)",Kraftvärmeprod!$B$1:$AV$1,0),FALSE))</f>
        <v/>
      </c>
      <c r="H78" s="140" t="str">
        <f>IF(ISERROR(1/VLOOKUP($B78,Miljö!$B$1:$T$480,MATCH("Såld mängd produktionsspecifik fjärrvärme (GWh)",Miljö!$B$1:$T$1,0),FALSE)),"",VLOOKUP($B78,Miljö!$B$1:$T$480,MATCH("Såld mängd produktionsspecifik fjärrvärme (GWh)",Miljö!$B$1:$T$1,0),FALSE))</f>
        <v/>
      </c>
      <c r="J78" s="140" t="str">
        <f t="shared" si="1"/>
        <v>E.ON Värme Sverige AB</v>
      </c>
    </row>
    <row r="79" spans="1:10" x14ac:dyDescent="0.25">
      <c r="A79" t="s">
        <v>80</v>
      </c>
      <c r="B79" t="s">
        <v>92</v>
      </c>
      <c r="C79" s="140" t="s">
        <v>1215</v>
      </c>
      <c r="D79" s="140" t="str">
        <f>IF(ISERROR(1/VLOOKUP($B79,Kraftvärmeprod!$B$1:$D$480,MATCH("Total värmeproduktion i kraftvärmeverk i kombinerad drift (GWh)",Kraftvärmeprod!$B$1:$AV$1,0),FALSE)),"Ej kraftvärme","Alternativproduktionsmetoden")</f>
        <v>Ej kraftvärme</v>
      </c>
      <c r="E79" s="140">
        <f>VLOOKUP($B79,Totalt!$B$1:$BP$480,MATCH("total el",Totalt!$B$1:$BP$1,0),FALSE)</f>
        <v>0</v>
      </c>
      <c r="F79" s="141" t="str">
        <f>IF(ISERROR(1/VLOOKUP($B79,Kraftvärmeprod!$B$1:$BD$480,MATCH("Total värmeproduktion i kraftvärmeverk i kombinerad drift (GWh)",Kraftvärmeprod!$B$1:$AV$1,0),FALSE)),"",VLOOKUP($B79,'Slutlig allokering'!$B$1:$BA$480,MATCH(F$1,'Slutlig allokering'!$B$2:$AS$2,0),FALSE))</f>
        <v/>
      </c>
      <c r="G79" s="140" t="str">
        <f>IF(ISERROR(1/VLOOKUP($B79,Kraftvärmeprod!$B$1:$AV$480,MATCH("Producerad elenergi i kraftvärmeverk (GWh)",Kraftvärmeprod!$B$1:$AV$1,0),FALSE)),"",VLOOKUP($B79,Kraftvärmeprod!$B$1:$AV$480,MATCH("Producerad elenergi i kraftvärmeverk (GWh)",Kraftvärmeprod!$B$1:$AV$1,0),FALSE))</f>
        <v/>
      </c>
      <c r="H79" s="140" t="str">
        <f>IF(ISERROR(1/VLOOKUP($B79,Miljö!$B$1:$T$480,MATCH("Såld mängd produktionsspecifik fjärrvärme (GWh)",Miljö!$B$1:$T$1,0),FALSE)),"",VLOOKUP($B79,Miljö!$B$1:$T$480,MATCH("Såld mängd produktionsspecifik fjärrvärme (GWh)",Miljö!$B$1:$T$1,0),FALSE))</f>
        <v/>
      </c>
      <c r="J79" s="140" t="str">
        <f t="shared" si="1"/>
        <v>E.ON Värme Sverige AB</v>
      </c>
    </row>
    <row r="80" spans="1:10" x14ac:dyDescent="0.25">
      <c r="A80" t="s">
        <v>80</v>
      </c>
      <c r="B80" t="s">
        <v>93</v>
      </c>
      <c r="C80" s="140" t="s">
        <v>1215</v>
      </c>
      <c r="D80" s="140" t="str">
        <f>IF(ISERROR(1/VLOOKUP($B80,Kraftvärmeprod!$B$1:$D$480,MATCH("Total värmeproduktion i kraftvärmeverk i kombinerad drift (GWh)",Kraftvärmeprod!$B$1:$AV$1,0),FALSE)),"Ej kraftvärme","Alternativproduktionsmetoden")</f>
        <v>Alternativproduktionsmetoden</v>
      </c>
      <c r="E80" s="140">
        <f>VLOOKUP($B80,Totalt!$B$1:$BP$480,MATCH("total el",Totalt!$B$1:$BP$1,0),FALSE)</f>
        <v>51.932000000000002</v>
      </c>
      <c r="F80" s="141">
        <f>IF(ISERROR(1/VLOOKUP($B80,Kraftvärmeprod!$B$1:$BD$480,MATCH("Total värmeproduktion i kraftvärmeverk i kombinerad drift (GWh)",Kraftvärmeprod!$B$1:$AV$1,0),FALSE)),"",VLOOKUP($B80,'Slutlig allokering'!$B$1:$BA$480,MATCH(F$1,'Slutlig allokering'!$B$2:$AS$2,0),FALSE))</f>
        <v>0.58760991757917869</v>
      </c>
      <c r="G80" s="140">
        <f>IF(ISERROR(1/VLOOKUP($B80,Kraftvärmeprod!$B$1:$AV$480,MATCH("Producerad elenergi i kraftvärmeverk (GWh)",Kraftvärmeprod!$B$1:$AV$1,0),FALSE)),"",VLOOKUP($B80,Kraftvärmeprod!$B$1:$AV$480,MATCH("Producerad elenergi i kraftvärmeverk (GWh)",Kraftvärmeprod!$B$1:$AV$1,0),FALSE))</f>
        <v>156.91399999999999</v>
      </c>
      <c r="H80" s="140" t="str">
        <f>IF(ISERROR(1/VLOOKUP($B80,Miljö!$B$1:$T$480,MATCH("Såld mängd produktionsspecifik fjärrvärme (GWh)",Miljö!$B$1:$T$1,0),FALSE)),"",VLOOKUP($B80,Miljö!$B$1:$T$480,MATCH("Såld mängd produktionsspecifik fjärrvärme (GWh)",Miljö!$B$1:$T$1,0),FALSE))</f>
        <v/>
      </c>
      <c r="J80" s="140" t="str">
        <f t="shared" si="1"/>
        <v>E.ON Värme Sverige AB</v>
      </c>
    </row>
    <row r="81" spans="1:10" x14ac:dyDescent="0.25">
      <c r="A81" t="s">
        <v>80</v>
      </c>
      <c r="B81" t="s">
        <v>94</v>
      </c>
      <c r="C81" s="140" t="s">
        <v>1215</v>
      </c>
      <c r="D81" s="140" t="str">
        <f>IF(ISERROR(1/VLOOKUP($B81,Kraftvärmeprod!$B$1:$D$480,MATCH("Total värmeproduktion i kraftvärmeverk i kombinerad drift (GWh)",Kraftvärmeprod!$B$1:$AV$1,0),FALSE)),"Ej kraftvärme","Alternativproduktionsmetoden")</f>
        <v>Ej kraftvärme</v>
      </c>
      <c r="E81" s="140">
        <f>VLOOKUP($B81,Totalt!$B$1:$BP$480,MATCH("total el",Totalt!$B$1:$BP$1,0),FALSE)</f>
        <v>0</v>
      </c>
      <c r="F81" s="141" t="str">
        <f>IF(ISERROR(1/VLOOKUP($B81,Kraftvärmeprod!$B$1:$BD$480,MATCH("Total värmeproduktion i kraftvärmeverk i kombinerad drift (GWh)",Kraftvärmeprod!$B$1:$AV$1,0),FALSE)),"",VLOOKUP($B81,'Slutlig allokering'!$B$1:$BA$480,MATCH(F$1,'Slutlig allokering'!$B$2:$AS$2,0),FALSE))</f>
        <v/>
      </c>
      <c r="G81" s="140" t="str">
        <f>IF(ISERROR(1/VLOOKUP($B81,Kraftvärmeprod!$B$1:$AV$480,MATCH("Producerad elenergi i kraftvärmeverk (GWh)",Kraftvärmeprod!$B$1:$AV$1,0),FALSE)),"",VLOOKUP($B81,Kraftvärmeprod!$B$1:$AV$480,MATCH("Producerad elenergi i kraftvärmeverk (GWh)",Kraftvärmeprod!$B$1:$AV$1,0),FALSE))</f>
        <v/>
      </c>
      <c r="H81" s="140" t="str">
        <f>IF(ISERROR(1/VLOOKUP($B81,Miljö!$B$1:$T$480,MATCH("Såld mängd produktionsspecifik fjärrvärme (GWh)",Miljö!$B$1:$T$1,0),FALSE)),"",VLOOKUP($B81,Miljö!$B$1:$T$480,MATCH("Såld mängd produktionsspecifik fjärrvärme (GWh)",Miljö!$B$1:$T$1,0),FALSE))</f>
        <v/>
      </c>
      <c r="J81" s="140" t="str">
        <f t="shared" si="1"/>
        <v>E.ON Värme Sverige AB</v>
      </c>
    </row>
    <row r="82" spans="1:10" x14ac:dyDescent="0.25">
      <c r="A82" t="s">
        <v>80</v>
      </c>
      <c r="B82" t="s">
        <v>95</v>
      </c>
      <c r="C82" s="140" t="s">
        <v>1215</v>
      </c>
      <c r="D82" s="140" t="str">
        <f>IF(ISERROR(1/VLOOKUP($B82,Kraftvärmeprod!$B$1:$D$480,MATCH("Total värmeproduktion i kraftvärmeverk i kombinerad drift (GWh)",Kraftvärmeprod!$B$1:$AV$1,0),FALSE)),"Ej kraftvärme","Alternativproduktionsmetoden")</f>
        <v>Ej kraftvärme</v>
      </c>
      <c r="E82" s="140">
        <f>VLOOKUP($B82,Totalt!$B$1:$BP$480,MATCH("total el",Totalt!$B$1:$BP$1,0),FALSE)</f>
        <v>75.302999999999997</v>
      </c>
      <c r="F82" s="141" t="str">
        <f>IF(ISERROR(1/VLOOKUP($B82,Kraftvärmeprod!$B$1:$BD$480,MATCH("Total värmeproduktion i kraftvärmeverk i kombinerad drift (GWh)",Kraftvärmeprod!$B$1:$AV$1,0),FALSE)),"",VLOOKUP($B82,'Slutlig allokering'!$B$1:$BA$480,MATCH(F$1,'Slutlig allokering'!$B$2:$AS$2,0),FALSE))</f>
        <v/>
      </c>
      <c r="G82" s="140" t="str">
        <f>IF(ISERROR(1/VLOOKUP($B82,Kraftvärmeprod!$B$1:$AV$480,MATCH("Producerad elenergi i kraftvärmeverk (GWh)",Kraftvärmeprod!$B$1:$AV$1,0),FALSE)),"",VLOOKUP($B82,Kraftvärmeprod!$B$1:$AV$480,MATCH("Producerad elenergi i kraftvärmeverk (GWh)",Kraftvärmeprod!$B$1:$AV$1,0),FALSE))</f>
        <v/>
      </c>
      <c r="H82" s="140" t="str">
        <f>IF(ISERROR(1/VLOOKUP($B82,Miljö!$B$1:$T$480,MATCH("Såld mängd produktionsspecifik fjärrvärme (GWh)",Miljö!$B$1:$T$1,0),FALSE)),"",VLOOKUP($B82,Miljö!$B$1:$T$480,MATCH("Såld mängd produktionsspecifik fjärrvärme (GWh)",Miljö!$B$1:$T$1,0),FALSE))</f>
        <v/>
      </c>
      <c r="J82" s="140" t="str">
        <f t="shared" si="1"/>
        <v>E.ON Värme Sverige AB</v>
      </c>
    </row>
    <row r="83" spans="1:10" x14ac:dyDescent="0.25">
      <c r="A83" t="s">
        <v>80</v>
      </c>
      <c r="B83" t="s">
        <v>96</v>
      </c>
      <c r="C83" s="140" t="s">
        <v>1215</v>
      </c>
      <c r="D83" s="140" t="str">
        <f>IF(ISERROR(1/VLOOKUP($B83,Kraftvärmeprod!$B$1:$D$480,MATCH("Total värmeproduktion i kraftvärmeverk i kombinerad drift (GWh)",Kraftvärmeprod!$B$1:$AV$1,0),FALSE)),"Ej kraftvärme","Alternativproduktionsmetoden")</f>
        <v>Ej kraftvärme</v>
      </c>
      <c r="E83" s="140">
        <f>VLOOKUP($B83,Totalt!$B$1:$BP$480,MATCH("total el",Totalt!$B$1:$BP$1,0),FALSE)</f>
        <v>0</v>
      </c>
      <c r="F83" s="141" t="str">
        <f>IF(ISERROR(1/VLOOKUP($B83,Kraftvärmeprod!$B$1:$BD$480,MATCH("Total värmeproduktion i kraftvärmeverk i kombinerad drift (GWh)",Kraftvärmeprod!$B$1:$AV$1,0),FALSE)),"",VLOOKUP($B83,'Slutlig allokering'!$B$1:$BA$480,MATCH(F$1,'Slutlig allokering'!$B$2:$AS$2,0),FALSE))</f>
        <v/>
      </c>
      <c r="G83" s="140" t="str">
        <f>IF(ISERROR(1/VLOOKUP($B83,Kraftvärmeprod!$B$1:$AV$480,MATCH("Producerad elenergi i kraftvärmeverk (GWh)",Kraftvärmeprod!$B$1:$AV$1,0),FALSE)),"",VLOOKUP($B83,Kraftvärmeprod!$B$1:$AV$480,MATCH("Producerad elenergi i kraftvärmeverk (GWh)",Kraftvärmeprod!$B$1:$AV$1,0),FALSE))</f>
        <v/>
      </c>
      <c r="H83" s="140" t="str">
        <f>IF(ISERROR(1/VLOOKUP($B83,Miljö!$B$1:$T$480,MATCH("Såld mängd produktionsspecifik fjärrvärme (GWh)",Miljö!$B$1:$T$1,0),FALSE)),"",VLOOKUP($B83,Miljö!$B$1:$T$480,MATCH("Såld mängd produktionsspecifik fjärrvärme (GWh)",Miljö!$B$1:$T$1,0),FALSE))</f>
        <v/>
      </c>
      <c r="J83" s="140" t="str">
        <f t="shared" si="1"/>
        <v>E.ON Värme Sverige AB</v>
      </c>
    </row>
    <row r="84" spans="1:10" x14ac:dyDescent="0.25">
      <c r="A84" t="s">
        <v>80</v>
      </c>
      <c r="B84" t="s">
        <v>97</v>
      </c>
      <c r="C84" s="140" t="s">
        <v>1215</v>
      </c>
      <c r="D84" s="140" t="str">
        <f>IF(ISERROR(1/VLOOKUP($B84,Kraftvärmeprod!$B$1:$D$480,MATCH("Total värmeproduktion i kraftvärmeverk i kombinerad drift (GWh)",Kraftvärmeprod!$B$1:$AV$1,0),FALSE)),"Ej kraftvärme","Alternativproduktionsmetoden")</f>
        <v>Ej kraftvärme</v>
      </c>
      <c r="E84" s="140">
        <f>VLOOKUP($B84,Totalt!$B$1:$BP$480,MATCH("total el",Totalt!$B$1:$BP$1,0),FALSE)</f>
        <v>8.7759999999999998</v>
      </c>
      <c r="F84" s="141" t="str">
        <f>IF(ISERROR(1/VLOOKUP($B84,Kraftvärmeprod!$B$1:$BD$480,MATCH("Total värmeproduktion i kraftvärmeverk i kombinerad drift (GWh)",Kraftvärmeprod!$B$1:$AV$1,0),FALSE)),"",VLOOKUP($B84,'Slutlig allokering'!$B$1:$BA$480,MATCH(F$1,'Slutlig allokering'!$B$2:$AS$2,0),FALSE))</f>
        <v/>
      </c>
      <c r="G84" s="140" t="str">
        <f>IF(ISERROR(1/VLOOKUP($B84,Kraftvärmeprod!$B$1:$AV$480,MATCH("Producerad elenergi i kraftvärmeverk (GWh)",Kraftvärmeprod!$B$1:$AV$1,0),FALSE)),"",VLOOKUP($B84,Kraftvärmeprod!$B$1:$AV$480,MATCH("Producerad elenergi i kraftvärmeverk (GWh)",Kraftvärmeprod!$B$1:$AV$1,0),FALSE))</f>
        <v/>
      </c>
      <c r="H84" s="140" t="str">
        <f>IF(ISERROR(1/VLOOKUP($B84,Miljö!$B$1:$T$480,MATCH("Såld mängd produktionsspecifik fjärrvärme (GWh)",Miljö!$B$1:$T$1,0),FALSE)),"",VLOOKUP($B84,Miljö!$B$1:$T$480,MATCH("Såld mängd produktionsspecifik fjärrvärme (GWh)",Miljö!$B$1:$T$1,0),FALSE))</f>
        <v/>
      </c>
      <c r="J84" s="140" t="str">
        <f t="shared" si="1"/>
        <v>E.ON Värme Sverige AB</v>
      </c>
    </row>
    <row r="85" spans="1:10" x14ac:dyDescent="0.25">
      <c r="A85" t="s">
        <v>80</v>
      </c>
      <c r="B85" t="s">
        <v>98</v>
      </c>
      <c r="C85" s="140" t="s">
        <v>1215</v>
      </c>
      <c r="D85" s="140" t="str">
        <f>IF(ISERROR(1/VLOOKUP($B85,Kraftvärmeprod!$B$1:$D$480,MATCH("Total värmeproduktion i kraftvärmeverk i kombinerad drift (GWh)",Kraftvärmeprod!$B$1:$AV$1,0),FALSE)),"Ej kraftvärme","Alternativproduktionsmetoden")</f>
        <v>Ej kraftvärme</v>
      </c>
      <c r="E85" s="140">
        <f>VLOOKUP($B85,Totalt!$B$1:$BP$480,MATCH("total el",Totalt!$B$1:$BP$1,0),FALSE)</f>
        <v>0.12</v>
      </c>
      <c r="F85" s="141" t="str">
        <f>IF(ISERROR(1/VLOOKUP($B85,Kraftvärmeprod!$B$1:$BD$480,MATCH("Total värmeproduktion i kraftvärmeverk i kombinerad drift (GWh)",Kraftvärmeprod!$B$1:$AV$1,0),FALSE)),"",VLOOKUP($B85,'Slutlig allokering'!$B$1:$BA$480,MATCH(F$1,'Slutlig allokering'!$B$2:$AS$2,0),FALSE))</f>
        <v/>
      </c>
      <c r="G85" s="140" t="str">
        <f>IF(ISERROR(1/VLOOKUP($B85,Kraftvärmeprod!$B$1:$AV$480,MATCH("Producerad elenergi i kraftvärmeverk (GWh)",Kraftvärmeprod!$B$1:$AV$1,0),FALSE)),"",VLOOKUP($B85,Kraftvärmeprod!$B$1:$AV$480,MATCH("Producerad elenergi i kraftvärmeverk (GWh)",Kraftvärmeprod!$B$1:$AV$1,0),FALSE))</f>
        <v/>
      </c>
      <c r="H85" s="140" t="str">
        <f>IF(ISERROR(1/VLOOKUP($B85,Miljö!$B$1:$T$480,MATCH("Såld mängd produktionsspecifik fjärrvärme (GWh)",Miljö!$B$1:$T$1,0),FALSE)),"",VLOOKUP($B85,Miljö!$B$1:$T$480,MATCH("Såld mängd produktionsspecifik fjärrvärme (GWh)",Miljö!$B$1:$T$1,0),FALSE))</f>
        <v/>
      </c>
      <c r="J85" s="140" t="str">
        <f t="shared" si="1"/>
        <v>E.ON Värme Sverige AB</v>
      </c>
    </row>
    <row r="86" spans="1:10" x14ac:dyDescent="0.25">
      <c r="A86" t="s">
        <v>80</v>
      </c>
      <c r="B86" t="s">
        <v>99</v>
      </c>
      <c r="C86" s="140" t="s">
        <v>1215</v>
      </c>
      <c r="D86" s="140" t="str">
        <f>IF(ISERROR(1/VLOOKUP($B86,Kraftvärmeprod!$B$1:$D$480,MATCH("Total värmeproduktion i kraftvärmeverk i kombinerad drift (GWh)",Kraftvärmeprod!$B$1:$AV$1,0),FALSE)),"Ej kraftvärme","Alternativproduktionsmetoden")</f>
        <v>Ej kraftvärme</v>
      </c>
      <c r="E86" s="140">
        <f>VLOOKUP($B86,Totalt!$B$1:$BP$480,MATCH("total el",Totalt!$B$1:$BP$1,0),FALSE)</f>
        <v>0.17</v>
      </c>
      <c r="F86" s="141" t="str">
        <f>IF(ISERROR(1/VLOOKUP($B86,Kraftvärmeprod!$B$1:$BD$480,MATCH("Total värmeproduktion i kraftvärmeverk i kombinerad drift (GWh)",Kraftvärmeprod!$B$1:$AV$1,0),FALSE)),"",VLOOKUP($B86,'Slutlig allokering'!$B$1:$BA$480,MATCH(F$1,'Slutlig allokering'!$B$2:$AS$2,0),FALSE))</f>
        <v/>
      </c>
      <c r="G86" s="140" t="str">
        <f>IF(ISERROR(1/VLOOKUP($B86,Kraftvärmeprod!$B$1:$AV$480,MATCH("Producerad elenergi i kraftvärmeverk (GWh)",Kraftvärmeprod!$B$1:$AV$1,0),FALSE)),"",VLOOKUP($B86,Kraftvärmeprod!$B$1:$AV$480,MATCH("Producerad elenergi i kraftvärmeverk (GWh)",Kraftvärmeprod!$B$1:$AV$1,0),FALSE))</f>
        <v/>
      </c>
      <c r="H86" s="140" t="str">
        <f>IF(ISERROR(1/VLOOKUP($B86,Miljö!$B$1:$T$480,MATCH("Såld mängd produktionsspecifik fjärrvärme (GWh)",Miljö!$B$1:$T$1,0),FALSE)),"",VLOOKUP($B86,Miljö!$B$1:$T$480,MATCH("Såld mängd produktionsspecifik fjärrvärme (GWh)",Miljö!$B$1:$T$1,0),FALSE))</f>
        <v/>
      </c>
      <c r="J86" s="140" t="str">
        <f t="shared" si="1"/>
        <v>E.ON Värme Sverige AB</v>
      </c>
    </row>
    <row r="87" spans="1:10" x14ac:dyDescent="0.25">
      <c r="A87" t="s">
        <v>80</v>
      </c>
      <c r="B87" t="s">
        <v>100</v>
      </c>
      <c r="C87" s="140" t="s">
        <v>1215</v>
      </c>
      <c r="D87" s="140" t="str">
        <f>IF(ISERROR(1/VLOOKUP($B87,Kraftvärmeprod!$B$1:$D$480,MATCH("Total värmeproduktion i kraftvärmeverk i kombinerad drift (GWh)",Kraftvärmeprod!$B$1:$AV$1,0),FALSE)),"Ej kraftvärme","Alternativproduktionsmetoden")</f>
        <v>Ej kraftvärme</v>
      </c>
      <c r="E87" s="140">
        <f>VLOOKUP($B87,Totalt!$B$1:$BP$480,MATCH("total el",Totalt!$B$1:$BP$1,0),FALSE)</f>
        <v>0.35</v>
      </c>
      <c r="F87" s="141" t="str">
        <f>IF(ISERROR(1/VLOOKUP($B87,Kraftvärmeprod!$B$1:$BD$480,MATCH("Total värmeproduktion i kraftvärmeverk i kombinerad drift (GWh)",Kraftvärmeprod!$B$1:$AV$1,0),FALSE)),"",VLOOKUP($B87,'Slutlig allokering'!$B$1:$BA$480,MATCH(F$1,'Slutlig allokering'!$B$2:$AS$2,0),FALSE))</f>
        <v/>
      </c>
      <c r="G87" s="140" t="str">
        <f>IF(ISERROR(1/VLOOKUP($B87,Kraftvärmeprod!$B$1:$AV$480,MATCH("Producerad elenergi i kraftvärmeverk (GWh)",Kraftvärmeprod!$B$1:$AV$1,0),FALSE)),"",VLOOKUP($B87,Kraftvärmeprod!$B$1:$AV$480,MATCH("Producerad elenergi i kraftvärmeverk (GWh)",Kraftvärmeprod!$B$1:$AV$1,0),FALSE))</f>
        <v/>
      </c>
      <c r="H87" s="140" t="str">
        <f>IF(ISERROR(1/VLOOKUP($B87,Miljö!$B$1:$T$480,MATCH("Såld mängd produktionsspecifik fjärrvärme (GWh)",Miljö!$B$1:$T$1,0),FALSE)),"",VLOOKUP($B87,Miljö!$B$1:$T$480,MATCH("Såld mängd produktionsspecifik fjärrvärme (GWh)",Miljö!$B$1:$T$1,0),FALSE))</f>
        <v/>
      </c>
      <c r="J87" s="140" t="str">
        <f t="shared" si="1"/>
        <v>E.ON Värme Sverige AB</v>
      </c>
    </row>
    <row r="88" spans="1:10" x14ac:dyDescent="0.25">
      <c r="A88" t="s">
        <v>80</v>
      </c>
      <c r="B88" t="s">
        <v>101</v>
      </c>
      <c r="C88" s="140" t="s">
        <v>1215</v>
      </c>
      <c r="D88" s="140" t="str">
        <f>IF(ISERROR(1/VLOOKUP($B88,Kraftvärmeprod!$B$1:$D$480,MATCH("Total värmeproduktion i kraftvärmeverk i kombinerad drift (GWh)",Kraftvärmeprod!$B$1:$AV$1,0),FALSE)),"Ej kraftvärme","Alternativproduktionsmetoden")</f>
        <v>Ej kraftvärme</v>
      </c>
      <c r="E88" s="140">
        <f>VLOOKUP($B88,Totalt!$B$1:$BP$480,MATCH("total el",Totalt!$B$1:$BP$1,0),FALSE)</f>
        <v>7.3999999999999996E-2</v>
      </c>
      <c r="F88" s="141" t="str">
        <f>IF(ISERROR(1/VLOOKUP($B88,Kraftvärmeprod!$B$1:$BD$480,MATCH("Total värmeproduktion i kraftvärmeverk i kombinerad drift (GWh)",Kraftvärmeprod!$B$1:$AV$1,0),FALSE)),"",VLOOKUP($B88,'Slutlig allokering'!$B$1:$BA$480,MATCH(F$1,'Slutlig allokering'!$B$2:$AS$2,0),FALSE))</f>
        <v/>
      </c>
      <c r="G88" s="140" t="str">
        <f>IF(ISERROR(1/VLOOKUP($B88,Kraftvärmeprod!$B$1:$AV$480,MATCH("Producerad elenergi i kraftvärmeverk (GWh)",Kraftvärmeprod!$B$1:$AV$1,0),FALSE)),"",VLOOKUP($B88,Kraftvärmeprod!$B$1:$AV$480,MATCH("Producerad elenergi i kraftvärmeverk (GWh)",Kraftvärmeprod!$B$1:$AV$1,0),FALSE))</f>
        <v/>
      </c>
      <c r="H88" s="140" t="str">
        <f>IF(ISERROR(1/VLOOKUP($B88,Miljö!$B$1:$T$480,MATCH("Såld mängd produktionsspecifik fjärrvärme (GWh)",Miljö!$B$1:$T$1,0),FALSE)),"",VLOOKUP($B88,Miljö!$B$1:$T$480,MATCH("Såld mängd produktionsspecifik fjärrvärme (GWh)",Miljö!$B$1:$T$1,0),FALSE))</f>
        <v/>
      </c>
      <c r="J88" s="140" t="str">
        <f t="shared" si="1"/>
        <v>E.ON Värme Sverige AB</v>
      </c>
    </row>
    <row r="89" spans="1:10" x14ac:dyDescent="0.25">
      <c r="A89" t="s">
        <v>80</v>
      </c>
      <c r="B89" t="s">
        <v>102</v>
      </c>
      <c r="C89" s="140" t="s">
        <v>1215</v>
      </c>
      <c r="D89" s="140" t="str">
        <f>IF(ISERROR(1/VLOOKUP($B89,Kraftvärmeprod!$B$1:$D$480,MATCH("Total värmeproduktion i kraftvärmeverk i kombinerad drift (GWh)",Kraftvärmeprod!$B$1:$AV$1,0),FALSE)),"Ej kraftvärme","Alternativproduktionsmetoden")</f>
        <v>Ej kraftvärme</v>
      </c>
      <c r="E89" s="140">
        <f>VLOOKUP($B89,Totalt!$B$1:$BP$480,MATCH("total el",Totalt!$B$1:$BP$1,0),FALSE)</f>
        <v>0</v>
      </c>
      <c r="F89" s="141" t="str">
        <f>IF(ISERROR(1/VLOOKUP($B89,Kraftvärmeprod!$B$1:$BD$480,MATCH("Total värmeproduktion i kraftvärmeverk i kombinerad drift (GWh)",Kraftvärmeprod!$B$1:$AV$1,0),FALSE)),"",VLOOKUP($B89,'Slutlig allokering'!$B$1:$BA$480,MATCH(F$1,'Slutlig allokering'!$B$2:$AS$2,0),FALSE))</f>
        <v/>
      </c>
      <c r="G89" s="140" t="str">
        <f>IF(ISERROR(1/VLOOKUP($B89,Kraftvärmeprod!$B$1:$AV$480,MATCH("Producerad elenergi i kraftvärmeverk (GWh)",Kraftvärmeprod!$B$1:$AV$1,0),FALSE)),"",VLOOKUP($B89,Kraftvärmeprod!$B$1:$AV$480,MATCH("Producerad elenergi i kraftvärmeverk (GWh)",Kraftvärmeprod!$B$1:$AV$1,0),FALSE))</f>
        <v/>
      </c>
      <c r="H89" s="140" t="str">
        <f>IF(ISERROR(1/VLOOKUP($B89,Miljö!$B$1:$T$480,MATCH("Såld mängd produktionsspecifik fjärrvärme (GWh)",Miljö!$B$1:$T$1,0),FALSE)),"",VLOOKUP($B89,Miljö!$B$1:$T$480,MATCH("Såld mängd produktionsspecifik fjärrvärme (GWh)",Miljö!$B$1:$T$1,0),FALSE))</f>
        <v/>
      </c>
      <c r="J89" s="140" t="str">
        <f t="shared" si="1"/>
        <v>E.ON Värme Sverige AB</v>
      </c>
    </row>
    <row r="90" spans="1:10" x14ac:dyDescent="0.25">
      <c r="A90" t="s">
        <v>80</v>
      </c>
      <c r="B90" t="s">
        <v>103</v>
      </c>
      <c r="C90" s="140" t="s">
        <v>1215</v>
      </c>
      <c r="D90" s="140" t="str">
        <f>IF(ISERROR(1/VLOOKUP($B90,Kraftvärmeprod!$B$1:$D$480,MATCH("Total värmeproduktion i kraftvärmeverk i kombinerad drift (GWh)",Kraftvärmeprod!$B$1:$AV$1,0),FALSE)),"Ej kraftvärme","Alternativproduktionsmetoden")</f>
        <v>Alternativproduktionsmetoden</v>
      </c>
      <c r="E90" s="140">
        <f>VLOOKUP($B90,Totalt!$B$1:$BP$480,MATCH("total el",Totalt!$B$1:$BP$1,0),FALSE)</f>
        <v>32.156799999999997</v>
      </c>
      <c r="F90" s="141">
        <f>IF(ISERROR(1/VLOOKUP($B90,Kraftvärmeprod!$B$1:$BD$480,MATCH("Total värmeproduktion i kraftvärmeverk i kombinerad drift (GWh)",Kraftvärmeprod!$B$1:$AV$1,0),FALSE)),"",VLOOKUP($B90,'Slutlig allokering'!$B$1:$BA$480,MATCH(F$1,'Slutlig allokering'!$B$2:$AS$2,0),FALSE))</f>
        <v>0.49195522431263783</v>
      </c>
      <c r="G90" s="140">
        <f>IF(ISERROR(1/VLOOKUP($B90,Kraftvärmeprod!$B$1:$AV$480,MATCH("Producerad elenergi i kraftvärmeverk (GWh)",Kraftvärmeprod!$B$1:$AV$1,0),FALSE)),"",VLOOKUP($B90,Kraftvärmeprod!$B$1:$AV$480,MATCH("Producerad elenergi i kraftvärmeverk (GWh)",Kraftvärmeprod!$B$1:$AV$1,0),FALSE))</f>
        <v>1207.71</v>
      </c>
      <c r="H90" s="140" t="str">
        <f>IF(ISERROR(1/VLOOKUP($B90,Miljö!$B$1:$T$480,MATCH("Såld mängd produktionsspecifik fjärrvärme (GWh)",Miljö!$B$1:$T$1,0),FALSE)),"",VLOOKUP($B90,Miljö!$B$1:$T$480,MATCH("Såld mängd produktionsspecifik fjärrvärme (GWh)",Miljö!$B$1:$T$1,0),FALSE))</f>
        <v/>
      </c>
      <c r="J90" s="140" t="str">
        <f t="shared" si="1"/>
        <v>E.ON Värme Sverige AB</v>
      </c>
    </row>
    <row r="91" spans="1:10" x14ac:dyDescent="0.25">
      <c r="A91" t="s">
        <v>80</v>
      </c>
      <c r="B91" t="s">
        <v>104</v>
      </c>
      <c r="C91" s="140" t="s">
        <v>1215</v>
      </c>
      <c r="D91" s="140" t="str">
        <f>IF(ISERROR(1/VLOOKUP($B91,Kraftvärmeprod!$B$1:$D$480,MATCH("Total värmeproduktion i kraftvärmeverk i kombinerad drift (GWh)",Kraftvärmeprod!$B$1:$AV$1,0),FALSE)),"Ej kraftvärme","Alternativproduktionsmetoden")</f>
        <v>Ej kraftvärme</v>
      </c>
      <c r="E91" s="140">
        <f>VLOOKUP($B91,Totalt!$B$1:$BP$480,MATCH("total el",Totalt!$B$1:$BP$1,0),FALSE)</f>
        <v>0.26600000000000001</v>
      </c>
      <c r="F91" s="141" t="str">
        <f>IF(ISERROR(1/VLOOKUP($B91,Kraftvärmeprod!$B$1:$BD$480,MATCH("Total värmeproduktion i kraftvärmeverk i kombinerad drift (GWh)",Kraftvärmeprod!$B$1:$AV$1,0),FALSE)),"",VLOOKUP($B91,'Slutlig allokering'!$B$1:$BA$480,MATCH(F$1,'Slutlig allokering'!$B$2:$AS$2,0),FALSE))</f>
        <v/>
      </c>
      <c r="G91" s="140" t="str">
        <f>IF(ISERROR(1/VLOOKUP($B91,Kraftvärmeprod!$B$1:$AV$480,MATCH("Producerad elenergi i kraftvärmeverk (GWh)",Kraftvärmeprod!$B$1:$AV$1,0),FALSE)),"",VLOOKUP($B91,Kraftvärmeprod!$B$1:$AV$480,MATCH("Producerad elenergi i kraftvärmeverk (GWh)",Kraftvärmeprod!$B$1:$AV$1,0),FALSE))</f>
        <v/>
      </c>
      <c r="H91" s="140" t="str">
        <f>IF(ISERROR(1/VLOOKUP($B91,Miljö!$B$1:$T$480,MATCH("Såld mängd produktionsspecifik fjärrvärme (GWh)",Miljö!$B$1:$T$1,0),FALSE)),"",VLOOKUP($B91,Miljö!$B$1:$T$480,MATCH("Såld mängd produktionsspecifik fjärrvärme (GWh)",Miljö!$B$1:$T$1,0),FALSE))</f>
        <v/>
      </c>
      <c r="J91" s="140" t="str">
        <f t="shared" si="1"/>
        <v>E.ON Värme Sverige AB</v>
      </c>
    </row>
    <row r="92" spans="1:10" x14ac:dyDescent="0.25">
      <c r="A92" t="s">
        <v>80</v>
      </c>
      <c r="B92" t="s">
        <v>105</v>
      </c>
      <c r="C92" s="140" t="s">
        <v>1215</v>
      </c>
      <c r="D92" s="140" t="str">
        <f>IF(ISERROR(1/VLOOKUP($B92,Kraftvärmeprod!$B$1:$D$480,MATCH("Total värmeproduktion i kraftvärmeverk i kombinerad drift (GWh)",Kraftvärmeprod!$B$1:$AV$1,0),FALSE)),"Ej kraftvärme","Alternativproduktionsmetoden")</f>
        <v>Ej kraftvärme</v>
      </c>
      <c r="E92" s="140">
        <f>VLOOKUP($B92,Totalt!$B$1:$BP$480,MATCH("total el",Totalt!$B$1:$BP$1,0),FALSE)</f>
        <v>3.3468900000000001</v>
      </c>
      <c r="F92" s="141" t="str">
        <f>IF(ISERROR(1/VLOOKUP($B92,Kraftvärmeprod!$B$1:$BD$480,MATCH("Total värmeproduktion i kraftvärmeverk i kombinerad drift (GWh)",Kraftvärmeprod!$B$1:$AV$1,0),FALSE)),"",VLOOKUP($B92,'Slutlig allokering'!$B$1:$BA$480,MATCH(F$1,'Slutlig allokering'!$B$2:$AS$2,0),FALSE))</f>
        <v/>
      </c>
      <c r="G92" s="140" t="str">
        <f>IF(ISERROR(1/VLOOKUP($B92,Kraftvärmeprod!$B$1:$AV$480,MATCH("Producerad elenergi i kraftvärmeverk (GWh)",Kraftvärmeprod!$B$1:$AV$1,0),FALSE)),"",VLOOKUP($B92,Kraftvärmeprod!$B$1:$AV$480,MATCH("Producerad elenergi i kraftvärmeverk (GWh)",Kraftvärmeprod!$B$1:$AV$1,0),FALSE))</f>
        <v/>
      </c>
      <c r="H92" s="140" t="str">
        <f>IF(ISERROR(1/VLOOKUP($B92,Miljö!$B$1:$T$480,MATCH("Såld mängd produktionsspecifik fjärrvärme (GWh)",Miljö!$B$1:$T$1,0),FALSE)),"",VLOOKUP($B92,Miljö!$B$1:$T$480,MATCH("Såld mängd produktionsspecifik fjärrvärme (GWh)",Miljö!$B$1:$T$1,0),FALSE))</f>
        <v/>
      </c>
      <c r="J92" s="140" t="str">
        <f t="shared" si="1"/>
        <v>E.ON Värme Sverige AB</v>
      </c>
    </row>
    <row r="93" spans="1:10" x14ac:dyDescent="0.25">
      <c r="A93" t="s">
        <v>80</v>
      </c>
      <c r="B93" t="s">
        <v>106</v>
      </c>
      <c r="C93" s="140" t="s">
        <v>1215</v>
      </c>
      <c r="D93" s="140" t="str">
        <f>IF(ISERROR(1/VLOOKUP($B93,Kraftvärmeprod!$B$1:$D$480,MATCH("Total värmeproduktion i kraftvärmeverk i kombinerad drift (GWh)",Kraftvärmeprod!$B$1:$AV$1,0),FALSE)),"Ej kraftvärme","Alternativproduktionsmetoden")</f>
        <v>Ej kraftvärme</v>
      </c>
      <c r="E93" s="140">
        <f>VLOOKUP($B93,Totalt!$B$1:$BP$480,MATCH("total el",Totalt!$B$1:$BP$1,0),FALSE)</f>
        <v>1.1499999999999999</v>
      </c>
      <c r="F93" s="141" t="str">
        <f>IF(ISERROR(1/VLOOKUP($B93,Kraftvärmeprod!$B$1:$BD$480,MATCH("Total värmeproduktion i kraftvärmeverk i kombinerad drift (GWh)",Kraftvärmeprod!$B$1:$AV$1,0),FALSE)),"",VLOOKUP($B93,'Slutlig allokering'!$B$1:$BA$480,MATCH(F$1,'Slutlig allokering'!$B$2:$AS$2,0),FALSE))</f>
        <v/>
      </c>
      <c r="G93" s="140" t="str">
        <f>IF(ISERROR(1/VLOOKUP($B93,Kraftvärmeprod!$B$1:$AV$480,MATCH("Producerad elenergi i kraftvärmeverk (GWh)",Kraftvärmeprod!$B$1:$AV$1,0),FALSE)),"",VLOOKUP($B93,Kraftvärmeprod!$B$1:$AV$480,MATCH("Producerad elenergi i kraftvärmeverk (GWh)",Kraftvärmeprod!$B$1:$AV$1,0),FALSE))</f>
        <v/>
      </c>
      <c r="H93" s="140" t="str">
        <f>IF(ISERROR(1/VLOOKUP($B93,Miljö!$B$1:$T$480,MATCH("Såld mängd produktionsspecifik fjärrvärme (GWh)",Miljö!$B$1:$T$1,0),FALSE)),"",VLOOKUP($B93,Miljö!$B$1:$T$480,MATCH("Såld mängd produktionsspecifik fjärrvärme (GWh)",Miljö!$B$1:$T$1,0),FALSE))</f>
        <v/>
      </c>
      <c r="J93" s="140" t="str">
        <f t="shared" si="1"/>
        <v>E.ON Värme Sverige AB</v>
      </c>
    </row>
    <row r="94" spans="1:10" x14ac:dyDescent="0.25">
      <c r="A94" t="s">
        <v>80</v>
      </c>
      <c r="B94" t="s">
        <v>107</v>
      </c>
      <c r="C94" s="140" t="s">
        <v>1215</v>
      </c>
      <c r="D94" s="140" t="str">
        <f>IF(ISERROR(1/VLOOKUP($B94,Kraftvärmeprod!$B$1:$D$480,MATCH("Total värmeproduktion i kraftvärmeverk i kombinerad drift (GWh)",Kraftvärmeprod!$B$1:$AV$1,0),FALSE)),"Ej kraftvärme","Alternativproduktionsmetoden")</f>
        <v>Ej kraftvärme</v>
      </c>
      <c r="E94" s="140">
        <f>VLOOKUP($B94,Totalt!$B$1:$BP$480,MATCH("total el",Totalt!$B$1:$BP$1,0),FALSE)</f>
        <v>0.97699999999999998</v>
      </c>
      <c r="F94" s="141" t="str">
        <f>IF(ISERROR(1/VLOOKUP($B94,Kraftvärmeprod!$B$1:$BD$480,MATCH("Total värmeproduktion i kraftvärmeverk i kombinerad drift (GWh)",Kraftvärmeprod!$B$1:$AV$1,0),FALSE)),"",VLOOKUP($B94,'Slutlig allokering'!$B$1:$BA$480,MATCH(F$1,'Slutlig allokering'!$B$2:$AS$2,0),FALSE))</f>
        <v/>
      </c>
      <c r="G94" s="140" t="str">
        <f>IF(ISERROR(1/VLOOKUP($B94,Kraftvärmeprod!$B$1:$AV$480,MATCH("Producerad elenergi i kraftvärmeverk (GWh)",Kraftvärmeprod!$B$1:$AV$1,0),FALSE)),"",VLOOKUP($B94,Kraftvärmeprod!$B$1:$AV$480,MATCH("Producerad elenergi i kraftvärmeverk (GWh)",Kraftvärmeprod!$B$1:$AV$1,0),FALSE))</f>
        <v/>
      </c>
      <c r="H94" s="140" t="str">
        <f>IF(ISERROR(1/VLOOKUP($B94,Miljö!$B$1:$T$480,MATCH("Såld mängd produktionsspecifik fjärrvärme (GWh)",Miljö!$B$1:$T$1,0),FALSE)),"",VLOOKUP($B94,Miljö!$B$1:$T$480,MATCH("Såld mängd produktionsspecifik fjärrvärme (GWh)",Miljö!$B$1:$T$1,0),FALSE))</f>
        <v/>
      </c>
      <c r="J94" s="140" t="str">
        <f t="shared" si="1"/>
        <v>E.ON Värme Sverige AB</v>
      </c>
    </row>
    <row r="95" spans="1:10" x14ac:dyDescent="0.25">
      <c r="A95" t="s">
        <v>80</v>
      </c>
      <c r="B95" t="s">
        <v>108</v>
      </c>
      <c r="C95" s="140" t="s">
        <v>1215</v>
      </c>
      <c r="D95" s="140" t="str">
        <f>IF(ISERROR(1/VLOOKUP($B95,Kraftvärmeprod!$B$1:$D$480,MATCH("Total värmeproduktion i kraftvärmeverk i kombinerad drift (GWh)",Kraftvärmeprod!$B$1:$AV$1,0),FALSE)),"Ej kraftvärme","Alternativproduktionsmetoden")</f>
        <v>Ej kraftvärme</v>
      </c>
      <c r="E95" s="140">
        <f>VLOOKUP($B95,Totalt!$B$1:$BP$480,MATCH("total el",Totalt!$B$1:$BP$1,0),FALSE)</f>
        <v>0</v>
      </c>
      <c r="F95" s="141" t="str">
        <f>IF(ISERROR(1/VLOOKUP($B95,Kraftvärmeprod!$B$1:$BD$480,MATCH("Total värmeproduktion i kraftvärmeverk i kombinerad drift (GWh)",Kraftvärmeprod!$B$1:$AV$1,0),FALSE)),"",VLOOKUP($B95,'Slutlig allokering'!$B$1:$BA$480,MATCH(F$1,'Slutlig allokering'!$B$2:$AS$2,0),FALSE))</f>
        <v/>
      </c>
      <c r="G95" s="140" t="str">
        <f>IF(ISERROR(1/VLOOKUP($B95,Kraftvärmeprod!$B$1:$AV$480,MATCH("Producerad elenergi i kraftvärmeverk (GWh)",Kraftvärmeprod!$B$1:$AV$1,0),FALSE)),"",VLOOKUP($B95,Kraftvärmeprod!$B$1:$AV$480,MATCH("Producerad elenergi i kraftvärmeverk (GWh)",Kraftvärmeprod!$B$1:$AV$1,0),FALSE))</f>
        <v/>
      </c>
      <c r="H95" s="140" t="str">
        <f>IF(ISERROR(1/VLOOKUP($B95,Miljö!$B$1:$T$480,MATCH("Såld mängd produktionsspecifik fjärrvärme (GWh)",Miljö!$B$1:$T$1,0),FALSE)),"",VLOOKUP($B95,Miljö!$B$1:$T$480,MATCH("Såld mängd produktionsspecifik fjärrvärme (GWh)",Miljö!$B$1:$T$1,0),FALSE))</f>
        <v/>
      </c>
      <c r="J95" s="140" t="str">
        <f t="shared" si="1"/>
        <v>E.ON Värme Sverige AB</v>
      </c>
    </row>
    <row r="96" spans="1:10" x14ac:dyDescent="0.25">
      <c r="A96" t="s">
        <v>80</v>
      </c>
      <c r="B96" t="s">
        <v>109</v>
      </c>
      <c r="C96" s="140" t="s">
        <v>1215</v>
      </c>
      <c r="D96" s="140" t="str">
        <f>IF(ISERROR(1/VLOOKUP($B96,Kraftvärmeprod!$B$1:$D$480,MATCH("Total värmeproduktion i kraftvärmeverk i kombinerad drift (GWh)",Kraftvärmeprod!$B$1:$AV$1,0),FALSE)),"Ej kraftvärme","Alternativproduktionsmetoden")</f>
        <v>Ej kraftvärme</v>
      </c>
      <c r="E96" s="140">
        <f>VLOOKUP($B96,Totalt!$B$1:$BP$480,MATCH("total el",Totalt!$B$1:$BP$1,0),FALSE)</f>
        <v>0</v>
      </c>
      <c r="F96" s="141" t="str">
        <f>IF(ISERROR(1/VLOOKUP($B96,Kraftvärmeprod!$B$1:$BD$480,MATCH("Total värmeproduktion i kraftvärmeverk i kombinerad drift (GWh)",Kraftvärmeprod!$B$1:$AV$1,0),FALSE)),"",VLOOKUP($B96,'Slutlig allokering'!$B$1:$BA$480,MATCH(F$1,'Slutlig allokering'!$B$2:$AS$2,0),FALSE))</f>
        <v/>
      </c>
      <c r="G96" s="140" t="str">
        <f>IF(ISERROR(1/VLOOKUP($B96,Kraftvärmeprod!$B$1:$AV$480,MATCH("Producerad elenergi i kraftvärmeverk (GWh)",Kraftvärmeprod!$B$1:$AV$1,0),FALSE)),"",VLOOKUP($B96,Kraftvärmeprod!$B$1:$AV$480,MATCH("Producerad elenergi i kraftvärmeverk (GWh)",Kraftvärmeprod!$B$1:$AV$1,0),FALSE))</f>
        <v/>
      </c>
      <c r="H96" s="140" t="str">
        <f>IF(ISERROR(1/VLOOKUP($B96,Miljö!$B$1:$T$480,MATCH("Såld mängd produktionsspecifik fjärrvärme (GWh)",Miljö!$B$1:$T$1,0),FALSE)),"",VLOOKUP($B96,Miljö!$B$1:$T$480,MATCH("Såld mängd produktionsspecifik fjärrvärme (GWh)",Miljö!$B$1:$T$1,0),FALSE))</f>
        <v/>
      </c>
      <c r="J96" s="140" t="str">
        <f t="shared" si="1"/>
        <v>E.ON Värme Sverige AB</v>
      </c>
    </row>
    <row r="97" spans="1:10" x14ac:dyDescent="0.25">
      <c r="A97" t="s">
        <v>80</v>
      </c>
      <c r="B97" t="s">
        <v>110</v>
      </c>
      <c r="C97" s="140" t="s">
        <v>1215</v>
      </c>
      <c r="D97" s="140" t="str">
        <f>IF(ISERROR(1/VLOOKUP($B97,Kraftvärmeprod!$B$1:$D$480,MATCH("Total värmeproduktion i kraftvärmeverk i kombinerad drift (GWh)",Kraftvärmeprod!$B$1:$AV$1,0),FALSE)),"Ej kraftvärme","Alternativproduktionsmetoden")</f>
        <v>Alternativproduktionsmetoden</v>
      </c>
      <c r="E97" s="140">
        <f>VLOOKUP($B97,Totalt!$B$1:$BP$480,MATCH("total el",Totalt!$B$1:$BP$1,0),FALSE)</f>
        <v>79</v>
      </c>
      <c r="F97" s="141">
        <f>IF(ISERROR(1/VLOOKUP($B97,Kraftvärmeprod!$B$1:$BD$480,MATCH("Total värmeproduktion i kraftvärmeverk i kombinerad drift (GWh)",Kraftvärmeprod!$B$1:$AV$1,0),FALSE)),"",VLOOKUP($B97,'Slutlig allokering'!$B$1:$BA$480,MATCH(F$1,'Slutlig allokering'!$B$2:$AS$2,0),FALSE))</f>
        <v>0.47288668310727494</v>
      </c>
      <c r="G97" s="140">
        <f>IF(ISERROR(1/VLOOKUP($B97,Kraftvärmeprod!$B$1:$AV$480,MATCH("Producerad elenergi i kraftvärmeverk (GWh)",Kraftvärmeprod!$B$1:$AV$1,0),FALSE)),"",VLOOKUP($B97,Kraftvärmeprod!$B$1:$AV$480,MATCH("Producerad elenergi i kraftvärmeverk (GWh)",Kraftvärmeprod!$B$1:$AV$1,0),FALSE))</f>
        <v>379</v>
      </c>
      <c r="H97" s="140" t="str">
        <f>IF(ISERROR(1/VLOOKUP($B97,Miljö!$B$1:$T$480,MATCH("Såld mängd produktionsspecifik fjärrvärme (GWh)",Miljö!$B$1:$T$1,0),FALSE)),"",VLOOKUP($B97,Miljö!$B$1:$T$480,MATCH("Såld mängd produktionsspecifik fjärrvärme (GWh)",Miljö!$B$1:$T$1,0),FALSE))</f>
        <v/>
      </c>
      <c r="J97" s="140" t="str">
        <f t="shared" si="1"/>
        <v>E.ON Värme Sverige AB</v>
      </c>
    </row>
    <row r="98" spans="1:10" x14ac:dyDescent="0.25">
      <c r="A98" t="s">
        <v>80</v>
      </c>
      <c r="B98" t="s">
        <v>111</v>
      </c>
      <c r="C98" s="140" t="s">
        <v>1215</v>
      </c>
      <c r="D98" s="140" t="str">
        <f>IF(ISERROR(1/VLOOKUP($B98,Kraftvärmeprod!$B$1:$D$480,MATCH("Total värmeproduktion i kraftvärmeverk i kombinerad drift (GWh)",Kraftvärmeprod!$B$1:$AV$1,0),FALSE)),"Ej kraftvärme","Alternativproduktionsmetoden")</f>
        <v>Ej kraftvärme</v>
      </c>
      <c r="E98" s="140">
        <f>VLOOKUP($B98,Totalt!$B$1:$BP$480,MATCH("total el",Totalt!$B$1:$BP$1,0),FALSE)</f>
        <v>0</v>
      </c>
      <c r="F98" s="141" t="str">
        <f>IF(ISERROR(1/VLOOKUP($B98,Kraftvärmeprod!$B$1:$BD$480,MATCH("Total värmeproduktion i kraftvärmeverk i kombinerad drift (GWh)",Kraftvärmeprod!$B$1:$AV$1,0),FALSE)),"",VLOOKUP($B98,'Slutlig allokering'!$B$1:$BA$480,MATCH(F$1,'Slutlig allokering'!$B$2:$AS$2,0),FALSE))</f>
        <v/>
      </c>
      <c r="G98" s="140" t="str">
        <f>IF(ISERROR(1/VLOOKUP($B98,Kraftvärmeprod!$B$1:$AV$480,MATCH("Producerad elenergi i kraftvärmeverk (GWh)",Kraftvärmeprod!$B$1:$AV$1,0),FALSE)),"",VLOOKUP($B98,Kraftvärmeprod!$B$1:$AV$480,MATCH("Producerad elenergi i kraftvärmeverk (GWh)",Kraftvärmeprod!$B$1:$AV$1,0),FALSE))</f>
        <v/>
      </c>
      <c r="H98" s="140" t="str">
        <f>IF(ISERROR(1/VLOOKUP($B98,Miljö!$B$1:$T$480,MATCH("Såld mängd produktionsspecifik fjärrvärme (GWh)",Miljö!$B$1:$T$1,0),FALSE)),"",VLOOKUP($B98,Miljö!$B$1:$T$480,MATCH("Såld mängd produktionsspecifik fjärrvärme (GWh)",Miljö!$B$1:$T$1,0),FALSE))</f>
        <v/>
      </c>
      <c r="J98" s="140" t="str">
        <f t="shared" si="1"/>
        <v>E.ON Värme Sverige AB</v>
      </c>
    </row>
    <row r="99" spans="1:10" x14ac:dyDescent="0.25">
      <c r="A99" t="s">
        <v>80</v>
      </c>
      <c r="B99" t="s">
        <v>112</v>
      </c>
      <c r="C99" s="140" t="s">
        <v>1215</v>
      </c>
      <c r="D99" s="140" t="str">
        <f>IF(ISERROR(1/VLOOKUP($B99,Kraftvärmeprod!$B$1:$D$480,MATCH("Total värmeproduktion i kraftvärmeverk i kombinerad drift (GWh)",Kraftvärmeprod!$B$1:$AV$1,0),FALSE)),"Ej kraftvärme","Alternativproduktionsmetoden")</f>
        <v>Ej kraftvärme</v>
      </c>
      <c r="E99" s="140">
        <f>VLOOKUP($B99,Totalt!$B$1:$BP$480,MATCH("total el",Totalt!$B$1:$BP$1,0),FALSE)</f>
        <v>0.47399999999999998</v>
      </c>
      <c r="F99" s="141" t="str">
        <f>IF(ISERROR(1/VLOOKUP($B99,Kraftvärmeprod!$B$1:$BD$480,MATCH("Total värmeproduktion i kraftvärmeverk i kombinerad drift (GWh)",Kraftvärmeprod!$B$1:$AV$1,0),FALSE)),"",VLOOKUP($B99,'Slutlig allokering'!$B$1:$BA$480,MATCH(F$1,'Slutlig allokering'!$B$2:$AS$2,0),FALSE))</f>
        <v/>
      </c>
      <c r="G99" s="140" t="str">
        <f>IF(ISERROR(1/VLOOKUP($B99,Kraftvärmeprod!$B$1:$AV$480,MATCH("Producerad elenergi i kraftvärmeverk (GWh)",Kraftvärmeprod!$B$1:$AV$1,0),FALSE)),"",VLOOKUP($B99,Kraftvärmeprod!$B$1:$AV$480,MATCH("Producerad elenergi i kraftvärmeverk (GWh)",Kraftvärmeprod!$B$1:$AV$1,0),FALSE))</f>
        <v/>
      </c>
      <c r="H99" s="140" t="str">
        <f>IF(ISERROR(1/VLOOKUP($B99,Miljö!$B$1:$T$480,MATCH("Såld mängd produktionsspecifik fjärrvärme (GWh)",Miljö!$B$1:$T$1,0),FALSE)),"",VLOOKUP($B99,Miljö!$B$1:$T$480,MATCH("Såld mängd produktionsspecifik fjärrvärme (GWh)",Miljö!$B$1:$T$1,0),FALSE))</f>
        <v/>
      </c>
      <c r="J99" s="140" t="str">
        <f t="shared" si="1"/>
        <v>E.ON Värme Sverige AB</v>
      </c>
    </row>
    <row r="100" spans="1:10" x14ac:dyDescent="0.25">
      <c r="A100" t="s">
        <v>80</v>
      </c>
      <c r="B100" t="s">
        <v>113</v>
      </c>
      <c r="C100" s="140" t="s">
        <v>1215</v>
      </c>
      <c r="D100" s="140" t="str">
        <f>IF(ISERROR(1/VLOOKUP($B100,Kraftvärmeprod!$B$1:$D$480,MATCH("Total värmeproduktion i kraftvärmeverk i kombinerad drift (GWh)",Kraftvärmeprod!$B$1:$AV$1,0),FALSE)),"Ej kraftvärme","Alternativproduktionsmetoden")</f>
        <v>Ej kraftvärme</v>
      </c>
      <c r="E100" s="140">
        <f>VLOOKUP($B100,Totalt!$B$1:$BP$480,MATCH("total el",Totalt!$B$1:$BP$1,0),FALSE)</f>
        <v>0</v>
      </c>
      <c r="F100" s="141" t="str">
        <f>IF(ISERROR(1/VLOOKUP($B100,Kraftvärmeprod!$B$1:$BD$480,MATCH("Total värmeproduktion i kraftvärmeverk i kombinerad drift (GWh)",Kraftvärmeprod!$B$1:$AV$1,0),FALSE)),"",VLOOKUP($B100,'Slutlig allokering'!$B$1:$BA$480,MATCH(F$1,'Slutlig allokering'!$B$2:$AS$2,0),FALSE))</f>
        <v/>
      </c>
      <c r="G100" s="140" t="str">
        <f>IF(ISERROR(1/VLOOKUP($B100,Kraftvärmeprod!$B$1:$AV$480,MATCH("Producerad elenergi i kraftvärmeverk (GWh)",Kraftvärmeprod!$B$1:$AV$1,0),FALSE)),"",VLOOKUP($B100,Kraftvärmeprod!$B$1:$AV$480,MATCH("Producerad elenergi i kraftvärmeverk (GWh)",Kraftvärmeprod!$B$1:$AV$1,0),FALSE))</f>
        <v/>
      </c>
      <c r="H100" s="140" t="str">
        <f>IF(ISERROR(1/VLOOKUP($B100,Miljö!$B$1:$T$480,MATCH("Såld mängd produktionsspecifik fjärrvärme (GWh)",Miljö!$B$1:$T$1,0),FALSE)),"",VLOOKUP($B100,Miljö!$B$1:$T$480,MATCH("Såld mängd produktionsspecifik fjärrvärme (GWh)",Miljö!$B$1:$T$1,0),FALSE))</f>
        <v/>
      </c>
      <c r="J100" s="140" t="str">
        <f t="shared" si="1"/>
        <v>E.ON Värme Sverige AB</v>
      </c>
    </row>
    <row r="101" spans="1:10" x14ac:dyDescent="0.25">
      <c r="A101" t="s">
        <v>80</v>
      </c>
      <c r="B101" t="s">
        <v>114</v>
      </c>
      <c r="C101" s="140" t="s">
        <v>1215</v>
      </c>
      <c r="D101" s="140" t="str">
        <f>IF(ISERROR(1/VLOOKUP($B101,Kraftvärmeprod!$B$1:$D$480,MATCH("Total värmeproduktion i kraftvärmeverk i kombinerad drift (GWh)",Kraftvärmeprod!$B$1:$AV$1,0),FALSE)),"Ej kraftvärme","Alternativproduktionsmetoden")</f>
        <v>Ej kraftvärme</v>
      </c>
      <c r="E101" s="140">
        <f>VLOOKUP($B101,Totalt!$B$1:$BP$480,MATCH("total el",Totalt!$B$1:$BP$1,0),FALSE)</f>
        <v>0.18</v>
      </c>
      <c r="F101" s="141" t="str">
        <f>IF(ISERROR(1/VLOOKUP($B101,Kraftvärmeprod!$B$1:$BD$480,MATCH("Total värmeproduktion i kraftvärmeverk i kombinerad drift (GWh)",Kraftvärmeprod!$B$1:$AV$1,0),FALSE)),"",VLOOKUP($B101,'Slutlig allokering'!$B$1:$BA$480,MATCH(F$1,'Slutlig allokering'!$B$2:$AS$2,0),FALSE))</f>
        <v/>
      </c>
      <c r="G101" s="140" t="str">
        <f>IF(ISERROR(1/VLOOKUP($B101,Kraftvärmeprod!$B$1:$AV$480,MATCH("Producerad elenergi i kraftvärmeverk (GWh)",Kraftvärmeprod!$B$1:$AV$1,0),FALSE)),"",VLOOKUP($B101,Kraftvärmeprod!$B$1:$AV$480,MATCH("Producerad elenergi i kraftvärmeverk (GWh)",Kraftvärmeprod!$B$1:$AV$1,0),FALSE))</f>
        <v/>
      </c>
      <c r="H101" s="140" t="str">
        <f>IF(ISERROR(1/VLOOKUP($B101,Miljö!$B$1:$T$480,MATCH("Såld mängd produktionsspecifik fjärrvärme (GWh)",Miljö!$B$1:$T$1,0),FALSE)),"",VLOOKUP($B101,Miljö!$B$1:$T$480,MATCH("Såld mängd produktionsspecifik fjärrvärme (GWh)",Miljö!$B$1:$T$1,0),FALSE))</f>
        <v/>
      </c>
      <c r="J101" s="140" t="str">
        <f t="shared" si="1"/>
        <v>E.ON Värme Sverige AB</v>
      </c>
    </row>
    <row r="102" spans="1:10" x14ac:dyDescent="0.25">
      <c r="A102" t="s">
        <v>80</v>
      </c>
      <c r="B102" t="s">
        <v>115</v>
      </c>
      <c r="C102" s="140" t="s">
        <v>1215</v>
      </c>
      <c r="D102" s="140" t="str">
        <f>IF(ISERROR(1/VLOOKUP($B102,Kraftvärmeprod!$B$1:$D$480,MATCH("Total värmeproduktion i kraftvärmeverk i kombinerad drift (GWh)",Kraftvärmeprod!$B$1:$AV$1,0),FALSE)),"Ej kraftvärme","Alternativproduktionsmetoden")</f>
        <v>Ej kraftvärme</v>
      </c>
      <c r="E102" s="140">
        <f>VLOOKUP($B102,Totalt!$B$1:$BP$480,MATCH("total el",Totalt!$B$1:$BP$1,0),FALSE)</f>
        <v>0</v>
      </c>
      <c r="F102" s="141" t="str">
        <f>IF(ISERROR(1/VLOOKUP($B102,Kraftvärmeprod!$B$1:$BD$480,MATCH("Total värmeproduktion i kraftvärmeverk i kombinerad drift (GWh)",Kraftvärmeprod!$B$1:$AV$1,0),FALSE)),"",VLOOKUP($B102,'Slutlig allokering'!$B$1:$BA$480,MATCH(F$1,'Slutlig allokering'!$B$2:$AS$2,0),FALSE))</f>
        <v/>
      </c>
      <c r="G102" s="140" t="str">
        <f>IF(ISERROR(1/VLOOKUP($B102,Kraftvärmeprod!$B$1:$AV$480,MATCH("Producerad elenergi i kraftvärmeverk (GWh)",Kraftvärmeprod!$B$1:$AV$1,0),FALSE)),"",VLOOKUP($B102,Kraftvärmeprod!$B$1:$AV$480,MATCH("Producerad elenergi i kraftvärmeverk (GWh)",Kraftvärmeprod!$B$1:$AV$1,0),FALSE))</f>
        <v/>
      </c>
      <c r="H102" s="140" t="str">
        <f>IF(ISERROR(1/VLOOKUP($B102,Miljö!$B$1:$T$480,MATCH("Såld mängd produktionsspecifik fjärrvärme (GWh)",Miljö!$B$1:$T$1,0),FALSE)),"",VLOOKUP($B102,Miljö!$B$1:$T$480,MATCH("Såld mängd produktionsspecifik fjärrvärme (GWh)",Miljö!$B$1:$T$1,0),FALSE))</f>
        <v/>
      </c>
      <c r="J102" s="140" t="str">
        <f t="shared" si="1"/>
        <v>E.ON Värme Sverige AB</v>
      </c>
    </row>
    <row r="103" spans="1:10" x14ac:dyDescent="0.25">
      <c r="A103" t="s">
        <v>80</v>
      </c>
      <c r="B103" t="s">
        <v>116</v>
      </c>
      <c r="C103" s="140" t="s">
        <v>1215</v>
      </c>
      <c r="D103" s="140" t="str">
        <f>IF(ISERROR(1/VLOOKUP($B103,Kraftvärmeprod!$B$1:$D$480,MATCH("Total värmeproduktion i kraftvärmeverk i kombinerad drift (GWh)",Kraftvärmeprod!$B$1:$AV$1,0),FALSE)),"Ej kraftvärme","Alternativproduktionsmetoden")</f>
        <v>Ej kraftvärme</v>
      </c>
      <c r="E103" s="140">
        <f>VLOOKUP($B103,Totalt!$B$1:$BP$480,MATCH("total el",Totalt!$B$1:$BP$1,0),FALSE)</f>
        <v>0</v>
      </c>
      <c r="F103" s="141" t="str">
        <f>IF(ISERROR(1/VLOOKUP($B103,Kraftvärmeprod!$B$1:$BD$480,MATCH("Total värmeproduktion i kraftvärmeverk i kombinerad drift (GWh)",Kraftvärmeprod!$B$1:$AV$1,0),FALSE)),"",VLOOKUP($B103,'Slutlig allokering'!$B$1:$BA$480,MATCH(F$1,'Slutlig allokering'!$B$2:$AS$2,0),FALSE))</f>
        <v/>
      </c>
      <c r="G103" s="140" t="str">
        <f>IF(ISERROR(1/VLOOKUP($B103,Kraftvärmeprod!$B$1:$AV$480,MATCH("Producerad elenergi i kraftvärmeverk (GWh)",Kraftvärmeprod!$B$1:$AV$1,0),FALSE)),"",VLOOKUP($B103,Kraftvärmeprod!$B$1:$AV$480,MATCH("Producerad elenergi i kraftvärmeverk (GWh)",Kraftvärmeprod!$B$1:$AV$1,0),FALSE))</f>
        <v/>
      </c>
      <c r="H103" s="140" t="str">
        <f>IF(ISERROR(1/VLOOKUP($B103,Miljö!$B$1:$T$480,MATCH("Såld mängd produktionsspecifik fjärrvärme (GWh)",Miljö!$B$1:$T$1,0),FALSE)),"",VLOOKUP($B103,Miljö!$B$1:$T$480,MATCH("Såld mängd produktionsspecifik fjärrvärme (GWh)",Miljö!$B$1:$T$1,0),FALSE))</f>
        <v/>
      </c>
      <c r="J103" s="140" t="str">
        <f t="shared" si="1"/>
        <v>E.ON Värme Sverige AB</v>
      </c>
    </row>
    <row r="104" spans="1:10" x14ac:dyDescent="0.25">
      <c r="A104" t="s">
        <v>80</v>
      </c>
      <c r="B104" t="s">
        <v>117</v>
      </c>
      <c r="C104" s="140" t="s">
        <v>1215</v>
      </c>
      <c r="D104" s="140" t="str">
        <f>IF(ISERROR(1/VLOOKUP($B104,Kraftvärmeprod!$B$1:$D$480,MATCH("Total värmeproduktion i kraftvärmeverk i kombinerad drift (GWh)",Kraftvärmeprod!$B$1:$AV$1,0),FALSE)),"Ej kraftvärme","Alternativproduktionsmetoden")</f>
        <v>Ej kraftvärme</v>
      </c>
      <c r="E104" s="140">
        <f>VLOOKUP($B104,Totalt!$B$1:$BP$480,MATCH("total el",Totalt!$B$1:$BP$1,0),FALSE)</f>
        <v>0</v>
      </c>
      <c r="F104" s="141" t="str">
        <f>IF(ISERROR(1/VLOOKUP($B104,Kraftvärmeprod!$B$1:$BD$480,MATCH("Total värmeproduktion i kraftvärmeverk i kombinerad drift (GWh)",Kraftvärmeprod!$B$1:$AV$1,0),FALSE)),"",VLOOKUP($B104,'Slutlig allokering'!$B$1:$BA$480,MATCH(F$1,'Slutlig allokering'!$B$2:$AS$2,0),FALSE))</f>
        <v/>
      </c>
      <c r="G104" s="140" t="str">
        <f>IF(ISERROR(1/VLOOKUP($B104,Kraftvärmeprod!$B$1:$AV$480,MATCH("Producerad elenergi i kraftvärmeverk (GWh)",Kraftvärmeprod!$B$1:$AV$1,0),FALSE)),"",VLOOKUP($B104,Kraftvärmeprod!$B$1:$AV$480,MATCH("Producerad elenergi i kraftvärmeverk (GWh)",Kraftvärmeprod!$B$1:$AV$1,0),FALSE))</f>
        <v/>
      </c>
      <c r="H104" s="140" t="str">
        <f>IF(ISERROR(1/VLOOKUP($B104,Miljö!$B$1:$T$480,MATCH("Såld mängd produktionsspecifik fjärrvärme (GWh)",Miljö!$B$1:$T$1,0),FALSE)),"",VLOOKUP($B104,Miljö!$B$1:$T$480,MATCH("Såld mängd produktionsspecifik fjärrvärme (GWh)",Miljö!$B$1:$T$1,0),FALSE))</f>
        <v/>
      </c>
      <c r="J104" s="140" t="str">
        <f t="shared" si="1"/>
        <v>E.ON Värme Sverige AB</v>
      </c>
    </row>
    <row r="105" spans="1:10" x14ac:dyDescent="0.25">
      <c r="A105" t="s">
        <v>80</v>
      </c>
      <c r="B105" t="s">
        <v>118</v>
      </c>
      <c r="C105" s="140" t="s">
        <v>1215</v>
      </c>
      <c r="D105" s="140" t="str">
        <f>IF(ISERROR(1/VLOOKUP($B105,Kraftvärmeprod!$B$1:$D$480,MATCH("Total värmeproduktion i kraftvärmeverk i kombinerad drift (GWh)",Kraftvärmeprod!$B$1:$AV$1,0),FALSE)),"Ej kraftvärme","Alternativproduktionsmetoden")</f>
        <v>Ej kraftvärme</v>
      </c>
      <c r="E105" s="140">
        <f>VLOOKUP($B105,Totalt!$B$1:$BP$480,MATCH("total el",Totalt!$B$1:$BP$1,0),FALSE)</f>
        <v>0.90500000000000003</v>
      </c>
      <c r="F105" s="141" t="str">
        <f>IF(ISERROR(1/VLOOKUP($B105,Kraftvärmeprod!$B$1:$BD$480,MATCH("Total värmeproduktion i kraftvärmeverk i kombinerad drift (GWh)",Kraftvärmeprod!$B$1:$AV$1,0),FALSE)),"",VLOOKUP($B105,'Slutlig allokering'!$B$1:$BA$480,MATCH(F$1,'Slutlig allokering'!$B$2:$AS$2,0),FALSE))</f>
        <v/>
      </c>
      <c r="G105" s="140" t="str">
        <f>IF(ISERROR(1/VLOOKUP($B105,Kraftvärmeprod!$B$1:$AV$480,MATCH("Producerad elenergi i kraftvärmeverk (GWh)",Kraftvärmeprod!$B$1:$AV$1,0),FALSE)),"",VLOOKUP($B105,Kraftvärmeprod!$B$1:$AV$480,MATCH("Producerad elenergi i kraftvärmeverk (GWh)",Kraftvärmeprod!$B$1:$AV$1,0),FALSE))</f>
        <v/>
      </c>
      <c r="H105" s="140" t="str">
        <f>IF(ISERROR(1/VLOOKUP($B105,Miljö!$B$1:$T$480,MATCH("Såld mängd produktionsspecifik fjärrvärme (GWh)",Miljö!$B$1:$T$1,0),FALSE)),"",VLOOKUP($B105,Miljö!$B$1:$T$480,MATCH("Såld mängd produktionsspecifik fjärrvärme (GWh)",Miljö!$B$1:$T$1,0),FALSE))</f>
        <v/>
      </c>
      <c r="J105" s="140" t="str">
        <f t="shared" si="1"/>
        <v>E.ON Värme Sverige AB</v>
      </c>
    </row>
    <row r="106" spans="1:10" x14ac:dyDescent="0.25">
      <c r="A106" t="s">
        <v>80</v>
      </c>
      <c r="B106" t="s">
        <v>119</v>
      </c>
      <c r="C106" s="140" t="s">
        <v>1215</v>
      </c>
      <c r="D106" s="140" t="str">
        <f>IF(ISERROR(1/VLOOKUP($B106,Kraftvärmeprod!$B$1:$D$480,MATCH("Total värmeproduktion i kraftvärmeverk i kombinerad drift (GWh)",Kraftvärmeprod!$B$1:$AV$1,0),FALSE)),"Ej kraftvärme","Alternativproduktionsmetoden")</f>
        <v>Ej kraftvärme</v>
      </c>
      <c r="E106" s="140">
        <f>VLOOKUP($B106,Totalt!$B$1:$BP$480,MATCH("total el",Totalt!$B$1:$BP$1,0),FALSE)</f>
        <v>0.14000000000000001</v>
      </c>
      <c r="F106" s="141" t="str">
        <f>IF(ISERROR(1/VLOOKUP($B106,Kraftvärmeprod!$B$1:$BD$480,MATCH("Total värmeproduktion i kraftvärmeverk i kombinerad drift (GWh)",Kraftvärmeprod!$B$1:$AV$1,0),FALSE)),"",VLOOKUP($B106,'Slutlig allokering'!$B$1:$BA$480,MATCH(F$1,'Slutlig allokering'!$B$2:$AS$2,0),FALSE))</f>
        <v/>
      </c>
      <c r="G106" s="140" t="str">
        <f>IF(ISERROR(1/VLOOKUP($B106,Kraftvärmeprod!$B$1:$AV$480,MATCH("Producerad elenergi i kraftvärmeverk (GWh)",Kraftvärmeprod!$B$1:$AV$1,0),FALSE)),"",VLOOKUP($B106,Kraftvärmeprod!$B$1:$AV$480,MATCH("Producerad elenergi i kraftvärmeverk (GWh)",Kraftvärmeprod!$B$1:$AV$1,0),FALSE))</f>
        <v/>
      </c>
      <c r="H106" s="140" t="str">
        <f>IF(ISERROR(1/VLOOKUP($B106,Miljö!$B$1:$T$480,MATCH("Såld mängd produktionsspecifik fjärrvärme (GWh)",Miljö!$B$1:$T$1,0),FALSE)),"",VLOOKUP($B106,Miljö!$B$1:$T$480,MATCH("Såld mängd produktionsspecifik fjärrvärme (GWh)",Miljö!$B$1:$T$1,0),FALSE))</f>
        <v/>
      </c>
      <c r="J106" s="140" t="str">
        <f t="shared" si="1"/>
        <v>E.ON Värme Sverige AB</v>
      </c>
    </row>
    <row r="107" spans="1:10" x14ac:dyDescent="0.25">
      <c r="A107" t="s">
        <v>80</v>
      </c>
      <c r="B107" t="s">
        <v>120</v>
      </c>
      <c r="C107" s="140" t="s">
        <v>1215</v>
      </c>
      <c r="D107" s="140" t="str">
        <f>IF(ISERROR(1/VLOOKUP($B107,Kraftvärmeprod!$B$1:$D$480,MATCH("Total värmeproduktion i kraftvärmeverk i kombinerad drift (GWh)",Kraftvärmeprod!$B$1:$AV$1,0),FALSE)),"Ej kraftvärme","Alternativproduktionsmetoden")</f>
        <v>Ej kraftvärme</v>
      </c>
      <c r="E107" s="140">
        <f>VLOOKUP($B107,Totalt!$B$1:$BP$480,MATCH("total el",Totalt!$B$1:$BP$1,0),FALSE)</f>
        <v>0.41</v>
      </c>
      <c r="F107" s="141" t="str">
        <f>IF(ISERROR(1/VLOOKUP($B107,Kraftvärmeprod!$B$1:$BD$480,MATCH("Total värmeproduktion i kraftvärmeverk i kombinerad drift (GWh)",Kraftvärmeprod!$B$1:$AV$1,0),FALSE)),"",VLOOKUP($B107,'Slutlig allokering'!$B$1:$BA$480,MATCH(F$1,'Slutlig allokering'!$B$2:$AS$2,0),FALSE))</f>
        <v/>
      </c>
      <c r="G107" s="140" t="str">
        <f>IF(ISERROR(1/VLOOKUP($B107,Kraftvärmeprod!$B$1:$AV$480,MATCH("Producerad elenergi i kraftvärmeverk (GWh)",Kraftvärmeprod!$B$1:$AV$1,0),FALSE)),"",VLOOKUP($B107,Kraftvärmeprod!$B$1:$AV$480,MATCH("Producerad elenergi i kraftvärmeverk (GWh)",Kraftvärmeprod!$B$1:$AV$1,0),FALSE))</f>
        <v/>
      </c>
      <c r="H107" s="140" t="str">
        <f>IF(ISERROR(1/VLOOKUP($B107,Miljö!$B$1:$T$480,MATCH("Såld mängd produktionsspecifik fjärrvärme (GWh)",Miljö!$B$1:$T$1,0),FALSE)),"",VLOOKUP($B107,Miljö!$B$1:$T$480,MATCH("Såld mängd produktionsspecifik fjärrvärme (GWh)",Miljö!$B$1:$T$1,0),FALSE))</f>
        <v/>
      </c>
      <c r="J107" s="140" t="str">
        <f t="shared" si="1"/>
        <v>E.ON Värme Sverige AB</v>
      </c>
    </row>
    <row r="108" spans="1:10" x14ac:dyDescent="0.25">
      <c r="A108" t="s">
        <v>80</v>
      </c>
      <c r="B108" t="s">
        <v>121</v>
      </c>
      <c r="C108" s="140" t="s">
        <v>1215</v>
      </c>
      <c r="D108" s="140" t="str">
        <f>IF(ISERROR(1/VLOOKUP($B108,Kraftvärmeprod!$B$1:$D$480,MATCH("Total värmeproduktion i kraftvärmeverk i kombinerad drift (GWh)",Kraftvärmeprod!$B$1:$AV$1,0),FALSE)),"Ej kraftvärme","Alternativproduktionsmetoden")</f>
        <v>Ej kraftvärme</v>
      </c>
      <c r="E108" s="140">
        <f>VLOOKUP($B108,Totalt!$B$1:$BP$480,MATCH("total el",Totalt!$B$1:$BP$1,0),FALSE)</f>
        <v>0</v>
      </c>
      <c r="F108" s="141" t="str">
        <f>IF(ISERROR(1/VLOOKUP($B108,Kraftvärmeprod!$B$1:$BD$480,MATCH("Total värmeproduktion i kraftvärmeverk i kombinerad drift (GWh)",Kraftvärmeprod!$B$1:$AV$1,0),FALSE)),"",VLOOKUP($B108,'Slutlig allokering'!$B$1:$BA$480,MATCH(F$1,'Slutlig allokering'!$B$2:$AS$2,0),FALSE))</f>
        <v/>
      </c>
      <c r="G108" s="140" t="str">
        <f>IF(ISERROR(1/VLOOKUP($B108,Kraftvärmeprod!$B$1:$AV$480,MATCH("Producerad elenergi i kraftvärmeverk (GWh)",Kraftvärmeprod!$B$1:$AV$1,0),FALSE)),"",VLOOKUP($B108,Kraftvärmeprod!$B$1:$AV$480,MATCH("Producerad elenergi i kraftvärmeverk (GWh)",Kraftvärmeprod!$B$1:$AV$1,0),FALSE))</f>
        <v/>
      </c>
      <c r="H108" s="140" t="str">
        <f>IF(ISERROR(1/VLOOKUP($B108,Miljö!$B$1:$T$480,MATCH("Såld mängd produktionsspecifik fjärrvärme (GWh)",Miljö!$B$1:$T$1,0),FALSE)),"",VLOOKUP($B108,Miljö!$B$1:$T$480,MATCH("Såld mängd produktionsspecifik fjärrvärme (GWh)",Miljö!$B$1:$T$1,0),FALSE))</f>
        <v/>
      </c>
      <c r="J108" s="140" t="str">
        <f t="shared" si="1"/>
        <v>E.ON Värme Sverige AB</v>
      </c>
    </row>
    <row r="109" spans="1:10" x14ac:dyDescent="0.25">
      <c r="A109" t="s">
        <v>80</v>
      </c>
      <c r="B109" t="s">
        <v>122</v>
      </c>
      <c r="C109" s="140" t="s">
        <v>1215</v>
      </c>
      <c r="D109" s="140" t="str">
        <f>IF(ISERROR(1/VLOOKUP($B109,Kraftvärmeprod!$B$1:$D$480,MATCH("Total värmeproduktion i kraftvärmeverk i kombinerad drift (GWh)",Kraftvärmeprod!$B$1:$AV$1,0),FALSE)),"Ej kraftvärme","Alternativproduktionsmetoden")</f>
        <v>Ej kraftvärme</v>
      </c>
      <c r="E109" s="140">
        <f>VLOOKUP($B109,Totalt!$B$1:$BP$480,MATCH("total el",Totalt!$B$1:$BP$1,0),FALSE)</f>
        <v>0</v>
      </c>
      <c r="F109" s="141" t="str">
        <f>IF(ISERROR(1/VLOOKUP($B109,Kraftvärmeprod!$B$1:$BD$480,MATCH("Total värmeproduktion i kraftvärmeverk i kombinerad drift (GWh)",Kraftvärmeprod!$B$1:$AV$1,0),FALSE)),"",VLOOKUP($B109,'Slutlig allokering'!$B$1:$BA$480,MATCH(F$1,'Slutlig allokering'!$B$2:$AS$2,0),FALSE))</f>
        <v/>
      </c>
      <c r="G109" s="140" t="str">
        <f>IF(ISERROR(1/VLOOKUP($B109,Kraftvärmeprod!$B$1:$AV$480,MATCH("Producerad elenergi i kraftvärmeverk (GWh)",Kraftvärmeprod!$B$1:$AV$1,0),FALSE)),"",VLOOKUP($B109,Kraftvärmeprod!$B$1:$AV$480,MATCH("Producerad elenergi i kraftvärmeverk (GWh)",Kraftvärmeprod!$B$1:$AV$1,0),FALSE))</f>
        <v/>
      </c>
      <c r="H109" s="140" t="str">
        <f>IF(ISERROR(1/VLOOKUP($B109,Miljö!$B$1:$T$480,MATCH("Såld mängd produktionsspecifik fjärrvärme (GWh)",Miljö!$B$1:$T$1,0),FALSE)),"",VLOOKUP($B109,Miljö!$B$1:$T$480,MATCH("Såld mängd produktionsspecifik fjärrvärme (GWh)",Miljö!$B$1:$T$1,0),FALSE))</f>
        <v/>
      </c>
      <c r="J109" s="140" t="str">
        <f t="shared" si="1"/>
        <v>E.ON Värme Sverige AB</v>
      </c>
    </row>
    <row r="110" spans="1:10" x14ac:dyDescent="0.25">
      <c r="A110" t="s">
        <v>80</v>
      </c>
      <c r="B110" t="s">
        <v>123</v>
      </c>
      <c r="C110" s="140" t="s">
        <v>1215</v>
      </c>
      <c r="D110" s="140" t="str">
        <f>IF(ISERROR(1/VLOOKUP($B110,Kraftvärmeprod!$B$1:$D$480,MATCH("Total värmeproduktion i kraftvärmeverk i kombinerad drift (GWh)",Kraftvärmeprod!$B$1:$AV$1,0),FALSE)),"Ej kraftvärme","Alternativproduktionsmetoden")</f>
        <v>Ej kraftvärme</v>
      </c>
      <c r="E110" s="140">
        <f>VLOOKUP($B110,Totalt!$B$1:$BP$480,MATCH("total el",Totalt!$B$1:$BP$1,0),FALSE)</f>
        <v>0</v>
      </c>
      <c r="F110" s="141" t="str">
        <f>IF(ISERROR(1/VLOOKUP($B110,Kraftvärmeprod!$B$1:$BD$480,MATCH("Total värmeproduktion i kraftvärmeverk i kombinerad drift (GWh)",Kraftvärmeprod!$B$1:$AV$1,0),FALSE)),"",VLOOKUP($B110,'Slutlig allokering'!$B$1:$BA$480,MATCH(F$1,'Slutlig allokering'!$B$2:$AS$2,0),FALSE))</f>
        <v/>
      </c>
      <c r="G110" s="140" t="str">
        <f>IF(ISERROR(1/VLOOKUP($B110,Kraftvärmeprod!$B$1:$AV$480,MATCH("Producerad elenergi i kraftvärmeverk (GWh)",Kraftvärmeprod!$B$1:$AV$1,0),FALSE)),"",VLOOKUP($B110,Kraftvärmeprod!$B$1:$AV$480,MATCH("Producerad elenergi i kraftvärmeverk (GWh)",Kraftvärmeprod!$B$1:$AV$1,0),FALSE))</f>
        <v/>
      </c>
      <c r="H110" s="140" t="str">
        <f>IF(ISERROR(1/VLOOKUP($B110,Miljö!$B$1:$T$480,MATCH("Såld mängd produktionsspecifik fjärrvärme (GWh)",Miljö!$B$1:$T$1,0),FALSE)),"",VLOOKUP($B110,Miljö!$B$1:$T$480,MATCH("Såld mängd produktionsspecifik fjärrvärme (GWh)",Miljö!$B$1:$T$1,0),FALSE))</f>
        <v/>
      </c>
      <c r="J110" s="140" t="str">
        <f t="shared" si="1"/>
        <v>E.ON Värme Sverige AB</v>
      </c>
    </row>
    <row r="111" spans="1:10" x14ac:dyDescent="0.25">
      <c r="A111" t="s">
        <v>80</v>
      </c>
      <c r="B111" t="s">
        <v>124</v>
      </c>
      <c r="C111" s="140" t="s">
        <v>1215</v>
      </c>
      <c r="D111" s="140" t="str">
        <f>IF(ISERROR(1/VLOOKUP($B111,Kraftvärmeprod!$B$1:$D$480,MATCH("Total värmeproduktion i kraftvärmeverk i kombinerad drift (GWh)",Kraftvärmeprod!$B$1:$AV$1,0),FALSE)),"Ej kraftvärme","Alternativproduktionsmetoden")</f>
        <v>Ej kraftvärme</v>
      </c>
      <c r="E111" s="140">
        <f>VLOOKUP($B111,Totalt!$B$1:$BP$480,MATCH("total el",Totalt!$B$1:$BP$1,0),FALSE)</f>
        <v>0.6</v>
      </c>
      <c r="F111" s="141" t="str">
        <f>IF(ISERROR(1/VLOOKUP($B111,Kraftvärmeprod!$B$1:$BD$480,MATCH("Total värmeproduktion i kraftvärmeverk i kombinerad drift (GWh)",Kraftvärmeprod!$B$1:$AV$1,0),FALSE)),"",VLOOKUP($B111,'Slutlig allokering'!$B$1:$BA$480,MATCH(F$1,'Slutlig allokering'!$B$2:$AS$2,0),FALSE))</f>
        <v/>
      </c>
      <c r="G111" s="140" t="str">
        <f>IF(ISERROR(1/VLOOKUP($B111,Kraftvärmeprod!$B$1:$AV$480,MATCH("Producerad elenergi i kraftvärmeverk (GWh)",Kraftvärmeprod!$B$1:$AV$1,0),FALSE)),"",VLOOKUP($B111,Kraftvärmeprod!$B$1:$AV$480,MATCH("Producerad elenergi i kraftvärmeverk (GWh)",Kraftvärmeprod!$B$1:$AV$1,0),FALSE))</f>
        <v/>
      </c>
      <c r="H111" s="140" t="str">
        <f>IF(ISERROR(1/VLOOKUP($B111,Miljö!$B$1:$T$480,MATCH("Såld mängd produktionsspecifik fjärrvärme (GWh)",Miljö!$B$1:$T$1,0),FALSE)),"",VLOOKUP($B111,Miljö!$B$1:$T$480,MATCH("Såld mängd produktionsspecifik fjärrvärme (GWh)",Miljö!$B$1:$T$1,0),FALSE))</f>
        <v/>
      </c>
      <c r="J111" s="140" t="str">
        <f t="shared" si="1"/>
        <v>E.ON Värme Sverige AB</v>
      </c>
    </row>
    <row r="112" spans="1:10" x14ac:dyDescent="0.25">
      <c r="A112" t="s">
        <v>80</v>
      </c>
      <c r="B112" t="s">
        <v>125</v>
      </c>
      <c r="C112" s="140" t="s">
        <v>1215</v>
      </c>
      <c r="D112" s="140" t="str">
        <f>IF(ISERROR(1/VLOOKUP($B112,Kraftvärmeprod!$B$1:$D$480,MATCH("Total värmeproduktion i kraftvärmeverk i kombinerad drift (GWh)",Kraftvärmeprod!$B$1:$AV$1,0),FALSE)),"Ej kraftvärme","Alternativproduktionsmetoden")</f>
        <v>Ej kraftvärme</v>
      </c>
      <c r="E112" s="140">
        <f>VLOOKUP($B112,Totalt!$B$1:$BP$480,MATCH("total el",Totalt!$B$1:$BP$1,0),FALSE)</f>
        <v>1.7969999999999999</v>
      </c>
      <c r="F112" s="141" t="str">
        <f>IF(ISERROR(1/VLOOKUP($B112,Kraftvärmeprod!$B$1:$BD$480,MATCH("Total värmeproduktion i kraftvärmeverk i kombinerad drift (GWh)",Kraftvärmeprod!$B$1:$AV$1,0),FALSE)),"",VLOOKUP($B112,'Slutlig allokering'!$B$1:$BA$480,MATCH(F$1,'Slutlig allokering'!$B$2:$AS$2,0),FALSE))</f>
        <v/>
      </c>
      <c r="G112" s="140" t="str">
        <f>IF(ISERROR(1/VLOOKUP($B112,Kraftvärmeprod!$B$1:$AV$480,MATCH("Producerad elenergi i kraftvärmeverk (GWh)",Kraftvärmeprod!$B$1:$AV$1,0),FALSE)),"",VLOOKUP($B112,Kraftvärmeprod!$B$1:$AV$480,MATCH("Producerad elenergi i kraftvärmeverk (GWh)",Kraftvärmeprod!$B$1:$AV$1,0),FALSE))</f>
        <v/>
      </c>
      <c r="H112" s="140" t="str">
        <f>IF(ISERROR(1/VLOOKUP($B112,Miljö!$B$1:$T$480,MATCH("Såld mängd produktionsspecifik fjärrvärme (GWh)",Miljö!$B$1:$T$1,0),FALSE)),"",VLOOKUP($B112,Miljö!$B$1:$T$480,MATCH("Såld mängd produktionsspecifik fjärrvärme (GWh)",Miljö!$B$1:$T$1,0),FALSE))</f>
        <v/>
      </c>
      <c r="J112" s="140" t="str">
        <f t="shared" si="1"/>
        <v>E.ON Värme Sverige AB</v>
      </c>
    </row>
    <row r="113" spans="1:10" x14ac:dyDescent="0.25">
      <c r="A113" t="s">
        <v>80</v>
      </c>
      <c r="B113" t="s">
        <v>126</v>
      </c>
      <c r="C113" s="140" t="s">
        <v>1215</v>
      </c>
      <c r="D113" s="140" t="str">
        <f>IF(ISERROR(1/VLOOKUP($B113,Kraftvärmeprod!$B$1:$D$480,MATCH("Total värmeproduktion i kraftvärmeverk i kombinerad drift (GWh)",Kraftvärmeprod!$B$1:$AV$1,0),FALSE)),"Ej kraftvärme","Alternativproduktionsmetoden")</f>
        <v>Ej kraftvärme</v>
      </c>
      <c r="E113" s="140">
        <f>VLOOKUP($B113,Totalt!$B$1:$BP$480,MATCH("total el",Totalt!$B$1:$BP$1,0),FALSE)</f>
        <v>0</v>
      </c>
      <c r="F113" s="141" t="str">
        <f>IF(ISERROR(1/VLOOKUP($B113,Kraftvärmeprod!$B$1:$BD$480,MATCH("Total värmeproduktion i kraftvärmeverk i kombinerad drift (GWh)",Kraftvärmeprod!$B$1:$AV$1,0),FALSE)),"",VLOOKUP($B113,'Slutlig allokering'!$B$1:$BA$480,MATCH(F$1,'Slutlig allokering'!$B$2:$AS$2,0),FALSE))</f>
        <v/>
      </c>
      <c r="G113" s="140" t="str">
        <f>IF(ISERROR(1/VLOOKUP($B113,Kraftvärmeprod!$B$1:$AV$480,MATCH("Producerad elenergi i kraftvärmeverk (GWh)",Kraftvärmeprod!$B$1:$AV$1,0),FALSE)),"",VLOOKUP($B113,Kraftvärmeprod!$B$1:$AV$480,MATCH("Producerad elenergi i kraftvärmeverk (GWh)",Kraftvärmeprod!$B$1:$AV$1,0),FALSE))</f>
        <v/>
      </c>
      <c r="H113" s="140" t="str">
        <f>IF(ISERROR(1/VLOOKUP($B113,Miljö!$B$1:$T$480,MATCH("Såld mängd produktionsspecifik fjärrvärme (GWh)",Miljö!$B$1:$T$1,0),FALSE)),"",VLOOKUP($B113,Miljö!$B$1:$T$480,MATCH("Såld mängd produktionsspecifik fjärrvärme (GWh)",Miljö!$B$1:$T$1,0),FALSE))</f>
        <v/>
      </c>
      <c r="J113" s="140" t="str">
        <f t="shared" si="1"/>
        <v>E.ON Värme Sverige AB</v>
      </c>
    </row>
    <row r="114" spans="1:10" x14ac:dyDescent="0.25">
      <c r="A114" t="s">
        <v>80</v>
      </c>
      <c r="B114" t="s">
        <v>127</v>
      </c>
      <c r="C114" s="140" t="s">
        <v>1215</v>
      </c>
      <c r="D114" s="140" t="str">
        <f>IF(ISERROR(1/VLOOKUP($B114,Kraftvärmeprod!$B$1:$D$480,MATCH("Total värmeproduktion i kraftvärmeverk i kombinerad drift (GWh)",Kraftvärmeprod!$B$1:$AV$1,0),FALSE)),"Ej kraftvärme","Alternativproduktionsmetoden")</f>
        <v>Ej kraftvärme</v>
      </c>
      <c r="E114" s="140">
        <f>VLOOKUP($B114,Totalt!$B$1:$BP$480,MATCH("total el",Totalt!$B$1:$BP$1,0),FALSE)</f>
        <v>0</v>
      </c>
      <c r="F114" s="141" t="str">
        <f>IF(ISERROR(1/VLOOKUP($B114,Kraftvärmeprod!$B$1:$BD$480,MATCH("Total värmeproduktion i kraftvärmeverk i kombinerad drift (GWh)",Kraftvärmeprod!$B$1:$AV$1,0),FALSE)),"",VLOOKUP($B114,'Slutlig allokering'!$B$1:$BA$480,MATCH(F$1,'Slutlig allokering'!$B$2:$AS$2,0),FALSE))</f>
        <v/>
      </c>
      <c r="G114" s="140" t="str">
        <f>IF(ISERROR(1/VLOOKUP($B114,Kraftvärmeprod!$B$1:$AV$480,MATCH("Producerad elenergi i kraftvärmeverk (GWh)",Kraftvärmeprod!$B$1:$AV$1,0),FALSE)),"",VLOOKUP($B114,Kraftvärmeprod!$B$1:$AV$480,MATCH("Producerad elenergi i kraftvärmeverk (GWh)",Kraftvärmeprod!$B$1:$AV$1,0),FALSE))</f>
        <v/>
      </c>
      <c r="H114" s="140" t="str">
        <f>IF(ISERROR(1/VLOOKUP($B114,Miljö!$B$1:$T$480,MATCH("Såld mängd produktionsspecifik fjärrvärme (GWh)",Miljö!$B$1:$T$1,0),FALSE)),"",VLOOKUP($B114,Miljö!$B$1:$T$480,MATCH("Såld mängd produktionsspecifik fjärrvärme (GWh)",Miljö!$B$1:$T$1,0),FALSE))</f>
        <v/>
      </c>
      <c r="J114" s="140" t="str">
        <f t="shared" si="1"/>
        <v>E.ON Värme Sverige AB</v>
      </c>
    </row>
    <row r="115" spans="1:10" x14ac:dyDescent="0.25">
      <c r="A115" t="s">
        <v>80</v>
      </c>
      <c r="B115" t="s">
        <v>128</v>
      </c>
      <c r="C115" s="140" t="s">
        <v>1215</v>
      </c>
      <c r="D115" s="140" t="str">
        <f>IF(ISERROR(1/VLOOKUP($B115,Kraftvärmeprod!$B$1:$D$480,MATCH("Total värmeproduktion i kraftvärmeverk i kombinerad drift (GWh)",Kraftvärmeprod!$B$1:$AV$1,0),FALSE)),"Ej kraftvärme","Alternativproduktionsmetoden")</f>
        <v>Ej kraftvärme</v>
      </c>
      <c r="E115" s="140">
        <f>VLOOKUP($B115,Totalt!$B$1:$BP$480,MATCH("total el",Totalt!$B$1:$BP$1,0),FALSE)</f>
        <v>0</v>
      </c>
      <c r="F115" s="141" t="str">
        <f>IF(ISERROR(1/VLOOKUP($B115,Kraftvärmeprod!$B$1:$BD$480,MATCH("Total värmeproduktion i kraftvärmeverk i kombinerad drift (GWh)",Kraftvärmeprod!$B$1:$AV$1,0),FALSE)),"",VLOOKUP($B115,'Slutlig allokering'!$B$1:$BA$480,MATCH(F$1,'Slutlig allokering'!$B$2:$AS$2,0),FALSE))</f>
        <v/>
      </c>
      <c r="G115" s="140" t="str">
        <f>IF(ISERROR(1/VLOOKUP($B115,Kraftvärmeprod!$B$1:$AV$480,MATCH("Producerad elenergi i kraftvärmeverk (GWh)",Kraftvärmeprod!$B$1:$AV$1,0),FALSE)),"",VLOOKUP($B115,Kraftvärmeprod!$B$1:$AV$480,MATCH("Producerad elenergi i kraftvärmeverk (GWh)",Kraftvärmeprod!$B$1:$AV$1,0),FALSE))</f>
        <v/>
      </c>
      <c r="H115" s="140" t="str">
        <f>IF(ISERROR(1/VLOOKUP($B115,Miljö!$B$1:$T$480,MATCH("Såld mängd produktionsspecifik fjärrvärme (GWh)",Miljö!$B$1:$T$1,0),FALSE)),"",VLOOKUP($B115,Miljö!$B$1:$T$480,MATCH("Såld mängd produktionsspecifik fjärrvärme (GWh)",Miljö!$B$1:$T$1,0),FALSE))</f>
        <v/>
      </c>
      <c r="J115" s="140" t="str">
        <f t="shared" si="1"/>
        <v>E.ON Värme Sverige AB</v>
      </c>
    </row>
    <row r="116" spans="1:10" x14ac:dyDescent="0.25">
      <c r="A116" t="s">
        <v>80</v>
      </c>
      <c r="B116" t="s">
        <v>129</v>
      </c>
      <c r="C116" s="140" t="s">
        <v>1215</v>
      </c>
      <c r="D116" s="140" t="str">
        <f>IF(ISERROR(1/VLOOKUP($B116,Kraftvärmeprod!$B$1:$D$480,MATCH("Total värmeproduktion i kraftvärmeverk i kombinerad drift (GWh)",Kraftvärmeprod!$B$1:$AV$1,0),FALSE)),"Ej kraftvärme","Alternativproduktionsmetoden")</f>
        <v>Ej kraftvärme</v>
      </c>
      <c r="E116" s="140">
        <f>VLOOKUP($B116,Totalt!$B$1:$BP$480,MATCH("total el",Totalt!$B$1:$BP$1,0),FALSE)</f>
        <v>0</v>
      </c>
      <c r="F116" s="141" t="str">
        <f>IF(ISERROR(1/VLOOKUP($B116,Kraftvärmeprod!$B$1:$BD$480,MATCH("Total värmeproduktion i kraftvärmeverk i kombinerad drift (GWh)",Kraftvärmeprod!$B$1:$AV$1,0),FALSE)),"",VLOOKUP($B116,'Slutlig allokering'!$B$1:$BA$480,MATCH(F$1,'Slutlig allokering'!$B$2:$AS$2,0),FALSE))</f>
        <v/>
      </c>
      <c r="G116" s="140" t="str">
        <f>IF(ISERROR(1/VLOOKUP($B116,Kraftvärmeprod!$B$1:$AV$480,MATCH("Producerad elenergi i kraftvärmeverk (GWh)",Kraftvärmeprod!$B$1:$AV$1,0),FALSE)),"",VLOOKUP($B116,Kraftvärmeprod!$B$1:$AV$480,MATCH("Producerad elenergi i kraftvärmeverk (GWh)",Kraftvärmeprod!$B$1:$AV$1,0),FALSE))</f>
        <v/>
      </c>
      <c r="H116" s="140" t="str">
        <f>IF(ISERROR(1/VLOOKUP($B116,Miljö!$B$1:$T$480,MATCH("Såld mängd produktionsspecifik fjärrvärme (GWh)",Miljö!$B$1:$T$1,0),FALSE)),"",VLOOKUP($B116,Miljö!$B$1:$T$480,MATCH("Såld mängd produktionsspecifik fjärrvärme (GWh)",Miljö!$B$1:$T$1,0),FALSE))</f>
        <v/>
      </c>
      <c r="J116" s="140" t="str">
        <f t="shared" si="1"/>
        <v>E.ON Värme Sverige AB</v>
      </c>
    </row>
    <row r="117" spans="1:10" x14ac:dyDescent="0.25">
      <c r="A117" t="s">
        <v>80</v>
      </c>
      <c r="B117" t="s">
        <v>130</v>
      </c>
      <c r="C117" s="140" t="s">
        <v>1215</v>
      </c>
      <c r="D117" s="140" t="str">
        <f>IF(ISERROR(1/VLOOKUP($B117,Kraftvärmeprod!$B$1:$D$480,MATCH("Total värmeproduktion i kraftvärmeverk i kombinerad drift (GWh)",Kraftvärmeprod!$B$1:$AV$1,0),FALSE)),"Ej kraftvärme","Alternativproduktionsmetoden")</f>
        <v>Ej kraftvärme</v>
      </c>
      <c r="E117" s="140">
        <f>VLOOKUP($B117,Totalt!$B$1:$BP$480,MATCH("total el",Totalt!$B$1:$BP$1,0),FALSE)</f>
        <v>0</v>
      </c>
      <c r="F117" s="141" t="str">
        <f>IF(ISERROR(1/VLOOKUP($B117,Kraftvärmeprod!$B$1:$BD$480,MATCH("Total värmeproduktion i kraftvärmeverk i kombinerad drift (GWh)",Kraftvärmeprod!$B$1:$AV$1,0),FALSE)),"",VLOOKUP($B117,'Slutlig allokering'!$B$1:$BA$480,MATCH(F$1,'Slutlig allokering'!$B$2:$AS$2,0),FALSE))</f>
        <v/>
      </c>
      <c r="G117" s="140" t="str">
        <f>IF(ISERROR(1/VLOOKUP($B117,Kraftvärmeprod!$B$1:$AV$480,MATCH("Producerad elenergi i kraftvärmeverk (GWh)",Kraftvärmeprod!$B$1:$AV$1,0),FALSE)),"",VLOOKUP($B117,Kraftvärmeprod!$B$1:$AV$480,MATCH("Producerad elenergi i kraftvärmeverk (GWh)",Kraftvärmeprod!$B$1:$AV$1,0),FALSE))</f>
        <v/>
      </c>
      <c r="H117" s="140" t="str">
        <f>IF(ISERROR(1/VLOOKUP($B117,Miljö!$B$1:$T$480,MATCH("Såld mängd produktionsspecifik fjärrvärme (GWh)",Miljö!$B$1:$T$1,0),FALSE)),"",VLOOKUP($B117,Miljö!$B$1:$T$480,MATCH("Såld mängd produktionsspecifik fjärrvärme (GWh)",Miljö!$B$1:$T$1,0),FALSE))</f>
        <v/>
      </c>
      <c r="J117" s="140" t="str">
        <f t="shared" si="1"/>
        <v>E.ON Värme Sverige AB</v>
      </c>
    </row>
    <row r="118" spans="1:10" x14ac:dyDescent="0.25">
      <c r="A118" t="s">
        <v>80</v>
      </c>
      <c r="B118" t="s">
        <v>131</v>
      </c>
      <c r="C118" s="140" t="s">
        <v>1215</v>
      </c>
      <c r="D118" s="140" t="str">
        <f>IF(ISERROR(1/VLOOKUP($B118,Kraftvärmeprod!$B$1:$D$480,MATCH("Total värmeproduktion i kraftvärmeverk i kombinerad drift (GWh)",Kraftvärmeprod!$B$1:$AV$1,0),FALSE)),"Ej kraftvärme","Alternativproduktionsmetoden")</f>
        <v>Ej kraftvärme</v>
      </c>
      <c r="E118" s="140">
        <f>VLOOKUP($B118,Totalt!$B$1:$BP$480,MATCH("total el",Totalt!$B$1:$BP$1,0),FALSE)</f>
        <v>0</v>
      </c>
      <c r="F118" s="141" t="str">
        <f>IF(ISERROR(1/VLOOKUP($B118,Kraftvärmeprod!$B$1:$BD$480,MATCH("Total värmeproduktion i kraftvärmeverk i kombinerad drift (GWh)",Kraftvärmeprod!$B$1:$AV$1,0),FALSE)),"",VLOOKUP($B118,'Slutlig allokering'!$B$1:$BA$480,MATCH(F$1,'Slutlig allokering'!$B$2:$AS$2,0),FALSE))</f>
        <v/>
      </c>
      <c r="G118" s="140" t="str">
        <f>IF(ISERROR(1/VLOOKUP($B118,Kraftvärmeprod!$B$1:$AV$480,MATCH("Producerad elenergi i kraftvärmeverk (GWh)",Kraftvärmeprod!$B$1:$AV$1,0),FALSE)),"",VLOOKUP($B118,Kraftvärmeprod!$B$1:$AV$480,MATCH("Producerad elenergi i kraftvärmeverk (GWh)",Kraftvärmeprod!$B$1:$AV$1,0),FALSE))</f>
        <v/>
      </c>
      <c r="H118" s="140" t="str">
        <f>IF(ISERROR(1/VLOOKUP($B118,Miljö!$B$1:$T$480,MATCH("Såld mängd produktionsspecifik fjärrvärme (GWh)",Miljö!$B$1:$T$1,0),FALSE)),"",VLOOKUP($B118,Miljö!$B$1:$T$480,MATCH("Såld mängd produktionsspecifik fjärrvärme (GWh)",Miljö!$B$1:$T$1,0),FALSE))</f>
        <v/>
      </c>
      <c r="J118" s="140" t="str">
        <f t="shared" si="1"/>
        <v>E.ON Värme Sverige AB</v>
      </c>
    </row>
    <row r="119" spans="1:10" x14ac:dyDescent="0.25">
      <c r="A119" t="s">
        <v>80</v>
      </c>
      <c r="B119" t="s">
        <v>132</v>
      </c>
      <c r="C119" s="140" t="s">
        <v>1215</v>
      </c>
      <c r="D119" s="140" t="str">
        <f>IF(ISERROR(1/VLOOKUP($B119,Kraftvärmeprod!$B$1:$D$480,MATCH("Total värmeproduktion i kraftvärmeverk i kombinerad drift (GWh)",Kraftvärmeprod!$B$1:$AV$1,0),FALSE)),"Ej kraftvärme","Alternativproduktionsmetoden")</f>
        <v>Ej kraftvärme</v>
      </c>
      <c r="E119" s="140">
        <f>VLOOKUP($B119,Totalt!$B$1:$BP$480,MATCH("total el",Totalt!$B$1:$BP$1,0),FALSE)</f>
        <v>0.29399999999999998</v>
      </c>
      <c r="F119" s="141" t="str">
        <f>IF(ISERROR(1/VLOOKUP($B119,Kraftvärmeprod!$B$1:$BD$480,MATCH("Total värmeproduktion i kraftvärmeverk i kombinerad drift (GWh)",Kraftvärmeprod!$B$1:$AV$1,0),FALSE)),"",VLOOKUP($B119,'Slutlig allokering'!$B$1:$BA$480,MATCH(F$1,'Slutlig allokering'!$B$2:$AS$2,0),FALSE))</f>
        <v/>
      </c>
      <c r="G119" s="140" t="str">
        <f>IF(ISERROR(1/VLOOKUP($B119,Kraftvärmeprod!$B$1:$AV$480,MATCH("Producerad elenergi i kraftvärmeverk (GWh)",Kraftvärmeprod!$B$1:$AV$1,0),FALSE)),"",VLOOKUP($B119,Kraftvärmeprod!$B$1:$AV$480,MATCH("Producerad elenergi i kraftvärmeverk (GWh)",Kraftvärmeprod!$B$1:$AV$1,0),FALSE))</f>
        <v/>
      </c>
      <c r="H119" s="140" t="str">
        <f>IF(ISERROR(1/VLOOKUP($B119,Miljö!$B$1:$T$480,MATCH("Såld mängd produktionsspecifik fjärrvärme (GWh)",Miljö!$B$1:$T$1,0),FALSE)),"",VLOOKUP($B119,Miljö!$B$1:$T$480,MATCH("Såld mängd produktionsspecifik fjärrvärme (GWh)",Miljö!$B$1:$T$1,0),FALSE))</f>
        <v/>
      </c>
      <c r="J119" s="140" t="str">
        <f t="shared" si="1"/>
        <v>E.ON Värme Sverige AB</v>
      </c>
    </row>
    <row r="120" spans="1:10" x14ac:dyDescent="0.25">
      <c r="A120" t="s">
        <v>80</v>
      </c>
      <c r="B120" t="s">
        <v>133</v>
      </c>
      <c r="C120" s="140" t="s">
        <v>1215</v>
      </c>
      <c r="D120" s="140" t="str">
        <f>IF(ISERROR(1/VLOOKUP($B120,Kraftvärmeprod!$B$1:$D$480,MATCH("Total värmeproduktion i kraftvärmeverk i kombinerad drift (GWh)",Kraftvärmeprod!$B$1:$AV$1,0),FALSE)),"Ej kraftvärme","Alternativproduktionsmetoden")</f>
        <v>Ej kraftvärme</v>
      </c>
      <c r="E120" s="140">
        <f>VLOOKUP($B120,Totalt!$B$1:$BP$480,MATCH("total el",Totalt!$B$1:$BP$1,0),FALSE)</f>
        <v>1.528</v>
      </c>
      <c r="F120" s="141" t="str">
        <f>IF(ISERROR(1/VLOOKUP($B120,Kraftvärmeprod!$B$1:$BD$480,MATCH("Total värmeproduktion i kraftvärmeverk i kombinerad drift (GWh)",Kraftvärmeprod!$B$1:$AV$1,0),FALSE)),"",VLOOKUP($B120,'Slutlig allokering'!$B$1:$BA$480,MATCH(F$1,'Slutlig allokering'!$B$2:$AS$2,0),FALSE))</f>
        <v/>
      </c>
      <c r="G120" s="140" t="str">
        <f>IF(ISERROR(1/VLOOKUP($B120,Kraftvärmeprod!$B$1:$AV$480,MATCH("Producerad elenergi i kraftvärmeverk (GWh)",Kraftvärmeprod!$B$1:$AV$1,0),FALSE)),"",VLOOKUP($B120,Kraftvärmeprod!$B$1:$AV$480,MATCH("Producerad elenergi i kraftvärmeverk (GWh)",Kraftvärmeprod!$B$1:$AV$1,0),FALSE))</f>
        <v/>
      </c>
      <c r="H120" s="140" t="str">
        <f>IF(ISERROR(1/VLOOKUP($B120,Miljö!$B$1:$T$480,MATCH("Såld mängd produktionsspecifik fjärrvärme (GWh)",Miljö!$B$1:$T$1,0),FALSE)),"",VLOOKUP($B120,Miljö!$B$1:$T$480,MATCH("Såld mängd produktionsspecifik fjärrvärme (GWh)",Miljö!$B$1:$T$1,0),FALSE))</f>
        <v/>
      </c>
      <c r="J120" s="140" t="str">
        <f t="shared" si="1"/>
        <v>E.ON Värme Sverige AB</v>
      </c>
    </row>
    <row r="121" spans="1:10" x14ac:dyDescent="0.25">
      <c r="A121" t="s">
        <v>80</v>
      </c>
      <c r="B121" t="s">
        <v>134</v>
      </c>
      <c r="C121" s="140" t="s">
        <v>1215</v>
      </c>
      <c r="D121" s="140" t="str">
        <f>IF(ISERROR(1/VLOOKUP($B121,Kraftvärmeprod!$B$1:$D$480,MATCH("Total värmeproduktion i kraftvärmeverk i kombinerad drift (GWh)",Kraftvärmeprod!$B$1:$AV$1,0),FALSE)),"Ej kraftvärme","Alternativproduktionsmetoden")</f>
        <v>Ej kraftvärme</v>
      </c>
      <c r="E121" s="140">
        <f>VLOOKUP($B121,Totalt!$B$1:$BP$480,MATCH("total el",Totalt!$B$1:$BP$1,0),FALSE)</f>
        <v>0</v>
      </c>
      <c r="F121" s="141" t="str">
        <f>IF(ISERROR(1/VLOOKUP($B121,Kraftvärmeprod!$B$1:$BD$480,MATCH("Total värmeproduktion i kraftvärmeverk i kombinerad drift (GWh)",Kraftvärmeprod!$B$1:$AV$1,0),FALSE)),"",VLOOKUP($B121,'Slutlig allokering'!$B$1:$BA$480,MATCH(F$1,'Slutlig allokering'!$B$2:$AS$2,0),FALSE))</f>
        <v/>
      </c>
      <c r="G121" s="140" t="str">
        <f>IF(ISERROR(1/VLOOKUP($B121,Kraftvärmeprod!$B$1:$AV$480,MATCH("Producerad elenergi i kraftvärmeverk (GWh)",Kraftvärmeprod!$B$1:$AV$1,0),FALSE)),"",VLOOKUP($B121,Kraftvärmeprod!$B$1:$AV$480,MATCH("Producerad elenergi i kraftvärmeverk (GWh)",Kraftvärmeprod!$B$1:$AV$1,0),FALSE))</f>
        <v/>
      </c>
      <c r="H121" s="140" t="str">
        <f>IF(ISERROR(1/VLOOKUP($B121,Miljö!$B$1:$T$480,MATCH("Såld mängd produktionsspecifik fjärrvärme (GWh)",Miljö!$B$1:$T$1,0),FALSE)),"",VLOOKUP($B121,Miljö!$B$1:$T$480,MATCH("Såld mängd produktionsspecifik fjärrvärme (GWh)",Miljö!$B$1:$T$1,0),FALSE))</f>
        <v/>
      </c>
      <c r="J121" s="140" t="str">
        <f t="shared" si="1"/>
        <v>E.ON Värme Sverige AB</v>
      </c>
    </row>
    <row r="122" spans="1:10" x14ac:dyDescent="0.25">
      <c r="A122" t="s">
        <v>135</v>
      </c>
      <c r="B122" t="s">
        <v>136</v>
      </c>
      <c r="C122" s="140" t="s">
        <v>687</v>
      </c>
      <c r="D122" s="140" t="str">
        <f>IF(ISERROR(1/VLOOKUP($B122,Kraftvärmeprod!$B$1:$D$480,MATCH("Total värmeproduktion i kraftvärmeverk i kombinerad drift (GWh)",Kraftvärmeprod!$B$1:$AV$1,0),FALSE)),"Ej kraftvärme","Alternativproduktionsmetoden")</f>
        <v>Ej kraftvärme</v>
      </c>
      <c r="E122" s="140">
        <f>VLOOKUP($B122,Totalt!$B$1:$BP$480,MATCH("total el",Totalt!$B$1:$BP$1,0),FALSE)</f>
        <v>0.22800000000000001</v>
      </c>
      <c r="F122" s="141" t="str">
        <f>IF(ISERROR(1/VLOOKUP($B122,Kraftvärmeprod!$B$1:$BD$480,MATCH("Total värmeproduktion i kraftvärmeverk i kombinerad drift (GWh)",Kraftvärmeprod!$B$1:$AV$1,0),FALSE)),"",VLOOKUP($B122,'Slutlig allokering'!$B$1:$BA$480,MATCH(F$1,'Slutlig allokering'!$B$2:$AS$2,0),FALSE))</f>
        <v/>
      </c>
      <c r="G122" s="140" t="str">
        <f>IF(ISERROR(1/VLOOKUP($B122,Kraftvärmeprod!$B$1:$AV$480,MATCH("Producerad elenergi i kraftvärmeverk (GWh)",Kraftvärmeprod!$B$1:$AV$1,0),FALSE)),"",VLOOKUP($B122,Kraftvärmeprod!$B$1:$AV$480,MATCH("Producerad elenergi i kraftvärmeverk (GWh)",Kraftvärmeprod!$B$1:$AV$1,0),FALSE))</f>
        <v/>
      </c>
      <c r="H122" s="140" t="str">
        <f>IF(ISERROR(1/VLOOKUP($B122,Miljö!$B$1:$T$480,MATCH("Såld mängd produktionsspecifik fjärrvärme (GWh)",Miljö!$B$1:$T$1,0),FALSE)),"",VLOOKUP($B122,Miljö!$B$1:$T$480,MATCH("Såld mängd produktionsspecifik fjärrvärme (GWh)",Miljö!$B$1:$T$1,0),FALSE))</f>
        <v/>
      </c>
      <c r="J122" s="140" t="str">
        <f t="shared" si="1"/>
        <v>Eda Energi AB</v>
      </c>
    </row>
    <row r="123" spans="1:10" x14ac:dyDescent="0.25">
      <c r="A123" t="s">
        <v>137</v>
      </c>
      <c r="B123" t="s">
        <v>138</v>
      </c>
      <c r="C123" s="140" t="s">
        <v>1216</v>
      </c>
      <c r="D123" s="140" t="str">
        <f>IF(ISERROR(1/VLOOKUP($B123,Kraftvärmeprod!$B$1:$D$480,MATCH("Total värmeproduktion i kraftvärmeverk i kombinerad drift (GWh)",Kraftvärmeprod!$B$1:$AV$1,0),FALSE)),"Ej kraftvärme","Alternativproduktionsmetoden")</f>
        <v>Alternativproduktionsmetoden</v>
      </c>
      <c r="E123" s="140">
        <f>VLOOKUP($B123,Totalt!$B$1:$BP$480,MATCH("total el",Totalt!$B$1:$BP$1,0),FALSE)</f>
        <v>3.1793399999999998</v>
      </c>
      <c r="F123" s="141">
        <f>IF(ISERROR(1/VLOOKUP($B123,Kraftvärmeprod!$B$1:$BD$480,MATCH("Total värmeproduktion i kraftvärmeverk i kombinerad drift (GWh)",Kraftvärmeprod!$B$1:$AV$1,0),FALSE)),"",VLOOKUP($B123,'Slutlig allokering'!$B$1:$BA$480,MATCH(F$1,'Slutlig allokering'!$B$2:$AS$2,0),FALSE))</f>
        <v>0.65528533571013614</v>
      </c>
      <c r="G123" s="140">
        <f>IF(ISERROR(1/VLOOKUP($B123,Kraftvärmeprod!$B$1:$AV$480,MATCH("Producerad elenergi i kraftvärmeverk (GWh)",Kraftvärmeprod!$B$1:$AV$1,0),FALSE)),"",VLOOKUP($B123,Kraftvärmeprod!$B$1:$AV$480,MATCH("Producerad elenergi i kraftvärmeverk (GWh)",Kraftvärmeprod!$B$1:$AV$1,0),FALSE))</f>
        <v>14.727</v>
      </c>
      <c r="H123" s="140" t="str">
        <f>IF(ISERROR(1/VLOOKUP($B123,Miljö!$B$1:$T$480,MATCH("Såld mängd produktionsspecifik fjärrvärme (GWh)",Miljö!$B$1:$T$1,0),FALSE)),"",VLOOKUP($B123,Miljö!$B$1:$T$480,MATCH("Såld mängd produktionsspecifik fjärrvärme (GWh)",Miljö!$B$1:$T$1,0),FALSE))</f>
        <v/>
      </c>
      <c r="J123" s="140" t="str">
        <f t="shared" si="1"/>
        <v>Eksjö Energi AB</v>
      </c>
    </row>
    <row r="124" spans="1:10" x14ac:dyDescent="0.25">
      <c r="A124" t="s">
        <v>137</v>
      </c>
      <c r="B124" t="s">
        <v>139</v>
      </c>
      <c r="C124" s="140" t="s">
        <v>1216</v>
      </c>
      <c r="D124" s="140" t="str">
        <f>IF(ISERROR(1/VLOOKUP($B124,Kraftvärmeprod!$B$1:$D$480,MATCH("Total värmeproduktion i kraftvärmeverk i kombinerad drift (GWh)",Kraftvärmeprod!$B$1:$AV$1,0),FALSE)),"Ej kraftvärme","Alternativproduktionsmetoden")</f>
        <v>Ej kraftvärme</v>
      </c>
      <c r="E124" s="140">
        <f>VLOOKUP($B124,Totalt!$B$1:$BP$480,MATCH("total el",Totalt!$B$1:$BP$1,0),FALSE)</f>
        <v>8.8800000000000004E-2</v>
      </c>
      <c r="F124" s="141" t="str">
        <f>IF(ISERROR(1/VLOOKUP($B124,Kraftvärmeprod!$B$1:$BD$480,MATCH("Total värmeproduktion i kraftvärmeverk i kombinerad drift (GWh)",Kraftvärmeprod!$B$1:$AV$1,0),FALSE)),"",VLOOKUP($B124,'Slutlig allokering'!$B$1:$BA$480,MATCH(F$1,'Slutlig allokering'!$B$2:$AS$2,0),FALSE))</f>
        <v/>
      </c>
      <c r="G124" s="140" t="str">
        <f>IF(ISERROR(1/VLOOKUP($B124,Kraftvärmeprod!$B$1:$AV$480,MATCH("Producerad elenergi i kraftvärmeverk (GWh)",Kraftvärmeprod!$B$1:$AV$1,0),FALSE)),"",VLOOKUP($B124,Kraftvärmeprod!$B$1:$AV$480,MATCH("Producerad elenergi i kraftvärmeverk (GWh)",Kraftvärmeprod!$B$1:$AV$1,0),FALSE))</f>
        <v/>
      </c>
      <c r="H124" s="140" t="str">
        <f>IF(ISERROR(1/VLOOKUP($B124,Miljö!$B$1:$T$480,MATCH("Såld mängd produktionsspecifik fjärrvärme (GWh)",Miljö!$B$1:$T$1,0),FALSE)),"",VLOOKUP($B124,Miljö!$B$1:$T$480,MATCH("Såld mängd produktionsspecifik fjärrvärme (GWh)",Miljö!$B$1:$T$1,0),FALSE))</f>
        <v/>
      </c>
      <c r="J124" s="140" t="str">
        <f t="shared" si="1"/>
        <v>Eksjö Energi AB</v>
      </c>
    </row>
    <row r="125" spans="1:10" x14ac:dyDescent="0.25">
      <c r="A125" t="s">
        <v>137</v>
      </c>
      <c r="B125" t="s">
        <v>140</v>
      </c>
      <c r="C125" s="140" t="s">
        <v>1216</v>
      </c>
      <c r="D125" s="140" t="str">
        <f>IF(ISERROR(1/VLOOKUP($B125,Kraftvärmeprod!$B$1:$D$480,MATCH("Total värmeproduktion i kraftvärmeverk i kombinerad drift (GWh)",Kraftvärmeprod!$B$1:$AV$1,0),FALSE)),"Ej kraftvärme","Alternativproduktionsmetoden")</f>
        <v>Ej kraftvärme</v>
      </c>
      <c r="E125" s="140">
        <f>VLOOKUP($B125,Totalt!$B$1:$BP$480,MATCH("total el",Totalt!$B$1:$BP$1,0),FALSE)</f>
        <v>0.43931999999999999</v>
      </c>
      <c r="F125" s="141" t="str">
        <f>IF(ISERROR(1/VLOOKUP($B125,Kraftvärmeprod!$B$1:$BD$480,MATCH("Total värmeproduktion i kraftvärmeverk i kombinerad drift (GWh)",Kraftvärmeprod!$B$1:$AV$1,0),FALSE)),"",VLOOKUP($B125,'Slutlig allokering'!$B$1:$BA$480,MATCH(F$1,'Slutlig allokering'!$B$2:$AS$2,0),FALSE))</f>
        <v/>
      </c>
      <c r="G125" s="140" t="str">
        <f>IF(ISERROR(1/VLOOKUP($B125,Kraftvärmeprod!$B$1:$AV$480,MATCH("Producerad elenergi i kraftvärmeverk (GWh)",Kraftvärmeprod!$B$1:$AV$1,0),FALSE)),"",VLOOKUP($B125,Kraftvärmeprod!$B$1:$AV$480,MATCH("Producerad elenergi i kraftvärmeverk (GWh)",Kraftvärmeprod!$B$1:$AV$1,0),FALSE))</f>
        <v/>
      </c>
      <c r="H125" s="140" t="str">
        <f>IF(ISERROR(1/VLOOKUP($B125,Miljö!$B$1:$T$480,MATCH("Såld mängd produktionsspecifik fjärrvärme (GWh)",Miljö!$B$1:$T$1,0),FALSE)),"",VLOOKUP($B125,Miljö!$B$1:$T$480,MATCH("Såld mängd produktionsspecifik fjärrvärme (GWh)",Miljö!$B$1:$T$1,0),FALSE))</f>
        <v/>
      </c>
      <c r="J125" s="140" t="str">
        <f t="shared" si="1"/>
        <v>Eksjö Energi AB</v>
      </c>
    </row>
    <row r="126" spans="1:10" x14ac:dyDescent="0.25">
      <c r="A126" t="s">
        <v>141</v>
      </c>
      <c r="B126" t="s">
        <v>142</v>
      </c>
      <c r="D126" s="140" t="str">
        <f>IF(ISERROR(1/VLOOKUP($B126,Kraftvärmeprod!$B$1:$D$480,MATCH("Total värmeproduktion i kraftvärmeverk i kombinerad drift (GWh)",Kraftvärmeprod!$B$1:$AV$1,0),FALSE)),"Ej kraftvärme","Alternativproduktionsmetoden")</f>
        <v>Ej kraftvärme</v>
      </c>
      <c r="E126" s="140">
        <f>VLOOKUP($B126,Totalt!$B$1:$BP$480,MATCH("total el",Totalt!$B$1:$BP$1,0),FALSE)</f>
        <v>1.4950999999999999</v>
      </c>
      <c r="F126" s="141" t="str">
        <f>IF(ISERROR(1/VLOOKUP($B126,Kraftvärmeprod!$B$1:$BD$480,MATCH("Total värmeproduktion i kraftvärmeverk i kombinerad drift (GWh)",Kraftvärmeprod!$B$1:$AV$1,0),FALSE)),"",VLOOKUP($B126,'Slutlig allokering'!$B$1:$BA$480,MATCH(F$1,'Slutlig allokering'!$B$2:$AS$2,0),FALSE))</f>
        <v/>
      </c>
      <c r="G126" s="140" t="str">
        <f>IF(ISERROR(1/VLOOKUP($B126,Kraftvärmeprod!$B$1:$AV$480,MATCH("Producerad elenergi i kraftvärmeverk (GWh)",Kraftvärmeprod!$B$1:$AV$1,0),FALSE)),"",VLOOKUP($B126,Kraftvärmeprod!$B$1:$AV$480,MATCH("Producerad elenergi i kraftvärmeverk (GWh)",Kraftvärmeprod!$B$1:$AV$1,0),FALSE))</f>
        <v/>
      </c>
      <c r="H126" s="140" t="str">
        <f>IF(ISERROR(1/VLOOKUP($B126,Miljö!$B$1:$T$480,MATCH("Såld mängd produktionsspecifik fjärrvärme (GWh)",Miljö!$B$1:$T$1,0),FALSE)),"",VLOOKUP($B126,Miljö!$B$1:$T$480,MATCH("Såld mängd produktionsspecifik fjärrvärme (GWh)",Miljö!$B$1:$T$1,0),FALSE))</f>
        <v/>
      </c>
      <c r="J126" s="140" t="str">
        <f t="shared" si="1"/>
        <v>Eksta Bostads AB</v>
      </c>
    </row>
    <row r="127" spans="1:10" x14ac:dyDescent="0.25">
      <c r="A127" t="s">
        <v>143</v>
      </c>
      <c r="B127" t="s">
        <v>144</v>
      </c>
      <c r="C127" s="140" t="s">
        <v>1217</v>
      </c>
      <c r="D127" s="140" t="str">
        <f>IF(ISERROR(1/VLOOKUP($B127,Kraftvärmeprod!$B$1:$D$480,MATCH("Total värmeproduktion i kraftvärmeverk i kombinerad drift (GWh)",Kraftvärmeprod!$B$1:$AV$1,0),FALSE)),"Ej kraftvärme","Alternativproduktionsmetoden")</f>
        <v>Ej kraftvärme</v>
      </c>
      <c r="E127" s="140">
        <f>VLOOKUP($B127,Totalt!$B$1:$BP$480,MATCH("total el",Totalt!$B$1:$BP$1,0),FALSE)</f>
        <v>0.36699999999999999</v>
      </c>
      <c r="F127" s="141" t="str">
        <f>IF(ISERROR(1/VLOOKUP($B127,Kraftvärmeprod!$B$1:$BD$480,MATCH("Total värmeproduktion i kraftvärmeverk i kombinerad drift (GWh)",Kraftvärmeprod!$B$1:$AV$1,0),FALSE)),"",VLOOKUP($B127,'Slutlig allokering'!$B$1:$BA$480,MATCH(F$1,'Slutlig allokering'!$B$2:$AS$2,0),FALSE))</f>
        <v/>
      </c>
      <c r="G127" s="140" t="str">
        <f>IF(ISERROR(1/VLOOKUP($B127,Kraftvärmeprod!$B$1:$AV$480,MATCH("Producerad elenergi i kraftvärmeverk (GWh)",Kraftvärmeprod!$B$1:$AV$1,0),FALSE)),"",VLOOKUP($B127,Kraftvärmeprod!$B$1:$AV$480,MATCH("Producerad elenergi i kraftvärmeverk (GWh)",Kraftvärmeprod!$B$1:$AV$1,0),FALSE))</f>
        <v/>
      </c>
      <c r="H127" s="140" t="str">
        <f>IF(ISERROR(1/VLOOKUP($B127,Miljö!$B$1:$T$480,MATCH("Såld mängd produktionsspecifik fjärrvärme (GWh)",Miljö!$B$1:$T$1,0),FALSE)),"",VLOOKUP($B127,Miljö!$B$1:$T$480,MATCH("Såld mängd produktionsspecifik fjärrvärme (GWh)",Miljö!$B$1:$T$1,0),FALSE))</f>
        <v/>
      </c>
      <c r="J127" s="140" t="str">
        <f t="shared" si="1"/>
        <v>Elektra Värme AB</v>
      </c>
    </row>
    <row r="128" spans="1:10" x14ac:dyDescent="0.25">
      <c r="A128" t="s">
        <v>143</v>
      </c>
      <c r="B128" t="s">
        <v>145</v>
      </c>
      <c r="C128" s="140" t="s">
        <v>1217</v>
      </c>
      <c r="D128" s="140" t="str">
        <f>IF(ISERROR(1/VLOOKUP($B128,Kraftvärmeprod!$B$1:$D$480,MATCH("Total värmeproduktion i kraftvärmeverk i kombinerad drift (GWh)",Kraftvärmeprod!$B$1:$AV$1,0),FALSE)),"Ej kraftvärme","Alternativproduktionsmetoden")</f>
        <v>Ej kraftvärme</v>
      </c>
      <c r="E128" s="140">
        <f>VLOOKUP($B128,Totalt!$B$1:$BP$480,MATCH("total el",Totalt!$B$1:$BP$1,0),FALSE)</f>
        <v>0.17399999999999999</v>
      </c>
      <c r="F128" s="141" t="str">
        <f>IF(ISERROR(1/VLOOKUP($B128,Kraftvärmeprod!$B$1:$BD$480,MATCH("Total värmeproduktion i kraftvärmeverk i kombinerad drift (GWh)",Kraftvärmeprod!$B$1:$AV$1,0),FALSE)),"",VLOOKUP($B128,'Slutlig allokering'!$B$1:$BA$480,MATCH(F$1,'Slutlig allokering'!$B$2:$AS$2,0),FALSE))</f>
        <v/>
      </c>
      <c r="G128" s="140" t="str">
        <f>IF(ISERROR(1/VLOOKUP($B128,Kraftvärmeprod!$B$1:$AV$480,MATCH("Producerad elenergi i kraftvärmeverk (GWh)",Kraftvärmeprod!$B$1:$AV$1,0),FALSE)),"",VLOOKUP($B128,Kraftvärmeprod!$B$1:$AV$480,MATCH("Producerad elenergi i kraftvärmeverk (GWh)",Kraftvärmeprod!$B$1:$AV$1,0),FALSE))</f>
        <v/>
      </c>
      <c r="H128" s="140" t="str">
        <f>IF(ISERROR(1/VLOOKUP($B128,Miljö!$B$1:$T$480,MATCH("Såld mängd produktionsspecifik fjärrvärme (GWh)",Miljö!$B$1:$T$1,0),FALSE)),"",VLOOKUP($B128,Miljö!$B$1:$T$480,MATCH("Såld mängd produktionsspecifik fjärrvärme (GWh)",Miljö!$B$1:$T$1,0),FALSE))</f>
        <v/>
      </c>
      <c r="J128" s="140" t="str">
        <f t="shared" si="1"/>
        <v>Elektra Värme AB</v>
      </c>
    </row>
    <row r="129" spans="1:10" x14ac:dyDescent="0.25">
      <c r="A129" t="s">
        <v>146</v>
      </c>
      <c r="B129" t="s">
        <v>147</v>
      </c>
      <c r="D129" s="140" t="str">
        <f>IF(ISERROR(1/VLOOKUP($B129,Kraftvärmeprod!$B$1:$D$480,MATCH("Total värmeproduktion i kraftvärmeverk i kombinerad drift (GWh)",Kraftvärmeprod!$B$1:$AV$1,0),FALSE)),"Ej kraftvärme","Alternativproduktionsmetoden")</f>
        <v>Ej kraftvärme</v>
      </c>
      <c r="E129" s="140">
        <f>VLOOKUP($B129,Totalt!$B$1:$BP$480,MATCH("total el",Totalt!$B$1:$BP$1,0),FALSE)</f>
        <v>0</v>
      </c>
      <c r="F129" s="141" t="str">
        <f>IF(ISERROR(1/VLOOKUP($B129,Kraftvärmeprod!$B$1:$BD$480,MATCH("Total värmeproduktion i kraftvärmeverk i kombinerad drift (GWh)",Kraftvärmeprod!$B$1:$AV$1,0),FALSE)),"",VLOOKUP($B129,'Slutlig allokering'!$B$1:$BA$480,MATCH(F$1,'Slutlig allokering'!$B$2:$AS$2,0),FALSE))</f>
        <v/>
      </c>
      <c r="G129" s="140" t="str">
        <f>IF(ISERROR(1/VLOOKUP($B129,Kraftvärmeprod!$B$1:$AV$480,MATCH("Producerad elenergi i kraftvärmeverk (GWh)",Kraftvärmeprod!$B$1:$AV$1,0),FALSE)),"",VLOOKUP($B129,Kraftvärmeprod!$B$1:$AV$480,MATCH("Producerad elenergi i kraftvärmeverk (GWh)",Kraftvärmeprod!$B$1:$AV$1,0),FALSE))</f>
        <v/>
      </c>
      <c r="H129" s="140" t="str">
        <f>IF(ISERROR(1/VLOOKUP($B129,Miljö!$B$1:$T$480,MATCH("Såld mängd produktionsspecifik fjärrvärme (GWh)",Miljö!$B$1:$T$1,0),FALSE)),"",VLOOKUP($B129,Miljö!$B$1:$T$480,MATCH("Såld mängd produktionsspecifik fjärrvärme (GWh)",Miljö!$B$1:$T$1,0),FALSE))</f>
        <v/>
      </c>
      <c r="J129" s="140" t="str">
        <f t="shared" si="1"/>
        <v>Emmaboda Energi &amp; Miljö AB</v>
      </c>
    </row>
    <row r="130" spans="1:10" x14ac:dyDescent="0.25">
      <c r="A130" t="s">
        <v>146</v>
      </c>
      <c r="B130" t="s">
        <v>148</v>
      </c>
      <c r="D130" s="140" t="str">
        <f>IF(ISERROR(1/VLOOKUP($B130,Kraftvärmeprod!$B$1:$D$480,MATCH("Total värmeproduktion i kraftvärmeverk i kombinerad drift (GWh)",Kraftvärmeprod!$B$1:$AV$1,0),FALSE)),"Ej kraftvärme","Alternativproduktionsmetoden")</f>
        <v>Ej kraftvärme</v>
      </c>
      <c r="E130" s="140">
        <f>VLOOKUP($B130,Totalt!$B$1:$BP$480,MATCH("total el",Totalt!$B$1:$BP$1,0),FALSE)</f>
        <v>0</v>
      </c>
      <c r="F130" s="141" t="str">
        <f>IF(ISERROR(1/VLOOKUP($B130,Kraftvärmeprod!$B$1:$BD$480,MATCH("Total värmeproduktion i kraftvärmeverk i kombinerad drift (GWh)",Kraftvärmeprod!$B$1:$AV$1,0),FALSE)),"",VLOOKUP($B130,'Slutlig allokering'!$B$1:$BA$480,MATCH(F$1,'Slutlig allokering'!$B$2:$AS$2,0),FALSE))</f>
        <v/>
      </c>
      <c r="G130" s="140" t="str">
        <f>IF(ISERROR(1/VLOOKUP($B130,Kraftvärmeprod!$B$1:$AV$480,MATCH("Producerad elenergi i kraftvärmeverk (GWh)",Kraftvärmeprod!$B$1:$AV$1,0),FALSE)),"",VLOOKUP($B130,Kraftvärmeprod!$B$1:$AV$480,MATCH("Producerad elenergi i kraftvärmeverk (GWh)",Kraftvärmeprod!$B$1:$AV$1,0),FALSE))</f>
        <v/>
      </c>
      <c r="H130" s="140" t="str">
        <f>IF(ISERROR(1/VLOOKUP($B130,Miljö!$B$1:$T$480,MATCH("Såld mängd produktionsspecifik fjärrvärme (GWh)",Miljö!$B$1:$T$1,0),FALSE)),"",VLOOKUP($B130,Miljö!$B$1:$T$480,MATCH("Såld mängd produktionsspecifik fjärrvärme (GWh)",Miljö!$B$1:$T$1,0),FALSE))</f>
        <v/>
      </c>
      <c r="J130" s="140" t="str">
        <f t="shared" si="1"/>
        <v>Emmaboda Energi &amp; Miljö AB</v>
      </c>
    </row>
    <row r="131" spans="1:10" x14ac:dyDescent="0.25">
      <c r="A131" t="s">
        <v>146</v>
      </c>
      <c r="B131" t="s">
        <v>149</v>
      </c>
      <c r="D131" s="140" t="str">
        <f>IF(ISERROR(1/VLOOKUP($B131,Kraftvärmeprod!$B$1:$D$480,MATCH("Total värmeproduktion i kraftvärmeverk i kombinerad drift (GWh)",Kraftvärmeprod!$B$1:$AV$1,0),FALSE)),"Ej kraftvärme","Alternativproduktionsmetoden")</f>
        <v>Ej kraftvärme</v>
      </c>
      <c r="E131" s="140">
        <f>VLOOKUP($B131,Totalt!$B$1:$BP$480,MATCH("total el",Totalt!$B$1:$BP$1,0),FALSE)</f>
        <v>1.6</v>
      </c>
      <c r="F131" s="141" t="str">
        <f>IF(ISERROR(1/VLOOKUP($B131,Kraftvärmeprod!$B$1:$BD$480,MATCH("Total värmeproduktion i kraftvärmeverk i kombinerad drift (GWh)",Kraftvärmeprod!$B$1:$AV$1,0),FALSE)),"",VLOOKUP($B131,'Slutlig allokering'!$B$1:$BA$480,MATCH(F$1,'Slutlig allokering'!$B$2:$AS$2,0),FALSE))</f>
        <v/>
      </c>
      <c r="G131" s="140" t="str">
        <f>IF(ISERROR(1/VLOOKUP($B131,Kraftvärmeprod!$B$1:$AV$480,MATCH("Producerad elenergi i kraftvärmeverk (GWh)",Kraftvärmeprod!$B$1:$AV$1,0),FALSE)),"",VLOOKUP($B131,Kraftvärmeprod!$B$1:$AV$480,MATCH("Producerad elenergi i kraftvärmeverk (GWh)",Kraftvärmeprod!$B$1:$AV$1,0),FALSE))</f>
        <v/>
      </c>
      <c r="H131" s="140" t="str">
        <f>IF(ISERROR(1/VLOOKUP($B131,Miljö!$B$1:$T$480,MATCH("Såld mängd produktionsspecifik fjärrvärme (GWh)",Miljö!$B$1:$T$1,0),FALSE)),"",VLOOKUP($B131,Miljö!$B$1:$T$480,MATCH("Såld mängd produktionsspecifik fjärrvärme (GWh)",Miljö!$B$1:$T$1,0),FALSE))</f>
        <v/>
      </c>
      <c r="J131" s="140" t="str">
        <f t="shared" ref="J131:J194" si="2">A131</f>
        <v>Emmaboda Energi &amp; Miljö AB</v>
      </c>
    </row>
    <row r="132" spans="1:10" x14ac:dyDescent="0.25">
      <c r="A132" t="s">
        <v>146</v>
      </c>
      <c r="B132" t="s">
        <v>150</v>
      </c>
      <c r="D132" s="140" t="str">
        <f>IF(ISERROR(1/VLOOKUP($B132,Kraftvärmeprod!$B$1:$D$480,MATCH("Total värmeproduktion i kraftvärmeverk i kombinerad drift (GWh)",Kraftvärmeprod!$B$1:$AV$1,0),FALSE)),"Ej kraftvärme","Alternativproduktionsmetoden")</f>
        <v>Ej kraftvärme</v>
      </c>
      <c r="E132" s="140">
        <f>VLOOKUP($B132,Totalt!$B$1:$BP$480,MATCH("total el",Totalt!$B$1:$BP$1,0),FALSE)</f>
        <v>0</v>
      </c>
      <c r="F132" s="141" t="str">
        <f>IF(ISERROR(1/VLOOKUP($B132,Kraftvärmeprod!$B$1:$BD$480,MATCH("Total värmeproduktion i kraftvärmeverk i kombinerad drift (GWh)",Kraftvärmeprod!$B$1:$AV$1,0),FALSE)),"",VLOOKUP($B132,'Slutlig allokering'!$B$1:$BA$480,MATCH(F$1,'Slutlig allokering'!$B$2:$AS$2,0),FALSE))</f>
        <v/>
      </c>
      <c r="G132" s="140" t="str">
        <f>IF(ISERROR(1/VLOOKUP($B132,Kraftvärmeprod!$B$1:$AV$480,MATCH("Producerad elenergi i kraftvärmeverk (GWh)",Kraftvärmeprod!$B$1:$AV$1,0),FALSE)),"",VLOOKUP($B132,Kraftvärmeprod!$B$1:$AV$480,MATCH("Producerad elenergi i kraftvärmeverk (GWh)",Kraftvärmeprod!$B$1:$AV$1,0),FALSE))</f>
        <v/>
      </c>
      <c r="H132" s="140" t="str">
        <f>IF(ISERROR(1/VLOOKUP($B132,Miljö!$B$1:$T$480,MATCH("Såld mängd produktionsspecifik fjärrvärme (GWh)",Miljö!$B$1:$T$1,0),FALSE)),"",VLOOKUP($B132,Miljö!$B$1:$T$480,MATCH("Såld mängd produktionsspecifik fjärrvärme (GWh)",Miljö!$B$1:$T$1,0),FALSE))</f>
        <v/>
      </c>
      <c r="J132" s="140" t="str">
        <f t="shared" si="2"/>
        <v>Emmaboda Energi &amp; Miljö AB</v>
      </c>
    </row>
    <row r="133" spans="1:10" x14ac:dyDescent="0.25">
      <c r="A133" t="s">
        <v>146</v>
      </c>
      <c r="B133" t="s">
        <v>151</v>
      </c>
      <c r="D133" s="140" t="str">
        <f>IF(ISERROR(1/VLOOKUP($B133,Kraftvärmeprod!$B$1:$D$480,MATCH("Total värmeproduktion i kraftvärmeverk i kombinerad drift (GWh)",Kraftvärmeprod!$B$1:$AV$1,0),FALSE)),"Ej kraftvärme","Alternativproduktionsmetoden")</f>
        <v>Ej kraftvärme</v>
      </c>
      <c r="E133" s="140">
        <f>VLOOKUP($B133,Totalt!$B$1:$BP$480,MATCH("total el",Totalt!$B$1:$BP$1,0),FALSE)</f>
        <v>0</v>
      </c>
      <c r="F133" s="141" t="str">
        <f>IF(ISERROR(1/VLOOKUP($B133,Kraftvärmeprod!$B$1:$BD$480,MATCH("Total värmeproduktion i kraftvärmeverk i kombinerad drift (GWh)",Kraftvärmeprod!$B$1:$AV$1,0),FALSE)),"",VLOOKUP($B133,'Slutlig allokering'!$B$1:$BA$480,MATCH(F$1,'Slutlig allokering'!$B$2:$AS$2,0),FALSE))</f>
        <v/>
      </c>
      <c r="G133" s="140" t="str">
        <f>IF(ISERROR(1/VLOOKUP($B133,Kraftvärmeprod!$B$1:$AV$480,MATCH("Producerad elenergi i kraftvärmeverk (GWh)",Kraftvärmeprod!$B$1:$AV$1,0),FALSE)),"",VLOOKUP($B133,Kraftvärmeprod!$B$1:$AV$480,MATCH("Producerad elenergi i kraftvärmeverk (GWh)",Kraftvärmeprod!$B$1:$AV$1,0),FALSE))</f>
        <v/>
      </c>
      <c r="H133" s="140" t="str">
        <f>IF(ISERROR(1/VLOOKUP($B133,Miljö!$B$1:$T$480,MATCH("Såld mängd produktionsspecifik fjärrvärme (GWh)",Miljö!$B$1:$T$1,0),FALSE)),"",VLOOKUP($B133,Miljö!$B$1:$T$480,MATCH("Såld mängd produktionsspecifik fjärrvärme (GWh)",Miljö!$B$1:$T$1,0),FALSE))</f>
        <v/>
      </c>
      <c r="J133" s="140" t="str">
        <f t="shared" si="2"/>
        <v>Emmaboda Energi &amp; Miljö AB</v>
      </c>
    </row>
    <row r="134" spans="1:10" x14ac:dyDescent="0.25">
      <c r="A134" t="s">
        <v>152</v>
      </c>
      <c r="B134" t="s">
        <v>153</v>
      </c>
      <c r="C134" s="140" t="s">
        <v>1218</v>
      </c>
      <c r="D134" s="140" t="str">
        <f>IF(ISERROR(1/VLOOKUP($B134,Kraftvärmeprod!$B$1:$D$480,MATCH("Total värmeproduktion i kraftvärmeverk i kombinerad drift (GWh)",Kraftvärmeprod!$B$1:$AV$1,0),FALSE)),"Ej kraftvärme","Alternativproduktionsmetoden")</f>
        <v>Alternativproduktionsmetoden</v>
      </c>
      <c r="E134" s="140">
        <f>VLOOKUP($B134,Totalt!$B$1:$BP$480,MATCH("total el",Totalt!$B$1:$BP$1,0),FALSE)</f>
        <v>6.5992600000000001</v>
      </c>
      <c r="F134" s="141">
        <f>IF(ISERROR(1/VLOOKUP($B134,Kraftvärmeprod!$B$1:$BD$480,MATCH("Total värmeproduktion i kraftvärmeverk i kombinerad drift (GWh)",Kraftvärmeprod!$B$1:$AV$1,0),FALSE)),"",VLOOKUP($B134,'Slutlig allokering'!$B$1:$BA$480,MATCH(F$1,'Slutlig allokering'!$B$2:$AS$2,0),FALSE))</f>
        <v>0.50902330654420225</v>
      </c>
      <c r="G134" s="140">
        <f>IF(ISERROR(1/VLOOKUP($B134,Kraftvärmeprod!$B$1:$AV$480,MATCH("Producerad elenergi i kraftvärmeverk (GWh)",Kraftvärmeprod!$B$1:$AV$1,0),FALSE)),"",VLOOKUP($B134,Kraftvärmeprod!$B$1:$AV$480,MATCH("Producerad elenergi i kraftvärmeverk (GWh)",Kraftvärmeprod!$B$1:$AV$1,0),FALSE))</f>
        <v>82</v>
      </c>
      <c r="H134" s="140" t="str">
        <f>IF(ISERROR(1/VLOOKUP($B134,Miljö!$B$1:$T$480,MATCH("Såld mängd produktionsspecifik fjärrvärme (GWh)",Miljö!$B$1:$T$1,0),FALSE)),"",VLOOKUP($B134,Miljö!$B$1:$T$480,MATCH("Såld mängd produktionsspecifik fjärrvärme (GWh)",Miljö!$B$1:$T$1,0),FALSE))</f>
        <v/>
      </c>
      <c r="J134" s="140" t="str">
        <f t="shared" si="2"/>
        <v>Ena Energi AB</v>
      </c>
    </row>
    <row r="135" spans="1:10" x14ac:dyDescent="0.25">
      <c r="A135" t="s">
        <v>154</v>
      </c>
      <c r="B135" t="s">
        <v>155</v>
      </c>
      <c r="C135" s="140" t="s">
        <v>1219</v>
      </c>
      <c r="D135" s="140" t="str">
        <f>IF(ISERROR(1/VLOOKUP($B135,Kraftvärmeprod!$B$1:$D$480,MATCH("Total värmeproduktion i kraftvärmeverk i kombinerad drift (GWh)",Kraftvärmeprod!$B$1:$AV$1,0),FALSE)),"Ej kraftvärme","Alternativproduktionsmetoden")</f>
        <v>Ej kraftvärme</v>
      </c>
      <c r="E135" s="140">
        <f>VLOOKUP($B135,Totalt!$B$1:$BP$480,MATCH("total el",Totalt!$B$1:$BP$1,0),FALSE)</f>
        <v>0.14699999999999999</v>
      </c>
      <c r="F135" s="141" t="str">
        <f>IF(ISERROR(1/VLOOKUP($B135,Kraftvärmeprod!$B$1:$BD$480,MATCH("Total värmeproduktion i kraftvärmeverk i kombinerad drift (GWh)",Kraftvärmeprod!$B$1:$AV$1,0),FALSE)),"",VLOOKUP($B135,'Slutlig allokering'!$B$1:$BA$480,MATCH(F$1,'Slutlig allokering'!$B$2:$AS$2,0),FALSE))</f>
        <v/>
      </c>
      <c r="G135" s="140" t="str">
        <f>IF(ISERROR(1/VLOOKUP($B135,Kraftvärmeprod!$B$1:$AV$480,MATCH("Producerad elenergi i kraftvärmeverk (GWh)",Kraftvärmeprod!$B$1:$AV$1,0),FALSE)),"",VLOOKUP($B135,Kraftvärmeprod!$B$1:$AV$480,MATCH("Producerad elenergi i kraftvärmeverk (GWh)",Kraftvärmeprod!$B$1:$AV$1,0),FALSE))</f>
        <v/>
      </c>
      <c r="H135" s="140" t="str">
        <f>IF(ISERROR(1/VLOOKUP($B135,Miljö!$B$1:$T$480,MATCH("Såld mängd produktionsspecifik fjärrvärme (GWh)",Miljö!$B$1:$T$1,0),FALSE)),"",VLOOKUP($B135,Miljö!$B$1:$T$480,MATCH("Såld mängd produktionsspecifik fjärrvärme (GWh)",Miljö!$B$1:$T$1,0),FALSE))</f>
        <v/>
      </c>
      <c r="J135" s="140" t="str">
        <f t="shared" si="2"/>
        <v>Enycon AB</v>
      </c>
    </row>
    <row r="136" spans="1:10" x14ac:dyDescent="0.25">
      <c r="A136" t="s">
        <v>154</v>
      </c>
      <c r="B136" t="s">
        <v>156</v>
      </c>
      <c r="C136" s="140" t="s">
        <v>1219</v>
      </c>
      <c r="D136" s="140" t="str">
        <f>IF(ISERROR(1/VLOOKUP($B136,Kraftvärmeprod!$B$1:$D$480,MATCH("Total värmeproduktion i kraftvärmeverk i kombinerad drift (GWh)",Kraftvärmeprod!$B$1:$AV$1,0),FALSE)),"Ej kraftvärme","Alternativproduktionsmetoden")</f>
        <v>Ej kraftvärme</v>
      </c>
      <c r="E136" s="140">
        <f>VLOOKUP($B136,Totalt!$B$1:$BP$480,MATCH("total el",Totalt!$B$1:$BP$1,0),FALSE)</f>
        <v>9.8100000000000007E-2</v>
      </c>
      <c r="F136" s="141" t="str">
        <f>IF(ISERROR(1/VLOOKUP($B136,Kraftvärmeprod!$B$1:$BD$480,MATCH("Total värmeproduktion i kraftvärmeverk i kombinerad drift (GWh)",Kraftvärmeprod!$B$1:$AV$1,0),FALSE)),"",VLOOKUP($B136,'Slutlig allokering'!$B$1:$BA$480,MATCH(F$1,'Slutlig allokering'!$B$2:$AS$2,0),FALSE))</f>
        <v/>
      </c>
      <c r="G136" s="140" t="str">
        <f>IF(ISERROR(1/VLOOKUP($B136,Kraftvärmeprod!$B$1:$AV$480,MATCH("Producerad elenergi i kraftvärmeverk (GWh)",Kraftvärmeprod!$B$1:$AV$1,0),FALSE)),"",VLOOKUP($B136,Kraftvärmeprod!$B$1:$AV$480,MATCH("Producerad elenergi i kraftvärmeverk (GWh)",Kraftvärmeprod!$B$1:$AV$1,0),FALSE))</f>
        <v/>
      </c>
      <c r="H136" s="140" t="str">
        <f>IF(ISERROR(1/VLOOKUP($B136,Miljö!$B$1:$T$480,MATCH("Såld mängd produktionsspecifik fjärrvärme (GWh)",Miljö!$B$1:$T$1,0),FALSE)),"",VLOOKUP($B136,Miljö!$B$1:$T$480,MATCH("Såld mängd produktionsspecifik fjärrvärme (GWh)",Miljö!$B$1:$T$1,0),FALSE))</f>
        <v/>
      </c>
      <c r="J136" s="140" t="str">
        <f t="shared" si="2"/>
        <v>Enycon AB</v>
      </c>
    </row>
    <row r="137" spans="1:10" x14ac:dyDescent="0.25">
      <c r="A137" t="s">
        <v>154</v>
      </c>
      <c r="B137" t="s">
        <v>157</v>
      </c>
      <c r="C137" s="140" t="s">
        <v>1219</v>
      </c>
      <c r="D137" s="140" t="str">
        <f>IF(ISERROR(1/VLOOKUP($B137,Kraftvärmeprod!$B$1:$D$480,MATCH("Total värmeproduktion i kraftvärmeverk i kombinerad drift (GWh)",Kraftvärmeprod!$B$1:$AV$1,0),FALSE)),"Ej kraftvärme","Alternativproduktionsmetoden")</f>
        <v>Ej kraftvärme</v>
      </c>
      <c r="E137" s="140">
        <f>VLOOKUP($B137,Totalt!$B$1:$BP$480,MATCH("total el",Totalt!$B$1:$BP$1,0),FALSE)</f>
        <v>0.14853</v>
      </c>
      <c r="F137" s="141" t="str">
        <f>IF(ISERROR(1/VLOOKUP($B137,Kraftvärmeprod!$B$1:$BD$480,MATCH("Total värmeproduktion i kraftvärmeverk i kombinerad drift (GWh)",Kraftvärmeprod!$B$1:$AV$1,0),FALSE)),"",VLOOKUP($B137,'Slutlig allokering'!$B$1:$BA$480,MATCH(F$1,'Slutlig allokering'!$B$2:$AS$2,0),FALSE))</f>
        <v/>
      </c>
      <c r="G137" s="140" t="str">
        <f>IF(ISERROR(1/VLOOKUP($B137,Kraftvärmeprod!$B$1:$AV$480,MATCH("Producerad elenergi i kraftvärmeverk (GWh)",Kraftvärmeprod!$B$1:$AV$1,0),FALSE)),"",VLOOKUP($B137,Kraftvärmeprod!$B$1:$AV$480,MATCH("Producerad elenergi i kraftvärmeverk (GWh)",Kraftvärmeprod!$B$1:$AV$1,0),FALSE))</f>
        <v/>
      </c>
      <c r="H137" s="140" t="str">
        <f>IF(ISERROR(1/VLOOKUP($B137,Miljö!$B$1:$T$480,MATCH("Såld mängd produktionsspecifik fjärrvärme (GWh)",Miljö!$B$1:$T$1,0),FALSE)),"",VLOOKUP($B137,Miljö!$B$1:$T$480,MATCH("Såld mängd produktionsspecifik fjärrvärme (GWh)",Miljö!$B$1:$T$1,0),FALSE))</f>
        <v/>
      </c>
      <c r="J137" s="140" t="str">
        <f t="shared" si="2"/>
        <v>Enycon AB</v>
      </c>
    </row>
    <row r="138" spans="1:10" x14ac:dyDescent="0.25">
      <c r="A138" t="s">
        <v>154</v>
      </c>
      <c r="B138" t="s">
        <v>158</v>
      </c>
      <c r="C138" s="140" t="s">
        <v>1219</v>
      </c>
      <c r="D138" s="140" t="str">
        <f>IF(ISERROR(1/VLOOKUP($B138,Kraftvärmeprod!$B$1:$D$480,MATCH("Total värmeproduktion i kraftvärmeverk i kombinerad drift (GWh)",Kraftvärmeprod!$B$1:$AV$1,0),FALSE)),"Ej kraftvärme","Alternativproduktionsmetoden")</f>
        <v>Ej kraftvärme</v>
      </c>
      <c r="E138" s="140">
        <f>VLOOKUP($B138,Totalt!$B$1:$BP$480,MATCH("total el",Totalt!$B$1:$BP$1,0),FALSE)</f>
        <v>0.22500000000000001</v>
      </c>
      <c r="F138" s="141" t="str">
        <f>IF(ISERROR(1/VLOOKUP($B138,Kraftvärmeprod!$B$1:$BD$480,MATCH("Total värmeproduktion i kraftvärmeverk i kombinerad drift (GWh)",Kraftvärmeprod!$B$1:$AV$1,0),FALSE)),"",VLOOKUP($B138,'Slutlig allokering'!$B$1:$BA$480,MATCH(F$1,'Slutlig allokering'!$B$2:$AS$2,0),FALSE))</f>
        <v/>
      </c>
      <c r="G138" s="140" t="str">
        <f>IF(ISERROR(1/VLOOKUP($B138,Kraftvärmeprod!$B$1:$AV$480,MATCH("Producerad elenergi i kraftvärmeverk (GWh)",Kraftvärmeprod!$B$1:$AV$1,0),FALSE)),"",VLOOKUP($B138,Kraftvärmeprod!$B$1:$AV$480,MATCH("Producerad elenergi i kraftvärmeverk (GWh)",Kraftvärmeprod!$B$1:$AV$1,0),FALSE))</f>
        <v/>
      </c>
      <c r="H138" s="140" t="str">
        <f>IF(ISERROR(1/VLOOKUP($B138,Miljö!$B$1:$T$480,MATCH("Såld mängd produktionsspecifik fjärrvärme (GWh)",Miljö!$B$1:$T$1,0),FALSE)),"",VLOOKUP($B138,Miljö!$B$1:$T$480,MATCH("Såld mängd produktionsspecifik fjärrvärme (GWh)",Miljö!$B$1:$T$1,0),FALSE))</f>
        <v/>
      </c>
      <c r="J138" s="140" t="str">
        <f t="shared" si="2"/>
        <v>Enycon AB</v>
      </c>
    </row>
    <row r="139" spans="1:10" x14ac:dyDescent="0.25">
      <c r="A139" t="s">
        <v>154</v>
      </c>
      <c r="B139" t="s">
        <v>159</v>
      </c>
      <c r="C139" s="140" t="s">
        <v>1219</v>
      </c>
      <c r="D139" s="140" t="str">
        <f>IF(ISERROR(1/VLOOKUP($B139,Kraftvärmeprod!$B$1:$D$480,MATCH("Total värmeproduktion i kraftvärmeverk i kombinerad drift (GWh)",Kraftvärmeprod!$B$1:$AV$1,0),FALSE)),"Ej kraftvärme","Alternativproduktionsmetoden")</f>
        <v>Ej kraftvärme</v>
      </c>
      <c r="E139" s="140">
        <f>VLOOKUP($B139,Totalt!$B$1:$BP$480,MATCH("total el",Totalt!$B$1:$BP$1,0),FALSE)</f>
        <v>0.41436000000000001</v>
      </c>
      <c r="F139" s="141" t="str">
        <f>IF(ISERROR(1/VLOOKUP($B139,Kraftvärmeprod!$B$1:$BD$480,MATCH("Total värmeproduktion i kraftvärmeverk i kombinerad drift (GWh)",Kraftvärmeprod!$B$1:$AV$1,0),FALSE)),"",VLOOKUP($B139,'Slutlig allokering'!$B$1:$BA$480,MATCH(F$1,'Slutlig allokering'!$B$2:$AS$2,0),FALSE))</f>
        <v/>
      </c>
      <c r="G139" s="140" t="str">
        <f>IF(ISERROR(1/VLOOKUP($B139,Kraftvärmeprod!$B$1:$AV$480,MATCH("Producerad elenergi i kraftvärmeverk (GWh)",Kraftvärmeprod!$B$1:$AV$1,0),FALSE)),"",VLOOKUP($B139,Kraftvärmeprod!$B$1:$AV$480,MATCH("Producerad elenergi i kraftvärmeverk (GWh)",Kraftvärmeprod!$B$1:$AV$1,0),FALSE))</f>
        <v/>
      </c>
      <c r="H139" s="140" t="str">
        <f>IF(ISERROR(1/VLOOKUP($B139,Miljö!$B$1:$T$480,MATCH("Såld mängd produktionsspecifik fjärrvärme (GWh)",Miljö!$B$1:$T$1,0),FALSE)),"",VLOOKUP($B139,Miljö!$B$1:$T$480,MATCH("Såld mängd produktionsspecifik fjärrvärme (GWh)",Miljö!$B$1:$T$1,0),FALSE))</f>
        <v/>
      </c>
      <c r="J139" s="140" t="str">
        <f t="shared" si="2"/>
        <v>Enycon AB</v>
      </c>
    </row>
    <row r="140" spans="1:10" x14ac:dyDescent="0.25">
      <c r="A140" t="s">
        <v>154</v>
      </c>
      <c r="B140" t="s">
        <v>160</v>
      </c>
      <c r="C140" s="140" t="s">
        <v>1219</v>
      </c>
      <c r="D140" s="140" t="str">
        <f>IF(ISERROR(1/VLOOKUP($B140,Kraftvärmeprod!$B$1:$D$480,MATCH("Total värmeproduktion i kraftvärmeverk i kombinerad drift (GWh)",Kraftvärmeprod!$B$1:$AV$1,0),FALSE)),"Ej kraftvärme","Alternativproduktionsmetoden")</f>
        <v>Ej kraftvärme</v>
      </c>
      <c r="E140" s="140">
        <f>VLOOKUP($B140,Totalt!$B$1:$BP$480,MATCH("total el",Totalt!$B$1:$BP$1,0),FALSE)</f>
        <v>0.10697000000000001</v>
      </c>
      <c r="F140" s="141" t="str">
        <f>IF(ISERROR(1/VLOOKUP($B140,Kraftvärmeprod!$B$1:$BD$480,MATCH("Total värmeproduktion i kraftvärmeverk i kombinerad drift (GWh)",Kraftvärmeprod!$B$1:$AV$1,0),FALSE)),"",VLOOKUP($B140,'Slutlig allokering'!$B$1:$BA$480,MATCH(F$1,'Slutlig allokering'!$B$2:$AS$2,0),FALSE))</f>
        <v/>
      </c>
      <c r="G140" s="140" t="str">
        <f>IF(ISERROR(1/VLOOKUP($B140,Kraftvärmeprod!$B$1:$AV$480,MATCH("Producerad elenergi i kraftvärmeverk (GWh)",Kraftvärmeprod!$B$1:$AV$1,0),FALSE)),"",VLOOKUP($B140,Kraftvärmeprod!$B$1:$AV$480,MATCH("Producerad elenergi i kraftvärmeverk (GWh)",Kraftvärmeprod!$B$1:$AV$1,0),FALSE))</f>
        <v/>
      </c>
      <c r="H140" s="140" t="str">
        <f>IF(ISERROR(1/VLOOKUP($B140,Miljö!$B$1:$T$480,MATCH("Såld mängd produktionsspecifik fjärrvärme (GWh)",Miljö!$B$1:$T$1,0),FALSE)),"",VLOOKUP($B140,Miljö!$B$1:$T$480,MATCH("Såld mängd produktionsspecifik fjärrvärme (GWh)",Miljö!$B$1:$T$1,0),FALSE))</f>
        <v/>
      </c>
      <c r="J140" s="140" t="str">
        <f t="shared" si="2"/>
        <v>Enycon AB</v>
      </c>
    </row>
    <row r="141" spans="1:10" x14ac:dyDescent="0.25">
      <c r="A141" t="s">
        <v>154</v>
      </c>
      <c r="B141" t="s">
        <v>161</v>
      </c>
      <c r="C141" s="140" t="s">
        <v>1219</v>
      </c>
      <c r="D141" s="140" t="str">
        <f>IF(ISERROR(1/VLOOKUP($B141,Kraftvärmeprod!$B$1:$D$480,MATCH("Total värmeproduktion i kraftvärmeverk i kombinerad drift (GWh)",Kraftvärmeprod!$B$1:$AV$1,0),FALSE)),"Ej kraftvärme","Alternativproduktionsmetoden")</f>
        <v>Ej kraftvärme</v>
      </c>
      <c r="E141" s="140">
        <f>VLOOKUP($B141,Totalt!$B$1:$BP$480,MATCH("total el",Totalt!$B$1:$BP$1,0),FALSE)</f>
        <v>0.46848000000000001</v>
      </c>
      <c r="F141" s="141" t="str">
        <f>IF(ISERROR(1/VLOOKUP($B141,Kraftvärmeprod!$B$1:$BD$480,MATCH("Total värmeproduktion i kraftvärmeverk i kombinerad drift (GWh)",Kraftvärmeprod!$B$1:$AV$1,0),FALSE)),"",VLOOKUP($B141,'Slutlig allokering'!$B$1:$BA$480,MATCH(F$1,'Slutlig allokering'!$B$2:$AS$2,0),FALSE))</f>
        <v/>
      </c>
      <c r="G141" s="140" t="str">
        <f>IF(ISERROR(1/VLOOKUP($B141,Kraftvärmeprod!$B$1:$AV$480,MATCH("Producerad elenergi i kraftvärmeverk (GWh)",Kraftvärmeprod!$B$1:$AV$1,0),FALSE)),"",VLOOKUP($B141,Kraftvärmeprod!$B$1:$AV$480,MATCH("Producerad elenergi i kraftvärmeverk (GWh)",Kraftvärmeprod!$B$1:$AV$1,0),FALSE))</f>
        <v/>
      </c>
      <c r="H141" s="140" t="str">
        <f>IF(ISERROR(1/VLOOKUP($B141,Miljö!$B$1:$T$480,MATCH("Såld mängd produktionsspecifik fjärrvärme (GWh)",Miljö!$B$1:$T$1,0),FALSE)),"",VLOOKUP($B141,Miljö!$B$1:$T$480,MATCH("Såld mängd produktionsspecifik fjärrvärme (GWh)",Miljö!$B$1:$T$1,0),FALSE))</f>
        <v/>
      </c>
      <c r="J141" s="140" t="str">
        <f t="shared" si="2"/>
        <v>Enycon AB</v>
      </c>
    </row>
    <row r="142" spans="1:10" x14ac:dyDescent="0.25">
      <c r="A142" t="s">
        <v>162</v>
      </c>
      <c r="B142" t="s">
        <v>163</v>
      </c>
      <c r="C142" s="140" t="s">
        <v>1220</v>
      </c>
      <c r="D142" s="140" t="str">
        <f>IF(ISERROR(1/VLOOKUP($B142,Kraftvärmeprod!$B$1:$D$480,MATCH("Total värmeproduktion i kraftvärmeverk i kombinerad drift (GWh)",Kraftvärmeprod!$B$1:$AV$1,0),FALSE)),"Ej kraftvärme","Alternativproduktionsmetoden")</f>
        <v>Alternativproduktionsmetoden</v>
      </c>
      <c r="E142" s="140">
        <f>VLOOKUP($B142,Totalt!$B$1:$BP$480,MATCH("total el",Totalt!$B$1:$BP$1,0),FALSE)</f>
        <v>25.299099999999999</v>
      </c>
      <c r="F142" s="141">
        <f>IF(ISERROR(1/VLOOKUP($B142,Kraftvärmeprod!$B$1:$BD$480,MATCH("Total värmeproduktion i kraftvärmeverk i kombinerad drift (GWh)",Kraftvärmeprod!$B$1:$AV$1,0),FALSE)),"",VLOOKUP($B142,'Slutlig allokering'!$B$1:$BA$480,MATCH(F$1,'Slutlig allokering'!$B$2:$AS$2,0),FALSE))</f>
        <v>0.54888138364888417</v>
      </c>
      <c r="G142" s="140">
        <f>IF(ISERROR(1/VLOOKUP($B142,Kraftvärmeprod!$B$1:$AV$480,MATCH("Producerad elenergi i kraftvärmeverk (GWh)",Kraftvärmeprod!$B$1:$AV$1,0),FALSE)),"",VLOOKUP($B142,Kraftvärmeprod!$B$1:$AV$480,MATCH("Producerad elenergi i kraftvärmeverk (GWh)",Kraftvärmeprod!$B$1:$AV$1,0),FALSE))</f>
        <v>180</v>
      </c>
      <c r="H142" s="140" t="str">
        <f>IF(ISERROR(1/VLOOKUP($B142,Miljö!$B$1:$T$480,MATCH("Såld mängd produktionsspecifik fjärrvärme (GWh)",Miljö!$B$1:$T$1,0),FALSE)),"",VLOOKUP($B142,Miljö!$B$1:$T$480,MATCH("Såld mängd produktionsspecifik fjärrvärme (GWh)",Miljö!$B$1:$T$1,0),FALSE))</f>
        <v/>
      </c>
      <c r="J142" s="140" t="str">
        <f t="shared" si="2"/>
        <v>Eskilstuna Energi &amp; Miljö AB</v>
      </c>
    </row>
    <row r="143" spans="1:10" x14ac:dyDescent="0.25">
      <c r="A143" t="s">
        <v>162</v>
      </c>
      <c r="B143" t="s">
        <v>164</v>
      </c>
      <c r="C143" s="140" t="s">
        <v>1220</v>
      </c>
      <c r="D143" s="140" t="str">
        <f>IF(ISERROR(1/VLOOKUP($B143,Kraftvärmeprod!$B$1:$D$480,MATCH("Total värmeproduktion i kraftvärmeverk i kombinerad drift (GWh)",Kraftvärmeprod!$B$1:$AV$1,0),FALSE)),"Ej kraftvärme","Alternativproduktionsmetoden")</f>
        <v>Ej kraftvärme</v>
      </c>
      <c r="E143" s="140">
        <f>VLOOKUP($B143,Totalt!$B$1:$BP$480,MATCH("total el",Totalt!$B$1:$BP$1,0),FALSE)</f>
        <v>0</v>
      </c>
      <c r="F143" s="141" t="str">
        <f>IF(ISERROR(1/VLOOKUP($B143,Kraftvärmeprod!$B$1:$BD$480,MATCH("Total värmeproduktion i kraftvärmeverk i kombinerad drift (GWh)",Kraftvärmeprod!$B$1:$AV$1,0),FALSE)),"",VLOOKUP($B143,'Slutlig allokering'!$B$1:$BA$480,MATCH(F$1,'Slutlig allokering'!$B$2:$AS$2,0),FALSE))</f>
        <v/>
      </c>
      <c r="G143" s="140" t="str">
        <f>IF(ISERROR(1/VLOOKUP($B143,Kraftvärmeprod!$B$1:$AV$480,MATCH("Producerad elenergi i kraftvärmeverk (GWh)",Kraftvärmeprod!$B$1:$AV$1,0),FALSE)),"",VLOOKUP($B143,Kraftvärmeprod!$B$1:$AV$480,MATCH("Producerad elenergi i kraftvärmeverk (GWh)",Kraftvärmeprod!$B$1:$AV$1,0),FALSE))</f>
        <v/>
      </c>
      <c r="H143" s="140" t="str">
        <f>IF(ISERROR(1/VLOOKUP($B143,Miljö!$B$1:$T$480,MATCH("Såld mängd produktionsspecifik fjärrvärme (GWh)",Miljö!$B$1:$T$1,0),FALSE)),"",VLOOKUP($B143,Miljö!$B$1:$T$480,MATCH("Såld mängd produktionsspecifik fjärrvärme (GWh)",Miljö!$B$1:$T$1,0),FALSE))</f>
        <v/>
      </c>
      <c r="J143" s="140" t="str">
        <f t="shared" si="2"/>
        <v>Eskilstuna Energi &amp; Miljö AB</v>
      </c>
    </row>
    <row r="144" spans="1:10" x14ac:dyDescent="0.25">
      <c r="A144" t="s">
        <v>162</v>
      </c>
      <c r="B144" t="s">
        <v>165</v>
      </c>
      <c r="C144" s="140" t="s">
        <v>1220</v>
      </c>
      <c r="D144" s="140" t="str">
        <f>IF(ISERROR(1/VLOOKUP($B144,Kraftvärmeprod!$B$1:$D$480,MATCH("Total värmeproduktion i kraftvärmeverk i kombinerad drift (GWh)",Kraftvärmeprod!$B$1:$AV$1,0),FALSE)),"Ej kraftvärme","Alternativproduktionsmetoden")</f>
        <v>Ej kraftvärme</v>
      </c>
      <c r="E144" s="140">
        <f>VLOOKUP($B144,Totalt!$B$1:$BP$480,MATCH("total el",Totalt!$B$1:$BP$1,0),FALSE)</f>
        <v>0.02</v>
      </c>
      <c r="F144" s="141" t="str">
        <f>IF(ISERROR(1/VLOOKUP($B144,Kraftvärmeprod!$B$1:$BD$480,MATCH("Total värmeproduktion i kraftvärmeverk i kombinerad drift (GWh)",Kraftvärmeprod!$B$1:$AV$1,0),FALSE)),"",VLOOKUP($B144,'Slutlig allokering'!$B$1:$BA$480,MATCH(F$1,'Slutlig allokering'!$B$2:$AS$2,0),FALSE))</f>
        <v/>
      </c>
      <c r="G144" s="140" t="str">
        <f>IF(ISERROR(1/VLOOKUP($B144,Kraftvärmeprod!$B$1:$AV$480,MATCH("Producerad elenergi i kraftvärmeverk (GWh)",Kraftvärmeprod!$B$1:$AV$1,0),FALSE)),"",VLOOKUP($B144,Kraftvärmeprod!$B$1:$AV$480,MATCH("Producerad elenergi i kraftvärmeverk (GWh)",Kraftvärmeprod!$B$1:$AV$1,0),FALSE))</f>
        <v/>
      </c>
      <c r="H144" s="140" t="str">
        <f>IF(ISERROR(1/VLOOKUP($B144,Miljö!$B$1:$T$480,MATCH("Såld mängd produktionsspecifik fjärrvärme (GWh)",Miljö!$B$1:$T$1,0),FALSE)),"",VLOOKUP($B144,Miljö!$B$1:$T$480,MATCH("Såld mängd produktionsspecifik fjärrvärme (GWh)",Miljö!$B$1:$T$1,0),FALSE))</f>
        <v/>
      </c>
      <c r="J144" s="140" t="str">
        <f t="shared" si="2"/>
        <v>Eskilstuna Energi &amp; Miljö AB</v>
      </c>
    </row>
    <row r="145" spans="1:10" x14ac:dyDescent="0.25">
      <c r="A145" t="s">
        <v>162</v>
      </c>
      <c r="B145" t="s">
        <v>166</v>
      </c>
      <c r="C145" s="140" t="s">
        <v>1220</v>
      </c>
      <c r="D145" s="140" t="str">
        <f>IF(ISERROR(1/VLOOKUP($B145,Kraftvärmeprod!$B$1:$D$480,MATCH("Total värmeproduktion i kraftvärmeverk i kombinerad drift (GWh)",Kraftvärmeprod!$B$1:$AV$1,0),FALSE)),"Ej kraftvärme","Alternativproduktionsmetoden")</f>
        <v>Ej kraftvärme</v>
      </c>
      <c r="E145" s="140">
        <f>VLOOKUP($B145,Totalt!$B$1:$BP$480,MATCH("total el",Totalt!$B$1:$BP$1,0),FALSE)</f>
        <v>0.2</v>
      </c>
      <c r="F145" s="141" t="str">
        <f>IF(ISERROR(1/VLOOKUP($B145,Kraftvärmeprod!$B$1:$BD$480,MATCH("Total värmeproduktion i kraftvärmeverk i kombinerad drift (GWh)",Kraftvärmeprod!$B$1:$AV$1,0),FALSE)),"",VLOOKUP($B145,'Slutlig allokering'!$B$1:$BA$480,MATCH(F$1,'Slutlig allokering'!$B$2:$AS$2,0),FALSE))</f>
        <v/>
      </c>
      <c r="G145" s="140" t="str">
        <f>IF(ISERROR(1/VLOOKUP($B145,Kraftvärmeprod!$B$1:$AV$480,MATCH("Producerad elenergi i kraftvärmeverk (GWh)",Kraftvärmeprod!$B$1:$AV$1,0),FALSE)),"",VLOOKUP($B145,Kraftvärmeprod!$B$1:$AV$480,MATCH("Producerad elenergi i kraftvärmeverk (GWh)",Kraftvärmeprod!$B$1:$AV$1,0),FALSE))</f>
        <v/>
      </c>
      <c r="H145" s="140" t="str">
        <f>IF(ISERROR(1/VLOOKUP($B145,Miljö!$B$1:$T$480,MATCH("Såld mängd produktionsspecifik fjärrvärme (GWh)",Miljö!$B$1:$T$1,0),FALSE)),"",VLOOKUP($B145,Miljö!$B$1:$T$480,MATCH("Såld mängd produktionsspecifik fjärrvärme (GWh)",Miljö!$B$1:$T$1,0),FALSE))</f>
        <v/>
      </c>
      <c r="J145" s="140" t="str">
        <f t="shared" si="2"/>
        <v>Eskilstuna Energi &amp; Miljö AB</v>
      </c>
    </row>
    <row r="146" spans="1:10" x14ac:dyDescent="0.25">
      <c r="A146" t="s">
        <v>167</v>
      </c>
      <c r="B146" t="s">
        <v>168</v>
      </c>
      <c r="C146" s="140" t="s">
        <v>1221</v>
      </c>
      <c r="D146" s="140" t="str">
        <f>IF(ISERROR(1/VLOOKUP($B146,Kraftvärmeprod!$B$1:$D$480,MATCH("Total värmeproduktion i kraftvärmeverk i kombinerad drift (GWh)",Kraftvärmeprod!$B$1:$AV$1,0),FALSE)),"Ej kraftvärme","Alternativproduktionsmetoden")</f>
        <v>Alternativproduktionsmetoden</v>
      </c>
      <c r="E146" s="140">
        <f>VLOOKUP($B146,Totalt!$B$1:$BP$480,MATCH("total el",Totalt!$B$1:$BP$1,0),FALSE)</f>
        <v>3.3561899999999998</v>
      </c>
      <c r="F146" s="141">
        <f>IF(ISERROR(1/VLOOKUP($B146,Kraftvärmeprod!$B$1:$BD$480,MATCH("Total värmeproduktion i kraftvärmeverk i kombinerad drift (GWh)",Kraftvärmeprod!$B$1:$AV$1,0),FALSE)),"",VLOOKUP($B146,'Slutlig allokering'!$B$1:$BA$480,MATCH(F$1,'Slutlig allokering'!$B$2:$AS$2,0),FALSE))</f>
        <v>0.68877372688740091</v>
      </c>
      <c r="G146" s="140">
        <f>IF(ISERROR(1/VLOOKUP($B146,Kraftvärmeprod!$B$1:$AV$480,MATCH("Producerad elenergi i kraftvärmeverk (GWh)",Kraftvärmeprod!$B$1:$AV$1,0),FALSE)),"",VLOOKUP($B146,Kraftvärmeprod!$B$1:$AV$480,MATCH("Producerad elenergi i kraftvärmeverk (GWh)",Kraftvärmeprod!$B$1:$AV$1,0),FALSE))</f>
        <v>7.2709999999999999</v>
      </c>
      <c r="H146" s="140" t="str">
        <f>IF(ISERROR(1/VLOOKUP($B146,Miljö!$B$1:$T$480,MATCH("Såld mängd produktionsspecifik fjärrvärme (GWh)",Miljö!$B$1:$T$1,0),FALSE)),"",VLOOKUP($B146,Miljö!$B$1:$T$480,MATCH("Såld mängd produktionsspecifik fjärrvärme (GWh)",Miljö!$B$1:$T$1,0),FALSE))</f>
        <v/>
      </c>
      <c r="J146" s="140" t="str">
        <f t="shared" si="2"/>
        <v>Falbygdens Energi AB</v>
      </c>
    </row>
    <row r="147" spans="1:10" x14ac:dyDescent="0.25">
      <c r="A147" t="s">
        <v>167</v>
      </c>
      <c r="B147" t="s">
        <v>169</v>
      </c>
      <c r="C147" s="140" t="s">
        <v>1221</v>
      </c>
      <c r="D147" s="140" t="str">
        <f>IF(ISERROR(1/VLOOKUP($B147,Kraftvärmeprod!$B$1:$D$480,MATCH("Total värmeproduktion i kraftvärmeverk i kombinerad drift (GWh)",Kraftvärmeprod!$B$1:$AV$1,0),FALSE)),"Ej kraftvärme","Alternativproduktionsmetoden")</f>
        <v>Ej kraftvärme</v>
      </c>
      <c r="E147" s="140">
        <f>VLOOKUP($B147,Totalt!$B$1:$BP$480,MATCH("total el",Totalt!$B$1:$BP$1,0),FALSE)</f>
        <v>0.17</v>
      </c>
      <c r="F147" s="141" t="str">
        <f>IF(ISERROR(1/VLOOKUP($B147,Kraftvärmeprod!$B$1:$BD$480,MATCH("Total värmeproduktion i kraftvärmeverk i kombinerad drift (GWh)",Kraftvärmeprod!$B$1:$AV$1,0),FALSE)),"",VLOOKUP($B147,'Slutlig allokering'!$B$1:$BA$480,MATCH(F$1,'Slutlig allokering'!$B$2:$AS$2,0),FALSE))</f>
        <v/>
      </c>
      <c r="G147" s="140" t="str">
        <f>IF(ISERROR(1/VLOOKUP($B147,Kraftvärmeprod!$B$1:$AV$480,MATCH("Producerad elenergi i kraftvärmeverk (GWh)",Kraftvärmeprod!$B$1:$AV$1,0),FALSE)),"",VLOOKUP($B147,Kraftvärmeprod!$B$1:$AV$480,MATCH("Producerad elenergi i kraftvärmeverk (GWh)",Kraftvärmeprod!$B$1:$AV$1,0),FALSE))</f>
        <v/>
      </c>
      <c r="H147" s="140" t="str">
        <f>IF(ISERROR(1/VLOOKUP($B147,Miljö!$B$1:$T$480,MATCH("Såld mängd produktionsspecifik fjärrvärme (GWh)",Miljö!$B$1:$T$1,0),FALSE)),"",VLOOKUP($B147,Miljö!$B$1:$T$480,MATCH("Såld mängd produktionsspecifik fjärrvärme (GWh)",Miljö!$B$1:$T$1,0),FALSE))</f>
        <v/>
      </c>
      <c r="J147" s="140" t="str">
        <f t="shared" si="2"/>
        <v>Falbygdens Energi AB</v>
      </c>
    </row>
    <row r="148" spans="1:10" x14ac:dyDescent="0.25">
      <c r="A148" t="s">
        <v>167</v>
      </c>
      <c r="B148" t="s">
        <v>170</v>
      </c>
      <c r="C148" s="140" t="s">
        <v>1221</v>
      </c>
      <c r="D148" s="140" t="str">
        <f>IF(ISERROR(1/VLOOKUP($B148,Kraftvärmeprod!$B$1:$D$480,MATCH("Total värmeproduktion i kraftvärmeverk i kombinerad drift (GWh)",Kraftvärmeprod!$B$1:$AV$1,0),FALSE)),"Ej kraftvärme","Alternativproduktionsmetoden")</f>
        <v>Ej kraftvärme</v>
      </c>
      <c r="E148" s="140">
        <f>VLOOKUP($B148,Totalt!$B$1:$BP$480,MATCH("total el",Totalt!$B$1:$BP$1,0),FALSE)</f>
        <v>0.24399999999999999</v>
      </c>
      <c r="F148" s="141" t="str">
        <f>IF(ISERROR(1/VLOOKUP($B148,Kraftvärmeprod!$B$1:$BD$480,MATCH("Total värmeproduktion i kraftvärmeverk i kombinerad drift (GWh)",Kraftvärmeprod!$B$1:$AV$1,0),FALSE)),"",VLOOKUP($B148,'Slutlig allokering'!$B$1:$BA$480,MATCH(F$1,'Slutlig allokering'!$B$2:$AS$2,0),FALSE))</f>
        <v/>
      </c>
      <c r="G148" s="140" t="str">
        <f>IF(ISERROR(1/VLOOKUP($B148,Kraftvärmeprod!$B$1:$AV$480,MATCH("Producerad elenergi i kraftvärmeverk (GWh)",Kraftvärmeprod!$B$1:$AV$1,0),FALSE)),"",VLOOKUP($B148,Kraftvärmeprod!$B$1:$AV$480,MATCH("Producerad elenergi i kraftvärmeverk (GWh)",Kraftvärmeprod!$B$1:$AV$1,0),FALSE))</f>
        <v/>
      </c>
      <c r="H148" s="140" t="str">
        <f>IF(ISERROR(1/VLOOKUP($B148,Miljö!$B$1:$T$480,MATCH("Såld mängd produktionsspecifik fjärrvärme (GWh)",Miljö!$B$1:$T$1,0),FALSE)),"",VLOOKUP($B148,Miljö!$B$1:$T$480,MATCH("Såld mängd produktionsspecifik fjärrvärme (GWh)",Miljö!$B$1:$T$1,0),FALSE))</f>
        <v/>
      </c>
      <c r="J148" s="140" t="str">
        <f t="shared" si="2"/>
        <v>Falbygdens Energi AB</v>
      </c>
    </row>
    <row r="149" spans="1:10" x14ac:dyDescent="0.25">
      <c r="A149" t="s">
        <v>171</v>
      </c>
      <c r="B149" t="s">
        <v>172</v>
      </c>
      <c r="C149" s="140" t="s">
        <v>1222</v>
      </c>
      <c r="D149" s="140" t="str">
        <f>IF(ISERROR(1/VLOOKUP($B149,Kraftvärmeprod!$B$1:$D$480,MATCH("Total värmeproduktion i kraftvärmeverk i kombinerad drift (GWh)",Kraftvärmeprod!$B$1:$AV$1,0),FALSE)),"Ej kraftvärme","Alternativproduktionsmetoden")</f>
        <v>Ej kraftvärme</v>
      </c>
      <c r="E149" s="140">
        <f>VLOOKUP($B149,Totalt!$B$1:$BP$480,MATCH("total el",Totalt!$B$1:$BP$1,0),FALSE)</f>
        <v>1.446</v>
      </c>
      <c r="F149" s="141" t="str">
        <f>IF(ISERROR(1/VLOOKUP($B149,Kraftvärmeprod!$B$1:$BD$480,MATCH("Total värmeproduktion i kraftvärmeverk i kombinerad drift (GWh)",Kraftvärmeprod!$B$1:$AV$1,0),FALSE)),"",VLOOKUP($B149,'Slutlig allokering'!$B$1:$BA$480,MATCH(F$1,'Slutlig allokering'!$B$2:$AS$2,0),FALSE))</f>
        <v/>
      </c>
      <c r="G149" s="140" t="str">
        <f>IF(ISERROR(1/VLOOKUP($B149,Kraftvärmeprod!$B$1:$AV$480,MATCH("Producerad elenergi i kraftvärmeverk (GWh)",Kraftvärmeprod!$B$1:$AV$1,0),FALSE)),"",VLOOKUP($B149,Kraftvärmeprod!$B$1:$AV$480,MATCH("Producerad elenergi i kraftvärmeverk (GWh)",Kraftvärmeprod!$B$1:$AV$1,0),FALSE))</f>
        <v/>
      </c>
      <c r="H149" s="140" t="str">
        <f>IF(ISERROR(1/VLOOKUP($B149,Miljö!$B$1:$T$480,MATCH("Såld mängd produktionsspecifik fjärrvärme (GWh)",Miljö!$B$1:$T$1,0),FALSE)),"",VLOOKUP($B149,Miljö!$B$1:$T$480,MATCH("Såld mängd produktionsspecifik fjärrvärme (GWh)",Miljö!$B$1:$T$1,0),FALSE))</f>
        <v/>
      </c>
      <c r="J149" s="140" t="str">
        <f t="shared" si="2"/>
        <v>Falkenberg Energi AB</v>
      </c>
    </row>
    <row r="150" spans="1:10" x14ac:dyDescent="0.25">
      <c r="A150" t="s">
        <v>171</v>
      </c>
      <c r="B150" t="s">
        <v>173</v>
      </c>
      <c r="C150" s="140" t="s">
        <v>1222</v>
      </c>
      <c r="D150" s="140" t="str">
        <f>IF(ISERROR(1/VLOOKUP($B150,Kraftvärmeprod!$B$1:$D$480,MATCH("Total värmeproduktion i kraftvärmeverk i kombinerad drift (GWh)",Kraftvärmeprod!$B$1:$AV$1,0),FALSE)),"Ej kraftvärme","Alternativproduktionsmetoden")</f>
        <v>Ej kraftvärme</v>
      </c>
      <c r="E150" s="140">
        <f>VLOOKUP($B150,Totalt!$B$1:$BP$480,MATCH("total el",Totalt!$B$1:$BP$1,0),FALSE)</f>
        <v>3.7999999999999999E-2</v>
      </c>
      <c r="F150" s="141" t="str">
        <f>IF(ISERROR(1/VLOOKUP($B150,Kraftvärmeprod!$B$1:$BD$480,MATCH("Total värmeproduktion i kraftvärmeverk i kombinerad drift (GWh)",Kraftvärmeprod!$B$1:$AV$1,0),FALSE)),"",VLOOKUP($B150,'Slutlig allokering'!$B$1:$BA$480,MATCH(F$1,'Slutlig allokering'!$B$2:$AS$2,0),FALSE))</f>
        <v/>
      </c>
      <c r="G150" s="140" t="str">
        <f>IF(ISERROR(1/VLOOKUP($B150,Kraftvärmeprod!$B$1:$AV$480,MATCH("Producerad elenergi i kraftvärmeverk (GWh)",Kraftvärmeprod!$B$1:$AV$1,0),FALSE)),"",VLOOKUP($B150,Kraftvärmeprod!$B$1:$AV$480,MATCH("Producerad elenergi i kraftvärmeverk (GWh)",Kraftvärmeprod!$B$1:$AV$1,0),FALSE))</f>
        <v/>
      </c>
      <c r="H150" s="140" t="str">
        <f>IF(ISERROR(1/VLOOKUP($B150,Miljö!$B$1:$T$480,MATCH("Såld mängd produktionsspecifik fjärrvärme (GWh)",Miljö!$B$1:$T$1,0),FALSE)),"",VLOOKUP($B150,Miljö!$B$1:$T$480,MATCH("Såld mängd produktionsspecifik fjärrvärme (GWh)",Miljö!$B$1:$T$1,0),FALSE))</f>
        <v/>
      </c>
      <c r="J150" s="140" t="str">
        <f t="shared" si="2"/>
        <v>Falkenberg Energi AB</v>
      </c>
    </row>
    <row r="151" spans="1:10" x14ac:dyDescent="0.25">
      <c r="A151" t="s">
        <v>171</v>
      </c>
      <c r="B151" t="s">
        <v>174</v>
      </c>
      <c r="C151" s="140" t="s">
        <v>1222</v>
      </c>
      <c r="D151" s="140" t="str">
        <f>IF(ISERROR(1/VLOOKUP($B151,Kraftvärmeprod!$B$1:$D$480,MATCH("Total värmeproduktion i kraftvärmeverk i kombinerad drift (GWh)",Kraftvärmeprod!$B$1:$AV$1,0),FALSE)),"Ej kraftvärme","Alternativproduktionsmetoden")</f>
        <v>Ej kraftvärme</v>
      </c>
      <c r="E151" s="140">
        <f>VLOOKUP($B151,Totalt!$B$1:$BP$480,MATCH("total el",Totalt!$B$1:$BP$1,0),FALSE)</f>
        <v>0.04</v>
      </c>
      <c r="F151" s="141" t="str">
        <f>IF(ISERROR(1/VLOOKUP($B151,Kraftvärmeprod!$B$1:$BD$480,MATCH("Total värmeproduktion i kraftvärmeverk i kombinerad drift (GWh)",Kraftvärmeprod!$B$1:$AV$1,0),FALSE)),"",VLOOKUP($B151,'Slutlig allokering'!$B$1:$BA$480,MATCH(F$1,'Slutlig allokering'!$B$2:$AS$2,0),FALSE))</f>
        <v/>
      </c>
      <c r="G151" s="140" t="str">
        <f>IF(ISERROR(1/VLOOKUP($B151,Kraftvärmeprod!$B$1:$AV$480,MATCH("Producerad elenergi i kraftvärmeverk (GWh)",Kraftvärmeprod!$B$1:$AV$1,0),FALSE)),"",VLOOKUP($B151,Kraftvärmeprod!$B$1:$AV$480,MATCH("Producerad elenergi i kraftvärmeverk (GWh)",Kraftvärmeprod!$B$1:$AV$1,0),FALSE))</f>
        <v/>
      </c>
      <c r="H151" s="140" t="str">
        <f>IF(ISERROR(1/VLOOKUP($B151,Miljö!$B$1:$T$480,MATCH("Såld mängd produktionsspecifik fjärrvärme (GWh)",Miljö!$B$1:$T$1,0),FALSE)),"",VLOOKUP($B151,Miljö!$B$1:$T$480,MATCH("Såld mängd produktionsspecifik fjärrvärme (GWh)",Miljö!$B$1:$T$1,0),FALSE))</f>
        <v/>
      </c>
      <c r="J151" s="140" t="str">
        <f t="shared" si="2"/>
        <v>Falkenberg Energi AB</v>
      </c>
    </row>
    <row r="152" spans="1:10" x14ac:dyDescent="0.25">
      <c r="A152" t="s">
        <v>175</v>
      </c>
      <c r="B152" t="s">
        <v>176</v>
      </c>
      <c r="C152" s="140" t="s">
        <v>687</v>
      </c>
      <c r="D152" s="140" t="str">
        <f>IF(ISERROR(1/VLOOKUP($B152,Kraftvärmeprod!$B$1:$D$480,MATCH("Total värmeproduktion i kraftvärmeverk i kombinerad drift (GWh)",Kraftvärmeprod!$B$1:$AV$1,0),FALSE)),"Ej kraftvärme","Alternativproduktionsmetoden")</f>
        <v>Ej kraftvärme</v>
      </c>
      <c r="E152" s="140">
        <f>VLOOKUP($B152,Totalt!$B$1:$BP$480,MATCH("total el",Totalt!$B$1:$BP$1,0),FALSE)</f>
        <v>0.08</v>
      </c>
      <c r="F152" s="141" t="str">
        <f>IF(ISERROR(1/VLOOKUP($B152,Kraftvärmeprod!$B$1:$BD$480,MATCH("Total värmeproduktion i kraftvärmeverk i kombinerad drift (GWh)",Kraftvärmeprod!$B$1:$AV$1,0),FALSE)),"",VLOOKUP($B152,'Slutlig allokering'!$B$1:$BA$480,MATCH(F$1,'Slutlig allokering'!$B$2:$AS$2,0),FALSE))</f>
        <v/>
      </c>
      <c r="G152" s="140" t="str">
        <f>IF(ISERROR(1/VLOOKUP($B152,Kraftvärmeprod!$B$1:$AV$480,MATCH("Producerad elenergi i kraftvärmeverk (GWh)",Kraftvärmeprod!$B$1:$AV$1,0),FALSE)),"",VLOOKUP($B152,Kraftvärmeprod!$B$1:$AV$480,MATCH("Producerad elenergi i kraftvärmeverk (GWh)",Kraftvärmeprod!$B$1:$AV$1,0),FALSE))</f>
        <v/>
      </c>
      <c r="H152" s="140" t="str">
        <f>IF(ISERROR(1/VLOOKUP($B152,Miljö!$B$1:$T$480,MATCH("Såld mängd produktionsspecifik fjärrvärme (GWh)",Miljö!$B$1:$T$1,0),FALSE)),"",VLOOKUP($B152,Miljö!$B$1:$T$480,MATCH("Såld mängd produktionsspecifik fjärrvärme (GWh)",Miljö!$B$1:$T$1,0),FALSE))</f>
        <v/>
      </c>
      <c r="J152" s="140" t="str">
        <f t="shared" si="2"/>
        <v>Falu Energi &amp; Vatten AB</v>
      </c>
    </row>
    <row r="153" spans="1:10" x14ac:dyDescent="0.25">
      <c r="A153" t="s">
        <v>175</v>
      </c>
      <c r="B153" t="s">
        <v>177</v>
      </c>
      <c r="C153" s="140" t="s">
        <v>687</v>
      </c>
      <c r="D153" s="140" t="str">
        <f>IF(ISERROR(1/VLOOKUP($B153,Kraftvärmeprod!$B$1:$D$480,MATCH("Total värmeproduktion i kraftvärmeverk i kombinerad drift (GWh)",Kraftvärmeprod!$B$1:$AV$1,0),FALSE)),"Ej kraftvärme","Alternativproduktionsmetoden")</f>
        <v>Alternativproduktionsmetoden</v>
      </c>
      <c r="E153" s="140">
        <f>VLOOKUP($B153,Totalt!$B$1:$BP$480,MATCH("total el",Totalt!$B$1:$BP$1,0),FALSE)</f>
        <v>10.937200000000001</v>
      </c>
      <c r="F153" s="141">
        <f>IF(ISERROR(1/VLOOKUP($B153,Kraftvärmeprod!$B$1:$BD$480,MATCH("Total värmeproduktion i kraftvärmeverk i kombinerad drift (GWh)",Kraftvärmeprod!$B$1:$AV$1,0),FALSE)),"",VLOOKUP($B153,'Slutlig allokering'!$B$1:$BA$480,MATCH(F$1,'Slutlig allokering'!$B$2:$AS$2,0),FALSE))</f>
        <v>0.64117918735816226</v>
      </c>
      <c r="G153" s="140">
        <f>IF(ISERROR(1/VLOOKUP($B153,Kraftvärmeprod!$B$1:$AV$480,MATCH("Producerad elenergi i kraftvärmeverk (GWh)",Kraftvärmeprod!$B$1:$AV$1,0),FALSE)),"",VLOOKUP($B153,Kraftvärmeprod!$B$1:$AV$480,MATCH("Producerad elenergi i kraftvärmeverk (GWh)",Kraftvärmeprod!$B$1:$AV$1,0),FALSE))</f>
        <v>76.632999999999996</v>
      </c>
      <c r="H153" s="140" t="str">
        <f>IF(ISERROR(1/VLOOKUP($B153,Miljö!$B$1:$T$480,MATCH("Såld mängd produktionsspecifik fjärrvärme (GWh)",Miljö!$B$1:$T$1,0),FALSE)),"",VLOOKUP($B153,Miljö!$B$1:$T$480,MATCH("Såld mängd produktionsspecifik fjärrvärme (GWh)",Miljö!$B$1:$T$1,0),FALSE))</f>
        <v/>
      </c>
      <c r="J153" s="140" t="str">
        <f t="shared" si="2"/>
        <v>Falu Energi &amp; Vatten AB</v>
      </c>
    </row>
    <row r="154" spans="1:10" x14ac:dyDescent="0.25">
      <c r="A154" t="s">
        <v>175</v>
      </c>
      <c r="B154" t="s">
        <v>178</v>
      </c>
      <c r="C154" s="140" t="s">
        <v>687</v>
      </c>
      <c r="D154" s="140" t="str">
        <f>IF(ISERROR(1/VLOOKUP($B154,Kraftvärmeprod!$B$1:$D$480,MATCH("Total värmeproduktion i kraftvärmeverk i kombinerad drift (GWh)",Kraftvärmeprod!$B$1:$AV$1,0),FALSE)),"Ej kraftvärme","Alternativproduktionsmetoden")</f>
        <v>Ej kraftvärme</v>
      </c>
      <c r="E154" s="140">
        <f>VLOOKUP($B154,Totalt!$B$1:$BP$480,MATCH("total el",Totalt!$B$1:$BP$1,0),FALSE)</f>
        <v>6.3500000000000001E-2</v>
      </c>
      <c r="F154" s="141" t="str">
        <f>IF(ISERROR(1/VLOOKUP($B154,Kraftvärmeprod!$B$1:$BD$480,MATCH("Total värmeproduktion i kraftvärmeverk i kombinerad drift (GWh)",Kraftvärmeprod!$B$1:$AV$1,0),FALSE)),"",VLOOKUP($B154,'Slutlig allokering'!$B$1:$BA$480,MATCH(F$1,'Slutlig allokering'!$B$2:$AS$2,0),FALSE))</f>
        <v/>
      </c>
      <c r="G154" s="140" t="str">
        <f>IF(ISERROR(1/VLOOKUP($B154,Kraftvärmeprod!$B$1:$AV$480,MATCH("Producerad elenergi i kraftvärmeverk (GWh)",Kraftvärmeprod!$B$1:$AV$1,0),FALSE)),"",VLOOKUP($B154,Kraftvärmeprod!$B$1:$AV$480,MATCH("Producerad elenergi i kraftvärmeverk (GWh)",Kraftvärmeprod!$B$1:$AV$1,0),FALSE))</f>
        <v/>
      </c>
      <c r="H154" s="140" t="str">
        <f>IF(ISERROR(1/VLOOKUP($B154,Miljö!$B$1:$T$480,MATCH("Såld mängd produktionsspecifik fjärrvärme (GWh)",Miljö!$B$1:$T$1,0),FALSE)),"",VLOOKUP($B154,Miljö!$B$1:$T$480,MATCH("Såld mängd produktionsspecifik fjärrvärme (GWh)",Miljö!$B$1:$T$1,0),FALSE))</f>
        <v/>
      </c>
      <c r="J154" s="140" t="str">
        <f t="shared" si="2"/>
        <v>Falu Energi &amp; Vatten AB</v>
      </c>
    </row>
    <row r="155" spans="1:10" x14ac:dyDescent="0.25">
      <c r="A155" t="s">
        <v>175</v>
      </c>
      <c r="B155" t="s">
        <v>179</v>
      </c>
      <c r="C155" s="140" t="s">
        <v>687</v>
      </c>
      <c r="D155" s="140" t="str">
        <f>IF(ISERROR(1/VLOOKUP($B155,Kraftvärmeprod!$B$1:$D$480,MATCH("Total värmeproduktion i kraftvärmeverk i kombinerad drift (GWh)",Kraftvärmeprod!$B$1:$AV$1,0),FALSE)),"Ej kraftvärme","Alternativproduktionsmetoden")</f>
        <v>Ej kraftvärme</v>
      </c>
      <c r="E155" s="140">
        <f>VLOOKUP($B155,Totalt!$B$1:$BP$480,MATCH("total el",Totalt!$B$1:$BP$1,0),FALSE)</f>
        <v>0.10100000000000001</v>
      </c>
      <c r="F155" s="141" t="str">
        <f>IF(ISERROR(1/VLOOKUP($B155,Kraftvärmeprod!$B$1:$BD$480,MATCH("Total värmeproduktion i kraftvärmeverk i kombinerad drift (GWh)",Kraftvärmeprod!$B$1:$AV$1,0),FALSE)),"",VLOOKUP($B155,'Slutlig allokering'!$B$1:$BA$480,MATCH(F$1,'Slutlig allokering'!$B$2:$AS$2,0),FALSE))</f>
        <v/>
      </c>
      <c r="G155" s="140" t="str">
        <f>IF(ISERROR(1/VLOOKUP($B155,Kraftvärmeprod!$B$1:$AV$480,MATCH("Producerad elenergi i kraftvärmeverk (GWh)",Kraftvärmeprod!$B$1:$AV$1,0),FALSE)),"",VLOOKUP($B155,Kraftvärmeprod!$B$1:$AV$480,MATCH("Producerad elenergi i kraftvärmeverk (GWh)",Kraftvärmeprod!$B$1:$AV$1,0),FALSE))</f>
        <v/>
      </c>
      <c r="H155" s="140" t="str">
        <f>IF(ISERROR(1/VLOOKUP($B155,Miljö!$B$1:$T$480,MATCH("Såld mängd produktionsspecifik fjärrvärme (GWh)",Miljö!$B$1:$T$1,0),FALSE)),"",VLOOKUP($B155,Miljö!$B$1:$T$480,MATCH("Såld mängd produktionsspecifik fjärrvärme (GWh)",Miljö!$B$1:$T$1,0),FALSE))</f>
        <v/>
      </c>
      <c r="J155" s="140" t="str">
        <f t="shared" si="2"/>
        <v>Falu Energi &amp; Vatten AB</v>
      </c>
    </row>
    <row r="156" spans="1:10" x14ac:dyDescent="0.25">
      <c r="A156" t="s">
        <v>180</v>
      </c>
      <c r="B156" t="s">
        <v>181</v>
      </c>
      <c r="C156" s="140" t="s">
        <v>1223</v>
      </c>
      <c r="D156" s="140" t="str">
        <f>IF(ISERROR(1/VLOOKUP($B156,Kraftvärmeprod!$B$1:$D$480,MATCH("Total värmeproduktion i kraftvärmeverk i kombinerad drift (GWh)",Kraftvärmeprod!$B$1:$AV$1,0),FALSE)),"Ej kraftvärme","Alternativproduktionsmetoden")</f>
        <v>Ej kraftvärme</v>
      </c>
      <c r="E156" s="140">
        <f>VLOOKUP($B156,Totalt!$B$1:$BP$480,MATCH("total el",Totalt!$B$1:$BP$1,0),FALSE)</f>
        <v>3.45</v>
      </c>
      <c r="F156" s="141" t="str">
        <f>IF(ISERROR(1/VLOOKUP($B156,Kraftvärmeprod!$B$1:$BD$480,MATCH("Total värmeproduktion i kraftvärmeverk i kombinerad drift (GWh)",Kraftvärmeprod!$B$1:$AV$1,0),FALSE)),"",VLOOKUP($B156,'Slutlig allokering'!$B$1:$BA$480,MATCH(F$1,'Slutlig allokering'!$B$2:$AS$2,0),FALSE))</f>
        <v/>
      </c>
      <c r="G156" s="140" t="str">
        <f>IF(ISERROR(1/VLOOKUP($B156,Kraftvärmeprod!$B$1:$AV$480,MATCH("Producerad elenergi i kraftvärmeverk (GWh)",Kraftvärmeprod!$B$1:$AV$1,0),FALSE)),"",VLOOKUP($B156,Kraftvärmeprod!$B$1:$AV$480,MATCH("Producerad elenergi i kraftvärmeverk (GWh)",Kraftvärmeprod!$B$1:$AV$1,0),FALSE))</f>
        <v/>
      </c>
      <c r="H156" s="140" t="str">
        <f>IF(ISERROR(1/VLOOKUP($B156,Miljö!$B$1:$T$480,MATCH("Såld mängd produktionsspecifik fjärrvärme (GWh)",Miljö!$B$1:$T$1,0),FALSE)),"",VLOOKUP($B156,Miljö!$B$1:$T$480,MATCH("Såld mängd produktionsspecifik fjärrvärme (GWh)",Miljö!$B$1:$T$1,0),FALSE))</f>
        <v/>
      </c>
      <c r="J156" s="140" t="str">
        <f t="shared" si="2"/>
        <v>Finspångs Tekniska Verk AB</v>
      </c>
    </row>
    <row r="157" spans="1:10" x14ac:dyDescent="0.25">
      <c r="A157" t="s">
        <v>182</v>
      </c>
      <c r="B157" t="s">
        <v>183</v>
      </c>
      <c r="C157" s="140" t="s">
        <v>1224</v>
      </c>
      <c r="D157" s="140" t="str">
        <f>IF(ISERROR(1/VLOOKUP($B157,Kraftvärmeprod!$B$1:$D$480,MATCH("Total värmeproduktion i kraftvärmeverk i kombinerad drift (GWh)",Kraftvärmeprod!$B$1:$AV$1,0),FALSE)),"Ej kraftvärme","Alternativproduktionsmetoden")</f>
        <v>Ej kraftvärme</v>
      </c>
      <c r="E157" s="140">
        <f>VLOOKUP($B157,Totalt!$B$1:$BP$480,MATCH("total el",Totalt!$B$1:$BP$1,0),FALSE)</f>
        <v>0</v>
      </c>
      <c r="F157" s="141" t="str">
        <f>IF(ISERROR(1/VLOOKUP($B157,Kraftvärmeprod!$B$1:$BD$480,MATCH("Total värmeproduktion i kraftvärmeverk i kombinerad drift (GWh)",Kraftvärmeprod!$B$1:$AV$1,0),FALSE)),"",VLOOKUP($B157,'Slutlig allokering'!$B$1:$BA$480,MATCH(F$1,'Slutlig allokering'!$B$2:$AS$2,0),FALSE))</f>
        <v/>
      </c>
      <c r="G157" s="140" t="str">
        <f>IF(ISERROR(1/VLOOKUP($B157,Kraftvärmeprod!$B$1:$AV$480,MATCH("Producerad elenergi i kraftvärmeverk (GWh)",Kraftvärmeprod!$B$1:$AV$1,0),FALSE)),"",VLOOKUP($B157,Kraftvärmeprod!$B$1:$AV$480,MATCH("Producerad elenergi i kraftvärmeverk (GWh)",Kraftvärmeprod!$B$1:$AV$1,0),FALSE))</f>
        <v/>
      </c>
      <c r="H157" s="140" t="str">
        <f>IF(ISERROR(1/VLOOKUP($B157,Miljö!$B$1:$T$480,MATCH("Såld mängd produktionsspecifik fjärrvärme (GWh)",Miljö!$B$1:$T$1,0),FALSE)),"",VLOOKUP($B157,Miljö!$B$1:$T$480,MATCH("Såld mängd produktionsspecifik fjärrvärme (GWh)",Miljö!$B$1:$T$1,0),FALSE))</f>
        <v/>
      </c>
      <c r="J157" s="140" t="str">
        <f t="shared" si="2"/>
        <v>Fjärrvärme i Osby AB</v>
      </c>
    </row>
    <row r="158" spans="1:10" x14ac:dyDescent="0.25">
      <c r="A158" t="s">
        <v>184</v>
      </c>
      <c r="B158" t="s">
        <v>185</v>
      </c>
      <c r="C158" t="s">
        <v>1225</v>
      </c>
      <c r="D158" s="140" t="str">
        <f>IF(ISERROR(1/VLOOKUP($B158,Kraftvärmeprod!$B$1:$D$480,MATCH("Total värmeproduktion i kraftvärmeverk i kombinerad drift (GWh)",Kraftvärmeprod!$B$1:$AV$1,0),FALSE)),"Ej kraftvärme","Alternativproduktionsmetoden")</f>
        <v>Alternativproduktionsmetoden</v>
      </c>
      <c r="E158" s="140">
        <f>VLOOKUP($B158,Totalt!$B$1:$BP$480,MATCH("total el",Totalt!$B$1:$BP$1,0),FALSE)</f>
        <v>949.65599999999995</v>
      </c>
      <c r="F158" s="141">
        <f>IF(ISERROR(1/VLOOKUP($B158,Kraftvärmeprod!$B$1:$BD$480,MATCH("Total värmeproduktion i kraftvärmeverk i kombinerad drift (GWh)",Kraftvärmeprod!$B$1:$AV$1,0),FALSE)),"",VLOOKUP($B158,'Slutlig allokering'!$B$1:$BA$480,MATCH(F$1,'Slutlig allokering'!$B$2:$AS$2,0),FALSE))</f>
        <v>0.49107955512257345</v>
      </c>
      <c r="G158" s="140">
        <f>IF(ISERROR(1/VLOOKUP($B158,Kraftvärmeprod!$B$1:$AV$480,MATCH("Producerad elenergi i kraftvärmeverk (GWh)",Kraftvärmeprod!$B$1:$AV$1,0),FALSE)),"",VLOOKUP($B158,Kraftvärmeprod!$B$1:$AV$480,MATCH("Producerad elenergi i kraftvärmeverk (GWh)",Kraftvärmeprod!$B$1:$AV$1,0),FALSE))</f>
        <v>1205.622386</v>
      </c>
      <c r="H158" s="140">
        <f>IF(ISERROR(1/VLOOKUP($B158,Miljö!$B$1:$T$480,MATCH("Såld mängd produktionsspecifik fjärrvärme (GWh)",Miljö!$B$1:$T$1,0),FALSE)),"",VLOOKUP($B158,Miljö!$B$1:$T$480,MATCH("Såld mängd produktionsspecifik fjärrvärme (GWh)",Miljö!$B$1:$T$1,0),FALSE))</f>
        <v>266.06700000000001</v>
      </c>
      <c r="J158" s="140" t="str">
        <f t="shared" si="2"/>
        <v>Fortum Värme,  AB s.m. Stockholms stad</v>
      </c>
    </row>
    <row r="159" spans="1:10" x14ac:dyDescent="0.25">
      <c r="A159" t="s">
        <v>184</v>
      </c>
      <c r="B159" t="s">
        <v>186</v>
      </c>
      <c r="C159" t="s">
        <v>1225</v>
      </c>
      <c r="D159" s="140" t="str">
        <f>IF(ISERROR(1/VLOOKUP($B159,Kraftvärmeprod!$B$1:$D$480,MATCH("Total värmeproduktion i kraftvärmeverk i kombinerad drift (GWh)",Kraftvärmeprod!$B$1:$AV$1,0),FALSE)),"Ej kraftvärme","Alternativproduktionsmetoden")</f>
        <v>Ej kraftvärme</v>
      </c>
      <c r="E159" s="140">
        <f>VLOOKUP($B159,Totalt!$B$1:$BP$480,MATCH("total el",Totalt!$B$1:$BP$1,0),FALSE)</f>
        <v>1.599</v>
      </c>
      <c r="F159" s="141" t="str">
        <f>IF(ISERROR(1/VLOOKUP($B159,Kraftvärmeprod!$B$1:$BD$480,MATCH("Total värmeproduktion i kraftvärmeverk i kombinerad drift (GWh)",Kraftvärmeprod!$B$1:$AV$1,0),FALSE)),"",VLOOKUP($B159,'Slutlig allokering'!$B$1:$BA$480,MATCH(F$1,'Slutlig allokering'!$B$2:$AS$2,0),FALSE))</f>
        <v/>
      </c>
      <c r="G159" s="140" t="str">
        <f>IF(ISERROR(1/VLOOKUP($B159,Kraftvärmeprod!$B$1:$AV$480,MATCH("Producerad elenergi i kraftvärmeverk (GWh)",Kraftvärmeprod!$B$1:$AV$1,0),FALSE)),"",VLOOKUP($B159,Kraftvärmeprod!$B$1:$AV$480,MATCH("Producerad elenergi i kraftvärmeverk (GWh)",Kraftvärmeprod!$B$1:$AV$1,0),FALSE))</f>
        <v/>
      </c>
      <c r="H159" s="140" t="str">
        <f>IF(ISERROR(1/VLOOKUP($B159,Miljö!$B$1:$T$480,MATCH("Såld mängd produktionsspecifik fjärrvärme (GWh)",Miljö!$B$1:$T$1,0),FALSE)),"",VLOOKUP($B159,Miljö!$B$1:$T$480,MATCH("Såld mängd produktionsspecifik fjärrvärme (GWh)",Miljö!$B$1:$T$1,0),FALSE))</f>
        <v/>
      </c>
      <c r="J159" s="140" t="str">
        <f t="shared" si="2"/>
        <v>Fortum Värme,  AB s.m. Stockholms stad</v>
      </c>
    </row>
    <row r="160" spans="1:10" x14ac:dyDescent="0.25">
      <c r="A160" t="s">
        <v>187</v>
      </c>
      <c r="B160" t="s">
        <v>188</v>
      </c>
      <c r="D160" s="140" t="str">
        <f>IF(ISERROR(1/VLOOKUP($B160,Kraftvärmeprod!$B$1:$D$480,MATCH("Total värmeproduktion i kraftvärmeverk i kombinerad drift (GWh)",Kraftvärmeprod!$B$1:$AV$1,0),FALSE)),"Ej kraftvärme","Alternativproduktionsmetoden")</f>
        <v>Ej kraftvärme</v>
      </c>
      <c r="E160" s="140">
        <f>VLOOKUP($B160,Totalt!$B$1:$BP$480,MATCH("total el",Totalt!$B$1:$BP$1,0),FALSE)</f>
        <v>0</v>
      </c>
      <c r="F160" s="141" t="str">
        <f>IF(ISERROR(1/VLOOKUP($B160,Kraftvärmeprod!$B$1:$BD$480,MATCH("Total värmeproduktion i kraftvärmeverk i kombinerad drift (GWh)",Kraftvärmeprod!$B$1:$AV$1,0),FALSE)),"",VLOOKUP($B160,'Slutlig allokering'!$B$1:$BA$480,MATCH(F$1,'Slutlig allokering'!$B$2:$AS$2,0),FALSE))</f>
        <v/>
      </c>
      <c r="G160" s="140" t="str">
        <f>IF(ISERROR(1/VLOOKUP($B160,Kraftvärmeprod!$B$1:$AV$480,MATCH("Producerad elenergi i kraftvärmeverk (GWh)",Kraftvärmeprod!$B$1:$AV$1,0),FALSE)),"",VLOOKUP($B160,Kraftvärmeprod!$B$1:$AV$480,MATCH("Producerad elenergi i kraftvärmeverk (GWh)",Kraftvärmeprod!$B$1:$AV$1,0),FALSE))</f>
        <v/>
      </c>
      <c r="H160" s="140" t="str">
        <f>IF(ISERROR(1/VLOOKUP($B160,Miljö!$B$1:$T$480,MATCH("Såld mängd produktionsspecifik fjärrvärme (GWh)",Miljö!$B$1:$T$1,0),FALSE)),"",VLOOKUP($B160,Miljö!$B$1:$T$480,MATCH("Såld mängd produktionsspecifik fjärrvärme (GWh)",Miljö!$B$1:$T$1,0),FALSE))</f>
        <v/>
      </c>
      <c r="J160" s="140" t="str">
        <f t="shared" si="2"/>
        <v>Gimmersta Energi AB</v>
      </c>
    </row>
    <row r="161" spans="1:10" x14ac:dyDescent="0.25">
      <c r="A161" t="s">
        <v>187</v>
      </c>
      <c r="B161" t="s">
        <v>189</v>
      </c>
      <c r="D161" s="140" t="str">
        <f>IF(ISERROR(1/VLOOKUP($B161,Kraftvärmeprod!$B$1:$D$480,MATCH("Total värmeproduktion i kraftvärmeverk i kombinerad drift (GWh)",Kraftvärmeprod!$B$1:$AV$1,0),FALSE)),"Ej kraftvärme","Alternativproduktionsmetoden")</f>
        <v>Ej kraftvärme</v>
      </c>
      <c r="E161" s="140">
        <f>VLOOKUP($B161,Totalt!$B$1:$BP$480,MATCH("total el",Totalt!$B$1:$BP$1,0),FALSE)</f>
        <v>0</v>
      </c>
      <c r="F161" s="141" t="str">
        <f>IF(ISERROR(1/VLOOKUP($B161,Kraftvärmeprod!$B$1:$BD$480,MATCH("Total värmeproduktion i kraftvärmeverk i kombinerad drift (GWh)",Kraftvärmeprod!$B$1:$AV$1,0),FALSE)),"",VLOOKUP($B161,'Slutlig allokering'!$B$1:$BA$480,MATCH(F$1,'Slutlig allokering'!$B$2:$AS$2,0),FALSE))</f>
        <v/>
      </c>
      <c r="G161" s="140" t="str">
        <f>IF(ISERROR(1/VLOOKUP($B161,Kraftvärmeprod!$B$1:$AV$480,MATCH("Producerad elenergi i kraftvärmeverk (GWh)",Kraftvärmeprod!$B$1:$AV$1,0),FALSE)),"",VLOOKUP($B161,Kraftvärmeprod!$B$1:$AV$480,MATCH("Producerad elenergi i kraftvärmeverk (GWh)",Kraftvärmeprod!$B$1:$AV$1,0),FALSE))</f>
        <v/>
      </c>
      <c r="H161" s="140" t="str">
        <f>IF(ISERROR(1/VLOOKUP($B161,Miljö!$B$1:$T$480,MATCH("Såld mängd produktionsspecifik fjärrvärme (GWh)",Miljö!$B$1:$T$1,0),FALSE)),"",VLOOKUP($B161,Miljö!$B$1:$T$480,MATCH("Såld mängd produktionsspecifik fjärrvärme (GWh)",Miljö!$B$1:$T$1,0),FALSE))</f>
        <v/>
      </c>
      <c r="J161" s="140" t="str">
        <f t="shared" si="2"/>
        <v>Gimmersta Energi AB</v>
      </c>
    </row>
    <row r="162" spans="1:10" x14ac:dyDescent="0.25">
      <c r="A162" t="s">
        <v>187</v>
      </c>
      <c r="B162" s="36" t="s">
        <v>1071</v>
      </c>
      <c r="D162" s="140" t="str">
        <f>IF(ISERROR(1/VLOOKUP($B162,Kraftvärmeprod!$B$1:$D$480,MATCH("Total värmeproduktion i kraftvärmeverk i kombinerad drift (GWh)",Kraftvärmeprod!$B$1:$AV$1,0),FALSE)),"Ej kraftvärme","Alternativproduktionsmetoden")</f>
        <v>Ej kraftvärme</v>
      </c>
      <c r="E162" s="140">
        <f>VLOOKUP($B162,Totalt!$B$1:$BP$480,MATCH("total el",Totalt!$B$1:$BP$1,0),FALSE)</f>
        <v>0</v>
      </c>
      <c r="F162" s="141" t="str">
        <f>IF(ISERROR(1/VLOOKUP($B162,Kraftvärmeprod!$B$1:$BD$480,MATCH("Total värmeproduktion i kraftvärmeverk i kombinerad drift (GWh)",Kraftvärmeprod!$B$1:$AV$1,0),FALSE)),"",VLOOKUP($B162,'Slutlig allokering'!$B$1:$BA$480,MATCH(F$1,'Slutlig allokering'!$B$2:$AS$2,0),FALSE))</f>
        <v/>
      </c>
      <c r="G162" s="140" t="str">
        <f>IF(ISERROR(1/VLOOKUP($B162,Kraftvärmeprod!$B$1:$AV$480,MATCH("Producerad elenergi i kraftvärmeverk (GWh)",Kraftvärmeprod!$B$1:$AV$1,0),FALSE)),"",VLOOKUP($B162,Kraftvärmeprod!$B$1:$AV$480,MATCH("Producerad elenergi i kraftvärmeverk (GWh)",Kraftvärmeprod!$B$1:$AV$1,0),FALSE))</f>
        <v/>
      </c>
      <c r="H162" s="140" t="str">
        <f>IF(ISERROR(1/VLOOKUP($B162,Miljö!$B$1:$T$480,MATCH("Såld mängd produktionsspecifik fjärrvärme (GWh)",Miljö!$B$1:$T$1,0),FALSE)),"",VLOOKUP($B162,Miljö!$B$1:$T$480,MATCH("Såld mängd produktionsspecifik fjärrvärme (GWh)",Miljö!$B$1:$T$1,0),FALSE))</f>
        <v/>
      </c>
      <c r="J162" s="140" t="str">
        <f t="shared" si="2"/>
        <v>Gimmersta Energi AB</v>
      </c>
    </row>
    <row r="163" spans="1:10" x14ac:dyDescent="0.25">
      <c r="A163" t="s">
        <v>187</v>
      </c>
      <c r="B163" t="s">
        <v>191</v>
      </c>
      <c r="D163" s="140" t="str">
        <f>IF(ISERROR(1/VLOOKUP($B163,Kraftvärmeprod!$B$1:$D$480,MATCH("Total värmeproduktion i kraftvärmeverk i kombinerad drift (GWh)",Kraftvärmeprod!$B$1:$AV$1,0),FALSE)),"Ej kraftvärme","Alternativproduktionsmetoden")</f>
        <v>Ej kraftvärme</v>
      </c>
      <c r="E163" s="140">
        <f>VLOOKUP($B163,Totalt!$B$1:$BP$480,MATCH("total el",Totalt!$B$1:$BP$1,0),FALSE)</f>
        <v>0</v>
      </c>
      <c r="F163" s="141" t="str">
        <f>IF(ISERROR(1/VLOOKUP($B163,Kraftvärmeprod!$B$1:$BD$480,MATCH("Total värmeproduktion i kraftvärmeverk i kombinerad drift (GWh)",Kraftvärmeprod!$B$1:$AV$1,0),FALSE)),"",VLOOKUP($B163,'Slutlig allokering'!$B$1:$BA$480,MATCH(F$1,'Slutlig allokering'!$B$2:$AS$2,0),FALSE))</f>
        <v/>
      </c>
      <c r="G163" s="140" t="str">
        <f>IF(ISERROR(1/VLOOKUP($B163,Kraftvärmeprod!$B$1:$AV$480,MATCH("Producerad elenergi i kraftvärmeverk (GWh)",Kraftvärmeprod!$B$1:$AV$1,0),FALSE)),"",VLOOKUP($B163,Kraftvärmeprod!$B$1:$AV$480,MATCH("Producerad elenergi i kraftvärmeverk (GWh)",Kraftvärmeprod!$B$1:$AV$1,0),FALSE))</f>
        <v/>
      </c>
      <c r="H163" s="140" t="str">
        <f>IF(ISERROR(1/VLOOKUP($B163,Miljö!$B$1:$T$480,MATCH("Såld mängd produktionsspecifik fjärrvärme (GWh)",Miljö!$B$1:$T$1,0),FALSE)),"",VLOOKUP($B163,Miljö!$B$1:$T$480,MATCH("Såld mängd produktionsspecifik fjärrvärme (GWh)",Miljö!$B$1:$T$1,0),FALSE))</f>
        <v/>
      </c>
      <c r="J163" s="140" t="str">
        <f t="shared" si="2"/>
        <v>Gimmersta Energi AB</v>
      </c>
    </row>
    <row r="164" spans="1:10" x14ac:dyDescent="0.25">
      <c r="A164" t="s">
        <v>187</v>
      </c>
      <c r="B164" t="s">
        <v>192</v>
      </c>
      <c r="D164" s="140" t="str">
        <f>IF(ISERROR(1/VLOOKUP($B164,Kraftvärmeprod!$B$1:$D$480,MATCH("Total värmeproduktion i kraftvärmeverk i kombinerad drift (GWh)",Kraftvärmeprod!$B$1:$AV$1,0),FALSE)),"Ej kraftvärme","Alternativproduktionsmetoden")</f>
        <v>Ej kraftvärme</v>
      </c>
      <c r="E164" s="140">
        <f>VLOOKUP($B164,Totalt!$B$1:$BP$480,MATCH("total el",Totalt!$B$1:$BP$1,0),FALSE)</f>
        <v>0</v>
      </c>
      <c r="F164" s="141" t="str">
        <f>IF(ISERROR(1/VLOOKUP($B164,Kraftvärmeprod!$B$1:$BD$480,MATCH("Total värmeproduktion i kraftvärmeverk i kombinerad drift (GWh)",Kraftvärmeprod!$B$1:$AV$1,0),FALSE)),"",VLOOKUP($B164,'Slutlig allokering'!$B$1:$BA$480,MATCH(F$1,'Slutlig allokering'!$B$2:$AS$2,0),FALSE))</f>
        <v/>
      </c>
      <c r="G164" s="140" t="str">
        <f>IF(ISERROR(1/VLOOKUP($B164,Kraftvärmeprod!$B$1:$AV$480,MATCH("Producerad elenergi i kraftvärmeverk (GWh)",Kraftvärmeprod!$B$1:$AV$1,0),FALSE)),"",VLOOKUP($B164,Kraftvärmeprod!$B$1:$AV$480,MATCH("Producerad elenergi i kraftvärmeverk (GWh)",Kraftvärmeprod!$B$1:$AV$1,0),FALSE))</f>
        <v/>
      </c>
      <c r="H164" s="140" t="str">
        <f>IF(ISERROR(1/VLOOKUP($B164,Miljö!$B$1:$T$480,MATCH("Såld mängd produktionsspecifik fjärrvärme (GWh)",Miljö!$B$1:$T$1,0),FALSE)),"",VLOOKUP($B164,Miljö!$B$1:$T$480,MATCH("Såld mängd produktionsspecifik fjärrvärme (GWh)",Miljö!$B$1:$T$1,0),FALSE))</f>
        <v/>
      </c>
      <c r="J164" s="140" t="str">
        <f t="shared" si="2"/>
        <v>Gimmersta Energi AB</v>
      </c>
    </row>
    <row r="165" spans="1:10" x14ac:dyDescent="0.25">
      <c r="A165" t="s">
        <v>187</v>
      </c>
      <c r="B165" t="s">
        <v>193</v>
      </c>
      <c r="D165" s="140" t="str">
        <f>IF(ISERROR(1/VLOOKUP($B165,Kraftvärmeprod!$B$1:$D$480,MATCH("Total värmeproduktion i kraftvärmeverk i kombinerad drift (GWh)",Kraftvärmeprod!$B$1:$AV$1,0),FALSE)),"Ej kraftvärme","Alternativproduktionsmetoden")</f>
        <v>Ej kraftvärme</v>
      </c>
      <c r="E165" s="140">
        <f>VLOOKUP($B165,Totalt!$B$1:$BP$480,MATCH("total el",Totalt!$B$1:$BP$1,0),FALSE)</f>
        <v>0</v>
      </c>
      <c r="F165" s="141" t="str">
        <f>IF(ISERROR(1/VLOOKUP($B165,Kraftvärmeprod!$B$1:$BD$480,MATCH("Total värmeproduktion i kraftvärmeverk i kombinerad drift (GWh)",Kraftvärmeprod!$B$1:$AV$1,0),FALSE)),"",VLOOKUP($B165,'Slutlig allokering'!$B$1:$BA$480,MATCH(F$1,'Slutlig allokering'!$B$2:$AS$2,0),FALSE))</f>
        <v/>
      </c>
      <c r="G165" s="140" t="str">
        <f>IF(ISERROR(1/VLOOKUP($B165,Kraftvärmeprod!$B$1:$AV$480,MATCH("Producerad elenergi i kraftvärmeverk (GWh)",Kraftvärmeprod!$B$1:$AV$1,0),FALSE)),"",VLOOKUP($B165,Kraftvärmeprod!$B$1:$AV$480,MATCH("Producerad elenergi i kraftvärmeverk (GWh)",Kraftvärmeprod!$B$1:$AV$1,0),FALSE))</f>
        <v/>
      </c>
      <c r="H165" s="140" t="str">
        <f>IF(ISERROR(1/VLOOKUP($B165,Miljö!$B$1:$T$480,MATCH("Såld mängd produktionsspecifik fjärrvärme (GWh)",Miljö!$B$1:$T$1,0),FALSE)),"",VLOOKUP($B165,Miljö!$B$1:$T$480,MATCH("Såld mängd produktionsspecifik fjärrvärme (GWh)",Miljö!$B$1:$T$1,0),FALSE))</f>
        <v/>
      </c>
      <c r="J165" s="140" t="str">
        <f t="shared" si="2"/>
        <v>Gimmersta Energi AB</v>
      </c>
    </row>
    <row r="166" spans="1:10" x14ac:dyDescent="0.25">
      <c r="A166" t="s">
        <v>187</v>
      </c>
      <c r="B166" t="s">
        <v>194</v>
      </c>
      <c r="D166" s="140" t="str">
        <f>IF(ISERROR(1/VLOOKUP($B166,Kraftvärmeprod!$B$1:$D$480,MATCH("Total värmeproduktion i kraftvärmeverk i kombinerad drift (GWh)",Kraftvärmeprod!$B$1:$AV$1,0),FALSE)),"Ej kraftvärme","Alternativproduktionsmetoden")</f>
        <v>Ej kraftvärme</v>
      </c>
      <c r="E166" s="140">
        <f>VLOOKUP($B166,Totalt!$B$1:$BP$480,MATCH("total el",Totalt!$B$1:$BP$1,0),FALSE)</f>
        <v>0</v>
      </c>
      <c r="F166" s="141" t="str">
        <f>IF(ISERROR(1/VLOOKUP($B166,Kraftvärmeprod!$B$1:$BD$480,MATCH("Total värmeproduktion i kraftvärmeverk i kombinerad drift (GWh)",Kraftvärmeprod!$B$1:$AV$1,0),FALSE)),"",VLOOKUP($B166,'Slutlig allokering'!$B$1:$BA$480,MATCH(F$1,'Slutlig allokering'!$B$2:$AS$2,0),FALSE))</f>
        <v/>
      </c>
      <c r="G166" s="140" t="str">
        <f>IF(ISERROR(1/VLOOKUP($B166,Kraftvärmeprod!$B$1:$AV$480,MATCH("Producerad elenergi i kraftvärmeverk (GWh)",Kraftvärmeprod!$B$1:$AV$1,0),FALSE)),"",VLOOKUP($B166,Kraftvärmeprod!$B$1:$AV$480,MATCH("Producerad elenergi i kraftvärmeverk (GWh)",Kraftvärmeprod!$B$1:$AV$1,0),FALSE))</f>
        <v/>
      </c>
      <c r="H166" s="140" t="str">
        <f>IF(ISERROR(1/VLOOKUP($B166,Miljö!$B$1:$T$480,MATCH("Såld mängd produktionsspecifik fjärrvärme (GWh)",Miljö!$B$1:$T$1,0),FALSE)),"",VLOOKUP($B166,Miljö!$B$1:$T$480,MATCH("Såld mängd produktionsspecifik fjärrvärme (GWh)",Miljö!$B$1:$T$1,0),FALSE))</f>
        <v/>
      </c>
      <c r="J166" s="140" t="str">
        <f t="shared" si="2"/>
        <v>Gimmersta Energi AB</v>
      </c>
    </row>
    <row r="167" spans="1:10" x14ac:dyDescent="0.25">
      <c r="A167" t="s">
        <v>187</v>
      </c>
      <c r="B167" t="s">
        <v>195</v>
      </c>
      <c r="D167" s="140" t="str">
        <f>IF(ISERROR(1/VLOOKUP($B167,Kraftvärmeprod!$B$1:$D$480,MATCH("Total värmeproduktion i kraftvärmeverk i kombinerad drift (GWh)",Kraftvärmeprod!$B$1:$AV$1,0),FALSE)),"Ej kraftvärme","Alternativproduktionsmetoden")</f>
        <v>Ej kraftvärme</v>
      </c>
      <c r="E167" s="140">
        <f>VLOOKUP($B167,Totalt!$B$1:$BP$480,MATCH("total el",Totalt!$B$1:$BP$1,0),FALSE)</f>
        <v>0</v>
      </c>
      <c r="F167" s="141" t="str">
        <f>IF(ISERROR(1/VLOOKUP($B167,Kraftvärmeprod!$B$1:$BD$480,MATCH("Total värmeproduktion i kraftvärmeverk i kombinerad drift (GWh)",Kraftvärmeprod!$B$1:$AV$1,0),FALSE)),"",VLOOKUP($B167,'Slutlig allokering'!$B$1:$BA$480,MATCH(F$1,'Slutlig allokering'!$B$2:$AS$2,0),FALSE))</f>
        <v/>
      </c>
      <c r="G167" s="140" t="str">
        <f>IF(ISERROR(1/VLOOKUP($B167,Kraftvärmeprod!$B$1:$AV$480,MATCH("Producerad elenergi i kraftvärmeverk (GWh)",Kraftvärmeprod!$B$1:$AV$1,0),FALSE)),"",VLOOKUP($B167,Kraftvärmeprod!$B$1:$AV$480,MATCH("Producerad elenergi i kraftvärmeverk (GWh)",Kraftvärmeprod!$B$1:$AV$1,0),FALSE))</f>
        <v/>
      </c>
      <c r="H167" s="140" t="str">
        <f>IF(ISERROR(1/VLOOKUP($B167,Miljö!$B$1:$T$480,MATCH("Såld mängd produktionsspecifik fjärrvärme (GWh)",Miljö!$B$1:$T$1,0),FALSE)),"",VLOOKUP($B167,Miljö!$B$1:$T$480,MATCH("Såld mängd produktionsspecifik fjärrvärme (GWh)",Miljö!$B$1:$T$1,0),FALSE))</f>
        <v/>
      </c>
      <c r="J167" s="140" t="str">
        <f t="shared" si="2"/>
        <v>Gimmersta Energi AB</v>
      </c>
    </row>
    <row r="168" spans="1:10" x14ac:dyDescent="0.25">
      <c r="A168" t="s">
        <v>196</v>
      </c>
      <c r="B168" t="s">
        <v>197</v>
      </c>
      <c r="C168" s="140" t="s">
        <v>687</v>
      </c>
      <c r="D168" s="140" t="str">
        <f>IF(ISERROR(1/VLOOKUP($B168,Kraftvärmeprod!$B$1:$D$480,MATCH("Total värmeproduktion i kraftvärmeverk i kombinerad drift (GWh)",Kraftvärmeprod!$B$1:$AV$1,0),FALSE)),"Ej kraftvärme","Alternativproduktionsmetoden")</f>
        <v>Ej kraftvärme</v>
      </c>
      <c r="E168" s="140">
        <f>VLOOKUP($B168,Totalt!$B$1:$BP$480,MATCH("total el",Totalt!$B$1:$BP$1,0),FALSE)</f>
        <v>2.05111</v>
      </c>
      <c r="F168" s="141" t="str">
        <f>IF(ISERROR(1/VLOOKUP($B168,Kraftvärmeprod!$B$1:$BD$480,MATCH("Total värmeproduktion i kraftvärmeverk i kombinerad drift (GWh)",Kraftvärmeprod!$B$1:$AV$1,0),FALSE)),"",VLOOKUP($B168,'Slutlig allokering'!$B$1:$BA$480,MATCH(F$1,'Slutlig allokering'!$B$2:$AS$2,0),FALSE))</f>
        <v/>
      </c>
      <c r="G168" s="140" t="str">
        <f>IF(ISERROR(1/VLOOKUP($B168,Kraftvärmeprod!$B$1:$AV$480,MATCH("Producerad elenergi i kraftvärmeverk (GWh)",Kraftvärmeprod!$B$1:$AV$1,0),FALSE)),"",VLOOKUP($B168,Kraftvärmeprod!$B$1:$AV$480,MATCH("Producerad elenergi i kraftvärmeverk (GWh)",Kraftvärmeprod!$B$1:$AV$1,0),FALSE))</f>
        <v/>
      </c>
      <c r="H168" s="140" t="str">
        <f>IF(ISERROR(1/VLOOKUP($B168,Miljö!$B$1:$T$480,MATCH("Såld mängd produktionsspecifik fjärrvärme (GWh)",Miljö!$B$1:$T$1,0),FALSE)),"",VLOOKUP($B168,Miljö!$B$1:$T$480,MATCH("Såld mängd produktionsspecifik fjärrvärme (GWh)",Miljö!$B$1:$T$1,0),FALSE))</f>
        <v/>
      </c>
      <c r="J168" s="140" t="str">
        <f t="shared" si="2"/>
        <v>Gislaved Energi AB</v>
      </c>
    </row>
    <row r="169" spans="1:10" x14ac:dyDescent="0.25">
      <c r="A169" t="s">
        <v>196</v>
      </c>
      <c r="B169" t="s">
        <v>198</v>
      </c>
      <c r="C169" s="140" t="s">
        <v>687</v>
      </c>
      <c r="D169" s="140" t="str">
        <f>IF(ISERROR(1/VLOOKUP($B169,Kraftvärmeprod!$B$1:$D$480,MATCH("Total värmeproduktion i kraftvärmeverk i kombinerad drift (GWh)",Kraftvärmeprod!$B$1:$AV$1,0),FALSE)),"Ej kraftvärme","Alternativproduktionsmetoden")</f>
        <v>Ej kraftvärme</v>
      </c>
      <c r="E169" s="140">
        <f>VLOOKUP($B169,Totalt!$B$1:$BP$480,MATCH("total el",Totalt!$B$1:$BP$1,0),FALSE)</f>
        <v>0</v>
      </c>
      <c r="F169" s="141" t="str">
        <f>IF(ISERROR(1/VLOOKUP($B169,Kraftvärmeprod!$B$1:$BD$480,MATCH("Total värmeproduktion i kraftvärmeverk i kombinerad drift (GWh)",Kraftvärmeprod!$B$1:$AV$1,0),FALSE)),"",VLOOKUP($B169,'Slutlig allokering'!$B$1:$BA$480,MATCH(F$1,'Slutlig allokering'!$B$2:$AS$2,0),FALSE))</f>
        <v/>
      </c>
      <c r="G169" s="140" t="str">
        <f>IF(ISERROR(1/VLOOKUP($B169,Kraftvärmeprod!$B$1:$AV$480,MATCH("Producerad elenergi i kraftvärmeverk (GWh)",Kraftvärmeprod!$B$1:$AV$1,0),FALSE)),"",VLOOKUP($B169,Kraftvärmeprod!$B$1:$AV$480,MATCH("Producerad elenergi i kraftvärmeverk (GWh)",Kraftvärmeprod!$B$1:$AV$1,0),FALSE))</f>
        <v/>
      </c>
      <c r="H169" s="140" t="str">
        <f>IF(ISERROR(1/VLOOKUP($B169,Miljö!$B$1:$T$480,MATCH("Såld mängd produktionsspecifik fjärrvärme (GWh)",Miljö!$B$1:$T$1,0),FALSE)),"",VLOOKUP($B169,Miljö!$B$1:$T$480,MATCH("Såld mängd produktionsspecifik fjärrvärme (GWh)",Miljö!$B$1:$T$1,0),FALSE))</f>
        <v/>
      </c>
      <c r="J169" s="140" t="str">
        <f t="shared" si="2"/>
        <v>Gislaved Energi AB</v>
      </c>
    </row>
    <row r="170" spans="1:10" x14ac:dyDescent="0.25">
      <c r="A170" t="s">
        <v>196</v>
      </c>
      <c r="B170" t="s">
        <v>199</v>
      </c>
      <c r="C170" s="140" t="s">
        <v>687</v>
      </c>
      <c r="D170" s="140" t="str">
        <f>IF(ISERROR(1/VLOOKUP($B170,Kraftvärmeprod!$B$1:$D$480,MATCH("Total värmeproduktion i kraftvärmeverk i kombinerad drift (GWh)",Kraftvärmeprod!$B$1:$AV$1,0),FALSE)),"Ej kraftvärme","Alternativproduktionsmetoden")</f>
        <v>Ej kraftvärme</v>
      </c>
      <c r="E170" s="140">
        <f>VLOOKUP($B170,Totalt!$B$1:$BP$480,MATCH("total el",Totalt!$B$1:$BP$1,0),FALSE)</f>
        <v>0.13635</v>
      </c>
      <c r="F170" s="141" t="str">
        <f>IF(ISERROR(1/VLOOKUP($B170,Kraftvärmeprod!$B$1:$BD$480,MATCH("Total värmeproduktion i kraftvärmeverk i kombinerad drift (GWh)",Kraftvärmeprod!$B$1:$AV$1,0),FALSE)),"",VLOOKUP($B170,'Slutlig allokering'!$B$1:$BA$480,MATCH(F$1,'Slutlig allokering'!$B$2:$AS$2,0),FALSE))</f>
        <v/>
      </c>
      <c r="G170" s="140" t="str">
        <f>IF(ISERROR(1/VLOOKUP($B170,Kraftvärmeprod!$B$1:$AV$480,MATCH("Producerad elenergi i kraftvärmeverk (GWh)",Kraftvärmeprod!$B$1:$AV$1,0),FALSE)),"",VLOOKUP($B170,Kraftvärmeprod!$B$1:$AV$480,MATCH("Producerad elenergi i kraftvärmeverk (GWh)",Kraftvärmeprod!$B$1:$AV$1,0),FALSE))</f>
        <v/>
      </c>
      <c r="H170" s="140" t="str">
        <f>IF(ISERROR(1/VLOOKUP($B170,Miljö!$B$1:$T$480,MATCH("Såld mängd produktionsspecifik fjärrvärme (GWh)",Miljö!$B$1:$T$1,0),FALSE)),"",VLOOKUP($B170,Miljö!$B$1:$T$480,MATCH("Såld mängd produktionsspecifik fjärrvärme (GWh)",Miljö!$B$1:$T$1,0),FALSE))</f>
        <v/>
      </c>
      <c r="J170" s="140" t="str">
        <f t="shared" si="2"/>
        <v>Gislaved Energi AB</v>
      </c>
    </row>
    <row r="171" spans="1:10" x14ac:dyDescent="0.25">
      <c r="A171" t="s">
        <v>196</v>
      </c>
      <c r="B171" t="s">
        <v>200</v>
      </c>
      <c r="C171" s="140" t="s">
        <v>687</v>
      </c>
      <c r="D171" s="140" t="str">
        <f>IF(ISERROR(1/VLOOKUP($B171,Kraftvärmeprod!$B$1:$D$480,MATCH("Total värmeproduktion i kraftvärmeverk i kombinerad drift (GWh)",Kraftvärmeprod!$B$1:$AV$1,0),FALSE)),"Ej kraftvärme","Alternativproduktionsmetoden")</f>
        <v>Ej kraftvärme</v>
      </c>
      <c r="E171" s="140">
        <f>VLOOKUP($B171,Totalt!$B$1:$BP$480,MATCH("total el",Totalt!$B$1:$BP$1,0),FALSE)</f>
        <v>0.11101</v>
      </c>
      <c r="F171" s="141" t="str">
        <f>IF(ISERROR(1/VLOOKUP($B171,Kraftvärmeprod!$B$1:$BD$480,MATCH("Total värmeproduktion i kraftvärmeverk i kombinerad drift (GWh)",Kraftvärmeprod!$B$1:$AV$1,0),FALSE)),"",VLOOKUP($B171,'Slutlig allokering'!$B$1:$BA$480,MATCH(F$1,'Slutlig allokering'!$B$2:$AS$2,0),FALSE))</f>
        <v/>
      </c>
      <c r="G171" s="140" t="str">
        <f>IF(ISERROR(1/VLOOKUP($B171,Kraftvärmeprod!$B$1:$AV$480,MATCH("Producerad elenergi i kraftvärmeverk (GWh)",Kraftvärmeprod!$B$1:$AV$1,0),FALSE)),"",VLOOKUP($B171,Kraftvärmeprod!$B$1:$AV$480,MATCH("Producerad elenergi i kraftvärmeverk (GWh)",Kraftvärmeprod!$B$1:$AV$1,0),FALSE))</f>
        <v/>
      </c>
      <c r="H171" s="140" t="str">
        <f>IF(ISERROR(1/VLOOKUP($B171,Miljö!$B$1:$T$480,MATCH("Såld mängd produktionsspecifik fjärrvärme (GWh)",Miljö!$B$1:$T$1,0),FALSE)),"",VLOOKUP($B171,Miljö!$B$1:$T$480,MATCH("Såld mängd produktionsspecifik fjärrvärme (GWh)",Miljö!$B$1:$T$1,0),FALSE))</f>
        <v/>
      </c>
      <c r="J171" s="140" t="str">
        <f t="shared" si="2"/>
        <v>Gislaved Energi AB</v>
      </c>
    </row>
    <row r="172" spans="1:10" x14ac:dyDescent="0.25">
      <c r="A172" t="s">
        <v>201</v>
      </c>
      <c r="B172" t="s">
        <v>202</v>
      </c>
      <c r="C172" s="140" t="s">
        <v>1226</v>
      </c>
      <c r="D172" s="140" t="str">
        <f>IF(ISERROR(1/VLOOKUP($B172,Kraftvärmeprod!$B$1:$D$480,MATCH("Total värmeproduktion i kraftvärmeverk i kombinerad drift (GWh)",Kraftvärmeprod!$B$1:$AV$1,0),FALSE)),"Ej kraftvärme","Alternativproduktionsmetoden")</f>
        <v>Ej kraftvärme</v>
      </c>
      <c r="E172" s="140">
        <f>VLOOKUP($B172,Totalt!$B$1:$BP$480,MATCH("total el",Totalt!$B$1:$BP$1,0),FALSE)</f>
        <v>0.28999999999999998</v>
      </c>
      <c r="F172" s="141" t="str">
        <f>IF(ISERROR(1/VLOOKUP($B172,Kraftvärmeprod!$B$1:$BD$480,MATCH("Total värmeproduktion i kraftvärmeverk i kombinerad drift (GWh)",Kraftvärmeprod!$B$1:$AV$1,0),FALSE)),"",VLOOKUP($B172,'Slutlig allokering'!$B$1:$BA$480,MATCH(F$1,'Slutlig allokering'!$B$2:$AS$2,0),FALSE))</f>
        <v/>
      </c>
      <c r="G172" s="140" t="str">
        <f>IF(ISERROR(1/VLOOKUP($B172,Kraftvärmeprod!$B$1:$AV$480,MATCH("Producerad elenergi i kraftvärmeverk (GWh)",Kraftvärmeprod!$B$1:$AV$1,0),FALSE)),"",VLOOKUP($B172,Kraftvärmeprod!$B$1:$AV$480,MATCH("Producerad elenergi i kraftvärmeverk (GWh)",Kraftvärmeprod!$B$1:$AV$1,0),FALSE))</f>
        <v/>
      </c>
      <c r="H172" s="140" t="str">
        <f>IF(ISERROR(1/VLOOKUP($B172,Miljö!$B$1:$T$480,MATCH("Såld mängd produktionsspecifik fjärrvärme (GWh)",Miljö!$B$1:$T$1,0),FALSE)),"",VLOOKUP($B172,Miljö!$B$1:$T$480,MATCH("Såld mängd produktionsspecifik fjärrvärme (GWh)",Miljö!$B$1:$T$1,0),FALSE))</f>
        <v/>
      </c>
      <c r="J172" s="140" t="str">
        <f t="shared" si="2"/>
        <v>Gotlands Energi AB</v>
      </c>
    </row>
    <row r="173" spans="1:10" x14ac:dyDescent="0.25">
      <c r="A173" t="s">
        <v>201</v>
      </c>
      <c r="B173" t="s">
        <v>203</v>
      </c>
      <c r="C173" s="140" t="s">
        <v>1226</v>
      </c>
      <c r="D173" s="140" t="str">
        <f>IF(ISERROR(1/VLOOKUP($B173,Kraftvärmeprod!$B$1:$D$480,MATCH("Total värmeproduktion i kraftvärmeverk i kombinerad drift (GWh)",Kraftvärmeprod!$B$1:$AV$1,0),FALSE)),"Ej kraftvärme","Alternativproduktionsmetoden")</f>
        <v>Ej kraftvärme</v>
      </c>
      <c r="E173" s="140">
        <f>VLOOKUP($B173,Totalt!$B$1:$BP$480,MATCH("total el",Totalt!$B$1:$BP$1,0),FALSE)</f>
        <v>0.02</v>
      </c>
      <c r="F173" s="141" t="str">
        <f>IF(ISERROR(1/VLOOKUP($B173,Kraftvärmeprod!$B$1:$BD$480,MATCH("Total värmeproduktion i kraftvärmeverk i kombinerad drift (GWh)",Kraftvärmeprod!$B$1:$AV$1,0),FALSE)),"",VLOOKUP($B173,'Slutlig allokering'!$B$1:$BA$480,MATCH(F$1,'Slutlig allokering'!$B$2:$AS$2,0),FALSE))</f>
        <v/>
      </c>
      <c r="G173" s="140" t="str">
        <f>IF(ISERROR(1/VLOOKUP($B173,Kraftvärmeprod!$B$1:$AV$480,MATCH("Producerad elenergi i kraftvärmeverk (GWh)",Kraftvärmeprod!$B$1:$AV$1,0),FALSE)),"",VLOOKUP($B173,Kraftvärmeprod!$B$1:$AV$480,MATCH("Producerad elenergi i kraftvärmeverk (GWh)",Kraftvärmeprod!$B$1:$AV$1,0),FALSE))</f>
        <v/>
      </c>
      <c r="H173" s="140" t="str">
        <f>IF(ISERROR(1/VLOOKUP($B173,Miljö!$B$1:$T$480,MATCH("Såld mängd produktionsspecifik fjärrvärme (GWh)",Miljö!$B$1:$T$1,0),FALSE)),"",VLOOKUP($B173,Miljö!$B$1:$T$480,MATCH("Såld mängd produktionsspecifik fjärrvärme (GWh)",Miljö!$B$1:$T$1,0),FALSE))</f>
        <v/>
      </c>
      <c r="J173" s="140" t="str">
        <f t="shared" si="2"/>
        <v>Gotlands Energi AB</v>
      </c>
    </row>
    <row r="174" spans="1:10" x14ac:dyDescent="0.25">
      <c r="A174" t="s">
        <v>201</v>
      </c>
      <c r="B174" t="s">
        <v>204</v>
      </c>
      <c r="C174" s="140" t="s">
        <v>1226</v>
      </c>
      <c r="D174" s="140" t="str">
        <f>IF(ISERROR(1/VLOOKUP($B174,Kraftvärmeprod!$B$1:$D$480,MATCH("Total värmeproduktion i kraftvärmeverk i kombinerad drift (GWh)",Kraftvärmeprod!$B$1:$AV$1,0),FALSE)),"Ej kraftvärme","Alternativproduktionsmetoden")</f>
        <v>Ej kraftvärme</v>
      </c>
      <c r="E174" s="140">
        <f>VLOOKUP($B174,Totalt!$B$1:$BP$480,MATCH("total el",Totalt!$B$1:$BP$1,0),FALSE)</f>
        <v>0.82</v>
      </c>
      <c r="F174" s="141" t="str">
        <f>IF(ISERROR(1/VLOOKUP($B174,Kraftvärmeprod!$B$1:$BD$480,MATCH("Total värmeproduktion i kraftvärmeverk i kombinerad drift (GWh)",Kraftvärmeprod!$B$1:$AV$1,0),FALSE)),"",VLOOKUP($B174,'Slutlig allokering'!$B$1:$BA$480,MATCH(F$1,'Slutlig allokering'!$B$2:$AS$2,0),FALSE))</f>
        <v/>
      </c>
      <c r="G174" s="140" t="str">
        <f>IF(ISERROR(1/VLOOKUP($B174,Kraftvärmeprod!$B$1:$AV$480,MATCH("Producerad elenergi i kraftvärmeverk (GWh)",Kraftvärmeprod!$B$1:$AV$1,0),FALSE)),"",VLOOKUP($B174,Kraftvärmeprod!$B$1:$AV$480,MATCH("Producerad elenergi i kraftvärmeverk (GWh)",Kraftvärmeprod!$B$1:$AV$1,0),FALSE))</f>
        <v/>
      </c>
      <c r="H174" s="140" t="str">
        <f>IF(ISERROR(1/VLOOKUP($B174,Miljö!$B$1:$T$480,MATCH("Såld mängd produktionsspecifik fjärrvärme (GWh)",Miljö!$B$1:$T$1,0),FALSE)),"",VLOOKUP($B174,Miljö!$B$1:$T$480,MATCH("Såld mängd produktionsspecifik fjärrvärme (GWh)",Miljö!$B$1:$T$1,0),FALSE))</f>
        <v/>
      </c>
      <c r="J174" s="140" t="str">
        <f t="shared" si="2"/>
        <v>Gotlands Energi AB</v>
      </c>
    </row>
    <row r="175" spans="1:10" x14ac:dyDescent="0.25">
      <c r="A175" t="s">
        <v>201</v>
      </c>
      <c r="B175" t="s">
        <v>205</v>
      </c>
      <c r="C175" s="140" t="s">
        <v>1226</v>
      </c>
      <c r="D175" s="140" t="str">
        <f>IF(ISERROR(1/VLOOKUP($B175,Kraftvärmeprod!$B$1:$D$480,MATCH("Total värmeproduktion i kraftvärmeverk i kombinerad drift (GWh)",Kraftvärmeprod!$B$1:$AV$1,0),FALSE)),"Ej kraftvärme","Alternativproduktionsmetoden")</f>
        <v>Ej kraftvärme</v>
      </c>
      <c r="E175" s="140">
        <f>VLOOKUP($B175,Totalt!$B$1:$BP$480,MATCH("total el",Totalt!$B$1:$BP$1,0),FALSE)</f>
        <v>14.96</v>
      </c>
      <c r="F175" s="141" t="str">
        <f>IF(ISERROR(1/VLOOKUP($B175,Kraftvärmeprod!$B$1:$BD$480,MATCH("Total värmeproduktion i kraftvärmeverk i kombinerad drift (GWh)",Kraftvärmeprod!$B$1:$AV$1,0),FALSE)),"",VLOOKUP($B175,'Slutlig allokering'!$B$1:$BA$480,MATCH(F$1,'Slutlig allokering'!$B$2:$AS$2,0),FALSE))</f>
        <v/>
      </c>
      <c r="G175" s="140" t="str">
        <f>IF(ISERROR(1/VLOOKUP($B175,Kraftvärmeprod!$B$1:$AV$480,MATCH("Producerad elenergi i kraftvärmeverk (GWh)",Kraftvärmeprod!$B$1:$AV$1,0),FALSE)),"",VLOOKUP($B175,Kraftvärmeprod!$B$1:$AV$480,MATCH("Producerad elenergi i kraftvärmeverk (GWh)",Kraftvärmeprod!$B$1:$AV$1,0),FALSE))</f>
        <v/>
      </c>
      <c r="H175" s="140" t="str">
        <f>IF(ISERROR(1/VLOOKUP($B175,Miljö!$B$1:$T$480,MATCH("Såld mängd produktionsspecifik fjärrvärme (GWh)",Miljö!$B$1:$T$1,0),FALSE)),"",VLOOKUP($B175,Miljö!$B$1:$T$480,MATCH("Såld mängd produktionsspecifik fjärrvärme (GWh)",Miljö!$B$1:$T$1,0),FALSE))</f>
        <v/>
      </c>
      <c r="J175" s="140" t="str">
        <f t="shared" si="2"/>
        <v>Gotlands Energi AB</v>
      </c>
    </row>
    <row r="176" spans="1:10" x14ac:dyDescent="0.25">
      <c r="A176" t="s">
        <v>206</v>
      </c>
      <c r="B176" t="s">
        <v>207</v>
      </c>
      <c r="C176" s="144" t="s">
        <v>1268</v>
      </c>
      <c r="D176" s="140" t="str">
        <f>IF(ISERROR(1/VLOOKUP($B176,Kraftvärmeprod!$B$1:$D$480,MATCH("Total värmeproduktion i kraftvärmeverk i kombinerad drift (GWh)",Kraftvärmeprod!$B$1:$AV$1,0),FALSE)),"Ej kraftvärme","Alternativproduktionsmetoden")</f>
        <v>Alternativproduktionsmetoden</v>
      </c>
      <c r="E176" s="140">
        <f>VLOOKUP($B176,Totalt!$B$1:$BP$480,MATCH("total el",Totalt!$B$1:$BP$1,0),FALSE)</f>
        <v>1.5091000000000001</v>
      </c>
      <c r="F176" s="141">
        <f>IF(ISERROR(1/VLOOKUP($B176,Kraftvärmeprod!$B$1:$BD$480,MATCH("Total värmeproduktion i kraftvärmeverk i kombinerad drift (GWh)",Kraftvärmeprod!$B$1:$AV$1,0),FALSE)),"",VLOOKUP($B176,'Slutlig allokering'!$B$1:$BA$480,MATCH(F$1,'Slutlig allokering'!$B$2:$AS$2,0),FALSE))</f>
        <v>0.69339585389930891</v>
      </c>
      <c r="G176" s="140">
        <f>IF(ISERROR(1/VLOOKUP($B176,Kraftvärmeprod!$B$1:$AV$480,MATCH("Producerad elenergi i kraftvärmeverk (GWh)",Kraftvärmeprod!$B$1:$AV$1,0),FALSE)),"",VLOOKUP($B176,Kraftvärmeprod!$B$1:$AV$480,MATCH("Producerad elenergi i kraftvärmeverk (GWh)",Kraftvärmeprod!$B$1:$AV$1,0),FALSE))</f>
        <v>31.7</v>
      </c>
      <c r="H176" s="140" t="str">
        <f>IF(ISERROR(1/VLOOKUP($B176,Miljö!$B$1:$T$480,MATCH("Såld mängd produktionsspecifik fjärrvärme (GWh)",Miljö!$B$1:$T$1,0),FALSE)),"",VLOOKUP($B176,Miljö!$B$1:$T$480,MATCH("Såld mängd produktionsspecifik fjärrvärme (GWh)",Miljö!$B$1:$T$1,0),FALSE))</f>
        <v/>
      </c>
      <c r="J176" s="140" t="str">
        <f t="shared" si="2"/>
        <v>Gällivare Energi AB</v>
      </c>
    </row>
    <row r="177" spans="1:10" x14ac:dyDescent="0.25">
      <c r="A177" t="s">
        <v>208</v>
      </c>
      <c r="B177" t="s">
        <v>209</v>
      </c>
      <c r="C177" s="140" t="s">
        <v>687</v>
      </c>
      <c r="D177" s="140" t="str">
        <f>IF(ISERROR(1/VLOOKUP($B177,Kraftvärmeprod!$B$1:$D$480,MATCH("Total värmeproduktion i kraftvärmeverk i kombinerad drift (GWh)",Kraftvärmeprod!$B$1:$AV$1,0),FALSE)),"Ej kraftvärme","Alternativproduktionsmetoden")</f>
        <v>Alternativproduktionsmetoden</v>
      </c>
      <c r="E177" s="140">
        <f>VLOOKUP($B177,Totalt!$B$1:$BP$480,MATCH("total el",Totalt!$B$1:$BP$1,0),FALSE)</f>
        <v>25.908799999999999</v>
      </c>
      <c r="F177" s="141">
        <f>IF(ISERROR(1/VLOOKUP($B177,Kraftvärmeprod!$B$1:$BD$480,MATCH("Total värmeproduktion i kraftvärmeverk i kombinerad drift (GWh)",Kraftvärmeprod!$B$1:$AV$1,0),FALSE)),"",VLOOKUP($B177,'Slutlig allokering'!$B$1:$BA$480,MATCH(F$1,'Slutlig allokering'!$B$2:$AS$2,0),FALSE))</f>
        <v>0.67439933719966882</v>
      </c>
      <c r="G177" s="140">
        <f>IF(ISERROR(1/VLOOKUP($B177,Kraftvärmeprod!$B$1:$AV$480,MATCH("Producerad elenergi i kraftvärmeverk (GWh)",Kraftvärmeprod!$B$1:$AV$1,0),FALSE)),"",VLOOKUP($B177,Kraftvärmeprod!$B$1:$AV$480,MATCH("Producerad elenergi i kraftvärmeverk (GWh)",Kraftvärmeprod!$B$1:$AV$1,0),FALSE))</f>
        <v>69.2</v>
      </c>
      <c r="H177" s="140" t="str">
        <f>IF(ISERROR(1/VLOOKUP($B177,Miljö!$B$1:$T$480,MATCH("Såld mängd produktionsspecifik fjärrvärme (GWh)",Miljö!$B$1:$T$1,0),FALSE)),"",VLOOKUP($B177,Miljö!$B$1:$T$480,MATCH("Såld mängd produktionsspecifik fjärrvärme (GWh)",Miljö!$B$1:$T$1,0),FALSE))</f>
        <v/>
      </c>
      <c r="J177" s="140" t="str">
        <f t="shared" si="2"/>
        <v>Gävle Energi AB</v>
      </c>
    </row>
    <row r="178" spans="1:10" x14ac:dyDescent="0.25">
      <c r="A178" t="s">
        <v>210</v>
      </c>
      <c r="B178" t="s">
        <v>211</v>
      </c>
      <c r="C178" s="140" t="s">
        <v>1227</v>
      </c>
      <c r="D178" s="140" t="str">
        <f>IF(ISERROR(1/VLOOKUP($B178,Kraftvärmeprod!$B$1:$D$480,MATCH("Total värmeproduktion i kraftvärmeverk i kombinerad drift (GWh)",Kraftvärmeprod!$B$1:$AV$1,0),FALSE)),"Ej kraftvärme","Alternativproduktionsmetoden")</f>
        <v>Alternativproduktionsmetoden</v>
      </c>
      <c r="E178" s="140">
        <f>VLOOKUP($B178,Totalt!$B$1:$BP$480,MATCH("total el",Totalt!$B$1:$BP$1,0),FALSE)</f>
        <v>202.58700000000002</v>
      </c>
      <c r="F178" s="141">
        <f>IF(ISERROR(1/VLOOKUP($B178,Kraftvärmeprod!$B$1:$BD$480,MATCH("Total värmeproduktion i kraftvärmeverk i kombinerad drift (GWh)",Kraftvärmeprod!$B$1:$AV$1,0),FALSE)),"",VLOOKUP($B178,'Slutlig allokering'!$B$1:$BA$480,MATCH(F$1,'Slutlig allokering'!$B$2:$AS$2,0),FALSE))</f>
        <v>0.47973099524734858</v>
      </c>
      <c r="G178" s="140">
        <f>IF(ISERROR(1/VLOOKUP($B178,Kraftvärmeprod!$B$1:$AV$480,MATCH("Producerad elenergi i kraftvärmeverk (GWh)",Kraftvärmeprod!$B$1:$AV$1,0),FALSE)),"",VLOOKUP($B178,Kraftvärmeprod!$B$1:$AV$480,MATCH("Producerad elenergi i kraftvärmeverk (GWh)",Kraftvärmeprod!$B$1:$AV$1,0),FALSE))</f>
        <v>602.35</v>
      </c>
      <c r="H178" s="140">
        <f>IF(ISERROR(1/VLOOKUP($B178,Miljö!$B$1:$T$480,MATCH("Såld mängd produktionsspecifik fjärrvärme (GWh)",Miljö!$B$1:$T$1,0),FALSE)),"",VLOOKUP($B178,Miljö!$B$1:$T$480,MATCH("Såld mängd produktionsspecifik fjärrvärme (GWh)",Miljö!$B$1:$T$1,0),FALSE))</f>
        <v>73.87</v>
      </c>
      <c r="J178" s="140" t="str">
        <f t="shared" si="2"/>
        <v>Göteborg Energi AB</v>
      </c>
    </row>
    <row r="179" spans="1:10" x14ac:dyDescent="0.25">
      <c r="A179" t="s">
        <v>210</v>
      </c>
      <c r="B179" t="s">
        <v>212</v>
      </c>
      <c r="C179" s="140" t="s">
        <v>1227</v>
      </c>
      <c r="D179" s="140" t="str">
        <f>IF(ISERROR(1/VLOOKUP($B179,Kraftvärmeprod!$B$1:$D$480,MATCH("Total värmeproduktion i kraftvärmeverk i kombinerad drift (GWh)",Kraftvärmeprod!$B$1:$AV$1,0),FALSE)),"Ej kraftvärme","Alternativproduktionsmetoden")</f>
        <v>Alternativproduktionsmetoden</v>
      </c>
      <c r="E179" s="140">
        <f>VLOOKUP($B179,Totalt!$B$1:$BP$480,MATCH("total el",Totalt!$B$1:$BP$1,0),FALSE)</f>
        <v>2.23</v>
      </c>
      <c r="F179" s="141">
        <f>IF(ISERROR(1/VLOOKUP($B179,Kraftvärmeprod!$B$1:$BD$480,MATCH("Total värmeproduktion i kraftvärmeverk i kombinerad drift (GWh)",Kraftvärmeprod!$B$1:$AV$1,0),FALSE)),"",VLOOKUP($B179,'Slutlig allokering'!$B$1:$BA$480,MATCH(F$1,'Slutlig allokering'!$B$2:$AS$2,0),FALSE))</f>
        <v>0.76939670169090524</v>
      </c>
      <c r="G179" s="140">
        <f>IF(ISERROR(1/VLOOKUP($B179,Kraftvärmeprod!$B$1:$AV$480,MATCH("Producerad elenergi i kraftvärmeverk (GWh)",Kraftvärmeprod!$B$1:$AV$1,0),FALSE)),"",VLOOKUP($B179,Kraftvärmeprod!$B$1:$AV$480,MATCH("Producerad elenergi i kraftvärmeverk (GWh)",Kraftvärmeprod!$B$1:$AV$1,0),FALSE))</f>
        <v>13.17</v>
      </c>
      <c r="H179" s="140" t="str">
        <f>IF(ISERROR(1/VLOOKUP($B179,Miljö!$B$1:$T$480,MATCH("Såld mängd produktionsspecifik fjärrvärme (GWh)",Miljö!$B$1:$T$1,0),FALSE)),"",VLOOKUP($B179,Miljö!$B$1:$T$480,MATCH("Såld mängd produktionsspecifik fjärrvärme (GWh)",Miljö!$B$1:$T$1,0),FALSE))</f>
        <v/>
      </c>
      <c r="J179" s="140" t="str">
        <f t="shared" si="2"/>
        <v>Göteborg Energi AB</v>
      </c>
    </row>
    <row r="180" spans="1:10" x14ac:dyDescent="0.25">
      <c r="A180" t="s">
        <v>213</v>
      </c>
      <c r="B180" t="s">
        <v>214</v>
      </c>
      <c r="C180" s="140" t="s">
        <v>1228</v>
      </c>
      <c r="D180" s="140" t="str">
        <f>IF(ISERROR(1/VLOOKUP($B180,Kraftvärmeprod!$B$1:$D$480,MATCH("Total värmeproduktion i kraftvärmeverk i kombinerad drift (GWh)",Kraftvärmeprod!$B$1:$AV$1,0),FALSE)),"Ej kraftvärme","Alternativproduktionsmetoden")</f>
        <v>Ej kraftvärme</v>
      </c>
      <c r="E180" s="140">
        <f>VLOOKUP($B180,Totalt!$B$1:$BP$480,MATCH("total el",Totalt!$B$1:$BP$1,0),FALSE)</f>
        <v>0.99846000000000001</v>
      </c>
      <c r="F180" s="141" t="str">
        <f>IF(ISERROR(1/VLOOKUP($B180,Kraftvärmeprod!$B$1:$BD$480,MATCH("Total värmeproduktion i kraftvärmeverk i kombinerad drift (GWh)",Kraftvärmeprod!$B$1:$AV$1,0),FALSE)),"",VLOOKUP($B180,'Slutlig allokering'!$B$1:$BA$480,MATCH(F$1,'Slutlig allokering'!$B$2:$AS$2,0),FALSE))</f>
        <v/>
      </c>
      <c r="G180" s="140" t="str">
        <f>IF(ISERROR(1/VLOOKUP($B180,Kraftvärmeprod!$B$1:$AV$480,MATCH("Producerad elenergi i kraftvärmeverk (GWh)",Kraftvärmeprod!$B$1:$AV$1,0),FALSE)),"",VLOOKUP($B180,Kraftvärmeprod!$B$1:$AV$480,MATCH("Producerad elenergi i kraftvärmeverk (GWh)",Kraftvärmeprod!$B$1:$AV$1,0),FALSE))</f>
        <v/>
      </c>
      <c r="H180" s="140" t="str">
        <f>IF(ISERROR(1/VLOOKUP($B180,Miljö!$B$1:$T$480,MATCH("Såld mängd produktionsspecifik fjärrvärme (GWh)",Miljö!$B$1:$T$1,0),FALSE)),"",VLOOKUP($B180,Miljö!$B$1:$T$480,MATCH("Såld mängd produktionsspecifik fjärrvärme (GWh)",Miljö!$B$1:$T$1,0),FALSE))</f>
        <v/>
      </c>
      <c r="J180" s="140" t="str">
        <f t="shared" si="2"/>
        <v>Götene Vatten &amp; Värme AB</v>
      </c>
    </row>
    <row r="181" spans="1:10" x14ac:dyDescent="0.25">
      <c r="A181" t="s">
        <v>213</v>
      </c>
      <c r="B181" t="s">
        <v>215</v>
      </c>
      <c r="C181" s="140" t="s">
        <v>1228</v>
      </c>
      <c r="D181" s="140" t="str">
        <f>IF(ISERROR(1/VLOOKUP($B181,Kraftvärmeprod!$B$1:$D$480,MATCH("Total värmeproduktion i kraftvärmeverk i kombinerad drift (GWh)",Kraftvärmeprod!$B$1:$AV$1,0),FALSE)),"Ej kraftvärme","Alternativproduktionsmetoden")</f>
        <v>Ej kraftvärme</v>
      </c>
      <c r="E181" s="140">
        <f>VLOOKUP($B181,Totalt!$B$1:$BP$480,MATCH("total el",Totalt!$B$1:$BP$1,0),FALSE)</f>
        <v>8.3070000000000005E-2</v>
      </c>
      <c r="F181" s="141" t="str">
        <f>IF(ISERROR(1/VLOOKUP($B181,Kraftvärmeprod!$B$1:$BD$480,MATCH("Total värmeproduktion i kraftvärmeverk i kombinerad drift (GWh)",Kraftvärmeprod!$B$1:$AV$1,0),FALSE)),"",VLOOKUP($B181,'Slutlig allokering'!$B$1:$BA$480,MATCH(F$1,'Slutlig allokering'!$B$2:$AS$2,0),FALSE))</f>
        <v/>
      </c>
      <c r="G181" s="140" t="str">
        <f>IF(ISERROR(1/VLOOKUP($B181,Kraftvärmeprod!$B$1:$AV$480,MATCH("Producerad elenergi i kraftvärmeverk (GWh)",Kraftvärmeprod!$B$1:$AV$1,0),FALSE)),"",VLOOKUP($B181,Kraftvärmeprod!$B$1:$AV$480,MATCH("Producerad elenergi i kraftvärmeverk (GWh)",Kraftvärmeprod!$B$1:$AV$1,0),FALSE))</f>
        <v/>
      </c>
      <c r="H181" s="140" t="str">
        <f>IF(ISERROR(1/VLOOKUP($B181,Miljö!$B$1:$T$480,MATCH("Såld mängd produktionsspecifik fjärrvärme (GWh)",Miljö!$B$1:$T$1,0),FALSE)),"",VLOOKUP($B181,Miljö!$B$1:$T$480,MATCH("Såld mängd produktionsspecifik fjärrvärme (GWh)",Miljö!$B$1:$T$1,0),FALSE))</f>
        <v/>
      </c>
      <c r="J181" s="140" t="str">
        <f t="shared" si="2"/>
        <v>Götene Vatten &amp; Värme AB</v>
      </c>
    </row>
    <row r="182" spans="1:10" x14ac:dyDescent="0.25">
      <c r="A182" t="s">
        <v>216</v>
      </c>
      <c r="B182" t="s">
        <v>217</v>
      </c>
      <c r="C182" s="140" t="s">
        <v>1229</v>
      </c>
      <c r="D182" s="140" t="str">
        <f>IF(ISERROR(1/VLOOKUP($B182,Kraftvärmeprod!$B$1:$D$480,MATCH("Total värmeproduktion i kraftvärmeverk i kombinerad drift (GWh)",Kraftvärmeprod!$B$1:$AV$1,0),FALSE)),"Ej kraftvärme","Alternativproduktionsmetoden")</f>
        <v>Ej kraftvärme</v>
      </c>
      <c r="E182" s="140">
        <f>VLOOKUP($B182,Totalt!$B$1:$BP$480,MATCH("total el",Totalt!$B$1:$BP$1,0),FALSE)</f>
        <v>0.27</v>
      </c>
      <c r="F182" s="141" t="str">
        <f>IF(ISERROR(1/VLOOKUP($B182,Kraftvärmeprod!$B$1:$BD$480,MATCH("Total värmeproduktion i kraftvärmeverk i kombinerad drift (GWh)",Kraftvärmeprod!$B$1:$AV$1,0),FALSE)),"",VLOOKUP($B182,'Slutlig allokering'!$B$1:$BA$480,MATCH(F$1,'Slutlig allokering'!$B$2:$AS$2,0),FALSE))</f>
        <v/>
      </c>
      <c r="G182" s="140" t="str">
        <f>IF(ISERROR(1/VLOOKUP($B182,Kraftvärmeprod!$B$1:$AV$480,MATCH("Producerad elenergi i kraftvärmeverk (GWh)",Kraftvärmeprod!$B$1:$AV$1,0),FALSE)),"",VLOOKUP($B182,Kraftvärmeprod!$B$1:$AV$480,MATCH("Producerad elenergi i kraftvärmeverk (GWh)",Kraftvärmeprod!$B$1:$AV$1,0),FALSE))</f>
        <v/>
      </c>
      <c r="H182" s="140" t="str">
        <f>IF(ISERROR(1/VLOOKUP($B182,Miljö!$B$1:$T$480,MATCH("Såld mängd produktionsspecifik fjärrvärme (GWh)",Miljö!$B$1:$T$1,0),FALSE)),"",VLOOKUP($B182,Miljö!$B$1:$T$480,MATCH("Såld mängd produktionsspecifik fjärrvärme (GWh)",Miljö!$B$1:$T$1,0),FALSE))</f>
        <v/>
      </c>
      <c r="J182" s="140" t="str">
        <f t="shared" si="2"/>
        <v>Habo Energi AB</v>
      </c>
    </row>
    <row r="183" spans="1:10" x14ac:dyDescent="0.25">
      <c r="A183" t="s">
        <v>218</v>
      </c>
      <c r="B183" t="s">
        <v>219</v>
      </c>
      <c r="D183" s="140" t="str">
        <f>IF(ISERROR(1/VLOOKUP($B183,Kraftvärmeprod!$B$1:$D$480,MATCH("Total värmeproduktion i kraftvärmeverk i kombinerad drift (GWh)",Kraftvärmeprod!$B$1:$AV$1,0),FALSE)),"Ej kraftvärme","Alternativproduktionsmetoden")</f>
        <v>Ej kraftvärme</v>
      </c>
      <c r="E183" s="140">
        <f>VLOOKUP($B183,Totalt!$B$1:$BP$480,MATCH("total el",Totalt!$B$1:$BP$1,0),FALSE)</f>
        <v>0.35399999999999998</v>
      </c>
      <c r="F183" s="141" t="str">
        <f>IF(ISERROR(1/VLOOKUP($B183,Kraftvärmeprod!$B$1:$BD$480,MATCH("Total värmeproduktion i kraftvärmeverk i kombinerad drift (GWh)",Kraftvärmeprod!$B$1:$AV$1,0),FALSE)),"",VLOOKUP($B183,'Slutlig allokering'!$B$1:$BA$480,MATCH(F$1,'Slutlig allokering'!$B$2:$AS$2,0),FALSE))</f>
        <v/>
      </c>
      <c r="G183" s="140" t="str">
        <f>IF(ISERROR(1/VLOOKUP($B183,Kraftvärmeprod!$B$1:$AV$480,MATCH("Producerad elenergi i kraftvärmeverk (GWh)",Kraftvärmeprod!$B$1:$AV$1,0),FALSE)),"",VLOOKUP($B183,Kraftvärmeprod!$B$1:$AV$480,MATCH("Producerad elenergi i kraftvärmeverk (GWh)",Kraftvärmeprod!$B$1:$AV$1,0),FALSE))</f>
        <v/>
      </c>
      <c r="H183" s="140" t="str">
        <f>IF(ISERROR(1/VLOOKUP($B183,Miljö!$B$1:$T$480,MATCH("Såld mängd produktionsspecifik fjärrvärme (GWh)",Miljö!$B$1:$T$1,0),FALSE)),"",VLOOKUP($B183,Miljö!$B$1:$T$480,MATCH("Såld mängd produktionsspecifik fjärrvärme (GWh)",Miljö!$B$1:$T$1,0),FALSE))</f>
        <v/>
      </c>
      <c r="J183" s="140" t="str">
        <f t="shared" si="2"/>
        <v>Hagfors Energi AB</v>
      </c>
    </row>
    <row r="184" spans="1:10" x14ac:dyDescent="0.25">
      <c r="A184" t="s">
        <v>218</v>
      </c>
      <c r="B184" t="s">
        <v>220</v>
      </c>
      <c r="D184" s="140" t="str">
        <f>IF(ISERROR(1/VLOOKUP($B184,Kraftvärmeprod!$B$1:$D$480,MATCH("Total värmeproduktion i kraftvärmeverk i kombinerad drift (GWh)",Kraftvärmeprod!$B$1:$AV$1,0),FALSE)),"Ej kraftvärme","Alternativproduktionsmetoden")</f>
        <v>Ej kraftvärme</v>
      </c>
      <c r="E184" s="140">
        <f>VLOOKUP($B184,Totalt!$B$1:$BP$480,MATCH("total el",Totalt!$B$1:$BP$1,0),FALSE)</f>
        <v>0.94199999999999995</v>
      </c>
      <c r="F184" s="141" t="str">
        <f>IF(ISERROR(1/VLOOKUP($B184,Kraftvärmeprod!$B$1:$BD$480,MATCH("Total värmeproduktion i kraftvärmeverk i kombinerad drift (GWh)",Kraftvärmeprod!$B$1:$AV$1,0),FALSE)),"",VLOOKUP($B184,'Slutlig allokering'!$B$1:$BA$480,MATCH(F$1,'Slutlig allokering'!$B$2:$AS$2,0),FALSE))</f>
        <v/>
      </c>
      <c r="G184" s="140" t="str">
        <f>IF(ISERROR(1/VLOOKUP($B184,Kraftvärmeprod!$B$1:$AV$480,MATCH("Producerad elenergi i kraftvärmeverk (GWh)",Kraftvärmeprod!$B$1:$AV$1,0),FALSE)),"",VLOOKUP($B184,Kraftvärmeprod!$B$1:$AV$480,MATCH("Producerad elenergi i kraftvärmeverk (GWh)",Kraftvärmeprod!$B$1:$AV$1,0),FALSE))</f>
        <v/>
      </c>
      <c r="H184" s="140" t="str">
        <f>IF(ISERROR(1/VLOOKUP($B184,Miljö!$B$1:$T$480,MATCH("Såld mängd produktionsspecifik fjärrvärme (GWh)",Miljö!$B$1:$T$1,0),FALSE)),"",VLOOKUP($B184,Miljö!$B$1:$T$480,MATCH("Såld mängd produktionsspecifik fjärrvärme (GWh)",Miljö!$B$1:$T$1,0),FALSE))</f>
        <v/>
      </c>
      <c r="J184" s="140" t="str">
        <f t="shared" si="2"/>
        <v>Hagfors Energi AB</v>
      </c>
    </row>
    <row r="185" spans="1:10" x14ac:dyDescent="0.25">
      <c r="A185" t="s">
        <v>218</v>
      </c>
      <c r="B185" t="s">
        <v>221</v>
      </c>
      <c r="D185" s="140" t="str">
        <f>IF(ISERROR(1/VLOOKUP($B185,Kraftvärmeprod!$B$1:$D$480,MATCH("Total värmeproduktion i kraftvärmeverk i kombinerad drift (GWh)",Kraftvärmeprod!$B$1:$AV$1,0),FALSE)),"Ej kraftvärme","Alternativproduktionsmetoden")</f>
        <v>Ej kraftvärme</v>
      </c>
      <c r="E185" s="140">
        <f>VLOOKUP($B185,Totalt!$B$1:$BP$480,MATCH("total el",Totalt!$B$1:$BP$1,0),FALSE)</f>
        <v>6.9899999999999997E-3</v>
      </c>
      <c r="F185" s="141" t="str">
        <f>IF(ISERROR(1/VLOOKUP($B185,Kraftvärmeprod!$B$1:$BD$480,MATCH("Total värmeproduktion i kraftvärmeverk i kombinerad drift (GWh)",Kraftvärmeprod!$B$1:$AV$1,0),FALSE)),"",VLOOKUP($B185,'Slutlig allokering'!$B$1:$BA$480,MATCH(F$1,'Slutlig allokering'!$B$2:$AS$2,0),FALSE))</f>
        <v/>
      </c>
      <c r="G185" s="140" t="str">
        <f>IF(ISERROR(1/VLOOKUP($B185,Kraftvärmeprod!$B$1:$AV$480,MATCH("Producerad elenergi i kraftvärmeverk (GWh)",Kraftvärmeprod!$B$1:$AV$1,0),FALSE)),"",VLOOKUP($B185,Kraftvärmeprod!$B$1:$AV$480,MATCH("Producerad elenergi i kraftvärmeverk (GWh)",Kraftvärmeprod!$B$1:$AV$1,0),FALSE))</f>
        <v/>
      </c>
      <c r="H185" s="140" t="str">
        <f>IF(ISERROR(1/VLOOKUP($B185,Miljö!$B$1:$T$480,MATCH("Såld mängd produktionsspecifik fjärrvärme (GWh)",Miljö!$B$1:$T$1,0),FALSE)),"",VLOOKUP($B185,Miljö!$B$1:$T$480,MATCH("Såld mängd produktionsspecifik fjärrvärme (GWh)",Miljö!$B$1:$T$1,0),FALSE))</f>
        <v/>
      </c>
      <c r="J185" s="140" t="str">
        <f t="shared" si="2"/>
        <v>Hagfors Energi AB</v>
      </c>
    </row>
    <row r="186" spans="1:10" x14ac:dyDescent="0.25">
      <c r="A186" t="s">
        <v>222</v>
      </c>
      <c r="B186" t="s">
        <v>223</v>
      </c>
      <c r="C186" s="144" t="s">
        <v>1269</v>
      </c>
      <c r="D186" s="140" t="str">
        <f>IF(ISERROR(1/VLOOKUP($B186,Kraftvärmeprod!$B$1:$D$480,MATCH("Total värmeproduktion i kraftvärmeverk i kombinerad drift (GWh)",Kraftvärmeprod!$B$1:$AV$1,0),FALSE)),"Ej kraftvärme","Alternativproduktionsmetoden")</f>
        <v>Alternativproduktionsmetoden</v>
      </c>
      <c r="E186" s="140">
        <f>VLOOKUP($B186,Totalt!$B$1:$BP$480,MATCH("total el",Totalt!$B$1:$BP$1,0),FALSE)</f>
        <v>23.773499999999999</v>
      </c>
      <c r="F186" s="141">
        <f>IF(ISERROR(1/VLOOKUP($B186,Kraftvärmeprod!$B$1:$BD$480,MATCH("Total värmeproduktion i kraftvärmeverk i kombinerad drift (GWh)",Kraftvärmeprod!$B$1:$AV$1,0),FALSE)),"",VLOOKUP($B186,'Slutlig allokering'!$B$1:$BA$480,MATCH(F$1,'Slutlig allokering'!$B$2:$AS$2,0),FALSE))</f>
        <v>0.63405949437607334</v>
      </c>
      <c r="G186" s="140">
        <f>IF(ISERROR(1/VLOOKUP($B186,Kraftvärmeprod!$B$1:$AV$480,MATCH("Producerad elenergi i kraftvärmeverk (GWh)",Kraftvärmeprod!$B$1:$AV$1,0),FALSE)),"",VLOOKUP($B186,Kraftvärmeprod!$B$1:$AV$480,MATCH("Producerad elenergi i kraftvärmeverk (GWh)",Kraftvärmeprod!$B$1:$AV$1,0),FALSE))</f>
        <v>69.287999999999997</v>
      </c>
      <c r="H186" s="140" t="str">
        <f>IF(ISERROR(1/VLOOKUP($B186,Miljö!$B$1:$T$480,MATCH("Såld mängd produktionsspecifik fjärrvärme (GWh)",Miljö!$B$1:$T$1,0),FALSE)),"",VLOOKUP($B186,Miljö!$B$1:$T$480,MATCH("Såld mängd produktionsspecifik fjärrvärme (GWh)",Miljö!$B$1:$T$1,0),FALSE))</f>
        <v/>
      </c>
      <c r="J186" s="140" t="str">
        <f t="shared" si="2"/>
        <v>Halmstads Energi och Miljö AB</v>
      </c>
    </row>
    <row r="187" spans="1:10" x14ac:dyDescent="0.25">
      <c r="A187" t="s">
        <v>224</v>
      </c>
      <c r="B187" t="s">
        <v>225</v>
      </c>
      <c r="C187" s="140" t="s">
        <v>687</v>
      </c>
      <c r="D187" s="140" t="str">
        <f>IF(ISERROR(1/VLOOKUP($B187,Kraftvärmeprod!$B$1:$D$480,MATCH("Total värmeproduktion i kraftvärmeverk i kombinerad drift (GWh)",Kraftvärmeprod!$B$1:$AV$1,0),FALSE)),"Ej kraftvärme","Alternativproduktionsmetoden")</f>
        <v>Ej kraftvärme</v>
      </c>
      <c r="E187" s="140">
        <f>VLOOKUP($B187,Totalt!$B$1:$BP$480,MATCH("total el",Totalt!$B$1:$BP$1,0),FALSE)</f>
        <v>0</v>
      </c>
      <c r="F187" s="141" t="str">
        <f>IF(ISERROR(1/VLOOKUP($B187,Kraftvärmeprod!$B$1:$BD$480,MATCH("Total värmeproduktion i kraftvärmeverk i kombinerad drift (GWh)",Kraftvärmeprod!$B$1:$AV$1,0),FALSE)),"",VLOOKUP($B187,'Slutlig allokering'!$B$1:$BA$480,MATCH(F$1,'Slutlig allokering'!$B$2:$AS$2,0),FALSE))</f>
        <v/>
      </c>
      <c r="G187" s="140" t="str">
        <f>IF(ISERROR(1/VLOOKUP($B187,Kraftvärmeprod!$B$1:$AV$480,MATCH("Producerad elenergi i kraftvärmeverk (GWh)",Kraftvärmeprod!$B$1:$AV$1,0),FALSE)),"",VLOOKUP($B187,Kraftvärmeprod!$B$1:$AV$480,MATCH("Producerad elenergi i kraftvärmeverk (GWh)",Kraftvärmeprod!$B$1:$AV$1,0),FALSE))</f>
        <v/>
      </c>
      <c r="H187" s="140" t="str">
        <f>IF(ISERROR(1/VLOOKUP($B187,Miljö!$B$1:$T$480,MATCH("Såld mängd produktionsspecifik fjärrvärme (GWh)",Miljö!$B$1:$T$1,0),FALSE)),"",VLOOKUP($B187,Miljö!$B$1:$T$480,MATCH("Såld mängd produktionsspecifik fjärrvärme (GWh)",Miljö!$B$1:$T$1,0),FALSE))</f>
        <v/>
      </c>
      <c r="J187" s="140" t="str">
        <f t="shared" si="2"/>
        <v>Hammarö Energi AB</v>
      </c>
    </row>
    <row r="188" spans="1:10" x14ac:dyDescent="0.25">
      <c r="A188" t="s">
        <v>226</v>
      </c>
      <c r="B188" t="s">
        <v>227</v>
      </c>
      <c r="C188" s="140" t="s">
        <v>20</v>
      </c>
      <c r="D188" s="140" t="str">
        <f>IF(ISERROR(1/VLOOKUP($B188,Kraftvärmeprod!$B$1:$D$480,MATCH("Total värmeproduktion i kraftvärmeverk i kombinerad drift (GWh)",Kraftvärmeprod!$B$1:$AV$1,0),FALSE)),"Ej kraftvärme","Alternativproduktionsmetoden")</f>
        <v>Ej kraftvärme</v>
      </c>
      <c r="E188" s="140">
        <f>VLOOKUP($B188,Totalt!$B$1:$BP$480,MATCH("total el",Totalt!$B$1:$BP$1,0),FALSE)</f>
        <v>0</v>
      </c>
      <c r="F188" s="141" t="str">
        <f>IF(ISERROR(1/VLOOKUP($B188,Kraftvärmeprod!$B$1:$BD$480,MATCH("Total värmeproduktion i kraftvärmeverk i kombinerad drift (GWh)",Kraftvärmeprod!$B$1:$AV$1,0),FALSE)),"",VLOOKUP($B188,'Slutlig allokering'!$B$1:$BA$480,MATCH(F$1,'Slutlig allokering'!$B$2:$AS$2,0),FALSE))</f>
        <v/>
      </c>
      <c r="G188" s="140" t="str">
        <f>IF(ISERROR(1/VLOOKUP($B188,Kraftvärmeprod!$B$1:$AV$480,MATCH("Producerad elenergi i kraftvärmeverk (GWh)",Kraftvärmeprod!$B$1:$AV$1,0),FALSE)),"",VLOOKUP($B188,Kraftvärmeprod!$B$1:$AV$480,MATCH("Producerad elenergi i kraftvärmeverk (GWh)",Kraftvärmeprod!$B$1:$AV$1,0),FALSE))</f>
        <v/>
      </c>
      <c r="H188" s="140" t="str">
        <f>IF(ISERROR(1/VLOOKUP($B188,Miljö!$B$1:$T$480,MATCH("Såld mängd produktionsspecifik fjärrvärme (GWh)",Miljö!$B$1:$T$1,0),FALSE)),"",VLOOKUP($B188,Miljö!$B$1:$T$480,MATCH("Såld mängd produktionsspecifik fjärrvärme (GWh)",Miljö!$B$1:$T$1,0),FALSE))</f>
        <v/>
      </c>
      <c r="J188" s="140" t="str">
        <f t="shared" si="2"/>
        <v>Hedemora Energi AB</v>
      </c>
    </row>
    <row r="189" spans="1:10" x14ac:dyDescent="0.25">
      <c r="A189" t="s">
        <v>226</v>
      </c>
      <c r="B189" t="s">
        <v>228</v>
      </c>
      <c r="C189" s="140" t="s">
        <v>20</v>
      </c>
      <c r="D189" s="140" t="str">
        <f>IF(ISERROR(1/VLOOKUP($B189,Kraftvärmeprod!$B$1:$D$480,MATCH("Total värmeproduktion i kraftvärmeverk i kombinerad drift (GWh)",Kraftvärmeprod!$B$1:$AV$1,0),FALSE)),"Ej kraftvärme","Alternativproduktionsmetoden")</f>
        <v>Alternativproduktionsmetoden</v>
      </c>
      <c r="E189" s="140">
        <f>VLOOKUP($B189,Totalt!$B$1:$BP$480,MATCH("total el",Totalt!$B$1:$BP$1,0),FALSE)</f>
        <v>2.5</v>
      </c>
      <c r="F189" s="141">
        <f>IF(ISERROR(1/VLOOKUP($B189,Kraftvärmeprod!$B$1:$BD$480,MATCH("Total värmeproduktion i kraftvärmeverk i kombinerad drift (GWh)",Kraftvärmeprod!$B$1:$AV$1,0),FALSE)),"",VLOOKUP($B189,'Slutlig allokering'!$B$1:$BA$480,MATCH(F$1,'Slutlig allokering'!$B$2:$AS$2,0),FALSE))</f>
        <v>0.67244402618657961</v>
      </c>
      <c r="G189" s="140">
        <f>IF(ISERROR(1/VLOOKUP($B189,Kraftvärmeprod!$B$1:$AV$480,MATCH("Producerad elenergi i kraftvärmeverk (GWh)",Kraftvärmeprod!$B$1:$AV$1,0),FALSE)),"",VLOOKUP($B189,Kraftvärmeprod!$B$1:$AV$480,MATCH("Producerad elenergi i kraftvärmeverk (GWh)",Kraftvärmeprod!$B$1:$AV$1,0),FALSE))</f>
        <v>10</v>
      </c>
      <c r="H189" s="140" t="str">
        <f>IF(ISERROR(1/VLOOKUP($B189,Miljö!$B$1:$T$480,MATCH("Såld mängd produktionsspecifik fjärrvärme (GWh)",Miljö!$B$1:$T$1,0),FALSE)),"",VLOOKUP($B189,Miljö!$B$1:$T$480,MATCH("Såld mängd produktionsspecifik fjärrvärme (GWh)",Miljö!$B$1:$T$1,0),FALSE))</f>
        <v/>
      </c>
      <c r="J189" s="140" t="str">
        <f t="shared" si="2"/>
        <v>Hedemora Energi AB</v>
      </c>
    </row>
    <row r="190" spans="1:10" x14ac:dyDescent="0.25">
      <c r="A190" t="s">
        <v>226</v>
      </c>
      <c r="B190" t="s">
        <v>229</v>
      </c>
      <c r="C190" s="140" t="s">
        <v>20</v>
      </c>
      <c r="D190" s="140" t="str">
        <f>IF(ISERROR(1/VLOOKUP($B190,Kraftvärmeprod!$B$1:$D$480,MATCH("Total värmeproduktion i kraftvärmeverk i kombinerad drift (GWh)",Kraftvärmeprod!$B$1:$AV$1,0),FALSE)),"Ej kraftvärme","Alternativproduktionsmetoden")</f>
        <v>Ej kraftvärme</v>
      </c>
      <c r="E190" s="140">
        <f>VLOOKUP($B190,Totalt!$B$1:$BP$480,MATCH("total el",Totalt!$B$1:$BP$1,0),FALSE)</f>
        <v>0.18731999999999999</v>
      </c>
      <c r="F190" s="141" t="str">
        <f>IF(ISERROR(1/VLOOKUP($B190,Kraftvärmeprod!$B$1:$BD$480,MATCH("Total värmeproduktion i kraftvärmeverk i kombinerad drift (GWh)",Kraftvärmeprod!$B$1:$AV$1,0),FALSE)),"",VLOOKUP($B190,'Slutlig allokering'!$B$1:$BA$480,MATCH(F$1,'Slutlig allokering'!$B$2:$AS$2,0),FALSE))</f>
        <v/>
      </c>
      <c r="G190" s="140" t="str">
        <f>IF(ISERROR(1/VLOOKUP($B190,Kraftvärmeprod!$B$1:$AV$480,MATCH("Producerad elenergi i kraftvärmeverk (GWh)",Kraftvärmeprod!$B$1:$AV$1,0),FALSE)),"",VLOOKUP($B190,Kraftvärmeprod!$B$1:$AV$480,MATCH("Producerad elenergi i kraftvärmeverk (GWh)",Kraftvärmeprod!$B$1:$AV$1,0),FALSE))</f>
        <v/>
      </c>
      <c r="H190" s="140" t="str">
        <f>IF(ISERROR(1/VLOOKUP($B190,Miljö!$B$1:$T$480,MATCH("Såld mängd produktionsspecifik fjärrvärme (GWh)",Miljö!$B$1:$T$1,0),FALSE)),"",VLOOKUP($B190,Miljö!$B$1:$T$480,MATCH("Såld mängd produktionsspecifik fjärrvärme (GWh)",Miljö!$B$1:$T$1,0),FALSE))</f>
        <v/>
      </c>
      <c r="J190" s="140" t="str">
        <f t="shared" si="2"/>
        <v>Hedemora Energi AB</v>
      </c>
    </row>
    <row r="191" spans="1:10" x14ac:dyDescent="0.25">
      <c r="A191" t="s">
        <v>226</v>
      </c>
      <c r="B191" t="s">
        <v>230</v>
      </c>
      <c r="C191" s="140" t="s">
        <v>20</v>
      </c>
      <c r="D191" s="140" t="str">
        <f>IF(ISERROR(1/VLOOKUP($B191,Kraftvärmeprod!$B$1:$D$480,MATCH("Total värmeproduktion i kraftvärmeverk i kombinerad drift (GWh)",Kraftvärmeprod!$B$1:$AV$1,0),FALSE)),"Ej kraftvärme","Alternativproduktionsmetoden")</f>
        <v>Ej kraftvärme</v>
      </c>
      <c r="E191" s="140">
        <f>VLOOKUP($B191,Totalt!$B$1:$BP$480,MATCH("total el",Totalt!$B$1:$BP$1,0),FALSE)</f>
        <v>7.4520000000000003E-2</v>
      </c>
      <c r="F191" s="141" t="str">
        <f>IF(ISERROR(1/VLOOKUP($B191,Kraftvärmeprod!$B$1:$BD$480,MATCH("Total värmeproduktion i kraftvärmeverk i kombinerad drift (GWh)",Kraftvärmeprod!$B$1:$AV$1,0),FALSE)),"",VLOOKUP($B191,'Slutlig allokering'!$B$1:$BA$480,MATCH(F$1,'Slutlig allokering'!$B$2:$AS$2,0),FALSE))</f>
        <v/>
      </c>
      <c r="G191" s="140" t="str">
        <f>IF(ISERROR(1/VLOOKUP($B191,Kraftvärmeprod!$B$1:$AV$480,MATCH("Producerad elenergi i kraftvärmeverk (GWh)",Kraftvärmeprod!$B$1:$AV$1,0),FALSE)),"",VLOOKUP($B191,Kraftvärmeprod!$B$1:$AV$480,MATCH("Producerad elenergi i kraftvärmeverk (GWh)",Kraftvärmeprod!$B$1:$AV$1,0),FALSE))</f>
        <v/>
      </c>
      <c r="H191" s="140" t="str">
        <f>IF(ISERROR(1/VLOOKUP($B191,Miljö!$B$1:$T$480,MATCH("Såld mängd produktionsspecifik fjärrvärme (GWh)",Miljö!$B$1:$T$1,0),FALSE)),"",VLOOKUP($B191,Miljö!$B$1:$T$480,MATCH("Såld mängd produktionsspecifik fjärrvärme (GWh)",Miljö!$B$1:$T$1,0),FALSE))</f>
        <v/>
      </c>
      <c r="J191" s="140" t="str">
        <f t="shared" si="2"/>
        <v>Hedemora Energi AB</v>
      </c>
    </row>
    <row r="192" spans="1:10" x14ac:dyDescent="0.25">
      <c r="A192" t="s">
        <v>226</v>
      </c>
      <c r="B192" t="s">
        <v>231</v>
      </c>
      <c r="C192" s="140" t="s">
        <v>20</v>
      </c>
      <c r="D192" s="140" t="str">
        <f>IF(ISERROR(1/VLOOKUP($B192,Kraftvärmeprod!$B$1:$D$480,MATCH("Total värmeproduktion i kraftvärmeverk i kombinerad drift (GWh)",Kraftvärmeprod!$B$1:$AV$1,0),FALSE)),"Ej kraftvärme","Alternativproduktionsmetoden")</f>
        <v>Alternativproduktionsmetoden</v>
      </c>
      <c r="E192" s="140">
        <f>VLOOKUP($B192,Totalt!$B$1:$BP$480,MATCH("total el",Totalt!$B$1:$BP$1,0),FALSE)</f>
        <v>1.518</v>
      </c>
      <c r="F192" s="141">
        <f>IF(ISERROR(1/VLOOKUP($B192,Kraftvärmeprod!$B$1:$BD$480,MATCH("Total värmeproduktion i kraftvärmeverk i kombinerad drift (GWh)",Kraftvärmeprod!$B$1:$AV$1,0),FALSE)),"",VLOOKUP($B192,'Slutlig allokering'!$B$1:$BA$480,MATCH(F$1,'Slutlig allokering'!$B$2:$AS$2,0),FALSE))</f>
        <v>0.6614907749077491</v>
      </c>
      <c r="G192" s="140">
        <f>IF(ISERROR(1/VLOOKUP($B192,Kraftvärmeprod!$B$1:$AV$480,MATCH("Producerad elenergi i kraftvärmeverk (GWh)",Kraftvärmeprod!$B$1:$AV$1,0),FALSE)),"",VLOOKUP($B192,Kraftvärmeprod!$B$1:$AV$480,MATCH("Producerad elenergi i kraftvärmeverk (GWh)",Kraftvärmeprod!$B$1:$AV$1,0),FALSE))</f>
        <v>7.56</v>
      </c>
      <c r="H192" s="140" t="str">
        <f>IF(ISERROR(1/VLOOKUP($B192,Miljö!$B$1:$T$480,MATCH("Såld mängd produktionsspecifik fjärrvärme (GWh)",Miljö!$B$1:$T$1,0),FALSE)),"",VLOOKUP($B192,Miljö!$B$1:$T$480,MATCH("Såld mängd produktionsspecifik fjärrvärme (GWh)",Miljö!$B$1:$T$1,0),FALSE))</f>
        <v/>
      </c>
      <c r="J192" s="140" t="str">
        <f t="shared" si="2"/>
        <v>Hedemora Energi AB</v>
      </c>
    </row>
    <row r="193" spans="1:10" x14ac:dyDescent="0.25">
      <c r="A193" t="s">
        <v>232</v>
      </c>
      <c r="B193" t="s">
        <v>233</v>
      </c>
      <c r="C193" s="140" t="s">
        <v>687</v>
      </c>
      <c r="D193" s="140" t="str">
        <f>IF(ISERROR(1/VLOOKUP($B193,Kraftvärmeprod!$B$1:$D$480,MATCH("Total värmeproduktion i kraftvärmeverk i kombinerad drift (GWh)",Kraftvärmeprod!$B$1:$AV$1,0),FALSE)),"Ej kraftvärme","Alternativproduktionsmetoden")</f>
        <v>Ej kraftvärme</v>
      </c>
      <c r="E193" s="140">
        <f>VLOOKUP($B193,Totalt!$B$1:$BP$480,MATCH("total el",Totalt!$B$1:$BP$1,0),FALSE)</f>
        <v>0.81499999999999995</v>
      </c>
      <c r="F193" s="141" t="str">
        <f>IF(ISERROR(1/VLOOKUP($B193,Kraftvärmeprod!$B$1:$BD$480,MATCH("Total värmeproduktion i kraftvärmeverk i kombinerad drift (GWh)",Kraftvärmeprod!$B$1:$AV$1,0),FALSE)),"",VLOOKUP($B193,'Slutlig allokering'!$B$1:$BA$480,MATCH(F$1,'Slutlig allokering'!$B$2:$AS$2,0),FALSE))</f>
        <v/>
      </c>
      <c r="G193" s="140" t="str">
        <f>IF(ISERROR(1/VLOOKUP($B193,Kraftvärmeprod!$B$1:$AV$480,MATCH("Producerad elenergi i kraftvärmeverk (GWh)",Kraftvärmeprod!$B$1:$AV$1,0),FALSE)),"",VLOOKUP($B193,Kraftvärmeprod!$B$1:$AV$480,MATCH("Producerad elenergi i kraftvärmeverk (GWh)",Kraftvärmeprod!$B$1:$AV$1,0),FALSE))</f>
        <v/>
      </c>
      <c r="H193" s="140" t="str">
        <f>IF(ISERROR(1/VLOOKUP($B193,Miljö!$B$1:$T$480,MATCH("Såld mängd produktionsspecifik fjärrvärme (GWh)",Miljö!$B$1:$T$1,0),FALSE)),"",VLOOKUP($B193,Miljö!$B$1:$T$480,MATCH("Såld mängd produktionsspecifik fjärrvärme (GWh)",Miljö!$B$1:$T$1,0),FALSE))</f>
        <v/>
      </c>
      <c r="J193" s="140" t="str">
        <f t="shared" si="2"/>
        <v>Hjo Energi AB</v>
      </c>
    </row>
    <row r="194" spans="1:10" x14ac:dyDescent="0.25">
      <c r="A194" t="s">
        <v>234</v>
      </c>
      <c r="B194" t="s">
        <v>235</v>
      </c>
      <c r="C194" s="144" t="s">
        <v>1270</v>
      </c>
      <c r="D194" s="140" t="str">
        <f>IF(ISERROR(1/VLOOKUP($B194,Kraftvärmeprod!$B$1:$D$480,MATCH("Total värmeproduktion i kraftvärmeverk i kombinerad drift (GWh)",Kraftvärmeprod!$B$1:$AV$1,0),FALSE)),"Ej kraftvärme","Alternativproduktionsmetoden")</f>
        <v>Alternativproduktionsmetoden</v>
      </c>
      <c r="E194" s="140">
        <f>VLOOKUP($B194,Totalt!$B$1:$BP$480,MATCH("total el",Totalt!$B$1:$BP$1,0),FALSE)</f>
        <v>6.71645</v>
      </c>
      <c r="F194" s="141">
        <f>IF(ISERROR(1/VLOOKUP($B194,Kraftvärmeprod!$B$1:$BD$480,MATCH("Total värmeproduktion i kraftvärmeverk i kombinerad drift (GWh)",Kraftvärmeprod!$B$1:$AV$1,0),FALSE)),"",VLOOKUP($B194,'Slutlig allokering'!$B$1:$BA$480,MATCH(F$1,'Slutlig allokering'!$B$2:$AS$2,0),FALSE))</f>
        <v>0.5264209008097166</v>
      </c>
      <c r="G194" s="140">
        <f>IF(ISERROR(1/VLOOKUP($B194,Kraftvärmeprod!$B$1:$AV$480,MATCH("Producerad elenergi i kraftvärmeverk (GWh)",Kraftvärmeprod!$B$1:$AV$1,0),FALSE)),"",VLOOKUP($B194,Kraftvärmeprod!$B$1:$AV$480,MATCH("Producerad elenergi i kraftvärmeverk (GWh)",Kraftvärmeprod!$B$1:$AV$1,0),FALSE))</f>
        <v>39</v>
      </c>
      <c r="H194" s="140" t="str">
        <f>IF(ISERROR(1/VLOOKUP($B194,Miljö!$B$1:$T$480,MATCH("Såld mängd produktionsspecifik fjärrvärme (GWh)",Miljö!$B$1:$T$1,0),FALSE)),"",VLOOKUP($B194,Miljö!$B$1:$T$480,MATCH("Såld mängd produktionsspecifik fjärrvärme (GWh)",Miljö!$B$1:$T$1,0),FALSE))</f>
        <v/>
      </c>
      <c r="J194" s="140" t="str">
        <f t="shared" si="2"/>
        <v>Härnösand Energi &amp; Miljö AB</v>
      </c>
    </row>
    <row r="195" spans="1:10" x14ac:dyDescent="0.25">
      <c r="A195" t="s">
        <v>236</v>
      </c>
      <c r="B195" t="s">
        <v>237</v>
      </c>
      <c r="C195" s="140" t="s">
        <v>687</v>
      </c>
      <c r="D195" s="140" t="str">
        <f>IF(ISERROR(1/VLOOKUP($B195,Kraftvärmeprod!$B$1:$D$480,MATCH("Total värmeproduktion i kraftvärmeverk i kombinerad drift (GWh)",Kraftvärmeprod!$B$1:$AV$1,0),FALSE)),"Ej kraftvärme","Alternativproduktionsmetoden")</f>
        <v>Alternativproduktionsmetoden</v>
      </c>
      <c r="E195" s="140">
        <f>VLOOKUP($B195,Totalt!$B$1:$BP$480,MATCH("total el",Totalt!$B$1:$BP$1,0),FALSE)</f>
        <v>9.5</v>
      </c>
      <c r="F195" s="141">
        <f>IF(ISERROR(1/VLOOKUP($B195,Kraftvärmeprod!$B$1:$BD$480,MATCH("Total värmeproduktion i kraftvärmeverk i kombinerad drift (GWh)",Kraftvärmeprod!$B$1:$AV$1,0),FALSE)),"",VLOOKUP($B195,'Slutlig allokering'!$B$1:$BA$480,MATCH(F$1,'Slutlig allokering'!$B$2:$AS$2,0),FALSE))</f>
        <v>0.78632303727996788</v>
      </c>
      <c r="G195" s="140">
        <f>IF(ISERROR(1/VLOOKUP($B195,Kraftvärmeprod!$B$1:$AV$480,MATCH("Producerad elenergi i kraftvärmeverk (GWh)",Kraftvärmeprod!$B$1:$AV$1,0),FALSE)),"",VLOOKUP($B195,Kraftvärmeprod!$B$1:$AV$480,MATCH("Producerad elenergi i kraftvärmeverk (GWh)",Kraftvärmeprod!$B$1:$AV$1,0),FALSE))</f>
        <v>9.4</v>
      </c>
      <c r="H195" s="140" t="str">
        <f>IF(ISERROR(1/VLOOKUP($B195,Miljö!$B$1:$T$480,MATCH("Såld mängd produktionsspecifik fjärrvärme (GWh)",Miljö!$B$1:$T$1,0),FALSE)),"",VLOOKUP($B195,Miljö!$B$1:$T$480,MATCH("Såld mängd produktionsspecifik fjärrvärme (GWh)",Miljö!$B$1:$T$1,0),FALSE))</f>
        <v/>
      </c>
      <c r="J195" s="140" t="str">
        <f t="shared" ref="J195:J258" si="3">A195</f>
        <v>Hässleholm Miljö AB</v>
      </c>
    </row>
    <row r="196" spans="1:10" x14ac:dyDescent="0.25">
      <c r="A196" t="s">
        <v>236</v>
      </c>
      <c r="B196" t="s">
        <v>238</v>
      </c>
      <c r="C196" s="140" t="s">
        <v>687</v>
      </c>
      <c r="D196" s="140" t="str">
        <f>IF(ISERROR(1/VLOOKUP($B196,Kraftvärmeprod!$B$1:$D$480,MATCH("Total värmeproduktion i kraftvärmeverk i kombinerad drift (GWh)",Kraftvärmeprod!$B$1:$AV$1,0),FALSE)),"Ej kraftvärme","Alternativproduktionsmetoden")</f>
        <v>Ej kraftvärme</v>
      </c>
      <c r="E196" s="140">
        <f>VLOOKUP($B196,Totalt!$B$1:$BP$480,MATCH("total el",Totalt!$B$1:$BP$1,0),FALSE)</f>
        <v>0.6</v>
      </c>
      <c r="F196" s="141" t="str">
        <f>IF(ISERROR(1/VLOOKUP($B196,Kraftvärmeprod!$B$1:$BD$480,MATCH("Total värmeproduktion i kraftvärmeverk i kombinerad drift (GWh)",Kraftvärmeprod!$B$1:$AV$1,0),FALSE)),"",VLOOKUP($B196,'Slutlig allokering'!$B$1:$BA$480,MATCH(F$1,'Slutlig allokering'!$B$2:$AS$2,0),FALSE))</f>
        <v/>
      </c>
      <c r="G196" s="140" t="str">
        <f>IF(ISERROR(1/VLOOKUP($B196,Kraftvärmeprod!$B$1:$AV$480,MATCH("Producerad elenergi i kraftvärmeverk (GWh)",Kraftvärmeprod!$B$1:$AV$1,0),FALSE)),"",VLOOKUP($B196,Kraftvärmeprod!$B$1:$AV$480,MATCH("Producerad elenergi i kraftvärmeverk (GWh)",Kraftvärmeprod!$B$1:$AV$1,0),FALSE))</f>
        <v/>
      </c>
      <c r="H196" s="140" t="str">
        <f>IF(ISERROR(1/VLOOKUP($B196,Miljö!$B$1:$T$480,MATCH("Såld mängd produktionsspecifik fjärrvärme (GWh)",Miljö!$B$1:$T$1,0),FALSE)),"",VLOOKUP($B196,Miljö!$B$1:$T$480,MATCH("Såld mängd produktionsspecifik fjärrvärme (GWh)",Miljö!$B$1:$T$1,0),FALSE))</f>
        <v/>
      </c>
      <c r="J196" s="140" t="str">
        <f t="shared" si="3"/>
        <v>Hässleholm Miljö AB</v>
      </c>
    </row>
    <row r="197" spans="1:10" x14ac:dyDescent="0.25">
      <c r="A197" t="s">
        <v>239</v>
      </c>
      <c r="B197" t="s">
        <v>240</v>
      </c>
      <c r="D197" s="140" t="str">
        <f>IF(ISERROR(1/VLOOKUP($B197,Kraftvärmeprod!$B$1:$D$480,MATCH("Total värmeproduktion i kraftvärmeverk i kombinerad drift (GWh)",Kraftvärmeprod!$B$1:$AV$1,0),FALSE)),"Ej kraftvärme","Alternativproduktionsmetoden")</f>
        <v>Ej kraftvärme</v>
      </c>
      <c r="E197" s="140">
        <f>VLOOKUP($B197,Totalt!$B$1:$BP$480,MATCH("total el",Totalt!$B$1:$BP$1,0),FALSE)</f>
        <v>0.36199999999999999</v>
      </c>
      <c r="F197" s="141" t="str">
        <f>IF(ISERROR(1/VLOOKUP($B197,Kraftvärmeprod!$B$1:$BD$480,MATCH("Total värmeproduktion i kraftvärmeverk i kombinerad drift (GWh)",Kraftvärmeprod!$B$1:$AV$1,0),FALSE)),"",VLOOKUP($B197,'Slutlig allokering'!$B$1:$BA$480,MATCH(F$1,'Slutlig allokering'!$B$2:$AS$2,0),FALSE))</f>
        <v/>
      </c>
      <c r="G197" s="140" t="str">
        <f>IF(ISERROR(1/VLOOKUP($B197,Kraftvärmeprod!$B$1:$AV$480,MATCH("Producerad elenergi i kraftvärmeverk (GWh)",Kraftvärmeprod!$B$1:$AV$1,0),FALSE)),"",VLOOKUP($B197,Kraftvärmeprod!$B$1:$AV$480,MATCH("Producerad elenergi i kraftvärmeverk (GWh)",Kraftvärmeprod!$B$1:$AV$1,0),FALSE))</f>
        <v/>
      </c>
      <c r="H197" s="140" t="str">
        <f>IF(ISERROR(1/VLOOKUP($B197,Miljö!$B$1:$T$480,MATCH("Såld mängd produktionsspecifik fjärrvärme (GWh)",Miljö!$B$1:$T$1,0),FALSE)),"",VLOOKUP($B197,Miljö!$B$1:$T$480,MATCH("Såld mängd produktionsspecifik fjärrvärme (GWh)",Miljö!$B$1:$T$1,0),FALSE))</f>
        <v/>
      </c>
      <c r="J197" s="140" t="str">
        <f t="shared" si="3"/>
        <v>Höganäs Energi AB</v>
      </c>
    </row>
    <row r="198" spans="1:10" x14ac:dyDescent="0.25">
      <c r="A198" t="s">
        <v>241</v>
      </c>
      <c r="B198" t="s">
        <v>242</v>
      </c>
      <c r="C198" s="140" t="s">
        <v>687</v>
      </c>
      <c r="D198" s="140" t="str">
        <f>IF(ISERROR(1/VLOOKUP($B198,Kraftvärmeprod!$B$1:$D$480,MATCH("Total värmeproduktion i kraftvärmeverk i kombinerad drift (GWh)",Kraftvärmeprod!$B$1:$AV$1,0),FALSE)),"Ej kraftvärme","Alternativproduktionsmetoden")</f>
        <v>Ej kraftvärme</v>
      </c>
      <c r="E198" s="140">
        <f>VLOOKUP($B198,Totalt!$B$1:$BP$480,MATCH("total el",Totalt!$B$1:$BP$1,0),FALSE)</f>
        <v>1.5</v>
      </c>
      <c r="F198" s="141" t="str">
        <f>IF(ISERROR(1/VLOOKUP($B198,Kraftvärmeprod!$B$1:$BD$480,MATCH("Total värmeproduktion i kraftvärmeverk i kombinerad drift (GWh)",Kraftvärmeprod!$B$1:$AV$1,0),FALSE)),"",VLOOKUP($B198,'Slutlig allokering'!$B$1:$BA$480,MATCH(F$1,'Slutlig allokering'!$B$2:$AS$2,0),FALSE))</f>
        <v/>
      </c>
      <c r="G198" s="140" t="str">
        <f>IF(ISERROR(1/VLOOKUP($B198,Kraftvärmeprod!$B$1:$AV$480,MATCH("Producerad elenergi i kraftvärmeverk (GWh)",Kraftvärmeprod!$B$1:$AV$1,0),FALSE)),"",VLOOKUP($B198,Kraftvärmeprod!$B$1:$AV$480,MATCH("Producerad elenergi i kraftvärmeverk (GWh)",Kraftvärmeprod!$B$1:$AV$1,0),FALSE))</f>
        <v/>
      </c>
      <c r="H198" s="140" t="str">
        <f>IF(ISERROR(1/VLOOKUP($B198,Miljö!$B$1:$T$480,MATCH("Såld mängd produktionsspecifik fjärrvärme (GWh)",Miljö!$B$1:$T$1,0),FALSE)),"",VLOOKUP($B198,Miljö!$B$1:$T$480,MATCH("Såld mängd produktionsspecifik fjärrvärme (GWh)",Miljö!$B$1:$T$1,0),FALSE))</f>
        <v/>
      </c>
      <c r="J198" s="140" t="str">
        <f t="shared" si="3"/>
        <v>Jokkmokks Värmeverk AB</v>
      </c>
    </row>
    <row r="199" spans="1:10" x14ac:dyDescent="0.25">
      <c r="A199" t="s">
        <v>243</v>
      </c>
      <c r="B199" t="s">
        <v>244</v>
      </c>
      <c r="C199" s="140" t="s">
        <v>687</v>
      </c>
      <c r="D199" s="140" t="str">
        <f>IF(ISERROR(1/VLOOKUP($B199,Kraftvärmeprod!$B$1:$D$480,MATCH("Total värmeproduktion i kraftvärmeverk i kombinerad drift (GWh)",Kraftvärmeprod!$B$1:$AV$1,0),FALSE)),"Ej kraftvärme","Alternativproduktionsmetoden")</f>
        <v>Ej kraftvärme</v>
      </c>
      <c r="E199" s="140">
        <f>VLOOKUP($B199,Totalt!$B$1:$BP$480,MATCH("total el",Totalt!$B$1:$BP$1,0),FALSE)</f>
        <v>0</v>
      </c>
      <c r="F199" s="141" t="str">
        <f>IF(ISERROR(1/VLOOKUP($B199,Kraftvärmeprod!$B$1:$BD$480,MATCH("Total värmeproduktion i kraftvärmeverk i kombinerad drift (GWh)",Kraftvärmeprod!$B$1:$AV$1,0),FALSE)),"",VLOOKUP($B199,'Slutlig allokering'!$B$1:$BA$480,MATCH(F$1,'Slutlig allokering'!$B$2:$AS$2,0),FALSE))</f>
        <v/>
      </c>
      <c r="G199" s="140" t="str">
        <f>IF(ISERROR(1/VLOOKUP($B199,Kraftvärmeprod!$B$1:$AV$480,MATCH("Producerad elenergi i kraftvärmeverk (GWh)",Kraftvärmeprod!$B$1:$AV$1,0),FALSE)),"",VLOOKUP($B199,Kraftvärmeprod!$B$1:$AV$480,MATCH("Producerad elenergi i kraftvärmeverk (GWh)",Kraftvärmeprod!$B$1:$AV$1,0),FALSE))</f>
        <v/>
      </c>
      <c r="H199" s="140" t="str">
        <f>IF(ISERROR(1/VLOOKUP($B199,Miljö!$B$1:$T$480,MATCH("Såld mängd produktionsspecifik fjärrvärme (GWh)",Miljö!$B$1:$T$1,0),FALSE)),"",VLOOKUP($B199,Miljö!$B$1:$T$480,MATCH("Såld mängd produktionsspecifik fjärrvärme (GWh)",Miljö!$B$1:$T$1,0),FALSE))</f>
        <v/>
      </c>
      <c r="J199" s="140" t="str">
        <f t="shared" si="3"/>
        <v>Jämtkraft AB</v>
      </c>
    </row>
    <row r="200" spans="1:10" x14ac:dyDescent="0.25">
      <c r="A200" t="s">
        <v>243</v>
      </c>
      <c r="B200" t="s">
        <v>245</v>
      </c>
      <c r="C200" s="140" t="s">
        <v>687</v>
      </c>
      <c r="D200" s="140" t="str">
        <f>IF(ISERROR(1/VLOOKUP($B200,Kraftvärmeprod!$B$1:$D$480,MATCH("Total värmeproduktion i kraftvärmeverk i kombinerad drift (GWh)",Kraftvärmeprod!$B$1:$AV$1,0),FALSE)),"Ej kraftvärme","Alternativproduktionsmetoden")</f>
        <v>Ej kraftvärme</v>
      </c>
      <c r="E200" s="140">
        <f>VLOOKUP($B200,Totalt!$B$1:$BP$480,MATCH("total el",Totalt!$B$1:$BP$1,0),FALSE)</f>
        <v>0.85000000000000009</v>
      </c>
      <c r="F200" s="141" t="str">
        <f>IF(ISERROR(1/VLOOKUP($B200,Kraftvärmeprod!$B$1:$BD$480,MATCH("Total värmeproduktion i kraftvärmeverk i kombinerad drift (GWh)",Kraftvärmeprod!$B$1:$AV$1,0),FALSE)),"",VLOOKUP($B200,'Slutlig allokering'!$B$1:$BA$480,MATCH(F$1,'Slutlig allokering'!$B$2:$AS$2,0),FALSE))</f>
        <v/>
      </c>
      <c r="G200" s="140" t="str">
        <f>IF(ISERROR(1/VLOOKUP($B200,Kraftvärmeprod!$B$1:$AV$480,MATCH("Producerad elenergi i kraftvärmeverk (GWh)",Kraftvärmeprod!$B$1:$AV$1,0),FALSE)),"",VLOOKUP($B200,Kraftvärmeprod!$B$1:$AV$480,MATCH("Producerad elenergi i kraftvärmeverk (GWh)",Kraftvärmeprod!$B$1:$AV$1,0),FALSE))</f>
        <v/>
      </c>
      <c r="H200" s="140" t="str">
        <f>IF(ISERROR(1/VLOOKUP($B200,Miljö!$B$1:$T$480,MATCH("Såld mängd produktionsspecifik fjärrvärme (GWh)",Miljö!$B$1:$T$1,0),FALSE)),"",VLOOKUP($B200,Miljö!$B$1:$T$480,MATCH("Såld mängd produktionsspecifik fjärrvärme (GWh)",Miljö!$B$1:$T$1,0),FALSE))</f>
        <v/>
      </c>
      <c r="J200" s="140" t="str">
        <f t="shared" si="3"/>
        <v>Jämtkraft AB</v>
      </c>
    </row>
    <row r="201" spans="1:10" x14ac:dyDescent="0.25">
      <c r="A201" t="s">
        <v>243</v>
      </c>
      <c r="B201" t="s">
        <v>246</v>
      </c>
      <c r="C201" s="140" t="s">
        <v>687</v>
      </c>
      <c r="D201" s="140" t="str">
        <f>IF(ISERROR(1/VLOOKUP($B201,Kraftvärmeprod!$B$1:$D$480,MATCH("Total värmeproduktion i kraftvärmeverk i kombinerad drift (GWh)",Kraftvärmeprod!$B$1:$AV$1,0),FALSE)),"Ej kraftvärme","Alternativproduktionsmetoden")</f>
        <v>Ej kraftvärme</v>
      </c>
      <c r="E201" s="140">
        <f>VLOOKUP($B201,Totalt!$B$1:$BP$480,MATCH("total el",Totalt!$B$1:$BP$1,0),FALSE)</f>
        <v>2.87</v>
      </c>
      <c r="F201" s="141" t="str">
        <f>IF(ISERROR(1/VLOOKUP($B201,Kraftvärmeprod!$B$1:$BD$480,MATCH("Total värmeproduktion i kraftvärmeverk i kombinerad drift (GWh)",Kraftvärmeprod!$B$1:$AV$1,0),FALSE)),"",VLOOKUP($B201,'Slutlig allokering'!$B$1:$BA$480,MATCH(F$1,'Slutlig allokering'!$B$2:$AS$2,0),FALSE))</f>
        <v/>
      </c>
      <c r="G201" s="140" t="str">
        <f>IF(ISERROR(1/VLOOKUP($B201,Kraftvärmeprod!$B$1:$AV$480,MATCH("Producerad elenergi i kraftvärmeverk (GWh)",Kraftvärmeprod!$B$1:$AV$1,0),FALSE)),"",VLOOKUP($B201,Kraftvärmeprod!$B$1:$AV$480,MATCH("Producerad elenergi i kraftvärmeverk (GWh)",Kraftvärmeprod!$B$1:$AV$1,0),FALSE))</f>
        <v/>
      </c>
      <c r="H201" s="140" t="str">
        <f>IF(ISERROR(1/VLOOKUP($B201,Miljö!$B$1:$T$480,MATCH("Såld mängd produktionsspecifik fjärrvärme (GWh)",Miljö!$B$1:$T$1,0),FALSE)),"",VLOOKUP($B201,Miljö!$B$1:$T$480,MATCH("Såld mängd produktionsspecifik fjärrvärme (GWh)",Miljö!$B$1:$T$1,0),FALSE))</f>
        <v/>
      </c>
      <c r="J201" s="140" t="str">
        <f t="shared" si="3"/>
        <v>Jämtkraft AB</v>
      </c>
    </row>
    <row r="202" spans="1:10" x14ac:dyDescent="0.25">
      <c r="A202" t="s">
        <v>243</v>
      </c>
      <c r="B202" t="s">
        <v>247</v>
      </c>
      <c r="C202" s="140" t="s">
        <v>687</v>
      </c>
      <c r="D202" s="140" t="str">
        <f>IF(ISERROR(1/VLOOKUP($B202,Kraftvärmeprod!$B$1:$D$480,MATCH("Total värmeproduktion i kraftvärmeverk i kombinerad drift (GWh)",Kraftvärmeprod!$B$1:$AV$1,0),FALSE)),"Ej kraftvärme","Alternativproduktionsmetoden")</f>
        <v>Alternativproduktionsmetoden</v>
      </c>
      <c r="E202" s="140">
        <f>VLOOKUP($B202,Totalt!$B$1:$BP$480,MATCH("total el",Totalt!$B$1:$BP$1,0),FALSE)</f>
        <v>15.933</v>
      </c>
      <c r="F202" s="141">
        <f>IF(ISERROR(1/VLOOKUP($B202,Kraftvärmeprod!$B$1:$BD$480,MATCH("Total värmeproduktion i kraftvärmeverk i kombinerad drift (GWh)",Kraftvärmeprod!$B$1:$AV$1,0),FALSE)),"",VLOOKUP($B202,'Slutlig allokering'!$B$1:$BA$480,MATCH(F$1,'Slutlig allokering'!$B$2:$AS$2,0),FALSE))</f>
        <v>0.51213684210526322</v>
      </c>
      <c r="G202" s="140">
        <f>IF(ISERROR(1/VLOOKUP($B202,Kraftvärmeprod!$B$1:$AV$480,MATCH("Producerad elenergi i kraftvärmeverk (GWh)",Kraftvärmeprod!$B$1:$AV$1,0),FALSE)),"",VLOOKUP($B202,Kraftvärmeprod!$B$1:$AV$480,MATCH("Producerad elenergi i kraftvärmeverk (GWh)",Kraftvärmeprod!$B$1:$AV$1,0),FALSE))</f>
        <v>198</v>
      </c>
      <c r="H202" s="140" t="str">
        <f>IF(ISERROR(1/VLOOKUP($B202,Miljö!$B$1:$T$480,MATCH("Såld mängd produktionsspecifik fjärrvärme (GWh)",Miljö!$B$1:$T$1,0),FALSE)),"",VLOOKUP($B202,Miljö!$B$1:$T$480,MATCH("Såld mängd produktionsspecifik fjärrvärme (GWh)",Miljö!$B$1:$T$1,0),FALSE))</f>
        <v/>
      </c>
      <c r="J202" s="140" t="str">
        <f t="shared" si="3"/>
        <v>Jämtkraft AB</v>
      </c>
    </row>
    <row r="203" spans="1:10" x14ac:dyDescent="0.25">
      <c r="A203" t="s">
        <v>248</v>
      </c>
      <c r="B203" t="s">
        <v>249</v>
      </c>
      <c r="C203" s="140" t="s">
        <v>20</v>
      </c>
      <c r="D203" s="140" t="str">
        <f>IF(ISERROR(1/VLOOKUP($B203,Kraftvärmeprod!$B$1:$D$480,MATCH("Total värmeproduktion i kraftvärmeverk i kombinerad drift (GWh)",Kraftvärmeprod!$B$1:$AV$1,0),FALSE)),"Ej kraftvärme","Alternativproduktionsmetoden")</f>
        <v>Ej kraftvärme</v>
      </c>
      <c r="E203" s="140">
        <f>VLOOKUP($B203,Totalt!$B$1:$BP$480,MATCH("total el",Totalt!$B$1:$BP$1,0),FALSE)</f>
        <v>0.14799999999999999</v>
      </c>
      <c r="F203" s="141" t="str">
        <f>IF(ISERROR(1/VLOOKUP($B203,Kraftvärmeprod!$B$1:$BD$480,MATCH("Total värmeproduktion i kraftvärmeverk i kombinerad drift (GWh)",Kraftvärmeprod!$B$1:$AV$1,0),FALSE)),"",VLOOKUP($B203,'Slutlig allokering'!$B$1:$BA$480,MATCH(F$1,'Slutlig allokering'!$B$2:$AS$2,0),FALSE))</f>
        <v/>
      </c>
      <c r="G203" s="140" t="str">
        <f>IF(ISERROR(1/VLOOKUP($B203,Kraftvärmeprod!$B$1:$AV$480,MATCH("Producerad elenergi i kraftvärmeverk (GWh)",Kraftvärmeprod!$B$1:$AV$1,0),FALSE)),"",VLOOKUP($B203,Kraftvärmeprod!$B$1:$AV$480,MATCH("Producerad elenergi i kraftvärmeverk (GWh)",Kraftvärmeprod!$B$1:$AV$1,0),FALSE))</f>
        <v/>
      </c>
      <c r="H203" s="140" t="str">
        <f>IF(ISERROR(1/VLOOKUP($B203,Miljö!$B$1:$T$480,MATCH("Såld mängd produktionsspecifik fjärrvärme (GWh)",Miljö!$B$1:$T$1,0),FALSE)),"",VLOOKUP($B203,Miljö!$B$1:$T$480,MATCH("Såld mängd produktionsspecifik fjärrvärme (GWh)",Miljö!$B$1:$T$1,0),FALSE))</f>
        <v/>
      </c>
      <c r="J203" s="140" t="str">
        <f t="shared" si="3"/>
        <v>Jönköping Energi AB</v>
      </c>
    </row>
    <row r="204" spans="1:10" x14ac:dyDescent="0.25">
      <c r="A204" t="s">
        <v>248</v>
      </c>
      <c r="B204" t="s">
        <v>250</v>
      </c>
      <c r="C204" s="140" t="s">
        <v>20</v>
      </c>
      <c r="D204" s="140" t="str">
        <f>IF(ISERROR(1/VLOOKUP($B204,Kraftvärmeprod!$B$1:$D$480,MATCH("Total värmeproduktion i kraftvärmeverk i kombinerad drift (GWh)",Kraftvärmeprod!$B$1:$AV$1,0),FALSE)),"Ej kraftvärme","Alternativproduktionsmetoden")</f>
        <v>Ej kraftvärme</v>
      </c>
      <c r="E204" s="140">
        <f>VLOOKUP($B204,Totalt!$B$1:$BP$480,MATCH("total el",Totalt!$B$1:$BP$1,0),FALSE)</f>
        <v>0</v>
      </c>
      <c r="F204" s="141" t="str">
        <f>IF(ISERROR(1/VLOOKUP($B204,Kraftvärmeprod!$B$1:$BD$480,MATCH("Total värmeproduktion i kraftvärmeverk i kombinerad drift (GWh)",Kraftvärmeprod!$B$1:$AV$1,0),FALSE)),"",VLOOKUP($B204,'Slutlig allokering'!$B$1:$BA$480,MATCH(F$1,'Slutlig allokering'!$B$2:$AS$2,0),FALSE))</f>
        <v/>
      </c>
      <c r="G204" s="140" t="str">
        <f>IF(ISERROR(1/VLOOKUP($B204,Kraftvärmeprod!$B$1:$AV$480,MATCH("Producerad elenergi i kraftvärmeverk (GWh)",Kraftvärmeprod!$B$1:$AV$1,0),FALSE)),"",VLOOKUP($B204,Kraftvärmeprod!$B$1:$AV$480,MATCH("Producerad elenergi i kraftvärmeverk (GWh)",Kraftvärmeprod!$B$1:$AV$1,0),FALSE))</f>
        <v/>
      </c>
      <c r="H204" s="140" t="str">
        <f>IF(ISERROR(1/VLOOKUP($B204,Miljö!$B$1:$T$480,MATCH("Såld mängd produktionsspecifik fjärrvärme (GWh)",Miljö!$B$1:$T$1,0),FALSE)),"",VLOOKUP($B204,Miljö!$B$1:$T$480,MATCH("Såld mängd produktionsspecifik fjärrvärme (GWh)",Miljö!$B$1:$T$1,0),FALSE))</f>
        <v/>
      </c>
      <c r="J204" s="140" t="str">
        <f t="shared" si="3"/>
        <v>Jönköping Energi AB</v>
      </c>
    </row>
    <row r="205" spans="1:10" x14ac:dyDescent="0.25">
      <c r="A205" t="s">
        <v>248</v>
      </c>
      <c r="B205" t="s">
        <v>251</v>
      </c>
      <c r="C205" s="140" t="s">
        <v>20</v>
      </c>
      <c r="D205" s="140" t="str">
        <f>IF(ISERROR(1/VLOOKUP($B205,Kraftvärmeprod!$B$1:$D$480,MATCH("Total värmeproduktion i kraftvärmeverk i kombinerad drift (GWh)",Kraftvärmeprod!$B$1:$AV$1,0),FALSE)),"Ej kraftvärme","Alternativproduktionsmetoden")</f>
        <v>Ej kraftvärme</v>
      </c>
      <c r="E205" s="140">
        <f>VLOOKUP($B205,Totalt!$B$1:$BP$480,MATCH("total el",Totalt!$B$1:$BP$1,0),FALSE)</f>
        <v>0.39</v>
      </c>
      <c r="F205" s="141" t="str">
        <f>IF(ISERROR(1/VLOOKUP($B205,Kraftvärmeprod!$B$1:$BD$480,MATCH("Total värmeproduktion i kraftvärmeverk i kombinerad drift (GWh)",Kraftvärmeprod!$B$1:$AV$1,0),FALSE)),"",VLOOKUP($B205,'Slutlig allokering'!$B$1:$BA$480,MATCH(F$1,'Slutlig allokering'!$B$2:$AS$2,0),FALSE))</f>
        <v/>
      </c>
      <c r="G205" s="140" t="str">
        <f>IF(ISERROR(1/VLOOKUP($B205,Kraftvärmeprod!$B$1:$AV$480,MATCH("Producerad elenergi i kraftvärmeverk (GWh)",Kraftvärmeprod!$B$1:$AV$1,0),FALSE)),"",VLOOKUP($B205,Kraftvärmeprod!$B$1:$AV$480,MATCH("Producerad elenergi i kraftvärmeverk (GWh)",Kraftvärmeprod!$B$1:$AV$1,0),FALSE))</f>
        <v/>
      </c>
      <c r="H205" s="140" t="str">
        <f>IF(ISERROR(1/VLOOKUP($B205,Miljö!$B$1:$T$480,MATCH("Såld mängd produktionsspecifik fjärrvärme (GWh)",Miljö!$B$1:$T$1,0),FALSE)),"",VLOOKUP($B205,Miljö!$B$1:$T$480,MATCH("Såld mängd produktionsspecifik fjärrvärme (GWh)",Miljö!$B$1:$T$1,0),FALSE))</f>
        <v/>
      </c>
      <c r="J205" s="140" t="str">
        <f t="shared" si="3"/>
        <v>Jönköping Energi AB</v>
      </c>
    </row>
    <row r="206" spans="1:10" x14ac:dyDescent="0.25">
      <c r="A206" t="s">
        <v>248</v>
      </c>
      <c r="B206" t="s">
        <v>252</v>
      </c>
      <c r="C206" s="140" t="s">
        <v>20</v>
      </c>
      <c r="D206" s="140" t="str">
        <f>IF(ISERROR(1/VLOOKUP($B206,Kraftvärmeprod!$B$1:$D$480,MATCH("Total värmeproduktion i kraftvärmeverk i kombinerad drift (GWh)",Kraftvärmeprod!$B$1:$AV$1,0),FALSE)),"Ej kraftvärme","Alternativproduktionsmetoden")</f>
        <v>Alternativproduktionsmetoden</v>
      </c>
      <c r="E206" s="140">
        <f>VLOOKUP($B206,Totalt!$B$1:$BP$480,MATCH("total el",Totalt!$B$1:$BP$1,0),FALSE)</f>
        <v>44.182299999999998</v>
      </c>
      <c r="F206" s="141">
        <f>IF(ISERROR(1/VLOOKUP($B206,Kraftvärmeprod!$B$1:$BD$480,MATCH("Total värmeproduktion i kraftvärmeverk i kombinerad drift (GWh)",Kraftvärmeprod!$B$1:$AV$1,0),FALSE)),"",VLOOKUP($B206,'Slutlig allokering'!$B$1:$BA$480,MATCH(F$1,'Slutlig allokering'!$B$2:$AS$2,0),FALSE))</f>
        <v>0.50882673087944397</v>
      </c>
      <c r="G206" s="140">
        <f>IF(ISERROR(1/VLOOKUP($B206,Kraftvärmeprod!$B$1:$AV$480,MATCH("Producerad elenergi i kraftvärmeverk (GWh)",Kraftvärmeprod!$B$1:$AV$1,0),FALSE)),"",VLOOKUP($B206,Kraftvärmeprod!$B$1:$AV$480,MATCH("Producerad elenergi i kraftvärmeverk (GWh)",Kraftvärmeprod!$B$1:$AV$1,0),FALSE))</f>
        <v>108.31</v>
      </c>
      <c r="H206" s="140">
        <f>IF(ISERROR(1/VLOOKUP($B206,Miljö!$B$1:$T$480,MATCH("Såld mängd produktionsspecifik fjärrvärme (GWh)",Miljö!$B$1:$T$1,0),FALSE)),"",VLOOKUP($B206,Miljö!$B$1:$T$480,MATCH("Såld mängd produktionsspecifik fjärrvärme (GWh)",Miljö!$B$1:$T$1,0),FALSE))</f>
        <v>13.13</v>
      </c>
      <c r="J206" s="140" t="str">
        <f t="shared" si="3"/>
        <v>Jönköping Energi AB</v>
      </c>
    </row>
    <row r="207" spans="1:10" x14ac:dyDescent="0.25">
      <c r="A207" t="s">
        <v>248</v>
      </c>
      <c r="B207" t="s">
        <v>253</v>
      </c>
      <c r="C207" s="140" t="s">
        <v>20</v>
      </c>
      <c r="D207" s="140" t="str">
        <f>IF(ISERROR(1/VLOOKUP($B207,Kraftvärmeprod!$B$1:$D$480,MATCH("Total värmeproduktion i kraftvärmeverk i kombinerad drift (GWh)",Kraftvärmeprod!$B$1:$AV$1,0),FALSE)),"Ej kraftvärme","Alternativproduktionsmetoden")</f>
        <v>Ej kraftvärme</v>
      </c>
      <c r="E207" s="140">
        <f>VLOOKUP($B207,Totalt!$B$1:$BP$480,MATCH("total el",Totalt!$B$1:$BP$1,0),FALSE)</f>
        <v>0</v>
      </c>
      <c r="F207" s="141" t="str">
        <f>IF(ISERROR(1/VLOOKUP($B207,Kraftvärmeprod!$B$1:$BD$480,MATCH("Total värmeproduktion i kraftvärmeverk i kombinerad drift (GWh)",Kraftvärmeprod!$B$1:$AV$1,0),FALSE)),"",VLOOKUP($B207,'Slutlig allokering'!$B$1:$BA$480,MATCH(F$1,'Slutlig allokering'!$B$2:$AS$2,0),FALSE))</f>
        <v/>
      </c>
      <c r="G207" s="140" t="str">
        <f>IF(ISERROR(1/VLOOKUP($B207,Kraftvärmeprod!$B$1:$AV$480,MATCH("Producerad elenergi i kraftvärmeverk (GWh)",Kraftvärmeprod!$B$1:$AV$1,0),FALSE)),"",VLOOKUP($B207,Kraftvärmeprod!$B$1:$AV$480,MATCH("Producerad elenergi i kraftvärmeverk (GWh)",Kraftvärmeprod!$B$1:$AV$1,0),FALSE))</f>
        <v/>
      </c>
      <c r="H207" s="140" t="str">
        <f>IF(ISERROR(1/VLOOKUP($B207,Miljö!$B$1:$T$480,MATCH("Såld mängd produktionsspecifik fjärrvärme (GWh)",Miljö!$B$1:$T$1,0),FALSE)),"",VLOOKUP($B207,Miljö!$B$1:$T$480,MATCH("Såld mängd produktionsspecifik fjärrvärme (GWh)",Miljö!$B$1:$T$1,0),FALSE))</f>
        <v/>
      </c>
      <c r="J207" s="140" t="str">
        <f t="shared" si="3"/>
        <v>Jönköping Energi AB</v>
      </c>
    </row>
    <row r="208" spans="1:10" x14ac:dyDescent="0.25">
      <c r="A208" t="s">
        <v>248</v>
      </c>
      <c r="B208" t="s">
        <v>254</v>
      </c>
      <c r="C208" s="140" t="s">
        <v>20</v>
      </c>
      <c r="D208" s="140" t="str">
        <f>IF(ISERROR(1/VLOOKUP($B208,Kraftvärmeprod!$B$1:$D$480,MATCH("Total värmeproduktion i kraftvärmeverk i kombinerad drift (GWh)",Kraftvärmeprod!$B$1:$AV$1,0),FALSE)),"Ej kraftvärme","Alternativproduktionsmetoden")</f>
        <v>Ej kraftvärme</v>
      </c>
      <c r="E208" s="140">
        <f>VLOOKUP($B208,Totalt!$B$1:$BP$480,MATCH("total el",Totalt!$B$1:$BP$1,0),FALSE)</f>
        <v>0.06</v>
      </c>
      <c r="F208" s="141" t="str">
        <f>IF(ISERROR(1/VLOOKUP($B208,Kraftvärmeprod!$B$1:$BD$480,MATCH("Total värmeproduktion i kraftvärmeverk i kombinerad drift (GWh)",Kraftvärmeprod!$B$1:$AV$1,0),FALSE)),"",VLOOKUP($B208,'Slutlig allokering'!$B$1:$BA$480,MATCH(F$1,'Slutlig allokering'!$B$2:$AS$2,0),FALSE))</f>
        <v/>
      </c>
      <c r="G208" s="140" t="str">
        <f>IF(ISERROR(1/VLOOKUP($B208,Kraftvärmeprod!$B$1:$AV$480,MATCH("Producerad elenergi i kraftvärmeverk (GWh)",Kraftvärmeprod!$B$1:$AV$1,0),FALSE)),"",VLOOKUP($B208,Kraftvärmeprod!$B$1:$AV$480,MATCH("Producerad elenergi i kraftvärmeverk (GWh)",Kraftvärmeprod!$B$1:$AV$1,0),FALSE))</f>
        <v/>
      </c>
      <c r="H208" s="140" t="str">
        <f>IF(ISERROR(1/VLOOKUP($B208,Miljö!$B$1:$T$480,MATCH("Såld mängd produktionsspecifik fjärrvärme (GWh)",Miljö!$B$1:$T$1,0),FALSE)),"",VLOOKUP($B208,Miljö!$B$1:$T$480,MATCH("Såld mängd produktionsspecifik fjärrvärme (GWh)",Miljö!$B$1:$T$1,0),FALSE))</f>
        <v/>
      </c>
      <c r="J208" s="140" t="str">
        <f t="shared" si="3"/>
        <v>Jönköping Energi AB</v>
      </c>
    </row>
    <row r="209" spans="1:10" x14ac:dyDescent="0.25">
      <c r="A209" t="s">
        <v>255</v>
      </c>
      <c r="B209" t="s">
        <v>256</v>
      </c>
      <c r="C209" s="144" t="s">
        <v>1271</v>
      </c>
      <c r="D209" s="140" t="str">
        <f>IF(ISERROR(1/VLOOKUP($B209,Kraftvärmeprod!$B$1:$D$480,MATCH("Total värmeproduktion i kraftvärmeverk i kombinerad drift (GWh)",Kraftvärmeprod!$B$1:$AV$1,0),FALSE)),"Ej kraftvärme","Alternativproduktionsmetoden")</f>
        <v>Alternativproduktionsmetoden</v>
      </c>
      <c r="E209" s="140">
        <f>VLOOKUP($B209,Totalt!$B$1:$BP$480,MATCH("total el",Totalt!$B$1:$BP$1,0),FALSE)</f>
        <v>15.639200000000001</v>
      </c>
      <c r="F209" s="141">
        <f>IF(ISERROR(1/VLOOKUP($B209,Kraftvärmeprod!$B$1:$BD$480,MATCH("Total värmeproduktion i kraftvärmeverk i kombinerad drift (GWh)",Kraftvärmeprod!$B$1:$AV$1,0),FALSE)),"",VLOOKUP($B209,'Slutlig allokering'!$B$1:$BA$480,MATCH(F$1,'Slutlig allokering'!$B$2:$AS$2,0),FALSE))</f>
        <v>0.45371974257836833</v>
      </c>
      <c r="G209" s="140">
        <f>IF(ISERROR(1/VLOOKUP($B209,Kraftvärmeprod!$B$1:$AV$480,MATCH("Producerad elenergi i kraftvärmeverk (GWh)",Kraftvärmeprod!$B$1:$AV$1,0),FALSE)),"",VLOOKUP($B209,Kraftvärmeprod!$B$1:$AV$480,MATCH("Producerad elenergi i kraftvärmeverk (GWh)",Kraftvärmeprod!$B$1:$AV$1,0),FALSE))</f>
        <v>130.1</v>
      </c>
      <c r="H209" s="140" t="str">
        <f>IF(ISERROR(1/VLOOKUP($B209,Miljö!$B$1:$T$480,MATCH("Såld mängd produktionsspecifik fjärrvärme (GWh)",Miljö!$B$1:$T$1,0),FALSE)),"",VLOOKUP($B209,Miljö!$B$1:$T$480,MATCH("Såld mängd produktionsspecifik fjärrvärme (GWh)",Miljö!$B$1:$T$1,0),FALSE))</f>
        <v/>
      </c>
      <c r="J209" s="140" t="str">
        <f t="shared" si="3"/>
        <v>Kalmar Energi Värme AB</v>
      </c>
    </row>
    <row r="210" spans="1:10" x14ac:dyDescent="0.25">
      <c r="A210" t="s">
        <v>255</v>
      </c>
      <c r="B210" t="s">
        <v>257</v>
      </c>
      <c r="C210" s="144" t="s">
        <v>1271</v>
      </c>
      <c r="D210" s="140" t="str">
        <f>IF(ISERROR(1/VLOOKUP($B210,Kraftvärmeprod!$B$1:$D$480,MATCH("Total värmeproduktion i kraftvärmeverk i kombinerad drift (GWh)",Kraftvärmeprod!$B$1:$AV$1,0),FALSE)),"Ej kraftvärme","Alternativproduktionsmetoden")</f>
        <v>Ej kraftvärme</v>
      </c>
      <c r="E210" s="140">
        <f>VLOOKUP($B210,Totalt!$B$1:$BP$480,MATCH("total el",Totalt!$B$1:$BP$1,0),FALSE)</f>
        <v>0</v>
      </c>
      <c r="F210" s="141" t="str">
        <f>IF(ISERROR(1/VLOOKUP($B210,Kraftvärmeprod!$B$1:$BD$480,MATCH("Total värmeproduktion i kraftvärmeverk i kombinerad drift (GWh)",Kraftvärmeprod!$B$1:$AV$1,0),FALSE)),"",VLOOKUP($B210,'Slutlig allokering'!$B$1:$BA$480,MATCH(F$1,'Slutlig allokering'!$B$2:$AS$2,0),FALSE))</f>
        <v/>
      </c>
      <c r="G210" s="140" t="str">
        <f>IF(ISERROR(1/VLOOKUP($B210,Kraftvärmeprod!$B$1:$AV$480,MATCH("Producerad elenergi i kraftvärmeverk (GWh)",Kraftvärmeprod!$B$1:$AV$1,0),FALSE)),"",VLOOKUP($B210,Kraftvärmeprod!$B$1:$AV$480,MATCH("Producerad elenergi i kraftvärmeverk (GWh)",Kraftvärmeprod!$B$1:$AV$1,0),FALSE))</f>
        <v/>
      </c>
      <c r="H210" s="140" t="str">
        <f>IF(ISERROR(1/VLOOKUP($B210,Miljö!$B$1:$T$480,MATCH("Såld mängd produktionsspecifik fjärrvärme (GWh)",Miljö!$B$1:$T$1,0),FALSE)),"",VLOOKUP($B210,Miljö!$B$1:$T$480,MATCH("Såld mängd produktionsspecifik fjärrvärme (GWh)",Miljö!$B$1:$T$1,0),FALSE))</f>
        <v/>
      </c>
      <c r="J210" s="140" t="str">
        <f t="shared" si="3"/>
        <v>Kalmar Energi Värme AB</v>
      </c>
    </row>
    <row r="211" spans="1:10" x14ac:dyDescent="0.25">
      <c r="A211" t="s">
        <v>258</v>
      </c>
      <c r="B211" t="s">
        <v>259</v>
      </c>
      <c r="C211" s="140" t="s">
        <v>687</v>
      </c>
      <c r="D211" s="140" t="str">
        <f>IF(ISERROR(1/VLOOKUP($B211,Kraftvärmeprod!$B$1:$D$480,MATCH("Total värmeproduktion i kraftvärmeverk i kombinerad drift (GWh)",Kraftvärmeprod!$B$1:$AV$1,0),FALSE)),"Ej kraftvärme","Alternativproduktionsmetoden")</f>
        <v>Ej kraftvärme</v>
      </c>
      <c r="E211" s="140">
        <f>VLOOKUP($B211,Totalt!$B$1:$BP$480,MATCH("total el",Totalt!$B$1:$BP$1,0),FALSE)</f>
        <v>5.1433200000000001</v>
      </c>
      <c r="F211" s="141" t="str">
        <f>IF(ISERROR(1/VLOOKUP($B211,Kraftvärmeprod!$B$1:$BD$480,MATCH("Total värmeproduktion i kraftvärmeverk i kombinerad drift (GWh)",Kraftvärmeprod!$B$1:$AV$1,0),FALSE)),"",VLOOKUP($B211,'Slutlig allokering'!$B$1:$BA$480,MATCH(F$1,'Slutlig allokering'!$B$2:$AS$2,0),FALSE))</f>
        <v/>
      </c>
      <c r="G211" s="140" t="str">
        <f>IF(ISERROR(1/VLOOKUP($B211,Kraftvärmeprod!$B$1:$AV$480,MATCH("Producerad elenergi i kraftvärmeverk (GWh)",Kraftvärmeprod!$B$1:$AV$1,0),FALSE)),"",VLOOKUP($B211,Kraftvärmeprod!$B$1:$AV$480,MATCH("Producerad elenergi i kraftvärmeverk (GWh)",Kraftvärmeprod!$B$1:$AV$1,0),FALSE))</f>
        <v/>
      </c>
      <c r="H211" s="140" t="str">
        <f>IF(ISERROR(1/VLOOKUP($B211,Miljö!$B$1:$T$480,MATCH("Såld mängd produktionsspecifik fjärrvärme (GWh)",Miljö!$B$1:$T$1,0),FALSE)),"",VLOOKUP($B211,Miljö!$B$1:$T$480,MATCH("Såld mängd produktionsspecifik fjärrvärme (GWh)",Miljö!$B$1:$T$1,0),FALSE))</f>
        <v/>
      </c>
      <c r="J211" s="140" t="str">
        <f t="shared" si="3"/>
        <v>Karlshamn Energi AB</v>
      </c>
    </row>
    <row r="212" spans="1:10" x14ac:dyDescent="0.25">
      <c r="A212" t="s">
        <v>260</v>
      </c>
      <c r="B212" t="s">
        <v>261</v>
      </c>
      <c r="C212" s="140" t="s">
        <v>1230</v>
      </c>
      <c r="D212" s="140" t="str">
        <f>IF(ISERROR(1/VLOOKUP($B212,Kraftvärmeprod!$B$1:$D$480,MATCH("Total värmeproduktion i kraftvärmeverk i kombinerad drift (GWh)",Kraftvärmeprod!$B$1:$AV$1,0),FALSE)),"Ej kraftvärme","Alternativproduktionsmetoden")</f>
        <v>Alternativproduktionsmetoden</v>
      </c>
      <c r="E212" s="140">
        <f>VLOOKUP($B212,Totalt!$B$1:$BP$480,MATCH("total el",Totalt!$B$1:$BP$1,0),FALSE)</f>
        <v>23.850100000000001</v>
      </c>
      <c r="F212" s="141">
        <f>IF(ISERROR(1/VLOOKUP($B212,Kraftvärmeprod!$B$1:$BD$480,MATCH("Total värmeproduktion i kraftvärmeverk i kombinerad drift (GWh)",Kraftvärmeprod!$B$1:$AV$1,0),FALSE)),"",VLOOKUP($B212,'Slutlig allokering'!$B$1:$BA$480,MATCH(F$1,'Slutlig allokering'!$B$2:$AS$2,0),FALSE))</f>
        <v>0.69360833307499148</v>
      </c>
      <c r="G212" s="140">
        <f>IF(ISERROR(1/VLOOKUP($B212,Kraftvärmeprod!$B$1:$AV$480,MATCH("Producerad elenergi i kraftvärmeverk (GWh)",Kraftvärmeprod!$B$1:$AV$1,0),FALSE)),"",VLOOKUP($B212,Kraftvärmeprod!$B$1:$AV$480,MATCH("Producerad elenergi i kraftvärmeverk (GWh)",Kraftvärmeprod!$B$1:$AV$1,0),FALSE))</f>
        <v>73.414000000000001</v>
      </c>
      <c r="H212" s="140" t="str">
        <f>IF(ISERROR(1/VLOOKUP($B212,Miljö!$B$1:$T$480,MATCH("Såld mängd produktionsspecifik fjärrvärme (GWh)",Miljö!$B$1:$T$1,0),FALSE)),"",VLOOKUP($B212,Miljö!$B$1:$T$480,MATCH("Såld mängd produktionsspecifik fjärrvärme (GWh)",Miljö!$B$1:$T$1,0),FALSE))</f>
        <v/>
      </c>
      <c r="J212" s="140" t="str">
        <f t="shared" si="3"/>
        <v>Karlstads Energi AB</v>
      </c>
    </row>
    <row r="213" spans="1:10" x14ac:dyDescent="0.25">
      <c r="A213" t="s">
        <v>260</v>
      </c>
      <c r="B213" t="s">
        <v>262</v>
      </c>
      <c r="C213" s="140" t="s">
        <v>1230</v>
      </c>
      <c r="D213" s="140" t="str">
        <f>IF(ISERROR(1/VLOOKUP($B213,Kraftvärmeprod!$B$1:$D$480,MATCH("Total värmeproduktion i kraftvärmeverk i kombinerad drift (GWh)",Kraftvärmeprod!$B$1:$AV$1,0),FALSE)),"Ej kraftvärme","Alternativproduktionsmetoden")</f>
        <v>Ej kraftvärme</v>
      </c>
      <c r="E213" s="140">
        <f>VLOOKUP($B213,Totalt!$B$1:$BP$480,MATCH("total el",Totalt!$B$1:$BP$1,0),FALSE)</f>
        <v>0</v>
      </c>
      <c r="F213" s="141" t="str">
        <f>IF(ISERROR(1/VLOOKUP($B213,Kraftvärmeprod!$B$1:$BD$480,MATCH("Total värmeproduktion i kraftvärmeverk i kombinerad drift (GWh)",Kraftvärmeprod!$B$1:$AV$1,0),FALSE)),"",VLOOKUP($B213,'Slutlig allokering'!$B$1:$BA$480,MATCH(F$1,'Slutlig allokering'!$B$2:$AS$2,0),FALSE))</f>
        <v/>
      </c>
      <c r="G213" s="140" t="str">
        <f>IF(ISERROR(1/VLOOKUP($B213,Kraftvärmeprod!$B$1:$AV$480,MATCH("Producerad elenergi i kraftvärmeverk (GWh)",Kraftvärmeprod!$B$1:$AV$1,0),FALSE)),"",VLOOKUP($B213,Kraftvärmeprod!$B$1:$AV$480,MATCH("Producerad elenergi i kraftvärmeverk (GWh)",Kraftvärmeprod!$B$1:$AV$1,0),FALSE))</f>
        <v/>
      </c>
      <c r="H213" s="140" t="str">
        <f>IF(ISERROR(1/VLOOKUP($B213,Miljö!$B$1:$T$480,MATCH("Såld mängd produktionsspecifik fjärrvärme (GWh)",Miljö!$B$1:$T$1,0),FALSE)),"",VLOOKUP($B213,Miljö!$B$1:$T$480,MATCH("Såld mängd produktionsspecifik fjärrvärme (GWh)",Miljö!$B$1:$T$1,0),FALSE))</f>
        <v/>
      </c>
      <c r="J213" s="140" t="str">
        <f t="shared" si="3"/>
        <v>Karlstads Energi AB</v>
      </c>
    </row>
    <row r="214" spans="1:10" x14ac:dyDescent="0.25">
      <c r="A214" t="s">
        <v>263</v>
      </c>
      <c r="B214" t="s">
        <v>264</v>
      </c>
      <c r="C214" s="140" t="s">
        <v>687</v>
      </c>
      <c r="D214" s="140" t="str">
        <f>IF(ISERROR(1/VLOOKUP($B214,Kraftvärmeprod!$B$1:$D$480,MATCH("Total värmeproduktion i kraftvärmeverk i kombinerad drift (GWh)",Kraftvärmeprod!$B$1:$AV$1,0),FALSE)),"Ej kraftvärme","Alternativproduktionsmetoden")</f>
        <v>Ej kraftvärme</v>
      </c>
      <c r="E214" s="140">
        <f>VLOOKUP($B214,Totalt!$B$1:$BP$480,MATCH("total el",Totalt!$B$1:$BP$1,0),FALSE)</f>
        <v>0</v>
      </c>
      <c r="F214" s="141" t="str">
        <f>IF(ISERROR(1/VLOOKUP($B214,Kraftvärmeprod!$B$1:$BD$480,MATCH("Total värmeproduktion i kraftvärmeverk i kombinerad drift (GWh)",Kraftvärmeprod!$B$1:$AV$1,0),FALSE)),"",VLOOKUP($B214,'Slutlig allokering'!$B$1:$BA$480,MATCH(F$1,'Slutlig allokering'!$B$2:$AS$2,0),FALSE))</f>
        <v/>
      </c>
      <c r="G214" s="140" t="str">
        <f>IF(ISERROR(1/VLOOKUP($B214,Kraftvärmeprod!$B$1:$AV$480,MATCH("Producerad elenergi i kraftvärmeverk (GWh)",Kraftvärmeprod!$B$1:$AV$1,0),FALSE)),"",VLOOKUP($B214,Kraftvärmeprod!$B$1:$AV$480,MATCH("Producerad elenergi i kraftvärmeverk (GWh)",Kraftvärmeprod!$B$1:$AV$1,0),FALSE))</f>
        <v/>
      </c>
      <c r="H214" s="140" t="str">
        <f>IF(ISERROR(1/VLOOKUP($B214,Miljö!$B$1:$T$480,MATCH("Såld mängd produktionsspecifik fjärrvärme (GWh)",Miljö!$B$1:$T$1,0),FALSE)),"",VLOOKUP($B214,Miljö!$B$1:$T$480,MATCH("Såld mängd produktionsspecifik fjärrvärme (GWh)",Miljö!$B$1:$T$1,0),FALSE))</f>
        <v/>
      </c>
      <c r="J214" s="140" t="str">
        <f t="shared" si="3"/>
        <v>Katrinefors Kraftvärme AB</v>
      </c>
    </row>
    <row r="215" spans="1:10" x14ac:dyDescent="0.25">
      <c r="A215" t="s">
        <v>265</v>
      </c>
      <c r="B215" t="s">
        <v>266</v>
      </c>
      <c r="C215" s="140" t="s">
        <v>1231</v>
      </c>
      <c r="D215" s="140" t="str">
        <f>IF(ISERROR(1/VLOOKUP($B215,Kraftvärmeprod!$B$1:$D$480,MATCH("Total värmeproduktion i kraftvärmeverk i kombinerad drift (GWh)",Kraftvärmeprod!$B$1:$AV$1,0),FALSE)),"Ej kraftvärme","Alternativproduktionsmetoden")</f>
        <v>Ej kraftvärme</v>
      </c>
      <c r="E215" s="140">
        <f>VLOOKUP($B215,Totalt!$B$1:$BP$480,MATCH("total el",Totalt!$B$1:$BP$1,0),FALSE)</f>
        <v>1.97</v>
      </c>
      <c r="F215" s="141" t="str">
        <f>IF(ISERROR(1/VLOOKUP($B215,Kraftvärmeprod!$B$1:$BD$480,MATCH("Total värmeproduktion i kraftvärmeverk i kombinerad drift (GWh)",Kraftvärmeprod!$B$1:$AV$1,0),FALSE)),"",VLOOKUP($B215,'Slutlig allokering'!$B$1:$BA$480,MATCH(F$1,'Slutlig allokering'!$B$2:$AS$2,0),FALSE))</f>
        <v/>
      </c>
      <c r="G215" s="140" t="str">
        <f>IF(ISERROR(1/VLOOKUP($B215,Kraftvärmeprod!$B$1:$AV$480,MATCH("Producerad elenergi i kraftvärmeverk (GWh)",Kraftvärmeprod!$B$1:$AV$1,0),FALSE)),"",VLOOKUP($B215,Kraftvärmeprod!$B$1:$AV$480,MATCH("Producerad elenergi i kraftvärmeverk (GWh)",Kraftvärmeprod!$B$1:$AV$1,0),FALSE))</f>
        <v/>
      </c>
      <c r="H215" s="140" t="str">
        <f>IF(ISERROR(1/VLOOKUP($B215,Miljö!$B$1:$T$480,MATCH("Såld mängd produktionsspecifik fjärrvärme (GWh)",Miljö!$B$1:$T$1,0),FALSE)),"",VLOOKUP($B215,Miljö!$B$1:$T$480,MATCH("Såld mängd produktionsspecifik fjärrvärme (GWh)",Miljö!$B$1:$T$1,0),FALSE))</f>
        <v/>
      </c>
      <c r="J215" s="140" t="str">
        <f t="shared" si="3"/>
        <v>Kils Energi AB</v>
      </c>
    </row>
    <row r="216" spans="1:10" x14ac:dyDescent="0.25">
      <c r="A216" t="s">
        <v>267</v>
      </c>
      <c r="B216" t="s">
        <v>268</v>
      </c>
      <c r="D216" s="140" t="str">
        <f>IF(ISERROR(1/VLOOKUP($B216,Kraftvärmeprod!$B$1:$D$480,MATCH("Total värmeproduktion i kraftvärmeverk i kombinerad drift (GWh)",Kraftvärmeprod!$B$1:$AV$1,0),FALSE)),"Ej kraftvärme","Alternativproduktionsmetoden")</f>
        <v>Alternativproduktionsmetoden</v>
      </c>
      <c r="E216" s="140">
        <f>VLOOKUP($B216,Totalt!$B$1:$BP$480,MATCH("total el",Totalt!$B$1:$BP$1,0),FALSE)</f>
        <v>137.245</v>
      </c>
      <c r="F216" s="141">
        <f>IF(ISERROR(1/VLOOKUP($B216,Kraftvärmeprod!$B$1:$BD$480,MATCH("Total värmeproduktion i kraftvärmeverk i kombinerad drift (GWh)",Kraftvärmeprod!$B$1:$AV$1,0),FALSE)),"",VLOOKUP($B216,'Slutlig allokering'!$B$1:$BA$480,MATCH(F$1,'Slutlig allokering'!$B$2:$AS$2,0),FALSE))</f>
        <v>0.5785410599126275</v>
      </c>
      <c r="G216" s="140">
        <f>IF(ISERROR(1/VLOOKUP($B216,Kraftvärmeprod!$B$1:$AV$480,MATCH("Producerad elenergi i kraftvärmeverk (GWh)",Kraftvärmeprod!$B$1:$AV$1,0),FALSE)),"",VLOOKUP($B216,Kraftvärmeprod!$B$1:$AV$480,MATCH("Producerad elenergi i kraftvärmeverk (GWh)",Kraftvärmeprod!$B$1:$AV$1,0),FALSE))</f>
        <v>75.05</v>
      </c>
      <c r="H216" s="140" t="str">
        <f>IF(ISERROR(1/VLOOKUP($B216,Miljö!$B$1:$T$480,MATCH("Såld mängd produktionsspecifik fjärrvärme (GWh)",Miljö!$B$1:$T$1,0),FALSE)),"",VLOOKUP($B216,Miljö!$B$1:$T$480,MATCH("Såld mängd produktionsspecifik fjärrvärme (GWh)",Miljö!$B$1:$T$1,0),FALSE))</f>
        <v/>
      </c>
      <c r="J216" s="140" t="str">
        <f t="shared" si="3"/>
        <v>Kraftringen AB</v>
      </c>
    </row>
    <row r="217" spans="1:10" x14ac:dyDescent="0.25">
      <c r="A217" t="s">
        <v>267</v>
      </c>
      <c r="B217" t="s">
        <v>269</v>
      </c>
      <c r="D217" s="140" t="str">
        <f>IF(ISERROR(1/VLOOKUP($B217,Kraftvärmeprod!$B$1:$D$480,MATCH("Total värmeproduktion i kraftvärmeverk i kombinerad drift (GWh)",Kraftvärmeprod!$B$1:$AV$1,0),FALSE)),"Ej kraftvärme","Alternativproduktionsmetoden")</f>
        <v>Ej kraftvärme</v>
      </c>
      <c r="E217" s="140">
        <f>VLOOKUP($B217,Totalt!$B$1:$BP$480,MATCH("total el",Totalt!$B$1:$BP$1,0),FALSE)</f>
        <v>3.2969999999999997</v>
      </c>
      <c r="F217" s="141" t="str">
        <f>IF(ISERROR(1/VLOOKUP($B217,Kraftvärmeprod!$B$1:$BD$480,MATCH("Total värmeproduktion i kraftvärmeverk i kombinerad drift (GWh)",Kraftvärmeprod!$B$1:$AV$1,0),FALSE)),"",VLOOKUP($B217,'Slutlig allokering'!$B$1:$BA$480,MATCH(F$1,'Slutlig allokering'!$B$2:$AS$2,0),FALSE))</f>
        <v/>
      </c>
      <c r="G217" s="140" t="str">
        <f>IF(ISERROR(1/VLOOKUP($B217,Kraftvärmeprod!$B$1:$AV$480,MATCH("Producerad elenergi i kraftvärmeverk (GWh)",Kraftvärmeprod!$B$1:$AV$1,0),FALSE)),"",VLOOKUP($B217,Kraftvärmeprod!$B$1:$AV$480,MATCH("Producerad elenergi i kraftvärmeverk (GWh)",Kraftvärmeprod!$B$1:$AV$1,0),FALSE))</f>
        <v/>
      </c>
      <c r="H217" s="140" t="str">
        <f>IF(ISERROR(1/VLOOKUP($B217,Miljö!$B$1:$T$480,MATCH("Såld mängd produktionsspecifik fjärrvärme (GWh)",Miljö!$B$1:$T$1,0),FALSE)),"",VLOOKUP($B217,Miljö!$B$1:$T$480,MATCH("Såld mängd produktionsspecifik fjärrvärme (GWh)",Miljö!$B$1:$T$1,0),FALSE))</f>
        <v/>
      </c>
      <c r="J217" s="140" t="str">
        <f t="shared" si="3"/>
        <v>Kraftringen AB</v>
      </c>
    </row>
    <row r="218" spans="1:10" x14ac:dyDescent="0.25">
      <c r="A218" t="s">
        <v>270</v>
      </c>
      <c r="B218" t="s">
        <v>271</v>
      </c>
      <c r="C218" s="140" t="s">
        <v>687</v>
      </c>
      <c r="D218" s="140" t="str">
        <f>IF(ISERROR(1/VLOOKUP($B218,Kraftvärmeprod!$B$1:$D$480,MATCH("Total värmeproduktion i kraftvärmeverk i kombinerad drift (GWh)",Kraftvärmeprod!$B$1:$AV$1,0),FALSE)),"Ej kraftvärme","Alternativproduktionsmetoden")</f>
        <v>Ej kraftvärme</v>
      </c>
      <c r="E218" s="140">
        <f>VLOOKUP($B218,Totalt!$B$1:$BP$480,MATCH("total el",Totalt!$B$1:$BP$1,0),FALSE)</f>
        <v>3.06</v>
      </c>
      <c r="F218" s="141" t="str">
        <f>IF(ISERROR(1/VLOOKUP($B218,Kraftvärmeprod!$B$1:$BD$480,MATCH("Total värmeproduktion i kraftvärmeverk i kombinerad drift (GWh)",Kraftvärmeprod!$B$1:$AV$1,0),FALSE)),"",VLOOKUP($B218,'Slutlig allokering'!$B$1:$BA$480,MATCH(F$1,'Slutlig allokering'!$B$2:$AS$2,0),FALSE))</f>
        <v/>
      </c>
      <c r="G218" s="140" t="str">
        <f>IF(ISERROR(1/VLOOKUP($B218,Kraftvärmeprod!$B$1:$AV$480,MATCH("Producerad elenergi i kraftvärmeverk (GWh)",Kraftvärmeprod!$B$1:$AV$1,0),FALSE)),"",VLOOKUP($B218,Kraftvärmeprod!$B$1:$AV$480,MATCH("Producerad elenergi i kraftvärmeverk (GWh)",Kraftvärmeprod!$B$1:$AV$1,0),FALSE))</f>
        <v/>
      </c>
      <c r="H218" s="140" t="str">
        <f>IF(ISERROR(1/VLOOKUP($B218,Miljö!$B$1:$T$480,MATCH("Såld mängd produktionsspecifik fjärrvärme (GWh)",Miljö!$B$1:$T$1,0),FALSE)),"",VLOOKUP($B218,Miljö!$B$1:$T$480,MATCH("Såld mängd produktionsspecifik fjärrvärme (GWh)",Miljö!$B$1:$T$1,0),FALSE))</f>
        <v/>
      </c>
      <c r="J218" s="140" t="str">
        <f t="shared" si="3"/>
        <v>Kristinehamns Fjärrvärme AB</v>
      </c>
    </row>
    <row r="219" spans="1:10" x14ac:dyDescent="0.25">
      <c r="A219" t="s">
        <v>272</v>
      </c>
      <c r="B219" t="s">
        <v>273</v>
      </c>
      <c r="C219" s="140" t="s">
        <v>1232</v>
      </c>
      <c r="D219" s="140" t="str">
        <f>IF(ISERROR(1/VLOOKUP($B219,Kraftvärmeprod!$B$1:$D$480,MATCH("Total värmeproduktion i kraftvärmeverk i kombinerad drift (GWh)",Kraftvärmeprod!$B$1:$AV$1,0),FALSE)),"Ej kraftvärme","Alternativproduktionsmetoden")</f>
        <v>Ej kraftvärme</v>
      </c>
      <c r="E219" s="140">
        <f>VLOOKUP($B219,Totalt!$B$1:$BP$480,MATCH("total el",Totalt!$B$1:$BP$1,0),FALSE)</f>
        <v>0.03</v>
      </c>
      <c r="F219" s="141" t="str">
        <f>IF(ISERROR(1/VLOOKUP($B219,Kraftvärmeprod!$B$1:$BD$480,MATCH("Total värmeproduktion i kraftvärmeverk i kombinerad drift (GWh)",Kraftvärmeprod!$B$1:$AV$1,0),FALSE)),"",VLOOKUP($B219,'Slutlig allokering'!$B$1:$BA$480,MATCH(F$1,'Slutlig allokering'!$B$2:$AS$2,0),FALSE))</f>
        <v/>
      </c>
      <c r="G219" s="140" t="str">
        <f>IF(ISERROR(1/VLOOKUP($B219,Kraftvärmeprod!$B$1:$AV$480,MATCH("Producerad elenergi i kraftvärmeverk (GWh)",Kraftvärmeprod!$B$1:$AV$1,0),FALSE)),"",VLOOKUP($B219,Kraftvärmeprod!$B$1:$AV$480,MATCH("Producerad elenergi i kraftvärmeverk (GWh)",Kraftvärmeprod!$B$1:$AV$1,0),FALSE))</f>
        <v/>
      </c>
      <c r="H219" s="140" t="str">
        <f>IF(ISERROR(1/VLOOKUP($B219,Miljö!$B$1:$T$480,MATCH("Såld mängd produktionsspecifik fjärrvärme (GWh)",Miljö!$B$1:$T$1,0),FALSE)),"",VLOOKUP($B219,Miljö!$B$1:$T$480,MATCH("Såld mängd produktionsspecifik fjärrvärme (GWh)",Miljö!$B$1:$T$1,0),FALSE))</f>
        <v/>
      </c>
      <c r="J219" s="140" t="str">
        <f t="shared" si="3"/>
        <v>Kungälv Energi AB</v>
      </c>
    </row>
    <row r="220" spans="1:10" x14ac:dyDescent="0.25">
      <c r="A220" t="s">
        <v>272</v>
      </c>
      <c r="B220" t="s">
        <v>274</v>
      </c>
      <c r="C220" s="140" t="s">
        <v>1232</v>
      </c>
      <c r="D220" s="140" t="str">
        <f>IF(ISERROR(1/VLOOKUP($B220,Kraftvärmeprod!$B$1:$D$480,MATCH("Total värmeproduktion i kraftvärmeverk i kombinerad drift (GWh)",Kraftvärmeprod!$B$1:$AV$1,0),FALSE)),"Ej kraftvärme","Alternativproduktionsmetoden")</f>
        <v>Ej kraftvärme</v>
      </c>
      <c r="E220" s="140">
        <f>VLOOKUP($B220,Totalt!$B$1:$BP$480,MATCH("total el",Totalt!$B$1:$BP$1,0),FALSE)</f>
        <v>3.5000000000000003E-2</v>
      </c>
      <c r="F220" s="141" t="str">
        <f>IF(ISERROR(1/VLOOKUP($B220,Kraftvärmeprod!$B$1:$BD$480,MATCH("Total värmeproduktion i kraftvärmeverk i kombinerad drift (GWh)",Kraftvärmeprod!$B$1:$AV$1,0),FALSE)),"",VLOOKUP($B220,'Slutlig allokering'!$B$1:$BA$480,MATCH(F$1,'Slutlig allokering'!$B$2:$AS$2,0),FALSE))</f>
        <v/>
      </c>
      <c r="G220" s="140" t="str">
        <f>IF(ISERROR(1/VLOOKUP($B220,Kraftvärmeprod!$B$1:$AV$480,MATCH("Producerad elenergi i kraftvärmeverk (GWh)",Kraftvärmeprod!$B$1:$AV$1,0),FALSE)),"",VLOOKUP($B220,Kraftvärmeprod!$B$1:$AV$480,MATCH("Producerad elenergi i kraftvärmeverk (GWh)",Kraftvärmeprod!$B$1:$AV$1,0),FALSE))</f>
        <v/>
      </c>
      <c r="H220" s="140" t="str">
        <f>IF(ISERROR(1/VLOOKUP($B220,Miljö!$B$1:$T$480,MATCH("Såld mängd produktionsspecifik fjärrvärme (GWh)",Miljö!$B$1:$T$1,0),FALSE)),"",VLOOKUP($B220,Miljö!$B$1:$T$480,MATCH("Såld mängd produktionsspecifik fjärrvärme (GWh)",Miljö!$B$1:$T$1,0),FALSE))</f>
        <v/>
      </c>
      <c r="J220" s="140" t="str">
        <f t="shared" si="3"/>
        <v>Kungälv Energi AB</v>
      </c>
    </row>
    <row r="221" spans="1:10" x14ac:dyDescent="0.25">
      <c r="A221" t="s">
        <v>272</v>
      </c>
      <c r="B221" t="s">
        <v>275</v>
      </c>
      <c r="C221" s="140" t="s">
        <v>1232</v>
      </c>
      <c r="D221" s="140" t="str">
        <f>IF(ISERROR(1/VLOOKUP($B221,Kraftvärmeprod!$B$1:$D$480,MATCH("Total värmeproduktion i kraftvärmeverk i kombinerad drift (GWh)",Kraftvärmeprod!$B$1:$AV$1,0),FALSE)),"Ej kraftvärme","Alternativproduktionsmetoden")</f>
        <v>Ej kraftvärme</v>
      </c>
      <c r="E221" s="140">
        <f>VLOOKUP($B221,Totalt!$B$1:$BP$480,MATCH("total el",Totalt!$B$1:$BP$1,0),FALSE)</f>
        <v>4.7600000000000003E-2</v>
      </c>
      <c r="F221" s="141" t="str">
        <f>IF(ISERROR(1/VLOOKUP($B221,Kraftvärmeprod!$B$1:$BD$480,MATCH("Total värmeproduktion i kraftvärmeverk i kombinerad drift (GWh)",Kraftvärmeprod!$B$1:$AV$1,0),FALSE)),"",VLOOKUP($B221,'Slutlig allokering'!$B$1:$BA$480,MATCH(F$1,'Slutlig allokering'!$B$2:$AS$2,0),FALSE))</f>
        <v/>
      </c>
      <c r="G221" s="140" t="str">
        <f>IF(ISERROR(1/VLOOKUP($B221,Kraftvärmeprod!$B$1:$AV$480,MATCH("Producerad elenergi i kraftvärmeverk (GWh)",Kraftvärmeprod!$B$1:$AV$1,0),FALSE)),"",VLOOKUP($B221,Kraftvärmeprod!$B$1:$AV$480,MATCH("Producerad elenergi i kraftvärmeverk (GWh)",Kraftvärmeprod!$B$1:$AV$1,0),FALSE))</f>
        <v/>
      </c>
      <c r="H221" s="140" t="str">
        <f>IF(ISERROR(1/VLOOKUP($B221,Miljö!$B$1:$T$480,MATCH("Såld mängd produktionsspecifik fjärrvärme (GWh)",Miljö!$B$1:$T$1,0),FALSE)),"",VLOOKUP($B221,Miljö!$B$1:$T$480,MATCH("Såld mängd produktionsspecifik fjärrvärme (GWh)",Miljö!$B$1:$T$1,0),FALSE))</f>
        <v/>
      </c>
      <c r="J221" s="140" t="str">
        <f t="shared" si="3"/>
        <v>Kungälv Energi AB</v>
      </c>
    </row>
    <row r="222" spans="1:10" x14ac:dyDescent="0.25">
      <c r="A222" t="s">
        <v>272</v>
      </c>
      <c r="B222" t="s">
        <v>276</v>
      </c>
      <c r="C222" s="140" t="s">
        <v>1232</v>
      </c>
      <c r="D222" s="140" t="str">
        <f>IF(ISERROR(1/VLOOKUP($B222,Kraftvärmeprod!$B$1:$D$480,MATCH("Total värmeproduktion i kraftvärmeverk i kombinerad drift (GWh)",Kraftvärmeprod!$B$1:$AV$1,0),FALSE)),"Ej kraftvärme","Alternativproduktionsmetoden")</f>
        <v>Alternativproduktionsmetoden</v>
      </c>
      <c r="E222" s="140">
        <f>VLOOKUP($B222,Totalt!$B$1:$BP$480,MATCH("total el",Totalt!$B$1:$BP$1,0),FALSE)</f>
        <v>4.0999999999999996</v>
      </c>
      <c r="F222" s="141">
        <f>IF(ISERROR(1/VLOOKUP($B222,Kraftvärmeprod!$B$1:$BD$480,MATCH("Total värmeproduktion i kraftvärmeverk i kombinerad drift (GWh)",Kraftvärmeprod!$B$1:$AV$1,0),FALSE)),"",VLOOKUP($B222,'Slutlig allokering'!$B$1:$BA$480,MATCH(F$1,'Slutlig allokering'!$B$2:$AS$2,0),FALSE))</f>
        <v>0.83014558232931723</v>
      </c>
      <c r="G222" s="140">
        <f>IF(ISERROR(1/VLOOKUP($B222,Kraftvärmeprod!$B$1:$AV$480,MATCH("Producerad elenergi i kraftvärmeverk (GWh)",Kraftvärmeprod!$B$1:$AV$1,0),FALSE)),"",VLOOKUP($B222,Kraftvärmeprod!$B$1:$AV$480,MATCH("Producerad elenergi i kraftvärmeverk (GWh)",Kraftvärmeprod!$B$1:$AV$1,0),FALSE))</f>
        <v>5.7</v>
      </c>
      <c r="H222" s="140" t="str">
        <f>IF(ISERROR(1/VLOOKUP($B222,Miljö!$B$1:$T$480,MATCH("Såld mängd produktionsspecifik fjärrvärme (GWh)",Miljö!$B$1:$T$1,0),FALSE)),"",VLOOKUP($B222,Miljö!$B$1:$T$480,MATCH("Såld mängd produktionsspecifik fjärrvärme (GWh)",Miljö!$B$1:$T$1,0),FALSE))</f>
        <v/>
      </c>
      <c r="J222" s="140" t="str">
        <f t="shared" si="3"/>
        <v>Kungälv Energi AB</v>
      </c>
    </row>
    <row r="223" spans="1:10" x14ac:dyDescent="0.25">
      <c r="A223" t="s">
        <v>277</v>
      </c>
      <c r="B223" t="s">
        <v>278</v>
      </c>
      <c r="C223" s="140" t="s">
        <v>1233</v>
      </c>
      <c r="D223" s="140" t="str">
        <f>IF(ISERROR(1/VLOOKUP($B223,Kraftvärmeprod!$B$1:$D$480,MATCH("Total värmeproduktion i kraftvärmeverk i kombinerad drift (GWh)",Kraftvärmeprod!$B$1:$AV$1,0),FALSE)),"Ej kraftvärme","Alternativproduktionsmetoden")</f>
        <v>Ej kraftvärme</v>
      </c>
      <c r="E223" s="140">
        <f>VLOOKUP($B223,Totalt!$B$1:$BP$480,MATCH("total el",Totalt!$B$1:$BP$1,0),FALSE)</f>
        <v>0.44202000000000002</v>
      </c>
      <c r="F223" s="141" t="str">
        <f>IF(ISERROR(1/VLOOKUP($B223,Kraftvärmeprod!$B$1:$BD$480,MATCH("Total värmeproduktion i kraftvärmeverk i kombinerad drift (GWh)",Kraftvärmeprod!$B$1:$AV$1,0),FALSE)),"",VLOOKUP($B223,'Slutlig allokering'!$B$1:$BA$480,MATCH(F$1,'Slutlig allokering'!$B$2:$AS$2,0),FALSE))</f>
        <v/>
      </c>
      <c r="G223" s="140" t="str">
        <f>IF(ISERROR(1/VLOOKUP($B223,Kraftvärmeprod!$B$1:$AV$480,MATCH("Producerad elenergi i kraftvärmeverk (GWh)",Kraftvärmeprod!$B$1:$AV$1,0),FALSE)),"",VLOOKUP($B223,Kraftvärmeprod!$B$1:$AV$480,MATCH("Producerad elenergi i kraftvärmeverk (GWh)",Kraftvärmeprod!$B$1:$AV$1,0),FALSE))</f>
        <v/>
      </c>
      <c r="H223" s="140" t="str">
        <f>IF(ISERROR(1/VLOOKUP($B223,Miljö!$B$1:$T$480,MATCH("Såld mängd produktionsspecifik fjärrvärme (GWh)",Miljö!$B$1:$T$1,0),FALSE)),"",VLOOKUP($B223,Miljö!$B$1:$T$480,MATCH("Såld mängd produktionsspecifik fjärrvärme (GWh)",Miljö!$B$1:$T$1,0),FALSE))</f>
        <v/>
      </c>
      <c r="J223" s="140" t="str">
        <f t="shared" si="3"/>
        <v>Köpings kommun</v>
      </c>
    </row>
    <row r="224" spans="1:10" x14ac:dyDescent="0.25">
      <c r="A224" t="s">
        <v>277</v>
      </c>
      <c r="B224" t="s">
        <v>279</v>
      </c>
      <c r="C224" s="140" t="s">
        <v>1233</v>
      </c>
      <c r="D224" s="140" t="str">
        <f>IF(ISERROR(1/VLOOKUP($B224,Kraftvärmeprod!$B$1:$D$480,MATCH("Total värmeproduktion i kraftvärmeverk i kombinerad drift (GWh)",Kraftvärmeprod!$B$1:$AV$1,0),FALSE)),"Ej kraftvärme","Alternativproduktionsmetoden")</f>
        <v>Ej kraftvärme</v>
      </c>
      <c r="E224" s="140">
        <f>VLOOKUP($B224,Totalt!$B$1:$BP$480,MATCH("total el",Totalt!$B$1:$BP$1,0),FALSE)</f>
        <v>5.9595000000000002</v>
      </c>
      <c r="F224" s="141" t="str">
        <f>IF(ISERROR(1/VLOOKUP($B224,Kraftvärmeprod!$B$1:$BD$480,MATCH("Total värmeproduktion i kraftvärmeverk i kombinerad drift (GWh)",Kraftvärmeprod!$B$1:$AV$1,0),FALSE)),"",VLOOKUP($B224,'Slutlig allokering'!$B$1:$BA$480,MATCH(F$1,'Slutlig allokering'!$B$2:$AS$2,0),FALSE))</f>
        <v/>
      </c>
      <c r="G224" s="140" t="str">
        <f>IF(ISERROR(1/VLOOKUP($B224,Kraftvärmeprod!$B$1:$AV$480,MATCH("Producerad elenergi i kraftvärmeverk (GWh)",Kraftvärmeprod!$B$1:$AV$1,0),FALSE)),"",VLOOKUP($B224,Kraftvärmeprod!$B$1:$AV$480,MATCH("Producerad elenergi i kraftvärmeverk (GWh)",Kraftvärmeprod!$B$1:$AV$1,0),FALSE))</f>
        <v/>
      </c>
      <c r="H224" s="140" t="str">
        <f>IF(ISERROR(1/VLOOKUP($B224,Miljö!$B$1:$T$480,MATCH("Såld mängd produktionsspecifik fjärrvärme (GWh)",Miljö!$B$1:$T$1,0),FALSE)),"",VLOOKUP($B224,Miljö!$B$1:$T$480,MATCH("Såld mängd produktionsspecifik fjärrvärme (GWh)",Miljö!$B$1:$T$1,0),FALSE))</f>
        <v/>
      </c>
      <c r="J224" s="140" t="str">
        <f t="shared" si="3"/>
        <v>Köpings kommun</v>
      </c>
    </row>
    <row r="225" spans="1:10" x14ac:dyDescent="0.25">
      <c r="A225" t="s">
        <v>280</v>
      </c>
      <c r="B225" t="s">
        <v>281</v>
      </c>
      <c r="C225" s="140" t="s">
        <v>1234</v>
      </c>
      <c r="D225" s="140" t="str">
        <f>IF(ISERROR(1/VLOOKUP($B225,Kraftvärmeprod!$B$1:$D$480,MATCH("Total värmeproduktion i kraftvärmeverk i kombinerad drift (GWh)",Kraftvärmeprod!$B$1:$AV$1,0),FALSE)),"Ej kraftvärme","Alternativproduktionsmetoden")</f>
        <v>Alternativproduktionsmetoden</v>
      </c>
      <c r="E225" s="140">
        <f>VLOOKUP($B225,Totalt!$B$1:$BP$480,MATCH("total el",Totalt!$B$1:$BP$1,0),FALSE)</f>
        <v>7.4811399999999999</v>
      </c>
      <c r="F225" s="141">
        <f>IF(ISERROR(1/VLOOKUP($B225,Kraftvärmeprod!$B$1:$BD$480,MATCH("Total värmeproduktion i kraftvärmeverk i kombinerad drift (GWh)",Kraftvärmeprod!$B$1:$AV$1,0),FALSE)),"",VLOOKUP($B225,'Slutlig allokering'!$B$1:$BA$480,MATCH(F$1,'Slutlig allokering'!$B$2:$AS$2,0),FALSE))</f>
        <v>0.54121077515118199</v>
      </c>
      <c r="G225" s="140">
        <f>IF(ISERROR(1/VLOOKUP($B225,Kraftvärmeprod!$B$1:$AV$480,MATCH("Producerad elenergi i kraftvärmeverk (GWh)",Kraftvärmeprod!$B$1:$AV$1,0),FALSE)),"",VLOOKUP($B225,Kraftvärmeprod!$B$1:$AV$480,MATCH("Producerad elenergi i kraftvärmeverk (GWh)",Kraftvärmeprod!$B$1:$AV$1,0),FALSE))</f>
        <v>37.5</v>
      </c>
      <c r="H225" s="140" t="str">
        <f>IF(ISERROR(1/VLOOKUP($B225,Miljö!$B$1:$T$480,MATCH("Såld mängd produktionsspecifik fjärrvärme (GWh)",Miljö!$B$1:$T$1,0),FALSE)),"",VLOOKUP($B225,Miljö!$B$1:$T$480,MATCH("Såld mängd produktionsspecifik fjärrvärme (GWh)",Miljö!$B$1:$T$1,0),FALSE))</f>
        <v/>
      </c>
      <c r="J225" s="140" t="str">
        <f t="shared" si="3"/>
        <v>Landskrona Energi AB</v>
      </c>
    </row>
    <row r="226" spans="1:10" x14ac:dyDescent="0.25">
      <c r="A226" t="s">
        <v>282</v>
      </c>
      <c r="B226" t="s">
        <v>283</v>
      </c>
      <c r="C226" s="140" t="s">
        <v>1235</v>
      </c>
      <c r="D226" s="140" t="str">
        <f>IF(ISERROR(1/VLOOKUP($B226,Kraftvärmeprod!$B$1:$D$480,MATCH("Total värmeproduktion i kraftvärmeverk i kombinerad drift (GWh)",Kraftvärmeprod!$B$1:$AV$1,0),FALSE)),"Ej kraftvärme","Alternativproduktionsmetoden")</f>
        <v>Ej kraftvärme</v>
      </c>
      <c r="E226" s="140">
        <f>VLOOKUP($B226,Totalt!$B$1:$BP$480,MATCH("total el",Totalt!$B$1:$BP$1,0),FALSE)</f>
        <v>0.222</v>
      </c>
      <c r="F226" s="141" t="str">
        <f>IF(ISERROR(1/VLOOKUP($B226,Kraftvärmeprod!$B$1:$BD$480,MATCH("Total värmeproduktion i kraftvärmeverk i kombinerad drift (GWh)",Kraftvärmeprod!$B$1:$AV$1,0),FALSE)),"",VLOOKUP($B226,'Slutlig allokering'!$B$1:$BA$480,MATCH(F$1,'Slutlig allokering'!$B$2:$AS$2,0),FALSE))</f>
        <v/>
      </c>
      <c r="G226" s="140" t="str">
        <f>IF(ISERROR(1/VLOOKUP($B226,Kraftvärmeprod!$B$1:$AV$480,MATCH("Producerad elenergi i kraftvärmeverk (GWh)",Kraftvärmeprod!$B$1:$AV$1,0),FALSE)),"",VLOOKUP($B226,Kraftvärmeprod!$B$1:$AV$480,MATCH("Producerad elenergi i kraftvärmeverk (GWh)",Kraftvärmeprod!$B$1:$AV$1,0),FALSE))</f>
        <v/>
      </c>
      <c r="H226" s="140" t="str">
        <f>IF(ISERROR(1/VLOOKUP($B226,Miljö!$B$1:$T$480,MATCH("Såld mängd produktionsspecifik fjärrvärme (GWh)",Miljö!$B$1:$T$1,0),FALSE)),"",VLOOKUP($B226,Miljö!$B$1:$T$480,MATCH("Såld mängd produktionsspecifik fjärrvärme (GWh)",Miljö!$B$1:$T$1,0),FALSE))</f>
        <v/>
      </c>
      <c r="J226" s="140" t="str">
        <f t="shared" si="3"/>
        <v>Lantmännen Agrovärme AB</v>
      </c>
    </row>
    <row r="227" spans="1:10" x14ac:dyDescent="0.25">
      <c r="A227" t="s">
        <v>282</v>
      </c>
      <c r="B227" t="s">
        <v>284</v>
      </c>
      <c r="C227" s="140" t="s">
        <v>1235</v>
      </c>
      <c r="D227" s="140" t="str">
        <f>IF(ISERROR(1/VLOOKUP($B227,Kraftvärmeprod!$B$1:$D$480,MATCH("Total värmeproduktion i kraftvärmeverk i kombinerad drift (GWh)",Kraftvärmeprod!$B$1:$AV$1,0),FALSE)),"Ej kraftvärme","Alternativproduktionsmetoden")</f>
        <v>Ej kraftvärme</v>
      </c>
      <c r="E227" s="140">
        <f>VLOOKUP($B227,Totalt!$B$1:$BP$480,MATCH("total el",Totalt!$B$1:$BP$1,0),FALSE)</f>
        <v>0.14499999999999999</v>
      </c>
      <c r="F227" s="141" t="str">
        <f>IF(ISERROR(1/VLOOKUP($B227,Kraftvärmeprod!$B$1:$BD$480,MATCH("Total värmeproduktion i kraftvärmeverk i kombinerad drift (GWh)",Kraftvärmeprod!$B$1:$AV$1,0),FALSE)),"",VLOOKUP($B227,'Slutlig allokering'!$B$1:$BA$480,MATCH(F$1,'Slutlig allokering'!$B$2:$AS$2,0),FALSE))</f>
        <v/>
      </c>
      <c r="G227" s="140" t="str">
        <f>IF(ISERROR(1/VLOOKUP($B227,Kraftvärmeprod!$B$1:$AV$480,MATCH("Producerad elenergi i kraftvärmeverk (GWh)",Kraftvärmeprod!$B$1:$AV$1,0),FALSE)),"",VLOOKUP($B227,Kraftvärmeprod!$B$1:$AV$480,MATCH("Producerad elenergi i kraftvärmeverk (GWh)",Kraftvärmeprod!$B$1:$AV$1,0),FALSE))</f>
        <v/>
      </c>
      <c r="H227" s="140" t="str">
        <f>IF(ISERROR(1/VLOOKUP($B227,Miljö!$B$1:$T$480,MATCH("Såld mängd produktionsspecifik fjärrvärme (GWh)",Miljö!$B$1:$T$1,0),FALSE)),"",VLOOKUP($B227,Miljö!$B$1:$T$480,MATCH("Såld mängd produktionsspecifik fjärrvärme (GWh)",Miljö!$B$1:$T$1,0),FALSE))</f>
        <v/>
      </c>
      <c r="J227" s="140" t="str">
        <f t="shared" si="3"/>
        <v>Lantmännen Agrovärme AB</v>
      </c>
    </row>
    <row r="228" spans="1:10" x14ac:dyDescent="0.25">
      <c r="A228" t="s">
        <v>282</v>
      </c>
      <c r="B228" t="s">
        <v>285</v>
      </c>
      <c r="C228" s="140" t="s">
        <v>1235</v>
      </c>
      <c r="D228" s="140" t="str">
        <f>IF(ISERROR(1/VLOOKUP($B228,Kraftvärmeprod!$B$1:$D$480,MATCH("Total värmeproduktion i kraftvärmeverk i kombinerad drift (GWh)",Kraftvärmeprod!$B$1:$AV$1,0),FALSE)),"Ej kraftvärme","Alternativproduktionsmetoden")</f>
        <v>Ej kraftvärme</v>
      </c>
      <c r="E228" s="140">
        <f>VLOOKUP($B228,Totalt!$B$1:$BP$480,MATCH("total el",Totalt!$B$1:$BP$1,0),FALSE)</f>
        <v>0.22700000000000001</v>
      </c>
      <c r="F228" s="141" t="str">
        <f>IF(ISERROR(1/VLOOKUP($B228,Kraftvärmeprod!$B$1:$BD$480,MATCH("Total värmeproduktion i kraftvärmeverk i kombinerad drift (GWh)",Kraftvärmeprod!$B$1:$AV$1,0),FALSE)),"",VLOOKUP($B228,'Slutlig allokering'!$B$1:$BA$480,MATCH(F$1,'Slutlig allokering'!$B$2:$AS$2,0),FALSE))</f>
        <v/>
      </c>
      <c r="G228" s="140" t="str">
        <f>IF(ISERROR(1/VLOOKUP($B228,Kraftvärmeprod!$B$1:$AV$480,MATCH("Producerad elenergi i kraftvärmeverk (GWh)",Kraftvärmeprod!$B$1:$AV$1,0),FALSE)),"",VLOOKUP($B228,Kraftvärmeprod!$B$1:$AV$480,MATCH("Producerad elenergi i kraftvärmeverk (GWh)",Kraftvärmeprod!$B$1:$AV$1,0),FALSE))</f>
        <v/>
      </c>
      <c r="H228" s="140" t="str">
        <f>IF(ISERROR(1/VLOOKUP($B228,Miljö!$B$1:$T$480,MATCH("Såld mängd produktionsspecifik fjärrvärme (GWh)",Miljö!$B$1:$T$1,0),FALSE)),"",VLOOKUP($B228,Miljö!$B$1:$T$480,MATCH("Såld mängd produktionsspecifik fjärrvärme (GWh)",Miljö!$B$1:$T$1,0),FALSE))</f>
        <v/>
      </c>
      <c r="J228" s="140" t="str">
        <f t="shared" si="3"/>
        <v>Lantmännen Agrovärme AB</v>
      </c>
    </row>
    <row r="229" spans="1:10" x14ac:dyDescent="0.25">
      <c r="A229" t="s">
        <v>282</v>
      </c>
      <c r="B229" t="s">
        <v>286</v>
      </c>
      <c r="C229" s="140" t="s">
        <v>1235</v>
      </c>
      <c r="D229" s="140" t="str">
        <f>IF(ISERROR(1/VLOOKUP($B229,Kraftvärmeprod!$B$1:$D$480,MATCH("Total värmeproduktion i kraftvärmeverk i kombinerad drift (GWh)",Kraftvärmeprod!$B$1:$AV$1,0),FALSE)),"Ej kraftvärme","Alternativproduktionsmetoden")</f>
        <v>Ej kraftvärme</v>
      </c>
      <c r="E229" s="140">
        <f>VLOOKUP($B229,Totalt!$B$1:$BP$480,MATCH("total el",Totalt!$B$1:$BP$1,0),FALSE)</f>
        <v>0.182</v>
      </c>
      <c r="F229" s="141" t="str">
        <f>IF(ISERROR(1/VLOOKUP($B229,Kraftvärmeprod!$B$1:$BD$480,MATCH("Total värmeproduktion i kraftvärmeverk i kombinerad drift (GWh)",Kraftvärmeprod!$B$1:$AV$1,0),FALSE)),"",VLOOKUP($B229,'Slutlig allokering'!$B$1:$BA$480,MATCH(F$1,'Slutlig allokering'!$B$2:$AS$2,0),FALSE))</f>
        <v/>
      </c>
      <c r="G229" s="140" t="str">
        <f>IF(ISERROR(1/VLOOKUP($B229,Kraftvärmeprod!$B$1:$AV$480,MATCH("Producerad elenergi i kraftvärmeverk (GWh)",Kraftvärmeprod!$B$1:$AV$1,0),FALSE)),"",VLOOKUP($B229,Kraftvärmeprod!$B$1:$AV$480,MATCH("Producerad elenergi i kraftvärmeverk (GWh)",Kraftvärmeprod!$B$1:$AV$1,0),FALSE))</f>
        <v/>
      </c>
      <c r="H229" s="140" t="str">
        <f>IF(ISERROR(1/VLOOKUP($B229,Miljö!$B$1:$T$480,MATCH("Såld mängd produktionsspecifik fjärrvärme (GWh)",Miljö!$B$1:$T$1,0),FALSE)),"",VLOOKUP($B229,Miljö!$B$1:$T$480,MATCH("Såld mängd produktionsspecifik fjärrvärme (GWh)",Miljö!$B$1:$T$1,0),FALSE))</f>
        <v/>
      </c>
      <c r="J229" s="140" t="str">
        <f t="shared" si="3"/>
        <v>Lantmännen Agrovärme AB</v>
      </c>
    </row>
    <row r="230" spans="1:10" x14ac:dyDescent="0.25">
      <c r="A230" t="s">
        <v>282</v>
      </c>
      <c r="B230" t="s">
        <v>287</v>
      </c>
      <c r="C230" s="140" t="s">
        <v>1235</v>
      </c>
      <c r="D230" s="140" t="str">
        <f>IF(ISERROR(1/VLOOKUP($B230,Kraftvärmeprod!$B$1:$D$480,MATCH("Total värmeproduktion i kraftvärmeverk i kombinerad drift (GWh)",Kraftvärmeprod!$B$1:$AV$1,0),FALSE)),"Ej kraftvärme","Alternativproduktionsmetoden")</f>
        <v>Ej kraftvärme</v>
      </c>
      <c r="E230" s="140">
        <f>VLOOKUP($B230,Totalt!$B$1:$BP$480,MATCH("total el",Totalt!$B$1:$BP$1,0),FALSE)</f>
        <v>0.33600000000000002</v>
      </c>
      <c r="F230" s="141" t="str">
        <f>IF(ISERROR(1/VLOOKUP($B230,Kraftvärmeprod!$B$1:$BD$480,MATCH("Total värmeproduktion i kraftvärmeverk i kombinerad drift (GWh)",Kraftvärmeprod!$B$1:$AV$1,0),FALSE)),"",VLOOKUP($B230,'Slutlig allokering'!$B$1:$BA$480,MATCH(F$1,'Slutlig allokering'!$B$2:$AS$2,0),FALSE))</f>
        <v/>
      </c>
      <c r="G230" s="140" t="str">
        <f>IF(ISERROR(1/VLOOKUP($B230,Kraftvärmeprod!$B$1:$AV$480,MATCH("Producerad elenergi i kraftvärmeverk (GWh)",Kraftvärmeprod!$B$1:$AV$1,0),FALSE)),"",VLOOKUP($B230,Kraftvärmeprod!$B$1:$AV$480,MATCH("Producerad elenergi i kraftvärmeverk (GWh)",Kraftvärmeprod!$B$1:$AV$1,0),FALSE))</f>
        <v/>
      </c>
      <c r="H230" s="140" t="str">
        <f>IF(ISERROR(1/VLOOKUP($B230,Miljö!$B$1:$T$480,MATCH("Såld mängd produktionsspecifik fjärrvärme (GWh)",Miljö!$B$1:$T$1,0),FALSE)),"",VLOOKUP($B230,Miljö!$B$1:$T$480,MATCH("Såld mängd produktionsspecifik fjärrvärme (GWh)",Miljö!$B$1:$T$1,0),FALSE))</f>
        <v/>
      </c>
      <c r="J230" s="140" t="str">
        <f t="shared" si="3"/>
        <v>Lantmännen Agrovärme AB</v>
      </c>
    </row>
    <row r="231" spans="1:10" x14ac:dyDescent="0.25">
      <c r="A231" t="s">
        <v>282</v>
      </c>
      <c r="B231" t="s">
        <v>288</v>
      </c>
      <c r="C231" s="140" t="s">
        <v>1235</v>
      </c>
      <c r="D231" s="140" t="str">
        <f>IF(ISERROR(1/VLOOKUP($B231,Kraftvärmeprod!$B$1:$D$480,MATCH("Total värmeproduktion i kraftvärmeverk i kombinerad drift (GWh)",Kraftvärmeprod!$B$1:$AV$1,0),FALSE)),"Ej kraftvärme","Alternativproduktionsmetoden")</f>
        <v>Ej kraftvärme</v>
      </c>
      <c r="E231" s="140">
        <f>VLOOKUP($B231,Totalt!$B$1:$BP$480,MATCH("total el",Totalt!$B$1:$BP$1,0),FALSE)</f>
        <v>0.51</v>
      </c>
      <c r="F231" s="141" t="str">
        <f>IF(ISERROR(1/VLOOKUP($B231,Kraftvärmeprod!$B$1:$BD$480,MATCH("Total värmeproduktion i kraftvärmeverk i kombinerad drift (GWh)",Kraftvärmeprod!$B$1:$AV$1,0),FALSE)),"",VLOOKUP($B231,'Slutlig allokering'!$B$1:$BA$480,MATCH(F$1,'Slutlig allokering'!$B$2:$AS$2,0),FALSE))</f>
        <v/>
      </c>
      <c r="G231" s="140" t="str">
        <f>IF(ISERROR(1/VLOOKUP($B231,Kraftvärmeprod!$B$1:$AV$480,MATCH("Producerad elenergi i kraftvärmeverk (GWh)",Kraftvärmeprod!$B$1:$AV$1,0),FALSE)),"",VLOOKUP($B231,Kraftvärmeprod!$B$1:$AV$480,MATCH("Producerad elenergi i kraftvärmeverk (GWh)",Kraftvärmeprod!$B$1:$AV$1,0),FALSE))</f>
        <v/>
      </c>
      <c r="H231" s="140" t="str">
        <f>IF(ISERROR(1/VLOOKUP($B231,Miljö!$B$1:$T$480,MATCH("Såld mängd produktionsspecifik fjärrvärme (GWh)",Miljö!$B$1:$T$1,0),FALSE)),"",VLOOKUP($B231,Miljö!$B$1:$T$480,MATCH("Såld mängd produktionsspecifik fjärrvärme (GWh)",Miljö!$B$1:$T$1,0),FALSE))</f>
        <v/>
      </c>
      <c r="J231" s="140" t="str">
        <f t="shared" si="3"/>
        <v>Lantmännen Agrovärme AB</v>
      </c>
    </row>
    <row r="232" spans="1:10" x14ac:dyDescent="0.25">
      <c r="A232" t="s">
        <v>282</v>
      </c>
      <c r="B232" t="s">
        <v>289</v>
      </c>
      <c r="C232" s="140" t="s">
        <v>1235</v>
      </c>
      <c r="D232" s="140" t="str">
        <f>IF(ISERROR(1/VLOOKUP($B232,Kraftvärmeprod!$B$1:$D$480,MATCH("Total värmeproduktion i kraftvärmeverk i kombinerad drift (GWh)",Kraftvärmeprod!$B$1:$AV$1,0),FALSE)),"Ej kraftvärme","Alternativproduktionsmetoden")</f>
        <v>Ej kraftvärme</v>
      </c>
      <c r="E232" s="140">
        <f>VLOOKUP($B232,Totalt!$B$1:$BP$480,MATCH("total el",Totalt!$B$1:$BP$1,0),FALSE)</f>
        <v>0.26200000000000001</v>
      </c>
      <c r="F232" s="141" t="str">
        <f>IF(ISERROR(1/VLOOKUP($B232,Kraftvärmeprod!$B$1:$BD$480,MATCH("Total värmeproduktion i kraftvärmeverk i kombinerad drift (GWh)",Kraftvärmeprod!$B$1:$AV$1,0),FALSE)),"",VLOOKUP($B232,'Slutlig allokering'!$B$1:$BA$480,MATCH(F$1,'Slutlig allokering'!$B$2:$AS$2,0),FALSE))</f>
        <v/>
      </c>
      <c r="G232" s="140" t="str">
        <f>IF(ISERROR(1/VLOOKUP($B232,Kraftvärmeprod!$B$1:$AV$480,MATCH("Producerad elenergi i kraftvärmeverk (GWh)",Kraftvärmeprod!$B$1:$AV$1,0),FALSE)),"",VLOOKUP($B232,Kraftvärmeprod!$B$1:$AV$480,MATCH("Producerad elenergi i kraftvärmeverk (GWh)",Kraftvärmeprod!$B$1:$AV$1,0),FALSE))</f>
        <v/>
      </c>
      <c r="H232" s="140" t="str">
        <f>IF(ISERROR(1/VLOOKUP($B232,Miljö!$B$1:$T$480,MATCH("Såld mängd produktionsspecifik fjärrvärme (GWh)",Miljö!$B$1:$T$1,0),FALSE)),"",VLOOKUP($B232,Miljö!$B$1:$T$480,MATCH("Såld mängd produktionsspecifik fjärrvärme (GWh)",Miljö!$B$1:$T$1,0),FALSE))</f>
        <v/>
      </c>
      <c r="J232" s="140" t="str">
        <f t="shared" si="3"/>
        <v>Lantmännen Agrovärme AB</v>
      </c>
    </row>
    <row r="233" spans="1:10" x14ac:dyDescent="0.25">
      <c r="A233" t="s">
        <v>282</v>
      </c>
      <c r="B233" t="s">
        <v>290</v>
      </c>
      <c r="C233" s="140" t="s">
        <v>1235</v>
      </c>
      <c r="D233" s="140" t="str">
        <f>IF(ISERROR(1/VLOOKUP($B233,Kraftvärmeprod!$B$1:$D$480,MATCH("Total värmeproduktion i kraftvärmeverk i kombinerad drift (GWh)",Kraftvärmeprod!$B$1:$AV$1,0),FALSE)),"Ej kraftvärme","Alternativproduktionsmetoden")</f>
        <v>Ej kraftvärme</v>
      </c>
      <c r="E233" s="140">
        <f>VLOOKUP($B233,Totalt!$B$1:$BP$480,MATCH("total el",Totalt!$B$1:$BP$1,0),FALSE)</f>
        <v>0.14499999999999999</v>
      </c>
      <c r="F233" s="141" t="str">
        <f>IF(ISERROR(1/VLOOKUP($B233,Kraftvärmeprod!$B$1:$BD$480,MATCH("Total värmeproduktion i kraftvärmeverk i kombinerad drift (GWh)",Kraftvärmeprod!$B$1:$AV$1,0),FALSE)),"",VLOOKUP($B233,'Slutlig allokering'!$B$1:$BA$480,MATCH(F$1,'Slutlig allokering'!$B$2:$AS$2,0),FALSE))</f>
        <v/>
      </c>
      <c r="G233" s="140" t="str">
        <f>IF(ISERROR(1/VLOOKUP($B233,Kraftvärmeprod!$B$1:$AV$480,MATCH("Producerad elenergi i kraftvärmeverk (GWh)",Kraftvärmeprod!$B$1:$AV$1,0),FALSE)),"",VLOOKUP($B233,Kraftvärmeprod!$B$1:$AV$480,MATCH("Producerad elenergi i kraftvärmeverk (GWh)",Kraftvärmeprod!$B$1:$AV$1,0),FALSE))</f>
        <v/>
      </c>
      <c r="H233" s="140" t="str">
        <f>IF(ISERROR(1/VLOOKUP($B233,Miljö!$B$1:$T$480,MATCH("Såld mängd produktionsspecifik fjärrvärme (GWh)",Miljö!$B$1:$T$1,0),FALSE)),"",VLOOKUP($B233,Miljö!$B$1:$T$480,MATCH("Såld mängd produktionsspecifik fjärrvärme (GWh)",Miljö!$B$1:$T$1,0),FALSE))</f>
        <v/>
      </c>
      <c r="J233" s="140" t="str">
        <f t="shared" si="3"/>
        <v>Lantmännen Agrovärme AB</v>
      </c>
    </row>
    <row r="234" spans="1:10" x14ac:dyDescent="0.25">
      <c r="A234" t="s">
        <v>291</v>
      </c>
      <c r="B234" t="s">
        <v>292</v>
      </c>
      <c r="C234" s="140" t="s">
        <v>1236</v>
      </c>
      <c r="D234" s="140" t="str">
        <f>IF(ISERROR(1/VLOOKUP($B234,Kraftvärmeprod!$B$1:$D$480,MATCH("Total värmeproduktion i kraftvärmeverk i kombinerad drift (GWh)",Kraftvärmeprod!$B$1:$AV$1,0),FALSE)),"Ej kraftvärme","Alternativproduktionsmetoden")</f>
        <v>Ej kraftvärme</v>
      </c>
      <c r="E234" s="140">
        <f>VLOOKUP($B234,Totalt!$B$1:$BP$480,MATCH("total el",Totalt!$B$1:$BP$1,0),FALSE)</f>
        <v>0.42599999999999999</v>
      </c>
      <c r="F234" s="141" t="str">
        <f>IF(ISERROR(1/VLOOKUP($B234,Kraftvärmeprod!$B$1:$BD$480,MATCH("Total värmeproduktion i kraftvärmeverk i kombinerad drift (GWh)",Kraftvärmeprod!$B$1:$AV$1,0),FALSE)),"",VLOOKUP($B234,'Slutlig allokering'!$B$1:$BA$480,MATCH(F$1,'Slutlig allokering'!$B$2:$AS$2,0),FALSE))</f>
        <v/>
      </c>
      <c r="G234" s="140" t="str">
        <f>IF(ISERROR(1/VLOOKUP($B234,Kraftvärmeprod!$B$1:$AV$480,MATCH("Producerad elenergi i kraftvärmeverk (GWh)",Kraftvärmeprod!$B$1:$AV$1,0),FALSE)),"",VLOOKUP($B234,Kraftvärmeprod!$B$1:$AV$480,MATCH("Producerad elenergi i kraftvärmeverk (GWh)",Kraftvärmeprod!$B$1:$AV$1,0),FALSE))</f>
        <v/>
      </c>
      <c r="H234" s="140" t="str">
        <f>IF(ISERROR(1/VLOOKUP($B234,Miljö!$B$1:$T$480,MATCH("Såld mängd produktionsspecifik fjärrvärme (GWh)",Miljö!$B$1:$T$1,0),FALSE)),"",VLOOKUP($B234,Miljö!$B$1:$T$480,MATCH("Såld mängd produktionsspecifik fjärrvärme (GWh)",Miljö!$B$1:$T$1,0),FALSE))</f>
        <v/>
      </c>
      <c r="J234" s="140" t="str">
        <f t="shared" si="3"/>
        <v>Laxå Värme AB</v>
      </c>
    </row>
    <row r="235" spans="1:10" x14ac:dyDescent="0.25">
      <c r="A235" t="s">
        <v>293</v>
      </c>
      <c r="B235" t="s">
        <v>190</v>
      </c>
      <c r="C235" s="140" t="s">
        <v>1237</v>
      </c>
      <c r="D235" s="140" t="str">
        <f>IF(ISERROR(1/VLOOKUP($B235,Kraftvärmeprod!$B$1:$D$480,MATCH("Total värmeproduktion i kraftvärmeverk i kombinerad drift (GWh)",Kraftvärmeprod!$B$1:$AV$1,0),FALSE)),"Ej kraftvärme","Alternativproduktionsmetoden")</f>
        <v>Ej kraftvärme</v>
      </c>
      <c r="E235" s="140">
        <f>VLOOKUP($B235,Totalt!$B$1:$BP$480,MATCH("total el",Totalt!$B$1:$BP$1,0),FALSE)</f>
        <v>0.26400000000000001</v>
      </c>
      <c r="F235" s="141" t="str">
        <f>IF(ISERROR(1/VLOOKUP($B235,Kraftvärmeprod!$B$1:$BD$480,MATCH("Total värmeproduktion i kraftvärmeverk i kombinerad drift (GWh)",Kraftvärmeprod!$B$1:$AV$1,0),FALSE)),"",VLOOKUP($B235,'Slutlig allokering'!$B$1:$BA$480,MATCH(F$1,'Slutlig allokering'!$B$2:$AS$2,0),FALSE))</f>
        <v/>
      </c>
      <c r="G235" s="140" t="str">
        <f>IF(ISERROR(1/VLOOKUP($B235,Kraftvärmeprod!$B$1:$AV$480,MATCH("Producerad elenergi i kraftvärmeverk (GWh)",Kraftvärmeprod!$B$1:$AV$1,0),FALSE)),"",VLOOKUP($B235,Kraftvärmeprod!$B$1:$AV$480,MATCH("Producerad elenergi i kraftvärmeverk (GWh)",Kraftvärmeprod!$B$1:$AV$1,0),FALSE))</f>
        <v/>
      </c>
      <c r="H235" s="140" t="str">
        <f>IF(ISERROR(1/VLOOKUP($B235,Miljö!$B$1:$T$480,MATCH("Såld mängd produktionsspecifik fjärrvärme (GWh)",Miljö!$B$1:$T$1,0),FALSE)),"",VLOOKUP($B235,Miljö!$B$1:$T$480,MATCH("Såld mängd produktionsspecifik fjärrvärme (GWh)",Miljö!$B$1:$T$1,0),FALSE))</f>
        <v/>
      </c>
      <c r="J235" s="140" t="str">
        <f t="shared" si="3"/>
        <v>Lerum Fjärrvärme AB</v>
      </c>
    </row>
    <row r="236" spans="1:10" x14ac:dyDescent="0.25">
      <c r="A236" t="s">
        <v>293</v>
      </c>
      <c r="B236" t="s">
        <v>294</v>
      </c>
      <c r="C236" s="140" t="s">
        <v>1237</v>
      </c>
      <c r="D236" s="140" t="str">
        <f>IF(ISERROR(1/VLOOKUP($B236,Kraftvärmeprod!$B$1:$D$480,MATCH("Total värmeproduktion i kraftvärmeverk i kombinerad drift (GWh)",Kraftvärmeprod!$B$1:$AV$1,0),FALSE)),"Ej kraftvärme","Alternativproduktionsmetoden")</f>
        <v>Ej kraftvärme</v>
      </c>
      <c r="E236" s="140">
        <f>VLOOKUP($B236,Totalt!$B$1:$BP$480,MATCH("total el",Totalt!$B$1:$BP$1,0),FALSE)</f>
        <v>0.15</v>
      </c>
      <c r="F236" s="141" t="str">
        <f>IF(ISERROR(1/VLOOKUP($B236,Kraftvärmeprod!$B$1:$BD$480,MATCH("Total värmeproduktion i kraftvärmeverk i kombinerad drift (GWh)",Kraftvärmeprod!$B$1:$AV$1,0),FALSE)),"",VLOOKUP($B236,'Slutlig allokering'!$B$1:$BA$480,MATCH(F$1,'Slutlig allokering'!$B$2:$AS$2,0),FALSE))</f>
        <v/>
      </c>
      <c r="G236" s="140" t="str">
        <f>IF(ISERROR(1/VLOOKUP($B236,Kraftvärmeprod!$B$1:$AV$480,MATCH("Producerad elenergi i kraftvärmeverk (GWh)",Kraftvärmeprod!$B$1:$AV$1,0),FALSE)),"",VLOOKUP($B236,Kraftvärmeprod!$B$1:$AV$480,MATCH("Producerad elenergi i kraftvärmeverk (GWh)",Kraftvärmeprod!$B$1:$AV$1,0),FALSE))</f>
        <v/>
      </c>
      <c r="H236" s="140" t="str">
        <f>IF(ISERROR(1/VLOOKUP($B236,Miljö!$B$1:$T$480,MATCH("Såld mängd produktionsspecifik fjärrvärme (GWh)",Miljö!$B$1:$T$1,0),FALSE)),"",VLOOKUP($B236,Miljö!$B$1:$T$480,MATCH("Såld mängd produktionsspecifik fjärrvärme (GWh)",Miljö!$B$1:$T$1,0),FALSE))</f>
        <v/>
      </c>
      <c r="J236" s="140" t="str">
        <f t="shared" si="3"/>
        <v>Lerum Fjärrvärme AB</v>
      </c>
    </row>
    <row r="237" spans="1:10" x14ac:dyDescent="0.25">
      <c r="A237" t="s">
        <v>293</v>
      </c>
      <c r="B237" t="s">
        <v>295</v>
      </c>
      <c r="C237" s="140" t="s">
        <v>1237</v>
      </c>
      <c r="D237" s="140" t="str">
        <f>IF(ISERROR(1/VLOOKUP($B237,Kraftvärmeprod!$B$1:$D$480,MATCH("Total värmeproduktion i kraftvärmeverk i kombinerad drift (GWh)",Kraftvärmeprod!$B$1:$AV$1,0),FALSE)),"Ej kraftvärme","Alternativproduktionsmetoden")</f>
        <v>Ej kraftvärme</v>
      </c>
      <c r="E237" s="140">
        <f>VLOOKUP($B237,Totalt!$B$1:$BP$480,MATCH("total el",Totalt!$B$1:$BP$1,0),FALSE)</f>
        <v>0.5</v>
      </c>
      <c r="F237" s="141" t="str">
        <f>IF(ISERROR(1/VLOOKUP($B237,Kraftvärmeprod!$B$1:$BD$480,MATCH("Total värmeproduktion i kraftvärmeverk i kombinerad drift (GWh)",Kraftvärmeprod!$B$1:$AV$1,0),FALSE)),"",VLOOKUP($B237,'Slutlig allokering'!$B$1:$BA$480,MATCH(F$1,'Slutlig allokering'!$B$2:$AS$2,0),FALSE))</f>
        <v/>
      </c>
      <c r="G237" s="140" t="str">
        <f>IF(ISERROR(1/VLOOKUP($B237,Kraftvärmeprod!$B$1:$AV$480,MATCH("Producerad elenergi i kraftvärmeverk (GWh)",Kraftvärmeprod!$B$1:$AV$1,0),FALSE)),"",VLOOKUP($B237,Kraftvärmeprod!$B$1:$AV$480,MATCH("Producerad elenergi i kraftvärmeverk (GWh)",Kraftvärmeprod!$B$1:$AV$1,0),FALSE))</f>
        <v/>
      </c>
      <c r="H237" s="140" t="str">
        <f>IF(ISERROR(1/VLOOKUP($B237,Miljö!$B$1:$T$480,MATCH("Såld mängd produktionsspecifik fjärrvärme (GWh)",Miljö!$B$1:$T$1,0),FALSE)),"",VLOOKUP($B237,Miljö!$B$1:$T$480,MATCH("Såld mängd produktionsspecifik fjärrvärme (GWh)",Miljö!$B$1:$T$1,0),FALSE))</f>
        <v/>
      </c>
      <c r="J237" s="140" t="str">
        <f t="shared" si="3"/>
        <v>Lerum Fjärrvärme AB</v>
      </c>
    </row>
    <row r="238" spans="1:10" x14ac:dyDescent="0.25">
      <c r="A238" t="s">
        <v>293</v>
      </c>
      <c r="B238" t="s">
        <v>296</v>
      </c>
      <c r="C238" s="140" t="s">
        <v>1237</v>
      </c>
      <c r="D238" s="140" t="str">
        <f>IF(ISERROR(1/VLOOKUP($B238,Kraftvärmeprod!$B$1:$D$480,MATCH("Total värmeproduktion i kraftvärmeverk i kombinerad drift (GWh)",Kraftvärmeprod!$B$1:$AV$1,0),FALSE)),"Ej kraftvärme","Alternativproduktionsmetoden")</f>
        <v>Ej kraftvärme</v>
      </c>
      <c r="E238" s="140">
        <f>VLOOKUP($B238,Totalt!$B$1:$BP$480,MATCH("total el",Totalt!$B$1:$BP$1,0),FALSE)</f>
        <v>1.4999999999999999E-2</v>
      </c>
      <c r="F238" s="141" t="str">
        <f>IF(ISERROR(1/VLOOKUP($B238,Kraftvärmeprod!$B$1:$BD$480,MATCH("Total värmeproduktion i kraftvärmeverk i kombinerad drift (GWh)",Kraftvärmeprod!$B$1:$AV$1,0),FALSE)),"",VLOOKUP($B238,'Slutlig allokering'!$B$1:$BA$480,MATCH(F$1,'Slutlig allokering'!$B$2:$AS$2,0),FALSE))</f>
        <v/>
      </c>
      <c r="G238" s="140" t="str">
        <f>IF(ISERROR(1/VLOOKUP($B238,Kraftvärmeprod!$B$1:$AV$480,MATCH("Producerad elenergi i kraftvärmeverk (GWh)",Kraftvärmeprod!$B$1:$AV$1,0),FALSE)),"",VLOOKUP($B238,Kraftvärmeprod!$B$1:$AV$480,MATCH("Producerad elenergi i kraftvärmeverk (GWh)",Kraftvärmeprod!$B$1:$AV$1,0),FALSE))</f>
        <v/>
      </c>
      <c r="H238" s="140" t="str">
        <f>IF(ISERROR(1/VLOOKUP($B238,Miljö!$B$1:$T$480,MATCH("Såld mängd produktionsspecifik fjärrvärme (GWh)",Miljö!$B$1:$T$1,0),FALSE)),"",VLOOKUP($B238,Miljö!$B$1:$T$480,MATCH("Såld mängd produktionsspecifik fjärrvärme (GWh)",Miljö!$B$1:$T$1,0),FALSE))</f>
        <v/>
      </c>
      <c r="J238" s="140" t="str">
        <f t="shared" si="3"/>
        <v>Lerum Fjärrvärme AB</v>
      </c>
    </row>
    <row r="239" spans="1:10" x14ac:dyDescent="0.25">
      <c r="A239" t="s">
        <v>297</v>
      </c>
      <c r="B239" t="s">
        <v>298</v>
      </c>
      <c r="C239" s="140" t="s">
        <v>20</v>
      </c>
      <c r="D239" s="140" t="str">
        <f>IF(ISERROR(1/VLOOKUP($B239,Kraftvärmeprod!$B$1:$D$480,MATCH("Total värmeproduktion i kraftvärmeverk i kombinerad drift (GWh)",Kraftvärmeprod!$B$1:$AV$1,0),FALSE)),"Ej kraftvärme","Alternativproduktionsmetoden")</f>
        <v>Ej kraftvärme</v>
      </c>
      <c r="E239" s="140">
        <f>VLOOKUP($B239,Totalt!$B$1:$BP$480,MATCH("total el",Totalt!$B$1:$BP$1,0),FALSE)</f>
        <v>0</v>
      </c>
      <c r="F239" s="141" t="str">
        <f>IF(ISERROR(1/VLOOKUP($B239,Kraftvärmeprod!$B$1:$BD$480,MATCH("Total värmeproduktion i kraftvärmeverk i kombinerad drift (GWh)",Kraftvärmeprod!$B$1:$AV$1,0),FALSE)),"",VLOOKUP($B239,'Slutlig allokering'!$B$1:$BA$480,MATCH(F$1,'Slutlig allokering'!$B$2:$AS$2,0),FALSE))</f>
        <v/>
      </c>
      <c r="G239" s="140" t="str">
        <f>IF(ISERROR(1/VLOOKUP($B239,Kraftvärmeprod!$B$1:$AV$480,MATCH("Producerad elenergi i kraftvärmeverk (GWh)",Kraftvärmeprod!$B$1:$AV$1,0),FALSE)),"",VLOOKUP($B239,Kraftvärmeprod!$B$1:$AV$480,MATCH("Producerad elenergi i kraftvärmeverk (GWh)",Kraftvärmeprod!$B$1:$AV$1,0),FALSE))</f>
        <v/>
      </c>
      <c r="H239" s="140" t="str">
        <f>IF(ISERROR(1/VLOOKUP($B239,Miljö!$B$1:$T$480,MATCH("Såld mängd produktionsspecifik fjärrvärme (GWh)",Miljö!$B$1:$T$1,0),FALSE)),"",VLOOKUP($B239,Miljö!$B$1:$T$480,MATCH("Såld mängd produktionsspecifik fjärrvärme (GWh)",Miljö!$B$1:$T$1,0),FALSE))</f>
        <v/>
      </c>
      <c r="J239" s="140" t="str">
        <f t="shared" si="3"/>
        <v>Lessebo Fjärrvärme AB</v>
      </c>
    </row>
    <row r="240" spans="1:10" x14ac:dyDescent="0.25">
      <c r="A240" t="s">
        <v>299</v>
      </c>
      <c r="B240" t="s">
        <v>300</v>
      </c>
      <c r="C240" s="140" t="s">
        <v>1238</v>
      </c>
      <c r="D240" s="140" t="str">
        <f>IF(ISERROR(1/VLOOKUP($B240,Kraftvärmeprod!$B$1:$D$480,MATCH("Total värmeproduktion i kraftvärmeverk i kombinerad drift (GWh)",Kraftvärmeprod!$B$1:$AV$1,0),FALSE)),"Ej kraftvärme","Alternativproduktionsmetoden")</f>
        <v>Ej kraftvärme</v>
      </c>
      <c r="E240" s="140">
        <f>VLOOKUP($B240,Totalt!$B$1:$BP$480,MATCH("total el",Totalt!$B$1:$BP$1,0),FALSE)</f>
        <v>1.2989999999999999</v>
      </c>
      <c r="F240" s="141" t="str">
        <f>IF(ISERROR(1/VLOOKUP($B240,Kraftvärmeprod!$B$1:$BD$480,MATCH("Total värmeproduktion i kraftvärmeverk i kombinerad drift (GWh)",Kraftvärmeprod!$B$1:$AV$1,0),FALSE)),"",VLOOKUP($B240,'Slutlig allokering'!$B$1:$BA$480,MATCH(F$1,'Slutlig allokering'!$B$2:$AS$2,0),FALSE))</f>
        <v/>
      </c>
      <c r="G240" s="140" t="str">
        <f>IF(ISERROR(1/VLOOKUP($B240,Kraftvärmeprod!$B$1:$AV$480,MATCH("Producerad elenergi i kraftvärmeverk (GWh)",Kraftvärmeprod!$B$1:$AV$1,0),FALSE)),"",VLOOKUP($B240,Kraftvärmeprod!$B$1:$AV$480,MATCH("Producerad elenergi i kraftvärmeverk (GWh)",Kraftvärmeprod!$B$1:$AV$1,0),FALSE))</f>
        <v/>
      </c>
      <c r="H240" s="140" t="str">
        <f>IF(ISERROR(1/VLOOKUP($B240,Miljö!$B$1:$T$480,MATCH("Såld mängd produktionsspecifik fjärrvärme (GWh)",Miljö!$B$1:$T$1,0),FALSE)),"",VLOOKUP($B240,Miljö!$B$1:$T$480,MATCH("Såld mängd produktionsspecifik fjärrvärme (GWh)",Miljö!$B$1:$T$1,0),FALSE))</f>
        <v/>
      </c>
      <c r="J240" s="140" t="str">
        <f t="shared" si="3"/>
        <v>LEVA i Lysekil AB</v>
      </c>
    </row>
    <row r="241" spans="1:10" x14ac:dyDescent="0.25">
      <c r="A241" t="s">
        <v>301</v>
      </c>
      <c r="B241" t="s">
        <v>302</v>
      </c>
      <c r="C241" s="140" t="s">
        <v>687</v>
      </c>
      <c r="D241" s="140" t="str">
        <f>IF(ISERROR(1/VLOOKUP($B241,Kraftvärmeprod!$B$1:$D$480,MATCH("Total värmeproduktion i kraftvärmeverk i kombinerad drift (GWh)",Kraftvärmeprod!$B$1:$AV$1,0),FALSE)),"Ej kraftvärme","Alternativproduktionsmetoden")</f>
        <v>Alternativproduktionsmetoden</v>
      </c>
      <c r="E241" s="140">
        <f>VLOOKUP($B241,Totalt!$B$1:$BP$480,MATCH("total el",Totalt!$B$1:$BP$1,0),FALSE)</f>
        <v>11.478</v>
      </c>
      <c r="F241" s="141">
        <f>IF(ISERROR(1/VLOOKUP($B241,Kraftvärmeprod!$B$1:$BD$480,MATCH("Total värmeproduktion i kraftvärmeverk i kombinerad drift (GWh)",Kraftvärmeprod!$B$1:$AV$1,0),FALSE)),"",VLOOKUP($B241,'Slutlig allokering'!$B$1:$BA$480,MATCH(F$1,'Slutlig allokering'!$B$2:$AS$2,0),FALSE))</f>
        <v>0.58960795190670323</v>
      </c>
      <c r="G241" s="140">
        <f>IF(ISERROR(1/VLOOKUP($B241,Kraftvärmeprod!$B$1:$AV$480,MATCH("Producerad elenergi i kraftvärmeverk (GWh)",Kraftvärmeprod!$B$1:$AV$1,0),FALSE)),"",VLOOKUP($B241,Kraftvärmeprod!$B$1:$AV$480,MATCH("Producerad elenergi i kraftvärmeverk (GWh)",Kraftvärmeprod!$B$1:$AV$1,0),FALSE))</f>
        <v>19.045000000000002</v>
      </c>
      <c r="H241" s="140" t="str">
        <f>IF(ISERROR(1/VLOOKUP($B241,Miljö!$B$1:$T$480,MATCH("Såld mängd produktionsspecifik fjärrvärme (GWh)",Miljö!$B$1:$T$1,0),FALSE)),"",VLOOKUP($B241,Miljö!$B$1:$T$480,MATCH("Såld mängd produktionsspecifik fjärrvärme (GWh)",Miljö!$B$1:$T$1,0),FALSE))</f>
        <v/>
      </c>
      <c r="J241" s="140" t="str">
        <f t="shared" si="3"/>
        <v>Lidköpings Värmeverk AB</v>
      </c>
    </row>
    <row r="242" spans="1:10" x14ac:dyDescent="0.25">
      <c r="A242" t="s">
        <v>303</v>
      </c>
      <c r="B242" t="s">
        <v>304</v>
      </c>
      <c r="C242" s="140" t="s">
        <v>1239</v>
      </c>
      <c r="D242" s="140" t="str">
        <f>IF(ISERROR(1/VLOOKUP($B242,Kraftvärmeprod!$B$1:$D$480,MATCH("Total värmeproduktion i kraftvärmeverk i kombinerad drift (GWh)",Kraftvärmeprod!$B$1:$AV$1,0),FALSE)),"Ej kraftvärme","Alternativproduktionsmetoden")</f>
        <v>Ej kraftvärme</v>
      </c>
      <c r="E242" s="140">
        <f>VLOOKUP($B242,Totalt!$B$1:$BP$480,MATCH("total el",Totalt!$B$1:$BP$1,0),FALSE)</f>
        <v>0.36299999999999999</v>
      </c>
      <c r="F242" s="141" t="str">
        <f>IF(ISERROR(1/VLOOKUP($B242,Kraftvärmeprod!$B$1:$BD$480,MATCH("Total värmeproduktion i kraftvärmeverk i kombinerad drift (GWh)",Kraftvärmeprod!$B$1:$AV$1,0),FALSE)),"",VLOOKUP($B242,'Slutlig allokering'!$B$1:$BA$480,MATCH(F$1,'Slutlig allokering'!$B$2:$AS$2,0),FALSE))</f>
        <v/>
      </c>
      <c r="G242" s="140" t="str">
        <f>IF(ISERROR(1/VLOOKUP($B242,Kraftvärmeprod!$B$1:$AV$480,MATCH("Producerad elenergi i kraftvärmeverk (GWh)",Kraftvärmeprod!$B$1:$AV$1,0),FALSE)),"",VLOOKUP($B242,Kraftvärmeprod!$B$1:$AV$480,MATCH("Producerad elenergi i kraftvärmeverk (GWh)",Kraftvärmeprod!$B$1:$AV$1,0),FALSE))</f>
        <v/>
      </c>
      <c r="H242" s="140" t="str">
        <f>IF(ISERROR(1/VLOOKUP($B242,Miljö!$B$1:$T$480,MATCH("Såld mängd produktionsspecifik fjärrvärme (GWh)",Miljö!$B$1:$T$1,0),FALSE)),"",VLOOKUP($B242,Miljö!$B$1:$T$480,MATCH("Såld mängd produktionsspecifik fjärrvärme (GWh)",Miljö!$B$1:$T$1,0),FALSE))</f>
        <v/>
      </c>
      <c r="J242" s="140" t="str">
        <f t="shared" si="3"/>
        <v>Lilla Edets Fjärrvärme AB</v>
      </c>
    </row>
    <row r="243" spans="1:10" x14ac:dyDescent="0.25">
      <c r="A243" t="s">
        <v>305</v>
      </c>
      <c r="B243" t="s">
        <v>306</v>
      </c>
      <c r="C243" s="140" t="s">
        <v>687</v>
      </c>
      <c r="D243" s="140" t="str">
        <f>IF(ISERROR(1/VLOOKUP($B243,Kraftvärmeprod!$B$1:$D$480,MATCH("Total värmeproduktion i kraftvärmeverk i kombinerad drift (GWh)",Kraftvärmeprod!$B$1:$AV$1,0),FALSE)),"Ej kraftvärme","Alternativproduktionsmetoden")</f>
        <v>Ej kraftvärme</v>
      </c>
      <c r="E243" s="140">
        <f>VLOOKUP($B243,Totalt!$B$1:$BP$480,MATCH("total el",Totalt!$B$1:$BP$1,0),FALSE)</f>
        <v>0.08</v>
      </c>
      <c r="F243" s="141" t="str">
        <f>IF(ISERROR(1/VLOOKUP($B243,Kraftvärmeprod!$B$1:$BD$480,MATCH("Total värmeproduktion i kraftvärmeverk i kombinerad drift (GWh)",Kraftvärmeprod!$B$1:$AV$1,0),FALSE)),"",VLOOKUP($B243,'Slutlig allokering'!$B$1:$BA$480,MATCH(F$1,'Slutlig allokering'!$B$2:$AS$2,0),FALSE))</f>
        <v/>
      </c>
      <c r="G243" s="140" t="str">
        <f>IF(ISERROR(1/VLOOKUP($B243,Kraftvärmeprod!$B$1:$AV$480,MATCH("Producerad elenergi i kraftvärmeverk (GWh)",Kraftvärmeprod!$B$1:$AV$1,0),FALSE)),"",VLOOKUP($B243,Kraftvärmeprod!$B$1:$AV$480,MATCH("Producerad elenergi i kraftvärmeverk (GWh)",Kraftvärmeprod!$B$1:$AV$1,0),FALSE))</f>
        <v/>
      </c>
      <c r="H243" s="140" t="str">
        <f>IF(ISERROR(1/VLOOKUP($B243,Miljö!$B$1:$T$480,MATCH("Såld mängd produktionsspecifik fjärrvärme (GWh)",Miljö!$B$1:$T$1,0),FALSE)),"",VLOOKUP($B243,Miljö!$B$1:$T$480,MATCH("Såld mängd produktionsspecifik fjärrvärme (GWh)",Miljö!$B$1:$T$1,0),FALSE))</f>
        <v/>
      </c>
      <c r="J243" s="140" t="str">
        <f t="shared" si="3"/>
        <v>Linde Energi AB</v>
      </c>
    </row>
    <row r="244" spans="1:10" x14ac:dyDescent="0.25">
      <c r="A244" t="s">
        <v>305</v>
      </c>
      <c r="B244" t="s">
        <v>307</v>
      </c>
      <c r="C244" s="140" t="s">
        <v>687</v>
      </c>
      <c r="D244" s="140" t="str">
        <f>IF(ISERROR(1/VLOOKUP($B244,Kraftvärmeprod!$B$1:$D$480,MATCH("Total värmeproduktion i kraftvärmeverk i kombinerad drift (GWh)",Kraftvärmeprod!$B$1:$AV$1,0),FALSE)),"Ej kraftvärme","Alternativproduktionsmetoden")</f>
        <v>Ej kraftvärme</v>
      </c>
      <c r="E244" s="140">
        <f>VLOOKUP($B244,Totalt!$B$1:$BP$480,MATCH("total el",Totalt!$B$1:$BP$1,0),FALSE)</f>
        <v>1.3</v>
      </c>
      <c r="F244" s="141" t="str">
        <f>IF(ISERROR(1/VLOOKUP($B244,Kraftvärmeprod!$B$1:$BD$480,MATCH("Total värmeproduktion i kraftvärmeverk i kombinerad drift (GWh)",Kraftvärmeprod!$B$1:$AV$1,0),FALSE)),"",VLOOKUP($B244,'Slutlig allokering'!$B$1:$BA$480,MATCH(F$1,'Slutlig allokering'!$B$2:$AS$2,0),FALSE))</f>
        <v/>
      </c>
      <c r="G244" s="140" t="str">
        <f>IF(ISERROR(1/VLOOKUP($B244,Kraftvärmeprod!$B$1:$AV$480,MATCH("Producerad elenergi i kraftvärmeverk (GWh)",Kraftvärmeprod!$B$1:$AV$1,0),FALSE)),"",VLOOKUP($B244,Kraftvärmeprod!$B$1:$AV$480,MATCH("Producerad elenergi i kraftvärmeverk (GWh)",Kraftvärmeprod!$B$1:$AV$1,0),FALSE))</f>
        <v/>
      </c>
      <c r="H244" s="140" t="str">
        <f>IF(ISERROR(1/VLOOKUP($B244,Miljö!$B$1:$T$480,MATCH("Såld mängd produktionsspecifik fjärrvärme (GWh)",Miljö!$B$1:$T$1,0),FALSE)),"",VLOOKUP($B244,Miljö!$B$1:$T$480,MATCH("Såld mängd produktionsspecifik fjärrvärme (GWh)",Miljö!$B$1:$T$1,0),FALSE))</f>
        <v/>
      </c>
      <c r="J244" s="140" t="str">
        <f t="shared" si="3"/>
        <v>Linde Energi AB</v>
      </c>
    </row>
    <row r="245" spans="1:10" x14ac:dyDescent="0.25">
      <c r="A245" t="s">
        <v>305</v>
      </c>
      <c r="B245" t="s">
        <v>308</v>
      </c>
      <c r="C245" s="140" t="s">
        <v>687</v>
      </c>
      <c r="D245" s="140" t="str">
        <f>IF(ISERROR(1/VLOOKUP($B245,Kraftvärmeprod!$B$1:$D$480,MATCH("Total värmeproduktion i kraftvärmeverk i kombinerad drift (GWh)",Kraftvärmeprod!$B$1:$AV$1,0),FALSE)),"Ej kraftvärme","Alternativproduktionsmetoden")</f>
        <v>Ej kraftvärme</v>
      </c>
      <c r="E245" s="140">
        <f>VLOOKUP($B245,Totalt!$B$1:$BP$480,MATCH("total el",Totalt!$B$1:$BP$1,0),FALSE)</f>
        <v>0</v>
      </c>
      <c r="F245" s="141" t="str">
        <f>IF(ISERROR(1/VLOOKUP($B245,Kraftvärmeprod!$B$1:$BD$480,MATCH("Total värmeproduktion i kraftvärmeverk i kombinerad drift (GWh)",Kraftvärmeprod!$B$1:$AV$1,0),FALSE)),"",VLOOKUP($B245,'Slutlig allokering'!$B$1:$BA$480,MATCH(F$1,'Slutlig allokering'!$B$2:$AS$2,0),FALSE))</f>
        <v/>
      </c>
      <c r="G245" s="140" t="str">
        <f>IF(ISERROR(1/VLOOKUP($B245,Kraftvärmeprod!$B$1:$AV$480,MATCH("Producerad elenergi i kraftvärmeverk (GWh)",Kraftvärmeprod!$B$1:$AV$1,0),FALSE)),"",VLOOKUP($B245,Kraftvärmeprod!$B$1:$AV$480,MATCH("Producerad elenergi i kraftvärmeverk (GWh)",Kraftvärmeprod!$B$1:$AV$1,0),FALSE))</f>
        <v/>
      </c>
      <c r="H245" s="140" t="str">
        <f>IF(ISERROR(1/VLOOKUP($B245,Miljö!$B$1:$T$480,MATCH("Såld mängd produktionsspecifik fjärrvärme (GWh)",Miljö!$B$1:$T$1,0),FALSE)),"",VLOOKUP($B245,Miljö!$B$1:$T$480,MATCH("Såld mängd produktionsspecifik fjärrvärme (GWh)",Miljö!$B$1:$T$1,0),FALSE))</f>
        <v/>
      </c>
      <c r="J245" s="140" t="str">
        <f t="shared" si="3"/>
        <v>Linde Energi AB</v>
      </c>
    </row>
    <row r="246" spans="1:10" x14ac:dyDescent="0.25">
      <c r="A246" t="s">
        <v>305</v>
      </c>
      <c r="B246" t="s">
        <v>309</v>
      </c>
      <c r="C246" s="140" t="s">
        <v>687</v>
      </c>
      <c r="D246" s="140" t="str">
        <f>IF(ISERROR(1/VLOOKUP($B246,Kraftvärmeprod!$B$1:$D$480,MATCH("Total värmeproduktion i kraftvärmeverk i kombinerad drift (GWh)",Kraftvärmeprod!$B$1:$AV$1,0),FALSE)),"Ej kraftvärme","Alternativproduktionsmetoden")</f>
        <v>Ej kraftvärme</v>
      </c>
      <c r="E246" s="140">
        <f>VLOOKUP($B246,Totalt!$B$1:$BP$480,MATCH("total el",Totalt!$B$1:$BP$1,0),FALSE)</f>
        <v>0.04</v>
      </c>
      <c r="F246" s="141" t="str">
        <f>IF(ISERROR(1/VLOOKUP($B246,Kraftvärmeprod!$B$1:$BD$480,MATCH("Total värmeproduktion i kraftvärmeverk i kombinerad drift (GWh)",Kraftvärmeprod!$B$1:$AV$1,0),FALSE)),"",VLOOKUP($B246,'Slutlig allokering'!$B$1:$BA$480,MATCH(F$1,'Slutlig allokering'!$B$2:$AS$2,0),FALSE))</f>
        <v/>
      </c>
      <c r="G246" s="140" t="str">
        <f>IF(ISERROR(1/VLOOKUP($B246,Kraftvärmeprod!$B$1:$AV$480,MATCH("Producerad elenergi i kraftvärmeverk (GWh)",Kraftvärmeprod!$B$1:$AV$1,0),FALSE)),"",VLOOKUP($B246,Kraftvärmeprod!$B$1:$AV$480,MATCH("Producerad elenergi i kraftvärmeverk (GWh)",Kraftvärmeprod!$B$1:$AV$1,0),FALSE))</f>
        <v/>
      </c>
      <c r="H246" s="140" t="str">
        <f>IF(ISERROR(1/VLOOKUP($B246,Miljö!$B$1:$T$480,MATCH("Såld mängd produktionsspecifik fjärrvärme (GWh)",Miljö!$B$1:$T$1,0),FALSE)),"",VLOOKUP($B246,Miljö!$B$1:$T$480,MATCH("Såld mängd produktionsspecifik fjärrvärme (GWh)",Miljö!$B$1:$T$1,0),FALSE))</f>
        <v/>
      </c>
      <c r="J246" s="140" t="str">
        <f t="shared" si="3"/>
        <v>Linde Energi AB</v>
      </c>
    </row>
    <row r="247" spans="1:10" x14ac:dyDescent="0.25">
      <c r="A247" t="s">
        <v>310</v>
      </c>
      <c r="B247" t="s">
        <v>311</v>
      </c>
      <c r="C247" s="140" t="s">
        <v>687</v>
      </c>
      <c r="D247" s="140" t="str">
        <f>IF(ISERROR(1/VLOOKUP($B247,Kraftvärmeprod!$B$1:$D$480,MATCH("Total värmeproduktion i kraftvärmeverk i kombinerad drift (GWh)",Kraftvärmeprod!$B$1:$AV$1,0),FALSE)),"Ej kraftvärme","Alternativproduktionsmetoden")</f>
        <v>Alternativproduktionsmetoden</v>
      </c>
      <c r="E247" s="140">
        <f>VLOOKUP($B247,Totalt!$B$1:$BP$480,MATCH("total el",Totalt!$B$1:$BP$1,0),FALSE)</f>
        <v>6</v>
      </c>
      <c r="F247" s="141">
        <f>IF(ISERROR(1/VLOOKUP($B247,Kraftvärmeprod!$B$1:$BD$480,MATCH("Total värmeproduktion i kraftvärmeverk i kombinerad drift (GWh)",Kraftvärmeprod!$B$1:$AV$1,0),FALSE)),"",VLOOKUP($B247,'Slutlig allokering'!$B$1:$BA$480,MATCH(F$1,'Slutlig allokering'!$B$2:$AS$2,0),FALSE))</f>
        <v>0.77597526552346074</v>
      </c>
      <c r="G247" s="140">
        <f>IF(ISERROR(1/VLOOKUP($B247,Kraftvärmeprod!$B$1:$AV$480,MATCH("Producerad elenergi i kraftvärmeverk (GWh)",Kraftvärmeprod!$B$1:$AV$1,0),FALSE)),"",VLOOKUP($B247,Kraftvärmeprod!$B$1:$AV$480,MATCH("Producerad elenergi i kraftvärmeverk (GWh)",Kraftvärmeprod!$B$1:$AV$1,0),FALSE))</f>
        <v>18.113</v>
      </c>
      <c r="H247" s="140" t="str">
        <f>IF(ISERROR(1/VLOOKUP($B247,Miljö!$B$1:$T$480,MATCH("Såld mängd produktionsspecifik fjärrvärme (GWh)",Miljö!$B$1:$T$1,0),FALSE)),"",VLOOKUP($B247,Miljö!$B$1:$T$480,MATCH("Såld mängd produktionsspecifik fjärrvärme (GWh)",Miljö!$B$1:$T$1,0),FALSE))</f>
        <v/>
      </c>
      <c r="J247" s="140" t="str">
        <f t="shared" si="3"/>
        <v>Ljungby Energi AB</v>
      </c>
    </row>
    <row r="248" spans="1:10" x14ac:dyDescent="0.25">
      <c r="A248" t="s">
        <v>312</v>
      </c>
      <c r="B248" t="s">
        <v>313</v>
      </c>
      <c r="C248" s="140" t="s">
        <v>687</v>
      </c>
      <c r="D248" s="140" t="str">
        <f>IF(ISERROR(1/VLOOKUP($B248,Kraftvärmeprod!$B$1:$D$480,MATCH("Total värmeproduktion i kraftvärmeverk i kombinerad drift (GWh)",Kraftvärmeprod!$B$1:$AV$1,0),FALSE)),"Ej kraftvärme","Alternativproduktionsmetoden")</f>
        <v>Ej kraftvärme</v>
      </c>
      <c r="E248" s="140">
        <f>VLOOKUP($B248,Totalt!$B$1:$BP$480,MATCH("total el",Totalt!$B$1:$BP$1,0),FALSE)</f>
        <v>0.159</v>
      </c>
      <c r="F248" s="141" t="str">
        <f>IF(ISERROR(1/VLOOKUP($B248,Kraftvärmeprod!$B$1:$BD$480,MATCH("Total värmeproduktion i kraftvärmeverk i kombinerad drift (GWh)",Kraftvärmeprod!$B$1:$AV$1,0),FALSE)),"",VLOOKUP($B248,'Slutlig allokering'!$B$1:$BA$480,MATCH(F$1,'Slutlig allokering'!$B$2:$AS$2,0),FALSE))</f>
        <v/>
      </c>
      <c r="G248" s="140" t="str">
        <f>IF(ISERROR(1/VLOOKUP($B248,Kraftvärmeprod!$B$1:$AV$480,MATCH("Producerad elenergi i kraftvärmeverk (GWh)",Kraftvärmeprod!$B$1:$AV$1,0),FALSE)),"",VLOOKUP($B248,Kraftvärmeprod!$B$1:$AV$480,MATCH("Producerad elenergi i kraftvärmeverk (GWh)",Kraftvärmeprod!$B$1:$AV$1,0),FALSE))</f>
        <v/>
      </c>
      <c r="H248" s="140" t="str">
        <f>IF(ISERROR(1/VLOOKUP($B248,Miljö!$B$1:$T$480,MATCH("Såld mängd produktionsspecifik fjärrvärme (GWh)",Miljö!$B$1:$T$1,0),FALSE)),"",VLOOKUP($B248,Miljö!$B$1:$T$480,MATCH("Såld mängd produktionsspecifik fjärrvärme (GWh)",Miljö!$B$1:$T$1,0),FALSE))</f>
        <v/>
      </c>
      <c r="J248" s="140" t="str">
        <f t="shared" si="3"/>
        <v>Ljusdal Energi AB</v>
      </c>
    </row>
    <row r="249" spans="1:10" x14ac:dyDescent="0.25">
      <c r="A249" t="s">
        <v>312</v>
      </c>
      <c r="B249" t="s">
        <v>314</v>
      </c>
      <c r="C249" s="140" t="s">
        <v>687</v>
      </c>
      <c r="D249" s="140" t="str">
        <f>IF(ISERROR(1/VLOOKUP($B249,Kraftvärmeprod!$B$1:$D$480,MATCH("Total värmeproduktion i kraftvärmeverk i kombinerad drift (GWh)",Kraftvärmeprod!$B$1:$AV$1,0),FALSE)),"Ej kraftvärme","Alternativproduktionsmetoden")</f>
        <v>Ej kraftvärme</v>
      </c>
      <c r="E249" s="140">
        <f>VLOOKUP($B249,Totalt!$B$1:$BP$480,MATCH("total el",Totalt!$B$1:$BP$1,0),FALSE)</f>
        <v>0.28299999999999997</v>
      </c>
      <c r="F249" s="141" t="str">
        <f>IF(ISERROR(1/VLOOKUP($B249,Kraftvärmeprod!$B$1:$BD$480,MATCH("Total värmeproduktion i kraftvärmeverk i kombinerad drift (GWh)",Kraftvärmeprod!$B$1:$AV$1,0),FALSE)),"",VLOOKUP($B249,'Slutlig allokering'!$B$1:$BA$480,MATCH(F$1,'Slutlig allokering'!$B$2:$AS$2,0),FALSE))</f>
        <v/>
      </c>
      <c r="G249" s="140" t="str">
        <f>IF(ISERROR(1/VLOOKUP($B249,Kraftvärmeprod!$B$1:$AV$480,MATCH("Producerad elenergi i kraftvärmeverk (GWh)",Kraftvärmeprod!$B$1:$AV$1,0),FALSE)),"",VLOOKUP($B249,Kraftvärmeprod!$B$1:$AV$480,MATCH("Producerad elenergi i kraftvärmeverk (GWh)",Kraftvärmeprod!$B$1:$AV$1,0),FALSE))</f>
        <v/>
      </c>
      <c r="H249" s="140" t="str">
        <f>IF(ISERROR(1/VLOOKUP($B249,Miljö!$B$1:$T$480,MATCH("Såld mängd produktionsspecifik fjärrvärme (GWh)",Miljö!$B$1:$T$1,0),FALSE)),"",VLOOKUP($B249,Miljö!$B$1:$T$480,MATCH("Såld mängd produktionsspecifik fjärrvärme (GWh)",Miljö!$B$1:$T$1,0),FALSE))</f>
        <v/>
      </c>
      <c r="J249" s="140" t="str">
        <f t="shared" si="3"/>
        <v>Ljusdal Energi AB</v>
      </c>
    </row>
    <row r="250" spans="1:10" x14ac:dyDescent="0.25">
      <c r="A250" t="s">
        <v>312</v>
      </c>
      <c r="B250" t="s">
        <v>315</v>
      </c>
      <c r="C250" s="140" t="s">
        <v>687</v>
      </c>
      <c r="D250" s="140" t="str">
        <f>IF(ISERROR(1/VLOOKUP($B250,Kraftvärmeprod!$B$1:$D$480,MATCH("Total värmeproduktion i kraftvärmeverk i kombinerad drift (GWh)",Kraftvärmeprod!$B$1:$AV$1,0),FALSE)),"Ej kraftvärme","Alternativproduktionsmetoden")</f>
        <v>Ej kraftvärme</v>
      </c>
      <c r="E250" s="140">
        <f>VLOOKUP($B250,Totalt!$B$1:$BP$480,MATCH("total el",Totalt!$B$1:$BP$1,0),FALSE)</f>
        <v>2.15</v>
      </c>
      <c r="F250" s="141" t="str">
        <f>IF(ISERROR(1/VLOOKUP($B250,Kraftvärmeprod!$B$1:$BD$480,MATCH("Total värmeproduktion i kraftvärmeverk i kombinerad drift (GWh)",Kraftvärmeprod!$B$1:$AV$1,0),FALSE)),"",VLOOKUP($B250,'Slutlig allokering'!$B$1:$BA$480,MATCH(F$1,'Slutlig allokering'!$B$2:$AS$2,0),FALSE))</f>
        <v/>
      </c>
      <c r="G250" s="140" t="str">
        <f>IF(ISERROR(1/VLOOKUP($B250,Kraftvärmeprod!$B$1:$AV$480,MATCH("Producerad elenergi i kraftvärmeverk (GWh)",Kraftvärmeprod!$B$1:$AV$1,0),FALSE)),"",VLOOKUP($B250,Kraftvärmeprod!$B$1:$AV$480,MATCH("Producerad elenergi i kraftvärmeverk (GWh)",Kraftvärmeprod!$B$1:$AV$1,0),FALSE))</f>
        <v/>
      </c>
      <c r="H250" s="140" t="str">
        <f>IF(ISERROR(1/VLOOKUP($B250,Miljö!$B$1:$T$480,MATCH("Såld mängd produktionsspecifik fjärrvärme (GWh)",Miljö!$B$1:$T$1,0),FALSE)),"",VLOOKUP($B250,Miljö!$B$1:$T$480,MATCH("Såld mängd produktionsspecifik fjärrvärme (GWh)",Miljö!$B$1:$T$1,0),FALSE))</f>
        <v/>
      </c>
      <c r="J250" s="140" t="str">
        <f t="shared" si="3"/>
        <v>Ljusdal Energi AB</v>
      </c>
    </row>
    <row r="251" spans="1:10" x14ac:dyDescent="0.25">
      <c r="A251" t="s">
        <v>316</v>
      </c>
      <c r="B251" t="s">
        <v>317</v>
      </c>
      <c r="C251" s="144" t="s">
        <v>1272</v>
      </c>
      <c r="D251" s="140" t="str">
        <f>IF(ISERROR(1/VLOOKUP($B251,Kraftvärmeprod!$B$1:$D$480,MATCH("Total värmeproduktion i kraftvärmeverk i kombinerad drift (GWh)",Kraftvärmeprod!$B$1:$AV$1,0),FALSE)),"Ej kraftvärme","Alternativproduktionsmetoden")</f>
        <v>Ej kraftvärme</v>
      </c>
      <c r="E251" s="140">
        <f>VLOOKUP($B251,Totalt!$B$1:$BP$480,MATCH("total el",Totalt!$B$1:$BP$1,0),FALSE)</f>
        <v>64.8</v>
      </c>
      <c r="F251" s="141" t="str">
        <f>IF(ISERROR(1/VLOOKUP($B251,Kraftvärmeprod!$B$1:$BD$480,MATCH("Total värmeproduktion i kraftvärmeverk i kombinerad drift (GWh)",Kraftvärmeprod!$B$1:$AV$1,0),FALSE)),"",VLOOKUP($B251,'Slutlig allokering'!$B$1:$BA$480,MATCH(F$1,'Slutlig allokering'!$B$2:$AS$2,0),FALSE))</f>
        <v/>
      </c>
      <c r="G251" s="140" t="str">
        <f>IF(ISERROR(1/VLOOKUP($B251,Kraftvärmeprod!$B$1:$AV$480,MATCH("Producerad elenergi i kraftvärmeverk (GWh)",Kraftvärmeprod!$B$1:$AV$1,0),FALSE)),"",VLOOKUP($B251,Kraftvärmeprod!$B$1:$AV$480,MATCH("Producerad elenergi i kraftvärmeverk (GWh)",Kraftvärmeprod!$B$1:$AV$1,0),FALSE))</f>
        <v/>
      </c>
      <c r="H251" s="140" t="str">
        <f>IF(ISERROR(1/VLOOKUP($B251,Miljö!$B$1:$T$480,MATCH("Såld mängd produktionsspecifik fjärrvärme (GWh)",Miljö!$B$1:$T$1,0),FALSE)),"",VLOOKUP($B251,Miljö!$B$1:$T$480,MATCH("Såld mängd produktionsspecifik fjärrvärme (GWh)",Miljö!$B$1:$T$1,0),FALSE))</f>
        <v/>
      </c>
      <c r="J251" s="140" t="str">
        <f t="shared" si="3"/>
        <v>Luleå Energi AB</v>
      </c>
    </row>
    <row r="252" spans="1:10" x14ac:dyDescent="0.25">
      <c r="A252" t="s">
        <v>316</v>
      </c>
      <c r="B252" t="s">
        <v>318</v>
      </c>
      <c r="C252" s="144" t="s">
        <v>1272</v>
      </c>
      <c r="D252" s="140" t="str">
        <f>IF(ISERROR(1/VLOOKUP($B252,Kraftvärmeprod!$B$1:$D$480,MATCH("Total värmeproduktion i kraftvärmeverk i kombinerad drift (GWh)",Kraftvärmeprod!$B$1:$AV$1,0),FALSE)),"Ej kraftvärme","Alternativproduktionsmetoden")</f>
        <v>Ej kraftvärme</v>
      </c>
      <c r="E252" s="140">
        <f>VLOOKUP($B252,Totalt!$B$1:$BP$480,MATCH("total el",Totalt!$B$1:$BP$1,0),FALSE)</f>
        <v>0.47</v>
      </c>
      <c r="F252" s="141" t="str">
        <f>IF(ISERROR(1/VLOOKUP($B252,Kraftvärmeprod!$B$1:$BD$480,MATCH("Total värmeproduktion i kraftvärmeverk i kombinerad drift (GWh)",Kraftvärmeprod!$B$1:$AV$1,0),FALSE)),"",VLOOKUP($B252,'Slutlig allokering'!$B$1:$BA$480,MATCH(F$1,'Slutlig allokering'!$B$2:$AS$2,0),FALSE))</f>
        <v/>
      </c>
      <c r="G252" s="140" t="str">
        <f>IF(ISERROR(1/VLOOKUP($B252,Kraftvärmeprod!$B$1:$AV$480,MATCH("Producerad elenergi i kraftvärmeverk (GWh)",Kraftvärmeprod!$B$1:$AV$1,0),FALSE)),"",VLOOKUP($B252,Kraftvärmeprod!$B$1:$AV$480,MATCH("Producerad elenergi i kraftvärmeverk (GWh)",Kraftvärmeprod!$B$1:$AV$1,0),FALSE))</f>
        <v/>
      </c>
      <c r="H252" s="140" t="str">
        <f>IF(ISERROR(1/VLOOKUP($B252,Miljö!$B$1:$T$480,MATCH("Såld mängd produktionsspecifik fjärrvärme (GWh)",Miljö!$B$1:$T$1,0),FALSE)),"",VLOOKUP($B252,Miljö!$B$1:$T$480,MATCH("Såld mängd produktionsspecifik fjärrvärme (GWh)",Miljö!$B$1:$T$1,0),FALSE))</f>
        <v/>
      </c>
      <c r="J252" s="140" t="str">
        <f t="shared" si="3"/>
        <v>Luleå Energi AB</v>
      </c>
    </row>
    <row r="253" spans="1:10" x14ac:dyDescent="0.25">
      <c r="A253" t="s">
        <v>319</v>
      </c>
      <c r="B253" t="s">
        <v>320</v>
      </c>
      <c r="C253" s="140" t="s">
        <v>687</v>
      </c>
      <c r="D253" s="140" t="str">
        <f>IF(ISERROR(1/VLOOKUP($B253,Kraftvärmeprod!$B$1:$D$480,MATCH("Total värmeproduktion i kraftvärmeverk i kombinerad drift (GWh)",Kraftvärmeprod!$B$1:$AV$1,0),FALSE)),"Ej kraftvärme","Alternativproduktionsmetoden")</f>
        <v>Ej kraftvärme</v>
      </c>
      <c r="E253" s="140">
        <f>VLOOKUP($B253,Totalt!$B$1:$BP$480,MATCH("total el",Totalt!$B$1:$BP$1,0),FALSE)</f>
        <v>0</v>
      </c>
      <c r="F253" s="141" t="str">
        <f>IF(ISERROR(1/VLOOKUP($B253,Kraftvärmeprod!$B$1:$BD$480,MATCH("Total värmeproduktion i kraftvärmeverk i kombinerad drift (GWh)",Kraftvärmeprod!$B$1:$AV$1,0),FALSE)),"",VLOOKUP($B253,'Slutlig allokering'!$B$1:$BA$480,MATCH(F$1,'Slutlig allokering'!$B$2:$AS$2,0),FALSE))</f>
        <v/>
      </c>
      <c r="G253" s="140" t="str">
        <f>IF(ISERROR(1/VLOOKUP($B253,Kraftvärmeprod!$B$1:$AV$480,MATCH("Producerad elenergi i kraftvärmeverk (GWh)",Kraftvärmeprod!$B$1:$AV$1,0),FALSE)),"",VLOOKUP($B253,Kraftvärmeprod!$B$1:$AV$480,MATCH("Producerad elenergi i kraftvärmeverk (GWh)",Kraftvärmeprod!$B$1:$AV$1,0),FALSE))</f>
        <v/>
      </c>
      <c r="H253" s="140" t="str">
        <f>IF(ISERROR(1/VLOOKUP($B253,Miljö!$B$1:$T$480,MATCH("Såld mängd produktionsspecifik fjärrvärme (GWh)",Miljö!$B$1:$T$1,0),FALSE)),"",VLOOKUP($B253,Miljö!$B$1:$T$480,MATCH("Såld mängd produktionsspecifik fjärrvärme (GWh)",Miljö!$B$1:$T$1,0),FALSE))</f>
        <v/>
      </c>
      <c r="J253" s="140" t="str">
        <f t="shared" si="3"/>
        <v>Malma Kraft &amp; Värme AB</v>
      </c>
    </row>
    <row r="254" spans="1:10" x14ac:dyDescent="0.25">
      <c r="A254" t="s">
        <v>321</v>
      </c>
      <c r="B254" t="s">
        <v>322</v>
      </c>
      <c r="C254" s="145"/>
      <c r="D254" s="140" t="str">
        <f>IF(ISERROR(1/VLOOKUP($B254,Kraftvärmeprod!$B$1:$D$480,MATCH("Total värmeproduktion i kraftvärmeverk i kombinerad drift (GWh)",Kraftvärmeprod!$B$1:$AV$1,0),FALSE)),"Ej kraftvärme","Alternativproduktionsmetoden")</f>
        <v>Ej kraftvärme</v>
      </c>
      <c r="E254" s="140">
        <f>VLOOKUP($B254,Totalt!$B$1:$BP$480,MATCH("total el",Totalt!$B$1:$BP$1,0),FALSE)</f>
        <v>0.5</v>
      </c>
      <c r="F254" s="141" t="str">
        <f>IF(ISERROR(1/VLOOKUP($B254,Kraftvärmeprod!$B$1:$BD$480,MATCH("Total värmeproduktion i kraftvärmeverk i kombinerad drift (GWh)",Kraftvärmeprod!$B$1:$AV$1,0),FALSE)),"",VLOOKUP($B254,'Slutlig allokering'!$B$1:$BA$480,MATCH(F$1,'Slutlig allokering'!$B$2:$AS$2,0),FALSE))</f>
        <v/>
      </c>
      <c r="G254" s="140" t="str">
        <f>IF(ISERROR(1/VLOOKUP($B254,Kraftvärmeprod!$B$1:$AV$480,MATCH("Producerad elenergi i kraftvärmeverk (GWh)",Kraftvärmeprod!$B$1:$AV$1,0),FALSE)),"",VLOOKUP($B254,Kraftvärmeprod!$B$1:$AV$480,MATCH("Producerad elenergi i kraftvärmeverk (GWh)",Kraftvärmeprod!$B$1:$AV$1,0),FALSE))</f>
        <v/>
      </c>
      <c r="H254" s="140" t="str">
        <f>IF(ISERROR(1/VLOOKUP($B254,Miljö!$B$1:$T$480,MATCH("Såld mängd produktionsspecifik fjärrvärme (GWh)",Miljö!$B$1:$T$1,0),FALSE)),"",VLOOKUP($B254,Miljö!$B$1:$T$480,MATCH("Såld mängd produktionsspecifik fjärrvärme (GWh)",Miljö!$B$1:$T$1,0),FALSE))</f>
        <v/>
      </c>
      <c r="J254" s="140" t="str">
        <f t="shared" si="3"/>
        <v>Malung-Sälens kommun</v>
      </c>
    </row>
    <row r="255" spans="1:10" x14ac:dyDescent="0.25">
      <c r="A255" t="s">
        <v>323</v>
      </c>
      <c r="B255" t="s">
        <v>324</v>
      </c>
      <c r="C255" s="140" t="s">
        <v>1240</v>
      </c>
      <c r="D255" s="140" t="str">
        <f>IF(ISERROR(1/VLOOKUP($B255,Kraftvärmeprod!$B$1:$D$480,MATCH("Total värmeproduktion i kraftvärmeverk i kombinerad drift (GWh)",Kraftvärmeprod!$B$1:$AV$1,0),FALSE)),"Ej kraftvärme","Alternativproduktionsmetoden")</f>
        <v>Alternativproduktionsmetoden</v>
      </c>
      <c r="E255" s="140">
        <f>VLOOKUP($B255,Totalt!$B$1:$BP$480,MATCH("total el",Totalt!$B$1:$BP$1,0),FALSE)</f>
        <v>3.1503899999999998</v>
      </c>
      <c r="F255" s="141">
        <f>IF(ISERROR(1/VLOOKUP($B255,Kraftvärmeprod!$B$1:$BD$480,MATCH("Total värmeproduktion i kraftvärmeverk i kombinerad drift (GWh)",Kraftvärmeprod!$B$1:$AV$1,0),FALSE)),"",VLOOKUP($B255,'Slutlig allokering'!$B$1:$BA$480,MATCH(F$1,'Slutlig allokering'!$B$2:$AS$2,0),FALSE))</f>
        <v>0.74840904419321674</v>
      </c>
      <c r="G255" s="140">
        <f>IF(ISERROR(1/VLOOKUP($B255,Kraftvärmeprod!$B$1:$AV$480,MATCH("Producerad elenergi i kraftvärmeverk (GWh)",Kraftvärmeprod!$B$1:$AV$1,0),FALSE)),"",VLOOKUP($B255,Kraftvärmeprod!$B$1:$AV$480,MATCH("Producerad elenergi i kraftvärmeverk (GWh)",Kraftvärmeprod!$B$1:$AV$1,0),FALSE))</f>
        <v>10.9</v>
      </c>
      <c r="H255" s="140" t="str">
        <f>IF(ISERROR(1/VLOOKUP($B255,Miljö!$B$1:$T$480,MATCH("Såld mängd produktionsspecifik fjärrvärme (GWh)",Miljö!$B$1:$T$1,0),FALSE)),"",VLOOKUP($B255,Miljö!$B$1:$T$480,MATCH("Såld mängd produktionsspecifik fjärrvärme (GWh)",Miljö!$B$1:$T$1,0),FALSE))</f>
        <v/>
      </c>
      <c r="J255" s="140" t="str">
        <f t="shared" si="3"/>
        <v>Mark Kraftvärme AB</v>
      </c>
    </row>
    <row r="256" spans="1:10" x14ac:dyDescent="0.25">
      <c r="A256" t="s">
        <v>323</v>
      </c>
      <c r="B256" t="s">
        <v>325</v>
      </c>
      <c r="C256" s="140" t="s">
        <v>1240</v>
      </c>
      <c r="D256" s="140" t="str">
        <f>IF(ISERROR(1/VLOOKUP($B256,Kraftvärmeprod!$B$1:$D$480,MATCH("Total värmeproduktion i kraftvärmeverk i kombinerad drift (GWh)",Kraftvärmeprod!$B$1:$AV$1,0),FALSE)),"Ej kraftvärme","Alternativproduktionsmetoden")</f>
        <v>Ej kraftvärme</v>
      </c>
      <c r="E256" s="140">
        <f>VLOOKUP($B256,Totalt!$B$1:$BP$480,MATCH("total el",Totalt!$B$1:$BP$1,0),FALSE)</f>
        <v>0.23</v>
      </c>
      <c r="F256" s="141" t="str">
        <f>IF(ISERROR(1/VLOOKUP($B256,Kraftvärmeprod!$B$1:$BD$480,MATCH("Total värmeproduktion i kraftvärmeverk i kombinerad drift (GWh)",Kraftvärmeprod!$B$1:$AV$1,0),FALSE)),"",VLOOKUP($B256,'Slutlig allokering'!$B$1:$BA$480,MATCH(F$1,'Slutlig allokering'!$B$2:$AS$2,0),FALSE))</f>
        <v/>
      </c>
      <c r="G256" s="140" t="str">
        <f>IF(ISERROR(1/VLOOKUP($B256,Kraftvärmeprod!$B$1:$AV$480,MATCH("Producerad elenergi i kraftvärmeverk (GWh)",Kraftvärmeprod!$B$1:$AV$1,0),FALSE)),"",VLOOKUP($B256,Kraftvärmeprod!$B$1:$AV$480,MATCH("Producerad elenergi i kraftvärmeverk (GWh)",Kraftvärmeprod!$B$1:$AV$1,0),FALSE))</f>
        <v/>
      </c>
      <c r="H256" s="140" t="str">
        <f>IF(ISERROR(1/VLOOKUP($B256,Miljö!$B$1:$T$480,MATCH("Såld mängd produktionsspecifik fjärrvärme (GWh)",Miljö!$B$1:$T$1,0),FALSE)),"",VLOOKUP($B256,Miljö!$B$1:$T$480,MATCH("Såld mängd produktionsspecifik fjärrvärme (GWh)",Miljö!$B$1:$T$1,0),FALSE))</f>
        <v/>
      </c>
      <c r="J256" s="140" t="str">
        <f t="shared" si="3"/>
        <v>Mark Kraftvärme AB</v>
      </c>
    </row>
    <row r="257" spans="1:10" x14ac:dyDescent="0.25">
      <c r="A257" t="s">
        <v>323</v>
      </c>
      <c r="B257" t="s">
        <v>326</v>
      </c>
      <c r="C257" s="140" t="s">
        <v>1240</v>
      </c>
      <c r="D257" s="140" t="str">
        <f>IF(ISERROR(1/VLOOKUP($B257,Kraftvärmeprod!$B$1:$D$480,MATCH("Total värmeproduktion i kraftvärmeverk i kombinerad drift (GWh)",Kraftvärmeprod!$B$1:$AV$1,0),FALSE)),"Ej kraftvärme","Alternativproduktionsmetoden")</f>
        <v>Ej kraftvärme</v>
      </c>
      <c r="E257" s="140">
        <f>VLOOKUP($B257,Totalt!$B$1:$BP$480,MATCH("total el",Totalt!$B$1:$BP$1,0),FALSE)</f>
        <v>0.05</v>
      </c>
      <c r="F257" s="141" t="str">
        <f>IF(ISERROR(1/VLOOKUP($B257,Kraftvärmeprod!$B$1:$BD$480,MATCH("Total värmeproduktion i kraftvärmeverk i kombinerad drift (GWh)",Kraftvärmeprod!$B$1:$AV$1,0),FALSE)),"",VLOOKUP($B257,'Slutlig allokering'!$B$1:$BA$480,MATCH(F$1,'Slutlig allokering'!$B$2:$AS$2,0),FALSE))</f>
        <v/>
      </c>
      <c r="G257" s="140" t="str">
        <f>IF(ISERROR(1/VLOOKUP($B257,Kraftvärmeprod!$B$1:$AV$480,MATCH("Producerad elenergi i kraftvärmeverk (GWh)",Kraftvärmeprod!$B$1:$AV$1,0),FALSE)),"",VLOOKUP($B257,Kraftvärmeprod!$B$1:$AV$480,MATCH("Producerad elenergi i kraftvärmeverk (GWh)",Kraftvärmeprod!$B$1:$AV$1,0),FALSE))</f>
        <v/>
      </c>
      <c r="H257" s="140">
        <f>IF(ISERROR(1/VLOOKUP($B257,Miljö!$B$1:$T$480,MATCH("Såld mängd produktionsspecifik fjärrvärme (GWh)",Miljö!$B$1:$T$1,0),FALSE)),"",VLOOKUP($B257,Miljö!$B$1:$T$480,MATCH("Såld mängd produktionsspecifik fjärrvärme (GWh)",Miljö!$B$1:$T$1,0),FALSE))</f>
        <v>1.1200000000000001</v>
      </c>
      <c r="J257" s="140" t="str">
        <f t="shared" si="3"/>
        <v>Mark Kraftvärme AB</v>
      </c>
    </row>
    <row r="258" spans="1:10" x14ac:dyDescent="0.25">
      <c r="A258" t="s">
        <v>327</v>
      </c>
      <c r="B258" t="s">
        <v>328</v>
      </c>
      <c r="D258" s="140" t="str">
        <f>IF(ISERROR(1/VLOOKUP($B258,Kraftvärmeprod!$B$1:$D$480,MATCH("Total värmeproduktion i kraftvärmeverk i kombinerad drift (GWh)",Kraftvärmeprod!$B$1:$AV$1,0),FALSE)),"Ej kraftvärme","Alternativproduktionsmetoden")</f>
        <v>Ej kraftvärme</v>
      </c>
      <c r="E258" s="140">
        <f>VLOOKUP($B258,Totalt!$B$1:$BP$480,MATCH("total el",Totalt!$B$1:$BP$1,0),FALSE)</f>
        <v>0.46800000000000003</v>
      </c>
      <c r="F258" s="141" t="str">
        <f>IF(ISERROR(1/VLOOKUP($B258,Kraftvärmeprod!$B$1:$BD$480,MATCH("Total värmeproduktion i kraftvärmeverk i kombinerad drift (GWh)",Kraftvärmeprod!$B$1:$AV$1,0),FALSE)),"",VLOOKUP($B258,'Slutlig allokering'!$B$1:$BA$480,MATCH(F$1,'Slutlig allokering'!$B$2:$AS$2,0),FALSE))</f>
        <v/>
      </c>
      <c r="G258" s="140" t="str">
        <f>IF(ISERROR(1/VLOOKUP($B258,Kraftvärmeprod!$B$1:$AV$480,MATCH("Producerad elenergi i kraftvärmeverk (GWh)",Kraftvärmeprod!$B$1:$AV$1,0),FALSE)),"",VLOOKUP($B258,Kraftvärmeprod!$B$1:$AV$480,MATCH("Producerad elenergi i kraftvärmeverk (GWh)",Kraftvärmeprod!$B$1:$AV$1,0),FALSE))</f>
        <v/>
      </c>
      <c r="H258" s="140" t="str">
        <f>IF(ISERROR(1/VLOOKUP($B258,Miljö!$B$1:$T$480,MATCH("Såld mängd produktionsspecifik fjärrvärme (GWh)",Miljö!$B$1:$T$1,0),FALSE)),"",VLOOKUP($B258,Miljö!$B$1:$T$480,MATCH("Såld mängd produktionsspecifik fjärrvärme (GWh)",Miljö!$B$1:$T$1,0),FALSE))</f>
        <v/>
      </c>
      <c r="J258" s="140" t="str">
        <f t="shared" si="3"/>
        <v>Melleruds kommun</v>
      </c>
    </row>
    <row r="259" spans="1:10" x14ac:dyDescent="0.25">
      <c r="A259" t="s">
        <v>329</v>
      </c>
      <c r="B259" t="s">
        <v>330</v>
      </c>
      <c r="C259" s="140" t="s">
        <v>1241</v>
      </c>
      <c r="D259" s="140" t="str">
        <f>IF(ISERROR(1/VLOOKUP($B259,Kraftvärmeprod!$B$1:$D$480,MATCH("Total värmeproduktion i kraftvärmeverk i kombinerad drift (GWh)",Kraftvärmeprod!$B$1:$AV$1,0),FALSE)),"Ej kraftvärme","Alternativproduktionsmetoden")</f>
        <v>Ej kraftvärme</v>
      </c>
      <c r="E259" s="140">
        <f>VLOOKUP($B259,Totalt!$B$1:$BP$480,MATCH("total el",Totalt!$B$1:$BP$1,0),FALSE)</f>
        <v>5.4269999999999996</v>
      </c>
      <c r="F259" s="141" t="str">
        <f>IF(ISERROR(1/VLOOKUP($B259,Kraftvärmeprod!$B$1:$BD$480,MATCH("Total värmeproduktion i kraftvärmeverk i kombinerad drift (GWh)",Kraftvärmeprod!$B$1:$AV$1,0),FALSE)),"",VLOOKUP($B259,'Slutlig allokering'!$B$1:$BA$480,MATCH(F$1,'Slutlig allokering'!$B$2:$AS$2,0),FALSE))</f>
        <v/>
      </c>
      <c r="G259" s="140" t="str">
        <f>IF(ISERROR(1/VLOOKUP($B259,Kraftvärmeprod!$B$1:$AV$480,MATCH("Producerad elenergi i kraftvärmeverk (GWh)",Kraftvärmeprod!$B$1:$AV$1,0),FALSE)),"",VLOOKUP($B259,Kraftvärmeprod!$B$1:$AV$480,MATCH("Producerad elenergi i kraftvärmeverk (GWh)",Kraftvärmeprod!$B$1:$AV$1,0),FALSE))</f>
        <v/>
      </c>
      <c r="H259" s="140" t="str">
        <f>IF(ISERROR(1/VLOOKUP($B259,Miljö!$B$1:$T$480,MATCH("Såld mängd produktionsspecifik fjärrvärme (GWh)",Miljö!$B$1:$T$1,0),FALSE)),"",VLOOKUP($B259,Miljö!$B$1:$T$480,MATCH("Såld mängd produktionsspecifik fjärrvärme (GWh)",Miljö!$B$1:$T$1,0),FALSE))</f>
        <v/>
      </c>
      <c r="J259" s="140" t="str">
        <f t="shared" ref="J259:J322" si="4">A259</f>
        <v>Mjölby-Svartådalen Energi AB</v>
      </c>
    </row>
    <row r="260" spans="1:10" x14ac:dyDescent="0.25">
      <c r="A260" t="s">
        <v>331</v>
      </c>
      <c r="B260" t="s">
        <v>332</v>
      </c>
      <c r="C260" s="140" t="s">
        <v>687</v>
      </c>
      <c r="D260" s="140" t="str">
        <f>IF(ISERROR(1/VLOOKUP($B260,Kraftvärmeprod!$B$1:$D$480,MATCH("Total värmeproduktion i kraftvärmeverk i kombinerad drift (GWh)",Kraftvärmeprod!$B$1:$AV$1,0),FALSE)),"Ej kraftvärme","Alternativproduktionsmetoden")</f>
        <v>Ej kraftvärme</v>
      </c>
      <c r="E260" s="140">
        <f>VLOOKUP($B260,Totalt!$B$1:$BP$480,MATCH("total el",Totalt!$B$1:$BP$1,0),FALSE)</f>
        <v>0</v>
      </c>
      <c r="F260" s="141" t="str">
        <f>IF(ISERROR(1/VLOOKUP($B260,Kraftvärmeprod!$B$1:$BD$480,MATCH("Total värmeproduktion i kraftvärmeverk i kombinerad drift (GWh)",Kraftvärmeprod!$B$1:$AV$1,0),FALSE)),"",VLOOKUP($B260,'Slutlig allokering'!$B$1:$BA$480,MATCH(F$1,'Slutlig allokering'!$B$2:$AS$2,0),FALSE))</f>
        <v/>
      </c>
      <c r="G260" s="140" t="str">
        <f>IF(ISERROR(1/VLOOKUP($B260,Kraftvärmeprod!$B$1:$AV$480,MATCH("Producerad elenergi i kraftvärmeverk (GWh)",Kraftvärmeprod!$B$1:$AV$1,0),FALSE)),"",VLOOKUP($B260,Kraftvärmeprod!$B$1:$AV$480,MATCH("Producerad elenergi i kraftvärmeverk (GWh)",Kraftvärmeprod!$B$1:$AV$1,0),FALSE))</f>
        <v/>
      </c>
      <c r="H260" s="140" t="str">
        <f>IF(ISERROR(1/VLOOKUP($B260,Miljö!$B$1:$T$480,MATCH("Såld mängd produktionsspecifik fjärrvärme (GWh)",Miljö!$B$1:$T$1,0),FALSE)),"",VLOOKUP($B260,Miljö!$B$1:$T$480,MATCH("Såld mängd produktionsspecifik fjärrvärme (GWh)",Miljö!$B$1:$T$1,0),FALSE))</f>
        <v/>
      </c>
      <c r="J260" s="140" t="str">
        <f t="shared" si="4"/>
        <v>Mullsjö Energi &amp; Miljö AB</v>
      </c>
    </row>
    <row r="261" spans="1:10" x14ac:dyDescent="0.25">
      <c r="A261" t="s">
        <v>333</v>
      </c>
      <c r="B261" t="s">
        <v>334</v>
      </c>
      <c r="C261" s="140" t="s">
        <v>687</v>
      </c>
      <c r="D261" s="140" t="str">
        <f>IF(ISERROR(1/VLOOKUP($B261,Kraftvärmeprod!$B$1:$D$480,MATCH("Total värmeproduktion i kraftvärmeverk i kombinerad drift (GWh)",Kraftvärmeprod!$B$1:$AV$1,0),FALSE)),"Ej kraftvärme","Alternativproduktionsmetoden")</f>
        <v>Ej kraftvärme</v>
      </c>
      <c r="E261" s="140">
        <f>VLOOKUP($B261,Totalt!$B$1:$BP$480,MATCH("total el",Totalt!$B$1:$BP$1,0),FALSE)</f>
        <v>0</v>
      </c>
      <c r="F261" s="141" t="str">
        <f>IF(ISERROR(1/VLOOKUP($B261,Kraftvärmeprod!$B$1:$BD$480,MATCH("Total värmeproduktion i kraftvärmeverk i kombinerad drift (GWh)",Kraftvärmeprod!$B$1:$AV$1,0),FALSE)),"",VLOOKUP($B261,'Slutlig allokering'!$B$1:$BA$480,MATCH(F$1,'Slutlig allokering'!$B$2:$AS$2,0),FALSE))</f>
        <v/>
      </c>
      <c r="G261" s="140" t="str">
        <f>IF(ISERROR(1/VLOOKUP($B261,Kraftvärmeprod!$B$1:$AV$480,MATCH("Producerad elenergi i kraftvärmeverk (GWh)",Kraftvärmeprod!$B$1:$AV$1,0),FALSE)),"",VLOOKUP($B261,Kraftvärmeprod!$B$1:$AV$480,MATCH("Producerad elenergi i kraftvärmeverk (GWh)",Kraftvärmeprod!$B$1:$AV$1,0),FALSE))</f>
        <v/>
      </c>
      <c r="H261" s="140" t="str">
        <f>IF(ISERROR(1/VLOOKUP($B261,Miljö!$B$1:$T$480,MATCH("Såld mängd produktionsspecifik fjärrvärme (GWh)",Miljö!$B$1:$T$1,0),FALSE)),"",VLOOKUP($B261,Miljö!$B$1:$T$480,MATCH("Såld mängd produktionsspecifik fjärrvärme (GWh)",Miljö!$B$1:$T$1,0),FALSE))</f>
        <v/>
      </c>
      <c r="J261" s="140" t="str">
        <f t="shared" si="4"/>
        <v>Munkfors Energi AB</v>
      </c>
    </row>
    <row r="262" spans="1:10" x14ac:dyDescent="0.25">
      <c r="A262" t="s">
        <v>335</v>
      </c>
      <c r="B262" t="s">
        <v>336</v>
      </c>
      <c r="C262" s="140" t="s">
        <v>1242</v>
      </c>
      <c r="D262" s="140" t="str">
        <f>IF(ISERROR(1/VLOOKUP($B262,Kraftvärmeprod!$B$1:$D$480,MATCH("Total värmeproduktion i kraftvärmeverk i kombinerad drift (GWh)",Kraftvärmeprod!$B$1:$AV$1,0),FALSE)),"Ej kraftvärme","Alternativproduktionsmetoden")</f>
        <v>Ej kraftvärme</v>
      </c>
      <c r="E262" s="140">
        <f>VLOOKUP($B262,Totalt!$B$1:$BP$480,MATCH("total el",Totalt!$B$1:$BP$1,0),FALSE)</f>
        <v>0</v>
      </c>
      <c r="F262" s="141" t="str">
        <f>IF(ISERROR(1/VLOOKUP($B262,Kraftvärmeprod!$B$1:$BD$480,MATCH("Total värmeproduktion i kraftvärmeverk i kombinerad drift (GWh)",Kraftvärmeprod!$B$1:$AV$1,0),FALSE)),"",VLOOKUP($B262,'Slutlig allokering'!$B$1:$BA$480,MATCH(F$1,'Slutlig allokering'!$B$2:$AS$2,0),FALSE))</f>
        <v/>
      </c>
      <c r="G262" s="140" t="str">
        <f>IF(ISERROR(1/VLOOKUP($B262,Kraftvärmeprod!$B$1:$AV$480,MATCH("Producerad elenergi i kraftvärmeverk (GWh)",Kraftvärmeprod!$B$1:$AV$1,0),FALSE)),"",VLOOKUP($B262,Kraftvärmeprod!$B$1:$AV$480,MATCH("Producerad elenergi i kraftvärmeverk (GWh)",Kraftvärmeprod!$B$1:$AV$1,0),FALSE))</f>
        <v/>
      </c>
      <c r="H262" s="140" t="str">
        <f>IF(ISERROR(1/VLOOKUP($B262,Miljö!$B$1:$T$480,MATCH("Såld mängd produktionsspecifik fjärrvärme (GWh)",Miljö!$B$1:$T$1,0),FALSE)),"",VLOOKUP($B262,Miljö!$B$1:$T$480,MATCH("Såld mängd produktionsspecifik fjärrvärme (GWh)",Miljö!$B$1:$T$1,0),FALSE))</f>
        <v/>
      </c>
      <c r="J262" s="140" t="str">
        <f t="shared" si="4"/>
        <v>Mälarenergi AB</v>
      </c>
    </row>
    <row r="263" spans="1:10" x14ac:dyDescent="0.25">
      <c r="A263" t="s">
        <v>335</v>
      </c>
      <c r="B263" t="s">
        <v>337</v>
      </c>
      <c r="C263" s="140" t="s">
        <v>1242</v>
      </c>
      <c r="D263" s="140" t="str">
        <f>IF(ISERROR(1/VLOOKUP($B263,Kraftvärmeprod!$B$1:$D$480,MATCH("Total värmeproduktion i kraftvärmeverk i kombinerad drift (GWh)",Kraftvärmeprod!$B$1:$AV$1,0),FALSE)),"Ej kraftvärme","Alternativproduktionsmetoden")</f>
        <v>Ej kraftvärme</v>
      </c>
      <c r="E263" s="140">
        <f>VLOOKUP($B263,Totalt!$B$1:$BP$480,MATCH("total el",Totalt!$B$1:$BP$1,0),FALSE)</f>
        <v>1.3</v>
      </c>
      <c r="F263" s="141" t="str">
        <f>IF(ISERROR(1/VLOOKUP($B263,Kraftvärmeprod!$B$1:$BD$480,MATCH("Total värmeproduktion i kraftvärmeverk i kombinerad drift (GWh)",Kraftvärmeprod!$B$1:$AV$1,0),FALSE)),"",VLOOKUP($B263,'Slutlig allokering'!$B$1:$BA$480,MATCH(F$1,'Slutlig allokering'!$B$2:$AS$2,0),FALSE))</f>
        <v/>
      </c>
      <c r="G263" s="140" t="str">
        <f>IF(ISERROR(1/VLOOKUP($B263,Kraftvärmeprod!$B$1:$AV$480,MATCH("Producerad elenergi i kraftvärmeverk (GWh)",Kraftvärmeprod!$B$1:$AV$1,0),FALSE)),"",VLOOKUP($B263,Kraftvärmeprod!$B$1:$AV$480,MATCH("Producerad elenergi i kraftvärmeverk (GWh)",Kraftvärmeprod!$B$1:$AV$1,0),FALSE))</f>
        <v/>
      </c>
      <c r="H263" s="140" t="str">
        <f>IF(ISERROR(1/VLOOKUP($B263,Miljö!$B$1:$T$480,MATCH("Såld mängd produktionsspecifik fjärrvärme (GWh)",Miljö!$B$1:$T$1,0),FALSE)),"",VLOOKUP($B263,Miljö!$B$1:$T$480,MATCH("Såld mängd produktionsspecifik fjärrvärme (GWh)",Miljö!$B$1:$T$1,0),FALSE))</f>
        <v/>
      </c>
      <c r="J263" s="140" t="str">
        <f t="shared" si="4"/>
        <v>Mälarenergi AB</v>
      </c>
    </row>
    <row r="264" spans="1:10" x14ac:dyDescent="0.25">
      <c r="A264" t="s">
        <v>335</v>
      </c>
      <c r="B264" t="s">
        <v>338</v>
      </c>
      <c r="C264" s="140" t="s">
        <v>1242</v>
      </c>
      <c r="D264" s="140" t="str">
        <f>IF(ISERROR(1/VLOOKUP($B264,Kraftvärmeprod!$B$1:$D$480,MATCH("Total värmeproduktion i kraftvärmeverk i kombinerad drift (GWh)",Kraftvärmeprod!$B$1:$AV$1,0),FALSE)),"Ej kraftvärme","Alternativproduktionsmetoden")</f>
        <v>Alternativproduktionsmetoden</v>
      </c>
      <c r="E264" s="140">
        <f>VLOOKUP($B264,Totalt!$B$1:$BP$480,MATCH("total el",Totalt!$B$1:$BP$1,0),FALSE)</f>
        <v>51.572700000000005</v>
      </c>
      <c r="F264" s="141">
        <f>IF(ISERROR(1/VLOOKUP($B264,Kraftvärmeprod!$B$1:$BD$480,MATCH("Total värmeproduktion i kraftvärmeverk i kombinerad drift (GWh)",Kraftvärmeprod!$B$1:$AV$1,0),FALSE)),"",VLOOKUP($B264,'Slutlig allokering'!$B$1:$BA$480,MATCH(F$1,'Slutlig allokering'!$B$2:$AS$2,0),FALSE))</f>
        <v>0.47762298590572216</v>
      </c>
      <c r="G264" s="140">
        <f>IF(ISERROR(1/VLOOKUP($B264,Kraftvärmeprod!$B$1:$AV$480,MATCH("Producerad elenergi i kraftvärmeverk (GWh)",Kraftvärmeprod!$B$1:$AV$1,0),FALSE)),"",VLOOKUP($B264,Kraftvärmeprod!$B$1:$AV$480,MATCH("Producerad elenergi i kraftvärmeverk (GWh)",Kraftvärmeprod!$B$1:$AV$1,0),FALSE))</f>
        <v>607.20699999999999</v>
      </c>
      <c r="H264" s="140" t="str">
        <f>IF(ISERROR(1/VLOOKUP($B264,Miljö!$B$1:$T$480,MATCH("Såld mängd produktionsspecifik fjärrvärme (GWh)",Miljö!$B$1:$T$1,0),FALSE)),"",VLOOKUP($B264,Miljö!$B$1:$T$480,MATCH("Såld mängd produktionsspecifik fjärrvärme (GWh)",Miljö!$B$1:$T$1,0),FALSE))</f>
        <v/>
      </c>
      <c r="J264" s="140" t="str">
        <f t="shared" si="4"/>
        <v>Mälarenergi AB</v>
      </c>
    </row>
    <row r="265" spans="1:10" x14ac:dyDescent="0.25">
      <c r="A265" t="s">
        <v>339</v>
      </c>
      <c r="B265" t="s">
        <v>340</v>
      </c>
      <c r="C265" s="140" t="s">
        <v>1243</v>
      </c>
      <c r="D265" s="140" t="str">
        <f>IF(ISERROR(1/VLOOKUP($B265,Kraftvärmeprod!$B$1:$D$480,MATCH("Total värmeproduktion i kraftvärmeverk i kombinerad drift (GWh)",Kraftvärmeprod!$B$1:$AV$1,0),FALSE)),"Ej kraftvärme","Alternativproduktionsmetoden")</f>
        <v>Alternativproduktionsmetoden</v>
      </c>
      <c r="E265" s="140">
        <f>VLOOKUP($B265,Totalt!$B$1:$BP$480,MATCH("total el",Totalt!$B$1:$BP$1,0),FALSE)</f>
        <v>12.5063</v>
      </c>
      <c r="F265" s="141">
        <f>IF(ISERROR(1/VLOOKUP($B265,Kraftvärmeprod!$B$1:$BD$480,MATCH("Total värmeproduktion i kraftvärmeverk i kombinerad drift (GWh)",Kraftvärmeprod!$B$1:$AV$1,0),FALSE)),"",VLOOKUP($B265,'Slutlig allokering'!$B$1:$BA$480,MATCH(F$1,'Slutlig allokering'!$B$2:$AS$2,0),FALSE))</f>
        <v>0.45820228359458454</v>
      </c>
      <c r="G265" s="140">
        <f>IF(ISERROR(1/VLOOKUP($B265,Kraftvärmeprod!$B$1:$AV$480,MATCH("Producerad elenergi i kraftvärmeverk (GWh)",Kraftvärmeprod!$B$1:$AV$1,0),FALSE)),"",VLOOKUP($B265,Kraftvärmeprod!$B$1:$AV$480,MATCH("Producerad elenergi i kraftvärmeverk (GWh)",Kraftvärmeprod!$B$1:$AV$1,0),FALSE))</f>
        <v>131.398</v>
      </c>
      <c r="H265" s="140">
        <f>IF(ISERROR(1/VLOOKUP($B265,Miljö!$B$1:$T$480,MATCH("Såld mängd produktionsspecifik fjärrvärme (GWh)",Miljö!$B$1:$T$1,0),FALSE)),"",VLOOKUP($B265,Miljö!$B$1:$T$480,MATCH("Såld mängd produktionsspecifik fjärrvärme (GWh)",Miljö!$B$1:$T$1,0),FALSE))</f>
        <v>173.79</v>
      </c>
      <c r="J265" s="140" t="str">
        <f t="shared" si="4"/>
        <v>Mölndal Energi AB</v>
      </c>
    </row>
    <row r="266" spans="1:10" x14ac:dyDescent="0.25">
      <c r="A266" t="s">
        <v>339</v>
      </c>
      <c r="B266" t="s">
        <v>341</v>
      </c>
      <c r="C266" s="140" t="s">
        <v>1243</v>
      </c>
      <c r="D266" s="140" t="str">
        <f>IF(ISERROR(1/VLOOKUP($B266,Kraftvärmeprod!$B$1:$D$480,MATCH("Total värmeproduktion i kraftvärmeverk i kombinerad drift (GWh)",Kraftvärmeprod!$B$1:$AV$1,0),FALSE)),"Ej kraftvärme","Alternativproduktionsmetoden")</f>
        <v>Alternativproduktionsmetoden</v>
      </c>
      <c r="E266" s="140">
        <f>VLOOKUP($B266,Totalt!$B$1:$BP$480,MATCH("total el",Totalt!$B$1:$BP$1,0),FALSE)</f>
        <v>1.1890000000000001</v>
      </c>
      <c r="F266" s="141">
        <f>IF(ISERROR(1/VLOOKUP($B266,Kraftvärmeprod!$B$1:$BD$480,MATCH("Total värmeproduktion i kraftvärmeverk i kombinerad drift (GWh)",Kraftvärmeprod!$B$1:$AV$1,0),FALSE)),"",VLOOKUP($B266,'Slutlig allokering'!$B$1:$BA$480,MATCH(F$1,'Slutlig allokering'!$B$2:$AS$2,0),FALSE))</f>
        <v>0.4574579112093895</v>
      </c>
      <c r="G266" s="140">
        <f>IF(ISERROR(1/VLOOKUP($B266,Kraftvärmeprod!$B$1:$AV$480,MATCH("Producerad elenergi i kraftvärmeverk (GWh)",Kraftvärmeprod!$B$1:$AV$1,0),FALSE)),"",VLOOKUP($B266,Kraftvärmeprod!$B$1:$AV$480,MATCH("Producerad elenergi i kraftvärmeverk (GWh)",Kraftvärmeprod!$B$1:$AV$1,0),FALSE))</f>
        <v>7.6</v>
      </c>
      <c r="H266" s="140" t="str">
        <f>IF(ISERROR(1/VLOOKUP($B266,Miljö!$B$1:$T$480,MATCH("Såld mängd produktionsspecifik fjärrvärme (GWh)",Miljö!$B$1:$T$1,0),FALSE)),"",VLOOKUP($B266,Miljö!$B$1:$T$480,MATCH("Såld mängd produktionsspecifik fjärrvärme (GWh)",Miljö!$B$1:$T$1,0),FALSE))</f>
        <v/>
      </c>
      <c r="J266" s="140" t="str">
        <f t="shared" si="4"/>
        <v>Mölndal Energi AB</v>
      </c>
    </row>
    <row r="267" spans="1:10" x14ac:dyDescent="0.25">
      <c r="A267" t="s">
        <v>342</v>
      </c>
      <c r="B267" t="s">
        <v>343</v>
      </c>
      <c r="C267" s="140" t="s">
        <v>1244</v>
      </c>
      <c r="D267" s="140" t="str">
        <f>IF(ISERROR(1/VLOOKUP($B267,Kraftvärmeprod!$B$1:$D$480,MATCH("Total värmeproduktion i kraftvärmeverk i kombinerad drift (GWh)",Kraftvärmeprod!$B$1:$AV$1,0),FALSE)),"Ej kraftvärme","Alternativproduktionsmetoden")</f>
        <v>Ej kraftvärme</v>
      </c>
      <c r="E267" s="140">
        <f>VLOOKUP($B267,Totalt!$B$1:$BP$480,MATCH("total el",Totalt!$B$1:$BP$1,0),FALSE)</f>
        <v>195.79139999999998</v>
      </c>
      <c r="F267" s="141" t="str">
        <f>IF(ISERROR(1/VLOOKUP($B267,Kraftvärmeprod!$B$1:$BD$480,MATCH("Total värmeproduktion i kraftvärmeverk i kombinerad drift (GWh)",Kraftvärmeprod!$B$1:$AV$1,0),FALSE)),"",VLOOKUP($B267,'Slutlig allokering'!$B$1:$BA$480,MATCH(F$1,'Slutlig allokering'!$B$2:$AS$2,0),FALSE))</f>
        <v/>
      </c>
      <c r="G267" s="140" t="str">
        <f>IF(ISERROR(1/VLOOKUP($B267,Kraftvärmeprod!$B$1:$AV$480,MATCH("Producerad elenergi i kraftvärmeverk (GWh)",Kraftvärmeprod!$B$1:$AV$1,0),FALSE)),"",VLOOKUP($B267,Kraftvärmeprod!$B$1:$AV$480,MATCH("Producerad elenergi i kraftvärmeverk (GWh)",Kraftvärmeprod!$B$1:$AV$1,0),FALSE))</f>
        <v/>
      </c>
      <c r="H267" s="140">
        <f>IF(ISERROR(1/VLOOKUP($B267,Miljö!$B$1:$T$480,MATCH("Såld mängd produktionsspecifik fjärrvärme (GWh)",Miljö!$B$1:$T$1,0),FALSE)),"",VLOOKUP($B267,Miljö!$B$1:$T$480,MATCH("Såld mängd produktionsspecifik fjärrvärme (GWh)",Miljö!$B$1:$T$1,0),FALSE))</f>
        <v>4.6680000000000001</v>
      </c>
      <c r="J267" s="140" t="str">
        <f t="shared" si="4"/>
        <v>Norrenergi AB</v>
      </c>
    </row>
    <row r="268" spans="1:10" x14ac:dyDescent="0.25">
      <c r="A268" t="s">
        <v>344</v>
      </c>
      <c r="B268" t="s">
        <v>345</v>
      </c>
      <c r="C268" s="144" t="s">
        <v>1273</v>
      </c>
      <c r="D268" s="140" t="str">
        <f>IF(ISERROR(1/VLOOKUP($B268,Kraftvärmeprod!$B$1:$D$480,MATCH("Total värmeproduktion i kraftvärmeverk i kombinerad drift (GWh)",Kraftvärmeprod!$B$1:$AV$1,0),FALSE)),"Ej kraftvärme","Alternativproduktionsmetoden")</f>
        <v>Ej kraftvärme</v>
      </c>
      <c r="E268" s="140">
        <f>VLOOKUP($B268,Totalt!$B$1:$BP$480,MATCH("total el",Totalt!$B$1:$BP$1,0),FALSE)</f>
        <v>0.05</v>
      </c>
      <c r="F268" s="141" t="str">
        <f>IF(ISERROR(1/VLOOKUP($B268,Kraftvärmeprod!$B$1:$BD$480,MATCH("Total värmeproduktion i kraftvärmeverk i kombinerad drift (GWh)",Kraftvärmeprod!$B$1:$AV$1,0),FALSE)),"",VLOOKUP($B268,'Slutlig allokering'!$B$1:$BA$480,MATCH(F$1,'Slutlig allokering'!$B$2:$AS$2,0),FALSE))</f>
        <v/>
      </c>
      <c r="G268" s="140" t="str">
        <f>IF(ISERROR(1/VLOOKUP($B268,Kraftvärmeprod!$B$1:$AV$480,MATCH("Producerad elenergi i kraftvärmeverk (GWh)",Kraftvärmeprod!$B$1:$AV$1,0),FALSE)),"",VLOOKUP($B268,Kraftvärmeprod!$B$1:$AV$480,MATCH("Producerad elenergi i kraftvärmeverk (GWh)",Kraftvärmeprod!$B$1:$AV$1,0),FALSE))</f>
        <v/>
      </c>
      <c r="H268" s="140" t="str">
        <f>IF(ISERROR(1/VLOOKUP($B268,Miljö!$B$1:$T$480,MATCH("Såld mängd produktionsspecifik fjärrvärme (GWh)",Miljö!$B$1:$T$1,0),FALSE)),"",VLOOKUP($B268,Miljö!$B$1:$T$480,MATCH("Såld mängd produktionsspecifik fjärrvärme (GWh)",Miljö!$B$1:$T$1,0),FALSE))</f>
        <v/>
      </c>
      <c r="J268" s="140" t="str">
        <f t="shared" si="4"/>
        <v>Norrtälje Energi AB</v>
      </c>
    </row>
    <row r="269" spans="1:10" x14ac:dyDescent="0.25">
      <c r="A269" t="s">
        <v>344</v>
      </c>
      <c r="B269" t="s">
        <v>346</v>
      </c>
      <c r="C269" s="144" t="s">
        <v>1273</v>
      </c>
      <c r="D269" s="140" t="str">
        <f>IF(ISERROR(1/VLOOKUP($B269,Kraftvärmeprod!$B$1:$D$480,MATCH("Total värmeproduktion i kraftvärmeverk i kombinerad drift (GWh)",Kraftvärmeprod!$B$1:$AV$1,0),FALSE)),"Ej kraftvärme","Alternativproduktionsmetoden")</f>
        <v>Alternativproduktionsmetoden</v>
      </c>
      <c r="E269" s="140">
        <f>VLOOKUP($B269,Totalt!$B$1:$BP$480,MATCH("total el",Totalt!$B$1:$BP$1,0),FALSE)</f>
        <v>4.6177599999999996</v>
      </c>
      <c r="F269" s="141">
        <f>IF(ISERROR(1/VLOOKUP($B269,Kraftvärmeprod!$B$1:$BD$480,MATCH("Total värmeproduktion i kraftvärmeverk i kombinerad drift (GWh)",Kraftvärmeprod!$B$1:$AV$1,0),FALSE)),"",VLOOKUP($B269,'Slutlig allokering'!$B$1:$BA$480,MATCH(F$1,'Slutlig allokering'!$B$2:$AS$2,0),FALSE))</f>
        <v>0.5980339463510127</v>
      </c>
      <c r="G269" s="140">
        <f>IF(ISERROR(1/VLOOKUP($B269,Kraftvärmeprod!$B$1:$AV$480,MATCH("Producerad elenergi i kraftvärmeverk (GWh)",Kraftvärmeprod!$B$1:$AV$1,0),FALSE)),"",VLOOKUP($B269,Kraftvärmeprod!$B$1:$AV$480,MATCH("Producerad elenergi i kraftvärmeverk (GWh)",Kraftvärmeprod!$B$1:$AV$1,0),FALSE))</f>
        <v>22.782</v>
      </c>
      <c r="H269" s="140" t="str">
        <f>IF(ISERROR(1/VLOOKUP($B269,Miljö!$B$1:$T$480,MATCH("Såld mängd produktionsspecifik fjärrvärme (GWh)",Miljö!$B$1:$T$1,0),FALSE)),"",VLOOKUP($B269,Miljö!$B$1:$T$480,MATCH("Såld mängd produktionsspecifik fjärrvärme (GWh)",Miljö!$B$1:$T$1,0),FALSE))</f>
        <v/>
      </c>
      <c r="J269" s="140" t="str">
        <f t="shared" si="4"/>
        <v>Norrtälje Energi AB</v>
      </c>
    </row>
    <row r="270" spans="1:10" x14ac:dyDescent="0.25">
      <c r="A270" t="s">
        <v>344</v>
      </c>
      <c r="B270" t="s">
        <v>347</v>
      </c>
      <c r="C270" s="144" t="s">
        <v>1273</v>
      </c>
      <c r="D270" s="140" t="str">
        <f>IF(ISERROR(1/VLOOKUP($B270,Kraftvärmeprod!$B$1:$D$480,MATCH("Total värmeproduktion i kraftvärmeverk i kombinerad drift (GWh)",Kraftvärmeprod!$B$1:$AV$1,0),FALSE)),"Ej kraftvärme","Alternativproduktionsmetoden")</f>
        <v>Ej kraftvärme</v>
      </c>
      <c r="E270" s="140">
        <f>VLOOKUP($B270,Totalt!$B$1:$BP$480,MATCH("total el",Totalt!$B$1:$BP$1,0),FALSE)</f>
        <v>1.4849999999999999</v>
      </c>
      <c r="F270" s="141" t="str">
        <f>IF(ISERROR(1/VLOOKUP($B270,Kraftvärmeprod!$B$1:$BD$480,MATCH("Total värmeproduktion i kraftvärmeverk i kombinerad drift (GWh)",Kraftvärmeprod!$B$1:$AV$1,0),FALSE)),"",VLOOKUP($B270,'Slutlig allokering'!$B$1:$BA$480,MATCH(F$1,'Slutlig allokering'!$B$2:$AS$2,0),FALSE))</f>
        <v/>
      </c>
      <c r="G270" s="140" t="str">
        <f>IF(ISERROR(1/VLOOKUP($B270,Kraftvärmeprod!$B$1:$AV$480,MATCH("Producerad elenergi i kraftvärmeverk (GWh)",Kraftvärmeprod!$B$1:$AV$1,0),FALSE)),"",VLOOKUP($B270,Kraftvärmeprod!$B$1:$AV$480,MATCH("Producerad elenergi i kraftvärmeverk (GWh)",Kraftvärmeprod!$B$1:$AV$1,0),FALSE))</f>
        <v/>
      </c>
      <c r="H270" s="140" t="str">
        <f>IF(ISERROR(1/VLOOKUP($B270,Miljö!$B$1:$T$480,MATCH("Såld mängd produktionsspecifik fjärrvärme (GWh)",Miljö!$B$1:$T$1,0),FALSE)),"",VLOOKUP($B270,Miljö!$B$1:$T$480,MATCH("Såld mängd produktionsspecifik fjärrvärme (GWh)",Miljö!$B$1:$T$1,0),FALSE))</f>
        <v/>
      </c>
      <c r="J270" s="140" t="str">
        <f t="shared" si="4"/>
        <v>Norrtälje Energi AB</v>
      </c>
    </row>
    <row r="271" spans="1:10" x14ac:dyDescent="0.25">
      <c r="A271" t="s">
        <v>348</v>
      </c>
      <c r="B271" t="s">
        <v>349</v>
      </c>
      <c r="C271" s="140" t="s">
        <v>1245</v>
      </c>
      <c r="D271" s="140" t="str">
        <f>IF(ISERROR(1/VLOOKUP($B271,Kraftvärmeprod!$B$1:$D$480,MATCH("Total värmeproduktion i kraftvärmeverk i kombinerad drift (GWh)",Kraftvärmeprod!$B$1:$AV$1,0),FALSE)),"Ej kraftvärme","Alternativproduktionsmetoden")</f>
        <v>Alternativproduktionsmetoden</v>
      </c>
      <c r="E271" s="140">
        <f>VLOOKUP($B271,Totalt!$B$1:$BP$480,MATCH("total el",Totalt!$B$1:$BP$1,0),FALSE)</f>
        <v>3.0964999999999998</v>
      </c>
      <c r="F271" s="141">
        <f>IF(ISERROR(1/VLOOKUP($B271,Kraftvärmeprod!$B$1:$BD$480,MATCH("Total värmeproduktion i kraftvärmeverk i kombinerad drift (GWh)",Kraftvärmeprod!$B$1:$AV$1,0),FALSE)),"",VLOOKUP($B271,'Slutlig allokering'!$B$1:$BA$480,MATCH(F$1,'Slutlig allokering'!$B$2:$AS$2,0),FALSE))</f>
        <v>0.7347876527864099</v>
      </c>
      <c r="G271" s="140">
        <f>IF(ISERROR(1/VLOOKUP($B271,Kraftvärmeprod!$B$1:$AV$480,MATCH("Producerad elenergi i kraftvärmeverk (GWh)",Kraftvärmeprod!$B$1:$AV$1,0),FALSE)),"",VLOOKUP($B271,Kraftvärmeprod!$B$1:$AV$480,MATCH("Producerad elenergi i kraftvärmeverk (GWh)",Kraftvärmeprod!$B$1:$AV$1,0),FALSE))</f>
        <v>19.25</v>
      </c>
      <c r="H271" s="140" t="str">
        <f>IF(ISERROR(1/VLOOKUP($B271,Miljö!$B$1:$T$480,MATCH("Såld mängd produktionsspecifik fjärrvärme (GWh)",Miljö!$B$1:$T$1,0),FALSE)),"",VLOOKUP($B271,Miljö!$B$1:$T$480,MATCH("Såld mängd produktionsspecifik fjärrvärme (GWh)",Miljö!$B$1:$T$1,0),FALSE))</f>
        <v/>
      </c>
      <c r="J271" s="140" t="str">
        <f t="shared" si="4"/>
        <v>Nybro Energi AB</v>
      </c>
    </row>
    <row r="272" spans="1:10" x14ac:dyDescent="0.25">
      <c r="A272" t="s">
        <v>350</v>
      </c>
      <c r="B272" t="s">
        <v>351</v>
      </c>
      <c r="C272" s="140" t="s">
        <v>1246</v>
      </c>
      <c r="D272" s="140" t="str">
        <f>IF(ISERROR(1/VLOOKUP($B272,Kraftvärmeprod!$B$1:$D$480,MATCH("Total värmeproduktion i kraftvärmeverk i kombinerad drift (GWh)",Kraftvärmeprod!$B$1:$AV$1,0),FALSE)),"Ej kraftvärme","Alternativproduktionsmetoden")</f>
        <v>Ej kraftvärme</v>
      </c>
      <c r="E272" s="140">
        <f>VLOOKUP($B272,Totalt!$B$1:$BP$480,MATCH("total el",Totalt!$B$1:$BP$1,0),FALSE)</f>
        <v>3.4000000000000002E-2</v>
      </c>
      <c r="F272" s="141" t="str">
        <f>IF(ISERROR(1/VLOOKUP($B272,Kraftvärmeprod!$B$1:$BD$480,MATCH("Total värmeproduktion i kraftvärmeverk i kombinerad drift (GWh)",Kraftvärmeprod!$B$1:$AV$1,0),FALSE)),"",VLOOKUP($B272,'Slutlig allokering'!$B$1:$BA$480,MATCH(F$1,'Slutlig allokering'!$B$2:$AS$2,0),FALSE))</f>
        <v/>
      </c>
      <c r="G272" s="140" t="str">
        <f>IF(ISERROR(1/VLOOKUP($B272,Kraftvärmeprod!$B$1:$AV$480,MATCH("Producerad elenergi i kraftvärmeverk (GWh)",Kraftvärmeprod!$B$1:$AV$1,0),FALSE)),"",VLOOKUP($B272,Kraftvärmeprod!$B$1:$AV$480,MATCH("Producerad elenergi i kraftvärmeverk (GWh)",Kraftvärmeprod!$B$1:$AV$1,0),FALSE))</f>
        <v/>
      </c>
      <c r="H272" s="140" t="str">
        <f>IF(ISERROR(1/VLOOKUP($B272,Miljö!$B$1:$T$480,MATCH("Såld mängd produktionsspecifik fjärrvärme (GWh)",Miljö!$B$1:$T$1,0),FALSE)),"",VLOOKUP($B272,Miljö!$B$1:$T$480,MATCH("Såld mängd produktionsspecifik fjärrvärme (GWh)",Miljö!$B$1:$T$1,0),FALSE))</f>
        <v/>
      </c>
      <c r="J272" s="140" t="str">
        <f t="shared" si="4"/>
        <v>Nässjö Affärsverk AB</v>
      </c>
    </row>
    <row r="273" spans="1:10" x14ac:dyDescent="0.25">
      <c r="A273" t="s">
        <v>350</v>
      </c>
      <c r="B273" t="s">
        <v>352</v>
      </c>
      <c r="C273" s="140" t="s">
        <v>1246</v>
      </c>
      <c r="D273" s="140" t="str">
        <f>IF(ISERROR(1/VLOOKUP($B273,Kraftvärmeprod!$B$1:$D$480,MATCH("Total värmeproduktion i kraftvärmeverk i kombinerad drift (GWh)",Kraftvärmeprod!$B$1:$AV$1,0),FALSE)),"Ej kraftvärme","Alternativproduktionsmetoden")</f>
        <v>Ej kraftvärme</v>
      </c>
      <c r="E273" s="140">
        <f>VLOOKUP($B273,Totalt!$B$1:$BP$480,MATCH("total el",Totalt!$B$1:$BP$1,0),FALSE)</f>
        <v>0.26100000000000001</v>
      </c>
      <c r="F273" s="141" t="str">
        <f>IF(ISERROR(1/VLOOKUP($B273,Kraftvärmeprod!$B$1:$BD$480,MATCH("Total värmeproduktion i kraftvärmeverk i kombinerad drift (GWh)",Kraftvärmeprod!$B$1:$AV$1,0),FALSE)),"",VLOOKUP($B273,'Slutlig allokering'!$B$1:$BA$480,MATCH(F$1,'Slutlig allokering'!$B$2:$AS$2,0),FALSE))</f>
        <v/>
      </c>
      <c r="G273" s="140" t="str">
        <f>IF(ISERROR(1/VLOOKUP($B273,Kraftvärmeprod!$B$1:$AV$480,MATCH("Producerad elenergi i kraftvärmeverk (GWh)",Kraftvärmeprod!$B$1:$AV$1,0),FALSE)),"",VLOOKUP($B273,Kraftvärmeprod!$B$1:$AV$480,MATCH("Producerad elenergi i kraftvärmeverk (GWh)",Kraftvärmeprod!$B$1:$AV$1,0),FALSE))</f>
        <v/>
      </c>
      <c r="H273" s="140" t="str">
        <f>IF(ISERROR(1/VLOOKUP($B273,Miljö!$B$1:$T$480,MATCH("Såld mängd produktionsspecifik fjärrvärme (GWh)",Miljö!$B$1:$T$1,0),FALSE)),"",VLOOKUP($B273,Miljö!$B$1:$T$480,MATCH("Såld mängd produktionsspecifik fjärrvärme (GWh)",Miljö!$B$1:$T$1,0),FALSE))</f>
        <v/>
      </c>
      <c r="J273" s="140" t="str">
        <f t="shared" si="4"/>
        <v>Nässjö Affärsverk AB</v>
      </c>
    </row>
    <row r="274" spans="1:10" x14ac:dyDescent="0.25">
      <c r="A274" t="s">
        <v>350</v>
      </c>
      <c r="B274" t="s">
        <v>353</v>
      </c>
      <c r="C274" s="140" t="s">
        <v>1246</v>
      </c>
      <c r="D274" s="140" t="str">
        <f>IF(ISERROR(1/VLOOKUP($B274,Kraftvärmeprod!$B$1:$D$480,MATCH("Total värmeproduktion i kraftvärmeverk i kombinerad drift (GWh)",Kraftvärmeprod!$B$1:$AV$1,0),FALSE)),"Ej kraftvärme","Alternativproduktionsmetoden")</f>
        <v>Alternativproduktionsmetoden</v>
      </c>
      <c r="E274" s="140">
        <f>VLOOKUP($B274,Totalt!$B$1:$BP$480,MATCH("total el",Totalt!$B$1:$BP$1,0),FALSE)</f>
        <v>4.4230200000000002</v>
      </c>
      <c r="F274" s="141">
        <f>IF(ISERROR(1/VLOOKUP($B274,Kraftvärmeprod!$B$1:$BD$480,MATCH("Total värmeproduktion i kraftvärmeverk i kombinerad drift (GWh)",Kraftvärmeprod!$B$1:$AV$1,0),FALSE)),"",VLOOKUP($B274,'Slutlig allokering'!$B$1:$BA$480,MATCH(F$1,'Slutlig allokering'!$B$2:$AS$2,0),FALSE))</f>
        <v>0.59959111476758542</v>
      </c>
      <c r="G274" s="140">
        <f>IF(ISERROR(1/VLOOKUP($B274,Kraftvärmeprod!$B$1:$AV$480,MATCH("Producerad elenergi i kraftvärmeverk (GWh)",Kraftvärmeprod!$B$1:$AV$1,0),FALSE)),"",VLOOKUP($B274,Kraftvärmeprod!$B$1:$AV$480,MATCH("Producerad elenergi i kraftvärmeverk (GWh)",Kraftvärmeprod!$B$1:$AV$1,0),FALSE))</f>
        <v>32.799999999999997</v>
      </c>
      <c r="H274" s="140" t="str">
        <f>IF(ISERROR(1/VLOOKUP($B274,Miljö!$B$1:$T$480,MATCH("Såld mängd produktionsspecifik fjärrvärme (GWh)",Miljö!$B$1:$T$1,0),FALSE)),"",VLOOKUP($B274,Miljö!$B$1:$T$480,MATCH("Såld mängd produktionsspecifik fjärrvärme (GWh)",Miljö!$B$1:$T$1,0),FALSE))</f>
        <v/>
      </c>
      <c r="J274" s="140" t="str">
        <f t="shared" si="4"/>
        <v>Nässjö Affärsverk AB</v>
      </c>
    </row>
    <row r="275" spans="1:10" x14ac:dyDescent="0.25">
      <c r="A275" t="s">
        <v>354</v>
      </c>
      <c r="B275" t="s">
        <v>355</v>
      </c>
      <c r="C275" s="140" t="s">
        <v>687</v>
      </c>
      <c r="D275" s="140" t="str">
        <f>IF(ISERROR(1/VLOOKUP($B275,Kraftvärmeprod!$B$1:$D$480,MATCH("Total värmeproduktion i kraftvärmeverk i kombinerad drift (GWh)",Kraftvärmeprod!$B$1:$AV$1,0),FALSE)),"Ej kraftvärme","Alternativproduktionsmetoden")</f>
        <v>Ej kraftvärme</v>
      </c>
      <c r="E275" s="140">
        <f>VLOOKUP($B275,Totalt!$B$1:$BP$480,MATCH("total el",Totalt!$B$1:$BP$1,0),FALSE)</f>
        <v>1.1200000000000001</v>
      </c>
      <c r="F275" s="141" t="str">
        <f>IF(ISERROR(1/VLOOKUP($B275,Kraftvärmeprod!$B$1:$BD$480,MATCH("Total värmeproduktion i kraftvärmeverk i kombinerad drift (GWh)",Kraftvärmeprod!$B$1:$AV$1,0),FALSE)),"",VLOOKUP($B275,'Slutlig allokering'!$B$1:$BA$480,MATCH(F$1,'Slutlig allokering'!$B$2:$AS$2,0),FALSE))</f>
        <v/>
      </c>
      <c r="G275" s="140" t="str">
        <f>IF(ISERROR(1/VLOOKUP($B275,Kraftvärmeprod!$B$1:$AV$480,MATCH("Producerad elenergi i kraftvärmeverk (GWh)",Kraftvärmeprod!$B$1:$AV$1,0),FALSE)),"",VLOOKUP($B275,Kraftvärmeprod!$B$1:$AV$480,MATCH("Producerad elenergi i kraftvärmeverk (GWh)",Kraftvärmeprod!$B$1:$AV$1,0),FALSE))</f>
        <v/>
      </c>
      <c r="H275" s="140" t="str">
        <f>IF(ISERROR(1/VLOOKUP($B275,Miljö!$B$1:$T$480,MATCH("Såld mängd produktionsspecifik fjärrvärme (GWh)",Miljö!$B$1:$T$1,0),FALSE)),"",VLOOKUP($B275,Miljö!$B$1:$T$480,MATCH("Såld mängd produktionsspecifik fjärrvärme (GWh)",Miljö!$B$1:$T$1,0),FALSE))</f>
        <v/>
      </c>
      <c r="J275" s="140" t="str">
        <f t="shared" si="4"/>
        <v>Olofströms Kraft AB</v>
      </c>
    </row>
    <row r="276" spans="1:10" x14ac:dyDescent="0.25">
      <c r="A276" t="s">
        <v>356</v>
      </c>
      <c r="B276" t="s">
        <v>357</v>
      </c>
      <c r="C276" s="140" t="s">
        <v>687</v>
      </c>
      <c r="D276" s="140" t="str">
        <f>IF(ISERROR(1/VLOOKUP($B276,Kraftvärmeprod!$B$1:$D$480,MATCH("Total värmeproduktion i kraftvärmeverk i kombinerad drift (GWh)",Kraftvärmeprod!$B$1:$AV$1,0),FALSE)),"Ej kraftvärme","Alternativproduktionsmetoden")</f>
        <v>Alternativproduktionsmetoden</v>
      </c>
      <c r="E276" s="140">
        <f>VLOOKUP($B276,Totalt!$B$1:$BP$480,MATCH("total el",Totalt!$B$1:$BP$1,0),FALSE)</f>
        <v>5.0595499999999998</v>
      </c>
      <c r="F276" s="141">
        <f>IF(ISERROR(1/VLOOKUP($B276,Kraftvärmeprod!$B$1:$BD$480,MATCH("Total värmeproduktion i kraftvärmeverk i kombinerad drift (GWh)",Kraftvärmeprod!$B$1:$AV$1,0),FALSE)),"",VLOOKUP($B276,'Slutlig allokering'!$B$1:$BA$480,MATCH(F$1,'Slutlig allokering'!$B$2:$AS$2,0),FALSE))</f>
        <v>0.33082666666666671</v>
      </c>
      <c r="G276" s="140">
        <f>IF(ISERROR(1/VLOOKUP($B276,Kraftvärmeprod!$B$1:$AV$480,MATCH("Producerad elenergi i kraftvärmeverk (GWh)",Kraftvärmeprod!$B$1:$AV$1,0),FALSE)),"",VLOOKUP($B276,Kraftvärmeprod!$B$1:$AV$480,MATCH("Producerad elenergi i kraftvärmeverk (GWh)",Kraftvärmeprod!$B$1:$AV$1,0),FALSE))</f>
        <v>0.2</v>
      </c>
      <c r="H276" s="140" t="str">
        <f>IF(ISERROR(1/VLOOKUP($B276,Miljö!$B$1:$T$480,MATCH("Såld mängd produktionsspecifik fjärrvärme (GWh)",Miljö!$B$1:$T$1,0),FALSE)),"",VLOOKUP($B276,Miljö!$B$1:$T$480,MATCH("Såld mängd produktionsspecifik fjärrvärme (GWh)",Miljö!$B$1:$T$1,0),FALSE))</f>
        <v/>
      </c>
      <c r="J276" s="140" t="str">
        <f t="shared" si="4"/>
        <v>Oskarshamn Energi AB</v>
      </c>
    </row>
    <row r="277" spans="1:10" x14ac:dyDescent="0.25">
      <c r="A277" t="s">
        <v>358</v>
      </c>
      <c r="B277" t="s">
        <v>359</v>
      </c>
      <c r="C277" s="144" t="s">
        <v>1274</v>
      </c>
      <c r="D277" s="140" t="str">
        <f>IF(ISERROR(1/VLOOKUP($B277,Kraftvärmeprod!$B$1:$D$480,MATCH("Total värmeproduktion i kraftvärmeverk i kombinerad drift (GWh)",Kraftvärmeprod!$B$1:$AV$1,0),FALSE)),"Ej kraftvärme","Alternativproduktionsmetoden")</f>
        <v>Ej kraftvärme</v>
      </c>
      <c r="E277" s="140">
        <f>VLOOKUP($B277,Totalt!$B$1:$BP$480,MATCH("total el",Totalt!$B$1:$BP$1,0),FALSE)</f>
        <v>2.4929999999999999</v>
      </c>
      <c r="F277" s="141" t="str">
        <f>IF(ISERROR(1/VLOOKUP($B277,Kraftvärmeprod!$B$1:$BD$480,MATCH("Total värmeproduktion i kraftvärmeverk i kombinerad drift (GWh)",Kraftvärmeprod!$B$1:$AV$1,0),FALSE)),"",VLOOKUP($B277,'Slutlig allokering'!$B$1:$BA$480,MATCH(F$1,'Slutlig allokering'!$B$2:$AS$2,0),FALSE))</f>
        <v/>
      </c>
      <c r="G277" s="140" t="str">
        <f>IF(ISERROR(1/VLOOKUP($B277,Kraftvärmeprod!$B$1:$AV$480,MATCH("Producerad elenergi i kraftvärmeverk (GWh)",Kraftvärmeprod!$B$1:$AV$1,0),FALSE)),"",VLOOKUP($B277,Kraftvärmeprod!$B$1:$AV$480,MATCH("Producerad elenergi i kraftvärmeverk (GWh)",Kraftvärmeprod!$B$1:$AV$1,0),FALSE))</f>
        <v/>
      </c>
      <c r="H277" s="140" t="str">
        <f>IF(ISERROR(1/VLOOKUP($B277,Miljö!$B$1:$T$480,MATCH("Såld mängd produktionsspecifik fjärrvärme (GWh)",Miljö!$B$1:$T$1,0),FALSE)),"",VLOOKUP($B277,Miljö!$B$1:$T$480,MATCH("Såld mängd produktionsspecifik fjärrvärme (GWh)",Miljö!$B$1:$T$1,0),FALSE))</f>
        <v/>
      </c>
      <c r="J277" s="140" t="str">
        <f t="shared" si="4"/>
        <v>Oxelö Energi AB</v>
      </c>
    </row>
    <row r="278" spans="1:10" x14ac:dyDescent="0.25">
      <c r="A278" t="s">
        <v>360</v>
      </c>
      <c r="B278" t="s">
        <v>361</v>
      </c>
      <c r="C278" s="140" t="s">
        <v>687</v>
      </c>
      <c r="D278" s="140" t="str">
        <f>IF(ISERROR(1/VLOOKUP($B278,Kraftvärmeprod!$B$1:$D$480,MATCH("Total värmeproduktion i kraftvärmeverk i kombinerad drift (GWh)",Kraftvärmeprod!$B$1:$AV$1,0),FALSE)),"Ej kraftvärme","Alternativproduktionsmetoden")</f>
        <v>Ej kraftvärme</v>
      </c>
      <c r="E278" s="140">
        <f>VLOOKUP($B278,Totalt!$B$1:$BP$480,MATCH("total el",Totalt!$B$1:$BP$1,0),FALSE)</f>
        <v>0.3</v>
      </c>
      <c r="F278" s="141" t="str">
        <f>IF(ISERROR(1/VLOOKUP($B278,Kraftvärmeprod!$B$1:$BD$480,MATCH("Total värmeproduktion i kraftvärmeverk i kombinerad drift (GWh)",Kraftvärmeprod!$B$1:$AV$1,0),FALSE)),"",VLOOKUP($B278,'Slutlig allokering'!$B$1:$BA$480,MATCH(F$1,'Slutlig allokering'!$B$2:$AS$2,0),FALSE))</f>
        <v/>
      </c>
      <c r="G278" s="140" t="str">
        <f>IF(ISERROR(1/VLOOKUP($B278,Kraftvärmeprod!$B$1:$AV$480,MATCH("Producerad elenergi i kraftvärmeverk (GWh)",Kraftvärmeprod!$B$1:$AV$1,0),FALSE)),"",VLOOKUP($B278,Kraftvärmeprod!$B$1:$AV$480,MATCH("Producerad elenergi i kraftvärmeverk (GWh)",Kraftvärmeprod!$B$1:$AV$1,0),FALSE))</f>
        <v/>
      </c>
      <c r="H278" s="140" t="str">
        <f>IF(ISERROR(1/VLOOKUP($B278,Miljö!$B$1:$T$480,MATCH("Såld mängd produktionsspecifik fjärrvärme (GWh)",Miljö!$B$1:$T$1,0),FALSE)),"",VLOOKUP($B278,Miljö!$B$1:$T$480,MATCH("Såld mängd produktionsspecifik fjärrvärme (GWh)",Miljö!$B$1:$T$1,0),FALSE))</f>
        <v/>
      </c>
      <c r="J278" s="140" t="str">
        <f t="shared" si="4"/>
        <v>Peab Energi AB</v>
      </c>
    </row>
    <row r="279" spans="1:10" x14ac:dyDescent="0.25">
      <c r="A279" t="s">
        <v>362</v>
      </c>
      <c r="B279" t="s">
        <v>363</v>
      </c>
      <c r="C279" s="140" t="s">
        <v>687</v>
      </c>
      <c r="D279" s="140" t="str">
        <f>IF(ISERROR(1/VLOOKUP($B279,Kraftvärmeprod!$B$1:$D$480,MATCH("Total värmeproduktion i kraftvärmeverk i kombinerad drift (GWh)",Kraftvärmeprod!$B$1:$AV$1,0),FALSE)),"Ej kraftvärme","Alternativproduktionsmetoden")</f>
        <v>Ej kraftvärme</v>
      </c>
      <c r="E279" s="140">
        <f>VLOOKUP($B279,Totalt!$B$1:$BP$480,MATCH("total el",Totalt!$B$1:$BP$1,0),FALSE)</f>
        <v>0.31</v>
      </c>
      <c r="F279" s="141" t="str">
        <f>IF(ISERROR(1/VLOOKUP($B279,Kraftvärmeprod!$B$1:$BD$480,MATCH("Total värmeproduktion i kraftvärmeverk i kombinerad drift (GWh)",Kraftvärmeprod!$B$1:$AV$1,0),FALSE)),"",VLOOKUP($B279,'Slutlig allokering'!$B$1:$BA$480,MATCH(F$1,'Slutlig allokering'!$B$2:$AS$2,0),FALSE))</f>
        <v/>
      </c>
      <c r="G279" s="140" t="str">
        <f>IF(ISERROR(1/VLOOKUP($B279,Kraftvärmeprod!$B$1:$AV$480,MATCH("Producerad elenergi i kraftvärmeverk (GWh)",Kraftvärmeprod!$B$1:$AV$1,0),FALSE)),"",VLOOKUP($B279,Kraftvärmeprod!$B$1:$AV$480,MATCH("Producerad elenergi i kraftvärmeverk (GWh)",Kraftvärmeprod!$B$1:$AV$1,0),FALSE))</f>
        <v/>
      </c>
      <c r="H279" s="140" t="str">
        <f>IF(ISERROR(1/VLOOKUP($B279,Miljö!$B$1:$T$480,MATCH("Såld mängd produktionsspecifik fjärrvärme (GWh)",Miljö!$B$1:$T$1,0),FALSE)),"",VLOOKUP($B279,Miljö!$B$1:$T$480,MATCH("Såld mängd produktionsspecifik fjärrvärme (GWh)",Miljö!$B$1:$T$1,0),FALSE))</f>
        <v/>
      </c>
      <c r="J279" s="140" t="str">
        <f t="shared" si="4"/>
        <v>Perstorps Fjärrvärme AB</v>
      </c>
    </row>
    <row r="280" spans="1:10" x14ac:dyDescent="0.25">
      <c r="A280" t="s">
        <v>364</v>
      </c>
      <c r="B280" t="s">
        <v>365</v>
      </c>
      <c r="C280" s="140" t="s">
        <v>687</v>
      </c>
      <c r="D280" s="140" t="str">
        <f>IF(ISERROR(1/VLOOKUP($B280,Kraftvärmeprod!$B$1:$D$480,MATCH("Total värmeproduktion i kraftvärmeverk i kombinerad drift (GWh)",Kraftvärmeprod!$B$1:$AV$1,0),FALSE)),"Ej kraftvärme","Alternativproduktionsmetoden")</f>
        <v>Ej kraftvärme</v>
      </c>
      <c r="E280" s="140">
        <f>VLOOKUP($B280,Totalt!$B$1:$BP$480,MATCH("total el",Totalt!$B$1:$BP$1,0),FALSE)</f>
        <v>0.59599999999999997</v>
      </c>
      <c r="F280" s="141" t="str">
        <f>IF(ISERROR(1/VLOOKUP($B280,Kraftvärmeprod!$B$1:$BD$480,MATCH("Total värmeproduktion i kraftvärmeverk i kombinerad drift (GWh)",Kraftvärmeprod!$B$1:$AV$1,0),FALSE)),"",VLOOKUP($B280,'Slutlig allokering'!$B$1:$BA$480,MATCH(F$1,'Slutlig allokering'!$B$2:$AS$2,0),FALSE))</f>
        <v/>
      </c>
      <c r="G280" s="140" t="str">
        <f>IF(ISERROR(1/VLOOKUP($B280,Kraftvärmeprod!$B$1:$AV$480,MATCH("Producerad elenergi i kraftvärmeverk (GWh)",Kraftvärmeprod!$B$1:$AV$1,0),FALSE)),"",VLOOKUP($B280,Kraftvärmeprod!$B$1:$AV$480,MATCH("Producerad elenergi i kraftvärmeverk (GWh)",Kraftvärmeprod!$B$1:$AV$1,0),FALSE))</f>
        <v/>
      </c>
      <c r="H280" s="140" t="str">
        <f>IF(ISERROR(1/VLOOKUP($B280,Miljö!$B$1:$T$480,MATCH("Såld mängd produktionsspecifik fjärrvärme (GWh)",Miljö!$B$1:$T$1,0),FALSE)),"",VLOOKUP($B280,Miljö!$B$1:$T$480,MATCH("Såld mängd produktionsspecifik fjärrvärme (GWh)",Miljö!$B$1:$T$1,0),FALSE))</f>
        <v/>
      </c>
      <c r="J280" s="140" t="str">
        <f t="shared" si="4"/>
        <v>PiteEnergi AB</v>
      </c>
    </row>
    <row r="281" spans="1:10" x14ac:dyDescent="0.25">
      <c r="A281" t="s">
        <v>364</v>
      </c>
      <c r="B281" t="s">
        <v>366</v>
      </c>
      <c r="C281" s="140" t="s">
        <v>687</v>
      </c>
      <c r="D281" s="140" t="str">
        <f>IF(ISERROR(1/VLOOKUP($B281,Kraftvärmeprod!$B$1:$D$480,MATCH("Total värmeproduktion i kraftvärmeverk i kombinerad drift (GWh)",Kraftvärmeprod!$B$1:$AV$1,0),FALSE)),"Ej kraftvärme","Alternativproduktionsmetoden")</f>
        <v>Ej kraftvärme</v>
      </c>
      <c r="E281" s="140">
        <f>VLOOKUP($B281,Totalt!$B$1:$BP$480,MATCH("total el",Totalt!$B$1:$BP$1,0),FALSE)</f>
        <v>2</v>
      </c>
      <c r="F281" s="141" t="str">
        <f>IF(ISERROR(1/VLOOKUP($B281,Kraftvärmeprod!$B$1:$BD$480,MATCH("Total värmeproduktion i kraftvärmeverk i kombinerad drift (GWh)",Kraftvärmeprod!$B$1:$AV$1,0),FALSE)),"",VLOOKUP($B281,'Slutlig allokering'!$B$1:$BA$480,MATCH(F$1,'Slutlig allokering'!$B$2:$AS$2,0),FALSE))</f>
        <v/>
      </c>
      <c r="G281" s="140" t="str">
        <f>IF(ISERROR(1/VLOOKUP($B281,Kraftvärmeprod!$B$1:$AV$480,MATCH("Producerad elenergi i kraftvärmeverk (GWh)",Kraftvärmeprod!$B$1:$AV$1,0),FALSE)),"",VLOOKUP($B281,Kraftvärmeprod!$B$1:$AV$480,MATCH("Producerad elenergi i kraftvärmeverk (GWh)",Kraftvärmeprod!$B$1:$AV$1,0),FALSE))</f>
        <v/>
      </c>
      <c r="H281" s="140" t="str">
        <f>IF(ISERROR(1/VLOOKUP($B281,Miljö!$B$1:$T$480,MATCH("Såld mängd produktionsspecifik fjärrvärme (GWh)",Miljö!$B$1:$T$1,0),FALSE)),"",VLOOKUP($B281,Miljö!$B$1:$T$480,MATCH("Såld mängd produktionsspecifik fjärrvärme (GWh)",Miljö!$B$1:$T$1,0),FALSE))</f>
        <v/>
      </c>
      <c r="J281" s="140" t="str">
        <f t="shared" si="4"/>
        <v>PiteEnergi AB</v>
      </c>
    </row>
    <row r="282" spans="1:10" x14ac:dyDescent="0.25">
      <c r="A282" t="s">
        <v>364</v>
      </c>
      <c r="B282" t="s">
        <v>367</v>
      </c>
      <c r="C282" s="140" t="s">
        <v>687</v>
      </c>
      <c r="D282" s="140" t="str">
        <f>IF(ISERROR(1/VLOOKUP($B282,Kraftvärmeprod!$B$1:$D$480,MATCH("Total värmeproduktion i kraftvärmeverk i kombinerad drift (GWh)",Kraftvärmeprod!$B$1:$AV$1,0),FALSE)),"Ej kraftvärme","Alternativproduktionsmetoden")</f>
        <v>Ej kraftvärme</v>
      </c>
      <c r="E282" s="140">
        <f>VLOOKUP($B282,Totalt!$B$1:$BP$480,MATCH("total el",Totalt!$B$1:$BP$1,0),FALSE)</f>
        <v>0.1</v>
      </c>
      <c r="F282" s="141" t="str">
        <f>IF(ISERROR(1/VLOOKUP($B282,Kraftvärmeprod!$B$1:$BD$480,MATCH("Total värmeproduktion i kraftvärmeverk i kombinerad drift (GWh)",Kraftvärmeprod!$B$1:$AV$1,0),FALSE)),"",VLOOKUP($B282,'Slutlig allokering'!$B$1:$BA$480,MATCH(F$1,'Slutlig allokering'!$B$2:$AS$2,0),FALSE))</f>
        <v/>
      </c>
      <c r="G282" s="140" t="str">
        <f>IF(ISERROR(1/VLOOKUP($B282,Kraftvärmeprod!$B$1:$AV$480,MATCH("Producerad elenergi i kraftvärmeverk (GWh)",Kraftvärmeprod!$B$1:$AV$1,0),FALSE)),"",VLOOKUP($B282,Kraftvärmeprod!$B$1:$AV$480,MATCH("Producerad elenergi i kraftvärmeverk (GWh)",Kraftvärmeprod!$B$1:$AV$1,0),FALSE))</f>
        <v/>
      </c>
      <c r="H282" s="140" t="str">
        <f>IF(ISERROR(1/VLOOKUP($B282,Miljö!$B$1:$T$480,MATCH("Såld mängd produktionsspecifik fjärrvärme (GWh)",Miljö!$B$1:$T$1,0),FALSE)),"",VLOOKUP($B282,Miljö!$B$1:$T$480,MATCH("Såld mängd produktionsspecifik fjärrvärme (GWh)",Miljö!$B$1:$T$1,0),FALSE))</f>
        <v/>
      </c>
      <c r="J282" s="140" t="str">
        <f t="shared" si="4"/>
        <v>PiteEnergi AB</v>
      </c>
    </row>
    <row r="283" spans="1:10" x14ac:dyDescent="0.25">
      <c r="A283" t="s">
        <v>364</v>
      </c>
      <c r="B283" t="s">
        <v>368</v>
      </c>
      <c r="C283" s="140" t="s">
        <v>687</v>
      </c>
      <c r="D283" s="140" t="str">
        <f>IF(ISERROR(1/VLOOKUP($B283,Kraftvärmeprod!$B$1:$D$480,MATCH("Total värmeproduktion i kraftvärmeverk i kombinerad drift (GWh)",Kraftvärmeprod!$B$1:$AV$1,0),FALSE)),"Ej kraftvärme","Alternativproduktionsmetoden")</f>
        <v>Ej kraftvärme</v>
      </c>
      <c r="E283" s="140">
        <f>VLOOKUP($B283,Totalt!$B$1:$BP$480,MATCH("total el",Totalt!$B$1:$BP$1,0),FALSE)</f>
        <v>0.13539999999999999</v>
      </c>
      <c r="F283" s="141" t="str">
        <f>IF(ISERROR(1/VLOOKUP($B283,Kraftvärmeprod!$B$1:$BD$480,MATCH("Total värmeproduktion i kraftvärmeverk i kombinerad drift (GWh)",Kraftvärmeprod!$B$1:$AV$1,0),FALSE)),"",VLOOKUP($B283,'Slutlig allokering'!$B$1:$BA$480,MATCH(F$1,'Slutlig allokering'!$B$2:$AS$2,0),FALSE))</f>
        <v/>
      </c>
      <c r="G283" s="140" t="str">
        <f>IF(ISERROR(1/VLOOKUP($B283,Kraftvärmeprod!$B$1:$AV$480,MATCH("Producerad elenergi i kraftvärmeverk (GWh)",Kraftvärmeprod!$B$1:$AV$1,0),FALSE)),"",VLOOKUP($B283,Kraftvärmeprod!$B$1:$AV$480,MATCH("Producerad elenergi i kraftvärmeverk (GWh)",Kraftvärmeprod!$B$1:$AV$1,0),FALSE))</f>
        <v/>
      </c>
      <c r="H283" s="140" t="str">
        <f>IF(ISERROR(1/VLOOKUP($B283,Miljö!$B$1:$T$480,MATCH("Såld mängd produktionsspecifik fjärrvärme (GWh)",Miljö!$B$1:$T$1,0),FALSE)),"",VLOOKUP($B283,Miljö!$B$1:$T$480,MATCH("Såld mängd produktionsspecifik fjärrvärme (GWh)",Miljö!$B$1:$T$1,0),FALSE))</f>
        <v/>
      </c>
      <c r="J283" s="140" t="str">
        <f t="shared" si="4"/>
        <v>PiteEnergi AB</v>
      </c>
    </row>
    <row r="284" spans="1:10" x14ac:dyDescent="0.25">
      <c r="A284" t="s">
        <v>369</v>
      </c>
      <c r="B284" t="s">
        <v>370</v>
      </c>
      <c r="C284" s="140" t="s">
        <v>20</v>
      </c>
      <c r="D284" s="140" t="str">
        <f>IF(ISERROR(1/VLOOKUP($B284,Kraftvärmeprod!$B$1:$D$480,MATCH("Total värmeproduktion i kraftvärmeverk i kombinerad drift (GWh)",Kraftvärmeprod!$B$1:$AV$1,0),FALSE)),"Ej kraftvärme","Alternativproduktionsmetoden")</f>
        <v>Ej kraftvärme</v>
      </c>
      <c r="E284" s="140">
        <f>VLOOKUP($B284,Totalt!$B$1:$BP$480,MATCH("total el",Totalt!$B$1:$BP$1,0),FALSE)</f>
        <v>0.74299999999999999</v>
      </c>
      <c r="F284" s="141" t="str">
        <f>IF(ISERROR(1/VLOOKUP($B284,Kraftvärmeprod!$B$1:$BD$480,MATCH("Total värmeproduktion i kraftvärmeverk i kombinerad drift (GWh)",Kraftvärmeprod!$B$1:$AV$1,0),FALSE)),"",VLOOKUP($B284,'Slutlig allokering'!$B$1:$BA$480,MATCH(F$1,'Slutlig allokering'!$B$2:$AS$2,0),FALSE))</f>
        <v/>
      </c>
      <c r="G284" s="140" t="str">
        <f>IF(ISERROR(1/VLOOKUP($B284,Kraftvärmeprod!$B$1:$AV$480,MATCH("Producerad elenergi i kraftvärmeverk (GWh)",Kraftvärmeprod!$B$1:$AV$1,0),FALSE)),"",VLOOKUP($B284,Kraftvärmeprod!$B$1:$AV$480,MATCH("Producerad elenergi i kraftvärmeverk (GWh)",Kraftvärmeprod!$B$1:$AV$1,0),FALSE))</f>
        <v/>
      </c>
      <c r="H284" s="140" t="str">
        <f>IF(ISERROR(1/VLOOKUP($B284,Miljö!$B$1:$T$480,MATCH("Såld mängd produktionsspecifik fjärrvärme (GWh)",Miljö!$B$1:$T$1,0),FALSE)),"",VLOOKUP($B284,Miljö!$B$1:$T$480,MATCH("Såld mängd produktionsspecifik fjärrvärme (GWh)",Miljö!$B$1:$T$1,0),FALSE))</f>
        <v/>
      </c>
      <c r="J284" s="140" t="str">
        <f t="shared" si="4"/>
        <v>Ragunda Energi och Teknik AB</v>
      </c>
    </row>
    <row r="285" spans="1:10" x14ac:dyDescent="0.25">
      <c r="A285" t="s">
        <v>371</v>
      </c>
      <c r="B285" t="s">
        <v>372</v>
      </c>
      <c r="C285" s="144" t="s">
        <v>1275</v>
      </c>
      <c r="D285" s="140" t="str">
        <f>IF(ISERROR(1/VLOOKUP($B285,Kraftvärmeprod!$B$1:$D$480,MATCH("Total värmeproduktion i kraftvärmeverk i kombinerad drift (GWh)",Kraftvärmeprod!$B$1:$AV$1,0),FALSE)),"Ej kraftvärme","Alternativproduktionsmetoden")</f>
        <v>Ej kraftvärme</v>
      </c>
      <c r="E285" s="140">
        <f>VLOOKUP($B285,Totalt!$B$1:$BP$480,MATCH("total el",Totalt!$B$1:$BP$1,0),FALSE)</f>
        <v>0.78</v>
      </c>
      <c r="F285" s="141" t="str">
        <f>IF(ISERROR(1/VLOOKUP($B285,Kraftvärmeprod!$B$1:$BD$480,MATCH("Total värmeproduktion i kraftvärmeverk i kombinerad drift (GWh)",Kraftvärmeprod!$B$1:$AV$1,0),FALSE)),"",VLOOKUP($B285,'Slutlig allokering'!$B$1:$BA$480,MATCH(F$1,'Slutlig allokering'!$B$2:$AS$2,0),FALSE))</f>
        <v/>
      </c>
      <c r="G285" s="140" t="str">
        <f>IF(ISERROR(1/VLOOKUP($B285,Kraftvärmeprod!$B$1:$AV$480,MATCH("Producerad elenergi i kraftvärmeverk (GWh)",Kraftvärmeprod!$B$1:$AV$1,0),FALSE)),"",VLOOKUP($B285,Kraftvärmeprod!$B$1:$AV$480,MATCH("Producerad elenergi i kraftvärmeverk (GWh)",Kraftvärmeprod!$B$1:$AV$1,0),FALSE))</f>
        <v/>
      </c>
      <c r="H285" s="140" t="str">
        <f>IF(ISERROR(1/VLOOKUP($B285,Miljö!$B$1:$T$480,MATCH("Såld mängd produktionsspecifik fjärrvärme (GWh)",Miljö!$B$1:$T$1,0),FALSE)),"",VLOOKUP($B285,Miljö!$B$1:$T$480,MATCH("Såld mängd produktionsspecifik fjärrvärme (GWh)",Miljö!$B$1:$T$1,0),FALSE))</f>
        <v/>
      </c>
      <c r="J285" s="140" t="str">
        <f t="shared" si="4"/>
        <v>Rindi Energi AB</v>
      </c>
    </row>
    <row r="286" spans="1:10" x14ac:dyDescent="0.25">
      <c r="A286" t="s">
        <v>371</v>
      </c>
      <c r="B286" t="s">
        <v>373</v>
      </c>
      <c r="C286" s="144" t="s">
        <v>1275</v>
      </c>
      <c r="D286" s="140" t="str">
        <f>IF(ISERROR(1/VLOOKUP($B286,Kraftvärmeprod!$B$1:$D$480,MATCH("Total värmeproduktion i kraftvärmeverk i kombinerad drift (GWh)",Kraftvärmeprod!$B$1:$AV$1,0),FALSE)),"Ej kraftvärme","Alternativproduktionsmetoden")</f>
        <v>Ej kraftvärme</v>
      </c>
      <c r="E286" s="140">
        <f>VLOOKUP($B286,Totalt!$B$1:$BP$480,MATCH("total el",Totalt!$B$1:$BP$1,0),FALSE)</f>
        <v>1</v>
      </c>
      <c r="F286" s="141" t="str">
        <f>IF(ISERROR(1/VLOOKUP($B286,Kraftvärmeprod!$B$1:$BD$480,MATCH("Total värmeproduktion i kraftvärmeverk i kombinerad drift (GWh)",Kraftvärmeprod!$B$1:$AV$1,0),FALSE)),"",VLOOKUP($B286,'Slutlig allokering'!$B$1:$BA$480,MATCH(F$1,'Slutlig allokering'!$B$2:$AS$2,0),FALSE))</f>
        <v/>
      </c>
      <c r="G286" s="140" t="str">
        <f>IF(ISERROR(1/VLOOKUP($B286,Kraftvärmeprod!$B$1:$AV$480,MATCH("Producerad elenergi i kraftvärmeverk (GWh)",Kraftvärmeprod!$B$1:$AV$1,0),FALSE)),"",VLOOKUP($B286,Kraftvärmeprod!$B$1:$AV$480,MATCH("Producerad elenergi i kraftvärmeverk (GWh)",Kraftvärmeprod!$B$1:$AV$1,0),FALSE))</f>
        <v/>
      </c>
      <c r="H286" s="140" t="str">
        <f>IF(ISERROR(1/VLOOKUP($B286,Miljö!$B$1:$T$480,MATCH("Såld mängd produktionsspecifik fjärrvärme (GWh)",Miljö!$B$1:$T$1,0),FALSE)),"",VLOOKUP($B286,Miljö!$B$1:$T$480,MATCH("Såld mängd produktionsspecifik fjärrvärme (GWh)",Miljö!$B$1:$T$1,0),FALSE))</f>
        <v/>
      </c>
      <c r="J286" s="140" t="str">
        <f t="shared" si="4"/>
        <v>Rindi Energi AB</v>
      </c>
    </row>
    <row r="287" spans="1:10" x14ac:dyDescent="0.25">
      <c r="A287" t="s">
        <v>371</v>
      </c>
      <c r="B287" t="s">
        <v>374</v>
      </c>
      <c r="C287" s="144" t="s">
        <v>1275</v>
      </c>
      <c r="D287" s="140" t="str">
        <f>IF(ISERROR(1/VLOOKUP($B287,Kraftvärmeprod!$B$1:$D$480,MATCH("Total värmeproduktion i kraftvärmeverk i kombinerad drift (GWh)",Kraftvärmeprod!$B$1:$AV$1,0),FALSE)),"Ej kraftvärme","Alternativproduktionsmetoden")</f>
        <v>Ej kraftvärme</v>
      </c>
      <c r="E287" s="140">
        <f>VLOOKUP($B287,Totalt!$B$1:$BP$480,MATCH("total el",Totalt!$B$1:$BP$1,0),FALSE)</f>
        <v>0.5</v>
      </c>
      <c r="F287" s="141" t="str">
        <f>IF(ISERROR(1/VLOOKUP($B287,Kraftvärmeprod!$B$1:$BD$480,MATCH("Total värmeproduktion i kraftvärmeverk i kombinerad drift (GWh)",Kraftvärmeprod!$B$1:$AV$1,0),FALSE)),"",VLOOKUP($B287,'Slutlig allokering'!$B$1:$BA$480,MATCH(F$1,'Slutlig allokering'!$B$2:$AS$2,0),FALSE))</f>
        <v/>
      </c>
      <c r="G287" s="140" t="str">
        <f>IF(ISERROR(1/VLOOKUP($B287,Kraftvärmeprod!$B$1:$AV$480,MATCH("Producerad elenergi i kraftvärmeverk (GWh)",Kraftvärmeprod!$B$1:$AV$1,0),FALSE)),"",VLOOKUP($B287,Kraftvärmeprod!$B$1:$AV$480,MATCH("Producerad elenergi i kraftvärmeverk (GWh)",Kraftvärmeprod!$B$1:$AV$1,0),FALSE))</f>
        <v/>
      </c>
      <c r="H287" s="140" t="str">
        <f>IF(ISERROR(1/VLOOKUP($B287,Miljö!$B$1:$T$480,MATCH("Såld mängd produktionsspecifik fjärrvärme (GWh)",Miljö!$B$1:$T$1,0),FALSE)),"",VLOOKUP($B287,Miljö!$B$1:$T$480,MATCH("Såld mängd produktionsspecifik fjärrvärme (GWh)",Miljö!$B$1:$T$1,0),FALSE))</f>
        <v/>
      </c>
      <c r="J287" s="140" t="str">
        <f t="shared" si="4"/>
        <v>Rindi Energi AB</v>
      </c>
    </row>
    <row r="288" spans="1:10" x14ac:dyDescent="0.25">
      <c r="A288" t="s">
        <v>371</v>
      </c>
      <c r="B288" t="s">
        <v>375</v>
      </c>
      <c r="C288" s="144" t="s">
        <v>1275</v>
      </c>
      <c r="D288" s="140" t="str">
        <f>IF(ISERROR(1/VLOOKUP($B288,Kraftvärmeprod!$B$1:$D$480,MATCH("Total värmeproduktion i kraftvärmeverk i kombinerad drift (GWh)",Kraftvärmeprod!$B$1:$AV$1,0),FALSE)),"Ej kraftvärme","Alternativproduktionsmetoden")</f>
        <v>Ej kraftvärme</v>
      </c>
      <c r="E288" s="140">
        <f>VLOOKUP($B288,Totalt!$B$1:$BP$480,MATCH("total el",Totalt!$B$1:$BP$1,0),FALSE)</f>
        <v>0.7</v>
      </c>
      <c r="F288" s="141" t="str">
        <f>IF(ISERROR(1/VLOOKUP($B288,Kraftvärmeprod!$B$1:$BD$480,MATCH("Total värmeproduktion i kraftvärmeverk i kombinerad drift (GWh)",Kraftvärmeprod!$B$1:$AV$1,0),FALSE)),"",VLOOKUP($B288,'Slutlig allokering'!$B$1:$BA$480,MATCH(F$1,'Slutlig allokering'!$B$2:$AS$2,0),FALSE))</f>
        <v/>
      </c>
      <c r="G288" s="140" t="str">
        <f>IF(ISERROR(1/VLOOKUP($B288,Kraftvärmeprod!$B$1:$AV$480,MATCH("Producerad elenergi i kraftvärmeverk (GWh)",Kraftvärmeprod!$B$1:$AV$1,0),FALSE)),"",VLOOKUP($B288,Kraftvärmeprod!$B$1:$AV$480,MATCH("Producerad elenergi i kraftvärmeverk (GWh)",Kraftvärmeprod!$B$1:$AV$1,0),FALSE))</f>
        <v/>
      </c>
      <c r="H288" s="140" t="str">
        <f>IF(ISERROR(1/VLOOKUP($B288,Miljö!$B$1:$T$480,MATCH("Såld mängd produktionsspecifik fjärrvärme (GWh)",Miljö!$B$1:$T$1,0),FALSE)),"",VLOOKUP($B288,Miljö!$B$1:$T$480,MATCH("Såld mängd produktionsspecifik fjärrvärme (GWh)",Miljö!$B$1:$T$1,0),FALSE))</f>
        <v/>
      </c>
      <c r="J288" s="140" t="str">
        <f t="shared" si="4"/>
        <v>Rindi Energi AB</v>
      </c>
    </row>
    <row r="289" spans="1:10" x14ac:dyDescent="0.25">
      <c r="A289" t="s">
        <v>371</v>
      </c>
      <c r="B289" t="s">
        <v>376</v>
      </c>
      <c r="C289" s="144" t="s">
        <v>1275</v>
      </c>
      <c r="D289" s="140" t="str">
        <f>IF(ISERROR(1/VLOOKUP($B289,Kraftvärmeprod!$B$1:$D$480,MATCH("Total värmeproduktion i kraftvärmeverk i kombinerad drift (GWh)",Kraftvärmeprod!$B$1:$AV$1,0),FALSE)),"Ej kraftvärme","Alternativproduktionsmetoden")</f>
        <v>Ej kraftvärme</v>
      </c>
      <c r="E289" s="140">
        <f>VLOOKUP($B289,Totalt!$B$1:$BP$480,MATCH("total el",Totalt!$B$1:$BP$1,0),FALSE)</f>
        <v>0.8</v>
      </c>
      <c r="F289" s="141" t="str">
        <f>IF(ISERROR(1/VLOOKUP($B289,Kraftvärmeprod!$B$1:$BD$480,MATCH("Total värmeproduktion i kraftvärmeverk i kombinerad drift (GWh)",Kraftvärmeprod!$B$1:$AV$1,0),FALSE)),"",VLOOKUP($B289,'Slutlig allokering'!$B$1:$BA$480,MATCH(F$1,'Slutlig allokering'!$B$2:$AS$2,0),FALSE))</f>
        <v/>
      </c>
      <c r="G289" s="140" t="str">
        <f>IF(ISERROR(1/VLOOKUP($B289,Kraftvärmeprod!$B$1:$AV$480,MATCH("Producerad elenergi i kraftvärmeverk (GWh)",Kraftvärmeprod!$B$1:$AV$1,0),FALSE)),"",VLOOKUP($B289,Kraftvärmeprod!$B$1:$AV$480,MATCH("Producerad elenergi i kraftvärmeverk (GWh)",Kraftvärmeprod!$B$1:$AV$1,0),FALSE))</f>
        <v/>
      </c>
      <c r="H289" s="140" t="str">
        <f>IF(ISERROR(1/VLOOKUP($B289,Miljö!$B$1:$T$480,MATCH("Såld mängd produktionsspecifik fjärrvärme (GWh)",Miljö!$B$1:$T$1,0),FALSE)),"",VLOOKUP($B289,Miljö!$B$1:$T$480,MATCH("Såld mängd produktionsspecifik fjärrvärme (GWh)",Miljö!$B$1:$T$1,0),FALSE))</f>
        <v/>
      </c>
      <c r="J289" s="140" t="str">
        <f t="shared" si="4"/>
        <v>Rindi Energi AB</v>
      </c>
    </row>
    <row r="290" spans="1:10" x14ac:dyDescent="0.25">
      <c r="A290" t="s">
        <v>371</v>
      </c>
      <c r="B290" t="s">
        <v>377</v>
      </c>
      <c r="C290" s="144" t="s">
        <v>1275</v>
      </c>
      <c r="D290" s="140" t="str">
        <f>IF(ISERROR(1/VLOOKUP($B290,Kraftvärmeprod!$B$1:$D$480,MATCH("Total värmeproduktion i kraftvärmeverk i kombinerad drift (GWh)",Kraftvärmeprod!$B$1:$AV$1,0),FALSE)),"Ej kraftvärme","Alternativproduktionsmetoden")</f>
        <v>Ej kraftvärme</v>
      </c>
      <c r="E290" s="140">
        <f>VLOOKUP($B290,Totalt!$B$1:$BP$480,MATCH("total el",Totalt!$B$1:$BP$1,0),FALSE)</f>
        <v>0</v>
      </c>
      <c r="F290" s="141" t="str">
        <f>IF(ISERROR(1/VLOOKUP($B290,Kraftvärmeprod!$B$1:$BD$480,MATCH("Total värmeproduktion i kraftvärmeverk i kombinerad drift (GWh)",Kraftvärmeprod!$B$1:$AV$1,0),FALSE)),"",VLOOKUP($B290,'Slutlig allokering'!$B$1:$BA$480,MATCH(F$1,'Slutlig allokering'!$B$2:$AS$2,0),FALSE))</f>
        <v/>
      </c>
      <c r="G290" s="140" t="str">
        <f>IF(ISERROR(1/VLOOKUP($B290,Kraftvärmeprod!$B$1:$AV$480,MATCH("Producerad elenergi i kraftvärmeverk (GWh)",Kraftvärmeprod!$B$1:$AV$1,0),FALSE)),"",VLOOKUP($B290,Kraftvärmeprod!$B$1:$AV$480,MATCH("Producerad elenergi i kraftvärmeverk (GWh)",Kraftvärmeprod!$B$1:$AV$1,0),FALSE))</f>
        <v/>
      </c>
      <c r="H290" s="140" t="str">
        <f>IF(ISERROR(1/VLOOKUP($B290,Miljö!$B$1:$T$480,MATCH("Såld mängd produktionsspecifik fjärrvärme (GWh)",Miljö!$B$1:$T$1,0),FALSE)),"",VLOOKUP($B290,Miljö!$B$1:$T$480,MATCH("Såld mängd produktionsspecifik fjärrvärme (GWh)",Miljö!$B$1:$T$1,0),FALSE))</f>
        <v/>
      </c>
      <c r="J290" s="140" t="str">
        <f t="shared" si="4"/>
        <v>Rindi Energi AB</v>
      </c>
    </row>
    <row r="291" spans="1:10" x14ac:dyDescent="0.25">
      <c r="A291" t="s">
        <v>371</v>
      </c>
      <c r="B291" t="s">
        <v>378</v>
      </c>
      <c r="C291" s="144" t="s">
        <v>1275</v>
      </c>
      <c r="D291" s="140" t="str">
        <f>IF(ISERROR(1/VLOOKUP($B291,Kraftvärmeprod!$B$1:$D$480,MATCH("Total värmeproduktion i kraftvärmeverk i kombinerad drift (GWh)",Kraftvärmeprod!$B$1:$AV$1,0),FALSE)),"Ej kraftvärme","Alternativproduktionsmetoden")</f>
        <v>Ej kraftvärme</v>
      </c>
      <c r="E291" s="140">
        <f>VLOOKUP($B291,Totalt!$B$1:$BP$480,MATCH("total el",Totalt!$B$1:$BP$1,0),FALSE)</f>
        <v>0.5</v>
      </c>
      <c r="F291" s="141" t="str">
        <f>IF(ISERROR(1/VLOOKUP($B291,Kraftvärmeprod!$B$1:$BD$480,MATCH("Total värmeproduktion i kraftvärmeverk i kombinerad drift (GWh)",Kraftvärmeprod!$B$1:$AV$1,0),FALSE)),"",VLOOKUP($B291,'Slutlig allokering'!$B$1:$BA$480,MATCH(F$1,'Slutlig allokering'!$B$2:$AS$2,0),FALSE))</f>
        <v/>
      </c>
      <c r="G291" s="140" t="str">
        <f>IF(ISERROR(1/VLOOKUP($B291,Kraftvärmeprod!$B$1:$AV$480,MATCH("Producerad elenergi i kraftvärmeverk (GWh)",Kraftvärmeprod!$B$1:$AV$1,0),FALSE)),"",VLOOKUP($B291,Kraftvärmeprod!$B$1:$AV$480,MATCH("Producerad elenergi i kraftvärmeverk (GWh)",Kraftvärmeprod!$B$1:$AV$1,0),FALSE))</f>
        <v/>
      </c>
      <c r="H291" s="140" t="str">
        <f>IF(ISERROR(1/VLOOKUP($B291,Miljö!$B$1:$T$480,MATCH("Såld mängd produktionsspecifik fjärrvärme (GWh)",Miljö!$B$1:$T$1,0),FALSE)),"",VLOOKUP($B291,Miljö!$B$1:$T$480,MATCH("Såld mängd produktionsspecifik fjärrvärme (GWh)",Miljö!$B$1:$T$1,0),FALSE))</f>
        <v/>
      </c>
      <c r="J291" s="140" t="str">
        <f t="shared" si="4"/>
        <v>Rindi Energi AB</v>
      </c>
    </row>
    <row r="292" spans="1:10" x14ac:dyDescent="0.25">
      <c r="A292" t="s">
        <v>371</v>
      </c>
      <c r="B292" t="s">
        <v>379</v>
      </c>
      <c r="C292" s="144" t="s">
        <v>1275</v>
      </c>
      <c r="D292" s="140" t="str">
        <f>IF(ISERROR(1/VLOOKUP($B292,Kraftvärmeprod!$B$1:$D$480,MATCH("Total värmeproduktion i kraftvärmeverk i kombinerad drift (GWh)",Kraftvärmeprod!$B$1:$AV$1,0),FALSE)),"Ej kraftvärme","Alternativproduktionsmetoden")</f>
        <v>Ej kraftvärme</v>
      </c>
      <c r="E292" s="140">
        <f>VLOOKUP($B292,Totalt!$B$1:$BP$480,MATCH("total el",Totalt!$B$1:$BP$1,0),FALSE)</f>
        <v>0.51700000000000002</v>
      </c>
      <c r="F292" s="141" t="str">
        <f>IF(ISERROR(1/VLOOKUP($B292,Kraftvärmeprod!$B$1:$BD$480,MATCH("Total värmeproduktion i kraftvärmeverk i kombinerad drift (GWh)",Kraftvärmeprod!$B$1:$AV$1,0),FALSE)),"",VLOOKUP($B292,'Slutlig allokering'!$B$1:$BA$480,MATCH(F$1,'Slutlig allokering'!$B$2:$AS$2,0),FALSE))</f>
        <v/>
      </c>
      <c r="G292" s="140" t="str">
        <f>IF(ISERROR(1/VLOOKUP($B292,Kraftvärmeprod!$B$1:$AV$480,MATCH("Producerad elenergi i kraftvärmeverk (GWh)",Kraftvärmeprod!$B$1:$AV$1,0),FALSE)),"",VLOOKUP($B292,Kraftvärmeprod!$B$1:$AV$480,MATCH("Producerad elenergi i kraftvärmeverk (GWh)",Kraftvärmeprod!$B$1:$AV$1,0),FALSE))</f>
        <v/>
      </c>
      <c r="H292" s="140" t="str">
        <f>IF(ISERROR(1/VLOOKUP($B292,Miljö!$B$1:$T$480,MATCH("Såld mängd produktionsspecifik fjärrvärme (GWh)",Miljö!$B$1:$T$1,0),FALSE)),"",VLOOKUP($B292,Miljö!$B$1:$T$480,MATCH("Såld mängd produktionsspecifik fjärrvärme (GWh)",Miljö!$B$1:$T$1,0),FALSE))</f>
        <v/>
      </c>
      <c r="J292" s="140" t="str">
        <f t="shared" si="4"/>
        <v>Rindi Energi AB</v>
      </c>
    </row>
    <row r="293" spans="1:10" x14ac:dyDescent="0.25">
      <c r="A293" t="s">
        <v>371</v>
      </c>
      <c r="B293" t="s">
        <v>380</v>
      </c>
      <c r="C293" s="144" t="s">
        <v>1275</v>
      </c>
      <c r="D293" s="140" t="str">
        <f>IF(ISERROR(1/VLOOKUP($B293,Kraftvärmeprod!$B$1:$D$480,MATCH("Total värmeproduktion i kraftvärmeverk i kombinerad drift (GWh)",Kraftvärmeprod!$B$1:$AV$1,0),FALSE)),"Ej kraftvärme","Alternativproduktionsmetoden")</f>
        <v>Ej kraftvärme</v>
      </c>
      <c r="E293" s="140">
        <f>VLOOKUP($B293,Totalt!$B$1:$BP$480,MATCH("total el",Totalt!$B$1:$BP$1,0),FALSE)</f>
        <v>0.92200000000000004</v>
      </c>
      <c r="F293" s="141" t="str">
        <f>IF(ISERROR(1/VLOOKUP($B293,Kraftvärmeprod!$B$1:$BD$480,MATCH("Total värmeproduktion i kraftvärmeverk i kombinerad drift (GWh)",Kraftvärmeprod!$B$1:$AV$1,0),FALSE)),"",VLOOKUP($B293,'Slutlig allokering'!$B$1:$BA$480,MATCH(F$1,'Slutlig allokering'!$B$2:$AS$2,0),FALSE))</f>
        <v/>
      </c>
      <c r="G293" s="140" t="str">
        <f>IF(ISERROR(1/VLOOKUP($B293,Kraftvärmeprod!$B$1:$AV$480,MATCH("Producerad elenergi i kraftvärmeverk (GWh)",Kraftvärmeprod!$B$1:$AV$1,0),FALSE)),"",VLOOKUP($B293,Kraftvärmeprod!$B$1:$AV$480,MATCH("Producerad elenergi i kraftvärmeverk (GWh)",Kraftvärmeprod!$B$1:$AV$1,0),FALSE))</f>
        <v/>
      </c>
      <c r="H293" s="140" t="str">
        <f>IF(ISERROR(1/VLOOKUP($B293,Miljö!$B$1:$T$480,MATCH("Såld mängd produktionsspecifik fjärrvärme (GWh)",Miljö!$B$1:$T$1,0),FALSE)),"",VLOOKUP($B293,Miljö!$B$1:$T$480,MATCH("Såld mängd produktionsspecifik fjärrvärme (GWh)",Miljö!$B$1:$T$1,0),FALSE))</f>
        <v/>
      </c>
      <c r="J293" s="140" t="str">
        <f t="shared" si="4"/>
        <v>Rindi Energi AB</v>
      </c>
    </row>
    <row r="294" spans="1:10" x14ac:dyDescent="0.25">
      <c r="A294" t="s">
        <v>371</v>
      </c>
      <c r="B294" t="s">
        <v>381</v>
      </c>
      <c r="C294" s="144" t="s">
        <v>1275</v>
      </c>
      <c r="D294" s="140" t="str">
        <f>IF(ISERROR(1/VLOOKUP($B294,Kraftvärmeprod!$B$1:$D$480,MATCH("Total värmeproduktion i kraftvärmeverk i kombinerad drift (GWh)",Kraftvärmeprod!$B$1:$AV$1,0),FALSE)),"Ej kraftvärme","Alternativproduktionsmetoden")</f>
        <v>Ej kraftvärme</v>
      </c>
      <c r="E294" s="140">
        <f>VLOOKUP($B294,Totalt!$B$1:$BP$480,MATCH("total el",Totalt!$B$1:$BP$1,0),FALSE)</f>
        <v>0.7</v>
      </c>
      <c r="F294" s="141" t="str">
        <f>IF(ISERROR(1/VLOOKUP($B294,Kraftvärmeprod!$B$1:$BD$480,MATCH("Total värmeproduktion i kraftvärmeverk i kombinerad drift (GWh)",Kraftvärmeprod!$B$1:$AV$1,0),FALSE)),"",VLOOKUP($B294,'Slutlig allokering'!$B$1:$BA$480,MATCH(F$1,'Slutlig allokering'!$B$2:$AS$2,0),FALSE))</f>
        <v/>
      </c>
      <c r="G294" s="140" t="str">
        <f>IF(ISERROR(1/VLOOKUP($B294,Kraftvärmeprod!$B$1:$AV$480,MATCH("Producerad elenergi i kraftvärmeverk (GWh)",Kraftvärmeprod!$B$1:$AV$1,0),FALSE)),"",VLOOKUP($B294,Kraftvärmeprod!$B$1:$AV$480,MATCH("Producerad elenergi i kraftvärmeverk (GWh)",Kraftvärmeprod!$B$1:$AV$1,0),FALSE))</f>
        <v/>
      </c>
      <c r="H294" s="140" t="str">
        <f>IF(ISERROR(1/VLOOKUP($B294,Miljö!$B$1:$T$480,MATCH("Såld mängd produktionsspecifik fjärrvärme (GWh)",Miljö!$B$1:$T$1,0),FALSE)),"",VLOOKUP($B294,Miljö!$B$1:$T$480,MATCH("Såld mängd produktionsspecifik fjärrvärme (GWh)",Miljö!$B$1:$T$1,0),FALSE))</f>
        <v/>
      </c>
      <c r="J294" s="140" t="str">
        <f t="shared" si="4"/>
        <v>Rindi Energi AB</v>
      </c>
    </row>
    <row r="295" spans="1:10" x14ac:dyDescent="0.25">
      <c r="A295" t="s">
        <v>371</v>
      </c>
      <c r="B295" t="s">
        <v>382</v>
      </c>
      <c r="C295" s="144" t="s">
        <v>1275</v>
      </c>
      <c r="D295" s="140" t="str">
        <f>IF(ISERROR(1/VLOOKUP($B295,Kraftvärmeprod!$B$1:$D$480,MATCH("Total värmeproduktion i kraftvärmeverk i kombinerad drift (GWh)",Kraftvärmeprod!$B$1:$AV$1,0),FALSE)),"Ej kraftvärme","Alternativproduktionsmetoden")</f>
        <v>Ej kraftvärme</v>
      </c>
      <c r="E295" s="140">
        <f>VLOOKUP($B295,Totalt!$B$1:$BP$480,MATCH("total el",Totalt!$B$1:$BP$1,0),FALSE)</f>
        <v>0.8</v>
      </c>
      <c r="F295" s="141" t="str">
        <f>IF(ISERROR(1/VLOOKUP($B295,Kraftvärmeprod!$B$1:$BD$480,MATCH("Total värmeproduktion i kraftvärmeverk i kombinerad drift (GWh)",Kraftvärmeprod!$B$1:$AV$1,0),FALSE)),"",VLOOKUP($B295,'Slutlig allokering'!$B$1:$BA$480,MATCH(F$1,'Slutlig allokering'!$B$2:$AS$2,0),FALSE))</f>
        <v/>
      </c>
      <c r="G295" s="140" t="str">
        <f>IF(ISERROR(1/VLOOKUP($B295,Kraftvärmeprod!$B$1:$AV$480,MATCH("Producerad elenergi i kraftvärmeverk (GWh)",Kraftvärmeprod!$B$1:$AV$1,0),FALSE)),"",VLOOKUP($B295,Kraftvärmeprod!$B$1:$AV$480,MATCH("Producerad elenergi i kraftvärmeverk (GWh)",Kraftvärmeprod!$B$1:$AV$1,0),FALSE))</f>
        <v/>
      </c>
      <c r="H295" s="140" t="str">
        <f>IF(ISERROR(1/VLOOKUP($B295,Miljö!$B$1:$T$480,MATCH("Såld mängd produktionsspecifik fjärrvärme (GWh)",Miljö!$B$1:$T$1,0),FALSE)),"",VLOOKUP($B295,Miljö!$B$1:$T$480,MATCH("Såld mängd produktionsspecifik fjärrvärme (GWh)",Miljö!$B$1:$T$1,0),FALSE))</f>
        <v/>
      </c>
      <c r="J295" s="140" t="str">
        <f t="shared" si="4"/>
        <v>Rindi Energi AB</v>
      </c>
    </row>
    <row r="296" spans="1:10" x14ac:dyDescent="0.25">
      <c r="A296" t="s">
        <v>371</v>
      </c>
      <c r="B296" t="s">
        <v>383</v>
      </c>
      <c r="C296" s="144" t="s">
        <v>1275</v>
      </c>
      <c r="D296" s="140" t="str">
        <f>IF(ISERROR(1/VLOOKUP($B296,Kraftvärmeprod!$B$1:$D$480,MATCH("Total värmeproduktion i kraftvärmeverk i kombinerad drift (GWh)",Kraftvärmeprod!$B$1:$AV$1,0),FALSE)),"Ej kraftvärme","Alternativproduktionsmetoden")</f>
        <v>Ej kraftvärme</v>
      </c>
      <c r="E296" s="140">
        <f>VLOOKUP($B296,Totalt!$B$1:$BP$480,MATCH("total el",Totalt!$B$1:$BP$1,0),FALSE)</f>
        <v>0.3</v>
      </c>
      <c r="F296" s="141" t="str">
        <f>IF(ISERROR(1/VLOOKUP($B296,Kraftvärmeprod!$B$1:$BD$480,MATCH("Total värmeproduktion i kraftvärmeverk i kombinerad drift (GWh)",Kraftvärmeprod!$B$1:$AV$1,0),FALSE)),"",VLOOKUP($B296,'Slutlig allokering'!$B$1:$BA$480,MATCH(F$1,'Slutlig allokering'!$B$2:$AS$2,0),FALSE))</f>
        <v/>
      </c>
      <c r="G296" s="140" t="str">
        <f>IF(ISERROR(1/VLOOKUP($B296,Kraftvärmeprod!$B$1:$AV$480,MATCH("Producerad elenergi i kraftvärmeverk (GWh)",Kraftvärmeprod!$B$1:$AV$1,0),FALSE)),"",VLOOKUP($B296,Kraftvärmeprod!$B$1:$AV$480,MATCH("Producerad elenergi i kraftvärmeverk (GWh)",Kraftvärmeprod!$B$1:$AV$1,0),FALSE))</f>
        <v/>
      </c>
      <c r="H296" s="140" t="str">
        <f>IF(ISERROR(1/VLOOKUP($B296,Miljö!$B$1:$T$480,MATCH("Såld mängd produktionsspecifik fjärrvärme (GWh)",Miljö!$B$1:$T$1,0),FALSE)),"",VLOOKUP($B296,Miljö!$B$1:$T$480,MATCH("Såld mängd produktionsspecifik fjärrvärme (GWh)",Miljö!$B$1:$T$1,0),FALSE))</f>
        <v/>
      </c>
      <c r="J296" s="140" t="str">
        <f t="shared" si="4"/>
        <v>Rindi Energi AB</v>
      </c>
    </row>
    <row r="297" spans="1:10" x14ac:dyDescent="0.25">
      <c r="A297" t="s">
        <v>371</v>
      </c>
      <c r="B297" t="s">
        <v>384</v>
      </c>
      <c r="C297" s="144" t="s">
        <v>1275</v>
      </c>
      <c r="D297" s="140" t="str">
        <f>IF(ISERROR(1/VLOOKUP($B297,Kraftvärmeprod!$B$1:$D$480,MATCH("Total värmeproduktion i kraftvärmeverk i kombinerad drift (GWh)",Kraftvärmeprod!$B$1:$AV$1,0),FALSE)),"Ej kraftvärme","Alternativproduktionsmetoden")</f>
        <v>Ej kraftvärme</v>
      </c>
      <c r="E297" s="140">
        <f>VLOOKUP($B297,Totalt!$B$1:$BP$480,MATCH("total el",Totalt!$B$1:$BP$1,0),FALSE)</f>
        <v>0.6</v>
      </c>
      <c r="F297" s="141" t="str">
        <f>IF(ISERROR(1/VLOOKUP($B297,Kraftvärmeprod!$B$1:$BD$480,MATCH("Total värmeproduktion i kraftvärmeverk i kombinerad drift (GWh)",Kraftvärmeprod!$B$1:$AV$1,0),FALSE)),"",VLOOKUP($B297,'Slutlig allokering'!$B$1:$BA$480,MATCH(F$1,'Slutlig allokering'!$B$2:$AS$2,0),FALSE))</f>
        <v/>
      </c>
      <c r="G297" s="140" t="str">
        <f>IF(ISERROR(1/VLOOKUP($B297,Kraftvärmeprod!$B$1:$AV$480,MATCH("Producerad elenergi i kraftvärmeverk (GWh)",Kraftvärmeprod!$B$1:$AV$1,0),FALSE)),"",VLOOKUP($B297,Kraftvärmeprod!$B$1:$AV$480,MATCH("Producerad elenergi i kraftvärmeverk (GWh)",Kraftvärmeprod!$B$1:$AV$1,0),FALSE))</f>
        <v/>
      </c>
      <c r="H297" s="140" t="str">
        <f>IF(ISERROR(1/VLOOKUP($B297,Miljö!$B$1:$T$480,MATCH("Såld mängd produktionsspecifik fjärrvärme (GWh)",Miljö!$B$1:$T$1,0),FALSE)),"",VLOOKUP($B297,Miljö!$B$1:$T$480,MATCH("Såld mängd produktionsspecifik fjärrvärme (GWh)",Miljö!$B$1:$T$1,0),FALSE))</f>
        <v/>
      </c>
      <c r="J297" s="140" t="str">
        <f t="shared" si="4"/>
        <v>Rindi Energi AB</v>
      </c>
    </row>
    <row r="298" spans="1:10" x14ac:dyDescent="0.25">
      <c r="A298" t="s">
        <v>371</v>
      </c>
      <c r="B298" t="s">
        <v>385</v>
      </c>
      <c r="C298" s="144" t="s">
        <v>1275</v>
      </c>
      <c r="D298" s="140" t="str">
        <f>IF(ISERROR(1/VLOOKUP($B298,Kraftvärmeprod!$B$1:$D$480,MATCH("Total värmeproduktion i kraftvärmeverk i kombinerad drift (GWh)",Kraftvärmeprod!$B$1:$AV$1,0),FALSE)),"Ej kraftvärme","Alternativproduktionsmetoden")</f>
        <v>Ej kraftvärme</v>
      </c>
      <c r="E298" s="140">
        <f>VLOOKUP($B298,Totalt!$B$1:$BP$480,MATCH("total el",Totalt!$B$1:$BP$1,0),FALSE)</f>
        <v>0</v>
      </c>
      <c r="F298" s="141" t="str">
        <f>IF(ISERROR(1/VLOOKUP($B298,Kraftvärmeprod!$B$1:$BD$480,MATCH("Total värmeproduktion i kraftvärmeverk i kombinerad drift (GWh)",Kraftvärmeprod!$B$1:$AV$1,0),FALSE)),"",VLOOKUP($B298,'Slutlig allokering'!$B$1:$BA$480,MATCH(F$1,'Slutlig allokering'!$B$2:$AS$2,0),FALSE))</f>
        <v/>
      </c>
      <c r="G298" s="140" t="str">
        <f>IF(ISERROR(1/VLOOKUP($B298,Kraftvärmeprod!$B$1:$AV$480,MATCH("Producerad elenergi i kraftvärmeverk (GWh)",Kraftvärmeprod!$B$1:$AV$1,0),FALSE)),"",VLOOKUP($B298,Kraftvärmeprod!$B$1:$AV$480,MATCH("Producerad elenergi i kraftvärmeverk (GWh)",Kraftvärmeprod!$B$1:$AV$1,0),FALSE))</f>
        <v/>
      </c>
      <c r="H298" s="140" t="str">
        <f>IF(ISERROR(1/VLOOKUP($B298,Miljö!$B$1:$T$480,MATCH("Såld mängd produktionsspecifik fjärrvärme (GWh)",Miljö!$B$1:$T$1,0),FALSE)),"",VLOOKUP($B298,Miljö!$B$1:$T$480,MATCH("Såld mängd produktionsspecifik fjärrvärme (GWh)",Miljö!$B$1:$T$1,0),FALSE))</f>
        <v/>
      </c>
      <c r="J298" s="140" t="str">
        <f t="shared" si="4"/>
        <v>Rindi Energi AB</v>
      </c>
    </row>
    <row r="299" spans="1:10" x14ac:dyDescent="0.25">
      <c r="A299" t="s">
        <v>371</v>
      </c>
      <c r="B299" t="s">
        <v>386</v>
      </c>
      <c r="C299" s="144" t="s">
        <v>1275</v>
      </c>
      <c r="D299" s="140" t="str">
        <f>IF(ISERROR(1/VLOOKUP($B299,Kraftvärmeprod!$B$1:$D$480,MATCH("Total värmeproduktion i kraftvärmeverk i kombinerad drift (GWh)",Kraftvärmeprod!$B$1:$AV$1,0),FALSE)),"Ej kraftvärme","Alternativproduktionsmetoden")</f>
        <v>Ej kraftvärme</v>
      </c>
      <c r="E299" s="140">
        <f>VLOOKUP($B299,Totalt!$B$1:$BP$480,MATCH("total el",Totalt!$B$1:$BP$1,0),FALSE)</f>
        <v>0</v>
      </c>
      <c r="F299" s="141" t="str">
        <f>IF(ISERROR(1/VLOOKUP($B299,Kraftvärmeprod!$B$1:$BD$480,MATCH("Total värmeproduktion i kraftvärmeverk i kombinerad drift (GWh)",Kraftvärmeprod!$B$1:$AV$1,0),FALSE)),"",VLOOKUP($B299,'Slutlig allokering'!$B$1:$BA$480,MATCH(F$1,'Slutlig allokering'!$B$2:$AS$2,0),FALSE))</f>
        <v/>
      </c>
      <c r="G299" s="140" t="str">
        <f>IF(ISERROR(1/VLOOKUP($B299,Kraftvärmeprod!$B$1:$AV$480,MATCH("Producerad elenergi i kraftvärmeverk (GWh)",Kraftvärmeprod!$B$1:$AV$1,0),FALSE)),"",VLOOKUP($B299,Kraftvärmeprod!$B$1:$AV$480,MATCH("Producerad elenergi i kraftvärmeverk (GWh)",Kraftvärmeprod!$B$1:$AV$1,0),FALSE))</f>
        <v/>
      </c>
      <c r="H299" s="140" t="str">
        <f>IF(ISERROR(1/VLOOKUP($B299,Miljö!$B$1:$T$480,MATCH("Såld mängd produktionsspecifik fjärrvärme (GWh)",Miljö!$B$1:$T$1,0),FALSE)),"",VLOOKUP($B299,Miljö!$B$1:$T$480,MATCH("Såld mängd produktionsspecifik fjärrvärme (GWh)",Miljö!$B$1:$T$1,0),FALSE))</f>
        <v/>
      </c>
      <c r="J299" s="140" t="str">
        <f t="shared" si="4"/>
        <v>Rindi Energi AB</v>
      </c>
    </row>
    <row r="300" spans="1:10" x14ac:dyDescent="0.25">
      <c r="A300" t="s">
        <v>371</v>
      </c>
      <c r="B300" t="s">
        <v>387</v>
      </c>
      <c r="C300" s="144" t="s">
        <v>1275</v>
      </c>
      <c r="D300" s="140" t="str">
        <f>IF(ISERROR(1/VLOOKUP($B300,Kraftvärmeprod!$B$1:$D$480,MATCH("Total värmeproduktion i kraftvärmeverk i kombinerad drift (GWh)",Kraftvärmeprod!$B$1:$AV$1,0),FALSE)),"Ej kraftvärme","Alternativproduktionsmetoden")</f>
        <v>Ej kraftvärme</v>
      </c>
      <c r="E300" s="140">
        <f>VLOOKUP($B300,Totalt!$B$1:$BP$480,MATCH("total el",Totalt!$B$1:$BP$1,0),FALSE)</f>
        <v>0.13900000000000001</v>
      </c>
      <c r="F300" s="141" t="str">
        <f>IF(ISERROR(1/VLOOKUP($B300,Kraftvärmeprod!$B$1:$BD$480,MATCH("Total värmeproduktion i kraftvärmeverk i kombinerad drift (GWh)",Kraftvärmeprod!$B$1:$AV$1,0),FALSE)),"",VLOOKUP($B300,'Slutlig allokering'!$B$1:$BA$480,MATCH(F$1,'Slutlig allokering'!$B$2:$AS$2,0),FALSE))</f>
        <v/>
      </c>
      <c r="G300" s="140" t="str">
        <f>IF(ISERROR(1/VLOOKUP($B300,Kraftvärmeprod!$B$1:$AV$480,MATCH("Producerad elenergi i kraftvärmeverk (GWh)",Kraftvärmeprod!$B$1:$AV$1,0),FALSE)),"",VLOOKUP($B300,Kraftvärmeprod!$B$1:$AV$480,MATCH("Producerad elenergi i kraftvärmeverk (GWh)",Kraftvärmeprod!$B$1:$AV$1,0),FALSE))</f>
        <v/>
      </c>
      <c r="H300" s="140" t="str">
        <f>IF(ISERROR(1/VLOOKUP($B300,Miljö!$B$1:$T$480,MATCH("Såld mängd produktionsspecifik fjärrvärme (GWh)",Miljö!$B$1:$T$1,0),FALSE)),"",VLOOKUP($B300,Miljö!$B$1:$T$480,MATCH("Såld mängd produktionsspecifik fjärrvärme (GWh)",Miljö!$B$1:$T$1,0),FALSE))</f>
        <v/>
      </c>
      <c r="J300" s="140" t="str">
        <f t="shared" si="4"/>
        <v>Rindi Energi AB</v>
      </c>
    </row>
    <row r="301" spans="1:10" x14ac:dyDescent="0.25">
      <c r="A301" t="s">
        <v>388</v>
      </c>
      <c r="B301" t="s">
        <v>389</v>
      </c>
      <c r="C301" s="140" t="s">
        <v>1247</v>
      </c>
      <c r="D301" s="140" t="str">
        <f>IF(ISERROR(1/VLOOKUP($B301,Kraftvärmeprod!$B$1:$D$480,MATCH("Total värmeproduktion i kraftvärmeverk i kombinerad drift (GWh)",Kraftvärmeprod!$B$1:$AV$1,0),FALSE)),"Ej kraftvärme","Alternativproduktionsmetoden")</f>
        <v>Ej kraftvärme</v>
      </c>
      <c r="E301" s="140">
        <f>VLOOKUP($B301,Totalt!$B$1:$BP$480,MATCH("total el",Totalt!$B$1:$BP$1,0),FALSE)</f>
        <v>0.46200000000000002</v>
      </c>
      <c r="F301" s="141" t="str">
        <f>IF(ISERROR(1/VLOOKUP($B301,Kraftvärmeprod!$B$1:$BD$480,MATCH("Total värmeproduktion i kraftvärmeverk i kombinerad drift (GWh)",Kraftvärmeprod!$B$1:$AV$1,0),FALSE)),"",VLOOKUP($B301,'Slutlig allokering'!$B$1:$BA$480,MATCH(F$1,'Slutlig allokering'!$B$2:$AS$2,0),FALSE))</f>
        <v/>
      </c>
      <c r="G301" s="140" t="str">
        <f>IF(ISERROR(1/VLOOKUP($B301,Kraftvärmeprod!$B$1:$AV$480,MATCH("Producerad elenergi i kraftvärmeverk (GWh)",Kraftvärmeprod!$B$1:$AV$1,0),FALSE)),"",VLOOKUP($B301,Kraftvärmeprod!$B$1:$AV$480,MATCH("Producerad elenergi i kraftvärmeverk (GWh)",Kraftvärmeprod!$B$1:$AV$1,0),FALSE))</f>
        <v/>
      </c>
      <c r="H301" s="140" t="str">
        <f>IF(ISERROR(1/VLOOKUP($B301,Miljö!$B$1:$T$480,MATCH("Såld mängd produktionsspecifik fjärrvärme (GWh)",Miljö!$B$1:$T$1,0),FALSE)),"",VLOOKUP($B301,Miljö!$B$1:$T$480,MATCH("Såld mängd produktionsspecifik fjärrvärme (GWh)",Miljö!$B$1:$T$1,0),FALSE))</f>
        <v/>
      </c>
      <c r="J301" s="140" t="str">
        <f t="shared" si="4"/>
        <v>Ronneby Miljö och Teknik AB</v>
      </c>
    </row>
    <row r="302" spans="1:10" x14ac:dyDescent="0.25">
      <c r="A302" t="s">
        <v>388</v>
      </c>
      <c r="B302" t="s">
        <v>390</v>
      </c>
      <c r="C302" s="140" t="s">
        <v>1247</v>
      </c>
      <c r="D302" s="140" t="str">
        <f>IF(ISERROR(1/VLOOKUP($B302,Kraftvärmeprod!$B$1:$D$480,MATCH("Total värmeproduktion i kraftvärmeverk i kombinerad drift (GWh)",Kraftvärmeprod!$B$1:$AV$1,0),FALSE)),"Ej kraftvärme","Alternativproduktionsmetoden")</f>
        <v>Ej kraftvärme</v>
      </c>
      <c r="E302" s="140">
        <f>VLOOKUP($B302,Totalt!$B$1:$BP$480,MATCH("total el",Totalt!$B$1:$BP$1,0),FALSE)</f>
        <v>2.82</v>
      </c>
      <c r="F302" s="141" t="str">
        <f>IF(ISERROR(1/VLOOKUP($B302,Kraftvärmeprod!$B$1:$BD$480,MATCH("Total värmeproduktion i kraftvärmeverk i kombinerad drift (GWh)",Kraftvärmeprod!$B$1:$AV$1,0),FALSE)),"",VLOOKUP($B302,'Slutlig allokering'!$B$1:$BA$480,MATCH(F$1,'Slutlig allokering'!$B$2:$AS$2,0),FALSE))</f>
        <v/>
      </c>
      <c r="G302" s="140" t="str">
        <f>IF(ISERROR(1/VLOOKUP($B302,Kraftvärmeprod!$B$1:$AV$480,MATCH("Producerad elenergi i kraftvärmeverk (GWh)",Kraftvärmeprod!$B$1:$AV$1,0),FALSE)),"",VLOOKUP($B302,Kraftvärmeprod!$B$1:$AV$480,MATCH("Producerad elenergi i kraftvärmeverk (GWh)",Kraftvärmeprod!$B$1:$AV$1,0),FALSE))</f>
        <v/>
      </c>
      <c r="H302" s="140" t="str">
        <f>IF(ISERROR(1/VLOOKUP($B302,Miljö!$B$1:$T$480,MATCH("Såld mängd produktionsspecifik fjärrvärme (GWh)",Miljö!$B$1:$T$1,0),FALSE)),"",VLOOKUP($B302,Miljö!$B$1:$T$480,MATCH("Såld mängd produktionsspecifik fjärrvärme (GWh)",Miljö!$B$1:$T$1,0),FALSE))</f>
        <v/>
      </c>
      <c r="J302" s="140" t="str">
        <f t="shared" si="4"/>
        <v>Ronneby Miljö och Teknik AB</v>
      </c>
    </row>
    <row r="303" spans="1:10" x14ac:dyDescent="0.25">
      <c r="A303" t="s">
        <v>391</v>
      </c>
      <c r="B303" t="s">
        <v>392</v>
      </c>
      <c r="C303" s="140" t="s">
        <v>687</v>
      </c>
      <c r="D303" s="140" t="str">
        <f>IF(ISERROR(1/VLOOKUP($B303,Kraftvärmeprod!$B$1:$D$480,MATCH("Total värmeproduktion i kraftvärmeverk i kombinerad drift (GWh)",Kraftvärmeprod!$B$1:$AV$1,0),FALSE)),"Ej kraftvärme","Alternativproduktionsmetoden")</f>
        <v>Ej kraftvärme</v>
      </c>
      <c r="E303" s="140">
        <f>VLOOKUP($B303,Totalt!$B$1:$BP$480,MATCH("total el",Totalt!$B$1:$BP$1,0),FALSE)</f>
        <v>1.3</v>
      </c>
      <c r="F303" s="141" t="str">
        <f>IF(ISERROR(1/VLOOKUP($B303,Kraftvärmeprod!$B$1:$BD$480,MATCH("Total värmeproduktion i kraftvärmeverk i kombinerad drift (GWh)",Kraftvärmeprod!$B$1:$AV$1,0),FALSE)),"",VLOOKUP($B303,'Slutlig allokering'!$B$1:$BA$480,MATCH(F$1,'Slutlig allokering'!$B$2:$AS$2,0),FALSE))</f>
        <v/>
      </c>
      <c r="G303" s="140" t="str">
        <f>IF(ISERROR(1/VLOOKUP($B303,Kraftvärmeprod!$B$1:$AV$480,MATCH("Producerad elenergi i kraftvärmeverk (GWh)",Kraftvärmeprod!$B$1:$AV$1,0),FALSE)),"",VLOOKUP($B303,Kraftvärmeprod!$B$1:$AV$480,MATCH("Producerad elenergi i kraftvärmeverk (GWh)",Kraftvärmeprod!$B$1:$AV$1,0),FALSE))</f>
        <v/>
      </c>
      <c r="H303" s="140" t="str">
        <f>IF(ISERROR(1/VLOOKUP($B303,Miljö!$B$1:$T$480,MATCH("Såld mängd produktionsspecifik fjärrvärme (GWh)",Miljö!$B$1:$T$1,0),FALSE)),"",VLOOKUP($B303,Miljö!$B$1:$T$480,MATCH("Såld mängd produktionsspecifik fjärrvärme (GWh)",Miljö!$B$1:$T$1,0),FALSE))</f>
        <v/>
      </c>
      <c r="J303" s="140" t="str">
        <f t="shared" si="4"/>
        <v>Rättviks Teknik AB</v>
      </c>
    </row>
    <row r="304" spans="1:10" x14ac:dyDescent="0.25">
      <c r="A304" t="s">
        <v>393</v>
      </c>
      <c r="B304" t="s">
        <v>394</v>
      </c>
      <c r="C304" s="140" t="s">
        <v>687</v>
      </c>
      <c r="D304" s="140" t="str">
        <f>IF(ISERROR(1/VLOOKUP($B304,Kraftvärmeprod!$B$1:$D$480,MATCH("Total värmeproduktion i kraftvärmeverk i kombinerad drift (GWh)",Kraftvärmeprod!$B$1:$AV$1,0),FALSE)),"Ej kraftvärme","Alternativproduktionsmetoden")</f>
        <v>Ej kraftvärme</v>
      </c>
      <c r="E304" s="140">
        <f>VLOOKUP($B304,Totalt!$B$1:$BP$480,MATCH("total el",Totalt!$B$1:$BP$1,0),FALSE)</f>
        <v>0</v>
      </c>
      <c r="F304" s="141" t="str">
        <f>IF(ISERROR(1/VLOOKUP($B304,Kraftvärmeprod!$B$1:$BD$480,MATCH("Total värmeproduktion i kraftvärmeverk i kombinerad drift (GWh)",Kraftvärmeprod!$B$1:$AV$1,0),FALSE)),"",VLOOKUP($B304,'Slutlig allokering'!$B$1:$BA$480,MATCH(F$1,'Slutlig allokering'!$B$2:$AS$2,0),FALSE))</f>
        <v/>
      </c>
      <c r="G304" s="140" t="str">
        <f>IF(ISERROR(1/VLOOKUP($B304,Kraftvärmeprod!$B$1:$AV$480,MATCH("Producerad elenergi i kraftvärmeverk (GWh)",Kraftvärmeprod!$B$1:$AV$1,0),FALSE)),"",VLOOKUP($B304,Kraftvärmeprod!$B$1:$AV$480,MATCH("Producerad elenergi i kraftvärmeverk (GWh)",Kraftvärmeprod!$B$1:$AV$1,0),FALSE))</f>
        <v/>
      </c>
      <c r="H304" s="140" t="str">
        <f>IF(ISERROR(1/VLOOKUP($B304,Miljö!$B$1:$T$480,MATCH("Såld mängd produktionsspecifik fjärrvärme (GWh)",Miljö!$B$1:$T$1,0),FALSE)),"",VLOOKUP($B304,Miljö!$B$1:$T$480,MATCH("Såld mängd produktionsspecifik fjärrvärme (GWh)",Miljö!$B$1:$T$1,0),FALSE))</f>
        <v/>
      </c>
      <c r="J304" s="140" t="str">
        <f t="shared" si="4"/>
        <v>Sala-Heby Energi AB</v>
      </c>
    </row>
    <row r="305" spans="1:10" x14ac:dyDescent="0.25">
      <c r="A305" t="s">
        <v>393</v>
      </c>
      <c r="B305" t="s">
        <v>395</v>
      </c>
      <c r="C305" s="140" t="s">
        <v>687</v>
      </c>
      <c r="D305" s="140" t="str">
        <f>IF(ISERROR(1/VLOOKUP($B305,Kraftvärmeprod!$B$1:$D$480,MATCH("Total värmeproduktion i kraftvärmeverk i kombinerad drift (GWh)",Kraftvärmeprod!$B$1:$AV$1,0),FALSE)),"Ej kraftvärme","Alternativproduktionsmetoden")</f>
        <v>Ej kraftvärme</v>
      </c>
      <c r="E305" s="140">
        <f>VLOOKUP($B305,Totalt!$B$1:$BP$480,MATCH("total el",Totalt!$B$1:$BP$1,0),FALSE)</f>
        <v>0</v>
      </c>
      <c r="F305" s="141" t="str">
        <f>IF(ISERROR(1/VLOOKUP($B305,Kraftvärmeprod!$B$1:$BD$480,MATCH("Total värmeproduktion i kraftvärmeverk i kombinerad drift (GWh)",Kraftvärmeprod!$B$1:$AV$1,0),FALSE)),"",VLOOKUP($B305,'Slutlig allokering'!$B$1:$BA$480,MATCH(F$1,'Slutlig allokering'!$B$2:$AS$2,0),FALSE))</f>
        <v/>
      </c>
      <c r="G305" s="140" t="str">
        <f>IF(ISERROR(1/VLOOKUP($B305,Kraftvärmeprod!$B$1:$AV$480,MATCH("Producerad elenergi i kraftvärmeverk (GWh)",Kraftvärmeprod!$B$1:$AV$1,0),FALSE)),"",VLOOKUP($B305,Kraftvärmeprod!$B$1:$AV$480,MATCH("Producerad elenergi i kraftvärmeverk (GWh)",Kraftvärmeprod!$B$1:$AV$1,0),FALSE))</f>
        <v/>
      </c>
      <c r="H305" s="140" t="str">
        <f>IF(ISERROR(1/VLOOKUP($B305,Miljö!$B$1:$T$480,MATCH("Såld mängd produktionsspecifik fjärrvärme (GWh)",Miljö!$B$1:$T$1,0),FALSE)),"",VLOOKUP($B305,Miljö!$B$1:$T$480,MATCH("Såld mängd produktionsspecifik fjärrvärme (GWh)",Miljö!$B$1:$T$1,0),FALSE))</f>
        <v/>
      </c>
      <c r="J305" s="140" t="str">
        <f t="shared" si="4"/>
        <v>Sala-Heby Energi AB</v>
      </c>
    </row>
    <row r="306" spans="1:10" x14ac:dyDescent="0.25">
      <c r="A306" t="s">
        <v>393</v>
      </c>
      <c r="B306" t="s">
        <v>396</v>
      </c>
      <c r="C306" s="140" t="s">
        <v>687</v>
      </c>
      <c r="D306" s="140" t="str">
        <f>IF(ISERROR(1/VLOOKUP($B306,Kraftvärmeprod!$B$1:$D$480,MATCH("Total värmeproduktion i kraftvärmeverk i kombinerad drift (GWh)",Kraftvärmeprod!$B$1:$AV$1,0),FALSE)),"Ej kraftvärme","Alternativproduktionsmetoden")</f>
        <v>Alternativproduktionsmetoden</v>
      </c>
      <c r="E306" s="140">
        <f>VLOOKUP($B306,Totalt!$B$1:$BP$480,MATCH("total el",Totalt!$B$1:$BP$1,0),FALSE)</f>
        <v>5.3328100000000003</v>
      </c>
      <c r="F306" s="141">
        <f>IF(ISERROR(1/VLOOKUP($B306,Kraftvärmeprod!$B$1:$BD$480,MATCH("Total värmeproduktion i kraftvärmeverk i kombinerad drift (GWh)",Kraftvärmeprod!$B$1:$AV$1,0),FALSE)),"",VLOOKUP($B306,'Slutlig allokering'!$B$1:$BA$480,MATCH(F$1,'Slutlig allokering'!$B$2:$AS$2,0),FALSE))</f>
        <v>0.52017515923566882</v>
      </c>
      <c r="G306" s="140">
        <f>IF(ISERROR(1/VLOOKUP($B306,Kraftvärmeprod!$B$1:$AV$480,MATCH("Producerad elenergi i kraftvärmeverk (GWh)",Kraftvärmeprod!$B$1:$AV$1,0),FALSE)),"",VLOOKUP($B306,Kraftvärmeprod!$B$1:$AV$480,MATCH("Producerad elenergi i kraftvärmeverk (GWh)",Kraftvärmeprod!$B$1:$AV$1,0),FALSE))</f>
        <v>34.9</v>
      </c>
      <c r="H306" s="140" t="str">
        <f>IF(ISERROR(1/VLOOKUP($B306,Miljö!$B$1:$T$480,MATCH("Såld mängd produktionsspecifik fjärrvärme (GWh)",Miljö!$B$1:$T$1,0),FALSE)),"",VLOOKUP($B306,Miljö!$B$1:$T$480,MATCH("Såld mängd produktionsspecifik fjärrvärme (GWh)",Miljö!$B$1:$T$1,0),FALSE))</f>
        <v/>
      </c>
      <c r="J306" s="140" t="str">
        <f t="shared" si="4"/>
        <v>Sala-Heby Energi AB</v>
      </c>
    </row>
    <row r="307" spans="1:10" x14ac:dyDescent="0.25">
      <c r="A307" t="s">
        <v>393</v>
      </c>
      <c r="B307" t="s">
        <v>397</v>
      </c>
      <c r="C307" s="140" t="s">
        <v>687</v>
      </c>
      <c r="D307" s="140" t="str">
        <f>IF(ISERROR(1/VLOOKUP($B307,Kraftvärmeprod!$B$1:$D$480,MATCH("Total värmeproduktion i kraftvärmeverk i kombinerad drift (GWh)",Kraftvärmeprod!$B$1:$AV$1,0),FALSE)),"Ej kraftvärme","Alternativproduktionsmetoden")</f>
        <v>Ej kraftvärme</v>
      </c>
      <c r="E307" s="140">
        <f>VLOOKUP($B307,Totalt!$B$1:$BP$480,MATCH("total el",Totalt!$B$1:$BP$1,0),FALSE)</f>
        <v>0</v>
      </c>
      <c r="F307" s="141" t="str">
        <f>IF(ISERROR(1/VLOOKUP($B307,Kraftvärmeprod!$B$1:$BD$480,MATCH("Total värmeproduktion i kraftvärmeverk i kombinerad drift (GWh)",Kraftvärmeprod!$B$1:$AV$1,0),FALSE)),"",VLOOKUP($B307,'Slutlig allokering'!$B$1:$BA$480,MATCH(F$1,'Slutlig allokering'!$B$2:$AS$2,0),FALSE))</f>
        <v/>
      </c>
      <c r="G307" s="140" t="str">
        <f>IF(ISERROR(1/VLOOKUP($B307,Kraftvärmeprod!$B$1:$AV$480,MATCH("Producerad elenergi i kraftvärmeverk (GWh)",Kraftvärmeprod!$B$1:$AV$1,0),FALSE)),"",VLOOKUP($B307,Kraftvärmeprod!$B$1:$AV$480,MATCH("Producerad elenergi i kraftvärmeverk (GWh)",Kraftvärmeprod!$B$1:$AV$1,0),FALSE))</f>
        <v/>
      </c>
      <c r="H307" s="140" t="str">
        <f>IF(ISERROR(1/VLOOKUP($B307,Miljö!$B$1:$T$480,MATCH("Såld mängd produktionsspecifik fjärrvärme (GWh)",Miljö!$B$1:$T$1,0),FALSE)),"",VLOOKUP($B307,Miljö!$B$1:$T$480,MATCH("Såld mängd produktionsspecifik fjärrvärme (GWh)",Miljö!$B$1:$T$1,0),FALSE))</f>
        <v/>
      </c>
      <c r="J307" s="140" t="str">
        <f t="shared" si="4"/>
        <v>Sala-Heby Energi AB</v>
      </c>
    </row>
    <row r="308" spans="1:10" x14ac:dyDescent="0.25">
      <c r="A308" t="s">
        <v>393</v>
      </c>
      <c r="B308" t="s">
        <v>398</v>
      </c>
      <c r="C308" s="140" t="s">
        <v>687</v>
      </c>
      <c r="D308" s="140" t="str">
        <f>IF(ISERROR(1/VLOOKUP($B308,Kraftvärmeprod!$B$1:$D$480,MATCH("Total värmeproduktion i kraftvärmeverk i kombinerad drift (GWh)",Kraftvärmeprod!$B$1:$AV$1,0),FALSE)),"Ej kraftvärme","Alternativproduktionsmetoden")</f>
        <v>Ej kraftvärme</v>
      </c>
      <c r="E308" s="140">
        <f>VLOOKUP($B308,Totalt!$B$1:$BP$480,MATCH("total el",Totalt!$B$1:$BP$1,0),FALSE)</f>
        <v>0</v>
      </c>
      <c r="F308" s="141" t="str">
        <f>IF(ISERROR(1/VLOOKUP($B308,Kraftvärmeprod!$B$1:$BD$480,MATCH("Total värmeproduktion i kraftvärmeverk i kombinerad drift (GWh)",Kraftvärmeprod!$B$1:$AV$1,0),FALSE)),"",VLOOKUP($B308,'Slutlig allokering'!$B$1:$BA$480,MATCH(F$1,'Slutlig allokering'!$B$2:$AS$2,0),FALSE))</f>
        <v/>
      </c>
      <c r="G308" s="140" t="str">
        <f>IF(ISERROR(1/VLOOKUP($B308,Kraftvärmeprod!$B$1:$AV$480,MATCH("Producerad elenergi i kraftvärmeverk (GWh)",Kraftvärmeprod!$B$1:$AV$1,0),FALSE)),"",VLOOKUP($B308,Kraftvärmeprod!$B$1:$AV$480,MATCH("Producerad elenergi i kraftvärmeverk (GWh)",Kraftvärmeprod!$B$1:$AV$1,0),FALSE))</f>
        <v/>
      </c>
      <c r="H308" s="140" t="str">
        <f>IF(ISERROR(1/VLOOKUP($B308,Miljö!$B$1:$T$480,MATCH("Såld mängd produktionsspecifik fjärrvärme (GWh)",Miljö!$B$1:$T$1,0),FALSE)),"",VLOOKUP($B308,Miljö!$B$1:$T$480,MATCH("Såld mängd produktionsspecifik fjärrvärme (GWh)",Miljö!$B$1:$T$1,0),FALSE))</f>
        <v/>
      </c>
      <c r="J308" s="140" t="str">
        <f t="shared" si="4"/>
        <v>Sala-Heby Energi AB</v>
      </c>
    </row>
    <row r="309" spans="1:10" x14ac:dyDescent="0.25">
      <c r="A309" t="s">
        <v>399</v>
      </c>
      <c r="B309" t="s">
        <v>400</v>
      </c>
      <c r="C309" s="140" t="s">
        <v>1248</v>
      </c>
      <c r="D309" s="140" t="str">
        <f>IF(ISERROR(1/VLOOKUP($B309,Kraftvärmeprod!$B$1:$D$480,MATCH("Total värmeproduktion i kraftvärmeverk i kombinerad drift (GWh)",Kraftvärmeprod!$B$1:$AV$1,0),FALSE)),"Ej kraftvärme","Alternativproduktionsmetoden")</f>
        <v>Alternativproduktionsmetoden</v>
      </c>
      <c r="E309" s="140">
        <f>VLOOKUP($B309,Totalt!$B$1:$BP$480,MATCH("total el",Totalt!$B$1:$BP$1,0),FALSE)</f>
        <v>9.7181999999999995</v>
      </c>
      <c r="F309" s="141">
        <f>IF(ISERROR(1/VLOOKUP($B309,Kraftvärmeprod!$B$1:$BD$480,MATCH("Total värmeproduktion i kraftvärmeverk i kombinerad drift (GWh)",Kraftvärmeprod!$B$1:$AV$1,0),FALSE)),"",VLOOKUP($B309,'Slutlig allokering'!$B$1:$BA$480,MATCH(F$1,'Slutlig allokering'!$B$2:$AS$2,0),FALSE))</f>
        <v>0.78452033132530108</v>
      </c>
      <c r="G309" s="140">
        <f>IF(ISERROR(1/VLOOKUP($B309,Kraftvärmeprod!$B$1:$AV$480,MATCH("Producerad elenergi i kraftvärmeverk (GWh)",Kraftvärmeprod!$B$1:$AV$1,0),FALSE)),"",VLOOKUP($B309,Kraftvärmeprod!$B$1:$AV$480,MATCH("Producerad elenergi i kraftvärmeverk (GWh)",Kraftvärmeprod!$B$1:$AV$1,0),FALSE))</f>
        <v>16.3</v>
      </c>
      <c r="H309" s="140" t="str">
        <f>IF(ISERROR(1/VLOOKUP($B309,Miljö!$B$1:$T$480,MATCH("Såld mängd produktionsspecifik fjärrvärme (GWh)",Miljö!$B$1:$T$1,0),FALSE)),"",VLOOKUP($B309,Miljö!$B$1:$T$480,MATCH("Såld mängd produktionsspecifik fjärrvärme (GWh)",Miljö!$B$1:$T$1,0),FALSE))</f>
        <v/>
      </c>
      <c r="J309" s="140" t="str">
        <f t="shared" si="4"/>
        <v>Sandviken Energi AB</v>
      </c>
    </row>
    <row r="310" spans="1:10" x14ac:dyDescent="0.25">
      <c r="A310" t="s">
        <v>401</v>
      </c>
      <c r="B310" t="s">
        <v>402</v>
      </c>
      <c r="C310" s="140" t="s">
        <v>1249</v>
      </c>
      <c r="D310" s="140" t="str">
        <f>IF(ISERROR(1/VLOOKUP($B310,Kraftvärmeprod!$B$1:$D$480,MATCH("Total värmeproduktion i kraftvärmeverk i kombinerad drift (GWh)",Kraftvärmeprod!$B$1:$AV$1,0),FALSE)),"Ej kraftvärme","Alternativproduktionsmetoden")</f>
        <v>Ej kraftvärme</v>
      </c>
      <c r="E310" s="140">
        <f>VLOOKUP($B310,Totalt!$B$1:$BP$480,MATCH("total el",Totalt!$B$1:$BP$1,0),FALSE)</f>
        <v>1.63</v>
      </c>
      <c r="F310" s="141" t="str">
        <f>IF(ISERROR(1/VLOOKUP($B310,Kraftvärmeprod!$B$1:$BD$480,MATCH("Total värmeproduktion i kraftvärmeverk i kombinerad drift (GWh)",Kraftvärmeprod!$B$1:$AV$1,0),FALSE)),"",VLOOKUP($B310,'Slutlig allokering'!$B$1:$BA$480,MATCH(F$1,'Slutlig allokering'!$B$2:$AS$2,0),FALSE))</f>
        <v/>
      </c>
      <c r="G310" s="140" t="str">
        <f>IF(ISERROR(1/VLOOKUP($B310,Kraftvärmeprod!$B$1:$AV$480,MATCH("Producerad elenergi i kraftvärmeverk (GWh)",Kraftvärmeprod!$B$1:$AV$1,0),FALSE)),"",VLOOKUP($B310,Kraftvärmeprod!$B$1:$AV$480,MATCH("Producerad elenergi i kraftvärmeverk (GWh)",Kraftvärmeprod!$B$1:$AV$1,0),FALSE))</f>
        <v/>
      </c>
      <c r="H310" s="140" t="str">
        <f>IF(ISERROR(1/VLOOKUP($B310,Miljö!$B$1:$T$480,MATCH("Såld mängd produktionsspecifik fjärrvärme (GWh)",Miljö!$B$1:$T$1,0),FALSE)),"",VLOOKUP($B310,Miljö!$B$1:$T$480,MATCH("Såld mängd produktionsspecifik fjärrvärme (GWh)",Miljö!$B$1:$T$1,0),FALSE))</f>
        <v/>
      </c>
      <c r="J310" s="140" t="str">
        <f t="shared" si="4"/>
        <v>Skara Energi AB</v>
      </c>
    </row>
    <row r="311" spans="1:10" x14ac:dyDescent="0.25">
      <c r="A311" t="s">
        <v>403</v>
      </c>
      <c r="B311" t="s">
        <v>404</v>
      </c>
      <c r="C311" s="140" t="s">
        <v>1250</v>
      </c>
      <c r="D311" s="140" t="str">
        <f>IF(ISERROR(1/VLOOKUP($B311,Kraftvärmeprod!$B$1:$D$480,MATCH("Total värmeproduktion i kraftvärmeverk i kombinerad drift (GWh)",Kraftvärmeprod!$B$1:$AV$1,0),FALSE)),"Ej kraftvärme","Alternativproduktionsmetoden")</f>
        <v>Ej kraftvärme</v>
      </c>
      <c r="E311" s="140">
        <f>VLOOKUP($B311,Totalt!$B$1:$BP$480,MATCH("total el",Totalt!$B$1:$BP$1,0),FALSE)</f>
        <v>0.18873299999999998</v>
      </c>
      <c r="F311" s="141" t="str">
        <f>IF(ISERROR(1/VLOOKUP($B311,Kraftvärmeprod!$B$1:$BD$480,MATCH("Total värmeproduktion i kraftvärmeverk i kombinerad drift (GWh)",Kraftvärmeprod!$B$1:$AV$1,0),FALSE)),"",VLOOKUP($B311,'Slutlig allokering'!$B$1:$BA$480,MATCH(F$1,'Slutlig allokering'!$B$2:$AS$2,0),FALSE))</f>
        <v/>
      </c>
      <c r="G311" s="140" t="str">
        <f>IF(ISERROR(1/VLOOKUP($B311,Kraftvärmeprod!$B$1:$AV$480,MATCH("Producerad elenergi i kraftvärmeverk (GWh)",Kraftvärmeprod!$B$1:$AV$1,0),FALSE)),"",VLOOKUP($B311,Kraftvärmeprod!$B$1:$AV$480,MATCH("Producerad elenergi i kraftvärmeverk (GWh)",Kraftvärmeprod!$B$1:$AV$1,0),FALSE))</f>
        <v/>
      </c>
      <c r="H311" s="140" t="str">
        <f>IF(ISERROR(1/VLOOKUP($B311,Miljö!$B$1:$T$480,MATCH("Såld mängd produktionsspecifik fjärrvärme (GWh)",Miljö!$B$1:$T$1,0),FALSE)),"",VLOOKUP($B311,Miljö!$B$1:$T$480,MATCH("Såld mängd produktionsspecifik fjärrvärme (GWh)",Miljö!$B$1:$T$1,0),FALSE))</f>
        <v/>
      </c>
      <c r="J311" s="140" t="str">
        <f t="shared" si="4"/>
        <v>Skellefteå Kraft AB</v>
      </c>
    </row>
    <row r="312" spans="1:10" x14ac:dyDescent="0.25">
      <c r="A312" t="s">
        <v>403</v>
      </c>
      <c r="B312" t="s">
        <v>405</v>
      </c>
      <c r="C312" s="140" t="s">
        <v>1250</v>
      </c>
      <c r="D312" s="140" t="str">
        <f>IF(ISERROR(1/VLOOKUP($B312,Kraftvärmeprod!$B$1:$D$480,MATCH("Total värmeproduktion i kraftvärmeverk i kombinerad drift (GWh)",Kraftvärmeprod!$B$1:$AV$1,0),FALSE)),"Ej kraftvärme","Alternativproduktionsmetoden")</f>
        <v>Ej kraftvärme</v>
      </c>
      <c r="E312" s="140">
        <f>VLOOKUP($B312,Totalt!$B$1:$BP$480,MATCH("total el",Totalt!$B$1:$BP$1,0),FALSE)</f>
        <v>8.8200000000000001E-2</v>
      </c>
      <c r="F312" s="141" t="str">
        <f>IF(ISERROR(1/VLOOKUP($B312,Kraftvärmeprod!$B$1:$BD$480,MATCH("Total värmeproduktion i kraftvärmeverk i kombinerad drift (GWh)",Kraftvärmeprod!$B$1:$AV$1,0),FALSE)),"",VLOOKUP($B312,'Slutlig allokering'!$B$1:$BA$480,MATCH(F$1,'Slutlig allokering'!$B$2:$AS$2,0),FALSE))</f>
        <v/>
      </c>
      <c r="G312" s="140" t="str">
        <f>IF(ISERROR(1/VLOOKUP($B312,Kraftvärmeprod!$B$1:$AV$480,MATCH("Producerad elenergi i kraftvärmeverk (GWh)",Kraftvärmeprod!$B$1:$AV$1,0),FALSE)),"",VLOOKUP($B312,Kraftvärmeprod!$B$1:$AV$480,MATCH("Producerad elenergi i kraftvärmeverk (GWh)",Kraftvärmeprod!$B$1:$AV$1,0),FALSE))</f>
        <v/>
      </c>
      <c r="H312" s="140" t="str">
        <f>IF(ISERROR(1/VLOOKUP($B312,Miljö!$B$1:$T$480,MATCH("Såld mängd produktionsspecifik fjärrvärme (GWh)",Miljö!$B$1:$T$1,0),FALSE)),"",VLOOKUP($B312,Miljö!$B$1:$T$480,MATCH("Såld mängd produktionsspecifik fjärrvärme (GWh)",Miljö!$B$1:$T$1,0),FALSE))</f>
        <v/>
      </c>
      <c r="J312" s="140" t="str">
        <f t="shared" si="4"/>
        <v>Skellefteå Kraft AB</v>
      </c>
    </row>
    <row r="313" spans="1:10" x14ac:dyDescent="0.25">
      <c r="A313" t="s">
        <v>403</v>
      </c>
      <c r="B313" t="s">
        <v>406</v>
      </c>
      <c r="C313" s="140" t="s">
        <v>1250</v>
      </c>
      <c r="D313" s="140" t="str">
        <f>IF(ISERROR(1/VLOOKUP($B313,Kraftvärmeprod!$B$1:$D$480,MATCH("Total värmeproduktion i kraftvärmeverk i kombinerad drift (GWh)",Kraftvärmeprod!$B$1:$AV$1,0),FALSE)),"Ej kraftvärme","Alternativproduktionsmetoden")</f>
        <v>Ej kraftvärme</v>
      </c>
      <c r="E313" s="140">
        <f>VLOOKUP($B313,Totalt!$B$1:$BP$480,MATCH("total el",Totalt!$B$1:$BP$1,0),FALSE)</f>
        <v>0.56499999999999995</v>
      </c>
      <c r="F313" s="141" t="str">
        <f>IF(ISERROR(1/VLOOKUP($B313,Kraftvärmeprod!$B$1:$BD$480,MATCH("Total värmeproduktion i kraftvärmeverk i kombinerad drift (GWh)",Kraftvärmeprod!$B$1:$AV$1,0),FALSE)),"",VLOOKUP($B313,'Slutlig allokering'!$B$1:$BA$480,MATCH(F$1,'Slutlig allokering'!$B$2:$AS$2,0),FALSE))</f>
        <v/>
      </c>
      <c r="G313" s="140" t="str">
        <f>IF(ISERROR(1/VLOOKUP($B313,Kraftvärmeprod!$B$1:$AV$480,MATCH("Producerad elenergi i kraftvärmeverk (GWh)",Kraftvärmeprod!$B$1:$AV$1,0),FALSE)),"",VLOOKUP($B313,Kraftvärmeprod!$B$1:$AV$480,MATCH("Producerad elenergi i kraftvärmeverk (GWh)",Kraftvärmeprod!$B$1:$AV$1,0),FALSE))</f>
        <v/>
      </c>
      <c r="H313" s="140" t="str">
        <f>IF(ISERROR(1/VLOOKUP($B313,Miljö!$B$1:$T$480,MATCH("Såld mängd produktionsspecifik fjärrvärme (GWh)",Miljö!$B$1:$T$1,0),FALSE)),"",VLOOKUP($B313,Miljö!$B$1:$T$480,MATCH("Såld mängd produktionsspecifik fjärrvärme (GWh)",Miljö!$B$1:$T$1,0),FALSE))</f>
        <v/>
      </c>
      <c r="J313" s="140" t="str">
        <f t="shared" si="4"/>
        <v>Skellefteå Kraft AB</v>
      </c>
    </row>
    <row r="314" spans="1:10" x14ac:dyDescent="0.25">
      <c r="A314" t="s">
        <v>403</v>
      </c>
      <c r="B314" t="s">
        <v>407</v>
      </c>
      <c r="C314" s="140" t="s">
        <v>1250</v>
      </c>
      <c r="D314" s="140" t="str">
        <f>IF(ISERROR(1/VLOOKUP($B314,Kraftvärmeprod!$B$1:$D$480,MATCH("Total värmeproduktion i kraftvärmeverk i kombinerad drift (GWh)",Kraftvärmeprod!$B$1:$AV$1,0),FALSE)),"Ej kraftvärme","Alternativproduktionsmetoden")</f>
        <v>Ej kraftvärme</v>
      </c>
      <c r="E314" s="140">
        <f>VLOOKUP($B314,Totalt!$B$1:$BP$480,MATCH("total el",Totalt!$B$1:$BP$1,0),FALSE)</f>
        <v>0.10299999999999999</v>
      </c>
      <c r="F314" s="141" t="str">
        <f>IF(ISERROR(1/VLOOKUP($B314,Kraftvärmeprod!$B$1:$BD$480,MATCH("Total värmeproduktion i kraftvärmeverk i kombinerad drift (GWh)",Kraftvärmeprod!$B$1:$AV$1,0),FALSE)),"",VLOOKUP($B314,'Slutlig allokering'!$B$1:$BA$480,MATCH(F$1,'Slutlig allokering'!$B$2:$AS$2,0),FALSE))</f>
        <v/>
      </c>
      <c r="G314" s="140" t="str">
        <f>IF(ISERROR(1/VLOOKUP($B314,Kraftvärmeprod!$B$1:$AV$480,MATCH("Producerad elenergi i kraftvärmeverk (GWh)",Kraftvärmeprod!$B$1:$AV$1,0),FALSE)),"",VLOOKUP($B314,Kraftvärmeprod!$B$1:$AV$480,MATCH("Producerad elenergi i kraftvärmeverk (GWh)",Kraftvärmeprod!$B$1:$AV$1,0),FALSE))</f>
        <v/>
      </c>
      <c r="H314" s="140" t="str">
        <f>IF(ISERROR(1/VLOOKUP($B314,Miljö!$B$1:$T$480,MATCH("Såld mängd produktionsspecifik fjärrvärme (GWh)",Miljö!$B$1:$T$1,0),FALSE)),"",VLOOKUP($B314,Miljö!$B$1:$T$480,MATCH("Såld mängd produktionsspecifik fjärrvärme (GWh)",Miljö!$B$1:$T$1,0),FALSE))</f>
        <v/>
      </c>
      <c r="J314" s="140" t="str">
        <f t="shared" si="4"/>
        <v>Skellefteå Kraft AB</v>
      </c>
    </row>
    <row r="315" spans="1:10" x14ac:dyDescent="0.25">
      <c r="A315" t="s">
        <v>403</v>
      </c>
      <c r="B315" t="s">
        <v>408</v>
      </c>
      <c r="C315" s="140" t="s">
        <v>1250</v>
      </c>
      <c r="D315" s="140" t="str">
        <f>IF(ISERROR(1/VLOOKUP($B315,Kraftvärmeprod!$B$1:$D$480,MATCH("Total värmeproduktion i kraftvärmeverk i kombinerad drift (GWh)",Kraftvärmeprod!$B$1:$AV$1,0),FALSE)),"Ej kraftvärme","Alternativproduktionsmetoden")</f>
        <v>Ej kraftvärme</v>
      </c>
      <c r="E315" s="140">
        <f>VLOOKUP($B315,Totalt!$B$1:$BP$480,MATCH("total el",Totalt!$B$1:$BP$1,0),FALSE)</f>
        <v>4.99E-2</v>
      </c>
      <c r="F315" s="141" t="str">
        <f>IF(ISERROR(1/VLOOKUP($B315,Kraftvärmeprod!$B$1:$BD$480,MATCH("Total värmeproduktion i kraftvärmeverk i kombinerad drift (GWh)",Kraftvärmeprod!$B$1:$AV$1,0),FALSE)),"",VLOOKUP($B315,'Slutlig allokering'!$B$1:$BA$480,MATCH(F$1,'Slutlig allokering'!$B$2:$AS$2,0),FALSE))</f>
        <v/>
      </c>
      <c r="G315" s="140" t="str">
        <f>IF(ISERROR(1/VLOOKUP($B315,Kraftvärmeprod!$B$1:$AV$480,MATCH("Producerad elenergi i kraftvärmeverk (GWh)",Kraftvärmeprod!$B$1:$AV$1,0),FALSE)),"",VLOOKUP($B315,Kraftvärmeprod!$B$1:$AV$480,MATCH("Producerad elenergi i kraftvärmeverk (GWh)",Kraftvärmeprod!$B$1:$AV$1,0),FALSE))</f>
        <v/>
      </c>
      <c r="H315" s="140" t="str">
        <f>IF(ISERROR(1/VLOOKUP($B315,Miljö!$B$1:$T$480,MATCH("Såld mängd produktionsspecifik fjärrvärme (GWh)",Miljö!$B$1:$T$1,0),FALSE)),"",VLOOKUP($B315,Miljö!$B$1:$T$480,MATCH("Såld mängd produktionsspecifik fjärrvärme (GWh)",Miljö!$B$1:$T$1,0),FALSE))</f>
        <v/>
      </c>
      <c r="J315" s="140" t="str">
        <f t="shared" si="4"/>
        <v>Skellefteå Kraft AB</v>
      </c>
    </row>
    <row r="316" spans="1:10" x14ac:dyDescent="0.25">
      <c r="A316" t="s">
        <v>403</v>
      </c>
      <c r="B316" t="s">
        <v>409</v>
      </c>
      <c r="C316" s="140" t="s">
        <v>1250</v>
      </c>
      <c r="D316" s="140" t="str">
        <f>IF(ISERROR(1/VLOOKUP($B316,Kraftvärmeprod!$B$1:$D$480,MATCH("Total värmeproduktion i kraftvärmeverk i kombinerad drift (GWh)",Kraftvärmeprod!$B$1:$AV$1,0),FALSE)),"Ej kraftvärme","Alternativproduktionsmetoden")</f>
        <v>Ej kraftvärme</v>
      </c>
      <c r="E316" s="140">
        <f>VLOOKUP($B316,Totalt!$B$1:$BP$480,MATCH("total el",Totalt!$B$1:$BP$1,0),FALSE)</f>
        <v>0</v>
      </c>
      <c r="F316" s="141" t="str">
        <f>IF(ISERROR(1/VLOOKUP($B316,Kraftvärmeprod!$B$1:$BD$480,MATCH("Total värmeproduktion i kraftvärmeverk i kombinerad drift (GWh)",Kraftvärmeprod!$B$1:$AV$1,0),FALSE)),"",VLOOKUP($B316,'Slutlig allokering'!$B$1:$BA$480,MATCH(F$1,'Slutlig allokering'!$B$2:$AS$2,0),FALSE))</f>
        <v/>
      </c>
      <c r="G316" s="140" t="str">
        <f>IF(ISERROR(1/VLOOKUP($B316,Kraftvärmeprod!$B$1:$AV$480,MATCH("Producerad elenergi i kraftvärmeverk (GWh)",Kraftvärmeprod!$B$1:$AV$1,0),FALSE)),"",VLOOKUP($B316,Kraftvärmeprod!$B$1:$AV$480,MATCH("Producerad elenergi i kraftvärmeverk (GWh)",Kraftvärmeprod!$B$1:$AV$1,0),FALSE))</f>
        <v/>
      </c>
      <c r="H316" s="140" t="str">
        <f>IF(ISERROR(1/VLOOKUP($B316,Miljö!$B$1:$T$480,MATCH("Såld mängd produktionsspecifik fjärrvärme (GWh)",Miljö!$B$1:$T$1,0),FALSE)),"",VLOOKUP($B316,Miljö!$B$1:$T$480,MATCH("Såld mängd produktionsspecifik fjärrvärme (GWh)",Miljö!$B$1:$T$1,0),FALSE))</f>
        <v/>
      </c>
      <c r="J316" s="140" t="str">
        <f t="shared" si="4"/>
        <v>Skellefteå Kraft AB</v>
      </c>
    </row>
    <row r="317" spans="1:10" x14ac:dyDescent="0.25">
      <c r="A317" t="s">
        <v>403</v>
      </c>
      <c r="B317" t="s">
        <v>410</v>
      </c>
      <c r="C317" s="140" t="s">
        <v>1250</v>
      </c>
      <c r="D317" s="140" t="str">
        <f>IF(ISERROR(1/VLOOKUP($B317,Kraftvärmeprod!$B$1:$D$480,MATCH("Total värmeproduktion i kraftvärmeverk i kombinerad drift (GWh)",Kraftvärmeprod!$B$1:$AV$1,0),FALSE)),"Ej kraftvärme","Alternativproduktionsmetoden")</f>
        <v>Ej kraftvärme</v>
      </c>
      <c r="E317" s="140">
        <f>VLOOKUP($B317,Totalt!$B$1:$BP$480,MATCH("total el",Totalt!$B$1:$BP$1,0),FALSE)</f>
        <v>0.13927800000000001</v>
      </c>
      <c r="F317" s="141" t="str">
        <f>IF(ISERROR(1/VLOOKUP($B317,Kraftvärmeprod!$B$1:$BD$480,MATCH("Total värmeproduktion i kraftvärmeverk i kombinerad drift (GWh)",Kraftvärmeprod!$B$1:$AV$1,0),FALSE)),"",VLOOKUP($B317,'Slutlig allokering'!$B$1:$BA$480,MATCH(F$1,'Slutlig allokering'!$B$2:$AS$2,0),FALSE))</f>
        <v/>
      </c>
      <c r="G317" s="140" t="str">
        <f>IF(ISERROR(1/VLOOKUP($B317,Kraftvärmeprod!$B$1:$AV$480,MATCH("Producerad elenergi i kraftvärmeverk (GWh)",Kraftvärmeprod!$B$1:$AV$1,0),FALSE)),"",VLOOKUP($B317,Kraftvärmeprod!$B$1:$AV$480,MATCH("Producerad elenergi i kraftvärmeverk (GWh)",Kraftvärmeprod!$B$1:$AV$1,0),FALSE))</f>
        <v/>
      </c>
      <c r="H317" s="140" t="str">
        <f>IF(ISERROR(1/VLOOKUP($B317,Miljö!$B$1:$T$480,MATCH("Såld mängd produktionsspecifik fjärrvärme (GWh)",Miljö!$B$1:$T$1,0),FALSE)),"",VLOOKUP($B317,Miljö!$B$1:$T$480,MATCH("Såld mängd produktionsspecifik fjärrvärme (GWh)",Miljö!$B$1:$T$1,0),FALSE))</f>
        <v/>
      </c>
      <c r="J317" s="140" t="str">
        <f t="shared" si="4"/>
        <v>Skellefteå Kraft AB</v>
      </c>
    </row>
    <row r="318" spans="1:10" x14ac:dyDescent="0.25">
      <c r="A318" t="s">
        <v>403</v>
      </c>
      <c r="B318" t="s">
        <v>411</v>
      </c>
      <c r="C318" s="140" t="s">
        <v>1250</v>
      </c>
      <c r="D318" s="140" t="str">
        <f>IF(ISERROR(1/VLOOKUP($B318,Kraftvärmeprod!$B$1:$D$480,MATCH("Total värmeproduktion i kraftvärmeverk i kombinerad drift (GWh)",Kraftvärmeprod!$B$1:$AV$1,0),FALSE)),"Ej kraftvärme","Alternativproduktionsmetoden")</f>
        <v>Ej kraftvärme</v>
      </c>
      <c r="E318" s="140">
        <f>VLOOKUP($B318,Totalt!$B$1:$BP$480,MATCH("total el",Totalt!$B$1:$BP$1,0),FALSE)</f>
        <v>3.5000000000000003E-2</v>
      </c>
      <c r="F318" s="141" t="str">
        <f>IF(ISERROR(1/VLOOKUP($B318,Kraftvärmeprod!$B$1:$BD$480,MATCH("Total värmeproduktion i kraftvärmeverk i kombinerad drift (GWh)",Kraftvärmeprod!$B$1:$AV$1,0),FALSE)),"",VLOOKUP($B318,'Slutlig allokering'!$B$1:$BA$480,MATCH(F$1,'Slutlig allokering'!$B$2:$AS$2,0),FALSE))</f>
        <v/>
      </c>
      <c r="G318" s="140" t="str">
        <f>IF(ISERROR(1/VLOOKUP($B318,Kraftvärmeprod!$B$1:$AV$480,MATCH("Producerad elenergi i kraftvärmeverk (GWh)",Kraftvärmeprod!$B$1:$AV$1,0),FALSE)),"",VLOOKUP($B318,Kraftvärmeprod!$B$1:$AV$480,MATCH("Producerad elenergi i kraftvärmeverk (GWh)",Kraftvärmeprod!$B$1:$AV$1,0),FALSE))</f>
        <v/>
      </c>
      <c r="H318" s="140" t="str">
        <f>IF(ISERROR(1/VLOOKUP($B318,Miljö!$B$1:$T$480,MATCH("Såld mängd produktionsspecifik fjärrvärme (GWh)",Miljö!$B$1:$T$1,0),FALSE)),"",VLOOKUP($B318,Miljö!$B$1:$T$480,MATCH("Såld mängd produktionsspecifik fjärrvärme (GWh)",Miljö!$B$1:$T$1,0),FALSE))</f>
        <v/>
      </c>
      <c r="J318" s="140" t="str">
        <f t="shared" si="4"/>
        <v>Skellefteå Kraft AB</v>
      </c>
    </row>
    <row r="319" spans="1:10" x14ac:dyDescent="0.25">
      <c r="A319" t="s">
        <v>403</v>
      </c>
      <c r="B319" t="s">
        <v>412</v>
      </c>
      <c r="C319" s="140" t="s">
        <v>1250</v>
      </c>
      <c r="D319" s="140" t="str">
        <f>IF(ISERROR(1/VLOOKUP($B319,Kraftvärmeprod!$B$1:$D$480,MATCH("Total värmeproduktion i kraftvärmeverk i kombinerad drift (GWh)",Kraftvärmeprod!$B$1:$AV$1,0),FALSE)),"Ej kraftvärme","Alternativproduktionsmetoden")</f>
        <v>Alternativproduktionsmetoden</v>
      </c>
      <c r="E319" s="140">
        <f>VLOOKUP($B319,Totalt!$B$1:$BP$480,MATCH("total el",Totalt!$B$1:$BP$1,0),FALSE)</f>
        <v>3.5662600000000002</v>
      </c>
      <c r="F319" s="141">
        <f>IF(ISERROR(1/VLOOKUP($B319,Kraftvärmeprod!$B$1:$BD$480,MATCH("Total värmeproduktion i kraftvärmeverk i kombinerad drift (GWh)",Kraftvärmeprod!$B$1:$AV$1,0),FALSE)),"",VLOOKUP($B319,'Slutlig allokering'!$B$1:$BA$480,MATCH(F$1,'Slutlig allokering'!$B$2:$AS$2,0),FALSE))</f>
        <v>0.53235183547466769</v>
      </c>
      <c r="G319" s="140">
        <f>IF(ISERROR(1/VLOOKUP($B319,Kraftvärmeprod!$B$1:$AV$480,MATCH("Producerad elenergi i kraftvärmeverk (GWh)",Kraftvärmeprod!$B$1:$AV$1,0),FALSE)),"",VLOOKUP($B319,Kraftvärmeprod!$B$1:$AV$480,MATCH("Producerad elenergi i kraftvärmeverk (GWh)",Kraftvärmeprod!$B$1:$AV$1,0),FALSE))</f>
        <v>37.363999999999997</v>
      </c>
      <c r="H319" s="140" t="str">
        <f>IF(ISERROR(1/VLOOKUP($B319,Miljö!$B$1:$T$480,MATCH("Såld mängd produktionsspecifik fjärrvärme (GWh)",Miljö!$B$1:$T$1,0),FALSE)),"",VLOOKUP($B319,Miljö!$B$1:$T$480,MATCH("Såld mängd produktionsspecifik fjärrvärme (GWh)",Miljö!$B$1:$T$1,0),FALSE))</f>
        <v/>
      </c>
      <c r="J319" s="140" t="str">
        <f t="shared" si="4"/>
        <v>Skellefteå Kraft AB</v>
      </c>
    </row>
    <row r="320" spans="1:10" x14ac:dyDescent="0.25">
      <c r="A320" t="s">
        <v>403</v>
      </c>
      <c r="B320" t="s">
        <v>413</v>
      </c>
      <c r="C320" s="140" t="s">
        <v>1250</v>
      </c>
      <c r="D320" s="140" t="str">
        <f>IF(ISERROR(1/VLOOKUP($B320,Kraftvärmeprod!$B$1:$D$480,MATCH("Total värmeproduktion i kraftvärmeverk i kombinerad drift (GWh)",Kraftvärmeprod!$B$1:$AV$1,0),FALSE)),"Ej kraftvärme","Alternativproduktionsmetoden")</f>
        <v>Ej kraftvärme</v>
      </c>
      <c r="E320" s="140">
        <f>VLOOKUP($B320,Totalt!$B$1:$BP$480,MATCH("total el",Totalt!$B$1:$BP$1,0),FALSE)</f>
        <v>0.124</v>
      </c>
      <c r="F320" s="141" t="str">
        <f>IF(ISERROR(1/VLOOKUP($B320,Kraftvärmeprod!$B$1:$BD$480,MATCH("Total värmeproduktion i kraftvärmeverk i kombinerad drift (GWh)",Kraftvärmeprod!$B$1:$AV$1,0),FALSE)),"",VLOOKUP($B320,'Slutlig allokering'!$B$1:$BA$480,MATCH(F$1,'Slutlig allokering'!$B$2:$AS$2,0),FALSE))</f>
        <v/>
      </c>
      <c r="G320" s="140" t="str">
        <f>IF(ISERROR(1/VLOOKUP($B320,Kraftvärmeprod!$B$1:$AV$480,MATCH("Producerad elenergi i kraftvärmeverk (GWh)",Kraftvärmeprod!$B$1:$AV$1,0),FALSE)),"",VLOOKUP($B320,Kraftvärmeprod!$B$1:$AV$480,MATCH("Producerad elenergi i kraftvärmeverk (GWh)",Kraftvärmeprod!$B$1:$AV$1,0),FALSE))</f>
        <v/>
      </c>
      <c r="H320" s="140" t="str">
        <f>IF(ISERROR(1/VLOOKUP($B320,Miljö!$B$1:$T$480,MATCH("Såld mängd produktionsspecifik fjärrvärme (GWh)",Miljö!$B$1:$T$1,0),FALSE)),"",VLOOKUP($B320,Miljö!$B$1:$T$480,MATCH("Såld mängd produktionsspecifik fjärrvärme (GWh)",Miljö!$B$1:$T$1,0),FALSE))</f>
        <v/>
      </c>
      <c r="J320" s="140" t="str">
        <f t="shared" si="4"/>
        <v>Skellefteå Kraft AB</v>
      </c>
    </row>
    <row r="321" spans="1:10" x14ac:dyDescent="0.25">
      <c r="A321" t="s">
        <v>403</v>
      </c>
      <c r="B321" t="s">
        <v>414</v>
      </c>
      <c r="C321" s="140" t="s">
        <v>1250</v>
      </c>
      <c r="D321" s="140" t="str">
        <f>IF(ISERROR(1/VLOOKUP($B321,Kraftvärmeprod!$B$1:$D$480,MATCH("Total värmeproduktion i kraftvärmeverk i kombinerad drift (GWh)",Kraftvärmeprod!$B$1:$AV$1,0),FALSE)),"Ej kraftvärme","Alternativproduktionsmetoden")</f>
        <v>Alternativproduktionsmetoden</v>
      </c>
      <c r="E321" s="140">
        <f>VLOOKUP($B321,Totalt!$B$1:$BP$480,MATCH("total el",Totalt!$B$1:$BP$1,0),FALSE)</f>
        <v>2.74139</v>
      </c>
      <c r="F321" s="141">
        <f>IF(ISERROR(1/VLOOKUP($B321,Kraftvärmeprod!$B$1:$BD$480,MATCH("Total värmeproduktion i kraftvärmeverk i kombinerad drift (GWh)",Kraftvärmeprod!$B$1:$AV$1,0),FALSE)),"",VLOOKUP($B321,'Slutlig allokering'!$B$1:$BA$480,MATCH(F$1,'Slutlig allokering'!$B$2:$AS$2,0),FALSE))</f>
        <v>0.63266362597312986</v>
      </c>
      <c r="G321" s="140">
        <f>IF(ISERROR(1/VLOOKUP($B321,Kraftvärmeprod!$B$1:$AV$480,MATCH("Producerad elenergi i kraftvärmeverk (GWh)",Kraftvärmeprod!$B$1:$AV$1,0),FALSE)),"",VLOOKUP($B321,Kraftvärmeprod!$B$1:$AV$480,MATCH("Producerad elenergi i kraftvärmeverk (GWh)",Kraftvärmeprod!$B$1:$AV$1,0),FALSE))</f>
        <v>15.750999999999999</v>
      </c>
      <c r="H321" s="140" t="str">
        <f>IF(ISERROR(1/VLOOKUP($B321,Miljö!$B$1:$T$480,MATCH("Såld mängd produktionsspecifik fjärrvärme (GWh)",Miljö!$B$1:$T$1,0),FALSE)),"",VLOOKUP($B321,Miljö!$B$1:$T$480,MATCH("Såld mängd produktionsspecifik fjärrvärme (GWh)",Miljö!$B$1:$T$1,0),FALSE))</f>
        <v/>
      </c>
      <c r="J321" s="140" t="str">
        <f t="shared" si="4"/>
        <v>Skellefteå Kraft AB</v>
      </c>
    </row>
    <row r="322" spans="1:10" x14ac:dyDescent="0.25">
      <c r="A322" t="s">
        <v>403</v>
      </c>
      <c r="B322" t="s">
        <v>415</v>
      </c>
      <c r="C322" s="140" t="s">
        <v>1250</v>
      </c>
      <c r="D322" s="140" t="str">
        <f>IF(ISERROR(1/VLOOKUP($B322,Kraftvärmeprod!$B$1:$D$480,MATCH("Total värmeproduktion i kraftvärmeverk i kombinerad drift (GWh)",Kraftvärmeprod!$B$1:$AV$1,0),FALSE)),"Ej kraftvärme","Alternativproduktionsmetoden")</f>
        <v>Ej kraftvärme</v>
      </c>
      <c r="E322" s="140">
        <f>VLOOKUP($B322,Totalt!$B$1:$BP$480,MATCH("total el",Totalt!$B$1:$BP$1,0),FALSE)</f>
        <v>0.55400000000000005</v>
      </c>
      <c r="F322" s="141" t="str">
        <f>IF(ISERROR(1/VLOOKUP($B322,Kraftvärmeprod!$B$1:$BD$480,MATCH("Total värmeproduktion i kraftvärmeverk i kombinerad drift (GWh)",Kraftvärmeprod!$B$1:$AV$1,0),FALSE)),"",VLOOKUP($B322,'Slutlig allokering'!$B$1:$BA$480,MATCH(F$1,'Slutlig allokering'!$B$2:$AS$2,0),FALSE))</f>
        <v/>
      </c>
      <c r="G322" s="140" t="str">
        <f>IF(ISERROR(1/VLOOKUP($B322,Kraftvärmeprod!$B$1:$AV$480,MATCH("Producerad elenergi i kraftvärmeverk (GWh)",Kraftvärmeprod!$B$1:$AV$1,0),FALSE)),"",VLOOKUP($B322,Kraftvärmeprod!$B$1:$AV$480,MATCH("Producerad elenergi i kraftvärmeverk (GWh)",Kraftvärmeprod!$B$1:$AV$1,0),FALSE))</f>
        <v/>
      </c>
      <c r="H322" s="140" t="str">
        <f>IF(ISERROR(1/VLOOKUP($B322,Miljö!$B$1:$T$480,MATCH("Såld mängd produktionsspecifik fjärrvärme (GWh)",Miljö!$B$1:$T$1,0),FALSE)),"",VLOOKUP($B322,Miljö!$B$1:$T$480,MATCH("Såld mängd produktionsspecifik fjärrvärme (GWh)",Miljö!$B$1:$T$1,0),FALSE))</f>
        <v/>
      </c>
      <c r="J322" s="140" t="str">
        <f t="shared" si="4"/>
        <v>Skellefteå Kraft AB</v>
      </c>
    </row>
    <row r="323" spans="1:10" x14ac:dyDescent="0.25">
      <c r="A323" t="s">
        <v>403</v>
      </c>
      <c r="B323" t="s">
        <v>416</v>
      </c>
      <c r="C323" s="140" t="s">
        <v>1250</v>
      </c>
      <c r="D323" s="140" t="str">
        <f>IF(ISERROR(1/VLOOKUP($B323,Kraftvärmeprod!$B$1:$D$480,MATCH("Total värmeproduktion i kraftvärmeverk i kombinerad drift (GWh)",Kraftvärmeprod!$B$1:$AV$1,0),FALSE)),"Ej kraftvärme","Alternativproduktionsmetoden")</f>
        <v>Ej kraftvärme</v>
      </c>
      <c r="E323" s="140">
        <f>VLOOKUP($B323,Totalt!$B$1:$BP$480,MATCH("total el",Totalt!$B$1:$BP$1,0),FALSE)</f>
        <v>0.17799999999999999</v>
      </c>
      <c r="F323" s="141" t="str">
        <f>IF(ISERROR(1/VLOOKUP($B323,Kraftvärmeprod!$B$1:$BD$480,MATCH("Total värmeproduktion i kraftvärmeverk i kombinerad drift (GWh)",Kraftvärmeprod!$B$1:$AV$1,0),FALSE)),"",VLOOKUP($B323,'Slutlig allokering'!$B$1:$BA$480,MATCH(F$1,'Slutlig allokering'!$B$2:$AS$2,0),FALSE))</f>
        <v/>
      </c>
      <c r="G323" s="140" t="str">
        <f>IF(ISERROR(1/VLOOKUP($B323,Kraftvärmeprod!$B$1:$AV$480,MATCH("Producerad elenergi i kraftvärmeverk (GWh)",Kraftvärmeprod!$B$1:$AV$1,0),FALSE)),"",VLOOKUP($B323,Kraftvärmeprod!$B$1:$AV$480,MATCH("Producerad elenergi i kraftvärmeverk (GWh)",Kraftvärmeprod!$B$1:$AV$1,0),FALSE))</f>
        <v/>
      </c>
      <c r="H323" s="140" t="str">
        <f>IF(ISERROR(1/VLOOKUP($B323,Miljö!$B$1:$T$480,MATCH("Såld mängd produktionsspecifik fjärrvärme (GWh)",Miljö!$B$1:$T$1,0),FALSE)),"",VLOOKUP($B323,Miljö!$B$1:$T$480,MATCH("Såld mängd produktionsspecifik fjärrvärme (GWh)",Miljö!$B$1:$T$1,0),FALSE))</f>
        <v/>
      </c>
      <c r="J323" s="140" t="str">
        <f t="shared" ref="J323:J386" si="5">A323</f>
        <v>Skellefteå Kraft AB</v>
      </c>
    </row>
    <row r="324" spans="1:10" x14ac:dyDescent="0.25">
      <c r="A324" t="s">
        <v>403</v>
      </c>
      <c r="B324" t="s">
        <v>417</v>
      </c>
      <c r="C324" s="140" t="s">
        <v>1250</v>
      </c>
      <c r="D324" s="140" t="str">
        <f>IF(ISERROR(1/VLOOKUP($B324,Kraftvärmeprod!$B$1:$D$480,MATCH("Total värmeproduktion i kraftvärmeverk i kombinerad drift (GWh)",Kraftvärmeprod!$B$1:$AV$1,0),FALSE)),"Ej kraftvärme","Alternativproduktionsmetoden")</f>
        <v>Alternativproduktionsmetoden</v>
      </c>
      <c r="E324" s="140">
        <f>VLOOKUP($B324,Totalt!$B$1:$BP$480,MATCH("total el",Totalt!$B$1:$BP$1,0),FALSE)</f>
        <v>10.805400000000001</v>
      </c>
      <c r="F324" s="141">
        <f>IF(ISERROR(1/VLOOKUP($B324,Kraftvärmeprod!$B$1:$BD$480,MATCH("Total värmeproduktion i kraftvärmeverk i kombinerad drift (GWh)",Kraftvärmeprod!$B$1:$AV$1,0),FALSE)),"",VLOOKUP($B324,'Slutlig allokering'!$B$1:$BA$480,MATCH(F$1,'Slutlig allokering'!$B$2:$AS$2,0),FALSE))</f>
        <v>0.45435634085422083</v>
      </c>
      <c r="G324" s="140">
        <f>IF(ISERROR(1/VLOOKUP($B324,Kraftvärmeprod!$B$1:$AV$480,MATCH("Producerad elenergi i kraftvärmeverk (GWh)",Kraftvärmeprod!$B$1:$AV$1,0),FALSE)),"",VLOOKUP($B324,Kraftvärmeprod!$B$1:$AV$480,MATCH("Producerad elenergi i kraftvärmeverk (GWh)",Kraftvärmeprod!$B$1:$AV$1,0),FALSE))</f>
        <v>141.96299999999999</v>
      </c>
      <c r="H324" s="140" t="str">
        <f>IF(ISERROR(1/VLOOKUP($B324,Miljö!$B$1:$T$480,MATCH("Såld mängd produktionsspecifik fjärrvärme (GWh)",Miljö!$B$1:$T$1,0),FALSE)),"",VLOOKUP($B324,Miljö!$B$1:$T$480,MATCH("Såld mängd produktionsspecifik fjärrvärme (GWh)",Miljö!$B$1:$T$1,0),FALSE))</f>
        <v/>
      </c>
      <c r="J324" s="140" t="str">
        <f t="shared" si="5"/>
        <v>Skellefteå Kraft AB</v>
      </c>
    </row>
    <row r="325" spans="1:10" x14ac:dyDescent="0.25">
      <c r="A325" t="s">
        <v>403</v>
      </c>
      <c r="B325" t="s">
        <v>418</v>
      </c>
      <c r="C325" s="140" t="s">
        <v>1250</v>
      </c>
      <c r="D325" s="140" t="str">
        <f>IF(ISERROR(1/VLOOKUP($B325,Kraftvärmeprod!$B$1:$D$480,MATCH("Total värmeproduktion i kraftvärmeverk i kombinerad drift (GWh)",Kraftvärmeprod!$B$1:$AV$1,0),FALSE)),"Ej kraftvärme","Alternativproduktionsmetoden")</f>
        <v>Ej kraftvärme</v>
      </c>
      <c r="E325" s="140">
        <f>VLOOKUP($B325,Totalt!$B$1:$BP$480,MATCH("total el",Totalt!$B$1:$BP$1,0),FALSE)</f>
        <v>0.68799999999999994</v>
      </c>
      <c r="F325" s="141" t="str">
        <f>IF(ISERROR(1/VLOOKUP($B325,Kraftvärmeprod!$B$1:$BD$480,MATCH("Total värmeproduktion i kraftvärmeverk i kombinerad drift (GWh)",Kraftvärmeprod!$B$1:$AV$1,0),FALSE)),"",VLOOKUP($B325,'Slutlig allokering'!$B$1:$BA$480,MATCH(F$1,'Slutlig allokering'!$B$2:$AS$2,0),FALSE))</f>
        <v/>
      </c>
      <c r="G325" s="140" t="str">
        <f>IF(ISERROR(1/VLOOKUP($B325,Kraftvärmeprod!$B$1:$AV$480,MATCH("Producerad elenergi i kraftvärmeverk (GWh)",Kraftvärmeprod!$B$1:$AV$1,0),FALSE)),"",VLOOKUP($B325,Kraftvärmeprod!$B$1:$AV$480,MATCH("Producerad elenergi i kraftvärmeverk (GWh)",Kraftvärmeprod!$B$1:$AV$1,0),FALSE))</f>
        <v/>
      </c>
      <c r="H325" s="140" t="str">
        <f>IF(ISERROR(1/VLOOKUP($B325,Miljö!$B$1:$T$480,MATCH("Såld mängd produktionsspecifik fjärrvärme (GWh)",Miljö!$B$1:$T$1,0),FALSE)),"",VLOOKUP($B325,Miljö!$B$1:$T$480,MATCH("Såld mängd produktionsspecifik fjärrvärme (GWh)",Miljö!$B$1:$T$1,0),FALSE))</f>
        <v/>
      </c>
      <c r="J325" s="140" t="str">
        <f t="shared" si="5"/>
        <v>Skellefteå Kraft AB</v>
      </c>
    </row>
    <row r="326" spans="1:10" x14ac:dyDescent="0.25">
      <c r="A326" t="s">
        <v>403</v>
      </c>
      <c r="B326" t="s">
        <v>419</v>
      </c>
      <c r="C326" s="140" t="s">
        <v>1250</v>
      </c>
      <c r="D326" s="140" t="str">
        <f>IF(ISERROR(1/VLOOKUP($B326,Kraftvärmeprod!$B$1:$D$480,MATCH("Total värmeproduktion i kraftvärmeverk i kombinerad drift (GWh)",Kraftvärmeprod!$B$1:$AV$1,0),FALSE)),"Ej kraftvärme","Alternativproduktionsmetoden")</f>
        <v>Ej kraftvärme</v>
      </c>
      <c r="E326" s="140">
        <f>VLOOKUP($B326,Totalt!$B$1:$BP$480,MATCH("total el",Totalt!$B$1:$BP$1,0),FALSE)</f>
        <v>0.86775000000000002</v>
      </c>
      <c r="F326" s="141" t="str">
        <f>IF(ISERROR(1/VLOOKUP($B326,Kraftvärmeprod!$B$1:$BD$480,MATCH("Total värmeproduktion i kraftvärmeverk i kombinerad drift (GWh)",Kraftvärmeprod!$B$1:$AV$1,0),FALSE)),"",VLOOKUP($B326,'Slutlig allokering'!$B$1:$BA$480,MATCH(F$1,'Slutlig allokering'!$B$2:$AS$2,0),FALSE))</f>
        <v/>
      </c>
      <c r="G326" s="140" t="str">
        <f>IF(ISERROR(1/VLOOKUP($B326,Kraftvärmeprod!$B$1:$AV$480,MATCH("Producerad elenergi i kraftvärmeverk (GWh)",Kraftvärmeprod!$B$1:$AV$1,0),FALSE)),"",VLOOKUP($B326,Kraftvärmeprod!$B$1:$AV$480,MATCH("Producerad elenergi i kraftvärmeverk (GWh)",Kraftvärmeprod!$B$1:$AV$1,0),FALSE))</f>
        <v/>
      </c>
      <c r="H326" s="140" t="str">
        <f>IF(ISERROR(1/VLOOKUP($B326,Miljö!$B$1:$T$480,MATCH("Såld mängd produktionsspecifik fjärrvärme (GWh)",Miljö!$B$1:$T$1,0),FALSE)),"",VLOOKUP($B326,Miljö!$B$1:$T$480,MATCH("Såld mängd produktionsspecifik fjärrvärme (GWh)",Miljö!$B$1:$T$1,0),FALSE))</f>
        <v/>
      </c>
      <c r="J326" s="140" t="str">
        <f t="shared" si="5"/>
        <v>Skellefteå Kraft AB</v>
      </c>
    </row>
    <row r="327" spans="1:10" x14ac:dyDescent="0.25">
      <c r="A327" t="s">
        <v>403</v>
      </c>
      <c r="B327" t="s">
        <v>420</v>
      </c>
      <c r="C327" s="140" t="s">
        <v>1250</v>
      </c>
      <c r="D327" s="140" t="str">
        <f>IF(ISERROR(1/VLOOKUP($B327,Kraftvärmeprod!$B$1:$D$480,MATCH("Total värmeproduktion i kraftvärmeverk i kombinerad drift (GWh)",Kraftvärmeprod!$B$1:$AV$1,0),FALSE)),"Ej kraftvärme","Alternativproduktionsmetoden")</f>
        <v>Ej kraftvärme</v>
      </c>
      <c r="E327" s="140">
        <f>VLOOKUP($B327,Totalt!$B$1:$BP$480,MATCH("total el",Totalt!$B$1:$BP$1,0),FALSE)</f>
        <v>0.2</v>
      </c>
      <c r="F327" s="141" t="str">
        <f>IF(ISERROR(1/VLOOKUP($B327,Kraftvärmeprod!$B$1:$BD$480,MATCH("Total värmeproduktion i kraftvärmeverk i kombinerad drift (GWh)",Kraftvärmeprod!$B$1:$AV$1,0),FALSE)),"",VLOOKUP($B327,'Slutlig allokering'!$B$1:$BA$480,MATCH(F$1,'Slutlig allokering'!$B$2:$AS$2,0),FALSE))</f>
        <v/>
      </c>
      <c r="G327" s="140" t="str">
        <f>IF(ISERROR(1/VLOOKUP($B327,Kraftvärmeprod!$B$1:$AV$480,MATCH("Producerad elenergi i kraftvärmeverk (GWh)",Kraftvärmeprod!$B$1:$AV$1,0),FALSE)),"",VLOOKUP($B327,Kraftvärmeprod!$B$1:$AV$480,MATCH("Producerad elenergi i kraftvärmeverk (GWh)",Kraftvärmeprod!$B$1:$AV$1,0),FALSE))</f>
        <v/>
      </c>
      <c r="H327" s="140" t="str">
        <f>IF(ISERROR(1/VLOOKUP($B327,Miljö!$B$1:$T$480,MATCH("Såld mängd produktionsspecifik fjärrvärme (GWh)",Miljö!$B$1:$T$1,0),FALSE)),"",VLOOKUP($B327,Miljö!$B$1:$T$480,MATCH("Såld mängd produktionsspecifik fjärrvärme (GWh)",Miljö!$B$1:$T$1,0),FALSE))</f>
        <v/>
      </c>
      <c r="J327" s="140" t="str">
        <f t="shared" si="5"/>
        <v>Skellefteå Kraft AB</v>
      </c>
    </row>
    <row r="328" spans="1:10" x14ac:dyDescent="0.25">
      <c r="A328" t="s">
        <v>403</v>
      </c>
      <c r="B328" t="s">
        <v>421</v>
      </c>
      <c r="C328" s="140" t="s">
        <v>1250</v>
      </c>
      <c r="D328" s="140" t="str">
        <f>IF(ISERROR(1/VLOOKUP($B328,Kraftvärmeprod!$B$1:$D$480,MATCH("Total värmeproduktion i kraftvärmeverk i kombinerad drift (GWh)",Kraftvärmeprod!$B$1:$AV$1,0),FALSE)),"Ej kraftvärme","Alternativproduktionsmetoden")</f>
        <v>Ej kraftvärme</v>
      </c>
      <c r="E328" s="140">
        <f>VLOOKUP($B328,Totalt!$B$1:$BP$480,MATCH("total el",Totalt!$B$1:$BP$1,0),FALSE)</f>
        <v>4.48E-2</v>
      </c>
      <c r="F328" s="141" t="str">
        <f>IF(ISERROR(1/VLOOKUP($B328,Kraftvärmeprod!$B$1:$BD$480,MATCH("Total värmeproduktion i kraftvärmeverk i kombinerad drift (GWh)",Kraftvärmeprod!$B$1:$AV$1,0),FALSE)),"",VLOOKUP($B328,'Slutlig allokering'!$B$1:$BA$480,MATCH(F$1,'Slutlig allokering'!$B$2:$AS$2,0),FALSE))</f>
        <v/>
      </c>
      <c r="G328" s="140" t="str">
        <f>IF(ISERROR(1/VLOOKUP($B328,Kraftvärmeprod!$B$1:$AV$480,MATCH("Producerad elenergi i kraftvärmeverk (GWh)",Kraftvärmeprod!$B$1:$AV$1,0),FALSE)),"",VLOOKUP($B328,Kraftvärmeprod!$B$1:$AV$480,MATCH("Producerad elenergi i kraftvärmeverk (GWh)",Kraftvärmeprod!$B$1:$AV$1,0),FALSE))</f>
        <v/>
      </c>
      <c r="H328" s="140" t="str">
        <f>IF(ISERROR(1/VLOOKUP($B328,Miljö!$B$1:$T$480,MATCH("Såld mängd produktionsspecifik fjärrvärme (GWh)",Miljö!$B$1:$T$1,0),FALSE)),"",VLOOKUP($B328,Miljö!$B$1:$T$480,MATCH("Såld mängd produktionsspecifik fjärrvärme (GWh)",Miljö!$B$1:$T$1,0),FALSE))</f>
        <v/>
      </c>
      <c r="J328" s="140" t="str">
        <f t="shared" si="5"/>
        <v>Skellefteå Kraft AB</v>
      </c>
    </row>
    <row r="329" spans="1:10" x14ac:dyDescent="0.25">
      <c r="A329" t="s">
        <v>422</v>
      </c>
      <c r="B329" t="s">
        <v>423</v>
      </c>
      <c r="C329" s="140" t="s">
        <v>687</v>
      </c>
      <c r="D329" s="140" t="str">
        <f>IF(ISERROR(1/VLOOKUP($B329,Kraftvärmeprod!$B$1:$D$480,MATCH("Total värmeproduktion i kraftvärmeverk i kombinerad drift (GWh)",Kraftvärmeprod!$B$1:$AV$1,0),FALSE)),"Ej kraftvärme","Alternativproduktionsmetoden")</f>
        <v>Ej kraftvärme</v>
      </c>
      <c r="E329" s="140">
        <f>VLOOKUP($B329,Totalt!$B$1:$BP$480,MATCH("total el",Totalt!$B$1:$BP$1,0),FALSE)</f>
        <v>8.5999999999999993E-2</v>
      </c>
      <c r="F329" s="141" t="str">
        <f>IF(ISERROR(1/VLOOKUP($B329,Kraftvärmeprod!$B$1:$BD$480,MATCH("Total värmeproduktion i kraftvärmeverk i kombinerad drift (GWh)",Kraftvärmeprod!$B$1:$AV$1,0),FALSE)),"",VLOOKUP($B329,'Slutlig allokering'!$B$1:$BA$480,MATCH(F$1,'Slutlig allokering'!$B$2:$AS$2,0),FALSE))</f>
        <v/>
      </c>
      <c r="G329" s="140" t="str">
        <f>IF(ISERROR(1/VLOOKUP($B329,Kraftvärmeprod!$B$1:$AV$480,MATCH("Producerad elenergi i kraftvärmeverk (GWh)",Kraftvärmeprod!$B$1:$AV$1,0),FALSE)),"",VLOOKUP($B329,Kraftvärmeprod!$B$1:$AV$480,MATCH("Producerad elenergi i kraftvärmeverk (GWh)",Kraftvärmeprod!$B$1:$AV$1,0),FALSE))</f>
        <v/>
      </c>
      <c r="H329" s="140" t="str">
        <f>IF(ISERROR(1/VLOOKUP($B329,Miljö!$B$1:$T$480,MATCH("Såld mängd produktionsspecifik fjärrvärme (GWh)",Miljö!$B$1:$T$1,0),FALSE)),"",VLOOKUP($B329,Miljö!$B$1:$T$480,MATCH("Såld mängd produktionsspecifik fjärrvärme (GWh)",Miljö!$B$1:$T$1,0),FALSE))</f>
        <v/>
      </c>
      <c r="J329" s="140" t="str">
        <f t="shared" si="5"/>
        <v>Skövde Värmeverk AB</v>
      </c>
    </row>
    <row r="330" spans="1:10" x14ac:dyDescent="0.25">
      <c r="A330" t="s">
        <v>422</v>
      </c>
      <c r="B330" t="s">
        <v>424</v>
      </c>
      <c r="C330" s="140" t="s">
        <v>687</v>
      </c>
      <c r="D330" s="140" t="str">
        <f>IF(ISERROR(1/VLOOKUP($B330,Kraftvärmeprod!$B$1:$D$480,MATCH("Total värmeproduktion i kraftvärmeverk i kombinerad drift (GWh)",Kraftvärmeprod!$B$1:$AV$1,0),FALSE)),"Ej kraftvärme","Alternativproduktionsmetoden")</f>
        <v>Alternativproduktionsmetoden</v>
      </c>
      <c r="E330" s="140">
        <f>VLOOKUP($B330,Totalt!$B$1:$BP$480,MATCH("total el",Totalt!$B$1:$BP$1,0),FALSE)</f>
        <v>7.04392</v>
      </c>
      <c r="F330" s="141">
        <f>IF(ISERROR(1/VLOOKUP($B330,Kraftvärmeprod!$B$1:$BD$480,MATCH("Total värmeproduktion i kraftvärmeverk i kombinerad drift (GWh)",Kraftvärmeprod!$B$1:$AV$1,0),FALSE)),"",VLOOKUP($B330,'Slutlig allokering'!$B$1:$BA$480,MATCH(F$1,'Slutlig allokering'!$B$2:$AS$2,0),FALSE))</f>
        <v>0.85773197692711056</v>
      </c>
      <c r="G330" s="140">
        <f>IF(ISERROR(1/VLOOKUP($B330,Kraftvärmeprod!$B$1:$AV$480,MATCH("Producerad elenergi i kraftvärmeverk (GWh)",Kraftvärmeprod!$B$1:$AV$1,0),FALSE)),"",VLOOKUP($B330,Kraftvärmeprod!$B$1:$AV$480,MATCH("Producerad elenergi i kraftvärmeverk (GWh)",Kraftvärmeprod!$B$1:$AV$1,0),FALSE))</f>
        <v>9.8000000000000007</v>
      </c>
      <c r="H330" s="140" t="str">
        <f>IF(ISERROR(1/VLOOKUP($B330,Miljö!$B$1:$T$480,MATCH("Såld mängd produktionsspecifik fjärrvärme (GWh)",Miljö!$B$1:$T$1,0),FALSE)),"",VLOOKUP($B330,Miljö!$B$1:$T$480,MATCH("Såld mängd produktionsspecifik fjärrvärme (GWh)",Miljö!$B$1:$T$1,0),FALSE))</f>
        <v/>
      </c>
      <c r="J330" s="140" t="str">
        <f t="shared" si="5"/>
        <v>Skövde Värmeverk AB</v>
      </c>
    </row>
    <row r="331" spans="1:10" x14ac:dyDescent="0.25">
      <c r="A331" t="s">
        <v>422</v>
      </c>
      <c r="B331" t="s">
        <v>425</v>
      </c>
      <c r="C331" s="140" t="s">
        <v>687</v>
      </c>
      <c r="D331" s="140" t="str">
        <f>IF(ISERROR(1/VLOOKUP($B331,Kraftvärmeprod!$B$1:$D$480,MATCH("Total värmeproduktion i kraftvärmeverk i kombinerad drift (GWh)",Kraftvärmeprod!$B$1:$AV$1,0),FALSE)),"Ej kraftvärme","Alternativproduktionsmetoden")</f>
        <v>Ej kraftvärme</v>
      </c>
      <c r="E331" s="140">
        <f>VLOOKUP($B331,Totalt!$B$1:$BP$480,MATCH("total el",Totalt!$B$1:$BP$1,0),FALSE)</f>
        <v>0.06</v>
      </c>
      <c r="F331" s="141" t="str">
        <f>IF(ISERROR(1/VLOOKUP($B331,Kraftvärmeprod!$B$1:$BD$480,MATCH("Total värmeproduktion i kraftvärmeverk i kombinerad drift (GWh)",Kraftvärmeprod!$B$1:$AV$1,0),FALSE)),"",VLOOKUP($B331,'Slutlig allokering'!$B$1:$BA$480,MATCH(F$1,'Slutlig allokering'!$B$2:$AS$2,0),FALSE))</f>
        <v/>
      </c>
      <c r="G331" s="140" t="str">
        <f>IF(ISERROR(1/VLOOKUP($B331,Kraftvärmeprod!$B$1:$AV$480,MATCH("Producerad elenergi i kraftvärmeverk (GWh)",Kraftvärmeprod!$B$1:$AV$1,0),FALSE)),"",VLOOKUP($B331,Kraftvärmeprod!$B$1:$AV$480,MATCH("Producerad elenergi i kraftvärmeverk (GWh)",Kraftvärmeprod!$B$1:$AV$1,0),FALSE))</f>
        <v/>
      </c>
      <c r="H331" s="140" t="str">
        <f>IF(ISERROR(1/VLOOKUP($B331,Miljö!$B$1:$T$480,MATCH("Såld mängd produktionsspecifik fjärrvärme (GWh)",Miljö!$B$1:$T$1,0),FALSE)),"",VLOOKUP($B331,Miljö!$B$1:$T$480,MATCH("Såld mängd produktionsspecifik fjärrvärme (GWh)",Miljö!$B$1:$T$1,0),FALSE))</f>
        <v/>
      </c>
      <c r="J331" s="140" t="str">
        <f t="shared" si="5"/>
        <v>Skövde Värmeverk AB</v>
      </c>
    </row>
    <row r="332" spans="1:10" x14ac:dyDescent="0.25">
      <c r="A332" t="s">
        <v>422</v>
      </c>
      <c r="B332" t="s">
        <v>426</v>
      </c>
      <c r="C332" s="140" t="s">
        <v>687</v>
      </c>
      <c r="D332" s="140" t="str">
        <f>IF(ISERROR(1/VLOOKUP($B332,Kraftvärmeprod!$B$1:$D$480,MATCH("Total värmeproduktion i kraftvärmeverk i kombinerad drift (GWh)",Kraftvärmeprod!$B$1:$AV$1,0),FALSE)),"Ej kraftvärme","Alternativproduktionsmetoden")</f>
        <v>Ej kraftvärme</v>
      </c>
      <c r="E332" s="140">
        <f>VLOOKUP($B332,Totalt!$B$1:$BP$480,MATCH("total el",Totalt!$B$1:$BP$1,0),FALSE)</f>
        <v>2.9000000000000001E-2</v>
      </c>
      <c r="F332" s="141" t="str">
        <f>IF(ISERROR(1/VLOOKUP($B332,Kraftvärmeprod!$B$1:$BD$480,MATCH("Total värmeproduktion i kraftvärmeverk i kombinerad drift (GWh)",Kraftvärmeprod!$B$1:$AV$1,0),FALSE)),"",VLOOKUP($B332,'Slutlig allokering'!$B$1:$BA$480,MATCH(F$1,'Slutlig allokering'!$B$2:$AS$2,0),FALSE))</f>
        <v/>
      </c>
      <c r="G332" s="140" t="str">
        <f>IF(ISERROR(1/VLOOKUP($B332,Kraftvärmeprod!$B$1:$AV$480,MATCH("Producerad elenergi i kraftvärmeverk (GWh)",Kraftvärmeprod!$B$1:$AV$1,0),FALSE)),"",VLOOKUP($B332,Kraftvärmeprod!$B$1:$AV$480,MATCH("Producerad elenergi i kraftvärmeverk (GWh)",Kraftvärmeprod!$B$1:$AV$1,0),FALSE))</f>
        <v/>
      </c>
      <c r="H332" s="140" t="str">
        <f>IF(ISERROR(1/VLOOKUP($B332,Miljö!$B$1:$T$480,MATCH("Såld mängd produktionsspecifik fjärrvärme (GWh)",Miljö!$B$1:$T$1,0),FALSE)),"",VLOOKUP($B332,Miljö!$B$1:$T$480,MATCH("Såld mängd produktionsspecifik fjärrvärme (GWh)",Miljö!$B$1:$T$1,0),FALSE))</f>
        <v/>
      </c>
      <c r="J332" s="140" t="str">
        <f t="shared" si="5"/>
        <v>Skövde Värmeverk AB</v>
      </c>
    </row>
    <row r="333" spans="1:10" x14ac:dyDescent="0.25">
      <c r="A333" t="s">
        <v>422</v>
      </c>
      <c r="B333" t="s">
        <v>427</v>
      </c>
      <c r="C333" s="140" t="s">
        <v>687</v>
      </c>
      <c r="D333" s="140" t="str">
        <f>IF(ISERROR(1/VLOOKUP($B333,Kraftvärmeprod!$B$1:$D$480,MATCH("Total värmeproduktion i kraftvärmeverk i kombinerad drift (GWh)",Kraftvärmeprod!$B$1:$AV$1,0),FALSE)),"Ej kraftvärme","Alternativproduktionsmetoden")</f>
        <v>Ej kraftvärme</v>
      </c>
      <c r="E333" s="140">
        <f>VLOOKUP($B333,Totalt!$B$1:$BP$480,MATCH("total el",Totalt!$B$1:$BP$1,0),FALSE)</f>
        <v>5.5E-2</v>
      </c>
      <c r="F333" s="141" t="str">
        <f>IF(ISERROR(1/VLOOKUP($B333,Kraftvärmeprod!$B$1:$BD$480,MATCH("Total värmeproduktion i kraftvärmeverk i kombinerad drift (GWh)",Kraftvärmeprod!$B$1:$AV$1,0),FALSE)),"",VLOOKUP($B333,'Slutlig allokering'!$B$1:$BA$480,MATCH(F$1,'Slutlig allokering'!$B$2:$AS$2,0),FALSE))</f>
        <v/>
      </c>
      <c r="G333" s="140" t="str">
        <f>IF(ISERROR(1/VLOOKUP($B333,Kraftvärmeprod!$B$1:$AV$480,MATCH("Producerad elenergi i kraftvärmeverk (GWh)",Kraftvärmeprod!$B$1:$AV$1,0),FALSE)),"",VLOOKUP($B333,Kraftvärmeprod!$B$1:$AV$480,MATCH("Producerad elenergi i kraftvärmeverk (GWh)",Kraftvärmeprod!$B$1:$AV$1,0),FALSE))</f>
        <v/>
      </c>
      <c r="H333" s="140" t="str">
        <f>IF(ISERROR(1/VLOOKUP($B333,Miljö!$B$1:$T$480,MATCH("Såld mängd produktionsspecifik fjärrvärme (GWh)",Miljö!$B$1:$T$1,0),FALSE)),"",VLOOKUP($B333,Miljö!$B$1:$T$480,MATCH("Såld mängd produktionsspecifik fjärrvärme (GWh)",Miljö!$B$1:$T$1,0),FALSE))</f>
        <v/>
      </c>
      <c r="J333" s="140" t="str">
        <f t="shared" si="5"/>
        <v>Skövde Värmeverk AB</v>
      </c>
    </row>
    <row r="334" spans="1:10" x14ac:dyDescent="0.25">
      <c r="A334" t="s">
        <v>428</v>
      </c>
      <c r="B334" t="s">
        <v>429</v>
      </c>
      <c r="C334" s="140" t="s">
        <v>1251</v>
      </c>
      <c r="D334" s="140" t="str">
        <f>IF(ISERROR(1/VLOOKUP($B334,Kraftvärmeprod!$B$1:$D$480,MATCH("Total värmeproduktion i kraftvärmeverk i kombinerad drift (GWh)",Kraftvärmeprod!$B$1:$AV$1,0),FALSE)),"Ej kraftvärme","Alternativproduktionsmetoden")</f>
        <v>Ej kraftvärme</v>
      </c>
      <c r="E334" s="140">
        <f>VLOOKUP($B334,Totalt!$B$1:$BP$480,MATCH("total el",Totalt!$B$1:$BP$1,0),FALSE)</f>
        <v>0</v>
      </c>
      <c r="F334" s="141" t="str">
        <f>IF(ISERROR(1/VLOOKUP($B334,Kraftvärmeprod!$B$1:$BD$480,MATCH("Total värmeproduktion i kraftvärmeverk i kombinerad drift (GWh)",Kraftvärmeprod!$B$1:$AV$1,0),FALSE)),"",VLOOKUP($B334,'Slutlig allokering'!$B$1:$BA$480,MATCH(F$1,'Slutlig allokering'!$B$2:$AS$2,0),FALSE))</f>
        <v/>
      </c>
      <c r="G334" s="140" t="str">
        <f>IF(ISERROR(1/VLOOKUP($B334,Kraftvärmeprod!$B$1:$AV$480,MATCH("Producerad elenergi i kraftvärmeverk (GWh)",Kraftvärmeprod!$B$1:$AV$1,0),FALSE)),"",VLOOKUP($B334,Kraftvärmeprod!$B$1:$AV$480,MATCH("Producerad elenergi i kraftvärmeverk (GWh)",Kraftvärmeprod!$B$1:$AV$1,0),FALSE))</f>
        <v/>
      </c>
      <c r="H334" s="140" t="str">
        <f>IF(ISERROR(1/VLOOKUP($B334,Miljö!$B$1:$T$480,MATCH("Såld mängd produktionsspecifik fjärrvärme (GWh)",Miljö!$B$1:$T$1,0),FALSE)),"",VLOOKUP($B334,Miljö!$B$1:$T$480,MATCH("Såld mängd produktionsspecifik fjärrvärme (GWh)",Miljö!$B$1:$T$1,0),FALSE))</f>
        <v/>
      </c>
      <c r="J334" s="140" t="str">
        <f t="shared" si="5"/>
        <v>Smedjebacken Energi AB</v>
      </c>
    </row>
    <row r="335" spans="1:10" x14ac:dyDescent="0.25">
      <c r="A335" t="s">
        <v>428</v>
      </c>
      <c r="B335" t="s">
        <v>430</v>
      </c>
      <c r="C335" s="140" t="s">
        <v>1251</v>
      </c>
      <c r="D335" s="140" t="str">
        <f>IF(ISERROR(1/VLOOKUP($B335,Kraftvärmeprod!$B$1:$D$480,MATCH("Total värmeproduktion i kraftvärmeverk i kombinerad drift (GWh)",Kraftvärmeprod!$B$1:$AV$1,0),FALSE)),"Ej kraftvärme","Alternativproduktionsmetoden")</f>
        <v>Ej kraftvärme</v>
      </c>
      <c r="E335" s="140">
        <f>VLOOKUP($B335,Totalt!$B$1:$BP$480,MATCH("total el",Totalt!$B$1:$BP$1,0),FALSE)</f>
        <v>0</v>
      </c>
      <c r="F335" s="141" t="str">
        <f>IF(ISERROR(1/VLOOKUP($B335,Kraftvärmeprod!$B$1:$BD$480,MATCH("Total värmeproduktion i kraftvärmeverk i kombinerad drift (GWh)",Kraftvärmeprod!$B$1:$AV$1,0),FALSE)),"",VLOOKUP($B335,'Slutlig allokering'!$B$1:$BA$480,MATCH(F$1,'Slutlig allokering'!$B$2:$AS$2,0),FALSE))</f>
        <v/>
      </c>
      <c r="G335" s="140" t="str">
        <f>IF(ISERROR(1/VLOOKUP($B335,Kraftvärmeprod!$B$1:$AV$480,MATCH("Producerad elenergi i kraftvärmeverk (GWh)",Kraftvärmeprod!$B$1:$AV$1,0),FALSE)),"",VLOOKUP($B335,Kraftvärmeprod!$B$1:$AV$480,MATCH("Producerad elenergi i kraftvärmeverk (GWh)",Kraftvärmeprod!$B$1:$AV$1,0),FALSE))</f>
        <v/>
      </c>
      <c r="H335" s="140" t="str">
        <f>IF(ISERROR(1/VLOOKUP($B335,Miljö!$B$1:$T$480,MATCH("Såld mängd produktionsspecifik fjärrvärme (GWh)",Miljö!$B$1:$T$1,0),FALSE)),"",VLOOKUP($B335,Miljö!$B$1:$T$480,MATCH("Såld mängd produktionsspecifik fjärrvärme (GWh)",Miljö!$B$1:$T$1,0),FALSE))</f>
        <v/>
      </c>
      <c r="J335" s="140" t="str">
        <f t="shared" si="5"/>
        <v>Smedjebacken Energi AB</v>
      </c>
    </row>
    <row r="336" spans="1:10" x14ac:dyDescent="0.25">
      <c r="A336" t="s">
        <v>431</v>
      </c>
      <c r="B336" t="s">
        <v>432</v>
      </c>
      <c r="C336" s="140" t="s">
        <v>687</v>
      </c>
      <c r="D336" s="140" t="str">
        <f>IF(ISERROR(1/VLOOKUP($B336,Kraftvärmeprod!$B$1:$D$480,MATCH("Total värmeproduktion i kraftvärmeverk i kombinerad drift (GWh)",Kraftvärmeprod!$B$1:$AV$1,0),FALSE)),"Ej kraftvärme","Alternativproduktionsmetoden")</f>
        <v>Ej kraftvärme</v>
      </c>
      <c r="E336" s="140">
        <f>VLOOKUP($B336,Totalt!$B$1:$BP$480,MATCH("total el",Totalt!$B$1:$BP$1,0),FALSE)</f>
        <v>9.5760000000000005</v>
      </c>
      <c r="F336" s="141" t="str">
        <f>IF(ISERROR(1/VLOOKUP($B336,Kraftvärmeprod!$B$1:$BD$480,MATCH("Total värmeproduktion i kraftvärmeverk i kombinerad drift (GWh)",Kraftvärmeprod!$B$1:$AV$1,0),FALSE)),"",VLOOKUP($B336,'Slutlig allokering'!$B$1:$BA$480,MATCH(F$1,'Slutlig allokering'!$B$2:$AS$2,0),FALSE))</f>
        <v/>
      </c>
      <c r="G336" s="140" t="str">
        <f>IF(ISERROR(1/VLOOKUP($B336,Kraftvärmeprod!$B$1:$AV$480,MATCH("Producerad elenergi i kraftvärmeverk (GWh)",Kraftvärmeprod!$B$1:$AV$1,0),FALSE)),"",VLOOKUP($B336,Kraftvärmeprod!$B$1:$AV$480,MATCH("Producerad elenergi i kraftvärmeverk (GWh)",Kraftvärmeprod!$B$1:$AV$1,0),FALSE))</f>
        <v/>
      </c>
      <c r="H336" s="140" t="str">
        <f>IF(ISERROR(1/VLOOKUP($B336,Miljö!$B$1:$T$480,MATCH("Såld mängd produktionsspecifik fjärrvärme (GWh)",Miljö!$B$1:$T$1,0),FALSE)),"",VLOOKUP($B336,Miljö!$B$1:$T$480,MATCH("Såld mängd produktionsspecifik fjärrvärme (GWh)",Miljö!$B$1:$T$1,0),FALSE))</f>
        <v/>
      </c>
      <c r="J336" s="140" t="str">
        <f t="shared" si="5"/>
        <v>Sollentuna Energi AB</v>
      </c>
    </row>
    <row r="337" spans="1:10" x14ac:dyDescent="0.25">
      <c r="A337" t="s">
        <v>433</v>
      </c>
      <c r="B337" t="s">
        <v>434</v>
      </c>
      <c r="C337" s="140" t="s">
        <v>687</v>
      </c>
      <c r="D337" s="140" t="str">
        <f>IF(ISERROR(1/VLOOKUP($B337,Kraftvärmeprod!$B$1:$D$480,MATCH("Total värmeproduktion i kraftvärmeverk i kombinerad drift (GWh)",Kraftvärmeprod!$B$1:$AV$1,0),FALSE)),"Ej kraftvärme","Alternativproduktionsmetoden")</f>
        <v>Ej kraftvärme</v>
      </c>
      <c r="E337" s="140">
        <f>VLOOKUP($B337,Totalt!$B$1:$BP$480,MATCH("total el",Totalt!$B$1:$BP$1,0),FALSE)</f>
        <v>1.5</v>
      </c>
      <c r="F337" s="141" t="str">
        <f>IF(ISERROR(1/VLOOKUP($B337,Kraftvärmeprod!$B$1:$BD$480,MATCH("Total värmeproduktion i kraftvärmeverk i kombinerad drift (GWh)",Kraftvärmeprod!$B$1:$AV$1,0),FALSE)),"",VLOOKUP($B337,'Slutlig allokering'!$B$1:$BA$480,MATCH(F$1,'Slutlig allokering'!$B$2:$AS$2,0),FALSE))</f>
        <v/>
      </c>
      <c r="G337" s="140" t="str">
        <f>IF(ISERROR(1/VLOOKUP($B337,Kraftvärmeprod!$B$1:$AV$480,MATCH("Producerad elenergi i kraftvärmeverk (GWh)",Kraftvärmeprod!$B$1:$AV$1,0),FALSE)),"",VLOOKUP($B337,Kraftvärmeprod!$B$1:$AV$480,MATCH("Producerad elenergi i kraftvärmeverk (GWh)",Kraftvärmeprod!$B$1:$AV$1,0),FALSE))</f>
        <v/>
      </c>
      <c r="H337" s="140" t="str">
        <f>IF(ISERROR(1/VLOOKUP($B337,Miljö!$B$1:$T$480,MATCH("Såld mängd produktionsspecifik fjärrvärme (GWh)",Miljö!$B$1:$T$1,0),FALSE)),"",VLOOKUP($B337,Miljö!$B$1:$T$480,MATCH("Såld mängd produktionsspecifik fjärrvärme (GWh)",Miljö!$B$1:$T$1,0),FALSE))</f>
        <v/>
      </c>
      <c r="J337" s="140" t="str">
        <f t="shared" si="5"/>
        <v>Solör Bioenergi Svenljunga AB</v>
      </c>
    </row>
    <row r="338" spans="1:10" x14ac:dyDescent="0.25">
      <c r="A338" t="s">
        <v>435</v>
      </c>
      <c r="B338" t="s">
        <v>436</v>
      </c>
      <c r="C338" s="140" t="s">
        <v>1252</v>
      </c>
      <c r="D338" s="140" t="str">
        <f>IF(ISERROR(1/VLOOKUP($B338,Kraftvärmeprod!$B$1:$D$480,MATCH("Total värmeproduktion i kraftvärmeverk i kombinerad drift (GWh)",Kraftvärmeprod!$B$1:$AV$1,0),FALSE)),"Ej kraftvärme","Alternativproduktionsmetoden")</f>
        <v>Alternativproduktionsmetoden</v>
      </c>
      <c r="E338" s="140">
        <f>VLOOKUP($B338,Totalt!$B$1:$BP$480,MATCH("total el",Totalt!$B$1:$BP$1,0),FALSE)</f>
        <v>4.7018300000000002</v>
      </c>
      <c r="F338" s="141">
        <f>IF(ISERROR(1/VLOOKUP($B338,Kraftvärmeprod!$B$1:$BD$480,MATCH("Total värmeproduktion i kraftvärmeverk i kombinerad drift (GWh)",Kraftvärmeprod!$B$1:$AV$1,0),FALSE)),"",VLOOKUP($B338,'Slutlig allokering'!$B$1:$BA$480,MATCH(F$1,'Slutlig allokering'!$B$2:$AS$2,0),FALSE))</f>
        <v>0.91569966996699659</v>
      </c>
      <c r="G338" s="140">
        <f>IF(ISERROR(1/VLOOKUP($B338,Kraftvärmeprod!$B$1:$AV$480,MATCH("Producerad elenergi i kraftvärmeverk (GWh)",Kraftvärmeprod!$B$1:$AV$1,0),FALSE)),"",VLOOKUP($B338,Kraftvärmeprod!$B$1:$AV$480,MATCH("Producerad elenergi i kraftvärmeverk (GWh)",Kraftvärmeprod!$B$1:$AV$1,0),FALSE))</f>
        <v>0.91</v>
      </c>
      <c r="H338" s="140" t="str">
        <f>IF(ISERROR(1/VLOOKUP($B338,Miljö!$B$1:$T$480,MATCH("Såld mängd produktionsspecifik fjärrvärme (GWh)",Miljö!$B$1:$T$1,0),FALSE)),"",VLOOKUP($B338,Miljö!$B$1:$T$480,MATCH("Såld mängd produktionsspecifik fjärrvärme (GWh)",Miljö!$B$1:$T$1,0),FALSE))</f>
        <v/>
      </c>
      <c r="J338" s="140" t="str">
        <f t="shared" si="5"/>
        <v>Statkraft Värme AB</v>
      </c>
    </row>
    <row r="339" spans="1:10" x14ac:dyDescent="0.25">
      <c r="A339" t="s">
        <v>435</v>
      </c>
      <c r="B339" t="s">
        <v>437</v>
      </c>
      <c r="C339" s="140" t="s">
        <v>1252</v>
      </c>
      <c r="D339" s="140" t="str">
        <f>IF(ISERROR(1/VLOOKUP($B339,Kraftvärmeprod!$B$1:$D$480,MATCH("Total värmeproduktion i kraftvärmeverk i kombinerad drift (GWh)",Kraftvärmeprod!$B$1:$AV$1,0),FALSE)),"Ej kraftvärme","Alternativproduktionsmetoden")</f>
        <v>Ej kraftvärme</v>
      </c>
      <c r="E339" s="140">
        <f>VLOOKUP($B339,Totalt!$B$1:$BP$480,MATCH("total el",Totalt!$B$1:$BP$1,0),FALSE)</f>
        <v>0.81</v>
      </c>
      <c r="F339" s="141" t="str">
        <f>IF(ISERROR(1/VLOOKUP($B339,Kraftvärmeprod!$B$1:$BD$480,MATCH("Total värmeproduktion i kraftvärmeverk i kombinerad drift (GWh)",Kraftvärmeprod!$B$1:$AV$1,0),FALSE)),"",VLOOKUP($B339,'Slutlig allokering'!$B$1:$BA$480,MATCH(F$1,'Slutlig allokering'!$B$2:$AS$2,0),FALSE))</f>
        <v/>
      </c>
      <c r="G339" s="140" t="str">
        <f>IF(ISERROR(1/VLOOKUP($B339,Kraftvärmeprod!$B$1:$AV$480,MATCH("Producerad elenergi i kraftvärmeverk (GWh)",Kraftvärmeprod!$B$1:$AV$1,0),FALSE)),"",VLOOKUP($B339,Kraftvärmeprod!$B$1:$AV$480,MATCH("Producerad elenergi i kraftvärmeverk (GWh)",Kraftvärmeprod!$B$1:$AV$1,0),FALSE))</f>
        <v/>
      </c>
      <c r="H339" s="140" t="str">
        <f>IF(ISERROR(1/VLOOKUP($B339,Miljö!$B$1:$T$480,MATCH("Såld mängd produktionsspecifik fjärrvärme (GWh)",Miljö!$B$1:$T$1,0),FALSE)),"",VLOOKUP($B339,Miljö!$B$1:$T$480,MATCH("Såld mängd produktionsspecifik fjärrvärme (GWh)",Miljö!$B$1:$T$1,0),FALSE))</f>
        <v/>
      </c>
      <c r="J339" s="140" t="str">
        <f t="shared" si="5"/>
        <v>Statkraft Värme AB</v>
      </c>
    </row>
    <row r="340" spans="1:10" x14ac:dyDescent="0.25">
      <c r="A340" t="s">
        <v>435</v>
      </c>
      <c r="B340" t="s">
        <v>438</v>
      </c>
      <c r="C340" s="140" t="s">
        <v>1252</v>
      </c>
      <c r="D340" s="140" t="str">
        <f>IF(ISERROR(1/VLOOKUP($B340,Kraftvärmeprod!$B$1:$D$480,MATCH("Total värmeproduktion i kraftvärmeverk i kombinerad drift (GWh)",Kraftvärmeprod!$B$1:$AV$1,0),FALSE)),"Ej kraftvärme","Alternativproduktionsmetoden")</f>
        <v>Ej kraftvärme</v>
      </c>
      <c r="E340" s="140">
        <f>VLOOKUP($B340,Totalt!$B$1:$BP$480,MATCH("total el",Totalt!$B$1:$BP$1,0),FALSE)</f>
        <v>0.17</v>
      </c>
      <c r="F340" s="141" t="str">
        <f>IF(ISERROR(1/VLOOKUP($B340,Kraftvärmeprod!$B$1:$BD$480,MATCH("Total värmeproduktion i kraftvärmeverk i kombinerad drift (GWh)",Kraftvärmeprod!$B$1:$AV$1,0),FALSE)),"",VLOOKUP($B340,'Slutlig allokering'!$B$1:$BA$480,MATCH(F$1,'Slutlig allokering'!$B$2:$AS$2,0),FALSE))</f>
        <v/>
      </c>
      <c r="G340" s="140" t="str">
        <f>IF(ISERROR(1/VLOOKUP($B340,Kraftvärmeprod!$B$1:$AV$480,MATCH("Producerad elenergi i kraftvärmeverk (GWh)",Kraftvärmeprod!$B$1:$AV$1,0),FALSE)),"",VLOOKUP($B340,Kraftvärmeprod!$B$1:$AV$480,MATCH("Producerad elenergi i kraftvärmeverk (GWh)",Kraftvärmeprod!$B$1:$AV$1,0),FALSE))</f>
        <v/>
      </c>
      <c r="H340" s="140" t="str">
        <f>IF(ISERROR(1/VLOOKUP($B340,Miljö!$B$1:$T$480,MATCH("Såld mängd produktionsspecifik fjärrvärme (GWh)",Miljö!$B$1:$T$1,0),FALSE)),"",VLOOKUP($B340,Miljö!$B$1:$T$480,MATCH("Såld mängd produktionsspecifik fjärrvärme (GWh)",Miljö!$B$1:$T$1,0),FALSE))</f>
        <v/>
      </c>
      <c r="J340" s="140" t="str">
        <f t="shared" si="5"/>
        <v>Statkraft Värme AB</v>
      </c>
    </row>
    <row r="341" spans="1:10" x14ac:dyDescent="0.25">
      <c r="A341" t="s">
        <v>435</v>
      </c>
      <c r="B341" t="s">
        <v>439</v>
      </c>
      <c r="C341" s="140" t="s">
        <v>1252</v>
      </c>
      <c r="D341" s="140" t="str">
        <f>IF(ISERROR(1/VLOOKUP($B341,Kraftvärmeprod!$B$1:$D$480,MATCH("Total värmeproduktion i kraftvärmeverk i kombinerad drift (GWh)",Kraftvärmeprod!$B$1:$AV$1,0),FALSE)),"Ej kraftvärme","Alternativproduktionsmetoden")</f>
        <v>Ej kraftvärme</v>
      </c>
      <c r="E341" s="140">
        <f>VLOOKUP($B341,Totalt!$B$1:$BP$480,MATCH("total el",Totalt!$B$1:$BP$1,0),FALSE)</f>
        <v>1.02</v>
      </c>
      <c r="F341" s="141" t="str">
        <f>IF(ISERROR(1/VLOOKUP($B341,Kraftvärmeprod!$B$1:$BD$480,MATCH("Total värmeproduktion i kraftvärmeverk i kombinerad drift (GWh)",Kraftvärmeprod!$B$1:$AV$1,0),FALSE)),"",VLOOKUP($B341,'Slutlig allokering'!$B$1:$BA$480,MATCH(F$1,'Slutlig allokering'!$B$2:$AS$2,0),FALSE))</f>
        <v/>
      </c>
      <c r="G341" s="140" t="str">
        <f>IF(ISERROR(1/VLOOKUP($B341,Kraftvärmeprod!$B$1:$AV$480,MATCH("Producerad elenergi i kraftvärmeverk (GWh)",Kraftvärmeprod!$B$1:$AV$1,0),FALSE)),"",VLOOKUP($B341,Kraftvärmeprod!$B$1:$AV$480,MATCH("Producerad elenergi i kraftvärmeverk (GWh)",Kraftvärmeprod!$B$1:$AV$1,0),FALSE))</f>
        <v/>
      </c>
      <c r="H341" s="140" t="str">
        <f>IF(ISERROR(1/VLOOKUP($B341,Miljö!$B$1:$T$480,MATCH("Såld mängd produktionsspecifik fjärrvärme (GWh)",Miljö!$B$1:$T$1,0),FALSE)),"",VLOOKUP($B341,Miljö!$B$1:$T$480,MATCH("Såld mängd produktionsspecifik fjärrvärme (GWh)",Miljö!$B$1:$T$1,0),FALSE))</f>
        <v/>
      </c>
      <c r="J341" s="140" t="str">
        <f t="shared" si="5"/>
        <v>Statkraft Värme AB</v>
      </c>
    </row>
    <row r="342" spans="1:10" x14ac:dyDescent="0.25">
      <c r="A342" t="s">
        <v>440</v>
      </c>
      <c r="B342" t="s">
        <v>441</v>
      </c>
      <c r="C342" s="140" t="s">
        <v>687</v>
      </c>
      <c r="D342" s="140" t="str">
        <f>IF(ISERROR(1/VLOOKUP($B342,Kraftvärmeprod!$B$1:$D$480,MATCH("Total värmeproduktion i kraftvärmeverk i kombinerad drift (GWh)",Kraftvärmeprod!$B$1:$AV$1,0),FALSE)),"Ej kraftvärme","Alternativproduktionsmetoden")</f>
        <v>Ej kraftvärme</v>
      </c>
      <c r="E342" s="140">
        <f>VLOOKUP($B342,Totalt!$B$1:$BP$480,MATCH("total el",Totalt!$B$1:$BP$1,0),FALSE)</f>
        <v>1</v>
      </c>
      <c r="F342" s="141" t="str">
        <f>IF(ISERROR(1/VLOOKUP($B342,Kraftvärmeprod!$B$1:$BD$480,MATCH("Total värmeproduktion i kraftvärmeverk i kombinerad drift (GWh)",Kraftvärmeprod!$B$1:$AV$1,0),FALSE)),"",VLOOKUP($B342,'Slutlig allokering'!$B$1:$BA$480,MATCH(F$1,'Slutlig allokering'!$B$2:$AS$2,0),FALSE))</f>
        <v/>
      </c>
      <c r="G342" s="140" t="str">
        <f>IF(ISERROR(1/VLOOKUP($B342,Kraftvärmeprod!$B$1:$AV$480,MATCH("Producerad elenergi i kraftvärmeverk (GWh)",Kraftvärmeprod!$B$1:$AV$1,0),FALSE)),"",VLOOKUP($B342,Kraftvärmeprod!$B$1:$AV$480,MATCH("Producerad elenergi i kraftvärmeverk (GWh)",Kraftvärmeprod!$B$1:$AV$1,0),FALSE))</f>
        <v/>
      </c>
      <c r="H342" s="140" t="str">
        <f>IF(ISERROR(1/VLOOKUP($B342,Miljö!$B$1:$T$480,MATCH("Såld mängd produktionsspecifik fjärrvärme (GWh)",Miljö!$B$1:$T$1,0),FALSE)),"",VLOOKUP($B342,Miljö!$B$1:$T$480,MATCH("Såld mängd produktionsspecifik fjärrvärme (GWh)",Miljö!$B$1:$T$1,0),FALSE))</f>
        <v/>
      </c>
      <c r="J342" s="140" t="str">
        <f t="shared" si="5"/>
        <v>Stenungsunds Energi &amp; Miljö AB</v>
      </c>
    </row>
    <row r="343" spans="1:10" x14ac:dyDescent="0.25">
      <c r="A343" t="s">
        <v>440</v>
      </c>
      <c r="B343" t="s">
        <v>442</v>
      </c>
      <c r="C343" s="140" t="s">
        <v>687</v>
      </c>
      <c r="D343" s="140" t="str">
        <f>IF(ISERROR(1/VLOOKUP($B343,Kraftvärmeprod!$B$1:$D$480,MATCH("Total värmeproduktion i kraftvärmeverk i kombinerad drift (GWh)",Kraftvärmeprod!$B$1:$AV$1,0),FALSE)),"Ej kraftvärme","Alternativproduktionsmetoden")</f>
        <v>Ej kraftvärme</v>
      </c>
      <c r="E343" s="140">
        <f>VLOOKUP($B343,Totalt!$B$1:$BP$480,MATCH("total el",Totalt!$B$1:$BP$1,0),FALSE)</f>
        <v>0.05</v>
      </c>
      <c r="F343" s="141" t="str">
        <f>IF(ISERROR(1/VLOOKUP($B343,Kraftvärmeprod!$B$1:$BD$480,MATCH("Total värmeproduktion i kraftvärmeverk i kombinerad drift (GWh)",Kraftvärmeprod!$B$1:$AV$1,0),FALSE)),"",VLOOKUP($B343,'Slutlig allokering'!$B$1:$BA$480,MATCH(F$1,'Slutlig allokering'!$B$2:$AS$2,0),FALSE))</f>
        <v/>
      </c>
      <c r="G343" s="140" t="str">
        <f>IF(ISERROR(1/VLOOKUP($B343,Kraftvärmeprod!$B$1:$AV$480,MATCH("Producerad elenergi i kraftvärmeverk (GWh)",Kraftvärmeprod!$B$1:$AV$1,0),FALSE)),"",VLOOKUP($B343,Kraftvärmeprod!$B$1:$AV$480,MATCH("Producerad elenergi i kraftvärmeverk (GWh)",Kraftvärmeprod!$B$1:$AV$1,0),FALSE))</f>
        <v/>
      </c>
      <c r="H343" s="140" t="str">
        <f>IF(ISERROR(1/VLOOKUP($B343,Miljö!$B$1:$T$480,MATCH("Såld mängd produktionsspecifik fjärrvärme (GWh)",Miljö!$B$1:$T$1,0),FALSE)),"",VLOOKUP($B343,Miljö!$B$1:$T$480,MATCH("Såld mängd produktionsspecifik fjärrvärme (GWh)",Miljö!$B$1:$T$1,0),FALSE))</f>
        <v/>
      </c>
      <c r="J343" s="140" t="str">
        <f t="shared" si="5"/>
        <v>Stenungsunds Energi &amp; Miljö AB</v>
      </c>
    </row>
    <row r="344" spans="1:10" x14ac:dyDescent="0.25">
      <c r="A344" t="s">
        <v>443</v>
      </c>
      <c r="B344" t="s">
        <v>444</v>
      </c>
      <c r="C344" s="140" t="s">
        <v>687</v>
      </c>
      <c r="D344" s="140" t="str">
        <f>IF(ISERROR(1/VLOOKUP($B344,Kraftvärmeprod!$B$1:$D$480,MATCH("Total värmeproduktion i kraftvärmeverk i kombinerad drift (GWh)",Kraftvärmeprod!$B$1:$AV$1,0),FALSE)),"Ej kraftvärme","Alternativproduktionsmetoden")</f>
        <v>Alternativproduktionsmetoden</v>
      </c>
      <c r="E344" s="140">
        <f>VLOOKUP($B344,Totalt!$B$1:$BP$480,MATCH("total el",Totalt!$B$1:$BP$1,0),FALSE)</f>
        <v>3.8180200000000002</v>
      </c>
      <c r="F344" s="141">
        <f>IF(ISERROR(1/VLOOKUP($B344,Kraftvärmeprod!$B$1:$BD$480,MATCH("Total värmeproduktion i kraftvärmeverk i kombinerad drift (GWh)",Kraftvärmeprod!$B$1:$AV$1,0),FALSE)),"",VLOOKUP($B344,'Slutlig allokering'!$B$1:$BA$480,MATCH(F$1,'Slutlig allokering'!$B$2:$AS$2,0),FALSE))</f>
        <v>0.6098345447860396</v>
      </c>
      <c r="G344" s="140">
        <f>IF(ISERROR(1/VLOOKUP($B344,Kraftvärmeprod!$B$1:$AV$480,MATCH("Producerad elenergi i kraftvärmeverk (GWh)",Kraftvärmeprod!$B$1:$AV$1,0),FALSE)),"",VLOOKUP($B344,Kraftvärmeprod!$B$1:$AV$480,MATCH("Producerad elenergi i kraftvärmeverk (GWh)",Kraftvärmeprod!$B$1:$AV$1,0),FALSE))</f>
        <v>36.030999999999999</v>
      </c>
      <c r="H344" s="140" t="str">
        <f>IF(ISERROR(1/VLOOKUP($B344,Miljö!$B$1:$T$480,MATCH("Såld mängd produktionsspecifik fjärrvärme (GWh)",Miljö!$B$1:$T$1,0),FALSE)),"",VLOOKUP($B344,Miljö!$B$1:$T$480,MATCH("Såld mängd produktionsspecifik fjärrvärme (GWh)",Miljö!$B$1:$T$1,0),FALSE))</f>
        <v/>
      </c>
      <c r="J344" s="140" t="str">
        <f t="shared" si="5"/>
        <v>Strängnäs Energi AB, SEVAB</v>
      </c>
    </row>
    <row r="345" spans="1:10" x14ac:dyDescent="0.25">
      <c r="A345" t="s">
        <v>443</v>
      </c>
      <c r="B345" t="s">
        <v>445</v>
      </c>
      <c r="C345" s="140" t="s">
        <v>687</v>
      </c>
      <c r="D345" s="140" t="str">
        <f>IF(ISERROR(1/VLOOKUP($B345,Kraftvärmeprod!$B$1:$D$480,MATCH("Total värmeproduktion i kraftvärmeverk i kombinerad drift (GWh)",Kraftvärmeprod!$B$1:$AV$1,0),FALSE)),"Ej kraftvärme","Alternativproduktionsmetoden")</f>
        <v>Ej kraftvärme</v>
      </c>
      <c r="E345" s="140">
        <f>VLOOKUP($B345,Totalt!$B$1:$BP$480,MATCH("total el",Totalt!$B$1:$BP$1,0),FALSE)</f>
        <v>0</v>
      </c>
      <c r="F345" s="141" t="str">
        <f>IF(ISERROR(1/VLOOKUP($B345,Kraftvärmeprod!$B$1:$BD$480,MATCH("Total värmeproduktion i kraftvärmeverk i kombinerad drift (GWh)",Kraftvärmeprod!$B$1:$AV$1,0),FALSE)),"",VLOOKUP($B345,'Slutlig allokering'!$B$1:$BA$480,MATCH(F$1,'Slutlig allokering'!$B$2:$AS$2,0),FALSE))</f>
        <v/>
      </c>
      <c r="G345" s="140" t="str">
        <f>IF(ISERROR(1/VLOOKUP($B345,Kraftvärmeprod!$B$1:$AV$480,MATCH("Producerad elenergi i kraftvärmeverk (GWh)",Kraftvärmeprod!$B$1:$AV$1,0),FALSE)),"",VLOOKUP($B345,Kraftvärmeprod!$B$1:$AV$480,MATCH("Producerad elenergi i kraftvärmeverk (GWh)",Kraftvärmeprod!$B$1:$AV$1,0),FALSE))</f>
        <v/>
      </c>
      <c r="H345" s="140" t="str">
        <f>IF(ISERROR(1/VLOOKUP($B345,Miljö!$B$1:$T$480,MATCH("Såld mängd produktionsspecifik fjärrvärme (GWh)",Miljö!$B$1:$T$1,0),FALSE)),"",VLOOKUP($B345,Miljö!$B$1:$T$480,MATCH("Såld mängd produktionsspecifik fjärrvärme (GWh)",Miljö!$B$1:$T$1,0),FALSE))</f>
        <v/>
      </c>
      <c r="J345" s="140" t="str">
        <f t="shared" si="5"/>
        <v>Strängnäs Energi AB, SEVAB</v>
      </c>
    </row>
    <row r="346" spans="1:10" x14ac:dyDescent="0.25">
      <c r="A346" t="s">
        <v>443</v>
      </c>
      <c r="B346" t="s">
        <v>446</v>
      </c>
      <c r="C346" s="140" t="s">
        <v>687</v>
      </c>
      <c r="D346" s="140" t="str">
        <f>IF(ISERROR(1/VLOOKUP($B346,Kraftvärmeprod!$B$1:$D$480,MATCH("Total värmeproduktion i kraftvärmeverk i kombinerad drift (GWh)",Kraftvärmeprod!$B$1:$AV$1,0),FALSE)),"Ej kraftvärme","Alternativproduktionsmetoden")</f>
        <v>Ej kraftvärme</v>
      </c>
      <c r="E346" s="140">
        <f>VLOOKUP($B346,Totalt!$B$1:$BP$480,MATCH("total el",Totalt!$B$1:$BP$1,0),FALSE)</f>
        <v>0</v>
      </c>
      <c r="F346" s="141" t="str">
        <f>IF(ISERROR(1/VLOOKUP($B346,Kraftvärmeprod!$B$1:$BD$480,MATCH("Total värmeproduktion i kraftvärmeverk i kombinerad drift (GWh)",Kraftvärmeprod!$B$1:$AV$1,0),FALSE)),"",VLOOKUP($B346,'Slutlig allokering'!$B$1:$BA$480,MATCH(F$1,'Slutlig allokering'!$B$2:$AS$2,0),FALSE))</f>
        <v/>
      </c>
      <c r="G346" s="140" t="str">
        <f>IF(ISERROR(1/VLOOKUP($B346,Kraftvärmeprod!$B$1:$AV$480,MATCH("Producerad elenergi i kraftvärmeverk (GWh)",Kraftvärmeprod!$B$1:$AV$1,0),FALSE)),"",VLOOKUP($B346,Kraftvärmeprod!$B$1:$AV$480,MATCH("Producerad elenergi i kraftvärmeverk (GWh)",Kraftvärmeprod!$B$1:$AV$1,0),FALSE))</f>
        <v/>
      </c>
      <c r="H346" s="140" t="str">
        <f>IF(ISERROR(1/VLOOKUP($B346,Miljö!$B$1:$T$480,MATCH("Såld mängd produktionsspecifik fjärrvärme (GWh)",Miljö!$B$1:$T$1,0),FALSE)),"",VLOOKUP($B346,Miljö!$B$1:$T$480,MATCH("Såld mängd produktionsspecifik fjärrvärme (GWh)",Miljö!$B$1:$T$1,0),FALSE))</f>
        <v/>
      </c>
      <c r="J346" s="140" t="str">
        <f t="shared" si="5"/>
        <v>Strängnäs Energi AB, SEVAB</v>
      </c>
    </row>
    <row r="347" spans="1:10" x14ac:dyDescent="0.25">
      <c r="A347" t="s">
        <v>447</v>
      </c>
      <c r="B347" t="s">
        <v>448</v>
      </c>
      <c r="C347" s="140" t="s">
        <v>1253</v>
      </c>
      <c r="D347" s="140" t="str">
        <f>IF(ISERROR(1/VLOOKUP($B347,Kraftvärmeprod!$B$1:$D$480,MATCH("Total värmeproduktion i kraftvärmeverk i kombinerad drift (GWh)",Kraftvärmeprod!$B$1:$AV$1,0),FALSE)),"Ej kraftvärme","Alternativproduktionsmetoden")</f>
        <v>Ej kraftvärme</v>
      </c>
      <c r="E347" s="140">
        <f>VLOOKUP($B347,Totalt!$B$1:$BP$480,MATCH("total el",Totalt!$B$1:$BP$1,0),FALSE)</f>
        <v>0.6</v>
      </c>
      <c r="F347" s="141" t="str">
        <f>IF(ISERROR(1/VLOOKUP($B347,Kraftvärmeprod!$B$1:$BD$480,MATCH("Total värmeproduktion i kraftvärmeverk i kombinerad drift (GWh)",Kraftvärmeprod!$B$1:$AV$1,0),FALSE)),"",VLOOKUP($B347,'Slutlig allokering'!$B$1:$BA$480,MATCH(F$1,'Slutlig allokering'!$B$2:$AS$2,0),FALSE))</f>
        <v/>
      </c>
      <c r="G347" s="140" t="str">
        <f>IF(ISERROR(1/VLOOKUP($B347,Kraftvärmeprod!$B$1:$AV$480,MATCH("Producerad elenergi i kraftvärmeverk (GWh)",Kraftvärmeprod!$B$1:$AV$1,0),FALSE)),"",VLOOKUP($B347,Kraftvärmeprod!$B$1:$AV$480,MATCH("Producerad elenergi i kraftvärmeverk (GWh)",Kraftvärmeprod!$B$1:$AV$1,0),FALSE))</f>
        <v/>
      </c>
      <c r="H347" s="140" t="str">
        <f>IF(ISERROR(1/VLOOKUP($B347,Miljö!$B$1:$T$480,MATCH("Såld mängd produktionsspecifik fjärrvärme (GWh)",Miljö!$B$1:$T$1,0),FALSE)),"",VLOOKUP($B347,Miljö!$B$1:$T$480,MATCH("Såld mängd produktionsspecifik fjärrvärme (GWh)",Miljö!$B$1:$T$1,0),FALSE))</f>
        <v/>
      </c>
      <c r="J347" s="140" t="str">
        <f t="shared" si="5"/>
        <v>Sundsvall Energi AB</v>
      </c>
    </row>
    <row r="348" spans="1:10" x14ac:dyDescent="0.25">
      <c r="A348" t="s">
        <v>447</v>
      </c>
      <c r="B348" t="s">
        <v>449</v>
      </c>
      <c r="C348" s="140" t="s">
        <v>1253</v>
      </c>
      <c r="D348" s="140" t="str">
        <f>IF(ISERROR(1/VLOOKUP($B348,Kraftvärmeprod!$B$1:$D$480,MATCH("Total värmeproduktion i kraftvärmeverk i kombinerad drift (GWh)",Kraftvärmeprod!$B$1:$AV$1,0),FALSE)),"Ej kraftvärme","Alternativproduktionsmetoden")</f>
        <v>Ej kraftvärme</v>
      </c>
      <c r="E348" s="140">
        <f>VLOOKUP($B348,Totalt!$B$1:$BP$480,MATCH("total el",Totalt!$B$1:$BP$1,0),FALSE)</f>
        <v>0.6</v>
      </c>
      <c r="F348" s="141" t="str">
        <f>IF(ISERROR(1/VLOOKUP($B348,Kraftvärmeprod!$B$1:$BD$480,MATCH("Total värmeproduktion i kraftvärmeverk i kombinerad drift (GWh)",Kraftvärmeprod!$B$1:$AV$1,0),FALSE)),"",VLOOKUP($B348,'Slutlig allokering'!$B$1:$BA$480,MATCH(F$1,'Slutlig allokering'!$B$2:$AS$2,0),FALSE))</f>
        <v/>
      </c>
      <c r="G348" s="140" t="str">
        <f>IF(ISERROR(1/VLOOKUP($B348,Kraftvärmeprod!$B$1:$AV$480,MATCH("Producerad elenergi i kraftvärmeverk (GWh)",Kraftvärmeprod!$B$1:$AV$1,0),FALSE)),"",VLOOKUP($B348,Kraftvärmeprod!$B$1:$AV$480,MATCH("Producerad elenergi i kraftvärmeverk (GWh)",Kraftvärmeprod!$B$1:$AV$1,0),FALSE))</f>
        <v/>
      </c>
      <c r="H348" s="140" t="str">
        <f>IF(ISERROR(1/VLOOKUP($B348,Miljö!$B$1:$T$480,MATCH("Såld mängd produktionsspecifik fjärrvärme (GWh)",Miljö!$B$1:$T$1,0),FALSE)),"",VLOOKUP($B348,Miljö!$B$1:$T$480,MATCH("Såld mängd produktionsspecifik fjärrvärme (GWh)",Miljö!$B$1:$T$1,0),FALSE))</f>
        <v/>
      </c>
      <c r="J348" s="140" t="str">
        <f t="shared" si="5"/>
        <v>Sundsvall Energi AB</v>
      </c>
    </row>
    <row r="349" spans="1:10" x14ac:dyDescent="0.25">
      <c r="A349" t="s">
        <v>447</v>
      </c>
      <c r="B349" t="s">
        <v>450</v>
      </c>
      <c r="C349" s="140" t="s">
        <v>1253</v>
      </c>
      <c r="D349" s="140" t="str">
        <f>IF(ISERROR(1/VLOOKUP($B349,Kraftvärmeprod!$B$1:$D$480,MATCH("Total värmeproduktion i kraftvärmeverk i kombinerad drift (GWh)",Kraftvärmeprod!$B$1:$AV$1,0),FALSE)),"Ej kraftvärme","Alternativproduktionsmetoden")</f>
        <v>Alternativproduktionsmetoden</v>
      </c>
      <c r="E349" s="140">
        <f>VLOOKUP($B349,Totalt!$B$1:$BP$480,MATCH("total el",Totalt!$B$1:$BP$1,0),FALSE)</f>
        <v>79.192000000000007</v>
      </c>
      <c r="F349" s="141">
        <f>IF(ISERROR(1/VLOOKUP($B349,Kraftvärmeprod!$B$1:$BD$480,MATCH("Total värmeproduktion i kraftvärmeverk i kombinerad drift (GWh)",Kraftvärmeprod!$B$1:$AV$1,0),FALSE)),"",VLOOKUP($B349,'Slutlig allokering'!$B$1:$BA$480,MATCH(F$1,'Slutlig allokering'!$B$2:$AS$2,0),FALSE))</f>
        <v>0.57527676023557484</v>
      </c>
      <c r="G349" s="140">
        <f>IF(ISERROR(1/VLOOKUP($B349,Kraftvärmeprod!$B$1:$AV$480,MATCH("Producerad elenergi i kraftvärmeverk (GWh)",Kraftvärmeprod!$B$1:$AV$1,0),FALSE)),"",VLOOKUP($B349,Kraftvärmeprod!$B$1:$AV$480,MATCH("Producerad elenergi i kraftvärmeverk (GWh)",Kraftvärmeprod!$B$1:$AV$1,0),FALSE))</f>
        <v>70</v>
      </c>
      <c r="H349" s="140" t="str">
        <f>IF(ISERROR(1/VLOOKUP($B349,Miljö!$B$1:$T$480,MATCH("Såld mängd produktionsspecifik fjärrvärme (GWh)",Miljö!$B$1:$T$1,0),FALSE)),"",VLOOKUP($B349,Miljö!$B$1:$T$480,MATCH("Såld mängd produktionsspecifik fjärrvärme (GWh)",Miljö!$B$1:$T$1,0),FALSE))</f>
        <v/>
      </c>
      <c r="J349" s="140" t="str">
        <f t="shared" si="5"/>
        <v>Sundsvall Energi AB</v>
      </c>
    </row>
    <row r="350" spans="1:10" x14ac:dyDescent="0.25">
      <c r="A350" t="s">
        <v>447</v>
      </c>
      <c r="B350" t="s">
        <v>451</v>
      </c>
      <c r="C350" s="140" t="s">
        <v>1253</v>
      </c>
      <c r="D350" s="140" t="str">
        <f>IF(ISERROR(1/VLOOKUP($B350,Kraftvärmeprod!$B$1:$D$480,MATCH("Total värmeproduktion i kraftvärmeverk i kombinerad drift (GWh)",Kraftvärmeprod!$B$1:$AV$1,0),FALSE)),"Ej kraftvärme","Alternativproduktionsmetoden")</f>
        <v>Ej kraftvärme</v>
      </c>
      <c r="E350" s="140">
        <f>VLOOKUP($B350,Totalt!$B$1:$BP$480,MATCH("total el",Totalt!$B$1:$BP$1,0),FALSE)</f>
        <v>0</v>
      </c>
      <c r="F350" s="141" t="str">
        <f>IF(ISERROR(1/VLOOKUP($B350,Kraftvärmeprod!$B$1:$BD$480,MATCH("Total värmeproduktion i kraftvärmeverk i kombinerad drift (GWh)",Kraftvärmeprod!$B$1:$AV$1,0),FALSE)),"",VLOOKUP($B350,'Slutlig allokering'!$B$1:$BA$480,MATCH(F$1,'Slutlig allokering'!$B$2:$AS$2,0),FALSE))</f>
        <v/>
      </c>
      <c r="G350" s="140" t="str">
        <f>IF(ISERROR(1/VLOOKUP($B350,Kraftvärmeprod!$B$1:$AV$480,MATCH("Producerad elenergi i kraftvärmeverk (GWh)",Kraftvärmeprod!$B$1:$AV$1,0),FALSE)),"",VLOOKUP($B350,Kraftvärmeprod!$B$1:$AV$480,MATCH("Producerad elenergi i kraftvärmeverk (GWh)",Kraftvärmeprod!$B$1:$AV$1,0),FALSE))</f>
        <v/>
      </c>
      <c r="H350" s="140" t="str">
        <f>IF(ISERROR(1/VLOOKUP($B350,Miljö!$B$1:$T$480,MATCH("Såld mängd produktionsspecifik fjärrvärme (GWh)",Miljö!$B$1:$T$1,0),FALSE)),"",VLOOKUP($B350,Miljö!$B$1:$T$480,MATCH("Såld mängd produktionsspecifik fjärrvärme (GWh)",Miljö!$B$1:$T$1,0),FALSE))</f>
        <v/>
      </c>
      <c r="J350" s="140" t="str">
        <f t="shared" si="5"/>
        <v>Sundsvall Energi AB</v>
      </c>
    </row>
    <row r="351" spans="1:10" x14ac:dyDescent="0.25">
      <c r="A351" t="s">
        <v>447</v>
      </c>
      <c r="B351" t="s">
        <v>452</v>
      </c>
      <c r="C351" s="140" t="s">
        <v>1253</v>
      </c>
      <c r="D351" s="140" t="str">
        <f>IF(ISERROR(1/VLOOKUP($B351,Kraftvärmeprod!$B$1:$D$480,MATCH("Total värmeproduktion i kraftvärmeverk i kombinerad drift (GWh)",Kraftvärmeprod!$B$1:$AV$1,0),FALSE)),"Ej kraftvärme","Alternativproduktionsmetoden")</f>
        <v>Ej kraftvärme</v>
      </c>
      <c r="E351" s="140">
        <f>VLOOKUP($B351,Totalt!$B$1:$BP$480,MATCH("total el",Totalt!$B$1:$BP$1,0),FALSE)</f>
        <v>0.1</v>
      </c>
      <c r="F351" s="141" t="str">
        <f>IF(ISERROR(1/VLOOKUP($B351,Kraftvärmeprod!$B$1:$BD$480,MATCH("Total värmeproduktion i kraftvärmeverk i kombinerad drift (GWh)",Kraftvärmeprod!$B$1:$AV$1,0),FALSE)),"",VLOOKUP($B351,'Slutlig allokering'!$B$1:$BA$480,MATCH(F$1,'Slutlig allokering'!$B$2:$AS$2,0),FALSE))</f>
        <v/>
      </c>
      <c r="G351" s="140" t="str">
        <f>IF(ISERROR(1/VLOOKUP($B351,Kraftvärmeprod!$B$1:$AV$480,MATCH("Producerad elenergi i kraftvärmeverk (GWh)",Kraftvärmeprod!$B$1:$AV$1,0),FALSE)),"",VLOOKUP($B351,Kraftvärmeprod!$B$1:$AV$480,MATCH("Producerad elenergi i kraftvärmeverk (GWh)",Kraftvärmeprod!$B$1:$AV$1,0),FALSE))</f>
        <v/>
      </c>
      <c r="H351" s="140" t="str">
        <f>IF(ISERROR(1/VLOOKUP($B351,Miljö!$B$1:$T$480,MATCH("Såld mängd produktionsspecifik fjärrvärme (GWh)",Miljö!$B$1:$T$1,0),FALSE)),"",VLOOKUP($B351,Miljö!$B$1:$T$480,MATCH("Såld mängd produktionsspecifik fjärrvärme (GWh)",Miljö!$B$1:$T$1,0),FALSE))</f>
        <v/>
      </c>
      <c r="J351" s="140" t="str">
        <f t="shared" si="5"/>
        <v>Sundsvall Energi AB</v>
      </c>
    </row>
    <row r="352" spans="1:10" x14ac:dyDescent="0.25">
      <c r="A352" t="s">
        <v>453</v>
      </c>
      <c r="B352" t="s">
        <v>454</v>
      </c>
      <c r="C352" s="140" t="s">
        <v>687</v>
      </c>
      <c r="D352" s="140" t="str">
        <f>IF(ISERROR(1/VLOOKUP($B352,Kraftvärmeprod!$B$1:$D$480,MATCH("Total värmeproduktion i kraftvärmeverk i kombinerad drift (GWh)",Kraftvärmeprod!$B$1:$AV$1,0),FALSE)),"Ej kraftvärme","Alternativproduktionsmetoden")</f>
        <v>Ej kraftvärme</v>
      </c>
      <c r="E352" s="140">
        <f>VLOOKUP($B352,Totalt!$B$1:$BP$480,MATCH("total el",Totalt!$B$1:$BP$1,0),FALSE)</f>
        <v>0.311</v>
      </c>
      <c r="F352" s="141" t="str">
        <f>IF(ISERROR(1/VLOOKUP($B352,Kraftvärmeprod!$B$1:$BD$480,MATCH("Total värmeproduktion i kraftvärmeverk i kombinerad drift (GWh)",Kraftvärmeprod!$B$1:$AV$1,0),FALSE)),"",VLOOKUP($B352,'Slutlig allokering'!$B$1:$BA$480,MATCH(F$1,'Slutlig allokering'!$B$2:$AS$2,0),FALSE))</f>
        <v/>
      </c>
      <c r="G352" s="140" t="str">
        <f>IF(ISERROR(1/VLOOKUP($B352,Kraftvärmeprod!$B$1:$AV$480,MATCH("Producerad elenergi i kraftvärmeverk (GWh)",Kraftvärmeprod!$B$1:$AV$1,0),FALSE)),"",VLOOKUP($B352,Kraftvärmeprod!$B$1:$AV$480,MATCH("Producerad elenergi i kraftvärmeverk (GWh)",Kraftvärmeprod!$B$1:$AV$1,0),FALSE))</f>
        <v/>
      </c>
      <c r="H352" s="140" t="str">
        <f>IF(ISERROR(1/VLOOKUP($B352,Miljö!$B$1:$T$480,MATCH("Såld mängd produktionsspecifik fjärrvärme (GWh)",Miljö!$B$1:$T$1,0),FALSE)),"",VLOOKUP($B352,Miljö!$B$1:$T$480,MATCH("Såld mängd produktionsspecifik fjärrvärme (GWh)",Miljö!$B$1:$T$1,0),FALSE))</f>
        <v/>
      </c>
      <c r="J352" s="140" t="str">
        <f t="shared" si="5"/>
        <v>Surahammars Kommunal Teknik AB</v>
      </c>
    </row>
    <row r="353" spans="1:10" x14ac:dyDescent="0.25">
      <c r="A353" t="s">
        <v>453</v>
      </c>
      <c r="B353" t="s">
        <v>455</v>
      </c>
      <c r="C353" s="140" t="s">
        <v>687</v>
      </c>
      <c r="D353" s="140" t="str">
        <f>IF(ISERROR(1/VLOOKUP($B353,Kraftvärmeprod!$B$1:$D$480,MATCH("Total värmeproduktion i kraftvärmeverk i kombinerad drift (GWh)",Kraftvärmeprod!$B$1:$AV$1,0),FALSE)),"Ej kraftvärme","Alternativproduktionsmetoden")</f>
        <v>Ej kraftvärme</v>
      </c>
      <c r="E353" s="140">
        <f>VLOOKUP($B353,Totalt!$B$1:$BP$480,MATCH("total el",Totalt!$B$1:$BP$1,0),FALSE)</f>
        <v>1.05</v>
      </c>
      <c r="F353" s="141" t="str">
        <f>IF(ISERROR(1/VLOOKUP($B353,Kraftvärmeprod!$B$1:$BD$480,MATCH("Total värmeproduktion i kraftvärmeverk i kombinerad drift (GWh)",Kraftvärmeprod!$B$1:$AV$1,0),FALSE)),"",VLOOKUP($B353,'Slutlig allokering'!$B$1:$BA$480,MATCH(F$1,'Slutlig allokering'!$B$2:$AS$2,0),FALSE))</f>
        <v/>
      </c>
      <c r="G353" s="140" t="str">
        <f>IF(ISERROR(1/VLOOKUP($B353,Kraftvärmeprod!$B$1:$AV$480,MATCH("Producerad elenergi i kraftvärmeverk (GWh)",Kraftvärmeprod!$B$1:$AV$1,0),FALSE)),"",VLOOKUP($B353,Kraftvärmeprod!$B$1:$AV$480,MATCH("Producerad elenergi i kraftvärmeverk (GWh)",Kraftvärmeprod!$B$1:$AV$1,0),FALSE))</f>
        <v/>
      </c>
      <c r="H353" s="140" t="str">
        <f>IF(ISERROR(1/VLOOKUP($B353,Miljö!$B$1:$T$480,MATCH("Såld mängd produktionsspecifik fjärrvärme (GWh)",Miljö!$B$1:$T$1,0),FALSE)),"",VLOOKUP($B353,Miljö!$B$1:$T$480,MATCH("Såld mängd produktionsspecifik fjärrvärme (GWh)",Miljö!$B$1:$T$1,0),FALSE))</f>
        <v/>
      </c>
      <c r="J353" s="140" t="str">
        <f t="shared" si="5"/>
        <v>Surahammars Kommunal Teknik AB</v>
      </c>
    </row>
    <row r="354" spans="1:10" x14ac:dyDescent="0.25">
      <c r="A354" t="s">
        <v>453</v>
      </c>
      <c r="B354" t="s">
        <v>456</v>
      </c>
      <c r="C354" s="140" t="s">
        <v>687</v>
      </c>
      <c r="D354" s="140" t="str">
        <f>IF(ISERROR(1/VLOOKUP($B354,Kraftvärmeprod!$B$1:$D$480,MATCH("Total värmeproduktion i kraftvärmeverk i kombinerad drift (GWh)",Kraftvärmeprod!$B$1:$AV$1,0),FALSE)),"Ej kraftvärme","Alternativproduktionsmetoden")</f>
        <v>Ej kraftvärme</v>
      </c>
      <c r="E354" s="140">
        <f>VLOOKUP($B354,Totalt!$B$1:$BP$480,MATCH("total el",Totalt!$B$1:$BP$1,0),FALSE)</f>
        <v>0.28400000000000003</v>
      </c>
      <c r="F354" s="141" t="str">
        <f>IF(ISERROR(1/VLOOKUP($B354,Kraftvärmeprod!$B$1:$BD$480,MATCH("Total värmeproduktion i kraftvärmeverk i kombinerad drift (GWh)",Kraftvärmeprod!$B$1:$AV$1,0),FALSE)),"",VLOOKUP($B354,'Slutlig allokering'!$B$1:$BA$480,MATCH(F$1,'Slutlig allokering'!$B$2:$AS$2,0),FALSE))</f>
        <v/>
      </c>
      <c r="G354" s="140" t="str">
        <f>IF(ISERROR(1/VLOOKUP($B354,Kraftvärmeprod!$B$1:$AV$480,MATCH("Producerad elenergi i kraftvärmeverk (GWh)",Kraftvärmeprod!$B$1:$AV$1,0),FALSE)),"",VLOOKUP($B354,Kraftvärmeprod!$B$1:$AV$480,MATCH("Producerad elenergi i kraftvärmeverk (GWh)",Kraftvärmeprod!$B$1:$AV$1,0),FALSE))</f>
        <v/>
      </c>
      <c r="H354" s="140" t="str">
        <f>IF(ISERROR(1/VLOOKUP($B354,Miljö!$B$1:$T$480,MATCH("Såld mängd produktionsspecifik fjärrvärme (GWh)",Miljö!$B$1:$T$1,0),FALSE)),"",VLOOKUP($B354,Miljö!$B$1:$T$480,MATCH("Såld mängd produktionsspecifik fjärrvärme (GWh)",Miljö!$B$1:$T$1,0),FALSE))</f>
        <v/>
      </c>
      <c r="J354" s="140" t="str">
        <f t="shared" si="5"/>
        <v>Surahammars Kommunal Teknik AB</v>
      </c>
    </row>
    <row r="355" spans="1:10" x14ac:dyDescent="0.25">
      <c r="A355" t="s">
        <v>453</v>
      </c>
      <c r="B355" t="s">
        <v>457</v>
      </c>
      <c r="C355" s="140" t="s">
        <v>687</v>
      </c>
      <c r="D355" s="140" t="str">
        <f>IF(ISERROR(1/VLOOKUP($B355,Kraftvärmeprod!$B$1:$D$480,MATCH("Total värmeproduktion i kraftvärmeverk i kombinerad drift (GWh)",Kraftvärmeprod!$B$1:$AV$1,0),FALSE)),"Ej kraftvärme","Alternativproduktionsmetoden")</f>
        <v>Ej kraftvärme</v>
      </c>
      <c r="E355" s="140">
        <f>VLOOKUP($B355,Totalt!$B$1:$BP$480,MATCH("total el",Totalt!$B$1:$BP$1,0),FALSE)</f>
        <v>1.7999999999999999E-2</v>
      </c>
      <c r="F355" s="141" t="str">
        <f>IF(ISERROR(1/VLOOKUP($B355,Kraftvärmeprod!$B$1:$BD$480,MATCH("Total värmeproduktion i kraftvärmeverk i kombinerad drift (GWh)",Kraftvärmeprod!$B$1:$AV$1,0),FALSE)),"",VLOOKUP($B355,'Slutlig allokering'!$B$1:$BA$480,MATCH(F$1,'Slutlig allokering'!$B$2:$AS$2,0),FALSE))</f>
        <v/>
      </c>
      <c r="G355" s="140" t="str">
        <f>IF(ISERROR(1/VLOOKUP($B355,Kraftvärmeprod!$B$1:$AV$480,MATCH("Producerad elenergi i kraftvärmeverk (GWh)",Kraftvärmeprod!$B$1:$AV$1,0),FALSE)),"",VLOOKUP($B355,Kraftvärmeprod!$B$1:$AV$480,MATCH("Producerad elenergi i kraftvärmeverk (GWh)",Kraftvärmeprod!$B$1:$AV$1,0),FALSE))</f>
        <v/>
      </c>
      <c r="H355" s="140" t="str">
        <f>IF(ISERROR(1/VLOOKUP($B355,Miljö!$B$1:$T$480,MATCH("Såld mängd produktionsspecifik fjärrvärme (GWh)",Miljö!$B$1:$T$1,0),FALSE)),"",VLOOKUP($B355,Miljö!$B$1:$T$480,MATCH("Såld mängd produktionsspecifik fjärrvärme (GWh)",Miljö!$B$1:$T$1,0),FALSE))</f>
        <v/>
      </c>
      <c r="J355" s="140" t="str">
        <f t="shared" si="5"/>
        <v>Surahammars Kommunal Teknik AB</v>
      </c>
    </row>
    <row r="356" spans="1:10" x14ac:dyDescent="0.25">
      <c r="A356" t="s">
        <v>458</v>
      </c>
      <c r="B356" t="s">
        <v>459</v>
      </c>
      <c r="C356" s="140" t="s">
        <v>687</v>
      </c>
      <c r="D356" s="140" t="str">
        <f>IF(ISERROR(1/VLOOKUP($B356,Kraftvärmeprod!$B$1:$D$480,MATCH("Total värmeproduktion i kraftvärmeverk i kombinerad drift (GWh)",Kraftvärmeprod!$B$1:$AV$1,0),FALSE)),"Ej kraftvärme","Alternativproduktionsmetoden")</f>
        <v>Ej kraftvärme</v>
      </c>
      <c r="E356" s="140">
        <f>VLOOKUP($B356,Totalt!$B$1:$BP$480,MATCH("total el",Totalt!$B$1:$BP$1,0),FALSE)</f>
        <v>0.10199999999999999</v>
      </c>
      <c r="F356" s="141" t="str">
        <f>IF(ISERROR(1/VLOOKUP($B356,Kraftvärmeprod!$B$1:$BD$480,MATCH("Total värmeproduktion i kraftvärmeverk i kombinerad drift (GWh)",Kraftvärmeprod!$B$1:$AV$1,0),FALSE)),"",VLOOKUP($B356,'Slutlig allokering'!$B$1:$BA$480,MATCH(F$1,'Slutlig allokering'!$B$2:$AS$2,0),FALSE))</f>
        <v/>
      </c>
      <c r="G356" s="140" t="str">
        <f>IF(ISERROR(1/VLOOKUP($B356,Kraftvärmeprod!$B$1:$AV$480,MATCH("Producerad elenergi i kraftvärmeverk (GWh)",Kraftvärmeprod!$B$1:$AV$1,0),FALSE)),"",VLOOKUP($B356,Kraftvärmeprod!$B$1:$AV$480,MATCH("Producerad elenergi i kraftvärmeverk (GWh)",Kraftvärmeprod!$B$1:$AV$1,0),FALSE))</f>
        <v/>
      </c>
      <c r="H356" s="140" t="str">
        <f>IF(ISERROR(1/VLOOKUP($B356,Miljö!$B$1:$T$480,MATCH("Såld mängd produktionsspecifik fjärrvärme (GWh)",Miljö!$B$1:$T$1,0),FALSE)),"",VLOOKUP($B356,Miljö!$B$1:$T$480,MATCH("Såld mängd produktionsspecifik fjärrvärme (GWh)",Miljö!$B$1:$T$1,0),FALSE))</f>
        <v/>
      </c>
      <c r="J356" s="140" t="str">
        <f t="shared" si="5"/>
        <v>Sävsjö Energi AB</v>
      </c>
    </row>
    <row r="357" spans="1:10" x14ac:dyDescent="0.25">
      <c r="A357" t="s">
        <v>458</v>
      </c>
      <c r="B357" t="s">
        <v>460</v>
      </c>
      <c r="C357" s="140" t="s">
        <v>687</v>
      </c>
      <c r="D357" s="140" t="str">
        <f>IF(ISERROR(1/VLOOKUP($B357,Kraftvärmeprod!$B$1:$D$480,MATCH("Total värmeproduktion i kraftvärmeverk i kombinerad drift (GWh)",Kraftvärmeprod!$B$1:$AV$1,0),FALSE)),"Ej kraftvärme","Alternativproduktionsmetoden")</f>
        <v>Ej kraftvärme</v>
      </c>
      <c r="E357" s="140">
        <f>VLOOKUP($B357,Totalt!$B$1:$BP$480,MATCH("total el",Totalt!$B$1:$BP$1,0),FALSE)</f>
        <v>0.8</v>
      </c>
      <c r="F357" s="141" t="str">
        <f>IF(ISERROR(1/VLOOKUP($B357,Kraftvärmeprod!$B$1:$BD$480,MATCH("Total värmeproduktion i kraftvärmeverk i kombinerad drift (GWh)",Kraftvärmeprod!$B$1:$AV$1,0),FALSE)),"",VLOOKUP($B357,'Slutlig allokering'!$B$1:$BA$480,MATCH(F$1,'Slutlig allokering'!$B$2:$AS$2,0),FALSE))</f>
        <v/>
      </c>
      <c r="G357" s="140" t="str">
        <f>IF(ISERROR(1/VLOOKUP($B357,Kraftvärmeprod!$B$1:$AV$480,MATCH("Producerad elenergi i kraftvärmeverk (GWh)",Kraftvärmeprod!$B$1:$AV$1,0),FALSE)),"",VLOOKUP($B357,Kraftvärmeprod!$B$1:$AV$480,MATCH("Producerad elenergi i kraftvärmeverk (GWh)",Kraftvärmeprod!$B$1:$AV$1,0),FALSE))</f>
        <v/>
      </c>
      <c r="H357" s="140" t="str">
        <f>IF(ISERROR(1/VLOOKUP($B357,Miljö!$B$1:$T$480,MATCH("Såld mängd produktionsspecifik fjärrvärme (GWh)",Miljö!$B$1:$T$1,0),FALSE)),"",VLOOKUP($B357,Miljö!$B$1:$T$480,MATCH("Såld mängd produktionsspecifik fjärrvärme (GWh)",Miljö!$B$1:$T$1,0),FALSE))</f>
        <v/>
      </c>
      <c r="J357" s="140" t="str">
        <f t="shared" si="5"/>
        <v>Sävsjö Energi AB</v>
      </c>
    </row>
    <row r="358" spans="1:10" x14ac:dyDescent="0.25">
      <c r="A358" t="s">
        <v>461</v>
      </c>
      <c r="B358" t="s">
        <v>462</v>
      </c>
      <c r="C358" s="140" t="s">
        <v>20</v>
      </c>
      <c r="D358" s="140" t="str">
        <f>IF(ISERROR(1/VLOOKUP($B358,Kraftvärmeprod!$B$1:$D$480,MATCH("Total värmeproduktion i kraftvärmeverk i kombinerad drift (GWh)",Kraftvärmeprod!$B$1:$AV$1,0),FALSE)),"Ej kraftvärme","Alternativproduktionsmetoden")</f>
        <v>Ej kraftvärme</v>
      </c>
      <c r="E358" s="140">
        <f>VLOOKUP($B358,Totalt!$B$1:$BP$480,MATCH("total el",Totalt!$B$1:$BP$1,0),FALSE)</f>
        <v>0</v>
      </c>
      <c r="F358" s="141" t="str">
        <f>IF(ISERROR(1/VLOOKUP($B358,Kraftvärmeprod!$B$1:$BD$480,MATCH("Total värmeproduktion i kraftvärmeverk i kombinerad drift (GWh)",Kraftvärmeprod!$B$1:$AV$1,0),FALSE)),"",VLOOKUP($B358,'Slutlig allokering'!$B$1:$BA$480,MATCH(F$1,'Slutlig allokering'!$B$2:$AS$2,0),FALSE))</f>
        <v/>
      </c>
      <c r="G358" s="140" t="str">
        <f>IF(ISERROR(1/VLOOKUP($B358,Kraftvärmeprod!$B$1:$AV$480,MATCH("Producerad elenergi i kraftvärmeverk (GWh)",Kraftvärmeprod!$B$1:$AV$1,0),FALSE)),"",VLOOKUP($B358,Kraftvärmeprod!$B$1:$AV$480,MATCH("Producerad elenergi i kraftvärmeverk (GWh)",Kraftvärmeprod!$B$1:$AV$1,0),FALSE))</f>
        <v/>
      </c>
      <c r="H358" s="140" t="str">
        <f>IF(ISERROR(1/VLOOKUP($B358,Miljö!$B$1:$T$480,MATCH("Såld mängd produktionsspecifik fjärrvärme (GWh)",Miljö!$B$1:$T$1,0),FALSE)),"",VLOOKUP($B358,Miljö!$B$1:$T$480,MATCH("Såld mängd produktionsspecifik fjärrvärme (GWh)",Miljö!$B$1:$T$1,0),FALSE))</f>
        <v/>
      </c>
      <c r="J358" s="140" t="str">
        <f t="shared" si="5"/>
        <v>Söderenergi AB</v>
      </c>
    </row>
    <row r="359" spans="1:10" x14ac:dyDescent="0.25">
      <c r="A359" t="s">
        <v>461</v>
      </c>
      <c r="B359" t="s">
        <v>463</v>
      </c>
      <c r="C359" s="140" t="s">
        <v>20</v>
      </c>
      <c r="D359" s="140" t="str">
        <f>IF(ISERROR(1/VLOOKUP($B359,Kraftvärmeprod!$B$1:$D$480,MATCH("Total värmeproduktion i kraftvärmeverk i kombinerad drift (GWh)",Kraftvärmeprod!$B$1:$AV$1,0),FALSE)),"Ej kraftvärme","Alternativproduktionsmetoden")</f>
        <v>Alternativproduktionsmetoden</v>
      </c>
      <c r="E359" s="140">
        <f>VLOOKUP($B359,Totalt!$B$1:$BP$480,MATCH("total el",Totalt!$B$1:$BP$1,0),FALSE)</f>
        <v>95.337299999999999</v>
      </c>
      <c r="F359" s="141">
        <f>IF(ISERROR(1/VLOOKUP($B359,Kraftvärmeprod!$B$1:$BD$480,MATCH("Total värmeproduktion i kraftvärmeverk i kombinerad drift (GWh)",Kraftvärmeprod!$B$1:$AV$1,0),FALSE)),"",VLOOKUP($B359,'Slutlig allokering'!$B$1:$BA$480,MATCH(F$1,'Slutlig allokering'!$B$2:$AS$2,0),FALSE))</f>
        <v>0.42450437372697891</v>
      </c>
      <c r="G359" s="140">
        <f>IF(ISERROR(1/VLOOKUP($B359,Kraftvärmeprod!$B$1:$AV$480,MATCH("Producerad elenergi i kraftvärmeverk (GWh)",Kraftvärmeprod!$B$1:$AV$1,0),FALSE)),"",VLOOKUP($B359,Kraftvärmeprod!$B$1:$AV$480,MATCH("Producerad elenergi i kraftvärmeverk (GWh)",Kraftvärmeprod!$B$1:$AV$1,0),FALSE))</f>
        <v>525.12</v>
      </c>
      <c r="H359" s="140">
        <f>IF(ISERROR(1/VLOOKUP($B359,Miljö!$B$1:$T$480,MATCH("Såld mängd produktionsspecifik fjärrvärme (GWh)",Miljö!$B$1:$T$1,0),FALSE)),"",VLOOKUP($B359,Miljö!$B$1:$T$480,MATCH("Såld mängd produktionsspecifik fjärrvärme (GWh)",Miljö!$B$1:$T$1,0),FALSE))</f>
        <v>2497</v>
      </c>
      <c r="J359" s="140" t="str">
        <f t="shared" si="5"/>
        <v>Söderenergi AB</v>
      </c>
    </row>
    <row r="360" spans="1:10" x14ac:dyDescent="0.25">
      <c r="A360" t="s">
        <v>464</v>
      </c>
      <c r="B360" t="s">
        <v>465</v>
      </c>
      <c r="C360" s="140" t="s">
        <v>1254</v>
      </c>
      <c r="D360" s="140" t="str">
        <f>IF(ISERROR(1/VLOOKUP($B360,Kraftvärmeprod!$B$1:$D$480,MATCH("Total värmeproduktion i kraftvärmeverk i kombinerad drift (GWh)",Kraftvärmeprod!$B$1:$AV$1,0),FALSE)),"Ej kraftvärme","Alternativproduktionsmetoden")</f>
        <v>Ej kraftvärme</v>
      </c>
      <c r="E360" s="140">
        <f>VLOOKUP($B360,Totalt!$B$1:$BP$480,MATCH("total el",Totalt!$B$1:$BP$1,0),FALSE)</f>
        <v>0.143229</v>
      </c>
      <c r="F360" s="141" t="str">
        <f>IF(ISERROR(1/VLOOKUP($B360,Kraftvärmeprod!$B$1:$BD$480,MATCH("Total värmeproduktion i kraftvärmeverk i kombinerad drift (GWh)",Kraftvärmeprod!$B$1:$AV$1,0),FALSE)),"",VLOOKUP($B360,'Slutlig allokering'!$B$1:$BA$480,MATCH(F$1,'Slutlig allokering'!$B$2:$AS$2,0),FALSE))</f>
        <v/>
      </c>
      <c r="G360" s="140" t="str">
        <f>IF(ISERROR(1/VLOOKUP($B360,Kraftvärmeprod!$B$1:$AV$480,MATCH("Producerad elenergi i kraftvärmeverk (GWh)",Kraftvärmeprod!$B$1:$AV$1,0),FALSE)),"",VLOOKUP($B360,Kraftvärmeprod!$B$1:$AV$480,MATCH("Producerad elenergi i kraftvärmeverk (GWh)",Kraftvärmeprod!$B$1:$AV$1,0),FALSE))</f>
        <v/>
      </c>
      <c r="H360" s="140" t="str">
        <f>IF(ISERROR(1/VLOOKUP($B360,Miljö!$B$1:$T$480,MATCH("Såld mängd produktionsspecifik fjärrvärme (GWh)",Miljö!$B$1:$T$1,0),FALSE)),"",VLOOKUP($B360,Miljö!$B$1:$T$480,MATCH("Såld mängd produktionsspecifik fjärrvärme (GWh)",Miljö!$B$1:$T$1,0),FALSE))</f>
        <v/>
      </c>
      <c r="J360" s="140" t="str">
        <f t="shared" si="5"/>
        <v>Söderhamn Nära AB</v>
      </c>
    </row>
    <row r="361" spans="1:10" x14ac:dyDescent="0.25">
      <c r="A361" t="s">
        <v>464</v>
      </c>
      <c r="B361" t="s">
        <v>466</v>
      </c>
      <c r="C361" s="140" t="s">
        <v>1254</v>
      </c>
      <c r="D361" s="140" t="str">
        <f>IF(ISERROR(1/VLOOKUP($B361,Kraftvärmeprod!$B$1:$D$480,MATCH("Total värmeproduktion i kraftvärmeverk i kombinerad drift (GWh)",Kraftvärmeprod!$B$1:$AV$1,0),FALSE)),"Ej kraftvärme","Alternativproduktionsmetoden")</f>
        <v>Ej kraftvärme</v>
      </c>
      <c r="E361" s="140">
        <f>VLOOKUP($B361,Totalt!$B$1:$BP$480,MATCH("total el",Totalt!$B$1:$BP$1,0),FALSE)</f>
        <v>0</v>
      </c>
      <c r="F361" s="141" t="str">
        <f>IF(ISERROR(1/VLOOKUP($B361,Kraftvärmeprod!$B$1:$BD$480,MATCH("Total värmeproduktion i kraftvärmeverk i kombinerad drift (GWh)",Kraftvärmeprod!$B$1:$AV$1,0),FALSE)),"",VLOOKUP($B361,'Slutlig allokering'!$B$1:$BA$480,MATCH(F$1,'Slutlig allokering'!$B$2:$AS$2,0),FALSE))</f>
        <v/>
      </c>
      <c r="G361" s="140" t="str">
        <f>IF(ISERROR(1/VLOOKUP($B361,Kraftvärmeprod!$B$1:$AV$480,MATCH("Producerad elenergi i kraftvärmeverk (GWh)",Kraftvärmeprod!$B$1:$AV$1,0),FALSE)),"",VLOOKUP($B361,Kraftvärmeprod!$B$1:$AV$480,MATCH("Producerad elenergi i kraftvärmeverk (GWh)",Kraftvärmeprod!$B$1:$AV$1,0),FALSE))</f>
        <v/>
      </c>
      <c r="H361" s="140" t="str">
        <f>IF(ISERROR(1/VLOOKUP($B361,Miljö!$B$1:$T$480,MATCH("Såld mängd produktionsspecifik fjärrvärme (GWh)",Miljö!$B$1:$T$1,0),FALSE)),"",VLOOKUP($B361,Miljö!$B$1:$T$480,MATCH("Såld mängd produktionsspecifik fjärrvärme (GWh)",Miljö!$B$1:$T$1,0),FALSE))</f>
        <v/>
      </c>
      <c r="J361" s="140" t="str">
        <f t="shared" si="5"/>
        <v>Söderhamn Nära AB</v>
      </c>
    </row>
    <row r="362" spans="1:10" x14ac:dyDescent="0.25">
      <c r="A362" t="s">
        <v>464</v>
      </c>
      <c r="B362" t="s">
        <v>467</v>
      </c>
      <c r="C362" s="140" t="s">
        <v>1254</v>
      </c>
      <c r="D362" s="140" t="str">
        <f>IF(ISERROR(1/VLOOKUP($B362,Kraftvärmeprod!$B$1:$D$480,MATCH("Total värmeproduktion i kraftvärmeverk i kombinerad drift (GWh)",Kraftvärmeprod!$B$1:$AV$1,0),FALSE)),"Ej kraftvärme","Alternativproduktionsmetoden")</f>
        <v>Alternativproduktionsmetoden</v>
      </c>
      <c r="E362" s="140">
        <f>VLOOKUP($B362,Totalt!$B$1:$BP$480,MATCH("total el",Totalt!$B$1:$BP$1,0),FALSE)</f>
        <v>11.3545</v>
      </c>
      <c r="F362" s="141">
        <f>IF(ISERROR(1/VLOOKUP($B362,Kraftvärmeprod!$B$1:$BD$480,MATCH("Total värmeproduktion i kraftvärmeverk i kombinerad drift (GWh)",Kraftvärmeprod!$B$1:$AV$1,0),FALSE)),"",VLOOKUP($B362,'Slutlig allokering'!$B$1:$BA$480,MATCH(F$1,'Slutlig allokering'!$B$2:$AS$2,0),FALSE))</f>
        <v>0.55608618461871229</v>
      </c>
      <c r="G362" s="140">
        <f>IF(ISERROR(1/VLOOKUP($B362,Kraftvärmeprod!$B$1:$AV$480,MATCH("Producerad elenergi i kraftvärmeverk (GWh)",Kraftvärmeprod!$B$1:$AV$1,0),FALSE)),"",VLOOKUP($B362,Kraftvärmeprod!$B$1:$AV$480,MATCH("Producerad elenergi i kraftvärmeverk (GWh)",Kraftvärmeprod!$B$1:$AV$1,0),FALSE))</f>
        <v>37.594000000000001</v>
      </c>
      <c r="H362" s="140" t="str">
        <f>IF(ISERROR(1/VLOOKUP($B362,Miljö!$B$1:$T$480,MATCH("Såld mängd produktionsspecifik fjärrvärme (GWh)",Miljö!$B$1:$T$1,0),FALSE)),"",VLOOKUP($B362,Miljö!$B$1:$T$480,MATCH("Såld mängd produktionsspecifik fjärrvärme (GWh)",Miljö!$B$1:$T$1,0),FALSE))</f>
        <v/>
      </c>
      <c r="J362" s="140" t="str">
        <f t="shared" si="5"/>
        <v>Söderhamn Nära AB</v>
      </c>
    </row>
    <row r="363" spans="1:10" x14ac:dyDescent="0.25">
      <c r="A363" t="s">
        <v>468</v>
      </c>
      <c r="B363" t="s">
        <v>469</v>
      </c>
      <c r="C363" s="140" t="s">
        <v>687</v>
      </c>
      <c r="D363" s="140" t="str">
        <f>IF(ISERROR(1/VLOOKUP($B363,Kraftvärmeprod!$B$1:$D$480,MATCH("Total värmeproduktion i kraftvärmeverk i kombinerad drift (GWh)",Kraftvärmeprod!$B$1:$AV$1,0),FALSE)),"Ej kraftvärme","Alternativproduktionsmetoden")</f>
        <v>Ej kraftvärme</v>
      </c>
      <c r="E363" s="140">
        <f>VLOOKUP($B363,Totalt!$B$1:$BP$480,MATCH("total el",Totalt!$B$1:$BP$1,0),FALSE)</f>
        <v>15.311999999999999</v>
      </c>
      <c r="F363" s="141" t="str">
        <f>IF(ISERROR(1/VLOOKUP($B363,Kraftvärmeprod!$B$1:$BD$480,MATCH("Total värmeproduktion i kraftvärmeverk i kombinerad drift (GWh)",Kraftvärmeprod!$B$1:$AV$1,0),FALSE)),"",VLOOKUP($B363,'Slutlig allokering'!$B$1:$BA$480,MATCH(F$1,'Slutlig allokering'!$B$2:$AS$2,0),FALSE))</f>
        <v/>
      </c>
      <c r="G363" s="140" t="str">
        <f>IF(ISERROR(1/VLOOKUP($B363,Kraftvärmeprod!$B$1:$AV$480,MATCH("Producerad elenergi i kraftvärmeverk (GWh)",Kraftvärmeprod!$B$1:$AV$1,0),FALSE)),"",VLOOKUP($B363,Kraftvärmeprod!$B$1:$AV$480,MATCH("Producerad elenergi i kraftvärmeverk (GWh)",Kraftvärmeprod!$B$1:$AV$1,0),FALSE))</f>
        <v/>
      </c>
      <c r="H363" s="140" t="str">
        <f>IF(ISERROR(1/VLOOKUP($B363,Miljö!$B$1:$T$480,MATCH("Såld mängd produktionsspecifik fjärrvärme (GWh)",Miljö!$B$1:$T$1,0),FALSE)),"",VLOOKUP($B363,Miljö!$B$1:$T$480,MATCH("Såld mängd produktionsspecifik fjärrvärme (GWh)",Miljö!$B$1:$T$1,0),FALSE))</f>
        <v/>
      </c>
      <c r="J363" s="140" t="str">
        <f t="shared" si="5"/>
        <v>Södertörns Fjärrvärme AB</v>
      </c>
    </row>
    <row r="364" spans="1:10" x14ac:dyDescent="0.25">
      <c r="A364" t="s">
        <v>468</v>
      </c>
      <c r="B364" t="s">
        <v>470</v>
      </c>
      <c r="C364" s="140" t="s">
        <v>687</v>
      </c>
      <c r="D364" s="140" t="str">
        <f>IF(ISERROR(1/VLOOKUP($B364,Kraftvärmeprod!$B$1:$D$480,MATCH("Total värmeproduktion i kraftvärmeverk i kombinerad drift (GWh)",Kraftvärmeprod!$B$1:$AV$1,0),FALSE)),"Ej kraftvärme","Alternativproduktionsmetoden")</f>
        <v>Ej kraftvärme</v>
      </c>
      <c r="E364" s="140">
        <f>VLOOKUP($B364,Totalt!$B$1:$BP$480,MATCH("total el",Totalt!$B$1:$BP$1,0),FALSE)</f>
        <v>30.363</v>
      </c>
      <c r="F364" s="141" t="str">
        <f>IF(ISERROR(1/VLOOKUP($B364,Kraftvärmeprod!$B$1:$BD$480,MATCH("Total värmeproduktion i kraftvärmeverk i kombinerad drift (GWh)",Kraftvärmeprod!$B$1:$AV$1,0),FALSE)),"",VLOOKUP($B364,'Slutlig allokering'!$B$1:$BA$480,MATCH(F$1,'Slutlig allokering'!$B$2:$AS$2,0),FALSE))</f>
        <v/>
      </c>
      <c r="G364" s="140" t="str">
        <f>IF(ISERROR(1/VLOOKUP($B364,Kraftvärmeprod!$B$1:$AV$480,MATCH("Producerad elenergi i kraftvärmeverk (GWh)",Kraftvärmeprod!$B$1:$AV$1,0),FALSE)),"",VLOOKUP($B364,Kraftvärmeprod!$B$1:$AV$480,MATCH("Producerad elenergi i kraftvärmeverk (GWh)",Kraftvärmeprod!$B$1:$AV$1,0),FALSE))</f>
        <v/>
      </c>
      <c r="H364" s="140" t="str">
        <f>IF(ISERROR(1/VLOOKUP($B364,Miljö!$B$1:$T$480,MATCH("Såld mängd produktionsspecifik fjärrvärme (GWh)",Miljö!$B$1:$T$1,0),FALSE)),"",VLOOKUP($B364,Miljö!$B$1:$T$480,MATCH("Såld mängd produktionsspecifik fjärrvärme (GWh)",Miljö!$B$1:$T$1,0),FALSE))</f>
        <v/>
      </c>
      <c r="J364" s="140" t="str">
        <f t="shared" si="5"/>
        <v>Södertörns Fjärrvärme AB</v>
      </c>
    </row>
    <row r="365" spans="1:10" x14ac:dyDescent="0.25">
      <c r="A365" t="s">
        <v>471</v>
      </c>
      <c r="B365" t="s">
        <v>472</v>
      </c>
      <c r="C365" s="140" t="s">
        <v>1255</v>
      </c>
      <c r="D365" s="140" t="str">
        <f>IF(ISERROR(1/VLOOKUP($B365,Kraftvärmeprod!$B$1:$D$480,MATCH("Total värmeproduktion i kraftvärmeverk i kombinerad drift (GWh)",Kraftvärmeprod!$B$1:$AV$1,0),FALSE)),"Ej kraftvärme","Alternativproduktionsmetoden")</f>
        <v>Alternativproduktionsmetoden</v>
      </c>
      <c r="E365" s="140">
        <f>VLOOKUP($B365,Totalt!$B$1:$BP$480,MATCH("total el",Totalt!$B$1:$BP$1,0),FALSE)</f>
        <v>18.62275</v>
      </c>
      <c r="F365" s="141">
        <f>IF(ISERROR(1/VLOOKUP($B365,Kraftvärmeprod!$B$1:$BD$480,MATCH("Total värmeproduktion i kraftvärmeverk i kombinerad drift (GWh)",Kraftvärmeprod!$B$1:$AV$1,0),FALSE)),"",VLOOKUP($B365,'Slutlig allokering'!$B$1:$BA$480,MATCH(F$1,'Slutlig allokering'!$B$2:$AS$2,0),FALSE))</f>
        <v>0.67493617884405666</v>
      </c>
      <c r="G365" s="140">
        <f>IF(ISERROR(1/VLOOKUP($B365,Kraftvärmeprod!$B$1:$AV$480,MATCH("Producerad elenergi i kraftvärmeverk (GWh)",Kraftvärmeprod!$B$1:$AV$1,0),FALSE)),"",VLOOKUP($B365,Kraftvärmeprod!$B$1:$AV$480,MATCH("Producerad elenergi i kraftvärmeverk (GWh)",Kraftvärmeprod!$B$1:$AV$1,0),FALSE))</f>
        <v>24.861000000000001</v>
      </c>
      <c r="H365" s="140" t="str">
        <f>IF(ISERROR(1/VLOOKUP($B365,Miljö!$B$1:$T$480,MATCH("Såld mängd produktionsspecifik fjärrvärme (GWh)",Miljö!$B$1:$T$1,0),FALSE)),"",VLOOKUP($B365,Miljö!$B$1:$T$480,MATCH("Såld mängd produktionsspecifik fjärrvärme (GWh)",Miljö!$B$1:$T$1,0),FALSE))</f>
        <v/>
      </c>
      <c r="J365" s="140" t="str">
        <f t="shared" si="5"/>
        <v>Tekniska Verken i Kiruna AB</v>
      </c>
    </row>
    <row r="366" spans="1:10" x14ac:dyDescent="0.25">
      <c r="A366" t="s">
        <v>471</v>
      </c>
      <c r="B366" t="s">
        <v>473</v>
      </c>
      <c r="C366" s="140" t="s">
        <v>1255</v>
      </c>
      <c r="D366" s="140" t="str">
        <f>IF(ISERROR(1/VLOOKUP($B366,Kraftvärmeprod!$B$1:$D$480,MATCH("Total värmeproduktion i kraftvärmeverk i kombinerad drift (GWh)",Kraftvärmeprod!$B$1:$AV$1,0),FALSE)),"Ej kraftvärme","Alternativproduktionsmetoden")</f>
        <v>Ej kraftvärme</v>
      </c>
      <c r="E366" s="140">
        <f>VLOOKUP($B366,Totalt!$B$1:$BP$480,MATCH("total el",Totalt!$B$1:$BP$1,0),FALSE)</f>
        <v>1.4809999999999999</v>
      </c>
      <c r="F366" s="141" t="str">
        <f>IF(ISERROR(1/VLOOKUP($B366,Kraftvärmeprod!$B$1:$BD$480,MATCH("Total värmeproduktion i kraftvärmeverk i kombinerad drift (GWh)",Kraftvärmeprod!$B$1:$AV$1,0),FALSE)),"",VLOOKUP($B366,'Slutlig allokering'!$B$1:$BA$480,MATCH(F$1,'Slutlig allokering'!$B$2:$AS$2,0),FALSE))</f>
        <v/>
      </c>
      <c r="G366" s="140" t="str">
        <f>IF(ISERROR(1/VLOOKUP($B366,Kraftvärmeprod!$B$1:$AV$480,MATCH("Producerad elenergi i kraftvärmeverk (GWh)",Kraftvärmeprod!$B$1:$AV$1,0),FALSE)),"",VLOOKUP($B366,Kraftvärmeprod!$B$1:$AV$480,MATCH("Producerad elenergi i kraftvärmeverk (GWh)",Kraftvärmeprod!$B$1:$AV$1,0),FALSE))</f>
        <v/>
      </c>
      <c r="H366" s="140" t="str">
        <f>IF(ISERROR(1/VLOOKUP($B366,Miljö!$B$1:$T$480,MATCH("Såld mängd produktionsspecifik fjärrvärme (GWh)",Miljö!$B$1:$T$1,0),FALSE)),"",VLOOKUP($B366,Miljö!$B$1:$T$480,MATCH("Såld mängd produktionsspecifik fjärrvärme (GWh)",Miljö!$B$1:$T$1,0),FALSE))</f>
        <v/>
      </c>
      <c r="J366" s="140" t="str">
        <f t="shared" si="5"/>
        <v>Tekniska Verken i Kiruna AB</v>
      </c>
    </row>
    <row r="367" spans="1:10" x14ac:dyDescent="0.25">
      <c r="A367" t="s">
        <v>474</v>
      </c>
      <c r="B367" t="s">
        <v>475</v>
      </c>
      <c r="C367" s="142" t="s">
        <v>1256</v>
      </c>
      <c r="D367" s="140" t="str">
        <f>IF(ISERROR(1/VLOOKUP($B367,Kraftvärmeprod!$B$1:$D$480,MATCH("Total värmeproduktion i kraftvärmeverk i kombinerad drift (GWh)",Kraftvärmeprod!$B$1:$AV$1,0),FALSE)),"Ej kraftvärme","Alternativproduktionsmetoden")</f>
        <v>Ej kraftvärme</v>
      </c>
      <c r="E367" s="140">
        <f>VLOOKUP($B367,Totalt!$B$1:$BP$480,MATCH("total el",Totalt!$B$1:$BP$1,0),FALSE)</f>
        <v>0.41</v>
      </c>
      <c r="F367" s="141" t="str">
        <f>IF(ISERROR(1/VLOOKUP($B367,Kraftvärmeprod!$B$1:$BD$480,MATCH("Total värmeproduktion i kraftvärmeverk i kombinerad drift (GWh)",Kraftvärmeprod!$B$1:$AV$1,0),FALSE)),"",VLOOKUP($B367,'Slutlig allokering'!$B$1:$BA$480,MATCH(F$1,'Slutlig allokering'!$B$2:$AS$2,0),FALSE))</f>
        <v/>
      </c>
      <c r="G367" s="140" t="str">
        <f>IF(ISERROR(1/VLOOKUP($B367,Kraftvärmeprod!$B$1:$AV$480,MATCH("Producerad elenergi i kraftvärmeverk (GWh)",Kraftvärmeprod!$B$1:$AV$1,0),FALSE)),"",VLOOKUP($B367,Kraftvärmeprod!$B$1:$AV$480,MATCH("Producerad elenergi i kraftvärmeverk (GWh)",Kraftvärmeprod!$B$1:$AV$1,0),FALSE))</f>
        <v/>
      </c>
      <c r="H367" s="140" t="str">
        <f>IF(ISERROR(1/VLOOKUP($B367,Miljö!$B$1:$T$480,MATCH("Såld mängd produktionsspecifik fjärrvärme (GWh)",Miljö!$B$1:$T$1,0),FALSE)),"",VLOOKUP($B367,Miljö!$B$1:$T$480,MATCH("Såld mängd produktionsspecifik fjärrvärme (GWh)",Miljö!$B$1:$T$1,0),FALSE))</f>
        <v/>
      </c>
      <c r="J367" s="140" t="str">
        <f t="shared" si="5"/>
        <v>Tekniska Verken i Linköping AB</v>
      </c>
    </row>
    <row r="368" spans="1:10" x14ac:dyDescent="0.25">
      <c r="A368" t="s">
        <v>474</v>
      </c>
      <c r="B368" t="s">
        <v>476</v>
      </c>
      <c r="C368" s="140" t="s">
        <v>1256</v>
      </c>
      <c r="D368" s="140" t="str">
        <f>IF(ISERROR(1/VLOOKUP($B368,Kraftvärmeprod!$B$1:$D$480,MATCH("Total värmeproduktion i kraftvärmeverk i kombinerad drift (GWh)",Kraftvärmeprod!$B$1:$AV$1,0),FALSE)),"Ej kraftvärme","Alternativproduktionsmetoden")</f>
        <v>Alternativproduktionsmetoden</v>
      </c>
      <c r="E368" s="140">
        <f>VLOOKUP($B368,Totalt!$B$1:$BP$480,MATCH("total el",Totalt!$B$1:$BP$1,0),FALSE)</f>
        <v>6.8988699999999996</v>
      </c>
      <c r="F368" s="141">
        <f>IF(ISERROR(1/VLOOKUP($B368,Kraftvärmeprod!$B$1:$BD$480,MATCH("Total värmeproduktion i kraftvärmeverk i kombinerad drift (GWh)",Kraftvärmeprod!$B$1:$AV$1,0),FALSE)),"",VLOOKUP($B368,'Slutlig allokering'!$B$1:$BA$480,MATCH(F$1,'Slutlig allokering'!$B$2:$AS$2,0),FALSE))</f>
        <v>0.62458443209279835</v>
      </c>
      <c r="G368" s="140">
        <f>IF(ISERROR(1/VLOOKUP($B368,Kraftvärmeprod!$B$1:$AV$480,MATCH("Producerad elenergi i kraftvärmeverk (GWh)",Kraftvärmeprod!$B$1:$AV$1,0),FALSE)),"",VLOOKUP($B368,Kraftvärmeprod!$B$1:$AV$480,MATCH("Producerad elenergi i kraftvärmeverk (GWh)",Kraftvärmeprod!$B$1:$AV$1,0),FALSE))</f>
        <v>24</v>
      </c>
      <c r="H368" s="140" t="str">
        <f>IF(ISERROR(1/VLOOKUP($B368,Miljö!$B$1:$T$480,MATCH("Såld mängd produktionsspecifik fjärrvärme (GWh)",Miljö!$B$1:$T$1,0),FALSE)),"",VLOOKUP($B368,Miljö!$B$1:$T$480,MATCH("Såld mängd produktionsspecifik fjärrvärme (GWh)",Miljö!$B$1:$T$1,0),FALSE))</f>
        <v/>
      </c>
      <c r="J368" s="140" t="str">
        <f t="shared" si="5"/>
        <v>Tekniska Verken i Linköping AB</v>
      </c>
    </row>
    <row r="369" spans="1:10" x14ac:dyDescent="0.25">
      <c r="A369" t="s">
        <v>474</v>
      </c>
      <c r="B369" t="s">
        <v>477</v>
      </c>
      <c r="C369" s="140" t="s">
        <v>1256</v>
      </c>
      <c r="D369" s="140" t="str">
        <f>IF(ISERROR(1/VLOOKUP($B369,Kraftvärmeprod!$B$1:$D$480,MATCH("Total värmeproduktion i kraftvärmeverk i kombinerad drift (GWh)",Kraftvärmeprod!$B$1:$AV$1,0),FALSE)),"Ej kraftvärme","Alternativproduktionsmetoden")</f>
        <v>Ej kraftvärme</v>
      </c>
      <c r="E369" s="140">
        <f>VLOOKUP($B369,Totalt!$B$1:$BP$480,MATCH("total el",Totalt!$B$1:$BP$1,0),FALSE)</f>
        <v>0.05</v>
      </c>
      <c r="F369" s="141" t="str">
        <f>IF(ISERROR(1/VLOOKUP($B369,Kraftvärmeprod!$B$1:$BD$480,MATCH("Total värmeproduktion i kraftvärmeverk i kombinerad drift (GWh)",Kraftvärmeprod!$B$1:$AV$1,0),FALSE)),"",VLOOKUP($B369,'Slutlig allokering'!$B$1:$BA$480,MATCH(F$1,'Slutlig allokering'!$B$2:$AS$2,0),FALSE))</f>
        <v/>
      </c>
      <c r="G369" s="140" t="str">
        <f>IF(ISERROR(1/VLOOKUP($B369,Kraftvärmeprod!$B$1:$AV$480,MATCH("Producerad elenergi i kraftvärmeverk (GWh)",Kraftvärmeprod!$B$1:$AV$1,0),FALSE)),"",VLOOKUP($B369,Kraftvärmeprod!$B$1:$AV$480,MATCH("Producerad elenergi i kraftvärmeverk (GWh)",Kraftvärmeprod!$B$1:$AV$1,0),FALSE))</f>
        <v/>
      </c>
      <c r="H369" s="140" t="str">
        <f>IF(ISERROR(1/VLOOKUP($B369,Miljö!$B$1:$T$480,MATCH("Såld mängd produktionsspecifik fjärrvärme (GWh)",Miljö!$B$1:$T$1,0),FALSE)),"",VLOOKUP($B369,Miljö!$B$1:$T$480,MATCH("Såld mängd produktionsspecifik fjärrvärme (GWh)",Miljö!$B$1:$T$1,0),FALSE))</f>
        <v/>
      </c>
      <c r="J369" s="140" t="str">
        <f t="shared" si="5"/>
        <v>Tekniska Verken i Linköping AB</v>
      </c>
    </row>
    <row r="370" spans="1:10" x14ac:dyDescent="0.25">
      <c r="A370" t="s">
        <v>474</v>
      </c>
      <c r="B370" t="s">
        <v>478</v>
      </c>
      <c r="C370" s="140" t="s">
        <v>1256</v>
      </c>
      <c r="D370" s="140" t="str">
        <f>IF(ISERROR(1/VLOOKUP($B370,Kraftvärmeprod!$B$1:$D$480,MATCH("Total värmeproduktion i kraftvärmeverk i kombinerad drift (GWh)",Kraftvärmeprod!$B$1:$AV$1,0),FALSE)),"Ej kraftvärme","Alternativproduktionsmetoden")</f>
        <v>Alternativproduktionsmetoden</v>
      </c>
      <c r="E370" s="140">
        <f>VLOOKUP($B370,Totalt!$B$1:$BP$480,MATCH("total el",Totalt!$B$1:$BP$1,0),FALSE)</f>
        <v>64.793099999999995</v>
      </c>
      <c r="F370" s="141">
        <f>IF(ISERROR(1/VLOOKUP($B370,Kraftvärmeprod!$B$1:$BD$480,MATCH("Total värmeproduktion i kraftvärmeverk i kombinerad drift (GWh)",Kraftvärmeprod!$B$1:$AV$1,0),FALSE)),"",VLOOKUP($B370,'Slutlig allokering'!$B$1:$BA$480,MATCH(F$1,'Slutlig allokering'!$B$2:$AS$2,0),FALSE))</f>
        <v>0.58464017287341452</v>
      </c>
      <c r="G370" s="140">
        <f>IF(ISERROR(1/VLOOKUP($B370,Kraftvärmeprod!$B$1:$AV$480,MATCH("Producerad elenergi i kraftvärmeverk (GWh)",Kraftvärmeprod!$B$1:$AV$1,0),FALSE)),"",VLOOKUP($B370,Kraftvärmeprod!$B$1:$AV$480,MATCH("Producerad elenergi i kraftvärmeverk (GWh)",Kraftvärmeprod!$B$1:$AV$1,0),FALSE))</f>
        <v>188.5</v>
      </c>
      <c r="H370" s="140" t="str">
        <f>IF(ISERROR(1/VLOOKUP($B370,Miljö!$B$1:$T$480,MATCH("Såld mängd produktionsspecifik fjärrvärme (GWh)",Miljö!$B$1:$T$1,0),FALSE)),"",VLOOKUP($B370,Miljö!$B$1:$T$480,MATCH("Såld mängd produktionsspecifik fjärrvärme (GWh)",Miljö!$B$1:$T$1,0),FALSE))</f>
        <v/>
      </c>
      <c r="J370" s="140" t="str">
        <f t="shared" si="5"/>
        <v>Tekniska Verken i Linköping AB</v>
      </c>
    </row>
    <row r="371" spans="1:10" x14ac:dyDescent="0.25">
      <c r="A371" t="s">
        <v>474</v>
      </c>
      <c r="B371" t="s">
        <v>479</v>
      </c>
      <c r="C371" s="140" t="s">
        <v>1256</v>
      </c>
      <c r="D371" s="140" t="str">
        <f>IF(ISERROR(1/VLOOKUP($B371,Kraftvärmeprod!$B$1:$D$480,MATCH("Total värmeproduktion i kraftvärmeverk i kombinerad drift (GWh)",Kraftvärmeprod!$B$1:$AV$1,0),FALSE)),"Ej kraftvärme","Alternativproduktionsmetoden")</f>
        <v>Ej kraftvärme</v>
      </c>
      <c r="E371" s="140">
        <f>VLOOKUP($B371,Totalt!$B$1:$BP$480,MATCH("total el",Totalt!$B$1:$BP$1,0),FALSE)</f>
        <v>0.38</v>
      </c>
      <c r="F371" s="141" t="str">
        <f>IF(ISERROR(1/VLOOKUP($B371,Kraftvärmeprod!$B$1:$BD$480,MATCH("Total värmeproduktion i kraftvärmeverk i kombinerad drift (GWh)",Kraftvärmeprod!$B$1:$AV$1,0),FALSE)),"",VLOOKUP($B371,'Slutlig allokering'!$B$1:$BA$480,MATCH(F$1,'Slutlig allokering'!$B$2:$AS$2,0),FALSE))</f>
        <v/>
      </c>
      <c r="G371" s="140" t="str">
        <f>IF(ISERROR(1/VLOOKUP($B371,Kraftvärmeprod!$B$1:$AV$480,MATCH("Producerad elenergi i kraftvärmeverk (GWh)",Kraftvärmeprod!$B$1:$AV$1,0),FALSE)),"",VLOOKUP($B371,Kraftvärmeprod!$B$1:$AV$480,MATCH("Producerad elenergi i kraftvärmeverk (GWh)",Kraftvärmeprod!$B$1:$AV$1,0),FALSE))</f>
        <v/>
      </c>
      <c r="H371" s="140" t="str">
        <f>IF(ISERROR(1/VLOOKUP($B371,Miljö!$B$1:$T$480,MATCH("Såld mängd produktionsspecifik fjärrvärme (GWh)",Miljö!$B$1:$T$1,0),FALSE)),"",VLOOKUP($B371,Miljö!$B$1:$T$480,MATCH("Såld mängd produktionsspecifik fjärrvärme (GWh)",Miljö!$B$1:$T$1,0),FALSE))</f>
        <v/>
      </c>
      <c r="J371" s="140" t="str">
        <f t="shared" si="5"/>
        <v>Tekniska Verken i Linköping AB</v>
      </c>
    </row>
    <row r="372" spans="1:10" x14ac:dyDescent="0.25">
      <c r="A372" t="s">
        <v>474</v>
      </c>
      <c r="B372" t="s">
        <v>480</v>
      </c>
      <c r="C372" s="140" t="s">
        <v>1256</v>
      </c>
      <c r="D372" s="140" t="str">
        <f>IF(ISERROR(1/VLOOKUP($B372,Kraftvärmeprod!$B$1:$D$480,MATCH("Total värmeproduktion i kraftvärmeverk i kombinerad drift (GWh)",Kraftvärmeprod!$B$1:$AV$1,0),FALSE)),"Ej kraftvärme","Alternativproduktionsmetoden")</f>
        <v>Ej kraftvärme</v>
      </c>
      <c r="E372" s="140">
        <f>VLOOKUP($B372,Totalt!$B$1:$BP$480,MATCH("total el",Totalt!$B$1:$BP$1,0),FALSE)</f>
        <v>0.64</v>
      </c>
      <c r="F372" s="141" t="str">
        <f>IF(ISERROR(1/VLOOKUP($B372,Kraftvärmeprod!$B$1:$BD$480,MATCH("Total värmeproduktion i kraftvärmeverk i kombinerad drift (GWh)",Kraftvärmeprod!$B$1:$AV$1,0),FALSE)),"",VLOOKUP($B372,'Slutlig allokering'!$B$1:$BA$480,MATCH(F$1,'Slutlig allokering'!$B$2:$AS$2,0),FALSE))</f>
        <v/>
      </c>
      <c r="G372" s="140" t="str">
        <f>IF(ISERROR(1/VLOOKUP($B372,Kraftvärmeprod!$B$1:$AV$480,MATCH("Producerad elenergi i kraftvärmeverk (GWh)",Kraftvärmeprod!$B$1:$AV$1,0),FALSE)),"",VLOOKUP($B372,Kraftvärmeprod!$B$1:$AV$480,MATCH("Producerad elenergi i kraftvärmeverk (GWh)",Kraftvärmeprod!$B$1:$AV$1,0),FALSE))</f>
        <v/>
      </c>
      <c r="H372" s="140" t="str">
        <f>IF(ISERROR(1/VLOOKUP($B372,Miljö!$B$1:$T$480,MATCH("Såld mängd produktionsspecifik fjärrvärme (GWh)",Miljö!$B$1:$T$1,0),FALSE)),"",VLOOKUP($B372,Miljö!$B$1:$T$480,MATCH("Såld mängd produktionsspecifik fjärrvärme (GWh)",Miljö!$B$1:$T$1,0),FALSE))</f>
        <v/>
      </c>
      <c r="J372" s="140" t="str">
        <f t="shared" si="5"/>
        <v>Tekniska Verken i Linköping AB</v>
      </c>
    </row>
    <row r="373" spans="1:10" x14ac:dyDescent="0.25">
      <c r="A373" t="s">
        <v>481</v>
      </c>
      <c r="B373" t="s">
        <v>482</v>
      </c>
      <c r="C373" s="144" t="s">
        <v>1276</v>
      </c>
      <c r="D373" s="140" t="str">
        <f>IF(ISERROR(1/VLOOKUP($B373,Kraftvärmeprod!$B$1:$D$480,MATCH("Total värmeproduktion i kraftvärmeverk i kombinerad drift (GWh)",Kraftvärmeprod!$B$1:$AV$1,0),FALSE)),"Ej kraftvärme","Alternativproduktionsmetoden")</f>
        <v>Ej kraftvärme</v>
      </c>
      <c r="E373" s="140">
        <f>VLOOKUP($B373,Totalt!$B$1:$BP$480,MATCH("total el",Totalt!$B$1:$BP$1,0),FALSE)</f>
        <v>0</v>
      </c>
      <c r="F373" s="141" t="str">
        <f>IF(ISERROR(1/VLOOKUP($B373,Kraftvärmeprod!$B$1:$BD$480,MATCH("Total värmeproduktion i kraftvärmeverk i kombinerad drift (GWh)",Kraftvärmeprod!$B$1:$AV$1,0),FALSE)),"",VLOOKUP($B373,'Slutlig allokering'!$B$1:$BA$480,MATCH(F$1,'Slutlig allokering'!$B$2:$AS$2,0),FALSE))</f>
        <v/>
      </c>
      <c r="G373" s="140" t="str">
        <f>IF(ISERROR(1/VLOOKUP($B373,Kraftvärmeprod!$B$1:$AV$480,MATCH("Producerad elenergi i kraftvärmeverk (GWh)",Kraftvärmeprod!$B$1:$AV$1,0),FALSE)),"",VLOOKUP($B373,Kraftvärmeprod!$B$1:$AV$480,MATCH("Producerad elenergi i kraftvärmeverk (GWh)",Kraftvärmeprod!$B$1:$AV$1,0),FALSE))</f>
        <v/>
      </c>
      <c r="H373" s="140" t="str">
        <f>IF(ISERROR(1/VLOOKUP($B373,Miljö!$B$1:$T$480,MATCH("Såld mängd produktionsspecifik fjärrvärme (GWh)",Miljö!$B$1:$T$1,0),FALSE)),"",VLOOKUP($B373,Miljö!$B$1:$T$480,MATCH("Såld mängd produktionsspecifik fjärrvärme (GWh)",Miljö!$B$1:$T$1,0),FALSE))</f>
        <v/>
      </c>
      <c r="J373" s="140" t="str">
        <f t="shared" si="5"/>
        <v>Telge Nät AB</v>
      </c>
    </row>
    <row r="374" spans="1:10" x14ac:dyDescent="0.25">
      <c r="A374" t="s">
        <v>481</v>
      </c>
      <c r="B374" t="s">
        <v>483</v>
      </c>
      <c r="C374" s="144" t="s">
        <v>1276</v>
      </c>
      <c r="D374" s="140" t="str">
        <f>IF(ISERROR(1/VLOOKUP($B374,Kraftvärmeprod!$B$1:$D$480,MATCH("Total värmeproduktion i kraftvärmeverk i kombinerad drift (GWh)",Kraftvärmeprod!$B$1:$AV$1,0),FALSE)),"Ej kraftvärme","Alternativproduktionsmetoden")</f>
        <v>Ej kraftvärme</v>
      </c>
      <c r="E374" s="140">
        <f>VLOOKUP($B374,Totalt!$B$1:$BP$480,MATCH("total el",Totalt!$B$1:$BP$1,0),FALSE)</f>
        <v>0</v>
      </c>
      <c r="F374" s="141" t="str">
        <f>IF(ISERROR(1/VLOOKUP($B374,Kraftvärmeprod!$B$1:$BD$480,MATCH("Total värmeproduktion i kraftvärmeverk i kombinerad drift (GWh)",Kraftvärmeprod!$B$1:$AV$1,0),FALSE)),"",VLOOKUP($B374,'Slutlig allokering'!$B$1:$BA$480,MATCH(F$1,'Slutlig allokering'!$B$2:$AS$2,0),FALSE))</f>
        <v/>
      </c>
      <c r="G374" s="140" t="str">
        <f>IF(ISERROR(1/VLOOKUP($B374,Kraftvärmeprod!$B$1:$AV$480,MATCH("Producerad elenergi i kraftvärmeverk (GWh)",Kraftvärmeprod!$B$1:$AV$1,0),FALSE)),"",VLOOKUP($B374,Kraftvärmeprod!$B$1:$AV$480,MATCH("Producerad elenergi i kraftvärmeverk (GWh)",Kraftvärmeprod!$B$1:$AV$1,0),FALSE))</f>
        <v/>
      </c>
      <c r="H374" s="140" t="str">
        <f>IF(ISERROR(1/VLOOKUP($B374,Miljö!$B$1:$T$480,MATCH("Såld mängd produktionsspecifik fjärrvärme (GWh)",Miljö!$B$1:$T$1,0),FALSE)),"",VLOOKUP($B374,Miljö!$B$1:$T$480,MATCH("Såld mängd produktionsspecifik fjärrvärme (GWh)",Miljö!$B$1:$T$1,0),FALSE))</f>
        <v/>
      </c>
      <c r="J374" s="140" t="str">
        <f t="shared" si="5"/>
        <v>Telge Nät AB</v>
      </c>
    </row>
    <row r="375" spans="1:10" x14ac:dyDescent="0.25">
      <c r="A375" t="s">
        <v>481</v>
      </c>
      <c r="B375" t="s">
        <v>484</v>
      </c>
      <c r="C375" s="144" t="s">
        <v>1276</v>
      </c>
      <c r="D375" s="140" t="str">
        <f>IF(ISERROR(1/VLOOKUP($B375,Kraftvärmeprod!$B$1:$D$480,MATCH("Total värmeproduktion i kraftvärmeverk i kombinerad drift (GWh)",Kraftvärmeprod!$B$1:$AV$1,0),FALSE)),"Ej kraftvärme","Alternativproduktionsmetoden")</f>
        <v>Ej kraftvärme</v>
      </c>
      <c r="E375" s="140">
        <f>VLOOKUP($B375,Totalt!$B$1:$BP$480,MATCH("total el",Totalt!$B$1:$BP$1,0),FALSE)</f>
        <v>23.1</v>
      </c>
      <c r="F375" s="141" t="str">
        <f>IF(ISERROR(1/VLOOKUP($B375,Kraftvärmeprod!$B$1:$BD$480,MATCH("Total värmeproduktion i kraftvärmeverk i kombinerad drift (GWh)",Kraftvärmeprod!$B$1:$AV$1,0),FALSE)),"",VLOOKUP($B375,'Slutlig allokering'!$B$1:$BA$480,MATCH(F$1,'Slutlig allokering'!$B$2:$AS$2,0),FALSE))</f>
        <v/>
      </c>
      <c r="G375" s="140" t="str">
        <f>IF(ISERROR(1/VLOOKUP($B375,Kraftvärmeprod!$B$1:$AV$480,MATCH("Producerad elenergi i kraftvärmeverk (GWh)",Kraftvärmeprod!$B$1:$AV$1,0),FALSE)),"",VLOOKUP($B375,Kraftvärmeprod!$B$1:$AV$480,MATCH("Producerad elenergi i kraftvärmeverk (GWh)",Kraftvärmeprod!$B$1:$AV$1,0),FALSE))</f>
        <v/>
      </c>
      <c r="H375" s="140" t="str">
        <f>IF(ISERROR(1/VLOOKUP($B375,Miljö!$B$1:$T$480,MATCH("Såld mängd produktionsspecifik fjärrvärme (GWh)",Miljö!$B$1:$T$1,0),FALSE)),"",VLOOKUP($B375,Miljö!$B$1:$T$480,MATCH("Såld mängd produktionsspecifik fjärrvärme (GWh)",Miljö!$B$1:$T$1,0),FALSE))</f>
        <v/>
      </c>
      <c r="J375" s="140" t="str">
        <f t="shared" si="5"/>
        <v>Telge Nät AB</v>
      </c>
    </row>
    <row r="376" spans="1:10" x14ac:dyDescent="0.25">
      <c r="A376" t="s">
        <v>485</v>
      </c>
      <c r="B376" t="s">
        <v>486</v>
      </c>
      <c r="C376" s="140" t="s">
        <v>1257</v>
      </c>
      <c r="D376" s="140" t="str">
        <f>IF(ISERROR(1/VLOOKUP($B376,Kraftvärmeprod!$B$1:$D$480,MATCH("Total värmeproduktion i kraftvärmeverk i kombinerad drift (GWh)",Kraftvärmeprod!$B$1:$AV$1,0),FALSE)),"Ej kraftvärme","Alternativproduktionsmetoden")</f>
        <v>Alternativproduktionsmetoden</v>
      </c>
      <c r="E376" s="140">
        <f>VLOOKUP($B376,Totalt!$B$1:$BP$480,MATCH("total el",Totalt!$B$1:$BP$1,0),FALSE)</f>
        <v>2.1109399999999998</v>
      </c>
      <c r="F376" s="141">
        <f>IF(ISERROR(1/VLOOKUP($B376,Kraftvärmeprod!$B$1:$BD$480,MATCH("Total värmeproduktion i kraftvärmeverk i kombinerad drift (GWh)",Kraftvärmeprod!$B$1:$AV$1,0),FALSE)),"",VLOOKUP($B376,'Slutlig allokering'!$B$1:$BA$480,MATCH(F$1,'Slutlig allokering'!$B$2:$AS$2,0),FALSE))</f>
        <v>0.84786092682926817</v>
      </c>
      <c r="G376" s="140">
        <f>IF(ISERROR(1/VLOOKUP($B376,Kraftvärmeprod!$B$1:$AV$480,MATCH("Producerad elenergi i kraftvärmeverk (GWh)",Kraftvärmeprod!$B$1:$AV$1,0),FALSE)),"",VLOOKUP($B376,Kraftvärmeprod!$B$1:$AV$480,MATCH("Producerad elenergi i kraftvärmeverk (GWh)",Kraftvärmeprod!$B$1:$AV$1,0),FALSE))</f>
        <v>3.2120000000000002</v>
      </c>
      <c r="H376" s="140" t="str">
        <f>IF(ISERROR(1/VLOOKUP($B376,Miljö!$B$1:$T$480,MATCH("Såld mängd produktionsspecifik fjärrvärme (GWh)",Miljö!$B$1:$T$1,0),FALSE)),"",VLOOKUP($B376,Miljö!$B$1:$T$480,MATCH("Såld mängd produktionsspecifik fjärrvärme (GWh)",Miljö!$B$1:$T$1,0),FALSE))</f>
        <v/>
      </c>
      <c r="J376" s="140" t="str">
        <f t="shared" si="5"/>
        <v>Tidaholms Energi AB</v>
      </c>
    </row>
    <row r="377" spans="1:10" x14ac:dyDescent="0.25">
      <c r="A377" t="s">
        <v>487</v>
      </c>
      <c r="B377" t="s">
        <v>488</v>
      </c>
      <c r="C377" s="140" t="s">
        <v>1258</v>
      </c>
      <c r="D377" s="140" t="str">
        <f>IF(ISERROR(1/VLOOKUP($B377,Kraftvärmeprod!$B$1:$D$480,MATCH("Total värmeproduktion i kraftvärmeverk i kombinerad drift (GWh)",Kraftvärmeprod!$B$1:$AV$1,0),FALSE)),"Ej kraftvärme","Alternativproduktionsmetoden")</f>
        <v>Ej kraftvärme</v>
      </c>
      <c r="E377" s="140">
        <f>VLOOKUP($B377,Totalt!$B$1:$BP$480,MATCH("total el",Totalt!$B$1:$BP$1,0),FALSE)</f>
        <v>1.7989999999999999</v>
      </c>
      <c r="F377" s="141" t="str">
        <f>IF(ISERROR(1/VLOOKUP($B377,Kraftvärmeprod!$B$1:$BD$480,MATCH("Total värmeproduktion i kraftvärmeverk i kombinerad drift (GWh)",Kraftvärmeprod!$B$1:$AV$1,0),FALSE)),"",VLOOKUP($B377,'Slutlig allokering'!$B$1:$BA$480,MATCH(F$1,'Slutlig allokering'!$B$2:$AS$2,0),FALSE))</f>
        <v/>
      </c>
      <c r="G377" s="140" t="str">
        <f>IF(ISERROR(1/VLOOKUP($B377,Kraftvärmeprod!$B$1:$AV$480,MATCH("Producerad elenergi i kraftvärmeverk (GWh)",Kraftvärmeprod!$B$1:$AV$1,0),FALSE)),"",VLOOKUP($B377,Kraftvärmeprod!$B$1:$AV$480,MATCH("Producerad elenergi i kraftvärmeverk (GWh)",Kraftvärmeprod!$B$1:$AV$1,0),FALSE))</f>
        <v/>
      </c>
      <c r="H377" s="140" t="str">
        <f>IF(ISERROR(1/VLOOKUP($B377,Miljö!$B$1:$T$480,MATCH("Såld mängd produktionsspecifik fjärrvärme (GWh)",Miljö!$B$1:$T$1,0),FALSE)),"",VLOOKUP($B377,Miljö!$B$1:$T$480,MATCH("Såld mängd produktionsspecifik fjärrvärme (GWh)",Miljö!$B$1:$T$1,0),FALSE))</f>
        <v/>
      </c>
      <c r="J377" s="140" t="str">
        <f t="shared" si="5"/>
        <v>Tierps Fjärrvärme AB</v>
      </c>
    </row>
    <row r="378" spans="1:10" x14ac:dyDescent="0.25">
      <c r="A378" t="s">
        <v>487</v>
      </c>
      <c r="B378" t="s">
        <v>489</v>
      </c>
      <c r="C378" s="140" t="s">
        <v>1258</v>
      </c>
      <c r="D378" s="140" t="str">
        <f>IF(ISERROR(1/VLOOKUP($B378,Kraftvärmeprod!$B$1:$D$480,MATCH("Total värmeproduktion i kraftvärmeverk i kombinerad drift (GWh)",Kraftvärmeprod!$B$1:$AV$1,0),FALSE)),"Ej kraftvärme","Alternativproduktionsmetoden")</f>
        <v>Ej kraftvärme</v>
      </c>
      <c r="E378" s="140">
        <f>VLOOKUP($B378,Totalt!$B$1:$BP$480,MATCH("total el",Totalt!$B$1:$BP$1,0),FALSE)</f>
        <v>0.58299999999999996</v>
      </c>
      <c r="F378" s="141" t="str">
        <f>IF(ISERROR(1/VLOOKUP($B378,Kraftvärmeprod!$B$1:$BD$480,MATCH("Total värmeproduktion i kraftvärmeverk i kombinerad drift (GWh)",Kraftvärmeprod!$B$1:$AV$1,0),FALSE)),"",VLOOKUP($B378,'Slutlig allokering'!$B$1:$BA$480,MATCH(F$1,'Slutlig allokering'!$B$2:$AS$2,0),FALSE))</f>
        <v/>
      </c>
      <c r="G378" s="140" t="str">
        <f>IF(ISERROR(1/VLOOKUP($B378,Kraftvärmeprod!$B$1:$AV$480,MATCH("Producerad elenergi i kraftvärmeverk (GWh)",Kraftvärmeprod!$B$1:$AV$1,0),FALSE)),"",VLOOKUP($B378,Kraftvärmeprod!$B$1:$AV$480,MATCH("Producerad elenergi i kraftvärmeverk (GWh)",Kraftvärmeprod!$B$1:$AV$1,0),FALSE))</f>
        <v/>
      </c>
      <c r="H378" s="140" t="str">
        <f>IF(ISERROR(1/VLOOKUP($B378,Miljö!$B$1:$T$480,MATCH("Såld mängd produktionsspecifik fjärrvärme (GWh)",Miljö!$B$1:$T$1,0),FALSE)),"",VLOOKUP($B378,Miljö!$B$1:$T$480,MATCH("Såld mängd produktionsspecifik fjärrvärme (GWh)",Miljö!$B$1:$T$1,0),FALSE))</f>
        <v/>
      </c>
      <c r="J378" s="140" t="str">
        <f t="shared" si="5"/>
        <v>Tierps Fjärrvärme AB</v>
      </c>
    </row>
    <row r="379" spans="1:10" x14ac:dyDescent="0.25">
      <c r="A379" t="s">
        <v>490</v>
      </c>
      <c r="B379" t="s">
        <v>491</v>
      </c>
      <c r="D379" s="140" t="str">
        <f>IF(ISERROR(1/VLOOKUP($B379,Kraftvärmeprod!$B$1:$D$480,MATCH("Total värmeproduktion i kraftvärmeverk i kombinerad drift (GWh)",Kraftvärmeprod!$B$1:$AV$1,0),FALSE)),"Ej kraftvärme","Alternativproduktionsmetoden")</f>
        <v>Ej kraftvärme</v>
      </c>
      <c r="E379" s="140">
        <f>VLOOKUP($B379,Totalt!$B$1:$BP$480,MATCH("total el",Totalt!$B$1:$BP$1,0),FALSE)</f>
        <v>3.8999999999999998E-3</v>
      </c>
      <c r="F379" s="141" t="str">
        <f>IF(ISERROR(1/VLOOKUP($B379,Kraftvärmeprod!$B$1:$BD$480,MATCH("Total värmeproduktion i kraftvärmeverk i kombinerad drift (GWh)",Kraftvärmeprod!$B$1:$AV$1,0),FALSE)),"",VLOOKUP($B379,'Slutlig allokering'!$B$1:$BA$480,MATCH(F$1,'Slutlig allokering'!$B$2:$AS$2,0),FALSE))</f>
        <v/>
      </c>
      <c r="G379" s="140" t="str">
        <f>IF(ISERROR(1/VLOOKUP($B379,Kraftvärmeprod!$B$1:$AV$480,MATCH("Producerad elenergi i kraftvärmeverk (GWh)",Kraftvärmeprod!$B$1:$AV$1,0),FALSE)),"",VLOOKUP($B379,Kraftvärmeprod!$B$1:$AV$480,MATCH("Producerad elenergi i kraftvärmeverk (GWh)",Kraftvärmeprod!$B$1:$AV$1,0),FALSE))</f>
        <v/>
      </c>
      <c r="H379" s="140" t="str">
        <f>IF(ISERROR(1/VLOOKUP($B379,Miljö!$B$1:$T$480,MATCH("Såld mängd produktionsspecifik fjärrvärme (GWh)",Miljö!$B$1:$T$1,0),FALSE)),"",VLOOKUP($B379,Miljö!$B$1:$T$480,MATCH("Såld mängd produktionsspecifik fjärrvärme (GWh)",Miljö!$B$1:$T$1,0),FALSE))</f>
        <v/>
      </c>
      <c r="J379" s="140" t="str">
        <f t="shared" si="5"/>
        <v>Torsås fjärrvärmenät AB</v>
      </c>
    </row>
    <row r="380" spans="1:10" x14ac:dyDescent="0.25">
      <c r="A380" t="s">
        <v>492</v>
      </c>
      <c r="B380" t="s">
        <v>493</v>
      </c>
      <c r="C380" s="140" t="s">
        <v>1259</v>
      </c>
      <c r="D380" s="140" t="str">
        <f>IF(ISERROR(1/VLOOKUP($B380,Kraftvärmeprod!$B$1:$D$480,MATCH("Total värmeproduktion i kraftvärmeverk i kombinerad drift (GWh)",Kraftvärmeprod!$B$1:$AV$1,0),FALSE)),"Ej kraftvärme","Alternativproduktionsmetoden")</f>
        <v>Alternativproduktionsmetoden</v>
      </c>
      <c r="E380" s="140">
        <f>VLOOKUP($B380,Totalt!$B$1:$BP$480,MATCH("total el",Totalt!$B$1:$BP$1,0),FALSE)</f>
        <v>3.68</v>
      </c>
      <c r="F380" s="141">
        <f>IF(ISERROR(1/VLOOKUP($B380,Kraftvärmeprod!$B$1:$BD$480,MATCH("Total värmeproduktion i kraftvärmeverk i kombinerad drift (GWh)",Kraftvärmeprod!$B$1:$AV$1,0),FALSE)),"",VLOOKUP($B380,'Slutlig allokering'!$B$1:$BA$480,MATCH(F$1,'Slutlig allokering'!$B$2:$AS$2,0),FALSE))</f>
        <v>0.69062310030395146</v>
      </c>
      <c r="G380" s="140">
        <f>IF(ISERROR(1/VLOOKUP($B380,Kraftvärmeprod!$B$1:$AV$480,MATCH("Producerad elenergi i kraftvärmeverk (GWh)",Kraftvärmeprod!$B$1:$AV$1,0),FALSE)),"",VLOOKUP($B380,Kraftvärmeprod!$B$1:$AV$480,MATCH("Producerad elenergi i kraftvärmeverk (GWh)",Kraftvärmeprod!$B$1:$AV$1,0),FALSE))</f>
        <v>8.66</v>
      </c>
      <c r="H380" s="140" t="str">
        <f>IF(ISERROR(1/VLOOKUP($B380,Miljö!$B$1:$T$480,MATCH("Såld mängd produktionsspecifik fjärrvärme (GWh)",Miljö!$B$1:$T$1,0),FALSE)),"",VLOOKUP($B380,Miljö!$B$1:$T$480,MATCH("Såld mängd produktionsspecifik fjärrvärme (GWh)",Miljö!$B$1:$T$1,0),FALSE))</f>
        <v/>
      </c>
      <c r="J380" s="140" t="str">
        <f t="shared" si="5"/>
        <v>Tranås Energi AB</v>
      </c>
    </row>
    <row r="381" spans="1:10" x14ac:dyDescent="0.25">
      <c r="A381" t="s">
        <v>494</v>
      </c>
      <c r="B381" t="s">
        <v>495</v>
      </c>
      <c r="C381" s="140" t="s">
        <v>1260</v>
      </c>
      <c r="D381" s="140" t="str">
        <f>IF(ISERROR(1/VLOOKUP($B381,Kraftvärmeprod!$B$1:$D$480,MATCH("Total värmeproduktion i kraftvärmeverk i kombinerad drift (GWh)",Kraftvärmeprod!$B$1:$AV$1,0),FALSE)),"Ej kraftvärme","Alternativproduktionsmetoden")</f>
        <v>Ej kraftvärme</v>
      </c>
      <c r="E381" s="140">
        <f>VLOOKUP($B381,Totalt!$B$1:$BP$480,MATCH("total el",Totalt!$B$1:$BP$1,0),FALSE)</f>
        <v>1.871</v>
      </c>
      <c r="F381" s="141" t="str">
        <f>IF(ISERROR(1/VLOOKUP($B381,Kraftvärmeprod!$B$1:$BD$480,MATCH("Total värmeproduktion i kraftvärmeverk i kombinerad drift (GWh)",Kraftvärmeprod!$B$1:$AV$1,0),FALSE)),"",VLOOKUP($B381,'Slutlig allokering'!$B$1:$BA$480,MATCH(F$1,'Slutlig allokering'!$B$2:$AS$2,0),FALSE))</f>
        <v/>
      </c>
      <c r="G381" s="140" t="str">
        <f>IF(ISERROR(1/VLOOKUP($B381,Kraftvärmeprod!$B$1:$AV$480,MATCH("Producerad elenergi i kraftvärmeverk (GWh)",Kraftvärmeprod!$B$1:$AV$1,0),FALSE)),"",VLOOKUP($B381,Kraftvärmeprod!$B$1:$AV$480,MATCH("Producerad elenergi i kraftvärmeverk (GWh)",Kraftvärmeprod!$B$1:$AV$1,0),FALSE))</f>
        <v/>
      </c>
      <c r="H381" s="140" t="str">
        <f>IF(ISERROR(1/VLOOKUP($B381,Miljö!$B$1:$T$480,MATCH("Såld mängd produktionsspecifik fjärrvärme (GWh)",Miljö!$B$1:$T$1,0),FALSE)),"",VLOOKUP($B381,Miljö!$B$1:$T$480,MATCH("Såld mängd produktionsspecifik fjärrvärme (GWh)",Miljö!$B$1:$T$1,0),FALSE))</f>
        <v/>
      </c>
      <c r="J381" s="140" t="str">
        <f t="shared" si="5"/>
        <v>Trelleborgs Fjärrvärme AB</v>
      </c>
    </row>
    <row r="382" spans="1:10" x14ac:dyDescent="0.25">
      <c r="A382" t="s">
        <v>496</v>
      </c>
      <c r="B382" t="s">
        <v>497</v>
      </c>
      <c r="C382" s="140" t="s">
        <v>687</v>
      </c>
      <c r="D382" s="140" t="str">
        <f>IF(ISERROR(1/VLOOKUP($B382,Kraftvärmeprod!$B$1:$D$480,MATCH("Total värmeproduktion i kraftvärmeverk i kombinerad drift (GWh)",Kraftvärmeprod!$B$1:$AV$1,0),FALSE)),"Ej kraftvärme","Alternativproduktionsmetoden")</f>
        <v>Alternativproduktionsmetoden</v>
      </c>
      <c r="E382" s="140">
        <f>VLOOKUP($B382,Totalt!$B$1:$BP$480,MATCH("total el",Totalt!$B$1:$BP$1,0),FALSE)</f>
        <v>34.34498</v>
      </c>
      <c r="F382" s="141">
        <f>IF(ISERROR(1/VLOOKUP($B382,Kraftvärmeprod!$B$1:$BD$480,MATCH("Total värmeproduktion i kraftvärmeverk i kombinerad drift (GWh)",Kraftvärmeprod!$B$1:$AV$1,0),FALSE)),"",VLOOKUP($B382,'Slutlig allokering'!$B$1:$BA$480,MATCH(F$1,'Slutlig allokering'!$B$2:$AS$2,0),FALSE))</f>
        <v>0.61124576271186437</v>
      </c>
      <c r="G382" s="140">
        <f>IF(ISERROR(1/VLOOKUP($B382,Kraftvärmeprod!$B$1:$AV$480,MATCH("Producerad elenergi i kraftvärmeverk (GWh)",Kraftvärmeprod!$B$1:$AV$1,0),FALSE)),"",VLOOKUP($B382,Kraftvärmeprod!$B$1:$AV$480,MATCH("Producerad elenergi i kraftvärmeverk (GWh)",Kraftvärmeprod!$B$1:$AV$1,0),FALSE))</f>
        <v>24.6</v>
      </c>
      <c r="H382" s="140" t="str">
        <f>IF(ISERROR(1/VLOOKUP($B382,Miljö!$B$1:$T$480,MATCH("Såld mängd produktionsspecifik fjärrvärme (GWh)",Miljö!$B$1:$T$1,0),FALSE)),"",VLOOKUP($B382,Miljö!$B$1:$T$480,MATCH("Såld mängd produktionsspecifik fjärrvärme (GWh)",Miljö!$B$1:$T$1,0),FALSE))</f>
        <v/>
      </c>
      <c r="J382" s="140" t="str">
        <f t="shared" si="5"/>
        <v>Trollhättan Energi AB</v>
      </c>
    </row>
    <row r="383" spans="1:10" x14ac:dyDescent="0.25">
      <c r="A383" t="s">
        <v>498</v>
      </c>
      <c r="B383" t="s">
        <v>499</v>
      </c>
      <c r="C383" s="144" t="s">
        <v>1277</v>
      </c>
      <c r="D383" s="140" t="str">
        <f>IF(ISERROR(1/VLOOKUP($B383,Kraftvärmeprod!$B$1:$D$480,MATCH("Total värmeproduktion i kraftvärmeverk i kombinerad drift (GWh)",Kraftvärmeprod!$B$1:$AV$1,0),FALSE)),"Ej kraftvärme","Alternativproduktionsmetoden")</f>
        <v>Ej kraftvärme</v>
      </c>
      <c r="E383" s="140">
        <f>VLOOKUP($B383,Totalt!$B$1:$BP$480,MATCH("total el",Totalt!$B$1:$BP$1,0),FALSE)</f>
        <v>9.2999999999999999E-2</v>
      </c>
      <c r="F383" s="141" t="str">
        <f>IF(ISERROR(1/VLOOKUP($B383,Kraftvärmeprod!$B$1:$BD$480,MATCH("Total värmeproduktion i kraftvärmeverk i kombinerad drift (GWh)",Kraftvärmeprod!$B$1:$AV$1,0),FALSE)),"",VLOOKUP($B383,'Slutlig allokering'!$B$1:$BA$480,MATCH(F$1,'Slutlig allokering'!$B$2:$AS$2,0),FALSE))</f>
        <v/>
      </c>
      <c r="G383" s="140" t="str">
        <f>IF(ISERROR(1/VLOOKUP($B383,Kraftvärmeprod!$B$1:$AV$480,MATCH("Producerad elenergi i kraftvärmeverk (GWh)",Kraftvärmeprod!$B$1:$AV$1,0),FALSE)),"",VLOOKUP($B383,Kraftvärmeprod!$B$1:$AV$480,MATCH("Producerad elenergi i kraftvärmeverk (GWh)",Kraftvärmeprod!$B$1:$AV$1,0),FALSE))</f>
        <v/>
      </c>
      <c r="H383" s="140" t="str">
        <f>IF(ISERROR(1/VLOOKUP($B383,Miljö!$B$1:$T$480,MATCH("Såld mängd produktionsspecifik fjärrvärme (GWh)",Miljö!$B$1:$T$1,0),FALSE)),"",VLOOKUP($B383,Miljö!$B$1:$T$480,MATCH("Såld mängd produktionsspecifik fjärrvärme (GWh)",Miljö!$B$1:$T$1,0),FALSE))</f>
        <v/>
      </c>
      <c r="J383" s="140" t="str">
        <f t="shared" si="5"/>
        <v>Uddevalla Energi AB</v>
      </c>
    </row>
    <row r="384" spans="1:10" x14ac:dyDescent="0.25">
      <c r="A384" t="s">
        <v>498</v>
      </c>
      <c r="B384" t="s">
        <v>500</v>
      </c>
      <c r="C384" s="144" t="s">
        <v>1277</v>
      </c>
      <c r="D384" s="140" t="str">
        <f>IF(ISERROR(1/VLOOKUP($B384,Kraftvärmeprod!$B$1:$D$480,MATCH("Total värmeproduktion i kraftvärmeverk i kombinerad drift (GWh)",Kraftvärmeprod!$B$1:$AV$1,0),FALSE)),"Ej kraftvärme","Alternativproduktionsmetoden")</f>
        <v>Ej kraftvärme</v>
      </c>
      <c r="E384" s="140">
        <f>VLOOKUP($B384,Totalt!$B$1:$BP$480,MATCH("total el",Totalt!$B$1:$BP$1,0),FALSE)</f>
        <v>0.14000000000000001</v>
      </c>
      <c r="F384" s="141" t="str">
        <f>IF(ISERROR(1/VLOOKUP($B384,Kraftvärmeprod!$B$1:$BD$480,MATCH("Total värmeproduktion i kraftvärmeverk i kombinerad drift (GWh)",Kraftvärmeprod!$B$1:$AV$1,0),FALSE)),"",VLOOKUP($B384,'Slutlig allokering'!$B$1:$BA$480,MATCH(F$1,'Slutlig allokering'!$B$2:$AS$2,0),FALSE))</f>
        <v/>
      </c>
      <c r="G384" s="140" t="str">
        <f>IF(ISERROR(1/VLOOKUP($B384,Kraftvärmeprod!$B$1:$AV$480,MATCH("Producerad elenergi i kraftvärmeverk (GWh)",Kraftvärmeprod!$B$1:$AV$1,0),FALSE)),"",VLOOKUP($B384,Kraftvärmeprod!$B$1:$AV$480,MATCH("Producerad elenergi i kraftvärmeverk (GWh)",Kraftvärmeprod!$B$1:$AV$1,0),FALSE))</f>
        <v/>
      </c>
      <c r="H384" s="140" t="str">
        <f>IF(ISERROR(1/VLOOKUP($B384,Miljö!$B$1:$T$480,MATCH("Såld mängd produktionsspecifik fjärrvärme (GWh)",Miljö!$B$1:$T$1,0),FALSE)),"",VLOOKUP($B384,Miljö!$B$1:$T$480,MATCH("Såld mängd produktionsspecifik fjärrvärme (GWh)",Miljö!$B$1:$T$1,0),FALSE))</f>
        <v/>
      </c>
      <c r="J384" s="140" t="str">
        <f t="shared" si="5"/>
        <v>Uddevalla Energi AB</v>
      </c>
    </row>
    <row r="385" spans="1:10" x14ac:dyDescent="0.25">
      <c r="A385" t="s">
        <v>498</v>
      </c>
      <c r="B385" t="s">
        <v>501</v>
      </c>
      <c r="C385" s="144" t="s">
        <v>1277</v>
      </c>
      <c r="D385" s="140" t="str">
        <f>IF(ISERROR(1/VLOOKUP($B385,Kraftvärmeprod!$B$1:$D$480,MATCH("Total värmeproduktion i kraftvärmeverk i kombinerad drift (GWh)",Kraftvärmeprod!$B$1:$AV$1,0),FALSE)),"Ej kraftvärme","Alternativproduktionsmetoden")</f>
        <v>Alternativproduktionsmetoden</v>
      </c>
      <c r="E385" s="140">
        <f>VLOOKUP($B385,Totalt!$B$1:$BP$480,MATCH("total el",Totalt!$B$1:$BP$1,0),FALSE)</f>
        <v>12.0694</v>
      </c>
      <c r="F385" s="141">
        <f>IF(ISERROR(1/VLOOKUP($B385,Kraftvärmeprod!$B$1:$BD$480,MATCH("Total värmeproduktion i kraftvärmeverk i kombinerad drift (GWh)",Kraftvärmeprod!$B$1:$AV$1,0),FALSE)),"",VLOOKUP($B385,'Slutlig allokering'!$B$1:$BA$480,MATCH(F$1,'Slutlig allokering'!$B$2:$AS$2,0),FALSE))</f>
        <v>0.52365815808110361</v>
      </c>
      <c r="G385" s="140">
        <f>IF(ISERROR(1/VLOOKUP($B385,Kraftvärmeprod!$B$1:$AV$480,MATCH("Producerad elenergi i kraftvärmeverk (GWh)",Kraftvärmeprod!$B$1:$AV$1,0),FALSE)),"",VLOOKUP($B385,Kraftvärmeprod!$B$1:$AV$480,MATCH("Producerad elenergi i kraftvärmeverk (GWh)",Kraftvärmeprod!$B$1:$AV$1,0),FALSE))</f>
        <v>64.3</v>
      </c>
      <c r="H385" s="140" t="str">
        <f>IF(ISERROR(1/VLOOKUP($B385,Miljö!$B$1:$T$480,MATCH("Såld mängd produktionsspecifik fjärrvärme (GWh)",Miljö!$B$1:$T$1,0),FALSE)),"",VLOOKUP($B385,Miljö!$B$1:$T$480,MATCH("Såld mängd produktionsspecifik fjärrvärme (GWh)",Miljö!$B$1:$T$1,0),FALSE))</f>
        <v/>
      </c>
      <c r="J385" s="140" t="str">
        <f t="shared" si="5"/>
        <v>Uddevalla Energi AB</v>
      </c>
    </row>
    <row r="386" spans="1:10" x14ac:dyDescent="0.25">
      <c r="A386" t="s">
        <v>502</v>
      </c>
      <c r="B386" t="s">
        <v>503</v>
      </c>
      <c r="C386" s="140" t="s">
        <v>687</v>
      </c>
      <c r="D386" s="140" t="str">
        <f>IF(ISERROR(1/VLOOKUP($B386,Kraftvärmeprod!$B$1:$D$480,MATCH("Total värmeproduktion i kraftvärmeverk i kombinerad drift (GWh)",Kraftvärmeprod!$B$1:$AV$1,0),FALSE)),"Ej kraftvärme","Alternativproduktionsmetoden")</f>
        <v>Ej kraftvärme</v>
      </c>
      <c r="E386" s="140">
        <f>VLOOKUP($B386,Totalt!$B$1:$BP$480,MATCH("total el",Totalt!$B$1:$BP$1,0),FALSE)</f>
        <v>3.1E-2</v>
      </c>
      <c r="F386" s="141" t="str">
        <f>IF(ISERROR(1/VLOOKUP($B386,Kraftvärmeprod!$B$1:$BD$480,MATCH("Total värmeproduktion i kraftvärmeverk i kombinerad drift (GWh)",Kraftvärmeprod!$B$1:$AV$1,0),FALSE)),"",VLOOKUP($B386,'Slutlig allokering'!$B$1:$BA$480,MATCH(F$1,'Slutlig allokering'!$B$2:$AS$2,0),FALSE))</f>
        <v/>
      </c>
      <c r="G386" s="140" t="str">
        <f>IF(ISERROR(1/VLOOKUP($B386,Kraftvärmeprod!$B$1:$AV$480,MATCH("Producerad elenergi i kraftvärmeverk (GWh)",Kraftvärmeprod!$B$1:$AV$1,0),FALSE)),"",VLOOKUP($B386,Kraftvärmeprod!$B$1:$AV$480,MATCH("Producerad elenergi i kraftvärmeverk (GWh)",Kraftvärmeprod!$B$1:$AV$1,0),FALSE))</f>
        <v/>
      </c>
      <c r="H386" s="140" t="str">
        <f>IF(ISERROR(1/VLOOKUP($B386,Miljö!$B$1:$T$480,MATCH("Såld mängd produktionsspecifik fjärrvärme (GWh)",Miljö!$B$1:$T$1,0),FALSE)),"",VLOOKUP($B386,Miljö!$B$1:$T$480,MATCH("Såld mängd produktionsspecifik fjärrvärme (GWh)",Miljö!$B$1:$T$1,0),FALSE))</f>
        <v/>
      </c>
      <c r="J386" s="140" t="str">
        <f t="shared" si="5"/>
        <v>Ulricehamns Energi AB</v>
      </c>
    </row>
    <row r="387" spans="1:10" x14ac:dyDescent="0.25">
      <c r="A387" t="s">
        <v>502</v>
      </c>
      <c r="B387" t="s">
        <v>504</v>
      </c>
      <c r="C387" s="140" t="s">
        <v>687</v>
      </c>
      <c r="D387" s="140" t="str">
        <f>IF(ISERROR(1/VLOOKUP($B387,Kraftvärmeprod!$B$1:$D$480,MATCH("Total värmeproduktion i kraftvärmeverk i kombinerad drift (GWh)",Kraftvärmeprod!$B$1:$AV$1,0),FALSE)),"Ej kraftvärme","Alternativproduktionsmetoden")</f>
        <v>Ej kraftvärme</v>
      </c>
      <c r="E387" s="140">
        <f>VLOOKUP($B387,Totalt!$B$1:$BP$480,MATCH("total el",Totalt!$B$1:$BP$1,0),FALSE)</f>
        <v>0.65800000000000003</v>
      </c>
      <c r="F387" s="141" t="str">
        <f>IF(ISERROR(1/VLOOKUP($B387,Kraftvärmeprod!$B$1:$BD$480,MATCH("Total värmeproduktion i kraftvärmeverk i kombinerad drift (GWh)",Kraftvärmeprod!$B$1:$AV$1,0),FALSE)),"",VLOOKUP($B387,'Slutlig allokering'!$B$1:$BA$480,MATCH(F$1,'Slutlig allokering'!$B$2:$AS$2,0),FALSE))</f>
        <v/>
      </c>
      <c r="G387" s="140" t="str">
        <f>IF(ISERROR(1/VLOOKUP($B387,Kraftvärmeprod!$B$1:$AV$480,MATCH("Producerad elenergi i kraftvärmeverk (GWh)",Kraftvärmeprod!$B$1:$AV$1,0),FALSE)),"",VLOOKUP($B387,Kraftvärmeprod!$B$1:$AV$480,MATCH("Producerad elenergi i kraftvärmeverk (GWh)",Kraftvärmeprod!$B$1:$AV$1,0),FALSE))</f>
        <v/>
      </c>
      <c r="H387" s="140" t="str">
        <f>IF(ISERROR(1/VLOOKUP($B387,Miljö!$B$1:$T$480,MATCH("Såld mängd produktionsspecifik fjärrvärme (GWh)",Miljö!$B$1:$T$1,0),FALSE)),"",VLOOKUP($B387,Miljö!$B$1:$T$480,MATCH("Såld mängd produktionsspecifik fjärrvärme (GWh)",Miljö!$B$1:$T$1,0),FALSE))</f>
        <v/>
      </c>
      <c r="J387" s="140" t="str">
        <f t="shared" ref="J387:J450" si="6">A387</f>
        <v>Ulricehamns Energi AB</v>
      </c>
    </row>
    <row r="388" spans="1:10" x14ac:dyDescent="0.25">
      <c r="A388" t="s">
        <v>505</v>
      </c>
      <c r="B388" t="s">
        <v>506</v>
      </c>
      <c r="C388" s="140" t="s">
        <v>1261</v>
      </c>
      <c r="D388" s="140" t="str">
        <f>IF(ISERROR(1/VLOOKUP($B388,Kraftvärmeprod!$B$1:$D$480,MATCH("Total värmeproduktion i kraftvärmeverk i kombinerad drift (GWh)",Kraftvärmeprod!$B$1:$AV$1,0),FALSE)),"Ej kraftvärme","Alternativproduktionsmetoden")</f>
        <v>Ej kraftvärme</v>
      </c>
      <c r="E388" s="140">
        <f>VLOOKUP($B388,Totalt!$B$1:$BP$480,MATCH("total el",Totalt!$B$1:$BP$1,0),FALSE)</f>
        <v>0.154</v>
      </c>
      <c r="F388" s="141" t="str">
        <f>IF(ISERROR(1/VLOOKUP($B388,Kraftvärmeprod!$B$1:$BD$480,MATCH("Total värmeproduktion i kraftvärmeverk i kombinerad drift (GWh)",Kraftvärmeprod!$B$1:$AV$1,0),FALSE)),"",VLOOKUP($B388,'Slutlig allokering'!$B$1:$BA$480,MATCH(F$1,'Slutlig allokering'!$B$2:$AS$2,0),FALSE))</f>
        <v/>
      </c>
      <c r="G388" s="140" t="str">
        <f>IF(ISERROR(1/VLOOKUP($B388,Kraftvärmeprod!$B$1:$AV$480,MATCH("Producerad elenergi i kraftvärmeverk (GWh)",Kraftvärmeprod!$B$1:$AV$1,0),FALSE)),"",VLOOKUP($B388,Kraftvärmeprod!$B$1:$AV$480,MATCH("Producerad elenergi i kraftvärmeverk (GWh)",Kraftvärmeprod!$B$1:$AV$1,0),FALSE))</f>
        <v/>
      </c>
      <c r="H388" s="140" t="str">
        <f>IF(ISERROR(1/VLOOKUP($B388,Miljö!$B$1:$T$480,MATCH("Såld mängd produktionsspecifik fjärrvärme (GWh)",Miljö!$B$1:$T$1,0),FALSE)),"",VLOOKUP($B388,Miljö!$B$1:$T$480,MATCH("Såld mängd produktionsspecifik fjärrvärme (GWh)",Miljö!$B$1:$T$1,0),FALSE))</f>
        <v/>
      </c>
      <c r="J388" s="140" t="str">
        <f t="shared" si="6"/>
        <v>Umeå Energi AB</v>
      </c>
    </row>
    <row r="389" spans="1:10" x14ac:dyDescent="0.25">
      <c r="A389" t="s">
        <v>505</v>
      </c>
      <c r="B389" t="s">
        <v>507</v>
      </c>
      <c r="C389" s="140" t="s">
        <v>1261</v>
      </c>
      <c r="D389" s="140" t="str">
        <f>IF(ISERROR(1/VLOOKUP($B389,Kraftvärmeprod!$B$1:$D$480,MATCH("Total värmeproduktion i kraftvärmeverk i kombinerad drift (GWh)",Kraftvärmeprod!$B$1:$AV$1,0),FALSE)),"Ej kraftvärme","Alternativproduktionsmetoden")</f>
        <v>Ej kraftvärme</v>
      </c>
      <c r="E389" s="140">
        <f>VLOOKUP($B389,Totalt!$B$1:$BP$480,MATCH("total el",Totalt!$B$1:$BP$1,0),FALSE)</f>
        <v>0</v>
      </c>
      <c r="F389" s="141" t="str">
        <f>IF(ISERROR(1/VLOOKUP($B389,Kraftvärmeprod!$B$1:$BD$480,MATCH("Total värmeproduktion i kraftvärmeverk i kombinerad drift (GWh)",Kraftvärmeprod!$B$1:$AV$1,0),FALSE)),"",VLOOKUP($B389,'Slutlig allokering'!$B$1:$BA$480,MATCH(F$1,'Slutlig allokering'!$B$2:$AS$2,0),FALSE))</f>
        <v/>
      </c>
      <c r="G389" s="140" t="str">
        <f>IF(ISERROR(1/VLOOKUP($B389,Kraftvärmeprod!$B$1:$AV$480,MATCH("Producerad elenergi i kraftvärmeverk (GWh)",Kraftvärmeprod!$B$1:$AV$1,0),FALSE)),"",VLOOKUP($B389,Kraftvärmeprod!$B$1:$AV$480,MATCH("Producerad elenergi i kraftvärmeverk (GWh)",Kraftvärmeprod!$B$1:$AV$1,0),FALSE))</f>
        <v/>
      </c>
      <c r="H389" s="140" t="str">
        <f>IF(ISERROR(1/VLOOKUP($B389,Miljö!$B$1:$T$480,MATCH("Såld mängd produktionsspecifik fjärrvärme (GWh)",Miljö!$B$1:$T$1,0),FALSE)),"",VLOOKUP($B389,Miljö!$B$1:$T$480,MATCH("Såld mängd produktionsspecifik fjärrvärme (GWh)",Miljö!$B$1:$T$1,0),FALSE))</f>
        <v/>
      </c>
      <c r="J389" s="140" t="str">
        <f t="shared" si="6"/>
        <v>Umeå Energi AB</v>
      </c>
    </row>
    <row r="390" spans="1:10" x14ac:dyDescent="0.25">
      <c r="A390" t="s">
        <v>505</v>
      </c>
      <c r="B390" t="s">
        <v>508</v>
      </c>
      <c r="C390" s="140" t="s">
        <v>1261</v>
      </c>
      <c r="D390" s="140" t="str">
        <f>IF(ISERROR(1/VLOOKUP($B390,Kraftvärmeprod!$B$1:$D$480,MATCH("Total värmeproduktion i kraftvärmeverk i kombinerad drift (GWh)",Kraftvärmeprod!$B$1:$AV$1,0),FALSE)),"Ej kraftvärme","Alternativproduktionsmetoden")</f>
        <v>Ej kraftvärme</v>
      </c>
      <c r="E390" s="140">
        <f>VLOOKUP($B390,Totalt!$B$1:$BP$480,MATCH("total el",Totalt!$B$1:$BP$1,0),FALSE)</f>
        <v>0.20399999999999999</v>
      </c>
      <c r="F390" s="141" t="str">
        <f>IF(ISERROR(1/VLOOKUP($B390,Kraftvärmeprod!$B$1:$BD$480,MATCH("Total värmeproduktion i kraftvärmeverk i kombinerad drift (GWh)",Kraftvärmeprod!$B$1:$AV$1,0),FALSE)),"",VLOOKUP($B390,'Slutlig allokering'!$B$1:$BA$480,MATCH(F$1,'Slutlig allokering'!$B$2:$AS$2,0),FALSE))</f>
        <v/>
      </c>
      <c r="G390" s="140" t="str">
        <f>IF(ISERROR(1/VLOOKUP($B390,Kraftvärmeprod!$B$1:$AV$480,MATCH("Producerad elenergi i kraftvärmeverk (GWh)",Kraftvärmeprod!$B$1:$AV$1,0),FALSE)),"",VLOOKUP($B390,Kraftvärmeprod!$B$1:$AV$480,MATCH("Producerad elenergi i kraftvärmeverk (GWh)",Kraftvärmeprod!$B$1:$AV$1,0),FALSE))</f>
        <v/>
      </c>
      <c r="H390" s="140" t="str">
        <f>IF(ISERROR(1/VLOOKUP($B390,Miljö!$B$1:$T$480,MATCH("Såld mängd produktionsspecifik fjärrvärme (GWh)",Miljö!$B$1:$T$1,0),FALSE)),"",VLOOKUP($B390,Miljö!$B$1:$T$480,MATCH("Såld mängd produktionsspecifik fjärrvärme (GWh)",Miljö!$B$1:$T$1,0),FALSE))</f>
        <v/>
      </c>
      <c r="J390" s="140" t="str">
        <f t="shared" si="6"/>
        <v>Umeå Energi AB</v>
      </c>
    </row>
    <row r="391" spans="1:10" x14ac:dyDescent="0.25">
      <c r="A391" t="s">
        <v>505</v>
      </c>
      <c r="B391" t="s">
        <v>509</v>
      </c>
      <c r="C391" s="140" t="s">
        <v>1261</v>
      </c>
      <c r="D391" s="140" t="str">
        <f>IF(ISERROR(1/VLOOKUP($B391,Kraftvärmeprod!$B$1:$D$480,MATCH("Total värmeproduktion i kraftvärmeverk i kombinerad drift (GWh)",Kraftvärmeprod!$B$1:$AV$1,0),FALSE)),"Ej kraftvärme","Alternativproduktionsmetoden")</f>
        <v>Ej kraftvärme</v>
      </c>
      <c r="E391" s="140">
        <f>VLOOKUP($B391,Totalt!$B$1:$BP$480,MATCH("total el",Totalt!$B$1:$BP$1,0),FALSE)</f>
        <v>5.3999999999999999E-2</v>
      </c>
      <c r="F391" s="141" t="str">
        <f>IF(ISERROR(1/VLOOKUP($B391,Kraftvärmeprod!$B$1:$BD$480,MATCH("Total värmeproduktion i kraftvärmeverk i kombinerad drift (GWh)",Kraftvärmeprod!$B$1:$AV$1,0),FALSE)),"",VLOOKUP($B391,'Slutlig allokering'!$B$1:$BA$480,MATCH(F$1,'Slutlig allokering'!$B$2:$AS$2,0),FALSE))</f>
        <v/>
      </c>
      <c r="G391" s="140" t="str">
        <f>IF(ISERROR(1/VLOOKUP($B391,Kraftvärmeprod!$B$1:$AV$480,MATCH("Producerad elenergi i kraftvärmeverk (GWh)",Kraftvärmeprod!$B$1:$AV$1,0),FALSE)),"",VLOOKUP($B391,Kraftvärmeprod!$B$1:$AV$480,MATCH("Producerad elenergi i kraftvärmeverk (GWh)",Kraftvärmeprod!$B$1:$AV$1,0),FALSE))</f>
        <v/>
      </c>
      <c r="H391" s="140" t="str">
        <f>IF(ISERROR(1/VLOOKUP($B391,Miljö!$B$1:$T$480,MATCH("Såld mängd produktionsspecifik fjärrvärme (GWh)",Miljö!$B$1:$T$1,0),FALSE)),"",VLOOKUP($B391,Miljö!$B$1:$T$480,MATCH("Såld mängd produktionsspecifik fjärrvärme (GWh)",Miljö!$B$1:$T$1,0),FALSE))</f>
        <v/>
      </c>
      <c r="J391" s="140" t="str">
        <f t="shared" si="6"/>
        <v>Umeå Energi AB</v>
      </c>
    </row>
    <row r="392" spans="1:10" x14ac:dyDescent="0.25">
      <c r="A392" t="s">
        <v>505</v>
      </c>
      <c r="B392" t="s">
        <v>510</v>
      </c>
      <c r="C392" s="140" t="s">
        <v>1261</v>
      </c>
      <c r="D392" s="140" t="str">
        <f>IF(ISERROR(1/VLOOKUP($B392,Kraftvärmeprod!$B$1:$D$480,MATCH("Total värmeproduktion i kraftvärmeverk i kombinerad drift (GWh)",Kraftvärmeprod!$B$1:$AV$1,0),FALSE)),"Ej kraftvärme","Alternativproduktionsmetoden")</f>
        <v>Alternativproduktionsmetoden</v>
      </c>
      <c r="E392" s="140">
        <f>VLOOKUP($B392,Totalt!$B$1:$BP$480,MATCH("total el",Totalt!$B$1:$BP$1,0),FALSE)</f>
        <v>55.874000000000002</v>
      </c>
      <c r="F392" s="141">
        <f>IF(ISERROR(1/VLOOKUP($B392,Kraftvärmeprod!$B$1:$BD$480,MATCH("Total värmeproduktion i kraftvärmeverk i kombinerad drift (GWh)",Kraftvärmeprod!$B$1:$AV$1,0),FALSE)),"",VLOOKUP($B392,'Slutlig allokering'!$B$1:$BA$480,MATCH(F$1,'Slutlig allokering'!$B$2:$AS$2,0),FALSE))</f>
        <v>0.51080927343884686</v>
      </c>
      <c r="G392" s="140">
        <f>IF(ISERROR(1/VLOOKUP($B392,Kraftvärmeprod!$B$1:$AV$480,MATCH("Producerad elenergi i kraftvärmeverk (GWh)",Kraftvärmeprod!$B$1:$AV$1,0),FALSE)),"",VLOOKUP($B392,Kraftvärmeprod!$B$1:$AV$480,MATCH("Producerad elenergi i kraftvärmeverk (GWh)",Kraftvärmeprod!$B$1:$AV$1,0),FALSE))</f>
        <v>204.453</v>
      </c>
      <c r="H392" s="140" t="str">
        <f>IF(ISERROR(1/VLOOKUP($B392,Miljö!$B$1:$T$480,MATCH("Såld mängd produktionsspecifik fjärrvärme (GWh)",Miljö!$B$1:$T$1,0),FALSE)),"",VLOOKUP($B392,Miljö!$B$1:$T$480,MATCH("Såld mängd produktionsspecifik fjärrvärme (GWh)",Miljö!$B$1:$T$1,0),FALSE))</f>
        <v/>
      </c>
      <c r="J392" s="140" t="str">
        <f t="shared" si="6"/>
        <v>Umeå Energi AB</v>
      </c>
    </row>
    <row r="393" spans="1:10" x14ac:dyDescent="0.25">
      <c r="A393" t="s">
        <v>511</v>
      </c>
      <c r="B393" t="s">
        <v>512</v>
      </c>
      <c r="C393" s="140" t="s">
        <v>1262</v>
      </c>
      <c r="D393" s="140" t="str">
        <f>IF(ISERROR(1/VLOOKUP($B393,Kraftvärmeprod!$B$1:$D$480,MATCH("Total värmeproduktion i kraftvärmeverk i kombinerad drift (GWh)",Kraftvärmeprod!$B$1:$AV$1,0),FALSE)),"Ej kraftvärme","Alternativproduktionsmetoden")</f>
        <v>Ej kraftvärme</v>
      </c>
      <c r="E393" s="140">
        <f>VLOOKUP($B393,Totalt!$B$1:$BP$480,MATCH("total el",Totalt!$B$1:$BP$1,0),FALSE)</f>
        <v>0</v>
      </c>
      <c r="F393" s="141" t="str">
        <f>IF(ISERROR(1/VLOOKUP($B393,Kraftvärmeprod!$B$1:$BD$480,MATCH("Total värmeproduktion i kraftvärmeverk i kombinerad drift (GWh)",Kraftvärmeprod!$B$1:$AV$1,0),FALSE)),"",VLOOKUP($B393,'Slutlig allokering'!$B$1:$BA$480,MATCH(F$1,'Slutlig allokering'!$B$2:$AS$2,0),FALSE))</f>
        <v/>
      </c>
      <c r="G393" s="140" t="str">
        <f>IF(ISERROR(1/VLOOKUP($B393,Kraftvärmeprod!$B$1:$AV$480,MATCH("Producerad elenergi i kraftvärmeverk (GWh)",Kraftvärmeprod!$B$1:$AV$1,0),FALSE)),"",VLOOKUP($B393,Kraftvärmeprod!$B$1:$AV$480,MATCH("Producerad elenergi i kraftvärmeverk (GWh)",Kraftvärmeprod!$B$1:$AV$1,0),FALSE))</f>
        <v/>
      </c>
      <c r="H393" s="140" t="str">
        <f>IF(ISERROR(1/VLOOKUP($B393,Miljö!$B$1:$T$480,MATCH("Såld mängd produktionsspecifik fjärrvärme (GWh)",Miljö!$B$1:$T$1,0),FALSE)),"",VLOOKUP($B393,Miljö!$B$1:$T$480,MATCH("Såld mängd produktionsspecifik fjärrvärme (GWh)",Miljö!$B$1:$T$1,0),FALSE))</f>
        <v/>
      </c>
      <c r="J393" s="140" t="str">
        <f t="shared" si="6"/>
        <v>Vaggeryds Energi AB</v>
      </c>
    </row>
    <row r="394" spans="1:10" x14ac:dyDescent="0.25">
      <c r="A394" t="s">
        <v>511</v>
      </c>
      <c r="B394" t="s">
        <v>513</v>
      </c>
      <c r="C394" s="140" t="s">
        <v>1262</v>
      </c>
      <c r="D394" s="140" t="str">
        <f>IF(ISERROR(1/VLOOKUP($B394,Kraftvärmeprod!$B$1:$D$480,MATCH("Total värmeproduktion i kraftvärmeverk i kombinerad drift (GWh)",Kraftvärmeprod!$B$1:$AV$1,0),FALSE)),"Ej kraftvärme","Alternativproduktionsmetoden")</f>
        <v>Ej kraftvärme</v>
      </c>
      <c r="E394" s="140">
        <f>VLOOKUP($B394,Totalt!$B$1:$BP$480,MATCH("total el",Totalt!$B$1:$BP$1,0),FALSE)</f>
        <v>0</v>
      </c>
      <c r="F394" s="141" t="str">
        <f>IF(ISERROR(1/VLOOKUP($B394,Kraftvärmeprod!$B$1:$BD$480,MATCH("Total värmeproduktion i kraftvärmeverk i kombinerad drift (GWh)",Kraftvärmeprod!$B$1:$AV$1,0),FALSE)),"",VLOOKUP($B394,'Slutlig allokering'!$B$1:$BA$480,MATCH(F$1,'Slutlig allokering'!$B$2:$AS$2,0),FALSE))</f>
        <v/>
      </c>
      <c r="G394" s="140" t="str">
        <f>IF(ISERROR(1/VLOOKUP($B394,Kraftvärmeprod!$B$1:$AV$480,MATCH("Producerad elenergi i kraftvärmeverk (GWh)",Kraftvärmeprod!$B$1:$AV$1,0),FALSE)),"",VLOOKUP($B394,Kraftvärmeprod!$B$1:$AV$480,MATCH("Producerad elenergi i kraftvärmeverk (GWh)",Kraftvärmeprod!$B$1:$AV$1,0),FALSE))</f>
        <v/>
      </c>
      <c r="H394" s="140" t="str">
        <f>IF(ISERROR(1/VLOOKUP($B394,Miljö!$B$1:$T$480,MATCH("Såld mängd produktionsspecifik fjärrvärme (GWh)",Miljö!$B$1:$T$1,0),FALSE)),"",VLOOKUP($B394,Miljö!$B$1:$T$480,MATCH("Såld mängd produktionsspecifik fjärrvärme (GWh)",Miljö!$B$1:$T$1,0),FALSE))</f>
        <v/>
      </c>
      <c r="J394" s="140" t="str">
        <f t="shared" si="6"/>
        <v>Vaggeryds Energi AB</v>
      </c>
    </row>
    <row r="395" spans="1:10" x14ac:dyDescent="0.25">
      <c r="A395" t="s">
        <v>514</v>
      </c>
      <c r="B395" t="s">
        <v>515</v>
      </c>
      <c r="C395" s="140" t="s">
        <v>687</v>
      </c>
      <c r="D395" s="140" t="str">
        <f>IF(ISERROR(1/VLOOKUP($B395,Kraftvärmeprod!$B$1:$D$480,MATCH("Total värmeproduktion i kraftvärmeverk i kombinerad drift (GWh)",Kraftvärmeprod!$B$1:$AV$1,0),FALSE)),"Ej kraftvärme","Alternativproduktionsmetoden")</f>
        <v>Ej kraftvärme</v>
      </c>
      <c r="E395" s="140">
        <f>VLOOKUP($B395,Totalt!$B$1:$BP$480,MATCH("total el",Totalt!$B$1:$BP$1,0),FALSE)</f>
        <v>0.65</v>
      </c>
      <c r="F395" s="141" t="str">
        <f>IF(ISERROR(1/VLOOKUP($B395,Kraftvärmeprod!$B$1:$BD$480,MATCH("Total värmeproduktion i kraftvärmeverk i kombinerad drift (GWh)",Kraftvärmeprod!$B$1:$AV$1,0),FALSE)),"",VLOOKUP($B395,'Slutlig allokering'!$B$1:$BA$480,MATCH(F$1,'Slutlig allokering'!$B$2:$AS$2,0),FALSE))</f>
        <v/>
      </c>
      <c r="G395" s="140" t="str">
        <f>IF(ISERROR(1/VLOOKUP($B395,Kraftvärmeprod!$B$1:$AV$480,MATCH("Producerad elenergi i kraftvärmeverk (GWh)",Kraftvärmeprod!$B$1:$AV$1,0),FALSE)),"",VLOOKUP($B395,Kraftvärmeprod!$B$1:$AV$480,MATCH("Producerad elenergi i kraftvärmeverk (GWh)",Kraftvärmeprod!$B$1:$AV$1,0),FALSE))</f>
        <v/>
      </c>
      <c r="H395" s="140" t="str">
        <f>IF(ISERROR(1/VLOOKUP($B395,Miljö!$B$1:$T$480,MATCH("Såld mängd produktionsspecifik fjärrvärme (GWh)",Miljö!$B$1:$T$1,0),FALSE)),"",VLOOKUP($B395,Miljö!$B$1:$T$480,MATCH("Såld mängd produktionsspecifik fjärrvärme (GWh)",Miljö!$B$1:$T$1,0),FALSE))</f>
        <v/>
      </c>
      <c r="J395" s="140" t="str">
        <f t="shared" si="6"/>
        <v>Vara Värme AB</v>
      </c>
    </row>
    <row r="396" spans="1:10" x14ac:dyDescent="0.25">
      <c r="A396" t="s">
        <v>516</v>
      </c>
      <c r="B396" t="s">
        <v>517</v>
      </c>
      <c r="C396" s="140" t="s">
        <v>1263</v>
      </c>
      <c r="D396" s="140" t="str">
        <f>IF(ISERROR(1/VLOOKUP($B396,Kraftvärmeprod!$B$1:$D$480,MATCH("Total värmeproduktion i kraftvärmeverk i kombinerad drift (GWh)",Kraftvärmeprod!$B$1:$AV$1,0),FALSE)),"Ej kraftvärme","Alternativproduktionsmetoden")</f>
        <v>Ej kraftvärme</v>
      </c>
      <c r="E396" s="140">
        <f>VLOOKUP($B396,Totalt!$B$1:$BP$480,MATCH("total el",Totalt!$B$1:$BP$1,0),FALSE)</f>
        <v>0.04</v>
      </c>
      <c r="F396" s="141" t="str">
        <f>IF(ISERROR(1/VLOOKUP($B396,Kraftvärmeprod!$B$1:$BD$480,MATCH("Total värmeproduktion i kraftvärmeverk i kombinerad drift (GWh)",Kraftvärmeprod!$B$1:$AV$1,0),FALSE)),"",VLOOKUP($B396,'Slutlig allokering'!$B$1:$BA$480,MATCH(F$1,'Slutlig allokering'!$B$2:$AS$2,0),FALSE))</f>
        <v/>
      </c>
      <c r="G396" s="140" t="str">
        <f>IF(ISERROR(1/VLOOKUP($B396,Kraftvärmeprod!$B$1:$AV$480,MATCH("Producerad elenergi i kraftvärmeverk (GWh)",Kraftvärmeprod!$B$1:$AV$1,0),FALSE)),"",VLOOKUP($B396,Kraftvärmeprod!$B$1:$AV$480,MATCH("Producerad elenergi i kraftvärmeverk (GWh)",Kraftvärmeprod!$B$1:$AV$1,0),FALSE))</f>
        <v/>
      </c>
      <c r="H396" s="140" t="str">
        <f>IF(ISERROR(1/VLOOKUP($B396,Miljö!$B$1:$T$480,MATCH("Såld mängd produktionsspecifik fjärrvärme (GWh)",Miljö!$B$1:$T$1,0),FALSE)),"",VLOOKUP($B396,Miljö!$B$1:$T$480,MATCH("Såld mängd produktionsspecifik fjärrvärme (GWh)",Miljö!$B$1:$T$1,0),FALSE))</f>
        <v/>
      </c>
      <c r="J396" s="140" t="str">
        <f t="shared" si="6"/>
        <v>Varberg Energi AB</v>
      </c>
    </row>
    <row r="397" spans="1:10" x14ac:dyDescent="0.25">
      <c r="A397" t="s">
        <v>516</v>
      </c>
      <c r="B397" t="s">
        <v>518</v>
      </c>
      <c r="C397" s="140" t="s">
        <v>1263</v>
      </c>
      <c r="D397" s="140" t="str">
        <f>IF(ISERROR(1/VLOOKUP($B397,Kraftvärmeprod!$B$1:$D$480,MATCH("Total värmeproduktion i kraftvärmeverk i kombinerad drift (GWh)",Kraftvärmeprod!$B$1:$AV$1,0),FALSE)),"Ej kraftvärme","Alternativproduktionsmetoden")</f>
        <v>Ej kraftvärme</v>
      </c>
      <c r="E397" s="140">
        <f>VLOOKUP($B397,Totalt!$B$1:$BP$480,MATCH("total el",Totalt!$B$1:$BP$1,0),FALSE)</f>
        <v>0.50700000000000001</v>
      </c>
      <c r="F397" s="141" t="str">
        <f>IF(ISERROR(1/VLOOKUP($B397,Kraftvärmeprod!$B$1:$BD$480,MATCH("Total värmeproduktion i kraftvärmeverk i kombinerad drift (GWh)",Kraftvärmeprod!$B$1:$AV$1,0),FALSE)),"",VLOOKUP($B397,'Slutlig allokering'!$B$1:$BA$480,MATCH(F$1,'Slutlig allokering'!$B$2:$AS$2,0),FALSE))</f>
        <v/>
      </c>
      <c r="G397" s="140" t="str">
        <f>IF(ISERROR(1/VLOOKUP($B397,Kraftvärmeprod!$B$1:$AV$480,MATCH("Producerad elenergi i kraftvärmeverk (GWh)",Kraftvärmeprod!$B$1:$AV$1,0),FALSE)),"",VLOOKUP($B397,Kraftvärmeprod!$B$1:$AV$480,MATCH("Producerad elenergi i kraftvärmeverk (GWh)",Kraftvärmeprod!$B$1:$AV$1,0),FALSE))</f>
        <v/>
      </c>
      <c r="H397" s="140" t="str">
        <f>IF(ISERROR(1/VLOOKUP($B397,Miljö!$B$1:$T$480,MATCH("Såld mängd produktionsspecifik fjärrvärme (GWh)",Miljö!$B$1:$T$1,0),FALSE)),"",VLOOKUP($B397,Miljö!$B$1:$T$480,MATCH("Såld mängd produktionsspecifik fjärrvärme (GWh)",Miljö!$B$1:$T$1,0),FALSE))</f>
        <v/>
      </c>
      <c r="J397" s="140" t="str">
        <f t="shared" si="6"/>
        <v>Varberg Energi AB</v>
      </c>
    </row>
    <row r="398" spans="1:10" x14ac:dyDescent="0.25">
      <c r="A398" t="s">
        <v>516</v>
      </c>
      <c r="B398" t="s">
        <v>519</v>
      </c>
      <c r="C398" s="140" t="s">
        <v>1263</v>
      </c>
      <c r="D398" s="140" t="str">
        <f>IF(ISERROR(1/VLOOKUP($B398,Kraftvärmeprod!$B$1:$D$480,MATCH("Total värmeproduktion i kraftvärmeverk i kombinerad drift (GWh)",Kraftvärmeprod!$B$1:$AV$1,0),FALSE)),"Ej kraftvärme","Alternativproduktionsmetoden")</f>
        <v>Ej kraftvärme</v>
      </c>
      <c r="E398" s="140">
        <f>VLOOKUP($B398,Totalt!$B$1:$BP$480,MATCH("total el",Totalt!$B$1:$BP$1,0),FALSE)</f>
        <v>2.8</v>
      </c>
      <c r="F398" s="141" t="str">
        <f>IF(ISERROR(1/VLOOKUP($B398,Kraftvärmeprod!$B$1:$BD$480,MATCH("Total värmeproduktion i kraftvärmeverk i kombinerad drift (GWh)",Kraftvärmeprod!$B$1:$AV$1,0),FALSE)),"",VLOOKUP($B398,'Slutlig allokering'!$B$1:$BA$480,MATCH(F$1,'Slutlig allokering'!$B$2:$AS$2,0),FALSE))</f>
        <v/>
      </c>
      <c r="G398" s="140" t="str">
        <f>IF(ISERROR(1/VLOOKUP($B398,Kraftvärmeprod!$B$1:$AV$480,MATCH("Producerad elenergi i kraftvärmeverk (GWh)",Kraftvärmeprod!$B$1:$AV$1,0),FALSE)),"",VLOOKUP($B398,Kraftvärmeprod!$B$1:$AV$480,MATCH("Producerad elenergi i kraftvärmeverk (GWh)",Kraftvärmeprod!$B$1:$AV$1,0),FALSE))</f>
        <v/>
      </c>
      <c r="H398" s="140" t="str">
        <f>IF(ISERROR(1/VLOOKUP($B398,Miljö!$B$1:$T$480,MATCH("Såld mängd produktionsspecifik fjärrvärme (GWh)",Miljö!$B$1:$T$1,0),FALSE)),"",VLOOKUP($B398,Miljö!$B$1:$T$480,MATCH("Såld mängd produktionsspecifik fjärrvärme (GWh)",Miljö!$B$1:$T$1,0),FALSE))</f>
        <v/>
      </c>
      <c r="J398" s="140" t="str">
        <f t="shared" si="6"/>
        <v>Varberg Energi AB</v>
      </c>
    </row>
    <row r="399" spans="1:10" x14ac:dyDescent="0.25">
      <c r="A399" t="s">
        <v>516</v>
      </c>
      <c r="B399" t="s">
        <v>520</v>
      </c>
      <c r="C399" s="140" t="s">
        <v>1263</v>
      </c>
      <c r="D399" s="140" t="str">
        <f>IF(ISERROR(1/VLOOKUP($B399,Kraftvärmeprod!$B$1:$D$480,MATCH("Total värmeproduktion i kraftvärmeverk i kombinerad drift (GWh)",Kraftvärmeprod!$B$1:$AV$1,0),FALSE)),"Ej kraftvärme","Alternativproduktionsmetoden")</f>
        <v>Ej kraftvärme</v>
      </c>
      <c r="E399" s="140">
        <f>VLOOKUP($B399,Totalt!$B$1:$BP$480,MATCH("total el",Totalt!$B$1:$BP$1,0),FALSE)</f>
        <v>9.9000000000000005E-2</v>
      </c>
      <c r="F399" s="141" t="str">
        <f>IF(ISERROR(1/VLOOKUP($B399,Kraftvärmeprod!$B$1:$BD$480,MATCH("Total värmeproduktion i kraftvärmeverk i kombinerad drift (GWh)",Kraftvärmeprod!$B$1:$AV$1,0),FALSE)),"",VLOOKUP($B399,'Slutlig allokering'!$B$1:$BA$480,MATCH(F$1,'Slutlig allokering'!$B$2:$AS$2,0),FALSE))</f>
        <v/>
      </c>
      <c r="G399" s="140" t="str">
        <f>IF(ISERROR(1/VLOOKUP($B399,Kraftvärmeprod!$B$1:$AV$480,MATCH("Producerad elenergi i kraftvärmeverk (GWh)",Kraftvärmeprod!$B$1:$AV$1,0),FALSE)),"",VLOOKUP($B399,Kraftvärmeprod!$B$1:$AV$480,MATCH("Producerad elenergi i kraftvärmeverk (GWh)",Kraftvärmeprod!$B$1:$AV$1,0),FALSE))</f>
        <v/>
      </c>
      <c r="H399" s="140" t="str">
        <f>IF(ISERROR(1/VLOOKUP($B399,Miljö!$B$1:$T$480,MATCH("Såld mängd produktionsspecifik fjärrvärme (GWh)",Miljö!$B$1:$T$1,0),FALSE)),"",VLOOKUP($B399,Miljö!$B$1:$T$480,MATCH("Såld mängd produktionsspecifik fjärrvärme (GWh)",Miljö!$B$1:$T$1,0),FALSE))</f>
        <v/>
      </c>
      <c r="J399" s="140" t="str">
        <f t="shared" si="6"/>
        <v>Varberg Energi AB</v>
      </c>
    </row>
    <row r="400" spans="1:10" x14ac:dyDescent="0.25">
      <c r="A400" t="s">
        <v>521</v>
      </c>
      <c r="B400" t="s">
        <v>522</v>
      </c>
      <c r="C400" s="140" t="s">
        <v>687</v>
      </c>
      <c r="D400" s="140" t="str">
        <f>IF(ISERROR(1/VLOOKUP($B400,Kraftvärmeprod!$B$1:$D$480,MATCH("Total värmeproduktion i kraftvärmeverk i kombinerad drift (GWh)",Kraftvärmeprod!$B$1:$AV$1,0),FALSE)),"Ej kraftvärme","Alternativproduktionsmetoden")</f>
        <v>Ej kraftvärme</v>
      </c>
      <c r="E400" s="140">
        <f>VLOOKUP($B400,Totalt!$B$1:$BP$480,MATCH("total el",Totalt!$B$1:$BP$1,0),FALSE)</f>
        <v>0.58499999999999996</v>
      </c>
      <c r="F400" s="141" t="str">
        <f>IF(ISERROR(1/VLOOKUP($B400,Kraftvärmeprod!$B$1:$BD$480,MATCH("Total värmeproduktion i kraftvärmeverk i kombinerad drift (GWh)",Kraftvärmeprod!$B$1:$AV$1,0),FALSE)),"",VLOOKUP($B400,'Slutlig allokering'!$B$1:$BA$480,MATCH(F$1,'Slutlig allokering'!$B$2:$AS$2,0),FALSE))</f>
        <v/>
      </c>
      <c r="G400" s="140" t="str">
        <f>IF(ISERROR(1/VLOOKUP($B400,Kraftvärmeprod!$B$1:$AV$480,MATCH("Producerad elenergi i kraftvärmeverk (GWh)",Kraftvärmeprod!$B$1:$AV$1,0),FALSE)),"",VLOOKUP($B400,Kraftvärmeprod!$B$1:$AV$480,MATCH("Producerad elenergi i kraftvärmeverk (GWh)",Kraftvärmeprod!$B$1:$AV$1,0),FALSE))</f>
        <v/>
      </c>
      <c r="H400" s="140" t="str">
        <f>IF(ISERROR(1/VLOOKUP($B400,Miljö!$B$1:$T$480,MATCH("Såld mängd produktionsspecifik fjärrvärme (GWh)",Miljö!$B$1:$T$1,0),FALSE)),"",VLOOKUP($B400,Miljö!$B$1:$T$480,MATCH("Såld mängd produktionsspecifik fjärrvärme (GWh)",Miljö!$B$1:$T$1,0),FALSE))</f>
        <v/>
      </c>
      <c r="J400" s="140" t="str">
        <f t="shared" si="6"/>
        <v>Vattenfall AB Värme</v>
      </c>
    </row>
    <row r="401" spans="1:10" x14ac:dyDescent="0.25">
      <c r="A401" t="s">
        <v>521</v>
      </c>
      <c r="B401" t="s">
        <v>523</v>
      </c>
      <c r="C401" s="140" t="s">
        <v>687</v>
      </c>
      <c r="D401" s="140" t="str">
        <f>IF(ISERROR(1/VLOOKUP($B401,Kraftvärmeprod!$B$1:$D$480,MATCH("Total värmeproduktion i kraftvärmeverk i kombinerad drift (GWh)",Kraftvärmeprod!$B$1:$AV$1,0),FALSE)),"Ej kraftvärme","Alternativproduktionsmetoden")</f>
        <v>Alternativproduktionsmetoden</v>
      </c>
      <c r="E401" s="140">
        <f>VLOOKUP($B401,Totalt!$B$1:$BP$480,MATCH("total el",Totalt!$B$1:$BP$1,0),FALSE)</f>
        <v>21.5321</v>
      </c>
      <c r="F401" s="141">
        <f>IF(ISERROR(1/VLOOKUP($B401,Kraftvärmeprod!$B$1:$BD$480,MATCH("Total värmeproduktion i kraftvärmeverk i kombinerad drift (GWh)",Kraftvärmeprod!$B$1:$AV$1,0),FALSE)),"",VLOOKUP($B401,'Slutlig allokering'!$B$1:$BA$480,MATCH(F$1,'Slutlig allokering'!$B$2:$AS$2,0),FALSE))</f>
        <v>0.50223155592584867</v>
      </c>
      <c r="G401" s="140">
        <f>IF(ISERROR(1/VLOOKUP($B401,Kraftvärmeprod!$B$1:$AV$480,MATCH("Producerad elenergi i kraftvärmeverk (GWh)",Kraftvärmeprod!$B$1:$AV$1,0),FALSE)),"",VLOOKUP($B401,Kraftvärmeprod!$B$1:$AV$480,MATCH("Producerad elenergi i kraftvärmeverk (GWh)",Kraftvärmeprod!$B$1:$AV$1,0),FALSE))</f>
        <v>105.5</v>
      </c>
      <c r="H401" s="140" t="str">
        <f>IF(ISERROR(1/VLOOKUP($B401,Miljö!$B$1:$T$480,MATCH("Såld mängd produktionsspecifik fjärrvärme (GWh)",Miljö!$B$1:$T$1,0),FALSE)),"",VLOOKUP($B401,Miljö!$B$1:$T$480,MATCH("Såld mängd produktionsspecifik fjärrvärme (GWh)",Miljö!$B$1:$T$1,0),FALSE))</f>
        <v/>
      </c>
      <c r="J401" s="140" t="str">
        <f t="shared" si="6"/>
        <v>Vattenfall AB Värme</v>
      </c>
    </row>
    <row r="402" spans="1:10" x14ac:dyDescent="0.25">
      <c r="A402" t="s">
        <v>521</v>
      </c>
      <c r="B402" t="s">
        <v>524</v>
      </c>
      <c r="C402" s="140" t="s">
        <v>687</v>
      </c>
      <c r="D402" s="140" t="str">
        <f>IF(ISERROR(1/VLOOKUP($B402,Kraftvärmeprod!$B$1:$D$480,MATCH("Total värmeproduktion i kraftvärmeverk i kombinerad drift (GWh)",Kraftvärmeprod!$B$1:$AV$1,0),FALSE)),"Ej kraftvärme","Alternativproduktionsmetoden")</f>
        <v>Ej kraftvärme</v>
      </c>
      <c r="E402" s="140">
        <f>VLOOKUP($B402,Totalt!$B$1:$BP$480,MATCH("total el",Totalt!$B$1:$BP$1,0),FALSE)</f>
        <v>4.5999999999999996</v>
      </c>
      <c r="F402" s="141" t="str">
        <f>IF(ISERROR(1/VLOOKUP($B402,Kraftvärmeprod!$B$1:$BD$480,MATCH("Total värmeproduktion i kraftvärmeverk i kombinerad drift (GWh)",Kraftvärmeprod!$B$1:$AV$1,0),FALSE)),"",VLOOKUP($B402,'Slutlig allokering'!$B$1:$BA$480,MATCH(F$1,'Slutlig allokering'!$B$2:$AS$2,0),FALSE))</f>
        <v/>
      </c>
      <c r="G402" s="140" t="str">
        <f>IF(ISERROR(1/VLOOKUP($B402,Kraftvärmeprod!$B$1:$AV$480,MATCH("Producerad elenergi i kraftvärmeverk (GWh)",Kraftvärmeprod!$B$1:$AV$1,0),FALSE)),"",VLOOKUP($B402,Kraftvärmeprod!$B$1:$AV$480,MATCH("Producerad elenergi i kraftvärmeverk (GWh)",Kraftvärmeprod!$B$1:$AV$1,0),FALSE))</f>
        <v/>
      </c>
      <c r="H402" s="140" t="str">
        <f>IF(ISERROR(1/VLOOKUP($B402,Miljö!$B$1:$T$480,MATCH("Såld mängd produktionsspecifik fjärrvärme (GWh)",Miljö!$B$1:$T$1,0),FALSE)),"",VLOOKUP($B402,Miljö!$B$1:$T$480,MATCH("Såld mängd produktionsspecifik fjärrvärme (GWh)",Miljö!$B$1:$T$1,0),FALSE))</f>
        <v/>
      </c>
      <c r="J402" s="140" t="str">
        <f t="shared" si="6"/>
        <v>Vattenfall AB Värme</v>
      </c>
    </row>
    <row r="403" spans="1:10" x14ac:dyDescent="0.25">
      <c r="A403" t="s">
        <v>521</v>
      </c>
      <c r="B403" t="s">
        <v>525</v>
      </c>
      <c r="C403" s="140" t="s">
        <v>687</v>
      </c>
      <c r="D403" s="140" t="str">
        <f>IF(ISERROR(1/VLOOKUP($B403,Kraftvärmeprod!$B$1:$D$480,MATCH("Total värmeproduktion i kraftvärmeverk i kombinerad drift (GWh)",Kraftvärmeprod!$B$1:$AV$1,0),FALSE)),"Ej kraftvärme","Alternativproduktionsmetoden")</f>
        <v>Ej kraftvärme</v>
      </c>
      <c r="E403" s="140">
        <f>VLOOKUP($B403,Totalt!$B$1:$BP$480,MATCH("total el",Totalt!$B$1:$BP$1,0),FALSE)</f>
        <v>0.42</v>
      </c>
      <c r="F403" s="141" t="str">
        <f>IF(ISERROR(1/VLOOKUP($B403,Kraftvärmeprod!$B$1:$BD$480,MATCH("Total värmeproduktion i kraftvärmeverk i kombinerad drift (GWh)",Kraftvärmeprod!$B$1:$AV$1,0),FALSE)),"",VLOOKUP($B403,'Slutlig allokering'!$B$1:$BA$480,MATCH(F$1,'Slutlig allokering'!$B$2:$AS$2,0),FALSE))</f>
        <v/>
      </c>
      <c r="G403" s="140" t="str">
        <f>IF(ISERROR(1/VLOOKUP($B403,Kraftvärmeprod!$B$1:$AV$480,MATCH("Producerad elenergi i kraftvärmeverk (GWh)",Kraftvärmeprod!$B$1:$AV$1,0),FALSE)),"",VLOOKUP($B403,Kraftvärmeprod!$B$1:$AV$480,MATCH("Producerad elenergi i kraftvärmeverk (GWh)",Kraftvärmeprod!$B$1:$AV$1,0),FALSE))</f>
        <v/>
      </c>
      <c r="H403" s="140" t="str">
        <f>IF(ISERROR(1/VLOOKUP($B403,Miljö!$B$1:$T$480,MATCH("Såld mängd produktionsspecifik fjärrvärme (GWh)",Miljö!$B$1:$T$1,0),FALSE)),"",VLOOKUP($B403,Miljö!$B$1:$T$480,MATCH("Såld mängd produktionsspecifik fjärrvärme (GWh)",Miljö!$B$1:$T$1,0),FALSE))</f>
        <v/>
      </c>
      <c r="J403" s="140" t="str">
        <f t="shared" si="6"/>
        <v>Vattenfall AB Värme</v>
      </c>
    </row>
    <row r="404" spans="1:10" x14ac:dyDescent="0.25">
      <c r="A404" t="s">
        <v>521</v>
      </c>
      <c r="B404" t="s">
        <v>526</v>
      </c>
      <c r="C404" s="140" t="s">
        <v>687</v>
      </c>
      <c r="D404" s="140" t="str">
        <f>IF(ISERROR(1/VLOOKUP($B404,Kraftvärmeprod!$B$1:$D$480,MATCH("Total värmeproduktion i kraftvärmeverk i kombinerad drift (GWh)",Kraftvärmeprod!$B$1:$AV$1,0),FALSE)),"Ej kraftvärme","Alternativproduktionsmetoden")</f>
        <v>Ej kraftvärme</v>
      </c>
      <c r="E404" s="140">
        <f>VLOOKUP($B404,Totalt!$B$1:$BP$480,MATCH("total el",Totalt!$B$1:$BP$1,0),FALSE)</f>
        <v>3.4000000000000004</v>
      </c>
      <c r="F404" s="141" t="str">
        <f>IF(ISERROR(1/VLOOKUP($B404,Kraftvärmeprod!$B$1:$BD$480,MATCH("Total värmeproduktion i kraftvärmeverk i kombinerad drift (GWh)",Kraftvärmeprod!$B$1:$AV$1,0),FALSE)),"",VLOOKUP($B404,'Slutlig allokering'!$B$1:$BA$480,MATCH(F$1,'Slutlig allokering'!$B$2:$AS$2,0),FALSE))</f>
        <v/>
      </c>
      <c r="G404" s="140" t="str">
        <f>IF(ISERROR(1/VLOOKUP($B404,Kraftvärmeprod!$B$1:$AV$480,MATCH("Producerad elenergi i kraftvärmeverk (GWh)",Kraftvärmeprod!$B$1:$AV$1,0),FALSE)),"",VLOOKUP($B404,Kraftvärmeprod!$B$1:$AV$480,MATCH("Producerad elenergi i kraftvärmeverk (GWh)",Kraftvärmeprod!$B$1:$AV$1,0),FALSE))</f>
        <v/>
      </c>
      <c r="H404" s="140" t="str">
        <f>IF(ISERROR(1/VLOOKUP($B404,Miljö!$B$1:$T$480,MATCH("Såld mängd produktionsspecifik fjärrvärme (GWh)",Miljö!$B$1:$T$1,0),FALSE)),"",VLOOKUP($B404,Miljö!$B$1:$T$480,MATCH("Såld mängd produktionsspecifik fjärrvärme (GWh)",Miljö!$B$1:$T$1,0),FALSE))</f>
        <v/>
      </c>
      <c r="J404" s="140" t="str">
        <f t="shared" si="6"/>
        <v>Vattenfall AB Värme</v>
      </c>
    </row>
    <row r="405" spans="1:10" x14ac:dyDescent="0.25">
      <c r="A405" t="s">
        <v>521</v>
      </c>
      <c r="B405" t="s">
        <v>527</v>
      </c>
      <c r="C405" s="140" t="s">
        <v>687</v>
      </c>
      <c r="D405" s="140" t="str">
        <f>IF(ISERROR(1/VLOOKUP($B405,Kraftvärmeprod!$B$1:$D$480,MATCH("Total värmeproduktion i kraftvärmeverk i kombinerad drift (GWh)",Kraftvärmeprod!$B$1:$AV$1,0),FALSE)),"Ej kraftvärme","Alternativproduktionsmetoden")</f>
        <v>Ej kraftvärme</v>
      </c>
      <c r="E405" s="140">
        <f>VLOOKUP($B405,Totalt!$B$1:$BP$480,MATCH("total el",Totalt!$B$1:$BP$1,0),FALSE)</f>
        <v>1.9</v>
      </c>
      <c r="F405" s="141" t="str">
        <f>IF(ISERROR(1/VLOOKUP($B405,Kraftvärmeprod!$B$1:$BD$480,MATCH("Total värmeproduktion i kraftvärmeverk i kombinerad drift (GWh)",Kraftvärmeprod!$B$1:$AV$1,0),FALSE)),"",VLOOKUP($B405,'Slutlig allokering'!$B$1:$BA$480,MATCH(F$1,'Slutlig allokering'!$B$2:$AS$2,0),FALSE))</f>
        <v/>
      </c>
      <c r="G405" s="140" t="str">
        <f>IF(ISERROR(1/VLOOKUP($B405,Kraftvärmeprod!$B$1:$AV$480,MATCH("Producerad elenergi i kraftvärmeverk (GWh)",Kraftvärmeprod!$B$1:$AV$1,0),FALSE)),"",VLOOKUP($B405,Kraftvärmeprod!$B$1:$AV$480,MATCH("Producerad elenergi i kraftvärmeverk (GWh)",Kraftvärmeprod!$B$1:$AV$1,0),FALSE))</f>
        <v/>
      </c>
      <c r="H405" s="140" t="str">
        <f>IF(ISERROR(1/VLOOKUP($B405,Miljö!$B$1:$T$480,MATCH("Såld mängd produktionsspecifik fjärrvärme (GWh)",Miljö!$B$1:$T$1,0),FALSE)),"",VLOOKUP($B405,Miljö!$B$1:$T$480,MATCH("Såld mängd produktionsspecifik fjärrvärme (GWh)",Miljö!$B$1:$T$1,0),FALSE))</f>
        <v/>
      </c>
      <c r="J405" s="140" t="str">
        <f t="shared" si="6"/>
        <v>Vattenfall AB Värme</v>
      </c>
    </row>
    <row r="406" spans="1:10" x14ac:dyDescent="0.25">
      <c r="A406" t="s">
        <v>521</v>
      </c>
      <c r="B406" t="s">
        <v>528</v>
      </c>
      <c r="C406" s="140" t="s">
        <v>687</v>
      </c>
      <c r="D406" s="140" t="str">
        <f>IF(ISERROR(1/VLOOKUP($B406,Kraftvärmeprod!$B$1:$D$480,MATCH("Total värmeproduktion i kraftvärmeverk i kombinerad drift (GWh)",Kraftvärmeprod!$B$1:$AV$1,0),FALSE)),"Ej kraftvärme","Alternativproduktionsmetoden")</f>
        <v>Alternativproduktionsmetoden</v>
      </c>
      <c r="E406" s="140">
        <f>VLOOKUP($B406,Totalt!$B$1:$BP$480,MATCH("total el",Totalt!$B$1:$BP$1,0),FALSE)</f>
        <v>7.9156000000000004</v>
      </c>
      <c r="F406" s="141">
        <f>IF(ISERROR(1/VLOOKUP($B406,Kraftvärmeprod!$B$1:$BD$480,MATCH("Total värmeproduktion i kraftvärmeverk i kombinerad drift (GWh)",Kraftvärmeprod!$B$1:$AV$1,0),FALSE)),"",VLOOKUP($B406,'Slutlig allokering'!$B$1:$BA$480,MATCH(F$1,'Slutlig allokering'!$B$2:$AS$2,0),FALSE))</f>
        <v>0.60623839761680776</v>
      </c>
      <c r="G406" s="140">
        <f>IF(ISERROR(1/VLOOKUP($B406,Kraftvärmeprod!$B$1:$AV$480,MATCH("Producerad elenergi i kraftvärmeverk (GWh)",Kraftvärmeprod!$B$1:$AV$1,0),FALSE)),"",VLOOKUP($B406,Kraftvärmeprod!$B$1:$AV$480,MATCH("Producerad elenergi i kraftvärmeverk (GWh)",Kraftvärmeprod!$B$1:$AV$1,0),FALSE))</f>
        <v>20.47</v>
      </c>
      <c r="H406" s="140" t="str">
        <f>IF(ISERROR(1/VLOOKUP($B406,Miljö!$B$1:$T$480,MATCH("Såld mängd produktionsspecifik fjärrvärme (GWh)",Miljö!$B$1:$T$1,0),FALSE)),"",VLOOKUP($B406,Miljö!$B$1:$T$480,MATCH("Såld mängd produktionsspecifik fjärrvärme (GWh)",Miljö!$B$1:$T$1,0),FALSE))</f>
        <v/>
      </c>
      <c r="J406" s="140" t="str">
        <f t="shared" si="6"/>
        <v>Vattenfall AB Värme</v>
      </c>
    </row>
    <row r="407" spans="1:10" x14ac:dyDescent="0.25">
      <c r="A407" t="s">
        <v>521</v>
      </c>
      <c r="B407" t="s">
        <v>529</v>
      </c>
      <c r="C407" s="140" t="s">
        <v>687</v>
      </c>
      <c r="D407" s="140" t="str">
        <f>IF(ISERROR(1/VLOOKUP($B407,Kraftvärmeprod!$B$1:$D$480,MATCH("Total värmeproduktion i kraftvärmeverk i kombinerad drift (GWh)",Kraftvärmeprod!$B$1:$AV$1,0),FALSE)),"Ej kraftvärme","Alternativproduktionsmetoden")</f>
        <v>Alternativproduktionsmetoden</v>
      </c>
      <c r="E407" s="140">
        <f>VLOOKUP($B407,Totalt!$B$1:$BP$480,MATCH("total el",Totalt!$B$1:$BP$1,0),FALSE)</f>
        <v>14.254300000000001</v>
      </c>
      <c r="F407" s="141">
        <f>IF(ISERROR(1/VLOOKUP($B407,Kraftvärmeprod!$B$1:$BD$480,MATCH("Total värmeproduktion i kraftvärmeverk i kombinerad drift (GWh)",Kraftvärmeprod!$B$1:$AV$1,0),FALSE)),"",VLOOKUP($B407,'Slutlig allokering'!$B$1:$BA$480,MATCH(F$1,'Slutlig allokering'!$B$2:$AS$2,0),FALSE))</f>
        <v>0.47000542170912701</v>
      </c>
      <c r="G407" s="140">
        <f>IF(ISERROR(1/VLOOKUP($B407,Kraftvärmeprod!$B$1:$AV$480,MATCH("Producerad elenergi i kraftvärmeverk (GWh)",Kraftvärmeprod!$B$1:$AV$1,0),FALSE)),"",VLOOKUP($B407,Kraftvärmeprod!$B$1:$AV$480,MATCH("Producerad elenergi i kraftvärmeverk (GWh)",Kraftvärmeprod!$B$1:$AV$1,0),FALSE))</f>
        <v>101.82</v>
      </c>
      <c r="H407" s="140" t="str">
        <f>IF(ISERROR(1/VLOOKUP($B407,Miljö!$B$1:$T$480,MATCH("Såld mängd produktionsspecifik fjärrvärme (GWh)",Miljö!$B$1:$T$1,0),FALSE)),"",VLOOKUP($B407,Miljö!$B$1:$T$480,MATCH("Såld mängd produktionsspecifik fjärrvärme (GWh)",Miljö!$B$1:$T$1,0),FALSE))</f>
        <v/>
      </c>
      <c r="J407" s="140" t="str">
        <f t="shared" si="6"/>
        <v>Vattenfall AB Värme</v>
      </c>
    </row>
    <row r="408" spans="1:10" x14ac:dyDescent="0.25">
      <c r="A408" t="s">
        <v>521</v>
      </c>
      <c r="B408" t="s">
        <v>530</v>
      </c>
      <c r="C408" s="140" t="s">
        <v>687</v>
      </c>
      <c r="D408" s="140" t="str">
        <f>IF(ISERROR(1/VLOOKUP($B408,Kraftvärmeprod!$B$1:$D$480,MATCH("Total värmeproduktion i kraftvärmeverk i kombinerad drift (GWh)",Kraftvärmeprod!$B$1:$AV$1,0),FALSE)),"Ej kraftvärme","Alternativproduktionsmetoden")</f>
        <v>Ej kraftvärme</v>
      </c>
      <c r="E408" s="140">
        <f>VLOOKUP($B408,Totalt!$B$1:$BP$480,MATCH("total el",Totalt!$B$1:$BP$1,0),FALSE)</f>
        <v>0</v>
      </c>
      <c r="F408" s="141" t="str">
        <f>IF(ISERROR(1/VLOOKUP($B408,Kraftvärmeprod!$B$1:$BD$480,MATCH("Total värmeproduktion i kraftvärmeverk i kombinerad drift (GWh)",Kraftvärmeprod!$B$1:$AV$1,0),FALSE)),"",VLOOKUP($B408,'Slutlig allokering'!$B$1:$BA$480,MATCH(F$1,'Slutlig allokering'!$B$2:$AS$2,0),FALSE))</f>
        <v/>
      </c>
      <c r="G408" s="140" t="str">
        <f>IF(ISERROR(1/VLOOKUP($B408,Kraftvärmeprod!$B$1:$AV$480,MATCH("Producerad elenergi i kraftvärmeverk (GWh)",Kraftvärmeprod!$B$1:$AV$1,0),FALSE)),"",VLOOKUP($B408,Kraftvärmeprod!$B$1:$AV$480,MATCH("Producerad elenergi i kraftvärmeverk (GWh)",Kraftvärmeprod!$B$1:$AV$1,0),FALSE))</f>
        <v/>
      </c>
      <c r="H408" s="140" t="str">
        <f>IF(ISERROR(1/VLOOKUP($B408,Miljö!$B$1:$T$480,MATCH("Såld mängd produktionsspecifik fjärrvärme (GWh)",Miljö!$B$1:$T$1,0),FALSE)),"",VLOOKUP($B408,Miljö!$B$1:$T$480,MATCH("Såld mängd produktionsspecifik fjärrvärme (GWh)",Miljö!$B$1:$T$1,0),FALSE))</f>
        <v/>
      </c>
      <c r="J408" s="140" t="str">
        <f t="shared" si="6"/>
        <v>Vattenfall AB Värme</v>
      </c>
    </row>
    <row r="409" spans="1:10" x14ac:dyDescent="0.25">
      <c r="A409" t="s">
        <v>521</v>
      </c>
      <c r="B409" t="s">
        <v>531</v>
      </c>
      <c r="C409" s="140" t="s">
        <v>687</v>
      </c>
      <c r="D409" s="140" t="str">
        <f>IF(ISERROR(1/VLOOKUP($B409,Kraftvärmeprod!$B$1:$D$480,MATCH("Total värmeproduktion i kraftvärmeverk i kombinerad drift (GWh)",Kraftvärmeprod!$B$1:$AV$1,0),FALSE)),"Ej kraftvärme","Alternativproduktionsmetoden")</f>
        <v>Ej kraftvärme</v>
      </c>
      <c r="E409" s="140">
        <f>VLOOKUP($B409,Totalt!$B$1:$BP$480,MATCH("total el",Totalt!$B$1:$BP$1,0),FALSE)</f>
        <v>0.2</v>
      </c>
      <c r="F409" s="141" t="str">
        <f>IF(ISERROR(1/VLOOKUP($B409,Kraftvärmeprod!$B$1:$BD$480,MATCH("Total värmeproduktion i kraftvärmeverk i kombinerad drift (GWh)",Kraftvärmeprod!$B$1:$AV$1,0),FALSE)),"",VLOOKUP($B409,'Slutlig allokering'!$B$1:$BA$480,MATCH(F$1,'Slutlig allokering'!$B$2:$AS$2,0),FALSE))</f>
        <v/>
      </c>
      <c r="G409" s="140" t="str">
        <f>IF(ISERROR(1/VLOOKUP($B409,Kraftvärmeprod!$B$1:$AV$480,MATCH("Producerad elenergi i kraftvärmeverk (GWh)",Kraftvärmeprod!$B$1:$AV$1,0),FALSE)),"",VLOOKUP($B409,Kraftvärmeprod!$B$1:$AV$480,MATCH("Producerad elenergi i kraftvärmeverk (GWh)",Kraftvärmeprod!$B$1:$AV$1,0),FALSE))</f>
        <v/>
      </c>
      <c r="H409" s="140" t="str">
        <f>IF(ISERROR(1/VLOOKUP($B409,Miljö!$B$1:$T$480,MATCH("Såld mängd produktionsspecifik fjärrvärme (GWh)",Miljö!$B$1:$T$1,0),FALSE)),"",VLOOKUP($B409,Miljö!$B$1:$T$480,MATCH("Såld mängd produktionsspecifik fjärrvärme (GWh)",Miljö!$B$1:$T$1,0),FALSE))</f>
        <v/>
      </c>
      <c r="J409" s="140" t="str">
        <f t="shared" si="6"/>
        <v>Vattenfall AB Värme</v>
      </c>
    </row>
    <row r="410" spans="1:10" x14ac:dyDescent="0.25">
      <c r="A410" t="s">
        <v>521</v>
      </c>
      <c r="B410" t="s">
        <v>532</v>
      </c>
      <c r="C410" s="140" t="s">
        <v>687</v>
      </c>
      <c r="D410" s="140" t="str">
        <f>IF(ISERROR(1/VLOOKUP($B410,Kraftvärmeprod!$B$1:$D$480,MATCH("Total värmeproduktion i kraftvärmeverk i kombinerad drift (GWh)",Kraftvärmeprod!$B$1:$AV$1,0),FALSE)),"Ej kraftvärme","Alternativproduktionsmetoden")</f>
        <v>Alternativproduktionsmetoden</v>
      </c>
      <c r="E410" s="140">
        <f>VLOOKUP($B410,Totalt!$B$1:$BP$480,MATCH("total el",Totalt!$B$1:$BP$1,0),FALSE)</f>
        <v>144.81219999999999</v>
      </c>
      <c r="F410" s="141">
        <f>IF(ISERROR(1/VLOOKUP($B410,Kraftvärmeprod!$B$1:$BD$480,MATCH("Total värmeproduktion i kraftvärmeverk i kombinerad drift (GWh)",Kraftvärmeprod!$B$1:$AV$1,0),FALSE)),"",VLOOKUP($B410,'Slutlig allokering'!$B$1:$BA$480,MATCH(F$1,'Slutlig allokering'!$B$2:$AS$2,0),FALSE))</f>
        <v>0.50529273298854072</v>
      </c>
      <c r="G410" s="140">
        <f>IF(ISERROR(1/VLOOKUP($B410,Kraftvärmeprod!$B$1:$AV$480,MATCH("Producerad elenergi i kraftvärmeverk (GWh)",Kraftvärmeprod!$B$1:$AV$1,0),FALSE)),"",VLOOKUP($B410,Kraftvärmeprod!$B$1:$AV$480,MATCH("Producerad elenergi i kraftvärmeverk (GWh)",Kraftvärmeprod!$B$1:$AV$1,0),FALSE))</f>
        <v>244</v>
      </c>
      <c r="H410" s="140">
        <f>IF(ISERROR(1/VLOOKUP($B410,Miljö!$B$1:$T$480,MATCH("Såld mängd produktionsspecifik fjärrvärme (GWh)",Miljö!$B$1:$T$1,0),FALSE)),"",VLOOKUP($B410,Miljö!$B$1:$T$480,MATCH("Såld mängd produktionsspecifik fjärrvärme (GWh)",Miljö!$B$1:$T$1,0),FALSE))</f>
        <v>88.7</v>
      </c>
      <c r="J410" s="140" t="str">
        <f t="shared" si="6"/>
        <v>Vattenfall AB Värme</v>
      </c>
    </row>
    <row r="411" spans="1:10" x14ac:dyDescent="0.25">
      <c r="A411" t="s">
        <v>521</v>
      </c>
      <c r="B411" t="s">
        <v>533</v>
      </c>
      <c r="C411" s="140" t="s">
        <v>687</v>
      </c>
      <c r="D411" s="140" t="str">
        <f>IF(ISERROR(1/VLOOKUP($B411,Kraftvärmeprod!$B$1:$D$480,MATCH("Total värmeproduktion i kraftvärmeverk i kombinerad drift (GWh)",Kraftvärmeprod!$B$1:$AV$1,0),FALSE)),"Ej kraftvärme","Alternativproduktionsmetoden")</f>
        <v>Ej kraftvärme</v>
      </c>
      <c r="E411" s="140">
        <f>VLOOKUP($B411,Totalt!$B$1:$BP$480,MATCH("total el",Totalt!$B$1:$BP$1,0),FALSE)</f>
        <v>1.3</v>
      </c>
      <c r="F411" s="141" t="str">
        <f>IF(ISERROR(1/VLOOKUP($B411,Kraftvärmeprod!$B$1:$BD$480,MATCH("Total värmeproduktion i kraftvärmeverk i kombinerad drift (GWh)",Kraftvärmeprod!$B$1:$AV$1,0),FALSE)),"",VLOOKUP($B411,'Slutlig allokering'!$B$1:$BA$480,MATCH(F$1,'Slutlig allokering'!$B$2:$AS$2,0),FALSE))</f>
        <v/>
      </c>
      <c r="G411" s="140" t="str">
        <f>IF(ISERROR(1/VLOOKUP($B411,Kraftvärmeprod!$B$1:$AV$480,MATCH("Producerad elenergi i kraftvärmeverk (GWh)",Kraftvärmeprod!$B$1:$AV$1,0),FALSE)),"",VLOOKUP($B411,Kraftvärmeprod!$B$1:$AV$480,MATCH("Producerad elenergi i kraftvärmeverk (GWh)",Kraftvärmeprod!$B$1:$AV$1,0),FALSE))</f>
        <v/>
      </c>
      <c r="H411" s="140" t="str">
        <f>IF(ISERROR(1/VLOOKUP($B411,Miljö!$B$1:$T$480,MATCH("Såld mängd produktionsspecifik fjärrvärme (GWh)",Miljö!$B$1:$T$1,0),FALSE)),"",VLOOKUP($B411,Miljö!$B$1:$T$480,MATCH("Såld mängd produktionsspecifik fjärrvärme (GWh)",Miljö!$B$1:$T$1,0),FALSE))</f>
        <v/>
      </c>
      <c r="J411" s="140" t="str">
        <f t="shared" si="6"/>
        <v>Vattenfall AB Värme</v>
      </c>
    </row>
    <row r="412" spans="1:10" x14ac:dyDescent="0.25">
      <c r="A412" t="s">
        <v>521</v>
      </c>
      <c r="B412" t="s">
        <v>534</v>
      </c>
      <c r="C412" s="140" t="s">
        <v>687</v>
      </c>
      <c r="D412" s="140" t="str">
        <f>IF(ISERROR(1/VLOOKUP($B412,Kraftvärmeprod!$B$1:$D$480,MATCH("Total värmeproduktion i kraftvärmeverk i kombinerad drift (GWh)",Kraftvärmeprod!$B$1:$AV$1,0),FALSE)),"Ej kraftvärme","Alternativproduktionsmetoden")</f>
        <v>Ej kraftvärme</v>
      </c>
      <c r="E412" s="140">
        <f>VLOOKUP($B412,Totalt!$B$1:$BP$480,MATCH("total el",Totalt!$B$1:$BP$1,0),FALSE)</f>
        <v>0</v>
      </c>
      <c r="F412" s="141" t="str">
        <f>IF(ISERROR(1/VLOOKUP($B412,Kraftvärmeprod!$B$1:$BD$480,MATCH("Total värmeproduktion i kraftvärmeverk i kombinerad drift (GWh)",Kraftvärmeprod!$B$1:$AV$1,0),FALSE)),"",VLOOKUP($B412,'Slutlig allokering'!$B$1:$BA$480,MATCH(F$1,'Slutlig allokering'!$B$2:$AS$2,0),FALSE))</f>
        <v/>
      </c>
      <c r="G412" s="140" t="str">
        <f>IF(ISERROR(1/VLOOKUP($B412,Kraftvärmeprod!$B$1:$AV$480,MATCH("Producerad elenergi i kraftvärmeverk (GWh)",Kraftvärmeprod!$B$1:$AV$1,0),FALSE)),"",VLOOKUP($B412,Kraftvärmeprod!$B$1:$AV$480,MATCH("Producerad elenergi i kraftvärmeverk (GWh)",Kraftvärmeprod!$B$1:$AV$1,0),FALSE))</f>
        <v/>
      </c>
      <c r="H412" s="140" t="str">
        <f>IF(ISERROR(1/VLOOKUP($B412,Miljö!$B$1:$T$480,MATCH("Såld mängd produktionsspecifik fjärrvärme (GWh)",Miljö!$B$1:$T$1,0),FALSE)),"",VLOOKUP($B412,Miljö!$B$1:$T$480,MATCH("Såld mängd produktionsspecifik fjärrvärme (GWh)",Miljö!$B$1:$T$1,0),FALSE))</f>
        <v/>
      </c>
      <c r="J412" s="140" t="str">
        <f t="shared" si="6"/>
        <v>Vattenfall AB Värme</v>
      </c>
    </row>
    <row r="413" spans="1:10" x14ac:dyDescent="0.25">
      <c r="A413" t="s">
        <v>521</v>
      </c>
      <c r="B413" t="s">
        <v>535</v>
      </c>
      <c r="C413" s="140" t="s">
        <v>687</v>
      </c>
      <c r="D413" s="140" t="str">
        <f>IF(ISERROR(1/VLOOKUP($B413,Kraftvärmeprod!$B$1:$D$480,MATCH("Total värmeproduktion i kraftvärmeverk i kombinerad drift (GWh)",Kraftvärmeprod!$B$1:$AV$1,0),FALSE)),"Ej kraftvärme","Alternativproduktionsmetoden")</f>
        <v>Ej kraftvärme</v>
      </c>
      <c r="E413" s="140">
        <f>VLOOKUP($B413,Totalt!$B$1:$BP$480,MATCH("total el",Totalt!$B$1:$BP$1,0),FALSE)</f>
        <v>0.6</v>
      </c>
      <c r="F413" s="141" t="str">
        <f>IF(ISERROR(1/VLOOKUP($B413,Kraftvärmeprod!$B$1:$BD$480,MATCH("Total värmeproduktion i kraftvärmeverk i kombinerad drift (GWh)",Kraftvärmeprod!$B$1:$AV$1,0),FALSE)),"",VLOOKUP($B413,'Slutlig allokering'!$B$1:$BA$480,MATCH(F$1,'Slutlig allokering'!$B$2:$AS$2,0),FALSE))</f>
        <v/>
      </c>
      <c r="G413" s="140" t="str">
        <f>IF(ISERROR(1/VLOOKUP($B413,Kraftvärmeprod!$B$1:$AV$480,MATCH("Producerad elenergi i kraftvärmeverk (GWh)",Kraftvärmeprod!$B$1:$AV$1,0),FALSE)),"",VLOOKUP($B413,Kraftvärmeprod!$B$1:$AV$480,MATCH("Producerad elenergi i kraftvärmeverk (GWh)",Kraftvärmeprod!$B$1:$AV$1,0),FALSE))</f>
        <v/>
      </c>
      <c r="H413" s="140" t="str">
        <f>IF(ISERROR(1/VLOOKUP($B413,Miljö!$B$1:$T$480,MATCH("Såld mängd produktionsspecifik fjärrvärme (GWh)",Miljö!$B$1:$T$1,0),FALSE)),"",VLOOKUP($B413,Miljö!$B$1:$T$480,MATCH("Såld mängd produktionsspecifik fjärrvärme (GWh)",Miljö!$B$1:$T$1,0),FALSE))</f>
        <v/>
      </c>
      <c r="J413" s="140" t="str">
        <f t="shared" si="6"/>
        <v>Vattenfall AB Värme</v>
      </c>
    </row>
    <row r="414" spans="1:10" x14ac:dyDescent="0.25">
      <c r="A414" t="s">
        <v>536</v>
      </c>
      <c r="B414" t="s">
        <v>537</v>
      </c>
      <c r="C414" s="144" t="s">
        <v>1278</v>
      </c>
      <c r="D414" s="140" t="str">
        <f>IF(ISERROR(1/VLOOKUP($B414,Kraftvärmeprod!$B$1:$D$480,MATCH("Total värmeproduktion i kraftvärmeverk i kombinerad drift (GWh)",Kraftvärmeprod!$B$1:$AV$1,0),FALSE)),"Ej kraftvärme","Alternativproduktionsmetoden")</f>
        <v>Ej kraftvärme</v>
      </c>
      <c r="E414" s="140">
        <f>VLOOKUP($B414,Totalt!$B$1:$BP$480,MATCH("total el",Totalt!$B$1:$BP$1,0),FALSE)</f>
        <v>0.2</v>
      </c>
      <c r="F414" s="141" t="str">
        <f>IF(ISERROR(1/VLOOKUP($B414,Kraftvärmeprod!$B$1:$BD$480,MATCH("Total värmeproduktion i kraftvärmeverk i kombinerad drift (GWh)",Kraftvärmeprod!$B$1:$AV$1,0),FALSE)),"",VLOOKUP($B414,'Slutlig allokering'!$B$1:$BA$480,MATCH(F$1,'Slutlig allokering'!$B$2:$AS$2,0),FALSE))</f>
        <v/>
      </c>
      <c r="G414" s="140" t="str">
        <f>IF(ISERROR(1/VLOOKUP($B414,Kraftvärmeprod!$B$1:$AV$480,MATCH("Producerad elenergi i kraftvärmeverk (GWh)",Kraftvärmeprod!$B$1:$AV$1,0),FALSE)),"",VLOOKUP($B414,Kraftvärmeprod!$B$1:$AV$480,MATCH("Producerad elenergi i kraftvärmeverk (GWh)",Kraftvärmeprod!$B$1:$AV$1,0),FALSE))</f>
        <v/>
      </c>
      <c r="H414" s="140" t="str">
        <f>IF(ISERROR(1/VLOOKUP($B414,Miljö!$B$1:$T$480,MATCH("Såld mängd produktionsspecifik fjärrvärme (GWh)",Miljö!$B$1:$T$1,0),FALSE)),"",VLOOKUP($B414,Miljö!$B$1:$T$480,MATCH("Såld mängd produktionsspecifik fjärrvärme (GWh)",Miljö!$B$1:$T$1,0),FALSE))</f>
        <v/>
      </c>
      <c r="J414" s="140" t="str">
        <f t="shared" si="6"/>
        <v>Vetlanda Energi och Teknik AB</v>
      </c>
    </row>
    <row r="415" spans="1:10" x14ac:dyDescent="0.25">
      <c r="A415" t="s">
        <v>536</v>
      </c>
      <c r="B415" t="s">
        <v>538</v>
      </c>
      <c r="C415" s="144" t="s">
        <v>1278</v>
      </c>
      <c r="D415" s="140" t="str">
        <f>IF(ISERROR(1/VLOOKUP($B415,Kraftvärmeprod!$B$1:$D$480,MATCH("Total värmeproduktion i kraftvärmeverk i kombinerad drift (GWh)",Kraftvärmeprod!$B$1:$AV$1,0),FALSE)),"Ej kraftvärme","Alternativproduktionsmetoden")</f>
        <v>Ej kraftvärme</v>
      </c>
      <c r="E415" s="140">
        <f>VLOOKUP($B415,Totalt!$B$1:$BP$480,MATCH("total el",Totalt!$B$1:$BP$1,0),FALSE)</f>
        <v>0.1</v>
      </c>
      <c r="F415" s="141" t="str">
        <f>IF(ISERROR(1/VLOOKUP($B415,Kraftvärmeprod!$B$1:$BD$480,MATCH("Total värmeproduktion i kraftvärmeverk i kombinerad drift (GWh)",Kraftvärmeprod!$B$1:$AV$1,0),FALSE)),"",VLOOKUP($B415,'Slutlig allokering'!$B$1:$BA$480,MATCH(F$1,'Slutlig allokering'!$B$2:$AS$2,0),FALSE))</f>
        <v/>
      </c>
      <c r="G415" s="140" t="str">
        <f>IF(ISERROR(1/VLOOKUP($B415,Kraftvärmeprod!$B$1:$AV$480,MATCH("Producerad elenergi i kraftvärmeverk (GWh)",Kraftvärmeprod!$B$1:$AV$1,0),FALSE)),"",VLOOKUP($B415,Kraftvärmeprod!$B$1:$AV$480,MATCH("Producerad elenergi i kraftvärmeverk (GWh)",Kraftvärmeprod!$B$1:$AV$1,0),FALSE))</f>
        <v/>
      </c>
      <c r="H415" s="140" t="str">
        <f>IF(ISERROR(1/VLOOKUP($B415,Miljö!$B$1:$T$480,MATCH("Såld mängd produktionsspecifik fjärrvärme (GWh)",Miljö!$B$1:$T$1,0),FALSE)),"",VLOOKUP($B415,Miljö!$B$1:$T$480,MATCH("Såld mängd produktionsspecifik fjärrvärme (GWh)",Miljö!$B$1:$T$1,0),FALSE))</f>
        <v/>
      </c>
      <c r="J415" s="140" t="str">
        <f t="shared" si="6"/>
        <v>Vetlanda Energi och Teknik AB</v>
      </c>
    </row>
    <row r="416" spans="1:10" x14ac:dyDescent="0.25">
      <c r="A416" t="s">
        <v>536</v>
      </c>
      <c r="B416" t="s">
        <v>539</v>
      </c>
      <c r="C416" s="144" t="s">
        <v>1278</v>
      </c>
      <c r="D416" s="140" t="str">
        <f>IF(ISERROR(1/VLOOKUP($B416,Kraftvärmeprod!$B$1:$D$480,MATCH("Total värmeproduktion i kraftvärmeverk i kombinerad drift (GWh)",Kraftvärmeprod!$B$1:$AV$1,0),FALSE)),"Ej kraftvärme","Alternativproduktionsmetoden")</f>
        <v>Alternativproduktionsmetoden</v>
      </c>
      <c r="E416" s="140">
        <f>VLOOKUP($B416,Totalt!$B$1:$BP$480,MATCH("total el",Totalt!$B$1:$BP$1,0),FALSE)</f>
        <v>4.6294199999999996</v>
      </c>
      <c r="F416" s="141">
        <f>IF(ISERROR(1/VLOOKUP($B416,Kraftvärmeprod!$B$1:$BD$480,MATCH("Total värmeproduktion i kraftvärmeverk i kombinerad drift (GWh)",Kraftvärmeprod!$B$1:$AV$1,0),FALSE)),"",VLOOKUP($B416,'Slutlig allokering'!$B$1:$BA$480,MATCH(F$1,'Slutlig allokering'!$B$2:$AS$2,0),FALSE))</f>
        <v>0.652827525375268</v>
      </c>
      <c r="G416" s="140">
        <f>IF(ISERROR(1/VLOOKUP($B416,Kraftvärmeprod!$B$1:$AV$480,MATCH("Producerad elenergi i kraftvärmeverk (GWh)",Kraftvärmeprod!$B$1:$AV$1,0),FALSE)),"",VLOOKUP($B416,Kraftvärmeprod!$B$1:$AV$480,MATCH("Producerad elenergi i kraftvärmeverk (GWh)",Kraftvärmeprod!$B$1:$AV$1,0),FALSE))</f>
        <v>21.1</v>
      </c>
      <c r="H416" s="140" t="str">
        <f>IF(ISERROR(1/VLOOKUP($B416,Miljö!$B$1:$T$480,MATCH("Såld mängd produktionsspecifik fjärrvärme (GWh)",Miljö!$B$1:$T$1,0),FALSE)),"",VLOOKUP($B416,Miljö!$B$1:$T$480,MATCH("Såld mängd produktionsspecifik fjärrvärme (GWh)",Miljö!$B$1:$T$1,0),FALSE))</f>
        <v/>
      </c>
      <c r="J416" s="140" t="str">
        <f t="shared" si="6"/>
        <v>Vetlanda Energi och Teknik AB</v>
      </c>
    </row>
    <row r="417" spans="1:10" x14ac:dyDescent="0.25">
      <c r="A417" t="s">
        <v>540</v>
      </c>
      <c r="B417" t="s">
        <v>541</v>
      </c>
      <c r="C417" s="140" t="s">
        <v>1264</v>
      </c>
      <c r="D417" s="140" t="str">
        <f>IF(ISERROR(1/VLOOKUP($B417,Kraftvärmeprod!$B$1:$D$480,MATCH("Total värmeproduktion i kraftvärmeverk i kombinerad drift (GWh)",Kraftvärmeprod!$B$1:$AV$1,0),FALSE)),"Ej kraftvärme","Alternativproduktionsmetoden")</f>
        <v>Ej kraftvärme</v>
      </c>
      <c r="E417" s="140">
        <f>VLOOKUP($B417,Totalt!$B$1:$BP$480,MATCH("total el",Totalt!$B$1:$BP$1,0),FALSE)</f>
        <v>0.12816</v>
      </c>
      <c r="F417" s="141" t="str">
        <f>IF(ISERROR(1/VLOOKUP($B417,Kraftvärmeprod!$B$1:$BD$480,MATCH("Total värmeproduktion i kraftvärmeverk i kombinerad drift (GWh)",Kraftvärmeprod!$B$1:$AV$1,0),FALSE)),"",VLOOKUP($B417,'Slutlig allokering'!$B$1:$BA$480,MATCH(F$1,'Slutlig allokering'!$B$2:$AS$2,0),FALSE))</f>
        <v/>
      </c>
      <c r="G417" s="140" t="str">
        <f>IF(ISERROR(1/VLOOKUP($B417,Kraftvärmeprod!$B$1:$AV$480,MATCH("Producerad elenergi i kraftvärmeverk (GWh)",Kraftvärmeprod!$B$1:$AV$1,0),FALSE)),"",VLOOKUP($B417,Kraftvärmeprod!$B$1:$AV$480,MATCH("Producerad elenergi i kraftvärmeverk (GWh)",Kraftvärmeprod!$B$1:$AV$1,0),FALSE))</f>
        <v/>
      </c>
      <c r="H417" s="140" t="str">
        <f>IF(ISERROR(1/VLOOKUP($B417,Miljö!$B$1:$T$480,MATCH("Såld mängd produktionsspecifik fjärrvärme (GWh)",Miljö!$B$1:$T$1,0),FALSE)),"",VLOOKUP($B417,Miljö!$B$1:$T$480,MATCH("Såld mängd produktionsspecifik fjärrvärme (GWh)",Miljö!$B$1:$T$1,0),FALSE))</f>
        <v/>
      </c>
      <c r="J417" s="140" t="str">
        <f t="shared" si="6"/>
        <v>Vimmerby Energi &amp; Miljö AB</v>
      </c>
    </row>
    <row r="418" spans="1:10" x14ac:dyDescent="0.25">
      <c r="A418" t="s">
        <v>540</v>
      </c>
      <c r="B418" t="s">
        <v>542</v>
      </c>
      <c r="C418" s="140" t="s">
        <v>1264</v>
      </c>
      <c r="D418" s="140" t="str">
        <f>IF(ISERROR(1/VLOOKUP($B418,Kraftvärmeprod!$B$1:$D$480,MATCH("Total värmeproduktion i kraftvärmeverk i kombinerad drift (GWh)",Kraftvärmeprod!$B$1:$AV$1,0),FALSE)),"Ej kraftvärme","Alternativproduktionsmetoden")</f>
        <v>Ej kraftvärme</v>
      </c>
      <c r="E418" s="140">
        <f>VLOOKUP($B418,Totalt!$B$1:$BP$480,MATCH("total el",Totalt!$B$1:$BP$1,0),FALSE)</f>
        <v>0.109</v>
      </c>
      <c r="F418" s="141" t="str">
        <f>IF(ISERROR(1/VLOOKUP($B418,Kraftvärmeprod!$B$1:$BD$480,MATCH("Total värmeproduktion i kraftvärmeverk i kombinerad drift (GWh)",Kraftvärmeprod!$B$1:$AV$1,0),FALSE)),"",VLOOKUP($B418,'Slutlig allokering'!$B$1:$BA$480,MATCH(F$1,'Slutlig allokering'!$B$2:$AS$2,0),FALSE))</f>
        <v/>
      </c>
      <c r="G418" s="140" t="str">
        <f>IF(ISERROR(1/VLOOKUP($B418,Kraftvärmeprod!$B$1:$AV$480,MATCH("Producerad elenergi i kraftvärmeverk (GWh)",Kraftvärmeprod!$B$1:$AV$1,0),FALSE)),"",VLOOKUP($B418,Kraftvärmeprod!$B$1:$AV$480,MATCH("Producerad elenergi i kraftvärmeverk (GWh)",Kraftvärmeprod!$B$1:$AV$1,0),FALSE))</f>
        <v/>
      </c>
      <c r="H418" s="140" t="str">
        <f>IF(ISERROR(1/VLOOKUP($B418,Miljö!$B$1:$T$480,MATCH("Såld mängd produktionsspecifik fjärrvärme (GWh)",Miljö!$B$1:$T$1,0),FALSE)),"",VLOOKUP($B418,Miljö!$B$1:$T$480,MATCH("Såld mängd produktionsspecifik fjärrvärme (GWh)",Miljö!$B$1:$T$1,0),FALSE))</f>
        <v/>
      </c>
      <c r="J418" s="140" t="str">
        <f t="shared" si="6"/>
        <v>Vimmerby Energi &amp; Miljö AB</v>
      </c>
    </row>
    <row r="419" spans="1:10" x14ac:dyDescent="0.25">
      <c r="A419" t="s">
        <v>540</v>
      </c>
      <c r="B419" t="s">
        <v>543</v>
      </c>
      <c r="C419" s="140" t="s">
        <v>1264</v>
      </c>
      <c r="D419" s="140" t="str">
        <f>IF(ISERROR(1/VLOOKUP($B419,Kraftvärmeprod!$B$1:$D$480,MATCH("Total värmeproduktion i kraftvärmeverk i kombinerad drift (GWh)",Kraftvärmeprod!$B$1:$AV$1,0),FALSE)),"Ej kraftvärme","Alternativproduktionsmetoden")</f>
        <v>Ej kraftvärme</v>
      </c>
      <c r="E419" s="140">
        <f>VLOOKUP($B419,Totalt!$B$1:$BP$480,MATCH("total el",Totalt!$B$1:$BP$1,0),FALSE)</f>
        <v>0.157</v>
      </c>
      <c r="F419" s="141" t="str">
        <f>IF(ISERROR(1/VLOOKUP($B419,Kraftvärmeprod!$B$1:$BD$480,MATCH("Total värmeproduktion i kraftvärmeverk i kombinerad drift (GWh)",Kraftvärmeprod!$B$1:$AV$1,0),FALSE)),"",VLOOKUP($B419,'Slutlig allokering'!$B$1:$BA$480,MATCH(F$1,'Slutlig allokering'!$B$2:$AS$2,0),FALSE))</f>
        <v/>
      </c>
      <c r="G419" s="140" t="str">
        <f>IF(ISERROR(1/VLOOKUP($B419,Kraftvärmeprod!$B$1:$AV$480,MATCH("Producerad elenergi i kraftvärmeverk (GWh)",Kraftvärmeprod!$B$1:$AV$1,0),FALSE)),"",VLOOKUP($B419,Kraftvärmeprod!$B$1:$AV$480,MATCH("Producerad elenergi i kraftvärmeverk (GWh)",Kraftvärmeprod!$B$1:$AV$1,0),FALSE))</f>
        <v/>
      </c>
      <c r="H419" s="140" t="str">
        <f>IF(ISERROR(1/VLOOKUP($B419,Miljö!$B$1:$T$480,MATCH("Såld mängd produktionsspecifik fjärrvärme (GWh)",Miljö!$B$1:$T$1,0),FALSE)),"",VLOOKUP($B419,Miljö!$B$1:$T$480,MATCH("Såld mängd produktionsspecifik fjärrvärme (GWh)",Miljö!$B$1:$T$1,0),FALSE))</f>
        <v/>
      </c>
      <c r="J419" s="140" t="str">
        <f t="shared" si="6"/>
        <v>Vimmerby Energi &amp; Miljö AB</v>
      </c>
    </row>
    <row r="420" spans="1:10" x14ac:dyDescent="0.25">
      <c r="A420" t="s">
        <v>540</v>
      </c>
      <c r="B420" t="s">
        <v>544</v>
      </c>
      <c r="C420" s="140" t="s">
        <v>1264</v>
      </c>
      <c r="D420" s="140" t="str">
        <f>IF(ISERROR(1/VLOOKUP($B420,Kraftvärmeprod!$B$1:$D$480,MATCH("Total värmeproduktion i kraftvärmeverk i kombinerad drift (GWh)",Kraftvärmeprod!$B$1:$AV$1,0),FALSE)),"Ej kraftvärme","Alternativproduktionsmetoden")</f>
        <v>Ej kraftvärme</v>
      </c>
      <c r="E420" s="140">
        <f>VLOOKUP($B420,Totalt!$B$1:$BP$480,MATCH("total el",Totalt!$B$1:$BP$1,0),FALSE)</f>
        <v>0.20899999999999999</v>
      </c>
      <c r="F420" s="141" t="str">
        <f>IF(ISERROR(1/VLOOKUP($B420,Kraftvärmeprod!$B$1:$BD$480,MATCH("Total värmeproduktion i kraftvärmeverk i kombinerad drift (GWh)",Kraftvärmeprod!$B$1:$AV$1,0),FALSE)),"",VLOOKUP($B420,'Slutlig allokering'!$B$1:$BA$480,MATCH(F$1,'Slutlig allokering'!$B$2:$AS$2,0),FALSE))</f>
        <v/>
      </c>
      <c r="G420" s="140" t="str">
        <f>IF(ISERROR(1/VLOOKUP($B420,Kraftvärmeprod!$B$1:$AV$480,MATCH("Producerad elenergi i kraftvärmeverk (GWh)",Kraftvärmeprod!$B$1:$AV$1,0),FALSE)),"",VLOOKUP($B420,Kraftvärmeprod!$B$1:$AV$480,MATCH("Producerad elenergi i kraftvärmeverk (GWh)",Kraftvärmeprod!$B$1:$AV$1,0),FALSE))</f>
        <v/>
      </c>
      <c r="H420" s="140" t="str">
        <f>IF(ISERROR(1/VLOOKUP($B420,Miljö!$B$1:$T$480,MATCH("Såld mängd produktionsspecifik fjärrvärme (GWh)",Miljö!$B$1:$T$1,0),FALSE)),"",VLOOKUP($B420,Miljö!$B$1:$T$480,MATCH("Såld mängd produktionsspecifik fjärrvärme (GWh)",Miljö!$B$1:$T$1,0),FALSE))</f>
        <v/>
      </c>
      <c r="J420" s="140" t="str">
        <f t="shared" si="6"/>
        <v>Vimmerby Energi &amp; Miljö AB</v>
      </c>
    </row>
    <row r="421" spans="1:10" x14ac:dyDescent="0.25">
      <c r="A421" t="s">
        <v>540</v>
      </c>
      <c r="B421" t="s">
        <v>545</v>
      </c>
      <c r="C421" s="140" t="s">
        <v>1264</v>
      </c>
      <c r="D421" s="140" t="str">
        <f>IF(ISERROR(1/VLOOKUP($B421,Kraftvärmeprod!$B$1:$D$480,MATCH("Total värmeproduktion i kraftvärmeverk i kombinerad drift (GWh)",Kraftvärmeprod!$B$1:$AV$1,0),FALSE)),"Ej kraftvärme","Alternativproduktionsmetoden")</f>
        <v>Ej kraftvärme</v>
      </c>
      <c r="E421" s="140">
        <f>VLOOKUP($B421,Totalt!$B$1:$BP$480,MATCH("total el",Totalt!$B$1:$BP$1,0),FALSE)</f>
        <v>1.845</v>
      </c>
      <c r="F421" s="141" t="str">
        <f>IF(ISERROR(1/VLOOKUP($B421,Kraftvärmeprod!$B$1:$BD$480,MATCH("Total värmeproduktion i kraftvärmeverk i kombinerad drift (GWh)",Kraftvärmeprod!$B$1:$AV$1,0),FALSE)),"",VLOOKUP($B421,'Slutlig allokering'!$B$1:$BA$480,MATCH(F$1,'Slutlig allokering'!$B$2:$AS$2,0),FALSE))</f>
        <v/>
      </c>
      <c r="G421" s="140" t="str">
        <f>IF(ISERROR(1/VLOOKUP($B421,Kraftvärmeprod!$B$1:$AV$480,MATCH("Producerad elenergi i kraftvärmeverk (GWh)",Kraftvärmeprod!$B$1:$AV$1,0),FALSE)),"",VLOOKUP($B421,Kraftvärmeprod!$B$1:$AV$480,MATCH("Producerad elenergi i kraftvärmeverk (GWh)",Kraftvärmeprod!$B$1:$AV$1,0),FALSE))</f>
        <v/>
      </c>
      <c r="H421" s="140" t="str">
        <f>IF(ISERROR(1/VLOOKUP($B421,Miljö!$B$1:$T$480,MATCH("Såld mängd produktionsspecifik fjärrvärme (GWh)",Miljö!$B$1:$T$1,0),FALSE)),"",VLOOKUP($B421,Miljö!$B$1:$T$480,MATCH("Såld mängd produktionsspecifik fjärrvärme (GWh)",Miljö!$B$1:$T$1,0),FALSE))</f>
        <v/>
      </c>
      <c r="J421" s="140" t="str">
        <f t="shared" si="6"/>
        <v>Vimmerby Energi &amp; Miljö AB</v>
      </c>
    </row>
    <row r="422" spans="1:10" x14ac:dyDescent="0.25">
      <c r="A422" t="s">
        <v>546</v>
      </c>
      <c r="B422" t="s">
        <v>547</v>
      </c>
      <c r="C422" s="144" t="s">
        <v>1279</v>
      </c>
      <c r="D422" s="140" t="str">
        <f>IF(ISERROR(1/VLOOKUP($B422,Kraftvärmeprod!$B$1:$D$480,MATCH("Total värmeproduktion i kraftvärmeverk i kombinerad drift (GWh)",Kraftvärmeprod!$B$1:$AV$1,0),FALSE)),"Ej kraftvärme","Alternativproduktionsmetoden")</f>
        <v>Ej kraftvärme</v>
      </c>
      <c r="E422" s="140">
        <f>VLOOKUP($B422,Totalt!$B$1:$BP$480,MATCH("total el",Totalt!$B$1:$BP$1,0),FALSE)</f>
        <v>0.04</v>
      </c>
      <c r="F422" s="141" t="str">
        <f>IF(ISERROR(1/VLOOKUP($B422,Kraftvärmeprod!$B$1:$BD$480,MATCH("Total värmeproduktion i kraftvärmeverk i kombinerad drift (GWh)",Kraftvärmeprod!$B$1:$AV$1,0),FALSE)),"",VLOOKUP($B422,'Slutlig allokering'!$B$1:$BA$480,MATCH(F$1,'Slutlig allokering'!$B$2:$AS$2,0),FALSE))</f>
        <v/>
      </c>
      <c r="G422" s="140" t="str">
        <f>IF(ISERROR(1/VLOOKUP($B422,Kraftvärmeprod!$B$1:$AV$480,MATCH("Producerad elenergi i kraftvärmeverk (GWh)",Kraftvärmeprod!$B$1:$AV$1,0),FALSE)),"",VLOOKUP($B422,Kraftvärmeprod!$B$1:$AV$480,MATCH("Producerad elenergi i kraftvärmeverk (GWh)",Kraftvärmeprod!$B$1:$AV$1,0),FALSE))</f>
        <v/>
      </c>
      <c r="H422" s="140" t="str">
        <f>IF(ISERROR(1/VLOOKUP($B422,Miljö!$B$1:$T$480,MATCH("Såld mängd produktionsspecifik fjärrvärme (GWh)",Miljö!$B$1:$T$1,0),FALSE)),"",VLOOKUP($B422,Miljö!$B$1:$T$480,MATCH("Såld mängd produktionsspecifik fjärrvärme (GWh)",Miljö!$B$1:$T$1,0),FALSE))</f>
        <v/>
      </c>
      <c r="J422" s="140" t="str">
        <f t="shared" si="6"/>
        <v>Väner Energi AB</v>
      </c>
    </row>
    <row r="423" spans="1:10" x14ac:dyDescent="0.25">
      <c r="A423" t="s">
        <v>546</v>
      </c>
      <c r="B423" t="s">
        <v>548</v>
      </c>
      <c r="C423" s="144" t="s">
        <v>1279</v>
      </c>
      <c r="D423" s="140" t="str">
        <f>IF(ISERROR(1/VLOOKUP($B423,Kraftvärmeprod!$B$1:$D$480,MATCH("Total värmeproduktion i kraftvärmeverk i kombinerad drift (GWh)",Kraftvärmeprod!$B$1:$AV$1,0),FALSE)),"Ej kraftvärme","Alternativproduktionsmetoden")</f>
        <v>Ej kraftvärme</v>
      </c>
      <c r="E423" s="140">
        <f>VLOOKUP($B423,Totalt!$B$1:$BP$480,MATCH("total el",Totalt!$B$1:$BP$1,0),FALSE)</f>
        <v>3.9376799999999998</v>
      </c>
      <c r="F423" s="141" t="str">
        <f>IF(ISERROR(1/VLOOKUP($B423,Kraftvärmeprod!$B$1:$BD$480,MATCH("Total värmeproduktion i kraftvärmeverk i kombinerad drift (GWh)",Kraftvärmeprod!$B$1:$AV$1,0),FALSE)),"",VLOOKUP($B423,'Slutlig allokering'!$B$1:$BA$480,MATCH(F$1,'Slutlig allokering'!$B$2:$AS$2,0),FALSE))</f>
        <v/>
      </c>
      <c r="G423" s="140" t="str">
        <f>IF(ISERROR(1/VLOOKUP($B423,Kraftvärmeprod!$B$1:$AV$480,MATCH("Producerad elenergi i kraftvärmeverk (GWh)",Kraftvärmeprod!$B$1:$AV$1,0),FALSE)),"",VLOOKUP($B423,Kraftvärmeprod!$B$1:$AV$480,MATCH("Producerad elenergi i kraftvärmeverk (GWh)",Kraftvärmeprod!$B$1:$AV$1,0),FALSE))</f>
        <v/>
      </c>
      <c r="H423" s="140" t="str">
        <f>IF(ISERROR(1/VLOOKUP($B423,Miljö!$B$1:$T$480,MATCH("Såld mängd produktionsspecifik fjärrvärme (GWh)",Miljö!$B$1:$T$1,0),FALSE)),"",VLOOKUP($B423,Miljö!$B$1:$T$480,MATCH("Såld mängd produktionsspecifik fjärrvärme (GWh)",Miljö!$B$1:$T$1,0),FALSE))</f>
        <v/>
      </c>
      <c r="J423" s="140" t="str">
        <f t="shared" si="6"/>
        <v>Väner Energi AB</v>
      </c>
    </row>
    <row r="424" spans="1:10" x14ac:dyDescent="0.25">
      <c r="A424" t="s">
        <v>546</v>
      </c>
      <c r="B424" t="s">
        <v>549</v>
      </c>
      <c r="C424" s="144" t="s">
        <v>1279</v>
      </c>
      <c r="D424" s="140" t="str">
        <f>IF(ISERROR(1/VLOOKUP($B424,Kraftvärmeprod!$B$1:$D$480,MATCH("Total värmeproduktion i kraftvärmeverk i kombinerad drift (GWh)",Kraftvärmeprod!$B$1:$AV$1,0),FALSE)),"Ej kraftvärme","Alternativproduktionsmetoden")</f>
        <v>Ej kraftvärme</v>
      </c>
      <c r="E424" s="140">
        <f>VLOOKUP($B424,Totalt!$B$1:$BP$480,MATCH("total el",Totalt!$B$1:$BP$1,0),FALSE)</f>
        <v>0.6</v>
      </c>
      <c r="F424" s="141" t="str">
        <f>IF(ISERROR(1/VLOOKUP($B424,Kraftvärmeprod!$B$1:$BD$480,MATCH("Total värmeproduktion i kraftvärmeverk i kombinerad drift (GWh)",Kraftvärmeprod!$B$1:$AV$1,0),FALSE)),"",VLOOKUP($B424,'Slutlig allokering'!$B$1:$BA$480,MATCH(F$1,'Slutlig allokering'!$B$2:$AS$2,0),FALSE))</f>
        <v/>
      </c>
      <c r="G424" s="140" t="str">
        <f>IF(ISERROR(1/VLOOKUP($B424,Kraftvärmeprod!$B$1:$AV$480,MATCH("Producerad elenergi i kraftvärmeverk (GWh)",Kraftvärmeprod!$B$1:$AV$1,0),FALSE)),"",VLOOKUP($B424,Kraftvärmeprod!$B$1:$AV$480,MATCH("Producerad elenergi i kraftvärmeverk (GWh)",Kraftvärmeprod!$B$1:$AV$1,0),FALSE))</f>
        <v/>
      </c>
      <c r="H424" s="140" t="str">
        <f>IF(ISERROR(1/VLOOKUP($B424,Miljö!$B$1:$T$480,MATCH("Såld mängd produktionsspecifik fjärrvärme (GWh)",Miljö!$B$1:$T$1,0),FALSE)),"",VLOOKUP($B424,Miljö!$B$1:$T$480,MATCH("Såld mängd produktionsspecifik fjärrvärme (GWh)",Miljö!$B$1:$T$1,0),FALSE))</f>
        <v/>
      </c>
      <c r="J424" s="140" t="str">
        <f t="shared" si="6"/>
        <v>Väner Energi AB</v>
      </c>
    </row>
    <row r="425" spans="1:10" x14ac:dyDescent="0.25">
      <c r="A425" t="s">
        <v>550</v>
      </c>
      <c r="B425" t="s">
        <v>551</v>
      </c>
      <c r="C425" t="s">
        <v>1265</v>
      </c>
      <c r="D425" s="140" t="str">
        <f>IF(ISERROR(1/VLOOKUP($B425,Kraftvärmeprod!$B$1:$D$480,MATCH("Total värmeproduktion i kraftvärmeverk i kombinerad drift (GWh)",Kraftvärmeprod!$B$1:$AV$1,0),FALSE)),"Ej kraftvärme","Alternativproduktionsmetoden")</f>
        <v>Ej kraftvärme</v>
      </c>
      <c r="E425" s="140">
        <f>VLOOKUP($B425,Totalt!$B$1:$BP$480,MATCH("total el",Totalt!$B$1:$BP$1,0),FALSE)</f>
        <v>8.6449999999999996</v>
      </c>
      <c r="F425" s="141" t="str">
        <f>IF(ISERROR(1/VLOOKUP($B425,Kraftvärmeprod!$B$1:$BD$480,MATCH("Total värmeproduktion i kraftvärmeverk i kombinerad drift (GWh)",Kraftvärmeprod!$B$1:$AV$1,0),FALSE)),"",VLOOKUP($B425,'Slutlig allokering'!$B$1:$BA$480,MATCH(F$1,'Slutlig allokering'!$B$2:$AS$2,0),FALSE))</f>
        <v/>
      </c>
      <c r="G425" s="140" t="str">
        <f>IF(ISERROR(1/VLOOKUP($B425,Kraftvärmeprod!$B$1:$AV$480,MATCH("Producerad elenergi i kraftvärmeverk (GWh)",Kraftvärmeprod!$B$1:$AV$1,0),FALSE)),"",VLOOKUP($B425,Kraftvärmeprod!$B$1:$AV$480,MATCH("Producerad elenergi i kraftvärmeverk (GWh)",Kraftvärmeprod!$B$1:$AV$1,0),FALSE))</f>
        <v/>
      </c>
      <c r="H425" s="140" t="str">
        <f>IF(ISERROR(1/VLOOKUP($B425,Miljö!$B$1:$T$480,MATCH("Såld mängd produktionsspecifik fjärrvärme (GWh)",Miljö!$B$1:$T$1,0),FALSE)),"",VLOOKUP($B425,Miljö!$B$1:$T$480,MATCH("Såld mängd produktionsspecifik fjärrvärme (GWh)",Miljö!$B$1:$T$1,0),FALSE))</f>
        <v/>
      </c>
      <c r="J425" s="140" t="str">
        <f t="shared" si="6"/>
        <v>Värmevärden AB</v>
      </c>
    </row>
    <row r="426" spans="1:10" x14ac:dyDescent="0.25">
      <c r="A426" t="s">
        <v>550</v>
      </c>
      <c r="B426" t="s">
        <v>552</v>
      </c>
      <c r="C426" t="s">
        <v>1265</v>
      </c>
      <c r="D426" s="140" t="str">
        <f>IF(ISERROR(1/VLOOKUP($B426,Kraftvärmeprod!$B$1:$D$480,MATCH("Total värmeproduktion i kraftvärmeverk i kombinerad drift (GWh)",Kraftvärmeprod!$B$1:$AV$1,0),FALSE)),"Ej kraftvärme","Alternativproduktionsmetoden")</f>
        <v>Ej kraftvärme</v>
      </c>
      <c r="E426" s="140">
        <f>VLOOKUP($B426,Totalt!$B$1:$BP$480,MATCH("total el",Totalt!$B$1:$BP$1,0),FALSE)</f>
        <v>0.08</v>
      </c>
      <c r="F426" s="141" t="str">
        <f>IF(ISERROR(1/VLOOKUP($B426,Kraftvärmeprod!$B$1:$BD$480,MATCH("Total värmeproduktion i kraftvärmeverk i kombinerad drift (GWh)",Kraftvärmeprod!$B$1:$AV$1,0),FALSE)),"",VLOOKUP($B426,'Slutlig allokering'!$B$1:$BA$480,MATCH(F$1,'Slutlig allokering'!$B$2:$AS$2,0),FALSE))</f>
        <v/>
      </c>
      <c r="G426" s="140" t="str">
        <f>IF(ISERROR(1/VLOOKUP($B426,Kraftvärmeprod!$B$1:$AV$480,MATCH("Producerad elenergi i kraftvärmeverk (GWh)",Kraftvärmeprod!$B$1:$AV$1,0),FALSE)),"",VLOOKUP($B426,Kraftvärmeprod!$B$1:$AV$480,MATCH("Producerad elenergi i kraftvärmeverk (GWh)",Kraftvärmeprod!$B$1:$AV$1,0),FALSE))</f>
        <v/>
      </c>
      <c r="H426" s="140" t="str">
        <f>IF(ISERROR(1/VLOOKUP($B426,Miljö!$B$1:$T$480,MATCH("Såld mängd produktionsspecifik fjärrvärme (GWh)",Miljö!$B$1:$T$1,0),FALSE)),"",VLOOKUP($B426,Miljö!$B$1:$T$480,MATCH("Såld mängd produktionsspecifik fjärrvärme (GWh)",Miljö!$B$1:$T$1,0),FALSE))</f>
        <v/>
      </c>
      <c r="J426" s="140" t="str">
        <f t="shared" si="6"/>
        <v>Värmevärden AB</v>
      </c>
    </row>
    <row r="427" spans="1:10" x14ac:dyDescent="0.25">
      <c r="A427" t="s">
        <v>550</v>
      </c>
      <c r="B427" t="s">
        <v>553</v>
      </c>
      <c r="C427" t="s">
        <v>1265</v>
      </c>
      <c r="D427" s="140" t="str">
        <f>IF(ISERROR(1/VLOOKUP($B427,Kraftvärmeprod!$B$1:$D$480,MATCH("Total värmeproduktion i kraftvärmeverk i kombinerad drift (GWh)",Kraftvärmeprod!$B$1:$AV$1,0),FALSE)),"Ej kraftvärme","Alternativproduktionsmetoden")</f>
        <v>Ej kraftvärme</v>
      </c>
      <c r="E427" s="140">
        <f>VLOOKUP($B427,Totalt!$B$1:$BP$480,MATCH("total el",Totalt!$B$1:$BP$1,0),FALSE)</f>
        <v>0.43824000000000002</v>
      </c>
      <c r="F427" s="141" t="str">
        <f>IF(ISERROR(1/VLOOKUP($B427,Kraftvärmeprod!$B$1:$BD$480,MATCH("Total värmeproduktion i kraftvärmeverk i kombinerad drift (GWh)",Kraftvärmeprod!$B$1:$AV$1,0),FALSE)),"",VLOOKUP($B427,'Slutlig allokering'!$B$1:$BA$480,MATCH(F$1,'Slutlig allokering'!$B$2:$AS$2,0),FALSE))</f>
        <v/>
      </c>
      <c r="G427" s="140" t="str">
        <f>IF(ISERROR(1/VLOOKUP($B427,Kraftvärmeprod!$B$1:$AV$480,MATCH("Producerad elenergi i kraftvärmeverk (GWh)",Kraftvärmeprod!$B$1:$AV$1,0),FALSE)),"",VLOOKUP($B427,Kraftvärmeprod!$B$1:$AV$480,MATCH("Producerad elenergi i kraftvärmeverk (GWh)",Kraftvärmeprod!$B$1:$AV$1,0),FALSE))</f>
        <v/>
      </c>
      <c r="H427" s="140" t="str">
        <f>IF(ISERROR(1/VLOOKUP($B427,Miljö!$B$1:$T$480,MATCH("Såld mängd produktionsspecifik fjärrvärme (GWh)",Miljö!$B$1:$T$1,0),FALSE)),"",VLOOKUP($B427,Miljö!$B$1:$T$480,MATCH("Såld mängd produktionsspecifik fjärrvärme (GWh)",Miljö!$B$1:$T$1,0),FALSE))</f>
        <v/>
      </c>
      <c r="J427" s="140" t="str">
        <f t="shared" si="6"/>
        <v>Värmevärden AB</v>
      </c>
    </row>
    <row r="428" spans="1:10" x14ac:dyDescent="0.25">
      <c r="A428" t="s">
        <v>550</v>
      </c>
      <c r="B428" t="s">
        <v>554</v>
      </c>
      <c r="C428" t="s">
        <v>1265</v>
      </c>
      <c r="D428" s="140" t="str">
        <f>IF(ISERROR(1/VLOOKUP($B428,Kraftvärmeprod!$B$1:$D$480,MATCH("Total värmeproduktion i kraftvärmeverk i kombinerad drift (GWh)",Kraftvärmeprod!$B$1:$AV$1,0),FALSE)),"Ej kraftvärme","Alternativproduktionsmetoden")</f>
        <v>Ej kraftvärme</v>
      </c>
      <c r="E428" s="140">
        <f>VLOOKUP($B428,Totalt!$B$1:$BP$480,MATCH("total el",Totalt!$B$1:$BP$1,0),FALSE)</f>
        <v>0.04</v>
      </c>
      <c r="F428" s="141" t="str">
        <f>IF(ISERROR(1/VLOOKUP($B428,Kraftvärmeprod!$B$1:$BD$480,MATCH("Total värmeproduktion i kraftvärmeverk i kombinerad drift (GWh)",Kraftvärmeprod!$B$1:$AV$1,0),FALSE)),"",VLOOKUP($B428,'Slutlig allokering'!$B$1:$BA$480,MATCH(F$1,'Slutlig allokering'!$B$2:$AS$2,0),FALSE))</f>
        <v/>
      </c>
      <c r="G428" s="140" t="str">
        <f>IF(ISERROR(1/VLOOKUP($B428,Kraftvärmeprod!$B$1:$AV$480,MATCH("Producerad elenergi i kraftvärmeverk (GWh)",Kraftvärmeprod!$B$1:$AV$1,0),FALSE)),"",VLOOKUP($B428,Kraftvärmeprod!$B$1:$AV$480,MATCH("Producerad elenergi i kraftvärmeverk (GWh)",Kraftvärmeprod!$B$1:$AV$1,0),FALSE))</f>
        <v/>
      </c>
      <c r="H428" s="140" t="str">
        <f>IF(ISERROR(1/VLOOKUP($B428,Miljö!$B$1:$T$480,MATCH("Såld mängd produktionsspecifik fjärrvärme (GWh)",Miljö!$B$1:$T$1,0),FALSE)),"",VLOOKUP($B428,Miljö!$B$1:$T$480,MATCH("Såld mängd produktionsspecifik fjärrvärme (GWh)",Miljö!$B$1:$T$1,0),FALSE))</f>
        <v/>
      </c>
      <c r="J428" s="140" t="str">
        <f t="shared" si="6"/>
        <v>Värmevärden AB</v>
      </c>
    </row>
    <row r="429" spans="1:10" x14ac:dyDescent="0.25">
      <c r="A429" t="s">
        <v>550</v>
      </c>
      <c r="B429" t="s">
        <v>555</v>
      </c>
      <c r="C429" t="s">
        <v>1265</v>
      </c>
      <c r="D429" s="140" t="str">
        <f>IF(ISERROR(1/VLOOKUP($B429,Kraftvärmeprod!$B$1:$D$480,MATCH("Total värmeproduktion i kraftvärmeverk i kombinerad drift (GWh)",Kraftvärmeprod!$B$1:$AV$1,0),FALSE)),"Ej kraftvärme","Alternativproduktionsmetoden")</f>
        <v>Ej kraftvärme</v>
      </c>
      <c r="E429" s="140">
        <f>VLOOKUP($B429,Totalt!$B$1:$BP$480,MATCH("total el",Totalt!$B$1:$BP$1,0),FALSE)</f>
        <v>0.13</v>
      </c>
      <c r="F429" s="141" t="str">
        <f>IF(ISERROR(1/VLOOKUP($B429,Kraftvärmeprod!$B$1:$BD$480,MATCH("Total värmeproduktion i kraftvärmeverk i kombinerad drift (GWh)",Kraftvärmeprod!$B$1:$AV$1,0),FALSE)),"",VLOOKUP($B429,'Slutlig allokering'!$B$1:$BA$480,MATCH(F$1,'Slutlig allokering'!$B$2:$AS$2,0),FALSE))</f>
        <v/>
      </c>
      <c r="G429" s="140" t="str">
        <f>IF(ISERROR(1/VLOOKUP($B429,Kraftvärmeprod!$B$1:$AV$480,MATCH("Producerad elenergi i kraftvärmeverk (GWh)",Kraftvärmeprod!$B$1:$AV$1,0),FALSE)),"",VLOOKUP($B429,Kraftvärmeprod!$B$1:$AV$480,MATCH("Producerad elenergi i kraftvärmeverk (GWh)",Kraftvärmeprod!$B$1:$AV$1,0),FALSE))</f>
        <v/>
      </c>
      <c r="H429" s="140" t="str">
        <f>IF(ISERROR(1/VLOOKUP($B429,Miljö!$B$1:$T$480,MATCH("Såld mängd produktionsspecifik fjärrvärme (GWh)",Miljö!$B$1:$T$1,0),FALSE)),"",VLOOKUP($B429,Miljö!$B$1:$T$480,MATCH("Såld mängd produktionsspecifik fjärrvärme (GWh)",Miljö!$B$1:$T$1,0),FALSE))</f>
        <v/>
      </c>
      <c r="J429" s="140" t="str">
        <f t="shared" si="6"/>
        <v>Värmevärden AB</v>
      </c>
    </row>
    <row r="430" spans="1:10" x14ac:dyDescent="0.25">
      <c r="A430" t="s">
        <v>550</v>
      </c>
      <c r="B430" t="s">
        <v>556</v>
      </c>
      <c r="C430" t="s">
        <v>1265</v>
      </c>
      <c r="D430" s="140" t="str">
        <f>IF(ISERROR(1/VLOOKUP($B430,Kraftvärmeprod!$B$1:$D$480,MATCH("Total värmeproduktion i kraftvärmeverk i kombinerad drift (GWh)",Kraftvärmeprod!$B$1:$AV$1,0),FALSE)),"Ej kraftvärme","Alternativproduktionsmetoden")</f>
        <v>Ej kraftvärme</v>
      </c>
      <c r="E430" s="140">
        <f>VLOOKUP($B430,Totalt!$B$1:$BP$480,MATCH("total el",Totalt!$B$1:$BP$1,0),FALSE)</f>
        <v>0.08</v>
      </c>
      <c r="F430" s="141" t="str">
        <f>IF(ISERROR(1/VLOOKUP($B430,Kraftvärmeprod!$B$1:$BD$480,MATCH("Total värmeproduktion i kraftvärmeverk i kombinerad drift (GWh)",Kraftvärmeprod!$B$1:$AV$1,0),FALSE)),"",VLOOKUP($B430,'Slutlig allokering'!$B$1:$BA$480,MATCH(F$1,'Slutlig allokering'!$B$2:$AS$2,0),FALSE))</f>
        <v/>
      </c>
      <c r="G430" s="140" t="str">
        <f>IF(ISERROR(1/VLOOKUP($B430,Kraftvärmeprod!$B$1:$AV$480,MATCH("Producerad elenergi i kraftvärmeverk (GWh)",Kraftvärmeprod!$B$1:$AV$1,0),FALSE)),"",VLOOKUP($B430,Kraftvärmeprod!$B$1:$AV$480,MATCH("Producerad elenergi i kraftvärmeverk (GWh)",Kraftvärmeprod!$B$1:$AV$1,0),FALSE))</f>
        <v/>
      </c>
      <c r="H430" s="140" t="str">
        <f>IF(ISERROR(1/VLOOKUP($B430,Miljö!$B$1:$T$480,MATCH("Såld mängd produktionsspecifik fjärrvärme (GWh)",Miljö!$B$1:$T$1,0),FALSE)),"",VLOOKUP($B430,Miljö!$B$1:$T$480,MATCH("Såld mängd produktionsspecifik fjärrvärme (GWh)",Miljö!$B$1:$T$1,0),FALSE))</f>
        <v/>
      </c>
      <c r="J430" s="140" t="str">
        <f t="shared" si="6"/>
        <v>Värmevärden AB</v>
      </c>
    </row>
    <row r="431" spans="1:10" x14ac:dyDescent="0.25">
      <c r="A431" t="s">
        <v>550</v>
      </c>
      <c r="B431" t="s">
        <v>557</v>
      </c>
      <c r="C431" t="s">
        <v>1265</v>
      </c>
      <c r="D431" s="140" t="str">
        <f>IF(ISERROR(1/VLOOKUP($B431,Kraftvärmeprod!$B$1:$D$480,MATCH("Total värmeproduktion i kraftvärmeverk i kombinerad drift (GWh)",Kraftvärmeprod!$B$1:$AV$1,0),FALSE)),"Ej kraftvärme","Alternativproduktionsmetoden")</f>
        <v>Alternativproduktionsmetoden</v>
      </c>
      <c r="E431" s="140">
        <f>VLOOKUP($B431,Totalt!$B$1:$BP$480,MATCH("total el",Totalt!$B$1:$BP$1,0),FALSE)</f>
        <v>9.9649999999999999</v>
      </c>
      <c r="F431" s="141">
        <f>IF(ISERROR(1/VLOOKUP($B431,Kraftvärmeprod!$B$1:$BD$480,MATCH("Total värmeproduktion i kraftvärmeverk i kombinerad drift (GWh)",Kraftvärmeprod!$B$1:$AV$1,0),FALSE)),"",VLOOKUP($B431,'Slutlig allokering'!$B$1:$BA$480,MATCH(F$1,'Slutlig allokering'!$B$2:$AS$2,0),FALSE))</f>
        <v>0.75772818599311131</v>
      </c>
      <c r="G431" s="140">
        <f>IF(ISERROR(1/VLOOKUP($B431,Kraftvärmeprod!$B$1:$AV$480,MATCH("Producerad elenergi i kraftvärmeverk (GWh)",Kraftvärmeprod!$B$1:$AV$1,0),FALSE)),"",VLOOKUP($B431,Kraftvärmeprod!$B$1:$AV$480,MATCH("Producerad elenergi i kraftvärmeverk (GWh)",Kraftvärmeprod!$B$1:$AV$1,0),FALSE))</f>
        <v>1.5049999999999999</v>
      </c>
      <c r="H431" s="140" t="str">
        <f>IF(ISERROR(1/VLOOKUP($B431,Miljö!$B$1:$T$480,MATCH("Såld mängd produktionsspecifik fjärrvärme (GWh)",Miljö!$B$1:$T$1,0),FALSE)),"",VLOOKUP($B431,Miljö!$B$1:$T$480,MATCH("Såld mängd produktionsspecifik fjärrvärme (GWh)",Miljö!$B$1:$T$1,0),FALSE))</f>
        <v/>
      </c>
      <c r="J431" s="140" t="str">
        <f t="shared" si="6"/>
        <v>Värmevärden AB</v>
      </c>
    </row>
    <row r="432" spans="1:10" x14ac:dyDescent="0.25">
      <c r="A432" t="s">
        <v>550</v>
      </c>
      <c r="B432" t="s">
        <v>558</v>
      </c>
      <c r="C432" t="s">
        <v>1265</v>
      </c>
      <c r="D432" s="140" t="str">
        <f>IF(ISERROR(1/VLOOKUP($B432,Kraftvärmeprod!$B$1:$D$480,MATCH("Total värmeproduktion i kraftvärmeverk i kombinerad drift (GWh)",Kraftvärmeprod!$B$1:$AV$1,0),FALSE)),"Ej kraftvärme","Alternativproduktionsmetoden")</f>
        <v>Alternativproduktionsmetoden</v>
      </c>
      <c r="E432" s="140">
        <f>VLOOKUP($B432,Totalt!$B$1:$BP$480,MATCH("total el",Totalt!$B$1:$BP$1,0),FALSE)</f>
        <v>5.42</v>
      </c>
      <c r="F432" s="141">
        <f>IF(ISERROR(1/VLOOKUP($B432,Kraftvärmeprod!$B$1:$BD$480,MATCH("Total värmeproduktion i kraftvärmeverk i kombinerad drift (GWh)",Kraftvärmeprod!$B$1:$AV$1,0),FALSE)),"",VLOOKUP($B432,'Slutlig allokering'!$B$1:$BA$480,MATCH(F$1,'Slutlig allokering'!$B$2:$AS$2,0),FALSE))</f>
        <v>0.66034850745773721</v>
      </c>
      <c r="G432" s="140">
        <f>IF(ISERROR(1/VLOOKUP($B432,Kraftvärmeprod!$B$1:$AV$480,MATCH("Producerad elenergi i kraftvärmeverk (GWh)",Kraftvärmeprod!$B$1:$AV$1,0),FALSE)),"",VLOOKUP($B432,Kraftvärmeprod!$B$1:$AV$480,MATCH("Producerad elenergi i kraftvärmeverk (GWh)",Kraftvärmeprod!$B$1:$AV$1,0),FALSE))</f>
        <v>25.824000000000002</v>
      </c>
      <c r="H432" s="140" t="str">
        <f>IF(ISERROR(1/VLOOKUP($B432,Miljö!$B$1:$T$480,MATCH("Såld mängd produktionsspecifik fjärrvärme (GWh)",Miljö!$B$1:$T$1,0),FALSE)),"",VLOOKUP($B432,Miljö!$B$1:$T$480,MATCH("Såld mängd produktionsspecifik fjärrvärme (GWh)",Miljö!$B$1:$T$1,0),FALSE))</f>
        <v/>
      </c>
      <c r="J432" s="140" t="str">
        <f t="shared" si="6"/>
        <v>Värmevärden AB</v>
      </c>
    </row>
    <row r="433" spans="1:10" x14ac:dyDescent="0.25">
      <c r="A433" t="s">
        <v>550</v>
      </c>
      <c r="B433" t="s">
        <v>559</v>
      </c>
      <c r="C433" t="s">
        <v>1265</v>
      </c>
      <c r="D433" s="140" t="str">
        <f>IF(ISERROR(1/VLOOKUP($B433,Kraftvärmeprod!$B$1:$D$480,MATCH("Total värmeproduktion i kraftvärmeverk i kombinerad drift (GWh)",Kraftvärmeprod!$B$1:$AV$1,0),FALSE)),"Ej kraftvärme","Alternativproduktionsmetoden")</f>
        <v>Ej kraftvärme</v>
      </c>
      <c r="E433" s="140">
        <f>VLOOKUP($B433,Totalt!$B$1:$BP$480,MATCH("total el",Totalt!$B$1:$BP$1,0),FALSE)</f>
        <v>0.97699999999999998</v>
      </c>
      <c r="F433" s="141" t="str">
        <f>IF(ISERROR(1/VLOOKUP($B433,Kraftvärmeprod!$B$1:$BD$480,MATCH("Total värmeproduktion i kraftvärmeverk i kombinerad drift (GWh)",Kraftvärmeprod!$B$1:$AV$1,0),FALSE)),"",VLOOKUP($B433,'Slutlig allokering'!$B$1:$BA$480,MATCH(F$1,'Slutlig allokering'!$B$2:$AS$2,0),FALSE))</f>
        <v/>
      </c>
      <c r="G433" s="140" t="str">
        <f>IF(ISERROR(1/VLOOKUP($B433,Kraftvärmeprod!$B$1:$AV$480,MATCH("Producerad elenergi i kraftvärmeverk (GWh)",Kraftvärmeprod!$B$1:$AV$1,0),FALSE)),"",VLOOKUP($B433,Kraftvärmeprod!$B$1:$AV$480,MATCH("Producerad elenergi i kraftvärmeverk (GWh)",Kraftvärmeprod!$B$1:$AV$1,0),FALSE))</f>
        <v/>
      </c>
      <c r="H433" s="140" t="str">
        <f>IF(ISERROR(1/VLOOKUP($B433,Miljö!$B$1:$T$480,MATCH("Såld mängd produktionsspecifik fjärrvärme (GWh)",Miljö!$B$1:$T$1,0),FALSE)),"",VLOOKUP($B433,Miljö!$B$1:$T$480,MATCH("Såld mängd produktionsspecifik fjärrvärme (GWh)",Miljö!$B$1:$T$1,0),FALSE))</f>
        <v/>
      </c>
      <c r="J433" s="140" t="str">
        <f t="shared" si="6"/>
        <v>Värmevärden AB</v>
      </c>
    </row>
    <row r="434" spans="1:10" x14ac:dyDescent="0.25">
      <c r="A434" t="s">
        <v>550</v>
      </c>
      <c r="B434" t="s">
        <v>560</v>
      </c>
      <c r="C434" t="s">
        <v>1265</v>
      </c>
      <c r="D434" s="140" t="str">
        <f>IF(ISERROR(1/VLOOKUP($B434,Kraftvärmeprod!$B$1:$D$480,MATCH("Total värmeproduktion i kraftvärmeverk i kombinerad drift (GWh)",Kraftvärmeprod!$B$1:$AV$1,0),FALSE)),"Ej kraftvärme","Alternativproduktionsmetoden")</f>
        <v>Ej kraftvärme</v>
      </c>
      <c r="E434" s="140">
        <f>VLOOKUP($B434,Totalt!$B$1:$BP$480,MATCH("total el",Totalt!$B$1:$BP$1,0),FALSE)</f>
        <v>0.06</v>
      </c>
      <c r="F434" s="141" t="str">
        <f>IF(ISERROR(1/VLOOKUP($B434,Kraftvärmeprod!$B$1:$BD$480,MATCH("Total värmeproduktion i kraftvärmeverk i kombinerad drift (GWh)",Kraftvärmeprod!$B$1:$AV$1,0),FALSE)),"",VLOOKUP($B434,'Slutlig allokering'!$B$1:$BA$480,MATCH(F$1,'Slutlig allokering'!$B$2:$AS$2,0),FALSE))</f>
        <v/>
      </c>
      <c r="G434" s="140" t="str">
        <f>IF(ISERROR(1/VLOOKUP($B434,Kraftvärmeprod!$B$1:$AV$480,MATCH("Producerad elenergi i kraftvärmeverk (GWh)",Kraftvärmeprod!$B$1:$AV$1,0),FALSE)),"",VLOOKUP($B434,Kraftvärmeprod!$B$1:$AV$480,MATCH("Producerad elenergi i kraftvärmeverk (GWh)",Kraftvärmeprod!$B$1:$AV$1,0),FALSE))</f>
        <v/>
      </c>
      <c r="H434" s="140" t="str">
        <f>IF(ISERROR(1/VLOOKUP($B434,Miljö!$B$1:$T$480,MATCH("Såld mängd produktionsspecifik fjärrvärme (GWh)",Miljö!$B$1:$T$1,0),FALSE)),"",VLOOKUP($B434,Miljö!$B$1:$T$480,MATCH("Såld mängd produktionsspecifik fjärrvärme (GWh)",Miljö!$B$1:$T$1,0),FALSE))</f>
        <v/>
      </c>
      <c r="J434" s="140" t="str">
        <f t="shared" si="6"/>
        <v>Värmevärden AB</v>
      </c>
    </row>
    <row r="435" spans="1:10" x14ac:dyDescent="0.25">
      <c r="A435" t="s">
        <v>550</v>
      </c>
      <c r="B435" t="s">
        <v>561</v>
      </c>
      <c r="C435" t="s">
        <v>1265</v>
      </c>
      <c r="D435" s="140" t="str">
        <f>IF(ISERROR(1/VLOOKUP($B435,Kraftvärmeprod!$B$1:$D$480,MATCH("Total värmeproduktion i kraftvärmeverk i kombinerad drift (GWh)",Kraftvärmeprod!$B$1:$AV$1,0),FALSE)),"Ej kraftvärme","Alternativproduktionsmetoden")</f>
        <v>Ej kraftvärme</v>
      </c>
      <c r="E435" s="140">
        <f>VLOOKUP($B435,Totalt!$B$1:$BP$480,MATCH("total el",Totalt!$B$1:$BP$1,0),FALSE)</f>
        <v>0.32</v>
      </c>
      <c r="F435" s="141" t="str">
        <f>IF(ISERROR(1/VLOOKUP($B435,Kraftvärmeprod!$B$1:$BD$480,MATCH("Total värmeproduktion i kraftvärmeverk i kombinerad drift (GWh)",Kraftvärmeprod!$B$1:$AV$1,0),FALSE)),"",VLOOKUP($B435,'Slutlig allokering'!$B$1:$BA$480,MATCH(F$1,'Slutlig allokering'!$B$2:$AS$2,0),FALSE))</f>
        <v/>
      </c>
      <c r="G435" s="140" t="str">
        <f>IF(ISERROR(1/VLOOKUP($B435,Kraftvärmeprod!$B$1:$AV$480,MATCH("Producerad elenergi i kraftvärmeverk (GWh)",Kraftvärmeprod!$B$1:$AV$1,0),FALSE)),"",VLOOKUP($B435,Kraftvärmeprod!$B$1:$AV$480,MATCH("Producerad elenergi i kraftvärmeverk (GWh)",Kraftvärmeprod!$B$1:$AV$1,0),FALSE))</f>
        <v/>
      </c>
      <c r="H435" s="140" t="str">
        <f>IF(ISERROR(1/VLOOKUP($B435,Miljö!$B$1:$T$480,MATCH("Såld mängd produktionsspecifik fjärrvärme (GWh)",Miljö!$B$1:$T$1,0),FALSE)),"",VLOOKUP($B435,Miljö!$B$1:$T$480,MATCH("Såld mängd produktionsspecifik fjärrvärme (GWh)",Miljö!$B$1:$T$1,0),FALSE))</f>
        <v/>
      </c>
      <c r="J435" s="140" t="str">
        <f t="shared" si="6"/>
        <v>Värmevärden AB</v>
      </c>
    </row>
    <row r="436" spans="1:10" x14ac:dyDescent="0.25">
      <c r="A436" t="s">
        <v>550</v>
      </c>
      <c r="B436" t="s">
        <v>562</v>
      </c>
      <c r="C436" t="s">
        <v>1265</v>
      </c>
      <c r="D436" s="140" t="str">
        <f>IF(ISERROR(1/VLOOKUP($B436,Kraftvärmeprod!$B$1:$D$480,MATCH("Total värmeproduktion i kraftvärmeverk i kombinerad drift (GWh)",Kraftvärmeprod!$B$1:$AV$1,0),FALSE)),"Ej kraftvärme","Alternativproduktionsmetoden")</f>
        <v>Ej kraftvärme</v>
      </c>
      <c r="E436" s="140">
        <f>VLOOKUP($B436,Totalt!$B$1:$BP$480,MATCH("total el",Totalt!$B$1:$BP$1,0),FALSE)</f>
        <v>2.66</v>
      </c>
      <c r="F436" s="141" t="str">
        <f>IF(ISERROR(1/VLOOKUP($B436,Kraftvärmeprod!$B$1:$BD$480,MATCH("Total värmeproduktion i kraftvärmeverk i kombinerad drift (GWh)",Kraftvärmeprod!$B$1:$AV$1,0),FALSE)),"",VLOOKUP($B436,'Slutlig allokering'!$B$1:$BA$480,MATCH(F$1,'Slutlig allokering'!$B$2:$AS$2,0),FALSE))</f>
        <v/>
      </c>
      <c r="G436" s="140" t="str">
        <f>IF(ISERROR(1/VLOOKUP($B436,Kraftvärmeprod!$B$1:$AV$480,MATCH("Producerad elenergi i kraftvärmeverk (GWh)",Kraftvärmeprod!$B$1:$AV$1,0),FALSE)),"",VLOOKUP($B436,Kraftvärmeprod!$B$1:$AV$480,MATCH("Producerad elenergi i kraftvärmeverk (GWh)",Kraftvärmeprod!$B$1:$AV$1,0),FALSE))</f>
        <v/>
      </c>
      <c r="H436" s="140" t="str">
        <f>IF(ISERROR(1/VLOOKUP($B436,Miljö!$B$1:$T$480,MATCH("Såld mängd produktionsspecifik fjärrvärme (GWh)",Miljö!$B$1:$T$1,0),FALSE)),"",VLOOKUP($B436,Miljö!$B$1:$T$480,MATCH("Såld mängd produktionsspecifik fjärrvärme (GWh)",Miljö!$B$1:$T$1,0),FALSE))</f>
        <v/>
      </c>
      <c r="J436" s="140" t="str">
        <f t="shared" si="6"/>
        <v>Värmevärden AB</v>
      </c>
    </row>
    <row r="437" spans="1:10" x14ac:dyDescent="0.25">
      <c r="A437" t="s">
        <v>550</v>
      </c>
      <c r="B437" t="s">
        <v>563</v>
      </c>
      <c r="C437" t="s">
        <v>1265</v>
      </c>
      <c r="D437" s="140" t="str">
        <f>IF(ISERROR(1/VLOOKUP($B437,Kraftvärmeprod!$B$1:$D$480,MATCH("Total värmeproduktion i kraftvärmeverk i kombinerad drift (GWh)",Kraftvärmeprod!$B$1:$AV$1,0),FALSE)),"Ej kraftvärme","Alternativproduktionsmetoden")</f>
        <v>Alternativproduktionsmetoden</v>
      </c>
      <c r="E437" s="140">
        <f>VLOOKUP($B437,Totalt!$B$1:$BP$480,MATCH("total el",Totalt!$B$1:$BP$1,0),FALSE)</f>
        <v>1.59145</v>
      </c>
      <c r="F437" s="141">
        <f>IF(ISERROR(1/VLOOKUP($B437,Kraftvärmeprod!$B$1:$BD$480,MATCH("Total värmeproduktion i kraftvärmeverk i kombinerad drift (GWh)",Kraftvärmeprod!$B$1:$AV$1,0),FALSE)),"",VLOOKUP($B437,'Slutlig allokering'!$B$1:$BA$480,MATCH(F$1,'Slutlig allokering'!$B$2:$AS$2,0),FALSE))</f>
        <v>0.90022794759825342</v>
      </c>
      <c r="G437" s="140">
        <f>IF(ISERROR(1/VLOOKUP($B437,Kraftvärmeprod!$B$1:$AV$480,MATCH("Producerad elenergi i kraftvärmeverk (GWh)",Kraftvärmeprod!$B$1:$AV$1,0),FALSE)),"",VLOOKUP($B437,Kraftvärmeprod!$B$1:$AV$480,MATCH("Producerad elenergi i kraftvärmeverk (GWh)",Kraftvärmeprod!$B$1:$AV$1,0),FALSE))</f>
        <v>0.6</v>
      </c>
      <c r="H437" s="140" t="str">
        <f>IF(ISERROR(1/VLOOKUP($B437,Miljö!$B$1:$T$480,MATCH("Såld mängd produktionsspecifik fjärrvärme (GWh)",Miljö!$B$1:$T$1,0),FALSE)),"",VLOOKUP($B437,Miljö!$B$1:$T$480,MATCH("Såld mängd produktionsspecifik fjärrvärme (GWh)",Miljö!$B$1:$T$1,0),FALSE))</f>
        <v/>
      </c>
      <c r="J437" s="140" t="str">
        <f t="shared" si="6"/>
        <v>Värmevärden AB</v>
      </c>
    </row>
    <row r="438" spans="1:10" x14ac:dyDescent="0.25">
      <c r="A438" t="s">
        <v>550</v>
      </c>
      <c r="B438" t="s">
        <v>564</v>
      </c>
      <c r="C438" t="s">
        <v>1265</v>
      </c>
      <c r="D438" s="140" t="str">
        <f>IF(ISERROR(1/VLOOKUP($B438,Kraftvärmeprod!$B$1:$D$480,MATCH("Total värmeproduktion i kraftvärmeverk i kombinerad drift (GWh)",Kraftvärmeprod!$B$1:$AV$1,0),FALSE)),"Ej kraftvärme","Alternativproduktionsmetoden")</f>
        <v>Ej kraftvärme</v>
      </c>
      <c r="E438" s="140">
        <f>VLOOKUP($B438,Totalt!$B$1:$BP$480,MATCH("total el",Totalt!$B$1:$BP$1,0),FALSE)</f>
        <v>0.05</v>
      </c>
      <c r="F438" s="141" t="str">
        <f>IF(ISERROR(1/VLOOKUP($B438,Kraftvärmeprod!$B$1:$BD$480,MATCH("Total värmeproduktion i kraftvärmeverk i kombinerad drift (GWh)",Kraftvärmeprod!$B$1:$AV$1,0),FALSE)),"",VLOOKUP($B438,'Slutlig allokering'!$B$1:$BA$480,MATCH(F$1,'Slutlig allokering'!$B$2:$AS$2,0),FALSE))</f>
        <v/>
      </c>
      <c r="G438" s="140" t="str">
        <f>IF(ISERROR(1/VLOOKUP($B438,Kraftvärmeprod!$B$1:$AV$480,MATCH("Producerad elenergi i kraftvärmeverk (GWh)",Kraftvärmeprod!$B$1:$AV$1,0),FALSE)),"",VLOOKUP($B438,Kraftvärmeprod!$B$1:$AV$480,MATCH("Producerad elenergi i kraftvärmeverk (GWh)",Kraftvärmeprod!$B$1:$AV$1,0),FALSE))</f>
        <v/>
      </c>
      <c r="H438" s="140" t="str">
        <f>IF(ISERROR(1/VLOOKUP($B438,Miljö!$B$1:$T$480,MATCH("Såld mängd produktionsspecifik fjärrvärme (GWh)",Miljö!$B$1:$T$1,0),FALSE)),"",VLOOKUP($B438,Miljö!$B$1:$T$480,MATCH("Såld mängd produktionsspecifik fjärrvärme (GWh)",Miljö!$B$1:$T$1,0),FALSE))</f>
        <v/>
      </c>
      <c r="J438" s="140" t="str">
        <f t="shared" si="6"/>
        <v>Värmevärden AB</v>
      </c>
    </row>
    <row r="439" spans="1:10" x14ac:dyDescent="0.25">
      <c r="A439" t="s">
        <v>550</v>
      </c>
      <c r="B439" t="s">
        <v>565</v>
      </c>
      <c r="C439" t="s">
        <v>1265</v>
      </c>
      <c r="D439" s="140" t="str">
        <f>IF(ISERROR(1/VLOOKUP($B439,Kraftvärmeprod!$B$1:$D$480,MATCH("Total värmeproduktion i kraftvärmeverk i kombinerad drift (GWh)",Kraftvärmeprod!$B$1:$AV$1,0),FALSE)),"Ej kraftvärme","Alternativproduktionsmetoden")</f>
        <v>Ej kraftvärme</v>
      </c>
      <c r="E439" s="140">
        <f>VLOOKUP($B439,Totalt!$B$1:$BP$480,MATCH("total el",Totalt!$B$1:$BP$1,0),FALSE)</f>
        <v>5.8500000000000003E-2</v>
      </c>
      <c r="F439" s="141" t="str">
        <f>IF(ISERROR(1/VLOOKUP($B439,Kraftvärmeprod!$B$1:$BD$480,MATCH("Total värmeproduktion i kraftvärmeverk i kombinerad drift (GWh)",Kraftvärmeprod!$B$1:$AV$1,0),FALSE)),"",VLOOKUP($B439,'Slutlig allokering'!$B$1:$BA$480,MATCH(F$1,'Slutlig allokering'!$B$2:$AS$2,0),FALSE))</f>
        <v/>
      </c>
      <c r="G439" s="140" t="str">
        <f>IF(ISERROR(1/VLOOKUP($B439,Kraftvärmeprod!$B$1:$AV$480,MATCH("Producerad elenergi i kraftvärmeverk (GWh)",Kraftvärmeprod!$B$1:$AV$1,0),FALSE)),"",VLOOKUP($B439,Kraftvärmeprod!$B$1:$AV$480,MATCH("Producerad elenergi i kraftvärmeverk (GWh)",Kraftvärmeprod!$B$1:$AV$1,0),FALSE))</f>
        <v/>
      </c>
      <c r="H439" s="140" t="str">
        <f>IF(ISERROR(1/VLOOKUP($B439,Miljö!$B$1:$T$480,MATCH("Såld mängd produktionsspecifik fjärrvärme (GWh)",Miljö!$B$1:$T$1,0),FALSE)),"",VLOOKUP($B439,Miljö!$B$1:$T$480,MATCH("Såld mängd produktionsspecifik fjärrvärme (GWh)",Miljö!$B$1:$T$1,0),FALSE))</f>
        <v/>
      </c>
      <c r="J439" s="140" t="str">
        <f t="shared" si="6"/>
        <v>Värmevärden AB</v>
      </c>
    </row>
    <row r="440" spans="1:10" x14ac:dyDescent="0.25">
      <c r="A440" t="s">
        <v>550</v>
      </c>
      <c r="B440" t="s">
        <v>566</v>
      </c>
      <c r="C440" t="s">
        <v>1265</v>
      </c>
      <c r="D440" s="140" t="str">
        <f>IF(ISERROR(1/VLOOKUP($B440,Kraftvärmeprod!$B$1:$D$480,MATCH("Total värmeproduktion i kraftvärmeverk i kombinerad drift (GWh)",Kraftvärmeprod!$B$1:$AV$1,0),FALSE)),"Ej kraftvärme","Alternativproduktionsmetoden")</f>
        <v>Ej kraftvärme</v>
      </c>
      <c r="E440" s="140">
        <f>VLOOKUP($B440,Totalt!$B$1:$BP$480,MATCH("total el",Totalt!$B$1:$BP$1,0),FALSE)</f>
        <v>0.69</v>
      </c>
      <c r="F440" s="141" t="str">
        <f>IF(ISERROR(1/VLOOKUP($B440,Kraftvärmeprod!$B$1:$BD$480,MATCH("Total värmeproduktion i kraftvärmeverk i kombinerad drift (GWh)",Kraftvärmeprod!$B$1:$AV$1,0),FALSE)),"",VLOOKUP($B440,'Slutlig allokering'!$B$1:$BA$480,MATCH(F$1,'Slutlig allokering'!$B$2:$AS$2,0),FALSE))</f>
        <v/>
      </c>
      <c r="G440" s="140" t="str">
        <f>IF(ISERROR(1/VLOOKUP($B440,Kraftvärmeprod!$B$1:$AV$480,MATCH("Producerad elenergi i kraftvärmeverk (GWh)",Kraftvärmeprod!$B$1:$AV$1,0),FALSE)),"",VLOOKUP($B440,Kraftvärmeprod!$B$1:$AV$480,MATCH("Producerad elenergi i kraftvärmeverk (GWh)",Kraftvärmeprod!$B$1:$AV$1,0),FALSE))</f>
        <v/>
      </c>
      <c r="H440" s="140" t="str">
        <f>IF(ISERROR(1/VLOOKUP($B440,Miljö!$B$1:$T$480,MATCH("Såld mängd produktionsspecifik fjärrvärme (GWh)",Miljö!$B$1:$T$1,0),FALSE)),"",VLOOKUP($B440,Miljö!$B$1:$T$480,MATCH("Såld mängd produktionsspecifik fjärrvärme (GWh)",Miljö!$B$1:$T$1,0),FALSE))</f>
        <v/>
      </c>
      <c r="J440" s="140" t="str">
        <f t="shared" si="6"/>
        <v>Värmevärden AB</v>
      </c>
    </row>
    <row r="441" spans="1:10" x14ac:dyDescent="0.25">
      <c r="A441" t="s">
        <v>550</v>
      </c>
      <c r="B441" t="s">
        <v>567</v>
      </c>
      <c r="C441" t="s">
        <v>1265</v>
      </c>
      <c r="D441" s="140" t="str">
        <f>IF(ISERROR(1/VLOOKUP($B441,Kraftvärmeprod!$B$1:$D$480,MATCH("Total värmeproduktion i kraftvärmeverk i kombinerad drift (GWh)",Kraftvärmeprod!$B$1:$AV$1,0),FALSE)),"Ej kraftvärme","Alternativproduktionsmetoden")</f>
        <v>Ej kraftvärme</v>
      </c>
      <c r="E441" s="140">
        <f>VLOOKUP($B441,Totalt!$B$1:$BP$480,MATCH("total el",Totalt!$B$1:$BP$1,0),FALSE)</f>
        <v>0.1</v>
      </c>
      <c r="F441" s="141" t="str">
        <f>IF(ISERROR(1/VLOOKUP($B441,Kraftvärmeprod!$B$1:$BD$480,MATCH("Total värmeproduktion i kraftvärmeverk i kombinerad drift (GWh)",Kraftvärmeprod!$B$1:$AV$1,0),FALSE)),"",VLOOKUP($B441,'Slutlig allokering'!$B$1:$BA$480,MATCH(F$1,'Slutlig allokering'!$B$2:$AS$2,0),FALSE))</f>
        <v/>
      </c>
      <c r="G441" s="140" t="str">
        <f>IF(ISERROR(1/VLOOKUP($B441,Kraftvärmeprod!$B$1:$AV$480,MATCH("Producerad elenergi i kraftvärmeverk (GWh)",Kraftvärmeprod!$B$1:$AV$1,0),FALSE)),"",VLOOKUP($B441,Kraftvärmeprod!$B$1:$AV$480,MATCH("Producerad elenergi i kraftvärmeverk (GWh)",Kraftvärmeprod!$B$1:$AV$1,0),FALSE))</f>
        <v/>
      </c>
      <c r="H441" s="140" t="str">
        <f>IF(ISERROR(1/VLOOKUP($B441,Miljö!$B$1:$T$480,MATCH("Såld mängd produktionsspecifik fjärrvärme (GWh)",Miljö!$B$1:$T$1,0),FALSE)),"",VLOOKUP($B441,Miljö!$B$1:$T$480,MATCH("Såld mängd produktionsspecifik fjärrvärme (GWh)",Miljö!$B$1:$T$1,0),FALSE))</f>
        <v/>
      </c>
      <c r="J441" s="140" t="str">
        <f t="shared" si="6"/>
        <v>Värmevärden AB</v>
      </c>
    </row>
    <row r="442" spans="1:10" x14ac:dyDescent="0.25">
      <c r="A442" t="s">
        <v>550</v>
      </c>
      <c r="B442" t="s">
        <v>568</v>
      </c>
      <c r="C442" t="s">
        <v>1265</v>
      </c>
      <c r="D442" s="140" t="str">
        <f>IF(ISERROR(1/VLOOKUP($B442,Kraftvärmeprod!$B$1:$D$480,MATCH("Total värmeproduktion i kraftvärmeverk i kombinerad drift (GWh)",Kraftvärmeprod!$B$1:$AV$1,0),FALSE)),"Ej kraftvärme","Alternativproduktionsmetoden")</f>
        <v>Ej kraftvärme</v>
      </c>
      <c r="E442" s="140">
        <f>VLOOKUP($B442,Totalt!$B$1:$BP$480,MATCH("total el",Totalt!$B$1:$BP$1,0),FALSE)</f>
        <v>1.95E-2</v>
      </c>
      <c r="F442" s="141" t="str">
        <f>IF(ISERROR(1/VLOOKUP($B442,Kraftvärmeprod!$B$1:$BD$480,MATCH("Total värmeproduktion i kraftvärmeverk i kombinerad drift (GWh)",Kraftvärmeprod!$B$1:$AV$1,0),FALSE)),"",VLOOKUP($B442,'Slutlig allokering'!$B$1:$BA$480,MATCH(F$1,'Slutlig allokering'!$B$2:$AS$2,0),FALSE))</f>
        <v/>
      </c>
      <c r="G442" s="140" t="str">
        <f>IF(ISERROR(1/VLOOKUP($B442,Kraftvärmeprod!$B$1:$AV$480,MATCH("Producerad elenergi i kraftvärmeverk (GWh)",Kraftvärmeprod!$B$1:$AV$1,0),FALSE)),"",VLOOKUP($B442,Kraftvärmeprod!$B$1:$AV$480,MATCH("Producerad elenergi i kraftvärmeverk (GWh)",Kraftvärmeprod!$B$1:$AV$1,0),FALSE))</f>
        <v/>
      </c>
      <c r="H442" s="140" t="str">
        <f>IF(ISERROR(1/VLOOKUP($B442,Miljö!$B$1:$T$480,MATCH("Såld mängd produktionsspecifik fjärrvärme (GWh)",Miljö!$B$1:$T$1,0),FALSE)),"",VLOOKUP($B442,Miljö!$B$1:$T$480,MATCH("Såld mängd produktionsspecifik fjärrvärme (GWh)",Miljö!$B$1:$T$1,0),FALSE))</f>
        <v/>
      </c>
      <c r="J442" s="140" t="str">
        <f t="shared" si="6"/>
        <v>Värmevärden AB</v>
      </c>
    </row>
    <row r="443" spans="1:10" x14ac:dyDescent="0.25">
      <c r="A443" t="s">
        <v>550</v>
      </c>
      <c r="B443" t="s">
        <v>569</v>
      </c>
      <c r="C443" t="s">
        <v>1265</v>
      </c>
      <c r="D443" s="140" t="str">
        <f>IF(ISERROR(1/VLOOKUP($B443,Kraftvärmeprod!$B$1:$D$480,MATCH("Total värmeproduktion i kraftvärmeverk i kombinerad drift (GWh)",Kraftvärmeprod!$B$1:$AV$1,0),FALSE)),"Ej kraftvärme","Alternativproduktionsmetoden")</f>
        <v>Ej kraftvärme</v>
      </c>
      <c r="E443" s="140">
        <f>VLOOKUP($B443,Totalt!$B$1:$BP$480,MATCH("total el",Totalt!$B$1:$BP$1,0),FALSE)</f>
        <v>0</v>
      </c>
      <c r="F443" s="141" t="str">
        <f>IF(ISERROR(1/VLOOKUP($B443,Kraftvärmeprod!$B$1:$BD$480,MATCH("Total värmeproduktion i kraftvärmeverk i kombinerad drift (GWh)",Kraftvärmeprod!$B$1:$AV$1,0),FALSE)),"",VLOOKUP($B443,'Slutlig allokering'!$B$1:$BA$480,MATCH(F$1,'Slutlig allokering'!$B$2:$AS$2,0),FALSE))</f>
        <v/>
      </c>
      <c r="G443" s="140" t="str">
        <f>IF(ISERROR(1/VLOOKUP($B443,Kraftvärmeprod!$B$1:$AV$480,MATCH("Producerad elenergi i kraftvärmeverk (GWh)",Kraftvärmeprod!$B$1:$AV$1,0),FALSE)),"",VLOOKUP($B443,Kraftvärmeprod!$B$1:$AV$480,MATCH("Producerad elenergi i kraftvärmeverk (GWh)",Kraftvärmeprod!$B$1:$AV$1,0),FALSE))</f>
        <v/>
      </c>
      <c r="H443" s="140" t="str">
        <f>IF(ISERROR(1/VLOOKUP($B443,Miljö!$B$1:$T$480,MATCH("Såld mängd produktionsspecifik fjärrvärme (GWh)",Miljö!$B$1:$T$1,0),FALSE)),"",VLOOKUP($B443,Miljö!$B$1:$T$480,MATCH("Såld mängd produktionsspecifik fjärrvärme (GWh)",Miljö!$B$1:$T$1,0),FALSE))</f>
        <v/>
      </c>
      <c r="J443" s="140" t="str">
        <f t="shared" si="6"/>
        <v>Värmevärden AB</v>
      </c>
    </row>
    <row r="444" spans="1:10" x14ac:dyDescent="0.25">
      <c r="A444" t="s">
        <v>550</v>
      </c>
      <c r="B444" t="s">
        <v>570</v>
      </c>
      <c r="C444" t="s">
        <v>1265</v>
      </c>
      <c r="D444" s="140" t="str">
        <f>IF(ISERROR(1/VLOOKUP($B444,Kraftvärmeprod!$B$1:$D$480,MATCH("Total värmeproduktion i kraftvärmeverk i kombinerad drift (GWh)",Kraftvärmeprod!$B$1:$AV$1,0),FALSE)),"Ej kraftvärme","Alternativproduktionsmetoden")</f>
        <v>Ej kraftvärme</v>
      </c>
      <c r="E444" s="140">
        <f>VLOOKUP($B444,Totalt!$B$1:$BP$480,MATCH("total el",Totalt!$B$1:$BP$1,0),FALSE)</f>
        <v>0</v>
      </c>
      <c r="F444" s="141" t="str">
        <f>IF(ISERROR(1/VLOOKUP($B444,Kraftvärmeprod!$B$1:$BD$480,MATCH("Total värmeproduktion i kraftvärmeverk i kombinerad drift (GWh)",Kraftvärmeprod!$B$1:$AV$1,0),FALSE)),"",VLOOKUP($B444,'Slutlig allokering'!$B$1:$BA$480,MATCH(F$1,'Slutlig allokering'!$B$2:$AS$2,0),FALSE))</f>
        <v/>
      </c>
      <c r="G444" s="140" t="str">
        <f>IF(ISERROR(1/VLOOKUP($B444,Kraftvärmeprod!$B$1:$AV$480,MATCH("Producerad elenergi i kraftvärmeverk (GWh)",Kraftvärmeprod!$B$1:$AV$1,0),FALSE)),"",VLOOKUP($B444,Kraftvärmeprod!$B$1:$AV$480,MATCH("Producerad elenergi i kraftvärmeverk (GWh)",Kraftvärmeprod!$B$1:$AV$1,0),FALSE))</f>
        <v/>
      </c>
      <c r="H444" s="140" t="str">
        <f>IF(ISERROR(1/VLOOKUP($B444,Miljö!$B$1:$T$480,MATCH("Såld mängd produktionsspecifik fjärrvärme (GWh)",Miljö!$B$1:$T$1,0),FALSE)),"",VLOOKUP($B444,Miljö!$B$1:$T$480,MATCH("Såld mängd produktionsspecifik fjärrvärme (GWh)",Miljö!$B$1:$T$1,0),FALSE))</f>
        <v/>
      </c>
      <c r="J444" s="140" t="str">
        <f t="shared" si="6"/>
        <v>Värmevärden AB</v>
      </c>
    </row>
    <row r="445" spans="1:10" x14ac:dyDescent="0.25">
      <c r="A445" t="s">
        <v>571</v>
      </c>
      <c r="B445" t="s">
        <v>572</v>
      </c>
      <c r="C445" s="140" t="s">
        <v>687</v>
      </c>
      <c r="D445" s="140" t="str">
        <f>IF(ISERROR(1/VLOOKUP($B445,Kraftvärmeprod!$B$1:$D$480,MATCH("Total värmeproduktion i kraftvärmeverk i kombinerad drift (GWh)",Kraftvärmeprod!$B$1:$AV$1,0),FALSE)),"Ej kraftvärme","Alternativproduktionsmetoden")</f>
        <v>Ej kraftvärme</v>
      </c>
      <c r="E445" s="140">
        <f>VLOOKUP($B445,Totalt!$B$1:$BP$480,MATCH("total el",Totalt!$B$1:$BP$1,0),FALSE)</f>
        <v>0.28283999999999998</v>
      </c>
      <c r="F445" s="141" t="str">
        <f>IF(ISERROR(1/VLOOKUP($B445,Kraftvärmeprod!$B$1:$BD$480,MATCH("Total värmeproduktion i kraftvärmeverk i kombinerad drift (GWh)",Kraftvärmeprod!$B$1:$AV$1,0),FALSE)),"",VLOOKUP($B445,'Slutlig allokering'!$B$1:$BA$480,MATCH(F$1,'Slutlig allokering'!$B$2:$AS$2,0),FALSE))</f>
        <v/>
      </c>
      <c r="G445" s="140" t="str">
        <f>IF(ISERROR(1/VLOOKUP($B445,Kraftvärmeprod!$B$1:$AV$480,MATCH("Producerad elenergi i kraftvärmeverk (GWh)",Kraftvärmeprod!$B$1:$AV$1,0),FALSE)),"",VLOOKUP($B445,Kraftvärmeprod!$B$1:$AV$480,MATCH("Producerad elenergi i kraftvärmeverk (GWh)",Kraftvärmeprod!$B$1:$AV$1,0),FALSE))</f>
        <v/>
      </c>
      <c r="H445" s="140" t="str">
        <f>IF(ISERROR(1/VLOOKUP($B445,Miljö!$B$1:$T$480,MATCH("Såld mängd produktionsspecifik fjärrvärme (GWh)",Miljö!$B$1:$T$1,0),FALSE)),"",VLOOKUP($B445,Miljö!$B$1:$T$480,MATCH("Såld mängd produktionsspecifik fjärrvärme (GWh)",Miljö!$B$1:$T$1,0),FALSE))</f>
        <v/>
      </c>
      <c r="J445" s="140" t="str">
        <f t="shared" si="6"/>
        <v>Värnamo Energi AB</v>
      </c>
    </row>
    <row r="446" spans="1:10" x14ac:dyDescent="0.25">
      <c r="A446" t="s">
        <v>571</v>
      </c>
      <c r="B446" t="s">
        <v>573</v>
      </c>
      <c r="C446" s="140" t="s">
        <v>687</v>
      </c>
      <c r="D446" s="140" t="str">
        <f>IF(ISERROR(1/VLOOKUP($B446,Kraftvärmeprod!$B$1:$D$480,MATCH("Total värmeproduktion i kraftvärmeverk i kombinerad drift (GWh)",Kraftvärmeprod!$B$1:$AV$1,0),FALSE)),"Ej kraftvärme","Alternativproduktionsmetoden")</f>
        <v>Ej kraftvärme</v>
      </c>
      <c r="E446" s="140">
        <f>VLOOKUP($B446,Totalt!$B$1:$BP$480,MATCH("total el",Totalt!$B$1:$BP$1,0),FALSE)</f>
        <v>11.9</v>
      </c>
      <c r="F446" s="141" t="str">
        <f>IF(ISERROR(1/VLOOKUP($B446,Kraftvärmeprod!$B$1:$BD$480,MATCH("Total värmeproduktion i kraftvärmeverk i kombinerad drift (GWh)",Kraftvärmeprod!$B$1:$AV$1,0),FALSE)),"",VLOOKUP($B446,'Slutlig allokering'!$B$1:$BA$480,MATCH(F$1,'Slutlig allokering'!$B$2:$AS$2,0),FALSE))</f>
        <v/>
      </c>
      <c r="G446" s="140" t="str">
        <f>IF(ISERROR(1/VLOOKUP($B446,Kraftvärmeprod!$B$1:$AV$480,MATCH("Producerad elenergi i kraftvärmeverk (GWh)",Kraftvärmeprod!$B$1:$AV$1,0),FALSE)),"",VLOOKUP($B446,Kraftvärmeprod!$B$1:$AV$480,MATCH("Producerad elenergi i kraftvärmeverk (GWh)",Kraftvärmeprod!$B$1:$AV$1,0),FALSE))</f>
        <v/>
      </c>
      <c r="H446" s="140" t="str">
        <f>IF(ISERROR(1/VLOOKUP($B446,Miljö!$B$1:$T$480,MATCH("Såld mängd produktionsspecifik fjärrvärme (GWh)",Miljö!$B$1:$T$1,0),FALSE)),"",VLOOKUP($B446,Miljö!$B$1:$T$480,MATCH("Såld mängd produktionsspecifik fjärrvärme (GWh)",Miljö!$B$1:$T$1,0),FALSE))</f>
        <v/>
      </c>
      <c r="J446" s="140" t="str">
        <f t="shared" si="6"/>
        <v>Värnamo Energi AB</v>
      </c>
    </row>
    <row r="447" spans="1:10" x14ac:dyDescent="0.25">
      <c r="A447" t="s">
        <v>574</v>
      </c>
      <c r="B447" t="s">
        <v>575</v>
      </c>
      <c r="C447" s="140" t="s">
        <v>687</v>
      </c>
      <c r="D447" s="140" t="str">
        <f>IF(ISERROR(1/VLOOKUP($B447,Kraftvärmeprod!$B$1:$D$480,MATCH("Total värmeproduktion i kraftvärmeverk i kombinerad drift (GWh)",Kraftvärmeprod!$B$1:$AV$1,0),FALSE)),"Ej kraftvärme","Alternativproduktionsmetoden")</f>
        <v>Ej kraftvärme</v>
      </c>
      <c r="E447" s="140">
        <f>VLOOKUP($B447,Totalt!$B$1:$BP$480,MATCH("total el",Totalt!$B$1:$BP$1,0),FALSE)</f>
        <v>3.444</v>
      </c>
      <c r="F447" s="141" t="str">
        <f>IF(ISERROR(1/VLOOKUP($B447,Kraftvärmeprod!$B$1:$BD$480,MATCH("Total värmeproduktion i kraftvärmeverk i kombinerad drift (GWh)",Kraftvärmeprod!$B$1:$AV$1,0),FALSE)),"",VLOOKUP($B447,'Slutlig allokering'!$B$1:$BA$480,MATCH(F$1,'Slutlig allokering'!$B$2:$AS$2,0),FALSE))</f>
        <v/>
      </c>
      <c r="G447" s="140" t="str">
        <f>IF(ISERROR(1/VLOOKUP($B447,Kraftvärmeprod!$B$1:$AV$480,MATCH("Producerad elenergi i kraftvärmeverk (GWh)",Kraftvärmeprod!$B$1:$AV$1,0),FALSE)),"",VLOOKUP($B447,Kraftvärmeprod!$B$1:$AV$480,MATCH("Producerad elenergi i kraftvärmeverk (GWh)",Kraftvärmeprod!$B$1:$AV$1,0),FALSE))</f>
        <v/>
      </c>
      <c r="H447" s="140" t="str">
        <f>IF(ISERROR(1/VLOOKUP($B447,Miljö!$B$1:$T$480,MATCH("Såld mängd produktionsspecifik fjärrvärme (GWh)",Miljö!$B$1:$T$1,0),FALSE)),"",VLOOKUP($B447,Miljö!$B$1:$T$480,MATCH("Såld mängd produktionsspecifik fjärrvärme (GWh)",Miljö!$B$1:$T$1,0),FALSE))</f>
        <v/>
      </c>
      <c r="J447" s="140" t="str">
        <f t="shared" si="6"/>
        <v>Västerbergslagens Energi AB</v>
      </c>
    </row>
    <row r="448" spans="1:10" x14ac:dyDescent="0.25">
      <c r="A448" t="s">
        <v>574</v>
      </c>
      <c r="B448" t="s">
        <v>576</v>
      </c>
      <c r="C448" s="140" t="s">
        <v>687</v>
      </c>
      <c r="D448" s="140" t="str">
        <f>IF(ISERROR(1/VLOOKUP($B448,Kraftvärmeprod!$B$1:$D$480,MATCH("Total värmeproduktion i kraftvärmeverk i kombinerad drift (GWh)",Kraftvärmeprod!$B$1:$AV$1,0),FALSE)),"Ej kraftvärme","Alternativproduktionsmetoden")</f>
        <v>Ej kraftvärme</v>
      </c>
      <c r="E448" s="140">
        <f>VLOOKUP($B448,Totalt!$B$1:$BP$480,MATCH("total el",Totalt!$B$1:$BP$1,0),FALSE)</f>
        <v>0.32100000000000001</v>
      </c>
      <c r="F448" s="141" t="str">
        <f>IF(ISERROR(1/VLOOKUP($B448,Kraftvärmeprod!$B$1:$BD$480,MATCH("Total värmeproduktion i kraftvärmeverk i kombinerad drift (GWh)",Kraftvärmeprod!$B$1:$AV$1,0),FALSE)),"",VLOOKUP($B448,'Slutlig allokering'!$B$1:$BA$480,MATCH(F$1,'Slutlig allokering'!$B$2:$AS$2,0),FALSE))</f>
        <v/>
      </c>
      <c r="G448" s="140" t="str">
        <f>IF(ISERROR(1/VLOOKUP($B448,Kraftvärmeprod!$B$1:$AV$480,MATCH("Producerad elenergi i kraftvärmeverk (GWh)",Kraftvärmeprod!$B$1:$AV$1,0),FALSE)),"",VLOOKUP($B448,Kraftvärmeprod!$B$1:$AV$480,MATCH("Producerad elenergi i kraftvärmeverk (GWh)",Kraftvärmeprod!$B$1:$AV$1,0),FALSE))</f>
        <v/>
      </c>
      <c r="H448" s="140" t="str">
        <f>IF(ISERROR(1/VLOOKUP($B448,Miljö!$B$1:$T$480,MATCH("Såld mängd produktionsspecifik fjärrvärme (GWh)",Miljö!$B$1:$T$1,0),FALSE)),"",VLOOKUP($B448,Miljö!$B$1:$T$480,MATCH("Såld mängd produktionsspecifik fjärrvärme (GWh)",Miljö!$B$1:$T$1,0),FALSE))</f>
        <v/>
      </c>
      <c r="J448" s="140" t="str">
        <f t="shared" si="6"/>
        <v>Västerbergslagens Energi AB</v>
      </c>
    </row>
    <row r="449" spans="1:10" x14ac:dyDescent="0.25">
      <c r="A449" t="s">
        <v>574</v>
      </c>
      <c r="B449" t="s">
        <v>577</v>
      </c>
      <c r="C449" s="140" t="s">
        <v>687</v>
      </c>
      <c r="D449" s="140" t="str">
        <f>IF(ISERROR(1/VLOOKUP($B449,Kraftvärmeprod!$B$1:$D$480,MATCH("Total värmeproduktion i kraftvärmeverk i kombinerad drift (GWh)",Kraftvärmeprod!$B$1:$AV$1,0),FALSE)),"Ej kraftvärme","Alternativproduktionsmetoden")</f>
        <v>Ej kraftvärme</v>
      </c>
      <c r="E449" s="140">
        <f>VLOOKUP($B449,Totalt!$B$1:$BP$480,MATCH("total el",Totalt!$B$1:$BP$1,0),FALSE)</f>
        <v>4.0119999999999996</v>
      </c>
      <c r="F449" s="141" t="str">
        <f>IF(ISERROR(1/VLOOKUP($B449,Kraftvärmeprod!$B$1:$BD$480,MATCH("Total värmeproduktion i kraftvärmeverk i kombinerad drift (GWh)",Kraftvärmeprod!$B$1:$AV$1,0),FALSE)),"",VLOOKUP($B449,'Slutlig allokering'!$B$1:$BA$480,MATCH(F$1,'Slutlig allokering'!$B$2:$AS$2,0),FALSE))</f>
        <v/>
      </c>
      <c r="G449" s="140" t="str">
        <f>IF(ISERROR(1/VLOOKUP($B449,Kraftvärmeprod!$B$1:$AV$480,MATCH("Producerad elenergi i kraftvärmeverk (GWh)",Kraftvärmeprod!$B$1:$AV$1,0),FALSE)),"",VLOOKUP($B449,Kraftvärmeprod!$B$1:$AV$480,MATCH("Producerad elenergi i kraftvärmeverk (GWh)",Kraftvärmeprod!$B$1:$AV$1,0),FALSE))</f>
        <v/>
      </c>
      <c r="H449" s="140" t="str">
        <f>IF(ISERROR(1/VLOOKUP($B449,Miljö!$B$1:$T$480,MATCH("Såld mängd produktionsspecifik fjärrvärme (GWh)",Miljö!$B$1:$T$1,0),FALSE)),"",VLOOKUP($B449,Miljö!$B$1:$T$480,MATCH("Såld mängd produktionsspecifik fjärrvärme (GWh)",Miljö!$B$1:$T$1,0),FALSE))</f>
        <v/>
      </c>
      <c r="J449" s="140" t="str">
        <f t="shared" si="6"/>
        <v>Västerbergslagens Energi AB</v>
      </c>
    </row>
    <row r="450" spans="1:10" x14ac:dyDescent="0.25">
      <c r="A450" t="s">
        <v>574</v>
      </c>
      <c r="B450" t="s">
        <v>578</v>
      </c>
      <c r="C450" s="140" t="s">
        <v>687</v>
      </c>
      <c r="D450" s="140" t="str">
        <f>IF(ISERROR(1/VLOOKUP($B450,Kraftvärmeprod!$B$1:$D$480,MATCH("Total värmeproduktion i kraftvärmeverk i kombinerad drift (GWh)",Kraftvärmeprod!$B$1:$AV$1,0),FALSE)),"Ej kraftvärme","Alternativproduktionsmetoden")</f>
        <v>Ej kraftvärme</v>
      </c>
      <c r="E450" s="140">
        <f>VLOOKUP($B450,Totalt!$B$1:$BP$480,MATCH("total el",Totalt!$B$1:$BP$1,0),FALSE)</f>
        <v>0.56688000000000005</v>
      </c>
      <c r="F450" s="141" t="str">
        <f>IF(ISERROR(1/VLOOKUP($B450,Kraftvärmeprod!$B$1:$BD$480,MATCH("Total värmeproduktion i kraftvärmeverk i kombinerad drift (GWh)",Kraftvärmeprod!$B$1:$AV$1,0),FALSE)),"",VLOOKUP($B450,'Slutlig allokering'!$B$1:$BA$480,MATCH(F$1,'Slutlig allokering'!$B$2:$AS$2,0),FALSE))</f>
        <v/>
      </c>
      <c r="G450" s="140" t="str">
        <f>IF(ISERROR(1/VLOOKUP($B450,Kraftvärmeprod!$B$1:$AV$480,MATCH("Producerad elenergi i kraftvärmeverk (GWh)",Kraftvärmeprod!$B$1:$AV$1,0),FALSE)),"",VLOOKUP($B450,Kraftvärmeprod!$B$1:$AV$480,MATCH("Producerad elenergi i kraftvärmeverk (GWh)",Kraftvärmeprod!$B$1:$AV$1,0),FALSE))</f>
        <v/>
      </c>
      <c r="H450" s="140" t="str">
        <f>IF(ISERROR(1/VLOOKUP($B450,Miljö!$B$1:$T$480,MATCH("Såld mängd produktionsspecifik fjärrvärme (GWh)",Miljö!$B$1:$T$1,0),FALSE)),"",VLOOKUP($B450,Miljö!$B$1:$T$480,MATCH("Såld mängd produktionsspecifik fjärrvärme (GWh)",Miljö!$B$1:$T$1,0),FALSE))</f>
        <v/>
      </c>
      <c r="J450" s="140" t="str">
        <f t="shared" si="6"/>
        <v>Västerbergslagens Energi AB</v>
      </c>
    </row>
    <row r="451" spans="1:10" x14ac:dyDescent="0.25">
      <c r="A451" t="s">
        <v>579</v>
      </c>
      <c r="B451" t="s">
        <v>580</v>
      </c>
      <c r="C451" s="144" t="s">
        <v>1280</v>
      </c>
      <c r="D451" s="140" t="str">
        <f>IF(ISERROR(1/VLOOKUP($B451,Kraftvärmeprod!$B$1:$D$480,MATCH("Total värmeproduktion i kraftvärmeverk i kombinerad drift (GWh)",Kraftvärmeprod!$B$1:$AV$1,0),FALSE)),"Ej kraftvärme","Alternativproduktionsmetoden")</f>
        <v>Ej kraftvärme</v>
      </c>
      <c r="E451" s="140">
        <f>VLOOKUP($B451,Totalt!$B$1:$BP$480,MATCH("total el",Totalt!$B$1:$BP$1,0),FALSE)</f>
        <v>0.21</v>
      </c>
      <c r="F451" s="141" t="str">
        <f>IF(ISERROR(1/VLOOKUP($B451,Kraftvärmeprod!$B$1:$BD$480,MATCH("Total värmeproduktion i kraftvärmeverk i kombinerad drift (GWh)",Kraftvärmeprod!$B$1:$AV$1,0),FALSE)),"",VLOOKUP($B451,'Slutlig allokering'!$B$1:$BA$480,MATCH(F$1,'Slutlig allokering'!$B$2:$AS$2,0),FALSE))</f>
        <v/>
      </c>
      <c r="G451" s="140" t="str">
        <f>IF(ISERROR(1/VLOOKUP($B451,Kraftvärmeprod!$B$1:$AV$480,MATCH("Producerad elenergi i kraftvärmeverk (GWh)",Kraftvärmeprod!$B$1:$AV$1,0),FALSE)),"",VLOOKUP($B451,Kraftvärmeprod!$B$1:$AV$480,MATCH("Producerad elenergi i kraftvärmeverk (GWh)",Kraftvärmeprod!$B$1:$AV$1,0),FALSE))</f>
        <v/>
      </c>
      <c r="H451" s="140" t="str">
        <f>IF(ISERROR(1/VLOOKUP($B451,Miljö!$B$1:$T$480,MATCH("Såld mängd produktionsspecifik fjärrvärme (GWh)",Miljö!$B$1:$T$1,0),FALSE)),"",VLOOKUP($B451,Miljö!$B$1:$T$480,MATCH("Såld mängd produktionsspecifik fjärrvärme (GWh)",Miljö!$B$1:$T$1,0),FALSE))</f>
        <v/>
      </c>
      <c r="J451" s="140" t="str">
        <f t="shared" ref="J451:J474" si="7">A451</f>
        <v>Västervik Miljö &amp; Energi AB</v>
      </c>
    </row>
    <row r="452" spans="1:10" x14ac:dyDescent="0.25">
      <c r="A452" t="s">
        <v>579</v>
      </c>
      <c r="B452" t="s">
        <v>581</v>
      </c>
      <c r="C452" s="144" t="s">
        <v>1280</v>
      </c>
      <c r="D452" s="140" t="str">
        <f>IF(ISERROR(1/VLOOKUP($B452,Kraftvärmeprod!$B$1:$D$480,MATCH("Total värmeproduktion i kraftvärmeverk i kombinerad drift (GWh)",Kraftvärmeprod!$B$1:$AV$1,0),FALSE)),"Ej kraftvärme","Alternativproduktionsmetoden")</f>
        <v>Ej kraftvärme</v>
      </c>
      <c r="E452" s="140">
        <f>VLOOKUP($B452,Totalt!$B$1:$BP$480,MATCH("total el",Totalt!$B$1:$BP$1,0),FALSE)</f>
        <v>0.91300000000000003</v>
      </c>
      <c r="F452" s="141" t="str">
        <f>IF(ISERROR(1/VLOOKUP($B452,Kraftvärmeprod!$B$1:$BD$480,MATCH("Total värmeproduktion i kraftvärmeverk i kombinerad drift (GWh)",Kraftvärmeprod!$B$1:$AV$1,0),FALSE)),"",VLOOKUP($B452,'Slutlig allokering'!$B$1:$BA$480,MATCH(F$1,'Slutlig allokering'!$B$2:$AS$2,0),FALSE))</f>
        <v/>
      </c>
      <c r="G452" s="140" t="str">
        <f>IF(ISERROR(1/VLOOKUP($B452,Kraftvärmeprod!$B$1:$AV$480,MATCH("Producerad elenergi i kraftvärmeverk (GWh)",Kraftvärmeprod!$B$1:$AV$1,0),FALSE)),"",VLOOKUP($B452,Kraftvärmeprod!$B$1:$AV$480,MATCH("Producerad elenergi i kraftvärmeverk (GWh)",Kraftvärmeprod!$B$1:$AV$1,0),FALSE))</f>
        <v/>
      </c>
      <c r="H452" s="140" t="str">
        <f>IF(ISERROR(1/VLOOKUP($B452,Miljö!$B$1:$T$480,MATCH("Såld mängd produktionsspecifik fjärrvärme (GWh)",Miljö!$B$1:$T$1,0),FALSE)),"",VLOOKUP($B452,Miljö!$B$1:$T$480,MATCH("Såld mängd produktionsspecifik fjärrvärme (GWh)",Miljö!$B$1:$T$1,0),FALSE))</f>
        <v/>
      </c>
      <c r="J452" s="140" t="str">
        <f t="shared" si="7"/>
        <v>Västervik Miljö &amp; Energi AB</v>
      </c>
    </row>
    <row r="453" spans="1:10" x14ac:dyDescent="0.25">
      <c r="A453" t="s">
        <v>579</v>
      </c>
      <c r="B453" t="s">
        <v>582</v>
      </c>
      <c r="C453" s="144" t="s">
        <v>1280</v>
      </c>
      <c r="D453" s="140" t="str">
        <f>IF(ISERROR(1/VLOOKUP($B453,Kraftvärmeprod!$B$1:$D$480,MATCH("Total värmeproduktion i kraftvärmeverk i kombinerad drift (GWh)",Kraftvärmeprod!$B$1:$AV$1,0),FALSE)),"Ej kraftvärme","Alternativproduktionsmetoden")</f>
        <v>Ej kraftvärme</v>
      </c>
      <c r="E453" s="140">
        <f>VLOOKUP($B453,Totalt!$B$1:$BP$480,MATCH("total el",Totalt!$B$1:$BP$1,0),FALSE)</f>
        <v>9.2840000000000007</v>
      </c>
      <c r="F453" s="141" t="str">
        <f>IF(ISERROR(1/VLOOKUP($B453,Kraftvärmeprod!$B$1:$BD$480,MATCH("Total värmeproduktion i kraftvärmeverk i kombinerad drift (GWh)",Kraftvärmeprod!$B$1:$AV$1,0),FALSE)),"",VLOOKUP($B453,'Slutlig allokering'!$B$1:$BA$480,MATCH(F$1,'Slutlig allokering'!$B$2:$AS$2,0),FALSE))</f>
        <v/>
      </c>
      <c r="G453" s="140" t="str">
        <f>IF(ISERROR(1/VLOOKUP($B453,Kraftvärmeprod!$B$1:$AV$480,MATCH("Producerad elenergi i kraftvärmeverk (GWh)",Kraftvärmeprod!$B$1:$AV$1,0),FALSE)),"",VLOOKUP($B453,Kraftvärmeprod!$B$1:$AV$480,MATCH("Producerad elenergi i kraftvärmeverk (GWh)",Kraftvärmeprod!$B$1:$AV$1,0),FALSE))</f>
        <v/>
      </c>
      <c r="H453" s="140" t="str">
        <f>IF(ISERROR(1/VLOOKUP($B453,Miljö!$B$1:$T$480,MATCH("Såld mängd produktionsspecifik fjärrvärme (GWh)",Miljö!$B$1:$T$1,0),FALSE)),"",VLOOKUP($B453,Miljö!$B$1:$T$480,MATCH("Såld mängd produktionsspecifik fjärrvärme (GWh)",Miljö!$B$1:$T$1,0),FALSE))</f>
        <v/>
      </c>
      <c r="J453" s="140" t="str">
        <f t="shared" si="7"/>
        <v>Västervik Miljö &amp; Energi AB</v>
      </c>
    </row>
    <row r="454" spans="1:10" x14ac:dyDescent="0.25">
      <c r="A454" t="s">
        <v>583</v>
      </c>
      <c r="B454" t="s">
        <v>584</v>
      </c>
      <c r="C454" s="140" t="s">
        <v>1266</v>
      </c>
      <c r="D454" s="140" t="str">
        <f>IF(ISERROR(1/VLOOKUP($B454,Kraftvärmeprod!$B$1:$D$480,MATCH("Total värmeproduktion i kraftvärmeverk i kombinerad drift (GWh)",Kraftvärmeprod!$B$1:$AV$1,0),FALSE)),"Ej kraftvärme","Alternativproduktionsmetoden")</f>
        <v>Ej kraftvärme</v>
      </c>
      <c r="E454" s="140">
        <f>VLOOKUP($B454,Totalt!$B$1:$BP$480,MATCH("total el",Totalt!$B$1:$BP$1,0),FALSE)</f>
        <v>0.56000000000000005</v>
      </c>
      <c r="F454" s="141" t="str">
        <f>IF(ISERROR(1/VLOOKUP($B454,Kraftvärmeprod!$B$1:$BD$480,MATCH("Total värmeproduktion i kraftvärmeverk i kombinerad drift (GWh)",Kraftvärmeprod!$B$1:$AV$1,0),FALSE)),"",VLOOKUP($B454,'Slutlig allokering'!$B$1:$BA$480,MATCH(F$1,'Slutlig allokering'!$B$2:$AS$2,0),FALSE))</f>
        <v/>
      </c>
      <c r="G454" s="140" t="str">
        <f>IF(ISERROR(1/VLOOKUP($B454,Kraftvärmeprod!$B$1:$AV$480,MATCH("Producerad elenergi i kraftvärmeverk (GWh)",Kraftvärmeprod!$B$1:$AV$1,0),FALSE)),"",VLOOKUP($B454,Kraftvärmeprod!$B$1:$AV$480,MATCH("Producerad elenergi i kraftvärmeverk (GWh)",Kraftvärmeprod!$B$1:$AV$1,0),FALSE))</f>
        <v/>
      </c>
      <c r="H454" s="140" t="str">
        <f>IF(ISERROR(1/VLOOKUP($B454,Miljö!$B$1:$T$480,MATCH("Såld mängd produktionsspecifik fjärrvärme (GWh)",Miljö!$B$1:$T$1,0),FALSE)),"",VLOOKUP($B454,Miljö!$B$1:$T$480,MATCH("Såld mängd produktionsspecifik fjärrvärme (GWh)",Miljö!$B$1:$T$1,0),FALSE))</f>
        <v/>
      </c>
      <c r="J454" s="140" t="str">
        <f t="shared" si="7"/>
        <v>Växjö Energi AB</v>
      </c>
    </row>
    <row r="455" spans="1:10" x14ac:dyDescent="0.25">
      <c r="A455" t="s">
        <v>583</v>
      </c>
      <c r="B455" t="s">
        <v>585</v>
      </c>
      <c r="C455" s="140" t="s">
        <v>1266</v>
      </c>
      <c r="D455" s="140" t="str">
        <f>IF(ISERROR(1/VLOOKUP($B455,Kraftvärmeprod!$B$1:$D$480,MATCH("Total värmeproduktion i kraftvärmeverk i kombinerad drift (GWh)",Kraftvärmeprod!$B$1:$AV$1,0),FALSE)),"Ej kraftvärme","Alternativproduktionsmetoden")</f>
        <v>Ej kraftvärme</v>
      </c>
      <c r="E455" s="140">
        <f>VLOOKUP($B455,Totalt!$B$1:$BP$480,MATCH("total el",Totalt!$B$1:$BP$1,0),FALSE)</f>
        <v>0.29699999999999999</v>
      </c>
      <c r="F455" s="141" t="str">
        <f>IF(ISERROR(1/VLOOKUP($B455,Kraftvärmeprod!$B$1:$BD$480,MATCH("Total värmeproduktion i kraftvärmeverk i kombinerad drift (GWh)",Kraftvärmeprod!$B$1:$AV$1,0),FALSE)),"",VLOOKUP($B455,'Slutlig allokering'!$B$1:$BA$480,MATCH(F$1,'Slutlig allokering'!$B$2:$AS$2,0),FALSE))</f>
        <v/>
      </c>
      <c r="G455" s="140" t="str">
        <f>IF(ISERROR(1/VLOOKUP($B455,Kraftvärmeprod!$B$1:$AV$480,MATCH("Producerad elenergi i kraftvärmeverk (GWh)",Kraftvärmeprod!$B$1:$AV$1,0),FALSE)),"",VLOOKUP($B455,Kraftvärmeprod!$B$1:$AV$480,MATCH("Producerad elenergi i kraftvärmeverk (GWh)",Kraftvärmeprod!$B$1:$AV$1,0),FALSE))</f>
        <v/>
      </c>
      <c r="H455" s="140" t="str">
        <f>IF(ISERROR(1/VLOOKUP($B455,Miljö!$B$1:$T$480,MATCH("Såld mängd produktionsspecifik fjärrvärme (GWh)",Miljö!$B$1:$T$1,0),FALSE)),"",VLOOKUP($B455,Miljö!$B$1:$T$480,MATCH("Såld mängd produktionsspecifik fjärrvärme (GWh)",Miljö!$B$1:$T$1,0),FALSE))</f>
        <v/>
      </c>
      <c r="J455" s="140" t="str">
        <f t="shared" si="7"/>
        <v>Växjö Energi AB</v>
      </c>
    </row>
    <row r="456" spans="1:10" x14ac:dyDescent="0.25">
      <c r="A456" t="s">
        <v>583</v>
      </c>
      <c r="B456" t="s">
        <v>586</v>
      </c>
      <c r="C456" s="140" t="s">
        <v>1266</v>
      </c>
      <c r="D456" s="140" t="str">
        <f>IF(ISERROR(1/VLOOKUP($B456,Kraftvärmeprod!$B$1:$D$480,MATCH("Total värmeproduktion i kraftvärmeverk i kombinerad drift (GWh)",Kraftvärmeprod!$B$1:$AV$1,0),FALSE)),"Ej kraftvärme","Alternativproduktionsmetoden")</f>
        <v>Ej kraftvärme</v>
      </c>
      <c r="E456" s="140">
        <f>VLOOKUP($B456,Totalt!$B$1:$BP$480,MATCH("total el",Totalt!$B$1:$BP$1,0),FALSE)</f>
        <v>0.38900000000000001</v>
      </c>
      <c r="F456" s="141" t="str">
        <f>IF(ISERROR(1/VLOOKUP($B456,Kraftvärmeprod!$B$1:$BD$480,MATCH("Total värmeproduktion i kraftvärmeverk i kombinerad drift (GWh)",Kraftvärmeprod!$B$1:$AV$1,0),FALSE)),"",VLOOKUP($B456,'Slutlig allokering'!$B$1:$BA$480,MATCH(F$1,'Slutlig allokering'!$B$2:$AS$2,0),FALSE))</f>
        <v/>
      </c>
      <c r="G456" s="140" t="str">
        <f>IF(ISERROR(1/VLOOKUP($B456,Kraftvärmeprod!$B$1:$AV$480,MATCH("Producerad elenergi i kraftvärmeverk (GWh)",Kraftvärmeprod!$B$1:$AV$1,0),FALSE)),"",VLOOKUP($B456,Kraftvärmeprod!$B$1:$AV$480,MATCH("Producerad elenergi i kraftvärmeverk (GWh)",Kraftvärmeprod!$B$1:$AV$1,0),FALSE))</f>
        <v/>
      </c>
      <c r="H456" s="140" t="str">
        <f>IF(ISERROR(1/VLOOKUP($B456,Miljö!$B$1:$T$480,MATCH("Såld mängd produktionsspecifik fjärrvärme (GWh)",Miljö!$B$1:$T$1,0),FALSE)),"",VLOOKUP($B456,Miljö!$B$1:$T$480,MATCH("Såld mängd produktionsspecifik fjärrvärme (GWh)",Miljö!$B$1:$T$1,0),FALSE))</f>
        <v/>
      </c>
      <c r="J456" s="140" t="str">
        <f t="shared" si="7"/>
        <v>Växjö Energi AB</v>
      </c>
    </row>
    <row r="457" spans="1:10" x14ac:dyDescent="0.25">
      <c r="A457" t="s">
        <v>583</v>
      </c>
      <c r="B457" t="s">
        <v>587</v>
      </c>
      <c r="C457" s="140" t="s">
        <v>1266</v>
      </c>
      <c r="D457" s="140" t="str">
        <f>IF(ISERROR(1/VLOOKUP($B457,Kraftvärmeprod!$B$1:$D$480,MATCH("Total värmeproduktion i kraftvärmeverk i kombinerad drift (GWh)",Kraftvärmeprod!$B$1:$AV$1,0),FALSE)),"Ej kraftvärme","Alternativproduktionsmetoden")</f>
        <v>Alternativproduktionsmetoden</v>
      </c>
      <c r="E457" s="140">
        <f>VLOOKUP($B457,Totalt!$B$1:$BP$480,MATCH("total el",Totalt!$B$1:$BP$1,0),FALSE)</f>
        <v>19.148099999999999</v>
      </c>
      <c r="F457" s="141">
        <f>IF(ISERROR(1/VLOOKUP($B457,Kraftvärmeprod!$B$1:$BD$480,MATCH("Total värmeproduktion i kraftvärmeverk i kombinerad drift (GWh)",Kraftvärmeprod!$B$1:$AV$1,0),FALSE)),"",VLOOKUP($B457,'Slutlig allokering'!$B$1:$BA$480,MATCH(F$1,'Slutlig allokering'!$B$2:$AS$2,0),FALSE))</f>
        <v>0.5689912180562815</v>
      </c>
      <c r="G457" s="140">
        <f>IF(ISERROR(1/VLOOKUP($B457,Kraftvärmeprod!$B$1:$AV$480,MATCH("Producerad elenergi i kraftvärmeverk (GWh)",Kraftvärmeprod!$B$1:$AV$1,0),FALSE)),"",VLOOKUP($B457,Kraftvärmeprod!$B$1:$AV$480,MATCH("Producerad elenergi i kraftvärmeverk (GWh)",Kraftvärmeprod!$B$1:$AV$1,0),FALSE))</f>
        <v>151.28</v>
      </c>
      <c r="H457" s="140" t="str">
        <f>IF(ISERROR(1/VLOOKUP($B457,Miljö!$B$1:$T$480,MATCH("Såld mängd produktionsspecifik fjärrvärme (GWh)",Miljö!$B$1:$T$1,0),FALSE)),"",VLOOKUP($B457,Miljö!$B$1:$T$480,MATCH("Såld mängd produktionsspecifik fjärrvärme (GWh)",Miljö!$B$1:$T$1,0),FALSE))</f>
        <v/>
      </c>
      <c r="J457" s="140" t="str">
        <f t="shared" si="7"/>
        <v>Växjö Energi AB</v>
      </c>
    </row>
    <row r="458" spans="1:10" x14ac:dyDescent="0.25">
      <c r="A458" t="s">
        <v>588</v>
      </c>
      <c r="B458" t="s">
        <v>589</v>
      </c>
      <c r="C458" s="140" t="s">
        <v>687</v>
      </c>
      <c r="D458" s="140" t="str">
        <f>IF(ISERROR(1/VLOOKUP($B458,Kraftvärmeprod!$B$1:$D$480,MATCH("Total värmeproduktion i kraftvärmeverk i kombinerad drift (GWh)",Kraftvärmeprod!$B$1:$AV$1,0),FALSE)),"Ej kraftvärme","Alternativproduktionsmetoden")</f>
        <v>Ej kraftvärme</v>
      </c>
      <c r="E458" s="140">
        <f>VLOOKUP($B458,Totalt!$B$1:$BP$480,MATCH("total el",Totalt!$B$1:$BP$1,0),FALSE)</f>
        <v>3.69</v>
      </c>
      <c r="F458" s="141" t="str">
        <f>IF(ISERROR(1/VLOOKUP($B458,Kraftvärmeprod!$B$1:$BD$480,MATCH("Total värmeproduktion i kraftvärmeverk i kombinerad drift (GWh)",Kraftvärmeprod!$B$1:$AV$1,0),FALSE)),"",VLOOKUP($B458,'Slutlig allokering'!$B$1:$BA$480,MATCH(F$1,'Slutlig allokering'!$B$2:$AS$2,0),FALSE))</f>
        <v/>
      </c>
      <c r="G458" s="140" t="str">
        <f>IF(ISERROR(1/VLOOKUP($B458,Kraftvärmeprod!$B$1:$AV$480,MATCH("Producerad elenergi i kraftvärmeverk (GWh)",Kraftvärmeprod!$B$1:$AV$1,0),FALSE)),"",VLOOKUP($B458,Kraftvärmeprod!$B$1:$AV$480,MATCH("Producerad elenergi i kraftvärmeverk (GWh)",Kraftvärmeprod!$B$1:$AV$1,0),FALSE))</f>
        <v/>
      </c>
      <c r="H458" s="140" t="str">
        <f>IF(ISERROR(1/VLOOKUP($B458,Miljö!$B$1:$T$480,MATCH("Såld mängd produktionsspecifik fjärrvärme (GWh)",Miljö!$B$1:$T$1,0),FALSE)),"",VLOOKUP($B458,Miljö!$B$1:$T$480,MATCH("Såld mängd produktionsspecifik fjärrvärme (GWh)",Miljö!$B$1:$T$1,0),FALSE))</f>
        <v/>
      </c>
      <c r="J458" s="140" t="str">
        <f t="shared" si="7"/>
        <v>Ystad Energi AB</v>
      </c>
    </row>
    <row r="459" spans="1:10" x14ac:dyDescent="0.25">
      <c r="A459" t="s">
        <v>590</v>
      </c>
      <c r="B459" t="s">
        <v>591</v>
      </c>
      <c r="C459" s="140" t="s">
        <v>687</v>
      </c>
      <c r="D459" s="140" t="str">
        <f>IF(ISERROR(1/VLOOKUP($B459,Kraftvärmeprod!$B$1:$D$480,MATCH("Total värmeproduktion i kraftvärmeverk i kombinerad drift (GWh)",Kraftvärmeprod!$B$1:$AV$1,0),FALSE)),"Ej kraftvärme","Alternativproduktionsmetoden")</f>
        <v>Ej kraftvärme</v>
      </c>
      <c r="E459" s="140">
        <f>VLOOKUP($B459,Totalt!$B$1:$BP$480,MATCH("total el",Totalt!$B$1:$BP$1,0),FALSE)</f>
        <v>0</v>
      </c>
      <c r="F459" s="141" t="str">
        <f>IF(ISERROR(1/VLOOKUP($B459,Kraftvärmeprod!$B$1:$BD$480,MATCH("Total värmeproduktion i kraftvärmeverk i kombinerad drift (GWh)",Kraftvärmeprod!$B$1:$AV$1,0),FALSE)),"",VLOOKUP($B459,'Slutlig allokering'!$B$1:$BA$480,MATCH(F$1,'Slutlig allokering'!$B$2:$AS$2,0),FALSE))</f>
        <v/>
      </c>
      <c r="G459" s="140" t="str">
        <f>IF(ISERROR(1/VLOOKUP($B459,Kraftvärmeprod!$B$1:$AV$480,MATCH("Producerad elenergi i kraftvärmeverk (GWh)",Kraftvärmeprod!$B$1:$AV$1,0),FALSE)),"",VLOOKUP($B459,Kraftvärmeprod!$B$1:$AV$480,MATCH("Producerad elenergi i kraftvärmeverk (GWh)",Kraftvärmeprod!$B$1:$AV$1,0),FALSE))</f>
        <v/>
      </c>
      <c r="H459" s="140" t="str">
        <f>IF(ISERROR(1/VLOOKUP($B459,Miljö!$B$1:$T$480,MATCH("Såld mängd produktionsspecifik fjärrvärme (GWh)",Miljö!$B$1:$T$1,0),FALSE)),"",VLOOKUP($B459,Miljö!$B$1:$T$480,MATCH("Såld mängd produktionsspecifik fjärrvärme (GWh)",Miljö!$B$1:$T$1,0),FALSE))</f>
        <v/>
      </c>
      <c r="J459" s="140" t="str">
        <f t="shared" si="7"/>
        <v>Ånge Energi AB</v>
      </c>
    </row>
    <row r="460" spans="1:10" x14ac:dyDescent="0.25">
      <c r="A460" t="s">
        <v>590</v>
      </c>
      <c r="B460" t="s">
        <v>592</v>
      </c>
      <c r="C460" s="140" t="s">
        <v>687</v>
      </c>
      <c r="D460" s="140" t="str">
        <f>IF(ISERROR(1/VLOOKUP($B460,Kraftvärmeprod!$B$1:$D$480,MATCH("Total värmeproduktion i kraftvärmeverk i kombinerad drift (GWh)",Kraftvärmeprod!$B$1:$AV$1,0),FALSE)),"Ej kraftvärme","Alternativproduktionsmetoden")</f>
        <v>Ej kraftvärme</v>
      </c>
      <c r="E460" s="140">
        <f>VLOOKUP($B460,Totalt!$B$1:$BP$480,MATCH("total el",Totalt!$B$1:$BP$1,0),FALSE)</f>
        <v>0</v>
      </c>
      <c r="F460" s="141" t="str">
        <f>IF(ISERROR(1/VLOOKUP($B460,Kraftvärmeprod!$B$1:$BD$480,MATCH("Total värmeproduktion i kraftvärmeverk i kombinerad drift (GWh)",Kraftvärmeprod!$B$1:$AV$1,0),FALSE)),"",VLOOKUP($B460,'Slutlig allokering'!$B$1:$BA$480,MATCH(F$1,'Slutlig allokering'!$B$2:$AS$2,0),FALSE))</f>
        <v/>
      </c>
      <c r="G460" s="140" t="str">
        <f>IF(ISERROR(1/VLOOKUP($B460,Kraftvärmeprod!$B$1:$AV$480,MATCH("Producerad elenergi i kraftvärmeverk (GWh)",Kraftvärmeprod!$B$1:$AV$1,0),FALSE)),"",VLOOKUP($B460,Kraftvärmeprod!$B$1:$AV$480,MATCH("Producerad elenergi i kraftvärmeverk (GWh)",Kraftvärmeprod!$B$1:$AV$1,0),FALSE))</f>
        <v/>
      </c>
      <c r="H460" s="140" t="str">
        <f>IF(ISERROR(1/VLOOKUP($B460,Miljö!$B$1:$T$480,MATCH("Såld mängd produktionsspecifik fjärrvärme (GWh)",Miljö!$B$1:$T$1,0),FALSE)),"",VLOOKUP($B460,Miljö!$B$1:$T$480,MATCH("Såld mängd produktionsspecifik fjärrvärme (GWh)",Miljö!$B$1:$T$1,0),FALSE))</f>
        <v/>
      </c>
      <c r="J460" s="140" t="str">
        <f t="shared" si="7"/>
        <v>Ånge Energi AB</v>
      </c>
    </row>
    <row r="461" spans="1:10" x14ac:dyDescent="0.25">
      <c r="A461" t="s">
        <v>590</v>
      </c>
      <c r="B461" t="s">
        <v>593</v>
      </c>
      <c r="C461" s="140" t="s">
        <v>687</v>
      </c>
      <c r="D461" s="140" t="str">
        <f>IF(ISERROR(1/VLOOKUP($B461,Kraftvärmeprod!$B$1:$D$480,MATCH("Total värmeproduktion i kraftvärmeverk i kombinerad drift (GWh)",Kraftvärmeprod!$B$1:$AV$1,0),FALSE)),"Ej kraftvärme","Alternativproduktionsmetoden")</f>
        <v>Ej kraftvärme</v>
      </c>
      <c r="E461" s="140">
        <f>VLOOKUP($B461,Totalt!$B$1:$BP$480,MATCH("total el",Totalt!$B$1:$BP$1,0),FALSE)</f>
        <v>0</v>
      </c>
      <c r="F461" s="141" t="str">
        <f>IF(ISERROR(1/VLOOKUP($B461,Kraftvärmeprod!$B$1:$BD$480,MATCH("Total värmeproduktion i kraftvärmeverk i kombinerad drift (GWh)",Kraftvärmeprod!$B$1:$AV$1,0),FALSE)),"",VLOOKUP($B461,'Slutlig allokering'!$B$1:$BA$480,MATCH(F$1,'Slutlig allokering'!$B$2:$AS$2,0),FALSE))</f>
        <v/>
      </c>
      <c r="G461" s="140" t="str">
        <f>IF(ISERROR(1/VLOOKUP($B461,Kraftvärmeprod!$B$1:$AV$480,MATCH("Producerad elenergi i kraftvärmeverk (GWh)",Kraftvärmeprod!$B$1:$AV$1,0),FALSE)),"",VLOOKUP($B461,Kraftvärmeprod!$B$1:$AV$480,MATCH("Producerad elenergi i kraftvärmeverk (GWh)",Kraftvärmeprod!$B$1:$AV$1,0),FALSE))</f>
        <v/>
      </c>
      <c r="H461" s="140" t="str">
        <f>IF(ISERROR(1/VLOOKUP($B461,Miljö!$B$1:$T$480,MATCH("Såld mängd produktionsspecifik fjärrvärme (GWh)",Miljö!$B$1:$T$1,0),FALSE)),"",VLOOKUP($B461,Miljö!$B$1:$T$480,MATCH("Såld mängd produktionsspecifik fjärrvärme (GWh)",Miljö!$B$1:$T$1,0),FALSE))</f>
        <v/>
      </c>
      <c r="J461" s="140" t="str">
        <f t="shared" si="7"/>
        <v>Ånge Energi AB</v>
      </c>
    </row>
    <row r="462" spans="1:10" x14ac:dyDescent="0.25">
      <c r="A462" t="s">
        <v>594</v>
      </c>
      <c r="B462" t="s">
        <v>595</v>
      </c>
      <c r="C462" s="140" t="s">
        <v>687</v>
      </c>
      <c r="D462" s="140" t="str">
        <f>IF(ISERROR(1/VLOOKUP($B462,Kraftvärmeprod!$B$1:$D$480,MATCH("Total värmeproduktion i kraftvärmeverk i kombinerad drift (GWh)",Kraftvärmeprod!$B$1:$AV$1,0),FALSE)),"Ej kraftvärme","Alternativproduktionsmetoden")</f>
        <v>Ej kraftvärme</v>
      </c>
      <c r="E462" s="140">
        <f>VLOOKUP($B462,Totalt!$B$1:$BP$480,MATCH("total el",Totalt!$B$1:$BP$1,0),FALSE)</f>
        <v>0</v>
      </c>
      <c r="F462" s="141" t="str">
        <f>IF(ISERROR(1/VLOOKUP($B462,Kraftvärmeprod!$B$1:$BD$480,MATCH("Total värmeproduktion i kraftvärmeverk i kombinerad drift (GWh)",Kraftvärmeprod!$B$1:$AV$1,0),FALSE)),"",VLOOKUP($B462,'Slutlig allokering'!$B$1:$BA$480,MATCH(F$1,'Slutlig allokering'!$B$2:$AS$2,0),FALSE))</f>
        <v/>
      </c>
      <c r="G462" s="140" t="str">
        <f>IF(ISERROR(1/VLOOKUP($B462,Kraftvärmeprod!$B$1:$AV$480,MATCH("Producerad elenergi i kraftvärmeverk (GWh)",Kraftvärmeprod!$B$1:$AV$1,0),FALSE)),"",VLOOKUP($B462,Kraftvärmeprod!$B$1:$AV$480,MATCH("Producerad elenergi i kraftvärmeverk (GWh)",Kraftvärmeprod!$B$1:$AV$1,0),FALSE))</f>
        <v/>
      </c>
      <c r="H462" s="140" t="str">
        <f>IF(ISERROR(1/VLOOKUP($B462,Miljö!$B$1:$T$480,MATCH("Såld mängd produktionsspecifik fjärrvärme (GWh)",Miljö!$B$1:$T$1,0),FALSE)),"",VLOOKUP($B462,Miljö!$B$1:$T$480,MATCH("Såld mängd produktionsspecifik fjärrvärme (GWh)",Miljö!$B$1:$T$1,0),FALSE))</f>
        <v/>
      </c>
      <c r="J462" s="140" t="str">
        <f t="shared" si="7"/>
        <v>Älvsbyns Energi AB</v>
      </c>
    </row>
    <row r="463" spans="1:10" x14ac:dyDescent="0.25">
      <c r="A463" t="s">
        <v>596</v>
      </c>
      <c r="B463" t="s">
        <v>597</v>
      </c>
      <c r="C463" s="144" t="s">
        <v>1281</v>
      </c>
      <c r="D463" s="140" t="str">
        <f>IF(ISERROR(1/VLOOKUP($B463,Kraftvärmeprod!$B$1:$D$480,MATCH("Total värmeproduktion i kraftvärmeverk i kombinerad drift (GWh)",Kraftvärmeprod!$B$1:$AV$1,0),FALSE)),"Ej kraftvärme","Alternativproduktionsmetoden")</f>
        <v>Alternativproduktionsmetoden</v>
      </c>
      <c r="E463" s="140">
        <f>VLOOKUP($B463,Totalt!$B$1:$BP$480,MATCH("total el",Totalt!$B$1:$BP$1,0),FALSE)</f>
        <v>58.411999999999999</v>
      </c>
      <c r="F463" s="141">
        <f>IF(ISERROR(1/VLOOKUP($B463,Kraftvärmeprod!$B$1:$BD$480,MATCH("Total värmeproduktion i kraftvärmeverk i kombinerad drift (GWh)",Kraftvärmeprod!$B$1:$AV$1,0),FALSE)),"",VLOOKUP($B463,'Slutlig allokering'!$B$1:$BA$480,MATCH(F$1,'Slutlig allokering'!$B$2:$AS$2,0),FALSE))</f>
        <v>0.46435186654918464</v>
      </c>
      <c r="G463" s="140">
        <f>IF(ISERROR(1/VLOOKUP($B463,Kraftvärmeprod!$B$1:$AV$480,MATCH("Producerad elenergi i kraftvärmeverk (GWh)",Kraftvärmeprod!$B$1:$AV$1,0),FALSE)),"",VLOOKUP($B463,Kraftvärmeprod!$B$1:$AV$480,MATCH("Producerad elenergi i kraftvärmeverk (GWh)",Kraftvärmeprod!$B$1:$AV$1,0),FALSE))</f>
        <v>222.67</v>
      </c>
      <c r="H463" s="140">
        <f>IF(ISERROR(1/VLOOKUP($B463,Miljö!$B$1:$T$480,MATCH("Såld mängd produktionsspecifik fjärrvärme (GWh)",Miljö!$B$1:$T$1,0),FALSE)),"",VLOOKUP($B463,Miljö!$B$1:$T$480,MATCH("Såld mängd produktionsspecifik fjärrvärme (GWh)",Miljö!$B$1:$T$1,0),FALSE))</f>
        <v>93</v>
      </c>
      <c r="J463" s="140" t="str">
        <f t="shared" si="7"/>
        <v>Öresundskraft AB</v>
      </c>
    </row>
    <row r="464" spans="1:10" x14ac:dyDescent="0.25">
      <c r="A464" t="s">
        <v>596</v>
      </c>
      <c r="B464" t="s">
        <v>598</v>
      </c>
      <c r="C464" s="144" t="s">
        <v>1281</v>
      </c>
      <c r="D464" s="140" t="str">
        <f>IF(ISERROR(1/VLOOKUP($B464,Kraftvärmeprod!$B$1:$D$480,MATCH("Total värmeproduktion i kraftvärmeverk i kombinerad drift (GWh)",Kraftvärmeprod!$B$1:$AV$1,0),FALSE)),"Ej kraftvärme","Alternativproduktionsmetoden")</f>
        <v>Ej kraftvärme</v>
      </c>
      <c r="E464" s="140">
        <f>VLOOKUP($B464,Totalt!$B$1:$BP$480,MATCH("total el",Totalt!$B$1:$BP$1,0),FALSE)</f>
        <v>6.1400000000000003E-2</v>
      </c>
      <c r="F464" s="141" t="str">
        <f>IF(ISERROR(1/VLOOKUP($B464,Kraftvärmeprod!$B$1:$BD$480,MATCH("Total värmeproduktion i kraftvärmeverk i kombinerad drift (GWh)",Kraftvärmeprod!$B$1:$AV$1,0),FALSE)),"",VLOOKUP($B464,'Slutlig allokering'!$B$1:$BA$480,MATCH(F$1,'Slutlig allokering'!$B$2:$AS$2,0),FALSE))</f>
        <v/>
      </c>
      <c r="G464" s="140" t="str">
        <f>IF(ISERROR(1/VLOOKUP($B464,Kraftvärmeprod!$B$1:$AV$480,MATCH("Producerad elenergi i kraftvärmeverk (GWh)",Kraftvärmeprod!$B$1:$AV$1,0),FALSE)),"",VLOOKUP($B464,Kraftvärmeprod!$B$1:$AV$480,MATCH("Producerad elenergi i kraftvärmeverk (GWh)",Kraftvärmeprod!$B$1:$AV$1,0),FALSE))</f>
        <v/>
      </c>
      <c r="H464" s="140" t="str">
        <f>IF(ISERROR(1/VLOOKUP($B464,Miljö!$B$1:$T$480,MATCH("Såld mängd produktionsspecifik fjärrvärme (GWh)",Miljö!$B$1:$T$1,0),FALSE)),"",VLOOKUP($B464,Miljö!$B$1:$T$480,MATCH("Såld mängd produktionsspecifik fjärrvärme (GWh)",Miljö!$B$1:$T$1,0),FALSE))</f>
        <v/>
      </c>
      <c r="J464" s="140" t="str">
        <f t="shared" si="7"/>
        <v>Öresundskraft AB</v>
      </c>
    </row>
    <row r="465" spans="1:10" x14ac:dyDescent="0.25">
      <c r="A465" t="s">
        <v>596</v>
      </c>
      <c r="B465" t="s">
        <v>599</v>
      </c>
      <c r="C465" s="144" t="s">
        <v>1281</v>
      </c>
      <c r="D465" s="140" t="str">
        <f>IF(ISERROR(1/VLOOKUP($B465,Kraftvärmeprod!$B$1:$D$480,MATCH("Total värmeproduktion i kraftvärmeverk i kombinerad drift (GWh)",Kraftvärmeprod!$B$1:$AV$1,0),FALSE)),"Ej kraftvärme","Alternativproduktionsmetoden")</f>
        <v>Ej kraftvärme</v>
      </c>
      <c r="E465" s="140">
        <f>VLOOKUP($B465,Totalt!$B$1:$BP$480,MATCH("total el",Totalt!$B$1:$BP$1,0),FALSE)</f>
        <v>0.23</v>
      </c>
      <c r="F465" s="141" t="str">
        <f>IF(ISERROR(1/VLOOKUP($B465,Kraftvärmeprod!$B$1:$BD$480,MATCH("Total värmeproduktion i kraftvärmeverk i kombinerad drift (GWh)",Kraftvärmeprod!$B$1:$AV$1,0),FALSE)),"",VLOOKUP($B465,'Slutlig allokering'!$B$1:$BA$480,MATCH(F$1,'Slutlig allokering'!$B$2:$AS$2,0),FALSE))</f>
        <v/>
      </c>
      <c r="G465" s="140" t="str">
        <f>IF(ISERROR(1/VLOOKUP($B465,Kraftvärmeprod!$B$1:$AV$480,MATCH("Producerad elenergi i kraftvärmeverk (GWh)",Kraftvärmeprod!$B$1:$AV$1,0),FALSE)),"",VLOOKUP($B465,Kraftvärmeprod!$B$1:$AV$480,MATCH("Producerad elenergi i kraftvärmeverk (GWh)",Kraftvärmeprod!$B$1:$AV$1,0),FALSE))</f>
        <v/>
      </c>
      <c r="H465" s="140" t="str">
        <f>IF(ISERROR(1/VLOOKUP($B465,Miljö!$B$1:$T$480,MATCH("Såld mängd produktionsspecifik fjärrvärme (GWh)",Miljö!$B$1:$T$1,0),FALSE)),"",VLOOKUP($B465,Miljö!$B$1:$T$480,MATCH("Såld mängd produktionsspecifik fjärrvärme (GWh)",Miljö!$B$1:$T$1,0),FALSE))</f>
        <v/>
      </c>
      <c r="J465" s="140" t="str">
        <f t="shared" si="7"/>
        <v>Öresundskraft AB</v>
      </c>
    </row>
    <row r="466" spans="1:10" x14ac:dyDescent="0.25">
      <c r="A466" t="s">
        <v>596</v>
      </c>
      <c r="B466" t="s">
        <v>600</v>
      </c>
      <c r="C466" s="144" t="s">
        <v>1281</v>
      </c>
      <c r="D466" s="140" t="str">
        <f>IF(ISERROR(1/VLOOKUP($B466,Kraftvärmeprod!$B$1:$D$480,MATCH("Total värmeproduktion i kraftvärmeverk i kombinerad drift (GWh)",Kraftvärmeprod!$B$1:$AV$1,0),FALSE)),"Ej kraftvärme","Alternativproduktionsmetoden")</f>
        <v>Ej kraftvärme</v>
      </c>
      <c r="E466" s="140">
        <f>VLOOKUP($B466,Totalt!$B$1:$BP$480,MATCH("total el",Totalt!$B$1:$BP$1,0),FALSE)</f>
        <v>9.8390000000000004</v>
      </c>
      <c r="F466" s="141" t="str">
        <f>IF(ISERROR(1/VLOOKUP($B466,Kraftvärmeprod!$B$1:$BD$480,MATCH("Total värmeproduktion i kraftvärmeverk i kombinerad drift (GWh)",Kraftvärmeprod!$B$1:$AV$1,0),FALSE)),"",VLOOKUP($B466,'Slutlig allokering'!$B$1:$BA$480,MATCH(F$1,'Slutlig allokering'!$B$2:$AS$2,0),FALSE))</f>
        <v/>
      </c>
      <c r="G466" s="140" t="str">
        <f>IF(ISERROR(1/VLOOKUP($B466,Kraftvärmeprod!$B$1:$AV$480,MATCH("Producerad elenergi i kraftvärmeverk (GWh)",Kraftvärmeprod!$B$1:$AV$1,0),FALSE)),"",VLOOKUP($B466,Kraftvärmeprod!$B$1:$AV$480,MATCH("Producerad elenergi i kraftvärmeverk (GWh)",Kraftvärmeprod!$B$1:$AV$1,0),FALSE))</f>
        <v/>
      </c>
      <c r="H466" s="140" t="str">
        <f>IF(ISERROR(1/VLOOKUP($B466,Miljö!$B$1:$T$480,MATCH("Såld mängd produktionsspecifik fjärrvärme (GWh)",Miljö!$B$1:$T$1,0),FALSE)),"",VLOOKUP($B466,Miljö!$B$1:$T$480,MATCH("Såld mängd produktionsspecifik fjärrvärme (GWh)",Miljö!$B$1:$T$1,0),FALSE))</f>
        <v/>
      </c>
      <c r="J466" s="140" t="str">
        <f t="shared" si="7"/>
        <v>Öresundskraft AB</v>
      </c>
    </row>
    <row r="467" spans="1:10" x14ac:dyDescent="0.25">
      <c r="A467" t="s">
        <v>601</v>
      </c>
      <c r="B467" t="s">
        <v>602</v>
      </c>
      <c r="C467" s="140" t="s">
        <v>687</v>
      </c>
      <c r="D467" s="140" t="str">
        <f>IF(ISERROR(1/VLOOKUP($B467,Kraftvärmeprod!$B$1:$D$480,MATCH("Total värmeproduktion i kraftvärmeverk i kombinerad drift (GWh)",Kraftvärmeprod!$B$1:$AV$1,0),FALSE)),"Ej kraftvärme","Alternativproduktionsmetoden")</f>
        <v>Ej kraftvärme</v>
      </c>
      <c r="E467" s="140">
        <f>VLOOKUP($B467,Totalt!$B$1:$BP$480,MATCH("total el",Totalt!$B$1:$BP$1,0),FALSE)</f>
        <v>0.85799999999999998</v>
      </c>
      <c r="F467" s="141" t="str">
        <f>IF(ISERROR(1/VLOOKUP($B467,Kraftvärmeprod!$B$1:$BD$480,MATCH("Total värmeproduktion i kraftvärmeverk i kombinerad drift (GWh)",Kraftvärmeprod!$B$1:$AV$1,0),FALSE)),"",VLOOKUP($B467,'Slutlig allokering'!$B$1:$BA$480,MATCH(F$1,'Slutlig allokering'!$B$2:$AS$2,0),FALSE))</f>
        <v/>
      </c>
      <c r="G467" s="140" t="str">
        <f>IF(ISERROR(1/VLOOKUP($B467,Kraftvärmeprod!$B$1:$AV$480,MATCH("Producerad elenergi i kraftvärmeverk (GWh)",Kraftvärmeprod!$B$1:$AV$1,0),FALSE)),"",VLOOKUP($B467,Kraftvärmeprod!$B$1:$AV$480,MATCH("Producerad elenergi i kraftvärmeverk (GWh)",Kraftvärmeprod!$B$1:$AV$1,0),FALSE))</f>
        <v/>
      </c>
      <c r="H467" s="140" t="str">
        <f>IF(ISERROR(1/VLOOKUP($B467,Miljö!$B$1:$T$480,MATCH("Såld mängd produktionsspecifik fjärrvärme (GWh)",Miljö!$B$1:$T$1,0),FALSE)),"",VLOOKUP($B467,Miljö!$B$1:$T$480,MATCH("Såld mängd produktionsspecifik fjärrvärme (GWh)",Miljö!$B$1:$T$1,0),FALSE))</f>
        <v/>
      </c>
      <c r="J467" s="140" t="str">
        <f t="shared" si="7"/>
        <v>Örkelljunga Fjärrvärmeverk AB</v>
      </c>
    </row>
    <row r="468" spans="1:10" x14ac:dyDescent="0.25">
      <c r="A468" t="s">
        <v>603</v>
      </c>
      <c r="B468" t="s">
        <v>604</v>
      </c>
      <c r="C468" s="140" t="s">
        <v>687</v>
      </c>
      <c r="D468" s="140" t="str">
        <f>IF(ISERROR(1/VLOOKUP($B468,Kraftvärmeprod!$B$1:$D$480,MATCH("Total värmeproduktion i kraftvärmeverk i kombinerad drift (GWh)",Kraftvärmeprod!$B$1:$AV$1,0),FALSE)),"Ej kraftvärme","Alternativproduktionsmetoden")</f>
        <v>Ej kraftvärme</v>
      </c>
      <c r="E468" s="140">
        <f>VLOOKUP($B468,Totalt!$B$1:$BP$480,MATCH("total el",Totalt!$B$1:$BP$1,0),FALSE)</f>
        <v>1.7</v>
      </c>
      <c r="F468" s="141" t="str">
        <f>IF(ISERROR(1/VLOOKUP($B468,Kraftvärmeprod!$B$1:$BD$480,MATCH("Total värmeproduktion i kraftvärmeverk i kombinerad drift (GWh)",Kraftvärmeprod!$B$1:$AV$1,0),FALSE)),"",VLOOKUP($B468,'Slutlig allokering'!$B$1:$BA$480,MATCH(F$1,'Slutlig allokering'!$B$2:$AS$2,0),FALSE))</f>
        <v/>
      </c>
      <c r="G468" s="140" t="str">
        <f>IF(ISERROR(1/VLOOKUP($B468,Kraftvärmeprod!$B$1:$AV$480,MATCH("Producerad elenergi i kraftvärmeverk (GWh)",Kraftvärmeprod!$B$1:$AV$1,0),FALSE)),"",VLOOKUP($B468,Kraftvärmeprod!$B$1:$AV$480,MATCH("Producerad elenergi i kraftvärmeverk (GWh)",Kraftvärmeprod!$B$1:$AV$1,0),FALSE))</f>
        <v/>
      </c>
      <c r="H468" s="140" t="str">
        <f>IF(ISERROR(1/VLOOKUP($B468,Miljö!$B$1:$T$480,MATCH("Såld mängd produktionsspecifik fjärrvärme (GWh)",Miljö!$B$1:$T$1,0),FALSE)),"",VLOOKUP($B468,Miljö!$B$1:$T$480,MATCH("Såld mängd produktionsspecifik fjärrvärme (GWh)",Miljö!$B$1:$T$1,0),FALSE))</f>
        <v/>
      </c>
      <c r="J468" s="140" t="str">
        <f t="shared" si="7"/>
        <v>Österlens Kraft AB</v>
      </c>
    </row>
    <row r="469" spans="1:10" x14ac:dyDescent="0.25">
      <c r="A469" t="s">
        <v>605</v>
      </c>
      <c r="B469" t="s">
        <v>606</v>
      </c>
      <c r="C469" s="140" t="s">
        <v>687</v>
      </c>
      <c r="D469" s="140" t="str">
        <f>IF(ISERROR(1/VLOOKUP($B469,Kraftvärmeprod!$B$1:$D$480,MATCH("Total värmeproduktion i kraftvärmeverk i kombinerad drift (GWh)",Kraftvärmeprod!$B$1:$AV$1,0),FALSE)),"Ej kraftvärme","Alternativproduktionsmetoden")</f>
        <v>Ej kraftvärme</v>
      </c>
      <c r="E469" s="140">
        <f>VLOOKUP($B469,Totalt!$B$1:$BP$480,MATCH("total el",Totalt!$B$1:$BP$1,0),FALSE)</f>
        <v>0.27026</v>
      </c>
      <c r="F469" s="141" t="str">
        <f>IF(ISERROR(1/VLOOKUP($B469,Kraftvärmeprod!$B$1:$BD$480,MATCH("Total värmeproduktion i kraftvärmeverk i kombinerad drift (GWh)",Kraftvärmeprod!$B$1:$AV$1,0),FALSE)),"",VLOOKUP($B469,'Slutlig allokering'!$B$1:$BA$480,MATCH(F$1,'Slutlig allokering'!$B$2:$AS$2,0),FALSE))</f>
        <v/>
      </c>
      <c r="G469" s="140" t="str">
        <f>IF(ISERROR(1/VLOOKUP($B469,Kraftvärmeprod!$B$1:$AV$480,MATCH("Producerad elenergi i kraftvärmeverk (GWh)",Kraftvärmeprod!$B$1:$AV$1,0),FALSE)),"",VLOOKUP($B469,Kraftvärmeprod!$B$1:$AV$480,MATCH("Producerad elenergi i kraftvärmeverk (GWh)",Kraftvärmeprod!$B$1:$AV$1,0),FALSE))</f>
        <v/>
      </c>
      <c r="H469" s="140" t="str">
        <f>IF(ISERROR(1/VLOOKUP($B469,Miljö!$B$1:$T$480,MATCH("Såld mängd produktionsspecifik fjärrvärme (GWh)",Miljö!$B$1:$T$1,0),FALSE)),"",VLOOKUP($B469,Miljö!$B$1:$T$480,MATCH("Såld mängd produktionsspecifik fjärrvärme (GWh)",Miljö!$B$1:$T$1,0),FALSE))</f>
        <v/>
      </c>
      <c r="J469" s="140" t="str">
        <f t="shared" si="7"/>
        <v>Övik Energi AB</v>
      </c>
    </row>
    <row r="470" spans="1:10" x14ac:dyDescent="0.25">
      <c r="A470" t="s">
        <v>605</v>
      </c>
      <c r="B470" t="s">
        <v>607</v>
      </c>
      <c r="C470" s="140" t="s">
        <v>687</v>
      </c>
      <c r="D470" s="140" t="str">
        <f>IF(ISERROR(1/VLOOKUP($B470,Kraftvärmeprod!$B$1:$D$480,MATCH("Total värmeproduktion i kraftvärmeverk i kombinerad drift (GWh)",Kraftvärmeprod!$B$1:$AV$1,0),FALSE)),"Ej kraftvärme","Alternativproduktionsmetoden")</f>
        <v>Ej kraftvärme</v>
      </c>
      <c r="E470" s="140">
        <f>VLOOKUP($B470,Totalt!$B$1:$BP$480,MATCH("total el",Totalt!$B$1:$BP$1,0),FALSE)</f>
        <v>1.3494699999999999</v>
      </c>
      <c r="F470" s="141" t="str">
        <f>IF(ISERROR(1/VLOOKUP($B470,Kraftvärmeprod!$B$1:$BD$480,MATCH("Total värmeproduktion i kraftvärmeverk i kombinerad drift (GWh)",Kraftvärmeprod!$B$1:$AV$1,0),FALSE)),"",VLOOKUP($B470,'Slutlig allokering'!$B$1:$BA$480,MATCH(F$1,'Slutlig allokering'!$B$2:$AS$2,0),FALSE))</f>
        <v/>
      </c>
      <c r="G470" s="140" t="str">
        <f>IF(ISERROR(1/VLOOKUP($B470,Kraftvärmeprod!$B$1:$AV$480,MATCH("Producerad elenergi i kraftvärmeverk (GWh)",Kraftvärmeprod!$B$1:$AV$1,0),FALSE)),"",VLOOKUP($B470,Kraftvärmeprod!$B$1:$AV$480,MATCH("Producerad elenergi i kraftvärmeverk (GWh)",Kraftvärmeprod!$B$1:$AV$1,0),FALSE))</f>
        <v/>
      </c>
      <c r="H470" s="140" t="str">
        <f>IF(ISERROR(1/VLOOKUP($B470,Miljö!$B$1:$T$480,MATCH("Såld mängd produktionsspecifik fjärrvärme (GWh)",Miljö!$B$1:$T$1,0),FALSE)),"",VLOOKUP($B470,Miljö!$B$1:$T$480,MATCH("Såld mängd produktionsspecifik fjärrvärme (GWh)",Miljö!$B$1:$T$1,0),FALSE))</f>
        <v/>
      </c>
      <c r="J470" s="140" t="str">
        <f t="shared" si="7"/>
        <v>Övik Energi AB</v>
      </c>
    </row>
    <row r="471" spans="1:10" x14ac:dyDescent="0.25">
      <c r="A471" t="s">
        <v>605</v>
      </c>
      <c r="B471" t="s">
        <v>608</v>
      </c>
      <c r="C471" s="140" t="s">
        <v>687</v>
      </c>
      <c r="D471" s="140" t="str">
        <f>IF(ISERROR(1/VLOOKUP($B471,Kraftvärmeprod!$B$1:$D$480,MATCH("Total värmeproduktion i kraftvärmeverk i kombinerad drift (GWh)",Kraftvärmeprod!$B$1:$AV$1,0),FALSE)),"Ej kraftvärme","Alternativproduktionsmetoden")</f>
        <v>Ej kraftvärme</v>
      </c>
      <c r="E471" s="140">
        <f>VLOOKUP($B471,Totalt!$B$1:$BP$480,MATCH("total el",Totalt!$B$1:$BP$1,0),FALSE)</f>
        <v>3.7470000000000003E-2</v>
      </c>
      <c r="F471" s="141" t="str">
        <f>IF(ISERROR(1/VLOOKUP($B471,Kraftvärmeprod!$B$1:$BD$480,MATCH("Total värmeproduktion i kraftvärmeverk i kombinerad drift (GWh)",Kraftvärmeprod!$B$1:$AV$1,0),FALSE)),"",VLOOKUP($B471,'Slutlig allokering'!$B$1:$BA$480,MATCH(F$1,'Slutlig allokering'!$B$2:$AS$2,0),FALSE))</f>
        <v/>
      </c>
      <c r="G471" s="140" t="str">
        <f>IF(ISERROR(1/VLOOKUP($B471,Kraftvärmeprod!$B$1:$AV$480,MATCH("Producerad elenergi i kraftvärmeverk (GWh)",Kraftvärmeprod!$B$1:$AV$1,0),FALSE)),"",VLOOKUP($B471,Kraftvärmeprod!$B$1:$AV$480,MATCH("Producerad elenergi i kraftvärmeverk (GWh)",Kraftvärmeprod!$B$1:$AV$1,0),FALSE))</f>
        <v/>
      </c>
      <c r="H471" s="140" t="str">
        <f>IF(ISERROR(1/VLOOKUP($B471,Miljö!$B$1:$T$480,MATCH("Såld mängd produktionsspecifik fjärrvärme (GWh)",Miljö!$B$1:$T$1,0),FALSE)),"",VLOOKUP($B471,Miljö!$B$1:$T$480,MATCH("Såld mängd produktionsspecifik fjärrvärme (GWh)",Miljö!$B$1:$T$1,0),FALSE))</f>
        <v/>
      </c>
      <c r="J471" s="140" t="str">
        <f t="shared" si="7"/>
        <v>Övik Energi AB</v>
      </c>
    </row>
    <row r="472" spans="1:10" x14ac:dyDescent="0.25">
      <c r="A472" t="s">
        <v>605</v>
      </c>
      <c r="B472" t="s">
        <v>609</v>
      </c>
      <c r="C472" s="140" t="s">
        <v>687</v>
      </c>
      <c r="D472" s="140" t="str">
        <f>IF(ISERROR(1/VLOOKUP($B472,Kraftvärmeprod!$B$1:$D$480,MATCH("Total värmeproduktion i kraftvärmeverk i kombinerad drift (GWh)",Kraftvärmeprod!$B$1:$AV$1,0),FALSE)),"Ej kraftvärme","Alternativproduktionsmetoden")</f>
        <v>Ej kraftvärme</v>
      </c>
      <c r="E472" s="140">
        <f>VLOOKUP($B472,Totalt!$B$1:$BP$480,MATCH("total el",Totalt!$B$1:$BP$1,0),FALSE)</f>
        <v>0.20291999999999999</v>
      </c>
      <c r="F472" s="141" t="str">
        <f>IF(ISERROR(1/VLOOKUP($B472,Kraftvärmeprod!$B$1:$BD$480,MATCH("Total värmeproduktion i kraftvärmeverk i kombinerad drift (GWh)",Kraftvärmeprod!$B$1:$AV$1,0),FALSE)),"",VLOOKUP($B472,'Slutlig allokering'!$B$1:$BA$480,MATCH(F$1,'Slutlig allokering'!$B$2:$AS$2,0),FALSE))</f>
        <v/>
      </c>
      <c r="G472" s="140" t="str">
        <f>IF(ISERROR(1/VLOOKUP($B472,Kraftvärmeprod!$B$1:$AV$480,MATCH("Producerad elenergi i kraftvärmeverk (GWh)",Kraftvärmeprod!$B$1:$AV$1,0),FALSE)),"",VLOOKUP($B472,Kraftvärmeprod!$B$1:$AV$480,MATCH("Producerad elenergi i kraftvärmeverk (GWh)",Kraftvärmeprod!$B$1:$AV$1,0),FALSE))</f>
        <v/>
      </c>
      <c r="H472" s="140" t="str">
        <f>IF(ISERROR(1/VLOOKUP($B472,Miljö!$B$1:$T$480,MATCH("Såld mängd produktionsspecifik fjärrvärme (GWh)",Miljö!$B$1:$T$1,0),FALSE)),"",VLOOKUP($B472,Miljö!$B$1:$T$480,MATCH("Såld mängd produktionsspecifik fjärrvärme (GWh)",Miljö!$B$1:$T$1,0),FALSE))</f>
        <v/>
      </c>
      <c r="J472" s="140" t="str">
        <f t="shared" si="7"/>
        <v>Övik Energi AB</v>
      </c>
    </row>
    <row r="473" spans="1:10" x14ac:dyDescent="0.25">
      <c r="A473" t="s">
        <v>605</v>
      </c>
      <c r="B473" t="s">
        <v>610</v>
      </c>
      <c r="C473" s="140" t="s">
        <v>687</v>
      </c>
      <c r="D473" s="140" t="str">
        <f>IF(ISERROR(1/VLOOKUP($B473,Kraftvärmeprod!$B$1:$D$480,MATCH("Total värmeproduktion i kraftvärmeverk i kombinerad drift (GWh)",Kraftvärmeprod!$B$1:$AV$1,0),FALSE)),"Ej kraftvärme","Alternativproduktionsmetoden")</f>
        <v>Ej kraftvärme</v>
      </c>
      <c r="E473" s="140">
        <f>VLOOKUP($B473,Totalt!$B$1:$BP$480,MATCH("total el",Totalt!$B$1:$BP$1,0),FALSE)</f>
        <v>0.15157999999999999</v>
      </c>
      <c r="F473" s="141" t="str">
        <f>IF(ISERROR(1/VLOOKUP($B473,Kraftvärmeprod!$B$1:$BD$480,MATCH("Total värmeproduktion i kraftvärmeverk i kombinerad drift (GWh)",Kraftvärmeprod!$B$1:$AV$1,0),FALSE)),"",VLOOKUP($B473,'Slutlig allokering'!$B$1:$BA$480,MATCH(F$1,'Slutlig allokering'!$B$2:$AS$2,0),FALSE))</f>
        <v/>
      </c>
      <c r="G473" s="140" t="str">
        <f>IF(ISERROR(1/VLOOKUP($B473,Kraftvärmeprod!$B$1:$AV$480,MATCH("Producerad elenergi i kraftvärmeverk (GWh)",Kraftvärmeprod!$B$1:$AV$1,0),FALSE)),"",VLOOKUP($B473,Kraftvärmeprod!$B$1:$AV$480,MATCH("Producerad elenergi i kraftvärmeverk (GWh)",Kraftvärmeprod!$B$1:$AV$1,0),FALSE))</f>
        <v/>
      </c>
      <c r="H473" s="140" t="str">
        <f>IF(ISERROR(1/VLOOKUP($B473,Miljö!$B$1:$T$480,MATCH("Såld mängd produktionsspecifik fjärrvärme (GWh)",Miljö!$B$1:$T$1,0),FALSE)),"",VLOOKUP($B473,Miljö!$B$1:$T$480,MATCH("Såld mängd produktionsspecifik fjärrvärme (GWh)",Miljö!$B$1:$T$1,0),FALSE))</f>
        <v/>
      </c>
      <c r="J473" s="140" t="str">
        <f t="shared" si="7"/>
        <v>Övik Energi AB</v>
      </c>
    </row>
    <row r="474" spans="1:10" x14ac:dyDescent="0.25">
      <c r="A474" t="s">
        <v>605</v>
      </c>
      <c r="B474" t="s">
        <v>611</v>
      </c>
      <c r="C474" s="140" t="s">
        <v>687</v>
      </c>
      <c r="D474" s="140" t="str">
        <f>IF(ISERROR(1/VLOOKUP($B474,Kraftvärmeprod!$B$1:$D$480,MATCH("Total värmeproduktion i kraftvärmeverk i kombinerad drift (GWh)",Kraftvärmeprod!$B$1:$AV$1,0),FALSE)),"Ej kraftvärme","Alternativproduktionsmetoden")</f>
        <v>Alternativproduktionsmetoden</v>
      </c>
      <c r="E474" s="140">
        <f>VLOOKUP($B474,Totalt!$B$1:$BP$480,MATCH("total el",Totalt!$B$1:$BP$1,0),FALSE)</f>
        <v>16.9636</v>
      </c>
      <c r="F474" s="141">
        <f>IF(ISERROR(1/VLOOKUP($B474,Kraftvärmeprod!$B$1:$BD$480,MATCH("Total värmeproduktion i kraftvärmeverk i kombinerad drift (GWh)",Kraftvärmeprod!$B$1:$AV$1,0),FALSE)),"",VLOOKUP($B474,'Slutlig allokering'!$B$1:$BA$480,MATCH(F$1,'Slutlig allokering'!$B$2:$AS$2,0),FALSE))</f>
        <v>0.57027457202712228</v>
      </c>
      <c r="G474" s="140">
        <f>IF(ISERROR(1/VLOOKUP($B474,Kraftvärmeprod!$B$1:$AV$480,MATCH("Producerad elenergi i kraftvärmeverk (GWh)",Kraftvärmeprod!$B$1:$AV$1,0),FALSE)),"",VLOOKUP($B474,Kraftvärmeprod!$B$1:$AV$480,MATCH("Producerad elenergi i kraftvärmeverk (GWh)",Kraftvärmeprod!$B$1:$AV$1,0),FALSE))</f>
        <v>159.42699999999999</v>
      </c>
      <c r="H474" s="140" t="str">
        <f>IF(ISERROR(1/VLOOKUP($B474,Miljö!$B$1:$T$480,MATCH("Såld mängd produktionsspecifik fjärrvärme (GWh)",Miljö!$B$1:$T$1,0),FALSE)),"",VLOOKUP($B474,Miljö!$B$1:$T$480,MATCH("Såld mängd produktionsspecifik fjärrvärme (GWh)",Miljö!$B$1:$T$1,0),FALSE))</f>
        <v/>
      </c>
      <c r="J474" s="140" t="str">
        <f t="shared" si="7"/>
        <v>Övik Energi AB</v>
      </c>
    </row>
  </sheetData>
  <hyperlinks>
    <hyperlink ref="C176" r:id="rId1"/>
    <hyperlink ref="C186" r:id="rId2"/>
    <hyperlink ref="C194" r:id="rId3"/>
    <hyperlink ref="C209" r:id="rId4"/>
    <hyperlink ref="C210" r:id="rId5"/>
    <hyperlink ref="C251" r:id="rId6"/>
    <hyperlink ref="C252" r:id="rId7"/>
    <hyperlink ref="C268" r:id="rId8"/>
    <hyperlink ref="C269:C270" r:id="rId9" display="http://www.norrtelje-energi.se/"/>
    <hyperlink ref="C277" r:id="rId10"/>
    <hyperlink ref="C285" r:id="rId11"/>
    <hyperlink ref="C286:C300" r:id="rId12" display="http://rindi.se/"/>
    <hyperlink ref="C367" r:id="rId13"/>
    <hyperlink ref="C375" r:id="rId14"/>
    <hyperlink ref="C373:C374" r:id="rId15" display="http://www.telge.se/"/>
    <hyperlink ref="C383" r:id="rId16"/>
    <hyperlink ref="C384:C385" r:id="rId17" display="http://www.uddevallaenergi.se/"/>
    <hyperlink ref="C414" r:id="rId18"/>
    <hyperlink ref="C415:C416" r:id="rId19" display="http://www.vetabvetlanda.se/vanstermeny/verksamheter/fjarrvarme/miljo/"/>
    <hyperlink ref="C422" r:id="rId20"/>
    <hyperlink ref="C423:C424" r:id="rId21" display="http://www.mteab.net/toppmeny/fjarrvarme"/>
    <hyperlink ref="C451" r:id="rId22"/>
    <hyperlink ref="C452:C453" r:id="rId23" display="http://www.vastervik.se/"/>
    <hyperlink ref="C463" r:id="rId24"/>
    <hyperlink ref="C464:C466" r:id="rId25" display="http://www.oresundskraft.se/"/>
  </hyperlinks>
  <pageMargins left="0.7" right="0.7" top="0.75" bottom="0.75" header="0.3" footer="0.3"/>
  <legacy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AS14"/>
  <sheetViews>
    <sheetView workbookViewId="0">
      <selection activeCell="AD259" sqref="AD259"/>
    </sheetView>
  </sheetViews>
  <sheetFormatPr defaultRowHeight="15" x14ac:dyDescent="0.25"/>
  <cols>
    <col min="1" max="1" width="16" style="150" customWidth="1"/>
    <col min="2" max="3" width="9.140625" style="150"/>
    <col min="4" max="5" width="9.85546875" style="150" bestFit="1" customWidth="1"/>
    <col min="6" max="10" width="9.140625" style="150"/>
    <col min="11" max="11" width="9.85546875" style="150" bestFit="1" customWidth="1"/>
    <col min="12" max="20" width="9.140625" style="150"/>
    <col min="21" max="21" width="9.85546875" style="150" bestFit="1" customWidth="1"/>
    <col min="22" max="249" width="9.140625" style="150"/>
    <col min="250" max="250" width="16" style="150" customWidth="1"/>
    <col min="251" max="505" width="9.140625" style="150"/>
    <col min="506" max="506" width="16" style="150" customWidth="1"/>
    <col min="507" max="761" width="9.140625" style="150"/>
    <col min="762" max="762" width="16" style="150" customWidth="1"/>
    <col min="763" max="1017" width="9.140625" style="150"/>
    <col min="1018" max="1018" width="16" style="150" customWidth="1"/>
    <col min="1019" max="1273" width="9.140625" style="150"/>
    <col min="1274" max="1274" width="16" style="150" customWidth="1"/>
    <col min="1275" max="1529" width="9.140625" style="150"/>
    <col min="1530" max="1530" width="16" style="150" customWidth="1"/>
    <col min="1531" max="1785" width="9.140625" style="150"/>
    <col min="1786" max="1786" width="16" style="150" customWidth="1"/>
    <col min="1787" max="2041" width="9.140625" style="150"/>
    <col min="2042" max="2042" width="16" style="150" customWidth="1"/>
    <col min="2043" max="2297" width="9.140625" style="150"/>
    <col min="2298" max="2298" width="16" style="150" customWidth="1"/>
    <col min="2299" max="2553" width="9.140625" style="150"/>
    <col min="2554" max="2554" width="16" style="150" customWidth="1"/>
    <col min="2555" max="2809" width="9.140625" style="150"/>
    <col min="2810" max="2810" width="16" style="150" customWidth="1"/>
    <col min="2811" max="3065" width="9.140625" style="150"/>
    <col min="3066" max="3066" width="16" style="150" customWidth="1"/>
    <col min="3067" max="3321" width="9.140625" style="150"/>
    <col min="3322" max="3322" width="16" style="150" customWidth="1"/>
    <col min="3323" max="3577" width="9.140625" style="150"/>
    <col min="3578" max="3578" width="16" style="150" customWidth="1"/>
    <col min="3579" max="3833" width="9.140625" style="150"/>
    <col min="3834" max="3834" width="16" style="150" customWidth="1"/>
    <col min="3835" max="4089" width="9.140625" style="150"/>
    <col min="4090" max="4090" width="16" style="150" customWidth="1"/>
    <col min="4091" max="4345" width="9.140625" style="150"/>
    <col min="4346" max="4346" width="16" style="150" customWidth="1"/>
    <col min="4347" max="4601" width="9.140625" style="150"/>
    <col min="4602" max="4602" width="16" style="150" customWidth="1"/>
    <col min="4603" max="4857" width="9.140625" style="150"/>
    <col min="4858" max="4858" width="16" style="150" customWidth="1"/>
    <col min="4859" max="5113" width="9.140625" style="150"/>
    <col min="5114" max="5114" width="16" style="150" customWidth="1"/>
    <col min="5115" max="5369" width="9.140625" style="150"/>
    <col min="5370" max="5370" width="16" style="150" customWidth="1"/>
    <col min="5371" max="5625" width="9.140625" style="150"/>
    <col min="5626" max="5626" width="16" style="150" customWidth="1"/>
    <col min="5627" max="5881" width="9.140625" style="150"/>
    <col min="5882" max="5882" width="16" style="150" customWidth="1"/>
    <col min="5883" max="6137" width="9.140625" style="150"/>
    <col min="6138" max="6138" width="16" style="150" customWidth="1"/>
    <col min="6139" max="6393" width="9.140625" style="150"/>
    <col min="6394" max="6394" width="16" style="150" customWidth="1"/>
    <col min="6395" max="6649" width="9.140625" style="150"/>
    <col min="6650" max="6650" width="16" style="150" customWidth="1"/>
    <col min="6651" max="6905" width="9.140625" style="150"/>
    <col min="6906" max="6906" width="16" style="150" customWidth="1"/>
    <col min="6907" max="7161" width="9.140625" style="150"/>
    <col min="7162" max="7162" width="16" style="150" customWidth="1"/>
    <col min="7163" max="7417" width="9.140625" style="150"/>
    <col min="7418" max="7418" width="16" style="150" customWidth="1"/>
    <col min="7419" max="7673" width="9.140625" style="150"/>
    <col min="7674" max="7674" width="16" style="150" customWidth="1"/>
    <col min="7675" max="7929" width="9.140625" style="150"/>
    <col min="7930" max="7930" width="16" style="150" customWidth="1"/>
    <col min="7931" max="8185" width="9.140625" style="150"/>
    <col min="8186" max="8186" width="16" style="150" customWidth="1"/>
    <col min="8187" max="8441" width="9.140625" style="150"/>
    <col min="8442" max="8442" width="16" style="150" customWidth="1"/>
    <col min="8443" max="8697" width="9.140625" style="150"/>
    <col min="8698" max="8698" width="16" style="150" customWidth="1"/>
    <col min="8699" max="8953" width="9.140625" style="150"/>
    <col min="8954" max="8954" width="16" style="150" customWidth="1"/>
    <col min="8955" max="9209" width="9.140625" style="150"/>
    <col min="9210" max="9210" width="16" style="150" customWidth="1"/>
    <col min="9211" max="9465" width="9.140625" style="150"/>
    <col min="9466" max="9466" width="16" style="150" customWidth="1"/>
    <col min="9467" max="9721" width="9.140625" style="150"/>
    <col min="9722" max="9722" width="16" style="150" customWidth="1"/>
    <col min="9723" max="9977" width="9.140625" style="150"/>
    <col min="9978" max="9978" width="16" style="150" customWidth="1"/>
    <col min="9979" max="10233" width="9.140625" style="150"/>
    <col min="10234" max="10234" width="16" style="150" customWidth="1"/>
    <col min="10235" max="10489" width="9.140625" style="150"/>
    <col min="10490" max="10490" width="16" style="150" customWidth="1"/>
    <col min="10491" max="10745" width="9.140625" style="150"/>
    <col min="10746" max="10746" width="16" style="150" customWidth="1"/>
    <col min="10747" max="11001" width="9.140625" style="150"/>
    <col min="11002" max="11002" width="16" style="150" customWidth="1"/>
    <col min="11003" max="11257" width="9.140625" style="150"/>
    <col min="11258" max="11258" width="16" style="150" customWidth="1"/>
    <col min="11259" max="11513" width="9.140625" style="150"/>
    <col min="11514" max="11514" width="16" style="150" customWidth="1"/>
    <col min="11515" max="11769" width="9.140625" style="150"/>
    <col min="11770" max="11770" width="16" style="150" customWidth="1"/>
    <col min="11771" max="12025" width="9.140625" style="150"/>
    <col min="12026" max="12026" width="16" style="150" customWidth="1"/>
    <col min="12027" max="12281" width="9.140625" style="150"/>
    <col min="12282" max="12282" width="16" style="150" customWidth="1"/>
    <col min="12283" max="12537" width="9.140625" style="150"/>
    <col min="12538" max="12538" width="16" style="150" customWidth="1"/>
    <col min="12539" max="12793" width="9.140625" style="150"/>
    <col min="12794" max="12794" width="16" style="150" customWidth="1"/>
    <col min="12795" max="13049" width="9.140625" style="150"/>
    <col min="13050" max="13050" width="16" style="150" customWidth="1"/>
    <col min="13051" max="13305" width="9.140625" style="150"/>
    <col min="13306" max="13306" width="16" style="150" customWidth="1"/>
    <col min="13307" max="13561" width="9.140625" style="150"/>
    <col min="13562" max="13562" width="16" style="150" customWidth="1"/>
    <col min="13563" max="13817" width="9.140625" style="150"/>
    <col min="13818" max="13818" width="16" style="150" customWidth="1"/>
    <col min="13819" max="14073" width="9.140625" style="150"/>
    <col min="14074" max="14074" width="16" style="150" customWidth="1"/>
    <col min="14075" max="14329" width="9.140625" style="150"/>
    <col min="14330" max="14330" width="16" style="150" customWidth="1"/>
    <col min="14331" max="14585" width="9.140625" style="150"/>
    <col min="14586" max="14586" width="16" style="150" customWidth="1"/>
    <col min="14587" max="14841" width="9.140625" style="150"/>
    <col min="14842" max="14842" width="16" style="150" customWidth="1"/>
    <col min="14843" max="15097" width="9.140625" style="150"/>
    <col min="15098" max="15098" width="16" style="150" customWidth="1"/>
    <col min="15099" max="15353" width="9.140625" style="150"/>
    <col min="15354" max="15354" width="16" style="150" customWidth="1"/>
    <col min="15355" max="15609" width="9.140625" style="150"/>
    <col min="15610" max="15610" width="16" style="150" customWidth="1"/>
    <col min="15611" max="15865" width="9.140625" style="150"/>
    <col min="15866" max="15866" width="16" style="150" customWidth="1"/>
    <col min="15867" max="16121" width="9.140625" style="150"/>
    <col min="16122" max="16122" width="16" style="150" customWidth="1"/>
    <col min="16123" max="16384" width="9.140625" style="150"/>
  </cols>
  <sheetData>
    <row r="2" spans="1:45" s="148" customFormat="1" ht="75" x14ac:dyDescent="0.25">
      <c r="A2" s="148" t="s">
        <v>1</v>
      </c>
      <c r="M2" s="148" t="s">
        <v>854</v>
      </c>
      <c r="N2" s="148" t="s">
        <v>854</v>
      </c>
      <c r="O2" s="148" t="s">
        <v>854</v>
      </c>
      <c r="P2" s="148" t="s">
        <v>854</v>
      </c>
      <c r="Q2" s="148" t="s">
        <v>854</v>
      </c>
      <c r="R2" s="148" t="s">
        <v>1145</v>
      </c>
      <c r="S2" s="148" t="s">
        <v>1145</v>
      </c>
      <c r="T2" s="148" t="s">
        <v>1145</v>
      </c>
      <c r="U2" s="148" t="s">
        <v>1145</v>
      </c>
      <c r="X2" s="148" t="s">
        <v>862</v>
      </c>
      <c r="Z2" s="148" t="s">
        <v>1286</v>
      </c>
      <c r="AG2" s="148" t="s">
        <v>1286</v>
      </c>
    </row>
    <row r="3" spans="1:45" ht="90" x14ac:dyDescent="0.25">
      <c r="A3" s="149" t="str">
        <f>'Redovisning för kunder'!$B$4</f>
        <v>Ludvika</v>
      </c>
      <c r="D3" s="71" t="s">
        <v>1035</v>
      </c>
      <c r="E3" s="71" t="s">
        <v>856</v>
      </c>
      <c r="F3" s="71" t="s">
        <v>1029</v>
      </c>
      <c r="G3" s="71" t="s">
        <v>869</v>
      </c>
      <c r="H3" s="71" t="s">
        <v>872</v>
      </c>
      <c r="I3" s="71" t="s">
        <v>1042</v>
      </c>
      <c r="J3" s="71" t="s">
        <v>858</v>
      </c>
      <c r="K3" s="71" t="s">
        <v>1026</v>
      </c>
      <c r="L3" s="71" t="s">
        <v>951</v>
      </c>
      <c r="M3" s="71" t="s">
        <v>1027</v>
      </c>
      <c r="N3" s="71" t="s">
        <v>1030</v>
      </c>
      <c r="O3" s="71" t="s">
        <v>1033</v>
      </c>
      <c r="P3" s="71" t="s">
        <v>1034</v>
      </c>
      <c r="Q3" s="71" t="s">
        <v>1044</v>
      </c>
      <c r="R3" s="71" t="s">
        <v>1039</v>
      </c>
      <c r="S3" s="71" t="s">
        <v>1038</v>
      </c>
      <c r="T3" s="71" t="s">
        <v>1040</v>
      </c>
      <c r="U3" s="71" t="s">
        <v>1043</v>
      </c>
      <c r="V3" s="71" t="s">
        <v>1036</v>
      </c>
      <c r="W3" s="71" t="s">
        <v>1028</v>
      </c>
      <c r="X3" s="71" t="s">
        <v>1041</v>
      </c>
      <c r="Y3" s="71" t="s">
        <v>1037</v>
      </c>
      <c r="Z3" s="71" t="s">
        <v>1131</v>
      </c>
      <c r="AA3" s="71" t="s">
        <v>1129</v>
      </c>
      <c r="AB3" s="71" t="s">
        <v>1130</v>
      </c>
      <c r="AC3" s="71" t="s">
        <v>1032</v>
      </c>
      <c r="AD3" s="71" t="s">
        <v>855</v>
      </c>
      <c r="AE3" s="71" t="s">
        <v>1127</v>
      </c>
      <c r="AF3" s="72" t="s">
        <v>1132</v>
      </c>
      <c r="AG3" s="96" t="s">
        <v>1128</v>
      </c>
      <c r="AH3" s="71" t="s">
        <v>1133</v>
      </c>
      <c r="AI3" s="158"/>
      <c r="AJ3" s="151" t="s">
        <v>862</v>
      </c>
      <c r="AK3" s="151" t="s">
        <v>854</v>
      </c>
      <c r="AL3" s="151" t="s">
        <v>1145</v>
      </c>
      <c r="AM3" s="151" t="s">
        <v>1146</v>
      </c>
      <c r="AN3" s="151" t="s">
        <v>1147</v>
      </c>
      <c r="AO3" s="148"/>
      <c r="AP3" s="152"/>
      <c r="AQ3" s="152" t="s">
        <v>1287</v>
      </c>
      <c r="AR3" s="152"/>
      <c r="AS3" s="152"/>
    </row>
    <row r="4" spans="1:45" ht="45" x14ac:dyDescent="0.25">
      <c r="A4" s="148" t="s">
        <v>1288</v>
      </c>
      <c r="D4" s="150">
        <f>VLOOKUP($A$3,Totalt!$B$1:$BR$474,MATCH(D$3,Totalt!$B$1:$BL$1,0),FALSE)</f>
        <v>0</v>
      </c>
      <c r="E4" s="150">
        <f>VLOOKUP($A$3,Totalt!$B$1:$BR$474,MATCH(E$3,Totalt!$B$1:$BL$1,0),FALSE)</f>
        <v>8.4499999999999993</v>
      </c>
      <c r="F4" s="150">
        <f>VLOOKUP($A$3,Totalt!$B$1:$BR$474,MATCH(F$3,Totalt!$B$1:$BL$1,0),FALSE)</f>
        <v>0</v>
      </c>
      <c r="G4" s="150">
        <f>VLOOKUP($A$3,Totalt!$B$1:$BR$474,MATCH(G$3,Totalt!$B$1:$BL$1,0),FALSE)</f>
        <v>0</v>
      </c>
      <c r="H4" s="150">
        <f>VLOOKUP($A$3,Totalt!$B$1:$BR$474,MATCH(H$3,Totalt!$B$1:$BL$1,0),FALSE)</f>
        <v>0</v>
      </c>
      <c r="I4" s="150">
        <f>VLOOKUP($A$3,Totalt!$B$1:$BR$474,MATCH(I$3,Totalt!$B$1:$BL$1,0),FALSE)</f>
        <v>0</v>
      </c>
      <c r="J4" s="150">
        <f>VLOOKUP($A$3,Totalt!$B$1:$BR$474,MATCH(J$3,Totalt!$B$1:$BL$1,0),FALSE)</f>
        <v>0</v>
      </c>
      <c r="K4" s="150">
        <f>VLOOKUP($A$3,Totalt!$B$1:$BR$474,MATCH(K$3,Totalt!$B$1:$BL$1,0),FALSE)</f>
        <v>1.29647</v>
      </c>
      <c r="L4" s="150">
        <f>VLOOKUP($A$3,Totalt!$B$1:$BR$474,MATCH(L$3,Totalt!$B$1:$BL$1,0),FALSE)</f>
        <v>91.15</v>
      </c>
      <c r="M4" s="150">
        <f>VLOOKUP($A$3,Totalt!$B$1:$BR$474,MATCH(M$3,Totalt!$B$1:$BL$1,0),FALSE)</f>
        <v>9.59</v>
      </c>
      <c r="N4" s="150">
        <f>VLOOKUP($A$3,Totalt!$B$1:$BR$474,MATCH(N$3,Totalt!$B$1:$BL$1,0),FALSE)</f>
        <v>3.25</v>
      </c>
      <c r="O4" s="150">
        <f>VLOOKUP($A$3,Totalt!$B$1:$BR$474,MATCH(O$3,Totalt!$B$1:$BL$1,0),FALSE)</f>
        <v>3.63</v>
      </c>
      <c r="P4" s="150">
        <f>VLOOKUP($A$3,Totalt!$B$1:$BR$474,MATCH(P$3,Totalt!$B$1:$BL$1,0),FALSE)</f>
        <v>6.19</v>
      </c>
      <c r="Q4" s="150">
        <f>VLOOKUP($A$3,Totalt!$B$1:$BR$474,MATCH(Q$3,Totalt!$B$1:$BL$1,0),FALSE)</f>
        <v>0</v>
      </c>
      <c r="R4" s="150">
        <f>VLOOKUP($A$3,Totalt!$B$1:$BR$474,MATCH(R$3,Totalt!$B$1:$BL$1,0),FALSE)</f>
        <v>0</v>
      </c>
      <c r="S4" s="150">
        <f>VLOOKUP($A$3,Totalt!$B$1:$BR$474,MATCH(S$3,Totalt!$B$1:$BL$1,0),FALSE)</f>
        <v>0</v>
      </c>
      <c r="T4" s="150">
        <f>VLOOKUP($A$3,Totalt!$B$1:$BR$474,MATCH(T$3,Totalt!$B$1:$BL$1,0),FALSE)</f>
        <v>0</v>
      </c>
      <c r="U4" s="150">
        <f>VLOOKUP($A$3,Totalt!$B$1:$BR$474,MATCH(U$3,Totalt!$B$1:$BL$1,0),FALSE)</f>
        <v>0</v>
      </c>
      <c r="V4" s="150">
        <f>VLOOKUP($A$3,Totalt!$B$1:$BR$474,MATCH(V$3,Totalt!$B$1:$BL$1,0),FALSE)</f>
        <v>0</v>
      </c>
      <c r="W4" s="150">
        <f>VLOOKUP($A$3,Totalt!$B$1:$BR$474,MATCH(W$3,Totalt!$B$1:$BL$1,0),FALSE)</f>
        <v>0</v>
      </c>
      <c r="X4" s="150">
        <f>VLOOKUP($A$3,Totalt!$B$1:$BR$474,MATCH(X$3,Totalt!$B$1:$BL$1,0),FALSE)</f>
        <v>1.71</v>
      </c>
      <c r="Y4" s="150">
        <f>VLOOKUP($A$3,Totalt!$B$1:$BR$474,MATCH(Y$3,Totalt!$B$1:$BL$1,0),FALSE)</f>
        <v>0</v>
      </c>
      <c r="Z4" s="150">
        <f>VLOOKUP($A$3,Totalt!$B$1:$BR$474,MATCH(Z$3,Totalt!$B$1:$BL$1,0),FALSE)</f>
        <v>0</v>
      </c>
      <c r="AA4" s="150">
        <f>VLOOKUP($A$3,Totalt!$B$1:$BR$474,MATCH(AA$3,Totalt!$B$1:$BL$1,0),FALSE)</f>
        <v>0</v>
      </c>
      <c r="AB4" s="150">
        <f>VLOOKUP($A$3,Totalt!$B$1:$BR$474,MATCH(AB$3,Totalt!$B$1:$BL$1,0),FALSE)</f>
        <v>0</v>
      </c>
      <c r="AC4" s="150">
        <f>VLOOKUP($A$3,Totalt!$B$1:$BR$474,MATCH(AC$3,Totalt!$B$1:$BL$1,0),FALSE)</f>
        <v>18.190000000000001</v>
      </c>
      <c r="AD4" s="150">
        <f>VLOOKUP($A$3,Totalt!$B$1:$BR$474,MATCH(AD$3,Totalt!$B$1:$BL$1,0),FALSE)</f>
        <v>0.26700000000000002</v>
      </c>
      <c r="AE4" s="150">
        <f>VLOOKUP($A$3,Totalt!$B$1:$BR$474,MATCH(AE$3,Totalt!$B$1:$BL$1,0),FALSE)</f>
        <v>0</v>
      </c>
      <c r="AF4" s="150">
        <f>VLOOKUP($A$3,Totalt!$B$1:$BR$474,MATCH(AF$3,Totalt!$B$1:$BL$1,0),FALSE)</f>
        <v>0</v>
      </c>
      <c r="AG4" s="150">
        <f>VLOOKUP($A$3,Totalt!$B$1:$BR$474,MATCH(AG$3,Totalt!$B$1:$BL$1,0),FALSE)</f>
        <v>4.0119999999999996</v>
      </c>
      <c r="AH4" s="150">
        <f>VLOOKUP($A$3,Totalt!$B$1:$BR$474,MATCH(AH$3,Totalt!$B$1:$BL$1,0),FALSE)</f>
        <v>0</v>
      </c>
      <c r="AJ4" s="150">
        <f>VLOOKUP($A$3,Totalt!$B$1:$BR$474,MATCH(AJ$3,Totalt!$B$1:$BL$1,0),FALSE)</f>
        <v>1.71</v>
      </c>
      <c r="AK4" s="150">
        <f>VLOOKUP($A$3,Totalt!$B$1:$BR$474,MATCH(AK$3,Totalt!$B$1:$BL$1,0),FALSE)</f>
        <v>22.66</v>
      </c>
      <c r="AL4" s="150">
        <f>VLOOKUP($A$3,Totalt!$B$1:$BR$474,MATCH(AL$3,Totalt!$B$1:$BL$1,0),FALSE)</f>
        <v>0</v>
      </c>
      <c r="AM4" s="150">
        <f>VLOOKUP($A$3,Totalt!$B$1:$BR$474,MATCH(AM$3,Totalt!$B$1:$BL$1,0),FALSE)</f>
        <v>0</v>
      </c>
      <c r="AN4" s="150">
        <f>VLOOKUP($A$3,Totalt!$B$1:$BR$474,MATCH(AN$3,Totalt!$B$1:$BL$1,0),FALSE)</f>
        <v>0</v>
      </c>
      <c r="AQ4" s="150">
        <f>SUM(D4:AH4)</f>
        <v>147.73546999999999</v>
      </c>
    </row>
    <row r="6" spans="1:45" ht="15.75" thickBot="1" x14ac:dyDescent="0.3"/>
    <row r="7" spans="1:45" ht="105.75" thickBot="1" x14ac:dyDescent="0.3">
      <c r="A7" s="148" t="s">
        <v>1289</v>
      </c>
      <c r="D7" s="153" t="s">
        <v>1035</v>
      </c>
      <c r="E7" s="154" t="s">
        <v>856</v>
      </c>
      <c r="F7" s="154" t="s">
        <v>1029</v>
      </c>
      <c r="G7" s="154" t="s">
        <v>869</v>
      </c>
      <c r="H7" s="154" t="s">
        <v>872</v>
      </c>
      <c r="I7" s="154" t="s">
        <v>1042</v>
      </c>
      <c r="J7" s="154" t="s">
        <v>858</v>
      </c>
      <c r="K7" s="154" t="s">
        <v>1290</v>
      </c>
      <c r="L7" s="154" t="s">
        <v>951</v>
      </c>
      <c r="M7" s="154" t="s">
        <v>854</v>
      </c>
      <c r="N7" s="154" t="s">
        <v>862</v>
      </c>
      <c r="O7" s="154" t="s">
        <v>1036</v>
      </c>
      <c r="P7" s="154" t="s">
        <v>1028</v>
      </c>
      <c r="Q7" s="154" t="s">
        <v>1145</v>
      </c>
      <c r="R7" s="154" t="s">
        <v>1291</v>
      </c>
      <c r="S7" s="154" t="s">
        <v>1146</v>
      </c>
      <c r="T7" s="154" t="s">
        <v>1292</v>
      </c>
      <c r="U7" s="154" t="s">
        <v>1286</v>
      </c>
      <c r="V7" s="154" t="s">
        <v>855</v>
      </c>
      <c r="W7" s="154" t="s">
        <v>1032</v>
      </c>
      <c r="X7" s="154" t="s">
        <v>1293</v>
      </c>
      <c r="Y7" s="154" t="s">
        <v>1147</v>
      </c>
      <c r="AB7" s="155" t="s">
        <v>1294</v>
      </c>
    </row>
    <row r="8" spans="1:45" x14ac:dyDescent="0.25">
      <c r="A8" s="156" t="str">
        <f>IF(VLOOKUP($A$3,'Miljövärden urval för publ'!$B$2:$Y$500,MATCH("Visa se länk istället för miljövärden i publiceringsfilen: (sätt kryss manuellt)",'Miljövärden urval för publ'!$B$2:$U$2,0),FALSE)="x","Nej","Ja")</f>
        <v>Ja</v>
      </c>
      <c r="D8" s="150">
        <f>IF($A$8="Nej",0,INDEX($D$3:$AN$4,2,MATCH(D$7,$D$3:$AN$3,0)))</f>
        <v>0</v>
      </c>
      <c r="E8" s="150">
        <f t="shared" ref="E8:W8" si="0">IF($A$8="Nej",0,INDEX($D$3:$AN$4,2,MATCH(E$7,$D$3:$AN$3,0)))</f>
        <v>8.4499999999999993</v>
      </c>
      <c r="F8" s="150">
        <f t="shared" si="0"/>
        <v>0</v>
      </c>
      <c r="G8" s="150">
        <f t="shared" si="0"/>
        <v>0</v>
      </c>
      <c r="H8" s="150">
        <f t="shared" si="0"/>
        <v>0</v>
      </c>
      <c r="I8" s="150">
        <f t="shared" si="0"/>
        <v>0</v>
      </c>
      <c r="J8" s="150">
        <f t="shared" si="0"/>
        <v>0</v>
      </c>
      <c r="K8" s="157">
        <f>IF($A$8="Nej",0,INDEX($D$3:$AN$4,2,MATCH("Avfallsgas/restgas",$D$3:$AN$3,0)))+IF($A$8="Nej",0,INDEX($D$3:$AN$4,2,MATCH("Avfallsgas från stålindustrin",$D$3:$AN$3,0)))</f>
        <v>1.29647</v>
      </c>
      <c r="L8" s="150">
        <f t="shared" si="0"/>
        <v>91.15</v>
      </c>
      <c r="M8" s="150">
        <f t="shared" si="0"/>
        <v>22.66</v>
      </c>
      <c r="N8" s="150">
        <f t="shared" si="0"/>
        <v>1.71</v>
      </c>
      <c r="O8" s="150">
        <f t="shared" si="0"/>
        <v>0</v>
      </c>
      <c r="P8" s="150">
        <f t="shared" si="0"/>
        <v>0</v>
      </c>
      <c r="Q8" s="150">
        <f t="shared" si="0"/>
        <v>0</v>
      </c>
      <c r="R8" s="150">
        <f>IF($A$8="Nej",0,INDEX($D$3:$AN$4,2,MATCH("Torv (fjärrvärme och el)",$D$3:$AN$3,0)))</f>
        <v>0</v>
      </c>
      <c r="S8" s="150">
        <f t="shared" si="0"/>
        <v>0</v>
      </c>
      <c r="T8" s="160">
        <f>IF($A$8="Nej",0,INDEX($D$3:$AN$4,2,MATCH("Värmepumpar, elförbrukning",$D$3:$AN$3,0)))</f>
        <v>0</v>
      </c>
      <c r="U8" s="157">
        <f>IF($A$8="Nej",0,INDEX($D$3:$AN$4,2,MATCH("Total hjälpel",$D$3:$AN$3,0)))+IF($A$8="Nej",0,INDEX($D$3:$AN$4,2,MATCH("Elpannor, elförbrukning",$D$3:$AN$3,0)))</f>
        <v>4.0119999999999996</v>
      </c>
      <c r="V8" s="150">
        <f t="shared" si="0"/>
        <v>0.26700000000000002</v>
      </c>
      <c r="W8" s="150">
        <f t="shared" si="0"/>
        <v>18.190000000000001</v>
      </c>
      <c r="X8" s="150">
        <f>IF($A$8="Nej",0,INDEX($D$3:$AN$4,2,MATCH("Köpt prod.spec fjv",$D$3:$AN$3,0)))</f>
        <v>0</v>
      </c>
      <c r="Y8" s="150">
        <f>IF($A$8="Nej",0,INDEX($D$3:$AN$4,2,MATCH("Köpt hetvatten odefinierat bränsle",$D$3:$AN$3,0)))</f>
        <v>0</v>
      </c>
      <c r="AB8" s="150">
        <f>SUM(D8:Y8)</f>
        <v>147.73546999999999</v>
      </c>
    </row>
    <row r="9" spans="1:45" x14ac:dyDescent="0.25">
      <c r="A9" s="150" t="s">
        <v>1295</v>
      </c>
    </row>
    <row r="10" spans="1:45" s="159" customFormat="1" x14ac:dyDescent="0.25">
      <c r="C10" s="159" t="s">
        <v>1296</v>
      </c>
      <c r="D10" s="159">
        <f t="shared" ref="D10:Y10" si="1">D8/$AB$8</f>
        <v>0</v>
      </c>
      <c r="E10" s="159">
        <f t="shared" si="1"/>
        <v>5.7196826192112159E-2</v>
      </c>
      <c r="F10" s="159">
        <f t="shared" si="1"/>
        <v>0</v>
      </c>
      <c r="G10" s="159">
        <f t="shared" si="1"/>
        <v>0</v>
      </c>
      <c r="H10" s="159">
        <f t="shared" si="1"/>
        <v>0</v>
      </c>
      <c r="I10" s="159">
        <f t="shared" si="1"/>
        <v>0</v>
      </c>
      <c r="J10" s="159">
        <f t="shared" si="1"/>
        <v>0</v>
      </c>
      <c r="K10" s="159">
        <f t="shared" si="1"/>
        <v>8.7756176631109649E-3</v>
      </c>
      <c r="L10" s="159">
        <f t="shared" si="1"/>
        <v>0.61698114880603827</v>
      </c>
      <c r="M10" s="159">
        <f t="shared" si="1"/>
        <v>0.1533822581672499</v>
      </c>
      <c r="N10" s="159">
        <f t="shared" si="1"/>
        <v>1.1574742341835715E-2</v>
      </c>
      <c r="O10" s="159">
        <f t="shared" si="1"/>
        <v>0</v>
      </c>
      <c r="P10" s="159">
        <f t="shared" si="1"/>
        <v>0</v>
      </c>
      <c r="Q10" s="159">
        <f t="shared" si="1"/>
        <v>0</v>
      </c>
      <c r="R10" s="159">
        <f t="shared" si="1"/>
        <v>0</v>
      </c>
      <c r="S10" s="159">
        <f t="shared" si="1"/>
        <v>0</v>
      </c>
      <c r="T10" s="159">
        <f t="shared" si="1"/>
        <v>0</v>
      </c>
      <c r="U10" s="159">
        <f t="shared" si="1"/>
        <v>2.7156646944704613E-2</v>
      </c>
      <c r="V10" s="159">
        <f t="shared" si="1"/>
        <v>1.807284330567331E-3</v>
      </c>
      <c r="W10" s="159">
        <f t="shared" si="1"/>
        <v>0.12312547555438109</v>
      </c>
      <c r="X10" s="159">
        <f t="shared" si="1"/>
        <v>0</v>
      </c>
      <c r="Y10" s="159">
        <f t="shared" si="1"/>
        <v>0</v>
      </c>
    </row>
    <row r="13" spans="1:45" x14ac:dyDescent="0.25">
      <c r="T13" s="158"/>
    </row>
    <row r="14" spans="1:45" x14ac:dyDescent="0.25">
      <c r="A14" s="148"/>
      <c r="AA14" s="15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AD476"/>
  <sheetViews>
    <sheetView workbookViewId="0">
      <pane xSplit="2" ySplit="1" topLeftCell="C244"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24" width="9.140625" style="3"/>
    <col min="25" max="25" width="25.28515625" style="20" customWidth="1"/>
    <col min="26" max="16384" width="9.140625" style="3"/>
  </cols>
  <sheetData>
    <row r="1" spans="1:30" s="27" customFormat="1" ht="57.75" customHeight="1" thickBot="1" x14ac:dyDescent="0.3">
      <c r="A1" s="26" t="s">
        <v>612</v>
      </c>
      <c r="B1" s="26" t="s">
        <v>1</v>
      </c>
      <c r="C1" s="26" t="s">
        <v>613</v>
      </c>
      <c r="D1" s="26" t="s">
        <v>834</v>
      </c>
      <c r="E1" s="26" t="s">
        <v>835</v>
      </c>
      <c r="F1" s="26" t="s">
        <v>836</v>
      </c>
      <c r="G1" s="26" t="s">
        <v>837</v>
      </c>
      <c r="H1" s="26" t="s">
        <v>838</v>
      </c>
      <c r="I1" s="26" t="s">
        <v>839</v>
      </c>
      <c r="J1" s="26" t="s">
        <v>840</v>
      </c>
      <c r="K1" s="26" t="s">
        <v>841</v>
      </c>
      <c r="L1" s="26" t="s">
        <v>842</v>
      </c>
      <c r="M1" s="26" t="s">
        <v>843</v>
      </c>
      <c r="N1" s="26" t="s">
        <v>844</v>
      </c>
      <c r="O1" s="26" t="s">
        <v>845</v>
      </c>
      <c r="P1" s="26" t="s">
        <v>846</v>
      </c>
      <c r="Q1" s="26" t="s">
        <v>847</v>
      </c>
      <c r="R1" s="26" t="s">
        <v>848</v>
      </c>
      <c r="S1" s="26" t="s">
        <v>849</v>
      </c>
      <c r="T1" s="26" t="s">
        <v>850</v>
      </c>
      <c r="U1" s="26" t="s">
        <v>851</v>
      </c>
      <c r="V1" s="26" t="s">
        <v>852</v>
      </c>
      <c r="Y1" s="18" t="s">
        <v>1013</v>
      </c>
      <c r="Z1" s="27" t="s">
        <v>1120</v>
      </c>
      <c r="AC1" s="27" t="s">
        <v>1124</v>
      </c>
      <c r="AD1" s="27" t="s">
        <v>1121</v>
      </c>
    </row>
    <row r="2" spans="1:30" ht="15" customHeight="1" x14ac:dyDescent="0.25">
      <c r="A2" s="3" t="s">
        <v>8</v>
      </c>
      <c r="B2" s="3" t="s">
        <v>9</v>
      </c>
      <c r="C2" s="3">
        <v>2013</v>
      </c>
      <c r="D2" s="3" t="s">
        <v>622</v>
      </c>
      <c r="E2" s="3" t="s">
        <v>621</v>
      </c>
      <c r="F2" s="3" t="s">
        <v>621</v>
      </c>
      <c r="G2" s="3" t="s">
        <v>621</v>
      </c>
      <c r="H2" s="3" t="s">
        <v>621</v>
      </c>
      <c r="I2" s="3" t="s">
        <v>621</v>
      </c>
      <c r="J2" s="3" t="s">
        <v>622</v>
      </c>
      <c r="K2" s="3" t="s">
        <v>621</v>
      </c>
      <c r="L2" s="3" t="s">
        <v>621</v>
      </c>
      <c r="M2" s="3" t="s">
        <v>621</v>
      </c>
      <c r="N2" s="3" t="s">
        <v>621</v>
      </c>
      <c r="O2" s="3" t="s">
        <v>621</v>
      </c>
      <c r="P2" s="3" t="s">
        <v>621</v>
      </c>
      <c r="Q2" s="3" t="s">
        <v>622</v>
      </c>
      <c r="R2" s="3" t="s">
        <v>621</v>
      </c>
      <c r="S2" s="3" t="s">
        <v>621</v>
      </c>
      <c r="T2" s="3" t="s">
        <v>621</v>
      </c>
      <c r="U2" s="3" t="s">
        <v>621</v>
      </c>
      <c r="V2" s="3" t="s">
        <v>621</v>
      </c>
      <c r="Y2" s="20">
        <f>IFERROR(F2/1,0)+IFERROR(H2/1,0)+IFERROR(L2/1,0)+IFERROR(N2/1,0)+IFERROR(S2/1,0)+IFERROR(U2/1,0)</f>
        <v>0</v>
      </c>
      <c r="AC2" s="3">
        <f>Y2/0.85</f>
        <v>0</v>
      </c>
      <c r="AD2" s="3">
        <f>AC2-Y2</f>
        <v>0</v>
      </c>
    </row>
    <row r="3" spans="1:30" ht="15" customHeight="1" x14ac:dyDescent="0.25">
      <c r="A3" s="3" t="s">
        <v>8</v>
      </c>
      <c r="B3" s="3" t="s">
        <v>11</v>
      </c>
      <c r="C3" s="3">
        <v>2013</v>
      </c>
      <c r="D3" s="3" t="s">
        <v>622</v>
      </c>
      <c r="E3" s="3" t="s">
        <v>621</v>
      </c>
      <c r="F3" s="3" t="s">
        <v>621</v>
      </c>
      <c r="G3" s="3" t="s">
        <v>621</v>
      </c>
      <c r="H3" s="3" t="s">
        <v>621</v>
      </c>
      <c r="I3" s="3" t="s">
        <v>621</v>
      </c>
      <c r="J3" s="3" t="s">
        <v>622</v>
      </c>
      <c r="K3" s="3" t="s">
        <v>621</v>
      </c>
      <c r="L3" s="3" t="s">
        <v>621</v>
      </c>
      <c r="M3" s="3" t="s">
        <v>621</v>
      </c>
      <c r="N3" s="3" t="s">
        <v>621</v>
      </c>
      <c r="O3" s="3" t="s">
        <v>621</v>
      </c>
      <c r="P3" s="3" t="s">
        <v>621</v>
      </c>
      <c r="Q3" s="3" t="s">
        <v>622</v>
      </c>
      <c r="R3" s="3" t="s">
        <v>621</v>
      </c>
      <c r="S3" s="3" t="s">
        <v>621</v>
      </c>
      <c r="T3" s="3" t="s">
        <v>621</v>
      </c>
      <c r="U3" s="3" t="s">
        <v>621</v>
      </c>
      <c r="V3" s="3" t="s">
        <v>621</v>
      </c>
      <c r="Y3" s="20">
        <f t="shared" ref="Y3:Y66" si="0">IFERROR(F3/1,0)+IFERROR(H3/1,0)+IFERROR(L3/1,0)+IFERROR(N3/1,0)+IFERROR(S3/1,0)+IFERROR(U3/1,0)</f>
        <v>0</v>
      </c>
      <c r="AC3" s="3">
        <f t="shared" ref="AC3:AC66" si="1">Y3/0.85</f>
        <v>0</v>
      </c>
      <c r="AD3" s="3">
        <f t="shared" ref="AD3:AD66" si="2">AC3-Y3</f>
        <v>0</v>
      </c>
    </row>
    <row r="4" spans="1:30" ht="15" customHeight="1" x14ac:dyDescent="0.25">
      <c r="A4" s="3" t="s">
        <v>8</v>
      </c>
      <c r="B4" s="3" t="s">
        <v>12</v>
      </c>
      <c r="C4" s="3">
        <v>2013</v>
      </c>
      <c r="D4" s="3" t="s">
        <v>622</v>
      </c>
      <c r="E4" s="3" t="s">
        <v>621</v>
      </c>
      <c r="F4" s="3" t="s">
        <v>621</v>
      </c>
      <c r="G4" s="3" t="s">
        <v>621</v>
      </c>
      <c r="H4" s="3" t="s">
        <v>621</v>
      </c>
      <c r="I4" s="3" t="s">
        <v>621</v>
      </c>
      <c r="J4" s="3" t="s">
        <v>622</v>
      </c>
      <c r="K4" s="3" t="s">
        <v>621</v>
      </c>
      <c r="L4" s="3" t="s">
        <v>621</v>
      </c>
      <c r="M4" s="3" t="s">
        <v>621</v>
      </c>
      <c r="N4" s="3" t="s">
        <v>621</v>
      </c>
      <c r="O4" s="3" t="s">
        <v>621</v>
      </c>
      <c r="P4" s="3" t="s">
        <v>621</v>
      </c>
      <c r="Q4" s="3" t="s">
        <v>622</v>
      </c>
      <c r="R4" s="3" t="s">
        <v>621</v>
      </c>
      <c r="S4" s="3" t="s">
        <v>621</v>
      </c>
      <c r="T4" s="3" t="s">
        <v>621</v>
      </c>
      <c r="U4" s="3" t="s">
        <v>621</v>
      </c>
      <c r="V4" s="3" t="s">
        <v>621</v>
      </c>
      <c r="Y4" s="20">
        <f t="shared" si="0"/>
        <v>0</v>
      </c>
      <c r="AC4" s="3">
        <f t="shared" si="1"/>
        <v>0</v>
      </c>
      <c r="AD4" s="3">
        <f t="shared" si="2"/>
        <v>0</v>
      </c>
    </row>
    <row r="5" spans="1:30" ht="15" customHeight="1" x14ac:dyDescent="0.25">
      <c r="A5" s="3" t="s">
        <v>8</v>
      </c>
      <c r="B5" s="3" t="s">
        <v>13</v>
      </c>
      <c r="C5" s="3">
        <v>2013</v>
      </c>
      <c r="D5" s="3" t="s">
        <v>622</v>
      </c>
      <c r="E5" s="3" t="s">
        <v>621</v>
      </c>
      <c r="F5" s="3" t="s">
        <v>621</v>
      </c>
      <c r="G5" s="3" t="s">
        <v>621</v>
      </c>
      <c r="H5" s="3" t="s">
        <v>621</v>
      </c>
      <c r="I5" s="3" t="s">
        <v>621</v>
      </c>
      <c r="J5" s="3" t="s">
        <v>622</v>
      </c>
      <c r="K5" s="3" t="s">
        <v>621</v>
      </c>
      <c r="L5" s="3" t="s">
        <v>621</v>
      </c>
      <c r="M5" s="3" t="s">
        <v>621</v>
      </c>
      <c r="N5" s="3" t="s">
        <v>621</v>
      </c>
      <c r="O5" s="3" t="s">
        <v>621</v>
      </c>
      <c r="P5" s="3" t="s">
        <v>621</v>
      </c>
      <c r="Q5" s="3" t="s">
        <v>622</v>
      </c>
      <c r="R5" s="3" t="s">
        <v>621</v>
      </c>
      <c r="S5" s="3" t="s">
        <v>621</v>
      </c>
      <c r="T5" s="3" t="s">
        <v>621</v>
      </c>
      <c r="U5" s="3" t="s">
        <v>621</v>
      </c>
      <c r="V5" s="3" t="s">
        <v>621</v>
      </c>
      <c r="Y5" s="20">
        <f t="shared" si="0"/>
        <v>0</v>
      </c>
      <c r="AC5" s="3">
        <f t="shared" si="1"/>
        <v>0</v>
      </c>
      <c r="AD5" s="3">
        <f t="shared" si="2"/>
        <v>0</v>
      </c>
    </row>
    <row r="6" spans="1:30" ht="15" customHeight="1" x14ac:dyDescent="0.25">
      <c r="A6" s="3" t="s">
        <v>8</v>
      </c>
      <c r="B6" s="3" t="s">
        <v>15</v>
      </c>
      <c r="C6" s="3">
        <v>2013</v>
      </c>
      <c r="D6" s="3" t="s">
        <v>622</v>
      </c>
      <c r="E6" s="3" t="s">
        <v>621</v>
      </c>
      <c r="F6" s="3" t="s">
        <v>621</v>
      </c>
      <c r="G6" s="3" t="s">
        <v>621</v>
      </c>
      <c r="H6" s="3" t="s">
        <v>621</v>
      </c>
      <c r="I6" s="3" t="s">
        <v>621</v>
      </c>
      <c r="J6" s="3" t="s">
        <v>622</v>
      </c>
      <c r="K6" s="3" t="s">
        <v>621</v>
      </c>
      <c r="L6" s="3" t="s">
        <v>621</v>
      </c>
      <c r="M6" s="3" t="s">
        <v>621</v>
      </c>
      <c r="N6" s="3" t="s">
        <v>621</v>
      </c>
      <c r="O6" s="3" t="s">
        <v>621</v>
      </c>
      <c r="P6" s="3" t="s">
        <v>621</v>
      </c>
      <c r="Q6" s="3" t="s">
        <v>622</v>
      </c>
      <c r="R6" s="3" t="s">
        <v>621</v>
      </c>
      <c r="S6" s="3" t="s">
        <v>621</v>
      </c>
      <c r="T6" s="3" t="s">
        <v>621</v>
      </c>
      <c r="U6" s="3" t="s">
        <v>621</v>
      </c>
      <c r="V6" s="3" t="s">
        <v>621</v>
      </c>
      <c r="Y6" s="20">
        <f t="shared" si="0"/>
        <v>0</v>
      </c>
      <c r="AC6" s="3">
        <f t="shared" si="1"/>
        <v>0</v>
      </c>
      <c r="AD6" s="3">
        <f t="shared" si="2"/>
        <v>0</v>
      </c>
    </row>
    <row r="7" spans="1:30" ht="15" customHeight="1" x14ac:dyDescent="0.25">
      <c r="A7" s="3" t="s">
        <v>16</v>
      </c>
      <c r="B7" s="3" t="s">
        <v>17</v>
      </c>
      <c r="C7" s="3">
        <v>2013</v>
      </c>
      <c r="D7" s="3" t="s">
        <v>853</v>
      </c>
      <c r="E7" s="3" t="s">
        <v>854</v>
      </c>
      <c r="F7" s="3">
        <v>87.7</v>
      </c>
      <c r="G7" s="3" t="s">
        <v>621</v>
      </c>
      <c r="H7" s="3" t="s">
        <v>621</v>
      </c>
      <c r="I7" s="3" t="s">
        <v>621</v>
      </c>
      <c r="J7" s="3" t="s">
        <v>622</v>
      </c>
      <c r="K7" s="3" t="s">
        <v>621</v>
      </c>
      <c r="L7" s="3" t="s">
        <v>621</v>
      </c>
      <c r="M7" s="3" t="s">
        <v>621</v>
      </c>
      <c r="N7" s="3" t="s">
        <v>621</v>
      </c>
      <c r="O7" s="3" t="s">
        <v>621</v>
      </c>
      <c r="P7" s="3" t="s">
        <v>621</v>
      </c>
      <c r="Q7" s="3" t="s">
        <v>622</v>
      </c>
      <c r="R7" s="3" t="s">
        <v>621</v>
      </c>
      <c r="S7" s="3" t="s">
        <v>621</v>
      </c>
      <c r="T7" s="3" t="s">
        <v>621</v>
      </c>
      <c r="U7" s="3" t="s">
        <v>621</v>
      </c>
      <c r="V7" s="3" t="s">
        <v>621</v>
      </c>
      <c r="Y7" s="20">
        <f t="shared" si="0"/>
        <v>87.7</v>
      </c>
      <c r="AC7" s="3">
        <f t="shared" si="1"/>
        <v>103.1764705882353</v>
      </c>
      <c r="AD7" s="3">
        <f t="shared" si="2"/>
        <v>15.476470588235301</v>
      </c>
    </row>
    <row r="8" spans="1:30" ht="15" customHeight="1" x14ac:dyDescent="0.2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Y8" s="20">
        <f t="shared" si="0"/>
        <v>0</v>
      </c>
      <c r="AC8" s="3">
        <f t="shared" si="1"/>
        <v>0</v>
      </c>
      <c r="AD8" s="3">
        <f t="shared" si="2"/>
        <v>0</v>
      </c>
    </row>
    <row r="9" spans="1:30" ht="15" customHeight="1" x14ac:dyDescent="0.25">
      <c r="A9" s="3" t="s">
        <v>18</v>
      </c>
      <c r="B9" s="3" t="s">
        <v>21</v>
      </c>
      <c r="C9" s="3">
        <v>2013</v>
      </c>
      <c r="D9" s="3" t="s">
        <v>622</v>
      </c>
      <c r="E9" s="3" t="s">
        <v>621</v>
      </c>
      <c r="F9" s="3" t="s">
        <v>621</v>
      </c>
      <c r="G9" s="3" t="s">
        <v>621</v>
      </c>
      <c r="H9" s="3" t="s">
        <v>621</v>
      </c>
      <c r="I9" s="3" t="s">
        <v>621</v>
      </c>
      <c r="J9" s="3" t="s">
        <v>622</v>
      </c>
      <c r="K9" s="3" t="s">
        <v>621</v>
      </c>
      <c r="L9" s="3" t="s">
        <v>621</v>
      </c>
      <c r="M9" s="3" t="s">
        <v>621</v>
      </c>
      <c r="N9" s="3" t="s">
        <v>621</v>
      </c>
      <c r="O9" s="3" t="s">
        <v>621</v>
      </c>
      <c r="P9" s="3" t="s">
        <v>621</v>
      </c>
      <c r="Q9" s="3" t="s">
        <v>622</v>
      </c>
      <c r="R9" s="3" t="s">
        <v>621</v>
      </c>
      <c r="S9" s="3" t="s">
        <v>621</v>
      </c>
      <c r="T9" s="3" t="s">
        <v>621</v>
      </c>
      <c r="U9" s="3" t="s">
        <v>621</v>
      </c>
      <c r="V9" s="3" t="s">
        <v>621</v>
      </c>
      <c r="Y9" s="20">
        <f t="shared" si="0"/>
        <v>0</v>
      </c>
      <c r="AC9" s="3">
        <f t="shared" si="1"/>
        <v>0</v>
      </c>
      <c r="AD9" s="3">
        <f t="shared" si="2"/>
        <v>0</v>
      </c>
    </row>
    <row r="10" spans="1:30" ht="15" customHeight="1" x14ac:dyDescent="0.25">
      <c r="A10" s="3" t="s">
        <v>18</v>
      </c>
      <c r="B10" s="3" t="s">
        <v>22</v>
      </c>
      <c r="C10" s="3">
        <v>2013</v>
      </c>
      <c r="D10" s="3" t="s">
        <v>622</v>
      </c>
      <c r="E10" s="3" t="s">
        <v>621</v>
      </c>
      <c r="F10" s="3" t="s">
        <v>621</v>
      </c>
      <c r="G10" s="3" t="s">
        <v>621</v>
      </c>
      <c r="H10" s="3" t="s">
        <v>621</v>
      </c>
      <c r="I10" s="3" t="s">
        <v>621</v>
      </c>
      <c r="J10" s="3" t="s">
        <v>622</v>
      </c>
      <c r="K10" s="3" t="s">
        <v>621</v>
      </c>
      <c r="L10" s="3" t="s">
        <v>621</v>
      </c>
      <c r="M10" s="3" t="s">
        <v>621</v>
      </c>
      <c r="N10" s="3" t="s">
        <v>621</v>
      </c>
      <c r="O10" s="3" t="s">
        <v>621</v>
      </c>
      <c r="P10" s="3" t="s">
        <v>621</v>
      </c>
      <c r="Q10" s="3" t="s">
        <v>622</v>
      </c>
      <c r="R10" s="3" t="s">
        <v>621</v>
      </c>
      <c r="S10" s="3" t="s">
        <v>621</v>
      </c>
      <c r="T10" s="3" t="s">
        <v>621</v>
      </c>
      <c r="U10" s="3" t="s">
        <v>621</v>
      </c>
      <c r="V10" s="3" t="s">
        <v>621</v>
      </c>
      <c r="Y10" s="20">
        <f t="shared" si="0"/>
        <v>0</v>
      </c>
      <c r="AC10" s="3">
        <f t="shared" si="1"/>
        <v>0</v>
      </c>
      <c r="AD10" s="3">
        <f t="shared" si="2"/>
        <v>0</v>
      </c>
    </row>
    <row r="11" spans="1:30" ht="15" customHeight="1" x14ac:dyDescent="0.25">
      <c r="A11" s="3" t="s">
        <v>23</v>
      </c>
      <c r="B11" s="3" t="s">
        <v>24</v>
      </c>
      <c r="C11" s="3">
        <v>2013</v>
      </c>
      <c r="D11" s="3" t="s">
        <v>622</v>
      </c>
      <c r="E11" s="3" t="s">
        <v>621</v>
      </c>
      <c r="F11" s="3" t="s">
        <v>621</v>
      </c>
      <c r="G11" s="3" t="s">
        <v>621</v>
      </c>
      <c r="H11" s="3" t="s">
        <v>621</v>
      </c>
      <c r="I11" s="3" t="s">
        <v>621</v>
      </c>
      <c r="J11" s="3" t="s">
        <v>622</v>
      </c>
      <c r="K11" s="3" t="s">
        <v>621</v>
      </c>
      <c r="L11" s="3" t="s">
        <v>621</v>
      </c>
      <c r="M11" s="3" t="s">
        <v>621</v>
      </c>
      <c r="N11" s="3" t="s">
        <v>621</v>
      </c>
      <c r="O11" s="3" t="s">
        <v>621</v>
      </c>
      <c r="P11" s="3" t="s">
        <v>621</v>
      </c>
      <c r="Q11" s="3" t="s">
        <v>622</v>
      </c>
      <c r="R11" s="3" t="s">
        <v>621</v>
      </c>
      <c r="S11" s="3" t="s">
        <v>621</v>
      </c>
      <c r="T11" s="3" t="s">
        <v>621</v>
      </c>
      <c r="U11" s="3" t="s">
        <v>621</v>
      </c>
      <c r="V11" s="3" t="s">
        <v>621</v>
      </c>
      <c r="Y11" s="20">
        <f t="shared" si="0"/>
        <v>0</v>
      </c>
      <c r="AC11" s="3">
        <f t="shared" si="1"/>
        <v>0</v>
      </c>
      <c r="AD11" s="3">
        <f t="shared" si="2"/>
        <v>0</v>
      </c>
    </row>
    <row r="12" spans="1:30"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Y12" s="20">
        <f t="shared" si="0"/>
        <v>0</v>
      </c>
      <c r="AC12" s="3">
        <f t="shared" si="1"/>
        <v>0</v>
      </c>
      <c r="AD12" s="3">
        <f t="shared" si="2"/>
        <v>0</v>
      </c>
    </row>
    <row r="13" spans="1:30" ht="15" customHeight="1" x14ac:dyDescent="0.25">
      <c r="A13" s="3" t="s">
        <v>27</v>
      </c>
      <c r="B13" s="3" t="s">
        <v>28</v>
      </c>
      <c r="C13" s="3">
        <v>2013</v>
      </c>
      <c r="D13" s="3" t="s">
        <v>622</v>
      </c>
      <c r="E13" s="3" t="s">
        <v>621</v>
      </c>
      <c r="F13" s="3" t="s">
        <v>621</v>
      </c>
      <c r="G13" s="3" t="s">
        <v>621</v>
      </c>
      <c r="H13" s="3" t="s">
        <v>621</v>
      </c>
      <c r="I13" s="3" t="s">
        <v>621</v>
      </c>
      <c r="J13" s="3" t="s">
        <v>622</v>
      </c>
      <c r="K13" s="3" t="s">
        <v>621</v>
      </c>
      <c r="L13" s="3" t="s">
        <v>621</v>
      </c>
      <c r="M13" s="3" t="s">
        <v>621</v>
      </c>
      <c r="N13" s="3" t="s">
        <v>621</v>
      </c>
      <c r="O13" s="3" t="s">
        <v>621</v>
      </c>
      <c r="P13" s="3" t="s">
        <v>621</v>
      </c>
      <c r="Q13" s="3" t="s">
        <v>622</v>
      </c>
      <c r="R13" s="3" t="s">
        <v>621</v>
      </c>
      <c r="S13" s="3" t="s">
        <v>621</v>
      </c>
      <c r="T13" s="3" t="s">
        <v>621</v>
      </c>
      <c r="U13" s="3" t="s">
        <v>621</v>
      </c>
      <c r="V13" s="3" t="s">
        <v>621</v>
      </c>
      <c r="Y13" s="20">
        <f t="shared" si="0"/>
        <v>0</v>
      </c>
      <c r="AC13" s="3">
        <f t="shared" si="1"/>
        <v>0</v>
      </c>
      <c r="AD13" s="3">
        <f t="shared" si="2"/>
        <v>0</v>
      </c>
    </row>
    <row r="14" spans="1:30" ht="15" customHeight="1" x14ac:dyDescent="0.25">
      <c r="A14" s="3" t="s">
        <v>29</v>
      </c>
      <c r="B14" s="3" t="s">
        <v>30</v>
      </c>
      <c r="C14" s="3">
        <v>2013</v>
      </c>
      <c r="D14" s="3" t="s">
        <v>622</v>
      </c>
      <c r="E14" s="3" t="s">
        <v>621</v>
      </c>
      <c r="F14" s="3" t="s">
        <v>621</v>
      </c>
      <c r="G14" s="3" t="s">
        <v>621</v>
      </c>
      <c r="H14" s="3" t="s">
        <v>621</v>
      </c>
      <c r="I14" s="3" t="s">
        <v>621</v>
      </c>
      <c r="J14" s="3" t="s">
        <v>622</v>
      </c>
      <c r="K14" s="3" t="s">
        <v>621</v>
      </c>
      <c r="L14" s="3" t="s">
        <v>621</v>
      </c>
      <c r="M14" s="3" t="s">
        <v>621</v>
      </c>
      <c r="N14" s="3" t="s">
        <v>621</v>
      </c>
      <c r="O14" s="3" t="s">
        <v>621</v>
      </c>
      <c r="P14" s="3" t="s">
        <v>621</v>
      </c>
      <c r="Q14" s="3" t="s">
        <v>622</v>
      </c>
      <c r="R14" s="3" t="s">
        <v>621</v>
      </c>
      <c r="S14" s="3" t="s">
        <v>621</v>
      </c>
      <c r="T14" s="3" t="s">
        <v>621</v>
      </c>
      <c r="U14" s="3" t="s">
        <v>621</v>
      </c>
      <c r="V14" s="3" t="s">
        <v>621</v>
      </c>
      <c r="Y14" s="20">
        <f t="shared" si="0"/>
        <v>0</v>
      </c>
      <c r="AC14" s="3">
        <f t="shared" si="1"/>
        <v>0</v>
      </c>
      <c r="AD14" s="3">
        <f t="shared" si="2"/>
        <v>0</v>
      </c>
    </row>
    <row r="15" spans="1:30" ht="15" customHeight="1" x14ac:dyDescent="0.25">
      <c r="A15" s="3" t="s">
        <v>31</v>
      </c>
      <c r="B15" s="3" t="s">
        <v>32</v>
      </c>
      <c r="C15" s="3">
        <v>2013</v>
      </c>
      <c r="D15" s="3" t="s">
        <v>622</v>
      </c>
      <c r="E15" s="3" t="s">
        <v>621</v>
      </c>
      <c r="F15" s="3" t="s">
        <v>621</v>
      </c>
      <c r="G15" s="3" t="s">
        <v>621</v>
      </c>
      <c r="H15" s="3" t="s">
        <v>621</v>
      </c>
      <c r="I15" s="3" t="s">
        <v>621</v>
      </c>
      <c r="J15" s="3" t="s">
        <v>622</v>
      </c>
      <c r="K15" s="3" t="s">
        <v>621</v>
      </c>
      <c r="L15" s="3" t="s">
        <v>621</v>
      </c>
      <c r="M15" s="3" t="s">
        <v>621</v>
      </c>
      <c r="N15" s="3" t="s">
        <v>621</v>
      </c>
      <c r="O15" s="3" t="s">
        <v>621</v>
      </c>
      <c r="P15" s="3" t="s">
        <v>621</v>
      </c>
      <c r="Q15" s="3" t="s">
        <v>622</v>
      </c>
      <c r="R15" s="3" t="s">
        <v>621</v>
      </c>
      <c r="S15" s="3" t="s">
        <v>621</v>
      </c>
      <c r="T15" s="3" t="s">
        <v>621</v>
      </c>
      <c r="U15" s="3" t="s">
        <v>621</v>
      </c>
      <c r="V15" s="3" t="s">
        <v>621</v>
      </c>
      <c r="Y15" s="20">
        <f t="shared" si="0"/>
        <v>0</v>
      </c>
      <c r="AC15" s="3">
        <f t="shared" si="1"/>
        <v>0</v>
      </c>
      <c r="AD15" s="3">
        <f t="shared" si="2"/>
        <v>0</v>
      </c>
    </row>
    <row r="16" spans="1:30"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Y16" s="20">
        <f t="shared" si="0"/>
        <v>0</v>
      </c>
      <c r="AC16" s="3">
        <f t="shared" si="1"/>
        <v>0</v>
      </c>
      <c r="AD16" s="3">
        <f t="shared" si="2"/>
        <v>0</v>
      </c>
    </row>
    <row r="17" spans="1:30"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Y17" s="20">
        <f t="shared" si="0"/>
        <v>0</v>
      </c>
      <c r="AC17" s="3">
        <f t="shared" si="1"/>
        <v>0</v>
      </c>
      <c r="AD17" s="3">
        <f t="shared" si="2"/>
        <v>0</v>
      </c>
    </row>
    <row r="18" spans="1:30"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Y18" s="20">
        <f t="shared" si="0"/>
        <v>0</v>
      </c>
      <c r="AC18" s="3">
        <f t="shared" si="1"/>
        <v>0</v>
      </c>
      <c r="AD18" s="3">
        <f t="shared" si="2"/>
        <v>0</v>
      </c>
    </row>
    <row r="19" spans="1:30"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Y19" s="20">
        <f t="shared" si="0"/>
        <v>0</v>
      </c>
      <c r="AC19" s="3">
        <f t="shared" si="1"/>
        <v>0</v>
      </c>
      <c r="AD19" s="3">
        <f t="shared" si="2"/>
        <v>0</v>
      </c>
    </row>
    <row r="20" spans="1:30"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Y20" s="20">
        <f t="shared" si="0"/>
        <v>0</v>
      </c>
      <c r="AC20" s="3">
        <f t="shared" si="1"/>
        <v>0</v>
      </c>
      <c r="AD20" s="3">
        <f t="shared" si="2"/>
        <v>0</v>
      </c>
    </row>
    <row r="21" spans="1:30"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Y21" s="20">
        <f t="shared" si="0"/>
        <v>0</v>
      </c>
      <c r="AC21" s="3">
        <f t="shared" si="1"/>
        <v>0</v>
      </c>
      <c r="AD21" s="3">
        <f t="shared" si="2"/>
        <v>0</v>
      </c>
    </row>
    <row r="22" spans="1:30"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Y22" s="20">
        <f t="shared" si="0"/>
        <v>0</v>
      </c>
      <c r="AC22" s="3">
        <f t="shared" si="1"/>
        <v>0</v>
      </c>
      <c r="AD22" s="3">
        <f t="shared" si="2"/>
        <v>0</v>
      </c>
    </row>
    <row r="23" spans="1:30"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Y23" s="20">
        <f t="shared" si="0"/>
        <v>0</v>
      </c>
      <c r="AC23" s="3">
        <f t="shared" si="1"/>
        <v>0</v>
      </c>
      <c r="AD23" s="3">
        <f t="shared" si="2"/>
        <v>0</v>
      </c>
    </row>
    <row r="24" spans="1:30"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Y24" s="20">
        <f t="shared" si="0"/>
        <v>0</v>
      </c>
      <c r="AC24" s="3">
        <f t="shared" si="1"/>
        <v>0</v>
      </c>
      <c r="AD24" s="3">
        <f t="shared" si="2"/>
        <v>0</v>
      </c>
    </row>
    <row r="25" spans="1:30"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Y25" s="20">
        <f t="shared" si="0"/>
        <v>0</v>
      </c>
      <c r="AC25" s="3">
        <f t="shared" si="1"/>
        <v>0</v>
      </c>
      <c r="AD25" s="3">
        <f t="shared" si="2"/>
        <v>0</v>
      </c>
    </row>
    <row r="26" spans="1:30"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Y26" s="20">
        <f t="shared" si="0"/>
        <v>0</v>
      </c>
      <c r="AC26" s="3">
        <f t="shared" si="1"/>
        <v>0</v>
      </c>
      <c r="AD26" s="3">
        <f t="shared" si="2"/>
        <v>0</v>
      </c>
    </row>
    <row r="27" spans="1:30"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Y27" s="20">
        <f t="shared" si="0"/>
        <v>0</v>
      </c>
      <c r="AC27" s="3">
        <f t="shared" si="1"/>
        <v>0</v>
      </c>
      <c r="AD27" s="3">
        <f t="shared" si="2"/>
        <v>0</v>
      </c>
    </row>
    <row r="28" spans="1:30"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Y28" s="20">
        <f t="shared" si="0"/>
        <v>0</v>
      </c>
      <c r="AC28" s="3">
        <f t="shared" si="1"/>
        <v>0</v>
      </c>
      <c r="AD28" s="3">
        <f t="shared" si="2"/>
        <v>0</v>
      </c>
    </row>
    <row r="29" spans="1:30"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Y29" s="20">
        <f t="shared" si="0"/>
        <v>0</v>
      </c>
      <c r="AC29" s="3">
        <f t="shared" si="1"/>
        <v>0</v>
      </c>
      <c r="AD29" s="3">
        <f t="shared" si="2"/>
        <v>0</v>
      </c>
    </row>
    <row r="30" spans="1:30"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Y30" s="20">
        <f t="shared" si="0"/>
        <v>0</v>
      </c>
      <c r="AC30" s="3">
        <f t="shared" si="1"/>
        <v>0</v>
      </c>
      <c r="AD30" s="3">
        <f t="shared" si="2"/>
        <v>0</v>
      </c>
    </row>
    <row r="31" spans="1:30"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Y31" s="20">
        <f t="shared" si="0"/>
        <v>0</v>
      </c>
      <c r="AC31" s="3">
        <f t="shared" si="1"/>
        <v>0</v>
      </c>
      <c r="AD31" s="3">
        <f t="shared" si="2"/>
        <v>0</v>
      </c>
    </row>
    <row r="32" spans="1:30"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Y32" s="20">
        <f t="shared" si="0"/>
        <v>0</v>
      </c>
      <c r="AC32" s="3">
        <f t="shared" si="1"/>
        <v>0</v>
      </c>
      <c r="AD32" s="3">
        <f t="shared" si="2"/>
        <v>0</v>
      </c>
    </row>
    <row r="33" spans="1:30"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Y33" s="20">
        <f t="shared" si="0"/>
        <v>0</v>
      </c>
      <c r="AC33" s="3">
        <f t="shared" si="1"/>
        <v>0</v>
      </c>
      <c r="AD33" s="3">
        <f t="shared" si="2"/>
        <v>0</v>
      </c>
    </row>
    <row r="34" spans="1:30"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Y34" s="20">
        <f t="shared" si="0"/>
        <v>0</v>
      </c>
      <c r="AC34" s="3">
        <f t="shared" si="1"/>
        <v>0</v>
      </c>
      <c r="AD34" s="3">
        <f t="shared" si="2"/>
        <v>0</v>
      </c>
    </row>
    <row r="35" spans="1:30" ht="15" customHeight="1" x14ac:dyDescent="0.25">
      <c r="A35" s="3" t="s">
        <v>31</v>
      </c>
      <c r="B35" s="3" t="s">
        <v>37</v>
      </c>
      <c r="C35" s="3">
        <v>2013</v>
      </c>
      <c r="D35" s="3" t="s">
        <v>622</v>
      </c>
      <c r="E35" s="3" t="s">
        <v>621</v>
      </c>
      <c r="F35" s="3" t="s">
        <v>621</v>
      </c>
      <c r="G35" s="3" t="s">
        <v>621</v>
      </c>
      <c r="H35" s="3" t="s">
        <v>621</v>
      </c>
      <c r="I35" s="3" t="s">
        <v>621</v>
      </c>
      <c r="J35" s="3" t="s">
        <v>622</v>
      </c>
      <c r="K35" s="3" t="s">
        <v>621</v>
      </c>
      <c r="L35" s="3" t="s">
        <v>621</v>
      </c>
      <c r="M35" s="3" t="s">
        <v>621</v>
      </c>
      <c r="N35" s="3" t="s">
        <v>621</v>
      </c>
      <c r="O35" s="3" t="s">
        <v>621</v>
      </c>
      <c r="P35" s="3" t="s">
        <v>621</v>
      </c>
      <c r="Q35" s="3" t="s">
        <v>622</v>
      </c>
      <c r="R35" s="3" t="s">
        <v>621</v>
      </c>
      <c r="S35" s="3" t="s">
        <v>621</v>
      </c>
      <c r="T35" s="3" t="s">
        <v>621</v>
      </c>
      <c r="U35" s="3" t="s">
        <v>621</v>
      </c>
      <c r="V35" s="3" t="s">
        <v>621</v>
      </c>
      <c r="Y35" s="20">
        <f t="shared" si="0"/>
        <v>0</v>
      </c>
      <c r="AC35" s="3">
        <f t="shared" si="1"/>
        <v>0</v>
      </c>
      <c r="AD35" s="3">
        <f t="shared" si="2"/>
        <v>0</v>
      </c>
    </row>
    <row r="36" spans="1:30" ht="15" customHeight="1" x14ac:dyDescent="0.25">
      <c r="A36" s="3" t="s">
        <v>31</v>
      </c>
      <c r="B36" s="3" t="s">
        <v>38</v>
      </c>
      <c r="C36" s="3">
        <v>2013</v>
      </c>
      <c r="D36" s="3" t="s">
        <v>622</v>
      </c>
      <c r="E36" s="3" t="s">
        <v>621</v>
      </c>
      <c r="F36" s="3" t="s">
        <v>621</v>
      </c>
      <c r="G36" s="3" t="s">
        <v>621</v>
      </c>
      <c r="H36" s="3" t="s">
        <v>621</v>
      </c>
      <c r="I36" s="3" t="s">
        <v>621</v>
      </c>
      <c r="J36" s="3" t="s">
        <v>622</v>
      </c>
      <c r="K36" s="3" t="s">
        <v>621</v>
      </c>
      <c r="L36" s="3" t="s">
        <v>621</v>
      </c>
      <c r="M36" s="3" t="s">
        <v>621</v>
      </c>
      <c r="N36" s="3" t="s">
        <v>621</v>
      </c>
      <c r="O36" s="3" t="s">
        <v>621</v>
      </c>
      <c r="P36" s="3" t="s">
        <v>621</v>
      </c>
      <c r="Q36" s="3" t="s">
        <v>622</v>
      </c>
      <c r="R36" s="3" t="s">
        <v>621</v>
      </c>
      <c r="S36" s="3" t="s">
        <v>621</v>
      </c>
      <c r="T36" s="3" t="s">
        <v>621</v>
      </c>
      <c r="U36" s="3" t="s">
        <v>621</v>
      </c>
      <c r="V36" s="3" t="s">
        <v>621</v>
      </c>
      <c r="Y36" s="20">
        <f t="shared" si="0"/>
        <v>0</v>
      </c>
      <c r="AC36" s="3">
        <f t="shared" si="1"/>
        <v>0</v>
      </c>
      <c r="AD36" s="3">
        <f t="shared" si="2"/>
        <v>0</v>
      </c>
    </row>
    <row r="37" spans="1:30" ht="15" customHeight="1" x14ac:dyDescent="0.25">
      <c r="A37" s="3" t="s">
        <v>31</v>
      </c>
      <c r="B37" s="3" t="s">
        <v>39</v>
      </c>
      <c r="C37" s="3">
        <v>2013</v>
      </c>
      <c r="D37" s="3" t="s">
        <v>622</v>
      </c>
      <c r="E37" s="3" t="s">
        <v>621</v>
      </c>
      <c r="F37" s="3" t="s">
        <v>621</v>
      </c>
      <c r="G37" s="3" t="s">
        <v>621</v>
      </c>
      <c r="H37" s="3" t="s">
        <v>621</v>
      </c>
      <c r="I37" s="3" t="s">
        <v>621</v>
      </c>
      <c r="J37" s="3" t="s">
        <v>622</v>
      </c>
      <c r="K37" s="3" t="s">
        <v>621</v>
      </c>
      <c r="L37" s="3" t="s">
        <v>621</v>
      </c>
      <c r="M37" s="3" t="s">
        <v>621</v>
      </c>
      <c r="N37" s="3" t="s">
        <v>621</v>
      </c>
      <c r="O37" s="3" t="s">
        <v>621</v>
      </c>
      <c r="P37" s="3" t="s">
        <v>621</v>
      </c>
      <c r="Q37" s="3" t="s">
        <v>622</v>
      </c>
      <c r="R37" s="3" t="s">
        <v>621</v>
      </c>
      <c r="S37" s="3" t="s">
        <v>621</v>
      </c>
      <c r="T37" s="3" t="s">
        <v>621</v>
      </c>
      <c r="U37" s="3" t="s">
        <v>621</v>
      </c>
      <c r="V37" s="3" t="s">
        <v>621</v>
      </c>
      <c r="Y37" s="20">
        <f t="shared" si="0"/>
        <v>0</v>
      </c>
      <c r="AC37" s="3">
        <f t="shared" si="1"/>
        <v>0</v>
      </c>
      <c r="AD37" s="3">
        <f t="shared" si="2"/>
        <v>0</v>
      </c>
    </row>
    <row r="38" spans="1:30" ht="15" customHeight="1" x14ac:dyDescent="0.25">
      <c r="A38" s="3" t="s">
        <v>31</v>
      </c>
      <c r="B38" s="3" t="s">
        <v>40</v>
      </c>
      <c r="C38" s="3">
        <v>2013</v>
      </c>
      <c r="D38" s="3" t="s">
        <v>622</v>
      </c>
      <c r="E38" s="3" t="s">
        <v>621</v>
      </c>
      <c r="F38" s="3" t="s">
        <v>621</v>
      </c>
      <c r="G38" s="3" t="s">
        <v>621</v>
      </c>
      <c r="H38" s="3" t="s">
        <v>621</v>
      </c>
      <c r="I38" s="3" t="s">
        <v>621</v>
      </c>
      <c r="J38" s="3" t="s">
        <v>622</v>
      </c>
      <c r="K38" s="3" t="s">
        <v>621</v>
      </c>
      <c r="L38" s="3" t="s">
        <v>621</v>
      </c>
      <c r="M38" s="3" t="s">
        <v>621</v>
      </c>
      <c r="N38" s="3" t="s">
        <v>621</v>
      </c>
      <c r="O38" s="3" t="s">
        <v>621</v>
      </c>
      <c r="P38" s="3" t="s">
        <v>621</v>
      </c>
      <c r="Q38" s="3" t="s">
        <v>622</v>
      </c>
      <c r="R38" s="3" t="s">
        <v>621</v>
      </c>
      <c r="S38" s="3" t="s">
        <v>621</v>
      </c>
      <c r="T38" s="3" t="s">
        <v>621</v>
      </c>
      <c r="U38" s="3" t="s">
        <v>621</v>
      </c>
      <c r="V38" s="3" t="s">
        <v>621</v>
      </c>
      <c r="Y38" s="20">
        <f t="shared" si="0"/>
        <v>0</v>
      </c>
      <c r="AC38" s="3">
        <f t="shared" si="1"/>
        <v>0</v>
      </c>
      <c r="AD38" s="3">
        <f t="shared" si="2"/>
        <v>0</v>
      </c>
    </row>
    <row r="39" spans="1:30" ht="15" customHeight="1" x14ac:dyDescent="0.25">
      <c r="A39" s="3" t="s">
        <v>31</v>
      </c>
      <c r="B39" s="3" t="s">
        <v>41</v>
      </c>
      <c r="C39" s="3">
        <v>2013</v>
      </c>
      <c r="D39" s="3" t="s">
        <v>622</v>
      </c>
      <c r="E39" s="3" t="s">
        <v>621</v>
      </c>
      <c r="F39" s="3" t="s">
        <v>621</v>
      </c>
      <c r="G39" s="3" t="s">
        <v>621</v>
      </c>
      <c r="H39" s="3" t="s">
        <v>621</v>
      </c>
      <c r="I39" s="3" t="s">
        <v>621</v>
      </c>
      <c r="J39" s="3" t="s">
        <v>622</v>
      </c>
      <c r="K39" s="3" t="s">
        <v>621</v>
      </c>
      <c r="L39" s="3" t="s">
        <v>621</v>
      </c>
      <c r="M39" s="3" t="s">
        <v>621</v>
      </c>
      <c r="N39" s="3" t="s">
        <v>621</v>
      </c>
      <c r="O39" s="3" t="s">
        <v>621</v>
      </c>
      <c r="P39" s="3" t="s">
        <v>621</v>
      </c>
      <c r="Q39" s="3" t="s">
        <v>622</v>
      </c>
      <c r="R39" s="3" t="s">
        <v>621</v>
      </c>
      <c r="S39" s="3" t="s">
        <v>621</v>
      </c>
      <c r="T39" s="3" t="s">
        <v>621</v>
      </c>
      <c r="U39" s="3" t="s">
        <v>621</v>
      </c>
      <c r="V39" s="3" t="s">
        <v>621</v>
      </c>
      <c r="Y39" s="20">
        <f t="shared" si="0"/>
        <v>0</v>
      </c>
      <c r="AC39" s="3">
        <f t="shared" si="1"/>
        <v>0</v>
      </c>
      <c r="AD39" s="3">
        <f t="shared" si="2"/>
        <v>0</v>
      </c>
    </row>
    <row r="40" spans="1:30" ht="15" customHeight="1" x14ac:dyDescent="0.25">
      <c r="A40" s="3" t="s">
        <v>31</v>
      </c>
      <c r="B40" s="3" t="s">
        <v>42</v>
      </c>
      <c r="C40" s="3">
        <v>2013</v>
      </c>
      <c r="D40" s="3" t="s">
        <v>659</v>
      </c>
      <c r="E40" s="3" t="s">
        <v>855</v>
      </c>
      <c r="F40" s="3">
        <v>24.8</v>
      </c>
      <c r="G40" s="3" t="s">
        <v>621</v>
      </c>
      <c r="H40" s="3" t="s">
        <v>621</v>
      </c>
      <c r="I40" s="3" t="s">
        <v>621</v>
      </c>
      <c r="J40" s="3" t="s">
        <v>622</v>
      </c>
      <c r="K40" s="3" t="s">
        <v>621</v>
      </c>
      <c r="L40" s="3" t="s">
        <v>621</v>
      </c>
      <c r="M40" s="3" t="s">
        <v>621</v>
      </c>
      <c r="N40" s="3" t="s">
        <v>621</v>
      </c>
      <c r="O40" s="3" t="s">
        <v>621</v>
      </c>
      <c r="P40" s="3" t="s">
        <v>621</v>
      </c>
      <c r="Q40" s="3" t="s">
        <v>622</v>
      </c>
      <c r="R40" s="3" t="s">
        <v>621</v>
      </c>
      <c r="S40" s="3" t="s">
        <v>621</v>
      </c>
      <c r="T40" s="3" t="s">
        <v>621</v>
      </c>
      <c r="U40" s="3" t="s">
        <v>621</v>
      </c>
      <c r="V40" s="3" t="s">
        <v>621</v>
      </c>
      <c r="Y40" s="20">
        <f t="shared" si="0"/>
        <v>24.8</v>
      </c>
      <c r="AC40" s="3">
        <f t="shared" si="1"/>
        <v>29.176470588235297</v>
      </c>
      <c r="AD40" s="3">
        <f t="shared" si="2"/>
        <v>4.3764705882352963</v>
      </c>
    </row>
    <row r="41" spans="1:30" ht="15" customHeight="1" x14ac:dyDescent="0.25">
      <c r="A41" s="3" t="s">
        <v>31</v>
      </c>
      <c r="B41" s="3" t="s">
        <v>43</v>
      </c>
      <c r="C41" s="3">
        <v>2013</v>
      </c>
      <c r="D41" s="3" t="s">
        <v>622</v>
      </c>
      <c r="E41" s="3" t="s">
        <v>621</v>
      </c>
      <c r="F41" s="3" t="s">
        <v>621</v>
      </c>
      <c r="G41" s="3" t="s">
        <v>621</v>
      </c>
      <c r="H41" s="3" t="s">
        <v>621</v>
      </c>
      <c r="I41" s="3" t="s">
        <v>621</v>
      </c>
      <c r="J41" s="3" t="s">
        <v>622</v>
      </c>
      <c r="K41" s="3" t="s">
        <v>621</v>
      </c>
      <c r="L41" s="3" t="s">
        <v>621</v>
      </c>
      <c r="M41" s="3" t="s">
        <v>621</v>
      </c>
      <c r="N41" s="3" t="s">
        <v>621</v>
      </c>
      <c r="O41" s="3" t="s">
        <v>621</v>
      </c>
      <c r="P41" s="3" t="s">
        <v>621</v>
      </c>
      <c r="Q41" s="3" t="s">
        <v>622</v>
      </c>
      <c r="R41" s="3" t="s">
        <v>621</v>
      </c>
      <c r="S41" s="3" t="s">
        <v>621</v>
      </c>
      <c r="T41" s="3" t="s">
        <v>621</v>
      </c>
      <c r="U41" s="3" t="s">
        <v>621</v>
      </c>
      <c r="V41" s="3" t="s">
        <v>621</v>
      </c>
      <c r="Y41" s="20">
        <f t="shared" si="0"/>
        <v>0</v>
      </c>
      <c r="AC41" s="3">
        <f t="shared" si="1"/>
        <v>0</v>
      </c>
      <c r="AD41" s="3">
        <f t="shared" si="2"/>
        <v>0</v>
      </c>
    </row>
    <row r="42" spans="1:30" ht="15" customHeight="1" x14ac:dyDescent="0.25">
      <c r="A42" s="3" t="s">
        <v>31</v>
      </c>
      <c r="B42" s="3" t="s">
        <v>44</v>
      </c>
      <c r="C42" s="3">
        <v>2013</v>
      </c>
      <c r="D42" s="3" t="s">
        <v>622</v>
      </c>
      <c r="E42" s="3" t="s">
        <v>621</v>
      </c>
      <c r="F42" s="3" t="s">
        <v>621</v>
      </c>
      <c r="G42" s="3" t="s">
        <v>621</v>
      </c>
      <c r="H42" s="3" t="s">
        <v>621</v>
      </c>
      <c r="I42" s="3" t="s">
        <v>621</v>
      </c>
      <c r="J42" s="3" t="s">
        <v>622</v>
      </c>
      <c r="K42" s="3" t="s">
        <v>621</v>
      </c>
      <c r="L42" s="3" t="s">
        <v>621</v>
      </c>
      <c r="M42" s="3" t="s">
        <v>621</v>
      </c>
      <c r="N42" s="3" t="s">
        <v>621</v>
      </c>
      <c r="O42" s="3" t="s">
        <v>621</v>
      </c>
      <c r="P42" s="3" t="s">
        <v>621</v>
      </c>
      <c r="Q42" s="3" t="s">
        <v>622</v>
      </c>
      <c r="R42" s="3" t="s">
        <v>621</v>
      </c>
      <c r="S42" s="3" t="s">
        <v>621</v>
      </c>
      <c r="T42" s="3" t="s">
        <v>621</v>
      </c>
      <c r="U42" s="3" t="s">
        <v>621</v>
      </c>
      <c r="V42" s="3" t="s">
        <v>621</v>
      </c>
      <c r="Y42" s="20">
        <f t="shared" si="0"/>
        <v>0</v>
      </c>
      <c r="AC42" s="3">
        <f t="shared" si="1"/>
        <v>0</v>
      </c>
      <c r="AD42" s="3">
        <f t="shared" si="2"/>
        <v>0</v>
      </c>
    </row>
    <row r="43" spans="1:30" ht="15" customHeight="1" x14ac:dyDescent="0.25">
      <c r="A43" s="3" t="s">
        <v>31</v>
      </c>
      <c r="B43" s="3" t="s">
        <v>45</v>
      </c>
      <c r="C43" s="3">
        <v>2013</v>
      </c>
      <c r="D43" s="3" t="s">
        <v>622</v>
      </c>
      <c r="E43" s="3" t="s">
        <v>621</v>
      </c>
      <c r="F43" s="3" t="s">
        <v>621</v>
      </c>
      <c r="G43" s="3" t="s">
        <v>621</v>
      </c>
      <c r="H43" s="3" t="s">
        <v>621</v>
      </c>
      <c r="I43" s="3" t="s">
        <v>621</v>
      </c>
      <c r="J43" s="3" t="s">
        <v>622</v>
      </c>
      <c r="K43" s="3" t="s">
        <v>621</v>
      </c>
      <c r="L43" s="3" t="s">
        <v>621</v>
      </c>
      <c r="M43" s="3" t="s">
        <v>621</v>
      </c>
      <c r="N43" s="3" t="s">
        <v>621</v>
      </c>
      <c r="O43" s="3" t="s">
        <v>621</v>
      </c>
      <c r="P43" s="3" t="s">
        <v>621</v>
      </c>
      <c r="Q43" s="3" t="s">
        <v>622</v>
      </c>
      <c r="R43" s="3" t="s">
        <v>621</v>
      </c>
      <c r="S43" s="3" t="s">
        <v>621</v>
      </c>
      <c r="T43" s="3" t="s">
        <v>621</v>
      </c>
      <c r="U43" s="3" t="s">
        <v>621</v>
      </c>
      <c r="V43" s="3" t="s">
        <v>621</v>
      </c>
      <c r="Y43" s="20">
        <f t="shared" si="0"/>
        <v>0</v>
      </c>
      <c r="AC43" s="3">
        <f t="shared" si="1"/>
        <v>0</v>
      </c>
      <c r="AD43" s="3">
        <f t="shared" si="2"/>
        <v>0</v>
      </c>
    </row>
    <row r="44" spans="1:30" ht="15" customHeight="1" x14ac:dyDescent="0.25">
      <c r="A44" s="3" t="s">
        <v>46</v>
      </c>
      <c r="B44" s="3" t="s">
        <v>47</v>
      </c>
      <c r="C44" s="3">
        <v>2013</v>
      </c>
      <c r="D44" s="3" t="s">
        <v>622</v>
      </c>
      <c r="E44" s="3" t="s">
        <v>621</v>
      </c>
      <c r="F44" s="3" t="s">
        <v>621</v>
      </c>
      <c r="G44" s="3" t="s">
        <v>621</v>
      </c>
      <c r="H44" s="3" t="s">
        <v>621</v>
      </c>
      <c r="I44" s="3" t="s">
        <v>621</v>
      </c>
      <c r="J44" s="3" t="s">
        <v>622</v>
      </c>
      <c r="K44" s="3" t="s">
        <v>621</v>
      </c>
      <c r="L44" s="3" t="s">
        <v>621</v>
      </c>
      <c r="M44" s="3" t="s">
        <v>621</v>
      </c>
      <c r="N44" s="3" t="s">
        <v>621</v>
      </c>
      <c r="O44" s="3" t="s">
        <v>621</v>
      </c>
      <c r="P44" s="3" t="s">
        <v>621</v>
      </c>
      <c r="Q44" s="3" t="s">
        <v>622</v>
      </c>
      <c r="R44" s="3" t="s">
        <v>621</v>
      </c>
      <c r="S44" s="3" t="s">
        <v>621</v>
      </c>
      <c r="T44" s="3" t="s">
        <v>621</v>
      </c>
      <c r="U44" s="3" t="s">
        <v>621</v>
      </c>
      <c r="V44" s="3" t="s">
        <v>621</v>
      </c>
      <c r="Y44" s="20">
        <f t="shared" si="0"/>
        <v>0</v>
      </c>
      <c r="AC44" s="3">
        <f t="shared" si="1"/>
        <v>0</v>
      </c>
      <c r="AD44" s="3">
        <f t="shared" si="2"/>
        <v>0</v>
      </c>
    </row>
    <row r="45" spans="1:30" ht="15" customHeight="1" x14ac:dyDescent="0.25">
      <c r="A45" s="3" t="s">
        <v>46</v>
      </c>
      <c r="B45" s="3" t="s">
        <v>48</v>
      </c>
      <c r="C45" s="3">
        <v>2013</v>
      </c>
      <c r="D45" s="3" t="s">
        <v>622</v>
      </c>
      <c r="E45" s="3" t="s">
        <v>621</v>
      </c>
      <c r="F45" s="3" t="s">
        <v>621</v>
      </c>
      <c r="G45" s="3" t="s">
        <v>621</v>
      </c>
      <c r="H45" s="3" t="s">
        <v>621</v>
      </c>
      <c r="I45" s="3" t="s">
        <v>621</v>
      </c>
      <c r="J45" s="3" t="s">
        <v>622</v>
      </c>
      <c r="K45" s="3" t="s">
        <v>621</v>
      </c>
      <c r="L45" s="3" t="s">
        <v>621</v>
      </c>
      <c r="M45" s="3" t="s">
        <v>621</v>
      </c>
      <c r="N45" s="3" t="s">
        <v>621</v>
      </c>
      <c r="O45" s="3" t="s">
        <v>621</v>
      </c>
      <c r="P45" s="3" t="s">
        <v>621</v>
      </c>
      <c r="Q45" s="3" t="s">
        <v>622</v>
      </c>
      <c r="R45" s="3" t="s">
        <v>621</v>
      </c>
      <c r="S45" s="3" t="s">
        <v>621</v>
      </c>
      <c r="T45" s="3" t="s">
        <v>621</v>
      </c>
      <c r="U45" s="3" t="s">
        <v>621</v>
      </c>
      <c r="V45" s="3" t="s">
        <v>621</v>
      </c>
      <c r="Y45" s="20">
        <f t="shared" si="0"/>
        <v>0</v>
      </c>
      <c r="AC45" s="3">
        <f t="shared" si="1"/>
        <v>0</v>
      </c>
      <c r="AD45" s="3">
        <f t="shared" si="2"/>
        <v>0</v>
      </c>
    </row>
    <row r="46" spans="1:30" ht="15" customHeight="1" x14ac:dyDescent="0.25">
      <c r="A46" s="3" t="s">
        <v>46</v>
      </c>
      <c r="B46" s="3" t="s">
        <v>49</v>
      </c>
      <c r="C46" s="3">
        <v>2013</v>
      </c>
      <c r="D46" s="3" t="s">
        <v>622</v>
      </c>
      <c r="E46" s="3" t="s">
        <v>621</v>
      </c>
      <c r="F46" s="3" t="s">
        <v>621</v>
      </c>
      <c r="G46" s="3" t="s">
        <v>621</v>
      </c>
      <c r="H46" s="3" t="s">
        <v>621</v>
      </c>
      <c r="I46" s="3" t="s">
        <v>621</v>
      </c>
      <c r="J46" s="3" t="s">
        <v>622</v>
      </c>
      <c r="K46" s="3" t="s">
        <v>621</v>
      </c>
      <c r="L46" s="3" t="s">
        <v>621</v>
      </c>
      <c r="M46" s="3" t="s">
        <v>621</v>
      </c>
      <c r="N46" s="3" t="s">
        <v>621</v>
      </c>
      <c r="O46" s="3" t="s">
        <v>621</v>
      </c>
      <c r="P46" s="3" t="s">
        <v>621</v>
      </c>
      <c r="Q46" s="3" t="s">
        <v>622</v>
      </c>
      <c r="R46" s="3" t="s">
        <v>621</v>
      </c>
      <c r="S46" s="3" t="s">
        <v>621</v>
      </c>
      <c r="T46" s="3" t="s">
        <v>621</v>
      </c>
      <c r="U46" s="3" t="s">
        <v>621</v>
      </c>
      <c r="V46" s="3" t="s">
        <v>621</v>
      </c>
      <c r="Y46" s="20">
        <f t="shared" si="0"/>
        <v>0</v>
      </c>
      <c r="AC46" s="3">
        <f t="shared" si="1"/>
        <v>0</v>
      </c>
      <c r="AD46" s="3">
        <f t="shared" si="2"/>
        <v>0</v>
      </c>
    </row>
    <row r="47" spans="1:30" ht="15" customHeight="1" x14ac:dyDescent="0.25">
      <c r="A47" s="3" t="s">
        <v>50</v>
      </c>
      <c r="B47" s="3" t="s">
        <v>51</v>
      </c>
      <c r="C47" s="3">
        <v>2013</v>
      </c>
      <c r="D47" s="3" t="s">
        <v>622</v>
      </c>
      <c r="E47" s="3" t="s">
        <v>621</v>
      </c>
      <c r="F47" s="3" t="s">
        <v>621</v>
      </c>
      <c r="G47" s="3" t="s">
        <v>621</v>
      </c>
      <c r="H47" s="3" t="s">
        <v>621</v>
      </c>
      <c r="I47" s="3" t="s">
        <v>621</v>
      </c>
      <c r="J47" s="3" t="s">
        <v>622</v>
      </c>
      <c r="K47" s="3" t="s">
        <v>621</v>
      </c>
      <c r="L47" s="3" t="s">
        <v>621</v>
      </c>
      <c r="M47" s="3" t="s">
        <v>621</v>
      </c>
      <c r="N47" s="3" t="s">
        <v>621</v>
      </c>
      <c r="O47" s="3" t="s">
        <v>621</v>
      </c>
      <c r="P47" s="3" t="s">
        <v>621</v>
      </c>
      <c r="Q47" s="3" t="s">
        <v>622</v>
      </c>
      <c r="R47" s="3" t="s">
        <v>621</v>
      </c>
      <c r="S47" s="3" t="s">
        <v>621</v>
      </c>
      <c r="T47" s="3" t="s">
        <v>621</v>
      </c>
      <c r="U47" s="3" t="s">
        <v>621</v>
      </c>
      <c r="V47" s="3" t="s">
        <v>621</v>
      </c>
      <c r="Y47" s="20">
        <f t="shared" si="0"/>
        <v>0</v>
      </c>
      <c r="AC47" s="3">
        <f t="shared" si="1"/>
        <v>0</v>
      </c>
      <c r="AD47" s="3">
        <f t="shared" si="2"/>
        <v>0</v>
      </c>
    </row>
    <row r="48" spans="1:30" ht="15" customHeight="1" x14ac:dyDescent="0.25">
      <c r="A48" s="3" t="s">
        <v>50</v>
      </c>
      <c r="B48" s="3" t="s">
        <v>52</v>
      </c>
      <c r="C48" s="3">
        <v>2013</v>
      </c>
      <c r="D48" s="3" t="s">
        <v>622</v>
      </c>
      <c r="E48" s="3" t="s">
        <v>621</v>
      </c>
      <c r="F48" s="3" t="s">
        <v>621</v>
      </c>
      <c r="G48" s="3" t="s">
        <v>621</v>
      </c>
      <c r="H48" s="3" t="s">
        <v>621</v>
      </c>
      <c r="I48" s="3" t="s">
        <v>621</v>
      </c>
      <c r="J48" s="3" t="s">
        <v>622</v>
      </c>
      <c r="K48" s="3" t="s">
        <v>621</v>
      </c>
      <c r="L48" s="3" t="s">
        <v>621</v>
      </c>
      <c r="M48" s="3" t="s">
        <v>621</v>
      </c>
      <c r="N48" s="3" t="s">
        <v>621</v>
      </c>
      <c r="O48" s="3" t="s">
        <v>621</v>
      </c>
      <c r="P48" s="3" t="s">
        <v>621</v>
      </c>
      <c r="Q48" s="3" t="s">
        <v>622</v>
      </c>
      <c r="R48" s="3" t="s">
        <v>621</v>
      </c>
      <c r="S48" s="3" t="s">
        <v>621</v>
      </c>
      <c r="T48" s="3" t="s">
        <v>621</v>
      </c>
      <c r="U48" s="3" t="s">
        <v>621</v>
      </c>
      <c r="V48" s="3" t="s">
        <v>621</v>
      </c>
      <c r="Y48" s="20">
        <f t="shared" si="0"/>
        <v>0</v>
      </c>
      <c r="AC48" s="3">
        <f t="shared" si="1"/>
        <v>0</v>
      </c>
      <c r="AD48" s="3">
        <f t="shared" si="2"/>
        <v>0</v>
      </c>
    </row>
    <row r="49" spans="1:30" ht="15" customHeight="1" x14ac:dyDescent="0.25">
      <c r="A49" s="3" t="s">
        <v>53</v>
      </c>
      <c r="B49" s="3" t="s">
        <v>54</v>
      </c>
      <c r="C49" s="3">
        <v>2013</v>
      </c>
      <c r="D49" s="3" t="s">
        <v>627</v>
      </c>
      <c r="E49" s="3" t="s">
        <v>854</v>
      </c>
      <c r="F49" s="3">
        <v>155.61500000000001</v>
      </c>
      <c r="G49" s="3" t="s">
        <v>621</v>
      </c>
      <c r="H49" s="3" t="s">
        <v>621</v>
      </c>
      <c r="I49" s="3">
        <v>85</v>
      </c>
      <c r="J49" s="3" t="s">
        <v>622</v>
      </c>
      <c r="K49" s="3" t="s">
        <v>621</v>
      </c>
      <c r="L49" s="3" t="s">
        <v>621</v>
      </c>
      <c r="M49" s="3" t="s">
        <v>621</v>
      </c>
      <c r="N49" s="3" t="s">
        <v>621</v>
      </c>
      <c r="O49" s="3" t="s">
        <v>621</v>
      </c>
      <c r="P49" s="3" t="s">
        <v>621</v>
      </c>
      <c r="Q49" s="3" t="s">
        <v>622</v>
      </c>
      <c r="R49" s="3" t="s">
        <v>621</v>
      </c>
      <c r="S49" s="3" t="s">
        <v>621</v>
      </c>
      <c r="T49" s="3" t="s">
        <v>621</v>
      </c>
      <c r="U49" s="3" t="s">
        <v>621</v>
      </c>
      <c r="V49" s="3" t="s">
        <v>621</v>
      </c>
      <c r="Y49" s="20">
        <f t="shared" si="0"/>
        <v>155.61500000000001</v>
      </c>
      <c r="AC49" s="3">
        <f t="shared" si="1"/>
        <v>183.07647058823531</v>
      </c>
      <c r="AD49" s="3">
        <f t="shared" si="2"/>
        <v>27.461470588235301</v>
      </c>
    </row>
    <row r="50" spans="1:30" ht="15" customHeight="1" x14ac:dyDescent="0.25">
      <c r="A50" s="3" t="s">
        <v>53</v>
      </c>
      <c r="B50" s="3" t="s">
        <v>55</v>
      </c>
      <c r="C50" s="3">
        <v>2013</v>
      </c>
      <c r="D50" s="3" t="s">
        <v>622</v>
      </c>
      <c r="E50" s="3" t="s">
        <v>621</v>
      </c>
      <c r="F50" s="3" t="s">
        <v>621</v>
      </c>
      <c r="G50" s="3" t="s">
        <v>621</v>
      </c>
      <c r="H50" s="3" t="s">
        <v>621</v>
      </c>
      <c r="I50" s="3" t="s">
        <v>621</v>
      </c>
      <c r="J50" s="3" t="s">
        <v>622</v>
      </c>
      <c r="K50" s="3" t="s">
        <v>621</v>
      </c>
      <c r="L50" s="3" t="s">
        <v>621</v>
      </c>
      <c r="M50" s="3" t="s">
        <v>621</v>
      </c>
      <c r="N50" s="3" t="s">
        <v>621</v>
      </c>
      <c r="O50" s="3" t="s">
        <v>621</v>
      </c>
      <c r="P50" s="3" t="s">
        <v>621</v>
      </c>
      <c r="Q50" s="3" t="s">
        <v>622</v>
      </c>
      <c r="R50" s="3" t="s">
        <v>621</v>
      </c>
      <c r="S50" s="3" t="s">
        <v>621</v>
      </c>
      <c r="T50" s="3" t="s">
        <v>621</v>
      </c>
      <c r="U50" s="3" t="s">
        <v>621</v>
      </c>
      <c r="V50" s="3" t="s">
        <v>621</v>
      </c>
      <c r="Y50" s="20">
        <f t="shared" si="0"/>
        <v>0</v>
      </c>
      <c r="AC50" s="3">
        <f t="shared" si="1"/>
        <v>0</v>
      </c>
      <c r="AD50" s="3">
        <f t="shared" si="2"/>
        <v>0</v>
      </c>
    </row>
    <row r="51" spans="1:30" ht="15" customHeight="1" x14ac:dyDescent="0.25">
      <c r="A51" s="3" t="s">
        <v>53</v>
      </c>
      <c r="B51" s="3" t="s">
        <v>56</v>
      </c>
      <c r="C51" s="3">
        <v>2013</v>
      </c>
      <c r="D51" s="3" t="s">
        <v>622</v>
      </c>
      <c r="E51" s="3" t="s">
        <v>621</v>
      </c>
      <c r="F51" s="3" t="s">
        <v>621</v>
      </c>
      <c r="G51" s="3" t="s">
        <v>621</v>
      </c>
      <c r="H51" s="3" t="s">
        <v>621</v>
      </c>
      <c r="I51" s="3" t="s">
        <v>621</v>
      </c>
      <c r="J51" s="3" t="s">
        <v>622</v>
      </c>
      <c r="K51" s="3" t="s">
        <v>621</v>
      </c>
      <c r="L51" s="3" t="s">
        <v>621</v>
      </c>
      <c r="M51" s="3" t="s">
        <v>621</v>
      </c>
      <c r="N51" s="3" t="s">
        <v>621</v>
      </c>
      <c r="O51" s="3" t="s">
        <v>621</v>
      </c>
      <c r="P51" s="3" t="s">
        <v>621</v>
      </c>
      <c r="Q51" s="3" t="s">
        <v>622</v>
      </c>
      <c r="R51" s="3" t="s">
        <v>621</v>
      </c>
      <c r="S51" s="3" t="s">
        <v>621</v>
      </c>
      <c r="T51" s="3" t="s">
        <v>621</v>
      </c>
      <c r="U51" s="3" t="s">
        <v>621</v>
      </c>
      <c r="V51" s="3" t="s">
        <v>621</v>
      </c>
      <c r="Y51" s="20">
        <f t="shared" si="0"/>
        <v>0</v>
      </c>
      <c r="AC51" s="3">
        <f t="shared" si="1"/>
        <v>0</v>
      </c>
      <c r="AD51" s="3">
        <f t="shared" si="2"/>
        <v>0</v>
      </c>
    </row>
    <row r="52" spans="1:30" ht="15" customHeight="1" x14ac:dyDescent="0.25">
      <c r="A52" s="3" t="s">
        <v>57</v>
      </c>
      <c r="B52" s="3" t="s">
        <v>58</v>
      </c>
      <c r="C52" s="3">
        <v>2013</v>
      </c>
      <c r="D52" s="3" t="s">
        <v>622</v>
      </c>
      <c r="E52" s="3" t="s">
        <v>621</v>
      </c>
      <c r="F52" s="3" t="s">
        <v>621</v>
      </c>
      <c r="G52" s="3" t="s">
        <v>621</v>
      </c>
      <c r="H52" s="3" t="s">
        <v>621</v>
      </c>
      <c r="I52" s="3" t="s">
        <v>621</v>
      </c>
      <c r="J52" s="3" t="s">
        <v>622</v>
      </c>
      <c r="K52" s="3" t="s">
        <v>621</v>
      </c>
      <c r="L52" s="3" t="s">
        <v>621</v>
      </c>
      <c r="M52" s="3" t="s">
        <v>621</v>
      </c>
      <c r="N52" s="3" t="s">
        <v>621</v>
      </c>
      <c r="O52" s="3" t="s">
        <v>621</v>
      </c>
      <c r="P52" s="3" t="s">
        <v>621</v>
      </c>
      <c r="Q52" s="3" t="s">
        <v>622</v>
      </c>
      <c r="R52" s="3" t="s">
        <v>621</v>
      </c>
      <c r="S52" s="3" t="s">
        <v>621</v>
      </c>
      <c r="T52" s="3" t="s">
        <v>621</v>
      </c>
      <c r="U52" s="3" t="s">
        <v>621</v>
      </c>
      <c r="V52" s="3" t="s">
        <v>621</v>
      </c>
      <c r="Y52" s="20">
        <f t="shared" si="0"/>
        <v>0</v>
      </c>
      <c r="AC52" s="3">
        <f t="shared" si="1"/>
        <v>0</v>
      </c>
      <c r="AD52" s="3">
        <f t="shared" si="2"/>
        <v>0</v>
      </c>
    </row>
    <row r="53" spans="1:30" ht="15" customHeight="1" x14ac:dyDescent="0.25">
      <c r="A53" s="3" t="s">
        <v>57</v>
      </c>
      <c r="B53" s="3" t="s">
        <v>59</v>
      </c>
      <c r="C53" s="3">
        <v>2013</v>
      </c>
      <c r="D53" s="3" t="s">
        <v>622</v>
      </c>
      <c r="E53" s="3" t="s">
        <v>621</v>
      </c>
      <c r="F53" s="3" t="s">
        <v>621</v>
      </c>
      <c r="G53" s="3" t="s">
        <v>621</v>
      </c>
      <c r="H53" s="3" t="s">
        <v>621</v>
      </c>
      <c r="I53" s="3" t="s">
        <v>621</v>
      </c>
      <c r="J53" s="3" t="s">
        <v>622</v>
      </c>
      <c r="K53" s="3" t="s">
        <v>621</v>
      </c>
      <c r="L53" s="3" t="s">
        <v>621</v>
      </c>
      <c r="M53" s="3" t="s">
        <v>621</v>
      </c>
      <c r="N53" s="3" t="s">
        <v>621</v>
      </c>
      <c r="O53" s="3" t="s">
        <v>621</v>
      </c>
      <c r="P53" s="3" t="s">
        <v>621</v>
      </c>
      <c r="Q53" s="3" t="s">
        <v>622</v>
      </c>
      <c r="R53" s="3" t="s">
        <v>621</v>
      </c>
      <c r="S53" s="3" t="s">
        <v>621</v>
      </c>
      <c r="T53" s="3" t="s">
        <v>621</v>
      </c>
      <c r="U53" s="3" t="s">
        <v>621</v>
      </c>
      <c r="V53" s="3" t="s">
        <v>621</v>
      </c>
      <c r="Y53" s="20">
        <f t="shared" si="0"/>
        <v>0</v>
      </c>
      <c r="AC53" s="3">
        <f t="shared" si="1"/>
        <v>0</v>
      </c>
      <c r="AD53" s="3">
        <f t="shared" si="2"/>
        <v>0</v>
      </c>
    </row>
    <row r="54" spans="1:30" ht="15" customHeight="1" x14ac:dyDescent="0.25">
      <c r="A54" s="3" t="s">
        <v>60</v>
      </c>
      <c r="B54" s="3" t="s">
        <v>61</v>
      </c>
      <c r="C54" s="3">
        <v>2013</v>
      </c>
      <c r="D54" s="3" t="s">
        <v>629</v>
      </c>
      <c r="E54" s="3" t="s">
        <v>855</v>
      </c>
      <c r="F54" s="36">
        <v>0</v>
      </c>
      <c r="G54" s="3" t="s">
        <v>856</v>
      </c>
      <c r="H54" s="3">
        <v>18.3</v>
      </c>
      <c r="I54" s="3">
        <v>85</v>
      </c>
      <c r="J54" s="3" t="s">
        <v>622</v>
      </c>
      <c r="K54" s="3" t="s">
        <v>621</v>
      </c>
      <c r="L54" s="3" t="s">
        <v>621</v>
      </c>
      <c r="M54" s="3" t="s">
        <v>621</v>
      </c>
      <c r="N54" s="3" t="s">
        <v>621</v>
      </c>
      <c r="O54" s="3" t="s">
        <v>621</v>
      </c>
      <c r="P54" s="3" t="s">
        <v>621</v>
      </c>
      <c r="Q54" s="3" t="s">
        <v>622</v>
      </c>
      <c r="R54" s="3" t="s">
        <v>621</v>
      </c>
      <c r="S54" s="3" t="s">
        <v>621</v>
      </c>
      <c r="T54" s="3" t="s">
        <v>621</v>
      </c>
      <c r="U54" s="3" t="s">
        <v>621</v>
      </c>
      <c r="V54" s="3" t="s">
        <v>621</v>
      </c>
      <c r="Y54" s="20">
        <f t="shared" si="0"/>
        <v>18.3</v>
      </c>
      <c r="AC54" s="3">
        <f t="shared" si="1"/>
        <v>21.529411764705884</v>
      </c>
      <c r="AD54" s="3">
        <f t="shared" si="2"/>
        <v>3.2294117647058833</v>
      </c>
    </row>
    <row r="55" spans="1:30"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Y55" s="20">
        <f t="shared" si="0"/>
        <v>0</v>
      </c>
      <c r="AC55" s="3">
        <f t="shared" si="1"/>
        <v>0</v>
      </c>
      <c r="AD55" s="3">
        <f t="shared" si="2"/>
        <v>0</v>
      </c>
    </row>
    <row r="56" spans="1:30"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Y56" s="20">
        <f t="shared" si="0"/>
        <v>0</v>
      </c>
      <c r="AC56" s="3">
        <f t="shared" si="1"/>
        <v>0</v>
      </c>
      <c r="AD56" s="3">
        <f t="shared" si="2"/>
        <v>0</v>
      </c>
    </row>
    <row r="57" spans="1:30" ht="15" customHeight="1" x14ac:dyDescent="0.25">
      <c r="A57" s="3" t="s">
        <v>65</v>
      </c>
      <c r="B57" s="3" t="s">
        <v>66</v>
      </c>
      <c r="C57" s="3">
        <v>2013</v>
      </c>
      <c r="D57" s="3" t="s">
        <v>622</v>
      </c>
      <c r="E57" s="3" t="s">
        <v>621</v>
      </c>
      <c r="F57" s="3" t="s">
        <v>621</v>
      </c>
      <c r="G57" s="3" t="s">
        <v>621</v>
      </c>
      <c r="H57" s="3" t="s">
        <v>621</v>
      </c>
      <c r="I57" s="3" t="s">
        <v>621</v>
      </c>
      <c r="J57" s="3" t="s">
        <v>622</v>
      </c>
      <c r="K57" s="3" t="s">
        <v>621</v>
      </c>
      <c r="L57" s="3" t="s">
        <v>621</v>
      </c>
      <c r="M57" s="3" t="s">
        <v>621</v>
      </c>
      <c r="N57" s="3" t="s">
        <v>621</v>
      </c>
      <c r="O57" s="3" t="s">
        <v>621</v>
      </c>
      <c r="P57" s="3" t="s">
        <v>621</v>
      </c>
      <c r="Q57" s="3" t="s">
        <v>622</v>
      </c>
      <c r="R57" s="3" t="s">
        <v>621</v>
      </c>
      <c r="S57" s="3" t="s">
        <v>621</v>
      </c>
      <c r="T57" s="3" t="s">
        <v>621</v>
      </c>
      <c r="U57" s="3" t="s">
        <v>621</v>
      </c>
      <c r="V57" s="3" t="s">
        <v>621</v>
      </c>
      <c r="Y57" s="20">
        <f t="shared" si="0"/>
        <v>0</v>
      </c>
      <c r="AC57" s="3">
        <f t="shared" si="1"/>
        <v>0</v>
      </c>
      <c r="AD57" s="3">
        <f t="shared" si="2"/>
        <v>0</v>
      </c>
    </row>
    <row r="58" spans="1:30" ht="15" customHeight="1" x14ac:dyDescent="0.25">
      <c r="A58" s="3" t="s">
        <v>67</v>
      </c>
      <c r="B58" s="3" t="s">
        <v>68</v>
      </c>
      <c r="C58" s="3">
        <v>2013</v>
      </c>
      <c r="D58" s="3" t="s">
        <v>622</v>
      </c>
      <c r="E58" s="3" t="s">
        <v>621</v>
      </c>
      <c r="F58" s="3" t="s">
        <v>621</v>
      </c>
      <c r="G58" s="3" t="s">
        <v>621</v>
      </c>
      <c r="H58" s="3" t="s">
        <v>621</v>
      </c>
      <c r="I58" s="3" t="s">
        <v>621</v>
      </c>
      <c r="J58" s="3" t="s">
        <v>622</v>
      </c>
      <c r="K58" s="3" t="s">
        <v>621</v>
      </c>
      <c r="L58" s="3" t="s">
        <v>621</v>
      </c>
      <c r="M58" s="3" t="s">
        <v>621</v>
      </c>
      <c r="N58" s="3" t="s">
        <v>621</v>
      </c>
      <c r="O58" s="3" t="s">
        <v>621</v>
      </c>
      <c r="P58" s="3" t="s">
        <v>621</v>
      </c>
      <c r="Q58" s="3" t="s">
        <v>622</v>
      </c>
      <c r="R58" s="3" t="s">
        <v>621</v>
      </c>
      <c r="S58" s="3" t="s">
        <v>621</v>
      </c>
      <c r="T58" s="3" t="s">
        <v>621</v>
      </c>
      <c r="U58" s="3" t="s">
        <v>621</v>
      </c>
      <c r="V58" s="3" t="s">
        <v>621</v>
      </c>
      <c r="Y58" s="20">
        <f t="shared" si="0"/>
        <v>0</v>
      </c>
      <c r="AC58" s="3">
        <f t="shared" si="1"/>
        <v>0</v>
      </c>
      <c r="AD58" s="3">
        <f t="shared" si="2"/>
        <v>0</v>
      </c>
    </row>
    <row r="59" spans="1:30" ht="15" customHeight="1" x14ac:dyDescent="0.25">
      <c r="A59" s="3" t="s">
        <v>67</v>
      </c>
      <c r="B59" s="3" t="s">
        <v>69</v>
      </c>
      <c r="C59" s="3">
        <v>2013</v>
      </c>
      <c r="D59" s="3" t="s">
        <v>622</v>
      </c>
      <c r="E59" s="3" t="s">
        <v>621</v>
      </c>
      <c r="F59" s="3" t="s">
        <v>621</v>
      </c>
      <c r="G59" s="3" t="s">
        <v>621</v>
      </c>
      <c r="H59" s="3" t="s">
        <v>621</v>
      </c>
      <c r="I59" s="3" t="s">
        <v>621</v>
      </c>
      <c r="J59" s="3" t="s">
        <v>622</v>
      </c>
      <c r="K59" s="3" t="s">
        <v>621</v>
      </c>
      <c r="L59" s="3" t="s">
        <v>621</v>
      </c>
      <c r="M59" s="3" t="s">
        <v>621</v>
      </c>
      <c r="N59" s="3" t="s">
        <v>621</v>
      </c>
      <c r="O59" s="3" t="s">
        <v>621</v>
      </c>
      <c r="P59" s="3" t="s">
        <v>621</v>
      </c>
      <c r="Q59" s="3" t="s">
        <v>622</v>
      </c>
      <c r="R59" s="3" t="s">
        <v>621</v>
      </c>
      <c r="S59" s="3" t="s">
        <v>621</v>
      </c>
      <c r="T59" s="3" t="s">
        <v>621</v>
      </c>
      <c r="U59" s="3" t="s">
        <v>621</v>
      </c>
      <c r="V59" s="3" t="s">
        <v>621</v>
      </c>
      <c r="Y59" s="20">
        <f t="shared" si="0"/>
        <v>0</v>
      </c>
      <c r="AC59" s="3">
        <f t="shared" si="1"/>
        <v>0</v>
      </c>
      <c r="AD59" s="3">
        <f t="shared" si="2"/>
        <v>0</v>
      </c>
    </row>
    <row r="60" spans="1:30" ht="15" customHeight="1" x14ac:dyDescent="0.25">
      <c r="A60" s="3" t="s">
        <v>67</v>
      </c>
      <c r="B60" s="3" t="s">
        <v>70</v>
      </c>
      <c r="C60" s="3">
        <v>2013</v>
      </c>
      <c r="D60" s="3" t="s">
        <v>622</v>
      </c>
      <c r="E60" s="3" t="s">
        <v>621</v>
      </c>
      <c r="F60" s="3" t="s">
        <v>621</v>
      </c>
      <c r="G60" s="3" t="s">
        <v>621</v>
      </c>
      <c r="H60" s="3" t="s">
        <v>621</v>
      </c>
      <c r="I60" s="3" t="s">
        <v>621</v>
      </c>
      <c r="J60" s="3" t="s">
        <v>622</v>
      </c>
      <c r="K60" s="3" t="s">
        <v>621</v>
      </c>
      <c r="L60" s="3" t="s">
        <v>621</v>
      </c>
      <c r="M60" s="3" t="s">
        <v>621</v>
      </c>
      <c r="N60" s="3" t="s">
        <v>621</v>
      </c>
      <c r="O60" s="3" t="s">
        <v>621</v>
      </c>
      <c r="P60" s="3" t="s">
        <v>621</v>
      </c>
      <c r="Q60" s="3" t="s">
        <v>622</v>
      </c>
      <c r="R60" s="3" t="s">
        <v>621</v>
      </c>
      <c r="S60" s="3" t="s">
        <v>621</v>
      </c>
      <c r="T60" s="3" t="s">
        <v>621</v>
      </c>
      <c r="U60" s="3" t="s">
        <v>621</v>
      </c>
      <c r="V60" s="3" t="s">
        <v>621</v>
      </c>
      <c r="Y60" s="20">
        <f t="shared" si="0"/>
        <v>0</v>
      </c>
      <c r="AC60" s="3">
        <f t="shared" si="1"/>
        <v>0</v>
      </c>
      <c r="AD60" s="3">
        <f t="shared" si="2"/>
        <v>0</v>
      </c>
    </row>
    <row r="61" spans="1:30" ht="15" customHeight="1" x14ac:dyDescent="0.25">
      <c r="A61" s="3" t="s">
        <v>67</v>
      </c>
      <c r="B61" s="3" t="s">
        <v>71</v>
      </c>
      <c r="C61" s="3">
        <v>2013</v>
      </c>
      <c r="D61" s="3" t="s">
        <v>622</v>
      </c>
      <c r="E61" s="3" t="s">
        <v>621</v>
      </c>
      <c r="F61" s="3" t="s">
        <v>621</v>
      </c>
      <c r="G61" s="3" t="s">
        <v>621</v>
      </c>
      <c r="H61" s="3" t="s">
        <v>621</v>
      </c>
      <c r="I61" s="3" t="s">
        <v>621</v>
      </c>
      <c r="J61" s="3" t="s">
        <v>622</v>
      </c>
      <c r="K61" s="3" t="s">
        <v>621</v>
      </c>
      <c r="L61" s="3" t="s">
        <v>621</v>
      </c>
      <c r="M61" s="3" t="s">
        <v>621</v>
      </c>
      <c r="N61" s="3" t="s">
        <v>621</v>
      </c>
      <c r="O61" s="3" t="s">
        <v>621</v>
      </c>
      <c r="P61" s="3" t="s">
        <v>621</v>
      </c>
      <c r="Q61" s="3" t="s">
        <v>622</v>
      </c>
      <c r="R61" s="3" t="s">
        <v>621</v>
      </c>
      <c r="S61" s="3" t="s">
        <v>621</v>
      </c>
      <c r="T61" s="3" t="s">
        <v>621</v>
      </c>
      <c r="U61" s="3" t="s">
        <v>621</v>
      </c>
      <c r="V61" s="3" t="s">
        <v>621</v>
      </c>
      <c r="Y61" s="20">
        <f t="shared" si="0"/>
        <v>0</v>
      </c>
      <c r="AC61" s="3">
        <f t="shared" si="1"/>
        <v>0</v>
      </c>
      <c r="AD61" s="3">
        <f t="shared" si="2"/>
        <v>0</v>
      </c>
    </row>
    <row r="62" spans="1:30" ht="15" customHeight="1" x14ac:dyDescent="0.25">
      <c r="A62" s="3" t="s">
        <v>72</v>
      </c>
      <c r="B62" s="3" t="s">
        <v>73</v>
      </c>
      <c r="C62" s="3">
        <v>2013</v>
      </c>
      <c r="D62" s="3" t="s">
        <v>857</v>
      </c>
      <c r="E62" s="3" t="s">
        <v>854</v>
      </c>
      <c r="F62" s="3">
        <v>1.597</v>
      </c>
      <c r="G62" s="3" t="s">
        <v>854</v>
      </c>
      <c r="H62" s="3" t="s">
        <v>621</v>
      </c>
      <c r="I62" s="3">
        <v>75</v>
      </c>
      <c r="J62" s="3" t="s">
        <v>622</v>
      </c>
      <c r="K62" s="3" t="s">
        <v>621</v>
      </c>
      <c r="L62" s="3" t="s">
        <v>621</v>
      </c>
      <c r="M62" s="3" t="s">
        <v>621</v>
      </c>
      <c r="N62" s="3" t="s">
        <v>621</v>
      </c>
      <c r="O62" s="3" t="s">
        <v>621</v>
      </c>
      <c r="P62" s="3" t="s">
        <v>621</v>
      </c>
      <c r="Q62" s="3" t="s">
        <v>622</v>
      </c>
      <c r="R62" s="3" t="s">
        <v>621</v>
      </c>
      <c r="S62" s="3" t="s">
        <v>621</v>
      </c>
      <c r="T62" s="3" t="s">
        <v>621</v>
      </c>
      <c r="U62" s="3" t="s">
        <v>621</v>
      </c>
      <c r="V62" s="3" t="s">
        <v>621</v>
      </c>
      <c r="Y62" s="20">
        <f t="shared" si="0"/>
        <v>1.597</v>
      </c>
      <c r="AC62" s="36">
        <f>Y62/(I62/100)</f>
        <v>2.1293333333333333</v>
      </c>
      <c r="AD62" s="3">
        <f t="shared" si="2"/>
        <v>0.53233333333333333</v>
      </c>
    </row>
    <row r="63" spans="1:30" ht="15" customHeight="1" x14ac:dyDescent="0.25">
      <c r="A63" s="3" t="s">
        <v>72</v>
      </c>
      <c r="B63" s="3" t="s">
        <v>74</v>
      </c>
      <c r="C63" s="3">
        <v>2013</v>
      </c>
      <c r="D63" s="3" t="s">
        <v>622</v>
      </c>
      <c r="E63" s="3" t="s">
        <v>621</v>
      </c>
      <c r="F63" s="3" t="s">
        <v>621</v>
      </c>
      <c r="G63" s="3" t="s">
        <v>621</v>
      </c>
      <c r="H63" s="3" t="s">
        <v>621</v>
      </c>
      <c r="I63" s="3" t="s">
        <v>621</v>
      </c>
      <c r="J63" s="3" t="s">
        <v>622</v>
      </c>
      <c r="K63" s="3" t="s">
        <v>621</v>
      </c>
      <c r="L63" s="3" t="s">
        <v>621</v>
      </c>
      <c r="M63" s="3" t="s">
        <v>621</v>
      </c>
      <c r="N63" s="3" t="s">
        <v>621</v>
      </c>
      <c r="O63" s="3" t="s">
        <v>621</v>
      </c>
      <c r="P63" s="3" t="s">
        <v>621</v>
      </c>
      <c r="Q63" s="3" t="s">
        <v>622</v>
      </c>
      <c r="R63" s="3" t="s">
        <v>621</v>
      </c>
      <c r="S63" s="3" t="s">
        <v>621</v>
      </c>
      <c r="T63" s="3" t="s">
        <v>621</v>
      </c>
      <c r="U63" s="3" t="s">
        <v>621</v>
      </c>
      <c r="V63" s="3" t="s">
        <v>621</v>
      </c>
      <c r="Y63" s="20">
        <f t="shared" si="0"/>
        <v>0</v>
      </c>
      <c r="AC63" s="3">
        <f t="shared" si="1"/>
        <v>0</v>
      </c>
      <c r="AD63" s="3">
        <f t="shared" si="2"/>
        <v>0</v>
      </c>
    </row>
    <row r="64" spans="1:30" ht="15" customHeight="1" x14ac:dyDescent="0.25">
      <c r="A64" s="3" t="s">
        <v>75</v>
      </c>
      <c r="B64" s="3" t="s">
        <v>76</v>
      </c>
      <c r="C64" s="3">
        <v>2013</v>
      </c>
      <c r="D64" s="3" t="s">
        <v>622</v>
      </c>
      <c r="E64" s="3" t="s">
        <v>621</v>
      </c>
      <c r="F64" s="3" t="s">
        <v>621</v>
      </c>
      <c r="G64" s="3" t="s">
        <v>621</v>
      </c>
      <c r="H64" s="3" t="s">
        <v>621</v>
      </c>
      <c r="I64" s="3" t="s">
        <v>621</v>
      </c>
      <c r="J64" s="3" t="s">
        <v>622</v>
      </c>
      <c r="K64" s="3" t="s">
        <v>621</v>
      </c>
      <c r="L64" s="3" t="s">
        <v>621</v>
      </c>
      <c r="M64" s="3" t="s">
        <v>621</v>
      </c>
      <c r="N64" s="3" t="s">
        <v>621</v>
      </c>
      <c r="O64" s="3" t="s">
        <v>621</v>
      </c>
      <c r="P64" s="3" t="s">
        <v>621</v>
      </c>
      <c r="Q64" s="3" t="s">
        <v>622</v>
      </c>
      <c r="R64" s="3" t="s">
        <v>621</v>
      </c>
      <c r="S64" s="3" t="s">
        <v>621</v>
      </c>
      <c r="T64" s="3" t="s">
        <v>621</v>
      </c>
      <c r="U64" s="3" t="s">
        <v>621</v>
      </c>
      <c r="V64" s="3" t="s">
        <v>621</v>
      </c>
      <c r="Y64" s="20">
        <f t="shared" si="0"/>
        <v>0</v>
      </c>
      <c r="AC64" s="3">
        <f t="shared" si="1"/>
        <v>0</v>
      </c>
      <c r="AD64" s="3">
        <f t="shared" si="2"/>
        <v>0</v>
      </c>
    </row>
    <row r="65" spans="1:30" ht="15" customHeight="1" x14ac:dyDescent="0.25">
      <c r="A65" s="3" t="s">
        <v>75</v>
      </c>
      <c r="B65" s="3" t="s">
        <v>77</v>
      </c>
      <c r="C65" s="3">
        <v>2013</v>
      </c>
      <c r="D65" s="3" t="s">
        <v>622</v>
      </c>
      <c r="E65" s="3" t="s">
        <v>621</v>
      </c>
      <c r="F65" s="3" t="s">
        <v>621</v>
      </c>
      <c r="G65" s="3" t="s">
        <v>621</v>
      </c>
      <c r="H65" s="3" t="s">
        <v>621</v>
      </c>
      <c r="I65" s="3" t="s">
        <v>621</v>
      </c>
      <c r="J65" s="3" t="s">
        <v>622</v>
      </c>
      <c r="K65" s="3" t="s">
        <v>621</v>
      </c>
      <c r="L65" s="3" t="s">
        <v>621</v>
      </c>
      <c r="M65" s="3" t="s">
        <v>621</v>
      </c>
      <c r="N65" s="3" t="s">
        <v>621</v>
      </c>
      <c r="O65" s="3" t="s">
        <v>621</v>
      </c>
      <c r="P65" s="3" t="s">
        <v>621</v>
      </c>
      <c r="Q65" s="3" t="s">
        <v>622</v>
      </c>
      <c r="R65" s="3" t="s">
        <v>621</v>
      </c>
      <c r="S65" s="3" t="s">
        <v>621</v>
      </c>
      <c r="T65" s="3" t="s">
        <v>621</v>
      </c>
      <c r="U65" s="3" t="s">
        <v>621</v>
      </c>
      <c r="V65" s="3" t="s">
        <v>621</v>
      </c>
      <c r="Y65" s="20">
        <f t="shared" si="0"/>
        <v>0</v>
      </c>
      <c r="AC65" s="3">
        <f t="shared" si="1"/>
        <v>0</v>
      </c>
      <c r="AD65" s="3">
        <f t="shared" si="2"/>
        <v>0</v>
      </c>
    </row>
    <row r="66" spans="1:30" ht="15" customHeight="1" x14ac:dyDescent="0.25">
      <c r="A66" s="3" t="s">
        <v>75</v>
      </c>
      <c r="B66" s="3" t="s">
        <v>78</v>
      </c>
      <c r="C66" s="3">
        <v>2013</v>
      </c>
      <c r="D66" s="3" t="s">
        <v>622</v>
      </c>
      <c r="E66" s="3" t="s">
        <v>621</v>
      </c>
      <c r="F66" s="3" t="s">
        <v>621</v>
      </c>
      <c r="G66" s="3" t="s">
        <v>621</v>
      </c>
      <c r="H66" s="3" t="s">
        <v>621</v>
      </c>
      <c r="I66" s="3" t="s">
        <v>621</v>
      </c>
      <c r="J66" s="3" t="s">
        <v>622</v>
      </c>
      <c r="K66" s="3" t="s">
        <v>621</v>
      </c>
      <c r="L66" s="3" t="s">
        <v>621</v>
      </c>
      <c r="M66" s="3" t="s">
        <v>621</v>
      </c>
      <c r="N66" s="3" t="s">
        <v>621</v>
      </c>
      <c r="O66" s="3" t="s">
        <v>621</v>
      </c>
      <c r="P66" s="3" t="s">
        <v>621</v>
      </c>
      <c r="Q66" s="3" t="s">
        <v>622</v>
      </c>
      <c r="R66" s="3" t="s">
        <v>621</v>
      </c>
      <c r="S66" s="3" t="s">
        <v>621</v>
      </c>
      <c r="T66" s="3" t="s">
        <v>621</v>
      </c>
      <c r="U66" s="3" t="s">
        <v>621</v>
      </c>
      <c r="V66" s="3" t="s">
        <v>621</v>
      </c>
      <c r="Y66" s="20">
        <f t="shared" si="0"/>
        <v>0</v>
      </c>
      <c r="AC66" s="3">
        <f t="shared" si="1"/>
        <v>0</v>
      </c>
      <c r="AD66" s="3">
        <f t="shared" si="2"/>
        <v>0</v>
      </c>
    </row>
    <row r="67" spans="1:30" ht="15" customHeight="1" x14ac:dyDescent="0.25">
      <c r="A67" s="3" t="s">
        <v>75</v>
      </c>
      <c r="B67" s="3" t="s">
        <v>79</v>
      </c>
      <c r="C67" s="3">
        <v>2013</v>
      </c>
      <c r="D67" s="3" t="s">
        <v>622</v>
      </c>
      <c r="E67" s="3" t="s">
        <v>621</v>
      </c>
      <c r="F67" s="3" t="s">
        <v>621</v>
      </c>
      <c r="G67" s="3" t="s">
        <v>621</v>
      </c>
      <c r="H67" s="3" t="s">
        <v>621</v>
      </c>
      <c r="I67" s="3" t="s">
        <v>621</v>
      </c>
      <c r="J67" s="3" t="s">
        <v>622</v>
      </c>
      <c r="K67" s="3" t="s">
        <v>621</v>
      </c>
      <c r="L67" s="3" t="s">
        <v>621</v>
      </c>
      <c r="M67" s="3" t="s">
        <v>621</v>
      </c>
      <c r="N67" s="3" t="s">
        <v>621</v>
      </c>
      <c r="O67" s="3" t="s">
        <v>621</v>
      </c>
      <c r="P67" s="3" t="s">
        <v>621</v>
      </c>
      <c r="Q67" s="3" t="s">
        <v>622</v>
      </c>
      <c r="R67" s="3" t="s">
        <v>621</v>
      </c>
      <c r="S67" s="3" t="s">
        <v>621</v>
      </c>
      <c r="T67" s="3" t="s">
        <v>621</v>
      </c>
      <c r="U67" s="3" t="s">
        <v>621</v>
      </c>
      <c r="V67" s="3" t="s">
        <v>621</v>
      </c>
      <c r="Y67" s="20">
        <f t="shared" ref="Y67:Y130" si="3">IFERROR(F67/1,0)+IFERROR(H67/1,0)+IFERROR(L67/1,0)+IFERROR(N67/1,0)+IFERROR(S67/1,0)+IFERROR(U67/1,0)</f>
        <v>0</v>
      </c>
      <c r="AC67" s="3">
        <f t="shared" ref="AC67:AC130" si="4">Y67/0.85</f>
        <v>0</v>
      </c>
      <c r="AD67" s="3">
        <f t="shared" ref="AD67:AD130" si="5">AC67-Y67</f>
        <v>0</v>
      </c>
    </row>
    <row r="68" spans="1:30"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Y68" s="20">
        <f t="shared" si="3"/>
        <v>0</v>
      </c>
      <c r="AC68" s="3">
        <f t="shared" si="4"/>
        <v>0</v>
      </c>
      <c r="AD68" s="3">
        <f t="shared" si="5"/>
        <v>0</v>
      </c>
    </row>
    <row r="69" spans="1:30" ht="15" customHeight="1" x14ac:dyDescent="0.25">
      <c r="A69" s="3" t="s">
        <v>80</v>
      </c>
      <c r="B69" s="3" t="s">
        <v>82</v>
      </c>
      <c r="C69" s="3">
        <v>2013</v>
      </c>
      <c r="D69" s="3" t="s">
        <v>622</v>
      </c>
      <c r="E69" s="3" t="s">
        <v>621</v>
      </c>
      <c r="F69" s="3" t="s">
        <v>621</v>
      </c>
      <c r="G69" s="3" t="s">
        <v>621</v>
      </c>
      <c r="H69" s="3" t="s">
        <v>621</v>
      </c>
      <c r="I69" s="3" t="s">
        <v>621</v>
      </c>
      <c r="J69" s="3" t="s">
        <v>622</v>
      </c>
      <c r="K69" s="3" t="s">
        <v>621</v>
      </c>
      <c r="L69" s="3" t="s">
        <v>621</v>
      </c>
      <c r="M69" s="3" t="s">
        <v>621</v>
      </c>
      <c r="N69" s="3" t="s">
        <v>621</v>
      </c>
      <c r="O69" s="3" t="s">
        <v>621</v>
      </c>
      <c r="P69" s="3" t="s">
        <v>621</v>
      </c>
      <c r="Q69" s="3" t="s">
        <v>622</v>
      </c>
      <c r="R69" s="3" t="s">
        <v>621</v>
      </c>
      <c r="S69" s="3" t="s">
        <v>621</v>
      </c>
      <c r="T69" s="3" t="s">
        <v>621</v>
      </c>
      <c r="U69" s="3" t="s">
        <v>621</v>
      </c>
      <c r="V69" s="3" t="s">
        <v>621</v>
      </c>
      <c r="Y69" s="20">
        <f t="shared" si="3"/>
        <v>0</v>
      </c>
      <c r="AC69" s="3">
        <f t="shared" si="4"/>
        <v>0</v>
      </c>
      <c r="AD69" s="3">
        <f t="shared" si="5"/>
        <v>0</v>
      </c>
    </row>
    <row r="70" spans="1:30" ht="15" customHeight="1" x14ac:dyDescent="0.25">
      <c r="A70" s="3" t="s">
        <v>80</v>
      </c>
      <c r="B70" s="3" t="s">
        <v>83</v>
      </c>
      <c r="C70" s="3">
        <v>2013</v>
      </c>
      <c r="D70" s="3" t="s">
        <v>622</v>
      </c>
      <c r="E70" s="3" t="s">
        <v>621</v>
      </c>
      <c r="F70" s="3" t="s">
        <v>621</v>
      </c>
      <c r="G70" s="3" t="s">
        <v>621</v>
      </c>
      <c r="H70" s="3" t="s">
        <v>621</v>
      </c>
      <c r="I70" s="3" t="s">
        <v>621</v>
      </c>
      <c r="J70" s="3" t="s">
        <v>622</v>
      </c>
      <c r="K70" s="3" t="s">
        <v>621</v>
      </c>
      <c r="L70" s="3" t="s">
        <v>621</v>
      </c>
      <c r="M70" s="3" t="s">
        <v>621</v>
      </c>
      <c r="N70" s="3" t="s">
        <v>621</v>
      </c>
      <c r="O70" s="3" t="s">
        <v>621</v>
      </c>
      <c r="P70" s="3" t="s">
        <v>621</v>
      </c>
      <c r="Q70" s="3" t="s">
        <v>622</v>
      </c>
      <c r="R70" s="3" t="s">
        <v>621</v>
      </c>
      <c r="S70" s="3" t="s">
        <v>621</v>
      </c>
      <c r="T70" s="3" t="s">
        <v>621</v>
      </c>
      <c r="U70" s="3" t="s">
        <v>621</v>
      </c>
      <c r="V70" s="3" t="s">
        <v>621</v>
      </c>
      <c r="Y70" s="20">
        <f t="shared" si="3"/>
        <v>0</v>
      </c>
      <c r="AC70" s="3">
        <f t="shared" si="4"/>
        <v>0</v>
      </c>
      <c r="AD70" s="3">
        <f t="shared" si="5"/>
        <v>0</v>
      </c>
    </row>
    <row r="71" spans="1:30" ht="15" customHeight="1" x14ac:dyDescent="0.25">
      <c r="A71" s="3" t="s">
        <v>80</v>
      </c>
      <c r="B71" s="3" t="s">
        <v>84</v>
      </c>
      <c r="C71" s="3">
        <v>2013</v>
      </c>
      <c r="D71" s="3" t="s">
        <v>622</v>
      </c>
      <c r="E71" s="3" t="s">
        <v>621</v>
      </c>
      <c r="F71" s="3" t="s">
        <v>621</v>
      </c>
      <c r="G71" s="3" t="s">
        <v>621</v>
      </c>
      <c r="H71" s="3" t="s">
        <v>621</v>
      </c>
      <c r="I71" s="3" t="s">
        <v>621</v>
      </c>
      <c r="J71" s="3" t="s">
        <v>622</v>
      </c>
      <c r="K71" s="3" t="s">
        <v>621</v>
      </c>
      <c r="L71" s="3" t="s">
        <v>621</v>
      </c>
      <c r="M71" s="3" t="s">
        <v>621</v>
      </c>
      <c r="N71" s="3" t="s">
        <v>621</v>
      </c>
      <c r="O71" s="3" t="s">
        <v>621</v>
      </c>
      <c r="P71" s="3" t="s">
        <v>621</v>
      </c>
      <c r="Q71" s="3" t="s">
        <v>622</v>
      </c>
      <c r="R71" s="3" t="s">
        <v>621</v>
      </c>
      <c r="S71" s="3" t="s">
        <v>621</v>
      </c>
      <c r="T71" s="3" t="s">
        <v>621</v>
      </c>
      <c r="U71" s="3" t="s">
        <v>621</v>
      </c>
      <c r="V71" s="3" t="s">
        <v>621</v>
      </c>
      <c r="Y71" s="20">
        <f t="shared" si="3"/>
        <v>0</v>
      </c>
      <c r="AC71" s="3">
        <f t="shared" si="4"/>
        <v>0</v>
      </c>
      <c r="AD71" s="3">
        <f t="shared" si="5"/>
        <v>0</v>
      </c>
    </row>
    <row r="72" spans="1:30" ht="15" customHeight="1" x14ac:dyDescent="0.25">
      <c r="A72" s="3" t="s">
        <v>80</v>
      </c>
      <c r="B72" s="3" t="s">
        <v>85</v>
      </c>
      <c r="C72" s="3">
        <v>2013</v>
      </c>
      <c r="D72" s="3" t="s">
        <v>622</v>
      </c>
      <c r="E72" s="3" t="s">
        <v>621</v>
      </c>
      <c r="F72" s="3" t="s">
        <v>621</v>
      </c>
      <c r="G72" s="3" t="s">
        <v>621</v>
      </c>
      <c r="H72" s="3" t="s">
        <v>621</v>
      </c>
      <c r="I72" s="3" t="s">
        <v>621</v>
      </c>
      <c r="J72" s="3" t="s">
        <v>622</v>
      </c>
      <c r="K72" s="3" t="s">
        <v>621</v>
      </c>
      <c r="L72" s="3" t="s">
        <v>621</v>
      </c>
      <c r="M72" s="3" t="s">
        <v>621</v>
      </c>
      <c r="N72" s="3" t="s">
        <v>621</v>
      </c>
      <c r="O72" s="3" t="s">
        <v>621</v>
      </c>
      <c r="P72" s="3" t="s">
        <v>621</v>
      </c>
      <c r="Q72" s="3" t="s">
        <v>622</v>
      </c>
      <c r="R72" s="3" t="s">
        <v>621</v>
      </c>
      <c r="S72" s="3" t="s">
        <v>621</v>
      </c>
      <c r="T72" s="3" t="s">
        <v>621</v>
      </c>
      <c r="U72" s="3" t="s">
        <v>621</v>
      </c>
      <c r="V72" s="3" t="s">
        <v>621</v>
      </c>
      <c r="Y72" s="20">
        <f t="shared" si="3"/>
        <v>0</v>
      </c>
      <c r="AC72" s="3">
        <f t="shared" si="4"/>
        <v>0</v>
      </c>
      <c r="AD72" s="3">
        <f t="shared" si="5"/>
        <v>0</v>
      </c>
    </row>
    <row r="73" spans="1:30" ht="15" customHeight="1" x14ac:dyDescent="0.25">
      <c r="A73" s="3" t="s">
        <v>80</v>
      </c>
      <c r="B73" s="3" t="s">
        <v>86</v>
      </c>
      <c r="C73" s="3">
        <v>2013</v>
      </c>
      <c r="D73" s="3" t="s">
        <v>622</v>
      </c>
      <c r="E73" s="3" t="s">
        <v>621</v>
      </c>
      <c r="F73" s="3" t="s">
        <v>621</v>
      </c>
      <c r="G73" s="3" t="s">
        <v>621</v>
      </c>
      <c r="H73" s="3" t="s">
        <v>621</v>
      </c>
      <c r="I73" s="3" t="s">
        <v>621</v>
      </c>
      <c r="J73" s="3" t="s">
        <v>622</v>
      </c>
      <c r="K73" s="3" t="s">
        <v>621</v>
      </c>
      <c r="L73" s="3" t="s">
        <v>621</v>
      </c>
      <c r="M73" s="3" t="s">
        <v>621</v>
      </c>
      <c r="N73" s="3" t="s">
        <v>621</v>
      </c>
      <c r="O73" s="3" t="s">
        <v>621</v>
      </c>
      <c r="P73" s="3" t="s">
        <v>621</v>
      </c>
      <c r="Q73" s="3" t="s">
        <v>622</v>
      </c>
      <c r="R73" s="3" t="s">
        <v>621</v>
      </c>
      <c r="S73" s="3" t="s">
        <v>621</v>
      </c>
      <c r="T73" s="3" t="s">
        <v>621</v>
      </c>
      <c r="U73" s="3" t="s">
        <v>621</v>
      </c>
      <c r="V73" s="3" t="s">
        <v>621</v>
      </c>
      <c r="Y73" s="20">
        <f t="shared" si="3"/>
        <v>0</v>
      </c>
      <c r="AC73" s="3">
        <f t="shared" si="4"/>
        <v>0</v>
      </c>
      <c r="AD73" s="3">
        <f t="shared" si="5"/>
        <v>0</v>
      </c>
    </row>
    <row r="74" spans="1:30" ht="15" customHeight="1" x14ac:dyDescent="0.25">
      <c r="A74" s="3" t="s">
        <v>80</v>
      </c>
      <c r="B74" s="3" t="s">
        <v>87</v>
      </c>
      <c r="C74" s="3">
        <v>2013</v>
      </c>
      <c r="D74" s="3" t="s">
        <v>622</v>
      </c>
      <c r="E74" s="3" t="s">
        <v>621</v>
      </c>
      <c r="F74" s="3" t="s">
        <v>621</v>
      </c>
      <c r="G74" s="3" t="s">
        <v>621</v>
      </c>
      <c r="H74" s="3" t="s">
        <v>621</v>
      </c>
      <c r="I74" s="3" t="s">
        <v>621</v>
      </c>
      <c r="J74" s="3" t="s">
        <v>622</v>
      </c>
      <c r="K74" s="3" t="s">
        <v>621</v>
      </c>
      <c r="L74" s="3" t="s">
        <v>621</v>
      </c>
      <c r="M74" s="3" t="s">
        <v>621</v>
      </c>
      <c r="N74" s="3" t="s">
        <v>621</v>
      </c>
      <c r="O74" s="3" t="s">
        <v>621</v>
      </c>
      <c r="P74" s="3" t="s">
        <v>621</v>
      </c>
      <c r="Q74" s="3" t="s">
        <v>622</v>
      </c>
      <c r="R74" s="3" t="s">
        <v>621</v>
      </c>
      <c r="S74" s="3" t="s">
        <v>621</v>
      </c>
      <c r="T74" s="3" t="s">
        <v>621</v>
      </c>
      <c r="U74" s="3" t="s">
        <v>621</v>
      </c>
      <c r="V74" s="3" t="s">
        <v>621</v>
      </c>
      <c r="Y74" s="20">
        <f t="shared" si="3"/>
        <v>0</v>
      </c>
      <c r="AC74" s="3">
        <f t="shared" si="4"/>
        <v>0</v>
      </c>
      <c r="AD74" s="3">
        <f t="shared" si="5"/>
        <v>0</v>
      </c>
    </row>
    <row r="75" spans="1:30" ht="15" customHeight="1" x14ac:dyDescent="0.25">
      <c r="A75" s="3" t="s">
        <v>80</v>
      </c>
      <c r="B75" s="3" t="s">
        <v>88</v>
      </c>
      <c r="C75" s="3">
        <v>2013</v>
      </c>
      <c r="D75" s="3" t="s">
        <v>622</v>
      </c>
      <c r="E75" s="3" t="s">
        <v>621</v>
      </c>
      <c r="F75" s="3" t="s">
        <v>621</v>
      </c>
      <c r="G75" s="3" t="s">
        <v>621</v>
      </c>
      <c r="H75" s="3" t="s">
        <v>621</v>
      </c>
      <c r="I75" s="3" t="s">
        <v>621</v>
      </c>
      <c r="J75" s="3" t="s">
        <v>622</v>
      </c>
      <c r="K75" s="3" t="s">
        <v>621</v>
      </c>
      <c r="L75" s="3" t="s">
        <v>621</v>
      </c>
      <c r="M75" s="3" t="s">
        <v>621</v>
      </c>
      <c r="N75" s="3" t="s">
        <v>621</v>
      </c>
      <c r="O75" s="3" t="s">
        <v>621</v>
      </c>
      <c r="P75" s="3" t="s">
        <v>621</v>
      </c>
      <c r="Q75" s="3" t="s">
        <v>622</v>
      </c>
      <c r="R75" s="3" t="s">
        <v>621</v>
      </c>
      <c r="S75" s="3" t="s">
        <v>621</v>
      </c>
      <c r="T75" s="3" t="s">
        <v>621</v>
      </c>
      <c r="U75" s="3" t="s">
        <v>621</v>
      </c>
      <c r="V75" s="3" t="s">
        <v>621</v>
      </c>
      <c r="Y75" s="20">
        <f t="shared" si="3"/>
        <v>0</v>
      </c>
      <c r="AC75" s="3">
        <f t="shared" si="4"/>
        <v>0</v>
      </c>
      <c r="AD75" s="3">
        <f t="shared" si="5"/>
        <v>0</v>
      </c>
    </row>
    <row r="76" spans="1:30" ht="15" customHeight="1" x14ac:dyDescent="0.25">
      <c r="A76" s="3" t="s">
        <v>80</v>
      </c>
      <c r="B76" s="3" t="s">
        <v>89</v>
      </c>
      <c r="C76" s="3">
        <v>2013</v>
      </c>
      <c r="D76" s="3" t="s">
        <v>622</v>
      </c>
      <c r="E76" s="3" t="s">
        <v>621</v>
      </c>
      <c r="F76" s="3" t="s">
        <v>621</v>
      </c>
      <c r="G76" s="3" t="s">
        <v>621</v>
      </c>
      <c r="H76" s="3" t="s">
        <v>621</v>
      </c>
      <c r="I76" s="3" t="s">
        <v>621</v>
      </c>
      <c r="J76" s="3" t="s">
        <v>622</v>
      </c>
      <c r="K76" s="3" t="s">
        <v>621</v>
      </c>
      <c r="L76" s="3" t="s">
        <v>621</v>
      </c>
      <c r="M76" s="3" t="s">
        <v>621</v>
      </c>
      <c r="N76" s="3" t="s">
        <v>621</v>
      </c>
      <c r="O76" s="3" t="s">
        <v>621</v>
      </c>
      <c r="P76" s="3" t="s">
        <v>621</v>
      </c>
      <c r="Q76" s="3" t="s">
        <v>622</v>
      </c>
      <c r="R76" s="3" t="s">
        <v>621</v>
      </c>
      <c r="S76" s="3" t="s">
        <v>621</v>
      </c>
      <c r="T76" s="3" t="s">
        <v>621</v>
      </c>
      <c r="U76" s="3" t="s">
        <v>621</v>
      </c>
      <c r="V76" s="3" t="s">
        <v>621</v>
      </c>
      <c r="Y76" s="20">
        <f t="shared" si="3"/>
        <v>0</v>
      </c>
      <c r="AC76" s="3">
        <f t="shared" si="4"/>
        <v>0</v>
      </c>
      <c r="AD76" s="3">
        <f t="shared" si="5"/>
        <v>0</v>
      </c>
    </row>
    <row r="77" spans="1:30" ht="15" customHeight="1" x14ac:dyDescent="0.25">
      <c r="A77" s="3" t="s">
        <v>80</v>
      </c>
      <c r="B77" s="3" t="s">
        <v>90</v>
      </c>
      <c r="C77" s="3">
        <v>2013</v>
      </c>
      <c r="D77" s="3" t="s">
        <v>622</v>
      </c>
      <c r="E77" s="3" t="s">
        <v>621</v>
      </c>
      <c r="F77" s="3" t="s">
        <v>621</v>
      </c>
      <c r="G77" s="3" t="s">
        <v>621</v>
      </c>
      <c r="H77" s="3" t="s">
        <v>621</v>
      </c>
      <c r="I77" s="3" t="s">
        <v>621</v>
      </c>
      <c r="J77" s="3" t="s">
        <v>622</v>
      </c>
      <c r="K77" s="3" t="s">
        <v>621</v>
      </c>
      <c r="L77" s="3" t="s">
        <v>621</v>
      </c>
      <c r="M77" s="3" t="s">
        <v>621</v>
      </c>
      <c r="N77" s="3" t="s">
        <v>621</v>
      </c>
      <c r="O77" s="3" t="s">
        <v>621</v>
      </c>
      <c r="P77" s="3" t="s">
        <v>621</v>
      </c>
      <c r="Q77" s="3" t="s">
        <v>622</v>
      </c>
      <c r="R77" s="3" t="s">
        <v>621</v>
      </c>
      <c r="S77" s="3" t="s">
        <v>621</v>
      </c>
      <c r="T77" s="3" t="s">
        <v>621</v>
      </c>
      <c r="U77" s="3" t="s">
        <v>621</v>
      </c>
      <c r="V77" s="3" t="s">
        <v>621</v>
      </c>
      <c r="Y77" s="20">
        <f t="shared" si="3"/>
        <v>0</v>
      </c>
      <c r="AC77" s="3">
        <f t="shared" si="4"/>
        <v>0</v>
      </c>
      <c r="AD77" s="3">
        <f t="shared" si="5"/>
        <v>0</v>
      </c>
    </row>
    <row r="78" spans="1:30" ht="15" customHeight="1" x14ac:dyDescent="0.25">
      <c r="A78" s="3" t="s">
        <v>80</v>
      </c>
      <c r="B78" s="3" t="s">
        <v>91</v>
      </c>
      <c r="C78" s="3">
        <v>2013</v>
      </c>
      <c r="D78" s="3" t="s">
        <v>622</v>
      </c>
      <c r="E78" s="3" t="s">
        <v>621</v>
      </c>
      <c r="F78" s="3" t="s">
        <v>621</v>
      </c>
      <c r="G78" s="3" t="s">
        <v>621</v>
      </c>
      <c r="H78" s="3" t="s">
        <v>621</v>
      </c>
      <c r="I78" s="3" t="s">
        <v>621</v>
      </c>
      <c r="J78" s="3" t="s">
        <v>622</v>
      </c>
      <c r="K78" s="3" t="s">
        <v>621</v>
      </c>
      <c r="L78" s="3" t="s">
        <v>621</v>
      </c>
      <c r="M78" s="3" t="s">
        <v>621</v>
      </c>
      <c r="N78" s="3" t="s">
        <v>621</v>
      </c>
      <c r="O78" s="3" t="s">
        <v>621</v>
      </c>
      <c r="P78" s="3" t="s">
        <v>621</v>
      </c>
      <c r="Q78" s="3" t="s">
        <v>622</v>
      </c>
      <c r="R78" s="3" t="s">
        <v>621</v>
      </c>
      <c r="S78" s="3" t="s">
        <v>621</v>
      </c>
      <c r="T78" s="3" t="s">
        <v>621</v>
      </c>
      <c r="U78" s="3" t="s">
        <v>621</v>
      </c>
      <c r="V78" s="3" t="s">
        <v>621</v>
      </c>
      <c r="Y78" s="20">
        <f t="shared" si="3"/>
        <v>0</v>
      </c>
      <c r="AC78" s="3">
        <f t="shared" si="4"/>
        <v>0</v>
      </c>
      <c r="AD78" s="3">
        <f t="shared" si="5"/>
        <v>0</v>
      </c>
    </row>
    <row r="79" spans="1:30" ht="15" customHeight="1" x14ac:dyDescent="0.25">
      <c r="A79" s="3" t="s">
        <v>80</v>
      </c>
      <c r="B79" s="3" t="s">
        <v>92</v>
      </c>
      <c r="C79" s="3">
        <v>2013</v>
      </c>
      <c r="D79" s="3" t="s">
        <v>622</v>
      </c>
      <c r="E79" s="3" t="s">
        <v>621</v>
      </c>
      <c r="F79" s="3" t="s">
        <v>621</v>
      </c>
      <c r="G79" s="3" t="s">
        <v>621</v>
      </c>
      <c r="H79" s="3" t="s">
        <v>621</v>
      </c>
      <c r="I79" s="3" t="s">
        <v>621</v>
      </c>
      <c r="J79" s="3" t="s">
        <v>622</v>
      </c>
      <c r="K79" s="3" t="s">
        <v>621</v>
      </c>
      <c r="L79" s="3" t="s">
        <v>621</v>
      </c>
      <c r="M79" s="3" t="s">
        <v>621</v>
      </c>
      <c r="N79" s="3" t="s">
        <v>621</v>
      </c>
      <c r="O79" s="3" t="s">
        <v>621</v>
      </c>
      <c r="P79" s="3" t="s">
        <v>621</v>
      </c>
      <c r="Q79" s="3" t="s">
        <v>622</v>
      </c>
      <c r="R79" s="3" t="s">
        <v>621</v>
      </c>
      <c r="S79" s="3" t="s">
        <v>621</v>
      </c>
      <c r="T79" s="3" t="s">
        <v>621</v>
      </c>
      <c r="U79" s="3" t="s">
        <v>621</v>
      </c>
      <c r="V79" s="3" t="s">
        <v>621</v>
      </c>
      <c r="Y79" s="20">
        <f t="shared" si="3"/>
        <v>0</v>
      </c>
      <c r="AC79" s="3">
        <f t="shared" si="4"/>
        <v>0</v>
      </c>
      <c r="AD79" s="3">
        <f t="shared" si="5"/>
        <v>0</v>
      </c>
    </row>
    <row r="80" spans="1:30" ht="15" customHeight="1" x14ac:dyDescent="0.25">
      <c r="A80" s="3" t="s">
        <v>80</v>
      </c>
      <c r="B80" s="3" t="s">
        <v>93</v>
      </c>
      <c r="C80" s="3">
        <v>2013</v>
      </c>
      <c r="D80" s="3" t="s">
        <v>633</v>
      </c>
      <c r="E80" s="3" t="s">
        <v>858</v>
      </c>
      <c r="F80" s="3">
        <v>171.6</v>
      </c>
      <c r="G80" s="3" t="s">
        <v>621</v>
      </c>
      <c r="H80" s="3" t="s">
        <v>621</v>
      </c>
      <c r="I80" s="3">
        <v>82</v>
      </c>
      <c r="J80" s="3" t="s">
        <v>622</v>
      </c>
      <c r="K80" s="3" t="s">
        <v>621</v>
      </c>
      <c r="L80" s="3" t="s">
        <v>621</v>
      </c>
      <c r="M80" s="3" t="s">
        <v>621</v>
      </c>
      <c r="N80" s="3" t="s">
        <v>621</v>
      </c>
      <c r="O80" s="3" t="s">
        <v>621</v>
      </c>
      <c r="P80" s="3" t="s">
        <v>621</v>
      </c>
      <c r="Q80" s="3" t="s">
        <v>622</v>
      </c>
      <c r="R80" s="3" t="s">
        <v>621</v>
      </c>
      <c r="S80" s="3" t="s">
        <v>621</v>
      </c>
      <c r="T80" s="3" t="s">
        <v>621</v>
      </c>
      <c r="U80" s="3" t="s">
        <v>621</v>
      </c>
      <c r="V80" s="3" t="s">
        <v>621</v>
      </c>
      <c r="Y80" s="20">
        <f t="shared" si="3"/>
        <v>171.6</v>
      </c>
      <c r="AC80" s="36">
        <f>Y80/(I80/100)</f>
        <v>209.26829268292684</v>
      </c>
      <c r="AD80" s="3">
        <f t="shared" si="5"/>
        <v>37.668292682926847</v>
      </c>
    </row>
    <row r="81" spans="1:30" ht="15" customHeight="1" x14ac:dyDescent="0.25">
      <c r="A81" s="3" t="s">
        <v>80</v>
      </c>
      <c r="B81" s="3" t="s">
        <v>94</v>
      </c>
      <c r="C81" s="3">
        <v>2013</v>
      </c>
      <c r="D81" s="3" t="s">
        <v>622</v>
      </c>
      <c r="E81" s="3" t="s">
        <v>621</v>
      </c>
      <c r="F81" s="3" t="s">
        <v>621</v>
      </c>
      <c r="G81" s="3" t="s">
        <v>621</v>
      </c>
      <c r="H81" s="3" t="s">
        <v>621</v>
      </c>
      <c r="I81" s="3" t="s">
        <v>621</v>
      </c>
      <c r="J81" s="3" t="s">
        <v>622</v>
      </c>
      <c r="K81" s="3" t="s">
        <v>621</v>
      </c>
      <c r="L81" s="3" t="s">
        <v>621</v>
      </c>
      <c r="M81" s="3" t="s">
        <v>621</v>
      </c>
      <c r="N81" s="3" t="s">
        <v>621</v>
      </c>
      <c r="O81" s="3" t="s">
        <v>621</v>
      </c>
      <c r="P81" s="3" t="s">
        <v>621</v>
      </c>
      <c r="Q81" s="3" t="s">
        <v>622</v>
      </c>
      <c r="R81" s="3" t="s">
        <v>621</v>
      </c>
      <c r="S81" s="3" t="s">
        <v>621</v>
      </c>
      <c r="T81" s="3" t="s">
        <v>621</v>
      </c>
      <c r="U81" s="3" t="s">
        <v>621</v>
      </c>
      <c r="V81" s="3" t="s">
        <v>621</v>
      </c>
      <c r="Y81" s="20">
        <f t="shared" si="3"/>
        <v>0</v>
      </c>
      <c r="AC81" s="3">
        <f t="shared" si="4"/>
        <v>0</v>
      </c>
      <c r="AD81" s="3">
        <f t="shared" si="5"/>
        <v>0</v>
      </c>
    </row>
    <row r="82" spans="1:30" ht="15" customHeight="1" x14ac:dyDescent="0.25">
      <c r="A82" s="3" t="s">
        <v>80</v>
      </c>
      <c r="B82" s="3" t="s">
        <v>95</v>
      </c>
      <c r="C82" s="3">
        <v>2013</v>
      </c>
      <c r="D82" s="3" t="s">
        <v>814</v>
      </c>
      <c r="E82" s="3" t="s">
        <v>621</v>
      </c>
      <c r="F82" s="3" t="s">
        <v>621</v>
      </c>
      <c r="G82" s="3" t="s">
        <v>621</v>
      </c>
      <c r="H82" s="3" t="s">
        <v>621</v>
      </c>
      <c r="I82" s="3" t="s">
        <v>621</v>
      </c>
      <c r="J82" s="3" t="s">
        <v>622</v>
      </c>
      <c r="K82" s="3" t="s">
        <v>621</v>
      </c>
      <c r="L82" s="3" t="s">
        <v>621</v>
      </c>
      <c r="M82" s="3" t="s">
        <v>621</v>
      </c>
      <c r="N82" s="3" t="s">
        <v>621</v>
      </c>
      <c r="O82" s="3" t="s">
        <v>621</v>
      </c>
      <c r="P82" s="3" t="s">
        <v>621</v>
      </c>
      <c r="Q82" s="3" t="s">
        <v>622</v>
      </c>
      <c r="R82" s="3" t="s">
        <v>621</v>
      </c>
      <c r="S82" s="3" t="s">
        <v>621</v>
      </c>
      <c r="T82" s="3" t="s">
        <v>621</v>
      </c>
      <c r="U82" s="3" t="s">
        <v>621</v>
      </c>
      <c r="V82" s="3" t="s">
        <v>621</v>
      </c>
      <c r="Y82" s="20">
        <f t="shared" si="3"/>
        <v>0</v>
      </c>
      <c r="AC82" s="3">
        <f t="shared" si="4"/>
        <v>0</v>
      </c>
      <c r="AD82" s="3">
        <f t="shared" si="5"/>
        <v>0</v>
      </c>
    </row>
    <row r="83" spans="1:30" ht="15" customHeight="1" x14ac:dyDescent="0.25">
      <c r="A83" s="3" t="s">
        <v>80</v>
      </c>
      <c r="B83" s="3" t="s">
        <v>96</v>
      </c>
      <c r="C83" s="3">
        <v>2013</v>
      </c>
      <c r="D83" s="3" t="s">
        <v>622</v>
      </c>
      <c r="E83" s="3" t="s">
        <v>621</v>
      </c>
      <c r="F83" s="3" t="s">
        <v>621</v>
      </c>
      <c r="G83" s="3" t="s">
        <v>621</v>
      </c>
      <c r="H83" s="3" t="s">
        <v>621</v>
      </c>
      <c r="I83" s="3" t="s">
        <v>621</v>
      </c>
      <c r="J83" s="3" t="s">
        <v>622</v>
      </c>
      <c r="K83" s="3" t="s">
        <v>621</v>
      </c>
      <c r="L83" s="3" t="s">
        <v>621</v>
      </c>
      <c r="M83" s="3" t="s">
        <v>621</v>
      </c>
      <c r="N83" s="3" t="s">
        <v>621</v>
      </c>
      <c r="O83" s="3" t="s">
        <v>621</v>
      </c>
      <c r="P83" s="3" t="s">
        <v>621</v>
      </c>
      <c r="Q83" s="3" t="s">
        <v>622</v>
      </c>
      <c r="R83" s="3" t="s">
        <v>621</v>
      </c>
      <c r="S83" s="3" t="s">
        <v>621</v>
      </c>
      <c r="T83" s="3" t="s">
        <v>621</v>
      </c>
      <c r="U83" s="3" t="s">
        <v>621</v>
      </c>
      <c r="V83" s="3" t="s">
        <v>621</v>
      </c>
      <c r="Y83" s="20">
        <f t="shared" si="3"/>
        <v>0</v>
      </c>
      <c r="AC83" s="3">
        <f t="shared" si="4"/>
        <v>0</v>
      </c>
      <c r="AD83" s="3">
        <f t="shared" si="5"/>
        <v>0</v>
      </c>
    </row>
    <row r="84" spans="1:30" ht="15" customHeight="1" x14ac:dyDescent="0.25">
      <c r="A84" s="3" t="s">
        <v>80</v>
      </c>
      <c r="B84" s="3" t="s">
        <v>97</v>
      </c>
      <c r="C84" s="3">
        <v>2013</v>
      </c>
      <c r="D84" s="3" t="s">
        <v>622</v>
      </c>
      <c r="E84" s="3" t="s">
        <v>621</v>
      </c>
      <c r="F84" s="3" t="s">
        <v>621</v>
      </c>
      <c r="G84" s="3" t="s">
        <v>621</v>
      </c>
      <c r="H84" s="3" t="s">
        <v>621</v>
      </c>
      <c r="I84" s="3" t="s">
        <v>621</v>
      </c>
      <c r="J84" s="3" t="s">
        <v>622</v>
      </c>
      <c r="K84" s="3" t="s">
        <v>621</v>
      </c>
      <c r="L84" s="3" t="s">
        <v>621</v>
      </c>
      <c r="M84" s="3" t="s">
        <v>621</v>
      </c>
      <c r="N84" s="3" t="s">
        <v>621</v>
      </c>
      <c r="O84" s="3" t="s">
        <v>621</v>
      </c>
      <c r="P84" s="3" t="s">
        <v>621</v>
      </c>
      <c r="Q84" s="3" t="s">
        <v>622</v>
      </c>
      <c r="R84" s="3" t="s">
        <v>621</v>
      </c>
      <c r="S84" s="3" t="s">
        <v>621</v>
      </c>
      <c r="T84" s="3" t="s">
        <v>621</v>
      </c>
      <c r="U84" s="3" t="s">
        <v>621</v>
      </c>
      <c r="V84" s="3" t="s">
        <v>621</v>
      </c>
      <c r="Y84" s="20">
        <f t="shared" si="3"/>
        <v>0</v>
      </c>
      <c r="AC84" s="3">
        <f t="shared" si="4"/>
        <v>0</v>
      </c>
      <c r="AD84" s="3">
        <f t="shared" si="5"/>
        <v>0</v>
      </c>
    </row>
    <row r="85" spans="1:30" ht="15" customHeight="1" x14ac:dyDescent="0.25">
      <c r="A85" s="3" t="s">
        <v>80</v>
      </c>
      <c r="B85" s="3" t="s">
        <v>98</v>
      </c>
      <c r="C85" s="3">
        <v>2013</v>
      </c>
      <c r="D85" s="3" t="s">
        <v>622</v>
      </c>
      <c r="E85" s="3" t="s">
        <v>621</v>
      </c>
      <c r="F85" s="3" t="s">
        <v>621</v>
      </c>
      <c r="G85" s="3" t="s">
        <v>621</v>
      </c>
      <c r="H85" s="3" t="s">
        <v>621</v>
      </c>
      <c r="I85" s="3" t="s">
        <v>621</v>
      </c>
      <c r="J85" s="3" t="s">
        <v>622</v>
      </c>
      <c r="K85" s="3" t="s">
        <v>621</v>
      </c>
      <c r="L85" s="3" t="s">
        <v>621</v>
      </c>
      <c r="M85" s="3" t="s">
        <v>621</v>
      </c>
      <c r="N85" s="3" t="s">
        <v>621</v>
      </c>
      <c r="O85" s="3" t="s">
        <v>621</v>
      </c>
      <c r="P85" s="3" t="s">
        <v>621</v>
      </c>
      <c r="Q85" s="3" t="s">
        <v>622</v>
      </c>
      <c r="R85" s="3" t="s">
        <v>621</v>
      </c>
      <c r="S85" s="3" t="s">
        <v>621</v>
      </c>
      <c r="T85" s="3" t="s">
        <v>621</v>
      </c>
      <c r="U85" s="3" t="s">
        <v>621</v>
      </c>
      <c r="V85" s="3" t="s">
        <v>621</v>
      </c>
      <c r="Y85" s="20">
        <f t="shared" si="3"/>
        <v>0</v>
      </c>
      <c r="AC85" s="3">
        <f t="shared" si="4"/>
        <v>0</v>
      </c>
      <c r="AD85" s="3">
        <f t="shared" si="5"/>
        <v>0</v>
      </c>
    </row>
    <row r="86" spans="1:30" ht="15" customHeight="1" x14ac:dyDescent="0.25">
      <c r="A86" s="3" t="s">
        <v>80</v>
      </c>
      <c r="B86" s="3" t="s">
        <v>99</v>
      </c>
      <c r="C86" s="3">
        <v>2013</v>
      </c>
      <c r="D86" s="3" t="s">
        <v>622</v>
      </c>
      <c r="E86" s="3" t="s">
        <v>621</v>
      </c>
      <c r="F86" s="3" t="s">
        <v>621</v>
      </c>
      <c r="G86" s="3" t="s">
        <v>621</v>
      </c>
      <c r="H86" s="3" t="s">
        <v>621</v>
      </c>
      <c r="I86" s="3" t="s">
        <v>621</v>
      </c>
      <c r="J86" s="3" t="s">
        <v>622</v>
      </c>
      <c r="K86" s="3" t="s">
        <v>621</v>
      </c>
      <c r="L86" s="3" t="s">
        <v>621</v>
      </c>
      <c r="M86" s="3" t="s">
        <v>621</v>
      </c>
      <c r="N86" s="3" t="s">
        <v>621</v>
      </c>
      <c r="O86" s="3" t="s">
        <v>621</v>
      </c>
      <c r="P86" s="3" t="s">
        <v>621</v>
      </c>
      <c r="Q86" s="3" t="s">
        <v>622</v>
      </c>
      <c r="R86" s="3" t="s">
        <v>621</v>
      </c>
      <c r="S86" s="3" t="s">
        <v>621</v>
      </c>
      <c r="T86" s="3" t="s">
        <v>621</v>
      </c>
      <c r="U86" s="3" t="s">
        <v>621</v>
      </c>
      <c r="V86" s="3" t="s">
        <v>621</v>
      </c>
      <c r="Y86" s="20">
        <f t="shared" si="3"/>
        <v>0</v>
      </c>
      <c r="AC86" s="3">
        <f t="shared" si="4"/>
        <v>0</v>
      </c>
      <c r="AD86" s="3">
        <f t="shared" si="5"/>
        <v>0</v>
      </c>
    </row>
    <row r="87" spans="1:30" ht="15" customHeight="1" x14ac:dyDescent="0.25">
      <c r="A87" s="3" t="s">
        <v>80</v>
      </c>
      <c r="B87" s="3" t="s">
        <v>100</v>
      </c>
      <c r="C87" s="3">
        <v>2013</v>
      </c>
      <c r="D87" s="3" t="s">
        <v>622</v>
      </c>
      <c r="E87" s="3" t="s">
        <v>621</v>
      </c>
      <c r="F87" s="3" t="s">
        <v>621</v>
      </c>
      <c r="G87" s="3" t="s">
        <v>621</v>
      </c>
      <c r="H87" s="3" t="s">
        <v>621</v>
      </c>
      <c r="I87" s="3" t="s">
        <v>621</v>
      </c>
      <c r="J87" s="3" t="s">
        <v>622</v>
      </c>
      <c r="K87" s="3" t="s">
        <v>621</v>
      </c>
      <c r="L87" s="3" t="s">
        <v>621</v>
      </c>
      <c r="M87" s="3" t="s">
        <v>621</v>
      </c>
      <c r="N87" s="3" t="s">
        <v>621</v>
      </c>
      <c r="O87" s="3" t="s">
        <v>621</v>
      </c>
      <c r="P87" s="3" t="s">
        <v>621</v>
      </c>
      <c r="Q87" s="3" t="s">
        <v>622</v>
      </c>
      <c r="R87" s="3" t="s">
        <v>621</v>
      </c>
      <c r="S87" s="3" t="s">
        <v>621</v>
      </c>
      <c r="T87" s="3" t="s">
        <v>621</v>
      </c>
      <c r="U87" s="3" t="s">
        <v>621</v>
      </c>
      <c r="V87" s="3" t="s">
        <v>621</v>
      </c>
      <c r="Y87" s="20">
        <f t="shared" si="3"/>
        <v>0</v>
      </c>
      <c r="AC87" s="3">
        <f t="shared" si="4"/>
        <v>0</v>
      </c>
      <c r="AD87" s="3">
        <f t="shared" si="5"/>
        <v>0</v>
      </c>
    </row>
    <row r="88" spans="1:30" ht="15" customHeight="1" x14ac:dyDescent="0.25">
      <c r="A88" s="3" t="s">
        <v>80</v>
      </c>
      <c r="B88" s="3" t="s">
        <v>101</v>
      </c>
      <c r="C88" s="3">
        <v>2013</v>
      </c>
      <c r="D88" s="3" t="s">
        <v>622</v>
      </c>
      <c r="E88" s="3" t="s">
        <v>621</v>
      </c>
      <c r="F88" s="3" t="s">
        <v>621</v>
      </c>
      <c r="G88" s="3" t="s">
        <v>621</v>
      </c>
      <c r="H88" s="3" t="s">
        <v>621</v>
      </c>
      <c r="I88" s="3" t="s">
        <v>621</v>
      </c>
      <c r="J88" s="3" t="s">
        <v>622</v>
      </c>
      <c r="K88" s="3" t="s">
        <v>621</v>
      </c>
      <c r="L88" s="3" t="s">
        <v>621</v>
      </c>
      <c r="M88" s="3" t="s">
        <v>621</v>
      </c>
      <c r="N88" s="3" t="s">
        <v>621</v>
      </c>
      <c r="O88" s="3" t="s">
        <v>621</v>
      </c>
      <c r="P88" s="3" t="s">
        <v>621</v>
      </c>
      <c r="Q88" s="3" t="s">
        <v>622</v>
      </c>
      <c r="R88" s="3" t="s">
        <v>621</v>
      </c>
      <c r="S88" s="3" t="s">
        <v>621</v>
      </c>
      <c r="T88" s="3" t="s">
        <v>621</v>
      </c>
      <c r="U88" s="3" t="s">
        <v>621</v>
      </c>
      <c r="V88" s="3" t="s">
        <v>621</v>
      </c>
      <c r="Y88" s="20">
        <f t="shared" si="3"/>
        <v>0</v>
      </c>
      <c r="AC88" s="3">
        <f t="shared" si="4"/>
        <v>0</v>
      </c>
      <c r="AD88" s="3">
        <f t="shared" si="5"/>
        <v>0</v>
      </c>
    </row>
    <row r="89" spans="1:30" ht="15" customHeight="1" x14ac:dyDescent="0.25">
      <c r="A89" s="3" t="s">
        <v>80</v>
      </c>
      <c r="B89" s="3" t="s">
        <v>102</v>
      </c>
      <c r="C89" s="3">
        <v>2013</v>
      </c>
      <c r="D89" s="3" t="s">
        <v>622</v>
      </c>
      <c r="E89" s="3" t="s">
        <v>621</v>
      </c>
      <c r="F89" s="3" t="s">
        <v>621</v>
      </c>
      <c r="G89" s="3" t="s">
        <v>621</v>
      </c>
      <c r="H89" s="3" t="s">
        <v>621</v>
      </c>
      <c r="I89" s="3" t="s">
        <v>621</v>
      </c>
      <c r="J89" s="3" t="s">
        <v>622</v>
      </c>
      <c r="K89" s="3" t="s">
        <v>621</v>
      </c>
      <c r="L89" s="3" t="s">
        <v>621</v>
      </c>
      <c r="M89" s="3" t="s">
        <v>621</v>
      </c>
      <c r="N89" s="3" t="s">
        <v>621</v>
      </c>
      <c r="O89" s="3" t="s">
        <v>621</v>
      </c>
      <c r="P89" s="3" t="s">
        <v>621</v>
      </c>
      <c r="Q89" s="3" t="s">
        <v>622</v>
      </c>
      <c r="R89" s="3" t="s">
        <v>621</v>
      </c>
      <c r="S89" s="3" t="s">
        <v>621</v>
      </c>
      <c r="T89" s="3" t="s">
        <v>621</v>
      </c>
      <c r="U89" s="3" t="s">
        <v>621</v>
      </c>
      <c r="V89" s="3" t="s">
        <v>621</v>
      </c>
      <c r="Y89" s="20">
        <f t="shared" si="3"/>
        <v>0</v>
      </c>
      <c r="AC89" s="3">
        <f t="shared" si="4"/>
        <v>0</v>
      </c>
      <c r="AD89" s="3">
        <f t="shared" si="5"/>
        <v>0</v>
      </c>
    </row>
    <row r="90" spans="1:30" ht="15" customHeight="1" x14ac:dyDescent="0.25">
      <c r="A90" s="3" t="s">
        <v>80</v>
      </c>
      <c r="B90" s="3" t="s">
        <v>103</v>
      </c>
      <c r="C90" s="3">
        <v>2013</v>
      </c>
      <c r="D90" s="3" t="s">
        <v>622</v>
      </c>
      <c r="E90" s="3" t="s">
        <v>621</v>
      </c>
      <c r="F90" s="3" t="s">
        <v>621</v>
      </c>
      <c r="G90" s="3" t="s">
        <v>621</v>
      </c>
      <c r="H90" s="3" t="s">
        <v>621</v>
      </c>
      <c r="I90" s="3" t="s">
        <v>621</v>
      </c>
      <c r="J90" s="3" t="s">
        <v>622</v>
      </c>
      <c r="K90" s="3" t="s">
        <v>621</v>
      </c>
      <c r="L90" s="3" t="s">
        <v>621</v>
      </c>
      <c r="M90" s="3" t="s">
        <v>621</v>
      </c>
      <c r="N90" s="3" t="s">
        <v>621</v>
      </c>
      <c r="O90" s="3" t="s">
        <v>621</v>
      </c>
      <c r="P90" s="3" t="s">
        <v>621</v>
      </c>
      <c r="Q90" s="3" t="s">
        <v>622</v>
      </c>
      <c r="R90" s="3" t="s">
        <v>621</v>
      </c>
      <c r="S90" s="3" t="s">
        <v>621</v>
      </c>
      <c r="T90" s="3" t="s">
        <v>621</v>
      </c>
      <c r="U90" s="3" t="s">
        <v>621</v>
      </c>
      <c r="V90" s="3" t="s">
        <v>621</v>
      </c>
      <c r="Y90" s="20">
        <f t="shared" si="3"/>
        <v>0</v>
      </c>
      <c r="AC90" s="3">
        <f t="shared" si="4"/>
        <v>0</v>
      </c>
      <c r="AD90" s="3">
        <f t="shared" si="5"/>
        <v>0</v>
      </c>
    </row>
    <row r="91" spans="1:30" ht="15" customHeight="1" x14ac:dyDescent="0.25">
      <c r="A91" s="3" t="s">
        <v>80</v>
      </c>
      <c r="B91" s="3" t="s">
        <v>104</v>
      </c>
      <c r="C91" s="3">
        <v>2013</v>
      </c>
      <c r="D91" s="3" t="s">
        <v>622</v>
      </c>
      <c r="E91" s="3" t="s">
        <v>621</v>
      </c>
      <c r="F91" s="3" t="s">
        <v>621</v>
      </c>
      <c r="G91" s="3" t="s">
        <v>621</v>
      </c>
      <c r="H91" s="3" t="s">
        <v>621</v>
      </c>
      <c r="I91" s="3" t="s">
        <v>621</v>
      </c>
      <c r="J91" s="3" t="s">
        <v>622</v>
      </c>
      <c r="K91" s="3" t="s">
        <v>621</v>
      </c>
      <c r="L91" s="3" t="s">
        <v>621</v>
      </c>
      <c r="M91" s="3" t="s">
        <v>621</v>
      </c>
      <c r="N91" s="3" t="s">
        <v>621</v>
      </c>
      <c r="O91" s="3" t="s">
        <v>621</v>
      </c>
      <c r="P91" s="3" t="s">
        <v>621</v>
      </c>
      <c r="Q91" s="3" t="s">
        <v>622</v>
      </c>
      <c r="R91" s="3" t="s">
        <v>621</v>
      </c>
      <c r="S91" s="3" t="s">
        <v>621</v>
      </c>
      <c r="T91" s="3" t="s">
        <v>621</v>
      </c>
      <c r="U91" s="3" t="s">
        <v>621</v>
      </c>
      <c r="V91" s="3" t="s">
        <v>621</v>
      </c>
      <c r="Y91" s="20">
        <f t="shared" si="3"/>
        <v>0</v>
      </c>
      <c r="AC91" s="3">
        <f t="shared" si="4"/>
        <v>0</v>
      </c>
      <c r="AD91" s="3">
        <f t="shared" si="5"/>
        <v>0</v>
      </c>
    </row>
    <row r="92" spans="1:30" ht="15" customHeight="1" x14ac:dyDescent="0.25">
      <c r="A92" s="3" t="s">
        <v>80</v>
      </c>
      <c r="B92" s="3" t="s">
        <v>105</v>
      </c>
      <c r="C92" s="3">
        <v>2013</v>
      </c>
      <c r="D92" s="3" t="s">
        <v>622</v>
      </c>
      <c r="E92" s="3" t="s">
        <v>621</v>
      </c>
      <c r="F92" s="3" t="s">
        <v>621</v>
      </c>
      <c r="G92" s="3" t="s">
        <v>621</v>
      </c>
      <c r="H92" s="3" t="s">
        <v>621</v>
      </c>
      <c r="I92" s="3" t="s">
        <v>621</v>
      </c>
      <c r="J92" s="3" t="s">
        <v>622</v>
      </c>
      <c r="K92" s="3" t="s">
        <v>621</v>
      </c>
      <c r="L92" s="3" t="s">
        <v>621</v>
      </c>
      <c r="M92" s="3" t="s">
        <v>621</v>
      </c>
      <c r="N92" s="3" t="s">
        <v>621</v>
      </c>
      <c r="O92" s="3" t="s">
        <v>621</v>
      </c>
      <c r="P92" s="3" t="s">
        <v>621</v>
      </c>
      <c r="Q92" s="3" t="s">
        <v>622</v>
      </c>
      <c r="R92" s="3" t="s">
        <v>621</v>
      </c>
      <c r="S92" s="3" t="s">
        <v>621</v>
      </c>
      <c r="T92" s="3" t="s">
        <v>621</v>
      </c>
      <c r="U92" s="3" t="s">
        <v>621</v>
      </c>
      <c r="V92" s="3" t="s">
        <v>621</v>
      </c>
      <c r="Y92" s="20">
        <f t="shared" si="3"/>
        <v>0</v>
      </c>
      <c r="AC92" s="3">
        <f t="shared" si="4"/>
        <v>0</v>
      </c>
      <c r="AD92" s="3">
        <f t="shared" si="5"/>
        <v>0</v>
      </c>
    </row>
    <row r="93" spans="1:30" ht="15" customHeight="1" x14ac:dyDescent="0.25">
      <c r="A93" s="3" t="s">
        <v>80</v>
      </c>
      <c r="B93" s="3" t="s">
        <v>106</v>
      </c>
      <c r="C93" s="3">
        <v>2013</v>
      </c>
      <c r="D93" s="3" t="s">
        <v>622</v>
      </c>
      <c r="E93" s="3" t="s">
        <v>621</v>
      </c>
      <c r="F93" s="3" t="s">
        <v>621</v>
      </c>
      <c r="G93" s="3" t="s">
        <v>621</v>
      </c>
      <c r="H93" s="3" t="s">
        <v>621</v>
      </c>
      <c r="I93" s="3" t="s">
        <v>621</v>
      </c>
      <c r="J93" s="3" t="s">
        <v>622</v>
      </c>
      <c r="K93" s="3" t="s">
        <v>621</v>
      </c>
      <c r="L93" s="3" t="s">
        <v>621</v>
      </c>
      <c r="M93" s="3" t="s">
        <v>621</v>
      </c>
      <c r="N93" s="3" t="s">
        <v>621</v>
      </c>
      <c r="O93" s="3" t="s">
        <v>621</v>
      </c>
      <c r="P93" s="3" t="s">
        <v>621</v>
      </c>
      <c r="Q93" s="3" t="s">
        <v>622</v>
      </c>
      <c r="R93" s="3" t="s">
        <v>621</v>
      </c>
      <c r="S93" s="3" t="s">
        <v>621</v>
      </c>
      <c r="T93" s="3" t="s">
        <v>621</v>
      </c>
      <c r="U93" s="3" t="s">
        <v>621</v>
      </c>
      <c r="V93" s="3" t="s">
        <v>621</v>
      </c>
      <c r="Y93" s="20">
        <f t="shared" si="3"/>
        <v>0</v>
      </c>
      <c r="AC93" s="3">
        <f t="shared" si="4"/>
        <v>0</v>
      </c>
      <c r="AD93" s="3">
        <f t="shared" si="5"/>
        <v>0</v>
      </c>
    </row>
    <row r="94" spans="1:30" ht="15" customHeight="1" x14ac:dyDescent="0.25">
      <c r="A94" s="3" t="s">
        <v>80</v>
      </c>
      <c r="B94" s="3" t="s">
        <v>107</v>
      </c>
      <c r="C94" s="3">
        <v>2013</v>
      </c>
      <c r="D94" s="3" t="s">
        <v>622</v>
      </c>
      <c r="E94" s="3" t="s">
        <v>621</v>
      </c>
      <c r="F94" s="3" t="s">
        <v>621</v>
      </c>
      <c r="G94" s="3" t="s">
        <v>621</v>
      </c>
      <c r="H94" s="3" t="s">
        <v>621</v>
      </c>
      <c r="I94" s="3" t="s">
        <v>621</v>
      </c>
      <c r="J94" s="3" t="s">
        <v>622</v>
      </c>
      <c r="K94" s="3" t="s">
        <v>621</v>
      </c>
      <c r="L94" s="3" t="s">
        <v>621</v>
      </c>
      <c r="M94" s="3" t="s">
        <v>621</v>
      </c>
      <c r="N94" s="3" t="s">
        <v>621</v>
      </c>
      <c r="O94" s="3" t="s">
        <v>621</v>
      </c>
      <c r="P94" s="3" t="s">
        <v>621</v>
      </c>
      <c r="Q94" s="3" t="s">
        <v>622</v>
      </c>
      <c r="R94" s="3" t="s">
        <v>621</v>
      </c>
      <c r="S94" s="3" t="s">
        <v>621</v>
      </c>
      <c r="T94" s="3" t="s">
        <v>621</v>
      </c>
      <c r="U94" s="3" t="s">
        <v>621</v>
      </c>
      <c r="V94" s="3" t="s">
        <v>621</v>
      </c>
      <c r="Y94" s="20">
        <f t="shared" si="3"/>
        <v>0</v>
      </c>
      <c r="AC94" s="3">
        <f t="shared" si="4"/>
        <v>0</v>
      </c>
      <c r="AD94" s="3">
        <f t="shared" si="5"/>
        <v>0</v>
      </c>
    </row>
    <row r="95" spans="1:30" ht="15" customHeight="1" x14ac:dyDescent="0.25">
      <c r="A95" s="3" t="s">
        <v>80</v>
      </c>
      <c r="B95" s="3" t="s">
        <v>108</v>
      </c>
      <c r="C95" s="3">
        <v>2013</v>
      </c>
      <c r="D95" s="3" t="s">
        <v>622</v>
      </c>
      <c r="E95" s="3" t="s">
        <v>621</v>
      </c>
      <c r="F95" s="3" t="s">
        <v>621</v>
      </c>
      <c r="G95" s="3" t="s">
        <v>621</v>
      </c>
      <c r="H95" s="3" t="s">
        <v>621</v>
      </c>
      <c r="I95" s="3" t="s">
        <v>621</v>
      </c>
      <c r="J95" s="3" t="s">
        <v>622</v>
      </c>
      <c r="K95" s="3" t="s">
        <v>621</v>
      </c>
      <c r="L95" s="3" t="s">
        <v>621</v>
      </c>
      <c r="M95" s="3" t="s">
        <v>621</v>
      </c>
      <c r="N95" s="3" t="s">
        <v>621</v>
      </c>
      <c r="O95" s="3" t="s">
        <v>621</v>
      </c>
      <c r="P95" s="3" t="s">
        <v>621</v>
      </c>
      <c r="Q95" s="3" t="s">
        <v>622</v>
      </c>
      <c r="R95" s="3" t="s">
        <v>621</v>
      </c>
      <c r="S95" s="3" t="s">
        <v>621</v>
      </c>
      <c r="T95" s="3" t="s">
        <v>621</v>
      </c>
      <c r="U95" s="3" t="s">
        <v>621</v>
      </c>
      <c r="V95" s="3" t="s">
        <v>621</v>
      </c>
      <c r="Y95" s="20">
        <f t="shared" si="3"/>
        <v>0</v>
      </c>
      <c r="AC95" s="3">
        <f t="shared" si="4"/>
        <v>0</v>
      </c>
      <c r="AD95" s="3">
        <f t="shared" si="5"/>
        <v>0</v>
      </c>
    </row>
    <row r="96" spans="1:30" ht="15" customHeight="1" x14ac:dyDescent="0.25">
      <c r="A96" s="3" t="s">
        <v>80</v>
      </c>
      <c r="B96" s="3" t="s">
        <v>109</v>
      </c>
      <c r="C96" s="3">
        <v>2013</v>
      </c>
      <c r="D96" s="3" t="s">
        <v>622</v>
      </c>
      <c r="E96" s="3" t="s">
        <v>621</v>
      </c>
      <c r="F96" s="3" t="s">
        <v>621</v>
      </c>
      <c r="G96" s="3" t="s">
        <v>621</v>
      </c>
      <c r="H96" s="3" t="s">
        <v>621</v>
      </c>
      <c r="I96" s="3" t="s">
        <v>621</v>
      </c>
      <c r="J96" s="3" t="s">
        <v>622</v>
      </c>
      <c r="K96" s="3" t="s">
        <v>621</v>
      </c>
      <c r="L96" s="3" t="s">
        <v>621</v>
      </c>
      <c r="M96" s="3" t="s">
        <v>621</v>
      </c>
      <c r="N96" s="3" t="s">
        <v>621</v>
      </c>
      <c r="O96" s="3" t="s">
        <v>621</v>
      </c>
      <c r="P96" s="3" t="s">
        <v>621</v>
      </c>
      <c r="Q96" s="3" t="s">
        <v>622</v>
      </c>
      <c r="R96" s="3" t="s">
        <v>621</v>
      </c>
      <c r="S96" s="3" t="s">
        <v>621</v>
      </c>
      <c r="T96" s="3" t="s">
        <v>621</v>
      </c>
      <c r="U96" s="3" t="s">
        <v>621</v>
      </c>
      <c r="V96" s="3" t="s">
        <v>621</v>
      </c>
      <c r="Y96" s="20">
        <f t="shared" si="3"/>
        <v>0</v>
      </c>
      <c r="AC96" s="3">
        <f t="shared" si="4"/>
        <v>0</v>
      </c>
      <c r="AD96" s="3">
        <f t="shared" si="5"/>
        <v>0</v>
      </c>
    </row>
    <row r="97" spans="1:30" ht="15" customHeight="1" x14ac:dyDescent="0.25">
      <c r="A97" s="3" t="s">
        <v>80</v>
      </c>
      <c r="B97" s="3" t="s">
        <v>110</v>
      </c>
      <c r="C97" s="3">
        <v>2013</v>
      </c>
      <c r="D97" s="3" t="s">
        <v>622</v>
      </c>
      <c r="E97" s="3" t="s">
        <v>621</v>
      </c>
      <c r="F97" s="3" t="s">
        <v>621</v>
      </c>
      <c r="G97" s="3" t="s">
        <v>621</v>
      </c>
      <c r="H97" s="3" t="s">
        <v>621</v>
      </c>
      <c r="I97" s="3" t="s">
        <v>621</v>
      </c>
      <c r="J97" s="3" t="s">
        <v>622</v>
      </c>
      <c r="K97" s="3" t="s">
        <v>621</v>
      </c>
      <c r="L97" s="3" t="s">
        <v>621</v>
      </c>
      <c r="M97" s="3" t="s">
        <v>621</v>
      </c>
      <c r="N97" s="3" t="s">
        <v>621</v>
      </c>
      <c r="O97" s="3" t="s">
        <v>621</v>
      </c>
      <c r="P97" s="3" t="s">
        <v>621</v>
      </c>
      <c r="Q97" s="3" t="s">
        <v>622</v>
      </c>
      <c r="R97" s="3" t="s">
        <v>621</v>
      </c>
      <c r="S97" s="3" t="s">
        <v>621</v>
      </c>
      <c r="T97" s="3" t="s">
        <v>621</v>
      </c>
      <c r="U97" s="3" t="s">
        <v>621</v>
      </c>
      <c r="V97" s="3" t="s">
        <v>621</v>
      </c>
      <c r="Y97" s="20">
        <f t="shared" si="3"/>
        <v>0</v>
      </c>
      <c r="AC97" s="3">
        <f t="shared" si="4"/>
        <v>0</v>
      </c>
      <c r="AD97" s="3">
        <f t="shared" si="5"/>
        <v>0</v>
      </c>
    </row>
    <row r="98" spans="1:30" ht="15" customHeight="1" x14ac:dyDescent="0.25">
      <c r="A98" s="3" t="s">
        <v>80</v>
      </c>
      <c r="B98" s="3" t="s">
        <v>111</v>
      </c>
      <c r="C98" s="3">
        <v>2013</v>
      </c>
      <c r="D98" s="3" t="s">
        <v>622</v>
      </c>
      <c r="E98" s="3" t="s">
        <v>621</v>
      </c>
      <c r="F98" s="3" t="s">
        <v>621</v>
      </c>
      <c r="G98" s="3" t="s">
        <v>621</v>
      </c>
      <c r="H98" s="3" t="s">
        <v>621</v>
      </c>
      <c r="I98" s="3" t="s">
        <v>621</v>
      </c>
      <c r="J98" s="3" t="s">
        <v>622</v>
      </c>
      <c r="K98" s="3" t="s">
        <v>621</v>
      </c>
      <c r="L98" s="3" t="s">
        <v>621</v>
      </c>
      <c r="M98" s="3" t="s">
        <v>621</v>
      </c>
      <c r="N98" s="3" t="s">
        <v>621</v>
      </c>
      <c r="O98" s="3" t="s">
        <v>621</v>
      </c>
      <c r="P98" s="3" t="s">
        <v>621</v>
      </c>
      <c r="Q98" s="3" t="s">
        <v>622</v>
      </c>
      <c r="R98" s="3" t="s">
        <v>621</v>
      </c>
      <c r="S98" s="3" t="s">
        <v>621</v>
      </c>
      <c r="T98" s="3" t="s">
        <v>621</v>
      </c>
      <c r="U98" s="3" t="s">
        <v>621</v>
      </c>
      <c r="V98" s="3" t="s">
        <v>621</v>
      </c>
      <c r="Y98" s="20">
        <f t="shared" si="3"/>
        <v>0</v>
      </c>
      <c r="AC98" s="3">
        <f t="shared" si="4"/>
        <v>0</v>
      </c>
      <c r="AD98" s="3">
        <f t="shared" si="5"/>
        <v>0</v>
      </c>
    </row>
    <row r="99" spans="1:30" ht="15" customHeight="1" x14ac:dyDescent="0.25">
      <c r="A99" s="3" t="s">
        <v>80</v>
      </c>
      <c r="B99" s="3" t="s">
        <v>112</v>
      </c>
      <c r="C99" s="3">
        <v>2013</v>
      </c>
      <c r="D99" s="3" t="s">
        <v>622</v>
      </c>
      <c r="E99" s="3" t="s">
        <v>621</v>
      </c>
      <c r="F99" s="3" t="s">
        <v>621</v>
      </c>
      <c r="G99" s="3" t="s">
        <v>621</v>
      </c>
      <c r="H99" s="3" t="s">
        <v>621</v>
      </c>
      <c r="I99" s="3" t="s">
        <v>621</v>
      </c>
      <c r="J99" s="3" t="s">
        <v>622</v>
      </c>
      <c r="K99" s="3" t="s">
        <v>621</v>
      </c>
      <c r="L99" s="3" t="s">
        <v>621</v>
      </c>
      <c r="M99" s="3" t="s">
        <v>621</v>
      </c>
      <c r="N99" s="3" t="s">
        <v>621</v>
      </c>
      <c r="O99" s="3" t="s">
        <v>621</v>
      </c>
      <c r="P99" s="3" t="s">
        <v>621</v>
      </c>
      <c r="Q99" s="3" t="s">
        <v>622</v>
      </c>
      <c r="R99" s="3" t="s">
        <v>621</v>
      </c>
      <c r="S99" s="3" t="s">
        <v>621</v>
      </c>
      <c r="T99" s="3" t="s">
        <v>621</v>
      </c>
      <c r="U99" s="3" t="s">
        <v>621</v>
      </c>
      <c r="V99" s="3" t="s">
        <v>621</v>
      </c>
      <c r="Y99" s="20">
        <f t="shared" si="3"/>
        <v>0</v>
      </c>
      <c r="AC99" s="3">
        <f t="shared" si="4"/>
        <v>0</v>
      </c>
      <c r="AD99" s="3">
        <f t="shared" si="5"/>
        <v>0</v>
      </c>
    </row>
    <row r="100" spans="1:30" ht="15" customHeight="1" x14ac:dyDescent="0.25">
      <c r="A100" s="3" t="s">
        <v>80</v>
      </c>
      <c r="B100" s="3" t="s">
        <v>113</v>
      </c>
      <c r="C100" s="3">
        <v>2013</v>
      </c>
      <c r="D100" s="3" t="s">
        <v>622</v>
      </c>
      <c r="E100" s="3" t="s">
        <v>621</v>
      </c>
      <c r="F100" s="3" t="s">
        <v>621</v>
      </c>
      <c r="G100" s="3" t="s">
        <v>621</v>
      </c>
      <c r="H100" s="3" t="s">
        <v>621</v>
      </c>
      <c r="I100" s="3" t="s">
        <v>621</v>
      </c>
      <c r="J100" s="3" t="s">
        <v>622</v>
      </c>
      <c r="K100" s="3" t="s">
        <v>621</v>
      </c>
      <c r="L100" s="3" t="s">
        <v>621</v>
      </c>
      <c r="M100" s="3" t="s">
        <v>621</v>
      </c>
      <c r="N100" s="3" t="s">
        <v>621</v>
      </c>
      <c r="O100" s="3" t="s">
        <v>621</v>
      </c>
      <c r="P100" s="3" t="s">
        <v>621</v>
      </c>
      <c r="Q100" s="3" t="s">
        <v>622</v>
      </c>
      <c r="R100" s="3" t="s">
        <v>621</v>
      </c>
      <c r="S100" s="3" t="s">
        <v>621</v>
      </c>
      <c r="T100" s="3" t="s">
        <v>621</v>
      </c>
      <c r="U100" s="3" t="s">
        <v>621</v>
      </c>
      <c r="V100" s="3" t="s">
        <v>621</v>
      </c>
      <c r="Y100" s="20">
        <f t="shared" si="3"/>
        <v>0</v>
      </c>
      <c r="AC100" s="3">
        <f t="shared" si="4"/>
        <v>0</v>
      </c>
      <c r="AD100" s="3">
        <f t="shared" si="5"/>
        <v>0</v>
      </c>
    </row>
    <row r="101" spans="1:30" ht="15" customHeight="1" x14ac:dyDescent="0.25">
      <c r="A101" s="3" t="s">
        <v>80</v>
      </c>
      <c r="B101" s="3" t="s">
        <v>114</v>
      </c>
      <c r="C101" s="3">
        <v>2013</v>
      </c>
      <c r="D101" s="3" t="s">
        <v>622</v>
      </c>
      <c r="E101" s="3" t="s">
        <v>621</v>
      </c>
      <c r="F101" s="3" t="s">
        <v>621</v>
      </c>
      <c r="G101" s="3" t="s">
        <v>621</v>
      </c>
      <c r="H101" s="3" t="s">
        <v>621</v>
      </c>
      <c r="I101" s="3" t="s">
        <v>621</v>
      </c>
      <c r="J101" s="3" t="s">
        <v>622</v>
      </c>
      <c r="K101" s="3" t="s">
        <v>621</v>
      </c>
      <c r="L101" s="3" t="s">
        <v>621</v>
      </c>
      <c r="M101" s="3" t="s">
        <v>621</v>
      </c>
      <c r="N101" s="3" t="s">
        <v>621</v>
      </c>
      <c r="O101" s="3" t="s">
        <v>621</v>
      </c>
      <c r="P101" s="3" t="s">
        <v>621</v>
      </c>
      <c r="Q101" s="3" t="s">
        <v>622</v>
      </c>
      <c r="R101" s="3" t="s">
        <v>621</v>
      </c>
      <c r="S101" s="3" t="s">
        <v>621</v>
      </c>
      <c r="T101" s="3" t="s">
        <v>621</v>
      </c>
      <c r="U101" s="3" t="s">
        <v>621</v>
      </c>
      <c r="V101" s="3" t="s">
        <v>621</v>
      </c>
      <c r="Y101" s="20">
        <f t="shared" si="3"/>
        <v>0</v>
      </c>
      <c r="AC101" s="3">
        <f t="shared" si="4"/>
        <v>0</v>
      </c>
      <c r="AD101" s="3">
        <f t="shared" si="5"/>
        <v>0</v>
      </c>
    </row>
    <row r="102" spans="1:30" ht="15" customHeight="1" x14ac:dyDescent="0.25">
      <c r="A102" s="3" t="s">
        <v>80</v>
      </c>
      <c r="B102" s="3" t="s">
        <v>115</v>
      </c>
      <c r="C102" s="3">
        <v>2013</v>
      </c>
      <c r="D102" s="3" t="s">
        <v>622</v>
      </c>
      <c r="E102" s="3" t="s">
        <v>621</v>
      </c>
      <c r="F102" s="3" t="s">
        <v>621</v>
      </c>
      <c r="G102" s="3" t="s">
        <v>621</v>
      </c>
      <c r="H102" s="3" t="s">
        <v>621</v>
      </c>
      <c r="I102" s="3" t="s">
        <v>621</v>
      </c>
      <c r="J102" s="3" t="s">
        <v>622</v>
      </c>
      <c r="K102" s="3" t="s">
        <v>621</v>
      </c>
      <c r="L102" s="3" t="s">
        <v>621</v>
      </c>
      <c r="M102" s="3" t="s">
        <v>621</v>
      </c>
      <c r="N102" s="3" t="s">
        <v>621</v>
      </c>
      <c r="O102" s="3" t="s">
        <v>621</v>
      </c>
      <c r="P102" s="3" t="s">
        <v>621</v>
      </c>
      <c r="Q102" s="3" t="s">
        <v>622</v>
      </c>
      <c r="R102" s="3" t="s">
        <v>621</v>
      </c>
      <c r="S102" s="3" t="s">
        <v>621</v>
      </c>
      <c r="T102" s="3" t="s">
        <v>621</v>
      </c>
      <c r="U102" s="3" t="s">
        <v>621</v>
      </c>
      <c r="V102" s="3" t="s">
        <v>621</v>
      </c>
      <c r="Y102" s="20">
        <f t="shared" si="3"/>
        <v>0</v>
      </c>
      <c r="AC102" s="3">
        <f t="shared" si="4"/>
        <v>0</v>
      </c>
      <c r="AD102" s="3">
        <f t="shared" si="5"/>
        <v>0</v>
      </c>
    </row>
    <row r="103" spans="1:30" ht="15" customHeight="1" x14ac:dyDescent="0.25">
      <c r="A103" s="3" t="s">
        <v>80</v>
      </c>
      <c r="B103" s="3" t="s">
        <v>116</v>
      </c>
      <c r="C103" s="3">
        <v>2013</v>
      </c>
      <c r="D103" s="3" t="s">
        <v>622</v>
      </c>
      <c r="E103" s="3" t="s">
        <v>621</v>
      </c>
      <c r="F103" s="3" t="s">
        <v>621</v>
      </c>
      <c r="G103" s="3" t="s">
        <v>621</v>
      </c>
      <c r="H103" s="3" t="s">
        <v>621</v>
      </c>
      <c r="I103" s="3" t="s">
        <v>621</v>
      </c>
      <c r="J103" s="3" t="s">
        <v>622</v>
      </c>
      <c r="K103" s="3" t="s">
        <v>621</v>
      </c>
      <c r="L103" s="3" t="s">
        <v>621</v>
      </c>
      <c r="M103" s="3" t="s">
        <v>621</v>
      </c>
      <c r="N103" s="3" t="s">
        <v>621</v>
      </c>
      <c r="O103" s="3" t="s">
        <v>621</v>
      </c>
      <c r="P103" s="3" t="s">
        <v>621</v>
      </c>
      <c r="Q103" s="3" t="s">
        <v>622</v>
      </c>
      <c r="R103" s="3" t="s">
        <v>621</v>
      </c>
      <c r="S103" s="3" t="s">
        <v>621</v>
      </c>
      <c r="T103" s="3" t="s">
        <v>621</v>
      </c>
      <c r="U103" s="3" t="s">
        <v>621</v>
      </c>
      <c r="V103" s="3" t="s">
        <v>621</v>
      </c>
      <c r="Y103" s="20">
        <f t="shared" si="3"/>
        <v>0</v>
      </c>
      <c r="AC103" s="3">
        <f t="shared" si="4"/>
        <v>0</v>
      </c>
      <c r="AD103" s="3">
        <f t="shared" si="5"/>
        <v>0</v>
      </c>
    </row>
    <row r="104" spans="1:30" ht="15" customHeight="1" x14ac:dyDescent="0.25">
      <c r="A104" s="3" t="s">
        <v>80</v>
      </c>
      <c r="B104" s="3" t="s">
        <v>117</v>
      </c>
      <c r="C104" s="3">
        <v>2013</v>
      </c>
      <c r="D104" s="3" t="s">
        <v>622</v>
      </c>
      <c r="E104" s="3" t="s">
        <v>621</v>
      </c>
      <c r="F104" s="3" t="s">
        <v>621</v>
      </c>
      <c r="G104" s="3" t="s">
        <v>621</v>
      </c>
      <c r="H104" s="3" t="s">
        <v>621</v>
      </c>
      <c r="I104" s="3" t="s">
        <v>621</v>
      </c>
      <c r="J104" s="3" t="s">
        <v>622</v>
      </c>
      <c r="K104" s="3" t="s">
        <v>621</v>
      </c>
      <c r="L104" s="3" t="s">
        <v>621</v>
      </c>
      <c r="M104" s="3" t="s">
        <v>621</v>
      </c>
      <c r="N104" s="3" t="s">
        <v>621</v>
      </c>
      <c r="O104" s="3" t="s">
        <v>621</v>
      </c>
      <c r="P104" s="3" t="s">
        <v>621</v>
      </c>
      <c r="Q104" s="3" t="s">
        <v>622</v>
      </c>
      <c r="R104" s="3" t="s">
        <v>621</v>
      </c>
      <c r="S104" s="3" t="s">
        <v>621</v>
      </c>
      <c r="T104" s="3" t="s">
        <v>621</v>
      </c>
      <c r="U104" s="3" t="s">
        <v>621</v>
      </c>
      <c r="V104" s="3" t="s">
        <v>621</v>
      </c>
      <c r="Y104" s="20">
        <f t="shared" si="3"/>
        <v>0</v>
      </c>
      <c r="AC104" s="3">
        <f t="shared" si="4"/>
        <v>0</v>
      </c>
      <c r="AD104" s="3">
        <f t="shared" si="5"/>
        <v>0</v>
      </c>
    </row>
    <row r="105" spans="1:30" ht="15" customHeight="1" x14ac:dyDescent="0.25">
      <c r="A105" s="3" t="s">
        <v>80</v>
      </c>
      <c r="B105" s="3" t="s">
        <v>118</v>
      </c>
      <c r="C105" s="3">
        <v>2013</v>
      </c>
      <c r="D105" s="3" t="s">
        <v>622</v>
      </c>
      <c r="E105" s="3" t="s">
        <v>621</v>
      </c>
      <c r="F105" s="3" t="s">
        <v>621</v>
      </c>
      <c r="G105" s="3" t="s">
        <v>621</v>
      </c>
      <c r="H105" s="3" t="s">
        <v>621</v>
      </c>
      <c r="I105" s="3" t="s">
        <v>621</v>
      </c>
      <c r="J105" s="3" t="s">
        <v>622</v>
      </c>
      <c r="K105" s="3" t="s">
        <v>621</v>
      </c>
      <c r="L105" s="3" t="s">
        <v>621</v>
      </c>
      <c r="M105" s="3" t="s">
        <v>621</v>
      </c>
      <c r="N105" s="3" t="s">
        <v>621</v>
      </c>
      <c r="O105" s="3" t="s">
        <v>621</v>
      </c>
      <c r="P105" s="3" t="s">
        <v>621</v>
      </c>
      <c r="Q105" s="3" t="s">
        <v>622</v>
      </c>
      <c r="R105" s="3" t="s">
        <v>621</v>
      </c>
      <c r="S105" s="3" t="s">
        <v>621</v>
      </c>
      <c r="T105" s="3" t="s">
        <v>621</v>
      </c>
      <c r="U105" s="3" t="s">
        <v>621</v>
      </c>
      <c r="V105" s="3" t="s">
        <v>621</v>
      </c>
      <c r="Y105" s="20">
        <f t="shared" si="3"/>
        <v>0</v>
      </c>
      <c r="AC105" s="3">
        <f t="shared" si="4"/>
        <v>0</v>
      </c>
      <c r="AD105" s="3">
        <f t="shared" si="5"/>
        <v>0</v>
      </c>
    </row>
    <row r="106" spans="1:30" ht="15" customHeight="1" x14ac:dyDescent="0.25">
      <c r="A106" s="3" t="s">
        <v>80</v>
      </c>
      <c r="B106" s="3" t="s">
        <v>119</v>
      </c>
      <c r="C106" s="3">
        <v>2013</v>
      </c>
      <c r="D106" s="3" t="s">
        <v>622</v>
      </c>
      <c r="E106" s="3" t="s">
        <v>621</v>
      </c>
      <c r="F106" s="3" t="s">
        <v>621</v>
      </c>
      <c r="G106" s="3" t="s">
        <v>621</v>
      </c>
      <c r="H106" s="3" t="s">
        <v>621</v>
      </c>
      <c r="I106" s="3" t="s">
        <v>621</v>
      </c>
      <c r="J106" s="3" t="s">
        <v>622</v>
      </c>
      <c r="K106" s="3" t="s">
        <v>621</v>
      </c>
      <c r="L106" s="3" t="s">
        <v>621</v>
      </c>
      <c r="M106" s="3" t="s">
        <v>621</v>
      </c>
      <c r="N106" s="3" t="s">
        <v>621</v>
      </c>
      <c r="O106" s="3" t="s">
        <v>621</v>
      </c>
      <c r="P106" s="3" t="s">
        <v>621</v>
      </c>
      <c r="Q106" s="3" t="s">
        <v>622</v>
      </c>
      <c r="R106" s="3" t="s">
        <v>621</v>
      </c>
      <c r="S106" s="3" t="s">
        <v>621</v>
      </c>
      <c r="T106" s="3" t="s">
        <v>621</v>
      </c>
      <c r="U106" s="3" t="s">
        <v>621</v>
      </c>
      <c r="V106" s="3" t="s">
        <v>621</v>
      </c>
      <c r="Y106" s="20">
        <f t="shared" si="3"/>
        <v>0</v>
      </c>
      <c r="AC106" s="3">
        <f t="shared" si="4"/>
        <v>0</v>
      </c>
      <c r="AD106" s="3">
        <f t="shared" si="5"/>
        <v>0</v>
      </c>
    </row>
    <row r="107" spans="1:30" ht="15" customHeight="1" x14ac:dyDescent="0.25">
      <c r="A107" s="3" t="s">
        <v>80</v>
      </c>
      <c r="B107" s="3" t="s">
        <v>120</v>
      </c>
      <c r="C107" s="3">
        <v>2013</v>
      </c>
      <c r="D107" s="3" t="s">
        <v>622</v>
      </c>
      <c r="E107" s="3" t="s">
        <v>621</v>
      </c>
      <c r="F107" s="3" t="s">
        <v>621</v>
      </c>
      <c r="G107" s="3" t="s">
        <v>621</v>
      </c>
      <c r="H107" s="3" t="s">
        <v>621</v>
      </c>
      <c r="I107" s="3" t="s">
        <v>621</v>
      </c>
      <c r="J107" s="3" t="s">
        <v>622</v>
      </c>
      <c r="K107" s="3" t="s">
        <v>621</v>
      </c>
      <c r="L107" s="3" t="s">
        <v>621</v>
      </c>
      <c r="M107" s="3" t="s">
        <v>621</v>
      </c>
      <c r="N107" s="3" t="s">
        <v>621</v>
      </c>
      <c r="O107" s="3" t="s">
        <v>621</v>
      </c>
      <c r="P107" s="3" t="s">
        <v>621</v>
      </c>
      <c r="Q107" s="3" t="s">
        <v>622</v>
      </c>
      <c r="R107" s="3" t="s">
        <v>621</v>
      </c>
      <c r="S107" s="3" t="s">
        <v>621</v>
      </c>
      <c r="T107" s="3" t="s">
        <v>621</v>
      </c>
      <c r="U107" s="3" t="s">
        <v>621</v>
      </c>
      <c r="V107" s="3" t="s">
        <v>621</v>
      </c>
      <c r="Y107" s="20">
        <f t="shared" si="3"/>
        <v>0</v>
      </c>
      <c r="AC107" s="3">
        <f t="shared" si="4"/>
        <v>0</v>
      </c>
      <c r="AD107" s="3">
        <f t="shared" si="5"/>
        <v>0</v>
      </c>
    </row>
    <row r="108" spans="1:30" ht="15" customHeight="1" x14ac:dyDescent="0.25">
      <c r="A108" s="3" t="s">
        <v>80</v>
      </c>
      <c r="B108" s="3" t="s">
        <v>121</v>
      </c>
      <c r="C108" s="3">
        <v>2013</v>
      </c>
      <c r="D108" s="3" t="s">
        <v>622</v>
      </c>
      <c r="E108" s="3" t="s">
        <v>621</v>
      </c>
      <c r="F108" s="3" t="s">
        <v>621</v>
      </c>
      <c r="G108" s="3" t="s">
        <v>621</v>
      </c>
      <c r="H108" s="3" t="s">
        <v>621</v>
      </c>
      <c r="I108" s="3" t="s">
        <v>621</v>
      </c>
      <c r="J108" s="3" t="s">
        <v>622</v>
      </c>
      <c r="K108" s="3" t="s">
        <v>621</v>
      </c>
      <c r="L108" s="3" t="s">
        <v>621</v>
      </c>
      <c r="M108" s="3" t="s">
        <v>621</v>
      </c>
      <c r="N108" s="3" t="s">
        <v>621</v>
      </c>
      <c r="O108" s="3" t="s">
        <v>621</v>
      </c>
      <c r="P108" s="3" t="s">
        <v>621</v>
      </c>
      <c r="Q108" s="3" t="s">
        <v>622</v>
      </c>
      <c r="R108" s="3" t="s">
        <v>621</v>
      </c>
      <c r="S108" s="3" t="s">
        <v>621</v>
      </c>
      <c r="T108" s="3" t="s">
        <v>621</v>
      </c>
      <c r="U108" s="3" t="s">
        <v>621</v>
      </c>
      <c r="V108" s="3" t="s">
        <v>621</v>
      </c>
      <c r="Y108" s="20">
        <f t="shared" si="3"/>
        <v>0</v>
      </c>
      <c r="AC108" s="3">
        <f t="shared" si="4"/>
        <v>0</v>
      </c>
      <c r="AD108" s="3">
        <f t="shared" si="5"/>
        <v>0</v>
      </c>
    </row>
    <row r="109" spans="1:30" ht="15" customHeight="1" x14ac:dyDescent="0.25">
      <c r="A109" s="3" t="s">
        <v>80</v>
      </c>
      <c r="B109" s="3" t="s">
        <v>122</v>
      </c>
      <c r="C109" s="3">
        <v>2013</v>
      </c>
      <c r="D109" s="3" t="s">
        <v>622</v>
      </c>
      <c r="E109" s="3" t="s">
        <v>621</v>
      </c>
      <c r="F109" s="3" t="s">
        <v>621</v>
      </c>
      <c r="G109" s="3" t="s">
        <v>621</v>
      </c>
      <c r="H109" s="3" t="s">
        <v>621</v>
      </c>
      <c r="I109" s="3" t="s">
        <v>621</v>
      </c>
      <c r="J109" s="3" t="s">
        <v>622</v>
      </c>
      <c r="K109" s="3" t="s">
        <v>621</v>
      </c>
      <c r="L109" s="3" t="s">
        <v>621</v>
      </c>
      <c r="M109" s="3" t="s">
        <v>621</v>
      </c>
      <c r="N109" s="3" t="s">
        <v>621</v>
      </c>
      <c r="O109" s="3" t="s">
        <v>621</v>
      </c>
      <c r="P109" s="3" t="s">
        <v>621</v>
      </c>
      <c r="Q109" s="3" t="s">
        <v>622</v>
      </c>
      <c r="R109" s="3" t="s">
        <v>621</v>
      </c>
      <c r="S109" s="3" t="s">
        <v>621</v>
      </c>
      <c r="T109" s="3" t="s">
        <v>621</v>
      </c>
      <c r="U109" s="3" t="s">
        <v>621</v>
      </c>
      <c r="V109" s="3" t="s">
        <v>621</v>
      </c>
      <c r="Y109" s="20">
        <f t="shared" si="3"/>
        <v>0</v>
      </c>
      <c r="AC109" s="3">
        <f t="shared" si="4"/>
        <v>0</v>
      </c>
      <c r="AD109" s="3">
        <f t="shared" si="5"/>
        <v>0</v>
      </c>
    </row>
    <row r="110" spans="1:30" ht="15" customHeight="1" x14ac:dyDescent="0.25">
      <c r="A110" s="3" t="s">
        <v>80</v>
      </c>
      <c r="B110" s="3" t="s">
        <v>123</v>
      </c>
      <c r="C110" s="3">
        <v>2013</v>
      </c>
      <c r="D110" s="3" t="s">
        <v>622</v>
      </c>
      <c r="E110" s="3" t="s">
        <v>621</v>
      </c>
      <c r="F110" s="3" t="s">
        <v>621</v>
      </c>
      <c r="G110" s="3" t="s">
        <v>621</v>
      </c>
      <c r="H110" s="3" t="s">
        <v>621</v>
      </c>
      <c r="I110" s="3" t="s">
        <v>621</v>
      </c>
      <c r="J110" s="3" t="s">
        <v>622</v>
      </c>
      <c r="K110" s="3" t="s">
        <v>621</v>
      </c>
      <c r="L110" s="3" t="s">
        <v>621</v>
      </c>
      <c r="M110" s="3" t="s">
        <v>621</v>
      </c>
      <c r="N110" s="3" t="s">
        <v>621</v>
      </c>
      <c r="O110" s="3" t="s">
        <v>621</v>
      </c>
      <c r="P110" s="3" t="s">
        <v>621</v>
      </c>
      <c r="Q110" s="3" t="s">
        <v>622</v>
      </c>
      <c r="R110" s="3" t="s">
        <v>621</v>
      </c>
      <c r="S110" s="3" t="s">
        <v>621</v>
      </c>
      <c r="T110" s="3" t="s">
        <v>621</v>
      </c>
      <c r="U110" s="3" t="s">
        <v>621</v>
      </c>
      <c r="V110" s="3" t="s">
        <v>621</v>
      </c>
      <c r="Y110" s="20">
        <f t="shared" si="3"/>
        <v>0</v>
      </c>
      <c r="AC110" s="3">
        <f t="shared" si="4"/>
        <v>0</v>
      </c>
      <c r="AD110" s="3">
        <f t="shared" si="5"/>
        <v>0</v>
      </c>
    </row>
    <row r="111" spans="1:30" ht="15" customHeight="1" x14ac:dyDescent="0.25">
      <c r="A111" s="3" t="s">
        <v>80</v>
      </c>
      <c r="B111" s="3" t="s">
        <v>124</v>
      </c>
      <c r="C111" s="3">
        <v>2013</v>
      </c>
      <c r="D111" s="3" t="s">
        <v>622</v>
      </c>
      <c r="E111" s="3" t="s">
        <v>621</v>
      </c>
      <c r="F111" s="3" t="s">
        <v>621</v>
      </c>
      <c r="G111" s="3" t="s">
        <v>621</v>
      </c>
      <c r="H111" s="3" t="s">
        <v>621</v>
      </c>
      <c r="I111" s="3" t="s">
        <v>621</v>
      </c>
      <c r="J111" s="3" t="s">
        <v>622</v>
      </c>
      <c r="K111" s="3" t="s">
        <v>621</v>
      </c>
      <c r="L111" s="3" t="s">
        <v>621</v>
      </c>
      <c r="M111" s="3" t="s">
        <v>621</v>
      </c>
      <c r="N111" s="3" t="s">
        <v>621</v>
      </c>
      <c r="O111" s="3" t="s">
        <v>621</v>
      </c>
      <c r="P111" s="3" t="s">
        <v>621</v>
      </c>
      <c r="Q111" s="3" t="s">
        <v>622</v>
      </c>
      <c r="R111" s="3" t="s">
        <v>621</v>
      </c>
      <c r="S111" s="3" t="s">
        <v>621</v>
      </c>
      <c r="T111" s="3" t="s">
        <v>621</v>
      </c>
      <c r="U111" s="3" t="s">
        <v>621</v>
      </c>
      <c r="V111" s="3" t="s">
        <v>621</v>
      </c>
      <c r="Y111" s="20">
        <f t="shared" si="3"/>
        <v>0</v>
      </c>
      <c r="AC111" s="3">
        <f t="shared" si="4"/>
        <v>0</v>
      </c>
      <c r="AD111" s="3">
        <f t="shared" si="5"/>
        <v>0</v>
      </c>
    </row>
    <row r="112" spans="1:30" ht="15" customHeight="1" x14ac:dyDescent="0.25">
      <c r="A112" s="3" t="s">
        <v>80</v>
      </c>
      <c r="B112" s="3" t="s">
        <v>125</v>
      </c>
      <c r="C112" s="3">
        <v>2013</v>
      </c>
      <c r="D112" s="3" t="s">
        <v>622</v>
      </c>
      <c r="E112" s="3" t="s">
        <v>621</v>
      </c>
      <c r="F112" s="3" t="s">
        <v>621</v>
      </c>
      <c r="G112" s="3" t="s">
        <v>621</v>
      </c>
      <c r="H112" s="3" t="s">
        <v>621</v>
      </c>
      <c r="I112" s="3" t="s">
        <v>621</v>
      </c>
      <c r="J112" s="3" t="s">
        <v>622</v>
      </c>
      <c r="K112" s="3" t="s">
        <v>621</v>
      </c>
      <c r="L112" s="3" t="s">
        <v>621</v>
      </c>
      <c r="M112" s="3" t="s">
        <v>621</v>
      </c>
      <c r="N112" s="3" t="s">
        <v>621</v>
      </c>
      <c r="O112" s="3" t="s">
        <v>621</v>
      </c>
      <c r="P112" s="3" t="s">
        <v>621</v>
      </c>
      <c r="Q112" s="3" t="s">
        <v>622</v>
      </c>
      <c r="R112" s="3" t="s">
        <v>621</v>
      </c>
      <c r="S112" s="3" t="s">
        <v>621</v>
      </c>
      <c r="T112" s="3" t="s">
        <v>621</v>
      </c>
      <c r="U112" s="3" t="s">
        <v>621</v>
      </c>
      <c r="V112" s="3" t="s">
        <v>621</v>
      </c>
      <c r="Y112" s="20">
        <f t="shared" si="3"/>
        <v>0</v>
      </c>
      <c r="AC112" s="3">
        <f t="shared" si="4"/>
        <v>0</v>
      </c>
      <c r="AD112" s="3">
        <f t="shared" si="5"/>
        <v>0</v>
      </c>
    </row>
    <row r="113" spans="1:30" ht="15" customHeight="1" x14ac:dyDescent="0.25">
      <c r="A113" s="3" t="s">
        <v>80</v>
      </c>
      <c r="B113" s="3" t="s">
        <v>126</v>
      </c>
      <c r="C113" s="3">
        <v>2013</v>
      </c>
      <c r="D113" s="3" t="s">
        <v>622</v>
      </c>
      <c r="E113" s="3" t="s">
        <v>621</v>
      </c>
      <c r="F113" s="3" t="s">
        <v>621</v>
      </c>
      <c r="G113" s="3" t="s">
        <v>621</v>
      </c>
      <c r="H113" s="3" t="s">
        <v>621</v>
      </c>
      <c r="I113" s="3" t="s">
        <v>621</v>
      </c>
      <c r="J113" s="3" t="s">
        <v>622</v>
      </c>
      <c r="K113" s="3" t="s">
        <v>621</v>
      </c>
      <c r="L113" s="3" t="s">
        <v>621</v>
      </c>
      <c r="M113" s="3" t="s">
        <v>621</v>
      </c>
      <c r="N113" s="3" t="s">
        <v>621</v>
      </c>
      <c r="O113" s="3" t="s">
        <v>621</v>
      </c>
      <c r="P113" s="3" t="s">
        <v>621</v>
      </c>
      <c r="Q113" s="3" t="s">
        <v>622</v>
      </c>
      <c r="R113" s="3" t="s">
        <v>621</v>
      </c>
      <c r="S113" s="3" t="s">
        <v>621</v>
      </c>
      <c r="T113" s="3" t="s">
        <v>621</v>
      </c>
      <c r="U113" s="3" t="s">
        <v>621</v>
      </c>
      <c r="V113" s="3" t="s">
        <v>621</v>
      </c>
      <c r="Y113" s="20">
        <f t="shared" si="3"/>
        <v>0</v>
      </c>
      <c r="AC113" s="3">
        <f t="shared" si="4"/>
        <v>0</v>
      </c>
      <c r="AD113" s="3">
        <f t="shared" si="5"/>
        <v>0</v>
      </c>
    </row>
    <row r="114" spans="1:30" ht="15" customHeight="1" x14ac:dyDescent="0.25">
      <c r="A114" s="3" t="s">
        <v>80</v>
      </c>
      <c r="B114" s="3" t="s">
        <v>127</v>
      </c>
      <c r="C114" s="3">
        <v>2013</v>
      </c>
      <c r="D114" s="3" t="s">
        <v>622</v>
      </c>
      <c r="E114" s="3" t="s">
        <v>621</v>
      </c>
      <c r="F114" s="3" t="s">
        <v>621</v>
      </c>
      <c r="G114" s="3" t="s">
        <v>621</v>
      </c>
      <c r="H114" s="3" t="s">
        <v>621</v>
      </c>
      <c r="I114" s="3" t="s">
        <v>621</v>
      </c>
      <c r="J114" s="3" t="s">
        <v>622</v>
      </c>
      <c r="K114" s="3" t="s">
        <v>621</v>
      </c>
      <c r="L114" s="3" t="s">
        <v>621</v>
      </c>
      <c r="M114" s="3" t="s">
        <v>621</v>
      </c>
      <c r="N114" s="3" t="s">
        <v>621</v>
      </c>
      <c r="O114" s="3" t="s">
        <v>621</v>
      </c>
      <c r="P114" s="3" t="s">
        <v>621</v>
      </c>
      <c r="Q114" s="3" t="s">
        <v>622</v>
      </c>
      <c r="R114" s="3" t="s">
        <v>621</v>
      </c>
      <c r="S114" s="3" t="s">
        <v>621</v>
      </c>
      <c r="T114" s="3" t="s">
        <v>621</v>
      </c>
      <c r="U114" s="3" t="s">
        <v>621</v>
      </c>
      <c r="V114" s="3" t="s">
        <v>621</v>
      </c>
      <c r="Y114" s="20">
        <f t="shared" si="3"/>
        <v>0</v>
      </c>
      <c r="AC114" s="3">
        <f t="shared" si="4"/>
        <v>0</v>
      </c>
      <c r="AD114" s="3">
        <f t="shared" si="5"/>
        <v>0</v>
      </c>
    </row>
    <row r="115" spans="1:30" ht="15" customHeight="1" x14ac:dyDescent="0.25">
      <c r="A115" s="3" t="s">
        <v>80</v>
      </c>
      <c r="B115" s="3" t="s">
        <v>128</v>
      </c>
      <c r="C115" s="3">
        <v>2013</v>
      </c>
      <c r="D115" s="3" t="s">
        <v>622</v>
      </c>
      <c r="E115" s="3" t="s">
        <v>621</v>
      </c>
      <c r="F115" s="3" t="s">
        <v>621</v>
      </c>
      <c r="G115" s="3" t="s">
        <v>621</v>
      </c>
      <c r="H115" s="3" t="s">
        <v>621</v>
      </c>
      <c r="I115" s="3" t="s">
        <v>621</v>
      </c>
      <c r="J115" s="3" t="s">
        <v>622</v>
      </c>
      <c r="K115" s="3" t="s">
        <v>621</v>
      </c>
      <c r="L115" s="3" t="s">
        <v>621</v>
      </c>
      <c r="M115" s="3" t="s">
        <v>621</v>
      </c>
      <c r="N115" s="3" t="s">
        <v>621</v>
      </c>
      <c r="O115" s="3" t="s">
        <v>621</v>
      </c>
      <c r="P115" s="3" t="s">
        <v>621</v>
      </c>
      <c r="Q115" s="3" t="s">
        <v>622</v>
      </c>
      <c r="R115" s="3" t="s">
        <v>621</v>
      </c>
      <c r="S115" s="3" t="s">
        <v>621</v>
      </c>
      <c r="T115" s="3" t="s">
        <v>621</v>
      </c>
      <c r="U115" s="3" t="s">
        <v>621</v>
      </c>
      <c r="V115" s="3" t="s">
        <v>621</v>
      </c>
      <c r="Y115" s="20">
        <f t="shared" si="3"/>
        <v>0</v>
      </c>
      <c r="AC115" s="3">
        <f t="shared" si="4"/>
        <v>0</v>
      </c>
      <c r="AD115" s="3">
        <f t="shared" si="5"/>
        <v>0</v>
      </c>
    </row>
    <row r="116" spans="1:30" ht="15" customHeight="1" x14ac:dyDescent="0.25">
      <c r="A116" s="3" t="s">
        <v>80</v>
      </c>
      <c r="B116" s="3" t="s">
        <v>129</v>
      </c>
      <c r="C116" s="3">
        <v>2013</v>
      </c>
      <c r="D116" s="3" t="s">
        <v>622</v>
      </c>
      <c r="E116" s="3" t="s">
        <v>621</v>
      </c>
      <c r="F116" s="3" t="s">
        <v>621</v>
      </c>
      <c r="G116" s="3" t="s">
        <v>621</v>
      </c>
      <c r="H116" s="3" t="s">
        <v>621</v>
      </c>
      <c r="I116" s="3" t="s">
        <v>621</v>
      </c>
      <c r="J116" s="3" t="s">
        <v>622</v>
      </c>
      <c r="K116" s="3" t="s">
        <v>621</v>
      </c>
      <c r="L116" s="3" t="s">
        <v>621</v>
      </c>
      <c r="M116" s="3" t="s">
        <v>621</v>
      </c>
      <c r="N116" s="3" t="s">
        <v>621</v>
      </c>
      <c r="O116" s="3" t="s">
        <v>621</v>
      </c>
      <c r="P116" s="3" t="s">
        <v>621</v>
      </c>
      <c r="Q116" s="3" t="s">
        <v>622</v>
      </c>
      <c r="R116" s="3" t="s">
        <v>621</v>
      </c>
      <c r="S116" s="3" t="s">
        <v>621</v>
      </c>
      <c r="T116" s="3" t="s">
        <v>621</v>
      </c>
      <c r="U116" s="3" t="s">
        <v>621</v>
      </c>
      <c r="V116" s="3" t="s">
        <v>621</v>
      </c>
      <c r="Y116" s="20">
        <f t="shared" si="3"/>
        <v>0</v>
      </c>
      <c r="AC116" s="3">
        <f t="shared" si="4"/>
        <v>0</v>
      </c>
      <c r="AD116" s="3">
        <f t="shared" si="5"/>
        <v>0</v>
      </c>
    </row>
    <row r="117" spans="1:30" ht="15" customHeight="1" x14ac:dyDescent="0.25">
      <c r="A117" s="3" t="s">
        <v>80</v>
      </c>
      <c r="B117" s="3" t="s">
        <v>130</v>
      </c>
      <c r="C117" s="3">
        <v>2013</v>
      </c>
      <c r="D117" s="3" t="s">
        <v>622</v>
      </c>
      <c r="E117" s="3" t="s">
        <v>621</v>
      </c>
      <c r="F117" s="3" t="s">
        <v>621</v>
      </c>
      <c r="G117" s="3" t="s">
        <v>621</v>
      </c>
      <c r="H117" s="3" t="s">
        <v>621</v>
      </c>
      <c r="I117" s="3" t="s">
        <v>621</v>
      </c>
      <c r="J117" s="3" t="s">
        <v>622</v>
      </c>
      <c r="K117" s="3" t="s">
        <v>621</v>
      </c>
      <c r="L117" s="3" t="s">
        <v>621</v>
      </c>
      <c r="M117" s="3" t="s">
        <v>621</v>
      </c>
      <c r="N117" s="3" t="s">
        <v>621</v>
      </c>
      <c r="O117" s="3" t="s">
        <v>621</v>
      </c>
      <c r="P117" s="3" t="s">
        <v>621</v>
      </c>
      <c r="Q117" s="3" t="s">
        <v>622</v>
      </c>
      <c r="R117" s="3" t="s">
        <v>621</v>
      </c>
      <c r="S117" s="3" t="s">
        <v>621</v>
      </c>
      <c r="T117" s="3" t="s">
        <v>621</v>
      </c>
      <c r="U117" s="3" t="s">
        <v>621</v>
      </c>
      <c r="V117" s="3" t="s">
        <v>621</v>
      </c>
      <c r="Y117" s="20">
        <f t="shared" si="3"/>
        <v>0</v>
      </c>
      <c r="AC117" s="3">
        <f t="shared" si="4"/>
        <v>0</v>
      </c>
      <c r="AD117" s="3">
        <f t="shared" si="5"/>
        <v>0</v>
      </c>
    </row>
    <row r="118" spans="1:30" ht="15" customHeight="1" x14ac:dyDescent="0.25">
      <c r="A118" s="3" t="s">
        <v>80</v>
      </c>
      <c r="B118" s="3" t="s">
        <v>131</v>
      </c>
      <c r="C118" s="3">
        <v>2013</v>
      </c>
      <c r="D118" s="3" t="s">
        <v>622</v>
      </c>
      <c r="E118" s="3" t="s">
        <v>621</v>
      </c>
      <c r="F118" s="3" t="s">
        <v>621</v>
      </c>
      <c r="G118" s="3" t="s">
        <v>621</v>
      </c>
      <c r="H118" s="3" t="s">
        <v>621</v>
      </c>
      <c r="I118" s="3" t="s">
        <v>621</v>
      </c>
      <c r="J118" s="3" t="s">
        <v>622</v>
      </c>
      <c r="K118" s="3" t="s">
        <v>621</v>
      </c>
      <c r="L118" s="3" t="s">
        <v>621</v>
      </c>
      <c r="M118" s="3" t="s">
        <v>621</v>
      </c>
      <c r="N118" s="3" t="s">
        <v>621</v>
      </c>
      <c r="O118" s="3" t="s">
        <v>621</v>
      </c>
      <c r="P118" s="3" t="s">
        <v>621</v>
      </c>
      <c r="Q118" s="3" t="s">
        <v>622</v>
      </c>
      <c r="R118" s="3" t="s">
        <v>621</v>
      </c>
      <c r="S118" s="3" t="s">
        <v>621</v>
      </c>
      <c r="T118" s="3" t="s">
        <v>621</v>
      </c>
      <c r="U118" s="3" t="s">
        <v>621</v>
      </c>
      <c r="V118" s="3" t="s">
        <v>621</v>
      </c>
      <c r="Y118" s="20">
        <f t="shared" si="3"/>
        <v>0</v>
      </c>
      <c r="AC118" s="3">
        <f t="shared" si="4"/>
        <v>0</v>
      </c>
      <c r="AD118" s="3">
        <f t="shared" si="5"/>
        <v>0</v>
      </c>
    </row>
    <row r="119" spans="1:30" ht="15" customHeight="1" x14ac:dyDescent="0.25">
      <c r="A119" s="3" t="s">
        <v>80</v>
      </c>
      <c r="B119" s="3" t="s">
        <v>132</v>
      </c>
      <c r="C119" s="3">
        <v>2013</v>
      </c>
      <c r="D119" s="3" t="s">
        <v>622</v>
      </c>
      <c r="E119" s="3" t="s">
        <v>621</v>
      </c>
      <c r="F119" s="3" t="s">
        <v>621</v>
      </c>
      <c r="G119" s="3" t="s">
        <v>621</v>
      </c>
      <c r="H119" s="3" t="s">
        <v>621</v>
      </c>
      <c r="I119" s="3" t="s">
        <v>621</v>
      </c>
      <c r="J119" s="3" t="s">
        <v>622</v>
      </c>
      <c r="K119" s="3" t="s">
        <v>621</v>
      </c>
      <c r="L119" s="3" t="s">
        <v>621</v>
      </c>
      <c r="M119" s="3" t="s">
        <v>621</v>
      </c>
      <c r="N119" s="3" t="s">
        <v>621</v>
      </c>
      <c r="O119" s="3" t="s">
        <v>621</v>
      </c>
      <c r="P119" s="3" t="s">
        <v>621</v>
      </c>
      <c r="Q119" s="3" t="s">
        <v>622</v>
      </c>
      <c r="R119" s="3" t="s">
        <v>621</v>
      </c>
      <c r="S119" s="3" t="s">
        <v>621</v>
      </c>
      <c r="T119" s="3" t="s">
        <v>621</v>
      </c>
      <c r="U119" s="3" t="s">
        <v>621</v>
      </c>
      <c r="V119" s="3" t="s">
        <v>621</v>
      </c>
      <c r="Y119" s="20">
        <f t="shared" si="3"/>
        <v>0</v>
      </c>
      <c r="AC119" s="3">
        <f t="shared" si="4"/>
        <v>0</v>
      </c>
      <c r="AD119" s="3">
        <f t="shared" si="5"/>
        <v>0</v>
      </c>
    </row>
    <row r="120" spans="1:30" ht="15" customHeight="1" x14ac:dyDescent="0.25">
      <c r="A120" s="3" t="s">
        <v>80</v>
      </c>
      <c r="B120" s="3" t="s">
        <v>133</v>
      </c>
      <c r="C120" s="3">
        <v>2013</v>
      </c>
      <c r="D120" s="3" t="s">
        <v>622</v>
      </c>
      <c r="E120" s="3" t="s">
        <v>621</v>
      </c>
      <c r="F120" s="3" t="s">
        <v>621</v>
      </c>
      <c r="G120" s="3" t="s">
        <v>621</v>
      </c>
      <c r="H120" s="3" t="s">
        <v>621</v>
      </c>
      <c r="I120" s="3" t="s">
        <v>621</v>
      </c>
      <c r="J120" s="3" t="s">
        <v>622</v>
      </c>
      <c r="K120" s="3" t="s">
        <v>621</v>
      </c>
      <c r="L120" s="3" t="s">
        <v>621</v>
      </c>
      <c r="M120" s="3" t="s">
        <v>621</v>
      </c>
      <c r="N120" s="3" t="s">
        <v>621</v>
      </c>
      <c r="O120" s="3" t="s">
        <v>621</v>
      </c>
      <c r="P120" s="3" t="s">
        <v>621</v>
      </c>
      <c r="Q120" s="3" t="s">
        <v>622</v>
      </c>
      <c r="R120" s="3" t="s">
        <v>621</v>
      </c>
      <c r="S120" s="3" t="s">
        <v>621</v>
      </c>
      <c r="T120" s="3" t="s">
        <v>621</v>
      </c>
      <c r="U120" s="3" t="s">
        <v>621</v>
      </c>
      <c r="V120" s="3" t="s">
        <v>621</v>
      </c>
      <c r="Y120" s="20">
        <f t="shared" si="3"/>
        <v>0</v>
      </c>
      <c r="AC120" s="3">
        <f t="shared" si="4"/>
        <v>0</v>
      </c>
      <c r="AD120" s="3">
        <f t="shared" si="5"/>
        <v>0</v>
      </c>
    </row>
    <row r="121" spans="1:30" ht="15" customHeight="1" x14ac:dyDescent="0.25">
      <c r="A121" s="3" t="s">
        <v>80</v>
      </c>
      <c r="B121" s="3" t="s">
        <v>134</v>
      </c>
      <c r="C121" s="3">
        <v>2013</v>
      </c>
      <c r="D121" s="3" t="s">
        <v>622</v>
      </c>
      <c r="E121" s="3" t="s">
        <v>621</v>
      </c>
      <c r="F121" s="3" t="s">
        <v>621</v>
      </c>
      <c r="G121" s="3" t="s">
        <v>621</v>
      </c>
      <c r="H121" s="3" t="s">
        <v>621</v>
      </c>
      <c r="I121" s="3" t="s">
        <v>621</v>
      </c>
      <c r="J121" s="3" t="s">
        <v>622</v>
      </c>
      <c r="K121" s="3" t="s">
        <v>621</v>
      </c>
      <c r="L121" s="3" t="s">
        <v>621</v>
      </c>
      <c r="M121" s="3" t="s">
        <v>621</v>
      </c>
      <c r="N121" s="3" t="s">
        <v>621</v>
      </c>
      <c r="O121" s="3" t="s">
        <v>621</v>
      </c>
      <c r="P121" s="3" t="s">
        <v>621</v>
      </c>
      <c r="Q121" s="3" t="s">
        <v>622</v>
      </c>
      <c r="R121" s="3" t="s">
        <v>621</v>
      </c>
      <c r="S121" s="3" t="s">
        <v>621</v>
      </c>
      <c r="T121" s="3" t="s">
        <v>621</v>
      </c>
      <c r="U121" s="3" t="s">
        <v>621</v>
      </c>
      <c r="V121" s="3" t="s">
        <v>621</v>
      </c>
      <c r="Y121" s="20">
        <f t="shared" si="3"/>
        <v>0</v>
      </c>
      <c r="AC121" s="3">
        <f t="shared" si="4"/>
        <v>0</v>
      </c>
      <c r="AD121" s="3">
        <f t="shared" si="5"/>
        <v>0</v>
      </c>
    </row>
    <row r="122" spans="1:30" ht="15" customHeight="1" x14ac:dyDescent="0.25">
      <c r="A122" s="3" t="s">
        <v>135</v>
      </c>
      <c r="B122" s="3" t="s">
        <v>136</v>
      </c>
      <c r="C122" s="3">
        <v>2013</v>
      </c>
      <c r="D122" s="3" t="s">
        <v>859</v>
      </c>
      <c r="E122" s="3" t="s">
        <v>858</v>
      </c>
      <c r="F122" s="3">
        <v>8.6999999999999993</v>
      </c>
      <c r="G122" s="3" t="s">
        <v>856</v>
      </c>
      <c r="H122" s="3">
        <v>0</v>
      </c>
      <c r="I122" s="3" t="s">
        <v>621</v>
      </c>
      <c r="J122" s="3" t="s">
        <v>621</v>
      </c>
      <c r="K122" s="3" t="s">
        <v>621</v>
      </c>
      <c r="L122" s="3" t="s">
        <v>621</v>
      </c>
      <c r="M122" s="3" t="s">
        <v>621</v>
      </c>
      <c r="N122" s="3" t="s">
        <v>621</v>
      </c>
      <c r="O122" s="3" t="s">
        <v>621</v>
      </c>
      <c r="P122" s="3" t="s">
        <v>621</v>
      </c>
      <c r="Q122" s="3" t="s">
        <v>621</v>
      </c>
      <c r="R122" s="3" t="s">
        <v>621</v>
      </c>
      <c r="S122" s="3" t="s">
        <v>621</v>
      </c>
      <c r="T122" s="3" t="s">
        <v>621</v>
      </c>
      <c r="U122" s="3" t="s">
        <v>621</v>
      </c>
      <c r="V122" s="3" t="s">
        <v>621</v>
      </c>
      <c r="Y122" s="20">
        <f t="shared" si="3"/>
        <v>8.6999999999999993</v>
      </c>
      <c r="AC122" s="3">
        <f t="shared" si="4"/>
        <v>10.235294117647058</v>
      </c>
      <c r="AD122" s="3">
        <f t="shared" si="5"/>
        <v>1.5352941176470587</v>
      </c>
    </row>
    <row r="123" spans="1:30" ht="15" customHeight="1" x14ac:dyDescent="0.25">
      <c r="A123" s="3" t="s">
        <v>137</v>
      </c>
      <c r="B123" s="3" t="s">
        <v>138</v>
      </c>
      <c r="C123" s="3">
        <v>2013</v>
      </c>
      <c r="D123" s="3" t="s">
        <v>860</v>
      </c>
      <c r="E123" s="3" t="s">
        <v>854</v>
      </c>
      <c r="F123" s="3">
        <v>1.179</v>
      </c>
      <c r="G123" s="3" t="s">
        <v>621</v>
      </c>
      <c r="H123" s="3" t="s">
        <v>621</v>
      </c>
      <c r="I123" s="3" t="s">
        <v>621</v>
      </c>
      <c r="J123" s="3" t="s">
        <v>622</v>
      </c>
      <c r="K123" s="3" t="s">
        <v>621</v>
      </c>
      <c r="L123" s="3" t="s">
        <v>621</v>
      </c>
      <c r="M123" s="3" t="s">
        <v>621</v>
      </c>
      <c r="N123" s="3" t="s">
        <v>621</v>
      </c>
      <c r="O123" s="3" t="s">
        <v>621</v>
      </c>
      <c r="P123" s="3" t="s">
        <v>621</v>
      </c>
      <c r="Q123" s="3" t="s">
        <v>622</v>
      </c>
      <c r="R123" s="3" t="s">
        <v>621</v>
      </c>
      <c r="S123" s="3" t="s">
        <v>621</v>
      </c>
      <c r="T123" s="3" t="s">
        <v>621</v>
      </c>
      <c r="U123" s="3" t="s">
        <v>621</v>
      </c>
      <c r="V123" s="3" t="s">
        <v>621</v>
      </c>
      <c r="Y123" s="20">
        <f t="shared" si="3"/>
        <v>1.179</v>
      </c>
      <c r="AC123" s="3">
        <f t="shared" si="4"/>
        <v>1.3870588235294119</v>
      </c>
      <c r="AD123" s="3">
        <f t="shared" si="5"/>
        <v>0.20805882352941185</v>
      </c>
    </row>
    <row r="124" spans="1:30" ht="15" customHeight="1" x14ac:dyDescent="0.25">
      <c r="A124" s="3" t="s">
        <v>137</v>
      </c>
      <c r="B124" s="3" t="s">
        <v>139</v>
      </c>
      <c r="C124" s="3">
        <v>2013</v>
      </c>
      <c r="D124" s="3" t="s">
        <v>622</v>
      </c>
      <c r="E124" s="3" t="s">
        <v>621</v>
      </c>
      <c r="F124" s="3" t="s">
        <v>621</v>
      </c>
      <c r="G124" s="3" t="s">
        <v>621</v>
      </c>
      <c r="H124" s="3" t="s">
        <v>621</v>
      </c>
      <c r="I124" s="3" t="s">
        <v>621</v>
      </c>
      <c r="J124" s="3" t="s">
        <v>622</v>
      </c>
      <c r="K124" s="3" t="s">
        <v>621</v>
      </c>
      <c r="L124" s="3" t="s">
        <v>621</v>
      </c>
      <c r="M124" s="3" t="s">
        <v>621</v>
      </c>
      <c r="N124" s="3" t="s">
        <v>621</v>
      </c>
      <c r="O124" s="3" t="s">
        <v>621</v>
      </c>
      <c r="P124" s="3" t="s">
        <v>621</v>
      </c>
      <c r="Q124" s="3" t="s">
        <v>622</v>
      </c>
      <c r="R124" s="3" t="s">
        <v>621</v>
      </c>
      <c r="S124" s="3" t="s">
        <v>621</v>
      </c>
      <c r="T124" s="3" t="s">
        <v>621</v>
      </c>
      <c r="U124" s="3" t="s">
        <v>621</v>
      </c>
      <c r="V124" s="3" t="s">
        <v>621</v>
      </c>
      <c r="Y124" s="20">
        <f t="shared" si="3"/>
        <v>0</v>
      </c>
      <c r="AC124" s="3">
        <f t="shared" si="4"/>
        <v>0</v>
      </c>
      <c r="AD124" s="3">
        <f t="shared" si="5"/>
        <v>0</v>
      </c>
    </row>
    <row r="125" spans="1:30" ht="15" customHeight="1" x14ac:dyDescent="0.25">
      <c r="A125" s="3" t="s">
        <v>137</v>
      </c>
      <c r="B125" s="3" t="s">
        <v>140</v>
      </c>
      <c r="C125" s="3">
        <v>2013</v>
      </c>
      <c r="D125" s="3" t="s">
        <v>622</v>
      </c>
      <c r="E125" s="3" t="s">
        <v>621</v>
      </c>
      <c r="F125" s="3" t="s">
        <v>621</v>
      </c>
      <c r="G125" s="3" t="s">
        <v>621</v>
      </c>
      <c r="H125" s="3" t="s">
        <v>621</v>
      </c>
      <c r="I125" s="3" t="s">
        <v>621</v>
      </c>
      <c r="J125" s="3" t="s">
        <v>622</v>
      </c>
      <c r="K125" s="3" t="s">
        <v>621</v>
      </c>
      <c r="L125" s="3" t="s">
        <v>621</v>
      </c>
      <c r="M125" s="3" t="s">
        <v>621</v>
      </c>
      <c r="N125" s="3" t="s">
        <v>621</v>
      </c>
      <c r="O125" s="3" t="s">
        <v>621</v>
      </c>
      <c r="P125" s="3" t="s">
        <v>621</v>
      </c>
      <c r="Q125" s="3" t="s">
        <v>622</v>
      </c>
      <c r="R125" s="3" t="s">
        <v>621</v>
      </c>
      <c r="S125" s="3" t="s">
        <v>621</v>
      </c>
      <c r="T125" s="3" t="s">
        <v>621</v>
      </c>
      <c r="U125" s="3" t="s">
        <v>621</v>
      </c>
      <c r="V125" s="3" t="s">
        <v>621</v>
      </c>
      <c r="Y125" s="20">
        <f t="shared" si="3"/>
        <v>0</v>
      </c>
      <c r="AC125" s="3">
        <f t="shared" si="4"/>
        <v>0</v>
      </c>
      <c r="AD125" s="3">
        <f t="shared" si="5"/>
        <v>0</v>
      </c>
    </row>
    <row r="126" spans="1:30" ht="15" customHeight="1" x14ac:dyDescent="0.25">
      <c r="A126" s="3" t="s">
        <v>141</v>
      </c>
      <c r="B126" s="3" t="s">
        <v>142</v>
      </c>
      <c r="C126" s="3">
        <v>2013</v>
      </c>
      <c r="D126" s="3" t="s">
        <v>861</v>
      </c>
      <c r="E126" s="3" t="s">
        <v>862</v>
      </c>
      <c r="F126" s="3">
        <v>12.587</v>
      </c>
      <c r="G126" s="3" t="s">
        <v>621</v>
      </c>
      <c r="H126" s="3" t="s">
        <v>621</v>
      </c>
      <c r="I126" s="3" t="s">
        <v>621</v>
      </c>
      <c r="J126" s="3" t="s">
        <v>622</v>
      </c>
      <c r="K126" s="3" t="s">
        <v>621</v>
      </c>
      <c r="L126" s="3" t="s">
        <v>621</v>
      </c>
      <c r="M126" s="3" t="s">
        <v>621</v>
      </c>
      <c r="N126" s="3" t="s">
        <v>621</v>
      </c>
      <c r="O126" s="3" t="s">
        <v>621</v>
      </c>
      <c r="P126" s="3" t="s">
        <v>621</v>
      </c>
      <c r="Q126" s="3" t="s">
        <v>622</v>
      </c>
      <c r="R126" s="3" t="s">
        <v>621</v>
      </c>
      <c r="S126" s="3" t="s">
        <v>621</v>
      </c>
      <c r="T126" s="3" t="s">
        <v>621</v>
      </c>
      <c r="U126" s="3" t="s">
        <v>621</v>
      </c>
      <c r="V126" s="3" t="s">
        <v>621</v>
      </c>
      <c r="Y126" s="20">
        <f t="shared" si="3"/>
        <v>12.587</v>
      </c>
      <c r="AC126" s="3">
        <f t="shared" si="4"/>
        <v>14.808235294117647</v>
      </c>
      <c r="AD126" s="3">
        <f t="shared" si="5"/>
        <v>2.2212352941176476</v>
      </c>
    </row>
    <row r="127" spans="1:30" ht="15" customHeight="1" x14ac:dyDescent="0.25">
      <c r="A127" s="3" t="s">
        <v>143</v>
      </c>
      <c r="B127" s="3" t="s">
        <v>144</v>
      </c>
      <c r="C127" s="3">
        <v>2013</v>
      </c>
      <c r="D127" s="3" t="s">
        <v>863</v>
      </c>
      <c r="E127" s="3" t="s">
        <v>854</v>
      </c>
      <c r="F127" s="3">
        <v>3.2</v>
      </c>
      <c r="G127" s="3" t="s">
        <v>621</v>
      </c>
      <c r="H127" s="3" t="s">
        <v>621</v>
      </c>
      <c r="I127" s="3">
        <v>85</v>
      </c>
      <c r="J127" s="3" t="s">
        <v>622</v>
      </c>
      <c r="K127" s="3" t="s">
        <v>621</v>
      </c>
      <c r="L127" s="3" t="s">
        <v>621</v>
      </c>
      <c r="M127" s="3" t="s">
        <v>621</v>
      </c>
      <c r="N127" s="3" t="s">
        <v>621</v>
      </c>
      <c r="O127" s="3" t="s">
        <v>621</v>
      </c>
      <c r="P127" s="3" t="s">
        <v>621</v>
      </c>
      <c r="Q127" s="3" t="s">
        <v>622</v>
      </c>
      <c r="R127" s="3" t="s">
        <v>621</v>
      </c>
      <c r="S127" s="3" t="s">
        <v>621</v>
      </c>
      <c r="T127" s="3" t="s">
        <v>621</v>
      </c>
      <c r="U127" s="3" t="s">
        <v>621</v>
      </c>
      <c r="V127" s="3" t="s">
        <v>621</v>
      </c>
      <c r="Y127" s="20">
        <f t="shared" si="3"/>
        <v>3.2</v>
      </c>
      <c r="AC127" s="3">
        <f t="shared" si="4"/>
        <v>3.7647058823529416</v>
      </c>
      <c r="AD127" s="3">
        <f t="shared" si="5"/>
        <v>0.56470588235294139</v>
      </c>
    </row>
    <row r="128" spans="1:30" ht="15" customHeight="1" x14ac:dyDescent="0.25">
      <c r="A128" s="3" t="s">
        <v>143</v>
      </c>
      <c r="B128" s="3" t="s">
        <v>145</v>
      </c>
      <c r="C128" s="3">
        <v>2013</v>
      </c>
      <c r="D128" s="3" t="s">
        <v>640</v>
      </c>
      <c r="E128" s="3" t="s">
        <v>854</v>
      </c>
      <c r="F128" s="3">
        <v>20.623999999999999</v>
      </c>
      <c r="G128" s="3" t="s">
        <v>621</v>
      </c>
      <c r="H128" s="3" t="s">
        <v>621</v>
      </c>
      <c r="I128" s="3">
        <v>85</v>
      </c>
      <c r="J128" s="3" t="s">
        <v>622</v>
      </c>
      <c r="K128" s="3" t="s">
        <v>621</v>
      </c>
      <c r="L128" s="3" t="s">
        <v>621</v>
      </c>
      <c r="M128" s="3" t="s">
        <v>621</v>
      </c>
      <c r="N128" s="3" t="s">
        <v>621</v>
      </c>
      <c r="O128" s="3" t="s">
        <v>621</v>
      </c>
      <c r="P128" s="3" t="s">
        <v>621</v>
      </c>
      <c r="Q128" s="3" t="s">
        <v>622</v>
      </c>
      <c r="R128" s="3" t="s">
        <v>621</v>
      </c>
      <c r="S128" s="3" t="s">
        <v>621</v>
      </c>
      <c r="T128" s="3" t="s">
        <v>621</v>
      </c>
      <c r="U128" s="3" t="s">
        <v>621</v>
      </c>
      <c r="V128" s="3" t="s">
        <v>621</v>
      </c>
      <c r="Y128" s="20">
        <f t="shared" si="3"/>
        <v>20.623999999999999</v>
      </c>
      <c r="AC128" s="3">
        <f t="shared" si="4"/>
        <v>24.263529411764704</v>
      </c>
      <c r="AD128" s="3">
        <f t="shared" si="5"/>
        <v>3.6395294117647055</v>
      </c>
    </row>
    <row r="129" spans="1:30" ht="15" customHeight="1" x14ac:dyDescent="0.25">
      <c r="A129" s="3" t="s">
        <v>146</v>
      </c>
      <c r="B129" s="3" t="s">
        <v>147</v>
      </c>
      <c r="C129" s="3">
        <v>2013</v>
      </c>
      <c r="D129" s="3" t="s">
        <v>622</v>
      </c>
      <c r="E129" s="3" t="s">
        <v>621</v>
      </c>
      <c r="F129" s="3" t="s">
        <v>621</v>
      </c>
      <c r="G129" s="3" t="s">
        <v>621</v>
      </c>
      <c r="H129" s="3" t="s">
        <v>621</v>
      </c>
      <c r="I129" s="3" t="s">
        <v>621</v>
      </c>
      <c r="J129" s="3" t="s">
        <v>622</v>
      </c>
      <c r="K129" s="3" t="s">
        <v>621</v>
      </c>
      <c r="L129" s="3" t="s">
        <v>621</v>
      </c>
      <c r="M129" s="3" t="s">
        <v>621</v>
      </c>
      <c r="N129" s="3" t="s">
        <v>621</v>
      </c>
      <c r="O129" s="3" t="s">
        <v>621</v>
      </c>
      <c r="P129" s="3" t="s">
        <v>621</v>
      </c>
      <c r="Q129" s="3" t="s">
        <v>622</v>
      </c>
      <c r="R129" s="3" t="s">
        <v>621</v>
      </c>
      <c r="S129" s="3" t="s">
        <v>621</v>
      </c>
      <c r="T129" s="3" t="s">
        <v>621</v>
      </c>
      <c r="U129" s="3" t="s">
        <v>621</v>
      </c>
      <c r="V129" s="3" t="s">
        <v>621</v>
      </c>
      <c r="Y129" s="20">
        <f t="shared" si="3"/>
        <v>0</v>
      </c>
      <c r="AC129" s="3">
        <f t="shared" si="4"/>
        <v>0</v>
      </c>
      <c r="AD129" s="3">
        <f t="shared" si="5"/>
        <v>0</v>
      </c>
    </row>
    <row r="130" spans="1:30" ht="15" customHeight="1" x14ac:dyDescent="0.25">
      <c r="A130" s="3" t="s">
        <v>146</v>
      </c>
      <c r="B130" s="3" t="s">
        <v>148</v>
      </c>
      <c r="C130" s="3">
        <v>2013</v>
      </c>
      <c r="D130" s="3" t="s">
        <v>622</v>
      </c>
      <c r="E130" s="3" t="s">
        <v>621</v>
      </c>
      <c r="F130" s="3" t="s">
        <v>621</v>
      </c>
      <c r="G130" s="3" t="s">
        <v>621</v>
      </c>
      <c r="H130" s="3" t="s">
        <v>621</v>
      </c>
      <c r="I130" s="3" t="s">
        <v>621</v>
      </c>
      <c r="J130" s="3" t="s">
        <v>622</v>
      </c>
      <c r="K130" s="3" t="s">
        <v>621</v>
      </c>
      <c r="L130" s="3" t="s">
        <v>621</v>
      </c>
      <c r="M130" s="3" t="s">
        <v>621</v>
      </c>
      <c r="N130" s="3" t="s">
        <v>621</v>
      </c>
      <c r="O130" s="3" t="s">
        <v>621</v>
      </c>
      <c r="P130" s="3" t="s">
        <v>621</v>
      </c>
      <c r="Q130" s="3" t="s">
        <v>622</v>
      </c>
      <c r="R130" s="3" t="s">
        <v>621</v>
      </c>
      <c r="S130" s="3" t="s">
        <v>621</v>
      </c>
      <c r="T130" s="3" t="s">
        <v>621</v>
      </c>
      <c r="U130" s="3" t="s">
        <v>621</v>
      </c>
      <c r="V130" s="3" t="s">
        <v>621</v>
      </c>
      <c r="Y130" s="20">
        <f t="shared" si="3"/>
        <v>0</v>
      </c>
      <c r="AC130" s="3">
        <f t="shared" si="4"/>
        <v>0</v>
      </c>
      <c r="AD130" s="3">
        <f t="shared" si="5"/>
        <v>0</v>
      </c>
    </row>
    <row r="131" spans="1:30" ht="15" customHeight="1" x14ac:dyDescent="0.25">
      <c r="A131" s="3" t="s">
        <v>146</v>
      </c>
      <c r="B131" s="3" t="s">
        <v>149</v>
      </c>
      <c r="C131" s="3">
        <v>2013</v>
      </c>
      <c r="D131" s="3" t="s">
        <v>622</v>
      </c>
      <c r="E131" s="3" t="s">
        <v>621</v>
      </c>
      <c r="F131" s="3" t="s">
        <v>621</v>
      </c>
      <c r="G131" s="3" t="s">
        <v>621</v>
      </c>
      <c r="H131" s="3" t="s">
        <v>621</v>
      </c>
      <c r="I131" s="3" t="s">
        <v>621</v>
      </c>
      <c r="J131" s="3" t="s">
        <v>622</v>
      </c>
      <c r="K131" s="3" t="s">
        <v>621</v>
      </c>
      <c r="L131" s="3" t="s">
        <v>621</v>
      </c>
      <c r="M131" s="3" t="s">
        <v>621</v>
      </c>
      <c r="N131" s="3" t="s">
        <v>621</v>
      </c>
      <c r="O131" s="3" t="s">
        <v>621</v>
      </c>
      <c r="P131" s="3" t="s">
        <v>621</v>
      </c>
      <c r="Q131" s="3" t="s">
        <v>622</v>
      </c>
      <c r="R131" s="3" t="s">
        <v>621</v>
      </c>
      <c r="S131" s="3" t="s">
        <v>621</v>
      </c>
      <c r="T131" s="3" t="s">
        <v>621</v>
      </c>
      <c r="U131" s="3" t="s">
        <v>621</v>
      </c>
      <c r="V131" s="3" t="s">
        <v>621</v>
      </c>
      <c r="Y131" s="20">
        <f t="shared" ref="Y131:Y194" si="6">IFERROR(F131/1,0)+IFERROR(H131/1,0)+IFERROR(L131/1,0)+IFERROR(N131/1,0)+IFERROR(S131/1,0)+IFERROR(U131/1,0)</f>
        <v>0</v>
      </c>
      <c r="AC131" s="3">
        <f t="shared" ref="AC131:AC194" si="7">Y131/0.85</f>
        <v>0</v>
      </c>
      <c r="AD131" s="3">
        <f t="shared" ref="AD131:AD194" si="8">AC131-Y131</f>
        <v>0</v>
      </c>
    </row>
    <row r="132" spans="1:30" ht="15" customHeight="1" x14ac:dyDescent="0.25">
      <c r="A132" s="3" t="s">
        <v>146</v>
      </c>
      <c r="B132" s="3" t="s">
        <v>150</v>
      </c>
      <c r="C132" s="3">
        <v>2013</v>
      </c>
      <c r="D132" s="3" t="s">
        <v>622</v>
      </c>
      <c r="E132" s="3" t="s">
        <v>621</v>
      </c>
      <c r="F132" s="3" t="s">
        <v>621</v>
      </c>
      <c r="G132" s="3" t="s">
        <v>621</v>
      </c>
      <c r="H132" s="3" t="s">
        <v>621</v>
      </c>
      <c r="I132" s="3" t="s">
        <v>621</v>
      </c>
      <c r="J132" s="3" t="s">
        <v>622</v>
      </c>
      <c r="K132" s="3" t="s">
        <v>621</v>
      </c>
      <c r="L132" s="3" t="s">
        <v>621</v>
      </c>
      <c r="M132" s="3" t="s">
        <v>621</v>
      </c>
      <c r="N132" s="3" t="s">
        <v>621</v>
      </c>
      <c r="O132" s="3" t="s">
        <v>621</v>
      </c>
      <c r="P132" s="3" t="s">
        <v>621</v>
      </c>
      <c r="Q132" s="3" t="s">
        <v>622</v>
      </c>
      <c r="R132" s="3" t="s">
        <v>621</v>
      </c>
      <c r="S132" s="3" t="s">
        <v>621</v>
      </c>
      <c r="T132" s="3" t="s">
        <v>621</v>
      </c>
      <c r="U132" s="3" t="s">
        <v>621</v>
      </c>
      <c r="V132" s="3" t="s">
        <v>621</v>
      </c>
      <c r="Y132" s="20">
        <f t="shared" si="6"/>
        <v>0</v>
      </c>
      <c r="AC132" s="3">
        <f t="shared" si="7"/>
        <v>0</v>
      </c>
      <c r="AD132" s="3">
        <f t="shared" si="8"/>
        <v>0</v>
      </c>
    </row>
    <row r="133" spans="1:30" ht="15" customHeight="1" x14ac:dyDescent="0.25">
      <c r="A133" s="3" t="s">
        <v>146</v>
      </c>
      <c r="B133" s="3" t="s">
        <v>151</v>
      </c>
      <c r="C133" s="3">
        <v>2013</v>
      </c>
      <c r="D133" s="3" t="s">
        <v>622</v>
      </c>
      <c r="E133" s="3" t="s">
        <v>621</v>
      </c>
      <c r="F133" s="3" t="s">
        <v>621</v>
      </c>
      <c r="G133" s="3" t="s">
        <v>621</v>
      </c>
      <c r="H133" s="3" t="s">
        <v>621</v>
      </c>
      <c r="I133" s="3" t="s">
        <v>621</v>
      </c>
      <c r="J133" s="3" t="s">
        <v>622</v>
      </c>
      <c r="K133" s="3" t="s">
        <v>621</v>
      </c>
      <c r="L133" s="3" t="s">
        <v>621</v>
      </c>
      <c r="M133" s="3" t="s">
        <v>621</v>
      </c>
      <c r="N133" s="3" t="s">
        <v>621</v>
      </c>
      <c r="O133" s="3" t="s">
        <v>621</v>
      </c>
      <c r="P133" s="3" t="s">
        <v>621</v>
      </c>
      <c r="Q133" s="3" t="s">
        <v>622</v>
      </c>
      <c r="R133" s="3" t="s">
        <v>621</v>
      </c>
      <c r="S133" s="3" t="s">
        <v>621</v>
      </c>
      <c r="T133" s="3" t="s">
        <v>621</v>
      </c>
      <c r="U133" s="3" t="s">
        <v>621</v>
      </c>
      <c r="V133" s="3" t="s">
        <v>621</v>
      </c>
      <c r="Y133" s="20">
        <f t="shared" si="6"/>
        <v>0</v>
      </c>
      <c r="AC133" s="3">
        <f t="shared" si="7"/>
        <v>0</v>
      </c>
      <c r="AD133" s="3">
        <f t="shared" si="8"/>
        <v>0</v>
      </c>
    </row>
    <row r="134" spans="1:30" ht="15" customHeight="1" x14ac:dyDescent="0.25">
      <c r="A134" s="3" t="s">
        <v>152</v>
      </c>
      <c r="B134" s="3" t="s">
        <v>153</v>
      </c>
      <c r="C134" s="3">
        <v>2013</v>
      </c>
      <c r="D134" s="3" t="s">
        <v>622</v>
      </c>
      <c r="E134" s="3" t="s">
        <v>621</v>
      </c>
      <c r="F134" s="3" t="s">
        <v>621</v>
      </c>
      <c r="G134" s="3" t="s">
        <v>621</v>
      </c>
      <c r="H134" s="3" t="s">
        <v>621</v>
      </c>
      <c r="I134" s="3" t="s">
        <v>621</v>
      </c>
      <c r="J134" s="3" t="s">
        <v>622</v>
      </c>
      <c r="K134" s="3" t="s">
        <v>621</v>
      </c>
      <c r="L134" s="3" t="s">
        <v>621</v>
      </c>
      <c r="M134" s="3" t="s">
        <v>621</v>
      </c>
      <c r="N134" s="3" t="s">
        <v>621</v>
      </c>
      <c r="O134" s="3" t="s">
        <v>621</v>
      </c>
      <c r="P134" s="3" t="s">
        <v>621</v>
      </c>
      <c r="Q134" s="3" t="s">
        <v>622</v>
      </c>
      <c r="R134" s="3" t="s">
        <v>621</v>
      </c>
      <c r="S134" s="3" t="s">
        <v>621</v>
      </c>
      <c r="T134" s="3" t="s">
        <v>621</v>
      </c>
      <c r="U134" s="3" t="s">
        <v>621</v>
      </c>
      <c r="V134" s="3" t="s">
        <v>621</v>
      </c>
      <c r="Y134" s="20">
        <f t="shared" si="6"/>
        <v>0</v>
      </c>
      <c r="AC134" s="3">
        <f t="shared" si="7"/>
        <v>0</v>
      </c>
      <c r="AD134" s="3">
        <f t="shared" si="8"/>
        <v>0</v>
      </c>
    </row>
    <row r="135" spans="1:30" ht="15" customHeight="1" x14ac:dyDescent="0.25">
      <c r="A135" s="3" t="s">
        <v>154</v>
      </c>
      <c r="B135" s="3" t="s">
        <v>155</v>
      </c>
      <c r="C135" s="3">
        <v>2013</v>
      </c>
      <c r="D135" s="3" t="s">
        <v>622</v>
      </c>
      <c r="E135" s="3" t="s">
        <v>621</v>
      </c>
      <c r="F135" s="3" t="s">
        <v>621</v>
      </c>
      <c r="G135" s="3" t="s">
        <v>621</v>
      </c>
      <c r="H135" s="3" t="s">
        <v>621</v>
      </c>
      <c r="I135" s="3" t="s">
        <v>621</v>
      </c>
      <c r="J135" s="3" t="s">
        <v>622</v>
      </c>
      <c r="K135" s="3" t="s">
        <v>621</v>
      </c>
      <c r="L135" s="3" t="s">
        <v>621</v>
      </c>
      <c r="M135" s="3" t="s">
        <v>621</v>
      </c>
      <c r="N135" s="3" t="s">
        <v>621</v>
      </c>
      <c r="O135" s="3" t="s">
        <v>621</v>
      </c>
      <c r="P135" s="3" t="s">
        <v>621</v>
      </c>
      <c r="Q135" s="3" t="s">
        <v>622</v>
      </c>
      <c r="R135" s="3" t="s">
        <v>621</v>
      </c>
      <c r="S135" s="3" t="s">
        <v>621</v>
      </c>
      <c r="T135" s="3" t="s">
        <v>621</v>
      </c>
      <c r="U135" s="3" t="s">
        <v>621</v>
      </c>
      <c r="V135" s="3" t="s">
        <v>621</v>
      </c>
      <c r="Y135" s="20">
        <f t="shared" si="6"/>
        <v>0</v>
      </c>
      <c r="AC135" s="3">
        <f t="shared" si="7"/>
        <v>0</v>
      </c>
      <c r="AD135" s="3">
        <f t="shared" si="8"/>
        <v>0</v>
      </c>
    </row>
    <row r="136" spans="1:30" ht="15" customHeight="1" x14ac:dyDescent="0.25">
      <c r="A136" s="3" t="s">
        <v>154</v>
      </c>
      <c r="B136" s="3" t="s">
        <v>156</v>
      </c>
      <c r="C136" s="3">
        <v>2013</v>
      </c>
      <c r="D136" s="3" t="s">
        <v>622</v>
      </c>
      <c r="E136" s="3" t="s">
        <v>621</v>
      </c>
      <c r="F136" s="3" t="s">
        <v>621</v>
      </c>
      <c r="G136" s="3" t="s">
        <v>621</v>
      </c>
      <c r="H136" s="3" t="s">
        <v>621</v>
      </c>
      <c r="I136" s="3" t="s">
        <v>621</v>
      </c>
      <c r="J136" s="3" t="s">
        <v>622</v>
      </c>
      <c r="K136" s="3" t="s">
        <v>621</v>
      </c>
      <c r="L136" s="3" t="s">
        <v>621</v>
      </c>
      <c r="M136" s="3" t="s">
        <v>621</v>
      </c>
      <c r="N136" s="3" t="s">
        <v>621</v>
      </c>
      <c r="O136" s="3" t="s">
        <v>621</v>
      </c>
      <c r="P136" s="3" t="s">
        <v>621</v>
      </c>
      <c r="Q136" s="3" t="s">
        <v>622</v>
      </c>
      <c r="R136" s="3" t="s">
        <v>621</v>
      </c>
      <c r="S136" s="3" t="s">
        <v>621</v>
      </c>
      <c r="T136" s="3" t="s">
        <v>621</v>
      </c>
      <c r="U136" s="3" t="s">
        <v>621</v>
      </c>
      <c r="V136" s="3" t="s">
        <v>621</v>
      </c>
      <c r="Y136" s="20">
        <f t="shared" si="6"/>
        <v>0</v>
      </c>
      <c r="AC136" s="3">
        <f t="shared" si="7"/>
        <v>0</v>
      </c>
      <c r="AD136" s="3">
        <f t="shared" si="8"/>
        <v>0</v>
      </c>
    </row>
    <row r="137" spans="1:30" ht="15" customHeight="1" x14ac:dyDescent="0.25">
      <c r="A137" s="3" t="s">
        <v>154</v>
      </c>
      <c r="B137" s="3" t="s">
        <v>157</v>
      </c>
      <c r="C137" s="3">
        <v>2013</v>
      </c>
      <c r="D137" s="3" t="s">
        <v>622</v>
      </c>
      <c r="E137" s="3" t="s">
        <v>621</v>
      </c>
      <c r="F137" s="3" t="s">
        <v>621</v>
      </c>
      <c r="G137" s="3" t="s">
        <v>621</v>
      </c>
      <c r="H137" s="3" t="s">
        <v>621</v>
      </c>
      <c r="I137" s="3" t="s">
        <v>621</v>
      </c>
      <c r="J137" s="3" t="s">
        <v>622</v>
      </c>
      <c r="K137" s="3" t="s">
        <v>621</v>
      </c>
      <c r="L137" s="3" t="s">
        <v>621</v>
      </c>
      <c r="M137" s="3" t="s">
        <v>621</v>
      </c>
      <c r="N137" s="3" t="s">
        <v>621</v>
      </c>
      <c r="O137" s="3" t="s">
        <v>621</v>
      </c>
      <c r="P137" s="3" t="s">
        <v>621</v>
      </c>
      <c r="Q137" s="3" t="s">
        <v>622</v>
      </c>
      <c r="R137" s="3" t="s">
        <v>621</v>
      </c>
      <c r="S137" s="3" t="s">
        <v>621</v>
      </c>
      <c r="T137" s="3" t="s">
        <v>621</v>
      </c>
      <c r="U137" s="3" t="s">
        <v>621</v>
      </c>
      <c r="V137" s="3" t="s">
        <v>621</v>
      </c>
      <c r="Y137" s="20">
        <f t="shared" si="6"/>
        <v>0</v>
      </c>
      <c r="AC137" s="3">
        <f t="shared" si="7"/>
        <v>0</v>
      </c>
      <c r="AD137" s="3">
        <f t="shared" si="8"/>
        <v>0</v>
      </c>
    </row>
    <row r="138" spans="1:30" ht="15" customHeight="1" x14ac:dyDescent="0.25">
      <c r="A138" s="3" t="s">
        <v>154</v>
      </c>
      <c r="B138" s="3" t="s">
        <v>158</v>
      </c>
      <c r="C138" s="3">
        <v>2013</v>
      </c>
      <c r="D138" s="3" t="s">
        <v>622</v>
      </c>
      <c r="E138" s="3" t="s">
        <v>621</v>
      </c>
      <c r="F138" s="3" t="s">
        <v>621</v>
      </c>
      <c r="G138" s="3" t="s">
        <v>621</v>
      </c>
      <c r="H138" s="3" t="s">
        <v>621</v>
      </c>
      <c r="I138" s="3" t="s">
        <v>621</v>
      </c>
      <c r="J138" s="3" t="s">
        <v>622</v>
      </c>
      <c r="K138" s="3" t="s">
        <v>621</v>
      </c>
      <c r="L138" s="3" t="s">
        <v>621</v>
      </c>
      <c r="M138" s="3" t="s">
        <v>621</v>
      </c>
      <c r="N138" s="3" t="s">
        <v>621</v>
      </c>
      <c r="O138" s="3" t="s">
        <v>621</v>
      </c>
      <c r="P138" s="3" t="s">
        <v>621</v>
      </c>
      <c r="Q138" s="3" t="s">
        <v>622</v>
      </c>
      <c r="R138" s="3" t="s">
        <v>621</v>
      </c>
      <c r="S138" s="3" t="s">
        <v>621</v>
      </c>
      <c r="T138" s="3" t="s">
        <v>621</v>
      </c>
      <c r="U138" s="3" t="s">
        <v>621</v>
      </c>
      <c r="V138" s="3" t="s">
        <v>621</v>
      </c>
      <c r="Y138" s="20">
        <f t="shared" si="6"/>
        <v>0</v>
      </c>
      <c r="AC138" s="3">
        <f t="shared" si="7"/>
        <v>0</v>
      </c>
      <c r="AD138" s="3">
        <f t="shared" si="8"/>
        <v>0</v>
      </c>
    </row>
    <row r="139" spans="1:30" ht="15" customHeight="1" x14ac:dyDescent="0.25">
      <c r="A139" s="3" t="s">
        <v>154</v>
      </c>
      <c r="B139" s="3" t="s">
        <v>159</v>
      </c>
      <c r="C139" s="3">
        <v>2013</v>
      </c>
      <c r="D139" s="3" t="s">
        <v>622</v>
      </c>
      <c r="E139" s="3" t="s">
        <v>621</v>
      </c>
      <c r="F139" s="3" t="s">
        <v>621</v>
      </c>
      <c r="G139" s="3" t="s">
        <v>621</v>
      </c>
      <c r="H139" s="3" t="s">
        <v>621</v>
      </c>
      <c r="I139" s="3" t="s">
        <v>621</v>
      </c>
      <c r="J139" s="3" t="s">
        <v>622</v>
      </c>
      <c r="K139" s="3" t="s">
        <v>621</v>
      </c>
      <c r="L139" s="3" t="s">
        <v>621</v>
      </c>
      <c r="M139" s="3" t="s">
        <v>621</v>
      </c>
      <c r="N139" s="3" t="s">
        <v>621</v>
      </c>
      <c r="O139" s="3" t="s">
        <v>621</v>
      </c>
      <c r="P139" s="3" t="s">
        <v>621</v>
      </c>
      <c r="Q139" s="3" t="s">
        <v>622</v>
      </c>
      <c r="R139" s="3" t="s">
        <v>621</v>
      </c>
      <c r="S139" s="3" t="s">
        <v>621</v>
      </c>
      <c r="T139" s="3" t="s">
        <v>621</v>
      </c>
      <c r="U139" s="3" t="s">
        <v>621</v>
      </c>
      <c r="V139" s="3" t="s">
        <v>621</v>
      </c>
      <c r="Y139" s="20">
        <f t="shared" si="6"/>
        <v>0</v>
      </c>
      <c r="AC139" s="3">
        <f t="shared" si="7"/>
        <v>0</v>
      </c>
      <c r="AD139" s="3">
        <f t="shared" si="8"/>
        <v>0</v>
      </c>
    </row>
    <row r="140" spans="1:30" ht="15" customHeight="1" x14ac:dyDescent="0.25">
      <c r="A140" s="3" t="s">
        <v>154</v>
      </c>
      <c r="B140" s="3" t="s">
        <v>160</v>
      </c>
      <c r="C140" s="3">
        <v>2013</v>
      </c>
      <c r="D140" s="3" t="s">
        <v>622</v>
      </c>
      <c r="E140" s="3" t="s">
        <v>621</v>
      </c>
      <c r="F140" s="3" t="s">
        <v>621</v>
      </c>
      <c r="G140" s="3" t="s">
        <v>621</v>
      </c>
      <c r="H140" s="3" t="s">
        <v>621</v>
      </c>
      <c r="I140" s="3" t="s">
        <v>621</v>
      </c>
      <c r="J140" s="3" t="s">
        <v>622</v>
      </c>
      <c r="K140" s="3" t="s">
        <v>621</v>
      </c>
      <c r="L140" s="3" t="s">
        <v>621</v>
      </c>
      <c r="M140" s="3" t="s">
        <v>621</v>
      </c>
      <c r="N140" s="3" t="s">
        <v>621</v>
      </c>
      <c r="O140" s="3" t="s">
        <v>621</v>
      </c>
      <c r="P140" s="3" t="s">
        <v>621</v>
      </c>
      <c r="Q140" s="3" t="s">
        <v>622</v>
      </c>
      <c r="R140" s="3" t="s">
        <v>621</v>
      </c>
      <c r="S140" s="3" t="s">
        <v>621</v>
      </c>
      <c r="T140" s="3" t="s">
        <v>621</v>
      </c>
      <c r="U140" s="3" t="s">
        <v>621</v>
      </c>
      <c r="V140" s="3" t="s">
        <v>621</v>
      </c>
      <c r="Y140" s="20">
        <f t="shared" si="6"/>
        <v>0</v>
      </c>
      <c r="AC140" s="3">
        <f t="shared" si="7"/>
        <v>0</v>
      </c>
      <c r="AD140" s="3">
        <f t="shared" si="8"/>
        <v>0</v>
      </c>
    </row>
    <row r="141" spans="1:30" ht="15" customHeight="1" x14ac:dyDescent="0.25">
      <c r="A141" s="3" t="s">
        <v>154</v>
      </c>
      <c r="B141" s="3" t="s">
        <v>161</v>
      </c>
      <c r="C141" s="3">
        <v>2013</v>
      </c>
      <c r="D141" s="3" t="s">
        <v>622</v>
      </c>
      <c r="E141" s="3" t="s">
        <v>621</v>
      </c>
      <c r="F141" s="3" t="s">
        <v>621</v>
      </c>
      <c r="G141" s="3" t="s">
        <v>621</v>
      </c>
      <c r="H141" s="3" t="s">
        <v>621</v>
      </c>
      <c r="I141" s="3" t="s">
        <v>621</v>
      </c>
      <c r="J141" s="3" t="s">
        <v>622</v>
      </c>
      <c r="K141" s="3" t="s">
        <v>621</v>
      </c>
      <c r="L141" s="3" t="s">
        <v>621</v>
      </c>
      <c r="M141" s="3" t="s">
        <v>621</v>
      </c>
      <c r="N141" s="3" t="s">
        <v>621</v>
      </c>
      <c r="O141" s="3" t="s">
        <v>621</v>
      </c>
      <c r="P141" s="3" t="s">
        <v>621</v>
      </c>
      <c r="Q141" s="3" t="s">
        <v>622</v>
      </c>
      <c r="R141" s="3" t="s">
        <v>621</v>
      </c>
      <c r="S141" s="3" t="s">
        <v>621</v>
      </c>
      <c r="T141" s="3" t="s">
        <v>621</v>
      </c>
      <c r="U141" s="3" t="s">
        <v>621</v>
      </c>
      <c r="V141" s="3" t="s">
        <v>621</v>
      </c>
      <c r="Y141" s="20">
        <f t="shared" si="6"/>
        <v>0</v>
      </c>
      <c r="AC141" s="3">
        <f t="shared" si="7"/>
        <v>0</v>
      </c>
      <c r="AD141" s="3">
        <f t="shared" si="8"/>
        <v>0</v>
      </c>
    </row>
    <row r="142" spans="1:30" ht="15" customHeight="1" x14ac:dyDescent="0.25">
      <c r="A142" s="3" t="s">
        <v>162</v>
      </c>
      <c r="B142" s="3" t="s">
        <v>163</v>
      </c>
      <c r="C142" s="3">
        <v>2013</v>
      </c>
      <c r="D142" s="3" t="s">
        <v>622</v>
      </c>
      <c r="E142" s="3" t="s">
        <v>621</v>
      </c>
      <c r="F142" s="3" t="s">
        <v>621</v>
      </c>
      <c r="G142" s="3" t="s">
        <v>621</v>
      </c>
      <c r="H142" s="3" t="s">
        <v>621</v>
      </c>
      <c r="I142" s="3" t="s">
        <v>621</v>
      </c>
      <c r="J142" s="3" t="s">
        <v>622</v>
      </c>
      <c r="K142" s="3" t="s">
        <v>621</v>
      </c>
      <c r="L142" s="3" t="s">
        <v>621</v>
      </c>
      <c r="M142" s="3" t="s">
        <v>621</v>
      </c>
      <c r="N142" s="3" t="s">
        <v>621</v>
      </c>
      <c r="O142" s="3" t="s">
        <v>621</v>
      </c>
      <c r="P142" s="3" t="s">
        <v>621</v>
      </c>
      <c r="Q142" s="3" t="s">
        <v>622</v>
      </c>
      <c r="R142" s="3" t="s">
        <v>621</v>
      </c>
      <c r="S142" s="3" t="s">
        <v>621</v>
      </c>
      <c r="T142" s="3" t="s">
        <v>621</v>
      </c>
      <c r="U142" s="3" t="s">
        <v>621</v>
      </c>
      <c r="V142" s="3" t="s">
        <v>621</v>
      </c>
      <c r="Y142" s="20">
        <f t="shared" si="6"/>
        <v>0</v>
      </c>
      <c r="AC142" s="3">
        <f t="shared" si="7"/>
        <v>0</v>
      </c>
      <c r="AD142" s="3">
        <f t="shared" si="8"/>
        <v>0</v>
      </c>
    </row>
    <row r="143" spans="1:30" ht="15" customHeight="1" x14ac:dyDescent="0.25">
      <c r="A143" s="3" t="s">
        <v>162</v>
      </c>
      <c r="B143" s="3" t="s">
        <v>164</v>
      </c>
      <c r="C143" s="3">
        <v>2013</v>
      </c>
      <c r="D143" s="3" t="s">
        <v>622</v>
      </c>
      <c r="E143" s="3" t="s">
        <v>621</v>
      </c>
      <c r="F143" s="3" t="s">
        <v>621</v>
      </c>
      <c r="G143" s="3" t="s">
        <v>621</v>
      </c>
      <c r="H143" s="3" t="s">
        <v>621</v>
      </c>
      <c r="I143" s="3" t="s">
        <v>621</v>
      </c>
      <c r="J143" s="3" t="s">
        <v>622</v>
      </c>
      <c r="K143" s="3" t="s">
        <v>621</v>
      </c>
      <c r="L143" s="3" t="s">
        <v>621</v>
      </c>
      <c r="M143" s="3" t="s">
        <v>621</v>
      </c>
      <c r="N143" s="3" t="s">
        <v>621</v>
      </c>
      <c r="O143" s="3" t="s">
        <v>621</v>
      </c>
      <c r="P143" s="3" t="s">
        <v>621</v>
      </c>
      <c r="Q143" s="3" t="s">
        <v>622</v>
      </c>
      <c r="R143" s="3" t="s">
        <v>621</v>
      </c>
      <c r="S143" s="3" t="s">
        <v>621</v>
      </c>
      <c r="T143" s="3" t="s">
        <v>621</v>
      </c>
      <c r="U143" s="3" t="s">
        <v>621</v>
      </c>
      <c r="V143" s="3" t="s">
        <v>621</v>
      </c>
      <c r="Y143" s="20">
        <f t="shared" si="6"/>
        <v>0</v>
      </c>
      <c r="AC143" s="3">
        <f t="shared" si="7"/>
        <v>0</v>
      </c>
      <c r="AD143" s="3">
        <f t="shared" si="8"/>
        <v>0</v>
      </c>
    </row>
    <row r="144" spans="1:30" ht="15" customHeight="1" x14ac:dyDescent="0.25">
      <c r="A144" s="3" t="s">
        <v>162</v>
      </c>
      <c r="B144" s="3" t="s">
        <v>165</v>
      </c>
      <c r="C144" s="3">
        <v>2013</v>
      </c>
      <c r="D144" s="3" t="s">
        <v>622</v>
      </c>
      <c r="E144" s="3" t="s">
        <v>621</v>
      </c>
      <c r="F144" s="3" t="s">
        <v>621</v>
      </c>
      <c r="G144" s="3" t="s">
        <v>621</v>
      </c>
      <c r="H144" s="3" t="s">
        <v>621</v>
      </c>
      <c r="I144" s="3" t="s">
        <v>621</v>
      </c>
      <c r="J144" s="3" t="s">
        <v>621</v>
      </c>
      <c r="K144" s="3" t="s">
        <v>621</v>
      </c>
      <c r="L144" s="3" t="s">
        <v>621</v>
      </c>
      <c r="M144" s="3" t="s">
        <v>621</v>
      </c>
      <c r="N144" s="3" t="s">
        <v>621</v>
      </c>
      <c r="O144" s="3" t="s">
        <v>621</v>
      </c>
      <c r="P144" s="3" t="s">
        <v>621</v>
      </c>
      <c r="Q144" s="3" t="s">
        <v>622</v>
      </c>
      <c r="R144" s="3" t="s">
        <v>621</v>
      </c>
      <c r="S144" s="3" t="s">
        <v>621</v>
      </c>
      <c r="T144" s="3" t="s">
        <v>621</v>
      </c>
      <c r="U144" s="3" t="s">
        <v>621</v>
      </c>
      <c r="V144" s="3" t="s">
        <v>621</v>
      </c>
      <c r="Y144" s="20">
        <f t="shared" si="6"/>
        <v>0</v>
      </c>
      <c r="AC144" s="3">
        <f t="shared" si="7"/>
        <v>0</v>
      </c>
      <c r="AD144" s="3">
        <f t="shared" si="8"/>
        <v>0</v>
      </c>
    </row>
    <row r="145" spans="1:30" ht="15" customHeight="1" x14ac:dyDescent="0.25">
      <c r="A145" s="3" t="s">
        <v>162</v>
      </c>
      <c r="B145" s="3" t="s">
        <v>166</v>
      </c>
      <c r="C145" s="3">
        <v>2013</v>
      </c>
      <c r="D145" s="3" t="s">
        <v>621</v>
      </c>
      <c r="E145" s="3" t="s">
        <v>621</v>
      </c>
      <c r="F145" s="3" t="s">
        <v>621</v>
      </c>
      <c r="G145" s="3" t="s">
        <v>621</v>
      </c>
      <c r="H145" s="3" t="s">
        <v>621</v>
      </c>
      <c r="I145" s="3" t="s">
        <v>621</v>
      </c>
      <c r="J145" s="3" t="s">
        <v>622</v>
      </c>
      <c r="K145" s="3" t="s">
        <v>621</v>
      </c>
      <c r="L145" s="3" t="s">
        <v>621</v>
      </c>
      <c r="M145" s="3" t="s">
        <v>621</v>
      </c>
      <c r="N145" s="3" t="s">
        <v>621</v>
      </c>
      <c r="O145" s="3" t="s">
        <v>621</v>
      </c>
      <c r="P145" s="3" t="s">
        <v>621</v>
      </c>
      <c r="Q145" s="3" t="s">
        <v>622</v>
      </c>
      <c r="R145" s="3" t="s">
        <v>621</v>
      </c>
      <c r="S145" s="3" t="s">
        <v>621</v>
      </c>
      <c r="T145" s="3" t="s">
        <v>621</v>
      </c>
      <c r="U145" s="3" t="s">
        <v>621</v>
      </c>
      <c r="V145" s="3" t="s">
        <v>621</v>
      </c>
      <c r="Y145" s="20">
        <f t="shared" si="6"/>
        <v>0</v>
      </c>
      <c r="AC145" s="3">
        <f t="shared" si="7"/>
        <v>0</v>
      </c>
      <c r="AD145" s="3">
        <f t="shared" si="8"/>
        <v>0</v>
      </c>
    </row>
    <row r="146" spans="1:30" ht="15" customHeight="1" x14ac:dyDescent="0.25">
      <c r="A146" s="3" t="s">
        <v>167</v>
      </c>
      <c r="B146" s="3" t="s">
        <v>168</v>
      </c>
      <c r="C146" s="3">
        <v>2013</v>
      </c>
      <c r="D146" s="3" t="s">
        <v>622</v>
      </c>
      <c r="E146" s="3" t="s">
        <v>621</v>
      </c>
      <c r="F146" s="3" t="s">
        <v>621</v>
      </c>
      <c r="G146" s="3" t="s">
        <v>621</v>
      </c>
      <c r="H146" s="3" t="s">
        <v>621</v>
      </c>
      <c r="I146" s="3" t="s">
        <v>621</v>
      </c>
      <c r="J146" s="3" t="s">
        <v>622</v>
      </c>
      <c r="K146" s="3" t="s">
        <v>621</v>
      </c>
      <c r="L146" s="3" t="s">
        <v>621</v>
      </c>
      <c r="M146" s="3" t="s">
        <v>621</v>
      </c>
      <c r="N146" s="3" t="s">
        <v>621</v>
      </c>
      <c r="O146" s="3" t="s">
        <v>621</v>
      </c>
      <c r="P146" s="3" t="s">
        <v>621</v>
      </c>
      <c r="Q146" s="3" t="s">
        <v>622</v>
      </c>
      <c r="R146" s="3" t="s">
        <v>621</v>
      </c>
      <c r="S146" s="3" t="s">
        <v>621</v>
      </c>
      <c r="T146" s="3" t="s">
        <v>621</v>
      </c>
      <c r="U146" s="3" t="s">
        <v>621</v>
      </c>
      <c r="V146" s="3" t="s">
        <v>621</v>
      </c>
      <c r="Y146" s="20">
        <f t="shared" si="6"/>
        <v>0</v>
      </c>
      <c r="AC146" s="3">
        <f t="shared" si="7"/>
        <v>0</v>
      </c>
      <c r="AD146" s="3">
        <f t="shared" si="8"/>
        <v>0</v>
      </c>
    </row>
    <row r="147" spans="1:30" ht="15" customHeight="1" x14ac:dyDescent="0.25">
      <c r="A147" s="3" t="s">
        <v>167</v>
      </c>
      <c r="B147" s="3" t="s">
        <v>169</v>
      </c>
      <c r="C147" s="3">
        <v>2013</v>
      </c>
      <c r="D147" s="3" t="s">
        <v>622</v>
      </c>
      <c r="E147" s="3" t="s">
        <v>621</v>
      </c>
      <c r="F147" s="3" t="s">
        <v>621</v>
      </c>
      <c r="G147" s="3" t="s">
        <v>621</v>
      </c>
      <c r="H147" s="3" t="s">
        <v>621</v>
      </c>
      <c r="I147" s="3" t="s">
        <v>621</v>
      </c>
      <c r="J147" s="3" t="s">
        <v>622</v>
      </c>
      <c r="K147" s="3" t="s">
        <v>621</v>
      </c>
      <c r="L147" s="3" t="s">
        <v>621</v>
      </c>
      <c r="M147" s="3" t="s">
        <v>621</v>
      </c>
      <c r="N147" s="3" t="s">
        <v>621</v>
      </c>
      <c r="O147" s="3" t="s">
        <v>621</v>
      </c>
      <c r="P147" s="3" t="s">
        <v>621</v>
      </c>
      <c r="Q147" s="3" t="s">
        <v>622</v>
      </c>
      <c r="R147" s="3" t="s">
        <v>621</v>
      </c>
      <c r="S147" s="3" t="s">
        <v>621</v>
      </c>
      <c r="T147" s="3" t="s">
        <v>621</v>
      </c>
      <c r="U147" s="3" t="s">
        <v>621</v>
      </c>
      <c r="V147" s="3" t="s">
        <v>621</v>
      </c>
      <c r="Y147" s="20">
        <f t="shared" si="6"/>
        <v>0</v>
      </c>
      <c r="AC147" s="3">
        <f t="shared" si="7"/>
        <v>0</v>
      </c>
      <c r="AD147" s="3">
        <f t="shared" si="8"/>
        <v>0</v>
      </c>
    </row>
    <row r="148" spans="1:30" ht="15" customHeight="1" x14ac:dyDescent="0.25">
      <c r="A148" s="3" t="s">
        <v>167</v>
      </c>
      <c r="B148" s="3" t="s">
        <v>170</v>
      </c>
      <c r="C148" s="3">
        <v>2013</v>
      </c>
      <c r="D148" s="3" t="s">
        <v>622</v>
      </c>
      <c r="E148" s="3" t="s">
        <v>622</v>
      </c>
      <c r="F148" s="3" t="s">
        <v>621</v>
      </c>
      <c r="G148" s="3" t="s">
        <v>622</v>
      </c>
      <c r="H148" s="3" t="s">
        <v>621</v>
      </c>
      <c r="I148" s="3" t="s">
        <v>621</v>
      </c>
      <c r="J148" s="3" t="s">
        <v>622</v>
      </c>
      <c r="K148" s="3" t="s">
        <v>622</v>
      </c>
      <c r="L148" s="3" t="s">
        <v>621</v>
      </c>
      <c r="M148" s="3" t="s">
        <v>622</v>
      </c>
      <c r="N148" s="3" t="s">
        <v>621</v>
      </c>
      <c r="O148" s="3" t="s">
        <v>621</v>
      </c>
      <c r="P148" s="3" t="s">
        <v>621</v>
      </c>
      <c r="Q148" s="3" t="s">
        <v>622</v>
      </c>
      <c r="R148" s="3" t="s">
        <v>622</v>
      </c>
      <c r="S148" s="3" t="s">
        <v>621</v>
      </c>
      <c r="T148" s="3" t="s">
        <v>622</v>
      </c>
      <c r="U148" s="3" t="s">
        <v>621</v>
      </c>
      <c r="V148" s="3" t="s">
        <v>621</v>
      </c>
      <c r="Y148" s="20">
        <f t="shared" si="6"/>
        <v>0</v>
      </c>
      <c r="AC148" s="3">
        <f t="shared" si="7"/>
        <v>0</v>
      </c>
      <c r="AD148" s="3">
        <f t="shared" si="8"/>
        <v>0</v>
      </c>
    </row>
    <row r="149" spans="1:30" ht="15" customHeight="1" x14ac:dyDescent="0.25">
      <c r="A149" s="3" t="s">
        <v>171</v>
      </c>
      <c r="B149" s="3" t="s">
        <v>172</v>
      </c>
      <c r="C149" s="3">
        <v>2013</v>
      </c>
      <c r="D149" s="3" t="s">
        <v>622</v>
      </c>
      <c r="E149" s="3" t="s">
        <v>621</v>
      </c>
      <c r="F149" s="3" t="s">
        <v>621</v>
      </c>
      <c r="G149" s="3" t="s">
        <v>621</v>
      </c>
      <c r="H149" s="3" t="s">
        <v>621</v>
      </c>
      <c r="I149" s="3" t="s">
        <v>621</v>
      </c>
      <c r="J149" s="3" t="s">
        <v>622</v>
      </c>
      <c r="K149" s="3" t="s">
        <v>621</v>
      </c>
      <c r="L149" s="3" t="s">
        <v>621</v>
      </c>
      <c r="M149" s="3" t="s">
        <v>621</v>
      </c>
      <c r="N149" s="3" t="s">
        <v>621</v>
      </c>
      <c r="O149" s="3" t="s">
        <v>621</v>
      </c>
      <c r="P149" s="3" t="s">
        <v>621</v>
      </c>
      <c r="Q149" s="3" t="s">
        <v>622</v>
      </c>
      <c r="R149" s="3" t="s">
        <v>621</v>
      </c>
      <c r="S149" s="3" t="s">
        <v>621</v>
      </c>
      <c r="T149" s="3" t="s">
        <v>621</v>
      </c>
      <c r="U149" s="3" t="s">
        <v>621</v>
      </c>
      <c r="V149" s="3" t="s">
        <v>621</v>
      </c>
      <c r="Y149" s="20">
        <f t="shared" si="6"/>
        <v>0</v>
      </c>
      <c r="AC149" s="3">
        <f t="shared" si="7"/>
        <v>0</v>
      </c>
      <c r="AD149" s="3">
        <f t="shared" si="8"/>
        <v>0</v>
      </c>
    </row>
    <row r="150" spans="1:30" ht="15" customHeight="1" x14ac:dyDescent="0.25">
      <c r="A150" s="3" t="s">
        <v>171</v>
      </c>
      <c r="B150" s="3" t="s">
        <v>173</v>
      </c>
      <c r="C150" s="3">
        <v>2013</v>
      </c>
      <c r="D150" s="3" t="s">
        <v>622</v>
      </c>
      <c r="E150" s="3" t="s">
        <v>621</v>
      </c>
      <c r="F150" s="3" t="s">
        <v>621</v>
      </c>
      <c r="G150" s="3" t="s">
        <v>621</v>
      </c>
      <c r="H150" s="3" t="s">
        <v>621</v>
      </c>
      <c r="I150" s="3" t="s">
        <v>621</v>
      </c>
      <c r="J150" s="3" t="s">
        <v>622</v>
      </c>
      <c r="K150" s="3" t="s">
        <v>621</v>
      </c>
      <c r="L150" s="3" t="s">
        <v>621</v>
      </c>
      <c r="M150" s="3" t="s">
        <v>621</v>
      </c>
      <c r="N150" s="3" t="s">
        <v>621</v>
      </c>
      <c r="O150" s="3" t="s">
        <v>621</v>
      </c>
      <c r="P150" s="3" t="s">
        <v>621</v>
      </c>
      <c r="Q150" s="3" t="s">
        <v>622</v>
      </c>
      <c r="R150" s="3" t="s">
        <v>621</v>
      </c>
      <c r="S150" s="3" t="s">
        <v>621</v>
      </c>
      <c r="T150" s="3" t="s">
        <v>621</v>
      </c>
      <c r="U150" s="3" t="s">
        <v>621</v>
      </c>
      <c r="V150" s="3" t="s">
        <v>621</v>
      </c>
      <c r="Y150" s="20">
        <f t="shared" si="6"/>
        <v>0</v>
      </c>
      <c r="AC150" s="3">
        <f t="shared" si="7"/>
        <v>0</v>
      </c>
      <c r="AD150" s="3">
        <f t="shared" si="8"/>
        <v>0</v>
      </c>
    </row>
    <row r="151" spans="1:30" ht="15" customHeight="1" x14ac:dyDescent="0.25">
      <c r="A151" s="3" t="s">
        <v>171</v>
      </c>
      <c r="B151" s="3" t="s">
        <v>174</v>
      </c>
      <c r="C151" s="3">
        <v>2013</v>
      </c>
      <c r="D151" s="3" t="s">
        <v>622</v>
      </c>
      <c r="E151" s="3" t="s">
        <v>621</v>
      </c>
      <c r="F151" s="3" t="s">
        <v>621</v>
      </c>
      <c r="G151" s="3" t="s">
        <v>621</v>
      </c>
      <c r="H151" s="3" t="s">
        <v>621</v>
      </c>
      <c r="I151" s="3" t="s">
        <v>621</v>
      </c>
      <c r="J151" s="3" t="s">
        <v>622</v>
      </c>
      <c r="K151" s="3" t="s">
        <v>621</v>
      </c>
      <c r="L151" s="3" t="s">
        <v>621</v>
      </c>
      <c r="M151" s="3" t="s">
        <v>621</v>
      </c>
      <c r="N151" s="3" t="s">
        <v>621</v>
      </c>
      <c r="O151" s="3" t="s">
        <v>621</v>
      </c>
      <c r="P151" s="3" t="s">
        <v>621</v>
      </c>
      <c r="Q151" s="3" t="s">
        <v>622</v>
      </c>
      <c r="R151" s="3" t="s">
        <v>621</v>
      </c>
      <c r="S151" s="3" t="s">
        <v>621</v>
      </c>
      <c r="T151" s="3" t="s">
        <v>621</v>
      </c>
      <c r="U151" s="3" t="s">
        <v>621</v>
      </c>
      <c r="V151" s="3" t="s">
        <v>621</v>
      </c>
      <c r="Y151" s="20">
        <f t="shared" si="6"/>
        <v>0</v>
      </c>
      <c r="AC151" s="3">
        <f t="shared" si="7"/>
        <v>0</v>
      </c>
      <c r="AD151" s="3">
        <f t="shared" si="8"/>
        <v>0</v>
      </c>
    </row>
    <row r="152" spans="1:30" ht="15" customHeight="1" x14ac:dyDescent="0.25">
      <c r="A152" s="3" t="s">
        <v>175</v>
      </c>
      <c r="B152" s="3" t="s">
        <v>176</v>
      </c>
      <c r="C152" s="3">
        <v>2013</v>
      </c>
      <c r="D152" s="3" t="s">
        <v>622</v>
      </c>
      <c r="E152" s="3" t="s">
        <v>621</v>
      </c>
      <c r="F152" s="3" t="s">
        <v>621</v>
      </c>
      <c r="G152" s="3" t="s">
        <v>621</v>
      </c>
      <c r="H152" s="3" t="s">
        <v>621</v>
      </c>
      <c r="I152" s="3" t="s">
        <v>621</v>
      </c>
      <c r="J152" s="3" t="s">
        <v>622</v>
      </c>
      <c r="K152" s="3" t="s">
        <v>621</v>
      </c>
      <c r="L152" s="3" t="s">
        <v>621</v>
      </c>
      <c r="M152" s="3" t="s">
        <v>621</v>
      </c>
      <c r="N152" s="3" t="s">
        <v>621</v>
      </c>
      <c r="O152" s="3" t="s">
        <v>621</v>
      </c>
      <c r="P152" s="3" t="s">
        <v>621</v>
      </c>
      <c r="Q152" s="3" t="s">
        <v>622</v>
      </c>
      <c r="R152" s="3" t="s">
        <v>621</v>
      </c>
      <c r="S152" s="3" t="s">
        <v>621</v>
      </c>
      <c r="T152" s="3" t="s">
        <v>621</v>
      </c>
      <c r="U152" s="3" t="s">
        <v>621</v>
      </c>
      <c r="V152" s="3" t="s">
        <v>621</v>
      </c>
      <c r="Y152" s="20">
        <f t="shared" si="6"/>
        <v>0</v>
      </c>
      <c r="AC152" s="3">
        <f t="shared" si="7"/>
        <v>0</v>
      </c>
      <c r="AD152" s="3">
        <f t="shared" si="8"/>
        <v>0</v>
      </c>
    </row>
    <row r="153" spans="1:30" ht="15" customHeight="1" x14ac:dyDescent="0.25">
      <c r="A153" s="3" t="s">
        <v>175</v>
      </c>
      <c r="B153" s="3" t="s">
        <v>177</v>
      </c>
      <c r="C153" s="3">
        <v>2013</v>
      </c>
      <c r="D153" s="3" t="s">
        <v>622</v>
      </c>
      <c r="E153" s="3" t="s">
        <v>621</v>
      </c>
      <c r="F153" s="3" t="s">
        <v>621</v>
      </c>
      <c r="G153" s="3" t="s">
        <v>621</v>
      </c>
      <c r="H153" s="3" t="s">
        <v>621</v>
      </c>
      <c r="I153" s="3" t="s">
        <v>621</v>
      </c>
      <c r="J153" s="3" t="s">
        <v>622</v>
      </c>
      <c r="K153" s="3" t="s">
        <v>621</v>
      </c>
      <c r="L153" s="3" t="s">
        <v>621</v>
      </c>
      <c r="M153" s="3" t="s">
        <v>621</v>
      </c>
      <c r="N153" s="3" t="s">
        <v>621</v>
      </c>
      <c r="O153" s="3" t="s">
        <v>621</v>
      </c>
      <c r="P153" s="3" t="s">
        <v>621</v>
      </c>
      <c r="Q153" s="3" t="s">
        <v>622</v>
      </c>
      <c r="R153" s="3" t="s">
        <v>621</v>
      </c>
      <c r="S153" s="3" t="s">
        <v>621</v>
      </c>
      <c r="T153" s="3" t="s">
        <v>621</v>
      </c>
      <c r="U153" s="3" t="s">
        <v>621</v>
      </c>
      <c r="V153" s="3" t="s">
        <v>621</v>
      </c>
      <c r="Y153" s="20">
        <f t="shared" si="6"/>
        <v>0</v>
      </c>
      <c r="AC153" s="3">
        <f t="shared" si="7"/>
        <v>0</v>
      </c>
      <c r="AD153" s="3">
        <f t="shared" si="8"/>
        <v>0</v>
      </c>
    </row>
    <row r="154" spans="1:30" ht="15" customHeight="1" x14ac:dyDescent="0.25">
      <c r="A154" s="3" t="s">
        <v>175</v>
      </c>
      <c r="B154" s="3" t="s">
        <v>178</v>
      </c>
      <c r="C154" s="3">
        <v>2013</v>
      </c>
      <c r="D154" s="3" t="s">
        <v>622</v>
      </c>
      <c r="E154" s="3" t="s">
        <v>621</v>
      </c>
      <c r="F154" s="3" t="s">
        <v>621</v>
      </c>
      <c r="G154" s="3" t="s">
        <v>621</v>
      </c>
      <c r="H154" s="3" t="s">
        <v>621</v>
      </c>
      <c r="I154" s="3" t="s">
        <v>621</v>
      </c>
      <c r="J154" s="3" t="s">
        <v>622</v>
      </c>
      <c r="K154" s="3" t="s">
        <v>621</v>
      </c>
      <c r="L154" s="3" t="s">
        <v>621</v>
      </c>
      <c r="M154" s="3" t="s">
        <v>621</v>
      </c>
      <c r="N154" s="3" t="s">
        <v>621</v>
      </c>
      <c r="O154" s="3" t="s">
        <v>621</v>
      </c>
      <c r="P154" s="3" t="s">
        <v>621</v>
      </c>
      <c r="Q154" s="3" t="s">
        <v>622</v>
      </c>
      <c r="R154" s="3" t="s">
        <v>621</v>
      </c>
      <c r="S154" s="3" t="s">
        <v>621</v>
      </c>
      <c r="T154" s="3" t="s">
        <v>621</v>
      </c>
      <c r="U154" s="3" t="s">
        <v>621</v>
      </c>
      <c r="V154" s="3" t="s">
        <v>621</v>
      </c>
      <c r="Y154" s="20">
        <f t="shared" si="6"/>
        <v>0</v>
      </c>
      <c r="AC154" s="3">
        <f t="shared" si="7"/>
        <v>0</v>
      </c>
      <c r="AD154" s="3">
        <f t="shared" si="8"/>
        <v>0</v>
      </c>
    </row>
    <row r="155" spans="1:30" ht="15" customHeight="1" x14ac:dyDescent="0.25">
      <c r="A155" s="3" t="s">
        <v>175</v>
      </c>
      <c r="B155" s="3" t="s">
        <v>179</v>
      </c>
      <c r="C155" s="3">
        <v>2013</v>
      </c>
      <c r="D155" s="3" t="s">
        <v>622</v>
      </c>
      <c r="E155" s="3" t="s">
        <v>621</v>
      </c>
      <c r="F155" s="3" t="s">
        <v>621</v>
      </c>
      <c r="G155" s="3" t="s">
        <v>621</v>
      </c>
      <c r="H155" s="3" t="s">
        <v>621</v>
      </c>
      <c r="I155" s="3" t="s">
        <v>621</v>
      </c>
      <c r="J155" s="3" t="s">
        <v>622</v>
      </c>
      <c r="K155" s="3" t="s">
        <v>621</v>
      </c>
      <c r="L155" s="3" t="s">
        <v>621</v>
      </c>
      <c r="M155" s="3" t="s">
        <v>621</v>
      </c>
      <c r="N155" s="3" t="s">
        <v>621</v>
      </c>
      <c r="O155" s="3" t="s">
        <v>621</v>
      </c>
      <c r="P155" s="3" t="s">
        <v>621</v>
      </c>
      <c r="Q155" s="3" t="s">
        <v>622</v>
      </c>
      <c r="R155" s="3" t="s">
        <v>621</v>
      </c>
      <c r="S155" s="3" t="s">
        <v>621</v>
      </c>
      <c r="T155" s="3" t="s">
        <v>621</v>
      </c>
      <c r="U155" s="3" t="s">
        <v>621</v>
      </c>
      <c r="V155" s="3" t="s">
        <v>621</v>
      </c>
      <c r="Y155" s="20">
        <f t="shared" si="6"/>
        <v>0</v>
      </c>
      <c r="AC155" s="3">
        <f t="shared" si="7"/>
        <v>0</v>
      </c>
      <c r="AD155" s="3">
        <f t="shared" si="8"/>
        <v>0</v>
      </c>
    </row>
    <row r="156" spans="1:30" ht="15" customHeight="1" x14ac:dyDescent="0.25">
      <c r="A156" s="3" t="s">
        <v>180</v>
      </c>
      <c r="B156" s="3" t="s">
        <v>181</v>
      </c>
      <c r="C156" s="3">
        <v>2013</v>
      </c>
      <c r="D156" s="3" t="s">
        <v>622</v>
      </c>
      <c r="E156" s="3" t="s">
        <v>621</v>
      </c>
      <c r="F156" s="3" t="s">
        <v>621</v>
      </c>
      <c r="G156" s="3" t="s">
        <v>621</v>
      </c>
      <c r="H156" s="3" t="s">
        <v>621</v>
      </c>
      <c r="I156" s="3" t="s">
        <v>621</v>
      </c>
      <c r="J156" s="3" t="s">
        <v>622</v>
      </c>
      <c r="K156" s="3" t="s">
        <v>621</v>
      </c>
      <c r="L156" s="3" t="s">
        <v>621</v>
      </c>
      <c r="M156" s="3" t="s">
        <v>621</v>
      </c>
      <c r="N156" s="3" t="s">
        <v>621</v>
      </c>
      <c r="O156" s="3" t="s">
        <v>621</v>
      </c>
      <c r="P156" s="3" t="s">
        <v>621</v>
      </c>
      <c r="Q156" s="3" t="s">
        <v>622</v>
      </c>
      <c r="R156" s="3" t="s">
        <v>621</v>
      </c>
      <c r="S156" s="3" t="s">
        <v>621</v>
      </c>
      <c r="T156" s="3" t="s">
        <v>621</v>
      </c>
      <c r="U156" s="3" t="s">
        <v>621</v>
      </c>
      <c r="V156" s="3" t="s">
        <v>621</v>
      </c>
      <c r="Y156" s="20">
        <f t="shared" si="6"/>
        <v>0</v>
      </c>
      <c r="AC156" s="3">
        <f t="shared" si="7"/>
        <v>0</v>
      </c>
      <c r="AD156" s="3">
        <f t="shared" si="8"/>
        <v>0</v>
      </c>
    </row>
    <row r="157" spans="1:30"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Y157" s="20">
        <f t="shared" si="6"/>
        <v>0</v>
      </c>
      <c r="AC157" s="3">
        <f t="shared" si="7"/>
        <v>0</v>
      </c>
      <c r="AD157" s="3">
        <f t="shared" si="8"/>
        <v>0</v>
      </c>
    </row>
    <row r="158" spans="1:30" ht="15" customHeight="1" x14ac:dyDescent="0.25">
      <c r="A158" s="3" t="s">
        <v>184</v>
      </c>
      <c r="B158" s="3" t="s">
        <v>185</v>
      </c>
      <c r="C158" s="3">
        <v>2013</v>
      </c>
      <c r="D158" s="3" t="s">
        <v>622</v>
      </c>
      <c r="E158" s="3" t="s">
        <v>622</v>
      </c>
      <c r="F158" s="3" t="s">
        <v>622</v>
      </c>
      <c r="G158" s="3" t="s">
        <v>622</v>
      </c>
      <c r="H158" s="3" t="s">
        <v>622</v>
      </c>
      <c r="I158" s="3" t="s">
        <v>622</v>
      </c>
      <c r="J158" s="3" t="s">
        <v>622</v>
      </c>
      <c r="K158" s="3" t="s">
        <v>622</v>
      </c>
      <c r="L158" s="3" t="s">
        <v>622</v>
      </c>
      <c r="M158" s="3" t="s">
        <v>622</v>
      </c>
      <c r="N158" s="3" t="s">
        <v>622</v>
      </c>
      <c r="O158" s="3" t="s">
        <v>622</v>
      </c>
      <c r="P158" s="3" t="s">
        <v>621</v>
      </c>
      <c r="Q158" s="3" t="s">
        <v>622</v>
      </c>
      <c r="R158" s="3" t="s">
        <v>622</v>
      </c>
      <c r="S158" s="3" t="s">
        <v>622</v>
      </c>
      <c r="T158" s="3" t="s">
        <v>622</v>
      </c>
      <c r="U158" s="3" t="s">
        <v>622</v>
      </c>
      <c r="V158" s="3" t="s">
        <v>622</v>
      </c>
      <c r="Y158" s="20">
        <f t="shared" si="6"/>
        <v>0</v>
      </c>
      <c r="AC158" s="3">
        <f t="shared" si="7"/>
        <v>0</v>
      </c>
      <c r="AD158" s="3">
        <f t="shared" si="8"/>
        <v>0</v>
      </c>
    </row>
    <row r="159" spans="1:30" ht="15" customHeight="1" x14ac:dyDescent="0.25">
      <c r="A159" s="3" t="s">
        <v>184</v>
      </c>
      <c r="B159" s="3" t="s">
        <v>186</v>
      </c>
      <c r="C159" s="3">
        <v>2013</v>
      </c>
      <c r="D159" s="3" t="s">
        <v>622</v>
      </c>
      <c r="E159" s="3" t="s">
        <v>621</v>
      </c>
      <c r="F159" s="3" t="s">
        <v>621</v>
      </c>
      <c r="G159" s="3" t="s">
        <v>621</v>
      </c>
      <c r="H159" s="3" t="s">
        <v>621</v>
      </c>
      <c r="I159" s="3" t="s">
        <v>621</v>
      </c>
      <c r="J159" s="3" t="s">
        <v>622</v>
      </c>
      <c r="K159" s="3" t="s">
        <v>621</v>
      </c>
      <c r="L159" s="3" t="s">
        <v>621</v>
      </c>
      <c r="M159" s="3" t="s">
        <v>621</v>
      </c>
      <c r="N159" s="3" t="s">
        <v>621</v>
      </c>
      <c r="O159" s="3" t="s">
        <v>621</v>
      </c>
      <c r="P159" s="3" t="s">
        <v>621</v>
      </c>
      <c r="Q159" s="3" t="s">
        <v>622</v>
      </c>
      <c r="R159" s="3" t="s">
        <v>621</v>
      </c>
      <c r="S159" s="3" t="s">
        <v>621</v>
      </c>
      <c r="T159" s="3" t="s">
        <v>621</v>
      </c>
      <c r="U159" s="3" t="s">
        <v>621</v>
      </c>
      <c r="V159" s="3" t="s">
        <v>621</v>
      </c>
      <c r="Y159" s="20">
        <f t="shared" si="6"/>
        <v>0</v>
      </c>
      <c r="AC159" s="3">
        <f t="shared" si="7"/>
        <v>0</v>
      </c>
      <c r="AD159" s="3">
        <f t="shared" si="8"/>
        <v>0</v>
      </c>
    </row>
    <row r="160" spans="1:30"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Y160" s="20">
        <f t="shared" si="6"/>
        <v>0</v>
      </c>
      <c r="AC160" s="3">
        <f t="shared" si="7"/>
        <v>0</v>
      </c>
      <c r="AD160" s="3">
        <f t="shared" si="8"/>
        <v>0</v>
      </c>
    </row>
    <row r="161" spans="1:30"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Y161" s="20">
        <f t="shared" si="6"/>
        <v>0</v>
      </c>
      <c r="AC161" s="3">
        <f t="shared" si="7"/>
        <v>0</v>
      </c>
      <c r="AD161" s="3">
        <f t="shared" si="8"/>
        <v>0</v>
      </c>
    </row>
    <row r="162" spans="1:30"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Y162" s="20">
        <f t="shared" si="6"/>
        <v>0</v>
      </c>
      <c r="AC162" s="3">
        <f t="shared" si="7"/>
        <v>0</v>
      </c>
      <c r="AD162" s="3">
        <f t="shared" si="8"/>
        <v>0</v>
      </c>
    </row>
    <row r="163" spans="1:30"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Y163" s="20">
        <f t="shared" si="6"/>
        <v>0</v>
      </c>
      <c r="AC163" s="3">
        <f t="shared" si="7"/>
        <v>0</v>
      </c>
      <c r="AD163" s="3">
        <f t="shared" si="8"/>
        <v>0</v>
      </c>
    </row>
    <row r="164" spans="1:30"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Y164" s="20">
        <f t="shared" si="6"/>
        <v>0</v>
      </c>
      <c r="AC164" s="3">
        <f t="shared" si="7"/>
        <v>0</v>
      </c>
      <c r="AD164" s="3">
        <f t="shared" si="8"/>
        <v>0</v>
      </c>
    </row>
    <row r="165" spans="1:30"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Y165" s="20">
        <f t="shared" si="6"/>
        <v>0</v>
      </c>
      <c r="AC165" s="3">
        <f t="shared" si="7"/>
        <v>0</v>
      </c>
      <c r="AD165" s="3">
        <f t="shared" si="8"/>
        <v>0</v>
      </c>
    </row>
    <row r="166" spans="1:30"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Y166" s="20">
        <f t="shared" si="6"/>
        <v>0</v>
      </c>
      <c r="AC166" s="3">
        <f t="shared" si="7"/>
        <v>0</v>
      </c>
      <c r="AD166" s="3">
        <f t="shared" si="8"/>
        <v>0</v>
      </c>
    </row>
    <row r="167" spans="1:30"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Y167" s="20">
        <f t="shared" si="6"/>
        <v>0</v>
      </c>
      <c r="AC167" s="3">
        <f t="shared" si="7"/>
        <v>0</v>
      </c>
      <c r="AD167" s="3">
        <f t="shared" si="8"/>
        <v>0</v>
      </c>
    </row>
    <row r="168" spans="1:30" ht="15" customHeight="1" x14ac:dyDescent="0.25">
      <c r="A168" s="3" t="s">
        <v>196</v>
      </c>
      <c r="B168" s="3" t="s">
        <v>197</v>
      </c>
      <c r="C168" s="3">
        <v>2013</v>
      </c>
      <c r="D168" s="3" t="s">
        <v>622</v>
      </c>
      <c r="E168" s="3" t="s">
        <v>621</v>
      </c>
      <c r="F168" s="3" t="s">
        <v>621</v>
      </c>
      <c r="G168" s="3" t="s">
        <v>621</v>
      </c>
      <c r="H168" s="3" t="s">
        <v>621</v>
      </c>
      <c r="I168" s="3" t="s">
        <v>621</v>
      </c>
      <c r="J168" s="3" t="s">
        <v>622</v>
      </c>
      <c r="K168" s="3" t="s">
        <v>621</v>
      </c>
      <c r="L168" s="3" t="s">
        <v>621</v>
      </c>
      <c r="M168" s="3" t="s">
        <v>621</v>
      </c>
      <c r="N168" s="3" t="s">
        <v>621</v>
      </c>
      <c r="O168" s="3" t="s">
        <v>621</v>
      </c>
      <c r="P168" s="3" t="s">
        <v>621</v>
      </c>
      <c r="Q168" s="3" t="s">
        <v>622</v>
      </c>
      <c r="R168" s="3" t="s">
        <v>621</v>
      </c>
      <c r="S168" s="3" t="s">
        <v>621</v>
      </c>
      <c r="T168" s="3" t="s">
        <v>621</v>
      </c>
      <c r="U168" s="3" t="s">
        <v>621</v>
      </c>
      <c r="V168" s="3" t="s">
        <v>621</v>
      </c>
      <c r="Y168" s="20">
        <f t="shared" si="6"/>
        <v>0</v>
      </c>
      <c r="AC168" s="3">
        <f t="shared" si="7"/>
        <v>0</v>
      </c>
      <c r="AD168" s="3">
        <f t="shared" si="8"/>
        <v>0</v>
      </c>
    </row>
    <row r="169" spans="1:30"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Y169" s="20">
        <f t="shared" si="6"/>
        <v>0</v>
      </c>
      <c r="AC169" s="3">
        <f t="shared" si="7"/>
        <v>0</v>
      </c>
      <c r="AD169" s="3">
        <f t="shared" si="8"/>
        <v>0</v>
      </c>
    </row>
    <row r="170" spans="1:30" ht="15" customHeight="1" x14ac:dyDescent="0.25">
      <c r="A170" s="3" t="s">
        <v>196</v>
      </c>
      <c r="B170" s="3" t="s">
        <v>199</v>
      </c>
      <c r="C170" s="3">
        <v>2013</v>
      </c>
      <c r="D170" s="3" t="s">
        <v>864</v>
      </c>
      <c r="E170" s="3" t="s">
        <v>854</v>
      </c>
      <c r="F170" s="3">
        <v>5.2839999999999998</v>
      </c>
      <c r="G170" s="3" t="s">
        <v>621</v>
      </c>
      <c r="H170" s="3" t="s">
        <v>621</v>
      </c>
      <c r="I170" s="3" t="s">
        <v>621</v>
      </c>
      <c r="J170" s="3" t="s">
        <v>622</v>
      </c>
      <c r="K170" s="3" t="s">
        <v>621</v>
      </c>
      <c r="L170" s="3" t="s">
        <v>621</v>
      </c>
      <c r="M170" s="3" t="s">
        <v>621</v>
      </c>
      <c r="N170" s="3" t="s">
        <v>621</v>
      </c>
      <c r="O170" s="3" t="s">
        <v>621</v>
      </c>
      <c r="P170" s="3" t="s">
        <v>621</v>
      </c>
      <c r="Q170" s="3" t="s">
        <v>622</v>
      </c>
      <c r="R170" s="3" t="s">
        <v>621</v>
      </c>
      <c r="S170" s="3" t="s">
        <v>621</v>
      </c>
      <c r="T170" s="3" t="s">
        <v>621</v>
      </c>
      <c r="U170" s="3" t="s">
        <v>621</v>
      </c>
      <c r="V170" s="3" t="s">
        <v>621</v>
      </c>
      <c r="Y170" s="20">
        <f t="shared" si="6"/>
        <v>5.2839999999999998</v>
      </c>
      <c r="AC170" s="3">
        <f t="shared" si="7"/>
        <v>6.2164705882352944</v>
      </c>
      <c r="AD170" s="3">
        <f t="shared" si="8"/>
        <v>0.93247058823529461</v>
      </c>
    </row>
    <row r="171" spans="1:30" ht="15" customHeight="1" x14ac:dyDescent="0.25">
      <c r="A171" s="3" t="s">
        <v>196</v>
      </c>
      <c r="B171" s="3" t="s">
        <v>200</v>
      </c>
      <c r="C171" s="3">
        <v>2013</v>
      </c>
      <c r="D171" s="3" t="s">
        <v>622</v>
      </c>
      <c r="E171" s="3" t="s">
        <v>621</v>
      </c>
      <c r="F171" s="3" t="s">
        <v>621</v>
      </c>
      <c r="G171" s="3" t="s">
        <v>621</v>
      </c>
      <c r="H171" s="3" t="s">
        <v>621</v>
      </c>
      <c r="I171" s="3" t="s">
        <v>621</v>
      </c>
      <c r="J171" s="3" t="s">
        <v>622</v>
      </c>
      <c r="K171" s="3" t="s">
        <v>621</v>
      </c>
      <c r="L171" s="3" t="s">
        <v>621</v>
      </c>
      <c r="M171" s="3" t="s">
        <v>621</v>
      </c>
      <c r="N171" s="3" t="s">
        <v>621</v>
      </c>
      <c r="O171" s="3" t="s">
        <v>621</v>
      </c>
      <c r="P171" s="3" t="s">
        <v>621</v>
      </c>
      <c r="Q171" s="3" t="s">
        <v>622</v>
      </c>
      <c r="R171" s="3" t="s">
        <v>621</v>
      </c>
      <c r="S171" s="3" t="s">
        <v>621</v>
      </c>
      <c r="T171" s="3" t="s">
        <v>621</v>
      </c>
      <c r="U171" s="3" t="s">
        <v>621</v>
      </c>
      <c r="V171" s="3" t="s">
        <v>621</v>
      </c>
      <c r="Y171" s="20">
        <f t="shared" si="6"/>
        <v>0</v>
      </c>
      <c r="AC171" s="3">
        <f t="shared" si="7"/>
        <v>0</v>
      </c>
      <c r="AD171" s="3">
        <f t="shared" si="8"/>
        <v>0</v>
      </c>
    </row>
    <row r="172" spans="1:30" ht="15" customHeight="1" x14ac:dyDescent="0.25">
      <c r="A172" s="3" t="s">
        <v>201</v>
      </c>
      <c r="B172" s="3" t="s">
        <v>202</v>
      </c>
      <c r="C172" s="3">
        <v>2013</v>
      </c>
      <c r="D172" s="3" t="s">
        <v>622</v>
      </c>
      <c r="E172" s="3" t="s">
        <v>621</v>
      </c>
      <c r="F172" s="3" t="s">
        <v>621</v>
      </c>
      <c r="G172" s="3" t="s">
        <v>621</v>
      </c>
      <c r="H172" s="3" t="s">
        <v>621</v>
      </c>
      <c r="I172" s="3" t="s">
        <v>621</v>
      </c>
      <c r="J172" s="3" t="s">
        <v>622</v>
      </c>
      <c r="K172" s="3" t="s">
        <v>621</v>
      </c>
      <c r="L172" s="3" t="s">
        <v>621</v>
      </c>
      <c r="M172" s="3" t="s">
        <v>621</v>
      </c>
      <c r="N172" s="3" t="s">
        <v>621</v>
      </c>
      <c r="O172" s="3" t="s">
        <v>621</v>
      </c>
      <c r="P172" s="3" t="s">
        <v>621</v>
      </c>
      <c r="Q172" s="3" t="s">
        <v>622</v>
      </c>
      <c r="R172" s="3" t="s">
        <v>621</v>
      </c>
      <c r="S172" s="3" t="s">
        <v>621</v>
      </c>
      <c r="T172" s="3" t="s">
        <v>621</v>
      </c>
      <c r="U172" s="3" t="s">
        <v>621</v>
      </c>
      <c r="V172" s="3" t="s">
        <v>621</v>
      </c>
      <c r="Y172" s="20">
        <f t="shared" si="6"/>
        <v>0</v>
      </c>
      <c r="AC172" s="3">
        <f t="shared" si="7"/>
        <v>0</v>
      </c>
      <c r="AD172" s="3">
        <f t="shared" si="8"/>
        <v>0</v>
      </c>
    </row>
    <row r="173" spans="1:30" ht="15" customHeight="1" x14ac:dyDescent="0.25">
      <c r="A173" s="3" t="s">
        <v>201</v>
      </c>
      <c r="B173" s="3" t="s">
        <v>203</v>
      </c>
      <c r="C173" s="3">
        <v>2013</v>
      </c>
      <c r="D173" s="3" t="s">
        <v>865</v>
      </c>
      <c r="E173" s="3" t="s">
        <v>862</v>
      </c>
      <c r="F173" s="3">
        <v>9.57</v>
      </c>
      <c r="G173" s="3" t="s">
        <v>621</v>
      </c>
      <c r="H173" s="3" t="s">
        <v>621</v>
      </c>
      <c r="I173" s="3">
        <v>100</v>
      </c>
      <c r="J173" s="3" t="s">
        <v>622</v>
      </c>
      <c r="K173" s="3" t="s">
        <v>621</v>
      </c>
      <c r="L173" s="3" t="s">
        <v>621</v>
      </c>
      <c r="M173" s="3" t="s">
        <v>621</v>
      </c>
      <c r="N173" s="3" t="s">
        <v>621</v>
      </c>
      <c r="O173" s="3" t="s">
        <v>621</v>
      </c>
      <c r="P173" s="3" t="s">
        <v>621</v>
      </c>
      <c r="Q173" s="3" t="s">
        <v>622</v>
      </c>
      <c r="R173" s="3" t="s">
        <v>621</v>
      </c>
      <c r="S173" s="3" t="s">
        <v>621</v>
      </c>
      <c r="T173" s="3" t="s">
        <v>621</v>
      </c>
      <c r="U173" s="3" t="s">
        <v>621</v>
      </c>
      <c r="V173" s="3" t="s">
        <v>621</v>
      </c>
      <c r="Y173" s="20">
        <f t="shared" si="6"/>
        <v>9.57</v>
      </c>
      <c r="AC173" s="36">
        <f>Y173/(I173/100)</f>
        <v>9.57</v>
      </c>
      <c r="AD173" s="3">
        <f t="shared" si="8"/>
        <v>0</v>
      </c>
    </row>
    <row r="174" spans="1:30" ht="15" customHeight="1" x14ac:dyDescent="0.25">
      <c r="A174" s="3" t="s">
        <v>201</v>
      </c>
      <c r="B174" s="3" t="s">
        <v>204</v>
      </c>
      <c r="C174" s="3">
        <v>2013</v>
      </c>
      <c r="D174" s="3" t="s">
        <v>622</v>
      </c>
      <c r="E174" s="3" t="s">
        <v>621</v>
      </c>
      <c r="F174" s="3" t="s">
        <v>621</v>
      </c>
      <c r="G174" s="3" t="s">
        <v>621</v>
      </c>
      <c r="H174" s="3" t="s">
        <v>621</v>
      </c>
      <c r="I174" s="3" t="s">
        <v>621</v>
      </c>
      <c r="J174" s="3" t="s">
        <v>622</v>
      </c>
      <c r="K174" s="3" t="s">
        <v>621</v>
      </c>
      <c r="L174" s="3" t="s">
        <v>621</v>
      </c>
      <c r="M174" s="3" t="s">
        <v>621</v>
      </c>
      <c r="N174" s="3" t="s">
        <v>621</v>
      </c>
      <c r="O174" s="3" t="s">
        <v>621</v>
      </c>
      <c r="P174" s="3" t="s">
        <v>621</v>
      </c>
      <c r="Q174" s="3" t="s">
        <v>622</v>
      </c>
      <c r="R174" s="3" t="s">
        <v>621</v>
      </c>
      <c r="S174" s="3" t="s">
        <v>621</v>
      </c>
      <c r="T174" s="3" t="s">
        <v>621</v>
      </c>
      <c r="U174" s="3" t="s">
        <v>621</v>
      </c>
      <c r="V174" s="3" t="s">
        <v>621</v>
      </c>
      <c r="Y174" s="20">
        <f t="shared" si="6"/>
        <v>0</v>
      </c>
      <c r="AC174" s="3">
        <f t="shared" si="7"/>
        <v>0</v>
      </c>
      <c r="AD174" s="3">
        <f t="shared" si="8"/>
        <v>0</v>
      </c>
    </row>
    <row r="175" spans="1:30" ht="15" customHeight="1" x14ac:dyDescent="0.25">
      <c r="A175" s="3" t="s">
        <v>201</v>
      </c>
      <c r="B175" s="3" t="s">
        <v>205</v>
      </c>
      <c r="C175" s="3">
        <v>2013</v>
      </c>
      <c r="D175" s="3" t="s">
        <v>866</v>
      </c>
      <c r="E175" s="3" t="s">
        <v>862</v>
      </c>
      <c r="F175" s="3">
        <v>77</v>
      </c>
      <c r="G175" s="3" t="s">
        <v>621</v>
      </c>
      <c r="H175" s="3" t="s">
        <v>621</v>
      </c>
      <c r="I175" s="3">
        <v>100</v>
      </c>
      <c r="J175" s="3" t="s">
        <v>622</v>
      </c>
      <c r="K175" s="3" t="s">
        <v>621</v>
      </c>
      <c r="L175" s="3" t="s">
        <v>621</v>
      </c>
      <c r="M175" s="3" t="s">
        <v>621</v>
      </c>
      <c r="N175" s="3" t="s">
        <v>621</v>
      </c>
      <c r="O175" s="3" t="s">
        <v>621</v>
      </c>
      <c r="P175" s="3" t="s">
        <v>621</v>
      </c>
      <c r="Q175" s="3" t="s">
        <v>622</v>
      </c>
      <c r="R175" s="3" t="s">
        <v>621</v>
      </c>
      <c r="S175" s="3" t="s">
        <v>621</v>
      </c>
      <c r="T175" s="3" t="s">
        <v>621</v>
      </c>
      <c r="U175" s="3" t="s">
        <v>621</v>
      </c>
      <c r="V175" s="3" t="s">
        <v>621</v>
      </c>
      <c r="Y175" s="20">
        <f t="shared" si="6"/>
        <v>77</v>
      </c>
      <c r="AC175" s="36">
        <f>Y175/(I175/100)</f>
        <v>77</v>
      </c>
      <c r="AD175" s="3">
        <f t="shared" si="8"/>
        <v>0</v>
      </c>
    </row>
    <row r="176" spans="1:30" ht="15" customHeight="1" x14ac:dyDescent="0.25">
      <c r="A176" s="3" t="s">
        <v>206</v>
      </c>
      <c r="B176" s="3" t="s">
        <v>207</v>
      </c>
      <c r="C176" s="3">
        <v>2013</v>
      </c>
      <c r="D176" s="3" t="s">
        <v>622</v>
      </c>
      <c r="E176" s="3" t="s">
        <v>621</v>
      </c>
      <c r="F176" s="3" t="s">
        <v>621</v>
      </c>
      <c r="G176" s="3" t="s">
        <v>621</v>
      </c>
      <c r="H176" s="3" t="s">
        <v>621</v>
      </c>
      <c r="I176" s="3" t="s">
        <v>621</v>
      </c>
      <c r="J176" s="3" t="s">
        <v>622</v>
      </c>
      <c r="K176" s="3" t="s">
        <v>621</v>
      </c>
      <c r="L176" s="3" t="s">
        <v>621</v>
      </c>
      <c r="M176" s="3" t="s">
        <v>621</v>
      </c>
      <c r="N176" s="3" t="s">
        <v>621</v>
      </c>
      <c r="O176" s="3" t="s">
        <v>621</v>
      </c>
      <c r="P176" s="3" t="s">
        <v>621</v>
      </c>
      <c r="Q176" s="3" t="s">
        <v>622</v>
      </c>
      <c r="R176" s="3" t="s">
        <v>621</v>
      </c>
      <c r="S176" s="3" t="s">
        <v>621</v>
      </c>
      <c r="T176" s="3" t="s">
        <v>621</v>
      </c>
      <c r="U176" s="3" t="s">
        <v>621</v>
      </c>
      <c r="V176" s="3" t="s">
        <v>621</v>
      </c>
      <c r="Y176" s="20">
        <f t="shared" si="6"/>
        <v>0</v>
      </c>
      <c r="AC176" s="3">
        <f t="shared" si="7"/>
        <v>0</v>
      </c>
      <c r="AD176" s="3">
        <f t="shared" si="8"/>
        <v>0</v>
      </c>
    </row>
    <row r="177" spans="1:30" ht="15" customHeight="1" x14ac:dyDescent="0.25">
      <c r="A177" s="3" t="s">
        <v>208</v>
      </c>
      <c r="B177" s="3" t="s">
        <v>209</v>
      </c>
      <c r="C177" s="3">
        <v>2013</v>
      </c>
      <c r="D177" s="3" t="s">
        <v>867</v>
      </c>
      <c r="E177" s="3" t="s">
        <v>854</v>
      </c>
      <c r="F177" s="3">
        <v>49.8</v>
      </c>
      <c r="G177" s="3" t="s">
        <v>621</v>
      </c>
      <c r="H177" s="3" t="s">
        <v>621</v>
      </c>
      <c r="I177" s="3" t="s">
        <v>621</v>
      </c>
      <c r="J177" s="3" t="s">
        <v>646</v>
      </c>
      <c r="K177" s="3" t="s">
        <v>854</v>
      </c>
      <c r="L177" s="3">
        <v>42.1</v>
      </c>
      <c r="M177" s="3" t="s">
        <v>868</v>
      </c>
      <c r="N177" s="3">
        <v>10</v>
      </c>
      <c r="O177" s="3" t="s">
        <v>621</v>
      </c>
      <c r="P177" s="3" t="s">
        <v>622</v>
      </c>
      <c r="Q177" s="3" t="s">
        <v>646</v>
      </c>
      <c r="R177" s="3" t="s">
        <v>869</v>
      </c>
      <c r="S177" s="3">
        <v>5.3</v>
      </c>
      <c r="T177" s="3" t="s">
        <v>621</v>
      </c>
      <c r="U177" s="3" t="s">
        <v>621</v>
      </c>
      <c r="V177" s="3">
        <v>88</v>
      </c>
      <c r="Y177" s="20">
        <f t="shared" si="6"/>
        <v>107.2</v>
      </c>
      <c r="AC177" s="3">
        <f t="shared" si="7"/>
        <v>126.11764705882354</v>
      </c>
      <c r="AD177" s="3">
        <f t="shared" si="8"/>
        <v>18.917647058823533</v>
      </c>
    </row>
    <row r="178" spans="1:30" ht="15" customHeight="1" x14ac:dyDescent="0.25">
      <c r="A178" s="3" t="s">
        <v>210</v>
      </c>
      <c r="B178" s="3" t="s">
        <v>211</v>
      </c>
      <c r="C178" s="3">
        <v>2013</v>
      </c>
      <c r="D178" s="3" t="s">
        <v>870</v>
      </c>
      <c r="E178" s="3" t="s">
        <v>858</v>
      </c>
      <c r="F178" s="3">
        <v>907.21</v>
      </c>
      <c r="G178" s="3" t="s">
        <v>621</v>
      </c>
      <c r="H178" s="3" t="s">
        <v>621</v>
      </c>
      <c r="I178" s="3">
        <v>100</v>
      </c>
      <c r="J178" s="3" t="s">
        <v>871</v>
      </c>
      <c r="K178" s="3" t="s">
        <v>854</v>
      </c>
      <c r="L178" s="3">
        <v>4.2519999999999998</v>
      </c>
      <c r="M178" s="3" t="s">
        <v>621</v>
      </c>
      <c r="N178" s="3" t="s">
        <v>621</v>
      </c>
      <c r="O178" s="3">
        <v>100</v>
      </c>
      <c r="P178" s="3">
        <v>0.66100000000000003</v>
      </c>
      <c r="Q178" s="3" t="s">
        <v>648</v>
      </c>
      <c r="R178" s="3" t="s">
        <v>872</v>
      </c>
      <c r="S178" s="3">
        <v>0.77700000000000002</v>
      </c>
      <c r="T178" s="3" t="s">
        <v>621</v>
      </c>
      <c r="U178" s="3" t="s">
        <v>621</v>
      </c>
      <c r="V178" s="3">
        <v>100</v>
      </c>
      <c r="Y178" s="20">
        <f t="shared" si="6"/>
        <v>912.23900000000003</v>
      </c>
      <c r="AC178" s="36">
        <f>Y178/(I178/100)</f>
        <v>912.23900000000003</v>
      </c>
      <c r="AD178" s="3">
        <f t="shared" si="8"/>
        <v>0</v>
      </c>
    </row>
    <row r="179" spans="1:30" ht="15" customHeight="1" x14ac:dyDescent="0.25">
      <c r="A179" s="3" t="s">
        <v>210</v>
      </c>
      <c r="B179" s="3" t="s">
        <v>212</v>
      </c>
      <c r="C179" s="3">
        <v>2013</v>
      </c>
      <c r="D179" s="3" t="s">
        <v>622</v>
      </c>
      <c r="E179" s="3" t="s">
        <v>621</v>
      </c>
      <c r="F179" s="3" t="s">
        <v>621</v>
      </c>
      <c r="G179" s="3" t="s">
        <v>621</v>
      </c>
      <c r="H179" s="3" t="s">
        <v>621</v>
      </c>
      <c r="I179" s="3" t="s">
        <v>621</v>
      </c>
      <c r="J179" s="3" t="s">
        <v>622</v>
      </c>
      <c r="K179" s="3" t="s">
        <v>621</v>
      </c>
      <c r="L179" s="3" t="s">
        <v>621</v>
      </c>
      <c r="M179" s="3" t="s">
        <v>621</v>
      </c>
      <c r="N179" s="3" t="s">
        <v>621</v>
      </c>
      <c r="O179" s="3" t="s">
        <v>621</v>
      </c>
      <c r="P179" s="3" t="s">
        <v>621</v>
      </c>
      <c r="Q179" s="3" t="s">
        <v>622</v>
      </c>
      <c r="R179" s="3" t="s">
        <v>621</v>
      </c>
      <c r="S179" s="3" t="s">
        <v>621</v>
      </c>
      <c r="T179" s="3" t="s">
        <v>621</v>
      </c>
      <c r="U179" s="3" t="s">
        <v>621</v>
      </c>
      <c r="V179" s="3" t="s">
        <v>621</v>
      </c>
      <c r="Y179" s="20">
        <f t="shared" si="6"/>
        <v>0</v>
      </c>
      <c r="AC179" s="3">
        <f t="shared" si="7"/>
        <v>0</v>
      </c>
      <c r="AD179" s="3">
        <f t="shared" si="8"/>
        <v>0</v>
      </c>
    </row>
    <row r="180" spans="1:30" ht="15" customHeight="1" x14ac:dyDescent="0.25">
      <c r="A180" s="3" t="s">
        <v>213</v>
      </c>
      <c r="B180" s="3" t="s">
        <v>214</v>
      </c>
      <c r="C180" s="3">
        <v>2013</v>
      </c>
      <c r="D180" s="3" t="s">
        <v>873</v>
      </c>
      <c r="E180" s="3" t="s">
        <v>854</v>
      </c>
      <c r="F180" s="3">
        <v>37.200000000000003</v>
      </c>
      <c r="G180" s="3" t="s">
        <v>856</v>
      </c>
      <c r="H180" s="3">
        <v>1.7</v>
      </c>
      <c r="I180" s="3">
        <v>89.5</v>
      </c>
      <c r="J180" s="3" t="s">
        <v>622</v>
      </c>
      <c r="K180" s="3" t="s">
        <v>621</v>
      </c>
      <c r="L180" s="3" t="s">
        <v>621</v>
      </c>
      <c r="M180" s="3" t="s">
        <v>621</v>
      </c>
      <c r="N180" s="3" t="s">
        <v>621</v>
      </c>
      <c r="O180" s="3" t="s">
        <v>621</v>
      </c>
      <c r="P180" s="3" t="s">
        <v>621</v>
      </c>
      <c r="Q180" s="3" t="s">
        <v>622</v>
      </c>
      <c r="R180" s="3" t="s">
        <v>621</v>
      </c>
      <c r="S180" s="3" t="s">
        <v>621</v>
      </c>
      <c r="T180" s="3" t="s">
        <v>621</v>
      </c>
      <c r="U180" s="3" t="s">
        <v>621</v>
      </c>
      <c r="V180" s="3" t="s">
        <v>621</v>
      </c>
      <c r="Y180" s="20">
        <f t="shared" si="6"/>
        <v>38.900000000000006</v>
      </c>
      <c r="AC180" s="36">
        <f>Y180/(I180/100)</f>
        <v>43.463687150837991</v>
      </c>
      <c r="AD180" s="3">
        <f t="shared" si="8"/>
        <v>4.5636871508379855</v>
      </c>
    </row>
    <row r="181" spans="1:30" ht="15" customHeight="1" x14ac:dyDescent="0.25">
      <c r="A181" s="3" t="s">
        <v>213</v>
      </c>
      <c r="B181" s="3" t="s">
        <v>215</v>
      </c>
      <c r="C181" s="3">
        <v>2013</v>
      </c>
      <c r="D181" s="3" t="s">
        <v>622</v>
      </c>
      <c r="E181" s="3" t="s">
        <v>621</v>
      </c>
      <c r="F181" s="3" t="s">
        <v>621</v>
      </c>
      <c r="G181" s="3" t="s">
        <v>621</v>
      </c>
      <c r="H181" s="3" t="s">
        <v>621</v>
      </c>
      <c r="I181" s="3" t="s">
        <v>621</v>
      </c>
      <c r="J181" s="3" t="s">
        <v>622</v>
      </c>
      <c r="K181" s="3" t="s">
        <v>621</v>
      </c>
      <c r="L181" s="3" t="s">
        <v>621</v>
      </c>
      <c r="M181" s="3" t="s">
        <v>621</v>
      </c>
      <c r="N181" s="3" t="s">
        <v>621</v>
      </c>
      <c r="O181" s="3" t="s">
        <v>621</v>
      </c>
      <c r="P181" s="3" t="s">
        <v>621</v>
      </c>
      <c r="Q181" s="3" t="s">
        <v>622</v>
      </c>
      <c r="R181" s="3" t="s">
        <v>621</v>
      </c>
      <c r="S181" s="3" t="s">
        <v>621</v>
      </c>
      <c r="T181" s="3" t="s">
        <v>621</v>
      </c>
      <c r="U181" s="3" t="s">
        <v>621</v>
      </c>
      <c r="V181" s="3" t="s">
        <v>621</v>
      </c>
      <c r="Y181" s="20">
        <f t="shared" si="6"/>
        <v>0</v>
      </c>
      <c r="AC181" s="3">
        <f t="shared" si="7"/>
        <v>0</v>
      </c>
      <c r="AD181" s="3">
        <f t="shared" si="8"/>
        <v>0</v>
      </c>
    </row>
    <row r="182" spans="1:30" ht="15" customHeight="1" x14ac:dyDescent="0.25">
      <c r="A182" s="3" t="s">
        <v>216</v>
      </c>
      <c r="B182" s="3" t="s">
        <v>217</v>
      </c>
      <c r="C182" s="3">
        <v>2013</v>
      </c>
      <c r="D182" s="3" t="s">
        <v>622</v>
      </c>
      <c r="E182" s="3" t="s">
        <v>621</v>
      </c>
      <c r="F182" s="3" t="s">
        <v>621</v>
      </c>
      <c r="G182" s="3" t="s">
        <v>621</v>
      </c>
      <c r="H182" s="3" t="s">
        <v>621</v>
      </c>
      <c r="I182" s="3" t="s">
        <v>621</v>
      </c>
      <c r="J182" s="3" t="s">
        <v>622</v>
      </c>
      <c r="K182" s="3" t="s">
        <v>621</v>
      </c>
      <c r="L182" s="3" t="s">
        <v>621</v>
      </c>
      <c r="M182" s="3" t="s">
        <v>621</v>
      </c>
      <c r="N182" s="3" t="s">
        <v>621</v>
      </c>
      <c r="O182" s="3" t="s">
        <v>621</v>
      </c>
      <c r="P182" s="3" t="s">
        <v>621</v>
      </c>
      <c r="Q182" s="3" t="s">
        <v>622</v>
      </c>
      <c r="R182" s="3" t="s">
        <v>621</v>
      </c>
      <c r="S182" s="3" t="s">
        <v>621</v>
      </c>
      <c r="T182" s="3" t="s">
        <v>621</v>
      </c>
      <c r="U182" s="3" t="s">
        <v>621</v>
      </c>
      <c r="V182" s="3" t="s">
        <v>621</v>
      </c>
      <c r="Y182" s="20">
        <f t="shared" si="6"/>
        <v>0</v>
      </c>
      <c r="AC182" s="3">
        <f t="shared" si="7"/>
        <v>0</v>
      </c>
      <c r="AD182" s="3">
        <f t="shared" si="8"/>
        <v>0</v>
      </c>
    </row>
    <row r="183" spans="1:30" ht="15" customHeight="1" x14ac:dyDescent="0.25">
      <c r="A183" s="3" t="s">
        <v>218</v>
      </c>
      <c r="B183" s="3" t="s">
        <v>219</v>
      </c>
      <c r="C183" s="3">
        <v>2013</v>
      </c>
      <c r="D183" s="3" t="s">
        <v>622</v>
      </c>
      <c r="E183" s="3" t="s">
        <v>621</v>
      </c>
      <c r="F183" s="3" t="s">
        <v>621</v>
      </c>
      <c r="G183" s="3" t="s">
        <v>621</v>
      </c>
      <c r="H183" s="3" t="s">
        <v>621</v>
      </c>
      <c r="I183" s="3" t="s">
        <v>621</v>
      </c>
      <c r="J183" s="3" t="s">
        <v>622</v>
      </c>
      <c r="K183" s="3" t="s">
        <v>621</v>
      </c>
      <c r="L183" s="3" t="s">
        <v>621</v>
      </c>
      <c r="M183" s="3" t="s">
        <v>621</v>
      </c>
      <c r="N183" s="3" t="s">
        <v>621</v>
      </c>
      <c r="O183" s="3" t="s">
        <v>621</v>
      </c>
      <c r="P183" s="3" t="s">
        <v>621</v>
      </c>
      <c r="Q183" s="3" t="s">
        <v>622</v>
      </c>
      <c r="R183" s="3" t="s">
        <v>621</v>
      </c>
      <c r="S183" s="3" t="s">
        <v>621</v>
      </c>
      <c r="T183" s="3" t="s">
        <v>621</v>
      </c>
      <c r="U183" s="3" t="s">
        <v>621</v>
      </c>
      <c r="V183" s="3" t="s">
        <v>621</v>
      </c>
      <c r="Y183" s="20">
        <f t="shared" si="6"/>
        <v>0</v>
      </c>
      <c r="AC183" s="3">
        <f t="shared" si="7"/>
        <v>0</v>
      </c>
      <c r="AD183" s="3">
        <f t="shared" si="8"/>
        <v>0</v>
      </c>
    </row>
    <row r="184" spans="1:30" ht="15" customHeight="1" x14ac:dyDescent="0.25">
      <c r="A184" s="3" t="s">
        <v>218</v>
      </c>
      <c r="B184" s="3" t="s">
        <v>220</v>
      </c>
      <c r="C184" s="3">
        <v>2013</v>
      </c>
      <c r="D184" s="3" t="s">
        <v>622</v>
      </c>
      <c r="E184" s="3" t="s">
        <v>621</v>
      </c>
      <c r="F184" s="3" t="s">
        <v>621</v>
      </c>
      <c r="G184" s="3" t="s">
        <v>621</v>
      </c>
      <c r="H184" s="3" t="s">
        <v>621</v>
      </c>
      <c r="I184" s="3" t="s">
        <v>621</v>
      </c>
      <c r="J184" s="3" t="s">
        <v>622</v>
      </c>
      <c r="K184" s="3" t="s">
        <v>621</v>
      </c>
      <c r="L184" s="3" t="s">
        <v>621</v>
      </c>
      <c r="M184" s="3" t="s">
        <v>621</v>
      </c>
      <c r="N184" s="3" t="s">
        <v>621</v>
      </c>
      <c r="O184" s="3" t="s">
        <v>621</v>
      </c>
      <c r="P184" s="3" t="s">
        <v>621</v>
      </c>
      <c r="Q184" s="3" t="s">
        <v>622</v>
      </c>
      <c r="R184" s="3" t="s">
        <v>621</v>
      </c>
      <c r="S184" s="3" t="s">
        <v>621</v>
      </c>
      <c r="T184" s="3" t="s">
        <v>621</v>
      </c>
      <c r="U184" s="3" t="s">
        <v>621</v>
      </c>
      <c r="V184" s="3" t="s">
        <v>621</v>
      </c>
      <c r="Y184" s="20">
        <f t="shared" si="6"/>
        <v>0</v>
      </c>
      <c r="AC184" s="3">
        <f t="shared" si="7"/>
        <v>0</v>
      </c>
      <c r="AD184" s="3">
        <f t="shared" si="8"/>
        <v>0</v>
      </c>
    </row>
    <row r="185" spans="1:30" ht="15" customHeight="1" x14ac:dyDescent="0.25">
      <c r="A185" s="3" t="s">
        <v>218</v>
      </c>
      <c r="B185" s="3" t="s">
        <v>221</v>
      </c>
      <c r="C185" s="3">
        <v>2013</v>
      </c>
      <c r="D185" s="3" t="s">
        <v>622</v>
      </c>
      <c r="E185" s="3" t="s">
        <v>621</v>
      </c>
      <c r="F185" s="3" t="s">
        <v>621</v>
      </c>
      <c r="G185" s="3" t="s">
        <v>621</v>
      </c>
      <c r="H185" s="3" t="s">
        <v>621</v>
      </c>
      <c r="I185" s="3" t="s">
        <v>621</v>
      </c>
      <c r="J185" s="3" t="s">
        <v>622</v>
      </c>
      <c r="K185" s="3" t="s">
        <v>621</v>
      </c>
      <c r="L185" s="3" t="s">
        <v>621</v>
      </c>
      <c r="M185" s="3" t="s">
        <v>621</v>
      </c>
      <c r="N185" s="3" t="s">
        <v>621</v>
      </c>
      <c r="O185" s="3" t="s">
        <v>621</v>
      </c>
      <c r="P185" s="3" t="s">
        <v>621</v>
      </c>
      <c r="Q185" s="3" t="s">
        <v>622</v>
      </c>
      <c r="R185" s="3" t="s">
        <v>621</v>
      </c>
      <c r="S185" s="3" t="s">
        <v>621</v>
      </c>
      <c r="T185" s="3" t="s">
        <v>621</v>
      </c>
      <c r="U185" s="3" t="s">
        <v>621</v>
      </c>
      <c r="V185" s="3" t="s">
        <v>621</v>
      </c>
      <c r="Y185" s="20">
        <f t="shared" si="6"/>
        <v>0</v>
      </c>
      <c r="AC185" s="3">
        <f t="shared" si="7"/>
        <v>0</v>
      </c>
      <c r="AD185" s="3">
        <f t="shared" si="8"/>
        <v>0</v>
      </c>
    </row>
    <row r="186" spans="1:30" ht="15" customHeight="1" x14ac:dyDescent="0.25">
      <c r="A186" s="3" t="s">
        <v>222</v>
      </c>
      <c r="B186" s="3" t="s">
        <v>223</v>
      </c>
      <c r="C186" s="3">
        <v>2013</v>
      </c>
      <c r="D186" s="3" t="s">
        <v>621</v>
      </c>
      <c r="E186" s="3" t="s">
        <v>621</v>
      </c>
      <c r="F186" s="3" t="s">
        <v>621</v>
      </c>
      <c r="G186" s="3" t="s">
        <v>621</v>
      </c>
      <c r="H186" s="3" t="s">
        <v>621</v>
      </c>
      <c r="I186" s="3" t="s">
        <v>621</v>
      </c>
      <c r="J186" s="3" t="s">
        <v>621</v>
      </c>
      <c r="K186" s="3" t="s">
        <v>621</v>
      </c>
      <c r="L186" s="3" t="s">
        <v>621</v>
      </c>
      <c r="M186" s="3" t="s">
        <v>621</v>
      </c>
      <c r="N186" s="3" t="s">
        <v>621</v>
      </c>
      <c r="O186" s="3" t="s">
        <v>621</v>
      </c>
      <c r="P186" s="3" t="s">
        <v>621</v>
      </c>
      <c r="Q186" s="3" t="s">
        <v>621</v>
      </c>
      <c r="R186" s="3" t="s">
        <v>621</v>
      </c>
      <c r="S186" s="3" t="s">
        <v>621</v>
      </c>
      <c r="T186" s="3" t="s">
        <v>621</v>
      </c>
      <c r="U186" s="3" t="s">
        <v>621</v>
      </c>
      <c r="V186" s="3" t="s">
        <v>621</v>
      </c>
      <c r="Y186" s="20">
        <f t="shared" si="6"/>
        <v>0</v>
      </c>
      <c r="AC186" s="3">
        <f t="shared" si="7"/>
        <v>0</v>
      </c>
      <c r="AD186" s="3">
        <f t="shared" si="8"/>
        <v>0</v>
      </c>
    </row>
    <row r="187" spans="1:30" ht="15" customHeight="1" x14ac:dyDescent="0.25">
      <c r="A187" s="3" t="s">
        <v>224</v>
      </c>
      <c r="B187" s="3" t="s">
        <v>225</v>
      </c>
      <c r="C187" s="3">
        <v>2013</v>
      </c>
      <c r="D187" s="3" t="s">
        <v>622</v>
      </c>
      <c r="E187" s="3" t="s">
        <v>621</v>
      </c>
      <c r="F187" s="3" t="s">
        <v>621</v>
      </c>
      <c r="G187" s="3" t="s">
        <v>621</v>
      </c>
      <c r="H187" s="3" t="s">
        <v>621</v>
      </c>
      <c r="I187" s="3" t="s">
        <v>621</v>
      </c>
      <c r="J187" s="3" t="s">
        <v>622</v>
      </c>
      <c r="K187" s="3" t="s">
        <v>621</v>
      </c>
      <c r="L187" s="3" t="s">
        <v>621</v>
      </c>
      <c r="M187" s="3" t="s">
        <v>621</v>
      </c>
      <c r="N187" s="3" t="s">
        <v>621</v>
      </c>
      <c r="O187" s="3" t="s">
        <v>621</v>
      </c>
      <c r="P187" s="3" t="s">
        <v>621</v>
      </c>
      <c r="Q187" s="3" t="s">
        <v>622</v>
      </c>
      <c r="R187" s="3" t="s">
        <v>621</v>
      </c>
      <c r="S187" s="3" t="s">
        <v>621</v>
      </c>
      <c r="T187" s="3" t="s">
        <v>621</v>
      </c>
      <c r="U187" s="3" t="s">
        <v>621</v>
      </c>
      <c r="V187" s="3" t="s">
        <v>621</v>
      </c>
      <c r="Y187" s="20">
        <f t="shared" si="6"/>
        <v>0</v>
      </c>
      <c r="AC187" s="3">
        <f t="shared" si="7"/>
        <v>0</v>
      </c>
      <c r="AD187" s="3">
        <f t="shared" si="8"/>
        <v>0</v>
      </c>
    </row>
    <row r="188" spans="1:30"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Y188" s="20">
        <f t="shared" si="6"/>
        <v>0</v>
      </c>
      <c r="AC188" s="3">
        <f t="shared" si="7"/>
        <v>0</v>
      </c>
      <c r="AD188" s="3">
        <f t="shared" si="8"/>
        <v>0</v>
      </c>
    </row>
    <row r="189" spans="1:30" ht="15" customHeight="1" x14ac:dyDescent="0.25">
      <c r="A189" s="3" t="s">
        <v>226</v>
      </c>
      <c r="B189" s="3" t="s">
        <v>228</v>
      </c>
      <c r="C189" s="3">
        <v>2013</v>
      </c>
      <c r="D189" s="3" t="s">
        <v>622</v>
      </c>
      <c r="E189" s="3" t="s">
        <v>621</v>
      </c>
      <c r="F189" s="3" t="s">
        <v>621</v>
      </c>
      <c r="G189" s="3" t="s">
        <v>621</v>
      </c>
      <c r="H189" s="3" t="s">
        <v>621</v>
      </c>
      <c r="I189" s="3" t="s">
        <v>621</v>
      </c>
      <c r="J189" s="3" t="s">
        <v>622</v>
      </c>
      <c r="K189" s="3" t="s">
        <v>621</v>
      </c>
      <c r="L189" s="3" t="s">
        <v>621</v>
      </c>
      <c r="M189" s="3" t="s">
        <v>621</v>
      </c>
      <c r="N189" s="3" t="s">
        <v>621</v>
      </c>
      <c r="O189" s="3" t="s">
        <v>621</v>
      </c>
      <c r="P189" s="3" t="s">
        <v>621</v>
      </c>
      <c r="Q189" s="3" t="s">
        <v>622</v>
      </c>
      <c r="R189" s="3" t="s">
        <v>621</v>
      </c>
      <c r="S189" s="3" t="s">
        <v>621</v>
      </c>
      <c r="T189" s="3" t="s">
        <v>621</v>
      </c>
      <c r="U189" s="3" t="s">
        <v>621</v>
      </c>
      <c r="V189" s="3" t="s">
        <v>621</v>
      </c>
      <c r="Y189" s="20">
        <f t="shared" si="6"/>
        <v>0</v>
      </c>
      <c r="AC189" s="3">
        <f t="shared" si="7"/>
        <v>0</v>
      </c>
      <c r="AD189" s="3">
        <f t="shared" si="8"/>
        <v>0</v>
      </c>
    </row>
    <row r="190" spans="1:30" ht="15" customHeight="1" x14ac:dyDescent="0.25">
      <c r="A190" s="3" t="s">
        <v>226</v>
      </c>
      <c r="B190" s="3" t="s">
        <v>229</v>
      </c>
      <c r="C190" s="3">
        <v>2013</v>
      </c>
      <c r="D190" s="3" t="s">
        <v>622</v>
      </c>
      <c r="E190" s="3" t="s">
        <v>621</v>
      </c>
      <c r="F190" s="3" t="s">
        <v>621</v>
      </c>
      <c r="G190" s="3" t="s">
        <v>621</v>
      </c>
      <c r="H190" s="3" t="s">
        <v>621</v>
      </c>
      <c r="I190" s="3" t="s">
        <v>621</v>
      </c>
      <c r="J190" s="3" t="s">
        <v>622</v>
      </c>
      <c r="K190" s="3" t="s">
        <v>621</v>
      </c>
      <c r="L190" s="3" t="s">
        <v>621</v>
      </c>
      <c r="M190" s="3" t="s">
        <v>621</v>
      </c>
      <c r="N190" s="3" t="s">
        <v>621</v>
      </c>
      <c r="O190" s="3" t="s">
        <v>621</v>
      </c>
      <c r="P190" s="3" t="s">
        <v>621</v>
      </c>
      <c r="Q190" s="3" t="s">
        <v>622</v>
      </c>
      <c r="R190" s="3" t="s">
        <v>621</v>
      </c>
      <c r="S190" s="3" t="s">
        <v>621</v>
      </c>
      <c r="T190" s="3" t="s">
        <v>621</v>
      </c>
      <c r="U190" s="3" t="s">
        <v>621</v>
      </c>
      <c r="V190" s="3" t="s">
        <v>621</v>
      </c>
      <c r="Y190" s="20">
        <f t="shared" si="6"/>
        <v>0</v>
      </c>
      <c r="AC190" s="3">
        <f t="shared" si="7"/>
        <v>0</v>
      </c>
      <c r="AD190" s="3">
        <f t="shared" si="8"/>
        <v>0</v>
      </c>
    </row>
    <row r="191" spans="1:30" ht="15" customHeight="1" x14ac:dyDescent="0.25">
      <c r="A191" s="3" t="s">
        <v>226</v>
      </c>
      <c r="B191" s="3" t="s">
        <v>230</v>
      </c>
      <c r="C191" s="3">
        <v>2013</v>
      </c>
      <c r="D191" s="3" t="s">
        <v>622</v>
      </c>
      <c r="E191" s="3" t="s">
        <v>621</v>
      </c>
      <c r="F191" s="3" t="s">
        <v>621</v>
      </c>
      <c r="G191" s="3" t="s">
        <v>621</v>
      </c>
      <c r="H191" s="3" t="s">
        <v>621</v>
      </c>
      <c r="I191" s="3" t="s">
        <v>621</v>
      </c>
      <c r="J191" s="3" t="s">
        <v>622</v>
      </c>
      <c r="K191" s="3" t="s">
        <v>621</v>
      </c>
      <c r="L191" s="3" t="s">
        <v>621</v>
      </c>
      <c r="M191" s="3" t="s">
        <v>621</v>
      </c>
      <c r="N191" s="3" t="s">
        <v>621</v>
      </c>
      <c r="O191" s="3" t="s">
        <v>621</v>
      </c>
      <c r="P191" s="3" t="s">
        <v>621</v>
      </c>
      <c r="Q191" s="3" t="s">
        <v>622</v>
      </c>
      <c r="R191" s="3" t="s">
        <v>621</v>
      </c>
      <c r="S191" s="3" t="s">
        <v>621</v>
      </c>
      <c r="T191" s="3" t="s">
        <v>621</v>
      </c>
      <c r="U191" s="3" t="s">
        <v>621</v>
      </c>
      <c r="V191" s="3" t="s">
        <v>621</v>
      </c>
      <c r="Y191" s="20">
        <f t="shared" si="6"/>
        <v>0</v>
      </c>
      <c r="AC191" s="3">
        <f t="shared" si="7"/>
        <v>0</v>
      </c>
      <c r="AD191" s="3">
        <f t="shared" si="8"/>
        <v>0</v>
      </c>
    </row>
    <row r="192" spans="1:30" ht="15" customHeight="1" x14ac:dyDescent="0.25">
      <c r="A192" s="3" t="s">
        <v>226</v>
      </c>
      <c r="B192" s="3" t="s">
        <v>231</v>
      </c>
      <c r="C192" s="3">
        <v>2013</v>
      </c>
      <c r="D192" s="3" t="s">
        <v>622</v>
      </c>
      <c r="E192" s="3" t="s">
        <v>621</v>
      </c>
      <c r="F192" s="3" t="s">
        <v>621</v>
      </c>
      <c r="G192" s="3" t="s">
        <v>621</v>
      </c>
      <c r="H192" s="3" t="s">
        <v>621</v>
      </c>
      <c r="I192" s="3" t="s">
        <v>621</v>
      </c>
      <c r="J192" s="3" t="s">
        <v>622</v>
      </c>
      <c r="K192" s="3" t="s">
        <v>621</v>
      </c>
      <c r="L192" s="3" t="s">
        <v>621</v>
      </c>
      <c r="M192" s="3" t="s">
        <v>621</v>
      </c>
      <c r="N192" s="3" t="s">
        <v>621</v>
      </c>
      <c r="O192" s="3" t="s">
        <v>621</v>
      </c>
      <c r="P192" s="3" t="s">
        <v>621</v>
      </c>
      <c r="Q192" s="3" t="s">
        <v>622</v>
      </c>
      <c r="R192" s="3" t="s">
        <v>621</v>
      </c>
      <c r="S192" s="3" t="s">
        <v>621</v>
      </c>
      <c r="T192" s="3" t="s">
        <v>621</v>
      </c>
      <c r="U192" s="3" t="s">
        <v>621</v>
      </c>
      <c r="V192" s="3" t="s">
        <v>621</v>
      </c>
      <c r="Y192" s="20">
        <f t="shared" si="6"/>
        <v>0</v>
      </c>
      <c r="AC192" s="3">
        <f t="shared" si="7"/>
        <v>0</v>
      </c>
      <c r="AD192" s="3">
        <f t="shared" si="8"/>
        <v>0</v>
      </c>
    </row>
    <row r="193" spans="1:30" ht="15" customHeight="1" x14ac:dyDescent="0.25">
      <c r="A193" s="3" t="s">
        <v>232</v>
      </c>
      <c r="B193" s="3" t="s">
        <v>233</v>
      </c>
      <c r="C193" s="3">
        <v>2013</v>
      </c>
      <c r="D193" s="3" t="s">
        <v>622</v>
      </c>
      <c r="E193" s="3" t="s">
        <v>621</v>
      </c>
      <c r="F193" s="3" t="s">
        <v>621</v>
      </c>
      <c r="G193" s="3" t="s">
        <v>621</v>
      </c>
      <c r="H193" s="3" t="s">
        <v>621</v>
      </c>
      <c r="I193" s="3" t="s">
        <v>621</v>
      </c>
      <c r="J193" s="3" t="s">
        <v>622</v>
      </c>
      <c r="K193" s="3" t="s">
        <v>621</v>
      </c>
      <c r="L193" s="3" t="s">
        <v>621</v>
      </c>
      <c r="M193" s="3" t="s">
        <v>621</v>
      </c>
      <c r="N193" s="3" t="s">
        <v>621</v>
      </c>
      <c r="O193" s="3" t="s">
        <v>621</v>
      </c>
      <c r="P193" s="3" t="s">
        <v>621</v>
      </c>
      <c r="Q193" s="3" t="s">
        <v>622</v>
      </c>
      <c r="R193" s="3" t="s">
        <v>621</v>
      </c>
      <c r="S193" s="3" t="s">
        <v>621</v>
      </c>
      <c r="T193" s="3" t="s">
        <v>621</v>
      </c>
      <c r="U193" s="3" t="s">
        <v>621</v>
      </c>
      <c r="V193" s="3" t="s">
        <v>621</v>
      </c>
      <c r="Y193" s="20">
        <f t="shared" si="6"/>
        <v>0</v>
      </c>
      <c r="AC193" s="3">
        <f t="shared" si="7"/>
        <v>0</v>
      </c>
      <c r="AD193" s="3">
        <f t="shared" si="8"/>
        <v>0</v>
      </c>
    </row>
    <row r="194" spans="1:30" ht="15" customHeight="1" x14ac:dyDescent="0.25">
      <c r="A194" s="3" t="s">
        <v>234</v>
      </c>
      <c r="B194" s="3" t="s">
        <v>235</v>
      </c>
      <c r="C194" s="3">
        <v>2013</v>
      </c>
      <c r="D194" s="3" t="s">
        <v>622</v>
      </c>
      <c r="E194" s="3" t="s">
        <v>621</v>
      </c>
      <c r="F194" s="3" t="s">
        <v>621</v>
      </c>
      <c r="G194" s="3" t="s">
        <v>621</v>
      </c>
      <c r="H194" s="3" t="s">
        <v>621</v>
      </c>
      <c r="I194" s="3" t="s">
        <v>621</v>
      </c>
      <c r="J194" s="3" t="s">
        <v>622</v>
      </c>
      <c r="K194" s="3" t="s">
        <v>621</v>
      </c>
      <c r="L194" s="3" t="s">
        <v>621</v>
      </c>
      <c r="M194" s="3" t="s">
        <v>621</v>
      </c>
      <c r="N194" s="3" t="s">
        <v>621</v>
      </c>
      <c r="O194" s="3" t="s">
        <v>621</v>
      </c>
      <c r="P194" s="3" t="s">
        <v>621</v>
      </c>
      <c r="Q194" s="3" t="s">
        <v>622</v>
      </c>
      <c r="R194" s="3" t="s">
        <v>621</v>
      </c>
      <c r="S194" s="3" t="s">
        <v>621</v>
      </c>
      <c r="T194" s="3" t="s">
        <v>621</v>
      </c>
      <c r="U194" s="3" t="s">
        <v>621</v>
      </c>
      <c r="V194" s="3" t="s">
        <v>621</v>
      </c>
      <c r="Y194" s="20">
        <f t="shared" si="6"/>
        <v>0</v>
      </c>
      <c r="AC194" s="3">
        <f t="shared" si="7"/>
        <v>0</v>
      </c>
      <c r="AD194" s="3">
        <f t="shared" si="8"/>
        <v>0</v>
      </c>
    </row>
    <row r="195" spans="1:30" ht="15" customHeight="1" x14ac:dyDescent="0.25">
      <c r="A195" s="3" t="s">
        <v>236</v>
      </c>
      <c r="B195" s="3" t="s">
        <v>237</v>
      </c>
      <c r="C195" s="3">
        <v>2013</v>
      </c>
      <c r="D195" s="3" t="s">
        <v>622</v>
      </c>
      <c r="E195" s="3" t="s">
        <v>621</v>
      </c>
      <c r="F195" s="3" t="s">
        <v>621</v>
      </c>
      <c r="G195" s="3" t="s">
        <v>621</v>
      </c>
      <c r="H195" s="3" t="s">
        <v>621</v>
      </c>
      <c r="I195" s="3" t="s">
        <v>621</v>
      </c>
      <c r="J195" s="3" t="s">
        <v>622</v>
      </c>
      <c r="K195" s="3" t="s">
        <v>621</v>
      </c>
      <c r="L195" s="3" t="s">
        <v>621</v>
      </c>
      <c r="M195" s="3" t="s">
        <v>621</v>
      </c>
      <c r="N195" s="3" t="s">
        <v>621</v>
      </c>
      <c r="O195" s="3" t="s">
        <v>621</v>
      </c>
      <c r="P195" s="3" t="s">
        <v>621</v>
      </c>
      <c r="Q195" s="3" t="s">
        <v>622</v>
      </c>
      <c r="R195" s="3" t="s">
        <v>621</v>
      </c>
      <c r="S195" s="3" t="s">
        <v>621</v>
      </c>
      <c r="T195" s="3" t="s">
        <v>621</v>
      </c>
      <c r="U195" s="3" t="s">
        <v>621</v>
      </c>
      <c r="V195" s="3" t="s">
        <v>621</v>
      </c>
      <c r="Y195" s="20">
        <f t="shared" ref="Y195:Y258" si="9">IFERROR(F195/1,0)+IFERROR(H195/1,0)+IFERROR(L195/1,0)+IFERROR(N195/1,0)+IFERROR(S195/1,0)+IFERROR(U195/1,0)</f>
        <v>0</v>
      </c>
      <c r="AC195" s="3">
        <f t="shared" ref="AC195:AC258" si="10">Y195/0.85</f>
        <v>0</v>
      </c>
      <c r="AD195" s="3">
        <f t="shared" ref="AD195:AD258" si="11">AC195-Y195</f>
        <v>0</v>
      </c>
    </row>
    <row r="196" spans="1:30" ht="15" customHeight="1" x14ac:dyDescent="0.25">
      <c r="A196" s="3" t="s">
        <v>236</v>
      </c>
      <c r="B196" s="3" t="s">
        <v>238</v>
      </c>
      <c r="C196" s="3">
        <v>2013</v>
      </c>
      <c r="D196" s="3" t="s">
        <v>622</v>
      </c>
      <c r="E196" s="3" t="s">
        <v>621</v>
      </c>
      <c r="F196" s="3" t="s">
        <v>621</v>
      </c>
      <c r="G196" s="3" t="s">
        <v>621</v>
      </c>
      <c r="H196" s="3" t="s">
        <v>621</v>
      </c>
      <c r="I196" s="3" t="s">
        <v>621</v>
      </c>
      <c r="J196" s="3" t="s">
        <v>622</v>
      </c>
      <c r="K196" s="3" t="s">
        <v>621</v>
      </c>
      <c r="L196" s="3" t="s">
        <v>621</v>
      </c>
      <c r="M196" s="3" t="s">
        <v>621</v>
      </c>
      <c r="N196" s="3" t="s">
        <v>621</v>
      </c>
      <c r="O196" s="3" t="s">
        <v>621</v>
      </c>
      <c r="P196" s="3" t="s">
        <v>621</v>
      </c>
      <c r="Q196" s="3" t="s">
        <v>622</v>
      </c>
      <c r="R196" s="3" t="s">
        <v>621</v>
      </c>
      <c r="S196" s="3" t="s">
        <v>621</v>
      </c>
      <c r="T196" s="3" t="s">
        <v>621</v>
      </c>
      <c r="U196" s="3" t="s">
        <v>621</v>
      </c>
      <c r="V196" s="3" t="s">
        <v>621</v>
      </c>
      <c r="Y196" s="20">
        <f t="shared" si="9"/>
        <v>0</v>
      </c>
      <c r="AC196" s="3">
        <f t="shared" si="10"/>
        <v>0</v>
      </c>
      <c r="AD196" s="3">
        <f t="shared" si="11"/>
        <v>0</v>
      </c>
    </row>
    <row r="197" spans="1:30" ht="15" customHeight="1" x14ac:dyDescent="0.25">
      <c r="A197" s="3" t="s">
        <v>239</v>
      </c>
      <c r="B197" s="3" t="s">
        <v>240</v>
      </c>
      <c r="C197" s="3">
        <v>2013</v>
      </c>
      <c r="D197" s="3" t="s">
        <v>622</v>
      </c>
      <c r="E197" s="3" t="s">
        <v>621</v>
      </c>
      <c r="F197" s="3" t="s">
        <v>621</v>
      </c>
      <c r="G197" s="3" t="s">
        <v>621</v>
      </c>
      <c r="H197" s="3" t="s">
        <v>621</v>
      </c>
      <c r="I197" s="3" t="s">
        <v>621</v>
      </c>
      <c r="J197" s="3" t="s">
        <v>622</v>
      </c>
      <c r="K197" s="3" t="s">
        <v>621</v>
      </c>
      <c r="L197" s="3" t="s">
        <v>621</v>
      </c>
      <c r="M197" s="3" t="s">
        <v>621</v>
      </c>
      <c r="N197" s="3" t="s">
        <v>621</v>
      </c>
      <c r="O197" s="3" t="s">
        <v>621</v>
      </c>
      <c r="P197" s="3" t="s">
        <v>621</v>
      </c>
      <c r="Q197" s="3" t="s">
        <v>622</v>
      </c>
      <c r="R197" s="3" t="s">
        <v>621</v>
      </c>
      <c r="S197" s="3" t="s">
        <v>621</v>
      </c>
      <c r="T197" s="3" t="s">
        <v>621</v>
      </c>
      <c r="U197" s="3" t="s">
        <v>621</v>
      </c>
      <c r="V197" s="3" t="s">
        <v>621</v>
      </c>
      <c r="Y197" s="20">
        <f t="shared" si="9"/>
        <v>0</v>
      </c>
      <c r="AC197" s="3">
        <f t="shared" si="10"/>
        <v>0</v>
      </c>
      <c r="AD197" s="3">
        <f t="shared" si="11"/>
        <v>0</v>
      </c>
    </row>
    <row r="198" spans="1:30" ht="15" customHeight="1" x14ac:dyDescent="0.25">
      <c r="A198" s="3" t="s">
        <v>241</v>
      </c>
      <c r="B198" s="3" t="s">
        <v>242</v>
      </c>
      <c r="C198" s="3">
        <v>2013</v>
      </c>
      <c r="D198" s="3" t="s">
        <v>622</v>
      </c>
      <c r="E198" s="3" t="s">
        <v>621</v>
      </c>
      <c r="F198" s="3" t="s">
        <v>621</v>
      </c>
      <c r="G198" s="3" t="s">
        <v>621</v>
      </c>
      <c r="H198" s="3" t="s">
        <v>621</v>
      </c>
      <c r="I198" s="3" t="s">
        <v>621</v>
      </c>
      <c r="J198" s="3" t="s">
        <v>622</v>
      </c>
      <c r="K198" s="3" t="s">
        <v>621</v>
      </c>
      <c r="L198" s="3" t="s">
        <v>621</v>
      </c>
      <c r="M198" s="3" t="s">
        <v>621</v>
      </c>
      <c r="N198" s="3" t="s">
        <v>621</v>
      </c>
      <c r="O198" s="3" t="s">
        <v>621</v>
      </c>
      <c r="P198" s="3" t="s">
        <v>621</v>
      </c>
      <c r="Q198" s="3" t="s">
        <v>622</v>
      </c>
      <c r="R198" s="3" t="s">
        <v>621</v>
      </c>
      <c r="S198" s="3" t="s">
        <v>621</v>
      </c>
      <c r="T198" s="3" t="s">
        <v>621</v>
      </c>
      <c r="U198" s="3" t="s">
        <v>621</v>
      </c>
      <c r="V198" s="3" t="s">
        <v>621</v>
      </c>
      <c r="Y198" s="20">
        <f t="shared" si="9"/>
        <v>0</v>
      </c>
      <c r="AC198" s="3">
        <f t="shared" si="10"/>
        <v>0</v>
      </c>
      <c r="AD198" s="3">
        <f t="shared" si="11"/>
        <v>0</v>
      </c>
    </row>
    <row r="199" spans="1:30" ht="15" customHeight="1" x14ac:dyDescent="0.25">
      <c r="A199" s="3" t="s">
        <v>243</v>
      </c>
      <c r="B199" s="3" t="s">
        <v>244</v>
      </c>
      <c r="C199" s="3">
        <v>2013</v>
      </c>
      <c r="D199" s="3" t="s">
        <v>622</v>
      </c>
      <c r="E199" s="3" t="s">
        <v>621</v>
      </c>
      <c r="F199" s="3" t="s">
        <v>621</v>
      </c>
      <c r="G199" s="3" t="s">
        <v>621</v>
      </c>
      <c r="H199" s="3" t="s">
        <v>621</v>
      </c>
      <c r="I199" s="3" t="s">
        <v>621</v>
      </c>
      <c r="J199" s="3" t="s">
        <v>622</v>
      </c>
      <c r="K199" s="3" t="s">
        <v>621</v>
      </c>
      <c r="L199" s="3" t="s">
        <v>621</v>
      </c>
      <c r="M199" s="3" t="s">
        <v>621</v>
      </c>
      <c r="N199" s="3" t="s">
        <v>621</v>
      </c>
      <c r="O199" s="3" t="s">
        <v>621</v>
      </c>
      <c r="P199" s="3" t="s">
        <v>621</v>
      </c>
      <c r="Q199" s="3" t="s">
        <v>622</v>
      </c>
      <c r="R199" s="3" t="s">
        <v>621</v>
      </c>
      <c r="S199" s="3" t="s">
        <v>621</v>
      </c>
      <c r="T199" s="3" t="s">
        <v>621</v>
      </c>
      <c r="U199" s="3" t="s">
        <v>621</v>
      </c>
      <c r="V199" s="3" t="s">
        <v>621</v>
      </c>
      <c r="Y199" s="20">
        <f t="shared" si="9"/>
        <v>0</v>
      </c>
      <c r="AC199" s="3">
        <f t="shared" si="10"/>
        <v>0</v>
      </c>
      <c r="AD199" s="3">
        <f t="shared" si="11"/>
        <v>0</v>
      </c>
    </row>
    <row r="200" spans="1:30" ht="15" customHeight="1" x14ac:dyDescent="0.25">
      <c r="A200" s="3" t="s">
        <v>243</v>
      </c>
      <c r="B200" s="3" t="s">
        <v>245</v>
      </c>
      <c r="C200" s="3">
        <v>2013</v>
      </c>
      <c r="D200" s="3" t="s">
        <v>874</v>
      </c>
      <c r="E200" s="3" t="s">
        <v>854</v>
      </c>
      <c r="F200" s="3">
        <v>15.8</v>
      </c>
      <c r="G200" s="3" t="s">
        <v>621</v>
      </c>
      <c r="H200" s="3" t="s">
        <v>621</v>
      </c>
      <c r="I200" s="3">
        <v>85</v>
      </c>
      <c r="J200" s="3" t="s">
        <v>622</v>
      </c>
      <c r="K200" s="3" t="s">
        <v>621</v>
      </c>
      <c r="L200" s="3" t="s">
        <v>621</v>
      </c>
      <c r="M200" s="3" t="s">
        <v>621</v>
      </c>
      <c r="N200" s="3" t="s">
        <v>621</v>
      </c>
      <c r="O200" s="3" t="s">
        <v>621</v>
      </c>
      <c r="P200" s="3" t="s">
        <v>621</v>
      </c>
      <c r="Q200" s="3" t="s">
        <v>622</v>
      </c>
      <c r="R200" s="3" t="s">
        <v>621</v>
      </c>
      <c r="S200" s="3" t="s">
        <v>621</v>
      </c>
      <c r="T200" s="3" t="s">
        <v>621</v>
      </c>
      <c r="U200" s="3" t="s">
        <v>621</v>
      </c>
      <c r="V200" s="3" t="s">
        <v>621</v>
      </c>
      <c r="Y200" s="20">
        <f t="shared" si="9"/>
        <v>15.8</v>
      </c>
      <c r="AC200" s="3">
        <f t="shared" si="10"/>
        <v>18.588235294117649</v>
      </c>
      <c r="AD200" s="3">
        <f t="shared" si="11"/>
        <v>2.7882352941176478</v>
      </c>
    </row>
    <row r="201" spans="1:30" ht="15" customHeight="1" x14ac:dyDescent="0.25">
      <c r="A201" s="3" t="s">
        <v>243</v>
      </c>
      <c r="B201" s="3" t="s">
        <v>246</v>
      </c>
      <c r="C201" s="3">
        <v>2013</v>
      </c>
      <c r="D201" s="3" t="s">
        <v>622</v>
      </c>
      <c r="E201" s="3" t="s">
        <v>621</v>
      </c>
      <c r="F201" s="3" t="s">
        <v>621</v>
      </c>
      <c r="G201" s="3" t="s">
        <v>621</v>
      </c>
      <c r="H201" s="3" t="s">
        <v>621</v>
      </c>
      <c r="I201" s="3" t="s">
        <v>621</v>
      </c>
      <c r="J201" s="3" t="s">
        <v>622</v>
      </c>
      <c r="K201" s="3" t="s">
        <v>621</v>
      </c>
      <c r="L201" s="3" t="s">
        <v>621</v>
      </c>
      <c r="M201" s="3" t="s">
        <v>621</v>
      </c>
      <c r="N201" s="3" t="s">
        <v>621</v>
      </c>
      <c r="O201" s="3" t="s">
        <v>621</v>
      </c>
      <c r="P201" s="3" t="s">
        <v>621</v>
      </c>
      <c r="Q201" s="3" t="s">
        <v>622</v>
      </c>
      <c r="R201" s="3" t="s">
        <v>621</v>
      </c>
      <c r="S201" s="3" t="s">
        <v>621</v>
      </c>
      <c r="T201" s="3" t="s">
        <v>621</v>
      </c>
      <c r="U201" s="3" t="s">
        <v>621</v>
      </c>
      <c r="V201" s="3" t="s">
        <v>621</v>
      </c>
      <c r="Y201" s="20">
        <f t="shared" si="9"/>
        <v>0</v>
      </c>
      <c r="AC201" s="3">
        <f t="shared" si="10"/>
        <v>0</v>
      </c>
      <c r="AD201" s="3">
        <f t="shared" si="11"/>
        <v>0</v>
      </c>
    </row>
    <row r="202" spans="1:30" ht="15" customHeight="1" x14ac:dyDescent="0.25">
      <c r="A202" s="3" t="s">
        <v>243</v>
      </c>
      <c r="B202" s="3" t="s">
        <v>247</v>
      </c>
      <c r="C202" s="3">
        <v>2013</v>
      </c>
      <c r="D202" s="3" t="s">
        <v>875</v>
      </c>
      <c r="E202" s="3" t="s">
        <v>855</v>
      </c>
      <c r="F202" s="3">
        <v>8.0000000000000002E-3</v>
      </c>
      <c r="G202" s="3" t="s">
        <v>621</v>
      </c>
      <c r="H202" s="3" t="s">
        <v>621</v>
      </c>
      <c r="I202" s="3" t="s">
        <v>621</v>
      </c>
      <c r="J202" s="3" t="s">
        <v>622</v>
      </c>
      <c r="K202" s="3" t="s">
        <v>621</v>
      </c>
      <c r="L202" s="3" t="s">
        <v>621</v>
      </c>
      <c r="M202" s="3" t="s">
        <v>621</v>
      </c>
      <c r="N202" s="3" t="s">
        <v>621</v>
      </c>
      <c r="O202" s="3" t="s">
        <v>621</v>
      </c>
      <c r="P202" s="3" t="s">
        <v>621</v>
      </c>
      <c r="Q202" s="3" t="s">
        <v>622</v>
      </c>
      <c r="R202" s="3" t="s">
        <v>621</v>
      </c>
      <c r="S202" s="3" t="s">
        <v>621</v>
      </c>
      <c r="T202" s="3" t="s">
        <v>621</v>
      </c>
      <c r="U202" s="3" t="s">
        <v>621</v>
      </c>
      <c r="V202" s="3" t="s">
        <v>621</v>
      </c>
      <c r="Y202" s="20">
        <f t="shared" si="9"/>
        <v>8.0000000000000002E-3</v>
      </c>
      <c r="AC202" s="3">
        <f t="shared" si="10"/>
        <v>9.4117647058823539E-3</v>
      </c>
      <c r="AD202" s="3">
        <f t="shared" si="11"/>
        <v>1.4117647058823537E-3</v>
      </c>
    </row>
    <row r="203" spans="1:30" ht="15" customHeight="1" x14ac:dyDescent="0.25">
      <c r="A203" s="3" t="s">
        <v>248</v>
      </c>
      <c r="B203" s="3" t="s">
        <v>249</v>
      </c>
      <c r="C203" s="3">
        <v>2013</v>
      </c>
      <c r="D203" s="3" t="s">
        <v>622</v>
      </c>
      <c r="E203" s="3" t="s">
        <v>621</v>
      </c>
      <c r="F203" s="3" t="s">
        <v>621</v>
      </c>
      <c r="G203" s="3" t="s">
        <v>621</v>
      </c>
      <c r="H203" s="3" t="s">
        <v>621</v>
      </c>
      <c r="I203" s="3" t="s">
        <v>621</v>
      </c>
      <c r="J203" s="3" t="s">
        <v>622</v>
      </c>
      <c r="K203" s="3" t="s">
        <v>621</v>
      </c>
      <c r="L203" s="3" t="s">
        <v>621</v>
      </c>
      <c r="M203" s="3" t="s">
        <v>621</v>
      </c>
      <c r="N203" s="3" t="s">
        <v>621</v>
      </c>
      <c r="O203" s="3" t="s">
        <v>621</v>
      </c>
      <c r="P203" s="3" t="s">
        <v>621</v>
      </c>
      <c r="Q203" s="3" t="s">
        <v>622</v>
      </c>
      <c r="R203" s="3" t="s">
        <v>621</v>
      </c>
      <c r="S203" s="3" t="s">
        <v>621</v>
      </c>
      <c r="T203" s="3" t="s">
        <v>621</v>
      </c>
      <c r="U203" s="3" t="s">
        <v>621</v>
      </c>
      <c r="V203" s="3" t="s">
        <v>621</v>
      </c>
      <c r="Y203" s="20">
        <f t="shared" si="9"/>
        <v>0</v>
      </c>
      <c r="AC203" s="3">
        <f t="shared" si="10"/>
        <v>0</v>
      </c>
      <c r="AD203" s="3">
        <f t="shared" si="11"/>
        <v>0</v>
      </c>
    </row>
    <row r="204" spans="1:30"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Y204" s="20">
        <f t="shared" si="9"/>
        <v>0</v>
      </c>
      <c r="AC204" s="3">
        <f t="shared" si="10"/>
        <v>0</v>
      </c>
      <c r="AD204" s="3">
        <f t="shared" si="11"/>
        <v>0</v>
      </c>
    </row>
    <row r="205" spans="1:30" ht="15" customHeight="1" x14ac:dyDescent="0.25">
      <c r="A205" s="3" t="s">
        <v>248</v>
      </c>
      <c r="B205" s="3" t="s">
        <v>251</v>
      </c>
      <c r="C205" s="3">
        <v>2013</v>
      </c>
      <c r="D205" s="3" t="s">
        <v>622</v>
      </c>
      <c r="E205" s="3" t="s">
        <v>621</v>
      </c>
      <c r="F205" s="3" t="s">
        <v>621</v>
      </c>
      <c r="G205" s="3" t="s">
        <v>621</v>
      </c>
      <c r="H205" s="3" t="s">
        <v>621</v>
      </c>
      <c r="I205" s="3" t="s">
        <v>621</v>
      </c>
      <c r="J205" s="3" t="s">
        <v>622</v>
      </c>
      <c r="K205" s="3" t="s">
        <v>621</v>
      </c>
      <c r="L205" s="3" t="s">
        <v>621</v>
      </c>
      <c r="M205" s="3" t="s">
        <v>621</v>
      </c>
      <c r="N205" s="3" t="s">
        <v>621</v>
      </c>
      <c r="O205" s="3" t="s">
        <v>621</v>
      </c>
      <c r="P205" s="3" t="s">
        <v>621</v>
      </c>
      <c r="Q205" s="3" t="s">
        <v>622</v>
      </c>
      <c r="R205" s="3" t="s">
        <v>621</v>
      </c>
      <c r="S205" s="3" t="s">
        <v>621</v>
      </c>
      <c r="T205" s="3" t="s">
        <v>621</v>
      </c>
      <c r="U205" s="3" t="s">
        <v>621</v>
      </c>
      <c r="V205" s="3" t="s">
        <v>621</v>
      </c>
      <c r="Y205" s="20">
        <f t="shared" si="9"/>
        <v>0</v>
      </c>
      <c r="AC205" s="3">
        <f t="shared" si="10"/>
        <v>0</v>
      </c>
      <c r="AD205" s="3">
        <f t="shared" si="11"/>
        <v>0</v>
      </c>
    </row>
    <row r="206" spans="1:30" ht="15" customHeight="1" x14ac:dyDescent="0.25">
      <c r="A206" s="3" t="s">
        <v>248</v>
      </c>
      <c r="B206" s="3" t="s">
        <v>252</v>
      </c>
      <c r="C206" s="3">
        <v>2013</v>
      </c>
      <c r="D206" s="3" t="s">
        <v>622</v>
      </c>
      <c r="E206" s="3" t="s">
        <v>621</v>
      </c>
      <c r="F206" s="3" t="s">
        <v>621</v>
      </c>
      <c r="G206" s="3" t="s">
        <v>621</v>
      </c>
      <c r="H206" s="3" t="s">
        <v>621</v>
      </c>
      <c r="I206" s="3" t="s">
        <v>621</v>
      </c>
      <c r="J206" s="3" t="s">
        <v>622</v>
      </c>
      <c r="K206" s="3" t="s">
        <v>621</v>
      </c>
      <c r="L206" s="3" t="s">
        <v>621</v>
      </c>
      <c r="M206" s="3" t="s">
        <v>621</v>
      </c>
      <c r="N206" s="3" t="s">
        <v>621</v>
      </c>
      <c r="O206" s="3" t="s">
        <v>621</v>
      </c>
      <c r="P206" s="3" t="s">
        <v>621</v>
      </c>
      <c r="Q206" s="3" t="s">
        <v>622</v>
      </c>
      <c r="R206" s="3" t="s">
        <v>621</v>
      </c>
      <c r="S206" s="3" t="s">
        <v>621</v>
      </c>
      <c r="T206" s="3" t="s">
        <v>621</v>
      </c>
      <c r="U206" s="3" t="s">
        <v>621</v>
      </c>
      <c r="V206" s="3" t="s">
        <v>621</v>
      </c>
      <c r="Y206" s="20">
        <f t="shared" si="9"/>
        <v>0</v>
      </c>
      <c r="AC206" s="3">
        <f t="shared" si="10"/>
        <v>0</v>
      </c>
      <c r="AD206" s="3">
        <f t="shared" si="11"/>
        <v>0</v>
      </c>
    </row>
    <row r="207" spans="1:30"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Y207" s="20">
        <f t="shared" si="9"/>
        <v>0</v>
      </c>
      <c r="AC207" s="3">
        <f t="shared" si="10"/>
        <v>0</v>
      </c>
      <c r="AD207" s="3">
        <f t="shared" si="11"/>
        <v>0</v>
      </c>
    </row>
    <row r="208" spans="1:30" ht="15" customHeight="1" x14ac:dyDescent="0.25">
      <c r="A208" s="3" t="s">
        <v>248</v>
      </c>
      <c r="B208" s="3" t="s">
        <v>254</v>
      </c>
      <c r="C208" s="3">
        <v>2013</v>
      </c>
      <c r="D208" s="3" t="s">
        <v>622</v>
      </c>
      <c r="E208" s="3" t="s">
        <v>621</v>
      </c>
      <c r="F208" s="3" t="s">
        <v>621</v>
      </c>
      <c r="G208" s="3" t="s">
        <v>621</v>
      </c>
      <c r="H208" s="3" t="s">
        <v>621</v>
      </c>
      <c r="I208" s="3" t="s">
        <v>621</v>
      </c>
      <c r="J208" s="3" t="s">
        <v>622</v>
      </c>
      <c r="K208" s="3" t="s">
        <v>621</v>
      </c>
      <c r="L208" s="3" t="s">
        <v>621</v>
      </c>
      <c r="M208" s="3" t="s">
        <v>621</v>
      </c>
      <c r="N208" s="3" t="s">
        <v>621</v>
      </c>
      <c r="O208" s="3" t="s">
        <v>621</v>
      </c>
      <c r="P208" s="3" t="s">
        <v>621</v>
      </c>
      <c r="Q208" s="3" t="s">
        <v>622</v>
      </c>
      <c r="R208" s="3" t="s">
        <v>621</v>
      </c>
      <c r="S208" s="3" t="s">
        <v>621</v>
      </c>
      <c r="T208" s="3" t="s">
        <v>621</v>
      </c>
      <c r="U208" s="3" t="s">
        <v>621</v>
      </c>
      <c r="V208" s="3" t="s">
        <v>621</v>
      </c>
      <c r="Y208" s="20">
        <f t="shared" si="9"/>
        <v>0</v>
      </c>
      <c r="AC208" s="3">
        <f t="shared" si="10"/>
        <v>0</v>
      </c>
      <c r="AD208" s="3">
        <f t="shared" si="11"/>
        <v>0</v>
      </c>
    </row>
    <row r="209" spans="1:30" ht="15" customHeight="1" x14ac:dyDescent="0.25">
      <c r="A209" s="3" t="s">
        <v>255</v>
      </c>
      <c r="B209" s="3" t="s">
        <v>256</v>
      </c>
      <c r="C209" s="3">
        <v>2013</v>
      </c>
      <c r="D209" s="3" t="s">
        <v>622</v>
      </c>
      <c r="E209" s="3" t="s">
        <v>621</v>
      </c>
      <c r="F209" s="3" t="s">
        <v>621</v>
      </c>
      <c r="G209" s="3" t="s">
        <v>621</v>
      </c>
      <c r="H209" s="3" t="s">
        <v>621</v>
      </c>
      <c r="I209" s="3" t="s">
        <v>621</v>
      </c>
      <c r="J209" s="3" t="s">
        <v>622</v>
      </c>
      <c r="K209" s="3" t="s">
        <v>621</v>
      </c>
      <c r="L209" s="3" t="s">
        <v>621</v>
      </c>
      <c r="M209" s="3" t="s">
        <v>621</v>
      </c>
      <c r="N209" s="3" t="s">
        <v>621</v>
      </c>
      <c r="O209" s="3" t="s">
        <v>621</v>
      </c>
      <c r="P209" s="3" t="s">
        <v>621</v>
      </c>
      <c r="Q209" s="3" t="s">
        <v>622</v>
      </c>
      <c r="R209" s="3" t="s">
        <v>621</v>
      </c>
      <c r="S209" s="3" t="s">
        <v>621</v>
      </c>
      <c r="T209" s="3" t="s">
        <v>621</v>
      </c>
      <c r="U209" s="3" t="s">
        <v>621</v>
      </c>
      <c r="V209" s="3" t="s">
        <v>621</v>
      </c>
      <c r="Y209" s="20">
        <f t="shared" si="9"/>
        <v>0</v>
      </c>
      <c r="AC209" s="3">
        <f t="shared" si="10"/>
        <v>0</v>
      </c>
      <c r="AD209" s="3">
        <f t="shared" si="11"/>
        <v>0</v>
      </c>
    </row>
    <row r="210" spans="1:30"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Y210" s="20">
        <f t="shared" si="9"/>
        <v>0</v>
      </c>
      <c r="AC210" s="3">
        <f t="shared" si="10"/>
        <v>0</v>
      </c>
      <c r="AD210" s="3">
        <f t="shared" si="11"/>
        <v>0</v>
      </c>
    </row>
    <row r="211" spans="1:30" ht="15" customHeight="1" x14ac:dyDescent="0.25">
      <c r="A211" s="3" t="s">
        <v>258</v>
      </c>
      <c r="B211" s="3" t="s">
        <v>259</v>
      </c>
      <c r="C211" s="3">
        <v>2013</v>
      </c>
      <c r="D211" s="3" t="s">
        <v>876</v>
      </c>
      <c r="E211" s="3" t="s">
        <v>877</v>
      </c>
      <c r="F211" s="3">
        <v>11.022</v>
      </c>
      <c r="G211" s="3" t="s">
        <v>621</v>
      </c>
      <c r="H211" s="3" t="s">
        <v>621</v>
      </c>
      <c r="I211" s="3" t="s">
        <v>621</v>
      </c>
      <c r="J211" s="3" t="s">
        <v>621</v>
      </c>
      <c r="K211" s="3" t="s">
        <v>621</v>
      </c>
      <c r="L211" s="3" t="s">
        <v>621</v>
      </c>
      <c r="M211" s="3" t="s">
        <v>621</v>
      </c>
      <c r="N211" s="3" t="s">
        <v>621</v>
      </c>
      <c r="O211" s="3" t="s">
        <v>621</v>
      </c>
      <c r="P211" s="3" t="s">
        <v>621</v>
      </c>
      <c r="Q211" s="3" t="s">
        <v>621</v>
      </c>
      <c r="R211" s="3" t="s">
        <v>621</v>
      </c>
      <c r="S211" s="3" t="s">
        <v>621</v>
      </c>
      <c r="T211" s="3" t="s">
        <v>621</v>
      </c>
      <c r="U211" s="3" t="s">
        <v>621</v>
      </c>
      <c r="V211" s="3" t="s">
        <v>621</v>
      </c>
      <c r="Y211" s="20">
        <f t="shared" si="9"/>
        <v>11.022</v>
      </c>
      <c r="AC211" s="3">
        <f t="shared" si="10"/>
        <v>12.967058823529412</v>
      </c>
      <c r="AD211" s="3">
        <f t="shared" si="11"/>
        <v>1.9450588235294113</v>
      </c>
    </row>
    <row r="212" spans="1:30" ht="15" customHeight="1" x14ac:dyDescent="0.25">
      <c r="A212" s="3" t="s">
        <v>260</v>
      </c>
      <c r="B212" s="3" t="s">
        <v>261</v>
      </c>
      <c r="C212" s="3">
        <v>2013</v>
      </c>
      <c r="D212" s="3" t="s">
        <v>659</v>
      </c>
      <c r="E212" s="3" t="s">
        <v>854</v>
      </c>
      <c r="F212" s="3">
        <v>43.933999999999997</v>
      </c>
      <c r="G212" s="3" t="s">
        <v>869</v>
      </c>
      <c r="H212" s="3">
        <v>1.407</v>
      </c>
      <c r="I212" s="3">
        <v>93.87</v>
      </c>
      <c r="J212" s="3" t="s">
        <v>622</v>
      </c>
      <c r="K212" s="3" t="s">
        <v>621</v>
      </c>
      <c r="L212" s="3" t="s">
        <v>621</v>
      </c>
      <c r="M212" s="3" t="s">
        <v>621</v>
      </c>
      <c r="N212" s="3" t="s">
        <v>621</v>
      </c>
      <c r="O212" s="3" t="s">
        <v>621</v>
      </c>
      <c r="P212" s="3" t="s">
        <v>621</v>
      </c>
      <c r="Q212" s="3" t="s">
        <v>622</v>
      </c>
      <c r="R212" s="3" t="s">
        <v>621</v>
      </c>
      <c r="S212" s="3" t="s">
        <v>621</v>
      </c>
      <c r="T212" s="3" t="s">
        <v>621</v>
      </c>
      <c r="U212" s="3" t="s">
        <v>621</v>
      </c>
      <c r="V212" s="3" t="s">
        <v>621</v>
      </c>
      <c r="Y212" s="20">
        <f t="shared" si="9"/>
        <v>45.340999999999994</v>
      </c>
      <c r="AC212" s="36">
        <f>Y212/(I212/100)</f>
        <v>48.301906892510907</v>
      </c>
      <c r="AD212" s="3">
        <f t="shared" si="11"/>
        <v>2.9609068925109128</v>
      </c>
    </row>
    <row r="213" spans="1:30"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Y213" s="20">
        <f t="shared" si="9"/>
        <v>0</v>
      </c>
      <c r="AC213" s="3">
        <f t="shared" si="10"/>
        <v>0</v>
      </c>
      <c r="AD213" s="3">
        <f t="shared" si="11"/>
        <v>0</v>
      </c>
    </row>
    <row r="214" spans="1:30"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Y214" s="20">
        <f t="shared" si="9"/>
        <v>0</v>
      </c>
      <c r="AC214" s="3">
        <f t="shared" si="10"/>
        <v>0</v>
      </c>
      <c r="AD214" s="3">
        <f t="shared" si="11"/>
        <v>0</v>
      </c>
    </row>
    <row r="215" spans="1:30" ht="15" customHeight="1" x14ac:dyDescent="0.25">
      <c r="A215" s="3" t="s">
        <v>265</v>
      </c>
      <c r="B215" s="3" t="s">
        <v>266</v>
      </c>
      <c r="C215" s="3">
        <v>2013</v>
      </c>
      <c r="D215" s="3" t="s">
        <v>878</v>
      </c>
      <c r="E215" s="3" t="s">
        <v>879</v>
      </c>
      <c r="F215" s="3">
        <v>0.08</v>
      </c>
      <c r="G215" s="3" t="s">
        <v>621</v>
      </c>
      <c r="H215" s="3" t="s">
        <v>621</v>
      </c>
      <c r="I215" s="3" t="s">
        <v>621</v>
      </c>
      <c r="J215" s="3" t="s">
        <v>622</v>
      </c>
      <c r="K215" s="3" t="s">
        <v>621</v>
      </c>
      <c r="L215" s="3" t="s">
        <v>621</v>
      </c>
      <c r="M215" s="3" t="s">
        <v>621</v>
      </c>
      <c r="N215" s="3" t="s">
        <v>621</v>
      </c>
      <c r="O215" s="3" t="s">
        <v>621</v>
      </c>
      <c r="P215" s="3" t="s">
        <v>621</v>
      </c>
      <c r="Q215" s="3" t="s">
        <v>622</v>
      </c>
      <c r="R215" s="3" t="s">
        <v>621</v>
      </c>
      <c r="S215" s="3" t="s">
        <v>621</v>
      </c>
      <c r="T215" s="3" t="s">
        <v>621</v>
      </c>
      <c r="U215" s="3" t="s">
        <v>621</v>
      </c>
      <c r="V215" s="3" t="s">
        <v>621</v>
      </c>
      <c r="Y215" s="20">
        <f t="shared" si="9"/>
        <v>0.08</v>
      </c>
      <c r="AC215" s="3">
        <f t="shared" si="10"/>
        <v>9.4117647058823528E-2</v>
      </c>
      <c r="AD215" s="3">
        <f t="shared" si="11"/>
        <v>1.4117647058823526E-2</v>
      </c>
    </row>
    <row r="216" spans="1:30" ht="15" customHeight="1" x14ac:dyDescent="0.25">
      <c r="A216" s="3" t="s">
        <v>267</v>
      </c>
      <c r="B216" s="3" t="s">
        <v>268</v>
      </c>
      <c r="C216" s="3">
        <v>2013</v>
      </c>
      <c r="D216" s="3" t="s">
        <v>880</v>
      </c>
      <c r="E216" s="3" t="s">
        <v>854</v>
      </c>
      <c r="F216" s="3">
        <v>14.868</v>
      </c>
      <c r="G216" s="3" t="s">
        <v>621</v>
      </c>
      <c r="H216" s="3" t="s">
        <v>621</v>
      </c>
      <c r="I216" s="3">
        <v>85</v>
      </c>
      <c r="J216" s="3" t="s">
        <v>881</v>
      </c>
      <c r="K216" s="3" t="s">
        <v>854</v>
      </c>
      <c r="L216" s="3">
        <v>20.001999999999999</v>
      </c>
      <c r="M216" s="3" t="s">
        <v>621</v>
      </c>
      <c r="N216" s="3" t="s">
        <v>621</v>
      </c>
      <c r="O216" s="3">
        <v>85</v>
      </c>
      <c r="P216" s="3" t="s">
        <v>621</v>
      </c>
      <c r="Q216" s="3" t="s">
        <v>622</v>
      </c>
      <c r="R216" s="3" t="s">
        <v>621</v>
      </c>
      <c r="S216" s="3" t="s">
        <v>621</v>
      </c>
      <c r="T216" s="3" t="s">
        <v>621</v>
      </c>
      <c r="U216" s="3" t="s">
        <v>621</v>
      </c>
      <c r="V216" s="3" t="s">
        <v>621</v>
      </c>
      <c r="Y216" s="20">
        <f t="shared" si="9"/>
        <v>34.869999999999997</v>
      </c>
      <c r="AC216" s="3">
        <f t="shared" si="10"/>
        <v>41.023529411764706</v>
      </c>
      <c r="AD216" s="3">
        <f t="shared" si="11"/>
        <v>6.1535294117647084</v>
      </c>
    </row>
    <row r="217" spans="1:30" ht="15" customHeight="1" x14ac:dyDescent="0.25">
      <c r="A217" s="3" t="s">
        <v>267</v>
      </c>
      <c r="B217" s="3" t="s">
        <v>269</v>
      </c>
      <c r="C217" s="3">
        <v>2013</v>
      </c>
      <c r="D217" s="3" t="s">
        <v>622</v>
      </c>
      <c r="E217" s="3" t="s">
        <v>621</v>
      </c>
      <c r="F217" s="3" t="s">
        <v>621</v>
      </c>
      <c r="G217" s="3" t="s">
        <v>621</v>
      </c>
      <c r="H217" s="3" t="s">
        <v>621</v>
      </c>
      <c r="I217" s="3" t="s">
        <v>621</v>
      </c>
      <c r="J217" s="3" t="s">
        <v>622</v>
      </c>
      <c r="K217" s="3" t="s">
        <v>621</v>
      </c>
      <c r="L217" s="3" t="s">
        <v>621</v>
      </c>
      <c r="M217" s="3" t="s">
        <v>621</v>
      </c>
      <c r="N217" s="3" t="s">
        <v>621</v>
      </c>
      <c r="O217" s="3" t="s">
        <v>621</v>
      </c>
      <c r="P217" s="3" t="s">
        <v>621</v>
      </c>
      <c r="Q217" s="3" t="s">
        <v>622</v>
      </c>
      <c r="R217" s="3" t="s">
        <v>621</v>
      </c>
      <c r="S217" s="3" t="s">
        <v>621</v>
      </c>
      <c r="T217" s="3" t="s">
        <v>621</v>
      </c>
      <c r="U217" s="3" t="s">
        <v>621</v>
      </c>
      <c r="V217" s="3" t="s">
        <v>621</v>
      </c>
      <c r="Y217" s="20">
        <f t="shared" si="9"/>
        <v>0</v>
      </c>
      <c r="AC217" s="3">
        <f t="shared" si="10"/>
        <v>0</v>
      </c>
      <c r="AD217" s="3">
        <f t="shared" si="11"/>
        <v>0</v>
      </c>
    </row>
    <row r="218" spans="1:30" ht="15" customHeight="1" x14ac:dyDescent="0.25">
      <c r="A218" s="3" t="s">
        <v>270</v>
      </c>
      <c r="B218" s="3" t="s">
        <v>271</v>
      </c>
      <c r="C218" s="3">
        <v>2013</v>
      </c>
      <c r="D218" s="3" t="s">
        <v>622</v>
      </c>
      <c r="E218" s="3" t="s">
        <v>621</v>
      </c>
      <c r="F218" s="3" t="s">
        <v>621</v>
      </c>
      <c r="G218" s="3" t="s">
        <v>621</v>
      </c>
      <c r="H218" s="3" t="s">
        <v>621</v>
      </c>
      <c r="I218" s="3" t="s">
        <v>621</v>
      </c>
      <c r="J218" s="3" t="s">
        <v>622</v>
      </c>
      <c r="K218" s="3" t="s">
        <v>621</v>
      </c>
      <c r="L218" s="3" t="s">
        <v>621</v>
      </c>
      <c r="M218" s="3" t="s">
        <v>621</v>
      </c>
      <c r="N218" s="3" t="s">
        <v>621</v>
      </c>
      <c r="O218" s="3" t="s">
        <v>621</v>
      </c>
      <c r="P218" s="3" t="s">
        <v>621</v>
      </c>
      <c r="Q218" s="3" t="s">
        <v>622</v>
      </c>
      <c r="R218" s="3" t="s">
        <v>621</v>
      </c>
      <c r="S218" s="3" t="s">
        <v>621</v>
      </c>
      <c r="T218" s="3" t="s">
        <v>621</v>
      </c>
      <c r="U218" s="3" t="s">
        <v>621</v>
      </c>
      <c r="V218" s="3" t="s">
        <v>621</v>
      </c>
      <c r="Y218" s="20">
        <f t="shared" si="9"/>
        <v>0</v>
      </c>
      <c r="AC218" s="3">
        <f t="shared" si="10"/>
        <v>0</v>
      </c>
      <c r="AD218" s="3">
        <f t="shared" si="11"/>
        <v>0</v>
      </c>
    </row>
    <row r="219" spans="1:30" ht="15" customHeight="1" x14ac:dyDescent="0.25">
      <c r="A219" s="3" t="s">
        <v>272</v>
      </c>
      <c r="B219" s="3" t="s">
        <v>273</v>
      </c>
      <c r="C219" s="3">
        <v>2013</v>
      </c>
      <c r="D219" s="3" t="s">
        <v>622</v>
      </c>
      <c r="E219" s="3" t="s">
        <v>621</v>
      </c>
      <c r="F219" s="3" t="s">
        <v>621</v>
      </c>
      <c r="G219" s="3" t="s">
        <v>621</v>
      </c>
      <c r="H219" s="3" t="s">
        <v>621</v>
      </c>
      <c r="I219" s="3" t="s">
        <v>621</v>
      </c>
      <c r="J219" s="3" t="s">
        <v>622</v>
      </c>
      <c r="K219" s="3" t="s">
        <v>621</v>
      </c>
      <c r="L219" s="3" t="s">
        <v>621</v>
      </c>
      <c r="M219" s="3" t="s">
        <v>621</v>
      </c>
      <c r="N219" s="3" t="s">
        <v>621</v>
      </c>
      <c r="O219" s="3" t="s">
        <v>621</v>
      </c>
      <c r="P219" s="3" t="s">
        <v>621</v>
      </c>
      <c r="Q219" s="3" t="s">
        <v>622</v>
      </c>
      <c r="R219" s="3" t="s">
        <v>621</v>
      </c>
      <c r="S219" s="3" t="s">
        <v>621</v>
      </c>
      <c r="T219" s="3" t="s">
        <v>621</v>
      </c>
      <c r="U219" s="3" t="s">
        <v>621</v>
      </c>
      <c r="V219" s="3" t="s">
        <v>621</v>
      </c>
      <c r="Y219" s="20">
        <f t="shared" si="9"/>
        <v>0</v>
      </c>
      <c r="AC219" s="3">
        <f t="shared" si="10"/>
        <v>0</v>
      </c>
      <c r="AD219" s="3">
        <f t="shared" si="11"/>
        <v>0</v>
      </c>
    </row>
    <row r="220" spans="1:30" ht="15" customHeight="1" x14ac:dyDescent="0.25">
      <c r="A220" s="3" t="s">
        <v>272</v>
      </c>
      <c r="B220" s="3" t="s">
        <v>274</v>
      </c>
      <c r="C220" s="3">
        <v>2013</v>
      </c>
      <c r="D220" s="3" t="s">
        <v>622</v>
      </c>
      <c r="E220" s="3" t="s">
        <v>621</v>
      </c>
      <c r="F220" s="3" t="s">
        <v>621</v>
      </c>
      <c r="G220" s="3" t="s">
        <v>621</v>
      </c>
      <c r="H220" s="3" t="s">
        <v>621</v>
      </c>
      <c r="I220" s="3" t="s">
        <v>621</v>
      </c>
      <c r="J220" s="3" t="s">
        <v>622</v>
      </c>
      <c r="K220" s="3" t="s">
        <v>621</v>
      </c>
      <c r="L220" s="3" t="s">
        <v>621</v>
      </c>
      <c r="M220" s="3" t="s">
        <v>621</v>
      </c>
      <c r="N220" s="3" t="s">
        <v>621</v>
      </c>
      <c r="O220" s="3" t="s">
        <v>621</v>
      </c>
      <c r="P220" s="3" t="s">
        <v>621</v>
      </c>
      <c r="Q220" s="3" t="s">
        <v>622</v>
      </c>
      <c r="R220" s="3" t="s">
        <v>621</v>
      </c>
      <c r="S220" s="3" t="s">
        <v>621</v>
      </c>
      <c r="T220" s="3" t="s">
        <v>621</v>
      </c>
      <c r="U220" s="3" t="s">
        <v>621</v>
      </c>
      <c r="V220" s="3" t="s">
        <v>621</v>
      </c>
      <c r="Y220" s="20">
        <f t="shared" si="9"/>
        <v>0</v>
      </c>
      <c r="AC220" s="3">
        <f t="shared" si="10"/>
        <v>0</v>
      </c>
      <c r="AD220" s="3">
        <f t="shared" si="11"/>
        <v>0</v>
      </c>
    </row>
    <row r="221" spans="1:30" ht="15" customHeight="1" x14ac:dyDescent="0.25">
      <c r="A221" s="3" t="s">
        <v>272</v>
      </c>
      <c r="B221" s="3" t="s">
        <v>275</v>
      </c>
      <c r="C221" s="3">
        <v>2013</v>
      </c>
      <c r="D221" s="3" t="s">
        <v>622</v>
      </c>
      <c r="E221" s="3" t="s">
        <v>621</v>
      </c>
      <c r="F221" s="3" t="s">
        <v>621</v>
      </c>
      <c r="G221" s="3" t="s">
        <v>621</v>
      </c>
      <c r="H221" s="3" t="s">
        <v>621</v>
      </c>
      <c r="I221" s="3" t="s">
        <v>621</v>
      </c>
      <c r="J221" s="3" t="s">
        <v>622</v>
      </c>
      <c r="K221" s="3" t="s">
        <v>621</v>
      </c>
      <c r="L221" s="3" t="s">
        <v>621</v>
      </c>
      <c r="M221" s="3" t="s">
        <v>621</v>
      </c>
      <c r="N221" s="3" t="s">
        <v>621</v>
      </c>
      <c r="O221" s="3" t="s">
        <v>621</v>
      </c>
      <c r="P221" s="3" t="s">
        <v>621</v>
      </c>
      <c r="Q221" s="3" t="s">
        <v>622</v>
      </c>
      <c r="R221" s="3" t="s">
        <v>621</v>
      </c>
      <c r="S221" s="3" t="s">
        <v>621</v>
      </c>
      <c r="T221" s="3" t="s">
        <v>621</v>
      </c>
      <c r="U221" s="3" t="s">
        <v>621</v>
      </c>
      <c r="V221" s="3" t="s">
        <v>621</v>
      </c>
      <c r="Y221" s="20">
        <f t="shared" si="9"/>
        <v>0</v>
      </c>
      <c r="AC221" s="3">
        <f t="shared" si="10"/>
        <v>0</v>
      </c>
      <c r="AD221" s="3">
        <f t="shared" si="11"/>
        <v>0</v>
      </c>
    </row>
    <row r="222" spans="1:30" ht="15" customHeight="1" x14ac:dyDescent="0.25">
      <c r="A222" s="3" t="s">
        <v>272</v>
      </c>
      <c r="B222" s="3" t="s">
        <v>276</v>
      </c>
      <c r="C222" s="3">
        <v>2013</v>
      </c>
      <c r="D222" s="3" t="s">
        <v>622</v>
      </c>
      <c r="E222" s="3" t="s">
        <v>621</v>
      </c>
      <c r="F222" s="3" t="s">
        <v>621</v>
      </c>
      <c r="G222" s="3" t="s">
        <v>621</v>
      </c>
      <c r="H222" s="3" t="s">
        <v>621</v>
      </c>
      <c r="I222" s="3" t="s">
        <v>621</v>
      </c>
      <c r="J222" s="3" t="s">
        <v>622</v>
      </c>
      <c r="K222" s="3" t="s">
        <v>621</v>
      </c>
      <c r="L222" s="3" t="s">
        <v>621</v>
      </c>
      <c r="M222" s="3" t="s">
        <v>621</v>
      </c>
      <c r="N222" s="3" t="s">
        <v>621</v>
      </c>
      <c r="O222" s="3" t="s">
        <v>621</v>
      </c>
      <c r="P222" s="3" t="s">
        <v>621</v>
      </c>
      <c r="Q222" s="3" t="s">
        <v>622</v>
      </c>
      <c r="R222" s="3" t="s">
        <v>621</v>
      </c>
      <c r="S222" s="3" t="s">
        <v>621</v>
      </c>
      <c r="T222" s="3" t="s">
        <v>621</v>
      </c>
      <c r="U222" s="3" t="s">
        <v>621</v>
      </c>
      <c r="V222" s="3" t="s">
        <v>621</v>
      </c>
      <c r="Y222" s="20">
        <f t="shared" si="9"/>
        <v>0</v>
      </c>
      <c r="AC222" s="3">
        <f t="shared" si="10"/>
        <v>0</v>
      </c>
      <c r="AD222" s="3">
        <f t="shared" si="11"/>
        <v>0</v>
      </c>
    </row>
    <row r="223" spans="1:30" ht="15" customHeight="1" x14ac:dyDescent="0.25">
      <c r="A223" s="3" t="s">
        <v>277</v>
      </c>
      <c r="B223" s="3" t="s">
        <v>278</v>
      </c>
      <c r="C223" s="3">
        <v>2013</v>
      </c>
      <c r="D223" s="3" t="s">
        <v>622</v>
      </c>
      <c r="E223" s="3" t="s">
        <v>621</v>
      </c>
      <c r="F223" s="3" t="s">
        <v>621</v>
      </c>
      <c r="G223" s="3" t="s">
        <v>621</v>
      </c>
      <c r="H223" s="3" t="s">
        <v>621</v>
      </c>
      <c r="I223" s="3" t="s">
        <v>621</v>
      </c>
      <c r="J223" s="3" t="s">
        <v>622</v>
      </c>
      <c r="K223" s="3" t="s">
        <v>621</v>
      </c>
      <c r="L223" s="3" t="s">
        <v>621</v>
      </c>
      <c r="M223" s="3" t="s">
        <v>621</v>
      </c>
      <c r="N223" s="3" t="s">
        <v>621</v>
      </c>
      <c r="O223" s="3" t="s">
        <v>621</v>
      </c>
      <c r="P223" s="3" t="s">
        <v>621</v>
      </c>
      <c r="Q223" s="3" t="s">
        <v>622</v>
      </c>
      <c r="R223" s="3" t="s">
        <v>621</v>
      </c>
      <c r="S223" s="3" t="s">
        <v>621</v>
      </c>
      <c r="T223" s="3" t="s">
        <v>621</v>
      </c>
      <c r="U223" s="3" t="s">
        <v>621</v>
      </c>
      <c r="V223" s="3" t="s">
        <v>621</v>
      </c>
      <c r="Y223" s="20">
        <f t="shared" si="9"/>
        <v>0</v>
      </c>
      <c r="AC223" s="3">
        <f t="shared" si="10"/>
        <v>0</v>
      </c>
      <c r="AD223" s="3">
        <f t="shared" si="11"/>
        <v>0</v>
      </c>
    </row>
    <row r="224" spans="1:30" ht="15" customHeight="1" x14ac:dyDescent="0.25">
      <c r="A224" s="3" t="s">
        <v>277</v>
      </c>
      <c r="B224" s="3" t="s">
        <v>279</v>
      </c>
      <c r="C224" s="3">
        <v>2013</v>
      </c>
      <c r="D224" s="3" t="s">
        <v>882</v>
      </c>
      <c r="E224" s="3" t="s">
        <v>858</v>
      </c>
      <c r="F224" s="3">
        <v>66.599999999999994</v>
      </c>
      <c r="G224" s="3" t="s">
        <v>621</v>
      </c>
      <c r="H224" s="3" t="s">
        <v>621</v>
      </c>
      <c r="I224" s="3" t="s">
        <v>621</v>
      </c>
      <c r="J224" s="3" t="s">
        <v>622</v>
      </c>
      <c r="K224" s="3" t="s">
        <v>621</v>
      </c>
      <c r="L224" s="3" t="s">
        <v>621</v>
      </c>
      <c r="M224" s="3" t="s">
        <v>621</v>
      </c>
      <c r="N224" s="3" t="s">
        <v>621</v>
      </c>
      <c r="O224" s="3" t="s">
        <v>621</v>
      </c>
      <c r="P224" s="3" t="s">
        <v>621</v>
      </c>
      <c r="Q224" s="3" t="s">
        <v>622</v>
      </c>
      <c r="R224" s="3" t="s">
        <v>621</v>
      </c>
      <c r="S224" s="3" t="s">
        <v>621</v>
      </c>
      <c r="T224" s="3" t="s">
        <v>621</v>
      </c>
      <c r="U224" s="3" t="s">
        <v>621</v>
      </c>
      <c r="V224" s="3" t="s">
        <v>621</v>
      </c>
      <c r="Y224" s="20">
        <f t="shared" si="9"/>
        <v>66.599999999999994</v>
      </c>
      <c r="AC224" s="3">
        <f t="shared" si="10"/>
        <v>78.35294117647058</v>
      </c>
      <c r="AD224" s="3">
        <f t="shared" si="11"/>
        <v>11.752941176470586</v>
      </c>
    </row>
    <row r="225" spans="1:30" ht="15" customHeight="1" x14ac:dyDescent="0.25">
      <c r="A225" s="3" t="s">
        <v>280</v>
      </c>
      <c r="B225" s="3" t="s">
        <v>281</v>
      </c>
      <c r="C225" s="3">
        <v>2013</v>
      </c>
      <c r="D225" s="3" t="s">
        <v>621</v>
      </c>
      <c r="E225" s="3" t="s">
        <v>621</v>
      </c>
      <c r="F225" s="3" t="s">
        <v>621</v>
      </c>
      <c r="G225" s="3" t="s">
        <v>621</v>
      </c>
      <c r="H225" s="3" t="s">
        <v>621</v>
      </c>
      <c r="I225" s="3" t="s">
        <v>621</v>
      </c>
      <c r="J225" s="3" t="s">
        <v>622</v>
      </c>
      <c r="K225" s="3" t="s">
        <v>621</v>
      </c>
      <c r="L225" s="3" t="s">
        <v>621</v>
      </c>
      <c r="M225" s="3" t="s">
        <v>621</v>
      </c>
      <c r="N225" s="3" t="s">
        <v>621</v>
      </c>
      <c r="O225" s="3" t="s">
        <v>621</v>
      </c>
      <c r="P225" s="3" t="s">
        <v>621</v>
      </c>
      <c r="Q225" s="3" t="s">
        <v>622</v>
      </c>
      <c r="R225" s="3" t="s">
        <v>621</v>
      </c>
      <c r="S225" s="3" t="s">
        <v>621</v>
      </c>
      <c r="T225" s="3" t="s">
        <v>621</v>
      </c>
      <c r="U225" s="3" t="s">
        <v>621</v>
      </c>
      <c r="V225" s="3" t="s">
        <v>621</v>
      </c>
      <c r="Y225" s="20">
        <f t="shared" si="9"/>
        <v>0</v>
      </c>
      <c r="AC225" s="3">
        <f t="shared" si="10"/>
        <v>0</v>
      </c>
      <c r="AD225" s="3">
        <f t="shared" si="11"/>
        <v>0</v>
      </c>
    </row>
    <row r="226" spans="1:30" ht="15" customHeight="1" x14ac:dyDescent="0.25">
      <c r="A226" s="3" t="s">
        <v>282</v>
      </c>
      <c r="B226" s="3" t="s">
        <v>283</v>
      </c>
      <c r="C226" s="3">
        <v>2013</v>
      </c>
      <c r="D226" s="3" t="s">
        <v>622</v>
      </c>
      <c r="E226" s="3" t="s">
        <v>621</v>
      </c>
      <c r="F226" s="3" t="s">
        <v>621</v>
      </c>
      <c r="G226" s="3" t="s">
        <v>621</v>
      </c>
      <c r="H226" s="3" t="s">
        <v>621</v>
      </c>
      <c r="I226" s="3" t="s">
        <v>621</v>
      </c>
      <c r="J226" s="3" t="s">
        <v>622</v>
      </c>
      <c r="K226" s="3" t="s">
        <v>621</v>
      </c>
      <c r="L226" s="3" t="s">
        <v>621</v>
      </c>
      <c r="M226" s="3" t="s">
        <v>621</v>
      </c>
      <c r="N226" s="3" t="s">
        <v>621</v>
      </c>
      <c r="O226" s="3" t="s">
        <v>621</v>
      </c>
      <c r="P226" s="3" t="s">
        <v>621</v>
      </c>
      <c r="Q226" s="3" t="s">
        <v>622</v>
      </c>
      <c r="R226" s="3" t="s">
        <v>621</v>
      </c>
      <c r="S226" s="3" t="s">
        <v>621</v>
      </c>
      <c r="T226" s="3" t="s">
        <v>621</v>
      </c>
      <c r="U226" s="3" t="s">
        <v>621</v>
      </c>
      <c r="V226" s="3" t="s">
        <v>621</v>
      </c>
      <c r="Y226" s="20">
        <f t="shared" si="9"/>
        <v>0</v>
      </c>
      <c r="AC226" s="3">
        <f t="shared" si="10"/>
        <v>0</v>
      </c>
      <c r="AD226" s="3">
        <f t="shared" si="11"/>
        <v>0</v>
      </c>
    </row>
    <row r="227" spans="1:30" ht="15" customHeight="1" x14ac:dyDescent="0.25">
      <c r="A227" s="3" t="s">
        <v>282</v>
      </c>
      <c r="B227" s="3" t="s">
        <v>284</v>
      </c>
      <c r="C227" s="3">
        <v>2013</v>
      </c>
      <c r="D227" s="3" t="s">
        <v>622</v>
      </c>
      <c r="E227" s="3" t="s">
        <v>621</v>
      </c>
      <c r="F227" s="3" t="s">
        <v>621</v>
      </c>
      <c r="G227" s="3" t="s">
        <v>621</v>
      </c>
      <c r="H227" s="3" t="s">
        <v>621</v>
      </c>
      <c r="I227" s="3" t="s">
        <v>621</v>
      </c>
      <c r="J227" s="3" t="s">
        <v>622</v>
      </c>
      <c r="K227" s="3" t="s">
        <v>621</v>
      </c>
      <c r="L227" s="3" t="s">
        <v>621</v>
      </c>
      <c r="M227" s="3" t="s">
        <v>621</v>
      </c>
      <c r="N227" s="3" t="s">
        <v>621</v>
      </c>
      <c r="O227" s="3" t="s">
        <v>621</v>
      </c>
      <c r="P227" s="3" t="s">
        <v>621</v>
      </c>
      <c r="Q227" s="3" t="s">
        <v>622</v>
      </c>
      <c r="R227" s="3" t="s">
        <v>621</v>
      </c>
      <c r="S227" s="3" t="s">
        <v>621</v>
      </c>
      <c r="T227" s="3" t="s">
        <v>621</v>
      </c>
      <c r="U227" s="3" t="s">
        <v>621</v>
      </c>
      <c r="V227" s="3" t="s">
        <v>621</v>
      </c>
      <c r="Y227" s="20">
        <f t="shared" si="9"/>
        <v>0</v>
      </c>
      <c r="AC227" s="3">
        <f t="shared" si="10"/>
        <v>0</v>
      </c>
      <c r="AD227" s="3">
        <f t="shared" si="11"/>
        <v>0</v>
      </c>
    </row>
    <row r="228" spans="1:30" ht="15" customHeight="1" x14ac:dyDescent="0.25">
      <c r="A228" s="3" t="s">
        <v>282</v>
      </c>
      <c r="B228" s="3" t="s">
        <v>285</v>
      </c>
      <c r="C228" s="3">
        <v>2013</v>
      </c>
      <c r="D228" s="3" t="s">
        <v>622</v>
      </c>
      <c r="E228" s="3" t="s">
        <v>621</v>
      </c>
      <c r="F228" s="3" t="s">
        <v>621</v>
      </c>
      <c r="G228" s="3" t="s">
        <v>621</v>
      </c>
      <c r="H228" s="3" t="s">
        <v>621</v>
      </c>
      <c r="I228" s="3" t="s">
        <v>621</v>
      </c>
      <c r="J228" s="3" t="s">
        <v>622</v>
      </c>
      <c r="K228" s="3" t="s">
        <v>621</v>
      </c>
      <c r="L228" s="3" t="s">
        <v>621</v>
      </c>
      <c r="M228" s="3" t="s">
        <v>621</v>
      </c>
      <c r="N228" s="3" t="s">
        <v>621</v>
      </c>
      <c r="O228" s="3" t="s">
        <v>621</v>
      </c>
      <c r="P228" s="3" t="s">
        <v>621</v>
      </c>
      <c r="Q228" s="3" t="s">
        <v>622</v>
      </c>
      <c r="R228" s="3" t="s">
        <v>621</v>
      </c>
      <c r="S228" s="3" t="s">
        <v>621</v>
      </c>
      <c r="T228" s="3" t="s">
        <v>621</v>
      </c>
      <c r="U228" s="3" t="s">
        <v>621</v>
      </c>
      <c r="V228" s="3" t="s">
        <v>621</v>
      </c>
      <c r="Y228" s="20">
        <f t="shared" si="9"/>
        <v>0</v>
      </c>
      <c r="AC228" s="3">
        <f t="shared" si="10"/>
        <v>0</v>
      </c>
      <c r="AD228" s="3">
        <f t="shared" si="11"/>
        <v>0</v>
      </c>
    </row>
    <row r="229" spans="1:30" ht="15" customHeight="1" x14ac:dyDescent="0.25">
      <c r="A229" s="3" t="s">
        <v>282</v>
      </c>
      <c r="B229" s="3" t="s">
        <v>286</v>
      </c>
      <c r="C229" s="3">
        <v>2013</v>
      </c>
      <c r="D229" s="3" t="s">
        <v>622</v>
      </c>
      <c r="E229" s="3" t="s">
        <v>621</v>
      </c>
      <c r="F229" s="3" t="s">
        <v>621</v>
      </c>
      <c r="G229" s="3" t="s">
        <v>621</v>
      </c>
      <c r="H229" s="3" t="s">
        <v>621</v>
      </c>
      <c r="I229" s="3" t="s">
        <v>621</v>
      </c>
      <c r="J229" s="3" t="s">
        <v>622</v>
      </c>
      <c r="K229" s="3" t="s">
        <v>621</v>
      </c>
      <c r="L229" s="3" t="s">
        <v>621</v>
      </c>
      <c r="M229" s="3" t="s">
        <v>621</v>
      </c>
      <c r="N229" s="3" t="s">
        <v>621</v>
      </c>
      <c r="O229" s="3" t="s">
        <v>621</v>
      </c>
      <c r="P229" s="3" t="s">
        <v>621</v>
      </c>
      <c r="Q229" s="3" t="s">
        <v>622</v>
      </c>
      <c r="R229" s="3" t="s">
        <v>621</v>
      </c>
      <c r="S229" s="3" t="s">
        <v>621</v>
      </c>
      <c r="T229" s="3" t="s">
        <v>621</v>
      </c>
      <c r="U229" s="3" t="s">
        <v>621</v>
      </c>
      <c r="V229" s="3" t="s">
        <v>621</v>
      </c>
      <c r="Y229" s="20">
        <f t="shared" si="9"/>
        <v>0</v>
      </c>
      <c r="AC229" s="3">
        <f t="shared" si="10"/>
        <v>0</v>
      </c>
      <c r="AD229" s="3">
        <f t="shared" si="11"/>
        <v>0</v>
      </c>
    </row>
    <row r="230" spans="1:30" ht="15" customHeight="1" x14ac:dyDescent="0.25">
      <c r="A230" s="3" t="s">
        <v>282</v>
      </c>
      <c r="B230" s="3" t="s">
        <v>287</v>
      </c>
      <c r="C230" s="3">
        <v>2013</v>
      </c>
      <c r="D230" s="3" t="s">
        <v>622</v>
      </c>
      <c r="E230" s="3" t="s">
        <v>621</v>
      </c>
      <c r="F230" s="3" t="s">
        <v>621</v>
      </c>
      <c r="G230" s="3" t="s">
        <v>621</v>
      </c>
      <c r="H230" s="3" t="s">
        <v>621</v>
      </c>
      <c r="I230" s="3" t="s">
        <v>621</v>
      </c>
      <c r="J230" s="3" t="s">
        <v>622</v>
      </c>
      <c r="K230" s="3" t="s">
        <v>621</v>
      </c>
      <c r="L230" s="3" t="s">
        <v>621</v>
      </c>
      <c r="M230" s="3" t="s">
        <v>621</v>
      </c>
      <c r="N230" s="3" t="s">
        <v>621</v>
      </c>
      <c r="O230" s="3" t="s">
        <v>621</v>
      </c>
      <c r="P230" s="3" t="s">
        <v>621</v>
      </c>
      <c r="Q230" s="3" t="s">
        <v>622</v>
      </c>
      <c r="R230" s="3" t="s">
        <v>621</v>
      </c>
      <c r="S230" s="3" t="s">
        <v>621</v>
      </c>
      <c r="T230" s="3" t="s">
        <v>621</v>
      </c>
      <c r="U230" s="3" t="s">
        <v>621</v>
      </c>
      <c r="V230" s="3" t="s">
        <v>621</v>
      </c>
      <c r="Y230" s="20">
        <f t="shared" si="9"/>
        <v>0</v>
      </c>
      <c r="AC230" s="3">
        <f t="shared" si="10"/>
        <v>0</v>
      </c>
      <c r="AD230" s="3">
        <f t="shared" si="11"/>
        <v>0</v>
      </c>
    </row>
    <row r="231" spans="1:30" ht="15" customHeight="1" x14ac:dyDescent="0.25">
      <c r="A231" s="3" t="s">
        <v>282</v>
      </c>
      <c r="B231" s="3" t="s">
        <v>288</v>
      </c>
      <c r="C231" s="3">
        <v>2013</v>
      </c>
      <c r="D231" s="3" t="s">
        <v>622</v>
      </c>
      <c r="E231" s="3" t="s">
        <v>621</v>
      </c>
      <c r="F231" s="3" t="s">
        <v>621</v>
      </c>
      <c r="G231" s="3" t="s">
        <v>621</v>
      </c>
      <c r="H231" s="3" t="s">
        <v>621</v>
      </c>
      <c r="I231" s="3" t="s">
        <v>621</v>
      </c>
      <c r="J231" s="3" t="s">
        <v>622</v>
      </c>
      <c r="K231" s="3" t="s">
        <v>621</v>
      </c>
      <c r="L231" s="3" t="s">
        <v>621</v>
      </c>
      <c r="M231" s="3" t="s">
        <v>621</v>
      </c>
      <c r="N231" s="3" t="s">
        <v>621</v>
      </c>
      <c r="O231" s="3" t="s">
        <v>621</v>
      </c>
      <c r="P231" s="3" t="s">
        <v>621</v>
      </c>
      <c r="Q231" s="3" t="s">
        <v>622</v>
      </c>
      <c r="R231" s="3" t="s">
        <v>621</v>
      </c>
      <c r="S231" s="3" t="s">
        <v>621</v>
      </c>
      <c r="T231" s="3" t="s">
        <v>621</v>
      </c>
      <c r="U231" s="3" t="s">
        <v>621</v>
      </c>
      <c r="V231" s="3" t="s">
        <v>621</v>
      </c>
      <c r="Y231" s="20">
        <f t="shared" si="9"/>
        <v>0</v>
      </c>
      <c r="AC231" s="3">
        <f t="shared" si="10"/>
        <v>0</v>
      </c>
      <c r="AD231" s="3">
        <f t="shared" si="11"/>
        <v>0</v>
      </c>
    </row>
    <row r="232" spans="1:30" ht="15" customHeight="1" x14ac:dyDescent="0.25">
      <c r="A232" s="3" t="s">
        <v>282</v>
      </c>
      <c r="B232" s="3" t="s">
        <v>289</v>
      </c>
      <c r="C232" s="3">
        <v>2013</v>
      </c>
      <c r="D232" s="3" t="s">
        <v>622</v>
      </c>
      <c r="E232" s="3" t="s">
        <v>621</v>
      </c>
      <c r="F232" s="3" t="s">
        <v>621</v>
      </c>
      <c r="G232" s="3" t="s">
        <v>621</v>
      </c>
      <c r="H232" s="3" t="s">
        <v>621</v>
      </c>
      <c r="I232" s="3" t="s">
        <v>621</v>
      </c>
      <c r="J232" s="3" t="s">
        <v>622</v>
      </c>
      <c r="K232" s="3" t="s">
        <v>621</v>
      </c>
      <c r="L232" s="3" t="s">
        <v>621</v>
      </c>
      <c r="M232" s="3" t="s">
        <v>621</v>
      </c>
      <c r="N232" s="3" t="s">
        <v>621</v>
      </c>
      <c r="O232" s="3" t="s">
        <v>621</v>
      </c>
      <c r="P232" s="3" t="s">
        <v>621</v>
      </c>
      <c r="Q232" s="3" t="s">
        <v>622</v>
      </c>
      <c r="R232" s="3" t="s">
        <v>621</v>
      </c>
      <c r="S232" s="3" t="s">
        <v>621</v>
      </c>
      <c r="T232" s="3" t="s">
        <v>621</v>
      </c>
      <c r="U232" s="3" t="s">
        <v>621</v>
      </c>
      <c r="V232" s="3" t="s">
        <v>621</v>
      </c>
      <c r="Y232" s="20">
        <f t="shared" si="9"/>
        <v>0</v>
      </c>
      <c r="AC232" s="3">
        <f t="shared" si="10"/>
        <v>0</v>
      </c>
      <c r="AD232" s="3">
        <f t="shared" si="11"/>
        <v>0</v>
      </c>
    </row>
    <row r="233" spans="1:30" ht="15" customHeight="1" x14ac:dyDescent="0.25">
      <c r="A233" s="3" t="s">
        <v>282</v>
      </c>
      <c r="B233" s="3" t="s">
        <v>290</v>
      </c>
      <c r="C233" s="3">
        <v>2013</v>
      </c>
      <c r="D233" s="3" t="s">
        <v>622</v>
      </c>
      <c r="E233" s="3" t="s">
        <v>621</v>
      </c>
      <c r="F233" s="3" t="s">
        <v>621</v>
      </c>
      <c r="G233" s="3" t="s">
        <v>621</v>
      </c>
      <c r="H233" s="3" t="s">
        <v>621</v>
      </c>
      <c r="I233" s="3" t="s">
        <v>621</v>
      </c>
      <c r="J233" s="3" t="s">
        <v>622</v>
      </c>
      <c r="K233" s="3" t="s">
        <v>621</v>
      </c>
      <c r="L233" s="3" t="s">
        <v>621</v>
      </c>
      <c r="M233" s="3" t="s">
        <v>621</v>
      </c>
      <c r="N233" s="3" t="s">
        <v>621</v>
      </c>
      <c r="O233" s="3" t="s">
        <v>621</v>
      </c>
      <c r="P233" s="3" t="s">
        <v>621</v>
      </c>
      <c r="Q233" s="3" t="s">
        <v>622</v>
      </c>
      <c r="R233" s="3" t="s">
        <v>621</v>
      </c>
      <c r="S233" s="3" t="s">
        <v>621</v>
      </c>
      <c r="T233" s="3" t="s">
        <v>621</v>
      </c>
      <c r="U233" s="3" t="s">
        <v>621</v>
      </c>
      <c r="V233" s="3" t="s">
        <v>621</v>
      </c>
      <c r="Y233" s="20">
        <f t="shared" si="9"/>
        <v>0</v>
      </c>
      <c r="AC233" s="3">
        <f t="shared" si="10"/>
        <v>0</v>
      </c>
      <c r="AD233" s="3">
        <f t="shared" si="11"/>
        <v>0</v>
      </c>
    </row>
    <row r="234" spans="1:30" ht="15" customHeight="1" x14ac:dyDescent="0.25">
      <c r="A234" s="3" t="s">
        <v>291</v>
      </c>
      <c r="B234" s="3" t="s">
        <v>292</v>
      </c>
      <c r="C234" s="3">
        <v>2013</v>
      </c>
      <c r="D234" s="3" t="s">
        <v>622</v>
      </c>
      <c r="E234" s="3" t="s">
        <v>621</v>
      </c>
      <c r="F234" s="3" t="s">
        <v>621</v>
      </c>
      <c r="G234" s="3" t="s">
        <v>621</v>
      </c>
      <c r="H234" s="3" t="s">
        <v>621</v>
      </c>
      <c r="I234" s="3" t="s">
        <v>621</v>
      </c>
      <c r="J234" s="3" t="s">
        <v>622</v>
      </c>
      <c r="K234" s="3" t="s">
        <v>621</v>
      </c>
      <c r="L234" s="3" t="s">
        <v>621</v>
      </c>
      <c r="M234" s="3" t="s">
        <v>621</v>
      </c>
      <c r="N234" s="3" t="s">
        <v>621</v>
      </c>
      <c r="O234" s="3" t="s">
        <v>621</v>
      </c>
      <c r="P234" s="3" t="s">
        <v>621</v>
      </c>
      <c r="Q234" s="3" t="s">
        <v>622</v>
      </c>
      <c r="R234" s="3" t="s">
        <v>621</v>
      </c>
      <c r="S234" s="3" t="s">
        <v>621</v>
      </c>
      <c r="T234" s="3" t="s">
        <v>621</v>
      </c>
      <c r="U234" s="3" t="s">
        <v>621</v>
      </c>
      <c r="V234" s="3" t="s">
        <v>621</v>
      </c>
      <c r="Y234" s="20">
        <f t="shared" si="9"/>
        <v>0</v>
      </c>
      <c r="AC234" s="3">
        <f t="shared" si="10"/>
        <v>0</v>
      </c>
      <c r="AD234" s="3">
        <f t="shared" si="11"/>
        <v>0</v>
      </c>
    </row>
    <row r="235" spans="1:30" ht="15" customHeight="1" x14ac:dyDescent="0.25">
      <c r="A235" s="3" t="s">
        <v>293</v>
      </c>
      <c r="B235" s="3" t="s">
        <v>190</v>
      </c>
      <c r="C235" s="3">
        <v>2013</v>
      </c>
      <c r="D235" s="3" t="s">
        <v>883</v>
      </c>
      <c r="E235" s="3" t="s">
        <v>854</v>
      </c>
      <c r="F235" s="3">
        <v>9.6</v>
      </c>
      <c r="G235" s="3" t="s">
        <v>856</v>
      </c>
      <c r="H235" s="3">
        <v>0.2</v>
      </c>
      <c r="I235" s="3" t="s">
        <v>621</v>
      </c>
      <c r="J235" s="3" t="s">
        <v>622</v>
      </c>
      <c r="K235" s="3" t="s">
        <v>621</v>
      </c>
      <c r="L235" s="3" t="s">
        <v>621</v>
      </c>
      <c r="M235" s="3" t="s">
        <v>621</v>
      </c>
      <c r="N235" s="3" t="s">
        <v>621</v>
      </c>
      <c r="O235" s="3" t="s">
        <v>621</v>
      </c>
      <c r="P235" s="3" t="s">
        <v>621</v>
      </c>
      <c r="Q235" s="3" t="s">
        <v>622</v>
      </c>
      <c r="R235" s="3" t="s">
        <v>621</v>
      </c>
      <c r="S235" s="3" t="s">
        <v>621</v>
      </c>
      <c r="T235" s="3" t="s">
        <v>621</v>
      </c>
      <c r="U235" s="3" t="s">
        <v>621</v>
      </c>
      <c r="V235" s="3" t="s">
        <v>621</v>
      </c>
      <c r="Y235" s="20">
        <f t="shared" si="9"/>
        <v>9.7999999999999989</v>
      </c>
      <c r="AC235" s="3">
        <f t="shared" si="10"/>
        <v>11.529411764705882</v>
      </c>
      <c r="AD235" s="3">
        <f t="shared" si="11"/>
        <v>1.7294117647058833</v>
      </c>
    </row>
    <row r="236" spans="1:30" ht="15" customHeight="1" x14ac:dyDescent="0.25">
      <c r="A236" s="3" t="s">
        <v>293</v>
      </c>
      <c r="B236" s="3" t="s">
        <v>294</v>
      </c>
      <c r="C236" s="3">
        <v>2013</v>
      </c>
      <c r="D236" s="3" t="s">
        <v>622</v>
      </c>
      <c r="E236" s="3" t="s">
        <v>621</v>
      </c>
      <c r="F236" s="3" t="s">
        <v>621</v>
      </c>
      <c r="G236" s="3" t="s">
        <v>621</v>
      </c>
      <c r="H236" s="3" t="s">
        <v>621</v>
      </c>
      <c r="I236" s="3" t="s">
        <v>621</v>
      </c>
      <c r="J236" s="3" t="s">
        <v>622</v>
      </c>
      <c r="K236" s="3" t="s">
        <v>621</v>
      </c>
      <c r="L236" s="3" t="s">
        <v>621</v>
      </c>
      <c r="M236" s="3" t="s">
        <v>621</v>
      </c>
      <c r="N236" s="3" t="s">
        <v>621</v>
      </c>
      <c r="O236" s="3" t="s">
        <v>621</v>
      </c>
      <c r="P236" s="3" t="s">
        <v>621</v>
      </c>
      <c r="Q236" s="3" t="s">
        <v>622</v>
      </c>
      <c r="R236" s="3" t="s">
        <v>621</v>
      </c>
      <c r="S236" s="3" t="s">
        <v>621</v>
      </c>
      <c r="T236" s="3" t="s">
        <v>621</v>
      </c>
      <c r="U236" s="3" t="s">
        <v>621</v>
      </c>
      <c r="V236" s="3" t="s">
        <v>621</v>
      </c>
      <c r="Y236" s="20">
        <f t="shared" si="9"/>
        <v>0</v>
      </c>
      <c r="AC236" s="3">
        <f t="shared" si="10"/>
        <v>0</v>
      </c>
      <c r="AD236" s="3">
        <f t="shared" si="11"/>
        <v>0</v>
      </c>
    </row>
    <row r="237" spans="1:30" ht="15" customHeight="1" x14ac:dyDescent="0.25">
      <c r="A237" s="3" t="s">
        <v>293</v>
      </c>
      <c r="B237" s="3" t="s">
        <v>295</v>
      </c>
      <c r="C237" s="3">
        <v>2013</v>
      </c>
      <c r="D237" s="3" t="s">
        <v>622</v>
      </c>
      <c r="E237" s="3" t="s">
        <v>621</v>
      </c>
      <c r="F237" s="3" t="s">
        <v>621</v>
      </c>
      <c r="G237" s="3" t="s">
        <v>621</v>
      </c>
      <c r="H237" s="3" t="s">
        <v>621</v>
      </c>
      <c r="I237" s="3" t="s">
        <v>621</v>
      </c>
      <c r="J237" s="3" t="s">
        <v>622</v>
      </c>
      <c r="K237" s="3" t="s">
        <v>621</v>
      </c>
      <c r="L237" s="3" t="s">
        <v>621</v>
      </c>
      <c r="M237" s="3" t="s">
        <v>621</v>
      </c>
      <c r="N237" s="3" t="s">
        <v>621</v>
      </c>
      <c r="O237" s="3" t="s">
        <v>621</v>
      </c>
      <c r="P237" s="3" t="s">
        <v>621</v>
      </c>
      <c r="Q237" s="3" t="s">
        <v>622</v>
      </c>
      <c r="R237" s="3" t="s">
        <v>621</v>
      </c>
      <c r="S237" s="3" t="s">
        <v>621</v>
      </c>
      <c r="T237" s="3" t="s">
        <v>621</v>
      </c>
      <c r="U237" s="3" t="s">
        <v>621</v>
      </c>
      <c r="V237" s="3" t="s">
        <v>621</v>
      </c>
      <c r="Y237" s="20">
        <f t="shared" si="9"/>
        <v>0</v>
      </c>
      <c r="AC237" s="3">
        <f t="shared" si="10"/>
        <v>0</v>
      </c>
      <c r="AD237" s="3">
        <f t="shared" si="11"/>
        <v>0</v>
      </c>
    </row>
    <row r="238" spans="1:30" ht="15" customHeight="1" x14ac:dyDescent="0.25">
      <c r="A238" s="3" t="s">
        <v>293</v>
      </c>
      <c r="B238" s="3" t="s">
        <v>296</v>
      </c>
      <c r="C238" s="3">
        <v>2013</v>
      </c>
      <c r="D238" s="3" t="s">
        <v>622</v>
      </c>
      <c r="E238" s="3" t="s">
        <v>621</v>
      </c>
      <c r="F238" s="3" t="s">
        <v>621</v>
      </c>
      <c r="G238" s="3" t="s">
        <v>621</v>
      </c>
      <c r="H238" s="3" t="s">
        <v>621</v>
      </c>
      <c r="I238" s="3" t="s">
        <v>621</v>
      </c>
      <c r="J238" s="3" t="s">
        <v>622</v>
      </c>
      <c r="K238" s="3" t="s">
        <v>621</v>
      </c>
      <c r="L238" s="3" t="s">
        <v>621</v>
      </c>
      <c r="M238" s="3" t="s">
        <v>621</v>
      </c>
      <c r="N238" s="3" t="s">
        <v>621</v>
      </c>
      <c r="O238" s="3" t="s">
        <v>621</v>
      </c>
      <c r="P238" s="3" t="s">
        <v>621</v>
      </c>
      <c r="Q238" s="3" t="s">
        <v>622</v>
      </c>
      <c r="R238" s="3" t="s">
        <v>621</v>
      </c>
      <c r="S238" s="3" t="s">
        <v>621</v>
      </c>
      <c r="T238" s="3" t="s">
        <v>621</v>
      </c>
      <c r="U238" s="3" t="s">
        <v>621</v>
      </c>
      <c r="V238" s="3" t="s">
        <v>621</v>
      </c>
      <c r="Y238" s="20">
        <f t="shared" si="9"/>
        <v>0</v>
      </c>
      <c r="AC238" s="3">
        <f t="shared" si="10"/>
        <v>0</v>
      </c>
      <c r="AD238" s="3">
        <f t="shared" si="11"/>
        <v>0</v>
      </c>
    </row>
    <row r="239" spans="1:30"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Y239" s="20">
        <f t="shared" si="9"/>
        <v>0</v>
      </c>
      <c r="AC239" s="3">
        <f t="shared" si="10"/>
        <v>0</v>
      </c>
      <c r="AD239" s="3">
        <f t="shared" si="11"/>
        <v>0</v>
      </c>
    </row>
    <row r="240" spans="1:30" ht="15" customHeight="1" x14ac:dyDescent="0.25">
      <c r="A240" s="3" t="s">
        <v>299</v>
      </c>
      <c r="B240" s="3" t="s">
        <v>300</v>
      </c>
      <c r="C240" s="3">
        <v>2013</v>
      </c>
      <c r="D240" s="3" t="s">
        <v>622</v>
      </c>
      <c r="E240" s="3" t="s">
        <v>621</v>
      </c>
      <c r="F240" s="3" t="s">
        <v>621</v>
      </c>
      <c r="G240" s="3" t="s">
        <v>621</v>
      </c>
      <c r="H240" s="3" t="s">
        <v>621</v>
      </c>
      <c r="I240" s="3" t="s">
        <v>621</v>
      </c>
      <c r="J240" s="3" t="s">
        <v>622</v>
      </c>
      <c r="K240" s="3" t="s">
        <v>621</v>
      </c>
      <c r="L240" s="3" t="s">
        <v>621</v>
      </c>
      <c r="M240" s="3" t="s">
        <v>621</v>
      </c>
      <c r="N240" s="3" t="s">
        <v>621</v>
      </c>
      <c r="O240" s="3" t="s">
        <v>621</v>
      </c>
      <c r="P240" s="3" t="s">
        <v>621</v>
      </c>
      <c r="Q240" s="3" t="s">
        <v>622</v>
      </c>
      <c r="R240" s="3" t="s">
        <v>621</v>
      </c>
      <c r="S240" s="3" t="s">
        <v>621</v>
      </c>
      <c r="T240" s="3" t="s">
        <v>621</v>
      </c>
      <c r="U240" s="3" t="s">
        <v>621</v>
      </c>
      <c r="V240" s="3" t="s">
        <v>621</v>
      </c>
      <c r="Y240" s="20">
        <f t="shared" si="9"/>
        <v>0</v>
      </c>
      <c r="AC240" s="3">
        <f t="shared" si="10"/>
        <v>0</v>
      </c>
      <c r="AD240" s="3">
        <f t="shared" si="11"/>
        <v>0</v>
      </c>
    </row>
    <row r="241" spans="1:30" ht="15" customHeight="1" x14ac:dyDescent="0.25">
      <c r="A241" s="3" t="s">
        <v>301</v>
      </c>
      <c r="B241" s="3" t="s">
        <v>302</v>
      </c>
      <c r="C241" s="3">
        <v>2013</v>
      </c>
      <c r="D241" s="3" t="s">
        <v>622</v>
      </c>
      <c r="E241" s="3" t="s">
        <v>621</v>
      </c>
      <c r="F241" s="3" t="s">
        <v>621</v>
      </c>
      <c r="G241" s="3" t="s">
        <v>621</v>
      </c>
      <c r="H241" s="3" t="s">
        <v>621</v>
      </c>
      <c r="I241" s="3" t="s">
        <v>621</v>
      </c>
      <c r="J241" s="3" t="s">
        <v>622</v>
      </c>
      <c r="K241" s="3" t="s">
        <v>621</v>
      </c>
      <c r="L241" s="3" t="s">
        <v>621</v>
      </c>
      <c r="M241" s="3" t="s">
        <v>621</v>
      </c>
      <c r="N241" s="3" t="s">
        <v>621</v>
      </c>
      <c r="O241" s="3" t="s">
        <v>621</v>
      </c>
      <c r="P241" s="3" t="s">
        <v>621</v>
      </c>
      <c r="Q241" s="3" t="s">
        <v>622</v>
      </c>
      <c r="R241" s="3" t="s">
        <v>621</v>
      </c>
      <c r="S241" s="3" t="s">
        <v>621</v>
      </c>
      <c r="T241" s="3" t="s">
        <v>621</v>
      </c>
      <c r="U241" s="3" t="s">
        <v>621</v>
      </c>
      <c r="V241" s="3" t="s">
        <v>621</v>
      </c>
      <c r="Y241" s="20">
        <f t="shared" si="9"/>
        <v>0</v>
      </c>
      <c r="AC241" s="3">
        <f t="shared" si="10"/>
        <v>0</v>
      </c>
      <c r="AD241" s="3">
        <f t="shared" si="11"/>
        <v>0</v>
      </c>
    </row>
    <row r="242" spans="1:30" ht="15" customHeight="1" x14ac:dyDescent="0.25">
      <c r="A242" s="3" t="s">
        <v>303</v>
      </c>
      <c r="B242" s="3" t="s">
        <v>304</v>
      </c>
      <c r="C242" s="3">
        <v>2013</v>
      </c>
      <c r="D242" s="3" t="s">
        <v>884</v>
      </c>
      <c r="E242" s="3" t="s">
        <v>854</v>
      </c>
      <c r="F242" s="3">
        <v>13.3</v>
      </c>
      <c r="G242" s="3" t="s">
        <v>885</v>
      </c>
      <c r="H242" s="3">
        <v>0</v>
      </c>
      <c r="I242" s="3" t="s">
        <v>621</v>
      </c>
      <c r="J242" s="3" t="s">
        <v>622</v>
      </c>
      <c r="K242" s="3" t="s">
        <v>621</v>
      </c>
      <c r="L242" s="3" t="s">
        <v>621</v>
      </c>
      <c r="M242" s="3" t="s">
        <v>621</v>
      </c>
      <c r="N242" s="3" t="s">
        <v>621</v>
      </c>
      <c r="O242" s="3" t="s">
        <v>621</v>
      </c>
      <c r="P242" s="3" t="s">
        <v>621</v>
      </c>
      <c r="Q242" s="3" t="s">
        <v>622</v>
      </c>
      <c r="R242" s="3" t="s">
        <v>621</v>
      </c>
      <c r="S242" s="3" t="s">
        <v>621</v>
      </c>
      <c r="T242" s="3" t="s">
        <v>621</v>
      </c>
      <c r="U242" s="3" t="s">
        <v>621</v>
      </c>
      <c r="V242" s="3" t="s">
        <v>621</v>
      </c>
      <c r="Y242" s="20">
        <f t="shared" si="9"/>
        <v>13.3</v>
      </c>
      <c r="AC242" s="3">
        <f t="shared" si="10"/>
        <v>15.647058823529413</v>
      </c>
      <c r="AD242" s="3">
        <f t="shared" si="11"/>
        <v>2.3470588235294123</v>
      </c>
    </row>
    <row r="243" spans="1:30" ht="15" customHeight="1" x14ac:dyDescent="0.25">
      <c r="A243" s="3" t="s">
        <v>305</v>
      </c>
      <c r="B243" s="3" t="s">
        <v>306</v>
      </c>
      <c r="C243" s="3">
        <v>2013</v>
      </c>
      <c r="D243" s="3" t="s">
        <v>668</v>
      </c>
      <c r="E243" s="3" t="s">
        <v>855</v>
      </c>
      <c r="F243" s="3">
        <v>0</v>
      </c>
      <c r="G243" s="3" t="s">
        <v>862</v>
      </c>
      <c r="H243" s="3">
        <v>0.3</v>
      </c>
      <c r="I243" s="3" t="s">
        <v>621</v>
      </c>
      <c r="J243" s="3" t="s">
        <v>622</v>
      </c>
      <c r="K243" s="3" t="s">
        <v>621</v>
      </c>
      <c r="L243" s="3" t="s">
        <v>621</v>
      </c>
      <c r="M243" s="3" t="s">
        <v>621</v>
      </c>
      <c r="N243" s="3" t="s">
        <v>621</v>
      </c>
      <c r="O243" s="3" t="s">
        <v>621</v>
      </c>
      <c r="P243" s="3" t="s">
        <v>621</v>
      </c>
      <c r="Q243" s="3" t="s">
        <v>622</v>
      </c>
      <c r="R243" s="3" t="s">
        <v>621</v>
      </c>
      <c r="S243" s="3" t="s">
        <v>621</v>
      </c>
      <c r="T243" s="3" t="s">
        <v>621</v>
      </c>
      <c r="U243" s="3" t="s">
        <v>621</v>
      </c>
      <c r="V243" s="3" t="s">
        <v>621</v>
      </c>
      <c r="Y243" s="20">
        <f t="shared" si="9"/>
        <v>0.3</v>
      </c>
      <c r="AC243" s="3">
        <f t="shared" si="10"/>
        <v>0.35294117647058826</v>
      </c>
      <c r="AD243" s="3">
        <f t="shared" si="11"/>
        <v>5.2941176470588269E-2</v>
      </c>
    </row>
    <row r="244" spans="1:30" ht="15" customHeight="1" x14ac:dyDescent="0.25">
      <c r="A244" s="3" t="s">
        <v>305</v>
      </c>
      <c r="B244" s="3" t="s">
        <v>307</v>
      </c>
      <c r="C244" s="3">
        <v>2013</v>
      </c>
      <c r="D244" s="3" t="s">
        <v>668</v>
      </c>
      <c r="E244" s="3" t="s">
        <v>855</v>
      </c>
      <c r="F244" s="3">
        <v>0</v>
      </c>
      <c r="G244" s="3" t="s">
        <v>862</v>
      </c>
      <c r="H244" s="3">
        <v>6.4</v>
      </c>
      <c r="I244" s="3" t="s">
        <v>621</v>
      </c>
      <c r="J244" s="3" t="s">
        <v>622</v>
      </c>
      <c r="K244" s="3" t="s">
        <v>621</v>
      </c>
      <c r="L244" s="3" t="s">
        <v>621</v>
      </c>
      <c r="M244" s="3" t="s">
        <v>621</v>
      </c>
      <c r="N244" s="3" t="s">
        <v>621</v>
      </c>
      <c r="O244" s="3" t="s">
        <v>621</v>
      </c>
      <c r="P244" s="3" t="s">
        <v>621</v>
      </c>
      <c r="Q244" s="3" t="s">
        <v>622</v>
      </c>
      <c r="R244" s="3" t="s">
        <v>621</v>
      </c>
      <c r="S244" s="3" t="s">
        <v>621</v>
      </c>
      <c r="T244" s="3" t="s">
        <v>621</v>
      </c>
      <c r="U244" s="3" t="s">
        <v>621</v>
      </c>
      <c r="V244" s="3" t="s">
        <v>621</v>
      </c>
      <c r="Y244" s="20">
        <f t="shared" si="9"/>
        <v>6.4</v>
      </c>
      <c r="AC244" s="3">
        <f t="shared" si="10"/>
        <v>7.5294117647058831</v>
      </c>
      <c r="AD244" s="3">
        <f t="shared" si="11"/>
        <v>1.1294117647058828</v>
      </c>
    </row>
    <row r="245" spans="1:30" ht="15" customHeight="1" x14ac:dyDescent="0.25">
      <c r="A245" s="3" t="s">
        <v>305</v>
      </c>
      <c r="B245" s="3" t="s">
        <v>308</v>
      </c>
      <c r="C245" s="3">
        <v>2013</v>
      </c>
      <c r="D245" s="3" t="s">
        <v>668</v>
      </c>
      <c r="E245" s="3" t="s">
        <v>621</v>
      </c>
      <c r="F245" s="3" t="s">
        <v>621</v>
      </c>
      <c r="G245" s="3" t="s">
        <v>621</v>
      </c>
      <c r="H245" s="3" t="s">
        <v>621</v>
      </c>
      <c r="I245" s="3" t="s">
        <v>621</v>
      </c>
      <c r="J245" s="3" t="s">
        <v>622</v>
      </c>
      <c r="K245" s="3" t="s">
        <v>621</v>
      </c>
      <c r="L245" s="3" t="s">
        <v>621</v>
      </c>
      <c r="M245" s="3" t="s">
        <v>621</v>
      </c>
      <c r="N245" s="3" t="s">
        <v>621</v>
      </c>
      <c r="O245" s="3" t="s">
        <v>621</v>
      </c>
      <c r="P245" s="3" t="s">
        <v>621</v>
      </c>
      <c r="Q245" s="3" t="s">
        <v>622</v>
      </c>
      <c r="R245" s="3" t="s">
        <v>621</v>
      </c>
      <c r="S245" s="3" t="s">
        <v>621</v>
      </c>
      <c r="T245" s="3" t="s">
        <v>621</v>
      </c>
      <c r="U245" s="3" t="s">
        <v>621</v>
      </c>
      <c r="V245" s="3" t="s">
        <v>621</v>
      </c>
      <c r="Y245" s="20">
        <f t="shared" si="9"/>
        <v>0</v>
      </c>
      <c r="AC245" s="3">
        <f t="shared" si="10"/>
        <v>0</v>
      </c>
      <c r="AD245" s="3">
        <f t="shared" si="11"/>
        <v>0</v>
      </c>
    </row>
    <row r="246" spans="1:30" ht="15" customHeight="1" x14ac:dyDescent="0.25">
      <c r="A246" s="3" t="s">
        <v>305</v>
      </c>
      <c r="B246" s="3" t="s">
        <v>309</v>
      </c>
      <c r="C246" s="3">
        <v>2013</v>
      </c>
      <c r="D246" s="3" t="s">
        <v>668</v>
      </c>
      <c r="E246" s="3" t="s">
        <v>855</v>
      </c>
      <c r="F246" s="3">
        <v>0</v>
      </c>
      <c r="G246" s="3" t="s">
        <v>862</v>
      </c>
      <c r="H246" s="3">
        <v>0.3</v>
      </c>
      <c r="I246" s="3" t="s">
        <v>621</v>
      </c>
      <c r="J246" s="3" t="s">
        <v>622</v>
      </c>
      <c r="K246" s="3" t="s">
        <v>621</v>
      </c>
      <c r="L246" s="3" t="s">
        <v>621</v>
      </c>
      <c r="M246" s="3" t="s">
        <v>621</v>
      </c>
      <c r="N246" s="3" t="s">
        <v>621</v>
      </c>
      <c r="O246" s="3" t="s">
        <v>621</v>
      </c>
      <c r="P246" s="3" t="s">
        <v>621</v>
      </c>
      <c r="Q246" s="3" t="s">
        <v>622</v>
      </c>
      <c r="R246" s="3" t="s">
        <v>621</v>
      </c>
      <c r="S246" s="3" t="s">
        <v>621</v>
      </c>
      <c r="T246" s="3" t="s">
        <v>621</v>
      </c>
      <c r="U246" s="3" t="s">
        <v>621</v>
      </c>
      <c r="V246" s="3" t="s">
        <v>621</v>
      </c>
      <c r="Y246" s="20">
        <f t="shared" si="9"/>
        <v>0.3</v>
      </c>
      <c r="AC246" s="3">
        <f t="shared" si="10"/>
        <v>0.35294117647058826</v>
      </c>
      <c r="AD246" s="3">
        <f t="shared" si="11"/>
        <v>5.2941176470588269E-2</v>
      </c>
    </row>
    <row r="247" spans="1:30" ht="15" customHeight="1" x14ac:dyDescent="0.25">
      <c r="A247" s="3" t="s">
        <v>310</v>
      </c>
      <c r="B247" s="3" t="s">
        <v>311</v>
      </c>
      <c r="C247" s="3">
        <v>2013</v>
      </c>
      <c r="D247" s="3" t="s">
        <v>622</v>
      </c>
      <c r="E247" s="3" t="s">
        <v>621</v>
      </c>
      <c r="F247" s="3" t="s">
        <v>621</v>
      </c>
      <c r="G247" s="3" t="s">
        <v>621</v>
      </c>
      <c r="H247" s="3" t="s">
        <v>621</v>
      </c>
      <c r="I247" s="3" t="s">
        <v>621</v>
      </c>
      <c r="J247" s="3" t="s">
        <v>622</v>
      </c>
      <c r="K247" s="3" t="s">
        <v>621</v>
      </c>
      <c r="L247" s="3" t="s">
        <v>621</v>
      </c>
      <c r="M247" s="3" t="s">
        <v>621</v>
      </c>
      <c r="N247" s="3" t="s">
        <v>621</v>
      </c>
      <c r="O247" s="3" t="s">
        <v>621</v>
      </c>
      <c r="P247" s="3" t="s">
        <v>621</v>
      </c>
      <c r="Q247" s="3" t="s">
        <v>622</v>
      </c>
      <c r="R247" s="3" t="s">
        <v>621</v>
      </c>
      <c r="S247" s="3" t="s">
        <v>621</v>
      </c>
      <c r="T247" s="3" t="s">
        <v>621</v>
      </c>
      <c r="U247" s="3" t="s">
        <v>621</v>
      </c>
      <c r="V247" s="3" t="s">
        <v>621</v>
      </c>
      <c r="Y247" s="20">
        <f t="shared" si="9"/>
        <v>0</v>
      </c>
      <c r="AC247" s="3">
        <f t="shared" si="10"/>
        <v>0</v>
      </c>
      <c r="AD247" s="3">
        <f t="shared" si="11"/>
        <v>0</v>
      </c>
    </row>
    <row r="248" spans="1:30" ht="15" customHeight="1" x14ac:dyDescent="0.25">
      <c r="A248" s="3" t="s">
        <v>312</v>
      </c>
      <c r="B248" s="3" t="s">
        <v>313</v>
      </c>
      <c r="C248" s="3">
        <v>2013</v>
      </c>
      <c r="D248" s="3" t="s">
        <v>622</v>
      </c>
      <c r="E248" s="3" t="s">
        <v>621</v>
      </c>
      <c r="F248" s="3" t="s">
        <v>621</v>
      </c>
      <c r="G248" s="3" t="s">
        <v>621</v>
      </c>
      <c r="H248" s="3" t="s">
        <v>621</v>
      </c>
      <c r="I248" s="3" t="s">
        <v>621</v>
      </c>
      <c r="J248" s="3" t="s">
        <v>622</v>
      </c>
      <c r="K248" s="3" t="s">
        <v>621</v>
      </c>
      <c r="L248" s="3" t="s">
        <v>621</v>
      </c>
      <c r="M248" s="3" t="s">
        <v>621</v>
      </c>
      <c r="N248" s="3" t="s">
        <v>621</v>
      </c>
      <c r="O248" s="3" t="s">
        <v>621</v>
      </c>
      <c r="P248" s="3" t="s">
        <v>621</v>
      </c>
      <c r="Q248" s="3" t="s">
        <v>622</v>
      </c>
      <c r="R248" s="3" t="s">
        <v>621</v>
      </c>
      <c r="S248" s="3" t="s">
        <v>621</v>
      </c>
      <c r="T248" s="3" t="s">
        <v>621</v>
      </c>
      <c r="U248" s="3" t="s">
        <v>621</v>
      </c>
      <c r="V248" s="3" t="s">
        <v>621</v>
      </c>
      <c r="Y248" s="20">
        <f t="shared" si="9"/>
        <v>0</v>
      </c>
      <c r="AC248" s="3">
        <f t="shared" si="10"/>
        <v>0</v>
      </c>
      <c r="AD248" s="3">
        <f t="shared" si="11"/>
        <v>0</v>
      </c>
    </row>
    <row r="249" spans="1:30" ht="15" customHeight="1" x14ac:dyDescent="0.25">
      <c r="A249" s="3" t="s">
        <v>312</v>
      </c>
      <c r="B249" s="3" t="s">
        <v>314</v>
      </c>
      <c r="C249" s="3">
        <v>2013</v>
      </c>
      <c r="D249" s="3" t="s">
        <v>622</v>
      </c>
      <c r="E249" s="3" t="s">
        <v>621</v>
      </c>
      <c r="F249" s="3" t="s">
        <v>621</v>
      </c>
      <c r="G249" s="3" t="s">
        <v>621</v>
      </c>
      <c r="H249" s="3" t="s">
        <v>621</v>
      </c>
      <c r="I249" s="3" t="s">
        <v>621</v>
      </c>
      <c r="J249" s="3" t="s">
        <v>622</v>
      </c>
      <c r="K249" s="3" t="s">
        <v>621</v>
      </c>
      <c r="L249" s="3" t="s">
        <v>621</v>
      </c>
      <c r="M249" s="3" t="s">
        <v>621</v>
      </c>
      <c r="N249" s="3" t="s">
        <v>621</v>
      </c>
      <c r="O249" s="3" t="s">
        <v>621</v>
      </c>
      <c r="P249" s="3" t="s">
        <v>621</v>
      </c>
      <c r="Q249" s="3" t="s">
        <v>622</v>
      </c>
      <c r="R249" s="3" t="s">
        <v>621</v>
      </c>
      <c r="S249" s="3" t="s">
        <v>621</v>
      </c>
      <c r="T249" s="3" t="s">
        <v>621</v>
      </c>
      <c r="U249" s="3" t="s">
        <v>621</v>
      </c>
      <c r="V249" s="3" t="s">
        <v>621</v>
      </c>
      <c r="Y249" s="20">
        <f t="shared" si="9"/>
        <v>0</v>
      </c>
      <c r="AC249" s="3">
        <f t="shared" si="10"/>
        <v>0</v>
      </c>
      <c r="AD249" s="3">
        <f t="shared" si="11"/>
        <v>0</v>
      </c>
    </row>
    <row r="250" spans="1:30" ht="15" customHeight="1" x14ac:dyDescent="0.25">
      <c r="A250" s="3" t="s">
        <v>312</v>
      </c>
      <c r="B250" s="3" t="s">
        <v>315</v>
      </c>
      <c r="C250" s="3">
        <v>2013</v>
      </c>
      <c r="D250" s="3" t="s">
        <v>622</v>
      </c>
      <c r="E250" s="3" t="s">
        <v>621</v>
      </c>
      <c r="F250" s="3" t="s">
        <v>621</v>
      </c>
      <c r="G250" s="3" t="s">
        <v>621</v>
      </c>
      <c r="H250" s="3" t="s">
        <v>621</v>
      </c>
      <c r="I250" s="3" t="s">
        <v>621</v>
      </c>
      <c r="J250" s="3" t="s">
        <v>622</v>
      </c>
      <c r="K250" s="3" t="s">
        <v>621</v>
      </c>
      <c r="L250" s="3" t="s">
        <v>621</v>
      </c>
      <c r="M250" s="3" t="s">
        <v>621</v>
      </c>
      <c r="N250" s="3" t="s">
        <v>621</v>
      </c>
      <c r="O250" s="3" t="s">
        <v>621</v>
      </c>
      <c r="P250" s="3" t="s">
        <v>621</v>
      </c>
      <c r="Q250" s="3" t="s">
        <v>622</v>
      </c>
      <c r="R250" s="3" t="s">
        <v>621</v>
      </c>
      <c r="S250" s="3" t="s">
        <v>621</v>
      </c>
      <c r="T250" s="3" t="s">
        <v>621</v>
      </c>
      <c r="U250" s="3" t="s">
        <v>621</v>
      </c>
      <c r="V250" s="3" t="s">
        <v>621</v>
      </c>
      <c r="Y250" s="20">
        <f t="shared" si="9"/>
        <v>0</v>
      </c>
      <c r="AC250" s="3">
        <f t="shared" si="10"/>
        <v>0</v>
      </c>
      <c r="AD250" s="3">
        <f t="shared" si="11"/>
        <v>0</v>
      </c>
    </row>
    <row r="251" spans="1:30" ht="15" customHeight="1" x14ac:dyDescent="0.25">
      <c r="A251" s="3" t="s">
        <v>316</v>
      </c>
      <c r="B251" s="3" t="s">
        <v>317</v>
      </c>
      <c r="C251" s="3">
        <v>2013</v>
      </c>
      <c r="D251" s="3" t="s">
        <v>886</v>
      </c>
      <c r="E251" s="36" t="s">
        <v>879</v>
      </c>
      <c r="F251" s="3">
        <v>709</v>
      </c>
      <c r="G251" s="3" t="s">
        <v>887</v>
      </c>
      <c r="H251" s="3">
        <v>33</v>
      </c>
      <c r="I251" s="3">
        <v>100</v>
      </c>
      <c r="J251" s="3" t="s">
        <v>622</v>
      </c>
      <c r="K251" s="3" t="s">
        <v>621</v>
      </c>
      <c r="L251" s="3" t="s">
        <v>621</v>
      </c>
      <c r="M251" s="3" t="s">
        <v>621</v>
      </c>
      <c r="N251" s="3" t="s">
        <v>621</v>
      </c>
      <c r="O251" s="3" t="s">
        <v>621</v>
      </c>
      <c r="P251" s="3" t="s">
        <v>621</v>
      </c>
      <c r="Q251" s="3" t="s">
        <v>622</v>
      </c>
      <c r="R251" s="3" t="s">
        <v>621</v>
      </c>
      <c r="S251" s="3" t="s">
        <v>621</v>
      </c>
      <c r="T251" s="3" t="s">
        <v>621</v>
      </c>
      <c r="U251" s="3" t="s">
        <v>621</v>
      </c>
      <c r="V251" s="3" t="s">
        <v>621</v>
      </c>
      <c r="Y251" s="20">
        <f t="shared" si="9"/>
        <v>742</v>
      </c>
      <c r="AC251" s="36">
        <f>Y251/(I251/100)</f>
        <v>742</v>
      </c>
      <c r="AD251" s="3">
        <f t="shared" si="11"/>
        <v>0</v>
      </c>
    </row>
    <row r="252" spans="1:30" ht="15" customHeight="1" x14ac:dyDescent="0.25">
      <c r="A252" s="3" t="s">
        <v>316</v>
      </c>
      <c r="B252" s="3" t="s">
        <v>318</v>
      </c>
      <c r="C252" s="3">
        <v>2013</v>
      </c>
      <c r="D252" s="3" t="s">
        <v>622</v>
      </c>
      <c r="E252" s="3" t="s">
        <v>621</v>
      </c>
      <c r="F252" s="3" t="s">
        <v>621</v>
      </c>
      <c r="G252" s="3" t="s">
        <v>621</v>
      </c>
      <c r="H252" s="3" t="s">
        <v>621</v>
      </c>
      <c r="I252" s="3" t="s">
        <v>621</v>
      </c>
      <c r="J252" s="3" t="s">
        <v>622</v>
      </c>
      <c r="K252" s="3" t="s">
        <v>621</v>
      </c>
      <c r="L252" s="3" t="s">
        <v>621</v>
      </c>
      <c r="M252" s="3" t="s">
        <v>621</v>
      </c>
      <c r="N252" s="3" t="s">
        <v>621</v>
      </c>
      <c r="O252" s="3" t="s">
        <v>621</v>
      </c>
      <c r="P252" s="3" t="s">
        <v>621</v>
      </c>
      <c r="Q252" s="3" t="s">
        <v>622</v>
      </c>
      <c r="R252" s="3" t="s">
        <v>621</v>
      </c>
      <c r="S252" s="3" t="s">
        <v>621</v>
      </c>
      <c r="T252" s="3" t="s">
        <v>621</v>
      </c>
      <c r="U252" s="3" t="s">
        <v>621</v>
      </c>
      <c r="V252" s="3" t="s">
        <v>621</v>
      </c>
      <c r="Y252" s="20">
        <f t="shared" si="9"/>
        <v>0</v>
      </c>
      <c r="AC252" s="3">
        <f t="shared" si="10"/>
        <v>0</v>
      </c>
      <c r="AD252" s="3">
        <f t="shared" si="11"/>
        <v>0</v>
      </c>
    </row>
    <row r="253" spans="1:30"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Y253" s="20">
        <f t="shared" si="9"/>
        <v>0</v>
      </c>
      <c r="AC253" s="3">
        <f t="shared" si="10"/>
        <v>0</v>
      </c>
      <c r="AD253" s="3">
        <f t="shared" si="11"/>
        <v>0</v>
      </c>
    </row>
    <row r="254" spans="1:30" ht="15" customHeight="1" x14ac:dyDescent="0.25">
      <c r="A254" s="3" t="s">
        <v>321</v>
      </c>
      <c r="B254" s="3" t="s">
        <v>322</v>
      </c>
      <c r="C254" s="3">
        <v>2013</v>
      </c>
      <c r="D254" s="3" t="s">
        <v>622</v>
      </c>
      <c r="E254" s="3" t="s">
        <v>621</v>
      </c>
      <c r="F254" s="3" t="s">
        <v>621</v>
      </c>
      <c r="G254" s="3" t="s">
        <v>621</v>
      </c>
      <c r="H254" s="3" t="s">
        <v>621</v>
      </c>
      <c r="I254" s="3" t="s">
        <v>621</v>
      </c>
      <c r="J254" s="3" t="s">
        <v>622</v>
      </c>
      <c r="K254" s="3" t="s">
        <v>621</v>
      </c>
      <c r="L254" s="3" t="s">
        <v>621</v>
      </c>
      <c r="M254" s="3" t="s">
        <v>621</v>
      </c>
      <c r="N254" s="3" t="s">
        <v>621</v>
      </c>
      <c r="O254" s="3" t="s">
        <v>621</v>
      </c>
      <c r="P254" s="3" t="s">
        <v>621</v>
      </c>
      <c r="Q254" s="3" t="s">
        <v>622</v>
      </c>
      <c r="R254" s="3" t="s">
        <v>621</v>
      </c>
      <c r="S254" s="3" t="s">
        <v>621</v>
      </c>
      <c r="T254" s="3" t="s">
        <v>621</v>
      </c>
      <c r="U254" s="3" t="s">
        <v>621</v>
      </c>
      <c r="V254" s="3" t="s">
        <v>621</v>
      </c>
      <c r="Y254" s="20">
        <f t="shared" si="9"/>
        <v>0</v>
      </c>
      <c r="AC254" s="3">
        <f t="shared" si="10"/>
        <v>0</v>
      </c>
      <c r="AD254" s="3">
        <f t="shared" si="11"/>
        <v>0</v>
      </c>
    </row>
    <row r="255" spans="1:30" ht="15" customHeight="1" x14ac:dyDescent="0.25">
      <c r="A255" s="3" t="s">
        <v>323</v>
      </c>
      <c r="B255" s="3" t="s">
        <v>324</v>
      </c>
      <c r="C255" s="3">
        <v>2013</v>
      </c>
      <c r="D255" s="3" t="s">
        <v>622</v>
      </c>
      <c r="E255" s="3" t="s">
        <v>621</v>
      </c>
      <c r="F255" s="3" t="s">
        <v>621</v>
      </c>
      <c r="G255" s="3" t="s">
        <v>621</v>
      </c>
      <c r="H255" s="3" t="s">
        <v>621</v>
      </c>
      <c r="I255" s="3" t="s">
        <v>621</v>
      </c>
      <c r="J255" s="3" t="s">
        <v>622</v>
      </c>
      <c r="K255" s="3" t="s">
        <v>621</v>
      </c>
      <c r="L255" s="3" t="s">
        <v>621</v>
      </c>
      <c r="M255" s="3" t="s">
        <v>621</v>
      </c>
      <c r="N255" s="3" t="s">
        <v>621</v>
      </c>
      <c r="O255" s="3" t="s">
        <v>621</v>
      </c>
      <c r="P255" s="3" t="s">
        <v>621</v>
      </c>
      <c r="Q255" s="3" t="s">
        <v>622</v>
      </c>
      <c r="R255" s="3" t="s">
        <v>621</v>
      </c>
      <c r="S255" s="3" t="s">
        <v>621</v>
      </c>
      <c r="T255" s="3" t="s">
        <v>621</v>
      </c>
      <c r="U255" s="3" t="s">
        <v>621</v>
      </c>
      <c r="V255" s="3" t="s">
        <v>621</v>
      </c>
      <c r="Y255" s="20">
        <f t="shared" si="9"/>
        <v>0</v>
      </c>
      <c r="AC255" s="3">
        <f t="shared" si="10"/>
        <v>0</v>
      </c>
      <c r="AD255" s="3">
        <f t="shared" si="11"/>
        <v>0</v>
      </c>
    </row>
    <row r="256" spans="1:30" ht="15" customHeight="1" x14ac:dyDescent="0.25">
      <c r="A256" s="3" t="s">
        <v>323</v>
      </c>
      <c r="B256" s="3" t="s">
        <v>325</v>
      </c>
      <c r="C256" s="3">
        <v>2013</v>
      </c>
      <c r="D256" s="3" t="s">
        <v>622</v>
      </c>
      <c r="E256" s="3" t="s">
        <v>621</v>
      </c>
      <c r="F256" s="3" t="s">
        <v>621</v>
      </c>
      <c r="G256" s="3" t="s">
        <v>621</v>
      </c>
      <c r="H256" s="3" t="s">
        <v>621</v>
      </c>
      <c r="I256" s="3" t="s">
        <v>621</v>
      </c>
      <c r="J256" s="3" t="s">
        <v>622</v>
      </c>
      <c r="K256" s="3" t="s">
        <v>621</v>
      </c>
      <c r="L256" s="3" t="s">
        <v>621</v>
      </c>
      <c r="M256" s="3" t="s">
        <v>621</v>
      </c>
      <c r="N256" s="3" t="s">
        <v>621</v>
      </c>
      <c r="O256" s="3" t="s">
        <v>621</v>
      </c>
      <c r="P256" s="3" t="s">
        <v>621</v>
      </c>
      <c r="Q256" s="3" t="s">
        <v>622</v>
      </c>
      <c r="R256" s="3" t="s">
        <v>621</v>
      </c>
      <c r="S256" s="3" t="s">
        <v>621</v>
      </c>
      <c r="T256" s="3" t="s">
        <v>621</v>
      </c>
      <c r="U256" s="3" t="s">
        <v>621</v>
      </c>
      <c r="V256" s="3" t="s">
        <v>621</v>
      </c>
      <c r="Y256" s="20">
        <f t="shared" si="9"/>
        <v>0</v>
      </c>
      <c r="AC256" s="3">
        <f t="shared" si="10"/>
        <v>0</v>
      </c>
      <c r="AD256" s="3">
        <f t="shared" si="11"/>
        <v>0</v>
      </c>
    </row>
    <row r="257" spans="1:30" ht="15" customHeight="1" x14ac:dyDescent="0.25">
      <c r="A257" s="3" t="s">
        <v>323</v>
      </c>
      <c r="B257" s="3" t="s">
        <v>326</v>
      </c>
      <c r="C257" s="3">
        <v>2013</v>
      </c>
      <c r="D257" s="3" t="s">
        <v>622</v>
      </c>
      <c r="E257" s="3" t="s">
        <v>621</v>
      </c>
      <c r="F257" s="3" t="s">
        <v>621</v>
      </c>
      <c r="G257" s="3" t="s">
        <v>621</v>
      </c>
      <c r="H257" s="3" t="s">
        <v>621</v>
      </c>
      <c r="I257" s="3" t="s">
        <v>621</v>
      </c>
      <c r="J257" s="3" t="s">
        <v>622</v>
      </c>
      <c r="K257" s="3" t="s">
        <v>621</v>
      </c>
      <c r="L257" s="3" t="s">
        <v>621</v>
      </c>
      <c r="M257" s="3" t="s">
        <v>621</v>
      </c>
      <c r="N257" s="3" t="s">
        <v>621</v>
      </c>
      <c r="O257" s="3" t="s">
        <v>621</v>
      </c>
      <c r="P257" s="3" t="s">
        <v>621</v>
      </c>
      <c r="Q257" s="3" t="s">
        <v>622</v>
      </c>
      <c r="R257" s="3" t="s">
        <v>621</v>
      </c>
      <c r="S257" s="3" t="s">
        <v>621</v>
      </c>
      <c r="T257" s="3" t="s">
        <v>621</v>
      </c>
      <c r="U257" s="3" t="s">
        <v>621</v>
      </c>
      <c r="V257" s="3" t="s">
        <v>621</v>
      </c>
      <c r="Y257" s="20">
        <f t="shared" si="9"/>
        <v>0</v>
      </c>
      <c r="AC257" s="3">
        <f t="shared" si="10"/>
        <v>0</v>
      </c>
      <c r="AD257" s="3">
        <f t="shared" si="11"/>
        <v>0</v>
      </c>
    </row>
    <row r="258" spans="1:30" ht="15" customHeight="1" x14ac:dyDescent="0.25">
      <c r="A258" s="3" t="s">
        <v>327</v>
      </c>
      <c r="B258" s="3" t="s">
        <v>328</v>
      </c>
      <c r="C258" s="3">
        <v>2013</v>
      </c>
      <c r="D258" s="3" t="s">
        <v>622</v>
      </c>
      <c r="E258" s="3" t="s">
        <v>621</v>
      </c>
      <c r="F258" s="3" t="s">
        <v>621</v>
      </c>
      <c r="G258" s="3" t="s">
        <v>621</v>
      </c>
      <c r="H258" s="3" t="s">
        <v>621</v>
      </c>
      <c r="I258" s="3" t="s">
        <v>621</v>
      </c>
      <c r="J258" s="3" t="s">
        <v>622</v>
      </c>
      <c r="K258" s="3" t="s">
        <v>621</v>
      </c>
      <c r="L258" s="3" t="s">
        <v>621</v>
      </c>
      <c r="M258" s="3" t="s">
        <v>621</v>
      </c>
      <c r="N258" s="3" t="s">
        <v>621</v>
      </c>
      <c r="O258" s="3" t="s">
        <v>621</v>
      </c>
      <c r="P258" s="3" t="s">
        <v>621</v>
      </c>
      <c r="Q258" s="3" t="s">
        <v>622</v>
      </c>
      <c r="R258" s="3" t="s">
        <v>621</v>
      </c>
      <c r="S258" s="3" t="s">
        <v>621</v>
      </c>
      <c r="T258" s="3" t="s">
        <v>621</v>
      </c>
      <c r="U258" s="3" t="s">
        <v>621</v>
      </c>
      <c r="V258" s="3" t="s">
        <v>621</v>
      </c>
      <c r="Y258" s="20">
        <f t="shared" si="9"/>
        <v>0</v>
      </c>
      <c r="AC258" s="3">
        <f t="shared" si="10"/>
        <v>0</v>
      </c>
      <c r="AD258" s="3">
        <f t="shared" si="11"/>
        <v>0</v>
      </c>
    </row>
    <row r="259" spans="1:30" ht="15" customHeight="1" x14ac:dyDescent="0.25">
      <c r="A259" s="3" t="s">
        <v>329</v>
      </c>
      <c r="B259" s="3" t="s">
        <v>330</v>
      </c>
      <c r="C259" s="3">
        <v>2013</v>
      </c>
      <c r="D259" s="3" t="s">
        <v>888</v>
      </c>
      <c r="E259" s="3" t="s">
        <v>854</v>
      </c>
      <c r="F259" s="3">
        <v>7.8</v>
      </c>
      <c r="G259" s="3" t="s">
        <v>621</v>
      </c>
      <c r="H259" s="3" t="s">
        <v>621</v>
      </c>
      <c r="I259" s="3" t="s">
        <v>621</v>
      </c>
      <c r="J259" s="3" t="s">
        <v>622</v>
      </c>
      <c r="K259" s="3" t="s">
        <v>621</v>
      </c>
      <c r="L259" s="3" t="s">
        <v>621</v>
      </c>
      <c r="M259" s="3" t="s">
        <v>621</v>
      </c>
      <c r="N259" s="3" t="s">
        <v>621</v>
      </c>
      <c r="O259" s="3" t="s">
        <v>621</v>
      </c>
      <c r="P259" s="3" t="s">
        <v>621</v>
      </c>
      <c r="Q259" s="3" t="s">
        <v>622</v>
      </c>
      <c r="R259" s="3" t="s">
        <v>621</v>
      </c>
      <c r="S259" s="3" t="s">
        <v>621</v>
      </c>
      <c r="T259" s="3" t="s">
        <v>621</v>
      </c>
      <c r="U259" s="3" t="s">
        <v>621</v>
      </c>
      <c r="V259" s="3" t="s">
        <v>621</v>
      </c>
      <c r="Y259" s="20">
        <f t="shared" ref="Y259:Y322" si="12">IFERROR(F259/1,0)+IFERROR(H259/1,0)+IFERROR(L259/1,0)+IFERROR(N259/1,0)+IFERROR(S259/1,0)+IFERROR(U259/1,0)</f>
        <v>7.8</v>
      </c>
      <c r="AC259" s="3">
        <f t="shared" ref="AC259:AC322" si="13">Y259/0.85</f>
        <v>9.1764705882352935</v>
      </c>
      <c r="AD259" s="3">
        <f t="shared" ref="AD259:AD322" si="14">AC259-Y259</f>
        <v>1.3764705882352937</v>
      </c>
    </row>
    <row r="260" spans="1:30"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Y260" s="20">
        <f t="shared" si="12"/>
        <v>0</v>
      </c>
      <c r="AC260" s="3">
        <f t="shared" si="13"/>
        <v>0</v>
      </c>
      <c r="AD260" s="3">
        <f t="shared" si="14"/>
        <v>0</v>
      </c>
    </row>
    <row r="261" spans="1:30"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Y261" s="20">
        <f t="shared" si="12"/>
        <v>0</v>
      </c>
      <c r="AC261" s="3">
        <f t="shared" si="13"/>
        <v>0</v>
      </c>
      <c r="AD261" s="3">
        <f t="shared" si="14"/>
        <v>0</v>
      </c>
    </row>
    <row r="262" spans="1:30" ht="15" customHeight="1" x14ac:dyDescent="0.25">
      <c r="A262" s="3" t="s">
        <v>335</v>
      </c>
      <c r="B262" s="3" t="s">
        <v>336</v>
      </c>
      <c r="C262" s="3">
        <v>2013</v>
      </c>
      <c r="D262" s="3" t="s">
        <v>622</v>
      </c>
      <c r="E262" s="3" t="s">
        <v>621</v>
      </c>
      <c r="F262" s="3" t="s">
        <v>621</v>
      </c>
      <c r="G262" s="3" t="s">
        <v>621</v>
      </c>
      <c r="H262" s="3" t="s">
        <v>621</v>
      </c>
      <c r="I262" s="3" t="s">
        <v>621</v>
      </c>
      <c r="J262" s="3" t="s">
        <v>622</v>
      </c>
      <c r="K262" s="3" t="s">
        <v>621</v>
      </c>
      <c r="L262" s="3" t="s">
        <v>621</v>
      </c>
      <c r="M262" s="3" t="s">
        <v>621</v>
      </c>
      <c r="N262" s="3" t="s">
        <v>621</v>
      </c>
      <c r="O262" s="3" t="s">
        <v>621</v>
      </c>
      <c r="P262" s="3" t="s">
        <v>621</v>
      </c>
      <c r="Q262" s="3" t="s">
        <v>622</v>
      </c>
      <c r="R262" s="3" t="s">
        <v>621</v>
      </c>
      <c r="S262" s="3" t="s">
        <v>621</v>
      </c>
      <c r="T262" s="3" t="s">
        <v>621</v>
      </c>
      <c r="U262" s="3" t="s">
        <v>621</v>
      </c>
      <c r="V262" s="3" t="s">
        <v>621</v>
      </c>
      <c r="Y262" s="20">
        <f t="shared" si="12"/>
        <v>0</v>
      </c>
      <c r="AC262" s="3">
        <f t="shared" si="13"/>
        <v>0</v>
      </c>
      <c r="AD262" s="3">
        <f t="shared" si="14"/>
        <v>0</v>
      </c>
    </row>
    <row r="263" spans="1:30" ht="15" customHeight="1" x14ac:dyDescent="0.25">
      <c r="A263" s="3" t="s">
        <v>335</v>
      </c>
      <c r="B263" s="3" t="s">
        <v>337</v>
      </c>
      <c r="C263" s="3">
        <v>2013</v>
      </c>
      <c r="D263" s="3" t="s">
        <v>622</v>
      </c>
      <c r="E263" s="3" t="s">
        <v>621</v>
      </c>
      <c r="F263" s="3" t="s">
        <v>621</v>
      </c>
      <c r="G263" s="3" t="s">
        <v>621</v>
      </c>
      <c r="H263" s="3" t="s">
        <v>621</v>
      </c>
      <c r="I263" s="3" t="s">
        <v>621</v>
      </c>
      <c r="J263" s="3" t="s">
        <v>622</v>
      </c>
      <c r="K263" s="3" t="s">
        <v>621</v>
      </c>
      <c r="L263" s="3" t="s">
        <v>621</v>
      </c>
      <c r="M263" s="3" t="s">
        <v>621</v>
      </c>
      <c r="N263" s="3" t="s">
        <v>621</v>
      </c>
      <c r="O263" s="3" t="s">
        <v>621</v>
      </c>
      <c r="P263" s="3" t="s">
        <v>621</v>
      </c>
      <c r="Q263" s="3" t="s">
        <v>622</v>
      </c>
      <c r="R263" s="3" t="s">
        <v>621</v>
      </c>
      <c r="S263" s="3" t="s">
        <v>621</v>
      </c>
      <c r="T263" s="3" t="s">
        <v>621</v>
      </c>
      <c r="U263" s="3" t="s">
        <v>621</v>
      </c>
      <c r="V263" s="3" t="s">
        <v>621</v>
      </c>
      <c r="Y263" s="20">
        <f t="shared" si="12"/>
        <v>0</v>
      </c>
      <c r="AC263" s="3">
        <f t="shared" si="13"/>
        <v>0</v>
      </c>
      <c r="AD263" s="3">
        <f t="shared" si="14"/>
        <v>0</v>
      </c>
    </row>
    <row r="264" spans="1:30" ht="15" customHeight="1" x14ac:dyDescent="0.25">
      <c r="A264" s="3" t="s">
        <v>335</v>
      </c>
      <c r="B264" s="3" t="s">
        <v>338</v>
      </c>
      <c r="C264" s="3">
        <v>2013</v>
      </c>
      <c r="D264" s="3" t="s">
        <v>889</v>
      </c>
      <c r="E264" s="3" t="s">
        <v>879</v>
      </c>
      <c r="F264" s="3">
        <v>6.1950000000000003</v>
      </c>
      <c r="G264" s="3" t="s">
        <v>621</v>
      </c>
      <c r="H264" s="3" t="s">
        <v>621</v>
      </c>
      <c r="I264" s="3" t="s">
        <v>621</v>
      </c>
      <c r="J264" s="3" t="s">
        <v>622</v>
      </c>
      <c r="K264" s="3" t="s">
        <v>621</v>
      </c>
      <c r="L264" s="3" t="s">
        <v>621</v>
      </c>
      <c r="M264" s="3" t="s">
        <v>621</v>
      </c>
      <c r="N264" s="3" t="s">
        <v>621</v>
      </c>
      <c r="O264" s="3" t="s">
        <v>621</v>
      </c>
      <c r="P264" s="3" t="s">
        <v>621</v>
      </c>
      <c r="Q264" s="3" t="s">
        <v>622</v>
      </c>
      <c r="R264" s="3" t="s">
        <v>621</v>
      </c>
      <c r="S264" s="3" t="s">
        <v>621</v>
      </c>
      <c r="T264" s="3" t="s">
        <v>621</v>
      </c>
      <c r="U264" s="3" t="s">
        <v>621</v>
      </c>
      <c r="V264" s="3" t="s">
        <v>621</v>
      </c>
      <c r="Y264" s="20">
        <f t="shared" si="12"/>
        <v>6.1950000000000003</v>
      </c>
      <c r="AC264" s="3">
        <f t="shared" si="13"/>
        <v>7.2882352941176478</v>
      </c>
      <c r="AD264" s="3">
        <f t="shared" si="14"/>
        <v>1.0932352941176475</v>
      </c>
    </row>
    <row r="265" spans="1:30" ht="15" customHeight="1" x14ac:dyDescent="0.25">
      <c r="A265" s="3" t="s">
        <v>339</v>
      </c>
      <c r="B265" s="3" t="s">
        <v>340</v>
      </c>
      <c r="C265" s="3">
        <v>2013</v>
      </c>
      <c r="D265" s="3" t="s">
        <v>622</v>
      </c>
      <c r="E265" s="3" t="s">
        <v>621</v>
      </c>
      <c r="F265" s="3" t="s">
        <v>621</v>
      </c>
      <c r="G265" s="3" t="s">
        <v>621</v>
      </c>
      <c r="H265" s="3" t="s">
        <v>621</v>
      </c>
      <c r="I265" s="3" t="s">
        <v>621</v>
      </c>
      <c r="J265" s="3" t="s">
        <v>622</v>
      </c>
      <c r="K265" s="3" t="s">
        <v>621</v>
      </c>
      <c r="L265" s="3" t="s">
        <v>621</v>
      </c>
      <c r="M265" s="3" t="s">
        <v>621</v>
      </c>
      <c r="N265" s="3" t="s">
        <v>621</v>
      </c>
      <c r="O265" s="3" t="s">
        <v>621</v>
      </c>
      <c r="P265" s="3" t="s">
        <v>621</v>
      </c>
      <c r="Q265" s="3" t="s">
        <v>622</v>
      </c>
      <c r="R265" s="3" t="s">
        <v>621</v>
      </c>
      <c r="S265" s="3" t="s">
        <v>621</v>
      </c>
      <c r="T265" s="3" t="s">
        <v>621</v>
      </c>
      <c r="U265" s="3" t="s">
        <v>621</v>
      </c>
      <c r="V265" s="3" t="s">
        <v>621</v>
      </c>
      <c r="Y265" s="20">
        <f t="shared" si="12"/>
        <v>0</v>
      </c>
      <c r="AC265" s="3">
        <f t="shared" si="13"/>
        <v>0</v>
      </c>
      <c r="AD265" s="3">
        <f t="shared" si="14"/>
        <v>0</v>
      </c>
    </row>
    <row r="266" spans="1:30" ht="15" customHeight="1" x14ac:dyDescent="0.25">
      <c r="A266" s="3" t="s">
        <v>339</v>
      </c>
      <c r="B266" s="3" t="s">
        <v>341</v>
      </c>
      <c r="C266" s="3">
        <v>2013</v>
      </c>
      <c r="D266" s="3" t="s">
        <v>622</v>
      </c>
      <c r="E266" s="3" t="s">
        <v>621</v>
      </c>
      <c r="F266" s="3" t="s">
        <v>621</v>
      </c>
      <c r="G266" s="3" t="s">
        <v>621</v>
      </c>
      <c r="H266" s="3" t="s">
        <v>621</v>
      </c>
      <c r="I266" s="3" t="s">
        <v>621</v>
      </c>
      <c r="J266" s="3" t="s">
        <v>622</v>
      </c>
      <c r="K266" s="3" t="s">
        <v>621</v>
      </c>
      <c r="L266" s="3" t="s">
        <v>621</v>
      </c>
      <c r="M266" s="3" t="s">
        <v>621</v>
      </c>
      <c r="N266" s="3" t="s">
        <v>621</v>
      </c>
      <c r="O266" s="3" t="s">
        <v>621</v>
      </c>
      <c r="P266" s="3" t="s">
        <v>621</v>
      </c>
      <c r="Q266" s="3" t="s">
        <v>622</v>
      </c>
      <c r="R266" s="3" t="s">
        <v>621</v>
      </c>
      <c r="S266" s="3" t="s">
        <v>621</v>
      </c>
      <c r="T266" s="3" t="s">
        <v>621</v>
      </c>
      <c r="U266" s="3" t="s">
        <v>621</v>
      </c>
      <c r="V266" s="3" t="s">
        <v>621</v>
      </c>
      <c r="Y266" s="20">
        <f t="shared" si="12"/>
        <v>0</v>
      </c>
      <c r="AC266" s="3">
        <f t="shared" si="13"/>
        <v>0</v>
      </c>
      <c r="AD266" s="3">
        <f t="shared" si="14"/>
        <v>0</v>
      </c>
    </row>
    <row r="267" spans="1:30" ht="15" customHeight="1" x14ac:dyDescent="0.25">
      <c r="A267" s="3" t="s">
        <v>342</v>
      </c>
      <c r="B267" s="3" t="s">
        <v>343</v>
      </c>
      <c r="C267" s="3">
        <v>2013</v>
      </c>
      <c r="D267" s="3" t="s">
        <v>622</v>
      </c>
      <c r="E267" s="3" t="s">
        <v>621</v>
      </c>
      <c r="F267" s="3" t="s">
        <v>621</v>
      </c>
      <c r="G267" s="3" t="s">
        <v>621</v>
      </c>
      <c r="H267" s="3" t="s">
        <v>621</v>
      </c>
      <c r="I267" s="3" t="s">
        <v>621</v>
      </c>
      <c r="J267" s="3" t="s">
        <v>622</v>
      </c>
      <c r="K267" s="3" t="s">
        <v>621</v>
      </c>
      <c r="L267" s="3" t="s">
        <v>621</v>
      </c>
      <c r="M267" s="3" t="s">
        <v>621</v>
      </c>
      <c r="N267" s="3" t="s">
        <v>621</v>
      </c>
      <c r="O267" s="3" t="s">
        <v>621</v>
      </c>
      <c r="P267" s="3" t="s">
        <v>621</v>
      </c>
      <c r="Q267" s="3" t="s">
        <v>622</v>
      </c>
      <c r="R267" s="3" t="s">
        <v>621</v>
      </c>
      <c r="S267" s="3" t="s">
        <v>621</v>
      </c>
      <c r="T267" s="3" t="s">
        <v>621</v>
      </c>
      <c r="U267" s="3" t="s">
        <v>621</v>
      </c>
      <c r="V267" s="3" t="s">
        <v>621</v>
      </c>
      <c r="Y267" s="20">
        <f t="shared" si="12"/>
        <v>0</v>
      </c>
      <c r="AC267" s="3">
        <f t="shared" si="13"/>
        <v>0</v>
      </c>
      <c r="AD267" s="3">
        <f t="shared" si="14"/>
        <v>0</v>
      </c>
    </row>
    <row r="268" spans="1:30" ht="15" customHeight="1" x14ac:dyDescent="0.25">
      <c r="A268" s="3" t="s">
        <v>344</v>
      </c>
      <c r="B268" s="3" t="s">
        <v>345</v>
      </c>
      <c r="C268" s="3">
        <v>2013</v>
      </c>
      <c r="D268" s="3" t="s">
        <v>622</v>
      </c>
      <c r="E268" s="3" t="s">
        <v>621</v>
      </c>
      <c r="F268" s="3" t="s">
        <v>621</v>
      </c>
      <c r="G268" s="3" t="s">
        <v>621</v>
      </c>
      <c r="H268" s="3" t="s">
        <v>621</v>
      </c>
      <c r="I268" s="3" t="s">
        <v>621</v>
      </c>
      <c r="J268" s="3" t="s">
        <v>622</v>
      </c>
      <c r="K268" s="3" t="s">
        <v>621</v>
      </c>
      <c r="L268" s="3" t="s">
        <v>621</v>
      </c>
      <c r="M268" s="3" t="s">
        <v>621</v>
      </c>
      <c r="N268" s="3" t="s">
        <v>621</v>
      </c>
      <c r="O268" s="3" t="s">
        <v>621</v>
      </c>
      <c r="P268" s="3" t="s">
        <v>621</v>
      </c>
      <c r="Q268" s="3" t="s">
        <v>622</v>
      </c>
      <c r="R268" s="3" t="s">
        <v>621</v>
      </c>
      <c r="S268" s="3" t="s">
        <v>621</v>
      </c>
      <c r="T268" s="3" t="s">
        <v>621</v>
      </c>
      <c r="U268" s="3" t="s">
        <v>621</v>
      </c>
      <c r="V268" s="3" t="s">
        <v>621</v>
      </c>
      <c r="Y268" s="20">
        <f t="shared" si="12"/>
        <v>0</v>
      </c>
      <c r="AC268" s="3">
        <f t="shared" si="13"/>
        <v>0</v>
      </c>
      <c r="AD268" s="3">
        <f t="shared" si="14"/>
        <v>0</v>
      </c>
    </row>
    <row r="269" spans="1:30" ht="15" customHeight="1" x14ac:dyDescent="0.25">
      <c r="A269" s="3" t="s">
        <v>344</v>
      </c>
      <c r="B269" s="3" t="s">
        <v>346</v>
      </c>
      <c r="C269" s="3">
        <v>2013</v>
      </c>
      <c r="D269" s="3" t="s">
        <v>622</v>
      </c>
      <c r="E269" s="3" t="s">
        <v>621</v>
      </c>
      <c r="F269" s="3" t="s">
        <v>621</v>
      </c>
      <c r="G269" s="3" t="s">
        <v>621</v>
      </c>
      <c r="H269" s="3" t="s">
        <v>621</v>
      </c>
      <c r="I269" s="3" t="s">
        <v>621</v>
      </c>
      <c r="J269" s="3" t="s">
        <v>622</v>
      </c>
      <c r="K269" s="3" t="s">
        <v>621</v>
      </c>
      <c r="L269" s="3" t="s">
        <v>621</v>
      </c>
      <c r="M269" s="3" t="s">
        <v>621</v>
      </c>
      <c r="N269" s="3" t="s">
        <v>621</v>
      </c>
      <c r="O269" s="3" t="s">
        <v>621</v>
      </c>
      <c r="P269" s="3" t="s">
        <v>621</v>
      </c>
      <c r="Q269" s="3" t="s">
        <v>622</v>
      </c>
      <c r="R269" s="3" t="s">
        <v>621</v>
      </c>
      <c r="S269" s="3" t="s">
        <v>621</v>
      </c>
      <c r="T269" s="3" t="s">
        <v>621</v>
      </c>
      <c r="U269" s="3" t="s">
        <v>621</v>
      </c>
      <c r="V269" s="3" t="s">
        <v>621</v>
      </c>
      <c r="Y269" s="20">
        <f t="shared" si="12"/>
        <v>0</v>
      </c>
      <c r="AC269" s="3">
        <f t="shared" si="13"/>
        <v>0</v>
      </c>
      <c r="AD269" s="3">
        <f t="shared" si="14"/>
        <v>0</v>
      </c>
    </row>
    <row r="270" spans="1:30" ht="15" customHeight="1" x14ac:dyDescent="0.25">
      <c r="A270" s="3" t="s">
        <v>344</v>
      </c>
      <c r="B270" s="3" t="s">
        <v>347</v>
      </c>
      <c r="C270" s="3">
        <v>2013</v>
      </c>
      <c r="D270" s="3" t="s">
        <v>622</v>
      </c>
      <c r="E270" s="3" t="s">
        <v>621</v>
      </c>
      <c r="F270" s="3" t="s">
        <v>621</v>
      </c>
      <c r="G270" s="3" t="s">
        <v>621</v>
      </c>
      <c r="H270" s="3" t="s">
        <v>621</v>
      </c>
      <c r="I270" s="3" t="s">
        <v>621</v>
      </c>
      <c r="J270" s="3" t="s">
        <v>622</v>
      </c>
      <c r="K270" s="3" t="s">
        <v>621</v>
      </c>
      <c r="L270" s="3" t="s">
        <v>621</v>
      </c>
      <c r="M270" s="3" t="s">
        <v>621</v>
      </c>
      <c r="N270" s="3" t="s">
        <v>621</v>
      </c>
      <c r="O270" s="3" t="s">
        <v>621</v>
      </c>
      <c r="P270" s="3" t="s">
        <v>621</v>
      </c>
      <c r="Q270" s="3" t="s">
        <v>622</v>
      </c>
      <c r="R270" s="3" t="s">
        <v>621</v>
      </c>
      <c r="S270" s="3" t="s">
        <v>621</v>
      </c>
      <c r="T270" s="3" t="s">
        <v>621</v>
      </c>
      <c r="U270" s="3" t="s">
        <v>621</v>
      </c>
      <c r="V270" s="3" t="s">
        <v>621</v>
      </c>
      <c r="Y270" s="20">
        <f t="shared" si="12"/>
        <v>0</v>
      </c>
      <c r="AC270" s="3">
        <f t="shared" si="13"/>
        <v>0</v>
      </c>
      <c r="AD270" s="3">
        <f t="shared" si="14"/>
        <v>0</v>
      </c>
    </row>
    <row r="271" spans="1:30" ht="15" customHeight="1" x14ac:dyDescent="0.25">
      <c r="A271" s="3" t="s">
        <v>348</v>
      </c>
      <c r="B271" s="3" t="s">
        <v>349</v>
      </c>
      <c r="C271" s="3">
        <v>2013</v>
      </c>
      <c r="D271" s="3" t="s">
        <v>621</v>
      </c>
      <c r="E271" s="3" t="s">
        <v>621</v>
      </c>
      <c r="F271" s="3" t="s">
        <v>621</v>
      </c>
      <c r="G271" s="3" t="s">
        <v>621</v>
      </c>
      <c r="H271" s="3" t="s">
        <v>621</v>
      </c>
      <c r="I271" s="3" t="s">
        <v>621</v>
      </c>
      <c r="J271" s="3" t="s">
        <v>622</v>
      </c>
      <c r="K271" s="3" t="s">
        <v>621</v>
      </c>
      <c r="L271" s="3" t="s">
        <v>621</v>
      </c>
      <c r="M271" s="3" t="s">
        <v>621</v>
      </c>
      <c r="N271" s="3" t="s">
        <v>621</v>
      </c>
      <c r="O271" s="3" t="s">
        <v>621</v>
      </c>
      <c r="P271" s="3" t="s">
        <v>621</v>
      </c>
      <c r="Q271" s="3" t="s">
        <v>622</v>
      </c>
      <c r="R271" s="3" t="s">
        <v>621</v>
      </c>
      <c r="S271" s="3" t="s">
        <v>621</v>
      </c>
      <c r="T271" s="3" t="s">
        <v>621</v>
      </c>
      <c r="U271" s="3" t="s">
        <v>621</v>
      </c>
      <c r="V271" s="3" t="s">
        <v>621</v>
      </c>
      <c r="Y271" s="20">
        <f t="shared" si="12"/>
        <v>0</v>
      </c>
      <c r="AC271" s="3">
        <f t="shared" si="13"/>
        <v>0</v>
      </c>
      <c r="AD271" s="3">
        <f t="shared" si="14"/>
        <v>0</v>
      </c>
    </row>
    <row r="272" spans="1:30" ht="15" customHeight="1" x14ac:dyDescent="0.25">
      <c r="A272" s="3" t="s">
        <v>350</v>
      </c>
      <c r="B272" s="3" t="s">
        <v>351</v>
      </c>
      <c r="C272" s="3">
        <v>2013</v>
      </c>
      <c r="D272" s="3" t="s">
        <v>622</v>
      </c>
      <c r="E272" s="3" t="s">
        <v>621</v>
      </c>
      <c r="F272" s="3" t="s">
        <v>621</v>
      </c>
      <c r="G272" s="3" t="s">
        <v>621</v>
      </c>
      <c r="H272" s="3" t="s">
        <v>621</v>
      </c>
      <c r="I272" s="3" t="s">
        <v>621</v>
      </c>
      <c r="J272" s="3" t="s">
        <v>622</v>
      </c>
      <c r="K272" s="3" t="s">
        <v>621</v>
      </c>
      <c r="L272" s="3" t="s">
        <v>621</v>
      </c>
      <c r="M272" s="3" t="s">
        <v>621</v>
      </c>
      <c r="N272" s="3" t="s">
        <v>621</v>
      </c>
      <c r="O272" s="3" t="s">
        <v>621</v>
      </c>
      <c r="P272" s="3" t="s">
        <v>621</v>
      </c>
      <c r="Q272" s="3" t="s">
        <v>622</v>
      </c>
      <c r="R272" s="3" t="s">
        <v>621</v>
      </c>
      <c r="S272" s="3" t="s">
        <v>621</v>
      </c>
      <c r="T272" s="3" t="s">
        <v>621</v>
      </c>
      <c r="U272" s="3" t="s">
        <v>621</v>
      </c>
      <c r="V272" s="3" t="s">
        <v>621</v>
      </c>
      <c r="Y272" s="20">
        <f t="shared" si="12"/>
        <v>0</v>
      </c>
      <c r="AC272" s="3">
        <f t="shared" si="13"/>
        <v>0</v>
      </c>
      <c r="AD272" s="3">
        <f t="shared" si="14"/>
        <v>0</v>
      </c>
    </row>
    <row r="273" spans="1:30" ht="15" customHeight="1" x14ac:dyDescent="0.25">
      <c r="A273" s="3" t="s">
        <v>350</v>
      </c>
      <c r="B273" s="3" t="s">
        <v>352</v>
      </c>
      <c r="C273" s="3">
        <v>2013</v>
      </c>
      <c r="D273" s="3" t="s">
        <v>622</v>
      </c>
      <c r="E273" s="3" t="s">
        <v>621</v>
      </c>
      <c r="F273" s="3" t="s">
        <v>621</v>
      </c>
      <c r="G273" s="3" t="s">
        <v>621</v>
      </c>
      <c r="H273" s="3" t="s">
        <v>621</v>
      </c>
      <c r="I273" s="3" t="s">
        <v>621</v>
      </c>
      <c r="J273" s="3" t="s">
        <v>622</v>
      </c>
      <c r="K273" s="3" t="s">
        <v>621</v>
      </c>
      <c r="L273" s="3" t="s">
        <v>621</v>
      </c>
      <c r="M273" s="3" t="s">
        <v>621</v>
      </c>
      <c r="N273" s="3" t="s">
        <v>621</v>
      </c>
      <c r="O273" s="3" t="s">
        <v>621</v>
      </c>
      <c r="P273" s="3" t="s">
        <v>621</v>
      </c>
      <c r="Q273" s="3" t="s">
        <v>622</v>
      </c>
      <c r="R273" s="3" t="s">
        <v>621</v>
      </c>
      <c r="S273" s="3" t="s">
        <v>621</v>
      </c>
      <c r="T273" s="3" t="s">
        <v>621</v>
      </c>
      <c r="U273" s="3" t="s">
        <v>621</v>
      </c>
      <c r="V273" s="3" t="s">
        <v>621</v>
      </c>
      <c r="Y273" s="20">
        <f t="shared" si="12"/>
        <v>0</v>
      </c>
      <c r="AC273" s="3">
        <f t="shared" si="13"/>
        <v>0</v>
      </c>
      <c r="AD273" s="3">
        <f t="shared" si="14"/>
        <v>0</v>
      </c>
    </row>
    <row r="274" spans="1:30" ht="15" customHeight="1" x14ac:dyDescent="0.25">
      <c r="A274" s="3" t="s">
        <v>350</v>
      </c>
      <c r="B274" s="3" t="s">
        <v>353</v>
      </c>
      <c r="C274" s="3">
        <v>2013</v>
      </c>
      <c r="D274" s="3" t="s">
        <v>622</v>
      </c>
      <c r="E274" s="3" t="s">
        <v>621</v>
      </c>
      <c r="F274" s="3" t="s">
        <v>621</v>
      </c>
      <c r="G274" s="3" t="s">
        <v>621</v>
      </c>
      <c r="H274" s="3" t="s">
        <v>621</v>
      </c>
      <c r="I274" s="3" t="s">
        <v>621</v>
      </c>
      <c r="J274" s="3" t="s">
        <v>622</v>
      </c>
      <c r="K274" s="3" t="s">
        <v>621</v>
      </c>
      <c r="L274" s="3" t="s">
        <v>621</v>
      </c>
      <c r="M274" s="3" t="s">
        <v>621</v>
      </c>
      <c r="N274" s="3" t="s">
        <v>621</v>
      </c>
      <c r="O274" s="3" t="s">
        <v>621</v>
      </c>
      <c r="P274" s="3" t="s">
        <v>621</v>
      </c>
      <c r="Q274" s="3" t="s">
        <v>622</v>
      </c>
      <c r="R274" s="3" t="s">
        <v>621</v>
      </c>
      <c r="S274" s="3" t="s">
        <v>621</v>
      </c>
      <c r="T274" s="3" t="s">
        <v>621</v>
      </c>
      <c r="U274" s="3" t="s">
        <v>621</v>
      </c>
      <c r="V274" s="3" t="s">
        <v>621</v>
      </c>
      <c r="Y274" s="20">
        <f t="shared" si="12"/>
        <v>0</v>
      </c>
      <c r="AC274" s="3">
        <f t="shared" si="13"/>
        <v>0</v>
      </c>
      <c r="AD274" s="3">
        <f t="shared" si="14"/>
        <v>0</v>
      </c>
    </row>
    <row r="275" spans="1:30" ht="15" customHeight="1" x14ac:dyDescent="0.25">
      <c r="A275" s="3" t="s">
        <v>354</v>
      </c>
      <c r="B275" s="3" t="s">
        <v>355</v>
      </c>
      <c r="C275" s="3">
        <v>2013</v>
      </c>
      <c r="D275" s="3" t="s">
        <v>622</v>
      </c>
      <c r="E275" s="3" t="s">
        <v>621</v>
      </c>
      <c r="F275" s="3" t="s">
        <v>621</v>
      </c>
      <c r="G275" s="3" t="s">
        <v>621</v>
      </c>
      <c r="H275" s="3" t="s">
        <v>621</v>
      </c>
      <c r="I275" s="3" t="s">
        <v>621</v>
      </c>
      <c r="J275" s="3" t="s">
        <v>622</v>
      </c>
      <c r="K275" s="3" t="s">
        <v>621</v>
      </c>
      <c r="L275" s="3" t="s">
        <v>621</v>
      </c>
      <c r="M275" s="3" t="s">
        <v>621</v>
      </c>
      <c r="N275" s="3" t="s">
        <v>621</v>
      </c>
      <c r="O275" s="3" t="s">
        <v>621</v>
      </c>
      <c r="P275" s="3" t="s">
        <v>621</v>
      </c>
      <c r="Q275" s="3" t="s">
        <v>622</v>
      </c>
      <c r="R275" s="3" t="s">
        <v>621</v>
      </c>
      <c r="S275" s="3" t="s">
        <v>621</v>
      </c>
      <c r="T275" s="3" t="s">
        <v>621</v>
      </c>
      <c r="U275" s="3" t="s">
        <v>621</v>
      </c>
      <c r="V275" s="3" t="s">
        <v>621</v>
      </c>
      <c r="Y275" s="20">
        <f t="shared" si="12"/>
        <v>0</v>
      </c>
      <c r="AC275" s="3">
        <f t="shared" si="13"/>
        <v>0</v>
      </c>
      <c r="AD275" s="3">
        <f t="shared" si="14"/>
        <v>0</v>
      </c>
    </row>
    <row r="276" spans="1:30" ht="15" customHeight="1" x14ac:dyDescent="0.25">
      <c r="A276" s="3" t="s">
        <v>356</v>
      </c>
      <c r="B276" s="3" t="s">
        <v>357</v>
      </c>
      <c r="C276" s="3">
        <v>2013</v>
      </c>
      <c r="D276" s="3" t="s">
        <v>622</v>
      </c>
      <c r="E276" s="3" t="s">
        <v>621</v>
      </c>
      <c r="F276" s="3" t="s">
        <v>621</v>
      </c>
      <c r="G276" s="3" t="s">
        <v>621</v>
      </c>
      <c r="H276" s="3" t="s">
        <v>621</v>
      </c>
      <c r="I276" s="3" t="s">
        <v>621</v>
      </c>
      <c r="J276" s="3" t="s">
        <v>622</v>
      </c>
      <c r="K276" s="3" t="s">
        <v>621</v>
      </c>
      <c r="L276" s="3" t="s">
        <v>621</v>
      </c>
      <c r="M276" s="3" t="s">
        <v>621</v>
      </c>
      <c r="N276" s="3" t="s">
        <v>621</v>
      </c>
      <c r="O276" s="3" t="s">
        <v>621</v>
      </c>
      <c r="P276" s="3" t="s">
        <v>621</v>
      </c>
      <c r="Q276" s="3" t="s">
        <v>622</v>
      </c>
      <c r="R276" s="3" t="s">
        <v>621</v>
      </c>
      <c r="S276" s="3" t="s">
        <v>621</v>
      </c>
      <c r="T276" s="3" t="s">
        <v>621</v>
      </c>
      <c r="U276" s="3" t="s">
        <v>621</v>
      </c>
      <c r="V276" s="3" t="s">
        <v>621</v>
      </c>
      <c r="Y276" s="20">
        <f t="shared" si="12"/>
        <v>0</v>
      </c>
      <c r="AC276" s="3">
        <f t="shared" si="13"/>
        <v>0</v>
      </c>
      <c r="AD276" s="3">
        <f t="shared" si="14"/>
        <v>0</v>
      </c>
    </row>
    <row r="277" spans="1:30" ht="15" customHeight="1" x14ac:dyDescent="0.25">
      <c r="A277" s="3" t="s">
        <v>358</v>
      </c>
      <c r="B277" s="3" t="s">
        <v>359</v>
      </c>
      <c r="C277" s="3">
        <v>2013</v>
      </c>
      <c r="D277" s="3" t="s">
        <v>622</v>
      </c>
      <c r="E277" s="3" t="s">
        <v>621</v>
      </c>
      <c r="F277" s="3" t="s">
        <v>621</v>
      </c>
      <c r="G277" s="3" t="s">
        <v>621</v>
      </c>
      <c r="H277" s="3" t="s">
        <v>621</v>
      </c>
      <c r="I277" s="3" t="s">
        <v>621</v>
      </c>
      <c r="J277" s="3" t="s">
        <v>622</v>
      </c>
      <c r="K277" s="3" t="s">
        <v>621</v>
      </c>
      <c r="L277" s="3" t="s">
        <v>621</v>
      </c>
      <c r="M277" s="3" t="s">
        <v>621</v>
      </c>
      <c r="N277" s="3" t="s">
        <v>621</v>
      </c>
      <c r="O277" s="3" t="s">
        <v>621</v>
      </c>
      <c r="P277" s="3" t="s">
        <v>621</v>
      </c>
      <c r="Q277" s="3" t="s">
        <v>622</v>
      </c>
      <c r="R277" s="3" t="s">
        <v>621</v>
      </c>
      <c r="S277" s="3" t="s">
        <v>621</v>
      </c>
      <c r="T277" s="3" t="s">
        <v>621</v>
      </c>
      <c r="U277" s="3" t="s">
        <v>621</v>
      </c>
      <c r="V277" s="3" t="s">
        <v>621</v>
      </c>
      <c r="Y277" s="20">
        <f t="shared" si="12"/>
        <v>0</v>
      </c>
      <c r="AC277" s="3">
        <f t="shared" si="13"/>
        <v>0</v>
      </c>
      <c r="AD277" s="3">
        <f t="shared" si="14"/>
        <v>0</v>
      </c>
    </row>
    <row r="278" spans="1:30" ht="15" customHeight="1" x14ac:dyDescent="0.25">
      <c r="A278" s="3" t="s">
        <v>360</v>
      </c>
      <c r="B278" s="3" t="s">
        <v>361</v>
      </c>
      <c r="C278" s="3">
        <v>2013</v>
      </c>
      <c r="D278" s="3" t="s">
        <v>622</v>
      </c>
      <c r="E278" s="3" t="s">
        <v>621</v>
      </c>
      <c r="F278" s="3" t="s">
        <v>621</v>
      </c>
      <c r="G278" s="3" t="s">
        <v>621</v>
      </c>
      <c r="H278" s="3" t="s">
        <v>621</v>
      </c>
      <c r="I278" s="3" t="s">
        <v>621</v>
      </c>
      <c r="J278" s="3" t="s">
        <v>622</v>
      </c>
      <c r="K278" s="3" t="s">
        <v>621</v>
      </c>
      <c r="L278" s="3" t="s">
        <v>621</v>
      </c>
      <c r="M278" s="3" t="s">
        <v>621</v>
      </c>
      <c r="N278" s="3" t="s">
        <v>621</v>
      </c>
      <c r="O278" s="3" t="s">
        <v>621</v>
      </c>
      <c r="P278" s="3" t="s">
        <v>621</v>
      </c>
      <c r="Q278" s="3" t="s">
        <v>622</v>
      </c>
      <c r="R278" s="3" t="s">
        <v>621</v>
      </c>
      <c r="S278" s="3" t="s">
        <v>621</v>
      </c>
      <c r="T278" s="3" t="s">
        <v>621</v>
      </c>
      <c r="U278" s="3" t="s">
        <v>621</v>
      </c>
      <c r="V278" s="3" t="s">
        <v>621</v>
      </c>
      <c r="Y278" s="20">
        <f t="shared" si="12"/>
        <v>0</v>
      </c>
      <c r="AC278" s="3">
        <f t="shared" si="13"/>
        <v>0</v>
      </c>
      <c r="AD278" s="3">
        <f t="shared" si="14"/>
        <v>0</v>
      </c>
    </row>
    <row r="279" spans="1:30" ht="15" customHeight="1" x14ac:dyDescent="0.25">
      <c r="A279" s="3" t="s">
        <v>362</v>
      </c>
      <c r="B279" s="3" t="s">
        <v>363</v>
      </c>
      <c r="C279" s="3">
        <v>2013</v>
      </c>
      <c r="D279" s="3" t="s">
        <v>673</v>
      </c>
      <c r="E279" s="3" t="s">
        <v>854</v>
      </c>
      <c r="F279" s="3">
        <v>28</v>
      </c>
      <c r="G279" s="3" t="s">
        <v>621</v>
      </c>
      <c r="H279" s="3" t="s">
        <v>621</v>
      </c>
      <c r="I279" s="3">
        <v>100</v>
      </c>
      <c r="J279" s="3" t="s">
        <v>622</v>
      </c>
      <c r="K279" s="3" t="s">
        <v>621</v>
      </c>
      <c r="L279" s="3" t="s">
        <v>621</v>
      </c>
      <c r="M279" s="3" t="s">
        <v>621</v>
      </c>
      <c r="N279" s="3" t="s">
        <v>621</v>
      </c>
      <c r="O279" s="3" t="s">
        <v>621</v>
      </c>
      <c r="P279" s="3" t="s">
        <v>621</v>
      </c>
      <c r="Q279" s="3" t="s">
        <v>622</v>
      </c>
      <c r="R279" s="3" t="s">
        <v>621</v>
      </c>
      <c r="S279" s="3" t="s">
        <v>621</v>
      </c>
      <c r="T279" s="3" t="s">
        <v>621</v>
      </c>
      <c r="U279" s="3" t="s">
        <v>621</v>
      </c>
      <c r="V279" s="3" t="s">
        <v>621</v>
      </c>
      <c r="Y279" s="20">
        <f t="shared" si="12"/>
        <v>28</v>
      </c>
      <c r="AC279" s="36">
        <f>Y279/(I279/100)</f>
        <v>28</v>
      </c>
      <c r="AD279" s="3">
        <f t="shared" si="14"/>
        <v>0</v>
      </c>
    </row>
    <row r="280" spans="1:30" ht="15" customHeight="1" x14ac:dyDescent="0.25">
      <c r="A280" s="3" t="s">
        <v>364</v>
      </c>
      <c r="B280" s="3" t="s">
        <v>365</v>
      </c>
      <c r="C280" s="3">
        <v>2013</v>
      </c>
      <c r="D280" s="3" t="s">
        <v>622</v>
      </c>
      <c r="E280" s="3" t="s">
        <v>621</v>
      </c>
      <c r="F280" s="3" t="s">
        <v>621</v>
      </c>
      <c r="G280" s="3" t="s">
        <v>621</v>
      </c>
      <c r="H280" s="3" t="s">
        <v>621</v>
      </c>
      <c r="I280" s="3" t="s">
        <v>621</v>
      </c>
      <c r="J280" s="3" t="s">
        <v>622</v>
      </c>
      <c r="K280" s="3" t="s">
        <v>621</v>
      </c>
      <c r="L280" s="3" t="s">
        <v>621</v>
      </c>
      <c r="M280" s="3" t="s">
        <v>621</v>
      </c>
      <c r="N280" s="3" t="s">
        <v>621</v>
      </c>
      <c r="O280" s="3" t="s">
        <v>621</v>
      </c>
      <c r="P280" s="3" t="s">
        <v>621</v>
      </c>
      <c r="Q280" s="3" t="s">
        <v>622</v>
      </c>
      <c r="R280" s="3" t="s">
        <v>621</v>
      </c>
      <c r="S280" s="3" t="s">
        <v>621</v>
      </c>
      <c r="T280" s="3" t="s">
        <v>621</v>
      </c>
      <c r="U280" s="3" t="s">
        <v>621</v>
      </c>
      <c r="V280" s="3" t="s">
        <v>621</v>
      </c>
      <c r="Y280" s="20">
        <f t="shared" si="12"/>
        <v>0</v>
      </c>
      <c r="AC280" s="3">
        <f t="shared" si="13"/>
        <v>0</v>
      </c>
      <c r="AD280" s="3">
        <f t="shared" si="14"/>
        <v>0</v>
      </c>
    </row>
    <row r="281" spans="1:30" ht="15" customHeight="1" x14ac:dyDescent="0.25">
      <c r="A281" s="3" t="s">
        <v>364</v>
      </c>
      <c r="B281" s="3" t="s">
        <v>366</v>
      </c>
      <c r="C281" s="3">
        <v>2013</v>
      </c>
      <c r="D281" s="3" t="s">
        <v>890</v>
      </c>
      <c r="E281" s="3" t="s">
        <v>854</v>
      </c>
      <c r="F281" s="3">
        <v>0</v>
      </c>
      <c r="G281" s="3" t="s">
        <v>621</v>
      </c>
      <c r="H281" s="3" t="s">
        <v>621</v>
      </c>
      <c r="I281" s="3" t="s">
        <v>621</v>
      </c>
      <c r="J281" s="3" t="s">
        <v>622</v>
      </c>
      <c r="K281" s="3" t="s">
        <v>621</v>
      </c>
      <c r="L281" s="3" t="s">
        <v>621</v>
      </c>
      <c r="M281" s="3" t="s">
        <v>621</v>
      </c>
      <c r="N281" s="3" t="s">
        <v>621</v>
      </c>
      <c r="O281" s="3" t="s">
        <v>621</v>
      </c>
      <c r="P281" s="3" t="s">
        <v>621</v>
      </c>
      <c r="Q281" s="3" t="s">
        <v>622</v>
      </c>
      <c r="R281" s="3" t="s">
        <v>621</v>
      </c>
      <c r="S281" s="3" t="s">
        <v>621</v>
      </c>
      <c r="T281" s="3" t="s">
        <v>621</v>
      </c>
      <c r="U281" s="3" t="s">
        <v>621</v>
      </c>
      <c r="V281" s="3" t="s">
        <v>621</v>
      </c>
      <c r="Y281" s="20">
        <f t="shared" si="12"/>
        <v>0</v>
      </c>
      <c r="AC281" s="3">
        <f t="shared" si="13"/>
        <v>0</v>
      </c>
      <c r="AD281" s="3">
        <f t="shared" si="14"/>
        <v>0</v>
      </c>
    </row>
    <row r="282" spans="1:30" ht="15" customHeight="1" x14ac:dyDescent="0.25">
      <c r="A282" s="3" t="s">
        <v>364</v>
      </c>
      <c r="B282" s="3" t="s">
        <v>367</v>
      </c>
      <c r="C282" s="3">
        <v>2013</v>
      </c>
      <c r="D282" s="3" t="s">
        <v>891</v>
      </c>
      <c r="E282" s="3" t="s">
        <v>854</v>
      </c>
      <c r="F282" s="3">
        <v>1.63</v>
      </c>
      <c r="G282" s="3" t="s">
        <v>621</v>
      </c>
      <c r="H282" s="3">
        <v>0</v>
      </c>
      <c r="I282" s="3" t="s">
        <v>621</v>
      </c>
      <c r="J282" s="3" t="s">
        <v>622</v>
      </c>
      <c r="K282" s="3" t="s">
        <v>621</v>
      </c>
      <c r="L282" s="3" t="s">
        <v>621</v>
      </c>
      <c r="M282" s="3" t="s">
        <v>621</v>
      </c>
      <c r="N282" s="3" t="s">
        <v>621</v>
      </c>
      <c r="O282" s="3" t="s">
        <v>621</v>
      </c>
      <c r="P282" s="3" t="s">
        <v>621</v>
      </c>
      <c r="Q282" s="3" t="s">
        <v>622</v>
      </c>
      <c r="R282" s="3" t="s">
        <v>621</v>
      </c>
      <c r="S282" s="3" t="s">
        <v>621</v>
      </c>
      <c r="T282" s="3" t="s">
        <v>621</v>
      </c>
      <c r="U282" s="3" t="s">
        <v>621</v>
      </c>
      <c r="V282" s="3" t="s">
        <v>621</v>
      </c>
      <c r="Y282" s="20">
        <f t="shared" si="12"/>
        <v>1.63</v>
      </c>
      <c r="AC282" s="3">
        <f t="shared" si="13"/>
        <v>1.9176470588235293</v>
      </c>
      <c r="AD282" s="3">
        <f t="shared" si="14"/>
        <v>0.28764705882352937</v>
      </c>
    </row>
    <row r="283" spans="1:30" ht="15" customHeight="1" x14ac:dyDescent="0.25">
      <c r="A283" s="3" t="s">
        <v>364</v>
      </c>
      <c r="B283" s="3" t="s">
        <v>368</v>
      </c>
      <c r="C283" s="3">
        <v>2013</v>
      </c>
      <c r="D283" s="3" t="s">
        <v>622</v>
      </c>
      <c r="E283" s="3" t="s">
        <v>621</v>
      </c>
      <c r="F283" s="3" t="s">
        <v>621</v>
      </c>
      <c r="G283" s="3" t="s">
        <v>621</v>
      </c>
      <c r="H283" s="3" t="s">
        <v>621</v>
      </c>
      <c r="I283" s="3" t="s">
        <v>621</v>
      </c>
      <c r="J283" s="3" t="s">
        <v>622</v>
      </c>
      <c r="K283" s="3" t="s">
        <v>621</v>
      </c>
      <c r="L283" s="3" t="s">
        <v>621</v>
      </c>
      <c r="M283" s="3" t="s">
        <v>621</v>
      </c>
      <c r="N283" s="3" t="s">
        <v>621</v>
      </c>
      <c r="O283" s="3" t="s">
        <v>621</v>
      </c>
      <c r="P283" s="3" t="s">
        <v>621</v>
      </c>
      <c r="Q283" s="3" t="s">
        <v>622</v>
      </c>
      <c r="R283" s="3" t="s">
        <v>621</v>
      </c>
      <c r="S283" s="3" t="s">
        <v>621</v>
      </c>
      <c r="T283" s="3" t="s">
        <v>621</v>
      </c>
      <c r="U283" s="3" t="s">
        <v>621</v>
      </c>
      <c r="V283" s="3" t="s">
        <v>621</v>
      </c>
      <c r="Y283" s="20">
        <f t="shared" si="12"/>
        <v>0</v>
      </c>
      <c r="AC283" s="3">
        <f t="shared" si="13"/>
        <v>0</v>
      </c>
      <c r="AD283" s="3">
        <f t="shared" si="14"/>
        <v>0</v>
      </c>
    </row>
    <row r="284" spans="1:30" ht="15" customHeight="1" x14ac:dyDescent="0.25">
      <c r="A284" s="3" t="s">
        <v>369</v>
      </c>
      <c r="B284" s="3" t="s">
        <v>370</v>
      </c>
      <c r="C284" s="3">
        <v>2013</v>
      </c>
      <c r="D284" s="3" t="s">
        <v>622</v>
      </c>
      <c r="E284" s="3" t="s">
        <v>621</v>
      </c>
      <c r="F284" s="3" t="s">
        <v>621</v>
      </c>
      <c r="G284" s="3" t="s">
        <v>621</v>
      </c>
      <c r="H284" s="3" t="s">
        <v>621</v>
      </c>
      <c r="I284" s="3" t="s">
        <v>621</v>
      </c>
      <c r="J284" s="3" t="s">
        <v>622</v>
      </c>
      <c r="K284" s="3" t="s">
        <v>621</v>
      </c>
      <c r="L284" s="3" t="s">
        <v>621</v>
      </c>
      <c r="M284" s="3" t="s">
        <v>621</v>
      </c>
      <c r="N284" s="3" t="s">
        <v>621</v>
      </c>
      <c r="O284" s="3" t="s">
        <v>621</v>
      </c>
      <c r="P284" s="3" t="s">
        <v>621</v>
      </c>
      <c r="Q284" s="3" t="s">
        <v>622</v>
      </c>
      <c r="R284" s="3" t="s">
        <v>621</v>
      </c>
      <c r="S284" s="3" t="s">
        <v>621</v>
      </c>
      <c r="T284" s="3" t="s">
        <v>621</v>
      </c>
      <c r="U284" s="3" t="s">
        <v>621</v>
      </c>
      <c r="V284" s="3" t="s">
        <v>621</v>
      </c>
      <c r="Y284" s="20">
        <f t="shared" si="12"/>
        <v>0</v>
      </c>
      <c r="AC284" s="3">
        <f t="shared" si="13"/>
        <v>0</v>
      </c>
      <c r="AD284" s="3">
        <f t="shared" si="14"/>
        <v>0</v>
      </c>
    </row>
    <row r="285" spans="1:30" ht="15" customHeight="1" x14ac:dyDescent="0.25">
      <c r="A285" s="3" t="s">
        <v>371</v>
      </c>
      <c r="B285" s="3" t="s">
        <v>372</v>
      </c>
      <c r="C285" s="3">
        <v>2013</v>
      </c>
      <c r="D285" s="3" t="s">
        <v>622</v>
      </c>
      <c r="E285" s="3" t="s">
        <v>621</v>
      </c>
      <c r="F285" s="3" t="s">
        <v>621</v>
      </c>
      <c r="G285" s="3" t="s">
        <v>621</v>
      </c>
      <c r="H285" s="3" t="s">
        <v>621</v>
      </c>
      <c r="I285" s="3" t="s">
        <v>621</v>
      </c>
      <c r="J285" s="3" t="s">
        <v>622</v>
      </c>
      <c r="K285" s="3" t="s">
        <v>621</v>
      </c>
      <c r="L285" s="3" t="s">
        <v>621</v>
      </c>
      <c r="M285" s="3" t="s">
        <v>621</v>
      </c>
      <c r="N285" s="3" t="s">
        <v>621</v>
      </c>
      <c r="O285" s="3" t="s">
        <v>621</v>
      </c>
      <c r="P285" s="3" t="s">
        <v>621</v>
      </c>
      <c r="Q285" s="3" t="s">
        <v>622</v>
      </c>
      <c r="R285" s="3" t="s">
        <v>621</v>
      </c>
      <c r="S285" s="3" t="s">
        <v>621</v>
      </c>
      <c r="T285" s="3" t="s">
        <v>621</v>
      </c>
      <c r="U285" s="3" t="s">
        <v>621</v>
      </c>
      <c r="V285" s="3" t="s">
        <v>621</v>
      </c>
      <c r="Y285" s="20">
        <f t="shared" si="12"/>
        <v>0</v>
      </c>
      <c r="AC285" s="3">
        <f t="shared" si="13"/>
        <v>0</v>
      </c>
      <c r="AD285" s="3">
        <f t="shared" si="14"/>
        <v>0</v>
      </c>
    </row>
    <row r="286" spans="1:30" ht="15" customHeight="1" x14ac:dyDescent="0.25">
      <c r="A286" s="3" t="s">
        <v>371</v>
      </c>
      <c r="B286" s="3" t="s">
        <v>373</v>
      </c>
      <c r="C286" s="3">
        <v>2013</v>
      </c>
      <c r="D286" s="3" t="s">
        <v>622</v>
      </c>
      <c r="E286" s="3" t="s">
        <v>621</v>
      </c>
      <c r="F286" s="3" t="s">
        <v>621</v>
      </c>
      <c r="G286" s="3" t="s">
        <v>621</v>
      </c>
      <c r="H286" s="3" t="s">
        <v>621</v>
      </c>
      <c r="I286" s="3" t="s">
        <v>621</v>
      </c>
      <c r="J286" s="3" t="s">
        <v>622</v>
      </c>
      <c r="K286" s="3" t="s">
        <v>621</v>
      </c>
      <c r="L286" s="3" t="s">
        <v>621</v>
      </c>
      <c r="M286" s="3" t="s">
        <v>621</v>
      </c>
      <c r="N286" s="3" t="s">
        <v>621</v>
      </c>
      <c r="O286" s="3" t="s">
        <v>621</v>
      </c>
      <c r="P286" s="3" t="s">
        <v>621</v>
      </c>
      <c r="Q286" s="3" t="s">
        <v>622</v>
      </c>
      <c r="R286" s="3" t="s">
        <v>621</v>
      </c>
      <c r="S286" s="3" t="s">
        <v>621</v>
      </c>
      <c r="T286" s="3" t="s">
        <v>621</v>
      </c>
      <c r="U286" s="3" t="s">
        <v>621</v>
      </c>
      <c r="V286" s="3" t="s">
        <v>621</v>
      </c>
      <c r="Y286" s="20">
        <f t="shared" si="12"/>
        <v>0</v>
      </c>
      <c r="AC286" s="3">
        <f t="shared" si="13"/>
        <v>0</v>
      </c>
      <c r="AD286" s="3">
        <f t="shared" si="14"/>
        <v>0</v>
      </c>
    </row>
    <row r="287" spans="1:30" ht="15" customHeight="1" x14ac:dyDescent="0.25">
      <c r="A287" s="3" t="s">
        <v>371</v>
      </c>
      <c r="B287" s="3" t="s">
        <v>374</v>
      </c>
      <c r="C287" s="3">
        <v>2013</v>
      </c>
      <c r="D287" s="3" t="s">
        <v>622</v>
      </c>
      <c r="E287" s="3" t="s">
        <v>621</v>
      </c>
      <c r="F287" s="3" t="s">
        <v>621</v>
      </c>
      <c r="G287" s="3" t="s">
        <v>621</v>
      </c>
      <c r="H287" s="3" t="s">
        <v>621</v>
      </c>
      <c r="I287" s="3" t="s">
        <v>621</v>
      </c>
      <c r="J287" s="3" t="s">
        <v>622</v>
      </c>
      <c r="K287" s="3" t="s">
        <v>621</v>
      </c>
      <c r="L287" s="3" t="s">
        <v>621</v>
      </c>
      <c r="M287" s="3" t="s">
        <v>621</v>
      </c>
      <c r="N287" s="3" t="s">
        <v>621</v>
      </c>
      <c r="O287" s="3" t="s">
        <v>621</v>
      </c>
      <c r="P287" s="3" t="s">
        <v>621</v>
      </c>
      <c r="Q287" s="3" t="s">
        <v>622</v>
      </c>
      <c r="R287" s="3" t="s">
        <v>621</v>
      </c>
      <c r="S287" s="3" t="s">
        <v>621</v>
      </c>
      <c r="T287" s="3" t="s">
        <v>621</v>
      </c>
      <c r="U287" s="3" t="s">
        <v>621</v>
      </c>
      <c r="V287" s="3" t="s">
        <v>621</v>
      </c>
      <c r="Y287" s="20">
        <f t="shared" si="12"/>
        <v>0</v>
      </c>
      <c r="AC287" s="3">
        <f t="shared" si="13"/>
        <v>0</v>
      </c>
      <c r="AD287" s="3">
        <f t="shared" si="14"/>
        <v>0</v>
      </c>
    </row>
    <row r="288" spans="1:30" ht="15" customHeight="1" x14ac:dyDescent="0.25">
      <c r="A288" s="3" t="s">
        <v>371</v>
      </c>
      <c r="B288" s="3" t="s">
        <v>375</v>
      </c>
      <c r="C288" s="3">
        <v>2013</v>
      </c>
      <c r="D288" s="3" t="s">
        <v>622</v>
      </c>
      <c r="E288" s="3" t="s">
        <v>621</v>
      </c>
      <c r="F288" s="3" t="s">
        <v>621</v>
      </c>
      <c r="G288" s="3" t="s">
        <v>621</v>
      </c>
      <c r="H288" s="3" t="s">
        <v>621</v>
      </c>
      <c r="I288" s="3" t="s">
        <v>621</v>
      </c>
      <c r="J288" s="3" t="s">
        <v>622</v>
      </c>
      <c r="K288" s="3" t="s">
        <v>621</v>
      </c>
      <c r="L288" s="3" t="s">
        <v>621</v>
      </c>
      <c r="M288" s="3" t="s">
        <v>621</v>
      </c>
      <c r="N288" s="3" t="s">
        <v>621</v>
      </c>
      <c r="O288" s="3" t="s">
        <v>621</v>
      </c>
      <c r="P288" s="3" t="s">
        <v>621</v>
      </c>
      <c r="Q288" s="3" t="s">
        <v>622</v>
      </c>
      <c r="R288" s="3" t="s">
        <v>621</v>
      </c>
      <c r="S288" s="3" t="s">
        <v>621</v>
      </c>
      <c r="T288" s="3" t="s">
        <v>621</v>
      </c>
      <c r="U288" s="3" t="s">
        <v>621</v>
      </c>
      <c r="V288" s="3" t="s">
        <v>621</v>
      </c>
      <c r="Y288" s="20">
        <f t="shared" si="12"/>
        <v>0</v>
      </c>
      <c r="AC288" s="3">
        <f t="shared" si="13"/>
        <v>0</v>
      </c>
      <c r="AD288" s="3">
        <f t="shared" si="14"/>
        <v>0</v>
      </c>
    </row>
    <row r="289" spans="1:30" ht="15" customHeight="1" x14ac:dyDescent="0.25">
      <c r="A289" s="3" t="s">
        <v>371</v>
      </c>
      <c r="B289" s="3" t="s">
        <v>376</v>
      </c>
      <c r="C289" s="3">
        <v>2013</v>
      </c>
      <c r="D289" s="3" t="s">
        <v>622</v>
      </c>
      <c r="E289" s="3" t="s">
        <v>621</v>
      </c>
      <c r="F289" s="3" t="s">
        <v>621</v>
      </c>
      <c r="G289" s="3" t="s">
        <v>621</v>
      </c>
      <c r="H289" s="3" t="s">
        <v>621</v>
      </c>
      <c r="I289" s="3" t="s">
        <v>621</v>
      </c>
      <c r="J289" s="3" t="s">
        <v>622</v>
      </c>
      <c r="K289" s="3" t="s">
        <v>621</v>
      </c>
      <c r="L289" s="3" t="s">
        <v>621</v>
      </c>
      <c r="M289" s="3" t="s">
        <v>621</v>
      </c>
      <c r="N289" s="3" t="s">
        <v>621</v>
      </c>
      <c r="O289" s="3" t="s">
        <v>621</v>
      </c>
      <c r="P289" s="3" t="s">
        <v>621</v>
      </c>
      <c r="Q289" s="3" t="s">
        <v>622</v>
      </c>
      <c r="R289" s="3" t="s">
        <v>621</v>
      </c>
      <c r="S289" s="3" t="s">
        <v>621</v>
      </c>
      <c r="T289" s="3" t="s">
        <v>621</v>
      </c>
      <c r="U289" s="3" t="s">
        <v>621</v>
      </c>
      <c r="V289" s="3" t="s">
        <v>621</v>
      </c>
      <c r="Y289" s="20">
        <f t="shared" si="12"/>
        <v>0</v>
      </c>
      <c r="AC289" s="3">
        <f t="shared" si="13"/>
        <v>0</v>
      </c>
      <c r="AD289" s="3">
        <f t="shared" si="14"/>
        <v>0</v>
      </c>
    </row>
    <row r="290" spans="1:30"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Y290" s="20">
        <f t="shared" si="12"/>
        <v>0</v>
      </c>
      <c r="AC290" s="3">
        <f t="shared" si="13"/>
        <v>0</v>
      </c>
      <c r="AD290" s="3">
        <f t="shared" si="14"/>
        <v>0</v>
      </c>
    </row>
    <row r="291" spans="1:30" ht="15" customHeight="1" x14ac:dyDescent="0.25">
      <c r="A291" s="3" t="s">
        <v>371</v>
      </c>
      <c r="B291" s="3" t="s">
        <v>378</v>
      </c>
      <c r="C291" s="3">
        <v>2013</v>
      </c>
      <c r="D291" s="3" t="s">
        <v>622</v>
      </c>
      <c r="E291" s="3" t="s">
        <v>621</v>
      </c>
      <c r="F291" s="3" t="s">
        <v>621</v>
      </c>
      <c r="G291" s="3" t="s">
        <v>621</v>
      </c>
      <c r="H291" s="3" t="s">
        <v>621</v>
      </c>
      <c r="I291" s="3" t="s">
        <v>621</v>
      </c>
      <c r="J291" s="3" t="s">
        <v>622</v>
      </c>
      <c r="K291" s="3" t="s">
        <v>621</v>
      </c>
      <c r="L291" s="3" t="s">
        <v>621</v>
      </c>
      <c r="M291" s="3" t="s">
        <v>621</v>
      </c>
      <c r="N291" s="3" t="s">
        <v>621</v>
      </c>
      <c r="O291" s="3" t="s">
        <v>621</v>
      </c>
      <c r="P291" s="3" t="s">
        <v>621</v>
      </c>
      <c r="Q291" s="3" t="s">
        <v>622</v>
      </c>
      <c r="R291" s="3" t="s">
        <v>621</v>
      </c>
      <c r="S291" s="3" t="s">
        <v>621</v>
      </c>
      <c r="T291" s="3" t="s">
        <v>621</v>
      </c>
      <c r="U291" s="3" t="s">
        <v>621</v>
      </c>
      <c r="V291" s="3" t="s">
        <v>621</v>
      </c>
      <c r="Y291" s="20">
        <f t="shared" si="12"/>
        <v>0</v>
      </c>
      <c r="AC291" s="3">
        <f t="shared" si="13"/>
        <v>0</v>
      </c>
      <c r="AD291" s="3">
        <f t="shared" si="14"/>
        <v>0</v>
      </c>
    </row>
    <row r="292" spans="1:30" ht="15" customHeight="1" x14ac:dyDescent="0.25">
      <c r="A292" s="3" t="s">
        <v>371</v>
      </c>
      <c r="B292" s="3" t="s">
        <v>379</v>
      </c>
      <c r="C292" s="3">
        <v>2013</v>
      </c>
      <c r="D292" s="3" t="s">
        <v>622</v>
      </c>
      <c r="E292" s="3" t="s">
        <v>621</v>
      </c>
      <c r="F292" s="3" t="s">
        <v>621</v>
      </c>
      <c r="G292" s="3" t="s">
        <v>621</v>
      </c>
      <c r="H292" s="3" t="s">
        <v>621</v>
      </c>
      <c r="I292" s="3" t="s">
        <v>621</v>
      </c>
      <c r="J292" s="3" t="s">
        <v>622</v>
      </c>
      <c r="K292" s="3" t="s">
        <v>621</v>
      </c>
      <c r="L292" s="3" t="s">
        <v>621</v>
      </c>
      <c r="M292" s="3" t="s">
        <v>621</v>
      </c>
      <c r="N292" s="3" t="s">
        <v>621</v>
      </c>
      <c r="O292" s="3" t="s">
        <v>621</v>
      </c>
      <c r="P292" s="3" t="s">
        <v>621</v>
      </c>
      <c r="Q292" s="3" t="s">
        <v>622</v>
      </c>
      <c r="R292" s="3" t="s">
        <v>621</v>
      </c>
      <c r="S292" s="3" t="s">
        <v>621</v>
      </c>
      <c r="T292" s="3" t="s">
        <v>621</v>
      </c>
      <c r="U292" s="3" t="s">
        <v>621</v>
      </c>
      <c r="V292" s="3" t="s">
        <v>621</v>
      </c>
      <c r="Y292" s="20">
        <f t="shared" si="12"/>
        <v>0</v>
      </c>
      <c r="AC292" s="3">
        <f t="shared" si="13"/>
        <v>0</v>
      </c>
      <c r="AD292" s="3">
        <f t="shared" si="14"/>
        <v>0</v>
      </c>
    </row>
    <row r="293" spans="1:30" ht="15" customHeight="1" x14ac:dyDescent="0.25">
      <c r="A293" s="3" t="s">
        <v>371</v>
      </c>
      <c r="B293" s="3" t="s">
        <v>380</v>
      </c>
      <c r="C293" s="3">
        <v>2013</v>
      </c>
      <c r="D293" s="3" t="s">
        <v>892</v>
      </c>
      <c r="E293" s="3" t="s">
        <v>893</v>
      </c>
      <c r="F293" s="3">
        <v>0.83699999999999997</v>
      </c>
      <c r="G293" s="3" t="s">
        <v>879</v>
      </c>
      <c r="H293" s="3" t="s">
        <v>621</v>
      </c>
      <c r="I293" s="3">
        <v>100</v>
      </c>
      <c r="J293" s="3" t="s">
        <v>622</v>
      </c>
      <c r="K293" s="3" t="s">
        <v>621</v>
      </c>
      <c r="L293" s="3" t="s">
        <v>621</v>
      </c>
      <c r="M293" s="3" t="s">
        <v>621</v>
      </c>
      <c r="N293" s="3" t="s">
        <v>621</v>
      </c>
      <c r="O293" s="3" t="s">
        <v>621</v>
      </c>
      <c r="P293" s="3" t="s">
        <v>621</v>
      </c>
      <c r="Q293" s="3" t="s">
        <v>622</v>
      </c>
      <c r="R293" s="3" t="s">
        <v>621</v>
      </c>
      <c r="S293" s="3" t="s">
        <v>621</v>
      </c>
      <c r="T293" s="3" t="s">
        <v>621</v>
      </c>
      <c r="U293" s="3" t="s">
        <v>621</v>
      </c>
      <c r="V293" s="3" t="s">
        <v>621</v>
      </c>
      <c r="Y293" s="20">
        <f t="shared" si="12"/>
        <v>0.83699999999999997</v>
      </c>
      <c r="AC293" s="36">
        <f>Y293/(I293/100)</f>
        <v>0.83699999999999997</v>
      </c>
      <c r="AD293" s="3">
        <f t="shared" si="14"/>
        <v>0</v>
      </c>
    </row>
    <row r="294" spans="1:30" ht="15" customHeight="1" x14ac:dyDescent="0.25">
      <c r="A294" s="3" t="s">
        <v>371</v>
      </c>
      <c r="B294" s="3" t="s">
        <v>381</v>
      </c>
      <c r="C294" s="3">
        <v>2013</v>
      </c>
      <c r="D294" s="3" t="s">
        <v>622</v>
      </c>
      <c r="E294" s="3" t="s">
        <v>621</v>
      </c>
      <c r="F294" s="3" t="s">
        <v>621</v>
      </c>
      <c r="G294" s="3" t="s">
        <v>621</v>
      </c>
      <c r="H294" s="3" t="s">
        <v>621</v>
      </c>
      <c r="I294" s="3" t="s">
        <v>621</v>
      </c>
      <c r="J294" s="3" t="s">
        <v>622</v>
      </c>
      <c r="K294" s="3" t="s">
        <v>621</v>
      </c>
      <c r="L294" s="3" t="s">
        <v>621</v>
      </c>
      <c r="M294" s="3" t="s">
        <v>621</v>
      </c>
      <c r="N294" s="3" t="s">
        <v>621</v>
      </c>
      <c r="O294" s="3" t="s">
        <v>621</v>
      </c>
      <c r="P294" s="3" t="s">
        <v>621</v>
      </c>
      <c r="Q294" s="3" t="s">
        <v>622</v>
      </c>
      <c r="R294" s="3" t="s">
        <v>621</v>
      </c>
      <c r="S294" s="3" t="s">
        <v>621</v>
      </c>
      <c r="T294" s="3" t="s">
        <v>621</v>
      </c>
      <c r="U294" s="3" t="s">
        <v>621</v>
      </c>
      <c r="V294" s="3" t="s">
        <v>621</v>
      </c>
      <c r="Y294" s="20">
        <f t="shared" si="12"/>
        <v>0</v>
      </c>
      <c r="AC294" s="3">
        <f t="shared" si="13"/>
        <v>0</v>
      </c>
      <c r="AD294" s="3">
        <f t="shared" si="14"/>
        <v>0</v>
      </c>
    </row>
    <row r="295" spans="1:30" ht="15" customHeight="1" x14ac:dyDescent="0.25">
      <c r="A295" s="3" t="s">
        <v>371</v>
      </c>
      <c r="B295" s="3" t="s">
        <v>382</v>
      </c>
      <c r="C295" s="3">
        <v>2013</v>
      </c>
      <c r="D295" s="3" t="s">
        <v>622</v>
      </c>
      <c r="E295" s="3" t="s">
        <v>621</v>
      </c>
      <c r="F295" s="3" t="s">
        <v>621</v>
      </c>
      <c r="G295" s="3" t="s">
        <v>621</v>
      </c>
      <c r="H295" s="3" t="s">
        <v>621</v>
      </c>
      <c r="I295" s="3" t="s">
        <v>621</v>
      </c>
      <c r="J295" s="3" t="s">
        <v>622</v>
      </c>
      <c r="K295" s="3" t="s">
        <v>621</v>
      </c>
      <c r="L295" s="3" t="s">
        <v>621</v>
      </c>
      <c r="M295" s="3" t="s">
        <v>621</v>
      </c>
      <c r="N295" s="3" t="s">
        <v>621</v>
      </c>
      <c r="O295" s="3" t="s">
        <v>621</v>
      </c>
      <c r="P295" s="3" t="s">
        <v>621</v>
      </c>
      <c r="Q295" s="3" t="s">
        <v>622</v>
      </c>
      <c r="R295" s="3" t="s">
        <v>621</v>
      </c>
      <c r="S295" s="3" t="s">
        <v>621</v>
      </c>
      <c r="T295" s="3" t="s">
        <v>621</v>
      </c>
      <c r="U295" s="3" t="s">
        <v>621</v>
      </c>
      <c r="V295" s="3" t="s">
        <v>621</v>
      </c>
      <c r="Y295" s="20">
        <f t="shared" si="12"/>
        <v>0</v>
      </c>
      <c r="AC295" s="3">
        <f t="shared" si="13"/>
        <v>0</v>
      </c>
      <c r="AD295" s="3">
        <f t="shared" si="14"/>
        <v>0</v>
      </c>
    </row>
    <row r="296" spans="1:30" ht="15" customHeight="1" x14ac:dyDescent="0.25">
      <c r="A296" s="3" t="s">
        <v>371</v>
      </c>
      <c r="B296" s="3" t="s">
        <v>383</v>
      </c>
      <c r="C296" s="3">
        <v>2013</v>
      </c>
      <c r="D296" s="3" t="s">
        <v>622</v>
      </c>
      <c r="E296" s="3" t="s">
        <v>621</v>
      </c>
      <c r="F296" s="3" t="s">
        <v>621</v>
      </c>
      <c r="G296" s="3" t="s">
        <v>621</v>
      </c>
      <c r="H296" s="3" t="s">
        <v>621</v>
      </c>
      <c r="I296" s="3" t="s">
        <v>621</v>
      </c>
      <c r="J296" s="3" t="s">
        <v>622</v>
      </c>
      <c r="K296" s="3" t="s">
        <v>621</v>
      </c>
      <c r="L296" s="3" t="s">
        <v>621</v>
      </c>
      <c r="M296" s="3" t="s">
        <v>621</v>
      </c>
      <c r="N296" s="3" t="s">
        <v>621</v>
      </c>
      <c r="O296" s="3" t="s">
        <v>621</v>
      </c>
      <c r="P296" s="3" t="s">
        <v>621</v>
      </c>
      <c r="Q296" s="3" t="s">
        <v>622</v>
      </c>
      <c r="R296" s="3" t="s">
        <v>621</v>
      </c>
      <c r="S296" s="3" t="s">
        <v>621</v>
      </c>
      <c r="T296" s="3" t="s">
        <v>621</v>
      </c>
      <c r="U296" s="3" t="s">
        <v>621</v>
      </c>
      <c r="V296" s="3" t="s">
        <v>621</v>
      </c>
      <c r="Y296" s="20">
        <f t="shared" si="12"/>
        <v>0</v>
      </c>
      <c r="AC296" s="3">
        <f t="shared" si="13"/>
        <v>0</v>
      </c>
      <c r="AD296" s="3">
        <f t="shared" si="14"/>
        <v>0</v>
      </c>
    </row>
    <row r="297" spans="1:30" ht="15" customHeight="1" x14ac:dyDescent="0.25">
      <c r="A297" s="3" t="s">
        <v>371</v>
      </c>
      <c r="B297" s="3" t="s">
        <v>384</v>
      </c>
      <c r="C297" s="3">
        <v>2013</v>
      </c>
      <c r="D297" s="3" t="s">
        <v>622</v>
      </c>
      <c r="E297" s="3" t="s">
        <v>621</v>
      </c>
      <c r="F297" s="3" t="s">
        <v>621</v>
      </c>
      <c r="G297" s="3" t="s">
        <v>621</v>
      </c>
      <c r="H297" s="3" t="s">
        <v>621</v>
      </c>
      <c r="I297" s="3" t="s">
        <v>621</v>
      </c>
      <c r="J297" s="3" t="s">
        <v>622</v>
      </c>
      <c r="K297" s="3" t="s">
        <v>621</v>
      </c>
      <c r="L297" s="3" t="s">
        <v>621</v>
      </c>
      <c r="M297" s="3" t="s">
        <v>621</v>
      </c>
      <c r="N297" s="3" t="s">
        <v>621</v>
      </c>
      <c r="O297" s="3" t="s">
        <v>621</v>
      </c>
      <c r="P297" s="3" t="s">
        <v>621</v>
      </c>
      <c r="Q297" s="3" t="s">
        <v>622</v>
      </c>
      <c r="R297" s="3" t="s">
        <v>621</v>
      </c>
      <c r="S297" s="3" t="s">
        <v>621</v>
      </c>
      <c r="T297" s="3" t="s">
        <v>621</v>
      </c>
      <c r="U297" s="3" t="s">
        <v>621</v>
      </c>
      <c r="V297" s="3" t="s">
        <v>621</v>
      </c>
      <c r="Y297" s="20">
        <f t="shared" si="12"/>
        <v>0</v>
      </c>
      <c r="AC297" s="3">
        <f t="shared" si="13"/>
        <v>0</v>
      </c>
      <c r="AD297" s="3">
        <f t="shared" si="14"/>
        <v>0</v>
      </c>
    </row>
    <row r="298" spans="1:30"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Y298" s="20">
        <f t="shared" si="12"/>
        <v>0</v>
      </c>
      <c r="AC298" s="3">
        <f t="shared" si="13"/>
        <v>0</v>
      </c>
      <c r="AD298" s="3">
        <f t="shared" si="14"/>
        <v>0</v>
      </c>
    </row>
    <row r="299" spans="1:30"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Y299" s="20">
        <f t="shared" si="12"/>
        <v>0</v>
      </c>
      <c r="AC299" s="3">
        <f t="shared" si="13"/>
        <v>0</v>
      </c>
      <c r="AD299" s="3">
        <f t="shared" si="14"/>
        <v>0</v>
      </c>
    </row>
    <row r="300" spans="1:30" ht="15" customHeight="1" x14ac:dyDescent="0.25">
      <c r="A300" s="3" t="s">
        <v>371</v>
      </c>
      <c r="B300" s="3" t="s">
        <v>387</v>
      </c>
      <c r="C300" s="3">
        <v>2013</v>
      </c>
      <c r="D300" s="3" t="s">
        <v>622</v>
      </c>
      <c r="E300" s="3" t="s">
        <v>621</v>
      </c>
      <c r="F300" s="3" t="s">
        <v>621</v>
      </c>
      <c r="G300" s="3" t="s">
        <v>621</v>
      </c>
      <c r="H300" s="3" t="s">
        <v>621</v>
      </c>
      <c r="I300" s="3" t="s">
        <v>621</v>
      </c>
      <c r="J300" s="3" t="s">
        <v>622</v>
      </c>
      <c r="K300" s="3" t="s">
        <v>621</v>
      </c>
      <c r="L300" s="3" t="s">
        <v>621</v>
      </c>
      <c r="M300" s="3" t="s">
        <v>621</v>
      </c>
      <c r="N300" s="3" t="s">
        <v>621</v>
      </c>
      <c r="O300" s="3" t="s">
        <v>621</v>
      </c>
      <c r="P300" s="3" t="s">
        <v>621</v>
      </c>
      <c r="Q300" s="3" t="s">
        <v>622</v>
      </c>
      <c r="R300" s="3" t="s">
        <v>621</v>
      </c>
      <c r="S300" s="3" t="s">
        <v>621</v>
      </c>
      <c r="T300" s="3" t="s">
        <v>621</v>
      </c>
      <c r="U300" s="3" t="s">
        <v>621</v>
      </c>
      <c r="V300" s="3" t="s">
        <v>621</v>
      </c>
      <c r="Y300" s="20">
        <f t="shared" si="12"/>
        <v>0</v>
      </c>
      <c r="AC300" s="3">
        <f t="shared" si="13"/>
        <v>0</v>
      </c>
      <c r="AD300" s="3">
        <f t="shared" si="14"/>
        <v>0</v>
      </c>
    </row>
    <row r="301" spans="1:30" ht="15" customHeight="1" x14ac:dyDescent="0.25">
      <c r="A301" s="3" t="s">
        <v>388</v>
      </c>
      <c r="B301" s="3" t="s">
        <v>389</v>
      </c>
      <c r="C301" s="3">
        <v>2013</v>
      </c>
      <c r="D301" s="3" t="s">
        <v>622</v>
      </c>
      <c r="E301" s="3" t="s">
        <v>621</v>
      </c>
      <c r="F301" s="3" t="s">
        <v>621</v>
      </c>
      <c r="G301" s="3" t="s">
        <v>621</v>
      </c>
      <c r="H301" s="3" t="s">
        <v>621</v>
      </c>
      <c r="I301" s="3" t="s">
        <v>621</v>
      </c>
      <c r="J301" s="3" t="s">
        <v>622</v>
      </c>
      <c r="K301" s="3" t="s">
        <v>621</v>
      </c>
      <c r="L301" s="3" t="s">
        <v>621</v>
      </c>
      <c r="M301" s="3" t="s">
        <v>621</v>
      </c>
      <c r="N301" s="3" t="s">
        <v>621</v>
      </c>
      <c r="O301" s="3" t="s">
        <v>621</v>
      </c>
      <c r="P301" s="3" t="s">
        <v>621</v>
      </c>
      <c r="Q301" s="3" t="s">
        <v>622</v>
      </c>
      <c r="R301" s="3" t="s">
        <v>621</v>
      </c>
      <c r="S301" s="3" t="s">
        <v>621</v>
      </c>
      <c r="T301" s="3" t="s">
        <v>621</v>
      </c>
      <c r="U301" s="3" t="s">
        <v>621</v>
      </c>
      <c r="V301" s="3" t="s">
        <v>621</v>
      </c>
      <c r="Y301" s="20">
        <f t="shared" si="12"/>
        <v>0</v>
      </c>
      <c r="AC301" s="3">
        <f t="shared" si="13"/>
        <v>0</v>
      </c>
      <c r="AD301" s="3">
        <f t="shared" si="14"/>
        <v>0</v>
      </c>
    </row>
    <row r="302" spans="1:30" ht="15" customHeight="1" x14ac:dyDescent="0.25">
      <c r="A302" s="3" t="s">
        <v>388</v>
      </c>
      <c r="B302" s="3" t="s">
        <v>390</v>
      </c>
      <c r="C302" s="3">
        <v>2013</v>
      </c>
      <c r="D302" s="3" t="s">
        <v>622</v>
      </c>
      <c r="E302" s="3" t="s">
        <v>621</v>
      </c>
      <c r="F302" s="3" t="s">
        <v>621</v>
      </c>
      <c r="G302" s="3" t="s">
        <v>621</v>
      </c>
      <c r="H302" s="3" t="s">
        <v>621</v>
      </c>
      <c r="I302" s="3" t="s">
        <v>621</v>
      </c>
      <c r="J302" s="3" t="s">
        <v>622</v>
      </c>
      <c r="K302" s="3" t="s">
        <v>621</v>
      </c>
      <c r="L302" s="3" t="s">
        <v>621</v>
      </c>
      <c r="M302" s="3" t="s">
        <v>621</v>
      </c>
      <c r="N302" s="3" t="s">
        <v>621</v>
      </c>
      <c r="O302" s="3" t="s">
        <v>621</v>
      </c>
      <c r="P302" s="3" t="s">
        <v>621</v>
      </c>
      <c r="Q302" s="3" t="s">
        <v>622</v>
      </c>
      <c r="R302" s="3" t="s">
        <v>621</v>
      </c>
      <c r="S302" s="3" t="s">
        <v>621</v>
      </c>
      <c r="T302" s="3" t="s">
        <v>621</v>
      </c>
      <c r="U302" s="3" t="s">
        <v>621</v>
      </c>
      <c r="V302" s="3" t="s">
        <v>621</v>
      </c>
      <c r="Y302" s="20">
        <f t="shared" si="12"/>
        <v>0</v>
      </c>
      <c r="AC302" s="3">
        <f t="shared" si="13"/>
        <v>0</v>
      </c>
      <c r="AD302" s="3">
        <f t="shared" si="14"/>
        <v>0</v>
      </c>
    </row>
    <row r="303" spans="1:30" ht="15" customHeight="1" x14ac:dyDescent="0.25">
      <c r="A303" s="3" t="s">
        <v>391</v>
      </c>
      <c r="B303" s="3" t="s">
        <v>392</v>
      </c>
      <c r="C303" s="3">
        <v>2013</v>
      </c>
      <c r="D303" s="3" t="s">
        <v>622</v>
      </c>
      <c r="E303" s="3" t="s">
        <v>621</v>
      </c>
      <c r="F303" s="3" t="s">
        <v>621</v>
      </c>
      <c r="G303" s="3" t="s">
        <v>621</v>
      </c>
      <c r="H303" s="3" t="s">
        <v>621</v>
      </c>
      <c r="I303" s="3" t="s">
        <v>621</v>
      </c>
      <c r="J303" s="3" t="s">
        <v>622</v>
      </c>
      <c r="K303" s="3" t="s">
        <v>621</v>
      </c>
      <c r="L303" s="3" t="s">
        <v>621</v>
      </c>
      <c r="M303" s="3" t="s">
        <v>621</v>
      </c>
      <c r="N303" s="3" t="s">
        <v>621</v>
      </c>
      <c r="O303" s="3" t="s">
        <v>621</v>
      </c>
      <c r="P303" s="3" t="s">
        <v>621</v>
      </c>
      <c r="Q303" s="3" t="s">
        <v>622</v>
      </c>
      <c r="R303" s="3" t="s">
        <v>621</v>
      </c>
      <c r="S303" s="3" t="s">
        <v>621</v>
      </c>
      <c r="T303" s="3" t="s">
        <v>621</v>
      </c>
      <c r="U303" s="3" t="s">
        <v>621</v>
      </c>
      <c r="V303" s="3" t="s">
        <v>621</v>
      </c>
      <c r="Y303" s="20">
        <f t="shared" si="12"/>
        <v>0</v>
      </c>
      <c r="AC303" s="3">
        <f t="shared" si="13"/>
        <v>0</v>
      </c>
      <c r="AD303" s="3">
        <f t="shared" si="14"/>
        <v>0</v>
      </c>
    </row>
    <row r="304" spans="1:30" ht="15" customHeight="1" x14ac:dyDescent="0.25">
      <c r="A304" s="3" t="s">
        <v>393</v>
      </c>
      <c r="B304" s="3" t="s">
        <v>394</v>
      </c>
      <c r="C304" s="3">
        <v>2013</v>
      </c>
      <c r="D304" s="3" t="s">
        <v>622</v>
      </c>
      <c r="E304" s="3" t="s">
        <v>621</v>
      </c>
      <c r="F304" s="3" t="s">
        <v>621</v>
      </c>
      <c r="G304" s="3" t="s">
        <v>621</v>
      </c>
      <c r="H304" s="3" t="s">
        <v>621</v>
      </c>
      <c r="I304" s="3" t="s">
        <v>621</v>
      </c>
      <c r="J304" s="3" t="s">
        <v>622</v>
      </c>
      <c r="K304" s="3" t="s">
        <v>621</v>
      </c>
      <c r="L304" s="3" t="s">
        <v>621</v>
      </c>
      <c r="M304" s="3" t="s">
        <v>621</v>
      </c>
      <c r="N304" s="3" t="s">
        <v>621</v>
      </c>
      <c r="O304" s="3" t="s">
        <v>621</v>
      </c>
      <c r="P304" s="3" t="s">
        <v>621</v>
      </c>
      <c r="Q304" s="3" t="s">
        <v>622</v>
      </c>
      <c r="R304" s="3" t="s">
        <v>621</v>
      </c>
      <c r="S304" s="3" t="s">
        <v>621</v>
      </c>
      <c r="T304" s="3" t="s">
        <v>621</v>
      </c>
      <c r="U304" s="3" t="s">
        <v>621</v>
      </c>
      <c r="V304" s="3" t="s">
        <v>621</v>
      </c>
      <c r="Y304" s="20">
        <f t="shared" si="12"/>
        <v>0</v>
      </c>
      <c r="AC304" s="3">
        <f t="shared" si="13"/>
        <v>0</v>
      </c>
      <c r="AD304" s="3">
        <f t="shared" si="14"/>
        <v>0</v>
      </c>
    </row>
    <row r="305" spans="1:30" ht="15" customHeight="1" x14ac:dyDescent="0.25">
      <c r="A305" s="3" t="s">
        <v>393</v>
      </c>
      <c r="B305" s="3" t="s">
        <v>395</v>
      </c>
      <c r="C305" s="3">
        <v>2013</v>
      </c>
      <c r="D305" s="3" t="s">
        <v>622</v>
      </c>
      <c r="E305" s="3" t="s">
        <v>621</v>
      </c>
      <c r="F305" s="3" t="s">
        <v>621</v>
      </c>
      <c r="G305" s="3" t="s">
        <v>621</v>
      </c>
      <c r="H305" s="3" t="s">
        <v>621</v>
      </c>
      <c r="I305" s="3" t="s">
        <v>621</v>
      </c>
      <c r="J305" s="3" t="s">
        <v>622</v>
      </c>
      <c r="K305" s="3" t="s">
        <v>621</v>
      </c>
      <c r="L305" s="3" t="s">
        <v>621</v>
      </c>
      <c r="M305" s="3" t="s">
        <v>621</v>
      </c>
      <c r="N305" s="3" t="s">
        <v>621</v>
      </c>
      <c r="O305" s="3" t="s">
        <v>621</v>
      </c>
      <c r="P305" s="3" t="s">
        <v>621</v>
      </c>
      <c r="Q305" s="3" t="s">
        <v>622</v>
      </c>
      <c r="R305" s="3" t="s">
        <v>621</v>
      </c>
      <c r="S305" s="3" t="s">
        <v>621</v>
      </c>
      <c r="T305" s="3" t="s">
        <v>621</v>
      </c>
      <c r="U305" s="3" t="s">
        <v>621</v>
      </c>
      <c r="V305" s="3" t="s">
        <v>621</v>
      </c>
      <c r="Y305" s="20">
        <f t="shared" si="12"/>
        <v>0</v>
      </c>
      <c r="AC305" s="3">
        <f t="shared" si="13"/>
        <v>0</v>
      </c>
      <c r="AD305" s="3">
        <f t="shared" si="14"/>
        <v>0</v>
      </c>
    </row>
    <row r="306" spans="1:30" ht="15" customHeight="1" x14ac:dyDescent="0.25">
      <c r="A306" s="3" t="s">
        <v>393</v>
      </c>
      <c r="B306" s="3" t="s">
        <v>396</v>
      </c>
      <c r="C306" s="3">
        <v>2013</v>
      </c>
      <c r="D306" s="3" t="s">
        <v>622</v>
      </c>
      <c r="E306" s="3" t="s">
        <v>621</v>
      </c>
      <c r="F306" s="3" t="s">
        <v>621</v>
      </c>
      <c r="G306" s="3" t="s">
        <v>621</v>
      </c>
      <c r="H306" s="3" t="s">
        <v>621</v>
      </c>
      <c r="I306" s="3" t="s">
        <v>621</v>
      </c>
      <c r="J306" s="3" t="s">
        <v>622</v>
      </c>
      <c r="K306" s="3" t="s">
        <v>621</v>
      </c>
      <c r="L306" s="3" t="s">
        <v>621</v>
      </c>
      <c r="M306" s="3" t="s">
        <v>621</v>
      </c>
      <c r="N306" s="3" t="s">
        <v>621</v>
      </c>
      <c r="O306" s="3" t="s">
        <v>621</v>
      </c>
      <c r="P306" s="3" t="s">
        <v>621</v>
      </c>
      <c r="Q306" s="3" t="s">
        <v>622</v>
      </c>
      <c r="R306" s="3" t="s">
        <v>621</v>
      </c>
      <c r="S306" s="3" t="s">
        <v>621</v>
      </c>
      <c r="T306" s="3" t="s">
        <v>621</v>
      </c>
      <c r="U306" s="3" t="s">
        <v>621</v>
      </c>
      <c r="V306" s="3" t="s">
        <v>621</v>
      </c>
      <c r="Y306" s="20">
        <f t="shared" si="12"/>
        <v>0</v>
      </c>
      <c r="AC306" s="3">
        <f t="shared" si="13"/>
        <v>0</v>
      </c>
      <c r="AD306" s="3">
        <f t="shared" si="14"/>
        <v>0</v>
      </c>
    </row>
    <row r="307" spans="1:30" ht="15" customHeight="1" x14ac:dyDescent="0.25">
      <c r="A307" s="3" t="s">
        <v>393</v>
      </c>
      <c r="B307" s="3" t="s">
        <v>397</v>
      </c>
      <c r="C307" s="3">
        <v>2013</v>
      </c>
      <c r="D307" s="3" t="s">
        <v>622</v>
      </c>
      <c r="E307" s="3" t="s">
        <v>621</v>
      </c>
      <c r="F307" s="3" t="s">
        <v>621</v>
      </c>
      <c r="G307" s="3" t="s">
        <v>621</v>
      </c>
      <c r="H307" s="3" t="s">
        <v>621</v>
      </c>
      <c r="I307" s="3" t="s">
        <v>621</v>
      </c>
      <c r="J307" s="3" t="s">
        <v>622</v>
      </c>
      <c r="K307" s="3" t="s">
        <v>621</v>
      </c>
      <c r="L307" s="3" t="s">
        <v>621</v>
      </c>
      <c r="M307" s="3" t="s">
        <v>621</v>
      </c>
      <c r="N307" s="3" t="s">
        <v>621</v>
      </c>
      <c r="O307" s="3" t="s">
        <v>621</v>
      </c>
      <c r="P307" s="3" t="s">
        <v>621</v>
      </c>
      <c r="Q307" s="3" t="s">
        <v>622</v>
      </c>
      <c r="R307" s="3" t="s">
        <v>621</v>
      </c>
      <c r="S307" s="3" t="s">
        <v>621</v>
      </c>
      <c r="T307" s="3" t="s">
        <v>621</v>
      </c>
      <c r="U307" s="3" t="s">
        <v>621</v>
      </c>
      <c r="V307" s="3" t="s">
        <v>621</v>
      </c>
      <c r="Y307" s="20">
        <f t="shared" si="12"/>
        <v>0</v>
      </c>
      <c r="AC307" s="3">
        <f t="shared" si="13"/>
        <v>0</v>
      </c>
      <c r="AD307" s="3">
        <f t="shared" si="14"/>
        <v>0</v>
      </c>
    </row>
    <row r="308" spans="1:30" ht="15" customHeight="1" x14ac:dyDescent="0.25">
      <c r="A308" s="3" t="s">
        <v>393</v>
      </c>
      <c r="B308" s="3" t="s">
        <v>398</v>
      </c>
      <c r="C308" s="3">
        <v>2013</v>
      </c>
      <c r="D308" s="3" t="s">
        <v>622</v>
      </c>
      <c r="E308" s="3" t="s">
        <v>621</v>
      </c>
      <c r="F308" s="3" t="s">
        <v>621</v>
      </c>
      <c r="G308" s="3" t="s">
        <v>621</v>
      </c>
      <c r="H308" s="3" t="s">
        <v>621</v>
      </c>
      <c r="I308" s="3" t="s">
        <v>621</v>
      </c>
      <c r="J308" s="3" t="s">
        <v>622</v>
      </c>
      <c r="K308" s="3" t="s">
        <v>621</v>
      </c>
      <c r="L308" s="3" t="s">
        <v>621</v>
      </c>
      <c r="M308" s="3" t="s">
        <v>621</v>
      </c>
      <c r="N308" s="3" t="s">
        <v>621</v>
      </c>
      <c r="O308" s="3" t="s">
        <v>621</v>
      </c>
      <c r="P308" s="3" t="s">
        <v>621</v>
      </c>
      <c r="Q308" s="3" t="s">
        <v>622</v>
      </c>
      <c r="R308" s="3" t="s">
        <v>621</v>
      </c>
      <c r="S308" s="3" t="s">
        <v>621</v>
      </c>
      <c r="T308" s="3" t="s">
        <v>621</v>
      </c>
      <c r="U308" s="3" t="s">
        <v>621</v>
      </c>
      <c r="V308" s="3" t="s">
        <v>621</v>
      </c>
      <c r="Y308" s="20">
        <f t="shared" si="12"/>
        <v>0</v>
      </c>
      <c r="AC308" s="3">
        <f t="shared" si="13"/>
        <v>0</v>
      </c>
      <c r="AD308" s="3">
        <f t="shared" si="14"/>
        <v>0</v>
      </c>
    </row>
    <row r="309" spans="1:30" ht="15" customHeight="1" x14ac:dyDescent="0.25">
      <c r="A309" s="3" t="s">
        <v>399</v>
      </c>
      <c r="B309" s="3" t="s">
        <v>400</v>
      </c>
      <c r="C309" s="3">
        <v>2013</v>
      </c>
      <c r="D309" s="3" t="s">
        <v>622</v>
      </c>
      <c r="E309" s="3" t="s">
        <v>621</v>
      </c>
      <c r="F309" s="3" t="s">
        <v>621</v>
      </c>
      <c r="G309" s="3" t="s">
        <v>621</v>
      </c>
      <c r="H309" s="3" t="s">
        <v>621</v>
      </c>
      <c r="I309" s="3" t="s">
        <v>621</v>
      </c>
      <c r="J309" s="3" t="s">
        <v>622</v>
      </c>
      <c r="K309" s="3" t="s">
        <v>621</v>
      </c>
      <c r="L309" s="3" t="s">
        <v>621</v>
      </c>
      <c r="M309" s="3" t="s">
        <v>621</v>
      </c>
      <c r="N309" s="3" t="s">
        <v>621</v>
      </c>
      <c r="O309" s="3" t="s">
        <v>621</v>
      </c>
      <c r="P309" s="3" t="s">
        <v>621</v>
      </c>
      <c r="Q309" s="3" t="s">
        <v>622</v>
      </c>
      <c r="R309" s="3" t="s">
        <v>621</v>
      </c>
      <c r="S309" s="3" t="s">
        <v>621</v>
      </c>
      <c r="T309" s="3" t="s">
        <v>621</v>
      </c>
      <c r="U309" s="3" t="s">
        <v>621</v>
      </c>
      <c r="V309" s="3" t="s">
        <v>621</v>
      </c>
      <c r="Y309" s="20">
        <f t="shared" si="12"/>
        <v>0</v>
      </c>
      <c r="AC309" s="3">
        <f t="shared" si="13"/>
        <v>0</v>
      </c>
      <c r="AD309" s="3">
        <f t="shared" si="14"/>
        <v>0</v>
      </c>
    </row>
    <row r="310" spans="1:30" ht="15" customHeight="1" x14ac:dyDescent="0.25">
      <c r="A310" s="3" t="s">
        <v>401</v>
      </c>
      <c r="B310" s="3" t="s">
        <v>402</v>
      </c>
      <c r="C310" s="3">
        <v>2013</v>
      </c>
      <c r="D310" s="3" t="s">
        <v>622</v>
      </c>
      <c r="E310" s="3" t="s">
        <v>621</v>
      </c>
      <c r="F310" s="3" t="s">
        <v>621</v>
      </c>
      <c r="G310" s="3" t="s">
        <v>621</v>
      </c>
      <c r="H310" s="3" t="s">
        <v>621</v>
      </c>
      <c r="I310" s="3" t="s">
        <v>621</v>
      </c>
      <c r="J310" s="3" t="s">
        <v>622</v>
      </c>
      <c r="K310" s="3" t="s">
        <v>621</v>
      </c>
      <c r="L310" s="3" t="s">
        <v>621</v>
      </c>
      <c r="M310" s="3" t="s">
        <v>621</v>
      </c>
      <c r="N310" s="3" t="s">
        <v>621</v>
      </c>
      <c r="O310" s="3" t="s">
        <v>621</v>
      </c>
      <c r="P310" s="3" t="s">
        <v>621</v>
      </c>
      <c r="Q310" s="3" t="s">
        <v>622</v>
      </c>
      <c r="R310" s="3" t="s">
        <v>621</v>
      </c>
      <c r="S310" s="3" t="s">
        <v>621</v>
      </c>
      <c r="T310" s="3" t="s">
        <v>621</v>
      </c>
      <c r="U310" s="3" t="s">
        <v>621</v>
      </c>
      <c r="V310" s="3" t="s">
        <v>621</v>
      </c>
      <c r="Y310" s="20">
        <f t="shared" si="12"/>
        <v>0</v>
      </c>
      <c r="AC310" s="3">
        <f t="shared" si="13"/>
        <v>0</v>
      </c>
      <c r="AD310" s="3">
        <f t="shared" si="14"/>
        <v>0</v>
      </c>
    </row>
    <row r="311" spans="1:30" ht="15" customHeight="1" x14ac:dyDescent="0.25">
      <c r="A311" s="3" t="s">
        <v>403</v>
      </c>
      <c r="B311" s="3" t="s">
        <v>404</v>
      </c>
      <c r="C311" s="3">
        <v>2013</v>
      </c>
      <c r="D311" s="3" t="s">
        <v>622</v>
      </c>
      <c r="E311" s="3" t="s">
        <v>621</v>
      </c>
      <c r="F311" s="3" t="s">
        <v>621</v>
      </c>
      <c r="G311" s="3" t="s">
        <v>621</v>
      </c>
      <c r="H311" s="3" t="s">
        <v>621</v>
      </c>
      <c r="I311" s="3" t="s">
        <v>621</v>
      </c>
      <c r="J311" s="3" t="s">
        <v>622</v>
      </c>
      <c r="K311" s="3" t="s">
        <v>621</v>
      </c>
      <c r="L311" s="3" t="s">
        <v>621</v>
      </c>
      <c r="M311" s="3" t="s">
        <v>621</v>
      </c>
      <c r="N311" s="3" t="s">
        <v>621</v>
      </c>
      <c r="O311" s="3" t="s">
        <v>621</v>
      </c>
      <c r="P311" s="3" t="s">
        <v>621</v>
      </c>
      <c r="Q311" s="3" t="s">
        <v>622</v>
      </c>
      <c r="R311" s="3" t="s">
        <v>621</v>
      </c>
      <c r="S311" s="3" t="s">
        <v>621</v>
      </c>
      <c r="T311" s="3" t="s">
        <v>621</v>
      </c>
      <c r="U311" s="3" t="s">
        <v>621</v>
      </c>
      <c r="V311" s="3" t="s">
        <v>621</v>
      </c>
      <c r="Y311" s="20">
        <f t="shared" si="12"/>
        <v>0</v>
      </c>
      <c r="AC311" s="3">
        <f t="shared" si="13"/>
        <v>0</v>
      </c>
      <c r="AD311" s="3">
        <f t="shared" si="14"/>
        <v>0</v>
      </c>
    </row>
    <row r="312" spans="1:30" ht="15" customHeight="1" x14ac:dyDescent="0.25">
      <c r="A312" s="3" t="s">
        <v>403</v>
      </c>
      <c r="B312" s="3" t="s">
        <v>405</v>
      </c>
      <c r="C312" s="3">
        <v>2013</v>
      </c>
      <c r="D312" s="3" t="s">
        <v>622</v>
      </c>
      <c r="E312" s="3" t="s">
        <v>621</v>
      </c>
      <c r="F312" s="3" t="s">
        <v>621</v>
      </c>
      <c r="G312" s="3" t="s">
        <v>621</v>
      </c>
      <c r="H312" s="3" t="s">
        <v>621</v>
      </c>
      <c r="I312" s="3" t="s">
        <v>621</v>
      </c>
      <c r="J312" s="3" t="s">
        <v>622</v>
      </c>
      <c r="K312" s="3" t="s">
        <v>621</v>
      </c>
      <c r="L312" s="3" t="s">
        <v>621</v>
      </c>
      <c r="M312" s="3" t="s">
        <v>621</v>
      </c>
      <c r="N312" s="3" t="s">
        <v>621</v>
      </c>
      <c r="O312" s="3" t="s">
        <v>621</v>
      </c>
      <c r="P312" s="3" t="s">
        <v>621</v>
      </c>
      <c r="Q312" s="3" t="s">
        <v>622</v>
      </c>
      <c r="R312" s="3" t="s">
        <v>621</v>
      </c>
      <c r="S312" s="3" t="s">
        <v>621</v>
      </c>
      <c r="T312" s="3" t="s">
        <v>621</v>
      </c>
      <c r="U312" s="3" t="s">
        <v>621</v>
      </c>
      <c r="V312" s="3" t="s">
        <v>621</v>
      </c>
      <c r="Y312" s="20">
        <f t="shared" si="12"/>
        <v>0</v>
      </c>
      <c r="AC312" s="3">
        <f t="shared" si="13"/>
        <v>0</v>
      </c>
      <c r="AD312" s="3">
        <f t="shared" si="14"/>
        <v>0</v>
      </c>
    </row>
    <row r="313" spans="1:30" ht="15" customHeight="1" x14ac:dyDescent="0.25">
      <c r="A313" s="3" t="s">
        <v>403</v>
      </c>
      <c r="B313" s="3" t="s">
        <v>406</v>
      </c>
      <c r="C313" s="3">
        <v>2013</v>
      </c>
      <c r="D313" s="3" t="s">
        <v>622</v>
      </c>
      <c r="E313" s="3" t="s">
        <v>621</v>
      </c>
      <c r="F313" s="3" t="s">
        <v>621</v>
      </c>
      <c r="G313" s="3" t="s">
        <v>621</v>
      </c>
      <c r="H313" s="3" t="s">
        <v>621</v>
      </c>
      <c r="I313" s="3" t="s">
        <v>621</v>
      </c>
      <c r="J313" s="3" t="s">
        <v>622</v>
      </c>
      <c r="K313" s="3" t="s">
        <v>621</v>
      </c>
      <c r="L313" s="3" t="s">
        <v>621</v>
      </c>
      <c r="M313" s="3" t="s">
        <v>621</v>
      </c>
      <c r="N313" s="3" t="s">
        <v>621</v>
      </c>
      <c r="O313" s="3" t="s">
        <v>621</v>
      </c>
      <c r="P313" s="3" t="s">
        <v>621</v>
      </c>
      <c r="Q313" s="3" t="s">
        <v>622</v>
      </c>
      <c r="R313" s="3" t="s">
        <v>621</v>
      </c>
      <c r="S313" s="3" t="s">
        <v>621</v>
      </c>
      <c r="T313" s="3" t="s">
        <v>621</v>
      </c>
      <c r="U313" s="3" t="s">
        <v>621</v>
      </c>
      <c r="V313" s="3" t="s">
        <v>621</v>
      </c>
      <c r="Y313" s="20">
        <f t="shared" si="12"/>
        <v>0</v>
      </c>
      <c r="AC313" s="3">
        <f t="shared" si="13"/>
        <v>0</v>
      </c>
      <c r="AD313" s="3">
        <f t="shared" si="14"/>
        <v>0</v>
      </c>
    </row>
    <row r="314" spans="1:30" ht="15" customHeight="1" x14ac:dyDescent="0.25">
      <c r="A314" s="3" t="s">
        <v>403</v>
      </c>
      <c r="B314" s="3" t="s">
        <v>407</v>
      </c>
      <c r="C314" s="3">
        <v>2013</v>
      </c>
      <c r="D314" s="3" t="s">
        <v>622</v>
      </c>
      <c r="E314" s="3" t="s">
        <v>621</v>
      </c>
      <c r="F314" s="3" t="s">
        <v>621</v>
      </c>
      <c r="G314" s="3" t="s">
        <v>621</v>
      </c>
      <c r="H314" s="3" t="s">
        <v>621</v>
      </c>
      <c r="I314" s="3" t="s">
        <v>621</v>
      </c>
      <c r="J314" s="3" t="s">
        <v>622</v>
      </c>
      <c r="K314" s="3" t="s">
        <v>621</v>
      </c>
      <c r="L314" s="3" t="s">
        <v>621</v>
      </c>
      <c r="M314" s="3" t="s">
        <v>621</v>
      </c>
      <c r="N314" s="3" t="s">
        <v>621</v>
      </c>
      <c r="O314" s="3" t="s">
        <v>621</v>
      </c>
      <c r="P314" s="3" t="s">
        <v>621</v>
      </c>
      <c r="Q314" s="3" t="s">
        <v>622</v>
      </c>
      <c r="R314" s="3" t="s">
        <v>621</v>
      </c>
      <c r="S314" s="3" t="s">
        <v>621</v>
      </c>
      <c r="T314" s="3" t="s">
        <v>621</v>
      </c>
      <c r="U314" s="3" t="s">
        <v>621</v>
      </c>
      <c r="V314" s="3" t="s">
        <v>621</v>
      </c>
      <c r="Y314" s="20">
        <f t="shared" si="12"/>
        <v>0</v>
      </c>
      <c r="AC314" s="3">
        <f t="shared" si="13"/>
        <v>0</v>
      </c>
      <c r="AD314" s="3">
        <f t="shared" si="14"/>
        <v>0</v>
      </c>
    </row>
    <row r="315" spans="1:30" ht="15" customHeight="1" x14ac:dyDescent="0.25">
      <c r="A315" s="3" t="s">
        <v>403</v>
      </c>
      <c r="B315" s="3" t="s">
        <v>408</v>
      </c>
      <c r="C315" s="3">
        <v>2013</v>
      </c>
      <c r="D315" s="3" t="s">
        <v>894</v>
      </c>
      <c r="E315" s="3" t="s">
        <v>854</v>
      </c>
      <c r="F315" s="3">
        <v>6.3230000000000004</v>
      </c>
      <c r="G315" s="3" t="s">
        <v>621</v>
      </c>
      <c r="H315" s="3" t="s">
        <v>621</v>
      </c>
      <c r="I315" s="3" t="s">
        <v>621</v>
      </c>
      <c r="J315" s="3" t="s">
        <v>622</v>
      </c>
      <c r="K315" s="3" t="s">
        <v>621</v>
      </c>
      <c r="L315" s="3" t="s">
        <v>621</v>
      </c>
      <c r="M315" s="3" t="s">
        <v>621</v>
      </c>
      <c r="N315" s="3" t="s">
        <v>621</v>
      </c>
      <c r="O315" s="3" t="s">
        <v>621</v>
      </c>
      <c r="P315" s="3" t="s">
        <v>621</v>
      </c>
      <c r="Q315" s="3" t="s">
        <v>622</v>
      </c>
      <c r="R315" s="3" t="s">
        <v>621</v>
      </c>
      <c r="S315" s="3" t="s">
        <v>621</v>
      </c>
      <c r="T315" s="3" t="s">
        <v>621</v>
      </c>
      <c r="U315" s="3" t="s">
        <v>621</v>
      </c>
      <c r="V315" s="3" t="s">
        <v>621</v>
      </c>
      <c r="Y315" s="20">
        <f t="shared" si="12"/>
        <v>6.3230000000000004</v>
      </c>
      <c r="AC315" s="3">
        <f t="shared" si="13"/>
        <v>7.4388235294117653</v>
      </c>
      <c r="AD315" s="3">
        <f t="shared" si="14"/>
        <v>1.1158235294117649</v>
      </c>
    </row>
    <row r="316" spans="1:30"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T316" s="3" t="s">
        <v>622</v>
      </c>
      <c r="U316" s="3" t="s">
        <v>622</v>
      </c>
      <c r="V316" s="3" t="s">
        <v>622</v>
      </c>
      <c r="Y316" s="20">
        <f t="shared" si="12"/>
        <v>0</v>
      </c>
      <c r="AC316" s="3">
        <f t="shared" si="13"/>
        <v>0</v>
      </c>
      <c r="AD316" s="3">
        <f t="shared" si="14"/>
        <v>0</v>
      </c>
    </row>
    <row r="317" spans="1:30" ht="15" customHeight="1" x14ac:dyDescent="0.25">
      <c r="A317" s="3" t="s">
        <v>403</v>
      </c>
      <c r="B317" s="3" t="s">
        <v>410</v>
      </c>
      <c r="C317" s="3">
        <v>2013</v>
      </c>
      <c r="D317" s="3" t="s">
        <v>622</v>
      </c>
      <c r="E317" s="3" t="s">
        <v>621</v>
      </c>
      <c r="F317" s="3" t="s">
        <v>621</v>
      </c>
      <c r="G317" s="3" t="s">
        <v>621</v>
      </c>
      <c r="H317" s="3" t="s">
        <v>621</v>
      </c>
      <c r="I317" s="3" t="s">
        <v>621</v>
      </c>
      <c r="J317" s="3" t="s">
        <v>622</v>
      </c>
      <c r="K317" s="3" t="s">
        <v>621</v>
      </c>
      <c r="L317" s="3" t="s">
        <v>621</v>
      </c>
      <c r="M317" s="3" t="s">
        <v>621</v>
      </c>
      <c r="N317" s="3" t="s">
        <v>621</v>
      </c>
      <c r="O317" s="3" t="s">
        <v>621</v>
      </c>
      <c r="P317" s="3" t="s">
        <v>621</v>
      </c>
      <c r="Q317" s="3" t="s">
        <v>622</v>
      </c>
      <c r="R317" s="3" t="s">
        <v>621</v>
      </c>
      <c r="S317" s="3" t="s">
        <v>621</v>
      </c>
      <c r="T317" s="3" t="s">
        <v>621</v>
      </c>
      <c r="U317" s="3" t="s">
        <v>621</v>
      </c>
      <c r="V317" s="3" t="s">
        <v>621</v>
      </c>
      <c r="Y317" s="20">
        <f t="shared" si="12"/>
        <v>0</v>
      </c>
      <c r="AC317" s="3">
        <f t="shared" si="13"/>
        <v>0</v>
      </c>
      <c r="AD317" s="3">
        <f t="shared" si="14"/>
        <v>0</v>
      </c>
    </row>
    <row r="318" spans="1:30" ht="15" customHeight="1" x14ac:dyDescent="0.25">
      <c r="A318" s="3" t="s">
        <v>403</v>
      </c>
      <c r="B318" s="3" t="s">
        <v>411</v>
      </c>
      <c r="C318" s="3">
        <v>2013</v>
      </c>
      <c r="D318" s="3" t="s">
        <v>622</v>
      </c>
      <c r="E318" s="3" t="s">
        <v>621</v>
      </c>
      <c r="F318" s="3" t="s">
        <v>621</v>
      </c>
      <c r="G318" s="3" t="s">
        <v>621</v>
      </c>
      <c r="H318" s="3" t="s">
        <v>621</v>
      </c>
      <c r="I318" s="3" t="s">
        <v>621</v>
      </c>
      <c r="J318" s="3" t="s">
        <v>622</v>
      </c>
      <c r="K318" s="3" t="s">
        <v>621</v>
      </c>
      <c r="L318" s="3" t="s">
        <v>621</v>
      </c>
      <c r="M318" s="3" t="s">
        <v>621</v>
      </c>
      <c r="N318" s="3" t="s">
        <v>621</v>
      </c>
      <c r="O318" s="3" t="s">
        <v>621</v>
      </c>
      <c r="P318" s="3" t="s">
        <v>621</v>
      </c>
      <c r="Q318" s="3" t="s">
        <v>622</v>
      </c>
      <c r="R318" s="3" t="s">
        <v>621</v>
      </c>
      <c r="S318" s="3" t="s">
        <v>621</v>
      </c>
      <c r="T318" s="3" t="s">
        <v>621</v>
      </c>
      <c r="U318" s="3" t="s">
        <v>621</v>
      </c>
      <c r="V318" s="3" t="s">
        <v>621</v>
      </c>
      <c r="Y318" s="20">
        <f t="shared" si="12"/>
        <v>0</v>
      </c>
      <c r="AC318" s="3">
        <f t="shared" si="13"/>
        <v>0</v>
      </c>
      <c r="AD318" s="3">
        <f t="shared" si="14"/>
        <v>0</v>
      </c>
    </row>
    <row r="319" spans="1:30" ht="15" customHeight="1" x14ac:dyDescent="0.25">
      <c r="A319" s="3" t="s">
        <v>403</v>
      </c>
      <c r="B319" s="3" t="s">
        <v>412</v>
      </c>
      <c r="C319" s="3">
        <v>2013</v>
      </c>
      <c r="D319" s="3" t="s">
        <v>622</v>
      </c>
      <c r="E319" s="3" t="s">
        <v>621</v>
      </c>
      <c r="F319" s="3" t="s">
        <v>621</v>
      </c>
      <c r="G319" s="3" t="s">
        <v>621</v>
      </c>
      <c r="H319" s="3" t="s">
        <v>621</v>
      </c>
      <c r="I319" s="3" t="s">
        <v>621</v>
      </c>
      <c r="J319" s="3" t="s">
        <v>622</v>
      </c>
      <c r="K319" s="3" t="s">
        <v>621</v>
      </c>
      <c r="L319" s="3" t="s">
        <v>621</v>
      </c>
      <c r="M319" s="3" t="s">
        <v>621</v>
      </c>
      <c r="N319" s="3" t="s">
        <v>621</v>
      </c>
      <c r="O319" s="3" t="s">
        <v>621</v>
      </c>
      <c r="P319" s="3" t="s">
        <v>621</v>
      </c>
      <c r="Q319" s="3" t="s">
        <v>622</v>
      </c>
      <c r="R319" s="3" t="s">
        <v>621</v>
      </c>
      <c r="S319" s="3" t="s">
        <v>621</v>
      </c>
      <c r="T319" s="3" t="s">
        <v>621</v>
      </c>
      <c r="U319" s="3" t="s">
        <v>621</v>
      </c>
      <c r="V319" s="3" t="s">
        <v>621</v>
      </c>
      <c r="Y319" s="20">
        <f t="shared" si="12"/>
        <v>0</v>
      </c>
      <c r="AC319" s="3">
        <f t="shared" si="13"/>
        <v>0</v>
      </c>
      <c r="AD319" s="3">
        <f t="shared" si="14"/>
        <v>0</v>
      </c>
    </row>
    <row r="320" spans="1:30" ht="15" customHeight="1" x14ac:dyDescent="0.25">
      <c r="A320" s="3" t="s">
        <v>403</v>
      </c>
      <c r="B320" s="3" t="s">
        <v>413</v>
      </c>
      <c r="C320" s="3">
        <v>2013</v>
      </c>
      <c r="D320" s="3" t="s">
        <v>622</v>
      </c>
      <c r="E320" s="3" t="s">
        <v>621</v>
      </c>
      <c r="F320" s="3" t="s">
        <v>621</v>
      </c>
      <c r="G320" s="3" t="s">
        <v>621</v>
      </c>
      <c r="H320" s="3" t="s">
        <v>621</v>
      </c>
      <c r="I320" s="3" t="s">
        <v>621</v>
      </c>
      <c r="J320" s="3" t="s">
        <v>622</v>
      </c>
      <c r="K320" s="3" t="s">
        <v>621</v>
      </c>
      <c r="L320" s="3" t="s">
        <v>621</v>
      </c>
      <c r="M320" s="3" t="s">
        <v>621</v>
      </c>
      <c r="N320" s="3" t="s">
        <v>621</v>
      </c>
      <c r="O320" s="3" t="s">
        <v>621</v>
      </c>
      <c r="P320" s="3" t="s">
        <v>621</v>
      </c>
      <c r="Q320" s="3" t="s">
        <v>622</v>
      </c>
      <c r="R320" s="3" t="s">
        <v>621</v>
      </c>
      <c r="S320" s="3" t="s">
        <v>621</v>
      </c>
      <c r="T320" s="3" t="s">
        <v>621</v>
      </c>
      <c r="U320" s="3" t="s">
        <v>621</v>
      </c>
      <c r="V320" s="3" t="s">
        <v>621</v>
      </c>
      <c r="Y320" s="20">
        <f t="shared" si="12"/>
        <v>0</v>
      </c>
      <c r="AC320" s="3">
        <f t="shared" si="13"/>
        <v>0</v>
      </c>
      <c r="AD320" s="3">
        <f t="shared" si="14"/>
        <v>0</v>
      </c>
    </row>
    <row r="321" spans="1:30" ht="15" customHeight="1" x14ac:dyDescent="0.25">
      <c r="A321" s="3" t="s">
        <v>403</v>
      </c>
      <c r="B321" s="3" t="s">
        <v>414</v>
      </c>
      <c r="C321" s="3">
        <v>2013</v>
      </c>
      <c r="D321" s="3" t="s">
        <v>622</v>
      </c>
      <c r="E321" s="3" t="s">
        <v>621</v>
      </c>
      <c r="F321" s="3" t="s">
        <v>621</v>
      </c>
      <c r="G321" s="3" t="s">
        <v>621</v>
      </c>
      <c r="H321" s="3" t="s">
        <v>621</v>
      </c>
      <c r="I321" s="3" t="s">
        <v>621</v>
      </c>
      <c r="J321" s="3" t="s">
        <v>622</v>
      </c>
      <c r="K321" s="3" t="s">
        <v>621</v>
      </c>
      <c r="L321" s="3" t="s">
        <v>621</v>
      </c>
      <c r="M321" s="3" t="s">
        <v>621</v>
      </c>
      <c r="N321" s="3" t="s">
        <v>621</v>
      </c>
      <c r="O321" s="3" t="s">
        <v>621</v>
      </c>
      <c r="P321" s="3" t="s">
        <v>621</v>
      </c>
      <c r="Q321" s="3" t="s">
        <v>622</v>
      </c>
      <c r="R321" s="3" t="s">
        <v>621</v>
      </c>
      <c r="S321" s="3" t="s">
        <v>621</v>
      </c>
      <c r="T321" s="3" t="s">
        <v>621</v>
      </c>
      <c r="U321" s="3" t="s">
        <v>621</v>
      </c>
      <c r="V321" s="3" t="s">
        <v>621</v>
      </c>
      <c r="Y321" s="20">
        <f t="shared" si="12"/>
        <v>0</v>
      </c>
      <c r="AC321" s="3">
        <f t="shared" si="13"/>
        <v>0</v>
      </c>
      <c r="AD321" s="3">
        <f t="shared" si="14"/>
        <v>0</v>
      </c>
    </row>
    <row r="322" spans="1:30" ht="15" customHeight="1" x14ac:dyDescent="0.25">
      <c r="A322" s="3" t="s">
        <v>403</v>
      </c>
      <c r="B322" s="3" t="s">
        <v>415</v>
      </c>
      <c r="C322" s="3">
        <v>2013</v>
      </c>
      <c r="D322" s="3" t="s">
        <v>622</v>
      </c>
      <c r="E322" s="3" t="s">
        <v>621</v>
      </c>
      <c r="F322" s="3" t="s">
        <v>621</v>
      </c>
      <c r="G322" s="3" t="s">
        <v>621</v>
      </c>
      <c r="H322" s="3" t="s">
        <v>621</v>
      </c>
      <c r="I322" s="3" t="s">
        <v>621</v>
      </c>
      <c r="J322" s="3" t="s">
        <v>622</v>
      </c>
      <c r="K322" s="3" t="s">
        <v>621</v>
      </c>
      <c r="L322" s="3" t="s">
        <v>621</v>
      </c>
      <c r="M322" s="3" t="s">
        <v>621</v>
      </c>
      <c r="N322" s="3" t="s">
        <v>621</v>
      </c>
      <c r="O322" s="3" t="s">
        <v>621</v>
      </c>
      <c r="P322" s="3" t="s">
        <v>621</v>
      </c>
      <c r="Q322" s="3" t="s">
        <v>622</v>
      </c>
      <c r="R322" s="3" t="s">
        <v>621</v>
      </c>
      <c r="S322" s="3" t="s">
        <v>621</v>
      </c>
      <c r="T322" s="3" t="s">
        <v>621</v>
      </c>
      <c r="U322" s="3" t="s">
        <v>621</v>
      </c>
      <c r="V322" s="3" t="s">
        <v>621</v>
      </c>
      <c r="Y322" s="20">
        <f t="shared" si="12"/>
        <v>0</v>
      </c>
      <c r="AC322" s="3">
        <f t="shared" si="13"/>
        <v>0</v>
      </c>
      <c r="AD322" s="3">
        <f t="shared" si="14"/>
        <v>0</v>
      </c>
    </row>
    <row r="323" spans="1:30" ht="15" customHeight="1" x14ac:dyDescent="0.25">
      <c r="A323" s="3" t="s">
        <v>403</v>
      </c>
      <c r="B323" s="3" t="s">
        <v>416</v>
      </c>
      <c r="C323" s="3">
        <v>2013</v>
      </c>
      <c r="D323" s="3" t="s">
        <v>622</v>
      </c>
      <c r="E323" s="3" t="s">
        <v>621</v>
      </c>
      <c r="F323" s="3" t="s">
        <v>621</v>
      </c>
      <c r="G323" s="3" t="s">
        <v>621</v>
      </c>
      <c r="H323" s="3" t="s">
        <v>621</v>
      </c>
      <c r="I323" s="3" t="s">
        <v>621</v>
      </c>
      <c r="J323" s="3" t="s">
        <v>622</v>
      </c>
      <c r="K323" s="3" t="s">
        <v>621</v>
      </c>
      <c r="L323" s="3" t="s">
        <v>621</v>
      </c>
      <c r="M323" s="3" t="s">
        <v>621</v>
      </c>
      <c r="N323" s="3" t="s">
        <v>621</v>
      </c>
      <c r="O323" s="3" t="s">
        <v>621</v>
      </c>
      <c r="P323" s="3" t="s">
        <v>621</v>
      </c>
      <c r="Q323" s="3" t="s">
        <v>622</v>
      </c>
      <c r="R323" s="3" t="s">
        <v>621</v>
      </c>
      <c r="S323" s="3" t="s">
        <v>621</v>
      </c>
      <c r="T323" s="3" t="s">
        <v>621</v>
      </c>
      <c r="U323" s="3" t="s">
        <v>621</v>
      </c>
      <c r="V323" s="3" t="s">
        <v>621</v>
      </c>
      <c r="Y323" s="20">
        <f t="shared" ref="Y323:Y386" si="15">IFERROR(F323/1,0)+IFERROR(H323/1,0)+IFERROR(L323/1,0)+IFERROR(N323/1,0)+IFERROR(S323/1,0)+IFERROR(U323/1,0)</f>
        <v>0</v>
      </c>
      <c r="AC323" s="3">
        <f t="shared" ref="AC323:AC386" si="16">Y323/0.85</f>
        <v>0</v>
      </c>
      <c r="AD323" s="3">
        <f t="shared" ref="AD323:AD386" si="17">AC323-Y323</f>
        <v>0</v>
      </c>
    </row>
    <row r="324" spans="1:30" ht="15" customHeight="1" x14ac:dyDescent="0.25">
      <c r="A324" s="3" t="s">
        <v>403</v>
      </c>
      <c r="B324" s="3" t="s">
        <v>417</v>
      </c>
      <c r="C324" s="3">
        <v>2013</v>
      </c>
      <c r="D324" s="3" t="s">
        <v>622</v>
      </c>
      <c r="E324" s="3" t="s">
        <v>621</v>
      </c>
      <c r="F324" s="3" t="s">
        <v>621</v>
      </c>
      <c r="G324" s="3" t="s">
        <v>621</v>
      </c>
      <c r="H324" s="3" t="s">
        <v>621</v>
      </c>
      <c r="I324" s="3" t="s">
        <v>621</v>
      </c>
      <c r="J324" s="3" t="s">
        <v>622</v>
      </c>
      <c r="K324" s="3" t="s">
        <v>621</v>
      </c>
      <c r="L324" s="3" t="s">
        <v>621</v>
      </c>
      <c r="M324" s="3" t="s">
        <v>621</v>
      </c>
      <c r="N324" s="3" t="s">
        <v>621</v>
      </c>
      <c r="O324" s="3" t="s">
        <v>621</v>
      </c>
      <c r="P324" s="3" t="s">
        <v>621</v>
      </c>
      <c r="Q324" s="3" t="s">
        <v>622</v>
      </c>
      <c r="R324" s="3" t="s">
        <v>621</v>
      </c>
      <c r="S324" s="3" t="s">
        <v>621</v>
      </c>
      <c r="T324" s="3" t="s">
        <v>621</v>
      </c>
      <c r="U324" s="3" t="s">
        <v>621</v>
      </c>
      <c r="V324" s="3" t="s">
        <v>621</v>
      </c>
      <c r="Y324" s="20">
        <f t="shared" si="15"/>
        <v>0</v>
      </c>
      <c r="AC324" s="3">
        <f t="shared" si="16"/>
        <v>0</v>
      </c>
      <c r="AD324" s="3">
        <f t="shared" si="17"/>
        <v>0</v>
      </c>
    </row>
    <row r="325" spans="1:30" ht="15" customHeight="1" x14ac:dyDescent="0.25">
      <c r="A325" s="3" t="s">
        <v>403</v>
      </c>
      <c r="B325" s="3" t="s">
        <v>418</v>
      </c>
      <c r="C325" s="3">
        <v>2013</v>
      </c>
      <c r="D325" s="3" t="s">
        <v>622</v>
      </c>
      <c r="E325" s="3" t="s">
        <v>621</v>
      </c>
      <c r="F325" s="3" t="s">
        <v>621</v>
      </c>
      <c r="G325" s="3" t="s">
        <v>621</v>
      </c>
      <c r="H325" s="3" t="s">
        <v>621</v>
      </c>
      <c r="I325" s="3" t="s">
        <v>621</v>
      </c>
      <c r="J325" s="3" t="s">
        <v>622</v>
      </c>
      <c r="K325" s="3" t="s">
        <v>621</v>
      </c>
      <c r="L325" s="3" t="s">
        <v>621</v>
      </c>
      <c r="M325" s="3" t="s">
        <v>621</v>
      </c>
      <c r="N325" s="3" t="s">
        <v>621</v>
      </c>
      <c r="O325" s="3" t="s">
        <v>621</v>
      </c>
      <c r="P325" s="3" t="s">
        <v>621</v>
      </c>
      <c r="Q325" s="3" t="s">
        <v>622</v>
      </c>
      <c r="R325" s="3" t="s">
        <v>621</v>
      </c>
      <c r="S325" s="3" t="s">
        <v>621</v>
      </c>
      <c r="T325" s="3" t="s">
        <v>621</v>
      </c>
      <c r="U325" s="3" t="s">
        <v>621</v>
      </c>
      <c r="V325" s="3" t="s">
        <v>621</v>
      </c>
      <c r="Y325" s="20">
        <f t="shared" si="15"/>
        <v>0</v>
      </c>
      <c r="AC325" s="3">
        <f t="shared" si="16"/>
        <v>0</v>
      </c>
      <c r="AD325" s="3">
        <f t="shared" si="17"/>
        <v>0</v>
      </c>
    </row>
    <row r="326" spans="1:30" ht="15" customHeight="1" x14ac:dyDescent="0.25">
      <c r="A326" s="3" t="s">
        <v>403</v>
      </c>
      <c r="B326" s="3" t="s">
        <v>419</v>
      </c>
      <c r="C326" s="3">
        <v>2013</v>
      </c>
      <c r="D326" s="3" t="s">
        <v>622</v>
      </c>
      <c r="E326" s="3" t="s">
        <v>621</v>
      </c>
      <c r="F326" s="3" t="s">
        <v>621</v>
      </c>
      <c r="G326" s="3" t="s">
        <v>621</v>
      </c>
      <c r="H326" s="3" t="s">
        <v>621</v>
      </c>
      <c r="I326" s="3" t="s">
        <v>621</v>
      </c>
      <c r="J326" s="3" t="s">
        <v>622</v>
      </c>
      <c r="K326" s="3" t="s">
        <v>621</v>
      </c>
      <c r="L326" s="3" t="s">
        <v>621</v>
      </c>
      <c r="M326" s="3" t="s">
        <v>621</v>
      </c>
      <c r="N326" s="3" t="s">
        <v>621</v>
      </c>
      <c r="O326" s="3" t="s">
        <v>621</v>
      </c>
      <c r="P326" s="3" t="s">
        <v>621</v>
      </c>
      <c r="Q326" s="3" t="s">
        <v>622</v>
      </c>
      <c r="R326" s="3" t="s">
        <v>621</v>
      </c>
      <c r="S326" s="3" t="s">
        <v>621</v>
      </c>
      <c r="T326" s="3" t="s">
        <v>621</v>
      </c>
      <c r="U326" s="3" t="s">
        <v>621</v>
      </c>
      <c r="V326" s="3" t="s">
        <v>621</v>
      </c>
      <c r="Y326" s="20">
        <f t="shared" si="15"/>
        <v>0</v>
      </c>
      <c r="AC326" s="3">
        <f t="shared" si="16"/>
        <v>0</v>
      </c>
      <c r="AD326" s="3">
        <f t="shared" si="17"/>
        <v>0</v>
      </c>
    </row>
    <row r="327" spans="1:30" ht="15" customHeight="1" x14ac:dyDescent="0.25">
      <c r="A327" s="3" t="s">
        <v>403</v>
      </c>
      <c r="B327" s="3" t="s">
        <v>420</v>
      </c>
      <c r="C327" s="3">
        <v>2013</v>
      </c>
      <c r="D327" s="3" t="s">
        <v>622</v>
      </c>
      <c r="E327" s="3" t="s">
        <v>621</v>
      </c>
      <c r="F327" s="3" t="s">
        <v>621</v>
      </c>
      <c r="G327" s="3" t="s">
        <v>621</v>
      </c>
      <c r="H327" s="3" t="s">
        <v>621</v>
      </c>
      <c r="I327" s="3" t="s">
        <v>621</v>
      </c>
      <c r="J327" s="3" t="s">
        <v>622</v>
      </c>
      <c r="K327" s="3" t="s">
        <v>621</v>
      </c>
      <c r="L327" s="3" t="s">
        <v>621</v>
      </c>
      <c r="M327" s="3" t="s">
        <v>621</v>
      </c>
      <c r="N327" s="3" t="s">
        <v>621</v>
      </c>
      <c r="O327" s="3" t="s">
        <v>621</v>
      </c>
      <c r="P327" s="3" t="s">
        <v>621</v>
      </c>
      <c r="Q327" s="3" t="s">
        <v>622</v>
      </c>
      <c r="R327" s="3" t="s">
        <v>621</v>
      </c>
      <c r="S327" s="3" t="s">
        <v>621</v>
      </c>
      <c r="T327" s="3" t="s">
        <v>621</v>
      </c>
      <c r="U327" s="3" t="s">
        <v>621</v>
      </c>
      <c r="V327" s="3" t="s">
        <v>621</v>
      </c>
      <c r="Y327" s="20">
        <f t="shared" si="15"/>
        <v>0</v>
      </c>
      <c r="AC327" s="3">
        <f t="shared" si="16"/>
        <v>0</v>
      </c>
      <c r="AD327" s="3">
        <f t="shared" si="17"/>
        <v>0</v>
      </c>
    </row>
    <row r="328" spans="1:30" ht="15" customHeight="1" x14ac:dyDescent="0.25">
      <c r="A328" s="3" t="s">
        <v>403</v>
      </c>
      <c r="B328" s="3" t="s">
        <v>421</v>
      </c>
      <c r="C328" s="3">
        <v>2013</v>
      </c>
      <c r="D328" s="3" t="s">
        <v>622</v>
      </c>
      <c r="E328" s="3" t="s">
        <v>621</v>
      </c>
      <c r="F328" s="3" t="s">
        <v>621</v>
      </c>
      <c r="G328" s="3" t="s">
        <v>621</v>
      </c>
      <c r="H328" s="3" t="s">
        <v>621</v>
      </c>
      <c r="I328" s="3" t="s">
        <v>621</v>
      </c>
      <c r="J328" s="3" t="s">
        <v>622</v>
      </c>
      <c r="K328" s="3" t="s">
        <v>621</v>
      </c>
      <c r="L328" s="3" t="s">
        <v>621</v>
      </c>
      <c r="M328" s="3" t="s">
        <v>621</v>
      </c>
      <c r="N328" s="3" t="s">
        <v>621</v>
      </c>
      <c r="O328" s="3" t="s">
        <v>621</v>
      </c>
      <c r="P328" s="3" t="s">
        <v>621</v>
      </c>
      <c r="Q328" s="3" t="s">
        <v>622</v>
      </c>
      <c r="R328" s="3" t="s">
        <v>621</v>
      </c>
      <c r="S328" s="3" t="s">
        <v>621</v>
      </c>
      <c r="T328" s="3" t="s">
        <v>621</v>
      </c>
      <c r="U328" s="3" t="s">
        <v>621</v>
      </c>
      <c r="V328" s="3" t="s">
        <v>621</v>
      </c>
      <c r="Y328" s="20">
        <f t="shared" si="15"/>
        <v>0</v>
      </c>
      <c r="AC328" s="3">
        <f t="shared" si="16"/>
        <v>0</v>
      </c>
      <c r="AD328" s="3">
        <f t="shared" si="17"/>
        <v>0</v>
      </c>
    </row>
    <row r="329" spans="1:30" ht="15" customHeight="1" x14ac:dyDescent="0.25">
      <c r="A329" s="3" t="s">
        <v>422</v>
      </c>
      <c r="B329" s="3" t="s">
        <v>423</v>
      </c>
      <c r="C329" s="3">
        <v>2013</v>
      </c>
      <c r="D329" s="3" t="s">
        <v>622</v>
      </c>
      <c r="E329" s="3" t="s">
        <v>621</v>
      </c>
      <c r="F329" s="3" t="s">
        <v>621</v>
      </c>
      <c r="G329" s="3" t="s">
        <v>621</v>
      </c>
      <c r="H329" s="3" t="s">
        <v>621</v>
      </c>
      <c r="I329" s="3" t="s">
        <v>621</v>
      </c>
      <c r="J329" s="3" t="s">
        <v>622</v>
      </c>
      <c r="K329" s="3" t="s">
        <v>621</v>
      </c>
      <c r="L329" s="3" t="s">
        <v>621</v>
      </c>
      <c r="M329" s="3" t="s">
        <v>621</v>
      </c>
      <c r="N329" s="3" t="s">
        <v>621</v>
      </c>
      <c r="O329" s="3" t="s">
        <v>621</v>
      </c>
      <c r="P329" s="3" t="s">
        <v>621</v>
      </c>
      <c r="Q329" s="3" t="s">
        <v>622</v>
      </c>
      <c r="R329" s="3" t="s">
        <v>621</v>
      </c>
      <c r="S329" s="3" t="s">
        <v>621</v>
      </c>
      <c r="T329" s="3" t="s">
        <v>621</v>
      </c>
      <c r="U329" s="3" t="s">
        <v>621</v>
      </c>
      <c r="V329" s="3" t="s">
        <v>621</v>
      </c>
      <c r="Y329" s="20">
        <f t="shared" si="15"/>
        <v>0</v>
      </c>
      <c r="AC329" s="3">
        <f t="shared" si="16"/>
        <v>0</v>
      </c>
      <c r="AD329" s="3">
        <f t="shared" si="17"/>
        <v>0</v>
      </c>
    </row>
    <row r="330" spans="1:30" ht="15" customHeight="1" x14ac:dyDescent="0.25">
      <c r="A330" s="3" t="s">
        <v>422</v>
      </c>
      <c r="B330" s="3" t="s">
        <v>424</v>
      </c>
      <c r="C330" s="3">
        <v>2013</v>
      </c>
      <c r="D330" s="3" t="s">
        <v>622</v>
      </c>
      <c r="E330" s="3" t="s">
        <v>621</v>
      </c>
      <c r="F330" s="3" t="s">
        <v>621</v>
      </c>
      <c r="G330" s="3" t="s">
        <v>621</v>
      </c>
      <c r="H330" s="3" t="s">
        <v>621</v>
      </c>
      <c r="I330" s="3" t="s">
        <v>621</v>
      </c>
      <c r="J330" s="3" t="s">
        <v>622</v>
      </c>
      <c r="K330" s="3" t="s">
        <v>621</v>
      </c>
      <c r="L330" s="3" t="s">
        <v>621</v>
      </c>
      <c r="M330" s="3" t="s">
        <v>621</v>
      </c>
      <c r="N330" s="3" t="s">
        <v>621</v>
      </c>
      <c r="O330" s="3" t="s">
        <v>621</v>
      </c>
      <c r="P330" s="3" t="s">
        <v>621</v>
      </c>
      <c r="Q330" s="3" t="s">
        <v>622</v>
      </c>
      <c r="R330" s="3" t="s">
        <v>621</v>
      </c>
      <c r="S330" s="3" t="s">
        <v>621</v>
      </c>
      <c r="T330" s="3" t="s">
        <v>621</v>
      </c>
      <c r="U330" s="3" t="s">
        <v>621</v>
      </c>
      <c r="V330" s="3" t="s">
        <v>621</v>
      </c>
      <c r="Y330" s="20">
        <f t="shared" si="15"/>
        <v>0</v>
      </c>
      <c r="AC330" s="3">
        <f t="shared" si="16"/>
        <v>0</v>
      </c>
      <c r="AD330" s="3">
        <f t="shared" si="17"/>
        <v>0</v>
      </c>
    </row>
    <row r="331" spans="1:30" ht="15" customHeight="1" x14ac:dyDescent="0.25">
      <c r="A331" s="3" t="s">
        <v>422</v>
      </c>
      <c r="B331" s="3" t="s">
        <v>425</v>
      </c>
      <c r="C331" s="3">
        <v>2013</v>
      </c>
      <c r="D331" s="3" t="s">
        <v>622</v>
      </c>
      <c r="E331" s="3" t="s">
        <v>621</v>
      </c>
      <c r="F331" s="3" t="s">
        <v>621</v>
      </c>
      <c r="G331" s="3" t="s">
        <v>621</v>
      </c>
      <c r="H331" s="3" t="s">
        <v>621</v>
      </c>
      <c r="I331" s="3" t="s">
        <v>621</v>
      </c>
      <c r="J331" s="3" t="s">
        <v>622</v>
      </c>
      <c r="K331" s="3" t="s">
        <v>621</v>
      </c>
      <c r="L331" s="3" t="s">
        <v>621</v>
      </c>
      <c r="M331" s="3" t="s">
        <v>621</v>
      </c>
      <c r="N331" s="3" t="s">
        <v>621</v>
      </c>
      <c r="O331" s="3" t="s">
        <v>621</v>
      </c>
      <c r="P331" s="3" t="s">
        <v>621</v>
      </c>
      <c r="Q331" s="3" t="s">
        <v>622</v>
      </c>
      <c r="R331" s="3" t="s">
        <v>621</v>
      </c>
      <c r="S331" s="3" t="s">
        <v>621</v>
      </c>
      <c r="T331" s="3" t="s">
        <v>621</v>
      </c>
      <c r="U331" s="3" t="s">
        <v>621</v>
      </c>
      <c r="V331" s="3" t="s">
        <v>621</v>
      </c>
      <c r="Y331" s="20">
        <f t="shared" si="15"/>
        <v>0</v>
      </c>
      <c r="AC331" s="3">
        <f t="shared" si="16"/>
        <v>0</v>
      </c>
      <c r="AD331" s="3">
        <f t="shared" si="17"/>
        <v>0</v>
      </c>
    </row>
    <row r="332" spans="1:30" ht="15" customHeight="1" x14ac:dyDescent="0.25">
      <c r="A332" s="3" t="s">
        <v>422</v>
      </c>
      <c r="B332" s="3" t="s">
        <v>426</v>
      </c>
      <c r="C332" s="3">
        <v>2013</v>
      </c>
      <c r="D332" s="3" t="s">
        <v>622</v>
      </c>
      <c r="E332" s="3" t="s">
        <v>621</v>
      </c>
      <c r="F332" s="3" t="s">
        <v>621</v>
      </c>
      <c r="G332" s="3" t="s">
        <v>621</v>
      </c>
      <c r="H332" s="3" t="s">
        <v>621</v>
      </c>
      <c r="I332" s="3" t="s">
        <v>621</v>
      </c>
      <c r="J332" s="3" t="s">
        <v>622</v>
      </c>
      <c r="K332" s="3" t="s">
        <v>621</v>
      </c>
      <c r="L332" s="3" t="s">
        <v>621</v>
      </c>
      <c r="M332" s="3" t="s">
        <v>621</v>
      </c>
      <c r="N332" s="3" t="s">
        <v>621</v>
      </c>
      <c r="O332" s="3" t="s">
        <v>621</v>
      </c>
      <c r="P332" s="3" t="s">
        <v>621</v>
      </c>
      <c r="Q332" s="3" t="s">
        <v>622</v>
      </c>
      <c r="R332" s="3" t="s">
        <v>621</v>
      </c>
      <c r="S332" s="3" t="s">
        <v>621</v>
      </c>
      <c r="T332" s="3" t="s">
        <v>621</v>
      </c>
      <c r="U332" s="3" t="s">
        <v>621</v>
      </c>
      <c r="V332" s="3" t="s">
        <v>621</v>
      </c>
      <c r="Y332" s="20">
        <f t="shared" si="15"/>
        <v>0</v>
      </c>
      <c r="AC332" s="3">
        <f t="shared" si="16"/>
        <v>0</v>
      </c>
      <c r="AD332" s="3">
        <f t="shared" si="17"/>
        <v>0</v>
      </c>
    </row>
    <row r="333" spans="1:30" ht="15" customHeight="1" x14ac:dyDescent="0.25">
      <c r="A333" s="3" t="s">
        <v>422</v>
      </c>
      <c r="B333" s="3" t="s">
        <v>427</v>
      </c>
      <c r="C333" s="3">
        <v>2013</v>
      </c>
      <c r="D333" s="3" t="s">
        <v>622</v>
      </c>
      <c r="E333" s="3" t="s">
        <v>621</v>
      </c>
      <c r="F333" s="3" t="s">
        <v>621</v>
      </c>
      <c r="G333" s="3" t="s">
        <v>621</v>
      </c>
      <c r="H333" s="3" t="s">
        <v>621</v>
      </c>
      <c r="I333" s="3" t="s">
        <v>621</v>
      </c>
      <c r="J333" s="3" t="s">
        <v>622</v>
      </c>
      <c r="K333" s="3" t="s">
        <v>621</v>
      </c>
      <c r="L333" s="3" t="s">
        <v>621</v>
      </c>
      <c r="M333" s="3" t="s">
        <v>621</v>
      </c>
      <c r="N333" s="3" t="s">
        <v>621</v>
      </c>
      <c r="O333" s="3" t="s">
        <v>621</v>
      </c>
      <c r="P333" s="3" t="s">
        <v>621</v>
      </c>
      <c r="Q333" s="3" t="s">
        <v>622</v>
      </c>
      <c r="R333" s="3" t="s">
        <v>621</v>
      </c>
      <c r="S333" s="3" t="s">
        <v>621</v>
      </c>
      <c r="T333" s="3" t="s">
        <v>621</v>
      </c>
      <c r="U333" s="3" t="s">
        <v>621</v>
      </c>
      <c r="V333" s="3" t="s">
        <v>621</v>
      </c>
      <c r="Y333" s="20">
        <f t="shared" si="15"/>
        <v>0</v>
      </c>
      <c r="AC333" s="3">
        <f t="shared" si="16"/>
        <v>0</v>
      </c>
      <c r="AD333" s="3">
        <f t="shared" si="17"/>
        <v>0</v>
      </c>
    </row>
    <row r="334" spans="1:30"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Y334" s="20">
        <f t="shared" si="15"/>
        <v>0</v>
      </c>
      <c r="AC334" s="3">
        <f t="shared" si="16"/>
        <v>0</v>
      </c>
      <c r="AD334" s="3">
        <f t="shared" si="17"/>
        <v>0</v>
      </c>
    </row>
    <row r="335" spans="1:30"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Y335" s="20">
        <f t="shared" si="15"/>
        <v>0</v>
      </c>
      <c r="AC335" s="3">
        <f t="shared" si="16"/>
        <v>0</v>
      </c>
      <c r="AD335" s="3">
        <f t="shared" si="17"/>
        <v>0</v>
      </c>
    </row>
    <row r="336" spans="1:30" ht="15" customHeight="1" x14ac:dyDescent="0.25">
      <c r="A336" s="3" t="s">
        <v>431</v>
      </c>
      <c r="B336" s="3" t="s">
        <v>432</v>
      </c>
      <c r="C336" s="3">
        <v>2013</v>
      </c>
      <c r="D336" s="3" t="s">
        <v>895</v>
      </c>
      <c r="E336" s="3" t="s">
        <v>621</v>
      </c>
      <c r="F336" s="3" t="s">
        <v>621</v>
      </c>
      <c r="G336" s="3" t="s">
        <v>621</v>
      </c>
      <c r="H336" s="3" t="s">
        <v>621</v>
      </c>
      <c r="I336" s="3" t="s">
        <v>621</v>
      </c>
      <c r="J336" s="3" t="s">
        <v>622</v>
      </c>
      <c r="K336" s="3" t="s">
        <v>621</v>
      </c>
      <c r="L336" s="3" t="s">
        <v>621</v>
      </c>
      <c r="M336" s="3" t="s">
        <v>621</v>
      </c>
      <c r="N336" s="3" t="s">
        <v>621</v>
      </c>
      <c r="O336" s="3" t="s">
        <v>621</v>
      </c>
      <c r="P336" s="3" t="s">
        <v>621</v>
      </c>
      <c r="Q336" s="3" t="s">
        <v>622</v>
      </c>
      <c r="R336" s="3" t="s">
        <v>621</v>
      </c>
      <c r="S336" s="3" t="s">
        <v>621</v>
      </c>
      <c r="T336" s="3" t="s">
        <v>621</v>
      </c>
      <c r="U336" s="3" t="s">
        <v>621</v>
      </c>
      <c r="V336" s="3" t="s">
        <v>621</v>
      </c>
      <c r="Y336" s="20">
        <f t="shared" si="15"/>
        <v>0</v>
      </c>
      <c r="AC336" s="3">
        <f t="shared" si="16"/>
        <v>0</v>
      </c>
      <c r="AD336" s="3">
        <f t="shared" si="17"/>
        <v>0</v>
      </c>
    </row>
    <row r="337" spans="1:30" ht="15" customHeight="1" x14ac:dyDescent="0.25">
      <c r="A337" s="3" t="s">
        <v>433</v>
      </c>
      <c r="B337" s="3" t="s">
        <v>434</v>
      </c>
      <c r="C337" s="3">
        <v>2013</v>
      </c>
      <c r="D337" s="3" t="s">
        <v>622</v>
      </c>
      <c r="E337" s="3" t="s">
        <v>621</v>
      </c>
      <c r="F337" s="3" t="s">
        <v>621</v>
      </c>
      <c r="G337" s="3" t="s">
        <v>621</v>
      </c>
      <c r="H337" s="3" t="s">
        <v>621</v>
      </c>
      <c r="I337" s="3" t="s">
        <v>621</v>
      </c>
      <c r="J337" s="3" t="s">
        <v>622</v>
      </c>
      <c r="K337" s="3" t="s">
        <v>621</v>
      </c>
      <c r="L337" s="3" t="s">
        <v>621</v>
      </c>
      <c r="M337" s="3" t="s">
        <v>621</v>
      </c>
      <c r="N337" s="3" t="s">
        <v>621</v>
      </c>
      <c r="O337" s="3" t="s">
        <v>621</v>
      </c>
      <c r="P337" s="3" t="s">
        <v>621</v>
      </c>
      <c r="Q337" s="3" t="s">
        <v>622</v>
      </c>
      <c r="R337" s="3" t="s">
        <v>621</v>
      </c>
      <c r="S337" s="3" t="s">
        <v>621</v>
      </c>
      <c r="T337" s="3" t="s">
        <v>621</v>
      </c>
      <c r="U337" s="3" t="s">
        <v>621</v>
      </c>
      <c r="V337" s="3" t="s">
        <v>621</v>
      </c>
      <c r="Y337" s="20">
        <f t="shared" si="15"/>
        <v>0</v>
      </c>
      <c r="AC337" s="3">
        <f t="shared" si="16"/>
        <v>0</v>
      </c>
      <c r="AD337" s="3">
        <f t="shared" si="17"/>
        <v>0</v>
      </c>
    </row>
    <row r="338" spans="1:30" ht="15" customHeight="1" x14ac:dyDescent="0.25">
      <c r="A338" s="3" t="s">
        <v>435</v>
      </c>
      <c r="B338" s="3" t="s">
        <v>436</v>
      </c>
      <c r="C338" s="3">
        <v>2013</v>
      </c>
      <c r="D338" s="3" t="s">
        <v>621</v>
      </c>
      <c r="E338" s="3" t="s">
        <v>621</v>
      </c>
      <c r="F338" s="3" t="s">
        <v>621</v>
      </c>
      <c r="G338" s="3" t="s">
        <v>621</v>
      </c>
      <c r="H338" s="3" t="s">
        <v>621</v>
      </c>
      <c r="I338" s="3" t="s">
        <v>621</v>
      </c>
      <c r="J338" s="3" t="s">
        <v>621</v>
      </c>
      <c r="K338" s="3" t="s">
        <v>621</v>
      </c>
      <c r="L338" s="3" t="s">
        <v>621</v>
      </c>
      <c r="M338" s="3" t="s">
        <v>621</v>
      </c>
      <c r="N338" s="3" t="s">
        <v>621</v>
      </c>
      <c r="O338" s="3" t="s">
        <v>621</v>
      </c>
      <c r="P338" s="3" t="s">
        <v>621</v>
      </c>
      <c r="Q338" s="3" t="s">
        <v>621</v>
      </c>
      <c r="R338" s="3" t="s">
        <v>621</v>
      </c>
      <c r="S338" s="3" t="s">
        <v>621</v>
      </c>
      <c r="T338" s="3" t="s">
        <v>621</v>
      </c>
      <c r="U338" s="3" t="s">
        <v>621</v>
      </c>
      <c r="V338" s="3" t="s">
        <v>621</v>
      </c>
      <c r="Y338" s="20">
        <f t="shared" si="15"/>
        <v>0</v>
      </c>
      <c r="AC338" s="3">
        <f t="shared" si="16"/>
        <v>0</v>
      </c>
      <c r="AD338" s="3">
        <f t="shared" si="17"/>
        <v>0</v>
      </c>
    </row>
    <row r="339" spans="1:30" ht="15" customHeight="1" x14ac:dyDescent="0.25">
      <c r="A339" s="3" t="s">
        <v>435</v>
      </c>
      <c r="B339" s="3" t="s">
        <v>437</v>
      </c>
      <c r="C339" s="3">
        <v>2013</v>
      </c>
      <c r="D339" s="3" t="s">
        <v>621</v>
      </c>
      <c r="E339" s="3" t="s">
        <v>621</v>
      </c>
      <c r="F339" s="3" t="s">
        <v>621</v>
      </c>
      <c r="G339" s="3" t="s">
        <v>621</v>
      </c>
      <c r="H339" s="3" t="s">
        <v>621</v>
      </c>
      <c r="I339" s="3" t="s">
        <v>621</v>
      </c>
      <c r="J339" s="3" t="s">
        <v>621</v>
      </c>
      <c r="K339" s="3" t="s">
        <v>621</v>
      </c>
      <c r="L339" s="3" t="s">
        <v>621</v>
      </c>
      <c r="M339" s="3" t="s">
        <v>621</v>
      </c>
      <c r="N339" s="3" t="s">
        <v>621</v>
      </c>
      <c r="O339" s="3" t="s">
        <v>621</v>
      </c>
      <c r="P339" s="3" t="s">
        <v>621</v>
      </c>
      <c r="Q339" s="3" t="s">
        <v>621</v>
      </c>
      <c r="R339" s="3" t="s">
        <v>621</v>
      </c>
      <c r="S339" s="3" t="s">
        <v>621</v>
      </c>
      <c r="T339" s="3" t="s">
        <v>621</v>
      </c>
      <c r="U339" s="3" t="s">
        <v>621</v>
      </c>
      <c r="V339" s="3" t="s">
        <v>621</v>
      </c>
      <c r="Y339" s="20">
        <f t="shared" si="15"/>
        <v>0</v>
      </c>
      <c r="AC339" s="3">
        <f t="shared" si="16"/>
        <v>0</v>
      </c>
      <c r="AD339" s="3">
        <f t="shared" si="17"/>
        <v>0</v>
      </c>
    </row>
    <row r="340" spans="1:30" ht="15" customHeight="1" x14ac:dyDescent="0.25">
      <c r="A340" s="3" t="s">
        <v>435</v>
      </c>
      <c r="B340" s="3" t="s">
        <v>438</v>
      </c>
      <c r="C340" s="3">
        <v>2013</v>
      </c>
      <c r="D340" s="3" t="s">
        <v>621</v>
      </c>
      <c r="E340" s="3" t="s">
        <v>621</v>
      </c>
      <c r="F340" s="3" t="s">
        <v>621</v>
      </c>
      <c r="G340" s="3" t="s">
        <v>621</v>
      </c>
      <c r="H340" s="3" t="s">
        <v>621</v>
      </c>
      <c r="I340" s="3" t="s">
        <v>621</v>
      </c>
      <c r="J340" s="3" t="s">
        <v>621</v>
      </c>
      <c r="K340" s="3" t="s">
        <v>621</v>
      </c>
      <c r="L340" s="3" t="s">
        <v>621</v>
      </c>
      <c r="M340" s="3" t="s">
        <v>621</v>
      </c>
      <c r="N340" s="3" t="s">
        <v>621</v>
      </c>
      <c r="O340" s="3" t="s">
        <v>621</v>
      </c>
      <c r="P340" s="3" t="s">
        <v>621</v>
      </c>
      <c r="Q340" s="3" t="s">
        <v>621</v>
      </c>
      <c r="R340" s="3" t="s">
        <v>621</v>
      </c>
      <c r="S340" s="3" t="s">
        <v>621</v>
      </c>
      <c r="T340" s="3" t="s">
        <v>621</v>
      </c>
      <c r="U340" s="3" t="s">
        <v>621</v>
      </c>
      <c r="V340" s="3" t="s">
        <v>621</v>
      </c>
      <c r="Y340" s="20">
        <f t="shared" si="15"/>
        <v>0</v>
      </c>
      <c r="AC340" s="3">
        <f t="shared" si="16"/>
        <v>0</v>
      </c>
      <c r="AD340" s="3">
        <f t="shared" si="17"/>
        <v>0</v>
      </c>
    </row>
    <row r="341" spans="1:30" ht="15" customHeight="1" x14ac:dyDescent="0.25">
      <c r="A341" s="3" t="s">
        <v>435</v>
      </c>
      <c r="B341" s="3" t="s">
        <v>439</v>
      </c>
      <c r="C341" s="3">
        <v>2013</v>
      </c>
      <c r="D341" s="3" t="s">
        <v>621</v>
      </c>
      <c r="E341" s="3" t="s">
        <v>621</v>
      </c>
      <c r="F341" s="3" t="s">
        <v>621</v>
      </c>
      <c r="G341" s="3" t="s">
        <v>621</v>
      </c>
      <c r="H341" s="3" t="s">
        <v>621</v>
      </c>
      <c r="I341" s="3" t="s">
        <v>621</v>
      </c>
      <c r="J341" s="3" t="s">
        <v>621</v>
      </c>
      <c r="K341" s="3" t="s">
        <v>621</v>
      </c>
      <c r="L341" s="3" t="s">
        <v>621</v>
      </c>
      <c r="M341" s="3" t="s">
        <v>621</v>
      </c>
      <c r="N341" s="3" t="s">
        <v>621</v>
      </c>
      <c r="O341" s="3" t="s">
        <v>621</v>
      </c>
      <c r="P341" s="3" t="s">
        <v>621</v>
      </c>
      <c r="Q341" s="3" t="s">
        <v>621</v>
      </c>
      <c r="R341" s="3" t="s">
        <v>621</v>
      </c>
      <c r="S341" s="3" t="s">
        <v>621</v>
      </c>
      <c r="T341" s="3" t="s">
        <v>621</v>
      </c>
      <c r="U341" s="3" t="s">
        <v>621</v>
      </c>
      <c r="V341" s="3" t="s">
        <v>621</v>
      </c>
      <c r="Y341" s="20">
        <f t="shared" si="15"/>
        <v>0</v>
      </c>
      <c r="AC341" s="3">
        <f t="shared" si="16"/>
        <v>0</v>
      </c>
      <c r="AD341" s="3">
        <f t="shared" si="17"/>
        <v>0</v>
      </c>
    </row>
    <row r="342" spans="1:30" ht="15" customHeight="1" x14ac:dyDescent="0.25">
      <c r="A342" s="3" t="s">
        <v>440</v>
      </c>
      <c r="B342" s="3" t="s">
        <v>441</v>
      </c>
      <c r="C342" s="3">
        <v>2013</v>
      </c>
      <c r="D342" s="3" t="s">
        <v>622</v>
      </c>
      <c r="E342" s="3" t="s">
        <v>621</v>
      </c>
      <c r="F342" s="3" t="s">
        <v>621</v>
      </c>
      <c r="G342" s="3" t="s">
        <v>621</v>
      </c>
      <c r="H342" s="3" t="s">
        <v>621</v>
      </c>
      <c r="I342" s="3" t="s">
        <v>621</v>
      </c>
      <c r="J342" s="3" t="s">
        <v>622</v>
      </c>
      <c r="K342" s="3" t="s">
        <v>621</v>
      </c>
      <c r="L342" s="3" t="s">
        <v>621</v>
      </c>
      <c r="M342" s="3" t="s">
        <v>621</v>
      </c>
      <c r="N342" s="3" t="s">
        <v>621</v>
      </c>
      <c r="O342" s="3" t="s">
        <v>621</v>
      </c>
      <c r="P342" s="3" t="s">
        <v>621</v>
      </c>
      <c r="Q342" s="3" t="s">
        <v>622</v>
      </c>
      <c r="R342" s="3" t="s">
        <v>621</v>
      </c>
      <c r="S342" s="3" t="s">
        <v>621</v>
      </c>
      <c r="T342" s="3" t="s">
        <v>621</v>
      </c>
      <c r="U342" s="3" t="s">
        <v>621</v>
      </c>
      <c r="V342" s="3" t="s">
        <v>621</v>
      </c>
      <c r="Y342" s="20">
        <f t="shared" si="15"/>
        <v>0</v>
      </c>
      <c r="AC342" s="3">
        <f t="shared" si="16"/>
        <v>0</v>
      </c>
      <c r="AD342" s="3">
        <f t="shared" si="17"/>
        <v>0</v>
      </c>
    </row>
    <row r="343" spans="1:30" ht="15" customHeight="1" x14ac:dyDescent="0.25">
      <c r="A343" s="3" t="s">
        <v>440</v>
      </c>
      <c r="B343" s="3" t="s">
        <v>442</v>
      </c>
      <c r="C343" s="3">
        <v>2013</v>
      </c>
      <c r="D343" s="3" t="s">
        <v>622</v>
      </c>
      <c r="E343" s="3" t="s">
        <v>621</v>
      </c>
      <c r="F343" s="3" t="s">
        <v>621</v>
      </c>
      <c r="G343" s="3" t="s">
        <v>621</v>
      </c>
      <c r="H343" s="3" t="s">
        <v>621</v>
      </c>
      <c r="I343" s="3" t="s">
        <v>621</v>
      </c>
      <c r="J343" s="3" t="s">
        <v>622</v>
      </c>
      <c r="K343" s="3" t="s">
        <v>621</v>
      </c>
      <c r="L343" s="3" t="s">
        <v>621</v>
      </c>
      <c r="M343" s="3" t="s">
        <v>621</v>
      </c>
      <c r="N343" s="3" t="s">
        <v>621</v>
      </c>
      <c r="O343" s="3" t="s">
        <v>621</v>
      </c>
      <c r="P343" s="3" t="s">
        <v>621</v>
      </c>
      <c r="Q343" s="3" t="s">
        <v>622</v>
      </c>
      <c r="R343" s="3" t="s">
        <v>621</v>
      </c>
      <c r="S343" s="3" t="s">
        <v>621</v>
      </c>
      <c r="T343" s="3" t="s">
        <v>621</v>
      </c>
      <c r="U343" s="3" t="s">
        <v>621</v>
      </c>
      <c r="V343" s="3" t="s">
        <v>621</v>
      </c>
      <c r="Y343" s="20">
        <f t="shared" si="15"/>
        <v>0</v>
      </c>
      <c r="AC343" s="3">
        <f t="shared" si="16"/>
        <v>0</v>
      </c>
      <c r="AD343" s="3">
        <f t="shared" si="17"/>
        <v>0</v>
      </c>
    </row>
    <row r="344" spans="1:30" ht="15" customHeight="1" x14ac:dyDescent="0.25">
      <c r="A344" s="3" t="s">
        <v>443</v>
      </c>
      <c r="B344" s="3" t="s">
        <v>444</v>
      </c>
      <c r="C344" s="3">
        <v>2013</v>
      </c>
      <c r="D344" s="3" t="s">
        <v>896</v>
      </c>
      <c r="E344" s="3" t="s">
        <v>854</v>
      </c>
      <c r="F344" s="3">
        <v>8.8510000000000009</v>
      </c>
      <c r="G344" s="3" t="s">
        <v>856</v>
      </c>
      <c r="H344" s="3">
        <v>0.127</v>
      </c>
      <c r="I344" s="3">
        <v>88</v>
      </c>
      <c r="J344" s="3" t="s">
        <v>622</v>
      </c>
      <c r="K344" s="3" t="s">
        <v>621</v>
      </c>
      <c r="L344" s="3" t="s">
        <v>621</v>
      </c>
      <c r="M344" s="3" t="s">
        <v>621</v>
      </c>
      <c r="N344" s="3" t="s">
        <v>621</v>
      </c>
      <c r="O344" s="3" t="s">
        <v>621</v>
      </c>
      <c r="P344" s="3" t="s">
        <v>621</v>
      </c>
      <c r="Q344" s="3" t="s">
        <v>622</v>
      </c>
      <c r="R344" s="3" t="s">
        <v>621</v>
      </c>
      <c r="S344" s="3" t="s">
        <v>621</v>
      </c>
      <c r="T344" s="3" t="s">
        <v>621</v>
      </c>
      <c r="U344" s="3" t="s">
        <v>621</v>
      </c>
      <c r="V344" s="3" t="s">
        <v>621</v>
      </c>
      <c r="Y344" s="20">
        <f t="shared" si="15"/>
        <v>8.9780000000000015</v>
      </c>
      <c r="AC344" s="36">
        <f>Y344/(I344/100)</f>
        <v>10.20227272727273</v>
      </c>
      <c r="AD344" s="3">
        <f t="shared" si="17"/>
        <v>1.2242727272727283</v>
      </c>
    </row>
    <row r="345" spans="1:30"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Y345" s="20">
        <f t="shared" si="15"/>
        <v>0</v>
      </c>
      <c r="AC345" s="3">
        <f t="shared" si="16"/>
        <v>0</v>
      </c>
      <c r="AD345" s="3">
        <f t="shared" si="17"/>
        <v>0</v>
      </c>
    </row>
    <row r="346" spans="1:30"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Y346" s="20">
        <f t="shared" si="15"/>
        <v>0</v>
      </c>
      <c r="AC346" s="3">
        <f t="shared" si="16"/>
        <v>0</v>
      </c>
      <c r="AD346" s="3">
        <f t="shared" si="17"/>
        <v>0</v>
      </c>
    </row>
    <row r="347" spans="1:30" ht="15" customHeight="1" x14ac:dyDescent="0.25">
      <c r="A347" s="3" t="s">
        <v>447</v>
      </c>
      <c r="B347" s="3" t="s">
        <v>448</v>
      </c>
      <c r="C347" s="3">
        <v>2013</v>
      </c>
      <c r="D347" s="3" t="s">
        <v>622</v>
      </c>
      <c r="E347" s="3" t="s">
        <v>621</v>
      </c>
      <c r="F347" s="3" t="s">
        <v>621</v>
      </c>
      <c r="G347" s="3" t="s">
        <v>621</v>
      </c>
      <c r="H347" s="3" t="s">
        <v>621</v>
      </c>
      <c r="I347" s="3" t="s">
        <v>621</v>
      </c>
      <c r="J347" s="3" t="s">
        <v>622</v>
      </c>
      <c r="K347" s="3" t="s">
        <v>621</v>
      </c>
      <c r="L347" s="3" t="s">
        <v>621</v>
      </c>
      <c r="M347" s="3" t="s">
        <v>621</v>
      </c>
      <c r="N347" s="3" t="s">
        <v>621</v>
      </c>
      <c r="O347" s="3" t="s">
        <v>621</v>
      </c>
      <c r="P347" s="3" t="s">
        <v>621</v>
      </c>
      <c r="Q347" s="3" t="s">
        <v>622</v>
      </c>
      <c r="R347" s="3" t="s">
        <v>621</v>
      </c>
      <c r="S347" s="3" t="s">
        <v>621</v>
      </c>
      <c r="T347" s="3" t="s">
        <v>621</v>
      </c>
      <c r="U347" s="3" t="s">
        <v>621</v>
      </c>
      <c r="V347" s="3" t="s">
        <v>621</v>
      </c>
      <c r="Y347" s="20">
        <f t="shared" si="15"/>
        <v>0</v>
      </c>
      <c r="AC347" s="3">
        <f t="shared" si="16"/>
        <v>0</v>
      </c>
      <c r="AD347" s="3">
        <f t="shared" si="17"/>
        <v>0</v>
      </c>
    </row>
    <row r="348" spans="1:30" ht="15" customHeight="1" x14ac:dyDescent="0.25">
      <c r="A348" s="3" t="s">
        <v>447</v>
      </c>
      <c r="B348" s="3" t="s">
        <v>449</v>
      </c>
      <c r="C348" s="3">
        <v>2013</v>
      </c>
      <c r="D348" s="3" t="s">
        <v>622</v>
      </c>
      <c r="E348" s="3" t="s">
        <v>621</v>
      </c>
      <c r="F348" s="3" t="s">
        <v>621</v>
      </c>
      <c r="G348" s="3" t="s">
        <v>621</v>
      </c>
      <c r="H348" s="3" t="s">
        <v>621</v>
      </c>
      <c r="I348" s="3" t="s">
        <v>621</v>
      </c>
      <c r="J348" s="3" t="s">
        <v>622</v>
      </c>
      <c r="K348" s="3" t="s">
        <v>621</v>
      </c>
      <c r="L348" s="3" t="s">
        <v>621</v>
      </c>
      <c r="M348" s="3" t="s">
        <v>621</v>
      </c>
      <c r="N348" s="3" t="s">
        <v>621</v>
      </c>
      <c r="O348" s="3" t="s">
        <v>621</v>
      </c>
      <c r="P348" s="3" t="s">
        <v>621</v>
      </c>
      <c r="Q348" s="3" t="s">
        <v>622</v>
      </c>
      <c r="R348" s="3" t="s">
        <v>621</v>
      </c>
      <c r="S348" s="3" t="s">
        <v>621</v>
      </c>
      <c r="T348" s="3" t="s">
        <v>621</v>
      </c>
      <c r="U348" s="3" t="s">
        <v>621</v>
      </c>
      <c r="V348" s="3" t="s">
        <v>621</v>
      </c>
      <c r="Y348" s="20">
        <f t="shared" si="15"/>
        <v>0</v>
      </c>
      <c r="AC348" s="3">
        <f t="shared" si="16"/>
        <v>0</v>
      </c>
      <c r="AD348" s="3">
        <f t="shared" si="17"/>
        <v>0</v>
      </c>
    </row>
    <row r="349" spans="1:30" ht="15" customHeight="1" x14ac:dyDescent="0.25">
      <c r="A349" s="3" t="s">
        <v>447</v>
      </c>
      <c r="B349" s="3" t="s">
        <v>450</v>
      </c>
      <c r="C349" s="3">
        <v>2013</v>
      </c>
      <c r="D349" s="3" t="s">
        <v>681</v>
      </c>
      <c r="E349" s="3" t="s">
        <v>877</v>
      </c>
      <c r="F349" s="3">
        <v>0.56200000000000006</v>
      </c>
      <c r="G349" s="3" t="s">
        <v>621</v>
      </c>
      <c r="H349" s="3" t="s">
        <v>621</v>
      </c>
      <c r="I349" s="3" t="s">
        <v>621</v>
      </c>
      <c r="J349" s="3" t="s">
        <v>682</v>
      </c>
      <c r="K349" s="3" t="s">
        <v>877</v>
      </c>
      <c r="L349" s="3">
        <v>7.2439999999999998</v>
      </c>
      <c r="M349" s="3" t="s">
        <v>621</v>
      </c>
      <c r="N349" s="3" t="s">
        <v>621</v>
      </c>
      <c r="O349" s="3" t="s">
        <v>621</v>
      </c>
      <c r="P349" s="3" t="s">
        <v>621</v>
      </c>
      <c r="Q349" s="3" t="s">
        <v>622</v>
      </c>
      <c r="R349" s="3" t="s">
        <v>621</v>
      </c>
      <c r="S349" s="3" t="s">
        <v>621</v>
      </c>
      <c r="T349" s="3" t="s">
        <v>621</v>
      </c>
      <c r="U349" s="3" t="s">
        <v>621</v>
      </c>
      <c r="V349" s="3" t="s">
        <v>621</v>
      </c>
      <c r="Y349" s="20">
        <f t="shared" si="15"/>
        <v>7.806</v>
      </c>
      <c r="AC349" s="3">
        <f t="shared" si="16"/>
        <v>9.1835294117647059</v>
      </c>
      <c r="AD349" s="3">
        <f t="shared" si="17"/>
        <v>1.3775294117647059</v>
      </c>
    </row>
    <row r="350" spans="1:30"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Y350" s="20">
        <f t="shared" si="15"/>
        <v>0</v>
      </c>
      <c r="AC350" s="3">
        <f t="shared" si="16"/>
        <v>0</v>
      </c>
      <c r="AD350" s="3">
        <f t="shared" si="17"/>
        <v>0</v>
      </c>
    </row>
    <row r="351" spans="1:30" ht="15" customHeight="1" x14ac:dyDescent="0.25">
      <c r="A351" s="3" t="s">
        <v>447</v>
      </c>
      <c r="B351" s="3" t="s">
        <v>452</v>
      </c>
      <c r="C351" s="3">
        <v>2013</v>
      </c>
      <c r="D351" s="3" t="s">
        <v>622</v>
      </c>
      <c r="E351" s="3" t="s">
        <v>621</v>
      </c>
      <c r="F351" s="3" t="s">
        <v>621</v>
      </c>
      <c r="G351" s="3" t="s">
        <v>621</v>
      </c>
      <c r="H351" s="3" t="s">
        <v>621</v>
      </c>
      <c r="I351" s="3" t="s">
        <v>621</v>
      </c>
      <c r="J351" s="3" t="s">
        <v>622</v>
      </c>
      <c r="K351" s="3" t="s">
        <v>621</v>
      </c>
      <c r="L351" s="3" t="s">
        <v>621</v>
      </c>
      <c r="M351" s="3" t="s">
        <v>621</v>
      </c>
      <c r="N351" s="3" t="s">
        <v>621</v>
      </c>
      <c r="O351" s="3" t="s">
        <v>621</v>
      </c>
      <c r="P351" s="3" t="s">
        <v>621</v>
      </c>
      <c r="Q351" s="3" t="s">
        <v>622</v>
      </c>
      <c r="R351" s="3" t="s">
        <v>621</v>
      </c>
      <c r="S351" s="3" t="s">
        <v>621</v>
      </c>
      <c r="T351" s="3" t="s">
        <v>621</v>
      </c>
      <c r="U351" s="3" t="s">
        <v>621</v>
      </c>
      <c r="V351" s="3" t="s">
        <v>621</v>
      </c>
      <c r="Y351" s="20">
        <f t="shared" si="15"/>
        <v>0</v>
      </c>
      <c r="AC351" s="3">
        <f t="shared" si="16"/>
        <v>0</v>
      </c>
      <c r="AD351" s="3">
        <f t="shared" si="17"/>
        <v>0</v>
      </c>
    </row>
    <row r="352" spans="1:30" ht="15" customHeight="1" x14ac:dyDescent="0.25">
      <c r="A352" s="3" t="s">
        <v>453</v>
      </c>
      <c r="B352" s="3" t="s">
        <v>454</v>
      </c>
      <c r="C352" s="3">
        <v>2013</v>
      </c>
      <c r="D352" s="3" t="s">
        <v>622</v>
      </c>
      <c r="E352" s="3" t="s">
        <v>621</v>
      </c>
      <c r="F352" s="3" t="s">
        <v>621</v>
      </c>
      <c r="G352" s="3" t="s">
        <v>621</v>
      </c>
      <c r="H352" s="3" t="s">
        <v>621</v>
      </c>
      <c r="I352" s="3" t="s">
        <v>621</v>
      </c>
      <c r="J352" s="3" t="s">
        <v>622</v>
      </c>
      <c r="K352" s="3" t="s">
        <v>621</v>
      </c>
      <c r="L352" s="3" t="s">
        <v>621</v>
      </c>
      <c r="M352" s="3" t="s">
        <v>621</v>
      </c>
      <c r="N352" s="3" t="s">
        <v>621</v>
      </c>
      <c r="O352" s="3" t="s">
        <v>621</v>
      </c>
      <c r="P352" s="3" t="s">
        <v>621</v>
      </c>
      <c r="Q352" s="3" t="s">
        <v>622</v>
      </c>
      <c r="R352" s="3" t="s">
        <v>621</v>
      </c>
      <c r="S352" s="3" t="s">
        <v>621</v>
      </c>
      <c r="T352" s="3" t="s">
        <v>621</v>
      </c>
      <c r="U352" s="3" t="s">
        <v>621</v>
      </c>
      <c r="V352" s="3" t="s">
        <v>621</v>
      </c>
      <c r="Y352" s="20">
        <f t="shared" si="15"/>
        <v>0</v>
      </c>
      <c r="AC352" s="3">
        <f t="shared" si="16"/>
        <v>0</v>
      </c>
      <c r="AD352" s="3">
        <f t="shared" si="17"/>
        <v>0</v>
      </c>
    </row>
    <row r="353" spans="1:30" ht="15" customHeight="1" x14ac:dyDescent="0.25">
      <c r="A353" s="3" t="s">
        <v>453</v>
      </c>
      <c r="B353" s="3" t="s">
        <v>455</v>
      </c>
      <c r="C353" s="3">
        <v>2013</v>
      </c>
      <c r="D353" s="3" t="s">
        <v>622</v>
      </c>
      <c r="E353" s="3" t="s">
        <v>621</v>
      </c>
      <c r="F353" s="3" t="s">
        <v>621</v>
      </c>
      <c r="G353" s="3" t="s">
        <v>621</v>
      </c>
      <c r="H353" s="3" t="s">
        <v>621</v>
      </c>
      <c r="I353" s="3" t="s">
        <v>621</v>
      </c>
      <c r="J353" s="3" t="s">
        <v>622</v>
      </c>
      <c r="K353" s="3" t="s">
        <v>621</v>
      </c>
      <c r="L353" s="3" t="s">
        <v>621</v>
      </c>
      <c r="M353" s="3" t="s">
        <v>621</v>
      </c>
      <c r="N353" s="3" t="s">
        <v>621</v>
      </c>
      <c r="O353" s="3" t="s">
        <v>621</v>
      </c>
      <c r="P353" s="3" t="s">
        <v>621</v>
      </c>
      <c r="Q353" s="3" t="s">
        <v>622</v>
      </c>
      <c r="R353" s="3" t="s">
        <v>621</v>
      </c>
      <c r="S353" s="3" t="s">
        <v>621</v>
      </c>
      <c r="T353" s="3" t="s">
        <v>621</v>
      </c>
      <c r="U353" s="3" t="s">
        <v>621</v>
      </c>
      <c r="V353" s="3" t="s">
        <v>621</v>
      </c>
      <c r="Y353" s="20">
        <f t="shared" si="15"/>
        <v>0</v>
      </c>
      <c r="AC353" s="3">
        <f t="shared" si="16"/>
        <v>0</v>
      </c>
      <c r="AD353" s="3">
        <f t="shared" si="17"/>
        <v>0</v>
      </c>
    </row>
    <row r="354" spans="1:30" ht="15" customHeight="1" x14ac:dyDescent="0.25">
      <c r="A354" s="3" t="s">
        <v>453</v>
      </c>
      <c r="B354" s="3" t="s">
        <v>456</v>
      </c>
      <c r="C354" s="3">
        <v>2013</v>
      </c>
      <c r="D354" s="3" t="s">
        <v>622</v>
      </c>
      <c r="E354" s="3" t="s">
        <v>621</v>
      </c>
      <c r="F354" s="3" t="s">
        <v>621</v>
      </c>
      <c r="G354" s="3" t="s">
        <v>621</v>
      </c>
      <c r="H354" s="3" t="s">
        <v>621</v>
      </c>
      <c r="I354" s="3" t="s">
        <v>621</v>
      </c>
      <c r="J354" s="3" t="s">
        <v>622</v>
      </c>
      <c r="K354" s="3" t="s">
        <v>621</v>
      </c>
      <c r="L354" s="3" t="s">
        <v>621</v>
      </c>
      <c r="M354" s="3" t="s">
        <v>621</v>
      </c>
      <c r="N354" s="3" t="s">
        <v>621</v>
      </c>
      <c r="O354" s="3" t="s">
        <v>621</v>
      </c>
      <c r="P354" s="3" t="s">
        <v>621</v>
      </c>
      <c r="Q354" s="3" t="s">
        <v>622</v>
      </c>
      <c r="R354" s="3" t="s">
        <v>621</v>
      </c>
      <c r="S354" s="3" t="s">
        <v>621</v>
      </c>
      <c r="T354" s="3" t="s">
        <v>621</v>
      </c>
      <c r="U354" s="3" t="s">
        <v>621</v>
      </c>
      <c r="V354" s="3" t="s">
        <v>621</v>
      </c>
      <c r="Y354" s="20">
        <f t="shared" si="15"/>
        <v>0</v>
      </c>
      <c r="AC354" s="3">
        <f t="shared" si="16"/>
        <v>0</v>
      </c>
      <c r="AD354" s="3">
        <f t="shared" si="17"/>
        <v>0</v>
      </c>
    </row>
    <row r="355" spans="1:30" ht="15" customHeight="1" x14ac:dyDescent="0.25">
      <c r="A355" s="3" t="s">
        <v>453</v>
      </c>
      <c r="B355" s="3" t="s">
        <v>457</v>
      </c>
      <c r="C355" s="3">
        <v>2013</v>
      </c>
      <c r="D355" s="3" t="s">
        <v>622</v>
      </c>
      <c r="E355" s="3" t="s">
        <v>621</v>
      </c>
      <c r="F355" s="3" t="s">
        <v>621</v>
      </c>
      <c r="G355" s="3" t="s">
        <v>621</v>
      </c>
      <c r="H355" s="3" t="s">
        <v>621</v>
      </c>
      <c r="I355" s="3" t="s">
        <v>621</v>
      </c>
      <c r="J355" s="3" t="s">
        <v>622</v>
      </c>
      <c r="K355" s="3" t="s">
        <v>621</v>
      </c>
      <c r="L355" s="3" t="s">
        <v>621</v>
      </c>
      <c r="M355" s="3" t="s">
        <v>621</v>
      </c>
      <c r="N355" s="3" t="s">
        <v>621</v>
      </c>
      <c r="O355" s="3" t="s">
        <v>621</v>
      </c>
      <c r="P355" s="3" t="s">
        <v>621</v>
      </c>
      <c r="Q355" s="3" t="s">
        <v>622</v>
      </c>
      <c r="R355" s="3" t="s">
        <v>621</v>
      </c>
      <c r="S355" s="3" t="s">
        <v>621</v>
      </c>
      <c r="T355" s="3" t="s">
        <v>621</v>
      </c>
      <c r="U355" s="3" t="s">
        <v>621</v>
      </c>
      <c r="V355" s="3" t="s">
        <v>621</v>
      </c>
      <c r="Y355" s="20">
        <f t="shared" si="15"/>
        <v>0</v>
      </c>
      <c r="AC355" s="3">
        <f t="shared" si="16"/>
        <v>0</v>
      </c>
      <c r="AD355" s="3">
        <f t="shared" si="17"/>
        <v>0</v>
      </c>
    </row>
    <row r="356" spans="1:30" ht="15" customHeight="1" x14ac:dyDescent="0.25">
      <c r="A356" s="3" t="s">
        <v>458</v>
      </c>
      <c r="B356" s="3" t="s">
        <v>459</v>
      </c>
      <c r="C356" s="3">
        <v>2013</v>
      </c>
      <c r="D356" s="3" t="s">
        <v>897</v>
      </c>
      <c r="E356" s="3" t="s">
        <v>854</v>
      </c>
      <c r="F356" s="3">
        <v>4.3</v>
      </c>
      <c r="G356" s="3" t="s">
        <v>621</v>
      </c>
      <c r="H356" s="3" t="s">
        <v>621</v>
      </c>
      <c r="I356" s="3" t="s">
        <v>621</v>
      </c>
      <c r="J356" s="3" t="s">
        <v>622</v>
      </c>
      <c r="K356" s="3" t="s">
        <v>621</v>
      </c>
      <c r="L356" s="3" t="s">
        <v>621</v>
      </c>
      <c r="M356" s="3" t="s">
        <v>621</v>
      </c>
      <c r="N356" s="3" t="s">
        <v>621</v>
      </c>
      <c r="O356" s="3" t="s">
        <v>621</v>
      </c>
      <c r="P356" s="3" t="s">
        <v>621</v>
      </c>
      <c r="Q356" s="3" t="s">
        <v>622</v>
      </c>
      <c r="R356" s="3" t="s">
        <v>621</v>
      </c>
      <c r="S356" s="3" t="s">
        <v>621</v>
      </c>
      <c r="T356" s="3" t="s">
        <v>621</v>
      </c>
      <c r="U356" s="3" t="s">
        <v>621</v>
      </c>
      <c r="V356" s="3" t="s">
        <v>621</v>
      </c>
      <c r="Y356" s="20">
        <f t="shared" si="15"/>
        <v>4.3</v>
      </c>
      <c r="AC356" s="3">
        <f t="shared" si="16"/>
        <v>5.0588235294117645</v>
      </c>
      <c r="AD356" s="3">
        <f t="shared" si="17"/>
        <v>0.75882352941176467</v>
      </c>
    </row>
    <row r="357" spans="1:30" ht="15" customHeight="1" x14ac:dyDescent="0.25">
      <c r="A357" s="3" t="s">
        <v>458</v>
      </c>
      <c r="B357" s="3" t="s">
        <v>460</v>
      </c>
      <c r="C357" s="3">
        <v>2013</v>
      </c>
      <c r="D357" s="3" t="s">
        <v>622</v>
      </c>
      <c r="E357" s="3" t="s">
        <v>621</v>
      </c>
      <c r="F357" s="3" t="s">
        <v>621</v>
      </c>
      <c r="G357" s="3" t="s">
        <v>621</v>
      </c>
      <c r="H357" s="3" t="s">
        <v>621</v>
      </c>
      <c r="I357" s="3" t="s">
        <v>621</v>
      </c>
      <c r="J357" s="3" t="s">
        <v>622</v>
      </c>
      <c r="K357" s="3" t="s">
        <v>621</v>
      </c>
      <c r="L357" s="3" t="s">
        <v>621</v>
      </c>
      <c r="M357" s="3" t="s">
        <v>621</v>
      </c>
      <c r="N357" s="3" t="s">
        <v>621</v>
      </c>
      <c r="O357" s="3" t="s">
        <v>621</v>
      </c>
      <c r="P357" s="3" t="s">
        <v>621</v>
      </c>
      <c r="Q357" s="3" t="s">
        <v>622</v>
      </c>
      <c r="R357" s="3" t="s">
        <v>621</v>
      </c>
      <c r="S357" s="3" t="s">
        <v>621</v>
      </c>
      <c r="T357" s="3" t="s">
        <v>621</v>
      </c>
      <c r="U357" s="3" t="s">
        <v>621</v>
      </c>
      <c r="V357" s="3" t="s">
        <v>621</v>
      </c>
      <c r="Y357" s="20">
        <f t="shared" si="15"/>
        <v>0</v>
      </c>
      <c r="AC357" s="3">
        <f t="shared" si="16"/>
        <v>0</v>
      </c>
      <c r="AD357" s="3">
        <f t="shared" si="17"/>
        <v>0</v>
      </c>
    </row>
    <row r="358" spans="1:30"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Y358" s="20">
        <f t="shared" si="15"/>
        <v>0</v>
      </c>
      <c r="AC358" s="3">
        <f t="shared" si="16"/>
        <v>0</v>
      </c>
      <c r="AD358" s="3">
        <f t="shared" si="17"/>
        <v>0</v>
      </c>
    </row>
    <row r="359" spans="1:30" ht="15" customHeight="1" x14ac:dyDescent="0.25">
      <c r="A359" s="3" t="s">
        <v>461</v>
      </c>
      <c r="B359" s="3" t="s">
        <v>463</v>
      </c>
      <c r="C359" s="3">
        <v>2013</v>
      </c>
      <c r="D359" s="3" t="s">
        <v>622</v>
      </c>
      <c r="E359" s="3" t="s">
        <v>621</v>
      </c>
      <c r="F359" s="3" t="s">
        <v>621</v>
      </c>
      <c r="G359" s="3" t="s">
        <v>621</v>
      </c>
      <c r="H359" s="3" t="s">
        <v>621</v>
      </c>
      <c r="I359" s="3" t="s">
        <v>621</v>
      </c>
      <c r="J359" s="3" t="s">
        <v>622</v>
      </c>
      <c r="K359" s="3" t="s">
        <v>621</v>
      </c>
      <c r="L359" s="3" t="s">
        <v>621</v>
      </c>
      <c r="M359" s="3" t="s">
        <v>621</v>
      </c>
      <c r="N359" s="3" t="s">
        <v>621</v>
      </c>
      <c r="O359" s="3" t="s">
        <v>621</v>
      </c>
      <c r="P359" s="3" t="s">
        <v>621</v>
      </c>
      <c r="Q359" s="3" t="s">
        <v>622</v>
      </c>
      <c r="R359" s="3" t="s">
        <v>621</v>
      </c>
      <c r="S359" s="3" t="s">
        <v>621</v>
      </c>
      <c r="T359" s="3" t="s">
        <v>621</v>
      </c>
      <c r="U359" s="3" t="s">
        <v>621</v>
      </c>
      <c r="V359" s="3" t="s">
        <v>621</v>
      </c>
      <c r="Y359" s="20">
        <f t="shared" si="15"/>
        <v>0</v>
      </c>
      <c r="AC359" s="3">
        <f t="shared" si="16"/>
        <v>0</v>
      </c>
      <c r="AD359" s="3">
        <f t="shared" si="17"/>
        <v>0</v>
      </c>
    </row>
    <row r="360" spans="1:30" ht="15" customHeight="1" x14ac:dyDescent="0.25">
      <c r="A360" s="3" t="s">
        <v>464</v>
      </c>
      <c r="B360" s="3" t="s">
        <v>465</v>
      </c>
      <c r="C360" s="3">
        <v>2013</v>
      </c>
      <c r="D360" s="3" t="s">
        <v>898</v>
      </c>
      <c r="E360" s="3" t="s">
        <v>855</v>
      </c>
      <c r="F360" s="3" t="s">
        <v>621</v>
      </c>
      <c r="G360" s="3" t="s">
        <v>854</v>
      </c>
      <c r="H360" s="3">
        <v>12.771000000000001</v>
      </c>
      <c r="I360" s="3" t="s">
        <v>621</v>
      </c>
      <c r="J360" s="3" t="s">
        <v>622</v>
      </c>
      <c r="K360" s="3" t="s">
        <v>621</v>
      </c>
      <c r="L360" s="3" t="s">
        <v>621</v>
      </c>
      <c r="M360" s="3" t="s">
        <v>621</v>
      </c>
      <c r="N360" s="3" t="s">
        <v>621</v>
      </c>
      <c r="O360" s="3" t="s">
        <v>621</v>
      </c>
      <c r="P360" s="3" t="s">
        <v>621</v>
      </c>
      <c r="Q360" s="3" t="s">
        <v>622</v>
      </c>
      <c r="R360" s="3" t="s">
        <v>621</v>
      </c>
      <c r="S360" s="3" t="s">
        <v>621</v>
      </c>
      <c r="T360" s="3" t="s">
        <v>621</v>
      </c>
      <c r="U360" s="3" t="s">
        <v>621</v>
      </c>
      <c r="V360" s="3" t="s">
        <v>621</v>
      </c>
      <c r="Y360" s="20">
        <f t="shared" si="15"/>
        <v>12.771000000000001</v>
      </c>
      <c r="AC360" s="3">
        <f t="shared" si="16"/>
        <v>15.024705882352942</v>
      </c>
      <c r="AD360" s="3">
        <f t="shared" si="17"/>
        <v>2.253705882352941</v>
      </c>
    </row>
    <row r="361" spans="1:30"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Y361" s="20">
        <f t="shared" si="15"/>
        <v>0</v>
      </c>
      <c r="AC361" s="3">
        <f t="shared" si="16"/>
        <v>0</v>
      </c>
      <c r="AD361" s="3">
        <f t="shared" si="17"/>
        <v>0</v>
      </c>
    </row>
    <row r="362" spans="1:30" ht="15" customHeight="1" x14ac:dyDescent="0.25">
      <c r="A362" s="3" t="s">
        <v>464</v>
      </c>
      <c r="B362" s="3" t="s">
        <v>467</v>
      </c>
      <c r="C362" s="3">
        <v>2013</v>
      </c>
      <c r="D362" s="3" t="s">
        <v>622</v>
      </c>
      <c r="E362" s="3" t="s">
        <v>621</v>
      </c>
      <c r="F362" s="3" t="s">
        <v>621</v>
      </c>
      <c r="G362" s="3" t="s">
        <v>621</v>
      </c>
      <c r="H362" s="3" t="s">
        <v>621</v>
      </c>
      <c r="I362" s="3" t="s">
        <v>621</v>
      </c>
      <c r="J362" s="3" t="s">
        <v>622</v>
      </c>
      <c r="K362" s="3" t="s">
        <v>621</v>
      </c>
      <c r="L362" s="3" t="s">
        <v>621</v>
      </c>
      <c r="M362" s="3" t="s">
        <v>621</v>
      </c>
      <c r="N362" s="3" t="s">
        <v>621</v>
      </c>
      <c r="O362" s="3" t="s">
        <v>621</v>
      </c>
      <c r="P362" s="3" t="s">
        <v>621</v>
      </c>
      <c r="Q362" s="3" t="s">
        <v>622</v>
      </c>
      <c r="R362" s="3" t="s">
        <v>621</v>
      </c>
      <c r="S362" s="3" t="s">
        <v>621</v>
      </c>
      <c r="T362" s="3" t="s">
        <v>621</v>
      </c>
      <c r="U362" s="3" t="s">
        <v>621</v>
      </c>
      <c r="V362" s="3" t="s">
        <v>621</v>
      </c>
      <c r="Y362" s="20">
        <f t="shared" si="15"/>
        <v>0</v>
      </c>
      <c r="AC362" s="3">
        <f t="shared" si="16"/>
        <v>0</v>
      </c>
      <c r="AD362" s="3">
        <f t="shared" si="17"/>
        <v>0</v>
      </c>
    </row>
    <row r="363" spans="1:30" ht="15" customHeight="1" x14ac:dyDescent="0.25">
      <c r="A363" s="3" t="s">
        <v>468</v>
      </c>
      <c r="B363" s="3" t="s">
        <v>469</v>
      </c>
      <c r="C363" s="3">
        <v>2013</v>
      </c>
      <c r="D363" s="3" t="s">
        <v>622</v>
      </c>
      <c r="E363" s="3" t="s">
        <v>621</v>
      </c>
      <c r="F363" s="3" t="s">
        <v>621</v>
      </c>
      <c r="G363" s="3" t="s">
        <v>621</v>
      </c>
      <c r="H363" s="3" t="s">
        <v>621</v>
      </c>
      <c r="I363" s="3" t="s">
        <v>621</v>
      </c>
      <c r="J363" s="3" t="s">
        <v>622</v>
      </c>
      <c r="K363" s="3" t="s">
        <v>621</v>
      </c>
      <c r="L363" s="3" t="s">
        <v>621</v>
      </c>
      <c r="M363" s="3" t="s">
        <v>621</v>
      </c>
      <c r="N363" s="3" t="s">
        <v>621</v>
      </c>
      <c r="O363" s="3" t="s">
        <v>621</v>
      </c>
      <c r="P363" s="3" t="s">
        <v>621</v>
      </c>
      <c r="Q363" s="3" t="s">
        <v>622</v>
      </c>
      <c r="R363" s="3" t="s">
        <v>621</v>
      </c>
      <c r="S363" s="3" t="s">
        <v>621</v>
      </c>
      <c r="T363" s="3" t="s">
        <v>621</v>
      </c>
      <c r="U363" s="3" t="s">
        <v>621</v>
      </c>
      <c r="V363" s="3" t="s">
        <v>621</v>
      </c>
      <c r="Y363" s="20">
        <f t="shared" si="15"/>
        <v>0</v>
      </c>
      <c r="AC363" s="3">
        <f t="shared" si="16"/>
        <v>0</v>
      </c>
      <c r="AD363" s="3">
        <f t="shared" si="17"/>
        <v>0</v>
      </c>
    </row>
    <row r="364" spans="1:30" ht="15" customHeight="1" x14ac:dyDescent="0.25">
      <c r="A364" s="3" t="s">
        <v>468</v>
      </c>
      <c r="B364" s="3" t="s">
        <v>470</v>
      </c>
      <c r="C364" s="3">
        <v>2013</v>
      </c>
      <c r="D364" s="3" t="s">
        <v>622</v>
      </c>
      <c r="E364" s="3" t="s">
        <v>621</v>
      </c>
      <c r="F364" s="3" t="s">
        <v>621</v>
      </c>
      <c r="G364" s="3" t="s">
        <v>621</v>
      </c>
      <c r="H364" s="3" t="s">
        <v>621</v>
      </c>
      <c r="I364" s="3" t="s">
        <v>621</v>
      </c>
      <c r="J364" s="3" t="s">
        <v>622</v>
      </c>
      <c r="K364" s="3" t="s">
        <v>621</v>
      </c>
      <c r="L364" s="3" t="s">
        <v>621</v>
      </c>
      <c r="M364" s="3" t="s">
        <v>621</v>
      </c>
      <c r="N364" s="3" t="s">
        <v>621</v>
      </c>
      <c r="O364" s="3" t="s">
        <v>621</v>
      </c>
      <c r="P364" s="3" t="s">
        <v>621</v>
      </c>
      <c r="Q364" s="3" t="s">
        <v>622</v>
      </c>
      <c r="R364" s="3" t="s">
        <v>621</v>
      </c>
      <c r="S364" s="3" t="s">
        <v>621</v>
      </c>
      <c r="T364" s="3" t="s">
        <v>621</v>
      </c>
      <c r="U364" s="3" t="s">
        <v>621</v>
      </c>
      <c r="V364" s="3" t="s">
        <v>621</v>
      </c>
      <c r="Y364" s="20">
        <f t="shared" si="15"/>
        <v>0</v>
      </c>
      <c r="AC364" s="3">
        <f t="shared" si="16"/>
        <v>0</v>
      </c>
      <c r="AD364" s="3">
        <f t="shared" si="17"/>
        <v>0</v>
      </c>
    </row>
    <row r="365" spans="1:30" ht="15" customHeight="1" x14ac:dyDescent="0.25">
      <c r="A365" s="3" t="s">
        <v>471</v>
      </c>
      <c r="B365" s="3" t="s">
        <v>472</v>
      </c>
      <c r="C365" s="3">
        <v>2013</v>
      </c>
      <c r="D365" s="3" t="s">
        <v>622</v>
      </c>
      <c r="E365" s="3" t="s">
        <v>621</v>
      </c>
      <c r="F365" s="3" t="s">
        <v>621</v>
      </c>
      <c r="G365" s="3" t="s">
        <v>621</v>
      </c>
      <c r="H365" s="3" t="s">
        <v>621</v>
      </c>
      <c r="I365" s="3" t="s">
        <v>621</v>
      </c>
      <c r="J365" s="3" t="s">
        <v>622</v>
      </c>
      <c r="K365" s="3" t="s">
        <v>621</v>
      </c>
      <c r="L365" s="3" t="s">
        <v>621</v>
      </c>
      <c r="M365" s="3" t="s">
        <v>621</v>
      </c>
      <c r="N365" s="3" t="s">
        <v>621</v>
      </c>
      <c r="O365" s="3" t="s">
        <v>621</v>
      </c>
      <c r="P365" s="3" t="s">
        <v>621</v>
      </c>
      <c r="Q365" s="3" t="s">
        <v>622</v>
      </c>
      <c r="R365" s="3" t="s">
        <v>621</v>
      </c>
      <c r="S365" s="3" t="s">
        <v>621</v>
      </c>
      <c r="T365" s="3" t="s">
        <v>621</v>
      </c>
      <c r="U365" s="3" t="s">
        <v>621</v>
      </c>
      <c r="V365" s="3" t="s">
        <v>621</v>
      </c>
      <c r="Y365" s="20">
        <f t="shared" si="15"/>
        <v>0</v>
      </c>
      <c r="AC365" s="3">
        <f t="shared" si="16"/>
        <v>0</v>
      </c>
      <c r="AD365" s="3">
        <f t="shared" si="17"/>
        <v>0</v>
      </c>
    </row>
    <row r="366" spans="1:30" ht="15" customHeight="1" x14ac:dyDescent="0.25">
      <c r="A366" s="3" t="s">
        <v>471</v>
      </c>
      <c r="B366" s="3" t="s">
        <v>473</v>
      </c>
      <c r="C366" s="3">
        <v>2013</v>
      </c>
      <c r="D366" s="3" t="s">
        <v>622</v>
      </c>
      <c r="E366" s="3" t="s">
        <v>621</v>
      </c>
      <c r="F366" s="3" t="s">
        <v>621</v>
      </c>
      <c r="G366" s="3" t="s">
        <v>621</v>
      </c>
      <c r="H366" s="3" t="s">
        <v>621</v>
      </c>
      <c r="I366" s="3" t="s">
        <v>621</v>
      </c>
      <c r="J366" s="3" t="s">
        <v>622</v>
      </c>
      <c r="K366" s="3" t="s">
        <v>621</v>
      </c>
      <c r="L366" s="3" t="s">
        <v>621</v>
      </c>
      <c r="M366" s="3" t="s">
        <v>621</v>
      </c>
      <c r="N366" s="3" t="s">
        <v>621</v>
      </c>
      <c r="O366" s="3" t="s">
        <v>621</v>
      </c>
      <c r="P366" s="3" t="s">
        <v>621</v>
      </c>
      <c r="Q366" s="3" t="s">
        <v>622</v>
      </c>
      <c r="R366" s="3" t="s">
        <v>621</v>
      </c>
      <c r="S366" s="3" t="s">
        <v>621</v>
      </c>
      <c r="T366" s="3" t="s">
        <v>621</v>
      </c>
      <c r="U366" s="3" t="s">
        <v>621</v>
      </c>
      <c r="V366" s="3" t="s">
        <v>621</v>
      </c>
      <c r="Y366" s="20">
        <f t="shared" si="15"/>
        <v>0</v>
      </c>
      <c r="AC366" s="3">
        <f t="shared" si="16"/>
        <v>0</v>
      </c>
      <c r="AD366" s="3">
        <f t="shared" si="17"/>
        <v>0</v>
      </c>
    </row>
    <row r="367" spans="1:30" ht="15" customHeight="1" x14ac:dyDescent="0.25">
      <c r="A367" s="3" t="s">
        <v>474</v>
      </c>
      <c r="B367" s="3" t="s">
        <v>475</v>
      </c>
      <c r="C367" s="3">
        <v>2013</v>
      </c>
      <c r="D367" s="3" t="s">
        <v>622</v>
      </c>
      <c r="E367" s="3" t="s">
        <v>621</v>
      </c>
      <c r="F367" s="3" t="s">
        <v>621</v>
      </c>
      <c r="G367" s="3" t="s">
        <v>621</v>
      </c>
      <c r="H367" s="3" t="s">
        <v>621</v>
      </c>
      <c r="I367" s="3" t="s">
        <v>621</v>
      </c>
      <c r="J367" s="3" t="s">
        <v>622</v>
      </c>
      <c r="K367" s="3" t="s">
        <v>621</v>
      </c>
      <c r="L367" s="3" t="s">
        <v>621</v>
      </c>
      <c r="M367" s="3" t="s">
        <v>621</v>
      </c>
      <c r="N367" s="3" t="s">
        <v>621</v>
      </c>
      <c r="O367" s="3" t="s">
        <v>621</v>
      </c>
      <c r="P367" s="3" t="s">
        <v>621</v>
      </c>
      <c r="Q367" s="3" t="s">
        <v>622</v>
      </c>
      <c r="R367" s="3" t="s">
        <v>621</v>
      </c>
      <c r="S367" s="3" t="s">
        <v>621</v>
      </c>
      <c r="T367" s="3" t="s">
        <v>621</v>
      </c>
      <c r="U367" s="3" t="s">
        <v>621</v>
      </c>
      <c r="V367" s="3" t="s">
        <v>621</v>
      </c>
      <c r="Y367" s="20">
        <f t="shared" si="15"/>
        <v>0</v>
      </c>
      <c r="AC367" s="3">
        <f t="shared" si="16"/>
        <v>0</v>
      </c>
      <c r="AD367" s="3">
        <f t="shared" si="17"/>
        <v>0</v>
      </c>
    </row>
    <row r="368" spans="1:30" ht="15" customHeight="1" x14ac:dyDescent="0.25">
      <c r="A368" s="3" t="s">
        <v>474</v>
      </c>
      <c r="B368" s="3" t="s">
        <v>476</v>
      </c>
      <c r="C368" s="3">
        <v>2013</v>
      </c>
      <c r="D368" s="3" t="s">
        <v>622</v>
      </c>
      <c r="E368" s="3" t="s">
        <v>621</v>
      </c>
      <c r="F368" s="3" t="s">
        <v>621</v>
      </c>
      <c r="G368" s="3" t="s">
        <v>621</v>
      </c>
      <c r="H368" s="3" t="s">
        <v>621</v>
      </c>
      <c r="I368" s="3" t="s">
        <v>621</v>
      </c>
      <c r="J368" s="3" t="s">
        <v>622</v>
      </c>
      <c r="K368" s="3" t="s">
        <v>621</v>
      </c>
      <c r="L368" s="3" t="s">
        <v>621</v>
      </c>
      <c r="M368" s="3" t="s">
        <v>621</v>
      </c>
      <c r="N368" s="3" t="s">
        <v>621</v>
      </c>
      <c r="O368" s="3" t="s">
        <v>621</v>
      </c>
      <c r="P368" s="3" t="s">
        <v>621</v>
      </c>
      <c r="Q368" s="3" t="s">
        <v>622</v>
      </c>
      <c r="R368" s="3" t="s">
        <v>621</v>
      </c>
      <c r="S368" s="3" t="s">
        <v>621</v>
      </c>
      <c r="T368" s="3" t="s">
        <v>621</v>
      </c>
      <c r="U368" s="3" t="s">
        <v>621</v>
      </c>
      <c r="V368" s="3" t="s">
        <v>621</v>
      </c>
      <c r="Y368" s="20">
        <f t="shared" si="15"/>
        <v>0</v>
      </c>
      <c r="AC368" s="3">
        <f t="shared" si="16"/>
        <v>0</v>
      </c>
      <c r="AD368" s="3">
        <f t="shared" si="17"/>
        <v>0</v>
      </c>
    </row>
    <row r="369" spans="1:30" ht="15" customHeight="1" x14ac:dyDescent="0.25">
      <c r="A369" s="3" t="s">
        <v>474</v>
      </c>
      <c r="B369" s="3" t="s">
        <v>477</v>
      </c>
      <c r="C369" s="3">
        <v>2013</v>
      </c>
      <c r="D369" s="3" t="s">
        <v>899</v>
      </c>
      <c r="E369" s="3" t="s">
        <v>854</v>
      </c>
      <c r="F369" s="3">
        <v>19.8</v>
      </c>
      <c r="G369" s="3" t="s">
        <v>621</v>
      </c>
      <c r="H369" s="3" t="s">
        <v>621</v>
      </c>
      <c r="I369" s="3">
        <v>85</v>
      </c>
      <c r="J369" s="3" t="s">
        <v>622</v>
      </c>
      <c r="K369" s="3" t="s">
        <v>621</v>
      </c>
      <c r="L369" s="3" t="s">
        <v>621</v>
      </c>
      <c r="M369" s="3" t="s">
        <v>621</v>
      </c>
      <c r="N369" s="3" t="s">
        <v>621</v>
      </c>
      <c r="O369" s="3" t="s">
        <v>621</v>
      </c>
      <c r="P369" s="3" t="s">
        <v>621</v>
      </c>
      <c r="Q369" s="3" t="s">
        <v>622</v>
      </c>
      <c r="R369" s="3" t="s">
        <v>621</v>
      </c>
      <c r="S369" s="3" t="s">
        <v>621</v>
      </c>
      <c r="T369" s="3" t="s">
        <v>621</v>
      </c>
      <c r="U369" s="3" t="s">
        <v>621</v>
      </c>
      <c r="V369" s="3" t="s">
        <v>621</v>
      </c>
      <c r="Y369" s="20">
        <f t="shared" si="15"/>
        <v>19.8</v>
      </c>
      <c r="AC369" s="3">
        <f t="shared" si="16"/>
        <v>23.294117647058826</v>
      </c>
      <c r="AD369" s="3">
        <f t="shared" si="17"/>
        <v>3.4941176470588253</v>
      </c>
    </row>
    <row r="370" spans="1:30" ht="15" customHeight="1" x14ac:dyDescent="0.25">
      <c r="A370" s="3" t="s">
        <v>474</v>
      </c>
      <c r="B370" s="3" t="s">
        <v>478</v>
      </c>
      <c r="C370" s="3">
        <v>2013</v>
      </c>
      <c r="D370" s="3" t="s">
        <v>622</v>
      </c>
      <c r="E370" s="3" t="s">
        <v>621</v>
      </c>
      <c r="F370" s="3" t="s">
        <v>621</v>
      </c>
      <c r="G370" s="3" t="s">
        <v>621</v>
      </c>
      <c r="H370" s="3" t="s">
        <v>621</v>
      </c>
      <c r="I370" s="3" t="s">
        <v>621</v>
      </c>
      <c r="J370" s="3" t="s">
        <v>622</v>
      </c>
      <c r="K370" s="3" t="s">
        <v>621</v>
      </c>
      <c r="L370" s="3" t="s">
        <v>621</v>
      </c>
      <c r="M370" s="3" t="s">
        <v>621</v>
      </c>
      <c r="N370" s="3" t="s">
        <v>621</v>
      </c>
      <c r="O370" s="3" t="s">
        <v>621</v>
      </c>
      <c r="P370" s="3" t="s">
        <v>621</v>
      </c>
      <c r="Q370" s="3" t="s">
        <v>622</v>
      </c>
      <c r="R370" s="3" t="s">
        <v>621</v>
      </c>
      <c r="S370" s="3" t="s">
        <v>621</v>
      </c>
      <c r="T370" s="3" t="s">
        <v>621</v>
      </c>
      <c r="U370" s="3" t="s">
        <v>621</v>
      </c>
      <c r="V370" s="3" t="s">
        <v>621</v>
      </c>
      <c r="Y370" s="20">
        <f t="shared" si="15"/>
        <v>0</v>
      </c>
      <c r="AC370" s="3">
        <f t="shared" si="16"/>
        <v>0</v>
      </c>
      <c r="AD370" s="3">
        <f t="shared" si="17"/>
        <v>0</v>
      </c>
    </row>
    <row r="371" spans="1:30" ht="15" customHeight="1" x14ac:dyDescent="0.25">
      <c r="A371" s="3" t="s">
        <v>474</v>
      </c>
      <c r="B371" s="3" t="s">
        <v>479</v>
      </c>
      <c r="C371" s="3">
        <v>2013</v>
      </c>
      <c r="D371" s="3" t="s">
        <v>685</v>
      </c>
      <c r="E371" s="3" t="s">
        <v>854</v>
      </c>
      <c r="F371" s="3">
        <v>10.9</v>
      </c>
      <c r="G371" s="3" t="s">
        <v>869</v>
      </c>
      <c r="H371" s="3">
        <v>2.7</v>
      </c>
      <c r="I371" s="3">
        <v>85</v>
      </c>
      <c r="J371" s="3" t="s">
        <v>622</v>
      </c>
      <c r="K371" s="3" t="s">
        <v>621</v>
      </c>
      <c r="L371" s="3" t="s">
        <v>621</v>
      </c>
      <c r="M371" s="3" t="s">
        <v>621</v>
      </c>
      <c r="N371" s="3" t="s">
        <v>621</v>
      </c>
      <c r="O371" s="3" t="s">
        <v>621</v>
      </c>
      <c r="P371" s="3" t="s">
        <v>621</v>
      </c>
      <c r="Q371" s="3" t="s">
        <v>622</v>
      </c>
      <c r="R371" s="3" t="s">
        <v>621</v>
      </c>
      <c r="S371" s="3" t="s">
        <v>621</v>
      </c>
      <c r="T371" s="3" t="s">
        <v>621</v>
      </c>
      <c r="U371" s="3" t="s">
        <v>621</v>
      </c>
      <c r="V371" s="3" t="s">
        <v>621</v>
      </c>
      <c r="Y371" s="20">
        <f t="shared" si="15"/>
        <v>13.600000000000001</v>
      </c>
      <c r="AC371" s="3">
        <f t="shared" si="16"/>
        <v>16.000000000000004</v>
      </c>
      <c r="AD371" s="3">
        <f t="shared" si="17"/>
        <v>2.4000000000000021</v>
      </c>
    </row>
    <row r="372" spans="1:30" ht="15" customHeight="1" x14ac:dyDescent="0.25">
      <c r="A372" s="3" t="s">
        <v>474</v>
      </c>
      <c r="B372" s="3" t="s">
        <v>480</v>
      </c>
      <c r="C372" s="3">
        <v>2013</v>
      </c>
      <c r="D372" s="3" t="s">
        <v>900</v>
      </c>
      <c r="E372" s="3" t="s">
        <v>854</v>
      </c>
      <c r="F372" s="3">
        <v>5.14</v>
      </c>
      <c r="G372" s="3" t="s">
        <v>621</v>
      </c>
      <c r="H372" s="3" t="s">
        <v>621</v>
      </c>
      <c r="I372" s="3">
        <v>85</v>
      </c>
      <c r="J372" s="3" t="s">
        <v>622</v>
      </c>
      <c r="K372" s="3" t="s">
        <v>621</v>
      </c>
      <c r="L372" s="3" t="s">
        <v>621</v>
      </c>
      <c r="M372" s="3" t="s">
        <v>621</v>
      </c>
      <c r="N372" s="3" t="s">
        <v>621</v>
      </c>
      <c r="O372" s="3" t="s">
        <v>621</v>
      </c>
      <c r="P372" s="3" t="s">
        <v>621</v>
      </c>
      <c r="Q372" s="3" t="s">
        <v>622</v>
      </c>
      <c r="R372" s="3" t="s">
        <v>621</v>
      </c>
      <c r="S372" s="3" t="s">
        <v>621</v>
      </c>
      <c r="T372" s="3" t="s">
        <v>621</v>
      </c>
      <c r="U372" s="3" t="s">
        <v>621</v>
      </c>
      <c r="V372" s="3" t="s">
        <v>621</v>
      </c>
      <c r="Y372" s="20">
        <f t="shared" si="15"/>
        <v>5.14</v>
      </c>
      <c r="AC372" s="3">
        <f t="shared" si="16"/>
        <v>6.0470588235294116</v>
      </c>
      <c r="AD372" s="3">
        <f t="shared" si="17"/>
        <v>0.90705882352941192</v>
      </c>
    </row>
    <row r="373" spans="1:30"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622</v>
      </c>
      <c r="T373" s="3" t="s">
        <v>622</v>
      </c>
      <c r="U373" s="3" t="s">
        <v>622</v>
      </c>
      <c r="V373" s="3" t="s">
        <v>622</v>
      </c>
      <c r="Y373" s="20">
        <f t="shared" si="15"/>
        <v>0</v>
      </c>
      <c r="AC373" s="3">
        <f t="shared" si="16"/>
        <v>0</v>
      </c>
      <c r="AD373" s="3">
        <f t="shared" si="17"/>
        <v>0</v>
      </c>
    </row>
    <row r="374" spans="1:30"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Y374" s="20">
        <f t="shared" si="15"/>
        <v>0</v>
      </c>
      <c r="AC374" s="3">
        <f t="shared" si="16"/>
        <v>0</v>
      </c>
      <c r="AD374" s="3">
        <f t="shared" si="17"/>
        <v>0</v>
      </c>
    </row>
    <row r="375" spans="1:30" ht="15" customHeight="1" x14ac:dyDescent="0.25">
      <c r="A375" s="3" t="s">
        <v>481</v>
      </c>
      <c r="B375" s="3" t="s">
        <v>484</v>
      </c>
      <c r="C375" s="3">
        <v>2013</v>
      </c>
      <c r="D375" s="3" t="s">
        <v>901</v>
      </c>
      <c r="E375" s="3" t="s">
        <v>621</v>
      </c>
      <c r="F375" s="3" t="s">
        <v>621</v>
      </c>
      <c r="G375" s="3" t="s">
        <v>621</v>
      </c>
      <c r="H375" s="3" t="s">
        <v>621</v>
      </c>
      <c r="I375" s="3" t="s">
        <v>621</v>
      </c>
      <c r="J375" s="3" t="s">
        <v>622</v>
      </c>
      <c r="K375" s="3" t="s">
        <v>621</v>
      </c>
      <c r="L375" s="3" t="s">
        <v>621</v>
      </c>
      <c r="M375" s="3" t="s">
        <v>621</v>
      </c>
      <c r="N375" s="3" t="s">
        <v>621</v>
      </c>
      <c r="O375" s="3" t="s">
        <v>621</v>
      </c>
      <c r="P375" s="3" t="s">
        <v>621</v>
      </c>
      <c r="Q375" s="3" t="s">
        <v>622</v>
      </c>
      <c r="R375" s="3" t="s">
        <v>621</v>
      </c>
      <c r="S375" s="3" t="s">
        <v>621</v>
      </c>
      <c r="T375" s="3" t="s">
        <v>621</v>
      </c>
      <c r="U375" s="3" t="s">
        <v>621</v>
      </c>
      <c r="V375" s="3" t="s">
        <v>621</v>
      </c>
      <c r="Y375" s="20">
        <f t="shared" si="15"/>
        <v>0</v>
      </c>
      <c r="AC375" s="3">
        <f t="shared" si="16"/>
        <v>0</v>
      </c>
      <c r="AD375" s="3">
        <f t="shared" si="17"/>
        <v>0</v>
      </c>
    </row>
    <row r="376" spans="1:30" ht="15" customHeight="1" x14ac:dyDescent="0.25">
      <c r="A376" s="3" t="s">
        <v>485</v>
      </c>
      <c r="B376" s="3" t="s">
        <v>486</v>
      </c>
      <c r="C376" s="3">
        <v>2013</v>
      </c>
      <c r="D376" s="3" t="s">
        <v>622</v>
      </c>
      <c r="E376" s="3" t="s">
        <v>621</v>
      </c>
      <c r="F376" s="3" t="s">
        <v>621</v>
      </c>
      <c r="G376" s="3" t="s">
        <v>621</v>
      </c>
      <c r="H376" s="3" t="s">
        <v>621</v>
      </c>
      <c r="I376" s="3" t="s">
        <v>621</v>
      </c>
      <c r="J376" s="3" t="s">
        <v>622</v>
      </c>
      <c r="K376" s="3" t="s">
        <v>621</v>
      </c>
      <c r="L376" s="3" t="s">
        <v>621</v>
      </c>
      <c r="M376" s="3" t="s">
        <v>621</v>
      </c>
      <c r="N376" s="3" t="s">
        <v>621</v>
      </c>
      <c r="O376" s="3" t="s">
        <v>621</v>
      </c>
      <c r="P376" s="3" t="s">
        <v>621</v>
      </c>
      <c r="Q376" s="3" t="s">
        <v>622</v>
      </c>
      <c r="R376" s="3" t="s">
        <v>621</v>
      </c>
      <c r="S376" s="3" t="s">
        <v>621</v>
      </c>
      <c r="T376" s="3" t="s">
        <v>621</v>
      </c>
      <c r="U376" s="3" t="s">
        <v>621</v>
      </c>
      <c r="V376" s="3" t="s">
        <v>621</v>
      </c>
      <c r="Y376" s="20">
        <f t="shared" si="15"/>
        <v>0</v>
      </c>
      <c r="AC376" s="3">
        <f t="shared" si="16"/>
        <v>0</v>
      </c>
      <c r="AD376" s="3">
        <f t="shared" si="17"/>
        <v>0</v>
      </c>
    </row>
    <row r="377" spans="1:30" ht="15" customHeight="1" x14ac:dyDescent="0.25">
      <c r="A377" s="3" t="s">
        <v>487</v>
      </c>
      <c r="B377" s="3" t="s">
        <v>488</v>
      </c>
      <c r="C377" s="3">
        <v>2013</v>
      </c>
      <c r="D377" s="3" t="s">
        <v>622</v>
      </c>
      <c r="E377" s="3" t="s">
        <v>621</v>
      </c>
      <c r="F377" s="3" t="s">
        <v>621</v>
      </c>
      <c r="G377" s="3" t="s">
        <v>621</v>
      </c>
      <c r="H377" s="3" t="s">
        <v>621</v>
      </c>
      <c r="I377" s="3" t="s">
        <v>621</v>
      </c>
      <c r="J377" s="3" t="s">
        <v>622</v>
      </c>
      <c r="K377" s="3" t="s">
        <v>621</v>
      </c>
      <c r="L377" s="3" t="s">
        <v>621</v>
      </c>
      <c r="M377" s="3" t="s">
        <v>621</v>
      </c>
      <c r="N377" s="3" t="s">
        <v>621</v>
      </c>
      <c r="O377" s="3" t="s">
        <v>621</v>
      </c>
      <c r="P377" s="3" t="s">
        <v>621</v>
      </c>
      <c r="Q377" s="3" t="s">
        <v>622</v>
      </c>
      <c r="R377" s="3" t="s">
        <v>621</v>
      </c>
      <c r="S377" s="3" t="s">
        <v>621</v>
      </c>
      <c r="T377" s="3" t="s">
        <v>621</v>
      </c>
      <c r="U377" s="3" t="s">
        <v>621</v>
      </c>
      <c r="V377" s="3" t="s">
        <v>621</v>
      </c>
      <c r="Y377" s="20">
        <f t="shared" si="15"/>
        <v>0</v>
      </c>
      <c r="AC377" s="3">
        <f t="shared" si="16"/>
        <v>0</v>
      </c>
      <c r="AD377" s="3">
        <f t="shared" si="17"/>
        <v>0</v>
      </c>
    </row>
    <row r="378" spans="1:30" ht="15" customHeight="1" x14ac:dyDescent="0.25">
      <c r="A378" s="3" t="s">
        <v>487</v>
      </c>
      <c r="B378" s="3" t="s">
        <v>489</v>
      </c>
      <c r="C378" s="3">
        <v>2013</v>
      </c>
      <c r="D378" s="3" t="s">
        <v>622</v>
      </c>
      <c r="E378" s="3" t="s">
        <v>621</v>
      </c>
      <c r="F378" s="3" t="s">
        <v>621</v>
      </c>
      <c r="G378" s="3" t="s">
        <v>621</v>
      </c>
      <c r="H378" s="3" t="s">
        <v>621</v>
      </c>
      <c r="I378" s="3" t="s">
        <v>621</v>
      </c>
      <c r="J378" s="3" t="s">
        <v>622</v>
      </c>
      <c r="K378" s="3" t="s">
        <v>621</v>
      </c>
      <c r="L378" s="3" t="s">
        <v>621</v>
      </c>
      <c r="M378" s="3" t="s">
        <v>621</v>
      </c>
      <c r="N378" s="3" t="s">
        <v>621</v>
      </c>
      <c r="O378" s="3" t="s">
        <v>621</v>
      </c>
      <c r="P378" s="3" t="s">
        <v>621</v>
      </c>
      <c r="Q378" s="3" t="s">
        <v>622</v>
      </c>
      <c r="R378" s="3" t="s">
        <v>621</v>
      </c>
      <c r="S378" s="3" t="s">
        <v>621</v>
      </c>
      <c r="T378" s="3" t="s">
        <v>621</v>
      </c>
      <c r="U378" s="3" t="s">
        <v>621</v>
      </c>
      <c r="V378" s="3" t="s">
        <v>621</v>
      </c>
      <c r="Y378" s="20">
        <f t="shared" si="15"/>
        <v>0</v>
      </c>
      <c r="AC378" s="3">
        <f t="shared" si="16"/>
        <v>0</v>
      </c>
      <c r="AD378" s="3">
        <f t="shared" si="17"/>
        <v>0</v>
      </c>
    </row>
    <row r="379" spans="1:30"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Y379" s="20">
        <f t="shared" si="15"/>
        <v>0</v>
      </c>
      <c r="AC379" s="3">
        <f t="shared" si="16"/>
        <v>0</v>
      </c>
      <c r="AD379" s="3">
        <f t="shared" si="17"/>
        <v>0</v>
      </c>
    </row>
    <row r="380" spans="1:30" ht="15" customHeight="1" x14ac:dyDescent="0.25">
      <c r="A380" s="3" t="s">
        <v>490</v>
      </c>
      <c r="B380" s="3" t="s">
        <v>491</v>
      </c>
      <c r="C380" s="3">
        <v>2013</v>
      </c>
      <c r="D380" s="3" t="s">
        <v>902</v>
      </c>
      <c r="E380" s="3" t="s">
        <v>855</v>
      </c>
      <c r="F380" s="3">
        <v>0.15</v>
      </c>
      <c r="G380" s="3" t="s">
        <v>621</v>
      </c>
      <c r="H380" s="3" t="s">
        <v>621</v>
      </c>
      <c r="I380" s="3" t="s">
        <v>621</v>
      </c>
      <c r="J380" s="3" t="s">
        <v>622</v>
      </c>
      <c r="K380" s="3" t="s">
        <v>621</v>
      </c>
      <c r="L380" s="3" t="s">
        <v>621</v>
      </c>
      <c r="M380" s="3" t="s">
        <v>621</v>
      </c>
      <c r="N380" s="3" t="s">
        <v>621</v>
      </c>
      <c r="O380" s="3" t="s">
        <v>621</v>
      </c>
      <c r="P380" s="3" t="s">
        <v>621</v>
      </c>
      <c r="Q380" s="3" t="s">
        <v>622</v>
      </c>
      <c r="R380" s="3" t="s">
        <v>621</v>
      </c>
      <c r="S380" s="3" t="s">
        <v>621</v>
      </c>
      <c r="T380" s="3" t="s">
        <v>621</v>
      </c>
      <c r="U380" s="3" t="s">
        <v>621</v>
      </c>
      <c r="V380" s="3" t="s">
        <v>621</v>
      </c>
      <c r="Y380" s="20">
        <f t="shared" si="15"/>
        <v>0.15</v>
      </c>
      <c r="AC380" s="3">
        <f t="shared" si="16"/>
        <v>0.17647058823529413</v>
      </c>
      <c r="AD380" s="3">
        <f t="shared" si="17"/>
        <v>2.6470588235294135E-2</v>
      </c>
    </row>
    <row r="381" spans="1:30" ht="15" customHeight="1" x14ac:dyDescent="0.25">
      <c r="A381" s="3" t="s">
        <v>492</v>
      </c>
      <c r="B381" s="3" t="s">
        <v>493</v>
      </c>
      <c r="C381" s="3">
        <v>2013</v>
      </c>
      <c r="D381" s="3" t="s">
        <v>622</v>
      </c>
      <c r="E381" s="3" t="s">
        <v>621</v>
      </c>
      <c r="F381" s="3" t="s">
        <v>621</v>
      </c>
      <c r="G381" s="3" t="s">
        <v>621</v>
      </c>
      <c r="H381" s="3" t="s">
        <v>621</v>
      </c>
      <c r="I381" s="3" t="s">
        <v>621</v>
      </c>
      <c r="J381" s="3" t="s">
        <v>622</v>
      </c>
      <c r="K381" s="3" t="s">
        <v>621</v>
      </c>
      <c r="L381" s="3" t="s">
        <v>621</v>
      </c>
      <c r="M381" s="3" t="s">
        <v>621</v>
      </c>
      <c r="N381" s="3" t="s">
        <v>621</v>
      </c>
      <c r="O381" s="3" t="s">
        <v>621</v>
      </c>
      <c r="P381" s="3" t="s">
        <v>621</v>
      </c>
      <c r="Q381" s="3" t="s">
        <v>622</v>
      </c>
      <c r="R381" s="3" t="s">
        <v>621</v>
      </c>
      <c r="S381" s="3" t="s">
        <v>621</v>
      </c>
      <c r="T381" s="3" t="s">
        <v>621</v>
      </c>
      <c r="U381" s="3" t="s">
        <v>621</v>
      </c>
      <c r="V381" s="3" t="s">
        <v>621</v>
      </c>
      <c r="Y381" s="20">
        <f t="shared" si="15"/>
        <v>0</v>
      </c>
      <c r="AC381" s="3">
        <f t="shared" si="16"/>
        <v>0</v>
      </c>
      <c r="AD381" s="3">
        <f t="shared" si="17"/>
        <v>0</v>
      </c>
    </row>
    <row r="382" spans="1:30" ht="15" customHeight="1" x14ac:dyDescent="0.25">
      <c r="A382" s="3" t="s">
        <v>494</v>
      </c>
      <c r="B382" s="3" t="s">
        <v>495</v>
      </c>
      <c r="C382" s="3">
        <v>2013</v>
      </c>
      <c r="D382" s="3" t="s">
        <v>903</v>
      </c>
      <c r="E382" s="3" t="s">
        <v>893</v>
      </c>
      <c r="F382" s="3">
        <v>1.5</v>
      </c>
      <c r="G382" s="3" t="s">
        <v>621</v>
      </c>
      <c r="H382" s="3" t="s">
        <v>621</v>
      </c>
      <c r="I382" s="3" t="s">
        <v>621</v>
      </c>
      <c r="J382" s="3" t="s">
        <v>904</v>
      </c>
      <c r="K382" s="3" t="s">
        <v>877</v>
      </c>
      <c r="L382" s="3">
        <v>15.8</v>
      </c>
      <c r="M382" s="3" t="s">
        <v>621</v>
      </c>
      <c r="N382" s="3" t="s">
        <v>621</v>
      </c>
      <c r="O382" s="3" t="s">
        <v>621</v>
      </c>
      <c r="P382" s="3" t="s">
        <v>621</v>
      </c>
      <c r="Q382" s="3" t="s">
        <v>622</v>
      </c>
      <c r="R382" s="3" t="s">
        <v>621</v>
      </c>
      <c r="S382" s="3" t="s">
        <v>621</v>
      </c>
      <c r="T382" s="3" t="s">
        <v>621</v>
      </c>
      <c r="U382" s="3" t="s">
        <v>621</v>
      </c>
      <c r="V382" s="3" t="s">
        <v>621</v>
      </c>
      <c r="Y382" s="20">
        <f t="shared" si="15"/>
        <v>17.3</v>
      </c>
      <c r="AC382" s="3">
        <f t="shared" si="16"/>
        <v>20.352941176470591</v>
      </c>
      <c r="AD382" s="3">
        <f t="shared" si="17"/>
        <v>3.0529411764705898</v>
      </c>
    </row>
    <row r="383" spans="1:30" ht="15" customHeight="1" x14ac:dyDescent="0.25">
      <c r="A383" s="3" t="s">
        <v>496</v>
      </c>
      <c r="B383" s="3" t="s">
        <v>497</v>
      </c>
      <c r="C383" s="3">
        <v>2013</v>
      </c>
      <c r="D383" s="3" t="s">
        <v>622</v>
      </c>
      <c r="E383" s="3" t="s">
        <v>621</v>
      </c>
      <c r="F383" s="3" t="s">
        <v>621</v>
      </c>
      <c r="G383" s="3" t="s">
        <v>621</v>
      </c>
      <c r="H383" s="3" t="s">
        <v>621</v>
      </c>
      <c r="I383" s="3" t="s">
        <v>621</v>
      </c>
      <c r="J383" s="3" t="s">
        <v>622</v>
      </c>
      <c r="K383" s="3" t="s">
        <v>621</v>
      </c>
      <c r="L383" s="3" t="s">
        <v>621</v>
      </c>
      <c r="M383" s="3" t="s">
        <v>621</v>
      </c>
      <c r="N383" s="3" t="s">
        <v>621</v>
      </c>
      <c r="O383" s="3" t="s">
        <v>621</v>
      </c>
      <c r="P383" s="3" t="s">
        <v>621</v>
      </c>
      <c r="Q383" s="3" t="s">
        <v>622</v>
      </c>
      <c r="R383" s="3" t="s">
        <v>621</v>
      </c>
      <c r="S383" s="3" t="s">
        <v>621</v>
      </c>
      <c r="T383" s="3" t="s">
        <v>621</v>
      </c>
      <c r="U383" s="3" t="s">
        <v>621</v>
      </c>
      <c r="V383" s="3" t="s">
        <v>621</v>
      </c>
      <c r="Y383" s="20">
        <f t="shared" si="15"/>
        <v>0</v>
      </c>
      <c r="AC383" s="3">
        <f t="shared" si="16"/>
        <v>0</v>
      </c>
      <c r="AD383" s="3">
        <f t="shared" si="17"/>
        <v>0</v>
      </c>
    </row>
    <row r="384" spans="1:30"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Y384" s="20">
        <f t="shared" si="15"/>
        <v>0</v>
      </c>
      <c r="AC384" s="3">
        <f t="shared" si="16"/>
        <v>0</v>
      </c>
      <c r="AD384" s="3">
        <f t="shared" si="17"/>
        <v>0</v>
      </c>
    </row>
    <row r="385" spans="1:30" ht="15" customHeight="1" x14ac:dyDescent="0.25">
      <c r="A385" s="3" t="s">
        <v>498</v>
      </c>
      <c r="B385" s="3" t="s">
        <v>499</v>
      </c>
      <c r="C385" s="3">
        <v>2013</v>
      </c>
      <c r="D385" s="3" t="s">
        <v>622</v>
      </c>
      <c r="E385" s="3" t="s">
        <v>621</v>
      </c>
      <c r="F385" s="3" t="s">
        <v>621</v>
      </c>
      <c r="G385" s="3" t="s">
        <v>621</v>
      </c>
      <c r="H385" s="3" t="s">
        <v>621</v>
      </c>
      <c r="I385" s="3" t="s">
        <v>621</v>
      </c>
      <c r="J385" s="3" t="s">
        <v>622</v>
      </c>
      <c r="K385" s="3" t="s">
        <v>621</v>
      </c>
      <c r="L385" s="3" t="s">
        <v>621</v>
      </c>
      <c r="M385" s="3" t="s">
        <v>621</v>
      </c>
      <c r="N385" s="3" t="s">
        <v>621</v>
      </c>
      <c r="O385" s="3" t="s">
        <v>621</v>
      </c>
      <c r="P385" s="3" t="s">
        <v>621</v>
      </c>
      <c r="Q385" s="3" t="s">
        <v>622</v>
      </c>
      <c r="R385" s="3" t="s">
        <v>621</v>
      </c>
      <c r="S385" s="3" t="s">
        <v>621</v>
      </c>
      <c r="T385" s="3" t="s">
        <v>621</v>
      </c>
      <c r="U385" s="3" t="s">
        <v>621</v>
      </c>
      <c r="V385" s="3" t="s">
        <v>621</v>
      </c>
      <c r="Y385" s="20">
        <f t="shared" si="15"/>
        <v>0</v>
      </c>
      <c r="AC385" s="3">
        <f t="shared" si="16"/>
        <v>0</v>
      </c>
      <c r="AD385" s="3">
        <f t="shared" si="17"/>
        <v>0</v>
      </c>
    </row>
    <row r="386" spans="1:30" ht="15" customHeight="1" x14ac:dyDescent="0.25">
      <c r="A386" s="3" t="s">
        <v>498</v>
      </c>
      <c r="B386" s="3" t="s">
        <v>500</v>
      </c>
      <c r="C386" s="3">
        <v>2013</v>
      </c>
      <c r="D386" s="3" t="s">
        <v>622</v>
      </c>
      <c r="E386" s="3" t="s">
        <v>621</v>
      </c>
      <c r="F386" s="3" t="s">
        <v>621</v>
      </c>
      <c r="G386" s="3" t="s">
        <v>621</v>
      </c>
      <c r="H386" s="3" t="s">
        <v>621</v>
      </c>
      <c r="I386" s="3" t="s">
        <v>621</v>
      </c>
      <c r="J386" s="3" t="s">
        <v>622</v>
      </c>
      <c r="K386" s="3" t="s">
        <v>621</v>
      </c>
      <c r="L386" s="3" t="s">
        <v>621</v>
      </c>
      <c r="M386" s="3" t="s">
        <v>621</v>
      </c>
      <c r="N386" s="3" t="s">
        <v>621</v>
      </c>
      <c r="O386" s="3" t="s">
        <v>621</v>
      </c>
      <c r="P386" s="3" t="s">
        <v>621</v>
      </c>
      <c r="Q386" s="3" t="s">
        <v>622</v>
      </c>
      <c r="R386" s="3" t="s">
        <v>621</v>
      </c>
      <c r="S386" s="3" t="s">
        <v>621</v>
      </c>
      <c r="T386" s="3" t="s">
        <v>621</v>
      </c>
      <c r="U386" s="3" t="s">
        <v>621</v>
      </c>
      <c r="V386" s="3" t="s">
        <v>621</v>
      </c>
      <c r="Y386" s="20">
        <f t="shared" si="15"/>
        <v>0</v>
      </c>
      <c r="AC386" s="3">
        <f t="shared" si="16"/>
        <v>0</v>
      </c>
      <c r="AD386" s="3">
        <f t="shared" si="17"/>
        <v>0</v>
      </c>
    </row>
    <row r="387" spans="1:30" ht="15" customHeight="1" x14ac:dyDescent="0.25">
      <c r="A387" s="3" t="s">
        <v>498</v>
      </c>
      <c r="B387" s="3" t="s">
        <v>501</v>
      </c>
      <c r="C387" s="3">
        <v>2013</v>
      </c>
      <c r="D387" s="3" t="s">
        <v>622</v>
      </c>
      <c r="E387" s="3" t="s">
        <v>621</v>
      </c>
      <c r="F387" s="3" t="s">
        <v>621</v>
      </c>
      <c r="G387" s="3" t="s">
        <v>621</v>
      </c>
      <c r="H387" s="3" t="s">
        <v>621</v>
      </c>
      <c r="I387" s="3" t="s">
        <v>621</v>
      </c>
      <c r="J387" s="3" t="s">
        <v>622</v>
      </c>
      <c r="K387" s="3" t="s">
        <v>621</v>
      </c>
      <c r="L387" s="3" t="s">
        <v>621</v>
      </c>
      <c r="M387" s="3" t="s">
        <v>621</v>
      </c>
      <c r="N387" s="3" t="s">
        <v>621</v>
      </c>
      <c r="O387" s="3" t="s">
        <v>621</v>
      </c>
      <c r="P387" s="3" t="s">
        <v>621</v>
      </c>
      <c r="Q387" s="3" t="s">
        <v>622</v>
      </c>
      <c r="R387" s="3" t="s">
        <v>621</v>
      </c>
      <c r="S387" s="3" t="s">
        <v>621</v>
      </c>
      <c r="T387" s="3" t="s">
        <v>621</v>
      </c>
      <c r="U387" s="3" t="s">
        <v>621</v>
      </c>
      <c r="V387" s="3" t="s">
        <v>621</v>
      </c>
      <c r="Y387" s="20">
        <f t="shared" ref="Y387:Y450" si="18">IFERROR(F387/1,0)+IFERROR(H387/1,0)+IFERROR(L387/1,0)+IFERROR(N387/1,0)+IFERROR(S387/1,0)+IFERROR(U387/1,0)</f>
        <v>0</v>
      </c>
      <c r="AC387" s="3">
        <f t="shared" ref="AC387:AC450" si="19">Y387/0.85</f>
        <v>0</v>
      </c>
      <c r="AD387" s="3">
        <f t="shared" ref="AD387:AD450" si="20">AC387-Y387</f>
        <v>0</v>
      </c>
    </row>
    <row r="388" spans="1:30" ht="15" customHeight="1" x14ac:dyDescent="0.25">
      <c r="A388" s="3" t="s">
        <v>502</v>
      </c>
      <c r="B388" s="3" t="s">
        <v>503</v>
      </c>
      <c r="C388" s="3">
        <v>2013</v>
      </c>
      <c r="D388" s="3" t="s">
        <v>622</v>
      </c>
      <c r="E388" s="3" t="s">
        <v>621</v>
      </c>
      <c r="F388" s="3" t="s">
        <v>621</v>
      </c>
      <c r="G388" s="3" t="s">
        <v>621</v>
      </c>
      <c r="H388" s="3" t="s">
        <v>621</v>
      </c>
      <c r="I388" s="3" t="s">
        <v>621</v>
      </c>
      <c r="J388" s="3" t="s">
        <v>622</v>
      </c>
      <c r="K388" s="3" t="s">
        <v>621</v>
      </c>
      <c r="L388" s="3" t="s">
        <v>621</v>
      </c>
      <c r="M388" s="3" t="s">
        <v>621</v>
      </c>
      <c r="N388" s="3" t="s">
        <v>621</v>
      </c>
      <c r="O388" s="3" t="s">
        <v>621</v>
      </c>
      <c r="P388" s="3" t="s">
        <v>621</v>
      </c>
      <c r="Q388" s="3" t="s">
        <v>622</v>
      </c>
      <c r="R388" s="3" t="s">
        <v>621</v>
      </c>
      <c r="S388" s="3" t="s">
        <v>621</v>
      </c>
      <c r="T388" s="3" t="s">
        <v>621</v>
      </c>
      <c r="U388" s="3" t="s">
        <v>621</v>
      </c>
      <c r="V388" s="3" t="s">
        <v>621</v>
      </c>
      <c r="Y388" s="20">
        <f t="shared" si="18"/>
        <v>0</v>
      </c>
      <c r="AC388" s="3">
        <f t="shared" si="19"/>
        <v>0</v>
      </c>
      <c r="AD388" s="3">
        <f t="shared" si="20"/>
        <v>0</v>
      </c>
    </row>
    <row r="389" spans="1:30" ht="15" customHeight="1" x14ac:dyDescent="0.25">
      <c r="A389" s="3" t="s">
        <v>502</v>
      </c>
      <c r="B389" s="3" t="s">
        <v>504</v>
      </c>
      <c r="C389" s="3">
        <v>2013</v>
      </c>
      <c r="D389" s="3" t="s">
        <v>689</v>
      </c>
      <c r="E389" s="3" t="s">
        <v>854</v>
      </c>
      <c r="F389" s="3">
        <v>17.228999999999999</v>
      </c>
      <c r="G389" s="3" t="s">
        <v>856</v>
      </c>
      <c r="H389" s="3">
        <v>0.68700000000000006</v>
      </c>
      <c r="I389" s="3">
        <v>90</v>
      </c>
      <c r="J389" s="3" t="s">
        <v>622</v>
      </c>
      <c r="K389" s="3" t="s">
        <v>621</v>
      </c>
      <c r="L389" s="3" t="s">
        <v>621</v>
      </c>
      <c r="M389" s="3" t="s">
        <v>621</v>
      </c>
      <c r="N389" s="3" t="s">
        <v>621</v>
      </c>
      <c r="O389" s="3" t="s">
        <v>621</v>
      </c>
      <c r="P389" s="3" t="s">
        <v>621</v>
      </c>
      <c r="Q389" s="3" t="s">
        <v>622</v>
      </c>
      <c r="R389" s="3" t="s">
        <v>621</v>
      </c>
      <c r="S389" s="3" t="s">
        <v>621</v>
      </c>
      <c r="T389" s="3" t="s">
        <v>621</v>
      </c>
      <c r="U389" s="3" t="s">
        <v>621</v>
      </c>
      <c r="V389" s="3" t="s">
        <v>621</v>
      </c>
      <c r="Y389" s="20">
        <f t="shared" si="18"/>
        <v>17.916</v>
      </c>
      <c r="AC389" s="36">
        <f>Y389/(I389/100)</f>
        <v>19.906666666666666</v>
      </c>
      <c r="AD389" s="3">
        <f t="shared" si="20"/>
        <v>1.9906666666666659</v>
      </c>
    </row>
    <row r="390" spans="1:30" ht="15" customHeight="1" x14ac:dyDescent="0.25">
      <c r="A390" s="3" t="s">
        <v>505</v>
      </c>
      <c r="B390" s="3" t="s">
        <v>506</v>
      </c>
      <c r="C390" s="3">
        <v>2013</v>
      </c>
      <c r="D390" s="3" t="s">
        <v>622</v>
      </c>
      <c r="E390" s="3" t="s">
        <v>621</v>
      </c>
      <c r="F390" s="3" t="s">
        <v>621</v>
      </c>
      <c r="G390" s="3" t="s">
        <v>621</v>
      </c>
      <c r="H390" s="3" t="s">
        <v>621</v>
      </c>
      <c r="I390" s="3" t="s">
        <v>621</v>
      </c>
      <c r="J390" s="3" t="s">
        <v>622</v>
      </c>
      <c r="K390" s="3" t="s">
        <v>621</v>
      </c>
      <c r="L390" s="3" t="s">
        <v>621</v>
      </c>
      <c r="M390" s="3" t="s">
        <v>621</v>
      </c>
      <c r="N390" s="3" t="s">
        <v>621</v>
      </c>
      <c r="O390" s="3" t="s">
        <v>621</v>
      </c>
      <c r="P390" s="3" t="s">
        <v>621</v>
      </c>
      <c r="Q390" s="3" t="s">
        <v>622</v>
      </c>
      <c r="R390" s="3" t="s">
        <v>621</v>
      </c>
      <c r="S390" s="3" t="s">
        <v>621</v>
      </c>
      <c r="T390" s="3" t="s">
        <v>621</v>
      </c>
      <c r="U390" s="3" t="s">
        <v>621</v>
      </c>
      <c r="V390" s="3" t="s">
        <v>621</v>
      </c>
      <c r="Y390" s="20">
        <f t="shared" si="18"/>
        <v>0</v>
      </c>
      <c r="AC390" s="3">
        <f t="shared" si="19"/>
        <v>0</v>
      </c>
      <c r="AD390" s="3">
        <f t="shared" si="20"/>
        <v>0</v>
      </c>
    </row>
    <row r="391" spans="1:30" ht="15" customHeight="1" x14ac:dyDescent="0.25">
      <c r="A391" s="3" t="s">
        <v>505</v>
      </c>
      <c r="B391" s="3" t="s">
        <v>507</v>
      </c>
      <c r="C391" s="3">
        <v>2013</v>
      </c>
      <c r="D391" s="3" t="s">
        <v>622</v>
      </c>
      <c r="E391" s="3" t="s">
        <v>621</v>
      </c>
      <c r="F391" s="3" t="s">
        <v>621</v>
      </c>
      <c r="G391" s="3" t="s">
        <v>621</v>
      </c>
      <c r="H391" s="3" t="s">
        <v>621</v>
      </c>
      <c r="I391" s="3" t="s">
        <v>621</v>
      </c>
      <c r="J391" s="3" t="s">
        <v>622</v>
      </c>
      <c r="K391" s="3" t="s">
        <v>621</v>
      </c>
      <c r="L391" s="3" t="s">
        <v>621</v>
      </c>
      <c r="M391" s="3" t="s">
        <v>621</v>
      </c>
      <c r="N391" s="3" t="s">
        <v>621</v>
      </c>
      <c r="O391" s="3" t="s">
        <v>621</v>
      </c>
      <c r="P391" s="3" t="s">
        <v>621</v>
      </c>
      <c r="Q391" s="3" t="s">
        <v>622</v>
      </c>
      <c r="R391" s="3" t="s">
        <v>621</v>
      </c>
      <c r="S391" s="3" t="s">
        <v>621</v>
      </c>
      <c r="T391" s="3" t="s">
        <v>621</v>
      </c>
      <c r="U391" s="3" t="s">
        <v>621</v>
      </c>
      <c r="V391" s="3" t="s">
        <v>621</v>
      </c>
      <c r="Y391" s="20">
        <f t="shared" si="18"/>
        <v>0</v>
      </c>
      <c r="AC391" s="3">
        <f t="shared" si="19"/>
        <v>0</v>
      </c>
      <c r="AD391" s="3">
        <f t="shared" si="20"/>
        <v>0</v>
      </c>
    </row>
    <row r="392" spans="1:30" ht="15" customHeight="1" x14ac:dyDescent="0.25">
      <c r="A392" s="3" t="s">
        <v>505</v>
      </c>
      <c r="B392" s="3" t="s">
        <v>508</v>
      </c>
      <c r="C392" s="3">
        <v>2013</v>
      </c>
      <c r="D392" s="3" t="s">
        <v>622</v>
      </c>
      <c r="E392" s="3" t="s">
        <v>621</v>
      </c>
      <c r="F392" s="3" t="s">
        <v>621</v>
      </c>
      <c r="G392" s="3" t="s">
        <v>621</v>
      </c>
      <c r="H392" s="3" t="s">
        <v>621</v>
      </c>
      <c r="I392" s="3" t="s">
        <v>621</v>
      </c>
      <c r="J392" s="3" t="s">
        <v>622</v>
      </c>
      <c r="K392" s="3" t="s">
        <v>621</v>
      </c>
      <c r="L392" s="3" t="s">
        <v>621</v>
      </c>
      <c r="M392" s="3" t="s">
        <v>621</v>
      </c>
      <c r="N392" s="3" t="s">
        <v>621</v>
      </c>
      <c r="O392" s="3" t="s">
        <v>621</v>
      </c>
      <c r="P392" s="3" t="s">
        <v>621</v>
      </c>
      <c r="Q392" s="3" t="s">
        <v>622</v>
      </c>
      <c r="R392" s="3" t="s">
        <v>621</v>
      </c>
      <c r="S392" s="3" t="s">
        <v>621</v>
      </c>
      <c r="T392" s="3" t="s">
        <v>621</v>
      </c>
      <c r="U392" s="3" t="s">
        <v>621</v>
      </c>
      <c r="V392" s="3" t="s">
        <v>621</v>
      </c>
      <c r="Y392" s="20">
        <f t="shared" si="18"/>
        <v>0</v>
      </c>
      <c r="AC392" s="3">
        <f t="shared" si="19"/>
        <v>0</v>
      </c>
      <c r="AD392" s="3">
        <f t="shared" si="20"/>
        <v>0</v>
      </c>
    </row>
    <row r="393" spans="1:30" ht="15" customHeight="1" x14ac:dyDescent="0.25">
      <c r="A393" s="3" t="s">
        <v>505</v>
      </c>
      <c r="B393" s="3" t="s">
        <v>509</v>
      </c>
      <c r="C393" s="3">
        <v>2013</v>
      </c>
      <c r="D393" s="3" t="s">
        <v>905</v>
      </c>
      <c r="E393" s="3" t="s">
        <v>854</v>
      </c>
      <c r="F393" s="3">
        <v>9.17</v>
      </c>
      <c r="G393" s="3" t="s">
        <v>621</v>
      </c>
      <c r="H393" s="3" t="s">
        <v>621</v>
      </c>
      <c r="I393" s="3">
        <v>85</v>
      </c>
      <c r="J393" s="3" t="s">
        <v>622</v>
      </c>
      <c r="K393" s="3" t="s">
        <v>621</v>
      </c>
      <c r="L393" s="3" t="s">
        <v>621</v>
      </c>
      <c r="M393" s="3" t="s">
        <v>621</v>
      </c>
      <c r="N393" s="3" t="s">
        <v>621</v>
      </c>
      <c r="O393" s="3" t="s">
        <v>621</v>
      </c>
      <c r="P393" s="3" t="s">
        <v>621</v>
      </c>
      <c r="Q393" s="3" t="s">
        <v>622</v>
      </c>
      <c r="R393" s="3" t="s">
        <v>621</v>
      </c>
      <c r="S393" s="3" t="s">
        <v>621</v>
      </c>
      <c r="T393" s="3" t="s">
        <v>621</v>
      </c>
      <c r="U393" s="3" t="s">
        <v>621</v>
      </c>
      <c r="V393" s="3" t="s">
        <v>621</v>
      </c>
      <c r="Y393" s="20">
        <f t="shared" si="18"/>
        <v>9.17</v>
      </c>
      <c r="AC393" s="3">
        <f t="shared" si="19"/>
        <v>10.788235294117648</v>
      </c>
      <c r="AD393" s="3">
        <f t="shared" si="20"/>
        <v>1.6182352941176479</v>
      </c>
    </row>
    <row r="394" spans="1:30" ht="15" customHeight="1" x14ac:dyDescent="0.25">
      <c r="A394" s="3" t="s">
        <v>505</v>
      </c>
      <c r="B394" s="3" t="s">
        <v>510</v>
      </c>
      <c r="C394" s="3">
        <v>2013</v>
      </c>
      <c r="D394" s="3" t="s">
        <v>622</v>
      </c>
      <c r="E394" s="3" t="s">
        <v>621</v>
      </c>
      <c r="F394" s="3" t="s">
        <v>621</v>
      </c>
      <c r="G394" s="3" t="s">
        <v>621</v>
      </c>
      <c r="H394" s="3" t="s">
        <v>621</v>
      </c>
      <c r="I394" s="3" t="s">
        <v>621</v>
      </c>
      <c r="J394" s="3" t="s">
        <v>622</v>
      </c>
      <c r="K394" s="3" t="s">
        <v>621</v>
      </c>
      <c r="L394" s="3" t="s">
        <v>621</v>
      </c>
      <c r="M394" s="3" t="s">
        <v>621</v>
      </c>
      <c r="N394" s="3" t="s">
        <v>621</v>
      </c>
      <c r="O394" s="3" t="s">
        <v>621</v>
      </c>
      <c r="P394" s="3" t="s">
        <v>621</v>
      </c>
      <c r="Q394" s="3" t="s">
        <v>622</v>
      </c>
      <c r="R394" s="3" t="s">
        <v>621</v>
      </c>
      <c r="S394" s="3" t="s">
        <v>621</v>
      </c>
      <c r="T394" s="3" t="s">
        <v>621</v>
      </c>
      <c r="U394" s="3" t="s">
        <v>621</v>
      </c>
      <c r="V394" s="3" t="s">
        <v>621</v>
      </c>
      <c r="Y394" s="20">
        <f t="shared" si="18"/>
        <v>0</v>
      </c>
      <c r="AC394" s="3">
        <f t="shared" si="19"/>
        <v>0</v>
      </c>
      <c r="AD394" s="3">
        <f t="shared" si="20"/>
        <v>0</v>
      </c>
    </row>
    <row r="395" spans="1:30"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Y395" s="20">
        <f t="shared" si="18"/>
        <v>0</v>
      </c>
      <c r="AC395" s="3">
        <f t="shared" si="19"/>
        <v>0</v>
      </c>
      <c r="AD395" s="3">
        <f t="shared" si="20"/>
        <v>0</v>
      </c>
    </row>
    <row r="396" spans="1:30"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Y396" s="20">
        <f t="shared" si="18"/>
        <v>0</v>
      </c>
      <c r="AC396" s="3">
        <f t="shared" si="19"/>
        <v>0</v>
      </c>
      <c r="AD396" s="3">
        <f t="shared" si="20"/>
        <v>0</v>
      </c>
    </row>
    <row r="397" spans="1:30" ht="15" customHeight="1" x14ac:dyDescent="0.25">
      <c r="A397" s="3" t="s">
        <v>514</v>
      </c>
      <c r="B397" s="3" t="s">
        <v>515</v>
      </c>
      <c r="C397" s="3">
        <v>2013</v>
      </c>
      <c r="D397" s="3" t="s">
        <v>906</v>
      </c>
      <c r="E397" s="3" t="s">
        <v>854</v>
      </c>
      <c r="F397" s="3">
        <v>4.2999999999999997E-2</v>
      </c>
      <c r="G397" s="3" t="s">
        <v>621</v>
      </c>
      <c r="H397" s="3">
        <v>0</v>
      </c>
      <c r="I397" s="3" t="s">
        <v>621</v>
      </c>
      <c r="J397" s="3" t="s">
        <v>622</v>
      </c>
      <c r="K397" s="3" t="s">
        <v>621</v>
      </c>
      <c r="L397" s="3" t="s">
        <v>621</v>
      </c>
      <c r="M397" s="3" t="s">
        <v>621</v>
      </c>
      <c r="N397" s="3" t="s">
        <v>621</v>
      </c>
      <c r="O397" s="3" t="s">
        <v>621</v>
      </c>
      <c r="P397" s="3" t="s">
        <v>621</v>
      </c>
      <c r="Q397" s="3" t="s">
        <v>622</v>
      </c>
      <c r="R397" s="3" t="s">
        <v>621</v>
      </c>
      <c r="S397" s="3" t="s">
        <v>621</v>
      </c>
      <c r="T397" s="3" t="s">
        <v>621</v>
      </c>
      <c r="U397" s="3" t="s">
        <v>621</v>
      </c>
      <c r="V397" s="3" t="s">
        <v>621</v>
      </c>
      <c r="Y397" s="20">
        <f t="shared" si="18"/>
        <v>4.2999999999999997E-2</v>
      </c>
      <c r="AC397" s="3">
        <f t="shared" si="19"/>
        <v>5.0588235294117642E-2</v>
      </c>
      <c r="AD397" s="3">
        <f t="shared" si="20"/>
        <v>7.5882352941176456E-3</v>
      </c>
    </row>
    <row r="398" spans="1:30" ht="15" customHeight="1" x14ac:dyDescent="0.25">
      <c r="A398" s="3" t="s">
        <v>516</v>
      </c>
      <c r="B398" s="3" t="s">
        <v>517</v>
      </c>
      <c r="C398" s="3">
        <v>2013</v>
      </c>
      <c r="D398" s="3" t="s">
        <v>622</v>
      </c>
      <c r="E398" s="3" t="s">
        <v>621</v>
      </c>
      <c r="F398" s="3" t="s">
        <v>621</v>
      </c>
      <c r="G398" s="3" t="s">
        <v>621</v>
      </c>
      <c r="H398" s="3" t="s">
        <v>621</v>
      </c>
      <c r="I398" s="3" t="s">
        <v>621</v>
      </c>
      <c r="J398" s="3" t="s">
        <v>622</v>
      </c>
      <c r="K398" s="3" t="s">
        <v>621</v>
      </c>
      <c r="L398" s="3" t="s">
        <v>621</v>
      </c>
      <c r="M398" s="3" t="s">
        <v>621</v>
      </c>
      <c r="N398" s="3" t="s">
        <v>621</v>
      </c>
      <c r="O398" s="3" t="s">
        <v>621</v>
      </c>
      <c r="P398" s="3" t="s">
        <v>621</v>
      </c>
      <c r="Q398" s="3" t="s">
        <v>622</v>
      </c>
      <c r="R398" s="3" t="s">
        <v>621</v>
      </c>
      <c r="S398" s="3" t="s">
        <v>621</v>
      </c>
      <c r="T398" s="3" t="s">
        <v>621</v>
      </c>
      <c r="U398" s="3" t="s">
        <v>621</v>
      </c>
      <c r="V398" s="3" t="s">
        <v>621</v>
      </c>
      <c r="Y398" s="20">
        <f t="shared" si="18"/>
        <v>0</v>
      </c>
      <c r="AC398" s="3">
        <f t="shared" si="19"/>
        <v>0</v>
      </c>
      <c r="AD398" s="3">
        <f t="shared" si="20"/>
        <v>0</v>
      </c>
    </row>
    <row r="399" spans="1:30" ht="15" customHeight="1" x14ac:dyDescent="0.25">
      <c r="A399" s="3" t="s">
        <v>516</v>
      </c>
      <c r="B399" s="3" t="s">
        <v>518</v>
      </c>
      <c r="C399" s="3">
        <v>2013</v>
      </c>
      <c r="D399" s="3" t="s">
        <v>622</v>
      </c>
      <c r="E399" s="3" t="s">
        <v>621</v>
      </c>
      <c r="F399" s="3" t="s">
        <v>621</v>
      </c>
      <c r="G399" s="3" t="s">
        <v>621</v>
      </c>
      <c r="H399" s="3" t="s">
        <v>621</v>
      </c>
      <c r="I399" s="3" t="s">
        <v>621</v>
      </c>
      <c r="J399" s="3" t="s">
        <v>622</v>
      </c>
      <c r="K399" s="3" t="s">
        <v>621</v>
      </c>
      <c r="L399" s="3" t="s">
        <v>621</v>
      </c>
      <c r="M399" s="3" t="s">
        <v>621</v>
      </c>
      <c r="N399" s="3" t="s">
        <v>621</v>
      </c>
      <c r="O399" s="3" t="s">
        <v>621</v>
      </c>
      <c r="P399" s="3" t="s">
        <v>621</v>
      </c>
      <c r="Q399" s="3" t="s">
        <v>622</v>
      </c>
      <c r="R399" s="3" t="s">
        <v>621</v>
      </c>
      <c r="S399" s="3" t="s">
        <v>621</v>
      </c>
      <c r="T399" s="3" t="s">
        <v>621</v>
      </c>
      <c r="U399" s="3" t="s">
        <v>621</v>
      </c>
      <c r="V399" s="3" t="s">
        <v>621</v>
      </c>
      <c r="Y399" s="20">
        <f t="shared" si="18"/>
        <v>0</v>
      </c>
      <c r="AC399" s="3">
        <f t="shared" si="19"/>
        <v>0</v>
      </c>
      <c r="AD399" s="3">
        <f t="shared" si="20"/>
        <v>0</v>
      </c>
    </row>
    <row r="400" spans="1:30" ht="15" customHeight="1" x14ac:dyDescent="0.25">
      <c r="A400" s="3" t="s">
        <v>516</v>
      </c>
      <c r="B400" s="3" t="s">
        <v>519</v>
      </c>
      <c r="C400" s="3">
        <v>2013</v>
      </c>
      <c r="D400" s="3" t="s">
        <v>690</v>
      </c>
      <c r="E400" s="3" t="s">
        <v>854</v>
      </c>
      <c r="F400" s="3">
        <v>4.72</v>
      </c>
      <c r="G400" s="3" t="s">
        <v>621</v>
      </c>
      <c r="H400" s="3" t="s">
        <v>621</v>
      </c>
      <c r="I400" s="3">
        <v>95</v>
      </c>
      <c r="J400" s="3" t="s">
        <v>622</v>
      </c>
      <c r="K400" s="3" t="s">
        <v>621</v>
      </c>
      <c r="L400" s="3" t="s">
        <v>621</v>
      </c>
      <c r="M400" s="3" t="s">
        <v>621</v>
      </c>
      <c r="N400" s="3" t="s">
        <v>621</v>
      </c>
      <c r="O400" s="3" t="s">
        <v>621</v>
      </c>
      <c r="P400" s="3" t="s">
        <v>621</v>
      </c>
      <c r="Q400" s="3" t="s">
        <v>622</v>
      </c>
      <c r="R400" s="3" t="s">
        <v>621</v>
      </c>
      <c r="S400" s="3" t="s">
        <v>621</v>
      </c>
      <c r="T400" s="3" t="s">
        <v>621</v>
      </c>
      <c r="U400" s="3" t="s">
        <v>621</v>
      </c>
      <c r="V400" s="3" t="s">
        <v>621</v>
      </c>
      <c r="Y400" s="20">
        <f t="shared" si="18"/>
        <v>4.72</v>
      </c>
      <c r="AC400" s="36">
        <f>Y400/(I400/100)</f>
        <v>4.9684210526315793</v>
      </c>
      <c r="AD400" s="3">
        <f t="shared" si="20"/>
        <v>0.24842105263157954</v>
      </c>
    </row>
    <row r="401" spans="1:30" ht="15" customHeight="1" x14ac:dyDescent="0.25">
      <c r="A401" s="3" t="s">
        <v>516</v>
      </c>
      <c r="B401" s="3" t="s">
        <v>520</v>
      </c>
      <c r="C401" s="3">
        <v>2013</v>
      </c>
      <c r="D401" s="3" t="s">
        <v>622</v>
      </c>
      <c r="E401" s="3" t="s">
        <v>621</v>
      </c>
      <c r="F401" s="3" t="s">
        <v>621</v>
      </c>
      <c r="G401" s="3" t="s">
        <v>621</v>
      </c>
      <c r="H401" s="3" t="s">
        <v>621</v>
      </c>
      <c r="I401" s="3" t="s">
        <v>621</v>
      </c>
      <c r="J401" s="3" t="s">
        <v>622</v>
      </c>
      <c r="K401" s="3" t="s">
        <v>621</v>
      </c>
      <c r="L401" s="3" t="s">
        <v>621</v>
      </c>
      <c r="M401" s="3" t="s">
        <v>621</v>
      </c>
      <c r="N401" s="3" t="s">
        <v>621</v>
      </c>
      <c r="O401" s="3" t="s">
        <v>621</v>
      </c>
      <c r="P401" s="3" t="s">
        <v>621</v>
      </c>
      <c r="Q401" s="3" t="s">
        <v>622</v>
      </c>
      <c r="R401" s="3" t="s">
        <v>621</v>
      </c>
      <c r="S401" s="3" t="s">
        <v>621</v>
      </c>
      <c r="T401" s="3" t="s">
        <v>621</v>
      </c>
      <c r="U401" s="3" t="s">
        <v>621</v>
      </c>
      <c r="V401" s="3" t="s">
        <v>621</v>
      </c>
      <c r="Y401" s="20">
        <f t="shared" si="18"/>
        <v>0</v>
      </c>
      <c r="AC401" s="3">
        <f t="shared" si="19"/>
        <v>0</v>
      </c>
      <c r="AD401" s="3">
        <f t="shared" si="20"/>
        <v>0</v>
      </c>
    </row>
    <row r="402" spans="1:30" ht="15" customHeight="1" x14ac:dyDescent="0.25">
      <c r="A402" s="3" t="s">
        <v>521</v>
      </c>
      <c r="B402" s="3" t="s">
        <v>522</v>
      </c>
      <c r="C402" s="3">
        <v>2013</v>
      </c>
      <c r="D402" s="3" t="s">
        <v>622</v>
      </c>
      <c r="E402" s="3" t="s">
        <v>622</v>
      </c>
      <c r="F402" s="3" t="s">
        <v>622</v>
      </c>
      <c r="G402" s="3" t="s">
        <v>622</v>
      </c>
      <c r="H402" s="3" t="s">
        <v>622</v>
      </c>
      <c r="I402" s="3" t="s">
        <v>622</v>
      </c>
      <c r="J402" s="3" t="s">
        <v>622</v>
      </c>
      <c r="K402" s="3" t="s">
        <v>622</v>
      </c>
      <c r="L402" s="3" t="s">
        <v>622</v>
      </c>
      <c r="M402" s="3" t="s">
        <v>622</v>
      </c>
      <c r="N402" s="3" t="s">
        <v>622</v>
      </c>
      <c r="O402" s="3" t="s">
        <v>622</v>
      </c>
      <c r="P402" s="3" t="s">
        <v>621</v>
      </c>
      <c r="Q402" s="3" t="s">
        <v>622</v>
      </c>
      <c r="R402" s="3" t="s">
        <v>622</v>
      </c>
      <c r="S402" s="3" t="s">
        <v>622</v>
      </c>
      <c r="T402" s="3" t="s">
        <v>622</v>
      </c>
      <c r="U402" s="3" t="s">
        <v>622</v>
      </c>
      <c r="V402" s="3" t="s">
        <v>622</v>
      </c>
      <c r="Y402" s="20">
        <f t="shared" si="18"/>
        <v>0</v>
      </c>
      <c r="AC402" s="3">
        <f t="shared" si="19"/>
        <v>0</v>
      </c>
      <c r="AD402" s="3">
        <f t="shared" si="20"/>
        <v>0</v>
      </c>
    </row>
    <row r="403" spans="1:30" ht="15" customHeight="1" x14ac:dyDescent="0.25">
      <c r="A403" s="3" t="s">
        <v>521</v>
      </c>
      <c r="B403" s="3" t="s">
        <v>523</v>
      </c>
      <c r="C403" s="3">
        <v>2013</v>
      </c>
      <c r="D403" s="3" t="s">
        <v>622</v>
      </c>
      <c r="E403" s="3" t="s">
        <v>621</v>
      </c>
      <c r="F403" s="3" t="s">
        <v>621</v>
      </c>
      <c r="G403" s="3" t="s">
        <v>621</v>
      </c>
      <c r="H403" s="3" t="s">
        <v>621</v>
      </c>
      <c r="I403" s="3" t="s">
        <v>621</v>
      </c>
      <c r="J403" s="3" t="s">
        <v>622</v>
      </c>
      <c r="K403" s="3" t="s">
        <v>621</v>
      </c>
      <c r="L403" s="3" t="s">
        <v>621</v>
      </c>
      <c r="M403" s="3" t="s">
        <v>621</v>
      </c>
      <c r="N403" s="3" t="s">
        <v>621</v>
      </c>
      <c r="O403" s="3" t="s">
        <v>621</v>
      </c>
      <c r="P403" s="3" t="s">
        <v>621</v>
      </c>
      <c r="Q403" s="3" t="s">
        <v>622</v>
      </c>
      <c r="R403" s="3" t="s">
        <v>621</v>
      </c>
      <c r="S403" s="3" t="s">
        <v>621</v>
      </c>
      <c r="T403" s="3" t="s">
        <v>621</v>
      </c>
      <c r="U403" s="3" t="s">
        <v>621</v>
      </c>
      <c r="V403" s="3" t="s">
        <v>621</v>
      </c>
      <c r="Y403" s="20">
        <f t="shared" si="18"/>
        <v>0</v>
      </c>
      <c r="AC403" s="3">
        <f t="shared" si="19"/>
        <v>0</v>
      </c>
      <c r="AD403" s="3">
        <f t="shared" si="20"/>
        <v>0</v>
      </c>
    </row>
    <row r="404" spans="1:30" ht="15" customHeight="1" x14ac:dyDescent="0.25">
      <c r="A404" s="3" t="s">
        <v>521</v>
      </c>
      <c r="B404" s="3" t="s">
        <v>524</v>
      </c>
      <c r="C404" s="3">
        <v>2013</v>
      </c>
      <c r="D404" s="3" t="s">
        <v>622</v>
      </c>
      <c r="E404" s="3" t="s">
        <v>621</v>
      </c>
      <c r="F404" s="3" t="s">
        <v>621</v>
      </c>
      <c r="G404" s="3" t="s">
        <v>621</v>
      </c>
      <c r="H404" s="3" t="s">
        <v>621</v>
      </c>
      <c r="I404" s="3" t="s">
        <v>621</v>
      </c>
      <c r="J404" s="3" t="s">
        <v>622</v>
      </c>
      <c r="K404" s="3" t="s">
        <v>621</v>
      </c>
      <c r="L404" s="3" t="s">
        <v>621</v>
      </c>
      <c r="M404" s="3" t="s">
        <v>621</v>
      </c>
      <c r="N404" s="3" t="s">
        <v>621</v>
      </c>
      <c r="O404" s="3" t="s">
        <v>621</v>
      </c>
      <c r="P404" s="3" t="s">
        <v>621</v>
      </c>
      <c r="Q404" s="3" t="s">
        <v>622</v>
      </c>
      <c r="R404" s="3" t="s">
        <v>621</v>
      </c>
      <c r="S404" s="3" t="s">
        <v>621</v>
      </c>
      <c r="T404" s="3" t="s">
        <v>621</v>
      </c>
      <c r="U404" s="3" t="s">
        <v>621</v>
      </c>
      <c r="V404" s="3" t="s">
        <v>621</v>
      </c>
      <c r="Y404" s="20">
        <f t="shared" si="18"/>
        <v>0</v>
      </c>
      <c r="AC404" s="3">
        <f t="shared" si="19"/>
        <v>0</v>
      </c>
      <c r="AD404" s="3">
        <f t="shared" si="20"/>
        <v>0</v>
      </c>
    </row>
    <row r="405" spans="1:30" ht="15" customHeight="1" x14ac:dyDescent="0.25">
      <c r="A405" s="3" t="s">
        <v>521</v>
      </c>
      <c r="B405" s="3" t="s">
        <v>525</v>
      </c>
      <c r="C405" s="3">
        <v>2013</v>
      </c>
      <c r="D405" s="3" t="s">
        <v>907</v>
      </c>
      <c r="E405" s="3" t="s">
        <v>908</v>
      </c>
      <c r="F405" s="3">
        <v>47</v>
      </c>
      <c r="G405" s="3" t="s">
        <v>856</v>
      </c>
      <c r="H405" s="3">
        <v>2</v>
      </c>
      <c r="I405" s="3">
        <v>88</v>
      </c>
      <c r="J405" s="3" t="s">
        <v>622</v>
      </c>
      <c r="K405" s="3" t="s">
        <v>621</v>
      </c>
      <c r="L405" s="3" t="s">
        <v>621</v>
      </c>
      <c r="M405" s="3" t="s">
        <v>621</v>
      </c>
      <c r="N405" s="3" t="s">
        <v>621</v>
      </c>
      <c r="O405" s="3" t="s">
        <v>621</v>
      </c>
      <c r="P405" s="3" t="s">
        <v>621</v>
      </c>
      <c r="Q405" s="3" t="s">
        <v>622</v>
      </c>
      <c r="R405" s="3" t="s">
        <v>621</v>
      </c>
      <c r="S405" s="3" t="s">
        <v>621</v>
      </c>
      <c r="T405" s="3" t="s">
        <v>621</v>
      </c>
      <c r="U405" s="3" t="s">
        <v>621</v>
      </c>
      <c r="V405" s="3" t="s">
        <v>621</v>
      </c>
      <c r="Y405" s="20">
        <f t="shared" si="18"/>
        <v>49</v>
      </c>
      <c r="AC405" s="36">
        <f>Y405/(I405/100)</f>
        <v>55.68181818181818</v>
      </c>
      <c r="AD405" s="3">
        <f t="shared" si="20"/>
        <v>6.6818181818181799</v>
      </c>
    </row>
    <row r="406" spans="1:30" ht="15" customHeight="1" x14ac:dyDescent="0.25">
      <c r="A406" s="3" t="s">
        <v>521</v>
      </c>
      <c r="B406" s="3" t="s">
        <v>526</v>
      </c>
      <c r="C406" s="3">
        <v>2013</v>
      </c>
      <c r="D406" s="3" t="s">
        <v>622</v>
      </c>
      <c r="E406" s="3" t="s">
        <v>621</v>
      </c>
      <c r="F406" s="3" t="s">
        <v>621</v>
      </c>
      <c r="G406" s="3" t="s">
        <v>621</v>
      </c>
      <c r="H406" s="3" t="s">
        <v>621</v>
      </c>
      <c r="I406" s="3" t="s">
        <v>621</v>
      </c>
      <c r="J406" s="3" t="s">
        <v>622</v>
      </c>
      <c r="K406" s="3" t="s">
        <v>621</v>
      </c>
      <c r="L406" s="3" t="s">
        <v>621</v>
      </c>
      <c r="M406" s="3" t="s">
        <v>621</v>
      </c>
      <c r="N406" s="3" t="s">
        <v>621</v>
      </c>
      <c r="O406" s="3" t="s">
        <v>621</v>
      </c>
      <c r="P406" s="3" t="s">
        <v>621</v>
      </c>
      <c r="Q406" s="3" t="s">
        <v>622</v>
      </c>
      <c r="R406" s="3" t="s">
        <v>621</v>
      </c>
      <c r="S406" s="3" t="s">
        <v>621</v>
      </c>
      <c r="T406" s="3" t="s">
        <v>621</v>
      </c>
      <c r="U406" s="3" t="s">
        <v>621</v>
      </c>
      <c r="V406" s="3" t="s">
        <v>621</v>
      </c>
      <c r="Y406" s="20">
        <f t="shared" si="18"/>
        <v>0</v>
      </c>
      <c r="AC406" s="3">
        <f t="shared" si="19"/>
        <v>0</v>
      </c>
      <c r="AD406" s="3">
        <f t="shared" si="20"/>
        <v>0</v>
      </c>
    </row>
    <row r="407" spans="1:30" ht="15" customHeight="1" x14ac:dyDescent="0.25">
      <c r="A407" s="3" t="s">
        <v>521</v>
      </c>
      <c r="B407" s="3" t="s">
        <v>527</v>
      </c>
      <c r="C407" s="3">
        <v>2013</v>
      </c>
      <c r="D407" s="3" t="s">
        <v>622</v>
      </c>
      <c r="E407" s="3" t="s">
        <v>621</v>
      </c>
      <c r="F407" s="3" t="s">
        <v>621</v>
      </c>
      <c r="G407" s="3" t="s">
        <v>621</v>
      </c>
      <c r="H407" s="3" t="s">
        <v>621</v>
      </c>
      <c r="I407" s="3" t="s">
        <v>621</v>
      </c>
      <c r="J407" s="3" t="s">
        <v>622</v>
      </c>
      <c r="K407" s="3" t="s">
        <v>621</v>
      </c>
      <c r="L407" s="3" t="s">
        <v>621</v>
      </c>
      <c r="M407" s="3" t="s">
        <v>621</v>
      </c>
      <c r="N407" s="3" t="s">
        <v>621</v>
      </c>
      <c r="O407" s="3" t="s">
        <v>621</v>
      </c>
      <c r="P407" s="3" t="s">
        <v>621</v>
      </c>
      <c r="Q407" s="3" t="s">
        <v>622</v>
      </c>
      <c r="R407" s="3" t="s">
        <v>621</v>
      </c>
      <c r="S407" s="3" t="s">
        <v>621</v>
      </c>
      <c r="T407" s="3" t="s">
        <v>621</v>
      </c>
      <c r="U407" s="3" t="s">
        <v>621</v>
      </c>
      <c r="V407" s="3" t="s">
        <v>621</v>
      </c>
      <c r="Y407" s="20">
        <f t="shared" si="18"/>
        <v>0</v>
      </c>
      <c r="AC407" s="3">
        <f t="shared" si="19"/>
        <v>0</v>
      </c>
      <c r="AD407" s="3">
        <f t="shared" si="20"/>
        <v>0</v>
      </c>
    </row>
    <row r="408" spans="1:30" ht="15" customHeight="1" x14ac:dyDescent="0.25">
      <c r="A408" s="3" t="s">
        <v>521</v>
      </c>
      <c r="B408" s="3" t="s">
        <v>528</v>
      </c>
      <c r="C408" s="3">
        <v>2013</v>
      </c>
      <c r="D408" s="3" t="s">
        <v>622</v>
      </c>
      <c r="E408" s="3" t="s">
        <v>622</v>
      </c>
      <c r="F408" s="3" t="s">
        <v>622</v>
      </c>
      <c r="G408" s="3" t="s">
        <v>622</v>
      </c>
      <c r="H408" s="3" t="s">
        <v>622</v>
      </c>
      <c r="I408" s="3" t="s">
        <v>622</v>
      </c>
      <c r="J408" s="3" t="s">
        <v>622</v>
      </c>
      <c r="K408" s="3" t="s">
        <v>622</v>
      </c>
      <c r="L408" s="3" t="s">
        <v>622</v>
      </c>
      <c r="M408" s="3" t="s">
        <v>622</v>
      </c>
      <c r="N408" s="3" t="s">
        <v>622</v>
      </c>
      <c r="O408" s="3" t="s">
        <v>622</v>
      </c>
      <c r="P408" s="3" t="s">
        <v>621</v>
      </c>
      <c r="Q408" s="3" t="s">
        <v>622</v>
      </c>
      <c r="R408" s="3" t="s">
        <v>622</v>
      </c>
      <c r="S408" s="3" t="s">
        <v>622</v>
      </c>
      <c r="T408" s="3" t="s">
        <v>622</v>
      </c>
      <c r="U408" s="3" t="s">
        <v>622</v>
      </c>
      <c r="V408" s="3" t="s">
        <v>622</v>
      </c>
      <c r="Y408" s="20">
        <f t="shared" si="18"/>
        <v>0</v>
      </c>
      <c r="AC408" s="3">
        <f t="shared" si="19"/>
        <v>0</v>
      </c>
      <c r="AD408" s="3">
        <f t="shared" si="20"/>
        <v>0</v>
      </c>
    </row>
    <row r="409" spans="1:30" ht="15" customHeight="1" x14ac:dyDescent="0.25">
      <c r="A409" s="3" t="s">
        <v>521</v>
      </c>
      <c r="B409" s="3" t="s">
        <v>529</v>
      </c>
      <c r="C409" s="3">
        <v>2013</v>
      </c>
      <c r="D409" s="3" t="s">
        <v>622</v>
      </c>
      <c r="E409" s="3" t="s">
        <v>621</v>
      </c>
      <c r="F409" s="3" t="s">
        <v>621</v>
      </c>
      <c r="G409" s="3" t="s">
        <v>621</v>
      </c>
      <c r="H409" s="3" t="s">
        <v>621</v>
      </c>
      <c r="I409" s="3" t="s">
        <v>621</v>
      </c>
      <c r="J409" s="3" t="s">
        <v>622</v>
      </c>
      <c r="K409" s="3" t="s">
        <v>621</v>
      </c>
      <c r="L409" s="3" t="s">
        <v>621</v>
      </c>
      <c r="M409" s="3" t="s">
        <v>621</v>
      </c>
      <c r="N409" s="3" t="s">
        <v>621</v>
      </c>
      <c r="O409" s="3" t="s">
        <v>621</v>
      </c>
      <c r="P409" s="3" t="s">
        <v>621</v>
      </c>
      <c r="Q409" s="3" t="s">
        <v>622</v>
      </c>
      <c r="R409" s="3" t="s">
        <v>621</v>
      </c>
      <c r="S409" s="3" t="s">
        <v>621</v>
      </c>
      <c r="T409" s="3" t="s">
        <v>621</v>
      </c>
      <c r="U409" s="3" t="s">
        <v>621</v>
      </c>
      <c r="V409" s="3" t="s">
        <v>621</v>
      </c>
      <c r="Y409" s="20">
        <f t="shared" si="18"/>
        <v>0</v>
      </c>
      <c r="AC409" s="3">
        <f t="shared" si="19"/>
        <v>0</v>
      </c>
      <c r="AD409" s="3">
        <f t="shared" si="20"/>
        <v>0</v>
      </c>
    </row>
    <row r="410" spans="1:30"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Y410" s="20">
        <f t="shared" si="18"/>
        <v>0</v>
      </c>
      <c r="AC410" s="3">
        <f t="shared" si="19"/>
        <v>0</v>
      </c>
      <c r="AD410" s="3">
        <f t="shared" si="20"/>
        <v>0</v>
      </c>
    </row>
    <row r="411" spans="1:30" ht="15" customHeight="1" x14ac:dyDescent="0.25">
      <c r="A411" s="3" t="s">
        <v>521</v>
      </c>
      <c r="B411" s="3" t="s">
        <v>531</v>
      </c>
      <c r="C411" s="3">
        <v>2013</v>
      </c>
      <c r="D411" s="3" t="s">
        <v>622</v>
      </c>
      <c r="E411" s="3" t="s">
        <v>621</v>
      </c>
      <c r="F411" s="3" t="s">
        <v>621</v>
      </c>
      <c r="G411" s="3" t="s">
        <v>621</v>
      </c>
      <c r="H411" s="3" t="s">
        <v>621</v>
      </c>
      <c r="I411" s="3" t="s">
        <v>621</v>
      </c>
      <c r="J411" s="3" t="s">
        <v>622</v>
      </c>
      <c r="K411" s="3" t="s">
        <v>621</v>
      </c>
      <c r="L411" s="3" t="s">
        <v>621</v>
      </c>
      <c r="M411" s="3" t="s">
        <v>621</v>
      </c>
      <c r="N411" s="3" t="s">
        <v>621</v>
      </c>
      <c r="O411" s="3" t="s">
        <v>621</v>
      </c>
      <c r="P411" s="3" t="s">
        <v>621</v>
      </c>
      <c r="Q411" s="3" t="s">
        <v>622</v>
      </c>
      <c r="R411" s="3" t="s">
        <v>621</v>
      </c>
      <c r="S411" s="3" t="s">
        <v>621</v>
      </c>
      <c r="T411" s="3" t="s">
        <v>621</v>
      </c>
      <c r="U411" s="3" t="s">
        <v>621</v>
      </c>
      <c r="V411" s="3" t="s">
        <v>621</v>
      </c>
      <c r="Y411" s="20">
        <f t="shared" si="18"/>
        <v>0</v>
      </c>
      <c r="AC411" s="3">
        <f t="shared" si="19"/>
        <v>0</v>
      </c>
      <c r="AD411" s="3">
        <f t="shared" si="20"/>
        <v>0</v>
      </c>
    </row>
    <row r="412" spans="1:30" ht="15" customHeight="1" x14ac:dyDescent="0.25">
      <c r="A412" s="3" t="s">
        <v>521</v>
      </c>
      <c r="B412" s="3" t="s">
        <v>532</v>
      </c>
      <c r="C412" s="3">
        <v>2013</v>
      </c>
      <c r="D412" s="3" t="s">
        <v>622</v>
      </c>
      <c r="E412" s="3" t="s">
        <v>621</v>
      </c>
      <c r="F412" s="3" t="s">
        <v>621</v>
      </c>
      <c r="G412" s="3" t="s">
        <v>621</v>
      </c>
      <c r="H412" s="3" t="s">
        <v>621</v>
      </c>
      <c r="I412" s="3" t="s">
        <v>621</v>
      </c>
      <c r="J412" s="3" t="s">
        <v>622</v>
      </c>
      <c r="K412" s="3" t="s">
        <v>621</v>
      </c>
      <c r="L412" s="3" t="s">
        <v>621</v>
      </c>
      <c r="M412" s="3" t="s">
        <v>621</v>
      </c>
      <c r="N412" s="3" t="s">
        <v>621</v>
      </c>
      <c r="O412" s="3" t="s">
        <v>621</v>
      </c>
      <c r="P412" s="3" t="s">
        <v>621</v>
      </c>
      <c r="Q412" s="3" t="s">
        <v>622</v>
      </c>
      <c r="R412" s="3" t="s">
        <v>621</v>
      </c>
      <c r="S412" s="3" t="s">
        <v>621</v>
      </c>
      <c r="T412" s="3" t="s">
        <v>621</v>
      </c>
      <c r="U412" s="3" t="s">
        <v>621</v>
      </c>
      <c r="V412" s="3" t="s">
        <v>621</v>
      </c>
      <c r="Y412" s="20">
        <f t="shared" si="18"/>
        <v>0</v>
      </c>
      <c r="AC412" s="3">
        <f t="shared" si="19"/>
        <v>0</v>
      </c>
      <c r="AD412" s="3">
        <f t="shared" si="20"/>
        <v>0</v>
      </c>
    </row>
    <row r="413" spans="1:30" ht="15" customHeight="1" x14ac:dyDescent="0.25">
      <c r="A413" s="3" t="s">
        <v>521</v>
      </c>
      <c r="B413" s="3" t="s">
        <v>533</v>
      </c>
      <c r="C413" s="3">
        <v>2013</v>
      </c>
      <c r="D413" s="3" t="s">
        <v>622</v>
      </c>
      <c r="E413" s="3" t="s">
        <v>868</v>
      </c>
      <c r="F413" s="3" t="s">
        <v>621</v>
      </c>
      <c r="G413" s="3" t="s">
        <v>621</v>
      </c>
      <c r="H413" s="3" t="s">
        <v>621</v>
      </c>
      <c r="I413" s="3" t="s">
        <v>621</v>
      </c>
      <c r="J413" s="3" t="s">
        <v>622</v>
      </c>
      <c r="K413" s="3" t="s">
        <v>621</v>
      </c>
      <c r="L413" s="3" t="s">
        <v>621</v>
      </c>
      <c r="M413" s="3" t="s">
        <v>621</v>
      </c>
      <c r="N413" s="3" t="s">
        <v>621</v>
      </c>
      <c r="O413" s="3" t="s">
        <v>621</v>
      </c>
      <c r="P413" s="3" t="s">
        <v>621</v>
      </c>
      <c r="Q413" s="3" t="s">
        <v>622</v>
      </c>
      <c r="R413" s="3" t="s">
        <v>621</v>
      </c>
      <c r="S413" s="3" t="s">
        <v>621</v>
      </c>
      <c r="T413" s="3" t="s">
        <v>621</v>
      </c>
      <c r="U413" s="3" t="s">
        <v>621</v>
      </c>
      <c r="V413" s="3" t="s">
        <v>621</v>
      </c>
      <c r="Y413" s="20">
        <f t="shared" si="18"/>
        <v>0</v>
      </c>
      <c r="AC413" s="3">
        <f t="shared" si="19"/>
        <v>0</v>
      </c>
      <c r="AD413" s="3">
        <f t="shared" si="20"/>
        <v>0</v>
      </c>
    </row>
    <row r="414" spans="1:30"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Y414" s="20">
        <f t="shared" si="18"/>
        <v>0</v>
      </c>
      <c r="AC414" s="3">
        <f t="shared" si="19"/>
        <v>0</v>
      </c>
      <c r="AD414" s="3">
        <f t="shared" si="20"/>
        <v>0</v>
      </c>
    </row>
    <row r="415" spans="1:30" ht="15" customHeight="1" x14ac:dyDescent="0.25">
      <c r="A415" s="3" t="s">
        <v>521</v>
      </c>
      <c r="B415" s="3" t="s">
        <v>535</v>
      </c>
      <c r="C415" s="3">
        <v>2013</v>
      </c>
      <c r="D415" s="3" t="s">
        <v>622</v>
      </c>
      <c r="E415" s="3" t="s">
        <v>621</v>
      </c>
      <c r="F415" s="3" t="s">
        <v>621</v>
      </c>
      <c r="G415" s="3" t="s">
        <v>621</v>
      </c>
      <c r="H415" s="3" t="s">
        <v>621</v>
      </c>
      <c r="I415" s="3" t="s">
        <v>621</v>
      </c>
      <c r="J415" s="3" t="s">
        <v>622</v>
      </c>
      <c r="K415" s="3" t="s">
        <v>621</v>
      </c>
      <c r="L415" s="3" t="s">
        <v>621</v>
      </c>
      <c r="M415" s="3" t="s">
        <v>621</v>
      </c>
      <c r="N415" s="3" t="s">
        <v>621</v>
      </c>
      <c r="O415" s="3" t="s">
        <v>621</v>
      </c>
      <c r="P415" s="3" t="s">
        <v>621</v>
      </c>
      <c r="Q415" s="3" t="s">
        <v>622</v>
      </c>
      <c r="R415" s="3" t="s">
        <v>621</v>
      </c>
      <c r="S415" s="3" t="s">
        <v>621</v>
      </c>
      <c r="T415" s="3" t="s">
        <v>621</v>
      </c>
      <c r="U415" s="3" t="s">
        <v>621</v>
      </c>
      <c r="V415" s="3" t="s">
        <v>621</v>
      </c>
      <c r="Y415" s="20">
        <f t="shared" si="18"/>
        <v>0</v>
      </c>
      <c r="AC415" s="3">
        <f t="shared" si="19"/>
        <v>0</v>
      </c>
      <c r="AD415" s="3">
        <f t="shared" si="20"/>
        <v>0</v>
      </c>
    </row>
    <row r="416" spans="1:30" ht="15" customHeight="1" x14ac:dyDescent="0.25">
      <c r="A416" s="3" t="s">
        <v>536</v>
      </c>
      <c r="B416" s="3" t="s">
        <v>537</v>
      </c>
      <c r="C416" s="3">
        <v>2013</v>
      </c>
      <c r="D416" s="3" t="s">
        <v>622</v>
      </c>
      <c r="E416" s="3" t="s">
        <v>621</v>
      </c>
      <c r="F416" s="3" t="s">
        <v>621</v>
      </c>
      <c r="G416" s="3" t="s">
        <v>621</v>
      </c>
      <c r="H416" s="3" t="s">
        <v>621</v>
      </c>
      <c r="I416" s="3" t="s">
        <v>621</v>
      </c>
      <c r="J416" s="3" t="s">
        <v>622</v>
      </c>
      <c r="K416" s="3" t="s">
        <v>621</v>
      </c>
      <c r="L416" s="3" t="s">
        <v>621</v>
      </c>
      <c r="M416" s="3" t="s">
        <v>621</v>
      </c>
      <c r="N416" s="3" t="s">
        <v>621</v>
      </c>
      <c r="O416" s="3" t="s">
        <v>621</v>
      </c>
      <c r="P416" s="3" t="s">
        <v>621</v>
      </c>
      <c r="Q416" s="3" t="s">
        <v>622</v>
      </c>
      <c r="R416" s="3" t="s">
        <v>621</v>
      </c>
      <c r="S416" s="3" t="s">
        <v>621</v>
      </c>
      <c r="T416" s="3" t="s">
        <v>621</v>
      </c>
      <c r="U416" s="3" t="s">
        <v>621</v>
      </c>
      <c r="V416" s="3" t="s">
        <v>621</v>
      </c>
      <c r="Y416" s="20">
        <f t="shared" si="18"/>
        <v>0</v>
      </c>
      <c r="AC416" s="3">
        <f t="shared" si="19"/>
        <v>0</v>
      </c>
      <c r="AD416" s="3">
        <f t="shared" si="20"/>
        <v>0</v>
      </c>
    </row>
    <row r="417" spans="1:30" ht="15" customHeight="1" x14ac:dyDescent="0.25">
      <c r="A417" s="3" t="s">
        <v>536</v>
      </c>
      <c r="B417" s="3" t="s">
        <v>538</v>
      </c>
      <c r="C417" s="3">
        <v>2013</v>
      </c>
      <c r="D417" s="3" t="s">
        <v>622</v>
      </c>
      <c r="E417" s="3" t="s">
        <v>621</v>
      </c>
      <c r="F417" s="3" t="s">
        <v>621</v>
      </c>
      <c r="G417" s="3" t="s">
        <v>621</v>
      </c>
      <c r="H417" s="3" t="s">
        <v>621</v>
      </c>
      <c r="I417" s="3" t="s">
        <v>621</v>
      </c>
      <c r="J417" s="3" t="s">
        <v>622</v>
      </c>
      <c r="K417" s="3" t="s">
        <v>621</v>
      </c>
      <c r="L417" s="3" t="s">
        <v>621</v>
      </c>
      <c r="M417" s="3" t="s">
        <v>621</v>
      </c>
      <c r="N417" s="3" t="s">
        <v>621</v>
      </c>
      <c r="O417" s="3" t="s">
        <v>621</v>
      </c>
      <c r="P417" s="3" t="s">
        <v>621</v>
      </c>
      <c r="Q417" s="3" t="s">
        <v>622</v>
      </c>
      <c r="R417" s="3" t="s">
        <v>621</v>
      </c>
      <c r="S417" s="3" t="s">
        <v>621</v>
      </c>
      <c r="T417" s="3" t="s">
        <v>621</v>
      </c>
      <c r="U417" s="3" t="s">
        <v>621</v>
      </c>
      <c r="V417" s="3" t="s">
        <v>621</v>
      </c>
      <c r="Y417" s="20">
        <f t="shared" si="18"/>
        <v>0</v>
      </c>
      <c r="AC417" s="3">
        <f t="shared" si="19"/>
        <v>0</v>
      </c>
      <c r="AD417" s="3">
        <f t="shared" si="20"/>
        <v>0</v>
      </c>
    </row>
    <row r="418" spans="1:30" ht="15" customHeight="1" x14ac:dyDescent="0.25">
      <c r="A418" s="3" t="s">
        <v>536</v>
      </c>
      <c r="B418" s="3" t="s">
        <v>539</v>
      </c>
      <c r="C418" s="3">
        <v>2013</v>
      </c>
      <c r="D418" s="3" t="s">
        <v>622</v>
      </c>
      <c r="E418" s="3" t="s">
        <v>621</v>
      </c>
      <c r="F418" s="3" t="s">
        <v>621</v>
      </c>
      <c r="G418" s="3" t="s">
        <v>621</v>
      </c>
      <c r="H418" s="3" t="s">
        <v>621</v>
      </c>
      <c r="I418" s="3" t="s">
        <v>621</v>
      </c>
      <c r="J418" s="3" t="s">
        <v>622</v>
      </c>
      <c r="K418" s="3" t="s">
        <v>621</v>
      </c>
      <c r="L418" s="3" t="s">
        <v>621</v>
      </c>
      <c r="M418" s="3" t="s">
        <v>621</v>
      </c>
      <c r="N418" s="3" t="s">
        <v>621</v>
      </c>
      <c r="O418" s="3" t="s">
        <v>621</v>
      </c>
      <c r="P418" s="3" t="s">
        <v>621</v>
      </c>
      <c r="Q418" s="3" t="s">
        <v>622</v>
      </c>
      <c r="R418" s="3" t="s">
        <v>621</v>
      </c>
      <c r="S418" s="3" t="s">
        <v>621</v>
      </c>
      <c r="T418" s="3" t="s">
        <v>621</v>
      </c>
      <c r="U418" s="3" t="s">
        <v>621</v>
      </c>
      <c r="V418" s="3" t="s">
        <v>621</v>
      </c>
      <c r="Y418" s="20">
        <f t="shared" si="18"/>
        <v>0</v>
      </c>
      <c r="AC418" s="3">
        <f t="shared" si="19"/>
        <v>0</v>
      </c>
      <c r="AD418" s="3">
        <f t="shared" si="20"/>
        <v>0</v>
      </c>
    </row>
    <row r="419" spans="1:30" ht="15" customHeight="1" x14ac:dyDescent="0.25">
      <c r="A419" s="3" t="s">
        <v>540</v>
      </c>
      <c r="B419" s="3" t="s">
        <v>541</v>
      </c>
      <c r="C419" s="3">
        <v>2013</v>
      </c>
      <c r="D419" s="3" t="s">
        <v>909</v>
      </c>
      <c r="E419" s="3" t="s">
        <v>854</v>
      </c>
      <c r="F419" s="3">
        <v>5.2789999999999999</v>
      </c>
      <c r="G419" s="3" t="s">
        <v>856</v>
      </c>
      <c r="H419" s="3">
        <v>0.05</v>
      </c>
      <c r="I419" s="3">
        <v>87</v>
      </c>
      <c r="J419" s="3" t="s">
        <v>622</v>
      </c>
      <c r="K419" s="3" t="s">
        <v>621</v>
      </c>
      <c r="L419" s="3" t="s">
        <v>621</v>
      </c>
      <c r="M419" s="3" t="s">
        <v>621</v>
      </c>
      <c r="N419" s="3" t="s">
        <v>621</v>
      </c>
      <c r="O419" s="3" t="s">
        <v>621</v>
      </c>
      <c r="P419" s="3" t="s">
        <v>621</v>
      </c>
      <c r="Q419" s="3" t="s">
        <v>622</v>
      </c>
      <c r="R419" s="3" t="s">
        <v>621</v>
      </c>
      <c r="S419" s="3" t="s">
        <v>621</v>
      </c>
      <c r="T419" s="3" t="s">
        <v>621</v>
      </c>
      <c r="U419" s="3" t="s">
        <v>621</v>
      </c>
      <c r="V419" s="3" t="s">
        <v>621</v>
      </c>
      <c r="Y419" s="20">
        <f t="shared" si="18"/>
        <v>5.3289999999999997</v>
      </c>
      <c r="AC419" s="36">
        <f>Y419/(I419/100)</f>
        <v>6.1252873563218388</v>
      </c>
      <c r="AD419" s="3">
        <f t="shared" si="20"/>
        <v>0.79628735632183911</v>
      </c>
    </row>
    <row r="420" spans="1:30" ht="15" customHeight="1" x14ac:dyDescent="0.25">
      <c r="A420" s="3" t="s">
        <v>540</v>
      </c>
      <c r="B420" s="3" t="s">
        <v>542</v>
      </c>
      <c r="C420" s="3">
        <v>2013</v>
      </c>
      <c r="D420" s="3" t="s">
        <v>622</v>
      </c>
      <c r="E420" s="3" t="s">
        <v>621</v>
      </c>
      <c r="F420" s="3" t="s">
        <v>621</v>
      </c>
      <c r="G420" s="3" t="s">
        <v>621</v>
      </c>
      <c r="H420" s="3" t="s">
        <v>621</v>
      </c>
      <c r="I420" s="3" t="s">
        <v>621</v>
      </c>
      <c r="J420" s="3" t="s">
        <v>622</v>
      </c>
      <c r="K420" s="3" t="s">
        <v>621</v>
      </c>
      <c r="L420" s="3" t="s">
        <v>621</v>
      </c>
      <c r="M420" s="3" t="s">
        <v>621</v>
      </c>
      <c r="N420" s="3" t="s">
        <v>621</v>
      </c>
      <c r="O420" s="3" t="s">
        <v>621</v>
      </c>
      <c r="P420" s="3" t="s">
        <v>621</v>
      </c>
      <c r="Q420" s="3" t="s">
        <v>622</v>
      </c>
      <c r="R420" s="3" t="s">
        <v>621</v>
      </c>
      <c r="S420" s="3" t="s">
        <v>621</v>
      </c>
      <c r="T420" s="3" t="s">
        <v>621</v>
      </c>
      <c r="U420" s="3" t="s">
        <v>621</v>
      </c>
      <c r="V420" s="3" t="s">
        <v>621</v>
      </c>
      <c r="Y420" s="20">
        <f t="shared" si="18"/>
        <v>0</v>
      </c>
      <c r="AC420" s="3">
        <f t="shared" si="19"/>
        <v>0</v>
      </c>
      <c r="AD420" s="3">
        <f t="shared" si="20"/>
        <v>0</v>
      </c>
    </row>
    <row r="421" spans="1:30" ht="15" customHeight="1" x14ac:dyDescent="0.25">
      <c r="A421" s="3" t="s">
        <v>540</v>
      </c>
      <c r="B421" s="3" t="s">
        <v>543</v>
      </c>
      <c r="C421" s="3">
        <v>2013</v>
      </c>
      <c r="D421" s="3" t="s">
        <v>622</v>
      </c>
      <c r="E421" s="3" t="s">
        <v>621</v>
      </c>
      <c r="F421" s="3" t="s">
        <v>621</v>
      </c>
      <c r="G421" s="3" t="s">
        <v>621</v>
      </c>
      <c r="H421" s="3" t="s">
        <v>621</v>
      </c>
      <c r="I421" s="3" t="s">
        <v>621</v>
      </c>
      <c r="J421" s="3" t="s">
        <v>622</v>
      </c>
      <c r="K421" s="3" t="s">
        <v>621</v>
      </c>
      <c r="L421" s="3" t="s">
        <v>621</v>
      </c>
      <c r="M421" s="3" t="s">
        <v>621</v>
      </c>
      <c r="N421" s="3" t="s">
        <v>621</v>
      </c>
      <c r="O421" s="3" t="s">
        <v>621</v>
      </c>
      <c r="P421" s="3" t="s">
        <v>621</v>
      </c>
      <c r="Q421" s="3" t="s">
        <v>622</v>
      </c>
      <c r="R421" s="3" t="s">
        <v>621</v>
      </c>
      <c r="S421" s="3" t="s">
        <v>621</v>
      </c>
      <c r="T421" s="3" t="s">
        <v>621</v>
      </c>
      <c r="U421" s="3" t="s">
        <v>621</v>
      </c>
      <c r="V421" s="3" t="s">
        <v>621</v>
      </c>
      <c r="Y421" s="20">
        <f t="shared" si="18"/>
        <v>0</v>
      </c>
      <c r="AC421" s="3">
        <f t="shared" si="19"/>
        <v>0</v>
      </c>
      <c r="AD421" s="3">
        <f t="shared" si="20"/>
        <v>0</v>
      </c>
    </row>
    <row r="422" spans="1:30" ht="15" customHeight="1" x14ac:dyDescent="0.25">
      <c r="A422" s="3" t="s">
        <v>540</v>
      </c>
      <c r="B422" s="3" t="s">
        <v>544</v>
      </c>
      <c r="C422" s="3">
        <v>2013</v>
      </c>
      <c r="D422" s="3" t="s">
        <v>622</v>
      </c>
      <c r="E422" s="3" t="s">
        <v>621</v>
      </c>
      <c r="F422" s="3" t="s">
        <v>621</v>
      </c>
      <c r="G422" s="3" t="s">
        <v>621</v>
      </c>
      <c r="H422" s="3" t="s">
        <v>621</v>
      </c>
      <c r="I422" s="3" t="s">
        <v>621</v>
      </c>
      <c r="J422" s="3" t="s">
        <v>622</v>
      </c>
      <c r="K422" s="3" t="s">
        <v>621</v>
      </c>
      <c r="L422" s="3" t="s">
        <v>621</v>
      </c>
      <c r="M422" s="3" t="s">
        <v>621</v>
      </c>
      <c r="N422" s="3" t="s">
        <v>621</v>
      </c>
      <c r="O422" s="3" t="s">
        <v>621</v>
      </c>
      <c r="P422" s="3" t="s">
        <v>621</v>
      </c>
      <c r="Q422" s="3" t="s">
        <v>622</v>
      </c>
      <c r="R422" s="3" t="s">
        <v>621</v>
      </c>
      <c r="S422" s="3" t="s">
        <v>621</v>
      </c>
      <c r="T422" s="3" t="s">
        <v>621</v>
      </c>
      <c r="U422" s="3" t="s">
        <v>621</v>
      </c>
      <c r="V422" s="3" t="s">
        <v>621</v>
      </c>
      <c r="Y422" s="20">
        <f t="shared" si="18"/>
        <v>0</v>
      </c>
      <c r="AC422" s="3">
        <f t="shared" si="19"/>
        <v>0</v>
      </c>
      <c r="AD422" s="3">
        <f t="shared" si="20"/>
        <v>0</v>
      </c>
    </row>
    <row r="423" spans="1:30" ht="15" customHeight="1" x14ac:dyDescent="0.25">
      <c r="A423" s="3" t="s">
        <v>540</v>
      </c>
      <c r="B423" s="3" t="s">
        <v>545</v>
      </c>
      <c r="C423" s="3">
        <v>2013</v>
      </c>
      <c r="D423" s="3" t="s">
        <v>622</v>
      </c>
      <c r="E423" s="3" t="s">
        <v>621</v>
      </c>
      <c r="F423" s="3" t="s">
        <v>621</v>
      </c>
      <c r="G423" s="3" t="s">
        <v>621</v>
      </c>
      <c r="H423" s="3" t="s">
        <v>621</v>
      </c>
      <c r="I423" s="3" t="s">
        <v>621</v>
      </c>
      <c r="J423" s="3" t="s">
        <v>622</v>
      </c>
      <c r="K423" s="3" t="s">
        <v>621</v>
      </c>
      <c r="L423" s="3" t="s">
        <v>621</v>
      </c>
      <c r="M423" s="3" t="s">
        <v>621</v>
      </c>
      <c r="N423" s="3" t="s">
        <v>621</v>
      </c>
      <c r="O423" s="3" t="s">
        <v>621</v>
      </c>
      <c r="P423" s="3" t="s">
        <v>621</v>
      </c>
      <c r="Q423" s="3" t="s">
        <v>622</v>
      </c>
      <c r="R423" s="3" t="s">
        <v>621</v>
      </c>
      <c r="S423" s="3" t="s">
        <v>621</v>
      </c>
      <c r="T423" s="3" t="s">
        <v>621</v>
      </c>
      <c r="U423" s="3" t="s">
        <v>621</v>
      </c>
      <c r="V423" s="3" t="s">
        <v>621</v>
      </c>
      <c r="Y423" s="20">
        <f t="shared" si="18"/>
        <v>0</v>
      </c>
      <c r="AC423" s="3">
        <f t="shared" si="19"/>
        <v>0</v>
      </c>
      <c r="AD423" s="3">
        <f t="shared" si="20"/>
        <v>0</v>
      </c>
    </row>
    <row r="424" spans="1:30" ht="15" customHeight="1" x14ac:dyDescent="0.25">
      <c r="A424" s="3" t="s">
        <v>546</v>
      </c>
      <c r="B424" s="3" t="s">
        <v>547</v>
      </c>
      <c r="C424" s="3">
        <v>2013</v>
      </c>
      <c r="D424" s="3" t="s">
        <v>622</v>
      </c>
      <c r="E424" s="3" t="s">
        <v>621</v>
      </c>
      <c r="F424" s="3" t="s">
        <v>621</v>
      </c>
      <c r="G424" s="3" t="s">
        <v>621</v>
      </c>
      <c r="H424" s="3" t="s">
        <v>621</v>
      </c>
      <c r="I424" s="3" t="s">
        <v>621</v>
      </c>
      <c r="J424" s="3" t="s">
        <v>622</v>
      </c>
      <c r="K424" s="3" t="s">
        <v>621</v>
      </c>
      <c r="L424" s="3" t="s">
        <v>621</v>
      </c>
      <c r="M424" s="3" t="s">
        <v>621</v>
      </c>
      <c r="N424" s="3" t="s">
        <v>621</v>
      </c>
      <c r="O424" s="3" t="s">
        <v>621</v>
      </c>
      <c r="P424" s="3" t="s">
        <v>621</v>
      </c>
      <c r="Q424" s="3" t="s">
        <v>622</v>
      </c>
      <c r="R424" s="3" t="s">
        <v>621</v>
      </c>
      <c r="S424" s="3" t="s">
        <v>621</v>
      </c>
      <c r="T424" s="3" t="s">
        <v>621</v>
      </c>
      <c r="U424" s="3" t="s">
        <v>621</v>
      </c>
      <c r="V424" s="3" t="s">
        <v>621</v>
      </c>
      <c r="Y424" s="20">
        <f t="shared" si="18"/>
        <v>0</v>
      </c>
      <c r="AC424" s="3">
        <f t="shared" si="19"/>
        <v>0</v>
      </c>
      <c r="AD424" s="3">
        <f t="shared" si="20"/>
        <v>0</v>
      </c>
    </row>
    <row r="425" spans="1:30" ht="15" customHeight="1" x14ac:dyDescent="0.25">
      <c r="A425" s="3" t="s">
        <v>546</v>
      </c>
      <c r="B425" s="3" t="s">
        <v>548</v>
      </c>
      <c r="C425" s="3">
        <v>2013</v>
      </c>
      <c r="D425" s="3" t="s">
        <v>910</v>
      </c>
      <c r="E425" s="3" t="s">
        <v>854</v>
      </c>
      <c r="F425" s="3">
        <v>135.80000000000001</v>
      </c>
      <c r="G425" s="3" t="s">
        <v>856</v>
      </c>
      <c r="H425" s="3">
        <v>6.6</v>
      </c>
      <c r="I425" s="3" t="s">
        <v>621</v>
      </c>
      <c r="J425" s="3" t="s">
        <v>622</v>
      </c>
      <c r="K425" s="3" t="s">
        <v>621</v>
      </c>
      <c r="L425" s="3" t="s">
        <v>621</v>
      </c>
      <c r="M425" s="3" t="s">
        <v>621</v>
      </c>
      <c r="N425" s="3" t="s">
        <v>621</v>
      </c>
      <c r="O425" s="3" t="s">
        <v>621</v>
      </c>
      <c r="P425" s="3" t="s">
        <v>621</v>
      </c>
      <c r="Q425" s="3" t="s">
        <v>622</v>
      </c>
      <c r="R425" s="3" t="s">
        <v>621</v>
      </c>
      <c r="S425" s="3" t="s">
        <v>621</v>
      </c>
      <c r="T425" s="3" t="s">
        <v>621</v>
      </c>
      <c r="U425" s="3" t="s">
        <v>621</v>
      </c>
      <c r="V425" s="3" t="s">
        <v>621</v>
      </c>
      <c r="Y425" s="20">
        <f t="shared" si="18"/>
        <v>142.4</v>
      </c>
      <c r="AC425" s="3">
        <f t="shared" si="19"/>
        <v>167.52941176470588</v>
      </c>
      <c r="AD425" s="3">
        <f t="shared" si="20"/>
        <v>25.129411764705878</v>
      </c>
    </row>
    <row r="426" spans="1:30" ht="15" customHeight="1" x14ac:dyDescent="0.25">
      <c r="A426" s="3" t="s">
        <v>546</v>
      </c>
      <c r="B426" s="3" t="s">
        <v>549</v>
      </c>
      <c r="C426" s="3">
        <v>2013</v>
      </c>
      <c r="D426" s="3" t="s">
        <v>622</v>
      </c>
      <c r="E426" s="3" t="s">
        <v>621</v>
      </c>
      <c r="F426" s="3" t="s">
        <v>621</v>
      </c>
      <c r="G426" s="3" t="s">
        <v>621</v>
      </c>
      <c r="H426" s="3" t="s">
        <v>621</v>
      </c>
      <c r="I426" s="3" t="s">
        <v>621</v>
      </c>
      <c r="J426" s="3" t="s">
        <v>622</v>
      </c>
      <c r="K426" s="3" t="s">
        <v>621</v>
      </c>
      <c r="L426" s="3" t="s">
        <v>621</v>
      </c>
      <c r="M426" s="3" t="s">
        <v>621</v>
      </c>
      <c r="N426" s="3" t="s">
        <v>621</v>
      </c>
      <c r="O426" s="3" t="s">
        <v>621</v>
      </c>
      <c r="P426" s="3" t="s">
        <v>621</v>
      </c>
      <c r="Q426" s="3" t="s">
        <v>622</v>
      </c>
      <c r="R426" s="3" t="s">
        <v>621</v>
      </c>
      <c r="S426" s="3" t="s">
        <v>621</v>
      </c>
      <c r="T426" s="3" t="s">
        <v>621</v>
      </c>
      <c r="U426" s="3" t="s">
        <v>621</v>
      </c>
      <c r="V426" s="3" t="s">
        <v>621</v>
      </c>
      <c r="Y426" s="20">
        <f t="shared" si="18"/>
        <v>0</v>
      </c>
      <c r="AC426" s="3">
        <f t="shared" si="19"/>
        <v>0</v>
      </c>
      <c r="AD426" s="3">
        <f t="shared" si="20"/>
        <v>0</v>
      </c>
    </row>
    <row r="427" spans="1:30" ht="15" customHeight="1" x14ac:dyDescent="0.25">
      <c r="A427" s="3" t="s">
        <v>550</v>
      </c>
      <c r="B427" s="3" t="s">
        <v>551</v>
      </c>
      <c r="C427" s="3">
        <v>2013</v>
      </c>
      <c r="D427" s="3" t="s">
        <v>911</v>
      </c>
      <c r="E427" s="3" t="s">
        <v>854</v>
      </c>
      <c r="F427" s="3">
        <v>4.9130000000000003</v>
      </c>
      <c r="G427" s="3" t="s">
        <v>621</v>
      </c>
      <c r="H427" s="3" t="s">
        <v>621</v>
      </c>
      <c r="I427" s="3" t="s">
        <v>621</v>
      </c>
      <c r="J427" s="3" t="s">
        <v>622</v>
      </c>
      <c r="K427" s="3" t="s">
        <v>621</v>
      </c>
      <c r="L427" s="3" t="s">
        <v>621</v>
      </c>
      <c r="M427" s="3" t="s">
        <v>621</v>
      </c>
      <c r="N427" s="3" t="s">
        <v>621</v>
      </c>
      <c r="O427" s="3" t="s">
        <v>621</v>
      </c>
      <c r="P427" s="3" t="s">
        <v>621</v>
      </c>
      <c r="Q427" s="3" t="s">
        <v>622</v>
      </c>
      <c r="R427" s="3" t="s">
        <v>621</v>
      </c>
      <c r="S427" s="3" t="s">
        <v>621</v>
      </c>
      <c r="T427" s="3" t="s">
        <v>621</v>
      </c>
      <c r="U427" s="3" t="s">
        <v>621</v>
      </c>
      <c r="V427" s="3" t="s">
        <v>621</v>
      </c>
      <c r="Y427" s="20">
        <f t="shared" si="18"/>
        <v>4.9130000000000003</v>
      </c>
      <c r="AC427" s="3">
        <f t="shared" si="19"/>
        <v>5.78</v>
      </c>
      <c r="AD427" s="3">
        <f t="shared" si="20"/>
        <v>0.86699999999999999</v>
      </c>
    </row>
    <row r="428" spans="1:30" ht="15" customHeight="1" x14ac:dyDescent="0.25">
      <c r="A428" s="3" t="s">
        <v>550</v>
      </c>
      <c r="B428" s="3" t="s">
        <v>552</v>
      </c>
      <c r="C428" s="3">
        <v>2013</v>
      </c>
      <c r="D428" s="3" t="s">
        <v>622</v>
      </c>
      <c r="E428" s="3" t="s">
        <v>621</v>
      </c>
      <c r="F428" s="3" t="s">
        <v>621</v>
      </c>
      <c r="G428" s="3" t="s">
        <v>621</v>
      </c>
      <c r="H428" s="3" t="s">
        <v>621</v>
      </c>
      <c r="I428" s="3" t="s">
        <v>621</v>
      </c>
      <c r="J428" s="3" t="s">
        <v>622</v>
      </c>
      <c r="K428" s="3" t="s">
        <v>621</v>
      </c>
      <c r="L428" s="3" t="s">
        <v>621</v>
      </c>
      <c r="M428" s="3" t="s">
        <v>621</v>
      </c>
      <c r="N428" s="3" t="s">
        <v>621</v>
      </c>
      <c r="O428" s="3" t="s">
        <v>621</v>
      </c>
      <c r="P428" s="3" t="s">
        <v>621</v>
      </c>
      <c r="Q428" s="3" t="s">
        <v>622</v>
      </c>
      <c r="R428" s="3" t="s">
        <v>621</v>
      </c>
      <c r="S428" s="3" t="s">
        <v>621</v>
      </c>
      <c r="T428" s="3" t="s">
        <v>621</v>
      </c>
      <c r="U428" s="3" t="s">
        <v>621</v>
      </c>
      <c r="V428" s="3" t="s">
        <v>621</v>
      </c>
      <c r="Y428" s="20">
        <f t="shared" si="18"/>
        <v>0</v>
      </c>
      <c r="AC428" s="3">
        <f t="shared" si="19"/>
        <v>0</v>
      </c>
      <c r="AD428" s="3">
        <f t="shared" si="20"/>
        <v>0</v>
      </c>
    </row>
    <row r="429" spans="1:30" ht="15" customHeight="1" x14ac:dyDescent="0.25">
      <c r="A429" s="3" t="s">
        <v>550</v>
      </c>
      <c r="B429" s="3" t="s">
        <v>553</v>
      </c>
      <c r="C429" s="3">
        <v>2013</v>
      </c>
      <c r="D429" s="3" t="s">
        <v>622</v>
      </c>
      <c r="E429" s="3" t="s">
        <v>621</v>
      </c>
      <c r="F429" s="3" t="s">
        <v>621</v>
      </c>
      <c r="G429" s="3" t="s">
        <v>621</v>
      </c>
      <c r="H429" s="3" t="s">
        <v>621</v>
      </c>
      <c r="I429" s="3" t="s">
        <v>621</v>
      </c>
      <c r="J429" s="3" t="s">
        <v>622</v>
      </c>
      <c r="K429" s="3" t="s">
        <v>621</v>
      </c>
      <c r="L429" s="3" t="s">
        <v>621</v>
      </c>
      <c r="M429" s="3" t="s">
        <v>621</v>
      </c>
      <c r="N429" s="3" t="s">
        <v>621</v>
      </c>
      <c r="O429" s="3" t="s">
        <v>621</v>
      </c>
      <c r="P429" s="3" t="s">
        <v>621</v>
      </c>
      <c r="Q429" s="3" t="s">
        <v>622</v>
      </c>
      <c r="R429" s="3" t="s">
        <v>621</v>
      </c>
      <c r="S429" s="3" t="s">
        <v>621</v>
      </c>
      <c r="T429" s="3" t="s">
        <v>621</v>
      </c>
      <c r="U429" s="3" t="s">
        <v>621</v>
      </c>
      <c r="V429" s="3" t="s">
        <v>621</v>
      </c>
      <c r="Y429" s="20">
        <f t="shared" si="18"/>
        <v>0</v>
      </c>
      <c r="AC429" s="3">
        <f t="shared" si="19"/>
        <v>0</v>
      </c>
      <c r="AD429" s="3">
        <f t="shared" si="20"/>
        <v>0</v>
      </c>
    </row>
    <row r="430" spans="1:30" ht="15" customHeight="1" x14ac:dyDescent="0.25">
      <c r="A430" s="3" t="s">
        <v>550</v>
      </c>
      <c r="B430" s="3" t="s">
        <v>554</v>
      </c>
      <c r="C430" s="3">
        <v>2013</v>
      </c>
      <c r="D430" s="3" t="s">
        <v>693</v>
      </c>
      <c r="E430" s="3" t="s">
        <v>854</v>
      </c>
      <c r="F430" s="3">
        <v>1.054</v>
      </c>
      <c r="G430" s="3" t="s">
        <v>856</v>
      </c>
      <c r="H430" s="3">
        <v>0.47599999999999998</v>
      </c>
      <c r="I430" s="3">
        <v>89</v>
      </c>
      <c r="J430" s="3" t="s">
        <v>622</v>
      </c>
      <c r="K430" s="3" t="s">
        <v>621</v>
      </c>
      <c r="L430" s="3" t="s">
        <v>621</v>
      </c>
      <c r="M430" s="3" t="s">
        <v>621</v>
      </c>
      <c r="N430" s="3" t="s">
        <v>621</v>
      </c>
      <c r="O430" s="3" t="s">
        <v>621</v>
      </c>
      <c r="P430" s="3" t="s">
        <v>621</v>
      </c>
      <c r="Q430" s="3" t="s">
        <v>622</v>
      </c>
      <c r="R430" s="3" t="s">
        <v>621</v>
      </c>
      <c r="S430" s="3" t="s">
        <v>621</v>
      </c>
      <c r="T430" s="3" t="s">
        <v>621</v>
      </c>
      <c r="U430" s="3" t="s">
        <v>621</v>
      </c>
      <c r="V430" s="3" t="s">
        <v>621</v>
      </c>
      <c r="Y430" s="20">
        <f t="shared" si="18"/>
        <v>1.53</v>
      </c>
      <c r="AC430" s="36">
        <f>Y430/(I430/100)</f>
        <v>1.7191011235955056</v>
      </c>
      <c r="AD430" s="3">
        <f t="shared" si="20"/>
        <v>0.18910112359550557</v>
      </c>
    </row>
    <row r="431" spans="1:30" ht="15" customHeight="1" x14ac:dyDescent="0.25">
      <c r="A431" s="3" t="s">
        <v>550</v>
      </c>
      <c r="B431" s="3" t="s">
        <v>555</v>
      </c>
      <c r="C431" s="3">
        <v>2013</v>
      </c>
      <c r="D431" s="3" t="s">
        <v>622</v>
      </c>
      <c r="E431" s="3" t="s">
        <v>621</v>
      </c>
      <c r="F431" s="3" t="s">
        <v>621</v>
      </c>
      <c r="G431" s="3" t="s">
        <v>621</v>
      </c>
      <c r="H431" s="3" t="s">
        <v>621</v>
      </c>
      <c r="I431" s="3" t="s">
        <v>621</v>
      </c>
      <c r="J431" s="3" t="s">
        <v>622</v>
      </c>
      <c r="K431" s="3" t="s">
        <v>621</v>
      </c>
      <c r="L431" s="3" t="s">
        <v>621</v>
      </c>
      <c r="M431" s="3" t="s">
        <v>621</v>
      </c>
      <c r="N431" s="3" t="s">
        <v>621</v>
      </c>
      <c r="O431" s="3" t="s">
        <v>621</v>
      </c>
      <c r="P431" s="3" t="s">
        <v>621</v>
      </c>
      <c r="Q431" s="3" t="s">
        <v>622</v>
      </c>
      <c r="R431" s="3" t="s">
        <v>621</v>
      </c>
      <c r="S431" s="3" t="s">
        <v>621</v>
      </c>
      <c r="T431" s="3" t="s">
        <v>621</v>
      </c>
      <c r="U431" s="3" t="s">
        <v>621</v>
      </c>
      <c r="V431" s="3" t="s">
        <v>621</v>
      </c>
      <c r="Y431" s="20">
        <f t="shared" si="18"/>
        <v>0</v>
      </c>
      <c r="AC431" s="3">
        <f t="shared" si="19"/>
        <v>0</v>
      </c>
      <c r="AD431" s="3">
        <f t="shared" si="20"/>
        <v>0</v>
      </c>
    </row>
    <row r="432" spans="1:30" ht="15" customHeight="1" x14ac:dyDescent="0.25">
      <c r="A432" s="3" t="s">
        <v>550</v>
      </c>
      <c r="B432" s="3" t="s">
        <v>556</v>
      </c>
      <c r="C432" s="3">
        <v>2013</v>
      </c>
      <c r="D432" s="3" t="s">
        <v>912</v>
      </c>
      <c r="E432" s="3" t="s">
        <v>877</v>
      </c>
      <c r="F432" s="3">
        <v>3.3650000000000002</v>
      </c>
      <c r="G432" s="3" t="s">
        <v>621</v>
      </c>
      <c r="H432" s="3" t="s">
        <v>621</v>
      </c>
      <c r="I432" s="3" t="s">
        <v>621</v>
      </c>
      <c r="J432" s="3" t="s">
        <v>622</v>
      </c>
      <c r="K432" s="3" t="s">
        <v>621</v>
      </c>
      <c r="L432" s="3" t="s">
        <v>621</v>
      </c>
      <c r="M432" s="3" t="s">
        <v>621</v>
      </c>
      <c r="N432" s="3" t="s">
        <v>621</v>
      </c>
      <c r="O432" s="3" t="s">
        <v>621</v>
      </c>
      <c r="P432" s="3" t="s">
        <v>621</v>
      </c>
      <c r="Q432" s="3" t="s">
        <v>622</v>
      </c>
      <c r="R432" s="3" t="s">
        <v>621</v>
      </c>
      <c r="S432" s="3" t="s">
        <v>621</v>
      </c>
      <c r="T432" s="3" t="s">
        <v>621</v>
      </c>
      <c r="U432" s="3" t="s">
        <v>621</v>
      </c>
      <c r="V432" s="3" t="s">
        <v>621</v>
      </c>
      <c r="Y432" s="20">
        <f t="shared" si="18"/>
        <v>3.3650000000000002</v>
      </c>
      <c r="AC432" s="3">
        <f t="shared" si="19"/>
        <v>3.9588235294117649</v>
      </c>
      <c r="AD432" s="3">
        <f t="shared" si="20"/>
        <v>0.59382352941176464</v>
      </c>
    </row>
    <row r="433" spans="1:30" ht="15" customHeight="1" x14ac:dyDescent="0.25">
      <c r="A433" s="3" t="s">
        <v>550</v>
      </c>
      <c r="B433" s="3" t="s">
        <v>557</v>
      </c>
      <c r="C433" s="3">
        <v>2013</v>
      </c>
      <c r="D433" s="3" t="s">
        <v>622</v>
      </c>
      <c r="E433" s="3" t="s">
        <v>621</v>
      </c>
      <c r="F433" s="3" t="s">
        <v>621</v>
      </c>
      <c r="G433" s="3" t="s">
        <v>621</v>
      </c>
      <c r="H433" s="3" t="s">
        <v>621</v>
      </c>
      <c r="I433" s="3" t="s">
        <v>621</v>
      </c>
      <c r="J433" s="3" t="s">
        <v>622</v>
      </c>
      <c r="K433" s="3" t="s">
        <v>621</v>
      </c>
      <c r="L433" s="3" t="s">
        <v>621</v>
      </c>
      <c r="M433" s="3" t="s">
        <v>621</v>
      </c>
      <c r="N433" s="3" t="s">
        <v>621</v>
      </c>
      <c r="O433" s="3" t="s">
        <v>621</v>
      </c>
      <c r="P433" s="3" t="s">
        <v>621</v>
      </c>
      <c r="Q433" s="3" t="s">
        <v>622</v>
      </c>
      <c r="R433" s="3" t="s">
        <v>621</v>
      </c>
      <c r="S433" s="3" t="s">
        <v>621</v>
      </c>
      <c r="T433" s="3" t="s">
        <v>621</v>
      </c>
      <c r="U433" s="3" t="s">
        <v>621</v>
      </c>
      <c r="V433" s="3" t="s">
        <v>621</v>
      </c>
      <c r="Y433" s="20">
        <f t="shared" si="18"/>
        <v>0</v>
      </c>
      <c r="AC433" s="3">
        <f t="shared" si="19"/>
        <v>0</v>
      </c>
      <c r="AD433" s="3">
        <f t="shared" si="20"/>
        <v>0</v>
      </c>
    </row>
    <row r="434" spans="1:30" ht="15" customHeight="1" x14ac:dyDescent="0.25">
      <c r="A434" s="3" t="s">
        <v>550</v>
      </c>
      <c r="B434" s="3" t="s">
        <v>558</v>
      </c>
      <c r="C434" s="3">
        <v>2013</v>
      </c>
      <c r="D434" s="3" t="s">
        <v>622</v>
      </c>
      <c r="E434" s="3" t="s">
        <v>621</v>
      </c>
      <c r="F434" s="3" t="s">
        <v>621</v>
      </c>
      <c r="G434" s="3" t="s">
        <v>621</v>
      </c>
      <c r="H434" s="3" t="s">
        <v>621</v>
      </c>
      <c r="I434" s="3" t="s">
        <v>621</v>
      </c>
      <c r="J434" s="3" t="s">
        <v>622</v>
      </c>
      <c r="K434" s="3" t="s">
        <v>621</v>
      </c>
      <c r="L434" s="3" t="s">
        <v>621</v>
      </c>
      <c r="M434" s="3" t="s">
        <v>621</v>
      </c>
      <c r="N434" s="3" t="s">
        <v>621</v>
      </c>
      <c r="O434" s="3" t="s">
        <v>621</v>
      </c>
      <c r="P434" s="3" t="s">
        <v>621</v>
      </c>
      <c r="Q434" s="3" t="s">
        <v>622</v>
      </c>
      <c r="R434" s="3" t="s">
        <v>621</v>
      </c>
      <c r="S434" s="3" t="s">
        <v>621</v>
      </c>
      <c r="T434" s="3" t="s">
        <v>621</v>
      </c>
      <c r="U434" s="3" t="s">
        <v>621</v>
      </c>
      <c r="V434" s="3" t="s">
        <v>621</v>
      </c>
      <c r="Y434" s="20">
        <f t="shared" si="18"/>
        <v>0</v>
      </c>
      <c r="AC434" s="3">
        <f t="shared" si="19"/>
        <v>0</v>
      </c>
      <c r="AD434" s="3">
        <f t="shared" si="20"/>
        <v>0</v>
      </c>
    </row>
    <row r="435" spans="1:30" ht="15" customHeight="1" x14ac:dyDescent="0.25">
      <c r="A435" s="3" t="s">
        <v>550</v>
      </c>
      <c r="B435" s="3" t="s">
        <v>559</v>
      </c>
      <c r="C435" s="3">
        <v>2013</v>
      </c>
      <c r="D435" s="3" t="s">
        <v>622</v>
      </c>
      <c r="E435" s="3" t="s">
        <v>621</v>
      </c>
      <c r="F435" s="3" t="s">
        <v>621</v>
      </c>
      <c r="G435" s="3" t="s">
        <v>621</v>
      </c>
      <c r="H435" s="3" t="s">
        <v>621</v>
      </c>
      <c r="I435" s="3" t="s">
        <v>621</v>
      </c>
      <c r="J435" s="3" t="s">
        <v>622</v>
      </c>
      <c r="K435" s="3" t="s">
        <v>621</v>
      </c>
      <c r="L435" s="3" t="s">
        <v>621</v>
      </c>
      <c r="M435" s="3" t="s">
        <v>621</v>
      </c>
      <c r="N435" s="3" t="s">
        <v>621</v>
      </c>
      <c r="O435" s="3" t="s">
        <v>621</v>
      </c>
      <c r="P435" s="3" t="s">
        <v>621</v>
      </c>
      <c r="Q435" s="3" t="s">
        <v>622</v>
      </c>
      <c r="R435" s="3" t="s">
        <v>621</v>
      </c>
      <c r="S435" s="3" t="s">
        <v>621</v>
      </c>
      <c r="T435" s="3" t="s">
        <v>621</v>
      </c>
      <c r="U435" s="3" t="s">
        <v>621</v>
      </c>
      <c r="V435" s="3" t="s">
        <v>621</v>
      </c>
      <c r="Y435" s="20">
        <f t="shared" si="18"/>
        <v>0</v>
      </c>
      <c r="AC435" s="3">
        <f t="shared" si="19"/>
        <v>0</v>
      </c>
      <c r="AD435" s="3">
        <f t="shared" si="20"/>
        <v>0</v>
      </c>
    </row>
    <row r="436" spans="1:30" ht="15" customHeight="1" x14ac:dyDescent="0.25">
      <c r="A436" s="3" t="s">
        <v>550</v>
      </c>
      <c r="B436" s="3" t="s">
        <v>560</v>
      </c>
      <c r="C436" s="3">
        <v>2013</v>
      </c>
      <c r="D436" s="3" t="s">
        <v>696</v>
      </c>
      <c r="E436" s="3" t="s">
        <v>869</v>
      </c>
      <c r="F436" s="3">
        <v>3.5</v>
      </c>
      <c r="G436" s="3" t="s">
        <v>621</v>
      </c>
      <c r="H436" s="3" t="s">
        <v>621</v>
      </c>
      <c r="I436" s="3" t="s">
        <v>621</v>
      </c>
      <c r="J436" s="3" t="s">
        <v>622</v>
      </c>
      <c r="K436" s="3" t="s">
        <v>621</v>
      </c>
      <c r="L436" s="3" t="s">
        <v>621</v>
      </c>
      <c r="M436" s="3" t="s">
        <v>621</v>
      </c>
      <c r="N436" s="3" t="s">
        <v>621</v>
      </c>
      <c r="O436" s="3" t="s">
        <v>621</v>
      </c>
      <c r="P436" s="3" t="s">
        <v>621</v>
      </c>
      <c r="Q436" s="3" t="s">
        <v>622</v>
      </c>
      <c r="R436" s="3" t="s">
        <v>621</v>
      </c>
      <c r="S436" s="3" t="s">
        <v>621</v>
      </c>
      <c r="T436" s="3" t="s">
        <v>621</v>
      </c>
      <c r="U436" s="3" t="s">
        <v>621</v>
      </c>
      <c r="V436" s="3" t="s">
        <v>621</v>
      </c>
      <c r="Y436" s="20">
        <f t="shared" si="18"/>
        <v>3.5</v>
      </c>
      <c r="AC436" s="3">
        <f t="shared" si="19"/>
        <v>4.1176470588235299</v>
      </c>
      <c r="AD436" s="3">
        <f t="shared" si="20"/>
        <v>0.61764705882352988</v>
      </c>
    </row>
    <row r="437" spans="1:30" ht="15" customHeight="1" x14ac:dyDescent="0.25">
      <c r="A437" s="3" t="s">
        <v>550</v>
      </c>
      <c r="B437" s="3" t="s">
        <v>561</v>
      </c>
      <c r="C437" s="3">
        <v>2013</v>
      </c>
      <c r="D437" s="3" t="s">
        <v>622</v>
      </c>
      <c r="E437" s="3" t="s">
        <v>621</v>
      </c>
      <c r="F437" s="3" t="s">
        <v>621</v>
      </c>
      <c r="G437" s="3" t="s">
        <v>621</v>
      </c>
      <c r="H437" s="3" t="s">
        <v>621</v>
      </c>
      <c r="I437" s="3" t="s">
        <v>621</v>
      </c>
      <c r="J437" s="3" t="s">
        <v>622</v>
      </c>
      <c r="K437" s="3" t="s">
        <v>621</v>
      </c>
      <c r="L437" s="3" t="s">
        <v>621</v>
      </c>
      <c r="M437" s="3" t="s">
        <v>621</v>
      </c>
      <c r="N437" s="3" t="s">
        <v>621</v>
      </c>
      <c r="O437" s="3" t="s">
        <v>621</v>
      </c>
      <c r="P437" s="3" t="s">
        <v>621</v>
      </c>
      <c r="Q437" s="3" t="s">
        <v>622</v>
      </c>
      <c r="R437" s="3" t="s">
        <v>621</v>
      </c>
      <c r="S437" s="3" t="s">
        <v>621</v>
      </c>
      <c r="T437" s="3" t="s">
        <v>621</v>
      </c>
      <c r="U437" s="3" t="s">
        <v>621</v>
      </c>
      <c r="V437" s="3" t="s">
        <v>621</v>
      </c>
      <c r="Y437" s="20">
        <f t="shared" si="18"/>
        <v>0</v>
      </c>
      <c r="AC437" s="3">
        <f t="shared" si="19"/>
        <v>0</v>
      </c>
      <c r="AD437" s="3">
        <f t="shared" si="20"/>
        <v>0</v>
      </c>
    </row>
    <row r="438" spans="1:30" ht="15" customHeight="1" x14ac:dyDescent="0.25">
      <c r="A438" s="3" t="s">
        <v>550</v>
      </c>
      <c r="B438" s="3" t="s">
        <v>562</v>
      </c>
      <c r="C438" s="3">
        <v>2013</v>
      </c>
      <c r="D438" s="3" t="s">
        <v>622</v>
      </c>
      <c r="E438" s="3" t="s">
        <v>621</v>
      </c>
      <c r="F438" s="3" t="s">
        <v>621</v>
      </c>
      <c r="G438" s="3" t="s">
        <v>621</v>
      </c>
      <c r="H438" s="3" t="s">
        <v>621</v>
      </c>
      <c r="I438" s="3" t="s">
        <v>621</v>
      </c>
      <c r="J438" s="3" t="s">
        <v>622</v>
      </c>
      <c r="K438" s="3" t="s">
        <v>621</v>
      </c>
      <c r="L438" s="3" t="s">
        <v>621</v>
      </c>
      <c r="M438" s="3" t="s">
        <v>621</v>
      </c>
      <c r="N438" s="3" t="s">
        <v>621</v>
      </c>
      <c r="O438" s="3" t="s">
        <v>621</v>
      </c>
      <c r="P438" s="3" t="s">
        <v>621</v>
      </c>
      <c r="Q438" s="3" t="s">
        <v>622</v>
      </c>
      <c r="R438" s="3" t="s">
        <v>621</v>
      </c>
      <c r="S438" s="3" t="s">
        <v>621</v>
      </c>
      <c r="T438" s="3" t="s">
        <v>621</v>
      </c>
      <c r="U438" s="3" t="s">
        <v>621</v>
      </c>
      <c r="V438" s="3" t="s">
        <v>621</v>
      </c>
      <c r="Y438" s="20">
        <f t="shared" si="18"/>
        <v>0</v>
      </c>
      <c r="AC438" s="3">
        <f t="shared" si="19"/>
        <v>0</v>
      </c>
      <c r="AD438" s="3">
        <f t="shared" si="20"/>
        <v>0</v>
      </c>
    </row>
    <row r="439" spans="1:30" ht="15" customHeight="1" x14ac:dyDescent="0.25">
      <c r="A439" s="3" t="s">
        <v>550</v>
      </c>
      <c r="B439" s="3" t="s">
        <v>563</v>
      </c>
      <c r="C439" s="3">
        <v>2013</v>
      </c>
      <c r="D439" s="3" t="s">
        <v>622</v>
      </c>
      <c r="E439" s="3" t="s">
        <v>621</v>
      </c>
      <c r="F439" s="3" t="s">
        <v>621</v>
      </c>
      <c r="G439" s="3" t="s">
        <v>621</v>
      </c>
      <c r="H439" s="3" t="s">
        <v>621</v>
      </c>
      <c r="I439" s="3" t="s">
        <v>621</v>
      </c>
      <c r="J439" s="3" t="s">
        <v>621</v>
      </c>
      <c r="K439" s="3" t="s">
        <v>621</v>
      </c>
      <c r="L439" s="3" t="s">
        <v>621</v>
      </c>
      <c r="M439" s="3" t="s">
        <v>621</v>
      </c>
      <c r="N439" s="3" t="s">
        <v>621</v>
      </c>
      <c r="O439" s="3" t="s">
        <v>621</v>
      </c>
      <c r="P439" s="3" t="s">
        <v>621</v>
      </c>
      <c r="Q439" s="3" t="s">
        <v>622</v>
      </c>
      <c r="R439" s="3" t="s">
        <v>621</v>
      </c>
      <c r="S439" s="3" t="s">
        <v>621</v>
      </c>
      <c r="T439" s="3" t="s">
        <v>621</v>
      </c>
      <c r="U439" s="3" t="s">
        <v>621</v>
      </c>
      <c r="V439" s="3" t="s">
        <v>621</v>
      </c>
      <c r="Y439" s="20">
        <f t="shared" si="18"/>
        <v>0</v>
      </c>
      <c r="AC439" s="3">
        <f t="shared" si="19"/>
        <v>0</v>
      </c>
      <c r="AD439" s="3">
        <f t="shared" si="20"/>
        <v>0</v>
      </c>
    </row>
    <row r="440" spans="1:30" ht="15" customHeight="1" x14ac:dyDescent="0.25">
      <c r="A440" s="3" t="s">
        <v>550</v>
      </c>
      <c r="B440" s="3" t="s">
        <v>564</v>
      </c>
      <c r="C440" s="3">
        <v>2013</v>
      </c>
      <c r="D440" s="3" t="s">
        <v>622</v>
      </c>
      <c r="E440" s="3" t="s">
        <v>621</v>
      </c>
      <c r="F440" s="3" t="s">
        <v>621</v>
      </c>
      <c r="G440" s="3" t="s">
        <v>621</v>
      </c>
      <c r="H440" s="3" t="s">
        <v>621</v>
      </c>
      <c r="I440" s="3" t="s">
        <v>621</v>
      </c>
      <c r="J440" s="3" t="s">
        <v>622</v>
      </c>
      <c r="K440" s="3" t="s">
        <v>621</v>
      </c>
      <c r="L440" s="3" t="s">
        <v>621</v>
      </c>
      <c r="M440" s="3" t="s">
        <v>621</v>
      </c>
      <c r="N440" s="3" t="s">
        <v>621</v>
      </c>
      <c r="O440" s="3" t="s">
        <v>621</v>
      </c>
      <c r="P440" s="3" t="s">
        <v>621</v>
      </c>
      <c r="Q440" s="3" t="s">
        <v>622</v>
      </c>
      <c r="R440" s="3" t="s">
        <v>621</v>
      </c>
      <c r="S440" s="3" t="s">
        <v>621</v>
      </c>
      <c r="T440" s="3" t="s">
        <v>621</v>
      </c>
      <c r="U440" s="3" t="s">
        <v>621</v>
      </c>
      <c r="V440" s="3" t="s">
        <v>621</v>
      </c>
      <c r="Y440" s="20">
        <f t="shared" si="18"/>
        <v>0</v>
      </c>
      <c r="AC440" s="3">
        <f t="shared" si="19"/>
        <v>0</v>
      </c>
      <c r="AD440" s="3">
        <f t="shared" si="20"/>
        <v>0</v>
      </c>
    </row>
    <row r="441" spans="1:30" ht="15" customHeight="1" x14ac:dyDescent="0.25">
      <c r="A441" s="3" t="s">
        <v>550</v>
      </c>
      <c r="B441" s="3" t="s">
        <v>565</v>
      </c>
      <c r="C441" s="3">
        <v>2013</v>
      </c>
      <c r="D441" s="3" t="s">
        <v>622</v>
      </c>
      <c r="E441" s="3" t="s">
        <v>621</v>
      </c>
      <c r="F441" s="3" t="s">
        <v>621</v>
      </c>
      <c r="G441" s="3" t="s">
        <v>621</v>
      </c>
      <c r="H441" s="3" t="s">
        <v>621</v>
      </c>
      <c r="I441" s="3" t="s">
        <v>621</v>
      </c>
      <c r="J441" s="3" t="s">
        <v>622</v>
      </c>
      <c r="K441" s="3" t="s">
        <v>621</v>
      </c>
      <c r="L441" s="3" t="s">
        <v>621</v>
      </c>
      <c r="M441" s="3" t="s">
        <v>621</v>
      </c>
      <c r="N441" s="3" t="s">
        <v>621</v>
      </c>
      <c r="O441" s="3" t="s">
        <v>621</v>
      </c>
      <c r="P441" s="3" t="s">
        <v>621</v>
      </c>
      <c r="Q441" s="3" t="s">
        <v>622</v>
      </c>
      <c r="R441" s="3" t="s">
        <v>621</v>
      </c>
      <c r="S441" s="3" t="s">
        <v>621</v>
      </c>
      <c r="T441" s="3" t="s">
        <v>621</v>
      </c>
      <c r="U441" s="3" t="s">
        <v>621</v>
      </c>
      <c r="V441" s="3" t="s">
        <v>621</v>
      </c>
      <c r="Y441" s="20">
        <f t="shared" si="18"/>
        <v>0</v>
      </c>
      <c r="AC441" s="3">
        <f t="shared" si="19"/>
        <v>0</v>
      </c>
      <c r="AD441" s="3">
        <f t="shared" si="20"/>
        <v>0</v>
      </c>
    </row>
    <row r="442" spans="1:30" ht="15" customHeight="1" x14ac:dyDescent="0.25">
      <c r="A442" s="3" t="s">
        <v>550</v>
      </c>
      <c r="B442" s="3" t="s">
        <v>566</v>
      </c>
      <c r="C442" s="3">
        <v>2013</v>
      </c>
      <c r="D442" s="3" t="s">
        <v>698</v>
      </c>
      <c r="E442" s="3" t="s">
        <v>854</v>
      </c>
      <c r="F442" s="3">
        <v>0.77</v>
      </c>
      <c r="G442" s="3" t="s">
        <v>621</v>
      </c>
      <c r="H442" s="3" t="s">
        <v>621</v>
      </c>
      <c r="I442" s="3" t="s">
        <v>621</v>
      </c>
      <c r="J442" s="3" t="s">
        <v>622</v>
      </c>
      <c r="K442" s="3" t="s">
        <v>621</v>
      </c>
      <c r="L442" s="3" t="s">
        <v>621</v>
      </c>
      <c r="M442" s="3" t="s">
        <v>621</v>
      </c>
      <c r="N442" s="3" t="s">
        <v>621</v>
      </c>
      <c r="O442" s="3" t="s">
        <v>621</v>
      </c>
      <c r="P442" s="3" t="s">
        <v>621</v>
      </c>
      <c r="Q442" s="3" t="s">
        <v>622</v>
      </c>
      <c r="R442" s="3" t="s">
        <v>621</v>
      </c>
      <c r="S442" s="3" t="s">
        <v>621</v>
      </c>
      <c r="T442" s="3" t="s">
        <v>621</v>
      </c>
      <c r="U442" s="3" t="s">
        <v>621</v>
      </c>
      <c r="V442" s="3" t="s">
        <v>621</v>
      </c>
      <c r="Y442" s="20">
        <f t="shared" si="18"/>
        <v>0.77</v>
      </c>
      <c r="AC442" s="3">
        <f t="shared" si="19"/>
        <v>0.90588235294117647</v>
      </c>
      <c r="AD442" s="3">
        <f t="shared" si="20"/>
        <v>0.13588235294117645</v>
      </c>
    </row>
    <row r="443" spans="1:30" ht="15" customHeight="1" x14ac:dyDescent="0.25">
      <c r="A443" s="3" t="s">
        <v>550</v>
      </c>
      <c r="B443" s="3" t="s">
        <v>567</v>
      </c>
      <c r="C443" s="3">
        <v>2013</v>
      </c>
      <c r="D443" s="3" t="s">
        <v>622</v>
      </c>
      <c r="E443" s="3" t="s">
        <v>621</v>
      </c>
      <c r="F443" s="3" t="s">
        <v>621</v>
      </c>
      <c r="G443" s="3" t="s">
        <v>621</v>
      </c>
      <c r="H443" s="3" t="s">
        <v>621</v>
      </c>
      <c r="I443" s="3" t="s">
        <v>621</v>
      </c>
      <c r="J443" s="3" t="s">
        <v>622</v>
      </c>
      <c r="K443" s="3" t="s">
        <v>621</v>
      </c>
      <c r="L443" s="3" t="s">
        <v>621</v>
      </c>
      <c r="M443" s="3" t="s">
        <v>621</v>
      </c>
      <c r="N443" s="3" t="s">
        <v>621</v>
      </c>
      <c r="O443" s="3" t="s">
        <v>621</v>
      </c>
      <c r="P443" s="3" t="s">
        <v>621</v>
      </c>
      <c r="Q443" s="3" t="s">
        <v>622</v>
      </c>
      <c r="R443" s="3" t="s">
        <v>621</v>
      </c>
      <c r="S443" s="3" t="s">
        <v>621</v>
      </c>
      <c r="T443" s="3" t="s">
        <v>621</v>
      </c>
      <c r="U443" s="3" t="s">
        <v>621</v>
      </c>
      <c r="V443" s="3" t="s">
        <v>621</v>
      </c>
      <c r="Y443" s="20">
        <f t="shared" si="18"/>
        <v>0</v>
      </c>
      <c r="AC443" s="3">
        <f t="shared" si="19"/>
        <v>0</v>
      </c>
      <c r="AD443" s="3">
        <f t="shared" si="20"/>
        <v>0</v>
      </c>
    </row>
    <row r="444" spans="1:30" ht="15" customHeight="1" x14ac:dyDescent="0.25">
      <c r="A444" s="3" t="s">
        <v>550</v>
      </c>
      <c r="B444" s="3" t="s">
        <v>568</v>
      </c>
      <c r="C444" s="3">
        <v>2013</v>
      </c>
      <c r="D444" s="3" t="s">
        <v>622</v>
      </c>
      <c r="E444" s="3" t="s">
        <v>621</v>
      </c>
      <c r="F444" s="3" t="s">
        <v>621</v>
      </c>
      <c r="G444" s="3" t="s">
        <v>621</v>
      </c>
      <c r="H444" s="3" t="s">
        <v>621</v>
      </c>
      <c r="I444" s="3" t="s">
        <v>621</v>
      </c>
      <c r="J444" s="3" t="s">
        <v>622</v>
      </c>
      <c r="K444" s="3" t="s">
        <v>621</v>
      </c>
      <c r="L444" s="3" t="s">
        <v>621</v>
      </c>
      <c r="M444" s="3" t="s">
        <v>621</v>
      </c>
      <c r="N444" s="3" t="s">
        <v>621</v>
      </c>
      <c r="O444" s="3" t="s">
        <v>621</v>
      </c>
      <c r="P444" s="3" t="s">
        <v>621</v>
      </c>
      <c r="Q444" s="3" t="s">
        <v>622</v>
      </c>
      <c r="R444" s="3" t="s">
        <v>621</v>
      </c>
      <c r="S444" s="3" t="s">
        <v>621</v>
      </c>
      <c r="T444" s="3" t="s">
        <v>621</v>
      </c>
      <c r="U444" s="3" t="s">
        <v>621</v>
      </c>
      <c r="V444" s="3" t="s">
        <v>621</v>
      </c>
      <c r="Y444" s="20">
        <f t="shared" si="18"/>
        <v>0</v>
      </c>
      <c r="AC444" s="3">
        <f t="shared" si="19"/>
        <v>0</v>
      </c>
      <c r="AD444" s="3">
        <f t="shared" si="20"/>
        <v>0</v>
      </c>
    </row>
    <row r="445" spans="1:30" ht="15" customHeight="1" x14ac:dyDescent="0.25">
      <c r="A445" s="3" t="s">
        <v>550</v>
      </c>
      <c r="B445" s="3" t="s">
        <v>569</v>
      </c>
      <c r="C445" s="3">
        <v>2013</v>
      </c>
      <c r="D445" s="3" t="s">
        <v>622</v>
      </c>
      <c r="E445" s="3" t="s">
        <v>621</v>
      </c>
      <c r="F445" s="3" t="s">
        <v>621</v>
      </c>
      <c r="G445" s="3" t="s">
        <v>621</v>
      </c>
      <c r="H445" s="3" t="s">
        <v>621</v>
      </c>
      <c r="I445" s="3" t="s">
        <v>621</v>
      </c>
      <c r="J445" s="3" t="s">
        <v>622</v>
      </c>
      <c r="K445" s="3" t="s">
        <v>621</v>
      </c>
      <c r="L445" s="3" t="s">
        <v>621</v>
      </c>
      <c r="M445" s="3" t="s">
        <v>621</v>
      </c>
      <c r="N445" s="3" t="s">
        <v>621</v>
      </c>
      <c r="O445" s="3" t="s">
        <v>621</v>
      </c>
      <c r="P445" s="3" t="s">
        <v>621</v>
      </c>
      <c r="Q445" s="3" t="s">
        <v>622</v>
      </c>
      <c r="R445" s="3" t="s">
        <v>621</v>
      </c>
      <c r="S445" s="3" t="s">
        <v>621</v>
      </c>
      <c r="T445" s="3" t="s">
        <v>621</v>
      </c>
      <c r="U445" s="3" t="s">
        <v>621</v>
      </c>
      <c r="V445" s="3" t="s">
        <v>621</v>
      </c>
      <c r="Y445" s="20">
        <f t="shared" si="18"/>
        <v>0</v>
      </c>
      <c r="AC445" s="3">
        <f t="shared" si="19"/>
        <v>0</v>
      </c>
      <c r="AD445" s="3">
        <f t="shared" si="20"/>
        <v>0</v>
      </c>
    </row>
    <row r="446" spans="1:30" ht="15" customHeight="1" x14ac:dyDescent="0.25">
      <c r="A446" s="3" t="s">
        <v>550</v>
      </c>
      <c r="B446" s="3" t="s">
        <v>570</v>
      </c>
      <c r="C446" s="3">
        <v>2013</v>
      </c>
      <c r="D446" s="3" t="s">
        <v>622</v>
      </c>
      <c r="E446" s="3" t="s">
        <v>621</v>
      </c>
      <c r="F446" s="3" t="s">
        <v>621</v>
      </c>
      <c r="G446" s="3" t="s">
        <v>621</v>
      </c>
      <c r="H446" s="3" t="s">
        <v>621</v>
      </c>
      <c r="I446" s="3" t="s">
        <v>621</v>
      </c>
      <c r="J446" s="3" t="s">
        <v>622</v>
      </c>
      <c r="K446" s="3" t="s">
        <v>621</v>
      </c>
      <c r="L446" s="3" t="s">
        <v>621</v>
      </c>
      <c r="M446" s="3" t="s">
        <v>621</v>
      </c>
      <c r="N446" s="3" t="s">
        <v>621</v>
      </c>
      <c r="O446" s="3" t="s">
        <v>621</v>
      </c>
      <c r="P446" s="3" t="s">
        <v>621</v>
      </c>
      <c r="Q446" s="3" t="s">
        <v>622</v>
      </c>
      <c r="R446" s="3" t="s">
        <v>621</v>
      </c>
      <c r="S446" s="3" t="s">
        <v>621</v>
      </c>
      <c r="T446" s="3" t="s">
        <v>621</v>
      </c>
      <c r="U446" s="3" t="s">
        <v>621</v>
      </c>
      <c r="V446" s="3" t="s">
        <v>621</v>
      </c>
      <c r="Y446" s="20">
        <f t="shared" si="18"/>
        <v>0</v>
      </c>
      <c r="AC446" s="3">
        <f t="shared" si="19"/>
        <v>0</v>
      </c>
      <c r="AD446" s="3">
        <f t="shared" si="20"/>
        <v>0</v>
      </c>
    </row>
    <row r="447" spans="1:30" ht="15" customHeight="1" x14ac:dyDescent="0.25">
      <c r="A447" s="3" t="s">
        <v>571</v>
      </c>
      <c r="B447" s="3" t="s">
        <v>572</v>
      </c>
      <c r="C447" s="3">
        <v>2013</v>
      </c>
      <c r="D447" s="3" t="s">
        <v>913</v>
      </c>
      <c r="E447" s="3" t="s">
        <v>854</v>
      </c>
      <c r="F447" s="3">
        <v>11.3</v>
      </c>
      <c r="G447" s="3" t="s">
        <v>621</v>
      </c>
      <c r="H447" s="3" t="s">
        <v>621</v>
      </c>
      <c r="I447" s="3" t="s">
        <v>621</v>
      </c>
      <c r="J447" s="3" t="s">
        <v>622</v>
      </c>
      <c r="K447" s="3" t="s">
        <v>621</v>
      </c>
      <c r="L447" s="3" t="s">
        <v>621</v>
      </c>
      <c r="M447" s="3" t="s">
        <v>621</v>
      </c>
      <c r="N447" s="3" t="s">
        <v>621</v>
      </c>
      <c r="O447" s="3" t="s">
        <v>621</v>
      </c>
      <c r="P447" s="3" t="s">
        <v>621</v>
      </c>
      <c r="Q447" s="3" t="s">
        <v>622</v>
      </c>
      <c r="R447" s="3" t="s">
        <v>621</v>
      </c>
      <c r="S447" s="3" t="s">
        <v>621</v>
      </c>
      <c r="T447" s="3" t="s">
        <v>621</v>
      </c>
      <c r="U447" s="3" t="s">
        <v>621</v>
      </c>
      <c r="V447" s="3" t="s">
        <v>621</v>
      </c>
      <c r="Y447" s="20">
        <f t="shared" si="18"/>
        <v>11.3</v>
      </c>
      <c r="AC447" s="3">
        <f t="shared" si="19"/>
        <v>13.294117647058824</v>
      </c>
      <c r="AD447" s="3">
        <f t="shared" si="20"/>
        <v>1.9941176470588236</v>
      </c>
    </row>
    <row r="448" spans="1:30" ht="15" customHeight="1" x14ac:dyDescent="0.25">
      <c r="A448" s="3" t="s">
        <v>571</v>
      </c>
      <c r="B448" s="3" t="s">
        <v>573</v>
      </c>
      <c r="C448" s="3">
        <v>2013</v>
      </c>
      <c r="D448" s="3" t="s">
        <v>621</v>
      </c>
      <c r="E448" s="3" t="s">
        <v>621</v>
      </c>
      <c r="F448" s="3" t="s">
        <v>621</v>
      </c>
      <c r="G448" s="3" t="s">
        <v>621</v>
      </c>
      <c r="H448" s="3" t="s">
        <v>621</v>
      </c>
      <c r="I448" s="3" t="s">
        <v>621</v>
      </c>
      <c r="J448" s="3" t="s">
        <v>622</v>
      </c>
      <c r="K448" s="3" t="s">
        <v>621</v>
      </c>
      <c r="L448" s="3" t="s">
        <v>621</v>
      </c>
      <c r="M448" s="3" t="s">
        <v>621</v>
      </c>
      <c r="N448" s="3" t="s">
        <v>621</v>
      </c>
      <c r="O448" s="3" t="s">
        <v>621</v>
      </c>
      <c r="P448" s="3" t="s">
        <v>621</v>
      </c>
      <c r="Q448" s="3" t="s">
        <v>622</v>
      </c>
      <c r="R448" s="3" t="s">
        <v>621</v>
      </c>
      <c r="S448" s="3" t="s">
        <v>621</v>
      </c>
      <c r="T448" s="3" t="s">
        <v>621</v>
      </c>
      <c r="U448" s="3" t="s">
        <v>621</v>
      </c>
      <c r="V448" s="3" t="s">
        <v>621</v>
      </c>
      <c r="Y448" s="20">
        <f t="shared" si="18"/>
        <v>0</v>
      </c>
      <c r="AC448" s="3">
        <f t="shared" si="19"/>
        <v>0</v>
      </c>
      <c r="AD448" s="3">
        <f t="shared" si="20"/>
        <v>0</v>
      </c>
    </row>
    <row r="449" spans="1:30" ht="15" customHeight="1" x14ac:dyDescent="0.25">
      <c r="A449" s="3" t="s">
        <v>574</v>
      </c>
      <c r="B449" s="3" t="s">
        <v>575</v>
      </c>
      <c r="C449" s="3">
        <v>2013</v>
      </c>
      <c r="D449" s="3" t="s">
        <v>622</v>
      </c>
      <c r="E449" s="3" t="s">
        <v>621</v>
      </c>
      <c r="F449" s="3" t="s">
        <v>621</v>
      </c>
      <c r="G449" s="3" t="s">
        <v>621</v>
      </c>
      <c r="H449" s="3" t="s">
        <v>621</v>
      </c>
      <c r="I449" s="3" t="s">
        <v>621</v>
      </c>
      <c r="J449" s="3" t="s">
        <v>622</v>
      </c>
      <c r="K449" s="3" t="s">
        <v>621</v>
      </c>
      <c r="L449" s="3" t="s">
        <v>621</v>
      </c>
      <c r="M449" s="3" t="s">
        <v>621</v>
      </c>
      <c r="N449" s="3" t="s">
        <v>621</v>
      </c>
      <c r="O449" s="3" t="s">
        <v>621</v>
      </c>
      <c r="P449" s="3" t="s">
        <v>621</v>
      </c>
      <c r="Q449" s="3" t="s">
        <v>622</v>
      </c>
      <c r="R449" s="3" t="s">
        <v>621</v>
      </c>
      <c r="S449" s="3" t="s">
        <v>621</v>
      </c>
      <c r="T449" s="3" t="s">
        <v>621</v>
      </c>
      <c r="U449" s="3" t="s">
        <v>621</v>
      </c>
      <c r="V449" s="3" t="s">
        <v>621</v>
      </c>
      <c r="Y449" s="20">
        <f t="shared" si="18"/>
        <v>0</v>
      </c>
      <c r="AC449" s="3">
        <f t="shared" si="19"/>
        <v>0</v>
      </c>
      <c r="AD449" s="3">
        <f t="shared" si="20"/>
        <v>0</v>
      </c>
    </row>
    <row r="450" spans="1:30" ht="15" customHeight="1" x14ac:dyDescent="0.25">
      <c r="A450" s="3" t="s">
        <v>574</v>
      </c>
      <c r="B450" s="3" t="s">
        <v>576</v>
      </c>
      <c r="C450" s="3">
        <v>2013</v>
      </c>
      <c r="D450" s="3" t="s">
        <v>622</v>
      </c>
      <c r="E450" s="3" t="s">
        <v>621</v>
      </c>
      <c r="F450" s="3" t="s">
        <v>621</v>
      </c>
      <c r="G450" s="3" t="s">
        <v>621</v>
      </c>
      <c r="H450" s="3" t="s">
        <v>621</v>
      </c>
      <c r="I450" s="3" t="s">
        <v>621</v>
      </c>
      <c r="J450" s="3" t="s">
        <v>622</v>
      </c>
      <c r="K450" s="3" t="s">
        <v>621</v>
      </c>
      <c r="L450" s="3" t="s">
        <v>621</v>
      </c>
      <c r="M450" s="3" t="s">
        <v>621</v>
      </c>
      <c r="N450" s="3" t="s">
        <v>621</v>
      </c>
      <c r="O450" s="3" t="s">
        <v>621</v>
      </c>
      <c r="P450" s="3" t="s">
        <v>621</v>
      </c>
      <c r="Q450" s="3" t="s">
        <v>622</v>
      </c>
      <c r="R450" s="3" t="s">
        <v>621</v>
      </c>
      <c r="S450" s="3" t="s">
        <v>621</v>
      </c>
      <c r="T450" s="3" t="s">
        <v>621</v>
      </c>
      <c r="U450" s="3" t="s">
        <v>621</v>
      </c>
      <c r="V450" s="3" t="s">
        <v>621</v>
      </c>
      <c r="Y450" s="20">
        <f t="shared" si="18"/>
        <v>0</v>
      </c>
      <c r="AC450" s="3">
        <f t="shared" si="19"/>
        <v>0</v>
      </c>
      <c r="AD450" s="3">
        <f t="shared" si="20"/>
        <v>0</v>
      </c>
    </row>
    <row r="451" spans="1:30" ht="15" customHeight="1" x14ac:dyDescent="0.25">
      <c r="A451" s="3" t="s">
        <v>574</v>
      </c>
      <c r="B451" s="3" t="s">
        <v>577</v>
      </c>
      <c r="C451" s="3">
        <v>2013</v>
      </c>
      <c r="D451" s="3" t="s">
        <v>914</v>
      </c>
      <c r="E451" s="3" t="s">
        <v>879</v>
      </c>
      <c r="F451" s="3">
        <v>1.1020000000000001</v>
      </c>
      <c r="G451" s="3" t="s">
        <v>621</v>
      </c>
      <c r="H451" s="3" t="s">
        <v>621</v>
      </c>
      <c r="I451" s="3">
        <v>85</v>
      </c>
      <c r="J451" s="3" t="s">
        <v>915</v>
      </c>
      <c r="K451" s="3" t="s">
        <v>856</v>
      </c>
      <c r="L451" s="3">
        <v>1.0880000000000001</v>
      </c>
      <c r="M451" s="3" t="s">
        <v>621</v>
      </c>
      <c r="N451" s="3" t="s">
        <v>621</v>
      </c>
      <c r="O451" s="3">
        <v>85</v>
      </c>
      <c r="P451" s="3" t="s">
        <v>621</v>
      </c>
      <c r="Q451" s="3" t="s">
        <v>622</v>
      </c>
      <c r="R451" s="3" t="s">
        <v>621</v>
      </c>
      <c r="S451" s="3" t="s">
        <v>621</v>
      </c>
      <c r="T451" s="3" t="s">
        <v>621</v>
      </c>
      <c r="U451" s="3" t="s">
        <v>621</v>
      </c>
      <c r="V451" s="3" t="s">
        <v>621</v>
      </c>
      <c r="Y451" s="20">
        <f t="shared" ref="Y451:Y476" si="21">IFERROR(F451/1,0)+IFERROR(H451/1,0)+IFERROR(L451/1,0)+IFERROR(N451/1,0)+IFERROR(S451/1,0)+IFERROR(U451/1,0)</f>
        <v>2.1900000000000004</v>
      </c>
      <c r="AC451" s="3">
        <f t="shared" ref="AC451:AC476" si="22">Y451/0.85</f>
        <v>2.5764705882352947</v>
      </c>
      <c r="AD451" s="3">
        <f t="shared" ref="AD451:AD476" si="23">AC451-Y451</f>
        <v>0.38647058823529434</v>
      </c>
    </row>
    <row r="452" spans="1:30" ht="15" customHeight="1" x14ac:dyDescent="0.25">
      <c r="A452" s="3" t="s">
        <v>574</v>
      </c>
      <c r="B452" s="3" t="s">
        <v>578</v>
      </c>
      <c r="C452" s="3">
        <v>2013</v>
      </c>
      <c r="D452" s="3" t="s">
        <v>703</v>
      </c>
      <c r="E452" s="3" t="s">
        <v>877</v>
      </c>
      <c r="F452" s="3">
        <v>2.089</v>
      </c>
      <c r="G452" s="3" t="s">
        <v>856</v>
      </c>
      <c r="H452" s="3">
        <v>0.31900000000000001</v>
      </c>
      <c r="I452" s="3">
        <v>90</v>
      </c>
      <c r="J452" s="3" t="s">
        <v>622</v>
      </c>
      <c r="K452" s="3" t="s">
        <v>621</v>
      </c>
      <c r="L452" s="3" t="s">
        <v>621</v>
      </c>
      <c r="M452" s="3" t="s">
        <v>621</v>
      </c>
      <c r="N452" s="3" t="s">
        <v>621</v>
      </c>
      <c r="O452" s="3" t="s">
        <v>621</v>
      </c>
      <c r="P452" s="3" t="s">
        <v>621</v>
      </c>
      <c r="Q452" s="3" t="s">
        <v>622</v>
      </c>
      <c r="R452" s="3" t="s">
        <v>621</v>
      </c>
      <c r="S452" s="3" t="s">
        <v>621</v>
      </c>
      <c r="T452" s="3" t="s">
        <v>621</v>
      </c>
      <c r="U452" s="3" t="s">
        <v>621</v>
      </c>
      <c r="V452" s="3" t="s">
        <v>621</v>
      </c>
      <c r="Y452" s="20">
        <f t="shared" si="21"/>
        <v>2.4079999999999999</v>
      </c>
      <c r="AC452" s="36">
        <f>Y452/(I452/100)</f>
        <v>2.6755555555555555</v>
      </c>
      <c r="AD452" s="3">
        <f t="shared" si="23"/>
        <v>0.26755555555555555</v>
      </c>
    </row>
    <row r="453" spans="1:30" ht="15" customHeight="1" x14ac:dyDescent="0.25">
      <c r="A453" s="3" t="s">
        <v>579</v>
      </c>
      <c r="B453" s="3" t="s">
        <v>580</v>
      </c>
      <c r="C453" s="3">
        <v>2013</v>
      </c>
      <c r="D453" s="3" t="s">
        <v>622</v>
      </c>
      <c r="E453" s="3" t="s">
        <v>621</v>
      </c>
      <c r="F453" s="3" t="s">
        <v>621</v>
      </c>
      <c r="G453" s="3" t="s">
        <v>621</v>
      </c>
      <c r="H453" s="3" t="s">
        <v>621</v>
      </c>
      <c r="I453" s="3" t="s">
        <v>621</v>
      </c>
      <c r="J453" s="3" t="s">
        <v>622</v>
      </c>
      <c r="K453" s="3" t="s">
        <v>621</v>
      </c>
      <c r="L453" s="3" t="s">
        <v>621</v>
      </c>
      <c r="M453" s="3" t="s">
        <v>621</v>
      </c>
      <c r="N453" s="3" t="s">
        <v>621</v>
      </c>
      <c r="O453" s="3" t="s">
        <v>621</v>
      </c>
      <c r="P453" s="3" t="s">
        <v>621</v>
      </c>
      <c r="Q453" s="3" t="s">
        <v>622</v>
      </c>
      <c r="R453" s="3" t="s">
        <v>621</v>
      </c>
      <c r="S453" s="3" t="s">
        <v>621</v>
      </c>
      <c r="T453" s="3" t="s">
        <v>621</v>
      </c>
      <c r="U453" s="3" t="s">
        <v>621</v>
      </c>
      <c r="V453" s="3" t="s">
        <v>621</v>
      </c>
      <c r="Y453" s="20">
        <f t="shared" si="21"/>
        <v>0</v>
      </c>
      <c r="AC453" s="3">
        <f t="shared" si="22"/>
        <v>0</v>
      </c>
      <c r="AD453" s="3">
        <f t="shared" si="23"/>
        <v>0</v>
      </c>
    </row>
    <row r="454" spans="1:30" ht="15" customHeight="1" x14ac:dyDescent="0.25">
      <c r="A454" s="3" t="s">
        <v>579</v>
      </c>
      <c r="B454" s="3" t="s">
        <v>581</v>
      </c>
      <c r="C454" s="3">
        <v>2013</v>
      </c>
      <c r="D454" s="3" t="s">
        <v>622</v>
      </c>
      <c r="E454" s="3" t="s">
        <v>621</v>
      </c>
      <c r="F454" s="3" t="s">
        <v>621</v>
      </c>
      <c r="G454" s="3" t="s">
        <v>621</v>
      </c>
      <c r="H454" s="3" t="s">
        <v>621</v>
      </c>
      <c r="I454" s="3" t="s">
        <v>621</v>
      </c>
      <c r="J454" s="3" t="s">
        <v>622</v>
      </c>
      <c r="K454" s="3" t="s">
        <v>621</v>
      </c>
      <c r="L454" s="3" t="s">
        <v>621</v>
      </c>
      <c r="M454" s="3" t="s">
        <v>621</v>
      </c>
      <c r="N454" s="3" t="s">
        <v>621</v>
      </c>
      <c r="O454" s="3" t="s">
        <v>621</v>
      </c>
      <c r="P454" s="3" t="s">
        <v>621</v>
      </c>
      <c r="Q454" s="3" t="s">
        <v>622</v>
      </c>
      <c r="R454" s="3" t="s">
        <v>621</v>
      </c>
      <c r="S454" s="3" t="s">
        <v>621</v>
      </c>
      <c r="T454" s="3" t="s">
        <v>621</v>
      </c>
      <c r="U454" s="3" t="s">
        <v>621</v>
      </c>
      <c r="V454" s="3" t="s">
        <v>621</v>
      </c>
      <c r="Y454" s="20">
        <f t="shared" si="21"/>
        <v>0</v>
      </c>
      <c r="AC454" s="3">
        <f t="shared" si="22"/>
        <v>0</v>
      </c>
      <c r="AD454" s="3">
        <f t="shared" si="23"/>
        <v>0</v>
      </c>
    </row>
    <row r="455" spans="1:30" ht="15" customHeight="1" x14ac:dyDescent="0.25">
      <c r="A455" s="3" t="s">
        <v>579</v>
      </c>
      <c r="B455" s="3" t="s">
        <v>582</v>
      </c>
      <c r="C455" s="3">
        <v>2013</v>
      </c>
      <c r="D455" s="3" t="s">
        <v>622</v>
      </c>
      <c r="E455" s="3" t="s">
        <v>621</v>
      </c>
      <c r="F455" s="3" t="s">
        <v>621</v>
      </c>
      <c r="G455" s="3" t="s">
        <v>621</v>
      </c>
      <c r="H455" s="3" t="s">
        <v>621</v>
      </c>
      <c r="I455" s="3" t="s">
        <v>621</v>
      </c>
      <c r="J455" s="3" t="s">
        <v>622</v>
      </c>
      <c r="K455" s="3" t="s">
        <v>621</v>
      </c>
      <c r="L455" s="3" t="s">
        <v>621</v>
      </c>
      <c r="M455" s="3" t="s">
        <v>621</v>
      </c>
      <c r="N455" s="3" t="s">
        <v>621</v>
      </c>
      <c r="O455" s="3" t="s">
        <v>621</v>
      </c>
      <c r="P455" s="3" t="s">
        <v>621</v>
      </c>
      <c r="Q455" s="3" t="s">
        <v>622</v>
      </c>
      <c r="R455" s="3" t="s">
        <v>621</v>
      </c>
      <c r="S455" s="3" t="s">
        <v>621</v>
      </c>
      <c r="T455" s="3" t="s">
        <v>621</v>
      </c>
      <c r="U455" s="3" t="s">
        <v>621</v>
      </c>
      <c r="V455" s="3" t="s">
        <v>621</v>
      </c>
      <c r="Y455" s="20">
        <f t="shared" si="21"/>
        <v>0</v>
      </c>
      <c r="AC455" s="3">
        <f t="shared" si="22"/>
        <v>0</v>
      </c>
      <c r="AD455" s="3">
        <f t="shared" si="23"/>
        <v>0</v>
      </c>
    </row>
    <row r="456" spans="1:30" ht="15" customHeight="1" x14ac:dyDescent="0.25">
      <c r="A456" s="3" t="s">
        <v>583</v>
      </c>
      <c r="B456" s="3" t="s">
        <v>584</v>
      </c>
      <c r="C456" s="3">
        <v>2013</v>
      </c>
      <c r="D456" s="3" t="s">
        <v>622</v>
      </c>
      <c r="E456" s="3" t="s">
        <v>621</v>
      </c>
      <c r="F456" s="3" t="s">
        <v>621</v>
      </c>
      <c r="G456" s="3" t="s">
        <v>621</v>
      </c>
      <c r="H456" s="3" t="s">
        <v>621</v>
      </c>
      <c r="I456" s="3" t="s">
        <v>621</v>
      </c>
      <c r="J456" s="3" t="s">
        <v>622</v>
      </c>
      <c r="K456" s="3" t="s">
        <v>621</v>
      </c>
      <c r="L456" s="3" t="s">
        <v>621</v>
      </c>
      <c r="M456" s="3" t="s">
        <v>621</v>
      </c>
      <c r="N456" s="3" t="s">
        <v>621</v>
      </c>
      <c r="O456" s="3" t="s">
        <v>621</v>
      </c>
      <c r="P456" s="3" t="s">
        <v>621</v>
      </c>
      <c r="Q456" s="3" t="s">
        <v>622</v>
      </c>
      <c r="R456" s="3" t="s">
        <v>621</v>
      </c>
      <c r="S456" s="3" t="s">
        <v>621</v>
      </c>
      <c r="T456" s="3" t="s">
        <v>621</v>
      </c>
      <c r="U456" s="3" t="s">
        <v>621</v>
      </c>
      <c r="V456" s="3" t="s">
        <v>621</v>
      </c>
      <c r="Y456" s="20">
        <f t="shared" si="21"/>
        <v>0</v>
      </c>
      <c r="AC456" s="3">
        <f t="shared" si="22"/>
        <v>0</v>
      </c>
      <c r="AD456" s="3">
        <f t="shared" si="23"/>
        <v>0</v>
      </c>
    </row>
    <row r="457" spans="1:30" ht="15" customHeight="1" x14ac:dyDescent="0.25">
      <c r="A457" s="3" t="s">
        <v>583</v>
      </c>
      <c r="B457" s="3" t="s">
        <v>585</v>
      </c>
      <c r="C457" s="3">
        <v>2013</v>
      </c>
      <c r="D457" s="3" t="s">
        <v>622</v>
      </c>
      <c r="E457" s="3" t="s">
        <v>621</v>
      </c>
      <c r="F457" s="3" t="s">
        <v>621</v>
      </c>
      <c r="G457" s="3" t="s">
        <v>621</v>
      </c>
      <c r="H457" s="3" t="s">
        <v>621</v>
      </c>
      <c r="I457" s="3" t="s">
        <v>621</v>
      </c>
      <c r="J457" s="3" t="s">
        <v>622</v>
      </c>
      <c r="K457" s="3" t="s">
        <v>621</v>
      </c>
      <c r="L457" s="3" t="s">
        <v>621</v>
      </c>
      <c r="M457" s="3" t="s">
        <v>621</v>
      </c>
      <c r="N457" s="3" t="s">
        <v>621</v>
      </c>
      <c r="O457" s="3" t="s">
        <v>621</v>
      </c>
      <c r="P457" s="3" t="s">
        <v>621</v>
      </c>
      <c r="Q457" s="3" t="s">
        <v>622</v>
      </c>
      <c r="R457" s="3" t="s">
        <v>621</v>
      </c>
      <c r="S457" s="3" t="s">
        <v>621</v>
      </c>
      <c r="T457" s="3" t="s">
        <v>621</v>
      </c>
      <c r="U457" s="3" t="s">
        <v>621</v>
      </c>
      <c r="V457" s="3" t="s">
        <v>621</v>
      </c>
      <c r="Y457" s="20">
        <f t="shared" si="21"/>
        <v>0</v>
      </c>
      <c r="AC457" s="3">
        <f t="shared" si="22"/>
        <v>0</v>
      </c>
      <c r="AD457" s="3">
        <f t="shared" si="23"/>
        <v>0</v>
      </c>
    </row>
    <row r="458" spans="1:30" ht="15" customHeight="1" x14ac:dyDescent="0.25">
      <c r="A458" s="3" t="s">
        <v>583</v>
      </c>
      <c r="B458" s="3" t="s">
        <v>586</v>
      </c>
      <c r="C458" s="3">
        <v>2013</v>
      </c>
      <c r="D458" s="3" t="s">
        <v>622</v>
      </c>
      <c r="E458" s="3" t="s">
        <v>621</v>
      </c>
      <c r="F458" s="3" t="s">
        <v>621</v>
      </c>
      <c r="G458" s="3" t="s">
        <v>621</v>
      </c>
      <c r="H458" s="3" t="s">
        <v>621</v>
      </c>
      <c r="I458" s="3" t="s">
        <v>621</v>
      </c>
      <c r="J458" s="3" t="s">
        <v>622</v>
      </c>
      <c r="K458" s="3" t="s">
        <v>621</v>
      </c>
      <c r="L458" s="3" t="s">
        <v>621</v>
      </c>
      <c r="M458" s="3" t="s">
        <v>621</v>
      </c>
      <c r="N458" s="3" t="s">
        <v>621</v>
      </c>
      <c r="O458" s="3" t="s">
        <v>621</v>
      </c>
      <c r="P458" s="3" t="s">
        <v>621</v>
      </c>
      <c r="Q458" s="3" t="s">
        <v>622</v>
      </c>
      <c r="R458" s="3" t="s">
        <v>621</v>
      </c>
      <c r="S458" s="3" t="s">
        <v>621</v>
      </c>
      <c r="T458" s="3" t="s">
        <v>621</v>
      </c>
      <c r="U458" s="3" t="s">
        <v>621</v>
      </c>
      <c r="V458" s="3" t="s">
        <v>621</v>
      </c>
      <c r="Y458" s="20">
        <f t="shared" si="21"/>
        <v>0</v>
      </c>
      <c r="AC458" s="3">
        <f t="shared" si="22"/>
        <v>0</v>
      </c>
      <c r="AD458" s="3">
        <f t="shared" si="23"/>
        <v>0</v>
      </c>
    </row>
    <row r="459" spans="1:30" ht="15" customHeight="1" x14ac:dyDescent="0.25">
      <c r="A459" s="3" t="s">
        <v>583</v>
      </c>
      <c r="B459" s="3" t="s">
        <v>587</v>
      </c>
      <c r="C459" s="3">
        <v>2013</v>
      </c>
      <c r="D459" s="3" t="s">
        <v>622</v>
      </c>
      <c r="E459" s="3" t="s">
        <v>621</v>
      </c>
      <c r="F459" s="3" t="s">
        <v>621</v>
      </c>
      <c r="G459" s="3" t="s">
        <v>621</v>
      </c>
      <c r="H459" s="3" t="s">
        <v>621</v>
      </c>
      <c r="I459" s="3" t="s">
        <v>621</v>
      </c>
      <c r="J459" s="3" t="s">
        <v>622</v>
      </c>
      <c r="K459" s="3" t="s">
        <v>621</v>
      </c>
      <c r="L459" s="3" t="s">
        <v>621</v>
      </c>
      <c r="M459" s="3" t="s">
        <v>621</v>
      </c>
      <c r="N459" s="3" t="s">
        <v>621</v>
      </c>
      <c r="O459" s="3" t="s">
        <v>621</v>
      </c>
      <c r="P459" s="3" t="s">
        <v>621</v>
      </c>
      <c r="Q459" s="3" t="s">
        <v>622</v>
      </c>
      <c r="R459" s="3" t="s">
        <v>621</v>
      </c>
      <c r="S459" s="3" t="s">
        <v>621</v>
      </c>
      <c r="T459" s="3" t="s">
        <v>621</v>
      </c>
      <c r="U459" s="3" t="s">
        <v>621</v>
      </c>
      <c r="V459" s="3" t="s">
        <v>621</v>
      </c>
      <c r="Y459" s="20">
        <f t="shared" si="21"/>
        <v>0</v>
      </c>
      <c r="AC459" s="3">
        <f t="shared" si="22"/>
        <v>0</v>
      </c>
      <c r="AD459" s="3">
        <f t="shared" si="23"/>
        <v>0</v>
      </c>
    </row>
    <row r="460" spans="1:30" ht="15" customHeight="1" x14ac:dyDescent="0.25">
      <c r="A460" s="3" t="s">
        <v>588</v>
      </c>
      <c r="B460" s="3" t="s">
        <v>589</v>
      </c>
      <c r="C460" s="3">
        <v>2013</v>
      </c>
      <c r="D460" s="3" t="s">
        <v>916</v>
      </c>
      <c r="E460" s="3" t="s">
        <v>854</v>
      </c>
      <c r="F460" s="3">
        <v>26.3</v>
      </c>
      <c r="G460" s="3" t="s">
        <v>621</v>
      </c>
      <c r="H460" s="3" t="s">
        <v>621</v>
      </c>
      <c r="I460" s="3" t="s">
        <v>621</v>
      </c>
      <c r="J460" s="3" t="s">
        <v>917</v>
      </c>
      <c r="K460" s="3" t="s">
        <v>854</v>
      </c>
      <c r="L460" s="3">
        <v>3.2</v>
      </c>
      <c r="M460" s="3" t="s">
        <v>621</v>
      </c>
      <c r="N460" s="3" t="s">
        <v>621</v>
      </c>
      <c r="O460" s="3" t="s">
        <v>621</v>
      </c>
      <c r="P460" s="3" t="s">
        <v>621</v>
      </c>
      <c r="Q460" s="3" t="s">
        <v>622</v>
      </c>
      <c r="R460" s="3" t="s">
        <v>621</v>
      </c>
      <c r="S460" s="3" t="s">
        <v>621</v>
      </c>
      <c r="T460" s="3" t="s">
        <v>621</v>
      </c>
      <c r="U460" s="3" t="s">
        <v>621</v>
      </c>
      <c r="V460" s="3" t="s">
        <v>621</v>
      </c>
      <c r="Y460" s="20">
        <f t="shared" si="21"/>
        <v>29.5</v>
      </c>
      <c r="AC460" s="3">
        <f t="shared" si="22"/>
        <v>34.705882352941174</v>
      </c>
      <c r="AD460" s="3">
        <f t="shared" si="23"/>
        <v>5.205882352941174</v>
      </c>
    </row>
    <row r="461" spans="1:30"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Y461" s="20">
        <f t="shared" si="21"/>
        <v>0</v>
      </c>
      <c r="AC461" s="3">
        <f t="shared" si="22"/>
        <v>0</v>
      </c>
      <c r="AD461" s="3">
        <f t="shared" si="23"/>
        <v>0</v>
      </c>
    </row>
    <row r="462" spans="1:30"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Y462" s="20">
        <f t="shared" si="21"/>
        <v>0</v>
      </c>
      <c r="AC462" s="3">
        <f t="shared" si="22"/>
        <v>0</v>
      </c>
      <c r="AD462" s="3">
        <f t="shared" si="23"/>
        <v>0</v>
      </c>
    </row>
    <row r="463" spans="1:30"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Y463" s="20">
        <f t="shared" si="21"/>
        <v>0</v>
      </c>
      <c r="AC463" s="3">
        <f t="shared" si="22"/>
        <v>0</v>
      </c>
      <c r="AD463" s="3">
        <f t="shared" si="23"/>
        <v>0</v>
      </c>
    </row>
    <row r="464" spans="1:30"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Y464" s="20">
        <f t="shared" si="21"/>
        <v>0</v>
      </c>
      <c r="AC464" s="3">
        <f t="shared" si="22"/>
        <v>0</v>
      </c>
      <c r="AD464" s="3">
        <f t="shared" si="23"/>
        <v>0</v>
      </c>
    </row>
    <row r="465" spans="1:30" ht="15" customHeight="1" x14ac:dyDescent="0.25">
      <c r="A465" s="3" t="s">
        <v>596</v>
      </c>
      <c r="B465" s="3" t="s">
        <v>597</v>
      </c>
      <c r="C465" s="3">
        <v>2013</v>
      </c>
      <c r="D465" s="3" t="s">
        <v>622</v>
      </c>
      <c r="E465" s="3" t="s">
        <v>621</v>
      </c>
      <c r="F465" s="3" t="s">
        <v>621</v>
      </c>
      <c r="G465" s="3" t="s">
        <v>621</v>
      </c>
      <c r="H465" s="3" t="s">
        <v>621</v>
      </c>
      <c r="I465" s="3" t="s">
        <v>621</v>
      </c>
      <c r="J465" s="3" t="s">
        <v>622</v>
      </c>
      <c r="K465" s="3" t="s">
        <v>621</v>
      </c>
      <c r="L465" s="3" t="s">
        <v>621</v>
      </c>
      <c r="M465" s="3" t="s">
        <v>621</v>
      </c>
      <c r="N465" s="3" t="s">
        <v>621</v>
      </c>
      <c r="O465" s="3" t="s">
        <v>621</v>
      </c>
      <c r="P465" s="3" t="s">
        <v>621</v>
      </c>
      <c r="Q465" s="3" t="s">
        <v>622</v>
      </c>
      <c r="R465" s="3" t="s">
        <v>621</v>
      </c>
      <c r="S465" s="3" t="s">
        <v>621</v>
      </c>
      <c r="T465" s="3" t="s">
        <v>621</v>
      </c>
      <c r="U465" s="3" t="s">
        <v>621</v>
      </c>
      <c r="V465" s="3" t="s">
        <v>621</v>
      </c>
      <c r="Y465" s="20">
        <f t="shared" si="21"/>
        <v>0</v>
      </c>
      <c r="AC465" s="3">
        <f t="shared" si="22"/>
        <v>0</v>
      </c>
      <c r="AD465" s="3">
        <f t="shared" si="23"/>
        <v>0</v>
      </c>
    </row>
    <row r="466" spans="1:30" ht="15" customHeight="1" x14ac:dyDescent="0.25">
      <c r="A466" s="3" t="s">
        <v>596</v>
      </c>
      <c r="B466" s="3" t="s">
        <v>598</v>
      </c>
      <c r="C466" s="3">
        <v>2013</v>
      </c>
      <c r="D466" s="3" t="s">
        <v>622</v>
      </c>
      <c r="E466" s="3" t="s">
        <v>621</v>
      </c>
      <c r="F466" s="3" t="s">
        <v>621</v>
      </c>
      <c r="G466" s="3" t="s">
        <v>621</v>
      </c>
      <c r="H466" s="3" t="s">
        <v>621</v>
      </c>
      <c r="I466" s="3" t="s">
        <v>621</v>
      </c>
      <c r="J466" s="3" t="s">
        <v>622</v>
      </c>
      <c r="K466" s="3" t="s">
        <v>621</v>
      </c>
      <c r="L466" s="3" t="s">
        <v>621</v>
      </c>
      <c r="M466" s="3" t="s">
        <v>621</v>
      </c>
      <c r="N466" s="3" t="s">
        <v>621</v>
      </c>
      <c r="O466" s="3" t="s">
        <v>621</v>
      </c>
      <c r="P466" s="3" t="s">
        <v>621</v>
      </c>
      <c r="Q466" s="3" t="s">
        <v>622</v>
      </c>
      <c r="R466" s="3" t="s">
        <v>621</v>
      </c>
      <c r="S466" s="3" t="s">
        <v>621</v>
      </c>
      <c r="T466" s="3" t="s">
        <v>621</v>
      </c>
      <c r="U466" s="3" t="s">
        <v>621</v>
      </c>
      <c r="V466" s="3" t="s">
        <v>621</v>
      </c>
      <c r="Y466" s="20">
        <f t="shared" si="21"/>
        <v>0</v>
      </c>
      <c r="AC466" s="3">
        <f t="shared" si="22"/>
        <v>0</v>
      </c>
      <c r="AD466" s="3">
        <f t="shared" si="23"/>
        <v>0</v>
      </c>
    </row>
    <row r="467" spans="1:30" ht="15" customHeight="1" x14ac:dyDescent="0.25">
      <c r="A467" s="3" t="s">
        <v>596</v>
      </c>
      <c r="B467" s="3" t="s">
        <v>599</v>
      </c>
      <c r="C467" s="3">
        <v>2013</v>
      </c>
      <c r="D467" s="3" t="s">
        <v>622</v>
      </c>
      <c r="E467" s="3" t="s">
        <v>621</v>
      </c>
      <c r="F467" s="3" t="s">
        <v>621</v>
      </c>
      <c r="G467" s="3" t="s">
        <v>621</v>
      </c>
      <c r="H467" s="3" t="s">
        <v>621</v>
      </c>
      <c r="I467" s="3" t="s">
        <v>621</v>
      </c>
      <c r="J467" s="3" t="s">
        <v>622</v>
      </c>
      <c r="K467" s="3" t="s">
        <v>621</v>
      </c>
      <c r="L467" s="3" t="s">
        <v>621</v>
      </c>
      <c r="M467" s="3" t="s">
        <v>621</v>
      </c>
      <c r="N467" s="3" t="s">
        <v>621</v>
      </c>
      <c r="O467" s="3" t="s">
        <v>621</v>
      </c>
      <c r="P467" s="3" t="s">
        <v>621</v>
      </c>
      <c r="Q467" s="3" t="s">
        <v>622</v>
      </c>
      <c r="R467" s="3" t="s">
        <v>621</v>
      </c>
      <c r="S467" s="3" t="s">
        <v>621</v>
      </c>
      <c r="T467" s="3" t="s">
        <v>621</v>
      </c>
      <c r="U467" s="3" t="s">
        <v>621</v>
      </c>
      <c r="V467" s="3" t="s">
        <v>621</v>
      </c>
      <c r="Y467" s="20">
        <f t="shared" si="21"/>
        <v>0</v>
      </c>
      <c r="AC467" s="3">
        <f t="shared" si="22"/>
        <v>0</v>
      </c>
      <c r="AD467" s="3">
        <f t="shared" si="23"/>
        <v>0</v>
      </c>
    </row>
    <row r="468" spans="1:30" ht="15" customHeight="1" x14ac:dyDescent="0.25">
      <c r="A468" s="3" t="s">
        <v>596</v>
      </c>
      <c r="B468" s="3" t="s">
        <v>600</v>
      </c>
      <c r="C468" s="3">
        <v>2013</v>
      </c>
      <c r="D468" s="3" t="s">
        <v>918</v>
      </c>
      <c r="E468" s="3" t="s">
        <v>879</v>
      </c>
      <c r="F468" s="3">
        <v>1.4570000000000001</v>
      </c>
      <c r="G468" s="3" t="s">
        <v>621</v>
      </c>
      <c r="H468" s="3" t="s">
        <v>621</v>
      </c>
      <c r="I468" s="3" t="s">
        <v>621</v>
      </c>
      <c r="J468" s="3" t="s">
        <v>622</v>
      </c>
      <c r="K468" s="3" t="s">
        <v>621</v>
      </c>
      <c r="L468" s="3" t="s">
        <v>621</v>
      </c>
      <c r="M468" s="3" t="s">
        <v>621</v>
      </c>
      <c r="N468" s="3" t="s">
        <v>621</v>
      </c>
      <c r="O468" s="3" t="s">
        <v>621</v>
      </c>
      <c r="P468" s="3" t="s">
        <v>621</v>
      </c>
      <c r="Q468" s="3" t="s">
        <v>622</v>
      </c>
      <c r="R468" s="3" t="s">
        <v>621</v>
      </c>
      <c r="S468" s="3" t="s">
        <v>621</v>
      </c>
      <c r="T468" s="3" t="s">
        <v>621</v>
      </c>
      <c r="U468" s="3" t="s">
        <v>621</v>
      </c>
      <c r="V468" s="3" t="s">
        <v>621</v>
      </c>
      <c r="Y468" s="20">
        <f t="shared" si="21"/>
        <v>1.4570000000000001</v>
      </c>
      <c r="AC468" s="3">
        <f t="shared" si="22"/>
        <v>1.7141176470588237</v>
      </c>
      <c r="AD468" s="3">
        <f t="shared" si="23"/>
        <v>0.25711764705882367</v>
      </c>
    </row>
    <row r="469" spans="1:30" ht="15" customHeight="1" x14ac:dyDescent="0.25">
      <c r="A469" s="3" t="s">
        <v>601</v>
      </c>
      <c r="B469" s="3" t="s">
        <v>602</v>
      </c>
      <c r="C469" s="3">
        <v>2013</v>
      </c>
      <c r="D469" s="3" t="s">
        <v>622</v>
      </c>
      <c r="E469" s="3" t="s">
        <v>621</v>
      </c>
      <c r="F469" s="3" t="s">
        <v>621</v>
      </c>
      <c r="G469" s="3" t="s">
        <v>621</v>
      </c>
      <c r="H469" s="3" t="s">
        <v>621</v>
      </c>
      <c r="I469" s="3" t="s">
        <v>621</v>
      </c>
      <c r="J469" s="3" t="s">
        <v>622</v>
      </c>
      <c r="K469" s="3" t="s">
        <v>621</v>
      </c>
      <c r="L469" s="3" t="s">
        <v>621</v>
      </c>
      <c r="M469" s="3" t="s">
        <v>621</v>
      </c>
      <c r="N469" s="3" t="s">
        <v>621</v>
      </c>
      <c r="O469" s="3" t="s">
        <v>621</v>
      </c>
      <c r="P469" s="3" t="s">
        <v>621</v>
      </c>
      <c r="Q469" s="3" t="s">
        <v>622</v>
      </c>
      <c r="R469" s="3" t="s">
        <v>621</v>
      </c>
      <c r="S469" s="3" t="s">
        <v>621</v>
      </c>
      <c r="T469" s="3" t="s">
        <v>621</v>
      </c>
      <c r="U469" s="3" t="s">
        <v>621</v>
      </c>
      <c r="V469" s="3" t="s">
        <v>621</v>
      </c>
      <c r="Y469" s="20">
        <f t="shared" si="21"/>
        <v>0</v>
      </c>
      <c r="AC469" s="3">
        <f t="shared" si="22"/>
        <v>0</v>
      </c>
      <c r="AD469" s="3">
        <f t="shared" si="23"/>
        <v>0</v>
      </c>
    </row>
    <row r="470" spans="1:30" ht="15" customHeight="1" x14ac:dyDescent="0.25">
      <c r="A470" s="3" t="s">
        <v>603</v>
      </c>
      <c r="B470" s="3" t="s">
        <v>604</v>
      </c>
      <c r="C470" s="3">
        <v>2013</v>
      </c>
      <c r="D470" s="3" t="s">
        <v>622</v>
      </c>
      <c r="E470" s="3" t="s">
        <v>621</v>
      </c>
      <c r="F470" s="3" t="s">
        <v>621</v>
      </c>
      <c r="G470" s="3" t="s">
        <v>621</v>
      </c>
      <c r="H470" s="3" t="s">
        <v>621</v>
      </c>
      <c r="I470" s="3" t="s">
        <v>621</v>
      </c>
      <c r="J470" s="3" t="s">
        <v>622</v>
      </c>
      <c r="K470" s="3" t="s">
        <v>621</v>
      </c>
      <c r="L470" s="3" t="s">
        <v>621</v>
      </c>
      <c r="M470" s="3" t="s">
        <v>621</v>
      </c>
      <c r="N470" s="3" t="s">
        <v>621</v>
      </c>
      <c r="O470" s="3" t="s">
        <v>621</v>
      </c>
      <c r="P470" s="3" t="s">
        <v>621</v>
      </c>
      <c r="Q470" s="3" t="s">
        <v>622</v>
      </c>
      <c r="R470" s="3" t="s">
        <v>621</v>
      </c>
      <c r="S470" s="3" t="s">
        <v>621</v>
      </c>
      <c r="T470" s="3" t="s">
        <v>621</v>
      </c>
      <c r="U470" s="3" t="s">
        <v>621</v>
      </c>
      <c r="V470" s="3" t="s">
        <v>621</v>
      </c>
      <c r="Y470" s="20">
        <f t="shared" si="21"/>
        <v>0</v>
      </c>
      <c r="AC470" s="3">
        <f t="shared" si="22"/>
        <v>0</v>
      </c>
      <c r="AD470" s="3">
        <f t="shared" si="23"/>
        <v>0</v>
      </c>
    </row>
    <row r="471" spans="1:30" ht="15" customHeight="1" x14ac:dyDescent="0.25">
      <c r="A471" s="3" t="s">
        <v>605</v>
      </c>
      <c r="B471" s="3" t="s">
        <v>606</v>
      </c>
      <c r="C471" s="3">
        <v>2013</v>
      </c>
      <c r="D471" s="3" t="s">
        <v>622</v>
      </c>
      <c r="E471" s="3" t="s">
        <v>621</v>
      </c>
      <c r="F471" s="3" t="s">
        <v>621</v>
      </c>
      <c r="G471" s="3" t="s">
        <v>621</v>
      </c>
      <c r="H471" s="3" t="s">
        <v>621</v>
      </c>
      <c r="I471" s="3" t="s">
        <v>621</v>
      </c>
      <c r="J471" s="3" t="s">
        <v>622</v>
      </c>
      <c r="K471" s="3" t="s">
        <v>621</v>
      </c>
      <c r="L471" s="3" t="s">
        <v>621</v>
      </c>
      <c r="M471" s="3" t="s">
        <v>621</v>
      </c>
      <c r="N471" s="3" t="s">
        <v>621</v>
      </c>
      <c r="O471" s="3" t="s">
        <v>621</v>
      </c>
      <c r="P471" s="3" t="s">
        <v>621</v>
      </c>
      <c r="Q471" s="3" t="s">
        <v>622</v>
      </c>
      <c r="R471" s="3" t="s">
        <v>621</v>
      </c>
      <c r="S471" s="3" t="s">
        <v>621</v>
      </c>
      <c r="T471" s="3" t="s">
        <v>621</v>
      </c>
      <c r="U471" s="3" t="s">
        <v>621</v>
      </c>
      <c r="V471" s="3" t="s">
        <v>621</v>
      </c>
      <c r="Y471" s="20">
        <f t="shared" si="21"/>
        <v>0</v>
      </c>
      <c r="AC471" s="3">
        <f t="shared" si="22"/>
        <v>0</v>
      </c>
      <c r="AD471" s="3">
        <f t="shared" si="23"/>
        <v>0</v>
      </c>
    </row>
    <row r="472" spans="1:30" ht="15" customHeight="1" x14ac:dyDescent="0.25">
      <c r="A472" s="3" t="s">
        <v>605</v>
      </c>
      <c r="B472" s="3" t="s">
        <v>607</v>
      </c>
      <c r="C472" s="3">
        <v>2013</v>
      </c>
      <c r="D472" s="3" t="s">
        <v>622</v>
      </c>
      <c r="E472" s="3" t="s">
        <v>621</v>
      </c>
      <c r="F472" s="3" t="s">
        <v>621</v>
      </c>
      <c r="G472" s="3" t="s">
        <v>621</v>
      </c>
      <c r="H472" s="3" t="s">
        <v>621</v>
      </c>
      <c r="I472" s="3" t="s">
        <v>621</v>
      </c>
      <c r="J472" s="3" t="s">
        <v>622</v>
      </c>
      <c r="K472" s="3" t="s">
        <v>621</v>
      </c>
      <c r="L472" s="3" t="s">
        <v>621</v>
      </c>
      <c r="M472" s="3" t="s">
        <v>621</v>
      </c>
      <c r="N472" s="3" t="s">
        <v>621</v>
      </c>
      <c r="O472" s="3" t="s">
        <v>621</v>
      </c>
      <c r="P472" s="3" t="s">
        <v>621</v>
      </c>
      <c r="Q472" s="3" t="s">
        <v>622</v>
      </c>
      <c r="R472" s="3" t="s">
        <v>621</v>
      </c>
      <c r="S472" s="3" t="s">
        <v>621</v>
      </c>
      <c r="T472" s="3" t="s">
        <v>621</v>
      </c>
      <c r="U472" s="3" t="s">
        <v>621</v>
      </c>
      <c r="V472" s="3" t="s">
        <v>621</v>
      </c>
      <c r="Y472" s="20">
        <f t="shared" si="21"/>
        <v>0</v>
      </c>
      <c r="AC472" s="3">
        <f t="shared" si="22"/>
        <v>0</v>
      </c>
      <c r="AD472" s="3">
        <f t="shared" si="23"/>
        <v>0</v>
      </c>
    </row>
    <row r="473" spans="1:30" ht="15" customHeight="1" x14ac:dyDescent="0.25">
      <c r="A473" s="3" t="s">
        <v>605</v>
      </c>
      <c r="B473" s="3" t="s">
        <v>608</v>
      </c>
      <c r="C473" s="3">
        <v>2013</v>
      </c>
      <c r="D473" s="3" t="s">
        <v>622</v>
      </c>
      <c r="E473" s="3" t="s">
        <v>621</v>
      </c>
      <c r="F473" s="3" t="s">
        <v>621</v>
      </c>
      <c r="G473" s="3" t="s">
        <v>621</v>
      </c>
      <c r="H473" s="3" t="s">
        <v>621</v>
      </c>
      <c r="I473" s="3" t="s">
        <v>621</v>
      </c>
      <c r="J473" s="3" t="s">
        <v>622</v>
      </c>
      <c r="K473" s="3" t="s">
        <v>621</v>
      </c>
      <c r="L473" s="3" t="s">
        <v>621</v>
      </c>
      <c r="M473" s="3" t="s">
        <v>621</v>
      </c>
      <c r="N473" s="3" t="s">
        <v>621</v>
      </c>
      <c r="O473" s="3" t="s">
        <v>621</v>
      </c>
      <c r="P473" s="3" t="s">
        <v>621</v>
      </c>
      <c r="Q473" s="3" t="s">
        <v>622</v>
      </c>
      <c r="R473" s="3" t="s">
        <v>621</v>
      </c>
      <c r="S473" s="3" t="s">
        <v>621</v>
      </c>
      <c r="T473" s="3" t="s">
        <v>621</v>
      </c>
      <c r="U473" s="3" t="s">
        <v>621</v>
      </c>
      <c r="V473" s="3" t="s">
        <v>621</v>
      </c>
      <c r="Y473" s="20">
        <f t="shared" si="21"/>
        <v>0</v>
      </c>
      <c r="AC473" s="3">
        <f t="shared" si="22"/>
        <v>0</v>
      </c>
      <c r="AD473" s="3">
        <f t="shared" si="23"/>
        <v>0</v>
      </c>
    </row>
    <row r="474" spans="1:30" ht="15" customHeight="1" x14ac:dyDescent="0.25">
      <c r="A474" s="3" t="s">
        <v>605</v>
      </c>
      <c r="B474" s="3" t="s">
        <v>609</v>
      </c>
      <c r="C474" s="3">
        <v>2013</v>
      </c>
      <c r="D474" s="3" t="s">
        <v>707</v>
      </c>
      <c r="E474" s="3" t="s">
        <v>854</v>
      </c>
      <c r="F474" s="3">
        <v>2.8260000000000001</v>
      </c>
      <c r="G474" s="3" t="s">
        <v>869</v>
      </c>
      <c r="H474" s="3">
        <v>4.7699999999999999E-2</v>
      </c>
      <c r="I474" s="3">
        <v>85</v>
      </c>
      <c r="J474" s="3" t="s">
        <v>622</v>
      </c>
      <c r="K474" s="3" t="s">
        <v>621</v>
      </c>
      <c r="L474" s="3" t="s">
        <v>621</v>
      </c>
      <c r="M474" s="3" t="s">
        <v>621</v>
      </c>
      <c r="N474" s="3" t="s">
        <v>621</v>
      </c>
      <c r="O474" s="3" t="s">
        <v>621</v>
      </c>
      <c r="P474" s="3" t="s">
        <v>621</v>
      </c>
      <c r="Q474" s="3" t="s">
        <v>622</v>
      </c>
      <c r="R474" s="3" t="s">
        <v>621</v>
      </c>
      <c r="S474" s="3" t="s">
        <v>621</v>
      </c>
      <c r="T474" s="3" t="s">
        <v>621</v>
      </c>
      <c r="U474" s="3" t="s">
        <v>621</v>
      </c>
      <c r="V474" s="3" t="s">
        <v>621</v>
      </c>
      <c r="Y474" s="20">
        <f t="shared" si="21"/>
        <v>2.8736999999999999</v>
      </c>
      <c r="AC474" s="3">
        <f t="shared" si="22"/>
        <v>3.3808235294117646</v>
      </c>
      <c r="AD474" s="3">
        <f t="shared" si="23"/>
        <v>0.50712352941176464</v>
      </c>
    </row>
    <row r="475" spans="1:30" ht="15" customHeight="1" x14ac:dyDescent="0.25">
      <c r="A475" s="3" t="s">
        <v>605</v>
      </c>
      <c r="B475" s="3" t="s">
        <v>610</v>
      </c>
      <c r="C475" s="3">
        <v>2013</v>
      </c>
      <c r="D475" s="3" t="s">
        <v>622</v>
      </c>
      <c r="E475" s="3" t="s">
        <v>621</v>
      </c>
      <c r="F475" s="3" t="s">
        <v>621</v>
      </c>
      <c r="G475" s="3" t="s">
        <v>621</v>
      </c>
      <c r="H475" s="3" t="s">
        <v>621</v>
      </c>
      <c r="I475" s="3" t="s">
        <v>621</v>
      </c>
      <c r="J475" s="3" t="s">
        <v>622</v>
      </c>
      <c r="K475" s="3" t="s">
        <v>621</v>
      </c>
      <c r="L475" s="3" t="s">
        <v>621</v>
      </c>
      <c r="M475" s="3" t="s">
        <v>621</v>
      </c>
      <c r="N475" s="3" t="s">
        <v>621</v>
      </c>
      <c r="O475" s="3" t="s">
        <v>621</v>
      </c>
      <c r="P475" s="3" t="s">
        <v>621</v>
      </c>
      <c r="Q475" s="3" t="s">
        <v>622</v>
      </c>
      <c r="R475" s="3" t="s">
        <v>621</v>
      </c>
      <c r="S475" s="3" t="s">
        <v>621</v>
      </c>
      <c r="T475" s="3" t="s">
        <v>621</v>
      </c>
      <c r="U475" s="3" t="s">
        <v>621</v>
      </c>
      <c r="V475" s="3" t="s">
        <v>621</v>
      </c>
      <c r="Y475" s="20">
        <f t="shared" si="21"/>
        <v>0</v>
      </c>
      <c r="AC475" s="3">
        <f t="shared" si="22"/>
        <v>0</v>
      </c>
      <c r="AD475" s="3">
        <f t="shared" si="23"/>
        <v>0</v>
      </c>
    </row>
    <row r="476" spans="1:30" ht="15" customHeight="1" x14ac:dyDescent="0.25">
      <c r="A476" s="3" t="s">
        <v>605</v>
      </c>
      <c r="B476" s="3" t="s">
        <v>611</v>
      </c>
      <c r="C476" s="3">
        <v>2013</v>
      </c>
      <c r="D476" s="3" t="s">
        <v>919</v>
      </c>
      <c r="E476" s="3" t="s">
        <v>854</v>
      </c>
      <c r="F476" s="3">
        <v>2.1219999999999999</v>
      </c>
      <c r="G476" s="3" t="s">
        <v>869</v>
      </c>
      <c r="H476" s="3">
        <v>1.49E-2</v>
      </c>
      <c r="I476" s="3">
        <v>85</v>
      </c>
      <c r="J476" s="3" t="s">
        <v>622</v>
      </c>
      <c r="K476" s="3" t="s">
        <v>621</v>
      </c>
      <c r="L476" s="3" t="s">
        <v>621</v>
      </c>
      <c r="M476" s="3" t="s">
        <v>621</v>
      </c>
      <c r="N476" s="3" t="s">
        <v>621</v>
      </c>
      <c r="O476" s="3" t="s">
        <v>621</v>
      </c>
      <c r="P476" s="3" t="s">
        <v>621</v>
      </c>
      <c r="Q476" s="3" t="s">
        <v>622</v>
      </c>
      <c r="R476" s="3" t="s">
        <v>621</v>
      </c>
      <c r="S476" s="3" t="s">
        <v>621</v>
      </c>
      <c r="T476" s="3" t="s">
        <v>621</v>
      </c>
      <c r="U476" s="3" t="s">
        <v>621</v>
      </c>
      <c r="V476" s="3" t="s">
        <v>621</v>
      </c>
      <c r="Y476" s="20">
        <f t="shared" si="21"/>
        <v>2.1368999999999998</v>
      </c>
      <c r="AC476" s="3">
        <f t="shared" si="22"/>
        <v>2.5139999999999998</v>
      </c>
      <c r="AD476" s="3">
        <f t="shared" si="23"/>
        <v>0.37709999999999999</v>
      </c>
    </row>
  </sheetData>
  <autoFilter ref="A1:AD476"/>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O73"/>
  <sheetViews>
    <sheetView tabSelected="1" zoomScaleNormal="100" workbookViewId="0">
      <selection activeCell="B4" sqref="B4:F4"/>
    </sheetView>
  </sheetViews>
  <sheetFormatPr defaultRowHeight="15" x14ac:dyDescent="0.25"/>
  <cols>
    <col min="1" max="3" width="9.140625" style="161" customWidth="1"/>
    <col min="4" max="4" width="23.5703125" style="161" customWidth="1"/>
    <col min="5" max="5" width="19.5703125" style="161" customWidth="1"/>
    <col min="6" max="6" width="3.28515625" style="161" customWidth="1"/>
    <col min="7" max="7" width="20" style="161" customWidth="1"/>
    <col min="8" max="8" width="8.7109375" style="161" customWidth="1"/>
    <col min="9" max="9" width="7.28515625" style="161" customWidth="1"/>
    <col min="10" max="10" width="3.28515625" style="161" customWidth="1"/>
    <col min="11" max="11" width="19" style="161" customWidth="1"/>
    <col min="12" max="12" width="28.7109375" style="161" customWidth="1"/>
    <col min="13" max="13" width="6.85546875" style="161" customWidth="1"/>
    <col min="14" max="14" width="12" style="161" customWidth="1"/>
    <col min="15" max="15" width="9.140625" style="161" customWidth="1"/>
    <col min="16" max="16" width="9.85546875" style="161" bestFit="1" customWidth="1"/>
    <col min="17" max="256" width="9.140625" style="161"/>
    <col min="257" max="259" width="9.140625" style="161" customWidth="1"/>
    <col min="260" max="260" width="22.7109375" style="161" customWidth="1"/>
    <col min="261" max="261" width="19.5703125" style="161" customWidth="1"/>
    <col min="262" max="262" width="3.28515625" style="161" customWidth="1"/>
    <col min="263" max="263" width="20" style="161" customWidth="1"/>
    <col min="264" max="264" width="8.7109375" style="161" customWidth="1"/>
    <col min="265" max="265" width="7.28515625" style="161" customWidth="1"/>
    <col min="266" max="266" width="3.28515625" style="161" customWidth="1"/>
    <col min="267" max="267" width="19" style="161" customWidth="1"/>
    <col min="268" max="268" width="27.7109375" style="161" customWidth="1"/>
    <col min="269" max="269" width="6.85546875" style="161" customWidth="1"/>
    <col min="270" max="270" width="12" style="161" customWidth="1"/>
    <col min="271" max="271" width="9.140625" style="161" customWidth="1"/>
    <col min="272" max="272" width="9.85546875" style="161" bestFit="1" customWidth="1"/>
    <col min="273" max="512" width="9.140625" style="161"/>
    <col min="513" max="515" width="9.140625" style="161" customWidth="1"/>
    <col min="516" max="516" width="22.7109375" style="161" customWidth="1"/>
    <col min="517" max="517" width="19.5703125" style="161" customWidth="1"/>
    <col min="518" max="518" width="3.28515625" style="161" customWidth="1"/>
    <col min="519" max="519" width="20" style="161" customWidth="1"/>
    <col min="520" max="520" width="8.7109375" style="161" customWidth="1"/>
    <col min="521" max="521" width="7.28515625" style="161" customWidth="1"/>
    <col min="522" max="522" width="3.28515625" style="161" customWidth="1"/>
    <col min="523" max="523" width="19" style="161" customWidth="1"/>
    <col min="524" max="524" width="27.7109375" style="161" customWidth="1"/>
    <col min="525" max="525" width="6.85546875" style="161" customWidth="1"/>
    <col min="526" max="526" width="12" style="161" customWidth="1"/>
    <col min="527" max="527" width="9.140625" style="161" customWidth="1"/>
    <col min="528" max="528" width="9.85546875" style="161" bestFit="1" customWidth="1"/>
    <col min="529" max="768" width="9.140625" style="161"/>
    <col min="769" max="771" width="9.140625" style="161" customWidth="1"/>
    <col min="772" max="772" width="22.7109375" style="161" customWidth="1"/>
    <col min="773" max="773" width="19.5703125" style="161" customWidth="1"/>
    <col min="774" max="774" width="3.28515625" style="161" customWidth="1"/>
    <col min="775" max="775" width="20" style="161" customWidth="1"/>
    <col min="776" max="776" width="8.7109375" style="161" customWidth="1"/>
    <col min="777" max="777" width="7.28515625" style="161" customWidth="1"/>
    <col min="778" max="778" width="3.28515625" style="161" customWidth="1"/>
    <col min="779" max="779" width="19" style="161" customWidth="1"/>
    <col min="780" max="780" width="27.7109375" style="161" customWidth="1"/>
    <col min="781" max="781" width="6.85546875" style="161" customWidth="1"/>
    <col min="782" max="782" width="12" style="161" customWidth="1"/>
    <col min="783" max="783" width="9.140625" style="161" customWidth="1"/>
    <col min="784" max="784" width="9.85546875" style="161" bestFit="1" customWidth="1"/>
    <col min="785" max="1024" width="9.140625" style="161"/>
    <col min="1025" max="1027" width="9.140625" style="161" customWidth="1"/>
    <col min="1028" max="1028" width="22.7109375" style="161" customWidth="1"/>
    <col min="1029" max="1029" width="19.5703125" style="161" customWidth="1"/>
    <col min="1030" max="1030" width="3.28515625" style="161" customWidth="1"/>
    <col min="1031" max="1031" width="20" style="161" customWidth="1"/>
    <col min="1032" max="1032" width="8.7109375" style="161" customWidth="1"/>
    <col min="1033" max="1033" width="7.28515625" style="161" customWidth="1"/>
    <col min="1034" max="1034" width="3.28515625" style="161" customWidth="1"/>
    <col min="1035" max="1035" width="19" style="161" customWidth="1"/>
    <col min="1036" max="1036" width="27.7109375" style="161" customWidth="1"/>
    <col min="1037" max="1037" width="6.85546875" style="161" customWidth="1"/>
    <col min="1038" max="1038" width="12" style="161" customWidth="1"/>
    <col min="1039" max="1039" width="9.140625" style="161" customWidth="1"/>
    <col min="1040" max="1040" width="9.85546875" style="161" bestFit="1" customWidth="1"/>
    <col min="1041" max="1280" width="9.140625" style="161"/>
    <col min="1281" max="1283" width="9.140625" style="161" customWidth="1"/>
    <col min="1284" max="1284" width="22.7109375" style="161" customWidth="1"/>
    <col min="1285" max="1285" width="19.5703125" style="161" customWidth="1"/>
    <col min="1286" max="1286" width="3.28515625" style="161" customWidth="1"/>
    <col min="1287" max="1287" width="20" style="161" customWidth="1"/>
    <col min="1288" max="1288" width="8.7109375" style="161" customWidth="1"/>
    <col min="1289" max="1289" width="7.28515625" style="161" customWidth="1"/>
    <col min="1290" max="1290" width="3.28515625" style="161" customWidth="1"/>
    <col min="1291" max="1291" width="19" style="161" customWidth="1"/>
    <col min="1292" max="1292" width="27.7109375" style="161" customWidth="1"/>
    <col min="1293" max="1293" width="6.85546875" style="161" customWidth="1"/>
    <col min="1294" max="1294" width="12" style="161" customWidth="1"/>
    <col min="1295" max="1295" width="9.140625" style="161" customWidth="1"/>
    <col min="1296" max="1296" width="9.85546875" style="161" bestFit="1" customWidth="1"/>
    <col min="1297" max="1536" width="9.140625" style="161"/>
    <col min="1537" max="1539" width="9.140625" style="161" customWidth="1"/>
    <col min="1540" max="1540" width="22.7109375" style="161" customWidth="1"/>
    <col min="1541" max="1541" width="19.5703125" style="161" customWidth="1"/>
    <col min="1542" max="1542" width="3.28515625" style="161" customWidth="1"/>
    <col min="1543" max="1543" width="20" style="161" customWidth="1"/>
    <col min="1544" max="1544" width="8.7109375" style="161" customWidth="1"/>
    <col min="1545" max="1545" width="7.28515625" style="161" customWidth="1"/>
    <col min="1546" max="1546" width="3.28515625" style="161" customWidth="1"/>
    <col min="1547" max="1547" width="19" style="161" customWidth="1"/>
    <col min="1548" max="1548" width="27.7109375" style="161" customWidth="1"/>
    <col min="1549" max="1549" width="6.85546875" style="161" customWidth="1"/>
    <col min="1550" max="1550" width="12" style="161" customWidth="1"/>
    <col min="1551" max="1551" width="9.140625" style="161" customWidth="1"/>
    <col min="1552" max="1552" width="9.85546875" style="161" bestFit="1" customWidth="1"/>
    <col min="1553" max="1792" width="9.140625" style="161"/>
    <col min="1793" max="1795" width="9.140625" style="161" customWidth="1"/>
    <col min="1796" max="1796" width="22.7109375" style="161" customWidth="1"/>
    <col min="1797" max="1797" width="19.5703125" style="161" customWidth="1"/>
    <col min="1798" max="1798" width="3.28515625" style="161" customWidth="1"/>
    <col min="1799" max="1799" width="20" style="161" customWidth="1"/>
    <col min="1800" max="1800" width="8.7109375" style="161" customWidth="1"/>
    <col min="1801" max="1801" width="7.28515625" style="161" customWidth="1"/>
    <col min="1802" max="1802" width="3.28515625" style="161" customWidth="1"/>
    <col min="1803" max="1803" width="19" style="161" customWidth="1"/>
    <col min="1804" max="1804" width="27.7109375" style="161" customWidth="1"/>
    <col min="1805" max="1805" width="6.85546875" style="161" customWidth="1"/>
    <col min="1806" max="1806" width="12" style="161" customWidth="1"/>
    <col min="1807" max="1807" width="9.140625" style="161" customWidth="1"/>
    <col min="1808" max="1808" width="9.85546875" style="161" bestFit="1" customWidth="1"/>
    <col min="1809" max="2048" width="9.140625" style="161"/>
    <col min="2049" max="2051" width="9.140625" style="161" customWidth="1"/>
    <col min="2052" max="2052" width="22.7109375" style="161" customWidth="1"/>
    <col min="2053" max="2053" width="19.5703125" style="161" customWidth="1"/>
    <col min="2054" max="2054" width="3.28515625" style="161" customWidth="1"/>
    <col min="2055" max="2055" width="20" style="161" customWidth="1"/>
    <col min="2056" max="2056" width="8.7109375" style="161" customWidth="1"/>
    <col min="2057" max="2057" width="7.28515625" style="161" customWidth="1"/>
    <col min="2058" max="2058" width="3.28515625" style="161" customWidth="1"/>
    <col min="2059" max="2059" width="19" style="161" customWidth="1"/>
    <col min="2060" max="2060" width="27.7109375" style="161" customWidth="1"/>
    <col min="2061" max="2061" width="6.85546875" style="161" customWidth="1"/>
    <col min="2062" max="2062" width="12" style="161" customWidth="1"/>
    <col min="2063" max="2063" width="9.140625" style="161" customWidth="1"/>
    <col min="2064" max="2064" width="9.85546875" style="161" bestFit="1" customWidth="1"/>
    <col min="2065" max="2304" width="9.140625" style="161"/>
    <col min="2305" max="2307" width="9.140625" style="161" customWidth="1"/>
    <col min="2308" max="2308" width="22.7109375" style="161" customWidth="1"/>
    <col min="2309" max="2309" width="19.5703125" style="161" customWidth="1"/>
    <col min="2310" max="2310" width="3.28515625" style="161" customWidth="1"/>
    <col min="2311" max="2311" width="20" style="161" customWidth="1"/>
    <col min="2312" max="2312" width="8.7109375" style="161" customWidth="1"/>
    <col min="2313" max="2313" width="7.28515625" style="161" customWidth="1"/>
    <col min="2314" max="2314" width="3.28515625" style="161" customWidth="1"/>
    <col min="2315" max="2315" width="19" style="161" customWidth="1"/>
    <col min="2316" max="2316" width="27.7109375" style="161" customWidth="1"/>
    <col min="2317" max="2317" width="6.85546875" style="161" customWidth="1"/>
    <col min="2318" max="2318" width="12" style="161" customWidth="1"/>
    <col min="2319" max="2319" width="9.140625" style="161" customWidth="1"/>
    <col min="2320" max="2320" width="9.85546875" style="161" bestFit="1" customWidth="1"/>
    <col min="2321" max="2560" width="9.140625" style="161"/>
    <col min="2561" max="2563" width="9.140625" style="161" customWidth="1"/>
    <col min="2564" max="2564" width="22.7109375" style="161" customWidth="1"/>
    <col min="2565" max="2565" width="19.5703125" style="161" customWidth="1"/>
    <col min="2566" max="2566" width="3.28515625" style="161" customWidth="1"/>
    <col min="2567" max="2567" width="20" style="161" customWidth="1"/>
    <col min="2568" max="2568" width="8.7109375" style="161" customWidth="1"/>
    <col min="2569" max="2569" width="7.28515625" style="161" customWidth="1"/>
    <col min="2570" max="2570" width="3.28515625" style="161" customWidth="1"/>
    <col min="2571" max="2571" width="19" style="161" customWidth="1"/>
    <col min="2572" max="2572" width="27.7109375" style="161" customWidth="1"/>
    <col min="2573" max="2573" width="6.85546875" style="161" customWidth="1"/>
    <col min="2574" max="2574" width="12" style="161" customWidth="1"/>
    <col min="2575" max="2575" width="9.140625" style="161" customWidth="1"/>
    <col min="2576" max="2576" width="9.85546875" style="161" bestFit="1" customWidth="1"/>
    <col min="2577" max="2816" width="9.140625" style="161"/>
    <col min="2817" max="2819" width="9.140625" style="161" customWidth="1"/>
    <col min="2820" max="2820" width="22.7109375" style="161" customWidth="1"/>
    <col min="2821" max="2821" width="19.5703125" style="161" customWidth="1"/>
    <col min="2822" max="2822" width="3.28515625" style="161" customWidth="1"/>
    <col min="2823" max="2823" width="20" style="161" customWidth="1"/>
    <col min="2824" max="2824" width="8.7109375" style="161" customWidth="1"/>
    <col min="2825" max="2825" width="7.28515625" style="161" customWidth="1"/>
    <col min="2826" max="2826" width="3.28515625" style="161" customWidth="1"/>
    <col min="2827" max="2827" width="19" style="161" customWidth="1"/>
    <col min="2828" max="2828" width="27.7109375" style="161" customWidth="1"/>
    <col min="2829" max="2829" width="6.85546875" style="161" customWidth="1"/>
    <col min="2830" max="2830" width="12" style="161" customWidth="1"/>
    <col min="2831" max="2831" width="9.140625" style="161" customWidth="1"/>
    <col min="2832" max="2832" width="9.85546875" style="161" bestFit="1" customWidth="1"/>
    <col min="2833" max="3072" width="9.140625" style="161"/>
    <col min="3073" max="3075" width="9.140625" style="161" customWidth="1"/>
    <col min="3076" max="3076" width="22.7109375" style="161" customWidth="1"/>
    <col min="3077" max="3077" width="19.5703125" style="161" customWidth="1"/>
    <col min="3078" max="3078" width="3.28515625" style="161" customWidth="1"/>
    <col min="3079" max="3079" width="20" style="161" customWidth="1"/>
    <col min="3080" max="3080" width="8.7109375" style="161" customWidth="1"/>
    <col min="3081" max="3081" width="7.28515625" style="161" customWidth="1"/>
    <col min="3082" max="3082" width="3.28515625" style="161" customWidth="1"/>
    <col min="3083" max="3083" width="19" style="161" customWidth="1"/>
    <col min="3084" max="3084" width="27.7109375" style="161" customWidth="1"/>
    <col min="3085" max="3085" width="6.85546875" style="161" customWidth="1"/>
    <col min="3086" max="3086" width="12" style="161" customWidth="1"/>
    <col min="3087" max="3087" width="9.140625" style="161" customWidth="1"/>
    <col min="3088" max="3088" width="9.85546875" style="161" bestFit="1" customWidth="1"/>
    <col min="3089" max="3328" width="9.140625" style="161"/>
    <col min="3329" max="3331" width="9.140625" style="161" customWidth="1"/>
    <col min="3332" max="3332" width="22.7109375" style="161" customWidth="1"/>
    <col min="3333" max="3333" width="19.5703125" style="161" customWidth="1"/>
    <col min="3334" max="3334" width="3.28515625" style="161" customWidth="1"/>
    <col min="3335" max="3335" width="20" style="161" customWidth="1"/>
    <col min="3336" max="3336" width="8.7109375" style="161" customWidth="1"/>
    <col min="3337" max="3337" width="7.28515625" style="161" customWidth="1"/>
    <col min="3338" max="3338" width="3.28515625" style="161" customWidth="1"/>
    <col min="3339" max="3339" width="19" style="161" customWidth="1"/>
    <col min="3340" max="3340" width="27.7109375" style="161" customWidth="1"/>
    <col min="3341" max="3341" width="6.85546875" style="161" customWidth="1"/>
    <col min="3342" max="3342" width="12" style="161" customWidth="1"/>
    <col min="3343" max="3343" width="9.140625" style="161" customWidth="1"/>
    <col min="3344" max="3344" width="9.85546875" style="161" bestFit="1" customWidth="1"/>
    <col min="3345" max="3584" width="9.140625" style="161"/>
    <col min="3585" max="3587" width="9.140625" style="161" customWidth="1"/>
    <col min="3588" max="3588" width="22.7109375" style="161" customWidth="1"/>
    <col min="3589" max="3589" width="19.5703125" style="161" customWidth="1"/>
    <col min="3590" max="3590" width="3.28515625" style="161" customWidth="1"/>
    <col min="3591" max="3591" width="20" style="161" customWidth="1"/>
    <col min="3592" max="3592" width="8.7109375" style="161" customWidth="1"/>
    <col min="3593" max="3593" width="7.28515625" style="161" customWidth="1"/>
    <col min="3594" max="3594" width="3.28515625" style="161" customWidth="1"/>
    <col min="3595" max="3595" width="19" style="161" customWidth="1"/>
    <col min="3596" max="3596" width="27.7109375" style="161" customWidth="1"/>
    <col min="3597" max="3597" width="6.85546875" style="161" customWidth="1"/>
    <col min="3598" max="3598" width="12" style="161" customWidth="1"/>
    <col min="3599" max="3599" width="9.140625" style="161" customWidth="1"/>
    <col min="3600" max="3600" width="9.85546875" style="161" bestFit="1" customWidth="1"/>
    <col min="3601" max="3840" width="9.140625" style="161"/>
    <col min="3841" max="3843" width="9.140625" style="161" customWidth="1"/>
    <col min="3844" max="3844" width="22.7109375" style="161" customWidth="1"/>
    <col min="3845" max="3845" width="19.5703125" style="161" customWidth="1"/>
    <col min="3846" max="3846" width="3.28515625" style="161" customWidth="1"/>
    <col min="3847" max="3847" width="20" style="161" customWidth="1"/>
    <col min="3848" max="3848" width="8.7109375" style="161" customWidth="1"/>
    <col min="3849" max="3849" width="7.28515625" style="161" customWidth="1"/>
    <col min="3850" max="3850" width="3.28515625" style="161" customWidth="1"/>
    <col min="3851" max="3851" width="19" style="161" customWidth="1"/>
    <col min="3852" max="3852" width="27.7109375" style="161" customWidth="1"/>
    <col min="3853" max="3853" width="6.85546875" style="161" customWidth="1"/>
    <col min="3854" max="3854" width="12" style="161" customWidth="1"/>
    <col min="3855" max="3855" width="9.140625" style="161" customWidth="1"/>
    <col min="3856" max="3856" width="9.85546875" style="161" bestFit="1" customWidth="1"/>
    <col min="3857" max="4096" width="9.140625" style="161"/>
    <col min="4097" max="4099" width="9.140625" style="161" customWidth="1"/>
    <col min="4100" max="4100" width="22.7109375" style="161" customWidth="1"/>
    <col min="4101" max="4101" width="19.5703125" style="161" customWidth="1"/>
    <col min="4102" max="4102" width="3.28515625" style="161" customWidth="1"/>
    <col min="4103" max="4103" width="20" style="161" customWidth="1"/>
    <col min="4104" max="4104" width="8.7109375" style="161" customWidth="1"/>
    <col min="4105" max="4105" width="7.28515625" style="161" customWidth="1"/>
    <col min="4106" max="4106" width="3.28515625" style="161" customWidth="1"/>
    <col min="4107" max="4107" width="19" style="161" customWidth="1"/>
    <col min="4108" max="4108" width="27.7109375" style="161" customWidth="1"/>
    <col min="4109" max="4109" width="6.85546875" style="161" customWidth="1"/>
    <col min="4110" max="4110" width="12" style="161" customWidth="1"/>
    <col min="4111" max="4111" width="9.140625" style="161" customWidth="1"/>
    <col min="4112" max="4112" width="9.85546875" style="161" bestFit="1" customWidth="1"/>
    <col min="4113" max="4352" width="9.140625" style="161"/>
    <col min="4353" max="4355" width="9.140625" style="161" customWidth="1"/>
    <col min="4356" max="4356" width="22.7109375" style="161" customWidth="1"/>
    <col min="4357" max="4357" width="19.5703125" style="161" customWidth="1"/>
    <col min="4358" max="4358" width="3.28515625" style="161" customWidth="1"/>
    <col min="4359" max="4359" width="20" style="161" customWidth="1"/>
    <col min="4360" max="4360" width="8.7109375" style="161" customWidth="1"/>
    <col min="4361" max="4361" width="7.28515625" style="161" customWidth="1"/>
    <col min="4362" max="4362" width="3.28515625" style="161" customWidth="1"/>
    <col min="4363" max="4363" width="19" style="161" customWidth="1"/>
    <col min="4364" max="4364" width="27.7109375" style="161" customWidth="1"/>
    <col min="4365" max="4365" width="6.85546875" style="161" customWidth="1"/>
    <col min="4366" max="4366" width="12" style="161" customWidth="1"/>
    <col min="4367" max="4367" width="9.140625" style="161" customWidth="1"/>
    <col min="4368" max="4368" width="9.85546875" style="161" bestFit="1" customWidth="1"/>
    <col min="4369" max="4608" width="9.140625" style="161"/>
    <col min="4609" max="4611" width="9.140625" style="161" customWidth="1"/>
    <col min="4612" max="4612" width="22.7109375" style="161" customWidth="1"/>
    <col min="4613" max="4613" width="19.5703125" style="161" customWidth="1"/>
    <col min="4614" max="4614" width="3.28515625" style="161" customWidth="1"/>
    <col min="4615" max="4615" width="20" style="161" customWidth="1"/>
    <col min="4616" max="4616" width="8.7109375" style="161" customWidth="1"/>
    <col min="4617" max="4617" width="7.28515625" style="161" customWidth="1"/>
    <col min="4618" max="4618" width="3.28515625" style="161" customWidth="1"/>
    <col min="4619" max="4619" width="19" style="161" customWidth="1"/>
    <col min="4620" max="4620" width="27.7109375" style="161" customWidth="1"/>
    <col min="4621" max="4621" width="6.85546875" style="161" customWidth="1"/>
    <col min="4622" max="4622" width="12" style="161" customWidth="1"/>
    <col min="4623" max="4623" width="9.140625" style="161" customWidth="1"/>
    <col min="4624" max="4624" width="9.85546875" style="161" bestFit="1" customWidth="1"/>
    <col min="4625" max="4864" width="9.140625" style="161"/>
    <col min="4865" max="4867" width="9.140625" style="161" customWidth="1"/>
    <col min="4868" max="4868" width="22.7109375" style="161" customWidth="1"/>
    <col min="4869" max="4869" width="19.5703125" style="161" customWidth="1"/>
    <col min="4870" max="4870" width="3.28515625" style="161" customWidth="1"/>
    <col min="4871" max="4871" width="20" style="161" customWidth="1"/>
    <col min="4872" max="4872" width="8.7109375" style="161" customWidth="1"/>
    <col min="4873" max="4873" width="7.28515625" style="161" customWidth="1"/>
    <col min="4874" max="4874" width="3.28515625" style="161" customWidth="1"/>
    <col min="4875" max="4875" width="19" style="161" customWidth="1"/>
    <col min="4876" max="4876" width="27.7109375" style="161" customWidth="1"/>
    <col min="4877" max="4877" width="6.85546875" style="161" customWidth="1"/>
    <col min="4878" max="4878" width="12" style="161" customWidth="1"/>
    <col min="4879" max="4879" width="9.140625" style="161" customWidth="1"/>
    <col min="4880" max="4880" width="9.85546875" style="161" bestFit="1" customWidth="1"/>
    <col min="4881" max="5120" width="9.140625" style="161"/>
    <col min="5121" max="5123" width="9.140625" style="161" customWidth="1"/>
    <col min="5124" max="5124" width="22.7109375" style="161" customWidth="1"/>
    <col min="5125" max="5125" width="19.5703125" style="161" customWidth="1"/>
    <col min="5126" max="5126" width="3.28515625" style="161" customWidth="1"/>
    <col min="5127" max="5127" width="20" style="161" customWidth="1"/>
    <col min="5128" max="5128" width="8.7109375" style="161" customWidth="1"/>
    <col min="5129" max="5129" width="7.28515625" style="161" customWidth="1"/>
    <col min="5130" max="5130" width="3.28515625" style="161" customWidth="1"/>
    <col min="5131" max="5131" width="19" style="161" customWidth="1"/>
    <col min="5132" max="5132" width="27.7109375" style="161" customWidth="1"/>
    <col min="5133" max="5133" width="6.85546875" style="161" customWidth="1"/>
    <col min="5134" max="5134" width="12" style="161" customWidth="1"/>
    <col min="5135" max="5135" width="9.140625" style="161" customWidth="1"/>
    <col min="5136" max="5136" width="9.85546875" style="161" bestFit="1" customWidth="1"/>
    <col min="5137" max="5376" width="9.140625" style="161"/>
    <col min="5377" max="5379" width="9.140625" style="161" customWidth="1"/>
    <col min="5380" max="5380" width="22.7109375" style="161" customWidth="1"/>
    <col min="5381" max="5381" width="19.5703125" style="161" customWidth="1"/>
    <col min="5382" max="5382" width="3.28515625" style="161" customWidth="1"/>
    <col min="5383" max="5383" width="20" style="161" customWidth="1"/>
    <col min="5384" max="5384" width="8.7109375" style="161" customWidth="1"/>
    <col min="5385" max="5385" width="7.28515625" style="161" customWidth="1"/>
    <col min="5386" max="5386" width="3.28515625" style="161" customWidth="1"/>
    <col min="5387" max="5387" width="19" style="161" customWidth="1"/>
    <col min="5388" max="5388" width="27.7109375" style="161" customWidth="1"/>
    <col min="5389" max="5389" width="6.85546875" style="161" customWidth="1"/>
    <col min="5390" max="5390" width="12" style="161" customWidth="1"/>
    <col min="5391" max="5391" width="9.140625" style="161" customWidth="1"/>
    <col min="5392" max="5392" width="9.85546875" style="161" bestFit="1" customWidth="1"/>
    <col min="5393" max="5632" width="9.140625" style="161"/>
    <col min="5633" max="5635" width="9.140625" style="161" customWidth="1"/>
    <col min="5636" max="5636" width="22.7109375" style="161" customWidth="1"/>
    <col min="5637" max="5637" width="19.5703125" style="161" customWidth="1"/>
    <col min="5638" max="5638" width="3.28515625" style="161" customWidth="1"/>
    <col min="5639" max="5639" width="20" style="161" customWidth="1"/>
    <col min="5640" max="5640" width="8.7109375" style="161" customWidth="1"/>
    <col min="5641" max="5641" width="7.28515625" style="161" customWidth="1"/>
    <col min="5642" max="5642" width="3.28515625" style="161" customWidth="1"/>
    <col min="5643" max="5643" width="19" style="161" customWidth="1"/>
    <col min="5644" max="5644" width="27.7109375" style="161" customWidth="1"/>
    <col min="5645" max="5645" width="6.85546875" style="161" customWidth="1"/>
    <col min="5646" max="5646" width="12" style="161" customWidth="1"/>
    <col min="5647" max="5647" width="9.140625" style="161" customWidth="1"/>
    <col min="5648" max="5648" width="9.85546875" style="161" bestFit="1" customWidth="1"/>
    <col min="5649" max="5888" width="9.140625" style="161"/>
    <col min="5889" max="5891" width="9.140625" style="161" customWidth="1"/>
    <col min="5892" max="5892" width="22.7109375" style="161" customWidth="1"/>
    <col min="5893" max="5893" width="19.5703125" style="161" customWidth="1"/>
    <col min="5894" max="5894" width="3.28515625" style="161" customWidth="1"/>
    <col min="5895" max="5895" width="20" style="161" customWidth="1"/>
    <col min="5896" max="5896" width="8.7109375" style="161" customWidth="1"/>
    <col min="5897" max="5897" width="7.28515625" style="161" customWidth="1"/>
    <col min="5898" max="5898" width="3.28515625" style="161" customWidth="1"/>
    <col min="5899" max="5899" width="19" style="161" customWidth="1"/>
    <col min="5900" max="5900" width="27.7109375" style="161" customWidth="1"/>
    <col min="5901" max="5901" width="6.85546875" style="161" customWidth="1"/>
    <col min="5902" max="5902" width="12" style="161" customWidth="1"/>
    <col min="5903" max="5903" width="9.140625" style="161" customWidth="1"/>
    <col min="5904" max="5904" width="9.85546875" style="161" bestFit="1" customWidth="1"/>
    <col min="5905" max="6144" width="9.140625" style="161"/>
    <col min="6145" max="6147" width="9.140625" style="161" customWidth="1"/>
    <col min="6148" max="6148" width="22.7109375" style="161" customWidth="1"/>
    <col min="6149" max="6149" width="19.5703125" style="161" customWidth="1"/>
    <col min="6150" max="6150" width="3.28515625" style="161" customWidth="1"/>
    <col min="6151" max="6151" width="20" style="161" customWidth="1"/>
    <col min="6152" max="6152" width="8.7109375" style="161" customWidth="1"/>
    <col min="6153" max="6153" width="7.28515625" style="161" customWidth="1"/>
    <col min="6154" max="6154" width="3.28515625" style="161" customWidth="1"/>
    <col min="6155" max="6155" width="19" style="161" customWidth="1"/>
    <col min="6156" max="6156" width="27.7109375" style="161" customWidth="1"/>
    <col min="6157" max="6157" width="6.85546875" style="161" customWidth="1"/>
    <col min="6158" max="6158" width="12" style="161" customWidth="1"/>
    <col min="6159" max="6159" width="9.140625" style="161" customWidth="1"/>
    <col min="6160" max="6160" width="9.85546875" style="161" bestFit="1" customWidth="1"/>
    <col min="6161" max="6400" width="9.140625" style="161"/>
    <col min="6401" max="6403" width="9.140625" style="161" customWidth="1"/>
    <col min="6404" max="6404" width="22.7109375" style="161" customWidth="1"/>
    <col min="6405" max="6405" width="19.5703125" style="161" customWidth="1"/>
    <col min="6406" max="6406" width="3.28515625" style="161" customWidth="1"/>
    <col min="6407" max="6407" width="20" style="161" customWidth="1"/>
    <col min="6408" max="6408" width="8.7109375" style="161" customWidth="1"/>
    <col min="6409" max="6409" width="7.28515625" style="161" customWidth="1"/>
    <col min="6410" max="6410" width="3.28515625" style="161" customWidth="1"/>
    <col min="6411" max="6411" width="19" style="161" customWidth="1"/>
    <col min="6412" max="6412" width="27.7109375" style="161" customWidth="1"/>
    <col min="6413" max="6413" width="6.85546875" style="161" customWidth="1"/>
    <col min="6414" max="6414" width="12" style="161" customWidth="1"/>
    <col min="6415" max="6415" width="9.140625" style="161" customWidth="1"/>
    <col min="6416" max="6416" width="9.85546875" style="161" bestFit="1" customWidth="1"/>
    <col min="6417" max="6656" width="9.140625" style="161"/>
    <col min="6657" max="6659" width="9.140625" style="161" customWidth="1"/>
    <col min="6660" max="6660" width="22.7109375" style="161" customWidth="1"/>
    <col min="6661" max="6661" width="19.5703125" style="161" customWidth="1"/>
    <col min="6662" max="6662" width="3.28515625" style="161" customWidth="1"/>
    <col min="6663" max="6663" width="20" style="161" customWidth="1"/>
    <col min="6664" max="6664" width="8.7109375" style="161" customWidth="1"/>
    <col min="6665" max="6665" width="7.28515625" style="161" customWidth="1"/>
    <col min="6666" max="6666" width="3.28515625" style="161" customWidth="1"/>
    <col min="6667" max="6667" width="19" style="161" customWidth="1"/>
    <col min="6668" max="6668" width="27.7109375" style="161" customWidth="1"/>
    <col min="6669" max="6669" width="6.85546875" style="161" customWidth="1"/>
    <col min="6670" max="6670" width="12" style="161" customWidth="1"/>
    <col min="6671" max="6671" width="9.140625" style="161" customWidth="1"/>
    <col min="6672" max="6672" width="9.85546875" style="161" bestFit="1" customWidth="1"/>
    <col min="6673" max="6912" width="9.140625" style="161"/>
    <col min="6913" max="6915" width="9.140625" style="161" customWidth="1"/>
    <col min="6916" max="6916" width="22.7109375" style="161" customWidth="1"/>
    <col min="6917" max="6917" width="19.5703125" style="161" customWidth="1"/>
    <col min="6918" max="6918" width="3.28515625" style="161" customWidth="1"/>
    <col min="6919" max="6919" width="20" style="161" customWidth="1"/>
    <col min="6920" max="6920" width="8.7109375" style="161" customWidth="1"/>
    <col min="6921" max="6921" width="7.28515625" style="161" customWidth="1"/>
    <col min="6922" max="6922" width="3.28515625" style="161" customWidth="1"/>
    <col min="6923" max="6923" width="19" style="161" customWidth="1"/>
    <col min="6924" max="6924" width="27.7109375" style="161" customWidth="1"/>
    <col min="6925" max="6925" width="6.85546875" style="161" customWidth="1"/>
    <col min="6926" max="6926" width="12" style="161" customWidth="1"/>
    <col min="6927" max="6927" width="9.140625" style="161" customWidth="1"/>
    <col min="6928" max="6928" width="9.85546875" style="161" bestFit="1" customWidth="1"/>
    <col min="6929" max="7168" width="9.140625" style="161"/>
    <col min="7169" max="7171" width="9.140625" style="161" customWidth="1"/>
    <col min="7172" max="7172" width="22.7109375" style="161" customWidth="1"/>
    <col min="7173" max="7173" width="19.5703125" style="161" customWidth="1"/>
    <col min="7174" max="7174" width="3.28515625" style="161" customWidth="1"/>
    <col min="7175" max="7175" width="20" style="161" customWidth="1"/>
    <col min="7176" max="7176" width="8.7109375" style="161" customWidth="1"/>
    <col min="7177" max="7177" width="7.28515625" style="161" customWidth="1"/>
    <col min="7178" max="7178" width="3.28515625" style="161" customWidth="1"/>
    <col min="7179" max="7179" width="19" style="161" customWidth="1"/>
    <col min="7180" max="7180" width="27.7109375" style="161" customWidth="1"/>
    <col min="7181" max="7181" width="6.85546875" style="161" customWidth="1"/>
    <col min="7182" max="7182" width="12" style="161" customWidth="1"/>
    <col min="7183" max="7183" width="9.140625" style="161" customWidth="1"/>
    <col min="7184" max="7184" width="9.85546875" style="161" bestFit="1" customWidth="1"/>
    <col min="7185" max="7424" width="9.140625" style="161"/>
    <col min="7425" max="7427" width="9.140625" style="161" customWidth="1"/>
    <col min="7428" max="7428" width="22.7109375" style="161" customWidth="1"/>
    <col min="7429" max="7429" width="19.5703125" style="161" customWidth="1"/>
    <col min="7430" max="7430" width="3.28515625" style="161" customWidth="1"/>
    <col min="7431" max="7431" width="20" style="161" customWidth="1"/>
    <col min="7432" max="7432" width="8.7109375" style="161" customWidth="1"/>
    <col min="7433" max="7433" width="7.28515625" style="161" customWidth="1"/>
    <col min="7434" max="7434" width="3.28515625" style="161" customWidth="1"/>
    <col min="7435" max="7435" width="19" style="161" customWidth="1"/>
    <col min="7436" max="7436" width="27.7109375" style="161" customWidth="1"/>
    <col min="7437" max="7437" width="6.85546875" style="161" customWidth="1"/>
    <col min="7438" max="7438" width="12" style="161" customWidth="1"/>
    <col min="7439" max="7439" width="9.140625" style="161" customWidth="1"/>
    <col min="7440" max="7440" width="9.85546875" style="161" bestFit="1" customWidth="1"/>
    <col min="7441" max="7680" width="9.140625" style="161"/>
    <col min="7681" max="7683" width="9.140625" style="161" customWidth="1"/>
    <col min="7684" max="7684" width="22.7109375" style="161" customWidth="1"/>
    <col min="7685" max="7685" width="19.5703125" style="161" customWidth="1"/>
    <col min="7686" max="7686" width="3.28515625" style="161" customWidth="1"/>
    <col min="7687" max="7687" width="20" style="161" customWidth="1"/>
    <col min="7688" max="7688" width="8.7109375" style="161" customWidth="1"/>
    <col min="7689" max="7689" width="7.28515625" style="161" customWidth="1"/>
    <col min="7690" max="7690" width="3.28515625" style="161" customWidth="1"/>
    <col min="7691" max="7691" width="19" style="161" customWidth="1"/>
    <col min="7692" max="7692" width="27.7109375" style="161" customWidth="1"/>
    <col min="7693" max="7693" width="6.85546875" style="161" customWidth="1"/>
    <col min="7694" max="7694" width="12" style="161" customWidth="1"/>
    <col min="7695" max="7695" width="9.140625" style="161" customWidth="1"/>
    <col min="7696" max="7696" width="9.85546875" style="161" bestFit="1" customWidth="1"/>
    <col min="7697" max="7936" width="9.140625" style="161"/>
    <col min="7937" max="7939" width="9.140625" style="161" customWidth="1"/>
    <col min="7940" max="7940" width="22.7109375" style="161" customWidth="1"/>
    <col min="7941" max="7941" width="19.5703125" style="161" customWidth="1"/>
    <col min="7942" max="7942" width="3.28515625" style="161" customWidth="1"/>
    <col min="7943" max="7943" width="20" style="161" customWidth="1"/>
    <col min="7944" max="7944" width="8.7109375" style="161" customWidth="1"/>
    <col min="7945" max="7945" width="7.28515625" style="161" customWidth="1"/>
    <col min="7946" max="7946" width="3.28515625" style="161" customWidth="1"/>
    <col min="7947" max="7947" width="19" style="161" customWidth="1"/>
    <col min="7948" max="7948" width="27.7109375" style="161" customWidth="1"/>
    <col min="7949" max="7949" width="6.85546875" style="161" customWidth="1"/>
    <col min="7950" max="7950" width="12" style="161" customWidth="1"/>
    <col min="7951" max="7951" width="9.140625" style="161" customWidth="1"/>
    <col min="7952" max="7952" width="9.85546875" style="161" bestFit="1" customWidth="1"/>
    <col min="7953" max="8192" width="9.140625" style="161"/>
    <col min="8193" max="8195" width="9.140625" style="161" customWidth="1"/>
    <col min="8196" max="8196" width="22.7109375" style="161" customWidth="1"/>
    <col min="8197" max="8197" width="19.5703125" style="161" customWidth="1"/>
    <col min="8198" max="8198" width="3.28515625" style="161" customWidth="1"/>
    <col min="8199" max="8199" width="20" style="161" customWidth="1"/>
    <col min="8200" max="8200" width="8.7109375" style="161" customWidth="1"/>
    <col min="8201" max="8201" width="7.28515625" style="161" customWidth="1"/>
    <col min="8202" max="8202" width="3.28515625" style="161" customWidth="1"/>
    <col min="8203" max="8203" width="19" style="161" customWidth="1"/>
    <col min="8204" max="8204" width="27.7109375" style="161" customWidth="1"/>
    <col min="8205" max="8205" width="6.85546875" style="161" customWidth="1"/>
    <col min="8206" max="8206" width="12" style="161" customWidth="1"/>
    <col min="8207" max="8207" width="9.140625" style="161" customWidth="1"/>
    <col min="8208" max="8208" width="9.85546875" style="161" bestFit="1" customWidth="1"/>
    <col min="8209" max="8448" width="9.140625" style="161"/>
    <col min="8449" max="8451" width="9.140625" style="161" customWidth="1"/>
    <col min="8452" max="8452" width="22.7109375" style="161" customWidth="1"/>
    <col min="8453" max="8453" width="19.5703125" style="161" customWidth="1"/>
    <col min="8454" max="8454" width="3.28515625" style="161" customWidth="1"/>
    <col min="8455" max="8455" width="20" style="161" customWidth="1"/>
    <col min="8456" max="8456" width="8.7109375" style="161" customWidth="1"/>
    <col min="8457" max="8457" width="7.28515625" style="161" customWidth="1"/>
    <col min="8458" max="8458" width="3.28515625" style="161" customWidth="1"/>
    <col min="8459" max="8459" width="19" style="161" customWidth="1"/>
    <col min="8460" max="8460" width="27.7109375" style="161" customWidth="1"/>
    <col min="8461" max="8461" width="6.85546875" style="161" customWidth="1"/>
    <col min="8462" max="8462" width="12" style="161" customWidth="1"/>
    <col min="8463" max="8463" width="9.140625" style="161" customWidth="1"/>
    <col min="8464" max="8464" width="9.85546875" style="161" bestFit="1" customWidth="1"/>
    <col min="8465" max="8704" width="9.140625" style="161"/>
    <col min="8705" max="8707" width="9.140625" style="161" customWidth="1"/>
    <col min="8708" max="8708" width="22.7109375" style="161" customWidth="1"/>
    <col min="8709" max="8709" width="19.5703125" style="161" customWidth="1"/>
    <col min="8710" max="8710" width="3.28515625" style="161" customWidth="1"/>
    <col min="8711" max="8711" width="20" style="161" customWidth="1"/>
    <col min="8712" max="8712" width="8.7109375" style="161" customWidth="1"/>
    <col min="8713" max="8713" width="7.28515625" style="161" customWidth="1"/>
    <col min="8714" max="8714" width="3.28515625" style="161" customWidth="1"/>
    <col min="8715" max="8715" width="19" style="161" customWidth="1"/>
    <col min="8716" max="8716" width="27.7109375" style="161" customWidth="1"/>
    <col min="8717" max="8717" width="6.85546875" style="161" customWidth="1"/>
    <col min="8718" max="8718" width="12" style="161" customWidth="1"/>
    <col min="8719" max="8719" width="9.140625" style="161" customWidth="1"/>
    <col min="8720" max="8720" width="9.85546875" style="161" bestFit="1" customWidth="1"/>
    <col min="8721" max="8960" width="9.140625" style="161"/>
    <col min="8961" max="8963" width="9.140625" style="161" customWidth="1"/>
    <col min="8964" max="8964" width="22.7109375" style="161" customWidth="1"/>
    <col min="8965" max="8965" width="19.5703125" style="161" customWidth="1"/>
    <col min="8966" max="8966" width="3.28515625" style="161" customWidth="1"/>
    <col min="8967" max="8967" width="20" style="161" customWidth="1"/>
    <col min="8968" max="8968" width="8.7109375" style="161" customWidth="1"/>
    <col min="8969" max="8969" width="7.28515625" style="161" customWidth="1"/>
    <col min="8970" max="8970" width="3.28515625" style="161" customWidth="1"/>
    <col min="8971" max="8971" width="19" style="161" customWidth="1"/>
    <col min="8972" max="8972" width="27.7109375" style="161" customWidth="1"/>
    <col min="8973" max="8973" width="6.85546875" style="161" customWidth="1"/>
    <col min="8974" max="8974" width="12" style="161" customWidth="1"/>
    <col min="8975" max="8975" width="9.140625" style="161" customWidth="1"/>
    <col min="8976" max="8976" width="9.85546875" style="161" bestFit="1" customWidth="1"/>
    <col min="8977" max="9216" width="9.140625" style="161"/>
    <col min="9217" max="9219" width="9.140625" style="161" customWidth="1"/>
    <col min="9220" max="9220" width="22.7109375" style="161" customWidth="1"/>
    <col min="9221" max="9221" width="19.5703125" style="161" customWidth="1"/>
    <col min="9222" max="9222" width="3.28515625" style="161" customWidth="1"/>
    <col min="9223" max="9223" width="20" style="161" customWidth="1"/>
    <col min="9224" max="9224" width="8.7109375" style="161" customWidth="1"/>
    <col min="9225" max="9225" width="7.28515625" style="161" customWidth="1"/>
    <col min="9226" max="9226" width="3.28515625" style="161" customWidth="1"/>
    <col min="9227" max="9227" width="19" style="161" customWidth="1"/>
    <col min="9228" max="9228" width="27.7109375" style="161" customWidth="1"/>
    <col min="9229" max="9229" width="6.85546875" style="161" customWidth="1"/>
    <col min="9230" max="9230" width="12" style="161" customWidth="1"/>
    <col min="9231" max="9231" width="9.140625" style="161" customWidth="1"/>
    <col min="9232" max="9232" width="9.85546875" style="161" bestFit="1" customWidth="1"/>
    <col min="9233" max="9472" width="9.140625" style="161"/>
    <col min="9473" max="9475" width="9.140625" style="161" customWidth="1"/>
    <col min="9476" max="9476" width="22.7109375" style="161" customWidth="1"/>
    <col min="9477" max="9477" width="19.5703125" style="161" customWidth="1"/>
    <col min="9478" max="9478" width="3.28515625" style="161" customWidth="1"/>
    <col min="9479" max="9479" width="20" style="161" customWidth="1"/>
    <col min="9480" max="9480" width="8.7109375" style="161" customWidth="1"/>
    <col min="9481" max="9481" width="7.28515625" style="161" customWidth="1"/>
    <col min="9482" max="9482" width="3.28515625" style="161" customWidth="1"/>
    <col min="9483" max="9483" width="19" style="161" customWidth="1"/>
    <col min="9484" max="9484" width="27.7109375" style="161" customWidth="1"/>
    <col min="9485" max="9485" width="6.85546875" style="161" customWidth="1"/>
    <col min="9486" max="9486" width="12" style="161" customWidth="1"/>
    <col min="9487" max="9487" width="9.140625" style="161" customWidth="1"/>
    <col min="9488" max="9488" width="9.85546875" style="161" bestFit="1" customWidth="1"/>
    <col min="9489" max="9728" width="9.140625" style="161"/>
    <col min="9729" max="9731" width="9.140625" style="161" customWidth="1"/>
    <col min="9732" max="9732" width="22.7109375" style="161" customWidth="1"/>
    <col min="9733" max="9733" width="19.5703125" style="161" customWidth="1"/>
    <col min="9734" max="9734" width="3.28515625" style="161" customWidth="1"/>
    <col min="9735" max="9735" width="20" style="161" customWidth="1"/>
    <col min="9736" max="9736" width="8.7109375" style="161" customWidth="1"/>
    <col min="9737" max="9737" width="7.28515625" style="161" customWidth="1"/>
    <col min="9738" max="9738" width="3.28515625" style="161" customWidth="1"/>
    <col min="9739" max="9739" width="19" style="161" customWidth="1"/>
    <col min="9740" max="9740" width="27.7109375" style="161" customWidth="1"/>
    <col min="9741" max="9741" width="6.85546875" style="161" customWidth="1"/>
    <col min="9742" max="9742" width="12" style="161" customWidth="1"/>
    <col min="9743" max="9743" width="9.140625" style="161" customWidth="1"/>
    <col min="9744" max="9744" width="9.85546875" style="161" bestFit="1" customWidth="1"/>
    <col min="9745" max="9984" width="9.140625" style="161"/>
    <col min="9985" max="9987" width="9.140625" style="161" customWidth="1"/>
    <col min="9988" max="9988" width="22.7109375" style="161" customWidth="1"/>
    <col min="9989" max="9989" width="19.5703125" style="161" customWidth="1"/>
    <col min="9990" max="9990" width="3.28515625" style="161" customWidth="1"/>
    <col min="9991" max="9991" width="20" style="161" customWidth="1"/>
    <col min="9992" max="9992" width="8.7109375" style="161" customWidth="1"/>
    <col min="9993" max="9993" width="7.28515625" style="161" customWidth="1"/>
    <col min="9994" max="9994" width="3.28515625" style="161" customWidth="1"/>
    <col min="9995" max="9995" width="19" style="161" customWidth="1"/>
    <col min="9996" max="9996" width="27.7109375" style="161" customWidth="1"/>
    <col min="9997" max="9997" width="6.85546875" style="161" customWidth="1"/>
    <col min="9998" max="9998" width="12" style="161" customWidth="1"/>
    <col min="9999" max="9999" width="9.140625" style="161" customWidth="1"/>
    <col min="10000" max="10000" width="9.85546875" style="161" bestFit="1" customWidth="1"/>
    <col min="10001" max="10240" width="9.140625" style="161"/>
    <col min="10241" max="10243" width="9.140625" style="161" customWidth="1"/>
    <col min="10244" max="10244" width="22.7109375" style="161" customWidth="1"/>
    <col min="10245" max="10245" width="19.5703125" style="161" customWidth="1"/>
    <col min="10246" max="10246" width="3.28515625" style="161" customWidth="1"/>
    <col min="10247" max="10247" width="20" style="161" customWidth="1"/>
    <col min="10248" max="10248" width="8.7109375" style="161" customWidth="1"/>
    <col min="10249" max="10249" width="7.28515625" style="161" customWidth="1"/>
    <col min="10250" max="10250" width="3.28515625" style="161" customWidth="1"/>
    <col min="10251" max="10251" width="19" style="161" customWidth="1"/>
    <col min="10252" max="10252" width="27.7109375" style="161" customWidth="1"/>
    <col min="10253" max="10253" width="6.85546875" style="161" customWidth="1"/>
    <col min="10254" max="10254" width="12" style="161" customWidth="1"/>
    <col min="10255" max="10255" width="9.140625" style="161" customWidth="1"/>
    <col min="10256" max="10256" width="9.85546875" style="161" bestFit="1" customWidth="1"/>
    <col min="10257" max="10496" width="9.140625" style="161"/>
    <col min="10497" max="10499" width="9.140625" style="161" customWidth="1"/>
    <col min="10500" max="10500" width="22.7109375" style="161" customWidth="1"/>
    <col min="10501" max="10501" width="19.5703125" style="161" customWidth="1"/>
    <col min="10502" max="10502" width="3.28515625" style="161" customWidth="1"/>
    <col min="10503" max="10503" width="20" style="161" customWidth="1"/>
    <col min="10504" max="10504" width="8.7109375" style="161" customWidth="1"/>
    <col min="10505" max="10505" width="7.28515625" style="161" customWidth="1"/>
    <col min="10506" max="10506" width="3.28515625" style="161" customWidth="1"/>
    <col min="10507" max="10507" width="19" style="161" customWidth="1"/>
    <col min="10508" max="10508" width="27.7109375" style="161" customWidth="1"/>
    <col min="10509" max="10509" width="6.85546875" style="161" customWidth="1"/>
    <col min="10510" max="10510" width="12" style="161" customWidth="1"/>
    <col min="10511" max="10511" width="9.140625" style="161" customWidth="1"/>
    <col min="10512" max="10512" width="9.85546875" style="161" bestFit="1" customWidth="1"/>
    <col min="10513" max="10752" width="9.140625" style="161"/>
    <col min="10753" max="10755" width="9.140625" style="161" customWidth="1"/>
    <col min="10756" max="10756" width="22.7109375" style="161" customWidth="1"/>
    <col min="10757" max="10757" width="19.5703125" style="161" customWidth="1"/>
    <col min="10758" max="10758" width="3.28515625" style="161" customWidth="1"/>
    <col min="10759" max="10759" width="20" style="161" customWidth="1"/>
    <col min="10760" max="10760" width="8.7109375" style="161" customWidth="1"/>
    <col min="10761" max="10761" width="7.28515625" style="161" customWidth="1"/>
    <col min="10762" max="10762" width="3.28515625" style="161" customWidth="1"/>
    <col min="10763" max="10763" width="19" style="161" customWidth="1"/>
    <col min="10764" max="10764" width="27.7109375" style="161" customWidth="1"/>
    <col min="10765" max="10765" width="6.85546875" style="161" customWidth="1"/>
    <col min="10766" max="10766" width="12" style="161" customWidth="1"/>
    <col min="10767" max="10767" width="9.140625" style="161" customWidth="1"/>
    <col min="10768" max="10768" width="9.85546875" style="161" bestFit="1" customWidth="1"/>
    <col min="10769" max="11008" width="9.140625" style="161"/>
    <col min="11009" max="11011" width="9.140625" style="161" customWidth="1"/>
    <col min="11012" max="11012" width="22.7109375" style="161" customWidth="1"/>
    <col min="11013" max="11013" width="19.5703125" style="161" customWidth="1"/>
    <col min="11014" max="11014" width="3.28515625" style="161" customWidth="1"/>
    <col min="11015" max="11015" width="20" style="161" customWidth="1"/>
    <col min="11016" max="11016" width="8.7109375" style="161" customWidth="1"/>
    <col min="11017" max="11017" width="7.28515625" style="161" customWidth="1"/>
    <col min="11018" max="11018" width="3.28515625" style="161" customWidth="1"/>
    <col min="11019" max="11019" width="19" style="161" customWidth="1"/>
    <col min="11020" max="11020" width="27.7109375" style="161" customWidth="1"/>
    <col min="11021" max="11021" width="6.85546875" style="161" customWidth="1"/>
    <col min="11022" max="11022" width="12" style="161" customWidth="1"/>
    <col min="11023" max="11023" width="9.140625" style="161" customWidth="1"/>
    <col min="11024" max="11024" width="9.85546875" style="161" bestFit="1" customWidth="1"/>
    <col min="11025" max="11264" width="9.140625" style="161"/>
    <col min="11265" max="11267" width="9.140625" style="161" customWidth="1"/>
    <col min="11268" max="11268" width="22.7109375" style="161" customWidth="1"/>
    <col min="11269" max="11269" width="19.5703125" style="161" customWidth="1"/>
    <col min="11270" max="11270" width="3.28515625" style="161" customWidth="1"/>
    <col min="11271" max="11271" width="20" style="161" customWidth="1"/>
    <col min="11272" max="11272" width="8.7109375" style="161" customWidth="1"/>
    <col min="11273" max="11273" width="7.28515625" style="161" customWidth="1"/>
    <col min="11274" max="11274" width="3.28515625" style="161" customWidth="1"/>
    <col min="11275" max="11275" width="19" style="161" customWidth="1"/>
    <col min="11276" max="11276" width="27.7109375" style="161" customWidth="1"/>
    <col min="11277" max="11277" width="6.85546875" style="161" customWidth="1"/>
    <col min="11278" max="11278" width="12" style="161" customWidth="1"/>
    <col min="11279" max="11279" width="9.140625" style="161" customWidth="1"/>
    <col min="11280" max="11280" width="9.85546875" style="161" bestFit="1" customWidth="1"/>
    <col min="11281" max="11520" width="9.140625" style="161"/>
    <col min="11521" max="11523" width="9.140625" style="161" customWidth="1"/>
    <col min="11524" max="11524" width="22.7109375" style="161" customWidth="1"/>
    <col min="11525" max="11525" width="19.5703125" style="161" customWidth="1"/>
    <col min="11526" max="11526" width="3.28515625" style="161" customWidth="1"/>
    <col min="11527" max="11527" width="20" style="161" customWidth="1"/>
    <col min="11528" max="11528" width="8.7109375" style="161" customWidth="1"/>
    <col min="11529" max="11529" width="7.28515625" style="161" customWidth="1"/>
    <col min="11530" max="11530" width="3.28515625" style="161" customWidth="1"/>
    <col min="11531" max="11531" width="19" style="161" customWidth="1"/>
    <col min="11532" max="11532" width="27.7109375" style="161" customWidth="1"/>
    <col min="11533" max="11533" width="6.85546875" style="161" customWidth="1"/>
    <col min="11534" max="11534" width="12" style="161" customWidth="1"/>
    <col min="11535" max="11535" width="9.140625" style="161" customWidth="1"/>
    <col min="11536" max="11536" width="9.85546875" style="161" bestFit="1" customWidth="1"/>
    <col min="11537" max="11776" width="9.140625" style="161"/>
    <col min="11777" max="11779" width="9.140625" style="161" customWidth="1"/>
    <col min="11780" max="11780" width="22.7109375" style="161" customWidth="1"/>
    <col min="11781" max="11781" width="19.5703125" style="161" customWidth="1"/>
    <col min="11782" max="11782" width="3.28515625" style="161" customWidth="1"/>
    <col min="11783" max="11783" width="20" style="161" customWidth="1"/>
    <col min="11784" max="11784" width="8.7109375" style="161" customWidth="1"/>
    <col min="11785" max="11785" width="7.28515625" style="161" customWidth="1"/>
    <col min="11786" max="11786" width="3.28515625" style="161" customWidth="1"/>
    <col min="11787" max="11787" width="19" style="161" customWidth="1"/>
    <col min="11788" max="11788" width="27.7109375" style="161" customWidth="1"/>
    <col min="11789" max="11789" width="6.85546875" style="161" customWidth="1"/>
    <col min="11790" max="11790" width="12" style="161" customWidth="1"/>
    <col min="11791" max="11791" width="9.140625" style="161" customWidth="1"/>
    <col min="11792" max="11792" width="9.85546875" style="161" bestFit="1" customWidth="1"/>
    <col min="11793" max="12032" width="9.140625" style="161"/>
    <col min="12033" max="12035" width="9.140625" style="161" customWidth="1"/>
    <col min="12036" max="12036" width="22.7109375" style="161" customWidth="1"/>
    <col min="12037" max="12037" width="19.5703125" style="161" customWidth="1"/>
    <col min="12038" max="12038" width="3.28515625" style="161" customWidth="1"/>
    <col min="12039" max="12039" width="20" style="161" customWidth="1"/>
    <col min="12040" max="12040" width="8.7109375" style="161" customWidth="1"/>
    <col min="12041" max="12041" width="7.28515625" style="161" customWidth="1"/>
    <col min="12042" max="12042" width="3.28515625" style="161" customWidth="1"/>
    <col min="12043" max="12043" width="19" style="161" customWidth="1"/>
    <col min="12044" max="12044" width="27.7109375" style="161" customWidth="1"/>
    <col min="12045" max="12045" width="6.85546875" style="161" customWidth="1"/>
    <col min="12046" max="12046" width="12" style="161" customWidth="1"/>
    <col min="12047" max="12047" width="9.140625" style="161" customWidth="1"/>
    <col min="12048" max="12048" width="9.85546875" style="161" bestFit="1" customWidth="1"/>
    <col min="12049" max="12288" width="9.140625" style="161"/>
    <col min="12289" max="12291" width="9.140625" style="161" customWidth="1"/>
    <col min="12292" max="12292" width="22.7109375" style="161" customWidth="1"/>
    <col min="12293" max="12293" width="19.5703125" style="161" customWidth="1"/>
    <col min="12294" max="12294" width="3.28515625" style="161" customWidth="1"/>
    <col min="12295" max="12295" width="20" style="161" customWidth="1"/>
    <col min="12296" max="12296" width="8.7109375" style="161" customWidth="1"/>
    <col min="12297" max="12297" width="7.28515625" style="161" customWidth="1"/>
    <col min="12298" max="12298" width="3.28515625" style="161" customWidth="1"/>
    <col min="12299" max="12299" width="19" style="161" customWidth="1"/>
    <col min="12300" max="12300" width="27.7109375" style="161" customWidth="1"/>
    <col min="12301" max="12301" width="6.85546875" style="161" customWidth="1"/>
    <col min="12302" max="12302" width="12" style="161" customWidth="1"/>
    <col min="12303" max="12303" width="9.140625" style="161" customWidth="1"/>
    <col min="12304" max="12304" width="9.85546875" style="161" bestFit="1" customWidth="1"/>
    <col min="12305" max="12544" width="9.140625" style="161"/>
    <col min="12545" max="12547" width="9.140625" style="161" customWidth="1"/>
    <col min="12548" max="12548" width="22.7109375" style="161" customWidth="1"/>
    <col min="12549" max="12549" width="19.5703125" style="161" customWidth="1"/>
    <col min="12550" max="12550" width="3.28515625" style="161" customWidth="1"/>
    <col min="12551" max="12551" width="20" style="161" customWidth="1"/>
    <col min="12552" max="12552" width="8.7109375" style="161" customWidth="1"/>
    <col min="12553" max="12553" width="7.28515625" style="161" customWidth="1"/>
    <col min="12554" max="12554" width="3.28515625" style="161" customWidth="1"/>
    <col min="12555" max="12555" width="19" style="161" customWidth="1"/>
    <col min="12556" max="12556" width="27.7109375" style="161" customWidth="1"/>
    <col min="12557" max="12557" width="6.85546875" style="161" customWidth="1"/>
    <col min="12558" max="12558" width="12" style="161" customWidth="1"/>
    <col min="12559" max="12559" width="9.140625" style="161" customWidth="1"/>
    <col min="12560" max="12560" width="9.85546875" style="161" bestFit="1" customWidth="1"/>
    <col min="12561" max="12800" width="9.140625" style="161"/>
    <col min="12801" max="12803" width="9.140625" style="161" customWidth="1"/>
    <col min="12804" max="12804" width="22.7109375" style="161" customWidth="1"/>
    <col min="12805" max="12805" width="19.5703125" style="161" customWidth="1"/>
    <col min="12806" max="12806" width="3.28515625" style="161" customWidth="1"/>
    <col min="12807" max="12807" width="20" style="161" customWidth="1"/>
    <col min="12808" max="12808" width="8.7109375" style="161" customWidth="1"/>
    <col min="12809" max="12809" width="7.28515625" style="161" customWidth="1"/>
    <col min="12810" max="12810" width="3.28515625" style="161" customWidth="1"/>
    <col min="12811" max="12811" width="19" style="161" customWidth="1"/>
    <col min="12812" max="12812" width="27.7109375" style="161" customWidth="1"/>
    <col min="12813" max="12813" width="6.85546875" style="161" customWidth="1"/>
    <col min="12814" max="12814" width="12" style="161" customWidth="1"/>
    <col min="12815" max="12815" width="9.140625" style="161" customWidth="1"/>
    <col min="12816" max="12816" width="9.85546875" style="161" bestFit="1" customWidth="1"/>
    <col min="12817" max="13056" width="9.140625" style="161"/>
    <col min="13057" max="13059" width="9.140625" style="161" customWidth="1"/>
    <col min="13060" max="13060" width="22.7109375" style="161" customWidth="1"/>
    <col min="13061" max="13061" width="19.5703125" style="161" customWidth="1"/>
    <col min="13062" max="13062" width="3.28515625" style="161" customWidth="1"/>
    <col min="13063" max="13063" width="20" style="161" customWidth="1"/>
    <col min="13064" max="13064" width="8.7109375" style="161" customWidth="1"/>
    <col min="13065" max="13065" width="7.28515625" style="161" customWidth="1"/>
    <col min="13066" max="13066" width="3.28515625" style="161" customWidth="1"/>
    <col min="13067" max="13067" width="19" style="161" customWidth="1"/>
    <col min="13068" max="13068" width="27.7109375" style="161" customWidth="1"/>
    <col min="13069" max="13069" width="6.85546875" style="161" customWidth="1"/>
    <col min="13070" max="13070" width="12" style="161" customWidth="1"/>
    <col min="13071" max="13071" width="9.140625" style="161" customWidth="1"/>
    <col min="13072" max="13072" width="9.85546875" style="161" bestFit="1" customWidth="1"/>
    <col min="13073" max="13312" width="9.140625" style="161"/>
    <col min="13313" max="13315" width="9.140625" style="161" customWidth="1"/>
    <col min="13316" max="13316" width="22.7109375" style="161" customWidth="1"/>
    <col min="13317" max="13317" width="19.5703125" style="161" customWidth="1"/>
    <col min="13318" max="13318" width="3.28515625" style="161" customWidth="1"/>
    <col min="13319" max="13319" width="20" style="161" customWidth="1"/>
    <col min="13320" max="13320" width="8.7109375" style="161" customWidth="1"/>
    <col min="13321" max="13321" width="7.28515625" style="161" customWidth="1"/>
    <col min="13322" max="13322" width="3.28515625" style="161" customWidth="1"/>
    <col min="13323" max="13323" width="19" style="161" customWidth="1"/>
    <col min="13324" max="13324" width="27.7109375" style="161" customWidth="1"/>
    <col min="13325" max="13325" width="6.85546875" style="161" customWidth="1"/>
    <col min="13326" max="13326" width="12" style="161" customWidth="1"/>
    <col min="13327" max="13327" width="9.140625" style="161" customWidth="1"/>
    <col min="13328" max="13328" width="9.85546875" style="161" bestFit="1" customWidth="1"/>
    <col min="13329" max="13568" width="9.140625" style="161"/>
    <col min="13569" max="13571" width="9.140625" style="161" customWidth="1"/>
    <col min="13572" max="13572" width="22.7109375" style="161" customWidth="1"/>
    <col min="13573" max="13573" width="19.5703125" style="161" customWidth="1"/>
    <col min="13574" max="13574" width="3.28515625" style="161" customWidth="1"/>
    <col min="13575" max="13575" width="20" style="161" customWidth="1"/>
    <col min="13576" max="13576" width="8.7109375" style="161" customWidth="1"/>
    <col min="13577" max="13577" width="7.28515625" style="161" customWidth="1"/>
    <col min="13578" max="13578" width="3.28515625" style="161" customWidth="1"/>
    <col min="13579" max="13579" width="19" style="161" customWidth="1"/>
    <col min="13580" max="13580" width="27.7109375" style="161" customWidth="1"/>
    <col min="13581" max="13581" width="6.85546875" style="161" customWidth="1"/>
    <col min="13582" max="13582" width="12" style="161" customWidth="1"/>
    <col min="13583" max="13583" width="9.140625" style="161" customWidth="1"/>
    <col min="13584" max="13584" width="9.85546875" style="161" bestFit="1" customWidth="1"/>
    <col min="13585" max="13824" width="9.140625" style="161"/>
    <col min="13825" max="13827" width="9.140625" style="161" customWidth="1"/>
    <col min="13828" max="13828" width="22.7109375" style="161" customWidth="1"/>
    <col min="13829" max="13829" width="19.5703125" style="161" customWidth="1"/>
    <col min="13830" max="13830" width="3.28515625" style="161" customWidth="1"/>
    <col min="13831" max="13831" width="20" style="161" customWidth="1"/>
    <col min="13832" max="13832" width="8.7109375" style="161" customWidth="1"/>
    <col min="13833" max="13833" width="7.28515625" style="161" customWidth="1"/>
    <col min="13834" max="13834" width="3.28515625" style="161" customWidth="1"/>
    <col min="13835" max="13835" width="19" style="161" customWidth="1"/>
    <col min="13836" max="13836" width="27.7109375" style="161" customWidth="1"/>
    <col min="13837" max="13837" width="6.85546875" style="161" customWidth="1"/>
    <col min="13838" max="13838" width="12" style="161" customWidth="1"/>
    <col min="13839" max="13839" width="9.140625" style="161" customWidth="1"/>
    <col min="13840" max="13840" width="9.85546875" style="161" bestFit="1" customWidth="1"/>
    <col min="13841" max="14080" width="9.140625" style="161"/>
    <col min="14081" max="14083" width="9.140625" style="161" customWidth="1"/>
    <col min="14084" max="14084" width="22.7109375" style="161" customWidth="1"/>
    <col min="14085" max="14085" width="19.5703125" style="161" customWidth="1"/>
    <col min="14086" max="14086" width="3.28515625" style="161" customWidth="1"/>
    <col min="14087" max="14087" width="20" style="161" customWidth="1"/>
    <col min="14088" max="14088" width="8.7109375" style="161" customWidth="1"/>
    <col min="14089" max="14089" width="7.28515625" style="161" customWidth="1"/>
    <col min="14090" max="14090" width="3.28515625" style="161" customWidth="1"/>
    <col min="14091" max="14091" width="19" style="161" customWidth="1"/>
    <col min="14092" max="14092" width="27.7109375" style="161" customWidth="1"/>
    <col min="14093" max="14093" width="6.85546875" style="161" customWidth="1"/>
    <col min="14094" max="14094" width="12" style="161" customWidth="1"/>
    <col min="14095" max="14095" width="9.140625" style="161" customWidth="1"/>
    <col min="14096" max="14096" width="9.85546875" style="161" bestFit="1" customWidth="1"/>
    <col min="14097" max="14336" width="9.140625" style="161"/>
    <col min="14337" max="14339" width="9.140625" style="161" customWidth="1"/>
    <col min="14340" max="14340" width="22.7109375" style="161" customWidth="1"/>
    <col min="14341" max="14341" width="19.5703125" style="161" customWidth="1"/>
    <col min="14342" max="14342" width="3.28515625" style="161" customWidth="1"/>
    <col min="14343" max="14343" width="20" style="161" customWidth="1"/>
    <col min="14344" max="14344" width="8.7109375" style="161" customWidth="1"/>
    <col min="14345" max="14345" width="7.28515625" style="161" customWidth="1"/>
    <col min="14346" max="14346" width="3.28515625" style="161" customWidth="1"/>
    <col min="14347" max="14347" width="19" style="161" customWidth="1"/>
    <col min="14348" max="14348" width="27.7109375" style="161" customWidth="1"/>
    <col min="14349" max="14349" width="6.85546875" style="161" customWidth="1"/>
    <col min="14350" max="14350" width="12" style="161" customWidth="1"/>
    <col min="14351" max="14351" width="9.140625" style="161" customWidth="1"/>
    <col min="14352" max="14352" width="9.85546875" style="161" bestFit="1" customWidth="1"/>
    <col min="14353" max="14592" width="9.140625" style="161"/>
    <col min="14593" max="14595" width="9.140625" style="161" customWidth="1"/>
    <col min="14596" max="14596" width="22.7109375" style="161" customWidth="1"/>
    <col min="14597" max="14597" width="19.5703125" style="161" customWidth="1"/>
    <col min="14598" max="14598" width="3.28515625" style="161" customWidth="1"/>
    <col min="14599" max="14599" width="20" style="161" customWidth="1"/>
    <col min="14600" max="14600" width="8.7109375" style="161" customWidth="1"/>
    <col min="14601" max="14601" width="7.28515625" style="161" customWidth="1"/>
    <col min="14602" max="14602" width="3.28515625" style="161" customWidth="1"/>
    <col min="14603" max="14603" width="19" style="161" customWidth="1"/>
    <col min="14604" max="14604" width="27.7109375" style="161" customWidth="1"/>
    <col min="14605" max="14605" width="6.85546875" style="161" customWidth="1"/>
    <col min="14606" max="14606" width="12" style="161" customWidth="1"/>
    <col min="14607" max="14607" width="9.140625" style="161" customWidth="1"/>
    <col min="14608" max="14608" width="9.85546875" style="161" bestFit="1" customWidth="1"/>
    <col min="14609" max="14848" width="9.140625" style="161"/>
    <col min="14849" max="14851" width="9.140625" style="161" customWidth="1"/>
    <col min="14852" max="14852" width="22.7109375" style="161" customWidth="1"/>
    <col min="14853" max="14853" width="19.5703125" style="161" customWidth="1"/>
    <col min="14854" max="14854" width="3.28515625" style="161" customWidth="1"/>
    <col min="14855" max="14855" width="20" style="161" customWidth="1"/>
    <col min="14856" max="14856" width="8.7109375" style="161" customWidth="1"/>
    <col min="14857" max="14857" width="7.28515625" style="161" customWidth="1"/>
    <col min="14858" max="14858" width="3.28515625" style="161" customWidth="1"/>
    <col min="14859" max="14859" width="19" style="161" customWidth="1"/>
    <col min="14860" max="14860" width="27.7109375" style="161" customWidth="1"/>
    <col min="14861" max="14861" width="6.85546875" style="161" customWidth="1"/>
    <col min="14862" max="14862" width="12" style="161" customWidth="1"/>
    <col min="14863" max="14863" width="9.140625" style="161" customWidth="1"/>
    <col min="14864" max="14864" width="9.85546875" style="161" bestFit="1" customWidth="1"/>
    <col min="14865" max="15104" width="9.140625" style="161"/>
    <col min="15105" max="15107" width="9.140625" style="161" customWidth="1"/>
    <col min="15108" max="15108" width="22.7109375" style="161" customWidth="1"/>
    <col min="15109" max="15109" width="19.5703125" style="161" customWidth="1"/>
    <col min="15110" max="15110" width="3.28515625" style="161" customWidth="1"/>
    <col min="15111" max="15111" width="20" style="161" customWidth="1"/>
    <col min="15112" max="15112" width="8.7109375" style="161" customWidth="1"/>
    <col min="15113" max="15113" width="7.28515625" style="161" customWidth="1"/>
    <col min="15114" max="15114" width="3.28515625" style="161" customWidth="1"/>
    <col min="15115" max="15115" width="19" style="161" customWidth="1"/>
    <col min="15116" max="15116" width="27.7109375" style="161" customWidth="1"/>
    <col min="15117" max="15117" width="6.85546875" style="161" customWidth="1"/>
    <col min="15118" max="15118" width="12" style="161" customWidth="1"/>
    <col min="15119" max="15119" width="9.140625" style="161" customWidth="1"/>
    <col min="15120" max="15120" width="9.85546875" style="161" bestFit="1" customWidth="1"/>
    <col min="15121" max="15360" width="9.140625" style="161"/>
    <col min="15361" max="15363" width="9.140625" style="161" customWidth="1"/>
    <col min="15364" max="15364" width="22.7109375" style="161" customWidth="1"/>
    <col min="15365" max="15365" width="19.5703125" style="161" customWidth="1"/>
    <col min="15366" max="15366" width="3.28515625" style="161" customWidth="1"/>
    <col min="15367" max="15367" width="20" style="161" customWidth="1"/>
    <col min="15368" max="15368" width="8.7109375" style="161" customWidth="1"/>
    <col min="15369" max="15369" width="7.28515625" style="161" customWidth="1"/>
    <col min="15370" max="15370" width="3.28515625" style="161" customWidth="1"/>
    <col min="15371" max="15371" width="19" style="161" customWidth="1"/>
    <col min="15372" max="15372" width="27.7109375" style="161" customWidth="1"/>
    <col min="15373" max="15373" width="6.85546875" style="161" customWidth="1"/>
    <col min="15374" max="15374" width="12" style="161" customWidth="1"/>
    <col min="15375" max="15375" width="9.140625" style="161" customWidth="1"/>
    <col min="15376" max="15376" width="9.85546875" style="161" bestFit="1" customWidth="1"/>
    <col min="15377" max="15616" width="9.140625" style="161"/>
    <col min="15617" max="15619" width="9.140625" style="161" customWidth="1"/>
    <col min="15620" max="15620" width="22.7109375" style="161" customWidth="1"/>
    <col min="15621" max="15621" width="19.5703125" style="161" customWidth="1"/>
    <col min="15622" max="15622" width="3.28515625" style="161" customWidth="1"/>
    <col min="15623" max="15623" width="20" style="161" customWidth="1"/>
    <col min="15624" max="15624" width="8.7109375" style="161" customWidth="1"/>
    <col min="15625" max="15625" width="7.28515625" style="161" customWidth="1"/>
    <col min="15626" max="15626" width="3.28515625" style="161" customWidth="1"/>
    <col min="15627" max="15627" width="19" style="161" customWidth="1"/>
    <col min="15628" max="15628" width="27.7109375" style="161" customWidth="1"/>
    <col min="15629" max="15629" width="6.85546875" style="161" customWidth="1"/>
    <col min="15630" max="15630" width="12" style="161" customWidth="1"/>
    <col min="15631" max="15631" width="9.140625" style="161" customWidth="1"/>
    <col min="15632" max="15632" width="9.85546875" style="161" bestFit="1" customWidth="1"/>
    <col min="15633" max="15872" width="9.140625" style="161"/>
    <col min="15873" max="15875" width="9.140625" style="161" customWidth="1"/>
    <col min="15876" max="15876" width="22.7109375" style="161" customWidth="1"/>
    <col min="15877" max="15877" width="19.5703125" style="161" customWidth="1"/>
    <col min="15878" max="15878" width="3.28515625" style="161" customWidth="1"/>
    <col min="15879" max="15879" width="20" style="161" customWidth="1"/>
    <col min="15880" max="15880" width="8.7109375" style="161" customWidth="1"/>
    <col min="15881" max="15881" width="7.28515625" style="161" customWidth="1"/>
    <col min="15882" max="15882" width="3.28515625" style="161" customWidth="1"/>
    <col min="15883" max="15883" width="19" style="161" customWidth="1"/>
    <col min="15884" max="15884" width="27.7109375" style="161" customWidth="1"/>
    <col min="15885" max="15885" width="6.85546875" style="161" customWidth="1"/>
    <col min="15886" max="15886" width="12" style="161" customWidth="1"/>
    <col min="15887" max="15887" width="9.140625" style="161" customWidth="1"/>
    <col min="15888" max="15888" width="9.85546875" style="161" bestFit="1" customWidth="1"/>
    <col min="15889" max="16128" width="9.140625" style="161"/>
    <col min="16129" max="16131" width="9.140625" style="161" customWidth="1"/>
    <col min="16132" max="16132" width="22.7109375" style="161" customWidth="1"/>
    <col min="16133" max="16133" width="19.5703125" style="161" customWidth="1"/>
    <col min="16134" max="16134" width="3.28515625" style="161" customWidth="1"/>
    <col min="16135" max="16135" width="20" style="161" customWidth="1"/>
    <col min="16136" max="16136" width="8.7109375" style="161" customWidth="1"/>
    <col min="16137" max="16137" width="7.28515625" style="161" customWidth="1"/>
    <col min="16138" max="16138" width="3.28515625" style="161" customWidth="1"/>
    <col min="16139" max="16139" width="19" style="161" customWidth="1"/>
    <col min="16140" max="16140" width="27.7109375" style="161" customWidth="1"/>
    <col min="16141" max="16141" width="6.85546875" style="161" customWidth="1"/>
    <col min="16142" max="16142" width="12" style="161" customWidth="1"/>
    <col min="16143" max="16143" width="9.140625" style="161" customWidth="1"/>
    <col min="16144" max="16144" width="9.85546875" style="161" bestFit="1" customWidth="1"/>
    <col min="16145" max="16384" width="9.140625" style="161"/>
  </cols>
  <sheetData>
    <row r="1" spans="1:15" ht="42.75" customHeight="1" x14ac:dyDescent="0.25">
      <c r="B1" s="162"/>
      <c r="C1" s="163"/>
      <c r="D1" s="163"/>
      <c r="E1" s="163"/>
      <c r="F1" s="163"/>
      <c r="G1" s="163"/>
      <c r="H1" s="163"/>
      <c r="I1" s="163"/>
      <c r="J1" s="163"/>
      <c r="K1" s="163"/>
      <c r="L1" s="163"/>
      <c r="M1" s="163"/>
      <c r="N1" s="163"/>
      <c r="O1" s="163"/>
    </row>
    <row r="2" spans="1:15" ht="45" x14ac:dyDescent="0.6">
      <c r="B2" s="164" t="s">
        <v>1322</v>
      </c>
      <c r="C2" s="165"/>
      <c r="D2" s="165"/>
      <c r="E2" s="165"/>
      <c r="F2" s="163"/>
      <c r="G2" s="163"/>
      <c r="H2" s="163"/>
      <c r="I2" s="163"/>
      <c r="J2" s="163"/>
      <c r="K2" s="163"/>
      <c r="L2" s="163"/>
      <c r="M2" s="166"/>
      <c r="N2" s="163"/>
      <c r="O2" s="163"/>
    </row>
    <row r="3" spans="1:15" ht="30.75" thickBot="1" x14ac:dyDescent="0.45">
      <c r="B3" s="167" t="s">
        <v>1297</v>
      </c>
      <c r="C3" s="165"/>
      <c r="D3" s="165"/>
      <c r="E3" s="165"/>
      <c r="F3" s="163"/>
      <c r="G3" s="163"/>
      <c r="H3" s="163"/>
      <c r="I3" s="163"/>
      <c r="J3" s="163"/>
      <c r="K3" s="163"/>
      <c r="L3" s="163"/>
      <c r="M3" s="166"/>
      <c r="N3" s="163"/>
      <c r="O3" s="163"/>
    </row>
    <row r="4" spans="1:15" ht="19.5" thickBot="1" x14ac:dyDescent="0.35">
      <c r="B4" s="278" t="s">
        <v>577</v>
      </c>
      <c r="C4" s="279"/>
      <c r="D4" s="279"/>
      <c r="E4" s="279"/>
      <c r="F4" s="280"/>
      <c r="G4" s="163"/>
      <c r="H4" s="163"/>
      <c r="I4" s="163"/>
      <c r="J4" s="165"/>
      <c r="K4" s="165"/>
      <c r="L4" s="163"/>
      <c r="M4" s="163"/>
      <c r="N4" s="163"/>
      <c r="O4" s="163"/>
    </row>
    <row r="5" spans="1:15" x14ac:dyDescent="0.25">
      <c r="A5" s="168"/>
      <c r="B5" s="163"/>
      <c r="C5" s="163"/>
      <c r="D5" s="163"/>
      <c r="E5" s="163"/>
      <c r="F5" s="163"/>
      <c r="G5" s="163"/>
      <c r="H5" s="163"/>
      <c r="I5" s="163"/>
      <c r="J5" s="163"/>
      <c r="K5" s="163"/>
      <c r="L5" s="163"/>
      <c r="M5" s="163"/>
      <c r="N5" s="163"/>
    </row>
    <row r="6" spans="1:15" x14ac:dyDescent="0.25">
      <c r="A6" s="168"/>
      <c r="B6" s="169"/>
      <c r="C6" s="169"/>
      <c r="D6" s="169"/>
      <c r="E6" s="169"/>
      <c r="F6" s="169"/>
      <c r="G6" s="169"/>
      <c r="H6" s="169"/>
      <c r="I6" s="169"/>
      <c r="J6" s="169"/>
      <c r="K6" s="169"/>
      <c r="L6" s="169"/>
      <c r="M6" s="169"/>
      <c r="N6" s="170"/>
    </row>
    <row r="7" spans="1:15" x14ac:dyDescent="0.25">
      <c r="A7" s="168"/>
      <c r="B7" s="171"/>
      <c r="C7" s="281" t="s">
        <v>1298</v>
      </c>
      <c r="D7" s="281"/>
      <c r="E7" s="169"/>
      <c r="F7" s="169"/>
      <c r="G7" s="169"/>
      <c r="H7" s="169"/>
      <c r="I7" s="169"/>
      <c r="J7" s="169"/>
      <c r="K7" s="169"/>
      <c r="L7" s="169"/>
      <c r="M7" s="169"/>
      <c r="N7" s="170"/>
    </row>
    <row r="8" spans="1:15" x14ac:dyDescent="0.25">
      <c r="A8" s="168"/>
      <c r="B8" s="171"/>
      <c r="C8" s="282" t="str">
        <f>VLOOKUP($B$4,Underlagsinformation!B1:J500,MATCH("Företagsnamn",Underlagsinformation!$B$1:$M$1,0),FALSE)</f>
        <v>Västerbergslagens Energi AB</v>
      </c>
      <c r="D8" s="282"/>
      <c r="E8" s="283"/>
      <c r="F8" s="169"/>
      <c r="G8" s="169"/>
      <c r="H8" s="169"/>
      <c r="I8" s="169"/>
      <c r="J8" s="169"/>
      <c r="K8" s="169"/>
      <c r="L8" s="169"/>
      <c r="M8" s="169"/>
      <c r="N8" s="170"/>
    </row>
    <row r="9" spans="1:15" x14ac:dyDescent="0.25">
      <c r="A9" s="168"/>
      <c r="B9" s="171"/>
      <c r="C9" s="172"/>
      <c r="D9" s="172"/>
      <c r="E9" s="169"/>
      <c r="F9" s="169"/>
      <c r="G9" s="169"/>
      <c r="H9" s="169"/>
      <c r="I9" s="169"/>
      <c r="J9" s="169"/>
      <c r="K9" s="169"/>
      <c r="L9" s="169"/>
      <c r="M9" s="169"/>
      <c r="N9" s="170"/>
    </row>
    <row r="10" spans="1:15" x14ac:dyDescent="0.25">
      <c r="A10" s="168"/>
      <c r="B10" s="173"/>
      <c r="C10" s="172"/>
      <c r="D10" s="172"/>
      <c r="E10" s="169"/>
      <c r="F10" s="169"/>
      <c r="G10" s="169"/>
      <c r="H10" s="169"/>
      <c r="I10" s="169"/>
      <c r="J10" s="169"/>
      <c r="K10" s="169"/>
      <c r="L10" s="169"/>
      <c r="M10" s="169"/>
      <c r="N10" s="170"/>
    </row>
    <row r="11" spans="1:15" x14ac:dyDescent="0.25">
      <c r="A11" s="168"/>
      <c r="B11" s="169"/>
      <c r="C11" s="169"/>
      <c r="D11" s="169"/>
      <c r="E11" s="174"/>
      <c r="F11" s="169"/>
      <c r="G11" s="169"/>
      <c r="H11" s="169"/>
      <c r="I11" s="169"/>
      <c r="J11" s="169"/>
      <c r="K11" s="169"/>
      <c r="L11" s="169"/>
      <c r="M11" s="169"/>
      <c r="N11" s="170"/>
    </row>
    <row r="12" spans="1:15" x14ac:dyDescent="0.25">
      <c r="A12" s="168"/>
      <c r="B12" s="266"/>
      <c r="C12" s="266" t="s">
        <v>1299</v>
      </c>
      <c r="D12" s="169"/>
      <c r="E12" s="175" t="s">
        <v>1300</v>
      </c>
      <c r="F12" s="169"/>
      <c r="G12" s="169"/>
      <c r="H12" s="175" t="s">
        <v>1301</v>
      </c>
      <c r="I12" s="176"/>
      <c r="J12" s="169"/>
      <c r="K12" s="177"/>
      <c r="L12" s="177"/>
      <c r="M12" s="177"/>
      <c r="N12" s="170"/>
    </row>
    <row r="13" spans="1:15" x14ac:dyDescent="0.25">
      <c r="A13" s="168"/>
      <c r="B13" s="178"/>
      <c r="C13" s="179" t="s">
        <v>1302</v>
      </c>
      <c r="D13" s="169"/>
      <c r="E13" s="179" t="s">
        <v>1303</v>
      </c>
      <c r="F13" s="169"/>
      <c r="G13" s="169"/>
      <c r="H13" s="176"/>
      <c r="I13" s="176"/>
      <c r="J13" s="169"/>
      <c r="K13" s="177"/>
      <c r="L13" s="177"/>
      <c r="M13" s="177"/>
      <c r="N13" s="170"/>
    </row>
    <row r="14" spans="1:15" x14ac:dyDescent="0.25">
      <c r="A14" s="168"/>
      <c r="B14" s="169"/>
      <c r="C14" s="180">
        <f>IF($C$73="x","Se länk",VLOOKUP($B$4,'Miljövärden för publ nät'!$J$3:$N$500,MATCH("Total primärenergi-faktor",'Miljövärden för publ nät'!$J$3:$N$3,0),FALSE))</f>
        <v>0.20555200000000001</v>
      </c>
      <c r="D14" s="177"/>
      <c r="E14" s="181" t="str">
        <f>IF($C$73="x","Se länk",CONCATENATE(ROUND(VLOOKUP($B$4,'Miljövärden för publ nät'!$J$3:$N$500,MATCH("Total CO2 förbränning [g/kWh]",'Miljövärden för publ nät'!$J$3:$N$3,0),FALSE),0)," g CO2 ekv/kWh"))</f>
        <v>33 g CO2 ekv/kWh</v>
      </c>
      <c r="F14" s="182"/>
      <c r="G14" s="169"/>
      <c r="H14" s="183">
        <f>IF($C$73="x","Se länk",VLOOKUP($B$4,'Miljövärden för publ nät'!$J$3:$N$500,MATCH("Total andel fossilt",'Miljövärden för publ nät'!$J$3:$N$3,0),FALSE))</f>
        <v>5.7196999999999998E-2</v>
      </c>
      <c r="I14" s="184"/>
      <c r="J14" s="169"/>
      <c r="K14" s="177"/>
      <c r="L14" s="177"/>
      <c r="M14" s="177"/>
      <c r="N14" s="170"/>
    </row>
    <row r="15" spans="1:15" x14ac:dyDescent="0.25">
      <c r="A15" s="168"/>
      <c r="B15" s="169"/>
      <c r="C15" s="185"/>
      <c r="D15" s="177"/>
      <c r="E15" s="185"/>
      <c r="F15" s="169"/>
      <c r="G15" s="169"/>
      <c r="H15" s="185"/>
      <c r="I15" s="185"/>
      <c r="J15" s="169"/>
      <c r="K15" s="185"/>
      <c r="L15" s="185"/>
      <c r="M15" s="186"/>
      <c r="N15" s="170"/>
    </row>
    <row r="16" spans="1:15" x14ac:dyDescent="0.25">
      <c r="A16" s="168"/>
      <c r="B16" s="169"/>
      <c r="C16" s="185"/>
      <c r="D16" s="177"/>
      <c r="E16" s="179" t="s">
        <v>1304</v>
      </c>
      <c r="F16" s="169"/>
      <c r="G16" s="169"/>
      <c r="H16" s="185"/>
      <c r="I16" s="185"/>
      <c r="J16" s="169"/>
      <c r="K16" s="185"/>
      <c r="L16" s="185"/>
      <c r="M16" s="186"/>
      <c r="N16" s="170"/>
    </row>
    <row r="17" spans="1:14" x14ac:dyDescent="0.25">
      <c r="A17" s="168"/>
      <c r="B17" s="169"/>
      <c r="C17" s="169"/>
      <c r="D17" s="169"/>
      <c r="E17" s="181" t="str">
        <f>IF($C$73="x","Se länk",CONCATENATE(ROUND(VLOOKUP($B$4,'Miljövärden för publ nät'!$J$3:$N$500,MATCH("Total CO2 transport och prod. av bränslen [g/kWh]",'Miljövärden för publ nät'!$J$3:$N$3,0),FALSE),0)," g CO2 ekv/kWh"))</f>
        <v>6 g CO2 ekv/kWh</v>
      </c>
      <c r="F17" s="182"/>
      <c r="G17" s="169"/>
      <c r="H17" s="169"/>
      <c r="I17" s="169"/>
      <c r="J17" s="169"/>
      <c r="K17" s="169"/>
      <c r="L17" s="169"/>
      <c r="M17" s="169"/>
      <c r="N17" s="170"/>
    </row>
    <row r="18" spans="1:14" x14ac:dyDescent="0.25">
      <c r="A18" s="168"/>
      <c r="B18" s="169"/>
      <c r="C18" s="187" t="str">
        <f>IF($G$22="0 GWh","",IF($G$22="","","Ovanstående miljövärden är residualens miljövärden, dvs de är korrigerade för värme som säljs ursprungs- eller produktionsspecifikt"))</f>
        <v/>
      </c>
      <c r="D18" s="169"/>
      <c r="E18" s="169"/>
      <c r="F18" s="185"/>
      <c r="G18" s="179"/>
      <c r="H18" s="169"/>
      <c r="I18" s="169"/>
      <c r="J18" s="169"/>
      <c r="K18" s="169"/>
      <c r="L18" s="169"/>
      <c r="M18" s="169"/>
      <c r="N18" s="169"/>
    </row>
    <row r="19" spans="1:14" x14ac:dyDescent="0.25">
      <c r="A19" s="168"/>
      <c r="B19" s="169"/>
      <c r="C19" s="169"/>
      <c r="D19" s="169"/>
      <c r="E19" s="169"/>
      <c r="F19" s="185"/>
      <c r="G19" s="186"/>
      <c r="H19" s="169"/>
      <c r="I19" s="169"/>
      <c r="J19" s="169"/>
      <c r="K19" s="169"/>
      <c r="L19" s="169"/>
      <c r="M19" s="169"/>
      <c r="N19" s="169"/>
    </row>
    <row r="20" spans="1:14" x14ac:dyDescent="0.25">
      <c r="A20" s="168"/>
      <c r="B20" s="169"/>
      <c r="C20" s="281" t="s">
        <v>1305</v>
      </c>
      <c r="D20" s="281"/>
      <c r="E20" s="169"/>
      <c r="F20" s="169"/>
      <c r="G20" s="169"/>
      <c r="H20" s="169"/>
      <c r="I20" s="169"/>
      <c r="J20" s="169"/>
      <c r="K20" s="169"/>
      <c r="L20" s="169"/>
      <c r="M20" s="169"/>
      <c r="N20" s="169"/>
    </row>
    <row r="21" spans="1:14" x14ac:dyDescent="0.25">
      <c r="A21" s="168"/>
      <c r="B21" s="169"/>
      <c r="C21" s="281" t="s">
        <v>1306</v>
      </c>
      <c r="D21" s="281"/>
      <c r="E21" s="173"/>
      <c r="F21" s="173"/>
      <c r="G21" s="181" t="str">
        <f>IF($C$73="x","Se länk",CONCATENATE(ROUND(VLOOKUP($B$4,Totalt!$B$1:$BG$500,MATCH("Leveranser:",Totalt!$B$1:$BG$1,0),FALSE),IF(VLOOKUP($B$4,Totalt!$B$1:$BG$500,MATCH("Leveranser:",Totalt!$B$1:$BG$1,0),FALSE)&lt;100,1,0))," GWh"))</f>
        <v>102 GWh</v>
      </c>
      <c r="H21" s="179"/>
      <c r="I21" s="173"/>
      <c r="J21" s="173"/>
      <c r="K21" s="173"/>
      <c r="L21" s="173"/>
      <c r="M21" s="173"/>
      <c r="N21" s="173"/>
    </row>
    <row r="22" spans="1:14" x14ac:dyDescent="0.25">
      <c r="A22" s="168"/>
      <c r="B22" s="169"/>
      <c r="C22" s="179" t="s">
        <v>1307</v>
      </c>
      <c r="D22" s="188"/>
      <c r="E22" s="173"/>
      <c r="F22" s="173"/>
      <c r="G22" s="181" t="str">
        <f>IF($C$73="x","",
IF(VLOOKUP($B$4,Underlagsinformation!$B$1:$N$500,MATCH("Såld prod.spec värme:",Underlagsinformation!$B$1:$N$1,0),FALSE)&lt;&gt;"",
CONCATENATE(ROUND(VLOOKUP($B$4,Underlagsinformation!$B$1:$N$500,MATCH("Såld prod.spec värme:",Underlagsinformation!$B$1:$N$1,0),FALSE),0)," GWh"),""))</f>
        <v/>
      </c>
      <c r="H22" s="179"/>
      <c r="I22" s="173"/>
      <c r="J22" s="173"/>
      <c r="K22" s="173"/>
      <c r="L22" s="173"/>
      <c r="M22" s="173"/>
      <c r="N22" s="173"/>
    </row>
    <row r="23" spans="1:14" x14ac:dyDescent="0.25">
      <c r="A23" s="168"/>
      <c r="B23" s="169"/>
      <c r="C23" s="267"/>
      <c r="D23" s="267"/>
      <c r="E23" s="173"/>
      <c r="F23" s="173"/>
      <c r="G23" s="189"/>
      <c r="H23" s="179"/>
      <c r="I23" s="177"/>
      <c r="J23" s="177"/>
      <c r="K23" s="173"/>
      <c r="L23" s="173"/>
      <c r="M23" s="173"/>
      <c r="N23" s="173"/>
    </row>
    <row r="24" spans="1:14" x14ac:dyDescent="0.25">
      <c r="A24" s="168"/>
      <c r="B24" s="169"/>
      <c r="C24" s="281" t="s">
        <v>1308</v>
      </c>
      <c r="D24" s="281"/>
      <c r="E24" s="169"/>
      <c r="F24" s="169"/>
      <c r="G24" s="190" t="str">
        <f>IF($C$73="x","",
IF(VLOOKUP($B$4,Underlagsinformation!$B$1:$N$500,MATCH("Elproduktion",Underlagsinformation!$B$1:$N$1,0),FALSE)="","",
CONCATENATE(ROUND(VLOOKUP($B$4,Underlagsinformation!$B$1:$N$500,MATCH("Elproduktion",Underlagsinformation!$B$1:$N$1,0),FALSE),0)," GWh")))</f>
        <v/>
      </c>
      <c r="H24" s="179"/>
      <c r="I24" s="177"/>
      <c r="J24" s="177"/>
      <c r="K24" s="169"/>
      <c r="L24" s="169"/>
      <c r="M24" s="169"/>
      <c r="N24" s="169"/>
    </row>
    <row r="25" spans="1:14" x14ac:dyDescent="0.25">
      <c r="A25" s="168"/>
      <c r="B25" s="169"/>
      <c r="C25" s="179" t="s">
        <v>1309</v>
      </c>
      <c r="D25" s="191"/>
      <c r="E25" s="192"/>
      <c r="F25" s="192"/>
      <c r="G25" s="183" t="str">
        <f>IF($C$73="x","",
IF(VLOOKUP($B$4,Underlagsinformation!$B$1:$Q$500,MATCH("Andel av bränsle i kvv som allokerats till värme, exklusive rökgaskondensering och hjälpel",Underlagsinformation!$B$1:$S$1,0),FALSE)="","",
(ROUND(VLOOKUP($B$4,Underlagsinformation!$B$1:$Q$500,MATCH("Andel av bränsle i kvv som allokerats till värme, exklusive rökgaskondensering och hjälpel",Underlagsinformation!$B$1:$S$1,0),FALSE),2))))</f>
        <v/>
      </c>
      <c r="H25" s="179"/>
      <c r="I25" s="169"/>
      <c r="J25" s="169"/>
      <c r="K25" s="169"/>
      <c r="L25" s="193"/>
      <c r="M25" s="193"/>
      <c r="N25" s="169"/>
    </row>
    <row r="26" spans="1:14" x14ac:dyDescent="0.25">
      <c r="A26" s="168"/>
      <c r="B26" s="169"/>
      <c r="C26" s="179"/>
      <c r="D26" s="191"/>
      <c r="E26" s="192"/>
      <c r="F26" s="192"/>
      <c r="G26" s="185"/>
      <c r="H26" s="179"/>
      <c r="I26" s="169"/>
      <c r="J26" s="169"/>
      <c r="K26" s="169"/>
      <c r="L26" s="193"/>
      <c r="M26" s="193"/>
      <c r="N26" s="169"/>
    </row>
    <row r="27" spans="1:14" x14ac:dyDescent="0.25">
      <c r="A27" s="168"/>
      <c r="B27" s="169"/>
      <c r="C27" s="194" t="s">
        <v>1310</v>
      </c>
      <c r="D27" s="195"/>
      <c r="E27" s="169"/>
      <c r="F27" s="169"/>
      <c r="G27" s="181" t="str">
        <f>IF($C$73="x","",CONCATENATE(ROUND(VLOOKUP($B$4,Totalt!$B$1:$BL$500,MATCH("Totalt tillförd energi:",Totalt!$B$1:$BU$1,0),FALSE),IF(VLOOKUP($B$4,Totalt!$B$1:$BL$500,MATCH("Totalt tillförd energi:",Totalt!$B$1:$BU$1,0),FALSE)&lt;100,1,0))," GWh"))</f>
        <v>148 GWh</v>
      </c>
      <c r="H27" s="179"/>
      <c r="I27" s="169"/>
      <c r="J27" s="169"/>
      <c r="K27" s="169"/>
      <c r="L27" s="169"/>
      <c r="M27" s="169"/>
      <c r="N27" s="169"/>
    </row>
    <row r="28" spans="1:14" x14ac:dyDescent="0.25">
      <c r="A28" s="168"/>
      <c r="B28" s="169"/>
      <c r="C28" s="267" t="s">
        <v>1311</v>
      </c>
      <c r="D28" s="196"/>
      <c r="E28" s="169"/>
      <c r="F28" s="169"/>
      <c r="G28" s="181" t="str">
        <f>IF($C$73="x","",
CONCATENATE(ROUND(VLOOKUP($B$4,Totalt!$B$1:$BL$500,MATCH("Total el",Totalt!$B$1:$BU$1,0),FALSE),1)," GWh"))</f>
        <v>4 GWh</v>
      </c>
      <c r="H28" s="179"/>
      <c r="I28" s="169"/>
      <c r="J28" s="169"/>
      <c r="K28" s="169"/>
      <c r="L28" s="169"/>
      <c r="M28" s="169"/>
      <c r="N28" s="169"/>
    </row>
    <row r="29" spans="1:14" x14ac:dyDescent="0.25">
      <c r="A29" s="168"/>
      <c r="B29" s="169"/>
      <c r="C29" s="169"/>
      <c r="D29" s="196"/>
      <c r="E29" s="169"/>
      <c r="F29" s="169"/>
      <c r="G29" s="169"/>
      <c r="H29" s="169"/>
      <c r="I29" s="169"/>
      <c r="J29" s="169"/>
      <c r="K29" s="169"/>
      <c r="L29" s="169"/>
      <c r="M29" s="169"/>
      <c r="N29" s="169"/>
    </row>
    <row r="30" spans="1:14" x14ac:dyDescent="0.25">
      <c r="A30" s="168"/>
      <c r="B30" s="169"/>
      <c r="C30" s="179" t="s">
        <v>1312</v>
      </c>
      <c r="D30" s="188"/>
      <c r="E30" s="169"/>
      <c r="F30" s="179"/>
      <c r="G30" s="274" t="str">
        <f>IF($C$73="x","",
VLOOKUP($B$4,Miljö!$B$1:$CA$500,MATCH("Ursprungsmärkning av el",Miljö!$B$1:$CA$1,0),FALSE))</f>
        <v>'EPD Vattenfall. vattenkraft'</v>
      </c>
      <c r="H30" s="274"/>
      <c r="I30" s="274"/>
      <c r="J30" s="274"/>
      <c r="K30" s="274"/>
      <c r="L30" s="169"/>
      <c r="M30" s="169"/>
      <c r="N30" s="169"/>
    </row>
    <row r="31" spans="1:14" ht="3" customHeight="1" x14ac:dyDescent="0.25">
      <c r="A31" s="168"/>
      <c r="B31" s="169"/>
      <c r="C31" s="169"/>
      <c r="D31" s="188"/>
      <c r="E31" s="169"/>
      <c r="F31" s="179"/>
      <c r="G31" s="197"/>
      <c r="H31" s="179"/>
      <c r="I31" s="179"/>
      <c r="J31" s="179"/>
      <c r="K31" s="179"/>
      <c r="L31" s="169"/>
      <c r="M31" s="169"/>
      <c r="N31" s="169"/>
    </row>
    <row r="32" spans="1:14" ht="18.75" x14ac:dyDescent="0.35">
      <c r="A32" s="168"/>
      <c r="B32" s="169"/>
      <c r="C32" s="179" t="s">
        <v>1313</v>
      </c>
      <c r="D32" s="188"/>
      <c r="E32" s="169"/>
      <c r="F32" s="179"/>
      <c r="G32" s="181" t="str">
        <f>IF($C$73="x","",
CONCATENATE(ROUND(VLOOKUP($B$4,Miljö!$B$1:$AM$500,MATCH("Koldioxidekvivalenter använd el",Miljö!$B$1:$AM$1,0),FALSE),0)," g CO2 ekv/kWh"))</f>
        <v>10 g CO2 ekv/kWh</v>
      </c>
      <c r="H32" s="179"/>
      <c r="I32" s="179"/>
      <c r="J32" s="179"/>
      <c r="K32" s="179"/>
      <c r="L32" s="169"/>
      <c r="M32" s="169"/>
      <c r="N32" s="169"/>
    </row>
    <row r="33" spans="1:15" x14ac:dyDescent="0.25">
      <c r="A33" s="168"/>
      <c r="B33" s="169"/>
      <c r="C33" s="179" t="s">
        <v>1314</v>
      </c>
      <c r="D33" s="188"/>
      <c r="E33" s="169"/>
      <c r="F33" s="179"/>
      <c r="G33" s="183">
        <f>IF($C$73="x","",ROUND(VLOOKUP($B$4,Miljö!$B$1:$AM$500,MATCH("Fossilandel använd el",Miljö!$B$1:$AM$1,0),FALSE),2))</f>
        <v>0</v>
      </c>
      <c r="H33" s="179"/>
      <c r="I33" s="179"/>
      <c r="J33" s="179"/>
      <c r="K33" s="179"/>
      <c r="L33" s="169"/>
      <c r="M33" s="169"/>
      <c r="N33" s="169"/>
    </row>
    <row r="34" spans="1:15" x14ac:dyDescent="0.25">
      <c r="A34" s="168"/>
      <c r="B34" s="169"/>
      <c r="C34" s="179" t="s">
        <v>1315</v>
      </c>
      <c r="D34" s="188"/>
      <c r="E34" s="169"/>
      <c r="F34" s="179"/>
      <c r="G34" s="198">
        <f>IF($C$73="x","",ROUND(VLOOKUP($B$4,Miljö!$B$1:$AM$500,MATCH("Primärenergifaktor använd el",Miljö!$B$1:$AM$1,0),FALSE),1))</f>
        <v>1.1000000000000001</v>
      </c>
      <c r="H34" s="179"/>
      <c r="I34" s="179"/>
      <c r="J34" s="179"/>
      <c r="K34" s="179"/>
      <c r="L34" s="169"/>
      <c r="M34" s="169"/>
      <c r="N34" s="169"/>
    </row>
    <row r="35" spans="1:15" x14ac:dyDescent="0.25">
      <c r="A35" s="168"/>
      <c r="B35" s="169"/>
      <c r="C35" s="169"/>
      <c r="D35" s="169"/>
      <c r="E35" s="169"/>
      <c r="F35" s="179"/>
      <c r="G35" s="179"/>
      <c r="H35" s="179"/>
      <c r="I35" s="179"/>
      <c r="J35" s="179"/>
      <c r="K35" s="179"/>
      <c r="L35" s="169"/>
      <c r="M35" s="169"/>
      <c r="N35" s="169"/>
    </row>
    <row r="36" spans="1:15" x14ac:dyDescent="0.25">
      <c r="A36" s="168"/>
      <c r="B36" s="169"/>
      <c r="C36" s="267" t="s">
        <v>1316</v>
      </c>
      <c r="D36" s="199"/>
      <c r="E36" s="199"/>
      <c r="F36" s="169"/>
      <c r="G36" s="275" t="str">
        <f>IF($C$73="x","",VLOOKUP($B$4,Underlagsinformation!$B$1:$M$500,MATCH("Allokeringsmetod vid kraftvärme",Underlagsinformation!$B$1:$N$1,0),FALSE))</f>
        <v>Ej kraftvärme</v>
      </c>
      <c r="H36" s="276"/>
      <c r="I36" s="276"/>
      <c r="J36" s="276"/>
      <c r="K36" s="276"/>
      <c r="L36" s="276"/>
      <c r="M36" s="169"/>
      <c r="N36" s="169"/>
      <c r="O36" s="200"/>
    </row>
    <row r="37" spans="1:15" ht="32.25" customHeight="1" x14ac:dyDescent="0.25">
      <c r="A37" s="168"/>
      <c r="B37" s="169"/>
      <c r="C37" s="179" t="s">
        <v>1317</v>
      </c>
      <c r="D37" s="171"/>
      <c r="E37" s="171"/>
      <c r="F37" s="169"/>
      <c r="G37" s="277" t="str">
        <f>IF($C$73="x",VLOOKUP($B$4,Underlagsinformation!$B$1:$M$487,2,FALSE),"För mer information, kontakta företaget")</f>
        <v>För mer information, kontakta företaget</v>
      </c>
      <c r="H37" s="277"/>
      <c r="I37" s="277"/>
      <c r="J37" s="277"/>
      <c r="K37" s="277"/>
      <c r="L37" s="277"/>
      <c r="M37" s="169"/>
      <c r="N37" s="169"/>
      <c r="O37" s="200"/>
    </row>
    <row r="38" spans="1:15" x14ac:dyDescent="0.25">
      <c r="A38" s="168"/>
      <c r="B38" s="169"/>
      <c r="C38" s="201" t="str">
        <f>IF($C$73="x","Klicka på cellen med länken, högerklicka och välj kopiera, klistra sedan in länken i din webbläsare.","")</f>
        <v/>
      </c>
      <c r="D38" s="169"/>
      <c r="E38" s="169"/>
      <c r="F38" s="169"/>
      <c r="G38" s="169"/>
      <c r="H38" s="169"/>
      <c r="I38" s="169"/>
      <c r="J38" s="169"/>
      <c r="K38" s="169"/>
      <c r="L38" s="169"/>
      <c r="M38" s="202"/>
      <c r="N38" s="169"/>
    </row>
    <row r="39" spans="1:15" x14ac:dyDescent="0.25">
      <c r="A39" s="168"/>
      <c r="B39" s="169"/>
      <c r="C39" s="176"/>
      <c r="D39" s="169"/>
      <c r="E39" s="169"/>
      <c r="F39" s="169"/>
      <c r="G39" s="169"/>
      <c r="H39" s="169"/>
      <c r="I39" s="169"/>
      <c r="J39" s="169"/>
      <c r="K39" s="169"/>
      <c r="L39" s="169"/>
      <c r="M39" s="202"/>
      <c r="N39" s="169"/>
    </row>
    <row r="40" spans="1:15" x14ac:dyDescent="0.25">
      <c r="A40" s="168"/>
      <c r="B40" s="169"/>
      <c r="C40" s="169"/>
      <c r="D40" s="169"/>
      <c r="E40" s="169"/>
      <c r="F40" s="169"/>
      <c r="G40" s="169"/>
      <c r="H40" s="169"/>
      <c r="I40" s="169"/>
      <c r="J40" s="169"/>
      <c r="K40" s="169"/>
      <c r="L40" s="169"/>
      <c r="M40" s="169"/>
      <c r="N40" s="169"/>
    </row>
    <row r="41" spans="1:15" ht="15.75" x14ac:dyDescent="0.25">
      <c r="A41" s="168"/>
      <c r="B41" s="169"/>
      <c r="C41" s="169"/>
      <c r="D41" s="169"/>
      <c r="E41" s="169"/>
      <c r="F41" s="169"/>
      <c r="G41" s="169"/>
      <c r="H41" s="169"/>
      <c r="I41" s="169"/>
      <c r="J41" s="169"/>
      <c r="K41" s="203" t="s">
        <v>1318</v>
      </c>
      <c r="L41" s="169"/>
      <c r="M41" s="169"/>
      <c r="N41" s="169"/>
    </row>
    <row r="42" spans="1:15" ht="15.75" x14ac:dyDescent="0.25">
      <c r="A42" s="168"/>
      <c r="B42" s="169"/>
      <c r="C42" s="169"/>
      <c r="D42" s="169"/>
      <c r="E42" s="169"/>
      <c r="F42" s="169"/>
      <c r="G42" s="169"/>
      <c r="H42" s="169"/>
      <c r="I42" s="169"/>
      <c r="J42" s="169"/>
      <c r="K42" s="203" t="s">
        <v>1319</v>
      </c>
      <c r="L42" s="169"/>
      <c r="M42" s="169"/>
      <c r="N42" s="169"/>
    </row>
    <row r="43" spans="1:15" x14ac:dyDescent="0.25">
      <c r="A43" s="168"/>
      <c r="B43" s="169"/>
      <c r="C43" s="169"/>
      <c r="D43" s="169"/>
      <c r="E43" s="169"/>
      <c r="F43" s="169"/>
      <c r="G43" s="169"/>
      <c r="H43" s="169"/>
      <c r="I43" s="169"/>
      <c r="J43" s="204"/>
      <c r="K43" s="195" t="s">
        <v>1035</v>
      </c>
      <c r="L43" s="169"/>
      <c r="M43" s="205">
        <f>INDEX('Underlag till diagram'!$D$7:$Y$10,4,MATCH($K43,'Underlag till diagram'!$D$7:$Y$7,0))</f>
        <v>0</v>
      </c>
      <c r="N43" s="169"/>
    </row>
    <row r="44" spans="1:15" x14ac:dyDescent="0.25">
      <c r="A44" s="168"/>
      <c r="B44" s="169"/>
      <c r="C44" s="169"/>
      <c r="D44" s="169"/>
      <c r="E44" s="169"/>
      <c r="F44" s="169"/>
      <c r="G44" s="169"/>
      <c r="H44" s="169"/>
      <c r="I44" s="169"/>
      <c r="J44" s="206"/>
      <c r="K44" s="195" t="s">
        <v>856</v>
      </c>
      <c r="L44" s="169"/>
      <c r="M44" s="205">
        <f>INDEX('Underlag till diagram'!$D$7:$Y$10,4,MATCH($K44,'Underlag till diagram'!$D$7:$Y$7,0))</f>
        <v>5.7196826192112159E-2</v>
      </c>
      <c r="N44" s="169"/>
    </row>
    <row r="45" spans="1:15" x14ac:dyDescent="0.25">
      <c r="A45" s="168"/>
      <c r="B45" s="169"/>
      <c r="C45" s="169"/>
      <c r="D45" s="169"/>
      <c r="E45" s="169"/>
      <c r="F45" s="169"/>
      <c r="G45" s="169"/>
      <c r="H45" s="169"/>
      <c r="I45" s="169"/>
      <c r="J45" s="207"/>
      <c r="K45" s="195" t="s">
        <v>1029</v>
      </c>
      <c r="L45" s="169"/>
      <c r="M45" s="205">
        <f>INDEX('Underlag till diagram'!$D$7:$Y$10,4,MATCH($K45,'Underlag till diagram'!$D$7:$Y$7,0))</f>
        <v>0</v>
      </c>
      <c r="N45" s="169"/>
    </row>
    <row r="46" spans="1:15" x14ac:dyDescent="0.25">
      <c r="A46" s="168"/>
      <c r="B46" s="169"/>
      <c r="C46" s="169"/>
      <c r="D46" s="169"/>
      <c r="E46" s="169"/>
      <c r="F46" s="169"/>
      <c r="G46" s="169"/>
      <c r="H46" s="169"/>
      <c r="I46" s="169"/>
      <c r="J46" s="208"/>
      <c r="K46" s="195" t="s">
        <v>869</v>
      </c>
      <c r="L46" s="169"/>
      <c r="M46" s="205">
        <f>INDEX('Underlag till diagram'!$D$7:$Y$10,4,MATCH($K46,'Underlag till diagram'!$D$7:$Y$7,0))</f>
        <v>0</v>
      </c>
      <c r="N46" s="169"/>
    </row>
    <row r="47" spans="1:15" x14ac:dyDescent="0.25">
      <c r="A47" s="168"/>
      <c r="B47" s="169"/>
      <c r="C47" s="169"/>
      <c r="D47" s="169"/>
      <c r="E47" s="169"/>
      <c r="F47" s="169"/>
      <c r="G47" s="169"/>
      <c r="H47" s="169"/>
      <c r="I47" s="169"/>
      <c r="J47" s="209"/>
      <c r="K47" s="195" t="s">
        <v>872</v>
      </c>
      <c r="L47" s="169"/>
      <c r="M47" s="205">
        <f>INDEX('Underlag till diagram'!$D$7:$Y$10,4,MATCH($K47,'Underlag till diagram'!$D$7:$Y$7,0))</f>
        <v>0</v>
      </c>
      <c r="N47" s="169"/>
    </row>
    <row r="48" spans="1:15" x14ac:dyDescent="0.25">
      <c r="A48" s="168"/>
      <c r="B48" s="169"/>
      <c r="C48" s="169"/>
      <c r="D48" s="169"/>
      <c r="E48" s="169"/>
      <c r="F48" s="169"/>
      <c r="G48" s="169"/>
      <c r="H48" s="169"/>
      <c r="I48" s="169"/>
      <c r="J48" s="210"/>
      <c r="K48" s="195" t="s">
        <v>1042</v>
      </c>
      <c r="L48" s="169"/>
      <c r="M48" s="205">
        <f>INDEX('Underlag till diagram'!$D$7:$Y$10,4,MATCH($K48,'Underlag till diagram'!$D$7:$Y$7,0))</f>
        <v>0</v>
      </c>
      <c r="N48" s="169"/>
    </row>
    <row r="49" spans="1:14" x14ac:dyDescent="0.25">
      <c r="A49" s="168"/>
      <c r="B49" s="169"/>
      <c r="C49" s="169"/>
      <c r="D49" s="169"/>
      <c r="E49" s="169"/>
      <c r="F49" s="169"/>
      <c r="G49" s="169"/>
      <c r="H49" s="169"/>
      <c r="I49" s="169"/>
      <c r="J49" s="211"/>
      <c r="K49" s="195" t="s">
        <v>858</v>
      </c>
      <c r="L49" s="169"/>
      <c r="M49" s="205">
        <f>INDEX('Underlag till diagram'!$D$7:$Y$10,4,MATCH($K49,'Underlag till diagram'!$D$7:$Y$7,0))</f>
        <v>0</v>
      </c>
      <c r="N49" s="169"/>
    </row>
    <row r="50" spans="1:14" x14ac:dyDescent="0.25">
      <c r="A50" s="168"/>
      <c r="B50" s="169"/>
      <c r="C50" s="169"/>
      <c r="D50" s="169"/>
      <c r="E50" s="169"/>
      <c r="F50" s="169"/>
      <c r="G50" s="169"/>
      <c r="H50" s="169"/>
      <c r="I50" s="169"/>
      <c r="J50" s="212"/>
      <c r="K50" s="195" t="s">
        <v>1290</v>
      </c>
      <c r="L50" s="199"/>
      <c r="M50" s="205">
        <f>INDEX('Underlag till diagram'!$D$7:$Y$10,4,MATCH($K50,'Underlag till diagram'!$D$7:$Y$7,0))</f>
        <v>8.7756176631109649E-3</v>
      </c>
      <c r="N50" s="169"/>
    </row>
    <row r="51" spans="1:14" x14ac:dyDescent="0.25">
      <c r="A51" s="168"/>
      <c r="B51" s="169"/>
      <c r="C51" s="169"/>
      <c r="D51" s="169"/>
      <c r="E51" s="169"/>
      <c r="F51" s="169"/>
      <c r="G51" s="169"/>
      <c r="H51" s="169"/>
      <c r="I51" s="169"/>
      <c r="J51" s="213"/>
      <c r="K51" s="195" t="s">
        <v>951</v>
      </c>
      <c r="L51" s="169"/>
      <c r="M51" s="205">
        <f>INDEX('Underlag till diagram'!$D$7:$Y$10,4,MATCH($K51,'Underlag till diagram'!$D$7:$Y$7,0))</f>
        <v>0.61698114880603827</v>
      </c>
      <c r="N51" s="169"/>
    </row>
    <row r="52" spans="1:14" x14ac:dyDescent="0.25">
      <c r="A52" s="168"/>
      <c r="B52" s="169"/>
      <c r="C52" s="169"/>
      <c r="D52" s="169"/>
      <c r="E52" s="169"/>
      <c r="F52" s="169"/>
      <c r="G52" s="169"/>
      <c r="H52" s="169"/>
      <c r="I52" s="169"/>
      <c r="J52" s="214"/>
      <c r="K52" s="195" t="s">
        <v>854</v>
      </c>
      <c r="L52" s="169"/>
      <c r="M52" s="205">
        <f>INDEX('Underlag till diagram'!$D$7:$Y$10,4,MATCH($K52,'Underlag till diagram'!$D$7:$Y$7,0))</f>
        <v>0.1533822581672499</v>
      </c>
      <c r="N52" s="169"/>
    </row>
    <row r="53" spans="1:14" x14ac:dyDescent="0.25">
      <c r="A53" s="168"/>
      <c r="B53" s="169"/>
      <c r="C53" s="169"/>
      <c r="D53" s="169"/>
      <c r="E53" s="169"/>
      <c r="F53" s="169"/>
      <c r="G53" s="169"/>
      <c r="H53" s="169"/>
      <c r="I53" s="169"/>
      <c r="J53" s="215"/>
      <c r="K53" s="195" t="s">
        <v>862</v>
      </c>
      <c r="L53" s="169"/>
      <c r="M53" s="205">
        <f>INDEX('Underlag till diagram'!$D$7:$Y$10,4,MATCH($K53,'Underlag till diagram'!$D$7:$Y$7,0))</f>
        <v>1.1574742341835715E-2</v>
      </c>
      <c r="N53" s="169"/>
    </row>
    <row r="54" spans="1:14" x14ac:dyDescent="0.25">
      <c r="A54" s="168"/>
      <c r="B54" s="169"/>
      <c r="C54" s="169"/>
      <c r="D54" s="169"/>
      <c r="E54" s="169"/>
      <c r="F54" s="169"/>
      <c r="G54" s="169"/>
      <c r="H54" s="169"/>
      <c r="I54" s="169"/>
      <c r="J54" s="216"/>
      <c r="K54" s="195" t="s">
        <v>1036</v>
      </c>
      <c r="L54" s="169"/>
      <c r="M54" s="205">
        <f>INDEX('Underlag till diagram'!$D$7:$Y$10,4,MATCH($K54,'Underlag till diagram'!$D$7:$Y$7,0))</f>
        <v>0</v>
      </c>
      <c r="N54" s="169"/>
    </row>
    <row r="55" spans="1:14" x14ac:dyDescent="0.25">
      <c r="A55" s="168"/>
      <c r="B55" s="169"/>
      <c r="C55" s="169"/>
      <c r="D55" s="169"/>
      <c r="E55" s="169"/>
      <c r="F55" s="169"/>
      <c r="G55" s="169"/>
      <c r="H55" s="169"/>
      <c r="I55" s="169"/>
      <c r="J55" s="217"/>
      <c r="K55" s="195" t="s">
        <v>1028</v>
      </c>
      <c r="L55" s="169"/>
      <c r="M55" s="205">
        <f>INDEX('Underlag till diagram'!$D$7:$Y$10,4,MATCH($K55,'Underlag till diagram'!$D$7:$Y$7,0))</f>
        <v>0</v>
      </c>
      <c r="N55" s="169"/>
    </row>
    <row r="56" spans="1:14" x14ac:dyDescent="0.25">
      <c r="A56" s="168"/>
      <c r="B56" s="169"/>
      <c r="C56" s="169"/>
      <c r="D56" s="169"/>
      <c r="E56" s="169"/>
      <c r="F56" s="169"/>
      <c r="G56" s="169"/>
      <c r="H56" s="169"/>
      <c r="I56" s="169"/>
      <c r="J56" s="218"/>
      <c r="K56" s="195" t="s">
        <v>1145</v>
      </c>
      <c r="L56" s="169"/>
      <c r="M56" s="205">
        <f>INDEX('Underlag till diagram'!$D$7:$Y$10,4,MATCH($K56,'Underlag till diagram'!$D$7:$Y$7,0))</f>
        <v>0</v>
      </c>
      <c r="N56" s="169"/>
    </row>
    <row r="57" spans="1:14" x14ac:dyDescent="0.25">
      <c r="A57" s="168"/>
      <c r="B57" s="169"/>
      <c r="C57" s="169"/>
      <c r="D57" s="169"/>
      <c r="E57" s="169"/>
      <c r="F57" s="169"/>
      <c r="G57" s="169"/>
      <c r="H57" s="169"/>
      <c r="I57" s="169"/>
      <c r="J57" s="219"/>
      <c r="K57" s="195" t="s">
        <v>1291</v>
      </c>
      <c r="L57" s="169"/>
      <c r="M57" s="205">
        <f>INDEX('Underlag till diagram'!$D$7:$Y$10,4,MATCH($K57,'Underlag till diagram'!$D$7:$Y$7,0))</f>
        <v>0</v>
      </c>
      <c r="N57" s="169"/>
    </row>
    <row r="58" spans="1:14" x14ac:dyDescent="0.25">
      <c r="A58" s="168"/>
      <c r="B58" s="169"/>
      <c r="C58" s="169"/>
      <c r="D58" s="169"/>
      <c r="E58" s="169"/>
      <c r="F58" s="169"/>
      <c r="G58" s="169"/>
      <c r="H58" s="169"/>
      <c r="I58" s="169"/>
      <c r="J58" s="220"/>
      <c r="K58" s="195" t="s">
        <v>1146</v>
      </c>
      <c r="L58" s="169"/>
      <c r="M58" s="205">
        <f>INDEX('Underlag till diagram'!$D$7:$Y$10,4,MATCH($K58,'Underlag till diagram'!$D$7:$Y$7,0))</f>
        <v>0</v>
      </c>
      <c r="N58" s="169"/>
    </row>
    <row r="59" spans="1:14" x14ac:dyDescent="0.25">
      <c r="A59" s="168"/>
      <c r="B59" s="169"/>
      <c r="C59" s="169"/>
      <c r="D59" s="169"/>
      <c r="E59" s="169"/>
      <c r="F59" s="169"/>
      <c r="G59" s="169"/>
      <c r="H59" s="169"/>
      <c r="I59" s="169"/>
      <c r="J59" s="221"/>
      <c r="K59" s="195" t="s">
        <v>1292</v>
      </c>
      <c r="L59" s="169"/>
      <c r="M59" s="205">
        <f>INDEX('Underlag till diagram'!$D$7:$Y$10,4,MATCH($K59,'Underlag till diagram'!$D$7:$Y$7,0))</f>
        <v>0</v>
      </c>
      <c r="N59" s="169"/>
    </row>
    <row r="60" spans="1:14" x14ac:dyDescent="0.25">
      <c r="A60" s="168"/>
      <c r="B60" s="169"/>
      <c r="C60" s="169"/>
      <c r="D60" s="169"/>
      <c r="E60" s="169"/>
      <c r="F60" s="169"/>
      <c r="G60" s="169"/>
      <c r="H60" s="169"/>
      <c r="I60" s="169"/>
      <c r="J60" s="222"/>
      <c r="K60" s="195" t="s">
        <v>1286</v>
      </c>
      <c r="L60" s="169"/>
      <c r="M60" s="205">
        <f>INDEX('Underlag till diagram'!$D$7:$Y$10,4,MATCH($K60,'Underlag till diagram'!$D$7:$Y$7,0))</f>
        <v>2.7156646944704613E-2</v>
      </c>
      <c r="N60" s="169"/>
    </row>
    <row r="61" spans="1:14" x14ac:dyDescent="0.25">
      <c r="A61" s="168"/>
      <c r="B61" s="169"/>
      <c r="C61" s="169"/>
      <c r="D61" s="169"/>
      <c r="E61" s="169"/>
      <c r="F61" s="169"/>
      <c r="G61" s="169"/>
      <c r="H61" s="169"/>
      <c r="I61" s="169"/>
      <c r="J61" s="223"/>
      <c r="K61" s="195" t="s">
        <v>855</v>
      </c>
      <c r="L61" s="169"/>
      <c r="M61" s="205">
        <f>INDEX('Underlag till diagram'!$D$7:$Y$10,4,MATCH($K61,'Underlag till diagram'!$D$7:$Y$7,0))</f>
        <v>1.807284330567331E-3</v>
      </c>
      <c r="N61" s="169"/>
    </row>
    <row r="62" spans="1:14" x14ac:dyDescent="0.25">
      <c r="A62" s="168"/>
      <c r="B62" s="169"/>
      <c r="C62" s="169"/>
      <c r="D62" s="169"/>
      <c r="E62" s="169"/>
      <c r="F62" s="169"/>
      <c r="G62" s="169"/>
      <c r="H62" s="169"/>
      <c r="I62" s="169"/>
      <c r="J62" s="224"/>
      <c r="K62" s="195" t="s">
        <v>1032</v>
      </c>
      <c r="L62" s="169"/>
      <c r="M62" s="205">
        <f>INDEX('Underlag till diagram'!$D$7:$Y$10,4,MATCH($K62,'Underlag till diagram'!$D$7:$Y$7,0))</f>
        <v>0.12312547555438109</v>
      </c>
      <c r="N62" s="225"/>
    </row>
    <row r="63" spans="1:14" x14ac:dyDescent="0.25">
      <c r="A63" s="168"/>
      <c r="B63" s="169"/>
      <c r="C63" s="169"/>
      <c r="D63" s="169"/>
      <c r="E63" s="169"/>
      <c r="F63" s="169"/>
      <c r="G63" s="169"/>
      <c r="H63" s="169"/>
      <c r="I63" s="169"/>
      <c r="J63" s="226"/>
      <c r="K63" s="195" t="s">
        <v>1293</v>
      </c>
      <c r="L63" s="169"/>
      <c r="M63" s="205">
        <f>INDEX('Underlag till diagram'!$D$7:$Y$10,4,MATCH($K63,'Underlag till diagram'!$D$7:$Y$7,0))</f>
        <v>0</v>
      </c>
      <c r="N63" s="225"/>
    </row>
    <row r="64" spans="1:14" x14ac:dyDescent="0.25">
      <c r="A64" s="168"/>
      <c r="B64" s="169"/>
      <c r="C64" s="169"/>
      <c r="D64" s="169"/>
      <c r="E64" s="169"/>
      <c r="F64" s="169"/>
      <c r="G64" s="169"/>
      <c r="H64" s="169"/>
      <c r="I64" s="169"/>
      <c r="J64" s="227"/>
      <c r="K64" s="195" t="s">
        <v>1147</v>
      </c>
      <c r="L64" s="169"/>
      <c r="M64" s="205">
        <f>INDEX('Underlag till diagram'!$D$7:$Y$10,4,MATCH($K64,'Underlag till diagram'!$D$7:$Y$7,0))</f>
        <v>0</v>
      </c>
      <c r="N64" s="202"/>
    </row>
    <row r="65" spans="1:14" x14ac:dyDescent="0.25">
      <c r="A65" s="168"/>
      <c r="B65" s="177"/>
      <c r="C65" s="177"/>
      <c r="D65" s="177"/>
      <c r="E65" s="177"/>
      <c r="F65" s="177"/>
      <c r="G65" s="177"/>
      <c r="H65" s="177"/>
      <c r="I65" s="177"/>
      <c r="J65" s="169"/>
      <c r="K65" s="199"/>
      <c r="L65" s="173"/>
      <c r="M65" s="173"/>
      <c r="N65" s="177"/>
    </row>
    <row r="66" spans="1:14" x14ac:dyDescent="0.25">
      <c r="A66" s="168"/>
      <c r="B66" s="177"/>
      <c r="C66" s="177"/>
      <c r="D66" s="177"/>
      <c r="E66" s="177"/>
      <c r="F66" s="177"/>
      <c r="G66" s="177"/>
      <c r="H66" s="177"/>
      <c r="I66" s="177"/>
      <c r="J66" s="169"/>
      <c r="K66" s="199"/>
      <c r="L66" s="228"/>
      <c r="M66" s="228"/>
      <c r="N66" s="177"/>
    </row>
    <row r="67" spans="1:14" x14ac:dyDescent="0.25">
      <c r="A67" s="168"/>
      <c r="B67" s="177"/>
      <c r="C67" s="177"/>
      <c r="D67" s="177"/>
      <c r="E67" s="177"/>
      <c r="F67" s="177"/>
      <c r="G67" s="177"/>
      <c r="H67" s="177"/>
      <c r="I67" s="177"/>
      <c r="J67" s="177"/>
      <c r="K67" s="228"/>
      <c r="L67" s="169"/>
      <c r="M67" s="169"/>
      <c r="N67" s="177"/>
    </row>
    <row r="68" spans="1:14" x14ac:dyDescent="0.25">
      <c r="A68" s="168"/>
      <c r="B68" s="177"/>
      <c r="C68" s="177"/>
      <c r="D68" s="177"/>
      <c r="E68" s="177"/>
      <c r="F68" s="177"/>
      <c r="G68" s="177"/>
      <c r="H68" s="177"/>
      <c r="I68" s="177"/>
      <c r="J68" s="177"/>
      <c r="K68" s="177"/>
      <c r="L68" s="169"/>
      <c r="M68" s="169"/>
      <c r="N68" s="177"/>
    </row>
    <row r="69" spans="1:14" x14ac:dyDescent="0.25">
      <c r="A69" s="168"/>
      <c r="B69" s="177"/>
      <c r="C69" s="177"/>
      <c r="D69" s="177"/>
      <c r="E69" s="177"/>
      <c r="F69" s="177"/>
      <c r="G69" s="177"/>
      <c r="H69" s="177"/>
      <c r="I69" s="177"/>
      <c r="J69" s="177"/>
      <c r="K69" s="177"/>
      <c r="L69" s="169"/>
      <c r="M69" s="169"/>
      <c r="N69" s="177"/>
    </row>
    <row r="70" spans="1:14" x14ac:dyDescent="0.25">
      <c r="B70" s="177"/>
      <c r="C70" s="177"/>
      <c r="D70" s="177"/>
      <c r="E70" s="177"/>
      <c r="F70" s="177"/>
      <c r="G70" s="177"/>
      <c r="H70" s="177"/>
      <c r="I70" s="177"/>
      <c r="J70" s="177"/>
      <c r="K70" s="177"/>
      <c r="L70" s="177"/>
      <c r="M70" s="177"/>
      <c r="N70" s="177"/>
    </row>
    <row r="71" spans="1:14" x14ac:dyDescent="0.25">
      <c r="B71" s="177"/>
      <c r="C71" s="177"/>
      <c r="D71" s="177"/>
      <c r="E71" s="177"/>
      <c r="F71" s="177"/>
      <c r="G71" s="177"/>
      <c r="H71" s="177"/>
      <c r="I71" s="177"/>
      <c r="J71" s="177"/>
      <c r="K71" s="177"/>
      <c r="L71" s="177"/>
      <c r="M71" s="177"/>
      <c r="N71" s="177"/>
    </row>
    <row r="72" spans="1:14" x14ac:dyDescent="0.25">
      <c r="B72" s="177"/>
      <c r="C72" s="177"/>
      <c r="D72" s="177"/>
      <c r="E72" s="177"/>
      <c r="F72" s="177"/>
      <c r="G72" s="177"/>
      <c r="H72" s="177"/>
      <c r="I72" s="177"/>
      <c r="J72" s="177"/>
      <c r="K72" s="177"/>
      <c r="L72" s="177"/>
      <c r="M72" s="177"/>
      <c r="N72" s="177"/>
    </row>
    <row r="73" spans="1:14" x14ac:dyDescent="0.25">
      <c r="B73" s="229" t="s">
        <v>1320</v>
      </c>
      <c r="C73" s="230" t="str">
        <f>IF('Underlag till diagram'!A8="ja","","x")</f>
        <v/>
      </c>
    </row>
  </sheetData>
  <sheetProtection password="DE46" sheet="1" objects="1" scenarios="1"/>
  <protectedRanges>
    <protectedRange sqref="B4:F4" name="Område1"/>
  </protectedRanges>
  <mergeCells count="9">
    <mergeCell ref="G30:K30"/>
    <mergeCell ref="G36:L36"/>
    <mergeCell ref="G37:L37"/>
    <mergeCell ref="B4:F4"/>
    <mergeCell ref="C7:D7"/>
    <mergeCell ref="C20:D20"/>
    <mergeCell ref="C21:D21"/>
    <mergeCell ref="C24:D24"/>
    <mergeCell ref="C8:E8"/>
  </mergeCells>
  <dataValidations count="2">
    <dataValidation type="list" showInputMessage="1" showErrorMessage="1" errorTitle="Ogiltigt namn" error="Välj ett nät ur listan" sqref="B4:F4">
      <formula1>Nätlista_2013</formula1>
    </dataValidation>
    <dataValidation type="list" showInputMessage="1" showErrorMessage="1" sqref="WVJ983044:WVN983044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0:F65540 IX65540:JB65540 ST65540:SX65540 ACP65540:ACT65540 AML65540:AMP65540 AWH65540:AWL65540 BGD65540:BGH65540 BPZ65540:BQD65540 BZV65540:BZZ65540 CJR65540:CJV65540 CTN65540:CTR65540 DDJ65540:DDN65540 DNF65540:DNJ65540 DXB65540:DXF65540 EGX65540:EHB65540 EQT65540:EQX65540 FAP65540:FAT65540 FKL65540:FKP65540 FUH65540:FUL65540 GED65540:GEH65540 GNZ65540:GOD65540 GXV65540:GXZ65540 HHR65540:HHV65540 HRN65540:HRR65540 IBJ65540:IBN65540 ILF65540:ILJ65540 IVB65540:IVF65540 JEX65540:JFB65540 JOT65540:JOX65540 JYP65540:JYT65540 KIL65540:KIP65540 KSH65540:KSL65540 LCD65540:LCH65540 LLZ65540:LMD65540 LVV65540:LVZ65540 MFR65540:MFV65540 MPN65540:MPR65540 MZJ65540:MZN65540 NJF65540:NJJ65540 NTB65540:NTF65540 OCX65540:ODB65540 OMT65540:OMX65540 OWP65540:OWT65540 PGL65540:PGP65540 PQH65540:PQL65540 QAD65540:QAH65540 QJZ65540:QKD65540 QTV65540:QTZ65540 RDR65540:RDV65540 RNN65540:RNR65540 RXJ65540:RXN65540 SHF65540:SHJ65540 SRB65540:SRF65540 TAX65540:TBB65540 TKT65540:TKX65540 TUP65540:TUT65540 UEL65540:UEP65540 UOH65540:UOL65540 UYD65540:UYH65540 VHZ65540:VID65540 VRV65540:VRZ65540 WBR65540:WBV65540 WLN65540:WLR65540 WVJ65540:WVN65540 B131076:F131076 IX131076:JB131076 ST131076:SX131076 ACP131076:ACT131076 AML131076:AMP131076 AWH131076:AWL131076 BGD131076:BGH131076 BPZ131076:BQD131076 BZV131076:BZZ131076 CJR131076:CJV131076 CTN131076:CTR131076 DDJ131076:DDN131076 DNF131076:DNJ131076 DXB131076:DXF131076 EGX131076:EHB131076 EQT131076:EQX131076 FAP131076:FAT131076 FKL131076:FKP131076 FUH131076:FUL131076 GED131076:GEH131076 GNZ131076:GOD131076 GXV131076:GXZ131076 HHR131076:HHV131076 HRN131076:HRR131076 IBJ131076:IBN131076 ILF131076:ILJ131076 IVB131076:IVF131076 JEX131076:JFB131076 JOT131076:JOX131076 JYP131076:JYT131076 KIL131076:KIP131076 KSH131076:KSL131076 LCD131076:LCH131076 LLZ131076:LMD131076 LVV131076:LVZ131076 MFR131076:MFV131076 MPN131076:MPR131076 MZJ131076:MZN131076 NJF131076:NJJ131076 NTB131076:NTF131076 OCX131076:ODB131076 OMT131076:OMX131076 OWP131076:OWT131076 PGL131076:PGP131076 PQH131076:PQL131076 QAD131076:QAH131076 QJZ131076:QKD131076 QTV131076:QTZ131076 RDR131076:RDV131076 RNN131076:RNR131076 RXJ131076:RXN131076 SHF131076:SHJ131076 SRB131076:SRF131076 TAX131076:TBB131076 TKT131076:TKX131076 TUP131076:TUT131076 UEL131076:UEP131076 UOH131076:UOL131076 UYD131076:UYH131076 VHZ131076:VID131076 VRV131076:VRZ131076 WBR131076:WBV131076 WLN131076:WLR131076 WVJ131076:WVN131076 B196612:F196612 IX196612:JB196612 ST196612:SX196612 ACP196612:ACT196612 AML196612:AMP196612 AWH196612:AWL196612 BGD196612:BGH196612 BPZ196612:BQD196612 BZV196612:BZZ196612 CJR196612:CJV196612 CTN196612:CTR196612 DDJ196612:DDN196612 DNF196612:DNJ196612 DXB196612:DXF196612 EGX196612:EHB196612 EQT196612:EQX196612 FAP196612:FAT196612 FKL196612:FKP196612 FUH196612:FUL196612 GED196612:GEH196612 GNZ196612:GOD196612 GXV196612:GXZ196612 HHR196612:HHV196612 HRN196612:HRR196612 IBJ196612:IBN196612 ILF196612:ILJ196612 IVB196612:IVF196612 JEX196612:JFB196612 JOT196612:JOX196612 JYP196612:JYT196612 KIL196612:KIP196612 KSH196612:KSL196612 LCD196612:LCH196612 LLZ196612:LMD196612 LVV196612:LVZ196612 MFR196612:MFV196612 MPN196612:MPR196612 MZJ196612:MZN196612 NJF196612:NJJ196612 NTB196612:NTF196612 OCX196612:ODB196612 OMT196612:OMX196612 OWP196612:OWT196612 PGL196612:PGP196612 PQH196612:PQL196612 QAD196612:QAH196612 QJZ196612:QKD196612 QTV196612:QTZ196612 RDR196612:RDV196612 RNN196612:RNR196612 RXJ196612:RXN196612 SHF196612:SHJ196612 SRB196612:SRF196612 TAX196612:TBB196612 TKT196612:TKX196612 TUP196612:TUT196612 UEL196612:UEP196612 UOH196612:UOL196612 UYD196612:UYH196612 VHZ196612:VID196612 VRV196612:VRZ196612 WBR196612:WBV196612 WLN196612:WLR196612 WVJ196612:WVN196612 B262148:F262148 IX262148:JB262148 ST262148:SX262148 ACP262148:ACT262148 AML262148:AMP262148 AWH262148:AWL262148 BGD262148:BGH262148 BPZ262148:BQD262148 BZV262148:BZZ262148 CJR262148:CJV262148 CTN262148:CTR262148 DDJ262148:DDN262148 DNF262148:DNJ262148 DXB262148:DXF262148 EGX262148:EHB262148 EQT262148:EQX262148 FAP262148:FAT262148 FKL262148:FKP262148 FUH262148:FUL262148 GED262148:GEH262148 GNZ262148:GOD262148 GXV262148:GXZ262148 HHR262148:HHV262148 HRN262148:HRR262148 IBJ262148:IBN262148 ILF262148:ILJ262148 IVB262148:IVF262148 JEX262148:JFB262148 JOT262148:JOX262148 JYP262148:JYT262148 KIL262148:KIP262148 KSH262148:KSL262148 LCD262148:LCH262148 LLZ262148:LMD262148 LVV262148:LVZ262148 MFR262148:MFV262148 MPN262148:MPR262148 MZJ262148:MZN262148 NJF262148:NJJ262148 NTB262148:NTF262148 OCX262148:ODB262148 OMT262148:OMX262148 OWP262148:OWT262148 PGL262148:PGP262148 PQH262148:PQL262148 QAD262148:QAH262148 QJZ262148:QKD262148 QTV262148:QTZ262148 RDR262148:RDV262148 RNN262148:RNR262148 RXJ262148:RXN262148 SHF262148:SHJ262148 SRB262148:SRF262148 TAX262148:TBB262148 TKT262148:TKX262148 TUP262148:TUT262148 UEL262148:UEP262148 UOH262148:UOL262148 UYD262148:UYH262148 VHZ262148:VID262148 VRV262148:VRZ262148 WBR262148:WBV262148 WLN262148:WLR262148 WVJ262148:WVN262148 B327684:F327684 IX327684:JB327684 ST327684:SX327684 ACP327684:ACT327684 AML327684:AMP327684 AWH327684:AWL327684 BGD327684:BGH327684 BPZ327684:BQD327684 BZV327684:BZZ327684 CJR327684:CJV327684 CTN327684:CTR327684 DDJ327684:DDN327684 DNF327684:DNJ327684 DXB327684:DXF327684 EGX327684:EHB327684 EQT327684:EQX327684 FAP327684:FAT327684 FKL327684:FKP327684 FUH327684:FUL327684 GED327684:GEH327684 GNZ327684:GOD327684 GXV327684:GXZ327684 HHR327684:HHV327684 HRN327684:HRR327684 IBJ327684:IBN327684 ILF327684:ILJ327684 IVB327684:IVF327684 JEX327684:JFB327684 JOT327684:JOX327684 JYP327684:JYT327684 KIL327684:KIP327684 KSH327684:KSL327684 LCD327684:LCH327684 LLZ327684:LMD327684 LVV327684:LVZ327684 MFR327684:MFV327684 MPN327684:MPR327684 MZJ327684:MZN327684 NJF327684:NJJ327684 NTB327684:NTF327684 OCX327684:ODB327684 OMT327684:OMX327684 OWP327684:OWT327684 PGL327684:PGP327684 PQH327684:PQL327684 QAD327684:QAH327684 QJZ327684:QKD327684 QTV327684:QTZ327684 RDR327684:RDV327684 RNN327684:RNR327684 RXJ327684:RXN327684 SHF327684:SHJ327684 SRB327684:SRF327684 TAX327684:TBB327684 TKT327684:TKX327684 TUP327684:TUT327684 UEL327684:UEP327684 UOH327684:UOL327684 UYD327684:UYH327684 VHZ327684:VID327684 VRV327684:VRZ327684 WBR327684:WBV327684 WLN327684:WLR327684 WVJ327684:WVN327684 B393220:F393220 IX393220:JB393220 ST393220:SX393220 ACP393220:ACT393220 AML393220:AMP393220 AWH393220:AWL393220 BGD393220:BGH393220 BPZ393220:BQD393220 BZV393220:BZZ393220 CJR393220:CJV393220 CTN393220:CTR393220 DDJ393220:DDN393220 DNF393220:DNJ393220 DXB393220:DXF393220 EGX393220:EHB393220 EQT393220:EQX393220 FAP393220:FAT393220 FKL393220:FKP393220 FUH393220:FUL393220 GED393220:GEH393220 GNZ393220:GOD393220 GXV393220:GXZ393220 HHR393220:HHV393220 HRN393220:HRR393220 IBJ393220:IBN393220 ILF393220:ILJ393220 IVB393220:IVF393220 JEX393220:JFB393220 JOT393220:JOX393220 JYP393220:JYT393220 KIL393220:KIP393220 KSH393220:KSL393220 LCD393220:LCH393220 LLZ393220:LMD393220 LVV393220:LVZ393220 MFR393220:MFV393220 MPN393220:MPR393220 MZJ393220:MZN393220 NJF393220:NJJ393220 NTB393220:NTF393220 OCX393220:ODB393220 OMT393220:OMX393220 OWP393220:OWT393220 PGL393220:PGP393220 PQH393220:PQL393220 QAD393220:QAH393220 QJZ393220:QKD393220 QTV393220:QTZ393220 RDR393220:RDV393220 RNN393220:RNR393220 RXJ393220:RXN393220 SHF393220:SHJ393220 SRB393220:SRF393220 TAX393220:TBB393220 TKT393220:TKX393220 TUP393220:TUT393220 UEL393220:UEP393220 UOH393220:UOL393220 UYD393220:UYH393220 VHZ393220:VID393220 VRV393220:VRZ393220 WBR393220:WBV393220 WLN393220:WLR393220 WVJ393220:WVN393220 B458756:F458756 IX458756:JB458756 ST458756:SX458756 ACP458756:ACT458756 AML458756:AMP458756 AWH458756:AWL458756 BGD458756:BGH458756 BPZ458756:BQD458756 BZV458756:BZZ458756 CJR458756:CJV458756 CTN458756:CTR458756 DDJ458756:DDN458756 DNF458756:DNJ458756 DXB458756:DXF458756 EGX458756:EHB458756 EQT458756:EQX458756 FAP458756:FAT458756 FKL458756:FKP458756 FUH458756:FUL458756 GED458756:GEH458756 GNZ458756:GOD458756 GXV458756:GXZ458756 HHR458756:HHV458756 HRN458756:HRR458756 IBJ458756:IBN458756 ILF458756:ILJ458756 IVB458756:IVF458756 JEX458756:JFB458756 JOT458756:JOX458756 JYP458756:JYT458756 KIL458756:KIP458756 KSH458756:KSL458756 LCD458756:LCH458756 LLZ458756:LMD458756 LVV458756:LVZ458756 MFR458756:MFV458756 MPN458756:MPR458756 MZJ458756:MZN458756 NJF458756:NJJ458756 NTB458756:NTF458756 OCX458756:ODB458756 OMT458756:OMX458756 OWP458756:OWT458756 PGL458756:PGP458756 PQH458756:PQL458756 QAD458756:QAH458756 QJZ458756:QKD458756 QTV458756:QTZ458756 RDR458756:RDV458756 RNN458756:RNR458756 RXJ458756:RXN458756 SHF458756:SHJ458756 SRB458756:SRF458756 TAX458756:TBB458756 TKT458756:TKX458756 TUP458756:TUT458756 UEL458756:UEP458756 UOH458756:UOL458756 UYD458756:UYH458756 VHZ458756:VID458756 VRV458756:VRZ458756 WBR458756:WBV458756 WLN458756:WLR458756 WVJ458756:WVN458756 B524292:F524292 IX524292:JB524292 ST524292:SX524292 ACP524292:ACT524292 AML524292:AMP524292 AWH524292:AWL524292 BGD524292:BGH524292 BPZ524292:BQD524292 BZV524292:BZZ524292 CJR524292:CJV524292 CTN524292:CTR524292 DDJ524292:DDN524292 DNF524292:DNJ524292 DXB524292:DXF524292 EGX524292:EHB524292 EQT524292:EQX524292 FAP524292:FAT524292 FKL524292:FKP524292 FUH524292:FUL524292 GED524292:GEH524292 GNZ524292:GOD524292 GXV524292:GXZ524292 HHR524292:HHV524292 HRN524292:HRR524292 IBJ524292:IBN524292 ILF524292:ILJ524292 IVB524292:IVF524292 JEX524292:JFB524292 JOT524292:JOX524292 JYP524292:JYT524292 KIL524292:KIP524292 KSH524292:KSL524292 LCD524292:LCH524292 LLZ524292:LMD524292 LVV524292:LVZ524292 MFR524292:MFV524292 MPN524292:MPR524292 MZJ524292:MZN524292 NJF524292:NJJ524292 NTB524292:NTF524292 OCX524292:ODB524292 OMT524292:OMX524292 OWP524292:OWT524292 PGL524292:PGP524292 PQH524292:PQL524292 QAD524292:QAH524292 QJZ524292:QKD524292 QTV524292:QTZ524292 RDR524292:RDV524292 RNN524292:RNR524292 RXJ524292:RXN524292 SHF524292:SHJ524292 SRB524292:SRF524292 TAX524292:TBB524292 TKT524292:TKX524292 TUP524292:TUT524292 UEL524292:UEP524292 UOH524292:UOL524292 UYD524292:UYH524292 VHZ524292:VID524292 VRV524292:VRZ524292 WBR524292:WBV524292 WLN524292:WLR524292 WVJ524292:WVN524292 B589828:F589828 IX589828:JB589828 ST589828:SX589828 ACP589828:ACT589828 AML589828:AMP589828 AWH589828:AWL589828 BGD589828:BGH589828 BPZ589828:BQD589828 BZV589828:BZZ589828 CJR589828:CJV589828 CTN589828:CTR589828 DDJ589828:DDN589828 DNF589828:DNJ589828 DXB589828:DXF589828 EGX589828:EHB589828 EQT589828:EQX589828 FAP589828:FAT589828 FKL589828:FKP589828 FUH589828:FUL589828 GED589828:GEH589828 GNZ589828:GOD589828 GXV589828:GXZ589828 HHR589828:HHV589828 HRN589828:HRR589828 IBJ589828:IBN589828 ILF589828:ILJ589828 IVB589828:IVF589828 JEX589828:JFB589828 JOT589828:JOX589828 JYP589828:JYT589828 KIL589828:KIP589828 KSH589828:KSL589828 LCD589828:LCH589828 LLZ589828:LMD589828 LVV589828:LVZ589828 MFR589828:MFV589828 MPN589828:MPR589828 MZJ589828:MZN589828 NJF589828:NJJ589828 NTB589828:NTF589828 OCX589828:ODB589828 OMT589828:OMX589828 OWP589828:OWT589828 PGL589828:PGP589828 PQH589828:PQL589828 QAD589828:QAH589828 QJZ589828:QKD589828 QTV589828:QTZ589828 RDR589828:RDV589828 RNN589828:RNR589828 RXJ589828:RXN589828 SHF589828:SHJ589828 SRB589828:SRF589828 TAX589828:TBB589828 TKT589828:TKX589828 TUP589828:TUT589828 UEL589828:UEP589828 UOH589828:UOL589828 UYD589828:UYH589828 VHZ589828:VID589828 VRV589828:VRZ589828 WBR589828:WBV589828 WLN589828:WLR589828 WVJ589828:WVN589828 B655364:F655364 IX655364:JB655364 ST655364:SX655364 ACP655364:ACT655364 AML655364:AMP655364 AWH655364:AWL655364 BGD655364:BGH655364 BPZ655364:BQD655364 BZV655364:BZZ655364 CJR655364:CJV655364 CTN655364:CTR655364 DDJ655364:DDN655364 DNF655364:DNJ655364 DXB655364:DXF655364 EGX655364:EHB655364 EQT655364:EQX655364 FAP655364:FAT655364 FKL655364:FKP655364 FUH655364:FUL655364 GED655364:GEH655364 GNZ655364:GOD655364 GXV655364:GXZ655364 HHR655364:HHV655364 HRN655364:HRR655364 IBJ655364:IBN655364 ILF655364:ILJ655364 IVB655364:IVF655364 JEX655364:JFB655364 JOT655364:JOX655364 JYP655364:JYT655364 KIL655364:KIP655364 KSH655364:KSL655364 LCD655364:LCH655364 LLZ655364:LMD655364 LVV655364:LVZ655364 MFR655364:MFV655364 MPN655364:MPR655364 MZJ655364:MZN655364 NJF655364:NJJ655364 NTB655364:NTF655364 OCX655364:ODB655364 OMT655364:OMX655364 OWP655364:OWT655364 PGL655364:PGP655364 PQH655364:PQL655364 QAD655364:QAH655364 QJZ655364:QKD655364 QTV655364:QTZ655364 RDR655364:RDV655364 RNN655364:RNR655364 RXJ655364:RXN655364 SHF655364:SHJ655364 SRB655364:SRF655364 TAX655364:TBB655364 TKT655364:TKX655364 TUP655364:TUT655364 UEL655364:UEP655364 UOH655364:UOL655364 UYD655364:UYH655364 VHZ655364:VID655364 VRV655364:VRZ655364 WBR655364:WBV655364 WLN655364:WLR655364 WVJ655364:WVN655364 B720900:F720900 IX720900:JB720900 ST720900:SX720900 ACP720900:ACT720900 AML720900:AMP720900 AWH720900:AWL720900 BGD720900:BGH720900 BPZ720900:BQD720900 BZV720900:BZZ720900 CJR720900:CJV720900 CTN720900:CTR720900 DDJ720900:DDN720900 DNF720900:DNJ720900 DXB720900:DXF720900 EGX720900:EHB720900 EQT720900:EQX720900 FAP720900:FAT720900 FKL720900:FKP720900 FUH720900:FUL720900 GED720900:GEH720900 GNZ720900:GOD720900 GXV720900:GXZ720900 HHR720900:HHV720900 HRN720900:HRR720900 IBJ720900:IBN720900 ILF720900:ILJ720900 IVB720900:IVF720900 JEX720900:JFB720900 JOT720900:JOX720900 JYP720900:JYT720900 KIL720900:KIP720900 KSH720900:KSL720900 LCD720900:LCH720900 LLZ720900:LMD720900 LVV720900:LVZ720900 MFR720900:MFV720900 MPN720900:MPR720900 MZJ720900:MZN720900 NJF720900:NJJ720900 NTB720900:NTF720900 OCX720900:ODB720900 OMT720900:OMX720900 OWP720900:OWT720900 PGL720900:PGP720900 PQH720900:PQL720900 QAD720900:QAH720900 QJZ720900:QKD720900 QTV720900:QTZ720900 RDR720900:RDV720900 RNN720900:RNR720900 RXJ720900:RXN720900 SHF720900:SHJ720900 SRB720900:SRF720900 TAX720900:TBB720900 TKT720900:TKX720900 TUP720900:TUT720900 UEL720900:UEP720900 UOH720900:UOL720900 UYD720900:UYH720900 VHZ720900:VID720900 VRV720900:VRZ720900 WBR720900:WBV720900 WLN720900:WLR720900 WVJ720900:WVN720900 B786436:F786436 IX786436:JB786436 ST786436:SX786436 ACP786436:ACT786436 AML786436:AMP786436 AWH786436:AWL786436 BGD786436:BGH786436 BPZ786436:BQD786436 BZV786436:BZZ786436 CJR786436:CJV786436 CTN786436:CTR786436 DDJ786436:DDN786436 DNF786436:DNJ786436 DXB786436:DXF786436 EGX786436:EHB786436 EQT786436:EQX786436 FAP786436:FAT786436 FKL786436:FKP786436 FUH786436:FUL786436 GED786436:GEH786436 GNZ786436:GOD786436 GXV786436:GXZ786436 HHR786436:HHV786436 HRN786436:HRR786436 IBJ786436:IBN786436 ILF786436:ILJ786436 IVB786436:IVF786436 JEX786436:JFB786436 JOT786436:JOX786436 JYP786436:JYT786436 KIL786436:KIP786436 KSH786436:KSL786436 LCD786436:LCH786436 LLZ786436:LMD786436 LVV786436:LVZ786436 MFR786436:MFV786436 MPN786436:MPR786436 MZJ786436:MZN786436 NJF786436:NJJ786436 NTB786436:NTF786436 OCX786436:ODB786436 OMT786436:OMX786436 OWP786436:OWT786436 PGL786436:PGP786436 PQH786436:PQL786436 QAD786436:QAH786436 QJZ786436:QKD786436 QTV786436:QTZ786436 RDR786436:RDV786436 RNN786436:RNR786436 RXJ786436:RXN786436 SHF786436:SHJ786436 SRB786436:SRF786436 TAX786436:TBB786436 TKT786436:TKX786436 TUP786436:TUT786436 UEL786436:UEP786436 UOH786436:UOL786436 UYD786436:UYH786436 VHZ786436:VID786436 VRV786436:VRZ786436 WBR786436:WBV786436 WLN786436:WLR786436 WVJ786436:WVN786436 B851972:F851972 IX851972:JB851972 ST851972:SX851972 ACP851972:ACT851972 AML851972:AMP851972 AWH851972:AWL851972 BGD851972:BGH851972 BPZ851972:BQD851972 BZV851972:BZZ851972 CJR851972:CJV851972 CTN851972:CTR851972 DDJ851972:DDN851972 DNF851972:DNJ851972 DXB851972:DXF851972 EGX851972:EHB851972 EQT851972:EQX851972 FAP851972:FAT851972 FKL851972:FKP851972 FUH851972:FUL851972 GED851972:GEH851972 GNZ851972:GOD851972 GXV851972:GXZ851972 HHR851972:HHV851972 HRN851972:HRR851972 IBJ851972:IBN851972 ILF851972:ILJ851972 IVB851972:IVF851972 JEX851972:JFB851972 JOT851972:JOX851972 JYP851972:JYT851972 KIL851972:KIP851972 KSH851972:KSL851972 LCD851972:LCH851972 LLZ851972:LMD851972 LVV851972:LVZ851972 MFR851972:MFV851972 MPN851972:MPR851972 MZJ851972:MZN851972 NJF851972:NJJ851972 NTB851972:NTF851972 OCX851972:ODB851972 OMT851972:OMX851972 OWP851972:OWT851972 PGL851972:PGP851972 PQH851972:PQL851972 QAD851972:QAH851972 QJZ851972:QKD851972 QTV851972:QTZ851972 RDR851972:RDV851972 RNN851972:RNR851972 RXJ851972:RXN851972 SHF851972:SHJ851972 SRB851972:SRF851972 TAX851972:TBB851972 TKT851972:TKX851972 TUP851972:TUT851972 UEL851972:UEP851972 UOH851972:UOL851972 UYD851972:UYH851972 VHZ851972:VID851972 VRV851972:VRZ851972 WBR851972:WBV851972 WLN851972:WLR851972 WVJ851972:WVN851972 B917508:F917508 IX917508:JB917508 ST917508:SX917508 ACP917508:ACT917508 AML917508:AMP917508 AWH917508:AWL917508 BGD917508:BGH917508 BPZ917508:BQD917508 BZV917508:BZZ917508 CJR917508:CJV917508 CTN917508:CTR917508 DDJ917508:DDN917508 DNF917508:DNJ917508 DXB917508:DXF917508 EGX917508:EHB917508 EQT917508:EQX917508 FAP917508:FAT917508 FKL917508:FKP917508 FUH917508:FUL917508 GED917508:GEH917508 GNZ917508:GOD917508 GXV917508:GXZ917508 HHR917508:HHV917508 HRN917508:HRR917508 IBJ917508:IBN917508 ILF917508:ILJ917508 IVB917508:IVF917508 JEX917508:JFB917508 JOT917508:JOX917508 JYP917508:JYT917508 KIL917508:KIP917508 KSH917508:KSL917508 LCD917508:LCH917508 LLZ917508:LMD917508 LVV917508:LVZ917508 MFR917508:MFV917508 MPN917508:MPR917508 MZJ917508:MZN917508 NJF917508:NJJ917508 NTB917508:NTF917508 OCX917508:ODB917508 OMT917508:OMX917508 OWP917508:OWT917508 PGL917508:PGP917508 PQH917508:PQL917508 QAD917508:QAH917508 QJZ917508:QKD917508 QTV917508:QTZ917508 RDR917508:RDV917508 RNN917508:RNR917508 RXJ917508:RXN917508 SHF917508:SHJ917508 SRB917508:SRF917508 TAX917508:TBB917508 TKT917508:TKX917508 TUP917508:TUT917508 UEL917508:UEP917508 UOH917508:UOL917508 UYD917508:UYH917508 VHZ917508:VID917508 VRV917508:VRZ917508 WBR917508:WBV917508 WLN917508:WLR917508 WVJ917508:WVN917508 B983044:F983044 IX983044:JB983044 ST983044:SX983044 ACP983044:ACT983044 AML983044:AMP983044 AWH983044:AWL983044 BGD983044:BGH983044 BPZ983044:BQD983044 BZV983044:BZZ983044 CJR983044:CJV983044 CTN983044:CTR983044 DDJ983044:DDN983044 DNF983044:DNJ983044 DXB983044:DXF983044 EGX983044:EHB983044 EQT983044:EQX983044 FAP983044:FAT983044 FKL983044:FKP983044 FUH983044:FUL983044 GED983044:GEH983044 GNZ983044:GOD983044 GXV983044:GXZ983044 HHR983044:HHV983044 HRN983044:HRR983044 IBJ983044:IBN983044 ILF983044:ILJ983044 IVB983044:IVF983044 JEX983044:JFB983044 JOT983044:JOX983044 JYP983044:JYT983044 KIL983044:KIP983044 KSH983044:KSL983044 LCD983044:LCH983044 LLZ983044:LMD983044 LVV983044:LVZ983044 MFR983044:MFV983044 MPN983044:MPR983044 MZJ983044:MZN983044 NJF983044:NJJ983044 NTB983044:NTF983044 OCX983044:ODB983044 OMT983044:OMX983044 OWP983044:OWT983044 PGL983044:PGP983044 PQH983044:PQL983044 QAD983044:QAH983044 QJZ983044:QKD983044 QTV983044:QTZ983044 RDR983044:RDV983044 RNN983044:RNR983044 RXJ983044:RXN983044 SHF983044:SHJ983044 SRB983044:SRF983044 TAX983044:TBB983044 TKT983044:TKX983044 TUP983044:TUT983044 UEL983044:UEP983044 UOH983044:UOL983044 UYD983044:UYH983044 VHZ983044:VID983044 VRV983044:VRZ983044 WBR983044:WBV983044 WLN983044:WLR983044">
      <formula1>Lista_publicering</formula1>
    </dataValidation>
  </dataValidations>
  <pageMargins left="0.7" right="0.7" top="0.75" bottom="0.75" header="0.3" footer="0.3"/>
  <pageSetup paperSize="9" orientation="portrait" verticalDpi="0" r:id="rId1"/>
  <ignoredErrors>
    <ignoredError sqref="M43:M47" evalError="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E24"/>
  <sheetViews>
    <sheetView workbookViewId="0"/>
  </sheetViews>
  <sheetFormatPr defaultRowHeight="15" customHeight="1" x14ac:dyDescent="0.25"/>
  <cols>
    <col min="1" max="1" width="45.140625" style="239" bestFit="1" customWidth="1"/>
    <col min="2" max="2" width="19" style="239" customWidth="1"/>
    <col min="3" max="3" width="18.5703125" style="239" customWidth="1"/>
    <col min="4" max="4" width="23.140625" style="239" customWidth="1"/>
    <col min="5" max="5" width="14.28515625" style="239" customWidth="1"/>
    <col min="6" max="16384" width="9.140625" style="239"/>
  </cols>
  <sheetData>
    <row r="1" spans="1:5" s="235" customFormat="1" ht="53.25" customHeight="1" x14ac:dyDescent="0.25">
      <c r="A1" s="232"/>
      <c r="B1" s="233" t="s">
        <v>1323</v>
      </c>
      <c r="C1" s="233" t="s">
        <v>1324</v>
      </c>
      <c r="D1" s="233" t="s">
        <v>1325</v>
      </c>
      <c r="E1" s="234" t="s">
        <v>1326</v>
      </c>
    </row>
    <row r="2" spans="1:5" x14ac:dyDescent="0.25">
      <c r="A2" s="236" t="s">
        <v>1327</v>
      </c>
      <c r="B2" s="236">
        <v>1.1499999999999999</v>
      </c>
      <c r="C2" s="237">
        <v>357.27120000000002</v>
      </c>
      <c r="D2" s="237">
        <v>27.928799999999967</v>
      </c>
      <c r="E2" s="238">
        <v>1</v>
      </c>
    </row>
    <row r="3" spans="1:5" x14ac:dyDescent="0.25">
      <c r="A3" s="240" t="s">
        <v>1328</v>
      </c>
      <c r="B3" s="240">
        <v>1.1100000000000001</v>
      </c>
      <c r="C3" s="241">
        <v>269.60760000000005</v>
      </c>
      <c r="D3" s="241">
        <v>21.331547999999998</v>
      </c>
      <c r="E3" s="242">
        <v>1</v>
      </c>
    </row>
    <row r="4" spans="1:5" x14ac:dyDescent="0.25">
      <c r="A4" s="240" t="s">
        <v>887</v>
      </c>
      <c r="B4" s="240">
        <v>1.1100000000000001</v>
      </c>
      <c r="C4" s="241">
        <v>280.03120000000001</v>
      </c>
      <c r="D4" s="241">
        <v>21.331547999999998</v>
      </c>
      <c r="E4" s="242">
        <v>1</v>
      </c>
    </row>
    <row r="5" spans="1:5" x14ac:dyDescent="0.25">
      <c r="A5" s="240" t="s">
        <v>869</v>
      </c>
      <c r="B5" s="240">
        <v>1.1100000000000001</v>
      </c>
      <c r="C5" s="241">
        <v>280.03120000000001</v>
      </c>
      <c r="D5" s="241">
        <v>21.331547999999998</v>
      </c>
      <c r="E5" s="242">
        <v>1</v>
      </c>
    </row>
    <row r="6" spans="1:5" x14ac:dyDescent="0.25">
      <c r="A6" s="240" t="s">
        <v>872</v>
      </c>
      <c r="B6" s="240">
        <v>1.0900000000000001</v>
      </c>
      <c r="C6" s="241">
        <v>206.80760000000001</v>
      </c>
      <c r="D6" s="241">
        <v>40.212000002901604</v>
      </c>
      <c r="E6" s="242">
        <v>1</v>
      </c>
    </row>
    <row r="7" spans="1:5" x14ac:dyDescent="0.25">
      <c r="A7" s="240" t="s">
        <v>1042</v>
      </c>
      <c r="B7" s="240">
        <v>1.1100000000000001</v>
      </c>
      <c r="C7" s="241">
        <v>280.03120000000001</v>
      </c>
      <c r="D7" s="241">
        <v>21.331547999999998</v>
      </c>
      <c r="E7" s="242">
        <v>1</v>
      </c>
    </row>
    <row r="8" spans="1:5" x14ac:dyDescent="0.25">
      <c r="A8" s="240" t="s">
        <v>1170</v>
      </c>
      <c r="B8" s="240">
        <v>0</v>
      </c>
      <c r="C8" s="241">
        <v>0</v>
      </c>
      <c r="D8" s="241">
        <v>0</v>
      </c>
      <c r="E8" s="242">
        <v>0</v>
      </c>
    </row>
    <row r="9" spans="1:5" x14ac:dyDescent="0.25">
      <c r="A9" s="240" t="s">
        <v>858</v>
      </c>
      <c r="B9" s="240">
        <v>0.04</v>
      </c>
      <c r="C9" s="241">
        <v>97.073999999999998</v>
      </c>
      <c r="D9" s="241">
        <v>3.5684784000000001</v>
      </c>
      <c r="E9" s="242">
        <v>0</v>
      </c>
    </row>
    <row r="10" spans="1:5" x14ac:dyDescent="0.25">
      <c r="A10" s="240" t="s">
        <v>1329</v>
      </c>
      <c r="B10" s="240">
        <v>0.15</v>
      </c>
      <c r="C10" s="241">
        <v>0</v>
      </c>
      <c r="D10" s="241">
        <v>10.152000000000001</v>
      </c>
      <c r="E10" s="242">
        <v>0</v>
      </c>
    </row>
    <row r="11" spans="1:5" x14ac:dyDescent="0.25">
      <c r="A11" s="240" t="s">
        <v>1132</v>
      </c>
      <c r="B11" s="240">
        <v>0</v>
      </c>
      <c r="C11" s="241">
        <v>0</v>
      </c>
      <c r="D11" s="241">
        <v>0</v>
      </c>
      <c r="E11" s="242">
        <v>0</v>
      </c>
    </row>
    <row r="12" spans="1:5" x14ac:dyDescent="0.25">
      <c r="A12" s="240" t="s">
        <v>862</v>
      </c>
      <c r="B12" s="240">
        <v>1.05</v>
      </c>
      <c r="C12" s="241">
        <v>8.9640000000000004</v>
      </c>
      <c r="D12" s="241">
        <v>28.077480000000001</v>
      </c>
      <c r="E12" s="242">
        <v>0</v>
      </c>
    </row>
    <row r="13" spans="1:5" x14ac:dyDescent="0.25">
      <c r="A13" s="240" t="s">
        <v>854</v>
      </c>
      <c r="B13" s="240">
        <v>0.03</v>
      </c>
      <c r="C13" s="241">
        <v>8.9640000000000004</v>
      </c>
      <c r="D13" s="241">
        <v>6.9220079999999999</v>
      </c>
      <c r="E13" s="242">
        <v>0</v>
      </c>
    </row>
    <row r="14" spans="1:5" x14ac:dyDescent="0.25">
      <c r="A14" s="240" t="s">
        <v>951</v>
      </c>
      <c r="B14" s="240">
        <v>0.05</v>
      </c>
      <c r="C14" s="241">
        <v>8.9640000000000004</v>
      </c>
      <c r="D14" s="241">
        <v>2.512041</v>
      </c>
      <c r="E14" s="242">
        <v>0</v>
      </c>
    </row>
    <row r="15" spans="1:5" x14ac:dyDescent="0.25">
      <c r="A15" s="240" t="s">
        <v>1145</v>
      </c>
      <c r="B15" s="240">
        <v>0.11</v>
      </c>
      <c r="C15" s="241">
        <v>5.8067999999999991</v>
      </c>
      <c r="D15" s="241">
        <v>13</v>
      </c>
      <c r="E15" s="242">
        <v>0</v>
      </c>
    </row>
    <row r="16" spans="1:5" x14ac:dyDescent="0.25">
      <c r="A16" s="240" t="s">
        <v>1028</v>
      </c>
      <c r="B16" s="240">
        <v>0.04</v>
      </c>
      <c r="C16" s="241">
        <v>5.7311999999999994</v>
      </c>
      <c r="D16" s="241">
        <v>3.5684784000000001</v>
      </c>
      <c r="E16" s="242">
        <v>0</v>
      </c>
    </row>
    <row r="17" spans="1:5" x14ac:dyDescent="0.25">
      <c r="A17" s="240" t="s">
        <v>1036</v>
      </c>
      <c r="B17" s="240">
        <v>0.04</v>
      </c>
      <c r="C17" s="241">
        <v>5.7311999999999994</v>
      </c>
      <c r="D17" s="241">
        <v>3.5684784000000001</v>
      </c>
      <c r="E17" s="242">
        <v>0</v>
      </c>
    </row>
    <row r="18" spans="1:5" x14ac:dyDescent="0.25">
      <c r="A18" s="240" t="s">
        <v>1330</v>
      </c>
      <c r="B18" s="240">
        <v>1.05</v>
      </c>
      <c r="C18" s="241">
        <v>8.9640000000000004</v>
      </c>
      <c r="D18" s="241">
        <v>28.077480000000001</v>
      </c>
      <c r="E18" s="242">
        <v>0</v>
      </c>
    </row>
    <row r="19" spans="1:5" x14ac:dyDescent="0.25">
      <c r="A19" s="240" t="s">
        <v>1037</v>
      </c>
      <c r="B19" s="240">
        <v>1.01</v>
      </c>
      <c r="C19" s="241">
        <v>393.392</v>
      </c>
      <c r="D19" s="241">
        <v>39.851999999999997</v>
      </c>
      <c r="E19" s="242">
        <v>0</v>
      </c>
    </row>
    <row r="20" spans="1:5" x14ac:dyDescent="0.25">
      <c r="A20" s="268" t="s">
        <v>1331</v>
      </c>
      <c r="B20" s="268">
        <v>1.01</v>
      </c>
      <c r="C20" s="269">
        <v>357</v>
      </c>
      <c r="D20" s="269">
        <v>40</v>
      </c>
      <c r="E20" s="270">
        <v>0</v>
      </c>
    </row>
    <row r="21" spans="1:5" x14ac:dyDescent="0.25">
      <c r="A21" s="240" t="s">
        <v>1332</v>
      </c>
      <c r="B21" s="240">
        <v>0</v>
      </c>
      <c r="C21" s="241">
        <v>0</v>
      </c>
      <c r="D21" s="241">
        <v>0</v>
      </c>
      <c r="E21" s="242">
        <v>0</v>
      </c>
    </row>
    <row r="22" spans="1:5" x14ac:dyDescent="0.25">
      <c r="A22" s="240" t="s">
        <v>1333</v>
      </c>
      <c r="B22" s="240">
        <v>2.23</v>
      </c>
      <c r="C22" s="241">
        <v>258</v>
      </c>
      <c r="D22" s="241"/>
      <c r="E22" s="242">
        <v>0.33</v>
      </c>
    </row>
    <row r="23" spans="1:5" x14ac:dyDescent="0.25">
      <c r="A23" s="240" t="s">
        <v>1334</v>
      </c>
      <c r="B23" s="240">
        <v>1.1100000000000001</v>
      </c>
      <c r="C23" s="241">
        <v>280.03120000000001</v>
      </c>
      <c r="D23" s="241">
        <v>21.331547999999998</v>
      </c>
      <c r="E23" s="242">
        <v>1</v>
      </c>
    </row>
    <row r="24" spans="1:5" ht="15" customHeight="1" thickBot="1" x14ac:dyDescent="0.3">
      <c r="A24" s="243" t="s">
        <v>1127</v>
      </c>
      <c r="B24" s="244">
        <v>1.1100000000000001</v>
      </c>
      <c r="C24" s="245">
        <v>280.03120000000001</v>
      </c>
      <c r="D24" s="245">
        <v>21.331547999999998</v>
      </c>
      <c r="E24" s="246">
        <v>1</v>
      </c>
    </row>
  </sheetData>
  <sheetProtection password="DE46"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Q476"/>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35" width="9.140625" style="3"/>
    <col min="36" max="39" width="9.140625" style="20"/>
    <col min="40" max="40" width="11.5703125" style="20" bestFit="1" customWidth="1"/>
    <col min="41" max="42" width="9.140625" style="3"/>
    <col min="43" max="43" width="17.5703125" style="3" customWidth="1"/>
    <col min="44" max="16384" width="9.140625" style="3"/>
  </cols>
  <sheetData>
    <row r="1" spans="1:43" s="27" customFormat="1" ht="110.25" customHeight="1" thickBot="1" x14ac:dyDescent="0.3">
      <c r="A1" s="26" t="s">
        <v>612</v>
      </c>
      <c r="B1" s="26" t="s">
        <v>1</v>
      </c>
      <c r="C1" s="26" t="s">
        <v>613</v>
      </c>
      <c r="D1" s="26" t="s">
        <v>920</v>
      </c>
      <c r="E1" s="26" t="s">
        <v>921</v>
      </c>
      <c r="F1" s="26" t="s">
        <v>922</v>
      </c>
      <c r="G1" s="26" t="s">
        <v>923</v>
      </c>
      <c r="H1" s="26" t="s">
        <v>924</v>
      </c>
      <c r="I1" s="26" t="s">
        <v>925</v>
      </c>
      <c r="J1" s="26" t="s">
        <v>926</v>
      </c>
      <c r="K1" s="26" t="s">
        <v>927</v>
      </c>
      <c r="L1" s="26" t="s">
        <v>928</v>
      </c>
      <c r="M1" s="26" t="s">
        <v>929</v>
      </c>
      <c r="N1" s="26" t="s">
        <v>930</v>
      </c>
      <c r="O1" s="26" t="s">
        <v>931</v>
      </c>
      <c r="P1" s="26" t="s">
        <v>932</v>
      </c>
      <c r="Q1" s="26" t="s">
        <v>933</v>
      </c>
      <c r="R1" s="26" t="s">
        <v>934</v>
      </c>
      <c r="S1" s="26" t="s">
        <v>935</v>
      </c>
      <c r="T1" s="26" t="s">
        <v>936</v>
      </c>
      <c r="U1" s="26" t="s">
        <v>937</v>
      </c>
      <c r="V1" s="26" t="s">
        <v>938</v>
      </c>
      <c r="W1" s="26" t="s">
        <v>939</v>
      </c>
      <c r="X1" s="26" t="s">
        <v>940</v>
      </c>
      <c r="Y1" s="26" t="s">
        <v>941</v>
      </c>
      <c r="Z1" s="26" t="s">
        <v>942</v>
      </c>
      <c r="AA1" s="26" t="s">
        <v>943</v>
      </c>
      <c r="AB1" s="26" t="s">
        <v>944</v>
      </c>
      <c r="AC1" s="26" t="s">
        <v>945</v>
      </c>
      <c r="AD1" s="26" t="s">
        <v>946</v>
      </c>
      <c r="AE1" s="26" t="s">
        <v>947</v>
      </c>
      <c r="AF1" s="26" t="s">
        <v>948</v>
      </c>
      <c r="AG1" s="26" t="s">
        <v>949</v>
      </c>
      <c r="AJ1" s="18" t="s">
        <v>1013</v>
      </c>
      <c r="AK1" s="18"/>
      <c r="AL1" s="18" t="s">
        <v>1022</v>
      </c>
      <c r="AM1" s="18" t="s">
        <v>1023</v>
      </c>
      <c r="AN1" s="146" t="s">
        <v>1282</v>
      </c>
      <c r="AQ1" s="27" t="s">
        <v>1283</v>
      </c>
    </row>
    <row r="2" spans="1:43" ht="15" customHeight="1" x14ac:dyDescent="0.25">
      <c r="A2" s="3" t="s">
        <v>8</v>
      </c>
      <c r="B2" s="3" t="s">
        <v>9</v>
      </c>
      <c r="C2" s="3">
        <v>2013</v>
      </c>
      <c r="D2" s="3" t="s">
        <v>621</v>
      </c>
      <c r="E2" s="3" t="s">
        <v>621</v>
      </c>
      <c r="F2" s="3" t="s">
        <v>621</v>
      </c>
      <c r="G2" s="3" t="s">
        <v>621</v>
      </c>
      <c r="H2" s="3" t="s">
        <v>621</v>
      </c>
      <c r="I2" s="3" t="s">
        <v>621</v>
      </c>
      <c r="J2" s="3" t="s">
        <v>621</v>
      </c>
      <c r="K2" s="3" t="s">
        <v>621</v>
      </c>
      <c r="L2" s="3" t="s">
        <v>621</v>
      </c>
      <c r="M2" s="3" t="s">
        <v>621</v>
      </c>
      <c r="N2" s="3" t="s">
        <v>621</v>
      </c>
      <c r="O2" s="3" t="s">
        <v>621</v>
      </c>
      <c r="P2" s="3" t="s">
        <v>621</v>
      </c>
      <c r="Q2" s="3" t="s">
        <v>621</v>
      </c>
      <c r="R2" s="3" t="s">
        <v>621</v>
      </c>
      <c r="S2" s="3" t="s">
        <v>621</v>
      </c>
      <c r="T2" s="3" t="s">
        <v>621</v>
      </c>
      <c r="U2" s="3" t="s">
        <v>621</v>
      </c>
      <c r="V2" s="3" t="s">
        <v>621</v>
      </c>
      <c r="W2" s="3" t="s">
        <v>621</v>
      </c>
      <c r="X2" s="3" t="s">
        <v>621</v>
      </c>
      <c r="Y2" s="3" t="s">
        <v>621</v>
      </c>
      <c r="Z2" s="3" t="s">
        <v>621</v>
      </c>
      <c r="AA2" s="3" t="s">
        <v>621</v>
      </c>
      <c r="AB2" s="3" t="s">
        <v>621</v>
      </c>
      <c r="AC2" s="3" t="s">
        <v>621</v>
      </c>
      <c r="AD2" s="3" t="s">
        <v>621</v>
      </c>
      <c r="AE2" s="3" t="s">
        <v>621</v>
      </c>
      <c r="AF2" s="3" t="s">
        <v>621</v>
      </c>
      <c r="AG2" s="3" t="s">
        <v>621</v>
      </c>
      <c r="AJ2" s="20">
        <f>SUMPRODUCT(J2:AG2)</f>
        <v>0</v>
      </c>
      <c r="AL2" s="20">
        <f>IFERROR(D2/1,0)</f>
        <v>0</v>
      </c>
      <c r="AM2" s="20" t="str">
        <f>IFERROR(E2/1,"")</f>
        <v/>
      </c>
      <c r="AN2" s="21" t="str">
        <f>IFERROR((AL2+AM2)/AJ2,"")</f>
        <v/>
      </c>
      <c r="AQ2" s="3">
        <f>AJ2-IFERROR(AG2/1,0)</f>
        <v>0</v>
      </c>
    </row>
    <row r="3" spans="1:43" ht="15" customHeight="1" x14ac:dyDescent="0.25">
      <c r="A3" s="3" t="s">
        <v>8</v>
      </c>
      <c r="B3" s="3" t="s">
        <v>11</v>
      </c>
      <c r="C3" s="3">
        <v>2013</v>
      </c>
      <c r="D3" s="3">
        <v>223.226</v>
      </c>
      <c r="E3" s="3">
        <v>62.481000000000002</v>
      </c>
      <c r="F3" s="3" t="s">
        <v>621</v>
      </c>
      <c r="G3" s="3" t="s">
        <v>950</v>
      </c>
      <c r="H3" s="3" t="s">
        <v>621</v>
      </c>
      <c r="I3" s="3">
        <v>311.17700000000002</v>
      </c>
      <c r="J3" s="3" t="s">
        <v>621</v>
      </c>
      <c r="K3" s="3">
        <v>0.14899999999999999</v>
      </c>
      <c r="L3" s="3" t="s">
        <v>621</v>
      </c>
      <c r="M3" s="3" t="s">
        <v>621</v>
      </c>
      <c r="N3" s="3" t="s">
        <v>621</v>
      </c>
      <c r="O3" s="3" t="s">
        <v>621</v>
      </c>
      <c r="P3" s="3">
        <v>269.75599999999997</v>
      </c>
      <c r="Q3" s="3" t="s">
        <v>621</v>
      </c>
      <c r="R3" s="3" t="s">
        <v>621</v>
      </c>
      <c r="S3" s="3" t="s">
        <v>621</v>
      </c>
      <c r="T3" s="3" t="s">
        <v>621</v>
      </c>
      <c r="U3" s="3" t="s">
        <v>621</v>
      </c>
      <c r="V3" s="3" t="s">
        <v>14</v>
      </c>
      <c r="W3" s="3" t="s">
        <v>621</v>
      </c>
      <c r="X3" s="3" t="s">
        <v>621</v>
      </c>
      <c r="Y3" s="3" t="s">
        <v>621</v>
      </c>
      <c r="Z3" s="3" t="s">
        <v>621</v>
      </c>
      <c r="AA3" s="3" t="s">
        <v>621</v>
      </c>
      <c r="AB3" s="3" t="s">
        <v>621</v>
      </c>
      <c r="AC3" s="3" t="s">
        <v>621</v>
      </c>
      <c r="AD3" s="3" t="s">
        <v>621</v>
      </c>
      <c r="AE3" s="3" t="s">
        <v>621</v>
      </c>
      <c r="AF3" s="3" t="s">
        <v>621</v>
      </c>
      <c r="AG3" s="3">
        <v>41.271999999999998</v>
      </c>
      <c r="AJ3" s="20">
        <f>SUMPRODUCT(J3:AG3)</f>
        <v>311.17699999999996</v>
      </c>
      <c r="AL3" s="20">
        <f t="shared" ref="AL3:AL66" si="0">IFERROR(D3/1,0)</f>
        <v>223.226</v>
      </c>
      <c r="AM3" s="20">
        <f t="shared" ref="AM3:AM66" si="1">IFERROR(E3/1,"")</f>
        <v>62.481000000000002</v>
      </c>
      <c r="AN3" s="21">
        <f t="shared" ref="AN3:AN66" si="2">IFERROR((AL3+AM3)/AJ3,"")</f>
        <v>0.91814947762848809</v>
      </c>
      <c r="AQ3" s="3">
        <f t="shared" ref="AQ3:AQ66" si="3">AJ3-IFERROR(AG3/1,0)</f>
        <v>269.90499999999997</v>
      </c>
    </row>
    <row r="4" spans="1:43" ht="15" customHeight="1" x14ac:dyDescent="0.25">
      <c r="A4" s="3" t="s">
        <v>8</v>
      </c>
      <c r="B4" s="3" t="s">
        <v>12</v>
      </c>
      <c r="C4" s="3">
        <v>2013</v>
      </c>
      <c r="D4" s="3" t="s">
        <v>621</v>
      </c>
      <c r="E4" s="3" t="s">
        <v>621</v>
      </c>
      <c r="F4" s="3" t="s">
        <v>621</v>
      </c>
      <c r="G4" s="3" t="s">
        <v>621</v>
      </c>
      <c r="H4" s="3" t="s">
        <v>621</v>
      </c>
      <c r="I4" s="3" t="s">
        <v>621</v>
      </c>
      <c r="J4" s="3" t="s">
        <v>621</v>
      </c>
      <c r="K4" s="3" t="s">
        <v>621</v>
      </c>
      <c r="L4" s="3" t="s">
        <v>621</v>
      </c>
      <c r="M4" s="3" t="s">
        <v>621</v>
      </c>
      <c r="N4" s="3" t="s">
        <v>621</v>
      </c>
      <c r="O4" s="3" t="s">
        <v>621</v>
      </c>
      <c r="P4" s="3" t="s">
        <v>621</v>
      </c>
      <c r="Q4" s="3" t="s">
        <v>621</v>
      </c>
      <c r="R4" s="3" t="s">
        <v>621</v>
      </c>
      <c r="S4" s="3" t="s">
        <v>621</v>
      </c>
      <c r="T4" s="3" t="s">
        <v>621</v>
      </c>
      <c r="U4" s="3" t="s">
        <v>621</v>
      </c>
      <c r="V4" s="3" t="s">
        <v>621</v>
      </c>
      <c r="W4" s="3" t="s">
        <v>621</v>
      </c>
      <c r="X4" s="3" t="s">
        <v>621</v>
      </c>
      <c r="Y4" s="3" t="s">
        <v>621</v>
      </c>
      <c r="Z4" s="3" t="s">
        <v>621</v>
      </c>
      <c r="AA4" s="3" t="s">
        <v>621</v>
      </c>
      <c r="AB4" s="3" t="s">
        <v>621</v>
      </c>
      <c r="AC4" s="3" t="s">
        <v>621</v>
      </c>
      <c r="AD4" s="3" t="s">
        <v>621</v>
      </c>
      <c r="AE4" s="3" t="s">
        <v>621</v>
      </c>
      <c r="AF4" s="3" t="s">
        <v>621</v>
      </c>
      <c r="AG4" s="3" t="s">
        <v>621</v>
      </c>
      <c r="AJ4" s="20">
        <f t="shared" ref="AJ4:AJ67" si="4">SUMPRODUCT(J4:AG4)</f>
        <v>0</v>
      </c>
      <c r="AL4" s="20">
        <f t="shared" si="0"/>
        <v>0</v>
      </c>
      <c r="AM4" s="20" t="str">
        <f t="shared" si="1"/>
        <v/>
      </c>
      <c r="AN4" s="21" t="str">
        <f t="shared" si="2"/>
        <v/>
      </c>
      <c r="AQ4" s="3">
        <f t="shared" si="3"/>
        <v>0</v>
      </c>
    </row>
    <row r="5" spans="1:43" ht="15" customHeight="1" x14ac:dyDescent="0.25">
      <c r="A5" s="3" t="s">
        <v>8</v>
      </c>
      <c r="B5" s="3" t="s">
        <v>13</v>
      </c>
      <c r="C5" s="3">
        <v>2013</v>
      </c>
      <c r="D5" s="3" t="s">
        <v>621</v>
      </c>
      <c r="E5" s="3" t="s">
        <v>621</v>
      </c>
      <c r="F5" s="3" t="s">
        <v>621</v>
      </c>
      <c r="G5" s="3" t="s">
        <v>621</v>
      </c>
      <c r="H5" s="3" t="s">
        <v>621</v>
      </c>
      <c r="I5" s="3" t="s">
        <v>621</v>
      </c>
      <c r="J5" s="3" t="s">
        <v>621</v>
      </c>
      <c r="K5" s="3" t="s">
        <v>621</v>
      </c>
      <c r="L5" s="3" t="s">
        <v>621</v>
      </c>
      <c r="M5" s="3" t="s">
        <v>621</v>
      </c>
      <c r="N5" s="3" t="s">
        <v>621</v>
      </c>
      <c r="O5" s="3" t="s">
        <v>621</v>
      </c>
      <c r="P5" s="3" t="s">
        <v>621</v>
      </c>
      <c r="Q5" s="3" t="s">
        <v>621</v>
      </c>
      <c r="R5" s="3" t="s">
        <v>621</v>
      </c>
      <c r="S5" s="3" t="s">
        <v>621</v>
      </c>
      <c r="T5" s="3" t="s">
        <v>621</v>
      </c>
      <c r="U5" s="3" t="s">
        <v>621</v>
      </c>
      <c r="V5" s="3" t="s">
        <v>621</v>
      </c>
      <c r="W5" s="3" t="s">
        <v>621</v>
      </c>
      <c r="X5" s="3" t="s">
        <v>621</v>
      </c>
      <c r="Y5" s="3" t="s">
        <v>621</v>
      </c>
      <c r="Z5" s="3" t="s">
        <v>621</v>
      </c>
      <c r="AA5" s="3" t="s">
        <v>621</v>
      </c>
      <c r="AB5" s="3" t="s">
        <v>621</v>
      </c>
      <c r="AC5" s="3" t="s">
        <v>621</v>
      </c>
      <c r="AD5" s="3" t="s">
        <v>621</v>
      </c>
      <c r="AE5" s="3" t="s">
        <v>621</v>
      </c>
      <c r="AF5" s="3" t="s">
        <v>621</v>
      </c>
      <c r="AG5" s="3" t="s">
        <v>621</v>
      </c>
      <c r="AJ5" s="20">
        <f t="shared" si="4"/>
        <v>0</v>
      </c>
      <c r="AL5" s="20">
        <f t="shared" si="0"/>
        <v>0</v>
      </c>
      <c r="AM5" s="20" t="str">
        <f t="shared" si="1"/>
        <v/>
      </c>
      <c r="AN5" s="21" t="str">
        <f t="shared" si="2"/>
        <v/>
      </c>
      <c r="AQ5" s="3">
        <f t="shared" si="3"/>
        <v>0</v>
      </c>
    </row>
    <row r="6" spans="1:43" ht="15" customHeight="1" x14ac:dyDescent="0.25">
      <c r="A6" s="3" t="s">
        <v>8</v>
      </c>
      <c r="B6" s="3" t="s">
        <v>15</v>
      </c>
      <c r="C6" s="3">
        <v>2013</v>
      </c>
      <c r="D6" s="3" t="s">
        <v>621</v>
      </c>
      <c r="E6" s="3" t="s">
        <v>621</v>
      </c>
      <c r="F6" s="3" t="s">
        <v>621</v>
      </c>
      <c r="G6" s="3" t="s">
        <v>621</v>
      </c>
      <c r="H6" s="3" t="s">
        <v>621</v>
      </c>
      <c r="I6" s="3" t="s">
        <v>621</v>
      </c>
      <c r="J6" s="3" t="s">
        <v>621</v>
      </c>
      <c r="K6" s="3" t="s">
        <v>621</v>
      </c>
      <c r="L6" s="3" t="s">
        <v>621</v>
      </c>
      <c r="M6" s="3" t="s">
        <v>621</v>
      </c>
      <c r="N6" s="3" t="s">
        <v>621</v>
      </c>
      <c r="O6" s="3" t="s">
        <v>621</v>
      </c>
      <c r="P6" s="3" t="s">
        <v>621</v>
      </c>
      <c r="Q6" s="3" t="s">
        <v>621</v>
      </c>
      <c r="R6" s="3" t="s">
        <v>621</v>
      </c>
      <c r="S6" s="3" t="s">
        <v>621</v>
      </c>
      <c r="T6" s="3" t="s">
        <v>621</v>
      </c>
      <c r="U6" s="3" t="s">
        <v>621</v>
      </c>
      <c r="V6" s="3" t="s">
        <v>621</v>
      </c>
      <c r="W6" s="3" t="s">
        <v>621</v>
      </c>
      <c r="X6" s="3" t="s">
        <v>621</v>
      </c>
      <c r="Y6" s="3" t="s">
        <v>621</v>
      </c>
      <c r="Z6" s="3" t="s">
        <v>621</v>
      </c>
      <c r="AA6" s="3" t="s">
        <v>621</v>
      </c>
      <c r="AB6" s="3" t="s">
        <v>621</v>
      </c>
      <c r="AC6" s="3" t="s">
        <v>621</v>
      </c>
      <c r="AD6" s="3" t="s">
        <v>621</v>
      </c>
      <c r="AE6" s="3" t="s">
        <v>621</v>
      </c>
      <c r="AF6" s="3" t="s">
        <v>621</v>
      </c>
      <c r="AG6" s="3" t="s">
        <v>621</v>
      </c>
      <c r="AJ6" s="20">
        <f t="shared" si="4"/>
        <v>0</v>
      </c>
      <c r="AL6" s="20">
        <f t="shared" si="0"/>
        <v>0</v>
      </c>
      <c r="AM6" s="20" t="str">
        <f t="shared" si="1"/>
        <v/>
      </c>
      <c r="AN6" s="21" t="str">
        <f t="shared" si="2"/>
        <v/>
      </c>
      <c r="AQ6" s="3">
        <f t="shared" si="3"/>
        <v>0</v>
      </c>
    </row>
    <row r="7" spans="1:43" ht="15" customHeight="1" x14ac:dyDescent="0.25">
      <c r="A7" s="3" t="s">
        <v>16</v>
      </c>
      <c r="B7" s="3" t="s">
        <v>17</v>
      </c>
      <c r="C7" s="3">
        <v>2013</v>
      </c>
      <c r="D7" s="3" t="s">
        <v>621</v>
      </c>
      <c r="E7" s="3" t="s">
        <v>621</v>
      </c>
      <c r="F7" s="3" t="s">
        <v>621</v>
      </c>
      <c r="G7" s="3" t="s">
        <v>621</v>
      </c>
      <c r="H7" s="3" t="s">
        <v>621</v>
      </c>
      <c r="I7" s="3" t="s">
        <v>621</v>
      </c>
      <c r="J7" s="3" t="s">
        <v>621</v>
      </c>
      <c r="K7" s="3" t="s">
        <v>621</v>
      </c>
      <c r="L7" s="3" t="s">
        <v>621</v>
      </c>
      <c r="M7" s="3" t="s">
        <v>621</v>
      </c>
      <c r="N7" s="3" t="s">
        <v>621</v>
      </c>
      <c r="O7" s="3" t="s">
        <v>621</v>
      </c>
      <c r="P7" s="3" t="s">
        <v>621</v>
      </c>
      <c r="Q7" s="3" t="s">
        <v>621</v>
      </c>
      <c r="R7" s="3" t="s">
        <v>621</v>
      </c>
      <c r="S7" s="3" t="s">
        <v>621</v>
      </c>
      <c r="T7" s="3" t="s">
        <v>621</v>
      </c>
      <c r="U7" s="3" t="s">
        <v>621</v>
      </c>
      <c r="V7" s="3" t="s">
        <v>621</v>
      </c>
      <c r="W7" s="3" t="s">
        <v>621</v>
      </c>
      <c r="X7" s="3" t="s">
        <v>621</v>
      </c>
      <c r="Y7" s="3" t="s">
        <v>621</v>
      </c>
      <c r="Z7" s="3" t="s">
        <v>621</v>
      </c>
      <c r="AA7" s="3" t="s">
        <v>621</v>
      </c>
      <c r="AB7" s="3" t="s">
        <v>621</v>
      </c>
      <c r="AC7" s="3" t="s">
        <v>621</v>
      </c>
      <c r="AD7" s="3" t="s">
        <v>621</v>
      </c>
      <c r="AE7" s="3" t="s">
        <v>621</v>
      </c>
      <c r="AF7" s="3" t="s">
        <v>621</v>
      </c>
      <c r="AG7" s="3" t="s">
        <v>621</v>
      </c>
      <c r="AJ7" s="20">
        <f t="shared" si="4"/>
        <v>0</v>
      </c>
      <c r="AL7" s="20">
        <f t="shared" si="0"/>
        <v>0</v>
      </c>
      <c r="AM7" s="20" t="str">
        <f t="shared" si="1"/>
        <v/>
      </c>
      <c r="AN7" s="21" t="str">
        <f t="shared" si="2"/>
        <v/>
      </c>
      <c r="AQ7" s="3">
        <f t="shared" si="3"/>
        <v>0</v>
      </c>
    </row>
    <row r="8" spans="1:43" ht="15" customHeight="1" x14ac:dyDescent="0.2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W8" s="3" t="s">
        <v>621</v>
      </c>
      <c r="X8" s="3" t="s">
        <v>621</v>
      </c>
      <c r="Y8" s="3" t="s">
        <v>621</v>
      </c>
      <c r="Z8" s="3" t="s">
        <v>621</v>
      </c>
      <c r="AA8" s="3" t="s">
        <v>621</v>
      </c>
      <c r="AB8" s="3" t="s">
        <v>621</v>
      </c>
      <c r="AC8" s="3" t="s">
        <v>621</v>
      </c>
      <c r="AD8" s="3" t="s">
        <v>621</v>
      </c>
      <c r="AE8" s="3" t="s">
        <v>621</v>
      </c>
      <c r="AF8" s="3" t="s">
        <v>621</v>
      </c>
      <c r="AG8" s="3" t="s">
        <v>621</v>
      </c>
      <c r="AJ8" s="20">
        <f t="shared" si="4"/>
        <v>0</v>
      </c>
      <c r="AL8" s="20">
        <f t="shared" si="0"/>
        <v>0</v>
      </c>
      <c r="AM8" s="20" t="str">
        <f t="shared" si="1"/>
        <v/>
      </c>
      <c r="AN8" s="21" t="str">
        <f t="shared" si="2"/>
        <v/>
      </c>
      <c r="AQ8" s="3">
        <f t="shared" si="3"/>
        <v>0</v>
      </c>
    </row>
    <row r="9" spans="1:43" ht="15" customHeight="1" x14ac:dyDescent="0.25">
      <c r="A9" s="3" t="s">
        <v>18</v>
      </c>
      <c r="B9" s="3" t="s">
        <v>21</v>
      </c>
      <c r="C9" s="3">
        <v>2013</v>
      </c>
      <c r="D9" s="3" t="s">
        <v>621</v>
      </c>
      <c r="E9" s="3" t="s">
        <v>621</v>
      </c>
      <c r="F9" s="3" t="s">
        <v>621</v>
      </c>
      <c r="G9" s="3" t="s">
        <v>621</v>
      </c>
      <c r="H9" s="3" t="s">
        <v>621</v>
      </c>
      <c r="I9" s="3" t="s">
        <v>621</v>
      </c>
      <c r="J9" s="3" t="s">
        <v>621</v>
      </c>
      <c r="K9" s="3" t="s">
        <v>621</v>
      </c>
      <c r="L9" s="3" t="s">
        <v>621</v>
      </c>
      <c r="M9" s="3" t="s">
        <v>621</v>
      </c>
      <c r="N9" s="3" t="s">
        <v>621</v>
      </c>
      <c r="O9" s="3" t="s">
        <v>621</v>
      </c>
      <c r="P9" s="3" t="s">
        <v>621</v>
      </c>
      <c r="Q9" s="3" t="s">
        <v>621</v>
      </c>
      <c r="R9" s="3" t="s">
        <v>621</v>
      </c>
      <c r="S9" s="3" t="s">
        <v>621</v>
      </c>
      <c r="T9" s="3" t="s">
        <v>621</v>
      </c>
      <c r="U9" s="3" t="s">
        <v>621</v>
      </c>
      <c r="V9" s="3" t="s">
        <v>621</v>
      </c>
      <c r="W9" s="3" t="s">
        <v>621</v>
      </c>
      <c r="X9" s="3" t="s">
        <v>621</v>
      </c>
      <c r="Y9" s="3" t="s">
        <v>621</v>
      </c>
      <c r="Z9" s="3" t="s">
        <v>621</v>
      </c>
      <c r="AA9" s="3" t="s">
        <v>621</v>
      </c>
      <c r="AB9" s="3" t="s">
        <v>621</v>
      </c>
      <c r="AC9" s="3" t="s">
        <v>621</v>
      </c>
      <c r="AD9" s="3" t="s">
        <v>621</v>
      </c>
      <c r="AE9" s="3" t="s">
        <v>621</v>
      </c>
      <c r="AF9" s="3" t="s">
        <v>621</v>
      </c>
      <c r="AG9" s="3" t="s">
        <v>621</v>
      </c>
      <c r="AJ9" s="20">
        <f t="shared" si="4"/>
        <v>0</v>
      </c>
      <c r="AL9" s="20">
        <f t="shared" si="0"/>
        <v>0</v>
      </c>
      <c r="AM9" s="20" t="str">
        <f t="shared" si="1"/>
        <v/>
      </c>
      <c r="AN9" s="21" t="str">
        <f t="shared" si="2"/>
        <v/>
      </c>
      <c r="AQ9" s="3">
        <f t="shared" si="3"/>
        <v>0</v>
      </c>
    </row>
    <row r="10" spans="1:43" ht="15" customHeight="1" x14ac:dyDescent="0.25">
      <c r="A10" s="3" t="s">
        <v>18</v>
      </c>
      <c r="B10" s="3" t="s">
        <v>22</v>
      </c>
      <c r="C10" s="3">
        <v>2013</v>
      </c>
      <c r="D10" s="3" t="s">
        <v>621</v>
      </c>
      <c r="E10" s="3" t="s">
        <v>621</v>
      </c>
      <c r="F10" s="3" t="s">
        <v>621</v>
      </c>
      <c r="G10" s="3" t="s">
        <v>621</v>
      </c>
      <c r="H10" s="3" t="s">
        <v>621</v>
      </c>
      <c r="I10" s="3" t="s">
        <v>621</v>
      </c>
      <c r="J10" s="3" t="s">
        <v>621</v>
      </c>
      <c r="K10" s="3" t="s">
        <v>621</v>
      </c>
      <c r="L10" s="3" t="s">
        <v>621</v>
      </c>
      <c r="M10" s="3" t="s">
        <v>621</v>
      </c>
      <c r="N10" s="3" t="s">
        <v>621</v>
      </c>
      <c r="O10" s="3" t="s">
        <v>621</v>
      </c>
      <c r="P10" s="3" t="s">
        <v>621</v>
      </c>
      <c r="Q10" s="3" t="s">
        <v>621</v>
      </c>
      <c r="R10" s="3" t="s">
        <v>621</v>
      </c>
      <c r="S10" s="3" t="s">
        <v>621</v>
      </c>
      <c r="T10" s="3" t="s">
        <v>621</v>
      </c>
      <c r="U10" s="3" t="s">
        <v>621</v>
      </c>
      <c r="V10" s="3" t="s">
        <v>621</v>
      </c>
      <c r="W10" s="3" t="s">
        <v>621</v>
      </c>
      <c r="X10" s="3" t="s">
        <v>621</v>
      </c>
      <c r="Y10" s="3" t="s">
        <v>621</v>
      </c>
      <c r="Z10" s="3" t="s">
        <v>621</v>
      </c>
      <c r="AA10" s="3" t="s">
        <v>621</v>
      </c>
      <c r="AB10" s="3" t="s">
        <v>621</v>
      </c>
      <c r="AC10" s="3" t="s">
        <v>621</v>
      </c>
      <c r="AD10" s="3" t="s">
        <v>621</v>
      </c>
      <c r="AE10" s="3" t="s">
        <v>621</v>
      </c>
      <c r="AF10" s="3" t="s">
        <v>621</v>
      </c>
      <c r="AG10" s="3" t="s">
        <v>621</v>
      </c>
      <c r="AJ10" s="20">
        <f t="shared" si="4"/>
        <v>0</v>
      </c>
      <c r="AL10" s="20">
        <f t="shared" si="0"/>
        <v>0</v>
      </c>
      <c r="AM10" s="20" t="str">
        <f t="shared" si="1"/>
        <v/>
      </c>
      <c r="AN10" s="21" t="str">
        <f t="shared" si="2"/>
        <v/>
      </c>
      <c r="AQ10" s="3">
        <f t="shared" si="3"/>
        <v>0</v>
      </c>
    </row>
    <row r="11" spans="1:43" ht="15" customHeight="1" x14ac:dyDescent="0.25">
      <c r="A11" s="3" t="s">
        <v>23</v>
      </c>
      <c r="B11" s="3" t="s">
        <v>24</v>
      </c>
      <c r="C11" s="3">
        <v>2013</v>
      </c>
      <c r="D11" s="3" t="s">
        <v>621</v>
      </c>
      <c r="E11" s="3" t="s">
        <v>621</v>
      </c>
      <c r="F11" s="3" t="s">
        <v>621</v>
      </c>
      <c r="G11" s="3" t="s">
        <v>621</v>
      </c>
      <c r="H11" s="3" t="s">
        <v>621</v>
      </c>
      <c r="I11" s="3" t="s">
        <v>621</v>
      </c>
      <c r="J11" s="3" t="s">
        <v>621</v>
      </c>
      <c r="K11" s="3" t="s">
        <v>621</v>
      </c>
      <c r="L11" s="3" t="s">
        <v>621</v>
      </c>
      <c r="M11" s="3" t="s">
        <v>621</v>
      </c>
      <c r="N11" s="3" t="s">
        <v>621</v>
      </c>
      <c r="O11" s="3" t="s">
        <v>621</v>
      </c>
      <c r="P11" s="3" t="s">
        <v>621</v>
      </c>
      <c r="Q11" s="3" t="s">
        <v>621</v>
      </c>
      <c r="R11" s="3" t="s">
        <v>621</v>
      </c>
      <c r="S11" s="3" t="s">
        <v>621</v>
      </c>
      <c r="T11" s="3" t="s">
        <v>621</v>
      </c>
      <c r="U11" s="3" t="s">
        <v>621</v>
      </c>
      <c r="V11" s="3" t="s">
        <v>621</v>
      </c>
      <c r="W11" s="3" t="s">
        <v>621</v>
      </c>
      <c r="X11" s="3" t="s">
        <v>621</v>
      </c>
      <c r="Y11" s="3" t="s">
        <v>621</v>
      </c>
      <c r="Z11" s="3" t="s">
        <v>621</v>
      </c>
      <c r="AA11" s="3" t="s">
        <v>621</v>
      </c>
      <c r="AB11" s="3" t="s">
        <v>621</v>
      </c>
      <c r="AC11" s="3" t="s">
        <v>621</v>
      </c>
      <c r="AD11" s="3" t="s">
        <v>621</v>
      </c>
      <c r="AE11" s="3" t="s">
        <v>621</v>
      </c>
      <c r="AF11" s="3" t="s">
        <v>621</v>
      </c>
      <c r="AG11" s="3" t="s">
        <v>621</v>
      </c>
      <c r="AJ11" s="20">
        <f t="shared" si="4"/>
        <v>0</v>
      </c>
      <c r="AL11" s="20">
        <f t="shared" si="0"/>
        <v>0</v>
      </c>
      <c r="AM11" s="20" t="str">
        <f t="shared" si="1"/>
        <v/>
      </c>
      <c r="AN11" s="21" t="str">
        <f t="shared" si="2"/>
        <v/>
      </c>
      <c r="AQ11" s="3">
        <f t="shared" si="3"/>
        <v>0</v>
      </c>
    </row>
    <row r="12" spans="1:43"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W12" s="3" t="s">
        <v>622</v>
      </c>
      <c r="X12" s="3" t="s">
        <v>622</v>
      </c>
      <c r="Y12" s="3" t="s">
        <v>622</v>
      </c>
      <c r="Z12" s="3" t="s">
        <v>622</v>
      </c>
      <c r="AA12" s="3" t="s">
        <v>622</v>
      </c>
      <c r="AB12" s="3" t="s">
        <v>622</v>
      </c>
      <c r="AC12" s="3" t="s">
        <v>622</v>
      </c>
      <c r="AD12" s="3" t="s">
        <v>622</v>
      </c>
      <c r="AE12" s="3" t="s">
        <v>622</v>
      </c>
      <c r="AF12" s="3" t="s">
        <v>622</v>
      </c>
      <c r="AG12" s="3" t="s">
        <v>622</v>
      </c>
      <c r="AJ12" s="20">
        <f t="shared" si="4"/>
        <v>0</v>
      </c>
      <c r="AL12" s="20">
        <f t="shared" si="0"/>
        <v>0</v>
      </c>
      <c r="AM12" s="20" t="str">
        <f t="shared" si="1"/>
        <v/>
      </c>
      <c r="AN12" s="21" t="str">
        <f t="shared" si="2"/>
        <v/>
      </c>
      <c r="AQ12" s="3">
        <f t="shared" si="3"/>
        <v>0</v>
      </c>
    </row>
    <row r="13" spans="1:43" ht="15" customHeight="1" x14ac:dyDescent="0.25">
      <c r="A13" s="3" t="s">
        <v>27</v>
      </c>
      <c r="B13" s="3" t="s">
        <v>28</v>
      </c>
      <c r="C13" s="3">
        <v>2013</v>
      </c>
      <c r="D13" s="3" t="s">
        <v>621</v>
      </c>
      <c r="E13" s="3" t="s">
        <v>621</v>
      </c>
      <c r="F13" s="3" t="s">
        <v>621</v>
      </c>
      <c r="G13" s="3" t="s">
        <v>621</v>
      </c>
      <c r="H13" s="3" t="s">
        <v>621</v>
      </c>
      <c r="I13" s="3" t="s">
        <v>621</v>
      </c>
      <c r="J13" s="3" t="s">
        <v>621</v>
      </c>
      <c r="K13" s="3" t="s">
        <v>621</v>
      </c>
      <c r="L13" s="3" t="s">
        <v>621</v>
      </c>
      <c r="M13" s="3" t="s">
        <v>621</v>
      </c>
      <c r="N13" s="3" t="s">
        <v>621</v>
      </c>
      <c r="O13" s="3" t="s">
        <v>621</v>
      </c>
      <c r="P13" s="3" t="s">
        <v>621</v>
      </c>
      <c r="Q13" s="3" t="s">
        <v>621</v>
      </c>
      <c r="R13" s="3" t="s">
        <v>621</v>
      </c>
      <c r="S13" s="3" t="s">
        <v>621</v>
      </c>
      <c r="T13" s="3" t="s">
        <v>621</v>
      </c>
      <c r="U13" s="3" t="s">
        <v>621</v>
      </c>
      <c r="V13" s="3" t="s">
        <v>621</v>
      </c>
      <c r="W13" s="3" t="s">
        <v>621</v>
      </c>
      <c r="X13" s="3" t="s">
        <v>621</v>
      </c>
      <c r="Y13" s="3" t="s">
        <v>621</v>
      </c>
      <c r="Z13" s="3" t="s">
        <v>621</v>
      </c>
      <c r="AA13" s="3" t="s">
        <v>621</v>
      </c>
      <c r="AB13" s="3" t="s">
        <v>621</v>
      </c>
      <c r="AC13" s="3" t="s">
        <v>621</v>
      </c>
      <c r="AD13" s="3" t="s">
        <v>621</v>
      </c>
      <c r="AE13" s="3" t="s">
        <v>621</v>
      </c>
      <c r="AF13" s="3" t="s">
        <v>621</v>
      </c>
      <c r="AG13" s="3" t="s">
        <v>621</v>
      </c>
      <c r="AJ13" s="20">
        <f t="shared" si="4"/>
        <v>0</v>
      </c>
      <c r="AL13" s="20">
        <f t="shared" si="0"/>
        <v>0</v>
      </c>
      <c r="AM13" s="20" t="str">
        <f t="shared" si="1"/>
        <v/>
      </c>
      <c r="AN13" s="21" t="str">
        <f t="shared" si="2"/>
        <v/>
      </c>
      <c r="AQ13" s="3">
        <f t="shared" si="3"/>
        <v>0</v>
      </c>
    </row>
    <row r="14" spans="1:43" ht="15" customHeight="1" x14ac:dyDescent="0.25">
      <c r="A14" s="3" t="s">
        <v>29</v>
      </c>
      <c r="B14" s="3" t="s">
        <v>30</v>
      </c>
      <c r="C14" s="3">
        <v>2013</v>
      </c>
      <c r="D14" s="3" t="s">
        <v>621</v>
      </c>
      <c r="E14" s="3" t="s">
        <v>621</v>
      </c>
      <c r="F14" s="3" t="s">
        <v>621</v>
      </c>
      <c r="G14" s="3" t="s">
        <v>621</v>
      </c>
      <c r="H14" s="3" t="s">
        <v>621</v>
      </c>
      <c r="I14" s="3" t="s">
        <v>621</v>
      </c>
      <c r="J14" s="3" t="s">
        <v>621</v>
      </c>
      <c r="K14" s="3" t="s">
        <v>621</v>
      </c>
      <c r="L14" s="3" t="s">
        <v>621</v>
      </c>
      <c r="M14" s="3" t="s">
        <v>621</v>
      </c>
      <c r="N14" s="3" t="s">
        <v>621</v>
      </c>
      <c r="O14" s="3" t="s">
        <v>621</v>
      </c>
      <c r="P14" s="3" t="s">
        <v>621</v>
      </c>
      <c r="Q14" s="3" t="s">
        <v>621</v>
      </c>
      <c r="R14" s="3" t="s">
        <v>621</v>
      </c>
      <c r="S14" s="3" t="s">
        <v>621</v>
      </c>
      <c r="T14" s="3" t="s">
        <v>621</v>
      </c>
      <c r="U14" s="3" t="s">
        <v>621</v>
      </c>
      <c r="V14" s="3" t="s">
        <v>621</v>
      </c>
      <c r="W14" s="3" t="s">
        <v>621</v>
      </c>
      <c r="X14" s="3" t="s">
        <v>621</v>
      </c>
      <c r="Y14" s="3" t="s">
        <v>621</v>
      </c>
      <c r="Z14" s="3" t="s">
        <v>621</v>
      </c>
      <c r="AA14" s="3" t="s">
        <v>621</v>
      </c>
      <c r="AB14" s="3" t="s">
        <v>621</v>
      </c>
      <c r="AC14" s="3" t="s">
        <v>621</v>
      </c>
      <c r="AD14" s="3" t="s">
        <v>621</v>
      </c>
      <c r="AE14" s="3" t="s">
        <v>621</v>
      </c>
      <c r="AF14" s="3" t="s">
        <v>621</v>
      </c>
      <c r="AG14" s="3" t="s">
        <v>621</v>
      </c>
      <c r="AJ14" s="20">
        <f t="shared" si="4"/>
        <v>0</v>
      </c>
      <c r="AL14" s="20">
        <f t="shared" si="0"/>
        <v>0</v>
      </c>
      <c r="AM14" s="20" t="str">
        <f t="shared" si="1"/>
        <v/>
      </c>
      <c r="AN14" s="21" t="str">
        <f t="shared" si="2"/>
        <v/>
      </c>
      <c r="AQ14" s="3">
        <f t="shared" si="3"/>
        <v>0</v>
      </c>
    </row>
    <row r="15" spans="1:43" ht="15" customHeight="1" x14ac:dyDescent="0.25">
      <c r="A15" s="3" t="s">
        <v>31</v>
      </c>
      <c r="B15" s="3" t="s">
        <v>32</v>
      </c>
      <c r="C15" s="3">
        <v>2013</v>
      </c>
      <c r="D15" s="3" t="s">
        <v>621</v>
      </c>
      <c r="E15" s="3" t="s">
        <v>621</v>
      </c>
      <c r="F15" s="3" t="s">
        <v>621</v>
      </c>
      <c r="G15" s="3" t="s">
        <v>621</v>
      </c>
      <c r="H15" s="3" t="s">
        <v>621</v>
      </c>
      <c r="I15" s="3" t="s">
        <v>621</v>
      </c>
      <c r="J15" s="3" t="s">
        <v>621</v>
      </c>
      <c r="K15" s="3" t="s">
        <v>621</v>
      </c>
      <c r="L15" s="3" t="s">
        <v>621</v>
      </c>
      <c r="M15" s="3" t="s">
        <v>621</v>
      </c>
      <c r="N15" s="3" t="s">
        <v>621</v>
      </c>
      <c r="O15" s="3" t="s">
        <v>621</v>
      </c>
      <c r="P15" s="3" t="s">
        <v>621</v>
      </c>
      <c r="Q15" s="3" t="s">
        <v>621</v>
      </c>
      <c r="R15" s="3" t="s">
        <v>621</v>
      </c>
      <c r="S15" s="3" t="s">
        <v>621</v>
      </c>
      <c r="T15" s="3" t="s">
        <v>621</v>
      </c>
      <c r="U15" s="3" t="s">
        <v>621</v>
      </c>
      <c r="V15" s="3" t="s">
        <v>621</v>
      </c>
      <c r="W15" s="3" t="s">
        <v>621</v>
      </c>
      <c r="X15" s="3" t="s">
        <v>621</v>
      </c>
      <c r="Y15" s="3" t="s">
        <v>621</v>
      </c>
      <c r="Z15" s="3" t="s">
        <v>621</v>
      </c>
      <c r="AA15" s="3" t="s">
        <v>621</v>
      </c>
      <c r="AB15" s="3" t="s">
        <v>621</v>
      </c>
      <c r="AC15" s="3" t="s">
        <v>621</v>
      </c>
      <c r="AD15" s="3" t="s">
        <v>621</v>
      </c>
      <c r="AE15" s="3" t="s">
        <v>621</v>
      </c>
      <c r="AF15" s="3" t="s">
        <v>621</v>
      </c>
      <c r="AG15" s="3" t="s">
        <v>621</v>
      </c>
      <c r="AJ15" s="20">
        <f t="shared" si="4"/>
        <v>0</v>
      </c>
      <c r="AL15" s="20">
        <f t="shared" si="0"/>
        <v>0</v>
      </c>
      <c r="AM15" s="20" t="str">
        <f t="shared" si="1"/>
        <v/>
      </c>
      <c r="AN15" s="21" t="str">
        <f t="shared" si="2"/>
        <v/>
      </c>
      <c r="AQ15" s="3">
        <f t="shared" si="3"/>
        <v>0</v>
      </c>
    </row>
    <row r="16" spans="1:43"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W16" s="3" t="s">
        <v>622</v>
      </c>
      <c r="X16" s="3" t="s">
        <v>622</v>
      </c>
      <c r="Y16" s="3" t="s">
        <v>622</v>
      </c>
      <c r="Z16" s="3" t="s">
        <v>622</v>
      </c>
      <c r="AA16" s="3" t="s">
        <v>622</v>
      </c>
      <c r="AB16" s="3" t="s">
        <v>622</v>
      </c>
      <c r="AC16" s="3" t="s">
        <v>622</v>
      </c>
      <c r="AD16" s="3" t="s">
        <v>622</v>
      </c>
      <c r="AE16" s="3" t="s">
        <v>622</v>
      </c>
      <c r="AF16" s="3" t="s">
        <v>622</v>
      </c>
      <c r="AG16" s="3" t="s">
        <v>622</v>
      </c>
      <c r="AJ16" s="20">
        <f t="shared" si="4"/>
        <v>0</v>
      </c>
      <c r="AL16" s="20">
        <f t="shared" si="0"/>
        <v>0</v>
      </c>
      <c r="AM16" s="20" t="str">
        <f t="shared" si="1"/>
        <v/>
      </c>
      <c r="AN16" s="21" t="str">
        <f t="shared" si="2"/>
        <v/>
      </c>
      <c r="AQ16" s="3">
        <f t="shared" si="3"/>
        <v>0</v>
      </c>
    </row>
    <row r="17" spans="1:43"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W17" s="3" t="s">
        <v>622</v>
      </c>
      <c r="X17" s="3" t="s">
        <v>622</v>
      </c>
      <c r="Y17" s="3" t="s">
        <v>622</v>
      </c>
      <c r="Z17" s="3" t="s">
        <v>622</v>
      </c>
      <c r="AA17" s="3" t="s">
        <v>622</v>
      </c>
      <c r="AB17" s="3" t="s">
        <v>622</v>
      </c>
      <c r="AC17" s="3" t="s">
        <v>622</v>
      </c>
      <c r="AD17" s="3" t="s">
        <v>622</v>
      </c>
      <c r="AE17" s="3" t="s">
        <v>622</v>
      </c>
      <c r="AF17" s="3" t="s">
        <v>622</v>
      </c>
      <c r="AG17" s="3" t="s">
        <v>622</v>
      </c>
      <c r="AJ17" s="20">
        <f t="shared" si="4"/>
        <v>0</v>
      </c>
      <c r="AL17" s="20">
        <f t="shared" si="0"/>
        <v>0</v>
      </c>
      <c r="AM17" s="20" t="str">
        <f t="shared" si="1"/>
        <v/>
      </c>
      <c r="AN17" s="21" t="str">
        <f t="shared" si="2"/>
        <v/>
      </c>
      <c r="AQ17" s="3">
        <f t="shared" si="3"/>
        <v>0</v>
      </c>
    </row>
    <row r="18" spans="1:43"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W18" s="3" t="s">
        <v>622</v>
      </c>
      <c r="X18" s="3" t="s">
        <v>622</v>
      </c>
      <c r="Y18" s="3" t="s">
        <v>622</v>
      </c>
      <c r="Z18" s="3" t="s">
        <v>622</v>
      </c>
      <c r="AA18" s="3" t="s">
        <v>622</v>
      </c>
      <c r="AB18" s="3" t="s">
        <v>622</v>
      </c>
      <c r="AC18" s="3" t="s">
        <v>622</v>
      </c>
      <c r="AD18" s="3" t="s">
        <v>622</v>
      </c>
      <c r="AE18" s="3" t="s">
        <v>622</v>
      </c>
      <c r="AF18" s="3" t="s">
        <v>622</v>
      </c>
      <c r="AG18" s="3" t="s">
        <v>622</v>
      </c>
      <c r="AJ18" s="20">
        <f t="shared" si="4"/>
        <v>0</v>
      </c>
      <c r="AL18" s="20">
        <f t="shared" si="0"/>
        <v>0</v>
      </c>
      <c r="AM18" s="20" t="str">
        <f t="shared" si="1"/>
        <v/>
      </c>
      <c r="AN18" s="21" t="str">
        <f t="shared" si="2"/>
        <v/>
      </c>
      <c r="AQ18" s="3">
        <f t="shared" si="3"/>
        <v>0</v>
      </c>
    </row>
    <row r="19" spans="1:43"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W19" s="3" t="s">
        <v>622</v>
      </c>
      <c r="X19" s="3" t="s">
        <v>622</v>
      </c>
      <c r="Y19" s="3" t="s">
        <v>622</v>
      </c>
      <c r="Z19" s="3" t="s">
        <v>622</v>
      </c>
      <c r="AA19" s="3" t="s">
        <v>622</v>
      </c>
      <c r="AB19" s="3" t="s">
        <v>622</v>
      </c>
      <c r="AC19" s="3" t="s">
        <v>622</v>
      </c>
      <c r="AD19" s="3" t="s">
        <v>622</v>
      </c>
      <c r="AE19" s="3" t="s">
        <v>622</v>
      </c>
      <c r="AF19" s="3" t="s">
        <v>622</v>
      </c>
      <c r="AG19" s="3" t="s">
        <v>622</v>
      </c>
      <c r="AJ19" s="20">
        <f t="shared" si="4"/>
        <v>0</v>
      </c>
      <c r="AL19" s="20">
        <f t="shared" si="0"/>
        <v>0</v>
      </c>
      <c r="AM19" s="20" t="str">
        <f t="shared" si="1"/>
        <v/>
      </c>
      <c r="AN19" s="21" t="str">
        <f t="shared" si="2"/>
        <v/>
      </c>
      <c r="AQ19" s="3">
        <f t="shared" si="3"/>
        <v>0</v>
      </c>
    </row>
    <row r="20" spans="1:43"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W20" s="3" t="s">
        <v>622</v>
      </c>
      <c r="X20" s="3" t="s">
        <v>622</v>
      </c>
      <c r="Y20" s="3" t="s">
        <v>622</v>
      </c>
      <c r="Z20" s="3" t="s">
        <v>622</v>
      </c>
      <c r="AA20" s="3" t="s">
        <v>622</v>
      </c>
      <c r="AB20" s="3" t="s">
        <v>622</v>
      </c>
      <c r="AC20" s="3" t="s">
        <v>622</v>
      </c>
      <c r="AD20" s="3" t="s">
        <v>622</v>
      </c>
      <c r="AE20" s="3" t="s">
        <v>622</v>
      </c>
      <c r="AF20" s="3" t="s">
        <v>622</v>
      </c>
      <c r="AG20" s="3" t="s">
        <v>622</v>
      </c>
      <c r="AJ20" s="20">
        <f t="shared" si="4"/>
        <v>0</v>
      </c>
      <c r="AL20" s="20">
        <f t="shared" si="0"/>
        <v>0</v>
      </c>
      <c r="AM20" s="20" t="str">
        <f t="shared" si="1"/>
        <v/>
      </c>
      <c r="AN20" s="21" t="str">
        <f t="shared" si="2"/>
        <v/>
      </c>
      <c r="AQ20" s="3">
        <f t="shared" si="3"/>
        <v>0</v>
      </c>
    </row>
    <row r="21" spans="1:43"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W21" s="3" t="s">
        <v>622</v>
      </c>
      <c r="X21" s="3" t="s">
        <v>622</v>
      </c>
      <c r="Y21" s="3" t="s">
        <v>622</v>
      </c>
      <c r="Z21" s="3" t="s">
        <v>622</v>
      </c>
      <c r="AA21" s="3" t="s">
        <v>622</v>
      </c>
      <c r="AB21" s="3" t="s">
        <v>622</v>
      </c>
      <c r="AC21" s="3" t="s">
        <v>622</v>
      </c>
      <c r="AD21" s="3" t="s">
        <v>622</v>
      </c>
      <c r="AE21" s="3" t="s">
        <v>622</v>
      </c>
      <c r="AF21" s="3" t="s">
        <v>622</v>
      </c>
      <c r="AG21" s="3" t="s">
        <v>622</v>
      </c>
      <c r="AJ21" s="20">
        <f t="shared" si="4"/>
        <v>0</v>
      </c>
      <c r="AL21" s="20">
        <f t="shared" si="0"/>
        <v>0</v>
      </c>
      <c r="AM21" s="20" t="str">
        <f t="shared" si="1"/>
        <v/>
      </c>
      <c r="AN21" s="21" t="str">
        <f t="shared" si="2"/>
        <v/>
      </c>
      <c r="AQ21" s="3">
        <f t="shared" si="3"/>
        <v>0</v>
      </c>
    </row>
    <row r="22" spans="1:43"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W22" s="3" t="s">
        <v>622</v>
      </c>
      <c r="X22" s="3" t="s">
        <v>622</v>
      </c>
      <c r="Y22" s="3" t="s">
        <v>622</v>
      </c>
      <c r="Z22" s="3" t="s">
        <v>622</v>
      </c>
      <c r="AA22" s="3" t="s">
        <v>622</v>
      </c>
      <c r="AB22" s="3" t="s">
        <v>622</v>
      </c>
      <c r="AC22" s="3" t="s">
        <v>622</v>
      </c>
      <c r="AD22" s="3" t="s">
        <v>622</v>
      </c>
      <c r="AE22" s="3" t="s">
        <v>622</v>
      </c>
      <c r="AF22" s="3" t="s">
        <v>622</v>
      </c>
      <c r="AG22" s="3" t="s">
        <v>622</v>
      </c>
      <c r="AJ22" s="20">
        <f t="shared" si="4"/>
        <v>0</v>
      </c>
      <c r="AL22" s="20">
        <f t="shared" si="0"/>
        <v>0</v>
      </c>
      <c r="AM22" s="20" t="str">
        <f t="shared" si="1"/>
        <v/>
      </c>
      <c r="AN22" s="21" t="str">
        <f t="shared" si="2"/>
        <v/>
      </c>
      <c r="AQ22" s="3">
        <f t="shared" si="3"/>
        <v>0</v>
      </c>
    </row>
    <row r="23" spans="1:43"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W23" s="3" t="s">
        <v>622</v>
      </c>
      <c r="X23" s="3" t="s">
        <v>622</v>
      </c>
      <c r="Y23" s="3" t="s">
        <v>622</v>
      </c>
      <c r="Z23" s="3" t="s">
        <v>622</v>
      </c>
      <c r="AA23" s="3" t="s">
        <v>622</v>
      </c>
      <c r="AB23" s="3" t="s">
        <v>622</v>
      </c>
      <c r="AC23" s="3" t="s">
        <v>622</v>
      </c>
      <c r="AD23" s="3" t="s">
        <v>622</v>
      </c>
      <c r="AE23" s="3" t="s">
        <v>622</v>
      </c>
      <c r="AF23" s="3" t="s">
        <v>622</v>
      </c>
      <c r="AG23" s="3" t="s">
        <v>622</v>
      </c>
      <c r="AJ23" s="20">
        <f t="shared" si="4"/>
        <v>0</v>
      </c>
      <c r="AL23" s="20">
        <f t="shared" si="0"/>
        <v>0</v>
      </c>
      <c r="AM23" s="20" t="str">
        <f t="shared" si="1"/>
        <v/>
      </c>
      <c r="AN23" s="21" t="str">
        <f t="shared" si="2"/>
        <v/>
      </c>
      <c r="AQ23" s="3">
        <f t="shared" si="3"/>
        <v>0</v>
      </c>
    </row>
    <row r="24" spans="1:43"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W24" s="3" t="s">
        <v>622</v>
      </c>
      <c r="X24" s="3" t="s">
        <v>622</v>
      </c>
      <c r="Y24" s="3" t="s">
        <v>622</v>
      </c>
      <c r="Z24" s="3" t="s">
        <v>622</v>
      </c>
      <c r="AA24" s="3" t="s">
        <v>622</v>
      </c>
      <c r="AB24" s="3" t="s">
        <v>622</v>
      </c>
      <c r="AC24" s="3" t="s">
        <v>622</v>
      </c>
      <c r="AD24" s="3" t="s">
        <v>622</v>
      </c>
      <c r="AE24" s="3" t="s">
        <v>622</v>
      </c>
      <c r="AF24" s="3" t="s">
        <v>622</v>
      </c>
      <c r="AG24" s="3" t="s">
        <v>622</v>
      </c>
      <c r="AJ24" s="20">
        <f t="shared" si="4"/>
        <v>0</v>
      </c>
      <c r="AL24" s="20">
        <f t="shared" si="0"/>
        <v>0</v>
      </c>
      <c r="AM24" s="20" t="str">
        <f t="shared" si="1"/>
        <v/>
      </c>
      <c r="AN24" s="21" t="str">
        <f t="shared" si="2"/>
        <v/>
      </c>
      <c r="AQ24" s="3">
        <f t="shared" si="3"/>
        <v>0</v>
      </c>
    </row>
    <row r="25" spans="1:43"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W25" s="3" t="s">
        <v>622</v>
      </c>
      <c r="X25" s="3" t="s">
        <v>622</v>
      </c>
      <c r="Y25" s="3" t="s">
        <v>622</v>
      </c>
      <c r="Z25" s="3" t="s">
        <v>622</v>
      </c>
      <c r="AA25" s="3" t="s">
        <v>622</v>
      </c>
      <c r="AB25" s="3" t="s">
        <v>622</v>
      </c>
      <c r="AC25" s="3" t="s">
        <v>622</v>
      </c>
      <c r="AD25" s="3" t="s">
        <v>622</v>
      </c>
      <c r="AE25" s="3" t="s">
        <v>622</v>
      </c>
      <c r="AF25" s="3" t="s">
        <v>622</v>
      </c>
      <c r="AG25" s="3" t="s">
        <v>622</v>
      </c>
      <c r="AJ25" s="20">
        <f t="shared" si="4"/>
        <v>0</v>
      </c>
      <c r="AL25" s="20">
        <f t="shared" si="0"/>
        <v>0</v>
      </c>
      <c r="AM25" s="20" t="str">
        <f t="shared" si="1"/>
        <v/>
      </c>
      <c r="AN25" s="21" t="str">
        <f t="shared" si="2"/>
        <v/>
      </c>
      <c r="AQ25" s="3">
        <f t="shared" si="3"/>
        <v>0</v>
      </c>
    </row>
    <row r="26" spans="1:43"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W26" s="3" t="s">
        <v>622</v>
      </c>
      <c r="X26" s="3" t="s">
        <v>622</v>
      </c>
      <c r="Y26" s="3" t="s">
        <v>622</v>
      </c>
      <c r="Z26" s="3" t="s">
        <v>622</v>
      </c>
      <c r="AA26" s="3" t="s">
        <v>622</v>
      </c>
      <c r="AB26" s="3" t="s">
        <v>622</v>
      </c>
      <c r="AC26" s="3" t="s">
        <v>622</v>
      </c>
      <c r="AD26" s="3" t="s">
        <v>622</v>
      </c>
      <c r="AE26" s="3" t="s">
        <v>622</v>
      </c>
      <c r="AF26" s="3" t="s">
        <v>622</v>
      </c>
      <c r="AG26" s="3" t="s">
        <v>622</v>
      </c>
      <c r="AJ26" s="20">
        <f t="shared" si="4"/>
        <v>0</v>
      </c>
      <c r="AL26" s="20">
        <f t="shared" si="0"/>
        <v>0</v>
      </c>
      <c r="AM26" s="20" t="str">
        <f t="shared" si="1"/>
        <v/>
      </c>
      <c r="AN26" s="21" t="str">
        <f t="shared" si="2"/>
        <v/>
      </c>
      <c r="AQ26" s="3">
        <f t="shared" si="3"/>
        <v>0</v>
      </c>
    </row>
    <row r="27" spans="1:43"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W27" s="3" t="s">
        <v>622</v>
      </c>
      <c r="X27" s="3" t="s">
        <v>622</v>
      </c>
      <c r="Y27" s="3" t="s">
        <v>622</v>
      </c>
      <c r="Z27" s="3" t="s">
        <v>622</v>
      </c>
      <c r="AA27" s="3" t="s">
        <v>622</v>
      </c>
      <c r="AB27" s="3" t="s">
        <v>622</v>
      </c>
      <c r="AC27" s="3" t="s">
        <v>622</v>
      </c>
      <c r="AD27" s="3" t="s">
        <v>622</v>
      </c>
      <c r="AE27" s="3" t="s">
        <v>622</v>
      </c>
      <c r="AF27" s="3" t="s">
        <v>622</v>
      </c>
      <c r="AG27" s="3" t="s">
        <v>622</v>
      </c>
      <c r="AJ27" s="20">
        <f t="shared" si="4"/>
        <v>0</v>
      </c>
      <c r="AL27" s="20">
        <f t="shared" si="0"/>
        <v>0</v>
      </c>
      <c r="AM27" s="20" t="str">
        <f t="shared" si="1"/>
        <v/>
      </c>
      <c r="AN27" s="21" t="str">
        <f t="shared" si="2"/>
        <v/>
      </c>
      <c r="AQ27" s="3">
        <f t="shared" si="3"/>
        <v>0</v>
      </c>
    </row>
    <row r="28" spans="1:43"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W28" s="3" t="s">
        <v>622</v>
      </c>
      <c r="X28" s="3" t="s">
        <v>622</v>
      </c>
      <c r="Y28" s="3" t="s">
        <v>622</v>
      </c>
      <c r="Z28" s="3" t="s">
        <v>622</v>
      </c>
      <c r="AA28" s="3" t="s">
        <v>622</v>
      </c>
      <c r="AB28" s="3" t="s">
        <v>622</v>
      </c>
      <c r="AC28" s="3" t="s">
        <v>622</v>
      </c>
      <c r="AD28" s="3" t="s">
        <v>622</v>
      </c>
      <c r="AE28" s="3" t="s">
        <v>622</v>
      </c>
      <c r="AF28" s="3" t="s">
        <v>622</v>
      </c>
      <c r="AG28" s="3" t="s">
        <v>622</v>
      </c>
      <c r="AJ28" s="20">
        <f t="shared" si="4"/>
        <v>0</v>
      </c>
      <c r="AL28" s="20">
        <f t="shared" si="0"/>
        <v>0</v>
      </c>
      <c r="AM28" s="20" t="str">
        <f t="shared" si="1"/>
        <v/>
      </c>
      <c r="AN28" s="21" t="str">
        <f t="shared" si="2"/>
        <v/>
      </c>
      <c r="AQ28" s="3">
        <f t="shared" si="3"/>
        <v>0</v>
      </c>
    </row>
    <row r="29" spans="1:43"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W29" s="3" t="s">
        <v>622</v>
      </c>
      <c r="X29" s="3" t="s">
        <v>622</v>
      </c>
      <c r="Y29" s="3" t="s">
        <v>622</v>
      </c>
      <c r="Z29" s="3" t="s">
        <v>622</v>
      </c>
      <c r="AA29" s="3" t="s">
        <v>622</v>
      </c>
      <c r="AB29" s="3" t="s">
        <v>622</v>
      </c>
      <c r="AC29" s="3" t="s">
        <v>622</v>
      </c>
      <c r="AD29" s="3" t="s">
        <v>622</v>
      </c>
      <c r="AE29" s="3" t="s">
        <v>622</v>
      </c>
      <c r="AF29" s="3" t="s">
        <v>622</v>
      </c>
      <c r="AG29" s="3" t="s">
        <v>622</v>
      </c>
      <c r="AJ29" s="20">
        <f t="shared" si="4"/>
        <v>0</v>
      </c>
      <c r="AL29" s="20">
        <f t="shared" si="0"/>
        <v>0</v>
      </c>
      <c r="AM29" s="20" t="str">
        <f t="shared" si="1"/>
        <v/>
      </c>
      <c r="AN29" s="21" t="str">
        <f t="shared" si="2"/>
        <v/>
      </c>
      <c r="AQ29" s="3">
        <f t="shared" si="3"/>
        <v>0</v>
      </c>
    </row>
    <row r="30" spans="1:43"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W30" s="3" t="s">
        <v>622</v>
      </c>
      <c r="X30" s="3" t="s">
        <v>622</v>
      </c>
      <c r="Y30" s="3" t="s">
        <v>622</v>
      </c>
      <c r="Z30" s="3" t="s">
        <v>622</v>
      </c>
      <c r="AA30" s="3" t="s">
        <v>622</v>
      </c>
      <c r="AB30" s="3" t="s">
        <v>622</v>
      </c>
      <c r="AC30" s="3" t="s">
        <v>622</v>
      </c>
      <c r="AD30" s="3" t="s">
        <v>622</v>
      </c>
      <c r="AE30" s="3" t="s">
        <v>622</v>
      </c>
      <c r="AF30" s="3" t="s">
        <v>622</v>
      </c>
      <c r="AG30" s="3" t="s">
        <v>622</v>
      </c>
      <c r="AJ30" s="20">
        <f t="shared" si="4"/>
        <v>0</v>
      </c>
      <c r="AL30" s="20">
        <f t="shared" si="0"/>
        <v>0</v>
      </c>
      <c r="AM30" s="20" t="str">
        <f t="shared" si="1"/>
        <v/>
      </c>
      <c r="AN30" s="21" t="str">
        <f t="shared" si="2"/>
        <v/>
      </c>
      <c r="AQ30" s="3">
        <f t="shared" si="3"/>
        <v>0</v>
      </c>
    </row>
    <row r="31" spans="1:43"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W31" s="3" t="s">
        <v>622</v>
      </c>
      <c r="X31" s="3" t="s">
        <v>622</v>
      </c>
      <c r="Y31" s="3" t="s">
        <v>622</v>
      </c>
      <c r="Z31" s="3" t="s">
        <v>622</v>
      </c>
      <c r="AA31" s="3" t="s">
        <v>622</v>
      </c>
      <c r="AB31" s="3" t="s">
        <v>622</v>
      </c>
      <c r="AC31" s="3" t="s">
        <v>622</v>
      </c>
      <c r="AD31" s="3" t="s">
        <v>622</v>
      </c>
      <c r="AE31" s="3" t="s">
        <v>622</v>
      </c>
      <c r="AF31" s="3" t="s">
        <v>622</v>
      </c>
      <c r="AG31" s="3" t="s">
        <v>622</v>
      </c>
      <c r="AJ31" s="20">
        <f t="shared" si="4"/>
        <v>0</v>
      </c>
      <c r="AL31" s="20">
        <f t="shared" si="0"/>
        <v>0</v>
      </c>
      <c r="AM31" s="20" t="str">
        <f t="shared" si="1"/>
        <v/>
      </c>
      <c r="AN31" s="21" t="str">
        <f t="shared" si="2"/>
        <v/>
      </c>
      <c r="AQ31" s="3">
        <f t="shared" si="3"/>
        <v>0</v>
      </c>
    </row>
    <row r="32" spans="1:43"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W32" s="3" t="s">
        <v>622</v>
      </c>
      <c r="X32" s="3" t="s">
        <v>622</v>
      </c>
      <c r="Y32" s="3" t="s">
        <v>622</v>
      </c>
      <c r="Z32" s="3" t="s">
        <v>622</v>
      </c>
      <c r="AA32" s="3" t="s">
        <v>622</v>
      </c>
      <c r="AB32" s="3" t="s">
        <v>622</v>
      </c>
      <c r="AC32" s="3" t="s">
        <v>622</v>
      </c>
      <c r="AD32" s="3" t="s">
        <v>622</v>
      </c>
      <c r="AE32" s="3" t="s">
        <v>622</v>
      </c>
      <c r="AF32" s="3" t="s">
        <v>622</v>
      </c>
      <c r="AG32" s="3" t="s">
        <v>622</v>
      </c>
      <c r="AJ32" s="20">
        <f t="shared" si="4"/>
        <v>0</v>
      </c>
      <c r="AL32" s="20">
        <f t="shared" si="0"/>
        <v>0</v>
      </c>
      <c r="AM32" s="20" t="str">
        <f t="shared" si="1"/>
        <v/>
      </c>
      <c r="AN32" s="21" t="str">
        <f t="shared" si="2"/>
        <v/>
      </c>
      <c r="AQ32" s="3">
        <f t="shared" si="3"/>
        <v>0</v>
      </c>
    </row>
    <row r="33" spans="1:43"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W33" s="3" t="s">
        <v>622</v>
      </c>
      <c r="X33" s="3" t="s">
        <v>622</v>
      </c>
      <c r="Y33" s="3" t="s">
        <v>622</v>
      </c>
      <c r="Z33" s="3" t="s">
        <v>622</v>
      </c>
      <c r="AA33" s="3" t="s">
        <v>622</v>
      </c>
      <c r="AB33" s="3" t="s">
        <v>622</v>
      </c>
      <c r="AC33" s="3" t="s">
        <v>622</v>
      </c>
      <c r="AD33" s="3" t="s">
        <v>622</v>
      </c>
      <c r="AE33" s="3" t="s">
        <v>622</v>
      </c>
      <c r="AF33" s="3" t="s">
        <v>622</v>
      </c>
      <c r="AG33" s="3" t="s">
        <v>622</v>
      </c>
      <c r="AJ33" s="20">
        <f t="shared" si="4"/>
        <v>0</v>
      </c>
      <c r="AL33" s="20">
        <f t="shared" si="0"/>
        <v>0</v>
      </c>
      <c r="AM33" s="20" t="str">
        <f t="shared" si="1"/>
        <v/>
      </c>
      <c r="AN33" s="21" t="str">
        <f t="shared" si="2"/>
        <v/>
      </c>
      <c r="AQ33" s="3">
        <f t="shared" si="3"/>
        <v>0</v>
      </c>
    </row>
    <row r="34" spans="1:43"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W34" s="3" t="s">
        <v>622</v>
      </c>
      <c r="X34" s="3" t="s">
        <v>622</v>
      </c>
      <c r="Y34" s="3" t="s">
        <v>622</v>
      </c>
      <c r="Z34" s="3" t="s">
        <v>622</v>
      </c>
      <c r="AA34" s="3" t="s">
        <v>622</v>
      </c>
      <c r="AB34" s="3" t="s">
        <v>622</v>
      </c>
      <c r="AC34" s="3" t="s">
        <v>622</v>
      </c>
      <c r="AD34" s="3" t="s">
        <v>622</v>
      </c>
      <c r="AE34" s="3" t="s">
        <v>622</v>
      </c>
      <c r="AF34" s="3" t="s">
        <v>622</v>
      </c>
      <c r="AG34" s="3" t="s">
        <v>622</v>
      </c>
      <c r="AJ34" s="20">
        <f t="shared" si="4"/>
        <v>0</v>
      </c>
      <c r="AL34" s="20">
        <f t="shared" si="0"/>
        <v>0</v>
      </c>
      <c r="AM34" s="20" t="str">
        <f t="shared" si="1"/>
        <v/>
      </c>
      <c r="AN34" s="21" t="str">
        <f t="shared" si="2"/>
        <v/>
      </c>
      <c r="AQ34" s="3">
        <f t="shared" si="3"/>
        <v>0</v>
      </c>
    </row>
    <row r="35" spans="1:43" ht="15" customHeight="1" x14ac:dyDescent="0.25">
      <c r="A35" s="3" t="s">
        <v>31</v>
      </c>
      <c r="B35" s="3" t="s">
        <v>37</v>
      </c>
      <c r="C35" s="3">
        <v>2013</v>
      </c>
      <c r="D35" s="3" t="s">
        <v>621</v>
      </c>
      <c r="E35" s="3" t="s">
        <v>621</v>
      </c>
      <c r="F35" s="3" t="s">
        <v>621</v>
      </c>
      <c r="G35" s="3" t="s">
        <v>621</v>
      </c>
      <c r="H35" s="3" t="s">
        <v>621</v>
      </c>
      <c r="I35" s="3" t="s">
        <v>621</v>
      </c>
      <c r="J35" s="3" t="s">
        <v>621</v>
      </c>
      <c r="K35" s="3" t="s">
        <v>621</v>
      </c>
      <c r="L35" s="3" t="s">
        <v>621</v>
      </c>
      <c r="M35" s="3" t="s">
        <v>621</v>
      </c>
      <c r="N35" s="3" t="s">
        <v>621</v>
      </c>
      <c r="O35" s="3" t="s">
        <v>621</v>
      </c>
      <c r="P35" s="3" t="s">
        <v>621</v>
      </c>
      <c r="Q35" s="3" t="s">
        <v>621</v>
      </c>
      <c r="R35" s="3" t="s">
        <v>621</v>
      </c>
      <c r="S35" s="3" t="s">
        <v>621</v>
      </c>
      <c r="T35" s="3" t="s">
        <v>621</v>
      </c>
      <c r="U35" s="3" t="s">
        <v>621</v>
      </c>
      <c r="V35" s="3" t="s">
        <v>621</v>
      </c>
      <c r="W35" s="3" t="s">
        <v>621</v>
      </c>
      <c r="X35" s="3" t="s">
        <v>621</v>
      </c>
      <c r="Y35" s="3" t="s">
        <v>621</v>
      </c>
      <c r="Z35" s="3" t="s">
        <v>621</v>
      </c>
      <c r="AA35" s="3" t="s">
        <v>621</v>
      </c>
      <c r="AB35" s="3" t="s">
        <v>621</v>
      </c>
      <c r="AC35" s="3" t="s">
        <v>621</v>
      </c>
      <c r="AD35" s="3" t="s">
        <v>621</v>
      </c>
      <c r="AE35" s="3" t="s">
        <v>621</v>
      </c>
      <c r="AF35" s="3" t="s">
        <v>621</v>
      </c>
      <c r="AG35" s="3" t="s">
        <v>621</v>
      </c>
      <c r="AJ35" s="20">
        <f t="shared" si="4"/>
        <v>0</v>
      </c>
      <c r="AL35" s="20">
        <f t="shared" si="0"/>
        <v>0</v>
      </c>
      <c r="AM35" s="20" t="str">
        <f t="shared" si="1"/>
        <v/>
      </c>
      <c r="AN35" s="21" t="str">
        <f t="shared" si="2"/>
        <v/>
      </c>
      <c r="AQ35" s="3">
        <f t="shared" si="3"/>
        <v>0</v>
      </c>
    </row>
    <row r="36" spans="1:43" ht="15" customHeight="1" x14ac:dyDescent="0.25">
      <c r="A36" s="3" t="s">
        <v>31</v>
      </c>
      <c r="B36" s="3" t="s">
        <v>38</v>
      </c>
      <c r="C36" s="3">
        <v>2013</v>
      </c>
      <c r="D36" s="3" t="s">
        <v>621</v>
      </c>
      <c r="E36" s="3" t="s">
        <v>621</v>
      </c>
      <c r="F36" s="3" t="s">
        <v>621</v>
      </c>
      <c r="G36" s="3" t="s">
        <v>621</v>
      </c>
      <c r="H36" s="3" t="s">
        <v>621</v>
      </c>
      <c r="I36" s="3" t="s">
        <v>621</v>
      </c>
      <c r="J36" s="3" t="s">
        <v>621</v>
      </c>
      <c r="K36" s="3" t="s">
        <v>621</v>
      </c>
      <c r="L36" s="3" t="s">
        <v>621</v>
      </c>
      <c r="M36" s="3" t="s">
        <v>621</v>
      </c>
      <c r="N36" s="3" t="s">
        <v>621</v>
      </c>
      <c r="O36" s="3" t="s">
        <v>621</v>
      </c>
      <c r="P36" s="3" t="s">
        <v>621</v>
      </c>
      <c r="Q36" s="3" t="s">
        <v>621</v>
      </c>
      <c r="R36" s="3" t="s">
        <v>621</v>
      </c>
      <c r="S36" s="3" t="s">
        <v>621</v>
      </c>
      <c r="T36" s="3" t="s">
        <v>621</v>
      </c>
      <c r="U36" s="3" t="s">
        <v>621</v>
      </c>
      <c r="V36" s="3" t="s">
        <v>621</v>
      </c>
      <c r="W36" s="3" t="s">
        <v>621</v>
      </c>
      <c r="X36" s="3" t="s">
        <v>621</v>
      </c>
      <c r="Y36" s="3" t="s">
        <v>621</v>
      </c>
      <c r="Z36" s="3" t="s">
        <v>621</v>
      </c>
      <c r="AA36" s="3" t="s">
        <v>621</v>
      </c>
      <c r="AB36" s="3" t="s">
        <v>621</v>
      </c>
      <c r="AC36" s="3" t="s">
        <v>621</v>
      </c>
      <c r="AD36" s="3" t="s">
        <v>621</v>
      </c>
      <c r="AE36" s="3" t="s">
        <v>621</v>
      </c>
      <c r="AF36" s="3" t="s">
        <v>621</v>
      </c>
      <c r="AG36" s="3" t="s">
        <v>621</v>
      </c>
      <c r="AJ36" s="20">
        <f t="shared" si="4"/>
        <v>0</v>
      </c>
      <c r="AL36" s="20">
        <f t="shared" si="0"/>
        <v>0</v>
      </c>
      <c r="AM36" s="20" t="str">
        <f t="shared" si="1"/>
        <v/>
      </c>
      <c r="AN36" s="21" t="str">
        <f t="shared" si="2"/>
        <v/>
      </c>
      <c r="AQ36" s="3">
        <f t="shared" si="3"/>
        <v>0</v>
      </c>
    </row>
    <row r="37" spans="1:43" ht="15" customHeight="1" x14ac:dyDescent="0.25">
      <c r="A37" s="3" t="s">
        <v>31</v>
      </c>
      <c r="B37" s="3" t="s">
        <v>39</v>
      </c>
      <c r="C37" s="3">
        <v>2013</v>
      </c>
      <c r="D37" s="3" t="s">
        <v>621</v>
      </c>
      <c r="E37" s="3" t="s">
        <v>621</v>
      </c>
      <c r="F37" s="3" t="s">
        <v>621</v>
      </c>
      <c r="G37" s="3" t="s">
        <v>621</v>
      </c>
      <c r="H37" s="3" t="s">
        <v>621</v>
      </c>
      <c r="I37" s="3" t="s">
        <v>621</v>
      </c>
      <c r="J37" s="3" t="s">
        <v>621</v>
      </c>
      <c r="K37" s="3" t="s">
        <v>621</v>
      </c>
      <c r="L37" s="3" t="s">
        <v>621</v>
      </c>
      <c r="M37" s="3" t="s">
        <v>621</v>
      </c>
      <c r="N37" s="3" t="s">
        <v>621</v>
      </c>
      <c r="O37" s="3" t="s">
        <v>621</v>
      </c>
      <c r="P37" s="3" t="s">
        <v>621</v>
      </c>
      <c r="Q37" s="3" t="s">
        <v>621</v>
      </c>
      <c r="R37" s="3" t="s">
        <v>621</v>
      </c>
      <c r="S37" s="3" t="s">
        <v>621</v>
      </c>
      <c r="T37" s="3" t="s">
        <v>621</v>
      </c>
      <c r="U37" s="3" t="s">
        <v>621</v>
      </c>
      <c r="V37" s="3" t="s">
        <v>621</v>
      </c>
      <c r="W37" s="3" t="s">
        <v>621</v>
      </c>
      <c r="X37" s="3" t="s">
        <v>621</v>
      </c>
      <c r="Y37" s="3" t="s">
        <v>621</v>
      </c>
      <c r="Z37" s="3" t="s">
        <v>621</v>
      </c>
      <c r="AA37" s="3" t="s">
        <v>621</v>
      </c>
      <c r="AB37" s="3" t="s">
        <v>621</v>
      </c>
      <c r="AC37" s="3" t="s">
        <v>621</v>
      </c>
      <c r="AD37" s="3" t="s">
        <v>621</v>
      </c>
      <c r="AE37" s="3" t="s">
        <v>621</v>
      </c>
      <c r="AF37" s="3" t="s">
        <v>621</v>
      </c>
      <c r="AG37" s="3" t="s">
        <v>621</v>
      </c>
      <c r="AJ37" s="20">
        <f t="shared" si="4"/>
        <v>0</v>
      </c>
      <c r="AL37" s="20">
        <f t="shared" si="0"/>
        <v>0</v>
      </c>
      <c r="AM37" s="20" t="str">
        <f t="shared" si="1"/>
        <v/>
      </c>
      <c r="AN37" s="21" t="str">
        <f t="shared" si="2"/>
        <v/>
      </c>
      <c r="AQ37" s="3">
        <f t="shared" si="3"/>
        <v>0</v>
      </c>
    </row>
    <row r="38" spans="1:43" ht="15" customHeight="1" x14ac:dyDescent="0.25">
      <c r="A38" s="3" t="s">
        <v>31</v>
      </c>
      <c r="B38" s="3" t="s">
        <v>40</v>
      </c>
      <c r="C38" s="3">
        <v>2013</v>
      </c>
      <c r="D38" s="3" t="s">
        <v>621</v>
      </c>
      <c r="E38" s="3" t="s">
        <v>621</v>
      </c>
      <c r="F38" s="3" t="s">
        <v>621</v>
      </c>
      <c r="G38" s="3" t="s">
        <v>621</v>
      </c>
      <c r="H38" s="3" t="s">
        <v>621</v>
      </c>
      <c r="I38" s="3" t="s">
        <v>621</v>
      </c>
      <c r="J38" s="3" t="s">
        <v>621</v>
      </c>
      <c r="K38" s="3" t="s">
        <v>621</v>
      </c>
      <c r="L38" s="3" t="s">
        <v>621</v>
      </c>
      <c r="M38" s="3" t="s">
        <v>621</v>
      </c>
      <c r="N38" s="3" t="s">
        <v>621</v>
      </c>
      <c r="O38" s="3" t="s">
        <v>621</v>
      </c>
      <c r="P38" s="3" t="s">
        <v>621</v>
      </c>
      <c r="Q38" s="3" t="s">
        <v>621</v>
      </c>
      <c r="R38" s="3" t="s">
        <v>621</v>
      </c>
      <c r="S38" s="3" t="s">
        <v>621</v>
      </c>
      <c r="T38" s="3" t="s">
        <v>621</v>
      </c>
      <c r="U38" s="3" t="s">
        <v>621</v>
      </c>
      <c r="V38" s="3" t="s">
        <v>621</v>
      </c>
      <c r="W38" s="3" t="s">
        <v>621</v>
      </c>
      <c r="X38" s="3" t="s">
        <v>621</v>
      </c>
      <c r="Y38" s="3" t="s">
        <v>621</v>
      </c>
      <c r="Z38" s="3" t="s">
        <v>621</v>
      </c>
      <c r="AA38" s="3" t="s">
        <v>621</v>
      </c>
      <c r="AB38" s="3" t="s">
        <v>621</v>
      </c>
      <c r="AC38" s="3" t="s">
        <v>621</v>
      </c>
      <c r="AD38" s="3" t="s">
        <v>621</v>
      </c>
      <c r="AE38" s="3" t="s">
        <v>621</v>
      </c>
      <c r="AF38" s="3" t="s">
        <v>621</v>
      </c>
      <c r="AG38" s="3" t="s">
        <v>621</v>
      </c>
      <c r="AJ38" s="20">
        <f t="shared" si="4"/>
        <v>0</v>
      </c>
      <c r="AL38" s="20">
        <f t="shared" si="0"/>
        <v>0</v>
      </c>
      <c r="AM38" s="20" t="str">
        <f t="shared" si="1"/>
        <v/>
      </c>
      <c r="AN38" s="21" t="str">
        <f t="shared" si="2"/>
        <v/>
      </c>
      <c r="AQ38" s="3">
        <f t="shared" si="3"/>
        <v>0</v>
      </c>
    </row>
    <row r="39" spans="1:43" ht="15" customHeight="1" x14ac:dyDescent="0.25">
      <c r="A39" s="3" t="s">
        <v>31</v>
      </c>
      <c r="B39" s="3" t="s">
        <v>41</v>
      </c>
      <c r="C39" s="3">
        <v>2013</v>
      </c>
      <c r="D39" s="3" t="s">
        <v>621</v>
      </c>
      <c r="E39" s="3" t="s">
        <v>621</v>
      </c>
      <c r="F39" s="3" t="s">
        <v>621</v>
      </c>
      <c r="G39" s="3" t="s">
        <v>621</v>
      </c>
      <c r="H39" s="3" t="s">
        <v>621</v>
      </c>
      <c r="I39" s="3" t="s">
        <v>621</v>
      </c>
      <c r="J39" s="3" t="s">
        <v>621</v>
      </c>
      <c r="K39" s="3" t="s">
        <v>621</v>
      </c>
      <c r="L39" s="3" t="s">
        <v>621</v>
      </c>
      <c r="M39" s="3" t="s">
        <v>621</v>
      </c>
      <c r="N39" s="3" t="s">
        <v>621</v>
      </c>
      <c r="O39" s="3" t="s">
        <v>621</v>
      </c>
      <c r="P39" s="3" t="s">
        <v>621</v>
      </c>
      <c r="Q39" s="3" t="s">
        <v>621</v>
      </c>
      <c r="R39" s="3" t="s">
        <v>621</v>
      </c>
      <c r="S39" s="3" t="s">
        <v>621</v>
      </c>
      <c r="T39" s="3" t="s">
        <v>621</v>
      </c>
      <c r="U39" s="3" t="s">
        <v>621</v>
      </c>
      <c r="V39" s="3" t="s">
        <v>621</v>
      </c>
      <c r="W39" s="3" t="s">
        <v>621</v>
      </c>
      <c r="X39" s="3" t="s">
        <v>621</v>
      </c>
      <c r="Y39" s="3" t="s">
        <v>621</v>
      </c>
      <c r="Z39" s="3" t="s">
        <v>621</v>
      </c>
      <c r="AA39" s="3" t="s">
        <v>621</v>
      </c>
      <c r="AB39" s="3" t="s">
        <v>621</v>
      </c>
      <c r="AC39" s="3" t="s">
        <v>621</v>
      </c>
      <c r="AD39" s="3" t="s">
        <v>621</v>
      </c>
      <c r="AE39" s="3" t="s">
        <v>621</v>
      </c>
      <c r="AF39" s="3" t="s">
        <v>621</v>
      </c>
      <c r="AG39" s="3" t="s">
        <v>621</v>
      </c>
      <c r="AJ39" s="20">
        <f t="shared" si="4"/>
        <v>0</v>
      </c>
      <c r="AL39" s="20">
        <f t="shared" si="0"/>
        <v>0</v>
      </c>
      <c r="AM39" s="20" t="str">
        <f t="shared" si="1"/>
        <v/>
      </c>
      <c r="AN39" s="21" t="str">
        <f t="shared" si="2"/>
        <v/>
      </c>
      <c r="AQ39" s="3">
        <f t="shared" si="3"/>
        <v>0</v>
      </c>
    </row>
    <row r="40" spans="1:43" ht="15" customHeight="1" x14ac:dyDescent="0.25">
      <c r="A40" s="3" t="s">
        <v>31</v>
      </c>
      <c r="B40" s="3" t="s">
        <v>42</v>
      </c>
      <c r="C40" s="3">
        <v>2013</v>
      </c>
      <c r="D40" s="3" t="s">
        <v>621</v>
      </c>
      <c r="E40" s="3" t="s">
        <v>621</v>
      </c>
      <c r="F40" s="3" t="s">
        <v>621</v>
      </c>
      <c r="G40" s="3" t="s">
        <v>621</v>
      </c>
      <c r="H40" s="3" t="s">
        <v>621</v>
      </c>
      <c r="I40" s="3" t="s">
        <v>621</v>
      </c>
      <c r="J40" s="3" t="s">
        <v>621</v>
      </c>
      <c r="K40" s="3" t="s">
        <v>621</v>
      </c>
      <c r="L40" s="3" t="s">
        <v>621</v>
      </c>
      <c r="M40" s="3" t="s">
        <v>621</v>
      </c>
      <c r="N40" s="3" t="s">
        <v>621</v>
      </c>
      <c r="O40" s="3" t="s">
        <v>621</v>
      </c>
      <c r="P40" s="3" t="s">
        <v>621</v>
      </c>
      <c r="Q40" s="3" t="s">
        <v>621</v>
      </c>
      <c r="R40" s="3" t="s">
        <v>621</v>
      </c>
      <c r="S40" s="3" t="s">
        <v>621</v>
      </c>
      <c r="T40" s="3" t="s">
        <v>621</v>
      </c>
      <c r="U40" s="3" t="s">
        <v>621</v>
      </c>
      <c r="V40" s="3" t="s">
        <v>621</v>
      </c>
      <c r="W40" s="3" t="s">
        <v>621</v>
      </c>
      <c r="X40" s="3" t="s">
        <v>621</v>
      </c>
      <c r="Y40" s="3" t="s">
        <v>621</v>
      </c>
      <c r="Z40" s="3" t="s">
        <v>621</v>
      </c>
      <c r="AA40" s="3" t="s">
        <v>621</v>
      </c>
      <c r="AB40" s="3" t="s">
        <v>621</v>
      </c>
      <c r="AC40" s="3" t="s">
        <v>621</v>
      </c>
      <c r="AD40" s="3" t="s">
        <v>621</v>
      </c>
      <c r="AE40" s="3" t="s">
        <v>621</v>
      </c>
      <c r="AF40" s="3" t="s">
        <v>621</v>
      </c>
      <c r="AG40" s="3" t="s">
        <v>621</v>
      </c>
      <c r="AJ40" s="20">
        <f t="shared" si="4"/>
        <v>0</v>
      </c>
      <c r="AL40" s="20">
        <f t="shared" si="0"/>
        <v>0</v>
      </c>
      <c r="AM40" s="20" t="str">
        <f t="shared" si="1"/>
        <v/>
      </c>
      <c r="AN40" s="21" t="str">
        <f t="shared" si="2"/>
        <v/>
      </c>
      <c r="AQ40" s="3">
        <f t="shared" si="3"/>
        <v>0</v>
      </c>
    </row>
    <row r="41" spans="1:43" ht="15" customHeight="1" x14ac:dyDescent="0.25">
      <c r="A41" s="3" t="s">
        <v>31</v>
      </c>
      <c r="B41" s="3" t="s">
        <v>43</v>
      </c>
      <c r="C41" s="3">
        <v>2013</v>
      </c>
      <c r="D41" s="3" t="s">
        <v>621</v>
      </c>
      <c r="E41" s="3" t="s">
        <v>621</v>
      </c>
      <c r="F41" s="3" t="s">
        <v>621</v>
      </c>
      <c r="G41" s="3" t="s">
        <v>621</v>
      </c>
      <c r="H41" s="3" t="s">
        <v>621</v>
      </c>
      <c r="I41" s="3" t="s">
        <v>621</v>
      </c>
      <c r="J41" s="3" t="s">
        <v>621</v>
      </c>
      <c r="K41" s="3" t="s">
        <v>621</v>
      </c>
      <c r="L41" s="3" t="s">
        <v>621</v>
      </c>
      <c r="M41" s="3" t="s">
        <v>621</v>
      </c>
      <c r="N41" s="3" t="s">
        <v>621</v>
      </c>
      <c r="O41" s="3" t="s">
        <v>621</v>
      </c>
      <c r="P41" s="3" t="s">
        <v>621</v>
      </c>
      <c r="Q41" s="3" t="s">
        <v>621</v>
      </c>
      <c r="R41" s="3" t="s">
        <v>621</v>
      </c>
      <c r="S41" s="3" t="s">
        <v>621</v>
      </c>
      <c r="T41" s="3" t="s">
        <v>621</v>
      </c>
      <c r="U41" s="3" t="s">
        <v>621</v>
      </c>
      <c r="V41" s="3" t="s">
        <v>621</v>
      </c>
      <c r="W41" s="3" t="s">
        <v>621</v>
      </c>
      <c r="X41" s="3" t="s">
        <v>621</v>
      </c>
      <c r="Y41" s="3" t="s">
        <v>621</v>
      </c>
      <c r="Z41" s="3" t="s">
        <v>621</v>
      </c>
      <c r="AA41" s="3" t="s">
        <v>621</v>
      </c>
      <c r="AB41" s="3" t="s">
        <v>621</v>
      </c>
      <c r="AC41" s="3" t="s">
        <v>621</v>
      </c>
      <c r="AD41" s="3" t="s">
        <v>621</v>
      </c>
      <c r="AE41" s="3" t="s">
        <v>621</v>
      </c>
      <c r="AF41" s="3" t="s">
        <v>621</v>
      </c>
      <c r="AG41" s="3" t="s">
        <v>621</v>
      </c>
      <c r="AJ41" s="20">
        <f t="shared" si="4"/>
        <v>0</v>
      </c>
      <c r="AL41" s="20">
        <f t="shared" si="0"/>
        <v>0</v>
      </c>
      <c r="AM41" s="20" t="str">
        <f t="shared" si="1"/>
        <v/>
      </c>
      <c r="AN41" s="21" t="str">
        <f t="shared" si="2"/>
        <v/>
      </c>
      <c r="AQ41" s="3">
        <f t="shared" si="3"/>
        <v>0</v>
      </c>
    </row>
    <row r="42" spans="1:43" ht="15" customHeight="1" x14ac:dyDescent="0.25">
      <c r="A42" s="3" t="s">
        <v>31</v>
      </c>
      <c r="B42" s="3" t="s">
        <v>44</v>
      </c>
      <c r="C42" s="3">
        <v>2013</v>
      </c>
      <c r="D42" s="3" t="s">
        <v>621</v>
      </c>
      <c r="E42" s="3" t="s">
        <v>621</v>
      </c>
      <c r="F42" s="3" t="s">
        <v>621</v>
      </c>
      <c r="G42" s="3" t="s">
        <v>621</v>
      </c>
      <c r="H42" s="3" t="s">
        <v>621</v>
      </c>
      <c r="I42" s="3" t="s">
        <v>621</v>
      </c>
      <c r="J42" s="3" t="s">
        <v>621</v>
      </c>
      <c r="K42" s="3" t="s">
        <v>621</v>
      </c>
      <c r="L42" s="3" t="s">
        <v>621</v>
      </c>
      <c r="M42" s="3" t="s">
        <v>621</v>
      </c>
      <c r="N42" s="3" t="s">
        <v>621</v>
      </c>
      <c r="O42" s="3" t="s">
        <v>621</v>
      </c>
      <c r="P42" s="3" t="s">
        <v>621</v>
      </c>
      <c r="Q42" s="3" t="s">
        <v>621</v>
      </c>
      <c r="R42" s="3" t="s">
        <v>621</v>
      </c>
      <c r="S42" s="3" t="s">
        <v>621</v>
      </c>
      <c r="T42" s="3" t="s">
        <v>621</v>
      </c>
      <c r="U42" s="3" t="s">
        <v>621</v>
      </c>
      <c r="V42" s="3" t="s">
        <v>621</v>
      </c>
      <c r="W42" s="3" t="s">
        <v>621</v>
      </c>
      <c r="X42" s="3" t="s">
        <v>621</v>
      </c>
      <c r="Y42" s="3" t="s">
        <v>621</v>
      </c>
      <c r="Z42" s="3" t="s">
        <v>621</v>
      </c>
      <c r="AA42" s="3" t="s">
        <v>621</v>
      </c>
      <c r="AB42" s="3" t="s">
        <v>621</v>
      </c>
      <c r="AC42" s="3" t="s">
        <v>621</v>
      </c>
      <c r="AD42" s="3" t="s">
        <v>621</v>
      </c>
      <c r="AE42" s="3" t="s">
        <v>621</v>
      </c>
      <c r="AF42" s="3" t="s">
        <v>621</v>
      </c>
      <c r="AG42" s="3" t="s">
        <v>621</v>
      </c>
      <c r="AJ42" s="20">
        <f t="shared" si="4"/>
        <v>0</v>
      </c>
      <c r="AL42" s="20">
        <f t="shared" si="0"/>
        <v>0</v>
      </c>
      <c r="AM42" s="20" t="str">
        <f t="shared" si="1"/>
        <v/>
      </c>
      <c r="AN42" s="21" t="str">
        <f t="shared" si="2"/>
        <v/>
      </c>
      <c r="AQ42" s="3">
        <f t="shared" si="3"/>
        <v>0</v>
      </c>
    </row>
    <row r="43" spans="1:43" ht="15" customHeight="1" x14ac:dyDescent="0.25">
      <c r="A43" s="3" t="s">
        <v>31</v>
      </c>
      <c r="B43" s="3" t="s">
        <v>45</v>
      </c>
      <c r="C43" s="3">
        <v>2013</v>
      </c>
      <c r="D43" s="3" t="s">
        <v>621</v>
      </c>
      <c r="E43" s="3" t="s">
        <v>621</v>
      </c>
      <c r="F43" s="3" t="s">
        <v>621</v>
      </c>
      <c r="G43" s="3" t="s">
        <v>621</v>
      </c>
      <c r="H43" s="3" t="s">
        <v>621</v>
      </c>
      <c r="I43" s="3" t="s">
        <v>621</v>
      </c>
      <c r="J43" s="3" t="s">
        <v>621</v>
      </c>
      <c r="K43" s="3" t="s">
        <v>621</v>
      </c>
      <c r="L43" s="3" t="s">
        <v>621</v>
      </c>
      <c r="M43" s="3" t="s">
        <v>621</v>
      </c>
      <c r="N43" s="3" t="s">
        <v>621</v>
      </c>
      <c r="O43" s="3" t="s">
        <v>621</v>
      </c>
      <c r="P43" s="3" t="s">
        <v>621</v>
      </c>
      <c r="Q43" s="3" t="s">
        <v>621</v>
      </c>
      <c r="R43" s="3" t="s">
        <v>621</v>
      </c>
      <c r="S43" s="3" t="s">
        <v>621</v>
      </c>
      <c r="T43" s="3" t="s">
        <v>621</v>
      </c>
      <c r="U43" s="3" t="s">
        <v>621</v>
      </c>
      <c r="V43" s="3" t="s">
        <v>621</v>
      </c>
      <c r="W43" s="3" t="s">
        <v>621</v>
      </c>
      <c r="X43" s="3" t="s">
        <v>621</v>
      </c>
      <c r="Y43" s="3" t="s">
        <v>621</v>
      </c>
      <c r="Z43" s="3" t="s">
        <v>621</v>
      </c>
      <c r="AA43" s="3" t="s">
        <v>621</v>
      </c>
      <c r="AB43" s="3" t="s">
        <v>621</v>
      </c>
      <c r="AC43" s="3" t="s">
        <v>621</v>
      </c>
      <c r="AD43" s="3" t="s">
        <v>621</v>
      </c>
      <c r="AE43" s="3" t="s">
        <v>621</v>
      </c>
      <c r="AF43" s="3" t="s">
        <v>621</v>
      </c>
      <c r="AG43" s="3" t="s">
        <v>621</v>
      </c>
      <c r="AJ43" s="20">
        <f t="shared" si="4"/>
        <v>0</v>
      </c>
      <c r="AL43" s="20">
        <f t="shared" si="0"/>
        <v>0</v>
      </c>
      <c r="AM43" s="20" t="str">
        <f t="shared" si="1"/>
        <v/>
      </c>
      <c r="AN43" s="21" t="str">
        <f t="shared" si="2"/>
        <v/>
      </c>
      <c r="AQ43" s="3">
        <f t="shared" si="3"/>
        <v>0</v>
      </c>
    </row>
    <row r="44" spans="1:43" ht="15" customHeight="1" x14ac:dyDescent="0.25">
      <c r="A44" s="3" t="s">
        <v>46</v>
      </c>
      <c r="B44" s="3" t="s">
        <v>47</v>
      </c>
      <c r="C44" s="3">
        <v>2013</v>
      </c>
      <c r="D44" s="3" t="s">
        <v>621</v>
      </c>
      <c r="E44" s="3" t="s">
        <v>621</v>
      </c>
      <c r="F44" s="3" t="s">
        <v>621</v>
      </c>
      <c r="G44" s="3" t="s">
        <v>621</v>
      </c>
      <c r="H44" s="3" t="s">
        <v>621</v>
      </c>
      <c r="I44" s="3" t="s">
        <v>621</v>
      </c>
      <c r="J44" s="3" t="s">
        <v>621</v>
      </c>
      <c r="K44" s="3" t="s">
        <v>621</v>
      </c>
      <c r="L44" s="3" t="s">
        <v>621</v>
      </c>
      <c r="M44" s="3" t="s">
        <v>621</v>
      </c>
      <c r="N44" s="3" t="s">
        <v>621</v>
      </c>
      <c r="O44" s="3" t="s">
        <v>621</v>
      </c>
      <c r="P44" s="3" t="s">
        <v>621</v>
      </c>
      <c r="Q44" s="3" t="s">
        <v>621</v>
      </c>
      <c r="R44" s="3" t="s">
        <v>621</v>
      </c>
      <c r="S44" s="3" t="s">
        <v>621</v>
      </c>
      <c r="T44" s="3" t="s">
        <v>621</v>
      </c>
      <c r="U44" s="3" t="s">
        <v>621</v>
      </c>
      <c r="V44" s="3" t="s">
        <v>621</v>
      </c>
      <c r="W44" s="3" t="s">
        <v>621</v>
      </c>
      <c r="X44" s="3" t="s">
        <v>621</v>
      </c>
      <c r="Y44" s="3" t="s">
        <v>621</v>
      </c>
      <c r="Z44" s="3" t="s">
        <v>621</v>
      </c>
      <c r="AA44" s="3" t="s">
        <v>621</v>
      </c>
      <c r="AB44" s="3" t="s">
        <v>621</v>
      </c>
      <c r="AC44" s="3" t="s">
        <v>621</v>
      </c>
      <c r="AD44" s="3" t="s">
        <v>621</v>
      </c>
      <c r="AE44" s="3" t="s">
        <v>621</v>
      </c>
      <c r="AF44" s="3" t="s">
        <v>621</v>
      </c>
      <c r="AG44" s="3" t="s">
        <v>621</v>
      </c>
      <c r="AJ44" s="20">
        <f t="shared" si="4"/>
        <v>0</v>
      </c>
      <c r="AL44" s="20">
        <f t="shared" si="0"/>
        <v>0</v>
      </c>
      <c r="AM44" s="20" t="str">
        <f t="shared" si="1"/>
        <v/>
      </c>
      <c r="AN44" s="21" t="str">
        <f t="shared" si="2"/>
        <v/>
      </c>
      <c r="AQ44" s="3">
        <f t="shared" si="3"/>
        <v>0</v>
      </c>
    </row>
    <row r="45" spans="1:43" ht="15" customHeight="1" x14ac:dyDescent="0.25">
      <c r="A45" s="3" t="s">
        <v>46</v>
      </c>
      <c r="B45" s="3" t="s">
        <v>48</v>
      </c>
      <c r="C45" s="3">
        <v>2013</v>
      </c>
      <c r="D45" s="3">
        <v>108.39</v>
      </c>
      <c r="E45" s="3">
        <v>28.44</v>
      </c>
      <c r="F45" s="3" t="s">
        <v>621</v>
      </c>
      <c r="G45" s="3" t="s">
        <v>621</v>
      </c>
      <c r="H45" s="3" t="s">
        <v>621</v>
      </c>
      <c r="I45" s="3">
        <v>151.75</v>
      </c>
      <c r="J45" s="3" t="s">
        <v>621</v>
      </c>
      <c r="K45" s="3">
        <v>1.28</v>
      </c>
      <c r="L45" s="3" t="s">
        <v>621</v>
      </c>
      <c r="M45" s="3" t="s">
        <v>621</v>
      </c>
      <c r="N45" s="3" t="s">
        <v>621</v>
      </c>
      <c r="O45" s="3" t="s">
        <v>621</v>
      </c>
      <c r="P45" s="3">
        <v>0.49</v>
      </c>
      <c r="Q45" s="3" t="s">
        <v>621</v>
      </c>
      <c r="R45" s="3" t="s">
        <v>621</v>
      </c>
      <c r="S45" s="3" t="s">
        <v>621</v>
      </c>
      <c r="T45" s="3" t="s">
        <v>621</v>
      </c>
      <c r="U45" s="3" t="s">
        <v>621</v>
      </c>
      <c r="V45" s="3" t="s">
        <v>14</v>
      </c>
      <c r="W45" s="3" t="s">
        <v>621</v>
      </c>
      <c r="X45" s="3" t="s">
        <v>621</v>
      </c>
      <c r="Y45" s="3" t="s">
        <v>621</v>
      </c>
      <c r="Z45" s="3">
        <v>14.79</v>
      </c>
      <c r="AA45" s="3" t="s">
        <v>621</v>
      </c>
      <c r="AB45" s="3" t="s">
        <v>621</v>
      </c>
      <c r="AC45" s="3" t="s">
        <v>621</v>
      </c>
      <c r="AD45" s="3" t="s">
        <v>621</v>
      </c>
      <c r="AE45" s="3">
        <v>121.83</v>
      </c>
      <c r="AF45" s="3" t="s">
        <v>621</v>
      </c>
      <c r="AG45" s="3">
        <v>13.36</v>
      </c>
      <c r="AJ45" s="20">
        <f t="shared" si="4"/>
        <v>151.75</v>
      </c>
      <c r="AL45" s="20">
        <f t="shared" si="0"/>
        <v>108.39</v>
      </c>
      <c r="AM45" s="20">
        <f t="shared" si="1"/>
        <v>28.44</v>
      </c>
      <c r="AN45" s="21">
        <f t="shared" si="2"/>
        <v>0.90168039538714995</v>
      </c>
      <c r="AQ45" s="3">
        <f t="shared" si="3"/>
        <v>138.38999999999999</v>
      </c>
    </row>
    <row r="46" spans="1:43" ht="15" customHeight="1" x14ac:dyDescent="0.25">
      <c r="A46" s="3" t="s">
        <v>46</v>
      </c>
      <c r="B46" s="3" t="s">
        <v>49</v>
      </c>
      <c r="C46" s="3">
        <v>2013</v>
      </c>
      <c r="D46" s="3" t="s">
        <v>621</v>
      </c>
      <c r="E46" s="3" t="s">
        <v>621</v>
      </c>
      <c r="F46" s="3" t="s">
        <v>621</v>
      </c>
      <c r="G46" s="3" t="s">
        <v>621</v>
      </c>
      <c r="H46" s="3" t="s">
        <v>621</v>
      </c>
      <c r="I46" s="3" t="s">
        <v>621</v>
      </c>
      <c r="J46" s="3" t="s">
        <v>621</v>
      </c>
      <c r="K46" s="3" t="s">
        <v>621</v>
      </c>
      <c r="L46" s="3" t="s">
        <v>621</v>
      </c>
      <c r="M46" s="3" t="s">
        <v>621</v>
      </c>
      <c r="N46" s="3" t="s">
        <v>621</v>
      </c>
      <c r="O46" s="3" t="s">
        <v>621</v>
      </c>
      <c r="P46" s="3" t="s">
        <v>621</v>
      </c>
      <c r="Q46" s="3" t="s">
        <v>621</v>
      </c>
      <c r="R46" s="3" t="s">
        <v>621</v>
      </c>
      <c r="S46" s="3" t="s">
        <v>621</v>
      </c>
      <c r="T46" s="3" t="s">
        <v>621</v>
      </c>
      <c r="U46" s="3" t="s">
        <v>621</v>
      </c>
      <c r="V46" s="3" t="s">
        <v>621</v>
      </c>
      <c r="W46" s="3" t="s">
        <v>621</v>
      </c>
      <c r="X46" s="3" t="s">
        <v>621</v>
      </c>
      <c r="Y46" s="3" t="s">
        <v>621</v>
      </c>
      <c r="Z46" s="3" t="s">
        <v>621</v>
      </c>
      <c r="AA46" s="3" t="s">
        <v>621</v>
      </c>
      <c r="AB46" s="3" t="s">
        <v>621</v>
      </c>
      <c r="AC46" s="3" t="s">
        <v>621</v>
      </c>
      <c r="AD46" s="3" t="s">
        <v>621</v>
      </c>
      <c r="AE46" s="3" t="s">
        <v>621</v>
      </c>
      <c r="AF46" s="3" t="s">
        <v>621</v>
      </c>
      <c r="AG46" s="3" t="s">
        <v>621</v>
      </c>
      <c r="AJ46" s="20">
        <f t="shared" si="4"/>
        <v>0</v>
      </c>
      <c r="AL46" s="20">
        <f t="shared" si="0"/>
        <v>0</v>
      </c>
      <c r="AM46" s="20" t="str">
        <f t="shared" si="1"/>
        <v/>
      </c>
      <c r="AN46" s="21" t="str">
        <f t="shared" si="2"/>
        <v/>
      </c>
      <c r="AQ46" s="3">
        <f t="shared" si="3"/>
        <v>0</v>
      </c>
    </row>
    <row r="47" spans="1:43" ht="15" customHeight="1" x14ac:dyDescent="0.25">
      <c r="A47" s="3" t="s">
        <v>50</v>
      </c>
      <c r="B47" s="3" t="s">
        <v>51</v>
      </c>
      <c r="C47" s="3">
        <v>2013</v>
      </c>
      <c r="D47" s="3" t="s">
        <v>621</v>
      </c>
      <c r="E47" s="3" t="s">
        <v>621</v>
      </c>
      <c r="F47" s="3" t="s">
        <v>621</v>
      </c>
      <c r="G47" s="3" t="s">
        <v>621</v>
      </c>
      <c r="H47" s="3" t="s">
        <v>621</v>
      </c>
      <c r="I47" s="3" t="s">
        <v>621</v>
      </c>
      <c r="J47" s="3" t="s">
        <v>621</v>
      </c>
      <c r="K47" s="3" t="s">
        <v>621</v>
      </c>
      <c r="L47" s="3" t="s">
        <v>621</v>
      </c>
      <c r="M47" s="3" t="s">
        <v>621</v>
      </c>
      <c r="N47" s="3" t="s">
        <v>621</v>
      </c>
      <c r="O47" s="3" t="s">
        <v>621</v>
      </c>
      <c r="P47" s="3" t="s">
        <v>621</v>
      </c>
      <c r="Q47" s="3" t="s">
        <v>621</v>
      </c>
      <c r="R47" s="3" t="s">
        <v>621</v>
      </c>
      <c r="S47" s="3" t="s">
        <v>621</v>
      </c>
      <c r="T47" s="3" t="s">
        <v>621</v>
      </c>
      <c r="U47" s="3" t="s">
        <v>621</v>
      </c>
      <c r="V47" s="3" t="s">
        <v>621</v>
      </c>
      <c r="W47" s="3" t="s">
        <v>621</v>
      </c>
      <c r="X47" s="3" t="s">
        <v>621</v>
      </c>
      <c r="Y47" s="3" t="s">
        <v>621</v>
      </c>
      <c r="Z47" s="3" t="s">
        <v>621</v>
      </c>
      <c r="AA47" s="3" t="s">
        <v>621</v>
      </c>
      <c r="AB47" s="3" t="s">
        <v>621</v>
      </c>
      <c r="AC47" s="3" t="s">
        <v>621</v>
      </c>
      <c r="AD47" s="3" t="s">
        <v>621</v>
      </c>
      <c r="AE47" s="3" t="s">
        <v>621</v>
      </c>
      <c r="AF47" s="3" t="s">
        <v>621</v>
      </c>
      <c r="AG47" s="3" t="s">
        <v>621</v>
      </c>
      <c r="AJ47" s="20">
        <f t="shared" si="4"/>
        <v>0</v>
      </c>
      <c r="AL47" s="20">
        <f t="shared" si="0"/>
        <v>0</v>
      </c>
      <c r="AM47" s="20" t="str">
        <f t="shared" si="1"/>
        <v/>
      </c>
      <c r="AN47" s="21" t="str">
        <f t="shared" si="2"/>
        <v/>
      </c>
      <c r="AQ47" s="3">
        <f t="shared" si="3"/>
        <v>0</v>
      </c>
    </row>
    <row r="48" spans="1:43" ht="15" customHeight="1" x14ac:dyDescent="0.25">
      <c r="A48" s="3" t="s">
        <v>50</v>
      </c>
      <c r="B48" s="3" t="s">
        <v>52</v>
      </c>
      <c r="C48" s="3">
        <v>2013</v>
      </c>
      <c r="D48" s="3" t="s">
        <v>621</v>
      </c>
      <c r="E48" s="3" t="s">
        <v>621</v>
      </c>
      <c r="F48" s="3" t="s">
        <v>621</v>
      </c>
      <c r="G48" s="3" t="s">
        <v>621</v>
      </c>
      <c r="H48" s="3" t="s">
        <v>621</v>
      </c>
      <c r="I48" s="3" t="s">
        <v>621</v>
      </c>
      <c r="J48" s="3" t="s">
        <v>621</v>
      </c>
      <c r="K48" s="3" t="s">
        <v>621</v>
      </c>
      <c r="L48" s="3" t="s">
        <v>621</v>
      </c>
      <c r="M48" s="3" t="s">
        <v>621</v>
      </c>
      <c r="N48" s="3" t="s">
        <v>621</v>
      </c>
      <c r="O48" s="3" t="s">
        <v>621</v>
      </c>
      <c r="P48" s="3" t="s">
        <v>621</v>
      </c>
      <c r="Q48" s="3" t="s">
        <v>621</v>
      </c>
      <c r="R48" s="3" t="s">
        <v>621</v>
      </c>
      <c r="S48" s="3" t="s">
        <v>621</v>
      </c>
      <c r="T48" s="3" t="s">
        <v>621</v>
      </c>
      <c r="U48" s="3" t="s">
        <v>621</v>
      </c>
      <c r="V48" s="3" t="s">
        <v>621</v>
      </c>
      <c r="W48" s="3" t="s">
        <v>621</v>
      </c>
      <c r="X48" s="3" t="s">
        <v>621</v>
      </c>
      <c r="Y48" s="3" t="s">
        <v>621</v>
      </c>
      <c r="Z48" s="3" t="s">
        <v>621</v>
      </c>
      <c r="AA48" s="3" t="s">
        <v>621</v>
      </c>
      <c r="AB48" s="3" t="s">
        <v>621</v>
      </c>
      <c r="AC48" s="3" t="s">
        <v>621</v>
      </c>
      <c r="AD48" s="3" t="s">
        <v>621</v>
      </c>
      <c r="AE48" s="3" t="s">
        <v>621</v>
      </c>
      <c r="AF48" s="3" t="s">
        <v>621</v>
      </c>
      <c r="AG48" s="3" t="s">
        <v>621</v>
      </c>
      <c r="AJ48" s="20">
        <f t="shared" si="4"/>
        <v>0</v>
      </c>
      <c r="AL48" s="20">
        <f t="shared" si="0"/>
        <v>0</v>
      </c>
      <c r="AM48" s="20" t="str">
        <f t="shared" si="1"/>
        <v/>
      </c>
      <c r="AN48" s="21" t="str">
        <f t="shared" si="2"/>
        <v/>
      </c>
      <c r="AQ48" s="3">
        <f t="shared" si="3"/>
        <v>0</v>
      </c>
    </row>
    <row r="49" spans="1:43" ht="15" customHeight="1" x14ac:dyDescent="0.25">
      <c r="A49" s="3" t="s">
        <v>53</v>
      </c>
      <c r="B49" s="3" t="s">
        <v>54</v>
      </c>
      <c r="C49" s="3">
        <v>2013</v>
      </c>
      <c r="D49" s="3">
        <v>150.78</v>
      </c>
      <c r="E49" s="3">
        <v>33.649000000000001</v>
      </c>
      <c r="F49" s="3" t="s">
        <v>621</v>
      </c>
      <c r="G49" s="3" t="s">
        <v>621</v>
      </c>
      <c r="H49" s="3" t="s">
        <v>621</v>
      </c>
      <c r="I49" s="3">
        <v>205.76400000000001</v>
      </c>
      <c r="J49" s="3" t="s">
        <v>621</v>
      </c>
      <c r="K49" s="3">
        <v>0.84299999999999997</v>
      </c>
      <c r="L49" s="3" t="s">
        <v>621</v>
      </c>
      <c r="M49" s="3" t="s">
        <v>621</v>
      </c>
      <c r="N49" s="3" t="s">
        <v>621</v>
      </c>
      <c r="O49" s="3" t="s">
        <v>621</v>
      </c>
      <c r="P49" s="3" t="s">
        <v>621</v>
      </c>
      <c r="Q49" s="3" t="s">
        <v>621</v>
      </c>
      <c r="R49" s="3" t="s">
        <v>621</v>
      </c>
      <c r="S49" s="3" t="s">
        <v>621</v>
      </c>
      <c r="T49" s="3" t="s">
        <v>621</v>
      </c>
      <c r="U49" s="3" t="s">
        <v>621</v>
      </c>
      <c r="V49" s="3" t="s">
        <v>621</v>
      </c>
      <c r="W49" s="3" t="s">
        <v>621</v>
      </c>
      <c r="X49" s="3" t="s">
        <v>621</v>
      </c>
      <c r="Y49" s="3" t="s">
        <v>621</v>
      </c>
      <c r="Z49" s="3" t="s">
        <v>621</v>
      </c>
      <c r="AA49" s="3" t="s">
        <v>621</v>
      </c>
      <c r="AB49" s="3" t="s">
        <v>621</v>
      </c>
      <c r="AC49" s="3" t="s">
        <v>621</v>
      </c>
      <c r="AD49" s="3" t="s">
        <v>621</v>
      </c>
      <c r="AE49" s="3">
        <v>204.92099999999999</v>
      </c>
      <c r="AF49" s="3" t="s">
        <v>621</v>
      </c>
      <c r="AG49" s="3" t="s">
        <v>621</v>
      </c>
      <c r="AJ49" s="20">
        <f t="shared" si="4"/>
        <v>205.76399999999998</v>
      </c>
      <c r="AL49" s="20">
        <f t="shared" si="0"/>
        <v>150.78</v>
      </c>
      <c r="AM49" s="20">
        <f t="shared" si="1"/>
        <v>33.649000000000001</v>
      </c>
      <c r="AN49" s="21">
        <f t="shared" si="2"/>
        <v>0.89631325207519308</v>
      </c>
      <c r="AQ49" s="3">
        <f t="shared" si="3"/>
        <v>205.76399999999998</v>
      </c>
    </row>
    <row r="50" spans="1:43" ht="15" customHeight="1" x14ac:dyDescent="0.25">
      <c r="A50" s="3" t="s">
        <v>53</v>
      </c>
      <c r="B50" s="3" t="s">
        <v>55</v>
      </c>
      <c r="C50" s="3">
        <v>2013</v>
      </c>
      <c r="D50" s="3" t="s">
        <v>621</v>
      </c>
      <c r="E50" s="3" t="s">
        <v>621</v>
      </c>
      <c r="F50" s="3" t="s">
        <v>621</v>
      </c>
      <c r="G50" s="3" t="s">
        <v>621</v>
      </c>
      <c r="H50" s="3" t="s">
        <v>621</v>
      </c>
      <c r="I50" s="3" t="s">
        <v>621</v>
      </c>
      <c r="J50" s="3" t="s">
        <v>621</v>
      </c>
      <c r="K50" s="3" t="s">
        <v>621</v>
      </c>
      <c r="L50" s="3" t="s">
        <v>621</v>
      </c>
      <c r="M50" s="3" t="s">
        <v>621</v>
      </c>
      <c r="N50" s="3" t="s">
        <v>621</v>
      </c>
      <c r="O50" s="3" t="s">
        <v>621</v>
      </c>
      <c r="P50" s="3" t="s">
        <v>621</v>
      </c>
      <c r="Q50" s="3" t="s">
        <v>621</v>
      </c>
      <c r="R50" s="3" t="s">
        <v>621</v>
      </c>
      <c r="S50" s="3" t="s">
        <v>621</v>
      </c>
      <c r="T50" s="3" t="s">
        <v>621</v>
      </c>
      <c r="U50" s="3" t="s">
        <v>621</v>
      </c>
      <c r="V50" s="3" t="s">
        <v>621</v>
      </c>
      <c r="W50" s="3" t="s">
        <v>621</v>
      </c>
      <c r="X50" s="3" t="s">
        <v>621</v>
      </c>
      <c r="Y50" s="3" t="s">
        <v>621</v>
      </c>
      <c r="Z50" s="3" t="s">
        <v>621</v>
      </c>
      <c r="AA50" s="3" t="s">
        <v>621</v>
      </c>
      <c r="AB50" s="3" t="s">
        <v>621</v>
      </c>
      <c r="AC50" s="3" t="s">
        <v>621</v>
      </c>
      <c r="AD50" s="3" t="s">
        <v>621</v>
      </c>
      <c r="AE50" s="3" t="s">
        <v>621</v>
      </c>
      <c r="AF50" s="3" t="s">
        <v>621</v>
      </c>
      <c r="AG50" s="3" t="s">
        <v>621</v>
      </c>
      <c r="AJ50" s="20">
        <f t="shared" si="4"/>
        <v>0</v>
      </c>
      <c r="AL50" s="20">
        <f t="shared" si="0"/>
        <v>0</v>
      </c>
      <c r="AM50" s="20" t="str">
        <f t="shared" si="1"/>
        <v/>
      </c>
      <c r="AN50" s="21" t="str">
        <f t="shared" si="2"/>
        <v/>
      </c>
      <c r="AQ50" s="3">
        <f t="shared" si="3"/>
        <v>0</v>
      </c>
    </row>
    <row r="51" spans="1:43" ht="15" customHeight="1" x14ac:dyDescent="0.25">
      <c r="A51" s="3" t="s">
        <v>53</v>
      </c>
      <c r="B51" s="3" t="s">
        <v>56</v>
      </c>
      <c r="C51" s="3">
        <v>2013</v>
      </c>
      <c r="D51" s="3" t="s">
        <v>621</v>
      </c>
      <c r="E51" s="3" t="s">
        <v>621</v>
      </c>
      <c r="F51" s="3" t="s">
        <v>621</v>
      </c>
      <c r="G51" s="3" t="s">
        <v>621</v>
      </c>
      <c r="H51" s="3" t="s">
        <v>621</v>
      </c>
      <c r="I51" s="3" t="s">
        <v>621</v>
      </c>
      <c r="J51" s="3" t="s">
        <v>621</v>
      </c>
      <c r="K51" s="3" t="s">
        <v>621</v>
      </c>
      <c r="L51" s="3" t="s">
        <v>621</v>
      </c>
      <c r="M51" s="3" t="s">
        <v>621</v>
      </c>
      <c r="N51" s="3" t="s">
        <v>621</v>
      </c>
      <c r="O51" s="3" t="s">
        <v>621</v>
      </c>
      <c r="P51" s="3" t="s">
        <v>621</v>
      </c>
      <c r="Q51" s="3" t="s">
        <v>621</v>
      </c>
      <c r="R51" s="3" t="s">
        <v>621</v>
      </c>
      <c r="S51" s="3" t="s">
        <v>621</v>
      </c>
      <c r="T51" s="3" t="s">
        <v>621</v>
      </c>
      <c r="U51" s="3" t="s">
        <v>621</v>
      </c>
      <c r="V51" s="3" t="s">
        <v>621</v>
      </c>
      <c r="W51" s="3" t="s">
        <v>621</v>
      </c>
      <c r="X51" s="3" t="s">
        <v>621</v>
      </c>
      <c r="Y51" s="3" t="s">
        <v>621</v>
      </c>
      <c r="Z51" s="3" t="s">
        <v>621</v>
      </c>
      <c r="AA51" s="3" t="s">
        <v>621</v>
      </c>
      <c r="AB51" s="3" t="s">
        <v>621</v>
      </c>
      <c r="AC51" s="3" t="s">
        <v>621</v>
      </c>
      <c r="AD51" s="3" t="s">
        <v>621</v>
      </c>
      <c r="AE51" s="3" t="s">
        <v>621</v>
      </c>
      <c r="AF51" s="3" t="s">
        <v>621</v>
      </c>
      <c r="AG51" s="3" t="s">
        <v>621</v>
      </c>
      <c r="AJ51" s="20">
        <f t="shared" si="4"/>
        <v>0</v>
      </c>
      <c r="AL51" s="20">
        <f t="shared" si="0"/>
        <v>0</v>
      </c>
      <c r="AM51" s="20" t="str">
        <f t="shared" si="1"/>
        <v/>
      </c>
      <c r="AN51" s="21" t="str">
        <f t="shared" si="2"/>
        <v/>
      </c>
      <c r="AQ51" s="3">
        <f t="shared" si="3"/>
        <v>0</v>
      </c>
    </row>
    <row r="52" spans="1:43" ht="15" customHeight="1" x14ac:dyDescent="0.25">
      <c r="A52" s="3" t="s">
        <v>57</v>
      </c>
      <c r="B52" s="3" t="s">
        <v>58</v>
      </c>
      <c r="C52" s="3">
        <v>2013</v>
      </c>
      <c r="D52" s="3">
        <v>604.02800000000002</v>
      </c>
      <c r="E52" s="3">
        <v>127.554</v>
      </c>
      <c r="F52" s="3" t="s">
        <v>621</v>
      </c>
      <c r="G52" s="3" t="s">
        <v>621</v>
      </c>
      <c r="H52" s="3" t="s">
        <v>621</v>
      </c>
      <c r="I52" s="3">
        <v>875.79</v>
      </c>
      <c r="J52" s="3" t="s">
        <v>621</v>
      </c>
      <c r="K52" s="3" t="s">
        <v>621</v>
      </c>
      <c r="L52" s="3">
        <v>7.9740000000000002</v>
      </c>
      <c r="M52" s="3" t="s">
        <v>621</v>
      </c>
      <c r="N52" s="3" t="s">
        <v>621</v>
      </c>
      <c r="O52" s="3" t="s">
        <v>621</v>
      </c>
      <c r="P52" s="3">
        <v>424.9</v>
      </c>
      <c r="Q52" s="3">
        <v>37.6</v>
      </c>
      <c r="R52" s="3">
        <v>61.8</v>
      </c>
      <c r="S52" s="3" t="s">
        <v>621</v>
      </c>
      <c r="T52" s="3" t="s">
        <v>621</v>
      </c>
      <c r="U52" s="3" t="s">
        <v>621</v>
      </c>
      <c r="V52" s="3" t="s">
        <v>621</v>
      </c>
      <c r="W52" s="3" t="s">
        <v>621</v>
      </c>
      <c r="X52" s="3" t="s">
        <v>621</v>
      </c>
      <c r="Y52" s="3" t="s">
        <v>621</v>
      </c>
      <c r="Z52" s="3" t="s">
        <v>621</v>
      </c>
      <c r="AA52" s="3" t="s">
        <v>621</v>
      </c>
      <c r="AB52" s="3" t="s">
        <v>621</v>
      </c>
      <c r="AC52" s="3" t="s">
        <v>621</v>
      </c>
      <c r="AD52" s="3" t="s">
        <v>621</v>
      </c>
      <c r="AE52" s="3">
        <v>343.51600000000002</v>
      </c>
      <c r="AF52" s="3" t="s">
        <v>621</v>
      </c>
      <c r="AG52" s="3" t="s">
        <v>621</v>
      </c>
      <c r="AJ52" s="20">
        <f t="shared" si="4"/>
        <v>875.79</v>
      </c>
      <c r="AL52" s="20">
        <f t="shared" si="0"/>
        <v>604.02800000000002</v>
      </c>
      <c r="AM52" s="20">
        <f t="shared" si="1"/>
        <v>127.554</v>
      </c>
      <c r="AN52" s="21">
        <f t="shared" si="2"/>
        <v>0.83533952203153727</v>
      </c>
      <c r="AQ52" s="3">
        <f t="shared" si="3"/>
        <v>875.79</v>
      </c>
    </row>
    <row r="53" spans="1:43" ht="15" customHeight="1" x14ac:dyDescent="0.25">
      <c r="A53" s="3" t="s">
        <v>57</v>
      </c>
      <c r="B53" s="3" t="s">
        <v>59</v>
      </c>
      <c r="C53" s="3">
        <v>2013</v>
      </c>
      <c r="D53" s="3" t="s">
        <v>621</v>
      </c>
      <c r="E53" s="3" t="s">
        <v>621</v>
      </c>
      <c r="F53" s="3" t="s">
        <v>621</v>
      </c>
      <c r="G53" s="3" t="s">
        <v>621</v>
      </c>
      <c r="H53" s="3" t="s">
        <v>621</v>
      </c>
      <c r="I53" s="3" t="s">
        <v>621</v>
      </c>
      <c r="J53" s="3" t="s">
        <v>621</v>
      </c>
      <c r="K53" s="3" t="s">
        <v>621</v>
      </c>
      <c r="L53" s="3" t="s">
        <v>621</v>
      </c>
      <c r="M53" s="3" t="s">
        <v>621</v>
      </c>
      <c r="N53" s="3" t="s">
        <v>621</v>
      </c>
      <c r="O53" s="3" t="s">
        <v>621</v>
      </c>
      <c r="P53" s="3" t="s">
        <v>621</v>
      </c>
      <c r="Q53" s="3" t="s">
        <v>621</v>
      </c>
      <c r="R53" s="3" t="s">
        <v>621</v>
      </c>
      <c r="S53" s="3" t="s">
        <v>621</v>
      </c>
      <c r="T53" s="3" t="s">
        <v>621</v>
      </c>
      <c r="U53" s="3" t="s">
        <v>621</v>
      </c>
      <c r="V53" s="3" t="s">
        <v>621</v>
      </c>
      <c r="W53" s="3" t="s">
        <v>621</v>
      </c>
      <c r="X53" s="3" t="s">
        <v>621</v>
      </c>
      <c r="Y53" s="3" t="s">
        <v>621</v>
      </c>
      <c r="Z53" s="3" t="s">
        <v>621</v>
      </c>
      <c r="AA53" s="3" t="s">
        <v>621</v>
      </c>
      <c r="AB53" s="3" t="s">
        <v>621</v>
      </c>
      <c r="AC53" s="3" t="s">
        <v>621</v>
      </c>
      <c r="AD53" s="3" t="s">
        <v>621</v>
      </c>
      <c r="AE53" s="3" t="s">
        <v>621</v>
      </c>
      <c r="AF53" s="3" t="s">
        <v>621</v>
      </c>
      <c r="AG53" s="3" t="s">
        <v>621</v>
      </c>
      <c r="AJ53" s="20">
        <f t="shared" si="4"/>
        <v>0</v>
      </c>
      <c r="AL53" s="20">
        <f t="shared" si="0"/>
        <v>0</v>
      </c>
      <c r="AM53" s="20" t="str">
        <f t="shared" si="1"/>
        <v/>
      </c>
      <c r="AN53" s="21" t="str">
        <f t="shared" si="2"/>
        <v/>
      </c>
      <c r="AQ53" s="3">
        <f t="shared" si="3"/>
        <v>0</v>
      </c>
    </row>
    <row r="54" spans="1:43" ht="15" customHeight="1" x14ac:dyDescent="0.25">
      <c r="A54" s="3" t="s">
        <v>60</v>
      </c>
      <c r="B54" s="3" t="s">
        <v>61</v>
      </c>
      <c r="C54" s="3">
        <v>2013</v>
      </c>
      <c r="D54" s="3" t="s">
        <v>621</v>
      </c>
      <c r="E54" s="3" t="s">
        <v>621</v>
      </c>
      <c r="F54" s="3" t="s">
        <v>621</v>
      </c>
      <c r="G54" s="3" t="s">
        <v>621</v>
      </c>
      <c r="H54" s="3" t="s">
        <v>621</v>
      </c>
      <c r="I54" s="3" t="s">
        <v>621</v>
      </c>
      <c r="J54" s="3" t="s">
        <v>621</v>
      </c>
      <c r="K54" s="3" t="s">
        <v>621</v>
      </c>
      <c r="L54" s="3" t="s">
        <v>621</v>
      </c>
      <c r="M54" s="3" t="s">
        <v>621</v>
      </c>
      <c r="N54" s="3" t="s">
        <v>621</v>
      </c>
      <c r="O54" s="3" t="s">
        <v>621</v>
      </c>
      <c r="P54" s="3" t="s">
        <v>621</v>
      </c>
      <c r="Q54" s="3" t="s">
        <v>621</v>
      </c>
      <c r="R54" s="3" t="s">
        <v>621</v>
      </c>
      <c r="S54" s="3" t="s">
        <v>621</v>
      </c>
      <c r="T54" s="3" t="s">
        <v>621</v>
      </c>
      <c r="U54" s="3" t="s">
        <v>621</v>
      </c>
      <c r="V54" s="3" t="s">
        <v>621</v>
      </c>
      <c r="W54" s="3" t="s">
        <v>621</v>
      </c>
      <c r="X54" s="3" t="s">
        <v>621</v>
      </c>
      <c r="Y54" s="3" t="s">
        <v>621</v>
      </c>
      <c r="Z54" s="3" t="s">
        <v>621</v>
      </c>
      <c r="AA54" s="3" t="s">
        <v>621</v>
      </c>
      <c r="AB54" s="3" t="s">
        <v>621</v>
      </c>
      <c r="AC54" s="3" t="s">
        <v>621</v>
      </c>
      <c r="AD54" s="3" t="s">
        <v>621</v>
      </c>
      <c r="AE54" s="3" t="s">
        <v>621</v>
      </c>
      <c r="AF54" s="3" t="s">
        <v>621</v>
      </c>
      <c r="AG54" s="3" t="s">
        <v>621</v>
      </c>
      <c r="AJ54" s="20">
        <f t="shared" si="4"/>
        <v>0</v>
      </c>
      <c r="AL54" s="20">
        <f t="shared" si="0"/>
        <v>0</v>
      </c>
      <c r="AM54" s="20" t="str">
        <f t="shared" si="1"/>
        <v/>
      </c>
      <c r="AN54" s="21" t="str">
        <f t="shared" si="2"/>
        <v/>
      </c>
      <c r="AQ54" s="3">
        <f t="shared" si="3"/>
        <v>0</v>
      </c>
    </row>
    <row r="55" spans="1:43"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W55" s="3" t="s">
        <v>622</v>
      </c>
      <c r="X55" s="3" t="s">
        <v>622</v>
      </c>
      <c r="Y55" s="3" t="s">
        <v>622</v>
      </c>
      <c r="Z55" s="3" t="s">
        <v>622</v>
      </c>
      <c r="AA55" s="3" t="s">
        <v>622</v>
      </c>
      <c r="AB55" s="3" t="s">
        <v>622</v>
      </c>
      <c r="AC55" s="3" t="s">
        <v>622</v>
      </c>
      <c r="AD55" s="3" t="s">
        <v>622</v>
      </c>
      <c r="AE55" s="3" t="s">
        <v>622</v>
      </c>
      <c r="AF55" s="3" t="s">
        <v>622</v>
      </c>
      <c r="AG55" s="3" t="s">
        <v>622</v>
      </c>
      <c r="AJ55" s="20">
        <f t="shared" si="4"/>
        <v>0</v>
      </c>
      <c r="AL55" s="20">
        <f t="shared" si="0"/>
        <v>0</v>
      </c>
      <c r="AM55" s="20" t="str">
        <f t="shared" si="1"/>
        <v/>
      </c>
      <c r="AN55" s="21" t="str">
        <f t="shared" si="2"/>
        <v/>
      </c>
      <c r="AQ55" s="3">
        <f t="shared" si="3"/>
        <v>0</v>
      </c>
    </row>
    <row r="56" spans="1:43"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W56" s="3" t="s">
        <v>622</v>
      </c>
      <c r="X56" s="3" t="s">
        <v>622</v>
      </c>
      <c r="Y56" s="3" t="s">
        <v>622</v>
      </c>
      <c r="Z56" s="3" t="s">
        <v>622</v>
      </c>
      <c r="AA56" s="3" t="s">
        <v>622</v>
      </c>
      <c r="AB56" s="3" t="s">
        <v>622</v>
      </c>
      <c r="AC56" s="3" t="s">
        <v>622</v>
      </c>
      <c r="AD56" s="3" t="s">
        <v>622</v>
      </c>
      <c r="AE56" s="3" t="s">
        <v>622</v>
      </c>
      <c r="AF56" s="3" t="s">
        <v>622</v>
      </c>
      <c r="AG56" s="3" t="s">
        <v>622</v>
      </c>
      <c r="AJ56" s="20">
        <f t="shared" si="4"/>
        <v>0</v>
      </c>
      <c r="AL56" s="20">
        <f t="shared" si="0"/>
        <v>0</v>
      </c>
      <c r="AM56" s="20" t="str">
        <f t="shared" si="1"/>
        <v/>
      </c>
      <c r="AN56" s="21" t="str">
        <f t="shared" si="2"/>
        <v/>
      </c>
      <c r="AQ56" s="3">
        <f t="shared" si="3"/>
        <v>0</v>
      </c>
    </row>
    <row r="57" spans="1:43" ht="15" customHeight="1" x14ac:dyDescent="0.25">
      <c r="A57" s="3" t="s">
        <v>65</v>
      </c>
      <c r="B57" s="3" t="s">
        <v>66</v>
      </c>
      <c r="C57" s="3">
        <v>2013</v>
      </c>
      <c r="D57" s="3" t="s">
        <v>621</v>
      </c>
      <c r="E57" s="3" t="s">
        <v>621</v>
      </c>
      <c r="F57" s="3" t="s">
        <v>621</v>
      </c>
      <c r="G57" s="3" t="s">
        <v>621</v>
      </c>
      <c r="H57" s="3" t="s">
        <v>621</v>
      </c>
      <c r="I57" s="3" t="s">
        <v>621</v>
      </c>
      <c r="J57" s="3" t="s">
        <v>621</v>
      </c>
      <c r="K57" s="3" t="s">
        <v>621</v>
      </c>
      <c r="L57" s="3" t="s">
        <v>621</v>
      </c>
      <c r="M57" s="3" t="s">
        <v>621</v>
      </c>
      <c r="N57" s="3" t="s">
        <v>621</v>
      </c>
      <c r="O57" s="3" t="s">
        <v>621</v>
      </c>
      <c r="P57" s="3" t="s">
        <v>621</v>
      </c>
      <c r="Q57" s="3" t="s">
        <v>621</v>
      </c>
      <c r="R57" s="3" t="s">
        <v>621</v>
      </c>
      <c r="S57" s="3" t="s">
        <v>621</v>
      </c>
      <c r="T57" s="3" t="s">
        <v>621</v>
      </c>
      <c r="U57" s="3" t="s">
        <v>621</v>
      </c>
      <c r="V57" s="3" t="s">
        <v>621</v>
      </c>
      <c r="W57" s="3" t="s">
        <v>621</v>
      </c>
      <c r="X57" s="3" t="s">
        <v>621</v>
      </c>
      <c r="Y57" s="3" t="s">
        <v>621</v>
      </c>
      <c r="Z57" s="3" t="s">
        <v>621</v>
      </c>
      <c r="AA57" s="3" t="s">
        <v>621</v>
      </c>
      <c r="AB57" s="3" t="s">
        <v>621</v>
      </c>
      <c r="AC57" s="3" t="s">
        <v>621</v>
      </c>
      <c r="AD57" s="3" t="s">
        <v>621</v>
      </c>
      <c r="AE57" s="3" t="s">
        <v>621</v>
      </c>
      <c r="AF57" s="3" t="s">
        <v>621</v>
      </c>
      <c r="AG57" s="3" t="s">
        <v>621</v>
      </c>
      <c r="AJ57" s="20">
        <f t="shared" si="4"/>
        <v>0</v>
      </c>
      <c r="AL57" s="20">
        <f t="shared" si="0"/>
        <v>0</v>
      </c>
      <c r="AM57" s="20" t="str">
        <f t="shared" si="1"/>
        <v/>
      </c>
      <c r="AN57" s="21" t="str">
        <f t="shared" si="2"/>
        <v/>
      </c>
      <c r="AQ57" s="3">
        <f t="shared" si="3"/>
        <v>0</v>
      </c>
    </row>
    <row r="58" spans="1:43" ht="15" customHeight="1" x14ac:dyDescent="0.25">
      <c r="A58" s="3" t="s">
        <v>67</v>
      </c>
      <c r="B58" s="3" t="s">
        <v>68</v>
      </c>
      <c r="C58" s="3">
        <v>2013</v>
      </c>
      <c r="D58" s="3" t="s">
        <v>621</v>
      </c>
      <c r="E58" s="3" t="s">
        <v>621</v>
      </c>
      <c r="F58" s="3" t="s">
        <v>621</v>
      </c>
      <c r="G58" s="3" t="s">
        <v>621</v>
      </c>
      <c r="H58" s="3" t="s">
        <v>621</v>
      </c>
      <c r="I58" s="3" t="s">
        <v>621</v>
      </c>
      <c r="J58" s="3" t="s">
        <v>621</v>
      </c>
      <c r="K58" s="3" t="s">
        <v>621</v>
      </c>
      <c r="L58" s="3" t="s">
        <v>621</v>
      </c>
      <c r="M58" s="3" t="s">
        <v>621</v>
      </c>
      <c r="N58" s="3" t="s">
        <v>621</v>
      </c>
      <c r="O58" s="3" t="s">
        <v>621</v>
      </c>
      <c r="P58" s="3" t="s">
        <v>621</v>
      </c>
      <c r="Q58" s="3" t="s">
        <v>621</v>
      </c>
      <c r="R58" s="3" t="s">
        <v>621</v>
      </c>
      <c r="S58" s="3" t="s">
        <v>621</v>
      </c>
      <c r="T58" s="3" t="s">
        <v>621</v>
      </c>
      <c r="U58" s="3" t="s">
        <v>621</v>
      </c>
      <c r="V58" s="3" t="s">
        <v>621</v>
      </c>
      <c r="W58" s="3" t="s">
        <v>621</v>
      </c>
      <c r="X58" s="3" t="s">
        <v>621</v>
      </c>
      <c r="Y58" s="3" t="s">
        <v>621</v>
      </c>
      <c r="Z58" s="3" t="s">
        <v>621</v>
      </c>
      <c r="AA58" s="3" t="s">
        <v>621</v>
      </c>
      <c r="AB58" s="3" t="s">
        <v>621</v>
      </c>
      <c r="AC58" s="3" t="s">
        <v>621</v>
      </c>
      <c r="AD58" s="3" t="s">
        <v>621</v>
      </c>
      <c r="AE58" s="3" t="s">
        <v>621</v>
      </c>
      <c r="AF58" s="3" t="s">
        <v>621</v>
      </c>
      <c r="AG58" s="3" t="s">
        <v>621</v>
      </c>
      <c r="AJ58" s="20">
        <f t="shared" si="4"/>
        <v>0</v>
      </c>
      <c r="AL58" s="20">
        <f t="shared" si="0"/>
        <v>0</v>
      </c>
      <c r="AM58" s="20" t="str">
        <f t="shared" si="1"/>
        <v/>
      </c>
      <c r="AN58" s="21" t="str">
        <f t="shared" si="2"/>
        <v/>
      </c>
      <c r="AQ58" s="3">
        <f t="shared" si="3"/>
        <v>0</v>
      </c>
    </row>
    <row r="59" spans="1:43" ht="15" customHeight="1" x14ac:dyDescent="0.25">
      <c r="A59" s="3" t="s">
        <v>67</v>
      </c>
      <c r="B59" s="3" t="s">
        <v>69</v>
      </c>
      <c r="C59" s="3">
        <v>2013</v>
      </c>
      <c r="D59" s="3">
        <v>338.49200000000002</v>
      </c>
      <c r="E59" s="3">
        <v>74.007000000000005</v>
      </c>
      <c r="F59" s="3" t="s">
        <v>621</v>
      </c>
      <c r="G59" s="3" t="s">
        <v>621</v>
      </c>
      <c r="H59" s="3" t="s">
        <v>621</v>
      </c>
      <c r="I59" s="3">
        <v>512.80700000000002</v>
      </c>
      <c r="J59" s="3" t="s">
        <v>621</v>
      </c>
      <c r="K59" s="3">
        <v>0.375</v>
      </c>
      <c r="L59" s="3" t="s">
        <v>621</v>
      </c>
      <c r="M59" s="3" t="s">
        <v>621</v>
      </c>
      <c r="N59" s="3" t="s">
        <v>621</v>
      </c>
      <c r="O59" s="3" t="s">
        <v>621</v>
      </c>
      <c r="P59" s="3">
        <v>115.95099999999999</v>
      </c>
      <c r="Q59" s="3">
        <v>1.998</v>
      </c>
      <c r="R59" s="3">
        <v>255.82900000000001</v>
      </c>
      <c r="S59" s="3">
        <v>0</v>
      </c>
      <c r="T59" s="3" t="s">
        <v>621</v>
      </c>
      <c r="U59" s="3">
        <v>80.695999999999998</v>
      </c>
      <c r="V59" s="3" t="s">
        <v>14</v>
      </c>
      <c r="W59" s="3" t="s">
        <v>621</v>
      </c>
      <c r="X59" s="3" t="s">
        <v>621</v>
      </c>
      <c r="Y59" s="3" t="s">
        <v>621</v>
      </c>
      <c r="Z59" s="3" t="s">
        <v>621</v>
      </c>
      <c r="AA59" s="3" t="s">
        <v>621</v>
      </c>
      <c r="AB59" s="3" t="s">
        <v>621</v>
      </c>
      <c r="AC59" s="3" t="s">
        <v>621</v>
      </c>
      <c r="AD59" s="3" t="s">
        <v>621</v>
      </c>
      <c r="AE59" s="3" t="s">
        <v>621</v>
      </c>
      <c r="AF59" s="3" t="s">
        <v>621</v>
      </c>
      <c r="AG59" s="3">
        <v>57.957999999999998</v>
      </c>
      <c r="AJ59" s="20">
        <f t="shared" si="4"/>
        <v>512.80700000000002</v>
      </c>
      <c r="AL59" s="20">
        <f t="shared" si="0"/>
        <v>338.49200000000002</v>
      </c>
      <c r="AM59" s="20">
        <f t="shared" si="1"/>
        <v>74.007000000000005</v>
      </c>
      <c r="AN59" s="21">
        <f t="shared" si="2"/>
        <v>0.80439424578837659</v>
      </c>
      <c r="AQ59" s="3">
        <f t="shared" si="3"/>
        <v>454.84900000000005</v>
      </c>
    </row>
    <row r="60" spans="1:43" ht="15" customHeight="1" x14ac:dyDescent="0.25">
      <c r="A60" s="3" t="s">
        <v>67</v>
      </c>
      <c r="B60" s="3" t="s">
        <v>70</v>
      </c>
      <c r="C60" s="3">
        <v>2013</v>
      </c>
      <c r="D60" s="3" t="s">
        <v>621</v>
      </c>
      <c r="E60" s="3" t="s">
        <v>621</v>
      </c>
      <c r="F60" s="3" t="s">
        <v>621</v>
      </c>
      <c r="G60" s="3" t="s">
        <v>621</v>
      </c>
      <c r="H60" s="3" t="s">
        <v>621</v>
      </c>
      <c r="I60" s="3" t="s">
        <v>621</v>
      </c>
      <c r="J60" s="3" t="s">
        <v>621</v>
      </c>
      <c r="K60" s="3" t="s">
        <v>621</v>
      </c>
      <c r="L60" s="3" t="s">
        <v>621</v>
      </c>
      <c r="M60" s="3" t="s">
        <v>621</v>
      </c>
      <c r="N60" s="3" t="s">
        <v>621</v>
      </c>
      <c r="O60" s="3" t="s">
        <v>621</v>
      </c>
      <c r="P60" s="3" t="s">
        <v>621</v>
      </c>
      <c r="Q60" s="3" t="s">
        <v>621</v>
      </c>
      <c r="R60" s="3" t="s">
        <v>621</v>
      </c>
      <c r="S60" s="3" t="s">
        <v>621</v>
      </c>
      <c r="T60" s="3" t="s">
        <v>621</v>
      </c>
      <c r="U60" s="3" t="s">
        <v>621</v>
      </c>
      <c r="V60" s="3" t="s">
        <v>621</v>
      </c>
      <c r="W60" s="3" t="s">
        <v>621</v>
      </c>
      <c r="X60" s="3" t="s">
        <v>621</v>
      </c>
      <c r="Y60" s="3" t="s">
        <v>621</v>
      </c>
      <c r="Z60" s="3" t="s">
        <v>621</v>
      </c>
      <c r="AA60" s="3" t="s">
        <v>621</v>
      </c>
      <c r="AB60" s="3" t="s">
        <v>621</v>
      </c>
      <c r="AC60" s="3" t="s">
        <v>621</v>
      </c>
      <c r="AD60" s="3" t="s">
        <v>621</v>
      </c>
      <c r="AE60" s="3" t="s">
        <v>621</v>
      </c>
      <c r="AF60" s="3" t="s">
        <v>621</v>
      </c>
      <c r="AG60" s="3" t="s">
        <v>621</v>
      </c>
      <c r="AJ60" s="20">
        <f t="shared" si="4"/>
        <v>0</v>
      </c>
      <c r="AL60" s="20">
        <f t="shared" si="0"/>
        <v>0</v>
      </c>
      <c r="AM60" s="20" t="str">
        <f t="shared" si="1"/>
        <v/>
      </c>
      <c r="AN60" s="21" t="str">
        <f t="shared" si="2"/>
        <v/>
      </c>
      <c r="AQ60" s="3">
        <f t="shared" si="3"/>
        <v>0</v>
      </c>
    </row>
    <row r="61" spans="1:43" ht="15" customHeight="1" x14ac:dyDescent="0.25">
      <c r="A61" s="3" t="s">
        <v>67</v>
      </c>
      <c r="B61" s="3" t="s">
        <v>71</v>
      </c>
      <c r="C61" s="3">
        <v>2013</v>
      </c>
      <c r="D61" s="3" t="s">
        <v>621</v>
      </c>
      <c r="E61" s="3" t="s">
        <v>621</v>
      </c>
      <c r="F61" s="3" t="s">
        <v>621</v>
      </c>
      <c r="G61" s="3" t="s">
        <v>621</v>
      </c>
      <c r="H61" s="3" t="s">
        <v>621</v>
      </c>
      <c r="I61" s="3" t="s">
        <v>621</v>
      </c>
      <c r="J61" s="3" t="s">
        <v>621</v>
      </c>
      <c r="K61" s="3" t="s">
        <v>621</v>
      </c>
      <c r="L61" s="3" t="s">
        <v>621</v>
      </c>
      <c r="M61" s="3" t="s">
        <v>621</v>
      </c>
      <c r="N61" s="3" t="s">
        <v>621</v>
      </c>
      <c r="O61" s="3" t="s">
        <v>621</v>
      </c>
      <c r="P61" s="3" t="s">
        <v>621</v>
      </c>
      <c r="Q61" s="3" t="s">
        <v>621</v>
      </c>
      <c r="R61" s="3" t="s">
        <v>621</v>
      </c>
      <c r="S61" s="3" t="s">
        <v>621</v>
      </c>
      <c r="T61" s="3" t="s">
        <v>621</v>
      </c>
      <c r="U61" s="3" t="s">
        <v>621</v>
      </c>
      <c r="V61" s="3" t="s">
        <v>621</v>
      </c>
      <c r="W61" s="3" t="s">
        <v>621</v>
      </c>
      <c r="X61" s="3" t="s">
        <v>621</v>
      </c>
      <c r="Y61" s="3" t="s">
        <v>621</v>
      </c>
      <c r="Z61" s="3" t="s">
        <v>621</v>
      </c>
      <c r="AA61" s="3" t="s">
        <v>621</v>
      </c>
      <c r="AB61" s="3" t="s">
        <v>621</v>
      </c>
      <c r="AC61" s="3" t="s">
        <v>621</v>
      </c>
      <c r="AD61" s="3" t="s">
        <v>621</v>
      </c>
      <c r="AE61" s="3" t="s">
        <v>621</v>
      </c>
      <c r="AF61" s="3" t="s">
        <v>621</v>
      </c>
      <c r="AG61" s="3" t="s">
        <v>621</v>
      </c>
      <c r="AJ61" s="20">
        <f t="shared" si="4"/>
        <v>0</v>
      </c>
      <c r="AL61" s="20">
        <f t="shared" si="0"/>
        <v>0</v>
      </c>
      <c r="AM61" s="20" t="str">
        <f t="shared" si="1"/>
        <v/>
      </c>
      <c r="AN61" s="21" t="str">
        <f t="shared" si="2"/>
        <v/>
      </c>
      <c r="AQ61" s="3">
        <f t="shared" si="3"/>
        <v>0</v>
      </c>
    </row>
    <row r="62" spans="1:43" ht="15" customHeight="1" x14ac:dyDescent="0.25">
      <c r="A62" s="3" t="s">
        <v>72</v>
      </c>
      <c r="B62" s="3" t="s">
        <v>73</v>
      </c>
      <c r="C62" s="3">
        <v>2013</v>
      </c>
      <c r="D62" s="3" t="s">
        <v>621</v>
      </c>
      <c r="E62" s="3" t="s">
        <v>621</v>
      </c>
      <c r="F62" s="3" t="s">
        <v>621</v>
      </c>
      <c r="G62" s="3" t="s">
        <v>621</v>
      </c>
      <c r="H62" s="3" t="s">
        <v>621</v>
      </c>
      <c r="I62" s="3" t="s">
        <v>621</v>
      </c>
      <c r="J62" s="3" t="s">
        <v>621</v>
      </c>
      <c r="K62" s="3" t="s">
        <v>621</v>
      </c>
      <c r="L62" s="3" t="s">
        <v>621</v>
      </c>
      <c r="M62" s="3" t="s">
        <v>621</v>
      </c>
      <c r="N62" s="3" t="s">
        <v>621</v>
      </c>
      <c r="O62" s="3" t="s">
        <v>621</v>
      </c>
      <c r="P62" s="3" t="s">
        <v>621</v>
      </c>
      <c r="Q62" s="3" t="s">
        <v>621</v>
      </c>
      <c r="R62" s="3" t="s">
        <v>621</v>
      </c>
      <c r="S62" s="3" t="s">
        <v>621</v>
      </c>
      <c r="T62" s="3" t="s">
        <v>621</v>
      </c>
      <c r="U62" s="3" t="s">
        <v>621</v>
      </c>
      <c r="V62" s="3" t="s">
        <v>621</v>
      </c>
      <c r="W62" s="3" t="s">
        <v>621</v>
      </c>
      <c r="X62" s="3" t="s">
        <v>621</v>
      </c>
      <c r="Y62" s="3" t="s">
        <v>621</v>
      </c>
      <c r="Z62" s="3" t="s">
        <v>621</v>
      </c>
      <c r="AA62" s="3" t="s">
        <v>621</v>
      </c>
      <c r="AB62" s="3" t="s">
        <v>621</v>
      </c>
      <c r="AC62" s="3" t="s">
        <v>621</v>
      </c>
      <c r="AD62" s="3" t="s">
        <v>621</v>
      </c>
      <c r="AE62" s="3" t="s">
        <v>621</v>
      </c>
      <c r="AF62" s="3" t="s">
        <v>621</v>
      </c>
      <c r="AG62" s="3" t="s">
        <v>621</v>
      </c>
      <c r="AJ62" s="20">
        <f t="shared" si="4"/>
        <v>0</v>
      </c>
      <c r="AL62" s="20">
        <f t="shared" si="0"/>
        <v>0</v>
      </c>
      <c r="AM62" s="20" t="str">
        <f t="shared" si="1"/>
        <v/>
      </c>
      <c r="AN62" s="21" t="str">
        <f t="shared" si="2"/>
        <v/>
      </c>
      <c r="AQ62" s="3">
        <f t="shared" si="3"/>
        <v>0</v>
      </c>
    </row>
    <row r="63" spans="1:43" ht="15" customHeight="1" x14ac:dyDescent="0.25">
      <c r="A63" s="3" t="s">
        <v>72</v>
      </c>
      <c r="B63" s="3" t="s">
        <v>74</v>
      </c>
      <c r="C63" s="3">
        <v>2013</v>
      </c>
      <c r="D63" s="3" t="s">
        <v>621</v>
      </c>
      <c r="E63" s="3" t="s">
        <v>621</v>
      </c>
      <c r="F63" s="3" t="s">
        <v>621</v>
      </c>
      <c r="G63" s="3" t="s">
        <v>621</v>
      </c>
      <c r="H63" s="3" t="s">
        <v>621</v>
      </c>
      <c r="I63" s="3" t="s">
        <v>621</v>
      </c>
      <c r="J63" s="3" t="s">
        <v>621</v>
      </c>
      <c r="K63" s="3" t="s">
        <v>621</v>
      </c>
      <c r="L63" s="3" t="s">
        <v>621</v>
      </c>
      <c r="M63" s="3" t="s">
        <v>621</v>
      </c>
      <c r="N63" s="3" t="s">
        <v>621</v>
      </c>
      <c r="O63" s="3" t="s">
        <v>621</v>
      </c>
      <c r="P63" s="3" t="s">
        <v>621</v>
      </c>
      <c r="Q63" s="3" t="s">
        <v>621</v>
      </c>
      <c r="R63" s="3" t="s">
        <v>621</v>
      </c>
      <c r="S63" s="3" t="s">
        <v>621</v>
      </c>
      <c r="T63" s="3" t="s">
        <v>621</v>
      </c>
      <c r="U63" s="3" t="s">
        <v>621</v>
      </c>
      <c r="V63" s="3" t="s">
        <v>621</v>
      </c>
      <c r="W63" s="3" t="s">
        <v>621</v>
      </c>
      <c r="X63" s="3" t="s">
        <v>621</v>
      </c>
      <c r="Y63" s="3" t="s">
        <v>621</v>
      </c>
      <c r="Z63" s="3" t="s">
        <v>621</v>
      </c>
      <c r="AA63" s="3" t="s">
        <v>621</v>
      </c>
      <c r="AB63" s="3" t="s">
        <v>621</v>
      </c>
      <c r="AC63" s="3" t="s">
        <v>621</v>
      </c>
      <c r="AD63" s="3" t="s">
        <v>621</v>
      </c>
      <c r="AE63" s="3" t="s">
        <v>621</v>
      </c>
      <c r="AF63" s="3" t="s">
        <v>621</v>
      </c>
      <c r="AG63" s="3" t="s">
        <v>621</v>
      </c>
      <c r="AJ63" s="20">
        <f t="shared" si="4"/>
        <v>0</v>
      </c>
      <c r="AL63" s="20">
        <f t="shared" si="0"/>
        <v>0</v>
      </c>
      <c r="AM63" s="20" t="str">
        <f t="shared" si="1"/>
        <v/>
      </c>
      <c r="AN63" s="21" t="str">
        <f t="shared" si="2"/>
        <v/>
      </c>
      <c r="AQ63" s="3">
        <f t="shared" si="3"/>
        <v>0</v>
      </c>
    </row>
    <row r="64" spans="1:43" ht="15" customHeight="1" x14ac:dyDescent="0.25">
      <c r="A64" s="3" t="s">
        <v>75</v>
      </c>
      <c r="B64" s="3" t="s">
        <v>76</v>
      </c>
      <c r="C64" s="3">
        <v>2013</v>
      </c>
      <c r="D64" s="3" t="s">
        <v>621</v>
      </c>
      <c r="E64" s="3" t="s">
        <v>621</v>
      </c>
      <c r="F64" s="3" t="s">
        <v>621</v>
      </c>
      <c r="G64" s="3" t="s">
        <v>621</v>
      </c>
      <c r="H64" s="3" t="s">
        <v>621</v>
      </c>
      <c r="I64" s="3" t="s">
        <v>621</v>
      </c>
      <c r="J64" s="3" t="s">
        <v>621</v>
      </c>
      <c r="K64" s="3" t="s">
        <v>621</v>
      </c>
      <c r="L64" s="3" t="s">
        <v>621</v>
      </c>
      <c r="M64" s="3" t="s">
        <v>621</v>
      </c>
      <c r="N64" s="3" t="s">
        <v>621</v>
      </c>
      <c r="O64" s="3" t="s">
        <v>621</v>
      </c>
      <c r="P64" s="3" t="s">
        <v>621</v>
      </c>
      <c r="Q64" s="3" t="s">
        <v>621</v>
      </c>
      <c r="R64" s="3" t="s">
        <v>621</v>
      </c>
      <c r="S64" s="3" t="s">
        <v>621</v>
      </c>
      <c r="T64" s="3" t="s">
        <v>621</v>
      </c>
      <c r="U64" s="3" t="s">
        <v>621</v>
      </c>
      <c r="V64" s="3" t="s">
        <v>621</v>
      </c>
      <c r="W64" s="3" t="s">
        <v>621</v>
      </c>
      <c r="X64" s="3" t="s">
        <v>621</v>
      </c>
      <c r="Y64" s="3" t="s">
        <v>621</v>
      </c>
      <c r="Z64" s="3" t="s">
        <v>621</v>
      </c>
      <c r="AA64" s="3" t="s">
        <v>621</v>
      </c>
      <c r="AB64" s="3" t="s">
        <v>621</v>
      </c>
      <c r="AC64" s="3" t="s">
        <v>621</v>
      </c>
      <c r="AD64" s="3" t="s">
        <v>621</v>
      </c>
      <c r="AE64" s="3" t="s">
        <v>621</v>
      </c>
      <c r="AF64" s="3" t="s">
        <v>621</v>
      </c>
      <c r="AG64" s="3" t="s">
        <v>621</v>
      </c>
      <c r="AJ64" s="20">
        <f t="shared" si="4"/>
        <v>0</v>
      </c>
      <c r="AL64" s="20">
        <f t="shared" si="0"/>
        <v>0</v>
      </c>
      <c r="AM64" s="20" t="str">
        <f t="shared" si="1"/>
        <v/>
      </c>
      <c r="AN64" s="21" t="str">
        <f t="shared" si="2"/>
        <v/>
      </c>
      <c r="AQ64" s="3">
        <f t="shared" si="3"/>
        <v>0</v>
      </c>
    </row>
    <row r="65" spans="1:43" ht="15" customHeight="1" x14ac:dyDescent="0.25">
      <c r="A65" s="3" t="s">
        <v>75</v>
      </c>
      <c r="B65" s="3" t="s">
        <v>77</v>
      </c>
      <c r="C65" s="3">
        <v>2013</v>
      </c>
      <c r="D65" s="3" t="s">
        <v>621</v>
      </c>
      <c r="E65" s="3" t="s">
        <v>621</v>
      </c>
      <c r="F65" s="3" t="s">
        <v>621</v>
      </c>
      <c r="G65" s="3" t="s">
        <v>621</v>
      </c>
      <c r="H65" s="3" t="s">
        <v>621</v>
      </c>
      <c r="I65" s="3" t="s">
        <v>621</v>
      </c>
      <c r="J65" s="3" t="s">
        <v>621</v>
      </c>
      <c r="K65" s="3" t="s">
        <v>621</v>
      </c>
      <c r="L65" s="3" t="s">
        <v>621</v>
      </c>
      <c r="M65" s="3" t="s">
        <v>621</v>
      </c>
      <c r="N65" s="3" t="s">
        <v>621</v>
      </c>
      <c r="O65" s="3" t="s">
        <v>621</v>
      </c>
      <c r="P65" s="3" t="s">
        <v>621</v>
      </c>
      <c r="Q65" s="3" t="s">
        <v>621</v>
      </c>
      <c r="R65" s="3" t="s">
        <v>621</v>
      </c>
      <c r="S65" s="3" t="s">
        <v>621</v>
      </c>
      <c r="T65" s="3" t="s">
        <v>621</v>
      </c>
      <c r="U65" s="3" t="s">
        <v>621</v>
      </c>
      <c r="V65" s="3" t="s">
        <v>621</v>
      </c>
      <c r="W65" s="3" t="s">
        <v>621</v>
      </c>
      <c r="X65" s="3" t="s">
        <v>621</v>
      </c>
      <c r="Y65" s="3" t="s">
        <v>621</v>
      </c>
      <c r="Z65" s="3" t="s">
        <v>621</v>
      </c>
      <c r="AA65" s="3" t="s">
        <v>621</v>
      </c>
      <c r="AB65" s="3" t="s">
        <v>621</v>
      </c>
      <c r="AC65" s="3" t="s">
        <v>621</v>
      </c>
      <c r="AD65" s="3" t="s">
        <v>621</v>
      </c>
      <c r="AE65" s="3" t="s">
        <v>621</v>
      </c>
      <c r="AF65" s="3" t="s">
        <v>621</v>
      </c>
      <c r="AG65" s="3" t="s">
        <v>621</v>
      </c>
      <c r="AJ65" s="20">
        <f t="shared" si="4"/>
        <v>0</v>
      </c>
      <c r="AL65" s="20">
        <f t="shared" si="0"/>
        <v>0</v>
      </c>
      <c r="AM65" s="20" t="str">
        <f t="shared" si="1"/>
        <v/>
      </c>
      <c r="AN65" s="21" t="str">
        <f t="shared" si="2"/>
        <v/>
      </c>
      <c r="AQ65" s="3">
        <f t="shared" si="3"/>
        <v>0</v>
      </c>
    </row>
    <row r="66" spans="1:43" ht="15" customHeight="1" x14ac:dyDescent="0.25">
      <c r="A66" s="3" t="s">
        <v>75</v>
      </c>
      <c r="B66" s="3" t="s">
        <v>78</v>
      </c>
      <c r="C66" s="3">
        <v>2013</v>
      </c>
      <c r="D66" s="3" t="s">
        <v>621</v>
      </c>
      <c r="E66" s="3" t="s">
        <v>621</v>
      </c>
      <c r="F66" s="3" t="s">
        <v>621</v>
      </c>
      <c r="G66" s="3" t="s">
        <v>621</v>
      </c>
      <c r="H66" s="3" t="s">
        <v>621</v>
      </c>
      <c r="I66" s="3" t="s">
        <v>621</v>
      </c>
      <c r="J66" s="3" t="s">
        <v>621</v>
      </c>
      <c r="K66" s="3" t="s">
        <v>621</v>
      </c>
      <c r="L66" s="3" t="s">
        <v>621</v>
      </c>
      <c r="M66" s="3" t="s">
        <v>621</v>
      </c>
      <c r="N66" s="3" t="s">
        <v>621</v>
      </c>
      <c r="O66" s="3" t="s">
        <v>621</v>
      </c>
      <c r="P66" s="3" t="s">
        <v>621</v>
      </c>
      <c r="Q66" s="3" t="s">
        <v>621</v>
      </c>
      <c r="R66" s="3" t="s">
        <v>621</v>
      </c>
      <c r="S66" s="3" t="s">
        <v>621</v>
      </c>
      <c r="T66" s="3" t="s">
        <v>621</v>
      </c>
      <c r="U66" s="3" t="s">
        <v>621</v>
      </c>
      <c r="V66" s="3" t="s">
        <v>621</v>
      </c>
      <c r="W66" s="3" t="s">
        <v>621</v>
      </c>
      <c r="X66" s="3" t="s">
        <v>621</v>
      </c>
      <c r="Y66" s="3" t="s">
        <v>621</v>
      </c>
      <c r="Z66" s="3" t="s">
        <v>621</v>
      </c>
      <c r="AA66" s="3" t="s">
        <v>621</v>
      </c>
      <c r="AB66" s="3" t="s">
        <v>621</v>
      </c>
      <c r="AC66" s="3" t="s">
        <v>621</v>
      </c>
      <c r="AD66" s="3" t="s">
        <v>621</v>
      </c>
      <c r="AE66" s="3" t="s">
        <v>621</v>
      </c>
      <c r="AF66" s="3" t="s">
        <v>621</v>
      </c>
      <c r="AG66" s="3" t="s">
        <v>621</v>
      </c>
      <c r="AJ66" s="20">
        <f t="shared" si="4"/>
        <v>0</v>
      </c>
      <c r="AL66" s="20">
        <f t="shared" si="0"/>
        <v>0</v>
      </c>
      <c r="AM66" s="20" t="str">
        <f t="shared" si="1"/>
        <v/>
      </c>
      <c r="AN66" s="21" t="str">
        <f t="shared" si="2"/>
        <v/>
      </c>
      <c r="AQ66" s="3">
        <f t="shared" si="3"/>
        <v>0</v>
      </c>
    </row>
    <row r="67" spans="1:43" ht="15" customHeight="1" x14ac:dyDescent="0.25">
      <c r="A67" s="3" t="s">
        <v>75</v>
      </c>
      <c r="B67" s="3" t="s">
        <v>79</v>
      </c>
      <c r="C67" s="3">
        <v>2013</v>
      </c>
      <c r="D67" s="3" t="s">
        <v>621</v>
      </c>
      <c r="E67" s="3" t="s">
        <v>621</v>
      </c>
      <c r="F67" s="3" t="s">
        <v>621</v>
      </c>
      <c r="G67" s="3" t="s">
        <v>621</v>
      </c>
      <c r="H67" s="3" t="s">
        <v>621</v>
      </c>
      <c r="I67" s="3" t="s">
        <v>621</v>
      </c>
      <c r="J67" s="3" t="s">
        <v>621</v>
      </c>
      <c r="K67" s="3" t="s">
        <v>621</v>
      </c>
      <c r="L67" s="3" t="s">
        <v>621</v>
      </c>
      <c r="M67" s="3" t="s">
        <v>621</v>
      </c>
      <c r="N67" s="3" t="s">
        <v>621</v>
      </c>
      <c r="O67" s="3" t="s">
        <v>621</v>
      </c>
      <c r="P67" s="3" t="s">
        <v>621</v>
      </c>
      <c r="Q67" s="3" t="s">
        <v>621</v>
      </c>
      <c r="R67" s="3" t="s">
        <v>621</v>
      </c>
      <c r="S67" s="3" t="s">
        <v>621</v>
      </c>
      <c r="T67" s="3" t="s">
        <v>621</v>
      </c>
      <c r="U67" s="3" t="s">
        <v>621</v>
      </c>
      <c r="V67" s="3" t="s">
        <v>621</v>
      </c>
      <c r="W67" s="3" t="s">
        <v>621</v>
      </c>
      <c r="X67" s="3" t="s">
        <v>621</v>
      </c>
      <c r="Y67" s="3" t="s">
        <v>621</v>
      </c>
      <c r="Z67" s="3" t="s">
        <v>621</v>
      </c>
      <c r="AA67" s="3" t="s">
        <v>621</v>
      </c>
      <c r="AB67" s="3" t="s">
        <v>621</v>
      </c>
      <c r="AC67" s="3" t="s">
        <v>621</v>
      </c>
      <c r="AD67" s="3" t="s">
        <v>621</v>
      </c>
      <c r="AE67" s="3" t="s">
        <v>621</v>
      </c>
      <c r="AF67" s="3" t="s">
        <v>621</v>
      </c>
      <c r="AG67" s="3" t="s">
        <v>621</v>
      </c>
      <c r="AJ67" s="20">
        <f t="shared" si="4"/>
        <v>0</v>
      </c>
      <c r="AL67" s="20">
        <f t="shared" ref="AL67:AL130" si="5">IFERROR(D67/1,0)</f>
        <v>0</v>
      </c>
      <c r="AM67" s="20" t="str">
        <f t="shared" ref="AM67:AM130" si="6">IFERROR(E67/1,"")</f>
        <v/>
      </c>
      <c r="AN67" s="21" t="str">
        <f t="shared" ref="AN67:AN130" si="7">IFERROR((AL67+AM67)/AJ67,"")</f>
        <v/>
      </c>
      <c r="AQ67" s="3">
        <f t="shared" ref="AQ67:AQ130" si="8">AJ67-IFERROR(AG67/1,0)</f>
        <v>0</v>
      </c>
    </row>
    <row r="68" spans="1:43"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W68" s="3" t="s">
        <v>622</v>
      </c>
      <c r="X68" s="3" t="s">
        <v>622</v>
      </c>
      <c r="Y68" s="3" t="s">
        <v>622</v>
      </c>
      <c r="Z68" s="3" t="s">
        <v>622</v>
      </c>
      <c r="AA68" s="3" t="s">
        <v>622</v>
      </c>
      <c r="AB68" s="3" t="s">
        <v>622</v>
      </c>
      <c r="AC68" s="3" t="s">
        <v>622</v>
      </c>
      <c r="AD68" s="3" t="s">
        <v>622</v>
      </c>
      <c r="AE68" s="3" t="s">
        <v>622</v>
      </c>
      <c r="AF68" s="3" t="s">
        <v>622</v>
      </c>
      <c r="AG68" s="3" t="s">
        <v>622</v>
      </c>
      <c r="AJ68" s="20">
        <f t="shared" ref="AJ68:AJ131" si="9">SUMPRODUCT(J68:AG68)</f>
        <v>0</v>
      </c>
      <c r="AL68" s="20">
        <f t="shared" si="5"/>
        <v>0</v>
      </c>
      <c r="AM68" s="20" t="str">
        <f t="shared" si="6"/>
        <v/>
      </c>
      <c r="AN68" s="21" t="str">
        <f t="shared" si="7"/>
        <v/>
      </c>
      <c r="AQ68" s="3">
        <f t="shared" si="8"/>
        <v>0</v>
      </c>
    </row>
    <row r="69" spans="1:43" ht="15" customHeight="1" x14ac:dyDescent="0.25">
      <c r="A69" s="3" t="s">
        <v>80</v>
      </c>
      <c r="B69" s="3" t="s">
        <v>82</v>
      </c>
      <c r="C69" s="3">
        <v>2013</v>
      </c>
      <c r="D69" s="3" t="s">
        <v>621</v>
      </c>
      <c r="E69" s="3" t="s">
        <v>621</v>
      </c>
      <c r="F69" s="3" t="s">
        <v>621</v>
      </c>
      <c r="G69" s="3" t="s">
        <v>621</v>
      </c>
      <c r="H69" s="3" t="s">
        <v>621</v>
      </c>
      <c r="I69" s="3" t="s">
        <v>621</v>
      </c>
      <c r="J69" s="3" t="s">
        <v>621</v>
      </c>
      <c r="K69" s="3" t="s">
        <v>621</v>
      </c>
      <c r="L69" s="3" t="s">
        <v>621</v>
      </c>
      <c r="M69" s="3" t="s">
        <v>621</v>
      </c>
      <c r="N69" s="3" t="s">
        <v>621</v>
      </c>
      <c r="O69" s="3" t="s">
        <v>621</v>
      </c>
      <c r="P69" s="3" t="s">
        <v>621</v>
      </c>
      <c r="Q69" s="3" t="s">
        <v>621</v>
      </c>
      <c r="R69" s="3" t="s">
        <v>621</v>
      </c>
      <c r="S69" s="3" t="s">
        <v>621</v>
      </c>
      <c r="T69" s="3" t="s">
        <v>621</v>
      </c>
      <c r="U69" s="3" t="s">
        <v>621</v>
      </c>
      <c r="V69" s="3" t="s">
        <v>621</v>
      </c>
      <c r="W69" s="3" t="s">
        <v>621</v>
      </c>
      <c r="X69" s="3" t="s">
        <v>621</v>
      </c>
      <c r="Y69" s="3" t="s">
        <v>621</v>
      </c>
      <c r="Z69" s="3" t="s">
        <v>621</v>
      </c>
      <c r="AA69" s="3" t="s">
        <v>621</v>
      </c>
      <c r="AB69" s="3" t="s">
        <v>621</v>
      </c>
      <c r="AC69" s="3" t="s">
        <v>621</v>
      </c>
      <c r="AD69" s="3" t="s">
        <v>621</v>
      </c>
      <c r="AE69" s="3" t="s">
        <v>621</v>
      </c>
      <c r="AF69" s="3" t="s">
        <v>621</v>
      </c>
      <c r="AG69" s="3" t="s">
        <v>621</v>
      </c>
      <c r="AJ69" s="20">
        <f t="shared" si="9"/>
        <v>0</v>
      </c>
      <c r="AL69" s="20">
        <f t="shared" si="5"/>
        <v>0</v>
      </c>
      <c r="AM69" s="20" t="str">
        <f t="shared" si="6"/>
        <v/>
      </c>
      <c r="AN69" s="21" t="str">
        <f t="shared" si="7"/>
        <v/>
      </c>
      <c r="AQ69" s="3">
        <f t="shared" si="8"/>
        <v>0</v>
      </c>
    </row>
    <row r="70" spans="1:43" ht="15" customHeight="1" x14ac:dyDescent="0.25">
      <c r="A70" s="3" t="s">
        <v>80</v>
      </c>
      <c r="B70" s="3" t="s">
        <v>83</v>
      </c>
      <c r="C70" s="3">
        <v>2013</v>
      </c>
      <c r="D70" s="3" t="s">
        <v>621</v>
      </c>
      <c r="E70" s="3" t="s">
        <v>621</v>
      </c>
      <c r="F70" s="3" t="s">
        <v>621</v>
      </c>
      <c r="G70" s="3" t="s">
        <v>621</v>
      </c>
      <c r="H70" s="3" t="s">
        <v>621</v>
      </c>
      <c r="I70" s="3" t="s">
        <v>621</v>
      </c>
      <c r="J70" s="3" t="s">
        <v>621</v>
      </c>
      <c r="K70" s="3" t="s">
        <v>621</v>
      </c>
      <c r="L70" s="3" t="s">
        <v>621</v>
      </c>
      <c r="M70" s="3" t="s">
        <v>621</v>
      </c>
      <c r="N70" s="3" t="s">
        <v>621</v>
      </c>
      <c r="O70" s="3" t="s">
        <v>621</v>
      </c>
      <c r="P70" s="3" t="s">
        <v>621</v>
      </c>
      <c r="Q70" s="3" t="s">
        <v>621</v>
      </c>
      <c r="R70" s="3" t="s">
        <v>621</v>
      </c>
      <c r="S70" s="3" t="s">
        <v>621</v>
      </c>
      <c r="T70" s="3" t="s">
        <v>621</v>
      </c>
      <c r="U70" s="3" t="s">
        <v>621</v>
      </c>
      <c r="V70" s="3" t="s">
        <v>621</v>
      </c>
      <c r="W70" s="3" t="s">
        <v>621</v>
      </c>
      <c r="X70" s="3" t="s">
        <v>621</v>
      </c>
      <c r="Y70" s="3" t="s">
        <v>621</v>
      </c>
      <c r="Z70" s="3" t="s">
        <v>621</v>
      </c>
      <c r="AA70" s="3" t="s">
        <v>621</v>
      </c>
      <c r="AB70" s="3" t="s">
        <v>621</v>
      </c>
      <c r="AC70" s="3" t="s">
        <v>621</v>
      </c>
      <c r="AD70" s="3" t="s">
        <v>621</v>
      </c>
      <c r="AE70" s="3" t="s">
        <v>621</v>
      </c>
      <c r="AF70" s="3" t="s">
        <v>621</v>
      </c>
      <c r="AG70" s="3" t="s">
        <v>621</v>
      </c>
      <c r="AJ70" s="20">
        <f t="shared" si="9"/>
        <v>0</v>
      </c>
      <c r="AL70" s="20">
        <f t="shared" si="5"/>
        <v>0</v>
      </c>
      <c r="AM70" s="20" t="str">
        <f t="shared" si="6"/>
        <v/>
      </c>
      <c r="AN70" s="21" t="str">
        <f t="shared" si="7"/>
        <v/>
      </c>
      <c r="AQ70" s="3">
        <f t="shared" si="8"/>
        <v>0</v>
      </c>
    </row>
    <row r="71" spans="1:43" ht="15" customHeight="1" x14ac:dyDescent="0.25">
      <c r="A71" s="3" t="s">
        <v>80</v>
      </c>
      <c r="B71" s="3" t="s">
        <v>84</v>
      </c>
      <c r="C71" s="3">
        <v>2013</v>
      </c>
      <c r="D71" s="3" t="s">
        <v>621</v>
      </c>
      <c r="E71" s="3" t="s">
        <v>621</v>
      </c>
      <c r="F71" s="3" t="s">
        <v>621</v>
      </c>
      <c r="G71" s="3" t="s">
        <v>621</v>
      </c>
      <c r="H71" s="3" t="s">
        <v>621</v>
      </c>
      <c r="I71" s="3" t="s">
        <v>621</v>
      </c>
      <c r="J71" s="3" t="s">
        <v>621</v>
      </c>
      <c r="K71" s="3" t="s">
        <v>621</v>
      </c>
      <c r="L71" s="3" t="s">
        <v>621</v>
      </c>
      <c r="M71" s="3" t="s">
        <v>621</v>
      </c>
      <c r="N71" s="3" t="s">
        <v>621</v>
      </c>
      <c r="O71" s="3" t="s">
        <v>621</v>
      </c>
      <c r="P71" s="3" t="s">
        <v>621</v>
      </c>
      <c r="Q71" s="3" t="s">
        <v>621</v>
      </c>
      <c r="R71" s="3" t="s">
        <v>621</v>
      </c>
      <c r="S71" s="3" t="s">
        <v>621</v>
      </c>
      <c r="T71" s="3" t="s">
        <v>621</v>
      </c>
      <c r="U71" s="3" t="s">
        <v>621</v>
      </c>
      <c r="V71" s="3" t="s">
        <v>621</v>
      </c>
      <c r="W71" s="3" t="s">
        <v>621</v>
      </c>
      <c r="X71" s="3" t="s">
        <v>621</v>
      </c>
      <c r="Y71" s="3" t="s">
        <v>621</v>
      </c>
      <c r="Z71" s="3" t="s">
        <v>621</v>
      </c>
      <c r="AA71" s="3" t="s">
        <v>621</v>
      </c>
      <c r="AB71" s="3" t="s">
        <v>621</v>
      </c>
      <c r="AC71" s="3" t="s">
        <v>621</v>
      </c>
      <c r="AD71" s="3" t="s">
        <v>621</v>
      </c>
      <c r="AE71" s="3" t="s">
        <v>621</v>
      </c>
      <c r="AF71" s="3" t="s">
        <v>621</v>
      </c>
      <c r="AG71" s="3" t="s">
        <v>621</v>
      </c>
      <c r="AJ71" s="20">
        <f t="shared" si="9"/>
        <v>0</v>
      </c>
      <c r="AL71" s="20">
        <f t="shared" si="5"/>
        <v>0</v>
      </c>
      <c r="AM71" s="20" t="str">
        <f t="shared" si="6"/>
        <v/>
      </c>
      <c r="AN71" s="21" t="str">
        <f t="shared" si="7"/>
        <v/>
      </c>
      <c r="AQ71" s="3">
        <f t="shared" si="8"/>
        <v>0</v>
      </c>
    </row>
    <row r="72" spans="1:43" ht="15" customHeight="1" x14ac:dyDescent="0.25">
      <c r="A72" s="3" t="s">
        <v>80</v>
      </c>
      <c r="B72" s="3" t="s">
        <v>85</v>
      </c>
      <c r="C72" s="3">
        <v>2013</v>
      </c>
      <c r="D72" s="3" t="s">
        <v>621</v>
      </c>
      <c r="E72" s="3" t="s">
        <v>621</v>
      </c>
      <c r="F72" s="3" t="s">
        <v>621</v>
      </c>
      <c r="G72" s="3" t="s">
        <v>621</v>
      </c>
      <c r="H72" s="3" t="s">
        <v>621</v>
      </c>
      <c r="I72" s="3" t="s">
        <v>621</v>
      </c>
      <c r="J72" s="3" t="s">
        <v>621</v>
      </c>
      <c r="K72" s="3" t="s">
        <v>621</v>
      </c>
      <c r="L72" s="3" t="s">
        <v>621</v>
      </c>
      <c r="M72" s="3" t="s">
        <v>621</v>
      </c>
      <c r="N72" s="3" t="s">
        <v>621</v>
      </c>
      <c r="O72" s="3" t="s">
        <v>621</v>
      </c>
      <c r="P72" s="3" t="s">
        <v>621</v>
      </c>
      <c r="Q72" s="3" t="s">
        <v>621</v>
      </c>
      <c r="R72" s="3" t="s">
        <v>621</v>
      </c>
      <c r="S72" s="3" t="s">
        <v>621</v>
      </c>
      <c r="T72" s="3" t="s">
        <v>621</v>
      </c>
      <c r="U72" s="3" t="s">
        <v>621</v>
      </c>
      <c r="V72" s="3" t="s">
        <v>621</v>
      </c>
      <c r="W72" s="3" t="s">
        <v>621</v>
      </c>
      <c r="X72" s="3" t="s">
        <v>621</v>
      </c>
      <c r="Y72" s="3" t="s">
        <v>621</v>
      </c>
      <c r="Z72" s="3" t="s">
        <v>621</v>
      </c>
      <c r="AA72" s="3" t="s">
        <v>621</v>
      </c>
      <c r="AB72" s="3" t="s">
        <v>621</v>
      </c>
      <c r="AC72" s="3" t="s">
        <v>621</v>
      </c>
      <c r="AD72" s="3" t="s">
        <v>621</v>
      </c>
      <c r="AE72" s="3" t="s">
        <v>621</v>
      </c>
      <c r="AF72" s="3" t="s">
        <v>621</v>
      </c>
      <c r="AG72" s="3" t="s">
        <v>621</v>
      </c>
      <c r="AJ72" s="20">
        <f t="shared" si="9"/>
        <v>0</v>
      </c>
      <c r="AL72" s="20">
        <f t="shared" si="5"/>
        <v>0</v>
      </c>
      <c r="AM72" s="20" t="str">
        <f t="shared" si="6"/>
        <v/>
      </c>
      <c r="AN72" s="21" t="str">
        <f t="shared" si="7"/>
        <v/>
      </c>
      <c r="AQ72" s="3">
        <f t="shared" si="8"/>
        <v>0</v>
      </c>
    </row>
    <row r="73" spans="1:43" ht="15" customHeight="1" x14ac:dyDescent="0.25">
      <c r="A73" s="3" t="s">
        <v>80</v>
      </c>
      <c r="B73" s="3" t="s">
        <v>86</v>
      </c>
      <c r="C73" s="3">
        <v>2013</v>
      </c>
      <c r="D73" s="3" t="s">
        <v>621</v>
      </c>
      <c r="E73" s="3" t="s">
        <v>621</v>
      </c>
      <c r="F73" s="3" t="s">
        <v>621</v>
      </c>
      <c r="G73" s="3" t="s">
        <v>621</v>
      </c>
      <c r="H73" s="3" t="s">
        <v>621</v>
      </c>
      <c r="I73" s="3" t="s">
        <v>621</v>
      </c>
      <c r="J73" s="3" t="s">
        <v>621</v>
      </c>
      <c r="K73" s="3" t="s">
        <v>621</v>
      </c>
      <c r="L73" s="3" t="s">
        <v>621</v>
      </c>
      <c r="M73" s="3" t="s">
        <v>621</v>
      </c>
      <c r="N73" s="3" t="s">
        <v>621</v>
      </c>
      <c r="O73" s="3" t="s">
        <v>621</v>
      </c>
      <c r="P73" s="3" t="s">
        <v>621</v>
      </c>
      <c r="Q73" s="3" t="s">
        <v>621</v>
      </c>
      <c r="R73" s="3" t="s">
        <v>621</v>
      </c>
      <c r="S73" s="3" t="s">
        <v>621</v>
      </c>
      <c r="T73" s="3" t="s">
        <v>621</v>
      </c>
      <c r="U73" s="3" t="s">
        <v>621</v>
      </c>
      <c r="V73" s="3" t="s">
        <v>621</v>
      </c>
      <c r="W73" s="3" t="s">
        <v>621</v>
      </c>
      <c r="X73" s="3" t="s">
        <v>621</v>
      </c>
      <c r="Y73" s="3" t="s">
        <v>621</v>
      </c>
      <c r="Z73" s="3" t="s">
        <v>621</v>
      </c>
      <c r="AA73" s="3" t="s">
        <v>621</v>
      </c>
      <c r="AB73" s="3" t="s">
        <v>621</v>
      </c>
      <c r="AC73" s="3" t="s">
        <v>621</v>
      </c>
      <c r="AD73" s="3" t="s">
        <v>621</v>
      </c>
      <c r="AE73" s="3" t="s">
        <v>621</v>
      </c>
      <c r="AF73" s="3" t="s">
        <v>621</v>
      </c>
      <c r="AG73" s="3" t="s">
        <v>621</v>
      </c>
      <c r="AJ73" s="20">
        <f t="shared" si="9"/>
        <v>0</v>
      </c>
      <c r="AL73" s="20">
        <f t="shared" si="5"/>
        <v>0</v>
      </c>
      <c r="AM73" s="20" t="str">
        <f t="shared" si="6"/>
        <v/>
      </c>
      <c r="AN73" s="21" t="str">
        <f t="shared" si="7"/>
        <v/>
      </c>
      <c r="AQ73" s="3">
        <f t="shared" si="8"/>
        <v>0</v>
      </c>
    </row>
    <row r="74" spans="1:43" ht="15" customHeight="1" x14ac:dyDescent="0.25">
      <c r="A74" s="3" t="s">
        <v>80</v>
      </c>
      <c r="B74" s="3" t="s">
        <v>87</v>
      </c>
      <c r="C74" s="3">
        <v>2013</v>
      </c>
      <c r="D74" s="3" t="s">
        <v>621</v>
      </c>
      <c r="E74" s="3" t="s">
        <v>621</v>
      </c>
      <c r="F74" s="3" t="s">
        <v>621</v>
      </c>
      <c r="G74" s="3" t="s">
        <v>621</v>
      </c>
      <c r="H74" s="3" t="s">
        <v>621</v>
      </c>
      <c r="I74" s="3" t="s">
        <v>621</v>
      </c>
      <c r="J74" s="3" t="s">
        <v>621</v>
      </c>
      <c r="K74" s="3" t="s">
        <v>621</v>
      </c>
      <c r="L74" s="3" t="s">
        <v>621</v>
      </c>
      <c r="M74" s="3" t="s">
        <v>621</v>
      </c>
      <c r="N74" s="3" t="s">
        <v>621</v>
      </c>
      <c r="O74" s="3" t="s">
        <v>621</v>
      </c>
      <c r="P74" s="3" t="s">
        <v>621</v>
      </c>
      <c r="Q74" s="3" t="s">
        <v>621</v>
      </c>
      <c r="R74" s="3" t="s">
        <v>621</v>
      </c>
      <c r="S74" s="3" t="s">
        <v>621</v>
      </c>
      <c r="T74" s="3" t="s">
        <v>621</v>
      </c>
      <c r="U74" s="3" t="s">
        <v>621</v>
      </c>
      <c r="V74" s="3" t="s">
        <v>621</v>
      </c>
      <c r="W74" s="3" t="s">
        <v>621</v>
      </c>
      <c r="X74" s="3" t="s">
        <v>621</v>
      </c>
      <c r="Y74" s="3" t="s">
        <v>621</v>
      </c>
      <c r="Z74" s="3" t="s">
        <v>621</v>
      </c>
      <c r="AA74" s="3" t="s">
        <v>621</v>
      </c>
      <c r="AB74" s="3" t="s">
        <v>621</v>
      </c>
      <c r="AC74" s="3" t="s">
        <v>621</v>
      </c>
      <c r="AD74" s="3" t="s">
        <v>621</v>
      </c>
      <c r="AE74" s="3" t="s">
        <v>621</v>
      </c>
      <c r="AF74" s="3" t="s">
        <v>621</v>
      </c>
      <c r="AG74" s="3" t="s">
        <v>621</v>
      </c>
      <c r="AJ74" s="20">
        <f t="shared" si="9"/>
        <v>0</v>
      </c>
      <c r="AL74" s="20">
        <f t="shared" si="5"/>
        <v>0</v>
      </c>
      <c r="AM74" s="20" t="str">
        <f t="shared" si="6"/>
        <v/>
      </c>
      <c r="AN74" s="21" t="str">
        <f t="shared" si="7"/>
        <v/>
      </c>
      <c r="AQ74" s="3">
        <f t="shared" si="8"/>
        <v>0</v>
      </c>
    </row>
    <row r="75" spans="1:43" ht="15" customHeight="1" x14ac:dyDescent="0.25">
      <c r="A75" s="3" t="s">
        <v>80</v>
      </c>
      <c r="B75" s="3" t="s">
        <v>88</v>
      </c>
      <c r="C75" s="3">
        <v>2013</v>
      </c>
      <c r="D75" s="3" t="s">
        <v>621</v>
      </c>
      <c r="E75" s="3" t="s">
        <v>621</v>
      </c>
      <c r="F75" s="3" t="s">
        <v>621</v>
      </c>
      <c r="G75" s="3" t="s">
        <v>621</v>
      </c>
      <c r="H75" s="3" t="s">
        <v>621</v>
      </c>
      <c r="I75" s="3" t="s">
        <v>621</v>
      </c>
      <c r="J75" s="3" t="s">
        <v>621</v>
      </c>
      <c r="K75" s="3" t="s">
        <v>621</v>
      </c>
      <c r="L75" s="3" t="s">
        <v>621</v>
      </c>
      <c r="M75" s="3" t="s">
        <v>621</v>
      </c>
      <c r="N75" s="3" t="s">
        <v>621</v>
      </c>
      <c r="O75" s="3" t="s">
        <v>621</v>
      </c>
      <c r="P75" s="3" t="s">
        <v>621</v>
      </c>
      <c r="Q75" s="3" t="s">
        <v>621</v>
      </c>
      <c r="R75" s="3" t="s">
        <v>621</v>
      </c>
      <c r="S75" s="3" t="s">
        <v>621</v>
      </c>
      <c r="T75" s="3" t="s">
        <v>621</v>
      </c>
      <c r="U75" s="3" t="s">
        <v>621</v>
      </c>
      <c r="V75" s="3" t="s">
        <v>621</v>
      </c>
      <c r="W75" s="3" t="s">
        <v>621</v>
      </c>
      <c r="X75" s="3" t="s">
        <v>621</v>
      </c>
      <c r="Y75" s="3" t="s">
        <v>621</v>
      </c>
      <c r="Z75" s="3" t="s">
        <v>621</v>
      </c>
      <c r="AA75" s="3" t="s">
        <v>621</v>
      </c>
      <c r="AB75" s="3" t="s">
        <v>621</v>
      </c>
      <c r="AC75" s="3" t="s">
        <v>621</v>
      </c>
      <c r="AD75" s="3" t="s">
        <v>621</v>
      </c>
      <c r="AE75" s="3" t="s">
        <v>621</v>
      </c>
      <c r="AF75" s="3" t="s">
        <v>621</v>
      </c>
      <c r="AG75" s="3" t="s">
        <v>621</v>
      </c>
      <c r="AJ75" s="20">
        <f t="shared" si="9"/>
        <v>0</v>
      </c>
      <c r="AL75" s="20">
        <f t="shared" si="5"/>
        <v>0</v>
      </c>
      <c r="AM75" s="20" t="str">
        <f t="shared" si="6"/>
        <v/>
      </c>
      <c r="AN75" s="21" t="str">
        <f t="shared" si="7"/>
        <v/>
      </c>
      <c r="AQ75" s="3">
        <f t="shared" si="8"/>
        <v>0</v>
      </c>
    </row>
    <row r="76" spans="1:43" ht="15" customHeight="1" x14ac:dyDescent="0.25">
      <c r="A76" s="3" t="s">
        <v>80</v>
      </c>
      <c r="B76" s="3" t="s">
        <v>89</v>
      </c>
      <c r="C76" s="3">
        <v>2013</v>
      </c>
      <c r="D76" s="3" t="s">
        <v>621</v>
      </c>
      <c r="E76" s="3" t="s">
        <v>621</v>
      </c>
      <c r="F76" s="3" t="s">
        <v>621</v>
      </c>
      <c r="G76" s="3" t="s">
        <v>621</v>
      </c>
      <c r="H76" s="3" t="s">
        <v>621</v>
      </c>
      <c r="I76" s="3" t="s">
        <v>621</v>
      </c>
      <c r="J76" s="3" t="s">
        <v>621</v>
      </c>
      <c r="K76" s="3" t="s">
        <v>621</v>
      </c>
      <c r="L76" s="3" t="s">
        <v>621</v>
      </c>
      <c r="M76" s="3" t="s">
        <v>621</v>
      </c>
      <c r="N76" s="3" t="s">
        <v>621</v>
      </c>
      <c r="O76" s="3" t="s">
        <v>621</v>
      </c>
      <c r="P76" s="3" t="s">
        <v>621</v>
      </c>
      <c r="Q76" s="3" t="s">
        <v>621</v>
      </c>
      <c r="R76" s="3" t="s">
        <v>621</v>
      </c>
      <c r="S76" s="3" t="s">
        <v>621</v>
      </c>
      <c r="T76" s="3" t="s">
        <v>621</v>
      </c>
      <c r="U76" s="3" t="s">
        <v>621</v>
      </c>
      <c r="V76" s="3" t="s">
        <v>621</v>
      </c>
      <c r="W76" s="3" t="s">
        <v>621</v>
      </c>
      <c r="X76" s="3" t="s">
        <v>621</v>
      </c>
      <c r="Y76" s="3" t="s">
        <v>621</v>
      </c>
      <c r="Z76" s="3" t="s">
        <v>621</v>
      </c>
      <c r="AA76" s="3" t="s">
        <v>621</v>
      </c>
      <c r="AB76" s="3" t="s">
        <v>621</v>
      </c>
      <c r="AC76" s="3" t="s">
        <v>621</v>
      </c>
      <c r="AD76" s="3" t="s">
        <v>621</v>
      </c>
      <c r="AE76" s="3" t="s">
        <v>621</v>
      </c>
      <c r="AF76" s="3" t="s">
        <v>621</v>
      </c>
      <c r="AG76" s="3" t="s">
        <v>621</v>
      </c>
      <c r="AJ76" s="20">
        <f t="shared" si="9"/>
        <v>0</v>
      </c>
      <c r="AL76" s="20">
        <f t="shared" si="5"/>
        <v>0</v>
      </c>
      <c r="AM76" s="20" t="str">
        <f t="shared" si="6"/>
        <v/>
      </c>
      <c r="AN76" s="21" t="str">
        <f t="shared" si="7"/>
        <v/>
      </c>
      <c r="AQ76" s="3">
        <f t="shared" si="8"/>
        <v>0</v>
      </c>
    </row>
    <row r="77" spans="1:43" ht="15" customHeight="1" x14ac:dyDescent="0.25">
      <c r="A77" s="3" t="s">
        <v>80</v>
      </c>
      <c r="B77" s="3" t="s">
        <v>90</v>
      </c>
      <c r="C77" s="3">
        <v>2013</v>
      </c>
      <c r="D77" s="3" t="s">
        <v>621</v>
      </c>
      <c r="E77" s="3" t="s">
        <v>621</v>
      </c>
      <c r="F77" s="3" t="s">
        <v>621</v>
      </c>
      <c r="G77" s="3" t="s">
        <v>621</v>
      </c>
      <c r="H77" s="3" t="s">
        <v>621</v>
      </c>
      <c r="I77" s="3" t="s">
        <v>621</v>
      </c>
      <c r="J77" s="3" t="s">
        <v>621</v>
      </c>
      <c r="K77" s="3" t="s">
        <v>621</v>
      </c>
      <c r="L77" s="3" t="s">
        <v>621</v>
      </c>
      <c r="M77" s="3" t="s">
        <v>621</v>
      </c>
      <c r="N77" s="3" t="s">
        <v>621</v>
      </c>
      <c r="O77" s="3" t="s">
        <v>621</v>
      </c>
      <c r="P77" s="3" t="s">
        <v>621</v>
      </c>
      <c r="Q77" s="3" t="s">
        <v>621</v>
      </c>
      <c r="R77" s="3" t="s">
        <v>621</v>
      </c>
      <c r="S77" s="3" t="s">
        <v>621</v>
      </c>
      <c r="T77" s="3" t="s">
        <v>621</v>
      </c>
      <c r="U77" s="3" t="s">
        <v>621</v>
      </c>
      <c r="V77" s="3" t="s">
        <v>621</v>
      </c>
      <c r="W77" s="3" t="s">
        <v>621</v>
      </c>
      <c r="X77" s="3" t="s">
        <v>621</v>
      </c>
      <c r="Y77" s="3" t="s">
        <v>621</v>
      </c>
      <c r="Z77" s="3" t="s">
        <v>621</v>
      </c>
      <c r="AA77" s="3" t="s">
        <v>621</v>
      </c>
      <c r="AB77" s="3" t="s">
        <v>621</v>
      </c>
      <c r="AC77" s="3" t="s">
        <v>621</v>
      </c>
      <c r="AD77" s="3" t="s">
        <v>621</v>
      </c>
      <c r="AE77" s="3" t="s">
        <v>621</v>
      </c>
      <c r="AF77" s="3" t="s">
        <v>621</v>
      </c>
      <c r="AG77" s="3" t="s">
        <v>621</v>
      </c>
      <c r="AJ77" s="20">
        <f t="shared" si="9"/>
        <v>0</v>
      </c>
      <c r="AL77" s="20">
        <f t="shared" si="5"/>
        <v>0</v>
      </c>
      <c r="AM77" s="20" t="str">
        <f t="shared" si="6"/>
        <v/>
      </c>
      <c r="AN77" s="21" t="str">
        <f t="shared" si="7"/>
        <v/>
      </c>
      <c r="AQ77" s="3">
        <f t="shared" si="8"/>
        <v>0</v>
      </c>
    </row>
    <row r="78" spans="1:43" ht="15" customHeight="1" x14ac:dyDescent="0.25">
      <c r="A78" s="3" t="s">
        <v>80</v>
      </c>
      <c r="B78" s="3" t="s">
        <v>91</v>
      </c>
      <c r="C78" s="3">
        <v>2013</v>
      </c>
      <c r="D78" s="3" t="s">
        <v>621</v>
      </c>
      <c r="E78" s="3" t="s">
        <v>621</v>
      </c>
      <c r="F78" s="3" t="s">
        <v>621</v>
      </c>
      <c r="G78" s="3" t="s">
        <v>621</v>
      </c>
      <c r="H78" s="3" t="s">
        <v>621</v>
      </c>
      <c r="I78" s="3" t="s">
        <v>621</v>
      </c>
      <c r="J78" s="3" t="s">
        <v>621</v>
      </c>
      <c r="K78" s="3" t="s">
        <v>621</v>
      </c>
      <c r="L78" s="3" t="s">
        <v>621</v>
      </c>
      <c r="M78" s="3" t="s">
        <v>621</v>
      </c>
      <c r="N78" s="3" t="s">
        <v>621</v>
      </c>
      <c r="O78" s="3" t="s">
        <v>621</v>
      </c>
      <c r="P78" s="3" t="s">
        <v>621</v>
      </c>
      <c r="Q78" s="3" t="s">
        <v>621</v>
      </c>
      <c r="R78" s="3" t="s">
        <v>621</v>
      </c>
      <c r="S78" s="3" t="s">
        <v>621</v>
      </c>
      <c r="T78" s="3" t="s">
        <v>621</v>
      </c>
      <c r="U78" s="3" t="s">
        <v>621</v>
      </c>
      <c r="V78" s="3" t="s">
        <v>621</v>
      </c>
      <c r="W78" s="3" t="s">
        <v>621</v>
      </c>
      <c r="X78" s="3" t="s">
        <v>621</v>
      </c>
      <c r="Y78" s="3" t="s">
        <v>621</v>
      </c>
      <c r="Z78" s="3" t="s">
        <v>621</v>
      </c>
      <c r="AA78" s="3" t="s">
        <v>621</v>
      </c>
      <c r="AB78" s="3" t="s">
        <v>621</v>
      </c>
      <c r="AC78" s="3" t="s">
        <v>621</v>
      </c>
      <c r="AD78" s="3" t="s">
        <v>621</v>
      </c>
      <c r="AE78" s="3" t="s">
        <v>621</v>
      </c>
      <c r="AF78" s="3" t="s">
        <v>621</v>
      </c>
      <c r="AG78" s="3" t="s">
        <v>621</v>
      </c>
      <c r="AJ78" s="20">
        <f t="shared" si="9"/>
        <v>0</v>
      </c>
      <c r="AL78" s="20">
        <f t="shared" si="5"/>
        <v>0</v>
      </c>
      <c r="AM78" s="20" t="str">
        <f t="shared" si="6"/>
        <v/>
      </c>
      <c r="AN78" s="21" t="str">
        <f t="shared" si="7"/>
        <v/>
      </c>
      <c r="AQ78" s="3">
        <f t="shared" si="8"/>
        <v>0</v>
      </c>
    </row>
    <row r="79" spans="1:43" ht="15" customHeight="1" x14ac:dyDescent="0.25">
      <c r="A79" s="3" t="s">
        <v>80</v>
      </c>
      <c r="B79" s="3" t="s">
        <v>92</v>
      </c>
      <c r="C79" s="3">
        <v>2013</v>
      </c>
      <c r="D79" s="3" t="s">
        <v>621</v>
      </c>
      <c r="E79" s="3" t="s">
        <v>621</v>
      </c>
      <c r="F79" s="3" t="s">
        <v>621</v>
      </c>
      <c r="G79" s="3" t="s">
        <v>621</v>
      </c>
      <c r="H79" s="3" t="s">
        <v>621</v>
      </c>
      <c r="I79" s="3" t="s">
        <v>621</v>
      </c>
      <c r="J79" s="3" t="s">
        <v>621</v>
      </c>
      <c r="K79" s="3" t="s">
        <v>621</v>
      </c>
      <c r="L79" s="3" t="s">
        <v>621</v>
      </c>
      <c r="M79" s="3" t="s">
        <v>621</v>
      </c>
      <c r="N79" s="3" t="s">
        <v>621</v>
      </c>
      <c r="O79" s="3" t="s">
        <v>621</v>
      </c>
      <c r="P79" s="3" t="s">
        <v>621</v>
      </c>
      <c r="Q79" s="3" t="s">
        <v>621</v>
      </c>
      <c r="R79" s="3" t="s">
        <v>621</v>
      </c>
      <c r="S79" s="3" t="s">
        <v>621</v>
      </c>
      <c r="T79" s="3" t="s">
        <v>621</v>
      </c>
      <c r="U79" s="3" t="s">
        <v>621</v>
      </c>
      <c r="V79" s="3" t="s">
        <v>621</v>
      </c>
      <c r="W79" s="3" t="s">
        <v>621</v>
      </c>
      <c r="X79" s="3" t="s">
        <v>621</v>
      </c>
      <c r="Y79" s="3" t="s">
        <v>621</v>
      </c>
      <c r="Z79" s="3" t="s">
        <v>621</v>
      </c>
      <c r="AA79" s="3" t="s">
        <v>621</v>
      </c>
      <c r="AB79" s="3" t="s">
        <v>621</v>
      </c>
      <c r="AC79" s="3" t="s">
        <v>621</v>
      </c>
      <c r="AD79" s="3" t="s">
        <v>621</v>
      </c>
      <c r="AE79" s="3" t="s">
        <v>621</v>
      </c>
      <c r="AF79" s="3" t="s">
        <v>621</v>
      </c>
      <c r="AG79" s="3" t="s">
        <v>621</v>
      </c>
      <c r="AJ79" s="20">
        <f t="shared" si="9"/>
        <v>0</v>
      </c>
      <c r="AL79" s="20">
        <f t="shared" si="5"/>
        <v>0</v>
      </c>
      <c r="AM79" s="20" t="str">
        <f t="shared" si="6"/>
        <v/>
      </c>
      <c r="AN79" s="21" t="str">
        <f t="shared" si="7"/>
        <v/>
      </c>
      <c r="AQ79" s="3">
        <f t="shared" si="8"/>
        <v>0</v>
      </c>
    </row>
    <row r="80" spans="1:43" ht="15" customHeight="1" x14ac:dyDescent="0.25">
      <c r="A80" s="3" t="s">
        <v>80</v>
      </c>
      <c r="B80" s="3" t="s">
        <v>93</v>
      </c>
      <c r="C80" s="3">
        <v>2013</v>
      </c>
      <c r="D80" s="3">
        <v>557.20399999999995</v>
      </c>
      <c r="E80" s="3">
        <v>156.91399999999999</v>
      </c>
      <c r="F80" s="3">
        <v>0</v>
      </c>
      <c r="G80" s="3" t="s">
        <v>621</v>
      </c>
      <c r="H80" s="3" t="s">
        <v>621</v>
      </c>
      <c r="I80" s="3">
        <v>999.822</v>
      </c>
      <c r="J80" s="3">
        <v>6.8860000000000001</v>
      </c>
      <c r="K80" s="3">
        <v>1.07</v>
      </c>
      <c r="L80" s="3">
        <v>0</v>
      </c>
      <c r="M80" s="3">
        <v>57.186999999999998</v>
      </c>
      <c r="N80" s="3" t="s">
        <v>621</v>
      </c>
      <c r="O80" s="3">
        <v>0</v>
      </c>
      <c r="P80" s="3">
        <v>201.60499999999999</v>
      </c>
      <c r="Q80" s="3">
        <v>121.5</v>
      </c>
      <c r="R80" s="3">
        <v>57.326999999999998</v>
      </c>
      <c r="S80" s="3">
        <v>132.84700000000001</v>
      </c>
      <c r="T80" s="3">
        <v>0</v>
      </c>
      <c r="U80" s="3">
        <v>0</v>
      </c>
      <c r="V80" s="3" t="s">
        <v>14</v>
      </c>
      <c r="W80" s="3">
        <v>0</v>
      </c>
      <c r="X80" s="3">
        <v>0</v>
      </c>
      <c r="Y80" s="3">
        <v>0</v>
      </c>
      <c r="Z80" s="3">
        <v>144.733</v>
      </c>
      <c r="AA80" s="3">
        <v>0</v>
      </c>
      <c r="AB80" s="3">
        <v>0</v>
      </c>
      <c r="AC80" s="3">
        <v>0</v>
      </c>
      <c r="AD80" s="3">
        <v>133.54599999999999</v>
      </c>
      <c r="AE80" s="3">
        <v>0</v>
      </c>
      <c r="AF80" s="3" t="s">
        <v>621</v>
      </c>
      <c r="AG80" s="3">
        <v>143.12100000000001</v>
      </c>
      <c r="AJ80" s="20">
        <f t="shared" si="9"/>
        <v>999.822</v>
      </c>
      <c r="AL80" s="20">
        <f t="shared" si="5"/>
        <v>557.20399999999995</v>
      </c>
      <c r="AM80" s="20">
        <f t="shared" si="6"/>
        <v>156.91399999999999</v>
      </c>
      <c r="AN80" s="21">
        <f t="shared" si="7"/>
        <v>0.71424513563414282</v>
      </c>
      <c r="AQ80" s="3">
        <f t="shared" si="8"/>
        <v>856.70100000000002</v>
      </c>
    </row>
    <row r="81" spans="1:43" ht="15" customHeight="1" x14ac:dyDescent="0.25">
      <c r="A81" s="3" t="s">
        <v>80</v>
      </c>
      <c r="B81" s="3" t="s">
        <v>94</v>
      </c>
      <c r="C81" s="3">
        <v>2013</v>
      </c>
      <c r="D81" s="3" t="s">
        <v>621</v>
      </c>
      <c r="E81" s="3" t="s">
        <v>621</v>
      </c>
      <c r="F81" s="3" t="s">
        <v>621</v>
      </c>
      <c r="G81" s="3" t="s">
        <v>621</v>
      </c>
      <c r="H81" s="3" t="s">
        <v>621</v>
      </c>
      <c r="I81" s="3" t="s">
        <v>621</v>
      </c>
      <c r="J81" s="3" t="s">
        <v>621</v>
      </c>
      <c r="K81" s="3" t="s">
        <v>621</v>
      </c>
      <c r="L81" s="3" t="s">
        <v>621</v>
      </c>
      <c r="M81" s="3" t="s">
        <v>621</v>
      </c>
      <c r="N81" s="3" t="s">
        <v>621</v>
      </c>
      <c r="O81" s="3" t="s">
        <v>621</v>
      </c>
      <c r="P81" s="3" t="s">
        <v>621</v>
      </c>
      <c r="Q81" s="3" t="s">
        <v>621</v>
      </c>
      <c r="R81" s="3" t="s">
        <v>621</v>
      </c>
      <c r="S81" s="3" t="s">
        <v>621</v>
      </c>
      <c r="T81" s="3" t="s">
        <v>621</v>
      </c>
      <c r="U81" s="3" t="s">
        <v>621</v>
      </c>
      <c r="V81" s="3" t="s">
        <v>621</v>
      </c>
      <c r="W81" s="3" t="s">
        <v>621</v>
      </c>
      <c r="X81" s="3" t="s">
        <v>621</v>
      </c>
      <c r="Y81" s="3" t="s">
        <v>621</v>
      </c>
      <c r="Z81" s="3" t="s">
        <v>621</v>
      </c>
      <c r="AA81" s="3" t="s">
        <v>621</v>
      </c>
      <c r="AB81" s="3" t="s">
        <v>621</v>
      </c>
      <c r="AC81" s="3" t="s">
        <v>621</v>
      </c>
      <c r="AD81" s="3" t="s">
        <v>621</v>
      </c>
      <c r="AE81" s="3" t="s">
        <v>621</v>
      </c>
      <c r="AF81" s="3" t="s">
        <v>621</v>
      </c>
      <c r="AG81" s="3" t="s">
        <v>621</v>
      </c>
      <c r="AJ81" s="20">
        <f t="shared" si="9"/>
        <v>0</v>
      </c>
      <c r="AL81" s="20">
        <f t="shared" si="5"/>
        <v>0</v>
      </c>
      <c r="AM81" s="20" t="str">
        <f t="shared" si="6"/>
        <v/>
      </c>
      <c r="AN81" s="21" t="str">
        <f t="shared" si="7"/>
        <v/>
      </c>
      <c r="AQ81" s="3">
        <f t="shared" si="8"/>
        <v>0</v>
      </c>
    </row>
    <row r="82" spans="1:43" ht="15" customHeight="1" x14ac:dyDescent="0.25">
      <c r="A82" s="3" t="s">
        <v>80</v>
      </c>
      <c r="B82" s="3" t="s">
        <v>95</v>
      </c>
      <c r="C82" s="3">
        <v>2013</v>
      </c>
      <c r="D82" s="3" t="s">
        <v>621</v>
      </c>
      <c r="E82" s="3" t="s">
        <v>621</v>
      </c>
      <c r="F82" s="3" t="s">
        <v>621</v>
      </c>
      <c r="G82" s="3" t="s">
        <v>621</v>
      </c>
      <c r="H82" s="3" t="s">
        <v>621</v>
      </c>
      <c r="I82" s="3" t="s">
        <v>621</v>
      </c>
      <c r="J82" s="3" t="s">
        <v>621</v>
      </c>
      <c r="K82" s="3" t="s">
        <v>621</v>
      </c>
      <c r="L82" s="3" t="s">
        <v>621</v>
      </c>
      <c r="M82" s="3" t="s">
        <v>621</v>
      </c>
      <c r="N82" s="3" t="s">
        <v>621</v>
      </c>
      <c r="O82" s="3" t="s">
        <v>621</v>
      </c>
      <c r="P82" s="3" t="s">
        <v>621</v>
      </c>
      <c r="Q82" s="3" t="s">
        <v>621</v>
      </c>
      <c r="R82" s="3" t="s">
        <v>621</v>
      </c>
      <c r="S82" s="3" t="s">
        <v>621</v>
      </c>
      <c r="T82" s="3" t="s">
        <v>621</v>
      </c>
      <c r="U82" s="3" t="s">
        <v>621</v>
      </c>
      <c r="V82" s="3" t="s">
        <v>621</v>
      </c>
      <c r="W82" s="3" t="s">
        <v>621</v>
      </c>
      <c r="X82" s="3" t="s">
        <v>621</v>
      </c>
      <c r="Y82" s="3" t="s">
        <v>621</v>
      </c>
      <c r="Z82" s="3" t="s">
        <v>621</v>
      </c>
      <c r="AA82" s="3" t="s">
        <v>621</v>
      </c>
      <c r="AB82" s="3" t="s">
        <v>621</v>
      </c>
      <c r="AC82" s="3" t="s">
        <v>621</v>
      </c>
      <c r="AD82" s="3" t="s">
        <v>621</v>
      </c>
      <c r="AE82" s="3" t="s">
        <v>621</v>
      </c>
      <c r="AF82" s="3" t="s">
        <v>621</v>
      </c>
      <c r="AG82" s="3" t="s">
        <v>621</v>
      </c>
      <c r="AJ82" s="20">
        <f t="shared" si="9"/>
        <v>0</v>
      </c>
      <c r="AL82" s="20">
        <f t="shared" si="5"/>
        <v>0</v>
      </c>
      <c r="AM82" s="20" t="str">
        <f t="shared" si="6"/>
        <v/>
      </c>
      <c r="AN82" s="21" t="str">
        <f t="shared" si="7"/>
        <v/>
      </c>
      <c r="AQ82" s="3">
        <f t="shared" si="8"/>
        <v>0</v>
      </c>
    </row>
    <row r="83" spans="1:43" ht="15" customHeight="1" x14ac:dyDescent="0.25">
      <c r="A83" s="3" t="s">
        <v>80</v>
      </c>
      <c r="B83" s="3" t="s">
        <v>96</v>
      </c>
      <c r="C83" s="3">
        <v>2013</v>
      </c>
      <c r="D83" s="3" t="s">
        <v>621</v>
      </c>
      <c r="E83" s="3" t="s">
        <v>621</v>
      </c>
      <c r="F83" s="3" t="s">
        <v>621</v>
      </c>
      <c r="G83" s="3" t="s">
        <v>621</v>
      </c>
      <c r="H83" s="3" t="s">
        <v>621</v>
      </c>
      <c r="I83" s="3" t="s">
        <v>621</v>
      </c>
      <c r="J83" s="3" t="s">
        <v>621</v>
      </c>
      <c r="K83" s="3" t="s">
        <v>621</v>
      </c>
      <c r="L83" s="3" t="s">
        <v>621</v>
      </c>
      <c r="M83" s="3" t="s">
        <v>621</v>
      </c>
      <c r="N83" s="3" t="s">
        <v>621</v>
      </c>
      <c r="O83" s="3" t="s">
        <v>621</v>
      </c>
      <c r="P83" s="3" t="s">
        <v>621</v>
      </c>
      <c r="Q83" s="3" t="s">
        <v>621</v>
      </c>
      <c r="R83" s="3" t="s">
        <v>621</v>
      </c>
      <c r="S83" s="3" t="s">
        <v>621</v>
      </c>
      <c r="T83" s="3" t="s">
        <v>621</v>
      </c>
      <c r="U83" s="3" t="s">
        <v>621</v>
      </c>
      <c r="V83" s="3" t="s">
        <v>621</v>
      </c>
      <c r="W83" s="3" t="s">
        <v>621</v>
      </c>
      <c r="X83" s="3" t="s">
        <v>621</v>
      </c>
      <c r="Y83" s="3" t="s">
        <v>621</v>
      </c>
      <c r="Z83" s="3" t="s">
        <v>621</v>
      </c>
      <c r="AA83" s="3" t="s">
        <v>621</v>
      </c>
      <c r="AB83" s="3" t="s">
        <v>621</v>
      </c>
      <c r="AC83" s="3" t="s">
        <v>621</v>
      </c>
      <c r="AD83" s="3" t="s">
        <v>621</v>
      </c>
      <c r="AE83" s="3" t="s">
        <v>621</v>
      </c>
      <c r="AF83" s="3" t="s">
        <v>621</v>
      </c>
      <c r="AG83" s="3" t="s">
        <v>621</v>
      </c>
      <c r="AJ83" s="20">
        <f t="shared" si="9"/>
        <v>0</v>
      </c>
      <c r="AL83" s="20">
        <f t="shared" si="5"/>
        <v>0</v>
      </c>
      <c r="AM83" s="20" t="str">
        <f t="shared" si="6"/>
        <v/>
      </c>
      <c r="AN83" s="21" t="str">
        <f t="shared" si="7"/>
        <v/>
      </c>
      <c r="AQ83" s="3">
        <f t="shared" si="8"/>
        <v>0</v>
      </c>
    </row>
    <row r="84" spans="1:43" ht="15" customHeight="1" x14ac:dyDescent="0.25">
      <c r="A84" s="3" t="s">
        <v>80</v>
      </c>
      <c r="B84" s="3" t="s">
        <v>97</v>
      </c>
      <c r="C84" s="3">
        <v>2013</v>
      </c>
      <c r="D84" s="3" t="s">
        <v>621</v>
      </c>
      <c r="E84" s="3" t="s">
        <v>621</v>
      </c>
      <c r="F84" s="3" t="s">
        <v>621</v>
      </c>
      <c r="G84" s="3" t="s">
        <v>621</v>
      </c>
      <c r="H84" s="3" t="s">
        <v>621</v>
      </c>
      <c r="I84" s="3" t="s">
        <v>621</v>
      </c>
      <c r="J84" s="3" t="s">
        <v>621</v>
      </c>
      <c r="K84" s="3" t="s">
        <v>621</v>
      </c>
      <c r="L84" s="3" t="s">
        <v>621</v>
      </c>
      <c r="M84" s="3" t="s">
        <v>621</v>
      </c>
      <c r="N84" s="3" t="s">
        <v>621</v>
      </c>
      <c r="O84" s="3" t="s">
        <v>621</v>
      </c>
      <c r="P84" s="3" t="s">
        <v>621</v>
      </c>
      <c r="Q84" s="3" t="s">
        <v>621</v>
      </c>
      <c r="R84" s="3" t="s">
        <v>621</v>
      </c>
      <c r="S84" s="3" t="s">
        <v>621</v>
      </c>
      <c r="T84" s="3" t="s">
        <v>621</v>
      </c>
      <c r="U84" s="3" t="s">
        <v>621</v>
      </c>
      <c r="V84" s="3" t="s">
        <v>621</v>
      </c>
      <c r="W84" s="3" t="s">
        <v>621</v>
      </c>
      <c r="X84" s="3" t="s">
        <v>621</v>
      </c>
      <c r="Y84" s="3" t="s">
        <v>621</v>
      </c>
      <c r="Z84" s="3" t="s">
        <v>621</v>
      </c>
      <c r="AA84" s="3" t="s">
        <v>621</v>
      </c>
      <c r="AB84" s="3" t="s">
        <v>621</v>
      </c>
      <c r="AC84" s="3" t="s">
        <v>621</v>
      </c>
      <c r="AD84" s="3" t="s">
        <v>621</v>
      </c>
      <c r="AE84" s="3" t="s">
        <v>621</v>
      </c>
      <c r="AF84" s="3" t="s">
        <v>621</v>
      </c>
      <c r="AG84" s="3" t="s">
        <v>621</v>
      </c>
      <c r="AJ84" s="20">
        <f t="shared" si="9"/>
        <v>0</v>
      </c>
      <c r="AL84" s="20">
        <f t="shared" si="5"/>
        <v>0</v>
      </c>
      <c r="AM84" s="20" t="str">
        <f t="shared" si="6"/>
        <v/>
      </c>
      <c r="AN84" s="21" t="str">
        <f t="shared" si="7"/>
        <v/>
      </c>
      <c r="AQ84" s="3">
        <f t="shared" si="8"/>
        <v>0</v>
      </c>
    </row>
    <row r="85" spans="1:43" ht="15" customHeight="1" x14ac:dyDescent="0.25">
      <c r="A85" s="3" t="s">
        <v>80</v>
      </c>
      <c r="B85" s="3" t="s">
        <v>98</v>
      </c>
      <c r="C85" s="3">
        <v>2013</v>
      </c>
      <c r="D85" s="3" t="s">
        <v>621</v>
      </c>
      <c r="E85" s="3" t="s">
        <v>621</v>
      </c>
      <c r="F85" s="3" t="s">
        <v>621</v>
      </c>
      <c r="G85" s="3" t="s">
        <v>621</v>
      </c>
      <c r="H85" s="3" t="s">
        <v>621</v>
      </c>
      <c r="I85" s="3" t="s">
        <v>621</v>
      </c>
      <c r="J85" s="3" t="s">
        <v>621</v>
      </c>
      <c r="K85" s="3" t="s">
        <v>621</v>
      </c>
      <c r="L85" s="3" t="s">
        <v>621</v>
      </c>
      <c r="M85" s="3" t="s">
        <v>621</v>
      </c>
      <c r="N85" s="3" t="s">
        <v>621</v>
      </c>
      <c r="O85" s="3" t="s">
        <v>621</v>
      </c>
      <c r="P85" s="3" t="s">
        <v>621</v>
      </c>
      <c r="Q85" s="3" t="s">
        <v>621</v>
      </c>
      <c r="R85" s="3" t="s">
        <v>621</v>
      </c>
      <c r="S85" s="3" t="s">
        <v>621</v>
      </c>
      <c r="T85" s="3" t="s">
        <v>621</v>
      </c>
      <c r="U85" s="3" t="s">
        <v>621</v>
      </c>
      <c r="V85" s="3" t="s">
        <v>621</v>
      </c>
      <c r="W85" s="3" t="s">
        <v>621</v>
      </c>
      <c r="X85" s="3" t="s">
        <v>621</v>
      </c>
      <c r="Y85" s="3" t="s">
        <v>621</v>
      </c>
      <c r="Z85" s="3" t="s">
        <v>621</v>
      </c>
      <c r="AA85" s="3" t="s">
        <v>621</v>
      </c>
      <c r="AB85" s="3" t="s">
        <v>621</v>
      </c>
      <c r="AC85" s="3" t="s">
        <v>621</v>
      </c>
      <c r="AD85" s="3" t="s">
        <v>621</v>
      </c>
      <c r="AE85" s="3" t="s">
        <v>621</v>
      </c>
      <c r="AF85" s="3" t="s">
        <v>621</v>
      </c>
      <c r="AG85" s="3" t="s">
        <v>621</v>
      </c>
      <c r="AJ85" s="20">
        <f t="shared" si="9"/>
        <v>0</v>
      </c>
      <c r="AL85" s="20">
        <f t="shared" si="5"/>
        <v>0</v>
      </c>
      <c r="AM85" s="20" t="str">
        <f t="shared" si="6"/>
        <v/>
      </c>
      <c r="AN85" s="21" t="str">
        <f t="shared" si="7"/>
        <v/>
      </c>
      <c r="AQ85" s="3">
        <f t="shared" si="8"/>
        <v>0</v>
      </c>
    </row>
    <row r="86" spans="1:43" ht="15" customHeight="1" x14ac:dyDescent="0.25">
      <c r="A86" s="3" t="s">
        <v>80</v>
      </c>
      <c r="B86" s="3" t="s">
        <v>99</v>
      </c>
      <c r="C86" s="3">
        <v>2013</v>
      </c>
      <c r="D86" s="3" t="s">
        <v>621</v>
      </c>
      <c r="E86" s="3" t="s">
        <v>621</v>
      </c>
      <c r="F86" s="3" t="s">
        <v>621</v>
      </c>
      <c r="G86" s="3" t="s">
        <v>621</v>
      </c>
      <c r="H86" s="3" t="s">
        <v>621</v>
      </c>
      <c r="I86" s="3" t="s">
        <v>621</v>
      </c>
      <c r="J86" s="3" t="s">
        <v>621</v>
      </c>
      <c r="K86" s="3" t="s">
        <v>621</v>
      </c>
      <c r="L86" s="3" t="s">
        <v>621</v>
      </c>
      <c r="M86" s="3" t="s">
        <v>621</v>
      </c>
      <c r="N86" s="3" t="s">
        <v>621</v>
      </c>
      <c r="O86" s="3" t="s">
        <v>621</v>
      </c>
      <c r="P86" s="3" t="s">
        <v>621</v>
      </c>
      <c r="Q86" s="3" t="s">
        <v>621</v>
      </c>
      <c r="R86" s="3" t="s">
        <v>621</v>
      </c>
      <c r="S86" s="3" t="s">
        <v>621</v>
      </c>
      <c r="T86" s="3" t="s">
        <v>621</v>
      </c>
      <c r="U86" s="3" t="s">
        <v>621</v>
      </c>
      <c r="V86" s="3" t="s">
        <v>621</v>
      </c>
      <c r="W86" s="3" t="s">
        <v>621</v>
      </c>
      <c r="X86" s="3" t="s">
        <v>621</v>
      </c>
      <c r="Y86" s="3" t="s">
        <v>621</v>
      </c>
      <c r="Z86" s="3" t="s">
        <v>621</v>
      </c>
      <c r="AA86" s="3" t="s">
        <v>621</v>
      </c>
      <c r="AB86" s="3" t="s">
        <v>621</v>
      </c>
      <c r="AC86" s="3" t="s">
        <v>621</v>
      </c>
      <c r="AD86" s="3" t="s">
        <v>621</v>
      </c>
      <c r="AE86" s="3" t="s">
        <v>621</v>
      </c>
      <c r="AF86" s="3" t="s">
        <v>621</v>
      </c>
      <c r="AG86" s="3" t="s">
        <v>621</v>
      </c>
      <c r="AJ86" s="20">
        <f t="shared" si="9"/>
        <v>0</v>
      </c>
      <c r="AL86" s="20">
        <f t="shared" si="5"/>
        <v>0</v>
      </c>
      <c r="AM86" s="20" t="str">
        <f t="shared" si="6"/>
        <v/>
      </c>
      <c r="AN86" s="21" t="str">
        <f t="shared" si="7"/>
        <v/>
      </c>
      <c r="AQ86" s="3">
        <f t="shared" si="8"/>
        <v>0</v>
      </c>
    </row>
    <row r="87" spans="1:43" ht="15" customHeight="1" x14ac:dyDescent="0.25">
      <c r="A87" s="3" t="s">
        <v>80</v>
      </c>
      <c r="B87" s="3" t="s">
        <v>100</v>
      </c>
      <c r="C87" s="3">
        <v>2013</v>
      </c>
      <c r="D87" s="3" t="s">
        <v>621</v>
      </c>
      <c r="E87" s="3" t="s">
        <v>621</v>
      </c>
      <c r="F87" s="3" t="s">
        <v>621</v>
      </c>
      <c r="G87" s="3" t="s">
        <v>621</v>
      </c>
      <c r="H87" s="3" t="s">
        <v>621</v>
      </c>
      <c r="I87" s="3" t="s">
        <v>621</v>
      </c>
      <c r="J87" s="3" t="s">
        <v>621</v>
      </c>
      <c r="K87" s="3" t="s">
        <v>621</v>
      </c>
      <c r="L87" s="3" t="s">
        <v>621</v>
      </c>
      <c r="M87" s="3" t="s">
        <v>621</v>
      </c>
      <c r="N87" s="3" t="s">
        <v>621</v>
      </c>
      <c r="O87" s="3" t="s">
        <v>621</v>
      </c>
      <c r="P87" s="3" t="s">
        <v>621</v>
      </c>
      <c r="Q87" s="3" t="s">
        <v>621</v>
      </c>
      <c r="R87" s="3" t="s">
        <v>621</v>
      </c>
      <c r="S87" s="3" t="s">
        <v>621</v>
      </c>
      <c r="T87" s="3" t="s">
        <v>621</v>
      </c>
      <c r="U87" s="3" t="s">
        <v>621</v>
      </c>
      <c r="V87" s="3" t="s">
        <v>621</v>
      </c>
      <c r="W87" s="3" t="s">
        <v>621</v>
      </c>
      <c r="X87" s="3" t="s">
        <v>621</v>
      </c>
      <c r="Y87" s="3" t="s">
        <v>621</v>
      </c>
      <c r="Z87" s="3" t="s">
        <v>621</v>
      </c>
      <c r="AA87" s="3" t="s">
        <v>621</v>
      </c>
      <c r="AB87" s="3" t="s">
        <v>621</v>
      </c>
      <c r="AC87" s="3" t="s">
        <v>621</v>
      </c>
      <c r="AD87" s="3" t="s">
        <v>621</v>
      </c>
      <c r="AE87" s="3" t="s">
        <v>621</v>
      </c>
      <c r="AF87" s="3" t="s">
        <v>621</v>
      </c>
      <c r="AG87" s="3" t="s">
        <v>621</v>
      </c>
      <c r="AJ87" s="20">
        <f t="shared" si="9"/>
        <v>0</v>
      </c>
      <c r="AL87" s="20">
        <f t="shared" si="5"/>
        <v>0</v>
      </c>
      <c r="AM87" s="20" t="str">
        <f t="shared" si="6"/>
        <v/>
      </c>
      <c r="AN87" s="21" t="str">
        <f t="shared" si="7"/>
        <v/>
      </c>
      <c r="AQ87" s="3">
        <f t="shared" si="8"/>
        <v>0</v>
      </c>
    </row>
    <row r="88" spans="1:43" ht="15" customHeight="1" x14ac:dyDescent="0.25">
      <c r="A88" s="3" t="s">
        <v>80</v>
      </c>
      <c r="B88" s="3" t="s">
        <v>101</v>
      </c>
      <c r="C88" s="3">
        <v>2013</v>
      </c>
      <c r="D88" s="3" t="s">
        <v>621</v>
      </c>
      <c r="E88" s="3" t="s">
        <v>621</v>
      </c>
      <c r="F88" s="3" t="s">
        <v>621</v>
      </c>
      <c r="G88" s="3" t="s">
        <v>621</v>
      </c>
      <c r="H88" s="3" t="s">
        <v>621</v>
      </c>
      <c r="I88" s="3" t="s">
        <v>621</v>
      </c>
      <c r="J88" s="3" t="s">
        <v>621</v>
      </c>
      <c r="K88" s="3" t="s">
        <v>621</v>
      </c>
      <c r="L88" s="3" t="s">
        <v>621</v>
      </c>
      <c r="M88" s="3" t="s">
        <v>621</v>
      </c>
      <c r="N88" s="3" t="s">
        <v>621</v>
      </c>
      <c r="O88" s="3" t="s">
        <v>621</v>
      </c>
      <c r="P88" s="3" t="s">
        <v>621</v>
      </c>
      <c r="Q88" s="3" t="s">
        <v>621</v>
      </c>
      <c r="R88" s="3" t="s">
        <v>621</v>
      </c>
      <c r="S88" s="3" t="s">
        <v>621</v>
      </c>
      <c r="T88" s="3" t="s">
        <v>621</v>
      </c>
      <c r="U88" s="3" t="s">
        <v>621</v>
      </c>
      <c r="V88" s="3" t="s">
        <v>621</v>
      </c>
      <c r="W88" s="3" t="s">
        <v>621</v>
      </c>
      <c r="X88" s="3" t="s">
        <v>621</v>
      </c>
      <c r="Y88" s="3" t="s">
        <v>621</v>
      </c>
      <c r="Z88" s="3" t="s">
        <v>621</v>
      </c>
      <c r="AA88" s="3" t="s">
        <v>621</v>
      </c>
      <c r="AB88" s="3" t="s">
        <v>621</v>
      </c>
      <c r="AC88" s="3" t="s">
        <v>621</v>
      </c>
      <c r="AD88" s="3" t="s">
        <v>621</v>
      </c>
      <c r="AE88" s="3" t="s">
        <v>621</v>
      </c>
      <c r="AF88" s="3" t="s">
        <v>621</v>
      </c>
      <c r="AG88" s="3" t="s">
        <v>621</v>
      </c>
      <c r="AJ88" s="20">
        <f t="shared" si="9"/>
        <v>0</v>
      </c>
      <c r="AL88" s="20">
        <f t="shared" si="5"/>
        <v>0</v>
      </c>
      <c r="AM88" s="20" t="str">
        <f t="shared" si="6"/>
        <v/>
      </c>
      <c r="AN88" s="21" t="str">
        <f t="shared" si="7"/>
        <v/>
      </c>
      <c r="AQ88" s="3">
        <f t="shared" si="8"/>
        <v>0</v>
      </c>
    </row>
    <row r="89" spans="1:43" ht="15" customHeight="1" x14ac:dyDescent="0.25">
      <c r="A89" s="3" t="s">
        <v>80</v>
      </c>
      <c r="B89" s="3" t="s">
        <v>102</v>
      </c>
      <c r="C89" s="3">
        <v>2013</v>
      </c>
      <c r="D89" s="3" t="s">
        <v>621</v>
      </c>
      <c r="E89" s="3" t="s">
        <v>621</v>
      </c>
      <c r="F89" s="3" t="s">
        <v>621</v>
      </c>
      <c r="G89" s="3" t="s">
        <v>621</v>
      </c>
      <c r="H89" s="3" t="s">
        <v>621</v>
      </c>
      <c r="I89" s="3" t="s">
        <v>621</v>
      </c>
      <c r="J89" s="3" t="s">
        <v>621</v>
      </c>
      <c r="K89" s="3" t="s">
        <v>621</v>
      </c>
      <c r="L89" s="3" t="s">
        <v>621</v>
      </c>
      <c r="M89" s="3" t="s">
        <v>621</v>
      </c>
      <c r="N89" s="3" t="s">
        <v>621</v>
      </c>
      <c r="O89" s="3" t="s">
        <v>621</v>
      </c>
      <c r="P89" s="3" t="s">
        <v>621</v>
      </c>
      <c r="Q89" s="3" t="s">
        <v>621</v>
      </c>
      <c r="R89" s="3" t="s">
        <v>621</v>
      </c>
      <c r="S89" s="3" t="s">
        <v>621</v>
      </c>
      <c r="T89" s="3" t="s">
        <v>621</v>
      </c>
      <c r="U89" s="3" t="s">
        <v>621</v>
      </c>
      <c r="V89" s="3" t="s">
        <v>621</v>
      </c>
      <c r="W89" s="3" t="s">
        <v>621</v>
      </c>
      <c r="X89" s="3" t="s">
        <v>621</v>
      </c>
      <c r="Y89" s="3" t="s">
        <v>621</v>
      </c>
      <c r="Z89" s="3" t="s">
        <v>621</v>
      </c>
      <c r="AA89" s="3" t="s">
        <v>621</v>
      </c>
      <c r="AB89" s="3" t="s">
        <v>621</v>
      </c>
      <c r="AC89" s="3" t="s">
        <v>621</v>
      </c>
      <c r="AD89" s="3" t="s">
        <v>621</v>
      </c>
      <c r="AE89" s="3" t="s">
        <v>621</v>
      </c>
      <c r="AF89" s="3" t="s">
        <v>621</v>
      </c>
      <c r="AG89" s="3" t="s">
        <v>621</v>
      </c>
      <c r="AJ89" s="20">
        <f t="shared" si="9"/>
        <v>0</v>
      </c>
      <c r="AL89" s="20">
        <f t="shared" si="5"/>
        <v>0</v>
      </c>
      <c r="AM89" s="20" t="str">
        <f t="shared" si="6"/>
        <v/>
      </c>
      <c r="AN89" s="21" t="str">
        <f t="shared" si="7"/>
        <v/>
      </c>
      <c r="AQ89" s="3">
        <f t="shared" si="8"/>
        <v>0</v>
      </c>
    </row>
    <row r="90" spans="1:43" ht="15" customHeight="1" x14ac:dyDescent="0.25">
      <c r="A90" s="3" t="s">
        <v>80</v>
      </c>
      <c r="B90" s="3" t="s">
        <v>103</v>
      </c>
      <c r="C90" s="3">
        <v>2013</v>
      </c>
      <c r="D90" s="3">
        <v>2252.9349999999999</v>
      </c>
      <c r="E90" s="3">
        <v>1207.71</v>
      </c>
      <c r="F90" s="3" t="s">
        <v>621</v>
      </c>
      <c r="G90" s="3" t="s">
        <v>621</v>
      </c>
      <c r="H90" s="3" t="s">
        <v>621</v>
      </c>
      <c r="I90" s="3">
        <v>3689.1619999999998</v>
      </c>
      <c r="J90" s="3" t="s">
        <v>621</v>
      </c>
      <c r="K90" s="3">
        <v>0.27900000000000003</v>
      </c>
      <c r="L90" s="3" t="s">
        <v>621</v>
      </c>
      <c r="M90" s="3">
        <v>0.74199999999999999</v>
      </c>
      <c r="N90" s="3">
        <v>1894.095</v>
      </c>
      <c r="O90" s="3" t="s">
        <v>621</v>
      </c>
      <c r="P90" s="3" t="s">
        <v>621</v>
      </c>
      <c r="Q90" s="3" t="s">
        <v>621</v>
      </c>
      <c r="R90" s="3" t="s">
        <v>621</v>
      </c>
      <c r="S90" s="3" t="s">
        <v>621</v>
      </c>
      <c r="T90" s="3" t="s">
        <v>621</v>
      </c>
      <c r="U90" s="3" t="s">
        <v>621</v>
      </c>
      <c r="V90" s="3" t="s">
        <v>621</v>
      </c>
      <c r="W90" s="3" t="s">
        <v>621</v>
      </c>
      <c r="X90" s="3" t="s">
        <v>621</v>
      </c>
      <c r="Y90" s="3" t="s">
        <v>621</v>
      </c>
      <c r="Z90" s="3" t="s">
        <v>621</v>
      </c>
      <c r="AA90" s="3" t="s">
        <v>621</v>
      </c>
      <c r="AB90" s="3" t="s">
        <v>621</v>
      </c>
      <c r="AC90" s="3" t="s">
        <v>621</v>
      </c>
      <c r="AD90" s="3" t="s">
        <v>621</v>
      </c>
      <c r="AE90" s="3">
        <v>1766.7819999999999</v>
      </c>
      <c r="AF90" s="3" t="s">
        <v>621</v>
      </c>
      <c r="AG90" s="3">
        <v>27.263999999999999</v>
      </c>
      <c r="AJ90" s="20">
        <f t="shared" si="9"/>
        <v>3689.1620000000003</v>
      </c>
      <c r="AL90" s="20">
        <f t="shared" si="5"/>
        <v>2252.9349999999999</v>
      </c>
      <c r="AM90" s="20">
        <f t="shared" si="6"/>
        <v>1207.71</v>
      </c>
      <c r="AN90" s="21">
        <f t="shared" si="7"/>
        <v>0.93805720648754376</v>
      </c>
      <c r="AQ90" s="3">
        <f t="shared" si="8"/>
        <v>3661.8980000000001</v>
      </c>
    </row>
    <row r="91" spans="1:43" ht="15" customHeight="1" x14ac:dyDescent="0.25">
      <c r="A91" s="3" t="s">
        <v>80</v>
      </c>
      <c r="B91" s="3" t="s">
        <v>104</v>
      </c>
      <c r="C91" s="3">
        <v>2013</v>
      </c>
      <c r="D91" s="3" t="s">
        <v>621</v>
      </c>
      <c r="E91" s="3" t="s">
        <v>621</v>
      </c>
      <c r="F91" s="3" t="s">
        <v>621</v>
      </c>
      <c r="G91" s="3" t="s">
        <v>621</v>
      </c>
      <c r="H91" s="3" t="s">
        <v>621</v>
      </c>
      <c r="I91" s="3" t="s">
        <v>621</v>
      </c>
      <c r="J91" s="3" t="s">
        <v>621</v>
      </c>
      <c r="K91" s="3" t="s">
        <v>621</v>
      </c>
      <c r="L91" s="3" t="s">
        <v>621</v>
      </c>
      <c r="M91" s="3" t="s">
        <v>621</v>
      </c>
      <c r="N91" s="3" t="s">
        <v>621</v>
      </c>
      <c r="O91" s="3" t="s">
        <v>621</v>
      </c>
      <c r="P91" s="3" t="s">
        <v>621</v>
      </c>
      <c r="Q91" s="3" t="s">
        <v>621</v>
      </c>
      <c r="R91" s="3" t="s">
        <v>621</v>
      </c>
      <c r="S91" s="3" t="s">
        <v>621</v>
      </c>
      <c r="T91" s="3" t="s">
        <v>621</v>
      </c>
      <c r="U91" s="3" t="s">
        <v>621</v>
      </c>
      <c r="V91" s="3" t="s">
        <v>621</v>
      </c>
      <c r="W91" s="3" t="s">
        <v>621</v>
      </c>
      <c r="X91" s="3" t="s">
        <v>621</v>
      </c>
      <c r="Y91" s="3" t="s">
        <v>621</v>
      </c>
      <c r="Z91" s="3" t="s">
        <v>621</v>
      </c>
      <c r="AA91" s="3" t="s">
        <v>621</v>
      </c>
      <c r="AB91" s="3" t="s">
        <v>621</v>
      </c>
      <c r="AC91" s="3" t="s">
        <v>621</v>
      </c>
      <c r="AD91" s="3" t="s">
        <v>621</v>
      </c>
      <c r="AE91" s="3" t="s">
        <v>621</v>
      </c>
      <c r="AF91" s="3" t="s">
        <v>621</v>
      </c>
      <c r="AG91" s="3" t="s">
        <v>621</v>
      </c>
      <c r="AJ91" s="20">
        <f t="shared" si="9"/>
        <v>0</v>
      </c>
      <c r="AL91" s="20">
        <f t="shared" si="5"/>
        <v>0</v>
      </c>
      <c r="AM91" s="20" t="str">
        <f t="shared" si="6"/>
        <v/>
      </c>
      <c r="AN91" s="21" t="str">
        <f t="shared" si="7"/>
        <v/>
      </c>
      <c r="AQ91" s="3">
        <f t="shared" si="8"/>
        <v>0</v>
      </c>
    </row>
    <row r="92" spans="1:43" ht="15" customHeight="1" x14ac:dyDescent="0.25">
      <c r="A92" s="3" t="s">
        <v>80</v>
      </c>
      <c r="B92" s="3" t="s">
        <v>105</v>
      </c>
      <c r="C92" s="3">
        <v>2013</v>
      </c>
      <c r="D92" s="3" t="s">
        <v>621</v>
      </c>
      <c r="E92" s="3" t="s">
        <v>621</v>
      </c>
      <c r="F92" s="3" t="s">
        <v>621</v>
      </c>
      <c r="G92" s="3" t="s">
        <v>621</v>
      </c>
      <c r="H92" s="3" t="s">
        <v>621</v>
      </c>
      <c r="I92" s="3" t="s">
        <v>621</v>
      </c>
      <c r="J92" s="3" t="s">
        <v>621</v>
      </c>
      <c r="K92" s="3" t="s">
        <v>621</v>
      </c>
      <c r="L92" s="3" t="s">
        <v>621</v>
      </c>
      <c r="M92" s="3" t="s">
        <v>621</v>
      </c>
      <c r="N92" s="3" t="s">
        <v>621</v>
      </c>
      <c r="O92" s="3" t="s">
        <v>621</v>
      </c>
      <c r="P92" s="3" t="s">
        <v>621</v>
      </c>
      <c r="Q92" s="3" t="s">
        <v>621</v>
      </c>
      <c r="R92" s="3" t="s">
        <v>621</v>
      </c>
      <c r="S92" s="3" t="s">
        <v>621</v>
      </c>
      <c r="T92" s="3" t="s">
        <v>621</v>
      </c>
      <c r="U92" s="3" t="s">
        <v>621</v>
      </c>
      <c r="V92" s="3" t="s">
        <v>621</v>
      </c>
      <c r="W92" s="3" t="s">
        <v>621</v>
      </c>
      <c r="X92" s="3" t="s">
        <v>621</v>
      </c>
      <c r="Y92" s="3" t="s">
        <v>621</v>
      </c>
      <c r="Z92" s="3" t="s">
        <v>621</v>
      </c>
      <c r="AA92" s="3" t="s">
        <v>621</v>
      </c>
      <c r="AB92" s="3" t="s">
        <v>621</v>
      </c>
      <c r="AC92" s="3" t="s">
        <v>621</v>
      </c>
      <c r="AD92" s="3" t="s">
        <v>621</v>
      </c>
      <c r="AE92" s="3" t="s">
        <v>621</v>
      </c>
      <c r="AF92" s="3" t="s">
        <v>621</v>
      </c>
      <c r="AG92" s="3" t="s">
        <v>621</v>
      </c>
      <c r="AJ92" s="20">
        <f t="shared" si="9"/>
        <v>0</v>
      </c>
      <c r="AL92" s="20">
        <f t="shared" si="5"/>
        <v>0</v>
      </c>
      <c r="AM92" s="20" t="str">
        <f t="shared" si="6"/>
        <v/>
      </c>
      <c r="AN92" s="21" t="str">
        <f t="shared" si="7"/>
        <v/>
      </c>
      <c r="AQ92" s="3">
        <f t="shared" si="8"/>
        <v>0</v>
      </c>
    </row>
    <row r="93" spans="1:43" ht="15" customHeight="1" x14ac:dyDescent="0.25">
      <c r="A93" s="3" t="s">
        <v>80</v>
      </c>
      <c r="B93" s="3" t="s">
        <v>106</v>
      </c>
      <c r="C93" s="3">
        <v>2013</v>
      </c>
      <c r="D93" s="3" t="s">
        <v>621</v>
      </c>
      <c r="E93" s="3" t="s">
        <v>621</v>
      </c>
      <c r="F93" s="3" t="s">
        <v>621</v>
      </c>
      <c r="G93" s="3" t="s">
        <v>621</v>
      </c>
      <c r="H93" s="3" t="s">
        <v>621</v>
      </c>
      <c r="I93" s="3" t="s">
        <v>621</v>
      </c>
      <c r="J93" s="3" t="s">
        <v>621</v>
      </c>
      <c r="K93" s="3" t="s">
        <v>621</v>
      </c>
      <c r="L93" s="3" t="s">
        <v>621</v>
      </c>
      <c r="M93" s="3" t="s">
        <v>621</v>
      </c>
      <c r="N93" s="3" t="s">
        <v>621</v>
      </c>
      <c r="O93" s="3" t="s">
        <v>621</v>
      </c>
      <c r="P93" s="3" t="s">
        <v>621</v>
      </c>
      <c r="Q93" s="3" t="s">
        <v>621</v>
      </c>
      <c r="R93" s="3" t="s">
        <v>621</v>
      </c>
      <c r="S93" s="3" t="s">
        <v>621</v>
      </c>
      <c r="T93" s="3" t="s">
        <v>621</v>
      </c>
      <c r="U93" s="3" t="s">
        <v>621</v>
      </c>
      <c r="V93" s="3" t="s">
        <v>621</v>
      </c>
      <c r="W93" s="3" t="s">
        <v>621</v>
      </c>
      <c r="X93" s="3" t="s">
        <v>621</v>
      </c>
      <c r="Y93" s="3" t="s">
        <v>621</v>
      </c>
      <c r="Z93" s="3" t="s">
        <v>621</v>
      </c>
      <c r="AA93" s="3" t="s">
        <v>621</v>
      </c>
      <c r="AB93" s="3" t="s">
        <v>621</v>
      </c>
      <c r="AC93" s="3" t="s">
        <v>621</v>
      </c>
      <c r="AD93" s="3" t="s">
        <v>621</v>
      </c>
      <c r="AE93" s="3" t="s">
        <v>621</v>
      </c>
      <c r="AF93" s="3" t="s">
        <v>621</v>
      </c>
      <c r="AG93" s="3" t="s">
        <v>621</v>
      </c>
      <c r="AJ93" s="20">
        <f t="shared" si="9"/>
        <v>0</v>
      </c>
      <c r="AL93" s="20">
        <f t="shared" si="5"/>
        <v>0</v>
      </c>
      <c r="AM93" s="20" t="str">
        <f t="shared" si="6"/>
        <v/>
      </c>
      <c r="AN93" s="21" t="str">
        <f t="shared" si="7"/>
        <v/>
      </c>
      <c r="AQ93" s="3">
        <f t="shared" si="8"/>
        <v>0</v>
      </c>
    </row>
    <row r="94" spans="1:43" ht="15" customHeight="1" x14ac:dyDescent="0.25">
      <c r="A94" s="3" t="s">
        <v>80</v>
      </c>
      <c r="B94" s="3" t="s">
        <v>107</v>
      </c>
      <c r="C94" s="3">
        <v>2013</v>
      </c>
      <c r="D94" s="3" t="s">
        <v>621</v>
      </c>
      <c r="E94" s="3" t="s">
        <v>621</v>
      </c>
      <c r="F94" s="3" t="s">
        <v>621</v>
      </c>
      <c r="G94" s="3" t="s">
        <v>621</v>
      </c>
      <c r="H94" s="3" t="s">
        <v>621</v>
      </c>
      <c r="I94" s="3" t="s">
        <v>621</v>
      </c>
      <c r="J94" s="3" t="s">
        <v>621</v>
      </c>
      <c r="K94" s="3" t="s">
        <v>621</v>
      </c>
      <c r="L94" s="3" t="s">
        <v>621</v>
      </c>
      <c r="M94" s="3" t="s">
        <v>621</v>
      </c>
      <c r="N94" s="3" t="s">
        <v>621</v>
      </c>
      <c r="O94" s="3" t="s">
        <v>621</v>
      </c>
      <c r="P94" s="3" t="s">
        <v>621</v>
      </c>
      <c r="Q94" s="3" t="s">
        <v>621</v>
      </c>
      <c r="R94" s="3" t="s">
        <v>621</v>
      </c>
      <c r="S94" s="3" t="s">
        <v>621</v>
      </c>
      <c r="T94" s="3" t="s">
        <v>621</v>
      </c>
      <c r="U94" s="3" t="s">
        <v>621</v>
      </c>
      <c r="V94" s="3" t="s">
        <v>621</v>
      </c>
      <c r="W94" s="3" t="s">
        <v>621</v>
      </c>
      <c r="X94" s="3" t="s">
        <v>621</v>
      </c>
      <c r="Y94" s="3" t="s">
        <v>621</v>
      </c>
      <c r="Z94" s="3" t="s">
        <v>621</v>
      </c>
      <c r="AA94" s="3" t="s">
        <v>621</v>
      </c>
      <c r="AB94" s="3" t="s">
        <v>621</v>
      </c>
      <c r="AC94" s="3" t="s">
        <v>621</v>
      </c>
      <c r="AD94" s="3" t="s">
        <v>621</v>
      </c>
      <c r="AE94" s="3" t="s">
        <v>621</v>
      </c>
      <c r="AF94" s="3" t="s">
        <v>621</v>
      </c>
      <c r="AG94" s="3" t="s">
        <v>621</v>
      </c>
      <c r="AJ94" s="20">
        <f t="shared" si="9"/>
        <v>0</v>
      </c>
      <c r="AL94" s="20">
        <f t="shared" si="5"/>
        <v>0</v>
      </c>
      <c r="AM94" s="20" t="str">
        <f t="shared" si="6"/>
        <v/>
      </c>
      <c r="AN94" s="21" t="str">
        <f t="shared" si="7"/>
        <v/>
      </c>
      <c r="AQ94" s="3">
        <f t="shared" si="8"/>
        <v>0</v>
      </c>
    </row>
    <row r="95" spans="1:43" ht="15" customHeight="1" x14ac:dyDescent="0.25">
      <c r="A95" s="3" t="s">
        <v>80</v>
      </c>
      <c r="B95" s="3" t="s">
        <v>108</v>
      </c>
      <c r="C95" s="3">
        <v>2013</v>
      </c>
      <c r="D95" s="3" t="s">
        <v>621</v>
      </c>
      <c r="E95" s="3" t="s">
        <v>621</v>
      </c>
      <c r="F95" s="3" t="s">
        <v>621</v>
      </c>
      <c r="G95" s="3" t="s">
        <v>621</v>
      </c>
      <c r="H95" s="3" t="s">
        <v>621</v>
      </c>
      <c r="I95" s="3" t="s">
        <v>621</v>
      </c>
      <c r="J95" s="3" t="s">
        <v>621</v>
      </c>
      <c r="K95" s="3" t="s">
        <v>621</v>
      </c>
      <c r="L95" s="3" t="s">
        <v>621</v>
      </c>
      <c r="M95" s="3" t="s">
        <v>621</v>
      </c>
      <c r="N95" s="3" t="s">
        <v>621</v>
      </c>
      <c r="O95" s="3" t="s">
        <v>621</v>
      </c>
      <c r="P95" s="3" t="s">
        <v>621</v>
      </c>
      <c r="Q95" s="3" t="s">
        <v>621</v>
      </c>
      <c r="R95" s="3" t="s">
        <v>621</v>
      </c>
      <c r="S95" s="3" t="s">
        <v>621</v>
      </c>
      <c r="T95" s="3" t="s">
        <v>621</v>
      </c>
      <c r="U95" s="3" t="s">
        <v>621</v>
      </c>
      <c r="V95" s="3" t="s">
        <v>621</v>
      </c>
      <c r="W95" s="3" t="s">
        <v>621</v>
      </c>
      <c r="X95" s="3" t="s">
        <v>621</v>
      </c>
      <c r="Y95" s="3" t="s">
        <v>621</v>
      </c>
      <c r="Z95" s="3" t="s">
        <v>621</v>
      </c>
      <c r="AA95" s="3" t="s">
        <v>621</v>
      </c>
      <c r="AB95" s="3" t="s">
        <v>621</v>
      </c>
      <c r="AC95" s="3" t="s">
        <v>621</v>
      </c>
      <c r="AD95" s="3" t="s">
        <v>621</v>
      </c>
      <c r="AE95" s="3" t="s">
        <v>621</v>
      </c>
      <c r="AF95" s="3" t="s">
        <v>621</v>
      </c>
      <c r="AG95" s="3" t="s">
        <v>621</v>
      </c>
      <c r="AJ95" s="20">
        <f t="shared" si="9"/>
        <v>0</v>
      </c>
      <c r="AL95" s="20">
        <f t="shared" si="5"/>
        <v>0</v>
      </c>
      <c r="AM95" s="20" t="str">
        <f t="shared" si="6"/>
        <v/>
      </c>
      <c r="AN95" s="21" t="str">
        <f t="shared" si="7"/>
        <v/>
      </c>
      <c r="AQ95" s="3">
        <f t="shared" si="8"/>
        <v>0</v>
      </c>
    </row>
    <row r="96" spans="1:43" ht="15" customHeight="1" x14ac:dyDescent="0.25">
      <c r="A96" s="3" t="s">
        <v>80</v>
      </c>
      <c r="B96" s="3" t="s">
        <v>109</v>
      </c>
      <c r="C96" s="3">
        <v>2013</v>
      </c>
      <c r="D96" s="3" t="s">
        <v>621</v>
      </c>
      <c r="E96" s="3" t="s">
        <v>621</v>
      </c>
      <c r="F96" s="3" t="s">
        <v>621</v>
      </c>
      <c r="G96" s="3" t="s">
        <v>621</v>
      </c>
      <c r="H96" s="3" t="s">
        <v>621</v>
      </c>
      <c r="I96" s="3" t="s">
        <v>621</v>
      </c>
      <c r="J96" s="3" t="s">
        <v>621</v>
      </c>
      <c r="K96" s="3" t="s">
        <v>621</v>
      </c>
      <c r="L96" s="3" t="s">
        <v>621</v>
      </c>
      <c r="M96" s="3" t="s">
        <v>621</v>
      </c>
      <c r="N96" s="3" t="s">
        <v>621</v>
      </c>
      <c r="O96" s="3" t="s">
        <v>621</v>
      </c>
      <c r="P96" s="3" t="s">
        <v>621</v>
      </c>
      <c r="Q96" s="3" t="s">
        <v>621</v>
      </c>
      <c r="R96" s="3" t="s">
        <v>621</v>
      </c>
      <c r="S96" s="3" t="s">
        <v>621</v>
      </c>
      <c r="T96" s="3" t="s">
        <v>621</v>
      </c>
      <c r="U96" s="3" t="s">
        <v>621</v>
      </c>
      <c r="V96" s="3" t="s">
        <v>621</v>
      </c>
      <c r="W96" s="3" t="s">
        <v>621</v>
      </c>
      <c r="X96" s="3" t="s">
        <v>621</v>
      </c>
      <c r="Y96" s="3" t="s">
        <v>621</v>
      </c>
      <c r="Z96" s="3" t="s">
        <v>621</v>
      </c>
      <c r="AA96" s="3" t="s">
        <v>621</v>
      </c>
      <c r="AB96" s="3" t="s">
        <v>621</v>
      </c>
      <c r="AC96" s="3" t="s">
        <v>621</v>
      </c>
      <c r="AD96" s="3" t="s">
        <v>621</v>
      </c>
      <c r="AE96" s="3" t="s">
        <v>621</v>
      </c>
      <c r="AF96" s="3" t="s">
        <v>621</v>
      </c>
      <c r="AG96" s="3" t="s">
        <v>621</v>
      </c>
      <c r="AJ96" s="20">
        <f t="shared" si="9"/>
        <v>0</v>
      </c>
      <c r="AL96" s="20">
        <f t="shared" si="5"/>
        <v>0</v>
      </c>
      <c r="AM96" s="20" t="str">
        <f t="shared" si="6"/>
        <v/>
      </c>
      <c r="AN96" s="21" t="str">
        <f t="shared" si="7"/>
        <v/>
      </c>
      <c r="AQ96" s="3">
        <f t="shared" si="8"/>
        <v>0</v>
      </c>
    </row>
    <row r="97" spans="1:43" ht="15" customHeight="1" x14ac:dyDescent="0.25">
      <c r="A97" s="3" t="s">
        <v>80</v>
      </c>
      <c r="B97" s="3" t="s">
        <v>110</v>
      </c>
      <c r="C97" s="3">
        <v>2013</v>
      </c>
      <c r="D97" s="3">
        <v>1013</v>
      </c>
      <c r="E97" s="3">
        <v>379</v>
      </c>
      <c r="F97" s="3" t="s">
        <v>621</v>
      </c>
      <c r="G97" s="3" t="s">
        <v>621</v>
      </c>
      <c r="H97" s="3" t="s">
        <v>621</v>
      </c>
      <c r="I97" s="3">
        <v>1622</v>
      </c>
      <c r="J97" s="3">
        <v>128</v>
      </c>
      <c r="K97" s="3">
        <v>25</v>
      </c>
      <c r="L97" s="3" t="s">
        <v>621</v>
      </c>
      <c r="M97" s="3" t="s">
        <v>621</v>
      </c>
      <c r="N97" s="3" t="s">
        <v>621</v>
      </c>
      <c r="O97" s="3" t="s">
        <v>621</v>
      </c>
      <c r="P97" s="3">
        <v>103</v>
      </c>
      <c r="Q97" s="3" t="s">
        <v>621</v>
      </c>
      <c r="R97" s="3" t="s">
        <v>621</v>
      </c>
      <c r="S97" s="3" t="s">
        <v>621</v>
      </c>
      <c r="T97" s="3" t="s">
        <v>621</v>
      </c>
      <c r="U97" s="3" t="s">
        <v>621</v>
      </c>
      <c r="V97" s="3" t="s">
        <v>621</v>
      </c>
      <c r="W97" s="3" t="s">
        <v>621</v>
      </c>
      <c r="X97" s="3" t="s">
        <v>621</v>
      </c>
      <c r="Y97" s="3" t="s">
        <v>621</v>
      </c>
      <c r="Z97" s="3">
        <v>112</v>
      </c>
      <c r="AA97" s="3" t="s">
        <v>621</v>
      </c>
      <c r="AB97" s="3" t="s">
        <v>621</v>
      </c>
      <c r="AC97" s="3" t="s">
        <v>621</v>
      </c>
      <c r="AD97" s="3" t="s">
        <v>621</v>
      </c>
      <c r="AE97" s="3">
        <v>1254</v>
      </c>
      <c r="AF97" s="3" t="s">
        <v>621</v>
      </c>
      <c r="AG97" s="3" t="s">
        <v>621</v>
      </c>
      <c r="AJ97" s="20">
        <f t="shared" si="9"/>
        <v>1622</v>
      </c>
      <c r="AL97" s="20">
        <f t="shared" si="5"/>
        <v>1013</v>
      </c>
      <c r="AM97" s="20">
        <f t="shared" si="6"/>
        <v>379</v>
      </c>
      <c r="AN97" s="21">
        <f t="shared" si="7"/>
        <v>0.85819975339087551</v>
      </c>
      <c r="AQ97" s="3">
        <f t="shared" si="8"/>
        <v>1622</v>
      </c>
    </row>
    <row r="98" spans="1:43" ht="15" customHeight="1" x14ac:dyDescent="0.25">
      <c r="A98" s="3" t="s">
        <v>80</v>
      </c>
      <c r="B98" s="3" t="s">
        <v>111</v>
      </c>
      <c r="C98" s="3">
        <v>2013</v>
      </c>
      <c r="D98" s="3" t="s">
        <v>621</v>
      </c>
      <c r="E98" s="3" t="s">
        <v>621</v>
      </c>
      <c r="F98" s="3" t="s">
        <v>621</v>
      </c>
      <c r="G98" s="3" t="s">
        <v>621</v>
      </c>
      <c r="H98" s="3" t="s">
        <v>621</v>
      </c>
      <c r="I98" s="3" t="s">
        <v>621</v>
      </c>
      <c r="J98" s="3" t="s">
        <v>621</v>
      </c>
      <c r="K98" s="3" t="s">
        <v>621</v>
      </c>
      <c r="L98" s="3" t="s">
        <v>621</v>
      </c>
      <c r="M98" s="3" t="s">
        <v>621</v>
      </c>
      <c r="N98" s="3" t="s">
        <v>621</v>
      </c>
      <c r="O98" s="3" t="s">
        <v>621</v>
      </c>
      <c r="P98" s="3" t="s">
        <v>621</v>
      </c>
      <c r="Q98" s="3" t="s">
        <v>621</v>
      </c>
      <c r="R98" s="3" t="s">
        <v>621</v>
      </c>
      <c r="S98" s="3" t="s">
        <v>621</v>
      </c>
      <c r="T98" s="3" t="s">
        <v>621</v>
      </c>
      <c r="U98" s="3" t="s">
        <v>621</v>
      </c>
      <c r="V98" s="3" t="s">
        <v>621</v>
      </c>
      <c r="W98" s="3" t="s">
        <v>621</v>
      </c>
      <c r="X98" s="3" t="s">
        <v>621</v>
      </c>
      <c r="Y98" s="3" t="s">
        <v>621</v>
      </c>
      <c r="Z98" s="3" t="s">
        <v>621</v>
      </c>
      <c r="AA98" s="3" t="s">
        <v>621</v>
      </c>
      <c r="AB98" s="3" t="s">
        <v>621</v>
      </c>
      <c r="AC98" s="3" t="s">
        <v>621</v>
      </c>
      <c r="AD98" s="3" t="s">
        <v>621</v>
      </c>
      <c r="AE98" s="3" t="s">
        <v>621</v>
      </c>
      <c r="AF98" s="3" t="s">
        <v>621</v>
      </c>
      <c r="AG98" s="3" t="s">
        <v>621</v>
      </c>
      <c r="AJ98" s="20">
        <f t="shared" si="9"/>
        <v>0</v>
      </c>
      <c r="AL98" s="20">
        <f t="shared" si="5"/>
        <v>0</v>
      </c>
      <c r="AM98" s="20" t="str">
        <f t="shared" si="6"/>
        <v/>
      </c>
      <c r="AN98" s="21" t="str">
        <f t="shared" si="7"/>
        <v/>
      </c>
      <c r="AQ98" s="3">
        <f t="shared" si="8"/>
        <v>0</v>
      </c>
    </row>
    <row r="99" spans="1:43" ht="15" customHeight="1" x14ac:dyDescent="0.25">
      <c r="A99" s="3" t="s">
        <v>80</v>
      </c>
      <c r="B99" s="3" t="s">
        <v>112</v>
      </c>
      <c r="C99" s="3">
        <v>2013</v>
      </c>
      <c r="D99" s="3" t="s">
        <v>621</v>
      </c>
      <c r="E99" s="3" t="s">
        <v>621</v>
      </c>
      <c r="F99" s="3" t="s">
        <v>621</v>
      </c>
      <c r="G99" s="3" t="s">
        <v>621</v>
      </c>
      <c r="H99" s="3" t="s">
        <v>621</v>
      </c>
      <c r="I99" s="3" t="s">
        <v>621</v>
      </c>
      <c r="J99" s="3" t="s">
        <v>621</v>
      </c>
      <c r="K99" s="3" t="s">
        <v>621</v>
      </c>
      <c r="L99" s="3" t="s">
        <v>621</v>
      </c>
      <c r="M99" s="3" t="s">
        <v>621</v>
      </c>
      <c r="N99" s="3" t="s">
        <v>621</v>
      </c>
      <c r="O99" s="3" t="s">
        <v>621</v>
      </c>
      <c r="P99" s="3" t="s">
        <v>621</v>
      </c>
      <c r="Q99" s="3" t="s">
        <v>621</v>
      </c>
      <c r="R99" s="3" t="s">
        <v>621</v>
      </c>
      <c r="S99" s="3" t="s">
        <v>621</v>
      </c>
      <c r="T99" s="3" t="s">
        <v>621</v>
      </c>
      <c r="U99" s="3" t="s">
        <v>621</v>
      </c>
      <c r="V99" s="3" t="s">
        <v>621</v>
      </c>
      <c r="W99" s="3" t="s">
        <v>621</v>
      </c>
      <c r="X99" s="3" t="s">
        <v>621</v>
      </c>
      <c r="Y99" s="3" t="s">
        <v>621</v>
      </c>
      <c r="Z99" s="3" t="s">
        <v>621</v>
      </c>
      <c r="AA99" s="3" t="s">
        <v>621</v>
      </c>
      <c r="AB99" s="3" t="s">
        <v>621</v>
      </c>
      <c r="AC99" s="3" t="s">
        <v>621</v>
      </c>
      <c r="AD99" s="3" t="s">
        <v>621</v>
      </c>
      <c r="AE99" s="3" t="s">
        <v>621</v>
      </c>
      <c r="AF99" s="3" t="s">
        <v>621</v>
      </c>
      <c r="AG99" s="3" t="s">
        <v>621</v>
      </c>
      <c r="AJ99" s="20">
        <f t="shared" si="9"/>
        <v>0</v>
      </c>
      <c r="AL99" s="20">
        <f t="shared" si="5"/>
        <v>0</v>
      </c>
      <c r="AM99" s="20" t="str">
        <f t="shared" si="6"/>
        <v/>
      </c>
      <c r="AN99" s="21" t="str">
        <f t="shared" si="7"/>
        <v/>
      </c>
      <c r="AQ99" s="3">
        <f t="shared" si="8"/>
        <v>0</v>
      </c>
    </row>
    <row r="100" spans="1:43" ht="15" customHeight="1" x14ac:dyDescent="0.25">
      <c r="A100" s="3" t="s">
        <v>80</v>
      </c>
      <c r="B100" s="3" t="s">
        <v>113</v>
      </c>
      <c r="C100" s="3">
        <v>2013</v>
      </c>
      <c r="D100" s="3" t="s">
        <v>621</v>
      </c>
      <c r="E100" s="3" t="s">
        <v>621</v>
      </c>
      <c r="F100" s="3" t="s">
        <v>621</v>
      </c>
      <c r="G100" s="3" t="s">
        <v>621</v>
      </c>
      <c r="H100" s="3" t="s">
        <v>621</v>
      </c>
      <c r="I100" s="3" t="s">
        <v>621</v>
      </c>
      <c r="J100" s="3" t="s">
        <v>621</v>
      </c>
      <c r="K100" s="3" t="s">
        <v>621</v>
      </c>
      <c r="L100" s="3" t="s">
        <v>621</v>
      </c>
      <c r="M100" s="3" t="s">
        <v>621</v>
      </c>
      <c r="N100" s="3" t="s">
        <v>621</v>
      </c>
      <c r="O100" s="3" t="s">
        <v>621</v>
      </c>
      <c r="P100" s="3" t="s">
        <v>621</v>
      </c>
      <c r="Q100" s="3" t="s">
        <v>621</v>
      </c>
      <c r="R100" s="3" t="s">
        <v>621</v>
      </c>
      <c r="S100" s="3" t="s">
        <v>621</v>
      </c>
      <c r="T100" s="3" t="s">
        <v>621</v>
      </c>
      <c r="U100" s="3" t="s">
        <v>621</v>
      </c>
      <c r="V100" s="3" t="s">
        <v>621</v>
      </c>
      <c r="W100" s="3" t="s">
        <v>621</v>
      </c>
      <c r="X100" s="3" t="s">
        <v>621</v>
      </c>
      <c r="Y100" s="3" t="s">
        <v>621</v>
      </c>
      <c r="Z100" s="3" t="s">
        <v>621</v>
      </c>
      <c r="AA100" s="3" t="s">
        <v>621</v>
      </c>
      <c r="AB100" s="3" t="s">
        <v>621</v>
      </c>
      <c r="AC100" s="3" t="s">
        <v>621</v>
      </c>
      <c r="AD100" s="3" t="s">
        <v>621</v>
      </c>
      <c r="AE100" s="3" t="s">
        <v>621</v>
      </c>
      <c r="AF100" s="3" t="s">
        <v>621</v>
      </c>
      <c r="AG100" s="3" t="s">
        <v>621</v>
      </c>
      <c r="AJ100" s="20">
        <f t="shared" si="9"/>
        <v>0</v>
      </c>
      <c r="AL100" s="20">
        <f t="shared" si="5"/>
        <v>0</v>
      </c>
      <c r="AM100" s="20" t="str">
        <f t="shared" si="6"/>
        <v/>
      </c>
      <c r="AN100" s="21" t="str">
        <f t="shared" si="7"/>
        <v/>
      </c>
      <c r="AQ100" s="3">
        <f t="shared" si="8"/>
        <v>0</v>
      </c>
    </row>
    <row r="101" spans="1:43" ht="15" customHeight="1" x14ac:dyDescent="0.25">
      <c r="A101" s="3" t="s">
        <v>80</v>
      </c>
      <c r="B101" s="3" t="s">
        <v>114</v>
      </c>
      <c r="C101" s="3">
        <v>2013</v>
      </c>
      <c r="D101" s="3" t="s">
        <v>621</v>
      </c>
      <c r="E101" s="3" t="s">
        <v>621</v>
      </c>
      <c r="F101" s="3" t="s">
        <v>621</v>
      </c>
      <c r="G101" s="3" t="s">
        <v>621</v>
      </c>
      <c r="H101" s="3" t="s">
        <v>621</v>
      </c>
      <c r="I101" s="3" t="s">
        <v>621</v>
      </c>
      <c r="J101" s="3" t="s">
        <v>621</v>
      </c>
      <c r="K101" s="3" t="s">
        <v>621</v>
      </c>
      <c r="L101" s="3" t="s">
        <v>621</v>
      </c>
      <c r="M101" s="3" t="s">
        <v>621</v>
      </c>
      <c r="N101" s="3" t="s">
        <v>621</v>
      </c>
      <c r="O101" s="3" t="s">
        <v>621</v>
      </c>
      <c r="P101" s="3" t="s">
        <v>621</v>
      </c>
      <c r="Q101" s="3" t="s">
        <v>621</v>
      </c>
      <c r="R101" s="3" t="s">
        <v>621</v>
      </c>
      <c r="S101" s="3" t="s">
        <v>621</v>
      </c>
      <c r="T101" s="3" t="s">
        <v>621</v>
      </c>
      <c r="U101" s="3" t="s">
        <v>621</v>
      </c>
      <c r="V101" s="3" t="s">
        <v>621</v>
      </c>
      <c r="W101" s="3" t="s">
        <v>621</v>
      </c>
      <c r="X101" s="3" t="s">
        <v>621</v>
      </c>
      <c r="Y101" s="3" t="s">
        <v>621</v>
      </c>
      <c r="Z101" s="3" t="s">
        <v>621</v>
      </c>
      <c r="AA101" s="3" t="s">
        <v>621</v>
      </c>
      <c r="AB101" s="3" t="s">
        <v>621</v>
      </c>
      <c r="AC101" s="3" t="s">
        <v>621</v>
      </c>
      <c r="AD101" s="3" t="s">
        <v>621</v>
      </c>
      <c r="AE101" s="3" t="s">
        <v>621</v>
      </c>
      <c r="AF101" s="3" t="s">
        <v>621</v>
      </c>
      <c r="AG101" s="3" t="s">
        <v>621</v>
      </c>
      <c r="AJ101" s="20">
        <f t="shared" si="9"/>
        <v>0</v>
      </c>
      <c r="AL101" s="20">
        <f t="shared" si="5"/>
        <v>0</v>
      </c>
      <c r="AM101" s="20" t="str">
        <f t="shared" si="6"/>
        <v/>
      </c>
      <c r="AN101" s="21" t="str">
        <f t="shared" si="7"/>
        <v/>
      </c>
      <c r="AQ101" s="3">
        <f t="shared" si="8"/>
        <v>0</v>
      </c>
    </row>
    <row r="102" spans="1:43" ht="15" customHeight="1" x14ac:dyDescent="0.25">
      <c r="A102" s="3" t="s">
        <v>80</v>
      </c>
      <c r="B102" s="3" t="s">
        <v>115</v>
      </c>
      <c r="C102" s="3">
        <v>2013</v>
      </c>
      <c r="D102" s="3" t="s">
        <v>621</v>
      </c>
      <c r="E102" s="3" t="s">
        <v>621</v>
      </c>
      <c r="F102" s="3" t="s">
        <v>621</v>
      </c>
      <c r="G102" s="3" t="s">
        <v>621</v>
      </c>
      <c r="H102" s="3" t="s">
        <v>621</v>
      </c>
      <c r="I102" s="3" t="s">
        <v>621</v>
      </c>
      <c r="J102" s="3" t="s">
        <v>621</v>
      </c>
      <c r="K102" s="3" t="s">
        <v>621</v>
      </c>
      <c r="L102" s="3" t="s">
        <v>621</v>
      </c>
      <c r="M102" s="3" t="s">
        <v>621</v>
      </c>
      <c r="N102" s="3" t="s">
        <v>621</v>
      </c>
      <c r="O102" s="3" t="s">
        <v>621</v>
      </c>
      <c r="P102" s="3" t="s">
        <v>621</v>
      </c>
      <c r="Q102" s="3" t="s">
        <v>621</v>
      </c>
      <c r="R102" s="3" t="s">
        <v>621</v>
      </c>
      <c r="S102" s="3" t="s">
        <v>621</v>
      </c>
      <c r="T102" s="3" t="s">
        <v>621</v>
      </c>
      <c r="U102" s="3" t="s">
        <v>621</v>
      </c>
      <c r="V102" s="3" t="s">
        <v>621</v>
      </c>
      <c r="W102" s="3" t="s">
        <v>621</v>
      </c>
      <c r="X102" s="3" t="s">
        <v>621</v>
      </c>
      <c r="Y102" s="3" t="s">
        <v>621</v>
      </c>
      <c r="Z102" s="3" t="s">
        <v>621</v>
      </c>
      <c r="AA102" s="3" t="s">
        <v>621</v>
      </c>
      <c r="AB102" s="3" t="s">
        <v>621</v>
      </c>
      <c r="AC102" s="3" t="s">
        <v>621</v>
      </c>
      <c r="AD102" s="3" t="s">
        <v>621</v>
      </c>
      <c r="AE102" s="3" t="s">
        <v>621</v>
      </c>
      <c r="AF102" s="3" t="s">
        <v>621</v>
      </c>
      <c r="AG102" s="3" t="s">
        <v>621</v>
      </c>
      <c r="AJ102" s="20">
        <f t="shared" si="9"/>
        <v>0</v>
      </c>
      <c r="AL102" s="20">
        <f t="shared" si="5"/>
        <v>0</v>
      </c>
      <c r="AM102" s="20" t="str">
        <f t="shared" si="6"/>
        <v/>
      </c>
      <c r="AN102" s="21" t="str">
        <f t="shared" si="7"/>
        <v/>
      </c>
      <c r="AQ102" s="3">
        <f t="shared" si="8"/>
        <v>0</v>
      </c>
    </row>
    <row r="103" spans="1:43" ht="15" customHeight="1" x14ac:dyDescent="0.25">
      <c r="A103" s="3" t="s">
        <v>80</v>
      </c>
      <c r="B103" s="3" t="s">
        <v>116</v>
      </c>
      <c r="C103" s="3">
        <v>2013</v>
      </c>
      <c r="D103" s="3" t="s">
        <v>621</v>
      </c>
      <c r="E103" s="3" t="s">
        <v>621</v>
      </c>
      <c r="F103" s="3" t="s">
        <v>621</v>
      </c>
      <c r="G103" s="3" t="s">
        <v>621</v>
      </c>
      <c r="H103" s="3" t="s">
        <v>621</v>
      </c>
      <c r="I103" s="3" t="s">
        <v>621</v>
      </c>
      <c r="J103" s="3" t="s">
        <v>621</v>
      </c>
      <c r="K103" s="3" t="s">
        <v>621</v>
      </c>
      <c r="L103" s="3" t="s">
        <v>621</v>
      </c>
      <c r="M103" s="3" t="s">
        <v>621</v>
      </c>
      <c r="N103" s="3" t="s">
        <v>621</v>
      </c>
      <c r="O103" s="3" t="s">
        <v>621</v>
      </c>
      <c r="P103" s="3" t="s">
        <v>621</v>
      </c>
      <c r="Q103" s="3" t="s">
        <v>621</v>
      </c>
      <c r="R103" s="3" t="s">
        <v>621</v>
      </c>
      <c r="S103" s="3" t="s">
        <v>621</v>
      </c>
      <c r="T103" s="3" t="s">
        <v>621</v>
      </c>
      <c r="U103" s="3" t="s">
        <v>621</v>
      </c>
      <c r="V103" s="3" t="s">
        <v>621</v>
      </c>
      <c r="W103" s="3" t="s">
        <v>621</v>
      </c>
      <c r="X103" s="3" t="s">
        <v>621</v>
      </c>
      <c r="Y103" s="3" t="s">
        <v>621</v>
      </c>
      <c r="Z103" s="3" t="s">
        <v>621</v>
      </c>
      <c r="AA103" s="3" t="s">
        <v>621</v>
      </c>
      <c r="AB103" s="3" t="s">
        <v>621</v>
      </c>
      <c r="AC103" s="3" t="s">
        <v>621</v>
      </c>
      <c r="AD103" s="3" t="s">
        <v>621</v>
      </c>
      <c r="AE103" s="3" t="s">
        <v>621</v>
      </c>
      <c r="AF103" s="3" t="s">
        <v>621</v>
      </c>
      <c r="AG103" s="3" t="s">
        <v>621</v>
      </c>
      <c r="AJ103" s="20">
        <f t="shared" si="9"/>
        <v>0</v>
      </c>
      <c r="AL103" s="20">
        <f t="shared" si="5"/>
        <v>0</v>
      </c>
      <c r="AM103" s="20" t="str">
        <f t="shared" si="6"/>
        <v/>
      </c>
      <c r="AN103" s="21" t="str">
        <f t="shared" si="7"/>
        <v/>
      </c>
      <c r="AQ103" s="3">
        <f t="shared" si="8"/>
        <v>0</v>
      </c>
    </row>
    <row r="104" spans="1:43" ht="15" customHeight="1" x14ac:dyDescent="0.25">
      <c r="A104" s="3" t="s">
        <v>80</v>
      </c>
      <c r="B104" s="3" t="s">
        <v>117</v>
      </c>
      <c r="C104" s="3">
        <v>2013</v>
      </c>
      <c r="D104" s="3" t="s">
        <v>621</v>
      </c>
      <c r="E104" s="3" t="s">
        <v>621</v>
      </c>
      <c r="F104" s="3" t="s">
        <v>621</v>
      </c>
      <c r="G104" s="3" t="s">
        <v>621</v>
      </c>
      <c r="H104" s="3" t="s">
        <v>621</v>
      </c>
      <c r="I104" s="3" t="s">
        <v>621</v>
      </c>
      <c r="J104" s="3" t="s">
        <v>621</v>
      </c>
      <c r="K104" s="3" t="s">
        <v>621</v>
      </c>
      <c r="L104" s="3" t="s">
        <v>621</v>
      </c>
      <c r="M104" s="3" t="s">
        <v>621</v>
      </c>
      <c r="N104" s="3" t="s">
        <v>621</v>
      </c>
      <c r="O104" s="3" t="s">
        <v>621</v>
      </c>
      <c r="P104" s="3" t="s">
        <v>621</v>
      </c>
      <c r="Q104" s="3" t="s">
        <v>621</v>
      </c>
      <c r="R104" s="3" t="s">
        <v>621</v>
      </c>
      <c r="S104" s="3" t="s">
        <v>621</v>
      </c>
      <c r="T104" s="3" t="s">
        <v>621</v>
      </c>
      <c r="U104" s="3" t="s">
        <v>621</v>
      </c>
      <c r="V104" s="3" t="s">
        <v>621</v>
      </c>
      <c r="W104" s="3" t="s">
        <v>621</v>
      </c>
      <c r="X104" s="3" t="s">
        <v>621</v>
      </c>
      <c r="Y104" s="3" t="s">
        <v>621</v>
      </c>
      <c r="Z104" s="3" t="s">
        <v>621</v>
      </c>
      <c r="AA104" s="3" t="s">
        <v>621</v>
      </c>
      <c r="AB104" s="3" t="s">
        <v>621</v>
      </c>
      <c r="AC104" s="3" t="s">
        <v>621</v>
      </c>
      <c r="AD104" s="3" t="s">
        <v>621</v>
      </c>
      <c r="AE104" s="3" t="s">
        <v>621</v>
      </c>
      <c r="AF104" s="3" t="s">
        <v>621</v>
      </c>
      <c r="AG104" s="3" t="s">
        <v>621</v>
      </c>
      <c r="AJ104" s="20">
        <f t="shared" si="9"/>
        <v>0</v>
      </c>
      <c r="AL104" s="20">
        <f t="shared" si="5"/>
        <v>0</v>
      </c>
      <c r="AM104" s="20" t="str">
        <f t="shared" si="6"/>
        <v/>
      </c>
      <c r="AN104" s="21" t="str">
        <f t="shared" si="7"/>
        <v/>
      </c>
      <c r="AQ104" s="3">
        <f t="shared" si="8"/>
        <v>0</v>
      </c>
    </row>
    <row r="105" spans="1:43" ht="15" customHeight="1" x14ac:dyDescent="0.25">
      <c r="A105" s="3" t="s">
        <v>80</v>
      </c>
      <c r="B105" s="3" t="s">
        <v>118</v>
      </c>
      <c r="C105" s="3">
        <v>2013</v>
      </c>
      <c r="D105" s="3" t="s">
        <v>621</v>
      </c>
      <c r="E105" s="3" t="s">
        <v>621</v>
      </c>
      <c r="F105" s="3" t="s">
        <v>621</v>
      </c>
      <c r="G105" s="3" t="s">
        <v>621</v>
      </c>
      <c r="H105" s="3" t="s">
        <v>621</v>
      </c>
      <c r="I105" s="3" t="s">
        <v>621</v>
      </c>
      <c r="J105" s="3" t="s">
        <v>621</v>
      </c>
      <c r="K105" s="3" t="s">
        <v>621</v>
      </c>
      <c r="L105" s="3" t="s">
        <v>621</v>
      </c>
      <c r="M105" s="3" t="s">
        <v>621</v>
      </c>
      <c r="N105" s="3" t="s">
        <v>621</v>
      </c>
      <c r="O105" s="3" t="s">
        <v>621</v>
      </c>
      <c r="P105" s="3" t="s">
        <v>621</v>
      </c>
      <c r="Q105" s="3" t="s">
        <v>621</v>
      </c>
      <c r="R105" s="3" t="s">
        <v>621</v>
      </c>
      <c r="S105" s="3" t="s">
        <v>621</v>
      </c>
      <c r="T105" s="3" t="s">
        <v>621</v>
      </c>
      <c r="U105" s="3" t="s">
        <v>621</v>
      </c>
      <c r="V105" s="3" t="s">
        <v>621</v>
      </c>
      <c r="W105" s="3" t="s">
        <v>621</v>
      </c>
      <c r="X105" s="3" t="s">
        <v>621</v>
      </c>
      <c r="Y105" s="3" t="s">
        <v>621</v>
      </c>
      <c r="Z105" s="3" t="s">
        <v>621</v>
      </c>
      <c r="AA105" s="3" t="s">
        <v>621</v>
      </c>
      <c r="AB105" s="3" t="s">
        <v>621</v>
      </c>
      <c r="AC105" s="3" t="s">
        <v>621</v>
      </c>
      <c r="AD105" s="3" t="s">
        <v>621</v>
      </c>
      <c r="AE105" s="3" t="s">
        <v>621</v>
      </c>
      <c r="AF105" s="3" t="s">
        <v>621</v>
      </c>
      <c r="AG105" s="3" t="s">
        <v>621</v>
      </c>
      <c r="AJ105" s="20">
        <f t="shared" si="9"/>
        <v>0</v>
      </c>
      <c r="AL105" s="20">
        <f t="shared" si="5"/>
        <v>0</v>
      </c>
      <c r="AM105" s="20" t="str">
        <f t="shared" si="6"/>
        <v/>
      </c>
      <c r="AN105" s="21" t="str">
        <f t="shared" si="7"/>
        <v/>
      </c>
      <c r="AQ105" s="3">
        <f t="shared" si="8"/>
        <v>0</v>
      </c>
    </row>
    <row r="106" spans="1:43" ht="15" customHeight="1" x14ac:dyDescent="0.25">
      <c r="A106" s="3" t="s">
        <v>80</v>
      </c>
      <c r="B106" s="3" t="s">
        <v>119</v>
      </c>
      <c r="C106" s="3">
        <v>2013</v>
      </c>
      <c r="D106" s="3" t="s">
        <v>621</v>
      </c>
      <c r="E106" s="3" t="s">
        <v>621</v>
      </c>
      <c r="F106" s="3" t="s">
        <v>621</v>
      </c>
      <c r="G106" s="3" t="s">
        <v>621</v>
      </c>
      <c r="H106" s="3" t="s">
        <v>621</v>
      </c>
      <c r="I106" s="3" t="s">
        <v>621</v>
      </c>
      <c r="J106" s="3" t="s">
        <v>621</v>
      </c>
      <c r="K106" s="3" t="s">
        <v>621</v>
      </c>
      <c r="L106" s="3" t="s">
        <v>621</v>
      </c>
      <c r="M106" s="3" t="s">
        <v>621</v>
      </c>
      <c r="N106" s="3" t="s">
        <v>621</v>
      </c>
      <c r="O106" s="3" t="s">
        <v>621</v>
      </c>
      <c r="P106" s="3" t="s">
        <v>621</v>
      </c>
      <c r="Q106" s="3" t="s">
        <v>621</v>
      </c>
      <c r="R106" s="3" t="s">
        <v>621</v>
      </c>
      <c r="S106" s="3" t="s">
        <v>621</v>
      </c>
      <c r="T106" s="3" t="s">
        <v>621</v>
      </c>
      <c r="U106" s="3" t="s">
        <v>621</v>
      </c>
      <c r="V106" s="3" t="s">
        <v>621</v>
      </c>
      <c r="W106" s="3" t="s">
        <v>621</v>
      </c>
      <c r="X106" s="3" t="s">
        <v>621</v>
      </c>
      <c r="Y106" s="3" t="s">
        <v>621</v>
      </c>
      <c r="Z106" s="3" t="s">
        <v>621</v>
      </c>
      <c r="AA106" s="3" t="s">
        <v>621</v>
      </c>
      <c r="AB106" s="3" t="s">
        <v>621</v>
      </c>
      <c r="AC106" s="3" t="s">
        <v>621</v>
      </c>
      <c r="AD106" s="3" t="s">
        <v>621</v>
      </c>
      <c r="AE106" s="3" t="s">
        <v>621</v>
      </c>
      <c r="AF106" s="3" t="s">
        <v>621</v>
      </c>
      <c r="AG106" s="3" t="s">
        <v>621</v>
      </c>
      <c r="AJ106" s="20">
        <f t="shared" si="9"/>
        <v>0</v>
      </c>
      <c r="AL106" s="20">
        <f t="shared" si="5"/>
        <v>0</v>
      </c>
      <c r="AM106" s="20" t="str">
        <f t="shared" si="6"/>
        <v/>
      </c>
      <c r="AN106" s="21" t="str">
        <f t="shared" si="7"/>
        <v/>
      </c>
      <c r="AQ106" s="3">
        <f t="shared" si="8"/>
        <v>0</v>
      </c>
    </row>
    <row r="107" spans="1:43" ht="15" customHeight="1" x14ac:dyDescent="0.25">
      <c r="A107" s="3" t="s">
        <v>80</v>
      </c>
      <c r="B107" s="3" t="s">
        <v>120</v>
      </c>
      <c r="C107" s="3">
        <v>2013</v>
      </c>
      <c r="D107" s="3" t="s">
        <v>621</v>
      </c>
      <c r="E107" s="3" t="s">
        <v>621</v>
      </c>
      <c r="F107" s="3" t="s">
        <v>621</v>
      </c>
      <c r="G107" s="3" t="s">
        <v>621</v>
      </c>
      <c r="H107" s="3" t="s">
        <v>621</v>
      </c>
      <c r="I107" s="3" t="s">
        <v>621</v>
      </c>
      <c r="J107" s="3" t="s">
        <v>621</v>
      </c>
      <c r="K107" s="3" t="s">
        <v>621</v>
      </c>
      <c r="L107" s="3" t="s">
        <v>621</v>
      </c>
      <c r="M107" s="3" t="s">
        <v>621</v>
      </c>
      <c r="N107" s="3" t="s">
        <v>621</v>
      </c>
      <c r="O107" s="3" t="s">
        <v>621</v>
      </c>
      <c r="P107" s="3" t="s">
        <v>621</v>
      </c>
      <c r="Q107" s="3" t="s">
        <v>621</v>
      </c>
      <c r="R107" s="3" t="s">
        <v>621</v>
      </c>
      <c r="S107" s="3" t="s">
        <v>621</v>
      </c>
      <c r="T107" s="3" t="s">
        <v>621</v>
      </c>
      <c r="U107" s="3" t="s">
        <v>621</v>
      </c>
      <c r="V107" s="3" t="s">
        <v>621</v>
      </c>
      <c r="W107" s="3" t="s">
        <v>621</v>
      </c>
      <c r="X107" s="3" t="s">
        <v>621</v>
      </c>
      <c r="Y107" s="3" t="s">
        <v>621</v>
      </c>
      <c r="Z107" s="3" t="s">
        <v>621</v>
      </c>
      <c r="AA107" s="3" t="s">
        <v>621</v>
      </c>
      <c r="AB107" s="3" t="s">
        <v>621</v>
      </c>
      <c r="AC107" s="3" t="s">
        <v>621</v>
      </c>
      <c r="AD107" s="3" t="s">
        <v>621</v>
      </c>
      <c r="AE107" s="3" t="s">
        <v>621</v>
      </c>
      <c r="AF107" s="3" t="s">
        <v>621</v>
      </c>
      <c r="AG107" s="3" t="s">
        <v>621</v>
      </c>
      <c r="AJ107" s="20">
        <f t="shared" si="9"/>
        <v>0</v>
      </c>
      <c r="AL107" s="20">
        <f t="shared" si="5"/>
        <v>0</v>
      </c>
      <c r="AM107" s="20" t="str">
        <f t="shared" si="6"/>
        <v/>
      </c>
      <c r="AN107" s="21" t="str">
        <f t="shared" si="7"/>
        <v/>
      </c>
      <c r="AQ107" s="3">
        <f t="shared" si="8"/>
        <v>0</v>
      </c>
    </row>
    <row r="108" spans="1:43" ht="15" customHeight="1" x14ac:dyDescent="0.25">
      <c r="A108" s="3" t="s">
        <v>80</v>
      </c>
      <c r="B108" s="3" t="s">
        <v>121</v>
      </c>
      <c r="C108" s="3">
        <v>2013</v>
      </c>
      <c r="D108" s="3" t="s">
        <v>621</v>
      </c>
      <c r="E108" s="3" t="s">
        <v>621</v>
      </c>
      <c r="F108" s="3" t="s">
        <v>621</v>
      </c>
      <c r="G108" s="3" t="s">
        <v>621</v>
      </c>
      <c r="H108" s="3" t="s">
        <v>621</v>
      </c>
      <c r="I108" s="3" t="s">
        <v>621</v>
      </c>
      <c r="J108" s="3" t="s">
        <v>621</v>
      </c>
      <c r="K108" s="3" t="s">
        <v>621</v>
      </c>
      <c r="L108" s="3" t="s">
        <v>621</v>
      </c>
      <c r="M108" s="3" t="s">
        <v>621</v>
      </c>
      <c r="N108" s="3" t="s">
        <v>621</v>
      </c>
      <c r="O108" s="3" t="s">
        <v>621</v>
      </c>
      <c r="P108" s="3" t="s">
        <v>621</v>
      </c>
      <c r="Q108" s="3" t="s">
        <v>621</v>
      </c>
      <c r="R108" s="3" t="s">
        <v>621</v>
      </c>
      <c r="S108" s="3" t="s">
        <v>621</v>
      </c>
      <c r="T108" s="3" t="s">
        <v>621</v>
      </c>
      <c r="U108" s="3" t="s">
        <v>621</v>
      </c>
      <c r="V108" s="3" t="s">
        <v>621</v>
      </c>
      <c r="W108" s="3" t="s">
        <v>621</v>
      </c>
      <c r="X108" s="3" t="s">
        <v>621</v>
      </c>
      <c r="Y108" s="3" t="s">
        <v>621</v>
      </c>
      <c r="Z108" s="3" t="s">
        <v>621</v>
      </c>
      <c r="AA108" s="3" t="s">
        <v>621</v>
      </c>
      <c r="AB108" s="3" t="s">
        <v>621</v>
      </c>
      <c r="AC108" s="3" t="s">
        <v>621</v>
      </c>
      <c r="AD108" s="3" t="s">
        <v>621</v>
      </c>
      <c r="AE108" s="3" t="s">
        <v>621</v>
      </c>
      <c r="AF108" s="3" t="s">
        <v>621</v>
      </c>
      <c r="AG108" s="3" t="s">
        <v>621</v>
      </c>
      <c r="AJ108" s="20">
        <f t="shared" si="9"/>
        <v>0</v>
      </c>
      <c r="AL108" s="20">
        <f t="shared" si="5"/>
        <v>0</v>
      </c>
      <c r="AM108" s="20" t="str">
        <f t="shared" si="6"/>
        <v/>
      </c>
      <c r="AN108" s="21" t="str">
        <f t="shared" si="7"/>
        <v/>
      </c>
      <c r="AQ108" s="3">
        <f t="shared" si="8"/>
        <v>0</v>
      </c>
    </row>
    <row r="109" spans="1:43" ht="15" customHeight="1" x14ac:dyDescent="0.25">
      <c r="A109" s="3" t="s">
        <v>80</v>
      </c>
      <c r="B109" s="3" t="s">
        <v>122</v>
      </c>
      <c r="C109" s="3">
        <v>2013</v>
      </c>
      <c r="D109" s="3" t="s">
        <v>621</v>
      </c>
      <c r="E109" s="3" t="s">
        <v>621</v>
      </c>
      <c r="F109" s="3" t="s">
        <v>621</v>
      </c>
      <c r="G109" s="3" t="s">
        <v>621</v>
      </c>
      <c r="H109" s="3" t="s">
        <v>621</v>
      </c>
      <c r="I109" s="3" t="s">
        <v>621</v>
      </c>
      <c r="J109" s="3" t="s">
        <v>621</v>
      </c>
      <c r="K109" s="3" t="s">
        <v>621</v>
      </c>
      <c r="L109" s="3" t="s">
        <v>621</v>
      </c>
      <c r="M109" s="3" t="s">
        <v>621</v>
      </c>
      <c r="N109" s="3" t="s">
        <v>621</v>
      </c>
      <c r="O109" s="3" t="s">
        <v>621</v>
      </c>
      <c r="P109" s="3" t="s">
        <v>621</v>
      </c>
      <c r="Q109" s="3" t="s">
        <v>621</v>
      </c>
      <c r="R109" s="3" t="s">
        <v>621</v>
      </c>
      <c r="S109" s="3" t="s">
        <v>621</v>
      </c>
      <c r="T109" s="3" t="s">
        <v>621</v>
      </c>
      <c r="U109" s="3" t="s">
        <v>621</v>
      </c>
      <c r="V109" s="3" t="s">
        <v>621</v>
      </c>
      <c r="W109" s="3" t="s">
        <v>621</v>
      </c>
      <c r="X109" s="3" t="s">
        <v>621</v>
      </c>
      <c r="Y109" s="3" t="s">
        <v>621</v>
      </c>
      <c r="Z109" s="3" t="s">
        <v>621</v>
      </c>
      <c r="AA109" s="3" t="s">
        <v>621</v>
      </c>
      <c r="AB109" s="3" t="s">
        <v>621</v>
      </c>
      <c r="AC109" s="3" t="s">
        <v>621</v>
      </c>
      <c r="AD109" s="3" t="s">
        <v>621</v>
      </c>
      <c r="AE109" s="3" t="s">
        <v>621</v>
      </c>
      <c r="AF109" s="3" t="s">
        <v>621</v>
      </c>
      <c r="AG109" s="3" t="s">
        <v>621</v>
      </c>
      <c r="AJ109" s="20">
        <f t="shared" si="9"/>
        <v>0</v>
      </c>
      <c r="AL109" s="20">
        <f t="shared" si="5"/>
        <v>0</v>
      </c>
      <c r="AM109" s="20" t="str">
        <f t="shared" si="6"/>
        <v/>
      </c>
      <c r="AN109" s="21" t="str">
        <f t="shared" si="7"/>
        <v/>
      </c>
      <c r="AQ109" s="3">
        <f t="shared" si="8"/>
        <v>0</v>
      </c>
    </row>
    <row r="110" spans="1:43" ht="15" customHeight="1" x14ac:dyDescent="0.25">
      <c r="A110" s="3" t="s">
        <v>80</v>
      </c>
      <c r="B110" s="3" t="s">
        <v>123</v>
      </c>
      <c r="C110" s="3">
        <v>2013</v>
      </c>
      <c r="D110" s="3" t="s">
        <v>621</v>
      </c>
      <c r="E110" s="3" t="s">
        <v>621</v>
      </c>
      <c r="F110" s="3" t="s">
        <v>621</v>
      </c>
      <c r="G110" s="3" t="s">
        <v>621</v>
      </c>
      <c r="H110" s="3" t="s">
        <v>621</v>
      </c>
      <c r="I110" s="3" t="s">
        <v>621</v>
      </c>
      <c r="J110" s="3" t="s">
        <v>621</v>
      </c>
      <c r="K110" s="3" t="s">
        <v>621</v>
      </c>
      <c r="L110" s="3" t="s">
        <v>621</v>
      </c>
      <c r="M110" s="3" t="s">
        <v>621</v>
      </c>
      <c r="N110" s="3" t="s">
        <v>621</v>
      </c>
      <c r="O110" s="3" t="s">
        <v>621</v>
      </c>
      <c r="P110" s="3" t="s">
        <v>621</v>
      </c>
      <c r="Q110" s="3" t="s">
        <v>621</v>
      </c>
      <c r="R110" s="3" t="s">
        <v>621</v>
      </c>
      <c r="S110" s="3" t="s">
        <v>621</v>
      </c>
      <c r="T110" s="3" t="s">
        <v>621</v>
      </c>
      <c r="U110" s="3" t="s">
        <v>621</v>
      </c>
      <c r="V110" s="3" t="s">
        <v>621</v>
      </c>
      <c r="W110" s="3" t="s">
        <v>621</v>
      </c>
      <c r="X110" s="3" t="s">
        <v>621</v>
      </c>
      <c r="Y110" s="3" t="s">
        <v>621</v>
      </c>
      <c r="Z110" s="3" t="s">
        <v>621</v>
      </c>
      <c r="AA110" s="3" t="s">
        <v>621</v>
      </c>
      <c r="AB110" s="3" t="s">
        <v>621</v>
      </c>
      <c r="AC110" s="3" t="s">
        <v>621</v>
      </c>
      <c r="AD110" s="3" t="s">
        <v>621</v>
      </c>
      <c r="AE110" s="3" t="s">
        <v>621</v>
      </c>
      <c r="AF110" s="3" t="s">
        <v>621</v>
      </c>
      <c r="AG110" s="3" t="s">
        <v>621</v>
      </c>
      <c r="AJ110" s="20">
        <f t="shared" si="9"/>
        <v>0</v>
      </c>
      <c r="AL110" s="20">
        <f t="shared" si="5"/>
        <v>0</v>
      </c>
      <c r="AM110" s="20" t="str">
        <f t="shared" si="6"/>
        <v/>
      </c>
      <c r="AN110" s="21" t="str">
        <f t="shared" si="7"/>
        <v/>
      </c>
      <c r="AQ110" s="3">
        <f t="shared" si="8"/>
        <v>0</v>
      </c>
    </row>
    <row r="111" spans="1:43" ht="15" customHeight="1" x14ac:dyDescent="0.25">
      <c r="A111" s="3" t="s">
        <v>80</v>
      </c>
      <c r="B111" s="3" t="s">
        <v>124</v>
      </c>
      <c r="C111" s="3">
        <v>2013</v>
      </c>
      <c r="D111" s="3" t="s">
        <v>621</v>
      </c>
      <c r="E111" s="3" t="s">
        <v>621</v>
      </c>
      <c r="F111" s="3" t="s">
        <v>621</v>
      </c>
      <c r="G111" s="3" t="s">
        <v>621</v>
      </c>
      <c r="H111" s="3" t="s">
        <v>621</v>
      </c>
      <c r="I111" s="3" t="s">
        <v>621</v>
      </c>
      <c r="J111" s="3" t="s">
        <v>621</v>
      </c>
      <c r="K111" s="3" t="s">
        <v>621</v>
      </c>
      <c r="L111" s="3" t="s">
        <v>621</v>
      </c>
      <c r="M111" s="3" t="s">
        <v>621</v>
      </c>
      <c r="N111" s="3" t="s">
        <v>621</v>
      </c>
      <c r="O111" s="3" t="s">
        <v>621</v>
      </c>
      <c r="P111" s="3" t="s">
        <v>621</v>
      </c>
      <c r="Q111" s="3" t="s">
        <v>621</v>
      </c>
      <c r="R111" s="3" t="s">
        <v>621</v>
      </c>
      <c r="S111" s="3" t="s">
        <v>621</v>
      </c>
      <c r="T111" s="3" t="s">
        <v>621</v>
      </c>
      <c r="U111" s="3" t="s">
        <v>621</v>
      </c>
      <c r="V111" s="3" t="s">
        <v>621</v>
      </c>
      <c r="W111" s="3" t="s">
        <v>621</v>
      </c>
      <c r="X111" s="3" t="s">
        <v>621</v>
      </c>
      <c r="Y111" s="3" t="s">
        <v>621</v>
      </c>
      <c r="Z111" s="3" t="s">
        <v>621</v>
      </c>
      <c r="AA111" s="3" t="s">
        <v>621</v>
      </c>
      <c r="AB111" s="3" t="s">
        <v>621</v>
      </c>
      <c r="AC111" s="3" t="s">
        <v>621</v>
      </c>
      <c r="AD111" s="3" t="s">
        <v>621</v>
      </c>
      <c r="AE111" s="3" t="s">
        <v>621</v>
      </c>
      <c r="AF111" s="3" t="s">
        <v>621</v>
      </c>
      <c r="AG111" s="3" t="s">
        <v>621</v>
      </c>
      <c r="AJ111" s="20">
        <f t="shared" si="9"/>
        <v>0</v>
      </c>
      <c r="AL111" s="20">
        <f t="shared" si="5"/>
        <v>0</v>
      </c>
      <c r="AM111" s="20" t="str">
        <f t="shared" si="6"/>
        <v/>
      </c>
      <c r="AN111" s="21" t="str">
        <f t="shared" si="7"/>
        <v/>
      </c>
      <c r="AQ111" s="3">
        <f t="shared" si="8"/>
        <v>0</v>
      </c>
    </row>
    <row r="112" spans="1:43" ht="15" customHeight="1" x14ac:dyDescent="0.25">
      <c r="A112" s="3" t="s">
        <v>80</v>
      </c>
      <c r="B112" s="3" t="s">
        <v>125</v>
      </c>
      <c r="C112" s="3">
        <v>2013</v>
      </c>
      <c r="D112" s="3" t="s">
        <v>621</v>
      </c>
      <c r="E112" s="3" t="s">
        <v>621</v>
      </c>
      <c r="F112" s="3" t="s">
        <v>621</v>
      </c>
      <c r="G112" s="3" t="s">
        <v>621</v>
      </c>
      <c r="H112" s="3" t="s">
        <v>621</v>
      </c>
      <c r="I112" s="3" t="s">
        <v>621</v>
      </c>
      <c r="J112" s="3" t="s">
        <v>621</v>
      </c>
      <c r="K112" s="3" t="s">
        <v>621</v>
      </c>
      <c r="L112" s="3" t="s">
        <v>621</v>
      </c>
      <c r="M112" s="3" t="s">
        <v>621</v>
      </c>
      <c r="N112" s="3" t="s">
        <v>621</v>
      </c>
      <c r="O112" s="3" t="s">
        <v>621</v>
      </c>
      <c r="P112" s="3" t="s">
        <v>621</v>
      </c>
      <c r="Q112" s="3" t="s">
        <v>621</v>
      </c>
      <c r="R112" s="3" t="s">
        <v>621</v>
      </c>
      <c r="S112" s="3" t="s">
        <v>621</v>
      </c>
      <c r="T112" s="3" t="s">
        <v>621</v>
      </c>
      <c r="U112" s="3" t="s">
        <v>621</v>
      </c>
      <c r="V112" s="3" t="s">
        <v>621</v>
      </c>
      <c r="W112" s="3" t="s">
        <v>621</v>
      </c>
      <c r="X112" s="3" t="s">
        <v>621</v>
      </c>
      <c r="Y112" s="3" t="s">
        <v>621</v>
      </c>
      <c r="Z112" s="3" t="s">
        <v>621</v>
      </c>
      <c r="AA112" s="3" t="s">
        <v>621</v>
      </c>
      <c r="AB112" s="3" t="s">
        <v>621</v>
      </c>
      <c r="AC112" s="3" t="s">
        <v>621</v>
      </c>
      <c r="AD112" s="3" t="s">
        <v>621</v>
      </c>
      <c r="AE112" s="3" t="s">
        <v>621</v>
      </c>
      <c r="AF112" s="3" t="s">
        <v>621</v>
      </c>
      <c r="AG112" s="3" t="s">
        <v>621</v>
      </c>
      <c r="AJ112" s="20">
        <f t="shared" si="9"/>
        <v>0</v>
      </c>
      <c r="AL112" s="20">
        <f t="shared" si="5"/>
        <v>0</v>
      </c>
      <c r="AM112" s="20" t="str">
        <f t="shared" si="6"/>
        <v/>
      </c>
      <c r="AN112" s="21" t="str">
        <f t="shared" si="7"/>
        <v/>
      </c>
      <c r="AQ112" s="3">
        <f t="shared" si="8"/>
        <v>0</v>
      </c>
    </row>
    <row r="113" spans="1:43" ht="15" customHeight="1" x14ac:dyDescent="0.25">
      <c r="A113" s="3" t="s">
        <v>80</v>
      </c>
      <c r="B113" s="3" t="s">
        <v>126</v>
      </c>
      <c r="C113" s="3">
        <v>2013</v>
      </c>
      <c r="D113" s="3" t="s">
        <v>621</v>
      </c>
      <c r="E113" s="3" t="s">
        <v>621</v>
      </c>
      <c r="F113" s="3" t="s">
        <v>621</v>
      </c>
      <c r="G113" s="3" t="s">
        <v>621</v>
      </c>
      <c r="H113" s="3" t="s">
        <v>621</v>
      </c>
      <c r="I113" s="3" t="s">
        <v>621</v>
      </c>
      <c r="J113" s="3" t="s">
        <v>621</v>
      </c>
      <c r="K113" s="3" t="s">
        <v>621</v>
      </c>
      <c r="L113" s="3" t="s">
        <v>621</v>
      </c>
      <c r="M113" s="3" t="s">
        <v>621</v>
      </c>
      <c r="N113" s="3" t="s">
        <v>621</v>
      </c>
      <c r="O113" s="3" t="s">
        <v>621</v>
      </c>
      <c r="P113" s="3" t="s">
        <v>621</v>
      </c>
      <c r="Q113" s="3" t="s">
        <v>621</v>
      </c>
      <c r="R113" s="3" t="s">
        <v>621</v>
      </c>
      <c r="S113" s="3" t="s">
        <v>621</v>
      </c>
      <c r="T113" s="3" t="s">
        <v>621</v>
      </c>
      <c r="U113" s="3" t="s">
        <v>621</v>
      </c>
      <c r="V113" s="3" t="s">
        <v>621</v>
      </c>
      <c r="W113" s="3" t="s">
        <v>621</v>
      </c>
      <c r="X113" s="3" t="s">
        <v>621</v>
      </c>
      <c r="Y113" s="3" t="s">
        <v>621</v>
      </c>
      <c r="Z113" s="3" t="s">
        <v>621</v>
      </c>
      <c r="AA113" s="3" t="s">
        <v>621</v>
      </c>
      <c r="AB113" s="3" t="s">
        <v>621</v>
      </c>
      <c r="AC113" s="3" t="s">
        <v>621</v>
      </c>
      <c r="AD113" s="3" t="s">
        <v>621</v>
      </c>
      <c r="AE113" s="3" t="s">
        <v>621</v>
      </c>
      <c r="AF113" s="3" t="s">
        <v>621</v>
      </c>
      <c r="AG113" s="3" t="s">
        <v>621</v>
      </c>
      <c r="AJ113" s="20">
        <f t="shared" si="9"/>
        <v>0</v>
      </c>
      <c r="AL113" s="20">
        <f t="shared" si="5"/>
        <v>0</v>
      </c>
      <c r="AM113" s="20" t="str">
        <f t="shared" si="6"/>
        <v/>
      </c>
      <c r="AN113" s="21" t="str">
        <f t="shared" si="7"/>
        <v/>
      </c>
      <c r="AQ113" s="3">
        <f t="shared" si="8"/>
        <v>0</v>
      </c>
    </row>
    <row r="114" spans="1:43" ht="15" customHeight="1" x14ac:dyDescent="0.25">
      <c r="A114" s="3" t="s">
        <v>80</v>
      </c>
      <c r="B114" s="3" t="s">
        <v>127</v>
      </c>
      <c r="C114" s="3">
        <v>2013</v>
      </c>
      <c r="D114" s="3" t="s">
        <v>621</v>
      </c>
      <c r="E114" s="3" t="s">
        <v>621</v>
      </c>
      <c r="F114" s="3" t="s">
        <v>621</v>
      </c>
      <c r="G114" s="3" t="s">
        <v>621</v>
      </c>
      <c r="H114" s="3" t="s">
        <v>621</v>
      </c>
      <c r="I114" s="3" t="s">
        <v>621</v>
      </c>
      <c r="J114" s="3" t="s">
        <v>621</v>
      </c>
      <c r="K114" s="3" t="s">
        <v>621</v>
      </c>
      <c r="L114" s="3" t="s">
        <v>621</v>
      </c>
      <c r="M114" s="3" t="s">
        <v>621</v>
      </c>
      <c r="N114" s="3" t="s">
        <v>621</v>
      </c>
      <c r="O114" s="3" t="s">
        <v>621</v>
      </c>
      <c r="P114" s="3" t="s">
        <v>621</v>
      </c>
      <c r="Q114" s="3" t="s">
        <v>621</v>
      </c>
      <c r="R114" s="3" t="s">
        <v>621</v>
      </c>
      <c r="S114" s="3" t="s">
        <v>621</v>
      </c>
      <c r="T114" s="3" t="s">
        <v>621</v>
      </c>
      <c r="U114" s="3" t="s">
        <v>621</v>
      </c>
      <c r="V114" s="3" t="s">
        <v>621</v>
      </c>
      <c r="W114" s="3" t="s">
        <v>621</v>
      </c>
      <c r="X114" s="3" t="s">
        <v>621</v>
      </c>
      <c r="Y114" s="3" t="s">
        <v>621</v>
      </c>
      <c r="Z114" s="3" t="s">
        <v>621</v>
      </c>
      <c r="AA114" s="3" t="s">
        <v>621</v>
      </c>
      <c r="AB114" s="3" t="s">
        <v>621</v>
      </c>
      <c r="AC114" s="3" t="s">
        <v>621</v>
      </c>
      <c r="AD114" s="3" t="s">
        <v>621</v>
      </c>
      <c r="AE114" s="3" t="s">
        <v>621</v>
      </c>
      <c r="AF114" s="3" t="s">
        <v>621</v>
      </c>
      <c r="AG114" s="3" t="s">
        <v>621</v>
      </c>
      <c r="AJ114" s="20">
        <f t="shared" si="9"/>
        <v>0</v>
      </c>
      <c r="AL114" s="20">
        <f t="shared" si="5"/>
        <v>0</v>
      </c>
      <c r="AM114" s="20" t="str">
        <f t="shared" si="6"/>
        <v/>
      </c>
      <c r="AN114" s="21" t="str">
        <f t="shared" si="7"/>
        <v/>
      </c>
      <c r="AQ114" s="3">
        <f t="shared" si="8"/>
        <v>0</v>
      </c>
    </row>
    <row r="115" spans="1:43" ht="15" customHeight="1" x14ac:dyDescent="0.25">
      <c r="A115" s="3" t="s">
        <v>80</v>
      </c>
      <c r="B115" s="3" t="s">
        <v>128</v>
      </c>
      <c r="C115" s="3">
        <v>2013</v>
      </c>
      <c r="D115" s="3" t="s">
        <v>621</v>
      </c>
      <c r="E115" s="3" t="s">
        <v>621</v>
      </c>
      <c r="F115" s="3" t="s">
        <v>621</v>
      </c>
      <c r="G115" s="3" t="s">
        <v>621</v>
      </c>
      <c r="H115" s="3" t="s">
        <v>621</v>
      </c>
      <c r="I115" s="3" t="s">
        <v>621</v>
      </c>
      <c r="J115" s="3" t="s">
        <v>621</v>
      </c>
      <c r="K115" s="3" t="s">
        <v>621</v>
      </c>
      <c r="L115" s="3" t="s">
        <v>621</v>
      </c>
      <c r="M115" s="3" t="s">
        <v>621</v>
      </c>
      <c r="N115" s="3" t="s">
        <v>621</v>
      </c>
      <c r="O115" s="3" t="s">
        <v>621</v>
      </c>
      <c r="P115" s="3" t="s">
        <v>621</v>
      </c>
      <c r="Q115" s="3" t="s">
        <v>621</v>
      </c>
      <c r="R115" s="3" t="s">
        <v>621</v>
      </c>
      <c r="S115" s="3" t="s">
        <v>621</v>
      </c>
      <c r="T115" s="3" t="s">
        <v>621</v>
      </c>
      <c r="U115" s="3" t="s">
        <v>621</v>
      </c>
      <c r="V115" s="3" t="s">
        <v>621</v>
      </c>
      <c r="W115" s="3" t="s">
        <v>621</v>
      </c>
      <c r="X115" s="3" t="s">
        <v>621</v>
      </c>
      <c r="Y115" s="3" t="s">
        <v>621</v>
      </c>
      <c r="Z115" s="3" t="s">
        <v>621</v>
      </c>
      <c r="AA115" s="3" t="s">
        <v>621</v>
      </c>
      <c r="AB115" s="3" t="s">
        <v>621</v>
      </c>
      <c r="AC115" s="3" t="s">
        <v>621</v>
      </c>
      <c r="AD115" s="3" t="s">
        <v>621</v>
      </c>
      <c r="AE115" s="3" t="s">
        <v>621</v>
      </c>
      <c r="AF115" s="3" t="s">
        <v>621</v>
      </c>
      <c r="AG115" s="3" t="s">
        <v>621</v>
      </c>
      <c r="AJ115" s="20">
        <f t="shared" si="9"/>
        <v>0</v>
      </c>
      <c r="AL115" s="20">
        <f t="shared" si="5"/>
        <v>0</v>
      </c>
      <c r="AM115" s="20" t="str">
        <f t="shared" si="6"/>
        <v/>
      </c>
      <c r="AN115" s="21" t="str">
        <f t="shared" si="7"/>
        <v/>
      </c>
      <c r="AQ115" s="3">
        <f t="shared" si="8"/>
        <v>0</v>
      </c>
    </row>
    <row r="116" spans="1:43" ht="15" customHeight="1" x14ac:dyDescent="0.25">
      <c r="A116" s="3" t="s">
        <v>80</v>
      </c>
      <c r="B116" s="3" t="s">
        <v>129</v>
      </c>
      <c r="C116" s="3">
        <v>2013</v>
      </c>
      <c r="D116" s="3" t="s">
        <v>621</v>
      </c>
      <c r="E116" s="3" t="s">
        <v>621</v>
      </c>
      <c r="F116" s="3" t="s">
        <v>621</v>
      </c>
      <c r="G116" s="3" t="s">
        <v>621</v>
      </c>
      <c r="H116" s="3" t="s">
        <v>621</v>
      </c>
      <c r="I116" s="3" t="s">
        <v>621</v>
      </c>
      <c r="J116" s="3" t="s">
        <v>621</v>
      </c>
      <c r="K116" s="3" t="s">
        <v>621</v>
      </c>
      <c r="L116" s="3" t="s">
        <v>621</v>
      </c>
      <c r="M116" s="3" t="s">
        <v>621</v>
      </c>
      <c r="N116" s="3" t="s">
        <v>621</v>
      </c>
      <c r="O116" s="3" t="s">
        <v>621</v>
      </c>
      <c r="P116" s="3" t="s">
        <v>621</v>
      </c>
      <c r="Q116" s="3" t="s">
        <v>621</v>
      </c>
      <c r="R116" s="3" t="s">
        <v>621</v>
      </c>
      <c r="S116" s="3" t="s">
        <v>621</v>
      </c>
      <c r="T116" s="3" t="s">
        <v>621</v>
      </c>
      <c r="U116" s="3" t="s">
        <v>621</v>
      </c>
      <c r="V116" s="3" t="s">
        <v>621</v>
      </c>
      <c r="W116" s="3" t="s">
        <v>621</v>
      </c>
      <c r="X116" s="3" t="s">
        <v>621</v>
      </c>
      <c r="Y116" s="3" t="s">
        <v>621</v>
      </c>
      <c r="Z116" s="3" t="s">
        <v>621</v>
      </c>
      <c r="AA116" s="3" t="s">
        <v>621</v>
      </c>
      <c r="AB116" s="3" t="s">
        <v>621</v>
      </c>
      <c r="AC116" s="3" t="s">
        <v>621</v>
      </c>
      <c r="AD116" s="3" t="s">
        <v>621</v>
      </c>
      <c r="AE116" s="3" t="s">
        <v>621</v>
      </c>
      <c r="AF116" s="3" t="s">
        <v>621</v>
      </c>
      <c r="AG116" s="3" t="s">
        <v>621</v>
      </c>
      <c r="AJ116" s="20">
        <f t="shared" si="9"/>
        <v>0</v>
      </c>
      <c r="AL116" s="20">
        <f t="shared" si="5"/>
        <v>0</v>
      </c>
      <c r="AM116" s="20" t="str">
        <f t="shared" si="6"/>
        <v/>
      </c>
      <c r="AN116" s="21" t="str">
        <f t="shared" si="7"/>
        <v/>
      </c>
      <c r="AQ116" s="3">
        <f t="shared" si="8"/>
        <v>0</v>
      </c>
    </row>
    <row r="117" spans="1:43" ht="15" customHeight="1" x14ac:dyDescent="0.25">
      <c r="A117" s="3" t="s">
        <v>80</v>
      </c>
      <c r="B117" s="3" t="s">
        <v>130</v>
      </c>
      <c r="C117" s="3">
        <v>2013</v>
      </c>
      <c r="D117" s="3" t="s">
        <v>621</v>
      </c>
      <c r="E117" s="3" t="s">
        <v>621</v>
      </c>
      <c r="F117" s="3" t="s">
        <v>621</v>
      </c>
      <c r="G117" s="3" t="s">
        <v>621</v>
      </c>
      <c r="H117" s="3" t="s">
        <v>621</v>
      </c>
      <c r="I117" s="3" t="s">
        <v>621</v>
      </c>
      <c r="J117" s="3" t="s">
        <v>621</v>
      </c>
      <c r="K117" s="3" t="s">
        <v>621</v>
      </c>
      <c r="L117" s="3" t="s">
        <v>621</v>
      </c>
      <c r="M117" s="3" t="s">
        <v>621</v>
      </c>
      <c r="N117" s="3" t="s">
        <v>621</v>
      </c>
      <c r="O117" s="3" t="s">
        <v>621</v>
      </c>
      <c r="P117" s="3" t="s">
        <v>621</v>
      </c>
      <c r="Q117" s="3" t="s">
        <v>621</v>
      </c>
      <c r="R117" s="3" t="s">
        <v>621</v>
      </c>
      <c r="S117" s="3" t="s">
        <v>621</v>
      </c>
      <c r="T117" s="3" t="s">
        <v>621</v>
      </c>
      <c r="U117" s="3" t="s">
        <v>621</v>
      </c>
      <c r="V117" s="3" t="s">
        <v>621</v>
      </c>
      <c r="W117" s="3" t="s">
        <v>621</v>
      </c>
      <c r="X117" s="3" t="s">
        <v>621</v>
      </c>
      <c r="Y117" s="3" t="s">
        <v>621</v>
      </c>
      <c r="Z117" s="3" t="s">
        <v>621</v>
      </c>
      <c r="AA117" s="3" t="s">
        <v>621</v>
      </c>
      <c r="AB117" s="3" t="s">
        <v>621</v>
      </c>
      <c r="AC117" s="3" t="s">
        <v>621</v>
      </c>
      <c r="AD117" s="3" t="s">
        <v>621</v>
      </c>
      <c r="AE117" s="3" t="s">
        <v>621</v>
      </c>
      <c r="AF117" s="3" t="s">
        <v>621</v>
      </c>
      <c r="AG117" s="3" t="s">
        <v>621</v>
      </c>
      <c r="AJ117" s="20">
        <f t="shared" si="9"/>
        <v>0</v>
      </c>
      <c r="AL117" s="20">
        <f t="shared" si="5"/>
        <v>0</v>
      </c>
      <c r="AM117" s="20" t="str">
        <f t="shared" si="6"/>
        <v/>
      </c>
      <c r="AN117" s="21" t="str">
        <f t="shared" si="7"/>
        <v/>
      </c>
      <c r="AQ117" s="3">
        <f t="shared" si="8"/>
        <v>0</v>
      </c>
    </row>
    <row r="118" spans="1:43" ht="15" customHeight="1" x14ac:dyDescent="0.25">
      <c r="A118" s="3" t="s">
        <v>80</v>
      </c>
      <c r="B118" s="3" t="s">
        <v>131</v>
      </c>
      <c r="C118" s="3">
        <v>2013</v>
      </c>
      <c r="D118" s="3" t="s">
        <v>621</v>
      </c>
      <c r="E118" s="3" t="s">
        <v>621</v>
      </c>
      <c r="F118" s="3" t="s">
        <v>621</v>
      </c>
      <c r="G118" s="3" t="s">
        <v>621</v>
      </c>
      <c r="H118" s="3" t="s">
        <v>621</v>
      </c>
      <c r="I118" s="3" t="s">
        <v>621</v>
      </c>
      <c r="J118" s="3" t="s">
        <v>621</v>
      </c>
      <c r="K118" s="3" t="s">
        <v>621</v>
      </c>
      <c r="L118" s="3" t="s">
        <v>621</v>
      </c>
      <c r="M118" s="3" t="s">
        <v>621</v>
      </c>
      <c r="N118" s="3" t="s">
        <v>621</v>
      </c>
      <c r="O118" s="3" t="s">
        <v>621</v>
      </c>
      <c r="P118" s="3" t="s">
        <v>621</v>
      </c>
      <c r="Q118" s="3" t="s">
        <v>621</v>
      </c>
      <c r="R118" s="3" t="s">
        <v>621</v>
      </c>
      <c r="S118" s="3" t="s">
        <v>621</v>
      </c>
      <c r="T118" s="3" t="s">
        <v>621</v>
      </c>
      <c r="U118" s="3" t="s">
        <v>621</v>
      </c>
      <c r="V118" s="3" t="s">
        <v>621</v>
      </c>
      <c r="W118" s="3" t="s">
        <v>621</v>
      </c>
      <c r="X118" s="3" t="s">
        <v>621</v>
      </c>
      <c r="Y118" s="3" t="s">
        <v>621</v>
      </c>
      <c r="Z118" s="3" t="s">
        <v>621</v>
      </c>
      <c r="AA118" s="3" t="s">
        <v>621</v>
      </c>
      <c r="AB118" s="3" t="s">
        <v>621</v>
      </c>
      <c r="AC118" s="3" t="s">
        <v>621</v>
      </c>
      <c r="AD118" s="3" t="s">
        <v>621</v>
      </c>
      <c r="AE118" s="3" t="s">
        <v>621</v>
      </c>
      <c r="AF118" s="3" t="s">
        <v>621</v>
      </c>
      <c r="AG118" s="3" t="s">
        <v>621</v>
      </c>
      <c r="AJ118" s="20">
        <f t="shared" si="9"/>
        <v>0</v>
      </c>
      <c r="AL118" s="20">
        <f t="shared" si="5"/>
        <v>0</v>
      </c>
      <c r="AM118" s="20" t="str">
        <f t="shared" si="6"/>
        <v/>
      </c>
      <c r="AN118" s="21" t="str">
        <f t="shared" si="7"/>
        <v/>
      </c>
      <c r="AQ118" s="3">
        <f t="shared" si="8"/>
        <v>0</v>
      </c>
    </row>
    <row r="119" spans="1:43" ht="15" customHeight="1" x14ac:dyDescent="0.25">
      <c r="A119" s="3" t="s">
        <v>80</v>
      </c>
      <c r="B119" s="3" t="s">
        <v>132</v>
      </c>
      <c r="C119" s="3">
        <v>2013</v>
      </c>
      <c r="D119" s="3" t="s">
        <v>621</v>
      </c>
      <c r="E119" s="3" t="s">
        <v>621</v>
      </c>
      <c r="F119" s="3" t="s">
        <v>621</v>
      </c>
      <c r="G119" s="3" t="s">
        <v>621</v>
      </c>
      <c r="H119" s="3" t="s">
        <v>621</v>
      </c>
      <c r="I119" s="3" t="s">
        <v>621</v>
      </c>
      <c r="J119" s="3" t="s">
        <v>621</v>
      </c>
      <c r="K119" s="3" t="s">
        <v>621</v>
      </c>
      <c r="L119" s="3" t="s">
        <v>621</v>
      </c>
      <c r="M119" s="3" t="s">
        <v>621</v>
      </c>
      <c r="N119" s="3" t="s">
        <v>621</v>
      </c>
      <c r="O119" s="3" t="s">
        <v>621</v>
      </c>
      <c r="P119" s="3" t="s">
        <v>621</v>
      </c>
      <c r="Q119" s="3" t="s">
        <v>621</v>
      </c>
      <c r="R119" s="3" t="s">
        <v>621</v>
      </c>
      <c r="S119" s="3" t="s">
        <v>621</v>
      </c>
      <c r="T119" s="3" t="s">
        <v>621</v>
      </c>
      <c r="U119" s="3" t="s">
        <v>621</v>
      </c>
      <c r="V119" s="3" t="s">
        <v>621</v>
      </c>
      <c r="W119" s="3" t="s">
        <v>621</v>
      </c>
      <c r="X119" s="3" t="s">
        <v>621</v>
      </c>
      <c r="Y119" s="3" t="s">
        <v>621</v>
      </c>
      <c r="Z119" s="3" t="s">
        <v>621</v>
      </c>
      <c r="AA119" s="3" t="s">
        <v>621</v>
      </c>
      <c r="AB119" s="3" t="s">
        <v>621</v>
      </c>
      <c r="AC119" s="3" t="s">
        <v>621</v>
      </c>
      <c r="AD119" s="3" t="s">
        <v>621</v>
      </c>
      <c r="AE119" s="3" t="s">
        <v>621</v>
      </c>
      <c r="AF119" s="3" t="s">
        <v>621</v>
      </c>
      <c r="AG119" s="3" t="s">
        <v>621</v>
      </c>
      <c r="AJ119" s="20">
        <f t="shared" si="9"/>
        <v>0</v>
      </c>
      <c r="AL119" s="20">
        <f t="shared" si="5"/>
        <v>0</v>
      </c>
      <c r="AM119" s="20" t="str">
        <f t="shared" si="6"/>
        <v/>
      </c>
      <c r="AN119" s="21" t="str">
        <f t="shared" si="7"/>
        <v/>
      </c>
      <c r="AQ119" s="3">
        <f t="shared" si="8"/>
        <v>0</v>
      </c>
    </row>
    <row r="120" spans="1:43" ht="15" customHeight="1" x14ac:dyDescent="0.25">
      <c r="A120" s="3" t="s">
        <v>80</v>
      </c>
      <c r="B120" s="3" t="s">
        <v>133</v>
      </c>
      <c r="C120" s="3">
        <v>2013</v>
      </c>
      <c r="D120" s="3" t="s">
        <v>621</v>
      </c>
      <c r="E120" s="3" t="s">
        <v>621</v>
      </c>
      <c r="F120" s="3" t="s">
        <v>621</v>
      </c>
      <c r="G120" s="3" t="s">
        <v>621</v>
      </c>
      <c r="H120" s="3" t="s">
        <v>621</v>
      </c>
      <c r="I120" s="3" t="s">
        <v>621</v>
      </c>
      <c r="J120" s="3" t="s">
        <v>621</v>
      </c>
      <c r="K120" s="3" t="s">
        <v>621</v>
      </c>
      <c r="L120" s="3" t="s">
        <v>621</v>
      </c>
      <c r="M120" s="3" t="s">
        <v>621</v>
      </c>
      <c r="N120" s="3" t="s">
        <v>621</v>
      </c>
      <c r="O120" s="3" t="s">
        <v>621</v>
      </c>
      <c r="P120" s="3" t="s">
        <v>621</v>
      </c>
      <c r="Q120" s="3" t="s">
        <v>621</v>
      </c>
      <c r="R120" s="3" t="s">
        <v>621</v>
      </c>
      <c r="S120" s="3" t="s">
        <v>621</v>
      </c>
      <c r="T120" s="3" t="s">
        <v>621</v>
      </c>
      <c r="U120" s="3" t="s">
        <v>621</v>
      </c>
      <c r="V120" s="3" t="s">
        <v>621</v>
      </c>
      <c r="W120" s="3" t="s">
        <v>621</v>
      </c>
      <c r="X120" s="3" t="s">
        <v>621</v>
      </c>
      <c r="Y120" s="3" t="s">
        <v>621</v>
      </c>
      <c r="Z120" s="3" t="s">
        <v>621</v>
      </c>
      <c r="AA120" s="3" t="s">
        <v>621</v>
      </c>
      <c r="AB120" s="3" t="s">
        <v>621</v>
      </c>
      <c r="AC120" s="3" t="s">
        <v>621</v>
      </c>
      <c r="AD120" s="3" t="s">
        <v>621</v>
      </c>
      <c r="AE120" s="3" t="s">
        <v>621</v>
      </c>
      <c r="AF120" s="3" t="s">
        <v>621</v>
      </c>
      <c r="AG120" s="3" t="s">
        <v>621</v>
      </c>
      <c r="AJ120" s="20">
        <f t="shared" si="9"/>
        <v>0</v>
      </c>
      <c r="AL120" s="20">
        <f t="shared" si="5"/>
        <v>0</v>
      </c>
      <c r="AM120" s="20" t="str">
        <f t="shared" si="6"/>
        <v/>
      </c>
      <c r="AN120" s="21" t="str">
        <f t="shared" si="7"/>
        <v/>
      </c>
      <c r="AQ120" s="3">
        <f t="shared" si="8"/>
        <v>0</v>
      </c>
    </row>
    <row r="121" spans="1:43" ht="15" customHeight="1" x14ac:dyDescent="0.25">
      <c r="A121" s="3" t="s">
        <v>80</v>
      </c>
      <c r="B121" s="3" t="s">
        <v>134</v>
      </c>
      <c r="C121" s="3">
        <v>2013</v>
      </c>
      <c r="D121" s="3" t="s">
        <v>621</v>
      </c>
      <c r="E121" s="3" t="s">
        <v>621</v>
      </c>
      <c r="F121" s="3" t="s">
        <v>621</v>
      </c>
      <c r="G121" s="3" t="s">
        <v>621</v>
      </c>
      <c r="H121" s="3" t="s">
        <v>621</v>
      </c>
      <c r="I121" s="3" t="s">
        <v>621</v>
      </c>
      <c r="J121" s="3" t="s">
        <v>621</v>
      </c>
      <c r="K121" s="3" t="s">
        <v>621</v>
      </c>
      <c r="L121" s="3" t="s">
        <v>621</v>
      </c>
      <c r="M121" s="3" t="s">
        <v>621</v>
      </c>
      <c r="N121" s="3" t="s">
        <v>621</v>
      </c>
      <c r="O121" s="3" t="s">
        <v>621</v>
      </c>
      <c r="P121" s="3" t="s">
        <v>621</v>
      </c>
      <c r="Q121" s="3" t="s">
        <v>621</v>
      </c>
      <c r="R121" s="3" t="s">
        <v>621</v>
      </c>
      <c r="S121" s="3" t="s">
        <v>621</v>
      </c>
      <c r="T121" s="3" t="s">
        <v>621</v>
      </c>
      <c r="U121" s="3" t="s">
        <v>621</v>
      </c>
      <c r="V121" s="3" t="s">
        <v>621</v>
      </c>
      <c r="W121" s="3" t="s">
        <v>621</v>
      </c>
      <c r="X121" s="3" t="s">
        <v>621</v>
      </c>
      <c r="Y121" s="3" t="s">
        <v>621</v>
      </c>
      <c r="Z121" s="3" t="s">
        <v>621</v>
      </c>
      <c r="AA121" s="3" t="s">
        <v>621</v>
      </c>
      <c r="AB121" s="3" t="s">
        <v>621</v>
      </c>
      <c r="AC121" s="3" t="s">
        <v>621</v>
      </c>
      <c r="AD121" s="3" t="s">
        <v>621</v>
      </c>
      <c r="AE121" s="3" t="s">
        <v>621</v>
      </c>
      <c r="AF121" s="3" t="s">
        <v>621</v>
      </c>
      <c r="AG121" s="3" t="s">
        <v>621</v>
      </c>
      <c r="AJ121" s="20">
        <f t="shared" si="9"/>
        <v>0</v>
      </c>
      <c r="AL121" s="20">
        <f t="shared" si="5"/>
        <v>0</v>
      </c>
      <c r="AM121" s="20" t="str">
        <f t="shared" si="6"/>
        <v/>
      </c>
      <c r="AN121" s="21" t="str">
        <f t="shared" si="7"/>
        <v/>
      </c>
      <c r="AQ121" s="3">
        <f t="shared" si="8"/>
        <v>0</v>
      </c>
    </row>
    <row r="122" spans="1:43" ht="15" customHeight="1" x14ac:dyDescent="0.25">
      <c r="A122" s="3" t="s">
        <v>135</v>
      </c>
      <c r="B122" s="3" t="s">
        <v>136</v>
      </c>
      <c r="C122" s="3">
        <v>2013</v>
      </c>
      <c r="D122" s="3" t="s">
        <v>621</v>
      </c>
      <c r="E122" s="3" t="s">
        <v>621</v>
      </c>
      <c r="F122" s="3" t="s">
        <v>621</v>
      </c>
      <c r="G122" s="3" t="s">
        <v>621</v>
      </c>
      <c r="H122" s="3" t="s">
        <v>621</v>
      </c>
      <c r="I122" s="3" t="s">
        <v>621</v>
      </c>
      <c r="J122" s="3" t="s">
        <v>621</v>
      </c>
      <c r="K122" s="3" t="s">
        <v>621</v>
      </c>
      <c r="L122" s="3" t="s">
        <v>621</v>
      </c>
      <c r="M122" s="3" t="s">
        <v>621</v>
      </c>
      <c r="N122" s="3" t="s">
        <v>621</v>
      </c>
      <c r="O122" s="3" t="s">
        <v>621</v>
      </c>
      <c r="P122" s="3" t="s">
        <v>621</v>
      </c>
      <c r="Q122" s="3" t="s">
        <v>621</v>
      </c>
      <c r="R122" s="3" t="s">
        <v>621</v>
      </c>
      <c r="S122" s="3" t="s">
        <v>621</v>
      </c>
      <c r="T122" s="3" t="s">
        <v>621</v>
      </c>
      <c r="U122" s="3" t="s">
        <v>621</v>
      </c>
      <c r="V122" s="3" t="s">
        <v>621</v>
      </c>
      <c r="W122" s="3" t="s">
        <v>621</v>
      </c>
      <c r="X122" s="3" t="s">
        <v>621</v>
      </c>
      <c r="Y122" s="3" t="s">
        <v>621</v>
      </c>
      <c r="Z122" s="3" t="s">
        <v>621</v>
      </c>
      <c r="AA122" s="3" t="s">
        <v>621</v>
      </c>
      <c r="AB122" s="3" t="s">
        <v>621</v>
      </c>
      <c r="AC122" s="3" t="s">
        <v>621</v>
      </c>
      <c r="AD122" s="3" t="s">
        <v>621</v>
      </c>
      <c r="AE122" s="3" t="s">
        <v>621</v>
      </c>
      <c r="AF122" s="3" t="s">
        <v>621</v>
      </c>
      <c r="AG122" s="3" t="s">
        <v>621</v>
      </c>
      <c r="AJ122" s="20">
        <f t="shared" si="9"/>
        <v>0</v>
      </c>
      <c r="AL122" s="20">
        <f t="shared" si="5"/>
        <v>0</v>
      </c>
      <c r="AM122" s="20" t="str">
        <f t="shared" si="6"/>
        <v/>
      </c>
      <c r="AN122" s="21" t="str">
        <f t="shared" si="7"/>
        <v/>
      </c>
      <c r="AQ122" s="3">
        <f t="shared" si="8"/>
        <v>0</v>
      </c>
    </row>
    <row r="123" spans="1:43" ht="15" customHeight="1" x14ac:dyDescent="0.25">
      <c r="A123" s="3" t="s">
        <v>137</v>
      </c>
      <c r="B123" s="3" t="s">
        <v>138</v>
      </c>
      <c r="C123" s="3">
        <v>2013</v>
      </c>
      <c r="D123" s="3">
        <v>89.584999999999994</v>
      </c>
      <c r="E123" s="3">
        <v>14.727</v>
      </c>
      <c r="F123" s="3">
        <v>0</v>
      </c>
      <c r="G123" s="3" t="s">
        <v>621</v>
      </c>
      <c r="H123" s="3" t="s">
        <v>621</v>
      </c>
      <c r="I123" s="3">
        <v>125.65900000000001</v>
      </c>
      <c r="J123" s="3" t="s">
        <v>621</v>
      </c>
      <c r="K123" s="3" t="s">
        <v>621</v>
      </c>
      <c r="L123" s="3" t="s">
        <v>621</v>
      </c>
      <c r="M123" s="3" t="s">
        <v>621</v>
      </c>
      <c r="N123" s="3" t="s">
        <v>621</v>
      </c>
      <c r="O123" s="3" t="s">
        <v>621</v>
      </c>
      <c r="P123" s="3" t="s">
        <v>621</v>
      </c>
      <c r="Q123" s="3" t="s">
        <v>621</v>
      </c>
      <c r="R123" s="3" t="s">
        <v>621</v>
      </c>
      <c r="S123" s="3" t="s">
        <v>621</v>
      </c>
      <c r="T123" s="3" t="s">
        <v>621</v>
      </c>
      <c r="U123" s="3" t="s">
        <v>621</v>
      </c>
      <c r="V123" s="3" t="s">
        <v>621</v>
      </c>
      <c r="W123" s="3" t="s">
        <v>621</v>
      </c>
      <c r="X123" s="3" t="s">
        <v>621</v>
      </c>
      <c r="Y123" s="3" t="s">
        <v>621</v>
      </c>
      <c r="Z123" s="3" t="s">
        <v>621</v>
      </c>
      <c r="AA123" s="3" t="s">
        <v>621</v>
      </c>
      <c r="AB123" s="3" t="s">
        <v>621</v>
      </c>
      <c r="AC123" s="3" t="s">
        <v>621</v>
      </c>
      <c r="AD123" s="3" t="s">
        <v>621</v>
      </c>
      <c r="AE123" s="3">
        <v>125.65900000000001</v>
      </c>
      <c r="AF123" s="3" t="s">
        <v>621</v>
      </c>
      <c r="AG123" s="3" t="s">
        <v>621</v>
      </c>
      <c r="AJ123" s="20">
        <f t="shared" si="9"/>
        <v>125.65900000000001</v>
      </c>
      <c r="AL123" s="20">
        <f t="shared" si="5"/>
        <v>89.584999999999994</v>
      </c>
      <c r="AM123" s="20">
        <f t="shared" si="6"/>
        <v>14.727</v>
      </c>
      <c r="AN123" s="21">
        <f t="shared" si="7"/>
        <v>0.8301196094191422</v>
      </c>
      <c r="AQ123" s="3">
        <f t="shared" si="8"/>
        <v>125.65900000000001</v>
      </c>
    </row>
    <row r="124" spans="1:43" ht="15" customHeight="1" x14ac:dyDescent="0.25">
      <c r="A124" s="3" t="s">
        <v>137</v>
      </c>
      <c r="B124" s="3" t="s">
        <v>139</v>
      </c>
      <c r="C124" s="3">
        <v>2013</v>
      </c>
      <c r="D124" s="3" t="s">
        <v>621</v>
      </c>
      <c r="E124" s="3" t="s">
        <v>621</v>
      </c>
      <c r="F124" s="3" t="s">
        <v>621</v>
      </c>
      <c r="G124" s="3" t="s">
        <v>621</v>
      </c>
      <c r="H124" s="3" t="s">
        <v>621</v>
      </c>
      <c r="I124" s="3" t="s">
        <v>621</v>
      </c>
      <c r="J124" s="3" t="s">
        <v>621</v>
      </c>
      <c r="K124" s="3" t="s">
        <v>621</v>
      </c>
      <c r="L124" s="3" t="s">
        <v>621</v>
      </c>
      <c r="M124" s="3" t="s">
        <v>621</v>
      </c>
      <c r="N124" s="3" t="s">
        <v>621</v>
      </c>
      <c r="O124" s="3" t="s">
        <v>621</v>
      </c>
      <c r="P124" s="3" t="s">
        <v>621</v>
      </c>
      <c r="Q124" s="3" t="s">
        <v>621</v>
      </c>
      <c r="R124" s="3" t="s">
        <v>621</v>
      </c>
      <c r="S124" s="3" t="s">
        <v>621</v>
      </c>
      <c r="T124" s="3" t="s">
        <v>621</v>
      </c>
      <c r="U124" s="3" t="s">
        <v>621</v>
      </c>
      <c r="V124" s="3" t="s">
        <v>621</v>
      </c>
      <c r="W124" s="3" t="s">
        <v>621</v>
      </c>
      <c r="X124" s="3" t="s">
        <v>621</v>
      </c>
      <c r="Y124" s="3" t="s">
        <v>621</v>
      </c>
      <c r="Z124" s="3" t="s">
        <v>621</v>
      </c>
      <c r="AA124" s="3" t="s">
        <v>621</v>
      </c>
      <c r="AB124" s="3" t="s">
        <v>621</v>
      </c>
      <c r="AC124" s="3" t="s">
        <v>621</v>
      </c>
      <c r="AD124" s="3" t="s">
        <v>621</v>
      </c>
      <c r="AE124" s="3" t="s">
        <v>621</v>
      </c>
      <c r="AF124" s="3" t="s">
        <v>621</v>
      </c>
      <c r="AG124" s="3" t="s">
        <v>621</v>
      </c>
      <c r="AJ124" s="20">
        <f t="shared" si="9"/>
        <v>0</v>
      </c>
      <c r="AL124" s="20">
        <f t="shared" si="5"/>
        <v>0</v>
      </c>
      <c r="AM124" s="20" t="str">
        <f t="shared" si="6"/>
        <v/>
      </c>
      <c r="AN124" s="21" t="str">
        <f t="shared" si="7"/>
        <v/>
      </c>
      <c r="AQ124" s="3">
        <f t="shared" si="8"/>
        <v>0</v>
      </c>
    </row>
    <row r="125" spans="1:43" ht="15" customHeight="1" x14ac:dyDescent="0.25">
      <c r="A125" s="3" t="s">
        <v>137</v>
      </c>
      <c r="B125" s="3" t="s">
        <v>140</v>
      </c>
      <c r="C125" s="3">
        <v>2013</v>
      </c>
      <c r="D125" s="3" t="s">
        <v>621</v>
      </c>
      <c r="E125" s="3" t="s">
        <v>621</v>
      </c>
      <c r="F125" s="3" t="s">
        <v>621</v>
      </c>
      <c r="G125" s="3" t="s">
        <v>621</v>
      </c>
      <c r="H125" s="3" t="s">
        <v>621</v>
      </c>
      <c r="I125" s="3" t="s">
        <v>621</v>
      </c>
      <c r="J125" s="3" t="s">
        <v>621</v>
      </c>
      <c r="K125" s="3" t="s">
        <v>621</v>
      </c>
      <c r="L125" s="3" t="s">
        <v>621</v>
      </c>
      <c r="M125" s="3" t="s">
        <v>621</v>
      </c>
      <c r="N125" s="3" t="s">
        <v>621</v>
      </c>
      <c r="O125" s="3" t="s">
        <v>621</v>
      </c>
      <c r="P125" s="3" t="s">
        <v>621</v>
      </c>
      <c r="Q125" s="3" t="s">
        <v>621</v>
      </c>
      <c r="R125" s="3" t="s">
        <v>621</v>
      </c>
      <c r="S125" s="3" t="s">
        <v>621</v>
      </c>
      <c r="T125" s="3" t="s">
        <v>621</v>
      </c>
      <c r="U125" s="3" t="s">
        <v>621</v>
      </c>
      <c r="V125" s="3" t="s">
        <v>621</v>
      </c>
      <c r="W125" s="3" t="s">
        <v>621</v>
      </c>
      <c r="X125" s="3" t="s">
        <v>621</v>
      </c>
      <c r="Y125" s="3" t="s">
        <v>621</v>
      </c>
      <c r="Z125" s="3" t="s">
        <v>621</v>
      </c>
      <c r="AA125" s="3" t="s">
        <v>621</v>
      </c>
      <c r="AB125" s="3" t="s">
        <v>621</v>
      </c>
      <c r="AC125" s="3" t="s">
        <v>621</v>
      </c>
      <c r="AD125" s="3" t="s">
        <v>621</v>
      </c>
      <c r="AE125" s="3" t="s">
        <v>621</v>
      </c>
      <c r="AF125" s="3" t="s">
        <v>621</v>
      </c>
      <c r="AG125" s="3" t="s">
        <v>621</v>
      </c>
      <c r="AJ125" s="20">
        <f t="shared" si="9"/>
        <v>0</v>
      </c>
      <c r="AL125" s="20">
        <f t="shared" si="5"/>
        <v>0</v>
      </c>
      <c r="AM125" s="20" t="str">
        <f t="shared" si="6"/>
        <v/>
      </c>
      <c r="AN125" s="21" t="str">
        <f t="shared" si="7"/>
        <v/>
      </c>
      <c r="AQ125" s="3">
        <f t="shared" si="8"/>
        <v>0</v>
      </c>
    </row>
    <row r="126" spans="1:43" ht="15" customHeight="1" x14ac:dyDescent="0.25">
      <c r="A126" s="3" t="s">
        <v>141</v>
      </c>
      <c r="B126" s="3" t="s">
        <v>142</v>
      </c>
      <c r="C126" s="3">
        <v>2013</v>
      </c>
      <c r="D126" s="3" t="s">
        <v>621</v>
      </c>
      <c r="E126" s="3" t="s">
        <v>621</v>
      </c>
      <c r="F126" s="3" t="s">
        <v>621</v>
      </c>
      <c r="G126" s="3" t="s">
        <v>622</v>
      </c>
      <c r="H126" s="3" t="s">
        <v>621</v>
      </c>
      <c r="I126" s="3" t="s">
        <v>621</v>
      </c>
      <c r="J126" s="3" t="s">
        <v>621</v>
      </c>
      <c r="K126" s="3" t="s">
        <v>621</v>
      </c>
      <c r="L126" s="3" t="s">
        <v>621</v>
      </c>
      <c r="M126" s="3" t="s">
        <v>621</v>
      </c>
      <c r="N126" s="3" t="s">
        <v>621</v>
      </c>
      <c r="O126" s="3" t="s">
        <v>621</v>
      </c>
      <c r="P126" s="3" t="s">
        <v>621</v>
      </c>
      <c r="Q126" s="3" t="s">
        <v>621</v>
      </c>
      <c r="R126" s="3" t="s">
        <v>621</v>
      </c>
      <c r="S126" s="3" t="s">
        <v>621</v>
      </c>
      <c r="T126" s="3" t="s">
        <v>621</v>
      </c>
      <c r="U126" s="3" t="s">
        <v>621</v>
      </c>
      <c r="V126" s="3" t="s">
        <v>621</v>
      </c>
      <c r="W126" s="3" t="s">
        <v>621</v>
      </c>
      <c r="X126" s="3" t="s">
        <v>621</v>
      </c>
      <c r="Y126" s="3" t="s">
        <v>621</v>
      </c>
      <c r="Z126" s="3" t="s">
        <v>621</v>
      </c>
      <c r="AA126" s="3" t="s">
        <v>621</v>
      </c>
      <c r="AB126" s="3" t="s">
        <v>621</v>
      </c>
      <c r="AC126" s="3" t="s">
        <v>621</v>
      </c>
      <c r="AD126" s="3" t="s">
        <v>621</v>
      </c>
      <c r="AE126" s="3" t="s">
        <v>621</v>
      </c>
      <c r="AF126" s="3" t="s">
        <v>621</v>
      </c>
      <c r="AG126" s="3" t="s">
        <v>621</v>
      </c>
      <c r="AJ126" s="20">
        <f t="shared" si="9"/>
        <v>0</v>
      </c>
      <c r="AL126" s="20">
        <f t="shared" si="5"/>
        <v>0</v>
      </c>
      <c r="AM126" s="20" t="str">
        <f t="shared" si="6"/>
        <v/>
      </c>
      <c r="AN126" s="21" t="str">
        <f t="shared" si="7"/>
        <v/>
      </c>
      <c r="AQ126" s="3">
        <f t="shared" si="8"/>
        <v>0</v>
      </c>
    </row>
    <row r="127" spans="1:43" ht="15" customHeight="1" x14ac:dyDescent="0.25">
      <c r="A127" s="3" t="s">
        <v>143</v>
      </c>
      <c r="B127" s="3" t="s">
        <v>144</v>
      </c>
      <c r="C127" s="3">
        <v>2013</v>
      </c>
      <c r="D127" s="3" t="s">
        <v>621</v>
      </c>
      <c r="E127" s="3" t="s">
        <v>621</v>
      </c>
      <c r="F127" s="3" t="s">
        <v>621</v>
      </c>
      <c r="G127" s="3" t="s">
        <v>621</v>
      </c>
      <c r="H127" s="3" t="s">
        <v>621</v>
      </c>
      <c r="I127" s="3" t="s">
        <v>621</v>
      </c>
      <c r="J127" s="3" t="s">
        <v>621</v>
      </c>
      <c r="K127" s="3" t="s">
        <v>621</v>
      </c>
      <c r="L127" s="3" t="s">
        <v>621</v>
      </c>
      <c r="M127" s="3" t="s">
        <v>621</v>
      </c>
      <c r="N127" s="3" t="s">
        <v>621</v>
      </c>
      <c r="O127" s="3" t="s">
        <v>621</v>
      </c>
      <c r="P127" s="3" t="s">
        <v>621</v>
      </c>
      <c r="Q127" s="3" t="s">
        <v>621</v>
      </c>
      <c r="R127" s="3" t="s">
        <v>621</v>
      </c>
      <c r="S127" s="3" t="s">
        <v>621</v>
      </c>
      <c r="T127" s="3" t="s">
        <v>621</v>
      </c>
      <c r="U127" s="3" t="s">
        <v>621</v>
      </c>
      <c r="V127" s="3" t="s">
        <v>621</v>
      </c>
      <c r="W127" s="3" t="s">
        <v>621</v>
      </c>
      <c r="X127" s="3" t="s">
        <v>621</v>
      </c>
      <c r="Y127" s="3" t="s">
        <v>621</v>
      </c>
      <c r="Z127" s="3" t="s">
        <v>621</v>
      </c>
      <c r="AA127" s="3" t="s">
        <v>621</v>
      </c>
      <c r="AB127" s="3" t="s">
        <v>621</v>
      </c>
      <c r="AC127" s="3" t="s">
        <v>621</v>
      </c>
      <c r="AD127" s="3" t="s">
        <v>621</v>
      </c>
      <c r="AE127" s="3" t="s">
        <v>621</v>
      </c>
      <c r="AF127" s="3" t="s">
        <v>621</v>
      </c>
      <c r="AG127" s="3" t="s">
        <v>621</v>
      </c>
      <c r="AJ127" s="20">
        <f t="shared" si="9"/>
        <v>0</v>
      </c>
      <c r="AL127" s="20">
        <f t="shared" si="5"/>
        <v>0</v>
      </c>
      <c r="AM127" s="20" t="str">
        <f t="shared" si="6"/>
        <v/>
      </c>
      <c r="AN127" s="21" t="str">
        <f t="shared" si="7"/>
        <v/>
      </c>
      <c r="AQ127" s="3">
        <f t="shared" si="8"/>
        <v>0</v>
      </c>
    </row>
    <row r="128" spans="1:43" ht="15" customHeight="1" x14ac:dyDescent="0.25">
      <c r="A128" s="3" t="s">
        <v>143</v>
      </c>
      <c r="B128" s="3" t="s">
        <v>145</v>
      </c>
      <c r="C128" s="3">
        <v>2013</v>
      </c>
      <c r="D128" s="3" t="s">
        <v>621</v>
      </c>
      <c r="E128" s="3" t="s">
        <v>621</v>
      </c>
      <c r="F128" s="3" t="s">
        <v>621</v>
      </c>
      <c r="G128" s="3" t="s">
        <v>621</v>
      </c>
      <c r="H128" s="3" t="s">
        <v>621</v>
      </c>
      <c r="I128" s="3" t="s">
        <v>621</v>
      </c>
      <c r="J128" s="3" t="s">
        <v>621</v>
      </c>
      <c r="K128" s="3" t="s">
        <v>621</v>
      </c>
      <c r="L128" s="3" t="s">
        <v>621</v>
      </c>
      <c r="M128" s="3" t="s">
        <v>621</v>
      </c>
      <c r="N128" s="3" t="s">
        <v>621</v>
      </c>
      <c r="O128" s="3" t="s">
        <v>621</v>
      </c>
      <c r="P128" s="3" t="s">
        <v>621</v>
      </c>
      <c r="Q128" s="3" t="s">
        <v>621</v>
      </c>
      <c r="R128" s="3" t="s">
        <v>621</v>
      </c>
      <c r="S128" s="3" t="s">
        <v>621</v>
      </c>
      <c r="T128" s="3" t="s">
        <v>621</v>
      </c>
      <c r="U128" s="3" t="s">
        <v>621</v>
      </c>
      <c r="V128" s="3" t="s">
        <v>621</v>
      </c>
      <c r="W128" s="3" t="s">
        <v>621</v>
      </c>
      <c r="X128" s="3" t="s">
        <v>621</v>
      </c>
      <c r="Y128" s="3" t="s">
        <v>621</v>
      </c>
      <c r="Z128" s="3" t="s">
        <v>621</v>
      </c>
      <c r="AA128" s="3" t="s">
        <v>621</v>
      </c>
      <c r="AB128" s="3" t="s">
        <v>621</v>
      </c>
      <c r="AC128" s="3" t="s">
        <v>621</v>
      </c>
      <c r="AD128" s="3" t="s">
        <v>621</v>
      </c>
      <c r="AE128" s="3" t="s">
        <v>621</v>
      </c>
      <c r="AF128" s="3" t="s">
        <v>621</v>
      </c>
      <c r="AG128" s="3" t="s">
        <v>621</v>
      </c>
      <c r="AJ128" s="20">
        <f t="shared" si="9"/>
        <v>0</v>
      </c>
      <c r="AL128" s="20">
        <f t="shared" si="5"/>
        <v>0</v>
      </c>
      <c r="AM128" s="20" t="str">
        <f t="shared" si="6"/>
        <v/>
      </c>
      <c r="AN128" s="21" t="str">
        <f t="shared" si="7"/>
        <v/>
      </c>
      <c r="AQ128" s="3">
        <f t="shared" si="8"/>
        <v>0</v>
      </c>
    </row>
    <row r="129" spans="1:43" ht="15" customHeight="1" x14ac:dyDescent="0.25">
      <c r="A129" s="3" t="s">
        <v>146</v>
      </c>
      <c r="B129" s="3" t="s">
        <v>147</v>
      </c>
      <c r="C129" s="3">
        <v>2013</v>
      </c>
      <c r="D129" s="3" t="s">
        <v>621</v>
      </c>
      <c r="E129" s="3" t="s">
        <v>621</v>
      </c>
      <c r="F129" s="3" t="s">
        <v>621</v>
      </c>
      <c r="G129" s="3" t="s">
        <v>621</v>
      </c>
      <c r="H129" s="3" t="s">
        <v>621</v>
      </c>
      <c r="I129" s="3" t="s">
        <v>622</v>
      </c>
      <c r="J129" s="3" t="s">
        <v>621</v>
      </c>
      <c r="K129" s="3" t="s">
        <v>621</v>
      </c>
      <c r="L129" s="3" t="s">
        <v>621</v>
      </c>
      <c r="M129" s="3" t="s">
        <v>621</v>
      </c>
      <c r="N129" s="3" t="s">
        <v>621</v>
      </c>
      <c r="O129" s="3" t="s">
        <v>621</v>
      </c>
      <c r="P129" s="3" t="s">
        <v>621</v>
      </c>
      <c r="Q129" s="3" t="s">
        <v>621</v>
      </c>
      <c r="R129" s="3" t="s">
        <v>621</v>
      </c>
      <c r="S129" s="3" t="s">
        <v>621</v>
      </c>
      <c r="T129" s="3" t="s">
        <v>621</v>
      </c>
      <c r="U129" s="3" t="s">
        <v>621</v>
      </c>
      <c r="V129" s="3" t="s">
        <v>621</v>
      </c>
      <c r="W129" s="3" t="s">
        <v>621</v>
      </c>
      <c r="X129" s="3" t="s">
        <v>621</v>
      </c>
      <c r="Y129" s="3" t="s">
        <v>621</v>
      </c>
      <c r="Z129" s="3" t="s">
        <v>621</v>
      </c>
      <c r="AA129" s="3" t="s">
        <v>621</v>
      </c>
      <c r="AB129" s="3" t="s">
        <v>621</v>
      </c>
      <c r="AC129" s="3" t="s">
        <v>621</v>
      </c>
      <c r="AD129" s="3" t="s">
        <v>621</v>
      </c>
      <c r="AE129" s="3" t="s">
        <v>621</v>
      </c>
      <c r="AF129" s="3" t="s">
        <v>621</v>
      </c>
      <c r="AG129" s="3" t="s">
        <v>621</v>
      </c>
      <c r="AJ129" s="20">
        <f t="shared" si="9"/>
        <v>0</v>
      </c>
      <c r="AL129" s="20">
        <f t="shared" si="5"/>
        <v>0</v>
      </c>
      <c r="AM129" s="20" t="str">
        <f t="shared" si="6"/>
        <v/>
      </c>
      <c r="AN129" s="21" t="str">
        <f t="shared" si="7"/>
        <v/>
      </c>
      <c r="AQ129" s="3">
        <f t="shared" si="8"/>
        <v>0</v>
      </c>
    </row>
    <row r="130" spans="1:43" ht="15" customHeight="1" x14ac:dyDescent="0.25">
      <c r="A130" s="3" t="s">
        <v>146</v>
      </c>
      <c r="B130" s="3" t="s">
        <v>148</v>
      </c>
      <c r="C130" s="3">
        <v>2013</v>
      </c>
      <c r="D130" s="3" t="s">
        <v>621</v>
      </c>
      <c r="E130" s="3" t="s">
        <v>621</v>
      </c>
      <c r="F130" s="3" t="s">
        <v>621</v>
      </c>
      <c r="G130" s="3" t="s">
        <v>622</v>
      </c>
      <c r="H130" s="3" t="s">
        <v>621</v>
      </c>
      <c r="I130" s="3" t="s">
        <v>622</v>
      </c>
      <c r="J130" s="3" t="s">
        <v>621</v>
      </c>
      <c r="K130" s="3" t="s">
        <v>621</v>
      </c>
      <c r="L130" s="3" t="s">
        <v>621</v>
      </c>
      <c r="M130" s="3" t="s">
        <v>621</v>
      </c>
      <c r="N130" s="3" t="s">
        <v>621</v>
      </c>
      <c r="O130" s="3" t="s">
        <v>621</v>
      </c>
      <c r="P130" s="3" t="s">
        <v>621</v>
      </c>
      <c r="Q130" s="3" t="s">
        <v>621</v>
      </c>
      <c r="R130" s="3" t="s">
        <v>621</v>
      </c>
      <c r="S130" s="3" t="s">
        <v>621</v>
      </c>
      <c r="T130" s="3" t="s">
        <v>621</v>
      </c>
      <c r="U130" s="3" t="s">
        <v>621</v>
      </c>
      <c r="V130" s="3" t="s">
        <v>621</v>
      </c>
      <c r="W130" s="3" t="s">
        <v>621</v>
      </c>
      <c r="X130" s="3" t="s">
        <v>621</v>
      </c>
      <c r="Y130" s="3" t="s">
        <v>621</v>
      </c>
      <c r="Z130" s="3" t="s">
        <v>621</v>
      </c>
      <c r="AA130" s="3" t="s">
        <v>621</v>
      </c>
      <c r="AB130" s="3" t="s">
        <v>621</v>
      </c>
      <c r="AC130" s="3" t="s">
        <v>621</v>
      </c>
      <c r="AD130" s="3" t="s">
        <v>621</v>
      </c>
      <c r="AE130" s="3" t="s">
        <v>621</v>
      </c>
      <c r="AF130" s="3" t="s">
        <v>621</v>
      </c>
      <c r="AG130" s="3" t="s">
        <v>621</v>
      </c>
      <c r="AJ130" s="20">
        <f t="shared" si="9"/>
        <v>0</v>
      </c>
      <c r="AL130" s="20">
        <f t="shared" si="5"/>
        <v>0</v>
      </c>
      <c r="AM130" s="20" t="str">
        <f t="shared" si="6"/>
        <v/>
      </c>
      <c r="AN130" s="21" t="str">
        <f t="shared" si="7"/>
        <v/>
      </c>
      <c r="AQ130" s="3">
        <f t="shared" si="8"/>
        <v>0</v>
      </c>
    </row>
    <row r="131" spans="1:43" ht="15" customHeight="1" x14ac:dyDescent="0.25">
      <c r="A131" s="3" t="s">
        <v>146</v>
      </c>
      <c r="B131" s="3" t="s">
        <v>149</v>
      </c>
      <c r="C131" s="3">
        <v>2013</v>
      </c>
      <c r="D131" s="3" t="s">
        <v>621</v>
      </c>
      <c r="E131" s="3" t="s">
        <v>621</v>
      </c>
      <c r="F131" s="3" t="s">
        <v>621</v>
      </c>
      <c r="G131" s="3" t="s">
        <v>621</v>
      </c>
      <c r="H131" s="3" t="s">
        <v>621</v>
      </c>
      <c r="I131" s="3" t="s">
        <v>622</v>
      </c>
      <c r="J131" s="3" t="s">
        <v>621</v>
      </c>
      <c r="K131" s="3" t="s">
        <v>621</v>
      </c>
      <c r="L131" s="3" t="s">
        <v>621</v>
      </c>
      <c r="M131" s="3" t="s">
        <v>621</v>
      </c>
      <c r="N131" s="3" t="s">
        <v>621</v>
      </c>
      <c r="O131" s="3" t="s">
        <v>621</v>
      </c>
      <c r="P131" s="3" t="s">
        <v>621</v>
      </c>
      <c r="Q131" s="3" t="s">
        <v>621</v>
      </c>
      <c r="R131" s="3" t="s">
        <v>621</v>
      </c>
      <c r="S131" s="3" t="s">
        <v>621</v>
      </c>
      <c r="T131" s="3" t="s">
        <v>621</v>
      </c>
      <c r="U131" s="3" t="s">
        <v>621</v>
      </c>
      <c r="V131" s="3" t="s">
        <v>621</v>
      </c>
      <c r="W131" s="3" t="s">
        <v>621</v>
      </c>
      <c r="X131" s="3" t="s">
        <v>621</v>
      </c>
      <c r="Y131" s="3" t="s">
        <v>621</v>
      </c>
      <c r="Z131" s="3" t="s">
        <v>621</v>
      </c>
      <c r="AA131" s="3" t="s">
        <v>621</v>
      </c>
      <c r="AB131" s="3" t="s">
        <v>621</v>
      </c>
      <c r="AC131" s="3" t="s">
        <v>621</v>
      </c>
      <c r="AD131" s="3" t="s">
        <v>621</v>
      </c>
      <c r="AE131" s="3" t="s">
        <v>621</v>
      </c>
      <c r="AF131" s="3" t="s">
        <v>621</v>
      </c>
      <c r="AG131" s="3" t="s">
        <v>621</v>
      </c>
      <c r="AJ131" s="20">
        <f t="shared" si="9"/>
        <v>0</v>
      </c>
      <c r="AL131" s="20">
        <f t="shared" ref="AL131:AL194" si="10">IFERROR(D131/1,0)</f>
        <v>0</v>
      </c>
      <c r="AM131" s="20" t="str">
        <f t="shared" ref="AM131:AM194" si="11">IFERROR(E131/1,"")</f>
        <v/>
      </c>
      <c r="AN131" s="21" t="str">
        <f t="shared" ref="AN131:AN194" si="12">IFERROR((AL131+AM131)/AJ131,"")</f>
        <v/>
      </c>
      <c r="AQ131" s="3">
        <f t="shared" ref="AQ131:AQ194" si="13">AJ131-IFERROR(AG131/1,0)</f>
        <v>0</v>
      </c>
    </row>
    <row r="132" spans="1:43" ht="15" customHeight="1" x14ac:dyDescent="0.25">
      <c r="A132" s="3" t="s">
        <v>146</v>
      </c>
      <c r="B132" s="3" t="s">
        <v>150</v>
      </c>
      <c r="C132" s="3">
        <v>2013</v>
      </c>
      <c r="D132" s="3" t="s">
        <v>621</v>
      </c>
      <c r="E132" s="3" t="s">
        <v>621</v>
      </c>
      <c r="F132" s="3" t="s">
        <v>621</v>
      </c>
      <c r="G132" s="3" t="s">
        <v>621</v>
      </c>
      <c r="H132" s="3" t="s">
        <v>621</v>
      </c>
      <c r="I132" s="3" t="s">
        <v>621</v>
      </c>
      <c r="J132" s="3" t="s">
        <v>621</v>
      </c>
      <c r="K132" s="3" t="s">
        <v>621</v>
      </c>
      <c r="L132" s="3" t="s">
        <v>621</v>
      </c>
      <c r="M132" s="3" t="s">
        <v>621</v>
      </c>
      <c r="N132" s="3" t="s">
        <v>621</v>
      </c>
      <c r="O132" s="3" t="s">
        <v>621</v>
      </c>
      <c r="P132" s="3" t="s">
        <v>621</v>
      </c>
      <c r="Q132" s="3" t="s">
        <v>621</v>
      </c>
      <c r="R132" s="3" t="s">
        <v>621</v>
      </c>
      <c r="S132" s="3" t="s">
        <v>621</v>
      </c>
      <c r="T132" s="3" t="s">
        <v>621</v>
      </c>
      <c r="U132" s="3" t="s">
        <v>621</v>
      </c>
      <c r="V132" s="3" t="s">
        <v>621</v>
      </c>
      <c r="W132" s="3" t="s">
        <v>621</v>
      </c>
      <c r="X132" s="3" t="s">
        <v>621</v>
      </c>
      <c r="Y132" s="3" t="s">
        <v>621</v>
      </c>
      <c r="Z132" s="3" t="s">
        <v>621</v>
      </c>
      <c r="AA132" s="3" t="s">
        <v>621</v>
      </c>
      <c r="AB132" s="3" t="s">
        <v>621</v>
      </c>
      <c r="AC132" s="3" t="s">
        <v>621</v>
      </c>
      <c r="AD132" s="3" t="s">
        <v>621</v>
      </c>
      <c r="AE132" s="3" t="s">
        <v>621</v>
      </c>
      <c r="AF132" s="3" t="s">
        <v>621</v>
      </c>
      <c r="AG132" s="3" t="s">
        <v>621</v>
      </c>
      <c r="AJ132" s="20">
        <f t="shared" ref="AJ132:AJ195" si="14">SUMPRODUCT(J132:AG132)</f>
        <v>0</v>
      </c>
      <c r="AL132" s="20">
        <f t="shared" si="10"/>
        <v>0</v>
      </c>
      <c r="AM132" s="20" t="str">
        <f t="shared" si="11"/>
        <v/>
      </c>
      <c r="AN132" s="21" t="str">
        <f t="shared" si="12"/>
        <v/>
      </c>
      <c r="AQ132" s="3">
        <f t="shared" si="13"/>
        <v>0</v>
      </c>
    </row>
    <row r="133" spans="1:43" ht="15" customHeight="1" x14ac:dyDescent="0.25">
      <c r="A133" s="3" t="s">
        <v>146</v>
      </c>
      <c r="B133" s="3" t="s">
        <v>151</v>
      </c>
      <c r="C133" s="3">
        <v>2013</v>
      </c>
      <c r="D133" s="3" t="s">
        <v>621</v>
      </c>
      <c r="E133" s="3" t="s">
        <v>621</v>
      </c>
      <c r="F133" s="3" t="s">
        <v>621</v>
      </c>
      <c r="G133" s="3" t="s">
        <v>621</v>
      </c>
      <c r="H133" s="3" t="s">
        <v>621</v>
      </c>
      <c r="I133" s="3" t="s">
        <v>621</v>
      </c>
      <c r="J133" s="3" t="s">
        <v>621</v>
      </c>
      <c r="K133" s="3" t="s">
        <v>621</v>
      </c>
      <c r="L133" s="3" t="s">
        <v>621</v>
      </c>
      <c r="M133" s="3" t="s">
        <v>621</v>
      </c>
      <c r="N133" s="3" t="s">
        <v>621</v>
      </c>
      <c r="O133" s="3" t="s">
        <v>621</v>
      </c>
      <c r="P133" s="3" t="s">
        <v>621</v>
      </c>
      <c r="Q133" s="3" t="s">
        <v>621</v>
      </c>
      <c r="R133" s="3" t="s">
        <v>621</v>
      </c>
      <c r="S133" s="3" t="s">
        <v>621</v>
      </c>
      <c r="T133" s="3" t="s">
        <v>621</v>
      </c>
      <c r="U133" s="3" t="s">
        <v>621</v>
      </c>
      <c r="V133" s="3" t="s">
        <v>621</v>
      </c>
      <c r="W133" s="3" t="s">
        <v>621</v>
      </c>
      <c r="X133" s="3" t="s">
        <v>621</v>
      </c>
      <c r="Y133" s="3" t="s">
        <v>621</v>
      </c>
      <c r="Z133" s="3" t="s">
        <v>621</v>
      </c>
      <c r="AA133" s="3" t="s">
        <v>621</v>
      </c>
      <c r="AB133" s="3" t="s">
        <v>621</v>
      </c>
      <c r="AC133" s="3" t="s">
        <v>621</v>
      </c>
      <c r="AD133" s="3" t="s">
        <v>621</v>
      </c>
      <c r="AE133" s="3" t="s">
        <v>621</v>
      </c>
      <c r="AF133" s="3" t="s">
        <v>621</v>
      </c>
      <c r="AG133" s="3" t="s">
        <v>621</v>
      </c>
      <c r="AJ133" s="20">
        <f t="shared" si="14"/>
        <v>0</v>
      </c>
      <c r="AL133" s="20">
        <f t="shared" si="10"/>
        <v>0</v>
      </c>
      <c r="AM133" s="20" t="str">
        <f t="shared" si="11"/>
        <v/>
      </c>
      <c r="AN133" s="21" t="str">
        <f t="shared" si="12"/>
        <v/>
      </c>
      <c r="AQ133" s="3">
        <f t="shared" si="13"/>
        <v>0</v>
      </c>
    </row>
    <row r="134" spans="1:43" ht="15" customHeight="1" x14ac:dyDescent="0.25">
      <c r="A134" s="3" t="s">
        <v>152</v>
      </c>
      <c r="B134" s="3" t="s">
        <v>153</v>
      </c>
      <c r="C134" s="3">
        <v>2013</v>
      </c>
      <c r="D134" s="3">
        <v>224</v>
      </c>
      <c r="E134" s="3">
        <v>82</v>
      </c>
      <c r="F134" s="3" t="s">
        <v>621</v>
      </c>
      <c r="G134" s="3" t="s">
        <v>621</v>
      </c>
      <c r="H134" s="3" t="s">
        <v>621</v>
      </c>
      <c r="I134" s="3">
        <v>348.4</v>
      </c>
      <c r="J134" s="3" t="s">
        <v>621</v>
      </c>
      <c r="K134" s="3">
        <v>1.9</v>
      </c>
      <c r="L134" s="3" t="s">
        <v>621</v>
      </c>
      <c r="M134" s="3" t="s">
        <v>621</v>
      </c>
      <c r="N134" s="3" t="s">
        <v>621</v>
      </c>
      <c r="O134" s="3" t="s">
        <v>621</v>
      </c>
      <c r="P134" s="3">
        <v>131.5</v>
      </c>
      <c r="Q134" s="3">
        <v>2</v>
      </c>
      <c r="R134" s="3">
        <v>43</v>
      </c>
      <c r="S134" s="3">
        <v>1</v>
      </c>
      <c r="T134" s="3">
        <v>21</v>
      </c>
      <c r="U134" s="3" t="s">
        <v>621</v>
      </c>
      <c r="V134" s="3" t="s">
        <v>10</v>
      </c>
      <c r="W134" s="3" t="s">
        <v>621</v>
      </c>
      <c r="X134" s="3" t="s">
        <v>621</v>
      </c>
      <c r="Y134" s="3" t="s">
        <v>621</v>
      </c>
      <c r="Z134" s="3">
        <v>148</v>
      </c>
      <c r="AA134" s="3" t="s">
        <v>621</v>
      </c>
      <c r="AB134" s="3" t="s">
        <v>621</v>
      </c>
      <c r="AC134" s="3" t="s">
        <v>621</v>
      </c>
      <c r="AD134" s="3" t="s">
        <v>621</v>
      </c>
      <c r="AE134" s="3" t="s">
        <v>621</v>
      </c>
      <c r="AF134" s="3" t="s">
        <v>621</v>
      </c>
      <c r="AG134" s="3" t="s">
        <v>621</v>
      </c>
      <c r="AJ134" s="20">
        <f t="shared" si="14"/>
        <v>348.4</v>
      </c>
      <c r="AL134" s="20">
        <f t="shared" si="10"/>
        <v>224</v>
      </c>
      <c r="AM134" s="20">
        <f t="shared" si="11"/>
        <v>82</v>
      </c>
      <c r="AN134" s="21">
        <f t="shared" si="12"/>
        <v>0.87830080367393804</v>
      </c>
      <c r="AQ134" s="3">
        <f t="shared" si="13"/>
        <v>348.4</v>
      </c>
    </row>
    <row r="135" spans="1:43" ht="15" customHeight="1" x14ac:dyDescent="0.25">
      <c r="A135" s="3" t="s">
        <v>154</v>
      </c>
      <c r="B135" s="3" t="s">
        <v>155</v>
      </c>
      <c r="C135" s="3">
        <v>2013</v>
      </c>
      <c r="D135" s="3" t="s">
        <v>621</v>
      </c>
      <c r="E135" s="3" t="s">
        <v>621</v>
      </c>
      <c r="F135" s="3" t="s">
        <v>621</v>
      </c>
      <c r="G135" s="3" t="s">
        <v>621</v>
      </c>
      <c r="H135" s="3" t="s">
        <v>621</v>
      </c>
      <c r="I135" s="3" t="s">
        <v>621</v>
      </c>
      <c r="J135" s="3" t="s">
        <v>621</v>
      </c>
      <c r="K135" s="3" t="s">
        <v>621</v>
      </c>
      <c r="L135" s="3" t="s">
        <v>621</v>
      </c>
      <c r="M135" s="3" t="s">
        <v>621</v>
      </c>
      <c r="N135" s="3" t="s">
        <v>621</v>
      </c>
      <c r="O135" s="3" t="s">
        <v>621</v>
      </c>
      <c r="P135" s="3" t="s">
        <v>621</v>
      </c>
      <c r="Q135" s="3" t="s">
        <v>621</v>
      </c>
      <c r="R135" s="3" t="s">
        <v>621</v>
      </c>
      <c r="S135" s="3" t="s">
        <v>621</v>
      </c>
      <c r="T135" s="3" t="s">
        <v>621</v>
      </c>
      <c r="U135" s="3" t="s">
        <v>621</v>
      </c>
      <c r="V135" s="3" t="s">
        <v>621</v>
      </c>
      <c r="W135" s="3" t="s">
        <v>621</v>
      </c>
      <c r="X135" s="3" t="s">
        <v>621</v>
      </c>
      <c r="Y135" s="3" t="s">
        <v>621</v>
      </c>
      <c r="Z135" s="3" t="s">
        <v>621</v>
      </c>
      <c r="AA135" s="3" t="s">
        <v>621</v>
      </c>
      <c r="AB135" s="3" t="s">
        <v>621</v>
      </c>
      <c r="AC135" s="3" t="s">
        <v>621</v>
      </c>
      <c r="AD135" s="3" t="s">
        <v>621</v>
      </c>
      <c r="AE135" s="3" t="s">
        <v>621</v>
      </c>
      <c r="AF135" s="3" t="s">
        <v>621</v>
      </c>
      <c r="AG135" s="3" t="s">
        <v>621</v>
      </c>
      <c r="AJ135" s="20">
        <f t="shared" si="14"/>
        <v>0</v>
      </c>
      <c r="AL135" s="20">
        <f t="shared" si="10"/>
        <v>0</v>
      </c>
      <c r="AM135" s="20" t="str">
        <f t="shared" si="11"/>
        <v/>
      </c>
      <c r="AN135" s="21" t="str">
        <f t="shared" si="12"/>
        <v/>
      </c>
      <c r="AQ135" s="3">
        <f t="shared" si="13"/>
        <v>0</v>
      </c>
    </row>
    <row r="136" spans="1:43" ht="15" customHeight="1" x14ac:dyDescent="0.25">
      <c r="A136" s="3" t="s">
        <v>154</v>
      </c>
      <c r="B136" s="3" t="s">
        <v>156</v>
      </c>
      <c r="C136" s="3">
        <v>2013</v>
      </c>
      <c r="D136" s="3" t="s">
        <v>621</v>
      </c>
      <c r="E136" s="3" t="s">
        <v>621</v>
      </c>
      <c r="F136" s="3" t="s">
        <v>621</v>
      </c>
      <c r="G136" s="3" t="s">
        <v>621</v>
      </c>
      <c r="H136" s="3" t="s">
        <v>621</v>
      </c>
      <c r="I136" s="3" t="s">
        <v>621</v>
      </c>
      <c r="J136" s="3" t="s">
        <v>621</v>
      </c>
      <c r="K136" s="3" t="s">
        <v>621</v>
      </c>
      <c r="L136" s="3" t="s">
        <v>621</v>
      </c>
      <c r="M136" s="3" t="s">
        <v>621</v>
      </c>
      <c r="N136" s="3" t="s">
        <v>621</v>
      </c>
      <c r="O136" s="3" t="s">
        <v>621</v>
      </c>
      <c r="P136" s="3" t="s">
        <v>621</v>
      </c>
      <c r="Q136" s="3" t="s">
        <v>621</v>
      </c>
      <c r="R136" s="3" t="s">
        <v>621</v>
      </c>
      <c r="S136" s="3" t="s">
        <v>621</v>
      </c>
      <c r="T136" s="3" t="s">
        <v>621</v>
      </c>
      <c r="U136" s="3" t="s">
        <v>621</v>
      </c>
      <c r="V136" s="3" t="s">
        <v>621</v>
      </c>
      <c r="W136" s="3" t="s">
        <v>621</v>
      </c>
      <c r="X136" s="3" t="s">
        <v>621</v>
      </c>
      <c r="Y136" s="3" t="s">
        <v>621</v>
      </c>
      <c r="Z136" s="3" t="s">
        <v>621</v>
      </c>
      <c r="AA136" s="3" t="s">
        <v>621</v>
      </c>
      <c r="AB136" s="3" t="s">
        <v>621</v>
      </c>
      <c r="AC136" s="3" t="s">
        <v>621</v>
      </c>
      <c r="AD136" s="3" t="s">
        <v>621</v>
      </c>
      <c r="AE136" s="3" t="s">
        <v>621</v>
      </c>
      <c r="AF136" s="3" t="s">
        <v>621</v>
      </c>
      <c r="AG136" s="3" t="s">
        <v>621</v>
      </c>
      <c r="AJ136" s="20">
        <f t="shared" si="14"/>
        <v>0</v>
      </c>
      <c r="AL136" s="20">
        <f t="shared" si="10"/>
        <v>0</v>
      </c>
      <c r="AM136" s="20" t="str">
        <f t="shared" si="11"/>
        <v/>
      </c>
      <c r="AN136" s="21" t="str">
        <f t="shared" si="12"/>
        <v/>
      </c>
      <c r="AQ136" s="3">
        <f t="shared" si="13"/>
        <v>0</v>
      </c>
    </row>
    <row r="137" spans="1:43" ht="15" customHeight="1" x14ac:dyDescent="0.25">
      <c r="A137" s="3" t="s">
        <v>154</v>
      </c>
      <c r="B137" s="3" t="s">
        <v>157</v>
      </c>
      <c r="C137" s="3">
        <v>2013</v>
      </c>
      <c r="D137" s="3" t="s">
        <v>621</v>
      </c>
      <c r="E137" s="3" t="s">
        <v>621</v>
      </c>
      <c r="F137" s="3" t="s">
        <v>621</v>
      </c>
      <c r="G137" s="3" t="s">
        <v>621</v>
      </c>
      <c r="H137" s="3" t="s">
        <v>621</v>
      </c>
      <c r="I137" s="3" t="s">
        <v>621</v>
      </c>
      <c r="J137" s="3" t="s">
        <v>621</v>
      </c>
      <c r="K137" s="3" t="s">
        <v>621</v>
      </c>
      <c r="L137" s="3" t="s">
        <v>621</v>
      </c>
      <c r="M137" s="3" t="s">
        <v>621</v>
      </c>
      <c r="N137" s="3" t="s">
        <v>621</v>
      </c>
      <c r="O137" s="3" t="s">
        <v>621</v>
      </c>
      <c r="P137" s="3" t="s">
        <v>621</v>
      </c>
      <c r="Q137" s="3" t="s">
        <v>621</v>
      </c>
      <c r="R137" s="3" t="s">
        <v>621</v>
      </c>
      <c r="S137" s="3" t="s">
        <v>621</v>
      </c>
      <c r="T137" s="3" t="s">
        <v>621</v>
      </c>
      <c r="U137" s="3" t="s">
        <v>621</v>
      </c>
      <c r="V137" s="3" t="s">
        <v>621</v>
      </c>
      <c r="W137" s="3" t="s">
        <v>621</v>
      </c>
      <c r="X137" s="3" t="s">
        <v>621</v>
      </c>
      <c r="Y137" s="3" t="s">
        <v>621</v>
      </c>
      <c r="Z137" s="3" t="s">
        <v>621</v>
      </c>
      <c r="AA137" s="3" t="s">
        <v>621</v>
      </c>
      <c r="AB137" s="3" t="s">
        <v>621</v>
      </c>
      <c r="AC137" s="3" t="s">
        <v>621</v>
      </c>
      <c r="AD137" s="3" t="s">
        <v>621</v>
      </c>
      <c r="AE137" s="3" t="s">
        <v>621</v>
      </c>
      <c r="AF137" s="3" t="s">
        <v>621</v>
      </c>
      <c r="AG137" s="3" t="s">
        <v>621</v>
      </c>
      <c r="AJ137" s="20">
        <f t="shared" si="14"/>
        <v>0</v>
      </c>
      <c r="AL137" s="20">
        <f t="shared" si="10"/>
        <v>0</v>
      </c>
      <c r="AM137" s="20" t="str">
        <f t="shared" si="11"/>
        <v/>
      </c>
      <c r="AN137" s="21" t="str">
        <f t="shared" si="12"/>
        <v/>
      </c>
      <c r="AQ137" s="3">
        <f t="shared" si="13"/>
        <v>0</v>
      </c>
    </row>
    <row r="138" spans="1:43" ht="15" customHeight="1" x14ac:dyDescent="0.25">
      <c r="A138" s="3" t="s">
        <v>154</v>
      </c>
      <c r="B138" s="3" t="s">
        <v>158</v>
      </c>
      <c r="C138" s="3">
        <v>2013</v>
      </c>
      <c r="D138" s="3" t="s">
        <v>621</v>
      </c>
      <c r="E138" s="3" t="s">
        <v>621</v>
      </c>
      <c r="F138" s="3" t="s">
        <v>621</v>
      </c>
      <c r="G138" s="3" t="s">
        <v>621</v>
      </c>
      <c r="H138" s="3" t="s">
        <v>621</v>
      </c>
      <c r="I138" s="3" t="s">
        <v>621</v>
      </c>
      <c r="J138" s="3" t="s">
        <v>621</v>
      </c>
      <c r="K138" s="3" t="s">
        <v>621</v>
      </c>
      <c r="L138" s="3" t="s">
        <v>621</v>
      </c>
      <c r="M138" s="3" t="s">
        <v>621</v>
      </c>
      <c r="N138" s="3" t="s">
        <v>621</v>
      </c>
      <c r="O138" s="3" t="s">
        <v>621</v>
      </c>
      <c r="P138" s="3" t="s">
        <v>621</v>
      </c>
      <c r="Q138" s="3" t="s">
        <v>621</v>
      </c>
      <c r="R138" s="3" t="s">
        <v>621</v>
      </c>
      <c r="S138" s="3" t="s">
        <v>621</v>
      </c>
      <c r="T138" s="3" t="s">
        <v>621</v>
      </c>
      <c r="U138" s="3" t="s">
        <v>621</v>
      </c>
      <c r="V138" s="3" t="s">
        <v>621</v>
      </c>
      <c r="W138" s="3" t="s">
        <v>621</v>
      </c>
      <c r="X138" s="3" t="s">
        <v>621</v>
      </c>
      <c r="Y138" s="3" t="s">
        <v>621</v>
      </c>
      <c r="Z138" s="3" t="s">
        <v>621</v>
      </c>
      <c r="AA138" s="3" t="s">
        <v>621</v>
      </c>
      <c r="AB138" s="3" t="s">
        <v>621</v>
      </c>
      <c r="AC138" s="3" t="s">
        <v>621</v>
      </c>
      <c r="AD138" s="3" t="s">
        <v>621</v>
      </c>
      <c r="AE138" s="3" t="s">
        <v>621</v>
      </c>
      <c r="AF138" s="3" t="s">
        <v>621</v>
      </c>
      <c r="AG138" s="3" t="s">
        <v>621</v>
      </c>
      <c r="AJ138" s="20">
        <f t="shared" si="14"/>
        <v>0</v>
      </c>
      <c r="AL138" s="20">
        <f t="shared" si="10"/>
        <v>0</v>
      </c>
      <c r="AM138" s="20" t="str">
        <f t="shared" si="11"/>
        <v/>
      </c>
      <c r="AN138" s="21" t="str">
        <f t="shared" si="12"/>
        <v/>
      </c>
      <c r="AQ138" s="3">
        <f t="shared" si="13"/>
        <v>0</v>
      </c>
    </row>
    <row r="139" spans="1:43" ht="15" customHeight="1" x14ac:dyDescent="0.25">
      <c r="A139" s="3" t="s">
        <v>154</v>
      </c>
      <c r="B139" s="3" t="s">
        <v>159</v>
      </c>
      <c r="C139" s="3">
        <v>2013</v>
      </c>
      <c r="D139" s="3" t="s">
        <v>621</v>
      </c>
      <c r="E139" s="3" t="s">
        <v>621</v>
      </c>
      <c r="F139" s="3" t="s">
        <v>621</v>
      </c>
      <c r="G139" s="3" t="s">
        <v>621</v>
      </c>
      <c r="H139" s="3" t="s">
        <v>621</v>
      </c>
      <c r="I139" s="3" t="s">
        <v>621</v>
      </c>
      <c r="J139" s="3" t="s">
        <v>621</v>
      </c>
      <c r="K139" s="3" t="s">
        <v>621</v>
      </c>
      <c r="L139" s="3" t="s">
        <v>621</v>
      </c>
      <c r="M139" s="3" t="s">
        <v>621</v>
      </c>
      <c r="N139" s="3" t="s">
        <v>621</v>
      </c>
      <c r="O139" s="3" t="s">
        <v>621</v>
      </c>
      <c r="P139" s="3" t="s">
        <v>621</v>
      </c>
      <c r="Q139" s="3" t="s">
        <v>621</v>
      </c>
      <c r="R139" s="3" t="s">
        <v>621</v>
      </c>
      <c r="S139" s="3" t="s">
        <v>621</v>
      </c>
      <c r="T139" s="3" t="s">
        <v>621</v>
      </c>
      <c r="U139" s="3" t="s">
        <v>621</v>
      </c>
      <c r="V139" s="3" t="s">
        <v>621</v>
      </c>
      <c r="W139" s="3" t="s">
        <v>621</v>
      </c>
      <c r="X139" s="3" t="s">
        <v>621</v>
      </c>
      <c r="Y139" s="3" t="s">
        <v>621</v>
      </c>
      <c r="Z139" s="3" t="s">
        <v>621</v>
      </c>
      <c r="AA139" s="3" t="s">
        <v>621</v>
      </c>
      <c r="AB139" s="3" t="s">
        <v>621</v>
      </c>
      <c r="AC139" s="3" t="s">
        <v>621</v>
      </c>
      <c r="AD139" s="3" t="s">
        <v>621</v>
      </c>
      <c r="AE139" s="3" t="s">
        <v>621</v>
      </c>
      <c r="AF139" s="3" t="s">
        <v>621</v>
      </c>
      <c r="AG139" s="3" t="s">
        <v>621</v>
      </c>
      <c r="AJ139" s="20">
        <f t="shared" si="14"/>
        <v>0</v>
      </c>
      <c r="AL139" s="20">
        <f t="shared" si="10"/>
        <v>0</v>
      </c>
      <c r="AM139" s="20" t="str">
        <f t="shared" si="11"/>
        <v/>
      </c>
      <c r="AN139" s="21" t="str">
        <f t="shared" si="12"/>
        <v/>
      </c>
      <c r="AQ139" s="3">
        <f t="shared" si="13"/>
        <v>0</v>
      </c>
    </row>
    <row r="140" spans="1:43" ht="15" customHeight="1" x14ac:dyDescent="0.25">
      <c r="A140" s="3" t="s">
        <v>154</v>
      </c>
      <c r="B140" s="3" t="s">
        <v>160</v>
      </c>
      <c r="C140" s="3">
        <v>2013</v>
      </c>
      <c r="D140" s="3" t="s">
        <v>621</v>
      </c>
      <c r="E140" s="3" t="s">
        <v>621</v>
      </c>
      <c r="F140" s="3" t="s">
        <v>621</v>
      </c>
      <c r="G140" s="3" t="s">
        <v>621</v>
      </c>
      <c r="H140" s="3" t="s">
        <v>621</v>
      </c>
      <c r="I140" s="3" t="s">
        <v>621</v>
      </c>
      <c r="J140" s="3" t="s">
        <v>621</v>
      </c>
      <c r="K140" s="3" t="s">
        <v>621</v>
      </c>
      <c r="L140" s="3" t="s">
        <v>621</v>
      </c>
      <c r="M140" s="3" t="s">
        <v>621</v>
      </c>
      <c r="N140" s="3" t="s">
        <v>621</v>
      </c>
      <c r="O140" s="3" t="s">
        <v>621</v>
      </c>
      <c r="P140" s="3" t="s">
        <v>621</v>
      </c>
      <c r="Q140" s="3" t="s">
        <v>621</v>
      </c>
      <c r="R140" s="3" t="s">
        <v>621</v>
      </c>
      <c r="S140" s="3" t="s">
        <v>621</v>
      </c>
      <c r="T140" s="3" t="s">
        <v>621</v>
      </c>
      <c r="U140" s="3" t="s">
        <v>621</v>
      </c>
      <c r="V140" s="3" t="s">
        <v>621</v>
      </c>
      <c r="W140" s="3" t="s">
        <v>621</v>
      </c>
      <c r="X140" s="3" t="s">
        <v>621</v>
      </c>
      <c r="Y140" s="3" t="s">
        <v>621</v>
      </c>
      <c r="Z140" s="3" t="s">
        <v>621</v>
      </c>
      <c r="AA140" s="3" t="s">
        <v>621</v>
      </c>
      <c r="AB140" s="3" t="s">
        <v>621</v>
      </c>
      <c r="AC140" s="3" t="s">
        <v>621</v>
      </c>
      <c r="AD140" s="3" t="s">
        <v>621</v>
      </c>
      <c r="AE140" s="3" t="s">
        <v>621</v>
      </c>
      <c r="AF140" s="3" t="s">
        <v>621</v>
      </c>
      <c r="AG140" s="3" t="s">
        <v>621</v>
      </c>
      <c r="AJ140" s="20">
        <f t="shared" si="14"/>
        <v>0</v>
      </c>
      <c r="AL140" s="20">
        <f t="shared" si="10"/>
        <v>0</v>
      </c>
      <c r="AM140" s="20" t="str">
        <f t="shared" si="11"/>
        <v/>
      </c>
      <c r="AN140" s="21" t="str">
        <f t="shared" si="12"/>
        <v/>
      </c>
      <c r="AQ140" s="3">
        <f t="shared" si="13"/>
        <v>0</v>
      </c>
    </row>
    <row r="141" spans="1:43" ht="15" customHeight="1" x14ac:dyDescent="0.25">
      <c r="A141" s="3" t="s">
        <v>154</v>
      </c>
      <c r="B141" s="3" t="s">
        <v>161</v>
      </c>
      <c r="C141" s="3">
        <v>2013</v>
      </c>
      <c r="D141" s="3" t="s">
        <v>621</v>
      </c>
      <c r="E141" s="3" t="s">
        <v>621</v>
      </c>
      <c r="F141" s="3" t="s">
        <v>621</v>
      </c>
      <c r="G141" s="3" t="s">
        <v>621</v>
      </c>
      <c r="H141" s="3" t="s">
        <v>621</v>
      </c>
      <c r="I141" s="3" t="s">
        <v>621</v>
      </c>
      <c r="J141" s="3" t="s">
        <v>621</v>
      </c>
      <c r="K141" s="3" t="s">
        <v>621</v>
      </c>
      <c r="L141" s="3" t="s">
        <v>621</v>
      </c>
      <c r="M141" s="3" t="s">
        <v>621</v>
      </c>
      <c r="N141" s="3" t="s">
        <v>621</v>
      </c>
      <c r="O141" s="3" t="s">
        <v>621</v>
      </c>
      <c r="P141" s="3" t="s">
        <v>621</v>
      </c>
      <c r="Q141" s="3" t="s">
        <v>621</v>
      </c>
      <c r="R141" s="3" t="s">
        <v>621</v>
      </c>
      <c r="S141" s="3" t="s">
        <v>621</v>
      </c>
      <c r="T141" s="3" t="s">
        <v>621</v>
      </c>
      <c r="U141" s="3" t="s">
        <v>621</v>
      </c>
      <c r="V141" s="3" t="s">
        <v>621</v>
      </c>
      <c r="W141" s="3" t="s">
        <v>621</v>
      </c>
      <c r="X141" s="3" t="s">
        <v>621</v>
      </c>
      <c r="Y141" s="3" t="s">
        <v>621</v>
      </c>
      <c r="Z141" s="3" t="s">
        <v>621</v>
      </c>
      <c r="AA141" s="3" t="s">
        <v>621</v>
      </c>
      <c r="AB141" s="3" t="s">
        <v>621</v>
      </c>
      <c r="AC141" s="3" t="s">
        <v>621</v>
      </c>
      <c r="AD141" s="3" t="s">
        <v>621</v>
      </c>
      <c r="AE141" s="3" t="s">
        <v>621</v>
      </c>
      <c r="AF141" s="3" t="s">
        <v>621</v>
      </c>
      <c r="AG141" s="3" t="s">
        <v>621</v>
      </c>
      <c r="AJ141" s="20">
        <f t="shared" si="14"/>
        <v>0</v>
      </c>
      <c r="AL141" s="20">
        <f t="shared" si="10"/>
        <v>0</v>
      </c>
      <c r="AM141" s="20" t="str">
        <f t="shared" si="11"/>
        <v/>
      </c>
      <c r="AN141" s="21" t="str">
        <f t="shared" si="12"/>
        <v/>
      </c>
      <c r="AQ141" s="3">
        <f t="shared" si="13"/>
        <v>0</v>
      </c>
    </row>
    <row r="142" spans="1:43" ht="15" customHeight="1" x14ac:dyDescent="0.25">
      <c r="A142" s="3" t="s">
        <v>162</v>
      </c>
      <c r="B142" s="3" t="s">
        <v>163</v>
      </c>
      <c r="C142" s="3">
        <v>2013</v>
      </c>
      <c r="D142" s="3">
        <v>570</v>
      </c>
      <c r="E142" s="3">
        <v>180</v>
      </c>
      <c r="F142" s="3" t="s">
        <v>621</v>
      </c>
      <c r="G142" s="3" t="s">
        <v>622</v>
      </c>
      <c r="H142" s="3" t="s">
        <v>622</v>
      </c>
      <c r="I142" s="3">
        <v>829.29200000000003</v>
      </c>
      <c r="J142" s="3" t="s">
        <v>621</v>
      </c>
      <c r="K142" s="3">
        <v>0.79700000000000004</v>
      </c>
      <c r="L142" s="3" t="s">
        <v>621</v>
      </c>
      <c r="M142" s="3" t="s">
        <v>621</v>
      </c>
      <c r="N142" s="3" t="s">
        <v>621</v>
      </c>
      <c r="O142" s="3" t="s">
        <v>621</v>
      </c>
      <c r="P142" s="3">
        <v>626</v>
      </c>
      <c r="Q142" s="3">
        <v>60</v>
      </c>
      <c r="R142" s="3" t="s">
        <v>621</v>
      </c>
      <c r="S142" s="3">
        <v>3</v>
      </c>
      <c r="T142" s="3" t="s">
        <v>621</v>
      </c>
      <c r="U142" s="3" t="s">
        <v>621</v>
      </c>
      <c r="V142" s="3" t="s">
        <v>14</v>
      </c>
      <c r="W142" s="3" t="s">
        <v>621</v>
      </c>
      <c r="X142" s="3" t="s">
        <v>621</v>
      </c>
      <c r="Y142" s="3" t="s">
        <v>621</v>
      </c>
      <c r="Z142" s="3" t="s">
        <v>621</v>
      </c>
      <c r="AA142" s="3" t="s">
        <v>621</v>
      </c>
      <c r="AB142" s="3" t="s">
        <v>621</v>
      </c>
      <c r="AC142" s="3" t="s">
        <v>621</v>
      </c>
      <c r="AD142" s="3" t="s">
        <v>621</v>
      </c>
      <c r="AE142" s="3" t="s">
        <v>621</v>
      </c>
      <c r="AF142" s="3">
        <v>5.4950000000000001</v>
      </c>
      <c r="AG142" s="3">
        <v>134</v>
      </c>
      <c r="AJ142" s="20">
        <f t="shared" si="14"/>
        <v>829.29200000000003</v>
      </c>
      <c r="AL142" s="20">
        <f t="shared" si="10"/>
        <v>570</v>
      </c>
      <c r="AM142" s="20">
        <f t="shared" si="11"/>
        <v>180</v>
      </c>
      <c r="AN142" s="21">
        <f t="shared" si="12"/>
        <v>0.90438590990869316</v>
      </c>
      <c r="AQ142" s="3">
        <f t="shared" si="13"/>
        <v>695.29200000000003</v>
      </c>
    </row>
    <row r="143" spans="1:43" ht="15" customHeight="1" x14ac:dyDescent="0.25">
      <c r="A143" s="3" t="s">
        <v>162</v>
      </c>
      <c r="B143" s="3" t="s">
        <v>164</v>
      </c>
      <c r="C143" s="3">
        <v>2013</v>
      </c>
      <c r="D143" s="3" t="s">
        <v>621</v>
      </c>
      <c r="E143" s="3" t="s">
        <v>621</v>
      </c>
      <c r="F143" s="3" t="s">
        <v>621</v>
      </c>
      <c r="G143" s="3" t="s">
        <v>621</v>
      </c>
      <c r="H143" s="3" t="s">
        <v>621</v>
      </c>
      <c r="I143" s="3" t="s">
        <v>621</v>
      </c>
      <c r="J143" s="3" t="s">
        <v>621</v>
      </c>
      <c r="K143" s="3" t="s">
        <v>621</v>
      </c>
      <c r="L143" s="3" t="s">
        <v>621</v>
      </c>
      <c r="M143" s="3" t="s">
        <v>621</v>
      </c>
      <c r="N143" s="3" t="s">
        <v>621</v>
      </c>
      <c r="O143" s="3" t="s">
        <v>621</v>
      </c>
      <c r="P143" s="3" t="s">
        <v>621</v>
      </c>
      <c r="Q143" s="3" t="s">
        <v>621</v>
      </c>
      <c r="R143" s="3" t="s">
        <v>621</v>
      </c>
      <c r="S143" s="3" t="s">
        <v>621</v>
      </c>
      <c r="T143" s="3" t="s">
        <v>621</v>
      </c>
      <c r="U143" s="3" t="s">
        <v>621</v>
      </c>
      <c r="V143" s="3" t="s">
        <v>621</v>
      </c>
      <c r="W143" s="3" t="s">
        <v>621</v>
      </c>
      <c r="X143" s="3" t="s">
        <v>621</v>
      </c>
      <c r="Y143" s="3" t="s">
        <v>621</v>
      </c>
      <c r="Z143" s="3" t="s">
        <v>621</v>
      </c>
      <c r="AA143" s="3" t="s">
        <v>621</v>
      </c>
      <c r="AB143" s="3" t="s">
        <v>621</v>
      </c>
      <c r="AC143" s="3" t="s">
        <v>621</v>
      </c>
      <c r="AD143" s="3" t="s">
        <v>621</v>
      </c>
      <c r="AE143" s="3" t="s">
        <v>621</v>
      </c>
      <c r="AF143" s="3" t="s">
        <v>621</v>
      </c>
      <c r="AG143" s="3" t="s">
        <v>621</v>
      </c>
      <c r="AJ143" s="20">
        <f t="shared" si="14"/>
        <v>0</v>
      </c>
      <c r="AL143" s="20">
        <f t="shared" si="10"/>
        <v>0</v>
      </c>
      <c r="AM143" s="20" t="str">
        <f t="shared" si="11"/>
        <v/>
      </c>
      <c r="AN143" s="21" t="str">
        <f t="shared" si="12"/>
        <v/>
      </c>
      <c r="AQ143" s="3">
        <f t="shared" si="13"/>
        <v>0</v>
      </c>
    </row>
    <row r="144" spans="1:43" ht="15" customHeight="1" x14ac:dyDescent="0.25">
      <c r="A144" s="3" t="s">
        <v>162</v>
      </c>
      <c r="B144" s="3" t="s">
        <v>165</v>
      </c>
      <c r="C144" s="3">
        <v>2013</v>
      </c>
      <c r="D144" s="3" t="s">
        <v>621</v>
      </c>
      <c r="E144" s="3" t="s">
        <v>621</v>
      </c>
      <c r="F144" s="3" t="s">
        <v>621</v>
      </c>
      <c r="G144" s="3" t="s">
        <v>621</v>
      </c>
      <c r="H144" s="3" t="s">
        <v>621</v>
      </c>
      <c r="I144" s="3" t="s">
        <v>621</v>
      </c>
      <c r="J144" s="3" t="s">
        <v>621</v>
      </c>
      <c r="K144" s="3" t="s">
        <v>621</v>
      </c>
      <c r="L144" s="3" t="s">
        <v>621</v>
      </c>
      <c r="M144" s="3" t="s">
        <v>621</v>
      </c>
      <c r="N144" s="3" t="s">
        <v>621</v>
      </c>
      <c r="O144" s="3" t="s">
        <v>621</v>
      </c>
      <c r="P144" s="3" t="s">
        <v>621</v>
      </c>
      <c r="Q144" s="3" t="s">
        <v>621</v>
      </c>
      <c r="R144" s="3" t="s">
        <v>621</v>
      </c>
      <c r="S144" s="3" t="s">
        <v>621</v>
      </c>
      <c r="T144" s="3" t="s">
        <v>621</v>
      </c>
      <c r="U144" s="3" t="s">
        <v>621</v>
      </c>
      <c r="V144" s="3" t="s">
        <v>621</v>
      </c>
      <c r="W144" s="3" t="s">
        <v>621</v>
      </c>
      <c r="X144" s="3" t="s">
        <v>621</v>
      </c>
      <c r="Y144" s="3" t="s">
        <v>621</v>
      </c>
      <c r="Z144" s="3" t="s">
        <v>621</v>
      </c>
      <c r="AA144" s="3" t="s">
        <v>621</v>
      </c>
      <c r="AB144" s="3" t="s">
        <v>621</v>
      </c>
      <c r="AC144" s="3" t="s">
        <v>621</v>
      </c>
      <c r="AD144" s="3" t="s">
        <v>621</v>
      </c>
      <c r="AE144" s="3" t="s">
        <v>621</v>
      </c>
      <c r="AF144" s="3" t="s">
        <v>621</v>
      </c>
      <c r="AG144" s="3" t="s">
        <v>621</v>
      </c>
      <c r="AJ144" s="20">
        <f t="shared" si="14"/>
        <v>0</v>
      </c>
      <c r="AL144" s="20">
        <f t="shared" si="10"/>
        <v>0</v>
      </c>
      <c r="AM144" s="20" t="str">
        <f t="shared" si="11"/>
        <v/>
      </c>
      <c r="AN144" s="21" t="str">
        <f t="shared" si="12"/>
        <v/>
      </c>
      <c r="AQ144" s="3">
        <f t="shared" si="13"/>
        <v>0</v>
      </c>
    </row>
    <row r="145" spans="1:43" ht="15" customHeight="1" x14ac:dyDescent="0.25">
      <c r="A145" s="3" t="s">
        <v>162</v>
      </c>
      <c r="B145" s="3" t="s">
        <v>166</v>
      </c>
      <c r="C145" s="3">
        <v>2013</v>
      </c>
      <c r="D145" s="3" t="s">
        <v>621</v>
      </c>
      <c r="E145" s="3" t="s">
        <v>621</v>
      </c>
      <c r="F145" s="3" t="s">
        <v>621</v>
      </c>
      <c r="G145" s="3" t="s">
        <v>621</v>
      </c>
      <c r="H145" s="3" t="s">
        <v>621</v>
      </c>
      <c r="I145" s="3" t="s">
        <v>621</v>
      </c>
      <c r="J145" s="3" t="s">
        <v>621</v>
      </c>
      <c r="K145" s="3" t="s">
        <v>621</v>
      </c>
      <c r="L145" s="3" t="s">
        <v>621</v>
      </c>
      <c r="M145" s="3" t="s">
        <v>621</v>
      </c>
      <c r="N145" s="3" t="s">
        <v>621</v>
      </c>
      <c r="O145" s="3" t="s">
        <v>621</v>
      </c>
      <c r="P145" s="3" t="s">
        <v>621</v>
      </c>
      <c r="Q145" s="3" t="s">
        <v>621</v>
      </c>
      <c r="R145" s="3" t="s">
        <v>621</v>
      </c>
      <c r="S145" s="3" t="s">
        <v>621</v>
      </c>
      <c r="T145" s="3" t="s">
        <v>621</v>
      </c>
      <c r="U145" s="3" t="s">
        <v>621</v>
      </c>
      <c r="V145" s="3" t="s">
        <v>621</v>
      </c>
      <c r="W145" s="3" t="s">
        <v>621</v>
      </c>
      <c r="X145" s="3" t="s">
        <v>621</v>
      </c>
      <c r="Y145" s="3" t="s">
        <v>621</v>
      </c>
      <c r="Z145" s="3" t="s">
        <v>621</v>
      </c>
      <c r="AA145" s="3" t="s">
        <v>621</v>
      </c>
      <c r="AB145" s="3" t="s">
        <v>621</v>
      </c>
      <c r="AC145" s="3" t="s">
        <v>621</v>
      </c>
      <c r="AD145" s="3" t="s">
        <v>621</v>
      </c>
      <c r="AE145" s="3" t="s">
        <v>621</v>
      </c>
      <c r="AF145" s="3" t="s">
        <v>621</v>
      </c>
      <c r="AG145" s="3" t="s">
        <v>621</v>
      </c>
      <c r="AJ145" s="20">
        <f t="shared" si="14"/>
        <v>0</v>
      </c>
      <c r="AL145" s="20">
        <f t="shared" si="10"/>
        <v>0</v>
      </c>
      <c r="AM145" s="20" t="str">
        <f t="shared" si="11"/>
        <v/>
      </c>
      <c r="AN145" s="21" t="str">
        <f t="shared" si="12"/>
        <v/>
      </c>
      <c r="AQ145" s="3">
        <f t="shared" si="13"/>
        <v>0</v>
      </c>
    </row>
    <row r="146" spans="1:43" ht="15" customHeight="1" x14ac:dyDescent="0.25">
      <c r="A146" s="3" t="s">
        <v>167</v>
      </c>
      <c r="B146" s="3" t="s">
        <v>168</v>
      </c>
      <c r="C146" s="3">
        <v>2013</v>
      </c>
      <c r="D146" s="3">
        <v>41.935000000000002</v>
      </c>
      <c r="E146" s="3">
        <v>7.2709999999999999</v>
      </c>
      <c r="F146" s="3">
        <v>9.61</v>
      </c>
      <c r="G146" s="3" t="s">
        <v>950</v>
      </c>
      <c r="H146" s="3" t="s">
        <v>621</v>
      </c>
      <c r="I146" s="3">
        <v>65.116</v>
      </c>
      <c r="J146" s="3" t="s">
        <v>621</v>
      </c>
      <c r="K146" s="3" t="s">
        <v>621</v>
      </c>
      <c r="L146" s="3" t="s">
        <v>621</v>
      </c>
      <c r="M146" s="3" t="s">
        <v>621</v>
      </c>
      <c r="N146" s="3" t="s">
        <v>621</v>
      </c>
      <c r="O146" s="3" t="s">
        <v>621</v>
      </c>
      <c r="P146" s="3">
        <v>32.558</v>
      </c>
      <c r="Q146" s="3">
        <v>6.5119999999999996</v>
      </c>
      <c r="R146" s="3">
        <v>26.045999999999999</v>
      </c>
      <c r="S146" s="3" t="s">
        <v>621</v>
      </c>
      <c r="T146" s="3" t="s">
        <v>621</v>
      </c>
      <c r="U146" s="3" t="s">
        <v>621</v>
      </c>
      <c r="V146" s="3" t="s">
        <v>14</v>
      </c>
      <c r="W146" s="3" t="s">
        <v>621</v>
      </c>
      <c r="X146" s="3" t="s">
        <v>621</v>
      </c>
      <c r="Y146" s="3" t="s">
        <v>621</v>
      </c>
      <c r="Z146" s="3" t="s">
        <v>621</v>
      </c>
      <c r="AA146" s="3" t="s">
        <v>621</v>
      </c>
      <c r="AB146" s="3" t="s">
        <v>621</v>
      </c>
      <c r="AC146" s="3" t="s">
        <v>621</v>
      </c>
      <c r="AD146" s="3" t="s">
        <v>621</v>
      </c>
      <c r="AE146" s="3" t="s">
        <v>621</v>
      </c>
      <c r="AF146" s="3" t="s">
        <v>621</v>
      </c>
      <c r="AG146" s="3" t="s">
        <v>621</v>
      </c>
      <c r="AJ146" s="20">
        <f t="shared" si="14"/>
        <v>65.116</v>
      </c>
      <c r="AL146" s="20">
        <f t="shared" si="10"/>
        <v>41.935000000000002</v>
      </c>
      <c r="AM146" s="20">
        <f t="shared" si="11"/>
        <v>7.2709999999999999</v>
      </c>
      <c r="AN146" s="21">
        <f t="shared" si="12"/>
        <v>0.75566681000061431</v>
      </c>
      <c r="AQ146" s="3">
        <f t="shared" si="13"/>
        <v>65.116</v>
      </c>
    </row>
    <row r="147" spans="1:43" ht="15" customHeight="1" x14ac:dyDescent="0.25">
      <c r="A147" s="3" t="s">
        <v>167</v>
      </c>
      <c r="B147" s="3" t="s">
        <v>169</v>
      </c>
      <c r="C147" s="3">
        <v>2013</v>
      </c>
      <c r="D147" s="3" t="s">
        <v>621</v>
      </c>
      <c r="E147" s="3" t="s">
        <v>621</v>
      </c>
      <c r="F147" s="3" t="s">
        <v>621</v>
      </c>
      <c r="G147" s="3" t="s">
        <v>621</v>
      </c>
      <c r="H147" s="3" t="s">
        <v>621</v>
      </c>
      <c r="I147" s="3" t="s">
        <v>621</v>
      </c>
      <c r="J147" s="3" t="s">
        <v>621</v>
      </c>
      <c r="K147" s="3" t="s">
        <v>621</v>
      </c>
      <c r="L147" s="3" t="s">
        <v>621</v>
      </c>
      <c r="M147" s="3" t="s">
        <v>621</v>
      </c>
      <c r="N147" s="3" t="s">
        <v>621</v>
      </c>
      <c r="O147" s="3" t="s">
        <v>621</v>
      </c>
      <c r="P147" s="3" t="s">
        <v>621</v>
      </c>
      <c r="Q147" s="3" t="s">
        <v>621</v>
      </c>
      <c r="R147" s="3" t="s">
        <v>621</v>
      </c>
      <c r="S147" s="3" t="s">
        <v>621</v>
      </c>
      <c r="T147" s="3" t="s">
        <v>621</v>
      </c>
      <c r="U147" s="3" t="s">
        <v>621</v>
      </c>
      <c r="V147" s="3" t="s">
        <v>621</v>
      </c>
      <c r="W147" s="3" t="s">
        <v>621</v>
      </c>
      <c r="X147" s="3" t="s">
        <v>621</v>
      </c>
      <c r="Y147" s="3" t="s">
        <v>621</v>
      </c>
      <c r="Z147" s="3" t="s">
        <v>621</v>
      </c>
      <c r="AA147" s="3" t="s">
        <v>621</v>
      </c>
      <c r="AB147" s="3" t="s">
        <v>621</v>
      </c>
      <c r="AC147" s="3" t="s">
        <v>621</v>
      </c>
      <c r="AD147" s="3" t="s">
        <v>621</v>
      </c>
      <c r="AE147" s="3" t="s">
        <v>621</v>
      </c>
      <c r="AF147" s="3" t="s">
        <v>621</v>
      </c>
      <c r="AG147" s="3" t="s">
        <v>621</v>
      </c>
      <c r="AJ147" s="20">
        <f t="shared" si="14"/>
        <v>0</v>
      </c>
      <c r="AL147" s="20">
        <f t="shared" si="10"/>
        <v>0</v>
      </c>
      <c r="AM147" s="20" t="str">
        <f t="shared" si="11"/>
        <v/>
      </c>
      <c r="AN147" s="21" t="str">
        <f t="shared" si="12"/>
        <v/>
      </c>
      <c r="AQ147" s="3">
        <f t="shared" si="13"/>
        <v>0</v>
      </c>
    </row>
    <row r="148" spans="1:43" ht="15" customHeight="1" x14ac:dyDescent="0.25">
      <c r="A148" s="3" t="s">
        <v>167</v>
      </c>
      <c r="B148" s="3" t="s">
        <v>170</v>
      </c>
      <c r="C148" s="3">
        <v>2013</v>
      </c>
      <c r="D148" s="3" t="s">
        <v>621</v>
      </c>
      <c r="E148" s="3" t="s">
        <v>621</v>
      </c>
      <c r="F148" s="3" t="s">
        <v>621</v>
      </c>
      <c r="G148" s="3" t="s">
        <v>622</v>
      </c>
      <c r="H148" s="3" t="s">
        <v>621</v>
      </c>
      <c r="I148" s="3" t="s">
        <v>621</v>
      </c>
      <c r="J148" s="3" t="s">
        <v>621</v>
      </c>
      <c r="K148" s="3" t="s">
        <v>621</v>
      </c>
      <c r="L148" s="3" t="s">
        <v>621</v>
      </c>
      <c r="M148" s="3" t="s">
        <v>621</v>
      </c>
      <c r="N148" s="3" t="s">
        <v>621</v>
      </c>
      <c r="O148" s="3" t="s">
        <v>621</v>
      </c>
      <c r="P148" s="3" t="s">
        <v>621</v>
      </c>
      <c r="Q148" s="3" t="s">
        <v>621</v>
      </c>
      <c r="R148" s="3" t="s">
        <v>621</v>
      </c>
      <c r="S148" s="3" t="s">
        <v>621</v>
      </c>
      <c r="T148" s="3" t="s">
        <v>621</v>
      </c>
      <c r="U148" s="3" t="s">
        <v>621</v>
      </c>
      <c r="V148" s="3" t="s">
        <v>621</v>
      </c>
      <c r="W148" s="3" t="s">
        <v>621</v>
      </c>
      <c r="X148" s="3" t="s">
        <v>621</v>
      </c>
      <c r="Y148" s="3" t="s">
        <v>621</v>
      </c>
      <c r="Z148" s="3" t="s">
        <v>621</v>
      </c>
      <c r="AA148" s="3" t="s">
        <v>621</v>
      </c>
      <c r="AB148" s="3" t="s">
        <v>621</v>
      </c>
      <c r="AC148" s="3" t="s">
        <v>621</v>
      </c>
      <c r="AD148" s="3" t="s">
        <v>621</v>
      </c>
      <c r="AE148" s="3" t="s">
        <v>621</v>
      </c>
      <c r="AF148" s="3" t="s">
        <v>621</v>
      </c>
      <c r="AG148" s="3" t="s">
        <v>621</v>
      </c>
      <c r="AJ148" s="20">
        <f t="shared" si="14"/>
        <v>0</v>
      </c>
      <c r="AL148" s="20">
        <f t="shared" si="10"/>
        <v>0</v>
      </c>
      <c r="AM148" s="20" t="str">
        <f t="shared" si="11"/>
        <v/>
      </c>
      <c r="AN148" s="21" t="str">
        <f t="shared" si="12"/>
        <v/>
      </c>
      <c r="AQ148" s="3">
        <f t="shared" si="13"/>
        <v>0</v>
      </c>
    </row>
    <row r="149" spans="1:43" ht="15" customHeight="1" x14ac:dyDescent="0.25">
      <c r="A149" s="3" t="s">
        <v>171</v>
      </c>
      <c r="B149" s="3" t="s">
        <v>172</v>
      </c>
      <c r="C149" s="3">
        <v>2013</v>
      </c>
      <c r="D149" s="3" t="s">
        <v>621</v>
      </c>
      <c r="E149" s="3" t="s">
        <v>621</v>
      </c>
      <c r="F149" s="3" t="s">
        <v>621</v>
      </c>
      <c r="G149" s="3" t="s">
        <v>621</v>
      </c>
      <c r="H149" s="3" t="s">
        <v>621</v>
      </c>
      <c r="I149" s="3" t="s">
        <v>621</v>
      </c>
      <c r="J149" s="3" t="s">
        <v>621</v>
      </c>
      <c r="K149" s="3" t="s">
        <v>621</v>
      </c>
      <c r="L149" s="3" t="s">
        <v>621</v>
      </c>
      <c r="M149" s="3" t="s">
        <v>621</v>
      </c>
      <c r="N149" s="3" t="s">
        <v>621</v>
      </c>
      <c r="O149" s="3" t="s">
        <v>621</v>
      </c>
      <c r="P149" s="3" t="s">
        <v>621</v>
      </c>
      <c r="Q149" s="3" t="s">
        <v>621</v>
      </c>
      <c r="R149" s="3" t="s">
        <v>621</v>
      </c>
      <c r="S149" s="3" t="s">
        <v>621</v>
      </c>
      <c r="T149" s="3" t="s">
        <v>621</v>
      </c>
      <c r="U149" s="3" t="s">
        <v>621</v>
      </c>
      <c r="V149" s="3" t="s">
        <v>621</v>
      </c>
      <c r="W149" s="3" t="s">
        <v>621</v>
      </c>
      <c r="X149" s="3" t="s">
        <v>621</v>
      </c>
      <c r="Y149" s="3" t="s">
        <v>621</v>
      </c>
      <c r="Z149" s="3" t="s">
        <v>621</v>
      </c>
      <c r="AA149" s="3" t="s">
        <v>621</v>
      </c>
      <c r="AB149" s="3" t="s">
        <v>621</v>
      </c>
      <c r="AC149" s="3" t="s">
        <v>621</v>
      </c>
      <c r="AD149" s="3" t="s">
        <v>621</v>
      </c>
      <c r="AE149" s="3" t="s">
        <v>621</v>
      </c>
      <c r="AF149" s="3" t="s">
        <v>621</v>
      </c>
      <c r="AG149" s="3" t="s">
        <v>621</v>
      </c>
      <c r="AJ149" s="20">
        <f t="shared" si="14"/>
        <v>0</v>
      </c>
      <c r="AL149" s="20">
        <f t="shared" si="10"/>
        <v>0</v>
      </c>
      <c r="AM149" s="20" t="str">
        <f t="shared" si="11"/>
        <v/>
      </c>
      <c r="AN149" s="21" t="str">
        <f t="shared" si="12"/>
        <v/>
      </c>
      <c r="AQ149" s="3">
        <f t="shared" si="13"/>
        <v>0</v>
      </c>
    </row>
    <row r="150" spans="1:43" ht="15" customHeight="1" x14ac:dyDescent="0.25">
      <c r="A150" s="3" t="s">
        <v>171</v>
      </c>
      <c r="B150" s="3" t="s">
        <v>173</v>
      </c>
      <c r="C150" s="3">
        <v>2013</v>
      </c>
      <c r="D150" s="3" t="s">
        <v>621</v>
      </c>
      <c r="E150" s="3" t="s">
        <v>621</v>
      </c>
      <c r="F150" s="3" t="s">
        <v>621</v>
      </c>
      <c r="G150" s="3" t="s">
        <v>621</v>
      </c>
      <c r="H150" s="3" t="s">
        <v>621</v>
      </c>
      <c r="I150" s="3" t="s">
        <v>621</v>
      </c>
      <c r="J150" s="3" t="s">
        <v>621</v>
      </c>
      <c r="K150" s="3" t="s">
        <v>621</v>
      </c>
      <c r="L150" s="3" t="s">
        <v>621</v>
      </c>
      <c r="M150" s="3" t="s">
        <v>621</v>
      </c>
      <c r="N150" s="3" t="s">
        <v>621</v>
      </c>
      <c r="O150" s="3" t="s">
        <v>621</v>
      </c>
      <c r="P150" s="3" t="s">
        <v>621</v>
      </c>
      <c r="Q150" s="3" t="s">
        <v>621</v>
      </c>
      <c r="R150" s="3" t="s">
        <v>621</v>
      </c>
      <c r="S150" s="3" t="s">
        <v>621</v>
      </c>
      <c r="T150" s="3" t="s">
        <v>621</v>
      </c>
      <c r="U150" s="3" t="s">
        <v>621</v>
      </c>
      <c r="V150" s="3" t="s">
        <v>621</v>
      </c>
      <c r="W150" s="3" t="s">
        <v>621</v>
      </c>
      <c r="X150" s="3" t="s">
        <v>621</v>
      </c>
      <c r="Y150" s="3" t="s">
        <v>621</v>
      </c>
      <c r="Z150" s="3" t="s">
        <v>621</v>
      </c>
      <c r="AA150" s="3" t="s">
        <v>621</v>
      </c>
      <c r="AB150" s="3" t="s">
        <v>621</v>
      </c>
      <c r="AC150" s="3" t="s">
        <v>621</v>
      </c>
      <c r="AD150" s="3" t="s">
        <v>621</v>
      </c>
      <c r="AE150" s="3" t="s">
        <v>621</v>
      </c>
      <c r="AF150" s="3" t="s">
        <v>621</v>
      </c>
      <c r="AG150" s="3" t="s">
        <v>621</v>
      </c>
      <c r="AJ150" s="20">
        <f t="shared" si="14"/>
        <v>0</v>
      </c>
      <c r="AL150" s="20">
        <f t="shared" si="10"/>
        <v>0</v>
      </c>
      <c r="AM150" s="20" t="str">
        <f t="shared" si="11"/>
        <v/>
      </c>
      <c r="AN150" s="21" t="str">
        <f t="shared" si="12"/>
        <v/>
      </c>
      <c r="AQ150" s="3">
        <f t="shared" si="13"/>
        <v>0</v>
      </c>
    </row>
    <row r="151" spans="1:43" ht="15" customHeight="1" x14ac:dyDescent="0.25">
      <c r="A151" s="3" t="s">
        <v>171</v>
      </c>
      <c r="B151" s="3" t="s">
        <v>174</v>
      </c>
      <c r="C151" s="3">
        <v>2013</v>
      </c>
      <c r="D151" s="3" t="s">
        <v>621</v>
      </c>
      <c r="E151" s="3" t="s">
        <v>621</v>
      </c>
      <c r="F151" s="3" t="s">
        <v>621</v>
      </c>
      <c r="G151" s="3" t="s">
        <v>621</v>
      </c>
      <c r="H151" s="3" t="s">
        <v>621</v>
      </c>
      <c r="I151" s="3" t="s">
        <v>621</v>
      </c>
      <c r="J151" s="3" t="s">
        <v>621</v>
      </c>
      <c r="K151" s="3" t="s">
        <v>621</v>
      </c>
      <c r="L151" s="3" t="s">
        <v>621</v>
      </c>
      <c r="M151" s="3" t="s">
        <v>621</v>
      </c>
      <c r="N151" s="3" t="s">
        <v>621</v>
      </c>
      <c r="O151" s="3" t="s">
        <v>621</v>
      </c>
      <c r="P151" s="3" t="s">
        <v>621</v>
      </c>
      <c r="Q151" s="3" t="s">
        <v>621</v>
      </c>
      <c r="R151" s="3" t="s">
        <v>621</v>
      </c>
      <c r="S151" s="3" t="s">
        <v>621</v>
      </c>
      <c r="T151" s="3" t="s">
        <v>621</v>
      </c>
      <c r="U151" s="3" t="s">
        <v>621</v>
      </c>
      <c r="V151" s="3" t="s">
        <v>621</v>
      </c>
      <c r="W151" s="3" t="s">
        <v>621</v>
      </c>
      <c r="X151" s="3" t="s">
        <v>621</v>
      </c>
      <c r="Y151" s="3" t="s">
        <v>621</v>
      </c>
      <c r="Z151" s="3" t="s">
        <v>621</v>
      </c>
      <c r="AA151" s="3" t="s">
        <v>621</v>
      </c>
      <c r="AB151" s="3" t="s">
        <v>621</v>
      </c>
      <c r="AC151" s="3" t="s">
        <v>621</v>
      </c>
      <c r="AD151" s="3" t="s">
        <v>621</v>
      </c>
      <c r="AE151" s="3" t="s">
        <v>621</v>
      </c>
      <c r="AF151" s="3" t="s">
        <v>621</v>
      </c>
      <c r="AG151" s="3" t="s">
        <v>621</v>
      </c>
      <c r="AJ151" s="20">
        <f t="shared" si="14"/>
        <v>0</v>
      </c>
      <c r="AL151" s="20">
        <f t="shared" si="10"/>
        <v>0</v>
      </c>
      <c r="AM151" s="20" t="str">
        <f t="shared" si="11"/>
        <v/>
      </c>
      <c r="AN151" s="21" t="str">
        <f t="shared" si="12"/>
        <v/>
      </c>
      <c r="AQ151" s="3">
        <f t="shared" si="13"/>
        <v>0</v>
      </c>
    </row>
    <row r="152" spans="1:43" ht="15" customHeight="1" x14ac:dyDescent="0.25">
      <c r="A152" s="3" t="s">
        <v>175</v>
      </c>
      <c r="B152" s="3" t="s">
        <v>176</v>
      </c>
      <c r="C152" s="3">
        <v>2013</v>
      </c>
      <c r="D152" s="3" t="s">
        <v>621</v>
      </c>
      <c r="E152" s="3" t="s">
        <v>621</v>
      </c>
      <c r="F152" s="3" t="s">
        <v>621</v>
      </c>
      <c r="G152" s="3" t="s">
        <v>621</v>
      </c>
      <c r="H152" s="3" t="s">
        <v>621</v>
      </c>
      <c r="I152" s="3" t="s">
        <v>621</v>
      </c>
      <c r="J152" s="3" t="s">
        <v>621</v>
      </c>
      <c r="K152" s="3" t="s">
        <v>621</v>
      </c>
      <c r="L152" s="3" t="s">
        <v>621</v>
      </c>
      <c r="M152" s="3" t="s">
        <v>621</v>
      </c>
      <c r="N152" s="3" t="s">
        <v>621</v>
      </c>
      <c r="O152" s="3" t="s">
        <v>621</v>
      </c>
      <c r="P152" s="3" t="s">
        <v>621</v>
      </c>
      <c r="Q152" s="3" t="s">
        <v>621</v>
      </c>
      <c r="R152" s="3" t="s">
        <v>621</v>
      </c>
      <c r="S152" s="3" t="s">
        <v>621</v>
      </c>
      <c r="T152" s="3" t="s">
        <v>621</v>
      </c>
      <c r="U152" s="3" t="s">
        <v>621</v>
      </c>
      <c r="V152" s="3" t="s">
        <v>621</v>
      </c>
      <c r="W152" s="3" t="s">
        <v>621</v>
      </c>
      <c r="X152" s="3" t="s">
        <v>621</v>
      </c>
      <c r="Y152" s="3" t="s">
        <v>621</v>
      </c>
      <c r="Z152" s="3" t="s">
        <v>621</v>
      </c>
      <c r="AA152" s="3" t="s">
        <v>621</v>
      </c>
      <c r="AB152" s="3" t="s">
        <v>621</v>
      </c>
      <c r="AC152" s="3" t="s">
        <v>621</v>
      </c>
      <c r="AD152" s="3" t="s">
        <v>621</v>
      </c>
      <c r="AE152" s="3" t="s">
        <v>621</v>
      </c>
      <c r="AF152" s="3" t="s">
        <v>621</v>
      </c>
      <c r="AG152" s="3" t="s">
        <v>621</v>
      </c>
      <c r="AJ152" s="20">
        <f t="shared" si="14"/>
        <v>0</v>
      </c>
      <c r="AL152" s="20">
        <f t="shared" si="10"/>
        <v>0</v>
      </c>
      <c r="AM152" s="20" t="str">
        <f t="shared" si="11"/>
        <v/>
      </c>
      <c r="AN152" s="21" t="str">
        <f t="shared" si="12"/>
        <v/>
      </c>
      <c r="AQ152" s="3">
        <f t="shared" si="13"/>
        <v>0</v>
      </c>
    </row>
    <row r="153" spans="1:43" ht="15" customHeight="1" x14ac:dyDescent="0.25">
      <c r="A153" s="3" t="s">
        <v>175</v>
      </c>
      <c r="B153" s="3" t="s">
        <v>177</v>
      </c>
      <c r="C153" s="3">
        <v>2013</v>
      </c>
      <c r="D153" s="3">
        <v>356.642</v>
      </c>
      <c r="E153" s="3">
        <v>76.632999999999996</v>
      </c>
      <c r="F153" s="3" t="s">
        <v>621</v>
      </c>
      <c r="G153" s="3" t="s">
        <v>621</v>
      </c>
      <c r="H153" s="3" t="s">
        <v>621</v>
      </c>
      <c r="I153" s="3">
        <v>499.34500000000003</v>
      </c>
      <c r="J153" s="3" t="s">
        <v>621</v>
      </c>
      <c r="K153" s="3">
        <v>1.0680000000000001</v>
      </c>
      <c r="L153" s="3" t="s">
        <v>621</v>
      </c>
      <c r="M153" s="3" t="s">
        <v>621</v>
      </c>
      <c r="N153" s="3" t="s">
        <v>621</v>
      </c>
      <c r="O153" s="3" t="s">
        <v>621</v>
      </c>
      <c r="P153" s="3">
        <v>94.546000000000006</v>
      </c>
      <c r="Q153" s="3">
        <v>36.122</v>
      </c>
      <c r="R153" s="3">
        <v>126.526</v>
      </c>
      <c r="S153" s="3">
        <v>6.0780000000000003</v>
      </c>
      <c r="T153" s="3" t="s">
        <v>621</v>
      </c>
      <c r="U153" s="3">
        <v>99.07</v>
      </c>
      <c r="V153" s="3" t="s">
        <v>14</v>
      </c>
      <c r="W153" s="3" t="s">
        <v>621</v>
      </c>
      <c r="X153" s="3" t="s">
        <v>621</v>
      </c>
      <c r="Y153" s="3" t="s">
        <v>621</v>
      </c>
      <c r="Z153" s="3">
        <v>55.643000000000001</v>
      </c>
      <c r="AA153" s="3" t="s">
        <v>621</v>
      </c>
      <c r="AB153" s="3" t="s">
        <v>621</v>
      </c>
      <c r="AC153" s="3" t="s">
        <v>621</v>
      </c>
      <c r="AD153" s="3" t="s">
        <v>621</v>
      </c>
      <c r="AE153" s="3" t="s">
        <v>621</v>
      </c>
      <c r="AF153" s="3" t="s">
        <v>621</v>
      </c>
      <c r="AG153" s="3">
        <v>80.292000000000002</v>
      </c>
      <c r="AJ153" s="20">
        <f t="shared" si="14"/>
        <v>499.34500000000003</v>
      </c>
      <c r="AL153" s="20">
        <f t="shared" si="10"/>
        <v>356.642</v>
      </c>
      <c r="AM153" s="20">
        <f t="shared" si="11"/>
        <v>76.632999999999996</v>
      </c>
      <c r="AN153" s="21">
        <f t="shared" si="12"/>
        <v>0.8676866695370935</v>
      </c>
      <c r="AQ153" s="3">
        <f t="shared" si="13"/>
        <v>419.053</v>
      </c>
    </row>
    <row r="154" spans="1:43" ht="15" customHeight="1" x14ac:dyDescent="0.25">
      <c r="A154" s="3" t="s">
        <v>175</v>
      </c>
      <c r="B154" s="3" t="s">
        <v>178</v>
      </c>
      <c r="C154" s="3">
        <v>2013</v>
      </c>
      <c r="D154" s="3" t="s">
        <v>621</v>
      </c>
      <c r="E154" s="3" t="s">
        <v>621</v>
      </c>
      <c r="F154" s="3" t="s">
        <v>621</v>
      </c>
      <c r="G154" s="3" t="s">
        <v>621</v>
      </c>
      <c r="H154" s="3" t="s">
        <v>621</v>
      </c>
      <c r="I154" s="3" t="s">
        <v>621</v>
      </c>
      <c r="J154" s="3" t="s">
        <v>621</v>
      </c>
      <c r="K154" s="3" t="s">
        <v>621</v>
      </c>
      <c r="L154" s="3" t="s">
        <v>621</v>
      </c>
      <c r="M154" s="3" t="s">
        <v>621</v>
      </c>
      <c r="N154" s="3" t="s">
        <v>621</v>
      </c>
      <c r="O154" s="3" t="s">
        <v>621</v>
      </c>
      <c r="P154" s="3" t="s">
        <v>621</v>
      </c>
      <c r="Q154" s="3" t="s">
        <v>621</v>
      </c>
      <c r="R154" s="3" t="s">
        <v>621</v>
      </c>
      <c r="S154" s="3" t="s">
        <v>621</v>
      </c>
      <c r="T154" s="3" t="s">
        <v>621</v>
      </c>
      <c r="U154" s="3" t="s">
        <v>621</v>
      </c>
      <c r="V154" s="3" t="s">
        <v>621</v>
      </c>
      <c r="W154" s="3" t="s">
        <v>621</v>
      </c>
      <c r="X154" s="3" t="s">
        <v>621</v>
      </c>
      <c r="Y154" s="3" t="s">
        <v>621</v>
      </c>
      <c r="Z154" s="3" t="s">
        <v>621</v>
      </c>
      <c r="AA154" s="3" t="s">
        <v>621</v>
      </c>
      <c r="AB154" s="3" t="s">
        <v>621</v>
      </c>
      <c r="AC154" s="3" t="s">
        <v>621</v>
      </c>
      <c r="AD154" s="3" t="s">
        <v>621</v>
      </c>
      <c r="AE154" s="3" t="s">
        <v>621</v>
      </c>
      <c r="AF154" s="3" t="s">
        <v>621</v>
      </c>
      <c r="AG154" s="3" t="s">
        <v>621</v>
      </c>
      <c r="AJ154" s="20">
        <f t="shared" si="14"/>
        <v>0</v>
      </c>
      <c r="AL154" s="20">
        <f t="shared" si="10"/>
        <v>0</v>
      </c>
      <c r="AM154" s="20" t="str">
        <f t="shared" si="11"/>
        <v/>
      </c>
      <c r="AN154" s="21" t="str">
        <f t="shared" si="12"/>
        <v/>
      </c>
      <c r="AQ154" s="3">
        <f t="shared" si="13"/>
        <v>0</v>
      </c>
    </row>
    <row r="155" spans="1:43" ht="15" customHeight="1" x14ac:dyDescent="0.25">
      <c r="A155" s="3" t="s">
        <v>175</v>
      </c>
      <c r="B155" s="3" t="s">
        <v>179</v>
      </c>
      <c r="C155" s="3">
        <v>2013</v>
      </c>
      <c r="D155" s="3" t="s">
        <v>621</v>
      </c>
      <c r="E155" s="3" t="s">
        <v>621</v>
      </c>
      <c r="F155" s="3" t="s">
        <v>621</v>
      </c>
      <c r="G155" s="3" t="s">
        <v>621</v>
      </c>
      <c r="H155" s="3" t="s">
        <v>621</v>
      </c>
      <c r="I155" s="3" t="s">
        <v>621</v>
      </c>
      <c r="J155" s="3" t="s">
        <v>621</v>
      </c>
      <c r="K155" s="3" t="s">
        <v>621</v>
      </c>
      <c r="L155" s="3" t="s">
        <v>621</v>
      </c>
      <c r="M155" s="3" t="s">
        <v>621</v>
      </c>
      <c r="N155" s="3" t="s">
        <v>621</v>
      </c>
      <c r="O155" s="3" t="s">
        <v>621</v>
      </c>
      <c r="P155" s="3" t="s">
        <v>621</v>
      </c>
      <c r="Q155" s="3" t="s">
        <v>621</v>
      </c>
      <c r="R155" s="3" t="s">
        <v>621</v>
      </c>
      <c r="S155" s="3" t="s">
        <v>621</v>
      </c>
      <c r="T155" s="3" t="s">
        <v>621</v>
      </c>
      <c r="U155" s="3" t="s">
        <v>621</v>
      </c>
      <c r="V155" s="3" t="s">
        <v>621</v>
      </c>
      <c r="W155" s="3" t="s">
        <v>621</v>
      </c>
      <c r="X155" s="3" t="s">
        <v>621</v>
      </c>
      <c r="Y155" s="3" t="s">
        <v>621</v>
      </c>
      <c r="Z155" s="3" t="s">
        <v>621</v>
      </c>
      <c r="AA155" s="3" t="s">
        <v>621</v>
      </c>
      <c r="AB155" s="3" t="s">
        <v>621</v>
      </c>
      <c r="AC155" s="3" t="s">
        <v>621</v>
      </c>
      <c r="AD155" s="3" t="s">
        <v>621</v>
      </c>
      <c r="AE155" s="3" t="s">
        <v>621</v>
      </c>
      <c r="AF155" s="3" t="s">
        <v>621</v>
      </c>
      <c r="AG155" s="3" t="s">
        <v>621</v>
      </c>
      <c r="AJ155" s="20">
        <f t="shared" si="14"/>
        <v>0</v>
      </c>
      <c r="AL155" s="20">
        <f t="shared" si="10"/>
        <v>0</v>
      </c>
      <c r="AM155" s="20" t="str">
        <f t="shared" si="11"/>
        <v/>
      </c>
      <c r="AN155" s="21" t="str">
        <f t="shared" si="12"/>
        <v/>
      </c>
      <c r="AQ155" s="3">
        <f t="shared" si="13"/>
        <v>0</v>
      </c>
    </row>
    <row r="156" spans="1:43" ht="15" customHeight="1" x14ac:dyDescent="0.25">
      <c r="A156" s="3" t="s">
        <v>180</v>
      </c>
      <c r="B156" s="3" t="s">
        <v>181</v>
      </c>
      <c r="C156" s="3">
        <v>2013</v>
      </c>
      <c r="D156" s="3" t="s">
        <v>621</v>
      </c>
      <c r="E156" s="3" t="s">
        <v>621</v>
      </c>
      <c r="F156" s="3" t="s">
        <v>621</v>
      </c>
      <c r="G156" s="3" t="s">
        <v>621</v>
      </c>
      <c r="H156" s="3" t="s">
        <v>621</v>
      </c>
      <c r="I156" s="3" t="s">
        <v>621</v>
      </c>
      <c r="J156" s="3" t="s">
        <v>621</v>
      </c>
      <c r="K156" s="3" t="s">
        <v>621</v>
      </c>
      <c r="L156" s="3" t="s">
        <v>621</v>
      </c>
      <c r="M156" s="3" t="s">
        <v>621</v>
      </c>
      <c r="N156" s="3" t="s">
        <v>621</v>
      </c>
      <c r="O156" s="3" t="s">
        <v>621</v>
      </c>
      <c r="P156" s="3" t="s">
        <v>621</v>
      </c>
      <c r="Q156" s="3" t="s">
        <v>621</v>
      </c>
      <c r="R156" s="3" t="s">
        <v>621</v>
      </c>
      <c r="S156" s="3" t="s">
        <v>621</v>
      </c>
      <c r="T156" s="3" t="s">
        <v>621</v>
      </c>
      <c r="U156" s="3" t="s">
        <v>621</v>
      </c>
      <c r="V156" s="3" t="s">
        <v>621</v>
      </c>
      <c r="W156" s="3" t="s">
        <v>621</v>
      </c>
      <c r="X156" s="3" t="s">
        <v>621</v>
      </c>
      <c r="Y156" s="3" t="s">
        <v>621</v>
      </c>
      <c r="Z156" s="3" t="s">
        <v>621</v>
      </c>
      <c r="AA156" s="3" t="s">
        <v>621</v>
      </c>
      <c r="AB156" s="3" t="s">
        <v>621</v>
      </c>
      <c r="AC156" s="3" t="s">
        <v>621</v>
      </c>
      <c r="AD156" s="3" t="s">
        <v>621</v>
      </c>
      <c r="AE156" s="3" t="s">
        <v>621</v>
      </c>
      <c r="AF156" s="3" t="s">
        <v>621</v>
      </c>
      <c r="AG156" s="3" t="s">
        <v>621</v>
      </c>
      <c r="AJ156" s="20">
        <f t="shared" si="14"/>
        <v>0</v>
      </c>
      <c r="AL156" s="20">
        <f t="shared" si="10"/>
        <v>0</v>
      </c>
      <c r="AM156" s="20" t="str">
        <f t="shared" si="11"/>
        <v/>
      </c>
      <c r="AN156" s="21" t="str">
        <f t="shared" si="12"/>
        <v/>
      </c>
      <c r="AQ156" s="3">
        <f t="shared" si="13"/>
        <v>0</v>
      </c>
    </row>
    <row r="157" spans="1:43"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W157" s="3" t="s">
        <v>622</v>
      </c>
      <c r="X157" s="3" t="s">
        <v>622</v>
      </c>
      <c r="Y157" s="3" t="s">
        <v>622</v>
      </c>
      <c r="Z157" s="3" t="s">
        <v>622</v>
      </c>
      <c r="AA157" s="3" t="s">
        <v>622</v>
      </c>
      <c r="AB157" s="3" t="s">
        <v>622</v>
      </c>
      <c r="AC157" s="3" t="s">
        <v>622</v>
      </c>
      <c r="AD157" s="3" t="s">
        <v>622</v>
      </c>
      <c r="AE157" s="3" t="s">
        <v>622</v>
      </c>
      <c r="AF157" s="3" t="s">
        <v>622</v>
      </c>
      <c r="AG157" s="3" t="s">
        <v>622</v>
      </c>
      <c r="AJ157" s="20">
        <f t="shared" si="14"/>
        <v>0</v>
      </c>
      <c r="AL157" s="20">
        <f t="shared" si="10"/>
        <v>0</v>
      </c>
      <c r="AM157" s="20" t="str">
        <f t="shared" si="11"/>
        <v/>
      </c>
      <c r="AN157" s="21" t="str">
        <f t="shared" si="12"/>
        <v/>
      </c>
      <c r="AQ157" s="3">
        <f t="shared" si="13"/>
        <v>0</v>
      </c>
    </row>
    <row r="158" spans="1:43" ht="15" customHeight="1" x14ac:dyDescent="0.25">
      <c r="A158" s="3" t="s">
        <v>184</v>
      </c>
      <c r="B158" s="3" t="s">
        <v>185</v>
      </c>
      <c r="C158" s="3">
        <v>2013</v>
      </c>
      <c r="D158" s="137">
        <v>2760.803676</v>
      </c>
      <c r="E158" s="137">
        <v>1205.622386</v>
      </c>
      <c r="F158" s="137">
        <v>0.20451800000000001</v>
      </c>
      <c r="G158" s="137"/>
      <c r="H158" s="137">
        <v>0.80200859129716662</v>
      </c>
      <c r="I158" s="137" t="s">
        <v>621</v>
      </c>
      <c r="J158" s="137">
        <v>1852.73400454896</v>
      </c>
      <c r="K158" s="137">
        <v>23.219034567992004</v>
      </c>
      <c r="L158" s="137">
        <v>0</v>
      </c>
      <c r="M158" s="137">
        <v>37.455869562545196</v>
      </c>
      <c r="N158" s="137">
        <v>0</v>
      </c>
      <c r="O158" s="137">
        <v>0</v>
      </c>
      <c r="P158" s="137">
        <v>511.97560799999991</v>
      </c>
      <c r="Q158" s="137">
        <v>0</v>
      </c>
      <c r="R158" s="137">
        <v>0</v>
      </c>
      <c r="S158" s="137">
        <v>0</v>
      </c>
      <c r="T158" s="137">
        <v>0</v>
      </c>
      <c r="U158" s="137">
        <v>41.59423076138507</v>
      </c>
      <c r="V158" s="137">
        <v>0</v>
      </c>
      <c r="W158" s="137">
        <v>1205.8559567805557</v>
      </c>
      <c r="X158" s="137">
        <v>0</v>
      </c>
      <c r="Y158" s="137">
        <v>0</v>
      </c>
      <c r="Z158" s="137">
        <v>0</v>
      </c>
      <c r="AA158" s="137">
        <v>0</v>
      </c>
      <c r="AB158" s="137">
        <v>96.103239294626661</v>
      </c>
      <c r="AC158" s="137">
        <v>0</v>
      </c>
      <c r="AD158" s="137">
        <v>0</v>
      </c>
      <c r="AE158" s="137">
        <v>876.55437275555562</v>
      </c>
      <c r="AF158" s="137">
        <v>0</v>
      </c>
      <c r="AG158" s="137">
        <v>657.754819</v>
      </c>
      <c r="AJ158" s="20">
        <f t="shared" si="14"/>
        <v>5303.2471352716193</v>
      </c>
      <c r="AL158" s="20">
        <f t="shared" si="10"/>
        <v>2760.803676</v>
      </c>
      <c r="AM158" s="20">
        <f t="shared" si="11"/>
        <v>1205.622386</v>
      </c>
      <c r="AN158" s="21">
        <f t="shared" si="12"/>
        <v>0.74792404744246366</v>
      </c>
      <c r="AQ158" s="3">
        <f t="shared" si="13"/>
        <v>4645.4923162716195</v>
      </c>
    </row>
    <row r="159" spans="1:43" ht="15" customHeight="1" x14ac:dyDescent="0.25">
      <c r="A159" s="3" t="s">
        <v>184</v>
      </c>
      <c r="B159" s="3" t="s">
        <v>186</v>
      </c>
      <c r="C159" s="3">
        <v>2013</v>
      </c>
      <c r="D159" s="3" t="s">
        <v>621</v>
      </c>
      <c r="E159" s="3" t="s">
        <v>621</v>
      </c>
      <c r="F159" s="3" t="s">
        <v>621</v>
      </c>
      <c r="G159" s="3" t="s">
        <v>621</v>
      </c>
      <c r="H159" s="3" t="s">
        <v>621</v>
      </c>
      <c r="I159" s="3" t="s">
        <v>621</v>
      </c>
      <c r="J159" s="3" t="s">
        <v>621</v>
      </c>
      <c r="K159" s="3" t="s">
        <v>621</v>
      </c>
      <c r="L159" s="3" t="s">
        <v>621</v>
      </c>
      <c r="M159" s="3" t="s">
        <v>621</v>
      </c>
      <c r="N159" s="3" t="s">
        <v>621</v>
      </c>
      <c r="O159" s="3" t="s">
        <v>621</v>
      </c>
      <c r="P159" s="3" t="s">
        <v>621</v>
      </c>
      <c r="Q159" s="3" t="s">
        <v>621</v>
      </c>
      <c r="R159" s="3" t="s">
        <v>621</v>
      </c>
      <c r="S159" s="3" t="s">
        <v>621</v>
      </c>
      <c r="T159" s="3" t="s">
        <v>621</v>
      </c>
      <c r="U159" s="3" t="s">
        <v>621</v>
      </c>
      <c r="V159" s="3" t="s">
        <v>621</v>
      </c>
      <c r="W159" s="3" t="s">
        <v>621</v>
      </c>
      <c r="X159" s="3" t="s">
        <v>621</v>
      </c>
      <c r="Y159" s="3" t="s">
        <v>621</v>
      </c>
      <c r="Z159" s="3" t="s">
        <v>621</v>
      </c>
      <c r="AA159" s="3" t="s">
        <v>621</v>
      </c>
      <c r="AB159" s="3" t="s">
        <v>621</v>
      </c>
      <c r="AC159" s="3" t="s">
        <v>621</v>
      </c>
      <c r="AD159" s="3" t="s">
        <v>621</v>
      </c>
      <c r="AE159" s="3" t="s">
        <v>621</v>
      </c>
      <c r="AF159" s="3" t="s">
        <v>621</v>
      </c>
      <c r="AG159" s="3" t="s">
        <v>621</v>
      </c>
      <c r="AJ159" s="20">
        <f t="shared" si="14"/>
        <v>0</v>
      </c>
      <c r="AL159" s="20">
        <f t="shared" si="10"/>
        <v>0</v>
      </c>
      <c r="AM159" s="20" t="str">
        <f t="shared" si="11"/>
        <v/>
      </c>
      <c r="AN159" s="21" t="str">
        <f t="shared" si="12"/>
        <v/>
      </c>
      <c r="AQ159" s="3">
        <f t="shared" si="13"/>
        <v>0</v>
      </c>
    </row>
    <row r="160" spans="1:43"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W160" s="3" t="s">
        <v>622</v>
      </c>
      <c r="X160" s="3" t="s">
        <v>622</v>
      </c>
      <c r="Y160" s="3" t="s">
        <v>622</v>
      </c>
      <c r="Z160" s="3" t="s">
        <v>622</v>
      </c>
      <c r="AA160" s="3" t="s">
        <v>622</v>
      </c>
      <c r="AB160" s="3" t="s">
        <v>622</v>
      </c>
      <c r="AC160" s="3" t="s">
        <v>622</v>
      </c>
      <c r="AD160" s="3" t="s">
        <v>622</v>
      </c>
      <c r="AE160" s="3" t="s">
        <v>622</v>
      </c>
      <c r="AF160" s="3" t="s">
        <v>622</v>
      </c>
      <c r="AG160" s="3" t="s">
        <v>622</v>
      </c>
      <c r="AJ160" s="20">
        <f t="shared" si="14"/>
        <v>0</v>
      </c>
      <c r="AL160" s="20">
        <f t="shared" si="10"/>
        <v>0</v>
      </c>
      <c r="AM160" s="20" t="str">
        <f t="shared" si="11"/>
        <v/>
      </c>
      <c r="AN160" s="21" t="str">
        <f t="shared" si="12"/>
        <v/>
      </c>
      <c r="AQ160" s="3">
        <f t="shared" si="13"/>
        <v>0</v>
      </c>
    </row>
    <row r="161" spans="1:43"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W161" s="3" t="s">
        <v>622</v>
      </c>
      <c r="X161" s="3" t="s">
        <v>622</v>
      </c>
      <c r="Y161" s="3" t="s">
        <v>622</v>
      </c>
      <c r="Z161" s="3" t="s">
        <v>622</v>
      </c>
      <c r="AA161" s="3" t="s">
        <v>622</v>
      </c>
      <c r="AB161" s="3" t="s">
        <v>622</v>
      </c>
      <c r="AC161" s="3" t="s">
        <v>622</v>
      </c>
      <c r="AD161" s="3" t="s">
        <v>622</v>
      </c>
      <c r="AE161" s="3" t="s">
        <v>622</v>
      </c>
      <c r="AF161" s="3" t="s">
        <v>622</v>
      </c>
      <c r="AG161" s="3" t="s">
        <v>622</v>
      </c>
      <c r="AJ161" s="20">
        <f t="shared" si="14"/>
        <v>0</v>
      </c>
      <c r="AL161" s="20">
        <f t="shared" si="10"/>
        <v>0</v>
      </c>
      <c r="AM161" s="20" t="str">
        <f t="shared" si="11"/>
        <v/>
      </c>
      <c r="AN161" s="21" t="str">
        <f t="shared" si="12"/>
        <v/>
      </c>
      <c r="AQ161" s="3">
        <f t="shared" si="13"/>
        <v>0</v>
      </c>
    </row>
    <row r="162" spans="1:43"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W162" s="3" t="s">
        <v>622</v>
      </c>
      <c r="X162" s="3" t="s">
        <v>622</v>
      </c>
      <c r="Y162" s="3" t="s">
        <v>622</v>
      </c>
      <c r="Z162" s="3" t="s">
        <v>622</v>
      </c>
      <c r="AA162" s="3" t="s">
        <v>622</v>
      </c>
      <c r="AB162" s="3" t="s">
        <v>622</v>
      </c>
      <c r="AC162" s="3" t="s">
        <v>622</v>
      </c>
      <c r="AD162" s="3" t="s">
        <v>622</v>
      </c>
      <c r="AE162" s="3" t="s">
        <v>622</v>
      </c>
      <c r="AF162" s="3" t="s">
        <v>622</v>
      </c>
      <c r="AG162" s="3" t="s">
        <v>622</v>
      </c>
      <c r="AJ162" s="20">
        <f t="shared" si="14"/>
        <v>0</v>
      </c>
      <c r="AL162" s="20">
        <f t="shared" si="10"/>
        <v>0</v>
      </c>
      <c r="AM162" s="20" t="str">
        <f t="shared" si="11"/>
        <v/>
      </c>
      <c r="AN162" s="21" t="str">
        <f t="shared" si="12"/>
        <v/>
      </c>
      <c r="AQ162" s="3">
        <f t="shared" si="13"/>
        <v>0</v>
      </c>
    </row>
    <row r="163" spans="1:43"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W163" s="3" t="s">
        <v>622</v>
      </c>
      <c r="X163" s="3" t="s">
        <v>622</v>
      </c>
      <c r="Y163" s="3" t="s">
        <v>622</v>
      </c>
      <c r="Z163" s="3" t="s">
        <v>622</v>
      </c>
      <c r="AA163" s="3" t="s">
        <v>622</v>
      </c>
      <c r="AB163" s="3" t="s">
        <v>622</v>
      </c>
      <c r="AC163" s="3" t="s">
        <v>622</v>
      </c>
      <c r="AD163" s="3" t="s">
        <v>622</v>
      </c>
      <c r="AE163" s="3" t="s">
        <v>622</v>
      </c>
      <c r="AF163" s="3" t="s">
        <v>622</v>
      </c>
      <c r="AG163" s="3" t="s">
        <v>622</v>
      </c>
      <c r="AJ163" s="20">
        <f t="shared" si="14"/>
        <v>0</v>
      </c>
      <c r="AL163" s="20">
        <f t="shared" si="10"/>
        <v>0</v>
      </c>
      <c r="AM163" s="20" t="str">
        <f t="shared" si="11"/>
        <v/>
      </c>
      <c r="AN163" s="21" t="str">
        <f t="shared" si="12"/>
        <v/>
      </c>
      <c r="AQ163" s="3">
        <f t="shared" si="13"/>
        <v>0</v>
      </c>
    </row>
    <row r="164" spans="1:43"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W164" s="3" t="s">
        <v>622</v>
      </c>
      <c r="X164" s="3" t="s">
        <v>622</v>
      </c>
      <c r="Y164" s="3" t="s">
        <v>622</v>
      </c>
      <c r="Z164" s="3" t="s">
        <v>622</v>
      </c>
      <c r="AA164" s="3" t="s">
        <v>622</v>
      </c>
      <c r="AB164" s="3" t="s">
        <v>622</v>
      </c>
      <c r="AC164" s="3" t="s">
        <v>622</v>
      </c>
      <c r="AD164" s="3" t="s">
        <v>622</v>
      </c>
      <c r="AE164" s="3" t="s">
        <v>622</v>
      </c>
      <c r="AF164" s="3" t="s">
        <v>622</v>
      </c>
      <c r="AG164" s="3" t="s">
        <v>622</v>
      </c>
      <c r="AJ164" s="20">
        <f t="shared" si="14"/>
        <v>0</v>
      </c>
      <c r="AL164" s="20">
        <f t="shared" si="10"/>
        <v>0</v>
      </c>
      <c r="AM164" s="20" t="str">
        <f t="shared" si="11"/>
        <v/>
      </c>
      <c r="AN164" s="21" t="str">
        <f t="shared" si="12"/>
        <v/>
      </c>
      <c r="AQ164" s="3">
        <f t="shared" si="13"/>
        <v>0</v>
      </c>
    </row>
    <row r="165" spans="1:43"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W165" s="3" t="s">
        <v>622</v>
      </c>
      <c r="X165" s="3" t="s">
        <v>622</v>
      </c>
      <c r="Y165" s="3" t="s">
        <v>622</v>
      </c>
      <c r="Z165" s="3" t="s">
        <v>622</v>
      </c>
      <c r="AA165" s="3" t="s">
        <v>622</v>
      </c>
      <c r="AB165" s="3" t="s">
        <v>622</v>
      </c>
      <c r="AC165" s="3" t="s">
        <v>622</v>
      </c>
      <c r="AD165" s="3" t="s">
        <v>622</v>
      </c>
      <c r="AE165" s="3" t="s">
        <v>622</v>
      </c>
      <c r="AF165" s="3" t="s">
        <v>622</v>
      </c>
      <c r="AG165" s="3" t="s">
        <v>622</v>
      </c>
      <c r="AJ165" s="20">
        <f t="shared" si="14"/>
        <v>0</v>
      </c>
      <c r="AL165" s="20">
        <f t="shared" si="10"/>
        <v>0</v>
      </c>
      <c r="AM165" s="20" t="str">
        <f t="shared" si="11"/>
        <v/>
      </c>
      <c r="AN165" s="21" t="str">
        <f t="shared" si="12"/>
        <v/>
      </c>
      <c r="AQ165" s="3">
        <f t="shared" si="13"/>
        <v>0</v>
      </c>
    </row>
    <row r="166" spans="1:43"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W166" s="3" t="s">
        <v>622</v>
      </c>
      <c r="X166" s="3" t="s">
        <v>622</v>
      </c>
      <c r="Y166" s="3" t="s">
        <v>622</v>
      </c>
      <c r="Z166" s="3" t="s">
        <v>622</v>
      </c>
      <c r="AA166" s="3" t="s">
        <v>622</v>
      </c>
      <c r="AB166" s="3" t="s">
        <v>622</v>
      </c>
      <c r="AC166" s="3" t="s">
        <v>622</v>
      </c>
      <c r="AD166" s="3" t="s">
        <v>622</v>
      </c>
      <c r="AE166" s="3" t="s">
        <v>622</v>
      </c>
      <c r="AF166" s="3" t="s">
        <v>622</v>
      </c>
      <c r="AG166" s="3" t="s">
        <v>622</v>
      </c>
      <c r="AJ166" s="20">
        <f t="shared" si="14"/>
        <v>0</v>
      </c>
      <c r="AL166" s="20">
        <f t="shared" si="10"/>
        <v>0</v>
      </c>
      <c r="AM166" s="20" t="str">
        <f t="shared" si="11"/>
        <v/>
      </c>
      <c r="AN166" s="21" t="str">
        <f t="shared" si="12"/>
        <v/>
      </c>
      <c r="AQ166" s="3">
        <f t="shared" si="13"/>
        <v>0</v>
      </c>
    </row>
    <row r="167" spans="1:43"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W167" s="3" t="s">
        <v>622</v>
      </c>
      <c r="X167" s="3" t="s">
        <v>622</v>
      </c>
      <c r="Y167" s="3" t="s">
        <v>622</v>
      </c>
      <c r="Z167" s="3" t="s">
        <v>622</v>
      </c>
      <c r="AA167" s="3" t="s">
        <v>622</v>
      </c>
      <c r="AB167" s="3" t="s">
        <v>622</v>
      </c>
      <c r="AC167" s="3" t="s">
        <v>622</v>
      </c>
      <c r="AD167" s="3" t="s">
        <v>622</v>
      </c>
      <c r="AE167" s="3" t="s">
        <v>622</v>
      </c>
      <c r="AF167" s="3" t="s">
        <v>622</v>
      </c>
      <c r="AG167" s="3" t="s">
        <v>622</v>
      </c>
      <c r="AJ167" s="20">
        <f t="shared" si="14"/>
        <v>0</v>
      </c>
      <c r="AL167" s="20">
        <f t="shared" si="10"/>
        <v>0</v>
      </c>
      <c r="AM167" s="20" t="str">
        <f t="shared" si="11"/>
        <v/>
      </c>
      <c r="AN167" s="21" t="str">
        <f t="shared" si="12"/>
        <v/>
      </c>
      <c r="AQ167" s="3">
        <f t="shared" si="13"/>
        <v>0</v>
      </c>
    </row>
    <row r="168" spans="1:43" ht="15" customHeight="1" x14ac:dyDescent="0.25">
      <c r="A168" s="3" t="s">
        <v>196</v>
      </c>
      <c r="B168" s="3" t="s">
        <v>197</v>
      </c>
      <c r="C168" s="3">
        <v>2013</v>
      </c>
      <c r="D168" s="3" t="s">
        <v>621</v>
      </c>
      <c r="E168" s="3" t="s">
        <v>621</v>
      </c>
      <c r="F168" s="3" t="s">
        <v>621</v>
      </c>
      <c r="G168" s="3" t="s">
        <v>621</v>
      </c>
      <c r="H168" s="3" t="s">
        <v>621</v>
      </c>
      <c r="I168" s="3" t="s">
        <v>621</v>
      </c>
      <c r="J168" s="3" t="s">
        <v>621</v>
      </c>
      <c r="K168" s="3" t="s">
        <v>621</v>
      </c>
      <c r="L168" s="3" t="s">
        <v>621</v>
      </c>
      <c r="M168" s="3" t="s">
        <v>621</v>
      </c>
      <c r="N168" s="3" t="s">
        <v>621</v>
      </c>
      <c r="O168" s="3" t="s">
        <v>621</v>
      </c>
      <c r="P168" s="3" t="s">
        <v>621</v>
      </c>
      <c r="Q168" s="3" t="s">
        <v>621</v>
      </c>
      <c r="R168" s="3" t="s">
        <v>621</v>
      </c>
      <c r="S168" s="3" t="s">
        <v>621</v>
      </c>
      <c r="T168" s="3" t="s">
        <v>621</v>
      </c>
      <c r="U168" s="3" t="s">
        <v>621</v>
      </c>
      <c r="V168" s="3" t="s">
        <v>621</v>
      </c>
      <c r="W168" s="3" t="s">
        <v>621</v>
      </c>
      <c r="X168" s="3" t="s">
        <v>621</v>
      </c>
      <c r="Y168" s="3" t="s">
        <v>621</v>
      </c>
      <c r="Z168" s="3" t="s">
        <v>621</v>
      </c>
      <c r="AA168" s="3" t="s">
        <v>621</v>
      </c>
      <c r="AB168" s="3" t="s">
        <v>621</v>
      </c>
      <c r="AC168" s="3" t="s">
        <v>621</v>
      </c>
      <c r="AD168" s="3" t="s">
        <v>621</v>
      </c>
      <c r="AE168" s="3" t="s">
        <v>621</v>
      </c>
      <c r="AF168" s="3" t="s">
        <v>621</v>
      </c>
      <c r="AG168" s="3" t="s">
        <v>621</v>
      </c>
      <c r="AJ168" s="20">
        <f t="shared" si="14"/>
        <v>0</v>
      </c>
      <c r="AL168" s="20">
        <f t="shared" si="10"/>
        <v>0</v>
      </c>
      <c r="AM168" s="20" t="str">
        <f t="shared" si="11"/>
        <v/>
      </c>
      <c r="AN168" s="21" t="str">
        <f t="shared" si="12"/>
        <v/>
      </c>
      <c r="AQ168" s="3">
        <f t="shared" si="13"/>
        <v>0</v>
      </c>
    </row>
    <row r="169" spans="1:43"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W169" s="3" t="s">
        <v>622</v>
      </c>
      <c r="X169" s="3" t="s">
        <v>622</v>
      </c>
      <c r="Y169" s="3" t="s">
        <v>622</v>
      </c>
      <c r="Z169" s="3" t="s">
        <v>622</v>
      </c>
      <c r="AA169" s="3" t="s">
        <v>622</v>
      </c>
      <c r="AB169" s="3" t="s">
        <v>622</v>
      </c>
      <c r="AC169" s="3" t="s">
        <v>622</v>
      </c>
      <c r="AD169" s="3" t="s">
        <v>622</v>
      </c>
      <c r="AE169" s="3" t="s">
        <v>622</v>
      </c>
      <c r="AF169" s="3" t="s">
        <v>622</v>
      </c>
      <c r="AG169" s="3" t="s">
        <v>622</v>
      </c>
      <c r="AJ169" s="20">
        <f t="shared" si="14"/>
        <v>0</v>
      </c>
      <c r="AL169" s="20">
        <f t="shared" si="10"/>
        <v>0</v>
      </c>
      <c r="AM169" s="20" t="str">
        <f t="shared" si="11"/>
        <v/>
      </c>
      <c r="AN169" s="21" t="str">
        <f t="shared" si="12"/>
        <v/>
      </c>
      <c r="AQ169" s="3">
        <f t="shared" si="13"/>
        <v>0</v>
      </c>
    </row>
    <row r="170" spans="1:43" ht="15" customHeight="1" x14ac:dyDescent="0.25">
      <c r="A170" s="3" t="s">
        <v>196</v>
      </c>
      <c r="B170" s="3" t="s">
        <v>199</v>
      </c>
      <c r="C170" s="3">
        <v>2013</v>
      </c>
      <c r="D170" s="3" t="s">
        <v>621</v>
      </c>
      <c r="E170" s="3" t="s">
        <v>621</v>
      </c>
      <c r="F170" s="3" t="s">
        <v>621</v>
      </c>
      <c r="G170" s="3" t="s">
        <v>621</v>
      </c>
      <c r="H170" s="3" t="s">
        <v>621</v>
      </c>
      <c r="I170" s="3" t="s">
        <v>621</v>
      </c>
      <c r="J170" s="3" t="s">
        <v>621</v>
      </c>
      <c r="K170" s="3" t="s">
        <v>621</v>
      </c>
      <c r="L170" s="3" t="s">
        <v>621</v>
      </c>
      <c r="M170" s="3" t="s">
        <v>621</v>
      </c>
      <c r="N170" s="3" t="s">
        <v>621</v>
      </c>
      <c r="O170" s="3" t="s">
        <v>621</v>
      </c>
      <c r="P170" s="3" t="s">
        <v>621</v>
      </c>
      <c r="Q170" s="3" t="s">
        <v>621</v>
      </c>
      <c r="R170" s="3" t="s">
        <v>621</v>
      </c>
      <c r="S170" s="3" t="s">
        <v>621</v>
      </c>
      <c r="T170" s="3" t="s">
        <v>621</v>
      </c>
      <c r="U170" s="3" t="s">
        <v>621</v>
      </c>
      <c r="V170" s="3" t="s">
        <v>621</v>
      </c>
      <c r="W170" s="3" t="s">
        <v>621</v>
      </c>
      <c r="X170" s="3" t="s">
        <v>621</v>
      </c>
      <c r="Y170" s="3" t="s">
        <v>621</v>
      </c>
      <c r="Z170" s="3" t="s">
        <v>621</v>
      </c>
      <c r="AA170" s="3" t="s">
        <v>621</v>
      </c>
      <c r="AB170" s="3" t="s">
        <v>621</v>
      </c>
      <c r="AC170" s="3" t="s">
        <v>621</v>
      </c>
      <c r="AD170" s="3" t="s">
        <v>621</v>
      </c>
      <c r="AE170" s="3" t="s">
        <v>621</v>
      </c>
      <c r="AF170" s="3" t="s">
        <v>621</v>
      </c>
      <c r="AG170" s="3" t="s">
        <v>621</v>
      </c>
      <c r="AJ170" s="20">
        <f t="shared" si="14"/>
        <v>0</v>
      </c>
      <c r="AL170" s="20">
        <f t="shared" si="10"/>
        <v>0</v>
      </c>
      <c r="AM170" s="20" t="str">
        <f t="shared" si="11"/>
        <v/>
      </c>
      <c r="AN170" s="21" t="str">
        <f t="shared" si="12"/>
        <v/>
      </c>
      <c r="AQ170" s="3">
        <f t="shared" si="13"/>
        <v>0</v>
      </c>
    </row>
    <row r="171" spans="1:43" ht="15" customHeight="1" x14ac:dyDescent="0.25">
      <c r="A171" s="3" t="s">
        <v>196</v>
      </c>
      <c r="B171" s="3" t="s">
        <v>200</v>
      </c>
      <c r="C171" s="3">
        <v>2013</v>
      </c>
      <c r="D171" s="3" t="s">
        <v>621</v>
      </c>
      <c r="E171" s="3" t="s">
        <v>621</v>
      </c>
      <c r="F171" s="3" t="s">
        <v>621</v>
      </c>
      <c r="G171" s="3" t="s">
        <v>621</v>
      </c>
      <c r="H171" s="3" t="s">
        <v>621</v>
      </c>
      <c r="I171" s="3" t="s">
        <v>621</v>
      </c>
      <c r="J171" s="3" t="s">
        <v>621</v>
      </c>
      <c r="K171" s="3" t="s">
        <v>621</v>
      </c>
      <c r="L171" s="3" t="s">
        <v>621</v>
      </c>
      <c r="M171" s="3" t="s">
        <v>621</v>
      </c>
      <c r="N171" s="3" t="s">
        <v>621</v>
      </c>
      <c r="O171" s="3" t="s">
        <v>621</v>
      </c>
      <c r="P171" s="3" t="s">
        <v>621</v>
      </c>
      <c r="Q171" s="3" t="s">
        <v>621</v>
      </c>
      <c r="R171" s="3" t="s">
        <v>621</v>
      </c>
      <c r="S171" s="3" t="s">
        <v>621</v>
      </c>
      <c r="T171" s="3" t="s">
        <v>621</v>
      </c>
      <c r="U171" s="3" t="s">
        <v>621</v>
      </c>
      <c r="V171" s="3" t="s">
        <v>621</v>
      </c>
      <c r="W171" s="3" t="s">
        <v>621</v>
      </c>
      <c r="X171" s="3" t="s">
        <v>621</v>
      </c>
      <c r="Y171" s="3" t="s">
        <v>621</v>
      </c>
      <c r="Z171" s="3" t="s">
        <v>621</v>
      </c>
      <c r="AA171" s="3" t="s">
        <v>621</v>
      </c>
      <c r="AB171" s="3" t="s">
        <v>621</v>
      </c>
      <c r="AC171" s="3" t="s">
        <v>621</v>
      </c>
      <c r="AD171" s="3" t="s">
        <v>621</v>
      </c>
      <c r="AE171" s="3" t="s">
        <v>621</v>
      </c>
      <c r="AF171" s="3" t="s">
        <v>621</v>
      </c>
      <c r="AG171" s="3" t="s">
        <v>621</v>
      </c>
      <c r="AJ171" s="20">
        <f t="shared" si="14"/>
        <v>0</v>
      </c>
      <c r="AL171" s="20">
        <f t="shared" si="10"/>
        <v>0</v>
      </c>
      <c r="AM171" s="20" t="str">
        <f t="shared" si="11"/>
        <v/>
      </c>
      <c r="AN171" s="21" t="str">
        <f t="shared" si="12"/>
        <v/>
      </c>
      <c r="AQ171" s="3">
        <f t="shared" si="13"/>
        <v>0</v>
      </c>
    </row>
    <row r="172" spans="1:43" ht="15" customHeight="1" x14ac:dyDescent="0.25">
      <c r="A172" s="3" t="s">
        <v>201</v>
      </c>
      <c r="B172" s="3" t="s">
        <v>202</v>
      </c>
      <c r="C172" s="3">
        <v>2013</v>
      </c>
      <c r="D172" s="3" t="s">
        <v>621</v>
      </c>
      <c r="E172" s="3" t="s">
        <v>621</v>
      </c>
      <c r="F172" s="3" t="s">
        <v>621</v>
      </c>
      <c r="G172" s="3" t="s">
        <v>621</v>
      </c>
      <c r="H172" s="3" t="s">
        <v>621</v>
      </c>
      <c r="I172" s="3" t="s">
        <v>621</v>
      </c>
      <c r="J172" s="3" t="s">
        <v>621</v>
      </c>
      <c r="K172" s="3" t="s">
        <v>621</v>
      </c>
      <c r="L172" s="3" t="s">
        <v>621</v>
      </c>
      <c r="M172" s="3" t="s">
        <v>621</v>
      </c>
      <c r="N172" s="3" t="s">
        <v>621</v>
      </c>
      <c r="O172" s="3" t="s">
        <v>621</v>
      </c>
      <c r="P172" s="3" t="s">
        <v>621</v>
      </c>
      <c r="Q172" s="3" t="s">
        <v>621</v>
      </c>
      <c r="R172" s="3" t="s">
        <v>621</v>
      </c>
      <c r="S172" s="3" t="s">
        <v>621</v>
      </c>
      <c r="T172" s="3" t="s">
        <v>621</v>
      </c>
      <c r="U172" s="3" t="s">
        <v>621</v>
      </c>
      <c r="V172" s="3" t="s">
        <v>621</v>
      </c>
      <c r="W172" s="3" t="s">
        <v>621</v>
      </c>
      <c r="X172" s="3" t="s">
        <v>621</v>
      </c>
      <c r="Y172" s="3" t="s">
        <v>621</v>
      </c>
      <c r="Z172" s="3" t="s">
        <v>621</v>
      </c>
      <c r="AA172" s="3" t="s">
        <v>621</v>
      </c>
      <c r="AB172" s="3" t="s">
        <v>621</v>
      </c>
      <c r="AC172" s="3" t="s">
        <v>621</v>
      </c>
      <c r="AD172" s="3" t="s">
        <v>621</v>
      </c>
      <c r="AE172" s="3" t="s">
        <v>621</v>
      </c>
      <c r="AF172" s="3" t="s">
        <v>621</v>
      </c>
      <c r="AG172" s="3" t="s">
        <v>621</v>
      </c>
      <c r="AJ172" s="20">
        <f t="shared" si="14"/>
        <v>0</v>
      </c>
      <c r="AL172" s="20">
        <f t="shared" si="10"/>
        <v>0</v>
      </c>
      <c r="AM172" s="20" t="str">
        <f t="shared" si="11"/>
        <v/>
      </c>
      <c r="AN172" s="21" t="str">
        <f t="shared" si="12"/>
        <v/>
      </c>
      <c r="AQ172" s="3">
        <f t="shared" si="13"/>
        <v>0</v>
      </c>
    </row>
    <row r="173" spans="1:43" ht="15" customHeight="1" x14ac:dyDescent="0.25">
      <c r="A173" s="3" t="s">
        <v>201</v>
      </c>
      <c r="B173" s="3" t="s">
        <v>203</v>
      </c>
      <c r="C173" s="3">
        <v>2013</v>
      </c>
      <c r="D173" s="3" t="s">
        <v>621</v>
      </c>
      <c r="E173" s="3" t="s">
        <v>621</v>
      </c>
      <c r="F173" s="3" t="s">
        <v>621</v>
      </c>
      <c r="G173" s="3" t="s">
        <v>621</v>
      </c>
      <c r="H173" s="3" t="s">
        <v>621</v>
      </c>
      <c r="I173" s="3" t="s">
        <v>621</v>
      </c>
      <c r="J173" s="3" t="s">
        <v>621</v>
      </c>
      <c r="K173" s="3" t="s">
        <v>621</v>
      </c>
      <c r="L173" s="3" t="s">
        <v>621</v>
      </c>
      <c r="M173" s="3" t="s">
        <v>621</v>
      </c>
      <c r="N173" s="3" t="s">
        <v>621</v>
      </c>
      <c r="O173" s="3" t="s">
        <v>621</v>
      </c>
      <c r="P173" s="3" t="s">
        <v>621</v>
      </c>
      <c r="Q173" s="3" t="s">
        <v>621</v>
      </c>
      <c r="R173" s="3" t="s">
        <v>621</v>
      </c>
      <c r="S173" s="3" t="s">
        <v>621</v>
      </c>
      <c r="T173" s="3" t="s">
        <v>621</v>
      </c>
      <c r="U173" s="3" t="s">
        <v>621</v>
      </c>
      <c r="V173" s="3" t="s">
        <v>621</v>
      </c>
      <c r="W173" s="3" t="s">
        <v>621</v>
      </c>
      <c r="X173" s="3" t="s">
        <v>621</v>
      </c>
      <c r="Y173" s="3" t="s">
        <v>621</v>
      </c>
      <c r="Z173" s="3" t="s">
        <v>621</v>
      </c>
      <c r="AA173" s="3" t="s">
        <v>621</v>
      </c>
      <c r="AB173" s="3" t="s">
        <v>621</v>
      </c>
      <c r="AC173" s="3" t="s">
        <v>621</v>
      </c>
      <c r="AD173" s="3" t="s">
        <v>621</v>
      </c>
      <c r="AE173" s="3" t="s">
        <v>621</v>
      </c>
      <c r="AF173" s="3" t="s">
        <v>621</v>
      </c>
      <c r="AG173" s="3" t="s">
        <v>621</v>
      </c>
      <c r="AJ173" s="20">
        <f t="shared" si="14"/>
        <v>0</v>
      </c>
      <c r="AL173" s="20">
        <f t="shared" si="10"/>
        <v>0</v>
      </c>
      <c r="AM173" s="20" t="str">
        <f t="shared" si="11"/>
        <v/>
      </c>
      <c r="AN173" s="21" t="str">
        <f t="shared" si="12"/>
        <v/>
      </c>
      <c r="AQ173" s="3">
        <f t="shared" si="13"/>
        <v>0</v>
      </c>
    </row>
    <row r="174" spans="1:43" ht="15" customHeight="1" x14ac:dyDescent="0.25">
      <c r="A174" s="3" t="s">
        <v>201</v>
      </c>
      <c r="B174" s="3" t="s">
        <v>204</v>
      </c>
      <c r="C174" s="3">
        <v>2013</v>
      </c>
      <c r="D174" s="3" t="s">
        <v>621</v>
      </c>
      <c r="E174" s="3" t="s">
        <v>621</v>
      </c>
      <c r="F174" s="3" t="s">
        <v>621</v>
      </c>
      <c r="G174" s="3" t="s">
        <v>621</v>
      </c>
      <c r="H174" s="3" t="s">
        <v>621</v>
      </c>
      <c r="I174" s="3" t="s">
        <v>621</v>
      </c>
      <c r="J174" s="3" t="s">
        <v>621</v>
      </c>
      <c r="K174" s="3" t="s">
        <v>621</v>
      </c>
      <c r="L174" s="3" t="s">
        <v>621</v>
      </c>
      <c r="M174" s="3" t="s">
        <v>621</v>
      </c>
      <c r="N174" s="3" t="s">
        <v>621</v>
      </c>
      <c r="O174" s="3" t="s">
        <v>621</v>
      </c>
      <c r="P174" s="3" t="s">
        <v>621</v>
      </c>
      <c r="Q174" s="3" t="s">
        <v>621</v>
      </c>
      <c r="R174" s="3" t="s">
        <v>621</v>
      </c>
      <c r="S174" s="3" t="s">
        <v>621</v>
      </c>
      <c r="T174" s="3" t="s">
        <v>621</v>
      </c>
      <c r="U174" s="3" t="s">
        <v>621</v>
      </c>
      <c r="V174" s="3" t="s">
        <v>621</v>
      </c>
      <c r="W174" s="3" t="s">
        <v>621</v>
      </c>
      <c r="X174" s="3" t="s">
        <v>621</v>
      </c>
      <c r="Y174" s="3" t="s">
        <v>621</v>
      </c>
      <c r="Z174" s="3" t="s">
        <v>621</v>
      </c>
      <c r="AA174" s="3" t="s">
        <v>621</v>
      </c>
      <c r="AB174" s="3" t="s">
        <v>621</v>
      </c>
      <c r="AC174" s="3" t="s">
        <v>621</v>
      </c>
      <c r="AD174" s="3" t="s">
        <v>621</v>
      </c>
      <c r="AE174" s="3" t="s">
        <v>621</v>
      </c>
      <c r="AF174" s="3" t="s">
        <v>621</v>
      </c>
      <c r="AG174" s="3" t="s">
        <v>621</v>
      </c>
      <c r="AJ174" s="20">
        <f t="shared" si="14"/>
        <v>0</v>
      </c>
      <c r="AL174" s="20">
        <f t="shared" si="10"/>
        <v>0</v>
      </c>
      <c r="AM174" s="20" t="str">
        <f t="shared" si="11"/>
        <v/>
      </c>
      <c r="AN174" s="21" t="str">
        <f t="shared" si="12"/>
        <v/>
      </c>
      <c r="AQ174" s="3">
        <f t="shared" si="13"/>
        <v>0</v>
      </c>
    </row>
    <row r="175" spans="1:43" ht="15" customHeight="1" x14ac:dyDescent="0.25">
      <c r="A175" s="3" t="s">
        <v>201</v>
      </c>
      <c r="B175" s="3" t="s">
        <v>205</v>
      </c>
      <c r="C175" s="3">
        <v>2013</v>
      </c>
      <c r="D175" s="3" t="s">
        <v>621</v>
      </c>
      <c r="E175" s="3" t="s">
        <v>621</v>
      </c>
      <c r="F175" s="3" t="s">
        <v>621</v>
      </c>
      <c r="G175" s="3" t="s">
        <v>621</v>
      </c>
      <c r="H175" s="3" t="s">
        <v>621</v>
      </c>
      <c r="I175" s="3" t="s">
        <v>621</v>
      </c>
      <c r="J175" s="3" t="s">
        <v>621</v>
      </c>
      <c r="K175" s="3" t="s">
        <v>621</v>
      </c>
      <c r="L175" s="3" t="s">
        <v>621</v>
      </c>
      <c r="M175" s="3" t="s">
        <v>621</v>
      </c>
      <c r="N175" s="3" t="s">
        <v>621</v>
      </c>
      <c r="O175" s="3" t="s">
        <v>621</v>
      </c>
      <c r="P175" s="3" t="s">
        <v>621</v>
      </c>
      <c r="Q175" s="3" t="s">
        <v>621</v>
      </c>
      <c r="R175" s="3" t="s">
        <v>621</v>
      </c>
      <c r="S175" s="3" t="s">
        <v>621</v>
      </c>
      <c r="T175" s="3" t="s">
        <v>621</v>
      </c>
      <c r="U175" s="3" t="s">
        <v>621</v>
      </c>
      <c r="V175" s="3" t="s">
        <v>621</v>
      </c>
      <c r="W175" s="3" t="s">
        <v>621</v>
      </c>
      <c r="X175" s="3" t="s">
        <v>621</v>
      </c>
      <c r="Y175" s="3" t="s">
        <v>621</v>
      </c>
      <c r="Z175" s="3" t="s">
        <v>621</v>
      </c>
      <c r="AA175" s="3" t="s">
        <v>621</v>
      </c>
      <c r="AB175" s="3" t="s">
        <v>621</v>
      </c>
      <c r="AC175" s="3" t="s">
        <v>621</v>
      </c>
      <c r="AD175" s="3" t="s">
        <v>621</v>
      </c>
      <c r="AE175" s="3" t="s">
        <v>621</v>
      </c>
      <c r="AF175" s="3" t="s">
        <v>621</v>
      </c>
      <c r="AG175" s="3" t="s">
        <v>621</v>
      </c>
      <c r="AJ175" s="20">
        <f t="shared" si="14"/>
        <v>0</v>
      </c>
      <c r="AL175" s="20">
        <f t="shared" si="10"/>
        <v>0</v>
      </c>
      <c r="AM175" s="20" t="str">
        <f t="shared" si="11"/>
        <v/>
      </c>
      <c r="AN175" s="21" t="str">
        <f t="shared" si="12"/>
        <v/>
      </c>
      <c r="AQ175" s="3">
        <f t="shared" si="13"/>
        <v>0</v>
      </c>
    </row>
    <row r="176" spans="1:43" ht="15" customHeight="1" x14ac:dyDescent="0.25">
      <c r="A176" s="3" t="s">
        <v>206</v>
      </c>
      <c r="B176" s="3" t="s">
        <v>207</v>
      </c>
      <c r="C176" s="3">
        <v>2013</v>
      </c>
      <c r="D176" s="3">
        <v>171</v>
      </c>
      <c r="E176" s="3">
        <v>31.7</v>
      </c>
      <c r="F176" s="3" t="s">
        <v>621</v>
      </c>
      <c r="G176" s="3" t="s">
        <v>621</v>
      </c>
      <c r="H176" s="3" t="s">
        <v>621</v>
      </c>
      <c r="I176" s="3">
        <v>202.6</v>
      </c>
      <c r="J176" s="3" t="s">
        <v>621</v>
      </c>
      <c r="K176" s="3" t="s">
        <v>621</v>
      </c>
      <c r="L176" s="3" t="s">
        <v>621</v>
      </c>
      <c r="M176" s="3" t="s">
        <v>621</v>
      </c>
      <c r="N176" s="3" t="s">
        <v>621</v>
      </c>
      <c r="O176" s="3" t="s">
        <v>621</v>
      </c>
      <c r="P176" s="3" t="s">
        <v>621</v>
      </c>
      <c r="Q176" s="3" t="s">
        <v>621</v>
      </c>
      <c r="R176" s="3">
        <v>93.6</v>
      </c>
      <c r="S176" s="3" t="s">
        <v>621</v>
      </c>
      <c r="T176" s="3" t="s">
        <v>621</v>
      </c>
      <c r="U176" s="3" t="s">
        <v>621</v>
      </c>
      <c r="V176" s="3" t="s">
        <v>621</v>
      </c>
      <c r="W176" s="3" t="s">
        <v>621</v>
      </c>
      <c r="X176" s="3" t="s">
        <v>621</v>
      </c>
      <c r="Y176" s="3" t="s">
        <v>621</v>
      </c>
      <c r="Z176" s="3" t="s">
        <v>621</v>
      </c>
      <c r="AA176" s="3" t="s">
        <v>621</v>
      </c>
      <c r="AB176" s="3" t="s">
        <v>621</v>
      </c>
      <c r="AC176" s="3" t="s">
        <v>621</v>
      </c>
      <c r="AD176" s="3">
        <v>109</v>
      </c>
      <c r="AE176" s="3" t="s">
        <v>621</v>
      </c>
      <c r="AF176" s="3" t="s">
        <v>621</v>
      </c>
      <c r="AG176" s="3" t="s">
        <v>621</v>
      </c>
      <c r="AJ176" s="20">
        <f t="shared" si="14"/>
        <v>202.6</v>
      </c>
      <c r="AL176" s="20">
        <f t="shared" si="10"/>
        <v>171</v>
      </c>
      <c r="AM176" s="20">
        <f t="shared" si="11"/>
        <v>31.7</v>
      </c>
      <c r="AN176" s="21">
        <f t="shared" si="12"/>
        <v>1.0004935834155972</v>
      </c>
      <c r="AQ176" s="3">
        <f t="shared" si="13"/>
        <v>202.6</v>
      </c>
    </row>
    <row r="177" spans="1:43" ht="15" customHeight="1" x14ac:dyDescent="0.25">
      <c r="A177" s="3" t="s">
        <v>208</v>
      </c>
      <c r="B177" s="3" t="s">
        <v>209</v>
      </c>
      <c r="C177" s="3">
        <v>2013</v>
      </c>
      <c r="D177" s="3">
        <v>212.8</v>
      </c>
      <c r="E177" s="3">
        <v>69.2</v>
      </c>
      <c r="F177" s="3" t="s">
        <v>621</v>
      </c>
      <c r="G177" s="3" t="s">
        <v>621</v>
      </c>
      <c r="H177" s="3" t="s">
        <v>621</v>
      </c>
      <c r="I177" s="3">
        <v>553.29999999999995</v>
      </c>
      <c r="J177" s="3" t="s">
        <v>621</v>
      </c>
      <c r="K177" s="3" t="s">
        <v>621</v>
      </c>
      <c r="L177" s="3" t="s">
        <v>621</v>
      </c>
      <c r="M177" s="3" t="s">
        <v>621</v>
      </c>
      <c r="N177" s="3" t="s">
        <v>621</v>
      </c>
      <c r="O177" s="3" t="s">
        <v>621</v>
      </c>
      <c r="P177" s="3">
        <v>65.099999999999994</v>
      </c>
      <c r="Q177" s="3">
        <v>158.5</v>
      </c>
      <c r="R177" s="3">
        <v>11</v>
      </c>
      <c r="S177" s="3" t="s">
        <v>621</v>
      </c>
      <c r="T177" s="3" t="s">
        <v>621</v>
      </c>
      <c r="U177" s="3">
        <v>2.7</v>
      </c>
      <c r="V177" s="3" t="s">
        <v>621</v>
      </c>
      <c r="W177" s="3" t="s">
        <v>621</v>
      </c>
      <c r="X177" s="3" t="s">
        <v>621</v>
      </c>
      <c r="Y177" s="3" t="s">
        <v>621</v>
      </c>
      <c r="Z177" s="3">
        <v>124.8</v>
      </c>
      <c r="AA177" s="3" t="s">
        <v>621</v>
      </c>
      <c r="AB177" s="3" t="s">
        <v>621</v>
      </c>
      <c r="AC177" s="3" t="s">
        <v>621</v>
      </c>
      <c r="AD177" s="3" t="s">
        <v>621</v>
      </c>
      <c r="AE177" s="3" t="s">
        <v>621</v>
      </c>
      <c r="AF177" s="3" t="s">
        <v>621</v>
      </c>
      <c r="AG177" s="3">
        <v>191.2</v>
      </c>
      <c r="AJ177" s="20">
        <f t="shared" si="14"/>
        <v>553.29999999999995</v>
      </c>
      <c r="AL177" s="20">
        <f t="shared" si="10"/>
        <v>212.8</v>
      </c>
      <c r="AM177" s="20">
        <f t="shared" si="11"/>
        <v>69.2</v>
      </c>
      <c r="AN177" s="21">
        <f t="shared" si="12"/>
        <v>0.50966925718416778</v>
      </c>
      <c r="AQ177" s="3">
        <f t="shared" si="13"/>
        <v>362.09999999999997</v>
      </c>
    </row>
    <row r="178" spans="1:43" ht="15" customHeight="1" x14ac:dyDescent="0.25">
      <c r="A178" s="3" t="s">
        <v>210</v>
      </c>
      <c r="B178" s="3" t="s">
        <v>211</v>
      </c>
      <c r="C178" s="3">
        <v>2013</v>
      </c>
      <c r="D178" s="3">
        <v>940.07</v>
      </c>
      <c r="E178" s="3">
        <v>602.35</v>
      </c>
      <c r="F178" s="3" t="s">
        <v>621</v>
      </c>
      <c r="G178" s="3" t="s">
        <v>621</v>
      </c>
      <c r="H178" s="3" t="s">
        <v>621</v>
      </c>
      <c r="I178" s="3">
        <v>1767.902</v>
      </c>
      <c r="J178" s="3" t="s">
        <v>621</v>
      </c>
      <c r="K178" s="3" t="s">
        <v>621</v>
      </c>
      <c r="L178" s="3" t="s">
        <v>621</v>
      </c>
      <c r="M178" s="3" t="s">
        <v>621</v>
      </c>
      <c r="N178" s="3">
        <v>1432.71</v>
      </c>
      <c r="O178" s="3" t="s">
        <v>621</v>
      </c>
      <c r="P178" s="3">
        <v>274.51</v>
      </c>
      <c r="Q178" s="3" t="s">
        <v>621</v>
      </c>
      <c r="R178" s="3" t="s">
        <v>621</v>
      </c>
      <c r="S178" s="3" t="s">
        <v>621</v>
      </c>
      <c r="T178" s="3" t="s">
        <v>621</v>
      </c>
      <c r="U178" s="3" t="s">
        <v>621</v>
      </c>
      <c r="V178" s="3" t="s">
        <v>621</v>
      </c>
      <c r="W178" s="3" t="s">
        <v>621</v>
      </c>
      <c r="X178" s="3" t="s">
        <v>621</v>
      </c>
      <c r="Y178" s="3" t="s">
        <v>621</v>
      </c>
      <c r="Z178" s="3" t="s">
        <v>621</v>
      </c>
      <c r="AA178" s="3" t="s">
        <v>621</v>
      </c>
      <c r="AB178" s="3">
        <v>1.3</v>
      </c>
      <c r="AC178" s="3" t="s">
        <v>621</v>
      </c>
      <c r="AD178" s="3" t="s">
        <v>621</v>
      </c>
      <c r="AE178" s="3" t="s">
        <v>621</v>
      </c>
      <c r="AF178" s="3" t="s">
        <v>621</v>
      </c>
      <c r="AG178" s="3">
        <v>60.71</v>
      </c>
      <c r="AJ178" s="20">
        <f t="shared" si="14"/>
        <v>1769.23</v>
      </c>
      <c r="AL178" s="20">
        <f t="shared" si="10"/>
        <v>940.07</v>
      </c>
      <c r="AM178" s="20">
        <f t="shared" si="11"/>
        <v>602.35</v>
      </c>
      <c r="AN178" s="21">
        <f t="shared" si="12"/>
        <v>0.87180298774042952</v>
      </c>
      <c r="AQ178" s="3">
        <f t="shared" si="13"/>
        <v>1708.52</v>
      </c>
    </row>
    <row r="179" spans="1:43" ht="15" customHeight="1" x14ac:dyDescent="0.25">
      <c r="A179" s="3" t="s">
        <v>210</v>
      </c>
      <c r="B179" s="3" t="s">
        <v>212</v>
      </c>
      <c r="C179" s="3">
        <v>2013</v>
      </c>
      <c r="D179" s="3">
        <v>114.6</v>
      </c>
      <c r="E179" s="3">
        <v>13.17</v>
      </c>
      <c r="F179" s="3">
        <v>0</v>
      </c>
      <c r="G179" s="3" t="s">
        <v>621</v>
      </c>
      <c r="H179" s="3" t="s">
        <v>621</v>
      </c>
      <c r="I179" s="3">
        <v>175.6178123</v>
      </c>
      <c r="J179" s="3" t="s">
        <v>621</v>
      </c>
      <c r="K179" s="3" t="s">
        <v>621</v>
      </c>
      <c r="L179" s="3" t="s">
        <v>621</v>
      </c>
      <c r="M179" s="3" t="s">
        <v>621</v>
      </c>
      <c r="N179" s="3" t="s">
        <v>621</v>
      </c>
      <c r="O179" s="3" t="s">
        <v>621</v>
      </c>
      <c r="P179" s="3">
        <v>143.71</v>
      </c>
      <c r="Q179" s="3" t="s">
        <v>621</v>
      </c>
      <c r="R179" s="3" t="s">
        <v>621</v>
      </c>
      <c r="S179" s="3" t="s">
        <v>621</v>
      </c>
      <c r="T179" s="3" t="s">
        <v>621</v>
      </c>
      <c r="U179" s="3" t="s">
        <v>621</v>
      </c>
      <c r="V179" s="3" t="s">
        <v>14</v>
      </c>
      <c r="W179" s="3" t="s">
        <v>621</v>
      </c>
      <c r="X179" s="3" t="s">
        <v>621</v>
      </c>
      <c r="Y179" s="3" t="s">
        <v>621</v>
      </c>
      <c r="Z179" s="3" t="s">
        <v>621</v>
      </c>
      <c r="AA179" s="3" t="s">
        <v>621</v>
      </c>
      <c r="AB179" s="3" t="s">
        <v>621</v>
      </c>
      <c r="AC179" s="3" t="s">
        <v>621</v>
      </c>
      <c r="AD179" s="3" t="s">
        <v>621</v>
      </c>
      <c r="AE179" s="3" t="s">
        <v>621</v>
      </c>
      <c r="AF179" s="3" t="s">
        <v>621</v>
      </c>
      <c r="AG179" s="3">
        <v>31.78</v>
      </c>
      <c r="AJ179" s="20">
        <f t="shared" si="14"/>
        <v>175.49</v>
      </c>
      <c r="AL179" s="20">
        <f t="shared" si="10"/>
        <v>114.6</v>
      </c>
      <c r="AM179" s="20">
        <f t="shared" si="11"/>
        <v>13.17</v>
      </c>
      <c r="AN179" s="21">
        <f t="shared" si="12"/>
        <v>0.72807567382756844</v>
      </c>
      <c r="AQ179" s="3">
        <f t="shared" si="13"/>
        <v>143.71</v>
      </c>
    </row>
    <row r="180" spans="1:43" ht="15" customHeight="1" x14ac:dyDescent="0.25">
      <c r="A180" s="3" t="s">
        <v>213</v>
      </c>
      <c r="B180" s="3" t="s">
        <v>214</v>
      </c>
      <c r="C180" s="3">
        <v>2013</v>
      </c>
      <c r="D180" s="3" t="s">
        <v>621</v>
      </c>
      <c r="E180" s="3" t="s">
        <v>621</v>
      </c>
      <c r="F180" s="3" t="s">
        <v>621</v>
      </c>
      <c r="G180" s="3" t="s">
        <v>621</v>
      </c>
      <c r="H180" s="3" t="s">
        <v>621</v>
      </c>
      <c r="I180" s="3" t="s">
        <v>621</v>
      </c>
      <c r="J180" s="3" t="s">
        <v>621</v>
      </c>
      <c r="K180" s="3" t="s">
        <v>621</v>
      </c>
      <c r="L180" s="3" t="s">
        <v>621</v>
      </c>
      <c r="M180" s="3" t="s">
        <v>621</v>
      </c>
      <c r="N180" s="3" t="s">
        <v>621</v>
      </c>
      <c r="O180" s="3" t="s">
        <v>621</v>
      </c>
      <c r="P180" s="3" t="s">
        <v>621</v>
      </c>
      <c r="Q180" s="3" t="s">
        <v>621</v>
      </c>
      <c r="R180" s="3" t="s">
        <v>621</v>
      </c>
      <c r="S180" s="3" t="s">
        <v>621</v>
      </c>
      <c r="T180" s="3" t="s">
        <v>621</v>
      </c>
      <c r="U180" s="3" t="s">
        <v>621</v>
      </c>
      <c r="V180" s="3" t="s">
        <v>621</v>
      </c>
      <c r="W180" s="3" t="s">
        <v>621</v>
      </c>
      <c r="X180" s="3" t="s">
        <v>621</v>
      </c>
      <c r="Y180" s="3" t="s">
        <v>621</v>
      </c>
      <c r="Z180" s="3" t="s">
        <v>621</v>
      </c>
      <c r="AA180" s="3" t="s">
        <v>621</v>
      </c>
      <c r="AB180" s="3" t="s">
        <v>621</v>
      </c>
      <c r="AC180" s="3" t="s">
        <v>621</v>
      </c>
      <c r="AD180" s="3" t="s">
        <v>621</v>
      </c>
      <c r="AE180" s="3" t="s">
        <v>621</v>
      </c>
      <c r="AF180" s="3" t="s">
        <v>621</v>
      </c>
      <c r="AG180" s="3" t="s">
        <v>621</v>
      </c>
      <c r="AJ180" s="20">
        <f t="shared" si="14"/>
        <v>0</v>
      </c>
      <c r="AL180" s="20">
        <f t="shared" si="10"/>
        <v>0</v>
      </c>
      <c r="AM180" s="20" t="str">
        <f t="shared" si="11"/>
        <v/>
      </c>
      <c r="AN180" s="21" t="str">
        <f t="shared" si="12"/>
        <v/>
      </c>
      <c r="AQ180" s="3">
        <f t="shared" si="13"/>
        <v>0</v>
      </c>
    </row>
    <row r="181" spans="1:43" ht="15" customHeight="1" x14ac:dyDescent="0.25">
      <c r="A181" s="3" t="s">
        <v>213</v>
      </c>
      <c r="B181" s="3" t="s">
        <v>215</v>
      </c>
      <c r="C181" s="3">
        <v>2013</v>
      </c>
      <c r="D181" s="3" t="s">
        <v>621</v>
      </c>
      <c r="E181" s="3" t="s">
        <v>621</v>
      </c>
      <c r="F181" s="3" t="s">
        <v>621</v>
      </c>
      <c r="G181" s="3" t="s">
        <v>621</v>
      </c>
      <c r="H181" s="3" t="s">
        <v>621</v>
      </c>
      <c r="I181" s="3" t="s">
        <v>621</v>
      </c>
      <c r="J181" s="3" t="s">
        <v>621</v>
      </c>
      <c r="K181" s="3" t="s">
        <v>621</v>
      </c>
      <c r="L181" s="3" t="s">
        <v>621</v>
      </c>
      <c r="M181" s="3" t="s">
        <v>621</v>
      </c>
      <c r="N181" s="3" t="s">
        <v>621</v>
      </c>
      <c r="O181" s="3" t="s">
        <v>621</v>
      </c>
      <c r="P181" s="3" t="s">
        <v>621</v>
      </c>
      <c r="Q181" s="3" t="s">
        <v>621</v>
      </c>
      <c r="R181" s="3" t="s">
        <v>621</v>
      </c>
      <c r="S181" s="3" t="s">
        <v>621</v>
      </c>
      <c r="T181" s="3" t="s">
        <v>621</v>
      </c>
      <c r="U181" s="3" t="s">
        <v>621</v>
      </c>
      <c r="V181" s="3" t="s">
        <v>621</v>
      </c>
      <c r="W181" s="3" t="s">
        <v>621</v>
      </c>
      <c r="X181" s="3" t="s">
        <v>621</v>
      </c>
      <c r="Y181" s="3" t="s">
        <v>621</v>
      </c>
      <c r="Z181" s="3" t="s">
        <v>621</v>
      </c>
      <c r="AA181" s="3" t="s">
        <v>621</v>
      </c>
      <c r="AB181" s="3" t="s">
        <v>621</v>
      </c>
      <c r="AC181" s="3" t="s">
        <v>621</v>
      </c>
      <c r="AD181" s="3" t="s">
        <v>621</v>
      </c>
      <c r="AE181" s="3" t="s">
        <v>621</v>
      </c>
      <c r="AF181" s="3" t="s">
        <v>621</v>
      </c>
      <c r="AG181" s="3" t="s">
        <v>621</v>
      </c>
      <c r="AJ181" s="20">
        <f t="shared" si="14"/>
        <v>0</v>
      </c>
      <c r="AL181" s="20">
        <f t="shared" si="10"/>
        <v>0</v>
      </c>
      <c r="AM181" s="20" t="str">
        <f t="shared" si="11"/>
        <v/>
      </c>
      <c r="AN181" s="21" t="str">
        <f t="shared" si="12"/>
        <v/>
      </c>
      <c r="AQ181" s="3">
        <f t="shared" si="13"/>
        <v>0</v>
      </c>
    </row>
    <row r="182" spans="1:43" ht="15" customHeight="1" x14ac:dyDescent="0.25">
      <c r="A182" s="3" t="s">
        <v>216</v>
      </c>
      <c r="B182" s="3" t="s">
        <v>217</v>
      </c>
      <c r="C182" s="3">
        <v>2013</v>
      </c>
      <c r="D182" s="3" t="s">
        <v>621</v>
      </c>
      <c r="E182" s="3" t="s">
        <v>621</v>
      </c>
      <c r="F182" s="3" t="s">
        <v>621</v>
      </c>
      <c r="G182" s="3" t="s">
        <v>621</v>
      </c>
      <c r="H182" s="3" t="s">
        <v>621</v>
      </c>
      <c r="I182" s="3" t="s">
        <v>621</v>
      </c>
      <c r="J182" s="3" t="s">
        <v>621</v>
      </c>
      <c r="K182" s="3" t="s">
        <v>621</v>
      </c>
      <c r="L182" s="3" t="s">
        <v>621</v>
      </c>
      <c r="M182" s="3" t="s">
        <v>621</v>
      </c>
      <c r="N182" s="3" t="s">
        <v>621</v>
      </c>
      <c r="O182" s="3" t="s">
        <v>621</v>
      </c>
      <c r="P182" s="3" t="s">
        <v>621</v>
      </c>
      <c r="Q182" s="3" t="s">
        <v>621</v>
      </c>
      <c r="R182" s="3" t="s">
        <v>621</v>
      </c>
      <c r="S182" s="3" t="s">
        <v>621</v>
      </c>
      <c r="T182" s="3" t="s">
        <v>621</v>
      </c>
      <c r="U182" s="3" t="s">
        <v>621</v>
      </c>
      <c r="V182" s="3" t="s">
        <v>621</v>
      </c>
      <c r="W182" s="3" t="s">
        <v>621</v>
      </c>
      <c r="X182" s="3" t="s">
        <v>621</v>
      </c>
      <c r="Y182" s="3" t="s">
        <v>621</v>
      </c>
      <c r="Z182" s="3" t="s">
        <v>621</v>
      </c>
      <c r="AA182" s="3" t="s">
        <v>621</v>
      </c>
      <c r="AB182" s="3" t="s">
        <v>621</v>
      </c>
      <c r="AC182" s="3" t="s">
        <v>621</v>
      </c>
      <c r="AD182" s="3" t="s">
        <v>621</v>
      </c>
      <c r="AE182" s="3" t="s">
        <v>621</v>
      </c>
      <c r="AF182" s="3" t="s">
        <v>621</v>
      </c>
      <c r="AG182" s="3" t="s">
        <v>621</v>
      </c>
      <c r="AJ182" s="20">
        <f t="shared" si="14"/>
        <v>0</v>
      </c>
      <c r="AL182" s="20">
        <f t="shared" si="10"/>
        <v>0</v>
      </c>
      <c r="AM182" s="20" t="str">
        <f t="shared" si="11"/>
        <v/>
      </c>
      <c r="AN182" s="21" t="str">
        <f t="shared" si="12"/>
        <v/>
      </c>
      <c r="AQ182" s="3">
        <f t="shared" si="13"/>
        <v>0</v>
      </c>
    </row>
    <row r="183" spans="1:43" ht="15" customHeight="1" x14ac:dyDescent="0.25">
      <c r="A183" s="3" t="s">
        <v>218</v>
      </c>
      <c r="B183" s="3" t="s">
        <v>219</v>
      </c>
      <c r="C183" s="3">
        <v>2013</v>
      </c>
      <c r="D183" s="3" t="s">
        <v>621</v>
      </c>
      <c r="E183" s="3" t="s">
        <v>621</v>
      </c>
      <c r="F183" s="3" t="s">
        <v>621</v>
      </c>
      <c r="G183" s="3" t="s">
        <v>621</v>
      </c>
      <c r="H183" s="3" t="s">
        <v>621</v>
      </c>
      <c r="I183" s="3" t="s">
        <v>621</v>
      </c>
      <c r="J183" s="3" t="s">
        <v>621</v>
      </c>
      <c r="K183" s="3" t="s">
        <v>621</v>
      </c>
      <c r="L183" s="3" t="s">
        <v>621</v>
      </c>
      <c r="M183" s="3" t="s">
        <v>621</v>
      </c>
      <c r="N183" s="3" t="s">
        <v>621</v>
      </c>
      <c r="O183" s="3" t="s">
        <v>621</v>
      </c>
      <c r="P183" s="3" t="s">
        <v>621</v>
      </c>
      <c r="Q183" s="3" t="s">
        <v>621</v>
      </c>
      <c r="R183" s="3" t="s">
        <v>621</v>
      </c>
      <c r="S183" s="3" t="s">
        <v>621</v>
      </c>
      <c r="T183" s="3" t="s">
        <v>621</v>
      </c>
      <c r="U183" s="3" t="s">
        <v>621</v>
      </c>
      <c r="V183" s="3" t="s">
        <v>621</v>
      </c>
      <c r="W183" s="3" t="s">
        <v>621</v>
      </c>
      <c r="X183" s="3" t="s">
        <v>621</v>
      </c>
      <c r="Y183" s="3" t="s">
        <v>621</v>
      </c>
      <c r="Z183" s="3" t="s">
        <v>621</v>
      </c>
      <c r="AA183" s="3" t="s">
        <v>621</v>
      </c>
      <c r="AB183" s="3" t="s">
        <v>621</v>
      </c>
      <c r="AC183" s="3" t="s">
        <v>621</v>
      </c>
      <c r="AD183" s="3" t="s">
        <v>621</v>
      </c>
      <c r="AE183" s="3" t="s">
        <v>621</v>
      </c>
      <c r="AF183" s="3" t="s">
        <v>621</v>
      </c>
      <c r="AG183" s="3" t="s">
        <v>621</v>
      </c>
      <c r="AJ183" s="20">
        <f t="shared" si="14"/>
        <v>0</v>
      </c>
      <c r="AL183" s="20">
        <f t="shared" si="10"/>
        <v>0</v>
      </c>
      <c r="AM183" s="20" t="str">
        <f t="shared" si="11"/>
        <v/>
      </c>
      <c r="AN183" s="21" t="str">
        <f t="shared" si="12"/>
        <v/>
      </c>
      <c r="AQ183" s="3">
        <f t="shared" si="13"/>
        <v>0</v>
      </c>
    </row>
    <row r="184" spans="1:43" ht="15" customHeight="1" x14ac:dyDescent="0.25">
      <c r="A184" s="3" t="s">
        <v>218</v>
      </c>
      <c r="B184" s="3" t="s">
        <v>220</v>
      </c>
      <c r="C184" s="3">
        <v>2013</v>
      </c>
      <c r="D184" s="3" t="s">
        <v>621</v>
      </c>
      <c r="E184" s="3" t="s">
        <v>621</v>
      </c>
      <c r="F184" s="3" t="s">
        <v>621</v>
      </c>
      <c r="G184" s="3" t="s">
        <v>621</v>
      </c>
      <c r="H184" s="3" t="s">
        <v>621</v>
      </c>
      <c r="I184" s="3" t="s">
        <v>621</v>
      </c>
      <c r="J184" s="3" t="s">
        <v>621</v>
      </c>
      <c r="K184" s="3" t="s">
        <v>621</v>
      </c>
      <c r="L184" s="3" t="s">
        <v>621</v>
      </c>
      <c r="M184" s="3" t="s">
        <v>621</v>
      </c>
      <c r="N184" s="3" t="s">
        <v>621</v>
      </c>
      <c r="O184" s="3" t="s">
        <v>621</v>
      </c>
      <c r="P184" s="3" t="s">
        <v>621</v>
      </c>
      <c r="Q184" s="3" t="s">
        <v>621</v>
      </c>
      <c r="R184" s="3" t="s">
        <v>621</v>
      </c>
      <c r="S184" s="3" t="s">
        <v>621</v>
      </c>
      <c r="T184" s="3" t="s">
        <v>621</v>
      </c>
      <c r="U184" s="3" t="s">
        <v>621</v>
      </c>
      <c r="V184" s="3" t="s">
        <v>621</v>
      </c>
      <c r="W184" s="3" t="s">
        <v>621</v>
      </c>
      <c r="X184" s="3" t="s">
        <v>621</v>
      </c>
      <c r="Y184" s="3" t="s">
        <v>621</v>
      </c>
      <c r="Z184" s="3" t="s">
        <v>621</v>
      </c>
      <c r="AA184" s="3" t="s">
        <v>621</v>
      </c>
      <c r="AB184" s="3" t="s">
        <v>621</v>
      </c>
      <c r="AC184" s="3" t="s">
        <v>621</v>
      </c>
      <c r="AD184" s="3" t="s">
        <v>621</v>
      </c>
      <c r="AE184" s="3" t="s">
        <v>621</v>
      </c>
      <c r="AF184" s="3" t="s">
        <v>621</v>
      </c>
      <c r="AG184" s="3" t="s">
        <v>621</v>
      </c>
      <c r="AJ184" s="20">
        <f t="shared" si="14"/>
        <v>0</v>
      </c>
      <c r="AL184" s="20">
        <f t="shared" si="10"/>
        <v>0</v>
      </c>
      <c r="AM184" s="20" t="str">
        <f t="shared" si="11"/>
        <v/>
      </c>
      <c r="AN184" s="21" t="str">
        <f t="shared" si="12"/>
        <v/>
      </c>
      <c r="AQ184" s="3">
        <f t="shared" si="13"/>
        <v>0</v>
      </c>
    </row>
    <row r="185" spans="1:43" ht="15" customHeight="1" x14ac:dyDescent="0.25">
      <c r="A185" s="3" t="s">
        <v>218</v>
      </c>
      <c r="B185" s="3" t="s">
        <v>221</v>
      </c>
      <c r="C185" s="3">
        <v>2013</v>
      </c>
      <c r="D185" s="3" t="s">
        <v>621</v>
      </c>
      <c r="E185" s="3" t="s">
        <v>621</v>
      </c>
      <c r="F185" s="3" t="s">
        <v>621</v>
      </c>
      <c r="G185" s="3" t="s">
        <v>621</v>
      </c>
      <c r="H185" s="3" t="s">
        <v>621</v>
      </c>
      <c r="I185" s="3" t="s">
        <v>621</v>
      </c>
      <c r="J185" s="3" t="s">
        <v>621</v>
      </c>
      <c r="K185" s="3" t="s">
        <v>621</v>
      </c>
      <c r="L185" s="3" t="s">
        <v>621</v>
      </c>
      <c r="M185" s="3" t="s">
        <v>621</v>
      </c>
      <c r="N185" s="3" t="s">
        <v>621</v>
      </c>
      <c r="O185" s="3" t="s">
        <v>621</v>
      </c>
      <c r="P185" s="3" t="s">
        <v>621</v>
      </c>
      <c r="Q185" s="3" t="s">
        <v>621</v>
      </c>
      <c r="R185" s="3" t="s">
        <v>621</v>
      </c>
      <c r="S185" s="3" t="s">
        <v>621</v>
      </c>
      <c r="T185" s="3" t="s">
        <v>621</v>
      </c>
      <c r="U185" s="3" t="s">
        <v>621</v>
      </c>
      <c r="V185" s="3" t="s">
        <v>621</v>
      </c>
      <c r="W185" s="3" t="s">
        <v>621</v>
      </c>
      <c r="X185" s="3" t="s">
        <v>621</v>
      </c>
      <c r="Y185" s="3" t="s">
        <v>621</v>
      </c>
      <c r="Z185" s="3" t="s">
        <v>621</v>
      </c>
      <c r="AA185" s="3" t="s">
        <v>621</v>
      </c>
      <c r="AB185" s="3" t="s">
        <v>621</v>
      </c>
      <c r="AC185" s="3" t="s">
        <v>621</v>
      </c>
      <c r="AD185" s="3" t="s">
        <v>621</v>
      </c>
      <c r="AE185" s="3" t="s">
        <v>621</v>
      </c>
      <c r="AF185" s="3" t="s">
        <v>621</v>
      </c>
      <c r="AG185" s="3" t="s">
        <v>621</v>
      </c>
      <c r="AJ185" s="20">
        <f t="shared" si="14"/>
        <v>0</v>
      </c>
      <c r="AL185" s="20">
        <f t="shared" si="10"/>
        <v>0</v>
      </c>
      <c r="AM185" s="20" t="str">
        <f t="shared" si="11"/>
        <v/>
      </c>
      <c r="AN185" s="21" t="str">
        <f t="shared" si="12"/>
        <v/>
      </c>
      <c r="AQ185" s="3">
        <f t="shared" si="13"/>
        <v>0</v>
      </c>
    </row>
    <row r="186" spans="1:43" ht="15" customHeight="1" x14ac:dyDescent="0.25">
      <c r="A186" s="3" t="s">
        <v>222</v>
      </c>
      <c r="B186" s="3" t="s">
        <v>223</v>
      </c>
      <c r="C186" s="3">
        <v>2013</v>
      </c>
      <c r="D186" s="3">
        <v>364.08800000000002</v>
      </c>
      <c r="E186" s="3">
        <v>69.287999999999997</v>
      </c>
      <c r="F186" s="3">
        <v>0</v>
      </c>
      <c r="G186" s="3" t="s">
        <v>621</v>
      </c>
      <c r="H186" s="3" t="s">
        <v>621</v>
      </c>
      <c r="I186" s="3">
        <v>499.20800000000003</v>
      </c>
      <c r="J186" s="3">
        <v>0</v>
      </c>
      <c r="K186" s="3">
        <v>2.5499999999999998</v>
      </c>
      <c r="L186" s="3">
        <v>0</v>
      </c>
      <c r="M186" s="3">
        <v>0</v>
      </c>
      <c r="N186" s="3">
        <v>0</v>
      </c>
      <c r="O186" s="3">
        <v>0</v>
      </c>
      <c r="P186" s="3">
        <v>110.599</v>
      </c>
      <c r="Q186" s="3">
        <v>0</v>
      </c>
      <c r="R186" s="3">
        <v>0</v>
      </c>
      <c r="S186" s="3">
        <v>0</v>
      </c>
      <c r="T186" s="3">
        <v>0</v>
      </c>
      <c r="U186" s="3">
        <v>0</v>
      </c>
      <c r="V186" s="3" t="s">
        <v>14</v>
      </c>
      <c r="W186" s="3">
        <v>0</v>
      </c>
      <c r="X186" s="3">
        <v>0</v>
      </c>
      <c r="Y186" s="3">
        <v>0</v>
      </c>
      <c r="Z186" s="3">
        <v>0</v>
      </c>
      <c r="AA186" s="3">
        <v>0</v>
      </c>
      <c r="AB186" s="3">
        <v>0</v>
      </c>
      <c r="AC186" s="3">
        <v>0</v>
      </c>
      <c r="AD186" s="3">
        <v>0</v>
      </c>
      <c r="AE186" s="3">
        <v>321.245</v>
      </c>
      <c r="AF186" s="3">
        <v>0</v>
      </c>
      <c r="AG186" s="3">
        <v>64.813999999999993</v>
      </c>
      <c r="AJ186" s="20">
        <f t="shared" si="14"/>
        <v>499.20799999999997</v>
      </c>
      <c r="AL186" s="20">
        <f t="shared" si="10"/>
        <v>364.08800000000002</v>
      </c>
      <c r="AM186" s="20">
        <f t="shared" si="11"/>
        <v>69.287999999999997</v>
      </c>
      <c r="AN186" s="21">
        <f t="shared" si="12"/>
        <v>0.86812711334754267</v>
      </c>
      <c r="AQ186" s="3">
        <f t="shared" si="13"/>
        <v>434.39400000000001</v>
      </c>
    </row>
    <row r="187" spans="1:43" ht="15" customHeight="1" x14ac:dyDescent="0.25">
      <c r="A187" s="3" t="s">
        <v>224</v>
      </c>
      <c r="B187" s="3" t="s">
        <v>225</v>
      </c>
      <c r="C187" s="3">
        <v>2013</v>
      </c>
      <c r="D187" s="3" t="s">
        <v>621</v>
      </c>
      <c r="E187" s="3" t="s">
        <v>621</v>
      </c>
      <c r="F187" s="3" t="s">
        <v>621</v>
      </c>
      <c r="G187" s="3" t="s">
        <v>621</v>
      </c>
      <c r="H187" s="3" t="s">
        <v>621</v>
      </c>
      <c r="I187" s="3" t="s">
        <v>621</v>
      </c>
      <c r="J187" s="3" t="s">
        <v>621</v>
      </c>
      <c r="K187" s="3" t="s">
        <v>621</v>
      </c>
      <c r="L187" s="3" t="s">
        <v>621</v>
      </c>
      <c r="M187" s="3" t="s">
        <v>621</v>
      </c>
      <c r="N187" s="3" t="s">
        <v>621</v>
      </c>
      <c r="O187" s="3" t="s">
        <v>621</v>
      </c>
      <c r="P187" s="3" t="s">
        <v>621</v>
      </c>
      <c r="Q187" s="3" t="s">
        <v>621</v>
      </c>
      <c r="R187" s="3" t="s">
        <v>621</v>
      </c>
      <c r="S187" s="3" t="s">
        <v>621</v>
      </c>
      <c r="T187" s="3" t="s">
        <v>621</v>
      </c>
      <c r="U187" s="3" t="s">
        <v>621</v>
      </c>
      <c r="V187" s="3" t="s">
        <v>621</v>
      </c>
      <c r="W187" s="3" t="s">
        <v>621</v>
      </c>
      <c r="X187" s="3" t="s">
        <v>621</v>
      </c>
      <c r="Y187" s="3" t="s">
        <v>621</v>
      </c>
      <c r="Z187" s="3" t="s">
        <v>621</v>
      </c>
      <c r="AA187" s="3" t="s">
        <v>621</v>
      </c>
      <c r="AB187" s="3" t="s">
        <v>621</v>
      </c>
      <c r="AC187" s="3" t="s">
        <v>621</v>
      </c>
      <c r="AD187" s="3" t="s">
        <v>621</v>
      </c>
      <c r="AE187" s="3" t="s">
        <v>621</v>
      </c>
      <c r="AF187" s="3" t="s">
        <v>621</v>
      </c>
      <c r="AG187" s="3" t="s">
        <v>621</v>
      </c>
      <c r="AJ187" s="20">
        <f t="shared" si="14"/>
        <v>0</v>
      </c>
      <c r="AL187" s="20">
        <f t="shared" si="10"/>
        <v>0</v>
      </c>
      <c r="AM187" s="20" t="str">
        <f t="shared" si="11"/>
        <v/>
      </c>
      <c r="AN187" s="21" t="str">
        <f t="shared" si="12"/>
        <v/>
      </c>
      <c r="AQ187" s="3">
        <f t="shared" si="13"/>
        <v>0</v>
      </c>
    </row>
    <row r="188" spans="1:43"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W188" s="3" t="s">
        <v>622</v>
      </c>
      <c r="X188" s="3" t="s">
        <v>622</v>
      </c>
      <c r="Y188" s="3" t="s">
        <v>622</v>
      </c>
      <c r="Z188" s="3" t="s">
        <v>622</v>
      </c>
      <c r="AA188" s="3" t="s">
        <v>622</v>
      </c>
      <c r="AB188" s="3" t="s">
        <v>622</v>
      </c>
      <c r="AC188" s="3" t="s">
        <v>622</v>
      </c>
      <c r="AD188" s="3" t="s">
        <v>622</v>
      </c>
      <c r="AE188" s="3" t="s">
        <v>622</v>
      </c>
      <c r="AF188" s="3" t="s">
        <v>622</v>
      </c>
      <c r="AG188" s="3" t="s">
        <v>622</v>
      </c>
      <c r="AJ188" s="20">
        <f t="shared" si="14"/>
        <v>0</v>
      </c>
      <c r="AL188" s="20">
        <f t="shared" si="10"/>
        <v>0</v>
      </c>
      <c r="AM188" s="20" t="str">
        <f t="shared" si="11"/>
        <v/>
      </c>
      <c r="AN188" s="21" t="str">
        <f t="shared" si="12"/>
        <v/>
      </c>
      <c r="AQ188" s="3">
        <f t="shared" si="13"/>
        <v>0</v>
      </c>
    </row>
    <row r="189" spans="1:43" ht="15" customHeight="1" x14ac:dyDescent="0.25">
      <c r="A189" s="3" t="s">
        <v>226</v>
      </c>
      <c r="B189" s="3" t="s">
        <v>228</v>
      </c>
      <c r="C189" s="3">
        <v>2013</v>
      </c>
      <c r="D189" s="3">
        <v>53.5</v>
      </c>
      <c r="E189" s="3">
        <v>10</v>
      </c>
      <c r="F189" s="3" t="s">
        <v>621</v>
      </c>
      <c r="G189" s="3" t="s">
        <v>621</v>
      </c>
      <c r="H189" s="3" t="s">
        <v>621</v>
      </c>
      <c r="I189" s="3">
        <v>68.900000000000006</v>
      </c>
      <c r="J189" s="3" t="s">
        <v>621</v>
      </c>
      <c r="K189" s="3" t="s">
        <v>621</v>
      </c>
      <c r="L189" s="3" t="s">
        <v>621</v>
      </c>
      <c r="M189" s="3" t="s">
        <v>621</v>
      </c>
      <c r="N189" s="3" t="s">
        <v>621</v>
      </c>
      <c r="O189" s="3" t="s">
        <v>621</v>
      </c>
      <c r="P189" s="3">
        <v>12.2</v>
      </c>
      <c r="Q189" s="3">
        <v>12.2</v>
      </c>
      <c r="R189" s="3">
        <v>24.5</v>
      </c>
      <c r="S189" s="3">
        <v>12.2</v>
      </c>
      <c r="T189" s="3" t="s">
        <v>621</v>
      </c>
      <c r="U189" s="3" t="s">
        <v>621</v>
      </c>
      <c r="V189" s="3" t="s">
        <v>621</v>
      </c>
      <c r="W189" s="3" t="s">
        <v>621</v>
      </c>
      <c r="X189" s="3" t="s">
        <v>621</v>
      </c>
      <c r="Y189" s="3" t="s">
        <v>621</v>
      </c>
      <c r="Z189" s="3" t="s">
        <v>621</v>
      </c>
      <c r="AA189" s="3" t="s">
        <v>621</v>
      </c>
      <c r="AB189" s="3" t="s">
        <v>621</v>
      </c>
      <c r="AC189" s="3" t="s">
        <v>621</v>
      </c>
      <c r="AD189" s="3" t="s">
        <v>621</v>
      </c>
      <c r="AE189" s="3" t="s">
        <v>621</v>
      </c>
      <c r="AF189" s="3" t="s">
        <v>621</v>
      </c>
      <c r="AG189" s="3">
        <v>7.8</v>
      </c>
      <c r="AJ189" s="20">
        <f t="shared" si="14"/>
        <v>68.899999999999991</v>
      </c>
      <c r="AL189" s="20">
        <f t="shared" si="10"/>
        <v>53.5</v>
      </c>
      <c r="AM189" s="20">
        <f t="shared" si="11"/>
        <v>10</v>
      </c>
      <c r="AN189" s="21">
        <f t="shared" si="12"/>
        <v>0.92162554426705379</v>
      </c>
      <c r="AQ189" s="3">
        <f t="shared" si="13"/>
        <v>61.099999999999994</v>
      </c>
    </row>
    <row r="190" spans="1:43" ht="15" customHeight="1" x14ac:dyDescent="0.25">
      <c r="A190" s="3" t="s">
        <v>226</v>
      </c>
      <c r="B190" s="3" t="s">
        <v>229</v>
      </c>
      <c r="C190" s="3">
        <v>2013</v>
      </c>
      <c r="D190" s="3" t="s">
        <v>621</v>
      </c>
      <c r="E190" s="3" t="s">
        <v>621</v>
      </c>
      <c r="F190" s="3" t="s">
        <v>621</v>
      </c>
      <c r="G190" s="3" t="s">
        <v>621</v>
      </c>
      <c r="H190" s="3" t="s">
        <v>621</v>
      </c>
      <c r="I190" s="3" t="s">
        <v>621</v>
      </c>
      <c r="J190" s="3" t="s">
        <v>621</v>
      </c>
      <c r="K190" s="3" t="s">
        <v>621</v>
      </c>
      <c r="L190" s="3" t="s">
        <v>621</v>
      </c>
      <c r="M190" s="3" t="s">
        <v>621</v>
      </c>
      <c r="N190" s="3" t="s">
        <v>621</v>
      </c>
      <c r="O190" s="3" t="s">
        <v>621</v>
      </c>
      <c r="P190" s="3" t="s">
        <v>621</v>
      </c>
      <c r="Q190" s="3" t="s">
        <v>621</v>
      </c>
      <c r="R190" s="3" t="s">
        <v>621</v>
      </c>
      <c r="S190" s="3" t="s">
        <v>621</v>
      </c>
      <c r="T190" s="3" t="s">
        <v>621</v>
      </c>
      <c r="U190" s="3" t="s">
        <v>621</v>
      </c>
      <c r="V190" s="3" t="s">
        <v>621</v>
      </c>
      <c r="W190" s="3" t="s">
        <v>621</v>
      </c>
      <c r="X190" s="3" t="s">
        <v>621</v>
      </c>
      <c r="Y190" s="3" t="s">
        <v>621</v>
      </c>
      <c r="Z190" s="3" t="s">
        <v>621</v>
      </c>
      <c r="AA190" s="3" t="s">
        <v>621</v>
      </c>
      <c r="AB190" s="3" t="s">
        <v>621</v>
      </c>
      <c r="AC190" s="3" t="s">
        <v>621</v>
      </c>
      <c r="AD190" s="3" t="s">
        <v>621</v>
      </c>
      <c r="AE190" s="3" t="s">
        <v>621</v>
      </c>
      <c r="AF190" s="3" t="s">
        <v>621</v>
      </c>
      <c r="AG190" s="3" t="s">
        <v>621</v>
      </c>
      <c r="AJ190" s="20">
        <f t="shared" si="14"/>
        <v>0</v>
      </c>
      <c r="AL190" s="20">
        <f t="shared" si="10"/>
        <v>0</v>
      </c>
      <c r="AM190" s="20" t="str">
        <f t="shared" si="11"/>
        <v/>
      </c>
      <c r="AN190" s="21" t="str">
        <f t="shared" si="12"/>
        <v/>
      </c>
      <c r="AQ190" s="3">
        <f t="shared" si="13"/>
        <v>0</v>
      </c>
    </row>
    <row r="191" spans="1:43" ht="15" customHeight="1" x14ac:dyDescent="0.25">
      <c r="A191" s="3" t="s">
        <v>226</v>
      </c>
      <c r="B191" s="3" t="s">
        <v>230</v>
      </c>
      <c r="C191" s="3">
        <v>2013</v>
      </c>
      <c r="D191" s="3" t="s">
        <v>621</v>
      </c>
      <c r="E191" s="3" t="s">
        <v>621</v>
      </c>
      <c r="F191" s="3" t="s">
        <v>621</v>
      </c>
      <c r="G191" s="3" t="s">
        <v>621</v>
      </c>
      <c r="H191" s="3" t="s">
        <v>621</v>
      </c>
      <c r="I191" s="3" t="s">
        <v>621</v>
      </c>
      <c r="J191" s="3" t="s">
        <v>621</v>
      </c>
      <c r="K191" s="3" t="s">
        <v>621</v>
      </c>
      <c r="L191" s="3" t="s">
        <v>621</v>
      </c>
      <c r="M191" s="3" t="s">
        <v>621</v>
      </c>
      <c r="N191" s="3" t="s">
        <v>621</v>
      </c>
      <c r="O191" s="3" t="s">
        <v>621</v>
      </c>
      <c r="P191" s="3" t="s">
        <v>621</v>
      </c>
      <c r="Q191" s="3" t="s">
        <v>621</v>
      </c>
      <c r="R191" s="3" t="s">
        <v>621</v>
      </c>
      <c r="S191" s="3" t="s">
        <v>621</v>
      </c>
      <c r="T191" s="3" t="s">
        <v>621</v>
      </c>
      <c r="U191" s="3" t="s">
        <v>621</v>
      </c>
      <c r="V191" s="3" t="s">
        <v>621</v>
      </c>
      <c r="W191" s="3" t="s">
        <v>621</v>
      </c>
      <c r="X191" s="3" t="s">
        <v>621</v>
      </c>
      <c r="Y191" s="3" t="s">
        <v>621</v>
      </c>
      <c r="Z191" s="3" t="s">
        <v>621</v>
      </c>
      <c r="AA191" s="3" t="s">
        <v>621</v>
      </c>
      <c r="AB191" s="3" t="s">
        <v>621</v>
      </c>
      <c r="AC191" s="3" t="s">
        <v>621</v>
      </c>
      <c r="AD191" s="3" t="s">
        <v>621</v>
      </c>
      <c r="AE191" s="3" t="s">
        <v>621</v>
      </c>
      <c r="AF191" s="3" t="s">
        <v>621</v>
      </c>
      <c r="AG191" s="3" t="s">
        <v>621</v>
      </c>
      <c r="AJ191" s="20">
        <f t="shared" si="14"/>
        <v>0</v>
      </c>
      <c r="AL191" s="20">
        <f t="shared" si="10"/>
        <v>0</v>
      </c>
      <c r="AM191" s="20" t="str">
        <f t="shared" si="11"/>
        <v/>
      </c>
      <c r="AN191" s="21" t="str">
        <f t="shared" si="12"/>
        <v/>
      </c>
      <c r="AQ191" s="3">
        <f t="shared" si="13"/>
        <v>0</v>
      </c>
    </row>
    <row r="192" spans="1:43" ht="15" customHeight="1" x14ac:dyDescent="0.25">
      <c r="A192" s="3" t="s">
        <v>226</v>
      </c>
      <c r="B192" s="3" t="s">
        <v>231</v>
      </c>
      <c r="C192" s="3">
        <v>2013</v>
      </c>
      <c r="D192" s="3">
        <v>38.5</v>
      </c>
      <c r="E192" s="3">
        <v>7.56</v>
      </c>
      <c r="F192" s="3" t="s">
        <v>621</v>
      </c>
      <c r="G192" s="3" t="s">
        <v>621</v>
      </c>
      <c r="H192" s="3" t="s">
        <v>621</v>
      </c>
      <c r="I192" s="3">
        <v>58.9</v>
      </c>
      <c r="J192" s="3" t="s">
        <v>621</v>
      </c>
      <c r="K192" s="3" t="s">
        <v>621</v>
      </c>
      <c r="L192" s="3" t="s">
        <v>621</v>
      </c>
      <c r="M192" s="3" t="s">
        <v>621</v>
      </c>
      <c r="N192" s="3" t="s">
        <v>621</v>
      </c>
      <c r="O192" s="3" t="s">
        <v>621</v>
      </c>
      <c r="P192" s="3">
        <v>13.6</v>
      </c>
      <c r="Q192" s="3">
        <v>10.8</v>
      </c>
      <c r="R192" s="3">
        <v>19</v>
      </c>
      <c r="S192" s="3">
        <v>10.8</v>
      </c>
      <c r="T192" s="3" t="s">
        <v>621</v>
      </c>
      <c r="U192" s="3" t="s">
        <v>621</v>
      </c>
      <c r="V192" s="3" t="s">
        <v>621</v>
      </c>
      <c r="W192" s="3" t="s">
        <v>621</v>
      </c>
      <c r="X192" s="3" t="s">
        <v>621</v>
      </c>
      <c r="Y192" s="3" t="s">
        <v>621</v>
      </c>
      <c r="Z192" s="3" t="s">
        <v>621</v>
      </c>
      <c r="AA192" s="3" t="s">
        <v>621</v>
      </c>
      <c r="AB192" s="3" t="s">
        <v>621</v>
      </c>
      <c r="AC192" s="3" t="s">
        <v>621</v>
      </c>
      <c r="AD192" s="3" t="s">
        <v>621</v>
      </c>
      <c r="AE192" s="3" t="s">
        <v>621</v>
      </c>
      <c r="AF192" s="3" t="s">
        <v>621</v>
      </c>
      <c r="AG192" s="3">
        <v>4.7</v>
      </c>
      <c r="AJ192" s="20">
        <f t="shared" si="14"/>
        <v>58.900000000000006</v>
      </c>
      <c r="AL192" s="20">
        <f t="shared" si="10"/>
        <v>38.5</v>
      </c>
      <c r="AM192" s="20">
        <f t="shared" si="11"/>
        <v>7.56</v>
      </c>
      <c r="AN192" s="21">
        <f t="shared" si="12"/>
        <v>0.7820033955857385</v>
      </c>
      <c r="AQ192" s="3">
        <f t="shared" si="13"/>
        <v>54.2</v>
      </c>
    </row>
    <row r="193" spans="1:43" ht="15" customHeight="1" x14ac:dyDescent="0.25">
      <c r="A193" s="3" t="s">
        <v>232</v>
      </c>
      <c r="B193" s="3" t="s">
        <v>233</v>
      </c>
      <c r="C193" s="3">
        <v>2013</v>
      </c>
      <c r="D193" s="3" t="s">
        <v>621</v>
      </c>
      <c r="E193" s="3" t="s">
        <v>621</v>
      </c>
      <c r="F193" s="3" t="s">
        <v>621</v>
      </c>
      <c r="G193" s="3" t="s">
        <v>621</v>
      </c>
      <c r="H193" s="3" t="s">
        <v>621</v>
      </c>
      <c r="I193" s="3" t="s">
        <v>621</v>
      </c>
      <c r="J193" s="3" t="s">
        <v>621</v>
      </c>
      <c r="K193" s="3" t="s">
        <v>621</v>
      </c>
      <c r="L193" s="3" t="s">
        <v>621</v>
      </c>
      <c r="M193" s="3" t="s">
        <v>621</v>
      </c>
      <c r="N193" s="3" t="s">
        <v>621</v>
      </c>
      <c r="O193" s="3" t="s">
        <v>621</v>
      </c>
      <c r="P193" s="3" t="s">
        <v>621</v>
      </c>
      <c r="Q193" s="3" t="s">
        <v>621</v>
      </c>
      <c r="R193" s="3" t="s">
        <v>621</v>
      </c>
      <c r="S193" s="3" t="s">
        <v>621</v>
      </c>
      <c r="T193" s="3" t="s">
        <v>621</v>
      </c>
      <c r="U193" s="3" t="s">
        <v>621</v>
      </c>
      <c r="V193" s="3" t="s">
        <v>621</v>
      </c>
      <c r="W193" s="3" t="s">
        <v>621</v>
      </c>
      <c r="X193" s="3" t="s">
        <v>621</v>
      </c>
      <c r="Y193" s="3" t="s">
        <v>621</v>
      </c>
      <c r="Z193" s="3" t="s">
        <v>621</v>
      </c>
      <c r="AA193" s="3" t="s">
        <v>621</v>
      </c>
      <c r="AB193" s="3" t="s">
        <v>621</v>
      </c>
      <c r="AC193" s="3" t="s">
        <v>621</v>
      </c>
      <c r="AD193" s="3" t="s">
        <v>621</v>
      </c>
      <c r="AE193" s="3" t="s">
        <v>621</v>
      </c>
      <c r="AF193" s="3" t="s">
        <v>621</v>
      </c>
      <c r="AG193" s="3" t="s">
        <v>621</v>
      </c>
      <c r="AJ193" s="20">
        <f t="shared" si="14"/>
        <v>0</v>
      </c>
      <c r="AL193" s="20">
        <f t="shared" si="10"/>
        <v>0</v>
      </c>
      <c r="AM193" s="20" t="str">
        <f t="shared" si="11"/>
        <v/>
      </c>
      <c r="AN193" s="21" t="str">
        <f t="shared" si="12"/>
        <v/>
      </c>
      <c r="AQ193" s="3">
        <f t="shared" si="13"/>
        <v>0</v>
      </c>
    </row>
    <row r="194" spans="1:43" ht="15" customHeight="1" x14ac:dyDescent="0.25">
      <c r="A194" s="3" t="s">
        <v>234</v>
      </c>
      <c r="B194" s="3" t="s">
        <v>235</v>
      </c>
      <c r="C194" s="3">
        <v>2013</v>
      </c>
      <c r="D194" s="3">
        <v>111</v>
      </c>
      <c r="E194" s="3">
        <v>39</v>
      </c>
      <c r="F194" s="3" t="s">
        <v>621</v>
      </c>
      <c r="G194" s="3" t="s">
        <v>621</v>
      </c>
      <c r="H194" s="3" t="s">
        <v>621</v>
      </c>
      <c r="I194" s="3">
        <v>232.6</v>
      </c>
      <c r="J194" s="3" t="s">
        <v>621</v>
      </c>
      <c r="K194" s="3" t="s">
        <v>621</v>
      </c>
      <c r="L194" s="3" t="s">
        <v>621</v>
      </c>
      <c r="M194" s="3" t="s">
        <v>621</v>
      </c>
      <c r="N194" s="3" t="s">
        <v>621</v>
      </c>
      <c r="O194" s="3" t="s">
        <v>621</v>
      </c>
      <c r="P194" s="3">
        <v>35.799999999999997</v>
      </c>
      <c r="Q194" s="3">
        <v>62.5</v>
      </c>
      <c r="R194" s="3">
        <v>46.6</v>
      </c>
      <c r="S194" s="3">
        <v>28</v>
      </c>
      <c r="T194" s="3" t="s">
        <v>621</v>
      </c>
      <c r="U194" s="3">
        <v>3.7</v>
      </c>
      <c r="V194" s="3" t="s">
        <v>14</v>
      </c>
      <c r="W194" s="3" t="s">
        <v>621</v>
      </c>
      <c r="X194" s="3" t="s">
        <v>621</v>
      </c>
      <c r="Y194" s="3" t="s">
        <v>621</v>
      </c>
      <c r="Z194" s="3" t="s">
        <v>621</v>
      </c>
      <c r="AA194" s="3" t="s">
        <v>621</v>
      </c>
      <c r="AB194" s="3" t="s">
        <v>621</v>
      </c>
      <c r="AC194" s="3" t="s">
        <v>621</v>
      </c>
      <c r="AD194" s="3">
        <v>21</v>
      </c>
      <c r="AE194" s="3" t="s">
        <v>621</v>
      </c>
      <c r="AF194" s="3" t="s">
        <v>621</v>
      </c>
      <c r="AG194" s="3">
        <v>35</v>
      </c>
      <c r="AJ194" s="20">
        <f t="shared" si="14"/>
        <v>232.6</v>
      </c>
      <c r="AL194" s="20">
        <f t="shared" si="10"/>
        <v>111</v>
      </c>
      <c r="AM194" s="20">
        <f t="shared" si="11"/>
        <v>39</v>
      </c>
      <c r="AN194" s="21">
        <f t="shared" si="12"/>
        <v>0.64488392089423907</v>
      </c>
      <c r="AQ194" s="3">
        <f t="shared" si="13"/>
        <v>197.6</v>
      </c>
    </row>
    <row r="195" spans="1:43" ht="15" customHeight="1" x14ac:dyDescent="0.25">
      <c r="A195" s="3" t="s">
        <v>236</v>
      </c>
      <c r="B195" s="3" t="s">
        <v>237</v>
      </c>
      <c r="C195" s="3">
        <v>2013</v>
      </c>
      <c r="D195" s="3">
        <v>110.6</v>
      </c>
      <c r="E195" s="3">
        <v>9.4</v>
      </c>
      <c r="F195" s="3" t="s">
        <v>621</v>
      </c>
      <c r="G195" s="3" t="s">
        <v>858</v>
      </c>
      <c r="H195" s="3">
        <v>10.75</v>
      </c>
      <c r="I195" s="3">
        <v>149.41</v>
      </c>
      <c r="J195" s="3" t="s">
        <v>621</v>
      </c>
      <c r="K195" s="3">
        <v>0.31</v>
      </c>
      <c r="L195" s="3" t="s">
        <v>621</v>
      </c>
      <c r="M195" s="3" t="s">
        <v>621</v>
      </c>
      <c r="N195" s="3" t="s">
        <v>621</v>
      </c>
      <c r="O195" s="3" t="s">
        <v>621</v>
      </c>
      <c r="P195" s="3" t="s">
        <v>621</v>
      </c>
      <c r="Q195" s="3" t="s">
        <v>621</v>
      </c>
      <c r="R195" s="3" t="s">
        <v>621</v>
      </c>
      <c r="S195" s="3" t="s">
        <v>621</v>
      </c>
      <c r="T195" s="3" t="s">
        <v>621</v>
      </c>
      <c r="U195" s="3" t="s">
        <v>621</v>
      </c>
      <c r="V195" s="3" t="s">
        <v>621</v>
      </c>
      <c r="W195" s="3" t="s">
        <v>621</v>
      </c>
      <c r="X195" s="3" t="s">
        <v>621</v>
      </c>
      <c r="Y195" s="3" t="s">
        <v>621</v>
      </c>
      <c r="Z195" s="3" t="s">
        <v>621</v>
      </c>
      <c r="AA195" s="3" t="s">
        <v>621</v>
      </c>
      <c r="AB195" s="3" t="s">
        <v>621</v>
      </c>
      <c r="AC195" s="3" t="s">
        <v>621</v>
      </c>
      <c r="AD195" s="3" t="s">
        <v>621</v>
      </c>
      <c r="AE195" s="3">
        <v>149.1</v>
      </c>
      <c r="AF195" s="3" t="s">
        <v>621</v>
      </c>
      <c r="AG195" s="3" t="s">
        <v>621</v>
      </c>
      <c r="AJ195" s="20">
        <f t="shared" si="14"/>
        <v>149.41</v>
      </c>
      <c r="AL195" s="20">
        <f t="shared" ref="AL195:AL258" si="15">IFERROR(D195/1,0)</f>
        <v>110.6</v>
      </c>
      <c r="AM195" s="20">
        <f t="shared" ref="AM195:AM258" si="16">IFERROR(E195/1,"")</f>
        <v>9.4</v>
      </c>
      <c r="AN195" s="21">
        <f t="shared" ref="AN195:AN258" si="17">IFERROR((AL195+AM195)/AJ195,"")</f>
        <v>0.80315909243022554</v>
      </c>
      <c r="AQ195" s="3">
        <f t="shared" ref="AQ195:AQ258" si="18">AJ195-IFERROR(AG195/1,0)</f>
        <v>149.41</v>
      </c>
    </row>
    <row r="196" spans="1:43" ht="15" customHeight="1" x14ac:dyDescent="0.25">
      <c r="A196" s="3" t="s">
        <v>236</v>
      </c>
      <c r="B196" s="3" t="s">
        <v>238</v>
      </c>
      <c r="C196" s="3">
        <v>2013</v>
      </c>
      <c r="D196" s="3" t="s">
        <v>621</v>
      </c>
      <c r="E196" s="3" t="s">
        <v>621</v>
      </c>
      <c r="F196" s="3" t="s">
        <v>621</v>
      </c>
      <c r="G196" s="3" t="s">
        <v>621</v>
      </c>
      <c r="H196" s="3" t="s">
        <v>621</v>
      </c>
      <c r="I196" s="3" t="s">
        <v>621</v>
      </c>
      <c r="J196" s="3" t="s">
        <v>621</v>
      </c>
      <c r="K196" s="3" t="s">
        <v>621</v>
      </c>
      <c r="L196" s="3" t="s">
        <v>621</v>
      </c>
      <c r="M196" s="3" t="s">
        <v>621</v>
      </c>
      <c r="N196" s="3" t="s">
        <v>621</v>
      </c>
      <c r="O196" s="3" t="s">
        <v>621</v>
      </c>
      <c r="P196" s="3" t="s">
        <v>621</v>
      </c>
      <c r="Q196" s="3" t="s">
        <v>621</v>
      </c>
      <c r="R196" s="3" t="s">
        <v>621</v>
      </c>
      <c r="S196" s="3" t="s">
        <v>621</v>
      </c>
      <c r="T196" s="3" t="s">
        <v>621</v>
      </c>
      <c r="U196" s="3" t="s">
        <v>621</v>
      </c>
      <c r="V196" s="3" t="s">
        <v>621</v>
      </c>
      <c r="W196" s="3" t="s">
        <v>621</v>
      </c>
      <c r="X196" s="3" t="s">
        <v>621</v>
      </c>
      <c r="Y196" s="3" t="s">
        <v>621</v>
      </c>
      <c r="Z196" s="3" t="s">
        <v>621</v>
      </c>
      <c r="AA196" s="3" t="s">
        <v>621</v>
      </c>
      <c r="AB196" s="3" t="s">
        <v>621</v>
      </c>
      <c r="AC196" s="3" t="s">
        <v>621</v>
      </c>
      <c r="AD196" s="3" t="s">
        <v>621</v>
      </c>
      <c r="AE196" s="3" t="s">
        <v>621</v>
      </c>
      <c r="AF196" s="3" t="s">
        <v>621</v>
      </c>
      <c r="AG196" s="3" t="s">
        <v>621</v>
      </c>
      <c r="AJ196" s="20">
        <f t="shared" ref="AJ196:AJ259" si="19">SUMPRODUCT(J196:AG196)</f>
        <v>0</v>
      </c>
      <c r="AL196" s="20">
        <f t="shared" si="15"/>
        <v>0</v>
      </c>
      <c r="AM196" s="20" t="str">
        <f t="shared" si="16"/>
        <v/>
      </c>
      <c r="AN196" s="21" t="str">
        <f t="shared" si="17"/>
        <v/>
      </c>
      <c r="AQ196" s="3">
        <f t="shared" si="18"/>
        <v>0</v>
      </c>
    </row>
    <row r="197" spans="1:43" ht="15" customHeight="1" x14ac:dyDescent="0.25">
      <c r="A197" s="3" t="s">
        <v>239</v>
      </c>
      <c r="B197" s="3" t="s">
        <v>240</v>
      </c>
      <c r="C197" s="3">
        <v>2013</v>
      </c>
      <c r="D197" s="3" t="s">
        <v>621</v>
      </c>
      <c r="E197" s="3" t="s">
        <v>621</v>
      </c>
      <c r="F197" s="3" t="s">
        <v>621</v>
      </c>
      <c r="G197" s="3" t="s">
        <v>621</v>
      </c>
      <c r="H197" s="3" t="s">
        <v>621</v>
      </c>
      <c r="I197" s="3" t="s">
        <v>621</v>
      </c>
      <c r="J197" s="3" t="s">
        <v>621</v>
      </c>
      <c r="K197" s="3" t="s">
        <v>621</v>
      </c>
      <c r="L197" s="3" t="s">
        <v>621</v>
      </c>
      <c r="M197" s="3" t="s">
        <v>621</v>
      </c>
      <c r="N197" s="3" t="s">
        <v>621</v>
      </c>
      <c r="O197" s="3" t="s">
        <v>621</v>
      </c>
      <c r="P197" s="3" t="s">
        <v>621</v>
      </c>
      <c r="Q197" s="3" t="s">
        <v>621</v>
      </c>
      <c r="R197" s="3" t="s">
        <v>621</v>
      </c>
      <c r="S197" s="3" t="s">
        <v>621</v>
      </c>
      <c r="T197" s="3" t="s">
        <v>621</v>
      </c>
      <c r="U197" s="3" t="s">
        <v>621</v>
      </c>
      <c r="V197" s="3" t="s">
        <v>621</v>
      </c>
      <c r="W197" s="3" t="s">
        <v>621</v>
      </c>
      <c r="X197" s="3" t="s">
        <v>621</v>
      </c>
      <c r="Y197" s="3" t="s">
        <v>621</v>
      </c>
      <c r="Z197" s="3" t="s">
        <v>621</v>
      </c>
      <c r="AA197" s="3" t="s">
        <v>621</v>
      </c>
      <c r="AB197" s="3" t="s">
        <v>621</v>
      </c>
      <c r="AC197" s="3" t="s">
        <v>621</v>
      </c>
      <c r="AD197" s="3" t="s">
        <v>621</v>
      </c>
      <c r="AE197" s="3" t="s">
        <v>621</v>
      </c>
      <c r="AF197" s="3" t="s">
        <v>621</v>
      </c>
      <c r="AG197" s="3" t="s">
        <v>621</v>
      </c>
      <c r="AJ197" s="20">
        <f t="shared" si="19"/>
        <v>0</v>
      </c>
      <c r="AL197" s="20">
        <f t="shared" si="15"/>
        <v>0</v>
      </c>
      <c r="AM197" s="20" t="str">
        <f t="shared" si="16"/>
        <v/>
      </c>
      <c r="AN197" s="21" t="str">
        <f t="shared" si="17"/>
        <v/>
      </c>
      <c r="AQ197" s="3">
        <f t="shared" si="18"/>
        <v>0</v>
      </c>
    </row>
    <row r="198" spans="1:43" ht="15" customHeight="1" x14ac:dyDescent="0.25">
      <c r="A198" s="3" t="s">
        <v>241</v>
      </c>
      <c r="B198" s="3" t="s">
        <v>242</v>
      </c>
      <c r="C198" s="3">
        <v>2013</v>
      </c>
      <c r="D198" s="3" t="s">
        <v>621</v>
      </c>
      <c r="E198" s="3" t="s">
        <v>621</v>
      </c>
      <c r="F198" s="3" t="s">
        <v>621</v>
      </c>
      <c r="G198" s="3" t="s">
        <v>621</v>
      </c>
      <c r="H198" s="3" t="s">
        <v>621</v>
      </c>
      <c r="I198" s="3" t="s">
        <v>621</v>
      </c>
      <c r="J198" s="3" t="s">
        <v>621</v>
      </c>
      <c r="K198" s="3" t="s">
        <v>621</v>
      </c>
      <c r="L198" s="3" t="s">
        <v>621</v>
      </c>
      <c r="M198" s="3" t="s">
        <v>621</v>
      </c>
      <c r="N198" s="3" t="s">
        <v>621</v>
      </c>
      <c r="O198" s="3" t="s">
        <v>621</v>
      </c>
      <c r="P198" s="3" t="s">
        <v>621</v>
      </c>
      <c r="Q198" s="3" t="s">
        <v>621</v>
      </c>
      <c r="R198" s="3" t="s">
        <v>621</v>
      </c>
      <c r="S198" s="3" t="s">
        <v>621</v>
      </c>
      <c r="T198" s="3" t="s">
        <v>621</v>
      </c>
      <c r="U198" s="3" t="s">
        <v>621</v>
      </c>
      <c r="V198" s="3" t="s">
        <v>621</v>
      </c>
      <c r="W198" s="3" t="s">
        <v>621</v>
      </c>
      <c r="X198" s="3" t="s">
        <v>621</v>
      </c>
      <c r="Y198" s="3" t="s">
        <v>621</v>
      </c>
      <c r="Z198" s="3" t="s">
        <v>621</v>
      </c>
      <c r="AA198" s="3" t="s">
        <v>621</v>
      </c>
      <c r="AB198" s="3" t="s">
        <v>621</v>
      </c>
      <c r="AC198" s="3" t="s">
        <v>621</v>
      </c>
      <c r="AD198" s="3" t="s">
        <v>621</v>
      </c>
      <c r="AE198" s="3" t="s">
        <v>621</v>
      </c>
      <c r="AF198" s="3" t="s">
        <v>621</v>
      </c>
      <c r="AG198" s="3" t="s">
        <v>621</v>
      </c>
      <c r="AJ198" s="20">
        <f t="shared" si="19"/>
        <v>0</v>
      </c>
      <c r="AL198" s="20">
        <f t="shared" si="15"/>
        <v>0</v>
      </c>
      <c r="AM198" s="20" t="str">
        <f t="shared" si="16"/>
        <v/>
      </c>
      <c r="AN198" s="21" t="str">
        <f t="shared" si="17"/>
        <v/>
      </c>
      <c r="AQ198" s="3">
        <f t="shared" si="18"/>
        <v>0</v>
      </c>
    </row>
    <row r="199" spans="1:43" ht="15" customHeight="1" x14ac:dyDescent="0.25">
      <c r="A199" s="3" t="s">
        <v>243</v>
      </c>
      <c r="B199" s="3" t="s">
        <v>244</v>
      </c>
      <c r="C199" s="3">
        <v>2013</v>
      </c>
      <c r="D199" s="3" t="s">
        <v>621</v>
      </c>
      <c r="E199" s="3" t="s">
        <v>621</v>
      </c>
      <c r="F199" s="3" t="s">
        <v>621</v>
      </c>
      <c r="G199" s="3" t="s">
        <v>621</v>
      </c>
      <c r="H199" s="3" t="s">
        <v>621</v>
      </c>
      <c r="I199" s="3" t="s">
        <v>621</v>
      </c>
      <c r="J199" s="3" t="s">
        <v>621</v>
      </c>
      <c r="K199" s="3" t="s">
        <v>621</v>
      </c>
      <c r="L199" s="3" t="s">
        <v>621</v>
      </c>
      <c r="M199" s="3" t="s">
        <v>621</v>
      </c>
      <c r="N199" s="3" t="s">
        <v>621</v>
      </c>
      <c r="O199" s="3" t="s">
        <v>621</v>
      </c>
      <c r="P199" s="3" t="s">
        <v>621</v>
      </c>
      <c r="Q199" s="3" t="s">
        <v>621</v>
      </c>
      <c r="R199" s="3" t="s">
        <v>621</v>
      </c>
      <c r="S199" s="3" t="s">
        <v>621</v>
      </c>
      <c r="T199" s="3" t="s">
        <v>621</v>
      </c>
      <c r="U199" s="3" t="s">
        <v>621</v>
      </c>
      <c r="V199" s="3" t="s">
        <v>621</v>
      </c>
      <c r="W199" s="3" t="s">
        <v>621</v>
      </c>
      <c r="X199" s="3" t="s">
        <v>621</v>
      </c>
      <c r="Y199" s="3" t="s">
        <v>621</v>
      </c>
      <c r="Z199" s="3" t="s">
        <v>621</v>
      </c>
      <c r="AA199" s="3" t="s">
        <v>621</v>
      </c>
      <c r="AB199" s="3" t="s">
        <v>621</v>
      </c>
      <c r="AC199" s="3" t="s">
        <v>621</v>
      </c>
      <c r="AD199" s="3" t="s">
        <v>621</v>
      </c>
      <c r="AE199" s="3" t="s">
        <v>621</v>
      </c>
      <c r="AF199" s="3" t="s">
        <v>621</v>
      </c>
      <c r="AG199" s="3" t="s">
        <v>621</v>
      </c>
      <c r="AJ199" s="20">
        <f t="shared" si="19"/>
        <v>0</v>
      </c>
      <c r="AL199" s="20">
        <f t="shared" si="15"/>
        <v>0</v>
      </c>
      <c r="AM199" s="20" t="str">
        <f t="shared" si="16"/>
        <v/>
      </c>
      <c r="AN199" s="21" t="str">
        <f t="shared" si="17"/>
        <v/>
      </c>
      <c r="AQ199" s="3">
        <f t="shared" si="18"/>
        <v>0</v>
      </c>
    </row>
    <row r="200" spans="1:43" ht="15" customHeight="1" x14ac:dyDescent="0.25">
      <c r="A200" s="3" t="s">
        <v>243</v>
      </c>
      <c r="B200" s="3" t="s">
        <v>245</v>
      </c>
      <c r="C200" s="3">
        <v>2013</v>
      </c>
      <c r="D200" s="3" t="s">
        <v>621</v>
      </c>
      <c r="E200" s="3" t="s">
        <v>621</v>
      </c>
      <c r="F200" s="3" t="s">
        <v>621</v>
      </c>
      <c r="G200" s="3" t="s">
        <v>621</v>
      </c>
      <c r="H200" s="3" t="s">
        <v>621</v>
      </c>
      <c r="I200" s="3" t="s">
        <v>621</v>
      </c>
      <c r="J200" s="3" t="s">
        <v>621</v>
      </c>
      <c r="K200" s="3" t="s">
        <v>621</v>
      </c>
      <c r="L200" s="3" t="s">
        <v>621</v>
      </c>
      <c r="M200" s="3" t="s">
        <v>621</v>
      </c>
      <c r="N200" s="3" t="s">
        <v>621</v>
      </c>
      <c r="O200" s="3" t="s">
        <v>621</v>
      </c>
      <c r="P200" s="3" t="s">
        <v>621</v>
      </c>
      <c r="Q200" s="3" t="s">
        <v>621</v>
      </c>
      <c r="R200" s="3" t="s">
        <v>621</v>
      </c>
      <c r="S200" s="3" t="s">
        <v>621</v>
      </c>
      <c r="T200" s="3" t="s">
        <v>621</v>
      </c>
      <c r="U200" s="3" t="s">
        <v>621</v>
      </c>
      <c r="V200" s="3" t="s">
        <v>621</v>
      </c>
      <c r="W200" s="3" t="s">
        <v>621</v>
      </c>
      <c r="X200" s="3" t="s">
        <v>621</v>
      </c>
      <c r="Y200" s="3" t="s">
        <v>621</v>
      </c>
      <c r="Z200" s="3" t="s">
        <v>621</v>
      </c>
      <c r="AA200" s="3" t="s">
        <v>621</v>
      </c>
      <c r="AB200" s="3" t="s">
        <v>621</v>
      </c>
      <c r="AC200" s="3" t="s">
        <v>621</v>
      </c>
      <c r="AD200" s="3" t="s">
        <v>621</v>
      </c>
      <c r="AE200" s="3" t="s">
        <v>621</v>
      </c>
      <c r="AF200" s="3" t="s">
        <v>621</v>
      </c>
      <c r="AG200" s="3" t="s">
        <v>621</v>
      </c>
      <c r="AJ200" s="20">
        <f t="shared" si="19"/>
        <v>0</v>
      </c>
      <c r="AL200" s="20">
        <f t="shared" si="15"/>
        <v>0</v>
      </c>
      <c r="AM200" s="20" t="str">
        <f t="shared" si="16"/>
        <v/>
      </c>
      <c r="AN200" s="21" t="str">
        <f t="shared" si="17"/>
        <v/>
      </c>
      <c r="AQ200" s="3">
        <f t="shared" si="18"/>
        <v>0</v>
      </c>
    </row>
    <row r="201" spans="1:43" ht="15" customHeight="1" x14ac:dyDescent="0.25">
      <c r="A201" s="3" t="s">
        <v>243</v>
      </c>
      <c r="B201" s="3" t="s">
        <v>246</v>
      </c>
      <c r="C201" s="3">
        <v>2013</v>
      </c>
      <c r="D201" s="3" t="s">
        <v>621</v>
      </c>
      <c r="E201" s="3" t="s">
        <v>621</v>
      </c>
      <c r="F201" s="3" t="s">
        <v>621</v>
      </c>
      <c r="G201" s="3" t="s">
        <v>621</v>
      </c>
      <c r="H201" s="3" t="s">
        <v>621</v>
      </c>
      <c r="I201" s="3" t="s">
        <v>621</v>
      </c>
      <c r="J201" s="3" t="s">
        <v>621</v>
      </c>
      <c r="K201" s="3" t="s">
        <v>621</v>
      </c>
      <c r="L201" s="3" t="s">
        <v>621</v>
      </c>
      <c r="M201" s="3" t="s">
        <v>621</v>
      </c>
      <c r="N201" s="3" t="s">
        <v>621</v>
      </c>
      <c r="O201" s="3" t="s">
        <v>621</v>
      </c>
      <c r="P201" s="3" t="s">
        <v>621</v>
      </c>
      <c r="Q201" s="3" t="s">
        <v>621</v>
      </c>
      <c r="R201" s="3" t="s">
        <v>621</v>
      </c>
      <c r="S201" s="3" t="s">
        <v>621</v>
      </c>
      <c r="T201" s="3" t="s">
        <v>621</v>
      </c>
      <c r="U201" s="3" t="s">
        <v>621</v>
      </c>
      <c r="V201" s="3" t="s">
        <v>621</v>
      </c>
      <c r="W201" s="3" t="s">
        <v>621</v>
      </c>
      <c r="X201" s="3" t="s">
        <v>621</v>
      </c>
      <c r="Y201" s="3" t="s">
        <v>621</v>
      </c>
      <c r="Z201" s="3" t="s">
        <v>621</v>
      </c>
      <c r="AA201" s="3" t="s">
        <v>621</v>
      </c>
      <c r="AB201" s="3" t="s">
        <v>621</v>
      </c>
      <c r="AC201" s="3" t="s">
        <v>621</v>
      </c>
      <c r="AD201" s="3" t="s">
        <v>621</v>
      </c>
      <c r="AE201" s="3" t="s">
        <v>621</v>
      </c>
      <c r="AF201" s="3" t="s">
        <v>621</v>
      </c>
      <c r="AG201" s="3" t="s">
        <v>621</v>
      </c>
      <c r="AJ201" s="20">
        <f t="shared" si="19"/>
        <v>0</v>
      </c>
      <c r="AL201" s="20">
        <f t="shared" si="15"/>
        <v>0</v>
      </c>
      <c r="AM201" s="20" t="str">
        <f t="shared" si="16"/>
        <v/>
      </c>
      <c r="AN201" s="21" t="str">
        <f t="shared" si="17"/>
        <v/>
      </c>
      <c r="AQ201" s="3">
        <f t="shared" si="18"/>
        <v>0</v>
      </c>
    </row>
    <row r="202" spans="1:43" ht="15" customHeight="1" x14ac:dyDescent="0.25">
      <c r="A202" s="3" t="s">
        <v>243</v>
      </c>
      <c r="B202" s="3" t="s">
        <v>247</v>
      </c>
      <c r="C202" s="3">
        <v>2013</v>
      </c>
      <c r="D202" s="3">
        <v>534</v>
      </c>
      <c r="E202" s="3">
        <v>198</v>
      </c>
      <c r="F202" s="3" t="s">
        <v>621</v>
      </c>
      <c r="G202" s="3" t="s">
        <v>621</v>
      </c>
      <c r="H202" s="3" t="s">
        <v>621</v>
      </c>
      <c r="I202" s="3">
        <v>787</v>
      </c>
      <c r="J202" s="3" t="s">
        <v>621</v>
      </c>
      <c r="K202" s="3" t="s">
        <v>621</v>
      </c>
      <c r="L202" s="3" t="s">
        <v>621</v>
      </c>
      <c r="M202" s="3" t="s">
        <v>621</v>
      </c>
      <c r="N202" s="3" t="s">
        <v>621</v>
      </c>
      <c r="O202" s="3" t="s">
        <v>621</v>
      </c>
      <c r="P202" s="3">
        <v>116</v>
      </c>
      <c r="Q202" s="3">
        <v>75</v>
      </c>
      <c r="R202" s="3">
        <v>171</v>
      </c>
      <c r="S202" s="3">
        <v>126</v>
      </c>
      <c r="T202" s="3" t="s">
        <v>621</v>
      </c>
      <c r="U202" s="3" t="s">
        <v>621</v>
      </c>
      <c r="V202" s="3" t="s">
        <v>14</v>
      </c>
      <c r="W202" s="3" t="s">
        <v>621</v>
      </c>
      <c r="X202" s="3" t="s">
        <v>621</v>
      </c>
      <c r="Y202" s="3" t="s">
        <v>621</v>
      </c>
      <c r="Z202" s="3">
        <v>120</v>
      </c>
      <c r="AA202" s="3" t="s">
        <v>621</v>
      </c>
      <c r="AB202" s="3" t="s">
        <v>621</v>
      </c>
      <c r="AC202" s="3" t="s">
        <v>621</v>
      </c>
      <c r="AD202" s="3">
        <v>57</v>
      </c>
      <c r="AE202" s="3" t="s">
        <v>621</v>
      </c>
      <c r="AF202" s="3" t="s">
        <v>621</v>
      </c>
      <c r="AG202" s="3">
        <v>122</v>
      </c>
      <c r="AJ202" s="20">
        <f t="shared" si="19"/>
        <v>787</v>
      </c>
      <c r="AL202" s="20">
        <f t="shared" si="15"/>
        <v>534</v>
      </c>
      <c r="AM202" s="20">
        <f t="shared" si="16"/>
        <v>198</v>
      </c>
      <c r="AN202" s="21">
        <f t="shared" si="17"/>
        <v>0.93011435832274458</v>
      </c>
      <c r="AQ202" s="3">
        <f t="shared" si="18"/>
        <v>665</v>
      </c>
    </row>
    <row r="203" spans="1:43" ht="15" customHeight="1" x14ac:dyDescent="0.25">
      <c r="A203" s="3" t="s">
        <v>248</v>
      </c>
      <c r="B203" s="3" t="s">
        <v>249</v>
      </c>
      <c r="C203" s="3">
        <v>2013</v>
      </c>
      <c r="D203" s="3" t="s">
        <v>621</v>
      </c>
      <c r="E203" s="3" t="s">
        <v>621</v>
      </c>
      <c r="F203" s="3" t="s">
        <v>621</v>
      </c>
      <c r="G203" s="3" t="s">
        <v>621</v>
      </c>
      <c r="H203" s="3" t="s">
        <v>621</v>
      </c>
      <c r="I203" s="3" t="s">
        <v>622</v>
      </c>
      <c r="J203" s="3" t="s">
        <v>621</v>
      </c>
      <c r="K203" s="3" t="s">
        <v>621</v>
      </c>
      <c r="L203" s="3" t="s">
        <v>621</v>
      </c>
      <c r="M203" s="3" t="s">
        <v>621</v>
      </c>
      <c r="N203" s="3" t="s">
        <v>621</v>
      </c>
      <c r="O203" s="3" t="s">
        <v>621</v>
      </c>
      <c r="P203" s="3" t="s">
        <v>621</v>
      </c>
      <c r="Q203" s="3" t="s">
        <v>621</v>
      </c>
      <c r="R203" s="3" t="s">
        <v>621</v>
      </c>
      <c r="S203" s="3" t="s">
        <v>621</v>
      </c>
      <c r="T203" s="3" t="s">
        <v>621</v>
      </c>
      <c r="U203" s="3" t="s">
        <v>621</v>
      </c>
      <c r="V203" s="3" t="s">
        <v>621</v>
      </c>
      <c r="W203" s="3" t="s">
        <v>621</v>
      </c>
      <c r="X203" s="3" t="s">
        <v>621</v>
      </c>
      <c r="Y203" s="3" t="s">
        <v>621</v>
      </c>
      <c r="Z203" s="3" t="s">
        <v>621</v>
      </c>
      <c r="AA203" s="3" t="s">
        <v>621</v>
      </c>
      <c r="AB203" s="3" t="s">
        <v>621</v>
      </c>
      <c r="AC203" s="3" t="s">
        <v>621</v>
      </c>
      <c r="AD203" s="3" t="s">
        <v>621</v>
      </c>
      <c r="AE203" s="3" t="s">
        <v>621</v>
      </c>
      <c r="AF203" s="3" t="s">
        <v>621</v>
      </c>
      <c r="AG203" s="3" t="s">
        <v>621</v>
      </c>
      <c r="AJ203" s="20">
        <f t="shared" si="19"/>
        <v>0</v>
      </c>
      <c r="AL203" s="20">
        <f t="shared" si="15"/>
        <v>0</v>
      </c>
      <c r="AM203" s="20" t="str">
        <f t="shared" si="16"/>
        <v/>
      </c>
      <c r="AN203" s="21" t="str">
        <f t="shared" si="17"/>
        <v/>
      </c>
      <c r="AQ203" s="3">
        <f t="shared" si="18"/>
        <v>0</v>
      </c>
    </row>
    <row r="204" spans="1:43"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W204" s="3" t="s">
        <v>622</v>
      </c>
      <c r="X204" s="3" t="s">
        <v>622</v>
      </c>
      <c r="Y204" s="3" t="s">
        <v>622</v>
      </c>
      <c r="Z204" s="3" t="s">
        <v>622</v>
      </c>
      <c r="AA204" s="3" t="s">
        <v>622</v>
      </c>
      <c r="AB204" s="3" t="s">
        <v>622</v>
      </c>
      <c r="AC204" s="3" t="s">
        <v>622</v>
      </c>
      <c r="AD204" s="3" t="s">
        <v>622</v>
      </c>
      <c r="AE204" s="3" t="s">
        <v>622</v>
      </c>
      <c r="AF204" s="3" t="s">
        <v>622</v>
      </c>
      <c r="AG204" s="3" t="s">
        <v>622</v>
      </c>
      <c r="AJ204" s="20">
        <f t="shared" si="19"/>
        <v>0</v>
      </c>
      <c r="AL204" s="20">
        <f t="shared" si="15"/>
        <v>0</v>
      </c>
      <c r="AM204" s="20" t="str">
        <f t="shared" si="16"/>
        <v/>
      </c>
      <c r="AN204" s="21" t="str">
        <f t="shared" si="17"/>
        <v/>
      </c>
      <c r="AQ204" s="3">
        <f t="shared" si="18"/>
        <v>0</v>
      </c>
    </row>
    <row r="205" spans="1:43" ht="15" customHeight="1" x14ac:dyDescent="0.25">
      <c r="A205" s="3" t="s">
        <v>248</v>
      </c>
      <c r="B205" s="3" t="s">
        <v>251</v>
      </c>
      <c r="C205" s="3">
        <v>2013</v>
      </c>
      <c r="D205" s="3" t="s">
        <v>621</v>
      </c>
      <c r="E205" s="3" t="s">
        <v>621</v>
      </c>
      <c r="F205" s="3" t="s">
        <v>621</v>
      </c>
      <c r="G205" s="3" t="s">
        <v>621</v>
      </c>
      <c r="H205" s="3" t="s">
        <v>621</v>
      </c>
      <c r="I205" s="3" t="s">
        <v>622</v>
      </c>
      <c r="J205" s="3" t="s">
        <v>621</v>
      </c>
      <c r="K205" s="3" t="s">
        <v>621</v>
      </c>
      <c r="L205" s="3" t="s">
        <v>621</v>
      </c>
      <c r="M205" s="3" t="s">
        <v>621</v>
      </c>
      <c r="N205" s="3" t="s">
        <v>621</v>
      </c>
      <c r="O205" s="3" t="s">
        <v>621</v>
      </c>
      <c r="P205" s="3" t="s">
        <v>621</v>
      </c>
      <c r="Q205" s="3" t="s">
        <v>621</v>
      </c>
      <c r="R205" s="3" t="s">
        <v>621</v>
      </c>
      <c r="S205" s="3" t="s">
        <v>621</v>
      </c>
      <c r="T205" s="3" t="s">
        <v>621</v>
      </c>
      <c r="U205" s="3" t="s">
        <v>621</v>
      </c>
      <c r="V205" s="3" t="s">
        <v>621</v>
      </c>
      <c r="W205" s="3" t="s">
        <v>621</v>
      </c>
      <c r="X205" s="3" t="s">
        <v>621</v>
      </c>
      <c r="Y205" s="3" t="s">
        <v>621</v>
      </c>
      <c r="Z205" s="3" t="s">
        <v>621</v>
      </c>
      <c r="AA205" s="3" t="s">
        <v>621</v>
      </c>
      <c r="AB205" s="3" t="s">
        <v>621</v>
      </c>
      <c r="AC205" s="3" t="s">
        <v>621</v>
      </c>
      <c r="AD205" s="3" t="s">
        <v>621</v>
      </c>
      <c r="AE205" s="3" t="s">
        <v>621</v>
      </c>
      <c r="AF205" s="3" t="s">
        <v>621</v>
      </c>
      <c r="AG205" s="3" t="s">
        <v>621</v>
      </c>
      <c r="AJ205" s="20">
        <f t="shared" si="19"/>
        <v>0</v>
      </c>
      <c r="AL205" s="20">
        <f t="shared" si="15"/>
        <v>0</v>
      </c>
      <c r="AM205" s="20" t="str">
        <f t="shared" si="16"/>
        <v/>
      </c>
      <c r="AN205" s="21" t="str">
        <f t="shared" si="17"/>
        <v/>
      </c>
      <c r="AQ205" s="3">
        <f t="shared" si="18"/>
        <v>0</v>
      </c>
    </row>
    <row r="206" spans="1:43" ht="15" customHeight="1" x14ac:dyDescent="0.25">
      <c r="A206" s="3" t="s">
        <v>248</v>
      </c>
      <c r="B206" s="3" t="s">
        <v>252</v>
      </c>
      <c r="C206" s="3">
        <v>2013</v>
      </c>
      <c r="D206" s="3">
        <v>354.97</v>
      </c>
      <c r="E206" s="3">
        <v>108.31</v>
      </c>
      <c r="F206" s="3">
        <v>0</v>
      </c>
      <c r="G206" s="3" t="s">
        <v>858</v>
      </c>
      <c r="H206" s="3">
        <v>0</v>
      </c>
      <c r="I206" s="3">
        <v>630.70000000000005</v>
      </c>
      <c r="J206" s="3" t="s">
        <v>621</v>
      </c>
      <c r="K206" s="3">
        <v>1.31</v>
      </c>
      <c r="L206" s="3" t="s">
        <v>621</v>
      </c>
      <c r="M206" s="3">
        <v>2.93</v>
      </c>
      <c r="N206" s="3" t="s">
        <v>621</v>
      </c>
      <c r="O206" s="3" t="s">
        <v>621</v>
      </c>
      <c r="P206" s="3" t="s">
        <v>621</v>
      </c>
      <c r="Q206" s="3" t="s">
        <v>621</v>
      </c>
      <c r="R206" s="3" t="s">
        <v>621</v>
      </c>
      <c r="S206" s="3" t="s">
        <v>621</v>
      </c>
      <c r="T206" s="3" t="s">
        <v>621</v>
      </c>
      <c r="U206" s="3" t="s">
        <v>621</v>
      </c>
      <c r="V206" s="3" t="s">
        <v>621</v>
      </c>
      <c r="W206" s="3">
        <v>0</v>
      </c>
      <c r="X206" s="3">
        <v>0</v>
      </c>
      <c r="Y206" s="3">
        <v>19.29</v>
      </c>
      <c r="Z206" s="3" t="s">
        <v>621</v>
      </c>
      <c r="AA206" s="3" t="s">
        <v>621</v>
      </c>
      <c r="AB206" s="3">
        <v>0</v>
      </c>
      <c r="AC206" s="3" t="s">
        <v>621</v>
      </c>
      <c r="AD206" s="3" t="s">
        <v>621</v>
      </c>
      <c r="AE206" s="3">
        <v>516.38</v>
      </c>
      <c r="AF206" s="3">
        <v>1</v>
      </c>
      <c r="AG206" s="3">
        <v>89.79</v>
      </c>
      <c r="AJ206" s="20">
        <f t="shared" si="19"/>
        <v>630.69999999999993</v>
      </c>
      <c r="AL206" s="20">
        <f t="shared" si="15"/>
        <v>354.97</v>
      </c>
      <c r="AM206" s="20">
        <f t="shared" si="16"/>
        <v>108.31</v>
      </c>
      <c r="AN206" s="21">
        <f t="shared" si="17"/>
        <v>0.73454891390518484</v>
      </c>
      <c r="AQ206" s="3">
        <f t="shared" si="18"/>
        <v>540.91</v>
      </c>
    </row>
    <row r="207" spans="1:43"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W207" s="3" t="s">
        <v>622</v>
      </c>
      <c r="X207" s="3" t="s">
        <v>622</v>
      </c>
      <c r="Y207" s="3" t="s">
        <v>622</v>
      </c>
      <c r="Z207" s="3" t="s">
        <v>622</v>
      </c>
      <c r="AA207" s="3" t="s">
        <v>622</v>
      </c>
      <c r="AB207" s="3" t="s">
        <v>622</v>
      </c>
      <c r="AC207" s="3" t="s">
        <v>622</v>
      </c>
      <c r="AD207" s="3" t="s">
        <v>622</v>
      </c>
      <c r="AE207" s="3" t="s">
        <v>622</v>
      </c>
      <c r="AF207" s="3" t="s">
        <v>622</v>
      </c>
      <c r="AG207" s="3" t="s">
        <v>622</v>
      </c>
      <c r="AJ207" s="20">
        <f t="shared" si="19"/>
        <v>0</v>
      </c>
      <c r="AL207" s="20">
        <f t="shared" si="15"/>
        <v>0</v>
      </c>
      <c r="AM207" s="20" t="str">
        <f t="shared" si="16"/>
        <v/>
      </c>
      <c r="AN207" s="21" t="str">
        <f t="shared" si="17"/>
        <v/>
      </c>
      <c r="AQ207" s="3">
        <f t="shared" si="18"/>
        <v>0</v>
      </c>
    </row>
    <row r="208" spans="1:43" ht="15" customHeight="1" x14ac:dyDescent="0.25">
      <c r="A208" s="3" t="s">
        <v>248</v>
      </c>
      <c r="B208" s="3" t="s">
        <v>254</v>
      </c>
      <c r="C208" s="3">
        <v>2013</v>
      </c>
      <c r="D208" s="3" t="s">
        <v>621</v>
      </c>
      <c r="E208" s="3" t="s">
        <v>621</v>
      </c>
      <c r="F208" s="3" t="s">
        <v>621</v>
      </c>
      <c r="G208" s="3" t="s">
        <v>621</v>
      </c>
      <c r="H208" s="3" t="s">
        <v>621</v>
      </c>
      <c r="I208" s="3" t="s">
        <v>622</v>
      </c>
      <c r="J208" s="3" t="s">
        <v>621</v>
      </c>
      <c r="K208" s="3" t="s">
        <v>621</v>
      </c>
      <c r="L208" s="3" t="s">
        <v>621</v>
      </c>
      <c r="M208" s="3" t="s">
        <v>621</v>
      </c>
      <c r="N208" s="3" t="s">
        <v>621</v>
      </c>
      <c r="O208" s="3" t="s">
        <v>621</v>
      </c>
      <c r="P208" s="3" t="s">
        <v>621</v>
      </c>
      <c r="Q208" s="3" t="s">
        <v>621</v>
      </c>
      <c r="R208" s="3" t="s">
        <v>621</v>
      </c>
      <c r="S208" s="3" t="s">
        <v>621</v>
      </c>
      <c r="T208" s="3" t="s">
        <v>621</v>
      </c>
      <c r="U208" s="3" t="s">
        <v>621</v>
      </c>
      <c r="V208" s="3" t="s">
        <v>621</v>
      </c>
      <c r="W208" s="3" t="s">
        <v>621</v>
      </c>
      <c r="X208" s="3" t="s">
        <v>621</v>
      </c>
      <c r="Y208" s="3" t="s">
        <v>621</v>
      </c>
      <c r="Z208" s="3" t="s">
        <v>621</v>
      </c>
      <c r="AA208" s="3" t="s">
        <v>621</v>
      </c>
      <c r="AB208" s="3" t="s">
        <v>621</v>
      </c>
      <c r="AC208" s="3" t="s">
        <v>621</v>
      </c>
      <c r="AD208" s="3" t="s">
        <v>621</v>
      </c>
      <c r="AE208" s="3" t="s">
        <v>621</v>
      </c>
      <c r="AF208" s="3" t="s">
        <v>621</v>
      </c>
      <c r="AG208" s="3" t="s">
        <v>621</v>
      </c>
      <c r="AJ208" s="20">
        <f t="shared" si="19"/>
        <v>0</v>
      </c>
      <c r="AL208" s="20">
        <f t="shared" si="15"/>
        <v>0</v>
      </c>
      <c r="AM208" s="20" t="str">
        <f t="shared" si="16"/>
        <v/>
      </c>
      <c r="AN208" s="21" t="str">
        <f t="shared" si="17"/>
        <v/>
      </c>
      <c r="AQ208" s="3">
        <f t="shared" si="18"/>
        <v>0</v>
      </c>
    </row>
    <row r="209" spans="1:43" ht="15" customHeight="1" x14ac:dyDescent="0.25">
      <c r="A209" s="3" t="s">
        <v>255</v>
      </c>
      <c r="B209" s="3" t="s">
        <v>256</v>
      </c>
      <c r="C209" s="3">
        <v>2013</v>
      </c>
      <c r="D209" s="3">
        <v>281.60000000000002</v>
      </c>
      <c r="E209" s="3">
        <v>130.1</v>
      </c>
      <c r="F209" s="3">
        <v>0</v>
      </c>
      <c r="G209" s="3" t="s">
        <v>621</v>
      </c>
      <c r="H209" s="3" t="s">
        <v>621</v>
      </c>
      <c r="I209" s="3">
        <v>580.9</v>
      </c>
      <c r="J209" s="3" t="s">
        <v>621</v>
      </c>
      <c r="K209" s="3" t="s">
        <v>621</v>
      </c>
      <c r="L209" s="3" t="s">
        <v>621</v>
      </c>
      <c r="M209" s="3" t="s">
        <v>621</v>
      </c>
      <c r="N209" s="3" t="s">
        <v>621</v>
      </c>
      <c r="O209" s="3" t="s">
        <v>621</v>
      </c>
      <c r="P209" s="3">
        <v>325</v>
      </c>
      <c r="Q209" s="3">
        <v>86</v>
      </c>
      <c r="R209" s="3">
        <v>31.1</v>
      </c>
      <c r="S209" s="3">
        <v>39.6</v>
      </c>
      <c r="T209" s="3" t="s">
        <v>621</v>
      </c>
      <c r="U209" s="3" t="s">
        <v>621</v>
      </c>
      <c r="V209" s="3" t="s">
        <v>621</v>
      </c>
      <c r="W209" s="3" t="s">
        <v>621</v>
      </c>
      <c r="X209" s="3" t="s">
        <v>621</v>
      </c>
      <c r="Y209" s="3" t="s">
        <v>621</v>
      </c>
      <c r="Z209" s="3" t="s">
        <v>621</v>
      </c>
      <c r="AA209" s="3" t="s">
        <v>621</v>
      </c>
      <c r="AB209" s="3" t="s">
        <v>621</v>
      </c>
      <c r="AC209" s="3" t="s">
        <v>621</v>
      </c>
      <c r="AD209" s="3" t="s">
        <v>621</v>
      </c>
      <c r="AE209" s="3" t="s">
        <v>621</v>
      </c>
      <c r="AF209" s="3" t="s">
        <v>621</v>
      </c>
      <c r="AG209" s="3">
        <v>99.2</v>
      </c>
      <c r="AJ209" s="20">
        <f t="shared" si="19"/>
        <v>580.90000000000009</v>
      </c>
      <c r="AL209" s="20">
        <f t="shared" si="15"/>
        <v>281.60000000000002</v>
      </c>
      <c r="AM209" s="20">
        <f t="shared" si="16"/>
        <v>130.1</v>
      </c>
      <c r="AN209" s="21">
        <f t="shared" si="17"/>
        <v>0.70872783611637113</v>
      </c>
      <c r="AQ209" s="3">
        <f t="shared" si="18"/>
        <v>481.7000000000001</v>
      </c>
    </row>
    <row r="210" spans="1:43"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W210" s="3" t="s">
        <v>622</v>
      </c>
      <c r="X210" s="3" t="s">
        <v>622</v>
      </c>
      <c r="Y210" s="3" t="s">
        <v>622</v>
      </c>
      <c r="Z210" s="3" t="s">
        <v>622</v>
      </c>
      <c r="AA210" s="3" t="s">
        <v>622</v>
      </c>
      <c r="AB210" s="3" t="s">
        <v>622</v>
      </c>
      <c r="AC210" s="3" t="s">
        <v>622</v>
      </c>
      <c r="AD210" s="3" t="s">
        <v>622</v>
      </c>
      <c r="AE210" s="3" t="s">
        <v>622</v>
      </c>
      <c r="AF210" s="3" t="s">
        <v>622</v>
      </c>
      <c r="AG210" s="3" t="s">
        <v>622</v>
      </c>
      <c r="AJ210" s="20">
        <f t="shared" si="19"/>
        <v>0</v>
      </c>
      <c r="AL210" s="20">
        <f t="shared" si="15"/>
        <v>0</v>
      </c>
      <c r="AM210" s="20" t="str">
        <f t="shared" si="16"/>
        <v/>
      </c>
      <c r="AN210" s="21" t="str">
        <f t="shared" si="17"/>
        <v/>
      </c>
      <c r="AQ210" s="3">
        <f t="shared" si="18"/>
        <v>0</v>
      </c>
    </row>
    <row r="211" spans="1:43" ht="15" customHeight="1" x14ac:dyDescent="0.25">
      <c r="A211" s="3" t="s">
        <v>258</v>
      </c>
      <c r="B211" s="3" t="s">
        <v>259</v>
      </c>
      <c r="C211" s="3">
        <v>2013</v>
      </c>
      <c r="D211" s="3" t="s">
        <v>621</v>
      </c>
      <c r="E211" s="3" t="s">
        <v>621</v>
      </c>
      <c r="F211" s="3" t="s">
        <v>621</v>
      </c>
      <c r="G211" s="3" t="s">
        <v>621</v>
      </c>
      <c r="H211" s="3" t="s">
        <v>621</v>
      </c>
      <c r="I211" s="3" t="s">
        <v>621</v>
      </c>
      <c r="J211" s="3" t="s">
        <v>621</v>
      </c>
      <c r="K211" s="3" t="s">
        <v>621</v>
      </c>
      <c r="L211" s="3" t="s">
        <v>621</v>
      </c>
      <c r="M211" s="3" t="s">
        <v>621</v>
      </c>
      <c r="N211" s="3" t="s">
        <v>621</v>
      </c>
      <c r="O211" s="3" t="s">
        <v>621</v>
      </c>
      <c r="P211" s="3" t="s">
        <v>621</v>
      </c>
      <c r="Q211" s="3" t="s">
        <v>621</v>
      </c>
      <c r="R211" s="3" t="s">
        <v>621</v>
      </c>
      <c r="S211" s="3" t="s">
        <v>621</v>
      </c>
      <c r="T211" s="3" t="s">
        <v>621</v>
      </c>
      <c r="U211" s="3" t="s">
        <v>621</v>
      </c>
      <c r="V211" s="3" t="s">
        <v>621</v>
      </c>
      <c r="W211" s="3" t="s">
        <v>621</v>
      </c>
      <c r="X211" s="3" t="s">
        <v>621</v>
      </c>
      <c r="Y211" s="3" t="s">
        <v>621</v>
      </c>
      <c r="Z211" s="3" t="s">
        <v>621</v>
      </c>
      <c r="AA211" s="3" t="s">
        <v>621</v>
      </c>
      <c r="AB211" s="3" t="s">
        <v>621</v>
      </c>
      <c r="AC211" s="3" t="s">
        <v>621</v>
      </c>
      <c r="AD211" s="3" t="s">
        <v>621</v>
      </c>
      <c r="AE211" s="3" t="s">
        <v>621</v>
      </c>
      <c r="AF211" s="3" t="s">
        <v>621</v>
      </c>
      <c r="AG211" s="3" t="s">
        <v>621</v>
      </c>
      <c r="AJ211" s="20">
        <f t="shared" si="19"/>
        <v>0</v>
      </c>
      <c r="AL211" s="20">
        <f t="shared" si="15"/>
        <v>0</v>
      </c>
      <c r="AM211" s="20" t="str">
        <f t="shared" si="16"/>
        <v/>
      </c>
      <c r="AN211" s="21" t="str">
        <f t="shared" si="17"/>
        <v/>
      </c>
      <c r="AQ211" s="3">
        <f t="shared" si="18"/>
        <v>0</v>
      </c>
    </row>
    <row r="212" spans="1:43" ht="15" customHeight="1" x14ac:dyDescent="0.25">
      <c r="A212" s="3" t="s">
        <v>260</v>
      </c>
      <c r="B212" s="3" t="s">
        <v>261</v>
      </c>
      <c r="C212" s="3">
        <v>2013</v>
      </c>
      <c r="D212" s="3">
        <v>429.214</v>
      </c>
      <c r="E212" s="3">
        <v>73.414000000000001</v>
      </c>
      <c r="F212" s="3" t="s">
        <v>621</v>
      </c>
      <c r="G212" s="3" t="s">
        <v>621</v>
      </c>
      <c r="H212" s="3" t="s">
        <v>621</v>
      </c>
      <c r="I212" s="3">
        <v>591.79600000000005</v>
      </c>
      <c r="J212" s="3" t="s">
        <v>621</v>
      </c>
      <c r="K212" s="3">
        <v>2.15</v>
      </c>
      <c r="L212" s="3" t="s">
        <v>621</v>
      </c>
      <c r="M212" s="3">
        <v>16.010999999999999</v>
      </c>
      <c r="N212" s="3" t="s">
        <v>621</v>
      </c>
      <c r="O212" s="3" t="s">
        <v>621</v>
      </c>
      <c r="P212" s="3" t="s">
        <v>621</v>
      </c>
      <c r="Q212" s="3" t="s">
        <v>621</v>
      </c>
      <c r="R212" s="3" t="s">
        <v>621</v>
      </c>
      <c r="S212" s="3" t="s">
        <v>621</v>
      </c>
      <c r="T212" s="3" t="s">
        <v>621</v>
      </c>
      <c r="U212" s="3">
        <v>465.69400000000002</v>
      </c>
      <c r="V212" s="3" t="s">
        <v>14</v>
      </c>
      <c r="W212" s="3" t="s">
        <v>621</v>
      </c>
      <c r="X212" s="3" t="s">
        <v>621</v>
      </c>
      <c r="Y212" s="3" t="s">
        <v>621</v>
      </c>
      <c r="Z212" s="3" t="s">
        <v>621</v>
      </c>
      <c r="AA212" s="3" t="s">
        <v>621</v>
      </c>
      <c r="AB212" s="3" t="s">
        <v>621</v>
      </c>
      <c r="AC212" s="3" t="s">
        <v>621</v>
      </c>
      <c r="AD212" s="3" t="s">
        <v>621</v>
      </c>
      <c r="AE212" s="3" t="s">
        <v>621</v>
      </c>
      <c r="AF212" s="3" t="s">
        <v>621</v>
      </c>
      <c r="AG212" s="3">
        <v>107.941</v>
      </c>
      <c r="AJ212" s="20">
        <f t="shared" si="19"/>
        <v>591.79600000000005</v>
      </c>
      <c r="AL212" s="20">
        <f t="shared" si="15"/>
        <v>429.214</v>
      </c>
      <c r="AM212" s="20">
        <f t="shared" si="16"/>
        <v>73.414000000000001</v>
      </c>
      <c r="AN212" s="21">
        <f t="shared" si="17"/>
        <v>0.84932645708994303</v>
      </c>
      <c r="AQ212" s="3">
        <f t="shared" si="18"/>
        <v>483.85500000000002</v>
      </c>
    </row>
    <row r="213" spans="1:43"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W213" s="3" t="s">
        <v>622</v>
      </c>
      <c r="X213" s="3" t="s">
        <v>622</v>
      </c>
      <c r="Y213" s="3" t="s">
        <v>622</v>
      </c>
      <c r="Z213" s="3" t="s">
        <v>622</v>
      </c>
      <c r="AA213" s="3" t="s">
        <v>622</v>
      </c>
      <c r="AB213" s="3" t="s">
        <v>622</v>
      </c>
      <c r="AC213" s="3" t="s">
        <v>622</v>
      </c>
      <c r="AD213" s="3" t="s">
        <v>622</v>
      </c>
      <c r="AE213" s="3" t="s">
        <v>622</v>
      </c>
      <c r="AF213" s="3" t="s">
        <v>622</v>
      </c>
      <c r="AG213" s="3" t="s">
        <v>622</v>
      </c>
      <c r="AJ213" s="20">
        <f t="shared" si="19"/>
        <v>0</v>
      </c>
      <c r="AL213" s="20">
        <f t="shared" si="15"/>
        <v>0</v>
      </c>
      <c r="AM213" s="20" t="str">
        <f t="shared" si="16"/>
        <v/>
      </c>
      <c r="AN213" s="21" t="str">
        <f t="shared" si="17"/>
        <v/>
      </c>
      <c r="AQ213" s="3">
        <f t="shared" si="18"/>
        <v>0</v>
      </c>
    </row>
    <row r="214" spans="1:43"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W214" s="3" t="s">
        <v>622</v>
      </c>
      <c r="X214" s="3" t="s">
        <v>622</v>
      </c>
      <c r="Y214" s="3" t="s">
        <v>622</v>
      </c>
      <c r="Z214" s="3" t="s">
        <v>622</v>
      </c>
      <c r="AA214" s="3" t="s">
        <v>622</v>
      </c>
      <c r="AB214" s="3" t="s">
        <v>622</v>
      </c>
      <c r="AC214" s="3" t="s">
        <v>622</v>
      </c>
      <c r="AD214" s="3" t="s">
        <v>622</v>
      </c>
      <c r="AE214" s="3" t="s">
        <v>622</v>
      </c>
      <c r="AF214" s="3" t="s">
        <v>622</v>
      </c>
      <c r="AG214" s="3" t="s">
        <v>622</v>
      </c>
      <c r="AJ214" s="20">
        <f t="shared" si="19"/>
        <v>0</v>
      </c>
      <c r="AL214" s="20">
        <f t="shared" si="15"/>
        <v>0</v>
      </c>
      <c r="AM214" s="20" t="str">
        <f t="shared" si="16"/>
        <v/>
      </c>
      <c r="AN214" s="21" t="str">
        <f t="shared" si="17"/>
        <v/>
      </c>
      <c r="AQ214" s="3">
        <f t="shared" si="18"/>
        <v>0</v>
      </c>
    </row>
    <row r="215" spans="1:43" ht="15" customHeight="1" x14ac:dyDescent="0.25">
      <c r="A215" s="3" t="s">
        <v>265</v>
      </c>
      <c r="B215" s="3" t="s">
        <v>266</v>
      </c>
      <c r="C215" s="3">
        <v>2013</v>
      </c>
      <c r="D215" s="3" t="s">
        <v>621</v>
      </c>
      <c r="E215" s="3" t="s">
        <v>621</v>
      </c>
      <c r="F215" s="3" t="s">
        <v>621</v>
      </c>
      <c r="G215" s="3" t="s">
        <v>621</v>
      </c>
      <c r="H215" s="3" t="s">
        <v>621</v>
      </c>
      <c r="I215" s="3" t="s">
        <v>621</v>
      </c>
      <c r="J215" s="3" t="s">
        <v>621</v>
      </c>
      <c r="K215" s="3" t="s">
        <v>621</v>
      </c>
      <c r="L215" s="3" t="s">
        <v>621</v>
      </c>
      <c r="M215" s="3" t="s">
        <v>621</v>
      </c>
      <c r="N215" s="3" t="s">
        <v>621</v>
      </c>
      <c r="O215" s="3" t="s">
        <v>621</v>
      </c>
      <c r="P215" s="3" t="s">
        <v>621</v>
      </c>
      <c r="Q215" s="3" t="s">
        <v>621</v>
      </c>
      <c r="R215" s="3" t="s">
        <v>621</v>
      </c>
      <c r="S215" s="3" t="s">
        <v>621</v>
      </c>
      <c r="T215" s="3" t="s">
        <v>621</v>
      </c>
      <c r="U215" s="3" t="s">
        <v>621</v>
      </c>
      <c r="V215" s="3" t="s">
        <v>621</v>
      </c>
      <c r="W215" s="3" t="s">
        <v>621</v>
      </c>
      <c r="X215" s="3" t="s">
        <v>621</v>
      </c>
      <c r="Y215" s="3" t="s">
        <v>621</v>
      </c>
      <c r="Z215" s="3" t="s">
        <v>621</v>
      </c>
      <c r="AA215" s="3" t="s">
        <v>621</v>
      </c>
      <c r="AB215" s="3" t="s">
        <v>621</v>
      </c>
      <c r="AC215" s="3" t="s">
        <v>621</v>
      </c>
      <c r="AD215" s="3" t="s">
        <v>621</v>
      </c>
      <c r="AE215" s="3" t="s">
        <v>621</v>
      </c>
      <c r="AF215" s="3" t="s">
        <v>621</v>
      </c>
      <c r="AG215" s="3" t="s">
        <v>621</v>
      </c>
      <c r="AJ215" s="20">
        <f t="shared" si="19"/>
        <v>0</v>
      </c>
      <c r="AL215" s="20">
        <f t="shared" si="15"/>
        <v>0</v>
      </c>
      <c r="AM215" s="20" t="str">
        <f t="shared" si="16"/>
        <v/>
      </c>
      <c r="AN215" s="21" t="str">
        <f t="shared" si="17"/>
        <v/>
      </c>
      <c r="AQ215" s="3">
        <f t="shared" si="18"/>
        <v>0</v>
      </c>
    </row>
    <row r="216" spans="1:43" ht="15" customHeight="1" x14ac:dyDescent="0.25">
      <c r="A216" s="3" t="s">
        <v>267</v>
      </c>
      <c r="B216" s="3" t="s">
        <v>268</v>
      </c>
      <c r="C216" s="3">
        <v>2013</v>
      </c>
      <c r="D216" s="3">
        <v>196.934</v>
      </c>
      <c r="E216" s="3">
        <v>75.05</v>
      </c>
      <c r="F216" s="3" t="s">
        <v>621</v>
      </c>
      <c r="G216" s="3" t="s">
        <v>621</v>
      </c>
      <c r="H216" s="3" t="s">
        <v>621</v>
      </c>
      <c r="I216" s="3">
        <v>308.28300000000002</v>
      </c>
      <c r="J216" s="3" t="s">
        <v>621</v>
      </c>
      <c r="K216" s="3" t="s">
        <v>621</v>
      </c>
      <c r="L216" s="3" t="s">
        <v>621</v>
      </c>
      <c r="M216" s="3" t="s">
        <v>621</v>
      </c>
      <c r="N216" s="3">
        <v>183.05199999999999</v>
      </c>
      <c r="O216" s="3" t="s">
        <v>621</v>
      </c>
      <c r="P216" s="3" t="s">
        <v>621</v>
      </c>
      <c r="Q216" s="3" t="s">
        <v>621</v>
      </c>
      <c r="R216" s="3" t="s">
        <v>621</v>
      </c>
      <c r="S216" s="3" t="s">
        <v>621</v>
      </c>
      <c r="T216" s="3" t="s">
        <v>621</v>
      </c>
      <c r="U216" s="3">
        <v>8.7159999999999993</v>
      </c>
      <c r="V216" s="3" t="s">
        <v>621</v>
      </c>
      <c r="W216" s="3" t="s">
        <v>621</v>
      </c>
      <c r="X216" s="3" t="s">
        <v>621</v>
      </c>
      <c r="Y216" s="3" t="s">
        <v>621</v>
      </c>
      <c r="Z216" s="3">
        <v>115.88</v>
      </c>
      <c r="AA216" s="3" t="s">
        <v>621</v>
      </c>
      <c r="AB216" s="3" t="s">
        <v>621</v>
      </c>
      <c r="AC216" s="3" t="s">
        <v>621</v>
      </c>
      <c r="AD216" s="3">
        <v>0</v>
      </c>
      <c r="AE216" s="3" t="s">
        <v>621</v>
      </c>
      <c r="AF216" s="3" t="s">
        <v>621</v>
      </c>
      <c r="AG216" s="3">
        <v>0.63500000000000001</v>
      </c>
      <c r="AJ216" s="20">
        <f t="shared" si="19"/>
        <v>308.28300000000002</v>
      </c>
      <c r="AL216" s="20">
        <f t="shared" si="15"/>
        <v>196.934</v>
      </c>
      <c r="AM216" s="20">
        <f t="shared" si="16"/>
        <v>75.05</v>
      </c>
      <c r="AN216" s="21">
        <f t="shared" si="17"/>
        <v>0.88225429232231412</v>
      </c>
      <c r="AQ216" s="3">
        <f t="shared" si="18"/>
        <v>307.64800000000002</v>
      </c>
    </row>
    <row r="217" spans="1:43" ht="15" customHeight="1" x14ac:dyDescent="0.25">
      <c r="A217" s="3" t="s">
        <v>267</v>
      </c>
      <c r="B217" s="3" t="s">
        <v>269</v>
      </c>
      <c r="C217" s="3">
        <v>2013</v>
      </c>
      <c r="D217" s="3" t="s">
        <v>621</v>
      </c>
      <c r="E217" s="3" t="s">
        <v>621</v>
      </c>
      <c r="F217" s="3" t="s">
        <v>621</v>
      </c>
      <c r="G217" s="3" t="s">
        <v>621</v>
      </c>
      <c r="H217" s="3" t="s">
        <v>621</v>
      </c>
      <c r="I217" s="3" t="s">
        <v>621</v>
      </c>
      <c r="J217" s="3" t="s">
        <v>621</v>
      </c>
      <c r="K217" s="3" t="s">
        <v>621</v>
      </c>
      <c r="L217" s="3" t="s">
        <v>621</v>
      </c>
      <c r="M217" s="3" t="s">
        <v>621</v>
      </c>
      <c r="N217" s="3" t="s">
        <v>621</v>
      </c>
      <c r="O217" s="3" t="s">
        <v>621</v>
      </c>
      <c r="P217" s="3" t="s">
        <v>621</v>
      </c>
      <c r="Q217" s="3" t="s">
        <v>621</v>
      </c>
      <c r="R217" s="3" t="s">
        <v>621</v>
      </c>
      <c r="S217" s="3" t="s">
        <v>621</v>
      </c>
      <c r="T217" s="3" t="s">
        <v>621</v>
      </c>
      <c r="U217" s="3" t="s">
        <v>621</v>
      </c>
      <c r="V217" s="3" t="s">
        <v>621</v>
      </c>
      <c r="W217" s="3" t="s">
        <v>621</v>
      </c>
      <c r="X217" s="3" t="s">
        <v>621</v>
      </c>
      <c r="Y217" s="3" t="s">
        <v>621</v>
      </c>
      <c r="Z217" s="3" t="s">
        <v>621</v>
      </c>
      <c r="AA217" s="3" t="s">
        <v>621</v>
      </c>
      <c r="AB217" s="3" t="s">
        <v>621</v>
      </c>
      <c r="AC217" s="3" t="s">
        <v>621</v>
      </c>
      <c r="AD217" s="3" t="s">
        <v>621</v>
      </c>
      <c r="AE217" s="3" t="s">
        <v>621</v>
      </c>
      <c r="AF217" s="3" t="s">
        <v>621</v>
      </c>
      <c r="AG217" s="3" t="s">
        <v>621</v>
      </c>
      <c r="AJ217" s="20">
        <f t="shared" si="19"/>
        <v>0</v>
      </c>
      <c r="AL217" s="20">
        <f t="shared" si="15"/>
        <v>0</v>
      </c>
      <c r="AM217" s="20" t="str">
        <f t="shared" si="16"/>
        <v/>
      </c>
      <c r="AN217" s="21" t="str">
        <f t="shared" si="17"/>
        <v/>
      </c>
      <c r="AQ217" s="3">
        <f t="shared" si="18"/>
        <v>0</v>
      </c>
    </row>
    <row r="218" spans="1:43" ht="15" customHeight="1" x14ac:dyDescent="0.25">
      <c r="A218" s="3" t="s">
        <v>270</v>
      </c>
      <c r="B218" s="3" t="s">
        <v>271</v>
      </c>
      <c r="C218" s="3">
        <v>2013</v>
      </c>
      <c r="D218" s="3" t="s">
        <v>621</v>
      </c>
      <c r="E218" s="3" t="s">
        <v>621</v>
      </c>
      <c r="F218" s="3" t="s">
        <v>621</v>
      </c>
      <c r="G218" s="3" t="s">
        <v>621</v>
      </c>
      <c r="H218" s="3" t="s">
        <v>621</v>
      </c>
      <c r="I218" s="3" t="s">
        <v>621</v>
      </c>
      <c r="J218" s="3" t="s">
        <v>621</v>
      </c>
      <c r="K218" s="3" t="s">
        <v>621</v>
      </c>
      <c r="L218" s="3" t="s">
        <v>621</v>
      </c>
      <c r="M218" s="3" t="s">
        <v>621</v>
      </c>
      <c r="N218" s="3" t="s">
        <v>621</v>
      </c>
      <c r="O218" s="3" t="s">
        <v>621</v>
      </c>
      <c r="P218" s="3" t="s">
        <v>621</v>
      </c>
      <c r="Q218" s="3" t="s">
        <v>621</v>
      </c>
      <c r="R218" s="3" t="s">
        <v>621</v>
      </c>
      <c r="S218" s="3" t="s">
        <v>621</v>
      </c>
      <c r="T218" s="3" t="s">
        <v>621</v>
      </c>
      <c r="U218" s="3" t="s">
        <v>621</v>
      </c>
      <c r="V218" s="3" t="s">
        <v>621</v>
      </c>
      <c r="W218" s="3" t="s">
        <v>621</v>
      </c>
      <c r="X218" s="3" t="s">
        <v>621</v>
      </c>
      <c r="Y218" s="3" t="s">
        <v>621</v>
      </c>
      <c r="Z218" s="3" t="s">
        <v>621</v>
      </c>
      <c r="AA218" s="3" t="s">
        <v>621</v>
      </c>
      <c r="AB218" s="3" t="s">
        <v>621</v>
      </c>
      <c r="AC218" s="3" t="s">
        <v>621</v>
      </c>
      <c r="AD218" s="3" t="s">
        <v>621</v>
      </c>
      <c r="AE218" s="3" t="s">
        <v>621</v>
      </c>
      <c r="AF218" s="3" t="s">
        <v>621</v>
      </c>
      <c r="AG218" s="3" t="s">
        <v>621</v>
      </c>
      <c r="AJ218" s="20">
        <f t="shared" si="19"/>
        <v>0</v>
      </c>
      <c r="AL218" s="20">
        <f t="shared" si="15"/>
        <v>0</v>
      </c>
      <c r="AM218" s="20" t="str">
        <f t="shared" si="16"/>
        <v/>
      </c>
      <c r="AN218" s="21" t="str">
        <f t="shared" si="17"/>
        <v/>
      </c>
      <c r="AQ218" s="3">
        <f t="shared" si="18"/>
        <v>0</v>
      </c>
    </row>
    <row r="219" spans="1:43" ht="15" customHeight="1" x14ac:dyDescent="0.25">
      <c r="A219" s="3" t="s">
        <v>272</v>
      </c>
      <c r="B219" s="3" t="s">
        <v>273</v>
      </c>
      <c r="C219" s="3">
        <v>2013</v>
      </c>
      <c r="D219" s="3" t="s">
        <v>621</v>
      </c>
      <c r="E219" s="3" t="s">
        <v>621</v>
      </c>
      <c r="F219" s="3" t="s">
        <v>621</v>
      </c>
      <c r="G219" s="3" t="s">
        <v>621</v>
      </c>
      <c r="H219" s="3" t="s">
        <v>621</v>
      </c>
      <c r="I219" s="3" t="s">
        <v>621</v>
      </c>
      <c r="J219" s="3" t="s">
        <v>621</v>
      </c>
      <c r="K219" s="3" t="s">
        <v>621</v>
      </c>
      <c r="L219" s="3" t="s">
        <v>621</v>
      </c>
      <c r="M219" s="3" t="s">
        <v>621</v>
      </c>
      <c r="N219" s="3" t="s">
        <v>621</v>
      </c>
      <c r="O219" s="3" t="s">
        <v>621</v>
      </c>
      <c r="P219" s="3" t="s">
        <v>621</v>
      </c>
      <c r="Q219" s="3" t="s">
        <v>621</v>
      </c>
      <c r="R219" s="3" t="s">
        <v>621</v>
      </c>
      <c r="S219" s="3" t="s">
        <v>621</v>
      </c>
      <c r="T219" s="3" t="s">
        <v>621</v>
      </c>
      <c r="U219" s="3" t="s">
        <v>621</v>
      </c>
      <c r="V219" s="3" t="s">
        <v>621</v>
      </c>
      <c r="W219" s="3" t="s">
        <v>621</v>
      </c>
      <c r="X219" s="3" t="s">
        <v>621</v>
      </c>
      <c r="Y219" s="3" t="s">
        <v>621</v>
      </c>
      <c r="Z219" s="3" t="s">
        <v>621</v>
      </c>
      <c r="AA219" s="3" t="s">
        <v>621</v>
      </c>
      <c r="AB219" s="3" t="s">
        <v>621</v>
      </c>
      <c r="AC219" s="3" t="s">
        <v>621</v>
      </c>
      <c r="AD219" s="3" t="s">
        <v>621</v>
      </c>
      <c r="AE219" s="3" t="s">
        <v>621</v>
      </c>
      <c r="AF219" s="3" t="s">
        <v>621</v>
      </c>
      <c r="AG219" s="3" t="s">
        <v>621</v>
      </c>
      <c r="AJ219" s="20">
        <f t="shared" si="19"/>
        <v>0</v>
      </c>
      <c r="AL219" s="20">
        <f t="shared" si="15"/>
        <v>0</v>
      </c>
      <c r="AM219" s="20" t="str">
        <f t="shared" si="16"/>
        <v/>
      </c>
      <c r="AN219" s="21" t="str">
        <f t="shared" si="17"/>
        <v/>
      </c>
      <c r="AQ219" s="3">
        <f t="shared" si="18"/>
        <v>0</v>
      </c>
    </row>
    <row r="220" spans="1:43" ht="15" customHeight="1" x14ac:dyDescent="0.25">
      <c r="A220" s="3" t="s">
        <v>272</v>
      </c>
      <c r="B220" s="3" t="s">
        <v>274</v>
      </c>
      <c r="C220" s="3">
        <v>2013</v>
      </c>
      <c r="D220" s="3" t="s">
        <v>621</v>
      </c>
      <c r="E220" s="3" t="s">
        <v>621</v>
      </c>
      <c r="F220" s="3" t="s">
        <v>621</v>
      </c>
      <c r="G220" s="3" t="s">
        <v>621</v>
      </c>
      <c r="H220" s="3" t="s">
        <v>621</v>
      </c>
      <c r="I220" s="3" t="s">
        <v>621</v>
      </c>
      <c r="J220" s="3" t="s">
        <v>621</v>
      </c>
      <c r="K220" s="3" t="s">
        <v>621</v>
      </c>
      <c r="L220" s="3" t="s">
        <v>621</v>
      </c>
      <c r="M220" s="3" t="s">
        <v>621</v>
      </c>
      <c r="N220" s="3" t="s">
        <v>621</v>
      </c>
      <c r="O220" s="3" t="s">
        <v>621</v>
      </c>
      <c r="P220" s="3" t="s">
        <v>621</v>
      </c>
      <c r="Q220" s="3" t="s">
        <v>621</v>
      </c>
      <c r="R220" s="3" t="s">
        <v>621</v>
      </c>
      <c r="S220" s="3" t="s">
        <v>621</v>
      </c>
      <c r="T220" s="3" t="s">
        <v>621</v>
      </c>
      <c r="U220" s="3" t="s">
        <v>621</v>
      </c>
      <c r="V220" s="3" t="s">
        <v>621</v>
      </c>
      <c r="W220" s="3" t="s">
        <v>621</v>
      </c>
      <c r="X220" s="3" t="s">
        <v>621</v>
      </c>
      <c r="Y220" s="3" t="s">
        <v>621</v>
      </c>
      <c r="Z220" s="3" t="s">
        <v>621</v>
      </c>
      <c r="AA220" s="3" t="s">
        <v>621</v>
      </c>
      <c r="AB220" s="3" t="s">
        <v>621</v>
      </c>
      <c r="AC220" s="3" t="s">
        <v>621</v>
      </c>
      <c r="AD220" s="3" t="s">
        <v>621</v>
      </c>
      <c r="AE220" s="3" t="s">
        <v>621</v>
      </c>
      <c r="AF220" s="3" t="s">
        <v>621</v>
      </c>
      <c r="AG220" s="3" t="s">
        <v>621</v>
      </c>
      <c r="AJ220" s="20">
        <f t="shared" si="19"/>
        <v>0</v>
      </c>
      <c r="AL220" s="20">
        <f t="shared" si="15"/>
        <v>0</v>
      </c>
      <c r="AM220" s="20" t="str">
        <f t="shared" si="16"/>
        <v/>
      </c>
      <c r="AN220" s="21" t="str">
        <f t="shared" si="17"/>
        <v/>
      </c>
      <c r="AQ220" s="3">
        <f t="shared" si="18"/>
        <v>0</v>
      </c>
    </row>
    <row r="221" spans="1:43" ht="15" customHeight="1" x14ac:dyDescent="0.25">
      <c r="A221" s="3" t="s">
        <v>272</v>
      </c>
      <c r="B221" s="3" t="s">
        <v>275</v>
      </c>
      <c r="C221" s="3">
        <v>2013</v>
      </c>
      <c r="D221" s="3" t="s">
        <v>621</v>
      </c>
      <c r="E221" s="3" t="s">
        <v>621</v>
      </c>
      <c r="F221" s="3" t="s">
        <v>621</v>
      </c>
      <c r="G221" s="3" t="s">
        <v>621</v>
      </c>
      <c r="H221" s="3" t="s">
        <v>621</v>
      </c>
      <c r="I221" s="3" t="s">
        <v>621</v>
      </c>
      <c r="J221" s="3" t="s">
        <v>621</v>
      </c>
      <c r="K221" s="3" t="s">
        <v>621</v>
      </c>
      <c r="L221" s="3" t="s">
        <v>621</v>
      </c>
      <c r="M221" s="3" t="s">
        <v>621</v>
      </c>
      <c r="N221" s="3" t="s">
        <v>621</v>
      </c>
      <c r="O221" s="3" t="s">
        <v>621</v>
      </c>
      <c r="P221" s="3" t="s">
        <v>621</v>
      </c>
      <c r="Q221" s="3" t="s">
        <v>621</v>
      </c>
      <c r="R221" s="3" t="s">
        <v>621</v>
      </c>
      <c r="S221" s="3" t="s">
        <v>621</v>
      </c>
      <c r="T221" s="3" t="s">
        <v>621</v>
      </c>
      <c r="U221" s="3" t="s">
        <v>621</v>
      </c>
      <c r="V221" s="3" t="s">
        <v>621</v>
      </c>
      <c r="W221" s="3" t="s">
        <v>621</v>
      </c>
      <c r="X221" s="3" t="s">
        <v>621</v>
      </c>
      <c r="Y221" s="3" t="s">
        <v>621</v>
      </c>
      <c r="Z221" s="3" t="s">
        <v>621</v>
      </c>
      <c r="AA221" s="3" t="s">
        <v>621</v>
      </c>
      <c r="AB221" s="3" t="s">
        <v>621</v>
      </c>
      <c r="AC221" s="3" t="s">
        <v>621</v>
      </c>
      <c r="AD221" s="3" t="s">
        <v>621</v>
      </c>
      <c r="AE221" s="3" t="s">
        <v>621</v>
      </c>
      <c r="AF221" s="3" t="s">
        <v>621</v>
      </c>
      <c r="AG221" s="3" t="s">
        <v>621</v>
      </c>
      <c r="AJ221" s="20">
        <f t="shared" si="19"/>
        <v>0</v>
      </c>
      <c r="AL221" s="20">
        <f t="shared" si="15"/>
        <v>0</v>
      </c>
      <c r="AM221" s="20" t="str">
        <f t="shared" si="16"/>
        <v/>
      </c>
      <c r="AN221" s="21" t="str">
        <f t="shared" si="17"/>
        <v/>
      </c>
      <c r="AQ221" s="3">
        <f t="shared" si="18"/>
        <v>0</v>
      </c>
    </row>
    <row r="222" spans="1:43" ht="15" customHeight="1" x14ac:dyDescent="0.25">
      <c r="A222" s="3" t="s">
        <v>272</v>
      </c>
      <c r="B222" s="3" t="s">
        <v>276</v>
      </c>
      <c r="C222" s="3">
        <v>2013</v>
      </c>
      <c r="D222" s="3">
        <v>72.599999999999994</v>
      </c>
      <c r="E222" s="3">
        <v>5.7</v>
      </c>
      <c r="F222" s="3" t="s">
        <v>621</v>
      </c>
      <c r="G222" s="3" t="s">
        <v>621</v>
      </c>
      <c r="H222" s="3" t="s">
        <v>621</v>
      </c>
      <c r="I222" s="3">
        <v>99.6</v>
      </c>
      <c r="J222" s="3" t="s">
        <v>621</v>
      </c>
      <c r="K222" s="3" t="s">
        <v>621</v>
      </c>
      <c r="L222" s="3" t="s">
        <v>621</v>
      </c>
      <c r="M222" s="3" t="s">
        <v>621</v>
      </c>
      <c r="N222" s="3" t="s">
        <v>621</v>
      </c>
      <c r="O222" s="3" t="s">
        <v>621</v>
      </c>
      <c r="P222" s="3">
        <v>49.8</v>
      </c>
      <c r="Q222" s="3">
        <v>29.9</v>
      </c>
      <c r="R222" s="3">
        <v>19.899999999999999</v>
      </c>
      <c r="S222" s="3" t="s">
        <v>621</v>
      </c>
      <c r="T222" s="3" t="s">
        <v>621</v>
      </c>
      <c r="U222" s="3" t="s">
        <v>621</v>
      </c>
      <c r="V222" s="3" t="s">
        <v>14</v>
      </c>
      <c r="W222" s="3" t="s">
        <v>621</v>
      </c>
      <c r="X222" s="3" t="s">
        <v>621</v>
      </c>
      <c r="Y222" s="3" t="s">
        <v>621</v>
      </c>
      <c r="Z222" s="3" t="s">
        <v>621</v>
      </c>
      <c r="AA222" s="3" t="s">
        <v>621</v>
      </c>
      <c r="AB222" s="3" t="s">
        <v>621</v>
      </c>
      <c r="AC222" s="3" t="s">
        <v>621</v>
      </c>
      <c r="AD222" s="3" t="s">
        <v>621</v>
      </c>
      <c r="AE222" s="3" t="s">
        <v>621</v>
      </c>
      <c r="AF222" s="3" t="s">
        <v>621</v>
      </c>
      <c r="AG222" s="3" t="s">
        <v>621</v>
      </c>
      <c r="AJ222" s="20">
        <f t="shared" si="19"/>
        <v>99.6</v>
      </c>
      <c r="AL222" s="20">
        <f t="shared" si="15"/>
        <v>72.599999999999994</v>
      </c>
      <c r="AM222" s="20">
        <f t="shared" si="16"/>
        <v>5.7</v>
      </c>
      <c r="AN222" s="21">
        <f t="shared" si="17"/>
        <v>0.78614457831325302</v>
      </c>
      <c r="AQ222" s="3">
        <f t="shared" si="18"/>
        <v>99.6</v>
      </c>
    </row>
    <row r="223" spans="1:43" ht="15" customHeight="1" x14ac:dyDescent="0.25">
      <c r="A223" s="3" t="s">
        <v>277</v>
      </c>
      <c r="B223" s="3" t="s">
        <v>278</v>
      </c>
      <c r="C223" s="3">
        <v>2013</v>
      </c>
      <c r="D223" s="3" t="s">
        <v>621</v>
      </c>
      <c r="E223" s="3" t="s">
        <v>621</v>
      </c>
      <c r="F223" s="3" t="s">
        <v>621</v>
      </c>
      <c r="G223" s="3" t="s">
        <v>621</v>
      </c>
      <c r="H223" s="3" t="s">
        <v>621</v>
      </c>
      <c r="I223" s="3" t="s">
        <v>621</v>
      </c>
      <c r="J223" s="3" t="s">
        <v>621</v>
      </c>
      <c r="K223" s="3" t="s">
        <v>621</v>
      </c>
      <c r="L223" s="3" t="s">
        <v>621</v>
      </c>
      <c r="M223" s="3" t="s">
        <v>621</v>
      </c>
      <c r="N223" s="3" t="s">
        <v>621</v>
      </c>
      <c r="O223" s="3" t="s">
        <v>621</v>
      </c>
      <c r="P223" s="3" t="s">
        <v>621</v>
      </c>
      <c r="Q223" s="3" t="s">
        <v>621</v>
      </c>
      <c r="R223" s="3" t="s">
        <v>621</v>
      </c>
      <c r="S223" s="3" t="s">
        <v>621</v>
      </c>
      <c r="T223" s="3" t="s">
        <v>621</v>
      </c>
      <c r="U223" s="3" t="s">
        <v>621</v>
      </c>
      <c r="V223" s="3" t="s">
        <v>621</v>
      </c>
      <c r="W223" s="3" t="s">
        <v>621</v>
      </c>
      <c r="X223" s="3" t="s">
        <v>621</v>
      </c>
      <c r="Y223" s="3" t="s">
        <v>621</v>
      </c>
      <c r="Z223" s="3" t="s">
        <v>621</v>
      </c>
      <c r="AA223" s="3" t="s">
        <v>621</v>
      </c>
      <c r="AB223" s="3" t="s">
        <v>621</v>
      </c>
      <c r="AC223" s="3" t="s">
        <v>621</v>
      </c>
      <c r="AD223" s="3" t="s">
        <v>621</v>
      </c>
      <c r="AE223" s="3" t="s">
        <v>621</v>
      </c>
      <c r="AF223" s="3" t="s">
        <v>621</v>
      </c>
      <c r="AG223" s="3" t="s">
        <v>621</v>
      </c>
      <c r="AJ223" s="20">
        <f t="shared" si="19"/>
        <v>0</v>
      </c>
      <c r="AL223" s="20">
        <f t="shared" si="15"/>
        <v>0</v>
      </c>
      <c r="AM223" s="20" t="str">
        <f t="shared" si="16"/>
        <v/>
      </c>
      <c r="AN223" s="21" t="str">
        <f t="shared" si="17"/>
        <v/>
      </c>
      <c r="AQ223" s="3">
        <f t="shared" si="18"/>
        <v>0</v>
      </c>
    </row>
    <row r="224" spans="1:43" ht="15" customHeight="1" x14ac:dyDescent="0.25">
      <c r="A224" s="3" t="s">
        <v>277</v>
      </c>
      <c r="B224" s="3" t="s">
        <v>279</v>
      </c>
      <c r="C224" s="3">
        <v>2013</v>
      </c>
      <c r="D224" s="3" t="s">
        <v>621</v>
      </c>
      <c r="E224" s="3" t="s">
        <v>621</v>
      </c>
      <c r="F224" s="3" t="s">
        <v>621</v>
      </c>
      <c r="G224" s="3" t="s">
        <v>621</v>
      </c>
      <c r="H224" s="3" t="s">
        <v>621</v>
      </c>
      <c r="I224" s="3" t="s">
        <v>621</v>
      </c>
      <c r="J224" s="3" t="s">
        <v>621</v>
      </c>
      <c r="K224" s="3" t="s">
        <v>621</v>
      </c>
      <c r="L224" s="3" t="s">
        <v>621</v>
      </c>
      <c r="M224" s="3" t="s">
        <v>621</v>
      </c>
      <c r="N224" s="3" t="s">
        <v>621</v>
      </c>
      <c r="O224" s="3" t="s">
        <v>621</v>
      </c>
      <c r="P224" s="3" t="s">
        <v>621</v>
      </c>
      <c r="Q224" s="3" t="s">
        <v>621</v>
      </c>
      <c r="R224" s="3" t="s">
        <v>621</v>
      </c>
      <c r="S224" s="3" t="s">
        <v>621</v>
      </c>
      <c r="T224" s="3" t="s">
        <v>621</v>
      </c>
      <c r="U224" s="3" t="s">
        <v>621</v>
      </c>
      <c r="V224" s="3" t="s">
        <v>621</v>
      </c>
      <c r="W224" s="3" t="s">
        <v>621</v>
      </c>
      <c r="X224" s="3" t="s">
        <v>621</v>
      </c>
      <c r="Y224" s="3" t="s">
        <v>621</v>
      </c>
      <c r="Z224" s="3" t="s">
        <v>621</v>
      </c>
      <c r="AA224" s="3" t="s">
        <v>621</v>
      </c>
      <c r="AB224" s="3" t="s">
        <v>621</v>
      </c>
      <c r="AC224" s="3" t="s">
        <v>621</v>
      </c>
      <c r="AD224" s="3" t="s">
        <v>621</v>
      </c>
      <c r="AE224" s="3" t="s">
        <v>621</v>
      </c>
      <c r="AF224" s="3" t="s">
        <v>621</v>
      </c>
      <c r="AG224" s="3" t="s">
        <v>621</v>
      </c>
      <c r="AJ224" s="20">
        <f t="shared" si="19"/>
        <v>0</v>
      </c>
      <c r="AL224" s="20">
        <f t="shared" si="15"/>
        <v>0</v>
      </c>
      <c r="AM224" s="20" t="str">
        <f t="shared" si="16"/>
        <v/>
      </c>
      <c r="AN224" s="21" t="str">
        <f t="shared" si="17"/>
        <v/>
      </c>
      <c r="AQ224" s="3">
        <f t="shared" si="18"/>
        <v>0</v>
      </c>
    </row>
    <row r="225" spans="1:43" ht="15" customHeight="1" x14ac:dyDescent="0.25">
      <c r="A225" s="3" t="s">
        <v>280</v>
      </c>
      <c r="B225" s="3" t="s">
        <v>281</v>
      </c>
      <c r="C225" s="3">
        <v>2013</v>
      </c>
      <c r="D225" s="3">
        <v>129.80000000000001</v>
      </c>
      <c r="E225" s="3">
        <v>37.5</v>
      </c>
      <c r="F225" s="3" t="s">
        <v>621</v>
      </c>
      <c r="G225" s="3" t="s">
        <v>621</v>
      </c>
      <c r="H225" s="3" t="s">
        <v>621</v>
      </c>
      <c r="I225" s="3">
        <v>195.8</v>
      </c>
      <c r="J225" s="3" t="s">
        <v>621</v>
      </c>
      <c r="K225" s="3">
        <v>2.2000000000000002</v>
      </c>
      <c r="L225" s="3" t="s">
        <v>621</v>
      </c>
      <c r="M225" s="3" t="s">
        <v>621</v>
      </c>
      <c r="N225" s="3" t="s">
        <v>621</v>
      </c>
      <c r="O225" s="3" t="s">
        <v>621</v>
      </c>
      <c r="P225" s="3" t="s">
        <v>621</v>
      </c>
      <c r="Q225" s="3" t="s">
        <v>621</v>
      </c>
      <c r="R225" s="3">
        <v>9.1</v>
      </c>
      <c r="S225" s="3" t="s">
        <v>621</v>
      </c>
      <c r="T225" s="3" t="s">
        <v>621</v>
      </c>
      <c r="U225" s="3" t="s">
        <v>621</v>
      </c>
      <c r="V225" s="3" t="s">
        <v>14</v>
      </c>
      <c r="W225" s="3" t="s">
        <v>621</v>
      </c>
      <c r="X225" s="3" t="s">
        <v>621</v>
      </c>
      <c r="Y225" s="3" t="s">
        <v>621</v>
      </c>
      <c r="Z225" s="3">
        <v>63.3</v>
      </c>
      <c r="AA225" s="3" t="s">
        <v>621</v>
      </c>
      <c r="AB225" s="3" t="s">
        <v>621</v>
      </c>
      <c r="AC225" s="3" t="s">
        <v>621</v>
      </c>
      <c r="AD225" s="3" t="s">
        <v>621</v>
      </c>
      <c r="AE225" s="3">
        <v>107.3</v>
      </c>
      <c r="AF225" s="3" t="s">
        <v>621</v>
      </c>
      <c r="AG225" s="3">
        <v>13.9</v>
      </c>
      <c r="AJ225" s="20">
        <f t="shared" si="19"/>
        <v>195.79999999999998</v>
      </c>
      <c r="AL225" s="20">
        <f t="shared" si="15"/>
        <v>129.80000000000001</v>
      </c>
      <c r="AM225" s="20">
        <f t="shared" si="16"/>
        <v>37.5</v>
      </c>
      <c r="AN225" s="21">
        <f t="shared" si="17"/>
        <v>0.85444330949948943</v>
      </c>
      <c r="AQ225" s="3">
        <f t="shared" si="18"/>
        <v>181.89999999999998</v>
      </c>
    </row>
    <row r="226" spans="1:43" ht="15" customHeight="1" x14ac:dyDescent="0.25">
      <c r="A226" s="3" t="s">
        <v>282</v>
      </c>
      <c r="B226" s="3" t="s">
        <v>283</v>
      </c>
      <c r="C226" s="3">
        <v>2013</v>
      </c>
      <c r="D226" s="3" t="s">
        <v>621</v>
      </c>
      <c r="E226" s="3" t="s">
        <v>621</v>
      </c>
      <c r="F226" s="3" t="s">
        <v>621</v>
      </c>
      <c r="G226" s="3" t="s">
        <v>621</v>
      </c>
      <c r="H226" s="3" t="s">
        <v>621</v>
      </c>
      <c r="I226" s="3" t="s">
        <v>621</v>
      </c>
      <c r="J226" s="3" t="s">
        <v>621</v>
      </c>
      <c r="K226" s="3" t="s">
        <v>621</v>
      </c>
      <c r="L226" s="3" t="s">
        <v>621</v>
      </c>
      <c r="M226" s="3" t="s">
        <v>621</v>
      </c>
      <c r="N226" s="3" t="s">
        <v>621</v>
      </c>
      <c r="O226" s="3" t="s">
        <v>621</v>
      </c>
      <c r="P226" s="3" t="s">
        <v>621</v>
      </c>
      <c r="Q226" s="3" t="s">
        <v>621</v>
      </c>
      <c r="R226" s="3" t="s">
        <v>621</v>
      </c>
      <c r="S226" s="3" t="s">
        <v>621</v>
      </c>
      <c r="T226" s="3" t="s">
        <v>621</v>
      </c>
      <c r="U226" s="3" t="s">
        <v>621</v>
      </c>
      <c r="V226" s="3" t="s">
        <v>621</v>
      </c>
      <c r="W226" s="3" t="s">
        <v>621</v>
      </c>
      <c r="X226" s="3" t="s">
        <v>621</v>
      </c>
      <c r="Y226" s="3" t="s">
        <v>621</v>
      </c>
      <c r="Z226" s="3" t="s">
        <v>621</v>
      </c>
      <c r="AA226" s="3" t="s">
        <v>621</v>
      </c>
      <c r="AB226" s="3" t="s">
        <v>621</v>
      </c>
      <c r="AC226" s="3" t="s">
        <v>621</v>
      </c>
      <c r="AD226" s="3" t="s">
        <v>621</v>
      </c>
      <c r="AE226" s="3" t="s">
        <v>621</v>
      </c>
      <c r="AF226" s="3" t="s">
        <v>621</v>
      </c>
      <c r="AG226" s="3" t="s">
        <v>621</v>
      </c>
      <c r="AJ226" s="20">
        <f t="shared" si="19"/>
        <v>0</v>
      </c>
      <c r="AL226" s="20">
        <f t="shared" si="15"/>
        <v>0</v>
      </c>
      <c r="AM226" s="20" t="str">
        <f t="shared" si="16"/>
        <v/>
      </c>
      <c r="AN226" s="21" t="str">
        <f t="shared" si="17"/>
        <v/>
      </c>
      <c r="AQ226" s="3">
        <f t="shared" si="18"/>
        <v>0</v>
      </c>
    </row>
    <row r="227" spans="1:43" ht="15" customHeight="1" x14ac:dyDescent="0.25">
      <c r="A227" s="3" t="s">
        <v>282</v>
      </c>
      <c r="B227" s="3" t="s">
        <v>284</v>
      </c>
      <c r="C227" s="3">
        <v>2013</v>
      </c>
      <c r="D227" s="3" t="s">
        <v>621</v>
      </c>
      <c r="E227" s="3" t="s">
        <v>621</v>
      </c>
      <c r="F227" s="3" t="s">
        <v>621</v>
      </c>
      <c r="G227" s="3" t="s">
        <v>621</v>
      </c>
      <c r="H227" s="3" t="s">
        <v>621</v>
      </c>
      <c r="I227" s="3" t="s">
        <v>621</v>
      </c>
      <c r="J227" s="3" t="s">
        <v>621</v>
      </c>
      <c r="K227" s="3" t="s">
        <v>621</v>
      </c>
      <c r="L227" s="3" t="s">
        <v>621</v>
      </c>
      <c r="M227" s="3" t="s">
        <v>621</v>
      </c>
      <c r="N227" s="3" t="s">
        <v>621</v>
      </c>
      <c r="O227" s="3" t="s">
        <v>621</v>
      </c>
      <c r="P227" s="3" t="s">
        <v>621</v>
      </c>
      <c r="Q227" s="3" t="s">
        <v>621</v>
      </c>
      <c r="R227" s="3" t="s">
        <v>621</v>
      </c>
      <c r="S227" s="3" t="s">
        <v>621</v>
      </c>
      <c r="T227" s="3" t="s">
        <v>621</v>
      </c>
      <c r="U227" s="3" t="s">
        <v>621</v>
      </c>
      <c r="V227" s="3" t="s">
        <v>621</v>
      </c>
      <c r="W227" s="3" t="s">
        <v>621</v>
      </c>
      <c r="X227" s="3" t="s">
        <v>621</v>
      </c>
      <c r="Y227" s="3" t="s">
        <v>621</v>
      </c>
      <c r="Z227" s="3" t="s">
        <v>621</v>
      </c>
      <c r="AA227" s="3" t="s">
        <v>621</v>
      </c>
      <c r="AB227" s="3" t="s">
        <v>621</v>
      </c>
      <c r="AC227" s="3" t="s">
        <v>621</v>
      </c>
      <c r="AD227" s="3" t="s">
        <v>621</v>
      </c>
      <c r="AE227" s="3" t="s">
        <v>621</v>
      </c>
      <c r="AF227" s="3" t="s">
        <v>621</v>
      </c>
      <c r="AG227" s="3" t="s">
        <v>621</v>
      </c>
      <c r="AJ227" s="20">
        <f t="shared" si="19"/>
        <v>0</v>
      </c>
      <c r="AL227" s="20">
        <f t="shared" si="15"/>
        <v>0</v>
      </c>
      <c r="AM227" s="20" t="str">
        <f t="shared" si="16"/>
        <v/>
      </c>
      <c r="AN227" s="21" t="str">
        <f t="shared" si="17"/>
        <v/>
      </c>
      <c r="AQ227" s="3">
        <f t="shared" si="18"/>
        <v>0</v>
      </c>
    </row>
    <row r="228" spans="1:43" ht="15" customHeight="1" x14ac:dyDescent="0.25">
      <c r="A228" s="3" t="s">
        <v>282</v>
      </c>
      <c r="B228" s="3" t="s">
        <v>285</v>
      </c>
      <c r="C228" s="3">
        <v>2013</v>
      </c>
      <c r="D228" s="3" t="s">
        <v>621</v>
      </c>
      <c r="E228" s="3" t="s">
        <v>621</v>
      </c>
      <c r="F228" s="3" t="s">
        <v>621</v>
      </c>
      <c r="G228" s="3" t="s">
        <v>621</v>
      </c>
      <c r="H228" s="3" t="s">
        <v>621</v>
      </c>
      <c r="I228" s="3" t="s">
        <v>621</v>
      </c>
      <c r="J228" s="3" t="s">
        <v>621</v>
      </c>
      <c r="K228" s="3" t="s">
        <v>621</v>
      </c>
      <c r="L228" s="3" t="s">
        <v>621</v>
      </c>
      <c r="M228" s="3" t="s">
        <v>621</v>
      </c>
      <c r="N228" s="3" t="s">
        <v>621</v>
      </c>
      <c r="O228" s="3" t="s">
        <v>621</v>
      </c>
      <c r="P228" s="3" t="s">
        <v>621</v>
      </c>
      <c r="Q228" s="3" t="s">
        <v>621</v>
      </c>
      <c r="R228" s="3" t="s">
        <v>621</v>
      </c>
      <c r="S228" s="3" t="s">
        <v>621</v>
      </c>
      <c r="T228" s="3" t="s">
        <v>621</v>
      </c>
      <c r="U228" s="3" t="s">
        <v>621</v>
      </c>
      <c r="V228" s="3" t="s">
        <v>621</v>
      </c>
      <c r="W228" s="3" t="s">
        <v>621</v>
      </c>
      <c r="X228" s="3" t="s">
        <v>621</v>
      </c>
      <c r="Y228" s="3" t="s">
        <v>621</v>
      </c>
      <c r="Z228" s="3" t="s">
        <v>621</v>
      </c>
      <c r="AA228" s="3" t="s">
        <v>621</v>
      </c>
      <c r="AB228" s="3" t="s">
        <v>621</v>
      </c>
      <c r="AC228" s="3" t="s">
        <v>621</v>
      </c>
      <c r="AD228" s="3" t="s">
        <v>621</v>
      </c>
      <c r="AE228" s="3" t="s">
        <v>621</v>
      </c>
      <c r="AF228" s="3" t="s">
        <v>621</v>
      </c>
      <c r="AG228" s="3" t="s">
        <v>621</v>
      </c>
      <c r="AJ228" s="20">
        <f t="shared" si="19"/>
        <v>0</v>
      </c>
      <c r="AL228" s="20">
        <f t="shared" si="15"/>
        <v>0</v>
      </c>
      <c r="AM228" s="20" t="str">
        <f t="shared" si="16"/>
        <v/>
      </c>
      <c r="AN228" s="21" t="str">
        <f t="shared" si="17"/>
        <v/>
      </c>
      <c r="AQ228" s="3">
        <f t="shared" si="18"/>
        <v>0</v>
      </c>
    </row>
    <row r="229" spans="1:43" ht="15" customHeight="1" x14ac:dyDescent="0.25">
      <c r="A229" s="3" t="s">
        <v>282</v>
      </c>
      <c r="B229" s="3" t="s">
        <v>286</v>
      </c>
      <c r="C229" s="3">
        <v>2013</v>
      </c>
      <c r="D229" s="3" t="s">
        <v>621</v>
      </c>
      <c r="E229" s="3" t="s">
        <v>621</v>
      </c>
      <c r="F229" s="3" t="s">
        <v>621</v>
      </c>
      <c r="G229" s="3" t="s">
        <v>621</v>
      </c>
      <c r="H229" s="3" t="s">
        <v>621</v>
      </c>
      <c r="I229" s="3" t="s">
        <v>621</v>
      </c>
      <c r="J229" s="3" t="s">
        <v>621</v>
      </c>
      <c r="K229" s="3" t="s">
        <v>621</v>
      </c>
      <c r="L229" s="3" t="s">
        <v>621</v>
      </c>
      <c r="M229" s="3" t="s">
        <v>621</v>
      </c>
      <c r="N229" s="3" t="s">
        <v>621</v>
      </c>
      <c r="O229" s="3" t="s">
        <v>621</v>
      </c>
      <c r="P229" s="3" t="s">
        <v>621</v>
      </c>
      <c r="Q229" s="3" t="s">
        <v>621</v>
      </c>
      <c r="R229" s="3" t="s">
        <v>621</v>
      </c>
      <c r="S229" s="3" t="s">
        <v>621</v>
      </c>
      <c r="T229" s="3" t="s">
        <v>621</v>
      </c>
      <c r="U229" s="3" t="s">
        <v>621</v>
      </c>
      <c r="V229" s="3" t="s">
        <v>621</v>
      </c>
      <c r="W229" s="3" t="s">
        <v>621</v>
      </c>
      <c r="X229" s="3" t="s">
        <v>621</v>
      </c>
      <c r="Y229" s="3" t="s">
        <v>621</v>
      </c>
      <c r="Z229" s="3" t="s">
        <v>621</v>
      </c>
      <c r="AA229" s="3" t="s">
        <v>621</v>
      </c>
      <c r="AB229" s="3" t="s">
        <v>621</v>
      </c>
      <c r="AC229" s="3" t="s">
        <v>621</v>
      </c>
      <c r="AD229" s="3" t="s">
        <v>621</v>
      </c>
      <c r="AE229" s="3" t="s">
        <v>621</v>
      </c>
      <c r="AF229" s="3" t="s">
        <v>621</v>
      </c>
      <c r="AG229" s="3" t="s">
        <v>621</v>
      </c>
      <c r="AJ229" s="20">
        <f t="shared" si="19"/>
        <v>0</v>
      </c>
      <c r="AL229" s="20">
        <f t="shared" si="15"/>
        <v>0</v>
      </c>
      <c r="AM229" s="20" t="str">
        <f t="shared" si="16"/>
        <v/>
      </c>
      <c r="AN229" s="21" t="str">
        <f t="shared" si="17"/>
        <v/>
      </c>
      <c r="AQ229" s="3">
        <f t="shared" si="18"/>
        <v>0</v>
      </c>
    </row>
    <row r="230" spans="1:43" ht="15" customHeight="1" x14ac:dyDescent="0.25">
      <c r="A230" s="3" t="s">
        <v>282</v>
      </c>
      <c r="B230" s="3" t="s">
        <v>287</v>
      </c>
      <c r="C230" s="3">
        <v>2013</v>
      </c>
      <c r="D230" s="3" t="s">
        <v>621</v>
      </c>
      <c r="E230" s="3" t="s">
        <v>621</v>
      </c>
      <c r="F230" s="3" t="s">
        <v>621</v>
      </c>
      <c r="G230" s="3" t="s">
        <v>621</v>
      </c>
      <c r="H230" s="3" t="s">
        <v>621</v>
      </c>
      <c r="I230" s="3" t="s">
        <v>621</v>
      </c>
      <c r="J230" s="3" t="s">
        <v>621</v>
      </c>
      <c r="K230" s="3" t="s">
        <v>621</v>
      </c>
      <c r="L230" s="3" t="s">
        <v>621</v>
      </c>
      <c r="M230" s="3" t="s">
        <v>621</v>
      </c>
      <c r="N230" s="3" t="s">
        <v>621</v>
      </c>
      <c r="O230" s="3" t="s">
        <v>621</v>
      </c>
      <c r="P230" s="3" t="s">
        <v>621</v>
      </c>
      <c r="Q230" s="3" t="s">
        <v>621</v>
      </c>
      <c r="R230" s="3" t="s">
        <v>621</v>
      </c>
      <c r="S230" s="3" t="s">
        <v>621</v>
      </c>
      <c r="T230" s="3" t="s">
        <v>621</v>
      </c>
      <c r="U230" s="3" t="s">
        <v>621</v>
      </c>
      <c r="V230" s="3" t="s">
        <v>621</v>
      </c>
      <c r="W230" s="3" t="s">
        <v>621</v>
      </c>
      <c r="X230" s="3" t="s">
        <v>621</v>
      </c>
      <c r="Y230" s="3" t="s">
        <v>621</v>
      </c>
      <c r="Z230" s="3" t="s">
        <v>621</v>
      </c>
      <c r="AA230" s="3" t="s">
        <v>621</v>
      </c>
      <c r="AB230" s="3" t="s">
        <v>621</v>
      </c>
      <c r="AC230" s="3" t="s">
        <v>621</v>
      </c>
      <c r="AD230" s="3" t="s">
        <v>621</v>
      </c>
      <c r="AE230" s="3" t="s">
        <v>621</v>
      </c>
      <c r="AF230" s="3" t="s">
        <v>621</v>
      </c>
      <c r="AG230" s="3" t="s">
        <v>621</v>
      </c>
      <c r="AJ230" s="20">
        <f t="shared" si="19"/>
        <v>0</v>
      </c>
      <c r="AL230" s="20">
        <f t="shared" si="15"/>
        <v>0</v>
      </c>
      <c r="AM230" s="20" t="str">
        <f t="shared" si="16"/>
        <v/>
      </c>
      <c r="AN230" s="21" t="str">
        <f t="shared" si="17"/>
        <v/>
      </c>
      <c r="AQ230" s="3">
        <f t="shared" si="18"/>
        <v>0</v>
      </c>
    </row>
    <row r="231" spans="1:43" ht="15" customHeight="1" x14ac:dyDescent="0.25">
      <c r="A231" s="3" t="s">
        <v>282</v>
      </c>
      <c r="B231" s="3" t="s">
        <v>288</v>
      </c>
      <c r="C231" s="3">
        <v>2013</v>
      </c>
      <c r="D231" s="3" t="s">
        <v>621</v>
      </c>
      <c r="E231" s="3" t="s">
        <v>621</v>
      </c>
      <c r="F231" s="3" t="s">
        <v>621</v>
      </c>
      <c r="G231" s="3" t="s">
        <v>621</v>
      </c>
      <c r="H231" s="3" t="s">
        <v>621</v>
      </c>
      <c r="I231" s="3" t="s">
        <v>621</v>
      </c>
      <c r="J231" s="3" t="s">
        <v>621</v>
      </c>
      <c r="K231" s="3" t="s">
        <v>621</v>
      </c>
      <c r="L231" s="3" t="s">
        <v>621</v>
      </c>
      <c r="M231" s="3" t="s">
        <v>621</v>
      </c>
      <c r="N231" s="3" t="s">
        <v>621</v>
      </c>
      <c r="O231" s="3" t="s">
        <v>621</v>
      </c>
      <c r="P231" s="3" t="s">
        <v>621</v>
      </c>
      <c r="Q231" s="3" t="s">
        <v>621</v>
      </c>
      <c r="R231" s="3" t="s">
        <v>621</v>
      </c>
      <c r="S231" s="3" t="s">
        <v>621</v>
      </c>
      <c r="T231" s="3" t="s">
        <v>621</v>
      </c>
      <c r="U231" s="3" t="s">
        <v>621</v>
      </c>
      <c r="V231" s="3" t="s">
        <v>621</v>
      </c>
      <c r="W231" s="3" t="s">
        <v>621</v>
      </c>
      <c r="X231" s="3" t="s">
        <v>621</v>
      </c>
      <c r="Y231" s="3" t="s">
        <v>621</v>
      </c>
      <c r="Z231" s="3" t="s">
        <v>621</v>
      </c>
      <c r="AA231" s="3" t="s">
        <v>621</v>
      </c>
      <c r="AB231" s="3" t="s">
        <v>621</v>
      </c>
      <c r="AC231" s="3" t="s">
        <v>621</v>
      </c>
      <c r="AD231" s="3" t="s">
        <v>621</v>
      </c>
      <c r="AE231" s="3" t="s">
        <v>621</v>
      </c>
      <c r="AF231" s="3" t="s">
        <v>621</v>
      </c>
      <c r="AG231" s="3" t="s">
        <v>621</v>
      </c>
      <c r="AJ231" s="20">
        <f t="shared" si="19"/>
        <v>0</v>
      </c>
      <c r="AL231" s="20">
        <f t="shared" si="15"/>
        <v>0</v>
      </c>
      <c r="AM231" s="20" t="str">
        <f t="shared" si="16"/>
        <v/>
      </c>
      <c r="AN231" s="21" t="str">
        <f t="shared" si="17"/>
        <v/>
      </c>
      <c r="AQ231" s="3">
        <f t="shared" si="18"/>
        <v>0</v>
      </c>
    </row>
    <row r="232" spans="1:43" ht="15" customHeight="1" x14ac:dyDescent="0.25">
      <c r="A232" s="3" t="s">
        <v>282</v>
      </c>
      <c r="B232" s="3" t="s">
        <v>289</v>
      </c>
      <c r="C232" s="3">
        <v>2013</v>
      </c>
      <c r="D232" s="3" t="s">
        <v>621</v>
      </c>
      <c r="E232" s="3" t="s">
        <v>621</v>
      </c>
      <c r="F232" s="3" t="s">
        <v>621</v>
      </c>
      <c r="G232" s="3" t="s">
        <v>621</v>
      </c>
      <c r="H232" s="3" t="s">
        <v>621</v>
      </c>
      <c r="I232" s="3" t="s">
        <v>621</v>
      </c>
      <c r="J232" s="3" t="s">
        <v>621</v>
      </c>
      <c r="K232" s="3" t="s">
        <v>621</v>
      </c>
      <c r="L232" s="3" t="s">
        <v>621</v>
      </c>
      <c r="M232" s="3" t="s">
        <v>621</v>
      </c>
      <c r="N232" s="3" t="s">
        <v>621</v>
      </c>
      <c r="O232" s="3" t="s">
        <v>621</v>
      </c>
      <c r="P232" s="3" t="s">
        <v>621</v>
      </c>
      <c r="Q232" s="3" t="s">
        <v>621</v>
      </c>
      <c r="R232" s="3" t="s">
        <v>621</v>
      </c>
      <c r="S232" s="3" t="s">
        <v>621</v>
      </c>
      <c r="T232" s="3" t="s">
        <v>621</v>
      </c>
      <c r="U232" s="3" t="s">
        <v>621</v>
      </c>
      <c r="V232" s="3" t="s">
        <v>621</v>
      </c>
      <c r="W232" s="3" t="s">
        <v>621</v>
      </c>
      <c r="X232" s="3" t="s">
        <v>621</v>
      </c>
      <c r="Y232" s="3" t="s">
        <v>621</v>
      </c>
      <c r="Z232" s="3" t="s">
        <v>621</v>
      </c>
      <c r="AA232" s="3" t="s">
        <v>621</v>
      </c>
      <c r="AB232" s="3" t="s">
        <v>621</v>
      </c>
      <c r="AC232" s="3" t="s">
        <v>621</v>
      </c>
      <c r="AD232" s="3" t="s">
        <v>621</v>
      </c>
      <c r="AE232" s="3" t="s">
        <v>621</v>
      </c>
      <c r="AF232" s="3" t="s">
        <v>621</v>
      </c>
      <c r="AG232" s="3" t="s">
        <v>621</v>
      </c>
      <c r="AJ232" s="20">
        <f t="shared" si="19"/>
        <v>0</v>
      </c>
      <c r="AL232" s="20">
        <f t="shared" si="15"/>
        <v>0</v>
      </c>
      <c r="AM232" s="20" t="str">
        <f t="shared" si="16"/>
        <v/>
      </c>
      <c r="AN232" s="21" t="str">
        <f t="shared" si="17"/>
        <v/>
      </c>
      <c r="AQ232" s="3">
        <f t="shared" si="18"/>
        <v>0</v>
      </c>
    </row>
    <row r="233" spans="1:43" ht="15" customHeight="1" x14ac:dyDescent="0.25">
      <c r="A233" s="3" t="s">
        <v>282</v>
      </c>
      <c r="B233" s="3" t="s">
        <v>290</v>
      </c>
      <c r="C233" s="3">
        <v>2013</v>
      </c>
      <c r="D233" s="3" t="s">
        <v>621</v>
      </c>
      <c r="E233" s="3" t="s">
        <v>621</v>
      </c>
      <c r="F233" s="3" t="s">
        <v>621</v>
      </c>
      <c r="G233" s="3" t="s">
        <v>621</v>
      </c>
      <c r="H233" s="3" t="s">
        <v>621</v>
      </c>
      <c r="I233" s="3" t="s">
        <v>621</v>
      </c>
      <c r="J233" s="3" t="s">
        <v>621</v>
      </c>
      <c r="K233" s="3" t="s">
        <v>621</v>
      </c>
      <c r="L233" s="3" t="s">
        <v>621</v>
      </c>
      <c r="M233" s="3" t="s">
        <v>621</v>
      </c>
      <c r="N233" s="3" t="s">
        <v>621</v>
      </c>
      <c r="O233" s="3" t="s">
        <v>621</v>
      </c>
      <c r="P233" s="3" t="s">
        <v>621</v>
      </c>
      <c r="Q233" s="3" t="s">
        <v>621</v>
      </c>
      <c r="R233" s="3" t="s">
        <v>621</v>
      </c>
      <c r="S233" s="3" t="s">
        <v>621</v>
      </c>
      <c r="T233" s="3" t="s">
        <v>621</v>
      </c>
      <c r="U233" s="3" t="s">
        <v>621</v>
      </c>
      <c r="V233" s="3" t="s">
        <v>621</v>
      </c>
      <c r="W233" s="3" t="s">
        <v>621</v>
      </c>
      <c r="X233" s="3" t="s">
        <v>621</v>
      </c>
      <c r="Y233" s="3" t="s">
        <v>621</v>
      </c>
      <c r="Z233" s="3" t="s">
        <v>621</v>
      </c>
      <c r="AA233" s="3" t="s">
        <v>621</v>
      </c>
      <c r="AB233" s="3" t="s">
        <v>621</v>
      </c>
      <c r="AC233" s="3" t="s">
        <v>621</v>
      </c>
      <c r="AD233" s="3" t="s">
        <v>621</v>
      </c>
      <c r="AE233" s="3" t="s">
        <v>621</v>
      </c>
      <c r="AF233" s="3" t="s">
        <v>621</v>
      </c>
      <c r="AG233" s="3" t="s">
        <v>621</v>
      </c>
      <c r="AJ233" s="20">
        <f t="shared" si="19"/>
        <v>0</v>
      </c>
      <c r="AL233" s="20">
        <f t="shared" si="15"/>
        <v>0</v>
      </c>
      <c r="AM233" s="20" t="str">
        <f t="shared" si="16"/>
        <v/>
      </c>
      <c r="AN233" s="21" t="str">
        <f t="shared" si="17"/>
        <v/>
      </c>
      <c r="AQ233" s="3">
        <f t="shared" si="18"/>
        <v>0</v>
      </c>
    </row>
    <row r="234" spans="1:43" ht="15" customHeight="1" x14ac:dyDescent="0.25">
      <c r="A234" s="3" t="s">
        <v>291</v>
      </c>
      <c r="B234" s="3" t="s">
        <v>292</v>
      </c>
      <c r="C234" s="3">
        <v>2013</v>
      </c>
      <c r="D234" s="3" t="s">
        <v>621</v>
      </c>
      <c r="E234" s="3" t="s">
        <v>621</v>
      </c>
      <c r="F234" s="3" t="s">
        <v>621</v>
      </c>
      <c r="G234" s="3" t="s">
        <v>621</v>
      </c>
      <c r="H234" s="3" t="s">
        <v>621</v>
      </c>
      <c r="I234" s="3" t="s">
        <v>622</v>
      </c>
      <c r="J234" s="3" t="s">
        <v>621</v>
      </c>
      <c r="K234" s="3" t="s">
        <v>621</v>
      </c>
      <c r="L234" s="3" t="s">
        <v>621</v>
      </c>
      <c r="M234" s="3" t="s">
        <v>621</v>
      </c>
      <c r="N234" s="3" t="s">
        <v>621</v>
      </c>
      <c r="O234" s="3" t="s">
        <v>621</v>
      </c>
      <c r="P234" s="3" t="s">
        <v>621</v>
      </c>
      <c r="Q234" s="3" t="s">
        <v>621</v>
      </c>
      <c r="R234" s="3" t="s">
        <v>621</v>
      </c>
      <c r="S234" s="3" t="s">
        <v>621</v>
      </c>
      <c r="T234" s="3" t="s">
        <v>621</v>
      </c>
      <c r="U234" s="3" t="s">
        <v>621</v>
      </c>
      <c r="V234" s="3" t="s">
        <v>621</v>
      </c>
      <c r="W234" s="3" t="s">
        <v>621</v>
      </c>
      <c r="X234" s="3" t="s">
        <v>621</v>
      </c>
      <c r="Y234" s="3" t="s">
        <v>621</v>
      </c>
      <c r="Z234" s="3" t="s">
        <v>621</v>
      </c>
      <c r="AA234" s="3" t="s">
        <v>621</v>
      </c>
      <c r="AB234" s="3" t="s">
        <v>621</v>
      </c>
      <c r="AC234" s="3" t="s">
        <v>621</v>
      </c>
      <c r="AD234" s="3" t="s">
        <v>621</v>
      </c>
      <c r="AE234" s="3" t="s">
        <v>621</v>
      </c>
      <c r="AF234" s="3" t="s">
        <v>621</v>
      </c>
      <c r="AG234" s="3" t="s">
        <v>621</v>
      </c>
      <c r="AJ234" s="20">
        <f t="shared" si="19"/>
        <v>0</v>
      </c>
      <c r="AL234" s="20">
        <f t="shared" si="15"/>
        <v>0</v>
      </c>
      <c r="AM234" s="20" t="str">
        <f t="shared" si="16"/>
        <v/>
      </c>
      <c r="AN234" s="21" t="str">
        <f t="shared" si="17"/>
        <v/>
      </c>
      <c r="AQ234" s="3">
        <f t="shared" si="18"/>
        <v>0</v>
      </c>
    </row>
    <row r="235" spans="1:43" ht="15" customHeight="1" x14ac:dyDescent="0.25">
      <c r="A235" s="3" t="s">
        <v>293</v>
      </c>
      <c r="B235" s="3" t="s">
        <v>190</v>
      </c>
      <c r="C235" s="3">
        <v>2013</v>
      </c>
      <c r="D235" s="3" t="s">
        <v>621</v>
      </c>
      <c r="E235" s="3" t="s">
        <v>621</v>
      </c>
      <c r="F235" s="3" t="s">
        <v>621</v>
      </c>
      <c r="G235" s="3" t="s">
        <v>621</v>
      </c>
      <c r="H235" s="3" t="s">
        <v>621</v>
      </c>
      <c r="I235" s="3" t="s">
        <v>621</v>
      </c>
      <c r="J235" s="3" t="s">
        <v>621</v>
      </c>
      <c r="K235" s="3" t="s">
        <v>621</v>
      </c>
      <c r="L235" s="3" t="s">
        <v>621</v>
      </c>
      <c r="M235" s="3" t="s">
        <v>621</v>
      </c>
      <c r="N235" s="3" t="s">
        <v>621</v>
      </c>
      <c r="O235" s="3" t="s">
        <v>621</v>
      </c>
      <c r="P235" s="3" t="s">
        <v>621</v>
      </c>
      <c r="Q235" s="3" t="s">
        <v>621</v>
      </c>
      <c r="R235" s="3" t="s">
        <v>621</v>
      </c>
      <c r="S235" s="3" t="s">
        <v>621</v>
      </c>
      <c r="T235" s="3" t="s">
        <v>621</v>
      </c>
      <c r="U235" s="3" t="s">
        <v>621</v>
      </c>
      <c r="V235" s="3" t="s">
        <v>621</v>
      </c>
      <c r="W235" s="3" t="s">
        <v>621</v>
      </c>
      <c r="X235" s="3" t="s">
        <v>621</v>
      </c>
      <c r="Y235" s="3" t="s">
        <v>621</v>
      </c>
      <c r="Z235" s="3" t="s">
        <v>621</v>
      </c>
      <c r="AA235" s="3" t="s">
        <v>621</v>
      </c>
      <c r="AB235" s="3" t="s">
        <v>621</v>
      </c>
      <c r="AC235" s="3" t="s">
        <v>621</v>
      </c>
      <c r="AD235" s="3" t="s">
        <v>621</v>
      </c>
      <c r="AE235" s="3" t="s">
        <v>621</v>
      </c>
      <c r="AF235" s="3" t="s">
        <v>621</v>
      </c>
      <c r="AG235" s="3" t="s">
        <v>621</v>
      </c>
      <c r="AJ235" s="20">
        <f t="shared" si="19"/>
        <v>0</v>
      </c>
      <c r="AL235" s="20">
        <f t="shared" si="15"/>
        <v>0</v>
      </c>
      <c r="AM235" s="20" t="str">
        <f t="shared" si="16"/>
        <v/>
      </c>
      <c r="AN235" s="21" t="str">
        <f t="shared" si="17"/>
        <v/>
      </c>
      <c r="AQ235" s="3">
        <f t="shared" si="18"/>
        <v>0</v>
      </c>
    </row>
    <row r="236" spans="1:43" ht="15" customHeight="1" x14ac:dyDescent="0.25">
      <c r="A236" s="3" t="s">
        <v>293</v>
      </c>
      <c r="B236" s="3" t="s">
        <v>294</v>
      </c>
      <c r="C236" s="3">
        <v>2013</v>
      </c>
      <c r="D236" s="3" t="s">
        <v>621</v>
      </c>
      <c r="E236" s="3" t="s">
        <v>621</v>
      </c>
      <c r="F236" s="3" t="s">
        <v>621</v>
      </c>
      <c r="G236" s="3" t="s">
        <v>621</v>
      </c>
      <c r="H236" s="3" t="s">
        <v>621</v>
      </c>
      <c r="I236" s="3" t="s">
        <v>621</v>
      </c>
      <c r="J236" s="3" t="s">
        <v>621</v>
      </c>
      <c r="K236" s="3" t="s">
        <v>621</v>
      </c>
      <c r="L236" s="3" t="s">
        <v>621</v>
      </c>
      <c r="M236" s="3" t="s">
        <v>621</v>
      </c>
      <c r="N236" s="3" t="s">
        <v>621</v>
      </c>
      <c r="O236" s="3" t="s">
        <v>621</v>
      </c>
      <c r="P236" s="3" t="s">
        <v>621</v>
      </c>
      <c r="Q236" s="3" t="s">
        <v>621</v>
      </c>
      <c r="R236" s="3" t="s">
        <v>621</v>
      </c>
      <c r="S236" s="3" t="s">
        <v>621</v>
      </c>
      <c r="T236" s="3" t="s">
        <v>621</v>
      </c>
      <c r="U236" s="3" t="s">
        <v>621</v>
      </c>
      <c r="V236" s="3" t="s">
        <v>621</v>
      </c>
      <c r="W236" s="3" t="s">
        <v>621</v>
      </c>
      <c r="X236" s="3" t="s">
        <v>621</v>
      </c>
      <c r="Y236" s="3" t="s">
        <v>621</v>
      </c>
      <c r="Z236" s="3" t="s">
        <v>621</v>
      </c>
      <c r="AA236" s="3" t="s">
        <v>621</v>
      </c>
      <c r="AB236" s="3" t="s">
        <v>621</v>
      </c>
      <c r="AC236" s="3" t="s">
        <v>621</v>
      </c>
      <c r="AD236" s="3" t="s">
        <v>621</v>
      </c>
      <c r="AE236" s="3" t="s">
        <v>621</v>
      </c>
      <c r="AF236" s="3" t="s">
        <v>621</v>
      </c>
      <c r="AG236" s="3" t="s">
        <v>621</v>
      </c>
      <c r="AJ236" s="20">
        <f t="shared" si="19"/>
        <v>0</v>
      </c>
      <c r="AL236" s="20">
        <f t="shared" si="15"/>
        <v>0</v>
      </c>
      <c r="AM236" s="20" t="str">
        <f t="shared" si="16"/>
        <v/>
      </c>
      <c r="AN236" s="21" t="str">
        <f t="shared" si="17"/>
        <v/>
      </c>
      <c r="AQ236" s="3">
        <f t="shared" si="18"/>
        <v>0</v>
      </c>
    </row>
    <row r="237" spans="1:43" ht="15" customHeight="1" x14ac:dyDescent="0.25">
      <c r="A237" s="3" t="s">
        <v>293</v>
      </c>
      <c r="B237" s="3" t="s">
        <v>295</v>
      </c>
      <c r="C237" s="3">
        <v>2013</v>
      </c>
      <c r="D237" s="3" t="s">
        <v>621</v>
      </c>
      <c r="E237" s="3" t="s">
        <v>621</v>
      </c>
      <c r="F237" s="3" t="s">
        <v>621</v>
      </c>
      <c r="G237" s="3" t="s">
        <v>621</v>
      </c>
      <c r="H237" s="3" t="s">
        <v>621</v>
      </c>
      <c r="I237" s="3" t="s">
        <v>621</v>
      </c>
      <c r="J237" s="3" t="s">
        <v>621</v>
      </c>
      <c r="K237" s="3" t="s">
        <v>621</v>
      </c>
      <c r="L237" s="3" t="s">
        <v>621</v>
      </c>
      <c r="M237" s="3" t="s">
        <v>621</v>
      </c>
      <c r="N237" s="3" t="s">
        <v>621</v>
      </c>
      <c r="O237" s="3" t="s">
        <v>621</v>
      </c>
      <c r="P237" s="3" t="s">
        <v>621</v>
      </c>
      <c r="Q237" s="3" t="s">
        <v>621</v>
      </c>
      <c r="R237" s="3" t="s">
        <v>621</v>
      </c>
      <c r="S237" s="3" t="s">
        <v>621</v>
      </c>
      <c r="T237" s="3" t="s">
        <v>621</v>
      </c>
      <c r="U237" s="3" t="s">
        <v>621</v>
      </c>
      <c r="V237" s="3" t="s">
        <v>621</v>
      </c>
      <c r="W237" s="3" t="s">
        <v>621</v>
      </c>
      <c r="X237" s="3" t="s">
        <v>621</v>
      </c>
      <c r="Y237" s="3" t="s">
        <v>621</v>
      </c>
      <c r="Z237" s="3" t="s">
        <v>621</v>
      </c>
      <c r="AA237" s="3" t="s">
        <v>621</v>
      </c>
      <c r="AB237" s="3" t="s">
        <v>621</v>
      </c>
      <c r="AC237" s="3" t="s">
        <v>621</v>
      </c>
      <c r="AD237" s="3" t="s">
        <v>621</v>
      </c>
      <c r="AE237" s="3" t="s">
        <v>621</v>
      </c>
      <c r="AF237" s="3" t="s">
        <v>621</v>
      </c>
      <c r="AG237" s="3" t="s">
        <v>621</v>
      </c>
      <c r="AJ237" s="20">
        <f t="shared" si="19"/>
        <v>0</v>
      </c>
      <c r="AL237" s="20">
        <f t="shared" si="15"/>
        <v>0</v>
      </c>
      <c r="AM237" s="20" t="str">
        <f t="shared" si="16"/>
        <v/>
      </c>
      <c r="AN237" s="21" t="str">
        <f t="shared" si="17"/>
        <v/>
      </c>
      <c r="AQ237" s="3">
        <f t="shared" si="18"/>
        <v>0</v>
      </c>
    </row>
    <row r="238" spans="1:43" ht="15" customHeight="1" x14ac:dyDescent="0.25">
      <c r="A238" s="3" t="s">
        <v>293</v>
      </c>
      <c r="B238" s="3" t="s">
        <v>296</v>
      </c>
      <c r="C238" s="3">
        <v>2013</v>
      </c>
      <c r="D238" s="3" t="s">
        <v>621</v>
      </c>
      <c r="E238" s="3" t="s">
        <v>621</v>
      </c>
      <c r="F238" s="3" t="s">
        <v>621</v>
      </c>
      <c r="G238" s="3" t="s">
        <v>621</v>
      </c>
      <c r="H238" s="3" t="s">
        <v>621</v>
      </c>
      <c r="I238" s="3" t="s">
        <v>621</v>
      </c>
      <c r="J238" s="3" t="s">
        <v>621</v>
      </c>
      <c r="K238" s="3" t="s">
        <v>621</v>
      </c>
      <c r="L238" s="3" t="s">
        <v>621</v>
      </c>
      <c r="M238" s="3" t="s">
        <v>621</v>
      </c>
      <c r="N238" s="3" t="s">
        <v>621</v>
      </c>
      <c r="O238" s="3" t="s">
        <v>621</v>
      </c>
      <c r="P238" s="3" t="s">
        <v>621</v>
      </c>
      <c r="Q238" s="3" t="s">
        <v>621</v>
      </c>
      <c r="R238" s="3" t="s">
        <v>621</v>
      </c>
      <c r="S238" s="3" t="s">
        <v>621</v>
      </c>
      <c r="T238" s="3" t="s">
        <v>621</v>
      </c>
      <c r="U238" s="3" t="s">
        <v>621</v>
      </c>
      <c r="V238" s="3" t="s">
        <v>621</v>
      </c>
      <c r="W238" s="3" t="s">
        <v>621</v>
      </c>
      <c r="X238" s="3" t="s">
        <v>621</v>
      </c>
      <c r="Y238" s="3" t="s">
        <v>621</v>
      </c>
      <c r="Z238" s="3" t="s">
        <v>621</v>
      </c>
      <c r="AA238" s="3" t="s">
        <v>621</v>
      </c>
      <c r="AB238" s="3" t="s">
        <v>621</v>
      </c>
      <c r="AC238" s="3" t="s">
        <v>621</v>
      </c>
      <c r="AD238" s="3" t="s">
        <v>621</v>
      </c>
      <c r="AE238" s="3" t="s">
        <v>621</v>
      </c>
      <c r="AF238" s="3" t="s">
        <v>621</v>
      </c>
      <c r="AG238" s="3" t="s">
        <v>621</v>
      </c>
      <c r="AJ238" s="20">
        <f t="shared" si="19"/>
        <v>0</v>
      </c>
      <c r="AL238" s="20">
        <f t="shared" si="15"/>
        <v>0</v>
      </c>
      <c r="AM238" s="20" t="str">
        <f t="shared" si="16"/>
        <v/>
      </c>
      <c r="AN238" s="21" t="str">
        <f t="shared" si="17"/>
        <v/>
      </c>
      <c r="AQ238" s="3">
        <f t="shared" si="18"/>
        <v>0</v>
      </c>
    </row>
    <row r="239" spans="1:43"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W239" s="3" t="s">
        <v>622</v>
      </c>
      <c r="X239" s="3" t="s">
        <v>622</v>
      </c>
      <c r="Y239" s="3" t="s">
        <v>622</v>
      </c>
      <c r="Z239" s="3" t="s">
        <v>622</v>
      </c>
      <c r="AA239" s="3" t="s">
        <v>622</v>
      </c>
      <c r="AB239" s="3" t="s">
        <v>622</v>
      </c>
      <c r="AC239" s="3" t="s">
        <v>622</v>
      </c>
      <c r="AD239" s="3" t="s">
        <v>622</v>
      </c>
      <c r="AE239" s="3" t="s">
        <v>622</v>
      </c>
      <c r="AF239" s="3" t="s">
        <v>622</v>
      </c>
      <c r="AG239" s="3" t="s">
        <v>622</v>
      </c>
      <c r="AJ239" s="20">
        <f t="shared" si="19"/>
        <v>0</v>
      </c>
      <c r="AL239" s="20">
        <f t="shared" si="15"/>
        <v>0</v>
      </c>
      <c r="AM239" s="20" t="str">
        <f t="shared" si="16"/>
        <v/>
      </c>
      <c r="AN239" s="21" t="str">
        <f t="shared" si="17"/>
        <v/>
      </c>
      <c r="AQ239" s="3">
        <f t="shared" si="18"/>
        <v>0</v>
      </c>
    </row>
    <row r="240" spans="1:43" ht="15" customHeight="1" x14ac:dyDescent="0.25">
      <c r="A240" s="3" t="s">
        <v>299</v>
      </c>
      <c r="B240" s="3" t="s">
        <v>300</v>
      </c>
      <c r="C240" s="3">
        <v>2013</v>
      </c>
      <c r="D240" s="3" t="s">
        <v>621</v>
      </c>
      <c r="E240" s="3" t="s">
        <v>621</v>
      </c>
      <c r="F240" s="3" t="s">
        <v>621</v>
      </c>
      <c r="G240" s="3" t="s">
        <v>621</v>
      </c>
      <c r="H240" s="3" t="s">
        <v>621</v>
      </c>
      <c r="I240" s="3" t="s">
        <v>621</v>
      </c>
      <c r="J240" s="3" t="s">
        <v>621</v>
      </c>
      <c r="K240" s="3" t="s">
        <v>621</v>
      </c>
      <c r="L240" s="3" t="s">
        <v>621</v>
      </c>
      <c r="M240" s="3" t="s">
        <v>621</v>
      </c>
      <c r="N240" s="3" t="s">
        <v>621</v>
      </c>
      <c r="O240" s="3" t="s">
        <v>621</v>
      </c>
      <c r="P240" s="3" t="s">
        <v>621</v>
      </c>
      <c r="Q240" s="3" t="s">
        <v>621</v>
      </c>
      <c r="R240" s="3" t="s">
        <v>621</v>
      </c>
      <c r="S240" s="3" t="s">
        <v>621</v>
      </c>
      <c r="T240" s="3" t="s">
        <v>621</v>
      </c>
      <c r="U240" s="3" t="s">
        <v>621</v>
      </c>
      <c r="V240" s="3" t="s">
        <v>621</v>
      </c>
      <c r="W240" s="3" t="s">
        <v>621</v>
      </c>
      <c r="X240" s="3" t="s">
        <v>621</v>
      </c>
      <c r="Y240" s="3" t="s">
        <v>621</v>
      </c>
      <c r="Z240" s="3" t="s">
        <v>621</v>
      </c>
      <c r="AA240" s="3" t="s">
        <v>621</v>
      </c>
      <c r="AB240" s="3" t="s">
        <v>621</v>
      </c>
      <c r="AC240" s="3" t="s">
        <v>621</v>
      </c>
      <c r="AD240" s="3" t="s">
        <v>621</v>
      </c>
      <c r="AE240" s="3" t="s">
        <v>621</v>
      </c>
      <c r="AF240" s="3" t="s">
        <v>621</v>
      </c>
      <c r="AG240" s="3" t="s">
        <v>621</v>
      </c>
      <c r="AJ240" s="20">
        <f t="shared" si="19"/>
        <v>0</v>
      </c>
      <c r="AL240" s="20">
        <f t="shared" si="15"/>
        <v>0</v>
      </c>
      <c r="AM240" s="20" t="str">
        <f t="shared" si="16"/>
        <v/>
      </c>
      <c r="AN240" s="21" t="str">
        <f t="shared" si="17"/>
        <v/>
      </c>
      <c r="AQ240" s="3">
        <f t="shared" si="18"/>
        <v>0</v>
      </c>
    </row>
    <row r="241" spans="1:43" ht="15" customHeight="1" x14ac:dyDescent="0.25">
      <c r="A241" s="3" t="s">
        <v>301</v>
      </c>
      <c r="B241" s="3" t="s">
        <v>302</v>
      </c>
      <c r="C241" s="3">
        <v>2013</v>
      </c>
      <c r="D241" s="3">
        <v>87.558000000000007</v>
      </c>
      <c r="E241" s="3">
        <v>19.045000000000002</v>
      </c>
      <c r="F241" s="3">
        <v>5.7759999999999998</v>
      </c>
      <c r="G241" s="3" t="s">
        <v>858</v>
      </c>
      <c r="H241" s="3">
        <v>155.03200000000001</v>
      </c>
      <c r="I241" s="3">
        <v>155.03200000000001</v>
      </c>
      <c r="J241" s="3" t="s">
        <v>621</v>
      </c>
      <c r="K241" s="3" t="s">
        <v>621</v>
      </c>
      <c r="L241" s="3" t="s">
        <v>621</v>
      </c>
      <c r="M241" s="3" t="s">
        <v>621</v>
      </c>
      <c r="N241" s="3" t="s">
        <v>621</v>
      </c>
      <c r="O241" s="3" t="s">
        <v>621</v>
      </c>
      <c r="P241" s="3" t="s">
        <v>621</v>
      </c>
      <c r="Q241" s="3" t="s">
        <v>621</v>
      </c>
      <c r="R241" s="3" t="s">
        <v>621</v>
      </c>
      <c r="S241" s="3" t="s">
        <v>621</v>
      </c>
      <c r="T241" s="3" t="s">
        <v>621</v>
      </c>
      <c r="U241" s="3" t="s">
        <v>621</v>
      </c>
      <c r="V241" s="3" t="s">
        <v>621</v>
      </c>
      <c r="W241" s="3" t="s">
        <v>621</v>
      </c>
      <c r="X241" s="3" t="s">
        <v>621</v>
      </c>
      <c r="Y241" s="3" t="s">
        <v>621</v>
      </c>
      <c r="Z241" s="3" t="s">
        <v>621</v>
      </c>
      <c r="AA241" s="3" t="s">
        <v>621</v>
      </c>
      <c r="AB241" s="3" t="s">
        <v>621</v>
      </c>
      <c r="AC241" s="3" t="s">
        <v>621</v>
      </c>
      <c r="AD241" s="3" t="s">
        <v>621</v>
      </c>
      <c r="AE241" s="3">
        <v>155.03200000000001</v>
      </c>
      <c r="AF241" s="3" t="s">
        <v>621</v>
      </c>
      <c r="AG241" s="3" t="s">
        <v>621</v>
      </c>
      <c r="AJ241" s="20">
        <f t="shared" si="19"/>
        <v>155.03200000000001</v>
      </c>
      <c r="AL241" s="20">
        <f t="shared" si="15"/>
        <v>87.558000000000007</v>
      </c>
      <c r="AM241" s="20">
        <f t="shared" si="16"/>
        <v>19.045000000000002</v>
      </c>
      <c r="AN241" s="21">
        <f t="shared" si="17"/>
        <v>0.68761933020279686</v>
      </c>
      <c r="AQ241" s="3">
        <f t="shared" si="18"/>
        <v>155.03200000000001</v>
      </c>
    </row>
    <row r="242" spans="1:43" ht="15" customHeight="1" x14ac:dyDescent="0.25">
      <c r="A242" s="3" t="s">
        <v>303</v>
      </c>
      <c r="B242" s="3" t="s">
        <v>304</v>
      </c>
      <c r="C242" s="3">
        <v>2013</v>
      </c>
      <c r="D242" s="3" t="s">
        <v>621</v>
      </c>
      <c r="E242" s="3" t="s">
        <v>621</v>
      </c>
      <c r="F242" s="3" t="s">
        <v>621</v>
      </c>
      <c r="G242" s="3" t="s">
        <v>621</v>
      </c>
      <c r="H242" s="3" t="s">
        <v>621</v>
      </c>
      <c r="I242" s="3" t="s">
        <v>621</v>
      </c>
      <c r="J242" s="3" t="s">
        <v>621</v>
      </c>
      <c r="K242" s="3" t="s">
        <v>621</v>
      </c>
      <c r="L242" s="3" t="s">
        <v>621</v>
      </c>
      <c r="M242" s="3" t="s">
        <v>621</v>
      </c>
      <c r="N242" s="3" t="s">
        <v>621</v>
      </c>
      <c r="O242" s="3" t="s">
        <v>621</v>
      </c>
      <c r="P242" s="3" t="s">
        <v>621</v>
      </c>
      <c r="Q242" s="3" t="s">
        <v>621</v>
      </c>
      <c r="R242" s="3" t="s">
        <v>621</v>
      </c>
      <c r="S242" s="3" t="s">
        <v>621</v>
      </c>
      <c r="T242" s="3" t="s">
        <v>621</v>
      </c>
      <c r="U242" s="3" t="s">
        <v>621</v>
      </c>
      <c r="V242" s="3" t="s">
        <v>621</v>
      </c>
      <c r="W242" s="3" t="s">
        <v>621</v>
      </c>
      <c r="X242" s="3" t="s">
        <v>621</v>
      </c>
      <c r="Y242" s="3" t="s">
        <v>621</v>
      </c>
      <c r="Z242" s="3" t="s">
        <v>621</v>
      </c>
      <c r="AA242" s="3" t="s">
        <v>621</v>
      </c>
      <c r="AB242" s="3" t="s">
        <v>621</v>
      </c>
      <c r="AC242" s="3" t="s">
        <v>621</v>
      </c>
      <c r="AD242" s="3" t="s">
        <v>621</v>
      </c>
      <c r="AE242" s="3" t="s">
        <v>621</v>
      </c>
      <c r="AF242" s="3" t="s">
        <v>621</v>
      </c>
      <c r="AG242" s="3" t="s">
        <v>621</v>
      </c>
      <c r="AJ242" s="20">
        <f t="shared" si="19"/>
        <v>0</v>
      </c>
      <c r="AL242" s="20">
        <f t="shared" si="15"/>
        <v>0</v>
      </c>
      <c r="AM242" s="20" t="str">
        <f t="shared" si="16"/>
        <v/>
      </c>
      <c r="AN242" s="21" t="str">
        <f t="shared" si="17"/>
        <v/>
      </c>
      <c r="AQ242" s="3">
        <f t="shared" si="18"/>
        <v>0</v>
      </c>
    </row>
    <row r="243" spans="1:43" ht="15" customHeight="1" x14ac:dyDescent="0.25">
      <c r="A243" s="3" t="s">
        <v>305</v>
      </c>
      <c r="B243" s="3" t="s">
        <v>306</v>
      </c>
      <c r="C243" s="3">
        <v>2013</v>
      </c>
      <c r="D243" s="3" t="s">
        <v>621</v>
      </c>
      <c r="E243" s="3" t="s">
        <v>621</v>
      </c>
      <c r="F243" s="3" t="s">
        <v>621</v>
      </c>
      <c r="G243" s="3" t="s">
        <v>621</v>
      </c>
      <c r="H243" s="3" t="s">
        <v>621</v>
      </c>
      <c r="I243" s="3" t="s">
        <v>621</v>
      </c>
      <c r="J243" s="3" t="s">
        <v>621</v>
      </c>
      <c r="K243" s="3" t="s">
        <v>621</v>
      </c>
      <c r="L243" s="3" t="s">
        <v>621</v>
      </c>
      <c r="M243" s="3" t="s">
        <v>621</v>
      </c>
      <c r="N243" s="3" t="s">
        <v>621</v>
      </c>
      <c r="O243" s="3" t="s">
        <v>621</v>
      </c>
      <c r="P243" s="3" t="s">
        <v>621</v>
      </c>
      <c r="Q243" s="3" t="s">
        <v>621</v>
      </c>
      <c r="R243" s="3" t="s">
        <v>621</v>
      </c>
      <c r="S243" s="3" t="s">
        <v>621</v>
      </c>
      <c r="T243" s="3" t="s">
        <v>621</v>
      </c>
      <c r="U243" s="3" t="s">
        <v>621</v>
      </c>
      <c r="V243" s="3" t="s">
        <v>621</v>
      </c>
      <c r="W243" s="3" t="s">
        <v>621</v>
      </c>
      <c r="X243" s="3" t="s">
        <v>621</v>
      </c>
      <c r="Y243" s="3" t="s">
        <v>621</v>
      </c>
      <c r="Z243" s="3" t="s">
        <v>621</v>
      </c>
      <c r="AA243" s="3" t="s">
        <v>621</v>
      </c>
      <c r="AB243" s="3" t="s">
        <v>621</v>
      </c>
      <c r="AC243" s="3" t="s">
        <v>621</v>
      </c>
      <c r="AD243" s="3" t="s">
        <v>621</v>
      </c>
      <c r="AE243" s="3" t="s">
        <v>621</v>
      </c>
      <c r="AF243" s="3" t="s">
        <v>621</v>
      </c>
      <c r="AG243" s="3" t="s">
        <v>621</v>
      </c>
      <c r="AJ243" s="20">
        <f t="shared" si="19"/>
        <v>0</v>
      </c>
      <c r="AL243" s="20">
        <f t="shared" si="15"/>
        <v>0</v>
      </c>
      <c r="AM243" s="20" t="str">
        <f t="shared" si="16"/>
        <v/>
      </c>
      <c r="AN243" s="21" t="str">
        <f t="shared" si="17"/>
        <v/>
      </c>
      <c r="AQ243" s="3">
        <f t="shared" si="18"/>
        <v>0</v>
      </c>
    </row>
    <row r="244" spans="1:43" ht="15" customHeight="1" x14ac:dyDescent="0.25">
      <c r="A244" s="3" t="s">
        <v>305</v>
      </c>
      <c r="B244" s="3" t="s">
        <v>307</v>
      </c>
      <c r="C244" s="3">
        <v>2013</v>
      </c>
      <c r="D244" s="3" t="s">
        <v>621</v>
      </c>
      <c r="E244" s="3" t="s">
        <v>621</v>
      </c>
      <c r="F244" s="3" t="s">
        <v>621</v>
      </c>
      <c r="G244" s="3" t="s">
        <v>621</v>
      </c>
      <c r="H244" s="3" t="s">
        <v>621</v>
      </c>
      <c r="I244" s="3" t="s">
        <v>621</v>
      </c>
      <c r="J244" s="3" t="s">
        <v>621</v>
      </c>
      <c r="K244" s="3" t="s">
        <v>621</v>
      </c>
      <c r="L244" s="3" t="s">
        <v>621</v>
      </c>
      <c r="M244" s="3" t="s">
        <v>621</v>
      </c>
      <c r="N244" s="3" t="s">
        <v>621</v>
      </c>
      <c r="O244" s="3" t="s">
        <v>621</v>
      </c>
      <c r="P244" s="3" t="s">
        <v>621</v>
      </c>
      <c r="Q244" s="3" t="s">
        <v>621</v>
      </c>
      <c r="R244" s="3" t="s">
        <v>621</v>
      </c>
      <c r="S244" s="3" t="s">
        <v>621</v>
      </c>
      <c r="T244" s="3" t="s">
        <v>621</v>
      </c>
      <c r="U244" s="3" t="s">
        <v>621</v>
      </c>
      <c r="V244" s="3" t="s">
        <v>621</v>
      </c>
      <c r="W244" s="3" t="s">
        <v>621</v>
      </c>
      <c r="X244" s="3" t="s">
        <v>621</v>
      </c>
      <c r="Y244" s="3" t="s">
        <v>621</v>
      </c>
      <c r="Z244" s="3" t="s">
        <v>621</v>
      </c>
      <c r="AA244" s="3" t="s">
        <v>621</v>
      </c>
      <c r="AB244" s="3" t="s">
        <v>621</v>
      </c>
      <c r="AC244" s="3" t="s">
        <v>621</v>
      </c>
      <c r="AD244" s="3" t="s">
        <v>621</v>
      </c>
      <c r="AE244" s="3" t="s">
        <v>621</v>
      </c>
      <c r="AF244" s="3" t="s">
        <v>621</v>
      </c>
      <c r="AG244" s="3" t="s">
        <v>621</v>
      </c>
      <c r="AJ244" s="20">
        <f t="shared" si="19"/>
        <v>0</v>
      </c>
      <c r="AL244" s="20">
        <f t="shared" si="15"/>
        <v>0</v>
      </c>
      <c r="AM244" s="20" t="str">
        <f t="shared" si="16"/>
        <v/>
      </c>
      <c r="AN244" s="21" t="str">
        <f t="shared" si="17"/>
        <v/>
      </c>
      <c r="AQ244" s="3">
        <f t="shared" si="18"/>
        <v>0</v>
      </c>
    </row>
    <row r="245" spans="1:43" ht="15" customHeight="1" x14ac:dyDescent="0.25">
      <c r="A245" s="3" t="s">
        <v>305</v>
      </c>
      <c r="B245" s="3" t="s">
        <v>308</v>
      </c>
      <c r="C245" s="3">
        <v>2013</v>
      </c>
      <c r="D245" s="3" t="s">
        <v>621</v>
      </c>
      <c r="E245" s="3" t="s">
        <v>621</v>
      </c>
      <c r="F245" s="3" t="s">
        <v>621</v>
      </c>
      <c r="G245" s="3" t="s">
        <v>621</v>
      </c>
      <c r="H245" s="3" t="s">
        <v>621</v>
      </c>
      <c r="I245" s="3" t="s">
        <v>621</v>
      </c>
      <c r="J245" s="3" t="s">
        <v>621</v>
      </c>
      <c r="K245" s="3" t="s">
        <v>621</v>
      </c>
      <c r="L245" s="3" t="s">
        <v>621</v>
      </c>
      <c r="M245" s="3" t="s">
        <v>621</v>
      </c>
      <c r="N245" s="3" t="s">
        <v>621</v>
      </c>
      <c r="O245" s="3" t="s">
        <v>621</v>
      </c>
      <c r="P245" s="3" t="s">
        <v>621</v>
      </c>
      <c r="Q245" s="3" t="s">
        <v>621</v>
      </c>
      <c r="R245" s="3" t="s">
        <v>621</v>
      </c>
      <c r="S245" s="3" t="s">
        <v>621</v>
      </c>
      <c r="T245" s="3" t="s">
        <v>621</v>
      </c>
      <c r="U245" s="3" t="s">
        <v>621</v>
      </c>
      <c r="V245" s="3" t="s">
        <v>621</v>
      </c>
      <c r="W245" s="3" t="s">
        <v>621</v>
      </c>
      <c r="X245" s="3" t="s">
        <v>621</v>
      </c>
      <c r="Y245" s="3" t="s">
        <v>621</v>
      </c>
      <c r="Z245" s="3" t="s">
        <v>621</v>
      </c>
      <c r="AA245" s="3" t="s">
        <v>621</v>
      </c>
      <c r="AB245" s="3" t="s">
        <v>621</v>
      </c>
      <c r="AC245" s="3" t="s">
        <v>621</v>
      </c>
      <c r="AD245" s="3" t="s">
        <v>621</v>
      </c>
      <c r="AE245" s="3" t="s">
        <v>621</v>
      </c>
      <c r="AF245" s="3" t="s">
        <v>621</v>
      </c>
      <c r="AG245" s="3" t="s">
        <v>621</v>
      </c>
      <c r="AJ245" s="20">
        <f t="shared" si="19"/>
        <v>0</v>
      </c>
      <c r="AL245" s="20">
        <f t="shared" si="15"/>
        <v>0</v>
      </c>
      <c r="AM245" s="20" t="str">
        <f t="shared" si="16"/>
        <v/>
      </c>
      <c r="AN245" s="21" t="str">
        <f t="shared" si="17"/>
        <v/>
      </c>
      <c r="AQ245" s="3">
        <f t="shared" si="18"/>
        <v>0</v>
      </c>
    </row>
    <row r="246" spans="1:43" ht="15" customHeight="1" x14ac:dyDescent="0.25">
      <c r="A246" s="3" t="s">
        <v>305</v>
      </c>
      <c r="B246" s="3" t="s">
        <v>309</v>
      </c>
      <c r="C246" s="3">
        <v>2013</v>
      </c>
      <c r="D246" s="3" t="s">
        <v>621</v>
      </c>
      <c r="E246" s="3" t="s">
        <v>621</v>
      </c>
      <c r="F246" s="3" t="s">
        <v>621</v>
      </c>
      <c r="G246" s="3" t="s">
        <v>621</v>
      </c>
      <c r="H246" s="3" t="s">
        <v>621</v>
      </c>
      <c r="I246" s="3" t="s">
        <v>621</v>
      </c>
      <c r="J246" s="3" t="s">
        <v>621</v>
      </c>
      <c r="K246" s="3" t="s">
        <v>621</v>
      </c>
      <c r="L246" s="3" t="s">
        <v>621</v>
      </c>
      <c r="M246" s="3" t="s">
        <v>621</v>
      </c>
      <c r="N246" s="3" t="s">
        <v>621</v>
      </c>
      <c r="O246" s="3" t="s">
        <v>621</v>
      </c>
      <c r="P246" s="3" t="s">
        <v>621</v>
      </c>
      <c r="Q246" s="3" t="s">
        <v>621</v>
      </c>
      <c r="R246" s="3" t="s">
        <v>621</v>
      </c>
      <c r="S246" s="3" t="s">
        <v>621</v>
      </c>
      <c r="T246" s="3" t="s">
        <v>621</v>
      </c>
      <c r="U246" s="3" t="s">
        <v>621</v>
      </c>
      <c r="V246" s="3" t="s">
        <v>621</v>
      </c>
      <c r="W246" s="3" t="s">
        <v>621</v>
      </c>
      <c r="X246" s="3" t="s">
        <v>621</v>
      </c>
      <c r="Y246" s="3" t="s">
        <v>621</v>
      </c>
      <c r="Z246" s="3" t="s">
        <v>621</v>
      </c>
      <c r="AA246" s="3" t="s">
        <v>621</v>
      </c>
      <c r="AB246" s="3" t="s">
        <v>621</v>
      </c>
      <c r="AC246" s="3" t="s">
        <v>621</v>
      </c>
      <c r="AD246" s="3" t="s">
        <v>621</v>
      </c>
      <c r="AE246" s="3" t="s">
        <v>621</v>
      </c>
      <c r="AF246" s="3" t="s">
        <v>621</v>
      </c>
      <c r="AG246" s="3" t="s">
        <v>621</v>
      </c>
      <c r="AJ246" s="20">
        <f t="shared" si="19"/>
        <v>0</v>
      </c>
      <c r="AL246" s="20">
        <f t="shared" si="15"/>
        <v>0</v>
      </c>
      <c r="AM246" s="20" t="str">
        <f t="shared" si="16"/>
        <v/>
      </c>
      <c r="AN246" s="21" t="str">
        <f t="shared" si="17"/>
        <v/>
      </c>
      <c r="AQ246" s="3">
        <f t="shared" si="18"/>
        <v>0</v>
      </c>
    </row>
    <row r="247" spans="1:43" ht="15" customHeight="1" x14ac:dyDescent="0.25">
      <c r="A247" s="3" t="s">
        <v>310</v>
      </c>
      <c r="B247" s="3" t="s">
        <v>311</v>
      </c>
      <c r="C247" s="3">
        <v>2013</v>
      </c>
      <c r="D247" s="3">
        <v>183.93</v>
      </c>
      <c r="E247" s="3">
        <v>18.113</v>
      </c>
      <c r="F247" s="3" t="s">
        <v>621</v>
      </c>
      <c r="G247" s="3" t="s">
        <v>621</v>
      </c>
      <c r="H247" s="3" t="s">
        <v>621</v>
      </c>
      <c r="I247" s="3">
        <v>209.58600000000001</v>
      </c>
      <c r="J247" s="3" t="s">
        <v>621</v>
      </c>
      <c r="K247" s="3">
        <v>0.45</v>
      </c>
      <c r="L247" s="3" t="s">
        <v>621</v>
      </c>
      <c r="M247" s="3" t="s">
        <v>621</v>
      </c>
      <c r="N247" s="3" t="s">
        <v>621</v>
      </c>
      <c r="O247" s="3" t="s">
        <v>621</v>
      </c>
      <c r="P247" s="3" t="s">
        <v>621</v>
      </c>
      <c r="Q247" s="3" t="s">
        <v>621</v>
      </c>
      <c r="R247" s="3" t="s">
        <v>621</v>
      </c>
      <c r="S247" s="3" t="s">
        <v>621</v>
      </c>
      <c r="T247" s="3" t="s">
        <v>621</v>
      </c>
      <c r="U247" s="3" t="s">
        <v>621</v>
      </c>
      <c r="V247" s="3" t="s">
        <v>14</v>
      </c>
      <c r="W247" s="3" t="s">
        <v>621</v>
      </c>
      <c r="X247" s="3" t="s">
        <v>621</v>
      </c>
      <c r="Y247" s="3" t="s">
        <v>621</v>
      </c>
      <c r="Z247" s="3">
        <v>23.21</v>
      </c>
      <c r="AA247" s="3" t="s">
        <v>621</v>
      </c>
      <c r="AB247" s="3" t="s">
        <v>621</v>
      </c>
      <c r="AC247" s="3" t="s">
        <v>621</v>
      </c>
      <c r="AD247" s="3">
        <v>39.44</v>
      </c>
      <c r="AE247" s="3">
        <v>146.48599999999999</v>
      </c>
      <c r="AF247" s="3" t="s">
        <v>621</v>
      </c>
      <c r="AG247" s="3" t="s">
        <v>621</v>
      </c>
      <c r="AJ247" s="20">
        <f t="shared" si="19"/>
        <v>209.58599999999998</v>
      </c>
      <c r="AL247" s="20">
        <f t="shared" si="15"/>
        <v>183.93</v>
      </c>
      <c r="AM247" s="20">
        <f t="shared" si="16"/>
        <v>18.113</v>
      </c>
      <c r="AN247" s="21">
        <f t="shared" si="17"/>
        <v>0.9640100006679837</v>
      </c>
      <c r="AQ247" s="3">
        <f t="shared" si="18"/>
        <v>209.58599999999998</v>
      </c>
    </row>
    <row r="248" spans="1:43" ht="15" customHeight="1" x14ac:dyDescent="0.25">
      <c r="A248" s="3" t="s">
        <v>312</v>
      </c>
      <c r="B248" s="3" t="s">
        <v>313</v>
      </c>
      <c r="C248" s="3">
        <v>2013</v>
      </c>
      <c r="D248" s="3" t="s">
        <v>621</v>
      </c>
      <c r="E248" s="3" t="s">
        <v>621</v>
      </c>
      <c r="F248" s="3" t="s">
        <v>621</v>
      </c>
      <c r="G248" s="3" t="s">
        <v>621</v>
      </c>
      <c r="H248" s="3" t="s">
        <v>621</v>
      </c>
      <c r="I248" s="3" t="s">
        <v>621</v>
      </c>
      <c r="J248" s="3" t="s">
        <v>621</v>
      </c>
      <c r="K248" s="3" t="s">
        <v>621</v>
      </c>
      <c r="L248" s="3" t="s">
        <v>621</v>
      </c>
      <c r="M248" s="3" t="s">
        <v>621</v>
      </c>
      <c r="N248" s="3" t="s">
        <v>621</v>
      </c>
      <c r="O248" s="3" t="s">
        <v>621</v>
      </c>
      <c r="P248" s="3" t="s">
        <v>621</v>
      </c>
      <c r="Q248" s="3" t="s">
        <v>621</v>
      </c>
      <c r="R248" s="3" t="s">
        <v>621</v>
      </c>
      <c r="S248" s="3" t="s">
        <v>621</v>
      </c>
      <c r="T248" s="3" t="s">
        <v>621</v>
      </c>
      <c r="U248" s="3" t="s">
        <v>621</v>
      </c>
      <c r="V248" s="3" t="s">
        <v>621</v>
      </c>
      <c r="W248" s="3" t="s">
        <v>621</v>
      </c>
      <c r="X248" s="3" t="s">
        <v>621</v>
      </c>
      <c r="Y248" s="3" t="s">
        <v>621</v>
      </c>
      <c r="Z248" s="3" t="s">
        <v>621</v>
      </c>
      <c r="AA248" s="3" t="s">
        <v>621</v>
      </c>
      <c r="AB248" s="3" t="s">
        <v>621</v>
      </c>
      <c r="AC248" s="3" t="s">
        <v>621</v>
      </c>
      <c r="AD248" s="3" t="s">
        <v>621</v>
      </c>
      <c r="AE248" s="3" t="s">
        <v>621</v>
      </c>
      <c r="AF248" s="3" t="s">
        <v>621</v>
      </c>
      <c r="AG248" s="3" t="s">
        <v>621</v>
      </c>
      <c r="AJ248" s="20">
        <f t="shared" si="19"/>
        <v>0</v>
      </c>
      <c r="AL248" s="20">
        <f t="shared" si="15"/>
        <v>0</v>
      </c>
      <c r="AM248" s="20" t="str">
        <f t="shared" si="16"/>
        <v/>
      </c>
      <c r="AN248" s="21" t="str">
        <f t="shared" si="17"/>
        <v/>
      </c>
      <c r="AQ248" s="3">
        <f t="shared" si="18"/>
        <v>0</v>
      </c>
    </row>
    <row r="249" spans="1:43" ht="15" customHeight="1" x14ac:dyDescent="0.25">
      <c r="A249" s="3" t="s">
        <v>312</v>
      </c>
      <c r="B249" s="3" t="s">
        <v>314</v>
      </c>
      <c r="C249" s="3">
        <v>2013</v>
      </c>
      <c r="D249" s="3" t="s">
        <v>621</v>
      </c>
      <c r="E249" s="3" t="s">
        <v>621</v>
      </c>
      <c r="F249" s="3" t="s">
        <v>621</v>
      </c>
      <c r="G249" s="3" t="s">
        <v>621</v>
      </c>
      <c r="H249" s="3" t="s">
        <v>621</v>
      </c>
      <c r="I249" s="3" t="s">
        <v>621</v>
      </c>
      <c r="J249" s="3" t="s">
        <v>621</v>
      </c>
      <c r="K249" s="3" t="s">
        <v>621</v>
      </c>
      <c r="L249" s="3" t="s">
        <v>621</v>
      </c>
      <c r="M249" s="3" t="s">
        <v>621</v>
      </c>
      <c r="N249" s="3" t="s">
        <v>621</v>
      </c>
      <c r="O249" s="3" t="s">
        <v>621</v>
      </c>
      <c r="P249" s="3" t="s">
        <v>621</v>
      </c>
      <c r="Q249" s="3" t="s">
        <v>621</v>
      </c>
      <c r="R249" s="3" t="s">
        <v>621</v>
      </c>
      <c r="S249" s="3" t="s">
        <v>621</v>
      </c>
      <c r="T249" s="3" t="s">
        <v>621</v>
      </c>
      <c r="U249" s="3" t="s">
        <v>621</v>
      </c>
      <c r="V249" s="3" t="s">
        <v>621</v>
      </c>
      <c r="W249" s="3" t="s">
        <v>621</v>
      </c>
      <c r="X249" s="3" t="s">
        <v>621</v>
      </c>
      <c r="Y249" s="3" t="s">
        <v>621</v>
      </c>
      <c r="Z249" s="3" t="s">
        <v>621</v>
      </c>
      <c r="AA249" s="3" t="s">
        <v>621</v>
      </c>
      <c r="AB249" s="3" t="s">
        <v>621</v>
      </c>
      <c r="AC249" s="3" t="s">
        <v>621</v>
      </c>
      <c r="AD249" s="3" t="s">
        <v>621</v>
      </c>
      <c r="AE249" s="3" t="s">
        <v>621</v>
      </c>
      <c r="AF249" s="3" t="s">
        <v>621</v>
      </c>
      <c r="AG249" s="3" t="s">
        <v>621</v>
      </c>
      <c r="AJ249" s="20">
        <f t="shared" si="19"/>
        <v>0</v>
      </c>
      <c r="AL249" s="20">
        <f t="shared" si="15"/>
        <v>0</v>
      </c>
      <c r="AM249" s="20" t="str">
        <f t="shared" si="16"/>
        <v/>
      </c>
      <c r="AN249" s="21" t="str">
        <f t="shared" si="17"/>
        <v/>
      </c>
      <c r="AQ249" s="3">
        <f t="shared" si="18"/>
        <v>0</v>
      </c>
    </row>
    <row r="250" spans="1:43" ht="15" customHeight="1" x14ac:dyDescent="0.25">
      <c r="A250" s="3" t="s">
        <v>312</v>
      </c>
      <c r="B250" s="3" t="s">
        <v>315</v>
      </c>
      <c r="C250" s="3">
        <v>2013</v>
      </c>
      <c r="D250" s="3" t="s">
        <v>621</v>
      </c>
      <c r="E250" s="3" t="s">
        <v>621</v>
      </c>
      <c r="F250" s="3" t="s">
        <v>621</v>
      </c>
      <c r="G250" s="3" t="s">
        <v>621</v>
      </c>
      <c r="H250" s="3" t="s">
        <v>621</v>
      </c>
      <c r="I250" s="3" t="s">
        <v>621</v>
      </c>
      <c r="J250" s="3" t="s">
        <v>621</v>
      </c>
      <c r="K250" s="3" t="s">
        <v>621</v>
      </c>
      <c r="L250" s="3" t="s">
        <v>621</v>
      </c>
      <c r="M250" s="3" t="s">
        <v>621</v>
      </c>
      <c r="N250" s="3" t="s">
        <v>621</v>
      </c>
      <c r="O250" s="3" t="s">
        <v>621</v>
      </c>
      <c r="P250" s="3" t="s">
        <v>621</v>
      </c>
      <c r="Q250" s="3" t="s">
        <v>621</v>
      </c>
      <c r="R250" s="3" t="s">
        <v>621</v>
      </c>
      <c r="S250" s="3" t="s">
        <v>621</v>
      </c>
      <c r="T250" s="3" t="s">
        <v>621</v>
      </c>
      <c r="U250" s="3" t="s">
        <v>621</v>
      </c>
      <c r="V250" s="3" t="s">
        <v>621</v>
      </c>
      <c r="W250" s="3" t="s">
        <v>621</v>
      </c>
      <c r="X250" s="3" t="s">
        <v>621</v>
      </c>
      <c r="Y250" s="3" t="s">
        <v>621</v>
      </c>
      <c r="Z250" s="3" t="s">
        <v>621</v>
      </c>
      <c r="AA250" s="3" t="s">
        <v>621</v>
      </c>
      <c r="AB250" s="3" t="s">
        <v>621</v>
      </c>
      <c r="AC250" s="3" t="s">
        <v>621</v>
      </c>
      <c r="AD250" s="3" t="s">
        <v>621</v>
      </c>
      <c r="AE250" s="3" t="s">
        <v>621</v>
      </c>
      <c r="AF250" s="3" t="s">
        <v>621</v>
      </c>
      <c r="AG250" s="3" t="s">
        <v>621</v>
      </c>
      <c r="AJ250" s="20">
        <f t="shared" si="19"/>
        <v>0</v>
      </c>
      <c r="AL250" s="20">
        <f t="shared" si="15"/>
        <v>0</v>
      </c>
      <c r="AM250" s="20" t="str">
        <f t="shared" si="16"/>
        <v/>
      </c>
      <c r="AN250" s="21" t="str">
        <f t="shared" si="17"/>
        <v/>
      </c>
      <c r="AQ250" s="3">
        <f t="shared" si="18"/>
        <v>0</v>
      </c>
    </row>
    <row r="251" spans="1:43" ht="15" customHeight="1" x14ac:dyDescent="0.25">
      <c r="A251" s="3" t="s">
        <v>316</v>
      </c>
      <c r="B251" s="3" t="s">
        <v>317</v>
      </c>
      <c r="C251" s="3">
        <v>2013</v>
      </c>
      <c r="D251" s="3" t="s">
        <v>621</v>
      </c>
      <c r="E251" s="3" t="s">
        <v>621</v>
      </c>
      <c r="F251" s="3" t="s">
        <v>621</v>
      </c>
      <c r="G251" s="3" t="s">
        <v>621</v>
      </c>
      <c r="H251" s="3" t="s">
        <v>621</v>
      </c>
      <c r="I251" s="3" t="s">
        <v>621</v>
      </c>
      <c r="J251" s="3" t="s">
        <v>621</v>
      </c>
      <c r="K251" s="3" t="s">
        <v>621</v>
      </c>
      <c r="L251" s="3" t="s">
        <v>621</v>
      </c>
      <c r="M251" s="3" t="s">
        <v>621</v>
      </c>
      <c r="N251" s="3" t="s">
        <v>621</v>
      </c>
      <c r="O251" s="3" t="s">
        <v>621</v>
      </c>
      <c r="P251" s="3" t="s">
        <v>621</v>
      </c>
      <c r="Q251" s="3" t="s">
        <v>621</v>
      </c>
      <c r="R251" s="3" t="s">
        <v>621</v>
      </c>
      <c r="S251" s="3" t="s">
        <v>621</v>
      </c>
      <c r="T251" s="3" t="s">
        <v>621</v>
      </c>
      <c r="U251" s="3" t="s">
        <v>621</v>
      </c>
      <c r="V251" s="3" t="s">
        <v>621</v>
      </c>
      <c r="W251" s="3" t="s">
        <v>621</v>
      </c>
      <c r="X251" s="3" t="s">
        <v>621</v>
      </c>
      <c r="Y251" s="3" t="s">
        <v>621</v>
      </c>
      <c r="Z251" s="3" t="s">
        <v>621</v>
      </c>
      <c r="AA251" s="3" t="s">
        <v>621</v>
      </c>
      <c r="AB251" s="3" t="s">
        <v>621</v>
      </c>
      <c r="AC251" s="3" t="s">
        <v>621</v>
      </c>
      <c r="AD251" s="3" t="s">
        <v>621</v>
      </c>
      <c r="AE251" s="3" t="s">
        <v>621</v>
      </c>
      <c r="AF251" s="3" t="s">
        <v>621</v>
      </c>
      <c r="AG251" s="3" t="s">
        <v>621</v>
      </c>
      <c r="AJ251" s="20">
        <f t="shared" si="19"/>
        <v>0</v>
      </c>
      <c r="AL251" s="20">
        <f t="shared" si="15"/>
        <v>0</v>
      </c>
      <c r="AM251" s="20" t="str">
        <f t="shared" si="16"/>
        <v/>
      </c>
      <c r="AN251" s="21" t="str">
        <f t="shared" si="17"/>
        <v/>
      </c>
      <c r="AQ251" s="3">
        <f t="shared" si="18"/>
        <v>0</v>
      </c>
    </row>
    <row r="252" spans="1:43" ht="15" customHeight="1" x14ac:dyDescent="0.25">
      <c r="A252" s="3" t="s">
        <v>316</v>
      </c>
      <c r="B252" s="3" t="s">
        <v>318</v>
      </c>
      <c r="C252" s="3">
        <v>2013</v>
      </c>
      <c r="D252" s="3" t="s">
        <v>621</v>
      </c>
      <c r="E252" s="3" t="s">
        <v>621</v>
      </c>
      <c r="F252" s="3" t="s">
        <v>621</v>
      </c>
      <c r="G252" s="3" t="s">
        <v>621</v>
      </c>
      <c r="H252" s="3" t="s">
        <v>621</v>
      </c>
      <c r="I252" s="3" t="s">
        <v>621</v>
      </c>
      <c r="J252" s="3" t="s">
        <v>621</v>
      </c>
      <c r="K252" s="3" t="s">
        <v>621</v>
      </c>
      <c r="L252" s="3" t="s">
        <v>621</v>
      </c>
      <c r="M252" s="3" t="s">
        <v>621</v>
      </c>
      <c r="N252" s="3" t="s">
        <v>621</v>
      </c>
      <c r="O252" s="3" t="s">
        <v>621</v>
      </c>
      <c r="P252" s="3" t="s">
        <v>621</v>
      </c>
      <c r="Q252" s="3" t="s">
        <v>621</v>
      </c>
      <c r="R252" s="3" t="s">
        <v>621</v>
      </c>
      <c r="S252" s="3" t="s">
        <v>621</v>
      </c>
      <c r="T252" s="3" t="s">
        <v>621</v>
      </c>
      <c r="U252" s="3" t="s">
        <v>621</v>
      </c>
      <c r="V252" s="3" t="s">
        <v>621</v>
      </c>
      <c r="W252" s="3" t="s">
        <v>621</v>
      </c>
      <c r="X252" s="3" t="s">
        <v>621</v>
      </c>
      <c r="Y252" s="3" t="s">
        <v>621</v>
      </c>
      <c r="Z252" s="3" t="s">
        <v>621</v>
      </c>
      <c r="AA252" s="3" t="s">
        <v>621</v>
      </c>
      <c r="AB252" s="3" t="s">
        <v>621</v>
      </c>
      <c r="AC252" s="3" t="s">
        <v>621</v>
      </c>
      <c r="AD252" s="3" t="s">
        <v>621</v>
      </c>
      <c r="AE252" s="3" t="s">
        <v>621</v>
      </c>
      <c r="AF252" s="3" t="s">
        <v>621</v>
      </c>
      <c r="AG252" s="3" t="s">
        <v>621</v>
      </c>
      <c r="AJ252" s="20">
        <f t="shared" si="19"/>
        <v>0</v>
      </c>
      <c r="AL252" s="20">
        <f t="shared" si="15"/>
        <v>0</v>
      </c>
      <c r="AM252" s="20" t="str">
        <f t="shared" si="16"/>
        <v/>
      </c>
      <c r="AN252" s="21" t="str">
        <f t="shared" si="17"/>
        <v/>
      </c>
      <c r="AQ252" s="3">
        <f t="shared" si="18"/>
        <v>0</v>
      </c>
    </row>
    <row r="253" spans="1:43"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W253" s="3" t="s">
        <v>622</v>
      </c>
      <c r="X253" s="3" t="s">
        <v>622</v>
      </c>
      <c r="Y253" s="3" t="s">
        <v>622</v>
      </c>
      <c r="Z253" s="3" t="s">
        <v>622</v>
      </c>
      <c r="AA253" s="3" t="s">
        <v>622</v>
      </c>
      <c r="AB253" s="3" t="s">
        <v>622</v>
      </c>
      <c r="AC253" s="3" t="s">
        <v>622</v>
      </c>
      <c r="AD253" s="3" t="s">
        <v>622</v>
      </c>
      <c r="AE253" s="3" t="s">
        <v>622</v>
      </c>
      <c r="AF253" s="3" t="s">
        <v>622</v>
      </c>
      <c r="AG253" s="3" t="s">
        <v>622</v>
      </c>
      <c r="AJ253" s="20">
        <f t="shared" si="19"/>
        <v>0</v>
      </c>
      <c r="AL253" s="20">
        <f t="shared" si="15"/>
        <v>0</v>
      </c>
      <c r="AM253" s="20" t="str">
        <f t="shared" si="16"/>
        <v/>
      </c>
      <c r="AN253" s="21" t="str">
        <f t="shared" si="17"/>
        <v/>
      </c>
      <c r="AQ253" s="3">
        <f t="shared" si="18"/>
        <v>0</v>
      </c>
    </row>
    <row r="254" spans="1:43" ht="15" customHeight="1" x14ac:dyDescent="0.25">
      <c r="A254" s="3" t="s">
        <v>321</v>
      </c>
      <c r="B254" s="3" t="s">
        <v>322</v>
      </c>
      <c r="C254" s="3">
        <v>2013</v>
      </c>
      <c r="D254" s="3" t="s">
        <v>621</v>
      </c>
      <c r="E254" s="3" t="s">
        <v>621</v>
      </c>
      <c r="F254" s="3" t="s">
        <v>621</v>
      </c>
      <c r="G254" s="3" t="s">
        <v>621</v>
      </c>
      <c r="H254" s="3" t="s">
        <v>621</v>
      </c>
      <c r="I254" s="3" t="s">
        <v>621</v>
      </c>
      <c r="J254" s="3" t="s">
        <v>621</v>
      </c>
      <c r="K254" s="3" t="s">
        <v>621</v>
      </c>
      <c r="L254" s="3" t="s">
        <v>621</v>
      </c>
      <c r="M254" s="3" t="s">
        <v>621</v>
      </c>
      <c r="N254" s="3" t="s">
        <v>621</v>
      </c>
      <c r="O254" s="3" t="s">
        <v>621</v>
      </c>
      <c r="P254" s="3" t="s">
        <v>621</v>
      </c>
      <c r="Q254" s="3" t="s">
        <v>621</v>
      </c>
      <c r="R254" s="3" t="s">
        <v>621</v>
      </c>
      <c r="S254" s="3" t="s">
        <v>621</v>
      </c>
      <c r="T254" s="3" t="s">
        <v>621</v>
      </c>
      <c r="U254" s="3" t="s">
        <v>621</v>
      </c>
      <c r="V254" s="3" t="s">
        <v>621</v>
      </c>
      <c r="W254" s="3" t="s">
        <v>621</v>
      </c>
      <c r="X254" s="3" t="s">
        <v>621</v>
      </c>
      <c r="Y254" s="3" t="s">
        <v>621</v>
      </c>
      <c r="Z254" s="3" t="s">
        <v>621</v>
      </c>
      <c r="AA254" s="3" t="s">
        <v>621</v>
      </c>
      <c r="AB254" s="3" t="s">
        <v>621</v>
      </c>
      <c r="AC254" s="3" t="s">
        <v>621</v>
      </c>
      <c r="AD254" s="3" t="s">
        <v>621</v>
      </c>
      <c r="AE254" s="3" t="s">
        <v>621</v>
      </c>
      <c r="AF254" s="3" t="s">
        <v>621</v>
      </c>
      <c r="AG254" s="3" t="s">
        <v>621</v>
      </c>
      <c r="AJ254" s="20">
        <f t="shared" si="19"/>
        <v>0</v>
      </c>
      <c r="AL254" s="20">
        <f t="shared" si="15"/>
        <v>0</v>
      </c>
      <c r="AM254" s="20" t="str">
        <f t="shared" si="16"/>
        <v/>
      </c>
      <c r="AN254" s="21" t="str">
        <f t="shared" si="17"/>
        <v/>
      </c>
      <c r="AQ254" s="3">
        <f t="shared" si="18"/>
        <v>0</v>
      </c>
    </row>
    <row r="255" spans="1:43" ht="15" customHeight="1" x14ac:dyDescent="0.25">
      <c r="A255" s="3" t="s">
        <v>323</v>
      </c>
      <c r="B255" s="3" t="s">
        <v>324</v>
      </c>
      <c r="C255" s="3">
        <v>2013</v>
      </c>
      <c r="D255" s="3">
        <v>84.5</v>
      </c>
      <c r="E255" s="3">
        <v>10.9</v>
      </c>
      <c r="F255" s="3" t="s">
        <v>621</v>
      </c>
      <c r="G255" s="3" t="s">
        <v>621</v>
      </c>
      <c r="H255" s="3" t="s">
        <v>621</v>
      </c>
      <c r="I255" s="3">
        <v>110.5</v>
      </c>
      <c r="J255" s="3" t="s">
        <v>621</v>
      </c>
      <c r="K255" s="3" t="s">
        <v>621</v>
      </c>
      <c r="L255" s="3" t="s">
        <v>621</v>
      </c>
      <c r="M255" s="3" t="s">
        <v>621</v>
      </c>
      <c r="N255" s="3" t="s">
        <v>621</v>
      </c>
      <c r="O255" s="3" t="s">
        <v>621</v>
      </c>
      <c r="P255" s="3">
        <v>50</v>
      </c>
      <c r="Q255" s="3">
        <v>14.5</v>
      </c>
      <c r="R255" s="3">
        <v>32.799999999999997</v>
      </c>
      <c r="S255" s="3" t="s">
        <v>621</v>
      </c>
      <c r="T255" s="3" t="s">
        <v>621</v>
      </c>
      <c r="U255" s="3" t="s">
        <v>621</v>
      </c>
      <c r="V255" s="3" t="s">
        <v>14</v>
      </c>
      <c r="W255" s="3" t="s">
        <v>621</v>
      </c>
      <c r="X255" s="3" t="s">
        <v>621</v>
      </c>
      <c r="Y255" s="3" t="s">
        <v>621</v>
      </c>
      <c r="Z255" s="3" t="s">
        <v>621</v>
      </c>
      <c r="AA255" s="3" t="s">
        <v>621</v>
      </c>
      <c r="AB255" s="3" t="s">
        <v>621</v>
      </c>
      <c r="AC255" s="3" t="s">
        <v>621</v>
      </c>
      <c r="AD255" s="3" t="s">
        <v>621</v>
      </c>
      <c r="AE255" s="3" t="s">
        <v>621</v>
      </c>
      <c r="AF255" s="3" t="s">
        <v>621</v>
      </c>
      <c r="AG255" s="3">
        <v>13.2</v>
      </c>
      <c r="AJ255" s="20">
        <f t="shared" si="19"/>
        <v>110.5</v>
      </c>
      <c r="AL255" s="20">
        <f t="shared" si="15"/>
        <v>84.5</v>
      </c>
      <c r="AM255" s="20">
        <f t="shared" si="16"/>
        <v>10.9</v>
      </c>
      <c r="AN255" s="21">
        <f t="shared" si="17"/>
        <v>0.8633484162895928</v>
      </c>
      <c r="AQ255" s="3">
        <f t="shared" si="18"/>
        <v>97.3</v>
      </c>
    </row>
    <row r="256" spans="1:43" ht="15" customHeight="1" x14ac:dyDescent="0.25">
      <c r="A256" s="3" t="s">
        <v>323</v>
      </c>
      <c r="B256" s="3" t="s">
        <v>325</v>
      </c>
      <c r="C256" s="3">
        <v>2013</v>
      </c>
      <c r="D256" s="3" t="s">
        <v>621</v>
      </c>
      <c r="E256" s="3" t="s">
        <v>621</v>
      </c>
      <c r="F256" s="3" t="s">
        <v>621</v>
      </c>
      <c r="G256" s="3" t="s">
        <v>621</v>
      </c>
      <c r="H256" s="3" t="s">
        <v>621</v>
      </c>
      <c r="I256" s="3" t="s">
        <v>621</v>
      </c>
      <c r="J256" s="3" t="s">
        <v>621</v>
      </c>
      <c r="K256" s="3" t="s">
        <v>621</v>
      </c>
      <c r="L256" s="3" t="s">
        <v>621</v>
      </c>
      <c r="M256" s="3" t="s">
        <v>621</v>
      </c>
      <c r="N256" s="3" t="s">
        <v>621</v>
      </c>
      <c r="O256" s="3" t="s">
        <v>621</v>
      </c>
      <c r="P256" s="3" t="s">
        <v>621</v>
      </c>
      <c r="Q256" s="3" t="s">
        <v>621</v>
      </c>
      <c r="R256" s="3" t="s">
        <v>621</v>
      </c>
      <c r="S256" s="3" t="s">
        <v>621</v>
      </c>
      <c r="T256" s="3" t="s">
        <v>621</v>
      </c>
      <c r="U256" s="3" t="s">
        <v>621</v>
      </c>
      <c r="V256" s="3" t="s">
        <v>621</v>
      </c>
      <c r="W256" s="3" t="s">
        <v>621</v>
      </c>
      <c r="X256" s="3" t="s">
        <v>621</v>
      </c>
      <c r="Y256" s="3" t="s">
        <v>621</v>
      </c>
      <c r="Z256" s="3" t="s">
        <v>621</v>
      </c>
      <c r="AA256" s="3" t="s">
        <v>621</v>
      </c>
      <c r="AB256" s="3" t="s">
        <v>621</v>
      </c>
      <c r="AC256" s="3" t="s">
        <v>621</v>
      </c>
      <c r="AD256" s="3" t="s">
        <v>621</v>
      </c>
      <c r="AE256" s="3" t="s">
        <v>621</v>
      </c>
      <c r="AF256" s="3" t="s">
        <v>621</v>
      </c>
      <c r="AG256" s="3" t="s">
        <v>621</v>
      </c>
      <c r="AJ256" s="20">
        <f t="shared" si="19"/>
        <v>0</v>
      </c>
      <c r="AL256" s="20">
        <f t="shared" si="15"/>
        <v>0</v>
      </c>
      <c r="AM256" s="20" t="str">
        <f t="shared" si="16"/>
        <v/>
      </c>
      <c r="AN256" s="21" t="str">
        <f t="shared" si="17"/>
        <v/>
      </c>
      <c r="AQ256" s="3">
        <f t="shared" si="18"/>
        <v>0</v>
      </c>
    </row>
    <row r="257" spans="1:43" ht="15" customHeight="1" x14ac:dyDescent="0.25">
      <c r="A257" s="3" t="s">
        <v>323</v>
      </c>
      <c r="B257" s="3" t="s">
        <v>326</v>
      </c>
      <c r="C257" s="3">
        <v>2013</v>
      </c>
      <c r="D257" s="3" t="s">
        <v>621</v>
      </c>
      <c r="E257" s="3" t="s">
        <v>621</v>
      </c>
      <c r="F257" s="3" t="s">
        <v>621</v>
      </c>
      <c r="G257" s="3" t="s">
        <v>621</v>
      </c>
      <c r="H257" s="3" t="s">
        <v>621</v>
      </c>
      <c r="I257" s="3" t="s">
        <v>621</v>
      </c>
      <c r="J257" s="3" t="s">
        <v>621</v>
      </c>
      <c r="K257" s="3" t="s">
        <v>621</v>
      </c>
      <c r="L257" s="3" t="s">
        <v>621</v>
      </c>
      <c r="M257" s="3" t="s">
        <v>621</v>
      </c>
      <c r="N257" s="3" t="s">
        <v>621</v>
      </c>
      <c r="O257" s="3" t="s">
        <v>621</v>
      </c>
      <c r="P257" s="3" t="s">
        <v>621</v>
      </c>
      <c r="Q257" s="3" t="s">
        <v>621</v>
      </c>
      <c r="R257" s="3" t="s">
        <v>621</v>
      </c>
      <c r="S257" s="3" t="s">
        <v>621</v>
      </c>
      <c r="T257" s="3" t="s">
        <v>621</v>
      </c>
      <c r="U257" s="3" t="s">
        <v>621</v>
      </c>
      <c r="V257" s="3" t="s">
        <v>621</v>
      </c>
      <c r="W257" s="3" t="s">
        <v>621</v>
      </c>
      <c r="X257" s="3" t="s">
        <v>621</v>
      </c>
      <c r="Y257" s="3" t="s">
        <v>621</v>
      </c>
      <c r="Z257" s="3" t="s">
        <v>621</v>
      </c>
      <c r="AA257" s="3" t="s">
        <v>621</v>
      </c>
      <c r="AB257" s="3" t="s">
        <v>621</v>
      </c>
      <c r="AC257" s="3" t="s">
        <v>621</v>
      </c>
      <c r="AD257" s="3" t="s">
        <v>621</v>
      </c>
      <c r="AE257" s="3" t="s">
        <v>621</v>
      </c>
      <c r="AF257" s="3" t="s">
        <v>621</v>
      </c>
      <c r="AG257" s="3" t="s">
        <v>621</v>
      </c>
      <c r="AJ257" s="20">
        <f t="shared" si="19"/>
        <v>0</v>
      </c>
      <c r="AL257" s="20">
        <f t="shared" si="15"/>
        <v>0</v>
      </c>
      <c r="AM257" s="20" t="str">
        <f t="shared" si="16"/>
        <v/>
      </c>
      <c r="AN257" s="21" t="str">
        <f t="shared" si="17"/>
        <v/>
      </c>
      <c r="AQ257" s="3">
        <f t="shared" si="18"/>
        <v>0</v>
      </c>
    </row>
    <row r="258" spans="1:43" ht="15" customHeight="1" x14ac:dyDescent="0.25">
      <c r="A258" s="3" t="s">
        <v>327</v>
      </c>
      <c r="B258" s="3" t="s">
        <v>328</v>
      </c>
      <c r="C258" s="3">
        <v>2013</v>
      </c>
      <c r="D258" s="3" t="s">
        <v>621</v>
      </c>
      <c r="E258" s="3" t="s">
        <v>621</v>
      </c>
      <c r="F258" s="3" t="s">
        <v>621</v>
      </c>
      <c r="G258" s="3" t="s">
        <v>621</v>
      </c>
      <c r="H258" s="3" t="s">
        <v>621</v>
      </c>
      <c r="I258" s="3" t="s">
        <v>621</v>
      </c>
      <c r="J258" s="3" t="s">
        <v>621</v>
      </c>
      <c r="K258" s="3" t="s">
        <v>621</v>
      </c>
      <c r="L258" s="3" t="s">
        <v>621</v>
      </c>
      <c r="M258" s="3" t="s">
        <v>621</v>
      </c>
      <c r="N258" s="3" t="s">
        <v>621</v>
      </c>
      <c r="O258" s="3" t="s">
        <v>621</v>
      </c>
      <c r="P258" s="3" t="s">
        <v>621</v>
      </c>
      <c r="Q258" s="3" t="s">
        <v>621</v>
      </c>
      <c r="R258" s="3" t="s">
        <v>621</v>
      </c>
      <c r="S258" s="3" t="s">
        <v>621</v>
      </c>
      <c r="T258" s="3" t="s">
        <v>621</v>
      </c>
      <c r="U258" s="3" t="s">
        <v>621</v>
      </c>
      <c r="V258" s="3" t="s">
        <v>621</v>
      </c>
      <c r="W258" s="3" t="s">
        <v>621</v>
      </c>
      <c r="X258" s="3" t="s">
        <v>621</v>
      </c>
      <c r="Y258" s="3" t="s">
        <v>621</v>
      </c>
      <c r="Z258" s="3" t="s">
        <v>621</v>
      </c>
      <c r="AA258" s="3" t="s">
        <v>621</v>
      </c>
      <c r="AB258" s="3" t="s">
        <v>621</v>
      </c>
      <c r="AC258" s="3" t="s">
        <v>621</v>
      </c>
      <c r="AD258" s="3" t="s">
        <v>621</v>
      </c>
      <c r="AE258" s="3" t="s">
        <v>621</v>
      </c>
      <c r="AF258" s="3" t="s">
        <v>621</v>
      </c>
      <c r="AG258" s="3" t="s">
        <v>621</v>
      </c>
      <c r="AJ258" s="20">
        <f t="shared" si="19"/>
        <v>0</v>
      </c>
      <c r="AL258" s="20">
        <f t="shared" si="15"/>
        <v>0</v>
      </c>
      <c r="AM258" s="20" t="str">
        <f t="shared" si="16"/>
        <v/>
      </c>
      <c r="AN258" s="21" t="str">
        <f t="shared" si="17"/>
        <v/>
      </c>
      <c r="AQ258" s="3">
        <f t="shared" si="18"/>
        <v>0</v>
      </c>
    </row>
    <row r="259" spans="1:43" ht="15" customHeight="1" x14ac:dyDescent="0.25">
      <c r="A259" s="3" t="s">
        <v>329</v>
      </c>
      <c r="B259" s="3" t="s">
        <v>330</v>
      </c>
      <c r="C259" s="3">
        <v>2013</v>
      </c>
      <c r="D259" s="3" t="s">
        <v>621</v>
      </c>
      <c r="E259" s="3" t="s">
        <v>621</v>
      </c>
      <c r="F259" s="3" t="s">
        <v>621</v>
      </c>
      <c r="G259" s="3" t="s">
        <v>621</v>
      </c>
      <c r="H259" s="3" t="s">
        <v>621</v>
      </c>
      <c r="I259" s="3" t="s">
        <v>621</v>
      </c>
      <c r="J259" s="3" t="s">
        <v>621</v>
      </c>
      <c r="K259" s="3" t="s">
        <v>621</v>
      </c>
      <c r="L259" s="3" t="s">
        <v>621</v>
      </c>
      <c r="M259" s="3" t="s">
        <v>621</v>
      </c>
      <c r="N259" s="3" t="s">
        <v>621</v>
      </c>
      <c r="O259" s="3" t="s">
        <v>621</v>
      </c>
      <c r="P259" s="3" t="s">
        <v>621</v>
      </c>
      <c r="Q259" s="3" t="s">
        <v>621</v>
      </c>
      <c r="R259" s="3" t="s">
        <v>621</v>
      </c>
      <c r="S259" s="3" t="s">
        <v>621</v>
      </c>
      <c r="T259" s="3" t="s">
        <v>621</v>
      </c>
      <c r="U259" s="3" t="s">
        <v>621</v>
      </c>
      <c r="V259" s="3" t="s">
        <v>621</v>
      </c>
      <c r="W259" s="3" t="s">
        <v>621</v>
      </c>
      <c r="X259" s="3" t="s">
        <v>621</v>
      </c>
      <c r="Y259" s="3" t="s">
        <v>621</v>
      </c>
      <c r="Z259" s="3" t="s">
        <v>621</v>
      </c>
      <c r="AA259" s="3" t="s">
        <v>621</v>
      </c>
      <c r="AB259" s="3" t="s">
        <v>621</v>
      </c>
      <c r="AC259" s="3" t="s">
        <v>621</v>
      </c>
      <c r="AD259" s="3" t="s">
        <v>621</v>
      </c>
      <c r="AE259" s="3" t="s">
        <v>621</v>
      </c>
      <c r="AF259" s="3" t="s">
        <v>621</v>
      </c>
      <c r="AG259" s="3" t="s">
        <v>621</v>
      </c>
      <c r="AJ259" s="20">
        <f t="shared" si="19"/>
        <v>0</v>
      </c>
      <c r="AL259" s="20">
        <f t="shared" ref="AL259:AL322" si="20">IFERROR(D259/1,0)</f>
        <v>0</v>
      </c>
      <c r="AM259" s="20" t="str">
        <f t="shared" ref="AM259:AM322" si="21">IFERROR(E259/1,"")</f>
        <v/>
      </c>
      <c r="AN259" s="21" t="str">
        <f t="shared" ref="AN259:AN322" si="22">IFERROR((AL259+AM259)/AJ259,"")</f>
        <v/>
      </c>
      <c r="AQ259" s="3">
        <f t="shared" ref="AQ259:AQ322" si="23">AJ259-IFERROR(AG259/1,0)</f>
        <v>0</v>
      </c>
    </row>
    <row r="260" spans="1:43"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W260" s="3" t="s">
        <v>622</v>
      </c>
      <c r="X260" s="3" t="s">
        <v>622</v>
      </c>
      <c r="Y260" s="3" t="s">
        <v>622</v>
      </c>
      <c r="Z260" s="3" t="s">
        <v>622</v>
      </c>
      <c r="AA260" s="3" t="s">
        <v>622</v>
      </c>
      <c r="AB260" s="3" t="s">
        <v>622</v>
      </c>
      <c r="AC260" s="3" t="s">
        <v>622</v>
      </c>
      <c r="AD260" s="3" t="s">
        <v>622</v>
      </c>
      <c r="AE260" s="3" t="s">
        <v>622</v>
      </c>
      <c r="AF260" s="3" t="s">
        <v>622</v>
      </c>
      <c r="AG260" s="3" t="s">
        <v>622</v>
      </c>
      <c r="AJ260" s="20">
        <f t="shared" ref="AJ260:AJ323" si="24">SUMPRODUCT(J260:AG260)</f>
        <v>0</v>
      </c>
      <c r="AL260" s="20">
        <f t="shared" si="20"/>
        <v>0</v>
      </c>
      <c r="AM260" s="20" t="str">
        <f t="shared" si="21"/>
        <v/>
      </c>
      <c r="AN260" s="21" t="str">
        <f t="shared" si="22"/>
        <v/>
      </c>
      <c r="AQ260" s="3">
        <f t="shared" si="23"/>
        <v>0</v>
      </c>
    </row>
    <row r="261" spans="1:43"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W261" s="3" t="s">
        <v>622</v>
      </c>
      <c r="X261" s="3" t="s">
        <v>622</v>
      </c>
      <c r="Y261" s="3" t="s">
        <v>622</v>
      </c>
      <c r="Z261" s="3" t="s">
        <v>622</v>
      </c>
      <c r="AA261" s="3" t="s">
        <v>622</v>
      </c>
      <c r="AB261" s="3" t="s">
        <v>622</v>
      </c>
      <c r="AC261" s="3" t="s">
        <v>622</v>
      </c>
      <c r="AD261" s="3" t="s">
        <v>622</v>
      </c>
      <c r="AE261" s="3" t="s">
        <v>622</v>
      </c>
      <c r="AF261" s="3" t="s">
        <v>622</v>
      </c>
      <c r="AG261" s="3" t="s">
        <v>622</v>
      </c>
      <c r="AJ261" s="20">
        <f t="shared" si="24"/>
        <v>0</v>
      </c>
      <c r="AL261" s="20">
        <f t="shared" si="20"/>
        <v>0</v>
      </c>
      <c r="AM261" s="20" t="str">
        <f t="shared" si="21"/>
        <v/>
      </c>
      <c r="AN261" s="21" t="str">
        <f t="shared" si="22"/>
        <v/>
      </c>
      <c r="AQ261" s="3">
        <f t="shared" si="23"/>
        <v>0</v>
      </c>
    </row>
    <row r="262" spans="1:43" ht="15" customHeight="1" x14ac:dyDescent="0.25">
      <c r="A262" s="3" t="s">
        <v>335</v>
      </c>
      <c r="B262" s="3" t="s">
        <v>336</v>
      </c>
      <c r="C262" s="3">
        <v>2013</v>
      </c>
      <c r="D262" s="3" t="s">
        <v>621</v>
      </c>
      <c r="E262" s="3" t="s">
        <v>621</v>
      </c>
      <c r="F262" s="3" t="s">
        <v>621</v>
      </c>
      <c r="G262" s="3" t="s">
        <v>621</v>
      </c>
      <c r="H262" s="3" t="s">
        <v>621</v>
      </c>
      <c r="I262" s="3" t="s">
        <v>621</v>
      </c>
      <c r="J262" s="3" t="s">
        <v>621</v>
      </c>
      <c r="K262" s="3" t="s">
        <v>621</v>
      </c>
      <c r="L262" s="3" t="s">
        <v>621</v>
      </c>
      <c r="M262" s="3" t="s">
        <v>621</v>
      </c>
      <c r="N262" s="3" t="s">
        <v>621</v>
      </c>
      <c r="O262" s="3" t="s">
        <v>621</v>
      </c>
      <c r="P262" s="3" t="s">
        <v>621</v>
      </c>
      <c r="Q262" s="3" t="s">
        <v>621</v>
      </c>
      <c r="R262" s="3" t="s">
        <v>621</v>
      </c>
      <c r="S262" s="3" t="s">
        <v>621</v>
      </c>
      <c r="T262" s="3" t="s">
        <v>621</v>
      </c>
      <c r="U262" s="3" t="s">
        <v>621</v>
      </c>
      <c r="V262" s="3" t="s">
        <v>621</v>
      </c>
      <c r="W262" s="3" t="s">
        <v>621</v>
      </c>
      <c r="X262" s="3" t="s">
        <v>621</v>
      </c>
      <c r="Y262" s="3" t="s">
        <v>621</v>
      </c>
      <c r="Z262" s="3" t="s">
        <v>621</v>
      </c>
      <c r="AA262" s="3" t="s">
        <v>621</v>
      </c>
      <c r="AB262" s="3" t="s">
        <v>621</v>
      </c>
      <c r="AC262" s="3" t="s">
        <v>621</v>
      </c>
      <c r="AD262" s="3" t="s">
        <v>621</v>
      </c>
      <c r="AE262" s="3" t="s">
        <v>621</v>
      </c>
      <c r="AF262" s="3" t="s">
        <v>621</v>
      </c>
      <c r="AG262" s="3" t="s">
        <v>621</v>
      </c>
      <c r="AJ262" s="20">
        <f t="shared" si="24"/>
        <v>0</v>
      </c>
      <c r="AL262" s="20">
        <f t="shared" si="20"/>
        <v>0</v>
      </c>
      <c r="AM262" s="20" t="str">
        <f t="shared" si="21"/>
        <v/>
      </c>
      <c r="AN262" s="21" t="str">
        <f t="shared" si="22"/>
        <v/>
      </c>
      <c r="AQ262" s="3">
        <f t="shared" si="23"/>
        <v>0</v>
      </c>
    </row>
    <row r="263" spans="1:43" ht="15" customHeight="1" x14ac:dyDescent="0.25">
      <c r="A263" s="3" t="s">
        <v>335</v>
      </c>
      <c r="B263" s="3" t="s">
        <v>337</v>
      </c>
      <c r="C263" s="3">
        <v>2013</v>
      </c>
      <c r="D263" s="3" t="s">
        <v>621</v>
      </c>
      <c r="E263" s="3" t="s">
        <v>621</v>
      </c>
      <c r="F263" s="3" t="s">
        <v>621</v>
      </c>
      <c r="G263" s="3" t="s">
        <v>621</v>
      </c>
      <c r="H263" s="3" t="s">
        <v>621</v>
      </c>
      <c r="I263" s="3" t="s">
        <v>621</v>
      </c>
      <c r="J263" s="3" t="s">
        <v>621</v>
      </c>
      <c r="K263" s="3" t="s">
        <v>621</v>
      </c>
      <c r="L263" s="3" t="s">
        <v>621</v>
      </c>
      <c r="M263" s="3" t="s">
        <v>621</v>
      </c>
      <c r="N263" s="3" t="s">
        <v>621</v>
      </c>
      <c r="O263" s="3" t="s">
        <v>621</v>
      </c>
      <c r="P263" s="3" t="s">
        <v>621</v>
      </c>
      <c r="Q263" s="3" t="s">
        <v>621</v>
      </c>
      <c r="R263" s="3" t="s">
        <v>621</v>
      </c>
      <c r="S263" s="3" t="s">
        <v>621</v>
      </c>
      <c r="T263" s="3" t="s">
        <v>621</v>
      </c>
      <c r="U263" s="3" t="s">
        <v>621</v>
      </c>
      <c r="V263" s="3" t="s">
        <v>621</v>
      </c>
      <c r="W263" s="3" t="s">
        <v>621</v>
      </c>
      <c r="X263" s="3" t="s">
        <v>621</v>
      </c>
      <c r="Y263" s="3" t="s">
        <v>621</v>
      </c>
      <c r="Z263" s="3" t="s">
        <v>621</v>
      </c>
      <c r="AA263" s="3" t="s">
        <v>621</v>
      </c>
      <c r="AB263" s="3" t="s">
        <v>621</v>
      </c>
      <c r="AC263" s="3" t="s">
        <v>621</v>
      </c>
      <c r="AD263" s="3" t="s">
        <v>621</v>
      </c>
      <c r="AE263" s="3" t="s">
        <v>621</v>
      </c>
      <c r="AF263" s="3" t="s">
        <v>621</v>
      </c>
      <c r="AG263" s="3" t="s">
        <v>621</v>
      </c>
      <c r="AJ263" s="20">
        <f t="shared" si="24"/>
        <v>0</v>
      </c>
      <c r="AL263" s="20">
        <f t="shared" si="20"/>
        <v>0</v>
      </c>
      <c r="AM263" s="20" t="str">
        <f t="shared" si="21"/>
        <v/>
      </c>
      <c r="AN263" s="21" t="str">
        <f t="shared" si="22"/>
        <v/>
      </c>
      <c r="AQ263" s="3">
        <f t="shared" si="23"/>
        <v>0</v>
      </c>
    </row>
    <row r="264" spans="1:43" ht="15" customHeight="1" x14ac:dyDescent="0.25">
      <c r="A264" s="3" t="s">
        <v>335</v>
      </c>
      <c r="B264" s="3" t="s">
        <v>338</v>
      </c>
      <c r="C264" s="3">
        <v>2013</v>
      </c>
      <c r="D264" s="3">
        <v>1217.6579999999999</v>
      </c>
      <c r="E264" s="3">
        <v>607.20699999999999</v>
      </c>
      <c r="F264" s="3">
        <v>6.4960000000000004</v>
      </c>
      <c r="G264" s="3" t="s">
        <v>950</v>
      </c>
      <c r="H264" s="3">
        <v>15.143000000000001</v>
      </c>
      <c r="I264" s="3">
        <v>2167.9720000000002</v>
      </c>
      <c r="J264" s="3">
        <v>1289.0309999999999</v>
      </c>
      <c r="K264" s="3">
        <v>0.46800000000000003</v>
      </c>
      <c r="L264" s="3" t="s">
        <v>621</v>
      </c>
      <c r="M264" s="3">
        <v>0</v>
      </c>
      <c r="N264" s="3" t="s">
        <v>621</v>
      </c>
      <c r="O264" s="3" t="s">
        <v>621</v>
      </c>
      <c r="P264" s="3">
        <v>190.08099999999999</v>
      </c>
      <c r="Q264" s="3">
        <v>63.703000000000003</v>
      </c>
      <c r="R264" s="3">
        <v>40.305</v>
      </c>
      <c r="S264" s="3">
        <v>185.13499999999999</v>
      </c>
      <c r="T264" s="3">
        <v>7.9260000000000002</v>
      </c>
      <c r="U264" s="3">
        <v>43.243000000000002</v>
      </c>
      <c r="V264" s="3" t="s">
        <v>10</v>
      </c>
      <c r="W264" s="3" t="s">
        <v>621</v>
      </c>
      <c r="X264" s="3" t="s">
        <v>621</v>
      </c>
      <c r="Y264" s="3" t="s">
        <v>621</v>
      </c>
      <c r="Z264" s="3">
        <v>173.80799999999999</v>
      </c>
      <c r="AA264" s="3">
        <v>47.478999999999999</v>
      </c>
      <c r="AB264" s="3" t="s">
        <v>621</v>
      </c>
      <c r="AC264" s="3" t="s">
        <v>621</v>
      </c>
      <c r="AD264" s="3">
        <v>126.79300000000001</v>
      </c>
      <c r="AE264" s="3" t="s">
        <v>621</v>
      </c>
      <c r="AF264" s="3" t="s">
        <v>621</v>
      </c>
      <c r="AG264" s="3" t="s">
        <v>621</v>
      </c>
      <c r="AJ264" s="20">
        <f t="shared" si="24"/>
        <v>2167.9719999999998</v>
      </c>
      <c r="AL264" s="20">
        <f t="shared" si="20"/>
        <v>1217.6579999999999</v>
      </c>
      <c r="AM264" s="20">
        <f t="shared" si="21"/>
        <v>607.20699999999999</v>
      </c>
      <c r="AN264" s="21">
        <f t="shared" si="22"/>
        <v>0.8417382696824498</v>
      </c>
      <c r="AQ264" s="3">
        <f t="shared" si="23"/>
        <v>2167.9719999999998</v>
      </c>
    </row>
    <row r="265" spans="1:43" ht="15" customHeight="1" x14ac:dyDescent="0.25">
      <c r="A265" s="3" t="s">
        <v>339</v>
      </c>
      <c r="B265" s="3" t="s">
        <v>340</v>
      </c>
      <c r="C265" s="3">
        <v>2013</v>
      </c>
      <c r="D265" s="3">
        <v>285.60000000000002</v>
      </c>
      <c r="E265" s="3">
        <v>131.398</v>
      </c>
      <c r="F265" s="3" t="s">
        <v>621</v>
      </c>
      <c r="G265" s="3" t="s">
        <v>621</v>
      </c>
      <c r="H265" s="3" t="s">
        <v>621</v>
      </c>
      <c r="I265" s="3">
        <v>616.67319999999995</v>
      </c>
      <c r="J265" s="3" t="s">
        <v>621</v>
      </c>
      <c r="K265" s="3">
        <v>0.37319999999999998</v>
      </c>
      <c r="L265" s="3" t="s">
        <v>621</v>
      </c>
      <c r="M265" s="3" t="s">
        <v>621</v>
      </c>
      <c r="N265" s="3" t="s">
        <v>621</v>
      </c>
      <c r="O265" s="3" t="s">
        <v>621</v>
      </c>
      <c r="P265" s="3">
        <v>222</v>
      </c>
      <c r="Q265" s="3">
        <v>83.8</v>
      </c>
      <c r="R265" s="3">
        <v>75.5</v>
      </c>
      <c r="S265" s="3" t="s">
        <v>621</v>
      </c>
      <c r="T265" s="3" t="s">
        <v>621</v>
      </c>
      <c r="U265" s="3" t="s">
        <v>621</v>
      </c>
      <c r="V265" s="3" t="s">
        <v>621</v>
      </c>
      <c r="W265" s="3" t="s">
        <v>621</v>
      </c>
      <c r="X265" s="3" t="s">
        <v>621</v>
      </c>
      <c r="Y265" s="3" t="s">
        <v>621</v>
      </c>
      <c r="Z265" s="3">
        <v>79.5</v>
      </c>
      <c r="AA265" s="3" t="s">
        <v>621</v>
      </c>
      <c r="AB265" s="3" t="s">
        <v>621</v>
      </c>
      <c r="AC265" s="3" t="s">
        <v>621</v>
      </c>
      <c r="AD265" s="3">
        <v>41</v>
      </c>
      <c r="AE265" s="3" t="s">
        <v>621</v>
      </c>
      <c r="AF265" s="3" t="s">
        <v>621</v>
      </c>
      <c r="AG265" s="3">
        <v>114.5</v>
      </c>
      <c r="AJ265" s="20">
        <f t="shared" si="24"/>
        <v>616.67319999999995</v>
      </c>
      <c r="AL265" s="20">
        <f t="shared" si="20"/>
        <v>285.60000000000002</v>
      </c>
      <c r="AM265" s="20">
        <f t="shared" si="21"/>
        <v>131.398</v>
      </c>
      <c r="AN265" s="21">
        <f t="shared" si="22"/>
        <v>0.67620580884656589</v>
      </c>
      <c r="AQ265" s="3">
        <f t="shared" si="23"/>
        <v>502.17319999999995</v>
      </c>
    </row>
    <row r="266" spans="1:43" ht="15" customHeight="1" x14ac:dyDescent="0.25">
      <c r="A266" s="3" t="s">
        <v>339</v>
      </c>
      <c r="B266" s="3" t="s">
        <v>341</v>
      </c>
      <c r="C266" s="3">
        <v>2013</v>
      </c>
      <c r="D266" s="3">
        <v>16.7</v>
      </c>
      <c r="E266" s="3">
        <v>7.6</v>
      </c>
      <c r="F266" s="3" t="s">
        <v>621</v>
      </c>
      <c r="G266" s="3" t="s">
        <v>621</v>
      </c>
      <c r="H266" s="3" t="s">
        <v>621</v>
      </c>
      <c r="I266" s="3">
        <v>35.804000000000002</v>
      </c>
      <c r="J266" s="3" t="s">
        <v>621</v>
      </c>
      <c r="K266" s="3" t="s">
        <v>621</v>
      </c>
      <c r="L266" s="3" t="s">
        <v>621</v>
      </c>
      <c r="M266" s="3" t="s">
        <v>621</v>
      </c>
      <c r="N266" s="3" t="s">
        <v>621</v>
      </c>
      <c r="O266" s="3" t="s">
        <v>621</v>
      </c>
      <c r="P266" s="3">
        <v>24.425000000000001</v>
      </c>
      <c r="Q266" s="3">
        <v>2.4289999999999998</v>
      </c>
      <c r="R266" s="3">
        <v>2.4289999999999998</v>
      </c>
      <c r="S266" s="3">
        <v>0.112</v>
      </c>
      <c r="T266" s="3" t="s">
        <v>621</v>
      </c>
      <c r="U266" s="3" t="s">
        <v>621</v>
      </c>
      <c r="V266" s="3" t="s">
        <v>14</v>
      </c>
      <c r="W266" s="3" t="s">
        <v>621</v>
      </c>
      <c r="X266" s="3" t="s">
        <v>621</v>
      </c>
      <c r="Y266" s="3" t="s">
        <v>621</v>
      </c>
      <c r="Z266" s="3" t="s">
        <v>621</v>
      </c>
      <c r="AA266" s="3" t="s">
        <v>621</v>
      </c>
      <c r="AB266" s="3" t="s">
        <v>621</v>
      </c>
      <c r="AC266" s="3" t="s">
        <v>621</v>
      </c>
      <c r="AD266" s="3" t="s">
        <v>621</v>
      </c>
      <c r="AE266" s="3" t="s">
        <v>621</v>
      </c>
      <c r="AF266" s="3" t="s">
        <v>621</v>
      </c>
      <c r="AG266" s="3">
        <v>6.4089999999999998</v>
      </c>
      <c r="AJ266" s="20">
        <f t="shared" si="24"/>
        <v>35.803999999999995</v>
      </c>
      <c r="AL266" s="20">
        <f t="shared" si="20"/>
        <v>16.7</v>
      </c>
      <c r="AM266" s="20">
        <f t="shared" si="21"/>
        <v>7.6</v>
      </c>
      <c r="AN266" s="21">
        <f t="shared" si="22"/>
        <v>0.67869511786392589</v>
      </c>
      <c r="AQ266" s="3">
        <f t="shared" si="23"/>
        <v>29.394999999999996</v>
      </c>
    </row>
    <row r="267" spans="1:43" ht="15" customHeight="1" x14ac:dyDescent="0.25">
      <c r="A267" s="3" t="s">
        <v>342</v>
      </c>
      <c r="B267" s="3" t="s">
        <v>343</v>
      </c>
      <c r="C267" s="3">
        <v>2013</v>
      </c>
      <c r="D267" s="3" t="s">
        <v>621</v>
      </c>
      <c r="E267" s="3" t="s">
        <v>621</v>
      </c>
      <c r="F267" s="3" t="s">
        <v>621</v>
      </c>
      <c r="G267" s="3" t="s">
        <v>621</v>
      </c>
      <c r="H267" s="3" t="s">
        <v>621</v>
      </c>
      <c r="I267" s="3" t="s">
        <v>621</v>
      </c>
      <c r="J267" s="3" t="s">
        <v>621</v>
      </c>
      <c r="K267" s="3" t="s">
        <v>621</v>
      </c>
      <c r="L267" s="3" t="s">
        <v>621</v>
      </c>
      <c r="M267" s="3" t="s">
        <v>621</v>
      </c>
      <c r="N267" s="3" t="s">
        <v>621</v>
      </c>
      <c r="O267" s="3" t="s">
        <v>621</v>
      </c>
      <c r="P267" s="3" t="s">
        <v>621</v>
      </c>
      <c r="Q267" s="3" t="s">
        <v>621</v>
      </c>
      <c r="R267" s="3" t="s">
        <v>621</v>
      </c>
      <c r="S267" s="3" t="s">
        <v>621</v>
      </c>
      <c r="T267" s="3" t="s">
        <v>621</v>
      </c>
      <c r="U267" s="3" t="s">
        <v>621</v>
      </c>
      <c r="V267" s="3" t="s">
        <v>621</v>
      </c>
      <c r="W267" s="3" t="s">
        <v>621</v>
      </c>
      <c r="X267" s="3" t="s">
        <v>621</v>
      </c>
      <c r="Y267" s="3" t="s">
        <v>621</v>
      </c>
      <c r="Z267" s="3" t="s">
        <v>621</v>
      </c>
      <c r="AA267" s="3" t="s">
        <v>621</v>
      </c>
      <c r="AB267" s="3" t="s">
        <v>621</v>
      </c>
      <c r="AC267" s="3" t="s">
        <v>621</v>
      </c>
      <c r="AD267" s="3" t="s">
        <v>621</v>
      </c>
      <c r="AE267" s="3" t="s">
        <v>621</v>
      </c>
      <c r="AF267" s="3" t="s">
        <v>621</v>
      </c>
      <c r="AG267" s="3" t="s">
        <v>621</v>
      </c>
      <c r="AJ267" s="20">
        <f t="shared" si="24"/>
        <v>0</v>
      </c>
      <c r="AL267" s="20">
        <f t="shared" si="20"/>
        <v>0</v>
      </c>
      <c r="AM267" s="20" t="str">
        <f t="shared" si="21"/>
        <v/>
      </c>
      <c r="AN267" s="21" t="str">
        <f t="shared" si="22"/>
        <v/>
      </c>
      <c r="AQ267" s="3">
        <f t="shared" si="23"/>
        <v>0</v>
      </c>
    </row>
    <row r="268" spans="1:43" ht="15" customHeight="1" x14ac:dyDescent="0.25">
      <c r="A268" s="3" t="s">
        <v>344</v>
      </c>
      <c r="B268" s="3" t="s">
        <v>345</v>
      </c>
      <c r="C268" s="3">
        <v>2013</v>
      </c>
      <c r="D268" s="3" t="s">
        <v>621</v>
      </c>
      <c r="E268" s="3" t="s">
        <v>621</v>
      </c>
      <c r="F268" s="3" t="s">
        <v>621</v>
      </c>
      <c r="G268" s="3" t="s">
        <v>621</v>
      </c>
      <c r="H268" s="3" t="s">
        <v>621</v>
      </c>
      <c r="I268" s="3" t="s">
        <v>621</v>
      </c>
      <c r="J268" s="3" t="s">
        <v>621</v>
      </c>
      <c r="K268" s="3" t="s">
        <v>621</v>
      </c>
      <c r="L268" s="3" t="s">
        <v>621</v>
      </c>
      <c r="M268" s="3" t="s">
        <v>621</v>
      </c>
      <c r="N268" s="3" t="s">
        <v>621</v>
      </c>
      <c r="O268" s="3" t="s">
        <v>621</v>
      </c>
      <c r="P268" s="3" t="s">
        <v>621</v>
      </c>
      <c r="Q268" s="3" t="s">
        <v>621</v>
      </c>
      <c r="R268" s="3" t="s">
        <v>621</v>
      </c>
      <c r="S268" s="3" t="s">
        <v>621</v>
      </c>
      <c r="T268" s="3" t="s">
        <v>621</v>
      </c>
      <c r="U268" s="3" t="s">
        <v>621</v>
      </c>
      <c r="V268" s="3" t="s">
        <v>621</v>
      </c>
      <c r="W268" s="3" t="s">
        <v>621</v>
      </c>
      <c r="X268" s="3" t="s">
        <v>621</v>
      </c>
      <c r="Y268" s="3" t="s">
        <v>621</v>
      </c>
      <c r="Z268" s="3" t="s">
        <v>621</v>
      </c>
      <c r="AA268" s="3" t="s">
        <v>621</v>
      </c>
      <c r="AB268" s="3" t="s">
        <v>621</v>
      </c>
      <c r="AC268" s="3" t="s">
        <v>621</v>
      </c>
      <c r="AD268" s="3" t="s">
        <v>621</v>
      </c>
      <c r="AE268" s="3" t="s">
        <v>621</v>
      </c>
      <c r="AF268" s="3" t="s">
        <v>621</v>
      </c>
      <c r="AG268" s="3" t="s">
        <v>621</v>
      </c>
      <c r="AJ268" s="20">
        <f t="shared" si="24"/>
        <v>0</v>
      </c>
      <c r="AL268" s="20">
        <f t="shared" si="20"/>
        <v>0</v>
      </c>
      <c r="AM268" s="20" t="str">
        <f t="shared" si="21"/>
        <v/>
      </c>
      <c r="AN268" s="21" t="str">
        <f t="shared" si="22"/>
        <v/>
      </c>
      <c r="AQ268" s="3">
        <f t="shared" si="23"/>
        <v>0</v>
      </c>
    </row>
    <row r="269" spans="1:43" ht="15" customHeight="1" x14ac:dyDescent="0.25">
      <c r="A269" s="3" t="s">
        <v>344</v>
      </c>
      <c r="B269" s="3" t="s">
        <v>346</v>
      </c>
      <c r="C269" s="3">
        <v>2013</v>
      </c>
      <c r="D269" s="3">
        <v>88.331000000000003</v>
      </c>
      <c r="E269" s="3">
        <v>22.782</v>
      </c>
      <c r="F269" s="3">
        <v>0</v>
      </c>
      <c r="G269" s="3" t="s">
        <v>621</v>
      </c>
      <c r="H269" s="3">
        <v>0</v>
      </c>
      <c r="I269" s="3" t="s">
        <v>621</v>
      </c>
      <c r="J269" s="3" t="s">
        <v>621</v>
      </c>
      <c r="K269" s="3" t="s">
        <v>621</v>
      </c>
      <c r="L269" s="3" t="s">
        <v>621</v>
      </c>
      <c r="M269" s="3" t="s">
        <v>621</v>
      </c>
      <c r="N269" s="3" t="s">
        <v>621</v>
      </c>
      <c r="O269" s="3" t="s">
        <v>621</v>
      </c>
      <c r="P269" s="3">
        <v>58.249000000000002</v>
      </c>
      <c r="Q269" s="3">
        <v>0</v>
      </c>
      <c r="R269" s="3">
        <v>84.27</v>
      </c>
      <c r="S269" s="3">
        <v>0</v>
      </c>
      <c r="T269" s="3">
        <v>0</v>
      </c>
      <c r="U269" s="3">
        <v>0</v>
      </c>
      <c r="V269" s="3" t="s">
        <v>14</v>
      </c>
      <c r="W269" s="3" t="s">
        <v>621</v>
      </c>
      <c r="X269" s="3" t="s">
        <v>621</v>
      </c>
      <c r="Y269" s="3" t="s">
        <v>621</v>
      </c>
      <c r="Z269" s="3" t="s">
        <v>621</v>
      </c>
      <c r="AA269" s="3" t="s">
        <v>621</v>
      </c>
      <c r="AB269" s="3" t="s">
        <v>621</v>
      </c>
      <c r="AC269" s="3" t="s">
        <v>621</v>
      </c>
      <c r="AD269" s="3" t="s">
        <v>621</v>
      </c>
      <c r="AE269" s="3" t="s">
        <v>621</v>
      </c>
      <c r="AF269" s="3" t="s">
        <v>621</v>
      </c>
      <c r="AG269" s="3">
        <v>24.422999999999998</v>
      </c>
      <c r="AJ269" s="20">
        <f t="shared" si="24"/>
        <v>166.94200000000001</v>
      </c>
      <c r="AL269" s="20">
        <f t="shared" si="20"/>
        <v>88.331000000000003</v>
      </c>
      <c r="AM269" s="20">
        <f t="shared" si="21"/>
        <v>22.782</v>
      </c>
      <c r="AN269" s="21">
        <f t="shared" si="22"/>
        <v>0.66557846437684942</v>
      </c>
      <c r="AQ269" s="3">
        <f t="shared" si="23"/>
        <v>142.51900000000001</v>
      </c>
    </row>
    <row r="270" spans="1:43" ht="15" customHeight="1" x14ac:dyDescent="0.25">
      <c r="A270" s="3" t="s">
        <v>344</v>
      </c>
      <c r="B270" s="3" t="s">
        <v>347</v>
      </c>
      <c r="C270" s="3">
        <v>2013</v>
      </c>
      <c r="D270" s="3" t="s">
        <v>621</v>
      </c>
      <c r="E270" s="3" t="s">
        <v>621</v>
      </c>
      <c r="F270" s="3" t="s">
        <v>621</v>
      </c>
      <c r="G270" s="3" t="s">
        <v>621</v>
      </c>
      <c r="H270" s="3" t="s">
        <v>621</v>
      </c>
      <c r="I270" s="3" t="s">
        <v>622</v>
      </c>
      <c r="J270" s="3" t="s">
        <v>621</v>
      </c>
      <c r="K270" s="3" t="s">
        <v>621</v>
      </c>
      <c r="L270" s="3" t="s">
        <v>621</v>
      </c>
      <c r="M270" s="3" t="s">
        <v>621</v>
      </c>
      <c r="N270" s="3" t="s">
        <v>621</v>
      </c>
      <c r="O270" s="3" t="s">
        <v>621</v>
      </c>
      <c r="P270" s="3" t="s">
        <v>621</v>
      </c>
      <c r="Q270" s="3" t="s">
        <v>621</v>
      </c>
      <c r="R270" s="3" t="s">
        <v>621</v>
      </c>
      <c r="S270" s="3" t="s">
        <v>621</v>
      </c>
      <c r="T270" s="3" t="s">
        <v>621</v>
      </c>
      <c r="U270" s="3" t="s">
        <v>621</v>
      </c>
      <c r="V270" s="3" t="s">
        <v>621</v>
      </c>
      <c r="W270" s="3" t="s">
        <v>621</v>
      </c>
      <c r="X270" s="3" t="s">
        <v>621</v>
      </c>
      <c r="Y270" s="3" t="s">
        <v>621</v>
      </c>
      <c r="Z270" s="3" t="s">
        <v>621</v>
      </c>
      <c r="AA270" s="3" t="s">
        <v>621</v>
      </c>
      <c r="AB270" s="3" t="s">
        <v>621</v>
      </c>
      <c r="AC270" s="3" t="s">
        <v>621</v>
      </c>
      <c r="AD270" s="3" t="s">
        <v>621</v>
      </c>
      <c r="AE270" s="3" t="s">
        <v>621</v>
      </c>
      <c r="AF270" s="3" t="s">
        <v>621</v>
      </c>
      <c r="AG270" s="3" t="s">
        <v>621</v>
      </c>
      <c r="AJ270" s="20">
        <f t="shared" si="24"/>
        <v>0</v>
      </c>
      <c r="AL270" s="20">
        <f t="shared" si="20"/>
        <v>0</v>
      </c>
      <c r="AM270" s="20" t="str">
        <f t="shared" si="21"/>
        <v/>
      </c>
      <c r="AN270" s="21" t="str">
        <f t="shared" si="22"/>
        <v/>
      </c>
      <c r="AQ270" s="3">
        <f t="shared" si="23"/>
        <v>0</v>
      </c>
    </row>
    <row r="271" spans="1:43" ht="15" customHeight="1" x14ac:dyDescent="0.25">
      <c r="A271" s="3" t="s">
        <v>348</v>
      </c>
      <c r="B271" s="3" t="s">
        <v>349</v>
      </c>
      <c r="C271" s="3">
        <v>2013</v>
      </c>
      <c r="D271" s="3">
        <v>138.99</v>
      </c>
      <c r="E271" s="3">
        <v>19.25</v>
      </c>
      <c r="F271" s="3">
        <v>0</v>
      </c>
      <c r="G271" s="3" t="s">
        <v>621</v>
      </c>
      <c r="H271" s="3" t="s">
        <v>621</v>
      </c>
      <c r="I271" s="3">
        <v>193.08</v>
      </c>
      <c r="J271" s="3" t="s">
        <v>621</v>
      </c>
      <c r="K271" s="3" t="s">
        <v>621</v>
      </c>
      <c r="L271" s="3" t="s">
        <v>621</v>
      </c>
      <c r="M271" s="3" t="s">
        <v>621</v>
      </c>
      <c r="N271" s="3" t="s">
        <v>621</v>
      </c>
      <c r="O271" s="3" t="s">
        <v>621</v>
      </c>
      <c r="P271" s="3">
        <v>70.05</v>
      </c>
      <c r="Q271" s="3">
        <v>0</v>
      </c>
      <c r="R271" s="3">
        <v>0</v>
      </c>
      <c r="S271" s="3">
        <v>0</v>
      </c>
      <c r="T271" s="3">
        <v>0</v>
      </c>
      <c r="U271" s="3">
        <v>123.03</v>
      </c>
      <c r="V271" s="3" t="s">
        <v>621</v>
      </c>
      <c r="W271" s="3" t="s">
        <v>621</v>
      </c>
      <c r="X271" s="3" t="s">
        <v>621</v>
      </c>
      <c r="Y271" s="3" t="s">
        <v>621</v>
      </c>
      <c r="Z271" s="3" t="s">
        <v>621</v>
      </c>
      <c r="AA271" s="3" t="s">
        <v>621</v>
      </c>
      <c r="AB271" s="3" t="s">
        <v>621</v>
      </c>
      <c r="AC271" s="3" t="s">
        <v>621</v>
      </c>
      <c r="AD271" s="3" t="s">
        <v>621</v>
      </c>
      <c r="AE271" s="3" t="s">
        <v>621</v>
      </c>
      <c r="AF271" s="3" t="s">
        <v>621</v>
      </c>
      <c r="AG271" s="3" t="s">
        <v>621</v>
      </c>
      <c r="AJ271" s="20">
        <f t="shared" si="24"/>
        <v>193.07999999999998</v>
      </c>
      <c r="AL271" s="20">
        <f t="shared" si="20"/>
        <v>138.99</v>
      </c>
      <c r="AM271" s="20">
        <f t="shared" si="21"/>
        <v>19.25</v>
      </c>
      <c r="AN271" s="21">
        <f t="shared" si="22"/>
        <v>0.81955666045162634</v>
      </c>
      <c r="AQ271" s="3">
        <f t="shared" si="23"/>
        <v>193.07999999999998</v>
      </c>
    </row>
    <row r="272" spans="1:43" ht="15" customHeight="1" x14ac:dyDescent="0.25">
      <c r="A272" s="3" t="s">
        <v>350</v>
      </c>
      <c r="B272" s="3" t="s">
        <v>351</v>
      </c>
      <c r="C272" s="3">
        <v>2013</v>
      </c>
      <c r="D272" s="3" t="s">
        <v>621</v>
      </c>
      <c r="E272" s="3" t="s">
        <v>621</v>
      </c>
      <c r="F272" s="3" t="s">
        <v>621</v>
      </c>
      <c r="G272" s="3" t="s">
        <v>621</v>
      </c>
      <c r="H272" s="3" t="s">
        <v>621</v>
      </c>
      <c r="I272" s="3" t="s">
        <v>621</v>
      </c>
      <c r="J272" s="3" t="s">
        <v>621</v>
      </c>
      <c r="K272" s="3" t="s">
        <v>621</v>
      </c>
      <c r="L272" s="3" t="s">
        <v>621</v>
      </c>
      <c r="M272" s="3" t="s">
        <v>621</v>
      </c>
      <c r="N272" s="3" t="s">
        <v>621</v>
      </c>
      <c r="O272" s="3" t="s">
        <v>621</v>
      </c>
      <c r="P272" s="3" t="s">
        <v>621</v>
      </c>
      <c r="Q272" s="3" t="s">
        <v>621</v>
      </c>
      <c r="R272" s="3" t="s">
        <v>621</v>
      </c>
      <c r="S272" s="3" t="s">
        <v>621</v>
      </c>
      <c r="T272" s="3" t="s">
        <v>621</v>
      </c>
      <c r="U272" s="3" t="s">
        <v>621</v>
      </c>
      <c r="V272" s="3" t="s">
        <v>621</v>
      </c>
      <c r="W272" s="3" t="s">
        <v>621</v>
      </c>
      <c r="X272" s="3" t="s">
        <v>621</v>
      </c>
      <c r="Y272" s="3" t="s">
        <v>621</v>
      </c>
      <c r="Z272" s="3" t="s">
        <v>621</v>
      </c>
      <c r="AA272" s="3" t="s">
        <v>621</v>
      </c>
      <c r="AB272" s="3" t="s">
        <v>621</v>
      </c>
      <c r="AC272" s="3" t="s">
        <v>621</v>
      </c>
      <c r="AD272" s="3" t="s">
        <v>621</v>
      </c>
      <c r="AE272" s="3" t="s">
        <v>621</v>
      </c>
      <c r="AF272" s="3" t="s">
        <v>621</v>
      </c>
      <c r="AG272" s="3" t="s">
        <v>621</v>
      </c>
      <c r="AJ272" s="20">
        <f t="shared" si="24"/>
        <v>0</v>
      </c>
      <c r="AL272" s="20">
        <f t="shared" si="20"/>
        <v>0</v>
      </c>
      <c r="AM272" s="20" t="str">
        <f t="shared" si="21"/>
        <v/>
      </c>
      <c r="AN272" s="21" t="str">
        <f t="shared" si="22"/>
        <v/>
      </c>
      <c r="AQ272" s="3">
        <f t="shared" si="23"/>
        <v>0</v>
      </c>
    </row>
    <row r="273" spans="1:43" ht="15" customHeight="1" x14ac:dyDescent="0.25">
      <c r="A273" s="3" t="s">
        <v>350</v>
      </c>
      <c r="B273" s="3" t="s">
        <v>352</v>
      </c>
      <c r="C273" s="3">
        <v>2013</v>
      </c>
      <c r="D273" s="3" t="s">
        <v>621</v>
      </c>
      <c r="E273" s="3" t="s">
        <v>621</v>
      </c>
      <c r="F273" s="3" t="s">
        <v>621</v>
      </c>
      <c r="G273" s="3" t="s">
        <v>621</v>
      </c>
      <c r="H273" s="3" t="s">
        <v>621</v>
      </c>
      <c r="I273" s="3" t="s">
        <v>621</v>
      </c>
      <c r="J273" s="3" t="s">
        <v>621</v>
      </c>
      <c r="K273" s="3" t="s">
        <v>621</v>
      </c>
      <c r="L273" s="3" t="s">
        <v>621</v>
      </c>
      <c r="M273" s="3" t="s">
        <v>621</v>
      </c>
      <c r="N273" s="3" t="s">
        <v>621</v>
      </c>
      <c r="O273" s="3" t="s">
        <v>621</v>
      </c>
      <c r="P273" s="3" t="s">
        <v>621</v>
      </c>
      <c r="Q273" s="3" t="s">
        <v>621</v>
      </c>
      <c r="R273" s="3" t="s">
        <v>621</v>
      </c>
      <c r="S273" s="3" t="s">
        <v>621</v>
      </c>
      <c r="T273" s="3" t="s">
        <v>621</v>
      </c>
      <c r="U273" s="3" t="s">
        <v>621</v>
      </c>
      <c r="V273" s="3" t="s">
        <v>621</v>
      </c>
      <c r="W273" s="3" t="s">
        <v>621</v>
      </c>
      <c r="X273" s="3" t="s">
        <v>621</v>
      </c>
      <c r="Y273" s="3" t="s">
        <v>621</v>
      </c>
      <c r="Z273" s="3" t="s">
        <v>621</v>
      </c>
      <c r="AA273" s="3" t="s">
        <v>621</v>
      </c>
      <c r="AB273" s="3" t="s">
        <v>621</v>
      </c>
      <c r="AC273" s="3" t="s">
        <v>621</v>
      </c>
      <c r="AD273" s="3" t="s">
        <v>621</v>
      </c>
      <c r="AE273" s="3" t="s">
        <v>621</v>
      </c>
      <c r="AF273" s="3" t="s">
        <v>621</v>
      </c>
      <c r="AG273" s="3" t="s">
        <v>621</v>
      </c>
      <c r="AJ273" s="20">
        <f t="shared" si="24"/>
        <v>0</v>
      </c>
      <c r="AL273" s="20">
        <f t="shared" si="20"/>
        <v>0</v>
      </c>
      <c r="AM273" s="20" t="str">
        <f t="shared" si="21"/>
        <v/>
      </c>
      <c r="AN273" s="21" t="str">
        <f t="shared" si="22"/>
        <v/>
      </c>
      <c r="AQ273" s="3">
        <f t="shared" si="23"/>
        <v>0</v>
      </c>
    </row>
    <row r="274" spans="1:43" ht="15" customHeight="1" x14ac:dyDescent="0.25">
      <c r="A274" s="3" t="s">
        <v>350</v>
      </c>
      <c r="B274" s="3" t="s">
        <v>353</v>
      </c>
      <c r="C274" s="3">
        <v>2013</v>
      </c>
      <c r="D274" s="3">
        <v>128</v>
      </c>
      <c r="E274" s="3">
        <v>32.799999999999997</v>
      </c>
      <c r="F274" s="3" t="s">
        <v>621</v>
      </c>
      <c r="G274" s="3" t="s">
        <v>621</v>
      </c>
      <c r="H274" s="3" t="s">
        <v>621</v>
      </c>
      <c r="I274" s="3">
        <v>141.85</v>
      </c>
      <c r="J274" s="3" t="s">
        <v>621</v>
      </c>
      <c r="K274" s="3" t="s">
        <v>621</v>
      </c>
      <c r="L274" s="3" t="s">
        <v>621</v>
      </c>
      <c r="M274" s="3" t="s">
        <v>621</v>
      </c>
      <c r="N274" s="3" t="s">
        <v>621</v>
      </c>
      <c r="O274" s="3" t="s">
        <v>621</v>
      </c>
      <c r="P274" s="3">
        <v>121.55</v>
      </c>
      <c r="Q274" s="3" t="s">
        <v>621</v>
      </c>
      <c r="R274" s="3" t="s">
        <v>621</v>
      </c>
      <c r="S274" s="3" t="s">
        <v>621</v>
      </c>
      <c r="T274" s="3" t="s">
        <v>621</v>
      </c>
      <c r="U274" s="3" t="s">
        <v>621</v>
      </c>
      <c r="V274" s="3" t="s">
        <v>14</v>
      </c>
      <c r="W274" s="3" t="s">
        <v>621</v>
      </c>
      <c r="X274" s="3" t="s">
        <v>621</v>
      </c>
      <c r="Y274" s="3" t="s">
        <v>621</v>
      </c>
      <c r="Z274" s="3" t="s">
        <v>621</v>
      </c>
      <c r="AA274" s="3" t="s">
        <v>621</v>
      </c>
      <c r="AB274" s="3" t="s">
        <v>621</v>
      </c>
      <c r="AC274" s="3" t="s">
        <v>621</v>
      </c>
      <c r="AD274" s="3" t="s">
        <v>621</v>
      </c>
      <c r="AE274" s="3" t="s">
        <v>621</v>
      </c>
      <c r="AF274" s="3" t="s">
        <v>621</v>
      </c>
      <c r="AG274" s="3">
        <v>20.3</v>
      </c>
      <c r="AJ274" s="20">
        <f t="shared" si="24"/>
        <v>141.85</v>
      </c>
      <c r="AL274" s="20">
        <f t="shared" si="20"/>
        <v>128</v>
      </c>
      <c r="AM274" s="20">
        <f t="shared" si="21"/>
        <v>32.799999999999997</v>
      </c>
      <c r="AN274" s="21">
        <f t="shared" si="22"/>
        <v>1.1335918223475503</v>
      </c>
      <c r="AQ274" s="3">
        <f t="shared" si="23"/>
        <v>121.55</v>
      </c>
    </row>
    <row r="275" spans="1:43" ht="15" customHeight="1" x14ac:dyDescent="0.25">
      <c r="A275" s="3" t="s">
        <v>354</v>
      </c>
      <c r="B275" s="3" t="s">
        <v>355</v>
      </c>
      <c r="C275" s="3">
        <v>2013</v>
      </c>
      <c r="D275" s="3" t="s">
        <v>621</v>
      </c>
      <c r="E275" s="3" t="s">
        <v>621</v>
      </c>
      <c r="F275" s="3" t="s">
        <v>621</v>
      </c>
      <c r="G275" s="3" t="s">
        <v>621</v>
      </c>
      <c r="H275" s="3" t="s">
        <v>621</v>
      </c>
      <c r="I275" s="3" t="s">
        <v>621</v>
      </c>
      <c r="J275" s="3" t="s">
        <v>621</v>
      </c>
      <c r="K275" s="3" t="s">
        <v>621</v>
      </c>
      <c r="L275" s="3" t="s">
        <v>621</v>
      </c>
      <c r="M275" s="3" t="s">
        <v>621</v>
      </c>
      <c r="N275" s="3" t="s">
        <v>621</v>
      </c>
      <c r="O275" s="3" t="s">
        <v>621</v>
      </c>
      <c r="P275" s="3" t="s">
        <v>621</v>
      </c>
      <c r="Q275" s="3" t="s">
        <v>621</v>
      </c>
      <c r="R275" s="3" t="s">
        <v>621</v>
      </c>
      <c r="S275" s="3" t="s">
        <v>621</v>
      </c>
      <c r="T275" s="3" t="s">
        <v>621</v>
      </c>
      <c r="U275" s="3" t="s">
        <v>621</v>
      </c>
      <c r="V275" s="3" t="s">
        <v>621</v>
      </c>
      <c r="W275" s="3" t="s">
        <v>621</v>
      </c>
      <c r="X275" s="3" t="s">
        <v>621</v>
      </c>
      <c r="Y275" s="3" t="s">
        <v>621</v>
      </c>
      <c r="Z275" s="3" t="s">
        <v>621</v>
      </c>
      <c r="AA275" s="3" t="s">
        <v>621</v>
      </c>
      <c r="AB275" s="3" t="s">
        <v>621</v>
      </c>
      <c r="AC275" s="3" t="s">
        <v>621</v>
      </c>
      <c r="AD275" s="3" t="s">
        <v>621</v>
      </c>
      <c r="AE275" s="3" t="s">
        <v>621</v>
      </c>
      <c r="AF275" s="3" t="s">
        <v>621</v>
      </c>
      <c r="AG275" s="3" t="s">
        <v>621</v>
      </c>
      <c r="AJ275" s="20">
        <f t="shared" si="24"/>
        <v>0</v>
      </c>
      <c r="AL275" s="20">
        <f t="shared" si="20"/>
        <v>0</v>
      </c>
      <c r="AM275" s="20" t="str">
        <f t="shared" si="21"/>
        <v/>
      </c>
      <c r="AN275" s="21" t="str">
        <f t="shared" si="22"/>
        <v/>
      </c>
      <c r="AQ275" s="3">
        <f t="shared" si="23"/>
        <v>0</v>
      </c>
    </row>
    <row r="276" spans="1:43" ht="15" customHeight="1" x14ac:dyDescent="0.25">
      <c r="A276" s="3" t="s">
        <v>356</v>
      </c>
      <c r="B276" s="3" t="s">
        <v>357</v>
      </c>
      <c r="C276" s="3">
        <v>2013</v>
      </c>
      <c r="D276" s="3">
        <v>0.2</v>
      </c>
      <c r="E276" s="3">
        <v>0.2</v>
      </c>
      <c r="F276" s="3" t="s">
        <v>621</v>
      </c>
      <c r="G276" s="3" t="s">
        <v>621</v>
      </c>
      <c r="H276" s="3" t="s">
        <v>621</v>
      </c>
      <c r="I276" s="3">
        <v>0.6</v>
      </c>
      <c r="J276" s="3" t="s">
        <v>621</v>
      </c>
      <c r="K276" s="3">
        <v>0.6</v>
      </c>
      <c r="L276" s="3" t="s">
        <v>621</v>
      </c>
      <c r="M276" s="3" t="s">
        <v>621</v>
      </c>
      <c r="N276" s="3" t="s">
        <v>621</v>
      </c>
      <c r="O276" s="3" t="s">
        <v>621</v>
      </c>
      <c r="P276" s="3" t="s">
        <v>621</v>
      </c>
      <c r="Q276" s="3" t="s">
        <v>621</v>
      </c>
      <c r="R276" s="3" t="s">
        <v>621</v>
      </c>
      <c r="S276" s="3" t="s">
        <v>621</v>
      </c>
      <c r="T276" s="3" t="s">
        <v>621</v>
      </c>
      <c r="U276" s="3" t="s">
        <v>621</v>
      </c>
      <c r="V276" s="3" t="s">
        <v>621</v>
      </c>
      <c r="W276" s="3" t="s">
        <v>621</v>
      </c>
      <c r="X276" s="3" t="s">
        <v>621</v>
      </c>
      <c r="Y276" s="3" t="s">
        <v>621</v>
      </c>
      <c r="Z276" s="3" t="s">
        <v>621</v>
      </c>
      <c r="AA276" s="3" t="s">
        <v>621</v>
      </c>
      <c r="AB276" s="3" t="s">
        <v>621</v>
      </c>
      <c r="AC276" s="3" t="s">
        <v>621</v>
      </c>
      <c r="AD276" s="3" t="s">
        <v>621</v>
      </c>
      <c r="AE276" s="3" t="s">
        <v>621</v>
      </c>
      <c r="AF276" s="3" t="s">
        <v>621</v>
      </c>
      <c r="AG276" s="3" t="s">
        <v>621</v>
      </c>
      <c r="AJ276" s="20">
        <f t="shared" si="24"/>
        <v>0.6</v>
      </c>
      <c r="AL276" s="20">
        <f t="shared" si="20"/>
        <v>0.2</v>
      </c>
      <c r="AM276" s="20">
        <f t="shared" si="21"/>
        <v>0.2</v>
      </c>
      <c r="AN276" s="21">
        <f t="shared" si="22"/>
        <v>0.66666666666666674</v>
      </c>
      <c r="AQ276" s="3">
        <f t="shared" si="23"/>
        <v>0.6</v>
      </c>
    </row>
    <row r="277" spans="1:43" ht="15" customHeight="1" x14ac:dyDescent="0.25">
      <c r="A277" s="3" t="s">
        <v>358</v>
      </c>
      <c r="B277" s="3" t="s">
        <v>359</v>
      </c>
      <c r="C277" s="3">
        <v>2013</v>
      </c>
      <c r="D277" s="3" t="s">
        <v>621</v>
      </c>
      <c r="E277" s="3" t="s">
        <v>621</v>
      </c>
      <c r="F277" s="3" t="s">
        <v>621</v>
      </c>
      <c r="G277" s="3" t="s">
        <v>621</v>
      </c>
      <c r="H277" s="3" t="s">
        <v>621</v>
      </c>
      <c r="I277" s="3" t="s">
        <v>621</v>
      </c>
      <c r="J277" s="3" t="s">
        <v>621</v>
      </c>
      <c r="K277" s="3" t="s">
        <v>621</v>
      </c>
      <c r="L277" s="3" t="s">
        <v>621</v>
      </c>
      <c r="M277" s="3" t="s">
        <v>621</v>
      </c>
      <c r="N277" s="3" t="s">
        <v>621</v>
      </c>
      <c r="O277" s="3" t="s">
        <v>621</v>
      </c>
      <c r="P277" s="3" t="s">
        <v>621</v>
      </c>
      <c r="Q277" s="3" t="s">
        <v>621</v>
      </c>
      <c r="R277" s="3" t="s">
        <v>621</v>
      </c>
      <c r="S277" s="3" t="s">
        <v>621</v>
      </c>
      <c r="T277" s="3" t="s">
        <v>621</v>
      </c>
      <c r="U277" s="3" t="s">
        <v>621</v>
      </c>
      <c r="V277" s="3" t="s">
        <v>621</v>
      </c>
      <c r="W277" s="3" t="s">
        <v>621</v>
      </c>
      <c r="X277" s="3" t="s">
        <v>621</v>
      </c>
      <c r="Y277" s="3" t="s">
        <v>621</v>
      </c>
      <c r="Z277" s="3" t="s">
        <v>621</v>
      </c>
      <c r="AA277" s="3" t="s">
        <v>621</v>
      </c>
      <c r="AB277" s="3" t="s">
        <v>621</v>
      </c>
      <c r="AC277" s="3" t="s">
        <v>621</v>
      </c>
      <c r="AD277" s="3" t="s">
        <v>621</v>
      </c>
      <c r="AE277" s="3" t="s">
        <v>621</v>
      </c>
      <c r="AF277" s="3" t="s">
        <v>621</v>
      </c>
      <c r="AG277" s="3" t="s">
        <v>621</v>
      </c>
      <c r="AJ277" s="20">
        <f t="shared" si="24"/>
        <v>0</v>
      </c>
      <c r="AL277" s="20">
        <f t="shared" si="20"/>
        <v>0</v>
      </c>
      <c r="AM277" s="20" t="str">
        <f t="shared" si="21"/>
        <v/>
      </c>
      <c r="AN277" s="21" t="str">
        <f t="shared" si="22"/>
        <v/>
      </c>
      <c r="AQ277" s="3">
        <f t="shared" si="23"/>
        <v>0</v>
      </c>
    </row>
    <row r="278" spans="1:43" ht="15" customHeight="1" x14ac:dyDescent="0.25">
      <c r="A278" s="3" t="s">
        <v>360</v>
      </c>
      <c r="B278" s="3" t="s">
        <v>361</v>
      </c>
      <c r="C278" s="3">
        <v>2013</v>
      </c>
      <c r="D278" s="3" t="s">
        <v>621</v>
      </c>
      <c r="E278" s="3" t="s">
        <v>621</v>
      </c>
      <c r="F278" s="3" t="s">
        <v>621</v>
      </c>
      <c r="G278" s="3" t="s">
        <v>621</v>
      </c>
      <c r="H278" s="3" t="s">
        <v>621</v>
      </c>
      <c r="I278" s="3" t="s">
        <v>621</v>
      </c>
      <c r="J278" s="3" t="s">
        <v>621</v>
      </c>
      <c r="K278" s="3" t="s">
        <v>621</v>
      </c>
      <c r="L278" s="3" t="s">
        <v>621</v>
      </c>
      <c r="M278" s="3" t="s">
        <v>621</v>
      </c>
      <c r="N278" s="3" t="s">
        <v>621</v>
      </c>
      <c r="O278" s="3" t="s">
        <v>621</v>
      </c>
      <c r="P278" s="3" t="s">
        <v>621</v>
      </c>
      <c r="Q278" s="3" t="s">
        <v>621</v>
      </c>
      <c r="R278" s="3" t="s">
        <v>621</v>
      </c>
      <c r="S278" s="3" t="s">
        <v>621</v>
      </c>
      <c r="T278" s="3" t="s">
        <v>621</v>
      </c>
      <c r="U278" s="3" t="s">
        <v>621</v>
      </c>
      <c r="V278" s="3" t="s">
        <v>621</v>
      </c>
      <c r="W278" s="3" t="s">
        <v>621</v>
      </c>
      <c r="X278" s="3" t="s">
        <v>621</v>
      </c>
      <c r="Y278" s="3" t="s">
        <v>621</v>
      </c>
      <c r="Z278" s="3" t="s">
        <v>621</v>
      </c>
      <c r="AA278" s="3" t="s">
        <v>621</v>
      </c>
      <c r="AB278" s="3" t="s">
        <v>621</v>
      </c>
      <c r="AC278" s="3" t="s">
        <v>621</v>
      </c>
      <c r="AD278" s="3" t="s">
        <v>621</v>
      </c>
      <c r="AE278" s="3" t="s">
        <v>621</v>
      </c>
      <c r="AF278" s="3" t="s">
        <v>621</v>
      </c>
      <c r="AG278" s="3" t="s">
        <v>621</v>
      </c>
      <c r="AJ278" s="20">
        <f t="shared" si="24"/>
        <v>0</v>
      </c>
      <c r="AL278" s="20">
        <f t="shared" si="20"/>
        <v>0</v>
      </c>
      <c r="AM278" s="20" t="str">
        <f t="shared" si="21"/>
        <v/>
      </c>
      <c r="AN278" s="21" t="str">
        <f t="shared" si="22"/>
        <v/>
      </c>
      <c r="AQ278" s="3">
        <f t="shared" si="23"/>
        <v>0</v>
      </c>
    </row>
    <row r="279" spans="1:43" ht="15" customHeight="1" x14ac:dyDescent="0.25">
      <c r="A279" s="3" t="s">
        <v>362</v>
      </c>
      <c r="B279" s="3" t="s">
        <v>363</v>
      </c>
      <c r="C279" s="3">
        <v>2013</v>
      </c>
      <c r="D279" s="3" t="s">
        <v>621</v>
      </c>
      <c r="E279" s="3" t="s">
        <v>621</v>
      </c>
      <c r="F279" s="3" t="s">
        <v>621</v>
      </c>
      <c r="G279" s="3" t="s">
        <v>621</v>
      </c>
      <c r="H279" s="3" t="s">
        <v>621</v>
      </c>
      <c r="I279" s="3" t="s">
        <v>621</v>
      </c>
      <c r="J279" s="3" t="s">
        <v>621</v>
      </c>
      <c r="K279" s="3" t="s">
        <v>621</v>
      </c>
      <c r="L279" s="3" t="s">
        <v>621</v>
      </c>
      <c r="M279" s="3" t="s">
        <v>621</v>
      </c>
      <c r="N279" s="3" t="s">
        <v>621</v>
      </c>
      <c r="O279" s="3" t="s">
        <v>621</v>
      </c>
      <c r="P279" s="3" t="s">
        <v>621</v>
      </c>
      <c r="Q279" s="3" t="s">
        <v>621</v>
      </c>
      <c r="R279" s="3" t="s">
        <v>621</v>
      </c>
      <c r="S279" s="3" t="s">
        <v>621</v>
      </c>
      <c r="T279" s="3" t="s">
        <v>621</v>
      </c>
      <c r="U279" s="3" t="s">
        <v>621</v>
      </c>
      <c r="V279" s="3" t="s">
        <v>621</v>
      </c>
      <c r="W279" s="3" t="s">
        <v>621</v>
      </c>
      <c r="X279" s="3" t="s">
        <v>621</v>
      </c>
      <c r="Y279" s="3" t="s">
        <v>621</v>
      </c>
      <c r="Z279" s="3" t="s">
        <v>621</v>
      </c>
      <c r="AA279" s="3" t="s">
        <v>621</v>
      </c>
      <c r="AB279" s="3" t="s">
        <v>621</v>
      </c>
      <c r="AC279" s="3" t="s">
        <v>621</v>
      </c>
      <c r="AD279" s="3" t="s">
        <v>621</v>
      </c>
      <c r="AE279" s="3" t="s">
        <v>621</v>
      </c>
      <c r="AF279" s="3" t="s">
        <v>621</v>
      </c>
      <c r="AG279" s="3" t="s">
        <v>621</v>
      </c>
      <c r="AJ279" s="20">
        <f t="shared" si="24"/>
        <v>0</v>
      </c>
      <c r="AL279" s="20">
        <f t="shared" si="20"/>
        <v>0</v>
      </c>
      <c r="AM279" s="20" t="str">
        <f t="shared" si="21"/>
        <v/>
      </c>
      <c r="AN279" s="21" t="str">
        <f t="shared" si="22"/>
        <v/>
      </c>
      <c r="AQ279" s="3">
        <f t="shared" si="23"/>
        <v>0</v>
      </c>
    </row>
    <row r="280" spans="1:43" ht="15" customHeight="1" x14ac:dyDescent="0.25">
      <c r="A280" s="3" t="s">
        <v>364</v>
      </c>
      <c r="B280" s="3" t="s">
        <v>365</v>
      </c>
      <c r="C280" s="3">
        <v>2013</v>
      </c>
      <c r="D280" s="3" t="s">
        <v>621</v>
      </c>
      <c r="E280" s="3" t="s">
        <v>621</v>
      </c>
      <c r="F280" s="3" t="s">
        <v>621</v>
      </c>
      <c r="G280" s="3" t="s">
        <v>621</v>
      </c>
      <c r="H280" s="3" t="s">
        <v>621</v>
      </c>
      <c r="I280" s="3" t="s">
        <v>621</v>
      </c>
      <c r="J280" s="3" t="s">
        <v>621</v>
      </c>
      <c r="K280" s="3" t="s">
        <v>621</v>
      </c>
      <c r="L280" s="3" t="s">
        <v>621</v>
      </c>
      <c r="M280" s="3" t="s">
        <v>621</v>
      </c>
      <c r="N280" s="3" t="s">
        <v>621</v>
      </c>
      <c r="O280" s="3" t="s">
        <v>621</v>
      </c>
      <c r="P280" s="3" t="s">
        <v>621</v>
      </c>
      <c r="Q280" s="3" t="s">
        <v>621</v>
      </c>
      <c r="R280" s="3" t="s">
        <v>621</v>
      </c>
      <c r="S280" s="3" t="s">
        <v>621</v>
      </c>
      <c r="T280" s="3" t="s">
        <v>621</v>
      </c>
      <c r="U280" s="3" t="s">
        <v>621</v>
      </c>
      <c r="V280" s="3" t="s">
        <v>621</v>
      </c>
      <c r="W280" s="3" t="s">
        <v>621</v>
      </c>
      <c r="X280" s="3" t="s">
        <v>621</v>
      </c>
      <c r="Y280" s="3" t="s">
        <v>621</v>
      </c>
      <c r="Z280" s="3" t="s">
        <v>621</v>
      </c>
      <c r="AA280" s="3" t="s">
        <v>621</v>
      </c>
      <c r="AB280" s="3" t="s">
        <v>621</v>
      </c>
      <c r="AC280" s="3" t="s">
        <v>621</v>
      </c>
      <c r="AD280" s="3" t="s">
        <v>621</v>
      </c>
      <c r="AE280" s="3" t="s">
        <v>621</v>
      </c>
      <c r="AF280" s="3" t="s">
        <v>621</v>
      </c>
      <c r="AG280" s="3" t="s">
        <v>621</v>
      </c>
      <c r="AJ280" s="20">
        <f t="shared" si="24"/>
        <v>0</v>
      </c>
      <c r="AL280" s="20">
        <f t="shared" si="20"/>
        <v>0</v>
      </c>
      <c r="AM280" s="20" t="str">
        <f t="shared" si="21"/>
        <v/>
      </c>
      <c r="AN280" s="21" t="str">
        <f t="shared" si="22"/>
        <v/>
      </c>
      <c r="AQ280" s="3">
        <f t="shared" si="23"/>
        <v>0</v>
      </c>
    </row>
    <row r="281" spans="1:43" ht="15" customHeight="1" x14ac:dyDescent="0.25">
      <c r="A281" s="3" t="s">
        <v>364</v>
      </c>
      <c r="B281" s="3" t="s">
        <v>366</v>
      </c>
      <c r="C281" s="3">
        <v>2013</v>
      </c>
      <c r="D281" s="3" t="s">
        <v>621</v>
      </c>
      <c r="E281" s="3" t="s">
        <v>621</v>
      </c>
      <c r="F281" s="3" t="s">
        <v>621</v>
      </c>
      <c r="G281" s="3" t="s">
        <v>621</v>
      </c>
      <c r="H281" s="3" t="s">
        <v>621</v>
      </c>
      <c r="I281" s="3" t="s">
        <v>621</v>
      </c>
      <c r="J281" s="3" t="s">
        <v>621</v>
      </c>
      <c r="K281" s="3" t="s">
        <v>621</v>
      </c>
      <c r="L281" s="3" t="s">
        <v>621</v>
      </c>
      <c r="M281" s="3" t="s">
        <v>621</v>
      </c>
      <c r="N281" s="3" t="s">
        <v>621</v>
      </c>
      <c r="O281" s="3" t="s">
        <v>621</v>
      </c>
      <c r="P281" s="3" t="s">
        <v>621</v>
      </c>
      <c r="Q281" s="3" t="s">
        <v>621</v>
      </c>
      <c r="R281" s="3" t="s">
        <v>621</v>
      </c>
      <c r="S281" s="3" t="s">
        <v>621</v>
      </c>
      <c r="T281" s="3" t="s">
        <v>621</v>
      </c>
      <c r="U281" s="3" t="s">
        <v>621</v>
      </c>
      <c r="V281" s="3" t="s">
        <v>621</v>
      </c>
      <c r="W281" s="3" t="s">
        <v>621</v>
      </c>
      <c r="X281" s="3" t="s">
        <v>621</v>
      </c>
      <c r="Y281" s="3" t="s">
        <v>621</v>
      </c>
      <c r="Z281" s="3" t="s">
        <v>621</v>
      </c>
      <c r="AA281" s="3" t="s">
        <v>621</v>
      </c>
      <c r="AB281" s="3" t="s">
        <v>621</v>
      </c>
      <c r="AC281" s="3" t="s">
        <v>621</v>
      </c>
      <c r="AD281" s="3" t="s">
        <v>621</v>
      </c>
      <c r="AE281" s="3" t="s">
        <v>621</v>
      </c>
      <c r="AF281" s="3" t="s">
        <v>621</v>
      </c>
      <c r="AG281" s="3" t="s">
        <v>621</v>
      </c>
      <c r="AJ281" s="20">
        <f t="shared" si="24"/>
        <v>0</v>
      </c>
      <c r="AL281" s="20">
        <f t="shared" si="20"/>
        <v>0</v>
      </c>
      <c r="AM281" s="20" t="str">
        <f t="shared" si="21"/>
        <v/>
      </c>
      <c r="AN281" s="21" t="str">
        <f t="shared" si="22"/>
        <v/>
      </c>
      <c r="AQ281" s="3">
        <f t="shared" si="23"/>
        <v>0</v>
      </c>
    </row>
    <row r="282" spans="1:43" ht="15" customHeight="1" x14ac:dyDescent="0.25">
      <c r="A282" s="3" t="s">
        <v>364</v>
      </c>
      <c r="B282" s="3" t="s">
        <v>367</v>
      </c>
      <c r="C282" s="3">
        <v>2013</v>
      </c>
      <c r="D282" s="3" t="s">
        <v>621</v>
      </c>
      <c r="E282" s="3" t="s">
        <v>621</v>
      </c>
      <c r="F282" s="3" t="s">
        <v>621</v>
      </c>
      <c r="G282" s="3" t="s">
        <v>621</v>
      </c>
      <c r="H282" s="3" t="s">
        <v>621</v>
      </c>
      <c r="I282" s="3" t="s">
        <v>621</v>
      </c>
      <c r="J282" s="3" t="s">
        <v>621</v>
      </c>
      <c r="K282" s="3" t="s">
        <v>621</v>
      </c>
      <c r="L282" s="3" t="s">
        <v>621</v>
      </c>
      <c r="M282" s="3" t="s">
        <v>621</v>
      </c>
      <c r="N282" s="3" t="s">
        <v>621</v>
      </c>
      <c r="O282" s="3" t="s">
        <v>621</v>
      </c>
      <c r="P282" s="3" t="s">
        <v>621</v>
      </c>
      <c r="Q282" s="3" t="s">
        <v>621</v>
      </c>
      <c r="R282" s="3" t="s">
        <v>621</v>
      </c>
      <c r="S282" s="3" t="s">
        <v>621</v>
      </c>
      <c r="T282" s="3" t="s">
        <v>621</v>
      </c>
      <c r="U282" s="3" t="s">
        <v>621</v>
      </c>
      <c r="V282" s="3" t="s">
        <v>621</v>
      </c>
      <c r="W282" s="3" t="s">
        <v>621</v>
      </c>
      <c r="X282" s="3" t="s">
        <v>621</v>
      </c>
      <c r="Y282" s="3" t="s">
        <v>621</v>
      </c>
      <c r="Z282" s="3" t="s">
        <v>621</v>
      </c>
      <c r="AA282" s="3" t="s">
        <v>621</v>
      </c>
      <c r="AB282" s="3" t="s">
        <v>621</v>
      </c>
      <c r="AC282" s="3" t="s">
        <v>621</v>
      </c>
      <c r="AD282" s="3" t="s">
        <v>621</v>
      </c>
      <c r="AE282" s="3" t="s">
        <v>621</v>
      </c>
      <c r="AF282" s="3" t="s">
        <v>621</v>
      </c>
      <c r="AG282" s="3" t="s">
        <v>621</v>
      </c>
      <c r="AJ282" s="20">
        <f t="shared" si="24"/>
        <v>0</v>
      </c>
      <c r="AL282" s="20">
        <f t="shared" si="20"/>
        <v>0</v>
      </c>
      <c r="AM282" s="20" t="str">
        <f t="shared" si="21"/>
        <v/>
      </c>
      <c r="AN282" s="21" t="str">
        <f t="shared" si="22"/>
        <v/>
      </c>
      <c r="AQ282" s="3">
        <f t="shared" si="23"/>
        <v>0</v>
      </c>
    </row>
    <row r="283" spans="1:43" ht="15" customHeight="1" x14ac:dyDescent="0.25">
      <c r="A283" s="3" t="s">
        <v>364</v>
      </c>
      <c r="B283" s="3" t="s">
        <v>368</v>
      </c>
      <c r="C283" s="3">
        <v>2013</v>
      </c>
      <c r="D283" s="3" t="s">
        <v>621</v>
      </c>
      <c r="E283" s="3" t="s">
        <v>621</v>
      </c>
      <c r="F283" s="3" t="s">
        <v>621</v>
      </c>
      <c r="G283" s="3" t="s">
        <v>621</v>
      </c>
      <c r="H283" s="3" t="s">
        <v>621</v>
      </c>
      <c r="I283" s="3" t="s">
        <v>621</v>
      </c>
      <c r="J283" s="3" t="s">
        <v>621</v>
      </c>
      <c r="K283" s="3" t="s">
        <v>621</v>
      </c>
      <c r="L283" s="3" t="s">
        <v>621</v>
      </c>
      <c r="M283" s="3" t="s">
        <v>621</v>
      </c>
      <c r="N283" s="3" t="s">
        <v>621</v>
      </c>
      <c r="O283" s="3" t="s">
        <v>621</v>
      </c>
      <c r="P283" s="3" t="s">
        <v>621</v>
      </c>
      <c r="Q283" s="3" t="s">
        <v>621</v>
      </c>
      <c r="R283" s="3" t="s">
        <v>621</v>
      </c>
      <c r="S283" s="3" t="s">
        <v>621</v>
      </c>
      <c r="T283" s="3" t="s">
        <v>621</v>
      </c>
      <c r="U283" s="3" t="s">
        <v>621</v>
      </c>
      <c r="V283" s="3" t="s">
        <v>621</v>
      </c>
      <c r="W283" s="3" t="s">
        <v>621</v>
      </c>
      <c r="X283" s="3" t="s">
        <v>621</v>
      </c>
      <c r="Y283" s="3" t="s">
        <v>621</v>
      </c>
      <c r="Z283" s="3" t="s">
        <v>621</v>
      </c>
      <c r="AA283" s="3" t="s">
        <v>621</v>
      </c>
      <c r="AB283" s="3" t="s">
        <v>621</v>
      </c>
      <c r="AC283" s="3" t="s">
        <v>621</v>
      </c>
      <c r="AD283" s="3" t="s">
        <v>621</v>
      </c>
      <c r="AE283" s="3" t="s">
        <v>621</v>
      </c>
      <c r="AF283" s="3" t="s">
        <v>621</v>
      </c>
      <c r="AG283" s="3" t="s">
        <v>621</v>
      </c>
      <c r="AJ283" s="20">
        <f t="shared" si="24"/>
        <v>0</v>
      </c>
      <c r="AL283" s="20">
        <f t="shared" si="20"/>
        <v>0</v>
      </c>
      <c r="AM283" s="20" t="str">
        <f t="shared" si="21"/>
        <v/>
      </c>
      <c r="AN283" s="21" t="str">
        <f t="shared" si="22"/>
        <v/>
      </c>
      <c r="AQ283" s="3">
        <f t="shared" si="23"/>
        <v>0</v>
      </c>
    </row>
    <row r="284" spans="1:43" ht="15" customHeight="1" x14ac:dyDescent="0.25">
      <c r="A284" s="3" t="s">
        <v>369</v>
      </c>
      <c r="B284" s="3" t="s">
        <v>370</v>
      </c>
      <c r="C284" s="3">
        <v>2013</v>
      </c>
      <c r="D284" s="3" t="s">
        <v>621</v>
      </c>
      <c r="E284" s="3" t="s">
        <v>621</v>
      </c>
      <c r="F284" s="3" t="s">
        <v>621</v>
      </c>
      <c r="G284" s="3" t="s">
        <v>621</v>
      </c>
      <c r="H284" s="3" t="s">
        <v>621</v>
      </c>
      <c r="I284" s="3" t="s">
        <v>621</v>
      </c>
      <c r="J284" s="3" t="s">
        <v>621</v>
      </c>
      <c r="K284" s="3" t="s">
        <v>621</v>
      </c>
      <c r="L284" s="3" t="s">
        <v>621</v>
      </c>
      <c r="M284" s="3" t="s">
        <v>621</v>
      </c>
      <c r="N284" s="3" t="s">
        <v>621</v>
      </c>
      <c r="O284" s="3" t="s">
        <v>621</v>
      </c>
      <c r="P284" s="3" t="s">
        <v>621</v>
      </c>
      <c r="Q284" s="3" t="s">
        <v>621</v>
      </c>
      <c r="R284" s="3" t="s">
        <v>621</v>
      </c>
      <c r="S284" s="3" t="s">
        <v>621</v>
      </c>
      <c r="T284" s="3" t="s">
        <v>621</v>
      </c>
      <c r="U284" s="3" t="s">
        <v>621</v>
      </c>
      <c r="V284" s="3" t="s">
        <v>621</v>
      </c>
      <c r="W284" s="3" t="s">
        <v>621</v>
      </c>
      <c r="X284" s="3" t="s">
        <v>621</v>
      </c>
      <c r="Y284" s="3" t="s">
        <v>621</v>
      </c>
      <c r="Z284" s="3" t="s">
        <v>621</v>
      </c>
      <c r="AA284" s="3" t="s">
        <v>621</v>
      </c>
      <c r="AB284" s="3" t="s">
        <v>621</v>
      </c>
      <c r="AC284" s="3" t="s">
        <v>621</v>
      </c>
      <c r="AD284" s="3" t="s">
        <v>621</v>
      </c>
      <c r="AE284" s="3" t="s">
        <v>621</v>
      </c>
      <c r="AF284" s="3" t="s">
        <v>621</v>
      </c>
      <c r="AG284" s="3" t="s">
        <v>621</v>
      </c>
      <c r="AJ284" s="20">
        <f t="shared" si="24"/>
        <v>0</v>
      </c>
      <c r="AL284" s="20">
        <f t="shared" si="20"/>
        <v>0</v>
      </c>
      <c r="AM284" s="20" t="str">
        <f t="shared" si="21"/>
        <v/>
      </c>
      <c r="AN284" s="21" t="str">
        <f t="shared" si="22"/>
        <v/>
      </c>
      <c r="AQ284" s="3">
        <f t="shared" si="23"/>
        <v>0</v>
      </c>
    </row>
    <row r="285" spans="1:43" ht="15" customHeight="1" x14ac:dyDescent="0.25">
      <c r="A285" s="3" t="s">
        <v>371</v>
      </c>
      <c r="B285" s="3" t="s">
        <v>372</v>
      </c>
      <c r="C285" s="3">
        <v>2013</v>
      </c>
      <c r="D285" s="3" t="s">
        <v>621</v>
      </c>
      <c r="E285" s="3" t="s">
        <v>621</v>
      </c>
      <c r="F285" s="3" t="s">
        <v>621</v>
      </c>
      <c r="G285" s="3" t="s">
        <v>621</v>
      </c>
      <c r="H285" s="3" t="s">
        <v>621</v>
      </c>
      <c r="I285" s="3" t="s">
        <v>621</v>
      </c>
      <c r="J285" s="3" t="s">
        <v>621</v>
      </c>
      <c r="K285" s="3" t="s">
        <v>621</v>
      </c>
      <c r="L285" s="3" t="s">
        <v>621</v>
      </c>
      <c r="M285" s="3" t="s">
        <v>621</v>
      </c>
      <c r="N285" s="3" t="s">
        <v>621</v>
      </c>
      <c r="O285" s="3" t="s">
        <v>621</v>
      </c>
      <c r="P285" s="3" t="s">
        <v>621</v>
      </c>
      <c r="Q285" s="3" t="s">
        <v>621</v>
      </c>
      <c r="R285" s="3" t="s">
        <v>621</v>
      </c>
      <c r="S285" s="3" t="s">
        <v>621</v>
      </c>
      <c r="T285" s="3" t="s">
        <v>621</v>
      </c>
      <c r="U285" s="3" t="s">
        <v>621</v>
      </c>
      <c r="V285" s="3" t="s">
        <v>621</v>
      </c>
      <c r="W285" s="3" t="s">
        <v>621</v>
      </c>
      <c r="X285" s="3" t="s">
        <v>621</v>
      </c>
      <c r="Y285" s="3" t="s">
        <v>621</v>
      </c>
      <c r="Z285" s="3" t="s">
        <v>621</v>
      </c>
      <c r="AA285" s="3" t="s">
        <v>621</v>
      </c>
      <c r="AB285" s="3" t="s">
        <v>621</v>
      </c>
      <c r="AC285" s="3" t="s">
        <v>621</v>
      </c>
      <c r="AD285" s="3" t="s">
        <v>621</v>
      </c>
      <c r="AE285" s="3" t="s">
        <v>621</v>
      </c>
      <c r="AF285" s="3" t="s">
        <v>621</v>
      </c>
      <c r="AG285" s="3" t="s">
        <v>621</v>
      </c>
      <c r="AJ285" s="20">
        <f t="shared" si="24"/>
        <v>0</v>
      </c>
      <c r="AL285" s="20">
        <f t="shared" si="20"/>
        <v>0</v>
      </c>
      <c r="AM285" s="20" t="str">
        <f t="shared" si="21"/>
        <v/>
      </c>
      <c r="AN285" s="21" t="str">
        <f t="shared" si="22"/>
        <v/>
      </c>
      <c r="AQ285" s="3">
        <f t="shared" si="23"/>
        <v>0</v>
      </c>
    </row>
    <row r="286" spans="1:43" ht="15" customHeight="1" x14ac:dyDescent="0.25">
      <c r="A286" s="3" t="s">
        <v>371</v>
      </c>
      <c r="B286" s="3" t="s">
        <v>373</v>
      </c>
      <c r="C286" s="3">
        <v>2013</v>
      </c>
      <c r="D286" s="3" t="s">
        <v>621</v>
      </c>
      <c r="E286" s="3" t="s">
        <v>621</v>
      </c>
      <c r="F286" s="3" t="s">
        <v>621</v>
      </c>
      <c r="G286" s="3" t="s">
        <v>621</v>
      </c>
      <c r="H286" s="3" t="s">
        <v>621</v>
      </c>
      <c r="I286" s="3" t="s">
        <v>621</v>
      </c>
      <c r="J286" s="3" t="s">
        <v>621</v>
      </c>
      <c r="K286" s="3" t="s">
        <v>621</v>
      </c>
      <c r="L286" s="3" t="s">
        <v>621</v>
      </c>
      <c r="M286" s="3" t="s">
        <v>621</v>
      </c>
      <c r="N286" s="3" t="s">
        <v>621</v>
      </c>
      <c r="O286" s="3" t="s">
        <v>621</v>
      </c>
      <c r="P286" s="3" t="s">
        <v>621</v>
      </c>
      <c r="Q286" s="3" t="s">
        <v>621</v>
      </c>
      <c r="R286" s="3" t="s">
        <v>621</v>
      </c>
      <c r="S286" s="3" t="s">
        <v>621</v>
      </c>
      <c r="T286" s="3" t="s">
        <v>621</v>
      </c>
      <c r="U286" s="3" t="s">
        <v>621</v>
      </c>
      <c r="V286" s="3" t="s">
        <v>621</v>
      </c>
      <c r="W286" s="3" t="s">
        <v>621</v>
      </c>
      <c r="X286" s="3" t="s">
        <v>621</v>
      </c>
      <c r="Y286" s="3" t="s">
        <v>621</v>
      </c>
      <c r="Z286" s="3" t="s">
        <v>621</v>
      </c>
      <c r="AA286" s="3" t="s">
        <v>621</v>
      </c>
      <c r="AB286" s="3" t="s">
        <v>621</v>
      </c>
      <c r="AC286" s="3" t="s">
        <v>621</v>
      </c>
      <c r="AD286" s="3" t="s">
        <v>621</v>
      </c>
      <c r="AE286" s="3" t="s">
        <v>621</v>
      </c>
      <c r="AF286" s="3" t="s">
        <v>621</v>
      </c>
      <c r="AG286" s="3" t="s">
        <v>621</v>
      </c>
      <c r="AJ286" s="20">
        <f t="shared" si="24"/>
        <v>0</v>
      </c>
      <c r="AL286" s="20">
        <f t="shared" si="20"/>
        <v>0</v>
      </c>
      <c r="AM286" s="20" t="str">
        <f t="shared" si="21"/>
        <v/>
      </c>
      <c r="AN286" s="21" t="str">
        <f t="shared" si="22"/>
        <v/>
      </c>
      <c r="AQ286" s="3">
        <f t="shared" si="23"/>
        <v>0</v>
      </c>
    </row>
    <row r="287" spans="1:43" ht="15" customHeight="1" x14ac:dyDescent="0.25">
      <c r="A287" s="3" t="s">
        <v>371</v>
      </c>
      <c r="B287" s="3" t="s">
        <v>374</v>
      </c>
      <c r="C287" s="3">
        <v>2013</v>
      </c>
      <c r="D287" s="3" t="s">
        <v>621</v>
      </c>
      <c r="E287" s="3" t="s">
        <v>621</v>
      </c>
      <c r="F287" s="3" t="s">
        <v>621</v>
      </c>
      <c r="G287" s="3" t="s">
        <v>621</v>
      </c>
      <c r="H287" s="3" t="s">
        <v>621</v>
      </c>
      <c r="I287" s="3" t="s">
        <v>621</v>
      </c>
      <c r="J287" s="3" t="s">
        <v>621</v>
      </c>
      <c r="K287" s="3" t="s">
        <v>621</v>
      </c>
      <c r="L287" s="3" t="s">
        <v>621</v>
      </c>
      <c r="M287" s="3" t="s">
        <v>621</v>
      </c>
      <c r="N287" s="3" t="s">
        <v>621</v>
      </c>
      <c r="O287" s="3" t="s">
        <v>621</v>
      </c>
      <c r="P287" s="3" t="s">
        <v>621</v>
      </c>
      <c r="Q287" s="3" t="s">
        <v>621</v>
      </c>
      <c r="R287" s="3" t="s">
        <v>621</v>
      </c>
      <c r="S287" s="3" t="s">
        <v>621</v>
      </c>
      <c r="T287" s="3" t="s">
        <v>621</v>
      </c>
      <c r="U287" s="3" t="s">
        <v>621</v>
      </c>
      <c r="V287" s="3" t="s">
        <v>621</v>
      </c>
      <c r="W287" s="3" t="s">
        <v>621</v>
      </c>
      <c r="X287" s="3" t="s">
        <v>621</v>
      </c>
      <c r="Y287" s="3" t="s">
        <v>621</v>
      </c>
      <c r="Z287" s="3" t="s">
        <v>621</v>
      </c>
      <c r="AA287" s="3" t="s">
        <v>621</v>
      </c>
      <c r="AB287" s="3" t="s">
        <v>621</v>
      </c>
      <c r="AC287" s="3" t="s">
        <v>621</v>
      </c>
      <c r="AD287" s="3" t="s">
        <v>621</v>
      </c>
      <c r="AE287" s="3" t="s">
        <v>621</v>
      </c>
      <c r="AF287" s="3" t="s">
        <v>621</v>
      </c>
      <c r="AG287" s="3" t="s">
        <v>621</v>
      </c>
      <c r="AJ287" s="20">
        <f t="shared" si="24"/>
        <v>0</v>
      </c>
      <c r="AL287" s="20">
        <f t="shared" si="20"/>
        <v>0</v>
      </c>
      <c r="AM287" s="20" t="str">
        <f t="shared" si="21"/>
        <v/>
      </c>
      <c r="AN287" s="21" t="str">
        <f t="shared" si="22"/>
        <v/>
      </c>
      <c r="AQ287" s="3">
        <f t="shared" si="23"/>
        <v>0</v>
      </c>
    </row>
    <row r="288" spans="1:43" ht="15" customHeight="1" x14ac:dyDescent="0.25">
      <c r="A288" s="3" t="s">
        <v>371</v>
      </c>
      <c r="B288" s="3" t="s">
        <v>375</v>
      </c>
      <c r="C288" s="3">
        <v>2013</v>
      </c>
      <c r="D288" s="3" t="s">
        <v>621</v>
      </c>
      <c r="E288" s="3" t="s">
        <v>621</v>
      </c>
      <c r="F288" s="3" t="s">
        <v>621</v>
      </c>
      <c r="G288" s="3" t="s">
        <v>621</v>
      </c>
      <c r="H288" s="3" t="s">
        <v>621</v>
      </c>
      <c r="I288" s="3" t="s">
        <v>621</v>
      </c>
      <c r="J288" s="3" t="s">
        <v>621</v>
      </c>
      <c r="K288" s="3" t="s">
        <v>621</v>
      </c>
      <c r="L288" s="3" t="s">
        <v>621</v>
      </c>
      <c r="M288" s="3" t="s">
        <v>621</v>
      </c>
      <c r="N288" s="3" t="s">
        <v>621</v>
      </c>
      <c r="O288" s="3" t="s">
        <v>621</v>
      </c>
      <c r="P288" s="3" t="s">
        <v>621</v>
      </c>
      <c r="Q288" s="3" t="s">
        <v>621</v>
      </c>
      <c r="R288" s="3" t="s">
        <v>621</v>
      </c>
      <c r="S288" s="3" t="s">
        <v>621</v>
      </c>
      <c r="T288" s="3" t="s">
        <v>621</v>
      </c>
      <c r="U288" s="3" t="s">
        <v>621</v>
      </c>
      <c r="V288" s="3" t="s">
        <v>621</v>
      </c>
      <c r="W288" s="3" t="s">
        <v>621</v>
      </c>
      <c r="X288" s="3" t="s">
        <v>621</v>
      </c>
      <c r="Y288" s="3" t="s">
        <v>621</v>
      </c>
      <c r="Z288" s="3" t="s">
        <v>621</v>
      </c>
      <c r="AA288" s="3" t="s">
        <v>621</v>
      </c>
      <c r="AB288" s="3" t="s">
        <v>621</v>
      </c>
      <c r="AC288" s="3" t="s">
        <v>621</v>
      </c>
      <c r="AD288" s="3" t="s">
        <v>621</v>
      </c>
      <c r="AE288" s="3" t="s">
        <v>621</v>
      </c>
      <c r="AF288" s="3" t="s">
        <v>621</v>
      </c>
      <c r="AG288" s="3" t="s">
        <v>621</v>
      </c>
      <c r="AJ288" s="20">
        <f t="shared" si="24"/>
        <v>0</v>
      </c>
      <c r="AL288" s="20">
        <f t="shared" si="20"/>
        <v>0</v>
      </c>
      <c r="AM288" s="20" t="str">
        <f t="shared" si="21"/>
        <v/>
      </c>
      <c r="AN288" s="21" t="str">
        <f t="shared" si="22"/>
        <v/>
      </c>
      <c r="AQ288" s="3">
        <f t="shared" si="23"/>
        <v>0</v>
      </c>
    </row>
    <row r="289" spans="1:43" ht="15" customHeight="1" x14ac:dyDescent="0.25">
      <c r="A289" s="3" t="s">
        <v>371</v>
      </c>
      <c r="B289" s="3" t="s">
        <v>376</v>
      </c>
      <c r="C289" s="3">
        <v>2013</v>
      </c>
      <c r="D289" s="3" t="s">
        <v>621</v>
      </c>
      <c r="E289" s="3" t="s">
        <v>621</v>
      </c>
      <c r="F289" s="3" t="s">
        <v>621</v>
      </c>
      <c r="G289" s="3" t="s">
        <v>621</v>
      </c>
      <c r="H289" s="3" t="s">
        <v>621</v>
      </c>
      <c r="I289" s="3" t="s">
        <v>621</v>
      </c>
      <c r="J289" s="3" t="s">
        <v>621</v>
      </c>
      <c r="K289" s="3" t="s">
        <v>621</v>
      </c>
      <c r="L289" s="3" t="s">
        <v>621</v>
      </c>
      <c r="M289" s="3" t="s">
        <v>621</v>
      </c>
      <c r="N289" s="3" t="s">
        <v>621</v>
      </c>
      <c r="O289" s="3" t="s">
        <v>621</v>
      </c>
      <c r="P289" s="3" t="s">
        <v>621</v>
      </c>
      <c r="Q289" s="3" t="s">
        <v>621</v>
      </c>
      <c r="R289" s="3" t="s">
        <v>621</v>
      </c>
      <c r="S289" s="3" t="s">
        <v>621</v>
      </c>
      <c r="T289" s="3" t="s">
        <v>621</v>
      </c>
      <c r="U289" s="3" t="s">
        <v>621</v>
      </c>
      <c r="V289" s="3" t="s">
        <v>621</v>
      </c>
      <c r="W289" s="3" t="s">
        <v>621</v>
      </c>
      <c r="X289" s="3" t="s">
        <v>621</v>
      </c>
      <c r="Y289" s="3" t="s">
        <v>621</v>
      </c>
      <c r="Z289" s="3" t="s">
        <v>621</v>
      </c>
      <c r="AA289" s="3" t="s">
        <v>621</v>
      </c>
      <c r="AB289" s="3" t="s">
        <v>621</v>
      </c>
      <c r="AC289" s="3" t="s">
        <v>621</v>
      </c>
      <c r="AD289" s="3" t="s">
        <v>621</v>
      </c>
      <c r="AE289" s="3" t="s">
        <v>621</v>
      </c>
      <c r="AF289" s="3" t="s">
        <v>621</v>
      </c>
      <c r="AG289" s="3" t="s">
        <v>621</v>
      </c>
      <c r="AJ289" s="20">
        <f t="shared" si="24"/>
        <v>0</v>
      </c>
      <c r="AL289" s="20">
        <f t="shared" si="20"/>
        <v>0</v>
      </c>
      <c r="AM289" s="20" t="str">
        <f t="shared" si="21"/>
        <v/>
      </c>
      <c r="AN289" s="21" t="str">
        <f t="shared" si="22"/>
        <v/>
      </c>
      <c r="AQ289" s="3">
        <f t="shared" si="23"/>
        <v>0</v>
      </c>
    </row>
    <row r="290" spans="1:43"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W290" s="3" t="s">
        <v>622</v>
      </c>
      <c r="X290" s="3" t="s">
        <v>622</v>
      </c>
      <c r="Y290" s="3" t="s">
        <v>622</v>
      </c>
      <c r="Z290" s="3" t="s">
        <v>622</v>
      </c>
      <c r="AA290" s="3" t="s">
        <v>622</v>
      </c>
      <c r="AB290" s="3" t="s">
        <v>622</v>
      </c>
      <c r="AC290" s="3" t="s">
        <v>622</v>
      </c>
      <c r="AD290" s="3" t="s">
        <v>622</v>
      </c>
      <c r="AE290" s="3" t="s">
        <v>622</v>
      </c>
      <c r="AF290" s="3" t="s">
        <v>622</v>
      </c>
      <c r="AG290" s="3" t="s">
        <v>622</v>
      </c>
      <c r="AJ290" s="20">
        <f t="shared" si="24"/>
        <v>0</v>
      </c>
      <c r="AL290" s="20">
        <f t="shared" si="20"/>
        <v>0</v>
      </c>
      <c r="AM290" s="20" t="str">
        <f t="shared" si="21"/>
        <v/>
      </c>
      <c r="AN290" s="21" t="str">
        <f t="shared" si="22"/>
        <v/>
      </c>
      <c r="AQ290" s="3">
        <f t="shared" si="23"/>
        <v>0</v>
      </c>
    </row>
    <row r="291" spans="1:43" ht="15" customHeight="1" x14ac:dyDescent="0.25">
      <c r="A291" s="3" t="s">
        <v>371</v>
      </c>
      <c r="B291" s="3" t="s">
        <v>378</v>
      </c>
      <c r="C291" s="3">
        <v>2013</v>
      </c>
      <c r="D291" s="3" t="s">
        <v>621</v>
      </c>
      <c r="E291" s="3" t="s">
        <v>621</v>
      </c>
      <c r="F291" s="3" t="s">
        <v>621</v>
      </c>
      <c r="G291" s="3" t="s">
        <v>621</v>
      </c>
      <c r="H291" s="3" t="s">
        <v>621</v>
      </c>
      <c r="I291" s="3" t="s">
        <v>621</v>
      </c>
      <c r="J291" s="3" t="s">
        <v>621</v>
      </c>
      <c r="K291" s="3" t="s">
        <v>621</v>
      </c>
      <c r="L291" s="3" t="s">
        <v>621</v>
      </c>
      <c r="M291" s="3" t="s">
        <v>621</v>
      </c>
      <c r="N291" s="3" t="s">
        <v>621</v>
      </c>
      <c r="O291" s="3" t="s">
        <v>621</v>
      </c>
      <c r="P291" s="3" t="s">
        <v>621</v>
      </c>
      <c r="Q291" s="3" t="s">
        <v>621</v>
      </c>
      <c r="R291" s="3" t="s">
        <v>621</v>
      </c>
      <c r="S291" s="3" t="s">
        <v>621</v>
      </c>
      <c r="T291" s="3" t="s">
        <v>621</v>
      </c>
      <c r="U291" s="3" t="s">
        <v>621</v>
      </c>
      <c r="V291" s="3" t="s">
        <v>621</v>
      </c>
      <c r="W291" s="3" t="s">
        <v>621</v>
      </c>
      <c r="X291" s="3" t="s">
        <v>621</v>
      </c>
      <c r="Y291" s="3" t="s">
        <v>621</v>
      </c>
      <c r="Z291" s="3" t="s">
        <v>621</v>
      </c>
      <c r="AA291" s="3" t="s">
        <v>621</v>
      </c>
      <c r="AB291" s="3" t="s">
        <v>621</v>
      </c>
      <c r="AC291" s="3" t="s">
        <v>621</v>
      </c>
      <c r="AD291" s="3" t="s">
        <v>621</v>
      </c>
      <c r="AE291" s="3" t="s">
        <v>621</v>
      </c>
      <c r="AF291" s="3" t="s">
        <v>621</v>
      </c>
      <c r="AG291" s="3" t="s">
        <v>621</v>
      </c>
      <c r="AJ291" s="20">
        <f t="shared" si="24"/>
        <v>0</v>
      </c>
      <c r="AL291" s="20">
        <f t="shared" si="20"/>
        <v>0</v>
      </c>
      <c r="AM291" s="20" t="str">
        <f t="shared" si="21"/>
        <v/>
      </c>
      <c r="AN291" s="21" t="str">
        <f t="shared" si="22"/>
        <v/>
      </c>
      <c r="AQ291" s="3">
        <f t="shared" si="23"/>
        <v>0</v>
      </c>
    </row>
    <row r="292" spans="1:43" ht="15" customHeight="1" x14ac:dyDescent="0.25">
      <c r="A292" s="3" t="s">
        <v>371</v>
      </c>
      <c r="B292" s="3" t="s">
        <v>379</v>
      </c>
      <c r="C292" s="3">
        <v>2013</v>
      </c>
      <c r="D292" s="3" t="s">
        <v>621</v>
      </c>
      <c r="E292" s="3" t="s">
        <v>621</v>
      </c>
      <c r="F292" s="3" t="s">
        <v>621</v>
      </c>
      <c r="G292" s="3" t="s">
        <v>621</v>
      </c>
      <c r="H292" s="3" t="s">
        <v>621</v>
      </c>
      <c r="I292" s="3" t="s">
        <v>621</v>
      </c>
      <c r="J292" s="3" t="s">
        <v>621</v>
      </c>
      <c r="K292" s="3" t="s">
        <v>621</v>
      </c>
      <c r="L292" s="3" t="s">
        <v>621</v>
      </c>
      <c r="M292" s="3" t="s">
        <v>621</v>
      </c>
      <c r="N292" s="3" t="s">
        <v>621</v>
      </c>
      <c r="O292" s="3" t="s">
        <v>621</v>
      </c>
      <c r="P292" s="3" t="s">
        <v>621</v>
      </c>
      <c r="Q292" s="3" t="s">
        <v>621</v>
      </c>
      <c r="R292" s="3" t="s">
        <v>621</v>
      </c>
      <c r="S292" s="3" t="s">
        <v>621</v>
      </c>
      <c r="T292" s="3" t="s">
        <v>621</v>
      </c>
      <c r="U292" s="3" t="s">
        <v>621</v>
      </c>
      <c r="V292" s="3" t="s">
        <v>621</v>
      </c>
      <c r="W292" s="3" t="s">
        <v>621</v>
      </c>
      <c r="X292" s="3" t="s">
        <v>621</v>
      </c>
      <c r="Y292" s="3" t="s">
        <v>621</v>
      </c>
      <c r="Z292" s="3" t="s">
        <v>621</v>
      </c>
      <c r="AA292" s="3" t="s">
        <v>621</v>
      </c>
      <c r="AB292" s="3" t="s">
        <v>621</v>
      </c>
      <c r="AC292" s="3" t="s">
        <v>621</v>
      </c>
      <c r="AD292" s="3" t="s">
        <v>621</v>
      </c>
      <c r="AE292" s="3" t="s">
        <v>621</v>
      </c>
      <c r="AF292" s="3" t="s">
        <v>621</v>
      </c>
      <c r="AG292" s="3" t="s">
        <v>621</v>
      </c>
      <c r="AJ292" s="20">
        <f t="shared" si="24"/>
        <v>0</v>
      </c>
      <c r="AL292" s="20">
        <f t="shared" si="20"/>
        <v>0</v>
      </c>
      <c r="AM292" s="20" t="str">
        <f t="shared" si="21"/>
        <v/>
      </c>
      <c r="AN292" s="21" t="str">
        <f t="shared" si="22"/>
        <v/>
      </c>
      <c r="AQ292" s="3">
        <f t="shared" si="23"/>
        <v>0</v>
      </c>
    </row>
    <row r="293" spans="1:43" ht="15" customHeight="1" x14ac:dyDescent="0.25">
      <c r="A293" s="3" t="s">
        <v>371</v>
      </c>
      <c r="B293" s="3" t="s">
        <v>380</v>
      </c>
      <c r="C293" s="3">
        <v>2013</v>
      </c>
      <c r="D293" s="3" t="s">
        <v>621</v>
      </c>
      <c r="E293" s="3" t="s">
        <v>621</v>
      </c>
      <c r="F293" s="3" t="s">
        <v>621</v>
      </c>
      <c r="G293" s="3" t="s">
        <v>621</v>
      </c>
      <c r="H293" s="3" t="s">
        <v>621</v>
      </c>
      <c r="I293" s="3" t="s">
        <v>621</v>
      </c>
      <c r="J293" s="3" t="s">
        <v>621</v>
      </c>
      <c r="K293" s="3" t="s">
        <v>621</v>
      </c>
      <c r="L293" s="3" t="s">
        <v>621</v>
      </c>
      <c r="M293" s="3" t="s">
        <v>621</v>
      </c>
      <c r="N293" s="3" t="s">
        <v>621</v>
      </c>
      <c r="O293" s="3" t="s">
        <v>621</v>
      </c>
      <c r="P293" s="3" t="s">
        <v>621</v>
      </c>
      <c r="Q293" s="3" t="s">
        <v>621</v>
      </c>
      <c r="R293" s="3" t="s">
        <v>621</v>
      </c>
      <c r="S293" s="3" t="s">
        <v>621</v>
      </c>
      <c r="T293" s="3" t="s">
        <v>621</v>
      </c>
      <c r="U293" s="3" t="s">
        <v>621</v>
      </c>
      <c r="V293" s="3" t="s">
        <v>621</v>
      </c>
      <c r="W293" s="3" t="s">
        <v>621</v>
      </c>
      <c r="X293" s="3" t="s">
        <v>621</v>
      </c>
      <c r="Y293" s="3" t="s">
        <v>621</v>
      </c>
      <c r="Z293" s="3" t="s">
        <v>621</v>
      </c>
      <c r="AA293" s="3" t="s">
        <v>621</v>
      </c>
      <c r="AB293" s="3" t="s">
        <v>621</v>
      </c>
      <c r="AC293" s="3" t="s">
        <v>621</v>
      </c>
      <c r="AD293" s="3" t="s">
        <v>621</v>
      </c>
      <c r="AE293" s="3" t="s">
        <v>621</v>
      </c>
      <c r="AF293" s="3" t="s">
        <v>621</v>
      </c>
      <c r="AG293" s="3" t="s">
        <v>621</v>
      </c>
      <c r="AJ293" s="20">
        <f t="shared" si="24"/>
        <v>0</v>
      </c>
      <c r="AL293" s="20">
        <f t="shared" si="20"/>
        <v>0</v>
      </c>
      <c r="AM293" s="20" t="str">
        <f t="shared" si="21"/>
        <v/>
      </c>
      <c r="AN293" s="21" t="str">
        <f t="shared" si="22"/>
        <v/>
      </c>
      <c r="AQ293" s="3">
        <f t="shared" si="23"/>
        <v>0</v>
      </c>
    </row>
    <row r="294" spans="1:43" ht="15" customHeight="1" x14ac:dyDescent="0.25">
      <c r="A294" s="3" t="s">
        <v>371</v>
      </c>
      <c r="B294" s="3" t="s">
        <v>381</v>
      </c>
      <c r="C294" s="3">
        <v>2013</v>
      </c>
      <c r="D294" s="3" t="s">
        <v>621</v>
      </c>
      <c r="E294" s="3" t="s">
        <v>621</v>
      </c>
      <c r="F294" s="3" t="s">
        <v>621</v>
      </c>
      <c r="G294" s="3" t="s">
        <v>621</v>
      </c>
      <c r="H294" s="3" t="s">
        <v>621</v>
      </c>
      <c r="I294" s="3" t="s">
        <v>621</v>
      </c>
      <c r="J294" s="3" t="s">
        <v>621</v>
      </c>
      <c r="K294" s="3" t="s">
        <v>621</v>
      </c>
      <c r="L294" s="3" t="s">
        <v>621</v>
      </c>
      <c r="M294" s="3" t="s">
        <v>621</v>
      </c>
      <c r="N294" s="3" t="s">
        <v>621</v>
      </c>
      <c r="O294" s="3" t="s">
        <v>621</v>
      </c>
      <c r="P294" s="3" t="s">
        <v>621</v>
      </c>
      <c r="Q294" s="3" t="s">
        <v>621</v>
      </c>
      <c r="R294" s="3" t="s">
        <v>621</v>
      </c>
      <c r="S294" s="3" t="s">
        <v>621</v>
      </c>
      <c r="T294" s="3" t="s">
        <v>621</v>
      </c>
      <c r="U294" s="3" t="s">
        <v>621</v>
      </c>
      <c r="V294" s="3" t="s">
        <v>621</v>
      </c>
      <c r="W294" s="3" t="s">
        <v>621</v>
      </c>
      <c r="X294" s="3" t="s">
        <v>621</v>
      </c>
      <c r="Y294" s="3" t="s">
        <v>621</v>
      </c>
      <c r="Z294" s="3" t="s">
        <v>621</v>
      </c>
      <c r="AA294" s="3" t="s">
        <v>621</v>
      </c>
      <c r="AB294" s="3" t="s">
        <v>621</v>
      </c>
      <c r="AC294" s="3" t="s">
        <v>621</v>
      </c>
      <c r="AD294" s="3" t="s">
        <v>621</v>
      </c>
      <c r="AE294" s="3" t="s">
        <v>621</v>
      </c>
      <c r="AF294" s="3" t="s">
        <v>621</v>
      </c>
      <c r="AG294" s="3" t="s">
        <v>621</v>
      </c>
      <c r="AJ294" s="20">
        <f t="shared" si="24"/>
        <v>0</v>
      </c>
      <c r="AL294" s="20">
        <f t="shared" si="20"/>
        <v>0</v>
      </c>
      <c r="AM294" s="20" t="str">
        <f t="shared" si="21"/>
        <v/>
      </c>
      <c r="AN294" s="21" t="str">
        <f t="shared" si="22"/>
        <v/>
      </c>
      <c r="AQ294" s="3">
        <f t="shared" si="23"/>
        <v>0</v>
      </c>
    </row>
    <row r="295" spans="1:43" ht="15" customHeight="1" x14ac:dyDescent="0.25">
      <c r="A295" s="3" t="s">
        <v>371</v>
      </c>
      <c r="B295" s="3" t="s">
        <v>382</v>
      </c>
      <c r="C295" s="3">
        <v>2013</v>
      </c>
      <c r="D295" s="3" t="s">
        <v>621</v>
      </c>
      <c r="E295" s="3" t="s">
        <v>621</v>
      </c>
      <c r="F295" s="3" t="s">
        <v>621</v>
      </c>
      <c r="G295" s="3" t="s">
        <v>621</v>
      </c>
      <c r="H295" s="3" t="s">
        <v>621</v>
      </c>
      <c r="I295" s="3" t="s">
        <v>621</v>
      </c>
      <c r="J295" s="3" t="s">
        <v>621</v>
      </c>
      <c r="K295" s="3" t="s">
        <v>621</v>
      </c>
      <c r="L295" s="3" t="s">
        <v>621</v>
      </c>
      <c r="M295" s="3" t="s">
        <v>621</v>
      </c>
      <c r="N295" s="3" t="s">
        <v>621</v>
      </c>
      <c r="O295" s="3" t="s">
        <v>621</v>
      </c>
      <c r="P295" s="3" t="s">
        <v>621</v>
      </c>
      <c r="Q295" s="3" t="s">
        <v>621</v>
      </c>
      <c r="R295" s="3" t="s">
        <v>621</v>
      </c>
      <c r="S295" s="3" t="s">
        <v>621</v>
      </c>
      <c r="T295" s="3" t="s">
        <v>621</v>
      </c>
      <c r="U295" s="3" t="s">
        <v>621</v>
      </c>
      <c r="V295" s="3" t="s">
        <v>621</v>
      </c>
      <c r="W295" s="3" t="s">
        <v>621</v>
      </c>
      <c r="X295" s="3" t="s">
        <v>621</v>
      </c>
      <c r="Y295" s="3" t="s">
        <v>621</v>
      </c>
      <c r="Z295" s="3" t="s">
        <v>621</v>
      </c>
      <c r="AA295" s="3" t="s">
        <v>621</v>
      </c>
      <c r="AB295" s="3" t="s">
        <v>621</v>
      </c>
      <c r="AC295" s="3" t="s">
        <v>621</v>
      </c>
      <c r="AD295" s="3" t="s">
        <v>621</v>
      </c>
      <c r="AE295" s="3" t="s">
        <v>621</v>
      </c>
      <c r="AF295" s="3" t="s">
        <v>621</v>
      </c>
      <c r="AG295" s="3" t="s">
        <v>621</v>
      </c>
      <c r="AJ295" s="20">
        <f t="shared" si="24"/>
        <v>0</v>
      </c>
      <c r="AL295" s="20">
        <f t="shared" si="20"/>
        <v>0</v>
      </c>
      <c r="AM295" s="20" t="str">
        <f t="shared" si="21"/>
        <v/>
      </c>
      <c r="AN295" s="21" t="str">
        <f t="shared" si="22"/>
        <v/>
      </c>
      <c r="AQ295" s="3">
        <f t="shared" si="23"/>
        <v>0</v>
      </c>
    </row>
    <row r="296" spans="1:43" ht="15" customHeight="1" x14ac:dyDescent="0.25">
      <c r="A296" s="3" t="s">
        <v>371</v>
      </c>
      <c r="B296" s="3" t="s">
        <v>383</v>
      </c>
      <c r="C296" s="3">
        <v>2013</v>
      </c>
      <c r="D296" s="3" t="s">
        <v>621</v>
      </c>
      <c r="E296" s="3" t="s">
        <v>621</v>
      </c>
      <c r="F296" s="3" t="s">
        <v>621</v>
      </c>
      <c r="G296" s="3" t="s">
        <v>621</v>
      </c>
      <c r="H296" s="3" t="s">
        <v>621</v>
      </c>
      <c r="I296" s="3" t="s">
        <v>621</v>
      </c>
      <c r="J296" s="3" t="s">
        <v>621</v>
      </c>
      <c r="K296" s="3" t="s">
        <v>621</v>
      </c>
      <c r="L296" s="3" t="s">
        <v>621</v>
      </c>
      <c r="M296" s="3" t="s">
        <v>621</v>
      </c>
      <c r="N296" s="3" t="s">
        <v>621</v>
      </c>
      <c r="O296" s="3" t="s">
        <v>621</v>
      </c>
      <c r="P296" s="3" t="s">
        <v>621</v>
      </c>
      <c r="Q296" s="3" t="s">
        <v>621</v>
      </c>
      <c r="R296" s="3" t="s">
        <v>621</v>
      </c>
      <c r="S296" s="3" t="s">
        <v>621</v>
      </c>
      <c r="T296" s="3" t="s">
        <v>621</v>
      </c>
      <c r="U296" s="3" t="s">
        <v>621</v>
      </c>
      <c r="V296" s="3" t="s">
        <v>621</v>
      </c>
      <c r="W296" s="3" t="s">
        <v>621</v>
      </c>
      <c r="X296" s="3" t="s">
        <v>621</v>
      </c>
      <c r="Y296" s="3" t="s">
        <v>621</v>
      </c>
      <c r="Z296" s="3" t="s">
        <v>621</v>
      </c>
      <c r="AA296" s="3" t="s">
        <v>621</v>
      </c>
      <c r="AB296" s="3" t="s">
        <v>621</v>
      </c>
      <c r="AC296" s="3" t="s">
        <v>621</v>
      </c>
      <c r="AD296" s="3" t="s">
        <v>621</v>
      </c>
      <c r="AE296" s="3" t="s">
        <v>621</v>
      </c>
      <c r="AF296" s="3" t="s">
        <v>621</v>
      </c>
      <c r="AG296" s="3" t="s">
        <v>621</v>
      </c>
      <c r="AJ296" s="20">
        <f t="shared" si="24"/>
        <v>0</v>
      </c>
      <c r="AL296" s="20">
        <f t="shared" si="20"/>
        <v>0</v>
      </c>
      <c r="AM296" s="20" t="str">
        <f t="shared" si="21"/>
        <v/>
      </c>
      <c r="AN296" s="21" t="str">
        <f t="shared" si="22"/>
        <v/>
      </c>
      <c r="AQ296" s="3">
        <f t="shared" si="23"/>
        <v>0</v>
      </c>
    </row>
    <row r="297" spans="1:43" ht="15" customHeight="1" x14ac:dyDescent="0.25">
      <c r="A297" s="3" t="s">
        <v>371</v>
      </c>
      <c r="B297" s="3" t="s">
        <v>384</v>
      </c>
      <c r="C297" s="3">
        <v>2013</v>
      </c>
      <c r="D297" s="3" t="s">
        <v>621</v>
      </c>
      <c r="E297" s="3" t="s">
        <v>621</v>
      </c>
      <c r="F297" s="3" t="s">
        <v>621</v>
      </c>
      <c r="G297" s="3" t="s">
        <v>621</v>
      </c>
      <c r="H297" s="3" t="s">
        <v>621</v>
      </c>
      <c r="I297" s="3" t="s">
        <v>621</v>
      </c>
      <c r="J297" s="3" t="s">
        <v>621</v>
      </c>
      <c r="K297" s="3" t="s">
        <v>621</v>
      </c>
      <c r="L297" s="3" t="s">
        <v>621</v>
      </c>
      <c r="M297" s="3" t="s">
        <v>621</v>
      </c>
      <c r="N297" s="3" t="s">
        <v>621</v>
      </c>
      <c r="O297" s="3" t="s">
        <v>621</v>
      </c>
      <c r="P297" s="3" t="s">
        <v>621</v>
      </c>
      <c r="Q297" s="3" t="s">
        <v>621</v>
      </c>
      <c r="R297" s="3" t="s">
        <v>621</v>
      </c>
      <c r="S297" s="3" t="s">
        <v>621</v>
      </c>
      <c r="T297" s="3" t="s">
        <v>621</v>
      </c>
      <c r="U297" s="3" t="s">
        <v>621</v>
      </c>
      <c r="V297" s="3" t="s">
        <v>621</v>
      </c>
      <c r="W297" s="3" t="s">
        <v>621</v>
      </c>
      <c r="X297" s="3" t="s">
        <v>621</v>
      </c>
      <c r="Y297" s="3" t="s">
        <v>621</v>
      </c>
      <c r="Z297" s="3" t="s">
        <v>621</v>
      </c>
      <c r="AA297" s="3" t="s">
        <v>621</v>
      </c>
      <c r="AB297" s="3" t="s">
        <v>621</v>
      </c>
      <c r="AC297" s="3" t="s">
        <v>621</v>
      </c>
      <c r="AD297" s="3" t="s">
        <v>621</v>
      </c>
      <c r="AE297" s="3" t="s">
        <v>621</v>
      </c>
      <c r="AF297" s="3" t="s">
        <v>621</v>
      </c>
      <c r="AG297" s="3" t="s">
        <v>621</v>
      </c>
      <c r="AJ297" s="20">
        <f t="shared" si="24"/>
        <v>0</v>
      </c>
      <c r="AL297" s="20">
        <f t="shared" si="20"/>
        <v>0</v>
      </c>
      <c r="AM297" s="20" t="str">
        <f t="shared" si="21"/>
        <v/>
      </c>
      <c r="AN297" s="21" t="str">
        <f t="shared" si="22"/>
        <v/>
      </c>
      <c r="AQ297" s="3">
        <f t="shared" si="23"/>
        <v>0</v>
      </c>
    </row>
    <row r="298" spans="1:43"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W298" s="3" t="s">
        <v>622</v>
      </c>
      <c r="X298" s="3" t="s">
        <v>622</v>
      </c>
      <c r="Y298" s="3" t="s">
        <v>622</v>
      </c>
      <c r="Z298" s="3" t="s">
        <v>622</v>
      </c>
      <c r="AA298" s="3" t="s">
        <v>622</v>
      </c>
      <c r="AB298" s="3" t="s">
        <v>622</v>
      </c>
      <c r="AC298" s="3" t="s">
        <v>622</v>
      </c>
      <c r="AD298" s="3" t="s">
        <v>622</v>
      </c>
      <c r="AE298" s="3" t="s">
        <v>622</v>
      </c>
      <c r="AF298" s="3" t="s">
        <v>622</v>
      </c>
      <c r="AG298" s="3" t="s">
        <v>622</v>
      </c>
      <c r="AJ298" s="20">
        <f t="shared" si="24"/>
        <v>0</v>
      </c>
      <c r="AL298" s="20">
        <f t="shared" si="20"/>
        <v>0</v>
      </c>
      <c r="AM298" s="20" t="str">
        <f t="shared" si="21"/>
        <v/>
      </c>
      <c r="AN298" s="21" t="str">
        <f t="shared" si="22"/>
        <v/>
      </c>
      <c r="AQ298" s="3">
        <f t="shared" si="23"/>
        <v>0</v>
      </c>
    </row>
    <row r="299" spans="1:43"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W299" s="3" t="s">
        <v>622</v>
      </c>
      <c r="X299" s="3" t="s">
        <v>622</v>
      </c>
      <c r="Y299" s="3" t="s">
        <v>622</v>
      </c>
      <c r="Z299" s="3" t="s">
        <v>622</v>
      </c>
      <c r="AA299" s="3" t="s">
        <v>622</v>
      </c>
      <c r="AB299" s="3" t="s">
        <v>622</v>
      </c>
      <c r="AC299" s="3" t="s">
        <v>622</v>
      </c>
      <c r="AD299" s="3" t="s">
        <v>622</v>
      </c>
      <c r="AE299" s="3" t="s">
        <v>622</v>
      </c>
      <c r="AF299" s="3" t="s">
        <v>622</v>
      </c>
      <c r="AG299" s="3" t="s">
        <v>622</v>
      </c>
      <c r="AJ299" s="20">
        <f t="shared" si="24"/>
        <v>0</v>
      </c>
      <c r="AL299" s="20">
        <f t="shared" si="20"/>
        <v>0</v>
      </c>
      <c r="AM299" s="20" t="str">
        <f t="shared" si="21"/>
        <v/>
      </c>
      <c r="AN299" s="21" t="str">
        <f t="shared" si="22"/>
        <v/>
      </c>
      <c r="AQ299" s="3">
        <f t="shared" si="23"/>
        <v>0</v>
      </c>
    </row>
    <row r="300" spans="1:43" ht="15" customHeight="1" x14ac:dyDescent="0.25">
      <c r="A300" s="3" t="s">
        <v>371</v>
      </c>
      <c r="B300" s="3" t="s">
        <v>387</v>
      </c>
      <c r="C300" s="3">
        <v>2013</v>
      </c>
      <c r="D300" s="3" t="s">
        <v>621</v>
      </c>
      <c r="E300" s="3" t="s">
        <v>621</v>
      </c>
      <c r="F300" s="3" t="s">
        <v>621</v>
      </c>
      <c r="G300" s="3" t="s">
        <v>621</v>
      </c>
      <c r="H300" s="3" t="s">
        <v>621</v>
      </c>
      <c r="I300" s="3" t="s">
        <v>621</v>
      </c>
      <c r="J300" s="3" t="s">
        <v>621</v>
      </c>
      <c r="K300" s="3" t="s">
        <v>621</v>
      </c>
      <c r="L300" s="3" t="s">
        <v>621</v>
      </c>
      <c r="M300" s="3" t="s">
        <v>621</v>
      </c>
      <c r="N300" s="3" t="s">
        <v>621</v>
      </c>
      <c r="O300" s="3" t="s">
        <v>621</v>
      </c>
      <c r="P300" s="3" t="s">
        <v>621</v>
      </c>
      <c r="Q300" s="3" t="s">
        <v>621</v>
      </c>
      <c r="R300" s="3" t="s">
        <v>621</v>
      </c>
      <c r="S300" s="3" t="s">
        <v>621</v>
      </c>
      <c r="T300" s="3" t="s">
        <v>621</v>
      </c>
      <c r="U300" s="3" t="s">
        <v>621</v>
      </c>
      <c r="V300" s="3" t="s">
        <v>621</v>
      </c>
      <c r="W300" s="3" t="s">
        <v>621</v>
      </c>
      <c r="X300" s="3" t="s">
        <v>621</v>
      </c>
      <c r="Y300" s="3" t="s">
        <v>621</v>
      </c>
      <c r="Z300" s="3" t="s">
        <v>621</v>
      </c>
      <c r="AA300" s="3" t="s">
        <v>621</v>
      </c>
      <c r="AB300" s="3" t="s">
        <v>621</v>
      </c>
      <c r="AC300" s="3" t="s">
        <v>621</v>
      </c>
      <c r="AD300" s="3" t="s">
        <v>621</v>
      </c>
      <c r="AE300" s="3" t="s">
        <v>621</v>
      </c>
      <c r="AF300" s="3" t="s">
        <v>621</v>
      </c>
      <c r="AG300" s="3" t="s">
        <v>621</v>
      </c>
      <c r="AJ300" s="20">
        <f t="shared" si="24"/>
        <v>0</v>
      </c>
      <c r="AL300" s="20">
        <f t="shared" si="20"/>
        <v>0</v>
      </c>
      <c r="AM300" s="20" t="str">
        <f t="shared" si="21"/>
        <v/>
      </c>
      <c r="AN300" s="21" t="str">
        <f t="shared" si="22"/>
        <v/>
      </c>
      <c r="AQ300" s="3">
        <f t="shared" si="23"/>
        <v>0</v>
      </c>
    </row>
    <row r="301" spans="1:43" ht="15" customHeight="1" x14ac:dyDescent="0.25">
      <c r="A301" s="3" t="s">
        <v>388</v>
      </c>
      <c r="B301" s="3" t="s">
        <v>389</v>
      </c>
      <c r="C301" s="3">
        <v>2013</v>
      </c>
      <c r="D301" s="3" t="s">
        <v>621</v>
      </c>
      <c r="E301" s="3" t="s">
        <v>621</v>
      </c>
      <c r="F301" s="3" t="s">
        <v>621</v>
      </c>
      <c r="G301" s="3" t="s">
        <v>621</v>
      </c>
      <c r="H301" s="3" t="s">
        <v>621</v>
      </c>
      <c r="I301" s="3" t="s">
        <v>621</v>
      </c>
      <c r="J301" s="3" t="s">
        <v>621</v>
      </c>
      <c r="K301" s="3" t="s">
        <v>621</v>
      </c>
      <c r="L301" s="3" t="s">
        <v>621</v>
      </c>
      <c r="M301" s="3" t="s">
        <v>621</v>
      </c>
      <c r="N301" s="3" t="s">
        <v>621</v>
      </c>
      <c r="O301" s="3" t="s">
        <v>621</v>
      </c>
      <c r="P301" s="3" t="s">
        <v>621</v>
      </c>
      <c r="Q301" s="3" t="s">
        <v>621</v>
      </c>
      <c r="R301" s="3" t="s">
        <v>621</v>
      </c>
      <c r="S301" s="3" t="s">
        <v>621</v>
      </c>
      <c r="T301" s="3" t="s">
        <v>621</v>
      </c>
      <c r="U301" s="3" t="s">
        <v>621</v>
      </c>
      <c r="V301" s="3" t="s">
        <v>621</v>
      </c>
      <c r="W301" s="3" t="s">
        <v>621</v>
      </c>
      <c r="X301" s="3" t="s">
        <v>621</v>
      </c>
      <c r="Y301" s="3" t="s">
        <v>621</v>
      </c>
      <c r="Z301" s="3" t="s">
        <v>621</v>
      </c>
      <c r="AA301" s="3" t="s">
        <v>621</v>
      </c>
      <c r="AB301" s="3" t="s">
        <v>621</v>
      </c>
      <c r="AC301" s="3" t="s">
        <v>621</v>
      </c>
      <c r="AD301" s="3" t="s">
        <v>621</v>
      </c>
      <c r="AE301" s="3" t="s">
        <v>621</v>
      </c>
      <c r="AF301" s="3" t="s">
        <v>621</v>
      </c>
      <c r="AG301" s="3" t="s">
        <v>621</v>
      </c>
      <c r="AJ301" s="20">
        <f t="shared" si="24"/>
        <v>0</v>
      </c>
      <c r="AL301" s="20">
        <f t="shared" si="20"/>
        <v>0</v>
      </c>
      <c r="AM301" s="20" t="str">
        <f t="shared" si="21"/>
        <v/>
      </c>
      <c r="AN301" s="21" t="str">
        <f t="shared" si="22"/>
        <v/>
      </c>
      <c r="AQ301" s="3">
        <f t="shared" si="23"/>
        <v>0</v>
      </c>
    </row>
    <row r="302" spans="1:43" ht="15" customHeight="1" x14ac:dyDescent="0.25">
      <c r="A302" s="3" t="s">
        <v>388</v>
      </c>
      <c r="B302" s="3" t="s">
        <v>390</v>
      </c>
      <c r="C302" s="3">
        <v>2013</v>
      </c>
      <c r="D302" s="3" t="s">
        <v>621</v>
      </c>
      <c r="E302" s="3" t="s">
        <v>621</v>
      </c>
      <c r="F302" s="3" t="s">
        <v>621</v>
      </c>
      <c r="G302" s="3" t="s">
        <v>621</v>
      </c>
      <c r="H302" s="3" t="s">
        <v>621</v>
      </c>
      <c r="I302" s="3" t="s">
        <v>621</v>
      </c>
      <c r="J302" s="3" t="s">
        <v>621</v>
      </c>
      <c r="K302" s="3" t="s">
        <v>621</v>
      </c>
      <c r="L302" s="3" t="s">
        <v>621</v>
      </c>
      <c r="M302" s="3" t="s">
        <v>621</v>
      </c>
      <c r="N302" s="3" t="s">
        <v>621</v>
      </c>
      <c r="O302" s="3" t="s">
        <v>621</v>
      </c>
      <c r="P302" s="3" t="s">
        <v>621</v>
      </c>
      <c r="Q302" s="3" t="s">
        <v>621</v>
      </c>
      <c r="R302" s="3" t="s">
        <v>621</v>
      </c>
      <c r="S302" s="3" t="s">
        <v>621</v>
      </c>
      <c r="T302" s="3" t="s">
        <v>621</v>
      </c>
      <c r="U302" s="3" t="s">
        <v>621</v>
      </c>
      <c r="V302" s="3" t="s">
        <v>621</v>
      </c>
      <c r="W302" s="3" t="s">
        <v>621</v>
      </c>
      <c r="X302" s="3" t="s">
        <v>621</v>
      </c>
      <c r="Y302" s="3" t="s">
        <v>621</v>
      </c>
      <c r="Z302" s="3" t="s">
        <v>621</v>
      </c>
      <c r="AA302" s="3" t="s">
        <v>621</v>
      </c>
      <c r="AB302" s="3" t="s">
        <v>621</v>
      </c>
      <c r="AC302" s="3" t="s">
        <v>621</v>
      </c>
      <c r="AD302" s="3" t="s">
        <v>621</v>
      </c>
      <c r="AE302" s="3" t="s">
        <v>621</v>
      </c>
      <c r="AF302" s="3" t="s">
        <v>621</v>
      </c>
      <c r="AG302" s="3" t="s">
        <v>621</v>
      </c>
      <c r="AJ302" s="20">
        <f t="shared" si="24"/>
        <v>0</v>
      </c>
      <c r="AL302" s="20">
        <f t="shared" si="20"/>
        <v>0</v>
      </c>
      <c r="AM302" s="20" t="str">
        <f t="shared" si="21"/>
        <v/>
      </c>
      <c r="AN302" s="21" t="str">
        <f t="shared" si="22"/>
        <v/>
      </c>
      <c r="AQ302" s="3">
        <f t="shared" si="23"/>
        <v>0</v>
      </c>
    </row>
    <row r="303" spans="1:43" ht="15" customHeight="1" x14ac:dyDescent="0.25">
      <c r="A303" s="3" t="s">
        <v>391</v>
      </c>
      <c r="B303" s="3" t="s">
        <v>392</v>
      </c>
      <c r="C303" s="3">
        <v>2013</v>
      </c>
      <c r="D303" s="3" t="s">
        <v>621</v>
      </c>
      <c r="E303" s="3" t="s">
        <v>621</v>
      </c>
      <c r="F303" s="3" t="s">
        <v>621</v>
      </c>
      <c r="G303" s="3" t="s">
        <v>621</v>
      </c>
      <c r="H303" s="3" t="s">
        <v>621</v>
      </c>
      <c r="I303" s="3" t="s">
        <v>621</v>
      </c>
      <c r="J303" s="3" t="s">
        <v>621</v>
      </c>
      <c r="K303" s="3" t="s">
        <v>621</v>
      </c>
      <c r="L303" s="3" t="s">
        <v>621</v>
      </c>
      <c r="M303" s="3" t="s">
        <v>621</v>
      </c>
      <c r="N303" s="3" t="s">
        <v>621</v>
      </c>
      <c r="O303" s="3" t="s">
        <v>621</v>
      </c>
      <c r="P303" s="3" t="s">
        <v>621</v>
      </c>
      <c r="Q303" s="3" t="s">
        <v>621</v>
      </c>
      <c r="R303" s="3" t="s">
        <v>621</v>
      </c>
      <c r="S303" s="3" t="s">
        <v>621</v>
      </c>
      <c r="T303" s="3" t="s">
        <v>621</v>
      </c>
      <c r="U303" s="3" t="s">
        <v>621</v>
      </c>
      <c r="V303" s="3" t="s">
        <v>621</v>
      </c>
      <c r="W303" s="3" t="s">
        <v>621</v>
      </c>
      <c r="X303" s="3" t="s">
        <v>621</v>
      </c>
      <c r="Y303" s="3" t="s">
        <v>621</v>
      </c>
      <c r="Z303" s="3" t="s">
        <v>621</v>
      </c>
      <c r="AA303" s="3" t="s">
        <v>621</v>
      </c>
      <c r="AB303" s="3" t="s">
        <v>621</v>
      </c>
      <c r="AC303" s="3" t="s">
        <v>621</v>
      </c>
      <c r="AD303" s="3" t="s">
        <v>621</v>
      </c>
      <c r="AE303" s="3" t="s">
        <v>621</v>
      </c>
      <c r="AF303" s="3" t="s">
        <v>621</v>
      </c>
      <c r="AG303" s="3" t="s">
        <v>621</v>
      </c>
      <c r="AJ303" s="20">
        <f t="shared" si="24"/>
        <v>0</v>
      </c>
      <c r="AL303" s="20">
        <f t="shared" si="20"/>
        <v>0</v>
      </c>
      <c r="AM303" s="20" t="str">
        <f t="shared" si="21"/>
        <v/>
      </c>
      <c r="AN303" s="21" t="str">
        <f t="shared" si="22"/>
        <v/>
      </c>
      <c r="AQ303" s="3">
        <f t="shared" si="23"/>
        <v>0</v>
      </c>
    </row>
    <row r="304" spans="1:43" ht="15" customHeight="1" x14ac:dyDescent="0.25">
      <c r="A304" s="3" t="s">
        <v>393</v>
      </c>
      <c r="B304" s="3" t="s">
        <v>394</v>
      </c>
      <c r="C304" s="3">
        <v>2013</v>
      </c>
      <c r="D304" s="3" t="s">
        <v>621</v>
      </c>
      <c r="E304" s="3" t="s">
        <v>621</v>
      </c>
      <c r="F304" s="3" t="s">
        <v>621</v>
      </c>
      <c r="G304" s="3" t="s">
        <v>621</v>
      </c>
      <c r="H304" s="3" t="s">
        <v>621</v>
      </c>
      <c r="I304" s="3" t="s">
        <v>621</v>
      </c>
      <c r="J304" s="3" t="s">
        <v>621</v>
      </c>
      <c r="K304" s="3" t="s">
        <v>621</v>
      </c>
      <c r="L304" s="3" t="s">
        <v>621</v>
      </c>
      <c r="M304" s="3" t="s">
        <v>621</v>
      </c>
      <c r="N304" s="3" t="s">
        <v>621</v>
      </c>
      <c r="O304" s="3" t="s">
        <v>621</v>
      </c>
      <c r="P304" s="3" t="s">
        <v>621</v>
      </c>
      <c r="Q304" s="3" t="s">
        <v>621</v>
      </c>
      <c r="R304" s="3" t="s">
        <v>621</v>
      </c>
      <c r="S304" s="3" t="s">
        <v>621</v>
      </c>
      <c r="T304" s="3" t="s">
        <v>621</v>
      </c>
      <c r="U304" s="3" t="s">
        <v>621</v>
      </c>
      <c r="V304" s="3" t="s">
        <v>621</v>
      </c>
      <c r="W304" s="3" t="s">
        <v>621</v>
      </c>
      <c r="X304" s="3" t="s">
        <v>621</v>
      </c>
      <c r="Y304" s="3" t="s">
        <v>621</v>
      </c>
      <c r="Z304" s="3" t="s">
        <v>621</v>
      </c>
      <c r="AA304" s="3" t="s">
        <v>621</v>
      </c>
      <c r="AB304" s="3" t="s">
        <v>621</v>
      </c>
      <c r="AC304" s="3" t="s">
        <v>621</v>
      </c>
      <c r="AD304" s="3" t="s">
        <v>621</v>
      </c>
      <c r="AE304" s="3" t="s">
        <v>621</v>
      </c>
      <c r="AF304" s="3" t="s">
        <v>621</v>
      </c>
      <c r="AG304" s="3" t="s">
        <v>621</v>
      </c>
      <c r="AJ304" s="20">
        <f t="shared" si="24"/>
        <v>0</v>
      </c>
      <c r="AL304" s="20">
        <f t="shared" si="20"/>
        <v>0</v>
      </c>
      <c r="AM304" s="20" t="str">
        <f t="shared" si="21"/>
        <v/>
      </c>
      <c r="AN304" s="21" t="str">
        <f t="shared" si="22"/>
        <v/>
      </c>
      <c r="AQ304" s="3">
        <f t="shared" si="23"/>
        <v>0</v>
      </c>
    </row>
    <row r="305" spans="1:43" ht="15" customHeight="1" x14ac:dyDescent="0.25">
      <c r="A305" s="3" t="s">
        <v>393</v>
      </c>
      <c r="B305" s="3" t="s">
        <v>395</v>
      </c>
      <c r="C305" s="3">
        <v>2013</v>
      </c>
      <c r="D305" s="3" t="s">
        <v>621</v>
      </c>
      <c r="E305" s="3" t="s">
        <v>621</v>
      </c>
      <c r="F305" s="3" t="s">
        <v>621</v>
      </c>
      <c r="G305" s="3" t="s">
        <v>621</v>
      </c>
      <c r="H305" s="3" t="s">
        <v>621</v>
      </c>
      <c r="I305" s="3" t="s">
        <v>621</v>
      </c>
      <c r="J305" s="3" t="s">
        <v>621</v>
      </c>
      <c r="K305" s="3" t="s">
        <v>621</v>
      </c>
      <c r="L305" s="3" t="s">
        <v>621</v>
      </c>
      <c r="M305" s="3" t="s">
        <v>621</v>
      </c>
      <c r="N305" s="3" t="s">
        <v>621</v>
      </c>
      <c r="O305" s="3" t="s">
        <v>621</v>
      </c>
      <c r="P305" s="3" t="s">
        <v>621</v>
      </c>
      <c r="Q305" s="3" t="s">
        <v>621</v>
      </c>
      <c r="R305" s="3" t="s">
        <v>621</v>
      </c>
      <c r="S305" s="3" t="s">
        <v>621</v>
      </c>
      <c r="T305" s="3" t="s">
        <v>621</v>
      </c>
      <c r="U305" s="3" t="s">
        <v>621</v>
      </c>
      <c r="V305" s="3" t="s">
        <v>621</v>
      </c>
      <c r="W305" s="3" t="s">
        <v>621</v>
      </c>
      <c r="X305" s="3" t="s">
        <v>621</v>
      </c>
      <c r="Y305" s="3" t="s">
        <v>621</v>
      </c>
      <c r="Z305" s="3" t="s">
        <v>621</v>
      </c>
      <c r="AA305" s="3" t="s">
        <v>621</v>
      </c>
      <c r="AB305" s="3" t="s">
        <v>621</v>
      </c>
      <c r="AC305" s="3" t="s">
        <v>621</v>
      </c>
      <c r="AD305" s="3" t="s">
        <v>621</v>
      </c>
      <c r="AE305" s="3" t="s">
        <v>621</v>
      </c>
      <c r="AF305" s="3" t="s">
        <v>621</v>
      </c>
      <c r="AG305" s="3" t="s">
        <v>621</v>
      </c>
      <c r="AJ305" s="20">
        <f t="shared" si="24"/>
        <v>0</v>
      </c>
      <c r="AL305" s="20">
        <f t="shared" si="20"/>
        <v>0</v>
      </c>
      <c r="AM305" s="20" t="str">
        <f t="shared" si="21"/>
        <v/>
      </c>
      <c r="AN305" s="21" t="str">
        <f t="shared" si="22"/>
        <v/>
      </c>
      <c r="AQ305" s="3">
        <f t="shared" si="23"/>
        <v>0</v>
      </c>
    </row>
    <row r="306" spans="1:43" ht="15" customHeight="1" x14ac:dyDescent="0.25">
      <c r="A306" s="3" t="s">
        <v>393</v>
      </c>
      <c r="B306" s="3" t="s">
        <v>396</v>
      </c>
      <c r="C306" s="3">
        <v>2013</v>
      </c>
      <c r="D306" s="3">
        <v>98.6</v>
      </c>
      <c r="E306" s="3">
        <v>34.9</v>
      </c>
      <c r="F306" s="3">
        <v>1</v>
      </c>
      <c r="G306" s="3" t="s">
        <v>950</v>
      </c>
      <c r="H306" s="3">
        <v>3.6</v>
      </c>
      <c r="I306" s="3">
        <v>157</v>
      </c>
      <c r="J306" s="3" t="s">
        <v>621</v>
      </c>
      <c r="K306" s="3" t="s">
        <v>621</v>
      </c>
      <c r="L306" s="3" t="s">
        <v>621</v>
      </c>
      <c r="M306" s="3" t="s">
        <v>621</v>
      </c>
      <c r="N306" s="3" t="s">
        <v>621</v>
      </c>
      <c r="O306" s="3" t="s">
        <v>621</v>
      </c>
      <c r="P306" s="3" t="s">
        <v>621</v>
      </c>
      <c r="Q306" s="3" t="s">
        <v>621</v>
      </c>
      <c r="R306" s="3">
        <v>157</v>
      </c>
      <c r="S306" s="3" t="s">
        <v>621</v>
      </c>
      <c r="T306" s="3" t="s">
        <v>621</v>
      </c>
      <c r="U306" s="3" t="s">
        <v>621</v>
      </c>
      <c r="V306" s="3" t="s">
        <v>14</v>
      </c>
      <c r="W306" s="3" t="s">
        <v>621</v>
      </c>
      <c r="X306" s="3" t="s">
        <v>621</v>
      </c>
      <c r="Y306" s="3" t="s">
        <v>621</v>
      </c>
      <c r="Z306" s="3" t="s">
        <v>621</v>
      </c>
      <c r="AA306" s="3" t="s">
        <v>621</v>
      </c>
      <c r="AB306" s="3" t="s">
        <v>621</v>
      </c>
      <c r="AC306" s="3" t="s">
        <v>621</v>
      </c>
      <c r="AD306" s="3" t="s">
        <v>621</v>
      </c>
      <c r="AE306" s="3" t="s">
        <v>621</v>
      </c>
      <c r="AF306" s="3" t="s">
        <v>621</v>
      </c>
      <c r="AG306" s="3" t="s">
        <v>621</v>
      </c>
      <c r="AJ306" s="20">
        <f t="shared" si="24"/>
        <v>157</v>
      </c>
      <c r="AL306" s="20">
        <f t="shared" si="20"/>
        <v>98.6</v>
      </c>
      <c r="AM306" s="20">
        <f t="shared" si="21"/>
        <v>34.9</v>
      </c>
      <c r="AN306" s="21">
        <f t="shared" si="22"/>
        <v>0.85031847133757965</v>
      </c>
      <c r="AQ306" s="3">
        <f t="shared" si="23"/>
        <v>157</v>
      </c>
    </row>
    <row r="307" spans="1:43" ht="15" customHeight="1" x14ac:dyDescent="0.25">
      <c r="A307" s="3" t="s">
        <v>393</v>
      </c>
      <c r="B307" s="3" t="s">
        <v>397</v>
      </c>
      <c r="C307" s="3">
        <v>2013</v>
      </c>
      <c r="D307" s="3" t="s">
        <v>621</v>
      </c>
      <c r="E307" s="3" t="s">
        <v>621</v>
      </c>
      <c r="F307" s="3" t="s">
        <v>621</v>
      </c>
      <c r="G307" s="3" t="s">
        <v>621</v>
      </c>
      <c r="H307" s="3" t="s">
        <v>621</v>
      </c>
      <c r="I307" s="3" t="s">
        <v>621</v>
      </c>
      <c r="J307" s="3" t="s">
        <v>621</v>
      </c>
      <c r="K307" s="3" t="s">
        <v>621</v>
      </c>
      <c r="L307" s="3" t="s">
        <v>621</v>
      </c>
      <c r="M307" s="3" t="s">
        <v>621</v>
      </c>
      <c r="N307" s="3" t="s">
        <v>621</v>
      </c>
      <c r="O307" s="3" t="s">
        <v>621</v>
      </c>
      <c r="P307" s="3" t="s">
        <v>621</v>
      </c>
      <c r="Q307" s="3" t="s">
        <v>621</v>
      </c>
      <c r="R307" s="3" t="s">
        <v>621</v>
      </c>
      <c r="S307" s="3" t="s">
        <v>621</v>
      </c>
      <c r="T307" s="3" t="s">
        <v>621</v>
      </c>
      <c r="U307" s="3" t="s">
        <v>621</v>
      </c>
      <c r="V307" s="3" t="s">
        <v>621</v>
      </c>
      <c r="W307" s="3" t="s">
        <v>621</v>
      </c>
      <c r="X307" s="3" t="s">
        <v>621</v>
      </c>
      <c r="Y307" s="3" t="s">
        <v>621</v>
      </c>
      <c r="Z307" s="3" t="s">
        <v>621</v>
      </c>
      <c r="AA307" s="3" t="s">
        <v>621</v>
      </c>
      <c r="AB307" s="3" t="s">
        <v>621</v>
      </c>
      <c r="AC307" s="3" t="s">
        <v>621</v>
      </c>
      <c r="AD307" s="3" t="s">
        <v>621</v>
      </c>
      <c r="AE307" s="3" t="s">
        <v>621</v>
      </c>
      <c r="AF307" s="3" t="s">
        <v>621</v>
      </c>
      <c r="AG307" s="3" t="s">
        <v>621</v>
      </c>
      <c r="AJ307" s="20">
        <f t="shared" si="24"/>
        <v>0</v>
      </c>
      <c r="AL307" s="20">
        <f t="shared" si="20"/>
        <v>0</v>
      </c>
      <c r="AM307" s="20" t="str">
        <f t="shared" si="21"/>
        <v/>
      </c>
      <c r="AN307" s="21" t="str">
        <f t="shared" si="22"/>
        <v/>
      </c>
      <c r="AQ307" s="3">
        <f t="shared" si="23"/>
        <v>0</v>
      </c>
    </row>
    <row r="308" spans="1:43" ht="15" customHeight="1" x14ac:dyDescent="0.25">
      <c r="A308" s="3" t="s">
        <v>393</v>
      </c>
      <c r="B308" s="3" t="s">
        <v>398</v>
      </c>
      <c r="C308" s="3">
        <v>2013</v>
      </c>
      <c r="D308" s="3" t="s">
        <v>621</v>
      </c>
      <c r="E308" s="3" t="s">
        <v>621</v>
      </c>
      <c r="F308" s="3" t="s">
        <v>621</v>
      </c>
      <c r="G308" s="3" t="s">
        <v>621</v>
      </c>
      <c r="H308" s="3" t="s">
        <v>621</v>
      </c>
      <c r="I308" s="3" t="s">
        <v>621</v>
      </c>
      <c r="J308" s="3" t="s">
        <v>621</v>
      </c>
      <c r="K308" s="3" t="s">
        <v>621</v>
      </c>
      <c r="L308" s="3" t="s">
        <v>621</v>
      </c>
      <c r="M308" s="3" t="s">
        <v>621</v>
      </c>
      <c r="N308" s="3" t="s">
        <v>621</v>
      </c>
      <c r="O308" s="3" t="s">
        <v>621</v>
      </c>
      <c r="P308" s="3" t="s">
        <v>621</v>
      </c>
      <c r="Q308" s="3" t="s">
        <v>621</v>
      </c>
      <c r="R308" s="3" t="s">
        <v>621</v>
      </c>
      <c r="S308" s="3" t="s">
        <v>621</v>
      </c>
      <c r="T308" s="3" t="s">
        <v>621</v>
      </c>
      <c r="U308" s="3" t="s">
        <v>621</v>
      </c>
      <c r="V308" s="3" t="s">
        <v>621</v>
      </c>
      <c r="W308" s="3" t="s">
        <v>621</v>
      </c>
      <c r="X308" s="3" t="s">
        <v>621</v>
      </c>
      <c r="Y308" s="3" t="s">
        <v>621</v>
      </c>
      <c r="Z308" s="3" t="s">
        <v>621</v>
      </c>
      <c r="AA308" s="3" t="s">
        <v>621</v>
      </c>
      <c r="AB308" s="3" t="s">
        <v>621</v>
      </c>
      <c r="AC308" s="3" t="s">
        <v>621</v>
      </c>
      <c r="AD308" s="3" t="s">
        <v>621</v>
      </c>
      <c r="AE308" s="3" t="s">
        <v>621</v>
      </c>
      <c r="AF308" s="3" t="s">
        <v>621</v>
      </c>
      <c r="AG308" s="3" t="s">
        <v>621</v>
      </c>
      <c r="AJ308" s="20">
        <f t="shared" si="24"/>
        <v>0</v>
      </c>
      <c r="AL308" s="20">
        <f t="shared" si="20"/>
        <v>0</v>
      </c>
      <c r="AM308" s="20" t="str">
        <f t="shared" si="21"/>
        <v/>
      </c>
      <c r="AN308" s="21" t="str">
        <f t="shared" si="22"/>
        <v/>
      </c>
      <c r="AQ308" s="3">
        <f t="shared" si="23"/>
        <v>0</v>
      </c>
    </row>
    <row r="309" spans="1:43" ht="15" customHeight="1" x14ac:dyDescent="0.25">
      <c r="A309" s="3" t="s">
        <v>399</v>
      </c>
      <c r="B309" s="3" t="s">
        <v>400</v>
      </c>
      <c r="C309" s="3">
        <v>2013</v>
      </c>
      <c r="D309" s="3">
        <v>144.19999999999999</v>
      </c>
      <c r="E309" s="3">
        <v>16.3</v>
      </c>
      <c r="F309" s="3" t="s">
        <v>621</v>
      </c>
      <c r="G309" s="3" t="s">
        <v>621</v>
      </c>
      <c r="H309" s="3" t="s">
        <v>621</v>
      </c>
      <c r="I309" s="3">
        <v>202.2</v>
      </c>
      <c r="J309" s="3" t="s">
        <v>621</v>
      </c>
      <c r="K309" s="3" t="s">
        <v>621</v>
      </c>
      <c r="L309" s="3" t="s">
        <v>621</v>
      </c>
      <c r="M309" s="3" t="s">
        <v>621</v>
      </c>
      <c r="N309" s="3" t="s">
        <v>621</v>
      </c>
      <c r="O309" s="3" t="s">
        <v>621</v>
      </c>
      <c r="P309" s="3">
        <v>30.6</v>
      </c>
      <c r="Q309" s="3" t="s">
        <v>621</v>
      </c>
      <c r="R309" s="3" t="s">
        <v>621</v>
      </c>
      <c r="S309" s="3">
        <v>42.4</v>
      </c>
      <c r="T309" s="3" t="s">
        <v>621</v>
      </c>
      <c r="U309" s="3" t="s">
        <v>621</v>
      </c>
      <c r="V309" s="3" t="s">
        <v>621</v>
      </c>
      <c r="W309" s="3" t="s">
        <v>621</v>
      </c>
      <c r="X309" s="3">
        <v>8.4</v>
      </c>
      <c r="Y309" s="3" t="s">
        <v>621</v>
      </c>
      <c r="Z309" s="3">
        <v>12.2</v>
      </c>
      <c r="AA309" s="3" t="s">
        <v>621</v>
      </c>
      <c r="AB309" s="3" t="s">
        <v>621</v>
      </c>
      <c r="AC309" s="3">
        <v>0.9</v>
      </c>
      <c r="AD309" s="3">
        <v>71.5</v>
      </c>
      <c r="AE309" s="3" t="s">
        <v>621</v>
      </c>
      <c r="AF309" s="3" t="s">
        <v>621</v>
      </c>
      <c r="AG309" s="3">
        <v>36.200000000000003</v>
      </c>
      <c r="AJ309" s="20">
        <f t="shared" si="24"/>
        <v>202.2</v>
      </c>
      <c r="AL309" s="20">
        <f t="shared" si="20"/>
        <v>144.19999999999999</v>
      </c>
      <c r="AM309" s="20">
        <f t="shared" si="21"/>
        <v>16.3</v>
      </c>
      <c r="AN309" s="21">
        <f t="shared" si="22"/>
        <v>0.79376854599406532</v>
      </c>
      <c r="AQ309" s="3">
        <f t="shared" si="23"/>
        <v>166</v>
      </c>
    </row>
    <row r="310" spans="1:43" ht="15" customHeight="1" x14ac:dyDescent="0.25">
      <c r="A310" s="3" t="s">
        <v>401</v>
      </c>
      <c r="B310" s="3" t="s">
        <v>402</v>
      </c>
      <c r="C310" s="3">
        <v>2013</v>
      </c>
      <c r="D310" s="3" t="s">
        <v>621</v>
      </c>
      <c r="E310" s="3" t="s">
        <v>621</v>
      </c>
      <c r="F310" s="3" t="s">
        <v>621</v>
      </c>
      <c r="G310" s="3" t="s">
        <v>621</v>
      </c>
      <c r="H310" s="3" t="s">
        <v>621</v>
      </c>
      <c r="I310" s="3" t="s">
        <v>621</v>
      </c>
      <c r="J310" s="3" t="s">
        <v>621</v>
      </c>
      <c r="K310" s="3" t="s">
        <v>621</v>
      </c>
      <c r="L310" s="3" t="s">
        <v>621</v>
      </c>
      <c r="M310" s="3" t="s">
        <v>621</v>
      </c>
      <c r="N310" s="3" t="s">
        <v>621</v>
      </c>
      <c r="O310" s="3" t="s">
        <v>621</v>
      </c>
      <c r="P310" s="3" t="s">
        <v>621</v>
      </c>
      <c r="Q310" s="3" t="s">
        <v>621</v>
      </c>
      <c r="R310" s="3" t="s">
        <v>621</v>
      </c>
      <c r="S310" s="3" t="s">
        <v>621</v>
      </c>
      <c r="T310" s="3" t="s">
        <v>621</v>
      </c>
      <c r="U310" s="3" t="s">
        <v>621</v>
      </c>
      <c r="V310" s="3" t="s">
        <v>621</v>
      </c>
      <c r="W310" s="3" t="s">
        <v>621</v>
      </c>
      <c r="X310" s="3" t="s">
        <v>621</v>
      </c>
      <c r="Y310" s="3" t="s">
        <v>621</v>
      </c>
      <c r="Z310" s="3" t="s">
        <v>621</v>
      </c>
      <c r="AA310" s="3" t="s">
        <v>621</v>
      </c>
      <c r="AB310" s="3" t="s">
        <v>621</v>
      </c>
      <c r="AC310" s="3" t="s">
        <v>621</v>
      </c>
      <c r="AD310" s="3" t="s">
        <v>621</v>
      </c>
      <c r="AE310" s="3" t="s">
        <v>621</v>
      </c>
      <c r="AF310" s="3" t="s">
        <v>621</v>
      </c>
      <c r="AG310" s="3" t="s">
        <v>621</v>
      </c>
      <c r="AJ310" s="20">
        <f t="shared" si="24"/>
        <v>0</v>
      </c>
      <c r="AL310" s="20">
        <f t="shared" si="20"/>
        <v>0</v>
      </c>
      <c r="AM310" s="20" t="str">
        <f t="shared" si="21"/>
        <v/>
      </c>
      <c r="AN310" s="21" t="str">
        <f t="shared" si="22"/>
        <v/>
      </c>
      <c r="AQ310" s="3">
        <f t="shared" si="23"/>
        <v>0</v>
      </c>
    </row>
    <row r="311" spans="1:43" ht="15" customHeight="1" x14ac:dyDescent="0.25">
      <c r="A311" s="3" t="s">
        <v>403</v>
      </c>
      <c r="B311" s="3" t="s">
        <v>404</v>
      </c>
      <c r="C311" s="3">
        <v>2013</v>
      </c>
      <c r="D311" s="3" t="s">
        <v>621</v>
      </c>
      <c r="E311" s="3" t="s">
        <v>621</v>
      </c>
      <c r="F311" s="3" t="s">
        <v>621</v>
      </c>
      <c r="G311" s="3" t="s">
        <v>621</v>
      </c>
      <c r="H311" s="3" t="s">
        <v>621</v>
      </c>
      <c r="I311" s="3" t="s">
        <v>621</v>
      </c>
      <c r="J311" s="3" t="s">
        <v>621</v>
      </c>
      <c r="K311" s="3" t="s">
        <v>621</v>
      </c>
      <c r="L311" s="3" t="s">
        <v>621</v>
      </c>
      <c r="M311" s="3" t="s">
        <v>621</v>
      </c>
      <c r="N311" s="3" t="s">
        <v>621</v>
      </c>
      <c r="O311" s="3" t="s">
        <v>621</v>
      </c>
      <c r="P311" s="3" t="s">
        <v>621</v>
      </c>
      <c r="Q311" s="3" t="s">
        <v>621</v>
      </c>
      <c r="R311" s="3" t="s">
        <v>621</v>
      </c>
      <c r="S311" s="3" t="s">
        <v>621</v>
      </c>
      <c r="T311" s="3" t="s">
        <v>621</v>
      </c>
      <c r="U311" s="3" t="s">
        <v>621</v>
      </c>
      <c r="V311" s="3" t="s">
        <v>621</v>
      </c>
      <c r="W311" s="3" t="s">
        <v>621</v>
      </c>
      <c r="X311" s="3" t="s">
        <v>621</v>
      </c>
      <c r="Y311" s="3" t="s">
        <v>621</v>
      </c>
      <c r="Z311" s="3" t="s">
        <v>621</v>
      </c>
      <c r="AA311" s="3" t="s">
        <v>621</v>
      </c>
      <c r="AB311" s="3" t="s">
        <v>621</v>
      </c>
      <c r="AC311" s="3" t="s">
        <v>621</v>
      </c>
      <c r="AD311" s="3" t="s">
        <v>621</v>
      </c>
      <c r="AE311" s="3" t="s">
        <v>621</v>
      </c>
      <c r="AF311" s="3" t="s">
        <v>621</v>
      </c>
      <c r="AG311" s="3" t="s">
        <v>621</v>
      </c>
      <c r="AJ311" s="20">
        <f t="shared" si="24"/>
        <v>0</v>
      </c>
      <c r="AL311" s="20">
        <f t="shared" si="20"/>
        <v>0</v>
      </c>
      <c r="AM311" s="20" t="str">
        <f t="shared" si="21"/>
        <v/>
      </c>
      <c r="AN311" s="21" t="str">
        <f t="shared" si="22"/>
        <v/>
      </c>
      <c r="AQ311" s="3">
        <f t="shared" si="23"/>
        <v>0</v>
      </c>
    </row>
    <row r="312" spans="1:43" ht="15" customHeight="1" x14ac:dyDescent="0.25">
      <c r="A312" s="3" t="s">
        <v>403</v>
      </c>
      <c r="B312" s="3" t="s">
        <v>405</v>
      </c>
      <c r="C312" s="3">
        <v>2013</v>
      </c>
      <c r="D312" s="3" t="s">
        <v>621</v>
      </c>
      <c r="E312" s="3" t="s">
        <v>621</v>
      </c>
      <c r="F312" s="3" t="s">
        <v>621</v>
      </c>
      <c r="G312" s="3" t="s">
        <v>621</v>
      </c>
      <c r="H312" s="3" t="s">
        <v>621</v>
      </c>
      <c r="I312" s="3" t="s">
        <v>621</v>
      </c>
      <c r="J312" s="3" t="s">
        <v>621</v>
      </c>
      <c r="K312" s="3" t="s">
        <v>621</v>
      </c>
      <c r="L312" s="3" t="s">
        <v>621</v>
      </c>
      <c r="M312" s="3" t="s">
        <v>621</v>
      </c>
      <c r="N312" s="3" t="s">
        <v>621</v>
      </c>
      <c r="O312" s="3" t="s">
        <v>621</v>
      </c>
      <c r="P312" s="3" t="s">
        <v>621</v>
      </c>
      <c r="Q312" s="3" t="s">
        <v>621</v>
      </c>
      <c r="R312" s="3" t="s">
        <v>621</v>
      </c>
      <c r="S312" s="3" t="s">
        <v>621</v>
      </c>
      <c r="T312" s="3" t="s">
        <v>621</v>
      </c>
      <c r="U312" s="3" t="s">
        <v>621</v>
      </c>
      <c r="V312" s="3" t="s">
        <v>621</v>
      </c>
      <c r="W312" s="3" t="s">
        <v>621</v>
      </c>
      <c r="X312" s="3" t="s">
        <v>621</v>
      </c>
      <c r="Y312" s="3" t="s">
        <v>621</v>
      </c>
      <c r="Z312" s="3" t="s">
        <v>621</v>
      </c>
      <c r="AA312" s="3" t="s">
        <v>621</v>
      </c>
      <c r="AB312" s="3" t="s">
        <v>621</v>
      </c>
      <c r="AC312" s="3" t="s">
        <v>621</v>
      </c>
      <c r="AD312" s="3" t="s">
        <v>621</v>
      </c>
      <c r="AE312" s="3" t="s">
        <v>621</v>
      </c>
      <c r="AF312" s="3" t="s">
        <v>621</v>
      </c>
      <c r="AG312" s="3" t="s">
        <v>621</v>
      </c>
      <c r="AJ312" s="20">
        <f t="shared" si="24"/>
        <v>0</v>
      </c>
      <c r="AL312" s="20">
        <f t="shared" si="20"/>
        <v>0</v>
      </c>
      <c r="AM312" s="20" t="str">
        <f t="shared" si="21"/>
        <v/>
      </c>
      <c r="AN312" s="21" t="str">
        <f t="shared" si="22"/>
        <v/>
      </c>
      <c r="AQ312" s="3">
        <f t="shared" si="23"/>
        <v>0</v>
      </c>
    </row>
    <row r="313" spans="1:43" ht="15" customHeight="1" x14ac:dyDescent="0.25">
      <c r="A313" s="3" t="s">
        <v>403</v>
      </c>
      <c r="B313" s="3" t="s">
        <v>406</v>
      </c>
      <c r="C313" s="3">
        <v>2013</v>
      </c>
      <c r="D313" s="3" t="s">
        <v>621</v>
      </c>
      <c r="E313" s="3" t="s">
        <v>621</v>
      </c>
      <c r="F313" s="3" t="s">
        <v>621</v>
      </c>
      <c r="G313" s="3" t="s">
        <v>621</v>
      </c>
      <c r="H313" s="3" t="s">
        <v>621</v>
      </c>
      <c r="I313" s="3" t="s">
        <v>621</v>
      </c>
      <c r="J313" s="3" t="s">
        <v>621</v>
      </c>
      <c r="K313" s="3" t="s">
        <v>621</v>
      </c>
      <c r="L313" s="3" t="s">
        <v>621</v>
      </c>
      <c r="M313" s="3" t="s">
        <v>621</v>
      </c>
      <c r="N313" s="3" t="s">
        <v>621</v>
      </c>
      <c r="O313" s="3" t="s">
        <v>621</v>
      </c>
      <c r="P313" s="3" t="s">
        <v>621</v>
      </c>
      <c r="Q313" s="3" t="s">
        <v>621</v>
      </c>
      <c r="R313" s="3" t="s">
        <v>621</v>
      </c>
      <c r="S313" s="3" t="s">
        <v>621</v>
      </c>
      <c r="T313" s="3" t="s">
        <v>621</v>
      </c>
      <c r="U313" s="3" t="s">
        <v>621</v>
      </c>
      <c r="V313" s="3" t="s">
        <v>621</v>
      </c>
      <c r="W313" s="3" t="s">
        <v>621</v>
      </c>
      <c r="X313" s="3" t="s">
        <v>621</v>
      </c>
      <c r="Y313" s="3" t="s">
        <v>621</v>
      </c>
      <c r="Z313" s="3" t="s">
        <v>621</v>
      </c>
      <c r="AA313" s="3" t="s">
        <v>621</v>
      </c>
      <c r="AB313" s="3" t="s">
        <v>621</v>
      </c>
      <c r="AC313" s="3" t="s">
        <v>621</v>
      </c>
      <c r="AD313" s="3" t="s">
        <v>621</v>
      </c>
      <c r="AE313" s="3" t="s">
        <v>621</v>
      </c>
      <c r="AF313" s="3" t="s">
        <v>621</v>
      </c>
      <c r="AG313" s="3" t="s">
        <v>621</v>
      </c>
      <c r="AJ313" s="20">
        <f t="shared" si="24"/>
        <v>0</v>
      </c>
      <c r="AL313" s="20">
        <f t="shared" si="20"/>
        <v>0</v>
      </c>
      <c r="AM313" s="20" t="str">
        <f t="shared" si="21"/>
        <v/>
      </c>
      <c r="AN313" s="21" t="str">
        <f t="shared" si="22"/>
        <v/>
      </c>
      <c r="AQ313" s="3">
        <f t="shared" si="23"/>
        <v>0</v>
      </c>
    </row>
    <row r="314" spans="1:43" ht="15" customHeight="1" x14ac:dyDescent="0.25">
      <c r="A314" s="3" t="s">
        <v>403</v>
      </c>
      <c r="B314" s="3" t="s">
        <v>407</v>
      </c>
      <c r="C314" s="3">
        <v>2013</v>
      </c>
      <c r="D314" s="3" t="s">
        <v>621</v>
      </c>
      <c r="E314" s="3" t="s">
        <v>621</v>
      </c>
      <c r="F314" s="3" t="s">
        <v>621</v>
      </c>
      <c r="G314" s="3" t="s">
        <v>621</v>
      </c>
      <c r="H314" s="3" t="s">
        <v>621</v>
      </c>
      <c r="I314" s="3" t="s">
        <v>621</v>
      </c>
      <c r="J314" s="3" t="s">
        <v>621</v>
      </c>
      <c r="K314" s="3" t="s">
        <v>621</v>
      </c>
      <c r="L314" s="3" t="s">
        <v>621</v>
      </c>
      <c r="M314" s="3" t="s">
        <v>621</v>
      </c>
      <c r="N314" s="3" t="s">
        <v>621</v>
      </c>
      <c r="O314" s="3" t="s">
        <v>621</v>
      </c>
      <c r="P314" s="3" t="s">
        <v>621</v>
      </c>
      <c r="Q314" s="3" t="s">
        <v>621</v>
      </c>
      <c r="R314" s="3" t="s">
        <v>621</v>
      </c>
      <c r="S314" s="3" t="s">
        <v>621</v>
      </c>
      <c r="T314" s="3" t="s">
        <v>621</v>
      </c>
      <c r="U314" s="3" t="s">
        <v>621</v>
      </c>
      <c r="V314" s="3" t="s">
        <v>621</v>
      </c>
      <c r="W314" s="3" t="s">
        <v>621</v>
      </c>
      <c r="X314" s="3" t="s">
        <v>621</v>
      </c>
      <c r="Y314" s="3" t="s">
        <v>621</v>
      </c>
      <c r="Z314" s="3" t="s">
        <v>621</v>
      </c>
      <c r="AA314" s="3" t="s">
        <v>621</v>
      </c>
      <c r="AB314" s="3" t="s">
        <v>621</v>
      </c>
      <c r="AC314" s="3" t="s">
        <v>621</v>
      </c>
      <c r="AD314" s="3" t="s">
        <v>621</v>
      </c>
      <c r="AE314" s="3" t="s">
        <v>621</v>
      </c>
      <c r="AF314" s="3" t="s">
        <v>621</v>
      </c>
      <c r="AG314" s="3" t="s">
        <v>621</v>
      </c>
      <c r="AJ314" s="20">
        <f t="shared" si="24"/>
        <v>0</v>
      </c>
      <c r="AL314" s="20">
        <f t="shared" si="20"/>
        <v>0</v>
      </c>
      <c r="AM314" s="20" t="str">
        <f t="shared" si="21"/>
        <v/>
      </c>
      <c r="AN314" s="21" t="str">
        <f t="shared" si="22"/>
        <v/>
      </c>
      <c r="AQ314" s="3">
        <f t="shared" si="23"/>
        <v>0</v>
      </c>
    </row>
    <row r="315" spans="1:43" ht="15" customHeight="1" x14ac:dyDescent="0.25">
      <c r="A315" s="3" t="s">
        <v>403</v>
      </c>
      <c r="B315" s="3" t="s">
        <v>408</v>
      </c>
      <c r="C315" s="3">
        <v>2013</v>
      </c>
      <c r="D315" s="3" t="s">
        <v>621</v>
      </c>
      <c r="E315" s="3" t="s">
        <v>621</v>
      </c>
      <c r="F315" s="3" t="s">
        <v>621</v>
      </c>
      <c r="G315" s="3" t="s">
        <v>621</v>
      </c>
      <c r="H315" s="3" t="s">
        <v>621</v>
      </c>
      <c r="I315" s="3" t="s">
        <v>621</v>
      </c>
      <c r="J315" s="3" t="s">
        <v>621</v>
      </c>
      <c r="K315" s="3" t="s">
        <v>621</v>
      </c>
      <c r="L315" s="3" t="s">
        <v>621</v>
      </c>
      <c r="M315" s="3" t="s">
        <v>621</v>
      </c>
      <c r="N315" s="3" t="s">
        <v>621</v>
      </c>
      <c r="O315" s="3" t="s">
        <v>621</v>
      </c>
      <c r="P315" s="3" t="s">
        <v>621</v>
      </c>
      <c r="Q315" s="3" t="s">
        <v>621</v>
      </c>
      <c r="R315" s="3" t="s">
        <v>621</v>
      </c>
      <c r="S315" s="3" t="s">
        <v>621</v>
      </c>
      <c r="T315" s="3" t="s">
        <v>621</v>
      </c>
      <c r="U315" s="3" t="s">
        <v>621</v>
      </c>
      <c r="V315" s="3" t="s">
        <v>621</v>
      </c>
      <c r="W315" s="3" t="s">
        <v>621</v>
      </c>
      <c r="X315" s="3" t="s">
        <v>621</v>
      </c>
      <c r="Y315" s="3" t="s">
        <v>621</v>
      </c>
      <c r="Z315" s="3" t="s">
        <v>621</v>
      </c>
      <c r="AA315" s="3" t="s">
        <v>621</v>
      </c>
      <c r="AB315" s="3" t="s">
        <v>621</v>
      </c>
      <c r="AC315" s="3" t="s">
        <v>621</v>
      </c>
      <c r="AD315" s="3" t="s">
        <v>621</v>
      </c>
      <c r="AE315" s="3" t="s">
        <v>621</v>
      </c>
      <c r="AF315" s="3" t="s">
        <v>621</v>
      </c>
      <c r="AG315" s="3" t="s">
        <v>621</v>
      </c>
      <c r="AJ315" s="20">
        <f t="shared" si="24"/>
        <v>0</v>
      </c>
      <c r="AL315" s="20">
        <f t="shared" si="20"/>
        <v>0</v>
      </c>
      <c r="AM315" s="20" t="str">
        <f t="shared" si="21"/>
        <v/>
      </c>
      <c r="AN315" s="21" t="str">
        <f t="shared" si="22"/>
        <v/>
      </c>
      <c r="AQ315" s="3">
        <f t="shared" si="23"/>
        <v>0</v>
      </c>
    </row>
    <row r="316" spans="1:43"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T316" s="3" t="s">
        <v>622</v>
      </c>
      <c r="U316" s="3" t="s">
        <v>622</v>
      </c>
      <c r="V316" s="3" t="s">
        <v>622</v>
      </c>
      <c r="W316" s="3" t="s">
        <v>622</v>
      </c>
      <c r="X316" s="3" t="s">
        <v>622</v>
      </c>
      <c r="Y316" s="3" t="s">
        <v>622</v>
      </c>
      <c r="Z316" s="3" t="s">
        <v>622</v>
      </c>
      <c r="AA316" s="3" t="s">
        <v>622</v>
      </c>
      <c r="AB316" s="3" t="s">
        <v>622</v>
      </c>
      <c r="AC316" s="3" t="s">
        <v>622</v>
      </c>
      <c r="AD316" s="3" t="s">
        <v>622</v>
      </c>
      <c r="AE316" s="3" t="s">
        <v>622</v>
      </c>
      <c r="AF316" s="3" t="s">
        <v>622</v>
      </c>
      <c r="AG316" s="3" t="s">
        <v>622</v>
      </c>
      <c r="AJ316" s="20">
        <f t="shared" si="24"/>
        <v>0</v>
      </c>
      <c r="AL316" s="20">
        <f t="shared" si="20"/>
        <v>0</v>
      </c>
      <c r="AM316" s="20" t="str">
        <f t="shared" si="21"/>
        <v/>
      </c>
      <c r="AN316" s="21" t="str">
        <f t="shared" si="22"/>
        <v/>
      </c>
      <c r="AQ316" s="3">
        <f t="shared" si="23"/>
        <v>0</v>
      </c>
    </row>
    <row r="317" spans="1:43" ht="15" customHeight="1" x14ac:dyDescent="0.25">
      <c r="A317" s="3" t="s">
        <v>403</v>
      </c>
      <c r="B317" s="3" t="s">
        <v>410</v>
      </c>
      <c r="C317" s="3">
        <v>2013</v>
      </c>
      <c r="D317" s="3" t="s">
        <v>621</v>
      </c>
      <c r="E317" s="3" t="s">
        <v>621</v>
      </c>
      <c r="F317" s="3" t="s">
        <v>621</v>
      </c>
      <c r="G317" s="3" t="s">
        <v>621</v>
      </c>
      <c r="H317" s="3" t="s">
        <v>621</v>
      </c>
      <c r="I317" s="3" t="s">
        <v>621</v>
      </c>
      <c r="J317" s="3" t="s">
        <v>621</v>
      </c>
      <c r="K317" s="3" t="s">
        <v>621</v>
      </c>
      <c r="L317" s="3" t="s">
        <v>621</v>
      </c>
      <c r="M317" s="3" t="s">
        <v>621</v>
      </c>
      <c r="N317" s="3" t="s">
        <v>621</v>
      </c>
      <c r="O317" s="3" t="s">
        <v>621</v>
      </c>
      <c r="P317" s="3" t="s">
        <v>621</v>
      </c>
      <c r="Q317" s="3" t="s">
        <v>621</v>
      </c>
      <c r="R317" s="3" t="s">
        <v>621</v>
      </c>
      <c r="S317" s="3" t="s">
        <v>621</v>
      </c>
      <c r="T317" s="3" t="s">
        <v>621</v>
      </c>
      <c r="U317" s="3" t="s">
        <v>621</v>
      </c>
      <c r="V317" s="3" t="s">
        <v>621</v>
      </c>
      <c r="W317" s="3" t="s">
        <v>621</v>
      </c>
      <c r="X317" s="3" t="s">
        <v>621</v>
      </c>
      <c r="Y317" s="3" t="s">
        <v>621</v>
      </c>
      <c r="Z317" s="3" t="s">
        <v>621</v>
      </c>
      <c r="AA317" s="3" t="s">
        <v>621</v>
      </c>
      <c r="AB317" s="3" t="s">
        <v>621</v>
      </c>
      <c r="AC317" s="3" t="s">
        <v>621</v>
      </c>
      <c r="AD317" s="3" t="s">
        <v>621</v>
      </c>
      <c r="AE317" s="3" t="s">
        <v>621</v>
      </c>
      <c r="AF317" s="3" t="s">
        <v>621</v>
      </c>
      <c r="AG317" s="3" t="s">
        <v>621</v>
      </c>
      <c r="AJ317" s="20">
        <f t="shared" si="24"/>
        <v>0</v>
      </c>
      <c r="AL317" s="20">
        <f t="shared" si="20"/>
        <v>0</v>
      </c>
      <c r="AM317" s="20" t="str">
        <f t="shared" si="21"/>
        <v/>
      </c>
      <c r="AN317" s="21" t="str">
        <f t="shared" si="22"/>
        <v/>
      </c>
      <c r="AQ317" s="3">
        <f t="shared" si="23"/>
        <v>0</v>
      </c>
    </row>
    <row r="318" spans="1:43" ht="15" customHeight="1" x14ac:dyDescent="0.25">
      <c r="A318" s="3" t="s">
        <v>403</v>
      </c>
      <c r="B318" s="3" t="s">
        <v>411</v>
      </c>
      <c r="C318" s="3">
        <v>2013</v>
      </c>
      <c r="D318" s="3" t="s">
        <v>621</v>
      </c>
      <c r="E318" s="3" t="s">
        <v>621</v>
      </c>
      <c r="F318" s="3" t="s">
        <v>621</v>
      </c>
      <c r="G318" s="3" t="s">
        <v>621</v>
      </c>
      <c r="H318" s="3" t="s">
        <v>621</v>
      </c>
      <c r="I318" s="3" t="s">
        <v>621</v>
      </c>
      <c r="J318" s="3" t="s">
        <v>621</v>
      </c>
      <c r="K318" s="3" t="s">
        <v>621</v>
      </c>
      <c r="L318" s="3" t="s">
        <v>621</v>
      </c>
      <c r="M318" s="3" t="s">
        <v>621</v>
      </c>
      <c r="N318" s="3" t="s">
        <v>621</v>
      </c>
      <c r="O318" s="3" t="s">
        <v>621</v>
      </c>
      <c r="P318" s="3" t="s">
        <v>621</v>
      </c>
      <c r="Q318" s="3" t="s">
        <v>621</v>
      </c>
      <c r="R318" s="3" t="s">
        <v>621</v>
      </c>
      <c r="S318" s="3" t="s">
        <v>621</v>
      </c>
      <c r="T318" s="3" t="s">
        <v>621</v>
      </c>
      <c r="U318" s="3" t="s">
        <v>621</v>
      </c>
      <c r="V318" s="3" t="s">
        <v>621</v>
      </c>
      <c r="W318" s="3" t="s">
        <v>621</v>
      </c>
      <c r="X318" s="3" t="s">
        <v>621</v>
      </c>
      <c r="Y318" s="3" t="s">
        <v>621</v>
      </c>
      <c r="Z318" s="3" t="s">
        <v>621</v>
      </c>
      <c r="AA318" s="3" t="s">
        <v>621</v>
      </c>
      <c r="AB318" s="3" t="s">
        <v>621</v>
      </c>
      <c r="AC318" s="3" t="s">
        <v>621</v>
      </c>
      <c r="AD318" s="3" t="s">
        <v>621</v>
      </c>
      <c r="AE318" s="3" t="s">
        <v>621</v>
      </c>
      <c r="AF318" s="3" t="s">
        <v>621</v>
      </c>
      <c r="AG318" s="3" t="s">
        <v>621</v>
      </c>
      <c r="AJ318" s="20">
        <f t="shared" si="24"/>
        <v>0</v>
      </c>
      <c r="AL318" s="20">
        <f t="shared" si="20"/>
        <v>0</v>
      </c>
      <c r="AM318" s="20" t="str">
        <f t="shared" si="21"/>
        <v/>
      </c>
      <c r="AN318" s="21" t="str">
        <f t="shared" si="22"/>
        <v/>
      </c>
      <c r="AQ318" s="3">
        <f t="shared" si="23"/>
        <v>0</v>
      </c>
    </row>
    <row r="319" spans="1:43" ht="15" customHeight="1" x14ac:dyDescent="0.25">
      <c r="A319" s="3" t="s">
        <v>403</v>
      </c>
      <c r="B319" s="3" t="s">
        <v>412</v>
      </c>
      <c r="C319" s="3">
        <v>2013</v>
      </c>
      <c r="D319" s="3">
        <v>107.514</v>
      </c>
      <c r="E319" s="3">
        <v>37.363999999999997</v>
      </c>
      <c r="F319" s="3" t="s">
        <v>621</v>
      </c>
      <c r="G319" s="3" t="s">
        <v>621</v>
      </c>
      <c r="H319" s="3" t="s">
        <v>621</v>
      </c>
      <c r="I319" s="3">
        <v>158.07900000000001</v>
      </c>
      <c r="J319" s="3" t="s">
        <v>621</v>
      </c>
      <c r="K319" s="3">
        <v>0.13800000000000001</v>
      </c>
      <c r="L319" s="3" t="s">
        <v>621</v>
      </c>
      <c r="M319" s="3" t="s">
        <v>621</v>
      </c>
      <c r="N319" s="3" t="s">
        <v>621</v>
      </c>
      <c r="O319" s="3" t="s">
        <v>621</v>
      </c>
      <c r="P319" s="3">
        <v>59.531999999999996</v>
      </c>
      <c r="Q319" s="3">
        <v>8.6199999999999992</v>
      </c>
      <c r="R319" s="3">
        <v>10.99</v>
      </c>
      <c r="S319" s="3">
        <v>49.97</v>
      </c>
      <c r="T319" s="3" t="s">
        <v>621</v>
      </c>
      <c r="U319" s="3" t="s">
        <v>621</v>
      </c>
      <c r="V319" s="3" t="s">
        <v>621</v>
      </c>
      <c r="W319" s="3" t="s">
        <v>621</v>
      </c>
      <c r="X319" s="3" t="s">
        <v>621</v>
      </c>
      <c r="Y319" s="3" t="s">
        <v>621</v>
      </c>
      <c r="Z319" s="3" t="s">
        <v>621</v>
      </c>
      <c r="AA319" s="3" t="s">
        <v>621</v>
      </c>
      <c r="AB319" s="3" t="s">
        <v>621</v>
      </c>
      <c r="AC319" s="3" t="s">
        <v>621</v>
      </c>
      <c r="AD319" s="3">
        <v>28.829000000000001</v>
      </c>
      <c r="AE319" s="3" t="s">
        <v>621</v>
      </c>
      <c r="AF319" s="3" t="s">
        <v>621</v>
      </c>
      <c r="AG319" s="3" t="s">
        <v>621</v>
      </c>
      <c r="AJ319" s="20">
        <f t="shared" si="24"/>
        <v>158.07900000000001</v>
      </c>
      <c r="AL319" s="20">
        <f t="shared" si="20"/>
        <v>107.514</v>
      </c>
      <c r="AM319" s="20">
        <f t="shared" si="21"/>
        <v>37.363999999999997</v>
      </c>
      <c r="AN319" s="21">
        <f t="shared" si="22"/>
        <v>0.91649112152784351</v>
      </c>
      <c r="AQ319" s="3">
        <f t="shared" si="23"/>
        <v>158.07900000000001</v>
      </c>
    </row>
    <row r="320" spans="1:43" ht="15" customHeight="1" x14ac:dyDescent="0.25">
      <c r="A320" s="3" t="s">
        <v>403</v>
      </c>
      <c r="B320" s="3" t="s">
        <v>413</v>
      </c>
      <c r="C320" s="3">
        <v>2013</v>
      </c>
      <c r="D320" s="3" t="s">
        <v>621</v>
      </c>
      <c r="E320" s="3" t="s">
        <v>621</v>
      </c>
      <c r="F320" s="3" t="s">
        <v>621</v>
      </c>
      <c r="G320" s="3" t="s">
        <v>621</v>
      </c>
      <c r="H320" s="3" t="s">
        <v>621</v>
      </c>
      <c r="I320" s="3" t="s">
        <v>621</v>
      </c>
      <c r="J320" s="3" t="s">
        <v>621</v>
      </c>
      <c r="K320" s="3" t="s">
        <v>621</v>
      </c>
      <c r="L320" s="3" t="s">
        <v>621</v>
      </c>
      <c r="M320" s="3" t="s">
        <v>621</v>
      </c>
      <c r="N320" s="3" t="s">
        <v>621</v>
      </c>
      <c r="O320" s="3" t="s">
        <v>621</v>
      </c>
      <c r="P320" s="3" t="s">
        <v>621</v>
      </c>
      <c r="Q320" s="3" t="s">
        <v>621</v>
      </c>
      <c r="R320" s="3" t="s">
        <v>621</v>
      </c>
      <c r="S320" s="3" t="s">
        <v>621</v>
      </c>
      <c r="T320" s="3" t="s">
        <v>621</v>
      </c>
      <c r="U320" s="3" t="s">
        <v>621</v>
      </c>
      <c r="V320" s="3" t="s">
        <v>621</v>
      </c>
      <c r="W320" s="3" t="s">
        <v>621</v>
      </c>
      <c r="X320" s="3" t="s">
        <v>621</v>
      </c>
      <c r="Y320" s="3" t="s">
        <v>621</v>
      </c>
      <c r="Z320" s="3" t="s">
        <v>621</v>
      </c>
      <c r="AA320" s="3" t="s">
        <v>621</v>
      </c>
      <c r="AB320" s="3" t="s">
        <v>621</v>
      </c>
      <c r="AC320" s="3" t="s">
        <v>621</v>
      </c>
      <c r="AD320" s="3" t="s">
        <v>621</v>
      </c>
      <c r="AE320" s="3" t="s">
        <v>621</v>
      </c>
      <c r="AF320" s="3" t="s">
        <v>621</v>
      </c>
      <c r="AG320" s="3" t="s">
        <v>621</v>
      </c>
      <c r="AJ320" s="20">
        <f t="shared" si="24"/>
        <v>0</v>
      </c>
      <c r="AL320" s="20">
        <f t="shared" si="20"/>
        <v>0</v>
      </c>
      <c r="AM320" s="20" t="str">
        <f t="shared" si="21"/>
        <v/>
      </c>
      <c r="AN320" s="21" t="str">
        <f t="shared" si="22"/>
        <v/>
      </c>
      <c r="AQ320" s="3">
        <f t="shared" si="23"/>
        <v>0</v>
      </c>
    </row>
    <row r="321" spans="1:43" ht="15" customHeight="1" x14ac:dyDescent="0.25">
      <c r="A321" s="3" t="s">
        <v>403</v>
      </c>
      <c r="B321" s="3" t="s">
        <v>414</v>
      </c>
      <c r="C321" s="3">
        <v>2013</v>
      </c>
      <c r="D321" s="3">
        <v>70.697000000000003</v>
      </c>
      <c r="E321" s="3">
        <v>15.750999999999999</v>
      </c>
      <c r="F321" s="3" t="s">
        <v>621</v>
      </c>
      <c r="G321" s="3" t="s">
        <v>621</v>
      </c>
      <c r="H321" s="3" t="s">
        <v>621</v>
      </c>
      <c r="I321" s="3">
        <v>179.20500000000001</v>
      </c>
      <c r="J321" s="3" t="s">
        <v>621</v>
      </c>
      <c r="K321" s="3" t="s">
        <v>621</v>
      </c>
      <c r="L321" s="3" t="s">
        <v>621</v>
      </c>
      <c r="M321" s="3" t="s">
        <v>621</v>
      </c>
      <c r="N321" s="3" t="s">
        <v>621</v>
      </c>
      <c r="O321" s="3" t="s">
        <v>621</v>
      </c>
      <c r="P321" s="3" t="s">
        <v>621</v>
      </c>
      <c r="Q321" s="3">
        <v>86.462999999999994</v>
      </c>
      <c r="R321" s="3" t="s">
        <v>621</v>
      </c>
      <c r="S321" s="3" t="s">
        <v>621</v>
      </c>
      <c r="T321" s="3" t="s">
        <v>621</v>
      </c>
      <c r="U321" s="3" t="s">
        <v>621</v>
      </c>
      <c r="V321" s="3" t="s">
        <v>621</v>
      </c>
      <c r="W321" s="3">
        <v>6.2789999999999999</v>
      </c>
      <c r="X321" s="3" t="s">
        <v>621</v>
      </c>
      <c r="Y321" s="3" t="s">
        <v>621</v>
      </c>
      <c r="Z321" s="3" t="s">
        <v>621</v>
      </c>
      <c r="AA321" s="3" t="s">
        <v>621</v>
      </c>
      <c r="AB321" s="3" t="s">
        <v>621</v>
      </c>
      <c r="AC321" s="3" t="s">
        <v>621</v>
      </c>
      <c r="AD321" s="3" t="s">
        <v>621</v>
      </c>
      <c r="AE321" s="3" t="s">
        <v>621</v>
      </c>
      <c r="AF321" s="3" t="s">
        <v>621</v>
      </c>
      <c r="AG321" s="3" t="s">
        <v>621</v>
      </c>
      <c r="AJ321" s="20">
        <f t="shared" si="24"/>
        <v>92.74199999999999</v>
      </c>
      <c r="AL321" s="20">
        <f t="shared" si="20"/>
        <v>70.697000000000003</v>
      </c>
      <c r="AM321" s="20">
        <f t="shared" si="21"/>
        <v>15.750999999999999</v>
      </c>
      <c r="AN321" s="21">
        <f t="shared" si="22"/>
        <v>0.93213430808048148</v>
      </c>
      <c r="AQ321" s="3">
        <f t="shared" si="23"/>
        <v>92.74199999999999</v>
      </c>
    </row>
    <row r="322" spans="1:43" ht="15" customHeight="1" x14ac:dyDescent="0.25">
      <c r="A322" s="3" t="s">
        <v>403</v>
      </c>
      <c r="B322" s="3" t="s">
        <v>415</v>
      </c>
      <c r="C322" s="3">
        <v>2013</v>
      </c>
      <c r="D322" s="3" t="s">
        <v>621</v>
      </c>
      <c r="E322" s="3" t="s">
        <v>621</v>
      </c>
      <c r="F322" s="3" t="s">
        <v>621</v>
      </c>
      <c r="G322" s="3" t="s">
        <v>621</v>
      </c>
      <c r="H322" s="3" t="s">
        <v>621</v>
      </c>
      <c r="I322" s="3" t="s">
        <v>621</v>
      </c>
      <c r="J322" s="3" t="s">
        <v>621</v>
      </c>
      <c r="K322" s="3" t="s">
        <v>621</v>
      </c>
      <c r="L322" s="3" t="s">
        <v>621</v>
      </c>
      <c r="M322" s="3" t="s">
        <v>621</v>
      </c>
      <c r="N322" s="3" t="s">
        <v>621</v>
      </c>
      <c r="O322" s="3" t="s">
        <v>621</v>
      </c>
      <c r="P322" s="3" t="s">
        <v>621</v>
      </c>
      <c r="Q322" s="3" t="s">
        <v>621</v>
      </c>
      <c r="R322" s="3" t="s">
        <v>621</v>
      </c>
      <c r="S322" s="3" t="s">
        <v>621</v>
      </c>
      <c r="T322" s="3" t="s">
        <v>621</v>
      </c>
      <c r="U322" s="3" t="s">
        <v>621</v>
      </c>
      <c r="V322" s="3" t="s">
        <v>621</v>
      </c>
      <c r="W322" s="3" t="s">
        <v>621</v>
      </c>
      <c r="X322" s="3" t="s">
        <v>621</v>
      </c>
      <c r="Y322" s="3" t="s">
        <v>621</v>
      </c>
      <c r="Z322" s="3" t="s">
        <v>621</v>
      </c>
      <c r="AA322" s="3" t="s">
        <v>621</v>
      </c>
      <c r="AB322" s="3" t="s">
        <v>621</v>
      </c>
      <c r="AC322" s="3" t="s">
        <v>621</v>
      </c>
      <c r="AD322" s="3" t="s">
        <v>621</v>
      </c>
      <c r="AE322" s="3" t="s">
        <v>621</v>
      </c>
      <c r="AF322" s="3" t="s">
        <v>621</v>
      </c>
      <c r="AG322" s="3" t="s">
        <v>621</v>
      </c>
      <c r="AJ322" s="20">
        <f t="shared" si="24"/>
        <v>0</v>
      </c>
      <c r="AL322" s="20">
        <f t="shared" si="20"/>
        <v>0</v>
      </c>
      <c r="AM322" s="20" t="str">
        <f t="shared" si="21"/>
        <v/>
      </c>
      <c r="AN322" s="21" t="str">
        <f t="shared" si="22"/>
        <v/>
      </c>
      <c r="AQ322" s="3">
        <f t="shared" si="23"/>
        <v>0</v>
      </c>
    </row>
    <row r="323" spans="1:43" ht="15" customHeight="1" x14ac:dyDescent="0.25">
      <c r="A323" s="3" t="s">
        <v>403</v>
      </c>
      <c r="B323" s="3" t="s">
        <v>416</v>
      </c>
      <c r="C323" s="3">
        <v>2013</v>
      </c>
      <c r="D323" s="3" t="s">
        <v>621</v>
      </c>
      <c r="E323" s="3" t="s">
        <v>621</v>
      </c>
      <c r="F323" s="3" t="s">
        <v>621</v>
      </c>
      <c r="G323" s="3" t="s">
        <v>621</v>
      </c>
      <c r="H323" s="3" t="s">
        <v>621</v>
      </c>
      <c r="I323" s="3" t="s">
        <v>621</v>
      </c>
      <c r="J323" s="3" t="s">
        <v>621</v>
      </c>
      <c r="K323" s="3" t="s">
        <v>621</v>
      </c>
      <c r="L323" s="3" t="s">
        <v>621</v>
      </c>
      <c r="M323" s="3" t="s">
        <v>621</v>
      </c>
      <c r="N323" s="3" t="s">
        <v>621</v>
      </c>
      <c r="O323" s="3" t="s">
        <v>621</v>
      </c>
      <c r="P323" s="3" t="s">
        <v>621</v>
      </c>
      <c r="Q323" s="3" t="s">
        <v>621</v>
      </c>
      <c r="R323" s="3" t="s">
        <v>621</v>
      </c>
      <c r="S323" s="3" t="s">
        <v>621</v>
      </c>
      <c r="T323" s="3" t="s">
        <v>621</v>
      </c>
      <c r="U323" s="3" t="s">
        <v>621</v>
      </c>
      <c r="V323" s="3" t="s">
        <v>621</v>
      </c>
      <c r="W323" s="3" t="s">
        <v>621</v>
      </c>
      <c r="X323" s="3" t="s">
        <v>621</v>
      </c>
      <c r="Y323" s="3" t="s">
        <v>621</v>
      </c>
      <c r="Z323" s="3" t="s">
        <v>621</v>
      </c>
      <c r="AA323" s="3" t="s">
        <v>621</v>
      </c>
      <c r="AB323" s="3" t="s">
        <v>621</v>
      </c>
      <c r="AC323" s="3" t="s">
        <v>621</v>
      </c>
      <c r="AD323" s="3" t="s">
        <v>621</v>
      </c>
      <c r="AE323" s="3" t="s">
        <v>621</v>
      </c>
      <c r="AF323" s="3" t="s">
        <v>621</v>
      </c>
      <c r="AG323" s="3" t="s">
        <v>621</v>
      </c>
      <c r="AJ323" s="20">
        <f t="shared" si="24"/>
        <v>0</v>
      </c>
      <c r="AL323" s="20">
        <f t="shared" ref="AL323:AL386" si="25">IFERROR(D323/1,0)</f>
        <v>0</v>
      </c>
      <c r="AM323" s="20" t="str">
        <f t="shared" ref="AM323:AM386" si="26">IFERROR(E323/1,"")</f>
        <v/>
      </c>
      <c r="AN323" s="21" t="str">
        <f t="shared" ref="AN323:AN386" si="27">IFERROR((AL323+AM323)/AJ323,"")</f>
        <v/>
      </c>
      <c r="AQ323" s="3">
        <f t="shared" ref="AQ323:AQ386" si="28">AJ323-IFERROR(AG323/1,0)</f>
        <v>0</v>
      </c>
    </row>
    <row r="324" spans="1:43" ht="15" customHeight="1" x14ac:dyDescent="0.25">
      <c r="A324" s="3" t="s">
        <v>403</v>
      </c>
      <c r="B324" s="3" t="s">
        <v>417</v>
      </c>
      <c r="C324" s="3">
        <v>2013</v>
      </c>
      <c r="D324" s="3">
        <v>297.03500000000003</v>
      </c>
      <c r="E324" s="3">
        <v>141.96299999999999</v>
      </c>
      <c r="F324" s="3" t="s">
        <v>621</v>
      </c>
      <c r="G324" s="3" t="s">
        <v>621</v>
      </c>
      <c r="H324" s="3" t="s">
        <v>621</v>
      </c>
      <c r="I324" s="3">
        <v>431.59800000000001</v>
      </c>
      <c r="J324" s="3" t="s">
        <v>621</v>
      </c>
      <c r="K324" s="3" t="s">
        <v>621</v>
      </c>
      <c r="L324" s="3">
        <v>0.53800000000000003</v>
      </c>
      <c r="M324" s="3" t="s">
        <v>621</v>
      </c>
      <c r="N324" s="3" t="s">
        <v>621</v>
      </c>
      <c r="O324" s="3" t="s">
        <v>621</v>
      </c>
      <c r="P324" s="3">
        <v>88.025999999999996</v>
      </c>
      <c r="Q324" s="3">
        <v>165.62200000000001</v>
      </c>
      <c r="R324" s="3">
        <v>26.582999999999998</v>
      </c>
      <c r="S324" s="3">
        <v>53.158999999999999</v>
      </c>
      <c r="T324" s="3" t="s">
        <v>621</v>
      </c>
      <c r="U324" s="3" t="s">
        <v>621</v>
      </c>
      <c r="V324" s="3" t="s">
        <v>621</v>
      </c>
      <c r="W324" s="3">
        <v>1.17</v>
      </c>
      <c r="X324" s="3" t="s">
        <v>621</v>
      </c>
      <c r="Y324" s="3">
        <v>3.5539999999999998</v>
      </c>
      <c r="Z324" s="3" t="s">
        <v>621</v>
      </c>
      <c r="AA324" s="3" t="s">
        <v>621</v>
      </c>
      <c r="AB324" s="3" t="s">
        <v>621</v>
      </c>
      <c r="AC324" s="3" t="s">
        <v>621</v>
      </c>
      <c r="AD324" s="3">
        <v>92.945999999999998</v>
      </c>
      <c r="AE324" s="3" t="s">
        <v>621</v>
      </c>
      <c r="AF324" s="3" t="s">
        <v>621</v>
      </c>
      <c r="AG324" s="3" t="s">
        <v>621</v>
      </c>
      <c r="AJ324" s="20">
        <f t="shared" ref="AJ324:AJ387" si="29">SUMPRODUCT(J324:AG324)</f>
        <v>431.59799999999996</v>
      </c>
      <c r="AL324" s="20">
        <f t="shared" si="25"/>
        <v>297.03500000000003</v>
      </c>
      <c r="AM324" s="20">
        <f t="shared" si="26"/>
        <v>141.96299999999999</v>
      </c>
      <c r="AN324" s="21">
        <f t="shared" si="27"/>
        <v>1.0171455845485848</v>
      </c>
      <c r="AQ324" s="3">
        <f t="shared" si="28"/>
        <v>431.59799999999996</v>
      </c>
    </row>
    <row r="325" spans="1:43" ht="15" customHeight="1" x14ac:dyDescent="0.25">
      <c r="A325" s="3" t="s">
        <v>403</v>
      </c>
      <c r="B325" s="3" t="s">
        <v>418</v>
      </c>
      <c r="C325" s="3">
        <v>2013</v>
      </c>
      <c r="D325" s="3" t="s">
        <v>621</v>
      </c>
      <c r="E325" s="3" t="s">
        <v>621</v>
      </c>
      <c r="F325" s="3" t="s">
        <v>621</v>
      </c>
      <c r="G325" s="3" t="s">
        <v>621</v>
      </c>
      <c r="H325" s="3" t="s">
        <v>621</v>
      </c>
      <c r="I325" s="3" t="s">
        <v>621</v>
      </c>
      <c r="J325" s="3" t="s">
        <v>621</v>
      </c>
      <c r="K325" s="3" t="s">
        <v>621</v>
      </c>
      <c r="L325" s="3" t="s">
        <v>621</v>
      </c>
      <c r="M325" s="3" t="s">
        <v>621</v>
      </c>
      <c r="N325" s="3" t="s">
        <v>621</v>
      </c>
      <c r="O325" s="3" t="s">
        <v>621</v>
      </c>
      <c r="P325" s="3" t="s">
        <v>621</v>
      </c>
      <c r="Q325" s="3" t="s">
        <v>621</v>
      </c>
      <c r="R325" s="3" t="s">
        <v>621</v>
      </c>
      <c r="S325" s="3" t="s">
        <v>621</v>
      </c>
      <c r="T325" s="3" t="s">
        <v>621</v>
      </c>
      <c r="U325" s="3" t="s">
        <v>621</v>
      </c>
      <c r="V325" s="3" t="s">
        <v>621</v>
      </c>
      <c r="W325" s="3" t="s">
        <v>621</v>
      </c>
      <c r="X325" s="3" t="s">
        <v>621</v>
      </c>
      <c r="Y325" s="3" t="s">
        <v>621</v>
      </c>
      <c r="Z325" s="3" t="s">
        <v>621</v>
      </c>
      <c r="AA325" s="3" t="s">
        <v>621</v>
      </c>
      <c r="AB325" s="3" t="s">
        <v>621</v>
      </c>
      <c r="AC325" s="3" t="s">
        <v>621</v>
      </c>
      <c r="AD325" s="3" t="s">
        <v>621</v>
      </c>
      <c r="AE325" s="3" t="s">
        <v>621</v>
      </c>
      <c r="AF325" s="3" t="s">
        <v>621</v>
      </c>
      <c r="AG325" s="3" t="s">
        <v>621</v>
      </c>
      <c r="AJ325" s="20">
        <f t="shared" si="29"/>
        <v>0</v>
      </c>
      <c r="AL325" s="20">
        <f t="shared" si="25"/>
        <v>0</v>
      </c>
      <c r="AM325" s="20" t="str">
        <f t="shared" si="26"/>
        <v/>
      </c>
      <c r="AN325" s="21" t="str">
        <f t="shared" si="27"/>
        <v/>
      </c>
      <c r="AQ325" s="3">
        <f t="shared" si="28"/>
        <v>0</v>
      </c>
    </row>
    <row r="326" spans="1:43" ht="15" customHeight="1" x14ac:dyDescent="0.25">
      <c r="A326" s="3" t="s">
        <v>403</v>
      </c>
      <c r="B326" s="3" t="s">
        <v>419</v>
      </c>
      <c r="C326" s="3">
        <v>2013</v>
      </c>
      <c r="D326" s="3" t="s">
        <v>621</v>
      </c>
      <c r="E326" s="3" t="s">
        <v>621</v>
      </c>
      <c r="F326" s="3" t="s">
        <v>621</v>
      </c>
      <c r="G326" s="3" t="s">
        <v>621</v>
      </c>
      <c r="H326" s="3" t="s">
        <v>621</v>
      </c>
      <c r="I326" s="3" t="s">
        <v>621</v>
      </c>
      <c r="J326" s="3" t="s">
        <v>621</v>
      </c>
      <c r="K326" s="3" t="s">
        <v>621</v>
      </c>
      <c r="L326" s="3" t="s">
        <v>621</v>
      </c>
      <c r="M326" s="3" t="s">
        <v>621</v>
      </c>
      <c r="N326" s="3" t="s">
        <v>621</v>
      </c>
      <c r="O326" s="3" t="s">
        <v>621</v>
      </c>
      <c r="P326" s="3" t="s">
        <v>621</v>
      </c>
      <c r="Q326" s="3" t="s">
        <v>621</v>
      </c>
      <c r="R326" s="3" t="s">
        <v>621</v>
      </c>
      <c r="S326" s="3" t="s">
        <v>621</v>
      </c>
      <c r="T326" s="3" t="s">
        <v>621</v>
      </c>
      <c r="U326" s="3" t="s">
        <v>621</v>
      </c>
      <c r="V326" s="3" t="s">
        <v>621</v>
      </c>
      <c r="W326" s="3" t="s">
        <v>621</v>
      </c>
      <c r="X326" s="3" t="s">
        <v>621</v>
      </c>
      <c r="Y326" s="3" t="s">
        <v>621</v>
      </c>
      <c r="Z326" s="3" t="s">
        <v>621</v>
      </c>
      <c r="AA326" s="3" t="s">
        <v>621</v>
      </c>
      <c r="AB326" s="3" t="s">
        <v>621</v>
      </c>
      <c r="AC326" s="3" t="s">
        <v>621</v>
      </c>
      <c r="AD326" s="3" t="s">
        <v>621</v>
      </c>
      <c r="AE326" s="3" t="s">
        <v>621</v>
      </c>
      <c r="AF326" s="3" t="s">
        <v>621</v>
      </c>
      <c r="AG326" s="3" t="s">
        <v>621</v>
      </c>
      <c r="AJ326" s="20">
        <f t="shared" si="29"/>
        <v>0</v>
      </c>
      <c r="AL326" s="20">
        <f t="shared" si="25"/>
        <v>0</v>
      </c>
      <c r="AM326" s="20" t="str">
        <f t="shared" si="26"/>
        <v/>
      </c>
      <c r="AN326" s="21" t="str">
        <f t="shared" si="27"/>
        <v/>
      </c>
      <c r="AQ326" s="3">
        <f t="shared" si="28"/>
        <v>0</v>
      </c>
    </row>
    <row r="327" spans="1:43" ht="15" customHeight="1" x14ac:dyDescent="0.25">
      <c r="A327" s="3" t="s">
        <v>403</v>
      </c>
      <c r="B327" s="3" t="s">
        <v>420</v>
      </c>
      <c r="C327" s="3">
        <v>2013</v>
      </c>
      <c r="D327" s="3" t="s">
        <v>621</v>
      </c>
      <c r="E327" s="3" t="s">
        <v>621</v>
      </c>
      <c r="F327" s="3" t="s">
        <v>621</v>
      </c>
      <c r="G327" s="3" t="s">
        <v>621</v>
      </c>
      <c r="H327" s="3" t="s">
        <v>621</v>
      </c>
      <c r="I327" s="3" t="s">
        <v>621</v>
      </c>
      <c r="J327" s="3" t="s">
        <v>621</v>
      </c>
      <c r="K327" s="3" t="s">
        <v>621</v>
      </c>
      <c r="L327" s="3" t="s">
        <v>621</v>
      </c>
      <c r="M327" s="3" t="s">
        <v>621</v>
      </c>
      <c r="N327" s="3" t="s">
        <v>621</v>
      </c>
      <c r="O327" s="3" t="s">
        <v>621</v>
      </c>
      <c r="P327" s="3" t="s">
        <v>621</v>
      </c>
      <c r="Q327" s="3" t="s">
        <v>621</v>
      </c>
      <c r="R327" s="3" t="s">
        <v>621</v>
      </c>
      <c r="S327" s="3" t="s">
        <v>621</v>
      </c>
      <c r="T327" s="3" t="s">
        <v>621</v>
      </c>
      <c r="U327" s="3" t="s">
        <v>621</v>
      </c>
      <c r="V327" s="3" t="s">
        <v>621</v>
      </c>
      <c r="W327" s="3" t="s">
        <v>621</v>
      </c>
      <c r="X327" s="3" t="s">
        <v>621</v>
      </c>
      <c r="Y327" s="3" t="s">
        <v>621</v>
      </c>
      <c r="Z327" s="3" t="s">
        <v>621</v>
      </c>
      <c r="AA327" s="3" t="s">
        <v>621</v>
      </c>
      <c r="AB327" s="3" t="s">
        <v>621</v>
      </c>
      <c r="AC327" s="3" t="s">
        <v>621</v>
      </c>
      <c r="AD327" s="3" t="s">
        <v>621</v>
      </c>
      <c r="AE327" s="3" t="s">
        <v>621</v>
      </c>
      <c r="AF327" s="3" t="s">
        <v>621</v>
      </c>
      <c r="AG327" s="3" t="s">
        <v>621</v>
      </c>
      <c r="AJ327" s="20">
        <f t="shared" si="29"/>
        <v>0</v>
      </c>
      <c r="AL327" s="20">
        <f t="shared" si="25"/>
        <v>0</v>
      </c>
      <c r="AM327" s="20" t="str">
        <f t="shared" si="26"/>
        <v/>
      </c>
      <c r="AN327" s="21" t="str">
        <f t="shared" si="27"/>
        <v/>
      </c>
      <c r="AQ327" s="3">
        <f t="shared" si="28"/>
        <v>0</v>
      </c>
    </row>
    <row r="328" spans="1:43" ht="15" customHeight="1" x14ac:dyDescent="0.25">
      <c r="A328" s="3" t="s">
        <v>403</v>
      </c>
      <c r="B328" s="3" t="s">
        <v>421</v>
      </c>
      <c r="C328" s="3">
        <v>2013</v>
      </c>
      <c r="D328" s="3" t="s">
        <v>621</v>
      </c>
      <c r="E328" s="3" t="s">
        <v>621</v>
      </c>
      <c r="F328" s="3" t="s">
        <v>621</v>
      </c>
      <c r="G328" s="3" t="s">
        <v>621</v>
      </c>
      <c r="H328" s="3" t="s">
        <v>621</v>
      </c>
      <c r="I328" s="3" t="s">
        <v>621</v>
      </c>
      <c r="J328" s="3" t="s">
        <v>621</v>
      </c>
      <c r="K328" s="3" t="s">
        <v>621</v>
      </c>
      <c r="L328" s="3" t="s">
        <v>621</v>
      </c>
      <c r="M328" s="3" t="s">
        <v>621</v>
      </c>
      <c r="N328" s="3" t="s">
        <v>621</v>
      </c>
      <c r="O328" s="3" t="s">
        <v>621</v>
      </c>
      <c r="P328" s="3" t="s">
        <v>621</v>
      </c>
      <c r="Q328" s="3" t="s">
        <v>621</v>
      </c>
      <c r="R328" s="3" t="s">
        <v>621</v>
      </c>
      <c r="S328" s="3" t="s">
        <v>621</v>
      </c>
      <c r="T328" s="3" t="s">
        <v>621</v>
      </c>
      <c r="U328" s="3" t="s">
        <v>621</v>
      </c>
      <c r="V328" s="3" t="s">
        <v>621</v>
      </c>
      <c r="W328" s="3" t="s">
        <v>621</v>
      </c>
      <c r="X328" s="3" t="s">
        <v>621</v>
      </c>
      <c r="Y328" s="3" t="s">
        <v>621</v>
      </c>
      <c r="Z328" s="3" t="s">
        <v>621</v>
      </c>
      <c r="AA328" s="3" t="s">
        <v>621</v>
      </c>
      <c r="AB328" s="3" t="s">
        <v>621</v>
      </c>
      <c r="AC328" s="3" t="s">
        <v>621</v>
      </c>
      <c r="AD328" s="3" t="s">
        <v>621</v>
      </c>
      <c r="AE328" s="3" t="s">
        <v>621</v>
      </c>
      <c r="AF328" s="3" t="s">
        <v>621</v>
      </c>
      <c r="AG328" s="3" t="s">
        <v>621</v>
      </c>
      <c r="AJ328" s="20">
        <f t="shared" si="29"/>
        <v>0</v>
      </c>
      <c r="AL328" s="20">
        <f t="shared" si="25"/>
        <v>0</v>
      </c>
      <c r="AM328" s="20" t="str">
        <f t="shared" si="26"/>
        <v/>
      </c>
      <c r="AN328" s="21" t="str">
        <f t="shared" si="27"/>
        <v/>
      </c>
      <c r="AQ328" s="3">
        <f t="shared" si="28"/>
        <v>0</v>
      </c>
    </row>
    <row r="329" spans="1:43" ht="15" customHeight="1" x14ac:dyDescent="0.25">
      <c r="A329" s="3" t="s">
        <v>422</v>
      </c>
      <c r="B329" s="3" t="s">
        <v>423</v>
      </c>
      <c r="C329" s="3">
        <v>2013</v>
      </c>
      <c r="D329" s="3" t="s">
        <v>621</v>
      </c>
      <c r="E329" s="3" t="s">
        <v>621</v>
      </c>
      <c r="F329" s="3" t="s">
        <v>621</v>
      </c>
      <c r="G329" s="3" t="s">
        <v>621</v>
      </c>
      <c r="H329" s="3" t="s">
        <v>621</v>
      </c>
      <c r="I329" s="3" t="s">
        <v>621</v>
      </c>
      <c r="J329" s="3" t="s">
        <v>621</v>
      </c>
      <c r="K329" s="3" t="s">
        <v>621</v>
      </c>
      <c r="L329" s="3" t="s">
        <v>621</v>
      </c>
      <c r="M329" s="3" t="s">
        <v>621</v>
      </c>
      <c r="N329" s="3" t="s">
        <v>621</v>
      </c>
      <c r="O329" s="3" t="s">
        <v>621</v>
      </c>
      <c r="P329" s="3" t="s">
        <v>621</v>
      </c>
      <c r="Q329" s="3" t="s">
        <v>621</v>
      </c>
      <c r="R329" s="3" t="s">
        <v>621</v>
      </c>
      <c r="S329" s="3" t="s">
        <v>621</v>
      </c>
      <c r="T329" s="3" t="s">
        <v>621</v>
      </c>
      <c r="U329" s="3" t="s">
        <v>621</v>
      </c>
      <c r="V329" s="3" t="s">
        <v>621</v>
      </c>
      <c r="W329" s="3" t="s">
        <v>621</v>
      </c>
      <c r="X329" s="3" t="s">
        <v>621</v>
      </c>
      <c r="Y329" s="3" t="s">
        <v>621</v>
      </c>
      <c r="Z329" s="3" t="s">
        <v>621</v>
      </c>
      <c r="AA329" s="3" t="s">
        <v>621</v>
      </c>
      <c r="AB329" s="3" t="s">
        <v>621</v>
      </c>
      <c r="AC329" s="3" t="s">
        <v>621</v>
      </c>
      <c r="AD329" s="3" t="s">
        <v>621</v>
      </c>
      <c r="AE329" s="3" t="s">
        <v>621</v>
      </c>
      <c r="AF329" s="3" t="s">
        <v>621</v>
      </c>
      <c r="AG329" s="3" t="s">
        <v>621</v>
      </c>
      <c r="AJ329" s="20">
        <f t="shared" si="29"/>
        <v>0</v>
      </c>
      <c r="AL329" s="20">
        <f t="shared" si="25"/>
        <v>0</v>
      </c>
      <c r="AM329" s="20" t="str">
        <f t="shared" si="26"/>
        <v/>
      </c>
      <c r="AN329" s="21" t="str">
        <f t="shared" si="27"/>
        <v/>
      </c>
      <c r="AQ329" s="3">
        <f t="shared" si="28"/>
        <v>0</v>
      </c>
    </row>
    <row r="330" spans="1:43" ht="15" customHeight="1" x14ac:dyDescent="0.25">
      <c r="A330" s="3" t="s">
        <v>422</v>
      </c>
      <c r="B330" s="3" t="s">
        <v>424</v>
      </c>
      <c r="C330" s="3">
        <v>2013</v>
      </c>
      <c r="D330" s="3">
        <v>188.8</v>
      </c>
      <c r="E330" s="3">
        <v>9.8000000000000007</v>
      </c>
      <c r="F330" s="3" t="s">
        <v>621</v>
      </c>
      <c r="G330" s="3" t="s">
        <v>621</v>
      </c>
      <c r="H330" s="3" t="s">
        <v>621</v>
      </c>
      <c r="I330" s="3">
        <v>207.7</v>
      </c>
      <c r="J330" s="3" t="s">
        <v>621</v>
      </c>
      <c r="K330" s="3">
        <v>0.7</v>
      </c>
      <c r="L330" s="3" t="s">
        <v>621</v>
      </c>
      <c r="M330" s="3" t="s">
        <v>621</v>
      </c>
      <c r="N330" s="3" t="s">
        <v>621</v>
      </c>
      <c r="O330" s="3" t="s">
        <v>621</v>
      </c>
      <c r="P330" s="3" t="s">
        <v>621</v>
      </c>
      <c r="Q330" s="3" t="s">
        <v>621</v>
      </c>
      <c r="R330" s="3" t="s">
        <v>621</v>
      </c>
      <c r="S330" s="3" t="s">
        <v>621</v>
      </c>
      <c r="T330" s="3" t="s">
        <v>621</v>
      </c>
      <c r="U330" s="3" t="s">
        <v>621</v>
      </c>
      <c r="V330" s="3" t="s">
        <v>621</v>
      </c>
      <c r="W330" s="3" t="s">
        <v>621</v>
      </c>
      <c r="X330" s="3" t="s">
        <v>621</v>
      </c>
      <c r="Y330" s="3" t="s">
        <v>621</v>
      </c>
      <c r="Z330" s="3" t="s">
        <v>621</v>
      </c>
      <c r="AA330" s="3" t="s">
        <v>621</v>
      </c>
      <c r="AB330" s="3" t="s">
        <v>621</v>
      </c>
      <c r="AC330" s="3" t="s">
        <v>621</v>
      </c>
      <c r="AD330" s="3" t="s">
        <v>621</v>
      </c>
      <c r="AE330" s="3">
        <v>190</v>
      </c>
      <c r="AF330" s="3" t="s">
        <v>621</v>
      </c>
      <c r="AG330" s="3">
        <v>17</v>
      </c>
      <c r="AJ330" s="20">
        <f t="shared" si="29"/>
        <v>207.7</v>
      </c>
      <c r="AL330" s="20">
        <f t="shared" si="25"/>
        <v>188.8</v>
      </c>
      <c r="AM330" s="20">
        <f t="shared" si="26"/>
        <v>9.8000000000000007</v>
      </c>
      <c r="AN330" s="21">
        <f t="shared" si="27"/>
        <v>0.95618680789600397</v>
      </c>
      <c r="AQ330" s="3">
        <f t="shared" si="28"/>
        <v>190.7</v>
      </c>
    </row>
    <row r="331" spans="1:43" ht="15" customHeight="1" x14ac:dyDescent="0.25">
      <c r="A331" s="3" t="s">
        <v>422</v>
      </c>
      <c r="B331" s="3" t="s">
        <v>425</v>
      </c>
      <c r="C331" s="3">
        <v>2013</v>
      </c>
      <c r="D331" s="3" t="s">
        <v>621</v>
      </c>
      <c r="E331" s="3" t="s">
        <v>621</v>
      </c>
      <c r="F331" s="3" t="s">
        <v>621</v>
      </c>
      <c r="G331" s="3" t="s">
        <v>621</v>
      </c>
      <c r="H331" s="3" t="s">
        <v>621</v>
      </c>
      <c r="I331" s="3" t="s">
        <v>621</v>
      </c>
      <c r="J331" s="3" t="s">
        <v>621</v>
      </c>
      <c r="K331" s="3" t="s">
        <v>621</v>
      </c>
      <c r="L331" s="3" t="s">
        <v>621</v>
      </c>
      <c r="M331" s="3" t="s">
        <v>621</v>
      </c>
      <c r="N331" s="3" t="s">
        <v>621</v>
      </c>
      <c r="O331" s="3" t="s">
        <v>621</v>
      </c>
      <c r="P331" s="3" t="s">
        <v>621</v>
      </c>
      <c r="Q331" s="3" t="s">
        <v>621</v>
      </c>
      <c r="R331" s="3" t="s">
        <v>621</v>
      </c>
      <c r="S331" s="3" t="s">
        <v>621</v>
      </c>
      <c r="T331" s="3" t="s">
        <v>621</v>
      </c>
      <c r="U331" s="3" t="s">
        <v>621</v>
      </c>
      <c r="V331" s="3" t="s">
        <v>621</v>
      </c>
      <c r="W331" s="3" t="s">
        <v>621</v>
      </c>
      <c r="X331" s="3" t="s">
        <v>621</v>
      </c>
      <c r="Y331" s="3" t="s">
        <v>621</v>
      </c>
      <c r="Z331" s="3" t="s">
        <v>621</v>
      </c>
      <c r="AA331" s="3" t="s">
        <v>621</v>
      </c>
      <c r="AB331" s="3" t="s">
        <v>621</v>
      </c>
      <c r="AC331" s="3" t="s">
        <v>621</v>
      </c>
      <c r="AD331" s="3" t="s">
        <v>621</v>
      </c>
      <c r="AE331" s="3" t="s">
        <v>621</v>
      </c>
      <c r="AF331" s="3" t="s">
        <v>621</v>
      </c>
      <c r="AG331" s="3" t="s">
        <v>621</v>
      </c>
      <c r="AJ331" s="20">
        <f t="shared" si="29"/>
        <v>0</v>
      </c>
      <c r="AL331" s="20">
        <f t="shared" si="25"/>
        <v>0</v>
      </c>
      <c r="AM331" s="20" t="str">
        <f t="shared" si="26"/>
        <v/>
      </c>
      <c r="AN331" s="21" t="str">
        <f t="shared" si="27"/>
        <v/>
      </c>
      <c r="AQ331" s="3">
        <f t="shared" si="28"/>
        <v>0</v>
      </c>
    </row>
    <row r="332" spans="1:43" ht="15" customHeight="1" x14ac:dyDescent="0.25">
      <c r="A332" s="3" t="s">
        <v>422</v>
      </c>
      <c r="B332" s="3" t="s">
        <v>426</v>
      </c>
      <c r="C332" s="3">
        <v>2013</v>
      </c>
      <c r="D332" s="3" t="s">
        <v>621</v>
      </c>
      <c r="E332" s="3" t="s">
        <v>621</v>
      </c>
      <c r="F332" s="3" t="s">
        <v>621</v>
      </c>
      <c r="G332" s="3" t="s">
        <v>621</v>
      </c>
      <c r="H332" s="3" t="s">
        <v>621</v>
      </c>
      <c r="I332" s="3" t="s">
        <v>621</v>
      </c>
      <c r="J332" s="3" t="s">
        <v>621</v>
      </c>
      <c r="K332" s="3" t="s">
        <v>621</v>
      </c>
      <c r="L332" s="3" t="s">
        <v>621</v>
      </c>
      <c r="M332" s="3" t="s">
        <v>621</v>
      </c>
      <c r="N332" s="3" t="s">
        <v>621</v>
      </c>
      <c r="O332" s="3" t="s">
        <v>621</v>
      </c>
      <c r="P332" s="3" t="s">
        <v>621</v>
      </c>
      <c r="Q332" s="3" t="s">
        <v>621</v>
      </c>
      <c r="R332" s="3" t="s">
        <v>621</v>
      </c>
      <c r="S332" s="3" t="s">
        <v>621</v>
      </c>
      <c r="T332" s="3" t="s">
        <v>621</v>
      </c>
      <c r="U332" s="3" t="s">
        <v>621</v>
      </c>
      <c r="V332" s="3" t="s">
        <v>621</v>
      </c>
      <c r="W332" s="3" t="s">
        <v>621</v>
      </c>
      <c r="X332" s="3" t="s">
        <v>621</v>
      </c>
      <c r="Y332" s="3" t="s">
        <v>621</v>
      </c>
      <c r="Z332" s="3" t="s">
        <v>621</v>
      </c>
      <c r="AA332" s="3" t="s">
        <v>621</v>
      </c>
      <c r="AB332" s="3" t="s">
        <v>621</v>
      </c>
      <c r="AC332" s="3" t="s">
        <v>621</v>
      </c>
      <c r="AD332" s="3" t="s">
        <v>621</v>
      </c>
      <c r="AE332" s="3" t="s">
        <v>621</v>
      </c>
      <c r="AF332" s="3" t="s">
        <v>621</v>
      </c>
      <c r="AG332" s="3" t="s">
        <v>621</v>
      </c>
      <c r="AJ332" s="20">
        <f t="shared" si="29"/>
        <v>0</v>
      </c>
      <c r="AL332" s="20">
        <f t="shared" si="25"/>
        <v>0</v>
      </c>
      <c r="AM332" s="20" t="str">
        <f t="shared" si="26"/>
        <v/>
      </c>
      <c r="AN332" s="21" t="str">
        <f t="shared" si="27"/>
        <v/>
      </c>
      <c r="AQ332" s="3">
        <f t="shared" si="28"/>
        <v>0</v>
      </c>
    </row>
    <row r="333" spans="1:43" ht="15" customHeight="1" x14ac:dyDescent="0.25">
      <c r="A333" s="3" t="s">
        <v>422</v>
      </c>
      <c r="B333" s="3" t="s">
        <v>427</v>
      </c>
      <c r="C333" s="3">
        <v>2013</v>
      </c>
      <c r="D333" s="3" t="s">
        <v>621</v>
      </c>
      <c r="E333" s="3" t="s">
        <v>621</v>
      </c>
      <c r="F333" s="3" t="s">
        <v>621</v>
      </c>
      <c r="G333" s="3" t="s">
        <v>621</v>
      </c>
      <c r="H333" s="3" t="s">
        <v>621</v>
      </c>
      <c r="I333" s="3" t="s">
        <v>621</v>
      </c>
      <c r="J333" s="3" t="s">
        <v>621</v>
      </c>
      <c r="K333" s="3" t="s">
        <v>621</v>
      </c>
      <c r="L333" s="3" t="s">
        <v>621</v>
      </c>
      <c r="M333" s="3" t="s">
        <v>621</v>
      </c>
      <c r="N333" s="3" t="s">
        <v>621</v>
      </c>
      <c r="O333" s="3" t="s">
        <v>621</v>
      </c>
      <c r="P333" s="3" t="s">
        <v>621</v>
      </c>
      <c r="Q333" s="3" t="s">
        <v>621</v>
      </c>
      <c r="R333" s="3" t="s">
        <v>621</v>
      </c>
      <c r="S333" s="3" t="s">
        <v>621</v>
      </c>
      <c r="T333" s="3" t="s">
        <v>621</v>
      </c>
      <c r="U333" s="3" t="s">
        <v>621</v>
      </c>
      <c r="V333" s="3" t="s">
        <v>621</v>
      </c>
      <c r="W333" s="3" t="s">
        <v>621</v>
      </c>
      <c r="X333" s="3" t="s">
        <v>621</v>
      </c>
      <c r="Y333" s="3" t="s">
        <v>621</v>
      </c>
      <c r="Z333" s="3" t="s">
        <v>621</v>
      </c>
      <c r="AA333" s="3" t="s">
        <v>621</v>
      </c>
      <c r="AB333" s="3" t="s">
        <v>621</v>
      </c>
      <c r="AC333" s="3" t="s">
        <v>621</v>
      </c>
      <c r="AD333" s="3" t="s">
        <v>621</v>
      </c>
      <c r="AE333" s="3" t="s">
        <v>621</v>
      </c>
      <c r="AF333" s="3" t="s">
        <v>621</v>
      </c>
      <c r="AG333" s="3" t="s">
        <v>621</v>
      </c>
      <c r="AJ333" s="20">
        <f t="shared" si="29"/>
        <v>0</v>
      </c>
      <c r="AL333" s="20">
        <f t="shared" si="25"/>
        <v>0</v>
      </c>
      <c r="AM333" s="20" t="str">
        <f t="shared" si="26"/>
        <v/>
      </c>
      <c r="AN333" s="21" t="str">
        <f t="shared" si="27"/>
        <v/>
      </c>
      <c r="AQ333" s="3">
        <f t="shared" si="28"/>
        <v>0</v>
      </c>
    </row>
    <row r="334" spans="1:43"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W334" s="3" t="s">
        <v>622</v>
      </c>
      <c r="X334" s="3" t="s">
        <v>622</v>
      </c>
      <c r="Y334" s="3" t="s">
        <v>622</v>
      </c>
      <c r="Z334" s="3" t="s">
        <v>622</v>
      </c>
      <c r="AA334" s="3" t="s">
        <v>622</v>
      </c>
      <c r="AB334" s="3" t="s">
        <v>622</v>
      </c>
      <c r="AC334" s="3" t="s">
        <v>622</v>
      </c>
      <c r="AD334" s="3" t="s">
        <v>622</v>
      </c>
      <c r="AE334" s="3" t="s">
        <v>622</v>
      </c>
      <c r="AF334" s="3" t="s">
        <v>622</v>
      </c>
      <c r="AG334" s="3" t="s">
        <v>622</v>
      </c>
      <c r="AJ334" s="20">
        <f t="shared" si="29"/>
        <v>0</v>
      </c>
      <c r="AL334" s="20">
        <f t="shared" si="25"/>
        <v>0</v>
      </c>
      <c r="AM334" s="20" t="str">
        <f t="shared" si="26"/>
        <v/>
      </c>
      <c r="AN334" s="21" t="str">
        <f t="shared" si="27"/>
        <v/>
      </c>
      <c r="AQ334" s="3">
        <f t="shared" si="28"/>
        <v>0</v>
      </c>
    </row>
    <row r="335" spans="1:43"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W335" s="3" t="s">
        <v>622</v>
      </c>
      <c r="X335" s="3" t="s">
        <v>622</v>
      </c>
      <c r="Y335" s="3" t="s">
        <v>622</v>
      </c>
      <c r="Z335" s="3" t="s">
        <v>622</v>
      </c>
      <c r="AA335" s="3" t="s">
        <v>622</v>
      </c>
      <c r="AB335" s="3" t="s">
        <v>622</v>
      </c>
      <c r="AC335" s="3" t="s">
        <v>622</v>
      </c>
      <c r="AD335" s="3" t="s">
        <v>622</v>
      </c>
      <c r="AE335" s="3" t="s">
        <v>622</v>
      </c>
      <c r="AF335" s="3" t="s">
        <v>622</v>
      </c>
      <c r="AG335" s="3" t="s">
        <v>622</v>
      </c>
      <c r="AJ335" s="20">
        <f t="shared" si="29"/>
        <v>0</v>
      </c>
      <c r="AL335" s="20">
        <f t="shared" si="25"/>
        <v>0</v>
      </c>
      <c r="AM335" s="20" t="str">
        <f t="shared" si="26"/>
        <v/>
      </c>
      <c r="AN335" s="21" t="str">
        <f t="shared" si="27"/>
        <v/>
      </c>
      <c r="AQ335" s="3">
        <f t="shared" si="28"/>
        <v>0</v>
      </c>
    </row>
    <row r="336" spans="1:43" ht="15" customHeight="1" x14ac:dyDescent="0.25">
      <c r="A336" s="3" t="s">
        <v>431</v>
      </c>
      <c r="B336" s="3" t="s">
        <v>432</v>
      </c>
      <c r="C336" s="3">
        <v>2013</v>
      </c>
      <c r="D336" s="3" t="s">
        <v>621</v>
      </c>
      <c r="E336" s="3" t="s">
        <v>621</v>
      </c>
      <c r="F336" s="3" t="s">
        <v>621</v>
      </c>
      <c r="G336" s="3" t="s">
        <v>621</v>
      </c>
      <c r="H336" s="3" t="s">
        <v>621</v>
      </c>
      <c r="I336" s="3" t="s">
        <v>621</v>
      </c>
      <c r="J336" s="3" t="s">
        <v>621</v>
      </c>
      <c r="K336" s="3" t="s">
        <v>621</v>
      </c>
      <c r="L336" s="3" t="s">
        <v>621</v>
      </c>
      <c r="M336" s="3" t="s">
        <v>621</v>
      </c>
      <c r="N336" s="3" t="s">
        <v>621</v>
      </c>
      <c r="O336" s="3" t="s">
        <v>621</v>
      </c>
      <c r="P336" s="3" t="s">
        <v>621</v>
      </c>
      <c r="Q336" s="3" t="s">
        <v>621</v>
      </c>
      <c r="R336" s="3" t="s">
        <v>621</v>
      </c>
      <c r="S336" s="3" t="s">
        <v>621</v>
      </c>
      <c r="T336" s="3" t="s">
        <v>621</v>
      </c>
      <c r="U336" s="3" t="s">
        <v>621</v>
      </c>
      <c r="V336" s="3" t="s">
        <v>621</v>
      </c>
      <c r="W336" s="3" t="s">
        <v>621</v>
      </c>
      <c r="X336" s="3" t="s">
        <v>621</v>
      </c>
      <c r="Y336" s="3" t="s">
        <v>621</v>
      </c>
      <c r="Z336" s="3" t="s">
        <v>621</v>
      </c>
      <c r="AA336" s="3" t="s">
        <v>621</v>
      </c>
      <c r="AB336" s="3" t="s">
        <v>621</v>
      </c>
      <c r="AC336" s="3" t="s">
        <v>621</v>
      </c>
      <c r="AD336" s="3" t="s">
        <v>621</v>
      </c>
      <c r="AE336" s="3" t="s">
        <v>621</v>
      </c>
      <c r="AF336" s="3" t="s">
        <v>621</v>
      </c>
      <c r="AG336" s="3" t="s">
        <v>621</v>
      </c>
      <c r="AJ336" s="20">
        <f t="shared" si="29"/>
        <v>0</v>
      </c>
      <c r="AL336" s="20">
        <f t="shared" si="25"/>
        <v>0</v>
      </c>
      <c r="AM336" s="20" t="str">
        <f t="shared" si="26"/>
        <v/>
      </c>
      <c r="AN336" s="21" t="str">
        <f t="shared" si="27"/>
        <v/>
      </c>
      <c r="AQ336" s="3">
        <f t="shared" si="28"/>
        <v>0</v>
      </c>
    </row>
    <row r="337" spans="1:43" ht="15" customHeight="1" x14ac:dyDescent="0.25">
      <c r="A337" s="3" t="s">
        <v>433</v>
      </c>
      <c r="B337" s="3" t="s">
        <v>434</v>
      </c>
      <c r="C337" s="3">
        <v>2013</v>
      </c>
      <c r="D337" s="3" t="s">
        <v>621</v>
      </c>
      <c r="E337" s="3" t="s">
        <v>621</v>
      </c>
      <c r="F337" s="3" t="s">
        <v>621</v>
      </c>
      <c r="G337" s="3" t="s">
        <v>621</v>
      </c>
      <c r="H337" s="3" t="s">
        <v>621</v>
      </c>
      <c r="I337" s="3" t="s">
        <v>621</v>
      </c>
      <c r="J337" s="3" t="s">
        <v>621</v>
      </c>
      <c r="K337" s="3" t="s">
        <v>621</v>
      </c>
      <c r="L337" s="3" t="s">
        <v>621</v>
      </c>
      <c r="M337" s="3" t="s">
        <v>621</v>
      </c>
      <c r="N337" s="3" t="s">
        <v>621</v>
      </c>
      <c r="O337" s="3" t="s">
        <v>621</v>
      </c>
      <c r="P337" s="3" t="s">
        <v>621</v>
      </c>
      <c r="Q337" s="3" t="s">
        <v>621</v>
      </c>
      <c r="R337" s="3" t="s">
        <v>621</v>
      </c>
      <c r="S337" s="3" t="s">
        <v>621</v>
      </c>
      <c r="T337" s="3" t="s">
        <v>621</v>
      </c>
      <c r="U337" s="3" t="s">
        <v>621</v>
      </c>
      <c r="V337" s="3" t="s">
        <v>621</v>
      </c>
      <c r="W337" s="3" t="s">
        <v>621</v>
      </c>
      <c r="X337" s="3" t="s">
        <v>621</v>
      </c>
      <c r="Y337" s="3" t="s">
        <v>621</v>
      </c>
      <c r="Z337" s="3" t="s">
        <v>621</v>
      </c>
      <c r="AA337" s="3" t="s">
        <v>621</v>
      </c>
      <c r="AB337" s="3" t="s">
        <v>621</v>
      </c>
      <c r="AC337" s="3" t="s">
        <v>621</v>
      </c>
      <c r="AD337" s="3" t="s">
        <v>621</v>
      </c>
      <c r="AE337" s="3" t="s">
        <v>621</v>
      </c>
      <c r="AF337" s="3" t="s">
        <v>621</v>
      </c>
      <c r="AG337" s="3" t="s">
        <v>621</v>
      </c>
      <c r="AJ337" s="20">
        <f t="shared" si="29"/>
        <v>0</v>
      </c>
      <c r="AL337" s="20">
        <f t="shared" si="25"/>
        <v>0</v>
      </c>
      <c r="AM337" s="20" t="str">
        <f t="shared" si="26"/>
        <v/>
      </c>
      <c r="AN337" s="21" t="str">
        <f t="shared" si="27"/>
        <v/>
      </c>
      <c r="AQ337" s="3">
        <f t="shared" si="28"/>
        <v>0</v>
      </c>
    </row>
    <row r="338" spans="1:43" ht="15" customHeight="1" x14ac:dyDescent="0.25">
      <c r="A338" s="3" t="s">
        <v>435</v>
      </c>
      <c r="B338" s="3" t="s">
        <v>436</v>
      </c>
      <c r="C338" s="3">
        <v>2013</v>
      </c>
      <c r="D338" s="3">
        <v>25.76</v>
      </c>
      <c r="E338" s="3">
        <v>0.91</v>
      </c>
      <c r="F338" s="3" t="s">
        <v>621</v>
      </c>
      <c r="G338" s="3" t="s">
        <v>621</v>
      </c>
      <c r="H338" s="3" t="s">
        <v>621</v>
      </c>
      <c r="I338" s="3">
        <v>33.659999999999997</v>
      </c>
      <c r="J338" s="3">
        <v>0</v>
      </c>
      <c r="K338" s="3">
        <v>0</v>
      </c>
      <c r="L338" s="3">
        <v>0</v>
      </c>
      <c r="M338" s="3">
        <v>0</v>
      </c>
      <c r="N338" s="3">
        <v>0</v>
      </c>
      <c r="O338" s="3">
        <v>0</v>
      </c>
      <c r="P338" s="3">
        <v>0</v>
      </c>
      <c r="Q338" s="3">
        <v>0</v>
      </c>
      <c r="R338" s="3">
        <v>30.3</v>
      </c>
      <c r="S338" s="3">
        <v>0</v>
      </c>
      <c r="T338" s="3">
        <v>0</v>
      </c>
      <c r="U338" s="3">
        <v>0</v>
      </c>
      <c r="V338" s="3" t="s">
        <v>14</v>
      </c>
      <c r="W338" s="3">
        <v>0</v>
      </c>
      <c r="X338" s="3">
        <v>0</v>
      </c>
      <c r="Y338" s="3">
        <v>0</v>
      </c>
      <c r="Z338" s="3">
        <v>0</v>
      </c>
      <c r="AA338" s="3">
        <v>0</v>
      </c>
      <c r="AB338" s="3">
        <v>0</v>
      </c>
      <c r="AC338" s="3">
        <v>0</v>
      </c>
      <c r="AD338" s="3">
        <v>0</v>
      </c>
      <c r="AE338" s="3">
        <v>0</v>
      </c>
      <c r="AF338" s="3">
        <v>0</v>
      </c>
      <c r="AG338" s="3">
        <v>3.36</v>
      </c>
      <c r="AJ338" s="20">
        <f t="shared" si="29"/>
        <v>33.660000000000004</v>
      </c>
      <c r="AL338" s="20">
        <f t="shared" si="25"/>
        <v>25.76</v>
      </c>
      <c r="AM338" s="20">
        <f t="shared" si="26"/>
        <v>0.91</v>
      </c>
      <c r="AN338" s="21">
        <f t="shared" si="27"/>
        <v>0.79233511586452754</v>
      </c>
      <c r="AQ338" s="3">
        <f t="shared" si="28"/>
        <v>30.300000000000004</v>
      </c>
    </row>
    <row r="339" spans="1:43" ht="15" customHeight="1" x14ac:dyDescent="0.25">
      <c r="A339" s="3" t="s">
        <v>435</v>
      </c>
      <c r="B339" s="3" t="s">
        <v>437</v>
      </c>
      <c r="C339" s="3">
        <v>2013</v>
      </c>
      <c r="D339" s="3" t="s">
        <v>621</v>
      </c>
      <c r="E339" s="3" t="s">
        <v>621</v>
      </c>
      <c r="F339" s="3" t="s">
        <v>621</v>
      </c>
      <c r="G339" s="3" t="s">
        <v>621</v>
      </c>
      <c r="H339" s="3" t="s">
        <v>621</v>
      </c>
      <c r="I339" s="3" t="s">
        <v>621</v>
      </c>
      <c r="J339" s="3" t="s">
        <v>621</v>
      </c>
      <c r="K339" s="3" t="s">
        <v>621</v>
      </c>
      <c r="L339" s="3" t="s">
        <v>621</v>
      </c>
      <c r="M339" s="3" t="s">
        <v>621</v>
      </c>
      <c r="N339" s="3" t="s">
        <v>621</v>
      </c>
      <c r="O339" s="3" t="s">
        <v>621</v>
      </c>
      <c r="P339" s="3" t="s">
        <v>621</v>
      </c>
      <c r="Q339" s="3" t="s">
        <v>621</v>
      </c>
      <c r="R339" s="3" t="s">
        <v>621</v>
      </c>
      <c r="S339" s="3" t="s">
        <v>621</v>
      </c>
      <c r="T339" s="3" t="s">
        <v>621</v>
      </c>
      <c r="U339" s="3" t="s">
        <v>621</v>
      </c>
      <c r="V339" s="3" t="s">
        <v>621</v>
      </c>
      <c r="W339" s="3" t="s">
        <v>621</v>
      </c>
      <c r="X339" s="3" t="s">
        <v>621</v>
      </c>
      <c r="Y339" s="3" t="s">
        <v>621</v>
      </c>
      <c r="Z339" s="3" t="s">
        <v>621</v>
      </c>
      <c r="AA339" s="3" t="s">
        <v>621</v>
      </c>
      <c r="AB339" s="3" t="s">
        <v>621</v>
      </c>
      <c r="AC339" s="3" t="s">
        <v>621</v>
      </c>
      <c r="AD339" s="3" t="s">
        <v>621</v>
      </c>
      <c r="AE339" s="3" t="s">
        <v>621</v>
      </c>
      <c r="AF339" s="3" t="s">
        <v>621</v>
      </c>
      <c r="AG339" s="3" t="s">
        <v>621</v>
      </c>
      <c r="AJ339" s="20">
        <f t="shared" si="29"/>
        <v>0</v>
      </c>
      <c r="AL339" s="20">
        <f t="shared" si="25"/>
        <v>0</v>
      </c>
      <c r="AM339" s="20" t="str">
        <f t="shared" si="26"/>
        <v/>
      </c>
      <c r="AN339" s="21" t="str">
        <f t="shared" si="27"/>
        <v/>
      </c>
      <c r="AQ339" s="3">
        <f t="shared" si="28"/>
        <v>0</v>
      </c>
    </row>
    <row r="340" spans="1:43" ht="15" customHeight="1" x14ac:dyDescent="0.25">
      <c r="A340" s="3" t="s">
        <v>435</v>
      </c>
      <c r="B340" s="3" t="s">
        <v>438</v>
      </c>
      <c r="C340" s="3">
        <v>2013</v>
      </c>
      <c r="D340" s="3" t="s">
        <v>621</v>
      </c>
      <c r="E340" s="3" t="s">
        <v>621</v>
      </c>
      <c r="F340" s="3" t="s">
        <v>621</v>
      </c>
      <c r="G340" s="3" t="s">
        <v>621</v>
      </c>
      <c r="H340" s="3" t="s">
        <v>621</v>
      </c>
      <c r="I340" s="3" t="s">
        <v>621</v>
      </c>
      <c r="J340" s="3" t="s">
        <v>621</v>
      </c>
      <c r="K340" s="3" t="s">
        <v>621</v>
      </c>
      <c r="L340" s="3" t="s">
        <v>621</v>
      </c>
      <c r="M340" s="3" t="s">
        <v>621</v>
      </c>
      <c r="N340" s="3" t="s">
        <v>621</v>
      </c>
      <c r="O340" s="3" t="s">
        <v>621</v>
      </c>
      <c r="P340" s="3" t="s">
        <v>621</v>
      </c>
      <c r="Q340" s="3" t="s">
        <v>621</v>
      </c>
      <c r="R340" s="3" t="s">
        <v>621</v>
      </c>
      <c r="S340" s="3" t="s">
        <v>621</v>
      </c>
      <c r="T340" s="3" t="s">
        <v>621</v>
      </c>
      <c r="U340" s="3" t="s">
        <v>621</v>
      </c>
      <c r="V340" s="3" t="s">
        <v>621</v>
      </c>
      <c r="W340" s="3" t="s">
        <v>621</v>
      </c>
      <c r="X340" s="3" t="s">
        <v>621</v>
      </c>
      <c r="Y340" s="3" t="s">
        <v>621</v>
      </c>
      <c r="Z340" s="3" t="s">
        <v>621</v>
      </c>
      <c r="AA340" s="3" t="s">
        <v>621</v>
      </c>
      <c r="AB340" s="3" t="s">
        <v>621</v>
      </c>
      <c r="AC340" s="3" t="s">
        <v>621</v>
      </c>
      <c r="AD340" s="3" t="s">
        <v>621</v>
      </c>
      <c r="AE340" s="3" t="s">
        <v>621</v>
      </c>
      <c r="AF340" s="3" t="s">
        <v>621</v>
      </c>
      <c r="AG340" s="3" t="s">
        <v>621</v>
      </c>
      <c r="AJ340" s="20">
        <f t="shared" si="29"/>
        <v>0</v>
      </c>
      <c r="AL340" s="20">
        <f t="shared" si="25"/>
        <v>0</v>
      </c>
      <c r="AM340" s="20" t="str">
        <f t="shared" si="26"/>
        <v/>
      </c>
      <c r="AN340" s="21" t="str">
        <f t="shared" si="27"/>
        <v/>
      </c>
      <c r="AQ340" s="3">
        <f t="shared" si="28"/>
        <v>0</v>
      </c>
    </row>
    <row r="341" spans="1:43" ht="15" customHeight="1" x14ac:dyDescent="0.25">
      <c r="A341" s="3" t="s">
        <v>435</v>
      </c>
      <c r="B341" s="3" t="s">
        <v>439</v>
      </c>
      <c r="C341" s="3">
        <v>2013</v>
      </c>
      <c r="D341" s="3" t="s">
        <v>621</v>
      </c>
      <c r="E341" s="3" t="s">
        <v>621</v>
      </c>
      <c r="F341" s="3" t="s">
        <v>621</v>
      </c>
      <c r="G341" s="3" t="s">
        <v>621</v>
      </c>
      <c r="H341" s="3" t="s">
        <v>621</v>
      </c>
      <c r="I341" s="3" t="s">
        <v>621</v>
      </c>
      <c r="J341" s="3" t="s">
        <v>621</v>
      </c>
      <c r="K341" s="3" t="s">
        <v>621</v>
      </c>
      <c r="L341" s="3" t="s">
        <v>621</v>
      </c>
      <c r="M341" s="3" t="s">
        <v>621</v>
      </c>
      <c r="N341" s="3" t="s">
        <v>621</v>
      </c>
      <c r="O341" s="3" t="s">
        <v>621</v>
      </c>
      <c r="P341" s="3" t="s">
        <v>621</v>
      </c>
      <c r="Q341" s="3" t="s">
        <v>621</v>
      </c>
      <c r="R341" s="3" t="s">
        <v>621</v>
      </c>
      <c r="S341" s="3" t="s">
        <v>621</v>
      </c>
      <c r="T341" s="3" t="s">
        <v>621</v>
      </c>
      <c r="U341" s="3" t="s">
        <v>621</v>
      </c>
      <c r="V341" s="3" t="s">
        <v>621</v>
      </c>
      <c r="W341" s="3" t="s">
        <v>621</v>
      </c>
      <c r="X341" s="3" t="s">
        <v>621</v>
      </c>
      <c r="Y341" s="3" t="s">
        <v>621</v>
      </c>
      <c r="Z341" s="3" t="s">
        <v>621</v>
      </c>
      <c r="AA341" s="3" t="s">
        <v>621</v>
      </c>
      <c r="AB341" s="3" t="s">
        <v>621</v>
      </c>
      <c r="AC341" s="3" t="s">
        <v>621</v>
      </c>
      <c r="AD341" s="3" t="s">
        <v>621</v>
      </c>
      <c r="AE341" s="3" t="s">
        <v>621</v>
      </c>
      <c r="AF341" s="3" t="s">
        <v>621</v>
      </c>
      <c r="AG341" s="3" t="s">
        <v>621</v>
      </c>
      <c r="AJ341" s="20">
        <f t="shared" si="29"/>
        <v>0</v>
      </c>
      <c r="AL341" s="20">
        <f t="shared" si="25"/>
        <v>0</v>
      </c>
      <c r="AM341" s="20" t="str">
        <f t="shared" si="26"/>
        <v/>
      </c>
      <c r="AN341" s="21" t="str">
        <f t="shared" si="27"/>
        <v/>
      </c>
      <c r="AQ341" s="3">
        <f t="shared" si="28"/>
        <v>0</v>
      </c>
    </row>
    <row r="342" spans="1:43" ht="15" customHeight="1" x14ac:dyDescent="0.25">
      <c r="A342" s="3" t="s">
        <v>440</v>
      </c>
      <c r="B342" s="3" t="s">
        <v>441</v>
      </c>
      <c r="C342" s="3">
        <v>2013</v>
      </c>
      <c r="D342" s="3" t="s">
        <v>621</v>
      </c>
      <c r="E342" s="3" t="s">
        <v>621</v>
      </c>
      <c r="F342" s="3" t="s">
        <v>621</v>
      </c>
      <c r="G342" s="3" t="s">
        <v>621</v>
      </c>
      <c r="H342" s="3" t="s">
        <v>621</v>
      </c>
      <c r="I342" s="3" t="s">
        <v>621</v>
      </c>
      <c r="J342" s="3" t="s">
        <v>621</v>
      </c>
      <c r="K342" s="3" t="s">
        <v>621</v>
      </c>
      <c r="L342" s="3" t="s">
        <v>621</v>
      </c>
      <c r="M342" s="3" t="s">
        <v>621</v>
      </c>
      <c r="N342" s="3" t="s">
        <v>621</v>
      </c>
      <c r="O342" s="3" t="s">
        <v>621</v>
      </c>
      <c r="P342" s="3" t="s">
        <v>621</v>
      </c>
      <c r="Q342" s="3" t="s">
        <v>621</v>
      </c>
      <c r="R342" s="3" t="s">
        <v>621</v>
      </c>
      <c r="S342" s="3" t="s">
        <v>621</v>
      </c>
      <c r="T342" s="3" t="s">
        <v>621</v>
      </c>
      <c r="U342" s="3" t="s">
        <v>621</v>
      </c>
      <c r="V342" s="3" t="s">
        <v>621</v>
      </c>
      <c r="W342" s="3" t="s">
        <v>621</v>
      </c>
      <c r="X342" s="3" t="s">
        <v>621</v>
      </c>
      <c r="Y342" s="3" t="s">
        <v>621</v>
      </c>
      <c r="Z342" s="3" t="s">
        <v>621</v>
      </c>
      <c r="AA342" s="3" t="s">
        <v>621</v>
      </c>
      <c r="AB342" s="3" t="s">
        <v>621</v>
      </c>
      <c r="AC342" s="3" t="s">
        <v>621</v>
      </c>
      <c r="AD342" s="3" t="s">
        <v>621</v>
      </c>
      <c r="AE342" s="3" t="s">
        <v>621</v>
      </c>
      <c r="AF342" s="3" t="s">
        <v>621</v>
      </c>
      <c r="AG342" s="3" t="s">
        <v>621</v>
      </c>
      <c r="AJ342" s="20">
        <f t="shared" si="29"/>
        <v>0</v>
      </c>
      <c r="AL342" s="20">
        <f t="shared" si="25"/>
        <v>0</v>
      </c>
      <c r="AM342" s="20" t="str">
        <f t="shared" si="26"/>
        <v/>
      </c>
      <c r="AN342" s="21" t="str">
        <f t="shared" si="27"/>
        <v/>
      </c>
      <c r="AQ342" s="3">
        <f t="shared" si="28"/>
        <v>0</v>
      </c>
    </row>
    <row r="343" spans="1:43" ht="15" customHeight="1" x14ac:dyDescent="0.25">
      <c r="A343" s="3" t="s">
        <v>440</v>
      </c>
      <c r="B343" s="3" t="s">
        <v>442</v>
      </c>
      <c r="C343" s="3">
        <v>2013</v>
      </c>
      <c r="D343" s="3" t="s">
        <v>621</v>
      </c>
      <c r="E343" s="3" t="s">
        <v>621</v>
      </c>
      <c r="F343" s="3" t="s">
        <v>621</v>
      </c>
      <c r="G343" s="3" t="s">
        <v>621</v>
      </c>
      <c r="H343" s="3" t="s">
        <v>621</v>
      </c>
      <c r="I343" s="3" t="s">
        <v>621</v>
      </c>
      <c r="J343" s="3" t="s">
        <v>621</v>
      </c>
      <c r="K343" s="3" t="s">
        <v>621</v>
      </c>
      <c r="L343" s="3" t="s">
        <v>621</v>
      </c>
      <c r="M343" s="3" t="s">
        <v>621</v>
      </c>
      <c r="N343" s="3" t="s">
        <v>621</v>
      </c>
      <c r="O343" s="3" t="s">
        <v>621</v>
      </c>
      <c r="P343" s="3" t="s">
        <v>621</v>
      </c>
      <c r="Q343" s="3" t="s">
        <v>621</v>
      </c>
      <c r="R343" s="3" t="s">
        <v>621</v>
      </c>
      <c r="S343" s="3" t="s">
        <v>621</v>
      </c>
      <c r="T343" s="3" t="s">
        <v>621</v>
      </c>
      <c r="U343" s="3" t="s">
        <v>621</v>
      </c>
      <c r="V343" s="3" t="s">
        <v>621</v>
      </c>
      <c r="W343" s="3" t="s">
        <v>621</v>
      </c>
      <c r="X343" s="3" t="s">
        <v>621</v>
      </c>
      <c r="Y343" s="3" t="s">
        <v>621</v>
      </c>
      <c r="Z343" s="3" t="s">
        <v>621</v>
      </c>
      <c r="AA343" s="3" t="s">
        <v>621</v>
      </c>
      <c r="AB343" s="3" t="s">
        <v>621</v>
      </c>
      <c r="AC343" s="3" t="s">
        <v>621</v>
      </c>
      <c r="AD343" s="3" t="s">
        <v>621</v>
      </c>
      <c r="AE343" s="3" t="s">
        <v>621</v>
      </c>
      <c r="AF343" s="3" t="s">
        <v>621</v>
      </c>
      <c r="AG343" s="3" t="s">
        <v>621</v>
      </c>
      <c r="AJ343" s="20">
        <f t="shared" si="29"/>
        <v>0</v>
      </c>
      <c r="AL343" s="20">
        <f t="shared" si="25"/>
        <v>0</v>
      </c>
      <c r="AM343" s="20" t="str">
        <f t="shared" si="26"/>
        <v/>
      </c>
      <c r="AN343" s="21" t="str">
        <f t="shared" si="27"/>
        <v/>
      </c>
      <c r="AQ343" s="3">
        <f t="shared" si="28"/>
        <v>0</v>
      </c>
    </row>
    <row r="344" spans="1:43" ht="15" customHeight="1" x14ac:dyDescent="0.25">
      <c r="A344" s="3" t="s">
        <v>443</v>
      </c>
      <c r="B344" s="3" t="s">
        <v>444</v>
      </c>
      <c r="C344" s="3">
        <v>2013</v>
      </c>
      <c r="D344" s="3">
        <v>151.97</v>
      </c>
      <c r="E344" s="3">
        <v>36.030999999999999</v>
      </c>
      <c r="F344" s="3" t="s">
        <v>621</v>
      </c>
      <c r="G344" s="3" t="s">
        <v>621</v>
      </c>
      <c r="H344" s="3" t="s">
        <v>621</v>
      </c>
      <c r="I344" s="3">
        <v>259.15100000000001</v>
      </c>
      <c r="J344" s="3" t="s">
        <v>621</v>
      </c>
      <c r="K344" s="3" t="s">
        <v>621</v>
      </c>
      <c r="L344" s="3" t="s">
        <v>621</v>
      </c>
      <c r="M344" s="3" t="s">
        <v>621</v>
      </c>
      <c r="N344" s="3" t="s">
        <v>621</v>
      </c>
      <c r="O344" s="3" t="s">
        <v>621</v>
      </c>
      <c r="P344" s="3">
        <v>8.2639999999999993</v>
      </c>
      <c r="Q344" s="3">
        <v>4.5439999999999996</v>
      </c>
      <c r="R344" s="3">
        <v>0</v>
      </c>
      <c r="S344" s="3">
        <v>0</v>
      </c>
      <c r="T344" s="3">
        <v>0</v>
      </c>
      <c r="U344" s="3">
        <v>0</v>
      </c>
      <c r="V344" s="3" t="s">
        <v>14</v>
      </c>
      <c r="W344" s="3">
        <v>0</v>
      </c>
      <c r="X344" s="3">
        <v>0</v>
      </c>
      <c r="Y344" s="3" t="s">
        <v>621</v>
      </c>
      <c r="Z344" s="3">
        <v>193.39699999999999</v>
      </c>
      <c r="AA344" s="3">
        <v>0</v>
      </c>
      <c r="AB344" s="3">
        <v>0</v>
      </c>
      <c r="AC344" s="3">
        <v>0</v>
      </c>
      <c r="AD344" s="3">
        <v>0</v>
      </c>
      <c r="AE344" s="3">
        <v>41.293999999999997</v>
      </c>
      <c r="AF344" s="3" t="s">
        <v>621</v>
      </c>
      <c r="AG344" s="3">
        <v>11.651999999999999</v>
      </c>
      <c r="AJ344" s="20">
        <f t="shared" si="29"/>
        <v>259.15099999999995</v>
      </c>
      <c r="AL344" s="20">
        <f t="shared" si="25"/>
        <v>151.97</v>
      </c>
      <c r="AM344" s="20">
        <f t="shared" si="26"/>
        <v>36.030999999999999</v>
      </c>
      <c r="AN344" s="21">
        <f t="shared" si="27"/>
        <v>0.72544964132880074</v>
      </c>
      <c r="AQ344" s="3">
        <f t="shared" si="28"/>
        <v>247.49899999999997</v>
      </c>
    </row>
    <row r="345" spans="1:43"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W345" s="3" t="s">
        <v>622</v>
      </c>
      <c r="X345" s="3" t="s">
        <v>622</v>
      </c>
      <c r="Y345" s="3" t="s">
        <v>622</v>
      </c>
      <c r="Z345" s="3" t="s">
        <v>622</v>
      </c>
      <c r="AA345" s="3" t="s">
        <v>622</v>
      </c>
      <c r="AB345" s="3" t="s">
        <v>622</v>
      </c>
      <c r="AC345" s="3" t="s">
        <v>622</v>
      </c>
      <c r="AD345" s="3" t="s">
        <v>622</v>
      </c>
      <c r="AE345" s="3" t="s">
        <v>622</v>
      </c>
      <c r="AF345" s="3" t="s">
        <v>622</v>
      </c>
      <c r="AG345" s="3" t="s">
        <v>622</v>
      </c>
      <c r="AJ345" s="20">
        <f t="shared" si="29"/>
        <v>0</v>
      </c>
      <c r="AL345" s="20">
        <f t="shared" si="25"/>
        <v>0</v>
      </c>
      <c r="AM345" s="20" t="str">
        <f t="shared" si="26"/>
        <v/>
      </c>
      <c r="AN345" s="21" t="str">
        <f t="shared" si="27"/>
        <v/>
      </c>
      <c r="AQ345" s="3">
        <f t="shared" si="28"/>
        <v>0</v>
      </c>
    </row>
    <row r="346" spans="1:43"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W346" s="3" t="s">
        <v>622</v>
      </c>
      <c r="X346" s="3" t="s">
        <v>622</v>
      </c>
      <c r="Y346" s="3" t="s">
        <v>622</v>
      </c>
      <c r="Z346" s="3" t="s">
        <v>622</v>
      </c>
      <c r="AA346" s="3" t="s">
        <v>622</v>
      </c>
      <c r="AB346" s="3" t="s">
        <v>622</v>
      </c>
      <c r="AC346" s="3" t="s">
        <v>622</v>
      </c>
      <c r="AD346" s="3" t="s">
        <v>622</v>
      </c>
      <c r="AE346" s="3" t="s">
        <v>622</v>
      </c>
      <c r="AF346" s="3" t="s">
        <v>622</v>
      </c>
      <c r="AG346" s="3" t="s">
        <v>622</v>
      </c>
      <c r="AJ346" s="20">
        <f t="shared" si="29"/>
        <v>0</v>
      </c>
      <c r="AL346" s="20">
        <f t="shared" si="25"/>
        <v>0</v>
      </c>
      <c r="AM346" s="20" t="str">
        <f t="shared" si="26"/>
        <v/>
      </c>
      <c r="AN346" s="21" t="str">
        <f t="shared" si="27"/>
        <v/>
      </c>
      <c r="AQ346" s="3">
        <f t="shared" si="28"/>
        <v>0</v>
      </c>
    </row>
    <row r="347" spans="1:43" ht="15" customHeight="1" x14ac:dyDescent="0.25">
      <c r="A347" s="3" t="s">
        <v>447</v>
      </c>
      <c r="B347" s="3" t="s">
        <v>448</v>
      </c>
      <c r="C347" s="3">
        <v>2013</v>
      </c>
      <c r="D347" s="3" t="s">
        <v>621</v>
      </c>
      <c r="E347" s="3" t="s">
        <v>621</v>
      </c>
      <c r="F347" s="3" t="s">
        <v>621</v>
      </c>
      <c r="G347" s="3" t="s">
        <v>621</v>
      </c>
      <c r="H347" s="3" t="s">
        <v>621</v>
      </c>
      <c r="I347" s="3" t="s">
        <v>621</v>
      </c>
      <c r="J347" s="3" t="s">
        <v>621</v>
      </c>
      <c r="K347" s="3" t="s">
        <v>621</v>
      </c>
      <c r="L347" s="3" t="s">
        <v>621</v>
      </c>
      <c r="M347" s="3" t="s">
        <v>621</v>
      </c>
      <c r="N347" s="3" t="s">
        <v>621</v>
      </c>
      <c r="O347" s="3" t="s">
        <v>621</v>
      </c>
      <c r="P347" s="3" t="s">
        <v>621</v>
      </c>
      <c r="Q347" s="3" t="s">
        <v>621</v>
      </c>
      <c r="R347" s="3" t="s">
        <v>621</v>
      </c>
      <c r="S347" s="3" t="s">
        <v>621</v>
      </c>
      <c r="T347" s="3" t="s">
        <v>621</v>
      </c>
      <c r="U347" s="3" t="s">
        <v>621</v>
      </c>
      <c r="V347" s="3" t="s">
        <v>621</v>
      </c>
      <c r="W347" s="3" t="s">
        <v>621</v>
      </c>
      <c r="X347" s="3" t="s">
        <v>621</v>
      </c>
      <c r="Y347" s="3" t="s">
        <v>621</v>
      </c>
      <c r="Z347" s="3" t="s">
        <v>621</v>
      </c>
      <c r="AA347" s="3" t="s">
        <v>621</v>
      </c>
      <c r="AB347" s="3" t="s">
        <v>621</v>
      </c>
      <c r="AC347" s="3" t="s">
        <v>621</v>
      </c>
      <c r="AD347" s="3" t="s">
        <v>621</v>
      </c>
      <c r="AE347" s="3" t="s">
        <v>621</v>
      </c>
      <c r="AF347" s="3" t="s">
        <v>621</v>
      </c>
      <c r="AG347" s="3" t="s">
        <v>621</v>
      </c>
      <c r="AJ347" s="20">
        <f t="shared" si="29"/>
        <v>0</v>
      </c>
      <c r="AL347" s="20">
        <f t="shared" si="25"/>
        <v>0</v>
      </c>
      <c r="AM347" s="20" t="str">
        <f t="shared" si="26"/>
        <v/>
      </c>
      <c r="AN347" s="21" t="str">
        <f t="shared" si="27"/>
        <v/>
      </c>
      <c r="AQ347" s="3">
        <f t="shared" si="28"/>
        <v>0</v>
      </c>
    </row>
    <row r="348" spans="1:43" ht="15" customHeight="1" x14ac:dyDescent="0.25">
      <c r="A348" s="3" t="s">
        <v>447</v>
      </c>
      <c r="B348" s="3" t="s">
        <v>449</v>
      </c>
      <c r="C348" s="3">
        <v>2013</v>
      </c>
      <c r="D348" s="3" t="s">
        <v>621</v>
      </c>
      <c r="E348" s="3" t="s">
        <v>621</v>
      </c>
      <c r="F348" s="3" t="s">
        <v>621</v>
      </c>
      <c r="G348" s="3" t="s">
        <v>621</v>
      </c>
      <c r="H348" s="3" t="s">
        <v>621</v>
      </c>
      <c r="I348" s="3" t="s">
        <v>621</v>
      </c>
      <c r="J348" s="3" t="s">
        <v>621</v>
      </c>
      <c r="K348" s="3" t="s">
        <v>621</v>
      </c>
      <c r="L348" s="3" t="s">
        <v>621</v>
      </c>
      <c r="M348" s="3" t="s">
        <v>621</v>
      </c>
      <c r="N348" s="3" t="s">
        <v>621</v>
      </c>
      <c r="O348" s="3" t="s">
        <v>621</v>
      </c>
      <c r="P348" s="3" t="s">
        <v>621</v>
      </c>
      <c r="Q348" s="3" t="s">
        <v>621</v>
      </c>
      <c r="R348" s="3" t="s">
        <v>621</v>
      </c>
      <c r="S348" s="3" t="s">
        <v>621</v>
      </c>
      <c r="T348" s="3" t="s">
        <v>621</v>
      </c>
      <c r="U348" s="3" t="s">
        <v>621</v>
      </c>
      <c r="V348" s="3" t="s">
        <v>621</v>
      </c>
      <c r="W348" s="3" t="s">
        <v>621</v>
      </c>
      <c r="X348" s="3" t="s">
        <v>621</v>
      </c>
      <c r="Y348" s="3" t="s">
        <v>621</v>
      </c>
      <c r="Z348" s="3" t="s">
        <v>621</v>
      </c>
      <c r="AA348" s="3" t="s">
        <v>621</v>
      </c>
      <c r="AB348" s="3" t="s">
        <v>621</v>
      </c>
      <c r="AC348" s="3" t="s">
        <v>621</v>
      </c>
      <c r="AD348" s="3" t="s">
        <v>621</v>
      </c>
      <c r="AE348" s="3" t="s">
        <v>621</v>
      </c>
      <c r="AF348" s="3" t="s">
        <v>621</v>
      </c>
      <c r="AG348" s="3" t="s">
        <v>621</v>
      </c>
      <c r="AJ348" s="20">
        <f t="shared" si="29"/>
        <v>0</v>
      </c>
      <c r="AL348" s="20">
        <f t="shared" si="25"/>
        <v>0</v>
      </c>
      <c r="AM348" s="20" t="str">
        <f t="shared" si="26"/>
        <v/>
      </c>
      <c r="AN348" s="21" t="str">
        <f t="shared" si="27"/>
        <v/>
      </c>
      <c r="AQ348" s="3">
        <f t="shared" si="28"/>
        <v>0</v>
      </c>
    </row>
    <row r="349" spans="1:43" ht="15" customHeight="1" x14ac:dyDescent="0.25">
      <c r="A349" s="3" t="s">
        <v>447</v>
      </c>
      <c r="B349" s="3" t="s">
        <v>450</v>
      </c>
      <c r="C349" s="3">
        <v>2013</v>
      </c>
      <c r="D349" s="3">
        <v>268.7</v>
      </c>
      <c r="E349" s="3">
        <v>70</v>
      </c>
      <c r="F349" s="3" t="s">
        <v>621</v>
      </c>
      <c r="G349" s="3" t="s">
        <v>621</v>
      </c>
      <c r="H349" s="3" t="s">
        <v>621</v>
      </c>
      <c r="I349" s="3">
        <v>447.90800000000002</v>
      </c>
      <c r="J349" s="3" t="s">
        <v>621</v>
      </c>
      <c r="K349" s="3">
        <v>0.65</v>
      </c>
      <c r="L349" s="3" t="s">
        <v>621</v>
      </c>
      <c r="M349" s="3">
        <v>87.394000000000005</v>
      </c>
      <c r="N349" s="3" t="s">
        <v>621</v>
      </c>
      <c r="O349" s="3" t="s">
        <v>621</v>
      </c>
      <c r="P349" s="3" t="s">
        <v>621</v>
      </c>
      <c r="Q349" s="3" t="s">
        <v>621</v>
      </c>
      <c r="R349" s="3" t="s">
        <v>621</v>
      </c>
      <c r="S349" s="3" t="s">
        <v>621</v>
      </c>
      <c r="T349" s="3" t="s">
        <v>621</v>
      </c>
      <c r="U349" s="3">
        <v>3.0720000000000001</v>
      </c>
      <c r="V349" s="3" t="s">
        <v>14</v>
      </c>
      <c r="W349" s="3" t="s">
        <v>621</v>
      </c>
      <c r="X349" s="3" t="s">
        <v>621</v>
      </c>
      <c r="Y349" s="3" t="s">
        <v>621</v>
      </c>
      <c r="Z349" s="3" t="s">
        <v>621</v>
      </c>
      <c r="AA349" s="3">
        <v>3.657</v>
      </c>
      <c r="AB349" s="3" t="s">
        <v>621</v>
      </c>
      <c r="AC349" s="3" t="s">
        <v>621</v>
      </c>
      <c r="AD349" s="3" t="s">
        <v>621</v>
      </c>
      <c r="AE349" s="3">
        <v>300.51499999999999</v>
      </c>
      <c r="AF349" s="3" t="s">
        <v>621</v>
      </c>
      <c r="AG349" s="3">
        <v>52.62</v>
      </c>
      <c r="AJ349" s="20">
        <f t="shared" si="29"/>
        <v>447.90800000000002</v>
      </c>
      <c r="AL349" s="20">
        <f t="shared" si="25"/>
        <v>268.7</v>
      </c>
      <c r="AM349" s="20">
        <f t="shared" si="26"/>
        <v>70</v>
      </c>
      <c r="AN349" s="21">
        <f t="shared" si="27"/>
        <v>0.75618207310429819</v>
      </c>
      <c r="AQ349" s="3">
        <f t="shared" si="28"/>
        <v>395.28800000000001</v>
      </c>
    </row>
    <row r="350" spans="1:43"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W350" s="3" t="s">
        <v>622</v>
      </c>
      <c r="X350" s="3" t="s">
        <v>622</v>
      </c>
      <c r="Y350" s="3" t="s">
        <v>622</v>
      </c>
      <c r="Z350" s="3" t="s">
        <v>622</v>
      </c>
      <c r="AA350" s="3" t="s">
        <v>622</v>
      </c>
      <c r="AB350" s="3" t="s">
        <v>622</v>
      </c>
      <c r="AC350" s="3" t="s">
        <v>622</v>
      </c>
      <c r="AD350" s="3" t="s">
        <v>622</v>
      </c>
      <c r="AE350" s="3" t="s">
        <v>622</v>
      </c>
      <c r="AF350" s="3" t="s">
        <v>622</v>
      </c>
      <c r="AG350" s="3" t="s">
        <v>622</v>
      </c>
      <c r="AJ350" s="20">
        <f t="shared" si="29"/>
        <v>0</v>
      </c>
      <c r="AL350" s="20">
        <f t="shared" si="25"/>
        <v>0</v>
      </c>
      <c r="AM350" s="20" t="str">
        <f t="shared" si="26"/>
        <v/>
      </c>
      <c r="AN350" s="21" t="str">
        <f t="shared" si="27"/>
        <v/>
      </c>
      <c r="AQ350" s="3">
        <f t="shared" si="28"/>
        <v>0</v>
      </c>
    </row>
    <row r="351" spans="1:43" ht="15" customHeight="1" x14ac:dyDescent="0.25">
      <c r="A351" s="3" t="s">
        <v>447</v>
      </c>
      <c r="B351" s="3" t="s">
        <v>452</v>
      </c>
      <c r="C351" s="3">
        <v>2013</v>
      </c>
      <c r="D351" s="3" t="s">
        <v>621</v>
      </c>
      <c r="E351" s="3" t="s">
        <v>621</v>
      </c>
      <c r="F351" s="3" t="s">
        <v>621</v>
      </c>
      <c r="G351" s="3" t="s">
        <v>621</v>
      </c>
      <c r="H351" s="3" t="s">
        <v>621</v>
      </c>
      <c r="I351" s="3" t="s">
        <v>621</v>
      </c>
      <c r="J351" s="3" t="s">
        <v>621</v>
      </c>
      <c r="K351" s="3" t="s">
        <v>621</v>
      </c>
      <c r="L351" s="3" t="s">
        <v>621</v>
      </c>
      <c r="M351" s="3" t="s">
        <v>621</v>
      </c>
      <c r="N351" s="3" t="s">
        <v>621</v>
      </c>
      <c r="O351" s="3" t="s">
        <v>621</v>
      </c>
      <c r="P351" s="3" t="s">
        <v>621</v>
      </c>
      <c r="Q351" s="3" t="s">
        <v>621</v>
      </c>
      <c r="R351" s="3" t="s">
        <v>621</v>
      </c>
      <c r="S351" s="3" t="s">
        <v>621</v>
      </c>
      <c r="T351" s="3" t="s">
        <v>621</v>
      </c>
      <c r="U351" s="3" t="s">
        <v>621</v>
      </c>
      <c r="V351" s="3" t="s">
        <v>621</v>
      </c>
      <c r="W351" s="3" t="s">
        <v>621</v>
      </c>
      <c r="X351" s="3" t="s">
        <v>621</v>
      </c>
      <c r="Y351" s="3" t="s">
        <v>621</v>
      </c>
      <c r="Z351" s="3" t="s">
        <v>621</v>
      </c>
      <c r="AA351" s="3" t="s">
        <v>621</v>
      </c>
      <c r="AB351" s="3" t="s">
        <v>621</v>
      </c>
      <c r="AC351" s="3" t="s">
        <v>621</v>
      </c>
      <c r="AD351" s="3" t="s">
        <v>621</v>
      </c>
      <c r="AE351" s="3" t="s">
        <v>621</v>
      </c>
      <c r="AF351" s="3" t="s">
        <v>621</v>
      </c>
      <c r="AG351" s="3" t="s">
        <v>621</v>
      </c>
      <c r="AJ351" s="20">
        <f t="shared" si="29"/>
        <v>0</v>
      </c>
      <c r="AL351" s="20">
        <f t="shared" si="25"/>
        <v>0</v>
      </c>
      <c r="AM351" s="20" t="str">
        <f t="shared" si="26"/>
        <v/>
      </c>
      <c r="AN351" s="21" t="str">
        <f t="shared" si="27"/>
        <v/>
      </c>
      <c r="AQ351" s="3">
        <f t="shared" si="28"/>
        <v>0</v>
      </c>
    </row>
    <row r="352" spans="1:43" ht="15" customHeight="1" x14ac:dyDescent="0.25">
      <c r="A352" s="3" t="s">
        <v>453</v>
      </c>
      <c r="B352" s="3" t="s">
        <v>454</v>
      </c>
      <c r="C352" s="3">
        <v>2013</v>
      </c>
      <c r="D352" s="3" t="s">
        <v>621</v>
      </c>
      <c r="E352" s="3" t="s">
        <v>621</v>
      </c>
      <c r="F352" s="3" t="s">
        <v>621</v>
      </c>
      <c r="G352" s="3" t="s">
        <v>621</v>
      </c>
      <c r="H352" s="3" t="s">
        <v>621</v>
      </c>
      <c r="I352" s="3" t="s">
        <v>621</v>
      </c>
      <c r="J352" s="3" t="s">
        <v>621</v>
      </c>
      <c r="K352" s="3" t="s">
        <v>621</v>
      </c>
      <c r="L352" s="3" t="s">
        <v>621</v>
      </c>
      <c r="M352" s="3" t="s">
        <v>621</v>
      </c>
      <c r="N352" s="3" t="s">
        <v>621</v>
      </c>
      <c r="O352" s="3" t="s">
        <v>621</v>
      </c>
      <c r="P352" s="3" t="s">
        <v>621</v>
      </c>
      <c r="Q352" s="3" t="s">
        <v>621</v>
      </c>
      <c r="R352" s="3" t="s">
        <v>621</v>
      </c>
      <c r="S352" s="3" t="s">
        <v>621</v>
      </c>
      <c r="T352" s="3" t="s">
        <v>621</v>
      </c>
      <c r="U352" s="3" t="s">
        <v>621</v>
      </c>
      <c r="V352" s="3" t="s">
        <v>621</v>
      </c>
      <c r="W352" s="3" t="s">
        <v>621</v>
      </c>
      <c r="X352" s="3" t="s">
        <v>621</v>
      </c>
      <c r="Y352" s="3" t="s">
        <v>621</v>
      </c>
      <c r="Z352" s="3" t="s">
        <v>621</v>
      </c>
      <c r="AA352" s="3" t="s">
        <v>621</v>
      </c>
      <c r="AB352" s="3" t="s">
        <v>621</v>
      </c>
      <c r="AC352" s="3" t="s">
        <v>621</v>
      </c>
      <c r="AD352" s="3" t="s">
        <v>621</v>
      </c>
      <c r="AE352" s="3" t="s">
        <v>621</v>
      </c>
      <c r="AF352" s="3" t="s">
        <v>621</v>
      </c>
      <c r="AG352" s="3" t="s">
        <v>621</v>
      </c>
      <c r="AJ352" s="20">
        <f t="shared" si="29"/>
        <v>0</v>
      </c>
      <c r="AL352" s="20">
        <f t="shared" si="25"/>
        <v>0</v>
      </c>
      <c r="AM352" s="20" t="str">
        <f t="shared" si="26"/>
        <v/>
      </c>
      <c r="AN352" s="21" t="str">
        <f t="shared" si="27"/>
        <v/>
      </c>
      <c r="AQ352" s="3">
        <f t="shared" si="28"/>
        <v>0</v>
      </c>
    </row>
    <row r="353" spans="1:43" ht="15" customHeight="1" x14ac:dyDescent="0.25">
      <c r="A353" s="3" t="s">
        <v>453</v>
      </c>
      <c r="B353" s="3" t="s">
        <v>455</v>
      </c>
      <c r="C353" s="3">
        <v>2013</v>
      </c>
      <c r="D353" s="3" t="s">
        <v>621</v>
      </c>
      <c r="E353" s="3" t="s">
        <v>621</v>
      </c>
      <c r="F353" s="3" t="s">
        <v>621</v>
      </c>
      <c r="G353" s="3" t="s">
        <v>621</v>
      </c>
      <c r="H353" s="3" t="s">
        <v>621</v>
      </c>
      <c r="I353" s="3" t="s">
        <v>621</v>
      </c>
      <c r="J353" s="3" t="s">
        <v>621</v>
      </c>
      <c r="K353" s="3" t="s">
        <v>621</v>
      </c>
      <c r="L353" s="3" t="s">
        <v>621</v>
      </c>
      <c r="M353" s="3" t="s">
        <v>621</v>
      </c>
      <c r="N353" s="3" t="s">
        <v>621</v>
      </c>
      <c r="O353" s="3" t="s">
        <v>621</v>
      </c>
      <c r="P353" s="3" t="s">
        <v>621</v>
      </c>
      <c r="Q353" s="3" t="s">
        <v>621</v>
      </c>
      <c r="R353" s="3" t="s">
        <v>621</v>
      </c>
      <c r="S353" s="3" t="s">
        <v>621</v>
      </c>
      <c r="T353" s="3" t="s">
        <v>621</v>
      </c>
      <c r="U353" s="3" t="s">
        <v>621</v>
      </c>
      <c r="V353" s="3" t="s">
        <v>621</v>
      </c>
      <c r="W353" s="3" t="s">
        <v>621</v>
      </c>
      <c r="X353" s="3" t="s">
        <v>621</v>
      </c>
      <c r="Y353" s="3" t="s">
        <v>621</v>
      </c>
      <c r="Z353" s="3" t="s">
        <v>621</v>
      </c>
      <c r="AA353" s="3" t="s">
        <v>621</v>
      </c>
      <c r="AB353" s="3" t="s">
        <v>621</v>
      </c>
      <c r="AC353" s="3" t="s">
        <v>621</v>
      </c>
      <c r="AD353" s="3" t="s">
        <v>621</v>
      </c>
      <c r="AE353" s="3" t="s">
        <v>621</v>
      </c>
      <c r="AF353" s="3" t="s">
        <v>621</v>
      </c>
      <c r="AG353" s="3" t="s">
        <v>621</v>
      </c>
      <c r="AJ353" s="20">
        <f t="shared" si="29"/>
        <v>0</v>
      </c>
      <c r="AL353" s="20">
        <f t="shared" si="25"/>
        <v>0</v>
      </c>
      <c r="AM353" s="20" t="str">
        <f t="shared" si="26"/>
        <v/>
      </c>
      <c r="AN353" s="21" t="str">
        <f t="shared" si="27"/>
        <v/>
      </c>
      <c r="AQ353" s="3">
        <f t="shared" si="28"/>
        <v>0</v>
      </c>
    </row>
    <row r="354" spans="1:43" ht="15" customHeight="1" x14ac:dyDescent="0.25">
      <c r="A354" s="3" t="s">
        <v>453</v>
      </c>
      <c r="B354" s="3" t="s">
        <v>456</v>
      </c>
      <c r="C354" s="3">
        <v>2013</v>
      </c>
      <c r="D354" s="3" t="s">
        <v>621</v>
      </c>
      <c r="E354" s="3" t="s">
        <v>621</v>
      </c>
      <c r="F354" s="3" t="s">
        <v>621</v>
      </c>
      <c r="G354" s="3" t="s">
        <v>621</v>
      </c>
      <c r="H354" s="3" t="s">
        <v>621</v>
      </c>
      <c r="I354" s="3" t="s">
        <v>621</v>
      </c>
      <c r="J354" s="3" t="s">
        <v>621</v>
      </c>
      <c r="K354" s="3" t="s">
        <v>621</v>
      </c>
      <c r="L354" s="3" t="s">
        <v>621</v>
      </c>
      <c r="M354" s="3" t="s">
        <v>621</v>
      </c>
      <c r="N354" s="3" t="s">
        <v>621</v>
      </c>
      <c r="O354" s="3" t="s">
        <v>621</v>
      </c>
      <c r="P354" s="3" t="s">
        <v>621</v>
      </c>
      <c r="Q354" s="3" t="s">
        <v>621</v>
      </c>
      <c r="R354" s="3" t="s">
        <v>621</v>
      </c>
      <c r="S354" s="3" t="s">
        <v>621</v>
      </c>
      <c r="T354" s="3" t="s">
        <v>621</v>
      </c>
      <c r="U354" s="3" t="s">
        <v>621</v>
      </c>
      <c r="V354" s="3" t="s">
        <v>621</v>
      </c>
      <c r="W354" s="3" t="s">
        <v>621</v>
      </c>
      <c r="X354" s="3" t="s">
        <v>621</v>
      </c>
      <c r="Y354" s="3" t="s">
        <v>621</v>
      </c>
      <c r="Z354" s="3" t="s">
        <v>621</v>
      </c>
      <c r="AA354" s="3" t="s">
        <v>621</v>
      </c>
      <c r="AB354" s="3" t="s">
        <v>621</v>
      </c>
      <c r="AC354" s="3" t="s">
        <v>621</v>
      </c>
      <c r="AD354" s="3" t="s">
        <v>621</v>
      </c>
      <c r="AE354" s="3" t="s">
        <v>621</v>
      </c>
      <c r="AF354" s="3" t="s">
        <v>621</v>
      </c>
      <c r="AG354" s="3" t="s">
        <v>621</v>
      </c>
      <c r="AJ354" s="20">
        <f t="shared" si="29"/>
        <v>0</v>
      </c>
      <c r="AL354" s="20">
        <f t="shared" si="25"/>
        <v>0</v>
      </c>
      <c r="AM354" s="20" t="str">
        <f t="shared" si="26"/>
        <v/>
      </c>
      <c r="AN354" s="21" t="str">
        <f t="shared" si="27"/>
        <v/>
      </c>
      <c r="AQ354" s="3">
        <f t="shared" si="28"/>
        <v>0</v>
      </c>
    </row>
    <row r="355" spans="1:43" ht="15" customHeight="1" x14ac:dyDescent="0.25">
      <c r="A355" s="3" t="s">
        <v>453</v>
      </c>
      <c r="B355" s="3" t="s">
        <v>457</v>
      </c>
      <c r="C355" s="3">
        <v>2013</v>
      </c>
      <c r="D355" s="3" t="s">
        <v>621</v>
      </c>
      <c r="E355" s="3" t="s">
        <v>621</v>
      </c>
      <c r="F355" s="3" t="s">
        <v>621</v>
      </c>
      <c r="G355" s="3" t="s">
        <v>621</v>
      </c>
      <c r="H355" s="3" t="s">
        <v>621</v>
      </c>
      <c r="I355" s="3" t="s">
        <v>621</v>
      </c>
      <c r="J355" s="3" t="s">
        <v>621</v>
      </c>
      <c r="K355" s="3" t="s">
        <v>621</v>
      </c>
      <c r="L355" s="3" t="s">
        <v>621</v>
      </c>
      <c r="M355" s="3" t="s">
        <v>621</v>
      </c>
      <c r="N355" s="3" t="s">
        <v>621</v>
      </c>
      <c r="O355" s="3" t="s">
        <v>621</v>
      </c>
      <c r="P355" s="3" t="s">
        <v>621</v>
      </c>
      <c r="Q355" s="3" t="s">
        <v>621</v>
      </c>
      <c r="R355" s="3" t="s">
        <v>621</v>
      </c>
      <c r="S355" s="3" t="s">
        <v>621</v>
      </c>
      <c r="T355" s="3" t="s">
        <v>621</v>
      </c>
      <c r="U355" s="3" t="s">
        <v>621</v>
      </c>
      <c r="V355" s="3" t="s">
        <v>621</v>
      </c>
      <c r="W355" s="3" t="s">
        <v>621</v>
      </c>
      <c r="X355" s="3" t="s">
        <v>621</v>
      </c>
      <c r="Y355" s="3" t="s">
        <v>621</v>
      </c>
      <c r="Z355" s="3" t="s">
        <v>621</v>
      </c>
      <c r="AA355" s="3" t="s">
        <v>621</v>
      </c>
      <c r="AB355" s="3" t="s">
        <v>621</v>
      </c>
      <c r="AC355" s="3" t="s">
        <v>621</v>
      </c>
      <c r="AD355" s="3" t="s">
        <v>621</v>
      </c>
      <c r="AE355" s="3" t="s">
        <v>621</v>
      </c>
      <c r="AF355" s="3" t="s">
        <v>621</v>
      </c>
      <c r="AG355" s="3" t="s">
        <v>621</v>
      </c>
      <c r="AJ355" s="20">
        <f t="shared" si="29"/>
        <v>0</v>
      </c>
      <c r="AL355" s="20">
        <f t="shared" si="25"/>
        <v>0</v>
      </c>
      <c r="AM355" s="20" t="str">
        <f t="shared" si="26"/>
        <v/>
      </c>
      <c r="AN355" s="21" t="str">
        <f t="shared" si="27"/>
        <v/>
      </c>
      <c r="AQ355" s="3">
        <f t="shared" si="28"/>
        <v>0</v>
      </c>
    </row>
    <row r="356" spans="1:43" ht="15" customHeight="1" x14ac:dyDescent="0.25">
      <c r="A356" s="3" t="s">
        <v>458</v>
      </c>
      <c r="B356" s="3" t="s">
        <v>459</v>
      </c>
      <c r="C356" s="3">
        <v>2013</v>
      </c>
      <c r="D356" s="3" t="s">
        <v>621</v>
      </c>
      <c r="E356" s="3" t="s">
        <v>621</v>
      </c>
      <c r="F356" s="3" t="s">
        <v>621</v>
      </c>
      <c r="G356" s="3" t="s">
        <v>621</v>
      </c>
      <c r="H356" s="3" t="s">
        <v>621</v>
      </c>
      <c r="I356" s="3" t="s">
        <v>621</v>
      </c>
      <c r="J356" s="3" t="s">
        <v>621</v>
      </c>
      <c r="K356" s="3" t="s">
        <v>621</v>
      </c>
      <c r="L356" s="3" t="s">
        <v>621</v>
      </c>
      <c r="M356" s="3" t="s">
        <v>621</v>
      </c>
      <c r="N356" s="3" t="s">
        <v>621</v>
      </c>
      <c r="O356" s="3" t="s">
        <v>621</v>
      </c>
      <c r="P356" s="3" t="s">
        <v>621</v>
      </c>
      <c r="Q356" s="3" t="s">
        <v>621</v>
      </c>
      <c r="R356" s="3" t="s">
        <v>621</v>
      </c>
      <c r="S356" s="3" t="s">
        <v>621</v>
      </c>
      <c r="T356" s="3" t="s">
        <v>621</v>
      </c>
      <c r="U356" s="3" t="s">
        <v>621</v>
      </c>
      <c r="V356" s="3" t="s">
        <v>621</v>
      </c>
      <c r="W356" s="3" t="s">
        <v>621</v>
      </c>
      <c r="X356" s="3" t="s">
        <v>621</v>
      </c>
      <c r="Y356" s="3" t="s">
        <v>621</v>
      </c>
      <c r="Z356" s="3" t="s">
        <v>621</v>
      </c>
      <c r="AA356" s="3" t="s">
        <v>621</v>
      </c>
      <c r="AB356" s="3" t="s">
        <v>621</v>
      </c>
      <c r="AC356" s="3" t="s">
        <v>621</v>
      </c>
      <c r="AD356" s="3" t="s">
        <v>621</v>
      </c>
      <c r="AE356" s="3" t="s">
        <v>621</v>
      </c>
      <c r="AF356" s="3" t="s">
        <v>621</v>
      </c>
      <c r="AG356" s="3" t="s">
        <v>621</v>
      </c>
      <c r="AJ356" s="20">
        <f t="shared" si="29"/>
        <v>0</v>
      </c>
      <c r="AL356" s="20">
        <f t="shared" si="25"/>
        <v>0</v>
      </c>
      <c r="AM356" s="20" t="str">
        <f t="shared" si="26"/>
        <v/>
      </c>
      <c r="AN356" s="21" t="str">
        <f t="shared" si="27"/>
        <v/>
      </c>
      <c r="AQ356" s="3">
        <f t="shared" si="28"/>
        <v>0</v>
      </c>
    </row>
    <row r="357" spans="1:43" ht="15" customHeight="1" x14ac:dyDescent="0.25">
      <c r="A357" s="3" t="s">
        <v>458</v>
      </c>
      <c r="B357" s="3" t="s">
        <v>460</v>
      </c>
      <c r="C357" s="3">
        <v>2013</v>
      </c>
      <c r="D357" s="3" t="s">
        <v>621</v>
      </c>
      <c r="E357" s="3" t="s">
        <v>621</v>
      </c>
      <c r="F357" s="3" t="s">
        <v>621</v>
      </c>
      <c r="G357" s="3" t="s">
        <v>621</v>
      </c>
      <c r="H357" s="3" t="s">
        <v>621</v>
      </c>
      <c r="I357" s="3" t="s">
        <v>621</v>
      </c>
      <c r="J357" s="3" t="s">
        <v>621</v>
      </c>
      <c r="K357" s="3" t="s">
        <v>621</v>
      </c>
      <c r="L357" s="3" t="s">
        <v>621</v>
      </c>
      <c r="M357" s="3" t="s">
        <v>621</v>
      </c>
      <c r="N357" s="3" t="s">
        <v>621</v>
      </c>
      <c r="O357" s="3" t="s">
        <v>621</v>
      </c>
      <c r="P357" s="3" t="s">
        <v>621</v>
      </c>
      <c r="Q357" s="3" t="s">
        <v>621</v>
      </c>
      <c r="R357" s="3" t="s">
        <v>621</v>
      </c>
      <c r="S357" s="3" t="s">
        <v>621</v>
      </c>
      <c r="T357" s="3" t="s">
        <v>621</v>
      </c>
      <c r="U357" s="3" t="s">
        <v>621</v>
      </c>
      <c r="V357" s="3" t="s">
        <v>621</v>
      </c>
      <c r="W357" s="3" t="s">
        <v>621</v>
      </c>
      <c r="X357" s="3" t="s">
        <v>621</v>
      </c>
      <c r="Y357" s="3" t="s">
        <v>621</v>
      </c>
      <c r="Z357" s="3" t="s">
        <v>621</v>
      </c>
      <c r="AA357" s="3" t="s">
        <v>621</v>
      </c>
      <c r="AB357" s="3" t="s">
        <v>621</v>
      </c>
      <c r="AC357" s="3" t="s">
        <v>621</v>
      </c>
      <c r="AD357" s="3" t="s">
        <v>621</v>
      </c>
      <c r="AE357" s="3" t="s">
        <v>621</v>
      </c>
      <c r="AF357" s="3" t="s">
        <v>621</v>
      </c>
      <c r="AG357" s="3" t="s">
        <v>621</v>
      </c>
      <c r="AJ357" s="20">
        <f t="shared" si="29"/>
        <v>0</v>
      </c>
      <c r="AL357" s="20">
        <f t="shared" si="25"/>
        <v>0</v>
      </c>
      <c r="AM357" s="20" t="str">
        <f t="shared" si="26"/>
        <v/>
      </c>
      <c r="AN357" s="21" t="str">
        <f t="shared" si="27"/>
        <v/>
      </c>
      <c r="AQ357" s="3">
        <f t="shared" si="28"/>
        <v>0</v>
      </c>
    </row>
    <row r="358" spans="1:43"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W358" s="3" t="s">
        <v>622</v>
      </c>
      <c r="X358" s="3" t="s">
        <v>622</v>
      </c>
      <c r="Y358" s="3" t="s">
        <v>622</v>
      </c>
      <c r="Z358" s="3" t="s">
        <v>622</v>
      </c>
      <c r="AA358" s="3" t="s">
        <v>622</v>
      </c>
      <c r="AB358" s="3" t="s">
        <v>622</v>
      </c>
      <c r="AC358" s="3" t="s">
        <v>622</v>
      </c>
      <c r="AD358" s="3" t="s">
        <v>622</v>
      </c>
      <c r="AE358" s="3" t="s">
        <v>622</v>
      </c>
      <c r="AF358" s="3" t="s">
        <v>622</v>
      </c>
      <c r="AG358" s="3" t="s">
        <v>622</v>
      </c>
      <c r="AJ358" s="20">
        <f t="shared" si="29"/>
        <v>0</v>
      </c>
      <c r="AL358" s="20">
        <f t="shared" si="25"/>
        <v>0</v>
      </c>
      <c r="AM358" s="20" t="str">
        <f t="shared" si="26"/>
        <v/>
      </c>
      <c r="AN358" s="21" t="str">
        <f t="shared" si="27"/>
        <v/>
      </c>
      <c r="AQ358" s="3">
        <f t="shared" si="28"/>
        <v>0</v>
      </c>
    </row>
    <row r="359" spans="1:43" ht="15" customHeight="1" x14ac:dyDescent="0.25">
      <c r="A359" s="3" t="s">
        <v>461</v>
      </c>
      <c r="B359" s="3" t="s">
        <v>463</v>
      </c>
      <c r="C359" s="3">
        <v>2013</v>
      </c>
      <c r="D359" s="3">
        <v>1012.87</v>
      </c>
      <c r="E359" s="3">
        <v>525.12</v>
      </c>
      <c r="F359" s="3" t="s">
        <v>621</v>
      </c>
      <c r="G359" s="3" t="s">
        <v>621</v>
      </c>
      <c r="H359" s="3" t="s">
        <v>621</v>
      </c>
      <c r="I359" s="3">
        <v>2179.2087999999999</v>
      </c>
      <c r="J359" s="3" t="s">
        <v>621</v>
      </c>
      <c r="K359" s="3">
        <v>5.46</v>
      </c>
      <c r="L359" s="3" t="s">
        <v>621</v>
      </c>
      <c r="M359" s="3" t="s">
        <v>621</v>
      </c>
      <c r="N359" s="3" t="s">
        <v>621</v>
      </c>
      <c r="O359" s="3" t="s">
        <v>621</v>
      </c>
      <c r="P359" s="3">
        <v>491.64</v>
      </c>
      <c r="Q359" s="3">
        <v>106.89</v>
      </c>
      <c r="R359" s="3">
        <v>236.54</v>
      </c>
      <c r="S359" s="3">
        <v>260.33</v>
      </c>
      <c r="T359" s="3">
        <v>3.23</v>
      </c>
      <c r="U359" s="3" t="s">
        <v>621</v>
      </c>
      <c r="V359" s="3" t="s">
        <v>10</v>
      </c>
      <c r="W359" s="3" t="s">
        <v>621</v>
      </c>
      <c r="X359" s="3" t="s">
        <v>621</v>
      </c>
      <c r="Y359" s="3" t="s">
        <v>621</v>
      </c>
      <c r="Z359" s="3">
        <v>692.23</v>
      </c>
      <c r="AA359" s="3" t="s">
        <v>621</v>
      </c>
      <c r="AB359" s="3" t="s">
        <v>621</v>
      </c>
      <c r="AC359" s="3" t="s">
        <v>621</v>
      </c>
      <c r="AD359" s="3">
        <v>3.2997999999999998</v>
      </c>
      <c r="AE359" s="3">
        <v>37.348999999999997</v>
      </c>
      <c r="AF359" s="3" t="s">
        <v>621</v>
      </c>
      <c r="AG359" s="3">
        <v>342.24</v>
      </c>
      <c r="AJ359" s="20">
        <f t="shared" si="29"/>
        <v>2179.2087999999999</v>
      </c>
      <c r="AL359" s="20">
        <f t="shared" si="25"/>
        <v>1012.87</v>
      </c>
      <c r="AM359" s="20">
        <f t="shared" si="26"/>
        <v>525.12</v>
      </c>
      <c r="AN359" s="21">
        <f t="shared" si="27"/>
        <v>0.70575614415653976</v>
      </c>
      <c r="AQ359" s="3">
        <f t="shared" si="28"/>
        <v>1836.9687999999999</v>
      </c>
    </row>
    <row r="360" spans="1:43" ht="15" customHeight="1" x14ac:dyDescent="0.25">
      <c r="A360" s="3" t="s">
        <v>464</v>
      </c>
      <c r="B360" s="3" t="s">
        <v>465</v>
      </c>
      <c r="C360" s="3">
        <v>2013</v>
      </c>
      <c r="D360" s="3" t="s">
        <v>621</v>
      </c>
      <c r="E360" s="3" t="s">
        <v>621</v>
      </c>
      <c r="F360" s="3" t="s">
        <v>621</v>
      </c>
      <c r="G360" s="3" t="s">
        <v>621</v>
      </c>
      <c r="H360" s="3" t="s">
        <v>621</v>
      </c>
      <c r="I360" s="3" t="s">
        <v>621</v>
      </c>
      <c r="J360" s="3" t="s">
        <v>621</v>
      </c>
      <c r="K360" s="3" t="s">
        <v>621</v>
      </c>
      <c r="L360" s="3" t="s">
        <v>621</v>
      </c>
      <c r="M360" s="3" t="s">
        <v>621</v>
      </c>
      <c r="N360" s="3" t="s">
        <v>621</v>
      </c>
      <c r="O360" s="3" t="s">
        <v>621</v>
      </c>
      <c r="P360" s="3" t="s">
        <v>621</v>
      </c>
      <c r="Q360" s="3" t="s">
        <v>621</v>
      </c>
      <c r="R360" s="3" t="s">
        <v>621</v>
      </c>
      <c r="S360" s="3" t="s">
        <v>621</v>
      </c>
      <c r="T360" s="3" t="s">
        <v>621</v>
      </c>
      <c r="U360" s="3" t="s">
        <v>621</v>
      </c>
      <c r="V360" s="3" t="s">
        <v>621</v>
      </c>
      <c r="W360" s="3" t="s">
        <v>621</v>
      </c>
      <c r="X360" s="3" t="s">
        <v>621</v>
      </c>
      <c r="Y360" s="3" t="s">
        <v>621</v>
      </c>
      <c r="Z360" s="3" t="s">
        <v>621</v>
      </c>
      <c r="AA360" s="3" t="s">
        <v>621</v>
      </c>
      <c r="AB360" s="3" t="s">
        <v>621</v>
      </c>
      <c r="AC360" s="3" t="s">
        <v>621</v>
      </c>
      <c r="AD360" s="3" t="s">
        <v>621</v>
      </c>
      <c r="AE360" s="3" t="s">
        <v>621</v>
      </c>
      <c r="AF360" s="3" t="s">
        <v>621</v>
      </c>
      <c r="AG360" s="3" t="s">
        <v>621</v>
      </c>
      <c r="AJ360" s="20">
        <f t="shared" si="29"/>
        <v>0</v>
      </c>
      <c r="AL360" s="20">
        <f t="shared" si="25"/>
        <v>0</v>
      </c>
      <c r="AM360" s="20" t="str">
        <f t="shared" si="26"/>
        <v/>
      </c>
      <c r="AN360" s="21" t="str">
        <f t="shared" si="27"/>
        <v/>
      </c>
      <c r="AQ360" s="3">
        <f t="shared" si="28"/>
        <v>0</v>
      </c>
    </row>
    <row r="361" spans="1:43"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W361" s="3" t="s">
        <v>622</v>
      </c>
      <c r="X361" s="3" t="s">
        <v>622</v>
      </c>
      <c r="Y361" s="3" t="s">
        <v>622</v>
      </c>
      <c r="Z361" s="3" t="s">
        <v>622</v>
      </c>
      <c r="AA361" s="3" t="s">
        <v>622</v>
      </c>
      <c r="AB361" s="3" t="s">
        <v>622</v>
      </c>
      <c r="AC361" s="3" t="s">
        <v>622</v>
      </c>
      <c r="AD361" s="3" t="s">
        <v>622</v>
      </c>
      <c r="AE361" s="3" t="s">
        <v>622</v>
      </c>
      <c r="AF361" s="3" t="s">
        <v>622</v>
      </c>
      <c r="AG361" s="3" t="s">
        <v>622</v>
      </c>
      <c r="AJ361" s="20">
        <f t="shared" si="29"/>
        <v>0</v>
      </c>
      <c r="AL361" s="20">
        <f t="shared" si="25"/>
        <v>0</v>
      </c>
      <c r="AM361" s="20" t="str">
        <f t="shared" si="26"/>
        <v/>
      </c>
      <c r="AN361" s="21" t="str">
        <f t="shared" si="27"/>
        <v/>
      </c>
      <c r="AQ361" s="3">
        <f t="shared" si="28"/>
        <v>0</v>
      </c>
    </row>
    <row r="362" spans="1:43" ht="15" customHeight="1" x14ac:dyDescent="0.25">
      <c r="A362" s="3" t="s">
        <v>464</v>
      </c>
      <c r="B362" s="3" t="s">
        <v>467</v>
      </c>
      <c r="C362" s="3">
        <v>2013</v>
      </c>
      <c r="D362" s="3">
        <v>122.679</v>
      </c>
      <c r="E362" s="3">
        <v>37.594000000000001</v>
      </c>
      <c r="F362" s="3" t="s">
        <v>621</v>
      </c>
      <c r="G362" s="3" t="s">
        <v>621</v>
      </c>
      <c r="H362" s="3" t="s">
        <v>621</v>
      </c>
      <c r="I362" s="3">
        <v>175.68100000000001</v>
      </c>
      <c r="J362" s="3" t="s">
        <v>621</v>
      </c>
      <c r="K362" s="3">
        <v>0.28699999999999998</v>
      </c>
      <c r="L362" s="3" t="s">
        <v>621</v>
      </c>
      <c r="M362" s="3" t="s">
        <v>621</v>
      </c>
      <c r="N362" s="3" t="s">
        <v>621</v>
      </c>
      <c r="O362" s="3" t="s">
        <v>621</v>
      </c>
      <c r="P362" s="3" t="s">
        <v>621</v>
      </c>
      <c r="Q362" s="3" t="s">
        <v>621</v>
      </c>
      <c r="R362" s="3" t="s">
        <v>621</v>
      </c>
      <c r="S362" s="3" t="s">
        <v>621</v>
      </c>
      <c r="T362" s="3" t="s">
        <v>621</v>
      </c>
      <c r="U362" s="3">
        <v>175.39400000000001</v>
      </c>
      <c r="V362" s="3" t="s">
        <v>621</v>
      </c>
      <c r="W362" s="3" t="s">
        <v>621</v>
      </c>
      <c r="X362" s="3" t="s">
        <v>621</v>
      </c>
      <c r="Y362" s="3" t="s">
        <v>621</v>
      </c>
      <c r="Z362" s="3" t="s">
        <v>621</v>
      </c>
      <c r="AA362" s="3" t="s">
        <v>621</v>
      </c>
      <c r="AB362" s="3" t="s">
        <v>621</v>
      </c>
      <c r="AC362" s="3" t="s">
        <v>621</v>
      </c>
      <c r="AD362" s="3" t="s">
        <v>621</v>
      </c>
      <c r="AE362" s="3" t="s">
        <v>621</v>
      </c>
      <c r="AF362" s="3" t="s">
        <v>621</v>
      </c>
      <c r="AG362" s="3" t="s">
        <v>621</v>
      </c>
      <c r="AJ362" s="20">
        <f t="shared" si="29"/>
        <v>175.68100000000001</v>
      </c>
      <c r="AL362" s="20">
        <f t="shared" si="25"/>
        <v>122.679</v>
      </c>
      <c r="AM362" s="20">
        <f t="shared" si="26"/>
        <v>37.594000000000001</v>
      </c>
      <c r="AN362" s="21">
        <f t="shared" si="27"/>
        <v>0.91229558119546217</v>
      </c>
      <c r="AQ362" s="3">
        <f t="shared" si="28"/>
        <v>175.68100000000001</v>
      </c>
    </row>
    <row r="363" spans="1:43" ht="15" customHeight="1" x14ac:dyDescent="0.25">
      <c r="A363" s="3" t="s">
        <v>468</v>
      </c>
      <c r="B363" s="3" t="s">
        <v>469</v>
      </c>
      <c r="C363" s="3">
        <v>2013</v>
      </c>
      <c r="D363" s="3" t="s">
        <v>621</v>
      </c>
      <c r="E363" s="3" t="s">
        <v>621</v>
      </c>
      <c r="F363" s="3" t="s">
        <v>621</v>
      </c>
      <c r="G363" s="3" t="s">
        <v>621</v>
      </c>
      <c r="H363" s="3" t="s">
        <v>621</v>
      </c>
      <c r="I363" s="3" t="s">
        <v>621</v>
      </c>
      <c r="J363" s="3" t="s">
        <v>621</v>
      </c>
      <c r="K363" s="3" t="s">
        <v>621</v>
      </c>
      <c r="L363" s="3" t="s">
        <v>621</v>
      </c>
      <c r="M363" s="3" t="s">
        <v>621</v>
      </c>
      <c r="N363" s="3" t="s">
        <v>621</v>
      </c>
      <c r="O363" s="3" t="s">
        <v>621</v>
      </c>
      <c r="P363" s="3" t="s">
        <v>621</v>
      </c>
      <c r="Q363" s="3" t="s">
        <v>621</v>
      </c>
      <c r="R363" s="3" t="s">
        <v>621</v>
      </c>
      <c r="S363" s="3" t="s">
        <v>621</v>
      </c>
      <c r="T363" s="3" t="s">
        <v>621</v>
      </c>
      <c r="U363" s="3" t="s">
        <v>621</v>
      </c>
      <c r="V363" s="3" t="s">
        <v>621</v>
      </c>
      <c r="W363" s="3" t="s">
        <v>621</v>
      </c>
      <c r="X363" s="3" t="s">
        <v>621</v>
      </c>
      <c r="Y363" s="3" t="s">
        <v>621</v>
      </c>
      <c r="Z363" s="3" t="s">
        <v>621</v>
      </c>
      <c r="AA363" s="3" t="s">
        <v>621</v>
      </c>
      <c r="AB363" s="3" t="s">
        <v>621</v>
      </c>
      <c r="AC363" s="3" t="s">
        <v>621</v>
      </c>
      <c r="AD363" s="3" t="s">
        <v>621</v>
      </c>
      <c r="AE363" s="3" t="s">
        <v>621</v>
      </c>
      <c r="AF363" s="3" t="s">
        <v>621</v>
      </c>
      <c r="AG363" s="3" t="s">
        <v>621</v>
      </c>
      <c r="AJ363" s="20">
        <f t="shared" si="29"/>
        <v>0</v>
      </c>
      <c r="AL363" s="20">
        <f t="shared" si="25"/>
        <v>0</v>
      </c>
      <c r="AM363" s="20" t="str">
        <f t="shared" si="26"/>
        <v/>
      </c>
      <c r="AN363" s="21" t="str">
        <f t="shared" si="27"/>
        <v/>
      </c>
      <c r="AQ363" s="3">
        <f t="shared" si="28"/>
        <v>0</v>
      </c>
    </row>
    <row r="364" spans="1:43" ht="15" customHeight="1" x14ac:dyDescent="0.25">
      <c r="A364" s="3" t="s">
        <v>468</v>
      </c>
      <c r="B364" s="3" t="s">
        <v>470</v>
      </c>
      <c r="C364" s="3">
        <v>2013</v>
      </c>
      <c r="D364" s="3" t="s">
        <v>621</v>
      </c>
      <c r="E364" s="3" t="s">
        <v>621</v>
      </c>
      <c r="F364" s="3" t="s">
        <v>621</v>
      </c>
      <c r="G364" s="3" t="s">
        <v>621</v>
      </c>
      <c r="H364" s="3" t="s">
        <v>621</v>
      </c>
      <c r="I364" s="3" t="s">
        <v>621</v>
      </c>
      <c r="J364" s="3" t="s">
        <v>621</v>
      </c>
      <c r="K364" s="3" t="s">
        <v>621</v>
      </c>
      <c r="L364" s="3" t="s">
        <v>621</v>
      </c>
      <c r="M364" s="3" t="s">
        <v>621</v>
      </c>
      <c r="N364" s="3" t="s">
        <v>621</v>
      </c>
      <c r="O364" s="3" t="s">
        <v>621</v>
      </c>
      <c r="P364" s="3" t="s">
        <v>621</v>
      </c>
      <c r="Q364" s="3" t="s">
        <v>621</v>
      </c>
      <c r="R364" s="3" t="s">
        <v>621</v>
      </c>
      <c r="S364" s="3" t="s">
        <v>621</v>
      </c>
      <c r="T364" s="3" t="s">
        <v>621</v>
      </c>
      <c r="U364" s="3" t="s">
        <v>621</v>
      </c>
      <c r="V364" s="3" t="s">
        <v>621</v>
      </c>
      <c r="W364" s="3" t="s">
        <v>621</v>
      </c>
      <c r="X364" s="3" t="s">
        <v>621</v>
      </c>
      <c r="Y364" s="3" t="s">
        <v>621</v>
      </c>
      <c r="Z364" s="3" t="s">
        <v>621</v>
      </c>
      <c r="AA364" s="3" t="s">
        <v>621</v>
      </c>
      <c r="AB364" s="3" t="s">
        <v>621</v>
      </c>
      <c r="AC364" s="3" t="s">
        <v>621</v>
      </c>
      <c r="AD364" s="3" t="s">
        <v>621</v>
      </c>
      <c r="AE364" s="3" t="s">
        <v>621</v>
      </c>
      <c r="AF364" s="3" t="s">
        <v>621</v>
      </c>
      <c r="AG364" s="3" t="s">
        <v>621</v>
      </c>
      <c r="AJ364" s="20">
        <f t="shared" si="29"/>
        <v>0</v>
      </c>
      <c r="AL364" s="20">
        <f t="shared" si="25"/>
        <v>0</v>
      </c>
      <c r="AM364" s="20" t="str">
        <f t="shared" si="26"/>
        <v/>
      </c>
      <c r="AN364" s="21" t="str">
        <f t="shared" si="27"/>
        <v/>
      </c>
      <c r="AQ364" s="3">
        <f t="shared" si="28"/>
        <v>0</v>
      </c>
    </row>
    <row r="365" spans="1:43" ht="15" customHeight="1" x14ac:dyDescent="0.25">
      <c r="A365" s="3" t="s">
        <v>471</v>
      </c>
      <c r="B365" s="3" t="s">
        <v>472</v>
      </c>
      <c r="C365" s="3">
        <v>2013</v>
      </c>
      <c r="D365" s="3">
        <v>164.28800000000001</v>
      </c>
      <c r="E365" s="3">
        <v>24.861000000000001</v>
      </c>
      <c r="F365" s="3" t="s">
        <v>621</v>
      </c>
      <c r="G365" s="3" t="s">
        <v>621</v>
      </c>
      <c r="H365" s="3" t="s">
        <v>621</v>
      </c>
      <c r="I365" s="3">
        <v>246.559</v>
      </c>
      <c r="J365" s="3" t="s">
        <v>621</v>
      </c>
      <c r="K365" s="3" t="s">
        <v>621</v>
      </c>
      <c r="L365" s="3" t="s">
        <v>621</v>
      </c>
      <c r="M365" s="3" t="s">
        <v>621</v>
      </c>
      <c r="N365" s="3" t="s">
        <v>621</v>
      </c>
      <c r="O365" s="3" t="s">
        <v>621</v>
      </c>
      <c r="P365" s="3" t="s">
        <v>621</v>
      </c>
      <c r="Q365" s="3" t="s">
        <v>621</v>
      </c>
      <c r="R365" s="3">
        <v>1.208</v>
      </c>
      <c r="S365" s="3" t="s">
        <v>621</v>
      </c>
      <c r="T365" s="3" t="s">
        <v>621</v>
      </c>
      <c r="U365" s="3" t="s">
        <v>621</v>
      </c>
      <c r="V365" s="3" t="s">
        <v>14</v>
      </c>
      <c r="W365" s="3" t="s">
        <v>621</v>
      </c>
      <c r="X365" s="3" t="s">
        <v>621</v>
      </c>
      <c r="Y365" s="3" t="s">
        <v>621</v>
      </c>
      <c r="Z365" s="3">
        <v>3.0459999999999998</v>
      </c>
      <c r="AA365" s="3" t="s">
        <v>621</v>
      </c>
      <c r="AB365" s="3" t="s">
        <v>621</v>
      </c>
      <c r="AC365" s="3" t="s">
        <v>621</v>
      </c>
      <c r="AD365" s="3">
        <v>1.1659999999999999</v>
      </c>
      <c r="AE365" s="3">
        <v>223.83</v>
      </c>
      <c r="AF365" s="3" t="s">
        <v>621</v>
      </c>
      <c r="AG365" s="3">
        <v>17.309000000000001</v>
      </c>
      <c r="AJ365" s="20">
        <f t="shared" si="29"/>
        <v>246.559</v>
      </c>
      <c r="AL365" s="20">
        <f t="shared" si="25"/>
        <v>164.28800000000001</v>
      </c>
      <c r="AM365" s="20">
        <f t="shared" si="26"/>
        <v>24.861000000000001</v>
      </c>
      <c r="AN365" s="21">
        <f t="shared" si="27"/>
        <v>0.7671551231145487</v>
      </c>
      <c r="AQ365" s="3">
        <f t="shared" si="28"/>
        <v>229.25</v>
      </c>
    </row>
    <row r="366" spans="1:43" ht="15" customHeight="1" x14ac:dyDescent="0.25">
      <c r="A366" s="3" t="s">
        <v>471</v>
      </c>
      <c r="B366" s="3" t="s">
        <v>473</v>
      </c>
      <c r="C366" s="3">
        <v>2013</v>
      </c>
      <c r="D366" s="3" t="s">
        <v>621</v>
      </c>
      <c r="E366" s="3" t="s">
        <v>621</v>
      </c>
      <c r="F366" s="3" t="s">
        <v>621</v>
      </c>
      <c r="G366" s="3" t="s">
        <v>621</v>
      </c>
      <c r="H366" s="3" t="s">
        <v>621</v>
      </c>
      <c r="I366" s="3" t="s">
        <v>621</v>
      </c>
      <c r="J366" s="3" t="s">
        <v>621</v>
      </c>
      <c r="K366" s="3" t="s">
        <v>621</v>
      </c>
      <c r="L366" s="3" t="s">
        <v>621</v>
      </c>
      <c r="M366" s="3" t="s">
        <v>621</v>
      </c>
      <c r="N366" s="3" t="s">
        <v>621</v>
      </c>
      <c r="O366" s="3" t="s">
        <v>621</v>
      </c>
      <c r="P366" s="3" t="s">
        <v>621</v>
      </c>
      <c r="Q366" s="3" t="s">
        <v>621</v>
      </c>
      <c r="R366" s="3" t="s">
        <v>621</v>
      </c>
      <c r="S366" s="3" t="s">
        <v>621</v>
      </c>
      <c r="T366" s="3" t="s">
        <v>621</v>
      </c>
      <c r="U366" s="3" t="s">
        <v>621</v>
      </c>
      <c r="V366" s="3" t="s">
        <v>621</v>
      </c>
      <c r="W366" s="3" t="s">
        <v>621</v>
      </c>
      <c r="X366" s="3" t="s">
        <v>621</v>
      </c>
      <c r="Y366" s="3" t="s">
        <v>621</v>
      </c>
      <c r="Z366" s="3" t="s">
        <v>621</v>
      </c>
      <c r="AA366" s="3" t="s">
        <v>621</v>
      </c>
      <c r="AB366" s="3" t="s">
        <v>621</v>
      </c>
      <c r="AC366" s="3" t="s">
        <v>621</v>
      </c>
      <c r="AD366" s="3" t="s">
        <v>621</v>
      </c>
      <c r="AE366" s="3" t="s">
        <v>621</v>
      </c>
      <c r="AF366" s="3" t="s">
        <v>621</v>
      </c>
      <c r="AG366" s="3" t="s">
        <v>621</v>
      </c>
      <c r="AJ366" s="20">
        <f t="shared" si="29"/>
        <v>0</v>
      </c>
      <c r="AL366" s="20">
        <f t="shared" si="25"/>
        <v>0</v>
      </c>
      <c r="AM366" s="20" t="str">
        <f t="shared" si="26"/>
        <v/>
      </c>
      <c r="AN366" s="21" t="str">
        <f t="shared" si="27"/>
        <v/>
      </c>
      <c r="AQ366" s="3">
        <f t="shared" si="28"/>
        <v>0</v>
      </c>
    </row>
    <row r="367" spans="1:43" ht="15" customHeight="1" x14ac:dyDescent="0.25">
      <c r="A367" s="3" t="s">
        <v>474</v>
      </c>
      <c r="B367" s="3" t="s">
        <v>475</v>
      </c>
      <c r="C367" s="3">
        <v>2013</v>
      </c>
      <c r="D367" s="3" t="s">
        <v>621</v>
      </c>
      <c r="E367" s="3" t="s">
        <v>621</v>
      </c>
      <c r="F367" s="3" t="s">
        <v>621</v>
      </c>
      <c r="G367" s="3" t="s">
        <v>621</v>
      </c>
      <c r="H367" s="3" t="s">
        <v>621</v>
      </c>
      <c r="I367" s="3" t="s">
        <v>622</v>
      </c>
      <c r="J367" s="3" t="s">
        <v>621</v>
      </c>
      <c r="K367" s="3" t="s">
        <v>621</v>
      </c>
      <c r="L367" s="3" t="s">
        <v>621</v>
      </c>
      <c r="M367" s="3" t="s">
        <v>621</v>
      </c>
      <c r="N367" s="3" t="s">
        <v>621</v>
      </c>
      <c r="O367" s="3" t="s">
        <v>621</v>
      </c>
      <c r="P367" s="3" t="s">
        <v>621</v>
      </c>
      <c r="Q367" s="3" t="s">
        <v>621</v>
      </c>
      <c r="R367" s="3" t="s">
        <v>621</v>
      </c>
      <c r="S367" s="3" t="s">
        <v>621</v>
      </c>
      <c r="T367" s="3" t="s">
        <v>621</v>
      </c>
      <c r="U367" s="3" t="s">
        <v>621</v>
      </c>
      <c r="V367" s="3" t="s">
        <v>621</v>
      </c>
      <c r="W367" s="3" t="s">
        <v>621</v>
      </c>
      <c r="X367" s="3" t="s">
        <v>621</v>
      </c>
      <c r="Y367" s="3" t="s">
        <v>621</v>
      </c>
      <c r="Z367" s="3" t="s">
        <v>621</v>
      </c>
      <c r="AA367" s="3" t="s">
        <v>621</v>
      </c>
      <c r="AB367" s="3" t="s">
        <v>621</v>
      </c>
      <c r="AC367" s="3" t="s">
        <v>621</v>
      </c>
      <c r="AD367" s="3" t="s">
        <v>621</v>
      </c>
      <c r="AE367" s="3" t="s">
        <v>621</v>
      </c>
      <c r="AF367" s="3" t="s">
        <v>621</v>
      </c>
      <c r="AG367" s="3" t="s">
        <v>621</v>
      </c>
      <c r="AJ367" s="20">
        <f t="shared" si="29"/>
        <v>0</v>
      </c>
      <c r="AL367" s="20">
        <f t="shared" si="25"/>
        <v>0</v>
      </c>
      <c r="AM367" s="20" t="str">
        <f t="shared" si="26"/>
        <v/>
      </c>
      <c r="AN367" s="21" t="str">
        <f t="shared" si="27"/>
        <v/>
      </c>
      <c r="AQ367" s="3">
        <f t="shared" si="28"/>
        <v>0</v>
      </c>
    </row>
    <row r="368" spans="1:43" ht="15" customHeight="1" x14ac:dyDescent="0.25">
      <c r="A368" s="3" t="s">
        <v>474</v>
      </c>
      <c r="B368" s="3" t="s">
        <v>476</v>
      </c>
      <c r="C368" s="3">
        <v>2013</v>
      </c>
      <c r="D368" s="3">
        <v>104</v>
      </c>
      <c r="E368" s="3">
        <v>24</v>
      </c>
      <c r="F368" s="3" t="s">
        <v>621</v>
      </c>
      <c r="G368" s="3" t="s">
        <v>621</v>
      </c>
      <c r="H368" s="3" t="s">
        <v>621</v>
      </c>
      <c r="I368" s="3">
        <v>145.83000000000001</v>
      </c>
      <c r="J368" s="3" t="s">
        <v>621</v>
      </c>
      <c r="K368" s="3">
        <v>0.03</v>
      </c>
      <c r="L368" s="3" t="s">
        <v>621</v>
      </c>
      <c r="M368" s="3" t="s">
        <v>621</v>
      </c>
      <c r="N368" s="3" t="s">
        <v>621</v>
      </c>
      <c r="O368" s="3">
        <v>0.3</v>
      </c>
      <c r="P368" s="3">
        <v>1.2</v>
      </c>
      <c r="Q368" s="3" t="s">
        <v>621</v>
      </c>
      <c r="R368" s="3">
        <v>0.2</v>
      </c>
      <c r="S368" s="3" t="s">
        <v>621</v>
      </c>
      <c r="T368" s="3" t="s">
        <v>621</v>
      </c>
      <c r="U368" s="3">
        <v>0.1</v>
      </c>
      <c r="V368" s="3" t="s">
        <v>14</v>
      </c>
      <c r="W368" s="3" t="s">
        <v>621</v>
      </c>
      <c r="X368" s="3" t="s">
        <v>621</v>
      </c>
      <c r="Y368" s="3" t="s">
        <v>621</v>
      </c>
      <c r="Z368" s="3">
        <v>143</v>
      </c>
      <c r="AA368" s="3" t="s">
        <v>621</v>
      </c>
      <c r="AB368" s="3" t="s">
        <v>621</v>
      </c>
      <c r="AC368" s="3" t="s">
        <v>621</v>
      </c>
      <c r="AD368" s="3" t="s">
        <v>621</v>
      </c>
      <c r="AE368" s="3" t="s">
        <v>621</v>
      </c>
      <c r="AF368" s="3" t="s">
        <v>621</v>
      </c>
      <c r="AG368" s="3" t="s">
        <v>621</v>
      </c>
      <c r="AJ368" s="20">
        <f t="shared" si="29"/>
        <v>144.83000000000001</v>
      </c>
      <c r="AL368" s="20">
        <f t="shared" si="25"/>
        <v>104</v>
      </c>
      <c r="AM368" s="20">
        <f t="shared" si="26"/>
        <v>24</v>
      </c>
      <c r="AN368" s="21">
        <f t="shared" si="27"/>
        <v>0.88379479389629212</v>
      </c>
      <c r="AQ368" s="3">
        <f t="shared" si="28"/>
        <v>144.83000000000001</v>
      </c>
    </row>
    <row r="369" spans="1:43" ht="15" customHeight="1" x14ac:dyDescent="0.25">
      <c r="A369" s="3" t="s">
        <v>474</v>
      </c>
      <c r="B369" s="3" t="s">
        <v>477</v>
      </c>
      <c r="C369" s="3">
        <v>2013</v>
      </c>
      <c r="D369" s="3" t="s">
        <v>621</v>
      </c>
      <c r="E369" s="3" t="s">
        <v>621</v>
      </c>
      <c r="F369" s="3" t="s">
        <v>621</v>
      </c>
      <c r="G369" s="3" t="s">
        <v>621</v>
      </c>
      <c r="H369" s="3" t="s">
        <v>621</v>
      </c>
      <c r="I369" s="3" t="s">
        <v>622</v>
      </c>
      <c r="J369" s="3" t="s">
        <v>621</v>
      </c>
      <c r="K369" s="3" t="s">
        <v>621</v>
      </c>
      <c r="L369" s="3" t="s">
        <v>621</v>
      </c>
      <c r="M369" s="3" t="s">
        <v>621</v>
      </c>
      <c r="N369" s="3" t="s">
        <v>621</v>
      </c>
      <c r="O369" s="3" t="s">
        <v>621</v>
      </c>
      <c r="P369" s="3" t="s">
        <v>621</v>
      </c>
      <c r="Q369" s="3" t="s">
        <v>621</v>
      </c>
      <c r="R369" s="3" t="s">
        <v>621</v>
      </c>
      <c r="S369" s="3" t="s">
        <v>621</v>
      </c>
      <c r="T369" s="3" t="s">
        <v>621</v>
      </c>
      <c r="U369" s="3" t="s">
        <v>621</v>
      </c>
      <c r="V369" s="3" t="s">
        <v>621</v>
      </c>
      <c r="W369" s="3" t="s">
        <v>621</v>
      </c>
      <c r="X369" s="3" t="s">
        <v>621</v>
      </c>
      <c r="Y369" s="3" t="s">
        <v>621</v>
      </c>
      <c r="Z369" s="3" t="s">
        <v>621</v>
      </c>
      <c r="AA369" s="3" t="s">
        <v>621</v>
      </c>
      <c r="AB369" s="3" t="s">
        <v>621</v>
      </c>
      <c r="AC369" s="3" t="s">
        <v>621</v>
      </c>
      <c r="AD369" s="3" t="s">
        <v>621</v>
      </c>
      <c r="AE369" s="3" t="s">
        <v>621</v>
      </c>
      <c r="AF369" s="3" t="s">
        <v>621</v>
      </c>
      <c r="AG369" s="3" t="s">
        <v>621</v>
      </c>
      <c r="AJ369" s="20">
        <f t="shared" si="29"/>
        <v>0</v>
      </c>
      <c r="AL369" s="20">
        <f t="shared" si="25"/>
        <v>0</v>
      </c>
      <c r="AM369" s="20" t="str">
        <f t="shared" si="26"/>
        <v/>
      </c>
      <c r="AN369" s="21" t="str">
        <f t="shared" si="27"/>
        <v/>
      </c>
      <c r="AQ369" s="3">
        <f t="shared" si="28"/>
        <v>0</v>
      </c>
    </row>
    <row r="370" spans="1:43" ht="15" customHeight="1" x14ac:dyDescent="0.25">
      <c r="A370" s="3" t="s">
        <v>474</v>
      </c>
      <c r="B370" s="3" t="s">
        <v>478</v>
      </c>
      <c r="C370" s="3">
        <v>2013</v>
      </c>
      <c r="D370" s="3">
        <v>720.5</v>
      </c>
      <c r="E370" s="3">
        <v>188.5</v>
      </c>
      <c r="F370" s="3">
        <v>21.9</v>
      </c>
      <c r="G370" s="3" t="s">
        <v>951</v>
      </c>
      <c r="H370" s="3">
        <v>85</v>
      </c>
      <c r="I370" s="3" t="s">
        <v>621</v>
      </c>
      <c r="J370" s="3">
        <v>151.30000000000001</v>
      </c>
      <c r="K370" s="3">
        <v>7.3</v>
      </c>
      <c r="L370" s="3" t="s">
        <v>621</v>
      </c>
      <c r="M370" s="3">
        <v>62.8</v>
      </c>
      <c r="N370" s="3" t="s">
        <v>621</v>
      </c>
      <c r="O370" s="3">
        <v>89.8</v>
      </c>
      <c r="P370" s="3">
        <v>32</v>
      </c>
      <c r="Q370" s="3">
        <v>22.8</v>
      </c>
      <c r="R370" s="3">
        <v>8.1999999999999993</v>
      </c>
      <c r="S370" s="3" t="s">
        <v>621</v>
      </c>
      <c r="T370" s="3" t="s">
        <v>621</v>
      </c>
      <c r="U370" s="3">
        <v>39</v>
      </c>
      <c r="V370" s="3" t="s">
        <v>14</v>
      </c>
      <c r="W370" s="3" t="s">
        <v>621</v>
      </c>
      <c r="X370" s="3" t="s">
        <v>621</v>
      </c>
      <c r="Y370" s="3" t="s">
        <v>621</v>
      </c>
      <c r="Z370" s="3">
        <v>204.7</v>
      </c>
      <c r="AA370" s="3">
        <v>0</v>
      </c>
      <c r="AB370" s="3">
        <v>0</v>
      </c>
      <c r="AC370" s="3">
        <v>0</v>
      </c>
      <c r="AD370" s="3" t="s">
        <v>621</v>
      </c>
      <c r="AE370" s="3">
        <v>620</v>
      </c>
      <c r="AF370" s="3" t="s">
        <v>621</v>
      </c>
      <c r="AG370" s="3">
        <v>274</v>
      </c>
      <c r="AJ370" s="20">
        <f t="shared" si="29"/>
        <v>1511.9</v>
      </c>
      <c r="AL370" s="20">
        <f t="shared" si="25"/>
        <v>720.5</v>
      </c>
      <c r="AM370" s="20">
        <f t="shared" si="26"/>
        <v>188.5</v>
      </c>
      <c r="AN370" s="21">
        <f t="shared" si="27"/>
        <v>0.60123024009524439</v>
      </c>
      <c r="AQ370" s="3">
        <f t="shared" si="28"/>
        <v>1237.9000000000001</v>
      </c>
    </row>
    <row r="371" spans="1:43" ht="15" customHeight="1" x14ac:dyDescent="0.25">
      <c r="A371" s="3" t="s">
        <v>474</v>
      </c>
      <c r="B371" s="3" t="s">
        <v>479</v>
      </c>
      <c r="C371" s="3">
        <v>2013</v>
      </c>
      <c r="D371" s="3" t="s">
        <v>621</v>
      </c>
      <c r="E371" s="3" t="s">
        <v>621</v>
      </c>
      <c r="F371" s="3" t="s">
        <v>621</v>
      </c>
      <c r="G371" s="3" t="s">
        <v>621</v>
      </c>
      <c r="H371" s="3" t="s">
        <v>621</v>
      </c>
      <c r="I371" s="3" t="s">
        <v>621</v>
      </c>
      <c r="J371" s="3" t="s">
        <v>621</v>
      </c>
      <c r="K371" s="3" t="s">
        <v>621</v>
      </c>
      <c r="L371" s="3" t="s">
        <v>621</v>
      </c>
      <c r="M371" s="3" t="s">
        <v>621</v>
      </c>
      <c r="N371" s="3" t="s">
        <v>621</v>
      </c>
      <c r="O371" s="3" t="s">
        <v>621</v>
      </c>
      <c r="P371" s="3" t="s">
        <v>621</v>
      </c>
      <c r="Q371" s="3" t="s">
        <v>621</v>
      </c>
      <c r="R371" s="3" t="s">
        <v>621</v>
      </c>
      <c r="S371" s="3" t="s">
        <v>621</v>
      </c>
      <c r="T371" s="3" t="s">
        <v>621</v>
      </c>
      <c r="U371" s="3" t="s">
        <v>621</v>
      </c>
      <c r="V371" s="3" t="s">
        <v>621</v>
      </c>
      <c r="W371" s="3" t="s">
        <v>621</v>
      </c>
      <c r="X371" s="3" t="s">
        <v>621</v>
      </c>
      <c r="Y371" s="3" t="s">
        <v>621</v>
      </c>
      <c r="Z371" s="3" t="s">
        <v>621</v>
      </c>
      <c r="AA371" s="3" t="s">
        <v>621</v>
      </c>
      <c r="AB371" s="3" t="s">
        <v>621</v>
      </c>
      <c r="AC371" s="3" t="s">
        <v>621</v>
      </c>
      <c r="AD371" s="3" t="s">
        <v>621</v>
      </c>
      <c r="AE371" s="3" t="s">
        <v>621</v>
      </c>
      <c r="AF371" s="3" t="s">
        <v>621</v>
      </c>
      <c r="AG371" s="3" t="s">
        <v>621</v>
      </c>
      <c r="AJ371" s="20">
        <f t="shared" si="29"/>
        <v>0</v>
      </c>
      <c r="AL371" s="20">
        <f t="shared" si="25"/>
        <v>0</v>
      </c>
      <c r="AM371" s="20" t="str">
        <f t="shared" si="26"/>
        <v/>
      </c>
      <c r="AN371" s="21" t="str">
        <f t="shared" si="27"/>
        <v/>
      </c>
      <c r="AQ371" s="3">
        <f t="shared" si="28"/>
        <v>0</v>
      </c>
    </row>
    <row r="372" spans="1:43" ht="15" customHeight="1" x14ac:dyDescent="0.25">
      <c r="A372" s="3" t="s">
        <v>474</v>
      </c>
      <c r="B372" s="3" t="s">
        <v>480</v>
      </c>
      <c r="C372" s="3">
        <v>2013</v>
      </c>
      <c r="D372" s="3" t="s">
        <v>621</v>
      </c>
      <c r="E372" s="3" t="s">
        <v>621</v>
      </c>
      <c r="F372" s="3" t="s">
        <v>621</v>
      </c>
      <c r="G372" s="3" t="s">
        <v>621</v>
      </c>
      <c r="H372" s="3" t="s">
        <v>621</v>
      </c>
      <c r="I372" s="3" t="s">
        <v>621</v>
      </c>
      <c r="J372" s="3" t="s">
        <v>621</v>
      </c>
      <c r="K372" s="3" t="s">
        <v>621</v>
      </c>
      <c r="L372" s="3" t="s">
        <v>621</v>
      </c>
      <c r="M372" s="3" t="s">
        <v>621</v>
      </c>
      <c r="N372" s="3" t="s">
        <v>621</v>
      </c>
      <c r="O372" s="3" t="s">
        <v>621</v>
      </c>
      <c r="P372" s="3" t="s">
        <v>621</v>
      </c>
      <c r="Q372" s="3" t="s">
        <v>621</v>
      </c>
      <c r="R372" s="3" t="s">
        <v>621</v>
      </c>
      <c r="S372" s="3" t="s">
        <v>621</v>
      </c>
      <c r="T372" s="3" t="s">
        <v>621</v>
      </c>
      <c r="U372" s="3" t="s">
        <v>621</v>
      </c>
      <c r="V372" s="3" t="s">
        <v>621</v>
      </c>
      <c r="W372" s="3" t="s">
        <v>621</v>
      </c>
      <c r="X372" s="3" t="s">
        <v>621</v>
      </c>
      <c r="Y372" s="3" t="s">
        <v>621</v>
      </c>
      <c r="Z372" s="3" t="s">
        <v>621</v>
      </c>
      <c r="AA372" s="3" t="s">
        <v>621</v>
      </c>
      <c r="AB372" s="3" t="s">
        <v>621</v>
      </c>
      <c r="AC372" s="3" t="s">
        <v>621</v>
      </c>
      <c r="AD372" s="3" t="s">
        <v>621</v>
      </c>
      <c r="AE372" s="3" t="s">
        <v>621</v>
      </c>
      <c r="AF372" s="3" t="s">
        <v>621</v>
      </c>
      <c r="AG372" s="3" t="s">
        <v>621</v>
      </c>
      <c r="AJ372" s="20">
        <f t="shared" si="29"/>
        <v>0</v>
      </c>
      <c r="AL372" s="20">
        <f t="shared" si="25"/>
        <v>0</v>
      </c>
      <c r="AM372" s="20" t="str">
        <f t="shared" si="26"/>
        <v/>
      </c>
      <c r="AN372" s="21" t="str">
        <f t="shared" si="27"/>
        <v/>
      </c>
      <c r="AQ372" s="3">
        <f t="shared" si="28"/>
        <v>0</v>
      </c>
    </row>
    <row r="373" spans="1:43"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622</v>
      </c>
      <c r="T373" s="3" t="s">
        <v>622</v>
      </c>
      <c r="U373" s="3" t="s">
        <v>622</v>
      </c>
      <c r="V373" s="3" t="s">
        <v>621</v>
      </c>
      <c r="W373" s="3" t="s">
        <v>622</v>
      </c>
      <c r="X373" s="3" t="s">
        <v>622</v>
      </c>
      <c r="Y373" s="3" t="s">
        <v>622</v>
      </c>
      <c r="Z373" s="3" t="s">
        <v>622</v>
      </c>
      <c r="AA373" s="3" t="s">
        <v>622</v>
      </c>
      <c r="AB373" s="3" t="s">
        <v>622</v>
      </c>
      <c r="AC373" s="3" t="s">
        <v>622</v>
      </c>
      <c r="AD373" s="3" t="s">
        <v>622</v>
      </c>
      <c r="AE373" s="3" t="s">
        <v>622</v>
      </c>
      <c r="AF373" s="3" t="s">
        <v>622</v>
      </c>
      <c r="AG373" s="3" t="s">
        <v>622</v>
      </c>
      <c r="AJ373" s="20">
        <f t="shared" si="29"/>
        <v>0</v>
      </c>
      <c r="AL373" s="20">
        <f t="shared" si="25"/>
        <v>0</v>
      </c>
      <c r="AM373" s="20" t="str">
        <f t="shared" si="26"/>
        <v/>
      </c>
      <c r="AN373" s="21" t="str">
        <f t="shared" si="27"/>
        <v/>
      </c>
      <c r="AQ373" s="3">
        <f t="shared" si="28"/>
        <v>0</v>
      </c>
    </row>
    <row r="374" spans="1:43"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W374" s="3" t="s">
        <v>622</v>
      </c>
      <c r="X374" s="3" t="s">
        <v>622</v>
      </c>
      <c r="Y374" s="3" t="s">
        <v>622</v>
      </c>
      <c r="Z374" s="3" t="s">
        <v>622</v>
      </c>
      <c r="AA374" s="3" t="s">
        <v>622</v>
      </c>
      <c r="AB374" s="3" t="s">
        <v>622</v>
      </c>
      <c r="AC374" s="3" t="s">
        <v>622</v>
      </c>
      <c r="AD374" s="3" t="s">
        <v>622</v>
      </c>
      <c r="AE374" s="3" t="s">
        <v>622</v>
      </c>
      <c r="AF374" s="3" t="s">
        <v>622</v>
      </c>
      <c r="AG374" s="3" t="s">
        <v>622</v>
      </c>
      <c r="AJ374" s="20">
        <f t="shared" si="29"/>
        <v>0</v>
      </c>
      <c r="AL374" s="20">
        <f t="shared" si="25"/>
        <v>0</v>
      </c>
      <c r="AM374" s="20" t="str">
        <f t="shared" si="26"/>
        <v/>
      </c>
      <c r="AN374" s="21" t="str">
        <f t="shared" si="27"/>
        <v/>
      </c>
      <c r="AQ374" s="3">
        <f t="shared" si="28"/>
        <v>0</v>
      </c>
    </row>
    <row r="375" spans="1:43" ht="15" customHeight="1" x14ac:dyDescent="0.25">
      <c r="A375" s="3" t="s">
        <v>481</v>
      </c>
      <c r="B375" s="3" t="s">
        <v>484</v>
      </c>
      <c r="C375" s="3">
        <v>2013</v>
      </c>
      <c r="D375" s="3" t="s">
        <v>621</v>
      </c>
      <c r="E375" s="3" t="s">
        <v>621</v>
      </c>
      <c r="F375" s="3" t="s">
        <v>621</v>
      </c>
      <c r="G375" s="3" t="s">
        <v>621</v>
      </c>
      <c r="H375" s="3" t="s">
        <v>621</v>
      </c>
      <c r="I375" s="3" t="s">
        <v>621</v>
      </c>
      <c r="J375" s="3" t="s">
        <v>621</v>
      </c>
      <c r="K375" s="3" t="s">
        <v>621</v>
      </c>
      <c r="L375" s="3" t="s">
        <v>621</v>
      </c>
      <c r="M375" s="3" t="s">
        <v>621</v>
      </c>
      <c r="N375" s="3" t="s">
        <v>621</v>
      </c>
      <c r="O375" s="3" t="s">
        <v>621</v>
      </c>
      <c r="P375" s="3" t="s">
        <v>621</v>
      </c>
      <c r="Q375" s="3" t="s">
        <v>621</v>
      </c>
      <c r="R375" s="3" t="s">
        <v>621</v>
      </c>
      <c r="S375" s="3" t="s">
        <v>621</v>
      </c>
      <c r="T375" s="3" t="s">
        <v>621</v>
      </c>
      <c r="U375" s="3" t="s">
        <v>621</v>
      </c>
      <c r="V375" s="3" t="s">
        <v>621</v>
      </c>
      <c r="W375" s="3" t="s">
        <v>621</v>
      </c>
      <c r="X375" s="3" t="s">
        <v>621</v>
      </c>
      <c r="Y375" s="3" t="s">
        <v>621</v>
      </c>
      <c r="Z375" s="3" t="s">
        <v>621</v>
      </c>
      <c r="AA375" s="3" t="s">
        <v>621</v>
      </c>
      <c r="AB375" s="3" t="s">
        <v>621</v>
      </c>
      <c r="AC375" s="3" t="s">
        <v>621</v>
      </c>
      <c r="AD375" s="3" t="s">
        <v>621</v>
      </c>
      <c r="AE375" s="3" t="s">
        <v>621</v>
      </c>
      <c r="AF375" s="3" t="s">
        <v>621</v>
      </c>
      <c r="AG375" s="3" t="s">
        <v>621</v>
      </c>
      <c r="AJ375" s="20">
        <f t="shared" si="29"/>
        <v>0</v>
      </c>
      <c r="AL375" s="20">
        <f t="shared" si="25"/>
        <v>0</v>
      </c>
      <c r="AM375" s="20" t="str">
        <f t="shared" si="26"/>
        <v/>
      </c>
      <c r="AN375" s="21" t="str">
        <f t="shared" si="27"/>
        <v/>
      </c>
      <c r="AQ375" s="3">
        <f t="shared" si="28"/>
        <v>0</v>
      </c>
    </row>
    <row r="376" spans="1:43" ht="15" customHeight="1" x14ac:dyDescent="0.25">
      <c r="A376" s="3" t="s">
        <v>485</v>
      </c>
      <c r="B376" s="3" t="s">
        <v>486</v>
      </c>
      <c r="C376" s="3">
        <v>2013</v>
      </c>
      <c r="D376" s="3">
        <v>51.338000000000001</v>
      </c>
      <c r="E376" s="3">
        <v>3.2120000000000002</v>
      </c>
      <c r="F376" s="3" t="s">
        <v>621</v>
      </c>
      <c r="G376" s="3" t="s">
        <v>621</v>
      </c>
      <c r="H376" s="3" t="s">
        <v>621</v>
      </c>
      <c r="I376" s="3">
        <v>61.5</v>
      </c>
      <c r="J376" s="3" t="s">
        <v>621</v>
      </c>
      <c r="K376" s="3" t="s">
        <v>621</v>
      </c>
      <c r="L376" s="3" t="s">
        <v>621</v>
      </c>
      <c r="M376" s="3" t="s">
        <v>621</v>
      </c>
      <c r="N376" s="3" t="s">
        <v>621</v>
      </c>
      <c r="O376" s="3" t="s">
        <v>621</v>
      </c>
      <c r="P376" s="3">
        <v>0.9</v>
      </c>
      <c r="Q376" s="3" t="s">
        <v>621</v>
      </c>
      <c r="R376" s="3" t="s">
        <v>621</v>
      </c>
      <c r="S376" s="3" t="s">
        <v>621</v>
      </c>
      <c r="T376" s="3" t="s">
        <v>621</v>
      </c>
      <c r="U376" s="3" t="s">
        <v>621</v>
      </c>
      <c r="V376" s="3" t="s">
        <v>14</v>
      </c>
      <c r="W376" s="3" t="s">
        <v>621</v>
      </c>
      <c r="X376" s="3" t="s">
        <v>621</v>
      </c>
      <c r="Y376" s="3" t="s">
        <v>621</v>
      </c>
      <c r="Z376" s="3">
        <v>3</v>
      </c>
      <c r="AA376" s="3" t="s">
        <v>621</v>
      </c>
      <c r="AB376" s="3" t="s">
        <v>621</v>
      </c>
      <c r="AC376" s="3">
        <v>30</v>
      </c>
      <c r="AD376" s="3" t="s">
        <v>621</v>
      </c>
      <c r="AE376" s="3">
        <v>27.6</v>
      </c>
      <c r="AF376" s="3" t="s">
        <v>621</v>
      </c>
      <c r="AG376" s="3" t="s">
        <v>621</v>
      </c>
      <c r="AJ376" s="20">
        <f t="shared" si="29"/>
        <v>61.5</v>
      </c>
      <c r="AL376" s="20">
        <f t="shared" si="25"/>
        <v>51.338000000000001</v>
      </c>
      <c r="AM376" s="20">
        <f t="shared" si="26"/>
        <v>3.2120000000000002</v>
      </c>
      <c r="AN376" s="21">
        <f t="shared" si="27"/>
        <v>0.88699186991869927</v>
      </c>
      <c r="AQ376" s="3">
        <f t="shared" si="28"/>
        <v>61.5</v>
      </c>
    </row>
    <row r="377" spans="1:43" ht="15" customHeight="1" x14ac:dyDescent="0.25">
      <c r="A377" s="3" t="s">
        <v>487</v>
      </c>
      <c r="B377" s="3" t="s">
        <v>488</v>
      </c>
      <c r="C377" s="3">
        <v>2013</v>
      </c>
      <c r="D377" s="3" t="s">
        <v>621</v>
      </c>
      <c r="E377" s="3" t="s">
        <v>621</v>
      </c>
      <c r="F377" s="3" t="s">
        <v>621</v>
      </c>
      <c r="G377" s="3" t="s">
        <v>621</v>
      </c>
      <c r="H377" s="3" t="s">
        <v>621</v>
      </c>
      <c r="I377" s="3" t="s">
        <v>621</v>
      </c>
      <c r="J377" s="3" t="s">
        <v>621</v>
      </c>
      <c r="K377" s="3" t="s">
        <v>621</v>
      </c>
      <c r="L377" s="3" t="s">
        <v>621</v>
      </c>
      <c r="M377" s="3" t="s">
        <v>621</v>
      </c>
      <c r="N377" s="3" t="s">
        <v>621</v>
      </c>
      <c r="O377" s="3" t="s">
        <v>621</v>
      </c>
      <c r="P377" s="3" t="s">
        <v>621</v>
      </c>
      <c r="Q377" s="3" t="s">
        <v>621</v>
      </c>
      <c r="R377" s="3" t="s">
        <v>621</v>
      </c>
      <c r="S377" s="3" t="s">
        <v>621</v>
      </c>
      <c r="T377" s="3" t="s">
        <v>621</v>
      </c>
      <c r="U377" s="3" t="s">
        <v>621</v>
      </c>
      <c r="V377" s="3" t="s">
        <v>621</v>
      </c>
      <c r="W377" s="3" t="s">
        <v>621</v>
      </c>
      <c r="X377" s="3" t="s">
        <v>621</v>
      </c>
      <c r="Y377" s="3" t="s">
        <v>621</v>
      </c>
      <c r="Z377" s="3" t="s">
        <v>621</v>
      </c>
      <c r="AA377" s="3" t="s">
        <v>621</v>
      </c>
      <c r="AB377" s="3" t="s">
        <v>621</v>
      </c>
      <c r="AC377" s="3" t="s">
        <v>621</v>
      </c>
      <c r="AD377" s="3" t="s">
        <v>621</v>
      </c>
      <c r="AE377" s="3" t="s">
        <v>621</v>
      </c>
      <c r="AF377" s="3" t="s">
        <v>621</v>
      </c>
      <c r="AG377" s="3" t="s">
        <v>621</v>
      </c>
      <c r="AJ377" s="20">
        <f t="shared" si="29"/>
        <v>0</v>
      </c>
      <c r="AL377" s="20">
        <f t="shared" si="25"/>
        <v>0</v>
      </c>
      <c r="AM377" s="20" t="str">
        <f t="shared" si="26"/>
        <v/>
      </c>
      <c r="AN377" s="21" t="str">
        <f t="shared" si="27"/>
        <v/>
      </c>
      <c r="AQ377" s="3">
        <f t="shared" si="28"/>
        <v>0</v>
      </c>
    </row>
    <row r="378" spans="1:43" ht="15" customHeight="1" x14ac:dyDescent="0.25">
      <c r="A378" s="3" t="s">
        <v>487</v>
      </c>
      <c r="B378" s="3" t="s">
        <v>489</v>
      </c>
      <c r="C378" s="3">
        <v>2013</v>
      </c>
      <c r="D378" s="3" t="s">
        <v>621</v>
      </c>
      <c r="E378" s="3" t="s">
        <v>621</v>
      </c>
      <c r="F378" s="3" t="s">
        <v>621</v>
      </c>
      <c r="G378" s="3" t="s">
        <v>621</v>
      </c>
      <c r="H378" s="3" t="s">
        <v>621</v>
      </c>
      <c r="I378" s="3" t="s">
        <v>621</v>
      </c>
      <c r="J378" s="3" t="s">
        <v>621</v>
      </c>
      <c r="K378" s="3" t="s">
        <v>621</v>
      </c>
      <c r="L378" s="3" t="s">
        <v>621</v>
      </c>
      <c r="M378" s="3" t="s">
        <v>621</v>
      </c>
      <c r="N378" s="3" t="s">
        <v>621</v>
      </c>
      <c r="O378" s="3" t="s">
        <v>621</v>
      </c>
      <c r="P378" s="3" t="s">
        <v>621</v>
      </c>
      <c r="Q378" s="3" t="s">
        <v>621</v>
      </c>
      <c r="R378" s="3" t="s">
        <v>621</v>
      </c>
      <c r="S378" s="3" t="s">
        <v>621</v>
      </c>
      <c r="T378" s="3" t="s">
        <v>621</v>
      </c>
      <c r="U378" s="3" t="s">
        <v>621</v>
      </c>
      <c r="V378" s="3" t="s">
        <v>621</v>
      </c>
      <c r="W378" s="3" t="s">
        <v>621</v>
      </c>
      <c r="X378" s="3" t="s">
        <v>621</v>
      </c>
      <c r="Y378" s="3" t="s">
        <v>621</v>
      </c>
      <c r="Z378" s="3" t="s">
        <v>621</v>
      </c>
      <c r="AA378" s="3" t="s">
        <v>621</v>
      </c>
      <c r="AB378" s="3" t="s">
        <v>621</v>
      </c>
      <c r="AC378" s="3" t="s">
        <v>621</v>
      </c>
      <c r="AD378" s="3" t="s">
        <v>621</v>
      </c>
      <c r="AE378" s="3" t="s">
        <v>621</v>
      </c>
      <c r="AF378" s="3" t="s">
        <v>621</v>
      </c>
      <c r="AG378" s="3" t="s">
        <v>621</v>
      </c>
      <c r="AJ378" s="20">
        <f t="shared" si="29"/>
        <v>0</v>
      </c>
      <c r="AL378" s="20">
        <f t="shared" si="25"/>
        <v>0</v>
      </c>
      <c r="AM378" s="20" t="str">
        <f t="shared" si="26"/>
        <v/>
      </c>
      <c r="AN378" s="21" t="str">
        <f t="shared" si="27"/>
        <v/>
      </c>
      <c r="AQ378" s="3">
        <f t="shared" si="28"/>
        <v>0</v>
      </c>
    </row>
    <row r="379" spans="1:43"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W379" s="3" t="s">
        <v>622</v>
      </c>
      <c r="X379" s="3" t="s">
        <v>622</v>
      </c>
      <c r="Y379" s="3" t="s">
        <v>622</v>
      </c>
      <c r="Z379" s="3" t="s">
        <v>622</v>
      </c>
      <c r="AA379" s="3" t="s">
        <v>622</v>
      </c>
      <c r="AB379" s="3" t="s">
        <v>622</v>
      </c>
      <c r="AC379" s="3" t="s">
        <v>622</v>
      </c>
      <c r="AD379" s="3" t="s">
        <v>622</v>
      </c>
      <c r="AE379" s="3" t="s">
        <v>622</v>
      </c>
      <c r="AF379" s="3" t="s">
        <v>622</v>
      </c>
      <c r="AG379" s="3" t="s">
        <v>622</v>
      </c>
      <c r="AJ379" s="20">
        <f t="shared" si="29"/>
        <v>0</v>
      </c>
      <c r="AL379" s="20">
        <f t="shared" si="25"/>
        <v>0</v>
      </c>
      <c r="AM379" s="20" t="str">
        <f t="shared" si="26"/>
        <v/>
      </c>
      <c r="AN379" s="21" t="str">
        <f t="shared" si="27"/>
        <v/>
      </c>
      <c r="AQ379" s="3">
        <f t="shared" si="28"/>
        <v>0</v>
      </c>
    </row>
    <row r="380" spans="1:43" ht="15" customHeight="1" x14ac:dyDescent="0.25">
      <c r="A380" s="3" t="s">
        <v>490</v>
      </c>
      <c r="B380" s="3" t="s">
        <v>491</v>
      </c>
      <c r="C380" s="3">
        <v>2013</v>
      </c>
      <c r="D380" s="3" t="s">
        <v>621</v>
      </c>
      <c r="E380" s="3" t="s">
        <v>621</v>
      </c>
      <c r="F380" s="3" t="s">
        <v>621</v>
      </c>
      <c r="G380" s="3" t="s">
        <v>621</v>
      </c>
      <c r="H380" s="3" t="s">
        <v>621</v>
      </c>
      <c r="I380" s="3" t="s">
        <v>621</v>
      </c>
      <c r="J380" s="3" t="s">
        <v>621</v>
      </c>
      <c r="K380" s="3" t="s">
        <v>621</v>
      </c>
      <c r="L380" s="3" t="s">
        <v>621</v>
      </c>
      <c r="M380" s="3" t="s">
        <v>621</v>
      </c>
      <c r="N380" s="3" t="s">
        <v>621</v>
      </c>
      <c r="O380" s="3" t="s">
        <v>621</v>
      </c>
      <c r="P380" s="3" t="s">
        <v>621</v>
      </c>
      <c r="Q380" s="3" t="s">
        <v>621</v>
      </c>
      <c r="R380" s="3" t="s">
        <v>621</v>
      </c>
      <c r="S380" s="3" t="s">
        <v>621</v>
      </c>
      <c r="T380" s="3" t="s">
        <v>621</v>
      </c>
      <c r="U380" s="3" t="s">
        <v>621</v>
      </c>
      <c r="V380" s="3" t="s">
        <v>621</v>
      </c>
      <c r="W380" s="3" t="s">
        <v>621</v>
      </c>
      <c r="X380" s="3" t="s">
        <v>621</v>
      </c>
      <c r="Y380" s="3" t="s">
        <v>621</v>
      </c>
      <c r="Z380" s="3" t="s">
        <v>621</v>
      </c>
      <c r="AA380" s="3" t="s">
        <v>621</v>
      </c>
      <c r="AB380" s="3" t="s">
        <v>621</v>
      </c>
      <c r="AC380" s="3" t="s">
        <v>621</v>
      </c>
      <c r="AD380" s="3" t="s">
        <v>621</v>
      </c>
      <c r="AE380" s="3" t="s">
        <v>621</v>
      </c>
      <c r="AF380" s="3" t="s">
        <v>621</v>
      </c>
      <c r="AG380" s="3" t="s">
        <v>621</v>
      </c>
      <c r="AJ380" s="20">
        <f t="shared" si="29"/>
        <v>0</v>
      </c>
      <c r="AL380" s="20">
        <f t="shared" si="25"/>
        <v>0</v>
      </c>
      <c r="AM380" s="20" t="str">
        <f t="shared" si="26"/>
        <v/>
      </c>
      <c r="AN380" s="21" t="str">
        <f t="shared" si="27"/>
        <v/>
      </c>
      <c r="AQ380" s="3">
        <f t="shared" si="28"/>
        <v>0</v>
      </c>
    </row>
    <row r="381" spans="1:43" ht="15" customHeight="1" x14ac:dyDescent="0.25">
      <c r="A381" s="3" t="s">
        <v>492</v>
      </c>
      <c r="B381" s="3" t="s">
        <v>493</v>
      </c>
      <c r="C381" s="3">
        <v>2013</v>
      </c>
      <c r="D381" s="3">
        <v>50.38</v>
      </c>
      <c r="E381" s="3">
        <v>8.66</v>
      </c>
      <c r="F381" s="3">
        <v>0</v>
      </c>
      <c r="G381" s="3" t="s">
        <v>621</v>
      </c>
      <c r="H381" s="3">
        <v>0</v>
      </c>
      <c r="I381" s="3">
        <v>77.040000000000006</v>
      </c>
      <c r="J381" s="3" t="s">
        <v>621</v>
      </c>
      <c r="K381" s="3" t="s">
        <v>621</v>
      </c>
      <c r="L381" s="3" t="s">
        <v>621</v>
      </c>
      <c r="M381" s="3" t="s">
        <v>621</v>
      </c>
      <c r="N381" s="3" t="s">
        <v>621</v>
      </c>
      <c r="O381" s="3" t="s">
        <v>621</v>
      </c>
      <c r="P381" s="3">
        <v>0</v>
      </c>
      <c r="Q381" s="3">
        <v>37.39</v>
      </c>
      <c r="R381" s="3">
        <v>0</v>
      </c>
      <c r="S381" s="3">
        <v>21.83</v>
      </c>
      <c r="T381" s="3">
        <v>0</v>
      </c>
      <c r="U381" s="3">
        <v>0</v>
      </c>
      <c r="V381" s="3" t="s">
        <v>14</v>
      </c>
      <c r="W381" s="3" t="s">
        <v>621</v>
      </c>
      <c r="X381" s="3" t="s">
        <v>621</v>
      </c>
      <c r="Y381" s="3" t="s">
        <v>621</v>
      </c>
      <c r="Z381" s="3" t="s">
        <v>621</v>
      </c>
      <c r="AA381" s="3" t="s">
        <v>621</v>
      </c>
      <c r="AB381" s="3" t="s">
        <v>621</v>
      </c>
      <c r="AC381" s="3" t="s">
        <v>621</v>
      </c>
      <c r="AD381" s="3" t="s">
        <v>621</v>
      </c>
      <c r="AE381" s="3" t="s">
        <v>621</v>
      </c>
      <c r="AF381" s="3" t="s">
        <v>621</v>
      </c>
      <c r="AG381" s="3">
        <v>17.82</v>
      </c>
      <c r="AJ381" s="20">
        <f t="shared" si="29"/>
        <v>77.039999999999992</v>
      </c>
      <c r="AL381" s="20">
        <f t="shared" si="25"/>
        <v>50.38</v>
      </c>
      <c r="AM381" s="20">
        <f t="shared" si="26"/>
        <v>8.66</v>
      </c>
      <c r="AN381" s="21">
        <f t="shared" si="27"/>
        <v>0.76635514018691608</v>
      </c>
      <c r="AQ381" s="3">
        <f t="shared" si="28"/>
        <v>59.219999999999992</v>
      </c>
    </row>
    <row r="382" spans="1:43" ht="15" customHeight="1" x14ac:dyDescent="0.25">
      <c r="A382" s="3" t="s">
        <v>494</v>
      </c>
      <c r="B382" s="3" t="s">
        <v>495</v>
      </c>
      <c r="C382" s="3">
        <v>2013</v>
      </c>
      <c r="D382" s="3" t="s">
        <v>621</v>
      </c>
      <c r="E382" s="3" t="s">
        <v>621</v>
      </c>
      <c r="F382" s="3" t="s">
        <v>621</v>
      </c>
      <c r="G382" s="3" t="s">
        <v>621</v>
      </c>
      <c r="H382" s="3" t="s">
        <v>621</v>
      </c>
      <c r="I382" s="3" t="s">
        <v>621</v>
      </c>
      <c r="J382" s="3" t="s">
        <v>621</v>
      </c>
      <c r="K382" s="3" t="s">
        <v>621</v>
      </c>
      <c r="L382" s="3" t="s">
        <v>621</v>
      </c>
      <c r="M382" s="3" t="s">
        <v>621</v>
      </c>
      <c r="N382" s="3" t="s">
        <v>621</v>
      </c>
      <c r="O382" s="3" t="s">
        <v>621</v>
      </c>
      <c r="P382" s="3" t="s">
        <v>621</v>
      </c>
      <c r="Q382" s="3" t="s">
        <v>621</v>
      </c>
      <c r="R382" s="3" t="s">
        <v>621</v>
      </c>
      <c r="S382" s="3" t="s">
        <v>621</v>
      </c>
      <c r="T382" s="3" t="s">
        <v>621</v>
      </c>
      <c r="U382" s="3" t="s">
        <v>621</v>
      </c>
      <c r="V382" s="3" t="s">
        <v>621</v>
      </c>
      <c r="W382" s="3" t="s">
        <v>621</v>
      </c>
      <c r="X382" s="3" t="s">
        <v>621</v>
      </c>
      <c r="Y382" s="3" t="s">
        <v>621</v>
      </c>
      <c r="Z382" s="3" t="s">
        <v>621</v>
      </c>
      <c r="AA382" s="3" t="s">
        <v>621</v>
      </c>
      <c r="AB382" s="3" t="s">
        <v>621</v>
      </c>
      <c r="AC382" s="3" t="s">
        <v>621</v>
      </c>
      <c r="AD382" s="3" t="s">
        <v>621</v>
      </c>
      <c r="AE382" s="3" t="s">
        <v>621</v>
      </c>
      <c r="AF382" s="3" t="s">
        <v>621</v>
      </c>
      <c r="AG382" s="3" t="s">
        <v>621</v>
      </c>
      <c r="AJ382" s="20">
        <f t="shared" si="29"/>
        <v>0</v>
      </c>
      <c r="AL382" s="20">
        <f t="shared" si="25"/>
        <v>0</v>
      </c>
      <c r="AM382" s="20" t="str">
        <f t="shared" si="26"/>
        <v/>
      </c>
      <c r="AN382" s="21" t="str">
        <f t="shared" si="27"/>
        <v/>
      </c>
      <c r="AQ382" s="3">
        <f t="shared" si="28"/>
        <v>0</v>
      </c>
    </row>
    <row r="383" spans="1:43" ht="15" customHeight="1" x14ac:dyDescent="0.25">
      <c r="A383" s="3" t="s">
        <v>496</v>
      </c>
      <c r="B383" s="3" t="s">
        <v>497</v>
      </c>
      <c r="C383" s="3">
        <v>2013</v>
      </c>
      <c r="D383" s="3">
        <v>100.8</v>
      </c>
      <c r="E383" s="3">
        <v>24.6</v>
      </c>
      <c r="F383" s="3" t="s">
        <v>621</v>
      </c>
      <c r="G383" s="3" t="s">
        <v>621</v>
      </c>
      <c r="H383" s="3" t="s">
        <v>621</v>
      </c>
      <c r="I383" s="3">
        <v>180.4</v>
      </c>
      <c r="J383" s="3" t="s">
        <v>621</v>
      </c>
      <c r="K383" s="3" t="s">
        <v>621</v>
      </c>
      <c r="L383" s="3" t="s">
        <v>621</v>
      </c>
      <c r="M383" s="3" t="s">
        <v>621</v>
      </c>
      <c r="N383" s="3" t="s">
        <v>621</v>
      </c>
      <c r="O383" s="3" t="s">
        <v>621</v>
      </c>
      <c r="P383" s="3">
        <v>153.4</v>
      </c>
      <c r="Q383" s="3" t="s">
        <v>621</v>
      </c>
      <c r="R383" s="3" t="s">
        <v>621</v>
      </c>
      <c r="S383" s="3" t="s">
        <v>621</v>
      </c>
      <c r="T383" s="3" t="s">
        <v>621</v>
      </c>
      <c r="U383" s="3" t="s">
        <v>621</v>
      </c>
      <c r="V383" s="3" t="s">
        <v>14</v>
      </c>
      <c r="W383" s="3" t="s">
        <v>621</v>
      </c>
      <c r="X383" s="3" t="s">
        <v>621</v>
      </c>
      <c r="Y383" s="3" t="s">
        <v>621</v>
      </c>
      <c r="Z383" s="3" t="s">
        <v>621</v>
      </c>
      <c r="AA383" s="3" t="s">
        <v>621</v>
      </c>
      <c r="AB383" s="3" t="s">
        <v>621</v>
      </c>
      <c r="AC383" s="3" t="s">
        <v>621</v>
      </c>
      <c r="AD383" s="3" t="s">
        <v>621</v>
      </c>
      <c r="AE383" s="3" t="s">
        <v>621</v>
      </c>
      <c r="AF383" s="3" t="s">
        <v>621</v>
      </c>
      <c r="AG383" s="3">
        <v>27</v>
      </c>
      <c r="AJ383" s="20">
        <f t="shared" si="29"/>
        <v>180.4</v>
      </c>
      <c r="AL383" s="20">
        <f t="shared" si="25"/>
        <v>100.8</v>
      </c>
      <c r="AM383" s="20">
        <f t="shared" si="26"/>
        <v>24.6</v>
      </c>
      <c r="AN383" s="21">
        <f t="shared" si="27"/>
        <v>0.69512195121951226</v>
      </c>
      <c r="AQ383" s="3">
        <f t="shared" si="28"/>
        <v>153.4</v>
      </c>
    </row>
    <row r="384" spans="1:43"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W384" s="3" t="s">
        <v>622</v>
      </c>
      <c r="X384" s="3" t="s">
        <v>622</v>
      </c>
      <c r="Y384" s="3" t="s">
        <v>622</v>
      </c>
      <c r="Z384" s="3" t="s">
        <v>622</v>
      </c>
      <c r="AA384" s="3" t="s">
        <v>622</v>
      </c>
      <c r="AB384" s="3" t="s">
        <v>622</v>
      </c>
      <c r="AC384" s="3" t="s">
        <v>622</v>
      </c>
      <c r="AD384" s="3" t="s">
        <v>622</v>
      </c>
      <c r="AE384" s="3" t="s">
        <v>622</v>
      </c>
      <c r="AF384" s="3" t="s">
        <v>622</v>
      </c>
      <c r="AG384" s="3" t="s">
        <v>622</v>
      </c>
      <c r="AJ384" s="20">
        <f t="shared" si="29"/>
        <v>0</v>
      </c>
      <c r="AL384" s="20">
        <f t="shared" si="25"/>
        <v>0</v>
      </c>
      <c r="AM384" s="20" t="str">
        <f t="shared" si="26"/>
        <v/>
      </c>
      <c r="AN384" s="21" t="str">
        <f t="shared" si="27"/>
        <v/>
      </c>
      <c r="AQ384" s="3">
        <f t="shared" si="28"/>
        <v>0</v>
      </c>
    </row>
    <row r="385" spans="1:43" ht="15" customHeight="1" x14ac:dyDescent="0.25">
      <c r="A385" s="3" t="s">
        <v>498</v>
      </c>
      <c r="B385" s="3" t="s">
        <v>499</v>
      </c>
      <c r="C385" s="3">
        <v>2013</v>
      </c>
      <c r="D385" s="3" t="s">
        <v>621</v>
      </c>
      <c r="E385" s="3" t="s">
        <v>621</v>
      </c>
      <c r="F385" s="3" t="s">
        <v>621</v>
      </c>
      <c r="G385" s="3" t="s">
        <v>621</v>
      </c>
      <c r="H385" s="3" t="s">
        <v>621</v>
      </c>
      <c r="I385" s="3" t="s">
        <v>621</v>
      </c>
      <c r="J385" s="3" t="s">
        <v>621</v>
      </c>
      <c r="K385" s="3" t="s">
        <v>621</v>
      </c>
      <c r="L385" s="3" t="s">
        <v>621</v>
      </c>
      <c r="M385" s="3" t="s">
        <v>621</v>
      </c>
      <c r="N385" s="3" t="s">
        <v>621</v>
      </c>
      <c r="O385" s="3" t="s">
        <v>621</v>
      </c>
      <c r="P385" s="3" t="s">
        <v>621</v>
      </c>
      <c r="Q385" s="3" t="s">
        <v>621</v>
      </c>
      <c r="R385" s="3" t="s">
        <v>621</v>
      </c>
      <c r="S385" s="3" t="s">
        <v>621</v>
      </c>
      <c r="T385" s="3" t="s">
        <v>621</v>
      </c>
      <c r="U385" s="3" t="s">
        <v>621</v>
      </c>
      <c r="V385" s="3" t="s">
        <v>621</v>
      </c>
      <c r="W385" s="3" t="s">
        <v>621</v>
      </c>
      <c r="X385" s="3" t="s">
        <v>621</v>
      </c>
      <c r="Y385" s="3" t="s">
        <v>621</v>
      </c>
      <c r="Z385" s="3" t="s">
        <v>621</v>
      </c>
      <c r="AA385" s="3" t="s">
        <v>621</v>
      </c>
      <c r="AB385" s="3" t="s">
        <v>621</v>
      </c>
      <c r="AC385" s="3" t="s">
        <v>621</v>
      </c>
      <c r="AD385" s="3" t="s">
        <v>621</v>
      </c>
      <c r="AE385" s="3" t="s">
        <v>621</v>
      </c>
      <c r="AF385" s="3" t="s">
        <v>621</v>
      </c>
      <c r="AG385" s="3" t="s">
        <v>621</v>
      </c>
      <c r="AJ385" s="20">
        <f t="shared" si="29"/>
        <v>0</v>
      </c>
      <c r="AL385" s="20">
        <f t="shared" si="25"/>
        <v>0</v>
      </c>
      <c r="AM385" s="20" t="str">
        <f t="shared" si="26"/>
        <v/>
      </c>
      <c r="AN385" s="21" t="str">
        <f t="shared" si="27"/>
        <v/>
      </c>
      <c r="AQ385" s="3">
        <f t="shared" si="28"/>
        <v>0</v>
      </c>
    </row>
    <row r="386" spans="1:43" ht="15" customHeight="1" x14ac:dyDescent="0.25">
      <c r="A386" s="3" t="s">
        <v>498</v>
      </c>
      <c r="B386" s="3" t="s">
        <v>500</v>
      </c>
      <c r="C386" s="3">
        <v>2013</v>
      </c>
      <c r="D386" s="3" t="s">
        <v>621</v>
      </c>
      <c r="E386" s="3" t="s">
        <v>621</v>
      </c>
      <c r="F386" s="3" t="s">
        <v>621</v>
      </c>
      <c r="G386" s="3" t="s">
        <v>621</v>
      </c>
      <c r="H386" s="3" t="s">
        <v>621</v>
      </c>
      <c r="I386" s="3" t="s">
        <v>621</v>
      </c>
      <c r="J386" s="3" t="s">
        <v>621</v>
      </c>
      <c r="K386" s="3" t="s">
        <v>621</v>
      </c>
      <c r="L386" s="3" t="s">
        <v>621</v>
      </c>
      <c r="M386" s="3" t="s">
        <v>621</v>
      </c>
      <c r="N386" s="3" t="s">
        <v>621</v>
      </c>
      <c r="O386" s="3" t="s">
        <v>621</v>
      </c>
      <c r="P386" s="3" t="s">
        <v>621</v>
      </c>
      <c r="Q386" s="3" t="s">
        <v>621</v>
      </c>
      <c r="R386" s="3" t="s">
        <v>621</v>
      </c>
      <c r="S386" s="3" t="s">
        <v>621</v>
      </c>
      <c r="T386" s="3" t="s">
        <v>621</v>
      </c>
      <c r="U386" s="3" t="s">
        <v>621</v>
      </c>
      <c r="V386" s="3" t="s">
        <v>621</v>
      </c>
      <c r="W386" s="3" t="s">
        <v>621</v>
      </c>
      <c r="X386" s="3" t="s">
        <v>621</v>
      </c>
      <c r="Y386" s="3" t="s">
        <v>621</v>
      </c>
      <c r="Z386" s="3" t="s">
        <v>621</v>
      </c>
      <c r="AA386" s="3" t="s">
        <v>621</v>
      </c>
      <c r="AB386" s="3" t="s">
        <v>621</v>
      </c>
      <c r="AC386" s="3" t="s">
        <v>621</v>
      </c>
      <c r="AD386" s="3" t="s">
        <v>621</v>
      </c>
      <c r="AE386" s="3" t="s">
        <v>621</v>
      </c>
      <c r="AF386" s="3" t="s">
        <v>621</v>
      </c>
      <c r="AG386" s="3" t="s">
        <v>621</v>
      </c>
      <c r="AJ386" s="20">
        <f t="shared" si="29"/>
        <v>0</v>
      </c>
      <c r="AL386" s="20">
        <f t="shared" si="25"/>
        <v>0</v>
      </c>
      <c r="AM386" s="20" t="str">
        <f t="shared" si="26"/>
        <v/>
      </c>
      <c r="AN386" s="21" t="str">
        <f t="shared" si="27"/>
        <v/>
      </c>
      <c r="AQ386" s="3">
        <f t="shared" si="28"/>
        <v>0</v>
      </c>
    </row>
    <row r="387" spans="1:43" ht="15" customHeight="1" x14ac:dyDescent="0.25">
      <c r="A387" s="3" t="s">
        <v>498</v>
      </c>
      <c r="B387" s="3" t="s">
        <v>501</v>
      </c>
      <c r="C387" s="3">
        <v>2013</v>
      </c>
      <c r="D387" s="3">
        <v>224.672</v>
      </c>
      <c r="E387" s="3">
        <v>64.3</v>
      </c>
      <c r="F387" s="3" t="s">
        <v>621</v>
      </c>
      <c r="G387" s="3" t="s">
        <v>621</v>
      </c>
      <c r="H387" s="3" t="s">
        <v>621</v>
      </c>
      <c r="I387" s="3">
        <v>358.57</v>
      </c>
      <c r="J387" s="3" t="s">
        <v>621</v>
      </c>
      <c r="K387" s="3">
        <v>0.27</v>
      </c>
      <c r="L387" s="3" t="s">
        <v>621</v>
      </c>
      <c r="M387" s="3" t="s">
        <v>621</v>
      </c>
      <c r="N387" s="3" t="s">
        <v>621</v>
      </c>
      <c r="O387" s="3" t="s">
        <v>621</v>
      </c>
      <c r="P387" s="3" t="s">
        <v>621</v>
      </c>
      <c r="Q387" s="3" t="s">
        <v>621</v>
      </c>
      <c r="R387" s="3" t="s">
        <v>621</v>
      </c>
      <c r="S387" s="3" t="s">
        <v>621</v>
      </c>
      <c r="T387" s="3" t="s">
        <v>621</v>
      </c>
      <c r="U387" s="3" t="s">
        <v>621</v>
      </c>
      <c r="V387" s="3" t="s">
        <v>621</v>
      </c>
      <c r="W387" s="3" t="s">
        <v>621</v>
      </c>
      <c r="X387" s="3" t="s">
        <v>621</v>
      </c>
      <c r="Y387" s="3" t="s">
        <v>621</v>
      </c>
      <c r="Z387" s="3">
        <v>9.6</v>
      </c>
      <c r="AA387" s="3" t="s">
        <v>621</v>
      </c>
      <c r="AB387" s="3" t="s">
        <v>621</v>
      </c>
      <c r="AC387" s="3">
        <v>0.6</v>
      </c>
      <c r="AD387" s="3" t="s">
        <v>621</v>
      </c>
      <c r="AE387" s="3">
        <v>314.3</v>
      </c>
      <c r="AF387" s="3" t="s">
        <v>621</v>
      </c>
      <c r="AG387" s="3">
        <v>33.799999999999997</v>
      </c>
      <c r="AJ387" s="20">
        <f t="shared" si="29"/>
        <v>358.57</v>
      </c>
      <c r="AL387" s="20">
        <f t="shared" ref="AL387:AL450" si="30">IFERROR(D387/1,0)</f>
        <v>224.672</v>
      </c>
      <c r="AM387" s="20">
        <f t="shared" ref="AM387:AM450" si="31">IFERROR(E387/1,"")</f>
        <v>64.3</v>
      </c>
      <c r="AN387" s="21">
        <f t="shared" ref="AN387:AN450" si="32">IFERROR((AL387+AM387)/AJ387,"")</f>
        <v>0.80590121872995502</v>
      </c>
      <c r="AQ387" s="3">
        <f t="shared" ref="AQ387:AQ450" si="33">AJ387-IFERROR(AG387/1,0)</f>
        <v>324.77</v>
      </c>
    </row>
    <row r="388" spans="1:43" ht="15" customHeight="1" x14ac:dyDescent="0.25">
      <c r="A388" s="3" t="s">
        <v>502</v>
      </c>
      <c r="B388" s="3" t="s">
        <v>503</v>
      </c>
      <c r="C388" s="3">
        <v>2013</v>
      </c>
      <c r="D388" s="3" t="s">
        <v>621</v>
      </c>
      <c r="E388" s="3" t="s">
        <v>621</v>
      </c>
      <c r="F388" s="3" t="s">
        <v>621</v>
      </c>
      <c r="G388" s="3" t="s">
        <v>621</v>
      </c>
      <c r="H388" s="3" t="s">
        <v>621</v>
      </c>
      <c r="I388" s="3" t="s">
        <v>621</v>
      </c>
      <c r="J388" s="3" t="s">
        <v>621</v>
      </c>
      <c r="K388" s="3" t="s">
        <v>621</v>
      </c>
      <c r="L388" s="3" t="s">
        <v>621</v>
      </c>
      <c r="M388" s="3" t="s">
        <v>621</v>
      </c>
      <c r="N388" s="3" t="s">
        <v>621</v>
      </c>
      <c r="O388" s="3" t="s">
        <v>621</v>
      </c>
      <c r="P388" s="3" t="s">
        <v>621</v>
      </c>
      <c r="Q388" s="3" t="s">
        <v>621</v>
      </c>
      <c r="R388" s="3" t="s">
        <v>621</v>
      </c>
      <c r="S388" s="3" t="s">
        <v>621</v>
      </c>
      <c r="T388" s="3" t="s">
        <v>621</v>
      </c>
      <c r="U388" s="3" t="s">
        <v>621</v>
      </c>
      <c r="V388" s="3" t="s">
        <v>621</v>
      </c>
      <c r="W388" s="3" t="s">
        <v>621</v>
      </c>
      <c r="X388" s="3" t="s">
        <v>621</v>
      </c>
      <c r="Y388" s="3" t="s">
        <v>621</v>
      </c>
      <c r="Z388" s="3" t="s">
        <v>621</v>
      </c>
      <c r="AA388" s="3" t="s">
        <v>621</v>
      </c>
      <c r="AB388" s="3" t="s">
        <v>621</v>
      </c>
      <c r="AC388" s="3" t="s">
        <v>621</v>
      </c>
      <c r="AD388" s="3" t="s">
        <v>621</v>
      </c>
      <c r="AE388" s="3" t="s">
        <v>621</v>
      </c>
      <c r="AF388" s="3" t="s">
        <v>621</v>
      </c>
      <c r="AG388" s="3" t="s">
        <v>621</v>
      </c>
      <c r="AJ388" s="20">
        <f t="shared" ref="AJ388:AJ451" si="34">SUMPRODUCT(J388:AG388)</f>
        <v>0</v>
      </c>
      <c r="AL388" s="20">
        <f t="shared" si="30"/>
        <v>0</v>
      </c>
      <c r="AM388" s="20" t="str">
        <f t="shared" si="31"/>
        <v/>
      </c>
      <c r="AN388" s="21" t="str">
        <f t="shared" si="32"/>
        <v/>
      </c>
      <c r="AQ388" s="3">
        <f t="shared" si="33"/>
        <v>0</v>
      </c>
    </row>
    <row r="389" spans="1:43" ht="15" customHeight="1" x14ac:dyDescent="0.25">
      <c r="A389" s="3" t="s">
        <v>502</v>
      </c>
      <c r="B389" s="3" t="s">
        <v>504</v>
      </c>
      <c r="C389" s="3">
        <v>2013</v>
      </c>
      <c r="D389" s="3" t="s">
        <v>621</v>
      </c>
      <c r="E389" s="3" t="s">
        <v>621</v>
      </c>
      <c r="F389" s="3" t="s">
        <v>621</v>
      </c>
      <c r="G389" s="3" t="s">
        <v>621</v>
      </c>
      <c r="H389" s="3" t="s">
        <v>621</v>
      </c>
      <c r="I389" s="3" t="s">
        <v>621</v>
      </c>
      <c r="J389" s="3" t="s">
        <v>621</v>
      </c>
      <c r="K389" s="3" t="s">
        <v>621</v>
      </c>
      <c r="L389" s="3" t="s">
        <v>621</v>
      </c>
      <c r="M389" s="3" t="s">
        <v>621</v>
      </c>
      <c r="N389" s="3" t="s">
        <v>621</v>
      </c>
      <c r="O389" s="3" t="s">
        <v>621</v>
      </c>
      <c r="P389" s="3" t="s">
        <v>621</v>
      </c>
      <c r="Q389" s="3" t="s">
        <v>621</v>
      </c>
      <c r="R389" s="3" t="s">
        <v>621</v>
      </c>
      <c r="S389" s="3" t="s">
        <v>621</v>
      </c>
      <c r="T389" s="3" t="s">
        <v>621</v>
      </c>
      <c r="U389" s="3" t="s">
        <v>621</v>
      </c>
      <c r="V389" s="3" t="s">
        <v>621</v>
      </c>
      <c r="W389" s="3" t="s">
        <v>621</v>
      </c>
      <c r="X389" s="3" t="s">
        <v>621</v>
      </c>
      <c r="Y389" s="3" t="s">
        <v>621</v>
      </c>
      <c r="Z389" s="3" t="s">
        <v>621</v>
      </c>
      <c r="AA389" s="3" t="s">
        <v>621</v>
      </c>
      <c r="AB389" s="3" t="s">
        <v>621</v>
      </c>
      <c r="AC389" s="3" t="s">
        <v>621</v>
      </c>
      <c r="AD389" s="3" t="s">
        <v>621</v>
      </c>
      <c r="AE389" s="3" t="s">
        <v>621</v>
      </c>
      <c r="AF389" s="3" t="s">
        <v>621</v>
      </c>
      <c r="AG389" s="3" t="s">
        <v>621</v>
      </c>
      <c r="AJ389" s="20">
        <f t="shared" si="34"/>
        <v>0</v>
      </c>
      <c r="AL389" s="20">
        <f t="shared" si="30"/>
        <v>0</v>
      </c>
      <c r="AM389" s="20" t="str">
        <f t="shared" si="31"/>
        <v/>
      </c>
      <c r="AN389" s="21" t="str">
        <f t="shared" si="32"/>
        <v/>
      </c>
      <c r="AQ389" s="3">
        <f t="shared" si="33"/>
        <v>0</v>
      </c>
    </row>
    <row r="390" spans="1:43" ht="15" customHeight="1" x14ac:dyDescent="0.25">
      <c r="A390" s="3" t="s">
        <v>505</v>
      </c>
      <c r="B390" s="3" t="s">
        <v>506</v>
      </c>
      <c r="C390" s="3">
        <v>2013</v>
      </c>
      <c r="D390" s="3" t="s">
        <v>621</v>
      </c>
      <c r="E390" s="3" t="s">
        <v>621</v>
      </c>
      <c r="F390" s="3" t="s">
        <v>621</v>
      </c>
      <c r="G390" s="3" t="s">
        <v>621</v>
      </c>
      <c r="H390" s="3" t="s">
        <v>621</v>
      </c>
      <c r="I390" s="3" t="s">
        <v>621</v>
      </c>
      <c r="J390" s="3" t="s">
        <v>621</v>
      </c>
      <c r="K390" s="3" t="s">
        <v>621</v>
      </c>
      <c r="L390" s="3" t="s">
        <v>621</v>
      </c>
      <c r="M390" s="3" t="s">
        <v>621</v>
      </c>
      <c r="N390" s="3" t="s">
        <v>621</v>
      </c>
      <c r="O390" s="3" t="s">
        <v>621</v>
      </c>
      <c r="P390" s="3" t="s">
        <v>621</v>
      </c>
      <c r="Q390" s="3" t="s">
        <v>621</v>
      </c>
      <c r="R390" s="3" t="s">
        <v>621</v>
      </c>
      <c r="S390" s="3" t="s">
        <v>621</v>
      </c>
      <c r="T390" s="3" t="s">
        <v>621</v>
      </c>
      <c r="U390" s="3" t="s">
        <v>621</v>
      </c>
      <c r="V390" s="3" t="s">
        <v>621</v>
      </c>
      <c r="W390" s="3" t="s">
        <v>621</v>
      </c>
      <c r="X390" s="3" t="s">
        <v>621</v>
      </c>
      <c r="Y390" s="3" t="s">
        <v>621</v>
      </c>
      <c r="Z390" s="3" t="s">
        <v>621</v>
      </c>
      <c r="AA390" s="3" t="s">
        <v>621</v>
      </c>
      <c r="AB390" s="3" t="s">
        <v>621</v>
      </c>
      <c r="AC390" s="3" t="s">
        <v>621</v>
      </c>
      <c r="AD390" s="3" t="s">
        <v>621</v>
      </c>
      <c r="AE390" s="3" t="s">
        <v>621</v>
      </c>
      <c r="AF390" s="3" t="s">
        <v>621</v>
      </c>
      <c r="AG390" s="3" t="s">
        <v>621</v>
      </c>
      <c r="AJ390" s="20">
        <f t="shared" si="34"/>
        <v>0</v>
      </c>
      <c r="AL390" s="20">
        <f t="shared" si="30"/>
        <v>0</v>
      </c>
      <c r="AM390" s="20" t="str">
        <f t="shared" si="31"/>
        <v/>
      </c>
      <c r="AN390" s="21" t="str">
        <f t="shared" si="32"/>
        <v/>
      </c>
      <c r="AQ390" s="3">
        <f t="shared" si="33"/>
        <v>0</v>
      </c>
    </row>
    <row r="391" spans="1:43" ht="15" customHeight="1" x14ac:dyDescent="0.25">
      <c r="A391" s="3" t="s">
        <v>505</v>
      </c>
      <c r="B391" s="3" t="s">
        <v>507</v>
      </c>
      <c r="C391" s="3">
        <v>2013</v>
      </c>
      <c r="D391" s="3" t="s">
        <v>621</v>
      </c>
      <c r="E391" s="3" t="s">
        <v>621</v>
      </c>
      <c r="F391" s="3" t="s">
        <v>621</v>
      </c>
      <c r="G391" s="3" t="s">
        <v>621</v>
      </c>
      <c r="H391" s="3" t="s">
        <v>621</v>
      </c>
      <c r="I391" s="3" t="s">
        <v>621</v>
      </c>
      <c r="J391" s="3" t="s">
        <v>621</v>
      </c>
      <c r="K391" s="3" t="s">
        <v>621</v>
      </c>
      <c r="L391" s="3" t="s">
        <v>621</v>
      </c>
      <c r="M391" s="3" t="s">
        <v>621</v>
      </c>
      <c r="N391" s="3" t="s">
        <v>621</v>
      </c>
      <c r="O391" s="3" t="s">
        <v>621</v>
      </c>
      <c r="P391" s="3" t="s">
        <v>621</v>
      </c>
      <c r="Q391" s="3" t="s">
        <v>621</v>
      </c>
      <c r="R391" s="3" t="s">
        <v>621</v>
      </c>
      <c r="S391" s="3" t="s">
        <v>621</v>
      </c>
      <c r="T391" s="3" t="s">
        <v>621</v>
      </c>
      <c r="U391" s="3" t="s">
        <v>621</v>
      </c>
      <c r="V391" s="3" t="s">
        <v>621</v>
      </c>
      <c r="W391" s="3" t="s">
        <v>621</v>
      </c>
      <c r="X391" s="3" t="s">
        <v>621</v>
      </c>
      <c r="Y391" s="3" t="s">
        <v>621</v>
      </c>
      <c r="Z391" s="3" t="s">
        <v>621</v>
      </c>
      <c r="AA391" s="3" t="s">
        <v>621</v>
      </c>
      <c r="AB391" s="3" t="s">
        <v>621</v>
      </c>
      <c r="AC391" s="3" t="s">
        <v>621</v>
      </c>
      <c r="AD391" s="3" t="s">
        <v>621</v>
      </c>
      <c r="AE391" s="3" t="s">
        <v>621</v>
      </c>
      <c r="AF391" s="3" t="s">
        <v>621</v>
      </c>
      <c r="AG391" s="3" t="s">
        <v>621</v>
      </c>
      <c r="AJ391" s="20">
        <f t="shared" si="34"/>
        <v>0</v>
      </c>
      <c r="AL391" s="20">
        <f t="shared" si="30"/>
        <v>0</v>
      </c>
      <c r="AM391" s="20" t="str">
        <f t="shared" si="31"/>
        <v/>
      </c>
      <c r="AN391" s="21" t="str">
        <f t="shared" si="32"/>
        <v/>
      </c>
      <c r="AQ391" s="3">
        <f t="shared" si="33"/>
        <v>0</v>
      </c>
    </row>
    <row r="392" spans="1:43" ht="15" customHeight="1" x14ac:dyDescent="0.25">
      <c r="A392" s="3" t="s">
        <v>505</v>
      </c>
      <c r="B392" s="3" t="s">
        <v>508</v>
      </c>
      <c r="C392" s="3">
        <v>2013</v>
      </c>
      <c r="D392" s="3" t="s">
        <v>621</v>
      </c>
      <c r="E392" s="3" t="s">
        <v>621</v>
      </c>
      <c r="F392" s="3" t="s">
        <v>621</v>
      </c>
      <c r="G392" s="3" t="s">
        <v>621</v>
      </c>
      <c r="H392" s="3" t="s">
        <v>621</v>
      </c>
      <c r="I392" s="3" t="s">
        <v>621</v>
      </c>
      <c r="J392" s="3" t="s">
        <v>621</v>
      </c>
      <c r="K392" s="3" t="s">
        <v>621</v>
      </c>
      <c r="L392" s="3" t="s">
        <v>621</v>
      </c>
      <c r="M392" s="3" t="s">
        <v>621</v>
      </c>
      <c r="N392" s="3" t="s">
        <v>621</v>
      </c>
      <c r="O392" s="3" t="s">
        <v>621</v>
      </c>
      <c r="P392" s="3" t="s">
        <v>621</v>
      </c>
      <c r="Q392" s="3" t="s">
        <v>621</v>
      </c>
      <c r="R392" s="3" t="s">
        <v>621</v>
      </c>
      <c r="S392" s="3" t="s">
        <v>621</v>
      </c>
      <c r="T392" s="3" t="s">
        <v>621</v>
      </c>
      <c r="U392" s="3" t="s">
        <v>621</v>
      </c>
      <c r="V392" s="3" t="s">
        <v>621</v>
      </c>
      <c r="W392" s="3" t="s">
        <v>621</v>
      </c>
      <c r="X392" s="3" t="s">
        <v>621</v>
      </c>
      <c r="Y392" s="3" t="s">
        <v>621</v>
      </c>
      <c r="Z392" s="3" t="s">
        <v>621</v>
      </c>
      <c r="AA392" s="3" t="s">
        <v>621</v>
      </c>
      <c r="AB392" s="3" t="s">
        <v>621</v>
      </c>
      <c r="AC392" s="3" t="s">
        <v>621</v>
      </c>
      <c r="AD392" s="3" t="s">
        <v>621</v>
      </c>
      <c r="AE392" s="3" t="s">
        <v>621</v>
      </c>
      <c r="AF392" s="3" t="s">
        <v>621</v>
      </c>
      <c r="AG392" s="3" t="s">
        <v>621</v>
      </c>
      <c r="AJ392" s="20">
        <f t="shared" si="34"/>
        <v>0</v>
      </c>
      <c r="AL392" s="20">
        <f t="shared" si="30"/>
        <v>0</v>
      </c>
      <c r="AM392" s="20" t="str">
        <f t="shared" si="31"/>
        <v/>
      </c>
      <c r="AN392" s="21" t="str">
        <f t="shared" si="32"/>
        <v/>
      </c>
      <c r="AQ392" s="3">
        <f t="shared" si="33"/>
        <v>0</v>
      </c>
    </row>
    <row r="393" spans="1:43" ht="15" customHeight="1" x14ac:dyDescent="0.25">
      <c r="A393" s="3" t="s">
        <v>505</v>
      </c>
      <c r="B393" s="3" t="s">
        <v>509</v>
      </c>
      <c r="C393" s="3">
        <v>2013</v>
      </c>
      <c r="D393" s="3" t="s">
        <v>621</v>
      </c>
      <c r="E393" s="3" t="s">
        <v>621</v>
      </c>
      <c r="F393" s="3" t="s">
        <v>621</v>
      </c>
      <c r="G393" s="3" t="s">
        <v>621</v>
      </c>
      <c r="H393" s="3" t="s">
        <v>621</v>
      </c>
      <c r="I393" s="3" t="s">
        <v>621</v>
      </c>
      <c r="J393" s="3" t="s">
        <v>621</v>
      </c>
      <c r="K393" s="3" t="s">
        <v>621</v>
      </c>
      <c r="L393" s="3" t="s">
        <v>621</v>
      </c>
      <c r="M393" s="3" t="s">
        <v>621</v>
      </c>
      <c r="N393" s="3" t="s">
        <v>621</v>
      </c>
      <c r="O393" s="3" t="s">
        <v>621</v>
      </c>
      <c r="P393" s="3" t="s">
        <v>621</v>
      </c>
      <c r="Q393" s="3" t="s">
        <v>621</v>
      </c>
      <c r="R393" s="3" t="s">
        <v>621</v>
      </c>
      <c r="S393" s="3" t="s">
        <v>621</v>
      </c>
      <c r="T393" s="3" t="s">
        <v>621</v>
      </c>
      <c r="U393" s="3" t="s">
        <v>621</v>
      </c>
      <c r="V393" s="3" t="s">
        <v>621</v>
      </c>
      <c r="W393" s="3" t="s">
        <v>621</v>
      </c>
      <c r="X393" s="3" t="s">
        <v>621</v>
      </c>
      <c r="Y393" s="3" t="s">
        <v>621</v>
      </c>
      <c r="Z393" s="3" t="s">
        <v>621</v>
      </c>
      <c r="AA393" s="3" t="s">
        <v>621</v>
      </c>
      <c r="AB393" s="3" t="s">
        <v>621</v>
      </c>
      <c r="AC393" s="3" t="s">
        <v>621</v>
      </c>
      <c r="AD393" s="3" t="s">
        <v>621</v>
      </c>
      <c r="AE393" s="3" t="s">
        <v>621</v>
      </c>
      <c r="AF393" s="3" t="s">
        <v>621</v>
      </c>
      <c r="AG393" s="3" t="s">
        <v>621</v>
      </c>
      <c r="AJ393" s="20">
        <f t="shared" si="34"/>
        <v>0</v>
      </c>
      <c r="AL393" s="20">
        <f t="shared" si="30"/>
        <v>0</v>
      </c>
      <c r="AM393" s="20" t="str">
        <f t="shared" si="31"/>
        <v/>
      </c>
      <c r="AN393" s="21" t="str">
        <f t="shared" si="32"/>
        <v/>
      </c>
      <c r="AQ393" s="3">
        <f t="shared" si="33"/>
        <v>0</v>
      </c>
    </row>
    <row r="394" spans="1:43" ht="15" customHeight="1" x14ac:dyDescent="0.25">
      <c r="A394" s="3" t="s">
        <v>505</v>
      </c>
      <c r="B394" s="3" t="s">
        <v>510</v>
      </c>
      <c r="C394" s="3">
        <v>2013</v>
      </c>
      <c r="D394" s="3">
        <v>590.32899999999995</v>
      </c>
      <c r="E394" s="3">
        <v>204.453</v>
      </c>
      <c r="F394" s="3" t="s">
        <v>621</v>
      </c>
      <c r="G394" s="3" t="s">
        <v>621</v>
      </c>
      <c r="H394" s="3" t="s">
        <v>621</v>
      </c>
      <c r="I394" s="3">
        <v>1147.453</v>
      </c>
      <c r="J394" s="3" t="s">
        <v>621</v>
      </c>
      <c r="K394" s="3">
        <v>17.334</v>
      </c>
      <c r="L394" s="3" t="s">
        <v>621</v>
      </c>
      <c r="M394" s="3" t="s">
        <v>621</v>
      </c>
      <c r="N394" s="3" t="s">
        <v>621</v>
      </c>
      <c r="O394" s="3" t="s">
        <v>621</v>
      </c>
      <c r="P394" s="3">
        <v>155.28100000000001</v>
      </c>
      <c r="Q394" s="3">
        <v>183.9</v>
      </c>
      <c r="R394" s="3">
        <v>44.7</v>
      </c>
      <c r="S394" s="3">
        <v>92.033000000000001</v>
      </c>
      <c r="T394" s="3">
        <v>0</v>
      </c>
      <c r="U394" s="3" t="s">
        <v>621</v>
      </c>
      <c r="V394" s="3" t="s">
        <v>621</v>
      </c>
      <c r="W394" s="3" t="s">
        <v>621</v>
      </c>
      <c r="X394" s="3" t="s">
        <v>621</v>
      </c>
      <c r="Y394" s="3" t="s">
        <v>621</v>
      </c>
      <c r="Z394" s="3">
        <v>0.68</v>
      </c>
      <c r="AA394" s="3" t="s">
        <v>621</v>
      </c>
      <c r="AB394" s="3" t="s">
        <v>621</v>
      </c>
      <c r="AC394" s="3" t="s">
        <v>621</v>
      </c>
      <c r="AD394" s="3">
        <v>43.566000000000003</v>
      </c>
      <c r="AE394" s="3">
        <v>431.16500000000002</v>
      </c>
      <c r="AF394" s="3" t="s">
        <v>621</v>
      </c>
      <c r="AG394" s="3">
        <v>178.79400000000001</v>
      </c>
      <c r="AJ394" s="20">
        <f t="shared" si="34"/>
        <v>1147.4530000000002</v>
      </c>
      <c r="AL394" s="20">
        <f t="shared" si="30"/>
        <v>590.32899999999995</v>
      </c>
      <c r="AM394" s="20">
        <f t="shared" si="31"/>
        <v>204.453</v>
      </c>
      <c r="AN394" s="21">
        <f t="shared" si="32"/>
        <v>0.69264884923391179</v>
      </c>
      <c r="AQ394" s="3">
        <f t="shared" si="33"/>
        <v>968.65900000000022</v>
      </c>
    </row>
    <row r="395" spans="1:43"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W395" s="3" t="s">
        <v>622</v>
      </c>
      <c r="X395" s="3" t="s">
        <v>622</v>
      </c>
      <c r="Y395" s="3" t="s">
        <v>622</v>
      </c>
      <c r="Z395" s="3" t="s">
        <v>622</v>
      </c>
      <c r="AA395" s="3" t="s">
        <v>622</v>
      </c>
      <c r="AB395" s="3" t="s">
        <v>622</v>
      </c>
      <c r="AC395" s="3" t="s">
        <v>622</v>
      </c>
      <c r="AD395" s="3" t="s">
        <v>622</v>
      </c>
      <c r="AE395" s="3" t="s">
        <v>622</v>
      </c>
      <c r="AF395" s="3" t="s">
        <v>622</v>
      </c>
      <c r="AG395" s="3" t="s">
        <v>622</v>
      </c>
      <c r="AJ395" s="20">
        <f t="shared" si="34"/>
        <v>0</v>
      </c>
      <c r="AL395" s="20">
        <f t="shared" si="30"/>
        <v>0</v>
      </c>
      <c r="AM395" s="20" t="str">
        <f t="shared" si="31"/>
        <v/>
      </c>
      <c r="AN395" s="21" t="str">
        <f t="shared" si="32"/>
        <v/>
      </c>
      <c r="AQ395" s="3">
        <f t="shared" si="33"/>
        <v>0</v>
      </c>
    </row>
    <row r="396" spans="1:43"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W396" s="3" t="s">
        <v>622</v>
      </c>
      <c r="X396" s="3" t="s">
        <v>622</v>
      </c>
      <c r="Y396" s="3" t="s">
        <v>622</v>
      </c>
      <c r="Z396" s="3" t="s">
        <v>622</v>
      </c>
      <c r="AA396" s="3" t="s">
        <v>622</v>
      </c>
      <c r="AB396" s="3" t="s">
        <v>622</v>
      </c>
      <c r="AC396" s="3" t="s">
        <v>622</v>
      </c>
      <c r="AD396" s="3" t="s">
        <v>622</v>
      </c>
      <c r="AE396" s="3" t="s">
        <v>622</v>
      </c>
      <c r="AF396" s="3" t="s">
        <v>622</v>
      </c>
      <c r="AG396" s="3" t="s">
        <v>622</v>
      </c>
      <c r="AJ396" s="20">
        <f t="shared" si="34"/>
        <v>0</v>
      </c>
      <c r="AL396" s="20">
        <f t="shared" si="30"/>
        <v>0</v>
      </c>
      <c r="AM396" s="20" t="str">
        <f t="shared" si="31"/>
        <v/>
      </c>
      <c r="AN396" s="21" t="str">
        <f t="shared" si="32"/>
        <v/>
      </c>
      <c r="AQ396" s="3">
        <f t="shared" si="33"/>
        <v>0</v>
      </c>
    </row>
    <row r="397" spans="1:43" ht="15" customHeight="1" x14ac:dyDescent="0.25">
      <c r="A397" s="3" t="s">
        <v>514</v>
      </c>
      <c r="B397" s="3" t="s">
        <v>515</v>
      </c>
      <c r="C397" s="3">
        <v>2013</v>
      </c>
      <c r="D397" s="3" t="s">
        <v>621</v>
      </c>
      <c r="E397" s="3" t="s">
        <v>621</v>
      </c>
      <c r="F397" s="3" t="s">
        <v>621</v>
      </c>
      <c r="G397" s="3" t="s">
        <v>621</v>
      </c>
      <c r="H397" s="3" t="s">
        <v>621</v>
      </c>
      <c r="I397" s="3" t="s">
        <v>621</v>
      </c>
      <c r="J397" s="3" t="s">
        <v>621</v>
      </c>
      <c r="K397" s="3" t="s">
        <v>621</v>
      </c>
      <c r="L397" s="3" t="s">
        <v>621</v>
      </c>
      <c r="M397" s="3" t="s">
        <v>621</v>
      </c>
      <c r="N397" s="3" t="s">
        <v>621</v>
      </c>
      <c r="O397" s="3" t="s">
        <v>621</v>
      </c>
      <c r="P397" s="3" t="s">
        <v>621</v>
      </c>
      <c r="Q397" s="3" t="s">
        <v>621</v>
      </c>
      <c r="R397" s="3" t="s">
        <v>621</v>
      </c>
      <c r="S397" s="3" t="s">
        <v>621</v>
      </c>
      <c r="T397" s="3" t="s">
        <v>621</v>
      </c>
      <c r="U397" s="3" t="s">
        <v>621</v>
      </c>
      <c r="V397" s="3" t="s">
        <v>621</v>
      </c>
      <c r="W397" s="3" t="s">
        <v>621</v>
      </c>
      <c r="X397" s="3" t="s">
        <v>621</v>
      </c>
      <c r="Y397" s="3" t="s">
        <v>621</v>
      </c>
      <c r="Z397" s="3" t="s">
        <v>621</v>
      </c>
      <c r="AA397" s="3" t="s">
        <v>621</v>
      </c>
      <c r="AB397" s="3" t="s">
        <v>621</v>
      </c>
      <c r="AC397" s="3" t="s">
        <v>621</v>
      </c>
      <c r="AD397" s="3" t="s">
        <v>621</v>
      </c>
      <c r="AE397" s="3" t="s">
        <v>621</v>
      </c>
      <c r="AF397" s="3" t="s">
        <v>621</v>
      </c>
      <c r="AG397" s="3" t="s">
        <v>621</v>
      </c>
      <c r="AJ397" s="20">
        <f t="shared" si="34"/>
        <v>0</v>
      </c>
      <c r="AL397" s="20">
        <f t="shared" si="30"/>
        <v>0</v>
      </c>
      <c r="AM397" s="20" t="str">
        <f t="shared" si="31"/>
        <v/>
      </c>
      <c r="AN397" s="21" t="str">
        <f t="shared" si="32"/>
        <v/>
      </c>
      <c r="AQ397" s="3">
        <f t="shared" si="33"/>
        <v>0</v>
      </c>
    </row>
    <row r="398" spans="1:43" ht="15" customHeight="1" x14ac:dyDescent="0.25">
      <c r="A398" s="3" t="s">
        <v>516</v>
      </c>
      <c r="B398" s="3" t="s">
        <v>517</v>
      </c>
      <c r="C398" s="3">
        <v>2013</v>
      </c>
      <c r="D398" s="3" t="s">
        <v>621</v>
      </c>
      <c r="E398" s="3" t="s">
        <v>621</v>
      </c>
      <c r="F398" s="3" t="s">
        <v>621</v>
      </c>
      <c r="G398" s="3" t="s">
        <v>621</v>
      </c>
      <c r="H398" s="3" t="s">
        <v>621</v>
      </c>
      <c r="I398" s="3" t="s">
        <v>621</v>
      </c>
      <c r="J398" s="3" t="s">
        <v>621</v>
      </c>
      <c r="K398" s="3" t="s">
        <v>621</v>
      </c>
      <c r="L398" s="3" t="s">
        <v>621</v>
      </c>
      <c r="M398" s="3" t="s">
        <v>621</v>
      </c>
      <c r="N398" s="3" t="s">
        <v>621</v>
      </c>
      <c r="O398" s="3" t="s">
        <v>621</v>
      </c>
      <c r="P398" s="3" t="s">
        <v>621</v>
      </c>
      <c r="Q398" s="3" t="s">
        <v>621</v>
      </c>
      <c r="R398" s="3" t="s">
        <v>621</v>
      </c>
      <c r="S398" s="3" t="s">
        <v>621</v>
      </c>
      <c r="T398" s="3" t="s">
        <v>621</v>
      </c>
      <c r="U398" s="3" t="s">
        <v>621</v>
      </c>
      <c r="V398" s="3" t="s">
        <v>621</v>
      </c>
      <c r="W398" s="3" t="s">
        <v>621</v>
      </c>
      <c r="X398" s="3" t="s">
        <v>621</v>
      </c>
      <c r="Y398" s="3" t="s">
        <v>621</v>
      </c>
      <c r="Z398" s="3" t="s">
        <v>621</v>
      </c>
      <c r="AA398" s="3" t="s">
        <v>621</v>
      </c>
      <c r="AB398" s="3" t="s">
        <v>621</v>
      </c>
      <c r="AC398" s="3" t="s">
        <v>621</v>
      </c>
      <c r="AD398" s="3" t="s">
        <v>621</v>
      </c>
      <c r="AE398" s="3" t="s">
        <v>621</v>
      </c>
      <c r="AF398" s="3" t="s">
        <v>621</v>
      </c>
      <c r="AG398" s="3" t="s">
        <v>621</v>
      </c>
      <c r="AJ398" s="20">
        <f t="shared" si="34"/>
        <v>0</v>
      </c>
      <c r="AL398" s="20">
        <f t="shared" si="30"/>
        <v>0</v>
      </c>
      <c r="AM398" s="20" t="str">
        <f t="shared" si="31"/>
        <v/>
      </c>
      <c r="AN398" s="21" t="str">
        <f t="shared" si="32"/>
        <v/>
      </c>
      <c r="AQ398" s="3">
        <f t="shared" si="33"/>
        <v>0</v>
      </c>
    </row>
    <row r="399" spans="1:43" ht="15" customHeight="1" x14ac:dyDescent="0.25">
      <c r="A399" s="3" t="s">
        <v>516</v>
      </c>
      <c r="B399" s="3" t="s">
        <v>518</v>
      </c>
      <c r="C399" s="3">
        <v>2013</v>
      </c>
      <c r="D399" s="3" t="s">
        <v>621</v>
      </c>
      <c r="E399" s="3" t="s">
        <v>621</v>
      </c>
      <c r="F399" s="3" t="s">
        <v>621</v>
      </c>
      <c r="G399" s="3" t="s">
        <v>621</v>
      </c>
      <c r="H399" s="3" t="s">
        <v>621</v>
      </c>
      <c r="I399" s="3" t="s">
        <v>621</v>
      </c>
      <c r="J399" s="3" t="s">
        <v>621</v>
      </c>
      <c r="K399" s="3" t="s">
        <v>621</v>
      </c>
      <c r="L399" s="3" t="s">
        <v>621</v>
      </c>
      <c r="M399" s="3" t="s">
        <v>621</v>
      </c>
      <c r="N399" s="3" t="s">
        <v>621</v>
      </c>
      <c r="O399" s="3" t="s">
        <v>621</v>
      </c>
      <c r="P399" s="3" t="s">
        <v>621</v>
      </c>
      <c r="Q399" s="3" t="s">
        <v>621</v>
      </c>
      <c r="R399" s="3" t="s">
        <v>621</v>
      </c>
      <c r="S399" s="3" t="s">
        <v>621</v>
      </c>
      <c r="T399" s="3" t="s">
        <v>621</v>
      </c>
      <c r="U399" s="3" t="s">
        <v>621</v>
      </c>
      <c r="V399" s="3" t="s">
        <v>621</v>
      </c>
      <c r="W399" s="3" t="s">
        <v>621</v>
      </c>
      <c r="X399" s="3" t="s">
        <v>621</v>
      </c>
      <c r="Y399" s="3" t="s">
        <v>621</v>
      </c>
      <c r="Z399" s="3" t="s">
        <v>621</v>
      </c>
      <c r="AA399" s="3" t="s">
        <v>621</v>
      </c>
      <c r="AB399" s="3" t="s">
        <v>621</v>
      </c>
      <c r="AC399" s="3" t="s">
        <v>621</v>
      </c>
      <c r="AD399" s="3" t="s">
        <v>621</v>
      </c>
      <c r="AE399" s="3" t="s">
        <v>621</v>
      </c>
      <c r="AF399" s="3" t="s">
        <v>621</v>
      </c>
      <c r="AG399" s="3" t="s">
        <v>621</v>
      </c>
      <c r="AJ399" s="20">
        <f t="shared" si="34"/>
        <v>0</v>
      </c>
      <c r="AL399" s="20">
        <f t="shared" si="30"/>
        <v>0</v>
      </c>
      <c r="AM399" s="20" t="str">
        <f t="shared" si="31"/>
        <v/>
      </c>
      <c r="AN399" s="21" t="str">
        <f t="shared" si="32"/>
        <v/>
      </c>
      <c r="AQ399" s="3">
        <f t="shared" si="33"/>
        <v>0</v>
      </c>
    </row>
    <row r="400" spans="1:43" ht="15" customHeight="1" x14ac:dyDescent="0.25">
      <c r="A400" s="3" t="s">
        <v>516</v>
      </c>
      <c r="B400" s="3" t="s">
        <v>519</v>
      </c>
      <c r="C400" s="3">
        <v>2013</v>
      </c>
      <c r="D400" s="3" t="s">
        <v>621</v>
      </c>
      <c r="E400" s="3" t="s">
        <v>621</v>
      </c>
      <c r="F400" s="3" t="s">
        <v>621</v>
      </c>
      <c r="G400" s="3" t="s">
        <v>621</v>
      </c>
      <c r="H400" s="3" t="s">
        <v>621</v>
      </c>
      <c r="I400" s="3" t="s">
        <v>621</v>
      </c>
      <c r="J400" s="3" t="s">
        <v>621</v>
      </c>
      <c r="K400" s="3" t="s">
        <v>621</v>
      </c>
      <c r="L400" s="3" t="s">
        <v>621</v>
      </c>
      <c r="M400" s="3" t="s">
        <v>621</v>
      </c>
      <c r="N400" s="3" t="s">
        <v>621</v>
      </c>
      <c r="O400" s="3" t="s">
        <v>621</v>
      </c>
      <c r="P400" s="3" t="s">
        <v>621</v>
      </c>
      <c r="Q400" s="3" t="s">
        <v>621</v>
      </c>
      <c r="R400" s="3" t="s">
        <v>621</v>
      </c>
      <c r="S400" s="3" t="s">
        <v>621</v>
      </c>
      <c r="T400" s="3" t="s">
        <v>621</v>
      </c>
      <c r="U400" s="3" t="s">
        <v>621</v>
      </c>
      <c r="V400" s="3" t="s">
        <v>621</v>
      </c>
      <c r="W400" s="3" t="s">
        <v>621</v>
      </c>
      <c r="X400" s="3" t="s">
        <v>621</v>
      </c>
      <c r="Y400" s="3" t="s">
        <v>621</v>
      </c>
      <c r="Z400" s="3" t="s">
        <v>621</v>
      </c>
      <c r="AA400" s="3" t="s">
        <v>621</v>
      </c>
      <c r="AB400" s="3" t="s">
        <v>621</v>
      </c>
      <c r="AC400" s="3" t="s">
        <v>621</v>
      </c>
      <c r="AD400" s="3" t="s">
        <v>621</v>
      </c>
      <c r="AE400" s="3" t="s">
        <v>621</v>
      </c>
      <c r="AF400" s="3" t="s">
        <v>621</v>
      </c>
      <c r="AG400" s="3" t="s">
        <v>621</v>
      </c>
      <c r="AJ400" s="20">
        <f t="shared" si="34"/>
        <v>0</v>
      </c>
      <c r="AL400" s="20">
        <f t="shared" si="30"/>
        <v>0</v>
      </c>
      <c r="AM400" s="20" t="str">
        <f t="shared" si="31"/>
        <v/>
      </c>
      <c r="AN400" s="21" t="str">
        <f t="shared" si="32"/>
        <v/>
      </c>
      <c r="AQ400" s="3">
        <f t="shared" si="33"/>
        <v>0</v>
      </c>
    </row>
    <row r="401" spans="1:43" ht="15" customHeight="1" x14ac:dyDescent="0.25">
      <c r="A401" s="3" t="s">
        <v>516</v>
      </c>
      <c r="B401" s="3" t="s">
        <v>520</v>
      </c>
      <c r="C401" s="3">
        <v>2013</v>
      </c>
      <c r="D401" s="3" t="s">
        <v>621</v>
      </c>
      <c r="E401" s="3" t="s">
        <v>621</v>
      </c>
      <c r="F401" s="3" t="s">
        <v>621</v>
      </c>
      <c r="G401" s="3" t="s">
        <v>621</v>
      </c>
      <c r="H401" s="3" t="s">
        <v>621</v>
      </c>
      <c r="I401" s="3" t="s">
        <v>621</v>
      </c>
      <c r="J401" s="3" t="s">
        <v>621</v>
      </c>
      <c r="K401" s="3" t="s">
        <v>621</v>
      </c>
      <c r="L401" s="3" t="s">
        <v>621</v>
      </c>
      <c r="M401" s="3" t="s">
        <v>621</v>
      </c>
      <c r="N401" s="3" t="s">
        <v>621</v>
      </c>
      <c r="O401" s="3" t="s">
        <v>621</v>
      </c>
      <c r="P401" s="3" t="s">
        <v>621</v>
      </c>
      <c r="Q401" s="3" t="s">
        <v>621</v>
      </c>
      <c r="R401" s="3" t="s">
        <v>621</v>
      </c>
      <c r="S401" s="3" t="s">
        <v>621</v>
      </c>
      <c r="T401" s="3" t="s">
        <v>621</v>
      </c>
      <c r="U401" s="3" t="s">
        <v>621</v>
      </c>
      <c r="V401" s="3" t="s">
        <v>621</v>
      </c>
      <c r="W401" s="3" t="s">
        <v>621</v>
      </c>
      <c r="X401" s="3" t="s">
        <v>621</v>
      </c>
      <c r="Y401" s="3" t="s">
        <v>621</v>
      </c>
      <c r="Z401" s="3" t="s">
        <v>621</v>
      </c>
      <c r="AA401" s="3" t="s">
        <v>621</v>
      </c>
      <c r="AB401" s="3" t="s">
        <v>621</v>
      </c>
      <c r="AC401" s="3" t="s">
        <v>621</v>
      </c>
      <c r="AD401" s="3" t="s">
        <v>621</v>
      </c>
      <c r="AE401" s="3" t="s">
        <v>621</v>
      </c>
      <c r="AF401" s="3" t="s">
        <v>621</v>
      </c>
      <c r="AG401" s="3" t="s">
        <v>621</v>
      </c>
      <c r="AJ401" s="20">
        <f t="shared" si="34"/>
        <v>0</v>
      </c>
      <c r="AL401" s="20">
        <f t="shared" si="30"/>
        <v>0</v>
      </c>
      <c r="AM401" s="20" t="str">
        <f t="shared" si="31"/>
        <v/>
      </c>
      <c r="AN401" s="21" t="str">
        <f t="shared" si="32"/>
        <v/>
      </c>
      <c r="AQ401" s="3">
        <f t="shared" si="33"/>
        <v>0</v>
      </c>
    </row>
    <row r="402" spans="1:43" ht="15" customHeight="1" x14ac:dyDescent="0.25">
      <c r="A402" s="3" t="s">
        <v>521</v>
      </c>
      <c r="B402" s="3" t="s">
        <v>522</v>
      </c>
      <c r="C402" s="3">
        <v>2013</v>
      </c>
      <c r="D402" s="3" t="s">
        <v>621</v>
      </c>
      <c r="E402" s="3" t="s">
        <v>621</v>
      </c>
      <c r="F402" s="3" t="s">
        <v>621</v>
      </c>
      <c r="G402" s="3" t="s">
        <v>621</v>
      </c>
      <c r="H402" s="3" t="s">
        <v>621</v>
      </c>
      <c r="I402" s="3" t="s">
        <v>621</v>
      </c>
      <c r="J402" s="3" t="s">
        <v>621</v>
      </c>
      <c r="K402" s="3" t="s">
        <v>621</v>
      </c>
      <c r="L402" s="3" t="s">
        <v>621</v>
      </c>
      <c r="M402" s="3" t="s">
        <v>621</v>
      </c>
      <c r="N402" s="3" t="s">
        <v>621</v>
      </c>
      <c r="O402" s="3" t="s">
        <v>621</v>
      </c>
      <c r="P402" s="3" t="s">
        <v>621</v>
      </c>
      <c r="Q402" s="3" t="s">
        <v>621</v>
      </c>
      <c r="R402" s="3" t="s">
        <v>621</v>
      </c>
      <c r="S402" s="3" t="s">
        <v>621</v>
      </c>
      <c r="T402" s="3" t="s">
        <v>621</v>
      </c>
      <c r="U402" s="3" t="s">
        <v>621</v>
      </c>
      <c r="V402" s="3" t="s">
        <v>621</v>
      </c>
      <c r="W402" s="3" t="s">
        <v>621</v>
      </c>
      <c r="X402" s="3" t="s">
        <v>621</v>
      </c>
      <c r="Y402" s="3" t="s">
        <v>621</v>
      </c>
      <c r="Z402" s="3" t="s">
        <v>621</v>
      </c>
      <c r="AA402" s="3" t="s">
        <v>621</v>
      </c>
      <c r="AB402" s="3" t="s">
        <v>621</v>
      </c>
      <c r="AC402" s="3" t="s">
        <v>621</v>
      </c>
      <c r="AD402" s="3" t="s">
        <v>621</v>
      </c>
      <c r="AE402" s="3" t="s">
        <v>621</v>
      </c>
      <c r="AF402" s="3" t="s">
        <v>621</v>
      </c>
      <c r="AG402" s="3" t="s">
        <v>621</v>
      </c>
      <c r="AJ402" s="20">
        <f t="shared" si="34"/>
        <v>0</v>
      </c>
      <c r="AL402" s="20">
        <f t="shared" si="30"/>
        <v>0</v>
      </c>
      <c r="AM402" s="20" t="str">
        <f t="shared" si="31"/>
        <v/>
      </c>
      <c r="AN402" s="21" t="str">
        <f t="shared" si="32"/>
        <v/>
      </c>
      <c r="AQ402" s="3">
        <f t="shared" si="33"/>
        <v>0</v>
      </c>
    </row>
    <row r="403" spans="1:43" ht="15" customHeight="1" x14ac:dyDescent="0.25">
      <c r="A403" s="3" t="s">
        <v>521</v>
      </c>
      <c r="B403" s="3" t="s">
        <v>523</v>
      </c>
      <c r="C403" s="3">
        <v>2013</v>
      </c>
      <c r="D403" s="3">
        <v>277.10000000000002</v>
      </c>
      <c r="E403" s="3">
        <v>105.5</v>
      </c>
      <c r="F403" s="3" t="s">
        <v>621</v>
      </c>
      <c r="G403" s="3" t="s">
        <v>621</v>
      </c>
      <c r="H403" s="3" t="s">
        <v>621</v>
      </c>
      <c r="I403" s="3">
        <v>480.1</v>
      </c>
      <c r="J403" s="3" t="s">
        <v>621</v>
      </c>
      <c r="K403" s="3" t="s">
        <v>621</v>
      </c>
      <c r="L403" s="3" t="s">
        <v>621</v>
      </c>
      <c r="M403" s="3" t="s">
        <v>621</v>
      </c>
      <c r="N403" s="3" t="s">
        <v>621</v>
      </c>
      <c r="O403" s="3" t="s">
        <v>621</v>
      </c>
      <c r="P403" s="3" t="s">
        <v>621</v>
      </c>
      <c r="Q403" s="3" t="s">
        <v>621</v>
      </c>
      <c r="R403" s="3" t="s">
        <v>621</v>
      </c>
      <c r="S403" s="3" t="s">
        <v>621</v>
      </c>
      <c r="T403" s="3" t="s">
        <v>621</v>
      </c>
      <c r="U403" s="3" t="s">
        <v>621</v>
      </c>
      <c r="V403" s="3" t="s">
        <v>621</v>
      </c>
      <c r="W403" s="3" t="s">
        <v>621</v>
      </c>
      <c r="X403" s="3" t="s">
        <v>621</v>
      </c>
      <c r="Y403" s="3" t="s">
        <v>621</v>
      </c>
      <c r="Z403" s="3">
        <v>478</v>
      </c>
      <c r="AA403" s="3" t="s">
        <v>621</v>
      </c>
      <c r="AB403" s="3">
        <v>2.1</v>
      </c>
      <c r="AC403" s="3" t="s">
        <v>621</v>
      </c>
      <c r="AD403" s="3" t="s">
        <v>621</v>
      </c>
      <c r="AE403" s="3" t="s">
        <v>621</v>
      </c>
      <c r="AF403" s="3" t="s">
        <v>621</v>
      </c>
      <c r="AG403" s="3" t="s">
        <v>621</v>
      </c>
      <c r="AJ403" s="20">
        <f t="shared" si="34"/>
        <v>480.1</v>
      </c>
      <c r="AL403" s="20">
        <f t="shared" si="30"/>
        <v>277.10000000000002</v>
      </c>
      <c r="AM403" s="20">
        <f t="shared" si="31"/>
        <v>105.5</v>
      </c>
      <c r="AN403" s="21">
        <f t="shared" si="32"/>
        <v>0.79691730889398038</v>
      </c>
      <c r="AQ403" s="3">
        <f t="shared" si="33"/>
        <v>480.1</v>
      </c>
    </row>
    <row r="404" spans="1:43" ht="15" customHeight="1" x14ac:dyDescent="0.25">
      <c r="A404" s="3" t="s">
        <v>521</v>
      </c>
      <c r="B404" s="3" t="s">
        <v>524</v>
      </c>
      <c r="C404" s="3">
        <v>2013</v>
      </c>
      <c r="D404" s="3" t="s">
        <v>621</v>
      </c>
      <c r="E404" s="3" t="s">
        <v>621</v>
      </c>
      <c r="F404" s="3" t="s">
        <v>621</v>
      </c>
      <c r="G404" s="3" t="s">
        <v>621</v>
      </c>
      <c r="H404" s="3" t="s">
        <v>621</v>
      </c>
      <c r="I404" s="3" t="s">
        <v>621</v>
      </c>
      <c r="J404" s="3" t="s">
        <v>621</v>
      </c>
      <c r="K404" s="3" t="s">
        <v>621</v>
      </c>
      <c r="L404" s="3" t="s">
        <v>621</v>
      </c>
      <c r="M404" s="3" t="s">
        <v>621</v>
      </c>
      <c r="N404" s="3" t="s">
        <v>621</v>
      </c>
      <c r="O404" s="3" t="s">
        <v>621</v>
      </c>
      <c r="P404" s="3" t="s">
        <v>621</v>
      </c>
      <c r="Q404" s="3" t="s">
        <v>621</v>
      </c>
      <c r="R404" s="3" t="s">
        <v>621</v>
      </c>
      <c r="S404" s="3" t="s">
        <v>621</v>
      </c>
      <c r="T404" s="3" t="s">
        <v>621</v>
      </c>
      <c r="U404" s="3" t="s">
        <v>621</v>
      </c>
      <c r="V404" s="3" t="s">
        <v>621</v>
      </c>
      <c r="W404" s="3" t="s">
        <v>621</v>
      </c>
      <c r="X404" s="3" t="s">
        <v>621</v>
      </c>
      <c r="Y404" s="3" t="s">
        <v>621</v>
      </c>
      <c r="Z404" s="3" t="s">
        <v>621</v>
      </c>
      <c r="AA404" s="3" t="s">
        <v>621</v>
      </c>
      <c r="AB404" s="3" t="s">
        <v>621</v>
      </c>
      <c r="AC404" s="3" t="s">
        <v>621</v>
      </c>
      <c r="AD404" s="3" t="s">
        <v>621</v>
      </c>
      <c r="AE404" s="3" t="s">
        <v>621</v>
      </c>
      <c r="AF404" s="3" t="s">
        <v>621</v>
      </c>
      <c r="AG404" s="3" t="s">
        <v>621</v>
      </c>
      <c r="AJ404" s="20">
        <f t="shared" si="34"/>
        <v>0</v>
      </c>
      <c r="AL404" s="20">
        <f t="shared" si="30"/>
        <v>0</v>
      </c>
      <c r="AM404" s="20" t="str">
        <f t="shared" si="31"/>
        <v/>
      </c>
      <c r="AN404" s="21" t="str">
        <f t="shared" si="32"/>
        <v/>
      </c>
      <c r="AQ404" s="3">
        <f t="shared" si="33"/>
        <v>0</v>
      </c>
    </row>
    <row r="405" spans="1:43" ht="15" customHeight="1" x14ac:dyDescent="0.25">
      <c r="A405" s="3" t="s">
        <v>521</v>
      </c>
      <c r="B405" s="3" t="s">
        <v>525</v>
      </c>
      <c r="C405" s="3">
        <v>2013</v>
      </c>
      <c r="D405" s="3" t="s">
        <v>621</v>
      </c>
      <c r="E405" s="3" t="s">
        <v>621</v>
      </c>
      <c r="F405" s="3" t="s">
        <v>621</v>
      </c>
      <c r="G405" s="3" t="s">
        <v>621</v>
      </c>
      <c r="H405" s="3" t="s">
        <v>621</v>
      </c>
      <c r="I405" s="3" t="s">
        <v>621</v>
      </c>
      <c r="J405" s="3" t="s">
        <v>621</v>
      </c>
      <c r="K405" s="3" t="s">
        <v>621</v>
      </c>
      <c r="L405" s="3" t="s">
        <v>621</v>
      </c>
      <c r="M405" s="3" t="s">
        <v>621</v>
      </c>
      <c r="N405" s="3" t="s">
        <v>621</v>
      </c>
      <c r="O405" s="3" t="s">
        <v>621</v>
      </c>
      <c r="P405" s="3" t="s">
        <v>621</v>
      </c>
      <c r="Q405" s="3" t="s">
        <v>621</v>
      </c>
      <c r="R405" s="3" t="s">
        <v>621</v>
      </c>
      <c r="S405" s="3" t="s">
        <v>621</v>
      </c>
      <c r="T405" s="3" t="s">
        <v>621</v>
      </c>
      <c r="U405" s="3" t="s">
        <v>621</v>
      </c>
      <c r="V405" s="3" t="s">
        <v>621</v>
      </c>
      <c r="W405" s="3" t="s">
        <v>621</v>
      </c>
      <c r="X405" s="3" t="s">
        <v>621</v>
      </c>
      <c r="Y405" s="3" t="s">
        <v>621</v>
      </c>
      <c r="Z405" s="3" t="s">
        <v>621</v>
      </c>
      <c r="AA405" s="3" t="s">
        <v>621</v>
      </c>
      <c r="AB405" s="3" t="s">
        <v>621</v>
      </c>
      <c r="AC405" s="3" t="s">
        <v>621</v>
      </c>
      <c r="AD405" s="3" t="s">
        <v>621</v>
      </c>
      <c r="AE405" s="3" t="s">
        <v>621</v>
      </c>
      <c r="AF405" s="3" t="s">
        <v>621</v>
      </c>
      <c r="AG405" s="3" t="s">
        <v>621</v>
      </c>
      <c r="AJ405" s="20">
        <f t="shared" si="34"/>
        <v>0</v>
      </c>
      <c r="AL405" s="20">
        <f t="shared" si="30"/>
        <v>0</v>
      </c>
      <c r="AM405" s="20" t="str">
        <f t="shared" si="31"/>
        <v/>
      </c>
      <c r="AN405" s="21" t="str">
        <f t="shared" si="32"/>
        <v/>
      </c>
      <c r="AQ405" s="3">
        <f t="shared" si="33"/>
        <v>0</v>
      </c>
    </row>
    <row r="406" spans="1:43" ht="15" customHeight="1" x14ac:dyDescent="0.25">
      <c r="A406" s="3" t="s">
        <v>521</v>
      </c>
      <c r="B406" s="3" t="s">
        <v>526</v>
      </c>
      <c r="C406" s="3">
        <v>2013</v>
      </c>
      <c r="D406" s="3" t="s">
        <v>621</v>
      </c>
      <c r="E406" s="3" t="s">
        <v>621</v>
      </c>
      <c r="F406" s="3" t="s">
        <v>621</v>
      </c>
      <c r="G406" s="3" t="s">
        <v>621</v>
      </c>
      <c r="H406" s="3" t="s">
        <v>621</v>
      </c>
      <c r="I406" s="3" t="s">
        <v>621</v>
      </c>
      <c r="J406" s="3" t="s">
        <v>621</v>
      </c>
      <c r="K406" s="3" t="s">
        <v>621</v>
      </c>
      <c r="L406" s="3" t="s">
        <v>621</v>
      </c>
      <c r="M406" s="3" t="s">
        <v>621</v>
      </c>
      <c r="N406" s="3" t="s">
        <v>621</v>
      </c>
      <c r="O406" s="3" t="s">
        <v>621</v>
      </c>
      <c r="P406" s="3" t="s">
        <v>621</v>
      </c>
      <c r="Q406" s="3" t="s">
        <v>621</v>
      </c>
      <c r="R406" s="3" t="s">
        <v>621</v>
      </c>
      <c r="S406" s="3" t="s">
        <v>621</v>
      </c>
      <c r="T406" s="3" t="s">
        <v>621</v>
      </c>
      <c r="U406" s="3" t="s">
        <v>621</v>
      </c>
      <c r="V406" s="3" t="s">
        <v>621</v>
      </c>
      <c r="W406" s="3" t="s">
        <v>621</v>
      </c>
      <c r="X406" s="3" t="s">
        <v>621</v>
      </c>
      <c r="Y406" s="3" t="s">
        <v>621</v>
      </c>
      <c r="Z406" s="3" t="s">
        <v>621</v>
      </c>
      <c r="AA406" s="3" t="s">
        <v>621</v>
      </c>
      <c r="AB406" s="3" t="s">
        <v>621</v>
      </c>
      <c r="AC406" s="3" t="s">
        <v>621</v>
      </c>
      <c r="AD406" s="3" t="s">
        <v>621</v>
      </c>
      <c r="AE406" s="3" t="s">
        <v>621</v>
      </c>
      <c r="AF406" s="3" t="s">
        <v>621</v>
      </c>
      <c r="AG406" s="3" t="s">
        <v>621</v>
      </c>
      <c r="AJ406" s="20">
        <f t="shared" si="34"/>
        <v>0</v>
      </c>
      <c r="AL406" s="20">
        <f t="shared" si="30"/>
        <v>0</v>
      </c>
      <c r="AM406" s="20" t="str">
        <f t="shared" si="31"/>
        <v/>
      </c>
      <c r="AN406" s="21" t="str">
        <f t="shared" si="32"/>
        <v/>
      </c>
      <c r="AQ406" s="3">
        <f t="shared" si="33"/>
        <v>0</v>
      </c>
    </row>
    <row r="407" spans="1:43" ht="15" customHeight="1" x14ac:dyDescent="0.25">
      <c r="A407" s="3" t="s">
        <v>521</v>
      </c>
      <c r="B407" s="3" t="s">
        <v>527</v>
      </c>
      <c r="C407" s="3">
        <v>2013</v>
      </c>
      <c r="D407" s="3" t="s">
        <v>621</v>
      </c>
      <c r="E407" s="3" t="s">
        <v>621</v>
      </c>
      <c r="F407" s="3" t="s">
        <v>621</v>
      </c>
      <c r="G407" s="3" t="s">
        <v>621</v>
      </c>
      <c r="H407" s="3" t="s">
        <v>621</v>
      </c>
      <c r="I407" s="3" t="s">
        <v>621</v>
      </c>
      <c r="J407" s="3" t="s">
        <v>621</v>
      </c>
      <c r="K407" s="3" t="s">
        <v>621</v>
      </c>
      <c r="L407" s="3" t="s">
        <v>621</v>
      </c>
      <c r="M407" s="3" t="s">
        <v>621</v>
      </c>
      <c r="N407" s="3" t="s">
        <v>621</v>
      </c>
      <c r="O407" s="3" t="s">
        <v>621</v>
      </c>
      <c r="P407" s="3" t="s">
        <v>621</v>
      </c>
      <c r="Q407" s="3" t="s">
        <v>621</v>
      </c>
      <c r="R407" s="3" t="s">
        <v>621</v>
      </c>
      <c r="S407" s="3" t="s">
        <v>621</v>
      </c>
      <c r="T407" s="3" t="s">
        <v>621</v>
      </c>
      <c r="U407" s="3" t="s">
        <v>621</v>
      </c>
      <c r="V407" s="3" t="s">
        <v>621</v>
      </c>
      <c r="W407" s="3" t="s">
        <v>621</v>
      </c>
      <c r="X407" s="3" t="s">
        <v>621</v>
      </c>
      <c r="Y407" s="3" t="s">
        <v>621</v>
      </c>
      <c r="Z407" s="3" t="s">
        <v>621</v>
      </c>
      <c r="AA407" s="3" t="s">
        <v>621</v>
      </c>
      <c r="AB407" s="3" t="s">
        <v>621</v>
      </c>
      <c r="AC407" s="3" t="s">
        <v>621</v>
      </c>
      <c r="AD407" s="3" t="s">
        <v>621</v>
      </c>
      <c r="AE407" s="3" t="s">
        <v>621</v>
      </c>
      <c r="AF407" s="3" t="s">
        <v>621</v>
      </c>
      <c r="AG407" s="3" t="s">
        <v>621</v>
      </c>
      <c r="AJ407" s="20">
        <f t="shared" si="34"/>
        <v>0</v>
      </c>
      <c r="AL407" s="20">
        <f t="shared" si="30"/>
        <v>0</v>
      </c>
      <c r="AM407" s="20" t="str">
        <f t="shared" si="31"/>
        <v/>
      </c>
      <c r="AN407" s="21" t="str">
        <f t="shared" si="32"/>
        <v/>
      </c>
      <c r="AQ407" s="3">
        <f t="shared" si="33"/>
        <v>0</v>
      </c>
    </row>
    <row r="408" spans="1:43" ht="15" customHeight="1" x14ac:dyDescent="0.25">
      <c r="A408" s="3" t="s">
        <v>521</v>
      </c>
      <c r="B408" s="3" t="s">
        <v>528</v>
      </c>
      <c r="C408" s="3">
        <v>2013</v>
      </c>
      <c r="D408" s="3">
        <v>82.132000000000005</v>
      </c>
      <c r="E408" s="3">
        <v>20.47</v>
      </c>
      <c r="F408" s="3" t="s">
        <v>621</v>
      </c>
      <c r="G408" s="3" t="s">
        <v>621</v>
      </c>
      <c r="H408" s="3" t="s">
        <v>621</v>
      </c>
      <c r="I408" s="3">
        <v>151.15</v>
      </c>
      <c r="J408" s="3" t="s">
        <v>621</v>
      </c>
      <c r="K408" s="3" t="s">
        <v>621</v>
      </c>
      <c r="L408" s="3" t="s">
        <v>621</v>
      </c>
      <c r="M408" s="3" t="s">
        <v>621</v>
      </c>
      <c r="N408" s="3" t="s">
        <v>621</v>
      </c>
      <c r="O408" s="3" t="s">
        <v>621</v>
      </c>
      <c r="P408" s="3">
        <v>76.53</v>
      </c>
      <c r="Q408" s="3">
        <v>28</v>
      </c>
      <c r="R408" s="3">
        <v>9.8699999999999992</v>
      </c>
      <c r="S408" s="3">
        <v>13.16</v>
      </c>
      <c r="T408" s="3" t="s">
        <v>621</v>
      </c>
      <c r="U408" s="3" t="s">
        <v>621</v>
      </c>
      <c r="V408" s="3" t="s">
        <v>14</v>
      </c>
      <c r="W408" s="3" t="s">
        <v>621</v>
      </c>
      <c r="X408" s="3" t="s">
        <v>621</v>
      </c>
      <c r="Y408" s="3" t="s">
        <v>621</v>
      </c>
      <c r="Z408" s="3" t="s">
        <v>621</v>
      </c>
      <c r="AA408" s="3" t="s">
        <v>621</v>
      </c>
      <c r="AB408" s="3" t="s">
        <v>621</v>
      </c>
      <c r="AC408" s="3" t="s">
        <v>621</v>
      </c>
      <c r="AD408" s="3" t="s">
        <v>621</v>
      </c>
      <c r="AE408" s="3" t="s">
        <v>621</v>
      </c>
      <c r="AF408" s="3" t="s">
        <v>621</v>
      </c>
      <c r="AG408" s="3">
        <v>23.59</v>
      </c>
      <c r="AJ408" s="20">
        <f t="shared" si="34"/>
        <v>151.15</v>
      </c>
      <c r="AL408" s="20">
        <f t="shared" si="30"/>
        <v>82.132000000000005</v>
      </c>
      <c r="AM408" s="20">
        <f t="shared" si="31"/>
        <v>20.47</v>
      </c>
      <c r="AN408" s="21">
        <f t="shared" si="32"/>
        <v>0.678809130003308</v>
      </c>
      <c r="AQ408" s="3">
        <f t="shared" si="33"/>
        <v>127.56</v>
      </c>
    </row>
    <row r="409" spans="1:43" ht="15" customHeight="1" x14ac:dyDescent="0.25">
      <c r="A409" s="3" t="s">
        <v>521</v>
      </c>
      <c r="B409" s="3" t="s">
        <v>529</v>
      </c>
      <c r="C409" s="3">
        <v>2013</v>
      </c>
      <c r="D409" s="3">
        <v>235.09</v>
      </c>
      <c r="E409" s="3">
        <v>101.82</v>
      </c>
      <c r="F409" s="3" t="s">
        <v>621</v>
      </c>
      <c r="G409" s="3" t="s">
        <v>621</v>
      </c>
      <c r="H409" s="3" t="s">
        <v>621</v>
      </c>
      <c r="I409" s="3">
        <v>480.65899999999999</v>
      </c>
      <c r="J409" s="3">
        <v>0</v>
      </c>
      <c r="K409" s="3" t="s">
        <v>621</v>
      </c>
      <c r="L409" s="3">
        <v>1.613</v>
      </c>
      <c r="M409" s="3" t="s">
        <v>621</v>
      </c>
      <c r="N409" s="3" t="s">
        <v>621</v>
      </c>
      <c r="O409" s="3" t="s">
        <v>621</v>
      </c>
      <c r="P409" s="3">
        <v>9.7100000000000009</v>
      </c>
      <c r="Q409" s="3">
        <v>1.1299999999999999</v>
      </c>
      <c r="R409" s="3" t="s">
        <v>621</v>
      </c>
      <c r="S409" s="3" t="s">
        <v>621</v>
      </c>
      <c r="T409" s="3" t="s">
        <v>621</v>
      </c>
      <c r="U409" s="3" t="s">
        <v>621</v>
      </c>
      <c r="V409" s="3" t="s">
        <v>10</v>
      </c>
      <c r="W409" s="3" t="s">
        <v>621</v>
      </c>
      <c r="X409" s="3" t="s">
        <v>621</v>
      </c>
      <c r="Y409" s="3" t="s">
        <v>621</v>
      </c>
      <c r="Z409" s="3">
        <v>418.22300000000001</v>
      </c>
      <c r="AA409" s="3" t="s">
        <v>621</v>
      </c>
      <c r="AB409" s="3" t="s">
        <v>621</v>
      </c>
      <c r="AC409" s="3" t="s">
        <v>621</v>
      </c>
      <c r="AD409" s="3" t="s">
        <v>621</v>
      </c>
      <c r="AE409" s="3" t="s">
        <v>621</v>
      </c>
      <c r="AF409" s="3" t="s">
        <v>621</v>
      </c>
      <c r="AG409" s="3">
        <v>49.982999999999997</v>
      </c>
      <c r="AJ409" s="20">
        <f t="shared" si="34"/>
        <v>480.65899999999999</v>
      </c>
      <c r="AL409" s="20">
        <f t="shared" si="30"/>
        <v>235.09</v>
      </c>
      <c r="AM409" s="20">
        <f t="shared" si="31"/>
        <v>101.82</v>
      </c>
      <c r="AN409" s="21">
        <f t="shared" si="32"/>
        <v>0.70093351003518078</v>
      </c>
      <c r="AQ409" s="3">
        <f t="shared" si="33"/>
        <v>430.67599999999999</v>
      </c>
    </row>
    <row r="410" spans="1:43"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W410" s="3" t="s">
        <v>622</v>
      </c>
      <c r="X410" s="3" t="s">
        <v>622</v>
      </c>
      <c r="Y410" s="3" t="s">
        <v>622</v>
      </c>
      <c r="Z410" s="3" t="s">
        <v>622</v>
      </c>
      <c r="AA410" s="3" t="s">
        <v>622</v>
      </c>
      <c r="AB410" s="3" t="s">
        <v>622</v>
      </c>
      <c r="AC410" s="3" t="s">
        <v>622</v>
      </c>
      <c r="AD410" s="3" t="s">
        <v>622</v>
      </c>
      <c r="AE410" s="3" t="s">
        <v>622</v>
      </c>
      <c r="AF410" s="3" t="s">
        <v>622</v>
      </c>
      <c r="AG410" s="3" t="s">
        <v>622</v>
      </c>
      <c r="AJ410" s="20">
        <f t="shared" si="34"/>
        <v>0</v>
      </c>
      <c r="AL410" s="20">
        <f t="shared" si="30"/>
        <v>0</v>
      </c>
      <c r="AM410" s="20" t="str">
        <f t="shared" si="31"/>
        <v/>
      </c>
      <c r="AN410" s="21" t="str">
        <f t="shared" si="32"/>
        <v/>
      </c>
      <c r="AQ410" s="3">
        <f t="shared" si="33"/>
        <v>0</v>
      </c>
    </row>
    <row r="411" spans="1:43" ht="15" customHeight="1" x14ac:dyDescent="0.25">
      <c r="A411" s="3" t="s">
        <v>521</v>
      </c>
      <c r="B411" s="3" t="s">
        <v>531</v>
      </c>
      <c r="C411" s="3">
        <v>2013</v>
      </c>
      <c r="D411" s="3" t="s">
        <v>621</v>
      </c>
      <c r="E411" s="3" t="s">
        <v>621</v>
      </c>
      <c r="F411" s="3" t="s">
        <v>621</v>
      </c>
      <c r="G411" s="3" t="s">
        <v>621</v>
      </c>
      <c r="H411" s="3" t="s">
        <v>621</v>
      </c>
      <c r="I411" s="3" t="s">
        <v>621</v>
      </c>
      <c r="J411" s="3" t="s">
        <v>621</v>
      </c>
      <c r="K411" s="3" t="s">
        <v>621</v>
      </c>
      <c r="L411" s="3" t="s">
        <v>621</v>
      </c>
      <c r="M411" s="3" t="s">
        <v>621</v>
      </c>
      <c r="N411" s="3" t="s">
        <v>621</v>
      </c>
      <c r="O411" s="3" t="s">
        <v>621</v>
      </c>
      <c r="P411" s="3" t="s">
        <v>621</v>
      </c>
      <c r="Q411" s="3" t="s">
        <v>621</v>
      </c>
      <c r="R411" s="3" t="s">
        <v>621</v>
      </c>
      <c r="S411" s="3" t="s">
        <v>621</v>
      </c>
      <c r="T411" s="3" t="s">
        <v>621</v>
      </c>
      <c r="U411" s="3" t="s">
        <v>621</v>
      </c>
      <c r="V411" s="3" t="s">
        <v>621</v>
      </c>
      <c r="W411" s="3" t="s">
        <v>621</v>
      </c>
      <c r="X411" s="3" t="s">
        <v>621</v>
      </c>
      <c r="Y411" s="3" t="s">
        <v>621</v>
      </c>
      <c r="Z411" s="3" t="s">
        <v>621</v>
      </c>
      <c r="AA411" s="3" t="s">
        <v>621</v>
      </c>
      <c r="AB411" s="3" t="s">
        <v>621</v>
      </c>
      <c r="AC411" s="3" t="s">
        <v>621</v>
      </c>
      <c r="AD411" s="3" t="s">
        <v>621</v>
      </c>
      <c r="AE411" s="3" t="s">
        <v>621</v>
      </c>
      <c r="AF411" s="3" t="s">
        <v>621</v>
      </c>
      <c r="AG411" s="3" t="s">
        <v>621</v>
      </c>
      <c r="AJ411" s="20">
        <f t="shared" si="34"/>
        <v>0</v>
      </c>
      <c r="AL411" s="20">
        <f t="shared" si="30"/>
        <v>0</v>
      </c>
      <c r="AM411" s="20" t="str">
        <f t="shared" si="31"/>
        <v/>
      </c>
      <c r="AN411" s="21" t="str">
        <f t="shared" si="32"/>
        <v/>
      </c>
      <c r="AQ411" s="3">
        <f t="shared" si="33"/>
        <v>0</v>
      </c>
    </row>
    <row r="412" spans="1:43" ht="15" customHeight="1" x14ac:dyDescent="0.25">
      <c r="A412" s="3" t="s">
        <v>521</v>
      </c>
      <c r="B412" s="3" t="s">
        <v>532</v>
      </c>
      <c r="C412" s="3">
        <v>2013</v>
      </c>
      <c r="D412" s="3">
        <v>620.70000000000005</v>
      </c>
      <c r="E412" s="3">
        <v>244</v>
      </c>
      <c r="F412" s="3" t="s">
        <v>621</v>
      </c>
      <c r="G412" s="3" t="s">
        <v>621</v>
      </c>
      <c r="H412" s="3" t="s">
        <v>621</v>
      </c>
      <c r="I412" s="3">
        <v>986.1</v>
      </c>
      <c r="J412" s="3" t="s">
        <v>621</v>
      </c>
      <c r="K412" s="3">
        <v>13.6</v>
      </c>
      <c r="L412" s="3" t="s">
        <v>621</v>
      </c>
      <c r="M412" s="3">
        <v>25.7</v>
      </c>
      <c r="N412" s="3" t="s">
        <v>621</v>
      </c>
      <c r="O412" s="3" t="s">
        <v>621</v>
      </c>
      <c r="P412" s="3" t="s">
        <v>621</v>
      </c>
      <c r="Q412" s="3" t="s">
        <v>621</v>
      </c>
      <c r="R412" s="3" t="s">
        <v>621</v>
      </c>
      <c r="S412" s="3" t="s">
        <v>621</v>
      </c>
      <c r="T412" s="3" t="s">
        <v>621</v>
      </c>
      <c r="U412" s="3">
        <v>0.9</v>
      </c>
      <c r="V412" s="3" t="s">
        <v>14</v>
      </c>
      <c r="W412" s="3">
        <v>122</v>
      </c>
      <c r="X412" s="3" t="s">
        <v>621</v>
      </c>
      <c r="Y412" s="3" t="s">
        <v>621</v>
      </c>
      <c r="Z412" s="3" t="s">
        <v>621</v>
      </c>
      <c r="AA412" s="3" t="s">
        <v>621</v>
      </c>
      <c r="AB412" s="3" t="s">
        <v>621</v>
      </c>
      <c r="AC412" s="3" t="s">
        <v>621</v>
      </c>
      <c r="AD412" s="3">
        <v>547.29999999999995</v>
      </c>
      <c r="AE412" s="3">
        <v>276.60000000000002</v>
      </c>
      <c r="AF412" s="3" t="s">
        <v>621</v>
      </c>
      <c r="AG412" s="3" t="s">
        <v>621</v>
      </c>
      <c r="AJ412" s="20">
        <f t="shared" si="34"/>
        <v>986.1</v>
      </c>
      <c r="AL412" s="20">
        <f t="shared" si="30"/>
        <v>620.70000000000005</v>
      </c>
      <c r="AM412" s="20">
        <f t="shared" si="31"/>
        <v>244</v>
      </c>
      <c r="AN412" s="21">
        <f t="shared" si="32"/>
        <v>0.87688875367609775</v>
      </c>
      <c r="AQ412" s="3">
        <f t="shared" si="33"/>
        <v>986.1</v>
      </c>
    </row>
    <row r="413" spans="1:43" ht="15" customHeight="1" x14ac:dyDescent="0.25">
      <c r="A413" s="3" t="s">
        <v>521</v>
      </c>
      <c r="B413" s="3" t="s">
        <v>533</v>
      </c>
      <c r="C413" s="3">
        <v>2013</v>
      </c>
      <c r="D413" s="3" t="s">
        <v>621</v>
      </c>
      <c r="E413" s="3" t="s">
        <v>621</v>
      </c>
      <c r="F413" s="3" t="s">
        <v>621</v>
      </c>
      <c r="G413" s="3" t="s">
        <v>621</v>
      </c>
      <c r="H413" s="3" t="s">
        <v>621</v>
      </c>
      <c r="I413" s="3" t="s">
        <v>621</v>
      </c>
      <c r="J413" s="3" t="s">
        <v>621</v>
      </c>
      <c r="K413" s="3" t="s">
        <v>621</v>
      </c>
      <c r="L413" s="3" t="s">
        <v>621</v>
      </c>
      <c r="M413" s="3" t="s">
        <v>621</v>
      </c>
      <c r="N413" s="3" t="s">
        <v>621</v>
      </c>
      <c r="O413" s="3" t="s">
        <v>621</v>
      </c>
      <c r="P413" s="3" t="s">
        <v>621</v>
      </c>
      <c r="Q413" s="3" t="s">
        <v>621</v>
      </c>
      <c r="R413" s="3" t="s">
        <v>621</v>
      </c>
      <c r="S413" s="3" t="s">
        <v>621</v>
      </c>
      <c r="T413" s="3" t="s">
        <v>621</v>
      </c>
      <c r="U413" s="3" t="s">
        <v>621</v>
      </c>
      <c r="V413" s="3" t="s">
        <v>621</v>
      </c>
      <c r="W413" s="3" t="s">
        <v>621</v>
      </c>
      <c r="X413" s="3" t="s">
        <v>621</v>
      </c>
      <c r="Y413" s="3" t="s">
        <v>621</v>
      </c>
      <c r="Z413" s="3" t="s">
        <v>621</v>
      </c>
      <c r="AA413" s="3" t="s">
        <v>621</v>
      </c>
      <c r="AB413" s="3" t="s">
        <v>621</v>
      </c>
      <c r="AC413" s="3" t="s">
        <v>621</v>
      </c>
      <c r="AD413" s="3" t="s">
        <v>621</v>
      </c>
      <c r="AE413" s="3" t="s">
        <v>621</v>
      </c>
      <c r="AF413" s="3" t="s">
        <v>621</v>
      </c>
      <c r="AG413" s="3" t="s">
        <v>621</v>
      </c>
      <c r="AJ413" s="20">
        <f t="shared" si="34"/>
        <v>0</v>
      </c>
      <c r="AL413" s="20">
        <f t="shared" si="30"/>
        <v>0</v>
      </c>
      <c r="AM413" s="20" t="str">
        <f t="shared" si="31"/>
        <v/>
      </c>
      <c r="AN413" s="21" t="str">
        <f t="shared" si="32"/>
        <v/>
      </c>
      <c r="AQ413" s="3">
        <f t="shared" si="33"/>
        <v>0</v>
      </c>
    </row>
    <row r="414" spans="1:43"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W414" s="3" t="s">
        <v>622</v>
      </c>
      <c r="X414" s="3" t="s">
        <v>622</v>
      </c>
      <c r="Y414" s="3" t="s">
        <v>622</v>
      </c>
      <c r="Z414" s="3" t="s">
        <v>622</v>
      </c>
      <c r="AA414" s="3" t="s">
        <v>622</v>
      </c>
      <c r="AB414" s="3" t="s">
        <v>622</v>
      </c>
      <c r="AC414" s="3" t="s">
        <v>622</v>
      </c>
      <c r="AD414" s="3" t="s">
        <v>622</v>
      </c>
      <c r="AE414" s="3" t="s">
        <v>622</v>
      </c>
      <c r="AF414" s="3" t="s">
        <v>622</v>
      </c>
      <c r="AG414" s="3" t="s">
        <v>622</v>
      </c>
      <c r="AJ414" s="20">
        <f t="shared" si="34"/>
        <v>0</v>
      </c>
      <c r="AL414" s="20">
        <f t="shared" si="30"/>
        <v>0</v>
      </c>
      <c r="AM414" s="20" t="str">
        <f t="shared" si="31"/>
        <v/>
      </c>
      <c r="AN414" s="21" t="str">
        <f t="shared" si="32"/>
        <v/>
      </c>
      <c r="AQ414" s="3">
        <f t="shared" si="33"/>
        <v>0</v>
      </c>
    </row>
    <row r="415" spans="1:43" ht="15" customHeight="1" x14ac:dyDescent="0.25">
      <c r="A415" s="3" t="s">
        <v>521</v>
      </c>
      <c r="B415" s="3" t="s">
        <v>535</v>
      </c>
      <c r="C415" s="3">
        <v>2013</v>
      </c>
      <c r="D415" s="3" t="s">
        <v>621</v>
      </c>
      <c r="E415" s="3" t="s">
        <v>621</v>
      </c>
      <c r="F415" s="3" t="s">
        <v>621</v>
      </c>
      <c r="G415" s="3" t="s">
        <v>621</v>
      </c>
      <c r="H415" s="3" t="s">
        <v>621</v>
      </c>
      <c r="I415" s="3" t="s">
        <v>621</v>
      </c>
      <c r="J415" s="3" t="s">
        <v>621</v>
      </c>
      <c r="K415" s="3" t="s">
        <v>621</v>
      </c>
      <c r="L415" s="3" t="s">
        <v>621</v>
      </c>
      <c r="M415" s="3" t="s">
        <v>621</v>
      </c>
      <c r="N415" s="3" t="s">
        <v>621</v>
      </c>
      <c r="O415" s="3" t="s">
        <v>621</v>
      </c>
      <c r="P415" s="3" t="s">
        <v>621</v>
      </c>
      <c r="Q415" s="3" t="s">
        <v>621</v>
      </c>
      <c r="R415" s="3" t="s">
        <v>621</v>
      </c>
      <c r="S415" s="3" t="s">
        <v>621</v>
      </c>
      <c r="T415" s="3" t="s">
        <v>621</v>
      </c>
      <c r="U415" s="3" t="s">
        <v>621</v>
      </c>
      <c r="V415" s="3" t="s">
        <v>621</v>
      </c>
      <c r="W415" s="3" t="s">
        <v>621</v>
      </c>
      <c r="X415" s="3" t="s">
        <v>621</v>
      </c>
      <c r="Y415" s="3" t="s">
        <v>621</v>
      </c>
      <c r="Z415" s="3" t="s">
        <v>621</v>
      </c>
      <c r="AA415" s="3" t="s">
        <v>621</v>
      </c>
      <c r="AB415" s="3" t="s">
        <v>621</v>
      </c>
      <c r="AC415" s="3" t="s">
        <v>621</v>
      </c>
      <c r="AD415" s="3" t="s">
        <v>621</v>
      </c>
      <c r="AE415" s="3" t="s">
        <v>621</v>
      </c>
      <c r="AF415" s="3" t="s">
        <v>621</v>
      </c>
      <c r="AG415" s="3" t="s">
        <v>621</v>
      </c>
      <c r="AJ415" s="20">
        <f t="shared" si="34"/>
        <v>0</v>
      </c>
      <c r="AL415" s="20">
        <f t="shared" si="30"/>
        <v>0</v>
      </c>
      <c r="AM415" s="20" t="str">
        <f t="shared" si="31"/>
        <v/>
      </c>
      <c r="AN415" s="21" t="str">
        <f t="shared" si="32"/>
        <v/>
      </c>
      <c r="AQ415" s="3">
        <f t="shared" si="33"/>
        <v>0</v>
      </c>
    </row>
    <row r="416" spans="1:43" ht="15" customHeight="1" x14ac:dyDescent="0.25">
      <c r="A416" s="3" t="s">
        <v>536</v>
      </c>
      <c r="B416" s="3" t="s">
        <v>537</v>
      </c>
      <c r="C416" s="3">
        <v>2013</v>
      </c>
      <c r="D416" s="3" t="s">
        <v>621</v>
      </c>
      <c r="E416" s="3" t="s">
        <v>621</v>
      </c>
      <c r="F416" s="3" t="s">
        <v>621</v>
      </c>
      <c r="G416" s="3" t="s">
        <v>621</v>
      </c>
      <c r="H416" s="3" t="s">
        <v>621</v>
      </c>
      <c r="I416" s="3" t="s">
        <v>621</v>
      </c>
      <c r="J416" s="3" t="s">
        <v>621</v>
      </c>
      <c r="K416" s="3" t="s">
        <v>621</v>
      </c>
      <c r="L416" s="3" t="s">
        <v>621</v>
      </c>
      <c r="M416" s="3" t="s">
        <v>621</v>
      </c>
      <c r="N416" s="3" t="s">
        <v>621</v>
      </c>
      <c r="O416" s="3" t="s">
        <v>621</v>
      </c>
      <c r="P416" s="3" t="s">
        <v>621</v>
      </c>
      <c r="Q416" s="3" t="s">
        <v>621</v>
      </c>
      <c r="R416" s="3" t="s">
        <v>621</v>
      </c>
      <c r="S416" s="3" t="s">
        <v>621</v>
      </c>
      <c r="T416" s="3" t="s">
        <v>621</v>
      </c>
      <c r="U416" s="3" t="s">
        <v>621</v>
      </c>
      <c r="V416" s="3" t="s">
        <v>621</v>
      </c>
      <c r="W416" s="3" t="s">
        <v>621</v>
      </c>
      <c r="X416" s="3" t="s">
        <v>621</v>
      </c>
      <c r="Y416" s="3" t="s">
        <v>621</v>
      </c>
      <c r="Z416" s="3" t="s">
        <v>621</v>
      </c>
      <c r="AA416" s="3" t="s">
        <v>621</v>
      </c>
      <c r="AB416" s="3" t="s">
        <v>621</v>
      </c>
      <c r="AC416" s="3" t="s">
        <v>621</v>
      </c>
      <c r="AD416" s="3" t="s">
        <v>621</v>
      </c>
      <c r="AE416" s="3" t="s">
        <v>621</v>
      </c>
      <c r="AF416" s="3" t="s">
        <v>621</v>
      </c>
      <c r="AG416" s="3" t="s">
        <v>621</v>
      </c>
      <c r="AJ416" s="20">
        <f t="shared" si="34"/>
        <v>0</v>
      </c>
      <c r="AL416" s="20">
        <f t="shared" si="30"/>
        <v>0</v>
      </c>
      <c r="AM416" s="20" t="str">
        <f t="shared" si="31"/>
        <v/>
      </c>
      <c r="AN416" s="21" t="str">
        <f t="shared" si="32"/>
        <v/>
      </c>
      <c r="AQ416" s="3">
        <f t="shared" si="33"/>
        <v>0</v>
      </c>
    </row>
    <row r="417" spans="1:43" ht="15" customHeight="1" x14ac:dyDescent="0.25">
      <c r="A417" s="3" t="s">
        <v>536</v>
      </c>
      <c r="B417" s="3" t="s">
        <v>538</v>
      </c>
      <c r="C417" s="3">
        <v>2013</v>
      </c>
      <c r="D417" s="3" t="s">
        <v>621</v>
      </c>
      <c r="E417" s="3" t="s">
        <v>621</v>
      </c>
      <c r="F417" s="3" t="s">
        <v>621</v>
      </c>
      <c r="G417" s="3" t="s">
        <v>621</v>
      </c>
      <c r="H417" s="3" t="s">
        <v>621</v>
      </c>
      <c r="I417" s="3" t="s">
        <v>621</v>
      </c>
      <c r="J417" s="3" t="s">
        <v>621</v>
      </c>
      <c r="K417" s="3" t="s">
        <v>621</v>
      </c>
      <c r="L417" s="3" t="s">
        <v>621</v>
      </c>
      <c r="M417" s="3" t="s">
        <v>621</v>
      </c>
      <c r="N417" s="3" t="s">
        <v>621</v>
      </c>
      <c r="O417" s="3" t="s">
        <v>621</v>
      </c>
      <c r="P417" s="3" t="s">
        <v>621</v>
      </c>
      <c r="Q417" s="3" t="s">
        <v>621</v>
      </c>
      <c r="R417" s="3" t="s">
        <v>621</v>
      </c>
      <c r="S417" s="3" t="s">
        <v>621</v>
      </c>
      <c r="T417" s="3" t="s">
        <v>621</v>
      </c>
      <c r="U417" s="3" t="s">
        <v>621</v>
      </c>
      <c r="V417" s="3" t="s">
        <v>621</v>
      </c>
      <c r="W417" s="3" t="s">
        <v>621</v>
      </c>
      <c r="X417" s="3" t="s">
        <v>621</v>
      </c>
      <c r="Y417" s="3" t="s">
        <v>621</v>
      </c>
      <c r="Z417" s="3" t="s">
        <v>621</v>
      </c>
      <c r="AA417" s="3" t="s">
        <v>621</v>
      </c>
      <c r="AB417" s="3" t="s">
        <v>621</v>
      </c>
      <c r="AC417" s="3" t="s">
        <v>621</v>
      </c>
      <c r="AD417" s="3" t="s">
        <v>621</v>
      </c>
      <c r="AE417" s="3" t="s">
        <v>621</v>
      </c>
      <c r="AF417" s="3" t="s">
        <v>621</v>
      </c>
      <c r="AG417" s="3" t="s">
        <v>621</v>
      </c>
      <c r="AJ417" s="20">
        <f t="shared" si="34"/>
        <v>0</v>
      </c>
      <c r="AL417" s="20">
        <f t="shared" si="30"/>
        <v>0</v>
      </c>
      <c r="AM417" s="20" t="str">
        <f t="shared" si="31"/>
        <v/>
      </c>
      <c r="AN417" s="21" t="str">
        <f t="shared" si="32"/>
        <v/>
      </c>
      <c r="AQ417" s="3">
        <f t="shared" si="33"/>
        <v>0</v>
      </c>
    </row>
    <row r="418" spans="1:43" ht="15" customHeight="1" x14ac:dyDescent="0.25">
      <c r="A418" s="3" t="s">
        <v>536</v>
      </c>
      <c r="B418" s="3" t="s">
        <v>539</v>
      </c>
      <c r="C418" s="3">
        <v>2013</v>
      </c>
      <c r="D418" s="3">
        <v>103.4</v>
      </c>
      <c r="E418" s="3">
        <v>21.1</v>
      </c>
      <c r="F418" s="3" t="s">
        <v>621</v>
      </c>
      <c r="G418" s="3" t="s">
        <v>621</v>
      </c>
      <c r="H418" s="3" t="s">
        <v>621</v>
      </c>
      <c r="I418" s="3">
        <v>149.1</v>
      </c>
      <c r="J418" s="3" t="s">
        <v>621</v>
      </c>
      <c r="K418" s="3" t="s">
        <v>621</v>
      </c>
      <c r="L418" s="3" t="s">
        <v>621</v>
      </c>
      <c r="M418" s="3" t="s">
        <v>621</v>
      </c>
      <c r="N418" s="3" t="s">
        <v>621</v>
      </c>
      <c r="O418" s="3" t="s">
        <v>621</v>
      </c>
      <c r="P418" s="3">
        <v>0.1</v>
      </c>
      <c r="Q418" s="3">
        <v>4.4000000000000004</v>
      </c>
      <c r="R418" s="3">
        <v>0.3</v>
      </c>
      <c r="S418" s="3" t="s">
        <v>621</v>
      </c>
      <c r="T418" s="3" t="s">
        <v>621</v>
      </c>
      <c r="U418" s="3" t="s">
        <v>621</v>
      </c>
      <c r="V418" s="3" t="s">
        <v>14</v>
      </c>
      <c r="W418" s="3" t="s">
        <v>621</v>
      </c>
      <c r="X418" s="3" t="s">
        <v>621</v>
      </c>
      <c r="Y418" s="3" t="s">
        <v>621</v>
      </c>
      <c r="Z418" s="3">
        <v>135.1</v>
      </c>
      <c r="AA418" s="3" t="s">
        <v>621</v>
      </c>
      <c r="AB418" s="3" t="s">
        <v>621</v>
      </c>
      <c r="AC418" s="3" t="s">
        <v>621</v>
      </c>
      <c r="AD418" s="3" t="s">
        <v>621</v>
      </c>
      <c r="AE418" s="3" t="s">
        <v>621</v>
      </c>
      <c r="AF418" s="3" t="s">
        <v>621</v>
      </c>
      <c r="AG418" s="3">
        <v>9.1999999999999993</v>
      </c>
      <c r="AJ418" s="20">
        <f t="shared" si="34"/>
        <v>149.1</v>
      </c>
      <c r="AL418" s="20">
        <f t="shared" si="30"/>
        <v>103.4</v>
      </c>
      <c r="AM418" s="20">
        <f t="shared" si="31"/>
        <v>21.1</v>
      </c>
      <c r="AN418" s="21">
        <f t="shared" si="32"/>
        <v>0.83501006036217307</v>
      </c>
      <c r="AQ418" s="3">
        <f t="shared" si="33"/>
        <v>139.9</v>
      </c>
    </row>
    <row r="419" spans="1:43" ht="15" customHeight="1" x14ac:dyDescent="0.25">
      <c r="A419" s="3" t="s">
        <v>540</v>
      </c>
      <c r="B419" s="3" t="s">
        <v>541</v>
      </c>
      <c r="C419" s="3">
        <v>2013</v>
      </c>
      <c r="D419" s="3" t="s">
        <v>621</v>
      </c>
      <c r="E419" s="3" t="s">
        <v>621</v>
      </c>
      <c r="F419" s="3" t="s">
        <v>621</v>
      </c>
      <c r="G419" s="3" t="s">
        <v>621</v>
      </c>
      <c r="H419" s="3" t="s">
        <v>621</v>
      </c>
      <c r="I419" s="3" t="s">
        <v>621</v>
      </c>
      <c r="J419" s="3" t="s">
        <v>621</v>
      </c>
      <c r="K419" s="3" t="s">
        <v>621</v>
      </c>
      <c r="L419" s="3" t="s">
        <v>621</v>
      </c>
      <c r="M419" s="3" t="s">
        <v>621</v>
      </c>
      <c r="N419" s="3" t="s">
        <v>621</v>
      </c>
      <c r="O419" s="3" t="s">
        <v>621</v>
      </c>
      <c r="P419" s="3" t="s">
        <v>621</v>
      </c>
      <c r="Q419" s="3" t="s">
        <v>621</v>
      </c>
      <c r="R419" s="3" t="s">
        <v>621</v>
      </c>
      <c r="S419" s="3" t="s">
        <v>621</v>
      </c>
      <c r="T419" s="3" t="s">
        <v>621</v>
      </c>
      <c r="U419" s="3" t="s">
        <v>621</v>
      </c>
      <c r="V419" s="3" t="s">
        <v>621</v>
      </c>
      <c r="W419" s="3" t="s">
        <v>621</v>
      </c>
      <c r="X419" s="3" t="s">
        <v>621</v>
      </c>
      <c r="Y419" s="3" t="s">
        <v>621</v>
      </c>
      <c r="Z419" s="3" t="s">
        <v>621</v>
      </c>
      <c r="AA419" s="3" t="s">
        <v>621</v>
      </c>
      <c r="AB419" s="3" t="s">
        <v>621</v>
      </c>
      <c r="AC419" s="3" t="s">
        <v>621</v>
      </c>
      <c r="AD419" s="3" t="s">
        <v>621</v>
      </c>
      <c r="AE419" s="3" t="s">
        <v>621</v>
      </c>
      <c r="AF419" s="3" t="s">
        <v>621</v>
      </c>
      <c r="AG419" s="3" t="s">
        <v>621</v>
      </c>
      <c r="AJ419" s="20">
        <f t="shared" si="34"/>
        <v>0</v>
      </c>
      <c r="AL419" s="20">
        <f t="shared" si="30"/>
        <v>0</v>
      </c>
      <c r="AM419" s="20" t="str">
        <f t="shared" si="31"/>
        <v/>
      </c>
      <c r="AN419" s="21" t="str">
        <f t="shared" si="32"/>
        <v/>
      </c>
      <c r="AQ419" s="3">
        <f t="shared" si="33"/>
        <v>0</v>
      </c>
    </row>
    <row r="420" spans="1:43" ht="15" customHeight="1" x14ac:dyDescent="0.25">
      <c r="A420" s="3" t="s">
        <v>540</v>
      </c>
      <c r="B420" s="3" t="s">
        <v>542</v>
      </c>
      <c r="C420" s="3">
        <v>2013</v>
      </c>
      <c r="D420" s="3" t="s">
        <v>621</v>
      </c>
      <c r="E420" s="3" t="s">
        <v>621</v>
      </c>
      <c r="F420" s="3" t="s">
        <v>621</v>
      </c>
      <c r="G420" s="3" t="s">
        <v>621</v>
      </c>
      <c r="H420" s="3" t="s">
        <v>621</v>
      </c>
      <c r="I420" s="3" t="s">
        <v>621</v>
      </c>
      <c r="J420" s="3" t="s">
        <v>621</v>
      </c>
      <c r="K420" s="3" t="s">
        <v>621</v>
      </c>
      <c r="L420" s="3" t="s">
        <v>621</v>
      </c>
      <c r="M420" s="3" t="s">
        <v>621</v>
      </c>
      <c r="N420" s="3" t="s">
        <v>621</v>
      </c>
      <c r="O420" s="3" t="s">
        <v>621</v>
      </c>
      <c r="P420" s="3" t="s">
        <v>621</v>
      </c>
      <c r="Q420" s="3" t="s">
        <v>621</v>
      </c>
      <c r="R420" s="3" t="s">
        <v>621</v>
      </c>
      <c r="S420" s="3" t="s">
        <v>621</v>
      </c>
      <c r="T420" s="3" t="s">
        <v>621</v>
      </c>
      <c r="U420" s="3" t="s">
        <v>621</v>
      </c>
      <c r="V420" s="3" t="s">
        <v>621</v>
      </c>
      <c r="W420" s="3" t="s">
        <v>621</v>
      </c>
      <c r="X420" s="3" t="s">
        <v>621</v>
      </c>
      <c r="Y420" s="3" t="s">
        <v>621</v>
      </c>
      <c r="Z420" s="3" t="s">
        <v>621</v>
      </c>
      <c r="AA420" s="3" t="s">
        <v>621</v>
      </c>
      <c r="AB420" s="3" t="s">
        <v>621</v>
      </c>
      <c r="AC420" s="3" t="s">
        <v>621</v>
      </c>
      <c r="AD420" s="3" t="s">
        <v>621</v>
      </c>
      <c r="AE420" s="3" t="s">
        <v>621</v>
      </c>
      <c r="AF420" s="3" t="s">
        <v>621</v>
      </c>
      <c r="AG420" s="3" t="s">
        <v>621</v>
      </c>
      <c r="AJ420" s="20">
        <f t="shared" si="34"/>
        <v>0</v>
      </c>
      <c r="AL420" s="20">
        <f t="shared" si="30"/>
        <v>0</v>
      </c>
      <c r="AM420" s="20" t="str">
        <f t="shared" si="31"/>
        <v/>
      </c>
      <c r="AN420" s="21" t="str">
        <f t="shared" si="32"/>
        <v/>
      </c>
      <c r="AQ420" s="3">
        <f t="shared" si="33"/>
        <v>0</v>
      </c>
    </row>
    <row r="421" spans="1:43" ht="15" customHeight="1" x14ac:dyDescent="0.25">
      <c r="A421" s="3" t="s">
        <v>540</v>
      </c>
      <c r="B421" s="3" t="s">
        <v>543</v>
      </c>
      <c r="C421" s="3">
        <v>2013</v>
      </c>
      <c r="D421" s="3" t="s">
        <v>621</v>
      </c>
      <c r="E421" s="3" t="s">
        <v>621</v>
      </c>
      <c r="F421" s="3" t="s">
        <v>621</v>
      </c>
      <c r="G421" s="3" t="s">
        <v>621</v>
      </c>
      <c r="H421" s="3" t="s">
        <v>621</v>
      </c>
      <c r="I421" s="3" t="s">
        <v>621</v>
      </c>
      <c r="J421" s="3" t="s">
        <v>621</v>
      </c>
      <c r="K421" s="3" t="s">
        <v>621</v>
      </c>
      <c r="L421" s="3" t="s">
        <v>621</v>
      </c>
      <c r="M421" s="3" t="s">
        <v>621</v>
      </c>
      <c r="N421" s="3" t="s">
        <v>621</v>
      </c>
      <c r="O421" s="3" t="s">
        <v>621</v>
      </c>
      <c r="P421" s="3" t="s">
        <v>621</v>
      </c>
      <c r="Q421" s="3" t="s">
        <v>621</v>
      </c>
      <c r="R421" s="3" t="s">
        <v>621</v>
      </c>
      <c r="S421" s="3" t="s">
        <v>621</v>
      </c>
      <c r="T421" s="3" t="s">
        <v>621</v>
      </c>
      <c r="U421" s="3" t="s">
        <v>621</v>
      </c>
      <c r="V421" s="3" t="s">
        <v>621</v>
      </c>
      <c r="W421" s="3" t="s">
        <v>621</v>
      </c>
      <c r="X421" s="3" t="s">
        <v>621</v>
      </c>
      <c r="Y421" s="3" t="s">
        <v>621</v>
      </c>
      <c r="Z421" s="3" t="s">
        <v>621</v>
      </c>
      <c r="AA421" s="3" t="s">
        <v>621</v>
      </c>
      <c r="AB421" s="3" t="s">
        <v>621</v>
      </c>
      <c r="AC421" s="3" t="s">
        <v>621</v>
      </c>
      <c r="AD421" s="3" t="s">
        <v>621</v>
      </c>
      <c r="AE421" s="3" t="s">
        <v>621</v>
      </c>
      <c r="AF421" s="3" t="s">
        <v>621</v>
      </c>
      <c r="AG421" s="3" t="s">
        <v>621</v>
      </c>
      <c r="AJ421" s="20">
        <f t="shared" si="34"/>
        <v>0</v>
      </c>
      <c r="AL421" s="20">
        <f t="shared" si="30"/>
        <v>0</v>
      </c>
      <c r="AM421" s="20" t="str">
        <f t="shared" si="31"/>
        <v/>
      </c>
      <c r="AN421" s="21" t="str">
        <f t="shared" si="32"/>
        <v/>
      </c>
      <c r="AQ421" s="3">
        <f t="shared" si="33"/>
        <v>0</v>
      </c>
    </row>
    <row r="422" spans="1:43" ht="15" customHeight="1" x14ac:dyDescent="0.25">
      <c r="A422" s="3" t="s">
        <v>540</v>
      </c>
      <c r="B422" s="3" t="s">
        <v>544</v>
      </c>
      <c r="C422" s="3">
        <v>2013</v>
      </c>
      <c r="D422" s="3" t="s">
        <v>621</v>
      </c>
      <c r="E422" s="3" t="s">
        <v>621</v>
      </c>
      <c r="F422" s="3" t="s">
        <v>621</v>
      </c>
      <c r="G422" s="3" t="s">
        <v>621</v>
      </c>
      <c r="H422" s="3" t="s">
        <v>621</v>
      </c>
      <c r="I422" s="3" t="s">
        <v>621</v>
      </c>
      <c r="J422" s="3" t="s">
        <v>621</v>
      </c>
      <c r="K422" s="3" t="s">
        <v>621</v>
      </c>
      <c r="L422" s="3" t="s">
        <v>621</v>
      </c>
      <c r="M422" s="3" t="s">
        <v>621</v>
      </c>
      <c r="N422" s="3" t="s">
        <v>621</v>
      </c>
      <c r="O422" s="3" t="s">
        <v>621</v>
      </c>
      <c r="P422" s="3" t="s">
        <v>621</v>
      </c>
      <c r="Q422" s="3" t="s">
        <v>621</v>
      </c>
      <c r="R422" s="3" t="s">
        <v>621</v>
      </c>
      <c r="S422" s="3" t="s">
        <v>621</v>
      </c>
      <c r="T422" s="3" t="s">
        <v>621</v>
      </c>
      <c r="U422" s="3" t="s">
        <v>621</v>
      </c>
      <c r="V422" s="3" t="s">
        <v>621</v>
      </c>
      <c r="W422" s="3" t="s">
        <v>621</v>
      </c>
      <c r="X422" s="3" t="s">
        <v>621</v>
      </c>
      <c r="Y422" s="3" t="s">
        <v>621</v>
      </c>
      <c r="Z422" s="3" t="s">
        <v>621</v>
      </c>
      <c r="AA422" s="3" t="s">
        <v>621</v>
      </c>
      <c r="AB422" s="3" t="s">
        <v>621</v>
      </c>
      <c r="AC422" s="3" t="s">
        <v>621</v>
      </c>
      <c r="AD422" s="3" t="s">
        <v>621</v>
      </c>
      <c r="AE422" s="3" t="s">
        <v>621</v>
      </c>
      <c r="AF422" s="3" t="s">
        <v>621</v>
      </c>
      <c r="AG422" s="3" t="s">
        <v>621</v>
      </c>
      <c r="AJ422" s="20">
        <f t="shared" si="34"/>
        <v>0</v>
      </c>
      <c r="AL422" s="20">
        <f t="shared" si="30"/>
        <v>0</v>
      </c>
      <c r="AM422" s="20" t="str">
        <f t="shared" si="31"/>
        <v/>
      </c>
      <c r="AN422" s="21" t="str">
        <f t="shared" si="32"/>
        <v/>
      </c>
      <c r="AQ422" s="3">
        <f t="shared" si="33"/>
        <v>0</v>
      </c>
    </row>
    <row r="423" spans="1:43" ht="15" customHeight="1" x14ac:dyDescent="0.25">
      <c r="A423" s="3" t="s">
        <v>540</v>
      </c>
      <c r="B423" s="3" t="s">
        <v>545</v>
      </c>
      <c r="C423" s="3">
        <v>2013</v>
      </c>
      <c r="D423" s="3" t="s">
        <v>621</v>
      </c>
      <c r="E423" s="3" t="s">
        <v>621</v>
      </c>
      <c r="F423" s="3" t="s">
        <v>621</v>
      </c>
      <c r="G423" s="3" t="s">
        <v>621</v>
      </c>
      <c r="H423" s="3" t="s">
        <v>621</v>
      </c>
      <c r="I423" s="3" t="s">
        <v>621</v>
      </c>
      <c r="J423" s="3" t="s">
        <v>621</v>
      </c>
      <c r="K423" s="3" t="s">
        <v>621</v>
      </c>
      <c r="L423" s="3" t="s">
        <v>621</v>
      </c>
      <c r="M423" s="3" t="s">
        <v>621</v>
      </c>
      <c r="N423" s="3" t="s">
        <v>621</v>
      </c>
      <c r="O423" s="3" t="s">
        <v>621</v>
      </c>
      <c r="P423" s="3" t="s">
        <v>621</v>
      </c>
      <c r="Q423" s="3" t="s">
        <v>621</v>
      </c>
      <c r="R423" s="3" t="s">
        <v>621</v>
      </c>
      <c r="S423" s="3" t="s">
        <v>621</v>
      </c>
      <c r="T423" s="3" t="s">
        <v>621</v>
      </c>
      <c r="U423" s="3" t="s">
        <v>621</v>
      </c>
      <c r="V423" s="3" t="s">
        <v>621</v>
      </c>
      <c r="W423" s="3" t="s">
        <v>621</v>
      </c>
      <c r="X423" s="3" t="s">
        <v>621</v>
      </c>
      <c r="Y423" s="3" t="s">
        <v>621</v>
      </c>
      <c r="Z423" s="3" t="s">
        <v>621</v>
      </c>
      <c r="AA423" s="3" t="s">
        <v>621</v>
      </c>
      <c r="AB423" s="3" t="s">
        <v>621</v>
      </c>
      <c r="AC423" s="3" t="s">
        <v>621</v>
      </c>
      <c r="AD423" s="3" t="s">
        <v>621</v>
      </c>
      <c r="AE423" s="3" t="s">
        <v>621</v>
      </c>
      <c r="AF423" s="3" t="s">
        <v>621</v>
      </c>
      <c r="AG423" s="3" t="s">
        <v>621</v>
      </c>
      <c r="AJ423" s="20">
        <f t="shared" si="34"/>
        <v>0</v>
      </c>
      <c r="AL423" s="20">
        <f t="shared" si="30"/>
        <v>0</v>
      </c>
      <c r="AM423" s="20" t="str">
        <f t="shared" si="31"/>
        <v/>
      </c>
      <c r="AN423" s="21" t="str">
        <f t="shared" si="32"/>
        <v/>
      </c>
      <c r="AQ423" s="3">
        <f t="shared" si="33"/>
        <v>0</v>
      </c>
    </row>
    <row r="424" spans="1:43" ht="15" customHeight="1" x14ac:dyDescent="0.25">
      <c r="A424" s="3" t="s">
        <v>546</v>
      </c>
      <c r="B424" s="3" t="s">
        <v>547</v>
      </c>
      <c r="C424" s="3">
        <v>2013</v>
      </c>
      <c r="D424" s="3" t="s">
        <v>621</v>
      </c>
      <c r="E424" s="3" t="s">
        <v>621</v>
      </c>
      <c r="F424" s="3" t="s">
        <v>621</v>
      </c>
      <c r="G424" s="3" t="s">
        <v>621</v>
      </c>
      <c r="H424" s="3" t="s">
        <v>621</v>
      </c>
      <c r="I424" s="3" t="s">
        <v>622</v>
      </c>
      <c r="J424" s="3" t="s">
        <v>621</v>
      </c>
      <c r="K424" s="3" t="s">
        <v>621</v>
      </c>
      <c r="L424" s="3" t="s">
        <v>621</v>
      </c>
      <c r="M424" s="3" t="s">
        <v>621</v>
      </c>
      <c r="N424" s="3" t="s">
        <v>621</v>
      </c>
      <c r="O424" s="3" t="s">
        <v>621</v>
      </c>
      <c r="P424" s="3" t="s">
        <v>621</v>
      </c>
      <c r="Q424" s="3" t="s">
        <v>621</v>
      </c>
      <c r="R424" s="3" t="s">
        <v>621</v>
      </c>
      <c r="S424" s="3" t="s">
        <v>621</v>
      </c>
      <c r="T424" s="3" t="s">
        <v>621</v>
      </c>
      <c r="U424" s="3" t="s">
        <v>621</v>
      </c>
      <c r="V424" s="3" t="s">
        <v>621</v>
      </c>
      <c r="W424" s="3" t="s">
        <v>621</v>
      </c>
      <c r="X424" s="3" t="s">
        <v>621</v>
      </c>
      <c r="Y424" s="3" t="s">
        <v>621</v>
      </c>
      <c r="Z424" s="3" t="s">
        <v>621</v>
      </c>
      <c r="AA424" s="3" t="s">
        <v>621</v>
      </c>
      <c r="AB424" s="3" t="s">
        <v>621</v>
      </c>
      <c r="AC424" s="3" t="s">
        <v>621</v>
      </c>
      <c r="AD424" s="3" t="s">
        <v>621</v>
      </c>
      <c r="AE424" s="3" t="s">
        <v>621</v>
      </c>
      <c r="AF424" s="3" t="s">
        <v>621</v>
      </c>
      <c r="AG424" s="3" t="s">
        <v>621</v>
      </c>
      <c r="AJ424" s="20">
        <f t="shared" si="34"/>
        <v>0</v>
      </c>
      <c r="AL424" s="20">
        <f t="shared" si="30"/>
        <v>0</v>
      </c>
      <c r="AM424" s="20" t="str">
        <f t="shared" si="31"/>
        <v/>
      </c>
      <c r="AN424" s="21" t="str">
        <f t="shared" si="32"/>
        <v/>
      </c>
      <c r="AQ424" s="3">
        <f t="shared" si="33"/>
        <v>0</v>
      </c>
    </row>
    <row r="425" spans="1:43" ht="15" customHeight="1" x14ac:dyDescent="0.25">
      <c r="A425" s="3" t="s">
        <v>546</v>
      </c>
      <c r="B425" s="3" t="s">
        <v>548</v>
      </c>
      <c r="C425" s="3">
        <v>2013</v>
      </c>
      <c r="D425" s="3" t="s">
        <v>621</v>
      </c>
      <c r="E425" s="3" t="s">
        <v>621</v>
      </c>
      <c r="F425" s="3" t="s">
        <v>621</v>
      </c>
      <c r="G425" s="3" t="s">
        <v>621</v>
      </c>
      <c r="H425" s="3" t="s">
        <v>621</v>
      </c>
      <c r="I425" s="3" t="s">
        <v>622</v>
      </c>
      <c r="J425" s="3" t="s">
        <v>621</v>
      </c>
      <c r="K425" s="3" t="s">
        <v>621</v>
      </c>
      <c r="L425" s="3" t="s">
        <v>621</v>
      </c>
      <c r="M425" s="3" t="s">
        <v>621</v>
      </c>
      <c r="N425" s="3" t="s">
        <v>621</v>
      </c>
      <c r="O425" s="3" t="s">
        <v>621</v>
      </c>
      <c r="P425" s="3" t="s">
        <v>621</v>
      </c>
      <c r="Q425" s="3" t="s">
        <v>621</v>
      </c>
      <c r="R425" s="3" t="s">
        <v>621</v>
      </c>
      <c r="S425" s="3" t="s">
        <v>621</v>
      </c>
      <c r="T425" s="3" t="s">
        <v>621</v>
      </c>
      <c r="U425" s="3" t="s">
        <v>621</v>
      </c>
      <c r="V425" s="3" t="s">
        <v>621</v>
      </c>
      <c r="W425" s="3" t="s">
        <v>621</v>
      </c>
      <c r="X425" s="3" t="s">
        <v>621</v>
      </c>
      <c r="Y425" s="3" t="s">
        <v>621</v>
      </c>
      <c r="Z425" s="3" t="s">
        <v>621</v>
      </c>
      <c r="AA425" s="3" t="s">
        <v>621</v>
      </c>
      <c r="AB425" s="3" t="s">
        <v>621</v>
      </c>
      <c r="AC425" s="3" t="s">
        <v>621</v>
      </c>
      <c r="AD425" s="3" t="s">
        <v>621</v>
      </c>
      <c r="AE425" s="3" t="s">
        <v>621</v>
      </c>
      <c r="AF425" s="3" t="s">
        <v>621</v>
      </c>
      <c r="AG425" s="3" t="s">
        <v>621</v>
      </c>
      <c r="AJ425" s="20">
        <f t="shared" si="34"/>
        <v>0</v>
      </c>
      <c r="AL425" s="20">
        <f t="shared" si="30"/>
        <v>0</v>
      </c>
      <c r="AM425" s="20" t="str">
        <f t="shared" si="31"/>
        <v/>
      </c>
      <c r="AN425" s="21" t="str">
        <f t="shared" si="32"/>
        <v/>
      </c>
      <c r="AQ425" s="3">
        <f t="shared" si="33"/>
        <v>0</v>
      </c>
    </row>
    <row r="426" spans="1:43" ht="15" customHeight="1" x14ac:dyDescent="0.25">
      <c r="A426" s="3" t="s">
        <v>546</v>
      </c>
      <c r="B426" s="3" t="s">
        <v>549</v>
      </c>
      <c r="C426" s="3">
        <v>2013</v>
      </c>
      <c r="D426" s="3" t="s">
        <v>621</v>
      </c>
      <c r="E426" s="3" t="s">
        <v>621</v>
      </c>
      <c r="F426" s="3" t="s">
        <v>621</v>
      </c>
      <c r="G426" s="3" t="s">
        <v>622</v>
      </c>
      <c r="H426" s="3" t="s">
        <v>621</v>
      </c>
      <c r="I426" s="3" t="s">
        <v>622</v>
      </c>
      <c r="J426" s="3" t="s">
        <v>621</v>
      </c>
      <c r="K426" s="3" t="s">
        <v>621</v>
      </c>
      <c r="L426" s="3" t="s">
        <v>621</v>
      </c>
      <c r="M426" s="3" t="s">
        <v>621</v>
      </c>
      <c r="N426" s="3" t="s">
        <v>621</v>
      </c>
      <c r="O426" s="3" t="s">
        <v>621</v>
      </c>
      <c r="P426" s="3" t="s">
        <v>621</v>
      </c>
      <c r="Q426" s="3" t="s">
        <v>621</v>
      </c>
      <c r="R426" s="3" t="s">
        <v>621</v>
      </c>
      <c r="S426" s="3" t="s">
        <v>621</v>
      </c>
      <c r="T426" s="3" t="s">
        <v>621</v>
      </c>
      <c r="U426" s="3" t="s">
        <v>621</v>
      </c>
      <c r="V426" s="3" t="s">
        <v>621</v>
      </c>
      <c r="W426" s="3" t="s">
        <v>621</v>
      </c>
      <c r="X426" s="3" t="s">
        <v>621</v>
      </c>
      <c r="Y426" s="3" t="s">
        <v>621</v>
      </c>
      <c r="Z426" s="3" t="s">
        <v>621</v>
      </c>
      <c r="AA426" s="3" t="s">
        <v>621</v>
      </c>
      <c r="AB426" s="3" t="s">
        <v>621</v>
      </c>
      <c r="AC426" s="3" t="s">
        <v>621</v>
      </c>
      <c r="AD426" s="3" t="s">
        <v>621</v>
      </c>
      <c r="AE426" s="3" t="s">
        <v>621</v>
      </c>
      <c r="AF426" s="3" t="s">
        <v>621</v>
      </c>
      <c r="AG426" s="3" t="s">
        <v>621</v>
      </c>
      <c r="AJ426" s="20">
        <f t="shared" si="34"/>
        <v>0</v>
      </c>
      <c r="AL426" s="20">
        <f t="shared" si="30"/>
        <v>0</v>
      </c>
      <c r="AM426" s="20" t="str">
        <f t="shared" si="31"/>
        <v/>
      </c>
      <c r="AN426" s="21" t="str">
        <f t="shared" si="32"/>
        <v/>
      </c>
      <c r="AQ426" s="3">
        <f t="shared" si="33"/>
        <v>0</v>
      </c>
    </row>
    <row r="427" spans="1:43" ht="15" customHeight="1" x14ac:dyDescent="0.25">
      <c r="A427" s="3" t="s">
        <v>550</v>
      </c>
      <c r="B427" s="3" t="s">
        <v>551</v>
      </c>
      <c r="C427" s="3">
        <v>2013</v>
      </c>
      <c r="D427" s="3" t="s">
        <v>621</v>
      </c>
      <c r="E427" s="3" t="s">
        <v>621</v>
      </c>
      <c r="F427" s="3" t="s">
        <v>621</v>
      </c>
      <c r="G427" s="3" t="s">
        <v>621</v>
      </c>
      <c r="H427" s="3" t="s">
        <v>621</v>
      </c>
      <c r="I427" s="3" t="s">
        <v>621</v>
      </c>
      <c r="J427" s="3" t="s">
        <v>621</v>
      </c>
      <c r="K427" s="3" t="s">
        <v>621</v>
      </c>
      <c r="L427" s="3" t="s">
        <v>621</v>
      </c>
      <c r="M427" s="3" t="s">
        <v>621</v>
      </c>
      <c r="N427" s="3" t="s">
        <v>621</v>
      </c>
      <c r="O427" s="3" t="s">
        <v>621</v>
      </c>
      <c r="P427" s="3" t="s">
        <v>621</v>
      </c>
      <c r="Q427" s="3" t="s">
        <v>621</v>
      </c>
      <c r="R427" s="3" t="s">
        <v>621</v>
      </c>
      <c r="S427" s="3" t="s">
        <v>621</v>
      </c>
      <c r="T427" s="3" t="s">
        <v>621</v>
      </c>
      <c r="U427" s="3" t="s">
        <v>621</v>
      </c>
      <c r="V427" s="3" t="s">
        <v>621</v>
      </c>
      <c r="W427" s="3" t="s">
        <v>621</v>
      </c>
      <c r="X427" s="3" t="s">
        <v>621</v>
      </c>
      <c r="Y427" s="3" t="s">
        <v>621</v>
      </c>
      <c r="Z427" s="3" t="s">
        <v>621</v>
      </c>
      <c r="AA427" s="3" t="s">
        <v>621</v>
      </c>
      <c r="AB427" s="3" t="s">
        <v>621</v>
      </c>
      <c r="AC427" s="3" t="s">
        <v>621</v>
      </c>
      <c r="AD427" s="3" t="s">
        <v>621</v>
      </c>
      <c r="AE427" s="3" t="s">
        <v>621</v>
      </c>
      <c r="AF427" s="3" t="s">
        <v>621</v>
      </c>
      <c r="AG427" s="3" t="s">
        <v>621</v>
      </c>
      <c r="AJ427" s="20">
        <f t="shared" si="34"/>
        <v>0</v>
      </c>
      <c r="AL427" s="20">
        <f t="shared" si="30"/>
        <v>0</v>
      </c>
      <c r="AM427" s="20" t="str">
        <f t="shared" si="31"/>
        <v/>
      </c>
      <c r="AN427" s="21" t="str">
        <f t="shared" si="32"/>
        <v/>
      </c>
      <c r="AQ427" s="3">
        <f t="shared" si="33"/>
        <v>0</v>
      </c>
    </row>
    <row r="428" spans="1:43" ht="15" customHeight="1" x14ac:dyDescent="0.25">
      <c r="A428" s="3" t="s">
        <v>550</v>
      </c>
      <c r="B428" s="3" t="s">
        <v>552</v>
      </c>
      <c r="C428" s="3">
        <v>2013</v>
      </c>
      <c r="D428" s="3" t="s">
        <v>621</v>
      </c>
      <c r="E428" s="3" t="s">
        <v>621</v>
      </c>
      <c r="F428" s="3" t="s">
        <v>621</v>
      </c>
      <c r="G428" s="3" t="s">
        <v>621</v>
      </c>
      <c r="H428" s="3" t="s">
        <v>621</v>
      </c>
      <c r="I428" s="3" t="s">
        <v>621</v>
      </c>
      <c r="J428" s="3" t="s">
        <v>621</v>
      </c>
      <c r="K428" s="3" t="s">
        <v>621</v>
      </c>
      <c r="L428" s="3" t="s">
        <v>621</v>
      </c>
      <c r="M428" s="3" t="s">
        <v>621</v>
      </c>
      <c r="N428" s="3" t="s">
        <v>621</v>
      </c>
      <c r="O428" s="3" t="s">
        <v>621</v>
      </c>
      <c r="P428" s="3" t="s">
        <v>621</v>
      </c>
      <c r="Q428" s="3" t="s">
        <v>621</v>
      </c>
      <c r="R428" s="3" t="s">
        <v>621</v>
      </c>
      <c r="S428" s="3" t="s">
        <v>621</v>
      </c>
      <c r="T428" s="3" t="s">
        <v>621</v>
      </c>
      <c r="U428" s="3" t="s">
        <v>621</v>
      </c>
      <c r="V428" s="3" t="s">
        <v>621</v>
      </c>
      <c r="W428" s="3" t="s">
        <v>621</v>
      </c>
      <c r="X428" s="3" t="s">
        <v>621</v>
      </c>
      <c r="Y428" s="3" t="s">
        <v>621</v>
      </c>
      <c r="Z428" s="3" t="s">
        <v>621</v>
      </c>
      <c r="AA428" s="3" t="s">
        <v>621</v>
      </c>
      <c r="AB428" s="3" t="s">
        <v>621</v>
      </c>
      <c r="AC428" s="3" t="s">
        <v>621</v>
      </c>
      <c r="AD428" s="3" t="s">
        <v>621</v>
      </c>
      <c r="AE428" s="3" t="s">
        <v>621</v>
      </c>
      <c r="AF428" s="3" t="s">
        <v>621</v>
      </c>
      <c r="AG428" s="3" t="s">
        <v>621</v>
      </c>
      <c r="AJ428" s="20">
        <f t="shared" si="34"/>
        <v>0</v>
      </c>
      <c r="AL428" s="20">
        <f t="shared" si="30"/>
        <v>0</v>
      </c>
      <c r="AM428" s="20" t="str">
        <f t="shared" si="31"/>
        <v/>
      </c>
      <c r="AN428" s="21" t="str">
        <f t="shared" si="32"/>
        <v/>
      </c>
      <c r="AQ428" s="3">
        <f t="shared" si="33"/>
        <v>0</v>
      </c>
    </row>
    <row r="429" spans="1:43" ht="15" customHeight="1" x14ac:dyDescent="0.25">
      <c r="A429" s="3" t="s">
        <v>550</v>
      </c>
      <c r="B429" s="3" t="s">
        <v>553</v>
      </c>
      <c r="C429" s="3">
        <v>2013</v>
      </c>
      <c r="D429" s="3" t="s">
        <v>621</v>
      </c>
      <c r="E429" s="3" t="s">
        <v>621</v>
      </c>
      <c r="F429" s="3" t="s">
        <v>621</v>
      </c>
      <c r="G429" s="3" t="s">
        <v>621</v>
      </c>
      <c r="H429" s="3" t="s">
        <v>621</v>
      </c>
      <c r="I429" s="3" t="s">
        <v>621</v>
      </c>
      <c r="J429" s="3" t="s">
        <v>621</v>
      </c>
      <c r="K429" s="3" t="s">
        <v>621</v>
      </c>
      <c r="L429" s="3" t="s">
        <v>621</v>
      </c>
      <c r="M429" s="3" t="s">
        <v>621</v>
      </c>
      <c r="N429" s="3" t="s">
        <v>621</v>
      </c>
      <c r="O429" s="3" t="s">
        <v>621</v>
      </c>
      <c r="P429" s="3" t="s">
        <v>621</v>
      </c>
      <c r="Q429" s="3" t="s">
        <v>621</v>
      </c>
      <c r="R429" s="3" t="s">
        <v>621</v>
      </c>
      <c r="S429" s="3" t="s">
        <v>621</v>
      </c>
      <c r="T429" s="3" t="s">
        <v>621</v>
      </c>
      <c r="U429" s="3" t="s">
        <v>621</v>
      </c>
      <c r="V429" s="3" t="s">
        <v>621</v>
      </c>
      <c r="W429" s="3" t="s">
        <v>621</v>
      </c>
      <c r="X429" s="3" t="s">
        <v>621</v>
      </c>
      <c r="Y429" s="3" t="s">
        <v>621</v>
      </c>
      <c r="Z429" s="3" t="s">
        <v>621</v>
      </c>
      <c r="AA429" s="3" t="s">
        <v>621</v>
      </c>
      <c r="AB429" s="3" t="s">
        <v>621</v>
      </c>
      <c r="AC429" s="3" t="s">
        <v>621</v>
      </c>
      <c r="AD429" s="3" t="s">
        <v>621</v>
      </c>
      <c r="AE429" s="3" t="s">
        <v>621</v>
      </c>
      <c r="AF429" s="3" t="s">
        <v>621</v>
      </c>
      <c r="AG429" s="3" t="s">
        <v>621</v>
      </c>
      <c r="AJ429" s="20">
        <f t="shared" si="34"/>
        <v>0</v>
      </c>
      <c r="AL429" s="20">
        <f t="shared" si="30"/>
        <v>0</v>
      </c>
      <c r="AM429" s="20" t="str">
        <f t="shared" si="31"/>
        <v/>
      </c>
      <c r="AN429" s="21" t="str">
        <f t="shared" si="32"/>
        <v/>
      </c>
      <c r="AQ429" s="3">
        <f t="shared" si="33"/>
        <v>0</v>
      </c>
    </row>
    <row r="430" spans="1:43" ht="15" customHeight="1" x14ac:dyDescent="0.25">
      <c r="A430" s="3" t="s">
        <v>550</v>
      </c>
      <c r="B430" s="3" t="s">
        <v>554</v>
      </c>
      <c r="C430" s="3">
        <v>2013</v>
      </c>
      <c r="D430" s="3" t="s">
        <v>621</v>
      </c>
      <c r="E430" s="3" t="s">
        <v>621</v>
      </c>
      <c r="F430" s="3" t="s">
        <v>621</v>
      </c>
      <c r="G430" s="3" t="s">
        <v>621</v>
      </c>
      <c r="H430" s="3" t="s">
        <v>621</v>
      </c>
      <c r="I430" s="3" t="s">
        <v>621</v>
      </c>
      <c r="J430" s="3" t="s">
        <v>621</v>
      </c>
      <c r="K430" s="3" t="s">
        <v>621</v>
      </c>
      <c r="L430" s="3" t="s">
        <v>621</v>
      </c>
      <c r="M430" s="3" t="s">
        <v>621</v>
      </c>
      <c r="N430" s="3" t="s">
        <v>621</v>
      </c>
      <c r="O430" s="3" t="s">
        <v>621</v>
      </c>
      <c r="P430" s="3" t="s">
        <v>621</v>
      </c>
      <c r="Q430" s="3" t="s">
        <v>621</v>
      </c>
      <c r="R430" s="3" t="s">
        <v>621</v>
      </c>
      <c r="S430" s="3" t="s">
        <v>621</v>
      </c>
      <c r="T430" s="3" t="s">
        <v>621</v>
      </c>
      <c r="U430" s="3" t="s">
        <v>621</v>
      </c>
      <c r="V430" s="3" t="s">
        <v>621</v>
      </c>
      <c r="W430" s="3" t="s">
        <v>621</v>
      </c>
      <c r="X430" s="3" t="s">
        <v>621</v>
      </c>
      <c r="Y430" s="3" t="s">
        <v>621</v>
      </c>
      <c r="Z430" s="3" t="s">
        <v>621</v>
      </c>
      <c r="AA430" s="3" t="s">
        <v>621</v>
      </c>
      <c r="AB430" s="3" t="s">
        <v>621</v>
      </c>
      <c r="AC430" s="3" t="s">
        <v>621</v>
      </c>
      <c r="AD430" s="3" t="s">
        <v>621</v>
      </c>
      <c r="AE430" s="3" t="s">
        <v>621</v>
      </c>
      <c r="AF430" s="3" t="s">
        <v>621</v>
      </c>
      <c r="AG430" s="3" t="s">
        <v>621</v>
      </c>
      <c r="AJ430" s="20">
        <f t="shared" si="34"/>
        <v>0</v>
      </c>
      <c r="AL430" s="20">
        <f t="shared" si="30"/>
        <v>0</v>
      </c>
      <c r="AM430" s="20" t="str">
        <f t="shared" si="31"/>
        <v/>
      </c>
      <c r="AN430" s="21" t="str">
        <f t="shared" si="32"/>
        <v/>
      </c>
      <c r="AQ430" s="3">
        <f t="shared" si="33"/>
        <v>0</v>
      </c>
    </row>
    <row r="431" spans="1:43" ht="15" customHeight="1" x14ac:dyDescent="0.25">
      <c r="A431" s="3" t="s">
        <v>550</v>
      </c>
      <c r="B431" s="3" t="s">
        <v>555</v>
      </c>
      <c r="C431" s="3">
        <v>2013</v>
      </c>
      <c r="D431" s="3" t="s">
        <v>621</v>
      </c>
      <c r="E431" s="3" t="s">
        <v>621</v>
      </c>
      <c r="F431" s="3" t="s">
        <v>621</v>
      </c>
      <c r="G431" s="3" t="s">
        <v>621</v>
      </c>
      <c r="H431" s="3" t="s">
        <v>621</v>
      </c>
      <c r="I431" s="3" t="s">
        <v>621</v>
      </c>
      <c r="J431" s="3" t="s">
        <v>621</v>
      </c>
      <c r="K431" s="3" t="s">
        <v>621</v>
      </c>
      <c r="L431" s="3" t="s">
        <v>621</v>
      </c>
      <c r="M431" s="3" t="s">
        <v>621</v>
      </c>
      <c r="N431" s="3" t="s">
        <v>621</v>
      </c>
      <c r="O431" s="3" t="s">
        <v>621</v>
      </c>
      <c r="P431" s="3" t="s">
        <v>621</v>
      </c>
      <c r="Q431" s="3" t="s">
        <v>621</v>
      </c>
      <c r="R431" s="3" t="s">
        <v>621</v>
      </c>
      <c r="S431" s="3" t="s">
        <v>621</v>
      </c>
      <c r="T431" s="3" t="s">
        <v>621</v>
      </c>
      <c r="U431" s="3" t="s">
        <v>621</v>
      </c>
      <c r="V431" s="3" t="s">
        <v>621</v>
      </c>
      <c r="W431" s="3" t="s">
        <v>621</v>
      </c>
      <c r="X431" s="3" t="s">
        <v>621</v>
      </c>
      <c r="Y431" s="3" t="s">
        <v>621</v>
      </c>
      <c r="Z431" s="3" t="s">
        <v>621</v>
      </c>
      <c r="AA431" s="3" t="s">
        <v>621</v>
      </c>
      <c r="AB431" s="3" t="s">
        <v>621</v>
      </c>
      <c r="AC431" s="3" t="s">
        <v>621</v>
      </c>
      <c r="AD431" s="3" t="s">
        <v>621</v>
      </c>
      <c r="AE431" s="3" t="s">
        <v>621</v>
      </c>
      <c r="AF431" s="3" t="s">
        <v>621</v>
      </c>
      <c r="AG431" s="3" t="s">
        <v>621</v>
      </c>
      <c r="AJ431" s="20">
        <f t="shared" si="34"/>
        <v>0</v>
      </c>
      <c r="AL431" s="20">
        <f t="shared" si="30"/>
        <v>0</v>
      </c>
      <c r="AM431" s="20" t="str">
        <f t="shared" si="31"/>
        <v/>
      </c>
      <c r="AN431" s="21" t="str">
        <f t="shared" si="32"/>
        <v/>
      </c>
      <c r="AQ431" s="3">
        <f t="shared" si="33"/>
        <v>0</v>
      </c>
    </row>
    <row r="432" spans="1:43" ht="15" customHeight="1" x14ac:dyDescent="0.25">
      <c r="A432" s="3" t="s">
        <v>550</v>
      </c>
      <c r="B432" s="3" t="s">
        <v>556</v>
      </c>
      <c r="C432" s="3">
        <v>2013</v>
      </c>
      <c r="D432" s="3" t="s">
        <v>621</v>
      </c>
      <c r="E432" s="3" t="s">
        <v>621</v>
      </c>
      <c r="F432" s="3" t="s">
        <v>621</v>
      </c>
      <c r="G432" s="3" t="s">
        <v>621</v>
      </c>
      <c r="H432" s="3" t="s">
        <v>621</v>
      </c>
      <c r="I432" s="3" t="s">
        <v>621</v>
      </c>
      <c r="J432" s="3" t="s">
        <v>621</v>
      </c>
      <c r="K432" s="3" t="s">
        <v>621</v>
      </c>
      <c r="L432" s="3" t="s">
        <v>621</v>
      </c>
      <c r="M432" s="3" t="s">
        <v>621</v>
      </c>
      <c r="N432" s="3" t="s">
        <v>621</v>
      </c>
      <c r="O432" s="3" t="s">
        <v>621</v>
      </c>
      <c r="P432" s="3" t="s">
        <v>621</v>
      </c>
      <c r="Q432" s="3" t="s">
        <v>621</v>
      </c>
      <c r="R432" s="3" t="s">
        <v>621</v>
      </c>
      <c r="S432" s="3" t="s">
        <v>621</v>
      </c>
      <c r="T432" s="3" t="s">
        <v>621</v>
      </c>
      <c r="U432" s="3" t="s">
        <v>621</v>
      </c>
      <c r="V432" s="3" t="s">
        <v>621</v>
      </c>
      <c r="W432" s="3" t="s">
        <v>621</v>
      </c>
      <c r="X432" s="3" t="s">
        <v>621</v>
      </c>
      <c r="Y432" s="3" t="s">
        <v>621</v>
      </c>
      <c r="Z432" s="3" t="s">
        <v>621</v>
      </c>
      <c r="AA432" s="3" t="s">
        <v>621</v>
      </c>
      <c r="AB432" s="3" t="s">
        <v>621</v>
      </c>
      <c r="AC432" s="3" t="s">
        <v>621</v>
      </c>
      <c r="AD432" s="3" t="s">
        <v>621</v>
      </c>
      <c r="AE432" s="3" t="s">
        <v>621</v>
      </c>
      <c r="AF432" s="3" t="s">
        <v>621</v>
      </c>
      <c r="AG432" s="3" t="s">
        <v>621</v>
      </c>
      <c r="AJ432" s="20">
        <f t="shared" si="34"/>
        <v>0</v>
      </c>
      <c r="AL432" s="20">
        <f t="shared" si="30"/>
        <v>0</v>
      </c>
      <c r="AM432" s="20" t="str">
        <f t="shared" si="31"/>
        <v/>
      </c>
      <c r="AN432" s="21" t="str">
        <f t="shared" si="32"/>
        <v/>
      </c>
      <c r="AQ432" s="3">
        <f t="shared" si="33"/>
        <v>0</v>
      </c>
    </row>
    <row r="433" spans="1:43" ht="15" customHeight="1" x14ac:dyDescent="0.25">
      <c r="A433" s="3" t="s">
        <v>550</v>
      </c>
      <c r="B433" s="3" t="s">
        <v>557</v>
      </c>
      <c r="C433" s="3">
        <v>2013</v>
      </c>
      <c r="D433" s="3">
        <v>12.266999999999999</v>
      </c>
      <c r="E433" s="3">
        <v>1.5049999999999999</v>
      </c>
      <c r="F433" s="3" t="s">
        <v>621</v>
      </c>
      <c r="G433" s="3" t="s">
        <v>621</v>
      </c>
      <c r="H433" s="3" t="s">
        <v>621</v>
      </c>
      <c r="I433" s="3">
        <v>13.936</v>
      </c>
      <c r="J433" s="3" t="s">
        <v>621</v>
      </c>
      <c r="K433" s="3" t="s">
        <v>621</v>
      </c>
      <c r="L433" s="3" t="s">
        <v>621</v>
      </c>
      <c r="M433" s="3" t="s">
        <v>621</v>
      </c>
      <c r="N433" s="3" t="s">
        <v>621</v>
      </c>
      <c r="O433" s="3" t="s">
        <v>621</v>
      </c>
      <c r="P433" s="3" t="s">
        <v>621</v>
      </c>
      <c r="Q433" s="3" t="s">
        <v>621</v>
      </c>
      <c r="R433" s="3">
        <v>13.936</v>
      </c>
      <c r="S433" s="3" t="s">
        <v>621</v>
      </c>
      <c r="T433" s="3" t="s">
        <v>621</v>
      </c>
      <c r="U433" s="3" t="s">
        <v>621</v>
      </c>
      <c r="V433" s="3" t="s">
        <v>621</v>
      </c>
      <c r="W433" s="3" t="s">
        <v>621</v>
      </c>
      <c r="X433" s="3" t="s">
        <v>621</v>
      </c>
      <c r="Y433" s="3" t="s">
        <v>621</v>
      </c>
      <c r="Z433" s="3" t="s">
        <v>621</v>
      </c>
      <c r="AA433" s="3" t="s">
        <v>621</v>
      </c>
      <c r="AB433" s="3" t="s">
        <v>621</v>
      </c>
      <c r="AC433" s="3" t="s">
        <v>621</v>
      </c>
      <c r="AD433" s="3" t="s">
        <v>621</v>
      </c>
      <c r="AE433" s="3" t="s">
        <v>621</v>
      </c>
      <c r="AF433" s="3" t="s">
        <v>621</v>
      </c>
      <c r="AG433" s="3" t="s">
        <v>621</v>
      </c>
      <c r="AJ433" s="20">
        <f t="shared" si="34"/>
        <v>13.936</v>
      </c>
      <c r="AL433" s="20">
        <f t="shared" si="30"/>
        <v>12.266999999999999</v>
      </c>
      <c r="AM433" s="20">
        <f t="shared" si="31"/>
        <v>1.5049999999999999</v>
      </c>
      <c r="AN433" s="21">
        <f t="shared" si="32"/>
        <v>0.98823191733639482</v>
      </c>
      <c r="AQ433" s="3">
        <f t="shared" si="33"/>
        <v>13.936</v>
      </c>
    </row>
    <row r="434" spans="1:43" ht="15" customHeight="1" x14ac:dyDescent="0.25">
      <c r="A434" s="3" t="s">
        <v>550</v>
      </c>
      <c r="B434" s="3" t="s">
        <v>558</v>
      </c>
      <c r="C434" s="3">
        <v>2013</v>
      </c>
      <c r="D434" s="3">
        <v>130.34399999999999</v>
      </c>
      <c r="E434" s="3">
        <v>25.824000000000002</v>
      </c>
      <c r="F434" s="3" t="s">
        <v>621</v>
      </c>
      <c r="G434" s="3" t="s">
        <v>621</v>
      </c>
      <c r="H434" s="3" t="s">
        <v>621</v>
      </c>
      <c r="I434" s="3">
        <v>185.62799999999999</v>
      </c>
      <c r="J434" s="3" t="s">
        <v>621</v>
      </c>
      <c r="K434" s="3" t="s">
        <v>621</v>
      </c>
      <c r="L434" s="3" t="s">
        <v>621</v>
      </c>
      <c r="M434" s="3" t="s">
        <v>621</v>
      </c>
      <c r="N434" s="3" t="s">
        <v>621</v>
      </c>
      <c r="O434" s="3" t="s">
        <v>621</v>
      </c>
      <c r="P434" s="3">
        <v>45.7</v>
      </c>
      <c r="Q434" s="3">
        <v>72.459999999999994</v>
      </c>
      <c r="R434" s="3" t="s">
        <v>621</v>
      </c>
      <c r="S434" s="3">
        <v>26.7</v>
      </c>
      <c r="T434" s="3" t="s">
        <v>621</v>
      </c>
      <c r="U434" s="3">
        <v>1.44</v>
      </c>
      <c r="V434" s="3" t="s">
        <v>621</v>
      </c>
      <c r="W434" s="3" t="s">
        <v>621</v>
      </c>
      <c r="X434" s="3" t="s">
        <v>621</v>
      </c>
      <c r="Y434" s="3" t="s">
        <v>621</v>
      </c>
      <c r="Z434" s="3" t="s">
        <v>621</v>
      </c>
      <c r="AA434" s="3" t="s">
        <v>621</v>
      </c>
      <c r="AB434" s="3" t="s">
        <v>621</v>
      </c>
      <c r="AC434" s="3" t="s">
        <v>621</v>
      </c>
      <c r="AD434" s="3" t="s">
        <v>621</v>
      </c>
      <c r="AE434" s="3" t="s">
        <v>621</v>
      </c>
      <c r="AF434" s="3">
        <v>4.4829999999999997</v>
      </c>
      <c r="AG434" s="3">
        <v>34.844999999999999</v>
      </c>
      <c r="AJ434" s="20">
        <f t="shared" si="34"/>
        <v>185.62799999999999</v>
      </c>
      <c r="AL434" s="20">
        <f t="shared" si="30"/>
        <v>130.34399999999999</v>
      </c>
      <c r="AM434" s="20">
        <f t="shared" si="31"/>
        <v>25.824000000000002</v>
      </c>
      <c r="AN434" s="21">
        <f t="shared" si="32"/>
        <v>0.841295494214235</v>
      </c>
      <c r="AQ434" s="3">
        <f t="shared" si="33"/>
        <v>150.78299999999999</v>
      </c>
    </row>
    <row r="435" spans="1:43" ht="15" customHeight="1" x14ac:dyDescent="0.25">
      <c r="A435" s="3" t="s">
        <v>550</v>
      </c>
      <c r="B435" s="3" t="s">
        <v>559</v>
      </c>
      <c r="C435" s="3">
        <v>2013</v>
      </c>
      <c r="D435" s="3" t="s">
        <v>621</v>
      </c>
      <c r="E435" s="3" t="s">
        <v>621</v>
      </c>
      <c r="F435" s="3" t="s">
        <v>621</v>
      </c>
      <c r="G435" s="3" t="s">
        <v>621</v>
      </c>
      <c r="H435" s="3" t="s">
        <v>621</v>
      </c>
      <c r="I435" s="3" t="s">
        <v>621</v>
      </c>
      <c r="J435" s="3" t="s">
        <v>621</v>
      </c>
      <c r="K435" s="3" t="s">
        <v>621</v>
      </c>
      <c r="L435" s="3" t="s">
        <v>621</v>
      </c>
      <c r="M435" s="3" t="s">
        <v>621</v>
      </c>
      <c r="N435" s="3" t="s">
        <v>621</v>
      </c>
      <c r="O435" s="3" t="s">
        <v>621</v>
      </c>
      <c r="P435" s="3" t="s">
        <v>621</v>
      </c>
      <c r="Q435" s="3" t="s">
        <v>621</v>
      </c>
      <c r="R435" s="3" t="s">
        <v>621</v>
      </c>
      <c r="S435" s="3" t="s">
        <v>621</v>
      </c>
      <c r="T435" s="3" t="s">
        <v>621</v>
      </c>
      <c r="U435" s="3" t="s">
        <v>621</v>
      </c>
      <c r="V435" s="3" t="s">
        <v>621</v>
      </c>
      <c r="W435" s="3" t="s">
        <v>621</v>
      </c>
      <c r="X435" s="3" t="s">
        <v>621</v>
      </c>
      <c r="Y435" s="3" t="s">
        <v>621</v>
      </c>
      <c r="Z435" s="3" t="s">
        <v>621</v>
      </c>
      <c r="AA435" s="3" t="s">
        <v>621</v>
      </c>
      <c r="AB435" s="3" t="s">
        <v>621</v>
      </c>
      <c r="AC435" s="3" t="s">
        <v>621</v>
      </c>
      <c r="AD435" s="3" t="s">
        <v>621</v>
      </c>
      <c r="AE435" s="3" t="s">
        <v>621</v>
      </c>
      <c r="AF435" s="3" t="s">
        <v>621</v>
      </c>
      <c r="AG435" s="3" t="s">
        <v>621</v>
      </c>
      <c r="AJ435" s="20">
        <f t="shared" si="34"/>
        <v>0</v>
      </c>
      <c r="AL435" s="20">
        <f t="shared" si="30"/>
        <v>0</v>
      </c>
      <c r="AM435" s="20" t="str">
        <f t="shared" si="31"/>
        <v/>
      </c>
      <c r="AN435" s="21" t="str">
        <f t="shared" si="32"/>
        <v/>
      </c>
      <c r="AQ435" s="3">
        <f t="shared" si="33"/>
        <v>0</v>
      </c>
    </row>
    <row r="436" spans="1:43" ht="15" customHeight="1" x14ac:dyDescent="0.25">
      <c r="A436" s="3" t="s">
        <v>550</v>
      </c>
      <c r="B436" s="3" t="s">
        <v>560</v>
      </c>
      <c r="C436" s="3">
        <v>2013</v>
      </c>
      <c r="D436" s="3" t="s">
        <v>621</v>
      </c>
      <c r="E436" s="3" t="s">
        <v>621</v>
      </c>
      <c r="F436" s="3" t="s">
        <v>621</v>
      </c>
      <c r="G436" s="3" t="s">
        <v>621</v>
      </c>
      <c r="H436" s="3" t="s">
        <v>621</v>
      </c>
      <c r="I436" s="3" t="s">
        <v>621</v>
      </c>
      <c r="J436" s="3" t="s">
        <v>621</v>
      </c>
      <c r="K436" s="3" t="s">
        <v>621</v>
      </c>
      <c r="L436" s="3" t="s">
        <v>621</v>
      </c>
      <c r="M436" s="3" t="s">
        <v>621</v>
      </c>
      <c r="N436" s="3" t="s">
        <v>621</v>
      </c>
      <c r="O436" s="3" t="s">
        <v>621</v>
      </c>
      <c r="P436" s="3" t="s">
        <v>621</v>
      </c>
      <c r="Q436" s="3" t="s">
        <v>621</v>
      </c>
      <c r="R436" s="3" t="s">
        <v>621</v>
      </c>
      <c r="S436" s="3" t="s">
        <v>621</v>
      </c>
      <c r="T436" s="3" t="s">
        <v>621</v>
      </c>
      <c r="U436" s="3" t="s">
        <v>621</v>
      </c>
      <c r="V436" s="3" t="s">
        <v>621</v>
      </c>
      <c r="W436" s="3" t="s">
        <v>621</v>
      </c>
      <c r="X436" s="3" t="s">
        <v>621</v>
      </c>
      <c r="Y436" s="3" t="s">
        <v>621</v>
      </c>
      <c r="Z436" s="3" t="s">
        <v>621</v>
      </c>
      <c r="AA436" s="3" t="s">
        <v>621</v>
      </c>
      <c r="AB436" s="3" t="s">
        <v>621</v>
      </c>
      <c r="AC436" s="3" t="s">
        <v>621</v>
      </c>
      <c r="AD436" s="3" t="s">
        <v>621</v>
      </c>
      <c r="AE436" s="3" t="s">
        <v>621</v>
      </c>
      <c r="AF436" s="3" t="s">
        <v>621</v>
      </c>
      <c r="AG436" s="3" t="s">
        <v>621</v>
      </c>
      <c r="AJ436" s="20">
        <f t="shared" si="34"/>
        <v>0</v>
      </c>
      <c r="AL436" s="20">
        <f t="shared" si="30"/>
        <v>0</v>
      </c>
      <c r="AM436" s="20" t="str">
        <f t="shared" si="31"/>
        <v/>
      </c>
      <c r="AN436" s="21" t="str">
        <f t="shared" si="32"/>
        <v/>
      </c>
      <c r="AQ436" s="3">
        <f t="shared" si="33"/>
        <v>0</v>
      </c>
    </row>
    <row r="437" spans="1:43" ht="15" customHeight="1" x14ac:dyDescent="0.25">
      <c r="A437" s="3" t="s">
        <v>550</v>
      </c>
      <c r="B437" s="3" t="s">
        <v>561</v>
      </c>
      <c r="C437" s="3">
        <v>2013</v>
      </c>
      <c r="D437" s="3" t="s">
        <v>621</v>
      </c>
      <c r="E437" s="3" t="s">
        <v>621</v>
      </c>
      <c r="F437" s="3" t="s">
        <v>621</v>
      </c>
      <c r="G437" s="3" t="s">
        <v>621</v>
      </c>
      <c r="H437" s="3" t="s">
        <v>621</v>
      </c>
      <c r="I437" s="3" t="s">
        <v>621</v>
      </c>
      <c r="J437" s="3" t="s">
        <v>621</v>
      </c>
      <c r="K437" s="3" t="s">
        <v>621</v>
      </c>
      <c r="L437" s="3" t="s">
        <v>621</v>
      </c>
      <c r="M437" s="3" t="s">
        <v>621</v>
      </c>
      <c r="N437" s="3" t="s">
        <v>621</v>
      </c>
      <c r="O437" s="3" t="s">
        <v>621</v>
      </c>
      <c r="P437" s="3" t="s">
        <v>621</v>
      </c>
      <c r="Q437" s="3" t="s">
        <v>621</v>
      </c>
      <c r="R437" s="3" t="s">
        <v>621</v>
      </c>
      <c r="S437" s="3" t="s">
        <v>621</v>
      </c>
      <c r="T437" s="3" t="s">
        <v>621</v>
      </c>
      <c r="U437" s="3" t="s">
        <v>621</v>
      </c>
      <c r="V437" s="3" t="s">
        <v>621</v>
      </c>
      <c r="W437" s="3" t="s">
        <v>621</v>
      </c>
      <c r="X437" s="3" t="s">
        <v>621</v>
      </c>
      <c r="Y437" s="3" t="s">
        <v>621</v>
      </c>
      <c r="Z437" s="3" t="s">
        <v>621</v>
      </c>
      <c r="AA437" s="3" t="s">
        <v>621</v>
      </c>
      <c r="AB437" s="3" t="s">
        <v>621</v>
      </c>
      <c r="AC437" s="3" t="s">
        <v>621</v>
      </c>
      <c r="AD437" s="3" t="s">
        <v>621</v>
      </c>
      <c r="AE437" s="3" t="s">
        <v>621</v>
      </c>
      <c r="AF437" s="3" t="s">
        <v>621</v>
      </c>
      <c r="AG437" s="3" t="s">
        <v>621</v>
      </c>
      <c r="AJ437" s="20">
        <f t="shared" si="34"/>
        <v>0</v>
      </c>
      <c r="AL437" s="20">
        <f t="shared" si="30"/>
        <v>0</v>
      </c>
      <c r="AM437" s="20" t="str">
        <f t="shared" si="31"/>
        <v/>
      </c>
      <c r="AN437" s="21" t="str">
        <f t="shared" si="32"/>
        <v/>
      </c>
      <c r="AQ437" s="3">
        <f t="shared" si="33"/>
        <v>0</v>
      </c>
    </row>
    <row r="438" spans="1:43" ht="15" customHeight="1" x14ac:dyDescent="0.25">
      <c r="A438" s="3" t="s">
        <v>550</v>
      </c>
      <c r="B438" s="3" t="s">
        <v>562</v>
      </c>
      <c r="C438" s="3">
        <v>2013</v>
      </c>
      <c r="D438" s="3" t="s">
        <v>621</v>
      </c>
      <c r="E438" s="3" t="s">
        <v>621</v>
      </c>
      <c r="F438" s="3" t="s">
        <v>621</v>
      </c>
      <c r="G438" s="3" t="s">
        <v>621</v>
      </c>
      <c r="H438" s="3" t="s">
        <v>621</v>
      </c>
      <c r="I438" s="3" t="s">
        <v>621</v>
      </c>
      <c r="J438" s="3" t="s">
        <v>621</v>
      </c>
      <c r="K438" s="3" t="s">
        <v>621</v>
      </c>
      <c r="L438" s="3" t="s">
        <v>621</v>
      </c>
      <c r="M438" s="3" t="s">
        <v>621</v>
      </c>
      <c r="N438" s="3" t="s">
        <v>621</v>
      </c>
      <c r="O438" s="3" t="s">
        <v>621</v>
      </c>
      <c r="P438" s="3" t="s">
        <v>621</v>
      </c>
      <c r="Q438" s="3" t="s">
        <v>621</v>
      </c>
      <c r="R438" s="3" t="s">
        <v>621</v>
      </c>
      <c r="S438" s="3" t="s">
        <v>621</v>
      </c>
      <c r="T438" s="3" t="s">
        <v>621</v>
      </c>
      <c r="U438" s="3" t="s">
        <v>621</v>
      </c>
      <c r="V438" s="3" t="s">
        <v>621</v>
      </c>
      <c r="W438" s="3" t="s">
        <v>621</v>
      </c>
      <c r="X438" s="3" t="s">
        <v>621</v>
      </c>
      <c r="Y438" s="3" t="s">
        <v>621</v>
      </c>
      <c r="Z438" s="3" t="s">
        <v>621</v>
      </c>
      <c r="AA438" s="3" t="s">
        <v>621</v>
      </c>
      <c r="AB438" s="3" t="s">
        <v>621</v>
      </c>
      <c r="AC438" s="3" t="s">
        <v>621</v>
      </c>
      <c r="AD438" s="3" t="s">
        <v>621</v>
      </c>
      <c r="AE438" s="3" t="s">
        <v>621</v>
      </c>
      <c r="AF438" s="3" t="s">
        <v>621</v>
      </c>
      <c r="AG438" s="3" t="s">
        <v>621</v>
      </c>
      <c r="AJ438" s="20">
        <f t="shared" si="34"/>
        <v>0</v>
      </c>
      <c r="AL438" s="20">
        <f t="shared" si="30"/>
        <v>0</v>
      </c>
      <c r="AM438" s="20" t="str">
        <f t="shared" si="31"/>
        <v/>
      </c>
      <c r="AN438" s="21" t="str">
        <f t="shared" si="32"/>
        <v/>
      </c>
      <c r="AQ438" s="3">
        <f t="shared" si="33"/>
        <v>0</v>
      </c>
    </row>
    <row r="439" spans="1:43" ht="15" customHeight="1" x14ac:dyDescent="0.25">
      <c r="A439" s="3" t="s">
        <v>550</v>
      </c>
      <c r="B439" s="3" t="s">
        <v>563</v>
      </c>
      <c r="C439" s="3">
        <v>2013</v>
      </c>
      <c r="D439" s="3">
        <v>13.88</v>
      </c>
      <c r="E439" s="3">
        <v>0.6</v>
      </c>
      <c r="F439" s="3" t="s">
        <v>621</v>
      </c>
      <c r="G439" s="3" t="s">
        <v>621</v>
      </c>
      <c r="H439" s="3" t="s">
        <v>621</v>
      </c>
      <c r="I439" s="3">
        <v>16.03</v>
      </c>
      <c r="J439" s="3" t="s">
        <v>621</v>
      </c>
      <c r="K439" s="3">
        <v>0.246</v>
      </c>
      <c r="L439" s="3" t="s">
        <v>621</v>
      </c>
      <c r="M439" s="3">
        <v>1.599</v>
      </c>
      <c r="N439" s="3" t="s">
        <v>621</v>
      </c>
      <c r="O439" s="3" t="s">
        <v>621</v>
      </c>
      <c r="P439" s="3">
        <v>1.0449999999999999</v>
      </c>
      <c r="Q439" s="3" t="s">
        <v>621</v>
      </c>
      <c r="R439" s="3" t="s">
        <v>621</v>
      </c>
      <c r="S439" s="3" t="s">
        <v>621</v>
      </c>
      <c r="T439" s="3" t="s">
        <v>621</v>
      </c>
      <c r="U439" s="3">
        <v>0.86799999999999999</v>
      </c>
      <c r="V439" s="3" t="s">
        <v>621</v>
      </c>
      <c r="W439" s="3" t="s">
        <v>621</v>
      </c>
      <c r="X439" s="3" t="s">
        <v>621</v>
      </c>
      <c r="Y439" s="3" t="s">
        <v>621</v>
      </c>
      <c r="Z439" s="3">
        <v>11.542</v>
      </c>
      <c r="AA439" s="3" t="s">
        <v>621</v>
      </c>
      <c r="AB439" s="3" t="s">
        <v>621</v>
      </c>
      <c r="AC439" s="3" t="s">
        <v>621</v>
      </c>
      <c r="AD439" s="3" t="s">
        <v>621</v>
      </c>
      <c r="AE439" s="3">
        <v>0.73</v>
      </c>
      <c r="AF439" s="3" t="s">
        <v>621</v>
      </c>
      <c r="AG439" s="3" t="s">
        <v>621</v>
      </c>
      <c r="AJ439" s="20">
        <f t="shared" si="34"/>
        <v>16.029999999999998</v>
      </c>
      <c r="AL439" s="20">
        <f t="shared" si="30"/>
        <v>13.88</v>
      </c>
      <c r="AM439" s="20">
        <f t="shared" si="31"/>
        <v>0.6</v>
      </c>
      <c r="AN439" s="21">
        <f t="shared" si="32"/>
        <v>0.90330630068621354</v>
      </c>
      <c r="AQ439" s="3">
        <f t="shared" si="33"/>
        <v>16.029999999999998</v>
      </c>
    </row>
    <row r="440" spans="1:43" ht="15" customHeight="1" x14ac:dyDescent="0.25">
      <c r="A440" s="3" t="s">
        <v>550</v>
      </c>
      <c r="B440" s="3" t="s">
        <v>564</v>
      </c>
      <c r="C440" s="3">
        <v>2013</v>
      </c>
      <c r="D440" s="3" t="s">
        <v>621</v>
      </c>
      <c r="E440" s="3" t="s">
        <v>621</v>
      </c>
      <c r="F440" s="3" t="s">
        <v>621</v>
      </c>
      <c r="G440" s="3" t="s">
        <v>621</v>
      </c>
      <c r="H440" s="3" t="s">
        <v>621</v>
      </c>
      <c r="I440" s="3" t="s">
        <v>621</v>
      </c>
      <c r="J440" s="3" t="s">
        <v>621</v>
      </c>
      <c r="K440" s="3" t="s">
        <v>621</v>
      </c>
      <c r="L440" s="3" t="s">
        <v>621</v>
      </c>
      <c r="M440" s="3" t="s">
        <v>621</v>
      </c>
      <c r="N440" s="3" t="s">
        <v>621</v>
      </c>
      <c r="O440" s="3" t="s">
        <v>621</v>
      </c>
      <c r="P440" s="3" t="s">
        <v>621</v>
      </c>
      <c r="Q440" s="3" t="s">
        <v>621</v>
      </c>
      <c r="R440" s="3" t="s">
        <v>621</v>
      </c>
      <c r="S440" s="3" t="s">
        <v>621</v>
      </c>
      <c r="T440" s="3" t="s">
        <v>621</v>
      </c>
      <c r="U440" s="3" t="s">
        <v>621</v>
      </c>
      <c r="V440" s="3" t="s">
        <v>621</v>
      </c>
      <c r="W440" s="3" t="s">
        <v>621</v>
      </c>
      <c r="X440" s="3" t="s">
        <v>621</v>
      </c>
      <c r="Y440" s="3" t="s">
        <v>621</v>
      </c>
      <c r="Z440" s="3" t="s">
        <v>621</v>
      </c>
      <c r="AA440" s="3" t="s">
        <v>621</v>
      </c>
      <c r="AB440" s="3" t="s">
        <v>621</v>
      </c>
      <c r="AC440" s="3" t="s">
        <v>621</v>
      </c>
      <c r="AD440" s="3" t="s">
        <v>621</v>
      </c>
      <c r="AE440" s="3" t="s">
        <v>621</v>
      </c>
      <c r="AF440" s="3" t="s">
        <v>621</v>
      </c>
      <c r="AG440" s="3" t="s">
        <v>621</v>
      </c>
      <c r="AJ440" s="20">
        <f t="shared" si="34"/>
        <v>0</v>
      </c>
      <c r="AL440" s="20">
        <f t="shared" si="30"/>
        <v>0</v>
      </c>
      <c r="AM440" s="20" t="str">
        <f t="shared" si="31"/>
        <v/>
      </c>
      <c r="AN440" s="21" t="str">
        <f t="shared" si="32"/>
        <v/>
      </c>
      <c r="AQ440" s="3">
        <f t="shared" si="33"/>
        <v>0</v>
      </c>
    </row>
    <row r="441" spans="1:43" ht="15" customHeight="1" x14ac:dyDescent="0.25">
      <c r="A441" s="3" t="s">
        <v>550</v>
      </c>
      <c r="B441" s="3" t="s">
        <v>565</v>
      </c>
      <c r="C441" s="3">
        <v>2013</v>
      </c>
      <c r="D441" s="3" t="s">
        <v>621</v>
      </c>
      <c r="E441" s="3" t="s">
        <v>621</v>
      </c>
      <c r="F441" s="3" t="s">
        <v>621</v>
      </c>
      <c r="G441" s="3" t="s">
        <v>621</v>
      </c>
      <c r="H441" s="3" t="s">
        <v>621</v>
      </c>
      <c r="I441" s="3" t="s">
        <v>621</v>
      </c>
      <c r="J441" s="3" t="s">
        <v>621</v>
      </c>
      <c r="K441" s="3" t="s">
        <v>621</v>
      </c>
      <c r="L441" s="3" t="s">
        <v>621</v>
      </c>
      <c r="M441" s="3" t="s">
        <v>621</v>
      </c>
      <c r="N441" s="3" t="s">
        <v>621</v>
      </c>
      <c r="O441" s="3" t="s">
        <v>621</v>
      </c>
      <c r="P441" s="3" t="s">
        <v>621</v>
      </c>
      <c r="Q441" s="3" t="s">
        <v>621</v>
      </c>
      <c r="R441" s="3" t="s">
        <v>621</v>
      </c>
      <c r="S441" s="3" t="s">
        <v>621</v>
      </c>
      <c r="T441" s="3" t="s">
        <v>621</v>
      </c>
      <c r="U441" s="3" t="s">
        <v>621</v>
      </c>
      <c r="V441" s="3" t="s">
        <v>621</v>
      </c>
      <c r="W441" s="3" t="s">
        <v>621</v>
      </c>
      <c r="X441" s="3" t="s">
        <v>621</v>
      </c>
      <c r="Y441" s="3" t="s">
        <v>621</v>
      </c>
      <c r="Z441" s="3" t="s">
        <v>621</v>
      </c>
      <c r="AA441" s="3" t="s">
        <v>621</v>
      </c>
      <c r="AB441" s="3" t="s">
        <v>621</v>
      </c>
      <c r="AC441" s="3" t="s">
        <v>621</v>
      </c>
      <c r="AD441" s="3" t="s">
        <v>621</v>
      </c>
      <c r="AE441" s="3" t="s">
        <v>621</v>
      </c>
      <c r="AF441" s="3" t="s">
        <v>621</v>
      </c>
      <c r="AG441" s="3" t="s">
        <v>621</v>
      </c>
      <c r="AJ441" s="20">
        <f t="shared" si="34"/>
        <v>0</v>
      </c>
      <c r="AL441" s="20">
        <f t="shared" si="30"/>
        <v>0</v>
      </c>
      <c r="AM441" s="20" t="str">
        <f t="shared" si="31"/>
        <v/>
      </c>
      <c r="AN441" s="21" t="str">
        <f t="shared" si="32"/>
        <v/>
      </c>
      <c r="AQ441" s="3">
        <f t="shared" si="33"/>
        <v>0</v>
      </c>
    </row>
    <row r="442" spans="1:43" ht="15" customHeight="1" x14ac:dyDescent="0.25">
      <c r="A442" s="3" t="s">
        <v>550</v>
      </c>
      <c r="B442" s="3" t="s">
        <v>566</v>
      </c>
      <c r="C442" s="3">
        <v>2013</v>
      </c>
      <c r="D442" s="3" t="s">
        <v>621</v>
      </c>
      <c r="E442" s="3" t="s">
        <v>621</v>
      </c>
      <c r="F442" s="3" t="s">
        <v>621</v>
      </c>
      <c r="G442" s="3" t="s">
        <v>621</v>
      </c>
      <c r="H442" s="3" t="s">
        <v>621</v>
      </c>
      <c r="I442" s="3" t="s">
        <v>621</v>
      </c>
      <c r="J442" s="3" t="s">
        <v>621</v>
      </c>
      <c r="K442" s="3" t="s">
        <v>621</v>
      </c>
      <c r="L442" s="3" t="s">
        <v>621</v>
      </c>
      <c r="M442" s="3" t="s">
        <v>621</v>
      </c>
      <c r="N442" s="3" t="s">
        <v>621</v>
      </c>
      <c r="O442" s="3" t="s">
        <v>621</v>
      </c>
      <c r="P442" s="3" t="s">
        <v>621</v>
      </c>
      <c r="Q442" s="3" t="s">
        <v>621</v>
      </c>
      <c r="R442" s="3" t="s">
        <v>621</v>
      </c>
      <c r="S442" s="3" t="s">
        <v>621</v>
      </c>
      <c r="T442" s="3" t="s">
        <v>621</v>
      </c>
      <c r="U442" s="3" t="s">
        <v>621</v>
      </c>
      <c r="V442" s="3" t="s">
        <v>621</v>
      </c>
      <c r="W442" s="3" t="s">
        <v>621</v>
      </c>
      <c r="X442" s="3" t="s">
        <v>621</v>
      </c>
      <c r="Y442" s="3" t="s">
        <v>621</v>
      </c>
      <c r="Z442" s="3" t="s">
        <v>621</v>
      </c>
      <c r="AA442" s="3" t="s">
        <v>621</v>
      </c>
      <c r="AB442" s="3" t="s">
        <v>621</v>
      </c>
      <c r="AC442" s="3" t="s">
        <v>621</v>
      </c>
      <c r="AD442" s="3" t="s">
        <v>621</v>
      </c>
      <c r="AE442" s="3" t="s">
        <v>621</v>
      </c>
      <c r="AF442" s="3" t="s">
        <v>621</v>
      </c>
      <c r="AG442" s="3" t="s">
        <v>621</v>
      </c>
      <c r="AJ442" s="20">
        <f t="shared" si="34"/>
        <v>0</v>
      </c>
      <c r="AL442" s="20">
        <f t="shared" si="30"/>
        <v>0</v>
      </c>
      <c r="AM442" s="20" t="str">
        <f t="shared" si="31"/>
        <v/>
      </c>
      <c r="AN442" s="21" t="str">
        <f t="shared" si="32"/>
        <v/>
      </c>
      <c r="AQ442" s="3">
        <f t="shared" si="33"/>
        <v>0</v>
      </c>
    </row>
    <row r="443" spans="1:43" ht="15" customHeight="1" x14ac:dyDescent="0.25">
      <c r="A443" s="3" t="s">
        <v>550</v>
      </c>
      <c r="B443" s="3" t="s">
        <v>567</v>
      </c>
      <c r="C443" s="3">
        <v>2013</v>
      </c>
      <c r="D443" s="3" t="s">
        <v>621</v>
      </c>
      <c r="E443" s="3" t="s">
        <v>621</v>
      </c>
      <c r="F443" s="3" t="s">
        <v>621</v>
      </c>
      <c r="G443" s="3" t="s">
        <v>621</v>
      </c>
      <c r="H443" s="3" t="s">
        <v>621</v>
      </c>
      <c r="I443" s="3" t="s">
        <v>621</v>
      </c>
      <c r="J443" s="3" t="s">
        <v>621</v>
      </c>
      <c r="K443" s="3" t="s">
        <v>621</v>
      </c>
      <c r="L443" s="3" t="s">
        <v>621</v>
      </c>
      <c r="M443" s="3" t="s">
        <v>621</v>
      </c>
      <c r="N443" s="3" t="s">
        <v>621</v>
      </c>
      <c r="O443" s="3" t="s">
        <v>621</v>
      </c>
      <c r="P443" s="3" t="s">
        <v>621</v>
      </c>
      <c r="Q443" s="3" t="s">
        <v>621</v>
      </c>
      <c r="R443" s="3" t="s">
        <v>621</v>
      </c>
      <c r="S443" s="3" t="s">
        <v>621</v>
      </c>
      <c r="T443" s="3" t="s">
        <v>621</v>
      </c>
      <c r="U443" s="3" t="s">
        <v>621</v>
      </c>
      <c r="V443" s="3" t="s">
        <v>621</v>
      </c>
      <c r="W443" s="3" t="s">
        <v>621</v>
      </c>
      <c r="X443" s="3" t="s">
        <v>621</v>
      </c>
      <c r="Y443" s="3" t="s">
        <v>621</v>
      </c>
      <c r="Z443" s="3" t="s">
        <v>621</v>
      </c>
      <c r="AA443" s="3" t="s">
        <v>621</v>
      </c>
      <c r="AB443" s="3" t="s">
        <v>621</v>
      </c>
      <c r="AC443" s="3" t="s">
        <v>621</v>
      </c>
      <c r="AD443" s="3" t="s">
        <v>621</v>
      </c>
      <c r="AE443" s="3" t="s">
        <v>621</v>
      </c>
      <c r="AF443" s="3" t="s">
        <v>621</v>
      </c>
      <c r="AG443" s="3" t="s">
        <v>621</v>
      </c>
      <c r="AJ443" s="20">
        <f t="shared" si="34"/>
        <v>0</v>
      </c>
      <c r="AL443" s="20">
        <f t="shared" si="30"/>
        <v>0</v>
      </c>
      <c r="AM443" s="20" t="str">
        <f t="shared" si="31"/>
        <v/>
      </c>
      <c r="AN443" s="21" t="str">
        <f t="shared" si="32"/>
        <v/>
      </c>
      <c r="AQ443" s="3">
        <f t="shared" si="33"/>
        <v>0</v>
      </c>
    </row>
    <row r="444" spans="1:43" ht="15" customHeight="1" x14ac:dyDescent="0.25">
      <c r="A444" s="3" t="s">
        <v>550</v>
      </c>
      <c r="B444" s="3" t="s">
        <v>568</v>
      </c>
      <c r="C444" s="3">
        <v>2013</v>
      </c>
      <c r="D444" s="3" t="s">
        <v>621</v>
      </c>
      <c r="E444" s="3" t="s">
        <v>621</v>
      </c>
      <c r="F444" s="3" t="s">
        <v>621</v>
      </c>
      <c r="G444" s="3" t="s">
        <v>621</v>
      </c>
      <c r="H444" s="3" t="s">
        <v>621</v>
      </c>
      <c r="I444" s="3" t="s">
        <v>621</v>
      </c>
      <c r="J444" s="3" t="s">
        <v>621</v>
      </c>
      <c r="K444" s="3" t="s">
        <v>621</v>
      </c>
      <c r="L444" s="3" t="s">
        <v>621</v>
      </c>
      <c r="M444" s="3" t="s">
        <v>621</v>
      </c>
      <c r="N444" s="3" t="s">
        <v>621</v>
      </c>
      <c r="O444" s="3" t="s">
        <v>621</v>
      </c>
      <c r="P444" s="3" t="s">
        <v>621</v>
      </c>
      <c r="Q444" s="3" t="s">
        <v>621</v>
      </c>
      <c r="R444" s="3" t="s">
        <v>621</v>
      </c>
      <c r="S444" s="3" t="s">
        <v>621</v>
      </c>
      <c r="T444" s="3" t="s">
        <v>621</v>
      </c>
      <c r="U444" s="3" t="s">
        <v>621</v>
      </c>
      <c r="V444" s="3" t="s">
        <v>621</v>
      </c>
      <c r="W444" s="3" t="s">
        <v>621</v>
      </c>
      <c r="X444" s="3" t="s">
        <v>621</v>
      </c>
      <c r="Y444" s="3" t="s">
        <v>621</v>
      </c>
      <c r="Z444" s="3" t="s">
        <v>621</v>
      </c>
      <c r="AA444" s="3" t="s">
        <v>621</v>
      </c>
      <c r="AB444" s="3" t="s">
        <v>621</v>
      </c>
      <c r="AC444" s="3" t="s">
        <v>621</v>
      </c>
      <c r="AD444" s="3" t="s">
        <v>621</v>
      </c>
      <c r="AE444" s="3" t="s">
        <v>621</v>
      </c>
      <c r="AF444" s="3" t="s">
        <v>621</v>
      </c>
      <c r="AG444" s="3" t="s">
        <v>621</v>
      </c>
      <c r="AJ444" s="20">
        <f t="shared" si="34"/>
        <v>0</v>
      </c>
      <c r="AL444" s="20">
        <f t="shared" si="30"/>
        <v>0</v>
      </c>
      <c r="AM444" s="20" t="str">
        <f t="shared" si="31"/>
        <v/>
      </c>
      <c r="AN444" s="21" t="str">
        <f t="shared" si="32"/>
        <v/>
      </c>
      <c r="AQ444" s="3">
        <f t="shared" si="33"/>
        <v>0</v>
      </c>
    </row>
    <row r="445" spans="1:43" ht="15" customHeight="1" x14ac:dyDescent="0.25">
      <c r="A445" s="3" t="s">
        <v>550</v>
      </c>
      <c r="B445" s="3" t="s">
        <v>569</v>
      </c>
      <c r="C445" s="3">
        <v>2013</v>
      </c>
      <c r="D445" s="3" t="s">
        <v>621</v>
      </c>
      <c r="E445" s="3" t="s">
        <v>621</v>
      </c>
      <c r="F445" s="3" t="s">
        <v>621</v>
      </c>
      <c r="G445" s="3" t="s">
        <v>621</v>
      </c>
      <c r="H445" s="3" t="s">
        <v>621</v>
      </c>
      <c r="I445" s="3" t="s">
        <v>621</v>
      </c>
      <c r="J445" s="3" t="s">
        <v>621</v>
      </c>
      <c r="K445" s="3" t="s">
        <v>621</v>
      </c>
      <c r="L445" s="3" t="s">
        <v>621</v>
      </c>
      <c r="M445" s="3" t="s">
        <v>621</v>
      </c>
      <c r="N445" s="3" t="s">
        <v>621</v>
      </c>
      <c r="O445" s="3" t="s">
        <v>621</v>
      </c>
      <c r="P445" s="3" t="s">
        <v>621</v>
      </c>
      <c r="Q445" s="3" t="s">
        <v>621</v>
      </c>
      <c r="R445" s="3" t="s">
        <v>621</v>
      </c>
      <c r="S445" s="3" t="s">
        <v>621</v>
      </c>
      <c r="T445" s="3" t="s">
        <v>621</v>
      </c>
      <c r="U445" s="3" t="s">
        <v>621</v>
      </c>
      <c r="V445" s="3" t="s">
        <v>621</v>
      </c>
      <c r="W445" s="3" t="s">
        <v>621</v>
      </c>
      <c r="X445" s="3" t="s">
        <v>621</v>
      </c>
      <c r="Y445" s="3" t="s">
        <v>621</v>
      </c>
      <c r="Z445" s="3" t="s">
        <v>621</v>
      </c>
      <c r="AA445" s="3" t="s">
        <v>621</v>
      </c>
      <c r="AB445" s="3" t="s">
        <v>621</v>
      </c>
      <c r="AC445" s="3" t="s">
        <v>621</v>
      </c>
      <c r="AD445" s="3" t="s">
        <v>621</v>
      </c>
      <c r="AE445" s="3" t="s">
        <v>621</v>
      </c>
      <c r="AF445" s="3" t="s">
        <v>621</v>
      </c>
      <c r="AG445" s="3" t="s">
        <v>621</v>
      </c>
      <c r="AJ445" s="20">
        <f t="shared" si="34"/>
        <v>0</v>
      </c>
      <c r="AL445" s="20">
        <f t="shared" si="30"/>
        <v>0</v>
      </c>
      <c r="AM445" s="20" t="str">
        <f t="shared" si="31"/>
        <v/>
      </c>
      <c r="AN445" s="21" t="str">
        <f t="shared" si="32"/>
        <v/>
      </c>
      <c r="AQ445" s="3">
        <f t="shared" si="33"/>
        <v>0</v>
      </c>
    </row>
    <row r="446" spans="1:43" ht="15" customHeight="1" x14ac:dyDescent="0.25">
      <c r="A446" s="3" t="s">
        <v>550</v>
      </c>
      <c r="B446" s="3" t="s">
        <v>570</v>
      </c>
      <c r="C446" s="3">
        <v>2013</v>
      </c>
      <c r="D446" s="3" t="s">
        <v>621</v>
      </c>
      <c r="E446" s="3" t="s">
        <v>621</v>
      </c>
      <c r="F446" s="3" t="s">
        <v>621</v>
      </c>
      <c r="G446" s="3" t="s">
        <v>621</v>
      </c>
      <c r="H446" s="3" t="s">
        <v>621</v>
      </c>
      <c r="I446" s="3" t="s">
        <v>621</v>
      </c>
      <c r="J446" s="3" t="s">
        <v>621</v>
      </c>
      <c r="K446" s="3" t="s">
        <v>621</v>
      </c>
      <c r="L446" s="3" t="s">
        <v>621</v>
      </c>
      <c r="M446" s="3" t="s">
        <v>621</v>
      </c>
      <c r="N446" s="3" t="s">
        <v>621</v>
      </c>
      <c r="O446" s="3" t="s">
        <v>621</v>
      </c>
      <c r="P446" s="3" t="s">
        <v>621</v>
      </c>
      <c r="Q446" s="3" t="s">
        <v>621</v>
      </c>
      <c r="R446" s="3" t="s">
        <v>621</v>
      </c>
      <c r="S446" s="3" t="s">
        <v>621</v>
      </c>
      <c r="T446" s="3" t="s">
        <v>621</v>
      </c>
      <c r="U446" s="3" t="s">
        <v>621</v>
      </c>
      <c r="V446" s="3" t="s">
        <v>621</v>
      </c>
      <c r="W446" s="3" t="s">
        <v>621</v>
      </c>
      <c r="X446" s="3" t="s">
        <v>621</v>
      </c>
      <c r="Y446" s="3" t="s">
        <v>621</v>
      </c>
      <c r="Z446" s="3" t="s">
        <v>621</v>
      </c>
      <c r="AA446" s="3" t="s">
        <v>621</v>
      </c>
      <c r="AB446" s="3" t="s">
        <v>621</v>
      </c>
      <c r="AC446" s="3" t="s">
        <v>621</v>
      </c>
      <c r="AD446" s="3" t="s">
        <v>621</v>
      </c>
      <c r="AE446" s="3" t="s">
        <v>621</v>
      </c>
      <c r="AF446" s="3" t="s">
        <v>621</v>
      </c>
      <c r="AG446" s="3" t="s">
        <v>621</v>
      </c>
      <c r="AJ446" s="20">
        <f t="shared" si="34"/>
        <v>0</v>
      </c>
      <c r="AL446" s="20">
        <f t="shared" si="30"/>
        <v>0</v>
      </c>
      <c r="AM446" s="20" t="str">
        <f t="shared" si="31"/>
        <v/>
      </c>
      <c r="AN446" s="21" t="str">
        <f t="shared" si="32"/>
        <v/>
      </c>
      <c r="AQ446" s="3">
        <f t="shared" si="33"/>
        <v>0</v>
      </c>
    </row>
    <row r="447" spans="1:43" ht="15" customHeight="1" x14ac:dyDescent="0.25">
      <c r="A447" s="3" t="s">
        <v>571</v>
      </c>
      <c r="B447" s="3" t="s">
        <v>572</v>
      </c>
      <c r="C447" s="3">
        <v>2013</v>
      </c>
      <c r="D447" s="3" t="s">
        <v>621</v>
      </c>
      <c r="E447" s="3" t="s">
        <v>621</v>
      </c>
      <c r="F447" s="3" t="s">
        <v>621</v>
      </c>
      <c r="G447" s="3" t="s">
        <v>621</v>
      </c>
      <c r="H447" s="3" t="s">
        <v>621</v>
      </c>
      <c r="I447" s="3" t="s">
        <v>621</v>
      </c>
      <c r="J447" s="3" t="s">
        <v>621</v>
      </c>
      <c r="K447" s="3" t="s">
        <v>621</v>
      </c>
      <c r="L447" s="3" t="s">
        <v>621</v>
      </c>
      <c r="M447" s="3" t="s">
        <v>621</v>
      </c>
      <c r="N447" s="3" t="s">
        <v>621</v>
      </c>
      <c r="O447" s="3" t="s">
        <v>621</v>
      </c>
      <c r="P447" s="3" t="s">
        <v>621</v>
      </c>
      <c r="Q447" s="3" t="s">
        <v>621</v>
      </c>
      <c r="R447" s="3" t="s">
        <v>621</v>
      </c>
      <c r="S447" s="3" t="s">
        <v>621</v>
      </c>
      <c r="T447" s="3" t="s">
        <v>621</v>
      </c>
      <c r="U447" s="3" t="s">
        <v>621</v>
      </c>
      <c r="V447" s="3" t="s">
        <v>621</v>
      </c>
      <c r="W447" s="3" t="s">
        <v>621</v>
      </c>
      <c r="X447" s="3" t="s">
        <v>621</v>
      </c>
      <c r="Y447" s="3" t="s">
        <v>621</v>
      </c>
      <c r="Z447" s="3" t="s">
        <v>621</v>
      </c>
      <c r="AA447" s="3" t="s">
        <v>621</v>
      </c>
      <c r="AB447" s="3" t="s">
        <v>621</v>
      </c>
      <c r="AC447" s="3" t="s">
        <v>621</v>
      </c>
      <c r="AD447" s="3" t="s">
        <v>621</v>
      </c>
      <c r="AE447" s="3" t="s">
        <v>621</v>
      </c>
      <c r="AF447" s="3" t="s">
        <v>621</v>
      </c>
      <c r="AG447" s="3" t="s">
        <v>621</v>
      </c>
      <c r="AJ447" s="20">
        <f t="shared" si="34"/>
        <v>0</v>
      </c>
      <c r="AL447" s="20">
        <f t="shared" si="30"/>
        <v>0</v>
      </c>
      <c r="AM447" s="20" t="str">
        <f t="shared" si="31"/>
        <v/>
      </c>
      <c r="AN447" s="21" t="str">
        <f t="shared" si="32"/>
        <v/>
      </c>
      <c r="AQ447" s="3">
        <f t="shared" si="33"/>
        <v>0</v>
      </c>
    </row>
    <row r="448" spans="1:43" ht="15" customHeight="1" x14ac:dyDescent="0.25">
      <c r="A448" s="3" t="s">
        <v>571</v>
      </c>
      <c r="B448" s="3" t="s">
        <v>573</v>
      </c>
      <c r="C448" s="3">
        <v>2013</v>
      </c>
      <c r="D448" s="3" t="s">
        <v>621</v>
      </c>
      <c r="E448" s="3" t="s">
        <v>621</v>
      </c>
      <c r="F448" s="3" t="s">
        <v>621</v>
      </c>
      <c r="G448" s="3" t="s">
        <v>621</v>
      </c>
      <c r="H448" s="3" t="s">
        <v>621</v>
      </c>
      <c r="I448" s="3" t="s">
        <v>621</v>
      </c>
      <c r="J448" s="3" t="s">
        <v>621</v>
      </c>
      <c r="K448" s="3" t="s">
        <v>621</v>
      </c>
      <c r="L448" s="3" t="s">
        <v>621</v>
      </c>
      <c r="M448" s="3" t="s">
        <v>621</v>
      </c>
      <c r="N448" s="3" t="s">
        <v>621</v>
      </c>
      <c r="O448" s="3" t="s">
        <v>621</v>
      </c>
      <c r="P448" s="3" t="s">
        <v>621</v>
      </c>
      <c r="Q448" s="3" t="s">
        <v>621</v>
      </c>
      <c r="R448" s="3" t="s">
        <v>621</v>
      </c>
      <c r="S448" s="3" t="s">
        <v>621</v>
      </c>
      <c r="T448" s="3" t="s">
        <v>621</v>
      </c>
      <c r="U448" s="3" t="s">
        <v>621</v>
      </c>
      <c r="V448" s="3" t="s">
        <v>621</v>
      </c>
      <c r="W448" s="3" t="s">
        <v>621</v>
      </c>
      <c r="X448" s="3" t="s">
        <v>621</v>
      </c>
      <c r="Y448" s="3" t="s">
        <v>621</v>
      </c>
      <c r="Z448" s="3" t="s">
        <v>621</v>
      </c>
      <c r="AA448" s="3" t="s">
        <v>621</v>
      </c>
      <c r="AB448" s="3" t="s">
        <v>621</v>
      </c>
      <c r="AC448" s="3" t="s">
        <v>621</v>
      </c>
      <c r="AD448" s="3" t="s">
        <v>621</v>
      </c>
      <c r="AE448" s="3" t="s">
        <v>621</v>
      </c>
      <c r="AF448" s="3" t="s">
        <v>621</v>
      </c>
      <c r="AG448" s="3" t="s">
        <v>621</v>
      </c>
      <c r="AJ448" s="20">
        <f t="shared" si="34"/>
        <v>0</v>
      </c>
      <c r="AL448" s="20">
        <f t="shared" si="30"/>
        <v>0</v>
      </c>
      <c r="AM448" s="20" t="str">
        <f t="shared" si="31"/>
        <v/>
      </c>
      <c r="AN448" s="21" t="str">
        <f t="shared" si="32"/>
        <v/>
      </c>
      <c r="AQ448" s="3">
        <f t="shared" si="33"/>
        <v>0</v>
      </c>
    </row>
    <row r="449" spans="1:43" ht="15" customHeight="1" x14ac:dyDescent="0.25">
      <c r="A449" s="3" t="s">
        <v>574</v>
      </c>
      <c r="B449" s="3" t="s">
        <v>575</v>
      </c>
      <c r="C449" s="3">
        <v>2013</v>
      </c>
      <c r="D449" s="3" t="s">
        <v>621</v>
      </c>
      <c r="E449" s="3" t="s">
        <v>621</v>
      </c>
      <c r="F449" s="3" t="s">
        <v>621</v>
      </c>
      <c r="G449" s="3" t="s">
        <v>621</v>
      </c>
      <c r="H449" s="3" t="s">
        <v>621</v>
      </c>
      <c r="I449" s="3" t="s">
        <v>621</v>
      </c>
      <c r="J449" s="3" t="s">
        <v>621</v>
      </c>
      <c r="K449" s="3" t="s">
        <v>621</v>
      </c>
      <c r="L449" s="3" t="s">
        <v>621</v>
      </c>
      <c r="M449" s="3" t="s">
        <v>621</v>
      </c>
      <c r="N449" s="3" t="s">
        <v>621</v>
      </c>
      <c r="O449" s="3" t="s">
        <v>621</v>
      </c>
      <c r="P449" s="3" t="s">
        <v>621</v>
      </c>
      <c r="Q449" s="3" t="s">
        <v>621</v>
      </c>
      <c r="R449" s="3" t="s">
        <v>621</v>
      </c>
      <c r="S449" s="3" t="s">
        <v>621</v>
      </c>
      <c r="T449" s="3" t="s">
        <v>621</v>
      </c>
      <c r="U449" s="3" t="s">
        <v>621</v>
      </c>
      <c r="V449" s="3" t="s">
        <v>621</v>
      </c>
      <c r="W449" s="3" t="s">
        <v>621</v>
      </c>
      <c r="X449" s="3" t="s">
        <v>621</v>
      </c>
      <c r="Y449" s="3" t="s">
        <v>621</v>
      </c>
      <c r="Z449" s="3" t="s">
        <v>621</v>
      </c>
      <c r="AA449" s="3" t="s">
        <v>621</v>
      </c>
      <c r="AB449" s="3" t="s">
        <v>621</v>
      </c>
      <c r="AC449" s="3" t="s">
        <v>621</v>
      </c>
      <c r="AD449" s="3" t="s">
        <v>621</v>
      </c>
      <c r="AE449" s="3" t="s">
        <v>621</v>
      </c>
      <c r="AF449" s="3" t="s">
        <v>621</v>
      </c>
      <c r="AG449" s="3" t="s">
        <v>621</v>
      </c>
      <c r="AJ449" s="20">
        <f t="shared" si="34"/>
        <v>0</v>
      </c>
      <c r="AL449" s="20">
        <f t="shared" si="30"/>
        <v>0</v>
      </c>
      <c r="AM449" s="20" t="str">
        <f t="shared" si="31"/>
        <v/>
      </c>
      <c r="AN449" s="21" t="str">
        <f t="shared" si="32"/>
        <v/>
      </c>
      <c r="AQ449" s="3">
        <f t="shared" si="33"/>
        <v>0</v>
      </c>
    </row>
    <row r="450" spans="1:43" ht="15" customHeight="1" x14ac:dyDescent="0.25">
      <c r="A450" s="3" t="s">
        <v>574</v>
      </c>
      <c r="B450" s="3" t="s">
        <v>576</v>
      </c>
      <c r="C450" s="3">
        <v>2013</v>
      </c>
      <c r="D450" s="3" t="s">
        <v>621</v>
      </c>
      <c r="E450" s="3" t="s">
        <v>621</v>
      </c>
      <c r="F450" s="3" t="s">
        <v>621</v>
      </c>
      <c r="G450" s="3" t="s">
        <v>621</v>
      </c>
      <c r="H450" s="3" t="s">
        <v>621</v>
      </c>
      <c r="I450" s="3" t="s">
        <v>621</v>
      </c>
      <c r="J450" s="3" t="s">
        <v>621</v>
      </c>
      <c r="K450" s="3" t="s">
        <v>621</v>
      </c>
      <c r="L450" s="3" t="s">
        <v>621</v>
      </c>
      <c r="M450" s="3" t="s">
        <v>621</v>
      </c>
      <c r="N450" s="3" t="s">
        <v>621</v>
      </c>
      <c r="O450" s="3" t="s">
        <v>621</v>
      </c>
      <c r="P450" s="3" t="s">
        <v>621</v>
      </c>
      <c r="Q450" s="3" t="s">
        <v>621</v>
      </c>
      <c r="R450" s="3" t="s">
        <v>621</v>
      </c>
      <c r="S450" s="3" t="s">
        <v>621</v>
      </c>
      <c r="T450" s="3" t="s">
        <v>621</v>
      </c>
      <c r="U450" s="3" t="s">
        <v>621</v>
      </c>
      <c r="V450" s="3" t="s">
        <v>621</v>
      </c>
      <c r="W450" s="3" t="s">
        <v>621</v>
      </c>
      <c r="X450" s="3" t="s">
        <v>621</v>
      </c>
      <c r="Y450" s="3" t="s">
        <v>621</v>
      </c>
      <c r="Z450" s="3" t="s">
        <v>621</v>
      </c>
      <c r="AA450" s="3" t="s">
        <v>621</v>
      </c>
      <c r="AB450" s="3" t="s">
        <v>621</v>
      </c>
      <c r="AC450" s="3" t="s">
        <v>621</v>
      </c>
      <c r="AD450" s="3" t="s">
        <v>621</v>
      </c>
      <c r="AE450" s="3" t="s">
        <v>621</v>
      </c>
      <c r="AF450" s="3" t="s">
        <v>621</v>
      </c>
      <c r="AG450" s="3" t="s">
        <v>621</v>
      </c>
      <c r="AJ450" s="20">
        <f t="shared" si="34"/>
        <v>0</v>
      </c>
      <c r="AL450" s="20">
        <f t="shared" si="30"/>
        <v>0</v>
      </c>
      <c r="AM450" s="20" t="str">
        <f t="shared" si="31"/>
        <v/>
      </c>
      <c r="AN450" s="21" t="str">
        <f t="shared" si="32"/>
        <v/>
      </c>
      <c r="AQ450" s="3">
        <f t="shared" si="33"/>
        <v>0</v>
      </c>
    </row>
    <row r="451" spans="1:43" ht="15" customHeight="1" x14ac:dyDescent="0.25">
      <c r="A451" s="3" t="s">
        <v>574</v>
      </c>
      <c r="B451" s="3" t="s">
        <v>577</v>
      </c>
      <c r="C451" s="3">
        <v>2013</v>
      </c>
      <c r="D451" s="3" t="s">
        <v>621</v>
      </c>
      <c r="E451" s="3" t="s">
        <v>621</v>
      </c>
      <c r="F451" s="3" t="s">
        <v>621</v>
      </c>
      <c r="G451" s="3" t="s">
        <v>621</v>
      </c>
      <c r="H451" s="3" t="s">
        <v>621</v>
      </c>
      <c r="I451" s="3" t="s">
        <v>621</v>
      </c>
      <c r="J451" s="3" t="s">
        <v>621</v>
      </c>
      <c r="K451" s="3" t="s">
        <v>621</v>
      </c>
      <c r="L451" s="3" t="s">
        <v>621</v>
      </c>
      <c r="M451" s="3" t="s">
        <v>621</v>
      </c>
      <c r="N451" s="3" t="s">
        <v>621</v>
      </c>
      <c r="O451" s="3" t="s">
        <v>621</v>
      </c>
      <c r="P451" s="3" t="s">
        <v>621</v>
      </c>
      <c r="Q451" s="3" t="s">
        <v>621</v>
      </c>
      <c r="R451" s="3" t="s">
        <v>621</v>
      </c>
      <c r="S451" s="3" t="s">
        <v>621</v>
      </c>
      <c r="T451" s="3" t="s">
        <v>621</v>
      </c>
      <c r="U451" s="3" t="s">
        <v>621</v>
      </c>
      <c r="V451" s="3" t="s">
        <v>621</v>
      </c>
      <c r="W451" s="3" t="s">
        <v>621</v>
      </c>
      <c r="X451" s="3" t="s">
        <v>621</v>
      </c>
      <c r="Y451" s="3" t="s">
        <v>621</v>
      </c>
      <c r="Z451" s="3" t="s">
        <v>621</v>
      </c>
      <c r="AA451" s="3" t="s">
        <v>621</v>
      </c>
      <c r="AB451" s="3" t="s">
        <v>621</v>
      </c>
      <c r="AC451" s="3" t="s">
        <v>621</v>
      </c>
      <c r="AD451" s="3" t="s">
        <v>621</v>
      </c>
      <c r="AE451" s="3" t="s">
        <v>621</v>
      </c>
      <c r="AF451" s="3" t="s">
        <v>621</v>
      </c>
      <c r="AG451" s="3" t="s">
        <v>621</v>
      </c>
      <c r="AJ451" s="20">
        <f t="shared" si="34"/>
        <v>0</v>
      </c>
      <c r="AL451" s="20">
        <f t="shared" ref="AL451:AL468" si="35">IFERROR(D451/1,0)</f>
        <v>0</v>
      </c>
      <c r="AM451" s="20" t="str">
        <f t="shared" ref="AM451:AM468" si="36">IFERROR(E451/1,"")</f>
        <v/>
      </c>
      <c r="AN451" s="21" t="str">
        <f t="shared" ref="AN451:AN468" si="37">IFERROR((AL451+AM451)/AJ451,"")</f>
        <v/>
      </c>
      <c r="AQ451" s="3">
        <f t="shared" ref="AQ451:AQ476" si="38">AJ451-IFERROR(AG451/1,0)</f>
        <v>0</v>
      </c>
    </row>
    <row r="452" spans="1:43" ht="15" customHeight="1" x14ac:dyDescent="0.25">
      <c r="A452" s="3" t="s">
        <v>574</v>
      </c>
      <c r="B452" s="3" t="s">
        <v>578</v>
      </c>
      <c r="C452" s="3">
        <v>2013</v>
      </c>
      <c r="D452" s="3" t="s">
        <v>621</v>
      </c>
      <c r="E452" s="3" t="s">
        <v>621</v>
      </c>
      <c r="F452" s="3" t="s">
        <v>621</v>
      </c>
      <c r="G452" s="3" t="s">
        <v>621</v>
      </c>
      <c r="H452" s="3" t="s">
        <v>621</v>
      </c>
      <c r="I452" s="3" t="s">
        <v>621</v>
      </c>
      <c r="J452" s="3" t="s">
        <v>621</v>
      </c>
      <c r="K452" s="3" t="s">
        <v>621</v>
      </c>
      <c r="L452" s="3" t="s">
        <v>621</v>
      </c>
      <c r="M452" s="3" t="s">
        <v>621</v>
      </c>
      <c r="N452" s="3" t="s">
        <v>621</v>
      </c>
      <c r="O452" s="3" t="s">
        <v>621</v>
      </c>
      <c r="P452" s="3" t="s">
        <v>621</v>
      </c>
      <c r="Q452" s="3" t="s">
        <v>621</v>
      </c>
      <c r="R452" s="3" t="s">
        <v>621</v>
      </c>
      <c r="S452" s="3" t="s">
        <v>621</v>
      </c>
      <c r="T452" s="3" t="s">
        <v>621</v>
      </c>
      <c r="U452" s="3" t="s">
        <v>621</v>
      </c>
      <c r="V452" s="3" t="s">
        <v>621</v>
      </c>
      <c r="W452" s="3" t="s">
        <v>621</v>
      </c>
      <c r="X452" s="3" t="s">
        <v>621</v>
      </c>
      <c r="Y452" s="3" t="s">
        <v>621</v>
      </c>
      <c r="Z452" s="3" t="s">
        <v>621</v>
      </c>
      <c r="AA452" s="3" t="s">
        <v>621</v>
      </c>
      <c r="AB452" s="3" t="s">
        <v>621</v>
      </c>
      <c r="AC452" s="3" t="s">
        <v>621</v>
      </c>
      <c r="AD452" s="3" t="s">
        <v>621</v>
      </c>
      <c r="AE452" s="3" t="s">
        <v>621</v>
      </c>
      <c r="AF452" s="3" t="s">
        <v>621</v>
      </c>
      <c r="AG452" s="3" t="s">
        <v>621</v>
      </c>
      <c r="AJ452" s="20">
        <f t="shared" ref="AJ452:AJ468" si="39">SUMPRODUCT(J452:AG452)</f>
        <v>0</v>
      </c>
      <c r="AL452" s="20">
        <f t="shared" si="35"/>
        <v>0</v>
      </c>
      <c r="AM452" s="20" t="str">
        <f t="shared" si="36"/>
        <v/>
      </c>
      <c r="AN452" s="21" t="str">
        <f t="shared" si="37"/>
        <v/>
      </c>
      <c r="AQ452" s="3">
        <f t="shared" si="38"/>
        <v>0</v>
      </c>
    </row>
    <row r="453" spans="1:43" ht="15" customHeight="1" x14ac:dyDescent="0.25">
      <c r="A453" s="3" t="s">
        <v>579</v>
      </c>
      <c r="B453" s="3" t="s">
        <v>580</v>
      </c>
      <c r="C453" s="3">
        <v>2013</v>
      </c>
      <c r="D453" s="3" t="s">
        <v>621</v>
      </c>
      <c r="E453" s="3" t="s">
        <v>621</v>
      </c>
      <c r="F453" s="3" t="s">
        <v>621</v>
      </c>
      <c r="G453" s="3" t="s">
        <v>621</v>
      </c>
      <c r="H453" s="3" t="s">
        <v>621</v>
      </c>
      <c r="I453" s="3" t="s">
        <v>621</v>
      </c>
      <c r="J453" s="3" t="s">
        <v>621</v>
      </c>
      <c r="K453" s="3" t="s">
        <v>621</v>
      </c>
      <c r="L453" s="3" t="s">
        <v>621</v>
      </c>
      <c r="M453" s="3" t="s">
        <v>621</v>
      </c>
      <c r="N453" s="3" t="s">
        <v>621</v>
      </c>
      <c r="O453" s="3" t="s">
        <v>621</v>
      </c>
      <c r="P453" s="3" t="s">
        <v>621</v>
      </c>
      <c r="Q453" s="3" t="s">
        <v>621</v>
      </c>
      <c r="R453" s="3" t="s">
        <v>621</v>
      </c>
      <c r="S453" s="3" t="s">
        <v>621</v>
      </c>
      <c r="T453" s="3" t="s">
        <v>621</v>
      </c>
      <c r="U453" s="3" t="s">
        <v>621</v>
      </c>
      <c r="V453" s="3" t="s">
        <v>621</v>
      </c>
      <c r="W453" s="3" t="s">
        <v>621</v>
      </c>
      <c r="X453" s="3" t="s">
        <v>621</v>
      </c>
      <c r="Y453" s="3" t="s">
        <v>621</v>
      </c>
      <c r="Z453" s="3" t="s">
        <v>621</v>
      </c>
      <c r="AA453" s="3" t="s">
        <v>621</v>
      </c>
      <c r="AB453" s="3" t="s">
        <v>621</v>
      </c>
      <c r="AC453" s="3" t="s">
        <v>621</v>
      </c>
      <c r="AD453" s="3" t="s">
        <v>621</v>
      </c>
      <c r="AE453" s="3" t="s">
        <v>621</v>
      </c>
      <c r="AF453" s="3" t="s">
        <v>621</v>
      </c>
      <c r="AG453" s="3" t="s">
        <v>621</v>
      </c>
      <c r="AJ453" s="20">
        <f t="shared" si="39"/>
        <v>0</v>
      </c>
      <c r="AL453" s="20">
        <f t="shared" si="35"/>
        <v>0</v>
      </c>
      <c r="AM453" s="20" t="str">
        <f t="shared" si="36"/>
        <v/>
      </c>
      <c r="AN453" s="21" t="str">
        <f t="shared" si="37"/>
        <v/>
      </c>
      <c r="AQ453" s="3">
        <f t="shared" si="38"/>
        <v>0</v>
      </c>
    </row>
    <row r="454" spans="1:43" ht="15" customHeight="1" x14ac:dyDescent="0.25">
      <c r="A454" s="3" t="s">
        <v>579</v>
      </c>
      <c r="B454" s="3" t="s">
        <v>581</v>
      </c>
      <c r="C454" s="3">
        <v>2013</v>
      </c>
      <c r="D454" s="3" t="s">
        <v>621</v>
      </c>
      <c r="E454" s="3" t="s">
        <v>621</v>
      </c>
      <c r="F454" s="3" t="s">
        <v>621</v>
      </c>
      <c r="G454" s="3" t="s">
        <v>621</v>
      </c>
      <c r="H454" s="3" t="s">
        <v>621</v>
      </c>
      <c r="I454" s="3" t="s">
        <v>621</v>
      </c>
      <c r="J454" s="3" t="s">
        <v>621</v>
      </c>
      <c r="K454" s="3" t="s">
        <v>621</v>
      </c>
      <c r="L454" s="3" t="s">
        <v>621</v>
      </c>
      <c r="M454" s="3" t="s">
        <v>621</v>
      </c>
      <c r="N454" s="3" t="s">
        <v>621</v>
      </c>
      <c r="O454" s="3" t="s">
        <v>621</v>
      </c>
      <c r="P454" s="3" t="s">
        <v>621</v>
      </c>
      <c r="Q454" s="3" t="s">
        <v>621</v>
      </c>
      <c r="R454" s="3" t="s">
        <v>621</v>
      </c>
      <c r="S454" s="3" t="s">
        <v>621</v>
      </c>
      <c r="T454" s="3" t="s">
        <v>621</v>
      </c>
      <c r="U454" s="3" t="s">
        <v>621</v>
      </c>
      <c r="V454" s="3" t="s">
        <v>621</v>
      </c>
      <c r="W454" s="3" t="s">
        <v>621</v>
      </c>
      <c r="X454" s="3" t="s">
        <v>621</v>
      </c>
      <c r="Y454" s="3" t="s">
        <v>621</v>
      </c>
      <c r="Z454" s="3" t="s">
        <v>621</v>
      </c>
      <c r="AA454" s="3" t="s">
        <v>621</v>
      </c>
      <c r="AB454" s="3" t="s">
        <v>621</v>
      </c>
      <c r="AC454" s="3" t="s">
        <v>621</v>
      </c>
      <c r="AD454" s="3" t="s">
        <v>621</v>
      </c>
      <c r="AE454" s="3" t="s">
        <v>621</v>
      </c>
      <c r="AF454" s="3" t="s">
        <v>621</v>
      </c>
      <c r="AG454" s="3" t="s">
        <v>621</v>
      </c>
      <c r="AJ454" s="20">
        <f t="shared" si="39"/>
        <v>0</v>
      </c>
      <c r="AL454" s="20">
        <f t="shared" si="35"/>
        <v>0</v>
      </c>
      <c r="AM454" s="20" t="str">
        <f t="shared" si="36"/>
        <v/>
      </c>
      <c r="AN454" s="21" t="str">
        <f t="shared" si="37"/>
        <v/>
      </c>
      <c r="AQ454" s="3">
        <f t="shared" si="38"/>
        <v>0</v>
      </c>
    </row>
    <row r="455" spans="1:43" ht="15" customHeight="1" x14ac:dyDescent="0.25">
      <c r="A455" s="3" t="s">
        <v>579</v>
      </c>
      <c r="B455" s="3" t="s">
        <v>582</v>
      </c>
      <c r="C455" s="3">
        <v>2013</v>
      </c>
      <c r="D455" s="3" t="s">
        <v>621</v>
      </c>
      <c r="E455" s="3" t="s">
        <v>621</v>
      </c>
      <c r="F455" s="3">
        <v>0.496</v>
      </c>
      <c r="G455" s="3" t="s">
        <v>858</v>
      </c>
      <c r="H455" s="3">
        <v>0.57699999999999996</v>
      </c>
      <c r="I455" s="3" t="s">
        <v>621</v>
      </c>
      <c r="J455" s="3" t="s">
        <v>621</v>
      </c>
      <c r="K455" s="3" t="s">
        <v>621</v>
      </c>
      <c r="L455" s="3" t="s">
        <v>621</v>
      </c>
      <c r="M455" s="3" t="s">
        <v>621</v>
      </c>
      <c r="N455" s="3" t="s">
        <v>621</v>
      </c>
      <c r="O455" s="3" t="s">
        <v>621</v>
      </c>
      <c r="P455" s="3" t="s">
        <v>621</v>
      </c>
      <c r="Q455" s="3" t="s">
        <v>621</v>
      </c>
      <c r="R455" s="3" t="s">
        <v>621</v>
      </c>
      <c r="S455" s="3" t="s">
        <v>621</v>
      </c>
      <c r="T455" s="3" t="s">
        <v>621</v>
      </c>
      <c r="U455" s="3" t="s">
        <v>621</v>
      </c>
      <c r="V455" s="3" t="s">
        <v>621</v>
      </c>
      <c r="W455" s="3" t="s">
        <v>621</v>
      </c>
      <c r="X455" s="3" t="s">
        <v>621</v>
      </c>
      <c r="Y455" s="3" t="s">
        <v>621</v>
      </c>
      <c r="Z455" s="3" t="s">
        <v>621</v>
      </c>
      <c r="AA455" s="3" t="s">
        <v>621</v>
      </c>
      <c r="AB455" s="3" t="s">
        <v>621</v>
      </c>
      <c r="AC455" s="3" t="s">
        <v>621</v>
      </c>
      <c r="AD455" s="3" t="s">
        <v>621</v>
      </c>
      <c r="AE455" s="3" t="s">
        <v>621</v>
      </c>
      <c r="AF455" s="3" t="s">
        <v>621</v>
      </c>
      <c r="AG455" s="3" t="s">
        <v>621</v>
      </c>
      <c r="AJ455" s="20">
        <f t="shared" si="39"/>
        <v>0</v>
      </c>
      <c r="AL455" s="20">
        <f t="shared" si="35"/>
        <v>0</v>
      </c>
      <c r="AM455" s="20" t="str">
        <f t="shared" si="36"/>
        <v/>
      </c>
      <c r="AN455" s="21" t="str">
        <f t="shared" si="37"/>
        <v/>
      </c>
      <c r="AQ455" s="3">
        <f t="shared" si="38"/>
        <v>0</v>
      </c>
    </row>
    <row r="456" spans="1:43" ht="15" customHeight="1" x14ac:dyDescent="0.25">
      <c r="A456" s="3" t="s">
        <v>583</v>
      </c>
      <c r="B456" s="3" t="s">
        <v>584</v>
      </c>
      <c r="C456" s="3">
        <v>2013</v>
      </c>
      <c r="D456" s="3" t="s">
        <v>621</v>
      </c>
      <c r="E456" s="3" t="s">
        <v>621</v>
      </c>
      <c r="F456" s="3" t="s">
        <v>621</v>
      </c>
      <c r="G456" s="3" t="s">
        <v>621</v>
      </c>
      <c r="H456" s="3" t="s">
        <v>621</v>
      </c>
      <c r="I456" s="3" t="s">
        <v>621</v>
      </c>
      <c r="J456" s="3" t="s">
        <v>621</v>
      </c>
      <c r="K456" s="3" t="s">
        <v>621</v>
      </c>
      <c r="L456" s="3" t="s">
        <v>621</v>
      </c>
      <c r="M456" s="3" t="s">
        <v>621</v>
      </c>
      <c r="N456" s="3" t="s">
        <v>621</v>
      </c>
      <c r="O456" s="3" t="s">
        <v>621</v>
      </c>
      <c r="P456" s="3" t="s">
        <v>621</v>
      </c>
      <c r="Q456" s="3" t="s">
        <v>621</v>
      </c>
      <c r="R456" s="3" t="s">
        <v>621</v>
      </c>
      <c r="S456" s="3" t="s">
        <v>621</v>
      </c>
      <c r="T456" s="3" t="s">
        <v>621</v>
      </c>
      <c r="U456" s="3" t="s">
        <v>621</v>
      </c>
      <c r="V456" s="3" t="s">
        <v>621</v>
      </c>
      <c r="W456" s="3" t="s">
        <v>621</v>
      </c>
      <c r="X456" s="3" t="s">
        <v>621</v>
      </c>
      <c r="Y456" s="3" t="s">
        <v>621</v>
      </c>
      <c r="Z456" s="3" t="s">
        <v>621</v>
      </c>
      <c r="AA456" s="3" t="s">
        <v>621</v>
      </c>
      <c r="AB456" s="3" t="s">
        <v>621</v>
      </c>
      <c r="AC456" s="3" t="s">
        <v>621</v>
      </c>
      <c r="AD456" s="3" t="s">
        <v>621</v>
      </c>
      <c r="AE456" s="3" t="s">
        <v>621</v>
      </c>
      <c r="AF456" s="3" t="s">
        <v>621</v>
      </c>
      <c r="AG456" s="3" t="s">
        <v>621</v>
      </c>
      <c r="AJ456" s="20">
        <f t="shared" si="39"/>
        <v>0</v>
      </c>
      <c r="AL456" s="20">
        <f t="shared" si="35"/>
        <v>0</v>
      </c>
      <c r="AM456" s="20" t="str">
        <f t="shared" si="36"/>
        <v/>
      </c>
      <c r="AN456" s="21" t="str">
        <f t="shared" si="37"/>
        <v/>
      </c>
      <c r="AQ456" s="3">
        <f t="shared" si="38"/>
        <v>0</v>
      </c>
    </row>
    <row r="457" spans="1:43" ht="15" customHeight="1" x14ac:dyDescent="0.25">
      <c r="A457" s="3" t="s">
        <v>583</v>
      </c>
      <c r="B457" s="3" t="s">
        <v>585</v>
      </c>
      <c r="C457" s="3">
        <v>2013</v>
      </c>
      <c r="D457" s="3" t="s">
        <v>621</v>
      </c>
      <c r="E457" s="3" t="s">
        <v>621</v>
      </c>
      <c r="F457" s="3" t="s">
        <v>621</v>
      </c>
      <c r="G457" s="3" t="s">
        <v>621</v>
      </c>
      <c r="H457" s="3" t="s">
        <v>621</v>
      </c>
      <c r="I457" s="3" t="s">
        <v>621</v>
      </c>
      <c r="J457" s="3" t="s">
        <v>621</v>
      </c>
      <c r="K457" s="3" t="s">
        <v>621</v>
      </c>
      <c r="L457" s="3" t="s">
        <v>621</v>
      </c>
      <c r="M457" s="3" t="s">
        <v>621</v>
      </c>
      <c r="N457" s="3" t="s">
        <v>621</v>
      </c>
      <c r="O457" s="3" t="s">
        <v>621</v>
      </c>
      <c r="P457" s="3" t="s">
        <v>621</v>
      </c>
      <c r="Q457" s="3" t="s">
        <v>621</v>
      </c>
      <c r="R457" s="3" t="s">
        <v>621</v>
      </c>
      <c r="S457" s="3" t="s">
        <v>621</v>
      </c>
      <c r="T457" s="3" t="s">
        <v>621</v>
      </c>
      <c r="U457" s="3" t="s">
        <v>621</v>
      </c>
      <c r="V457" s="3" t="s">
        <v>621</v>
      </c>
      <c r="W457" s="3" t="s">
        <v>621</v>
      </c>
      <c r="X457" s="3" t="s">
        <v>621</v>
      </c>
      <c r="Y457" s="3" t="s">
        <v>621</v>
      </c>
      <c r="Z457" s="3" t="s">
        <v>621</v>
      </c>
      <c r="AA457" s="3" t="s">
        <v>621</v>
      </c>
      <c r="AB457" s="3" t="s">
        <v>621</v>
      </c>
      <c r="AC457" s="3" t="s">
        <v>621</v>
      </c>
      <c r="AD457" s="3" t="s">
        <v>621</v>
      </c>
      <c r="AE457" s="3" t="s">
        <v>621</v>
      </c>
      <c r="AF457" s="3" t="s">
        <v>621</v>
      </c>
      <c r="AG457" s="3" t="s">
        <v>621</v>
      </c>
      <c r="AJ457" s="20">
        <f t="shared" si="39"/>
        <v>0</v>
      </c>
      <c r="AL457" s="20">
        <f t="shared" si="35"/>
        <v>0</v>
      </c>
      <c r="AM457" s="20" t="str">
        <f t="shared" si="36"/>
        <v/>
      </c>
      <c r="AN457" s="21" t="str">
        <f t="shared" si="37"/>
        <v/>
      </c>
      <c r="AQ457" s="3">
        <f t="shared" si="38"/>
        <v>0</v>
      </c>
    </row>
    <row r="458" spans="1:43" ht="15" customHeight="1" x14ac:dyDescent="0.25">
      <c r="A458" s="3" t="s">
        <v>583</v>
      </c>
      <c r="B458" s="3" t="s">
        <v>586</v>
      </c>
      <c r="C458" s="3">
        <v>2013</v>
      </c>
      <c r="D458" s="3" t="s">
        <v>621</v>
      </c>
      <c r="E458" s="3" t="s">
        <v>621</v>
      </c>
      <c r="F458" s="3" t="s">
        <v>621</v>
      </c>
      <c r="G458" s="3" t="s">
        <v>621</v>
      </c>
      <c r="H458" s="3" t="s">
        <v>621</v>
      </c>
      <c r="I458" s="3" t="s">
        <v>621</v>
      </c>
      <c r="J458" s="3" t="s">
        <v>621</v>
      </c>
      <c r="K458" s="3" t="s">
        <v>621</v>
      </c>
      <c r="L458" s="3" t="s">
        <v>621</v>
      </c>
      <c r="M458" s="3" t="s">
        <v>621</v>
      </c>
      <c r="N458" s="3" t="s">
        <v>621</v>
      </c>
      <c r="O458" s="3" t="s">
        <v>621</v>
      </c>
      <c r="P458" s="3" t="s">
        <v>621</v>
      </c>
      <c r="Q458" s="3" t="s">
        <v>621</v>
      </c>
      <c r="R458" s="3" t="s">
        <v>621</v>
      </c>
      <c r="S458" s="3" t="s">
        <v>621</v>
      </c>
      <c r="T458" s="3" t="s">
        <v>621</v>
      </c>
      <c r="U458" s="3" t="s">
        <v>621</v>
      </c>
      <c r="V458" s="3" t="s">
        <v>621</v>
      </c>
      <c r="W458" s="3" t="s">
        <v>621</v>
      </c>
      <c r="X458" s="3" t="s">
        <v>621</v>
      </c>
      <c r="Y458" s="3" t="s">
        <v>621</v>
      </c>
      <c r="Z458" s="3" t="s">
        <v>621</v>
      </c>
      <c r="AA458" s="3" t="s">
        <v>621</v>
      </c>
      <c r="AB458" s="3" t="s">
        <v>621</v>
      </c>
      <c r="AC458" s="3" t="s">
        <v>621</v>
      </c>
      <c r="AD458" s="3" t="s">
        <v>621</v>
      </c>
      <c r="AE458" s="3" t="s">
        <v>621</v>
      </c>
      <c r="AF458" s="3" t="s">
        <v>621</v>
      </c>
      <c r="AG458" s="3" t="s">
        <v>621</v>
      </c>
      <c r="AJ458" s="20">
        <f t="shared" si="39"/>
        <v>0</v>
      </c>
      <c r="AL458" s="20">
        <f t="shared" si="35"/>
        <v>0</v>
      </c>
      <c r="AM458" s="20" t="str">
        <f t="shared" si="36"/>
        <v/>
      </c>
      <c r="AN458" s="21" t="str">
        <f t="shared" si="37"/>
        <v/>
      </c>
      <c r="AQ458" s="3">
        <f t="shared" si="38"/>
        <v>0</v>
      </c>
    </row>
    <row r="459" spans="1:43" ht="15" customHeight="1" x14ac:dyDescent="0.25">
      <c r="A459" s="3" t="s">
        <v>583</v>
      </c>
      <c r="B459" s="3" t="s">
        <v>587</v>
      </c>
      <c r="C459" s="3">
        <v>2013</v>
      </c>
      <c r="D459" s="3">
        <v>512.98699999999997</v>
      </c>
      <c r="E459" s="3">
        <v>151.28</v>
      </c>
      <c r="F459" s="3" t="s">
        <v>621</v>
      </c>
      <c r="G459" s="3" t="s">
        <v>621</v>
      </c>
      <c r="H459" s="3" t="s">
        <v>621</v>
      </c>
      <c r="I459" s="3">
        <v>727.06</v>
      </c>
      <c r="J459" s="3" t="s">
        <v>621</v>
      </c>
      <c r="K459" s="3">
        <v>1.34</v>
      </c>
      <c r="L459" s="3" t="s">
        <v>621</v>
      </c>
      <c r="M459" s="3">
        <v>9.58</v>
      </c>
      <c r="N459" s="3" t="s">
        <v>621</v>
      </c>
      <c r="O459" s="3" t="s">
        <v>621</v>
      </c>
      <c r="P459" s="3">
        <v>474.80700000000002</v>
      </c>
      <c r="Q459" s="3">
        <v>111.82899999999999</v>
      </c>
      <c r="R459" s="3" t="s">
        <v>621</v>
      </c>
      <c r="S459" s="3">
        <v>82.233999999999995</v>
      </c>
      <c r="T459" s="3" t="s">
        <v>621</v>
      </c>
      <c r="U459" s="3" t="s">
        <v>621</v>
      </c>
      <c r="V459" s="3" t="s">
        <v>621</v>
      </c>
      <c r="W459" s="3" t="s">
        <v>621</v>
      </c>
      <c r="X459" s="3" t="s">
        <v>621</v>
      </c>
      <c r="Y459" s="3" t="s">
        <v>621</v>
      </c>
      <c r="Z459" s="3" t="s">
        <v>621</v>
      </c>
      <c r="AA459" s="3" t="s">
        <v>621</v>
      </c>
      <c r="AB459" s="3" t="s">
        <v>621</v>
      </c>
      <c r="AC459" s="3" t="s">
        <v>621</v>
      </c>
      <c r="AD459" s="3">
        <v>47.27</v>
      </c>
      <c r="AE459" s="3" t="s">
        <v>621</v>
      </c>
      <c r="AF459" s="3" t="s">
        <v>621</v>
      </c>
      <c r="AG459" s="3" t="s">
        <v>621</v>
      </c>
      <c r="AJ459" s="20">
        <f t="shared" si="39"/>
        <v>727.06000000000006</v>
      </c>
      <c r="AL459" s="20">
        <f t="shared" si="35"/>
        <v>512.98699999999997</v>
      </c>
      <c r="AM459" s="20">
        <f t="shared" si="36"/>
        <v>151.28</v>
      </c>
      <c r="AN459" s="21">
        <f t="shared" si="37"/>
        <v>0.91363436305119228</v>
      </c>
      <c r="AQ459" s="3">
        <f t="shared" si="38"/>
        <v>727.06000000000006</v>
      </c>
    </row>
    <row r="460" spans="1:43" ht="15" customHeight="1" x14ac:dyDescent="0.25">
      <c r="A460" s="3" t="s">
        <v>588</v>
      </c>
      <c r="B460" s="3" t="s">
        <v>589</v>
      </c>
      <c r="C460" s="3">
        <v>2013</v>
      </c>
      <c r="D460" s="3" t="s">
        <v>621</v>
      </c>
      <c r="E460" s="3" t="s">
        <v>621</v>
      </c>
      <c r="F460" s="3" t="s">
        <v>621</v>
      </c>
      <c r="G460" s="3" t="s">
        <v>621</v>
      </c>
      <c r="H460" s="3" t="s">
        <v>621</v>
      </c>
      <c r="I460" s="3" t="s">
        <v>621</v>
      </c>
      <c r="J460" s="3" t="s">
        <v>621</v>
      </c>
      <c r="K460" s="3" t="s">
        <v>621</v>
      </c>
      <c r="L460" s="3" t="s">
        <v>621</v>
      </c>
      <c r="M460" s="3" t="s">
        <v>621</v>
      </c>
      <c r="N460" s="3" t="s">
        <v>621</v>
      </c>
      <c r="O460" s="3" t="s">
        <v>621</v>
      </c>
      <c r="P460" s="3" t="s">
        <v>621</v>
      </c>
      <c r="Q460" s="3" t="s">
        <v>621</v>
      </c>
      <c r="R460" s="3" t="s">
        <v>621</v>
      </c>
      <c r="S460" s="3" t="s">
        <v>621</v>
      </c>
      <c r="T460" s="3" t="s">
        <v>621</v>
      </c>
      <c r="U460" s="3" t="s">
        <v>621</v>
      </c>
      <c r="V460" s="3" t="s">
        <v>621</v>
      </c>
      <c r="W460" s="3" t="s">
        <v>621</v>
      </c>
      <c r="X460" s="3" t="s">
        <v>621</v>
      </c>
      <c r="Y460" s="3" t="s">
        <v>621</v>
      </c>
      <c r="Z460" s="3" t="s">
        <v>621</v>
      </c>
      <c r="AA460" s="3" t="s">
        <v>621</v>
      </c>
      <c r="AB460" s="3" t="s">
        <v>621</v>
      </c>
      <c r="AC460" s="3" t="s">
        <v>621</v>
      </c>
      <c r="AD460" s="3" t="s">
        <v>621</v>
      </c>
      <c r="AE460" s="3" t="s">
        <v>621</v>
      </c>
      <c r="AF460" s="3" t="s">
        <v>621</v>
      </c>
      <c r="AG460" s="3" t="s">
        <v>621</v>
      </c>
      <c r="AJ460" s="20">
        <f t="shared" si="39"/>
        <v>0</v>
      </c>
      <c r="AL460" s="20">
        <f t="shared" si="35"/>
        <v>0</v>
      </c>
      <c r="AM460" s="20" t="str">
        <f t="shared" si="36"/>
        <v/>
      </c>
      <c r="AN460" s="21" t="str">
        <f t="shared" si="37"/>
        <v/>
      </c>
      <c r="AQ460" s="3">
        <f t="shared" si="38"/>
        <v>0</v>
      </c>
    </row>
    <row r="461" spans="1:43"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W461" s="3" t="s">
        <v>622</v>
      </c>
      <c r="X461" s="3" t="s">
        <v>622</v>
      </c>
      <c r="Y461" s="3" t="s">
        <v>622</v>
      </c>
      <c r="Z461" s="3" t="s">
        <v>622</v>
      </c>
      <c r="AA461" s="3" t="s">
        <v>622</v>
      </c>
      <c r="AB461" s="3" t="s">
        <v>622</v>
      </c>
      <c r="AC461" s="3" t="s">
        <v>622</v>
      </c>
      <c r="AD461" s="3" t="s">
        <v>622</v>
      </c>
      <c r="AE461" s="3" t="s">
        <v>622</v>
      </c>
      <c r="AF461" s="3" t="s">
        <v>622</v>
      </c>
      <c r="AG461" s="3" t="s">
        <v>622</v>
      </c>
      <c r="AJ461" s="20">
        <f t="shared" si="39"/>
        <v>0</v>
      </c>
      <c r="AL461" s="20">
        <f t="shared" si="35"/>
        <v>0</v>
      </c>
      <c r="AM461" s="20" t="str">
        <f t="shared" si="36"/>
        <v/>
      </c>
      <c r="AN461" s="21" t="str">
        <f t="shared" si="37"/>
        <v/>
      </c>
      <c r="AQ461" s="3">
        <f t="shared" si="38"/>
        <v>0</v>
      </c>
    </row>
    <row r="462" spans="1:43"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W462" s="3" t="s">
        <v>622</v>
      </c>
      <c r="X462" s="3" t="s">
        <v>622</v>
      </c>
      <c r="Y462" s="3" t="s">
        <v>622</v>
      </c>
      <c r="Z462" s="3" t="s">
        <v>622</v>
      </c>
      <c r="AA462" s="3" t="s">
        <v>622</v>
      </c>
      <c r="AB462" s="3" t="s">
        <v>622</v>
      </c>
      <c r="AC462" s="3" t="s">
        <v>622</v>
      </c>
      <c r="AD462" s="3" t="s">
        <v>622</v>
      </c>
      <c r="AE462" s="3" t="s">
        <v>622</v>
      </c>
      <c r="AF462" s="3" t="s">
        <v>622</v>
      </c>
      <c r="AG462" s="3" t="s">
        <v>622</v>
      </c>
      <c r="AJ462" s="20">
        <f t="shared" si="39"/>
        <v>0</v>
      </c>
      <c r="AL462" s="20">
        <f t="shared" si="35"/>
        <v>0</v>
      </c>
      <c r="AM462" s="20" t="str">
        <f t="shared" si="36"/>
        <v/>
      </c>
      <c r="AN462" s="21" t="str">
        <f t="shared" si="37"/>
        <v/>
      </c>
      <c r="AQ462" s="3">
        <f t="shared" si="38"/>
        <v>0</v>
      </c>
    </row>
    <row r="463" spans="1:43"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W463" s="3" t="s">
        <v>622</v>
      </c>
      <c r="X463" s="3" t="s">
        <v>622</v>
      </c>
      <c r="Y463" s="3" t="s">
        <v>622</v>
      </c>
      <c r="Z463" s="3" t="s">
        <v>622</v>
      </c>
      <c r="AA463" s="3" t="s">
        <v>622</v>
      </c>
      <c r="AB463" s="3" t="s">
        <v>622</v>
      </c>
      <c r="AC463" s="3" t="s">
        <v>622</v>
      </c>
      <c r="AD463" s="3" t="s">
        <v>622</v>
      </c>
      <c r="AE463" s="3" t="s">
        <v>622</v>
      </c>
      <c r="AF463" s="3" t="s">
        <v>622</v>
      </c>
      <c r="AG463" s="3" t="s">
        <v>622</v>
      </c>
      <c r="AJ463" s="20">
        <f t="shared" si="39"/>
        <v>0</v>
      </c>
      <c r="AL463" s="20">
        <f t="shared" si="35"/>
        <v>0</v>
      </c>
      <c r="AM463" s="20" t="str">
        <f t="shared" si="36"/>
        <v/>
      </c>
      <c r="AN463" s="21" t="str">
        <f t="shared" si="37"/>
        <v/>
      </c>
      <c r="AQ463" s="3">
        <f t="shared" si="38"/>
        <v>0</v>
      </c>
    </row>
    <row r="464" spans="1:43"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W464" s="3" t="s">
        <v>622</v>
      </c>
      <c r="X464" s="3" t="s">
        <v>622</v>
      </c>
      <c r="Y464" s="3" t="s">
        <v>622</v>
      </c>
      <c r="Z464" s="3" t="s">
        <v>622</v>
      </c>
      <c r="AA464" s="3" t="s">
        <v>622</v>
      </c>
      <c r="AB464" s="3" t="s">
        <v>622</v>
      </c>
      <c r="AC464" s="3" t="s">
        <v>622</v>
      </c>
      <c r="AD464" s="3" t="s">
        <v>622</v>
      </c>
      <c r="AE464" s="3" t="s">
        <v>622</v>
      </c>
      <c r="AF464" s="3" t="s">
        <v>622</v>
      </c>
      <c r="AG464" s="3" t="s">
        <v>622</v>
      </c>
      <c r="AJ464" s="20">
        <f t="shared" si="39"/>
        <v>0</v>
      </c>
      <c r="AL464" s="20">
        <f t="shared" si="35"/>
        <v>0</v>
      </c>
      <c r="AM464" s="20" t="str">
        <f t="shared" si="36"/>
        <v/>
      </c>
      <c r="AN464" s="21" t="str">
        <f t="shared" si="37"/>
        <v/>
      </c>
      <c r="AQ464" s="3">
        <f t="shared" si="38"/>
        <v>0</v>
      </c>
    </row>
    <row r="465" spans="1:43" ht="15" customHeight="1" x14ac:dyDescent="0.25">
      <c r="A465" s="3" t="s">
        <v>596</v>
      </c>
      <c r="B465" s="3" t="s">
        <v>597</v>
      </c>
      <c r="C465" s="3">
        <v>2013</v>
      </c>
      <c r="D465" s="3">
        <v>522.56500000000005</v>
      </c>
      <c r="E465" s="3">
        <v>222.67</v>
      </c>
      <c r="F465" s="3" t="s">
        <v>621</v>
      </c>
      <c r="G465" s="3" t="s">
        <v>621</v>
      </c>
      <c r="H465" s="3" t="s">
        <v>621</v>
      </c>
      <c r="I465" s="3">
        <v>1021.29</v>
      </c>
      <c r="J465" s="3" t="s">
        <v>621</v>
      </c>
      <c r="K465" s="3">
        <v>1.33</v>
      </c>
      <c r="L465" s="3" t="s">
        <v>621</v>
      </c>
      <c r="M465" s="3">
        <v>2.38</v>
      </c>
      <c r="N465" s="3">
        <v>31.68</v>
      </c>
      <c r="O465" s="3" t="s">
        <v>621</v>
      </c>
      <c r="P465" s="3">
        <v>33.6</v>
      </c>
      <c r="Q465" s="3" t="s">
        <v>621</v>
      </c>
      <c r="R465" s="3" t="s">
        <v>621</v>
      </c>
      <c r="S465" s="3" t="s">
        <v>621</v>
      </c>
      <c r="T465" s="3" t="s">
        <v>621</v>
      </c>
      <c r="U465" s="3" t="s">
        <v>621</v>
      </c>
      <c r="V465" s="3" t="s">
        <v>621</v>
      </c>
      <c r="W465" s="3">
        <v>479</v>
      </c>
      <c r="X465" s="3">
        <v>0.19</v>
      </c>
      <c r="Y465" s="3">
        <v>16.41</v>
      </c>
      <c r="Z465" s="3" t="s">
        <v>621</v>
      </c>
      <c r="AA465" s="3" t="s">
        <v>621</v>
      </c>
      <c r="AB465" s="3" t="s">
        <v>621</v>
      </c>
      <c r="AC465" s="3" t="s">
        <v>621</v>
      </c>
      <c r="AD465" s="3" t="s">
        <v>621</v>
      </c>
      <c r="AE465" s="3">
        <v>354.7</v>
      </c>
      <c r="AF465" s="3" t="s">
        <v>621</v>
      </c>
      <c r="AG465" s="3">
        <v>102</v>
      </c>
      <c r="AJ465" s="20">
        <f t="shared" si="39"/>
        <v>1021.29</v>
      </c>
      <c r="AL465" s="20">
        <f t="shared" si="35"/>
        <v>522.56500000000005</v>
      </c>
      <c r="AM465" s="20">
        <f t="shared" si="36"/>
        <v>222.67</v>
      </c>
      <c r="AN465" s="21">
        <f t="shared" si="37"/>
        <v>0.72969969352485586</v>
      </c>
      <c r="AQ465" s="3">
        <f t="shared" si="38"/>
        <v>919.29</v>
      </c>
    </row>
    <row r="466" spans="1:43" ht="15" customHeight="1" x14ac:dyDescent="0.25">
      <c r="A466" s="3" t="s">
        <v>596</v>
      </c>
      <c r="B466" s="3" t="s">
        <v>598</v>
      </c>
      <c r="C466" s="3">
        <v>2013</v>
      </c>
      <c r="D466" s="3" t="s">
        <v>621</v>
      </c>
      <c r="E466" s="3" t="s">
        <v>621</v>
      </c>
      <c r="F466" s="3" t="s">
        <v>621</v>
      </c>
      <c r="G466" s="3" t="s">
        <v>621</v>
      </c>
      <c r="H466" s="3" t="s">
        <v>621</v>
      </c>
      <c r="I466" s="3" t="s">
        <v>621</v>
      </c>
      <c r="J466" s="3" t="s">
        <v>621</v>
      </c>
      <c r="K466" s="3" t="s">
        <v>621</v>
      </c>
      <c r="L466" s="3" t="s">
        <v>621</v>
      </c>
      <c r="M466" s="3" t="s">
        <v>621</v>
      </c>
      <c r="N466" s="3" t="s">
        <v>621</v>
      </c>
      <c r="O466" s="3" t="s">
        <v>621</v>
      </c>
      <c r="P466" s="3" t="s">
        <v>621</v>
      </c>
      <c r="Q466" s="3" t="s">
        <v>621</v>
      </c>
      <c r="R466" s="3" t="s">
        <v>621</v>
      </c>
      <c r="S466" s="3" t="s">
        <v>621</v>
      </c>
      <c r="T466" s="3" t="s">
        <v>621</v>
      </c>
      <c r="U466" s="3" t="s">
        <v>621</v>
      </c>
      <c r="V466" s="3" t="s">
        <v>621</v>
      </c>
      <c r="W466" s="3" t="s">
        <v>621</v>
      </c>
      <c r="X466" s="3" t="s">
        <v>621</v>
      </c>
      <c r="Y466" s="3" t="s">
        <v>621</v>
      </c>
      <c r="Z466" s="3" t="s">
        <v>621</v>
      </c>
      <c r="AA466" s="3" t="s">
        <v>621</v>
      </c>
      <c r="AB466" s="3" t="s">
        <v>621</v>
      </c>
      <c r="AC466" s="3" t="s">
        <v>621</v>
      </c>
      <c r="AD466" s="3" t="s">
        <v>621</v>
      </c>
      <c r="AE466" s="3" t="s">
        <v>621</v>
      </c>
      <c r="AF466" s="3" t="s">
        <v>621</v>
      </c>
      <c r="AG466" s="3" t="s">
        <v>621</v>
      </c>
      <c r="AJ466" s="20">
        <f t="shared" si="39"/>
        <v>0</v>
      </c>
      <c r="AL466" s="20">
        <f t="shared" si="35"/>
        <v>0</v>
      </c>
      <c r="AM466" s="20" t="str">
        <f t="shared" si="36"/>
        <v/>
      </c>
      <c r="AN466" s="21" t="str">
        <f t="shared" si="37"/>
        <v/>
      </c>
      <c r="AQ466" s="3">
        <f t="shared" si="38"/>
        <v>0</v>
      </c>
    </row>
    <row r="467" spans="1:43" ht="15" customHeight="1" x14ac:dyDescent="0.25">
      <c r="A467" s="3" t="s">
        <v>596</v>
      </c>
      <c r="B467" s="3" t="s">
        <v>599</v>
      </c>
      <c r="C467" s="3">
        <v>2013</v>
      </c>
      <c r="D467" s="3" t="s">
        <v>621</v>
      </c>
      <c r="E467" s="3" t="s">
        <v>621</v>
      </c>
      <c r="F467" s="3" t="s">
        <v>621</v>
      </c>
      <c r="G467" s="3" t="s">
        <v>621</v>
      </c>
      <c r="H467" s="3" t="s">
        <v>621</v>
      </c>
      <c r="I467" s="3" t="s">
        <v>621</v>
      </c>
      <c r="J467" s="3" t="s">
        <v>621</v>
      </c>
      <c r="K467" s="3" t="s">
        <v>621</v>
      </c>
      <c r="L467" s="3" t="s">
        <v>621</v>
      </c>
      <c r="M467" s="3" t="s">
        <v>621</v>
      </c>
      <c r="N467" s="3" t="s">
        <v>621</v>
      </c>
      <c r="O467" s="3" t="s">
        <v>621</v>
      </c>
      <c r="P467" s="3" t="s">
        <v>621</v>
      </c>
      <c r="Q467" s="3" t="s">
        <v>621</v>
      </c>
      <c r="R467" s="3" t="s">
        <v>621</v>
      </c>
      <c r="S467" s="3" t="s">
        <v>621</v>
      </c>
      <c r="T467" s="3" t="s">
        <v>621</v>
      </c>
      <c r="U467" s="3" t="s">
        <v>621</v>
      </c>
      <c r="V467" s="3" t="s">
        <v>621</v>
      </c>
      <c r="W467" s="3" t="s">
        <v>621</v>
      </c>
      <c r="X467" s="3" t="s">
        <v>621</v>
      </c>
      <c r="Y467" s="3" t="s">
        <v>621</v>
      </c>
      <c r="Z467" s="3" t="s">
        <v>621</v>
      </c>
      <c r="AA467" s="3" t="s">
        <v>621</v>
      </c>
      <c r="AB467" s="3" t="s">
        <v>621</v>
      </c>
      <c r="AC467" s="3" t="s">
        <v>621</v>
      </c>
      <c r="AD467" s="3" t="s">
        <v>621</v>
      </c>
      <c r="AE467" s="3" t="s">
        <v>621</v>
      </c>
      <c r="AF467" s="3" t="s">
        <v>621</v>
      </c>
      <c r="AG467" s="3" t="s">
        <v>621</v>
      </c>
      <c r="AJ467" s="20">
        <f t="shared" si="39"/>
        <v>0</v>
      </c>
      <c r="AL467" s="20">
        <f t="shared" si="35"/>
        <v>0</v>
      </c>
      <c r="AM467" s="20" t="str">
        <f t="shared" si="36"/>
        <v/>
      </c>
      <c r="AN467" s="21" t="str">
        <f t="shared" si="37"/>
        <v/>
      </c>
      <c r="AQ467" s="3">
        <f t="shared" si="38"/>
        <v>0</v>
      </c>
    </row>
    <row r="468" spans="1:43" ht="15" customHeight="1" x14ac:dyDescent="0.25">
      <c r="A468" s="3" t="s">
        <v>596</v>
      </c>
      <c r="B468" s="3" t="s">
        <v>600</v>
      </c>
      <c r="C468" s="3">
        <v>2013</v>
      </c>
      <c r="D468" s="3" t="s">
        <v>621</v>
      </c>
      <c r="E468" s="3" t="s">
        <v>621</v>
      </c>
      <c r="F468" s="3" t="s">
        <v>621</v>
      </c>
      <c r="G468" s="3" t="s">
        <v>621</v>
      </c>
      <c r="H468" s="3" t="s">
        <v>621</v>
      </c>
      <c r="I468" s="3" t="s">
        <v>621</v>
      </c>
      <c r="J468" s="3" t="s">
        <v>621</v>
      </c>
      <c r="K468" s="3" t="s">
        <v>621</v>
      </c>
      <c r="L468" s="3" t="s">
        <v>621</v>
      </c>
      <c r="M468" s="3" t="s">
        <v>621</v>
      </c>
      <c r="N468" s="3" t="s">
        <v>621</v>
      </c>
      <c r="O468" s="3" t="s">
        <v>621</v>
      </c>
      <c r="P468" s="3" t="s">
        <v>621</v>
      </c>
      <c r="Q468" s="3" t="s">
        <v>621</v>
      </c>
      <c r="R468" s="3" t="s">
        <v>621</v>
      </c>
      <c r="S468" s="3" t="s">
        <v>621</v>
      </c>
      <c r="T468" s="3" t="s">
        <v>621</v>
      </c>
      <c r="U468" s="3" t="s">
        <v>621</v>
      </c>
      <c r="V468" s="3" t="s">
        <v>621</v>
      </c>
      <c r="W468" s="3" t="s">
        <v>621</v>
      </c>
      <c r="X468" s="3" t="s">
        <v>621</v>
      </c>
      <c r="Y468" s="3" t="s">
        <v>621</v>
      </c>
      <c r="Z468" s="3" t="s">
        <v>621</v>
      </c>
      <c r="AA468" s="3" t="s">
        <v>621</v>
      </c>
      <c r="AB468" s="3" t="s">
        <v>621</v>
      </c>
      <c r="AC468" s="3" t="s">
        <v>621</v>
      </c>
      <c r="AD468" s="3" t="s">
        <v>621</v>
      </c>
      <c r="AE468" s="3" t="s">
        <v>621</v>
      </c>
      <c r="AF468" s="3" t="s">
        <v>621</v>
      </c>
      <c r="AG468" s="3" t="s">
        <v>621</v>
      </c>
      <c r="AJ468" s="20">
        <f t="shared" si="39"/>
        <v>0</v>
      </c>
      <c r="AL468" s="20">
        <f t="shared" si="35"/>
        <v>0</v>
      </c>
      <c r="AM468" s="20" t="str">
        <f t="shared" si="36"/>
        <v/>
      </c>
      <c r="AN468" s="21" t="str">
        <f t="shared" si="37"/>
        <v/>
      </c>
      <c r="AQ468" s="3">
        <f t="shared" si="38"/>
        <v>0</v>
      </c>
    </row>
    <row r="469" spans="1:43" ht="15" customHeight="1" x14ac:dyDescent="0.25">
      <c r="A469" s="3" t="s">
        <v>601</v>
      </c>
      <c r="B469" s="3" t="s">
        <v>602</v>
      </c>
      <c r="C469" s="3">
        <v>2013</v>
      </c>
      <c r="D469" s="3" t="s">
        <v>621</v>
      </c>
      <c r="E469" s="3" t="s">
        <v>621</v>
      </c>
      <c r="F469" s="3" t="s">
        <v>621</v>
      </c>
      <c r="G469" s="3" t="s">
        <v>621</v>
      </c>
      <c r="H469" s="3" t="s">
        <v>621</v>
      </c>
      <c r="I469" s="3" t="s">
        <v>622</v>
      </c>
      <c r="J469" s="3" t="s">
        <v>621</v>
      </c>
      <c r="K469" s="3" t="s">
        <v>621</v>
      </c>
      <c r="L469" s="3" t="s">
        <v>621</v>
      </c>
      <c r="M469" s="3" t="s">
        <v>621</v>
      </c>
      <c r="N469" s="3" t="s">
        <v>621</v>
      </c>
      <c r="O469" s="3" t="s">
        <v>621</v>
      </c>
      <c r="P469" s="3" t="s">
        <v>621</v>
      </c>
      <c r="Q469" s="3" t="s">
        <v>621</v>
      </c>
      <c r="R469" s="3" t="s">
        <v>621</v>
      </c>
      <c r="S469" s="3" t="s">
        <v>621</v>
      </c>
      <c r="T469" s="3" t="s">
        <v>621</v>
      </c>
      <c r="U469" s="3" t="s">
        <v>621</v>
      </c>
      <c r="V469" s="3" t="s">
        <v>621</v>
      </c>
      <c r="W469" s="3" t="s">
        <v>621</v>
      </c>
      <c r="X469" s="3" t="s">
        <v>621</v>
      </c>
      <c r="Y469" s="3" t="s">
        <v>621</v>
      </c>
      <c r="Z469" s="3" t="s">
        <v>621</v>
      </c>
      <c r="AA469" s="3" t="s">
        <v>621</v>
      </c>
      <c r="AB469" s="3" t="s">
        <v>621</v>
      </c>
      <c r="AC469" s="3" t="s">
        <v>621</v>
      </c>
      <c r="AD469" s="3" t="s">
        <v>621</v>
      </c>
      <c r="AE469" s="3" t="s">
        <v>621</v>
      </c>
      <c r="AF469" s="3" t="s">
        <v>621</v>
      </c>
      <c r="AG469" s="3" t="s">
        <v>621</v>
      </c>
      <c r="AJ469" s="20">
        <f t="shared" ref="AJ469:AJ476" si="40">SUMPRODUCT(J469:AG469)</f>
        <v>0</v>
      </c>
      <c r="AL469" s="20">
        <f t="shared" ref="AL469:AL476" si="41">IFERROR(D469/1,0)</f>
        <v>0</v>
      </c>
      <c r="AM469" s="20" t="str">
        <f t="shared" ref="AM469:AM476" si="42">IFERROR(E469/1,"")</f>
        <v/>
      </c>
      <c r="AN469" s="21" t="str">
        <f t="shared" ref="AN469:AN476" si="43">IFERROR((AL469+AM469)/AJ469,"")</f>
        <v/>
      </c>
      <c r="AQ469" s="3">
        <f t="shared" si="38"/>
        <v>0</v>
      </c>
    </row>
    <row r="470" spans="1:43" ht="15" customHeight="1" x14ac:dyDescent="0.25">
      <c r="A470" s="3" t="s">
        <v>603</v>
      </c>
      <c r="B470" s="3" t="s">
        <v>604</v>
      </c>
      <c r="C470" s="3">
        <v>2013</v>
      </c>
      <c r="D470" s="3" t="s">
        <v>621</v>
      </c>
      <c r="E470" s="3" t="s">
        <v>621</v>
      </c>
      <c r="F470" s="3" t="s">
        <v>621</v>
      </c>
      <c r="G470" s="3" t="s">
        <v>621</v>
      </c>
      <c r="H470" s="3" t="s">
        <v>621</v>
      </c>
      <c r="I470" s="3" t="s">
        <v>621</v>
      </c>
      <c r="J470" s="3" t="s">
        <v>621</v>
      </c>
      <c r="K470" s="3" t="s">
        <v>621</v>
      </c>
      <c r="L470" s="3" t="s">
        <v>621</v>
      </c>
      <c r="M470" s="3" t="s">
        <v>621</v>
      </c>
      <c r="N470" s="3" t="s">
        <v>621</v>
      </c>
      <c r="O470" s="3" t="s">
        <v>621</v>
      </c>
      <c r="P470" s="3" t="s">
        <v>621</v>
      </c>
      <c r="Q470" s="3" t="s">
        <v>621</v>
      </c>
      <c r="R470" s="3" t="s">
        <v>621</v>
      </c>
      <c r="S470" s="3" t="s">
        <v>621</v>
      </c>
      <c r="T470" s="3" t="s">
        <v>621</v>
      </c>
      <c r="U470" s="3" t="s">
        <v>621</v>
      </c>
      <c r="V470" s="3" t="s">
        <v>621</v>
      </c>
      <c r="W470" s="3" t="s">
        <v>621</v>
      </c>
      <c r="X470" s="3" t="s">
        <v>621</v>
      </c>
      <c r="Y470" s="3" t="s">
        <v>621</v>
      </c>
      <c r="Z470" s="3" t="s">
        <v>621</v>
      </c>
      <c r="AA470" s="3" t="s">
        <v>621</v>
      </c>
      <c r="AB470" s="3" t="s">
        <v>621</v>
      </c>
      <c r="AC470" s="3" t="s">
        <v>621</v>
      </c>
      <c r="AD470" s="3" t="s">
        <v>621</v>
      </c>
      <c r="AE470" s="3" t="s">
        <v>621</v>
      </c>
      <c r="AF470" s="3" t="s">
        <v>621</v>
      </c>
      <c r="AG470" s="3" t="s">
        <v>621</v>
      </c>
      <c r="AJ470" s="20">
        <f t="shared" si="40"/>
        <v>0</v>
      </c>
      <c r="AL470" s="20">
        <f t="shared" si="41"/>
        <v>0</v>
      </c>
      <c r="AM470" s="20" t="str">
        <f t="shared" si="42"/>
        <v/>
      </c>
      <c r="AN470" s="21" t="str">
        <f t="shared" si="43"/>
        <v/>
      </c>
      <c r="AQ470" s="3">
        <f t="shared" si="38"/>
        <v>0</v>
      </c>
    </row>
    <row r="471" spans="1:43" ht="15" customHeight="1" x14ac:dyDescent="0.25">
      <c r="A471" s="3" t="s">
        <v>605</v>
      </c>
      <c r="B471" s="3" t="s">
        <v>606</v>
      </c>
      <c r="C471" s="3">
        <v>2013</v>
      </c>
      <c r="D471" s="3" t="s">
        <v>621</v>
      </c>
      <c r="E471" s="3" t="s">
        <v>621</v>
      </c>
      <c r="F471" s="3" t="s">
        <v>621</v>
      </c>
      <c r="G471" s="3" t="s">
        <v>621</v>
      </c>
      <c r="H471" s="3" t="s">
        <v>621</v>
      </c>
      <c r="I471" s="3" t="s">
        <v>621</v>
      </c>
      <c r="J471" s="3" t="s">
        <v>621</v>
      </c>
      <c r="K471" s="3" t="s">
        <v>621</v>
      </c>
      <c r="L471" s="3" t="s">
        <v>621</v>
      </c>
      <c r="M471" s="3" t="s">
        <v>621</v>
      </c>
      <c r="N471" s="3" t="s">
        <v>621</v>
      </c>
      <c r="O471" s="3" t="s">
        <v>621</v>
      </c>
      <c r="P471" s="3" t="s">
        <v>621</v>
      </c>
      <c r="Q471" s="3" t="s">
        <v>621</v>
      </c>
      <c r="R471" s="3" t="s">
        <v>621</v>
      </c>
      <c r="S471" s="3" t="s">
        <v>621</v>
      </c>
      <c r="T471" s="3" t="s">
        <v>621</v>
      </c>
      <c r="U471" s="3" t="s">
        <v>621</v>
      </c>
      <c r="V471" s="3" t="s">
        <v>621</v>
      </c>
      <c r="W471" s="3" t="s">
        <v>621</v>
      </c>
      <c r="X471" s="3" t="s">
        <v>621</v>
      </c>
      <c r="Y471" s="3" t="s">
        <v>621</v>
      </c>
      <c r="Z471" s="3" t="s">
        <v>621</v>
      </c>
      <c r="AA471" s="3" t="s">
        <v>621</v>
      </c>
      <c r="AB471" s="3" t="s">
        <v>621</v>
      </c>
      <c r="AC471" s="3" t="s">
        <v>621</v>
      </c>
      <c r="AD471" s="3" t="s">
        <v>621</v>
      </c>
      <c r="AE471" s="3" t="s">
        <v>621</v>
      </c>
      <c r="AF471" s="3" t="s">
        <v>621</v>
      </c>
      <c r="AG471" s="3" t="s">
        <v>621</v>
      </c>
      <c r="AJ471" s="20">
        <f t="shared" si="40"/>
        <v>0</v>
      </c>
      <c r="AL471" s="20">
        <f t="shared" si="41"/>
        <v>0</v>
      </c>
      <c r="AM471" s="20" t="str">
        <f t="shared" si="42"/>
        <v/>
      </c>
      <c r="AN471" s="21" t="str">
        <f t="shared" si="43"/>
        <v/>
      </c>
      <c r="AQ471" s="3">
        <f t="shared" si="38"/>
        <v>0</v>
      </c>
    </row>
    <row r="472" spans="1:43" ht="15" customHeight="1" x14ac:dyDescent="0.25">
      <c r="A472" s="3" t="s">
        <v>605</v>
      </c>
      <c r="B472" s="3" t="s">
        <v>607</v>
      </c>
      <c r="C472" s="3">
        <v>2013</v>
      </c>
      <c r="D472" s="3" t="s">
        <v>621</v>
      </c>
      <c r="E472" s="3" t="s">
        <v>621</v>
      </c>
      <c r="F472" s="3" t="s">
        <v>621</v>
      </c>
      <c r="G472" s="3" t="s">
        <v>621</v>
      </c>
      <c r="H472" s="3" t="s">
        <v>621</v>
      </c>
      <c r="I472" s="3" t="s">
        <v>621</v>
      </c>
      <c r="J472" s="3" t="s">
        <v>621</v>
      </c>
      <c r="K472" s="3" t="s">
        <v>621</v>
      </c>
      <c r="L472" s="3" t="s">
        <v>621</v>
      </c>
      <c r="M472" s="3" t="s">
        <v>621</v>
      </c>
      <c r="N472" s="3" t="s">
        <v>621</v>
      </c>
      <c r="O472" s="3" t="s">
        <v>621</v>
      </c>
      <c r="P472" s="3" t="s">
        <v>621</v>
      </c>
      <c r="Q472" s="3" t="s">
        <v>621</v>
      </c>
      <c r="R472" s="3" t="s">
        <v>621</v>
      </c>
      <c r="S472" s="3" t="s">
        <v>621</v>
      </c>
      <c r="T472" s="3" t="s">
        <v>621</v>
      </c>
      <c r="U472" s="3" t="s">
        <v>621</v>
      </c>
      <c r="V472" s="3" t="s">
        <v>621</v>
      </c>
      <c r="W472" s="3" t="s">
        <v>621</v>
      </c>
      <c r="X472" s="3" t="s">
        <v>621</v>
      </c>
      <c r="Y472" s="3" t="s">
        <v>621</v>
      </c>
      <c r="Z472" s="3" t="s">
        <v>621</v>
      </c>
      <c r="AA472" s="3" t="s">
        <v>621</v>
      </c>
      <c r="AB472" s="3" t="s">
        <v>621</v>
      </c>
      <c r="AC472" s="3" t="s">
        <v>621</v>
      </c>
      <c r="AD472" s="3" t="s">
        <v>621</v>
      </c>
      <c r="AE472" s="3" t="s">
        <v>621</v>
      </c>
      <c r="AF472" s="3" t="s">
        <v>621</v>
      </c>
      <c r="AG472" s="3" t="s">
        <v>621</v>
      </c>
      <c r="AJ472" s="20">
        <f t="shared" si="40"/>
        <v>0</v>
      </c>
      <c r="AL472" s="20">
        <f t="shared" si="41"/>
        <v>0</v>
      </c>
      <c r="AM472" s="20" t="str">
        <f t="shared" si="42"/>
        <v/>
      </c>
      <c r="AN472" s="21" t="str">
        <f t="shared" si="43"/>
        <v/>
      </c>
      <c r="AQ472" s="3">
        <f t="shared" si="38"/>
        <v>0</v>
      </c>
    </row>
    <row r="473" spans="1:43" ht="15" customHeight="1" x14ac:dyDescent="0.25">
      <c r="A473" s="3" t="s">
        <v>605</v>
      </c>
      <c r="B473" s="3" t="s">
        <v>608</v>
      </c>
      <c r="C473" s="3">
        <v>2013</v>
      </c>
      <c r="D473" s="3" t="s">
        <v>621</v>
      </c>
      <c r="E473" s="3" t="s">
        <v>621</v>
      </c>
      <c r="F473" s="3" t="s">
        <v>621</v>
      </c>
      <c r="G473" s="3" t="s">
        <v>621</v>
      </c>
      <c r="H473" s="3" t="s">
        <v>621</v>
      </c>
      <c r="I473" s="3" t="s">
        <v>621</v>
      </c>
      <c r="J473" s="3" t="s">
        <v>621</v>
      </c>
      <c r="K473" s="3" t="s">
        <v>621</v>
      </c>
      <c r="L473" s="3" t="s">
        <v>621</v>
      </c>
      <c r="M473" s="3" t="s">
        <v>621</v>
      </c>
      <c r="N473" s="3" t="s">
        <v>621</v>
      </c>
      <c r="O473" s="3" t="s">
        <v>621</v>
      </c>
      <c r="P473" s="3" t="s">
        <v>621</v>
      </c>
      <c r="Q473" s="3" t="s">
        <v>621</v>
      </c>
      <c r="R473" s="3" t="s">
        <v>621</v>
      </c>
      <c r="S473" s="3" t="s">
        <v>621</v>
      </c>
      <c r="T473" s="3" t="s">
        <v>621</v>
      </c>
      <c r="U473" s="3" t="s">
        <v>621</v>
      </c>
      <c r="V473" s="3" t="s">
        <v>621</v>
      </c>
      <c r="W473" s="3" t="s">
        <v>621</v>
      </c>
      <c r="X473" s="3" t="s">
        <v>621</v>
      </c>
      <c r="Y473" s="3" t="s">
        <v>621</v>
      </c>
      <c r="Z473" s="3" t="s">
        <v>621</v>
      </c>
      <c r="AA473" s="3" t="s">
        <v>621</v>
      </c>
      <c r="AB473" s="3" t="s">
        <v>621</v>
      </c>
      <c r="AC473" s="3" t="s">
        <v>621</v>
      </c>
      <c r="AD473" s="3" t="s">
        <v>621</v>
      </c>
      <c r="AE473" s="3" t="s">
        <v>621</v>
      </c>
      <c r="AF473" s="3" t="s">
        <v>621</v>
      </c>
      <c r="AG473" s="3" t="s">
        <v>621</v>
      </c>
      <c r="AJ473" s="20">
        <f t="shared" si="40"/>
        <v>0</v>
      </c>
      <c r="AL473" s="20">
        <f t="shared" si="41"/>
        <v>0</v>
      </c>
      <c r="AM473" s="20" t="str">
        <f t="shared" si="42"/>
        <v/>
      </c>
      <c r="AN473" s="21" t="str">
        <f t="shared" si="43"/>
        <v/>
      </c>
      <c r="AQ473" s="3">
        <f t="shared" si="38"/>
        <v>0</v>
      </c>
    </row>
    <row r="474" spans="1:43" ht="15" customHeight="1" x14ac:dyDescent="0.25">
      <c r="A474" s="3" t="s">
        <v>605</v>
      </c>
      <c r="B474" s="3" t="s">
        <v>609</v>
      </c>
      <c r="C474" s="3">
        <v>2013</v>
      </c>
      <c r="D474" s="3" t="s">
        <v>621</v>
      </c>
      <c r="E474" s="3" t="s">
        <v>621</v>
      </c>
      <c r="F474" s="3" t="s">
        <v>621</v>
      </c>
      <c r="G474" s="3" t="s">
        <v>621</v>
      </c>
      <c r="H474" s="3" t="s">
        <v>621</v>
      </c>
      <c r="I474" s="3" t="s">
        <v>621</v>
      </c>
      <c r="J474" s="3" t="s">
        <v>621</v>
      </c>
      <c r="K474" s="3" t="s">
        <v>621</v>
      </c>
      <c r="L474" s="3" t="s">
        <v>621</v>
      </c>
      <c r="M474" s="3" t="s">
        <v>621</v>
      </c>
      <c r="N474" s="3" t="s">
        <v>621</v>
      </c>
      <c r="O474" s="3" t="s">
        <v>621</v>
      </c>
      <c r="P474" s="3" t="s">
        <v>621</v>
      </c>
      <c r="Q474" s="3" t="s">
        <v>621</v>
      </c>
      <c r="R474" s="3" t="s">
        <v>621</v>
      </c>
      <c r="S474" s="3" t="s">
        <v>621</v>
      </c>
      <c r="T474" s="3" t="s">
        <v>621</v>
      </c>
      <c r="U474" s="3" t="s">
        <v>621</v>
      </c>
      <c r="V474" s="3" t="s">
        <v>621</v>
      </c>
      <c r="W474" s="3" t="s">
        <v>621</v>
      </c>
      <c r="X474" s="3" t="s">
        <v>621</v>
      </c>
      <c r="Y474" s="3" t="s">
        <v>621</v>
      </c>
      <c r="Z474" s="3" t="s">
        <v>621</v>
      </c>
      <c r="AA474" s="3" t="s">
        <v>621</v>
      </c>
      <c r="AB474" s="3" t="s">
        <v>621</v>
      </c>
      <c r="AC474" s="3" t="s">
        <v>621</v>
      </c>
      <c r="AD474" s="3" t="s">
        <v>621</v>
      </c>
      <c r="AE474" s="3" t="s">
        <v>621</v>
      </c>
      <c r="AF474" s="3" t="s">
        <v>621</v>
      </c>
      <c r="AG474" s="3" t="s">
        <v>621</v>
      </c>
      <c r="AJ474" s="20">
        <f t="shared" si="40"/>
        <v>0</v>
      </c>
      <c r="AL474" s="20">
        <f t="shared" si="41"/>
        <v>0</v>
      </c>
      <c r="AM474" s="20" t="str">
        <f t="shared" si="42"/>
        <v/>
      </c>
      <c r="AN474" s="21" t="str">
        <f t="shared" si="43"/>
        <v/>
      </c>
      <c r="AQ474" s="3">
        <f t="shared" si="38"/>
        <v>0</v>
      </c>
    </row>
    <row r="475" spans="1:43" ht="15" customHeight="1" x14ac:dyDescent="0.25">
      <c r="A475" s="3" t="s">
        <v>605</v>
      </c>
      <c r="B475" s="3" t="s">
        <v>610</v>
      </c>
      <c r="C475" s="3">
        <v>2013</v>
      </c>
      <c r="D475" s="3" t="s">
        <v>621</v>
      </c>
      <c r="E475" s="3" t="s">
        <v>621</v>
      </c>
      <c r="F475" s="3" t="s">
        <v>621</v>
      </c>
      <c r="G475" s="3" t="s">
        <v>621</v>
      </c>
      <c r="H475" s="3" t="s">
        <v>621</v>
      </c>
      <c r="I475" s="3" t="s">
        <v>621</v>
      </c>
      <c r="J475" s="3" t="s">
        <v>621</v>
      </c>
      <c r="K475" s="3" t="s">
        <v>621</v>
      </c>
      <c r="L475" s="3" t="s">
        <v>621</v>
      </c>
      <c r="M475" s="3" t="s">
        <v>621</v>
      </c>
      <c r="N475" s="3" t="s">
        <v>621</v>
      </c>
      <c r="O475" s="3" t="s">
        <v>621</v>
      </c>
      <c r="P475" s="3" t="s">
        <v>621</v>
      </c>
      <c r="Q475" s="3" t="s">
        <v>621</v>
      </c>
      <c r="R475" s="3" t="s">
        <v>621</v>
      </c>
      <c r="S475" s="3" t="s">
        <v>621</v>
      </c>
      <c r="T475" s="3" t="s">
        <v>621</v>
      </c>
      <c r="U475" s="3" t="s">
        <v>621</v>
      </c>
      <c r="V475" s="3" t="s">
        <v>621</v>
      </c>
      <c r="W475" s="3" t="s">
        <v>621</v>
      </c>
      <c r="X475" s="3" t="s">
        <v>621</v>
      </c>
      <c r="Y475" s="3" t="s">
        <v>621</v>
      </c>
      <c r="Z475" s="3" t="s">
        <v>621</v>
      </c>
      <c r="AA475" s="3" t="s">
        <v>621</v>
      </c>
      <c r="AB475" s="3" t="s">
        <v>621</v>
      </c>
      <c r="AC475" s="3" t="s">
        <v>621</v>
      </c>
      <c r="AD475" s="3" t="s">
        <v>621</v>
      </c>
      <c r="AE475" s="3" t="s">
        <v>621</v>
      </c>
      <c r="AF475" s="3" t="s">
        <v>621</v>
      </c>
      <c r="AG475" s="3" t="s">
        <v>621</v>
      </c>
      <c r="AJ475" s="20">
        <f t="shared" si="40"/>
        <v>0</v>
      </c>
      <c r="AL475" s="20">
        <f t="shared" si="41"/>
        <v>0</v>
      </c>
      <c r="AM475" s="20" t="str">
        <f t="shared" si="42"/>
        <v/>
      </c>
      <c r="AN475" s="21" t="str">
        <f t="shared" si="43"/>
        <v/>
      </c>
      <c r="AQ475" s="3">
        <f t="shared" si="38"/>
        <v>0</v>
      </c>
    </row>
    <row r="476" spans="1:43" ht="15" customHeight="1" x14ac:dyDescent="0.25">
      <c r="A476" s="3" t="s">
        <v>605</v>
      </c>
      <c r="B476" s="3" t="s">
        <v>611</v>
      </c>
      <c r="C476" s="3">
        <v>2013</v>
      </c>
      <c r="D476" s="3">
        <v>534.13699999999994</v>
      </c>
      <c r="E476" s="3">
        <v>159.42699999999999</v>
      </c>
      <c r="F476" s="3">
        <v>5.1878900000000003</v>
      </c>
      <c r="G476" s="3" t="s">
        <v>950</v>
      </c>
      <c r="H476" s="3">
        <v>6.1834199999999999</v>
      </c>
      <c r="I476" s="3">
        <v>868.22299999999996</v>
      </c>
      <c r="J476" s="3" t="s">
        <v>621</v>
      </c>
      <c r="K476" s="3" t="s">
        <v>621</v>
      </c>
      <c r="L476" s="3" t="s">
        <v>621</v>
      </c>
      <c r="M476" s="3">
        <v>12.156000000000001</v>
      </c>
      <c r="N476" s="3" t="s">
        <v>621</v>
      </c>
      <c r="O476" s="3" t="s">
        <v>621</v>
      </c>
      <c r="P476" s="3">
        <v>104.035</v>
      </c>
      <c r="Q476" s="3">
        <v>315.935</v>
      </c>
      <c r="R476" s="3">
        <v>94.421000000000006</v>
      </c>
      <c r="S476" s="3">
        <v>121.349</v>
      </c>
      <c r="T476" s="3" t="s">
        <v>621</v>
      </c>
      <c r="U476" s="3">
        <v>28.614000000000001</v>
      </c>
      <c r="V476" s="3" t="s">
        <v>14</v>
      </c>
      <c r="W476" s="3" t="s">
        <v>621</v>
      </c>
      <c r="X476" s="3" t="s">
        <v>621</v>
      </c>
      <c r="Y476" s="3" t="s">
        <v>621</v>
      </c>
      <c r="Z476" s="3" t="s">
        <v>621</v>
      </c>
      <c r="AA476" s="3" t="s">
        <v>621</v>
      </c>
      <c r="AB476" s="3">
        <v>27.96</v>
      </c>
      <c r="AC476" s="3" t="s">
        <v>621</v>
      </c>
      <c r="AD476" s="3">
        <v>66.162999999999997</v>
      </c>
      <c r="AE476" s="3" t="s">
        <v>621</v>
      </c>
      <c r="AF476" s="3">
        <v>36.076999999999998</v>
      </c>
      <c r="AG476" s="3">
        <v>61.512999999999998</v>
      </c>
      <c r="AJ476" s="20">
        <f t="shared" si="40"/>
        <v>868.22300000000018</v>
      </c>
      <c r="AL476" s="20">
        <f t="shared" si="41"/>
        <v>534.13699999999994</v>
      </c>
      <c r="AM476" s="20">
        <f t="shared" si="42"/>
        <v>159.42699999999999</v>
      </c>
      <c r="AN476" s="21">
        <f t="shared" si="43"/>
        <v>0.79883163657263145</v>
      </c>
      <c r="AQ476" s="3">
        <f t="shared" si="38"/>
        <v>806.71000000000015</v>
      </c>
    </row>
  </sheetData>
  <autoFilter ref="A1:AG476"/>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AE462"/>
  <sheetViews>
    <sheetView workbookViewId="0">
      <selection activeCell="AD259" sqref="AD259"/>
    </sheetView>
  </sheetViews>
  <sheetFormatPr defaultRowHeight="15" x14ac:dyDescent="0.25"/>
  <cols>
    <col min="1" max="1" width="9.140625" style="28"/>
    <col min="2" max="2" width="13.85546875" style="28" customWidth="1"/>
    <col min="3" max="3" width="14" style="28" customWidth="1"/>
    <col min="4" max="30" width="9.140625" style="28"/>
    <col min="32" max="16384" width="9.140625" style="28"/>
  </cols>
  <sheetData>
    <row r="1" spans="1:31" x14ac:dyDescent="0.25">
      <c r="A1" s="28" t="s">
        <v>1024</v>
      </c>
      <c r="C1" s="28" t="s">
        <v>1025</v>
      </c>
      <c r="AE1" t="s">
        <v>1049</v>
      </c>
    </row>
    <row r="2" spans="1:31" s="29" customFormat="1" ht="60" x14ac:dyDescent="0.25">
      <c r="A2" s="29" t="s">
        <v>0</v>
      </c>
      <c r="B2" s="29" t="s">
        <v>1</v>
      </c>
      <c r="C2" s="29" t="s">
        <v>858</v>
      </c>
      <c r="D2" s="29" t="s">
        <v>1026</v>
      </c>
      <c r="E2" s="29" t="s">
        <v>1027</v>
      </c>
      <c r="F2" s="29" t="s">
        <v>1028</v>
      </c>
      <c r="G2" s="29" t="s">
        <v>856</v>
      </c>
      <c r="H2" s="29" t="s">
        <v>1029</v>
      </c>
      <c r="I2" s="29" t="s">
        <v>869</v>
      </c>
      <c r="J2" s="29" t="s">
        <v>1030</v>
      </c>
      <c r="K2" s="2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t="s">
        <v>1045</v>
      </c>
      <c r="AB2" s="29" t="s">
        <v>1046</v>
      </c>
      <c r="AE2" s="13">
        <f>SUM(C2:Z2)</f>
        <v>0</v>
      </c>
    </row>
    <row r="3" spans="1:31" x14ac:dyDescent="0.25">
      <c r="A3" s="28" t="s">
        <v>8</v>
      </c>
      <c r="B3" s="28" t="s">
        <v>9</v>
      </c>
      <c r="C3" s="28">
        <v>0</v>
      </c>
      <c r="D3" s="28">
        <v>0</v>
      </c>
      <c r="E3" s="28">
        <v>0</v>
      </c>
      <c r="F3" s="28">
        <v>0</v>
      </c>
      <c r="G3" s="28">
        <v>0</v>
      </c>
      <c r="H3" s="28">
        <v>0</v>
      </c>
      <c r="I3" s="28">
        <v>0</v>
      </c>
      <c r="J3" s="28">
        <v>0</v>
      </c>
      <c r="K3" s="28">
        <v>0</v>
      </c>
      <c r="L3" s="28">
        <v>0</v>
      </c>
      <c r="M3" s="28">
        <v>0</v>
      </c>
      <c r="N3" s="28">
        <v>0</v>
      </c>
      <c r="O3" s="28">
        <v>0</v>
      </c>
      <c r="P3" s="28">
        <v>0</v>
      </c>
      <c r="Q3" s="28">
        <v>0</v>
      </c>
      <c r="R3" s="28">
        <v>0</v>
      </c>
      <c r="S3" s="28">
        <v>0</v>
      </c>
      <c r="T3" s="28">
        <v>0</v>
      </c>
      <c r="U3" s="28">
        <v>0</v>
      </c>
      <c r="V3" s="28">
        <v>0</v>
      </c>
      <c r="W3" s="28">
        <v>0</v>
      </c>
      <c r="X3" s="28">
        <v>0</v>
      </c>
      <c r="Y3" s="28">
        <v>0</v>
      </c>
      <c r="Z3" s="28">
        <v>0</v>
      </c>
      <c r="AB3" s="28">
        <v>0</v>
      </c>
      <c r="AE3">
        <f t="shared" ref="AE3:AE66" si="0">SUM(C3:Z3)</f>
        <v>0</v>
      </c>
    </row>
    <row r="4" spans="1:31" x14ac:dyDescent="0.25">
      <c r="A4" s="28" t="s">
        <v>8</v>
      </c>
      <c r="B4" s="28" t="s">
        <v>11</v>
      </c>
      <c r="C4" s="28">
        <v>0</v>
      </c>
      <c r="D4" s="28">
        <v>0</v>
      </c>
      <c r="E4" s="28">
        <v>0</v>
      </c>
      <c r="F4" s="28">
        <v>0</v>
      </c>
      <c r="G4" s="28">
        <v>9.5136999999999999E-2</v>
      </c>
      <c r="H4" s="28">
        <v>0</v>
      </c>
      <c r="I4" s="28">
        <v>0</v>
      </c>
      <c r="J4" s="28">
        <v>155.97900000000001</v>
      </c>
      <c r="K4" s="28">
        <v>6.1167899999999999</v>
      </c>
      <c r="L4" s="28">
        <v>0</v>
      </c>
      <c r="M4" s="28">
        <v>0</v>
      </c>
      <c r="N4" s="28">
        <v>41.271999999999998</v>
      </c>
      <c r="O4" s="28">
        <v>0</v>
      </c>
      <c r="P4" s="28">
        <v>0</v>
      </c>
      <c r="Q4" s="28">
        <v>0</v>
      </c>
      <c r="R4" s="28">
        <v>0</v>
      </c>
      <c r="S4" s="28">
        <v>0</v>
      </c>
      <c r="T4" s="28">
        <v>0</v>
      </c>
      <c r="U4" s="28">
        <v>0</v>
      </c>
      <c r="V4" s="28">
        <v>0</v>
      </c>
      <c r="W4" s="28">
        <v>0</v>
      </c>
      <c r="X4" s="28">
        <v>0</v>
      </c>
      <c r="Y4" s="28">
        <v>0</v>
      </c>
      <c r="Z4" s="28">
        <v>0</v>
      </c>
      <c r="AB4" s="28">
        <v>155.97900000000001</v>
      </c>
      <c r="AE4">
        <f t="shared" si="0"/>
        <v>203.46292700000001</v>
      </c>
    </row>
    <row r="5" spans="1:31" x14ac:dyDescent="0.25">
      <c r="A5" s="28" t="s">
        <v>8</v>
      </c>
      <c r="B5" s="28" t="s">
        <v>12</v>
      </c>
      <c r="C5" s="28">
        <v>0</v>
      </c>
      <c r="D5" s="28">
        <v>0</v>
      </c>
      <c r="E5" s="28">
        <v>0</v>
      </c>
      <c r="F5" s="28">
        <v>0</v>
      </c>
      <c r="G5" s="28">
        <v>0</v>
      </c>
      <c r="H5" s="28">
        <v>0</v>
      </c>
      <c r="I5" s="28">
        <v>0</v>
      </c>
      <c r="J5" s="28">
        <v>0</v>
      </c>
      <c r="K5" s="28">
        <v>0</v>
      </c>
      <c r="L5" s="28">
        <v>0</v>
      </c>
      <c r="M5" s="28">
        <v>0</v>
      </c>
      <c r="N5" s="28">
        <v>0</v>
      </c>
      <c r="O5" s="28">
        <v>0</v>
      </c>
      <c r="P5" s="28">
        <v>0</v>
      </c>
      <c r="Q5" s="28">
        <v>0</v>
      </c>
      <c r="R5" s="28">
        <v>0</v>
      </c>
      <c r="S5" s="28">
        <v>0</v>
      </c>
      <c r="T5" s="28">
        <v>0</v>
      </c>
      <c r="U5" s="28">
        <v>0</v>
      </c>
      <c r="V5" s="28">
        <v>0</v>
      </c>
      <c r="W5" s="28">
        <v>0</v>
      </c>
      <c r="X5" s="28">
        <v>0</v>
      </c>
      <c r="Y5" s="28">
        <v>0</v>
      </c>
      <c r="Z5" s="28">
        <v>0</v>
      </c>
      <c r="AB5" s="28">
        <v>0</v>
      </c>
      <c r="AE5">
        <f t="shared" si="0"/>
        <v>0</v>
      </c>
    </row>
    <row r="6" spans="1:31" x14ac:dyDescent="0.25">
      <c r="A6" s="28" t="s">
        <v>8</v>
      </c>
      <c r="B6" s="28" t="s">
        <v>13</v>
      </c>
      <c r="C6" s="28">
        <v>0</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B6" s="28">
        <v>0</v>
      </c>
      <c r="AE6">
        <f t="shared" si="0"/>
        <v>0</v>
      </c>
    </row>
    <row r="7" spans="1:31" x14ac:dyDescent="0.25">
      <c r="A7" s="28" t="s">
        <v>8</v>
      </c>
      <c r="B7" s="28" t="s">
        <v>15</v>
      </c>
      <c r="C7" s="28">
        <v>0</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B7" s="28">
        <v>0</v>
      </c>
      <c r="AE7">
        <f t="shared" si="0"/>
        <v>0</v>
      </c>
    </row>
    <row r="8" spans="1:31" x14ac:dyDescent="0.25">
      <c r="A8" s="28" t="s">
        <v>16</v>
      </c>
      <c r="B8" s="28" t="s">
        <v>17</v>
      </c>
      <c r="C8" s="28">
        <v>0</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B8" s="28">
        <v>0</v>
      </c>
      <c r="AE8">
        <f t="shared" si="0"/>
        <v>0</v>
      </c>
    </row>
    <row r="9" spans="1:31" x14ac:dyDescent="0.25">
      <c r="A9" s="28" t="s">
        <v>18</v>
      </c>
      <c r="B9" s="28" t="s">
        <v>19</v>
      </c>
      <c r="C9" s="28">
        <v>0</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B9" s="28">
        <v>0</v>
      </c>
      <c r="AE9">
        <f t="shared" si="0"/>
        <v>0</v>
      </c>
    </row>
    <row r="10" spans="1:31" x14ac:dyDescent="0.25">
      <c r="A10" s="28" t="s">
        <v>18</v>
      </c>
      <c r="B10" s="28" t="s">
        <v>21</v>
      </c>
      <c r="C10" s="28">
        <v>0</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B10" s="28">
        <v>0</v>
      </c>
      <c r="AE10">
        <f t="shared" si="0"/>
        <v>0</v>
      </c>
    </row>
    <row r="11" spans="1:31" x14ac:dyDescent="0.25">
      <c r="A11" s="28" t="s">
        <v>18</v>
      </c>
      <c r="B11" s="28" t="s">
        <v>22</v>
      </c>
      <c r="C11" s="28">
        <v>0</v>
      </c>
      <c r="D11" s="28">
        <v>0</v>
      </c>
      <c r="E11" s="28">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B11" s="28">
        <v>0</v>
      </c>
      <c r="AE11">
        <f t="shared" si="0"/>
        <v>0</v>
      </c>
    </row>
    <row r="12" spans="1:31" x14ac:dyDescent="0.25">
      <c r="A12" s="28" t="s">
        <v>23</v>
      </c>
      <c r="B12" s="28" t="s">
        <v>24</v>
      </c>
      <c r="C12" s="28">
        <v>0</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B12" s="28">
        <v>0</v>
      </c>
      <c r="AE12">
        <f t="shared" si="0"/>
        <v>0</v>
      </c>
    </row>
    <row r="13" spans="1:31" x14ac:dyDescent="0.25">
      <c r="A13" s="28" t="s">
        <v>25</v>
      </c>
      <c r="B13" s="28" t="s">
        <v>26</v>
      </c>
      <c r="C13" s="28">
        <v>0</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B13" s="28">
        <v>0</v>
      </c>
      <c r="AE13">
        <f t="shared" si="0"/>
        <v>0</v>
      </c>
    </row>
    <row r="14" spans="1:31" x14ac:dyDescent="0.25">
      <c r="A14" s="28" t="s">
        <v>27</v>
      </c>
      <c r="B14" s="28" t="s">
        <v>28</v>
      </c>
      <c r="C14" s="28">
        <v>0</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B14" s="28">
        <v>0</v>
      </c>
      <c r="AE14">
        <f t="shared" si="0"/>
        <v>0</v>
      </c>
    </row>
    <row r="15" spans="1:31" x14ac:dyDescent="0.25">
      <c r="A15" s="28" t="s">
        <v>29</v>
      </c>
      <c r="B15" s="28" t="s">
        <v>30</v>
      </c>
      <c r="C15" s="28">
        <v>0</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B15" s="28">
        <v>0</v>
      </c>
      <c r="AE15">
        <f t="shared" si="0"/>
        <v>0</v>
      </c>
    </row>
    <row r="16" spans="1:31" x14ac:dyDescent="0.25">
      <c r="A16" s="28" t="s">
        <v>31</v>
      </c>
      <c r="B16" s="28" t="s">
        <v>32</v>
      </c>
      <c r="C16" s="28">
        <v>0</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B16" s="28">
        <v>0</v>
      </c>
      <c r="AE16">
        <f t="shared" si="0"/>
        <v>0</v>
      </c>
    </row>
    <row r="17" spans="1:31" x14ac:dyDescent="0.25">
      <c r="A17" s="28" t="s">
        <v>31</v>
      </c>
      <c r="B17" s="28" t="s">
        <v>33</v>
      </c>
      <c r="C17" s="28">
        <v>0</v>
      </c>
      <c r="D17" s="28">
        <v>0</v>
      </c>
      <c r="E17" s="28">
        <v>0</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B17" s="28">
        <v>0</v>
      </c>
      <c r="AE17">
        <f t="shared" si="0"/>
        <v>0</v>
      </c>
    </row>
    <row r="18" spans="1:31" x14ac:dyDescent="0.25">
      <c r="A18" s="28" t="s">
        <v>31</v>
      </c>
      <c r="B18" s="28" t="s">
        <v>34</v>
      </c>
      <c r="C18" s="28">
        <v>0</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B18" s="28">
        <v>0</v>
      </c>
      <c r="AE18">
        <f t="shared" si="0"/>
        <v>0</v>
      </c>
    </row>
    <row r="19" spans="1:31" x14ac:dyDescent="0.25">
      <c r="A19" s="28" t="s">
        <v>31</v>
      </c>
      <c r="B19" s="28" t="s">
        <v>35</v>
      </c>
      <c r="C19" s="28">
        <v>0</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B19" s="28">
        <v>0</v>
      </c>
      <c r="AE19">
        <f t="shared" si="0"/>
        <v>0</v>
      </c>
    </row>
    <row r="20" spans="1:31" x14ac:dyDescent="0.25">
      <c r="A20" s="28" t="s">
        <v>31</v>
      </c>
      <c r="B20" s="28" t="s">
        <v>36</v>
      </c>
      <c r="C20" s="28">
        <v>0</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B20" s="28">
        <v>0</v>
      </c>
      <c r="AE20">
        <f t="shared" si="0"/>
        <v>0</v>
      </c>
    </row>
    <row r="21" spans="1:31" x14ac:dyDescent="0.25">
      <c r="A21" s="28" t="s">
        <v>31</v>
      </c>
      <c r="B21" s="28" t="s">
        <v>37</v>
      </c>
      <c r="C21" s="28">
        <v>0</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B21" s="28">
        <v>0</v>
      </c>
      <c r="AE21">
        <f t="shared" si="0"/>
        <v>0</v>
      </c>
    </row>
    <row r="22" spans="1:31" x14ac:dyDescent="0.25">
      <c r="A22" s="28" t="s">
        <v>31</v>
      </c>
      <c r="B22" s="28" t="s">
        <v>38</v>
      </c>
      <c r="C22" s="28">
        <v>0</v>
      </c>
      <c r="D22" s="28">
        <v>0</v>
      </c>
      <c r="E22" s="28">
        <v>0</v>
      </c>
      <c r="F22" s="28">
        <v>0</v>
      </c>
      <c r="G22" s="28">
        <v>0</v>
      </c>
      <c r="H22" s="28">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B22" s="28">
        <v>0</v>
      </c>
      <c r="AE22">
        <f t="shared" si="0"/>
        <v>0</v>
      </c>
    </row>
    <row r="23" spans="1:31" x14ac:dyDescent="0.25">
      <c r="A23" s="28" t="s">
        <v>31</v>
      </c>
      <c r="B23" s="28" t="s">
        <v>39</v>
      </c>
      <c r="C23" s="28">
        <v>0</v>
      </c>
      <c r="D23" s="28">
        <v>0</v>
      </c>
      <c r="E23" s="28">
        <v>0</v>
      </c>
      <c r="F23" s="28">
        <v>0</v>
      </c>
      <c r="G23" s="28">
        <v>0</v>
      </c>
      <c r="H23" s="28">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B23" s="28">
        <v>0</v>
      </c>
      <c r="AE23">
        <f t="shared" si="0"/>
        <v>0</v>
      </c>
    </row>
    <row r="24" spans="1:31" x14ac:dyDescent="0.25">
      <c r="A24" s="28" t="s">
        <v>31</v>
      </c>
      <c r="B24" s="28" t="s">
        <v>40</v>
      </c>
      <c r="C24" s="28">
        <v>0</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B24" s="28">
        <v>0</v>
      </c>
      <c r="AE24">
        <f t="shared" si="0"/>
        <v>0</v>
      </c>
    </row>
    <row r="25" spans="1:31" x14ac:dyDescent="0.25">
      <c r="A25" s="28" t="s">
        <v>31</v>
      </c>
      <c r="B25" s="28" t="s">
        <v>41</v>
      </c>
      <c r="C25" s="28">
        <v>0</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B25" s="28">
        <v>0</v>
      </c>
      <c r="AE25">
        <f t="shared" si="0"/>
        <v>0</v>
      </c>
    </row>
    <row r="26" spans="1:31" x14ac:dyDescent="0.25">
      <c r="A26" s="28" t="s">
        <v>31</v>
      </c>
      <c r="B26" s="28" t="s">
        <v>42</v>
      </c>
      <c r="C26" s="28">
        <v>0</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B26" s="28">
        <v>0</v>
      </c>
      <c r="AE26">
        <f t="shared" si="0"/>
        <v>0</v>
      </c>
    </row>
    <row r="27" spans="1:31" x14ac:dyDescent="0.25">
      <c r="A27" s="28" t="s">
        <v>31</v>
      </c>
      <c r="B27" s="28" t="s">
        <v>43</v>
      </c>
      <c r="C27" s="28">
        <v>0</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B27" s="28">
        <v>0</v>
      </c>
      <c r="AE27">
        <f t="shared" si="0"/>
        <v>0</v>
      </c>
    </row>
    <row r="28" spans="1:31" x14ac:dyDescent="0.25">
      <c r="A28" s="28" t="s">
        <v>31</v>
      </c>
      <c r="B28" s="28" t="s">
        <v>44</v>
      </c>
      <c r="C28" s="28">
        <v>0</v>
      </c>
      <c r="D28" s="28">
        <v>0</v>
      </c>
      <c r="E28" s="28">
        <v>0</v>
      </c>
      <c r="F28" s="28">
        <v>0</v>
      </c>
      <c r="G28" s="28">
        <v>0</v>
      </c>
      <c r="H28" s="28">
        <v>0</v>
      </c>
      <c r="I28" s="28">
        <v>0</v>
      </c>
      <c r="J28" s="28">
        <v>0</v>
      </c>
      <c r="K28" s="28">
        <v>0</v>
      </c>
      <c r="L28" s="28">
        <v>0</v>
      </c>
      <c r="M28" s="28">
        <v>0</v>
      </c>
      <c r="N28" s="28">
        <v>0</v>
      </c>
      <c r="O28" s="28">
        <v>0</v>
      </c>
      <c r="P28" s="28">
        <v>0</v>
      </c>
      <c r="Q28" s="28">
        <v>0</v>
      </c>
      <c r="R28" s="28">
        <v>0</v>
      </c>
      <c r="S28" s="28">
        <v>0</v>
      </c>
      <c r="T28" s="28">
        <v>0</v>
      </c>
      <c r="U28" s="28">
        <v>0</v>
      </c>
      <c r="V28" s="28">
        <v>0</v>
      </c>
      <c r="W28" s="28">
        <v>0</v>
      </c>
      <c r="X28" s="28">
        <v>0</v>
      </c>
      <c r="Y28" s="28">
        <v>0</v>
      </c>
      <c r="Z28" s="28">
        <v>0</v>
      </c>
      <c r="AB28" s="28">
        <v>0</v>
      </c>
      <c r="AE28">
        <f t="shared" si="0"/>
        <v>0</v>
      </c>
    </row>
    <row r="29" spans="1:31" x14ac:dyDescent="0.25">
      <c r="A29" s="28" t="s">
        <v>31</v>
      </c>
      <c r="B29" s="28" t="s">
        <v>45</v>
      </c>
      <c r="C29" s="28">
        <v>0</v>
      </c>
      <c r="D29" s="28">
        <v>0</v>
      </c>
      <c r="E29" s="28">
        <v>0</v>
      </c>
      <c r="F29" s="28">
        <v>0</v>
      </c>
      <c r="G29" s="28">
        <v>0</v>
      </c>
      <c r="H29" s="28">
        <v>0</v>
      </c>
      <c r="I29" s="28">
        <v>0</v>
      </c>
      <c r="J29" s="28">
        <v>0</v>
      </c>
      <c r="K29" s="28">
        <v>0</v>
      </c>
      <c r="L29" s="28">
        <v>0</v>
      </c>
      <c r="M29" s="28">
        <v>0</v>
      </c>
      <c r="N29" s="28">
        <v>0</v>
      </c>
      <c r="O29" s="28">
        <v>0</v>
      </c>
      <c r="P29" s="28">
        <v>0</v>
      </c>
      <c r="Q29" s="28">
        <v>0</v>
      </c>
      <c r="R29" s="28">
        <v>0</v>
      </c>
      <c r="S29" s="28">
        <v>0</v>
      </c>
      <c r="T29" s="28">
        <v>0</v>
      </c>
      <c r="U29" s="28">
        <v>0</v>
      </c>
      <c r="V29" s="28">
        <v>0</v>
      </c>
      <c r="W29" s="28">
        <v>0</v>
      </c>
      <c r="X29" s="28">
        <v>0</v>
      </c>
      <c r="Y29" s="28">
        <v>0</v>
      </c>
      <c r="Z29" s="28">
        <v>0</v>
      </c>
      <c r="AB29" s="28">
        <v>0</v>
      </c>
      <c r="AE29">
        <f t="shared" si="0"/>
        <v>0</v>
      </c>
    </row>
    <row r="30" spans="1:31" x14ac:dyDescent="0.25">
      <c r="A30" s="28" t="s">
        <v>46</v>
      </c>
      <c r="B30" s="28" t="s">
        <v>47</v>
      </c>
      <c r="C30" s="28">
        <v>0</v>
      </c>
      <c r="D30" s="28">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B30" s="28">
        <v>0</v>
      </c>
      <c r="AE30">
        <f t="shared" si="0"/>
        <v>0</v>
      </c>
    </row>
    <row r="31" spans="1:31" x14ac:dyDescent="0.25">
      <c r="A31" s="28" t="s">
        <v>46</v>
      </c>
      <c r="B31" s="28" t="s">
        <v>48</v>
      </c>
      <c r="C31" s="28">
        <v>66.225099999999998</v>
      </c>
      <c r="D31" s="28">
        <v>0</v>
      </c>
      <c r="E31" s="28">
        <v>0</v>
      </c>
      <c r="F31" s="28">
        <v>0</v>
      </c>
      <c r="G31" s="28">
        <v>0.83620000000000005</v>
      </c>
      <c r="H31" s="28">
        <v>0</v>
      </c>
      <c r="I31" s="28">
        <v>0</v>
      </c>
      <c r="J31" s="28">
        <v>0.29100999999999999</v>
      </c>
      <c r="K31" s="28">
        <v>3.5540099999999999</v>
      </c>
      <c r="L31" s="28">
        <v>0</v>
      </c>
      <c r="M31" s="28">
        <v>8.7837399999999999</v>
      </c>
      <c r="N31" s="28">
        <v>13.36</v>
      </c>
      <c r="O31" s="28">
        <v>0</v>
      </c>
      <c r="P31" s="28">
        <v>0</v>
      </c>
      <c r="Q31" s="28">
        <v>0</v>
      </c>
      <c r="R31" s="28">
        <v>0</v>
      </c>
      <c r="S31" s="28">
        <v>0</v>
      </c>
      <c r="T31" s="28">
        <v>0</v>
      </c>
      <c r="U31" s="28">
        <v>0</v>
      </c>
      <c r="V31" s="28">
        <v>0</v>
      </c>
      <c r="W31" s="28">
        <v>0</v>
      </c>
      <c r="X31" s="28">
        <v>0</v>
      </c>
      <c r="Y31" s="28">
        <v>0</v>
      </c>
      <c r="Z31" s="28">
        <v>0</v>
      </c>
      <c r="AB31" s="28">
        <v>66.225099999999998</v>
      </c>
      <c r="AE31">
        <f t="shared" si="0"/>
        <v>93.050060000000002</v>
      </c>
    </row>
    <row r="32" spans="1:31" x14ac:dyDescent="0.25">
      <c r="A32" s="28" t="s">
        <v>46</v>
      </c>
      <c r="B32" s="28" t="s">
        <v>49</v>
      </c>
      <c r="C32" s="28">
        <v>0</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B32" s="28">
        <v>0</v>
      </c>
      <c r="AE32">
        <f t="shared" si="0"/>
        <v>0</v>
      </c>
    </row>
    <row r="33" spans="1:31" x14ac:dyDescent="0.25">
      <c r="A33" s="28" t="s">
        <v>50</v>
      </c>
      <c r="B33" s="28" t="s">
        <v>51</v>
      </c>
      <c r="C33" s="28">
        <v>0</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B33" s="28">
        <v>0</v>
      </c>
      <c r="AE33">
        <f t="shared" si="0"/>
        <v>0</v>
      </c>
    </row>
    <row r="34" spans="1:31" x14ac:dyDescent="0.25">
      <c r="A34" s="28" t="s">
        <v>50</v>
      </c>
      <c r="B34" s="28" t="s">
        <v>52</v>
      </c>
      <c r="C34" s="28">
        <v>0</v>
      </c>
      <c r="D34" s="28">
        <v>0</v>
      </c>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B34" s="28">
        <v>0</v>
      </c>
      <c r="AE34">
        <f t="shared" si="0"/>
        <v>0</v>
      </c>
    </row>
    <row r="35" spans="1:31" x14ac:dyDescent="0.25">
      <c r="A35" s="28" t="s">
        <v>53</v>
      </c>
      <c r="B35" s="28" t="s">
        <v>54</v>
      </c>
      <c r="C35" s="28">
        <v>119.548</v>
      </c>
      <c r="D35" s="28">
        <v>0</v>
      </c>
      <c r="E35" s="28">
        <v>0</v>
      </c>
      <c r="F35" s="28">
        <v>0</v>
      </c>
      <c r="G35" s="28">
        <v>0.58081700000000003</v>
      </c>
      <c r="H35" s="28">
        <v>0</v>
      </c>
      <c r="I35" s="28">
        <v>0</v>
      </c>
      <c r="J35" s="28">
        <v>0</v>
      </c>
      <c r="K35" s="28">
        <v>3.5805600000000002</v>
      </c>
      <c r="L35" s="28">
        <v>0</v>
      </c>
      <c r="M35" s="28">
        <v>0</v>
      </c>
      <c r="N35" s="28">
        <v>0</v>
      </c>
      <c r="O35" s="28">
        <v>0</v>
      </c>
      <c r="P35" s="28">
        <v>0</v>
      </c>
      <c r="Q35" s="28">
        <v>0</v>
      </c>
      <c r="R35" s="28">
        <v>0</v>
      </c>
      <c r="S35" s="28">
        <v>0</v>
      </c>
      <c r="T35" s="28">
        <v>0</v>
      </c>
      <c r="U35" s="28">
        <v>0</v>
      </c>
      <c r="V35" s="28">
        <v>0</v>
      </c>
      <c r="W35" s="28">
        <v>0</v>
      </c>
      <c r="X35" s="28">
        <v>0</v>
      </c>
      <c r="Y35" s="28">
        <v>0</v>
      </c>
      <c r="Z35" s="28">
        <v>0</v>
      </c>
      <c r="AB35" s="28">
        <v>119.548</v>
      </c>
      <c r="AE35">
        <f t="shared" si="0"/>
        <v>123.709377</v>
      </c>
    </row>
    <row r="36" spans="1:31" x14ac:dyDescent="0.25">
      <c r="A36" s="28" t="s">
        <v>53</v>
      </c>
      <c r="B36" s="28" t="s">
        <v>55</v>
      </c>
      <c r="C36" s="28">
        <v>0</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B36" s="28">
        <v>0</v>
      </c>
      <c r="AE36">
        <f t="shared" si="0"/>
        <v>0</v>
      </c>
    </row>
    <row r="37" spans="1:31" x14ac:dyDescent="0.25">
      <c r="A37" s="28" t="s">
        <v>53</v>
      </c>
      <c r="B37" s="28" t="s">
        <v>56</v>
      </c>
      <c r="C37" s="28">
        <v>0</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B37" s="28">
        <v>0</v>
      </c>
      <c r="AE37">
        <f t="shared" si="0"/>
        <v>0</v>
      </c>
    </row>
    <row r="38" spans="1:31" x14ac:dyDescent="0.25">
      <c r="A38" s="28" t="s">
        <v>57</v>
      </c>
      <c r="B38" s="28" t="s">
        <v>58</v>
      </c>
      <c r="C38" s="28">
        <v>204.99199999999999</v>
      </c>
      <c r="D38" s="28">
        <v>0</v>
      </c>
      <c r="E38" s="28">
        <v>24.2529</v>
      </c>
      <c r="F38" s="28">
        <v>0</v>
      </c>
      <c r="G38" s="28">
        <v>0</v>
      </c>
      <c r="H38" s="28">
        <v>5.5873799999999996</v>
      </c>
      <c r="I38" s="28">
        <v>0</v>
      </c>
      <c r="J38" s="28">
        <v>274.07100000000003</v>
      </c>
      <c r="K38" s="28">
        <v>20.3017</v>
      </c>
      <c r="L38" s="28">
        <v>0</v>
      </c>
      <c r="M38" s="28">
        <v>0</v>
      </c>
      <c r="N38" s="28">
        <v>0</v>
      </c>
      <c r="O38" s="28">
        <v>0</v>
      </c>
      <c r="P38" s="28">
        <v>39.862499999999997</v>
      </c>
      <c r="Q38" s="28">
        <v>0</v>
      </c>
      <c r="R38" s="28">
        <v>0</v>
      </c>
      <c r="S38" s="28">
        <v>0</v>
      </c>
      <c r="T38" s="28">
        <v>0</v>
      </c>
      <c r="U38" s="28">
        <v>0</v>
      </c>
      <c r="V38" s="28">
        <v>0</v>
      </c>
      <c r="W38" s="28">
        <v>0</v>
      </c>
      <c r="X38" s="28">
        <v>0</v>
      </c>
      <c r="Y38" s="28">
        <v>0</v>
      </c>
      <c r="Z38" s="28">
        <v>0</v>
      </c>
      <c r="AB38" s="28">
        <v>274.07100000000003</v>
      </c>
      <c r="AE38">
        <f t="shared" si="0"/>
        <v>569.06747999999993</v>
      </c>
    </row>
    <row r="39" spans="1:31" x14ac:dyDescent="0.25">
      <c r="A39" s="28" t="s">
        <v>57</v>
      </c>
      <c r="B39" s="28" t="s">
        <v>59</v>
      </c>
      <c r="C39" s="28">
        <v>0</v>
      </c>
      <c r="D39" s="28">
        <v>0</v>
      </c>
      <c r="E39" s="28">
        <v>0</v>
      </c>
      <c r="F39" s="28">
        <v>0</v>
      </c>
      <c r="G39" s="28">
        <v>0</v>
      </c>
      <c r="H39" s="28">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B39" s="28">
        <v>0</v>
      </c>
      <c r="AE39">
        <f t="shared" si="0"/>
        <v>0</v>
      </c>
    </row>
    <row r="40" spans="1:31" x14ac:dyDescent="0.25">
      <c r="A40" s="28" t="s">
        <v>60</v>
      </c>
      <c r="B40" s="28" t="s">
        <v>61</v>
      </c>
      <c r="C40" s="28">
        <v>0</v>
      </c>
      <c r="D40" s="28">
        <v>0</v>
      </c>
      <c r="E40" s="28">
        <v>0</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B40" s="28">
        <v>0</v>
      </c>
      <c r="AE40">
        <f t="shared" si="0"/>
        <v>0</v>
      </c>
    </row>
    <row r="41" spans="1:31" x14ac:dyDescent="0.25">
      <c r="A41" s="28" t="s">
        <v>62</v>
      </c>
      <c r="B41" s="28" t="s">
        <v>63</v>
      </c>
      <c r="C41" s="28">
        <v>0</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B41" s="28">
        <v>0</v>
      </c>
      <c r="AE41">
        <f t="shared" si="0"/>
        <v>0</v>
      </c>
    </row>
    <row r="42" spans="1:31" x14ac:dyDescent="0.25">
      <c r="A42" s="28" t="s">
        <v>62</v>
      </c>
      <c r="B42" s="28" t="s">
        <v>64</v>
      </c>
      <c r="C42" s="28">
        <v>0</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B42" s="28">
        <v>0</v>
      </c>
      <c r="AE42">
        <f t="shared" si="0"/>
        <v>0</v>
      </c>
    </row>
    <row r="43" spans="1:31" x14ac:dyDescent="0.25">
      <c r="A43" s="28" t="s">
        <v>65</v>
      </c>
      <c r="B43" s="28" t="s">
        <v>66</v>
      </c>
      <c r="C43" s="28">
        <v>0</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B43" s="28">
        <v>0</v>
      </c>
      <c r="AE43">
        <f t="shared" si="0"/>
        <v>0</v>
      </c>
    </row>
    <row r="44" spans="1:31" x14ac:dyDescent="0.25">
      <c r="A44" s="28" t="s">
        <v>67</v>
      </c>
      <c r="B44" s="28" t="s">
        <v>68</v>
      </c>
      <c r="C44" s="28">
        <v>0</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B44" s="28">
        <v>0</v>
      </c>
      <c r="AE44">
        <f t="shared" si="0"/>
        <v>0</v>
      </c>
    </row>
    <row r="45" spans="1:31" x14ac:dyDescent="0.25">
      <c r="A45" s="28" t="s">
        <v>67</v>
      </c>
      <c r="B45" s="28" t="s">
        <v>69</v>
      </c>
      <c r="C45" s="28">
        <v>0</v>
      </c>
      <c r="D45" s="28">
        <v>0</v>
      </c>
      <c r="E45" s="28">
        <v>1.2727900000000001</v>
      </c>
      <c r="F45" s="28">
        <v>0</v>
      </c>
      <c r="G45" s="28">
        <v>0.26001200000000002</v>
      </c>
      <c r="H45" s="28">
        <v>0</v>
      </c>
      <c r="I45" s="28">
        <v>0</v>
      </c>
      <c r="J45" s="28">
        <v>73.864400000000003</v>
      </c>
      <c r="K45" s="28">
        <v>1.83606</v>
      </c>
      <c r="L45" s="28">
        <v>0</v>
      </c>
      <c r="M45" s="28">
        <v>0</v>
      </c>
      <c r="N45" s="28">
        <v>57.957999999999998</v>
      </c>
      <c r="O45" s="28">
        <v>0</v>
      </c>
      <c r="P45" s="28">
        <v>162.971</v>
      </c>
      <c r="Q45" s="28">
        <v>0</v>
      </c>
      <c r="R45" s="28">
        <v>0</v>
      </c>
      <c r="S45" s="28">
        <v>0</v>
      </c>
      <c r="T45" s="28">
        <v>0</v>
      </c>
      <c r="U45" s="28">
        <v>0</v>
      </c>
      <c r="V45" s="28">
        <v>0</v>
      </c>
      <c r="W45" s="28">
        <v>0</v>
      </c>
      <c r="X45" s="28">
        <v>0</v>
      </c>
      <c r="Y45" s="28">
        <v>0</v>
      </c>
      <c r="Z45" s="28">
        <v>51.405900000000003</v>
      </c>
      <c r="AB45" s="28">
        <v>162.971</v>
      </c>
      <c r="AE45">
        <f t="shared" si="0"/>
        <v>349.56816200000003</v>
      </c>
    </row>
    <row r="46" spans="1:31" x14ac:dyDescent="0.25">
      <c r="A46" s="28" t="s">
        <v>67</v>
      </c>
      <c r="B46" s="28" t="s">
        <v>70</v>
      </c>
      <c r="C46" s="28">
        <v>0</v>
      </c>
      <c r="D46" s="28">
        <v>0</v>
      </c>
      <c r="E46" s="28">
        <v>0</v>
      </c>
      <c r="F46" s="28">
        <v>0</v>
      </c>
      <c r="G46" s="28">
        <v>0</v>
      </c>
      <c r="H46" s="28">
        <v>0</v>
      </c>
      <c r="I46" s="28">
        <v>0</v>
      </c>
      <c r="J46" s="28">
        <v>0</v>
      </c>
      <c r="K46" s="28">
        <v>0</v>
      </c>
      <c r="L46" s="28">
        <v>0</v>
      </c>
      <c r="M46" s="28">
        <v>0</v>
      </c>
      <c r="N46" s="28">
        <v>0</v>
      </c>
      <c r="O46" s="28">
        <v>0</v>
      </c>
      <c r="P46" s="28">
        <v>0</v>
      </c>
      <c r="Q46" s="28">
        <v>0</v>
      </c>
      <c r="R46" s="28">
        <v>0</v>
      </c>
      <c r="S46" s="28">
        <v>0</v>
      </c>
      <c r="T46" s="28">
        <v>0</v>
      </c>
      <c r="U46" s="28">
        <v>0</v>
      </c>
      <c r="V46" s="28">
        <v>0</v>
      </c>
      <c r="W46" s="28">
        <v>0</v>
      </c>
      <c r="X46" s="28">
        <v>0</v>
      </c>
      <c r="Y46" s="28">
        <v>0</v>
      </c>
      <c r="Z46" s="28">
        <v>0</v>
      </c>
      <c r="AB46" s="28">
        <v>0</v>
      </c>
      <c r="AE46">
        <f t="shared" si="0"/>
        <v>0</v>
      </c>
    </row>
    <row r="47" spans="1:31" x14ac:dyDescent="0.25">
      <c r="A47" s="28" t="s">
        <v>67</v>
      </c>
      <c r="B47" s="28" t="s">
        <v>71</v>
      </c>
      <c r="C47" s="28">
        <v>0</v>
      </c>
      <c r="D47" s="28">
        <v>0</v>
      </c>
      <c r="E47" s="28">
        <v>0</v>
      </c>
      <c r="F47" s="28">
        <v>0</v>
      </c>
      <c r="G47" s="28">
        <v>0</v>
      </c>
      <c r="H47" s="28">
        <v>0</v>
      </c>
      <c r="I47" s="28">
        <v>0</v>
      </c>
      <c r="J47" s="28">
        <v>0</v>
      </c>
      <c r="K47" s="28">
        <v>0</v>
      </c>
      <c r="L47" s="28">
        <v>0</v>
      </c>
      <c r="M47" s="28">
        <v>0</v>
      </c>
      <c r="N47" s="28">
        <v>0</v>
      </c>
      <c r="O47" s="28">
        <v>0</v>
      </c>
      <c r="P47" s="28">
        <v>0</v>
      </c>
      <c r="Q47" s="28">
        <v>0</v>
      </c>
      <c r="R47" s="28">
        <v>0</v>
      </c>
      <c r="S47" s="28">
        <v>0</v>
      </c>
      <c r="T47" s="28">
        <v>0</v>
      </c>
      <c r="U47" s="28">
        <v>0</v>
      </c>
      <c r="V47" s="28">
        <v>0</v>
      </c>
      <c r="W47" s="28">
        <v>0</v>
      </c>
      <c r="X47" s="28">
        <v>0</v>
      </c>
      <c r="Y47" s="28">
        <v>0</v>
      </c>
      <c r="Z47" s="28">
        <v>0</v>
      </c>
      <c r="AB47" s="28">
        <v>0</v>
      </c>
      <c r="AE47">
        <f t="shared" si="0"/>
        <v>0</v>
      </c>
    </row>
    <row r="48" spans="1:31" x14ac:dyDescent="0.25">
      <c r="A48" s="28" t="s">
        <v>72</v>
      </c>
      <c r="B48" s="28" t="s">
        <v>73</v>
      </c>
      <c r="C48" s="28">
        <v>0</v>
      </c>
      <c r="D48" s="28">
        <v>0</v>
      </c>
      <c r="E48" s="28">
        <v>0</v>
      </c>
      <c r="F48" s="28">
        <v>0</v>
      </c>
      <c r="G48" s="28">
        <v>0</v>
      </c>
      <c r="H48" s="28">
        <v>0</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B48" s="28">
        <v>0</v>
      </c>
      <c r="AE48">
        <f t="shared" si="0"/>
        <v>0</v>
      </c>
    </row>
    <row r="49" spans="1:31" x14ac:dyDescent="0.25">
      <c r="A49" s="28" t="s">
        <v>72</v>
      </c>
      <c r="B49" s="28" t="s">
        <v>74</v>
      </c>
      <c r="C49" s="28">
        <v>0</v>
      </c>
      <c r="D49" s="28">
        <v>0</v>
      </c>
      <c r="E49" s="28">
        <v>0</v>
      </c>
      <c r="F49" s="28">
        <v>0</v>
      </c>
      <c r="G49" s="28">
        <v>0</v>
      </c>
      <c r="H49" s="28">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B49" s="28">
        <v>0</v>
      </c>
      <c r="AE49">
        <f t="shared" si="0"/>
        <v>0</v>
      </c>
    </row>
    <row r="50" spans="1:31" x14ac:dyDescent="0.25">
      <c r="A50" s="28" t="s">
        <v>75</v>
      </c>
      <c r="B50" s="28" t="s">
        <v>76</v>
      </c>
      <c r="C50" s="28">
        <v>0</v>
      </c>
      <c r="D50" s="28">
        <v>0</v>
      </c>
      <c r="E50" s="28">
        <v>0</v>
      </c>
      <c r="F50" s="28">
        <v>0</v>
      </c>
      <c r="G50" s="28">
        <v>0</v>
      </c>
      <c r="H50" s="28">
        <v>0</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B50" s="28">
        <v>0</v>
      </c>
      <c r="AE50">
        <f t="shared" si="0"/>
        <v>0</v>
      </c>
    </row>
    <row r="51" spans="1:31" x14ac:dyDescent="0.25">
      <c r="A51" s="28" t="s">
        <v>75</v>
      </c>
      <c r="B51" s="28" t="s">
        <v>77</v>
      </c>
      <c r="C51" s="28">
        <v>0</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B51" s="28">
        <v>0</v>
      </c>
      <c r="AE51">
        <f t="shared" si="0"/>
        <v>0</v>
      </c>
    </row>
    <row r="52" spans="1:31" x14ac:dyDescent="0.25">
      <c r="A52" s="28" t="s">
        <v>75</v>
      </c>
      <c r="B52" s="28" t="s">
        <v>78</v>
      </c>
      <c r="C52" s="28">
        <v>0</v>
      </c>
      <c r="D52" s="28">
        <v>0</v>
      </c>
      <c r="E52" s="28">
        <v>0</v>
      </c>
      <c r="F52" s="28">
        <v>0</v>
      </c>
      <c r="G52" s="28">
        <v>0</v>
      </c>
      <c r="H52" s="28">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B52" s="28">
        <v>0</v>
      </c>
      <c r="AE52">
        <f t="shared" si="0"/>
        <v>0</v>
      </c>
    </row>
    <row r="53" spans="1:31" x14ac:dyDescent="0.25">
      <c r="A53" s="28" t="s">
        <v>75</v>
      </c>
      <c r="B53" s="28" t="s">
        <v>79</v>
      </c>
      <c r="C53" s="28">
        <v>0</v>
      </c>
      <c r="D53" s="28">
        <v>0</v>
      </c>
      <c r="E53" s="28">
        <v>0</v>
      </c>
      <c r="F53" s="28">
        <v>0</v>
      </c>
      <c r="G53" s="28">
        <v>0</v>
      </c>
      <c r="H53" s="28">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B53" s="28">
        <v>0</v>
      </c>
      <c r="AE53">
        <f t="shared" si="0"/>
        <v>0</v>
      </c>
    </row>
    <row r="54" spans="1:31" x14ac:dyDescent="0.25">
      <c r="A54" s="28" t="s">
        <v>80</v>
      </c>
      <c r="B54" s="28" t="s">
        <v>81</v>
      </c>
      <c r="C54" s="28">
        <v>0</v>
      </c>
      <c r="D54" s="28">
        <v>0</v>
      </c>
      <c r="E54" s="28">
        <v>0</v>
      </c>
      <c r="F54" s="28">
        <v>0</v>
      </c>
      <c r="G54" s="28">
        <v>0</v>
      </c>
      <c r="H54" s="28">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B54" s="28">
        <v>0</v>
      </c>
      <c r="AE54">
        <f t="shared" si="0"/>
        <v>0</v>
      </c>
    </row>
    <row r="55" spans="1:31" x14ac:dyDescent="0.25">
      <c r="A55" s="28" t="s">
        <v>80</v>
      </c>
      <c r="B55" s="28" t="s">
        <v>82</v>
      </c>
      <c r="C55" s="28">
        <v>0</v>
      </c>
      <c r="D55" s="28">
        <v>0</v>
      </c>
      <c r="E55" s="28">
        <v>0</v>
      </c>
      <c r="F55" s="28">
        <v>0</v>
      </c>
      <c r="G55" s="28">
        <v>0</v>
      </c>
      <c r="H55" s="2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B55" s="28">
        <v>0</v>
      </c>
      <c r="AE55">
        <f t="shared" si="0"/>
        <v>0</v>
      </c>
    </row>
    <row r="56" spans="1:31" x14ac:dyDescent="0.25">
      <c r="A56" s="28" t="s">
        <v>80</v>
      </c>
      <c r="B56" s="28" t="s">
        <v>83</v>
      </c>
      <c r="C56" s="28">
        <v>0</v>
      </c>
      <c r="D56" s="28">
        <v>0</v>
      </c>
      <c r="E56" s="28">
        <v>0</v>
      </c>
      <c r="F56" s="28">
        <v>0</v>
      </c>
      <c r="G56" s="28">
        <v>0</v>
      </c>
      <c r="H56" s="28">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B56" s="28">
        <v>0</v>
      </c>
      <c r="AE56">
        <f t="shared" si="0"/>
        <v>0</v>
      </c>
    </row>
    <row r="57" spans="1:31" x14ac:dyDescent="0.25">
      <c r="A57" s="28" t="s">
        <v>80</v>
      </c>
      <c r="B57" s="28" t="s">
        <v>84</v>
      </c>
      <c r="C57" s="28">
        <v>0</v>
      </c>
      <c r="D57" s="28">
        <v>0</v>
      </c>
      <c r="E57" s="28">
        <v>0</v>
      </c>
      <c r="F57" s="28">
        <v>0</v>
      </c>
      <c r="G57" s="28">
        <v>0</v>
      </c>
      <c r="H57" s="28">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B57" s="28">
        <v>0</v>
      </c>
      <c r="AE57">
        <f t="shared" si="0"/>
        <v>0</v>
      </c>
    </row>
    <row r="58" spans="1:31" x14ac:dyDescent="0.25">
      <c r="A58" s="28" t="s">
        <v>80</v>
      </c>
      <c r="B58" s="28" t="s">
        <v>85</v>
      </c>
      <c r="C58" s="28">
        <v>0</v>
      </c>
      <c r="D58" s="28">
        <v>0</v>
      </c>
      <c r="E58" s="28">
        <v>0</v>
      </c>
      <c r="F58" s="28">
        <v>0</v>
      </c>
      <c r="G58" s="28">
        <v>0</v>
      </c>
      <c r="H58" s="28">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B58" s="28">
        <v>0</v>
      </c>
      <c r="AE58">
        <f t="shared" si="0"/>
        <v>0</v>
      </c>
    </row>
    <row r="59" spans="1:31" x14ac:dyDescent="0.25">
      <c r="A59" s="28" t="s">
        <v>80</v>
      </c>
      <c r="B59" s="28" t="s">
        <v>86</v>
      </c>
      <c r="C59" s="28">
        <v>0</v>
      </c>
      <c r="D59" s="28">
        <v>0</v>
      </c>
      <c r="E59" s="28">
        <v>0</v>
      </c>
      <c r="F59" s="28">
        <v>0</v>
      </c>
      <c r="G59" s="28">
        <v>0</v>
      </c>
      <c r="H59" s="28">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B59" s="28">
        <v>0</v>
      </c>
      <c r="AE59">
        <f t="shared" si="0"/>
        <v>0</v>
      </c>
    </row>
    <row r="60" spans="1:31" x14ac:dyDescent="0.25">
      <c r="A60" s="28" t="s">
        <v>80</v>
      </c>
      <c r="B60" s="28" t="s">
        <v>87</v>
      </c>
      <c r="C60" s="28">
        <v>0</v>
      </c>
      <c r="D60" s="28">
        <v>0</v>
      </c>
      <c r="E60" s="28">
        <v>0</v>
      </c>
      <c r="F60" s="28">
        <v>0</v>
      </c>
      <c r="G60" s="28">
        <v>0</v>
      </c>
      <c r="H60" s="28">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B60" s="28">
        <v>0</v>
      </c>
      <c r="AE60">
        <f t="shared" si="0"/>
        <v>0</v>
      </c>
    </row>
    <row r="61" spans="1:31" x14ac:dyDescent="0.25">
      <c r="A61" s="28" t="s">
        <v>80</v>
      </c>
      <c r="B61" s="28" t="s">
        <v>88</v>
      </c>
      <c r="C61" s="28">
        <v>0</v>
      </c>
      <c r="D61" s="28">
        <v>0</v>
      </c>
      <c r="E61" s="28">
        <v>0</v>
      </c>
      <c r="F61" s="28">
        <v>0</v>
      </c>
      <c r="G61" s="28">
        <v>0</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B61" s="28">
        <v>0</v>
      </c>
      <c r="AE61">
        <f t="shared" si="0"/>
        <v>0</v>
      </c>
    </row>
    <row r="62" spans="1:31" x14ac:dyDescent="0.25">
      <c r="A62" s="28" t="s">
        <v>80</v>
      </c>
      <c r="B62" s="28" t="s">
        <v>89</v>
      </c>
      <c r="C62" s="28">
        <v>0</v>
      </c>
      <c r="D62" s="28">
        <v>0</v>
      </c>
      <c r="E62" s="28">
        <v>0</v>
      </c>
      <c r="F62" s="28">
        <v>0</v>
      </c>
      <c r="G62" s="28">
        <v>0</v>
      </c>
      <c r="H62" s="28">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B62" s="28">
        <v>0</v>
      </c>
      <c r="AE62">
        <f t="shared" si="0"/>
        <v>0</v>
      </c>
    </row>
    <row r="63" spans="1:31" x14ac:dyDescent="0.25">
      <c r="A63" s="28" t="s">
        <v>80</v>
      </c>
      <c r="B63" s="28" t="s">
        <v>90</v>
      </c>
      <c r="C63" s="28">
        <v>0</v>
      </c>
      <c r="D63" s="28">
        <v>0</v>
      </c>
      <c r="E63" s="28">
        <v>0</v>
      </c>
      <c r="F63" s="28">
        <v>0</v>
      </c>
      <c r="G63" s="28">
        <v>0</v>
      </c>
      <c r="H63" s="28">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B63" s="28">
        <v>0</v>
      </c>
      <c r="AE63">
        <f t="shared" si="0"/>
        <v>0</v>
      </c>
    </row>
    <row r="64" spans="1:31" x14ac:dyDescent="0.25">
      <c r="A64" s="28" t="s">
        <v>80</v>
      </c>
      <c r="B64" s="28" t="s">
        <v>91</v>
      </c>
      <c r="C64" s="28">
        <v>0</v>
      </c>
      <c r="D64" s="28">
        <v>0</v>
      </c>
      <c r="E64" s="28">
        <v>0</v>
      </c>
      <c r="F64" s="28">
        <v>0</v>
      </c>
      <c r="G64" s="28">
        <v>0</v>
      </c>
      <c r="H64" s="28">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B64" s="28">
        <v>0</v>
      </c>
      <c r="AE64">
        <f t="shared" si="0"/>
        <v>0</v>
      </c>
    </row>
    <row r="65" spans="1:31" x14ac:dyDescent="0.25">
      <c r="A65" s="28" t="s">
        <v>80</v>
      </c>
      <c r="B65" s="28" t="s">
        <v>92</v>
      </c>
      <c r="C65" s="28">
        <v>0</v>
      </c>
      <c r="D65" s="28">
        <v>0</v>
      </c>
      <c r="E65" s="28">
        <v>0</v>
      </c>
      <c r="F65" s="28">
        <v>0</v>
      </c>
      <c r="G65" s="28">
        <v>0</v>
      </c>
      <c r="H65" s="28">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B65" s="28">
        <v>0</v>
      </c>
      <c r="AE65">
        <f t="shared" si="0"/>
        <v>0</v>
      </c>
    </row>
    <row r="66" spans="1:31" x14ac:dyDescent="0.25">
      <c r="A66" s="28" t="s">
        <v>80</v>
      </c>
      <c r="B66" s="28" t="s">
        <v>93</v>
      </c>
      <c r="C66" s="28">
        <v>0</v>
      </c>
      <c r="D66" s="28">
        <v>0</v>
      </c>
      <c r="E66" s="28">
        <v>70.073599999999999</v>
      </c>
      <c r="F66" s="28">
        <v>0</v>
      </c>
      <c r="G66" s="28">
        <v>0.68169400000000002</v>
      </c>
      <c r="H66" s="28">
        <v>0</v>
      </c>
      <c r="I66" s="28">
        <v>36.433700000000002</v>
      </c>
      <c r="J66" s="28">
        <v>116.273</v>
      </c>
      <c r="K66" s="28">
        <v>20.634499999999999</v>
      </c>
      <c r="L66" s="28">
        <v>0</v>
      </c>
      <c r="M66" s="28">
        <v>83.472899999999996</v>
      </c>
      <c r="N66" s="28">
        <v>143.12100000000001</v>
      </c>
      <c r="O66" s="28">
        <v>76.617800000000003</v>
      </c>
      <c r="P66" s="28">
        <v>33.062600000000003</v>
      </c>
      <c r="Q66" s="28">
        <v>4.4050099999999999</v>
      </c>
      <c r="R66" s="28">
        <v>0</v>
      </c>
      <c r="S66" s="28">
        <v>82.3857</v>
      </c>
      <c r="T66" s="28">
        <v>0</v>
      </c>
      <c r="U66" s="28">
        <v>0</v>
      </c>
      <c r="V66" s="28">
        <v>0</v>
      </c>
      <c r="W66" s="28">
        <v>0</v>
      </c>
      <c r="X66" s="28">
        <v>0</v>
      </c>
      <c r="Y66" s="28">
        <v>0</v>
      </c>
      <c r="Z66" s="28">
        <v>0</v>
      </c>
      <c r="AB66" s="28">
        <v>143.12100000000001</v>
      </c>
      <c r="AE66">
        <f t="shared" si="0"/>
        <v>667.16150399999992</v>
      </c>
    </row>
    <row r="67" spans="1:31" x14ac:dyDescent="0.25">
      <c r="A67" s="28" t="s">
        <v>80</v>
      </c>
      <c r="B67" s="28" t="s">
        <v>94</v>
      </c>
      <c r="C67" s="28">
        <v>0</v>
      </c>
      <c r="D67" s="28">
        <v>0</v>
      </c>
      <c r="E67" s="28">
        <v>0</v>
      </c>
      <c r="F67" s="28">
        <v>0</v>
      </c>
      <c r="G67" s="28">
        <v>0</v>
      </c>
      <c r="H67" s="28">
        <v>0</v>
      </c>
      <c r="I67" s="28">
        <v>0</v>
      </c>
      <c r="J67" s="28">
        <v>0</v>
      </c>
      <c r="K67" s="28">
        <v>0</v>
      </c>
      <c r="L67" s="28">
        <v>0</v>
      </c>
      <c r="M67" s="28">
        <v>0</v>
      </c>
      <c r="N67" s="28">
        <v>0</v>
      </c>
      <c r="O67" s="28">
        <v>0</v>
      </c>
      <c r="P67" s="28">
        <v>0</v>
      </c>
      <c r="Q67" s="28">
        <v>0</v>
      </c>
      <c r="R67" s="28">
        <v>0</v>
      </c>
      <c r="S67" s="28">
        <v>0</v>
      </c>
      <c r="T67" s="28">
        <v>0</v>
      </c>
      <c r="U67" s="28">
        <v>0</v>
      </c>
      <c r="V67" s="28">
        <v>0</v>
      </c>
      <c r="W67" s="28">
        <v>0</v>
      </c>
      <c r="X67" s="28">
        <v>0</v>
      </c>
      <c r="Y67" s="28">
        <v>0</v>
      </c>
      <c r="Z67" s="28">
        <v>0</v>
      </c>
      <c r="AB67" s="28">
        <v>0</v>
      </c>
      <c r="AE67">
        <f t="shared" ref="AE67:AE130" si="1">SUM(C67:Z67)</f>
        <v>0</v>
      </c>
    </row>
    <row r="68" spans="1:31" x14ac:dyDescent="0.25">
      <c r="A68" s="28" t="s">
        <v>80</v>
      </c>
      <c r="B68" s="28" t="s">
        <v>95</v>
      </c>
      <c r="C68" s="28">
        <v>0</v>
      </c>
      <c r="D68" s="28">
        <v>0</v>
      </c>
      <c r="E68" s="28">
        <v>0</v>
      </c>
      <c r="F68" s="28">
        <v>0</v>
      </c>
      <c r="G68" s="28">
        <v>0</v>
      </c>
      <c r="H68" s="28">
        <v>0</v>
      </c>
      <c r="I68" s="28">
        <v>0</v>
      </c>
      <c r="J68" s="28">
        <v>0</v>
      </c>
      <c r="K68" s="28">
        <v>0</v>
      </c>
      <c r="L68" s="28">
        <v>0</v>
      </c>
      <c r="M68" s="28">
        <v>0</v>
      </c>
      <c r="N68" s="28">
        <v>0</v>
      </c>
      <c r="O68" s="28">
        <v>0</v>
      </c>
      <c r="P68" s="28">
        <v>0</v>
      </c>
      <c r="Q68" s="28">
        <v>0</v>
      </c>
      <c r="R68" s="28">
        <v>0</v>
      </c>
      <c r="S68" s="28">
        <v>0</v>
      </c>
      <c r="T68" s="28">
        <v>0</v>
      </c>
      <c r="U68" s="28">
        <v>0</v>
      </c>
      <c r="V68" s="28">
        <v>0</v>
      </c>
      <c r="W68" s="28">
        <v>0</v>
      </c>
      <c r="X68" s="28">
        <v>0</v>
      </c>
      <c r="Y68" s="28">
        <v>0</v>
      </c>
      <c r="Z68" s="28">
        <v>0</v>
      </c>
      <c r="AB68" s="28">
        <v>0</v>
      </c>
      <c r="AE68">
        <f t="shared" si="1"/>
        <v>0</v>
      </c>
    </row>
    <row r="69" spans="1:31" x14ac:dyDescent="0.25">
      <c r="A69" s="28" t="s">
        <v>80</v>
      </c>
      <c r="B69" s="28" t="s">
        <v>96</v>
      </c>
      <c r="C69" s="28">
        <v>0</v>
      </c>
      <c r="D69" s="28">
        <v>0</v>
      </c>
      <c r="E69" s="28">
        <v>0</v>
      </c>
      <c r="F69" s="28">
        <v>0</v>
      </c>
      <c r="G69" s="28">
        <v>0</v>
      </c>
      <c r="H69" s="28">
        <v>0</v>
      </c>
      <c r="I69" s="28">
        <v>0</v>
      </c>
      <c r="J69" s="28">
        <v>0</v>
      </c>
      <c r="K69" s="28">
        <v>0</v>
      </c>
      <c r="L69" s="28">
        <v>0</v>
      </c>
      <c r="M69" s="28">
        <v>0</v>
      </c>
      <c r="N69" s="28">
        <v>0</v>
      </c>
      <c r="O69" s="28">
        <v>0</v>
      </c>
      <c r="P69" s="28">
        <v>0</v>
      </c>
      <c r="Q69" s="28">
        <v>0</v>
      </c>
      <c r="R69" s="28">
        <v>0</v>
      </c>
      <c r="S69" s="28">
        <v>0</v>
      </c>
      <c r="T69" s="28">
        <v>0</v>
      </c>
      <c r="U69" s="28">
        <v>0</v>
      </c>
      <c r="V69" s="28">
        <v>0</v>
      </c>
      <c r="W69" s="28">
        <v>0</v>
      </c>
      <c r="X69" s="28">
        <v>0</v>
      </c>
      <c r="Y69" s="28">
        <v>0</v>
      </c>
      <c r="Z69" s="28">
        <v>0</v>
      </c>
      <c r="AB69" s="28">
        <v>0</v>
      </c>
      <c r="AE69">
        <f t="shared" si="1"/>
        <v>0</v>
      </c>
    </row>
    <row r="70" spans="1:31" x14ac:dyDescent="0.25">
      <c r="A70" s="28" t="s">
        <v>80</v>
      </c>
      <c r="B70" s="28" t="s">
        <v>97</v>
      </c>
      <c r="C70" s="28">
        <v>0</v>
      </c>
      <c r="D70" s="28">
        <v>0</v>
      </c>
      <c r="E70" s="28">
        <v>0</v>
      </c>
      <c r="F70" s="28">
        <v>0</v>
      </c>
      <c r="G70" s="28">
        <v>0</v>
      </c>
      <c r="H70" s="28">
        <v>0</v>
      </c>
      <c r="I70" s="28">
        <v>0</v>
      </c>
      <c r="J70" s="28">
        <v>0</v>
      </c>
      <c r="K70" s="28">
        <v>0</v>
      </c>
      <c r="L70" s="28">
        <v>0</v>
      </c>
      <c r="M70" s="28">
        <v>0</v>
      </c>
      <c r="N70" s="28">
        <v>0</v>
      </c>
      <c r="O70" s="28">
        <v>0</v>
      </c>
      <c r="P70" s="28">
        <v>0</v>
      </c>
      <c r="Q70" s="28">
        <v>0</v>
      </c>
      <c r="R70" s="28">
        <v>0</v>
      </c>
      <c r="S70" s="28">
        <v>0</v>
      </c>
      <c r="T70" s="28">
        <v>0</v>
      </c>
      <c r="U70" s="28">
        <v>0</v>
      </c>
      <c r="V70" s="28">
        <v>0</v>
      </c>
      <c r="W70" s="28">
        <v>0</v>
      </c>
      <c r="X70" s="28">
        <v>0</v>
      </c>
      <c r="Y70" s="28">
        <v>0</v>
      </c>
      <c r="Z70" s="28">
        <v>0</v>
      </c>
      <c r="AB70" s="28">
        <v>0</v>
      </c>
      <c r="AE70">
        <f t="shared" si="1"/>
        <v>0</v>
      </c>
    </row>
    <row r="71" spans="1:31" x14ac:dyDescent="0.25">
      <c r="A71" s="28" t="s">
        <v>80</v>
      </c>
      <c r="B71" s="28" t="s">
        <v>98</v>
      </c>
      <c r="C71" s="28">
        <v>0</v>
      </c>
      <c r="D71" s="28">
        <v>0</v>
      </c>
      <c r="E71" s="28">
        <v>0</v>
      </c>
      <c r="F71" s="28">
        <v>0</v>
      </c>
      <c r="G71" s="28">
        <v>0</v>
      </c>
      <c r="H71" s="28">
        <v>0</v>
      </c>
      <c r="I71" s="28">
        <v>0</v>
      </c>
      <c r="J71" s="28">
        <v>0</v>
      </c>
      <c r="K71" s="28">
        <v>0</v>
      </c>
      <c r="L71" s="28">
        <v>0</v>
      </c>
      <c r="M71" s="28">
        <v>0</v>
      </c>
      <c r="N71" s="28">
        <v>0</v>
      </c>
      <c r="O71" s="28">
        <v>0</v>
      </c>
      <c r="P71" s="28">
        <v>0</v>
      </c>
      <c r="Q71" s="28">
        <v>0</v>
      </c>
      <c r="R71" s="28">
        <v>0</v>
      </c>
      <c r="S71" s="28">
        <v>0</v>
      </c>
      <c r="T71" s="28">
        <v>0</v>
      </c>
      <c r="U71" s="28">
        <v>0</v>
      </c>
      <c r="V71" s="28">
        <v>0</v>
      </c>
      <c r="W71" s="28">
        <v>0</v>
      </c>
      <c r="X71" s="28">
        <v>0</v>
      </c>
      <c r="Y71" s="28">
        <v>0</v>
      </c>
      <c r="Z71" s="28">
        <v>0</v>
      </c>
      <c r="AB71" s="28">
        <v>0</v>
      </c>
      <c r="AE71">
        <f t="shared" si="1"/>
        <v>0</v>
      </c>
    </row>
    <row r="72" spans="1:31" x14ac:dyDescent="0.25">
      <c r="A72" s="28" t="s">
        <v>80</v>
      </c>
      <c r="B72" s="28" t="s">
        <v>99</v>
      </c>
      <c r="C72" s="28">
        <v>0</v>
      </c>
      <c r="D72" s="28">
        <v>0</v>
      </c>
      <c r="E72" s="28">
        <v>0</v>
      </c>
      <c r="F72" s="28">
        <v>0</v>
      </c>
      <c r="G72" s="28">
        <v>0</v>
      </c>
      <c r="H72" s="28">
        <v>0</v>
      </c>
      <c r="I72" s="28">
        <v>0</v>
      </c>
      <c r="J72" s="28">
        <v>0</v>
      </c>
      <c r="K72" s="28">
        <v>0</v>
      </c>
      <c r="L72" s="28">
        <v>0</v>
      </c>
      <c r="M72" s="28">
        <v>0</v>
      </c>
      <c r="N72" s="28">
        <v>0</v>
      </c>
      <c r="O72" s="28">
        <v>0</v>
      </c>
      <c r="P72" s="28">
        <v>0</v>
      </c>
      <c r="Q72" s="28">
        <v>0</v>
      </c>
      <c r="R72" s="28">
        <v>0</v>
      </c>
      <c r="S72" s="28">
        <v>0</v>
      </c>
      <c r="T72" s="28">
        <v>0</v>
      </c>
      <c r="U72" s="28">
        <v>0</v>
      </c>
      <c r="V72" s="28">
        <v>0</v>
      </c>
      <c r="W72" s="28">
        <v>0</v>
      </c>
      <c r="X72" s="28">
        <v>0</v>
      </c>
      <c r="Y72" s="28">
        <v>0</v>
      </c>
      <c r="Z72" s="28">
        <v>0</v>
      </c>
      <c r="AB72" s="28">
        <v>0</v>
      </c>
      <c r="AE72">
        <f t="shared" si="1"/>
        <v>0</v>
      </c>
    </row>
    <row r="73" spans="1:31" x14ac:dyDescent="0.25">
      <c r="A73" s="28" t="s">
        <v>80</v>
      </c>
      <c r="B73" s="28" t="s">
        <v>100</v>
      </c>
      <c r="C73" s="28">
        <v>0</v>
      </c>
      <c r="D73" s="28">
        <v>0</v>
      </c>
      <c r="E73" s="28">
        <v>0</v>
      </c>
      <c r="F73" s="28">
        <v>0</v>
      </c>
      <c r="G73" s="28">
        <v>0</v>
      </c>
      <c r="H73" s="28">
        <v>0</v>
      </c>
      <c r="I73" s="28">
        <v>0</v>
      </c>
      <c r="J73" s="28">
        <v>0</v>
      </c>
      <c r="K73" s="28">
        <v>0</v>
      </c>
      <c r="L73" s="28">
        <v>0</v>
      </c>
      <c r="M73" s="28">
        <v>0</v>
      </c>
      <c r="N73" s="28">
        <v>0</v>
      </c>
      <c r="O73" s="28">
        <v>0</v>
      </c>
      <c r="P73" s="28">
        <v>0</v>
      </c>
      <c r="Q73" s="28">
        <v>0</v>
      </c>
      <c r="R73" s="28">
        <v>0</v>
      </c>
      <c r="S73" s="28">
        <v>0</v>
      </c>
      <c r="T73" s="28">
        <v>0</v>
      </c>
      <c r="U73" s="28">
        <v>0</v>
      </c>
      <c r="V73" s="28">
        <v>0</v>
      </c>
      <c r="W73" s="28">
        <v>0</v>
      </c>
      <c r="X73" s="28">
        <v>0</v>
      </c>
      <c r="Y73" s="28">
        <v>0</v>
      </c>
      <c r="Z73" s="28">
        <v>0</v>
      </c>
      <c r="AB73" s="28">
        <v>0</v>
      </c>
      <c r="AE73">
        <f t="shared" si="1"/>
        <v>0</v>
      </c>
    </row>
    <row r="74" spans="1:31" x14ac:dyDescent="0.25">
      <c r="A74" s="28" t="s">
        <v>80</v>
      </c>
      <c r="B74" s="28" t="s">
        <v>101</v>
      </c>
      <c r="C74" s="28">
        <v>0</v>
      </c>
      <c r="D74" s="28">
        <v>0</v>
      </c>
      <c r="E74" s="28">
        <v>0</v>
      </c>
      <c r="F74" s="28">
        <v>0</v>
      </c>
      <c r="G74" s="28">
        <v>0</v>
      </c>
      <c r="H74" s="28">
        <v>0</v>
      </c>
      <c r="I74" s="28">
        <v>0</v>
      </c>
      <c r="J74" s="28">
        <v>0</v>
      </c>
      <c r="K74" s="28">
        <v>0</v>
      </c>
      <c r="L74" s="28">
        <v>0</v>
      </c>
      <c r="M74" s="28">
        <v>0</v>
      </c>
      <c r="N74" s="28">
        <v>0</v>
      </c>
      <c r="O74" s="28">
        <v>0</v>
      </c>
      <c r="P74" s="28">
        <v>0</v>
      </c>
      <c r="Q74" s="28">
        <v>0</v>
      </c>
      <c r="R74" s="28">
        <v>0</v>
      </c>
      <c r="S74" s="28">
        <v>0</v>
      </c>
      <c r="T74" s="28">
        <v>0</v>
      </c>
      <c r="U74" s="28">
        <v>0</v>
      </c>
      <c r="V74" s="28">
        <v>0</v>
      </c>
      <c r="W74" s="28">
        <v>0</v>
      </c>
      <c r="X74" s="28">
        <v>0</v>
      </c>
      <c r="Y74" s="28">
        <v>0</v>
      </c>
      <c r="Z74" s="28">
        <v>0</v>
      </c>
      <c r="AB74" s="28">
        <v>0</v>
      </c>
      <c r="AE74">
        <f t="shared" si="1"/>
        <v>0</v>
      </c>
    </row>
    <row r="75" spans="1:31" x14ac:dyDescent="0.25">
      <c r="A75" s="28" t="s">
        <v>80</v>
      </c>
      <c r="B75" s="28" t="s">
        <v>102</v>
      </c>
      <c r="C75" s="28">
        <v>0</v>
      </c>
      <c r="D75" s="28">
        <v>0</v>
      </c>
      <c r="E75" s="28">
        <v>0</v>
      </c>
      <c r="F75" s="28">
        <v>0</v>
      </c>
      <c r="G75" s="28">
        <v>0</v>
      </c>
      <c r="H75" s="28">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B75" s="28">
        <v>0</v>
      </c>
      <c r="AE75">
        <f t="shared" si="1"/>
        <v>0</v>
      </c>
    </row>
    <row r="76" spans="1:31" x14ac:dyDescent="0.25">
      <c r="A76" s="28" t="s">
        <v>80</v>
      </c>
      <c r="B76" s="28" t="s">
        <v>103</v>
      </c>
      <c r="C76" s="28">
        <v>650.654</v>
      </c>
      <c r="D76" s="28">
        <v>0</v>
      </c>
      <c r="E76" s="28">
        <v>0</v>
      </c>
      <c r="F76" s="28">
        <v>0</v>
      </c>
      <c r="G76" s="28">
        <v>0.133858</v>
      </c>
      <c r="H76" s="28">
        <v>0</v>
      </c>
      <c r="I76" s="28">
        <v>0.35599399999999998</v>
      </c>
      <c r="J76" s="28">
        <v>0</v>
      </c>
      <c r="K76" s="28">
        <v>10.9878</v>
      </c>
      <c r="L76" s="28">
        <v>991.52099999999996</v>
      </c>
      <c r="M76" s="28">
        <v>0</v>
      </c>
      <c r="N76" s="28">
        <v>27.263999999999999</v>
      </c>
      <c r="O76" s="28">
        <v>0</v>
      </c>
      <c r="P76" s="28">
        <v>0</v>
      </c>
      <c r="Q76" s="28">
        <v>0</v>
      </c>
      <c r="R76" s="28">
        <v>0</v>
      </c>
      <c r="S76" s="28">
        <v>0</v>
      </c>
      <c r="T76" s="28">
        <v>0</v>
      </c>
      <c r="U76" s="28">
        <v>0</v>
      </c>
      <c r="V76" s="28">
        <v>0</v>
      </c>
      <c r="W76" s="28">
        <v>0</v>
      </c>
      <c r="X76" s="28">
        <v>0</v>
      </c>
      <c r="Y76" s="28">
        <v>0</v>
      </c>
      <c r="Z76" s="28">
        <v>0</v>
      </c>
      <c r="AB76" s="28">
        <v>991.52099999999996</v>
      </c>
      <c r="AE76">
        <f t="shared" si="1"/>
        <v>1680.9166519999999</v>
      </c>
    </row>
    <row r="77" spans="1:31" x14ac:dyDescent="0.25">
      <c r="A77" s="28" t="s">
        <v>80</v>
      </c>
      <c r="B77" s="28" t="s">
        <v>104</v>
      </c>
      <c r="C77" s="28">
        <v>0</v>
      </c>
      <c r="D77" s="28">
        <v>0</v>
      </c>
      <c r="E77" s="28">
        <v>0</v>
      </c>
      <c r="F77" s="28">
        <v>0</v>
      </c>
      <c r="G77" s="28">
        <v>0</v>
      </c>
      <c r="H77" s="28">
        <v>0</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B77" s="28">
        <v>0</v>
      </c>
      <c r="AE77">
        <f t="shared" si="1"/>
        <v>0</v>
      </c>
    </row>
    <row r="78" spans="1:31" x14ac:dyDescent="0.25">
      <c r="A78" s="28" t="s">
        <v>80</v>
      </c>
      <c r="B78" s="28" t="s">
        <v>105</v>
      </c>
      <c r="C78" s="28">
        <v>0</v>
      </c>
      <c r="D78" s="28">
        <v>0</v>
      </c>
      <c r="E78" s="28">
        <v>0</v>
      </c>
      <c r="F78" s="28">
        <v>0</v>
      </c>
      <c r="G78" s="28">
        <v>0</v>
      </c>
      <c r="H78" s="28">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B78" s="28">
        <v>0</v>
      </c>
      <c r="AE78">
        <f t="shared" si="1"/>
        <v>0</v>
      </c>
    </row>
    <row r="79" spans="1:31" x14ac:dyDescent="0.25">
      <c r="A79" s="28" t="s">
        <v>80</v>
      </c>
      <c r="B79" s="28" t="s">
        <v>106</v>
      </c>
      <c r="C79" s="28">
        <v>0</v>
      </c>
      <c r="D79" s="28">
        <v>0</v>
      </c>
      <c r="E79" s="28">
        <v>0</v>
      </c>
      <c r="F79" s="28">
        <v>0</v>
      </c>
      <c r="G79" s="28">
        <v>0</v>
      </c>
      <c r="H79" s="28">
        <v>0</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B79" s="28">
        <v>0</v>
      </c>
      <c r="AE79">
        <f t="shared" si="1"/>
        <v>0</v>
      </c>
    </row>
    <row r="80" spans="1:31" x14ac:dyDescent="0.25">
      <c r="A80" s="28" t="s">
        <v>80</v>
      </c>
      <c r="B80" s="28" t="s">
        <v>107</v>
      </c>
      <c r="C80" s="28">
        <v>0</v>
      </c>
      <c r="D80" s="28">
        <v>0</v>
      </c>
      <c r="E80" s="28">
        <v>0</v>
      </c>
      <c r="F80" s="28">
        <v>0</v>
      </c>
      <c r="G80" s="28">
        <v>0</v>
      </c>
      <c r="H80" s="28">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B80" s="28">
        <v>0</v>
      </c>
      <c r="AE80">
        <f t="shared" si="1"/>
        <v>0</v>
      </c>
    </row>
    <row r="81" spans="1:31" x14ac:dyDescent="0.25">
      <c r="A81" s="28" t="s">
        <v>80</v>
      </c>
      <c r="B81" s="28" t="s">
        <v>108</v>
      </c>
      <c r="C81" s="28">
        <v>0</v>
      </c>
      <c r="D81" s="28">
        <v>0</v>
      </c>
      <c r="E81" s="28">
        <v>0</v>
      </c>
      <c r="F81" s="28">
        <v>0</v>
      </c>
      <c r="G81" s="28">
        <v>0</v>
      </c>
      <c r="H81" s="28">
        <v>0</v>
      </c>
      <c r="I81" s="28">
        <v>0</v>
      </c>
      <c r="J81" s="28">
        <v>0</v>
      </c>
      <c r="K81" s="28">
        <v>0</v>
      </c>
      <c r="L81" s="28">
        <v>0</v>
      </c>
      <c r="M81" s="28">
        <v>0</v>
      </c>
      <c r="N81" s="28">
        <v>0</v>
      </c>
      <c r="O81" s="28">
        <v>0</v>
      </c>
      <c r="P81" s="28">
        <v>0</v>
      </c>
      <c r="Q81" s="28">
        <v>0</v>
      </c>
      <c r="R81" s="28">
        <v>0</v>
      </c>
      <c r="S81" s="28">
        <v>0</v>
      </c>
      <c r="T81" s="28">
        <v>0</v>
      </c>
      <c r="U81" s="28">
        <v>0</v>
      </c>
      <c r="V81" s="28">
        <v>0</v>
      </c>
      <c r="W81" s="28">
        <v>0</v>
      </c>
      <c r="X81" s="28">
        <v>0</v>
      </c>
      <c r="Y81" s="28">
        <v>0</v>
      </c>
      <c r="Z81" s="28">
        <v>0</v>
      </c>
      <c r="AB81" s="28">
        <v>0</v>
      </c>
      <c r="AE81">
        <f t="shared" si="1"/>
        <v>0</v>
      </c>
    </row>
    <row r="82" spans="1:31" x14ac:dyDescent="0.25">
      <c r="A82" s="28" t="s">
        <v>80</v>
      </c>
      <c r="B82" s="28" t="s">
        <v>109</v>
      </c>
      <c r="C82" s="28">
        <v>0</v>
      </c>
      <c r="D82" s="28">
        <v>0</v>
      </c>
      <c r="E82" s="28">
        <v>0</v>
      </c>
      <c r="F82" s="28">
        <v>0</v>
      </c>
      <c r="G82" s="28">
        <v>0</v>
      </c>
      <c r="H82" s="28">
        <v>0</v>
      </c>
      <c r="I82" s="28">
        <v>0</v>
      </c>
      <c r="J82" s="28">
        <v>0</v>
      </c>
      <c r="K82" s="28">
        <v>0</v>
      </c>
      <c r="L82" s="28">
        <v>0</v>
      </c>
      <c r="M82" s="28">
        <v>0</v>
      </c>
      <c r="N82" s="28">
        <v>0</v>
      </c>
      <c r="O82" s="28">
        <v>0</v>
      </c>
      <c r="P82" s="28">
        <v>0</v>
      </c>
      <c r="Q82" s="28">
        <v>0</v>
      </c>
      <c r="R82" s="28">
        <v>0</v>
      </c>
      <c r="S82" s="28">
        <v>0</v>
      </c>
      <c r="T82" s="28">
        <v>0</v>
      </c>
      <c r="U82" s="28">
        <v>0</v>
      </c>
      <c r="V82" s="28">
        <v>0</v>
      </c>
      <c r="W82" s="28">
        <v>0</v>
      </c>
      <c r="X82" s="28">
        <v>0</v>
      </c>
      <c r="Y82" s="28">
        <v>0</v>
      </c>
      <c r="Z82" s="28">
        <v>0</v>
      </c>
      <c r="AB82" s="28">
        <v>0</v>
      </c>
      <c r="AE82">
        <f t="shared" si="1"/>
        <v>0</v>
      </c>
    </row>
    <row r="83" spans="1:31" x14ac:dyDescent="0.25">
      <c r="A83" s="28" t="s">
        <v>80</v>
      </c>
      <c r="B83" s="28" t="s">
        <v>110</v>
      </c>
      <c r="C83" s="28">
        <v>570.71699999999998</v>
      </c>
      <c r="D83" s="28">
        <v>0</v>
      </c>
      <c r="E83" s="28">
        <v>0</v>
      </c>
      <c r="F83" s="28">
        <v>0</v>
      </c>
      <c r="G83" s="28">
        <v>14.230600000000001</v>
      </c>
      <c r="H83" s="28">
        <v>0</v>
      </c>
      <c r="I83" s="28">
        <v>0</v>
      </c>
      <c r="J83" s="28">
        <v>52.151299999999999</v>
      </c>
      <c r="K83" s="28">
        <v>37.357999999999997</v>
      </c>
      <c r="L83" s="28">
        <v>0</v>
      </c>
      <c r="M83" s="28">
        <v>56.708199999999998</v>
      </c>
      <c r="N83" s="28">
        <v>0</v>
      </c>
      <c r="O83" s="28">
        <v>0</v>
      </c>
      <c r="P83" s="28">
        <v>0</v>
      </c>
      <c r="Q83" s="28">
        <v>73.215100000000007</v>
      </c>
      <c r="R83" s="28">
        <v>0</v>
      </c>
      <c r="S83" s="28">
        <v>0</v>
      </c>
      <c r="T83" s="28">
        <v>0</v>
      </c>
      <c r="U83" s="28">
        <v>0</v>
      </c>
      <c r="V83" s="28">
        <v>0</v>
      </c>
      <c r="W83" s="28">
        <v>0</v>
      </c>
      <c r="X83" s="28">
        <v>0</v>
      </c>
      <c r="Y83" s="28">
        <v>0</v>
      </c>
      <c r="Z83" s="28">
        <v>0</v>
      </c>
      <c r="AB83" s="28">
        <v>570.71699999999998</v>
      </c>
      <c r="AE83">
        <f t="shared" si="1"/>
        <v>804.38019999999995</v>
      </c>
    </row>
    <row r="84" spans="1:31" x14ac:dyDescent="0.25">
      <c r="A84" s="28" t="s">
        <v>80</v>
      </c>
      <c r="B84" s="28" t="s">
        <v>111</v>
      </c>
      <c r="C84" s="28">
        <v>0</v>
      </c>
      <c r="D84" s="28">
        <v>0</v>
      </c>
      <c r="E84" s="28">
        <v>0</v>
      </c>
      <c r="F84" s="28">
        <v>0</v>
      </c>
      <c r="G84" s="28">
        <v>0</v>
      </c>
      <c r="H84" s="28">
        <v>0</v>
      </c>
      <c r="I84" s="28">
        <v>0</v>
      </c>
      <c r="J84" s="28">
        <v>0</v>
      </c>
      <c r="K84" s="28">
        <v>0</v>
      </c>
      <c r="L84" s="28">
        <v>0</v>
      </c>
      <c r="M84" s="28">
        <v>0</v>
      </c>
      <c r="N84" s="28">
        <v>0</v>
      </c>
      <c r="O84" s="28">
        <v>0</v>
      </c>
      <c r="P84" s="28">
        <v>0</v>
      </c>
      <c r="Q84" s="28">
        <v>0</v>
      </c>
      <c r="R84" s="28">
        <v>0</v>
      </c>
      <c r="S84" s="28">
        <v>0</v>
      </c>
      <c r="T84" s="28">
        <v>0</v>
      </c>
      <c r="U84" s="28">
        <v>0</v>
      </c>
      <c r="V84" s="28">
        <v>0</v>
      </c>
      <c r="W84" s="28">
        <v>0</v>
      </c>
      <c r="X84" s="28">
        <v>0</v>
      </c>
      <c r="Y84" s="28">
        <v>0</v>
      </c>
      <c r="Z84" s="28">
        <v>0</v>
      </c>
      <c r="AB84" s="28">
        <v>0</v>
      </c>
      <c r="AE84">
        <f t="shared" si="1"/>
        <v>0</v>
      </c>
    </row>
    <row r="85" spans="1:31" x14ac:dyDescent="0.25">
      <c r="A85" s="28" t="s">
        <v>80</v>
      </c>
      <c r="B85" s="28" t="s">
        <v>112</v>
      </c>
      <c r="C85" s="28">
        <v>0</v>
      </c>
      <c r="D85" s="28">
        <v>0</v>
      </c>
      <c r="E85" s="28">
        <v>0</v>
      </c>
      <c r="F85" s="28">
        <v>0</v>
      </c>
      <c r="G85" s="28">
        <v>0</v>
      </c>
      <c r="H85" s="28">
        <v>0</v>
      </c>
      <c r="I85" s="28">
        <v>0</v>
      </c>
      <c r="J85" s="28">
        <v>0</v>
      </c>
      <c r="K85" s="28">
        <v>0</v>
      </c>
      <c r="L85" s="28">
        <v>0</v>
      </c>
      <c r="M85" s="28">
        <v>0</v>
      </c>
      <c r="N85" s="28">
        <v>0</v>
      </c>
      <c r="O85" s="28">
        <v>0</v>
      </c>
      <c r="P85" s="28">
        <v>0</v>
      </c>
      <c r="Q85" s="28">
        <v>0</v>
      </c>
      <c r="R85" s="28">
        <v>0</v>
      </c>
      <c r="S85" s="28">
        <v>0</v>
      </c>
      <c r="T85" s="28">
        <v>0</v>
      </c>
      <c r="U85" s="28">
        <v>0</v>
      </c>
      <c r="V85" s="28">
        <v>0</v>
      </c>
      <c r="W85" s="28">
        <v>0</v>
      </c>
      <c r="X85" s="28">
        <v>0</v>
      </c>
      <c r="Y85" s="28">
        <v>0</v>
      </c>
      <c r="Z85" s="28">
        <v>0</v>
      </c>
      <c r="AB85" s="28">
        <v>0</v>
      </c>
      <c r="AE85">
        <f t="shared" si="1"/>
        <v>0</v>
      </c>
    </row>
    <row r="86" spans="1:31" x14ac:dyDescent="0.25">
      <c r="A86" s="28" t="s">
        <v>80</v>
      </c>
      <c r="B86" s="28" t="s">
        <v>113</v>
      </c>
      <c r="C86" s="28">
        <v>0</v>
      </c>
      <c r="D86" s="28">
        <v>0</v>
      </c>
      <c r="E86" s="28">
        <v>0</v>
      </c>
      <c r="F86" s="28">
        <v>0</v>
      </c>
      <c r="G86" s="28">
        <v>0</v>
      </c>
      <c r="H86" s="28">
        <v>0</v>
      </c>
      <c r="I86" s="28">
        <v>0</v>
      </c>
      <c r="J86" s="28">
        <v>0</v>
      </c>
      <c r="K86" s="28">
        <v>0</v>
      </c>
      <c r="L86" s="28">
        <v>0</v>
      </c>
      <c r="M86" s="28">
        <v>0</v>
      </c>
      <c r="N86" s="28">
        <v>0</v>
      </c>
      <c r="O86" s="28">
        <v>0</v>
      </c>
      <c r="P86" s="28">
        <v>0</v>
      </c>
      <c r="Q86" s="28">
        <v>0</v>
      </c>
      <c r="R86" s="28">
        <v>0</v>
      </c>
      <c r="S86" s="28">
        <v>0</v>
      </c>
      <c r="T86" s="28">
        <v>0</v>
      </c>
      <c r="U86" s="28">
        <v>0</v>
      </c>
      <c r="V86" s="28">
        <v>0</v>
      </c>
      <c r="W86" s="28">
        <v>0</v>
      </c>
      <c r="X86" s="28">
        <v>0</v>
      </c>
      <c r="Y86" s="28">
        <v>0</v>
      </c>
      <c r="Z86" s="28">
        <v>0</v>
      </c>
      <c r="AB86" s="28">
        <v>0</v>
      </c>
      <c r="AE86">
        <f t="shared" si="1"/>
        <v>0</v>
      </c>
    </row>
    <row r="87" spans="1:31" x14ac:dyDescent="0.25">
      <c r="A87" s="28" t="s">
        <v>80</v>
      </c>
      <c r="B87" s="28" t="s">
        <v>114</v>
      </c>
      <c r="C87" s="28">
        <v>0</v>
      </c>
      <c r="D87" s="28">
        <v>0</v>
      </c>
      <c r="E87" s="28">
        <v>0</v>
      </c>
      <c r="F87" s="28">
        <v>0</v>
      </c>
      <c r="G87" s="28">
        <v>0</v>
      </c>
      <c r="H87" s="28">
        <v>0</v>
      </c>
      <c r="I87" s="28">
        <v>0</v>
      </c>
      <c r="J87" s="28">
        <v>0</v>
      </c>
      <c r="K87" s="28">
        <v>0</v>
      </c>
      <c r="L87" s="28">
        <v>0</v>
      </c>
      <c r="M87" s="28">
        <v>0</v>
      </c>
      <c r="N87" s="28">
        <v>0</v>
      </c>
      <c r="O87" s="28">
        <v>0</v>
      </c>
      <c r="P87" s="28">
        <v>0</v>
      </c>
      <c r="Q87" s="28">
        <v>0</v>
      </c>
      <c r="R87" s="28">
        <v>0</v>
      </c>
      <c r="S87" s="28">
        <v>0</v>
      </c>
      <c r="T87" s="28">
        <v>0</v>
      </c>
      <c r="U87" s="28">
        <v>0</v>
      </c>
      <c r="V87" s="28">
        <v>0</v>
      </c>
      <c r="W87" s="28">
        <v>0</v>
      </c>
      <c r="X87" s="28">
        <v>0</v>
      </c>
      <c r="Y87" s="28">
        <v>0</v>
      </c>
      <c r="Z87" s="28">
        <v>0</v>
      </c>
      <c r="AB87" s="28">
        <v>0</v>
      </c>
      <c r="AE87">
        <f t="shared" si="1"/>
        <v>0</v>
      </c>
    </row>
    <row r="88" spans="1:31" x14ac:dyDescent="0.25">
      <c r="A88" s="28" t="s">
        <v>80</v>
      </c>
      <c r="B88" s="28" t="s">
        <v>115</v>
      </c>
      <c r="C88" s="28">
        <v>0</v>
      </c>
      <c r="D88" s="28">
        <v>0</v>
      </c>
      <c r="E88" s="28">
        <v>0</v>
      </c>
      <c r="F88" s="28">
        <v>0</v>
      </c>
      <c r="G88" s="28">
        <v>0</v>
      </c>
      <c r="H88" s="28">
        <v>0</v>
      </c>
      <c r="I88" s="28">
        <v>0</v>
      </c>
      <c r="J88" s="28">
        <v>0</v>
      </c>
      <c r="K88" s="28">
        <v>0</v>
      </c>
      <c r="L88" s="28">
        <v>0</v>
      </c>
      <c r="M88" s="28">
        <v>0</v>
      </c>
      <c r="N88" s="28">
        <v>0</v>
      </c>
      <c r="O88" s="28">
        <v>0</v>
      </c>
      <c r="P88" s="28">
        <v>0</v>
      </c>
      <c r="Q88" s="28">
        <v>0</v>
      </c>
      <c r="R88" s="28">
        <v>0</v>
      </c>
      <c r="S88" s="28">
        <v>0</v>
      </c>
      <c r="T88" s="28">
        <v>0</v>
      </c>
      <c r="U88" s="28">
        <v>0</v>
      </c>
      <c r="V88" s="28">
        <v>0</v>
      </c>
      <c r="W88" s="28">
        <v>0</v>
      </c>
      <c r="X88" s="28">
        <v>0</v>
      </c>
      <c r="Y88" s="28">
        <v>0</v>
      </c>
      <c r="Z88" s="28">
        <v>0</v>
      </c>
      <c r="AB88" s="28">
        <v>0</v>
      </c>
      <c r="AE88">
        <f t="shared" si="1"/>
        <v>0</v>
      </c>
    </row>
    <row r="89" spans="1:31" x14ac:dyDescent="0.25">
      <c r="A89" s="28" t="s">
        <v>80</v>
      </c>
      <c r="B89" s="28" t="s">
        <v>116</v>
      </c>
      <c r="C89" s="28">
        <v>0</v>
      </c>
      <c r="D89" s="28">
        <v>0</v>
      </c>
      <c r="E89" s="28">
        <v>0</v>
      </c>
      <c r="F89" s="28">
        <v>0</v>
      </c>
      <c r="G89" s="28">
        <v>0</v>
      </c>
      <c r="H89" s="28">
        <v>0</v>
      </c>
      <c r="I89" s="28">
        <v>0</v>
      </c>
      <c r="J89" s="28">
        <v>0</v>
      </c>
      <c r="K89" s="28">
        <v>0</v>
      </c>
      <c r="L89" s="28">
        <v>0</v>
      </c>
      <c r="M89" s="28">
        <v>0</v>
      </c>
      <c r="N89" s="28">
        <v>0</v>
      </c>
      <c r="O89" s="28">
        <v>0</v>
      </c>
      <c r="P89" s="28">
        <v>0</v>
      </c>
      <c r="Q89" s="28">
        <v>0</v>
      </c>
      <c r="R89" s="28">
        <v>0</v>
      </c>
      <c r="S89" s="28">
        <v>0</v>
      </c>
      <c r="T89" s="28">
        <v>0</v>
      </c>
      <c r="U89" s="28">
        <v>0</v>
      </c>
      <c r="V89" s="28">
        <v>0</v>
      </c>
      <c r="W89" s="28">
        <v>0</v>
      </c>
      <c r="X89" s="28">
        <v>0</v>
      </c>
      <c r="Y89" s="28">
        <v>0</v>
      </c>
      <c r="Z89" s="28">
        <v>0</v>
      </c>
      <c r="AB89" s="28">
        <v>0</v>
      </c>
      <c r="AE89">
        <f t="shared" si="1"/>
        <v>0</v>
      </c>
    </row>
    <row r="90" spans="1:31" x14ac:dyDescent="0.25">
      <c r="A90" s="28" t="s">
        <v>80</v>
      </c>
      <c r="B90" s="28" t="s">
        <v>117</v>
      </c>
      <c r="C90" s="28">
        <v>0</v>
      </c>
      <c r="D90" s="28">
        <v>0</v>
      </c>
      <c r="E90" s="28">
        <v>0</v>
      </c>
      <c r="F90" s="28">
        <v>0</v>
      </c>
      <c r="G90" s="28">
        <v>0</v>
      </c>
      <c r="H90" s="28">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B90" s="28">
        <v>0</v>
      </c>
      <c r="AE90">
        <f t="shared" si="1"/>
        <v>0</v>
      </c>
    </row>
    <row r="91" spans="1:31" x14ac:dyDescent="0.25">
      <c r="A91" s="28" t="s">
        <v>80</v>
      </c>
      <c r="B91" s="28" t="s">
        <v>118</v>
      </c>
      <c r="C91" s="28">
        <v>0</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B91" s="28">
        <v>0</v>
      </c>
      <c r="AE91">
        <f t="shared" si="1"/>
        <v>0</v>
      </c>
    </row>
    <row r="92" spans="1:31" x14ac:dyDescent="0.25">
      <c r="A92" s="28" t="s">
        <v>80</v>
      </c>
      <c r="B92" s="28" t="s">
        <v>119</v>
      </c>
      <c r="C92" s="28">
        <v>0</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B92" s="28">
        <v>0</v>
      </c>
      <c r="AE92">
        <f t="shared" si="1"/>
        <v>0</v>
      </c>
    </row>
    <row r="93" spans="1:31" x14ac:dyDescent="0.25">
      <c r="A93" s="28" t="s">
        <v>80</v>
      </c>
      <c r="B93" s="28" t="s">
        <v>120</v>
      </c>
      <c r="C93" s="28">
        <v>0</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B93" s="28">
        <v>0</v>
      </c>
      <c r="AE93">
        <f t="shared" si="1"/>
        <v>0</v>
      </c>
    </row>
    <row r="94" spans="1:31" x14ac:dyDescent="0.25">
      <c r="A94" s="28" t="s">
        <v>80</v>
      </c>
      <c r="B94" s="28" t="s">
        <v>121</v>
      </c>
      <c r="C94" s="28">
        <v>0</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B94" s="28">
        <v>0</v>
      </c>
      <c r="AE94">
        <f t="shared" si="1"/>
        <v>0</v>
      </c>
    </row>
    <row r="95" spans="1:31" x14ac:dyDescent="0.25">
      <c r="A95" s="28" t="s">
        <v>80</v>
      </c>
      <c r="B95" s="28" t="s">
        <v>122</v>
      </c>
      <c r="C95" s="28">
        <v>0</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B95" s="28">
        <v>0</v>
      </c>
      <c r="AE95">
        <f t="shared" si="1"/>
        <v>0</v>
      </c>
    </row>
    <row r="96" spans="1:31" x14ac:dyDescent="0.25">
      <c r="A96" s="28" t="s">
        <v>80</v>
      </c>
      <c r="B96" s="28" t="s">
        <v>123</v>
      </c>
      <c r="C96" s="28">
        <v>0</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B96" s="28">
        <v>0</v>
      </c>
      <c r="AE96">
        <f t="shared" si="1"/>
        <v>0</v>
      </c>
    </row>
    <row r="97" spans="1:31" x14ac:dyDescent="0.25">
      <c r="A97" s="28" t="s">
        <v>80</v>
      </c>
      <c r="B97" s="28" t="s">
        <v>124</v>
      </c>
      <c r="C97" s="28">
        <v>0</v>
      </c>
      <c r="D97" s="28">
        <v>0</v>
      </c>
      <c r="E97" s="28">
        <v>0</v>
      </c>
      <c r="F97" s="28">
        <v>0</v>
      </c>
      <c r="G97" s="28">
        <v>0</v>
      </c>
      <c r="H97" s="28">
        <v>0</v>
      </c>
      <c r="I97" s="28">
        <v>0</v>
      </c>
      <c r="J97" s="28">
        <v>0</v>
      </c>
      <c r="K97" s="28">
        <v>0</v>
      </c>
      <c r="L97" s="28">
        <v>0</v>
      </c>
      <c r="M97" s="28">
        <v>0</v>
      </c>
      <c r="N97" s="28">
        <v>0</v>
      </c>
      <c r="O97" s="28">
        <v>0</v>
      </c>
      <c r="P97" s="28">
        <v>0</v>
      </c>
      <c r="Q97" s="28">
        <v>0</v>
      </c>
      <c r="R97" s="28">
        <v>0</v>
      </c>
      <c r="S97" s="28">
        <v>0</v>
      </c>
      <c r="T97" s="28">
        <v>0</v>
      </c>
      <c r="U97" s="28">
        <v>0</v>
      </c>
      <c r="V97" s="28">
        <v>0</v>
      </c>
      <c r="W97" s="28">
        <v>0</v>
      </c>
      <c r="X97" s="28">
        <v>0</v>
      </c>
      <c r="Y97" s="28">
        <v>0</v>
      </c>
      <c r="Z97" s="28">
        <v>0</v>
      </c>
      <c r="AB97" s="28">
        <v>0</v>
      </c>
      <c r="AE97">
        <f t="shared" si="1"/>
        <v>0</v>
      </c>
    </row>
    <row r="98" spans="1:31" x14ac:dyDescent="0.25">
      <c r="A98" s="28" t="s">
        <v>80</v>
      </c>
      <c r="B98" s="28" t="s">
        <v>125</v>
      </c>
      <c r="C98" s="28">
        <v>0</v>
      </c>
      <c r="D98" s="28">
        <v>0</v>
      </c>
      <c r="E98" s="28">
        <v>0</v>
      </c>
      <c r="F98" s="28">
        <v>0</v>
      </c>
      <c r="G98" s="28">
        <v>0</v>
      </c>
      <c r="H98" s="28">
        <v>0</v>
      </c>
      <c r="I98" s="28">
        <v>0</v>
      </c>
      <c r="J98" s="28">
        <v>0</v>
      </c>
      <c r="K98" s="28">
        <v>0</v>
      </c>
      <c r="L98" s="28">
        <v>0</v>
      </c>
      <c r="M98" s="28">
        <v>0</v>
      </c>
      <c r="N98" s="28">
        <v>0</v>
      </c>
      <c r="O98" s="28">
        <v>0</v>
      </c>
      <c r="P98" s="28">
        <v>0</v>
      </c>
      <c r="Q98" s="28">
        <v>0</v>
      </c>
      <c r="R98" s="28">
        <v>0</v>
      </c>
      <c r="S98" s="28">
        <v>0</v>
      </c>
      <c r="T98" s="28">
        <v>0</v>
      </c>
      <c r="U98" s="28">
        <v>0</v>
      </c>
      <c r="V98" s="28">
        <v>0</v>
      </c>
      <c r="W98" s="28">
        <v>0</v>
      </c>
      <c r="X98" s="28">
        <v>0</v>
      </c>
      <c r="Y98" s="28">
        <v>0</v>
      </c>
      <c r="Z98" s="28">
        <v>0</v>
      </c>
      <c r="AB98" s="28">
        <v>0</v>
      </c>
      <c r="AE98">
        <f t="shared" si="1"/>
        <v>0</v>
      </c>
    </row>
    <row r="99" spans="1:31" x14ac:dyDescent="0.25">
      <c r="A99" s="28" t="s">
        <v>80</v>
      </c>
      <c r="B99" s="28" t="s">
        <v>126</v>
      </c>
      <c r="C99" s="28">
        <v>0</v>
      </c>
      <c r="D99" s="28">
        <v>0</v>
      </c>
      <c r="E99" s="28">
        <v>0</v>
      </c>
      <c r="F99" s="28">
        <v>0</v>
      </c>
      <c r="G99" s="28">
        <v>0</v>
      </c>
      <c r="H99" s="28">
        <v>0</v>
      </c>
      <c r="I99" s="28">
        <v>0</v>
      </c>
      <c r="J99" s="28">
        <v>0</v>
      </c>
      <c r="K99" s="28">
        <v>0</v>
      </c>
      <c r="L99" s="28">
        <v>0</v>
      </c>
      <c r="M99" s="28">
        <v>0</v>
      </c>
      <c r="N99" s="28">
        <v>0</v>
      </c>
      <c r="O99" s="28">
        <v>0</v>
      </c>
      <c r="P99" s="28">
        <v>0</v>
      </c>
      <c r="Q99" s="28">
        <v>0</v>
      </c>
      <c r="R99" s="28">
        <v>0</v>
      </c>
      <c r="S99" s="28">
        <v>0</v>
      </c>
      <c r="T99" s="28">
        <v>0</v>
      </c>
      <c r="U99" s="28">
        <v>0</v>
      </c>
      <c r="V99" s="28">
        <v>0</v>
      </c>
      <c r="W99" s="28">
        <v>0</v>
      </c>
      <c r="X99" s="28">
        <v>0</v>
      </c>
      <c r="Y99" s="28">
        <v>0</v>
      </c>
      <c r="Z99" s="28">
        <v>0</v>
      </c>
      <c r="AB99" s="28">
        <v>0</v>
      </c>
      <c r="AE99">
        <f t="shared" si="1"/>
        <v>0</v>
      </c>
    </row>
    <row r="100" spans="1:31" x14ac:dyDescent="0.25">
      <c r="A100" s="28" t="s">
        <v>80</v>
      </c>
      <c r="B100" s="28" t="s">
        <v>127</v>
      </c>
      <c r="C100" s="28">
        <v>0</v>
      </c>
      <c r="D100" s="28">
        <v>0</v>
      </c>
      <c r="E100" s="28">
        <v>0</v>
      </c>
      <c r="F100" s="28">
        <v>0</v>
      </c>
      <c r="G100" s="28">
        <v>0</v>
      </c>
      <c r="H100" s="28">
        <v>0</v>
      </c>
      <c r="I100" s="28">
        <v>0</v>
      </c>
      <c r="J100" s="28">
        <v>0</v>
      </c>
      <c r="K100" s="28">
        <v>0</v>
      </c>
      <c r="L100" s="28">
        <v>0</v>
      </c>
      <c r="M100" s="28">
        <v>0</v>
      </c>
      <c r="N100" s="28">
        <v>0</v>
      </c>
      <c r="O100" s="28">
        <v>0</v>
      </c>
      <c r="P100" s="28">
        <v>0</v>
      </c>
      <c r="Q100" s="28">
        <v>0</v>
      </c>
      <c r="R100" s="28">
        <v>0</v>
      </c>
      <c r="S100" s="28">
        <v>0</v>
      </c>
      <c r="T100" s="28">
        <v>0</v>
      </c>
      <c r="U100" s="28">
        <v>0</v>
      </c>
      <c r="V100" s="28">
        <v>0</v>
      </c>
      <c r="W100" s="28">
        <v>0</v>
      </c>
      <c r="X100" s="28">
        <v>0</v>
      </c>
      <c r="Y100" s="28">
        <v>0</v>
      </c>
      <c r="Z100" s="28">
        <v>0</v>
      </c>
      <c r="AB100" s="28">
        <v>0</v>
      </c>
      <c r="AE100">
        <f t="shared" si="1"/>
        <v>0</v>
      </c>
    </row>
    <row r="101" spans="1:31" x14ac:dyDescent="0.25">
      <c r="A101" s="28" t="s">
        <v>80</v>
      </c>
      <c r="B101" s="28" t="s">
        <v>128</v>
      </c>
      <c r="C101" s="28">
        <v>0</v>
      </c>
      <c r="D101" s="28">
        <v>0</v>
      </c>
      <c r="E101" s="28">
        <v>0</v>
      </c>
      <c r="F101" s="28">
        <v>0</v>
      </c>
      <c r="G101" s="28">
        <v>0</v>
      </c>
      <c r="H101" s="28">
        <v>0</v>
      </c>
      <c r="I101" s="28">
        <v>0</v>
      </c>
      <c r="J101" s="28">
        <v>0</v>
      </c>
      <c r="K101" s="28">
        <v>0</v>
      </c>
      <c r="L101" s="28">
        <v>0</v>
      </c>
      <c r="M101" s="28">
        <v>0</v>
      </c>
      <c r="N101" s="28">
        <v>0</v>
      </c>
      <c r="O101" s="28">
        <v>0</v>
      </c>
      <c r="P101" s="28">
        <v>0</v>
      </c>
      <c r="Q101" s="28">
        <v>0</v>
      </c>
      <c r="R101" s="28">
        <v>0</v>
      </c>
      <c r="S101" s="28">
        <v>0</v>
      </c>
      <c r="T101" s="28">
        <v>0</v>
      </c>
      <c r="U101" s="28">
        <v>0</v>
      </c>
      <c r="V101" s="28">
        <v>0</v>
      </c>
      <c r="W101" s="28">
        <v>0</v>
      </c>
      <c r="X101" s="28">
        <v>0</v>
      </c>
      <c r="Y101" s="28">
        <v>0</v>
      </c>
      <c r="Z101" s="28">
        <v>0</v>
      </c>
      <c r="AB101" s="28">
        <v>0</v>
      </c>
      <c r="AE101">
        <f t="shared" si="1"/>
        <v>0</v>
      </c>
    </row>
    <row r="102" spans="1:31" x14ac:dyDescent="0.25">
      <c r="A102" s="28" t="s">
        <v>80</v>
      </c>
      <c r="B102" s="28" t="s">
        <v>129</v>
      </c>
      <c r="C102" s="28">
        <v>0</v>
      </c>
      <c r="D102" s="28">
        <v>0</v>
      </c>
      <c r="E102" s="28">
        <v>0</v>
      </c>
      <c r="F102" s="28">
        <v>0</v>
      </c>
      <c r="G102" s="28">
        <v>0</v>
      </c>
      <c r="H102" s="28">
        <v>0</v>
      </c>
      <c r="I102" s="28">
        <v>0</v>
      </c>
      <c r="J102" s="28">
        <v>0</v>
      </c>
      <c r="K102" s="28">
        <v>0</v>
      </c>
      <c r="L102" s="28">
        <v>0</v>
      </c>
      <c r="M102" s="28">
        <v>0</v>
      </c>
      <c r="N102" s="28">
        <v>0</v>
      </c>
      <c r="O102" s="28">
        <v>0</v>
      </c>
      <c r="P102" s="28">
        <v>0</v>
      </c>
      <c r="Q102" s="28">
        <v>0</v>
      </c>
      <c r="R102" s="28">
        <v>0</v>
      </c>
      <c r="S102" s="28">
        <v>0</v>
      </c>
      <c r="T102" s="28">
        <v>0</v>
      </c>
      <c r="U102" s="28">
        <v>0</v>
      </c>
      <c r="V102" s="28">
        <v>0</v>
      </c>
      <c r="W102" s="28">
        <v>0</v>
      </c>
      <c r="X102" s="28">
        <v>0</v>
      </c>
      <c r="Y102" s="28">
        <v>0</v>
      </c>
      <c r="Z102" s="28">
        <v>0</v>
      </c>
      <c r="AB102" s="28">
        <v>0</v>
      </c>
      <c r="AE102">
        <f t="shared" si="1"/>
        <v>0</v>
      </c>
    </row>
    <row r="103" spans="1:31" x14ac:dyDescent="0.25">
      <c r="A103" s="28" t="s">
        <v>80</v>
      </c>
      <c r="B103" s="28" t="s">
        <v>130</v>
      </c>
      <c r="C103" s="28">
        <v>0</v>
      </c>
      <c r="D103" s="28">
        <v>0</v>
      </c>
      <c r="E103" s="28">
        <v>0</v>
      </c>
      <c r="F103" s="28">
        <v>0</v>
      </c>
      <c r="G103" s="28">
        <v>0</v>
      </c>
      <c r="H103" s="28">
        <v>0</v>
      </c>
      <c r="I103" s="28">
        <v>0</v>
      </c>
      <c r="J103" s="28">
        <v>0</v>
      </c>
      <c r="K103" s="28">
        <v>0</v>
      </c>
      <c r="L103" s="28">
        <v>0</v>
      </c>
      <c r="M103" s="28">
        <v>0</v>
      </c>
      <c r="N103" s="28">
        <v>0</v>
      </c>
      <c r="O103" s="28">
        <v>0</v>
      </c>
      <c r="P103" s="28">
        <v>0</v>
      </c>
      <c r="Q103" s="28">
        <v>0</v>
      </c>
      <c r="R103" s="28">
        <v>0</v>
      </c>
      <c r="S103" s="28">
        <v>0</v>
      </c>
      <c r="T103" s="28">
        <v>0</v>
      </c>
      <c r="U103" s="28">
        <v>0</v>
      </c>
      <c r="V103" s="28">
        <v>0</v>
      </c>
      <c r="W103" s="28">
        <v>0</v>
      </c>
      <c r="X103" s="28">
        <v>0</v>
      </c>
      <c r="Y103" s="28">
        <v>0</v>
      </c>
      <c r="Z103" s="28">
        <v>0</v>
      </c>
      <c r="AB103" s="28">
        <v>0</v>
      </c>
      <c r="AE103">
        <f t="shared" si="1"/>
        <v>0</v>
      </c>
    </row>
    <row r="104" spans="1:31" x14ac:dyDescent="0.25">
      <c r="A104" s="28" t="s">
        <v>80</v>
      </c>
      <c r="B104" s="28" t="s">
        <v>131</v>
      </c>
      <c r="C104" s="28">
        <v>0</v>
      </c>
      <c r="D104" s="28">
        <v>0</v>
      </c>
      <c r="E104" s="28">
        <v>0</v>
      </c>
      <c r="F104" s="28">
        <v>0</v>
      </c>
      <c r="G104" s="28">
        <v>0</v>
      </c>
      <c r="H104" s="28">
        <v>0</v>
      </c>
      <c r="I104" s="28">
        <v>0</v>
      </c>
      <c r="J104" s="28">
        <v>0</v>
      </c>
      <c r="K104" s="28">
        <v>0</v>
      </c>
      <c r="L104" s="28">
        <v>0</v>
      </c>
      <c r="M104" s="28">
        <v>0</v>
      </c>
      <c r="N104" s="28">
        <v>0</v>
      </c>
      <c r="O104" s="28">
        <v>0</v>
      </c>
      <c r="P104" s="28">
        <v>0</v>
      </c>
      <c r="Q104" s="28">
        <v>0</v>
      </c>
      <c r="R104" s="28">
        <v>0</v>
      </c>
      <c r="S104" s="28">
        <v>0</v>
      </c>
      <c r="T104" s="28">
        <v>0</v>
      </c>
      <c r="U104" s="28">
        <v>0</v>
      </c>
      <c r="V104" s="28">
        <v>0</v>
      </c>
      <c r="W104" s="28">
        <v>0</v>
      </c>
      <c r="X104" s="28">
        <v>0</v>
      </c>
      <c r="Y104" s="28">
        <v>0</v>
      </c>
      <c r="Z104" s="28">
        <v>0</v>
      </c>
      <c r="AB104" s="28">
        <v>0</v>
      </c>
      <c r="AE104">
        <f t="shared" si="1"/>
        <v>0</v>
      </c>
    </row>
    <row r="105" spans="1:31" x14ac:dyDescent="0.25">
      <c r="A105" s="28" t="s">
        <v>80</v>
      </c>
      <c r="B105" s="28" t="s">
        <v>132</v>
      </c>
      <c r="C105" s="28">
        <v>0</v>
      </c>
      <c r="D105" s="28">
        <v>0</v>
      </c>
      <c r="E105" s="28">
        <v>0</v>
      </c>
      <c r="F105" s="28">
        <v>0</v>
      </c>
      <c r="G105" s="28">
        <v>0</v>
      </c>
      <c r="H105" s="28">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B105" s="28">
        <v>0</v>
      </c>
      <c r="AE105">
        <f t="shared" si="1"/>
        <v>0</v>
      </c>
    </row>
    <row r="106" spans="1:31" x14ac:dyDescent="0.25">
      <c r="A106" s="28" t="s">
        <v>80</v>
      </c>
      <c r="B106" s="28" t="s">
        <v>133</v>
      </c>
      <c r="C106" s="28">
        <v>0</v>
      </c>
      <c r="D106" s="28">
        <v>0</v>
      </c>
      <c r="E106" s="28">
        <v>0</v>
      </c>
      <c r="F106" s="28">
        <v>0</v>
      </c>
      <c r="G106" s="28">
        <v>0</v>
      </c>
      <c r="H106" s="28">
        <v>0</v>
      </c>
      <c r="I106" s="28">
        <v>0</v>
      </c>
      <c r="J106" s="28">
        <v>0</v>
      </c>
      <c r="K106" s="28">
        <v>0</v>
      </c>
      <c r="L106" s="28">
        <v>0</v>
      </c>
      <c r="M106" s="28">
        <v>0</v>
      </c>
      <c r="N106" s="28">
        <v>0</v>
      </c>
      <c r="O106" s="28">
        <v>0</v>
      </c>
      <c r="P106" s="28">
        <v>0</v>
      </c>
      <c r="Q106" s="28">
        <v>0</v>
      </c>
      <c r="R106" s="28">
        <v>0</v>
      </c>
      <c r="S106" s="28">
        <v>0</v>
      </c>
      <c r="T106" s="28">
        <v>0</v>
      </c>
      <c r="U106" s="28">
        <v>0</v>
      </c>
      <c r="V106" s="28">
        <v>0</v>
      </c>
      <c r="W106" s="28">
        <v>0</v>
      </c>
      <c r="X106" s="28">
        <v>0</v>
      </c>
      <c r="Y106" s="28">
        <v>0</v>
      </c>
      <c r="Z106" s="28">
        <v>0</v>
      </c>
      <c r="AB106" s="28">
        <v>0</v>
      </c>
      <c r="AE106">
        <f t="shared" si="1"/>
        <v>0</v>
      </c>
    </row>
    <row r="107" spans="1:31" x14ac:dyDescent="0.25">
      <c r="A107" s="28" t="s">
        <v>80</v>
      </c>
      <c r="B107" s="28" t="s">
        <v>134</v>
      </c>
      <c r="C107" s="28">
        <v>0</v>
      </c>
      <c r="D107" s="28">
        <v>0</v>
      </c>
      <c r="E107" s="28">
        <v>0</v>
      </c>
      <c r="F107" s="28">
        <v>0</v>
      </c>
      <c r="G107" s="28">
        <v>0</v>
      </c>
      <c r="H107" s="28">
        <v>0</v>
      </c>
      <c r="I107" s="28">
        <v>0</v>
      </c>
      <c r="J107" s="28">
        <v>0</v>
      </c>
      <c r="K107" s="28">
        <v>0</v>
      </c>
      <c r="L107" s="28">
        <v>0</v>
      </c>
      <c r="M107" s="28">
        <v>0</v>
      </c>
      <c r="N107" s="28">
        <v>0</v>
      </c>
      <c r="O107" s="28">
        <v>0</v>
      </c>
      <c r="P107" s="28">
        <v>0</v>
      </c>
      <c r="Q107" s="28">
        <v>0</v>
      </c>
      <c r="R107" s="28">
        <v>0</v>
      </c>
      <c r="S107" s="28">
        <v>0</v>
      </c>
      <c r="T107" s="28">
        <v>0</v>
      </c>
      <c r="U107" s="28">
        <v>0</v>
      </c>
      <c r="V107" s="28">
        <v>0</v>
      </c>
      <c r="W107" s="28">
        <v>0</v>
      </c>
      <c r="X107" s="28">
        <v>0</v>
      </c>
      <c r="Y107" s="28">
        <v>0</v>
      </c>
      <c r="Z107" s="28">
        <v>0</v>
      </c>
      <c r="AB107" s="28">
        <v>0</v>
      </c>
      <c r="AE107">
        <f t="shared" si="1"/>
        <v>0</v>
      </c>
    </row>
    <row r="108" spans="1:31" x14ac:dyDescent="0.25">
      <c r="A108" s="28" t="s">
        <v>135</v>
      </c>
      <c r="B108" s="28" t="s">
        <v>136</v>
      </c>
      <c r="C108" s="28">
        <v>0</v>
      </c>
      <c r="D108" s="28">
        <v>0</v>
      </c>
      <c r="E108" s="28">
        <v>0</v>
      </c>
      <c r="F108" s="28">
        <v>0</v>
      </c>
      <c r="G108" s="28">
        <v>0</v>
      </c>
      <c r="H108" s="28">
        <v>0</v>
      </c>
      <c r="I108" s="28">
        <v>0</v>
      </c>
      <c r="J108" s="28">
        <v>0</v>
      </c>
      <c r="K108" s="28">
        <v>0</v>
      </c>
      <c r="L108" s="28">
        <v>0</v>
      </c>
      <c r="M108" s="28">
        <v>0</v>
      </c>
      <c r="N108" s="28">
        <v>0</v>
      </c>
      <c r="O108" s="28">
        <v>0</v>
      </c>
      <c r="P108" s="28">
        <v>0</v>
      </c>
      <c r="Q108" s="28">
        <v>0</v>
      </c>
      <c r="R108" s="28">
        <v>0</v>
      </c>
      <c r="S108" s="28">
        <v>0</v>
      </c>
      <c r="T108" s="28">
        <v>0</v>
      </c>
      <c r="U108" s="28">
        <v>0</v>
      </c>
      <c r="V108" s="28">
        <v>0</v>
      </c>
      <c r="W108" s="28">
        <v>0</v>
      </c>
      <c r="X108" s="28">
        <v>0</v>
      </c>
      <c r="Y108" s="28">
        <v>0</v>
      </c>
      <c r="Z108" s="28">
        <v>0</v>
      </c>
      <c r="AB108" s="28">
        <v>0</v>
      </c>
      <c r="AE108">
        <f t="shared" si="1"/>
        <v>0</v>
      </c>
    </row>
    <row r="109" spans="1:31" x14ac:dyDescent="0.25">
      <c r="A109" s="28" t="s">
        <v>137</v>
      </c>
      <c r="B109" s="28" t="s">
        <v>138</v>
      </c>
      <c r="C109" s="28">
        <v>82.342500000000001</v>
      </c>
      <c r="D109" s="28">
        <v>0</v>
      </c>
      <c r="E109" s="28">
        <v>0</v>
      </c>
      <c r="F109" s="28">
        <v>0</v>
      </c>
      <c r="G109" s="28">
        <v>0</v>
      </c>
      <c r="H109" s="28">
        <v>0</v>
      </c>
      <c r="I109" s="28">
        <v>0</v>
      </c>
      <c r="J109" s="28">
        <v>0</v>
      </c>
      <c r="K109" s="28">
        <v>0</v>
      </c>
      <c r="L109" s="28">
        <v>0</v>
      </c>
      <c r="M109" s="28">
        <v>0</v>
      </c>
      <c r="N109" s="28">
        <v>0</v>
      </c>
      <c r="O109" s="28">
        <v>0</v>
      </c>
      <c r="P109" s="28">
        <v>0</v>
      </c>
      <c r="Q109" s="28">
        <v>0</v>
      </c>
      <c r="R109" s="28">
        <v>0</v>
      </c>
      <c r="S109" s="28">
        <v>0</v>
      </c>
      <c r="T109" s="28">
        <v>0</v>
      </c>
      <c r="U109" s="28">
        <v>0</v>
      </c>
      <c r="V109" s="28">
        <v>0</v>
      </c>
      <c r="W109" s="28">
        <v>0</v>
      </c>
      <c r="X109" s="28">
        <v>0</v>
      </c>
      <c r="Y109" s="28">
        <v>0</v>
      </c>
      <c r="Z109" s="28">
        <v>0</v>
      </c>
      <c r="AB109" s="28">
        <v>82.342500000000001</v>
      </c>
      <c r="AE109">
        <f t="shared" si="1"/>
        <v>82.342500000000001</v>
      </c>
    </row>
    <row r="110" spans="1:31" x14ac:dyDescent="0.25">
      <c r="A110" s="28" t="s">
        <v>137</v>
      </c>
      <c r="B110" s="28" t="s">
        <v>139</v>
      </c>
      <c r="C110" s="28">
        <v>0</v>
      </c>
      <c r="D110" s="28">
        <v>0</v>
      </c>
      <c r="E110" s="28">
        <v>0</v>
      </c>
      <c r="F110" s="28">
        <v>0</v>
      </c>
      <c r="G110" s="28">
        <v>0</v>
      </c>
      <c r="H110" s="28">
        <v>0</v>
      </c>
      <c r="I110" s="28">
        <v>0</v>
      </c>
      <c r="J110" s="28">
        <v>0</v>
      </c>
      <c r="K110" s="28">
        <v>0</v>
      </c>
      <c r="L110" s="28">
        <v>0</v>
      </c>
      <c r="M110" s="28">
        <v>0</v>
      </c>
      <c r="N110" s="28">
        <v>0</v>
      </c>
      <c r="O110" s="28">
        <v>0</v>
      </c>
      <c r="P110" s="28">
        <v>0</v>
      </c>
      <c r="Q110" s="28">
        <v>0</v>
      </c>
      <c r="R110" s="28">
        <v>0</v>
      </c>
      <c r="S110" s="28">
        <v>0</v>
      </c>
      <c r="T110" s="28">
        <v>0</v>
      </c>
      <c r="U110" s="28">
        <v>0</v>
      </c>
      <c r="V110" s="28">
        <v>0</v>
      </c>
      <c r="W110" s="28">
        <v>0</v>
      </c>
      <c r="X110" s="28">
        <v>0</v>
      </c>
      <c r="Y110" s="28">
        <v>0</v>
      </c>
      <c r="Z110" s="28">
        <v>0</v>
      </c>
      <c r="AB110" s="28">
        <v>0</v>
      </c>
      <c r="AE110">
        <f t="shared" si="1"/>
        <v>0</v>
      </c>
    </row>
    <row r="111" spans="1:31" x14ac:dyDescent="0.25">
      <c r="A111" s="28" t="s">
        <v>137</v>
      </c>
      <c r="B111" s="28" t="s">
        <v>140</v>
      </c>
      <c r="C111" s="28">
        <v>0</v>
      </c>
      <c r="D111" s="28">
        <v>0</v>
      </c>
      <c r="E111" s="28">
        <v>0</v>
      </c>
      <c r="F111" s="28">
        <v>0</v>
      </c>
      <c r="G111" s="28">
        <v>0</v>
      </c>
      <c r="H111" s="28">
        <v>0</v>
      </c>
      <c r="I111" s="28">
        <v>0</v>
      </c>
      <c r="J111" s="28">
        <v>0</v>
      </c>
      <c r="K111" s="28">
        <v>0</v>
      </c>
      <c r="L111" s="28">
        <v>0</v>
      </c>
      <c r="M111" s="28">
        <v>0</v>
      </c>
      <c r="N111" s="28">
        <v>0</v>
      </c>
      <c r="O111" s="28">
        <v>0</v>
      </c>
      <c r="P111" s="28">
        <v>0</v>
      </c>
      <c r="Q111" s="28">
        <v>0</v>
      </c>
      <c r="R111" s="28">
        <v>0</v>
      </c>
      <c r="S111" s="28">
        <v>0</v>
      </c>
      <c r="T111" s="28">
        <v>0</v>
      </c>
      <c r="U111" s="28">
        <v>0</v>
      </c>
      <c r="V111" s="28">
        <v>0</v>
      </c>
      <c r="W111" s="28">
        <v>0</v>
      </c>
      <c r="X111" s="28">
        <v>0</v>
      </c>
      <c r="Y111" s="28">
        <v>0</v>
      </c>
      <c r="Z111" s="28">
        <v>0</v>
      </c>
      <c r="AB111" s="28">
        <v>0</v>
      </c>
      <c r="AE111">
        <f t="shared" si="1"/>
        <v>0</v>
      </c>
    </row>
    <row r="112" spans="1:31" x14ac:dyDescent="0.25">
      <c r="A112" s="28" t="s">
        <v>141</v>
      </c>
      <c r="B112" s="28" t="s">
        <v>142</v>
      </c>
      <c r="C112" s="28">
        <v>0</v>
      </c>
      <c r="D112" s="28">
        <v>0</v>
      </c>
      <c r="E112" s="28">
        <v>0</v>
      </c>
      <c r="F112" s="28">
        <v>0</v>
      </c>
      <c r="G112" s="28">
        <v>0</v>
      </c>
      <c r="H112" s="28">
        <v>0</v>
      </c>
      <c r="I112" s="28">
        <v>0</v>
      </c>
      <c r="J112" s="28">
        <v>0</v>
      </c>
      <c r="K112" s="28">
        <v>0</v>
      </c>
      <c r="L112" s="28">
        <v>0</v>
      </c>
      <c r="M112" s="28">
        <v>0</v>
      </c>
      <c r="N112" s="28">
        <v>0</v>
      </c>
      <c r="O112" s="28">
        <v>0</v>
      </c>
      <c r="P112" s="28">
        <v>0</v>
      </c>
      <c r="Q112" s="28">
        <v>0</v>
      </c>
      <c r="R112" s="28">
        <v>0</v>
      </c>
      <c r="S112" s="28">
        <v>0</v>
      </c>
      <c r="T112" s="28">
        <v>0</v>
      </c>
      <c r="U112" s="28">
        <v>0</v>
      </c>
      <c r="V112" s="28">
        <v>0</v>
      </c>
      <c r="W112" s="28">
        <v>0</v>
      </c>
      <c r="X112" s="28">
        <v>0</v>
      </c>
      <c r="Y112" s="28">
        <v>0</v>
      </c>
      <c r="Z112" s="28">
        <v>0</v>
      </c>
      <c r="AB112" s="28">
        <v>0</v>
      </c>
      <c r="AE112">
        <f t="shared" si="1"/>
        <v>0</v>
      </c>
    </row>
    <row r="113" spans="1:31" x14ac:dyDescent="0.25">
      <c r="A113" s="28" t="s">
        <v>143</v>
      </c>
      <c r="B113" s="28" t="s">
        <v>144</v>
      </c>
      <c r="C113" s="28">
        <v>0</v>
      </c>
      <c r="D113" s="28">
        <v>0</v>
      </c>
      <c r="E113" s="28">
        <v>0</v>
      </c>
      <c r="F113" s="28">
        <v>0</v>
      </c>
      <c r="G113" s="28">
        <v>0</v>
      </c>
      <c r="H113" s="28">
        <v>0</v>
      </c>
      <c r="I113" s="28">
        <v>0</v>
      </c>
      <c r="J113" s="28">
        <v>0</v>
      </c>
      <c r="K113" s="28">
        <v>0</v>
      </c>
      <c r="L113" s="28">
        <v>0</v>
      </c>
      <c r="M113" s="28">
        <v>0</v>
      </c>
      <c r="N113" s="28">
        <v>0</v>
      </c>
      <c r="O113" s="28">
        <v>0</v>
      </c>
      <c r="P113" s="28">
        <v>0</v>
      </c>
      <c r="Q113" s="28">
        <v>0</v>
      </c>
      <c r="R113" s="28">
        <v>0</v>
      </c>
      <c r="S113" s="28">
        <v>0</v>
      </c>
      <c r="T113" s="28">
        <v>0</v>
      </c>
      <c r="U113" s="28">
        <v>0</v>
      </c>
      <c r="V113" s="28">
        <v>0</v>
      </c>
      <c r="W113" s="28">
        <v>0</v>
      </c>
      <c r="X113" s="28">
        <v>0</v>
      </c>
      <c r="Y113" s="28">
        <v>0</v>
      </c>
      <c r="Z113" s="28">
        <v>0</v>
      </c>
      <c r="AB113" s="28">
        <v>0</v>
      </c>
      <c r="AE113">
        <f t="shared" si="1"/>
        <v>0</v>
      </c>
    </row>
    <row r="114" spans="1:31" x14ac:dyDescent="0.25">
      <c r="A114" s="28" t="s">
        <v>143</v>
      </c>
      <c r="B114" s="28" t="s">
        <v>145</v>
      </c>
      <c r="C114" s="28">
        <v>0</v>
      </c>
      <c r="D114" s="28">
        <v>0</v>
      </c>
      <c r="E114" s="28">
        <v>0</v>
      </c>
      <c r="F114" s="28">
        <v>0</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B114" s="28">
        <v>0</v>
      </c>
      <c r="AE114">
        <f t="shared" si="1"/>
        <v>0</v>
      </c>
    </row>
    <row r="115" spans="1:31" x14ac:dyDescent="0.25">
      <c r="A115" s="28" t="s">
        <v>146</v>
      </c>
      <c r="B115" s="28" t="s">
        <v>147</v>
      </c>
      <c r="C115" s="28">
        <v>0</v>
      </c>
      <c r="D115" s="28">
        <v>0</v>
      </c>
      <c r="E115" s="28">
        <v>0</v>
      </c>
      <c r="F115" s="28">
        <v>0</v>
      </c>
      <c r="G115" s="28">
        <v>0</v>
      </c>
      <c r="H115" s="28">
        <v>0</v>
      </c>
      <c r="I115" s="28">
        <v>0</v>
      </c>
      <c r="J115" s="28">
        <v>0</v>
      </c>
      <c r="K115" s="28">
        <v>0</v>
      </c>
      <c r="L115" s="28">
        <v>0</v>
      </c>
      <c r="M115" s="28">
        <v>0</v>
      </c>
      <c r="N115" s="28">
        <v>0</v>
      </c>
      <c r="O115" s="28">
        <v>0</v>
      </c>
      <c r="P115" s="28">
        <v>0</v>
      </c>
      <c r="Q115" s="28">
        <v>0</v>
      </c>
      <c r="R115" s="28">
        <v>0</v>
      </c>
      <c r="S115" s="28">
        <v>0</v>
      </c>
      <c r="T115" s="28">
        <v>0</v>
      </c>
      <c r="U115" s="28">
        <v>0</v>
      </c>
      <c r="V115" s="28">
        <v>0</v>
      </c>
      <c r="W115" s="28">
        <v>0</v>
      </c>
      <c r="X115" s="28">
        <v>0</v>
      </c>
      <c r="Y115" s="28">
        <v>0</v>
      </c>
      <c r="Z115" s="28">
        <v>0</v>
      </c>
      <c r="AB115" s="28">
        <v>0</v>
      </c>
      <c r="AE115">
        <f t="shared" si="1"/>
        <v>0</v>
      </c>
    </row>
    <row r="116" spans="1:31" x14ac:dyDescent="0.25">
      <c r="A116" s="28" t="s">
        <v>146</v>
      </c>
      <c r="B116" s="28" t="s">
        <v>148</v>
      </c>
      <c r="C116" s="28">
        <v>0</v>
      </c>
      <c r="D116" s="28">
        <v>0</v>
      </c>
      <c r="E116" s="28">
        <v>0</v>
      </c>
      <c r="F116" s="28">
        <v>0</v>
      </c>
      <c r="G116" s="28">
        <v>0</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B116" s="28">
        <v>0</v>
      </c>
      <c r="AE116">
        <f t="shared" si="1"/>
        <v>0</v>
      </c>
    </row>
    <row r="117" spans="1:31" x14ac:dyDescent="0.25">
      <c r="A117" s="28" t="s">
        <v>146</v>
      </c>
      <c r="B117" s="28" t="s">
        <v>149</v>
      </c>
      <c r="C117" s="28">
        <v>0</v>
      </c>
      <c r="D117" s="28">
        <v>0</v>
      </c>
      <c r="E117" s="28">
        <v>0</v>
      </c>
      <c r="F117" s="28">
        <v>0</v>
      </c>
      <c r="G117" s="28">
        <v>0</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B117" s="28">
        <v>0</v>
      </c>
      <c r="AE117">
        <f t="shared" si="1"/>
        <v>0</v>
      </c>
    </row>
    <row r="118" spans="1:31" x14ac:dyDescent="0.25">
      <c r="A118" s="28" t="s">
        <v>146</v>
      </c>
      <c r="B118" s="28" t="s">
        <v>150</v>
      </c>
      <c r="C118" s="28">
        <v>0</v>
      </c>
      <c r="D118" s="28">
        <v>0</v>
      </c>
      <c r="E118" s="28">
        <v>0</v>
      </c>
      <c r="F118" s="28">
        <v>0</v>
      </c>
      <c r="G118" s="28">
        <v>0</v>
      </c>
      <c r="H118" s="28">
        <v>0</v>
      </c>
      <c r="I118" s="28">
        <v>0</v>
      </c>
      <c r="J118" s="28">
        <v>0</v>
      </c>
      <c r="K118" s="28">
        <v>0</v>
      </c>
      <c r="L118" s="28">
        <v>0</v>
      </c>
      <c r="M118" s="28">
        <v>0</v>
      </c>
      <c r="N118" s="28">
        <v>0</v>
      </c>
      <c r="O118" s="28">
        <v>0</v>
      </c>
      <c r="P118" s="28">
        <v>0</v>
      </c>
      <c r="Q118" s="28">
        <v>0</v>
      </c>
      <c r="R118" s="28">
        <v>0</v>
      </c>
      <c r="S118" s="28">
        <v>0</v>
      </c>
      <c r="T118" s="28">
        <v>0</v>
      </c>
      <c r="U118" s="28">
        <v>0</v>
      </c>
      <c r="V118" s="28">
        <v>0</v>
      </c>
      <c r="W118" s="28">
        <v>0</v>
      </c>
      <c r="X118" s="28">
        <v>0</v>
      </c>
      <c r="Y118" s="28">
        <v>0</v>
      </c>
      <c r="Z118" s="28">
        <v>0</v>
      </c>
      <c r="AB118" s="28">
        <v>0</v>
      </c>
      <c r="AE118">
        <f t="shared" si="1"/>
        <v>0</v>
      </c>
    </row>
    <row r="119" spans="1:31" x14ac:dyDescent="0.25">
      <c r="A119" s="28" t="s">
        <v>146</v>
      </c>
      <c r="B119" s="28" t="s">
        <v>151</v>
      </c>
      <c r="C119" s="28">
        <v>0</v>
      </c>
      <c r="D119" s="28">
        <v>0</v>
      </c>
      <c r="E119" s="28">
        <v>0</v>
      </c>
      <c r="F119" s="28">
        <v>0</v>
      </c>
      <c r="G119" s="28">
        <v>0</v>
      </c>
      <c r="H119" s="28">
        <v>0</v>
      </c>
      <c r="I119" s="28">
        <v>0</v>
      </c>
      <c r="J119" s="28">
        <v>0</v>
      </c>
      <c r="K119" s="28">
        <v>0</v>
      </c>
      <c r="L119" s="28">
        <v>0</v>
      </c>
      <c r="M119" s="28">
        <v>0</v>
      </c>
      <c r="N119" s="28">
        <v>0</v>
      </c>
      <c r="O119" s="28">
        <v>0</v>
      </c>
      <c r="P119" s="28">
        <v>0</v>
      </c>
      <c r="Q119" s="28">
        <v>0</v>
      </c>
      <c r="R119" s="28">
        <v>0</v>
      </c>
      <c r="S119" s="28">
        <v>0</v>
      </c>
      <c r="T119" s="28">
        <v>0</v>
      </c>
      <c r="U119" s="28">
        <v>0</v>
      </c>
      <c r="V119" s="28">
        <v>0</v>
      </c>
      <c r="W119" s="28">
        <v>0</v>
      </c>
      <c r="X119" s="28">
        <v>0</v>
      </c>
      <c r="Y119" s="28">
        <v>0</v>
      </c>
      <c r="Z119" s="28">
        <v>0</v>
      </c>
      <c r="AB119" s="28">
        <v>0</v>
      </c>
      <c r="AE119">
        <f t="shared" si="1"/>
        <v>0</v>
      </c>
    </row>
    <row r="120" spans="1:31" x14ac:dyDescent="0.25">
      <c r="A120" s="28" t="s">
        <v>152</v>
      </c>
      <c r="B120" s="28" t="s">
        <v>153</v>
      </c>
      <c r="C120" s="28">
        <v>0</v>
      </c>
      <c r="D120" s="28">
        <v>0</v>
      </c>
      <c r="E120" s="28">
        <v>1.0235399999999999</v>
      </c>
      <c r="F120" s="28">
        <v>0</v>
      </c>
      <c r="G120" s="28">
        <v>1.0916600000000001</v>
      </c>
      <c r="H120" s="28">
        <v>0</v>
      </c>
      <c r="I120" s="28">
        <v>0</v>
      </c>
      <c r="J120" s="28">
        <v>67.297700000000006</v>
      </c>
      <c r="K120" s="28">
        <v>5.5992600000000001</v>
      </c>
      <c r="L120" s="28">
        <v>0</v>
      </c>
      <c r="M120" s="28">
        <v>75.741900000000001</v>
      </c>
      <c r="N120" s="28">
        <v>0</v>
      </c>
      <c r="O120" s="28">
        <v>0.51176999999999995</v>
      </c>
      <c r="P120" s="28">
        <v>22.0061</v>
      </c>
      <c r="Q120" s="28">
        <v>0</v>
      </c>
      <c r="R120" s="28">
        <v>0</v>
      </c>
      <c r="S120" s="28">
        <v>0</v>
      </c>
      <c r="T120" s="28">
        <v>0</v>
      </c>
      <c r="U120" s="28">
        <v>0</v>
      </c>
      <c r="V120" s="28">
        <v>0</v>
      </c>
      <c r="W120" s="28">
        <v>9.6710499999999993</v>
      </c>
      <c r="X120" s="28">
        <v>0</v>
      </c>
      <c r="Y120" s="28">
        <v>0</v>
      </c>
      <c r="Z120" s="28">
        <v>0</v>
      </c>
      <c r="AB120" s="28">
        <v>75.741900000000001</v>
      </c>
      <c r="AE120">
        <f t="shared" si="1"/>
        <v>182.94298000000003</v>
      </c>
    </row>
    <row r="121" spans="1:31" x14ac:dyDescent="0.25">
      <c r="A121" s="28" t="s">
        <v>154</v>
      </c>
      <c r="B121" s="28" t="s">
        <v>155</v>
      </c>
      <c r="C121" s="28">
        <v>0</v>
      </c>
      <c r="D121" s="28">
        <v>0</v>
      </c>
      <c r="E121" s="28">
        <v>0</v>
      </c>
      <c r="F121" s="28">
        <v>0</v>
      </c>
      <c r="G121" s="28">
        <v>0</v>
      </c>
      <c r="H121" s="28">
        <v>0</v>
      </c>
      <c r="I121" s="28">
        <v>0</v>
      </c>
      <c r="J121" s="28">
        <v>0</v>
      </c>
      <c r="K121" s="28">
        <v>0</v>
      </c>
      <c r="L121" s="28">
        <v>0</v>
      </c>
      <c r="M121" s="28">
        <v>0</v>
      </c>
      <c r="N121" s="28">
        <v>0</v>
      </c>
      <c r="O121" s="28">
        <v>0</v>
      </c>
      <c r="P121" s="28">
        <v>0</v>
      </c>
      <c r="Q121" s="28">
        <v>0</v>
      </c>
      <c r="R121" s="28">
        <v>0</v>
      </c>
      <c r="S121" s="28">
        <v>0</v>
      </c>
      <c r="T121" s="28">
        <v>0</v>
      </c>
      <c r="U121" s="28">
        <v>0</v>
      </c>
      <c r="V121" s="28">
        <v>0</v>
      </c>
      <c r="W121" s="28">
        <v>0</v>
      </c>
      <c r="X121" s="28">
        <v>0</v>
      </c>
      <c r="Y121" s="28">
        <v>0</v>
      </c>
      <c r="Z121" s="28">
        <v>0</v>
      </c>
      <c r="AB121" s="28">
        <v>0</v>
      </c>
      <c r="AE121">
        <f t="shared" si="1"/>
        <v>0</v>
      </c>
    </row>
    <row r="122" spans="1:31" x14ac:dyDescent="0.25">
      <c r="A122" s="28" t="s">
        <v>154</v>
      </c>
      <c r="B122" s="28" t="s">
        <v>156</v>
      </c>
      <c r="C122" s="28">
        <v>0</v>
      </c>
      <c r="D122" s="28">
        <v>0</v>
      </c>
      <c r="E122" s="28">
        <v>0</v>
      </c>
      <c r="F122" s="28">
        <v>0</v>
      </c>
      <c r="G122" s="28">
        <v>0</v>
      </c>
      <c r="H122" s="28">
        <v>0</v>
      </c>
      <c r="I122" s="28">
        <v>0</v>
      </c>
      <c r="J122" s="28">
        <v>0</v>
      </c>
      <c r="K122" s="28">
        <v>0</v>
      </c>
      <c r="L122" s="28">
        <v>0</v>
      </c>
      <c r="M122" s="28">
        <v>0</v>
      </c>
      <c r="N122" s="28">
        <v>0</v>
      </c>
      <c r="O122" s="28">
        <v>0</v>
      </c>
      <c r="P122" s="28">
        <v>0</v>
      </c>
      <c r="Q122" s="28">
        <v>0</v>
      </c>
      <c r="R122" s="28">
        <v>0</v>
      </c>
      <c r="S122" s="28">
        <v>0</v>
      </c>
      <c r="T122" s="28">
        <v>0</v>
      </c>
      <c r="U122" s="28">
        <v>0</v>
      </c>
      <c r="V122" s="28">
        <v>0</v>
      </c>
      <c r="W122" s="28">
        <v>0</v>
      </c>
      <c r="X122" s="28">
        <v>0</v>
      </c>
      <c r="Y122" s="28">
        <v>0</v>
      </c>
      <c r="Z122" s="28">
        <v>0</v>
      </c>
      <c r="AB122" s="28">
        <v>0</v>
      </c>
      <c r="AE122">
        <f t="shared" si="1"/>
        <v>0</v>
      </c>
    </row>
    <row r="123" spans="1:31" x14ac:dyDescent="0.25">
      <c r="A123" s="28" t="s">
        <v>154</v>
      </c>
      <c r="B123" s="28" t="s">
        <v>157</v>
      </c>
      <c r="C123" s="28">
        <v>0</v>
      </c>
      <c r="D123" s="28">
        <v>0</v>
      </c>
      <c r="E123" s="28">
        <v>0</v>
      </c>
      <c r="F123" s="28">
        <v>0</v>
      </c>
      <c r="G123" s="28">
        <v>0</v>
      </c>
      <c r="H123" s="28">
        <v>0</v>
      </c>
      <c r="I123" s="28">
        <v>0</v>
      </c>
      <c r="J123" s="28">
        <v>0</v>
      </c>
      <c r="K123" s="28">
        <v>0</v>
      </c>
      <c r="L123" s="28">
        <v>0</v>
      </c>
      <c r="M123" s="28">
        <v>0</v>
      </c>
      <c r="N123" s="28">
        <v>0</v>
      </c>
      <c r="O123" s="28">
        <v>0</v>
      </c>
      <c r="P123" s="28">
        <v>0</v>
      </c>
      <c r="Q123" s="28">
        <v>0</v>
      </c>
      <c r="R123" s="28">
        <v>0</v>
      </c>
      <c r="S123" s="28">
        <v>0</v>
      </c>
      <c r="T123" s="28">
        <v>0</v>
      </c>
      <c r="U123" s="28">
        <v>0</v>
      </c>
      <c r="V123" s="28">
        <v>0</v>
      </c>
      <c r="W123" s="28">
        <v>0</v>
      </c>
      <c r="X123" s="28">
        <v>0</v>
      </c>
      <c r="Y123" s="28">
        <v>0</v>
      </c>
      <c r="Z123" s="28">
        <v>0</v>
      </c>
      <c r="AB123" s="28">
        <v>0</v>
      </c>
      <c r="AE123">
        <f t="shared" si="1"/>
        <v>0</v>
      </c>
    </row>
    <row r="124" spans="1:31" x14ac:dyDescent="0.25">
      <c r="A124" s="28" t="s">
        <v>154</v>
      </c>
      <c r="B124" s="28" t="s">
        <v>158</v>
      </c>
      <c r="C124" s="28">
        <v>0</v>
      </c>
      <c r="D124" s="28">
        <v>0</v>
      </c>
      <c r="E124" s="28">
        <v>0</v>
      </c>
      <c r="F124" s="28">
        <v>0</v>
      </c>
      <c r="G124" s="28">
        <v>0</v>
      </c>
      <c r="H124" s="28">
        <v>0</v>
      </c>
      <c r="I124" s="28">
        <v>0</v>
      </c>
      <c r="J124" s="28">
        <v>0</v>
      </c>
      <c r="K124" s="28">
        <v>0</v>
      </c>
      <c r="L124" s="28">
        <v>0</v>
      </c>
      <c r="M124" s="28">
        <v>0</v>
      </c>
      <c r="N124" s="28">
        <v>0</v>
      </c>
      <c r="O124" s="28">
        <v>0</v>
      </c>
      <c r="P124" s="28">
        <v>0</v>
      </c>
      <c r="Q124" s="28">
        <v>0</v>
      </c>
      <c r="R124" s="28">
        <v>0</v>
      </c>
      <c r="S124" s="28">
        <v>0</v>
      </c>
      <c r="T124" s="28">
        <v>0</v>
      </c>
      <c r="U124" s="28">
        <v>0</v>
      </c>
      <c r="V124" s="28">
        <v>0</v>
      </c>
      <c r="W124" s="28">
        <v>0</v>
      </c>
      <c r="X124" s="28">
        <v>0</v>
      </c>
      <c r="Y124" s="28">
        <v>0</v>
      </c>
      <c r="Z124" s="28">
        <v>0</v>
      </c>
      <c r="AB124" s="28">
        <v>0</v>
      </c>
      <c r="AE124">
        <f t="shared" si="1"/>
        <v>0</v>
      </c>
    </row>
    <row r="125" spans="1:31" x14ac:dyDescent="0.25">
      <c r="A125" s="28" t="s">
        <v>154</v>
      </c>
      <c r="B125" s="28" t="s">
        <v>159</v>
      </c>
      <c r="C125" s="28">
        <v>0</v>
      </c>
      <c r="D125" s="28">
        <v>0</v>
      </c>
      <c r="E125" s="28">
        <v>0</v>
      </c>
      <c r="F125" s="28">
        <v>0</v>
      </c>
      <c r="G125" s="28">
        <v>0</v>
      </c>
      <c r="H125" s="28">
        <v>0</v>
      </c>
      <c r="I125" s="28">
        <v>0</v>
      </c>
      <c r="J125" s="28">
        <v>0</v>
      </c>
      <c r="K125" s="28">
        <v>0</v>
      </c>
      <c r="L125" s="28">
        <v>0</v>
      </c>
      <c r="M125" s="28">
        <v>0</v>
      </c>
      <c r="N125" s="28">
        <v>0</v>
      </c>
      <c r="O125" s="28">
        <v>0</v>
      </c>
      <c r="P125" s="28">
        <v>0</v>
      </c>
      <c r="Q125" s="28">
        <v>0</v>
      </c>
      <c r="R125" s="28">
        <v>0</v>
      </c>
      <c r="S125" s="28">
        <v>0</v>
      </c>
      <c r="T125" s="28">
        <v>0</v>
      </c>
      <c r="U125" s="28">
        <v>0</v>
      </c>
      <c r="V125" s="28">
        <v>0</v>
      </c>
      <c r="W125" s="28">
        <v>0</v>
      </c>
      <c r="X125" s="28">
        <v>0</v>
      </c>
      <c r="Y125" s="28">
        <v>0</v>
      </c>
      <c r="Z125" s="28">
        <v>0</v>
      </c>
      <c r="AB125" s="28">
        <v>0</v>
      </c>
      <c r="AE125">
        <f t="shared" si="1"/>
        <v>0</v>
      </c>
    </row>
    <row r="126" spans="1:31" x14ac:dyDescent="0.25">
      <c r="A126" s="28" t="s">
        <v>154</v>
      </c>
      <c r="B126" s="28" t="s">
        <v>160</v>
      </c>
      <c r="C126" s="28">
        <v>0</v>
      </c>
      <c r="D126" s="28">
        <v>0</v>
      </c>
      <c r="E126" s="28">
        <v>0</v>
      </c>
      <c r="F126" s="28">
        <v>0</v>
      </c>
      <c r="G126" s="28">
        <v>0</v>
      </c>
      <c r="H126" s="28">
        <v>0</v>
      </c>
      <c r="I126" s="28">
        <v>0</v>
      </c>
      <c r="J126" s="28">
        <v>0</v>
      </c>
      <c r="K126" s="28">
        <v>0</v>
      </c>
      <c r="L126" s="28">
        <v>0</v>
      </c>
      <c r="M126" s="28">
        <v>0</v>
      </c>
      <c r="N126" s="28">
        <v>0</v>
      </c>
      <c r="O126" s="28">
        <v>0</v>
      </c>
      <c r="P126" s="28">
        <v>0</v>
      </c>
      <c r="Q126" s="28">
        <v>0</v>
      </c>
      <c r="R126" s="28">
        <v>0</v>
      </c>
      <c r="S126" s="28">
        <v>0</v>
      </c>
      <c r="T126" s="28">
        <v>0</v>
      </c>
      <c r="U126" s="28">
        <v>0</v>
      </c>
      <c r="V126" s="28">
        <v>0</v>
      </c>
      <c r="W126" s="28">
        <v>0</v>
      </c>
      <c r="X126" s="28">
        <v>0</v>
      </c>
      <c r="Y126" s="28">
        <v>0</v>
      </c>
      <c r="Z126" s="28">
        <v>0</v>
      </c>
      <c r="AB126" s="28">
        <v>0</v>
      </c>
      <c r="AE126">
        <f t="shared" si="1"/>
        <v>0</v>
      </c>
    </row>
    <row r="127" spans="1:31" x14ac:dyDescent="0.25">
      <c r="A127" s="28" t="s">
        <v>154</v>
      </c>
      <c r="B127" s="28" t="s">
        <v>161</v>
      </c>
      <c r="C127" s="28">
        <v>0</v>
      </c>
      <c r="D127" s="28">
        <v>0</v>
      </c>
      <c r="E127" s="28">
        <v>0</v>
      </c>
      <c r="F127" s="28">
        <v>0</v>
      </c>
      <c r="G127" s="28">
        <v>0</v>
      </c>
      <c r="H127" s="28">
        <v>0</v>
      </c>
      <c r="I127" s="28">
        <v>0</v>
      </c>
      <c r="J127" s="28">
        <v>0</v>
      </c>
      <c r="K127" s="28">
        <v>0</v>
      </c>
      <c r="L127" s="28">
        <v>0</v>
      </c>
      <c r="M127" s="28">
        <v>0</v>
      </c>
      <c r="N127" s="28">
        <v>0</v>
      </c>
      <c r="O127" s="28">
        <v>0</v>
      </c>
      <c r="P127" s="28">
        <v>0</v>
      </c>
      <c r="Q127" s="28">
        <v>0</v>
      </c>
      <c r="R127" s="28">
        <v>0</v>
      </c>
      <c r="S127" s="28">
        <v>0</v>
      </c>
      <c r="T127" s="28">
        <v>0</v>
      </c>
      <c r="U127" s="28">
        <v>0</v>
      </c>
      <c r="V127" s="28">
        <v>0</v>
      </c>
      <c r="W127" s="28">
        <v>0</v>
      </c>
      <c r="X127" s="28">
        <v>0</v>
      </c>
      <c r="Y127" s="28">
        <v>0</v>
      </c>
      <c r="Z127" s="28">
        <v>0</v>
      </c>
      <c r="AB127" s="28">
        <v>0</v>
      </c>
      <c r="AE127">
        <f t="shared" si="1"/>
        <v>0</v>
      </c>
    </row>
    <row r="128" spans="1:31" x14ac:dyDescent="0.25">
      <c r="A128" s="28" t="s">
        <v>162</v>
      </c>
      <c r="B128" s="28" t="s">
        <v>163</v>
      </c>
      <c r="C128" s="28">
        <v>0</v>
      </c>
      <c r="D128" s="28">
        <v>3.1914199999999999</v>
      </c>
      <c r="E128" s="28">
        <v>32.913400000000003</v>
      </c>
      <c r="F128" s="28">
        <v>0</v>
      </c>
      <c r="G128" s="28">
        <v>0.48634500000000003</v>
      </c>
      <c r="H128" s="28">
        <v>0</v>
      </c>
      <c r="I128" s="28">
        <v>0</v>
      </c>
      <c r="J128" s="28">
        <v>343.39600000000002</v>
      </c>
      <c r="K128" s="28">
        <v>11.219099999999999</v>
      </c>
      <c r="L128" s="28">
        <v>0</v>
      </c>
      <c r="M128" s="28">
        <v>0</v>
      </c>
      <c r="N128" s="28">
        <v>134</v>
      </c>
      <c r="O128" s="28">
        <v>1.64567</v>
      </c>
      <c r="P128" s="28">
        <v>0</v>
      </c>
      <c r="Q128" s="28">
        <v>0</v>
      </c>
      <c r="R128" s="28">
        <v>0</v>
      </c>
      <c r="S128" s="28">
        <v>0</v>
      </c>
      <c r="T128" s="28">
        <v>0</v>
      </c>
      <c r="U128" s="28">
        <v>0</v>
      </c>
      <c r="V128" s="28">
        <v>0</v>
      </c>
      <c r="W128" s="28">
        <v>0</v>
      </c>
      <c r="X128" s="28">
        <v>0</v>
      </c>
      <c r="Y128" s="28">
        <v>0</v>
      </c>
      <c r="Z128" s="28">
        <v>0</v>
      </c>
      <c r="AB128" s="28">
        <v>343.39600000000002</v>
      </c>
      <c r="AE128">
        <f t="shared" si="1"/>
        <v>526.85193500000003</v>
      </c>
    </row>
    <row r="129" spans="1:31" x14ac:dyDescent="0.25">
      <c r="A129" s="28" t="s">
        <v>162</v>
      </c>
      <c r="B129" s="28" t="s">
        <v>164</v>
      </c>
      <c r="C129" s="28">
        <v>0</v>
      </c>
      <c r="D129" s="28">
        <v>0</v>
      </c>
      <c r="E129" s="28">
        <v>0</v>
      </c>
      <c r="F129" s="28">
        <v>0</v>
      </c>
      <c r="G129" s="28">
        <v>0</v>
      </c>
      <c r="H129" s="28">
        <v>0</v>
      </c>
      <c r="I129" s="28">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B129" s="28">
        <v>0</v>
      </c>
      <c r="AE129">
        <f t="shared" si="1"/>
        <v>0</v>
      </c>
    </row>
    <row r="130" spans="1:31" x14ac:dyDescent="0.25">
      <c r="A130" s="28" t="s">
        <v>162</v>
      </c>
      <c r="B130" s="28" t="s">
        <v>165</v>
      </c>
      <c r="C130" s="28">
        <v>0</v>
      </c>
      <c r="D130" s="28">
        <v>0</v>
      </c>
      <c r="E130" s="28">
        <v>0</v>
      </c>
      <c r="F130" s="28">
        <v>0</v>
      </c>
      <c r="G130" s="28">
        <v>0</v>
      </c>
      <c r="H130" s="28">
        <v>0</v>
      </c>
      <c r="I130" s="28">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B130" s="28">
        <v>0</v>
      </c>
      <c r="AE130">
        <f t="shared" si="1"/>
        <v>0</v>
      </c>
    </row>
    <row r="131" spans="1:31" x14ac:dyDescent="0.25">
      <c r="A131" s="28" t="s">
        <v>162</v>
      </c>
      <c r="B131" s="28" t="s">
        <v>166</v>
      </c>
      <c r="C131" s="28">
        <v>0</v>
      </c>
      <c r="D131" s="28">
        <v>0</v>
      </c>
      <c r="E131" s="28">
        <v>0</v>
      </c>
      <c r="F131" s="28">
        <v>0</v>
      </c>
      <c r="G131" s="28">
        <v>0</v>
      </c>
      <c r="H131" s="28">
        <v>0</v>
      </c>
      <c r="I131" s="28">
        <v>0</v>
      </c>
      <c r="J131" s="28">
        <v>0</v>
      </c>
      <c r="K131" s="28">
        <v>0</v>
      </c>
      <c r="L131" s="28">
        <v>0</v>
      </c>
      <c r="M131" s="28">
        <v>0</v>
      </c>
      <c r="N131" s="28">
        <v>0</v>
      </c>
      <c r="O131" s="28">
        <v>0</v>
      </c>
      <c r="P131" s="28">
        <v>0</v>
      </c>
      <c r="Q131" s="28">
        <v>0</v>
      </c>
      <c r="R131" s="28">
        <v>0</v>
      </c>
      <c r="S131" s="28">
        <v>0</v>
      </c>
      <c r="T131" s="28">
        <v>0</v>
      </c>
      <c r="U131" s="28">
        <v>0</v>
      </c>
      <c r="V131" s="28">
        <v>0</v>
      </c>
      <c r="W131" s="28">
        <v>0</v>
      </c>
      <c r="X131" s="28">
        <v>0</v>
      </c>
      <c r="Y131" s="28">
        <v>0</v>
      </c>
      <c r="Z131" s="28">
        <v>0</v>
      </c>
      <c r="AB131" s="28">
        <v>0</v>
      </c>
      <c r="AE131">
        <f t="shared" ref="AE131:AE194" si="2">SUM(C131:Z131)</f>
        <v>0</v>
      </c>
    </row>
    <row r="132" spans="1:31" x14ac:dyDescent="0.25">
      <c r="A132" s="28" t="s">
        <v>167</v>
      </c>
      <c r="B132" s="28" t="s">
        <v>168</v>
      </c>
      <c r="C132" s="28">
        <v>0</v>
      </c>
      <c r="D132" s="28">
        <v>0</v>
      </c>
      <c r="E132" s="28">
        <v>4.48529</v>
      </c>
      <c r="F132" s="28">
        <v>0</v>
      </c>
      <c r="G132" s="28">
        <v>0</v>
      </c>
      <c r="H132" s="28">
        <v>0</v>
      </c>
      <c r="I132" s="28">
        <v>0</v>
      </c>
      <c r="J132" s="28">
        <v>22.4251</v>
      </c>
      <c r="K132" s="28">
        <v>0</v>
      </c>
      <c r="L132" s="28">
        <v>0</v>
      </c>
      <c r="M132" s="28">
        <v>0</v>
      </c>
      <c r="N132" s="28">
        <v>0</v>
      </c>
      <c r="O132" s="28">
        <v>0</v>
      </c>
      <c r="P132" s="28">
        <v>17.939800000000002</v>
      </c>
      <c r="Q132" s="28">
        <v>0</v>
      </c>
      <c r="R132" s="28">
        <v>0</v>
      </c>
      <c r="S132" s="28">
        <v>0</v>
      </c>
      <c r="T132" s="28">
        <v>0</v>
      </c>
      <c r="U132" s="28">
        <v>0</v>
      </c>
      <c r="V132" s="28">
        <v>0</v>
      </c>
      <c r="W132" s="28">
        <v>0</v>
      </c>
      <c r="X132" s="28">
        <v>0</v>
      </c>
      <c r="Y132" s="28">
        <v>0</v>
      </c>
      <c r="Z132" s="28">
        <v>0</v>
      </c>
      <c r="AB132" s="28">
        <v>22.4251</v>
      </c>
      <c r="AE132">
        <f t="shared" si="2"/>
        <v>44.850189999999998</v>
      </c>
    </row>
    <row r="133" spans="1:31" x14ac:dyDescent="0.25">
      <c r="A133" s="28" t="s">
        <v>167</v>
      </c>
      <c r="B133" s="28" t="s">
        <v>169</v>
      </c>
      <c r="C133" s="28">
        <v>0</v>
      </c>
      <c r="D133" s="28">
        <v>0</v>
      </c>
      <c r="E133" s="28">
        <v>0</v>
      </c>
      <c r="F133" s="28">
        <v>0</v>
      </c>
      <c r="G133" s="28">
        <v>0</v>
      </c>
      <c r="H133" s="28">
        <v>0</v>
      </c>
      <c r="I133" s="28">
        <v>0</v>
      </c>
      <c r="J133" s="28">
        <v>0</v>
      </c>
      <c r="K133" s="28">
        <v>0</v>
      </c>
      <c r="L133" s="28">
        <v>0</v>
      </c>
      <c r="M133" s="28">
        <v>0</v>
      </c>
      <c r="N133" s="28">
        <v>0</v>
      </c>
      <c r="O133" s="28">
        <v>0</v>
      </c>
      <c r="P133" s="28">
        <v>0</v>
      </c>
      <c r="Q133" s="28">
        <v>0</v>
      </c>
      <c r="R133" s="28">
        <v>0</v>
      </c>
      <c r="S133" s="28">
        <v>0</v>
      </c>
      <c r="T133" s="28">
        <v>0</v>
      </c>
      <c r="U133" s="28">
        <v>0</v>
      </c>
      <c r="V133" s="28">
        <v>0</v>
      </c>
      <c r="W133" s="28">
        <v>0</v>
      </c>
      <c r="X133" s="28">
        <v>0</v>
      </c>
      <c r="Y133" s="28">
        <v>0</v>
      </c>
      <c r="Z133" s="28">
        <v>0</v>
      </c>
      <c r="AB133" s="28">
        <v>0</v>
      </c>
      <c r="AE133">
        <f t="shared" si="2"/>
        <v>0</v>
      </c>
    </row>
    <row r="134" spans="1:31" x14ac:dyDescent="0.25">
      <c r="A134" s="28" t="s">
        <v>167</v>
      </c>
      <c r="B134" s="28" t="s">
        <v>170</v>
      </c>
      <c r="C134" s="28">
        <v>0</v>
      </c>
      <c r="D134" s="28">
        <v>0</v>
      </c>
      <c r="E134" s="28">
        <v>0</v>
      </c>
      <c r="F134" s="28">
        <v>0</v>
      </c>
      <c r="G134" s="28">
        <v>0</v>
      </c>
      <c r="H134" s="28">
        <v>0</v>
      </c>
      <c r="I134" s="28">
        <v>0</v>
      </c>
      <c r="J134" s="28">
        <v>0</v>
      </c>
      <c r="K134" s="28">
        <v>0</v>
      </c>
      <c r="L134" s="28">
        <v>0</v>
      </c>
      <c r="M134" s="28">
        <v>0</v>
      </c>
      <c r="N134" s="28">
        <v>0</v>
      </c>
      <c r="O134" s="28">
        <v>0</v>
      </c>
      <c r="P134" s="28">
        <v>0</v>
      </c>
      <c r="Q134" s="28">
        <v>0</v>
      </c>
      <c r="R134" s="28">
        <v>0</v>
      </c>
      <c r="S134" s="28">
        <v>0</v>
      </c>
      <c r="T134" s="28">
        <v>0</v>
      </c>
      <c r="U134" s="28">
        <v>0</v>
      </c>
      <c r="V134" s="28">
        <v>0</v>
      </c>
      <c r="W134" s="28">
        <v>0</v>
      </c>
      <c r="X134" s="28">
        <v>0</v>
      </c>
      <c r="Y134" s="28">
        <v>0</v>
      </c>
      <c r="Z134" s="28">
        <v>0</v>
      </c>
      <c r="AB134" s="28">
        <v>0</v>
      </c>
      <c r="AE134">
        <f t="shared" si="2"/>
        <v>0</v>
      </c>
    </row>
    <row r="135" spans="1:31" x14ac:dyDescent="0.25">
      <c r="A135" s="28" t="s">
        <v>171</v>
      </c>
      <c r="B135" s="28" t="s">
        <v>172</v>
      </c>
      <c r="C135" s="28">
        <v>0</v>
      </c>
      <c r="D135" s="28">
        <v>0</v>
      </c>
      <c r="E135" s="28">
        <v>0</v>
      </c>
      <c r="F135" s="28">
        <v>0</v>
      </c>
      <c r="G135" s="28">
        <v>0</v>
      </c>
      <c r="H135" s="28">
        <v>0</v>
      </c>
      <c r="I135" s="28">
        <v>0</v>
      </c>
      <c r="J135" s="28">
        <v>0</v>
      </c>
      <c r="K135" s="28">
        <v>0</v>
      </c>
      <c r="L135" s="28">
        <v>0</v>
      </c>
      <c r="M135" s="28">
        <v>0</v>
      </c>
      <c r="N135" s="28">
        <v>0</v>
      </c>
      <c r="O135" s="28">
        <v>0</v>
      </c>
      <c r="P135" s="28">
        <v>0</v>
      </c>
      <c r="Q135" s="28">
        <v>0</v>
      </c>
      <c r="R135" s="28">
        <v>0</v>
      </c>
      <c r="S135" s="28">
        <v>0</v>
      </c>
      <c r="T135" s="28">
        <v>0</v>
      </c>
      <c r="U135" s="28">
        <v>0</v>
      </c>
      <c r="V135" s="28">
        <v>0</v>
      </c>
      <c r="W135" s="28">
        <v>0</v>
      </c>
      <c r="X135" s="28">
        <v>0</v>
      </c>
      <c r="Y135" s="28">
        <v>0</v>
      </c>
      <c r="Z135" s="28">
        <v>0</v>
      </c>
      <c r="AB135" s="28">
        <v>0</v>
      </c>
      <c r="AE135">
        <f t="shared" si="2"/>
        <v>0</v>
      </c>
    </row>
    <row r="136" spans="1:31" x14ac:dyDescent="0.25">
      <c r="A136" s="28" t="s">
        <v>171</v>
      </c>
      <c r="B136" s="28" t="s">
        <v>173</v>
      </c>
      <c r="C136" s="28">
        <v>0</v>
      </c>
      <c r="D136" s="28">
        <v>0</v>
      </c>
      <c r="E136" s="28">
        <v>0</v>
      </c>
      <c r="F136" s="28">
        <v>0</v>
      </c>
      <c r="G136" s="28">
        <v>0</v>
      </c>
      <c r="H136" s="28">
        <v>0</v>
      </c>
      <c r="I136" s="28">
        <v>0</v>
      </c>
      <c r="J136" s="28">
        <v>0</v>
      </c>
      <c r="K136" s="28">
        <v>0</v>
      </c>
      <c r="L136" s="28">
        <v>0</v>
      </c>
      <c r="M136" s="28">
        <v>0</v>
      </c>
      <c r="N136" s="28">
        <v>0</v>
      </c>
      <c r="O136" s="28">
        <v>0</v>
      </c>
      <c r="P136" s="28">
        <v>0</v>
      </c>
      <c r="Q136" s="28">
        <v>0</v>
      </c>
      <c r="R136" s="28">
        <v>0</v>
      </c>
      <c r="S136" s="28">
        <v>0</v>
      </c>
      <c r="T136" s="28">
        <v>0</v>
      </c>
      <c r="U136" s="28">
        <v>0</v>
      </c>
      <c r="V136" s="28">
        <v>0</v>
      </c>
      <c r="W136" s="28">
        <v>0</v>
      </c>
      <c r="X136" s="28">
        <v>0</v>
      </c>
      <c r="Y136" s="28">
        <v>0</v>
      </c>
      <c r="Z136" s="28">
        <v>0</v>
      </c>
      <c r="AB136" s="28">
        <v>0</v>
      </c>
      <c r="AE136">
        <f t="shared" si="2"/>
        <v>0</v>
      </c>
    </row>
    <row r="137" spans="1:31" x14ac:dyDescent="0.25">
      <c r="A137" s="28" t="s">
        <v>171</v>
      </c>
      <c r="B137" s="28" t="s">
        <v>174</v>
      </c>
      <c r="C137" s="28">
        <v>0</v>
      </c>
      <c r="D137" s="28">
        <v>0</v>
      </c>
      <c r="E137" s="28">
        <v>0</v>
      </c>
      <c r="F137" s="28">
        <v>0</v>
      </c>
      <c r="G137" s="28">
        <v>0</v>
      </c>
      <c r="H137" s="28">
        <v>0</v>
      </c>
      <c r="I137" s="28">
        <v>0</v>
      </c>
      <c r="J137" s="28">
        <v>0</v>
      </c>
      <c r="K137" s="28">
        <v>0</v>
      </c>
      <c r="L137" s="28">
        <v>0</v>
      </c>
      <c r="M137" s="28">
        <v>0</v>
      </c>
      <c r="N137" s="28">
        <v>0</v>
      </c>
      <c r="O137" s="28">
        <v>0</v>
      </c>
      <c r="P137" s="28">
        <v>0</v>
      </c>
      <c r="Q137" s="28">
        <v>0</v>
      </c>
      <c r="R137" s="28">
        <v>0</v>
      </c>
      <c r="S137" s="28">
        <v>0</v>
      </c>
      <c r="T137" s="28">
        <v>0</v>
      </c>
      <c r="U137" s="28">
        <v>0</v>
      </c>
      <c r="V137" s="28">
        <v>0</v>
      </c>
      <c r="W137" s="28">
        <v>0</v>
      </c>
      <c r="X137" s="28">
        <v>0</v>
      </c>
      <c r="Y137" s="28">
        <v>0</v>
      </c>
      <c r="Z137" s="28">
        <v>0</v>
      </c>
      <c r="AB137" s="28">
        <v>0</v>
      </c>
      <c r="AE137">
        <f t="shared" si="2"/>
        <v>0</v>
      </c>
    </row>
    <row r="138" spans="1:31" x14ac:dyDescent="0.25">
      <c r="A138" s="28" t="s">
        <v>175</v>
      </c>
      <c r="B138" s="28" t="s">
        <v>176</v>
      </c>
      <c r="C138" s="28">
        <v>0</v>
      </c>
      <c r="D138" s="28">
        <v>0</v>
      </c>
      <c r="E138" s="28">
        <v>0</v>
      </c>
      <c r="F138" s="28">
        <v>0</v>
      </c>
      <c r="G138" s="28">
        <v>0</v>
      </c>
      <c r="H138" s="28">
        <v>0</v>
      </c>
      <c r="I138" s="28">
        <v>0</v>
      </c>
      <c r="J138" s="28">
        <v>0</v>
      </c>
      <c r="K138" s="28">
        <v>0</v>
      </c>
      <c r="L138" s="28">
        <v>0</v>
      </c>
      <c r="M138" s="28">
        <v>0</v>
      </c>
      <c r="N138" s="28">
        <v>0</v>
      </c>
      <c r="O138" s="28">
        <v>0</v>
      </c>
      <c r="P138" s="28">
        <v>0</v>
      </c>
      <c r="Q138" s="28">
        <v>0</v>
      </c>
      <c r="R138" s="28">
        <v>0</v>
      </c>
      <c r="S138" s="28">
        <v>0</v>
      </c>
      <c r="T138" s="28">
        <v>0</v>
      </c>
      <c r="U138" s="28">
        <v>0</v>
      </c>
      <c r="V138" s="28">
        <v>0</v>
      </c>
      <c r="W138" s="28">
        <v>0</v>
      </c>
      <c r="X138" s="28">
        <v>0</v>
      </c>
      <c r="Y138" s="28">
        <v>0</v>
      </c>
      <c r="Z138" s="28">
        <v>0</v>
      </c>
      <c r="AB138" s="28">
        <v>0</v>
      </c>
      <c r="AE138">
        <f t="shared" si="2"/>
        <v>0</v>
      </c>
    </row>
    <row r="139" spans="1:31" x14ac:dyDescent="0.25">
      <c r="A139" s="28" t="s">
        <v>175</v>
      </c>
      <c r="B139" s="28" t="s">
        <v>177</v>
      </c>
      <c r="C139" s="28">
        <v>0</v>
      </c>
      <c r="D139" s="28">
        <v>0</v>
      </c>
      <c r="E139" s="28">
        <v>23.1555</v>
      </c>
      <c r="F139" s="28">
        <v>0</v>
      </c>
      <c r="G139" s="28">
        <v>0.74444200000000005</v>
      </c>
      <c r="H139" s="28">
        <v>0</v>
      </c>
      <c r="I139" s="28">
        <v>0</v>
      </c>
      <c r="J139" s="28">
        <v>60.607399999999998</v>
      </c>
      <c r="K139" s="28">
        <v>9.8722399999999997</v>
      </c>
      <c r="L139" s="28">
        <v>0</v>
      </c>
      <c r="M139" s="28">
        <v>35.669199999999996</v>
      </c>
      <c r="N139" s="28">
        <v>80.292000000000002</v>
      </c>
      <c r="O139" s="28">
        <v>3.89622</v>
      </c>
      <c r="P139" s="28">
        <v>81.107799999999997</v>
      </c>
      <c r="Q139" s="28">
        <v>0</v>
      </c>
      <c r="R139" s="28">
        <v>0</v>
      </c>
      <c r="S139" s="28">
        <v>0</v>
      </c>
      <c r="T139" s="28">
        <v>0</v>
      </c>
      <c r="U139" s="28">
        <v>0</v>
      </c>
      <c r="V139" s="28">
        <v>0</v>
      </c>
      <c r="W139" s="28">
        <v>0</v>
      </c>
      <c r="X139" s="28">
        <v>0</v>
      </c>
      <c r="Y139" s="28">
        <v>0</v>
      </c>
      <c r="Z139" s="28">
        <v>63.5075</v>
      </c>
      <c r="AB139" s="28">
        <v>81.107799999999997</v>
      </c>
      <c r="AE139">
        <f t="shared" si="2"/>
        <v>358.85230199999995</v>
      </c>
    </row>
    <row r="140" spans="1:31" x14ac:dyDescent="0.25">
      <c r="A140" s="28" t="s">
        <v>175</v>
      </c>
      <c r="B140" s="28" t="s">
        <v>178</v>
      </c>
      <c r="C140" s="28">
        <v>0</v>
      </c>
      <c r="D140" s="28">
        <v>0</v>
      </c>
      <c r="E140" s="28">
        <v>0</v>
      </c>
      <c r="F140" s="28">
        <v>0</v>
      </c>
      <c r="G140" s="28">
        <v>0</v>
      </c>
      <c r="H140" s="28">
        <v>0</v>
      </c>
      <c r="I140" s="28">
        <v>0</v>
      </c>
      <c r="J140" s="28">
        <v>0</v>
      </c>
      <c r="K140" s="28">
        <v>0</v>
      </c>
      <c r="L140" s="28">
        <v>0</v>
      </c>
      <c r="M140" s="28">
        <v>0</v>
      </c>
      <c r="N140" s="28">
        <v>0</v>
      </c>
      <c r="O140" s="28">
        <v>0</v>
      </c>
      <c r="P140" s="28">
        <v>0</v>
      </c>
      <c r="Q140" s="28">
        <v>0</v>
      </c>
      <c r="R140" s="28">
        <v>0</v>
      </c>
      <c r="S140" s="28">
        <v>0</v>
      </c>
      <c r="T140" s="28">
        <v>0</v>
      </c>
      <c r="U140" s="28">
        <v>0</v>
      </c>
      <c r="V140" s="28">
        <v>0</v>
      </c>
      <c r="W140" s="28">
        <v>0</v>
      </c>
      <c r="X140" s="28">
        <v>0</v>
      </c>
      <c r="Y140" s="28">
        <v>0</v>
      </c>
      <c r="Z140" s="28">
        <v>0</v>
      </c>
      <c r="AB140" s="28">
        <v>0</v>
      </c>
      <c r="AE140">
        <f t="shared" si="2"/>
        <v>0</v>
      </c>
    </row>
    <row r="141" spans="1:31" x14ac:dyDescent="0.25">
      <c r="A141" s="28" t="s">
        <v>175</v>
      </c>
      <c r="B141" s="28" t="s">
        <v>179</v>
      </c>
      <c r="C141" s="28">
        <v>0</v>
      </c>
      <c r="D141" s="28">
        <v>0</v>
      </c>
      <c r="E141" s="28">
        <v>0</v>
      </c>
      <c r="F141" s="28">
        <v>0</v>
      </c>
      <c r="G141" s="28">
        <v>0</v>
      </c>
      <c r="H141" s="28">
        <v>0</v>
      </c>
      <c r="I141" s="28">
        <v>0</v>
      </c>
      <c r="J141" s="28">
        <v>0</v>
      </c>
      <c r="K141" s="28">
        <v>0</v>
      </c>
      <c r="L141" s="28">
        <v>0</v>
      </c>
      <c r="M141" s="28">
        <v>0</v>
      </c>
      <c r="N141" s="28">
        <v>0</v>
      </c>
      <c r="O141" s="28">
        <v>0</v>
      </c>
      <c r="P141" s="28">
        <v>0</v>
      </c>
      <c r="Q141" s="28">
        <v>0</v>
      </c>
      <c r="R141" s="28">
        <v>0</v>
      </c>
      <c r="S141" s="28">
        <v>0</v>
      </c>
      <c r="T141" s="28">
        <v>0</v>
      </c>
      <c r="U141" s="28">
        <v>0</v>
      </c>
      <c r="V141" s="28">
        <v>0</v>
      </c>
      <c r="W141" s="28">
        <v>0</v>
      </c>
      <c r="X141" s="28">
        <v>0</v>
      </c>
      <c r="Y141" s="28">
        <v>0</v>
      </c>
      <c r="Z141" s="28">
        <v>0</v>
      </c>
      <c r="AB141" s="28">
        <v>0</v>
      </c>
      <c r="AE141">
        <f t="shared" si="2"/>
        <v>0</v>
      </c>
    </row>
    <row r="142" spans="1:31" x14ac:dyDescent="0.25">
      <c r="A142" s="28" t="s">
        <v>180</v>
      </c>
      <c r="B142" s="28" t="s">
        <v>181</v>
      </c>
      <c r="C142" s="28">
        <v>0</v>
      </c>
      <c r="D142" s="28">
        <v>0</v>
      </c>
      <c r="E142" s="28">
        <v>0</v>
      </c>
      <c r="F142" s="28">
        <v>0</v>
      </c>
      <c r="G142" s="28">
        <v>0</v>
      </c>
      <c r="H142" s="28">
        <v>0</v>
      </c>
      <c r="I142" s="28">
        <v>0</v>
      </c>
      <c r="J142" s="28">
        <v>0</v>
      </c>
      <c r="K142" s="28">
        <v>0</v>
      </c>
      <c r="L142" s="28">
        <v>0</v>
      </c>
      <c r="M142" s="28">
        <v>0</v>
      </c>
      <c r="N142" s="28">
        <v>0</v>
      </c>
      <c r="O142" s="28">
        <v>0</v>
      </c>
      <c r="P142" s="28">
        <v>0</v>
      </c>
      <c r="Q142" s="28">
        <v>0</v>
      </c>
      <c r="R142" s="28">
        <v>0</v>
      </c>
      <c r="S142" s="28">
        <v>0</v>
      </c>
      <c r="T142" s="28">
        <v>0</v>
      </c>
      <c r="U142" s="28">
        <v>0</v>
      </c>
      <c r="V142" s="28">
        <v>0</v>
      </c>
      <c r="W142" s="28">
        <v>0</v>
      </c>
      <c r="X142" s="28">
        <v>0</v>
      </c>
      <c r="Y142" s="28">
        <v>0</v>
      </c>
      <c r="Z142" s="28">
        <v>0</v>
      </c>
      <c r="AB142" s="28">
        <v>0</v>
      </c>
      <c r="AE142">
        <f t="shared" si="2"/>
        <v>0</v>
      </c>
    </row>
    <row r="143" spans="1:31" x14ac:dyDescent="0.25">
      <c r="A143" s="28" t="s">
        <v>182</v>
      </c>
      <c r="B143" s="28" t="s">
        <v>183</v>
      </c>
      <c r="C143" s="28">
        <v>0</v>
      </c>
      <c r="D143" s="28">
        <v>0</v>
      </c>
      <c r="E143" s="28">
        <v>0</v>
      </c>
      <c r="F143" s="28">
        <v>0</v>
      </c>
      <c r="G143" s="28">
        <v>0</v>
      </c>
      <c r="H143" s="28">
        <v>0</v>
      </c>
      <c r="I143" s="28">
        <v>0</v>
      </c>
      <c r="J143" s="28">
        <v>0</v>
      </c>
      <c r="K143" s="28">
        <v>0</v>
      </c>
      <c r="L143" s="28">
        <v>0</v>
      </c>
      <c r="M143" s="28">
        <v>0</v>
      </c>
      <c r="N143" s="28">
        <v>0</v>
      </c>
      <c r="O143" s="28">
        <v>0</v>
      </c>
      <c r="P143" s="28">
        <v>0</v>
      </c>
      <c r="Q143" s="28">
        <v>0</v>
      </c>
      <c r="R143" s="28">
        <v>0</v>
      </c>
      <c r="S143" s="28">
        <v>0</v>
      </c>
      <c r="T143" s="28">
        <v>0</v>
      </c>
      <c r="U143" s="28">
        <v>0</v>
      </c>
      <c r="V143" s="28">
        <v>0</v>
      </c>
      <c r="W143" s="28">
        <v>0</v>
      </c>
      <c r="X143" s="28">
        <v>0</v>
      </c>
      <c r="Y143" s="28">
        <v>0</v>
      </c>
      <c r="Z143" s="28">
        <v>0</v>
      </c>
      <c r="AB143" s="28">
        <v>0</v>
      </c>
      <c r="AE143">
        <f t="shared" si="2"/>
        <v>0</v>
      </c>
    </row>
    <row r="144" spans="1:31" x14ac:dyDescent="0.25">
      <c r="A144" s="28" t="s">
        <v>1047</v>
      </c>
      <c r="B144" s="28" t="s">
        <v>185</v>
      </c>
      <c r="C144" s="28">
        <v>0</v>
      </c>
      <c r="D144" s="28">
        <v>0</v>
      </c>
      <c r="E144" s="28">
        <v>0</v>
      </c>
      <c r="F144" s="28">
        <v>0</v>
      </c>
      <c r="G144" s="28">
        <v>0</v>
      </c>
      <c r="H144" s="28">
        <v>0</v>
      </c>
      <c r="I144" s="28">
        <v>0</v>
      </c>
      <c r="J144" s="28">
        <v>0</v>
      </c>
      <c r="K144" s="28">
        <v>0</v>
      </c>
      <c r="L144" s="28">
        <v>0</v>
      </c>
      <c r="M144" s="28">
        <v>0</v>
      </c>
      <c r="N144" s="28">
        <v>0</v>
      </c>
      <c r="O144" s="28">
        <v>0</v>
      </c>
      <c r="P144" s="28">
        <v>0</v>
      </c>
      <c r="Q144" s="28">
        <v>0</v>
      </c>
      <c r="R144" s="28">
        <v>0</v>
      </c>
      <c r="S144" s="28">
        <v>0</v>
      </c>
      <c r="T144" s="28">
        <v>0</v>
      </c>
      <c r="U144" s="28">
        <v>0</v>
      </c>
      <c r="V144" s="28">
        <v>0</v>
      </c>
      <c r="W144" s="28">
        <v>0</v>
      </c>
      <c r="X144" s="28">
        <v>0</v>
      </c>
      <c r="Y144" s="28">
        <v>0</v>
      </c>
      <c r="Z144" s="28">
        <v>0</v>
      </c>
      <c r="AB144" s="28">
        <v>0</v>
      </c>
      <c r="AE144">
        <f t="shared" si="2"/>
        <v>0</v>
      </c>
    </row>
    <row r="145" spans="1:31" x14ac:dyDescent="0.25">
      <c r="A145" s="28" t="s">
        <v>1047</v>
      </c>
      <c r="B145" s="28" t="s">
        <v>186</v>
      </c>
      <c r="C145" s="28">
        <v>0</v>
      </c>
      <c r="D145" s="28">
        <v>0</v>
      </c>
      <c r="E145" s="28">
        <v>0</v>
      </c>
      <c r="F145" s="28">
        <v>0</v>
      </c>
      <c r="G145" s="28">
        <v>0</v>
      </c>
      <c r="H145" s="28">
        <v>0</v>
      </c>
      <c r="I145" s="28">
        <v>0</v>
      </c>
      <c r="J145" s="28">
        <v>0</v>
      </c>
      <c r="K145" s="28">
        <v>0</v>
      </c>
      <c r="L145" s="28">
        <v>0</v>
      </c>
      <c r="M145" s="28">
        <v>0</v>
      </c>
      <c r="N145" s="28">
        <v>0</v>
      </c>
      <c r="O145" s="28">
        <v>0</v>
      </c>
      <c r="P145" s="28">
        <v>0</v>
      </c>
      <c r="Q145" s="28">
        <v>0</v>
      </c>
      <c r="R145" s="28">
        <v>0</v>
      </c>
      <c r="S145" s="28">
        <v>0</v>
      </c>
      <c r="T145" s="28">
        <v>0</v>
      </c>
      <c r="U145" s="28">
        <v>0</v>
      </c>
      <c r="V145" s="28">
        <v>0</v>
      </c>
      <c r="W145" s="28">
        <v>0</v>
      </c>
      <c r="X145" s="28">
        <v>0</v>
      </c>
      <c r="Y145" s="28">
        <v>0</v>
      </c>
      <c r="Z145" s="28">
        <v>0</v>
      </c>
      <c r="AB145" s="28">
        <v>0</v>
      </c>
      <c r="AE145">
        <f t="shared" si="2"/>
        <v>0</v>
      </c>
    </row>
    <row r="146" spans="1:31" x14ac:dyDescent="0.25">
      <c r="A146" s="28" t="s">
        <v>187</v>
      </c>
      <c r="B146" s="28" t="s">
        <v>188</v>
      </c>
      <c r="C146" s="28">
        <v>0</v>
      </c>
      <c r="D146" s="28">
        <v>0</v>
      </c>
      <c r="E146" s="28">
        <v>0</v>
      </c>
      <c r="F146" s="28">
        <v>0</v>
      </c>
      <c r="G146" s="28">
        <v>0</v>
      </c>
      <c r="H146" s="28">
        <v>0</v>
      </c>
      <c r="I146" s="28">
        <v>0</v>
      </c>
      <c r="J146" s="28">
        <v>0</v>
      </c>
      <c r="K146" s="28">
        <v>0</v>
      </c>
      <c r="L146" s="28">
        <v>0</v>
      </c>
      <c r="M146" s="28">
        <v>0</v>
      </c>
      <c r="N146" s="28">
        <v>0</v>
      </c>
      <c r="O146" s="28">
        <v>0</v>
      </c>
      <c r="P146" s="28">
        <v>0</v>
      </c>
      <c r="Q146" s="28">
        <v>0</v>
      </c>
      <c r="R146" s="28">
        <v>0</v>
      </c>
      <c r="S146" s="28">
        <v>0</v>
      </c>
      <c r="T146" s="28">
        <v>0</v>
      </c>
      <c r="U146" s="28">
        <v>0</v>
      </c>
      <c r="V146" s="28">
        <v>0</v>
      </c>
      <c r="W146" s="28">
        <v>0</v>
      </c>
      <c r="X146" s="28">
        <v>0</v>
      </c>
      <c r="Y146" s="28">
        <v>0</v>
      </c>
      <c r="Z146" s="28">
        <v>0</v>
      </c>
      <c r="AB146" s="28">
        <v>0</v>
      </c>
      <c r="AE146">
        <f t="shared" si="2"/>
        <v>0</v>
      </c>
    </row>
    <row r="147" spans="1:31" x14ac:dyDescent="0.25">
      <c r="A147" s="28" t="s">
        <v>187</v>
      </c>
      <c r="B147" s="28" t="s">
        <v>189</v>
      </c>
      <c r="C147" s="28">
        <v>0</v>
      </c>
      <c r="D147" s="28">
        <v>0</v>
      </c>
      <c r="E147" s="28">
        <v>0</v>
      </c>
      <c r="F147" s="28">
        <v>0</v>
      </c>
      <c r="G147" s="28">
        <v>0</v>
      </c>
      <c r="H147" s="28">
        <v>0</v>
      </c>
      <c r="I147" s="28">
        <v>0</v>
      </c>
      <c r="J147" s="28">
        <v>0</v>
      </c>
      <c r="K147" s="28">
        <v>0</v>
      </c>
      <c r="L147" s="28">
        <v>0</v>
      </c>
      <c r="M147" s="28">
        <v>0</v>
      </c>
      <c r="N147" s="28">
        <v>0</v>
      </c>
      <c r="O147" s="28">
        <v>0</v>
      </c>
      <c r="P147" s="28">
        <v>0</v>
      </c>
      <c r="Q147" s="28">
        <v>0</v>
      </c>
      <c r="R147" s="28">
        <v>0</v>
      </c>
      <c r="S147" s="28">
        <v>0</v>
      </c>
      <c r="T147" s="28">
        <v>0</v>
      </c>
      <c r="U147" s="28">
        <v>0</v>
      </c>
      <c r="V147" s="28">
        <v>0</v>
      </c>
      <c r="W147" s="28">
        <v>0</v>
      </c>
      <c r="X147" s="28">
        <v>0</v>
      </c>
      <c r="Y147" s="28">
        <v>0</v>
      </c>
      <c r="Z147" s="28">
        <v>0</v>
      </c>
      <c r="AB147" s="28">
        <v>0</v>
      </c>
      <c r="AE147">
        <f t="shared" si="2"/>
        <v>0</v>
      </c>
    </row>
    <row r="148" spans="1:31" x14ac:dyDescent="0.25">
      <c r="A148" s="28" t="s">
        <v>187</v>
      </c>
      <c r="B148" s="36" t="s">
        <v>1071</v>
      </c>
      <c r="C148" s="28">
        <v>0</v>
      </c>
      <c r="D148" s="28">
        <v>0</v>
      </c>
      <c r="E148" s="28">
        <v>0</v>
      </c>
      <c r="F148" s="28">
        <v>0</v>
      </c>
      <c r="G148" s="28">
        <v>0</v>
      </c>
      <c r="H148" s="28">
        <v>0</v>
      </c>
      <c r="I148" s="28">
        <v>0</v>
      </c>
      <c r="J148" s="28">
        <v>0</v>
      </c>
      <c r="K148" s="28">
        <v>0</v>
      </c>
      <c r="L148" s="28">
        <v>0</v>
      </c>
      <c r="M148" s="28">
        <v>0</v>
      </c>
      <c r="N148" s="28">
        <v>0</v>
      </c>
      <c r="O148" s="28">
        <v>0</v>
      </c>
      <c r="P148" s="28">
        <v>0</v>
      </c>
      <c r="Q148" s="28">
        <v>0</v>
      </c>
      <c r="R148" s="28">
        <v>0</v>
      </c>
      <c r="S148" s="28">
        <v>0</v>
      </c>
      <c r="T148" s="28">
        <v>0</v>
      </c>
      <c r="U148" s="28">
        <v>0</v>
      </c>
      <c r="V148" s="28">
        <v>0</v>
      </c>
      <c r="W148" s="28">
        <v>0</v>
      </c>
      <c r="X148" s="28">
        <v>0</v>
      </c>
      <c r="Y148" s="28">
        <v>0</v>
      </c>
      <c r="Z148" s="28">
        <v>0</v>
      </c>
      <c r="AB148" s="28">
        <v>0</v>
      </c>
      <c r="AE148">
        <f t="shared" si="2"/>
        <v>0</v>
      </c>
    </row>
    <row r="149" spans="1:31" x14ac:dyDescent="0.25">
      <c r="A149" s="28" t="s">
        <v>187</v>
      </c>
      <c r="B149" s="28" t="s">
        <v>191</v>
      </c>
      <c r="C149" s="28">
        <v>0</v>
      </c>
      <c r="D149" s="28">
        <v>0</v>
      </c>
      <c r="E149" s="28">
        <v>0</v>
      </c>
      <c r="F149" s="28">
        <v>0</v>
      </c>
      <c r="G149" s="28">
        <v>0</v>
      </c>
      <c r="H149" s="28">
        <v>0</v>
      </c>
      <c r="I149" s="28">
        <v>0</v>
      </c>
      <c r="J149" s="28">
        <v>0</v>
      </c>
      <c r="K149" s="28">
        <v>0</v>
      </c>
      <c r="L149" s="28">
        <v>0</v>
      </c>
      <c r="M149" s="28">
        <v>0</v>
      </c>
      <c r="N149" s="28">
        <v>0</v>
      </c>
      <c r="O149" s="28">
        <v>0</v>
      </c>
      <c r="P149" s="28">
        <v>0</v>
      </c>
      <c r="Q149" s="28">
        <v>0</v>
      </c>
      <c r="R149" s="28">
        <v>0</v>
      </c>
      <c r="S149" s="28">
        <v>0</v>
      </c>
      <c r="T149" s="28">
        <v>0</v>
      </c>
      <c r="U149" s="28">
        <v>0</v>
      </c>
      <c r="V149" s="28">
        <v>0</v>
      </c>
      <c r="W149" s="28">
        <v>0</v>
      </c>
      <c r="X149" s="28">
        <v>0</v>
      </c>
      <c r="Y149" s="28">
        <v>0</v>
      </c>
      <c r="Z149" s="28">
        <v>0</v>
      </c>
      <c r="AB149" s="28">
        <v>0</v>
      </c>
      <c r="AE149">
        <f t="shared" si="2"/>
        <v>0</v>
      </c>
    </row>
    <row r="150" spans="1:31" x14ac:dyDescent="0.25">
      <c r="A150" s="28" t="s">
        <v>187</v>
      </c>
      <c r="B150" s="28" t="s">
        <v>192</v>
      </c>
      <c r="C150" s="28">
        <v>0</v>
      </c>
      <c r="D150" s="28">
        <v>0</v>
      </c>
      <c r="E150" s="28">
        <v>0</v>
      </c>
      <c r="F150" s="28">
        <v>0</v>
      </c>
      <c r="G150" s="28">
        <v>0</v>
      </c>
      <c r="H150" s="28">
        <v>0</v>
      </c>
      <c r="I150" s="28">
        <v>0</v>
      </c>
      <c r="J150" s="28">
        <v>0</v>
      </c>
      <c r="K150" s="28">
        <v>0</v>
      </c>
      <c r="L150" s="28">
        <v>0</v>
      </c>
      <c r="M150" s="28">
        <v>0</v>
      </c>
      <c r="N150" s="28">
        <v>0</v>
      </c>
      <c r="O150" s="28">
        <v>0</v>
      </c>
      <c r="P150" s="28">
        <v>0</v>
      </c>
      <c r="Q150" s="28">
        <v>0</v>
      </c>
      <c r="R150" s="28">
        <v>0</v>
      </c>
      <c r="S150" s="28">
        <v>0</v>
      </c>
      <c r="T150" s="28">
        <v>0</v>
      </c>
      <c r="U150" s="28">
        <v>0</v>
      </c>
      <c r="V150" s="28">
        <v>0</v>
      </c>
      <c r="W150" s="28">
        <v>0</v>
      </c>
      <c r="X150" s="28">
        <v>0</v>
      </c>
      <c r="Y150" s="28">
        <v>0</v>
      </c>
      <c r="Z150" s="28">
        <v>0</v>
      </c>
      <c r="AB150" s="28">
        <v>0</v>
      </c>
      <c r="AE150">
        <f t="shared" si="2"/>
        <v>0</v>
      </c>
    </row>
    <row r="151" spans="1:31" x14ac:dyDescent="0.25">
      <c r="A151" s="28" t="s">
        <v>187</v>
      </c>
      <c r="B151" s="28" t="s">
        <v>193</v>
      </c>
      <c r="C151" s="28">
        <v>0</v>
      </c>
      <c r="D151" s="28">
        <v>0</v>
      </c>
      <c r="E151" s="28">
        <v>0</v>
      </c>
      <c r="F151" s="28">
        <v>0</v>
      </c>
      <c r="G151" s="28">
        <v>0</v>
      </c>
      <c r="H151" s="28">
        <v>0</v>
      </c>
      <c r="I151" s="28">
        <v>0</v>
      </c>
      <c r="J151" s="28">
        <v>0</v>
      </c>
      <c r="K151" s="28">
        <v>0</v>
      </c>
      <c r="L151" s="28">
        <v>0</v>
      </c>
      <c r="M151" s="28">
        <v>0</v>
      </c>
      <c r="N151" s="28">
        <v>0</v>
      </c>
      <c r="O151" s="28">
        <v>0</v>
      </c>
      <c r="P151" s="28">
        <v>0</v>
      </c>
      <c r="Q151" s="28">
        <v>0</v>
      </c>
      <c r="R151" s="28">
        <v>0</v>
      </c>
      <c r="S151" s="28">
        <v>0</v>
      </c>
      <c r="T151" s="28">
        <v>0</v>
      </c>
      <c r="U151" s="28">
        <v>0</v>
      </c>
      <c r="V151" s="28">
        <v>0</v>
      </c>
      <c r="W151" s="28">
        <v>0</v>
      </c>
      <c r="X151" s="28">
        <v>0</v>
      </c>
      <c r="Y151" s="28">
        <v>0</v>
      </c>
      <c r="Z151" s="28">
        <v>0</v>
      </c>
      <c r="AB151" s="28">
        <v>0</v>
      </c>
      <c r="AE151">
        <f t="shared" si="2"/>
        <v>0</v>
      </c>
    </row>
    <row r="152" spans="1:31" x14ac:dyDescent="0.25">
      <c r="A152" s="28" t="s">
        <v>187</v>
      </c>
      <c r="B152" s="28" t="s">
        <v>194</v>
      </c>
      <c r="C152" s="28">
        <v>0</v>
      </c>
      <c r="D152" s="28">
        <v>0</v>
      </c>
      <c r="E152" s="28">
        <v>0</v>
      </c>
      <c r="F152" s="28">
        <v>0</v>
      </c>
      <c r="G152" s="28">
        <v>0</v>
      </c>
      <c r="H152" s="28">
        <v>0</v>
      </c>
      <c r="I152" s="28">
        <v>0</v>
      </c>
      <c r="J152" s="28">
        <v>0</v>
      </c>
      <c r="K152" s="28">
        <v>0</v>
      </c>
      <c r="L152" s="28">
        <v>0</v>
      </c>
      <c r="M152" s="28">
        <v>0</v>
      </c>
      <c r="N152" s="28">
        <v>0</v>
      </c>
      <c r="O152" s="28">
        <v>0</v>
      </c>
      <c r="P152" s="28">
        <v>0</v>
      </c>
      <c r="Q152" s="28">
        <v>0</v>
      </c>
      <c r="R152" s="28">
        <v>0</v>
      </c>
      <c r="S152" s="28">
        <v>0</v>
      </c>
      <c r="T152" s="28">
        <v>0</v>
      </c>
      <c r="U152" s="28">
        <v>0</v>
      </c>
      <c r="V152" s="28">
        <v>0</v>
      </c>
      <c r="W152" s="28">
        <v>0</v>
      </c>
      <c r="X152" s="28">
        <v>0</v>
      </c>
      <c r="Y152" s="28">
        <v>0</v>
      </c>
      <c r="Z152" s="28">
        <v>0</v>
      </c>
      <c r="AB152" s="28">
        <v>0</v>
      </c>
      <c r="AE152">
        <f t="shared" si="2"/>
        <v>0</v>
      </c>
    </row>
    <row r="153" spans="1:31" x14ac:dyDescent="0.25">
      <c r="A153" s="28" t="s">
        <v>187</v>
      </c>
      <c r="B153" s="28" t="s">
        <v>195</v>
      </c>
      <c r="C153" s="28">
        <v>0</v>
      </c>
      <c r="D153" s="28">
        <v>0</v>
      </c>
      <c r="E153" s="28">
        <v>0</v>
      </c>
      <c r="F153" s="28">
        <v>0</v>
      </c>
      <c r="G153" s="28">
        <v>0</v>
      </c>
      <c r="H153" s="28">
        <v>0</v>
      </c>
      <c r="I153" s="28">
        <v>0</v>
      </c>
      <c r="J153" s="28">
        <v>0</v>
      </c>
      <c r="K153" s="28">
        <v>0</v>
      </c>
      <c r="L153" s="28">
        <v>0</v>
      </c>
      <c r="M153" s="28">
        <v>0</v>
      </c>
      <c r="N153" s="28">
        <v>0</v>
      </c>
      <c r="O153" s="28">
        <v>0</v>
      </c>
      <c r="P153" s="28">
        <v>0</v>
      </c>
      <c r="Q153" s="28">
        <v>0</v>
      </c>
      <c r="R153" s="28">
        <v>0</v>
      </c>
      <c r="S153" s="28">
        <v>0</v>
      </c>
      <c r="T153" s="28">
        <v>0</v>
      </c>
      <c r="U153" s="28">
        <v>0</v>
      </c>
      <c r="V153" s="28">
        <v>0</v>
      </c>
      <c r="W153" s="28">
        <v>0</v>
      </c>
      <c r="X153" s="28">
        <v>0</v>
      </c>
      <c r="Y153" s="28">
        <v>0</v>
      </c>
      <c r="Z153" s="28">
        <v>0</v>
      </c>
      <c r="AB153" s="28">
        <v>0</v>
      </c>
      <c r="AE153">
        <f t="shared" si="2"/>
        <v>0</v>
      </c>
    </row>
    <row r="154" spans="1:31" x14ac:dyDescent="0.25">
      <c r="A154" s="28" t="s">
        <v>196</v>
      </c>
      <c r="B154" s="28" t="s">
        <v>197</v>
      </c>
      <c r="C154" s="28">
        <v>0</v>
      </c>
      <c r="D154" s="28">
        <v>0</v>
      </c>
      <c r="E154" s="28">
        <v>0</v>
      </c>
      <c r="F154" s="28">
        <v>0</v>
      </c>
      <c r="G154" s="28">
        <v>0</v>
      </c>
      <c r="H154" s="28">
        <v>0</v>
      </c>
      <c r="I154" s="28">
        <v>0</v>
      </c>
      <c r="J154" s="28">
        <v>0</v>
      </c>
      <c r="K154" s="28">
        <v>0</v>
      </c>
      <c r="L154" s="28">
        <v>0</v>
      </c>
      <c r="M154" s="28">
        <v>0</v>
      </c>
      <c r="N154" s="28">
        <v>0</v>
      </c>
      <c r="O154" s="28">
        <v>0</v>
      </c>
      <c r="P154" s="28">
        <v>0</v>
      </c>
      <c r="Q154" s="28">
        <v>0</v>
      </c>
      <c r="R154" s="28">
        <v>0</v>
      </c>
      <c r="S154" s="28">
        <v>0</v>
      </c>
      <c r="T154" s="28">
        <v>0</v>
      </c>
      <c r="U154" s="28">
        <v>0</v>
      </c>
      <c r="V154" s="28">
        <v>0</v>
      </c>
      <c r="W154" s="28">
        <v>0</v>
      </c>
      <c r="X154" s="28">
        <v>0</v>
      </c>
      <c r="Y154" s="28">
        <v>0</v>
      </c>
      <c r="Z154" s="28">
        <v>0</v>
      </c>
      <c r="AB154" s="28">
        <v>0</v>
      </c>
      <c r="AE154">
        <f t="shared" si="2"/>
        <v>0</v>
      </c>
    </row>
    <row r="155" spans="1:31" x14ac:dyDescent="0.25">
      <c r="A155" s="28" t="s">
        <v>196</v>
      </c>
      <c r="B155" s="28" t="s">
        <v>198</v>
      </c>
      <c r="C155" s="28">
        <v>0</v>
      </c>
      <c r="D155" s="28">
        <v>0</v>
      </c>
      <c r="E155" s="28">
        <v>0</v>
      </c>
      <c r="F155" s="28">
        <v>0</v>
      </c>
      <c r="G155" s="28">
        <v>0</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B155" s="28">
        <v>0</v>
      </c>
      <c r="AE155">
        <f t="shared" si="2"/>
        <v>0</v>
      </c>
    </row>
    <row r="156" spans="1:31" x14ac:dyDescent="0.25">
      <c r="A156" s="28" t="s">
        <v>196</v>
      </c>
      <c r="B156" s="28" t="s">
        <v>199</v>
      </c>
      <c r="C156" s="28">
        <v>0</v>
      </c>
      <c r="D156" s="28">
        <v>0</v>
      </c>
      <c r="E156" s="28">
        <v>0</v>
      </c>
      <c r="F156" s="28">
        <v>0</v>
      </c>
      <c r="G156" s="28">
        <v>0</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B156" s="28">
        <v>0</v>
      </c>
      <c r="AE156">
        <f t="shared" si="2"/>
        <v>0</v>
      </c>
    </row>
    <row r="157" spans="1:31" x14ac:dyDescent="0.25">
      <c r="A157" s="28" t="s">
        <v>196</v>
      </c>
      <c r="B157" s="28" t="s">
        <v>200</v>
      </c>
      <c r="C157" s="28">
        <v>0</v>
      </c>
      <c r="D157" s="28">
        <v>0</v>
      </c>
      <c r="E157" s="28">
        <v>0</v>
      </c>
      <c r="F157" s="28">
        <v>0</v>
      </c>
      <c r="G157" s="28">
        <v>0</v>
      </c>
      <c r="H157" s="28">
        <v>0</v>
      </c>
      <c r="I157" s="28">
        <v>0</v>
      </c>
      <c r="J157" s="28">
        <v>0</v>
      </c>
      <c r="K157" s="28">
        <v>0</v>
      </c>
      <c r="L157" s="28">
        <v>0</v>
      </c>
      <c r="M157" s="28">
        <v>0</v>
      </c>
      <c r="N157" s="28">
        <v>0</v>
      </c>
      <c r="O157" s="28">
        <v>0</v>
      </c>
      <c r="P157" s="28">
        <v>0</v>
      </c>
      <c r="Q157" s="28">
        <v>0</v>
      </c>
      <c r="R157" s="28">
        <v>0</v>
      </c>
      <c r="S157" s="28">
        <v>0</v>
      </c>
      <c r="T157" s="28">
        <v>0</v>
      </c>
      <c r="U157" s="28">
        <v>0</v>
      </c>
      <c r="V157" s="28">
        <v>0</v>
      </c>
      <c r="W157" s="28">
        <v>0</v>
      </c>
      <c r="X157" s="28">
        <v>0</v>
      </c>
      <c r="Y157" s="28">
        <v>0</v>
      </c>
      <c r="Z157" s="28">
        <v>0</v>
      </c>
      <c r="AB157" s="28">
        <v>0</v>
      </c>
      <c r="AE157">
        <f t="shared" si="2"/>
        <v>0</v>
      </c>
    </row>
    <row r="158" spans="1:31" x14ac:dyDescent="0.25">
      <c r="A158" s="28" t="s">
        <v>201</v>
      </c>
      <c r="B158" s="28" t="s">
        <v>202</v>
      </c>
      <c r="C158" s="28">
        <v>0</v>
      </c>
      <c r="D158" s="28">
        <v>0</v>
      </c>
      <c r="E158" s="28">
        <v>0</v>
      </c>
      <c r="F158" s="28">
        <v>0</v>
      </c>
      <c r="G158" s="28">
        <v>0</v>
      </c>
      <c r="H158" s="28">
        <v>0</v>
      </c>
      <c r="I158" s="28">
        <v>0</v>
      </c>
      <c r="J158" s="28">
        <v>0</v>
      </c>
      <c r="K158" s="28">
        <v>0</v>
      </c>
      <c r="L158" s="28">
        <v>0</v>
      </c>
      <c r="M158" s="28">
        <v>0</v>
      </c>
      <c r="N158" s="28">
        <v>0</v>
      </c>
      <c r="O158" s="28">
        <v>0</v>
      </c>
      <c r="P158" s="28">
        <v>0</v>
      </c>
      <c r="Q158" s="28">
        <v>0</v>
      </c>
      <c r="R158" s="28">
        <v>0</v>
      </c>
      <c r="S158" s="28">
        <v>0</v>
      </c>
      <c r="T158" s="28">
        <v>0</v>
      </c>
      <c r="U158" s="28">
        <v>0</v>
      </c>
      <c r="V158" s="28">
        <v>0</v>
      </c>
      <c r="W158" s="28">
        <v>0</v>
      </c>
      <c r="X158" s="28">
        <v>0</v>
      </c>
      <c r="Y158" s="28">
        <v>0</v>
      </c>
      <c r="Z158" s="28">
        <v>0</v>
      </c>
      <c r="AB158" s="28">
        <v>0</v>
      </c>
      <c r="AE158">
        <f t="shared" si="2"/>
        <v>0</v>
      </c>
    </row>
    <row r="159" spans="1:31" x14ac:dyDescent="0.25">
      <c r="A159" s="28" t="s">
        <v>201</v>
      </c>
      <c r="B159" s="28" t="s">
        <v>203</v>
      </c>
      <c r="C159" s="28">
        <v>0</v>
      </c>
      <c r="D159" s="28">
        <v>0</v>
      </c>
      <c r="E159" s="28">
        <v>0</v>
      </c>
      <c r="F159" s="28">
        <v>0</v>
      </c>
      <c r="G159" s="28">
        <v>0</v>
      </c>
      <c r="H159" s="28">
        <v>0</v>
      </c>
      <c r="I159" s="28">
        <v>0</v>
      </c>
      <c r="J159" s="28">
        <v>0</v>
      </c>
      <c r="K159" s="28">
        <v>0</v>
      </c>
      <c r="L159" s="28">
        <v>0</v>
      </c>
      <c r="M159" s="28">
        <v>0</v>
      </c>
      <c r="N159" s="28">
        <v>0</v>
      </c>
      <c r="O159" s="28">
        <v>0</v>
      </c>
      <c r="P159" s="28">
        <v>0</v>
      </c>
      <c r="Q159" s="28">
        <v>0</v>
      </c>
      <c r="R159" s="28">
        <v>0</v>
      </c>
      <c r="S159" s="28">
        <v>0</v>
      </c>
      <c r="T159" s="28">
        <v>0</v>
      </c>
      <c r="U159" s="28">
        <v>0</v>
      </c>
      <c r="V159" s="28">
        <v>0</v>
      </c>
      <c r="W159" s="28">
        <v>0</v>
      </c>
      <c r="X159" s="28">
        <v>0</v>
      </c>
      <c r="Y159" s="28">
        <v>0</v>
      </c>
      <c r="Z159" s="28">
        <v>0</v>
      </c>
      <c r="AB159" s="28">
        <v>0</v>
      </c>
      <c r="AE159">
        <f t="shared" si="2"/>
        <v>0</v>
      </c>
    </row>
    <row r="160" spans="1:31" x14ac:dyDescent="0.25">
      <c r="A160" s="28" t="s">
        <v>201</v>
      </c>
      <c r="B160" s="28" t="s">
        <v>204</v>
      </c>
      <c r="C160" s="28">
        <v>0</v>
      </c>
      <c r="D160" s="28">
        <v>0</v>
      </c>
      <c r="E160" s="28">
        <v>0</v>
      </c>
      <c r="F160" s="28">
        <v>0</v>
      </c>
      <c r="G160" s="28">
        <v>0</v>
      </c>
      <c r="H160" s="28">
        <v>0</v>
      </c>
      <c r="I160" s="28">
        <v>0</v>
      </c>
      <c r="J160" s="28">
        <v>0</v>
      </c>
      <c r="K160" s="28">
        <v>0</v>
      </c>
      <c r="L160" s="28">
        <v>0</v>
      </c>
      <c r="M160" s="28">
        <v>0</v>
      </c>
      <c r="N160" s="28">
        <v>0</v>
      </c>
      <c r="O160" s="28">
        <v>0</v>
      </c>
      <c r="P160" s="28">
        <v>0</v>
      </c>
      <c r="Q160" s="28">
        <v>0</v>
      </c>
      <c r="R160" s="28">
        <v>0</v>
      </c>
      <c r="S160" s="28">
        <v>0</v>
      </c>
      <c r="T160" s="28">
        <v>0</v>
      </c>
      <c r="U160" s="28">
        <v>0</v>
      </c>
      <c r="V160" s="28">
        <v>0</v>
      </c>
      <c r="W160" s="28">
        <v>0</v>
      </c>
      <c r="X160" s="28">
        <v>0</v>
      </c>
      <c r="Y160" s="28">
        <v>0</v>
      </c>
      <c r="Z160" s="28">
        <v>0</v>
      </c>
      <c r="AB160" s="28">
        <v>0</v>
      </c>
      <c r="AE160">
        <f t="shared" si="2"/>
        <v>0</v>
      </c>
    </row>
    <row r="161" spans="1:31" x14ac:dyDescent="0.25">
      <c r="A161" s="28" t="s">
        <v>201</v>
      </c>
      <c r="B161" s="28" t="s">
        <v>205</v>
      </c>
      <c r="C161" s="28">
        <v>0</v>
      </c>
      <c r="D161" s="28">
        <v>0</v>
      </c>
      <c r="E161" s="28">
        <v>0</v>
      </c>
      <c r="F161" s="28">
        <v>0</v>
      </c>
      <c r="G161" s="28">
        <v>0</v>
      </c>
      <c r="H161" s="28">
        <v>0</v>
      </c>
      <c r="I161" s="28">
        <v>0</v>
      </c>
      <c r="J161" s="28">
        <v>0</v>
      </c>
      <c r="K161" s="28">
        <v>0</v>
      </c>
      <c r="L161" s="28">
        <v>0</v>
      </c>
      <c r="M161" s="28">
        <v>0</v>
      </c>
      <c r="N161" s="28">
        <v>0</v>
      </c>
      <c r="O161" s="28">
        <v>0</v>
      </c>
      <c r="P161" s="28">
        <v>0</v>
      </c>
      <c r="Q161" s="28">
        <v>0</v>
      </c>
      <c r="R161" s="28">
        <v>0</v>
      </c>
      <c r="S161" s="28">
        <v>0</v>
      </c>
      <c r="T161" s="28">
        <v>0</v>
      </c>
      <c r="U161" s="28">
        <v>0</v>
      </c>
      <c r="V161" s="28">
        <v>0</v>
      </c>
      <c r="W161" s="28">
        <v>0</v>
      </c>
      <c r="X161" s="28">
        <v>0</v>
      </c>
      <c r="Y161" s="28">
        <v>0</v>
      </c>
      <c r="Z161" s="28">
        <v>0</v>
      </c>
      <c r="AB161" s="28">
        <v>0</v>
      </c>
      <c r="AE161">
        <f t="shared" si="2"/>
        <v>0</v>
      </c>
    </row>
    <row r="162" spans="1:31" x14ac:dyDescent="0.25">
      <c r="A162" s="28" t="s">
        <v>206</v>
      </c>
      <c r="B162" s="28" t="s">
        <v>207</v>
      </c>
      <c r="C162" s="28">
        <v>0</v>
      </c>
      <c r="D162" s="28">
        <v>0</v>
      </c>
      <c r="E162" s="28">
        <v>0</v>
      </c>
      <c r="F162" s="28">
        <v>0</v>
      </c>
      <c r="G162" s="28">
        <v>0</v>
      </c>
      <c r="H162" s="28">
        <v>0</v>
      </c>
      <c r="I162" s="28">
        <v>0</v>
      </c>
      <c r="J162" s="28">
        <v>0</v>
      </c>
      <c r="K162" s="28">
        <v>0.40910400000000002</v>
      </c>
      <c r="L162" s="28">
        <v>0</v>
      </c>
      <c r="M162" s="28">
        <v>0</v>
      </c>
      <c r="N162" s="28">
        <v>0</v>
      </c>
      <c r="O162" s="28">
        <v>0</v>
      </c>
      <c r="P162" s="28">
        <v>63.110500000000002</v>
      </c>
      <c r="Q162" s="28">
        <v>0</v>
      </c>
      <c r="R162" s="28">
        <v>0</v>
      </c>
      <c r="S162" s="28">
        <v>77.371499999999997</v>
      </c>
      <c r="T162" s="28">
        <v>0</v>
      </c>
      <c r="U162" s="28">
        <v>0</v>
      </c>
      <c r="V162" s="28">
        <v>0</v>
      </c>
      <c r="W162" s="28">
        <v>0</v>
      </c>
      <c r="X162" s="28">
        <v>0</v>
      </c>
      <c r="Y162" s="28">
        <v>0</v>
      </c>
      <c r="Z162" s="28">
        <v>0</v>
      </c>
      <c r="AB162" s="28">
        <v>77.371499999999997</v>
      </c>
      <c r="AE162">
        <f t="shared" si="2"/>
        <v>140.89110399999998</v>
      </c>
    </row>
    <row r="163" spans="1:31" x14ac:dyDescent="0.25">
      <c r="A163" s="28" t="s">
        <v>208</v>
      </c>
      <c r="B163" s="28" t="s">
        <v>209</v>
      </c>
      <c r="C163" s="28">
        <v>0</v>
      </c>
      <c r="D163" s="28">
        <v>0</v>
      </c>
      <c r="E163" s="28">
        <v>85.793499999999995</v>
      </c>
      <c r="F163" s="28">
        <v>0</v>
      </c>
      <c r="G163" s="28">
        <v>0</v>
      </c>
      <c r="H163" s="28">
        <v>0</v>
      </c>
      <c r="I163" s="28">
        <v>0</v>
      </c>
      <c r="J163" s="28">
        <v>35.2376</v>
      </c>
      <c r="K163" s="28">
        <v>12.274100000000001</v>
      </c>
      <c r="L163" s="28">
        <v>0</v>
      </c>
      <c r="M163" s="28">
        <v>67.552199999999999</v>
      </c>
      <c r="N163" s="28">
        <v>191.2</v>
      </c>
      <c r="O163" s="28">
        <v>0</v>
      </c>
      <c r="P163" s="28">
        <v>5.9541199999999996</v>
      </c>
      <c r="Q163" s="28">
        <v>0</v>
      </c>
      <c r="R163" s="28">
        <v>0</v>
      </c>
      <c r="S163" s="28">
        <v>0</v>
      </c>
      <c r="T163" s="28">
        <v>0</v>
      </c>
      <c r="U163" s="28">
        <v>0</v>
      </c>
      <c r="V163" s="28">
        <v>0</v>
      </c>
      <c r="W163" s="28">
        <v>0</v>
      </c>
      <c r="X163" s="28">
        <v>0</v>
      </c>
      <c r="Y163" s="28">
        <v>0</v>
      </c>
      <c r="Z163" s="28">
        <v>1.46147</v>
      </c>
      <c r="AB163" s="28">
        <v>191.2</v>
      </c>
      <c r="AE163">
        <f t="shared" si="2"/>
        <v>399.47298999999998</v>
      </c>
    </row>
    <row r="164" spans="1:31" x14ac:dyDescent="0.25">
      <c r="A164" s="28" t="s">
        <v>210</v>
      </c>
      <c r="B164" s="28" t="s">
        <v>211</v>
      </c>
      <c r="C164" s="28">
        <v>0</v>
      </c>
      <c r="D164" s="28">
        <v>0</v>
      </c>
      <c r="E164" s="28">
        <v>0</v>
      </c>
      <c r="F164" s="28">
        <v>0.566187</v>
      </c>
      <c r="G164" s="28">
        <v>0</v>
      </c>
      <c r="H164" s="28">
        <v>0</v>
      </c>
      <c r="I164" s="28">
        <v>0</v>
      </c>
      <c r="J164" s="28">
        <v>102.819</v>
      </c>
      <c r="K164" s="28">
        <v>10.9954</v>
      </c>
      <c r="L164" s="28">
        <v>686.14200000000005</v>
      </c>
      <c r="M164" s="28">
        <v>0</v>
      </c>
      <c r="N164" s="28">
        <v>60.71</v>
      </c>
      <c r="O164" s="28">
        <v>0</v>
      </c>
      <c r="P164" s="28">
        <v>0</v>
      </c>
      <c r="Q164" s="28">
        <v>0</v>
      </c>
      <c r="R164" s="28">
        <v>0</v>
      </c>
      <c r="S164" s="28">
        <v>0</v>
      </c>
      <c r="T164" s="28">
        <v>0</v>
      </c>
      <c r="U164" s="28">
        <v>0</v>
      </c>
      <c r="V164" s="28">
        <v>0</v>
      </c>
      <c r="W164" s="28">
        <v>0</v>
      </c>
      <c r="X164" s="28">
        <v>0</v>
      </c>
      <c r="Y164" s="28">
        <v>0</v>
      </c>
      <c r="Z164" s="28">
        <v>0</v>
      </c>
      <c r="AB164" s="28">
        <v>686.14200000000005</v>
      </c>
      <c r="AE164">
        <f t="shared" si="2"/>
        <v>861.23258700000008</v>
      </c>
    </row>
    <row r="165" spans="1:31" x14ac:dyDescent="0.25">
      <c r="A165" s="28" t="s">
        <v>210</v>
      </c>
      <c r="B165" s="28" t="s">
        <v>212</v>
      </c>
      <c r="C165" s="28">
        <v>0</v>
      </c>
      <c r="D165" s="28">
        <v>0</v>
      </c>
      <c r="E165" s="28">
        <v>0</v>
      </c>
      <c r="F165" s="28">
        <v>0</v>
      </c>
      <c r="G165" s="28">
        <v>0</v>
      </c>
      <c r="H165" s="28">
        <v>0</v>
      </c>
      <c r="I165" s="28">
        <v>0</v>
      </c>
      <c r="J165" s="28">
        <v>110.589</v>
      </c>
      <c r="K165" s="28">
        <v>0</v>
      </c>
      <c r="L165" s="28">
        <v>0</v>
      </c>
      <c r="M165" s="28">
        <v>0</v>
      </c>
      <c r="N165" s="28">
        <v>31.78</v>
      </c>
      <c r="O165" s="28">
        <v>0</v>
      </c>
      <c r="P165" s="28">
        <v>0</v>
      </c>
      <c r="Q165" s="28">
        <v>0</v>
      </c>
      <c r="R165" s="28">
        <v>0</v>
      </c>
      <c r="S165" s="28">
        <v>0</v>
      </c>
      <c r="T165" s="28">
        <v>0</v>
      </c>
      <c r="U165" s="28">
        <v>0</v>
      </c>
      <c r="V165" s="28">
        <v>0</v>
      </c>
      <c r="W165" s="28">
        <v>0</v>
      </c>
      <c r="X165" s="28">
        <v>0</v>
      </c>
      <c r="Y165" s="28">
        <v>0</v>
      </c>
      <c r="Z165" s="28">
        <v>0</v>
      </c>
      <c r="AB165" s="28">
        <v>110.589</v>
      </c>
      <c r="AE165">
        <f t="shared" si="2"/>
        <v>142.369</v>
      </c>
    </row>
    <row r="166" spans="1:31" x14ac:dyDescent="0.25">
      <c r="A166" s="28" t="s">
        <v>213</v>
      </c>
      <c r="B166" s="28" t="s">
        <v>214</v>
      </c>
      <c r="C166" s="28">
        <v>0</v>
      </c>
      <c r="D166" s="28">
        <v>0</v>
      </c>
      <c r="E166" s="28">
        <v>0</v>
      </c>
      <c r="F166" s="28">
        <v>0</v>
      </c>
      <c r="G166" s="28">
        <v>0</v>
      </c>
      <c r="H166" s="28">
        <v>0</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B166" s="28">
        <v>0</v>
      </c>
      <c r="AE166">
        <f t="shared" si="2"/>
        <v>0</v>
      </c>
    </row>
    <row r="167" spans="1:31" x14ac:dyDescent="0.25">
      <c r="A167" s="28" t="s">
        <v>213</v>
      </c>
      <c r="B167" s="28" t="s">
        <v>215</v>
      </c>
      <c r="C167" s="28">
        <v>0</v>
      </c>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B167" s="28">
        <v>0</v>
      </c>
      <c r="AE167">
        <f t="shared" si="2"/>
        <v>0</v>
      </c>
    </row>
    <row r="168" spans="1:31" x14ac:dyDescent="0.25">
      <c r="A168" s="28" t="s">
        <v>216</v>
      </c>
      <c r="B168" s="28" t="s">
        <v>217</v>
      </c>
      <c r="C168" s="28">
        <v>0</v>
      </c>
      <c r="D168" s="28">
        <v>0</v>
      </c>
      <c r="E168" s="28">
        <v>0</v>
      </c>
      <c r="F168" s="28">
        <v>0</v>
      </c>
      <c r="G168" s="28">
        <v>0</v>
      </c>
      <c r="H168" s="28">
        <v>0</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B168" s="28">
        <v>0</v>
      </c>
      <c r="AE168">
        <f t="shared" si="2"/>
        <v>0</v>
      </c>
    </row>
    <row r="169" spans="1:31" x14ac:dyDescent="0.25">
      <c r="A169" s="28" t="s">
        <v>218</v>
      </c>
      <c r="B169" s="28" t="s">
        <v>219</v>
      </c>
      <c r="C169" s="28">
        <v>0</v>
      </c>
      <c r="D169" s="28">
        <v>0</v>
      </c>
      <c r="E169" s="28">
        <v>0</v>
      </c>
      <c r="F169" s="28">
        <v>0</v>
      </c>
      <c r="G169" s="28">
        <v>0</v>
      </c>
      <c r="H169" s="28">
        <v>0</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B169" s="28">
        <v>0</v>
      </c>
      <c r="AE169">
        <f t="shared" si="2"/>
        <v>0</v>
      </c>
    </row>
    <row r="170" spans="1:31" x14ac:dyDescent="0.25">
      <c r="A170" s="28" t="s">
        <v>218</v>
      </c>
      <c r="B170" s="28" t="s">
        <v>220</v>
      </c>
      <c r="C170" s="28">
        <v>0</v>
      </c>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B170" s="28">
        <v>0</v>
      </c>
      <c r="AE170">
        <f t="shared" si="2"/>
        <v>0</v>
      </c>
    </row>
    <row r="171" spans="1:31" x14ac:dyDescent="0.25">
      <c r="A171" s="28" t="s">
        <v>218</v>
      </c>
      <c r="B171" s="28" t="s">
        <v>221</v>
      </c>
      <c r="C171" s="28">
        <v>0</v>
      </c>
      <c r="D171" s="28">
        <v>0</v>
      </c>
      <c r="E171" s="28">
        <v>0</v>
      </c>
      <c r="F171" s="28">
        <v>0</v>
      </c>
      <c r="G171" s="28">
        <v>0</v>
      </c>
      <c r="H171" s="28">
        <v>0</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B171" s="28">
        <v>0</v>
      </c>
      <c r="AE171">
        <f t="shared" si="2"/>
        <v>0</v>
      </c>
    </row>
    <row r="172" spans="1:31" x14ac:dyDescent="0.25">
      <c r="A172" s="28" t="s">
        <v>222</v>
      </c>
      <c r="B172" s="28" t="s">
        <v>223</v>
      </c>
      <c r="C172" s="28">
        <v>199.65799999999999</v>
      </c>
      <c r="D172" s="28">
        <v>0</v>
      </c>
      <c r="E172" s="28">
        <v>0</v>
      </c>
      <c r="F172" s="28">
        <v>0</v>
      </c>
      <c r="G172" s="28">
        <v>1.84124</v>
      </c>
      <c r="H172" s="28">
        <v>0</v>
      </c>
      <c r="I172" s="28">
        <v>0</v>
      </c>
      <c r="J172" s="28">
        <v>73.932400000000001</v>
      </c>
      <c r="K172" s="28">
        <v>12.188499999999999</v>
      </c>
      <c r="L172" s="28">
        <v>0</v>
      </c>
      <c r="M172" s="28">
        <v>0</v>
      </c>
      <c r="N172" s="28">
        <v>64.813999999999993</v>
      </c>
      <c r="O172" s="28">
        <v>0</v>
      </c>
      <c r="P172" s="28">
        <v>0</v>
      </c>
      <c r="Q172" s="28">
        <v>0</v>
      </c>
      <c r="R172" s="28">
        <v>0</v>
      </c>
      <c r="S172" s="28">
        <v>0</v>
      </c>
      <c r="T172" s="28">
        <v>0</v>
      </c>
      <c r="U172" s="28">
        <v>0</v>
      </c>
      <c r="V172" s="28">
        <v>0</v>
      </c>
      <c r="W172" s="28">
        <v>0</v>
      </c>
      <c r="X172" s="28">
        <v>0</v>
      </c>
      <c r="Y172" s="28">
        <v>0</v>
      </c>
      <c r="Z172" s="28">
        <v>0</v>
      </c>
      <c r="AB172" s="28">
        <v>199.65799999999999</v>
      </c>
      <c r="AE172">
        <f t="shared" si="2"/>
        <v>352.43413999999996</v>
      </c>
    </row>
    <row r="173" spans="1:31" x14ac:dyDescent="0.25">
      <c r="A173" s="28" t="s">
        <v>224</v>
      </c>
      <c r="B173" s="28" t="s">
        <v>225</v>
      </c>
      <c r="C173" s="28">
        <v>0</v>
      </c>
      <c r="D173" s="28">
        <v>0</v>
      </c>
      <c r="E173" s="28">
        <v>0</v>
      </c>
      <c r="F173" s="28">
        <v>0</v>
      </c>
      <c r="G173" s="28">
        <v>0</v>
      </c>
      <c r="H173" s="28">
        <v>0</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B173" s="28">
        <v>0</v>
      </c>
      <c r="AE173">
        <f t="shared" si="2"/>
        <v>0</v>
      </c>
    </row>
    <row r="174" spans="1:31" x14ac:dyDescent="0.25">
      <c r="A174" s="28" t="s">
        <v>226</v>
      </c>
      <c r="B174" s="28" t="s">
        <v>227</v>
      </c>
      <c r="C174" s="28">
        <v>0</v>
      </c>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B174" s="28">
        <v>0</v>
      </c>
      <c r="AE174">
        <f t="shared" si="2"/>
        <v>0</v>
      </c>
    </row>
    <row r="175" spans="1:31" x14ac:dyDescent="0.25">
      <c r="A175" s="28" t="s">
        <v>226</v>
      </c>
      <c r="B175" s="28" t="s">
        <v>228</v>
      </c>
      <c r="C175" s="28">
        <v>0</v>
      </c>
      <c r="D175" s="28">
        <v>0</v>
      </c>
      <c r="E175" s="28">
        <v>8.2038100000000007</v>
      </c>
      <c r="F175" s="28">
        <v>0</v>
      </c>
      <c r="G175" s="28">
        <v>0</v>
      </c>
      <c r="H175" s="28">
        <v>0</v>
      </c>
      <c r="I175" s="28">
        <v>0</v>
      </c>
      <c r="J175" s="28">
        <v>8.2038100000000007</v>
      </c>
      <c r="K175" s="28">
        <v>1.6811100000000001</v>
      </c>
      <c r="L175" s="28">
        <v>0</v>
      </c>
      <c r="M175" s="28">
        <v>0</v>
      </c>
      <c r="N175" s="28">
        <v>7.8</v>
      </c>
      <c r="O175" s="28">
        <v>8.2038100000000007</v>
      </c>
      <c r="P175" s="28">
        <v>16.474900000000002</v>
      </c>
      <c r="Q175" s="28">
        <v>0</v>
      </c>
      <c r="R175" s="28">
        <v>0</v>
      </c>
      <c r="S175" s="28">
        <v>0</v>
      </c>
      <c r="T175" s="28">
        <v>0</v>
      </c>
      <c r="U175" s="28">
        <v>0</v>
      </c>
      <c r="V175" s="28">
        <v>0</v>
      </c>
      <c r="W175" s="28">
        <v>0</v>
      </c>
      <c r="X175" s="28">
        <v>0</v>
      </c>
      <c r="Y175" s="28">
        <v>0</v>
      </c>
      <c r="Z175" s="28">
        <v>0</v>
      </c>
      <c r="AB175" s="28">
        <v>16.474900000000002</v>
      </c>
      <c r="AE175">
        <f t="shared" si="2"/>
        <v>50.567440000000005</v>
      </c>
    </row>
    <row r="176" spans="1:31" x14ac:dyDescent="0.25">
      <c r="A176" s="28" t="s">
        <v>226</v>
      </c>
      <c r="B176" s="28" t="s">
        <v>229</v>
      </c>
      <c r="C176" s="28">
        <v>0</v>
      </c>
      <c r="D176" s="28">
        <v>0</v>
      </c>
      <c r="E176" s="28">
        <v>0</v>
      </c>
      <c r="F176" s="28">
        <v>0</v>
      </c>
      <c r="G176" s="28">
        <v>0</v>
      </c>
      <c r="H176" s="28">
        <v>0</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B176" s="28">
        <v>0</v>
      </c>
      <c r="AE176">
        <f t="shared" si="2"/>
        <v>0</v>
      </c>
    </row>
    <row r="177" spans="1:31" x14ac:dyDescent="0.25">
      <c r="A177" s="28" t="s">
        <v>226</v>
      </c>
      <c r="B177" s="28" t="s">
        <v>230</v>
      </c>
      <c r="C177" s="28">
        <v>0</v>
      </c>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B177" s="28">
        <v>0</v>
      </c>
      <c r="AE177">
        <f t="shared" si="2"/>
        <v>0</v>
      </c>
    </row>
    <row r="178" spans="1:31" x14ac:dyDescent="0.25">
      <c r="A178" s="28" t="s">
        <v>226</v>
      </c>
      <c r="B178" s="28" t="s">
        <v>231</v>
      </c>
      <c r="C178" s="28">
        <v>0</v>
      </c>
      <c r="D178" s="28">
        <v>0</v>
      </c>
      <c r="E178" s="28">
        <v>7.1441100000000004</v>
      </c>
      <c r="F178" s="28">
        <v>0</v>
      </c>
      <c r="G178" s="28">
        <v>0</v>
      </c>
      <c r="H178" s="28">
        <v>0</v>
      </c>
      <c r="I178" s="28">
        <v>0</v>
      </c>
      <c r="J178" s="28">
        <v>8.9962800000000005</v>
      </c>
      <c r="K178" s="28">
        <v>0</v>
      </c>
      <c r="L178" s="28">
        <v>0</v>
      </c>
      <c r="M178" s="28">
        <v>0</v>
      </c>
      <c r="N178" s="28">
        <v>4.7</v>
      </c>
      <c r="O178" s="28">
        <v>7.1441100000000004</v>
      </c>
      <c r="P178" s="28">
        <v>12.568300000000001</v>
      </c>
      <c r="Q178" s="28">
        <v>0</v>
      </c>
      <c r="R178" s="28">
        <v>0</v>
      </c>
      <c r="S178" s="28">
        <v>0</v>
      </c>
      <c r="T178" s="28">
        <v>0</v>
      </c>
      <c r="U178" s="28">
        <v>0</v>
      </c>
      <c r="V178" s="28">
        <v>0</v>
      </c>
      <c r="W178" s="28">
        <v>0</v>
      </c>
      <c r="X178" s="28">
        <v>0</v>
      </c>
      <c r="Y178" s="28">
        <v>0</v>
      </c>
      <c r="Z178" s="28">
        <v>0</v>
      </c>
      <c r="AB178" s="28">
        <v>12.568300000000001</v>
      </c>
      <c r="AE178">
        <f t="shared" si="2"/>
        <v>40.552800000000005</v>
      </c>
    </row>
    <row r="179" spans="1:31" x14ac:dyDescent="0.25">
      <c r="A179" s="28" t="s">
        <v>232</v>
      </c>
      <c r="B179" s="28" t="s">
        <v>233</v>
      </c>
      <c r="C179" s="28">
        <v>0</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B179" s="28">
        <v>0</v>
      </c>
      <c r="AE179">
        <f t="shared" si="2"/>
        <v>0</v>
      </c>
    </row>
    <row r="180" spans="1:31" x14ac:dyDescent="0.25">
      <c r="A180" s="28" t="s">
        <v>234</v>
      </c>
      <c r="B180" s="28" t="s">
        <v>235</v>
      </c>
      <c r="C180" s="28">
        <v>0</v>
      </c>
      <c r="D180" s="28">
        <v>0</v>
      </c>
      <c r="E180" s="28">
        <v>32.626100000000001</v>
      </c>
      <c r="F180" s="28">
        <v>0</v>
      </c>
      <c r="G180" s="28">
        <v>0</v>
      </c>
      <c r="H180" s="28">
        <v>0</v>
      </c>
      <c r="I180" s="28">
        <v>0</v>
      </c>
      <c r="J180" s="28">
        <v>18.688199999999998</v>
      </c>
      <c r="K180" s="28">
        <v>3.3164500000000001</v>
      </c>
      <c r="L180" s="28">
        <v>0</v>
      </c>
      <c r="M180" s="28">
        <v>0</v>
      </c>
      <c r="N180" s="28">
        <v>35</v>
      </c>
      <c r="O180" s="28">
        <v>14.6165</v>
      </c>
      <c r="P180" s="28">
        <v>24.326000000000001</v>
      </c>
      <c r="Q180" s="28">
        <v>0</v>
      </c>
      <c r="R180" s="28">
        <v>0</v>
      </c>
      <c r="S180" s="28">
        <v>11.8325</v>
      </c>
      <c r="T180" s="28">
        <v>0</v>
      </c>
      <c r="U180" s="28">
        <v>0</v>
      </c>
      <c r="V180" s="28">
        <v>0</v>
      </c>
      <c r="W180" s="28">
        <v>0</v>
      </c>
      <c r="X180" s="28">
        <v>0</v>
      </c>
      <c r="Y180" s="28">
        <v>0</v>
      </c>
      <c r="Z180" s="28">
        <v>1.93147</v>
      </c>
      <c r="AB180" s="28">
        <v>35</v>
      </c>
      <c r="AE180">
        <f t="shared" si="2"/>
        <v>142.33722</v>
      </c>
    </row>
    <row r="181" spans="1:31" x14ac:dyDescent="0.25">
      <c r="A181" s="28" t="s">
        <v>236</v>
      </c>
      <c r="B181" s="28" t="s">
        <v>237</v>
      </c>
      <c r="C181" s="28">
        <v>117.22</v>
      </c>
      <c r="D181" s="28">
        <v>0</v>
      </c>
      <c r="E181" s="28">
        <v>0</v>
      </c>
      <c r="F181" s="28">
        <v>0</v>
      </c>
      <c r="G181" s="28">
        <v>0.26452500000000001</v>
      </c>
      <c r="H181" s="28">
        <v>0</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B181" s="28">
        <v>117.22</v>
      </c>
      <c r="AE181">
        <f t="shared" si="2"/>
        <v>117.484525</v>
      </c>
    </row>
    <row r="182" spans="1:31" x14ac:dyDescent="0.25">
      <c r="A182" s="28" t="s">
        <v>236</v>
      </c>
      <c r="B182" s="28" t="s">
        <v>238</v>
      </c>
      <c r="C182" s="28">
        <v>0</v>
      </c>
      <c r="D182" s="28">
        <v>0</v>
      </c>
      <c r="E182" s="28">
        <v>0</v>
      </c>
      <c r="F182" s="28">
        <v>0</v>
      </c>
      <c r="G182" s="28">
        <v>0</v>
      </c>
      <c r="H182" s="28">
        <v>0</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B182" s="28">
        <v>0</v>
      </c>
      <c r="AE182">
        <f t="shared" si="2"/>
        <v>0</v>
      </c>
    </row>
    <row r="183" spans="1:31" x14ac:dyDescent="0.25">
      <c r="A183" s="28" t="s">
        <v>239</v>
      </c>
      <c r="B183" s="28" t="s">
        <v>240</v>
      </c>
      <c r="C183" s="28">
        <v>0</v>
      </c>
      <c r="D183" s="28">
        <v>0</v>
      </c>
      <c r="E183" s="28">
        <v>0</v>
      </c>
      <c r="F183" s="28">
        <v>0</v>
      </c>
      <c r="G183" s="28">
        <v>0</v>
      </c>
      <c r="H183" s="28">
        <v>0</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B183" s="28">
        <v>0</v>
      </c>
      <c r="AE183">
        <f t="shared" si="2"/>
        <v>0</v>
      </c>
    </row>
    <row r="184" spans="1:31" x14ac:dyDescent="0.25">
      <c r="A184" s="28" t="s">
        <v>241</v>
      </c>
      <c r="B184" s="28" t="s">
        <v>242</v>
      </c>
      <c r="C184" s="28">
        <v>0</v>
      </c>
      <c r="D184" s="28">
        <v>0</v>
      </c>
      <c r="E184" s="28">
        <v>0</v>
      </c>
      <c r="F184" s="28">
        <v>0</v>
      </c>
      <c r="G184" s="28">
        <v>0</v>
      </c>
      <c r="H184" s="28">
        <v>0</v>
      </c>
      <c r="I184" s="28">
        <v>0</v>
      </c>
      <c r="J184" s="28">
        <v>0</v>
      </c>
      <c r="K184" s="28">
        <v>0</v>
      </c>
      <c r="L184" s="28">
        <v>0</v>
      </c>
      <c r="M184" s="28">
        <v>0</v>
      </c>
      <c r="N184" s="28">
        <v>0</v>
      </c>
      <c r="O184" s="28">
        <v>0</v>
      </c>
      <c r="P184" s="28">
        <v>0</v>
      </c>
      <c r="Q184" s="28">
        <v>0</v>
      </c>
      <c r="R184" s="28">
        <v>0</v>
      </c>
      <c r="S184" s="28">
        <v>0</v>
      </c>
      <c r="T184" s="28">
        <v>0</v>
      </c>
      <c r="U184" s="28">
        <v>0</v>
      </c>
      <c r="V184" s="28">
        <v>0</v>
      </c>
      <c r="W184" s="28">
        <v>0</v>
      </c>
      <c r="X184" s="28">
        <v>0</v>
      </c>
      <c r="Y184" s="28">
        <v>0</v>
      </c>
      <c r="Z184" s="28">
        <v>0</v>
      </c>
      <c r="AB184" s="28">
        <v>0</v>
      </c>
      <c r="AE184">
        <f t="shared" si="2"/>
        <v>0</v>
      </c>
    </row>
    <row r="185" spans="1:31" x14ac:dyDescent="0.25">
      <c r="A185" s="28" t="s">
        <v>243</v>
      </c>
      <c r="B185" s="28" t="s">
        <v>244</v>
      </c>
      <c r="C185" s="28">
        <v>0</v>
      </c>
      <c r="D185" s="28">
        <v>0</v>
      </c>
      <c r="E185" s="28">
        <v>0</v>
      </c>
      <c r="F185" s="28">
        <v>0</v>
      </c>
      <c r="G185" s="28">
        <v>0</v>
      </c>
      <c r="H185" s="28">
        <v>0</v>
      </c>
      <c r="I185" s="28">
        <v>0</v>
      </c>
      <c r="J185" s="28">
        <v>0</v>
      </c>
      <c r="K185" s="28">
        <v>0</v>
      </c>
      <c r="L185" s="28">
        <v>0</v>
      </c>
      <c r="M185" s="28">
        <v>0</v>
      </c>
      <c r="N185" s="28">
        <v>0</v>
      </c>
      <c r="O185" s="28">
        <v>0</v>
      </c>
      <c r="P185" s="28">
        <v>0</v>
      </c>
      <c r="Q185" s="28">
        <v>0</v>
      </c>
      <c r="R185" s="28">
        <v>0</v>
      </c>
      <c r="S185" s="28">
        <v>0</v>
      </c>
      <c r="T185" s="28">
        <v>0</v>
      </c>
      <c r="U185" s="28">
        <v>0</v>
      </c>
      <c r="V185" s="28">
        <v>0</v>
      </c>
      <c r="W185" s="28">
        <v>0</v>
      </c>
      <c r="X185" s="28">
        <v>0</v>
      </c>
      <c r="Y185" s="28">
        <v>0</v>
      </c>
      <c r="Z185" s="28">
        <v>0</v>
      </c>
      <c r="AB185" s="28">
        <v>0</v>
      </c>
      <c r="AE185">
        <f t="shared" si="2"/>
        <v>0</v>
      </c>
    </row>
    <row r="186" spans="1:31" x14ac:dyDescent="0.25">
      <c r="A186" s="28" t="s">
        <v>243</v>
      </c>
      <c r="B186" s="28" t="s">
        <v>245</v>
      </c>
      <c r="C186" s="28">
        <v>0</v>
      </c>
      <c r="D186" s="28">
        <v>0</v>
      </c>
      <c r="E186" s="28">
        <v>0</v>
      </c>
      <c r="F186" s="28">
        <v>0</v>
      </c>
      <c r="G186" s="28">
        <v>0</v>
      </c>
      <c r="H186" s="28">
        <v>0</v>
      </c>
      <c r="I186" s="28">
        <v>0</v>
      </c>
      <c r="J186" s="28">
        <v>0</v>
      </c>
      <c r="K186" s="28">
        <v>0</v>
      </c>
      <c r="L186" s="28">
        <v>0</v>
      </c>
      <c r="M186" s="28">
        <v>0</v>
      </c>
      <c r="N186" s="28">
        <v>0</v>
      </c>
      <c r="O186" s="28">
        <v>0</v>
      </c>
      <c r="P186" s="28">
        <v>0</v>
      </c>
      <c r="Q186" s="28">
        <v>0</v>
      </c>
      <c r="R186" s="28">
        <v>0</v>
      </c>
      <c r="S186" s="28">
        <v>0</v>
      </c>
      <c r="T186" s="28">
        <v>0</v>
      </c>
      <c r="U186" s="28">
        <v>0</v>
      </c>
      <c r="V186" s="28">
        <v>0</v>
      </c>
      <c r="W186" s="28">
        <v>0</v>
      </c>
      <c r="X186" s="28">
        <v>0</v>
      </c>
      <c r="Y186" s="28">
        <v>0</v>
      </c>
      <c r="Z186" s="28">
        <v>0</v>
      </c>
      <c r="AB186" s="28">
        <v>0</v>
      </c>
      <c r="AE186">
        <f t="shared" si="2"/>
        <v>0</v>
      </c>
    </row>
    <row r="187" spans="1:31" x14ac:dyDescent="0.25">
      <c r="A187" s="28" t="s">
        <v>243</v>
      </c>
      <c r="B187" s="28" t="s">
        <v>246</v>
      </c>
      <c r="C187" s="28">
        <v>0</v>
      </c>
      <c r="D187" s="28">
        <v>0</v>
      </c>
      <c r="E187" s="28">
        <v>0</v>
      </c>
      <c r="F187" s="28">
        <v>0</v>
      </c>
      <c r="G187" s="28">
        <v>0</v>
      </c>
      <c r="H187" s="28">
        <v>0</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B187" s="28">
        <v>0</v>
      </c>
      <c r="AE187">
        <f t="shared" si="2"/>
        <v>0</v>
      </c>
    </row>
    <row r="188" spans="1:31" x14ac:dyDescent="0.25">
      <c r="A188" s="28" t="s">
        <v>243</v>
      </c>
      <c r="B188" s="28" t="s">
        <v>247</v>
      </c>
      <c r="C188" s="28">
        <v>0</v>
      </c>
      <c r="D188" s="28">
        <v>0</v>
      </c>
      <c r="E188" s="28">
        <v>38.142899999999997</v>
      </c>
      <c r="F188" s="28">
        <v>0</v>
      </c>
      <c r="G188" s="28">
        <v>0</v>
      </c>
      <c r="H188" s="28">
        <v>0</v>
      </c>
      <c r="I188" s="28">
        <v>0</v>
      </c>
      <c r="J188" s="28">
        <v>58.994300000000003</v>
      </c>
      <c r="K188" s="28">
        <v>0</v>
      </c>
      <c r="L188" s="28">
        <v>0</v>
      </c>
      <c r="M188" s="28">
        <v>61.028599999999997</v>
      </c>
      <c r="N188" s="28">
        <v>122</v>
      </c>
      <c r="O188" s="28">
        <v>64.08</v>
      </c>
      <c r="P188" s="28">
        <v>86.965699999999998</v>
      </c>
      <c r="Q188" s="28">
        <v>0</v>
      </c>
      <c r="R188" s="28">
        <v>0</v>
      </c>
      <c r="S188" s="28">
        <v>31.359500000000001</v>
      </c>
      <c r="T188" s="28">
        <v>0</v>
      </c>
      <c r="U188" s="28">
        <v>0</v>
      </c>
      <c r="V188" s="28">
        <v>0</v>
      </c>
      <c r="W188" s="28">
        <v>0</v>
      </c>
      <c r="X188" s="28">
        <v>0</v>
      </c>
      <c r="Y188" s="28">
        <v>0</v>
      </c>
      <c r="Z188" s="28">
        <v>0</v>
      </c>
      <c r="AB188" s="28">
        <v>122</v>
      </c>
      <c r="AE188">
        <f t="shared" si="2"/>
        <v>462.57100000000003</v>
      </c>
    </row>
    <row r="189" spans="1:31" x14ac:dyDescent="0.25">
      <c r="A189" s="28" t="s">
        <v>248</v>
      </c>
      <c r="B189" s="28" t="s">
        <v>249</v>
      </c>
      <c r="C189" s="28">
        <v>0</v>
      </c>
      <c r="D189" s="28">
        <v>0</v>
      </c>
      <c r="E189" s="28">
        <v>0</v>
      </c>
      <c r="F189" s="28">
        <v>0</v>
      </c>
      <c r="G189" s="28">
        <v>0</v>
      </c>
      <c r="H189" s="28">
        <v>0</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B189" s="28">
        <v>0</v>
      </c>
      <c r="AE189">
        <f t="shared" si="2"/>
        <v>0</v>
      </c>
    </row>
    <row r="190" spans="1:31" x14ac:dyDescent="0.25">
      <c r="A190" s="28" t="s">
        <v>248</v>
      </c>
      <c r="B190" s="28" t="s">
        <v>250</v>
      </c>
      <c r="C190" s="28">
        <v>0</v>
      </c>
      <c r="D190" s="28">
        <v>0</v>
      </c>
      <c r="E190" s="28">
        <v>0</v>
      </c>
      <c r="F190" s="28">
        <v>0</v>
      </c>
      <c r="G190" s="28">
        <v>0</v>
      </c>
      <c r="H190" s="28">
        <v>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B190" s="28">
        <v>0</v>
      </c>
      <c r="AE190">
        <f t="shared" si="2"/>
        <v>0</v>
      </c>
    </row>
    <row r="191" spans="1:31" x14ac:dyDescent="0.25">
      <c r="A191" s="28" t="s">
        <v>248</v>
      </c>
      <c r="B191" s="28" t="s">
        <v>251</v>
      </c>
      <c r="C191" s="28">
        <v>0</v>
      </c>
      <c r="D191" s="28">
        <v>0</v>
      </c>
      <c r="E191" s="28">
        <v>0</v>
      </c>
      <c r="F191" s="28">
        <v>0</v>
      </c>
      <c r="G191" s="28">
        <v>0</v>
      </c>
      <c r="H191" s="28">
        <v>0</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B191" s="28">
        <v>0</v>
      </c>
      <c r="AE191">
        <f t="shared" si="2"/>
        <v>0</v>
      </c>
    </row>
    <row r="192" spans="1:31" x14ac:dyDescent="0.25">
      <c r="A192" s="28" t="s">
        <v>248</v>
      </c>
      <c r="B192" s="28" t="s">
        <v>252</v>
      </c>
      <c r="C192" s="28">
        <v>261.27300000000002</v>
      </c>
      <c r="D192" s="28">
        <v>0.58912699999999996</v>
      </c>
      <c r="E192" s="28">
        <v>0</v>
      </c>
      <c r="F192" s="28">
        <v>0</v>
      </c>
      <c r="G192" s="28">
        <v>0.81005000000000005</v>
      </c>
      <c r="H192" s="28">
        <v>0</v>
      </c>
      <c r="I192" s="28">
        <v>1.81179</v>
      </c>
      <c r="J192" s="28">
        <v>0</v>
      </c>
      <c r="K192" s="28">
        <v>11.6623</v>
      </c>
      <c r="L192" s="28">
        <v>0</v>
      </c>
      <c r="M192" s="28">
        <v>0</v>
      </c>
      <c r="N192" s="28">
        <v>89.79</v>
      </c>
      <c r="O192" s="28">
        <v>0</v>
      </c>
      <c r="P192" s="28">
        <v>0</v>
      </c>
      <c r="Q192" s="28">
        <v>0</v>
      </c>
      <c r="R192" s="28">
        <v>0</v>
      </c>
      <c r="S192" s="28">
        <v>0</v>
      </c>
      <c r="T192" s="28">
        <v>0</v>
      </c>
      <c r="U192" s="28">
        <v>0</v>
      </c>
      <c r="V192" s="28">
        <v>10.7455</v>
      </c>
      <c r="W192" s="28">
        <v>0</v>
      </c>
      <c r="X192" s="28">
        <v>0</v>
      </c>
      <c r="Y192" s="28">
        <v>0</v>
      </c>
      <c r="Z192" s="28">
        <v>0</v>
      </c>
      <c r="AB192" s="28">
        <v>261.27300000000002</v>
      </c>
      <c r="AE192">
        <f t="shared" si="2"/>
        <v>376.68176700000004</v>
      </c>
    </row>
    <row r="193" spans="1:31" x14ac:dyDescent="0.25">
      <c r="A193" s="28" t="s">
        <v>248</v>
      </c>
      <c r="B193" s="28" t="s">
        <v>253</v>
      </c>
      <c r="C193" s="28">
        <v>0</v>
      </c>
      <c r="D193" s="28">
        <v>0</v>
      </c>
      <c r="E193" s="28">
        <v>0</v>
      </c>
      <c r="F193" s="28">
        <v>0</v>
      </c>
      <c r="G193" s="28">
        <v>0</v>
      </c>
      <c r="H193" s="28">
        <v>0</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B193" s="28">
        <v>0</v>
      </c>
      <c r="AE193">
        <f t="shared" si="2"/>
        <v>0</v>
      </c>
    </row>
    <row r="194" spans="1:31" x14ac:dyDescent="0.25">
      <c r="A194" s="28" t="s">
        <v>248</v>
      </c>
      <c r="B194" s="28" t="s">
        <v>254</v>
      </c>
      <c r="C194" s="28">
        <v>0</v>
      </c>
      <c r="D194" s="28">
        <v>0</v>
      </c>
      <c r="E194" s="28">
        <v>0</v>
      </c>
      <c r="F194" s="28">
        <v>0</v>
      </c>
      <c r="G194" s="28">
        <v>0</v>
      </c>
      <c r="H194" s="28">
        <v>0</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B194" s="28">
        <v>0</v>
      </c>
      <c r="AE194">
        <f t="shared" si="2"/>
        <v>0</v>
      </c>
    </row>
    <row r="195" spans="1:31" x14ac:dyDescent="0.25">
      <c r="A195" s="28" t="s">
        <v>255</v>
      </c>
      <c r="B195" s="28" t="s">
        <v>256</v>
      </c>
      <c r="C195" s="28">
        <v>0</v>
      </c>
      <c r="D195" s="28">
        <v>0</v>
      </c>
      <c r="E195" s="28">
        <v>39.019799999999996</v>
      </c>
      <c r="F195" s="28">
        <v>0</v>
      </c>
      <c r="G195" s="28">
        <v>0</v>
      </c>
      <c r="H195" s="28">
        <v>0</v>
      </c>
      <c r="I195" s="28">
        <v>0</v>
      </c>
      <c r="J195" s="28">
        <v>147.459</v>
      </c>
      <c r="K195" s="28">
        <v>8.43919</v>
      </c>
      <c r="L195" s="28">
        <v>0</v>
      </c>
      <c r="M195" s="28">
        <v>0</v>
      </c>
      <c r="N195" s="28">
        <v>99.2</v>
      </c>
      <c r="O195" s="28">
        <v>17.967300000000002</v>
      </c>
      <c r="P195" s="28">
        <v>14.1107</v>
      </c>
      <c r="Q195" s="28">
        <v>0</v>
      </c>
      <c r="R195" s="28">
        <v>0</v>
      </c>
      <c r="S195" s="28">
        <v>0</v>
      </c>
      <c r="T195" s="28">
        <v>0</v>
      </c>
      <c r="U195" s="28">
        <v>0</v>
      </c>
      <c r="V195" s="28">
        <v>0</v>
      </c>
      <c r="W195" s="28">
        <v>0</v>
      </c>
      <c r="X195" s="28">
        <v>0</v>
      </c>
      <c r="Y195" s="28">
        <v>0</v>
      </c>
      <c r="Z195" s="28">
        <v>0</v>
      </c>
      <c r="AB195" s="28">
        <v>147.459</v>
      </c>
      <c r="AE195">
        <f t="shared" ref="AE195:AE258" si="3">SUM(C195:Z195)</f>
        <v>326.19599000000005</v>
      </c>
    </row>
    <row r="196" spans="1:31" x14ac:dyDescent="0.25">
      <c r="A196" s="28" t="s">
        <v>255</v>
      </c>
      <c r="B196" s="28" t="s">
        <v>257</v>
      </c>
      <c r="C196" s="28">
        <v>0</v>
      </c>
      <c r="D196" s="28">
        <v>0</v>
      </c>
      <c r="E196" s="28">
        <v>0</v>
      </c>
      <c r="F196" s="28">
        <v>0</v>
      </c>
      <c r="G196" s="28">
        <v>0</v>
      </c>
      <c r="H196" s="28">
        <v>0</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B196" s="28">
        <v>0</v>
      </c>
      <c r="AE196">
        <f t="shared" si="3"/>
        <v>0</v>
      </c>
    </row>
    <row r="197" spans="1:31" x14ac:dyDescent="0.25">
      <c r="A197" s="28" t="s">
        <v>258</v>
      </c>
      <c r="B197" s="28" t="s">
        <v>259</v>
      </c>
      <c r="C197" s="28">
        <v>0</v>
      </c>
      <c r="D197" s="28">
        <v>0</v>
      </c>
      <c r="E197" s="28">
        <v>0</v>
      </c>
      <c r="F197" s="28">
        <v>0</v>
      </c>
      <c r="G197" s="28">
        <v>0</v>
      </c>
      <c r="H197" s="28">
        <v>0</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B197" s="28">
        <v>0</v>
      </c>
      <c r="AE197">
        <f t="shared" si="3"/>
        <v>0</v>
      </c>
    </row>
    <row r="198" spans="1:31" x14ac:dyDescent="0.25">
      <c r="A198" s="28" t="s">
        <v>260</v>
      </c>
      <c r="B198" s="28" t="s">
        <v>261</v>
      </c>
      <c r="C198" s="28">
        <v>0</v>
      </c>
      <c r="D198" s="28">
        <v>0</v>
      </c>
      <c r="E198" s="28">
        <v>0</v>
      </c>
      <c r="F198" s="28">
        <v>0</v>
      </c>
      <c r="G198" s="28">
        <v>1.5973599999999999</v>
      </c>
      <c r="H198" s="28">
        <v>0</v>
      </c>
      <c r="I198" s="28">
        <v>11.8955</v>
      </c>
      <c r="J198" s="28">
        <v>0</v>
      </c>
      <c r="K198" s="28">
        <v>15.3391</v>
      </c>
      <c r="L198" s="28">
        <v>0</v>
      </c>
      <c r="M198" s="28">
        <v>0</v>
      </c>
      <c r="N198" s="28">
        <v>107.941</v>
      </c>
      <c r="O198" s="28">
        <v>0</v>
      </c>
      <c r="P198" s="28">
        <v>0</v>
      </c>
      <c r="Q198" s="28">
        <v>0</v>
      </c>
      <c r="R198" s="28">
        <v>0</v>
      </c>
      <c r="S198" s="28">
        <v>0</v>
      </c>
      <c r="T198" s="28">
        <v>0</v>
      </c>
      <c r="U198" s="28">
        <v>0</v>
      </c>
      <c r="V198" s="28">
        <v>0</v>
      </c>
      <c r="W198" s="28">
        <v>0</v>
      </c>
      <c r="X198" s="28">
        <v>0</v>
      </c>
      <c r="Y198" s="28">
        <v>0</v>
      </c>
      <c r="Z198" s="28">
        <v>322.113</v>
      </c>
      <c r="AB198" s="28">
        <v>322.113</v>
      </c>
      <c r="AE198">
        <f t="shared" si="3"/>
        <v>458.88596000000001</v>
      </c>
    </row>
    <row r="199" spans="1:31" x14ac:dyDescent="0.25">
      <c r="A199" s="28" t="s">
        <v>260</v>
      </c>
      <c r="B199" s="28" t="s">
        <v>262</v>
      </c>
      <c r="C199" s="28">
        <v>0</v>
      </c>
      <c r="D199" s="28">
        <v>0</v>
      </c>
      <c r="E199" s="28">
        <v>0</v>
      </c>
      <c r="F199" s="28">
        <v>0</v>
      </c>
      <c r="G199" s="28">
        <v>0</v>
      </c>
      <c r="H199" s="28">
        <v>0</v>
      </c>
      <c r="I199" s="28">
        <v>0</v>
      </c>
      <c r="J199" s="28">
        <v>0</v>
      </c>
      <c r="K199" s="28">
        <v>0</v>
      </c>
      <c r="L199" s="28">
        <v>0</v>
      </c>
      <c r="M199" s="28">
        <v>0</v>
      </c>
      <c r="N199" s="28">
        <v>0</v>
      </c>
      <c r="O199" s="28">
        <v>0</v>
      </c>
      <c r="P199" s="28">
        <v>0</v>
      </c>
      <c r="Q199" s="28">
        <v>0</v>
      </c>
      <c r="R199" s="28">
        <v>0</v>
      </c>
      <c r="S199" s="28">
        <v>0</v>
      </c>
      <c r="T199" s="28">
        <v>0</v>
      </c>
      <c r="U199" s="28">
        <v>0</v>
      </c>
      <c r="V199" s="28">
        <v>0</v>
      </c>
      <c r="W199" s="28">
        <v>0</v>
      </c>
      <c r="X199" s="28">
        <v>0</v>
      </c>
      <c r="Y199" s="28">
        <v>0</v>
      </c>
      <c r="Z199" s="28">
        <v>0</v>
      </c>
      <c r="AB199" s="28">
        <v>0</v>
      </c>
      <c r="AE199">
        <f t="shared" si="3"/>
        <v>0</v>
      </c>
    </row>
    <row r="200" spans="1:31" x14ac:dyDescent="0.25">
      <c r="A200" s="28" t="s">
        <v>263</v>
      </c>
      <c r="B200" s="28" t="s">
        <v>264</v>
      </c>
      <c r="C200" s="28">
        <v>0</v>
      </c>
      <c r="D200" s="28">
        <v>0</v>
      </c>
      <c r="E200" s="28">
        <v>0</v>
      </c>
      <c r="F200" s="28">
        <v>0</v>
      </c>
      <c r="G200" s="28">
        <v>0</v>
      </c>
      <c r="H200" s="28">
        <v>0</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B200" s="28">
        <v>0</v>
      </c>
      <c r="AE200">
        <f t="shared" si="3"/>
        <v>0</v>
      </c>
    </row>
    <row r="201" spans="1:31" x14ac:dyDescent="0.25">
      <c r="A201" s="28" t="s">
        <v>265</v>
      </c>
      <c r="B201" s="28" t="s">
        <v>266</v>
      </c>
      <c r="C201" s="28">
        <v>0</v>
      </c>
      <c r="D201" s="28">
        <v>0</v>
      </c>
      <c r="E201" s="28">
        <v>0</v>
      </c>
      <c r="F201" s="28">
        <v>0</v>
      </c>
      <c r="G201" s="28">
        <v>0</v>
      </c>
      <c r="H201" s="28">
        <v>0</v>
      </c>
      <c r="I201" s="28">
        <v>0</v>
      </c>
      <c r="J201" s="28">
        <v>0</v>
      </c>
      <c r="K201" s="28">
        <v>0</v>
      </c>
      <c r="L201" s="28">
        <v>0</v>
      </c>
      <c r="M201" s="28">
        <v>0</v>
      </c>
      <c r="N201" s="28">
        <v>0</v>
      </c>
      <c r="O201" s="28">
        <v>0</v>
      </c>
      <c r="P201" s="28">
        <v>0</v>
      </c>
      <c r="Q201" s="28">
        <v>0</v>
      </c>
      <c r="R201" s="28">
        <v>0</v>
      </c>
      <c r="S201" s="28">
        <v>0</v>
      </c>
      <c r="T201" s="28">
        <v>0</v>
      </c>
      <c r="U201" s="28">
        <v>0</v>
      </c>
      <c r="V201" s="28">
        <v>0</v>
      </c>
      <c r="W201" s="28">
        <v>0</v>
      </c>
      <c r="X201" s="28">
        <v>0</v>
      </c>
      <c r="Y201" s="28">
        <v>0</v>
      </c>
      <c r="Z201" s="28">
        <v>0</v>
      </c>
      <c r="AB201" s="28">
        <v>0</v>
      </c>
      <c r="AE201">
        <f t="shared" si="3"/>
        <v>0</v>
      </c>
    </row>
    <row r="202" spans="1:31" x14ac:dyDescent="0.25">
      <c r="A202" s="28" t="s">
        <v>267</v>
      </c>
      <c r="B202" s="28" t="s">
        <v>268</v>
      </c>
      <c r="C202" s="28">
        <v>0</v>
      </c>
      <c r="D202" s="28">
        <v>0</v>
      </c>
      <c r="E202" s="28">
        <v>0</v>
      </c>
      <c r="F202" s="28">
        <v>0</v>
      </c>
      <c r="G202" s="28">
        <v>0</v>
      </c>
      <c r="H202" s="28">
        <v>0</v>
      </c>
      <c r="I202" s="28">
        <v>0</v>
      </c>
      <c r="J202" s="28">
        <v>0</v>
      </c>
      <c r="K202" s="28">
        <v>0</v>
      </c>
      <c r="L202" s="28">
        <v>111.133</v>
      </c>
      <c r="M202" s="28">
        <v>58.139099999999999</v>
      </c>
      <c r="N202" s="28">
        <v>0.63500000000000001</v>
      </c>
      <c r="O202" s="28">
        <v>0</v>
      </c>
      <c r="P202" s="28">
        <v>0</v>
      </c>
      <c r="Q202" s="28">
        <v>0</v>
      </c>
      <c r="R202" s="28">
        <v>0</v>
      </c>
      <c r="S202" s="28">
        <v>0</v>
      </c>
      <c r="T202" s="28">
        <v>0</v>
      </c>
      <c r="U202" s="28">
        <v>0</v>
      </c>
      <c r="V202" s="28">
        <v>0</v>
      </c>
      <c r="W202" s="28">
        <v>0</v>
      </c>
      <c r="X202" s="28">
        <v>0</v>
      </c>
      <c r="Y202" s="28">
        <v>0</v>
      </c>
      <c r="Z202" s="28">
        <v>4.3729800000000001</v>
      </c>
      <c r="AB202" s="28">
        <v>111.133</v>
      </c>
      <c r="AE202">
        <f t="shared" si="3"/>
        <v>174.28008</v>
      </c>
    </row>
    <row r="203" spans="1:31" x14ac:dyDescent="0.25">
      <c r="A203" s="28" t="s">
        <v>267</v>
      </c>
      <c r="B203" s="28" t="s">
        <v>269</v>
      </c>
      <c r="C203" s="28">
        <v>0</v>
      </c>
      <c r="D203" s="28">
        <v>0</v>
      </c>
      <c r="E203" s="28">
        <v>0</v>
      </c>
      <c r="F203" s="28">
        <v>0</v>
      </c>
      <c r="G203" s="28">
        <v>0</v>
      </c>
      <c r="H203" s="28">
        <v>0</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B203" s="28">
        <v>0</v>
      </c>
      <c r="AE203">
        <f t="shared" si="3"/>
        <v>0</v>
      </c>
    </row>
    <row r="204" spans="1:31" x14ac:dyDescent="0.25">
      <c r="A204" s="28" t="s">
        <v>270</v>
      </c>
      <c r="B204" s="28" t="s">
        <v>271</v>
      </c>
      <c r="C204" s="28">
        <v>0</v>
      </c>
      <c r="D204" s="28">
        <v>0</v>
      </c>
      <c r="E204" s="28">
        <v>0</v>
      </c>
      <c r="F204" s="28">
        <v>0</v>
      </c>
      <c r="G204" s="28">
        <v>0</v>
      </c>
      <c r="H204" s="28">
        <v>0</v>
      </c>
      <c r="I204" s="28">
        <v>0</v>
      </c>
      <c r="J204" s="28">
        <v>0</v>
      </c>
      <c r="K204" s="28">
        <v>0</v>
      </c>
      <c r="L204" s="28">
        <v>0</v>
      </c>
      <c r="M204" s="28">
        <v>0</v>
      </c>
      <c r="N204" s="28">
        <v>0</v>
      </c>
      <c r="O204" s="28">
        <v>0</v>
      </c>
      <c r="P204" s="28">
        <v>0</v>
      </c>
      <c r="Q204" s="28">
        <v>0</v>
      </c>
      <c r="R204" s="28">
        <v>0</v>
      </c>
      <c r="S204" s="28">
        <v>0</v>
      </c>
      <c r="T204" s="28">
        <v>0</v>
      </c>
      <c r="U204" s="28">
        <v>0</v>
      </c>
      <c r="V204" s="28">
        <v>0</v>
      </c>
      <c r="W204" s="28">
        <v>0</v>
      </c>
      <c r="X204" s="28">
        <v>0</v>
      </c>
      <c r="Y204" s="28">
        <v>0</v>
      </c>
      <c r="Z204" s="28">
        <v>0</v>
      </c>
      <c r="AB204" s="28">
        <v>0</v>
      </c>
      <c r="AE204">
        <f t="shared" si="3"/>
        <v>0</v>
      </c>
    </row>
    <row r="205" spans="1:31" x14ac:dyDescent="0.25">
      <c r="A205" s="28" t="s">
        <v>272</v>
      </c>
      <c r="B205" s="28" t="s">
        <v>273</v>
      </c>
      <c r="C205" s="28">
        <v>0</v>
      </c>
      <c r="D205" s="28">
        <v>0</v>
      </c>
      <c r="E205" s="28">
        <v>0</v>
      </c>
      <c r="F205" s="28">
        <v>0</v>
      </c>
      <c r="G205" s="28">
        <v>0</v>
      </c>
      <c r="H205" s="28">
        <v>0</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B205" s="28">
        <v>0</v>
      </c>
      <c r="AE205">
        <f t="shared" si="3"/>
        <v>0</v>
      </c>
    </row>
    <row r="206" spans="1:31" x14ac:dyDescent="0.25">
      <c r="A206" s="28" t="s">
        <v>272</v>
      </c>
      <c r="B206" s="28" t="s">
        <v>274</v>
      </c>
      <c r="C206" s="28">
        <v>0</v>
      </c>
      <c r="D206" s="28">
        <v>0</v>
      </c>
      <c r="E206" s="28">
        <v>0</v>
      </c>
      <c r="F206" s="28">
        <v>0</v>
      </c>
      <c r="G206" s="28">
        <v>0</v>
      </c>
      <c r="H206" s="28">
        <v>0</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B206" s="28">
        <v>0</v>
      </c>
      <c r="AE206">
        <f t="shared" si="3"/>
        <v>0</v>
      </c>
    </row>
    <row r="207" spans="1:31" x14ac:dyDescent="0.25">
      <c r="A207" s="28" t="s">
        <v>272</v>
      </c>
      <c r="B207" s="28" t="s">
        <v>275</v>
      </c>
      <c r="C207" s="28">
        <v>0</v>
      </c>
      <c r="D207" s="28">
        <v>0</v>
      </c>
      <c r="E207" s="28">
        <v>0</v>
      </c>
      <c r="F207" s="28">
        <v>0</v>
      </c>
      <c r="G207" s="28">
        <v>0</v>
      </c>
      <c r="H207" s="28">
        <v>0</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B207" s="28">
        <v>0</v>
      </c>
      <c r="AE207">
        <f t="shared" si="3"/>
        <v>0</v>
      </c>
    </row>
    <row r="208" spans="1:31" x14ac:dyDescent="0.25">
      <c r="A208" s="28" t="s">
        <v>272</v>
      </c>
      <c r="B208" s="28" t="s">
        <v>276</v>
      </c>
      <c r="C208" s="28">
        <v>0</v>
      </c>
      <c r="D208" s="28">
        <v>0</v>
      </c>
      <c r="E208" s="28">
        <v>24.821400000000001</v>
      </c>
      <c r="F208" s="28">
        <v>0</v>
      </c>
      <c r="G208" s="28">
        <v>0</v>
      </c>
      <c r="H208" s="28">
        <v>0</v>
      </c>
      <c r="I208" s="28">
        <v>0</v>
      </c>
      <c r="J208" s="28">
        <v>41.341200000000001</v>
      </c>
      <c r="K208" s="28">
        <v>3.4036</v>
      </c>
      <c r="L208" s="28">
        <v>0</v>
      </c>
      <c r="M208" s="28">
        <v>0</v>
      </c>
      <c r="N208" s="28">
        <v>0</v>
      </c>
      <c r="O208" s="28">
        <v>0</v>
      </c>
      <c r="P208" s="28">
        <v>16.5199</v>
      </c>
      <c r="Q208" s="28">
        <v>0</v>
      </c>
      <c r="R208" s="28">
        <v>0</v>
      </c>
      <c r="S208" s="28">
        <v>0</v>
      </c>
      <c r="T208" s="28">
        <v>0</v>
      </c>
      <c r="U208" s="28">
        <v>0</v>
      </c>
      <c r="V208" s="28">
        <v>0</v>
      </c>
      <c r="W208" s="28">
        <v>0</v>
      </c>
      <c r="X208" s="28">
        <v>0</v>
      </c>
      <c r="Y208" s="28">
        <v>0</v>
      </c>
      <c r="Z208" s="28">
        <v>0</v>
      </c>
      <c r="AB208" s="28">
        <v>41.341200000000001</v>
      </c>
      <c r="AE208">
        <f t="shared" si="3"/>
        <v>86.086099999999988</v>
      </c>
    </row>
    <row r="209" spans="1:31" x14ac:dyDescent="0.25">
      <c r="A209" s="28" t="s">
        <v>277</v>
      </c>
      <c r="B209" s="28" t="s">
        <v>278</v>
      </c>
      <c r="C209" s="28">
        <v>0</v>
      </c>
      <c r="D209" s="28">
        <v>0</v>
      </c>
      <c r="E209" s="28">
        <v>0</v>
      </c>
      <c r="F209" s="28">
        <v>0</v>
      </c>
      <c r="G209" s="28">
        <v>0</v>
      </c>
      <c r="H209" s="28">
        <v>0</v>
      </c>
      <c r="I209" s="28">
        <v>0</v>
      </c>
      <c r="J209" s="28">
        <v>0</v>
      </c>
      <c r="K209" s="28">
        <v>0</v>
      </c>
      <c r="L209" s="28">
        <v>0</v>
      </c>
      <c r="M209" s="28">
        <v>0</v>
      </c>
      <c r="N209" s="28">
        <v>0</v>
      </c>
      <c r="O209" s="28">
        <v>0</v>
      </c>
      <c r="P209" s="28">
        <v>0</v>
      </c>
      <c r="Q209" s="28">
        <v>0</v>
      </c>
      <c r="R209" s="28">
        <v>0</v>
      </c>
      <c r="S209" s="28">
        <v>0</v>
      </c>
      <c r="T209" s="28">
        <v>0</v>
      </c>
      <c r="U209" s="28">
        <v>0</v>
      </c>
      <c r="V209" s="28">
        <v>0</v>
      </c>
      <c r="W209" s="28">
        <v>0</v>
      </c>
      <c r="X209" s="28">
        <v>0</v>
      </c>
      <c r="Y209" s="28">
        <v>0</v>
      </c>
      <c r="Z209" s="28">
        <v>0</v>
      </c>
      <c r="AB209" s="28">
        <v>0</v>
      </c>
      <c r="AE209">
        <f t="shared" si="3"/>
        <v>0</v>
      </c>
    </row>
    <row r="210" spans="1:31" x14ac:dyDescent="0.25">
      <c r="A210" s="28" t="s">
        <v>277</v>
      </c>
      <c r="B210" s="28" t="s">
        <v>279</v>
      </c>
      <c r="C210" s="28">
        <v>0</v>
      </c>
      <c r="D210" s="28">
        <v>0</v>
      </c>
      <c r="E210" s="28">
        <v>0</v>
      </c>
      <c r="F210" s="28">
        <v>0</v>
      </c>
      <c r="G210" s="28">
        <v>0</v>
      </c>
      <c r="H210" s="28">
        <v>0</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B210" s="28">
        <v>0</v>
      </c>
      <c r="AE210">
        <f t="shared" si="3"/>
        <v>0</v>
      </c>
    </row>
    <row r="211" spans="1:31" x14ac:dyDescent="0.25">
      <c r="A211" s="28" t="s">
        <v>280</v>
      </c>
      <c r="B211" s="28" t="s">
        <v>281</v>
      </c>
      <c r="C211" s="28">
        <v>55.754800000000003</v>
      </c>
      <c r="D211" s="28">
        <v>0</v>
      </c>
      <c r="E211" s="28">
        <v>0</v>
      </c>
      <c r="F211" s="28">
        <v>0</v>
      </c>
      <c r="G211" s="28">
        <v>1.38856</v>
      </c>
      <c r="H211" s="28">
        <v>0</v>
      </c>
      <c r="I211" s="28">
        <v>0</v>
      </c>
      <c r="J211" s="28">
        <v>0</v>
      </c>
      <c r="K211" s="28">
        <v>5.0711399999999998</v>
      </c>
      <c r="L211" s="28">
        <v>0</v>
      </c>
      <c r="M211" s="28">
        <v>36.111499999999999</v>
      </c>
      <c r="N211" s="28">
        <v>13.9</v>
      </c>
      <c r="O211" s="28">
        <v>0</v>
      </c>
      <c r="P211" s="28">
        <v>5.1913799999999997</v>
      </c>
      <c r="Q211" s="28">
        <v>0</v>
      </c>
      <c r="R211" s="28">
        <v>0</v>
      </c>
      <c r="S211" s="28">
        <v>0</v>
      </c>
      <c r="T211" s="28">
        <v>0</v>
      </c>
      <c r="U211" s="28">
        <v>0</v>
      </c>
      <c r="V211" s="28">
        <v>0</v>
      </c>
      <c r="W211" s="28">
        <v>0</v>
      </c>
      <c r="X211" s="28">
        <v>0</v>
      </c>
      <c r="Y211" s="28">
        <v>0</v>
      </c>
      <c r="Z211" s="28">
        <v>0</v>
      </c>
      <c r="AB211" s="28">
        <v>55.754800000000003</v>
      </c>
      <c r="AE211">
        <f t="shared" si="3"/>
        <v>117.41737999999999</v>
      </c>
    </row>
    <row r="212" spans="1:31" x14ac:dyDescent="0.25">
      <c r="A212" s="28" t="s">
        <v>282</v>
      </c>
      <c r="B212" s="28" t="s">
        <v>283</v>
      </c>
      <c r="C212" s="28">
        <v>0</v>
      </c>
      <c r="D212" s="28">
        <v>0</v>
      </c>
      <c r="E212" s="28">
        <v>0</v>
      </c>
      <c r="F212" s="28">
        <v>0</v>
      </c>
      <c r="G212" s="28">
        <v>0</v>
      </c>
      <c r="H212" s="28">
        <v>0</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B212" s="28">
        <v>0</v>
      </c>
      <c r="AE212">
        <f t="shared" si="3"/>
        <v>0</v>
      </c>
    </row>
    <row r="213" spans="1:31" x14ac:dyDescent="0.25">
      <c r="A213" s="28" t="s">
        <v>282</v>
      </c>
      <c r="B213" s="28" t="s">
        <v>284</v>
      </c>
      <c r="C213" s="28">
        <v>0</v>
      </c>
      <c r="D213" s="28">
        <v>0</v>
      </c>
      <c r="E213" s="28">
        <v>0</v>
      </c>
      <c r="F213" s="28">
        <v>0</v>
      </c>
      <c r="G213" s="28">
        <v>0</v>
      </c>
      <c r="H213" s="28">
        <v>0</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B213" s="28">
        <v>0</v>
      </c>
      <c r="AE213">
        <f t="shared" si="3"/>
        <v>0</v>
      </c>
    </row>
    <row r="214" spans="1:31" x14ac:dyDescent="0.25">
      <c r="A214" s="28" t="s">
        <v>282</v>
      </c>
      <c r="B214" s="28" t="s">
        <v>285</v>
      </c>
      <c r="C214" s="28">
        <v>0</v>
      </c>
      <c r="D214" s="28">
        <v>0</v>
      </c>
      <c r="E214" s="28">
        <v>0</v>
      </c>
      <c r="F214" s="28">
        <v>0</v>
      </c>
      <c r="G214" s="28">
        <v>0</v>
      </c>
      <c r="H214" s="28">
        <v>0</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B214" s="28">
        <v>0</v>
      </c>
      <c r="AE214">
        <f t="shared" si="3"/>
        <v>0</v>
      </c>
    </row>
    <row r="215" spans="1:31" x14ac:dyDescent="0.25">
      <c r="A215" s="28" t="s">
        <v>282</v>
      </c>
      <c r="B215" s="28" t="s">
        <v>286</v>
      </c>
      <c r="C215" s="28">
        <v>0</v>
      </c>
      <c r="D215" s="28">
        <v>0</v>
      </c>
      <c r="E215" s="28">
        <v>0</v>
      </c>
      <c r="F215" s="28">
        <v>0</v>
      </c>
      <c r="G215" s="28">
        <v>0</v>
      </c>
      <c r="H215" s="28">
        <v>0</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B215" s="28">
        <v>0</v>
      </c>
      <c r="AE215">
        <f t="shared" si="3"/>
        <v>0</v>
      </c>
    </row>
    <row r="216" spans="1:31" x14ac:dyDescent="0.25">
      <c r="A216" s="28" t="s">
        <v>282</v>
      </c>
      <c r="B216" s="28" t="s">
        <v>287</v>
      </c>
      <c r="C216" s="28">
        <v>0</v>
      </c>
      <c r="D216" s="28">
        <v>0</v>
      </c>
      <c r="E216" s="28">
        <v>0</v>
      </c>
      <c r="F216" s="28">
        <v>0</v>
      </c>
      <c r="G216" s="28">
        <v>0</v>
      </c>
      <c r="H216" s="28">
        <v>0</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B216" s="28">
        <v>0</v>
      </c>
      <c r="AE216">
        <f t="shared" si="3"/>
        <v>0</v>
      </c>
    </row>
    <row r="217" spans="1:31" x14ac:dyDescent="0.25">
      <c r="A217" s="28" t="s">
        <v>282</v>
      </c>
      <c r="B217" s="28" t="s">
        <v>288</v>
      </c>
      <c r="C217" s="28">
        <v>0</v>
      </c>
      <c r="D217" s="28">
        <v>0</v>
      </c>
      <c r="E217" s="28">
        <v>0</v>
      </c>
      <c r="F217" s="28">
        <v>0</v>
      </c>
      <c r="G217" s="28">
        <v>0</v>
      </c>
      <c r="H217" s="28">
        <v>0</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B217" s="28">
        <v>0</v>
      </c>
      <c r="AE217">
        <f t="shared" si="3"/>
        <v>0</v>
      </c>
    </row>
    <row r="218" spans="1:31" x14ac:dyDescent="0.25">
      <c r="A218" s="28" t="s">
        <v>282</v>
      </c>
      <c r="B218" s="28" t="s">
        <v>289</v>
      </c>
      <c r="C218" s="28">
        <v>0</v>
      </c>
      <c r="D218" s="28">
        <v>0</v>
      </c>
      <c r="E218" s="28">
        <v>0</v>
      </c>
      <c r="F218" s="28">
        <v>0</v>
      </c>
      <c r="G218" s="28">
        <v>0</v>
      </c>
      <c r="H218" s="28">
        <v>0</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B218" s="28">
        <v>0</v>
      </c>
      <c r="AE218">
        <f t="shared" si="3"/>
        <v>0</v>
      </c>
    </row>
    <row r="219" spans="1:31" x14ac:dyDescent="0.25">
      <c r="A219" s="28" t="s">
        <v>282</v>
      </c>
      <c r="B219" s="28" t="s">
        <v>290</v>
      </c>
      <c r="C219" s="28">
        <v>0</v>
      </c>
      <c r="D219" s="28">
        <v>0</v>
      </c>
      <c r="E219" s="28">
        <v>0</v>
      </c>
      <c r="F219" s="28">
        <v>0</v>
      </c>
      <c r="G219" s="28">
        <v>0</v>
      </c>
      <c r="H219" s="28">
        <v>0</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B219" s="28">
        <v>0</v>
      </c>
      <c r="AE219">
        <f t="shared" si="3"/>
        <v>0</v>
      </c>
    </row>
    <row r="220" spans="1:31" x14ac:dyDescent="0.25">
      <c r="A220" s="28" t="s">
        <v>291</v>
      </c>
      <c r="B220" s="28" t="s">
        <v>292</v>
      </c>
      <c r="C220" s="28">
        <v>0</v>
      </c>
      <c r="D220" s="28">
        <v>0</v>
      </c>
      <c r="E220" s="28">
        <v>0</v>
      </c>
      <c r="F220" s="28">
        <v>0</v>
      </c>
      <c r="G220" s="28">
        <v>0</v>
      </c>
      <c r="H220" s="28">
        <v>0</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B220" s="28">
        <v>0</v>
      </c>
      <c r="AE220">
        <f t="shared" si="3"/>
        <v>0</v>
      </c>
    </row>
    <row r="221" spans="1:31" x14ac:dyDescent="0.25">
      <c r="A221" s="28" t="s">
        <v>293</v>
      </c>
      <c r="B221" s="28" t="s">
        <v>190</v>
      </c>
      <c r="C221" s="28">
        <v>0</v>
      </c>
      <c r="D221" s="28">
        <v>0</v>
      </c>
      <c r="E221" s="28">
        <v>0</v>
      </c>
      <c r="F221" s="28">
        <v>0</v>
      </c>
      <c r="G221" s="28">
        <v>0</v>
      </c>
      <c r="H221" s="28">
        <v>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B221" s="28">
        <v>0</v>
      </c>
      <c r="AE221">
        <f t="shared" si="3"/>
        <v>0</v>
      </c>
    </row>
    <row r="222" spans="1:31" x14ac:dyDescent="0.25">
      <c r="A222" s="28" t="s">
        <v>293</v>
      </c>
      <c r="B222" s="28" t="s">
        <v>294</v>
      </c>
      <c r="C222" s="28">
        <v>0</v>
      </c>
      <c r="D222" s="28">
        <v>0</v>
      </c>
      <c r="E222" s="28">
        <v>0</v>
      </c>
      <c r="F222" s="28">
        <v>0</v>
      </c>
      <c r="G222" s="28">
        <v>0</v>
      </c>
      <c r="H222" s="28">
        <v>0</v>
      </c>
      <c r="I222" s="28">
        <v>0</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B222" s="28">
        <v>0</v>
      </c>
      <c r="AE222">
        <f t="shared" si="3"/>
        <v>0</v>
      </c>
    </row>
    <row r="223" spans="1:31" x14ac:dyDescent="0.25">
      <c r="A223" s="28" t="s">
        <v>293</v>
      </c>
      <c r="B223" s="28" t="s">
        <v>295</v>
      </c>
      <c r="C223" s="28">
        <v>0</v>
      </c>
      <c r="D223" s="28">
        <v>0</v>
      </c>
      <c r="E223" s="28">
        <v>0</v>
      </c>
      <c r="F223" s="28">
        <v>0</v>
      </c>
      <c r="G223" s="28">
        <v>0</v>
      </c>
      <c r="H223" s="28">
        <v>0</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B223" s="28">
        <v>0</v>
      </c>
      <c r="AE223">
        <f t="shared" si="3"/>
        <v>0</v>
      </c>
    </row>
    <row r="224" spans="1:31" x14ac:dyDescent="0.25">
      <c r="A224" s="28" t="s">
        <v>293</v>
      </c>
      <c r="B224" s="28" t="s">
        <v>296</v>
      </c>
      <c r="C224" s="28">
        <v>0</v>
      </c>
      <c r="D224" s="28">
        <v>0</v>
      </c>
      <c r="E224" s="28">
        <v>0</v>
      </c>
      <c r="F224" s="28">
        <v>0</v>
      </c>
      <c r="G224" s="28">
        <v>0</v>
      </c>
      <c r="H224" s="28">
        <v>0</v>
      </c>
      <c r="I224" s="28">
        <v>0</v>
      </c>
      <c r="J224" s="28">
        <v>0</v>
      </c>
      <c r="K224" s="28">
        <v>0</v>
      </c>
      <c r="L224" s="28">
        <v>0</v>
      </c>
      <c r="M224" s="28">
        <v>0</v>
      </c>
      <c r="N224" s="28">
        <v>0</v>
      </c>
      <c r="O224" s="28">
        <v>0</v>
      </c>
      <c r="P224" s="28">
        <v>0</v>
      </c>
      <c r="Q224" s="28">
        <v>0</v>
      </c>
      <c r="R224" s="28">
        <v>0</v>
      </c>
      <c r="S224" s="28">
        <v>0</v>
      </c>
      <c r="T224" s="28">
        <v>0</v>
      </c>
      <c r="U224" s="28">
        <v>0</v>
      </c>
      <c r="V224" s="28">
        <v>0</v>
      </c>
      <c r="W224" s="28">
        <v>0</v>
      </c>
      <c r="X224" s="28">
        <v>0</v>
      </c>
      <c r="Y224" s="28">
        <v>0</v>
      </c>
      <c r="Z224" s="28">
        <v>0</v>
      </c>
      <c r="AB224" s="28">
        <v>0</v>
      </c>
      <c r="AE224">
        <f t="shared" si="3"/>
        <v>0</v>
      </c>
    </row>
    <row r="225" spans="1:31" x14ac:dyDescent="0.25">
      <c r="A225" s="28" t="s">
        <v>297</v>
      </c>
      <c r="B225" s="28" t="s">
        <v>298</v>
      </c>
      <c r="C225" s="28">
        <v>0</v>
      </c>
      <c r="D225" s="28">
        <v>0</v>
      </c>
      <c r="E225" s="28">
        <v>0</v>
      </c>
      <c r="F225" s="28">
        <v>0</v>
      </c>
      <c r="G225" s="28">
        <v>0</v>
      </c>
      <c r="H225" s="28">
        <v>0</v>
      </c>
      <c r="I225" s="28">
        <v>0</v>
      </c>
      <c r="J225" s="28">
        <v>0</v>
      </c>
      <c r="K225" s="28">
        <v>0</v>
      </c>
      <c r="L225" s="28">
        <v>0</v>
      </c>
      <c r="M225" s="28">
        <v>0</v>
      </c>
      <c r="N225" s="28">
        <v>0</v>
      </c>
      <c r="O225" s="28">
        <v>0</v>
      </c>
      <c r="P225" s="28">
        <v>0</v>
      </c>
      <c r="Q225" s="28">
        <v>0</v>
      </c>
      <c r="R225" s="28">
        <v>0</v>
      </c>
      <c r="S225" s="28">
        <v>0</v>
      </c>
      <c r="T225" s="28">
        <v>0</v>
      </c>
      <c r="U225" s="28">
        <v>0</v>
      </c>
      <c r="V225" s="28">
        <v>0</v>
      </c>
      <c r="W225" s="28">
        <v>0</v>
      </c>
      <c r="X225" s="28">
        <v>0</v>
      </c>
      <c r="Y225" s="28">
        <v>0</v>
      </c>
      <c r="Z225" s="28">
        <v>0</v>
      </c>
      <c r="AB225" s="28">
        <v>0</v>
      </c>
      <c r="AE225">
        <f t="shared" si="3"/>
        <v>0</v>
      </c>
    </row>
    <row r="226" spans="1:31" x14ac:dyDescent="0.25">
      <c r="A226" s="28" t="s">
        <v>299</v>
      </c>
      <c r="B226" s="28" t="s">
        <v>300</v>
      </c>
      <c r="C226" s="28">
        <v>0</v>
      </c>
      <c r="D226" s="28">
        <v>0</v>
      </c>
      <c r="E226" s="28">
        <v>0</v>
      </c>
      <c r="F226" s="28">
        <v>0</v>
      </c>
      <c r="G226" s="28">
        <v>0</v>
      </c>
      <c r="H226" s="28">
        <v>0</v>
      </c>
      <c r="I226" s="28">
        <v>0</v>
      </c>
      <c r="J226" s="28">
        <v>0</v>
      </c>
      <c r="K226" s="28">
        <v>0</v>
      </c>
      <c r="L226" s="28">
        <v>0</v>
      </c>
      <c r="M226" s="28">
        <v>0</v>
      </c>
      <c r="N226" s="28">
        <v>0</v>
      </c>
      <c r="O226" s="28">
        <v>0</v>
      </c>
      <c r="P226" s="28">
        <v>0</v>
      </c>
      <c r="Q226" s="28">
        <v>0</v>
      </c>
      <c r="R226" s="28">
        <v>0</v>
      </c>
      <c r="S226" s="28">
        <v>0</v>
      </c>
      <c r="T226" s="28">
        <v>0</v>
      </c>
      <c r="U226" s="28">
        <v>0</v>
      </c>
      <c r="V226" s="28">
        <v>0</v>
      </c>
      <c r="W226" s="28">
        <v>0</v>
      </c>
      <c r="X226" s="28">
        <v>0</v>
      </c>
      <c r="Y226" s="28">
        <v>0</v>
      </c>
      <c r="Z226" s="28">
        <v>0</v>
      </c>
      <c r="AB226" s="28">
        <v>0</v>
      </c>
      <c r="AE226">
        <f t="shared" si="3"/>
        <v>0</v>
      </c>
    </row>
    <row r="227" spans="1:31" x14ac:dyDescent="0.25">
      <c r="A227" s="28" t="s">
        <v>301</v>
      </c>
      <c r="B227" s="28" t="s">
        <v>302</v>
      </c>
      <c r="C227" s="28">
        <v>91.408100000000005</v>
      </c>
      <c r="D227" s="28">
        <v>0</v>
      </c>
      <c r="E227" s="28">
        <v>0</v>
      </c>
      <c r="F227" s="28">
        <v>0</v>
      </c>
      <c r="G227" s="28">
        <v>0</v>
      </c>
      <c r="H227" s="28">
        <v>0</v>
      </c>
      <c r="I227" s="28">
        <v>0</v>
      </c>
      <c r="J227" s="28">
        <v>0</v>
      </c>
      <c r="K227" s="28">
        <v>6.8099699999999999</v>
      </c>
      <c r="L227" s="28">
        <v>0</v>
      </c>
      <c r="M227" s="28">
        <v>0</v>
      </c>
      <c r="N227" s="28">
        <v>0</v>
      </c>
      <c r="O227" s="28">
        <v>0</v>
      </c>
      <c r="P227" s="28">
        <v>0</v>
      </c>
      <c r="Q227" s="28">
        <v>0</v>
      </c>
      <c r="R227" s="28">
        <v>0</v>
      </c>
      <c r="S227" s="28">
        <v>0</v>
      </c>
      <c r="T227" s="28">
        <v>0</v>
      </c>
      <c r="U227" s="28">
        <v>0</v>
      </c>
      <c r="V227" s="28">
        <v>0</v>
      </c>
      <c r="W227" s="28">
        <v>0</v>
      </c>
      <c r="X227" s="28">
        <v>0</v>
      </c>
      <c r="Y227" s="28">
        <v>0</v>
      </c>
      <c r="Z227" s="28">
        <v>0</v>
      </c>
      <c r="AB227" s="28">
        <v>91.408100000000005</v>
      </c>
      <c r="AE227">
        <f t="shared" si="3"/>
        <v>98.218070000000012</v>
      </c>
    </row>
    <row r="228" spans="1:31" x14ac:dyDescent="0.25">
      <c r="A228" s="28" t="s">
        <v>303</v>
      </c>
      <c r="B228" s="28" t="s">
        <v>304</v>
      </c>
      <c r="C228" s="28">
        <v>0</v>
      </c>
      <c r="D228" s="28">
        <v>0</v>
      </c>
      <c r="E228" s="28">
        <v>0</v>
      </c>
      <c r="F228" s="28">
        <v>0</v>
      </c>
      <c r="G228" s="28">
        <v>0</v>
      </c>
      <c r="H228" s="28">
        <v>0</v>
      </c>
      <c r="I228" s="28">
        <v>0</v>
      </c>
      <c r="J228" s="28">
        <v>0</v>
      </c>
      <c r="K228" s="28">
        <v>0</v>
      </c>
      <c r="L228" s="28">
        <v>0</v>
      </c>
      <c r="M228" s="28">
        <v>0</v>
      </c>
      <c r="N228" s="28">
        <v>0</v>
      </c>
      <c r="O228" s="28">
        <v>0</v>
      </c>
      <c r="P228" s="28">
        <v>0</v>
      </c>
      <c r="Q228" s="28">
        <v>0</v>
      </c>
      <c r="R228" s="28">
        <v>0</v>
      </c>
      <c r="S228" s="28">
        <v>0</v>
      </c>
      <c r="T228" s="28">
        <v>0</v>
      </c>
      <c r="U228" s="28">
        <v>0</v>
      </c>
      <c r="V228" s="28">
        <v>0</v>
      </c>
      <c r="W228" s="28">
        <v>0</v>
      </c>
      <c r="X228" s="28">
        <v>0</v>
      </c>
      <c r="Y228" s="28">
        <v>0</v>
      </c>
      <c r="Z228" s="28">
        <v>0</v>
      </c>
      <c r="AB228" s="28">
        <v>0</v>
      </c>
      <c r="AE228">
        <f t="shared" si="3"/>
        <v>0</v>
      </c>
    </row>
    <row r="229" spans="1:31" x14ac:dyDescent="0.25">
      <c r="A229" s="28" t="s">
        <v>305</v>
      </c>
      <c r="B229" s="28" t="s">
        <v>306</v>
      </c>
      <c r="C229" s="28">
        <v>0</v>
      </c>
      <c r="D229" s="28">
        <v>0</v>
      </c>
      <c r="E229" s="28">
        <v>0</v>
      </c>
      <c r="F229" s="28">
        <v>0</v>
      </c>
      <c r="G229" s="28">
        <v>0</v>
      </c>
      <c r="H229" s="28">
        <v>0</v>
      </c>
      <c r="I229" s="28">
        <v>0</v>
      </c>
      <c r="J229" s="28">
        <v>0</v>
      </c>
      <c r="K229" s="28">
        <v>0</v>
      </c>
      <c r="L229" s="28">
        <v>0</v>
      </c>
      <c r="M229" s="28">
        <v>0</v>
      </c>
      <c r="N229" s="28">
        <v>0</v>
      </c>
      <c r="O229" s="28">
        <v>0</v>
      </c>
      <c r="P229" s="28">
        <v>0</v>
      </c>
      <c r="Q229" s="28">
        <v>0</v>
      </c>
      <c r="R229" s="28">
        <v>0</v>
      </c>
      <c r="S229" s="28">
        <v>0</v>
      </c>
      <c r="T229" s="28">
        <v>0</v>
      </c>
      <c r="U229" s="28">
        <v>0</v>
      </c>
      <c r="V229" s="28">
        <v>0</v>
      </c>
      <c r="W229" s="28">
        <v>0</v>
      </c>
      <c r="X229" s="28">
        <v>0</v>
      </c>
      <c r="Y229" s="28">
        <v>0</v>
      </c>
      <c r="Z229" s="28">
        <v>0</v>
      </c>
      <c r="AB229" s="28">
        <v>0</v>
      </c>
      <c r="AE229">
        <f t="shared" si="3"/>
        <v>0</v>
      </c>
    </row>
    <row r="230" spans="1:31" x14ac:dyDescent="0.25">
      <c r="A230" s="28" t="s">
        <v>305</v>
      </c>
      <c r="B230" s="28" t="s">
        <v>307</v>
      </c>
      <c r="C230" s="28">
        <v>0</v>
      </c>
      <c r="D230" s="28">
        <v>0</v>
      </c>
      <c r="E230" s="28">
        <v>0</v>
      </c>
      <c r="F230" s="28">
        <v>0</v>
      </c>
      <c r="G230" s="28">
        <v>0</v>
      </c>
      <c r="H230" s="28">
        <v>0</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B230" s="28">
        <v>0</v>
      </c>
      <c r="AE230">
        <f t="shared" si="3"/>
        <v>0</v>
      </c>
    </row>
    <row r="231" spans="1:31" x14ac:dyDescent="0.25">
      <c r="A231" s="28" t="s">
        <v>305</v>
      </c>
      <c r="B231" s="28" t="s">
        <v>308</v>
      </c>
      <c r="C231" s="28">
        <v>0</v>
      </c>
      <c r="D231" s="28">
        <v>0</v>
      </c>
      <c r="E231" s="28">
        <v>0</v>
      </c>
      <c r="F231" s="28">
        <v>0</v>
      </c>
      <c r="G231" s="28">
        <v>0</v>
      </c>
      <c r="H231" s="28">
        <v>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B231" s="28">
        <v>0</v>
      </c>
      <c r="AE231">
        <f t="shared" si="3"/>
        <v>0</v>
      </c>
    </row>
    <row r="232" spans="1:31" x14ac:dyDescent="0.25">
      <c r="A232" s="28" t="s">
        <v>305</v>
      </c>
      <c r="B232" s="28" t="s">
        <v>309</v>
      </c>
      <c r="C232" s="28">
        <v>0</v>
      </c>
      <c r="D232" s="28">
        <v>0</v>
      </c>
      <c r="E232" s="28">
        <v>0</v>
      </c>
      <c r="F232" s="28">
        <v>0</v>
      </c>
      <c r="G232" s="28">
        <v>0</v>
      </c>
      <c r="H232" s="28">
        <v>0</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B232" s="28">
        <v>0</v>
      </c>
      <c r="AE232">
        <f t="shared" si="3"/>
        <v>0</v>
      </c>
    </row>
    <row r="233" spans="1:31" x14ac:dyDescent="0.25">
      <c r="A233" s="28" t="s">
        <v>310</v>
      </c>
      <c r="B233" s="28" t="s">
        <v>311</v>
      </c>
      <c r="C233" s="28">
        <v>111.38500000000001</v>
      </c>
      <c r="D233" s="28">
        <v>0</v>
      </c>
      <c r="E233" s="28">
        <v>0</v>
      </c>
      <c r="F233" s="28">
        <v>0</v>
      </c>
      <c r="G233" s="28">
        <v>0.37525199999999997</v>
      </c>
      <c r="H233" s="28">
        <v>0</v>
      </c>
      <c r="I233" s="28">
        <v>0</v>
      </c>
      <c r="J233" s="28">
        <v>0</v>
      </c>
      <c r="K233" s="28">
        <v>4.65585</v>
      </c>
      <c r="L233" s="28">
        <v>0</v>
      </c>
      <c r="M233" s="28">
        <v>18.469899999999999</v>
      </c>
      <c r="N233" s="28">
        <v>0</v>
      </c>
      <c r="O233" s="28">
        <v>0</v>
      </c>
      <c r="P233" s="28">
        <v>0</v>
      </c>
      <c r="Q233" s="28">
        <v>0</v>
      </c>
      <c r="R233" s="28">
        <v>0</v>
      </c>
      <c r="S233" s="28">
        <v>32.403399999999998</v>
      </c>
      <c r="T233" s="28">
        <v>0</v>
      </c>
      <c r="U233" s="28">
        <v>0</v>
      </c>
      <c r="V233" s="28">
        <v>0</v>
      </c>
      <c r="W233" s="28">
        <v>0</v>
      </c>
      <c r="X233" s="28">
        <v>0</v>
      </c>
      <c r="Y233" s="28">
        <v>0</v>
      </c>
      <c r="Z233" s="28">
        <v>0</v>
      </c>
      <c r="AB233" s="28">
        <v>111.38500000000001</v>
      </c>
      <c r="AE233">
        <f t="shared" si="3"/>
        <v>167.28940200000002</v>
      </c>
    </row>
    <row r="234" spans="1:31" x14ac:dyDescent="0.25">
      <c r="A234" s="28" t="s">
        <v>312</v>
      </c>
      <c r="B234" s="28" t="s">
        <v>313</v>
      </c>
      <c r="C234" s="28">
        <v>0</v>
      </c>
      <c r="D234" s="28">
        <v>0</v>
      </c>
      <c r="E234" s="28">
        <v>0</v>
      </c>
      <c r="F234" s="28">
        <v>0</v>
      </c>
      <c r="G234" s="28">
        <v>0</v>
      </c>
      <c r="H234" s="28">
        <v>0</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B234" s="28">
        <v>0</v>
      </c>
      <c r="AE234">
        <f t="shared" si="3"/>
        <v>0</v>
      </c>
    </row>
    <row r="235" spans="1:31" x14ac:dyDescent="0.25">
      <c r="A235" s="28" t="s">
        <v>312</v>
      </c>
      <c r="B235" s="28" t="s">
        <v>314</v>
      </c>
      <c r="C235" s="28">
        <v>0</v>
      </c>
      <c r="D235" s="28">
        <v>0</v>
      </c>
      <c r="E235" s="28">
        <v>0</v>
      </c>
      <c r="F235" s="28">
        <v>0</v>
      </c>
      <c r="G235" s="28">
        <v>0</v>
      </c>
      <c r="H235" s="28">
        <v>0</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B235" s="28">
        <v>0</v>
      </c>
      <c r="AE235">
        <f t="shared" si="3"/>
        <v>0</v>
      </c>
    </row>
    <row r="236" spans="1:31" x14ac:dyDescent="0.25">
      <c r="A236" s="28" t="s">
        <v>312</v>
      </c>
      <c r="B236" s="28" t="s">
        <v>315</v>
      </c>
      <c r="C236" s="28">
        <v>0</v>
      </c>
      <c r="D236" s="28">
        <v>0</v>
      </c>
      <c r="E236" s="28">
        <v>0</v>
      </c>
      <c r="F236" s="28">
        <v>0</v>
      </c>
      <c r="G236" s="28">
        <v>0</v>
      </c>
      <c r="H236" s="28">
        <v>0</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B236" s="28">
        <v>0</v>
      </c>
      <c r="AE236">
        <f t="shared" si="3"/>
        <v>0</v>
      </c>
    </row>
    <row r="237" spans="1:31" x14ac:dyDescent="0.25">
      <c r="A237" s="28" t="s">
        <v>316</v>
      </c>
      <c r="B237" s="28" t="s">
        <v>317</v>
      </c>
      <c r="C237" s="28">
        <v>0</v>
      </c>
      <c r="D237" s="28">
        <v>0</v>
      </c>
      <c r="E237" s="28">
        <v>0</v>
      </c>
      <c r="F237" s="28">
        <v>0</v>
      </c>
      <c r="G237" s="28">
        <v>0</v>
      </c>
      <c r="H237" s="28">
        <v>0</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B237" s="28">
        <v>0</v>
      </c>
      <c r="AE237">
        <f t="shared" si="3"/>
        <v>0</v>
      </c>
    </row>
    <row r="238" spans="1:31" x14ac:dyDescent="0.25">
      <c r="A238" s="28" t="s">
        <v>316</v>
      </c>
      <c r="B238" s="28" t="s">
        <v>318</v>
      </c>
      <c r="C238" s="28">
        <v>0</v>
      </c>
      <c r="D238" s="28">
        <v>0</v>
      </c>
      <c r="E238" s="28">
        <v>0</v>
      </c>
      <c r="F238" s="28">
        <v>0</v>
      </c>
      <c r="G238" s="28">
        <v>0</v>
      </c>
      <c r="H238" s="28">
        <v>0</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B238" s="28">
        <v>0</v>
      </c>
      <c r="AE238">
        <f t="shared" si="3"/>
        <v>0</v>
      </c>
    </row>
    <row r="239" spans="1:31" x14ac:dyDescent="0.25">
      <c r="A239" s="28" t="s">
        <v>319</v>
      </c>
      <c r="B239" s="28" t="s">
        <v>320</v>
      </c>
      <c r="C239" s="28">
        <v>0</v>
      </c>
      <c r="D239" s="28">
        <v>0</v>
      </c>
      <c r="E239" s="28">
        <v>0</v>
      </c>
      <c r="F239" s="28">
        <v>0</v>
      </c>
      <c r="G239" s="28">
        <v>0</v>
      </c>
      <c r="H239" s="28">
        <v>0</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B239" s="28">
        <v>0</v>
      </c>
      <c r="AE239">
        <f t="shared" si="3"/>
        <v>0</v>
      </c>
    </row>
    <row r="240" spans="1:31" x14ac:dyDescent="0.25">
      <c r="A240" s="28" t="s">
        <v>321</v>
      </c>
      <c r="B240" s="28" t="s">
        <v>322</v>
      </c>
      <c r="C240" s="28">
        <v>0</v>
      </c>
      <c r="D240" s="28">
        <v>0</v>
      </c>
      <c r="E240" s="28">
        <v>0</v>
      </c>
      <c r="F240" s="28">
        <v>0</v>
      </c>
      <c r="G240" s="28">
        <v>0</v>
      </c>
      <c r="H240" s="28">
        <v>0</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B240" s="28">
        <v>0</v>
      </c>
      <c r="AE240">
        <f t="shared" si="3"/>
        <v>0</v>
      </c>
    </row>
    <row r="241" spans="1:31" x14ac:dyDescent="0.25">
      <c r="A241" s="28" t="s">
        <v>323</v>
      </c>
      <c r="B241" s="28" t="s">
        <v>324</v>
      </c>
      <c r="C241" s="28">
        <v>0</v>
      </c>
      <c r="D241" s="28">
        <v>0</v>
      </c>
      <c r="E241" s="28">
        <v>10.851900000000001</v>
      </c>
      <c r="F241" s="28">
        <v>0</v>
      </c>
      <c r="G241" s="28">
        <v>0</v>
      </c>
      <c r="H241" s="28">
        <v>0</v>
      </c>
      <c r="I241" s="28">
        <v>0</v>
      </c>
      <c r="J241" s="28">
        <v>37.420499999999997</v>
      </c>
      <c r="K241" s="28">
        <v>2.1703899999999998</v>
      </c>
      <c r="L241" s="28">
        <v>0</v>
      </c>
      <c r="M241" s="28">
        <v>0</v>
      </c>
      <c r="N241" s="28">
        <v>13.2</v>
      </c>
      <c r="O241" s="28">
        <v>0</v>
      </c>
      <c r="P241" s="28">
        <v>24.547799999999999</v>
      </c>
      <c r="Q241" s="28">
        <v>0</v>
      </c>
      <c r="R241" s="28">
        <v>0</v>
      </c>
      <c r="S241" s="28">
        <v>0</v>
      </c>
      <c r="T241" s="28">
        <v>0</v>
      </c>
      <c r="U241" s="28">
        <v>0</v>
      </c>
      <c r="V241" s="28">
        <v>0</v>
      </c>
      <c r="W241" s="28">
        <v>0</v>
      </c>
      <c r="X241" s="28">
        <v>0</v>
      </c>
      <c r="Y241" s="28">
        <v>0</v>
      </c>
      <c r="Z241" s="28">
        <v>0</v>
      </c>
      <c r="AB241" s="28">
        <v>37.420499999999997</v>
      </c>
      <c r="AE241">
        <f t="shared" si="3"/>
        <v>88.190589999999986</v>
      </c>
    </row>
    <row r="242" spans="1:31" x14ac:dyDescent="0.25">
      <c r="A242" s="28" t="s">
        <v>323</v>
      </c>
      <c r="B242" s="28" t="s">
        <v>325</v>
      </c>
      <c r="C242" s="28">
        <v>0</v>
      </c>
      <c r="D242" s="28">
        <v>0</v>
      </c>
      <c r="E242" s="28">
        <v>0</v>
      </c>
      <c r="F242" s="28">
        <v>0</v>
      </c>
      <c r="G242" s="28">
        <v>0</v>
      </c>
      <c r="H242" s="28">
        <v>0</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B242" s="28">
        <v>0</v>
      </c>
      <c r="AE242">
        <f t="shared" si="3"/>
        <v>0</v>
      </c>
    </row>
    <row r="243" spans="1:31" x14ac:dyDescent="0.25">
      <c r="A243" s="28" t="s">
        <v>323</v>
      </c>
      <c r="B243" s="28" t="s">
        <v>326</v>
      </c>
      <c r="C243" s="28">
        <v>0</v>
      </c>
      <c r="D243" s="28">
        <v>0</v>
      </c>
      <c r="E243" s="28">
        <v>0</v>
      </c>
      <c r="F243" s="28">
        <v>0</v>
      </c>
      <c r="G243" s="28">
        <v>0</v>
      </c>
      <c r="H243" s="28">
        <v>0</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B243" s="28">
        <v>0</v>
      </c>
      <c r="AE243">
        <f t="shared" si="3"/>
        <v>0</v>
      </c>
    </row>
    <row r="244" spans="1:31" x14ac:dyDescent="0.25">
      <c r="A244" s="28" t="s">
        <v>327</v>
      </c>
      <c r="B244" s="28" t="s">
        <v>328</v>
      </c>
      <c r="C244" s="28">
        <v>0</v>
      </c>
      <c r="D244" s="28">
        <v>0</v>
      </c>
      <c r="E244" s="28">
        <v>0</v>
      </c>
      <c r="F244" s="28">
        <v>0</v>
      </c>
      <c r="G244" s="28">
        <v>0</v>
      </c>
      <c r="H244" s="28">
        <v>0</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B244" s="28">
        <v>0</v>
      </c>
      <c r="AE244">
        <f t="shared" si="3"/>
        <v>0</v>
      </c>
    </row>
    <row r="245" spans="1:31" x14ac:dyDescent="0.25">
      <c r="A245" s="28" t="s">
        <v>329</v>
      </c>
      <c r="B245" s="28" t="s">
        <v>330</v>
      </c>
      <c r="C245" s="28">
        <v>0</v>
      </c>
      <c r="D245" s="28">
        <v>0</v>
      </c>
      <c r="E245" s="28">
        <v>0</v>
      </c>
      <c r="F245" s="28">
        <v>0</v>
      </c>
      <c r="G245" s="28">
        <v>0</v>
      </c>
      <c r="H245" s="28">
        <v>0</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B245" s="28">
        <v>0</v>
      </c>
      <c r="AE245">
        <f t="shared" si="3"/>
        <v>0</v>
      </c>
    </row>
    <row r="246" spans="1:31" x14ac:dyDescent="0.25">
      <c r="A246" s="28" t="s">
        <v>331</v>
      </c>
      <c r="B246" s="28" t="s">
        <v>332</v>
      </c>
      <c r="C246" s="28">
        <v>0</v>
      </c>
      <c r="D246" s="28">
        <v>0</v>
      </c>
      <c r="E246" s="28">
        <v>0</v>
      </c>
      <c r="F246" s="28">
        <v>0</v>
      </c>
      <c r="G246" s="28">
        <v>0</v>
      </c>
      <c r="H246" s="28">
        <v>0</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B246" s="28">
        <v>0</v>
      </c>
      <c r="AE246">
        <f t="shared" si="3"/>
        <v>0</v>
      </c>
    </row>
    <row r="247" spans="1:31" x14ac:dyDescent="0.25">
      <c r="A247" s="28" t="s">
        <v>333</v>
      </c>
      <c r="B247" s="28" t="s">
        <v>334</v>
      </c>
      <c r="C247" s="28">
        <v>0</v>
      </c>
      <c r="D247" s="28">
        <v>0</v>
      </c>
      <c r="E247" s="28">
        <v>0</v>
      </c>
      <c r="F247" s="28">
        <v>0</v>
      </c>
      <c r="G247" s="28">
        <v>0</v>
      </c>
      <c r="H247" s="28">
        <v>0</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B247" s="28">
        <v>0</v>
      </c>
      <c r="AE247">
        <f t="shared" si="3"/>
        <v>0</v>
      </c>
    </row>
    <row r="248" spans="1:31" x14ac:dyDescent="0.25">
      <c r="A248" s="28" t="s">
        <v>335</v>
      </c>
      <c r="B248" s="28" t="s">
        <v>336</v>
      </c>
      <c r="C248" s="28">
        <v>0</v>
      </c>
      <c r="D248" s="28">
        <v>0</v>
      </c>
      <c r="E248" s="28">
        <v>0</v>
      </c>
      <c r="F248" s="28">
        <v>0</v>
      </c>
      <c r="G248" s="28">
        <v>0</v>
      </c>
      <c r="H248" s="28">
        <v>0</v>
      </c>
      <c r="I248" s="28">
        <v>0</v>
      </c>
      <c r="J248" s="28">
        <v>0</v>
      </c>
      <c r="K248" s="28">
        <v>0</v>
      </c>
      <c r="L248" s="28">
        <v>0</v>
      </c>
      <c r="M248" s="28">
        <v>0</v>
      </c>
      <c r="N248" s="28">
        <v>0</v>
      </c>
      <c r="O248" s="28">
        <v>0</v>
      </c>
      <c r="P248" s="28">
        <v>0</v>
      </c>
      <c r="Q248" s="28">
        <v>0</v>
      </c>
      <c r="R248" s="28">
        <v>0</v>
      </c>
      <c r="S248" s="28">
        <v>0</v>
      </c>
      <c r="T248" s="28">
        <v>0</v>
      </c>
      <c r="U248" s="28">
        <v>0</v>
      </c>
      <c r="V248" s="28">
        <v>0</v>
      </c>
      <c r="W248" s="28">
        <v>0</v>
      </c>
      <c r="X248" s="28">
        <v>0</v>
      </c>
      <c r="Y248" s="28">
        <v>0</v>
      </c>
      <c r="Z248" s="28">
        <v>0</v>
      </c>
      <c r="AB248" s="28">
        <v>0</v>
      </c>
      <c r="AE248">
        <f t="shared" si="3"/>
        <v>0</v>
      </c>
    </row>
    <row r="249" spans="1:31" x14ac:dyDescent="0.25">
      <c r="A249" s="28" t="s">
        <v>335</v>
      </c>
      <c r="B249" s="28" t="s">
        <v>337</v>
      </c>
      <c r="C249" s="28">
        <v>0</v>
      </c>
      <c r="D249" s="28">
        <v>0</v>
      </c>
      <c r="E249" s="28">
        <v>0</v>
      </c>
      <c r="F249" s="28">
        <v>0</v>
      </c>
      <c r="G249" s="28">
        <v>0</v>
      </c>
      <c r="H249" s="28">
        <v>0</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B249" s="28">
        <v>0</v>
      </c>
      <c r="AE249">
        <f t="shared" si="3"/>
        <v>0</v>
      </c>
    </row>
    <row r="250" spans="1:31" x14ac:dyDescent="0.25">
      <c r="A250" s="28" t="s">
        <v>335</v>
      </c>
      <c r="B250" s="28" t="s">
        <v>338</v>
      </c>
      <c r="C250" s="28">
        <v>0</v>
      </c>
      <c r="D250" s="28">
        <v>0</v>
      </c>
      <c r="E250" s="28">
        <v>27.702300000000001</v>
      </c>
      <c r="F250" s="28">
        <v>0</v>
      </c>
      <c r="G250" s="28">
        <v>0.23299</v>
      </c>
      <c r="H250" s="28">
        <v>0</v>
      </c>
      <c r="I250" s="28">
        <v>0</v>
      </c>
      <c r="J250" s="28">
        <v>82.659800000000004</v>
      </c>
      <c r="K250" s="28">
        <v>48.350700000000003</v>
      </c>
      <c r="L250" s="28">
        <v>0</v>
      </c>
      <c r="M250" s="28">
        <v>75.583200000000005</v>
      </c>
      <c r="N250" s="28">
        <v>0</v>
      </c>
      <c r="O250" s="28">
        <v>80.508899999999997</v>
      </c>
      <c r="P250" s="28">
        <v>17.5273</v>
      </c>
      <c r="Q250" s="28">
        <v>645.375</v>
      </c>
      <c r="R250" s="28">
        <v>23.637</v>
      </c>
      <c r="S250" s="28">
        <v>60.388399999999997</v>
      </c>
      <c r="T250" s="28">
        <v>0</v>
      </c>
      <c r="U250" s="28">
        <v>0</v>
      </c>
      <c r="V250" s="28">
        <v>0</v>
      </c>
      <c r="W250" s="28">
        <v>3.0534699999999999</v>
      </c>
      <c r="X250" s="28">
        <v>0</v>
      </c>
      <c r="Y250" s="28">
        <v>0</v>
      </c>
      <c r="Z250" s="28">
        <v>18.8049</v>
      </c>
      <c r="AB250" s="28">
        <v>645.375</v>
      </c>
      <c r="AE250">
        <f t="shared" si="3"/>
        <v>1083.8239600000002</v>
      </c>
    </row>
    <row r="251" spans="1:31" x14ac:dyDescent="0.25">
      <c r="A251" s="28" t="s">
        <v>339</v>
      </c>
      <c r="B251" s="28" t="s">
        <v>340</v>
      </c>
      <c r="C251" s="28">
        <v>0</v>
      </c>
      <c r="D251" s="28">
        <v>0</v>
      </c>
      <c r="E251" s="28">
        <v>38.108400000000003</v>
      </c>
      <c r="F251" s="28">
        <v>0</v>
      </c>
      <c r="G251" s="28">
        <v>0.19330700000000001</v>
      </c>
      <c r="H251" s="28">
        <v>0</v>
      </c>
      <c r="I251" s="28">
        <v>0</v>
      </c>
      <c r="J251" s="28">
        <v>100.956</v>
      </c>
      <c r="K251" s="28">
        <v>9.5012799999999995</v>
      </c>
      <c r="L251" s="28">
        <v>0</v>
      </c>
      <c r="M251" s="28">
        <v>36.152999999999999</v>
      </c>
      <c r="N251" s="28">
        <v>114.5</v>
      </c>
      <c r="O251" s="28">
        <v>0</v>
      </c>
      <c r="P251" s="28">
        <v>34.334000000000003</v>
      </c>
      <c r="Q251" s="28">
        <v>0</v>
      </c>
      <c r="R251" s="28">
        <v>0</v>
      </c>
      <c r="S251" s="28">
        <v>20.3522</v>
      </c>
      <c r="T251" s="28">
        <v>0</v>
      </c>
      <c r="U251" s="28">
        <v>0</v>
      </c>
      <c r="V251" s="28">
        <v>0</v>
      </c>
      <c r="W251" s="28">
        <v>0</v>
      </c>
      <c r="X251" s="28">
        <v>0</v>
      </c>
      <c r="Y251" s="28">
        <v>0</v>
      </c>
      <c r="Z251" s="28">
        <v>0</v>
      </c>
      <c r="AB251" s="28">
        <v>114.5</v>
      </c>
      <c r="AE251">
        <f t="shared" si="3"/>
        <v>354.098187</v>
      </c>
    </row>
    <row r="252" spans="1:31" x14ac:dyDescent="0.25">
      <c r="A252" s="28" t="s">
        <v>339</v>
      </c>
      <c r="B252" s="28" t="s">
        <v>341</v>
      </c>
      <c r="C252" s="28">
        <v>0</v>
      </c>
      <c r="D252" s="28">
        <v>0</v>
      </c>
      <c r="E252" s="28">
        <v>1.11117</v>
      </c>
      <c r="F252" s="28">
        <v>0</v>
      </c>
      <c r="G252" s="28">
        <v>0</v>
      </c>
      <c r="H252" s="28">
        <v>0</v>
      </c>
      <c r="I252" s="28">
        <v>0</v>
      </c>
      <c r="J252" s="28">
        <v>11.173400000000001</v>
      </c>
      <c r="K252" s="28">
        <v>0.54391699999999998</v>
      </c>
      <c r="L252" s="28">
        <v>0</v>
      </c>
      <c r="M252" s="28">
        <v>0</v>
      </c>
      <c r="N252" s="28">
        <v>6.4089999999999998</v>
      </c>
      <c r="O252" s="28">
        <v>5.1235299999999998E-2</v>
      </c>
      <c r="P252" s="28">
        <v>1.11117</v>
      </c>
      <c r="Q252" s="28">
        <v>0</v>
      </c>
      <c r="R252" s="28">
        <v>0</v>
      </c>
      <c r="S252" s="28">
        <v>0</v>
      </c>
      <c r="T252" s="28">
        <v>0</v>
      </c>
      <c r="U252" s="28">
        <v>0</v>
      </c>
      <c r="V252" s="28">
        <v>0</v>
      </c>
      <c r="W252" s="28">
        <v>0</v>
      </c>
      <c r="X252" s="28">
        <v>0</v>
      </c>
      <c r="Y252" s="28">
        <v>0</v>
      </c>
      <c r="Z252" s="28">
        <v>0</v>
      </c>
      <c r="AB252" s="28">
        <v>11.173400000000001</v>
      </c>
      <c r="AE252">
        <f t="shared" si="3"/>
        <v>20.399892300000001</v>
      </c>
    </row>
    <row r="253" spans="1:31" x14ac:dyDescent="0.25">
      <c r="A253" s="28" t="s">
        <v>342</v>
      </c>
      <c r="B253" s="28" t="s">
        <v>343</v>
      </c>
      <c r="C253" s="28">
        <v>0</v>
      </c>
      <c r="D253" s="28">
        <v>0</v>
      </c>
      <c r="E253" s="28">
        <v>0</v>
      </c>
      <c r="F253" s="28">
        <v>0</v>
      </c>
      <c r="G253" s="28">
        <v>0</v>
      </c>
      <c r="H253" s="28">
        <v>0</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B253" s="28">
        <v>0</v>
      </c>
      <c r="AE253">
        <f t="shared" si="3"/>
        <v>0</v>
      </c>
    </row>
    <row r="254" spans="1:31" x14ac:dyDescent="0.25">
      <c r="A254" s="28" t="s">
        <v>344</v>
      </c>
      <c r="B254" s="28" t="s">
        <v>345</v>
      </c>
      <c r="C254" s="28">
        <v>0</v>
      </c>
      <c r="D254" s="28">
        <v>0</v>
      </c>
      <c r="E254" s="28">
        <v>0</v>
      </c>
      <c r="F254" s="28">
        <v>0</v>
      </c>
      <c r="G254" s="28">
        <v>0</v>
      </c>
      <c r="H254" s="28">
        <v>0</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B254" s="28">
        <v>0</v>
      </c>
      <c r="AE254">
        <f t="shared" si="3"/>
        <v>0</v>
      </c>
    </row>
    <row r="255" spans="1:31" x14ac:dyDescent="0.25">
      <c r="A255" s="28" t="s">
        <v>344</v>
      </c>
      <c r="B255" s="28" t="s">
        <v>346</v>
      </c>
      <c r="C255" s="28">
        <v>0</v>
      </c>
      <c r="D255" s="28">
        <v>0</v>
      </c>
      <c r="E255" s="28">
        <v>0</v>
      </c>
      <c r="F255" s="28">
        <v>0</v>
      </c>
      <c r="G255" s="28">
        <v>0</v>
      </c>
      <c r="H255" s="28">
        <v>0</v>
      </c>
      <c r="I255" s="28">
        <v>0</v>
      </c>
      <c r="J255" s="28">
        <v>34.834899999999998</v>
      </c>
      <c r="K255" s="28">
        <v>0.98675599999999997</v>
      </c>
      <c r="L255" s="28">
        <v>0</v>
      </c>
      <c r="M255" s="28">
        <v>0</v>
      </c>
      <c r="N255" s="28">
        <v>24.422999999999998</v>
      </c>
      <c r="O255" s="28">
        <v>0</v>
      </c>
      <c r="P255" s="28">
        <v>50.396299999999997</v>
      </c>
      <c r="Q255" s="28">
        <v>0</v>
      </c>
      <c r="R255" s="28">
        <v>0</v>
      </c>
      <c r="S255" s="28">
        <v>0</v>
      </c>
      <c r="T255" s="28">
        <v>0</v>
      </c>
      <c r="U255" s="28">
        <v>0</v>
      </c>
      <c r="V255" s="28">
        <v>0</v>
      </c>
      <c r="W255" s="28">
        <v>0</v>
      </c>
      <c r="X255" s="28">
        <v>0</v>
      </c>
      <c r="Y255" s="28">
        <v>0</v>
      </c>
      <c r="Z255" s="28">
        <v>0</v>
      </c>
      <c r="AB255" s="28">
        <v>50.396299999999997</v>
      </c>
      <c r="AE255">
        <f t="shared" si="3"/>
        <v>110.64095599999999</v>
      </c>
    </row>
    <row r="256" spans="1:31" x14ac:dyDescent="0.25">
      <c r="A256" s="28" t="s">
        <v>344</v>
      </c>
      <c r="B256" s="28" t="s">
        <v>347</v>
      </c>
      <c r="C256" s="28">
        <v>0</v>
      </c>
      <c r="D256" s="28">
        <v>0</v>
      </c>
      <c r="E256" s="28">
        <v>0</v>
      </c>
      <c r="F256" s="28">
        <v>0</v>
      </c>
      <c r="G256" s="28">
        <v>0</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B256" s="28">
        <v>0</v>
      </c>
      <c r="AE256">
        <f t="shared" si="3"/>
        <v>0</v>
      </c>
    </row>
    <row r="257" spans="1:31" x14ac:dyDescent="0.25">
      <c r="A257" s="28" t="s">
        <v>348</v>
      </c>
      <c r="B257" s="28" t="s">
        <v>349</v>
      </c>
      <c r="C257" s="28">
        <v>0</v>
      </c>
      <c r="D257" s="28">
        <v>0</v>
      </c>
      <c r="E257" s="28">
        <v>0</v>
      </c>
      <c r="F257" s="28">
        <v>0</v>
      </c>
      <c r="G257" s="28">
        <v>0</v>
      </c>
      <c r="H257" s="28">
        <v>0</v>
      </c>
      <c r="I257" s="28">
        <v>0</v>
      </c>
      <c r="J257" s="28">
        <v>51.471899999999998</v>
      </c>
      <c r="K257" s="28">
        <v>2.9464999999999999</v>
      </c>
      <c r="L257" s="28">
        <v>0</v>
      </c>
      <c r="M257" s="28">
        <v>0</v>
      </c>
      <c r="N257" s="28">
        <v>0</v>
      </c>
      <c r="O257" s="28">
        <v>0</v>
      </c>
      <c r="P257" s="28">
        <v>0</v>
      </c>
      <c r="Q257" s="28">
        <v>0</v>
      </c>
      <c r="R257" s="28">
        <v>0</v>
      </c>
      <c r="S257" s="28">
        <v>0</v>
      </c>
      <c r="T257" s="28">
        <v>0</v>
      </c>
      <c r="U257" s="28">
        <v>0</v>
      </c>
      <c r="V257" s="28">
        <v>0</v>
      </c>
      <c r="W257" s="28">
        <v>0</v>
      </c>
      <c r="X257" s="28">
        <v>0</v>
      </c>
      <c r="Y257" s="28">
        <v>0</v>
      </c>
      <c r="Z257" s="28">
        <v>90.400899999999993</v>
      </c>
      <c r="AB257" s="28">
        <v>90.400899999999993</v>
      </c>
      <c r="AE257">
        <f t="shared" si="3"/>
        <v>144.8193</v>
      </c>
    </row>
    <row r="258" spans="1:31" x14ac:dyDescent="0.25">
      <c r="A258" s="28" t="s">
        <v>350</v>
      </c>
      <c r="B258" s="28" t="s">
        <v>351</v>
      </c>
      <c r="C258" s="28">
        <v>0</v>
      </c>
      <c r="D258" s="28">
        <v>0</v>
      </c>
      <c r="E258" s="28">
        <v>0</v>
      </c>
      <c r="F258" s="28">
        <v>0</v>
      </c>
      <c r="G258" s="28">
        <v>0</v>
      </c>
      <c r="H258" s="28">
        <v>0</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B258" s="28">
        <v>0</v>
      </c>
      <c r="AE258">
        <f t="shared" si="3"/>
        <v>0</v>
      </c>
    </row>
    <row r="259" spans="1:31" x14ac:dyDescent="0.25">
      <c r="A259" s="28" t="s">
        <v>350</v>
      </c>
      <c r="B259" s="28" t="s">
        <v>352</v>
      </c>
      <c r="C259" s="28">
        <v>0</v>
      </c>
      <c r="D259" s="28">
        <v>0</v>
      </c>
      <c r="E259" s="28">
        <v>0</v>
      </c>
      <c r="F259" s="28">
        <v>0</v>
      </c>
      <c r="G259" s="28">
        <v>0</v>
      </c>
      <c r="H259" s="28">
        <v>0</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B259" s="28">
        <v>0</v>
      </c>
      <c r="AE259">
        <f t="shared" ref="AE259:AE322" si="4">SUM(C259:Z259)</f>
        <v>0</v>
      </c>
    </row>
    <row r="260" spans="1:31" x14ac:dyDescent="0.25">
      <c r="A260" s="28" t="s">
        <v>350</v>
      </c>
      <c r="B260" s="28" t="s">
        <v>353</v>
      </c>
      <c r="C260" s="28">
        <v>0</v>
      </c>
      <c r="D260" s="28">
        <v>0</v>
      </c>
      <c r="E260" s="28">
        <v>0</v>
      </c>
      <c r="F260" s="28">
        <v>0</v>
      </c>
      <c r="G260" s="28">
        <v>0</v>
      </c>
      <c r="H260" s="28">
        <v>0</v>
      </c>
      <c r="I260" s="28">
        <v>0</v>
      </c>
      <c r="J260" s="28">
        <v>72.880300000000005</v>
      </c>
      <c r="K260" s="28">
        <v>3.48902</v>
      </c>
      <c r="L260" s="28">
        <v>0</v>
      </c>
      <c r="M260" s="28">
        <v>0</v>
      </c>
      <c r="N260" s="28">
        <v>20.3</v>
      </c>
      <c r="O260" s="28">
        <v>0</v>
      </c>
      <c r="P260" s="28">
        <v>0</v>
      </c>
      <c r="Q260" s="28">
        <v>0</v>
      </c>
      <c r="R260" s="28">
        <v>0</v>
      </c>
      <c r="S260" s="28">
        <v>0</v>
      </c>
      <c r="T260" s="28">
        <v>0</v>
      </c>
      <c r="U260" s="28">
        <v>0</v>
      </c>
      <c r="V260" s="28">
        <v>0</v>
      </c>
      <c r="W260" s="28">
        <v>0</v>
      </c>
      <c r="X260" s="28">
        <v>0</v>
      </c>
      <c r="Y260" s="28">
        <v>0</v>
      </c>
      <c r="Z260" s="28">
        <v>0</v>
      </c>
      <c r="AB260" s="28">
        <v>72.880300000000005</v>
      </c>
      <c r="AE260">
        <f t="shared" si="4"/>
        <v>96.669319999999999</v>
      </c>
    </row>
    <row r="261" spans="1:31" x14ac:dyDescent="0.25">
      <c r="A261" s="28" t="s">
        <v>354</v>
      </c>
      <c r="B261" s="28" t="s">
        <v>355</v>
      </c>
      <c r="C261" s="28">
        <v>0</v>
      </c>
      <c r="D261" s="28">
        <v>0</v>
      </c>
      <c r="E261" s="28">
        <v>0</v>
      </c>
      <c r="F261" s="28">
        <v>0</v>
      </c>
      <c r="G261" s="28">
        <v>0</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B261" s="28">
        <v>0</v>
      </c>
      <c r="AE261">
        <f t="shared" si="4"/>
        <v>0</v>
      </c>
    </row>
    <row r="262" spans="1:31" x14ac:dyDescent="0.25">
      <c r="A262" s="28" t="s">
        <v>356</v>
      </c>
      <c r="B262" s="28" t="s">
        <v>357</v>
      </c>
      <c r="C262" s="28">
        <v>0</v>
      </c>
      <c r="D262" s="28">
        <v>0</v>
      </c>
      <c r="E262" s="28">
        <v>0</v>
      </c>
      <c r="F262" s="28">
        <v>0</v>
      </c>
      <c r="G262" s="28">
        <v>0.19849600000000001</v>
      </c>
      <c r="H262" s="28">
        <v>0</v>
      </c>
      <c r="I262" s="28">
        <v>0</v>
      </c>
      <c r="J262" s="28">
        <v>0</v>
      </c>
      <c r="K262" s="28">
        <v>5.9548799999999999E-2</v>
      </c>
      <c r="L262" s="28">
        <v>0</v>
      </c>
      <c r="M262" s="28">
        <v>0</v>
      </c>
      <c r="N262" s="28">
        <v>0</v>
      </c>
      <c r="O262" s="28">
        <v>0</v>
      </c>
      <c r="P262" s="28">
        <v>0</v>
      </c>
      <c r="Q262" s="28">
        <v>0</v>
      </c>
      <c r="R262" s="28">
        <v>0</v>
      </c>
      <c r="S262" s="28">
        <v>0</v>
      </c>
      <c r="T262" s="28">
        <v>0</v>
      </c>
      <c r="U262" s="28">
        <v>0</v>
      </c>
      <c r="V262" s="28">
        <v>0</v>
      </c>
      <c r="W262" s="28">
        <v>0</v>
      </c>
      <c r="X262" s="28">
        <v>0</v>
      </c>
      <c r="Y262" s="28">
        <v>0</v>
      </c>
      <c r="Z262" s="28">
        <v>0</v>
      </c>
      <c r="AB262" s="28">
        <v>0.19849600000000001</v>
      </c>
      <c r="AE262">
        <f t="shared" si="4"/>
        <v>0.25804480000000002</v>
      </c>
    </row>
    <row r="263" spans="1:31" x14ac:dyDescent="0.25">
      <c r="A263" s="28" t="s">
        <v>358</v>
      </c>
      <c r="B263" s="28" t="s">
        <v>359</v>
      </c>
      <c r="C263" s="28">
        <v>0</v>
      </c>
      <c r="D263" s="28">
        <v>0</v>
      </c>
      <c r="E263" s="28">
        <v>0</v>
      </c>
      <c r="F263" s="28">
        <v>0</v>
      </c>
      <c r="G263" s="28">
        <v>0</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B263" s="28">
        <v>0</v>
      </c>
      <c r="AE263">
        <f t="shared" si="4"/>
        <v>0</v>
      </c>
    </row>
    <row r="264" spans="1:31" x14ac:dyDescent="0.25">
      <c r="A264" s="28" t="s">
        <v>360</v>
      </c>
      <c r="B264" s="28" t="s">
        <v>361</v>
      </c>
      <c r="C264" s="28">
        <v>0</v>
      </c>
      <c r="D264" s="28">
        <v>0</v>
      </c>
      <c r="E264" s="28">
        <v>0</v>
      </c>
      <c r="F264" s="28">
        <v>0</v>
      </c>
      <c r="G264" s="28">
        <v>0</v>
      </c>
      <c r="H264" s="28">
        <v>0</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B264" s="28">
        <v>0</v>
      </c>
      <c r="AE264">
        <f t="shared" si="4"/>
        <v>0</v>
      </c>
    </row>
    <row r="265" spans="1:31" x14ac:dyDescent="0.25">
      <c r="A265" s="28" t="s">
        <v>362</v>
      </c>
      <c r="B265" s="28" t="s">
        <v>363</v>
      </c>
      <c r="C265" s="28">
        <v>0</v>
      </c>
      <c r="D265" s="28">
        <v>0</v>
      </c>
      <c r="E265" s="28">
        <v>0</v>
      </c>
      <c r="F265" s="28">
        <v>0</v>
      </c>
      <c r="G265" s="28">
        <v>0</v>
      </c>
      <c r="H265" s="28">
        <v>0</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B265" s="28">
        <v>0</v>
      </c>
      <c r="AE265">
        <f t="shared" si="4"/>
        <v>0</v>
      </c>
    </row>
    <row r="266" spans="1:31" x14ac:dyDescent="0.25">
      <c r="A266" s="28" t="s">
        <v>364</v>
      </c>
      <c r="B266" s="28" t="s">
        <v>365</v>
      </c>
      <c r="C266" s="28">
        <v>0</v>
      </c>
      <c r="D266" s="28">
        <v>0</v>
      </c>
      <c r="E266" s="28">
        <v>0</v>
      </c>
      <c r="F266" s="28">
        <v>0</v>
      </c>
      <c r="G266" s="28">
        <v>0</v>
      </c>
      <c r="H266" s="28">
        <v>0</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B266" s="28">
        <v>0</v>
      </c>
      <c r="AE266">
        <f t="shared" si="4"/>
        <v>0</v>
      </c>
    </row>
    <row r="267" spans="1:31" x14ac:dyDescent="0.25">
      <c r="A267" s="28" t="s">
        <v>364</v>
      </c>
      <c r="B267" s="28" t="s">
        <v>366</v>
      </c>
      <c r="C267" s="28">
        <v>0</v>
      </c>
      <c r="D267" s="28">
        <v>0</v>
      </c>
      <c r="E267" s="28">
        <v>0</v>
      </c>
      <c r="F267" s="28">
        <v>0</v>
      </c>
      <c r="G267" s="28">
        <v>0</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B267" s="28">
        <v>0</v>
      </c>
      <c r="AE267">
        <f t="shared" si="4"/>
        <v>0</v>
      </c>
    </row>
    <row r="268" spans="1:31" x14ac:dyDescent="0.25">
      <c r="A268" s="28" t="s">
        <v>364</v>
      </c>
      <c r="B268" s="28" t="s">
        <v>367</v>
      </c>
      <c r="C268" s="28">
        <v>0</v>
      </c>
      <c r="D268" s="28">
        <v>0</v>
      </c>
      <c r="E268" s="28">
        <v>0</v>
      </c>
      <c r="F268" s="28">
        <v>0</v>
      </c>
      <c r="G268" s="28">
        <v>0</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B268" s="28">
        <v>0</v>
      </c>
      <c r="AE268">
        <f t="shared" si="4"/>
        <v>0</v>
      </c>
    </row>
    <row r="269" spans="1:31" x14ac:dyDescent="0.25">
      <c r="A269" s="28" t="s">
        <v>364</v>
      </c>
      <c r="B269" s="28" t="s">
        <v>368</v>
      </c>
      <c r="C269" s="28">
        <v>0</v>
      </c>
      <c r="D269" s="28">
        <v>0</v>
      </c>
      <c r="E269" s="28">
        <v>0</v>
      </c>
      <c r="F269" s="28">
        <v>0</v>
      </c>
      <c r="G269" s="28">
        <v>0</v>
      </c>
      <c r="H269" s="28">
        <v>0</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B269" s="28">
        <v>0</v>
      </c>
      <c r="AE269">
        <f t="shared" si="4"/>
        <v>0</v>
      </c>
    </row>
    <row r="270" spans="1:31" x14ac:dyDescent="0.25">
      <c r="A270" s="28" t="s">
        <v>369</v>
      </c>
      <c r="B270" s="28" t="s">
        <v>370</v>
      </c>
      <c r="C270" s="28">
        <v>0</v>
      </c>
      <c r="D270" s="28">
        <v>0</v>
      </c>
      <c r="E270" s="28">
        <v>0</v>
      </c>
      <c r="F270" s="28">
        <v>0</v>
      </c>
      <c r="G270" s="28">
        <v>0</v>
      </c>
      <c r="H270" s="28">
        <v>0</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B270" s="28">
        <v>0</v>
      </c>
      <c r="AE270">
        <f t="shared" si="4"/>
        <v>0</v>
      </c>
    </row>
    <row r="271" spans="1:31" x14ac:dyDescent="0.25">
      <c r="A271" s="28" t="s">
        <v>371</v>
      </c>
      <c r="B271" s="28" t="s">
        <v>372</v>
      </c>
      <c r="C271" s="28">
        <v>0</v>
      </c>
      <c r="D271" s="28">
        <v>0</v>
      </c>
      <c r="E271" s="28">
        <v>0</v>
      </c>
      <c r="F271" s="28">
        <v>0</v>
      </c>
      <c r="G271" s="28">
        <v>0</v>
      </c>
      <c r="H271" s="28">
        <v>0</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B271" s="28">
        <v>0</v>
      </c>
      <c r="AE271">
        <f t="shared" si="4"/>
        <v>0</v>
      </c>
    </row>
    <row r="272" spans="1:31" x14ac:dyDescent="0.25">
      <c r="A272" s="28" t="s">
        <v>371</v>
      </c>
      <c r="B272" s="28" t="s">
        <v>373</v>
      </c>
      <c r="C272" s="28">
        <v>0</v>
      </c>
      <c r="D272" s="28">
        <v>0</v>
      </c>
      <c r="E272" s="28">
        <v>0</v>
      </c>
      <c r="F272" s="28">
        <v>0</v>
      </c>
      <c r="G272" s="28">
        <v>0</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B272" s="28">
        <v>0</v>
      </c>
      <c r="AE272">
        <f t="shared" si="4"/>
        <v>0</v>
      </c>
    </row>
    <row r="273" spans="1:31" x14ac:dyDescent="0.25">
      <c r="A273" s="28" t="s">
        <v>371</v>
      </c>
      <c r="B273" s="28" t="s">
        <v>374</v>
      </c>
      <c r="C273" s="28">
        <v>0</v>
      </c>
      <c r="D273" s="28">
        <v>0</v>
      </c>
      <c r="E273" s="28">
        <v>0</v>
      </c>
      <c r="F273" s="28">
        <v>0</v>
      </c>
      <c r="G273" s="28">
        <v>0</v>
      </c>
      <c r="H273" s="28">
        <v>0</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B273" s="28">
        <v>0</v>
      </c>
      <c r="AE273">
        <f t="shared" si="4"/>
        <v>0</v>
      </c>
    </row>
    <row r="274" spans="1:31" x14ac:dyDescent="0.25">
      <c r="A274" s="28" t="s">
        <v>371</v>
      </c>
      <c r="B274" s="28" t="s">
        <v>375</v>
      </c>
      <c r="C274" s="28">
        <v>0</v>
      </c>
      <c r="D274" s="28">
        <v>0</v>
      </c>
      <c r="E274" s="28">
        <v>0</v>
      </c>
      <c r="F274" s="28">
        <v>0</v>
      </c>
      <c r="G274" s="28">
        <v>0</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B274" s="28">
        <v>0</v>
      </c>
      <c r="AE274">
        <f t="shared" si="4"/>
        <v>0</v>
      </c>
    </row>
    <row r="275" spans="1:31" x14ac:dyDescent="0.25">
      <c r="A275" s="28" t="s">
        <v>371</v>
      </c>
      <c r="B275" s="28" t="s">
        <v>376</v>
      </c>
      <c r="C275" s="28">
        <v>0</v>
      </c>
      <c r="D275" s="28">
        <v>0</v>
      </c>
      <c r="E275" s="28">
        <v>0</v>
      </c>
      <c r="F275" s="28">
        <v>0</v>
      </c>
      <c r="G275" s="28">
        <v>0</v>
      </c>
      <c r="H275" s="28">
        <v>0</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B275" s="28">
        <v>0</v>
      </c>
      <c r="AE275">
        <f t="shared" si="4"/>
        <v>0</v>
      </c>
    </row>
    <row r="276" spans="1:31" x14ac:dyDescent="0.25">
      <c r="A276" s="28" t="s">
        <v>371</v>
      </c>
      <c r="B276" s="28" t="s">
        <v>377</v>
      </c>
      <c r="C276" s="28">
        <v>0</v>
      </c>
      <c r="D276" s="28">
        <v>0</v>
      </c>
      <c r="E276" s="28">
        <v>0</v>
      </c>
      <c r="F276" s="28">
        <v>0</v>
      </c>
      <c r="G276" s="28">
        <v>0</v>
      </c>
      <c r="H276" s="28">
        <v>0</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B276" s="28">
        <v>0</v>
      </c>
      <c r="AE276">
        <f t="shared" si="4"/>
        <v>0</v>
      </c>
    </row>
    <row r="277" spans="1:31" x14ac:dyDescent="0.25">
      <c r="A277" s="28" t="s">
        <v>371</v>
      </c>
      <c r="B277" s="28" t="s">
        <v>378</v>
      </c>
      <c r="C277" s="28">
        <v>0</v>
      </c>
      <c r="D277" s="28">
        <v>0</v>
      </c>
      <c r="E277" s="28">
        <v>0</v>
      </c>
      <c r="F277" s="28">
        <v>0</v>
      </c>
      <c r="G277" s="28">
        <v>0</v>
      </c>
      <c r="H277" s="28">
        <v>0</v>
      </c>
      <c r="I277" s="28">
        <v>0</v>
      </c>
      <c r="J277" s="28">
        <v>0</v>
      </c>
      <c r="K277" s="28">
        <v>0</v>
      </c>
      <c r="L277" s="28">
        <v>0</v>
      </c>
      <c r="M277" s="28">
        <v>0</v>
      </c>
      <c r="N277" s="28">
        <v>0</v>
      </c>
      <c r="O277" s="28">
        <v>0</v>
      </c>
      <c r="P277" s="28">
        <v>0</v>
      </c>
      <c r="Q277" s="28">
        <v>0</v>
      </c>
      <c r="R277" s="28">
        <v>0</v>
      </c>
      <c r="S277" s="28">
        <v>0</v>
      </c>
      <c r="T277" s="28">
        <v>0</v>
      </c>
      <c r="U277" s="28">
        <v>0</v>
      </c>
      <c r="V277" s="28">
        <v>0</v>
      </c>
      <c r="W277" s="28">
        <v>0</v>
      </c>
      <c r="X277" s="28">
        <v>0</v>
      </c>
      <c r="Y277" s="28">
        <v>0</v>
      </c>
      <c r="Z277" s="28">
        <v>0</v>
      </c>
      <c r="AB277" s="28">
        <v>0</v>
      </c>
      <c r="AE277">
        <f t="shared" si="4"/>
        <v>0</v>
      </c>
    </row>
    <row r="278" spans="1:31" x14ac:dyDescent="0.25">
      <c r="A278" s="28" t="s">
        <v>371</v>
      </c>
      <c r="B278" s="28" t="s">
        <v>379</v>
      </c>
      <c r="C278" s="28">
        <v>0</v>
      </c>
      <c r="D278" s="28">
        <v>0</v>
      </c>
      <c r="E278" s="28">
        <v>0</v>
      </c>
      <c r="F278" s="28">
        <v>0</v>
      </c>
      <c r="G278" s="28">
        <v>0</v>
      </c>
      <c r="H278" s="28">
        <v>0</v>
      </c>
      <c r="I278" s="28">
        <v>0</v>
      </c>
      <c r="J278" s="28">
        <v>0</v>
      </c>
      <c r="K278" s="28">
        <v>0</v>
      </c>
      <c r="L278" s="28">
        <v>0</v>
      </c>
      <c r="M278" s="28">
        <v>0</v>
      </c>
      <c r="N278" s="28">
        <v>0</v>
      </c>
      <c r="O278" s="28">
        <v>0</v>
      </c>
      <c r="P278" s="28">
        <v>0</v>
      </c>
      <c r="Q278" s="28">
        <v>0</v>
      </c>
      <c r="R278" s="28">
        <v>0</v>
      </c>
      <c r="S278" s="28">
        <v>0</v>
      </c>
      <c r="T278" s="28">
        <v>0</v>
      </c>
      <c r="U278" s="28">
        <v>0</v>
      </c>
      <c r="V278" s="28">
        <v>0</v>
      </c>
      <c r="W278" s="28">
        <v>0</v>
      </c>
      <c r="X278" s="28">
        <v>0</v>
      </c>
      <c r="Y278" s="28">
        <v>0</v>
      </c>
      <c r="Z278" s="28">
        <v>0</v>
      </c>
      <c r="AB278" s="28">
        <v>0</v>
      </c>
      <c r="AE278">
        <f t="shared" si="4"/>
        <v>0</v>
      </c>
    </row>
    <row r="279" spans="1:31" x14ac:dyDescent="0.25">
      <c r="A279" s="28" t="s">
        <v>371</v>
      </c>
      <c r="B279" s="28" t="s">
        <v>380</v>
      </c>
      <c r="C279" s="28">
        <v>0</v>
      </c>
      <c r="D279" s="28">
        <v>0</v>
      </c>
      <c r="E279" s="28">
        <v>0</v>
      </c>
      <c r="F279" s="28">
        <v>0</v>
      </c>
      <c r="G279" s="28">
        <v>0</v>
      </c>
      <c r="H279" s="28">
        <v>0</v>
      </c>
      <c r="I279" s="28">
        <v>0</v>
      </c>
      <c r="J279" s="28">
        <v>0</v>
      </c>
      <c r="K279" s="28">
        <v>0</v>
      </c>
      <c r="L279" s="28">
        <v>0</v>
      </c>
      <c r="M279" s="28">
        <v>0</v>
      </c>
      <c r="N279" s="28">
        <v>0</v>
      </c>
      <c r="O279" s="28">
        <v>0</v>
      </c>
      <c r="P279" s="28">
        <v>0</v>
      </c>
      <c r="Q279" s="28">
        <v>0</v>
      </c>
      <c r="R279" s="28">
        <v>0</v>
      </c>
      <c r="S279" s="28">
        <v>0</v>
      </c>
      <c r="T279" s="28">
        <v>0</v>
      </c>
      <c r="U279" s="28">
        <v>0</v>
      </c>
      <c r="V279" s="28">
        <v>0</v>
      </c>
      <c r="W279" s="28">
        <v>0</v>
      </c>
      <c r="X279" s="28">
        <v>0</v>
      </c>
      <c r="Y279" s="28">
        <v>0</v>
      </c>
      <c r="Z279" s="28">
        <v>0</v>
      </c>
      <c r="AB279" s="28">
        <v>0</v>
      </c>
      <c r="AE279">
        <f t="shared" si="4"/>
        <v>0</v>
      </c>
    </row>
    <row r="280" spans="1:31" x14ac:dyDescent="0.25">
      <c r="A280" s="28" t="s">
        <v>371</v>
      </c>
      <c r="B280" s="28" t="s">
        <v>381</v>
      </c>
      <c r="C280" s="28">
        <v>0</v>
      </c>
      <c r="D280" s="28">
        <v>0</v>
      </c>
      <c r="E280" s="28">
        <v>0</v>
      </c>
      <c r="F280" s="28">
        <v>0</v>
      </c>
      <c r="G280" s="28">
        <v>0</v>
      </c>
      <c r="H280" s="28">
        <v>0</v>
      </c>
      <c r="I280" s="28">
        <v>0</v>
      </c>
      <c r="J280" s="28">
        <v>0</v>
      </c>
      <c r="K280" s="28">
        <v>0</v>
      </c>
      <c r="L280" s="28">
        <v>0</v>
      </c>
      <c r="M280" s="28">
        <v>0</v>
      </c>
      <c r="N280" s="28">
        <v>0</v>
      </c>
      <c r="O280" s="28">
        <v>0</v>
      </c>
      <c r="P280" s="28">
        <v>0</v>
      </c>
      <c r="Q280" s="28">
        <v>0</v>
      </c>
      <c r="R280" s="28">
        <v>0</v>
      </c>
      <c r="S280" s="28">
        <v>0</v>
      </c>
      <c r="T280" s="28">
        <v>0</v>
      </c>
      <c r="U280" s="28">
        <v>0</v>
      </c>
      <c r="V280" s="28">
        <v>0</v>
      </c>
      <c r="W280" s="28">
        <v>0</v>
      </c>
      <c r="X280" s="28">
        <v>0</v>
      </c>
      <c r="Y280" s="28">
        <v>0</v>
      </c>
      <c r="Z280" s="28">
        <v>0</v>
      </c>
      <c r="AB280" s="28">
        <v>0</v>
      </c>
      <c r="AE280">
        <f t="shared" si="4"/>
        <v>0</v>
      </c>
    </row>
    <row r="281" spans="1:31" x14ac:dyDescent="0.25">
      <c r="A281" s="28" t="s">
        <v>371</v>
      </c>
      <c r="B281" s="28" t="s">
        <v>382</v>
      </c>
      <c r="C281" s="28">
        <v>0</v>
      </c>
      <c r="D281" s="28">
        <v>0</v>
      </c>
      <c r="E281" s="28">
        <v>0</v>
      </c>
      <c r="F281" s="28">
        <v>0</v>
      </c>
      <c r="G281" s="28">
        <v>0</v>
      </c>
      <c r="H281" s="28">
        <v>0</v>
      </c>
      <c r="I281" s="28">
        <v>0</v>
      </c>
      <c r="J281" s="28">
        <v>0</v>
      </c>
      <c r="K281" s="28">
        <v>0</v>
      </c>
      <c r="L281" s="28">
        <v>0</v>
      </c>
      <c r="M281" s="28">
        <v>0</v>
      </c>
      <c r="N281" s="28">
        <v>0</v>
      </c>
      <c r="O281" s="28">
        <v>0</v>
      </c>
      <c r="P281" s="28">
        <v>0</v>
      </c>
      <c r="Q281" s="28">
        <v>0</v>
      </c>
      <c r="R281" s="28">
        <v>0</v>
      </c>
      <c r="S281" s="28">
        <v>0</v>
      </c>
      <c r="T281" s="28">
        <v>0</v>
      </c>
      <c r="U281" s="28">
        <v>0</v>
      </c>
      <c r="V281" s="28">
        <v>0</v>
      </c>
      <c r="W281" s="28">
        <v>0</v>
      </c>
      <c r="X281" s="28">
        <v>0</v>
      </c>
      <c r="Y281" s="28">
        <v>0</v>
      </c>
      <c r="Z281" s="28">
        <v>0</v>
      </c>
      <c r="AB281" s="28">
        <v>0</v>
      </c>
      <c r="AE281">
        <f t="shared" si="4"/>
        <v>0</v>
      </c>
    </row>
    <row r="282" spans="1:31" x14ac:dyDescent="0.25">
      <c r="A282" s="28" t="s">
        <v>371</v>
      </c>
      <c r="B282" s="28" t="s">
        <v>383</v>
      </c>
      <c r="C282" s="28">
        <v>0</v>
      </c>
      <c r="D282" s="28">
        <v>0</v>
      </c>
      <c r="E282" s="28">
        <v>0</v>
      </c>
      <c r="F282" s="28">
        <v>0</v>
      </c>
      <c r="G282" s="28">
        <v>0</v>
      </c>
      <c r="H282" s="28">
        <v>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B282" s="28">
        <v>0</v>
      </c>
      <c r="AE282">
        <f t="shared" si="4"/>
        <v>0</v>
      </c>
    </row>
    <row r="283" spans="1:31" x14ac:dyDescent="0.25">
      <c r="A283" s="28" t="s">
        <v>371</v>
      </c>
      <c r="B283" s="28" t="s">
        <v>384</v>
      </c>
      <c r="C283" s="28">
        <v>0</v>
      </c>
      <c r="D283" s="28">
        <v>0</v>
      </c>
      <c r="E283" s="28">
        <v>0</v>
      </c>
      <c r="F283" s="28">
        <v>0</v>
      </c>
      <c r="G283" s="28">
        <v>0</v>
      </c>
      <c r="H283" s="28">
        <v>0</v>
      </c>
      <c r="I283" s="28">
        <v>0</v>
      </c>
      <c r="J283" s="28">
        <v>0</v>
      </c>
      <c r="K283" s="28">
        <v>0</v>
      </c>
      <c r="L283" s="28">
        <v>0</v>
      </c>
      <c r="M283" s="28">
        <v>0</v>
      </c>
      <c r="N283" s="28">
        <v>0</v>
      </c>
      <c r="O283" s="28">
        <v>0</v>
      </c>
      <c r="P283" s="28">
        <v>0</v>
      </c>
      <c r="Q283" s="28">
        <v>0</v>
      </c>
      <c r="R283" s="28">
        <v>0</v>
      </c>
      <c r="S283" s="28">
        <v>0</v>
      </c>
      <c r="T283" s="28">
        <v>0</v>
      </c>
      <c r="U283" s="28">
        <v>0</v>
      </c>
      <c r="V283" s="28">
        <v>0</v>
      </c>
      <c r="W283" s="28">
        <v>0</v>
      </c>
      <c r="X283" s="28">
        <v>0</v>
      </c>
      <c r="Y283" s="28">
        <v>0</v>
      </c>
      <c r="Z283" s="28">
        <v>0</v>
      </c>
      <c r="AB283" s="28">
        <v>0</v>
      </c>
      <c r="AE283">
        <f t="shared" si="4"/>
        <v>0</v>
      </c>
    </row>
    <row r="284" spans="1:31" x14ac:dyDescent="0.25">
      <c r="A284" s="28" t="s">
        <v>371</v>
      </c>
      <c r="B284" s="28" t="s">
        <v>385</v>
      </c>
      <c r="C284" s="28">
        <v>0</v>
      </c>
      <c r="D284" s="28">
        <v>0</v>
      </c>
      <c r="E284" s="28">
        <v>0</v>
      </c>
      <c r="F284" s="28">
        <v>0</v>
      </c>
      <c r="G284" s="28">
        <v>0</v>
      </c>
      <c r="H284" s="28">
        <v>0</v>
      </c>
      <c r="I284" s="28">
        <v>0</v>
      </c>
      <c r="J284" s="28">
        <v>0</v>
      </c>
      <c r="K284" s="28">
        <v>0</v>
      </c>
      <c r="L284" s="28">
        <v>0</v>
      </c>
      <c r="M284" s="28">
        <v>0</v>
      </c>
      <c r="N284" s="28">
        <v>0</v>
      </c>
      <c r="O284" s="28">
        <v>0</v>
      </c>
      <c r="P284" s="28">
        <v>0</v>
      </c>
      <c r="Q284" s="28">
        <v>0</v>
      </c>
      <c r="R284" s="28">
        <v>0</v>
      </c>
      <c r="S284" s="28">
        <v>0</v>
      </c>
      <c r="T284" s="28">
        <v>0</v>
      </c>
      <c r="U284" s="28">
        <v>0</v>
      </c>
      <c r="V284" s="28">
        <v>0</v>
      </c>
      <c r="W284" s="28">
        <v>0</v>
      </c>
      <c r="X284" s="28">
        <v>0</v>
      </c>
      <c r="Y284" s="28">
        <v>0</v>
      </c>
      <c r="Z284" s="28">
        <v>0</v>
      </c>
      <c r="AB284" s="28">
        <v>0</v>
      </c>
      <c r="AE284">
        <f t="shared" si="4"/>
        <v>0</v>
      </c>
    </row>
    <row r="285" spans="1:31" x14ac:dyDescent="0.25">
      <c r="A285" s="28" t="s">
        <v>371</v>
      </c>
      <c r="B285" s="28" t="s">
        <v>386</v>
      </c>
      <c r="C285" s="28">
        <v>0</v>
      </c>
      <c r="D285" s="28">
        <v>0</v>
      </c>
      <c r="E285" s="28">
        <v>0</v>
      </c>
      <c r="F285" s="28">
        <v>0</v>
      </c>
      <c r="G285" s="28">
        <v>0</v>
      </c>
      <c r="H285" s="28">
        <v>0</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B285" s="28">
        <v>0</v>
      </c>
      <c r="AE285">
        <f t="shared" si="4"/>
        <v>0</v>
      </c>
    </row>
    <row r="286" spans="1:31" x14ac:dyDescent="0.25">
      <c r="A286" s="28" t="s">
        <v>371</v>
      </c>
      <c r="B286" s="28" t="s">
        <v>387</v>
      </c>
      <c r="C286" s="28">
        <v>0</v>
      </c>
      <c r="D286" s="28">
        <v>0</v>
      </c>
      <c r="E286" s="28">
        <v>0</v>
      </c>
      <c r="F286" s="28">
        <v>0</v>
      </c>
      <c r="G286" s="28">
        <v>0</v>
      </c>
      <c r="H286" s="28">
        <v>0</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B286" s="28">
        <v>0</v>
      </c>
      <c r="AE286">
        <f t="shared" si="4"/>
        <v>0</v>
      </c>
    </row>
    <row r="287" spans="1:31" x14ac:dyDescent="0.25">
      <c r="A287" s="28" t="s">
        <v>388</v>
      </c>
      <c r="B287" s="28" t="s">
        <v>389</v>
      </c>
      <c r="C287" s="28">
        <v>0</v>
      </c>
      <c r="D287" s="28">
        <v>0</v>
      </c>
      <c r="E287" s="28">
        <v>0</v>
      </c>
      <c r="F287" s="28">
        <v>0</v>
      </c>
      <c r="G287" s="28">
        <v>0</v>
      </c>
      <c r="H287" s="28">
        <v>0</v>
      </c>
      <c r="I287" s="28">
        <v>0</v>
      </c>
      <c r="J287" s="28">
        <v>0</v>
      </c>
      <c r="K287" s="28">
        <v>0</v>
      </c>
      <c r="L287" s="28">
        <v>0</v>
      </c>
      <c r="M287" s="28">
        <v>0</v>
      </c>
      <c r="N287" s="28">
        <v>0</v>
      </c>
      <c r="O287" s="28">
        <v>0</v>
      </c>
      <c r="P287" s="28">
        <v>0</v>
      </c>
      <c r="Q287" s="28">
        <v>0</v>
      </c>
      <c r="R287" s="28">
        <v>0</v>
      </c>
      <c r="S287" s="28">
        <v>0</v>
      </c>
      <c r="T287" s="28">
        <v>0</v>
      </c>
      <c r="U287" s="28">
        <v>0</v>
      </c>
      <c r="V287" s="28">
        <v>0</v>
      </c>
      <c r="W287" s="28">
        <v>0</v>
      </c>
      <c r="X287" s="28">
        <v>0</v>
      </c>
      <c r="Y287" s="28">
        <v>0</v>
      </c>
      <c r="Z287" s="28">
        <v>0</v>
      </c>
      <c r="AB287" s="28">
        <v>0</v>
      </c>
      <c r="AE287">
        <f t="shared" si="4"/>
        <v>0</v>
      </c>
    </row>
    <row r="288" spans="1:31" x14ac:dyDescent="0.25">
      <c r="A288" s="28" t="s">
        <v>388</v>
      </c>
      <c r="B288" s="28" t="s">
        <v>390</v>
      </c>
      <c r="C288" s="28">
        <v>0</v>
      </c>
      <c r="D288" s="28">
        <v>0</v>
      </c>
      <c r="E288" s="28">
        <v>0</v>
      </c>
      <c r="F288" s="28">
        <v>0</v>
      </c>
      <c r="G288" s="28">
        <v>0</v>
      </c>
      <c r="H288" s="28">
        <v>0</v>
      </c>
      <c r="I288" s="28">
        <v>0</v>
      </c>
      <c r="J288" s="28">
        <v>0</v>
      </c>
      <c r="K288" s="28">
        <v>0</v>
      </c>
      <c r="L288" s="28">
        <v>0</v>
      </c>
      <c r="M288" s="28">
        <v>0</v>
      </c>
      <c r="N288" s="28">
        <v>0</v>
      </c>
      <c r="O288" s="28">
        <v>0</v>
      </c>
      <c r="P288" s="28">
        <v>0</v>
      </c>
      <c r="Q288" s="28">
        <v>0</v>
      </c>
      <c r="R288" s="28">
        <v>0</v>
      </c>
      <c r="S288" s="28">
        <v>0</v>
      </c>
      <c r="T288" s="28">
        <v>0</v>
      </c>
      <c r="U288" s="28">
        <v>0</v>
      </c>
      <c r="V288" s="28">
        <v>0</v>
      </c>
      <c r="W288" s="28">
        <v>0</v>
      </c>
      <c r="X288" s="28">
        <v>0</v>
      </c>
      <c r="Y288" s="28">
        <v>0</v>
      </c>
      <c r="Z288" s="28">
        <v>0</v>
      </c>
      <c r="AB288" s="28">
        <v>0</v>
      </c>
      <c r="AE288">
        <f t="shared" si="4"/>
        <v>0</v>
      </c>
    </row>
    <row r="289" spans="1:31" x14ac:dyDescent="0.25">
      <c r="A289" s="28" t="s">
        <v>391</v>
      </c>
      <c r="B289" s="28" t="s">
        <v>392</v>
      </c>
      <c r="C289" s="28">
        <v>0</v>
      </c>
      <c r="D289" s="28">
        <v>0</v>
      </c>
      <c r="E289" s="28">
        <v>0</v>
      </c>
      <c r="F289" s="28">
        <v>0</v>
      </c>
      <c r="G289" s="28">
        <v>0</v>
      </c>
      <c r="H289" s="28">
        <v>0</v>
      </c>
      <c r="I289" s="28">
        <v>0</v>
      </c>
      <c r="J289" s="28">
        <v>0</v>
      </c>
      <c r="K289" s="28">
        <v>0</v>
      </c>
      <c r="L289" s="28">
        <v>0</v>
      </c>
      <c r="M289" s="28">
        <v>0</v>
      </c>
      <c r="N289" s="28">
        <v>0</v>
      </c>
      <c r="O289" s="28">
        <v>0</v>
      </c>
      <c r="P289" s="28">
        <v>0</v>
      </c>
      <c r="Q289" s="28">
        <v>0</v>
      </c>
      <c r="R289" s="28">
        <v>0</v>
      </c>
      <c r="S289" s="28">
        <v>0</v>
      </c>
      <c r="T289" s="28">
        <v>0</v>
      </c>
      <c r="U289" s="28">
        <v>0</v>
      </c>
      <c r="V289" s="28">
        <v>0</v>
      </c>
      <c r="W289" s="28">
        <v>0</v>
      </c>
      <c r="X289" s="28">
        <v>0</v>
      </c>
      <c r="Y289" s="28">
        <v>0</v>
      </c>
      <c r="Z289" s="28">
        <v>0</v>
      </c>
      <c r="AB289" s="28">
        <v>0</v>
      </c>
      <c r="AE289">
        <f t="shared" si="4"/>
        <v>0</v>
      </c>
    </row>
    <row r="290" spans="1:31" x14ac:dyDescent="0.25">
      <c r="A290" s="28" t="s">
        <v>393</v>
      </c>
      <c r="B290" s="28" t="s">
        <v>394</v>
      </c>
      <c r="C290" s="28">
        <v>0</v>
      </c>
      <c r="D290" s="28">
        <v>0</v>
      </c>
      <c r="E290" s="28">
        <v>0</v>
      </c>
      <c r="F290" s="28">
        <v>0</v>
      </c>
      <c r="G290" s="28">
        <v>0</v>
      </c>
      <c r="H290" s="28">
        <v>0</v>
      </c>
      <c r="I290" s="28">
        <v>0</v>
      </c>
      <c r="J290" s="28">
        <v>0</v>
      </c>
      <c r="K290" s="28">
        <v>0</v>
      </c>
      <c r="L290" s="28">
        <v>0</v>
      </c>
      <c r="M290" s="28">
        <v>0</v>
      </c>
      <c r="N290" s="28">
        <v>0</v>
      </c>
      <c r="O290" s="28">
        <v>0</v>
      </c>
      <c r="P290" s="28">
        <v>0</v>
      </c>
      <c r="Q290" s="28">
        <v>0</v>
      </c>
      <c r="R290" s="28">
        <v>0</v>
      </c>
      <c r="S290" s="28">
        <v>0</v>
      </c>
      <c r="T290" s="28">
        <v>0</v>
      </c>
      <c r="U290" s="28">
        <v>0</v>
      </c>
      <c r="V290" s="28">
        <v>0</v>
      </c>
      <c r="W290" s="28">
        <v>0</v>
      </c>
      <c r="X290" s="28">
        <v>0</v>
      </c>
      <c r="Y290" s="28">
        <v>0</v>
      </c>
      <c r="Z290" s="28">
        <v>0</v>
      </c>
      <c r="AB290" s="28">
        <v>0</v>
      </c>
      <c r="AE290">
        <f t="shared" si="4"/>
        <v>0</v>
      </c>
    </row>
    <row r="291" spans="1:31" x14ac:dyDescent="0.25">
      <c r="A291" s="28" t="s">
        <v>393</v>
      </c>
      <c r="B291" s="28" t="s">
        <v>395</v>
      </c>
      <c r="C291" s="28">
        <v>0</v>
      </c>
      <c r="D291" s="28">
        <v>0</v>
      </c>
      <c r="E291" s="28">
        <v>0</v>
      </c>
      <c r="F291" s="28">
        <v>0</v>
      </c>
      <c r="G291" s="28">
        <v>0</v>
      </c>
      <c r="H291" s="28">
        <v>0</v>
      </c>
      <c r="I291" s="28">
        <v>0</v>
      </c>
      <c r="J291" s="28">
        <v>0</v>
      </c>
      <c r="K291" s="28">
        <v>0</v>
      </c>
      <c r="L291" s="28">
        <v>0</v>
      </c>
      <c r="M291" s="28">
        <v>0</v>
      </c>
      <c r="N291" s="28">
        <v>0</v>
      </c>
      <c r="O291" s="28">
        <v>0</v>
      </c>
      <c r="P291" s="28">
        <v>0</v>
      </c>
      <c r="Q291" s="28">
        <v>0</v>
      </c>
      <c r="R291" s="28">
        <v>0</v>
      </c>
      <c r="S291" s="28">
        <v>0</v>
      </c>
      <c r="T291" s="28">
        <v>0</v>
      </c>
      <c r="U291" s="28">
        <v>0</v>
      </c>
      <c r="V291" s="28">
        <v>0</v>
      </c>
      <c r="W291" s="28">
        <v>0</v>
      </c>
      <c r="X291" s="28">
        <v>0</v>
      </c>
      <c r="Y291" s="28">
        <v>0</v>
      </c>
      <c r="Z291" s="28">
        <v>0</v>
      </c>
      <c r="AB291" s="28">
        <v>0</v>
      </c>
      <c r="AE291">
        <f t="shared" si="4"/>
        <v>0</v>
      </c>
    </row>
    <row r="292" spans="1:31" x14ac:dyDescent="0.25">
      <c r="A292" s="28" t="s">
        <v>393</v>
      </c>
      <c r="B292" s="28" t="s">
        <v>396</v>
      </c>
      <c r="C292" s="28">
        <v>0</v>
      </c>
      <c r="D292" s="28">
        <v>0</v>
      </c>
      <c r="E292" s="28">
        <v>0</v>
      </c>
      <c r="F292" s="28">
        <v>0</v>
      </c>
      <c r="G292" s="28">
        <v>0</v>
      </c>
      <c r="H292" s="28">
        <v>0</v>
      </c>
      <c r="I292" s="28">
        <v>0</v>
      </c>
      <c r="J292" s="28">
        <v>0</v>
      </c>
      <c r="K292" s="28">
        <v>2.3928099999999999</v>
      </c>
      <c r="L292" s="28">
        <v>0</v>
      </c>
      <c r="M292" s="28">
        <v>0</v>
      </c>
      <c r="N292" s="28">
        <v>0</v>
      </c>
      <c r="O292" s="28">
        <v>0</v>
      </c>
      <c r="P292" s="28">
        <v>81.667500000000004</v>
      </c>
      <c r="Q292" s="28">
        <v>0</v>
      </c>
      <c r="R292" s="28">
        <v>0</v>
      </c>
      <c r="S292" s="28">
        <v>0</v>
      </c>
      <c r="T292" s="28">
        <v>0</v>
      </c>
      <c r="U292" s="28">
        <v>0</v>
      </c>
      <c r="V292" s="28">
        <v>0</v>
      </c>
      <c r="W292" s="28">
        <v>0</v>
      </c>
      <c r="X292" s="28">
        <v>0</v>
      </c>
      <c r="Y292" s="28">
        <v>0</v>
      </c>
      <c r="Z292" s="28">
        <v>0</v>
      </c>
      <c r="AB292" s="28">
        <v>81.667500000000004</v>
      </c>
      <c r="AE292">
        <f t="shared" si="4"/>
        <v>84.060310000000001</v>
      </c>
    </row>
    <row r="293" spans="1:31" x14ac:dyDescent="0.25">
      <c r="A293" s="28" t="s">
        <v>393</v>
      </c>
      <c r="B293" s="28" t="s">
        <v>397</v>
      </c>
      <c r="C293" s="28">
        <v>0</v>
      </c>
      <c r="D293" s="28">
        <v>0</v>
      </c>
      <c r="E293" s="28">
        <v>0</v>
      </c>
      <c r="F293" s="28">
        <v>0</v>
      </c>
      <c r="G293" s="28">
        <v>0</v>
      </c>
      <c r="H293" s="28">
        <v>0</v>
      </c>
      <c r="I293" s="28">
        <v>0</v>
      </c>
      <c r="J293" s="28">
        <v>0</v>
      </c>
      <c r="K293" s="28">
        <v>0</v>
      </c>
      <c r="L293" s="28">
        <v>0</v>
      </c>
      <c r="M293" s="28">
        <v>0</v>
      </c>
      <c r="N293" s="28">
        <v>0</v>
      </c>
      <c r="O293" s="28">
        <v>0</v>
      </c>
      <c r="P293" s="28">
        <v>0</v>
      </c>
      <c r="Q293" s="28">
        <v>0</v>
      </c>
      <c r="R293" s="28">
        <v>0</v>
      </c>
      <c r="S293" s="28">
        <v>0</v>
      </c>
      <c r="T293" s="28">
        <v>0</v>
      </c>
      <c r="U293" s="28">
        <v>0</v>
      </c>
      <c r="V293" s="28">
        <v>0</v>
      </c>
      <c r="W293" s="28">
        <v>0</v>
      </c>
      <c r="X293" s="28">
        <v>0</v>
      </c>
      <c r="Y293" s="28">
        <v>0</v>
      </c>
      <c r="Z293" s="28">
        <v>0</v>
      </c>
      <c r="AB293" s="28">
        <v>0</v>
      </c>
      <c r="AE293">
        <f t="shared" si="4"/>
        <v>0</v>
      </c>
    </row>
    <row r="294" spans="1:31" x14ac:dyDescent="0.25">
      <c r="A294" s="28" t="s">
        <v>393</v>
      </c>
      <c r="B294" s="28" t="s">
        <v>398</v>
      </c>
      <c r="C294" s="28">
        <v>0</v>
      </c>
      <c r="D294" s="28">
        <v>0</v>
      </c>
      <c r="E294" s="28">
        <v>0</v>
      </c>
      <c r="F294" s="28">
        <v>0</v>
      </c>
      <c r="G294" s="28">
        <v>0</v>
      </c>
      <c r="H294" s="28">
        <v>0</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B294" s="28">
        <v>0</v>
      </c>
      <c r="AE294">
        <f t="shared" si="4"/>
        <v>0</v>
      </c>
    </row>
    <row r="295" spans="1:31" x14ac:dyDescent="0.25">
      <c r="A295" s="28" t="s">
        <v>399</v>
      </c>
      <c r="B295" s="28" t="s">
        <v>400</v>
      </c>
      <c r="C295" s="28">
        <v>0</v>
      </c>
      <c r="D295" s="28">
        <v>0</v>
      </c>
      <c r="E295" s="28">
        <v>0</v>
      </c>
      <c r="F295" s="28">
        <v>0</v>
      </c>
      <c r="G295" s="28">
        <v>0</v>
      </c>
      <c r="H295" s="28">
        <v>0</v>
      </c>
      <c r="I295" s="28">
        <v>0</v>
      </c>
      <c r="J295" s="28">
        <v>23.637</v>
      </c>
      <c r="K295" s="28">
        <v>2.1181999999999999</v>
      </c>
      <c r="L295" s="28">
        <v>0</v>
      </c>
      <c r="M295" s="28">
        <v>9.4238900000000001</v>
      </c>
      <c r="N295" s="28">
        <v>36.200000000000003</v>
      </c>
      <c r="O295" s="28">
        <v>32.751899999999999</v>
      </c>
      <c r="P295" s="28">
        <v>0</v>
      </c>
      <c r="Q295" s="28">
        <v>0</v>
      </c>
      <c r="R295" s="28">
        <v>0</v>
      </c>
      <c r="S295" s="28">
        <v>57.233800000000002</v>
      </c>
      <c r="T295" s="28">
        <v>6.4885799999999998</v>
      </c>
      <c r="U295" s="28">
        <v>0</v>
      </c>
      <c r="V295" s="28">
        <v>0</v>
      </c>
      <c r="W295" s="28">
        <v>0</v>
      </c>
      <c r="X295" s="28">
        <v>0</v>
      </c>
      <c r="Y295" s="28">
        <v>0.69520499999999996</v>
      </c>
      <c r="Z295" s="28">
        <v>0</v>
      </c>
      <c r="AB295" s="28">
        <v>57.233800000000002</v>
      </c>
      <c r="AE295">
        <f t="shared" si="4"/>
        <v>168.548575</v>
      </c>
    </row>
    <row r="296" spans="1:31" x14ac:dyDescent="0.25">
      <c r="A296" s="28" t="s">
        <v>401</v>
      </c>
      <c r="B296" s="28" t="s">
        <v>402</v>
      </c>
      <c r="C296" s="28">
        <v>0</v>
      </c>
      <c r="D296" s="28">
        <v>0</v>
      </c>
      <c r="E296" s="28">
        <v>0</v>
      </c>
      <c r="F296" s="28">
        <v>0</v>
      </c>
      <c r="G296" s="28">
        <v>0</v>
      </c>
      <c r="H296" s="28">
        <v>0</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B296" s="28">
        <v>0</v>
      </c>
      <c r="AE296">
        <f t="shared" si="4"/>
        <v>0</v>
      </c>
    </row>
    <row r="297" spans="1:31" x14ac:dyDescent="0.25">
      <c r="A297" s="28" t="s">
        <v>403</v>
      </c>
      <c r="B297" s="28" t="s">
        <v>404</v>
      </c>
      <c r="C297" s="28">
        <v>0</v>
      </c>
      <c r="D297" s="28">
        <v>0</v>
      </c>
      <c r="E297" s="28">
        <v>0</v>
      </c>
      <c r="F297" s="28">
        <v>0</v>
      </c>
      <c r="G297" s="28">
        <v>0</v>
      </c>
      <c r="H297" s="28">
        <v>0</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B297" s="28">
        <v>0</v>
      </c>
      <c r="AE297">
        <f t="shared" si="4"/>
        <v>0</v>
      </c>
    </row>
    <row r="298" spans="1:31" x14ac:dyDescent="0.25">
      <c r="A298" s="28" t="s">
        <v>403</v>
      </c>
      <c r="B298" s="28" t="s">
        <v>405</v>
      </c>
      <c r="C298" s="28">
        <v>0</v>
      </c>
      <c r="D298" s="28">
        <v>0</v>
      </c>
      <c r="E298" s="28">
        <v>0</v>
      </c>
      <c r="F298" s="28">
        <v>0</v>
      </c>
      <c r="G298" s="28">
        <v>0</v>
      </c>
      <c r="H298" s="28">
        <v>0</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B298" s="28">
        <v>0</v>
      </c>
      <c r="AE298">
        <f t="shared" si="4"/>
        <v>0</v>
      </c>
    </row>
    <row r="299" spans="1:31" x14ac:dyDescent="0.25">
      <c r="A299" s="28" t="s">
        <v>403</v>
      </c>
      <c r="B299" s="28" t="s">
        <v>406</v>
      </c>
      <c r="C299" s="28">
        <v>0</v>
      </c>
      <c r="D299" s="28">
        <v>0</v>
      </c>
      <c r="E299" s="28">
        <v>0</v>
      </c>
      <c r="F299" s="28">
        <v>0</v>
      </c>
      <c r="G299" s="28">
        <v>0</v>
      </c>
      <c r="H299" s="28">
        <v>0</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B299" s="28">
        <v>0</v>
      </c>
      <c r="AE299">
        <f t="shared" si="4"/>
        <v>0</v>
      </c>
    </row>
    <row r="300" spans="1:31" x14ac:dyDescent="0.25">
      <c r="A300" s="28" t="s">
        <v>403</v>
      </c>
      <c r="B300" s="28" t="s">
        <v>407</v>
      </c>
      <c r="C300" s="28">
        <v>0</v>
      </c>
      <c r="D300" s="28">
        <v>0</v>
      </c>
      <c r="E300" s="28">
        <v>0</v>
      </c>
      <c r="F300" s="28">
        <v>0</v>
      </c>
      <c r="G300" s="28">
        <v>0</v>
      </c>
      <c r="H300" s="28">
        <v>0</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B300" s="28">
        <v>0</v>
      </c>
      <c r="AE300">
        <f t="shared" si="4"/>
        <v>0</v>
      </c>
    </row>
    <row r="301" spans="1:31" x14ac:dyDescent="0.25">
      <c r="A301" s="28" t="s">
        <v>403</v>
      </c>
      <c r="B301" s="28" t="s">
        <v>408</v>
      </c>
      <c r="C301" s="28">
        <v>0</v>
      </c>
      <c r="D301" s="28">
        <v>0</v>
      </c>
      <c r="E301" s="28">
        <v>0</v>
      </c>
      <c r="F301" s="28">
        <v>0</v>
      </c>
      <c r="G301" s="28">
        <v>0</v>
      </c>
      <c r="H301" s="28">
        <v>0</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B301" s="28">
        <v>0</v>
      </c>
      <c r="AE301">
        <f t="shared" si="4"/>
        <v>0</v>
      </c>
    </row>
    <row r="302" spans="1:31" x14ac:dyDescent="0.25">
      <c r="A302" s="28" t="s">
        <v>403</v>
      </c>
      <c r="B302" s="28" t="s">
        <v>409</v>
      </c>
      <c r="C302" s="28">
        <v>0</v>
      </c>
      <c r="D302" s="28">
        <v>0</v>
      </c>
      <c r="E302" s="28">
        <v>0</v>
      </c>
      <c r="F302" s="28">
        <v>0</v>
      </c>
      <c r="G302" s="28">
        <v>0</v>
      </c>
      <c r="H302" s="28">
        <v>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B302" s="28">
        <v>0</v>
      </c>
      <c r="AE302">
        <f t="shared" si="4"/>
        <v>0</v>
      </c>
    </row>
    <row r="303" spans="1:31" x14ac:dyDescent="0.25">
      <c r="A303" s="28" t="s">
        <v>403</v>
      </c>
      <c r="B303" s="28" t="s">
        <v>410</v>
      </c>
      <c r="C303" s="28">
        <v>0</v>
      </c>
      <c r="D303" s="28">
        <v>0</v>
      </c>
      <c r="E303" s="28">
        <v>0</v>
      </c>
      <c r="F303" s="28">
        <v>0</v>
      </c>
      <c r="G303" s="28">
        <v>0</v>
      </c>
      <c r="H303" s="28">
        <v>0</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B303" s="28">
        <v>0</v>
      </c>
      <c r="AE303">
        <f t="shared" si="4"/>
        <v>0</v>
      </c>
    </row>
    <row r="304" spans="1:31" x14ac:dyDescent="0.25">
      <c r="A304" s="28" t="s">
        <v>403</v>
      </c>
      <c r="B304" s="28" t="s">
        <v>411</v>
      </c>
      <c r="C304" s="28">
        <v>0</v>
      </c>
      <c r="D304" s="28">
        <v>0</v>
      </c>
      <c r="E304" s="28">
        <v>0</v>
      </c>
      <c r="F304" s="28">
        <v>0</v>
      </c>
      <c r="G304" s="28">
        <v>0</v>
      </c>
      <c r="H304" s="28">
        <v>0</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B304" s="28">
        <v>0</v>
      </c>
      <c r="AE304">
        <f t="shared" si="4"/>
        <v>0</v>
      </c>
    </row>
    <row r="305" spans="1:31" x14ac:dyDescent="0.25">
      <c r="A305" s="28" t="s">
        <v>403</v>
      </c>
      <c r="B305" s="28" t="s">
        <v>412</v>
      </c>
      <c r="C305" s="28">
        <v>0</v>
      </c>
      <c r="D305" s="28">
        <v>0</v>
      </c>
      <c r="E305" s="28">
        <v>4.5233299999999996</v>
      </c>
      <c r="F305" s="28">
        <v>0</v>
      </c>
      <c r="G305" s="28">
        <v>8.1035800000000005E-2</v>
      </c>
      <c r="H305" s="28">
        <v>0</v>
      </c>
      <c r="I305" s="28">
        <v>0</v>
      </c>
      <c r="J305" s="28">
        <v>31.2393</v>
      </c>
      <c r="K305" s="28">
        <v>2.4429599999999998</v>
      </c>
      <c r="L305" s="28">
        <v>0</v>
      </c>
      <c r="M305" s="28">
        <v>0</v>
      </c>
      <c r="N305" s="28">
        <v>0</v>
      </c>
      <c r="O305" s="28">
        <v>26.221699999999998</v>
      </c>
      <c r="P305" s="28">
        <v>5.7669800000000002</v>
      </c>
      <c r="Q305" s="28">
        <v>0</v>
      </c>
      <c r="R305" s="28">
        <v>0</v>
      </c>
      <c r="S305" s="28">
        <v>16.321300000000001</v>
      </c>
      <c r="T305" s="28">
        <v>0</v>
      </c>
      <c r="U305" s="28">
        <v>0</v>
      </c>
      <c r="V305" s="28">
        <v>0</v>
      </c>
      <c r="W305" s="28">
        <v>0</v>
      </c>
      <c r="X305" s="28">
        <v>0</v>
      </c>
      <c r="Y305" s="28">
        <v>0</v>
      </c>
      <c r="Z305" s="28">
        <v>0</v>
      </c>
      <c r="AB305" s="28">
        <v>31.2393</v>
      </c>
      <c r="AE305">
        <f t="shared" si="4"/>
        <v>86.596605799999992</v>
      </c>
    </row>
    <row r="306" spans="1:31" x14ac:dyDescent="0.25">
      <c r="A306" s="28" t="s">
        <v>403</v>
      </c>
      <c r="B306" s="28" t="s">
        <v>413</v>
      </c>
      <c r="C306" s="28">
        <v>0</v>
      </c>
      <c r="D306" s="28">
        <v>0</v>
      </c>
      <c r="E306" s="28">
        <v>0</v>
      </c>
      <c r="F306" s="28">
        <v>0</v>
      </c>
      <c r="G306" s="28">
        <v>0</v>
      </c>
      <c r="H306" s="28">
        <v>0</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B306" s="28">
        <v>0</v>
      </c>
      <c r="AE306">
        <f t="shared" si="4"/>
        <v>0</v>
      </c>
    </row>
    <row r="307" spans="1:31" x14ac:dyDescent="0.25">
      <c r="A307" s="28" t="s">
        <v>403</v>
      </c>
      <c r="B307" s="28" t="s">
        <v>414</v>
      </c>
      <c r="C307" s="28">
        <v>0</v>
      </c>
      <c r="D307" s="28">
        <v>0</v>
      </c>
      <c r="E307" s="28">
        <v>54.701999999999998</v>
      </c>
      <c r="F307" s="28">
        <v>0</v>
      </c>
      <c r="G307" s="28">
        <v>0</v>
      </c>
      <c r="H307" s="28">
        <v>0</v>
      </c>
      <c r="I307" s="28">
        <v>0</v>
      </c>
      <c r="J307" s="28">
        <v>0</v>
      </c>
      <c r="K307" s="28">
        <v>2.4363899999999998</v>
      </c>
      <c r="L307" s="28">
        <v>0</v>
      </c>
      <c r="M307" s="28">
        <v>0</v>
      </c>
      <c r="N307" s="28">
        <v>0</v>
      </c>
      <c r="O307" s="28">
        <v>0</v>
      </c>
      <c r="P307" s="28">
        <v>0</v>
      </c>
      <c r="Q307" s="28">
        <v>0</v>
      </c>
      <c r="R307" s="28">
        <v>0</v>
      </c>
      <c r="S307" s="28">
        <v>0</v>
      </c>
      <c r="T307" s="28">
        <v>0</v>
      </c>
      <c r="U307" s="28">
        <v>3.9724900000000001</v>
      </c>
      <c r="V307" s="28">
        <v>0</v>
      </c>
      <c r="W307" s="28">
        <v>0</v>
      </c>
      <c r="X307" s="28">
        <v>0</v>
      </c>
      <c r="Y307" s="28">
        <v>0</v>
      </c>
      <c r="Z307" s="28">
        <v>0</v>
      </c>
      <c r="AB307" s="28">
        <v>54.701999999999998</v>
      </c>
      <c r="AE307">
        <f t="shared" si="4"/>
        <v>61.110880000000002</v>
      </c>
    </row>
    <row r="308" spans="1:31" x14ac:dyDescent="0.25">
      <c r="A308" s="28" t="s">
        <v>403</v>
      </c>
      <c r="B308" s="28" t="s">
        <v>415</v>
      </c>
      <c r="C308" s="28">
        <v>0</v>
      </c>
      <c r="D308" s="28">
        <v>0</v>
      </c>
      <c r="E308" s="28">
        <v>0</v>
      </c>
      <c r="F308" s="28">
        <v>0</v>
      </c>
      <c r="G308" s="28">
        <v>0</v>
      </c>
      <c r="H308" s="28">
        <v>0</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B308" s="28">
        <v>0</v>
      </c>
      <c r="AE308">
        <f t="shared" si="4"/>
        <v>0</v>
      </c>
    </row>
    <row r="309" spans="1:31" x14ac:dyDescent="0.25">
      <c r="A309" s="28" t="s">
        <v>403</v>
      </c>
      <c r="B309" s="28" t="s">
        <v>416</v>
      </c>
      <c r="C309" s="28">
        <v>0</v>
      </c>
      <c r="D309" s="28">
        <v>0</v>
      </c>
      <c r="E309" s="28">
        <v>0</v>
      </c>
      <c r="F309" s="28">
        <v>0</v>
      </c>
      <c r="G309" s="28">
        <v>0</v>
      </c>
      <c r="H309" s="28">
        <v>0</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B309" s="28">
        <v>0</v>
      </c>
      <c r="AE309">
        <f t="shared" si="4"/>
        <v>0</v>
      </c>
    </row>
    <row r="310" spans="1:31" x14ac:dyDescent="0.25">
      <c r="A310" s="28" t="s">
        <v>403</v>
      </c>
      <c r="B310" s="28" t="s">
        <v>417</v>
      </c>
      <c r="C310" s="28">
        <v>0</v>
      </c>
      <c r="D310" s="28">
        <v>0</v>
      </c>
      <c r="E310" s="28">
        <v>73.756500000000003</v>
      </c>
      <c r="F310" s="28">
        <v>0</v>
      </c>
      <c r="G310" s="28">
        <v>0</v>
      </c>
      <c r="H310" s="28">
        <v>0.27355099999999999</v>
      </c>
      <c r="I310" s="28">
        <v>0</v>
      </c>
      <c r="J310" s="28">
        <v>39.200699999999998</v>
      </c>
      <c r="K310" s="28">
        <v>9.8904300000000003</v>
      </c>
      <c r="L310" s="28">
        <v>0</v>
      </c>
      <c r="M310" s="28">
        <v>0</v>
      </c>
      <c r="N310" s="28">
        <v>0</v>
      </c>
      <c r="O310" s="28">
        <v>23.673300000000001</v>
      </c>
      <c r="P310" s="28">
        <v>11.838200000000001</v>
      </c>
      <c r="Q310" s="28">
        <v>0</v>
      </c>
      <c r="R310" s="28">
        <v>0</v>
      </c>
      <c r="S310" s="28">
        <v>45.253300000000003</v>
      </c>
      <c r="T310" s="28">
        <v>0</v>
      </c>
      <c r="U310" s="28">
        <v>0.52103699999999997</v>
      </c>
      <c r="V310" s="28">
        <v>1.5827</v>
      </c>
      <c r="W310" s="28">
        <v>0</v>
      </c>
      <c r="X310" s="28">
        <v>0</v>
      </c>
      <c r="Y310" s="28">
        <v>0</v>
      </c>
      <c r="Z310" s="28">
        <v>0</v>
      </c>
      <c r="AB310" s="28">
        <v>73.756500000000003</v>
      </c>
      <c r="AE310">
        <f t="shared" si="4"/>
        <v>205.98971799999998</v>
      </c>
    </row>
    <row r="311" spans="1:31" x14ac:dyDescent="0.25">
      <c r="A311" s="28" t="s">
        <v>403</v>
      </c>
      <c r="B311" s="28" t="s">
        <v>418</v>
      </c>
      <c r="C311" s="28">
        <v>0</v>
      </c>
      <c r="D311" s="28">
        <v>0</v>
      </c>
      <c r="E311" s="28">
        <v>0</v>
      </c>
      <c r="F311" s="28">
        <v>0</v>
      </c>
      <c r="G311" s="28">
        <v>0</v>
      </c>
      <c r="H311" s="28">
        <v>0</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B311" s="28">
        <v>0</v>
      </c>
      <c r="AE311">
        <f t="shared" si="4"/>
        <v>0</v>
      </c>
    </row>
    <row r="312" spans="1:31" x14ac:dyDescent="0.25">
      <c r="A312" s="28" t="s">
        <v>403</v>
      </c>
      <c r="B312" s="28" t="s">
        <v>419</v>
      </c>
      <c r="C312" s="28">
        <v>0</v>
      </c>
      <c r="D312" s="28">
        <v>0</v>
      </c>
      <c r="E312" s="28">
        <v>0</v>
      </c>
      <c r="F312" s="28">
        <v>0</v>
      </c>
      <c r="G312" s="28">
        <v>0</v>
      </c>
      <c r="H312" s="28">
        <v>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B312" s="28">
        <v>0</v>
      </c>
      <c r="AE312">
        <f t="shared" si="4"/>
        <v>0</v>
      </c>
    </row>
    <row r="313" spans="1:31" x14ac:dyDescent="0.25">
      <c r="A313" s="28" t="s">
        <v>403</v>
      </c>
      <c r="B313" s="28" t="s">
        <v>420</v>
      </c>
      <c r="C313" s="28">
        <v>0</v>
      </c>
      <c r="D313" s="28">
        <v>0</v>
      </c>
      <c r="E313" s="28">
        <v>0</v>
      </c>
      <c r="F313" s="28">
        <v>0</v>
      </c>
      <c r="G313" s="28">
        <v>0</v>
      </c>
      <c r="H313" s="28">
        <v>0</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B313" s="28">
        <v>0</v>
      </c>
      <c r="AE313">
        <f t="shared" si="4"/>
        <v>0</v>
      </c>
    </row>
    <row r="314" spans="1:31" x14ac:dyDescent="0.25">
      <c r="A314" s="28" t="s">
        <v>403</v>
      </c>
      <c r="B314" s="28" t="s">
        <v>421</v>
      </c>
      <c r="C314" s="28">
        <v>0</v>
      </c>
      <c r="D314" s="28">
        <v>0</v>
      </c>
      <c r="E314" s="28">
        <v>0</v>
      </c>
      <c r="F314" s="28">
        <v>0</v>
      </c>
      <c r="G314" s="28">
        <v>0</v>
      </c>
      <c r="H314" s="28">
        <v>0</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B314" s="28">
        <v>0</v>
      </c>
      <c r="AE314">
        <f t="shared" si="4"/>
        <v>0</v>
      </c>
    </row>
    <row r="315" spans="1:31" x14ac:dyDescent="0.25">
      <c r="A315" s="28" t="s">
        <v>422</v>
      </c>
      <c r="B315" s="28" t="s">
        <v>423</v>
      </c>
      <c r="C315" s="28">
        <v>0</v>
      </c>
      <c r="D315" s="28">
        <v>0</v>
      </c>
      <c r="E315" s="28">
        <v>0</v>
      </c>
      <c r="F315" s="28">
        <v>0</v>
      </c>
      <c r="G315" s="28">
        <v>0</v>
      </c>
      <c r="H315" s="28">
        <v>0</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B315" s="28">
        <v>0</v>
      </c>
      <c r="AE315">
        <f t="shared" si="4"/>
        <v>0</v>
      </c>
    </row>
    <row r="316" spans="1:31" x14ac:dyDescent="0.25">
      <c r="A316" s="28" t="s">
        <v>422</v>
      </c>
      <c r="B316" s="28" t="s">
        <v>424</v>
      </c>
      <c r="C316" s="28">
        <v>162.93600000000001</v>
      </c>
      <c r="D316" s="28">
        <v>0</v>
      </c>
      <c r="E316" s="28">
        <v>0</v>
      </c>
      <c r="F316" s="28">
        <v>0</v>
      </c>
      <c r="G316" s="28">
        <v>0.63348800000000005</v>
      </c>
      <c r="H316" s="28">
        <v>0</v>
      </c>
      <c r="I316" s="28">
        <v>0</v>
      </c>
      <c r="J316" s="28">
        <v>0</v>
      </c>
      <c r="K316" s="28">
        <v>1.54392</v>
      </c>
      <c r="L316" s="28">
        <v>0</v>
      </c>
      <c r="M316" s="28">
        <v>0</v>
      </c>
      <c r="N316" s="28">
        <v>17</v>
      </c>
      <c r="O316" s="28">
        <v>0</v>
      </c>
      <c r="P316" s="28">
        <v>0</v>
      </c>
      <c r="Q316" s="28">
        <v>0</v>
      </c>
      <c r="R316" s="28">
        <v>0</v>
      </c>
      <c r="S316" s="28">
        <v>0</v>
      </c>
      <c r="T316" s="28">
        <v>0</v>
      </c>
      <c r="U316" s="28">
        <v>0</v>
      </c>
      <c r="V316" s="28">
        <v>0</v>
      </c>
      <c r="W316" s="28">
        <v>0</v>
      </c>
      <c r="X316" s="28">
        <v>0</v>
      </c>
      <c r="Y316" s="28">
        <v>0</v>
      </c>
      <c r="Z316" s="28">
        <v>0</v>
      </c>
      <c r="AB316" s="28">
        <v>162.93600000000001</v>
      </c>
      <c r="AE316">
        <f t="shared" si="4"/>
        <v>182.11340799999999</v>
      </c>
    </row>
    <row r="317" spans="1:31" x14ac:dyDescent="0.25">
      <c r="A317" s="28" t="s">
        <v>422</v>
      </c>
      <c r="B317" s="28" t="s">
        <v>425</v>
      </c>
      <c r="C317" s="28">
        <v>0</v>
      </c>
      <c r="D317" s="28">
        <v>0</v>
      </c>
      <c r="E317" s="28">
        <v>0</v>
      </c>
      <c r="F317" s="28">
        <v>0</v>
      </c>
      <c r="G317" s="28">
        <v>0</v>
      </c>
      <c r="H317" s="28">
        <v>0</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B317" s="28">
        <v>0</v>
      </c>
      <c r="AE317">
        <f t="shared" si="4"/>
        <v>0</v>
      </c>
    </row>
    <row r="318" spans="1:31" x14ac:dyDescent="0.25">
      <c r="A318" s="28" t="s">
        <v>422</v>
      </c>
      <c r="B318" s="28" t="s">
        <v>426</v>
      </c>
      <c r="C318" s="28">
        <v>0</v>
      </c>
      <c r="D318" s="28">
        <v>0</v>
      </c>
      <c r="E318" s="28">
        <v>0</v>
      </c>
      <c r="F318" s="28">
        <v>0</v>
      </c>
      <c r="G318" s="28">
        <v>0</v>
      </c>
      <c r="H318" s="28">
        <v>0</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B318" s="28">
        <v>0</v>
      </c>
      <c r="AE318">
        <f t="shared" si="4"/>
        <v>0</v>
      </c>
    </row>
    <row r="319" spans="1:31" x14ac:dyDescent="0.25">
      <c r="A319" s="28" t="s">
        <v>422</v>
      </c>
      <c r="B319" s="28" t="s">
        <v>427</v>
      </c>
      <c r="C319" s="28">
        <v>0</v>
      </c>
      <c r="D319" s="28">
        <v>0</v>
      </c>
      <c r="E319" s="28">
        <v>0</v>
      </c>
      <c r="F319" s="28">
        <v>0</v>
      </c>
      <c r="G319" s="28">
        <v>0</v>
      </c>
      <c r="H319" s="28">
        <v>0</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B319" s="28">
        <v>0</v>
      </c>
      <c r="AE319">
        <f t="shared" si="4"/>
        <v>0</v>
      </c>
    </row>
    <row r="320" spans="1:31" x14ac:dyDescent="0.25">
      <c r="A320" s="28" t="s">
        <v>428</v>
      </c>
      <c r="B320" s="28" t="s">
        <v>429</v>
      </c>
      <c r="C320" s="28">
        <v>0</v>
      </c>
      <c r="D320" s="28">
        <v>0</v>
      </c>
      <c r="E320" s="28">
        <v>0</v>
      </c>
      <c r="F320" s="28">
        <v>0</v>
      </c>
      <c r="G320" s="28">
        <v>0</v>
      </c>
      <c r="H320" s="28">
        <v>0</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B320" s="28">
        <v>0</v>
      </c>
      <c r="AE320">
        <f t="shared" si="4"/>
        <v>0</v>
      </c>
    </row>
    <row r="321" spans="1:31" x14ac:dyDescent="0.25">
      <c r="A321" s="28" t="s">
        <v>428</v>
      </c>
      <c r="B321" s="28" t="s">
        <v>430</v>
      </c>
      <c r="C321" s="28">
        <v>0</v>
      </c>
      <c r="D321" s="28">
        <v>0</v>
      </c>
      <c r="E321" s="28">
        <v>0</v>
      </c>
      <c r="F321" s="28">
        <v>0</v>
      </c>
      <c r="G321" s="28">
        <v>0</v>
      </c>
      <c r="H321" s="28">
        <v>0</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B321" s="28">
        <v>0</v>
      </c>
      <c r="AE321">
        <f t="shared" si="4"/>
        <v>0</v>
      </c>
    </row>
    <row r="322" spans="1:31" x14ac:dyDescent="0.25">
      <c r="A322" s="28" t="s">
        <v>431</v>
      </c>
      <c r="B322" s="28" t="s">
        <v>432</v>
      </c>
      <c r="C322" s="28">
        <v>0</v>
      </c>
      <c r="D322" s="28">
        <v>0</v>
      </c>
      <c r="E322" s="28">
        <v>0</v>
      </c>
      <c r="F322" s="28">
        <v>0</v>
      </c>
      <c r="G322" s="28">
        <v>0</v>
      </c>
      <c r="H322" s="28">
        <v>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B322" s="28">
        <v>0</v>
      </c>
      <c r="AE322">
        <f t="shared" si="4"/>
        <v>0</v>
      </c>
    </row>
    <row r="323" spans="1:31" x14ac:dyDescent="0.25">
      <c r="A323" s="28" t="s">
        <v>433</v>
      </c>
      <c r="B323" s="28" t="s">
        <v>434</v>
      </c>
      <c r="C323" s="28">
        <v>0</v>
      </c>
      <c r="D323" s="28">
        <v>0</v>
      </c>
      <c r="E323" s="28">
        <v>0</v>
      </c>
      <c r="F323" s="28">
        <v>0</v>
      </c>
      <c r="G323" s="28">
        <v>0</v>
      </c>
      <c r="H323" s="28">
        <v>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B323" s="28">
        <v>0</v>
      </c>
      <c r="AE323">
        <f t="shared" ref="AE323:AE386" si="5">SUM(C323:Z323)</f>
        <v>0</v>
      </c>
    </row>
    <row r="324" spans="1:31" x14ac:dyDescent="0.25">
      <c r="A324" s="28" t="s">
        <v>435</v>
      </c>
      <c r="B324" s="28" t="s">
        <v>436</v>
      </c>
      <c r="C324" s="28">
        <v>0</v>
      </c>
      <c r="D324" s="28">
        <v>0</v>
      </c>
      <c r="E324" s="28">
        <v>0</v>
      </c>
      <c r="F324" s="28">
        <v>0</v>
      </c>
      <c r="G324" s="28">
        <v>0</v>
      </c>
      <c r="H324" s="28">
        <v>0</v>
      </c>
      <c r="I324" s="28">
        <v>0</v>
      </c>
      <c r="J324" s="28">
        <v>0</v>
      </c>
      <c r="K324" s="28">
        <v>0.63183299999999998</v>
      </c>
      <c r="L324" s="28">
        <v>0</v>
      </c>
      <c r="M324" s="28">
        <v>0</v>
      </c>
      <c r="N324" s="28">
        <v>3.36</v>
      </c>
      <c r="O324" s="28">
        <v>0</v>
      </c>
      <c r="P324" s="28">
        <v>27.745699999999999</v>
      </c>
      <c r="Q324" s="28">
        <v>0</v>
      </c>
      <c r="R324" s="28">
        <v>0</v>
      </c>
      <c r="S324" s="28">
        <v>0</v>
      </c>
      <c r="T324" s="28">
        <v>0</v>
      </c>
      <c r="U324" s="28">
        <v>0</v>
      </c>
      <c r="V324" s="28">
        <v>0</v>
      </c>
      <c r="W324" s="28">
        <v>0</v>
      </c>
      <c r="X324" s="28">
        <v>0</v>
      </c>
      <c r="Y324" s="28">
        <v>0</v>
      </c>
      <c r="Z324" s="28">
        <v>0</v>
      </c>
      <c r="AB324" s="28">
        <v>27.745699999999999</v>
      </c>
      <c r="AE324">
        <f t="shared" si="5"/>
        <v>31.737532999999999</v>
      </c>
    </row>
    <row r="325" spans="1:31" x14ac:dyDescent="0.25">
      <c r="A325" s="28" t="s">
        <v>435</v>
      </c>
      <c r="B325" s="28" t="s">
        <v>437</v>
      </c>
      <c r="C325" s="28">
        <v>0</v>
      </c>
      <c r="D325" s="28">
        <v>0</v>
      </c>
      <c r="E325" s="28">
        <v>0</v>
      </c>
      <c r="F325" s="28">
        <v>0</v>
      </c>
      <c r="G325" s="28">
        <v>0</v>
      </c>
      <c r="H325" s="28">
        <v>0</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B325" s="28">
        <v>0</v>
      </c>
      <c r="AE325">
        <f t="shared" si="5"/>
        <v>0</v>
      </c>
    </row>
    <row r="326" spans="1:31" x14ac:dyDescent="0.25">
      <c r="A326" s="28" t="s">
        <v>435</v>
      </c>
      <c r="B326" s="28" t="s">
        <v>438</v>
      </c>
      <c r="C326" s="28">
        <v>0</v>
      </c>
      <c r="D326" s="28">
        <v>0</v>
      </c>
      <c r="E326" s="28">
        <v>0</v>
      </c>
      <c r="F326" s="28">
        <v>0</v>
      </c>
      <c r="G326" s="28">
        <v>0</v>
      </c>
      <c r="H326" s="28">
        <v>0</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B326" s="28">
        <v>0</v>
      </c>
      <c r="AE326">
        <f t="shared" si="5"/>
        <v>0</v>
      </c>
    </row>
    <row r="327" spans="1:31" x14ac:dyDescent="0.25">
      <c r="A327" s="28" t="s">
        <v>435</v>
      </c>
      <c r="B327" s="28" t="s">
        <v>439</v>
      </c>
      <c r="C327" s="28">
        <v>0</v>
      </c>
      <c r="D327" s="28">
        <v>0</v>
      </c>
      <c r="E327" s="28">
        <v>0</v>
      </c>
      <c r="F327" s="28">
        <v>0</v>
      </c>
      <c r="G327" s="28">
        <v>0</v>
      </c>
      <c r="H327" s="28">
        <v>0</v>
      </c>
      <c r="I327" s="28">
        <v>0</v>
      </c>
      <c r="J327" s="28">
        <v>0</v>
      </c>
      <c r="K327" s="28">
        <v>0</v>
      </c>
      <c r="L327" s="28">
        <v>0</v>
      </c>
      <c r="M327" s="28">
        <v>0</v>
      </c>
      <c r="N327" s="28">
        <v>0</v>
      </c>
      <c r="O327" s="28">
        <v>0</v>
      </c>
      <c r="P327" s="28">
        <v>0</v>
      </c>
      <c r="Q327" s="28">
        <v>0</v>
      </c>
      <c r="R327" s="28">
        <v>0</v>
      </c>
      <c r="S327" s="28">
        <v>0</v>
      </c>
      <c r="T327" s="28">
        <v>0</v>
      </c>
      <c r="U327" s="28">
        <v>0</v>
      </c>
      <c r="V327" s="28">
        <v>0</v>
      </c>
      <c r="W327" s="28">
        <v>0</v>
      </c>
      <c r="X327" s="28">
        <v>0</v>
      </c>
      <c r="Y327" s="28">
        <v>0</v>
      </c>
      <c r="Z327" s="28">
        <v>0</v>
      </c>
      <c r="AB327" s="28">
        <v>0</v>
      </c>
      <c r="AE327">
        <f t="shared" si="5"/>
        <v>0</v>
      </c>
    </row>
    <row r="328" spans="1:31" x14ac:dyDescent="0.25">
      <c r="A328" s="28" t="s">
        <v>440</v>
      </c>
      <c r="B328" s="28" t="s">
        <v>441</v>
      </c>
      <c r="C328" s="28">
        <v>0</v>
      </c>
      <c r="D328" s="28">
        <v>0</v>
      </c>
      <c r="E328" s="28">
        <v>0</v>
      </c>
      <c r="F328" s="28">
        <v>0</v>
      </c>
      <c r="G328" s="28">
        <v>0</v>
      </c>
      <c r="H328" s="28">
        <v>0</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B328" s="28">
        <v>0</v>
      </c>
      <c r="AE328">
        <f t="shared" si="5"/>
        <v>0</v>
      </c>
    </row>
    <row r="329" spans="1:31" x14ac:dyDescent="0.25">
      <c r="A329" s="28" t="s">
        <v>440</v>
      </c>
      <c r="B329" s="28" t="s">
        <v>442</v>
      </c>
      <c r="C329" s="28">
        <v>0</v>
      </c>
      <c r="D329" s="28">
        <v>0</v>
      </c>
      <c r="E329" s="28">
        <v>0</v>
      </c>
      <c r="F329" s="28">
        <v>0</v>
      </c>
      <c r="G329" s="28">
        <v>0</v>
      </c>
      <c r="H329" s="28">
        <v>0</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B329" s="28">
        <v>0</v>
      </c>
      <c r="AE329">
        <f t="shared" si="5"/>
        <v>0</v>
      </c>
    </row>
    <row r="330" spans="1:31" x14ac:dyDescent="0.25">
      <c r="A330" s="28" t="s">
        <v>443</v>
      </c>
      <c r="B330" s="28" t="s">
        <v>444</v>
      </c>
      <c r="C330" s="28">
        <v>23.479900000000001</v>
      </c>
      <c r="D330" s="28">
        <v>0</v>
      </c>
      <c r="E330" s="28">
        <v>2.8086199999999999</v>
      </c>
      <c r="F330" s="28">
        <v>0</v>
      </c>
      <c r="G330" s="28">
        <v>0</v>
      </c>
      <c r="H330" s="28">
        <v>0</v>
      </c>
      <c r="I330" s="28">
        <v>0</v>
      </c>
      <c r="J330" s="28">
        <v>5.10792</v>
      </c>
      <c r="K330" s="28">
        <v>3.4120200000000001</v>
      </c>
      <c r="L330" s="28">
        <v>0</v>
      </c>
      <c r="M330" s="28">
        <v>119.53700000000001</v>
      </c>
      <c r="N330" s="28">
        <v>11.651999999999999</v>
      </c>
      <c r="O330" s="28">
        <v>0</v>
      </c>
      <c r="P330" s="28">
        <v>0</v>
      </c>
      <c r="Q330" s="28">
        <v>0</v>
      </c>
      <c r="R330" s="28">
        <v>0</v>
      </c>
      <c r="S330" s="28">
        <v>0</v>
      </c>
      <c r="T330" s="28">
        <v>0</v>
      </c>
      <c r="U330" s="28">
        <v>0</v>
      </c>
      <c r="V330" s="28">
        <v>0</v>
      </c>
      <c r="W330" s="28">
        <v>0</v>
      </c>
      <c r="X330" s="28">
        <v>0</v>
      </c>
      <c r="Y330" s="28">
        <v>0</v>
      </c>
      <c r="Z330" s="28">
        <v>0</v>
      </c>
      <c r="AB330" s="28">
        <v>119.53700000000001</v>
      </c>
      <c r="AE330">
        <f t="shared" si="5"/>
        <v>165.99745999999999</v>
      </c>
    </row>
    <row r="331" spans="1:31" x14ac:dyDescent="0.25">
      <c r="A331" s="28" t="s">
        <v>443</v>
      </c>
      <c r="B331" s="28" t="s">
        <v>445</v>
      </c>
      <c r="C331" s="28">
        <v>0</v>
      </c>
      <c r="D331" s="28">
        <v>0</v>
      </c>
      <c r="E331" s="28">
        <v>0</v>
      </c>
      <c r="F331" s="28">
        <v>0</v>
      </c>
      <c r="G331" s="28">
        <v>0</v>
      </c>
      <c r="H331" s="28">
        <v>0</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B331" s="28">
        <v>0</v>
      </c>
      <c r="AE331">
        <f t="shared" si="5"/>
        <v>0</v>
      </c>
    </row>
    <row r="332" spans="1:31" x14ac:dyDescent="0.25">
      <c r="A332" s="28" t="s">
        <v>443</v>
      </c>
      <c r="B332" s="28" t="s">
        <v>446</v>
      </c>
      <c r="C332" s="28">
        <v>0</v>
      </c>
      <c r="D332" s="28">
        <v>0</v>
      </c>
      <c r="E332" s="28">
        <v>0</v>
      </c>
      <c r="F332" s="28">
        <v>0</v>
      </c>
      <c r="G332" s="28">
        <v>0</v>
      </c>
      <c r="H332" s="28">
        <v>0</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B332" s="28">
        <v>0</v>
      </c>
      <c r="AE332">
        <f t="shared" si="5"/>
        <v>0</v>
      </c>
    </row>
    <row r="333" spans="1:31" x14ac:dyDescent="0.25">
      <c r="A333" s="28" t="s">
        <v>447</v>
      </c>
      <c r="B333" s="28" t="s">
        <v>448</v>
      </c>
      <c r="C333" s="28">
        <v>0</v>
      </c>
      <c r="D333" s="28">
        <v>0</v>
      </c>
      <c r="E333" s="28">
        <v>0</v>
      </c>
      <c r="F333" s="28">
        <v>0</v>
      </c>
      <c r="G333" s="28">
        <v>0</v>
      </c>
      <c r="H333" s="28">
        <v>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B333" s="28">
        <v>0</v>
      </c>
      <c r="AE333">
        <f t="shared" si="5"/>
        <v>0</v>
      </c>
    </row>
    <row r="334" spans="1:31" x14ac:dyDescent="0.25">
      <c r="A334" s="28" t="s">
        <v>447</v>
      </c>
      <c r="B334" s="28" t="s">
        <v>449</v>
      </c>
      <c r="C334" s="28">
        <v>0</v>
      </c>
      <c r="D334" s="28">
        <v>0</v>
      </c>
      <c r="E334" s="28">
        <v>0</v>
      </c>
      <c r="F334" s="28">
        <v>0</v>
      </c>
      <c r="G334" s="28">
        <v>0</v>
      </c>
      <c r="H334" s="28">
        <v>0</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B334" s="28">
        <v>0</v>
      </c>
      <c r="AE334">
        <f t="shared" si="5"/>
        <v>0</v>
      </c>
    </row>
    <row r="335" spans="1:31" x14ac:dyDescent="0.25">
      <c r="A335" s="28" t="s">
        <v>447</v>
      </c>
      <c r="B335" s="28" t="s">
        <v>450</v>
      </c>
      <c r="C335" s="28">
        <v>163.89</v>
      </c>
      <c r="D335" s="28">
        <v>0</v>
      </c>
      <c r="E335" s="28">
        <v>0</v>
      </c>
      <c r="F335" s="28">
        <v>0</v>
      </c>
      <c r="G335" s="28">
        <v>0.42568600000000001</v>
      </c>
      <c r="H335" s="28">
        <v>0</v>
      </c>
      <c r="I335" s="28">
        <v>57.234400000000001</v>
      </c>
      <c r="J335" s="28">
        <v>0</v>
      </c>
      <c r="K335" s="28">
        <v>6.6732100000000001</v>
      </c>
      <c r="L335" s="28">
        <v>0</v>
      </c>
      <c r="M335" s="28">
        <v>0</v>
      </c>
      <c r="N335" s="28">
        <v>52.62</v>
      </c>
      <c r="O335" s="28">
        <v>0</v>
      </c>
      <c r="P335" s="28">
        <v>0</v>
      </c>
      <c r="Q335" s="28">
        <v>0</v>
      </c>
      <c r="R335" s="28">
        <v>2.3949699999999998</v>
      </c>
      <c r="S335" s="28">
        <v>0</v>
      </c>
      <c r="T335" s="28">
        <v>0</v>
      </c>
      <c r="U335" s="28">
        <v>0</v>
      </c>
      <c r="V335" s="28">
        <v>0</v>
      </c>
      <c r="W335" s="28">
        <v>0</v>
      </c>
      <c r="X335" s="28">
        <v>0</v>
      </c>
      <c r="Y335" s="28">
        <v>0</v>
      </c>
      <c r="Z335" s="28">
        <v>1.82975</v>
      </c>
      <c r="AB335" s="28">
        <v>163.89</v>
      </c>
      <c r="AE335">
        <f t="shared" si="5"/>
        <v>285.068016</v>
      </c>
    </row>
    <row r="336" spans="1:31" x14ac:dyDescent="0.25">
      <c r="A336" s="28" t="s">
        <v>447</v>
      </c>
      <c r="B336" s="28" t="s">
        <v>451</v>
      </c>
      <c r="C336" s="28">
        <v>0</v>
      </c>
      <c r="D336" s="28">
        <v>0</v>
      </c>
      <c r="E336" s="28">
        <v>0</v>
      </c>
      <c r="F336" s="28">
        <v>0</v>
      </c>
      <c r="G336" s="28">
        <v>0</v>
      </c>
      <c r="H336" s="28">
        <v>0</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B336" s="28">
        <v>0</v>
      </c>
      <c r="AE336">
        <f t="shared" si="5"/>
        <v>0</v>
      </c>
    </row>
    <row r="337" spans="1:31" x14ac:dyDescent="0.25">
      <c r="A337" s="28" t="s">
        <v>447</v>
      </c>
      <c r="B337" s="28" t="s">
        <v>452</v>
      </c>
      <c r="C337" s="28">
        <v>0</v>
      </c>
      <c r="D337" s="28">
        <v>0</v>
      </c>
      <c r="E337" s="28">
        <v>0</v>
      </c>
      <c r="F337" s="28">
        <v>0</v>
      </c>
      <c r="G337" s="28">
        <v>0</v>
      </c>
      <c r="H337" s="28">
        <v>0</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B337" s="28">
        <v>0</v>
      </c>
      <c r="AE337">
        <f t="shared" si="5"/>
        <v>0</v>
      </c>
    </row>
    <row r="338" spans="1:31" x14ac:dyDescent="0.25">
      <c r="A338" s="28" t="s">
        <v>453</v>
      </c>
      <c r="B338" s="28" t="s">
        <v>454</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B338" s="28">
        <v>0</v>
      </c>
      <c r="AE338">
        <f t="shared" si="5"/>
        <v>0</v>
      </c>
    </row>
    <row r="339" spans="1:31" x14ac:dyDescent="0.25">
      <c r="A339" s="28" t="s">
        <v>453</v>
      </c>
      <c r="B339" s="28" t="s">
        <v>455</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B339" s="28">
        <v>0</v>
      </c>
      <c r="AE339">
        <f t="shared" si="5"/>
        <v>0</v>
      </c>
    </row>
    <row r="340" spans="1:31" x14ac:dyDescent="0.25">
      <c r="A340" s="28" t="s">
        <v>453</v>
      </c>
      <c r="B340" s="28" t="s">
        <v>456</v>
      </c>
      <c r="C340" s="28">
        <v>0</v>
      </c>
      <c r="D340" s="28">
        <v>0</v>
      </c>
      <c r="E340" s="28">
        <v>0</v>
      </c>
      <c r="F340" s="28">
        <v>0</v>
      </c>
      <c r="G340" s="28">
        <v>0</v>
      </c>
      <c r="H340" s="28">
        <v>0</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B340" s="28">
        <v>0</v>
      </c>
      <c r="AE340">
        <f t="shared" si="5"/>
        <v>0</v>
      </c>
    </row>
    <row r="341" spans="1:31" x14ac:dyDescent="0.25">
      <c r="A341" s="28" t="s">
        <v>453</v>
      </c>
      <c r="B341" s="28" t="s">
        <v>457</v>
      </c>
      <c r="C341" s="28">
        <v>0</v>
      </c>
      <c r="D341" s="28">
        <v>0</v>
      </c>
      <c r="E341" s="28">
        <v>0</v>
      </c>
      <c r="F341" s="28">
        <v>0</v>
      </c>
      <c r="G341" s="28">
        <v>0</v>
      </c>
      <c r="H341" s="28">
        <v>0</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B341" s="28">
        <v>0</v>
      </c>
      <c r="AE341">
        <f t="shared" si="5"/>
        <v>0</v>
      </c>
    </row>
    <row r="342" spans="1:31" x14ac:dyDescent="0.25">
      <c r="A342" s="28" t="s">
        <v>458</v>
      </c>
      <c r="B342" s="28" t="s">
        <v>459</v>
      </c>
      <c r="C342" s="28">
        <v>0</v>
      </c>
      <c r="D342" s="28">
        <v>0</v>
      </c>
      <c r="E342" s="28">
        <v>0</v>
      </c>
      <c r="F342" s="28">
        <v>0</v>
      </c>
      <c r="G342" s="28">
        <v>0</v>
      </c>
      <c r="H342" s="28">
        <v>0</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B342" s="28">
        <v>0</v>
      </c>
      <c r="AE342">
        <f t="shared" si="5"/>
        <v>0</v>
      </c>
    </row>
    <row r="343" spans="1:31" x14ac:dyDescent="0.25">
      <c r="A343" s="28" t="s">
        <v>458</v>
      </c>
      <c r="B343" s="28" t="s">
        <v>460</v>
      </c>
      <c r="C343" s="28">
        <v>0</v>
      </c>
      <c r="D343" s="28">
        <v>0</v>
      </c>
      <c r="E343" s="28">
        <v>0</v>
      </c>
      <c r="F343" s="28">
        <v>0</v>
      </c>
      <c r="G343" s="28">
        <v>0</v>
      </c>
      <c r="H343" s="28">
        <v>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B343" s="28">
        <v>0</v>
      </c>
      <c r="AE343">
        <f t="shared" si="5"/>
        <v>0</v>
      </c>
    </row>
    <row r="344" spans="1:31" x14ac:dyDescent="0.25">
      <c r="A344" s="28" t="s">
        <v>461</v>
      </c>
      <c r="B344" s="28" t="s">
        <v>462</v>
      </c>
      <c r="C344" s="28">
        <v>0</v>
      </c>
      <c r="D344" s="28">
        <v>0</v>
      </c>
      <c r="E344" s="28">
        <v>0</v>
      </c>
      <c r="F344" s="28">
        <v>0</v>
      </c>
      <c r="G344" s="28">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B344" s="28">
        <v>0</v>
      </c>
      <c r="AE344">
        <f t="shared" si="5"/>
        <v>0</v>
      </c>
    </row>
    <row r="345" spans="1:31" x14ac:dyDescent="0.25">
      <c r="A345" s="28" t="s">
        <v>461</v>
      </c>
      <c r="B345" s="28" t="s">
        <v>463</v>
      </c>
      <c r="C345" s="28">
        <v>14.046099999999999</v>
      </c>
      <c r="D345" s="28">
        <v>0</v>
      </c>
      <c r="E345" s="28">
        <v>45.463700000000003</v>
      </c>
      <c r="F345" s="28">
        <v>0</v>
      </c>
      <c r="G345" s="28">
        <v>2.66513</v>
      </c>
      <c r="H345" s="28">
        <v>0</v>
      </c>
      <c r="I345" s="28">
        <v>0</v>
      </c>
      <c r="J345" s="28">
        <v>209.11</v>
      </c>
      <c r="K345" s="28">
        <v>22.647300000000001</v>
      </c>
      <c r="L345" s="28">
        <v>0</v>
      </c>
      <c r="M345" s="28">
        <v>294.42700000000002</v>
      </c>
      <c r="N345" s="28">
        <v>342.24</v>
      </c>
      <c r="O345" s="28">
        <v>110.727</v>
      </c>
      <c r="P345" s="28">
        <v>100.608</v>
      </c>
      <c r="Q345" s="28">
        <v>0</v>
      </c>
      <c r="R345" s="28">
        <v>0</v>
      </c>
      <c r="S345" s="28">
        <v>1.5396300000000001</v>
      </c>
      <c r="T345" s="28">
        <v>0</v>
      </c>
      <c r="U345" s="28">
        <v>0</v>
      </c>
      <c r="V345" s="28">
        <v>0</v>
      </c>
      <c r="W345" s="28">
        <v>1.2147300000000001</v>
      </c>
      <c r="X345" s="28">
        <v>0</v>
      </c>
      <c r="Y345" s="28">
        <v>0</v>
      </c>
      <c r="Z345" s="28">
        <v>0</v>
      </c>
      <c r="AB345" s="28">
        <v>342.24</v>
      </c>
      <c r="AE345">
        <f t="shared" si="5"/>
        <v>1144.68859</v>
      </c>
    </row>
    <row r="346" spans="1:31" x14ac:dyDescent="0.25">
      <c r="A346" s="28" t="s">
        <v>464</v>
      </c>
      <c r="B346" s="28" t="s">
        <v>465</v>
      </c>
      <c r="C346" s="28">
        <v>0</v>
      </c>
      <c r="D346" s="28">
        <v>0</v>
      </c>
      <c r="E346" s="28">
        <v>0</v>
      </c>
      <c r="F346" s="28">
        <v>0</v>
      </c>
      <c r="G346" s="28">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B346" s="28">
        <v>0</v>
      </c>
      <c r="AE346">
        <f t="shared" si="5"/>
        <v>0</v>
      </c>
    </row>
    <row r="347" spans="1:31" x14ac:dyDescent="0.25">
      <c r="A347" s="28" t="s">
        <v>464</v>
      </c>
      <c r="B347" s="28" t="s">
        <v>466</v>
      </c>
      <c r="C347" s="28">
        <v>0</v>
      </c>
      <c r="D347" s="28">
        <v>0</v>
      </c>
      <c r="E347" s="28">
        <v>0</v>
      </c>
      <c r="F347" s="28">
        <v>0</v>
      </c>
      <c r="G347" s="28">
        <v>0</v>
      </c>
      <c r="H347" s="28">
        <v>0</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B347" s="28">
        <v>0</v>
      </c>
      <c r="AE347">
        <f t="shared" si="5"/>
        <v>0</v>
      </c>
    </row>
    <row r="348" spans="1:31" x14ac:dyDescent="0.25">
      <c r="A348" s="28" t="s">
        <v>464</v>
      </c>
      <c r="B348" s="28" t="s">
        <v>467</v>
      </c>
      <c r="C348" s="28">
        <v>0</v>
      </c>
      <c r="D348" s="28">
        <v>0</v>
      </c>
      <c r="E348" s="28">
        <v>0</v>
      </c>
      <c r="F348" s="28">
        <v>0</v>
      </c>
      <c r="G348" s="28">
        <v>0.177177</v>
      </c>
      <c r="H348" s="28">
        <v>0</v>
      </c>
      <c r="I348" s="28">
        <v>0</v>
      </c>
      <c r="J348" s="28">
        <v>0</v>
      </c>
      <c r="K348" s="28">
        <v>3.1724700000000001</v>
      </c>
      <c r="L348" s="28">
        <v>0</v>
      </c>
      <c r="M348" s="28">
        <v>0</v>
      </c>
      <c r="N348" s="28">
        <v>0</v>
      </c>
      <c r="O348" s="28">
        <v>0</v>
      </c>
      <c r="P348" s="28">
        <v>0</v>
      </c>
      <c r="Q348" s="28">
        <v>0</v>
      </c>
      <c r="R348" s="28">
        <v>0</v>
      </c>
      <c r="S348" s="28">
        <v>0</v>
      </c>
      <c r="T348" s="28">
        <v>0</v>
      </c>
      <c r="U348" s="28">
        <v>0</v>
      </c>
      <c r="V348" s="28">
        <v>0</v>
      </c>
      <c r="W348" s="28">
        <v>0</v>
      </c>
      <c r="X348" s="28">
        <v>0</v>
      </c>
      <c r="Y348" s="28">
        <v>0</v>
      </c>
      <c r="Z348" s="28">
        <v>97.516599999999997</v>
      </c>
      <c r="AB348" s="28">
        <v>97.516599999999997</v>
      </c>
      <c r="AE348">
        <f t="shared" si="5"/>
        <v>100.866247</v>
      </c>
    </row>
    <row r="349" spans="1:31" x14ac:dyDescent="0.25">
      <c r="A349" s="28" t="s">
        <v>468</v>
      </c>
      <c r="B349" s="28" t="s">
        <v>469</v>
      </c>
      <c r="C349" s="28">
        <v>0</v>
      </c>
      <c r="D349" s="28">
        <v>0</v>
      </c>
      <c r="E349" s="28">
        <v>0</v>
      </c>
      <c r="F349" s="28">
        <v>0</v>
      </c>
      <c r="G349" s="28">
        <v>0</v>
      </c>
      <c r="H349" s="28">
        <v>0</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B349" s="28">
        <v>0</v>
      </c>
      <c r="AE349">
        <f t="shared" si="5"/>
        <v>0</v>
      </c>
    </row>
    <row r="350" spans="1:31" x14ac:dyDescent="0.25">
      <c r="A350" s="28" t="s">
        <v>468</v>
      </c>
      <c r="B350" s="28" t="s">
        <v>470</v>
      </c>
      <c r="C350" s="28">
        <v>0</v>
      </c>
      <c r="D350" s="28">
        <v>0</v>
      </c>
      <c r="E350" s="28">
        <v>0</v>
      </c>
      <c r="F350" s="28">
        <v>0</v>
      </c>
      <c r="G350" s="28">
        <v>0</v>
      </c>
      <c r="H350" s="28">
        <v>0</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B350" s="28">
        <v>0</v>
      </c>
      <c r="AE350">
        <f t="shared" si="5"/>
        <v>0</v>
      </c>
    </row>
    <row r="351" spans="1:31" x14ac:dyDescent="0.25">
      <c r="A351" s="28" t="s">
        <v>471</v>
      </c>
      <c r="B351" s="28" t="s">
        <v>472</v>
      </c>
      <c r="C351" s="28">
        <v>150.804</v>
      </c>
      <c r="D351" s="28">
        <v>0</v>
      </c>
      <c r="E351" s="28">
        <v>0</v>
      </c>
      <c r="F351" s="28">
        <v>0</v>
      </c>
      <c r="G351" s="28">
        <v>0</v>
      </c>
      <c r="H351" s="28">
        <v>0</v>
      </c>
      <c r="I351" s="28">
        <v>0</v>
      </c>
      <c r="J351" s="28">
        <v>0</v>
      </c>
      <c r="K351" s="28">
        <v>3.4077500000000001</v>
      </c>
      <c r="L351" s="28">
        <v>0</v>
      </c>
      <c r="M351" s="28">
        <v>2.18451</v>
      </c>
      <c r="N351" s="28">
        <v>17.309000000000001</v>
      </c>
      <c r="O351" s="28">
        <v>0</v>
      </c>
      <c r="P351" s="28">
        <v>0.86634500000000003</v>
      </c>
      <c r="Q351" s="28">
        <v>0</v>
      </c>
      <c r="R351" s="28">
        <v>0</v>
      </c>
      <c r="S351" s="28">
        <v>0.87426400000000004</v>
      </c>
      <c r="T351" s="28">
        <v>0</v>
      </c>
      <c r="U351" s="28">
        <v>0</v>
      </c>
      <c r="V351" s="28">
        <v>0</v>
      </c>
      <c r="W351" s="28">
        <v>0</v>
      </c>
      <c r="X351" s="28">
        <v>0</v>
      </c>
      <c r="Y351" s="28">
        <v>0</v>
      </c>
      <c r="Z351" s="28">
        <v>0</v>
      </c>
      <c r="AB351" s="28">
        <v>150.804</v>
      </c>
      <c r="AE351">
        <f t="shared" si="5"/>
        <v>175.44586899999999</v>
      </c>
    </row>
    <row r="352" spans="1:31" x14ac:dyDescent="0.25">
      <c r="A352" s="28" t="s">
        <v>471</v>
      </c>
      <c r="B352" s="28" t="s">
        <v>473</v>
      </c>
      <c r="C352" s="28">
        <v>0</v>
      </c>
      <c r="D352" s="28">
        <v>0</v>
      </c>
      <c r="E352" s="28">
        <v>0</v>
      </c>
      <c r="F352" s="28">
        <v>0</v>
      </c>
      <c r="G352" s="28">
        <v>0</v>
      </c>
      <c r="H352" s="28">
        <v>0</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B352" s="28">
        <v>0</v>
      </c>
      <c r="AE352">
        <f t="shared" si="5"/>
        <v>0</v>
      </c>
    </row>
    <row r="353" spans="1:31" x14ac:dyDescent="0.25">
      <c r="A353" s="28" t="s">
        <v>474</v>
      </c>
      <c r="B353" s="28" t="s">
        <v>475</v>
      </c>
      <c r="C353" s="28">
        <v>0</v>
      </c>
      <c r="D353" s="28">
        <v>0</v>
      </c>
      <c r="E353" s="28">
        <v>0</v>
      </c>
      <c r="F353" s="28">
        <v>0</v>
      </c>
      <c r="G353" s="28">
        <v>0</v>
      </c>
      <c r="H353" s="28">
        <v>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B353" s="28">
        <v>0</v>
      </c>
      <c r="AE353">
        <f t="shared" si="5"/>
        <v>0</v>
      </c>
    </row>
    <row r="354" spans="1:31" x14ac:dyDescent="0.25">
      <c r="A354" s="28" t="s">
        <v>474</v>
      </c>
      <c r="B354" s="28" t="s">
        <v>476</v>
      </c>
      <c r="C354" s="28">
        <v>0</v>
      </c>
      <c r="D354" s="28">
        <v>0</v>
      </c>
      <c r="E354" s="28">
        <v>0</v>
      </c>
      <c r="F354" s="28">
        <v>0</v>
      </c>
      <c r="G354" s="28">
        <v>2.04529E-2</v>
      </c>
      <c r="H354" s="28">
        <v>0</v>
      </c>
      <c r="I354" s="28">
        <v>0</v>
      </c>
      <c r="J354" s="28">
        <v>0.74934500000000004</v>
      </c>
      <c r="K354" s="28">
        <v>1.6988700000000001</v>
      </c>
      <c r="L354" s="28">
        <v>0</v>
      </c>
      <c r="M354" s="28">
        <v>89.296899999999994</v>
      </c>
      <c r="N354" s="28">
        <v>0</v>
      </c>
      <c r="O354" s="28">
        <v>0</v>
      </c>
      <c r="P354" s="28">
        <v>0.124891</v>
      </c>
      <c r="Q354" s="28">
        <v>0</v>
      </c>
      <c r="R354" s="28">
        <v>0</v>
      </c>
      <c r="S354" s="28">
        <v>0</v>
      </c>
      <c r="T354" s="28">
        <v>0</v>
      </c>
      <c r="U354" s="28">
        <v>0</v>
      </c>
      <c r="V354" s="28">
        <v>0</v>
      </c>
      <c r="W354" s="28">
        <v>0</v>
      </c>
      <c r="X354" s="28">
        <v>0.20452899999999999</v>
      </c>
      <c r="Y354" s="28">
        <v>0</v>
      </c>
      <c r="Z354" s="28">
        <v>6.2445399999999998E-2</v>
      </c>
      <c r="AB354" s="28">
        <v>89.296899999999994</v>
      </c>
      <c r="AE354">
        <f t="shared" si="5"/>
        <v>92.157433299999994</v>
      </c>
    </row>
    <row r="355" spans="1:31" x14ac:dyDescent="0.25">
      <c r="A355" s="28" t="s">
        <v>474</v>
      </c>
      <c r="B355" s="28" t="s">
        <v>477</v>
      </c>
      <c r="C355" s="28">
        <v>0</v>
      </c>
      <c r="D355" s="28">
        <v>0</v>
      </c>
      <c r="E355" s="28">
        <v>0</v>
      </c>
      <c r="F355" s="28">
        <v>0</v>
      </c>
      <c r="G355" s="28">
        <v>0</v>
      </c>
      <c r="H355" s="28">
        <v>0</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B355" s="28">
        <v>0</v>
      </c>
      <c r="AE355">
        <f t="shared" si="5"/>
        <v>0</v>
      </c>
    </row>
    <row r="356" spans="1:31" x14ac:dyDescent="0.25">
      <c r="A356" s="28" t="s">
        <v>474</v>
      </c>
      <c r="B356" s="28" t="s">
        <v>478</v>
      </c>
      <c r="C356" s="28">
        <v>337.471</v>
      </c>
      <c r="D356" s="28">
        <v>0</v>
      </c>
      <c r="E356" s="28">
        <v>13.556800000000001</v>
      </c>
      <c r="F356" s="28">
        <v>0</v>
      </c>
      <c r="G356" s="28">
        <v>4.7737600000000002</v>
      </c>
      <c r="H356" s="28">
        <v>0</v>
      </c>
      <c r="I356" s="28">
        <v>41.067399999999999</v>
      </c>
      <c r="J356" s="28">
        <v>19.027100000000001</v>
      </c>
      <c r="K356" s="28">
        <v>35.6631</v>
      </c>
      <c r="L356" s="28">
        <v>0</v>
      </c>
      <c r="M356" s="28">
        <v>121.714</v>
      </c>
      <c r="N356" s="28">
        <v>274</v>
      </c>
      <c r="O356" s="28">
        <v>0</v>
      </c>
      <c r="P356" s="28">
        <v>4.8757099999999998</v>
      </c>
      <c r="Q356" s="28">
        <v>99.327200000000005</v>
      </c>
      <c r="R356" s="28">
        <v>0</v>
      </c>
      <c r="S356" s="28">
        <v>0</v>
      </c>
      <c r="T356" s="28">
        <v>0</v>
      </c>
      <c r="U356" s="28">
        <v>0</v>
      </c>
      <c r="V356" s="28">
        <v>0</v>
      </c>
      <c r="W356" s="28">
        <v>0</v>
      </c>
      <c r="X356" s="28">
        <v>58.723799999999997</v>
      </c>
      <c r="Y356" s="28">
        <v>0</v>
      </c>
      <c r="Z356" s="28">
        <v>23.189299999999999</v>
      </c>
      <c r="AB356" s="28">
        <v>337.471</v>
      </c>
      <c r="AE356">
        <f t="shared" si="5"/>
        <v>1033.3891699999999</v>
      </c>
    </row>
    <row r="357" spans="1:31" x14ac:dyDescent="0.25">
      <c r="A357" s="28" t="s">
        <v>474</v>
      </c>
      <c r="B357" s="28" t="s">
        <v>479</v>
      </c>
      <c r="C357" s="28">
        <v>0</v>
      </c>
      <c r="D357" s="28">
        <v>0</v>
      </c>
      <c r="E357" s="28">
        <v>0</v>
      </c>
      <c r="F357" s="28">
        <v>0</v>
      </c>
      <c r="G357" s="28">
        <v>0</v>
      </c>
      <c r="H357" s="28">
        <v>0</v>
      </c>
      <c r="I357" s="28">
        <v>0</v>
      </c>
      <c r="J357" s="28">
        <v>0</v>
      </c>
      <c r="K357" s="28">
        <v>0</v>
      </c>
      <c r="L357" s="28">
        <v>0</v>
      </c>
      <c r="M357" s="28">
        <v>0</v>
      </c>
      <c r="N357" s="28">
        <v>0</v>
      </c>
      <c r="O357" s="28">
        <v>0</v>
      </c>
      <c r="P357" s="28">
        <v>0</v>
      </c>
      <c r="Q357" s="28">
        <v>0</v>
      </c>
      <c r="R357" s="28">
        <v>0</v>
      </c>
      <c r="S357" s="28">
        <v>0</v>
      </c>
      <c r="T357" s="28">
        <v>0</v>
      </c>
      <c r="U357" s="28">
        <v>0</v>
      </c>
      <c r="V357" s="28">
        <v>0</v>
      </c>
      <c r="W357" s="28">
        <v>0</v>
      </c>
      <c r="X357" s="28">
        <v>0</v>
      </c>
      <c r="Y357" s="28">
        <v>0</v>
      </c>
      <c r="Z357" s="28">
        <v>0</v>
      </c>
      <c r="AB357" s="28">
        <v>0</v>
      </c>
      <c r="AE357">
        <f t="shared" si="5"/>
        <v>0</v>
      </c>
    </row>
    <row r="358" spans="1:31" x14ac:dyDescent="0.25">
      <c r="A358" s="28" t="s">
        <v>474</v>
      </c>
      <c r="B358" s="28" t="s">
        <v>480</v>
      </c>
      <c r="C358" s="28">
        <v>0</v>
      </c>
      <c r="D358" s="28">
        <v>0</v>
      </c>
      <c r="E358" s="28">
        <v>0</v>
      </c>
      <c r="F358" s="28">
        <v>0</v>
      </c>
      <c r="G358" s="28">
        <v>0</v>
      </c>
      <c r="H358" s="28">
        <v>0</v>
      </c>
      <c r="I358" s="28">
        <v>0</v>
      </c>
      <c r="J358" s="28">
        <v>0</v>
      </c>
      <c r="K358" s="28">
        <v>0</v>
      </c>
      <c r="L358" s="28">
        <v>0</v>
      </c>
      <c r="M358" s="28">
        <v>0</v>
      </c>
      <c r="N358" s="28">
        <v>0</v>
      </c>
      <c r="O358" s="28">
        <v>0</v>
      </c>
      <c r="P358" s="28">
        <v>0</v>
      </c>
      <c r="Q358" s="28">
        <v>0</v>
      </c>
      <c r="R358" s="28">
        <v>0</v>
      </c>
      <c r="S358" s="28">
        <v>0</v>
      </c>
      <c r="T358" s="28">
        <v>0</v>
      </c>
      <c r="U358" s="28">
        <v>0</v>
      </c>
      <c r="V358" s="28">
        <v>0</v>
      </c>
      <c r="W358" s="28">
        <v>0</v>
      </c>
      <c r="X358" s="28">
        <v>0</v>
      </c>
      <c r="Y358" s="28">
        <v>0</v>
      </c>
      <c r="Z358" s="28">
        <v>0</v>
      </c>
      <c r="AB358" s="28">
        <v>0</v>
      </c>
      <c r="AE358">
        <f t="shared" si="5"/>
        <v>0</v>
      </c>
    </row>
    <row r="359" spans="1:31" x14ac:dyDescent="0.25">
      <c r="A359" s="28" t="s">
        <v>481</v>
      </c>
      <c r="B359" s="28" t="s">
        <v>482</v>
      </c>
      <c r="C359" s="28">
        <v>0</v>
      </c>
      <c r="D359" s="28">
        <v>0</v>
      </c>
      <c r="E359" s="28">
        <v>0</v>
      </c>
      <c r="F359" s="28">
        <v>0</v>
      </c>
      <c r="G359" s="28">
        <v>0</v>
      </c>
      <c r="H359" s="28">
        <v>0</v>
      </c>
      <c r="I359" s="28">
        <v>0</v>
      </c>
      <c r="J359" s="28">
        <v>0</v>
      </c>
      <c r="K359" s="28">
        <v>0</v>
      </c>
      <c r="L359" s="28">
        <v>0</v>
      </c>
      <c r="M359" s="28">
        <v>0</v>
      </c>
      <c r="N359" s="28">
        <v>0</v>
      </c>
      <c r="O359" s="28">
        <v>0</v>
      </c>
      <c r="P359" s="28">
        <v>0</v>
      </c>
      <c r="Q359" s="28">
        <v>0</v>
      </c>
      <c r="R359" s="28">
        <v>0</v>
      </c>
      <c r="S359" s="28">
        <v>0</v>
      </c>
      <c r="T359" s="28">
        <v>0</v>
      </c>
      <c r="U359" s="28">
        <v>0</v>
      </c>
      <c r="V359" s="28">
        <v>0</v>
      </c>
      <c r="W359" s="28">
        <v>0</v>
      </c>
      <c r="X359" s="28">
        <v>0</v>
      </c>
      <c r="Y359" s="28">
        <v>0</v>
      </c>
      <c r="Z359" s="28">
        <v>0</v>
      </c>
      <c r="AB359" s="28">
        <v>0</v>
      </c>
      <c r="AE359">
        <f t="shared" si="5"/>
        <v>0</v>
      </c>
    </row>
    <row r="360" spans="1:31" x14ac:dyDescent="0.25">
      <c r="A360" s="28" t="s">
        <v>481</v>
      </c>
      <c r="B360" s="28" t="s">
        <v>483</v>
      </c>
      <c r="C360" s="28">
        <v>0</v>
      </c>
      <c r="D360" s="28">
        <v>0</v>
      </c>
      <c r="E360" s="28">
        <v>0</v>
      </c>
      <c r="F360" s="28">
        <v>0</v>
      </c>
      <c r="G360" s="28">
        <v>0</v>
      </c>
      <c r="H360" s="28">
        <v>0</v>
      </c>
      <c r="I360" s="28">
        <v>0</v>
      </c>
      <c r="J360" s="28">
        <v>0</v>
      </c>
      <c r="K360" s="28">
        <v>0</v>
      </c>
      <c r="L360" s="28">
        <v>0</v>
      </c>
      <c r="M360" s="28">
        <v>0</v>
      </c>
      <c r="N360" s="28">
        <v>0</v>
      </c>
      <c r="O360" s="28">
        <v>0</v>
      </c>
      <c r="P360" s="28">
        <v>0</v>
      </c>
      <c r="Q360" s="28">
        <v>0</v>
      </c>
      <c r="R360" s="28">
        <v>0</v>
      </c>
      <c r="S360" s="28">
        <v>0</v>
      </c>
      <c r="T360" s="28">
        <v>0</v>
      </c>
      <c r="U360" s="28">
        <v>0</v>
      </c>
      <c r="V360" s="28">
        <v>0</v>
      </c>
      <c r="W360" s="28">
        <v>0</v>
      </c>
      <c r="X360" s="28">
        <v>0</v>
      </c>
      <c r="Y360" s="28">
        <v>0</v>
      </c>
      <c r="Z360" s="28">
        <v>0</v>
      </c>
      <c r="AB360" s="28">
        <v>0</v>
      </c>
      <c r="AE360">
        <f t="shared" si="5"/>
        <v>0</v>
      </c>
    </row>
    <row r="361" spans="1:31" x14ac:dyDescent="0.25">
      <c r="A361" s="28" t="s">
        <v>481</v>
      </c>
      <c r="B361" s="28" t="s">
        <v>484</v>
      </c>
      <c r="C361" s="28">
        <v>0</v>
      </c>
      <c r="D361" s="28">
        <v>0</v>
      </c>
      <c r="E361" s="28">
        <v>0</v>
      </c>
      <c r="F361" s="28">
        <v>0</v>
      </c>
      <c r="G361" s="28">
        <v>0</v>
      </c>
      <c r="H361" s="28">
        <v>0</v>
      </c>
      <c r="I361" s="28">
        <v>0</v>
      </c>
      <c r="J361" s="28">
        <v>0</v>
      </c>
      <c r="K361" s="28">
        <v>0</v>
      </c>
      <c r="L361" s="28">
        <v>0</v>
      </c>
      <c r="M361" s="28">
        <v>0</v>
      </c>
      <c r="N361" s="28">
        <v>0</v>
      </c>
      <c r="O361" s="28">
        <v>0</v>
      </c>
      <c r="P361" s="28">
        <v>0</v>
      </c>
      <c r="Q361" s="28">
        <v>0</v>
      </c>
      <c r="R361" s="28">
        <v>0</v>
      </c>
      <c r="S361" s="28">
        <v>0</v>
      </c>
      <c r="T361" s="28">
        <v>0</v>
      </c>
      <c r="U361" s="28">
        <v>0</v>
      </c>
      <c r="V361" s="28">
        <v>0</v>
      </c>
      <c r="W361" s="28">
        <v>0</v>
      </c>
      <c r="X361" s="28">
        <v>0</v>
      </c>
      <c r="Y361" s="28">
        <v>0</v>
      </c>
      <c r="Z361" s="28">
        <v>0</v>
      </c>
      <c r="AB361" s="28">
        <v>0</v>
      </c>
      <c r="AE361">
        <f t="shared" si="5"/>
        <v>0</v>
      </c>
    </row>
    <row r="362" spans="1:31" x14ac:dyDescent="0.25">
      <c r="A362" s="28" t="s">
        <v>485</v>
      </c>
      <c r="B362" s="28" t="s">
        <v>486</v>
      </c>
      <c r="C362" s="28">
        <v>22.995999999999999</v>
      </c>
      <c r="D362" s="28">
        <v>0</v>
      </c>
      <c r="E362" s="28">
        <v>0</v>
      </c>
      <c r="F362" s="28">
        <v>0</v>
      </c>
      <c r="G362" s="28">
        <v>0</v>
      </c>
      <c r="H362" s="28">
        <v>0</v>
      </c>
      <c r="I362" s="28">
        <v>0</v>
      </c>
      <c r="J362" s="28">
        <v>0.77382700000000004</v>
      </c>
      <c r="K362" s="28">
        <v>1.61094</v>
      </c>
      <c r="L362" s="28">
        <v>0</v>
      </c>
      <c r="M362" s="28">
        <v>2.5794199999999998</v>
      </c>
      <c r="N362" s="28">
        <v>0</v>
      </c>
      <c r="O362" s="28">
        <v>0</v>
      </c>
      <c r="P362" s="28">
        <v>0</v>
      </c>
      <c r="Q362" s="28">
        <v>0</v>
      </c>
      <c r="R362" s="28">
        <v>0</v>
      </c>
      <c r="S362" s="28">
        <v>0</v>
      </c>
      <c r="T362" s="28">
        <v>0</v>
      </c>
      <c r="U362" s="28">
        <v>0</v>
      </c>
      <c r="V362" s="28">
        <v>0</v>
      </c>
      <c r="W362" s="28">
        <v>0</v>
      </c>
      <c r="X362" s="28">
        <v>0</v>
      </c>
      <c r="Y362" s="28">
        <v>25.7942</v>
      </c>
      <c r="Z362" s="28">
        <v>0</v>
      </c>
      <c r="AB362" s="28">
        <v>25.7942</v>
      </c>
      <c r="AE362">
        <f t="shared" si="5"/>
        <v>53.754386999999994</v>
      </c>
    </row>
    <row r="363" spans="1:31" x14ac:dyDescent="0.25">
      <c r="A363" s="28" t="s">
        <v>487</v>
      </c>
      <c r="B363" s="28" t="s">
        <v>488</v>
      </c>
      <c r="C363" s="28">
        <v>0</v>
      </c>
      <c r="D363" s="28">
        <v>0</v>
      </c>
      <c r="E363" s="28">
        <v>0</v>
      </c>
      <c r="F363" s="28">
        <v>0</v>
      </c>
      <c r="G363" s="28">
        <v>0</v>
      </c>
      <c r="H363" s="28">
        <v>0</v>
      </c>
      <c r="I363" s="28">
        <v>0</v>
      </c>
      <c r="J363" s="28">
        <v>0</v>
      </c>
      <c r="K363" s="28">
        <v>0</v>
      </c>
      <c r="L363" s="28">
        <v>0</v>
      </c>
      <c r="M363" s="28">
        <v>0</v>
      </c>
      <c r="N363" s="28">
        <v>0</v>
      </c>
      <c r="O363" s="28">
        <v>0</v>
      </c>
      <c r="P363" s="28">
        <v>0</v>
      </c>
      <c r="Q363" s="28">
        <v>0</v>
      </c>
      <c r="R363" s="28">
        <v>0</v>
      </c>
      <c r="S363" s="28">
        <v>0</v>
      </c>
      <c r="T363" s="28">
        <v>0</v>
      </c>
      <c r="U363" s="28">
        <v>0</v>
      </c>
      <c r="V363" s="28">
        <v>0</v>
      </c>
      <c r="W363" s="28">
        <v>0</v>
      </c>
      <c r="X363" s="28">
        <v>0</v>
      </c>
      <c r="Y363" s="28">
        <v>0</v>
      </c>
      <c r="Z363" s="28">
        <v>0</v>
      </c>
      <c r="AB363" s="28">
        <v>0</v>
      </c>
      <c r="AE363">
        <f t="shared" si="5"/>
        <v>0</v>
      </c>
    </row>
    <row r="364" spans="1:31" x14ac:dyDescent="0.25">
      <c r="A364" s="28" t="s">
        <v>487</v>
      </c>
      <c r="B364" s="28" t="s">
        <v>489</v>
      </c>
      <c r="C364" s="28">
        <v>0</v>
      </c>
      <c r="D364" s="28">
        <v>0</v>
      </c>
      <c r="E364" s="28">
        <v>0</v>
      </c>
      <c r="F364" s="28">
        <v>0</v>
      </c>
      <c r="G364" s="28">
        <v>0</v>
      </c>
      <c r="H364" s="28">
        <v>0</v>
      </c>
      <c r="I364" s="28">
        <v>0</v>
      </c>
      <c r="J364" s="28">
        <v>0</v>
      </c>
      <c r="K364" s="28">
        <v>0</v>
      </c>
      <c r="L364" s="28">
        <v>0</v>
      </c>
      <c r="M364" s="28">
        <v>0</v>
      </c>
      <c r="N364" s="28">
        <v>0</v>
      </c>
      <c r="O364" s="28">
        <v>0</v>
      </c>
      <c r="P364" s="28">
        <v>0</v>
      </c>
      <c r="Q364" s="28">
        <v>0</v>
      </c>
      <c r="R364" s="28">
        <v>0</v>
      </c>
      <c r="S364" s="28">
        <v>0</v>
      </c>
      <c r="T364" s="28">
        <v>0</v>
      </c>
      <c r="U364" s="28">
        <v>0</v>
      </c>
      <c r="V364" s="28">
        <v>0</v>
      </c>
      <c r="W364" s="28">
        <v>0</v>
      </c>
      <c r="X364" s="28">
        <v>0</v>
      </c>
      <c r="Y364" s="28">
        <v>0</v>
      </c>
      <c r="Z364" s="28">
        <v>0</v>
      </c>
      <c r="AB364" s="28">
        <v>0</v>
      </c>
      <c r="AE364">
        <f t="shared" si="5"/>
        <v>0</v>
      </c>
    </row>
    <row r="365" spans="1:31" x14ac:dyDescent="0.25">
      <c r="A365" s="28" t="s">
        <v>490</v>
      </c>
      <c r="B365" s="28" t="s">
        <v>491</v>
      </c>
      <c r="C365" s="28">
        <v>0</v>
      </c>
      <c r="D365" s="28">
        <v>0</v>
      </c>
      <c r="E365" s="28">
        <v>0</v>
      </c>
      <c r="F365" s="28">
        <v>0</v>
      </c>
      <c r="G365" s="28">
        <v>0</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B365" s="28">
        <v>0</v>
      </c>
      <c r="AE365">
        <f t="shared" si="5"/>
        <v>0</v>
      </c>
    </row>
    <row r="366" spans="1:31" x14ac:dyDescent="0.25">
      <c r="A366" s="28" t="s">
        <v>492</v>
      </c>
      <c r="B366" s="28" t="s">
        <v>493</v>
      </c>
      <c r="C366" s="28">
        <v>0</v>
      </c>
      <c r="D366" s="28">
        <v>0</v>
      </c>
      <c r="E366" s="28">
        <v>25.822399999999998</v>
      </c>
      <c r="F366" s="28">
        <v>0</v>
      </c>
      <c r="G366" s="28">
        <v>0</v>
      </c>
      <c r="H366" s="28">
        <v>0</v>
      </c>
      <c r="I366" s="28">
        <v>0</v>
      </c>
      <c r="J366" s="28">
        <v>0</v>
      </c>
      <c r="K366" s="28">
        <v>0</v>
      </c>
      <c r="L366" s="28">
        <v>0</v>
      </c>
      <c r="M366" s="28">
        <v>0</v>
      </c>
      <c r="N366" s="28">
        <v>17.82</v>
      </c>
      <c r="O366" s="28">
        <v>15.0763</v>
      </c>
      <c r="P366" s="28">
        <v>0</v>
      </c>
      <c r="Q366" s="28">
        <v>0</v>
      </c>
      <c r="R366" s="28">
        <v>0</v>
      </c>
      <c r="S366" s="28">
        <v>0</v>
      </c>
      <c r="T366" s="28">
        <v>0</v>
      </c>
      <c r="U366" s="28">
        <v>0</v>
      </c>
      <c r="V366" s="28">
        <v>0</v>
      </c>
      <c r="W366" s="28">
        <v>0</v>
      </c>
      <c r="X366" s="28">
        <v>0</v>
      </c>
      <c r="Y366" s="28">
        <v>0</v>
      </c>
      <c r="Z366" s="28">
        <v>0</v>
      </c>
      <c r="AB366" s="28">
        <v>25.822399999999998</v>
      </c>
      <c r="AE366">
        <f t="shared" si="5"/>
        <v>58.718699999999998</v>
      </c>
    </row>
    <row r="367" spans="1:31" x14ac:dyDescent="0.25">
      <c r="A367" s="28" t="s">
        <v>494</v>
      </c>
      <c r="B367" s="28" t="s">
        <v>495</v>
      </c>
      <c r="C367" s="28">
        <v>0</v>
      </c>
      <c r="D367" s="28">
        <v>0</v>
      </c>
      <c r="E367" s="28">
        <v>0</v>
      </c>
      <c r="F367" s="28">
        <v>0</v>
      </c>
      <c r="G367" s="28">
        <v>0</v>
      </c>
      <c r="H367" s="28">
        <v>0</v>
      </c>
      <c r="I367" s="28">
        <v>0</v>
      </c>
      <c r="J367" s="28">
        <v>0</v>
      </c>
      <c r="K367" s="28">
        <v>0</v>
      </c>
      <c r="L367" s="28">
        <v>0</v>
      </c>
      <c r="M367" s="28">
        <v>0</v>
      </c>
      <c r="N367" s="28">
        <v>0</v>
      </c>
      <c r="O367" s="28">
        <v>0</v>
      </c>
      <c r="P367" s="28">
        <v>0</v>
      </c>
      <c r="Q367" s="28">
        <v>0</v>
      </c>
      <c r="R367" s="28">
        <v>0</v>
      </c>
      <c r="S367" s="28">
        <v>0</v>
      </c>
      <c r="T367" s="28">
        <v>0</v>
      </c>
      <c r="U367" s="28">
        <v>0</v>
      </c>
      <c r="V367" s="28">
        <v>0</v>
      </c>
      <c r="W367" s="28">
        <v>0</v>
      </c>
      <c r="X367" s="28">
        <v>0</v>
      </c>
      <c r="Y367" s="28">
        <v>0</v>
      </c>
      <c r="Z367" s="28">
        <v>0</v>
      </c>
      <c r="AB367" s="28">
        <v>0</v>
      </c>
      <c r="AE367">
        <f t="shared" si="5"/>
        <v>0</v>
      </c>
    </row>
    <row r="368" spans="1:31" x14ac:dyDescent="0.25">
      <c r="A368" s="28" t="s">
        <v>496</v>
      </c>
      <c r="B368" s="28" t="s">
        <v>497</v>
      </c>
      <c r="C368" s="28">
        <v>0</v>
      </c>
      <c r="D368" s="28">
        <v>0</v>
      </c>
      <c r="E368" s="28">
        <v>0</v>
      </c>
      <c r="F368" s="28">
        <v>0</v>
      </c>
      <c r="G368" s="28">
        <v>0</v>
      </c>
      <c r="H368" s="28">
        <v>0</v>
      </c>
      <c r="I368" s="28">
        <v>0</v>
      </c>
      <c r="J368" s="28">
        <v>93.765100000000004</v>
      </c>
      <c r="K368" s="28">
        <v>2.4449800000000002</v>
      </c>
      <c r="L368" s="28">
        <v>0</v>
      </c>
      <c r="M368" s="28">
        <v>0</v>
      </c>
      <c r="N368" s="28">
        <v>27</v>
      </c>
      <c r="O368" s="28">
        <v>0</v>
      </c>
      <c r="P368" s="28">
        <v>0</v>
      </c>
      <c r="Q368" s="28">
        <v>0</v>
      </c>
      <c r="R368" s="28">
        <v>0</v>
      </c>
      <c r="S368" s="28">
        <v>0</v>
      </c>
      <c r="T368" s="28">
        <v>0</v>
      </c>
      <c r="U368" s="28">
        <v>0</v>
      </c>
      <c r="V368" s="28">
        <v>0</v>
      </c>
      <c r="W368" s="28">
        <v>0</v>
      </c>
      <c r="X368" s="28">
        <v>0</v>
      </c>
      <c r="Y368" s="28">
        <v>0</v>
      </c>
      <c r="Z368" s="28">
        <v>0</v>
      </c>
      <c r="AB368" s="28">
        <v>93.765100000000004</v>
      </c>
      <c r="AE368">
        <f t="shared" si="5"/>
        <v>123.21008</v>
      </c>
    </row>
    <row r="369" spans="1:31" x14ac:dyDescent="0.25">
      <c r="A369" s="28" t="s">
        <v>498</v>
      </c>
      <c r="B369" s="28" t="s">
        <v>499</v>
      </c>
      <c r="C369" s="28">
        <v>0</v>
      </c>
      <c r="D369" s="28">
        <v>0</v>
      </c>
      <c r="E369" s="28">
        <v>0</v>
      </c>
      <c r="F369" s="28">
        <v>0</v>
      </c>
      <c r="G369" s="28">
        <v>0</v>
      </c>
      <c r="H369" s="28">
        <v>0</v>
      </c>
      <c r="I369" s="28">
        <v>0</v>
      </c>
      <c r="J369" s="28">
        <v>0</v>
      </c>
      <c r="K369" s="28">
        <v>0</v>
      </c>
      <c r="L369" s="28">
        <v>0</v>
      </c>
      <c r="M369" s="28">
        <v>0</v>
      </c>
      <c r="N369" s="28">
        <v>0</v>
      </c>
      <c r="O369" s="28">
        <v>0</v>
      </c>
      <c r="P369" s="28">
        <v>0</v>
      </c>
      <c r="Q369" s="28">
        <v>0</v>
      </c>
      <c r="R369" s="28">
        <v>0</v>
      </c>
      <c r="S369" s="28">
        <v>0</v>
      </c>
      <c r="T369" s="28">
        <v>0</v>
      </c>
      <c r="U369" s="28">
        <v>0</v>
      </c>
      <c r="V369" s="28">
        <v>0</v>
      </c>
      <c r="W369" s="28">
        <v>0</v>
      </c>
      <c r="X369" s="28">
        <v>0</v>
      </c>
      <c r="Y369" s="28">
        <v>0</v>
      </c>
      <c r="Z369" s="28">
        <v>0</v>
      </c>
      <c r="AB369" s="28">
        <v>0</v>
      </c>
      <c r="AE369">
        <f t="shared" si="5"/>
        <v>0</v>
      </c>
    </row>
    <row r="370" spans="1:31" x14ac:dyDescent="0.25">
      <c r="A370" s="28" t="s">
        <v>498</v>
      </c>
      <c r="B370" s="28" t="s">
        <v>500</v>
      </c>
      <c r="C370" s="28">
        <v>0</v>
      </c>
      <c r="D370" s="28">
        <v>0</v>
      </c>
      <c r="E370" s="28">
        <v>0</v>
      </c>
      <c r="F370" s="28">
        <v>0</v>
      </c>
      <c r="G370" s="28">
        <v>0</v>
      </c>
      <c r="H370" s="28">
        <v>0</v>
      </c>
      <c r="I370" s="28">
        <v>0</v>
      </c>
      <c r="J370" s="28">
        <v>0</v>
      </c>
      <c r="K370" s="28">
        <v>0</v>
      </c>
      <c r="L370" s="28">
        <v>0</v>
      </c>
      <c r="M370" s="28">
        <v>0</v>
      </c>
      <c r="N370" s="28">
        <v>0</v>
      </c>
      <c r="O370" s="28">
        <v>0</v>
      </c>
      <c r="P370" s="28">
        <v>0</v>
      </c>
      <c r="Q370" s="28">
        <v>0</v>
      </c>
      <c r="R370" s="28">
        <v>0</v>
      </c>
      <c r="S370" s="28">
        <v>0</v>
      </c>
      <c r="T370" s="28">
        <v>0</v>
      </c>
      <c r="U370" s="28">
        <v>0</v>
      </c>
      <c r="V370" s="28">
        <v>0</v>
      </c>
      <c r="W370" s="28">
        <v>0</v>
      </c>
      <c r="X370" s="28">
        <v>0</v>
      </c>
      <c r="Y370" s="28">
        <v>0</v>
      </c>
      <c r="Z370" s="28">
        <v>0</v>
      </c>
      <c r="AB370" s="28">
        <v>0</v>
      </c>
      <c r="AE370">
        <f t="shared" si="5"/>
        <v>0</v>
      </c>
    </row>
    <row r="371" spans="1:31" x14ac:dyDescent="0.25">
      <c r="A371" s="28" t="s">
        <v>498</v>
      </c>
      <c r="B371" s="28" t="s">
        <v>501</v>
      </c>
      <c r="C371" s="28">
        <v>164.05500000000001</v>
      </c>
      <c r="D371" s="28">
        <v>0</v>
      </c>
      <c r="E371" s="28">
        <v>0</v>
      </c>
      <c r="F371" s="28">
        <v>0</v>
      </c>
      <c r="G371" s="28">
        <v>0.17100599999999999</v>
      </c>
      <c r="H371" s="28">
        <v>0</v>
      </c>
      <c r="I371" s="28">
        <v>0</v>
      </c>
      <c r="J371" s="28">
        <v>0</v>
      </c>
      <c r="K371" s="28">
        <v>7.0693900000000003</v>
      </c>
      <c r="L371" s="28">
        <v>0</v>
      </c>
      <c r="M371" s="28">
        <v>5.49878</v>
      </c>
      <c r="N371" s="28">
        <v>33.799999999999997</v>
      </c>
      <c r="O371" s="28">
        <v>0</v>
      </c>
      <c r="P371" s="28">
        <v>0</v>
      </c>
      <c r="Q371" s="28">
        <v>0</v>
      </c>
      <c r="R371" s="28">
        <v>0</v>
      </c>
      <c r="S371" s="28">
        <v>0</v>
      </c>
      <c r="T371" s="28">
        <v>0</v>
      </c>
      <c r="U371" s="28">
        <v>0</v>
      </c>
      <c r="V371" s="28">
        <v>0</v>
      </c>
      <c r="W371" s="28">
        <v>0</v>
      </c>
      <c r="X371" s="28">
        <v>0</v>
      </c>
      <c r="Y371" s="28">
        <v>0.34367399999999998</v>
      </c>
      <c r="Z371" s="28">
        <v>0</v>
      </c>
      <c r="AB371" s="28">
        <v>164.05500000000001</v>
      </c>
      <c r="AE371">
        <f t="shared" si="5"/>
        <v>210.93785</v>
      </c>
    </row>
    <row r="372" spans="1:31" x14ac:dyDescent="0.25">
      <c r="A372" s="28" t="s">
        <v>502</v>
      </c>
      <c r="B372" s="28" t="s">
        <v>503</v>
      </c>
      <c r="C372" s="28">
        <v>0</v>
      </c>
      <c r="D372" s="28">
        <v>0</v>
      </c>
      <c r="E372" s="28">
        <v>0</v>
      </c>
      <c r="F372" s="28">
        <v>0</v>
      </c>
      <c r="G372" s="28">
        <v>0</v>
      </c>
      <c r="H372" s="28">
        <v>0</v>
      </c>
      <c r="I372" s="28">
        <v>0</v>
      </c>
      <c r="J372" s="28">
        <v>0</v>
      </c>
      <c r="K372" s="28">
        <v>0</v>
      </c>
      <c r="L372" s="28">
        <v>0</v>
      </c>
      <c r="M372" s="28">
        <v>0</v>
      </c>
      <c r="N372" s="28">
        <v>0</v>
      </c>
      <c r="O372" s="28">
        <v>0</v>
      </c>
      <c r="P372" s="28">
        <v>0</v>
      </c>
      <c r="Q372" s="28">
        <v>0</v>
      </c>
      <c r="R372" s="28">
        <v>0</v>
      </c>
      <c r="S372" s="28">
        <v>0</v>
      </c>
      <c r="T372" s="28">
        <v>0</v>
      </c>
      <c r="U372" s="28">
        <v>0</v>
      </c>
      <c r="V372" s="28">
        <v>0</v>
      </c>
      <c r="W372" s="28">
        <v>0</v>
      </c>
      <c r="X372" s="28">
        <v>0</v>
      </c>
      <c r="Y372" s="28">
        <v>0</v>
      </c>
      <c r="Z372" s="28">
        <v>0</v>
      </c>
      <c r="AB372" s="28">
        <v>0</v>
      </c>
      <c r="AE372">
        <f t="shared" si="5"/>
        <v>0</v>
      </c>
    </row>
    <row r="373" spans="1:31" x14ac:dyDescent="0.25">
      <c r="A373" s="28" t="s">
        <v>502</v>
      </c>
      <c r="B373" s="28" t="s">
        <v>504</v>
      </c>
      <c r="C373" s="28">
        <v>0</v>
      </c>
      <c r="D373" s="28">
        <v>0</v>
      </c>
      <c r="E373" s="28">
        <v>0</v>
      </c>
      <c r="F373" s="28">
        <v>0</v>
      </c>
      <c r="G373" s="28">
        <v>0</v>
      </c>
      <c r="H373" s="28">
        <v>0</v>
      </c>
      <c r="I373" s="28">
        <v>0</v>
      </c>
      <c r="J373" s="28">
        <v>0</v>
      </c>
      <c r="K373" s="28">
        <v>0</v>
      </c>
      <c r="L373" s="28">
        <v>0</v>
      </c>
      <c r="M373" s="28">
        <v>0</v>
      </c>
      <c r="N373" s="28">
        <v>0</v>
      </c>
      <c r="O373" s="28">
        <v>0</v>
      </c>
      <c r="P373" s="28">
        <v>0</v>
      </c>
      <c r="Q373" s="28">
        <v>0</v>
      </c>
      <c r="R373" s="28">
        <v>0</v>
      </c>
      <c r="S373" s="28">
        <v>0</v>
      </c>
      <c r="T373" s="28">
        <v>0</v>
      </c>
      <c r="U373" s="28">
        <v>0</v>
      </c>
      <c r="V373" s="28">
        <v>0</v>
      </c>
      <c r="W373" s="28">
        <v>0</v>
      </c>
      <c r="X373" s="28">
        <v>0</v>
      </c>
      <c r="Y373" s="28">
        <v>0</v>
      </c>
      <c r="Z373" s="28">
        <v>0</v>
      </c>
      <c r="AB373" s="28">
        <v>0</v>
      </c>
      <c r="AE373">
        <f t="shared" si="5"/>
        <v>0</v>
      </c>
    </row>
    <row r="374" spans="1:31" x14ac:dyDescent="0.25">
      <c r="A374" s="28" t="s">
        <v>505</v>
      </c>
      <c r="B374" s="28" t="s">
        <v>506</v>
      </c>
      <c r="C374" s="28">
        <v>0</v>
      </c>
      <c r="D374" s="28">
        <v>0</v>
      </c>
      <c r="E374" s="28">
        <v>0</v>
      </c>
      <c r="F374" s="28">
        <v>0</v>
      </c>
      <c r="G374" s="28">
        <v>0</v>
      </c>
      <c r="H374" s="28">
        <v>0</v>
      </c>
      <c r="I374" s="28">
        <v>0</v>
      </c>
      <c r="J374" s="28">
        <v>0</v>
      </c>
      <c r="K374" s="28">
        <v>0</v>
      </c>
      <c r="L374" s="28">
        <v>0</v>
      </c>
      <c r="M374" s="28">
        <v>0</v>
      </c>
      <c r="N374" s="28">
        <v>0</v>
      </c>
      <c r="O374" s="28">
        <v>0</v>
      </c>
      <c r="P374" s="28">
        <v>0</v>
      </c>
      <c r="Q374" s="28">
        <v>0</v>
      </c>
      <c r="R374" s="28">
        <v>0</v>
      </c>
      <c r="S374" s="28">
        <v>0</v>
      </c>
      <c r="T374" s="28">
        <v>0</v>
      </c>
      <c r="U374" s="28">
        <v>0</v>
      </c>
      <c r="V374" s="28">
        <v>0</v>
      </c>
      <c r="W374" s="28">
        <v>0</v>
      </c>
      <c r="X374" s="28">
        <v>0</v>
      </c>
      <c r="Y374" s="28">
        <v>0</v>
      </c>
      <c r="Z374" s="28">
        <v>0</v>
      </c>
      <c r="AB374" s="28">
        <v>0</v>
      </c>
      <c r="AE374">
        <f t="shared" si="5"/>
        <v>0</v>
      </c>
    </row>
    <row r="375" spans="1:31" x14ac:dyDescent="0.25">
      <c r="A375" s="28" t="s">
        <v>505</v>
      </c>
      <c r="B375" s="28" t="s">
        <v>507</v>
      </c>
      <c r="C375" s="28">
        <v>0</v>
      </c>
      <c r="D375" s="28">
        <v>0</v>
      </c>
      <c r="E375" s="28">
        <v>0</v>
      </c>
      <c r="F375" s="28">
        <v>0</v>
      </c>
      <c r="G375" s="28">
        <v>0</v>
      </c>
      <c r="H375" s="28">
        <v>0</v>
      </c>
      <c r="I375" s="28">
        <v>0</v>
      </c>
      <c r="J375" s="28">
        <v>0</v>
      </c>
      <c r="K375" s="28">
        <v>0</v>
      </c>
      <c r="L375" s="28">
        <v>0</v>
      </c>
      <c r="M375" s="28">
        <v>0</v>
      </c>
      <c r="N375" s="28">
        <v>0</v>
      </c>
      <c r="O375" s="28">
        <v>0</v>
      </c>
      <c r="P375" s="28">
        <v>0</v>
      </c>
      <c r="Q375" s="28">
        <v>0</v>
      </c>
      <c r="R375" s="28">
        <v>0</v>
      </c>
      <c r="S375" s="28">
        <v>0</v>
      </c>
      <c r="T375" s="28">
        <v>0</v>
      </c>
      <c r="U375" s="28">
        <v>0</v>
      </c>
      <c r="V375" s="28">
        <v>0</v>
      </c>
      <c r="W375" s="28">
        <v>0</v>
      </c>
      <c r="X375" s="28">
        <v>0</v>
      </c>
      <c r="Y375" s="28">
        <v>0</v>
      </c>
      <c r="Z375" s="28">
        <v>0</v>
      </c>
      <c r="AB375" s="28">
        <v>0</v>
      </c>
      <c r="AE375">
        <f t="shared" si="5"/>
        <v>0</v>
      </c>
    </row>
    <row r="376" spans="1:31" x14ac:dyDescent="0.25">
      <c r="A376" s="28" t="s">
        <v>505</v>
      </c>
      <c r="B376" s="28" t="s">
        <v>508</v>
      </c>
      <c r="C376" s="28">
        <v>0</v>
      </c>
      <c r="D376" s="28">
        <v>0</v>
      </c>
      <c r="E376" s="28">
        <v>0</v>
      </c>
      <c r="F376" s="28">
        <v>0</v>
      </c>
      <c r="G376" s="28">
        <v>0</v>
      </c>
      <c r="H376" s="28">
        <v>0</v>
      </c>
      <c r="I376" s="28">
        <v>0</v>
      </c>
      <c r="J376" s="28">
        <v>0</v>
      </c>
      <c r="K376" s="28">
        <v>0</v>
      </c>
      <c r="L376" s="28">
        <v>0</v>
      </c>
      <c r="M376" s="28">
        <v>0</v>
      </c>
      <c r="N376" s="28">
        <v>0</v>
      </c>
      <c r="O376" s="28">
        <v>0</v>
      </c>
      <c r="P376" s="28">
        <v>0</v>
      </c>
      <c r="Q376" s="28">
        <v>0</v>
      </c>
      <c r="R376" s="28">
        <v>0</v>
      </c>
      <c r="S376" s="28">
        <v>0</v>
      </c>
      <c r="T376" s="28">
        <v>0</v>
      </c>
      <c r="U376" s="28">
        <v>0</v>
      </c>
      <c r="V376" s="28">
        <v>0</v>
      </c>
      <c r="W376" s="28">
        <v>0</v>
      </c>
      <c r="X376" s="28">
        <v>0</v>
      </c>
      <c r="Y376" s="28">
        <v>0</v>
      </c>
      <c r="Z376" s="28">
        <v>0</v>
      </c>
      <c r="AB376" s="28">
        <v>0</v>
      </c>
      <c r="AE376">
        <f t="shared" si="5"/>
        <v>0</v>
      </c>
    </row>
    <row r="377" spans="1:31" x14ac:dyDescent="0.25">
      <c r="A377" s="28" t="s">
        <v>505</v>
      </c>
      <c r="B377" s="28" t="s">
        <v>509</v>
      </c>
      <c r="C377" s="28">
        <v>0</v>
      </c>
      <c r="D377" s="28">
        <v>0</v>
      </c>
      <c r="E377" s="28">
        <v>0</v>
      </c>
      <c r="F377" s="28">
        <v>0</v>
      </c>
      <c r="G377" s="28">
        <v>0</v>
      </c>
      <c r="H377" s="28">
        <v>0</v>
      </c>
      <c r="I377" s="28">
        <v>0</v>
      </c>
      <c r="J377" s="28">
        <v>0</v>
      </c>
      <c r="K377" s="28">
        <v>0</v>
      </c>
      <c r="L377" s="28">
        <v>0</v>
      </c>
      <c r="M377" s="28">
        <v>0</v>
      </c>
      <c r="N377" s="28">
        <v>0</v>
      </c>
      <c r="O377" s="28">
        <v>0</v>
      </c>
      <c r="P377" s="28">
        <v>0</v>
      </c>
      <c r="Q377" s="28">
        <v>0</v>
      </c>
      <c r="R377" s="28">
        <v>0</v>
      </c>
      <c r="S377" s="28">
        <v>0</v>
      </c>
      <c r="T377" s="28">
        <v>0</v>
      </c>
      <c r="U377" s="28">
        <v>0</v>
      </c>
      <c r="V377" s="28">
        <v>0</v>
      </c>
      <c r="W377" s="28">
        <v>0</v>
      </c>
      <c r="X377" s="28">
        <v>0</v>
      </c>
      <c r="Y377" s="28">
        <v>0</v>
      </c>
      <c r="Z377" s="28">
        <v>0</v>
      </c>
      <c r="AB377" s="28">
        <v>0</v>
      </c>
      <c r="AE377">
        <f t="shared" si="5"/>
        <v>0</v>
      </c>
    </row>
    <row r="378" spans="1:31" x14ac:dyDescent="0.25">
      <c r="A378" s="28" t="s">
        <v>505</v>
      </c>
      <c r="B378" s="28" t="s">
        <v>510</v>
      </c>
      <c r="C378" s="28">
        <v>204.51</v>
      </c>
      <c r="D378" s="28">
        <v>0</v>
      </c>
      <c r="E378" s="28">
        <v>96.6584</v>
      </c>
      <c r="F378" s="28">
        <v>0</v>
      </c>
      <c r="G378" s="28">
        <v>10.193199999999999</v>
      </c>
      <c r="H378" s="28">
        <v>0</v>
      </c>
      <c r="I378" s="28">
        <v>0</v>
      </c>
      <c r="J378" s="28">
        <v>81.616200000000006</v>
      </c>
      <c r="K378" s="28">
        <v>22.536899999999999</v>
      </c>
      <c r="L378" s="28">
        <v>0</v>
      </c>
      <c r="M378" s="28">
        <v>0.35741000000000001</v>
      </c>
      <c r="N378" s="28">
        <v>178.79400000000001</v>
      </c>
      <c r="O378" s="28">
        <v>48.372799999999998</v>
      </c>
      <c r="P378" s="28">
        <v>23.494499999999999</v>
      </c>
      <c r="Q378" s="28">
        <v>0</v>
      </c>
      <c r="R378" s="28">
        <v>0</v>
      </c>
      <c r="S378" s="28">
        <v>24.7012</v>
      </c>
      <c r="T378" s="28">
        <v>0</v>
      </c>
      <c r="U378" s="28">
        <v>0</v>
      </c>
      <c r="V378" s="28">
        <v>0</v>
      </c>
      <c r="W378" s="28">
        <v>0</v>
      </c>
      <c r="X378" s="28">
        <v>0</v>
      </c>
      <c r="Y378" s="28">
        <v>0</v>
      </c>
      <c r="Z378" s="28">
        <v>0</v>
      </c>
      <c r="AB378" s="28">
        <v>204.51</v>
      </c>
      <c r="AE378">
        <f t="shared" si="5"/>
        <v>691.23460999999998</v>
      </c>
    </row>
    <row r="379" spans="1:31" x14ac:dyDescent="0.25">
      <c r="A379" s="28" t="s">
        <v>511</v>
      </c>
      <c r="B379" s="28" t="s">
        <v>512</v>
      </c>
      <c r="C379" s="28">
        <v>0</v>
      </c>
      <c r="D379" s="28">
        <v>0</v>
      </c>
      <c r="E379" s="28">
        <v>0</v>
      </c>
      <c r="F379" s="28">
        <v>0</v>
      </c>
      <c r="G379" s="28">
        <v>0</v>
      </c>
      <c r="H379" s="28">
        <v>0</v>
      </c>
      <c r="I379" s="28">
        <v>0</v>
      </c>
      <c r="J379" s="28">
        <v>0</v>
      </c>
      <c r="K379" s="28">
        <v>0</v>
      </c>
      <c r="L379" s="28">
        <v>0</v>
      </c>
      <c r="M379" s="28">
        <v>0</v>
      </c>
      <c r="N379" s="28">
        <v>0</v>
      </c>
      <c r="O379" s="28">
        <v>0</v>
      </c>
      <c r="P379" s="28">
        <v>0</v>
      </c>
      <c r="Q379" s="28">
        <v>0</v>
      </c>
      <c r="R379" s="28">
        <v>0</v>
      </c>
      <c r="S379" s="28">
        <v>0</v>
      </c>
      <c r="T379" s="28">
        <v>0</v>
      </c>
      <c r="U379" s="28">
        <v>0</v>
      </c>
      <c r="V379" s="28">
        <v>0</v>
      </c>
      <c r="W379" s="28">
        <v>0</v>
      </c>
      <c r="X379" s="28">
        <v>0</v>
      </c>
      <c r="Y379" s="28">
        <v>0</v>
      </c>
      <c r="Z379" s="28">
        <v>0</v>
      </c>
      <c r="AB379" s="28">
        <v>0</v>
      </c>
      <c r="AE379">
        <f t="shared" si="5"/>
        <v>0</v>
      </c>
    </row>
    <row r="380" spans="1:31" x14ac:dyDescent="0.25">
      <c r="A380" s="28" t="s">
        <v>511</v>
      </c>
      <c r="B380" s="28" t="s">
        <v>513</v>
      </c>
      <c r="C380" s="28">
        <v>0</v>
      </c>
      <c r="D380" s="28">
        <v>0</v>
      </c>
      <c r="E380" s="28">
        <v>0</v>
      </c>
      <c r="F380" s="28">
        <v>0</v>
      </c>
      <c r="G380" s="28">
        <v>0</v>
      </c>
      <c r="H380" s="28">
        <v>0</v>
      </c>
      <c r="I380" s="28">
        <v>0</v>
      </c>
      <c r="J380" s="28">
        <v>0</v>
      </c>
      <c r="K380" s="28">
        <v>0</v>
      </c>
      <c r="L380" s="28">
        <v>0</v>
      </c>
      <c r="M380" s="28">
        <v>0</v>
      </c>
      <c r="N380" s="28">
        <v>0</v>
      </c>
      <c r="O380" s="28">
        <v>0</v>
      </c>
      <c r="P380" s="28">
        <v>0</v>
      </c>
      <c r="Q380" s="28">
        <v>0</v>
      </c>
      <c r="R380" s="28">
        <v>0</v>
      </c>
      <c r="S380" s="28">
        <v>0</v>
      </c>
      <c r="T380" s="28">
        <v>0</v>
      </c>
      <c r="U380" s="28">
        <v>0</v>
      </c>
      <c r="V380" s="28">
        <v>0</v>
      </c>
      <c r="W380" s="28">
        <v>0</v>
      </c>
      <c r="X380" s="28">
        <v>0</v>
      </c>
      <c r="Y380" s="28">
        <v>0</v>
      </c>
      <c r="Z380" s="28">
        <v>0</v>
      </c>
      <c r="AB380" s="28">
        <v>0</v>
      </c>
      <c r="AE380">
        <f t="shared" si="5"/>
        <v>0</v>
      </c>
    </row>
    <row r="381" spans="1:31" x14ac:dyDescent="0.25">
      <c r="A381" s="28" t="s">
        <v>514</v>
      </c>
      <c r="B381" s="28" t="s">
        <v>515</v>
      </c>
      <c r="C381" s="28">
        <v>0</v>
      </c>
      <c r="D381" s="28">
        <v>0</v>
      </c>
      <c r="E381" s="28">
        <v>0</v>
      </c>
      <c r="F381" s="28">
        <v>0</v>
      </c>
      <c r="G381" s="28">
        <v>0</v>
      </c>
      <c r="H381" s="28">
        <v>0</v>
      </c>
      <c r="I381" s="28">
        <v>0</v>
      </c>
      <c r="J381" s="28">
        <v>0</v>
      </c>
      <c r="K381" s="28">
        <v>0</v>
      </c>
      <c r="L381" s="28">
        <v>0</v>
      </c>
      <c r="M381" s="28">
        <v>0</v>
      </c>
      <c r="N381" s="28">
        <v>0</v>
      </c>
      <c r="O381" s="28">
        <v>0</v>
      </c>
      <c r="P381" s="28">
        <v>0</v>
      </c>
      <c r="Q381" s="28">
        <v>0</v>
      </c>
      <c r="R381" s="28">
        <v>0</v>
      </c>
      <c r="S381" s="28">
        <v>0</v>
      </c>
      <c r="T381" s="28">
        <v>0</v>
      </c>
      <c r="U381" s="28">
        <v>0</v>
      </c>
      <c r="V381" s="28">
        <v>0</v>
      </c>
      <c r="W381" s="28">
        <v>0</v>
      </c>
      <c r="X381" s="28">
        <v>0</v>
      </c>
      <c r="Y381" s="28">
        <v>0</v>
      </c>
      <c r="Z381" s="28">
        <v>0</v>
      </c>
      <c r="AB381" s="28">
        <v>0</v>
      </c>
      <c r="AE381">
        <f t="shared" si="5"/>
        <v>0</v>
      </c>
    </row>
    <row r="382" spans="1:31" x14ac:dyDescent="0.25">
      <c r="A382" s="28" t="s">
        <v>516</v>
      </c>
      <c r="B382" s="28" t="s">
        <v>517</v>
      </c>
      <c r="C382" s="28">
        <v>0</v>
      </c>
      <c r="D382" s="28">
        <v>0</v>
      </c>
      <c r="E382" s="28">
        <v>0</v>
      </c>
      <c r="F382" s="28">
        <v>0</v>
      </c>
      <c r="G382" s="28">
        <v>0</v>
      </c>
      <c r="H382" s="28">
        <v>0</v>
      </c>
      <c r="I382" s="28">
        <v>0</v>
      </c>
      <c r="J382" s="28">
        <v>0</v>
      </c>
      <c r="K382" s="28">
        <v>0</v>
      </c>
      <c r="L382" s="28">
        <v>0</v>
      </c>
      <c r="M382" s="28">
        <v>0</v>
      </c>
      <c r="N382" s="28">
        <v>0</v>
      </c>
      <c r="O382" s="28">
        <v>0</v>
      </c>
      <c r="P382" s="28">
        <v>0</v>
      </c>
      <c r="Q382" s="28">
        <v>0</v>
      </c>
      <c r="R382" s="28">
        <v>0</v>
      </c>
      <c r="S382" s="28">
        <v>0</v>
      </c>
      <c r="T382" s="28">
        <v>0</v>
      </c>
      <c r="U382" s="28">
        <v>0</v>
      </c>
      <c r="V382" s="28">
        <v>0</v>
      </c>
      <c r="W382" s="28">
        <v>0</v>
      </c>
      <c r="X382" s="28">
        <v>0</v>
      </c>
      <c r="Y382" s="28">
        <v>0</v>
      </c>
      <c r="Z382" s="28">
        <v>0</v>
      </c>
      <c r="AB382" s="28">
        <v>0</v>
      </c>
      <c r="AE382">
        <f t="shared" si="5"/>
        <v>0</v>
      </c>
    </row>
    <row r="383" spans="1:31" x14ac:dyDescent="0.25">
      <c r="A383" s="28" t="s">
        <v>516</v>
      </c>
      <c r="B383" s="28" t="s">
        <v>518</v>
      </c>
      <c r="C383" s="28">
        <v>0</v>
      </c>
      <c r="D383" s="28">
        <v>0</v>
      </c>
      <c r="E383" s="28">
        <v>0</v>
      </c>
      <c r="F383" s="28">
        <v>0</v>
      </c>
      <c r="G383" s="28">
        <v>0</v>
      </c>
      <c r="H383" s="28">
        <v>0</v>
      </c>
      <c r="I383" s="28">
        <v>0</v>
      </c>
      <c r="J383" s="28">
        <v>0</v>
      </c>
      <c r="K383" s="28">
        <v>0</v>
      </c>
      <c r="L383" s="28">
        <v>0</v>
      </c>
      <c r="M383" s="28">
        <v>0</v>
      </c>
      <c r="N383" s="28">
        <v>0</v>
      </c>
      <c r="O383" s="28">
        <v>0</v>
      </c>
      <c r="P383" s="28">
        <v>0</v>
      </c>
      <c r="Q383" s="28">
        <v>0</v>
      </c>
      <c r="R383" s="28">
        <v>0</v>
      </c>
      <c r="S383" s="28">
        <v>0</v>
      </c>
      <c r="T383" s="28">
        <v>0</v>
      </c>
      <c r="U383" s="28">
        <v>0</v>
      </c>
      <c r="V383" s="28">
        <v>0</v>
      </c>
      <c r="W383" s="28">
        <v>0</v>
      </c>
      <c r="X383" s="28">
        <v>0</v>
      </c>
      <c r="Y383" s="28">
        <v>0</v>
      </c>
      <c r="Z383" s="28">
        <v>0</v>
      </c>
      <c r="AB383" s="28">
        <v>0</v>
      </c>
      <c r="AE383">
        <f t="shared" si="5"/>
        <v>0</v>
      </c>
    </row>
    <row r="384" spans="1:31" x14ac:dyDescent="0.25">
      <c r="A384" s="28" t="s">
        <v>516</v>
      </c>
      <c r="B384" s="28" t="s">
        <v>519</v>
      </c>
      <c r="C384" s="28">
        <v>0</v>
      </c>
      <c r="D384" s="28">
        <v>0</v>
      </c>
      <c r="E384" s="28">
        <v>0</v>
      </c>
      <c r="F384" s="28">
        <v>0</v>
      </c>
      <c r="G384" s="28">
        <v>0</v>
      </c>
      <c r="H384" s="28">
        <v>0</v>
      </c>
      <c r="I384" s="28">
        <v>0</v>
      </c>
      <c r="J384" s="28">
        <v>0</v>
      </c>
      <c r="K384" s="28">
        <v>0</v>
      </c>
      <c r="L384" s="28">
        <v>0</v>
      </c>
      <c r="M384" s="28">
        <v>0</v>
      </c>
      <c r="N384" s="28">
        <v>0</v>
      </c>
      <c r="O384" s="28">
        <v>0</v>
      </c>
      <c r="P384" s="28">
        <v>0</v>
      </c>
      <c r="Q384" s="28">
        <v>0</v>
      </c>
      <c r="R384" s="28">
        <v>0</v>
      </c>
      <c r="S384" s="28">
        <v>0</v>
      </c>
      <c r="T384" s="28">
        <v>0</v>
      </c>
      <c r="U384" s="28">
        <v>0</v>
      </c>
      <c r="V384" s="28">
        <v>0</v>
      </c>
      <c r="W384" s="28">
        <v>0</v>
      </c>
      <c r="X384" s="28">
        <v>0</v>
      </c>
      <c r="Y384" s="28">
        <v>0</v>
      </c>
      <c r="Z384" s="28">
        <v>0</v>
      </c>
      <c r="AB384" s="28">
        <v>0</v>
      </c>
      <c r="AE384">
        <f t="shared" si="5"/>
        <v>0</v>
      </c>
    </row>
    <row r="385" spans="1:31" x14ac:dyDescent="0.25">
      <c r="A385" s="28" t="s">
        <v>516</v>
      </c>
      <c r="B385" s="28" t="s">
        <v>520</v>
      </c>
      <c r="C385" s="28">
        <v>0</v>
      </c>
      <c r="D385" s="28">
        <v>0</v>
      </c>
      <c r="E385" s="28">
        <v>0</v>
      </c>
      <c r="F385" s="28">
        <v>0</v>
      </c>
      <c r="G385" s="28">
        <v>0</v>
      </c>
      <c r="H385" s="28">
        <v>0</v>
      </c>
      <c r="I385" s="28">
        <v>0</v>
      </c>
      <c r="J385" s="28">
        <v>0</v>
      </c>
      <c r="K385" s="28">
        <v>0</v>
      </c>
      <c r="L385" s="28">
        <v>0</v>
      </c>
      <c r="M385" s="28">
        <v>0</v>
      </c>
      <c r="N385" s="28">
        <v>0</v>
      </c>
      <c r="O385" s="28">
        <v>0</v>
      </c>
      <c r="P385" s="28">
        <v>0</v>
      </c>
      <c r="Q385" s="28">
        <v>0</v>
      </c>
      <c r="R385" s="28">
        <v>0</v>
      </c>
      <c r="S385" s="28">
        <v>0</v>
      </c>
      <c r="T385" s="28">
        <v>0</v>
      </c>
      <c r="U385" s="28">
        <v>0</v>
      </c>
      <c r="V385" s="28">
        <v>0</v>
      </c>
      <c r="W385" s="28">
        <v>0</v>
      </c>
      <c r="X385" s="28">
        <v>0</v>
      </c>
      <c r="Y385" s="28">
        <v>0</v>
      </c>
      <c r="Z385" s="28">
        <v>0</v>
      </c>
      <c r="AB385" s="28">
        <v>0</v>
      </c>
      <c r="AE385">
        <f t="shared" si="5"/>
        <v>0</v>
      </c>
    </row>
    <row r="386" spans="1:31" x14ac:dyDescent="0.25">
      <c r="A386" s="28" t="s">
        <v>521</v>
      </c>
      <c r="B386" s="28" t="s">
        <v>522</v>
      </c>
      <c r="C386" s="28">
        <v>0</v>
      </c>
      <c r="D386" s="28">
        <v>0</v>
      </c>
      <c r="E386" s="28">
        <v>0</v>
      </c>
      <c r="F386" s="28">
        <v>0</v>
      </c>
      <c r="G386" s="28">
        <v>0</v>
      </c>
      <c r="H386" s="28">
        <v>0</v>
      </c>
      <c r="I386" s="28">
        <v>0</v>
      </c>
      <c r="J386" s="28">
        <v>0</v>
      </c>
      <c r="K386" s="28">
        <v>0</v>
      </c>
      <c r="L386" s="28">
        <v>0</v>
      </c>
      <c r="M386" s="28">
        <v>0</v>
      </c>
      <c r="N386" s="28">
        <v>0</v>
      </c>
      <c r="O386" s="28">
        <v>0</v>
      </c>
      <c r="P386" s="28">
        <v>0</v>
      </c>
      <c r="Q386" s="28">
        <v>0</v>
      </c>
      <c r="R386" s="28">
        <v>0</v>
      </c>
      <c r="S386" s="28">
        <v>0</v>
      </c>
      <c r="T386" s="28">
        <v>0</v>
      </c>
      <c r="U386" s="28">
        <v>0</v>
      </c>
      <c r="V386" s="28">
        <v>0</v>
      </c>
      <c r="W386" s="28">
        <v>0</v>
      </c>
      <c r="X386" s="28">
        <v>0</v>
      </c>
      <c r="Y386" s="28">
        <v>0</v>
      </c>
      <c r="Z386" s="28">
        <v>0</v>
      </c>
      <c r="AB386" s="28">
        <v>0</v>
      </c>
      <c r="AE386">
        <f t="shared" si="5"/>
        <v>0</v>
      </c>
    </row>
    <row r="387" spans="1:31" x14ac:dyDescent="0.25">
      <c r="A387" s="28" t="s">
        <v>521</v>
      </c>
      <c r="B387" s="28" t="s">
        <v>523</v>
      </c>
      <c r="C387" s="28">
        <v>0</v>
      </c>
      <c r="D387" s="28">
        <v>0</v>
      </c>
      <c r="E387" s="28">
        <v>0</v>
      </c>
      <c r="F387" s="28">
        <v>1.1863699999999999</v>
      </c>
      <c r="G387" s="28">
        <v>0</v>
      </c>
      <c r="H387" s="28">
        <v>0</v>
      </c>
      <c r="I387" s="28">
        <v>0</v>
      </c>
      <c r="J387" s="28">
        <v>0</v>
      </c>
      <c r="K387" s="28">
        <v>7.2321299999999997</v>
      </c>
      <c r="L387" s="28">
        <v>0</v>
      </c>
      <c r="M387" s="28">
        <v>239.935</v>
      </c>
      <c r="N387" s="28">
        <v>0</v>
      </c>
      <c r="O387" s="28">
        <v>0</v>
      </c>
      <c r="P387" s="28">
        <v>0</v>
      </c>
      <c r="Q387" s="28">
        <v>0</v>
      </c>
      <c r="R387" s="28">
        <v>0</v>
      </c>
      <c r="S387" s="28">
        <v>0</v>
      </c>
      <c r="T387" s="28">
        <v>0</v>
      </c>
      <c r="U387" s="28">
        <v>0</v>
      </c>
      <c r="V387" s="28">
        <v>0</v>
      </c>
      <c r="W387" s="28">
        <v>0</v>
      </c>
      <c r="X387" s="28">
        <v>0</v>
      </c>
      <c r="Y387" s="28">
        <v>0</v>
      </c>
      <c r="Z387" s="28">
        <v>0</v>
      </c>
      <c r="AB387" s="28">
        <v>239.935</v>
      </c>
      <c r="AE387">
        <f t="shared" ref="AE387:AE451" si="6">SUM(C387:Z387)</f>
        <v>248.3535</v>
      </c>
    </row>
    <row r="388" spans="1:31" x14ac:dyDescent="0.25">
      <c r="A388" s="28" t="s">
        <v>521</v>
      </c>
      <c r="B388" s="28" t="s">
        <v>524</v>
      </c>
      <c r="C388" s="28">
        <v>0</v>
      </c>
      <c r="D388" s="28">
        <v>0</v>
      </c>
      <c r="E388" s="28">
        <v>0</v>
      </c>
      <c r="F388" s="28">
        <v>0</v>
      </c>
      <c r="G388" s="28">
        <v>0</v>
      </c>
      <c r="H388" s="28">
        <v>0</v>
      </c>
      <c r="I388" s="28">
        <v>0</v>
      </c>
      <c r="J388" s="28">
        <v>0</v>
      </c>
      <c r="K388" s="28">
        <v>0</v>
      </c>
      <c r="L388" s="28">
        <v>0</v>
      </c>
      <c r="M388" s="28">
        <v>0</v>
      </c>
      <c r="N388" s="28">
        <v>0</v>
      </c>
      <c r="O388" s="28">
        <v>0</v>
      </c>
      <c r="P388" s="28">
        <v>0</v>
      </c>
      <c r="Q388" s="28">
        <v>0</v>
      </c>
      <c r="R388" s="28">
        <v>0</v>
      </c>
      <c r="S388" s="28">
        <v>0</v>
      </c>
      <c r="T388" s="28">
        <v>0</v>
      </c>
      <c r="U388" s="28">
        <v>0</v>
      </c>
      <c r="V388" s="28">
        <v>0</v>
      </c>
      <c r="W388" s="28">
        <v>0</v>
      </c>
      <c r="X388" s="28">
        <v>0</v>
      </c>
      <c r="Y388" s="28">
        <v>0</v>
      </c>
      <c r="Z388" s="28">
        <v>0</v>
      </c>
      <c r="AB388" s="28">
        <v>0</v>
      </c>
      <c r="AE388">
        <f t="shared" si="6"/>
        <v>0</v>
      </c>
    </row>
    <row r="389" spans="1:31" x14ac:dyDescent="0.25">
      <c r="A389" s="28" t="s">
        <v>521</v>
      </c>
      <c r="B389" s="28" t="s">
        <v>525</v>
      </c>
      <c r="C389" s="28">
        <v>0</v>
      </c>
      <c r="D389" s="28">
        <v>0</v>
      </c>
      <c r="E389" s="28">
        <v>0</v>
      </c>
      <c r="F389" s="28">
        <v>0</v>
      </c>
      <c r="G389" s="28">
        <v>0</v>
      </c>
      <c r="H389" s="28">
        <v>0</v>
      </c>
      <c r="I389" s="28">
        <v>0</v>
      </c>
      <c r="J389" s="28">
        <v>0</v>
      </c>
      <c r="K389" s="28">
        <v>0</v>
      </c>
      <c r="L389" s="28">
        <v>0</v>
      </c>
      <c r="M389" s="28">
        <v>0</v>
      </c>
      <c r="N389" s="28">
        <v>0</v>
      </c>
      <c r="O389" s="28">
        <v>0</v>
      </c>
      <c r="P389" s="28">
        <v>0</v>
      </c>
      <c r="Q389" s="28">
        <v>0</v>
      </c>
      <c r="R389" s="28">
        <v>0</v>
      </c>
      <c r="S389" s="28">
        <v>0</v>
      </c>
      <c r="T389" s="28">
        <v>0</v>
      </c>
      <c r="U389" s="28">
        <v>0</v>
      </c>
      <c r="V389" s="28">
        <v>0</v>
      </c>
      <c r="W389" s="28">
        <v>0</v>
      </c>
      <c r="X389" s="28">
        <v>0</v>
      </c>
      <c r="Y389" s="28">
        <v>0</v>
      </c>
      <c r="Z389" s="28">
        <v>0</v>
      </c>
      <c r="AB389" s="28">
        <v>0</v>
      </c>
      <c r="AE389">
        <f t="shared" si="6"/>
        <v>0</v>
      </c>
    </row>
    <row r="390" spans="1:31" x14ac:dyDescent="0.25">
      <c r="A390" s="28" t="s">
        <v>521</v>
      </c>
      <c r="B390" s="28" t="s">
        <v>526</v>
      </c>
      <c r="C390" s="28">
        <v>0</v>
      </c>
      <c r="D390" s="28">
        <v>0</v>
      </c>
      <c r="E390" s="28">
        <v>0</v>
      </c>
      <c r="F390" s="28">
        <v>0</v>
      </c>
      <c r="G390" s="28">
        <v>0</v>
      </c>
      <c r="H390" s="28">
        <v>0</v>
      </c>
      <c r="I390" s="28">
        <v>0</v>
      </c>
      <c r="J390" s="28">
        <v>0</v>
      </c>
      <c r="K390" s="28">
        <v>0</v>
      </c>
      <c r="L390" s="28">
        <v>0</v>
      </c>
      <c r="M390" s="28">
        <v>0</v>
      </c>
      <c r="N390" s="28">
        <v>0</v>
      </c>
      <c r="O390" s="28">
        <v>0</v>
      </c>
      <c r="P390" s="28">
        <v>0</v>
      </c>
      <c r="Q390" s="28">
        <v>0</v>
      </c>
      <c r="R390" s="28">
        <v>0</v>
      </c>
      <c r="S390" s="28">
        <v>0</v>
      </c>
      <c r="T390" s="28">
        <v>0</v>
      </c>
      <c r="U390" s="28">
        <v>0</v>
      </c>
      <c r="V390" s="28">
        <v>0</v>
      </c>
      <c r="W390" s="28">
        <v>0</v>
      </c>
      <c r="X390" s="28">
        <v>0</v>
      </c>
      <c r="Y390" s="28">
        <v>0</v>
      </c>
      <c r="Z390" s="28">
        <v>0</v>
      </c>
      <c r="AB390" s="28">
        <v>0</v>
      </c>
      <c r="AE390">
        <f t="shared" si="6"/>
        <v>0</v>
      </c>
    </row>
    <row r="391" spans="1:31" x14ac:dyDescent="0.25">
      <c r="A391" s="28" t="s">
        <v>521</v>
      </c>
      <c r="B391" s="28" t="s">
        <v>527</v>
      </c>
      <c r="C391" s="28">
        <v>0</v>
      </c>
      <c r="D391" s="28">
        <v>0</v>
      </c>
      <c r="E391" s="28">
        <v>0</v>
      </c>
      <c r="F391" s="28">
        <v>0</v>
      </c>
      <c r="G391" s="28">
        <v>0</v>
      </c>
      <c r="H391" s="28">
        <v>0</v>
      </c>
      <c r="I391" s="28">
        <v>0</v>
      </c>
      <c r="J391" s="28">
        <v>0</v>
      </c>
      <c r="K391" s="28">
        <v>0</v>
      </c>
      <c r="L391" s="28">
        <v>0</v>
      </c>
      <c r="M391" s="28">
        <v>0</v>
      </c>
      <c r="N391" s="28">
        <v>0</v>
      </c>
      <c r="O391" s="28">
        <v>0</v>
      </c>
      <c r="P391" s="28">
        <v>0</v>
      </c>
      <c r="Q391" s="28">
        <v>0</v>
      </c>
      <c r="R391" s="28">
        <v>0</v>
      </c>
      <c r="S391" s="28">
        <v>0</v>
      </c>
      <c r="T391" s="28">
        <v>0</v>
      </c>
      <c r="U391" s="28">
        <v>0</v>
      </c>
      <c r="V391" s="28">
        <v>0</v>
      </c>
      <c r="W391" s="28">
        <v>0</v>
      </c>
      <c r="X391" s="28">
        <v>0</v>
      </c>
      <c r="Y391" s="28">
        <v>0</v>
      </c>
      <c r="Z391" s="28">
        <v>0</v>
      </c>
      <c r="AB391" s="28">
        <v>0</v>
      </c>
      <c r="AE391">
        <f t="shared" si="6"/>
        <v>0</v>
      </c>
    </row>
    <row r="392" spans="1:31" x14ac:dyDescent="0.25">
      <c r="A392" s="28" t="s">
        <v>521</v>
      </c>
      <c r="B392" s="28" t="s">
        <v>528</v>
      </c>
      <c r="C392" s="28">
        <v>0</v>
      </c>
      <c r="D392" s="28">
        <v>0</v>
      </c>
      <c r="E392" s="28">
        <v>16.974699999999999</v>
      </c>
      <c r="F392" s="28">
        <v>0</v>
      </c>
      <c r="G392" s="28">
        <v>0</v>
      </c>
      <c r="H392" s="28">
        <v>0</v>
      </c>
      <c r="I392" s="28">
        <v>0</v>
      </c>
      <c r="J392" s="28">
        <v>46.395400000000002</v>
      </c>
      <c r="K392" s="28">
        <v>1.5156000000000001</v>
      </c>
      <c r="L392" s="28">
        <v>0</v>
      </c>
      <c r="M392" s="28">
        <v>0</v>
      </c>
      <c r="N392" s="28">
        <v>23.59</v>
      </c>
      <c r="O392" s="28">
        <v>7.9781000000000004</v>
      </c>
      <c r="P392" s="28">
        <v>5.9835700000000003</v>
      </c>
      <c r="Q392" s="28">
        <v>0</v>
      </c>
      <c r="R392" s="28">
        <v>0</v>
      </c>
      <c r="S392" s="28">
        <v>0</v>
      </c>
      <c r="T392" s="28">
        <v>0</v>
      </c>
      <c r="U392" s="28">
        <v>0</v>
      </c>
      <c r="V392" s="28">
        <v>0</v>
      </c>
      <c r="W392" s="28">
        <v>0</v>
      </c>
      <c r="X392" s="28">
        <v>0</v>
      </c>
      <c r="Y392" s="28">
        <v>0</v>
      </c>
      <c r="Z392" s="28">
        <v>0</v>
      </c>
      <c r="AB392" s="28">
        <v>46.395400000000002</v>
      </c>
      <c r="AE392">
        <f t="shared" si="6"/>
        <v>102.43737</v>
      </c>
    </row>
    <row r="393" spans="1:31" x14ac:dyDescent="0.25">
      <c r="A393" s="28" t="s">
        <v>521</v>
      </c>
      <c r="B393" s="28" t="s">
        <v>529</v>
      </c>
      <c r="C393" s="28">
        <v>0</v>
      </c>
      <c r="D393" s="28">
        <v>0</v>
      </c>
      <c r="E393" s="28">
        <v>0.530837</v>
      </c>
      <c r="F393" s="28">
        <v>0</v>
      </c>
      <c r="G393" s="28">
        <v>0</v>
      </c>
      <c r="H393" s="28">
        <v>0.85977800000000004</v>
      </c>
      <c r="I393" s="28">
        <v>0</v>
      </c>
      <c r="J393" s="28">
        <v>4.5614400000000002</v>
      </c>
      <c r="K393" s="28">
        <v>8.8323400000000003</v>
      </c>
      <c r="L393" s="28">
        <v>0</v>
      </c>
      <c r="M393" s="28">
        <v>196.46799999999999</v>
      </c>
      <c r="N393" s="28">
        <v>49.982999999999997</v>
      </c>
      <c r="O393" s="28">
        <v>0</v>
      </c>
      <c r="P393" s="28">
        <v>0</v>
      </c>
      <c r="Q393" s="28">
        <v>0</v>
      </c>
      <c r="R393" s="28">
        <v>0</v>
      </c>
      <c r="S393" s="28">
        <v>0</v>
      </c>
      <c r="T393" s="28">
        <v>0</v>
      </c>
      <c r="U393" s="28">
        <v>0</v>
      </c>
      <c r="V393" s="28">
        <v>0</v>
      </c>
      <c r="W393" s="28">
        <v>0</v>
      </c>
      <c r="X393" s="28">
        <v>0</v>
      </c>
      <c r="Y393" s="28">
        <v>0</v>
      </c>
      <c r="Z393" s="28">
        <v>0</v>
      </c>
      <c r="AB393" s="28">
        <v>196.46799999999999</v>
      </c>
      <c r="AE393">
        <f t="shared" si="6"/>
        <v>261.23539499999998</v>
      </c>
    </row>
    <row r="394" spans="1:31" x14ac:dyDescent="0.25">
      <c r="A394" s="28" t="s">
        <v>521</v>
      </c>
      <c r="B394" s="28" t="s">
        <v>530</v>
      </c>
      <c r="C394" s="28">
        <v>0</v>
      </c>
      <c r="D394" s="28">
        <v>0</v>
      </c>
      <c r="E394" s="28">
        <v>0</v>
      </c>
      <c r="F394" s="28">
        <v>0</v>
      </c>
      <c r="G394" s="28">
        <v>0</v>
      </c>
      <c r="H394" s="28">
        <v>0</v>
      </c>
      <c r="I394" s="28">
        <v>0</v>
      </c>
      <c r="J394" s="28">
        <v>0</v>
      </c>
      <c r="K394" s="28">
        <v>0</v>
      </c>
      <c r="L394" s="28">
        <v>0</v>
      </c>
      <c r="M394" s="28">
        <v>0</v>
      </c>
      <c r="N394" s="28">
        <v>0</v>
      </c>
      <c r="O394" s="28">
        <v>0</v>
      </c>
      <c r="P394" s="28">
        <v>0</v>
      </c>
      <c r="Q394" s="28">
        <v>0</v>
      </c>
      <c r="R394" s="28">
        <v>0</v>
      </c>
      <c r="S394" s="28">
        <v>0</v>
      </c>
      <c r="T394" s="28">
        <v>0</v>
      </c>
      <c r="U394" s="28">
        <v>0</v>
      </c>
      <c r="V394" s="28">
        <v>0</v>
      </c>
      <c r="W394" s="28">
        <v>0</v>
      </c>
      <c r="X394" s="28">
        <v>0</v>
      </c>
      <c r="Y394" s="28">
        <v>0</v>
      </c>
      <c r="Z394" s="28">
        <v>0</v>
      </c>
      <c r="AB394" s="28">
        <v>0</v>
      </c>
      <c r="AE394">
        <f t="shared" si="6"/>
        <v>0</v>
      </c>
    </row>
    <row r="395" spans="1:31" x14ac:dyDescent="0.25">
      <c r="A395" s="28" t="s">
        <v>521</v>
      </c>
      <c r="B395" s="28" t="s">
        <v>531</v>
      </c>
      <c r="C395" s="28">
        <v>0</v>
      </c>
      <c r="D395" s="28">
        <v>0</v>
      </c>
      <c r="E395" s="28">
        <v>0</v>
      </c>
      <c r="F395" s="28">
        <v>0</v>
      </c>
      <c r="G395" s="28">
        <v>0</v>
      </c>
      <c r="H395" s="28">
        <v>0</v>
      </c>
      <c r="I395" s="28">
        <v>0</v>
      </c>
      <c r="J395" s="28">
        <v>0</v>
      </c>
      <c r="K395" s="28">
        <v>0</v>
      </c>
      <c r="L395" s="28">
        <v>0</v>
      </c>
      <c r="M395" s="28">
        <v>0</v>
      </c>
      <c r="N395" s="28">
        <v>0</v>
      </c>
      <c r="O395" s="28">
        <v>0</v>
      </c>
      <c r="P395" s="28">
        <v>0</v>
      </c>
      <c r="Q395" s="28">
        <v>0</v>
      </c>
      <c r="R395" s="28">
        <v>0</v>
      </c>
      <c r="S395" s="28">
        <v>0</v>
      </c>
      <c r="T395" s="28">
        <v>0</v>
      </c>
      <c r="U395" s="28">
        <v>0</v>
      </c>
      <c r="V395" s="28">
        <v>0</v>
      </c>
      <c r="W395" s="28">
        <v>0</v>
      </c>
      <c r="X395" s="28">
        <v>0</v>
      </c>
      <c r="Y395" s="28">
        <v>0</v>
      </c>
      <c r="Z395" s="28">
        <v>0</v>
      </c>
      <c r="AB395" s="28">
        <v>0</v>
      </c>
      <c r="AE395">
        <f t="shared" si="6"/>
        <v>0</v>
      </c>
    </row>
    <row r="396" spans="1:31" x14ac:dyDescent="0.25">
      <c r="A396" s="28" t="s">
        <v>521</v>
      </c>
      <c r="B396" s="28" t="s">
        <v>532</v>
      </c>
      <c r="C396" s="28">
        <v>122.501</v>
      </c>
      <c r="D396" s="28">
        <v>0</v>
      </c>
      <c r="E396" s="28">
        <v>0</v>
      </c>
      <c r="F396" s="28">
        <v>0</v>
      </c>
      <c r="G396" s="28">
        <v>7.5759999999999996</v>
      </c>
      <c r="H396" s="28">
        <v>0</v>
      </c>
      <c r="I396" s="28">
        <v>14.3164</v>
      </c>
      <c r="J396" s="28">
        <v>0</v>
      </c>
      <c r="K396" s="28">
        <v>10.712199999999999</v>
      </c>
      <c r="L396" s="28">
        <v>0</v>
      </c>
      <c r="M396" s="28">
        <v>0</v>
      </c>
      <c r="N396" s="28">
        <v>0</v>
      </c>
      <c r="O396" s="28">
        <v>0</v>
      </c>
      <c r="P396" s="28">
        <v>0</v>
      </c>
      <c r="Q396" s="28">
        <v>0</v>
      </c>
      <c r="R396" s="28">
        <v>0</v>
      </c>
      <c r="S396" s="28">
        <v>293.16800000000001</v>
      </c>
      <c r="T396" s="28">
        <v>0</v>
      </c>
      <c r="U396" s="28">
        <v>60.263199999999998</v>
      </c>
      <c r="V396" s="28">
        <v>0</v>
      </c>
      <c r="W396" s="28">
        <v>0</v>
      </c>
      <c r="X396" s="28">
        <v>0</v>
      </c>
      <c r="Y396" s="28">
        <v>0</v>
      </c>
      <c r="Z396" s="28">
        <v>0.44456400000000001</v>
      </c>
      <c r="AB396" s="28">
        <v>293.16800000000001</v>
      </c>
      <c r="AE396">
        <f t="shared" si="6"/>
        <v>508.98136399999999</v>
      </c>
    </row>
    <row r="397" spans="1:31" x14ac:dyDescent="0.25">
      <c r="A397" s="28" t="s">
        <v>521</v>
      </c>
      <c r="B397" s="28" t="s">
        <v>533</v>
      </c>
      <c r="C397" s="28">
        <v>0</v>
      </c>
      <c r="D397" s="28">
        <v>0</v>
      </c>
      <c r="E397" s="28">
        <v>0</v>
      </c>
      <c r="F397" s="28">
        <v>0</v>
      </c>
      <c r="G397" s="28">
        <v>0</v>
      </c>
      <c r="H397" s="28">
        <v>0</v>
      </c>
      <c r="I397" s="28">
        <v>0</v>
      </c>
      <c r="J397" s="28">
        <v>0</v>
      </c>
      <c r="K397" s="28">
        <v>0</v>
      </c>
      <c r="L397" s="28">
        <v>0</v>
      </c>
      <c r="M397" s="28">
        <v>0</v>
      </c>
      <c r="N397" s="28">
        <v>0</v>
      </c>
      <c r="O397" s="28">
        <v>0</v>
      </c>
      <c r="P397" s="28">
        <v>0</v>
      </c>
      <c r="Q397" s="28">
        <v>0</v>
      </c>
      <c r="R397" s="28">
        <v>0</v>
      </c>
      <c r="S397" s="28">
        <v>0</v>
      </c>
      <c r="T397" s="28">
        <v>0</v>
      </c>
      <c r="U397" s="28">
        <v>0</v>
      </c>
      <c r="V397" s="28">
        <v>0</v>
      </c>
      <c r="W397" s="28">
        <v>0</v>
      </c>
      <c r="X397" s="28">
        <v>0</v>
      </c>
      <c r="Y397" s="28">
        <v>0</v>
      </c>
      <c r="Z397" s="28">
        <v>0</v>
      </c>
      <c r="AB397" s="28">
        <v>0</v>
      </c>
      <c r="AE397">
        <f t="shared" si="6"/>
        <v>0</v>
      </c>
    </row>
    <row r="398" spans="1:31" x14ac:dyDescent="0.25">
      <c r="A398" s="28" t="s">
        <v>521</v>
      </c>
      <c r="B398" s="28" t="s">
        <v>534</v>
      </c>
      <c r="C398" s="28">
        <v>0</v>
      </c>
      <c r="D398" s="28">
        <v>0</v>
      </c>
      <c r="E398" s="28">
        <v>0</v>
      </c>
      <c r="F398" s="28">
        <v>0</v>
      </c>
      <c r="G398" s="28">
        <v>0</v>
      </c>
      <c r="H398" s="28">
        <v>0</v>
      </c>
      <c r="I398" s="28">
        <v>0</v>
      </c>
      <c r="J398" s="28">
        <v>0</v>
      </c>
      <c r="K398" s="28">
        <v>0</v>
      </c>
      <c r="L398" s="28">
        <v>0</v>
      </c>
      <c r="M398" s="28">
        <v>0</v>
      </c>
      <c r="N398" s="28">
        <v>0</v>
      </c>
      <c r="O398" s="28">
        <v>0</v>
      </c>
      <c r="P398" s="28">
        <v>0</v>
      </c>
      <c r="Q398" s="28">
        <v>0</v>
      </c>
      <c r="R398" s="28">
        <v>0</v>
      </c>
      <c r="S398" s="28">
        <v>0</v>
      </c>
      <c r="T398" s="28">
        <v>0</v>
      </c>
      <c r="U398" s="28">
        <v>0</v>
      </c>
      <c r="V398" s="28">
        <v>0</v>
      </c>
      <c r="W398" s="28">
        <v>0</v>
      </c>
      <c r="X398" s="28">
        <v>0</v>
      </c>
      <c r="Y398" s="28">
        <v>0</v>
      </c>
      <c r="Z398" s="28">
        <v>0</v>
      </c>
      <c r="AB398" s="28">
        <v>0</v>
      </c>
      <c r="AE398">
        <f t="shared" si="6"/>
        <v>0</v>
      </c>
    </row>
    <row r="399" spans="1:31" x14ac:dyDescent="0.25">
      <c r="A399" s="28" t="s">
        <v>521</v>
      </c>
      <c r="B399" s="28" t="s">
        <v>535</v>
      </c>
      <c r="C399" s="28">
        <v>0</v>
      </c>
      <c r="D399" s="28">
        <v>0</v>
      </c>
      <c r="E399" s="28">
        <v>0</v>
      </c>
      <c r="F399" s="28">
        <v>0</v>
      </c>
      <c r="G399" s="28">
        <v>0</v>
      </c>
      <c r="H399" s="28">
        <v>0</v>
      </c>
      <c r="I399" s="28">
        <v>0</v>
      </c>
      <c r="J399" s="28">
        <v>0</v>
      </c>
      <c r="K399" s="28">
        <v>0</v>
      </c>
      <c r="L399" s="28">
        <v>0</v>
      </c>
      <c r="M399" s="28">
        <v>0</v>
      </c>
      <c r="N399" s="28">
        <v>0</v>
      </c>
      <c r="O399" s="28">
        <v>0</v>
      </c>
      <c r="P399" s="28">
        <v>0</v>
      </c>
      <c r="Q399" s="28">
        <v>0</v>
      </c>
      <c r="R399" s="28">
        <v>0</v>
      </c>
      <c r="S399" s="28">
        <v>0</v>
      </c>
      <c r="T399" s="28">
        <v>0</v>
      </c>
      <c r="U399" s="28">
        <v>0</v>
      </c>
      <c r="V399" s="28">
        <v>0</v>
      </c>
      <c r="W399" s="28">
        <v>0</v>
      </c>
      <c r="X399" s="28">
        <v>0</v>
      </c>
      <c r="Y399" s="28">
        <v>0</v>
      </c>
      <c r="Z399" s="28">
        <v>0</v>
      </c>
      <c r="AB399" s="28">
        <v>0</v>
      </c>
      <c r="AE399">
        <f t="shared" si="6"/>
        <v>0</v>
      </c>
    </row>
    <row r="400" spans="1:31" x14ac:dyDescent="0.25">
      <c r="A400" s="28" t="s">
        <v>536</v>
      </c>
      <c r="B400" s="28" t="s">
        <v>537</v>
      </c>
      <c r="C400" s="28">
        <v>0</v>
      </c>
      <c r="D400" s="28">
        <v>0</v>
      </c>
      <c r="E400" s="28">
        <v>0</v>
      </c>
      <c r="F400" s="28">
        <v>0</v>
      </c>
      <c r="G400" s="28">
        <v>0</v>
      </c>
      <c r="H400" s="28">
        <v>0</v>
      </c>
      <c r="I400" s="28">
        <v>0</v>
      </c>
      <c r="J400" s="28">
        <v>0</v>
      </c>
      <c r="K400" s="28">
        <v>0</v>
      </c>
      <c r="L400" s="28">
        <v>0</v>
      </c>
      <c r="M400" s="28">
        <v>0</v>
      </c>
      <c r="N400" s="28">
        <v>0</v>
      </c>
      <c r="O400" s="28">
        <v>0</v>
      </c>
      <c r="P400" s="28">
        <v>0</v>
      </c>
      <c r="Q400" s="28">
        <v>0</v>
      </c>
      <c r="R400" s="28">
        <v>0</v>
      </c>
      <c r="S400" s="28">
        <v>0</v>
      </c>
      <c r="T400" s="28">
        <v>0</v>
      </c>
      <c r="U400" s="28">
        <v>0</v>
      </c>
      <c r="V400" s="28">
        <v>0</v>
      </c>
      <c r="W400" s="28">
        <v>0</v>
      </c>
      <c r="X400" s="28">
        <v>0</v>
      </c>
      <c r="Y400" s="28">
        <v>0</v>
      </c>
      <c r="Z400" s="28">
        <v>0</v>
      </c>
      <c r="AB400" s="28">
        <v>0</v>
      </c>
      <c r="AE400">
        <f t="shared" si="6"/>
        <v>0</v>
      </c>
    </row>
    <row r="401" spans="1:31" x14ac:dyDescent="0.25">
      <c r="A401" s="28" t="s">
        <v>536</v>
      </c>
      <c r="B401" s="28" t="s">
        <v>538</v>
      </c>
      <c r="C401" s="28">
        <v>0</v>
      </c>
      <c r="D401" s="28">
        <v>0</v>
      </c>
      <c r="E401" s="28">
        <v>0</v>
      </c>
      <c r="F401" s="28">
        <v>0</v>
      </c>
      <c r="G401" s="28">
        <v>0</v>
      </c>
      <c r="H401" s="28">
        <v>0</v>
      </c>
      <c r="I401" s="28">
        <v>0</v>
      </c>
      <c r="J401" s="28">
        <v>0</v>
      </c>
      <c r="K401" s="28">
        <v>0</v>
      </c>
      <c r="L401" s="28">
        <v>0</v>
      </c>
      <c r="M401" s="28">
        <v>0</v>
      </c>
      <c r="N401" s="28">
        <v>0</v>
      </c>
      <c r="O401" s="28">
        <v>0</v>
      </c>
      <c r="P401" s="28">
        <v>0</v>
      </c>
      <c r="Q401" s="28">
        <v>0</v>
      </c>
      <c r="R401" s="28">
        <v>0</v>
      </c>
      <c r="S401" s="28">
        <v>0</v>
      </c>
      <c r="T401" s="28">
        <v>0</v>
      </c>
      <c r="U401" s="28">
        <v>0</v>
      </c>
      <c r="V401" s="28">
        <v>0</v>
      </c>
      <c r="W401" s="28">
        <v>0</v>
      </c>
      <c r="X401" s="28">
        <v>0</v>
      </c>
      <c r="Y401" s="28">
        <v>0</v>
      </c>
      <c r="Z401" s="28">
        <v>0</v>
      </c>
      <c r="AB401" s="28">
        <v>0</v>
      </c>
      <c r="AE401">
        <f t="shared" si="6"/>
        <v>0</v>
      </c>
    </row>
    <row r="402" spans="1:31" x14ac:dyDescent="0.25">
      <c r="A402" s="28" t="s">
        <v>536</v>
      </c>
      <c r="B402" s="28" t="s">
        <v>539</v>
      </c>
      <c r="C402" s="28">
        <v>0</v>
      </c>
      <c r="D402" s="28">
        <v>0</v>
      </c>
      <c r="E402" s="28">
        <v>2.8724400000000001</v>
      </c>
      <c r="F402" s="28">
        <v>0</v>
      </c>
      <c r="G402" s="28">
        <v>0</v>
      </c>
      <c r="H402" s="28">
        <v>0</v>
      </c>
      <c r="I402" s="28">
        <v>0</v>
      </c>
      <c r="J402" s="28">
        <v>6.5282800000000002E-2</v>
      </c>
      <c r="K402" s="28">
        <v>3.3294199999999998</v>
      </c>
      <c r="L402" s="28">
        <v>0</v>
      </c>
      <c r="M402" s="28">
        <v>88.197000000000003</v>
      </c>
      <c r="N402" s="28">
        <v>9.1999999999999993</v>
      </c>
      <c r="O402" s="28">
        <v>0</v>
      </c>
      <c r="P402" s="28">
        <v>0.19584799999999999</v>
      </c>
      <c r="Q402" s="28">
        <v>0</v>
      </c>
      <c r="R402" s="28">
        <v>0</v>
      </c>
      <c r="S402" s="28">
        <v>0</v>
      </c>
      <c r="T402" s="28">
        <v>0</v>
      </c>
      <c r="U402" s="28">
        <v>0</v>
      </c>
      <c r="V402" s="28">
        <v>0</v>
      </c>
      <c r="W402" s="28">
        <v>0</v>
      </c>
      <c r="X402" s="28">
        <v>0</v>
      </c>
      <c r="Y402" s="28">
        <v>0</v>
      </c>
      <c r="Z402" s="28">
        <v>0</v>
      </c>
      <c r="AB402" s="28">
        <v>88.197000000000003</v>
      </c>
      <c r="AE402">
        <f t="shared" si="6"/>
        <v>103.85999080000001</v>
      </c>
    </row>
    <row r="403" spans="1:31" x14ac:dyDescent="0.25">
      <c r="A403" s="28" t="s">
        <v>540</v>
      </c>
      <c r="B403" s="28" t="s">
        <v>541</v>
      </c>
      <c r="C403" s="28">
        <v>0</v>
      </c>
      <c r="D403" s="28">
        <v>0</v>
      </c>
      <c r="E403" s="28">
        <v>0</v>
      </c>
      <c r="F403" s="28">
        <v>0</v>
      </c>
      <c r="G403" s="28">
        <v>0</v>
      </c>
      <c r="H403" s="28">
        <v>0</v>
      </c>
      <c r="I403" s="28">
        <v>0</v>
      </c>
      <c r="J403" s="28">
        <v>0</v>
      </c>
      <c r="K403" s="28">
        <v>0</v>
      </c>
      <c r="L403" s="28">
        <v>0</v>
      </c>
      <c r="M403" s="28">
        <v>0</v>
      </c>
      <c r="N403" s="28">
        <v>0</v>
      </c>
      <c r="O403" s="28">
        <v>0</v>
      </c>
      <c r="P403" s="28">
        <v>0</v>
      </c>
      <c r="Q403" s="28">
        <v>0</v>
      </c>
      <c r="R403" s="28">
        <v>0</v>
      </c>
      <c r="S403" s="28">
        <v>0</v>
      </c>
      <c r="T403" s="28">
        <v>0</v>
      </c>
      <c r="U403" s="28">
        <v>0</v>
      </c>
      <c r="V403" s="28">
        <v>0</v>
      </c>
      <c r="W403" s="28">
        <v>0</v>
      </c>
      <c r="X403" s="28">
        <v>0</v>
      </c>
      <c r="Y403" s="28">
        <v>0</v>
      </c>
      <c r="Z403" s="28">
        <v>0</v>
      </c>
      <c r="AB403" s="28">
        <v>0</v>
      </c>
      <c r="AE403">
        <f t="shared" si="6"/>
        <v>0</v>
      </c>
    </row>
    <row r="404" spans="1:31" x14ac:dyDescent="0.25">
      <c r="A404" s="28" t="s">
        <v>540</v>
      </c>
      <c r="B404" s="28" t="s">
        <v>542</v>
      </c>
      <c r="C404" s="28">
        <v>0</v>
      </c>
      <c r="D404" s="28">
        <v>0</v>
      </c>
      <c r="E404" s="28">
        <v>0</v>
      </c>
      <c r="F404" s="28">
        <v>0</v>
      </c>
      <c r="G404" s="28">
        <v>0</v>
      </c>
      <c r="H404" s="28">
        <v>0</v>
      </c>
      <c r="I404" s="28">
        <v>0</v>
      </c>
      <c r="J404" s="28">
        <v>0</v>
      </c>
      <c r="K404" s="28">
        <v>0</v>
      </c>
      <c r="L404" s="28">
        <v>0</v>
      </c>
      <c r="M404" s="28">
        <v>0</v>
      </c>
      <c r="N404" s="28">
        <v>0</v>
      </c>
      <c r="O404" s="28">
        <v>0</v>
      </c>
      <c r="P404" s="28">
        <v>0</v>
      </c>
      <c r="Q404" s="28">
        <v>0</v>
      </c>
      <c r="R404" s="28">
        <v>0</v>
      </c>
      <c r="S404" s="28">
        <v>0</v>
      </c>
      <c r="T404" s="28">
        <v>0</v>
      </c>
      <c r="U404" s="28">
        <v>0</v>
      </c>
      <c r="V404" s="28">
        <v>0</v>
      </c>
      <c r="W404" s="28">
        <v>0</v>
      </c>
      <c r="X404" s="28">
        <v>0</v>
      </c>
      <c r="Y404" s="28">
        <v>0</v>
      </c>
      <c r="Z404" s="28">
        <v>0</v>
      </c>
      <c r="AB404" s="28">
        <v>0</v>
      </c>
      <c r="AE404">
        <f t="shared" si="6"/>
        <v>0</v>
      </c>
    </row>
    <row r="405" spans="1:31" x14ac:dyDescent="0.25">
      <c r="A405" s="28" t="s">
        <v>540</v>
      </c>
      <c r="B405" s="28" t="s">
        <v>543</v>
      </c>
      <c r="C405" s="28">
        <v>0</v>
      </c>
      <c r="D405" s="28">
        <v>0</v>
      </c>
      <c r="E405" s="28">
        <v>0</v>
      </c>
      <c r="F405" s="28">
        <v>0</v>
      </c>
      <c r="G405" s="28">
        <v>0</v>
      </c>
      <c r="H405" s="28">
        <v>0</v>
      </c>
      <c r="I405" s="28">
        <v>0</v>
      </c>
      <c r="J405" s="28">
        <v>0</v>
      </c>
      <c r="K405" s="28">
        <v>0</v>
      </c>
      <c r="L405" s="28">
        <v>0</v>
      </c>
      <c r="M405" s="28">
        <v>0</v>
      </c>
      <c r="N405" s="28">
        <v>0</v>
      </c>
      <c r="O405" s="28">
        <v>0</v>
      </c>
      <c r="P405" s="28">
        <v>0</v>
      </c>
      <c r="Q405" s="28">
        <v>0</v>
      </c>
      <c r="R405" s="28">
        <v>0</v>
      </c>
      <c r="S405" s="28">
        <v>0</v>
      </c>
      <c r="T405" s="28">
        <v>0</v>
      </c>
      <c r="U405" s="28">
        <v>0</v>
      </c>
      <c r="V405" s="28">
        <v>0</v>
      </c>
      <c r="W405" s="28">
        <v>0</v>
      </c>
      <c r="X405" s="28">
        <v>0</v>
      </c>
      <c r="Y405" s="28">
        <v>0</v>
      </c>
      <c r="Z405" s="28">
        <v>0</v>
      </c>
      <c r="AB405" s="28">
        <v>0</v>
      </c>
      <c r="AE405">
        <f t="shared" si="6"/>
        <v>0</v>
      </c>
    </row>
    <row r="406" spans="1:31" x14ac:dyDescent="0.25">
      <c r="A406" s="28" t="s">
        <v>540</v>
      </c>
      <c r="B406" s="28" t="s">
        <v>544</v>
      </c>
      <c r="C406" s="28">
        <v>0</v>
      </c>
      <c r="D406" s="28">
        <v>0</v>
      </c>
      <c r="E406" s="28">
        <v>0</v>
      </c>
      <c r="F406" s="28">
        <v>0</v>
      </c>
      <c r="G406" s="28">
        <v>0</v>
      </c>
      <c r="H406" s="28">
        <v>0</v>
      </c>
      <c r="I406" s="28">
        <v>0</v>
      </c>
      <c r="J406" s="28">
        <v>0</v>
      </c>
      <c r="K406" s="28">
        <v>0</v>
      </c>
      <c r="L406" s="28">
        <v>0</v>
      </c>
      <c r="M406" s="28">
        <v>0</v>
      </c>
      <c r="N406" s="28">
        <v>0</v>
      </c>
      <c r="O406" s="28">
        <v>0</v>
      </c>
      <c r="P406" s="28">
        <v>0</v>
      </c>
      <c r="Q406" s="28">
        <v>0</v>
      </c>
      <c r="R406" s="28">
        <v>0</v>
      </c>
      <c r="S406" s="28">
        <v>0</v>
      </c>
      <c r="T406" s="28">
        <v>0</v>
      </c>
      <c r="U406" s="28">
        <v>0</v>
      </c>
      <c r="V406" s="28">
        <v>0</v>
      </c>
      <c r="W406" s="28">
        <v>0</v>
      </c>
      <c r="X406" s="28">
        <v>0</v>
      </c>
      <c r="Y406" s="28">
        <v>0</v>
      </c>
      <c r="Z406" s="28">
        <v>0</v>
      </c>
      <c r="AB406" s="28">
        <v>0</v>
      </c>
      <c r="AE406">
        <f t="shared" si="6"/>
        <v>0</v>
      </c>
    </row>
    <row r="407" spans="1:31" x14ac:dyDescent="0.25">
      <c r="A407" s="28" t="s">
        <v>540</v>
      </c>
      <c r="B407" s="28" t="s">
        <v>545</v>
      </c>
      <c r="C407" s="28">
        <v>0</v>
      </c>
      <c r="D407" s="28">
        <v>0</v>
      </c>
      <c r="E407" s="28">
        <v>0</v>
      </c>
      <c r="F407" s="28">
        <v>0</v>
      </c>
      <c r="G407" s="28">
        <v>0</v>
      </c>
      <c r="H407" s="28">
        <v>0</v>
      </c>
      <c r="I407" s="28">
        <v>0</v>
      </c>
      <c r="J407" s="28">
        <v>0</v>
      </c>
      <c r="K407" s="28">
        <v>0</v>
      </c>
      <c r="L407" s="28">
        <v>0</v>
      </c>
      <c r="M407" s="28">
        <v>0</v>
      </c>
      <c r="N407" s="28">
        <v>0</v>
      </c>
      <c r="O407" s="28">
        <v>0</v>
      </c>
      <c r="P407" s="28">
        <v>0</v>
      </c>
      <c r="Q407" s="28">
        <v>0</v>
      </c>
      <c r="R407" s="28">
        <v>0</v>
      </c>
      <c r="S407" s="28">
        <v>0</v>
      </c>
      <c r="T407" s="28">
        <v>0</v>
      </c>
      <c r="U407" s="28">
        <v>0</v>
      </c>
      <c r="V407" s="28">
        <v>0</v>
      </c>
      <c r="W407" s="28">
        <v>0</v>
      </c>
      <c r="X407" s="28">
        <v>0</v>
      </c>
      <c r="Y407" s="28">
        <v>0</v>
      </c>
      <c r="Z407" s="28">
        <v>0</v>
      </c>
      <c r="AB407" s="28">
        <v>0</v>
      </c>
      <c r="AE407">
        <f t="shared" si="6"/>
        <v>0</v>
      </c>
    </row>
    <row r="408" spans="1:31" x14ac:dyDescent="0.25">
      <c r="A408" s="28" t="s">
        <v>546</v>
      </c>
      <c r="B408" s="28" t="s">
        <v>547</v>
      </c>
      <c r="C408" s="28">
        <v>0</v>
      </c>
      <c r="D408" s="28">
        <v>0</v>
      </c>
      <c r="E408" s="28">
        <v>0</v>
      </c>
      <c r="F408" s="28">
        <v>0</v>
      </c>
      <c r="G408" s="28">
        <v>0</v>
      </c>
      <c r="H408" s="28">
        <v>0</v>
      </c>
      <c r="I408" s="28">
        <v>0</v>
      </c>
      <c r="J408" s="28">
        <v>0</v>
      </c>
      <c r="K408" s="28">
        <v>0</v>
      </c>
      <c r="L408" s="28">
        <v>0</v>
      </c>
      <c r="M408" s="28">
        <v>0</v>
      </c>
      <c r="N408" s="28">
        <v>0</v>
      </c>
      <c r="O408" s="28">
        <v>0</v>
      </c>
      <c r="P408" s="28">
        <v>0</v>
      </c>
      <c r="Q408" s="28">
        <v>0</v>
      </c>
      <c r="R408" s="28">
        <v>0</v>
      </c>
      <c r="S408" s="28">
        <v>0</v>
      </c>
      <c r="T408" s="28">
        <v>0</v>
      </c>
      <c r="U408" s="28">
        <v>0</v>
      </c>
      <c r="V408" s="28">
        <v>0</v>
      </c>
      <c r="W408" s="28">
        <v>0</v>
      </c>
      <c r="X408" s="28">
        <v>0</v>
      </c>
      <c r="Y408" s="28">
        <v>0</v>
      </c>
      <c r="Z408" s="28">
        <v>0</v>
      </c>
      <c r="AB408" s="28">
        <v>0</v>
      </c>
      <c r="AE408">
        <f t="shared" si="6"/>
        <v>0</v>
      </c>
    </row>
    <row r="409" spans="1:31" x14ac:dyDescent="0.25">
      <c r="A409" s="28" t="s">
        <v>546</v>
      </c>
      <c r="B409" s="28" t="s">
        <v>548</v>
      </c>
      <c r="C409" s="28">
        <v>0</v>
      </c>
      <c r="D409" s="28">
        <v>0</v>
      </c>
      <c r="E409" s="28">
        <v>0</v>
      </c>
      <c r="F409" s="28">
        <v>0</v>
      </c>
      <c r="G409" s="28">
        <v>0</v>
      </c>
      <c r="H409" s="28">
        <v>0</v>
      </c>
      <c r="I409" s="28">
        <v>0</v>
      </c>
      <c r="J409" s="28">
        <v>0</v>
      </c>
      <c r="K409" s="28">
        <v>0</v>
      </c>
      <c r="L409" s="28">
        <v>0</v>
      </c>
      <c r="M409" s="28">
        <v>0</v>
      </c>
      <c r="N409" s="28">
        <v>0</v>
      </c>
      <c r="O409" s="28">
        <v>0</v>
      </c>
      <c r="P409" s="28">
        <v>0</v>
      </c>
      <c r="Q409" s="28">
        <v>0</v>
      </c>
      <c r="R409" s="28">
        <v>0</v>
      </c>
      <c r="S409" s="28">
        <v>0</v>
      </c>
      <c r="T409" s="28">
        <v>0</v>
      </c>
      <c r="U409" s="28">
        <v>0</v>
      </c>
      <c r="V409" s="28">
        <v>0</v>
      </c>
      <c r="W409" s="28">
        <v>0</v>
      </c>
      <c r="X409" s="28">
        <v>0</v>
      </c>
      <c r="Y409" s="28">
        <v>0</v>
      </c>
      <c r="Z409" s="28">
        <v>0</v>
      </c>
      <c r="AB409" s="28">
        <v>0</v>
      </c>
      <c r="AE409">
        <f t="shared" si="6"/>
        <v>0</v>
      </c>
    </row>
    <row r="410" spans="1:31" x14ac:dyDescent="0.25">
      <c r="A410" s="28" t="s">
        <v>546</v>
      </c>
      <c r="B410" s="28" t="s">
        <v>549</v>
      </c>
      <c r="C410" s="28">
        <v>0</v>
      </c>
      <c r="D410" s="28">
        <v>0</v>
      </c>
      <c r="E410" s="28">
        <v>0</v>
      </c>
      <c r="F410" s="28">
        <v>0</v>
      </c>
      <c r="G410" s="28">
        <v>0</v>
      </c>
      <c r="H410" s="28">
        <v>0</v>
      </c>
      <c r="I410" s="28">
        <v>0</v>
      </c>
      <c r="J410" s="28">
        <v>0</v>
      </c>
      <c r="K410" s="28">
        <v>0</v>
      </c>
      <c r="L410" s="28">
        <v>0</v>
      </c>
      <c r="M410" s="28">
        <v>0</v>
      </c>
      <c r="N410" s="28">
        <v>0</v>
      </c>
      <c r="O410" s="28">
        <v>0</v>
      </c>
      <c r="P410" s="28">
        <v>0</v>
      </c>
      <c r="Q410" s="28">
        <v>0</v>
      </c>
      <c r="R410" s="28">
        <v>0</v>
      </c>
      <c r="S410" s="28">
        <v>0</v>
      </c>
      <c r="T410" s="28">
        <v>0</v>
      </c>
      <c r="U410" s="28">
        <v>0</v>
      </c>
      <c r="V410" s="28">
        <v>0</v>
      </c>
      <c r="W410" s="28">
        <v>0</v>
      </c>
      <c r="X410" s="28">
        <v>0</v>
      </c>
      <c r="Y410" s="28">
        <v>0</v>
      </c>
      <c r="Z410" s="28">
        <v>0</v>
      </c>
      <c r="AB410" s="28">
        <v>0</v>
      </c>
      <c r="AE410">
        <f t="shared" si="6"/>
        <v>0</v>
      </c>
    </row>
    <row r="411" spans="1:31" x14ac:dyDescent="0.25">
      <c r="A411" s="28" t="s">
        <v>550</v>
      </c>
      <c r="B411" s="28" t="s">
        <v>551</v>
      </c>
      <c r="C411" s="28">
        <v>0</v>
      </c>
      <c r="D411" s="28">
        <v>0</v>
      </c>
      <c r="E411" s="28">
        <v>0</v>
      </c>
      <c r="F411" s="28">
        <v>0</v>
      </c>
      <c r="G411" s="28">
        <v>0</v>
      </c>
      <c r="H411" s="28">
        <v>0</v>
      </c>
      <c r="I411" s="28">
        <v>0</v>
      </c>
      <c r="J411" s="28">
        <v>0</v>
      </c>
      <c r="K411" s="28">
        <v>0</v>
      </c>
      <c r="L411" s="28">
        <v>0</v>
      </c>
      <c r="M411" s="28">
        <v>0</v>
      </c>
      <c r="N411" s="28">
        <v>0</v>
      </c>
      <c r="O411" s="28">
        <v>0</v>
      </c>
      <c r="P411" s="28">
        <v>0</v>
      </c>
      <c r="Q411" s="28">
        <v>0</v>
      </c>
      <c r="R411" s="28">
        <v>0</v>
      </c>
      <c r="S411" s="28">
        <v>0</v>
      </c>
      <c r="T411" s="28">
        <v>0</v>
      </c>
      <c r="U411" s="28">
        <v>0</v>
      </c>
      <c r="V411" s="28">
        <v>0</v>
      </c>
      <c r="W411" s="28">
        <v>0</v>
      </c>
      <c r="X411" s="28">
        <v>0</v>
      </c>
      <c r="Y411" s="28">
        <v>0</v>
      </c>
      <c r="Z411" s="28">
        <v>0</v>
      </c>
      <c r="AB411" s="28">
        <v>0</v>
      </c>
      <c r="AE411">
        <f t="shared" si="6"/>
        <v>0</v>
      </c>
    </row>
    <row r="412" spans="1:31" x14ac:dyDescent="0.25">
      <c r="A412" s="28" t="s">
        <v>550</v>
      </c>
      <c r="B412" s="28" t="s">
        <v>552</v>
      </c>
      <c r="C412" s="28">
        <v>0</v>
      </c>
      <c r="D412" s="28">
        <v>0</v>
      </c>
      <c r="E412" s="28">
        <v>0</v>
      </c>
      <c r="F412" s="28">
        <v>0</v>
      </c>
      <c r="G412" s="28">
        <v>0</v>
      </c>
      <c r="H412" s="28">
        <v>0</v>
      </c>
      <c r="I412" s="28">
        <v>0</v>
      </c>
      <c r="J412" s="28">
        <v>0</v>
      </c>
      <c r="K412" s="28">
        <v>0</v>
      </c>
      <c r="L412" s="28">
        <v>0</v>
      </c>
      <c r="M412" s="28">
        <v>0</v>
      </c>
      <c r="N412" s="28">
        <v>0</v>
      </c>
      <c r="O412" s="28">
        <v>0</v>
      </c>
      <c r="P412" s="28">
        <v>0</v>
      </c>
      <c r="Q412" s="28">
        <v>0</v>
      </c>
      <c r="R412" s="28">
        <v>0</v>
      </c>
      <c r="S412" s="28">
        <v>0</v>
      </c>
      <c r="T412" s="28">
        <v>0</v>
      </c>
      <c r="U412" s="28">
        <v>0</v>
      </c>
      <c r="V412" s="28">
        <v>0</v>
      </c>
      <c r="W412" s="28">
        <v>0</v>
      </c>
      <c r="X412" s="28">
        <v>0</v>
      </c>
      <c r="Y412" s="28">
        <v>0</v>
      </c>
      <c r="Z412" s="28">
        <v>0</v>
      </c>
      <c r="AB412" s="28">
        <v>0</v>
      </c>
      <c r="AE412">
        <f t="shared" si="6"/>
        <v>0</v>
      </c>
    </row>
    <row r="413" spans="1:31" x14ac:dyDescent="0.25">
      <c r="A413" s="28" t="s">
        <v>550</v>
      </c>
      <c r="B413" s="28" t="s">
        <v>553</v>
      </c>
      <c r="C413" s="28">
        <v>0</v>
      </c>
      <c r="D413" s="28">
        <v>0</v>
      </c>
      <c r="E413" s="28">
        <v>0</v>
      </c>
      <c r="F413" s="28">
        <v>0</v>
      </c>
      <c r="G413" s="28">
        <v>0</v>
      </c>
      <c r="H413" s="28">
        <v>0</v>
      </c>
      <c r="I413" s="28">
        <v>0</v>
      </c>
      <c r="J413" s="28">
        <v>0</v>
      </c>
      <c r="K413" s="28">
        <v>0</v>
      </c>
      <c r="L413" s="28">
        <v>0</v>
      </c>
      <c r="M413" s="28">
        <v>0</v>
      </c>
      <c r="N413" s="28">
        <v>0</v>
      </c>
      <c r="O413" s="28">
        <v>0</v>
      </c>
      <c r="P413" s="28">
        <v>0</v>
      </c>
      <c r="Q413" s="28">
        <v>0</v>
      </c>
      <c r="R413" s="28">
        <v>0</v>
      </c>
      <c r="S413" s="28">
        <v>0</v>
      </c>
      <c r="T413" s="28">
        <v>0</v>
      </c>
      <c r="U413" s="28">
        <v>0</v>
      </c>
      <c r="V413" s="28">
        <v>0</v>
      </c>
      <c r="W413" s="28">
        <v>0</v>
      </c>
      <c r="X413" s="28">
        <v>0</v>
      </c>
      <c r="Y413" s="28">
        <v>0</v>
      </c>
      <c r="Z413" s="28">
        <v>0</v>
      </c>
      <c r="AB413" s="28">
        <v>0</v>
      </c>
      <c r="AE413">
        <f t="shared" si="6"/>
        <v>0</v>
      </c>
    </row>
    <row r="414" spans="1:31" x14ac:dyDescent="0.25">
      <c r="A414" s="28" t="s">
        <v>550</v>
      </c>
      <c r="B414" s="28" t="s">
        <v>554</v>
      </c>
      <c r="C414" s="28">
        <v>0</v>
      </c>
      <c r="D414" s="28">
        <v>0</v>
      </c>
      <c r="E414" s="28">
        <v>0</v>
      </c>
      <c r="F414" s="28">
        <v>0</v>
      </c>
      <c r="G414" s="28">
        <v>0</v>
      </c>
      <c r="H414" s="28">
        <v>0</v>
      </c>
      <c r="I414" s="28">
        <v>0</v>
      </c>
      <c r="J414" s="28">
        <v>0</v>
      </c>
      <c r="K414" s="28">
        <v>0</v>
      </c>
      <c r="L414" s="28">
        <v>0</v>
      </c>
      <c r="M414" s="28">
        <v>0</v>
      </c>
      <c r="N414" s="28">
        <v>0</v>
      </c>
      <c r="O414" s="28">
        <v>0</v>
      </c>
      <c r="P414" s="28">
        <v>0</v>
      </c>
      <c r="Q414" s="28">
        <v>0</v>
      </c>
      <c r="R414" s="28">
        <v>0</v>
      </c>
      <c r="S414" s="28">
        <v>0</v>
      </c>
      <c r="T414" s="28">
        <v>0</v>
      </c>
      <c r="U414" s="28">
        <v>0</v>
      </c>
      <c r="V414" s="28">
        <v>0</v>
      </c>
      <c r="W414" s="28">
        <v>0</v>
      </c>
      <c r="X414" s="28">
        <v>0</v>
      </c>
      <c r="Y414" s="28">
        <v>0</v>
      </c>
      <c r="Z414" s="28">
        <v>0</v>
      </c>
      <c r="AB414" s="28">
        <v>0</v>
      </c>
      <c r="AE414">
        <f t="shared" si="6"/>
        <v>0</v>
      </c>
    </row>
    <row r="415" spans="1:31" x14ac:dyDescent="0.25">
      <c r="A415" s="28" t="s">
        <v>550</v>
      </c>
      <c r="B415" s="28" t="s">
        <v>555</v>
      </c>
      <c r="C415" s="28">
        <v>0</v>
      </c>
      <c r="D415" s="28">
        <v>0</v>
      </c>
      <c r="E415" s="28">
        <v>0</v>
      </c>
      <c r="F415" s="28">
        <v>0</v>
      </c>
      <c r="G415" s="28">
        <v>0</v>
      </c>
      <c r="H415" s="28">
        <v>0</v>
      </c>
      <c r="I415" s="28">
        <v>0</v>
      </c>
      <c r="J415" s="28">
        <v>0</v>
      </c>
      <c r="K415" s="28">
        <v>0</v>
      </c>
      <c r="L415" s="28">
        <v>0</v>
      </c>
      <c r="M415" s="28">
        <v>0</v>
      </c>
      <c r="N415" s="28">
        <v>0</v>
      </c>
      <c r="O415" s="28">
        <v>0</v>
      </c>
      <c r="P415" s="28">
        <v>0</v>
      </c>
      <c r="Q415" s="28">
        <v>0</v>
      </c>
      <c r="R415" s="28">
        <v>0</v>
      </c>
      <c r="S415" s="28">
        <v>0</v>
      </c>
      <c r="T415" s="28">
        <v>0</v>
      </c>
      <c r="U415" s="28">
        <v>0</v>
      </c>
      <c r="V415" s="28">
        <v>0</v>
      </c>
      <c r="W415" s="28">
        <v>0</v>
      </c>
      <c r="X415" s="28">
        <v>0</v>
      </c>
      <c r="Y415" s="28">
        <v>0</v>
      </c>
      <c r="Z415" s="28">
        <v>0</v>
      </c>
      <c r="AB415" s="28">
        <v>0</v>
      </c>
      <c r="AE415">
        <f t="shared" si="6"/>
        <v>0</v>
      </c>
    </row>
    <row r="416" spans="1:31" x14ac:dyDescent="0.25">
      <c r="A416" s="28" t="s">
        <v>550</v>
      </c>
      <c r="B416" s="28" t="s">
        <v>556</v>
      </c>
      <c r="C416" s="28">
        <v>0</v>
      </c>
      <c r="D416" s="28">
        <v>0</v>
      </c>
      <c r="E416" s="28">
        <v>0</v>
      </c>
      <c r="F416" s="28">
        <v>0</v>
      </c>
      <c r="G416" s="28">
        <v>0</v>
      </c>
      <c r="H416" s="28">
        <v>0</v>
      </c>
      <c r="I416" s="28">
        <v>0</v>
      </c>
      <c r="J416" s="28">
        <v>0</v>
      </c>
      <c r="K416" s="28">
        <v>0</v>
      </c>
      <c r="L416" s="28">
        <v>0</v>
      </c>
      <c r="M416" s="28">
        <v>0</v>
      </c>
      <c r="N416" s="28">
        <v>0</v>
      </c>
      <c r="O416" s="28">
        <v>0</v>
      </c>
      <c r="P416" s="28">
        <v>0</v>
      </c>
      <c r="Q416" s="28">
        <v>0</v>
      </c>
      <c r="R416" s="28">
        <v>0</v>
      </c>
      <c r="S416" s="28">
        <v>0</v>
      </c>
      <c r="T416" s="28">
        <v>0</v>
      </c>
      <c r="U416" s="28">
        <v>0</v>
      </c>
      <c r="V416" s="28">
        <v>0</v>
      </c>
      <c r="W416" s="28">
        <v>0</v>
      </c>
      <c r="X416" s="28">
        <v>0</v>
      </c>
      <c r="Y416" s="28">
        <v>0</v>
      </c>
      <c r="Z416" s="28">
        <v>0</v>
      </c>
      <c r="AB416" s="28">
        <v>0</v>
      </c>
      <c r="AE416">
        <f t="shared" si="6"/>
        <v>0</v>
      </c>
    </row>
    <row r="417" spans="1:31" x14ac:dyDescent="0.25">
      <c r="A417" s="28" t="s">
        <v>550</v>
      </c>
      <c r="B417" s="28" t="s">
        <v>557</v>
      </c>
      <c r="C417" s="28">
        <v>0</v>
      </c>
      <c r="D417" s="28">
        <v>0</v>
      </c>
      <c r="E417" s="28">
        <v>0</v>
      </c>
      <c r="F417" s="28">
        <v>0</v>
      </c>
      <c r="G417" s="28">
        <v>0</v>
      </c>
      <c r="H417" s="28">
        <v>0</v>
      </c>
      <c r="I417" s="28">
        <v>0</v>
      </c>
      <c r="J417" s="28">
        <v>0</v>
      </c>
      <c r="K417" s="28">
        <v>0</v>
      </c>
      <c r="L417" s="28">
        <v>0</v>
      </c>
      <c r="M417" s="28">
        <v>0</v>
      </c>
      <c r="N417" s="28">
        <v>0</v>
      </c>
      <c r="O417" s="28">
        <v>0</v>
      </c>
      <c r="P417" s="28">
        <v>10.559699999999999</v>
      </c>
      <c r="Q417" s="28">
        <v>0</v>
      </c>
      <c r="R417" s="28">
        <v>0</v>
      </c>
      <c r="S417" s="28">
        <v>0</v>
      </c>
      <c r="T417" s="28">
        <v>0</v>
      </c>
      <c r="U417" s="28">
        <v>0</v>
      </c>
      <c r="V417" s="28">
        <v>0</v>
      </c>
      <c r="W417" s="28">
        <v>0</v>
      </c>
      <c r="X417" s="28">
        <v>0</v>
      </c>
      <c r="Y417" s="28">
        <v>0</v>
      </c>
      <c r="Z417" s="28">
        <v>0</v>
      </c>
      <c r="AB417" s="28">
        <v>10.559699999999999</v>
      </c>
      <c r="AE417">
        <f t="shared" si="6"/>
        <v>10.559699999999999</v>
      </c>
    </row>
    <row r="418" spans="1:31" x14ac:dyDescent="0.25">
      <c r="A418" s="28" t="s">
        <v>550</v>
      </c>
      <c r="B418" s="28" t="s">
        <v>558</v>
      </c>
      <c r="C418" s="28">
        <v>0</v>
      </c>
      <c r="D418" s="28">
        <v>3.0856599999999998</v>
      </c>
      <c r="E418" s="28">
        <v>47.786799999999999</v>
      </c>
      <c r="F418" s="28">
        <v>0</v>
      </c>
      <c r="G418" s="28">
        <v>0</v>
      </c>
      <c r="H418" s="28">
        <v>0</v>
      </c>
      <c r="I418" s="28">
        <v>0</v>
      </c>
      <c r="J418" s="28">
        <v>30.1388</v>
      </c>
      <c r="K418" s="28">
        <v>0</v>
      </c>
      <c r="L418" s="28">
        <v>0</v>
      </c>
      <c r="M418" s="28">
        <v>0</v>
      </c>
      <c r="N418" s="28">
        <v>34.844999999999999</v>
      </c>
      <c r="O418" s="28">
        <v>17.6084</v>
      </c>
      <c r="P418" s="28">
        <v>0</v>
      </c>
      <c r="Q418" s="28">
        <v>0</v>
      </c>
      <c r="R418" s="28">
        <v>0</v>
      </c>
      <c r="S418" s="28">
        <v>0</v>
      </c>
      <c r="T418" s="28">
        <v>0</v>
      </c>
      <c r="U418" s="28">
        <v>0</v>
      </c>
      <c r="V418" s="28">
        <v>0</v>
      </c>
      <c r="W418" s="28">
        <v>0</v>
      </c>
      <c r="X418" s="28">
        <v>0</v>
      </c>
      <c r="Y418" s="28">
        <v>0</v>
      </c>
      <c r="Z418" s="28">
        <v>0.94966899999999999</v>
      </c>
      <c r="AB418" s="28">
        <v>47.786799999999999</v>
      </c>
      <c r="AE418">
        <f t="shared" si="6"/>
        <v>134.41432899999998</v>
      </c>
    </row>
    <row r="419" spans="1:31" x14ac:dyDescent="0.25">
      <c r="A419" s="28" t="s">
        <v>550</v>
      </c>
      <c r="B419" s="28" t="s">
        <v>559</v>
      </c>
      <c r="C419" s="28">
        <v>0</v>
      </c>
      <c r="D419" s="28">
        <v>0</v>
      </c>
      <c r="E419" s="28">
        <v>0</v>
      </c>
      <c r="F419" s="28">
        <v>0</v>
      </c>
      <c r="G419" s="28">
        <v>0</v>
      </c>
      <c r="H419" s="28">
        <v>0</v>
      </c>
      <c r="I419" s="28">
        <v>0</v>
      </c>
      <c r="J419" s="28">
        <v>0</v>
      </c>
      <c r="K419" s="28">
        <v>0</v>
      </c>
      <c r="L419" s="28">
        <v>0</v>
      </c>
      <c r="M419" s="28">
        <v>0</v>
      </c>
      <c r="N419" s="28">
        <v>0</v>
      </c>
      <c r="O419" s="28">
        <v>0</v>
      </c>
      <c r="P419" s="28">
        <v>0</v>
      </c>
      <c r="Q419" s="28">
        <v>0</v>
      </c>
      <c r="R419" s="28">
        <v>0</v>
      </c>
      <c r="S419" s="28">
        <v>0</v>
      </c>
      <c r="T419" s="28">
        <v>0</v>
      </c>
      <c r="U419" s="28">
        <v>0</v>
      </c>
      <c r="V419" s="28">
        <v>0</v>
      </c>
      <c r="W419" s="28">
        <v>0</v>
      </c>
      <c r="X419" s="28">
        <v>0</v>
      </c>
      <c r="Y419" s="28">
        <v>0</v>
      </c>
      <c r="Z419" s="28">
        <v>0</v>
      </c>
      <c r="AB419" s="28">
        <v>0</v>
      </c>
      <c r="AE419">
        <f t="shared" si="6"/>
        <v>0</v>
      </c>
    </row>
    <row r="420" spans="1:31" x14ac:dyDescent="0.25">
      <c r="A420" s="28" t="s">
        <v>550</v>
      </c>
      <c r="B420" s="28" t="s">
        <v>560</v>
      </c>
      <c r="C420" s="28">
        <v>0</v>
      </c>
      <c r="D420" s="28">
        <v>0</v>
      </c>
      <c r="E420" s="28">
        <v>0</v>
      </c>
      <c r="F420" s="28">
        <v>0</v>
      </c>
      <c r="G420" s="28">
        <v>0</v>
      </c>
      <c r="H420" s="28">
        <v>0</v>
      </c>
      <c r="I420" s="28">
        <v>0</v>
      </c>
      <c r="J420" s="28">
        <v>0</v>
      </c>
      <c r="K420" s="28">
        <v>0</v>
      </c>
      <c r="L420" s="28">
        <v>0</v>
      </c>
      <c r="M420" s="28">
        <v>0</v>
      </c>
      <c r="N420" s="28">
        <v>0</v>
      </c>
      <c r="O420" s="28">
        <v>0</v>
      </c>
      <c r="P420" s="28">
        <v>0</v>
      </c>
      <c r="Q420" s="28">
        <v>0</v>
      </c>
      <c r="R420" s="28">
        <v>0</v>
      </c>
      <c r="S420" s="28">
        <v>0</v>
      </c>
      <c r="T420" s="28">
        <v>0</v>
      </c>
      <c r="U420" s="28">
        <v>0</v>
      </c>
      <c r="V420" s="28">
        <v>0</v>
      </c>
      <c r="W420" s="28">
        <v>0</v>
      </c>
      <c r="X420" s="28">
        <v>0</v>
      </c>
      <c r="Y420" s="28">
        <v>0</v>
      </c>
      <c r="Z420" s="28">
        <v>0</v>
      </c>
      <c r="AB420" s="28">
        <v>0</v>
      </c>
      <c r="AE420">
        <f t="shared" si="6"/>
        <v>0</v>
      </c>
    </row>
    <row r="421" spans="1:31" x14ac:dyDescent="0.25">
      <c r="A421" s="28" t="s">
        <v>550</v>
      </c>
      <c r="B421" s="28" t="s">
        <v>561</v>
      </c>
      <c r="C421" s="28">
        <v>0</v>
      </c>
      <c r="D421" s="28">
        <v>0</v>
      </c>
      <c r="E421" s="28">
        <v>0</v>
      </c>
      <c r="F421" s="28">
        <v>0</v>
      </c>
      <c r="G421" s="28">
        <v>0</v>
      </c>
      <c r="H421" s="28">
        <v>0</v>
      </c>
      <c r="I421" s="28">
        <v>0</v>
      </c>
      <c r="J421" s="28">
        <v>0</v>
      </c>
      <c r="K421" s="28">
        <v>0</v>
      </c>
      <c r="L421" s="28">
        <v>0</v>
      </c>
      <c r="M421" s="28">
        <v>0</v>
      </c>
      <c r="N421" s="28">
        <v>0</v>
      </c>
      <c r="O421" s="28">
        <v>0</v>
      </c>
      <c r="P421" s="28">
        <v>0</v>
      </c>
      <c r="Q421" s="28">
        <v>0</v>
      </c>
      <c r="R421" s="28">
        <v>0</v>
      </c>
      <c r="S421" s="28">
        <v>0</v>
      </c>
      <c r="T421" s="28">
        <v>0</v>
      </c>
      <c r="U421" s="28">
        <v>0</v>
      </c>
      <c r="V421" s="28">
        <v>0</v>
      </c>
      <c r="W421" s="28">
        <v>0</v>
      </c>
      <c r="X421" s="28">
        <v>0</v>
      </c>
      <c r="Y421" s="28">
        <v>0</v>
      </c>
      <c r="Z421" s="28">
        <v>0</v>
      </c>
      <c r="AB421" s="28">
        <v>0</v>
      </c>
      <c r="AE421">
        <f t="shared" si="6"/>
        <v>0</v>
      </c>
    </row>
    <row r="422" spans="1:31" x14ac:dyDescent="0.25">
      <c r="A422" s="28" t="s">
        <v>550</v>
      </c>
      <c r="B422" s="28" t="s">
        <v>562</v>
      </c>
      <c r="C422" s="28">
        <v>0</v>
      </c>
      <c r="D422" s="28">
        <v>0</v>
      </c>
      <c r="E422" s="28">
        <v>0</v>
      </c>
      <c r="F422" s="28">
        <v>0</v>
      </c>
      <c r="G422" s="28">
        <v>0</v>
      </c>
      <c r="H422" s="28">
        <v>0</v>
      </c>
      <c r="I422" s="28">
        <v>0</v>
      </c>
      <c r="J422" s="28">
        <v>0</v>
      </c>
      <c r="K422" s="28">
        <v>0</v>
      </c>
      <c r="L422" s="28">
        <v>0</v>
      </c>
      <c r="M422" s="28">
        <v>0</v>
      </c>
      <c r="N422" s="28">
        <v>0</v>
      </c>
      <c r="O422" s="28">
        <v>0</v>
      </c>
      <c r="P422" s="28">
        <v>0</v>
      </c>
      <c r="Q422" s="28">
        <v>0</v>
      </c>
      <c r="R422" s="28">
        <v>0</v>
      </c>
      <c r="S422" s="28">
        <v>0</v>
      </c>
      <c r="T422" s="28">
        <v>0</v>
      </c>
      <c r="U422" s="28">
        <v>0</v>
      </c>
      <c r="V422" s="28">
        <v>0</v>
      </c>
      <c r="W422" s="28">
        <v>0</v>
      </c>
      <c r="X422" s="28">
        <v>0</v>
      </c>
      <c r="Y422" s="28">
        <v>0</v>
      </c>
      <c r="Z422" s="28">
        <v>0</v>
      </c>
      <c r="AB422" s="28">
        <v>0</v>
      </c>
      <c r="AE422">
        <f t="shared" si="6"/>
        <v>0</v>
      </c>
    </row>
    <row r="423" spans="1:31" x14ac:dyDescent="0.25">
      <c r="A423" s="28" t="s">
        <v>550</v>
      </c>
      <c r="B423" s="28" t="s">
        <v>563</v>
      </c>
      <c r="C423" s="28">
        <v>0.64129100000000006</v>
      </c>
      <c r="D423" s="28">
        <v>0</v>
      </c>
      <c r="E423" s="28">
        <v>0</v>
      </c>
      <c r="F423" s="28">
        <v>0</v>
      </c>
      <c r="G423" s="28">
        <v>0.22622</v>
      </c>
      <c r="H423" s="28">
        <v>0</v>
      </c>
      <c r="I423" s="28">
        <v>1.4704299999999999</v>
      </c>
      <c r="J423" s="28">
        <v>0.93919600000000003</v>
      </c>
      <c r="K423" s="28">
        <v>0.59145000000000003</v>
      </c>
      <c r="L423" s="28">
        <v>0</v>
      </c>
      <c r="M423" s="28">
        <v>10.3734</v>
      </c>
      <c r="N423" s="28">
        <v>0</v>
      </c>
      <c r="O423" s="28">
        <v>0</v>
      </c>
      <c r="P423" s="28">
        <v>0</v>
      </c>
      <c r="Q423" s="28">
        <v>0</v>
      </c>
      <c r="R423" s="28">
        <v>0</v>
      </c>
      <c r="S423" s="28">
        <v>0</v>
      </c>
      <c r="T423" s="28">
        <v>0</v>
      </c>
      <c r="U423" s="28">
        <v>0</v>
      </c>
      <c r="V423" s="28">
        <v>0</v>
      </c>
      <c r="W423" s="28">
        <v>0</v>
      </c>
      <c r="X423" s="28">
        <v>0</v>
      </c>
      <c r="Y423" s="28">
        <v>0</v>
      </c>
      <c r="Z423" s="28">
        <v>0.78011699999999995</v>
      </c>
      <c r="AB423" s="28">
        <v>10.3734</v>
      </c>
      <c r="AE423">
        <f t="shared" si="6"/>
        <v>15.022104000000001</v>
      </c>
    </row>
    <row r="424" spans="1:31" x14ac:dyDescent="0.25">
      <c r="A424" s="28" t="s">
        <v>550</v>
      </c>
      <c r="B424" s="28" t="s">
        <v>564</v>
      </c>
      <c r="C424" s="28">
        <v>0</v>
      </c>
      <c r="D424" s="28">
        <v>0</v>
      </c>
      <c r="E424" s="28">
        <v>0</v>
      </c>
      <c r="F424" s="28">
        <v>0</v>
      </c>
      <c r="G424" s="28">
        <v>0</v>
      </c>
      <c r="H424" s="28">
        <v>0</v>
      </c>
      <c r="I424" s="28">
        <v>0</v>
      </c>
      <c r="J424" s="28">
        <v>0</v>
      </c>
      <c r="K424" s="28">
        <v>0</v>
      </c>
      <c r="L424" s="28">
        <v>0</v>
      </c>
      <c r="M424" s="28">
        <v>0</v>
      </c>
      <c r="N424" s="28">
        <v>0</v>
      </c>
      <c r="O424" s="28">
        <v>0</v>
      </c>
      <c r="P424" s="28">
        <v>0</v>
      </c>
      <c r="Q424" s="28">
        <v>0</v>
      </c>
      <c r="R424" s="28">
        <v>0</v>
      </c>
      <c r="S424" s="28">
        <v>0</v>
      </c>
      <c r="T424" s="28">
        <v>0</v>
      </c>
      <c r="U424" s="28">
        <v>0</v>
      </c>
      <c r="V424" s="28">
        <v>0</v>
      </c>
      <c r="W424" s="28">
        <v>0</v>
      </c>
      <c r="X424" s="28">
        <v>0</v>
      </c>
      <c r="Y424" s="28">
        <v>0</v>
      </c>
      <c r="Z424" s="28">
        <v>0</v>
      </c>
      <c r="AB424" s="28">
        <v>0</v>
      </c>
      <c r="AE424">
        <f t="shared" si="6"/>
        <v>0</v>
      </c>
    </row>
    <row r="425" spans="1:31" x14ac:dyDescent="0.25">
      <c r="A425" s="28" t="s">
        <v>550</v>
      </c>
      <c r="B425" s="28" t="s">
        <v>565</v>
      </c>
      <c r="C425" s="28">
        <v>0</v>
      </c>
      <c r="D425" s="28">
        <v>0</v>
      </c>
      <c r="E425" s="28">
        <v>0</v>
      </c>
      <c r="F425" s="28">
        <v>0</v>
      </c>
      <c r="G425" s="28">
        <v>0</v>
      </c>
      <c r="H425" s="28">
        <v>0</v>
      </c>
      <c r="I425" s="28">
        <v>0</v>
      </c>
      <c r="J425" s="28">
        <v>0</v>
      </c>
      <c r="K425" s="28">
        <v>0</v>
      </c>
      <c r="L425" s="28">
        <v>0</v>
      </c>
      <c r="M425" s="28">
        <v>0</v>
      </c>
      <c r="N425" s="28">
        <v>0</v>
      </c>
      <c r="O425" s="28">
        <v>0</v>
      </c>
      <c r="P425" s="28">
        <v>0</v>
      </c>
      <c r="Q425" s="28">
        <v>0</v>
      </c>
      <c r="R425" s="28">
        <v>0</v>
      </c>
      <c r="S425" s="28">
        <v>0</v>
      </c>
      <c r="T425" s="28">
        <v>0</v>
      </c>
      <c r="U425" s="28">
        <v>0</v>
      </c>
      <c r="V425" s="28">
        <v>0</v>
      </c>
      <c r="W425" s="28">
        <v>0</v>
      </c>
      <c r="X425" s="28">
        <v>0</v>
      </c>
      <c r="Y425" s="28">
        <v>0</v>
      </c>
      <c r="Z425" s="28">
        <v>0</v>
      </c>
      <c r="AB425" s="28">
        <v>0</v>
      </c>
      <c r="AE425">
        <f t="shared" si="6"/>
        <v>0</v>
      </c>
    </row>
    <row r="426" spans="1:31" x14ac:dyDescent="0.25">
      <c r="A426" s="28" t="s">
        <v>550</v>
      </c>
      <c r="B426" s="69" t="s">
        <v>566</v>
      </c>
      <c r="C426" s="28">
        <v>0</v>
      </c>
      <c r="D426" s="28">
        <v>0</v>
      </c>
      <c r="E426" s="28">
        <v>0</v>
      </c>
      <c r="F426" s="28">
        <v>0</v>
      </c>
      <c r="G426" s="28">
        <v>0</v>
      </c>
      <c r="H426" s="28">
        <v>0</v>
      </c>
      <c r="I426" s="28">
        <v>0</v>
      </c>
      <c r="J426" s="28">
        <v>0</v>
      </c>
      <c r="K426" s="28">
        <v>0</v>
      </c>
      <c r="L426" s="28">
        <v>0</v>
      </c>
      <c r="M426" s="28">
        <v>0</v>
      </c>
      <c r="N426" s="28">
        <v>0</v>
      </c>
      <c r="O426" s="28">
        <v>0</v>
      </c>
      <c r="P426" s="28">
        <v>0</v>
      </c>
      <c r="Q426" s="28">
        <v>0</v>
      </c>
      <c r="R426" s="28">
        <v>0</v>
      </c>
      <c r="S426" s="28">
        <v>0</v>
      </c>
      <c r="T426" s="28">
        <v>0</v>
      </c>
      <c r="U426" s="28">
        <v>0</v>
      </c>
      <c r="V426" s="28">
        <v>0</v>
      </c>
      <c r="W426" s="28">
        <v>0</v>
      </c>
      <c r="X426" s="28">
        <v>0</v>
      </c>
      <c r="Y426" s="28">
        <v>0</v>
      </c>
      <c r="Z426" s="28">
        <v>0</v>
      </c>
      <c r="AB426" s="28">
        <v>0</v>
      </c>
      <c r="AE426">
        <f t="shared" si="6"/>
        <v>0</v>
      </c>
    </row>
    <row r="427" spans="1:31" x14ac:dyDescent="0.25">
      <c r="A427" s="28" t="s">
        <v>550</v>
      </c>
      <c r="B427" s="28" t="s">
        <v>567</v>
      </c>
      <c r="C427" s="28">
        <v>0</v>
      </c>
      <c r="D427" s="28">
        <v>0</v>
      </c>
      <c r="E427" s="28">
        <v>0</v>
      </c>
      <c r="F427" s="28">
        <v>0</v>
      </c>
      <c r="G427" s="28">
        <v>0</v>
      </c>
      <c r="H427" s="28">
        <v>0</v>
      </c>
      <c r="I427" s="28">
        <v>0</v>
      </c>
      <c r="J427" s="28">
        <v>0</v>
      </c>
      <c r="K427" s="28">
        <v>0</v>
      </c>
      <c r="L427" s="28">
        <v>0</v>
      </c>
      <c r="M427" s="28">
        <v>0</v>
      </c>
      <c r="N427" s="28">
        <v>0</v>
      </c>
      <c r="O427" s="28">
        <v>0</v>
      </c>
      <c r="P427" s="28">
        <v>0</v>
      </c>
      <c r="Q427" s="28">
        <v>0</v>
      </c>
      <c r="R427" s="28">
        <v>0</v>
      </c>
      <c r="S427" s="28">
        <v>0</v>
      </c>
      <c r="T427" s="28">
        <v>0</v>
      </c>
      <c r="U427" s="28">
        <v>0</v>
      </c>
      <c r="V427" s="28">
        <v>0</v>
      </c>
      <c r="W427" s="28">
        <v>0</v>
      </c>
      <c r="X427" s="28">
        <v>0</v>
      </c>
      <c r="Y427" s="28">
        <v>0</v>
      </c>
      <c r="Z427" s="28">
        <v>0</v>
      </c>
      <c r="AB427" s="28">
        <v>0</v>
      </c>
      <c r="AE427">
        <f t="shared" si="6"/>
        <v>0</v>
      </c>
    </row>
    <row r="428" spans="1:31" x14ac:dyDescent="0.25">
      <c r="A428" s="28" t="s">
        <v>550</v>
      </c>
      <c r="B428" s="28" t="s">
        <v>568</v>
      </c>
      <c r="C428" s="28">
        <v>0</v>
      </c>
      <c r="D428" s="28">
        <v>0</v>
      </c>
      <c r="E428" s="28">
        <v>0</v>
      </c>
      <c r="F428" s="28">
        <v>0</v>
      </c>
      <c r="G428" s="28">
        <v>0</v>
      </c>
      <c r="H428" s="28">
        <v>0</v>
      </c>
      <c r="I428" s="28">
        <v>0</v>
      </c>
      <c r="J428" s="28">
        <v>0</v>
      </c>
      <c r="K428" s="28">
        <v>0</v>
      </c>
      <c r="L428" s="28">
        <v>0</v>
      </c>
      <c r="M428" s="28">
        <v>0</v>
      </c>
      <c r="N428" s="28">
        <v>0</v>
      </c>
      <c r="O428" s="28">
        <v>0</v>
      </c>
      <c r="P428" s="28">
        <v>0</v>
      </c>
      <c r="Q428" s="28">
        <v>0</v>
      </c>
      <c r="R428" s="28">
        <v>0</v>
      </c>
      <c r="S428" s="28">
        <v>0</v>
      </c>
      <c r="T428" s="28">
        <v>0</v>
      </c>
      <c r="U428" s="28">
        <v>0</v>
      </c>
      <c r="V428" s="28">
        <v>0</v>
      </c>
      <c r="W428" s="28">
        <v>0</v>
      </c>
      <c r="X428" s="28">
        <v>0</v>
      </c>
      <c r="Y428" s="28">
        <v>0</v>
      </c>
      <c r="Z428" s="28">
        <v>0</v>
      </c>
      <c r="AB428" s="28">
        <v>0</v>
      </c>
      <c r="AE428">
        <f t="shared" si="6"/>
        <v>0</v>
      </c>
    </row>
    <row r="429" spans="1:31" x14ac:dyDescent="0.25">
      <c r="A429" s="28" t="s">
        <v>550</v>
      </c>
      <c r="B429" s="28" t="s">
        <v>569</v>
      </c>
      <c r="C429" s="28">
        <v>0</v>
      </c>
      <c r="D429" s="28">
        <v>0</v>
      </c>
      <c r="E429" s="28">
        <v>0</v>
      </c>
      <c r="F429" s="28">
        <v>0</v>
      </c>
      <c r="G429" s="28">
        <v>0</v>
      </c>
      <c r="H429" s="28">
        <v>0</v>
      </c>
      <c r="I429" s="28">
        <v>0</v>
      </c>
      <c r="J429" s="28">
        <v>0</v>
      </c>
      <c r="K429" s="28">
        <v>0</v>
      </c>
      <c r="L429" s="28">
        <v>0</v>
      </c>
      <c r="M429" s="28">
        <v>0</v>
      </c>
      <c r="N429" s="28">
        <v>0</v>
      </c>
      <c r="O429" s="28">
        <v>0</v>
      </c>
      <c r="P429" s="28">
        <v>0</v>
      </c>
      <c r="Q429" s="28">
        <v>0</v>
      </c>
      <c r="R429" s="28">
        <v>0</v>
      </c>
      <c r="S429" s="28">
        <v>0</v>
      </c>
      <c r="T429" s="28">
        <v>0</v>
      </c>
      <c r="U429" s="28">
        <v>0</v>
      </c>
      <c r="V429" s="28">
        <v>0</v>
      </c>
      <c r="W429" s="28">
        <v>0</v>
      </c>
      <c r="X429" s="28">
        <v>0</v>
      </c>
      <c r="Y429" s="28">
        <v>0</v>
      </c>
      <c r="Z429" s="28">
        <v>0</v>
      </c>
      <c r="AB429" s="28">
        <v>0</v>
      </c>
      <c r="AE429">
        <f t="shared" si="6"/>
        <v>0</v>
      </c>
    </row>
    <row r="430" spans="1:31" x14ac:dyDescent="0.25">
      <c r="A430" s="28" t="s">
        <v>550</v>
      </c>
      <c r="B430" s="28" t="s">
        <v>570</v>
      </c>
      <c r="C430" s="28">
        <v>0</v>
      </c>
      <c r="D430" s="28">
        <v>0</v>
      </c>
      <c r="E430" s="28">
        <v>0</v>
      </c>
      <c r="F430" s="28">
        <v>0</v>
      </c>
      <c r="G430" s="28">
        <v>0</v>
      </c>
      <c r="H430" s="28">
        <v>0</v>
      </c>
      <c r="I430" s="28">
        <v>0</v>
      </c>
      <c r="J430" s="28">
        <v>0</v>
      </c>
      <c r="K430" s="28">
        <v>0</v>
      </c>
      <c r="L430" s="28">
        <v>0</v>
      </c>
      <c r="M430" s="28">
        <v>0</v>
      </c>
      <c r="N430" s="28">
        <v>0</v>
      </c>
      <c r="O430" s="28">
        <v>0</v>
      </c>
      <c r="P430" s="28">
        <v>0</v>
      </c>
      <c r="Q430" s="28">
        <v>0</v>
      </c>
      <c r="R430" s="28">
        <v>0</v>
      </c>
      <c r="S430" s="28">
        <v>0</v>
      </c>
      <c r="T430" s="28">
        <v>0</v>
      </c>
      <c r="U430" s="28">
        <v>0</v>
      </c>
      <c r="V430" s="28">
        <v>0</v>
      </c>
      <c r="W430" s="28">
        <v>0</v>
      </c>
      <c r="X430" s="28">
        <v>0</v>
      </c>
      <c r="Y430" s="28">
        <v>0</v>
      </c>
      <c r="Z430" s="28">
        <v>0</v>
      </c>
      <c r="AB430" s="28">
        <v>0</v>
      </c>
      <c r="AE430">
        <f t="shared" si="6"/>
        <v>0</v>
      </c>
    </row>
    <row r="431" spans="1:31" x14ac:dyDescent="0.25">
      <c r="A431" s="28" t="s">
        <v>571</v>
      </c>
      <c r="B431" s="28" t="s">
        <v>572</v>
      </c>
      <c r="C431" s="28">
        <v>0</v>
      </c>
      <c r="D431" s="28">
        <v>0</v>
      </c>
      <c r="E431" s="28">
        <v>0</v>
      </c>
      <c r="F431" s="28">
        <v>0</v>
      </c>
      <c r="G431" s="28">
        <v>0</v>
      </c>
      <c r="H431" s="28">
        <v>0</v>
      </c>
      <c r="I431" s="28">
        <v>0</v>
      </c>
      <c r="J431" s="28">
        <v>0</v>
      </c>
      <c r="K431" s="28">
        <v>0</v>
      </c>
      <c r="L431" s="28">
        <v>0</v>
      </c>
      <c r="M431" s="28">
        <v>0</v>
      </c>
      <c r="N431" s="28">
        <v>0</v>
      </c>
      <c r="O431" s="28">
        <v>0</v>
      </c>
      <c r="P431" s="28">
        <v>0</v>
      </c>
      <c r="Q431" s="28">
        <v>0</v>
      </c>
      <c r="R431" s="28">
        <v>0</v>
      </c>
      <c r="S431" s="28">
        <v>0</v>
      </c>
      <c r="T431" s="28">
        <v>0</v>
      </c>
      <c r="U431" s="28">
        <v>0</v>
      </c>
      <c r="V431" s="28">
        <v>0</v>
      </c>
      <c r="W431" s="28">
        <v>0</v>
      </c>
      <c r="X431" s="28">
        <v>0</v>
      </c>
      <c r="Y431" s="28">
        <v>0</v>
      </c>
      <c r="Z431" s="28">
        <v>0</v>
      </c>
      <c r="AB431" s="28">
        <v>0</v>
      </c>
      <c r="AE431">
        <f t="shared" si="6"/>
        <v>0</v>
      </c>
    </row>
    <row r="432" spans="1:31" x14ac:dyDescent="0.25">
      <c r="A432" s="28" t="s">
        <v>571</v>
      </c>
      <c r="B432" s="28" t="s">
        <v>573</v>
      </c>
      <c r="C432" s="28">
        <v>0</v>
      </c>
      <c r="D432" s="28">
        <v>0</v>
      </c>
      <c r="E432" s="28">
        <v>0</v>
      </c>
      <c r="F432" s="28">
        <v>0</v>
      </c>
      <c r="G432" s="28">
        <v>0</v>
      </c>
      <c r="H432" s="28">
        <v>0</v>
      </c>
      <c r="I432" s="28">
        <v>0</v>
      </c>
      <c r="J432" s="28">
        <v>0</v>
      </c>
      <c r="K432" s="28">
        <v>0</v>
      </c>
      <c r="L432" s="28">
        <v>0</v>
      </c>
      <c r="M432" s="28">
        <v>0</v>
      </c>
      <c r="N432" s="28">
        <v>0</v>
      </c>
      <c r="O432" s="28">
        <v>0</v>
      </c>
      <c r="P432" s="28">
        <v>0</v>
      </c>
      <c r="Q432" s="28">
        <v>0</v>
      </c>
      <c r="R432" s="28">
        <v>0</v>
      </c>
      <c r="S432" s="28">
        <v>0</v>
      </c>
      <c r="T432" s="28">
        <v>0</v>
      </c>
      <c r="U432" s="28">
        <v>0</v>
      </c>
      <c r="V432" s="28">
        <v>0</v>
      </c>
      <c r="W432" s="28">
        <v>0</v>
      </c>
      <c r="X432" s="28">
        <v>0</v>
      </c>
      <c r="Y432" s="28">
        <v>0</v>
      </c>
      <c r="Z432" s="28">
        <v>0</v>
      </c>
      <c r="AB432" s="28">
        <v>0</v>
      </c>
      <c r="AE432">
        <f t="shared" si="6"/>
        <v>0</v>
      </c>
    </row>
    <row r="433" spans="1:31" x14ac:dyDescent="0.25">
      <c r="A433" s="28" t="s">
        <v>574</v>
      </c>
      <c r="B433" s="28" t="s">
        <v>575</v>
      </c>
      <c r="C433" s="28">
        <v>0</v>
      </c>
      <c r="D433" s="28">
        <v>0</v>
      </c>
      <c r="E433" s="28">
        <v>0</v>
      </c>
      <c r="F433" s="28">
        <v>0</v>
      </c>
      <c r="G433" s="28">
        <v>0</v>
      </c>
      <c r="H433" s="28">
        <v>0</v>
      </c>
      <c r="I433" s="28">
        <v>0</v>
      </c>
      <c r="J433" s="28">
        <v>0</v>
      </c>
      <c r="K433" s="28">
        <v>0</v>
      </c>
      <c r="L433" s="28">
        <v>0</v>
      </c>
      <c r="M433" s="28">
        <v>0</v>
      </c>
      <c r="N433" s="28">
        <v>0</v>
      </c>
      <c r="O433" s="28">
        <v>0</v>
      </c>
      <c r="P433" s="28">
        <v>0</v>
      </c>
      <c r="Q433" s="28">
        <v>0</v>
      </c>
      <c r="R433" s="28">
        <v>0</v>
      </c>
      <c r="S433" s="28">
        <v>0</v>
      </c>
      <c r="T433" s="28">
        <v>0</v>
      </c>
      <c r="U433" s="28">
        <v>0</v>
      </c>
      <c r="V433" s="28">
        <v>0</v>
      </c>
      <c r="W433" s="28">
        <v>0</v>
      </c>
      <c r="X433" s="28">
        <v>0</v>
      </c>
      <c r="Y433" s="28">
        <v>0</v>
      </c>
      <c r="Z433" s="28">
        <v>0</v>
      </c>
      <c r="AB433" s="28">
        <v>0</v>
      </c>
      <c r="AE433">
        <f t="shared" si="6"/>
        <v>0</v>
      </c>
    </row>
    <row r="434" spans="1:31" x14ac:dyDescent="0.25">
      <c r="A434" s="28" t="s">
        <v>574</v>
      </c>
      <c r="B434" s="28" t="s">
        <v>576</v>
      </c>
      <c r="C434" s="28">
        <v>0</v>
      </c>
      <c r="D434" s="28">
        <v>0</v>
      </c>
      <c r="E434" s="28">
        <v>0</v>
      </c>
      <c r="F434" s="28">
        <v>0</v>
      </c>
      <c r="G434" s="28">
        <v>0</v>
      </c>
      <c r="H434" s="28">
        <v>0</v>
      </c>
      <c r="I434" s="28">
        <v>0</v>
      </c>
      <c r="J434" s="28">
        <v>0</v>
      </c>
      <c r="K434" s="28">
        <v>0</v>
      </c>
      <c r="L434" s="28">
        <v>0</v>
      </c>
      <c r="M434" s="28">
        <v>0</v>
      </c>
      <c r="N434" s="28">
        <v>0</v>
      </c>
      <c r="O434" s="28">
        <v>0</v>
      </c>
      <c r="P434" s="28">
        <v>0</v>
      </c>
      <c r="Q434" s="28">
        <v>0</v>
      </c>
      <c r="R434" s="28">
        <v>0</v>
      </c>
      <c r="S434" s="28">
        <v>0</v>
      </c>
      <c r="T434" s="28">
        <v>0</v>
      </c>
      <c r="U434" s="28">
        <v>0</v>
      </c>
      <c r="V434" s="28">
        <v>0</v>
      </c>
      <c r="W434" s="28">
        <v>0</v>
      </c>
      <c r="X434" s="28">
        <v>0</v>
      </c>
      <c r="Y434" s="28">
        <v>0</v>
      </c>
      <c r="Z434" s="28">
        <v>0</v>
      </c>
      <c r="AB434" s="28">
        <v>0</v>
      </c>
      <c r="AE434">
        <f t="shared" si="6"/>
        <v>0</v>
      </c>
    </row>
    <row r="435" spans="1:31" x14ac:dyDescent="0.25">
      <c r="A435" s="28" t="s">
        <v>574</v>
      </c>
      <c r="B435" s="28" t="s">
        <v>577</v>
      </c>
      <c r="C435" s="28">
        <v>0</v>
      </c>
      <c r="D435" s="28">
        <v>0</v>
      </c>
      <c r="E435" s="28">
        <v>0</v>
      </c>
      <c r="F435" s="28">
        <v>0</v>
      </c>
      <c r="G435" s="28">
        <v>0</v>
      </c>
      <c r="H435" s="28">
        <v>0</v>
      </c>
      <c r="I435" s="28">
        <v>0</v>
      </c>
      <c r="J435" s="28">
        <v>0</v>
      </c>
      <c r="K435" s="28">
        <v>0</v>
      </c>
      <c r="L435" s="28">
        <v>0</v>
      </c>
      <c r="M435" s="28">
        <v>0</v>
      </c>
      <c r="N435" s="28">
        <v>0</v>
      </c>
      <c r="O435" s="28">
        <v>0</v>
      </c>
      <c r="P435" s="28">
        <v>0</v>
      </c>
      <c r="Q435" s="28">
        <v>0</v>
      </c>
      <c r="R435" s="28">
        <v>0</v>
      </c>
      <c r="S435" s="28">
        <v>0</v>
      </c>
      <c r="T435" s="28">
        <v>0</v>
      </c>
      <c r="U435" s="28">
        <v>0</v>
      </c>
      <c r="V435" s="28">
        <v>0</v>
      </c>
      <c r="W435" s="28">
        <v>0</v>
      </c>
      <c r="X435" s="28">
        <v>0</v>
      </c>
      <c r="Y435" s="28">
        <v>0</v>
      </c>
      <c r="Z435" s="28">
        <v>0</v>
      </c>
      <c r="AB435" s="28">
        <v>0</v>
      </c>
      <c r="AE435">
        <f t="shared" si="6"/>
        <v>0</v>
      </c>
    </row>
    <row r="436" spans="1:31" x14ac:dyDescent="0.25">
      <c r="A436" s="28" t="s">
        <v>574</v>
      </c>
      <c r="B436" s="28" t="s">
        <v>578</v>
      </c>
      <c r="C436" s="28">
        <v>0</v>
      </c>
      <c r="D436" s="28">
        <v>0</v>
      </c>
      <c r="E436" s="28">
        <v>0</v>
      </c>
      <c r="F436" s="28">
        <v>0</v>
      </c>
      <c r="G436" s="28">
        <v>0</v>
      </c>
      <c r="H436" s="28">
        <v>0</v>
      </c>
      <c r="I436" s="28">
        <v>0</v>
      </c>
      <c r="J436" s="28">
        <v>0</v>
      </c>
      <c r="K436" s="28">
        <v>0</v>
      </c>
      <c r="L436" s="28">
        <v>0</v>
      </c>
      <c r="M436" s="28">
        <v>0</v>
      </c>
      <c r="N436" s="28">
        <v>0</v>
      </c>
      <c r="O436" s="28">
        <v>0</v>
      </c>
      <c r="P436" s="28">
        <v>0</v>
      </c>
      <c r="Q436" s="28">
        <v>0</v>
      </c>
      <c r="R436" s="28">
        <v>0</v>
      </c>
      <c r="S436" s="28">
        <v>0</v>
      </c>
      <c r="T436" s="28">
        <v>0</v>
      </c>
      <c r="U436" s="28">
        <v>0</v>
      </c>
      <c r="V436" s="28">
        <v>0</v>
      </c>
      <c r="W436" s="28">
        <v>0</v>
      </c>
      <c r="X436" s="28">
        <v>0</v>
      </c>
      <c r="Y436" s="28">
        <v>0</v>
      </c>
      <c r="Z436" s="28">
        <v>0</v>
      </c>
      <c r="AB436" s="28">
        <v>0</v>
      </c>
      <c r="AE436">
        <f t="shared" si="6"/>
        <v>0</v>
      </c>
    </row>
    <row r="437" spans="1:31" x14ac:dyDescent="0.25">
      <c r="A437" s="28" t="s">
        <v>579</v>
      </c>
      <c r="B437" s="28" t="s">
        <v>580</v>
      </c>
      <c r="C437" s="28">
        <v>0</v>
      </c>
      <c r="D437" s="28">
        <v>0</v>
      </c>
      <c r="E437" s="28">
        <v>0</v>
      </c>
      <c r="F437" s="28">
        <v>0</v>
      </c>
      <c r="G437" s="28">
        <v>0</v>
      </c>
      <c r="H437" s="28">
        <v>0</v>
      </c>
      <c r="I437" s="28">
        <v>0</v>
      </c>
      <c r="J437" s="28">
        <v>0</v>
      </c>
      <c r="K437" s="28">
        <v>0</v>
      </c>
      <c r="L437" s="28">
        <v>0</v>
      </c>
      <c r="M437" s="28">
        <v>0</v>
      </c>
      <c r="N437" s="28">
        <v>0</v>
      </c>
      <c r="O437" s="28">
        <v>0</v>
      </c>
      <c r="P437" s="28">
        <v>0</v>
      </c>
      <c r="Q437" s="28">
        <v>0</v>
      </c>
      <c r="R437" s="28">
        <v>0</v>
      </c>
      <c r="S437" s="28">
        <v>0</v>
      </c>
      <c r="T437" s="28">
        <v>0</v>
      </c>
      <c r="U437" s="28">
        <v>0</v>
      </c>
      <c r="V437" s="28">
        <v>0</v>
      </c>
      <c r="W437" s="28">
        <v>0</v>
      </c>
      <c r="X437" s="28">
        <v>0</v>
      </c>
      <c r="Y437" s="28">
        <v>0</v>
      </c>
      <c r="Z437" s="28">
        <v>0</v>
      </c>
      <c r="AB437" s="28">
        <v>0</v>
      </c>
      <c r="AE437">
        <f t="shared" si="6"/>
        <v>0</v>
      </c>
    </row>
    <row r="438" spans="1:31" x14ac:dyDescent="0.25">
      <c r="A438" s="28" t="s">
        <v>579</v>
      </c>
      <c r="B438" s="28" t="s">
        <v>581</v>
      </c>
      <c r="C438" s="28">
        <v>0</v>
      </c>
      <c r="D438" s="28">
        <v>0</v>
      </c>
      <c r="E438" s="28">
        <v>0</v>
      </c>
      <c r="F438" s="28">
        <v>0</v>
      </c>
      <c r="G438" s="28">
        <v>0</v>
      </c>
      <c r="H438" s="28">
        <v>0</v>
      </c>
      <c r="I438" s="28">
        <v>0</v>
      </c>
      <c r="J438" s="28">
        <v>0</v>
      </c>
      <c r="K438" s="28">
        <v>0</v>
      </c>
      <c r="L438" s="28">
        <v>0</v>
      </c>
      <c r="M438" s="28">
        <v>0</v>
      </c>
      <c r="N438" s="28">
        <v>0</v>
      </c>
      <c r="O438" s="28">
        <v>0</v>
      </c>
      <c r="P438" s="28">
        <v>0</v>
      </c>
      <c r="Q438" s="28">
        <v>0</v>
      </c>
      <c r="R438" s="28">
        <v>0</v>
      </c>
      <c r="S438" s="28">
        <v>0</v>
      </c>
      <c r="T438" s="28">
        <v>0</v>
      </c>
      <c r="U438" s="28">
        <v>0</v>
      </c>
      <c r="V438" s="28">
        <v>0</v>
      </c>
      <c r="W438" s="28">
        <v>0</v>
      </c>
      <c r="X438" s="28">
        <v>0</v>
      </c>
      <c r="Y438" s="28">
        <v>0</v>
      </c>
      <c r="Z438" s="28">
        <v>0</v>
      </c>
      <c r="AB438" s="28">
        <v>0</v>
      </c>
      <c r="AE438">
        <f t="shared" si="6"/>
        <v>0</v>
      </c>
    </row>
    <row r="439" spans="1:31" x14ac:dyDescent="0.25">
      <c r="A439" s="28" t="s">
        <v>579</v>
      </c>
      <c r="B439" s="28" t="s">
        <v>582</v>
      </c>
      <c r="C439" s="28">
        <v>0</v>
      </c>
      <c r="D439" s="28">
        <v>0</v>
      </c>
      <c r="E439" s="28">
        <v>0</v>
      </c>
      <c r="F439" s="28">
        <v>0</v>
      </c>
      <c r="G439" s="28">
        <v>0</v>
      </c>
      <c r="H439" s="28">
        <v>0</v>
      </c>
      <c r="I439" s="28">
        <v>0</v>
      </c>
      <c r="J439" s="28">
        <v>0</v>
      </c>
      <c r="K439" s="28">
        <v>0</v>
      </c>
      <c r="L439" s="28">
        <v>0</v>
      </c>
      <c r="M439" s="28">
        <v>0</v>
      </c>
      <c r="N439" s="28">
        <v>0</v>
      </c>
      <c r="O439" s="28">
        <v>0</v>
      </c>
      <c r="P439" s="28">
        <v>0</v>
      </c>
      <c r="Q439" s="28">
        <v>0</v>
      </c>
      <c r="R439" s="28">
        <v>0</v>
      </c>
      <c r="S439" s="28">
        <v>0</v>
      </c>
      <c r="T439" s="28">
        <v>0</v>
      </c>
      <c r="U439" s="28">
        <v>0</v>
      </c>
      <c r="V439" s="28">
        <v>0</v>
      </c>
      <c r="W439" s="28">
        <v>0</v>
      </c>
      <c r="X439" s="28">
        <v>0</v>
      </c>
      <c r="Y439" s="28">
        <v>0</v>
      </c>
      <c r="Z439" s="28">
        <v>0</v>
      </c>
      <c r="AB439" s="28">
        <v>0</v>
      </c>
      <c r="AE439">
        <f t="shared" si="6"/>
        <v>0</v>
      </c>
    </row>
    <row r="440" spans="1:31" x14ac:dyDescent="0.25">
      <c r="A440" s="28" t="s">
        <v>583</v>
      </c>
      <c r="B440" s="28" t="s">
        <v>584</v>
      </c>
      <c r="C440" s="28">
        <v>0</v>
      </c>
      <c r="D440" s="28">
        <v>0</v>
      </c>
      <c r="E440" s="28">
        <v>0</v>
      </c>
      <c r="F440" s="28">
        <v>0</v>
      </c>
      <c r="G440" s="28">
        <v>0</v>
      </c>
      <c r="H440" s="28">
        <v>0</v>
      </c>
      <c r="I440" s="28">
        <v>0</v>
      </c>
      <c r="J440" s="28">
        <v>0</v>
      </c>
      <c r="K440" s="28">
        <v>0</v>
      </c>
      <c r="L440" s="28">
        <v>0</v>
      </c>
      <c r="M440" s="28">
        <v>0</v>
      </c>
      <c r="N440" s="28">
        <v>0</v>
      </c>
      <c r="O440" s="28">
        <v>0</v>
      </c>
      <c r="P440" s="28">
        <v>0</v>
      </c>
      <c r="Q440" s="28">
        <v>0</v>
      </c>
      <c r="R440" s="28">
        <v>0</v>
      </c>
      <c r="S440" s="28">
        <v>0</v>
      </c>
      <c r="T440" s="28">
        <v>0</v>
      </c>
      <c r="U440" s="28">
        <v>0</v>
      </c>
      <c r="V440" s="28">
        <v>0</v>
      </c>
      <c r="W440" s="28">
        <v>0</v>
      </c>
      <c r="X440" s="28">
        <v>0</v>
      </c>
      <c r="Y440" s="28">
        <v>0</v>
      </c>
      <c r="Z440" s="28">
        <v>0</v>
      </c>
      <c r="AB440" s="28">
        <v>0</v>
      </c>
      <c r="AE440">
        <f t="shared" si="6"/>
        <v>0</v>
      </c>
    </row>
    <row r="441" spans="1:31" x14ac:dyDescent="0.25">
      <c r="A441" s="28" t="s">
        <v>583</v>
      </c>
      <c r="B441" s="28" t="s">
        <v>585</v>
      </c>
      <c r="C441" s="28">
        <v>0</v>
      </c>
      <c r="D441" s="28">
        <v>0</v>
      </c>
      <c r="E441" s="28">
        <v>0</v>
      </c>
      <c r="F441" s="28">
        <v>0</v>
      </c>
      <c r="G441" s="28">
        <v>0</v>
      </c>
      <c r="H441" s="28">
        <v>0</v>
      </c>
      <c r="I441" s="28">
        <v>0</v>
      </c>
      <c r="J441" s="28">
        <v>0</v>
      </c>
      <c r="K441" s="28">
        <v>0</v>
      </c>
      <c r="L441" s="28">
        <v>0</v>
      </c>
      <c r="M441" s="28">
        <v>0</v>
      </c>
      <c r="N441" s="28">
        <v>0</v>
      </c>
      <c r="O441" s="28">
        <v>0</v>
      </c>
      <c r="P441" s="28">
        <v>0</v>
      </c>
      <c r="Q441" s="28">
        <v>0</v>
      </c>
      <c r="R441" s="28">
        <v>0</v>
      </c>
      <c r="S441" s="28">
        <v>0</v>
      </c>
      <c r="T441" s="28">
        <v>0</v>
      </c>
      <c r="U441" s="28">
        <v>0</v>
      </c>
      <c r="V441" s="28">
        <v>0</v>
      </c>
      <c r="W441" s="28">
        <v>0</v>
      </c>
      <c r="X441" s="28">
        <v>0</v>
      </c>
      <c r="Y441" s="28">
        <v>0</v>
      </c>
      <c r="Z441" s="28">
        <v>0</v>
      </c>
      <c r="AB441" s="28">
        <v>0</v>
      </c>
      <c r="AE441">
        <f t="shared" si="6"/>
        <v>0</v>
      </c>
    </row>
    <row r="442" spans="1:31" x14ac:dyDescent="0.25">
      <c r="A442" s="28" t="s">
        <v>583</v>
      </c>
      <c r="B442" s="28" t="s">
        <v>586</v>
      </c>
      <c r="C442" s="28">
        <v>0</v>
      </c>
      <c r="D442" s="28">
        <v>0</v>
      </c>
      <c r="E442" s="28">
        <v>0</v>
      </c>
      <c r="F442" s="28">
        <v>0</v>
      </c>
      <c r="G442" s="28">
        <v>0</v>
      </c>
      <c r="H442" s="28">
        <v>0</v>
      </c>
      <c r="I442" s="28">
        <v>0</v>
      </c>
      <c r="J442" s="28">
        <v>0</v>
      </c>
      <c r="K442" s="28">
        <v>0</v>
      </c>
      <c r="L442" s="28">
        <v>0</v>
      </c>
      <c r="M442" s="28">
        <v>0</v>
      </c>
      <c r="N442" s="28">
        <v>0</v>
      </c>
      <c r="O442" s="28">
        <v>0</v>
      </c>
      <c r="P442" s="28">
        <v>0</v>
      </c>
      <c r="Q442" s="28">
        <v>0</v>
      </c>
      <c r="R442" s="28">
        <v>0</v>
      </c>
      <c r="S442" s="28">
        <v>0</v>
      </c>
      <c r="T442" s="28">
        <v>0</v>
      </c>
      <c r="U442" s="28">
        <v>0</v>
      </c>
      <c r="V442" s="28">
        <v>0</v>
      </c>
      <c r="W442" s="28">
        <v>0</v>
      </c>
      <c r="X442" s="28">
        <v>0</v>
      </c>
      <c r="Y442" s="28">
        <v>0</v>
      </c>
      <c r="Z442" s="28">
        <v>0</v>
      </c>
      <c r="AB442" s="28">
        <v>0</v>
      </c>
      <c r="AE442">
        <f t="shared" si="6"/>
        <v>0</v>
      </c>
    </row>
    <row r="443" spans="1:31" x14ac:dyDescent="0.25">
      <c r="A443" s="28" t="s">
        <v>583</v>
      </c>
      <c r="B443" s="28" t="s">
        <v>587</v>
      </c>
      <c r="C443" s="28">
        <v>0</v>
      </c>
      <c r="D443" s="28">
        <v>0</v>
      </c>
      <c r="E443" s="28">
        <v>63.232799999999997</v>
      </c>
      <c r="F443" s="28">
        <v>0</v>
      </c>
      <c r="G443" s="28">
        <v>0.83933500000000005</v>
      </c>
      <c r="H443" s="28">
        <v>0</v>
      </c>
      <c r="I443" s="28">
        <v>6.0006199999999996</v>
      </c>
      <c r="J443" s="28">
        <v>268.476</v>
      </c>
      <c r="K443" s="28">
        <v>16.1081</v>
      </c>
      <c r="L443" s="28">
        <v>0</v>
      </c>
      <c r="M443" s="28">
        <v>0</v>
      </c>
      <c r="N443" s="28">
        <v>0</v>
      </c>
      <c r="O443" s="28">
        <v>46.498600000000003</v>
      </c>
      <c r="P443" s="28">
        <v>0</v>
      </c>
      <c r="Q443" s="28">
        <v>0</v>
      </c>
      <c r="R443" s="28">
        <v>0</v>
      </c>
      <c r="S443" s="28">
        <v>28.6434</v>
      </c>
      <c r="T443" s="28">
        <v>0</v>
      </c>
      <c r="U443" s="28">
        <v>0</v>
      </c>
      <c r="V443" s="28">
        <v>0</v>
      </c>
      <c r="W443" s="28">
        <v>0</v>
      </c>
      <c r="X443" s="28">
        <v>0</v>
      </c>
      <c r="Y443" s="28">
        <v>0</v>
      </c>
      <c r="Z443" s="28">
        <v>0</v>
      </c>
      <c r="AB443" s="28">
        <v>268.476</v>
      </c>
      <c r="AE443">
        <f t="shared" si="6"/>
        <v>429.798855</v>
      </c>
    </row>
    <row r="444" spans="1:31" x14ac:dyDescent="0.25">
      <c r="A444" s="28" t="s">
        <v>588</v>
      </c>
      <c r="B444" s="28" t="s">
        <v>589</v>
      </c>
      <c r="C444" s="28">
        <v>0</v>
      </c>
      <c r="D444" s="28">
        <v>0</v>
      </c>
      <c r="E444" s="28">
        <v>0</v>
      </c>
      <c r="F444" s="28">
        <v>0</v>
      </c>
      <c r="G444" s="28">
        <v>0</v>
      </c>
      <c r="H444" s="28">
        <v>0</v>
      </c>
      <c r="I444" s="28">
        <v>0</v>
      </c>
      <c r="J444" s="28">
        <v>0</v>
      </c>
      <c r="K444" s="28">
        <v>0</v>
      </c>
      <c r="L444" s="28">
        <v>0</v>
      </c>
      <c r="M444" s="28">
        <v>0</v>
      </c>
      <c r="N444" s="28">
        <v>0</v>
      </c>
      <c r="O444" s="28">
        <v>0</v>
      </c>
      <c r="P444" s="28">
        <v>0</v>
      </c>
      <c r="Q444" s="28">
        <v>0</v>
      </c>
      <c r="R444" s="28">
        <v>0</v>
      </c>
      <c r="S444" s="28">
        <v>0</v>
      </c>
      <c r="T444" s="28">
        <v>0</v>
      </c>
      <c r="U444" s="28">
        <v>0</v>
      </c>
      <c r="V444" s="28">
        <v>0</v>
      </c>
      <c r="W444" s="28">
        <v>0</v>
      </c>
      <c r="X444" s="28">
        <v>0</v>
      </c>
      <c r="Y444" s="28">
        <v>0</v>
      </c>
      <c r="Z444" s="28">
        <v>0</v>
      </c>
      <c r="AB444" s="28">
        <v>0</v>
      </c>
      <c r="AE444">
        <f t="shared" si="6"/>
        <v>0</v>
      </c>
    </row>
    <row r="445" spans="1:31" x14ac:dyDescent="0.25">
      <c r="A445" s="28" t="s">
        <v>590</v>
      </c>
      <c r="B445" s="28" t="s">
        <v>591</v>
      </c>
      <c r="C445" s="28">
        <v>0</v>
      </c>
      <c r="D445" s="28">
        <v>0</v>
      </c>
      <c r="E445" s="28">
        <v>0</v>
      </c>
      <c r="F445" s="28">
        <v>0</v>
      </c>
      <c r="G445" s="28">
        <v>0</v>
      </c>
      <c r="H445" s="28">
        <v>0</v>
      </c>
      <c r="I445" s="28">
        <v>0</v>
      </c>
      <c r="J445" s="28">
        <v>0</v>
      </c>
      <c r="K445" s="28">
        <v>0</v>
      </c>
      <c r="L445" s="28">
        <v>0</v>
      </c>
      <c r="M445" s="28">
        <v>0</v>
      </c>
      <c r="N445" s="28">
        <v>0</v>
      </c>
      <c r="O445" s="28">
        <v>0</v>
      </c>
      <c r="P445" s="28">
        <v>0</v>
      </c>
      <c r="Q445" s="28">
        <v>0</v>
      </c>
      <c r="R445" s="28">
        <v>0</v>
      </c>
      <c r="S445" s="28">
        <v>0</v>
      </c>
      <c r="T445" s="28">
        <v>0</v>
      </c>
      <c r="U445" s="28">
        <v>0</v>
      </c>
      <c r="V445" s="28">
        <v>0</v>
      </c>
      <c r="W445" s="28">
        <v>0</v>
      </c>
      <c r="X445" s="28">
        <v>0</v>
      </c>
      <c r="Y445" s="28">
        <v>0</v>
      </c>
      <c r="Z445" s="28">
        <v>0</v>
      </c>
      <c r="AB445" s="28">
        <v>0</v>
      </c>
      <c r="AE445">
        <f t="shared" si="6"/>
        <v>0</v>
      </c>
    </row>
    <row r="446" spans="1:31" x14ac:dyDescent="0.25">
      <c r="A446" s="28" t="s">
        <v>590</v>
      </c>
      <c r="B446" s="28" t="s">
        <v>592</v>
      </c>
      <c r="C446" s="28">
        <v>0</v>
      </c>
      <c r="D446" s="28">
        <v>0</v>
      </c>
      <c r="E446" s="28">
        <v>0</v>
      </c>
      <c r="F446" s="28">
        <v>0</v>
      </c>
      <c r="G446" s="28">
        <v>0</v>
      </c>
      <c r="H446" s="28">
        <v>0</v>
      </c>
      <c r="I446" s="28">
        <v>0</v>
      </c>
      <c r="J446" s="28">
        <v>0</v>
      </c>
      <c r="K446" s="28">
        <v>0</v>
      </c>
      <c r="L446" s="28">
        <v>0</v>
      </c>
      <c r="M446" s="28">
        <v>0</v>
      </c>
      <c r="N446" s="28">
        <v>0</v>
      </c>
      <c r="O446" s="28">
        <v>0</v>
      </c>
      <c r="P446" s="28">
        <v>0</v>
      </c>
      <c r="Q446" s="28">
        <v>0</v>
      </c>
      <c r="R446" s="28">
        <v>0</v>
      </c>
      <c r="S446" s="28">
        <v>0</v>
      </c>
      <c r="T446" s="28">
        <v>0</v>
      </c>
      <c r="U446" s="28">
        <v>0</v>
      </c>
      <c r="V446" s="28">
        <v>0</v>
      </c>
      <c r="W446" s="28">
        <v>0</v>
      </c>
      <c r="X446" s="28">
        <v>0</v>
      </c>
      <c r="Y446" s="28">
        <v>0</v>
      </c>
      <c r="Z446" s="28">
        <v>0</v>
      </c>
      <c r="AB446" s="28">
        <v>0</v>
      </c>
      <c r="AE446">
        <f t="shared" si="6"/>
        <v>0</v>
      </c>
    </row>
    <row r="447" spans="1:31" x14ac:dyDescent="0.25">
      <c r="A447" s="28" t="s">
        <v>590</v>
      </c>
      <c r="B447" s="28" t="s">
        <v>593</v>
      </c>
      <c r="C447" s="28">
        <v>0</v>
      </c>
      <c r="D447" s="28">
        <v>0</v>
      </c>
      <c r="E447" s="28">
        <v>0</v>
      </c>
      <c r="F447" s="28">
        <v>0</v>
      </c>
      <c r="G447" s="28">
        <v>0</v>
      </c>
      <c r="H447" s="28">
        <v>0</v>
      </c>
      <c r="I447" s="28">
        <v>0</v>
      </c>
      <c r="J447" s="28">
        <v>0</v>
      </c>
      <c r="K447" s="28">
        <v>0</v>
      </c>
      <c r="L447" s="28">
        <v>0</v>
      </c>
      <c r="M447" s="28">
        <v>0</v>
      </c>
      <c r="N447" s="28">
        <v>0</v>
      </c>
      <c r="O447" s="28">
        <v>0</v>
      </c>
      <c r="P447" s="28">
        <v>0</v>
      </c>
      <c r="Q447" s="28">
        <v>0</v>
      </c>
      <c r="R447" s="28">
        <v>0</v>
      </c>
      <c r="S447" s="28">
        <v>0</v>
      </c>
      <c r="T447" s="28">
        <v>0</v>
      </c>
      <c r="U447" s="28">
        <v>0</v>
      </c>
      <c r="V447" s="28">
        <v>0</v>
      </c>
      <c r="W447" s="28">
        <v>0</v>
      </c>
      <c r="X447" s="28">
        <v>0</v>
      </c>
      <c r="Y447" s="28">
        <v>0</v>
      </c>
      <c r="Z447" s="28">
        <v>0</v>
      </c>
      <c r="AB447" s="28">
        <v>0</v>
      </c>
      <c r="AE447">
        <f t="shared" si="6"/>
        <v>0</v>
      </c>
    </row>
    <row r="448" spans="1:31" x14ac:dyDescent="0.25">
      <c r="A448" s="28" t="s">
        <v>594</v>
      </c>
      <c r="B448" s="28" t="s">
        <v>595</v>
      </c>
      <c r="C448" s="28">
        <v>0</v>
      </c>
      <c r="D448" s="28">
        <v>0</v>
      </c>
      <c r="E448" s="28">
        <v>0</v>
      </c>
      <c r="F448" s="28">
        <v>0</v>
      </c>
      <c r="G448" s="28">
        <v>0</v>
      </c>
      <c r="H448" s="28">
        <v>0</v>
      </c>
      <c r="I448" s="28">
        <v>0</v>
      </c>
      <c r="J448" s="28">
        <v>0</v>
      </c>
      <c r="K448" s="28">
        <v>0</v>
      </c>
      <c r="L448" s="28">
        <v>0</v>
      </c>
      <c r="M448" s="28">
        <v>0</v>
      </c>
      <c r="N448" s="28">
        <v>0</v>
      </c>
      <c r="O448" s="28">
        <v>0</v>
      </c>
      <c r="P448" s="28">
        <v>0</v>
      </c>
      <c r="Q448" s="28">
        <v>0</v>
      </c>
      <c r="R448" s="28">
        <v>0</v>
      </c>
      <c r="S448" s="28">
        <v>0</v>
      </c>
      <c r="T448" s="28">
        <v>0</v>
      </c>
      <c r="U448" s="28">
        <v>0</v>
      </c>
      <c r="V448" s="28">
        <v>0</v>
      </c>
      <c r="W448" s="28">
        <v>0</v>
      </c>
      <c r="X448" s="28">
        <v>0</v>
      </c>
      <c r="Y448" s="28">
        <v>0</v>
      </c>
      <c r="Z448" s="28">
        <v>0</v>
      </c>
      <c r="AB448" s="28">
        <v>0</v>
      </c>
      <c r="AE448">
        <f t="shared" si="6"/>
        <v>0</v>
      </c>
    </row>
    <row r="449" spans="1:31" x14ac:dyDescent="0.25">
      <c r="A449" s="28" t="s">
        <v>596</v>
      </c>
      <c r="B449" s="28" t="s">
        <v>597</v>
      </c>
      <c r="C449" s="28">
        <v>150.071</v>
      </c>
      <c r="D449" s="28">
        <v>0</v>
      </c>
      <c r="E449" s="28">
        <v>0</v>
      </c>
      <c r="F449" s="28">
        <v>0</v>
      </c>
      <c r="G449" s="28">
        <v>0.71432300000000004</v>
      </c>
      <c r="H449" s="28">
        <v>0</v>
      </c>
      <c r="I449" s="28">
        <v>1.27826</v>
      </c>
      <c r="J449" s="28">
        <v>15.9206</v>
      </c>
      <c r="K449" s="28">
        <v>14.859299999999999</v>
      </c>
      <c r="L449" s="28">
        <v>18.380299999999998</v>
      </c>
      <c r="M449" s="28">
        <v>0</v>
      </c>
      <c r="N449" s="28">
        <v>102</v>
      </c>
      <c r="O449" s="28">
        <v>0</v>
      </c>
      <c r="P449" s="28">
        <v>0</v>
      </c>
      <c r="Q449" s="28">
        <v>0</v>
      </c>
      <c r="R449" s="28">
        <v>0</v>
      </c>
      <c r="S449" s="28">
        <v>0</v>
      </c>
      <c r="T449" s="28">
        <v>9.0027399999999994E-2</v>
      </c>
      <c r="U449" s="28">
        <v>226.964</v>
      </c>
      <c r="V449" s="28">
        <v>7.7755299999999998</v>
      </c>
      <c r="W449" s="28">
        <v>0</v>
      </c>
      <c r="X449" s="28">
        <v>0</v>
      </c>
      <c r="Y449" s="28">
        <v>0</v>
      </c>
      <c r="Z449" s="28">
        <v>0</v>
      </c>
      <c r="AB449" s="28">
        <v>226.964</v>
      </c>
      <c r="AE449">
        <f t="shared" si="6"/>
        <v>538.05334040000002</v>
      </c>
    </row>
    <row r="450" spans="1:31" x14ac:dyDescent="0.25">
      <c r="A450" s="28" t="s">
        <v>596</v>
      </c>
      <c r="B450" s="28" t="s">
        <v>598</v>
      </c>
      <c r="C450" s="28">
        <v>0</v>
      </c>
      <c r="D450" s="28">
        <v>0</v>
      </c>
      <c r="E450" s="28">
        <v>0</v>
      </c>
      <c r="F450" s="28">
        <v>0</v>
      </c>
      <c r="G450" s="28">
        <v>0</v>
      </c>
      <c r="H450" s="28">
        <v>0</v>
      </c>
      <c r="I450" s="28">
        <v>0</v>
      </c>
      <c r="J450" s="28">
        <v>0</v>
      </c>
      <c r="K450" s="28">
        <v>0</v>
      </c>
      <c r="L450" s="28">
        <v>0</v>
      </c>
      <c r="M450" s="28">
        <v>0</v>
      </c>
      <c r="N450" s="28">
        <v>0</v>
      </c>
      <c r="O450" s="28">
        <v>0</v>
      </c>
      <c r="P450" s="28">
        <v>0</v>
      </c>
      <c r="Q450" s="28">
        <v>0</v>
      </c>
      <c r="R450" s="28">
        <v>0</v>
      </c>
      <c r="S450" s="28">
        <v>0</v>
      </c>
      <c r="T450" s="28">
        <v>0</v>
      </c>
      <c r="U450" s="28">
        <v>0</v>
      </c>
      <c r="V450" s="28">
        <v>0</v>
      </c>
      <c r="W450" s="28">
        <v>0</v>
      </c>
      <c r="X450" s="28">
        <v>0</v>
      </c>
      <c r="Y450" s="28">
        <v>0</v>
      </c>
      <c r="Z450" s="28">
        <v>0</v>
      </c>
      <c r="AB450" s="28">
        <v>0</v>
      </c>
      <c r="AE450">
        <f t="shared" si="6"/>
        <v>0</v>
      </c>
    </row>
    <row r="451" spans="1:31" x14ac:dyDescent="0.25">
      <c r="A451" s="28" t="s">
        <v>596</v>
      </c>
      <c r="B451" s="28" t="s">
        <v>599</v>
      </c>
      <c r="C451" s="28">
        <v>0</v>
      </c>
      <c r="D451" s="28">
        <v>0</v>
      </c>
      <c r="E451" s="28">
        <v>0</v>
      </c>
      <c r="F451" s="28">
        <v>0</v>
      </c>
      <c r="G451" s="28">
        <v>0</v>
      </c>
      <c r="H451" s="28">
        <v>0</v>
      </c>
      <c r="I451" s="28">
        <v>0</v>
      </c>
      <c r="J451" s="28">
        <v>0</v>
      </c>
      <c r="K451" s="28">
        <v>0</v>
      </c>
      <c r="L451" s="28">
        <v>0</v>
      </c>
      <c r="M451" s="28">
        <v>0</v>
      </c>
      <c r="N451" s="28">
        <v>0</v>
      </c>
      <c r="O451" s="28">
        <v>0</v>
      </c>
      <c r="P451" s="28">
        <v>0</v>
      </c>
      <c r="Q451" s="28">
        <v>0</v>
      </c>
      <c r="R451" s="28">
        <v>0</v>
      </c>
      <c r="S451" s="28">
        <v>0</v>
      </c>
      <c r="T451" s="28">
        <v>0</v>
      </c>
      <c r="U451" s="28">
        <v>0</v>
      </c>
      <c r="V451" s="28">
        <v>0</v>
      </c>
      <c r="W451" s="28">
        <v>0</v>
      </c>
      <c r="X451" s="28">
        <v>0</v>
      </c>
      <c r="Y451" s="28">
        <v>0</v>
      </c>
      <c r="Z451" s="28">
        <v>0</v>
      </c>
      <c r="AB451" s="28">
        <v>0</v>
      </c>
      <c r="AE451">
        <f t="shared" si="6"/>
        <v>0</v>
      </c>
    </row>
    <row r="452" spans="1:31" x14ac:dyDescent="0.25">
      <c r="A452" s="28" t="s">
        <v>596</v>
      </c>
      <c r="B452" s="28" t="s">
        <v>600</v>
      </c>
      <c r="C452" s="28">
        <v>0</v>
      </c>
      <c r="D452" s="28">
        <v>0</v>
      </c>
      <c r="E452" s="28">
        <v>0</v>
      </c>
      <c r="F452" s="28">
        <v>0</v>
      </c>
      <c r="G452" s="28">
        <v>0</v>
      </c>
      <c r="H452" s="28">
        <v>0</v>
      </c>
      <c r="I452" s="28">
        <v>0</v>
      </c>
      <c r="J452" s="28">
        <v>0</v>
      </c>
      <c r="K452" s="28">
        <v>0</v>
      </c>
      <c r="L452" s="28">
        <v>0</v>
      </c>
      <c r="M452" s="28">
        <v>0</v>
      </c>
      <c r="N452" s="28">
        <v>0</v>
      </c>
      <c r="O452" s="28">
        <v>0</v>
      </c>
      <c r="P452" s="28">
        <v>0</v>
      </c>
      <c r="Q452" s="28">
        <v>0</v>
      </c>
      <c r="R452" s="28">
        <v>0</v>
      </c>
      <c r="S452" s="28">
        <v>0</v>
      </c>
      <c r="T452" s="28">
        <v>0</v>
      </c>
      <c r="U452" s="28">
        <v>0</v>
      </c>
      <c r="V452" s="28">
        <v>0</v>
      </c>
      <c r="W452" s="28">
        <v>0</v>
      </c>
      <c r="X452" s="28">
        <v>0</v>
      </c>
      <c r="Y452" s="28">
        <v>0</v>
      </c>
      <c r="Z452" s="28">
        <v>0</v>
      </c>
      <c r="AB452" s="28">
        <v>0</v>
      </c>
      <c r="AE452">
        <f t="shared" ref="AE452:AE462" si="7">SUM(C452:Z452)</f>
        <v>0</v>
      </c>
    </row>
    <row r="453" spans="1:31" x14ac:dyDescent="0.25">
      <c r="A453" s="28" t="s">
        <v>601</v>
      </c>
      <c r="B453" s="28" t="s">
        <v>602</v>
      </c>
      <c r="C453" s="28">
        <v>0</v>
      </c>
      <c r="D453" s="28">
        <v>0</v>
      </c>
      <c r="E453" s="28">
        <v>0</v>
      </c>
      <c r="F453" s="28">
        <v>0</v>
      </c>
      <c r="G453" s="28">
        <v>0</v>
      </c>
      <c r="H453" s="28">
        <v>0</v>
      </c>
      <c r="I453" s="28">
        <v>0</v>
      </c>
      <c r="J453" s="28">
        <v>0</v>
      </c>
      <c r="K453" s="28">
        <v>0</v>
      </c>
      <c r="L453" s="28">
        <v>0</v>
      </c>
      <c r="M453" s="28">
        <v>0</v>
      </c>
      <c r="N453" s="28">
        <v>0</v>
      </c>
      <c r="O453" s="28">
        <v>0</v>
      </c>
      <c r="P453" s="28">
        <v>0</v>
      </c>
      <c r="Q453" s="28">
        <v>0</v>
      </c>
      <c r="R453" s="28">
        <v>0</v>
      </c>
      <c r="S453" s="28">
        <v>0</v>
      </c>
      <c r="T453" s="28">
        <v>0</v>
      </c>
      <c r="U453" s="28">
        <v>0</v>
      </c>
      <c r="V453" s="28">
        <v>0</v>
      </c>
      <c r="W453" s="28">
        <v>0</v>
      </c>
      <c r="X453" s="28">
        <v>0</v>
      </c>
      <c r="Y453" s="28">
        <v>0</v>
      </c>
      <c r="Z453" s="28">
        <v>0</v>
      </c>
      <c r="AB453" s="28">
        <v>0</v>
      </c>
      <c r="AE453">
        <f t="shared" si="7"/>
        <v>0</v>
      </c>
    </row>
    <row r="454" spans="1:31" x14ac:dyDescent="0.25">
      <c r="A454" s="28" t="s">
        <v>603</v>
      </c>
      <c r="B454" s="28" t="s">
        <v>604</v>
      </c>
      <c r="C454" s="28">
        <v>0</v>
      </c>
      <c r="D454" s="28">
        <v>0</v>
      </c>
      <c r="E454" s="28">
        <v>0</v>
      </c>
      <c r="F454" s="28">
        <v>0</v>
      </c>
      <c r="G454" s="28">
        <v>0</v>
      </c>
      <c r="H454" s="28">
        <v>0</v>
      </c>
      <c r="I454" s="28">
        <v>0</v>
      </c>
      <c r="J454" s="28">
        <v>0</v>
      </c>
      <c r="K454" s="28">
        <v>0</v>
      </c>
      <c r="L454" s="28">
        <v>0</v>
      </c>
      <c r="M454" s="28">
        <v>0</v>
      </c>
      <c r="N454" s="28">
        <v>0</v>
      </c>
      <c r="O454" s="28">
        <v>0</v>
      </c>
      <c r="P454" s="28">
        <v>0</v>
      </c>
      <c r="Q454" s="28">
        <v>0</v>
      </c>
      <c r="R454" s="28">
        <v>0</v>
      </c>
      <c r="S454" s="28">
        <v>0</v>
      </c>
      <c r="T454" s="28">
        <v>0</v>
      </c>
      <c r="U454" s="28">
        <v>0</v>
      </c>
      <c r="V454" s="28">
        <v>0</v>
      </c>
      <c r="W454" s="28">
        <v>0</v>
      </c>
      <c r="X454" s="28">
        <v>0</v>
      </c>
      <c r="Y454" s="28">
        <v>0</v>
      </c>
      <c r="Z454" s="28">
        <v>0</v>
      </c>
      <c r="AB454" s="28">
        <v>0</v>
      </c>
      <c r="AE454">
        <f t="shared" si="7"/>
        <v>0</v>
      </c>
    </row>
    <row r="455" spans="1:31" x14ac:dyDescent="0.25">
      <c r="A455" s="28" t="s">
        <v>605</v>
      </c>
      <c r="B455" s="28" t="s">
        <v>606</v>
      </c>
      <c r="C455" s="28">
        <v>0</v>
      </c>
      <c r="D455" s="28">
        <v>0</v>
      </c>
      <c r="E455" s="28">
        <v>0</v>
      </c>
      <c r="F455" s="28">
        <v>0</v>
      </c>
      <c r="G455" s="28">
        <v>0</v>
      </c>
      <c r="H455" s="28">
        <v>0</v>
      </c>
      <c r="I455" s="28">
        <v>0</v>
      </c>
      <c r="J455" s="28">
        <v>0</v>
      </c>
      <c r="K455" s="28">
        <v>0</v>
      </c>
      <c r="L455" s="28">
        <v>0</v>
      </c>
      <c r="M455" s="28">
        <v>0</v>
      </c>
      <c r="N455" s="28">
        <v>0</v>
      </c>
      <c r="O455" s="28">
        <v>0</v>
      </c>
      <c r="P455" s="28">
        <v>0</v>
      </c>
      <c r="Q455" s="28">
        <v>0</v>
      </c>
      <c r="R455" s="28">
        <v>0</v>
      </c>
      <c r="S455" s="28">
        <v>0</v>
      </c>
      <c r="T455" s="28">
        <v>0</v>
      </c>
      <c r="U455" s="28">
        <v>0</v>
      </c>
      <c r="V455" s="28">
        <v>0</v>
      </c>
      <c r="W455" s="28">
        <v>0</v>
      </c>
      <c r="X455" s="28">
        <v>0</v>
      </c>
      <c r="Y455" s="28">
        <v>0</v>
      </c>
      <c r="Z455" s="28">
        <v>0</v>
      </c>
      <c r="AB455" s="28">
        <v>0</v>
      </c>
      <c r="AE455">
        <f t="shared" si="7"/>
        <v>0</v>
      </c>
    </row>
    <row r="456" spans="1:31" x14ac:dyDescent="0.25">
      <c r="A456" s="28" t="s">
        <v>605</v>
      </c>
      <c r="B456" s="28" t="s">
        <v>607</v>
      </c>
      <c r="C456" s="28">
        <v>0</v>
      </c>
      <c r="D456" s="28">
        <v>0</v>
      </c>
      <c r="E456" s="28">
        <v>0</v>
      </c>
      <c r="F456" s="28">
        <v>0</v>
      </c>
      <c r="G456" s="28">
        <v>0</v>
      </c>
      <c r="H456" s="28">
        <v>0</v>
      </c>
      <c r="I456" s="28">
        <v>0</v>
      </c>
      <c r="J456" s="28">
        <v>0</v>
      </c>
      <c r="K456" s="28">
        <v>0</v>
      </c>
      <c r="L456" s="28">
        <v>0</v>
      </c>
      <c r="M456" s="28">
        <v>0</v>
      </c>
      <c r="N456" s="28">
        <v>0</v>
      </c>
      <c r="O456" s="28">
        <v>0</v>
      </c>
      <c r="P456" s="28">
        <v>0</v>
      </c>
      <c r="Q456" s="28">
        <v>0</v>
      </c>
      <c r="R456" s="28">
        <v>0</v>
      </c>
      <c r="S456" s="28">
        <v>0</v>
      </c>
      <c r="T456" s="28">
        <v>0</v>
      </c>
      <c r="U456" s="28">
        <v>0</v>
      </c>
      <c r="V456" s="28">
        <v>0</v>
      </c>
      <c r="W456" s="28">
        <v>0</v>
      </c>
      <c r="X456" s="28">
        <v>0</v>
      </c>
      <c r="Y456" s="28">
        <v>0</v>
      </c>
      <c r="Z456" s="28">
        <v>0</v>
      </c>
      <c r="AB456" s="28">
        <v>0</v>
      </c>
      <c r="AE456">
        <f t="shared" si="7"/>
        <v>0</v>
      </c>
    </row>
    <row r="457" spans="1:31" x14ac:dyDescent="0.25">
      <c r="A457" s="28" t="s">
        <v>605</v>
      </c>
      <c r="B457" s="28" t="s">
        <v>608</v>
      </c>
      <c r="C457" s="28">
        <v>0</v>
      </c>
      <c r="D457" s="28">
        <v>0</v>
      </c>
      <c r="E457" s="28">
        <v>0</v>
      </c>
      <c r="F457" s="28">
        <v>0</v>
      </c>
      <c r="G457" s="28">
        <v>0</v>
      </c>
      <c r="H457" s="28">
        <v>0</v>
      </c>
      <c r="I457" s="28">
        <v>0</v>
      </c>
      <c r="J457" s="28">
        <v>0</v>
      </c>
      <c r="K457" s="28">
        <v>0</v>
      </c>
      <c r="L457" s="28">
        <v>0</v>
      </c>
      <c r="M457" s="28">
        <v>0</v>
      </c>
      <c r="N457" s="28">
        <v>0</v>
      </c>
      <c r="O457" s="28">
        <v>0</v>
      </c>
      <c r="P457" s="28">
        <v>0</v>
      </c>
      <c r="Q457" s="28">
        <v>0</v>
      </c>
      <c r="R457" s="28">
        <v>0</v>
      </c>
      <c r="S457" s="28">
        <v>0</v>
      </c>
      <c r="T457" s="28">
        <v>0</v>
      </c>
      <c r="U457" s="28">
        <v>0</v>
      </c>
      <c r="V457" s="28">
        <v>0</v>
      </c>
      <c r="W457" s="28">
        <v>0</v>
      </c>
      <c r="X457" s="28">
        <v>0</v>
      </c>
      <c r="Y457" s="28">
        <v>0</v>
      </c>
      <c r="Z457" s="28">
        <v>0</v>
      </c>
      <c r="AB457" s="28">
        <v>0</v>
      </c>
      <c r="AE457">
        <f t="shared" si="7"/>
        <v>0</v>
      </c>
    </row>
    <row r="458" spans="1:31" x14ac:dyDescent="0.25">
      <c r="A458" s="28" t="s">
        <v>605</v>
      </c>
      <c r="B458" s="28" t="s">
        <v>609</v>
      </c>
      <c r="C458" s="28">
        <v>0</v>
      </c>
      <c r="D458" s="28">
        <v>0</v>
      </c>
      <c r="E458" s="28">
        <v>0</v>
      </c>
      <c r="F458" s="28">
        <v>0</v>
      </c>
      <c r="G458" s="28">
        <v>0</v>
      </c>
      <c r="H458" s="28">
        <v>0</v>
      </c>
      <c r="I458" s="28">
        <v>0</v>
      </c>
      <c r="J458" s="28">
        <v>0</v>
      </c>
      <c r="K458" s="28">
        <v>0</v>
      </c>
      <c r="L458" s="28">
        <v>0</v>
      </c>
      <c r="M458" s="28">
        <v>0</v>
      </c>
      <c r="N458" s="28">
        <v>0</v>
      </c>
      <c r="O458" s="28">
        <v>0</v>
      </c>
      <c r="P458" s="28">
        <v>0</v>
      </c>
      <c r="Q458" s="28">
        <v>0</v>
      </c>
      <c r="R458" s="28">
        <v>0</v>
      </c>
      <c r="S458" s="28">
        <v>0</v>
      </c>
      <c r="T458" s="28">
        <v>0</v>
      </c>
      <c r="U458" s="28">
        <v>0</v>
      </c>
      <c r="V458" s="28">
        <v>0</v>
      </c>
      <c r="W458" s="28">
        <v>0</v>
      </c>
      <c r="X458" s="28">
        <v>0</v>
      </c>
      <c r="Y458" s="28">
        <v>0</v>
      </c>
      <c r="Z458" s="28">
        <v>0</v>
      </c>
      <c r="AB458" s="28">
        <v>0</v>
      </c>
      <c r="AE458">
        <f t="shared" si="7"/>
        <v>0</v>
      </c>
    </row>
    <row r="459" spans="1:31" x14ac:dyDescent="0.25">
      <c r="A459" s="28" t="s">
        <v>605</v>
      </c>
      <c r="B459" s="28" t="s">
        <v>610</v>
      </c>
      <c r="C459" s="28">
        <v>0</v>
      </c>
      <c r="D459" s="28">
        <v>0</v>
      </c>
      <c r="E459" s="28">
        <v>0</v>
      </c>
      <c r="F459" s="28">
        <v>0</v>
      </c>
      <c r="G459" s="28">
        <v>0</v>
      </c>
      <c r="H459" s="28">
        <v>0</v>
      </c>
      <c r="I459" s="28">
        <v>0</v>
      </c>
      <c r="J459" s="28">
        <v>0</v>
      </c>
      <c r="K459" s="28">
        <v>0</v>
      </c>
      <c r="L459" s="28">
        <v>0</v>
      </c>
      <c r="M459" s="28">
        <v>0</v>
      </c>
      <c r="N459" s="28">
        <v>0</v>
      </c>
      <c r="O459" s="28">
        <v>0</v>
      </c>
      <c r="P459" s="28">
        <v>0</v>
      </c>
      <c r="Q459" s="28">
        <v>0</v>
      </c>
      <c r="R459" s="28">
        <v>0</v>
      </c>
      <c r="S459" s="28">
        <v>0</v>
      </c>
      <c r="T459" s="28">
        <v>0</v>
      </c>
      <c r="U459" s="28">
        <v>0</v>
      </c>
      <c r="V459" s="28">
        <v>0</v>
      </c>
      <c r="W459" s="28">
        <v>0</v>
      </c>
      <c r="X459" s="28">
        <v>0</v>
      </c>
      <c r="Y459" s="28">
        <v>0</v>
      </c>
      <c r="Z459" s="28">
        <v>0</v>
      </c>
      <c r="AB459" s="28">
        <v>0</v>
      </c>
      <c r="AE459">
        <f t="shared" si="7"/>
        <v>0</v>
      </c>
    </row>
    <row r="460" spans="1:31" x14ac:dyDescent="0.25">
      <c r="A460" s="28" t="s">
        <v>605</v>
      </c>
      <c r="B460" s="28" t="s">
        <v>611</v>
      </c>
      <c r="C460" s="28">
        <v>0</v>
      </c>
      <c r="D460" s="28">
        <v>21.445900000000002</v>
      </c>
      <c r="E460" s="28">
        <v>177.70699999999999</v>
      </c>
      <c r="F460" s="28">
        <v>17.4343</v>
      </c>
      <c r="G460" s="28">
        <v>0</v>
      </c>
      <c r="H460" s="28">
        <v>0</v>
      </c>
      <c r="I460" s="28">
        <v>7.5797999999999996</v>
      </c>
      <c r="J460" s="28">
        <v>58.517400000000002</v>
      </c>
      <c r="K460" s="28">
        <v>16.239699999999999</v>
      </c>
      <c r="L460" s="28">
        <v>0</v>
      </c>
      <c r="M460" s="28">
        <v>0</v>
      </c>
      <c r="N460" s="28">
        <v>61.512999999999998</v>
      </c>
      <c r="O460" s="28">
        <v>68.256200000000007</v>
      </c>
      <c r="P460" s="28">
        <v>53.1098</v>
      </c>
      <c r="Q460" s="28">
        <v>0</v>
      </c>
      <c r="R460" s="28">
        <v>0</v>
      </c>
      <c r="S460" s="28">
        <v>39.901000000000003</v>
      </c>
      <c r="T460" s="28">
        <v>0</v>
      </c>
      <c r="U460" s="28">
        <v>0</v>
      </c>
      <c r="V460" s="28">
        <v>0</v>
      </c>
      <c r="W460" s="28">
        <v>0</v>
      </c>
      <c r="X460" s="28">
        <v>0</v>
      </c>
      <c r="Y460" s="28">
        <v>0</v>
      </c>
      <c r="Z460" s="28">
        <v>16.094799999999999</v>
      </c>
      <c r="AB460" s="28">
        <v>177.70699999999999</v>
      </c>
      <c r="AE460">
        <f t="shared" si="7"/>
        <v>537.79889999999989</v>
      </c>
    </row>
    <row r="461" spans="1:31" x14ac:dyDescent="0.25">
      <c r="A461" s="28" t="s">
        <v>1045</v>
      </c>
      <c r="B461" s="28" t="s">
        <v>1045</v>
      </c>
      <c r="AE461">
        <f t="shared" si="7"/>
        <v>0</v>
      </c>
    </row>
    <row r="462" spans="1:31" x14ac:dyDescent="0.25">
      <c r="A462" s="28" t="s">
        <v>1046</v>
      </c>
      <c r="C462" s="28">
        <v>650.654</v>
      </c>
      <c r="D462" s="28">
        <v>21.445900000000002</v>
      </c>
      <c r="E462" s="28">
        <v>177.70699999999999</v>
      </c>
      <c r="F462" s="28">
        <v>17.4343</v>
      </c>
      <c r="G462" s="28">
        <v>14.230600000000001</v>
      </c>
      <c r="H462" s="28">
        <v>5.5873799999999996</v>
      </c>
      <c r="I462" s="28">
        <v>57.234400000000001</v>
      </c>
      <c r="J462" s="28">
        <v>343.39600000000002</v>
      </c>
      <c r="K462" s="28">
        <v>48.350700000000003</v>
      </c>
      <c r="L462" s="28">
        <v>991.52099999999996</v>
      </c>
      <c r="M462" s="28">
        <v>294.42700000000002</v>
      </c>
      <c r="N462" s="28">
        <v>342.24</v>
      </c>
      <c r="O462" s="28">
        <v>110.727</v>
      </c>
      <c r="P462" s="28">
        <v>162.971</v>
      </c>
      <c r="Q462" s="28">
        <v>645.375</v>
      </c>
      <c r="R462" s="28">
        <v>23.637</v>
      </c>
      <c r="S462" s="28">
        <v>293.16800000000001</v>
      </c>
      <c r="T462" s="28">
        <v>6.4885799999999998</v>
      </c>
      <c r="U462" s="28">
        <v>226.964</v>
      </c>
      <c r="V462" s="28">
        <v>10.7455</v>
      </c>
      <c r="W462" s="28">
        <v>9.6710499999999993</v>
      </c>
      <c r="X462" s="28">
        <v>58.723799999999997</v>
      </c>
      <c r="Y462" s="28">
        <v>25.7942</v>
      </c>
      <c r="Z462" s="28">
        <v>322.113</v>
      </c>
      <c r="AB462" s="28">
        <v>991.52099999999996</v>
      </c>
      <c r="AE462">
        <f t="shared" si="7"/>
        <v>4860.6064100000003</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dimension ref="A1:AE462"/>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cols>
    <col min="1" max="1" width="15.7109375" style="28" customWidth="1"/>
    <col min="2" max="30" width="9.140625" style="28"/>
    <col min="32" max="16384" width="9.140625" style="28"/>
  </cols>
  <sheetData>
    <row r="1" spans="1:31" x14ac:dyDescent="0.25">
      <c r="A1" s="28" t="s">
        <v>1048</v>
      </c>
      <c r="C1" s="28" t="s">
        <v>1025</v>
      </c>
      <c r="AE1" t="s">
        <v>1050</v>
      </c>
    </row>
    <row r="2" spans="1:31" s="29" customFormat="1" ht="60" x14ac:dyDescent="0.25">
      <c r="A2" s="29" t="s">
        <v>0</v>
      </c>
      <c r="B2" s="29" t="s">
        <v>1</v>
      </c>
      <c r="C2" s="29" t="s">
        <v>858</v>
      </c>
      <c r="D2" s="29" t="s">
        <v>1026</v>
      </c>
      <c r="E2" s="29" t="s">
        <v>1027</v>
      </c>
      <c r="F2" s="29" t="s">
        <v>1028</v>
      </c>
      <c r="G2" s="29" t="s">
        <v>856</v>
      </c>
      <c r="H2" s="29" t="s">
        <v>1029</v>
      </c>
      <c r="I2" s="29" t="s">
        <v>869</v>
      </c>
      <c r="J2" s="29" t="s">
        <v>1030</v>
      </c>
      <c r="K2" s="2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t="s">
        <v>1045</v>
      </c>
      <c r="AB2" s="29" t="s">
        <v>1046</v>
      </c>
      <c r="AE2" s="13">
        <f>SUM(C2:Z2)</f>
        <v>0</v>
      </c>
    </row>
    <row r="3" spans="1:31" x14ac:dyDescent="0.25">
      <c r="A3" s="28" t="s">
        <v>8</v>
      </c>
      <c r="B3" s="28" t="s">
        <v>9</v>
      </c>
      <c r="C3" s="28">
        <v>0</v>
      </c>
      <c r="D3" s="28">
        <v>0</v>
      </c>
      <c r="E3" s="28">
        <v>0</v>
      </c>
      <c r="F3" s="28">
        <v>0</v>
      </c>
      <c r="G3" s="28">
        <v>0</v>
      </c>
      <c r="H3" s="28">
        <v>0</v>
      </c>
      <c r="I3" s="28">
        <v>0</v>
      </c>
      <c r="J3" s="28">
        <v>0</v>
      </c>
      <c r="K3" s="28">
        <v>0</v>
      </c>
      <c r="L3" s="28">
        <v>0</v>
      </c>
      <c r="M3" s="28">
        <v>0</v>
      </c>
      <c r="N3" s="28">
        <v>0</v>
      </c>
      <c r="O3" s="28">
        <v>0</v>
      </c>
      <c r="P3" s="28">
        <v>0</v>
      </c>
      <c r="Q3" s="28">
        <v>0</v>
      </c>
      <c r="R3" s="28">
        <v>0</v>
      </c>
      <c r="S3" s="28">
        <v>0</v>
      </c>
      <c r="T3" s="28">
        <v>0</v>
      </c>
      <c r="U3" s="28">
        <v>0</v>
      </c>
      <c r="V3" s="28">
        <v>0</v>
      </c>
      <c r="W3" s="28">
        <v>0</v>
      </c>
      <c r="X3" s="28">
        <v>0</v>
      </c>
      <c r="Y3" s="28">
        <v>0</v>
      </c>
      <c r="Z3" s="28">
        <v>0</v>
      </c>
      <c r="AB3" s="28">
        <v>0</v>
      </c>
      <c r="AE3">
        <f t="shared" ref="AE3:AE66" si="0">SUM(C3:Z3)</f>
        <v>0</v>
      </c>
    </row>
    <row r="4" spans="1:31" x14ac:dyDescent="0.25">
      <c r="A4" s="28" t="s">
        <v>8</v>
      </c>
      <c r="B4" s="28" t="s">
        <v>11</v>
      </c>
      <c r="C4" s="28">
        <v>0</v>
      </c>
      <c r="D4" s="28">
        <v>0</v>
      </c>
      <c r="E4" s="28">
        <v>0</v>
      </c>
      <c r="F4" s="28">
        <v>0</v>
      </c>
      <c r="G4" s="28">
        <v>0</v>
      </c>
      <c r="H4" s="28">
        <v>0</v>
      </c>
      <c r="I4" s="28">
        <v>0</v>
      </c>
      <c r="J4" s="28">
        <v>0</v>
      </c>
      <c r="K4" s="28">
        <v>0</v>
      </c>
      <c r="L4" s="28">
        <v>0</v>
      </c>
      <c r="M4" s="28">
        <v>0</v>
      </c>
      <c r="N4" s="28">
        <v>0</v>
      </c>
      <c r="O4" s="28">
        <v>0</v>
      </c>
      <c r="P4" s="28">
        <v>0</v>
      </c>
      <c r="Q4" s="28">
        <v>0</v>
      </c>
      <c r="R4" s="28">
        <v>0</v>
      </c>
      <c r="S4" s="28">
        <v>0</v>
      </c>
      <c r="T4" s="28">
        <v>0</v>
      </c>
      <c r="U4" s="28">
        <v>0</v>
      </c>
      <c r="V4" s="28">
        <v>0</v>
      </c>
      <c r="W4" s="28">
        <v>0</v>
      </c>
      <c r="X4" s="28">
        <v>0</v>
      </c>
      <c r="Y4" s="28">
        <v>0</v>
      </c>
      <c r="Z4" s="28">
        <v>0</v>
      </c>
      <c r="AB4" s="28">
        <v>0</v>
      </c>
      <c r="AE4">
        <f t="shared" si="0"/>
        <v>0</v>
      </c>
    </row>
    <row r="5" spans="1:31" x14ac:dyDescent="0.25">
      <c r="A5" s="28" t="s">
        <v>8</v>
      </c>
      <c r="B5" s="28" t="s">
        <v>12</v>
      </c>
      <c r="C5" s="28">
        <v>0</v>
      </c>
      <c r="D5" s="28">
        <v>0</v>
      </c>
      <c r="E5" s="28">
        <v>0</v>
      </c>
      <c r="F5" s="28">
        <v>0</v>
      </c>
      <c r="G5" s="28">
        <v>0</v>
      </c>
      <c r="H5" s="28">
        <v>0</v>
      </c>
      <c r="I5" s="28">
        <v>0</v>
      </c>
      <c r="J5" s="28">
        <v>0</v>
      </c>
      <c r="K5" s="28">
        <v>0</v>
      </c>
      <c r="L5" s="28">
        <v>0</v>
      </c>
      <c r="M5" s="28">
        <v>0</v>
      </c>
      <c r="N5" s="28">
        <v>0</v>
      </c>
      <c r="O5" s="28">
        <v>0</v>
      </c>
      <c r="P5" s="28">
        <v>0</v>
      </c>
      <c r="Q5" s="28">
        <v>0</v>
      </c>
      <c r="R5" s="28">
        <v>0</v>
      </c>
      <c r="S5" s="28">
        <v>0</v>
      </c>
      <c r="T5" s="28">
        <v>0</v>
      </c>
      <c r="U5" s="28">
        <v>0</v>
      </c>
      <c r="V5" s="28">
        <v>0</v>
      </c>
      <c r="W5" s="28">
        <v>0</v>
      </c>
      <c r="X5" s="28">
        <v>0</v>
      </c>
      <c r="Y5" s="28">
        <v>0</v>
      </c>
      <c r="Z5" s="28">
        <v>0</v>
      </c>
      <c r="AB5" s="28">
        <v>0</v>
      </c>
      <c r="AE5">
        <f t="shared" si="0"/>
        <v>0</v>
      </c>
    </row>
    <row r="6" spans="1:31" x14ac:dyDescent="0.25">
      <c r="A6" s="28" t="s">
        <v>8</v>
      </c>
      <c r="B6" s="28" t="s">
        <v>13</v>
      </c>
      <c r="C6" s="28">
        <v>0</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B6" s="28">
        <v>0</v>
      </c>
      <c r="AE6">
        <f t="shared" si="0"/>
        <v>0</v>
      </c>
    </row>
    <row r="7" spans="1:31" x14ac:dyDescent="0.25">
      <c r="A7" s="28" t="s">
        <v>8</v>
      </c>
      <c r="B7" s="28" t="s">
        <v>15</v>
      </c>
      <c r="C7" s="28">
        <v>0</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B7" s="28">
        <v>0</v>
      </c>
      <c r="AE7">
        <f t="shared" si="0"/>
        <v>0</v>
      </c>
    </row>
    <row r="8" spans="1:31" x14ac:dyDescent="0.25">
      <c r="A8" s="28" t="s">
        <v>16</v>
      </c>
      <c r="B8" s="28" t="s">
        <v>17</v>
      </c>
      <c r="C8" s="28">
        <v>0</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B8" s="28">
        <v>0</v>
      </c>
      <c r="AE8">
        <f t="shared" si="0"/>
        <v>0</v>
      </c>
    </row>
    <row r="9" spans="1:31" x14ac:dyDescent="0.25">
      <c r="A9" s="28" t="s">
        <v>18</v>
      </c>
      <c r="B9" s="28" t="s">
        <v>19</v>
      </c>
      <c r="C9" s="28">
        <v>0</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B9" s="28">
        <v>0</v>
      </c>
      <c r="AE9">
        <f t="shared" si="0"/>
        <v>0</v>
      </c>
    </row>
    <row r="10" spans="1:31" x14ac:dyDescent="0.25">
      <c r="A10" s="28" t="s">
        <v>18</v>
      </c>
      <c r="B10" s="28" t="s">
        <v>21</v>
      </c>
      <c r="C10" s="28">
        <v>0</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B10" s="28">
        <v>0</v>
      </c>
      <c r="AE10">
        <f t="shared" si="0"/>
        <v>0</v>
      </c>
    </row>
    <row r="11" spans="1:31" x14ac:dyDescent="0.25">
      <c r="A11" s="28" t="s">
        <v>18</v>
      </c>
      <c r="B11" s="28" t="s">
        <v>22</v>
      </c>
      <c r="C11" s="28">
        <v>0</v>
      </c>
      <c r="D11" s="28">
        <v>0</v>
      </c>
      <c r="E11" s="28">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B11" s="28">
        <v>0</v>
      </c>
      <c r="AE11">
        <f t="shared" si="0"/>
        <v>0</v>
      </c>
    </row>
    <row r="12" spans="1:31" x14ac:dyDescent="0.25">
      <c r="A12" s="28" t="s">
        <v>23</v>
      </c>
      <c r="B12" s="28" t="s">
        <v>24</v>
      </c>
      <c r="C12" s="28">
        <v>0</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B12" s="28">
        <v>0</v>
      </c>
      <c r="AE12">
        <f t="shared" si="0"/>
        <v>0</v>
      </c>
    </row>
    <row r="13" spans="1:31" x14ac:dyDescent="0.25">
      <c r="A13" s="28" t="s">
        <v>25</v>
      </c>
      <c r="B13" s="28" t="s">
        <v>26</v>
      </c>
      <c r="C13" s="28">
        <v>0</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B13" s="28">
        <v>0</v>
      </c>
      <c r="AE13">
        <f t="shared" si="0"/>
        <v>0</v>
      </c>
    </row>
    <row r="14" spans="1:31" x14ac:dyDescent="0.25">
      <c r="A14" s="28" t="s">
        <v>27</v>
      </c>
      <c r="B14" s="28" t="s">
        <v>28</v>
      </c>
      <c r="C14" s="28">
        <v>0</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B14" s="28">
        <v>0</v>
      </c>
      <c r="AE14">
        <f t="shared" si="0"/>
        <v>0</v>
      </c>
    </row>
    <row r="15" spans="1:31" x14ac:dyDescent="0.25">
      <c r="A15" s="28" t="s">
        <v>29</v>
      </c>
      <c r="B15" s="28" t="s">
        <v>30</v>
      </c>
      <c r="C15" s="28">
        <v>0</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B15" s="28">
        <v>0</v>
      </c>
      <c r="AE15">
        <f t="shared" si="0"/>
        <v>0</v>
      </c>
    </row>
    <row r="16" spans="1:31" x14ac:dyDescent="0.25">
      <c r="A16" s="28" t="s">
        <v>31</v>
      </c>
      <c r="B16" s="28" t="s">
        <v>32</v>
      </c>
      <c r="C16" s="28">
        <v>0</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B16" s="28">
        <v>0</v>
      </c>
      <c r="AE16">
        <f t="shared" si="0"/>
        <v>0</v>
      </c>
    </row>
    <row r="17" spans="1:31" x14ac:dyDescent="0.25">
      <c r="A17" s="28" t="s">
        <v>31</v>
      </c>
      <c r="B17" s="28" t="s">
        <v>33</v>
      </c>
      <c r="C17" s="28">
        <v>0</v>
      </c>
      <c r="D17" s="28">
        <v>0</v>
      </c>
      <c r="E17" s="28">
        <v>0</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B17" s="28">
        <v>0</v>
      </c>
      <c r="AE17">
        <f t="shared" si="0"/>
        <v>0</v>
      </c>
    </row>
    <row r="18" spans="1:31" x14ac:dyDescent="0.25">
      <c r="A18" s="28" t="s">
        <v>31</v>
      </c>
      <c r="B18" s="28" t="s">
        <v>34</v>
      </c>
      <c r="C18" s="28">
        <v>0</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B18" s="28">
        <v>0</v>
      </c>
      <c r="AE18">
        <f t="shared" si="0"/>
        <v>0</v>
      </c>
    </row>
    <row r="19" spans="1:31" x14ac:dyDescent="0.25">
      <c r="A19" s="28" t="s">
        <v>31</v>
      </c>
      <c r="B19" s="28" t="s">
        <v>35</v>
      </c>
      <c r="C19" s="28">
        <v>0</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B19" s="28">
        <v>0</v>
      </c>
      <c r="AE19">
        <f t="shared" si="0"/>
        <v>0</v>
      </c>
    </row>
    <row r="20" spans="1:31" x14ac:dyDescent="0.25">
      <c r="A20" s="28" t="s">
        <v>31</v>
      </c>
      <c r="B20" s="28" t="s">
        <v>36</v>
      </c>
      <c r="C20" s="28">
        <v>0</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B20" s="28">
        <v>0</v>
      </c>
      <c r="AE20">
        <f t="shared" si="0"/>
        <v>0</v>
      </c>
    </row>
    <row r="21" spans="1:31" x14ac:dyDescent="0.25">
      <c r="A21" s="28" t="s">
        <v>31</v>
      </c>
      <c r="B21" s="28" t="s">
        <v>37</v>
      </c>
      <c r="C21" s="28">
        <v>0</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B21" s="28">
        <v>0</v>
      </c>
      <c r="AE21">
        <f t="shared" si="0"/>
        <v>0</v>
      </c>
    </row>
    <row r="22" spans="1:31" x14ac:dyDescent="0.25">
      <c r="A22" s="28" t="s">
        <v>31</v>
      </c>
      <c r="B22" s="28" t="s">
        <v>38</v>
      </c>
      <c r="C22" s="28">
        <v>0</v>
      </c>
      <c r="D22" s="28">
        <v>0</v>
      </c>
      <c r="E22" s="28">
        <v>0</v>
      </c>
      <c r="F22" s="28">
        <v>0</v>
      </c>
      <c r="G22" s="28">
        <v>0</v>
      </c>
      <c r="H22" s="28">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B22" s="28">
        <v>0</v>
      </c>
      <c r="AE22">
        <f t="shared" si="0"/>
        <v>0</v>
      </c>
    </row>
    <row r="23" spans="1:31" x14ac:dyDescent="0.25">
      <c r="A23" s="28" t="s">
        <v>31</v>
      </c>
      <c r="B23" s="28" t="s">
        <v>39</v>
      </c>
      <c r="C23" s="28">
        <v>0</v>
      </c>
      <c r="D23" s="28">
        <v>0</v>
      </c>
      <c r="E23" s="28">
        <v>0</v>
      </c>
      <c r="F23" s="28">
        <v>0</v>
      </c>
      <c r="G23" s="28">
        <v>0</v>
      </c>
      <c r="H23" s="28">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B23" s="28">
        <v>0</v>
      </c>
      <c r="AE23">
        <f t="shared" si="0"/>
        <v>0</v>
      </c>
    </row>
    <row r="24" spans="1:31" x14ac:dyDescent="0.25">
      <c r="A24" s="28" t="s">
        <v>31</v>
      </c>
      <c r="B24" s="28" t="s">
        <v>40</v>
      </c>
      <c r="C24" s="28">
        <v>0</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B24" s="28">
        <v>0</v>
      </c>
      <c r="AE24">
        <f t="shared" si="0"/>
        <v>0</v>
      </c>
    </row>
    <row r="25" spans="1:31" x14ac:dyDescent="0.25">
      <c r="A25" s="28" t="s">
        <v>31</v>
      </c>
      <c r="B25" s="28" t="s">
        <v>41</v>
      </c>
      <c r="C25" s="28">
        <v>0</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B25" s="28">
        <v>0</v>
      </c>
      <c r="AE25">
        <f t="shared" si="0"/>
        <v>0</v>
      </c>
    </row>
    <row r="26" spans="1:31" x14ac:dyDescent="0.25">
      <c r="A26" s="28" t="s">
        <v>31</v>
      </c>
      <c r="B26" s="28" t="s">
        <v>42</v>
      </c>
      <c r="C26" s="28">
        <v>0</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B26" s="28">
        <v>0</v>
      </c>
      <c r="AE26">
        <f t="shared" si="0"/>
        <v>0</v>
      </c>
    </row>
    <row r="27" spans="1:31" x14ac:dyDescent="0.25">
      <c r="A27" s="28" t="s">
        <v>31</v>
      </c>
      <c r="B27" s="28" t="s">
        <v>43</v>
      </c>
      <c r="C27" s="28">
        <v>0</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B27" s="28">
        <v>0</v>
      </c>
      <c r="AE27">
        <f t="shared" si="0"/>
        <v>0</v>
      </c>
    </row>
    <row r="28" spans="1:31" x14ac:dyDescent="0.25">
      <c r="A28" s="28" t="s">
        <v>31</v>
      </c>
      <c r="B28" s="28" t="s">
        <v>44</v>
      </c>
      <c r="C28" s="28">
        <v>0</v>
      </c>
      <c r="D28" s="28">
        <v>0</v>
      </c>
      <c r="E28" s="28">
        <v>0</v>
      </c>
      <c r="F28" s="28">
        <v>0</v>
      </c>
      <c r="G28" s="28">
        <v>0</v>
      </c>
      <c r="H28" s="28">
        <v>0</v>
      </c>
      <c r="I28" s="28">
        <v>0</v>
      </c>
      <c r="J28" s="28">
        <v>0</v>
      </c>
      <c r="K28" s="28">
        <v>0</v>
      </c>
      <c r="L28" s="28">
        <v>0</v>
      </c>
      <c r="M28" s="28">
        <v>0</v>
      </c>
      <c r="N28" s="28">
        <v>0</v>
      </c>
      <c r="O28" s="28">
        <v>0</v>
      </c>
      <c r="P28" s="28">
        <v>0</v>
      </c>
      <c r="Q28" s="28">
        <v>0</v>
      </c>
      <c r="R28" s="28">
        <v>0</v>
      </c>
      <c r="S28" s="28">
        <v>0</v>
      </c>
      <c r="T28" s="28">
        <v>0</v>
      </c>
      <c r="U28" s="28">
        <v>0</v>
      </c>
      <c r="V28" s="28">
        <v>0</v>
      </c>
      <c r="W28" s="28">
        <v>0</v>
      </c>
      <c r="X28" s="28">
        <v>0</v>
      </c>
      <c r="Y28" s="28">
        <v>0</v>
      </c>
      <c r="Z28" s="28">
        <v>0</v>
      </c>
      <c r="AB28" s="28">
        <v>0</v>
      </c>
      <c r="AE28">
        <f t="shared" si="0"/>
        <v>0</v>
      </c>
    </row>
    <row r="29" spans="1:31" x14ac:dyDescent="0.25">
      <c r="A29" s="28" t="s">
        <v>31</v>
      </c>
      <c r="B29" s="28" t="s">
        <v>45</v>
      </c>
      <c r="C29" s="28">
        <v>0</v>
      </c>
      <c r="D29" s="28">
        <v>0</v>
      </c>
      <c r="E29" s="28">
        <v>0</v>
      </c>
      <c r="F29" s="28">
        <v>0</v>
      </c>
      <c r="G29" s="28">
        <v>0</v>
      </c>
      <c r="H29" s="28">
        <v>0</v>
      </c>
      <c r="I29" s="28">
        <v>0</v>
      </c>
      <c r="J29" s="28">
        <v>0</v>
      </c>
      <c r="K29" s="28">
        <v>0</v>
      </c>
      <c r="L29" s="28">
        <v>0</v>
      </c>
      <c r="M29" s="28">
        <v>0</v>
      </c>
      <c r="N29" s="28">
        <v>0</v>
      </c>
      <c r="O29" s="28">
        <v>0</v>
      </c>
      <c r="P29" s="28">
        <v>0</v>
      </c>
      <c r="Q29" s="28">
        <v>0</v>
      </c>
      <c r="R29" s="28">
        <v>0</v>
      </c>
      <c r="S29" s="28">
        <v>0</v>
      </c>
      <c r="T29" s="28">
        <v>0</v>
      </c>
      <c r="U29" s="28">
        <v>0</v>
      </c>
      <c r="V29" s="28">
        <v>0</v>
      </c>
      <c r="W29" s="28">
        <v>0</v>
      </c>
      <c r="X29" s="28">
        <v>0</v>
      </c>
      <c r="Y29" s="28">
        <v>0</v>
      </c>
      <c r="Z29" s="28">
        <v>0</v>
      </c>
      <c r="AB29" s="28">
        <v>0</v>
      </c>
      <c r="AE29">
        <f t="shared" si="0"/>
        <v>0</v>
      </c>
    </row>
    <row r="30" spans="1:31" x14ac:dyDescent="0.25">
      <c r="A30" s="28" t="s">
        <v>46</v>
      </c>
      <c r="B30" s="28" t="s">
        <v>47</v>
      </c>
      <c r="C30" s="28">
        <v>0</v>
      </c>
      <c r="D30" s="28">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B30" s="28">
        <v>0</v>
      </c>
      <c r="AE30">
        <f t="shared" si="0"/>
        <v>0</v>
      </c>
    </row>
    <row r="31" spans="1:31" x14ac:dyDescent="0.25">
      <c r="A31" s="28" t="s">
        <v>46</v>
      </c>
      <c r="B31" s="28" t="s">
        <v>48</v>
      </c>
      <c r="C31" s="28">
        <v>0</v>
      </c>
      <c r="D31" s="28">
        <v>0</v>
      </c>
      <c r="E31" s="28">
        <v>0</v>
      </c>
      <c r="F31" s="28">
        <v>0</v>
      </c>
      <c r="G31" s="28">
        <v>0</v>
      </c>
      <c r="H31" s="28">
        <v>0</v>
      </c>
      <c r="I31" s="28">
        <v>0</v>
      </c>
      <c r="J31" s="28">
        <v>0</v>
      </c>
      <c r="K31" s="28">
        <v>0</v>
      </c>
      <c r="L31" s="28">
        <v>0</v>
      </c>
      <c r="M31" s="28">
        <v>0</v>
      </c>
      <c r="N31" s="28">
        <v>0</v>
      </c>
      <c r="O31" s="28">
        <v>0</v>
      </c>
      <c r="P31" s="28">
        <v>0</v>
      </c>
      <c r="Q31" s="28">
        <v>0</v>
      </c>
      <c r="R31" s="28">
        <v>0</v>
      </c>
      <c r="S31" s="28">
        <v>0</v>
      </c>
      <c r="T31" s="28">
        <v>0</v>
      </c>
      <c r="U31" s="28">
        <v>0</v>
      </c>
      <c r="V31" s="28">
        <v>0</v>
      </c>
      <c r="W31" s="28">
        <v>0</v>
      </c>
      <c r="X31" s="28">
        <v>0</v>
      </c>
      <c r="Y31" s="28">
        <v>0</v>
      </c>
      <c r="Z31" s="28">
        <v>0</v>
      </c>
      <c r="AB31" s="28">
        <v>0</v>
      </c>
      <c r="AE31">
        <f t="shared" si="0"/>
        <v>0</v>
      </c>
    </row>
    <row r="32" spans="1:31" x14ac:dyDescent="0.25">
      <c r="A32" s="28" t="s">
        <v>46</v>
      </c>
      <c r="B32" s="28" t="s">
        <v>49</v>
      </c>
      <c r="C32" s="28">
        <v>0</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B32" s="28">
        <v>0</v>
      </c>
      <c r="AE32">
        <f t="shared" si="0"/>
        <v>0</v>
      </c>
    </row>
    <row r="33" spans="1:31" x14ac:dyDescent="0.25">
      <c r="A33" s="28" t="s">
        <v>50</v>
      </c>
      <c r="B33" s="28" t="s">
        <v>51</v>
      </c>
      <c r="C33" s="28">
        <v>0</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B33" s="28">
        <v>0</v>
      </c>
      <c r="AE33">
        <f t="shared" si="0"/>
        <v>0</v>
      </c>
    </row>
    <row r="34" spans="1:31" x14ac:dyDescent="0.25">
      <c r="A34" s="28" t="s">
        <v>50</v>
      </c>
      <c r="B34" s="28" t="s">
        <v>52</v>
      </c>
      <c r="C34" s="28">
        <v>0</v>
      </c>
      <c r="D34" s="28">
        <v>0</v>
      </c>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B34" s="28">
        <v>0</v>
      </c>
      <c r="AE34">
        <f t="shared" si="0"/>
        <v>0</v>
      </c>
    </row>
    <row r="35" spans="1:31" x14ac:dyDescent="0.25">
      <c r="A35" s="28" t="s">
        <v>53</v>
      </c>
      <c r="B35" s="28" t="s">
        <v>54</v>
      </c>
      <c r="C35" s="28">
        <v>0</v>
      </c>
      <c r="D35" s="28">
        <v>0</v>
      </c>
      <c r="E35" s="28">
        <v>0</v>
      </c>
      <c r="F35" s="28">
        <v>0</v>
      </c>
      <c r="G35" s="28">
        <v>0</v>
      </c>
      <c r="H35" s="28">
        <v>0</v>
      </c>
      <c r="I35" s="28">
        <v>0</v>
      </c>
      <c r="J35" s="28">
        <v>0</v>
      </c>
      <c r="K35" s="28">
        <v>0</v>
      </c>
      <c r="L35" s="28">
        <v>0</v>
      </c>
      <c r="M35" s="28">
        <v>0</v>
      </c>
      <c r="N35" s="28">
        <v>0</v>
      </c>
      <c r="O35" s="28">
        <v>0</v>
      </c>
      <c r="P35" s="28">
        <v>0</v>
      </c>
      <c r="Q35" s="28">
        <v>0</v>
      </c>
      <c r="R35" s="28">
        <v>0</v>
      </c>
      <c r="S35" s="28">
        <v>0</v>
      </c>
      <c r="T35" s="28">
        <v>0</v>
      </c>
      <c r="U35" s="28">
        <v>0</v>
      </c>
      <c r="V35" s="28">
        <v>0</v>
      </c>
      <c r="W35" s="28">
        <v>0</v>
      </c>
      <c r="X35" s="28">
        <v>0</v>
      </c>
      <c r="Y35" s="28">
        <v>0</v>
      </c>
      <c r="Z35" s="28">
        <v>0</v>
      </c>
      <c r="AB35" s="28">
        <v>0</v>
      </c>
      <c r="AE35">
        <f t="shared" si="0"/>
        <v>0</v>
      </c>
    </row>
    <row r="36" spans="1:31" x14ac:dyDescent="0.25">
      <c r="A36" s="28" t="s">
        <v>53</v>
      </c>
      <c r="B36" s="28" t="s">
        <v>55</v>
      </c>
      <c r="C36" s="28">
        <v>0</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B36" s="28">
        <v>0</v>
      </c>
      <c r="AE36">
        <f t="shared" si="0"/>
        <v>0</v>
      </c>
    </row>
    <row r="37" spans="1:31" x14ac:dyDescent="0.25">
      <c r="A37" s="28" t="s">
        <v>53</v>
      </c>
      <c r="B37" s="28" t="s">
        <v>56</v>
      </c>
      <c r="C37" s="28">
        <v>0</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B37" s="28">
        <v>0</v>
      </c>
      <c r="AE37">
        <f t="shared" si="0"/>
        <v>0</v>
      </c>
    </row>
    <row r="38" spans="1:31" x14ac:dyDescent="0.25">
      <c r="A38" s="28" t="s">
        <v>57</v>
      </c>
      <c r="B38" s="28" t="s">
        <v>58</v>
      </c>
      <c r="C38" s="28">
        <v>0</v>
      </c>
      <c r="D38" s="28">
        <v>0</v>
      </c>
      <c r="E38" s="28">
        <v>0</v>
      </c>
      <c r="F38" s="28">
        <v>0</v>
      </c>
      <c r="G38" s="28">
        <v>0</v>
      </c>
      <c r="H38" s="28">
        <v>0</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B38" s="28">
        <v>0</v>
      </c>
      <c r="AE38">
        <f t="shared" si="0"/>
        <v>0</v>
      </c>
    </row>
    <row r="39" spans="1:31" x14ac:dyDescent="0.25">
      <c r="A39" s="28" t="s">
        <v>57</v>
      </c>
      <c r="B39" s="28" t="s">
        <v>59</v>
      </c>
      <c r="C39" s="28">
        <v>0</v>
      </c>
      <c r="D39" s="28">
        <v>0</v>
      </c>
      <c r="E39" s="28">
        <v>0</v>
      </c>
      <c r="F39" s="28">
        <v>0</v>
      </c>
      <c r="G39" s="28">
        <v>0</v>
      </c>
      <c r="H39" s="28">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B39" s="28">
        <v>0</v>
      </c>
      <c r="AE39">
        <f t="shared" si="0"/>
        <v>0</v>
      </c>
    </row>
    <row r="40" spans="1:31" x14ac:dyDescent="0.25">
      <c r="A40" s="28" t="s">
        <v>60</v>
      </c>
      <c r="B40" s="28" t="s">
        <v>61</v>
      </c>
      <c r="C40" s="28">
        <v>0</v>
      </c>
      <c r="D40" s="28">
        <v>0</v>
      </c>
      <c r="E40" s="28">
        <v>0</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B40" s="28">
        <v>0</v>
      </c>
      <c r="AE40">
        <f t="shared" si="0"/>
        <v>0</v>
      </c>
    </row>
    <row r="41" spans="1:31" x14ac:dyDescent="0.25">
      <c r="A41" s="28" t="s">
        <v>62</v>
      </c>
      <c r="B41" s="28" t="s">
        <v>63</v>
      </c>
      <c r="C41" s="28">
        <v>0</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B41" s="28">
        <v>0</v>
      </c>
      <c r="AE41">
        <f t="shared" si="0"/>
        <v>0</v>
      </c>
    </row>
    <row r="42" spans="1:31" x14ac:dyDescent="0.25">
      <c r="A42" s="28" t="s">
        <v>62</v>
      </c>
      <c r="B42" s="28" t="s">
        <v>64</v>
      </c>
      <c r="C42" s="28">
        <v>0</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B42" s="28">
        <v>0</v>
      </c>
      <c r="AE42">
        <f t="shared" si="0"/>
        <v>0</v>
      </c>
    </row>
    <row r="43" spans="1:31" x14ac:dyDescent="0.25">
      <c r="A43" s="28" t="s">
        <v>65</v>
      </c>
      <c r="B43" s="28" t="s">
        <v>66</v>
      </c>
      <c r="C43" s="28">
        <v>0</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B43" s="28">
        <v>0</v>
      </c>
      <c r="AE43">
        <f t="shared" si="0"/>
        <v>0</v>
      </c>
    </row>
    <row r="44" spans="1:31" x14ac:dyDescent="0.25">
      <c r="A44" s="28" t="s">
        <v>67</v>
      </c>
      <c r="B44" s="28" t="s">
        <v>68</v>
      </c>
      <c r="C44" s="28">
        <v>0</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B44" s="28">
        <v>0</v>
      </c>
      <c r="AE44">
        <f t="shared" si="0"/>
        <v>0</v>
      </c>
    </row>
    <row r="45" spans="1:31" x14ac:dyDescent="0.25">
      <c r="A45" s="28" t="s">
        <v>67</v>
      </c>
      <c r="B45" s="28" t="s">
        <v>69</v>
      </c>
      <c r="C45" s="28">
        <v>0</v>
      </c>
      <c r="D45" s="28">
        <v>0</v>
      </c>
      <c r="E45" s="28">
        <v>0</v>
      </c>
      <c r="F45" s="28">
        <v>0</v>
      </c>
      <c r="G45" s="28">
        <v>0</v>
      </c>
      <c r="H45" s="28">
        <v>0</v>
      </c>
      <c r="I45" s="28">
        <v>0</v>
      </c>
      <c r="J45" s="28">
        <v>0</v>
      </c>
      <c r="K45" s="28">
        <v>0</v>
      </c>
      <c r="L45" s="28">
        <v>0</v>
      </c>
      <c r="M45" s="28">
        <v>0</v>
      </c>
      <c r="N45" s="28">
        <v>0</v>
      </c>
      <c r="O45" s="28">
        <v>0</v>
      </c>
      <c r="P45" s="28">
        <v>0</v>
      </c>
      <c r="Q45" s="28">
        <v>0</v>
      </c>
      <c r="R45" s="28">
        <v>0</v>
      </c>
      <c r="S45" s="28">
        <v>0</v>
      </c>
      <c r="T45" s="28">
        <v>0</v>
      </c>
      <c r="U45" s="28">
        <v>0</v>
      </c>
      <c r="V45" s="28">
        <v>0</v>
      </c>
      <c r="W45" s="28">
        <v>0</v>
      </c>
      <c r="X45" s="28">
        <v>0</v>
      </c>
      <c r="Y45" s="28">
        <v>0</v>
      </c>
      <c r="Z45" s="28">
        <v>0</v>
      </c>
      <c r="AB45" s="28">
        <v>0</v>
      </c>
      <c r="AE45">
        <f t="shared" si="0"/>
        <v>0</v>
      </c>
    </row>
    <row r="46" spans="1:31" x14ac:dyDescent="0.25">
      <c r="A46" s="28" t="s">
        <v>67</v>
      </c>
      <c r="B46" s="28" t="s">
        <v>70</v>
      </c>
      <c r="C46" s="28">
        <v>0</v>
      </c>
      <c r="D46" s="28">
        <v>0</v>
      </c>
      <c r="E46" s="28">
        <v>0</v>
      </c>
      <c r="F46" s="28">
        <v>0</v>
      </c>
      <c r="G46" s="28">
        <v>0</v>
      </c>
      <c r="H46" s="28">
        <v>0</v>
      </c>
      <c r="I46" s="28">
        <v>0</v>
      </c>
      <c r="J46" s="28">
        <v>0</v>
      </c>
      <c r="K46" s="28">
        <v>0</v>
      </c>
      <c r="L46" s="28">
        <v>0</v>
      </c>
      <c r="M46" s="28">
        <v>0</v>
      </c>
      <c r="N46" s="28">
        <v>0</v>
      </c>
      <c r="O46" s="28">
        <v>0</v>
      </c>
      <c r="P46" s="28">
        <v>0</v>
      </c>
      <c r="Q46" s="28">
        <v>0</v>
      </c>
      <c r="R46" s="28">
        <v>0</v>
      </c>
      <c r="S46" s="28">
        <v>0</v>
      </c>
      <c r="T46" s="28">
        <v>0</v>
      </c>
      <c r="U46" s="28">
        <v>0</v>
      </c>
      <c r="V46" s="28">
        <v>0</v>
      </c>
      <c r="W46" s="28">
        <v>0</v>
      </c>
      <c r="X46" s="28">
        <v>0</v>
      </c>
      <c r="Y46" s="28">
        <v>0</v>
      </c>
      <c r="Z46" s="28">
        <v>0</v>
      </c>
      <c r="AB46" s="28">
        <v>0</v>
      </c>
      <c r="AE46">
        <f t="shared" si="0"/>
        <v>0</v>
      </c>
    </row>
    <row r="47" spans="1:31" x14ac:dyDescent="0.25">
      <c r="A47" s="28" t="s">
        <v>67</v>
      </c>
      <c r="B47" s="28" t="s">
        <v>71</v>
      </c>
      <c r="C47" s="28">
        <v>0</v>
      </c>
      <c r="D47" s="28">
        <v>0</v>
      </c>
      <c r="E47" s="28">
        <v>0</v>
      </c>
      <c r="F47" s="28">
        <v>0</v>
      </c>
      <c r="G47" s="28">
        <v>0</v>
      </c>
      <c r="H47" s="28">
        <v>0</v>
      </c>
      <c r="I47" s="28">
        <v>0</v>
      </c>
      <c r="J47" s="28">
        <v>0</v>
      </c>
      <c r="K47" s="28">
        <v>0</v>
      </c>
      <c r="L47" s="28">
        <v>0</v>
      </c>
      <c r="M47" s="28">
        <v>0</v>
      </c>
      <c r="N47" s="28">
        <v>0</v>
      </c>
      <c r="O47" s="28">
        <v>0</v>
      </c>
      <c r="P47" s="28">
        <v>0</v>
      </c>
      <c r="Q47" s="28">
        <v>0</v>
      </c>
      <c r="R47" s="28">
        <v>0</v>
      </c>
      <c r="S47" s="28">
        <v>0</v>
      </c>
      <c r="T47" s="28">
        <v>0</v>
      </c>
      <c r="U47" s="28">
        <v>0</v>
      </c>
      <c r="V47" s="28">
        <v>0</v>
      </c>
      <c r="W47" s="28">
        <v>0</v>
      </c>
      <c r="X47" s="28">
        <v>0</v>
      </c>
      <c r="Y47" s="28">
        <v>0</v>
      </c>
      <c r="Z47" s="28">
        <v>0</v>
      </c>
      <c r="AB47" s="28">
        <v>0</v>
      </c>
      <c r="AE47">
        <f t="shared" si="0"/>
        <v>0</v>
      </c>
    </row>
    <row r="48" spans="1:31" x14ac:dyDescent="0.25">
      <c r="A48" s="28" t="s">
        <v>72</v>
      </c>
      <c r="B48" s="28" t="s">
        <v>73</v>
      </c>
      <c r="C48" s="28">
        <v>0</v>
      </c>
      <c r="D48" s="28">
        <v>0</v>
      </c>
      <c r="E48" s="28">
        <v>0</v>
      </c>
      <c r="F48" s="28">
        <v>0</v>
      </c>
      <c r="G48" s="28">
        <v>0</v>
      </c>
      <c r="H48" s="28">
        <v>0</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B48" s="28">
        <v>0</v>
      </c>
      <c r="AE48">
        <f t="shared" si="0"/>
        <v>0</v>
      </c>
    </row>
    <row r="49" spans="1:31" x14ac:dyDescent="0.25">
      <c r="A49" s="28" t="s">
        <v>72</v>
      </c>
      <c r="B49" s="28" t="s">
        <v>74</v>
      </c>
      <c r="C49" s="28">
        <v>0</v>
      </c>
      <c r="D49" s="28">
        <v>0</v>
      </c>
      <c r="E49" s="28">
        <v>0</v>
      </c>
      <c r="F49" s="28">
        <v>0</v>
      </c>
      <c r="G49" s="28">
        <v>0</v>
      </c>
      <c r="H49" s="28">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B49" s="28">
        <v>0</v>
      </c>
      <c r="AE49">
        <f t="shared" si="0"/>
        <v>0</v>
      </c>
    </row>
    <row r="50" spans="1:31" x14ac:dyDescent="0.25">
      <c r="A50" s="28" t="s">
        <v>75</v>
      </c>
      <c r="B50" s="28" t="s">
        <v>76</v>
      </c>
      <c r="C50" s="28">
        <v>0</v>
      </c>
      <c r="D50" s="28">
        <v>0</v>
      </c>
      <c r="E50" s="28">
        <v>0</v>
      </c>
      <c r="F50" s="28">
        <v>0</v>
      </c>
      <c r="G50" s="28">
        <v>0</v>
      </c>
      <c r="H50" s="28">
        <v>0</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B50" s="28">
        <v>0</v>
      </c>
      <c r="AE50">
        <f t="shared" si="0"/>
        <v>0</v>
      </c>
    </row>
    <row r="51" spans="1:31" x14ac:dyDescent="0.25">
      <c r="A51" s="28" t="s">
        <v>75</v>
      </c>
      <c r="B51" s="28" t="s">
        <v>77</v>
      </c>
      <c r="C51" s="28">
        <v>0</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B51" s="28">
        <v>0</v>
      </c>
      <c r="AE51">
        <f t="shared" si="0"/>
        <v>0</v>
      </c>
    </row>
    <row r="52" spans="1:31" x14ac:dyDescent="0.25">
      <c r="A52" s="28" t="s">
        <v>75</v>
      </c>
      <c r="B52" s="28" t="s">
        <v>78</v>
      </c>
      <c r="C52" s="28">
        <v>0</v>
      </c>
      <c r="D52" s="28">
        <v>0</v>
      </c>
      <c r="E52" s="28">
        <v>0</v>
      </c>
      <c r="F52" s="28">
        <v>0</v>
      </c>
      <c r="G52" s="28">
        <v>0</v>
      </c>
      <c r="H52" s="28">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B52" s="28">
        <v>0</v>
      </c>
      <c r="AE52">
        <f t="shared" si="0"/>
        <v>0</v>
      </c>
    </row>
    <row r="53" spans="1:31" x14ac:dyDescent="0.25">
      <c r="A53" s="28" t="s">
        <v>75</v>
      </c>
      <c r="B53" s="28" t="s">
        <v>79</v>
      </c>
      <c r="C53" s="28">
        <v>0</v>
      </c>
      <c r="D53" s="28">
        <v>0</v>
      </c>
      <c r="E53" s="28">
        <v>0</v>
      </c>
      <c r="F53" s="28">
        <v>0</v>
      </c>
      <c r="G53" s="28">
        <v>0</v>
      </c>
      <c r="H53" s="28">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B53" s="28">
        <v>0</v>
      </c>
      <c r="AE53">
        <f t="shared" si="0"/>
        <v>0</v>
      </c>
    </row>
    <row r="54" spans="1:31" x14ac:dyDescent="0.25">
      <c r="A54" s="28" t="s">
        <v>80</v>
      </c>
      <c r="B54" s="28" t="s">
        <v>81</v>
      </c>
      <c r="C54" s="28">
        <v>0</v>
      </c>
      <c r="D54" s="28">
        <v>0</v>
      </c>
      <c r="E54" s="28">
        <v>0</v>
      </c>
      <c r="F54" s="28">
        <v>0</v>
      </c>
      <c r="G54" s="28">
        <v>0</v>
      </c>
      <c r="H54" s="28">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B54" s="28">
        <v>0</v>
      </c>
      <c r="AE54">
        <f t="shared" si="0"/>
        <v>0</v>
      </c>
    </row>
    <row r="55" spans="1:31" x14ac:dyDescent="0.25">
      <c r="A55" s="28" t="s">
        <v>80</v>
      </c>
      <c r="B55" s="28" t="s">
        <v>82</v>
      </c>
      <c r="C55" s="28">
        <v>0</v>
      </c>
      <c r="D55" s="28">
        <v>0</v>
      </c>
      <c r="E55" s="28">
        <v>0</v>
      </c>
      <c r="F55" s="28">
        <v>0</v>
      </c>
      <c r="G55" s="28">
        <v>0</v>
      </c>
      <c r="H55" s="2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B55" s="28">
        <v>0</v>
      </c>
      <c r="AE55">
        <f t="shared" si="0"/>
        <v>0</v>
      </c>
    </row>
    <row r="56" spans="1:31" x14ac:dyDescent="0.25">
      <c r="A56" s="28" t="s">
        <v>80</v>
      </c>
      <c r="B56" s="28" t="s">
        <v>83</v>
      </c>
      <c r="C56" s="28">
        <v>0</v>
      </c>
      <c r="D56" s="28">
        <v>0</v>
      </c>
      <c r="E56" s="28">
        <v>0</v>
      </c>
      <c r="F56" s="28">
        <v>0</v>
      </c>
      <c r="G56" s="28">
        <v>0</v>
      </c>
      <c r="H56" s="28">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B56" s="28">
        <v>0</v>
      </c>
      <c r="AE56">
        <f t="shared" si="0"/>
        <v>0</v>
      </c>
    </row>
    <row r="57" spans="1:31" x14ac:dyDescent="0.25">
      <c r="A57" s="28" t="s">
        <v>80</v>
      </c>
      <c r="B57" s="28" t="s">
        <v>84</v>
      </c>
      <c r="C57" s="28">
        <v>0</v>
      </c>
      <c r="D57" s="28">
        <v>0</v>
      </c>
      <c r="E57" s="28">
        <v>0</v>
      </c>
      <c r="F57" s="28">
        <v>0</v>
      </c>
      <c r="G57" s="28">
        <v>0</v>
      </c>
      <c r="H57" s="28">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B57" s="28">
        <v>0</v>
      </c>
      <c r="AE57">
        <f t="shared" si="0"/>
        <v>0</v>
      </c>
    </row>
    <row r="58" spans="1:31" x14ac:dyDescent="0.25">
      <c r="A58" s="28" t="s">
        <v>80</v>
      </c>
      <c r="B58" s="28" t="s">
        <v>85</v>
      </c>
      <c r="C58" s="28">
        <v>0</v>
      </c>
      <c r="D58" s="28">
        <v>0</v>
      </c>
      <c r="E58" s="28">
        <v>0</v>
      </c>
      <c r="F58" s="28">
        <v>0</v>
      </c>
      <c r="G58" s="28">
        <v>0</v>
      </c>
      <c r="H58" s="28">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B58" s="28">
        <v>0</v>
      </c>
      <c r="AE58">
        <f t="shared" si="0"/>
        <v>0</v>
      </c>
    </row>
    <row r="59" spans="1:31" x14ac:dyDescent="0.25">
      <c r="A59" s="28" t="s">
        <v>80</v>
      </c>
      <c r="B59" s="28" t="s">
        <v>86</v>
      </c>
      <c r="C59" s="28">
        <v>0</v>
      </c>
      <c r="D59" s="28">
        <v>0</v>
      </c>
      <c r="E59" s="28">
        <v>0</v>
      </c>
      <c r="F59" s="28">
        <v>0</v>
      </c>
      <c r="G59" s="28">
        <v>0</v>
      </c>
      <c r="H59" s="28">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B59" s="28">
        <v>0</v>
      </c>
      <c r="AE59">
        <f t="shared" si="0"/>
        <v>0</v>
      </c>
    </row>
    <row r="60" spans="1:31" x14ac:dyDescent="0.25">
      <c r="A60" s="28" t="s">
        <v>80</v>
      </c>
      <c r="B60" s="28" t="s">
        <v>87</v>
      </c>
      <c r="C60" s="28">
        <v>0</v>
      </c>
      <c r="D60" s="28">
        <v>0</v>
      </c>
      <c r="E60" s="28">
        <v>0</v>
      </c>
      <c r="F60" s="28">
        <v>0</v>
      </c>
      <c r="G60" s="28">
        <v>0</v>
      </c>
      <c r="H60" s="28">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B60" s="28">
        <v>0</v>
      </c>
      <c r="AE60">
        <f t="shared" si="0"/>
        <v>0</v>
      </c>
    </row>
    <row r="61" spans="1:31" x14ac:dyDescent="0.25">
      <c r="A61" s="28" t="s">
        <v>80</v>
      </c>
      <c r="B61" s="28" t="s">
        <v>88</v>
      </c>
      <c r="C61" s="28">
        <v>0</v>
      </c>
      <c r="D61" s="28">
        <v>0</v>
      </c>
      <c r="E61" s="28">
        <v>0</v>
      </c>
      <c r="F61" s="28">
        <v>0</v>
      </c>
      <c r="G61" s="28">
        <v>0</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B61" s="28">
        <v>0</v>
      </c>
      <c r="AE61">
        <f t="shared" si="0"/>
        <v>0</v>
      </c>
    </row>
    <row r="62" spans="1:31" x14ac:dyDescent="0.25">
      <c r="A62" s="28" t="s">
        <v>80</v>
      </c>
      <c r="B62" s="28" t="s">
        <v>89</v>
      </c>
      <c r="C62" s="28">
        <v>0</v>
      </c>
      <c r="D62" s="28">
        <v>0</v>
      </c>
      <c r="E62" s="28">
        <v>0</v>
      </c>
      <c r="F62" s="28">
        <v>0</v>
      </c>
      <c r="G62" s="28">
        <v>0</v>
      </c>
      <c r="H62" s="28">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B62" s="28">
        <v>0</v>
      </c>
      <c r="AE62">
        <f t="shared" si="0"/>
        <v>0</v>
      </c>
    </row>
    <row r="63" spans="1:31" x14ac:dyDescent="0.25">
      <c r="A63" s="28" t="s">
        <v>80</v>
      </c>
      <c r="B63" s="28" t="s">
        <v>90</v>
      </c>
      <c r="C63" s="28">
        <v>0</v>
      </c>
      <c r="D63" s="28">
        <v>0</v>
      </c>
      <c r="E63" s="28">
        <v>0</v>
      </c>
      <c r="F63" s="28">
        <v>0</v>
      </c>
      <c r="G63" s="28">
        <v>0</v>
      </c>
      <c r="H63" s="28">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B63" s="28">
        <v>0</v>
      </c>
      <c r="AE63">
        <f t="shared" si="0"/>
        <v>0</v>
      </c>
    </row>
    <row r="64" spans="1:31" x14ac:dyDescent="0.25">
      <c r="A64" s="28" t="s">
        <v>80</v>
      </c>
      <c r="B64" s="28" t="s">
        <v>91</v>
      </c>
      <c r="C64" s="28">
        <v>0</v>
      </c>
      <c r="D64" s="28">
        <v>0</v>
      </c>
      <c r="E64" s="28">
        <v>0</v>
      </c>
      <c r="F64" s="28">
        <v>0</v>
      </c>
      <c r="G64" s="28">
        <v>0</v>
      </c>
      <c r="H64" s="28">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B64" s="28">
        <v>0</v>
      </c>
      <c r="AE64">
        <f t="shared" si="0"/>
        <v>0</v>
      </c>
    </row>
    <row r="65" spans="1:31" x14ac:dyDescent="0.25">
      <c r="A65" s="28" t="s">
        <v>80</v>
      </c>
      <c r="B65" s="28" t="s">
        <v>92</v>
      </c>
      <c r="C65" s="28">
        <v>0</v>
      </c>
      <c r="D65" s="28">
        <v>0</v>
      </c>
      <c r="E65" s="28">
        <v>0</v>
      </c>
      <c r="F65" s="28">
        <v>0</v>
      </c>
      <c r="G65" s="28">
        <v>0</v>
      </c>
      <c r="H65" s="28">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B65" s="28">
        <v>0</v>
      </c>
      <c r="AE65">
        <f t="shared" si="0"/>
        <v>0</v>
      </c>
    </row>
    <row r="66" spans="1:31" x14ac:dyDescent="0.25">
      <c r="A66" s="28" t="s">
        <v>80</v>
      </c>
      <c r="B66" s="28" t="s">
        <v>93</v>
      </c>
      <c r="C66" s="28">
        <v>0</v>
      </c>
      <c r="D66" s="28">
        <v>0</v>
      </c>
      <c r="E66" s="28">
        <v>0</v>
      </c>
      <c r="F66" s="28">
        <v>0</v>
      </c>
      <c r="G66" s="28">
        <v>0</v>
      </c>
      <c r="H66" s="28">
        <v>0</v>
      </c>
      <c r="I66" s="28">
        <v>0</v>
      </c>
      <c r="J66" s="28">
        <v>0</v>
      </c>
      <c r="K66" s="28">
        <v>0</v>
      </c>
      <c r="L66" s="28">
        <v>0</v>
      </c>
      <c r="M66" s="28">
        <v>0</v>
      </c>
      <c r="N66" s="28">
        <v>0</v>
      </c>
      <c r="O66" s="28">
        <v>0</v>
      </c>
      <c r="P66" s="28">
        <v>0</v>
      </c>
      <c r="Q66" s="28">
        <v>0</v>
      </c>
      <c r="R66" s="28">
        <v>0</v>
      </c>
      <c r="S66" s="28">
        <v>0</v>
      </c>
      <c r="T66" s="28">
        <v>0</v>
      </c>
      <c r="U66" s="28">
        <v>0</v>
      </c>
      <c r="V66" s="28">
        <v>0</v>
      </c>
      <c r="W66" s="28">
        <v>0</v>
      </c>
      <c r="X66" s="28">
        <v>0</v>
      </c>
      <c r="Y66" s="28">
        <v>0</v>
      </c>
      <c r="Z66" s="28">
        <v>0</v>
      </c>
      <c r="AB66" s="28">
        <v>0</v>
      </c>
      <c r="AE66">
        <f t="shared" si="0"/>
        <v>0</v>
      </c>
    </row>
    <row r="67" spans="1:31" x14ac:dyDescent="0.25">
      <c r="A67" s="28" t="s">
        <v>80</v>
      </c>
      <c r="B67" s="28" t="s">
        <v>94</v>
      </c>
      <c r="C67" s="28">
        <v>0</v>
      </c>
      <c r="D67" s="28">
        <v>0</v>
      </c>
      <c r="E67" s="28">
        <v>0</v>
      </c>
      <c r="F67" s="28">
        <v>0</v>
      </c>
      <c r="G67" s="28">
        <v>0</v>
      </c>
      <c r="H67" s="28">
        <v>0</v>
      </c>
      <c r="I67" s="28">
        <v>0</v>
      </c>
      <c r="J67" s="28">
        <v>0</v>
      </c>
      <c r="K67" s="28">
        <v>0</v>
      </c>
      <c r="L67" s="28">
        <v>0</v>
      </c>
      <c r="M67" s="28">
        <v>0</v>
      </c>
      <c r="N67" s="28">
        <v>0</v>
      </c>
      <c r="O67" s="28">
        <v>0</v>
      </c>
      <c r="P67" s="28">
        <v>0</v>
      </c>
      <c r="Q67" s="28">
        <v>0</v>
      </c>
      <c r="R67" s="28">
        <v>0</v>
      </c>
      <c r="S67" s="28">
        <v>0</v>
      </c>
      <c r="T67" s="28">
        <v>0</v>
      </c>
      <c r="U67" s="28">
        <v>0</v>
      </c>
      <c r="V67" s="28">
        <v>0</v>
      </c>
      <c r="W67" s="28">
        <v>0</v>
      </c>
      <c r="X67" s="28">
        <v>0</v>
      </c>
      <c r="Y67" s="28">
        <v>0</v>
      </c>
      <c r="Z67" s="28">
        <v>0</v>
      </c>
      <c r="AB67" s="28">
        <v>0</v>
      </c>
      <c r="AE67">
        <f t="shared" ref="AE67:AE130" si="1">SUM(C67:Z67)</f>
        <v>0</v>
      </c>
    </row>
    <row r="68" spans="1:31" x14ac:dyDescent="0.25">
      <c r="A68" s="28" t="s">
        <v>80</v>
      </c>
      <c r="B68" s="28" t="s">
        <v>95</v>
      </c>
      <c r="C68" s="28">
        <v>0</v>
      </c>
      <c r="D68" s="28">
        <v>0</v>
      </c>
      <c r="E68" s="28">
        <v>0</v>
      </c>
      <c r="F68" s="28">
        <v>0</v>
      </c>
      <c r="G68" s="28">
        <v>0</v>
      </c>
      <c r="H68" s="28">
        <v>0</v>
      </c>
      <c r="I68" s="28">
        <v>0</v>
      </c>
      <c r="J68" s="28">
        <v>0</v>
      </c>
      <c r="K68" s="28">
        <v>0</v>
      </c>
      <c r="L68" s="28">
        <v>0</v>
      </c>
      <c r="M68" s="28">
        <v>0</v>
      </c>
      <c r="N68" s="28">
        <v>0</v>
      </c>
      <c r="O68" s="28">
        <v>0</v>
      </c>
      <c r="P68" s="28">
        <v>0</v>
      </c>
      <c r="Q68" s="28">
        <v>0</v>
      </c>
      <c r="R68" s="28">
        <v>0</v>
      </c>
      <c r="S68" s="28">
        <v>0</v>
      </c>
      <c r="T68" s="28">
        <v>0</v>
      </c>
      <c r="U68" s="28">
        <v>0</v>
      </c>
      <c r="V68" s="28">
        <v>0</v>
      </c>
      <c r="W68" s="28">
        <v>0</v>
      </c>
      <c r="X68" s="28">
        <v>0</v>
      </c>
      <c r="Y68" s="28">
        <v>0</v>
      </c>
      <c r="Z68" s="28">
        <v>0</v>
      </c>
      <c r="AB68" s="28">
        <v>0</v>
      </c>
      <c r="AE68">
        <f t="shared" si="1"/>
        <v>0</v>
      </c>
    </row>
    <row r="69" spans="1:31" x14ac:dyDescent="0.25">
      <c r="A69" s="28" t="s">
        <v>80</v>
      </c>
      <c r="B69" s="28" t="s">
        <v>96</v>
      </c>
      <c r="C69" s="28">
        <v>0</v>
      </c>
      <c r="D69" s="28">
        <v>0</v>
      </c>
      <c r="E69" s="28">
        <v>0</v>
      </c>
      <c r="F69" s="28">
        <v>0</v>
      </c>
      <c r="G69" s="28">
        <v>0</v>
      </c>
      <c r="H69" s="28">
        <v>0</v>
      </c>
      <c r="I69" s="28">
        <v>0</v>
      </c>
      <c r="J69" s="28">
        <v>0</v>
      </c>
      <c r="K69" s="28">
        <v>0</v>
      </c>
      <c r="L69" s="28">
        <v>0</v>
      </c>
      <c r="M69" s="28">
        <v>0</v>
      </c>
      <c r="N69" s="28">
        <v>0</v>
      </c>
      <c r="O69" s="28">
        <v>0</v>
      </c>
      <c r="P69" s="28">
        <v>0</v>
      </c>
      <c r="Q69" s="28">
        <v>0</v>
      </c>
      <c r="R69" s="28">
        <v>0</v>
      </c>
      <c r="S69" s="28">
        <v>0</v>
      </c>
      <c r="T69" s="28">
        <v>0</v>
      </c>
      <c r="U69" s="28">
        <v>0</v>
      </c>
      <c r="V69" s="28">
        <v>0</v>
      </c>
      <c r="W69" s="28">
        <v>0</v>
      </c>
      <c r="X69" s="28">
        <v>0</v>
      </c>
      <c r="Y69" s="28">
        <v>0</v>
      </c>
      <c r="Z69" s="28">
        <v>0</v>
      </c>
      <c r="AB69" s="28">
        <v>0</v>
      </c>
      <c r="AE69">
        <f t="shared" si="1"/>
        <v>0</v>
      </c>
    </row>
    <row r="70" spans="1:31" x14ac:dyDescent="0.25">
      <c r="A70" s="28" t="s">
        <v>80</v>
      </c>
      <c r="B70" s="28" t="s">
        <v>97</v>
      </c>
      <c r="C70" s="28">
        <v>0</v>
      </c>
      <c r="D70" s="28">
        <v>0</v>
      </c>
      <c r="E70" s="28">
        <v>0</v>
      </c>
      <c r="F70" s="28">
        <v>0</v>
      </c>
      <c r="G70" s="28">
        <v>0</v>
      </c>
      <c r="H70" s="28">
        <v>0</v>
      </c>
      <c r="I70" s="28">
        <v>0</v>
      </c>
      <c r="J70" s="28">
        <v>0</v>
      </c>
      <c r="K70" s="28">
        <v>0</v>
      </c>
      <c r="L70" s="28">
        <v>0</v>
      </c>
      <c r="M70" s="28">
        <v>0</v>
      </c>
      <c r="N70" s="28">
        <v>0</v>
      </c>
      <c r="O70" s="28">
        <v>0</v>
      </c>
      <c r="P70" s="28">
        <v>0</v>
      </c>
      <c r="Q70" s="28">
        <v>0</v>
      </c>
      <c r="R70" s="28">
        <v>0</v>
      </c>
      <c r="S70" s="28">
        <v>0</v>
      </c>
      <c r="T70" s="28">
        <v>0</v>
      </c>
      <c r="U70" s="28">
        <v>0</v>
      </c>
      <c r="V70" s="28">
        <v>0</v>
      </c>
      <c r="W70" s="28">
        <v>0</v>
      </c>
      <c r="X70" s="28">
        <v>0</v>
      </c>
      <c r="Y70" s="28">
        <v>0</v>
      </c>
      <c r="Z70" s="28">
        <v>0</v>
      </c>
      <c r="AB70" s="28">
        <v>0</v>
      </c>
      <c r="AE70">
        <f t="shared" si="1"/>
        <v>0</v>
      </c>
    </row>
    <row r="71" spans="1:31" x14ac:dyDescent="0.25">
      <c r="A71" s="28" t="s">
        <v>80</v>
      </c>
      <c r="B71" s="28" t="s">
        <v>98</v>
      </c>
      <c r="C71" s="28">
        <v>0</v>
      </c>
      <c r="D71" s="28">
        <v>0</v>
      </c>
      <c r="E71" s="28">
        <v>0</v>
      </c>
      <c r="F71" s="28">
        <v>0</v>
      </c>
      <c r="G71" s="28">
        <v>0</v>
      </c>
      <c r="H71" s="28">
        <v>0</v>
      </c>
      <c r="I71" s="28">
        <v>0</v>
      </c>
      <c r="J71" s="28">
        <v>0</v>
      </c>
      <c r="K71" s="28">
        <v>0</v>
      </c>
      <c r="L71" s="28">
        <v>0</v>
      </c>
      <c r="M71" s="28">
        <v>0</v>
      </c>
      <c r="N71" s="28">
        <v>0</v>
      </c>
      <c r="O71" s="28">
        <v>0</v>
      </c>
      <c r="P71" s="28">
        <v>0</v>
      </c>
      <c r="Q71" s="28">
        <v>0</v>
      </c>
      <c r="R71" s="28">
        <v>0</v>
      </c>
      <c r="S71" s="28">
        <v>0</v>
      </c>
      <c r="T71" s="28">
        <v>0</v>
      </c>
      <c r="U71" s="28">
        <v>0</v>
      </c>
      <c r="V71" s="28">
        <v>0</v>
      </c>
      <c r="W71" s="28">
        <v>0</v>
      </c>
      <c r="X71" s="28">
        <v>0</v>
      </c>
      <c r="Y71" s="28">
        <v>0</v>
      </c>
      <c r="Z71" s="28">
        <v>0</v>
      </c>
      <c r="AB71" s="28">
        <v>0</v>
      </c>
      <c r="AE71">
        <f t="shared" si="1"/>
        <v>0</v>
      </c>
    </row>
    <row r="72" spans="1:31" x14ac:dyDescent="0.25">
      <c r="A72" s="28" t="s">
        <v>80</v>
      </c>
      <c r="B72" s="28" t="s">
        <v>99</v>
      </c>
      <c r="C72" s="28">
        <v>0</v>
      </c>
      <c r="D72" s="28">
        <v>0</v>
      </c>
      <c r="E72" s="28">
        <v>0</v>
      </c>
      <c r="F72" s="28">
        <v>0</v>
      </c>
      <c r="G72" s="28">
        <v>0</v>
      </c>
      <c r="H72" s="28">
        <v>0</v>
      </c>
      <c r="I72" s="28">
        <v>0</v>
      </c>
      <c r="J72" s="28">
        <v>0</v>
      </c>
      <c r="K72" s="28">
        <v>0</v>
      </c>
      <c r="L72" s="28">
        <v>0</v>
      </c>
      <c r="M72" s="28">
        <v>0</v>
      </c>
      <c r="N72" s="28">
        <v>0</v>
      </c>
      <c r="O72" s="28">
        <v>0</v>
      </c>
      <c r="P72" s="28">
        <v>0</v>
      </c>
      <c r="Q72" s="28">
        <v>0</v>
      </c>
      <c r="R72" s="28">
        <v>0</v>
      </c>
      <c r="S72" s="28">
        <v>0</v>
      </c>
      <c r="T72" s="28">
        <v>0</v>
      </c>
      <c r="U72" s="28">
        <v>0</v>
      </c>
      <c r="V72" s="28">
        <v>0</v>
      </c>
      <c r="W72" s="28">
        <v>0</v>
      </c>
      <c r="X72" s="28">
        <v>0</v>
      </c>
      <c r="Y72" s="28">
        <v>0</v>
      </c>
      <c r="Z72" s="28">
        <v>0</v>
      </c>
      <c r="AB72" s="28">
        <v>0</v>
      </c>
      <c r="AE72">
        <f t="shared" si="1"/>
        <v>0</v>
      </c>
    </row>
    <row r="73" spans="1:31" x14ac:dyDescent="0.25">
      <c r="A73" s="28" t="s">
        <v>80</v>
      </c>
      <c r="B73" s="28" t="s">
        <v>100</v>
      </c>
      <c r="C73" s="28">
        <v>0</v>
      </c>
      <c r="D73" s="28">
        <v>0</v>
      </c>
      <c r="E73" s="28">
        <v>0</v>
      </c>
      <c r="F73" s="28">
        <v>0</v>
      </c>
      <c r="G73" s="28">
        <v>0</v>
      </c>
      <c r="H73" s="28">
        <v>0</v>
      </c>
      <c r="I73" s="28">
        <v>0</v>
      </c>
      <c r="J73" s="28">
        <v>0</v>
      </c>
      <c r="K73" s="28">
        <v>0</v>
      </c>
      <c r="L73" s="28">
        <v>0</v>
      </c>
      <c r="M73" s="28">
        <v>0</v>
      </c>
      <c r="N73" s="28">
        <v>0</v>
      </c>
      <c r="O73" s="28">
        <v>0</v>
      </c>
      <c r="P73" s="28">
        <v>0</v>
      </c>
      <c r="Q73" s="28">
        <v>0</v>
      </c>
      <c r="R73" s="28">
        <v>0</v>
      </c>
      <c r="S73" s="28">
        <v>0</v>
      </c>
      <c r="T73" s="28">
        <v>0</v>
      </c>
      <c r="U73" s="28">
        <v>0</v>
      </c>
      <c r="V73" s="28">
        <v>0</v>
      </c>
      <c r="W73" s="28">
        <v>0</v>
      </c>
      <c r="X73" s="28">
        <v>0</v>
      </c>
      <c r="Y73" s="28">
        <v>0</v>
      </c>
      <c r="Z73" s="28">
        <v>0</v>
      </c>
      <c r="AB73" s="28">
        <v>0</v>
      </c>
      <c r="AE73">
        <f t="shared" si="1"/>
        <v>0</v>
      </c>
    </row>
    <row r="74" spans="1:31" x14ac:dyDescent="0.25">
      <c r="A74" s="28" t="s">
        <v>80</v>
      </c>
      <c r="B74" s="28" t="s">
        <v>101</v>
      </c>
      <c r="C74" s="28">
        <v>0</v>
      </c>
      <c r="D74" s="28">
        <v>0</v>
      </c>
      <c r="E74" s="28">
        <v>0</v>
      </c>
      <c r="F74" s="28">
        <v>0</v>
      </c>
      <c r="G74" s="28">
        <v>0</v>
      </c>
      <c r="H74" s="28">
        <v>0</v>
      </c>
      <c r="I74" s="28">
        <v>0</v>
      </c>
      <c r="J74" s="28">
        <v>0</v>
      </c>
      <c r="K74" s="28">
        <v>0</v>
      </c>
      <c r="L74" s="28">
        <v>0</v>
      </c>
      <c r="M74" s="28">
        <v>0</v>
      </c>
      <c r="N74" s="28">
        <v>0</v>
      </c>
      <c r="O74" s="28">
        <v>0</v>
      </c>
      <c r="P74" s="28">
        <v>0</v>
      </c>
      <c r="Q74" s="28">
        <v>0</v>
      </c>
      <c r="R74" s="28">
        <v>0</v>
      </c>
      <c r="S74" s="28">
        <v>0</v>
      </c>
      <c r="T74" s="28">
        <v>0</v>
      </c>
      <c r="U74" s="28">
        <v>0</v>
      </c>
      <c r="V74" s="28">
        <v>0</v>
      </c>
      <c r="W74" s="28">
        <v>0</v>
      </c>
      <c r="X74" s="28">
        <v>0</v>
      </c>
      <c r="Y74" s="28">
        <v>0</v>
      </c>
      <c r="Z74" s="28">
        <v>0</v>
      </c>
      <c r="AB74" s="28">
        <v>0</v>
      </c>
      <c r="AE74">
        <f t="shared" si="1"/>
        <v>0</v>
      </c>
    </row>
    <row r="75" spans="1:31" x14ac:dyDescent="0.25">
      <c r="A75" s="28" t="s">
        <v>80</v>
      </c>
      <c r="B75" s="28" t="s">
        <v>102</v>
      </c>
      <c r="C75" s="28">
        <v>0</v>
      </c>
      <c r="D75" s="28">
        <v>0</v>
      </c>
      <c r="E75" s="28">
        <v>0</v>
      </c>
      <c r="F75" s="28">
        <v>0</v>
      </c>
      <c r="G75" s="28">
        <v>0</v>
      </c>
      <c r="H75" s="28">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B75" s="28">
        <v>0</v>
      </c>
      <c r="AE75">
        <f t="shared" si="1"/>
        <v>0</v>
      </c>
    </row>
    <row r="76" spans="1:31" x14ac:dyDescent="0.25">
      <c r="A76" s="28" t="s">
        <v>80</v>
      </c>
      <c r="B76" s="28" t="s">
        <v>103</v>
      </c>
      <c r="C76" s="28">
        <v>1112</v>
      </c>
      <c r="D76" s="28">
        <v>0</v>
      </c>
      <c r="E76" s="28">
        <v>0</v>
      </c>
      <c r="F76" s="28">
        <v>0</v>
      </c>
      <c r="G76" s="28">
        <v>0</v>
      </c>
      <c r="H76" s="28">
        <v>0</v>
      </c>
      <c r="I76" s="28">
        <v>0</v>
      </c>
      <c r="J76" s="28">
        <v>0</v>
      </c>
      <c r="K76" s="28">
        <v>0</v>
      </c>
      <c r="L76" s="28">
        <v>689</v>
      </c>
      <c r="M76" s="28">
        <v>0</v>
      </c>
      <c r="N76" s="28">
        <v>0</v>
      </c>
      <c r="O76" s="28">
        <v>0</v>
      </c>
      <c r="P76" s="28">
        <v>0</v>
      </c>
      <c r="Q76" s="28">
        <v>0</v>
      </c>
      <c r="R76" s="28">
        <v>0</v>
      </c>
      <c r="S76" s="28">
        <v>0</v>
      </c>
      <c r="T76" s="28">
        <v>0</v>
      </c>
      <c r="U76" s="28">
        <v>0</v>
      </c>
      <c r="V76" s="28">
        <v>0</v>
      </c>
      <c r="W76" s="28">
        <v>0</v>
      </c>
      <c r="X76" s="28">
        <v>0</v>
      </c>
      <c r="Y76" s="28">
        <v>0</v>
      </c>
      <c r="Z76" s="28">
        <v>0</v>
      </c>
      <c r="AB76" s="28">
        <v>1112</v>
      </c>
      <c r="AE76">
        <f t="shared" si="1"/>
        <v>1801</v>
      </c>
    </row>
    <row r="77" spans="1:31" x14ac:dyDescent="0.25">
      <c r="A77" s="28" t="s">
        <v>80</v>
      </c>
      <c r="B77" s="28" t="s">
        <v>104</v>
      </c>
      <c r="C77" s="28">
        <v>0</v>
      </c>
      <c r="D77" s="28">
        <v>0</v>
      </c>
      <c r="E77" s="28">
        <v>0</v>
      </c>
      <c r="F77" s="28">
        <v>0</v>
      </c>
      <c r="G77" s="28">
        <v>0</v>
      </c>
      <c r="H77" s="28">
        <v>0</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B77" s="28">
        <v>0</v>
      </c>
      <c r="AE77">
        <f t="shared" si="1"/>
        <v>0</v>
      </c>
    </row>
    <row r="78" spans="1:31" x14ac:dyDescent="0.25">
      <c r="A78" s="28" t="s">
        <v>80</v>
      </c>
      <c r="B78" s="28" t="s">
        <v>105</v>
      </c>
      <c r="C78" s="28">
        <v>0</v>
      </c>
      <c r="D78" s="28">
        <v>0</v>
      </c>
      <c r="E78" s="28">
        <v>0</v>
      </c>
      <c r="F78" s="28">
        <v>0</v>
      </c>
      <c r="G78" s="28">
        <v>0</v>
      </c>
      <c r="H78" s="28">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B78" s="28">
        <v>0</v>
      </c>
      <c r="AE78">
        <f t="shared" si="1"/>
        <v>0</v>
      </c>
    </row>
    <row r="79" spans="1:31" x14ac:dyDescent="0.25">
      <c r="A79" s="28" t="s">
        <v>80</v>
      </c>
      <c r="B79" s="28" t="s">
        <v>106</v>
      </c>
      <c r="C79" s="28">
        <v>0</v>
      </c>
      <c r="D79" s="28">
        <v>0</v>
      </c>
      <c r="E79" s="28">
        <v>0</v>
      </c>
      <c r="F79" s="28">
        <v>0</v>
      </c>
      <c r="G79" s="28">
        <v>0</v>
      </c>
      <c r="H79" s="28">
        <v>0</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B79" s="28">
        <v>0</v>
      </c>
      <c r="AE79">
        <f t="shared" si="1"/>
        <v>0</v>
      </c>
    </row>
    <row r="80" spans="1:31" x14ac:dyDescent="0.25">
      <c r="A80" s="28" t="s">
        <v>80</v>
      </c>
      <c r="B80" s="28" t="s">
        <v>107</v>
      </c>
      <c r="C80" s="28">
        <v>0</v>
      </c>
      <c r="D80" s="28">
        <v>0</v>
      </c>
      <c r="E80" s="28">
        <v>0</v>
      </c>
      <c r="F80" s="28">
        <v>0</v>
      </c>
      <c r="G80" s="28">
        <v>0</v>
      </c>
      <c r="H80" s="28">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B80" s="28">
        <v>0</v>
      </c>
      <c r="AE80">
        <f t="shared" si="1"/>
        <v>0</v>
      </c>
    </row>
    <row r="81" spans="1:31" x14ac:dyDescent="0.25">
      <c r="A81" s="28" t="s">
        <v>80</v>
      </c>
      <c r="B81" s="28" t="s">
        <v>108</v>
      </c>
      <c r="C81" s="28">
        <v>0</v>
      </c>
      <c r="D81" s="28">
        <v>0</v>
      </c>
      <c r="E81" s="28">
        <v>0</v>
      </c>
      <c r="F81" s="28">
        <v>0</v>
      </c>
      <c r="G81" s="28">
        <v>0</v>
      </c>
      <c r="H81" s="28">
        <v>0</v>
      </c>
      <c r="I81" s="28">
        <v>0</v>
      </c>
      <c r="J81" s="28">
        <v>0</v>
      </c>
      <c r="K81" s="28">
        <v>0</v>
      </c>
      <c r="L81" s="28">
        <v>0</v>
      </c>
      <c r="M81" s="28">
        <v>0</v>
      </c>
      <c r="N81" s="28">
        <v>0</v>
      </c>
      <c r="O81" s="28">
        <v>0</v>
      </c>
      <c r="P81" s="28">
        <v>0</v>
      </c>
      <c r="Q81" s="28">
        <v>0</v>
      </c>
      <c r="R81" s="28">
        <v>0</v>
      </c>
      <c r="S81" s="28">
        <v>0</v>
      </c>
      <c r="T81" s="28">
        <v>0</v>
      </c>
      <c r="U81" s="28">
        <v>0</v>
      </c>
      <c r="V81" s="28">
        <v>0</v>
      </c>
      <c r="W81" s="28">
        <v>0</v>
      </c>
      <c r="X81" s="28">
        <v>0</v>
      </c>
      <c r="Y81" s="28">
        <v>0</v>
      </c>
      <c r="Z81" s="28">
        <v>0</v>
      </c>
      <c r="AB81" s="28">
        <v>0</v>
      </c>
      <c r="AE81">
        <f t="shared" si="1"/>
        <v>0</v>
      </c>
    </row>
    <row r="82" spans="1:31" x14ac:dyDescent="0.25">
      <c r="A82" s="28" t="s">
        <v>80</v>
      </c>
      <c r="B82" s="28" t="s">
        <v>109</v>
      </c>
      <c r="C82" s="28">
        <v>0</v>
      </c>
      <c r="D82" s="28">
        <v>0</v>
      </c>
      <c r="E82" s="28">
        <v>0</v>
      </c>
      <c r="F82" s="28">
        <v>0</v>
      </c>
      <c r="G82" s="28">
        <v>0</v>
      </c>
      <c r="H82" s="28">
        <v>0</v>
      </c>
      <c r="I82" s="28">
        <v>0</v>
      </c>
      <c r="J82" s="28">
        <v>0</v>
      </c>
      <c r="K82" s="28">
        <v>0</v>
      </c>
      <c r="L82" s="28">
        <v>0</v>
      </c>
      <c r="M82" s="28">
        <v>0</v>
      </c>
      <c r="N82" s="28">
        <v>0</v>
      </c>
      <c r="O82" s="28">
        <v>0</v>
      </c>
      <c r="P82" s="28">
        <v>0</v>
      </c>
      <c r="Q82" s="28">
        <v>0</v>
      </c>
      <c r="R82" s="28">
        <v>0</v>
      </c>
      <c r="S82" s="28">
        <v>0</v>
      </c>
      <c r="T82" s="28">
        <v>0</v>
      </c>
      <c r="U82" s="28">
        <v>0</v>
      </c>
      <c r="V82" s="28">
        <v>0</v>
      </c>
      <c r="W82" s="28">
        <v>0</v>
      </c>
      <c r="X82" s="28">
        <v>0</v>
      </c>
      <c r="Y82" s="28">
        <v>0</v>
      </c>
      <c r="Z82" s="28">
        <v>0</v>
      </c>
      <c r="AB82" s="28">
        <v>0</v>
      </c>
      <c r="AE82">
        <f t="shared" si="1"/>
        <v>0</v>
      </c>
    </row>
    <row r="83" spans="1:31" x14ac:dyDescent="0.25">
      <c r="A83" s="28" t="s">
        <v>80</v>
      </c>
      <c r="B83" s="28" t="s">
        <v>110</v>
      </c>
      <c r="C83" s="28">
        <v>0</v>
      </c>
      <c r="D83" s="28">
        <v>0</v>
      </c>
      <c r="E83" s="28">
        <v>0</v>
      </c>
      <c r="F83" s="28">
        <v>0</v>
      </c>
      <c r="G83" s="28">
        <v>0</v>
      </c>
      <c r="H83" s="28">
        <v>0</v>
      </c>
      <c r="I83" s="28">
        <v>0</v>
      </c>
      <c r="J83" s="28">
        <v>0</v>
      </c>
      <c r="K83" s="28">
        <v>0</v>
      </c>
      <c r="L83" s="28">
        <v>0</v>
      </c>
      <c r="M83" s="28">
        <v>0</v>
      </c>
      <c r="N83" s="28">
        <v>0</v>
      </c>
      <c r="O83" s="28">
        <v>0</v>
      </c>
      <c r="P83" s="28">
        <v>0</v>
      </c>
      <c r="Q83" s="28">
        <v>0</v>
      </c>
      <c r="R83" s="28">
        <v>0</v>
      </c>
      <c r="S83" s="28">
        <v>0</v>
      </c>
      <c r="T83" s="28">
        <v>0</v>
      </c>
      <c r="U83" s="28">
        <v>0</v>
      </c>
      <c r="V83" s="28">
        <v>0</v>
      </c>
      <c r="W83" s="28">
        <v>0</v>
      </c>
      <c r="X83" s="28">
        <v>0</v>
      </c>
      <c r="Y83" s="28">
        <v>0</v>
      </c>
      <c r="Z83" s="28">
        <v>0</v>
      </c>
      <c r="AB83" s="28">
        <v>0</v>
      </c>
      <c r="AE83">
        <f t="shared" si="1"/>
        <v>0</v>
      </c>
    </row>
    <row r="84" spans="1:31" x14ac:dyDescent="0.25">
      <c r="A84" s="28" t="s">
        <v>80</v>
      </c>
      <c r="B84" s="28" t="s">
        <v>111</v>
      </c>
      <c r="C84" s="28">
        <v>0</v>
      </c>
      <c r="D84" s="28">
        <v>0</v>
      </c>
      <c r="E84" s="28">
        <v>0</v>
      </c>
      <c r="F84" s="28">
        <v>0</v>
      </c>
      <c r="G84" s="28">
        <v>0</v>
      </c>
      <c r="H84" s="28">
        <v>0</v>
      </c>
      <c r="I84" s="28">
        <v>0</v>
      </c>
      <c r="J84" s="28">
        <v>0</v>
      </c>
      <c r="K84" s="28">
        <v>0</v>
      </c>
      <c r="L84" s="28">
        <v>0</v>
      </c>
      <c r="M84" s="28">
        <v>0</v>
      </c>
      <c r="N84" s="28">
        <v>0</v>
      </c>
      <c r="O84" s="28">
        <v>0</v>
      </c>
      <c r="P84" s="28">
        <v>0</v>
      </c>
      <c r="Q84" s="28">
        <v>0</v>
      </c>
      <c r="R84" s="28">
        <v>0</v>
      </c>
      <c r="S84" s="28">
        <v>0</v>
      </c>
      <c r="T84" s="28">
        <v>0</v>
      </c>
      <c r="U84" s="28">
        <v>0</v>
      </c>
      <c r="V84" s="28">
        <v>0</v>
      </c>
      <c r="W84" s="28">
        <v>0</v>
      </c>
      <c r="X84" s="28">
        <v>0</v>
      </c>
      <c r="Y84" s="28">
        <v>0</v>
      </c>
      <c r="Z84" s="28">
        <v>0</v>
      </c>
      <c r="AB84" s="28">
        <v>0</v>
      </c>
      <c r="AE84">
        <f t="shared" si="1"/>
        <v>0</v>
      </c>
    </row>
    <row r="85" spans="1:31" x14ac:dyDescent="0.25">
      <c r="A85" s="28" t="s">
        <v>80</v>
      </c>
      <c r="B85" s="28" t="s">
        <v>112</v>
      </c>
      <c r="C85" s="28">
        <v>0</v>
      </c>
      <c r="D85" s="28">
        <v>0</v>
      </c>
      <c r="E85" s="28">
        <v>0</v>
      </c>
      <c r="F85" s="28">
        <v>0</v>
      </c>
      <c r="G85" s="28">
        <v>0</v>
      </c>
      <c r="H85" s="28">
        <v>0</v>
      </c>
      <c r="I85" s="28">
        <v>0</v>
      </c>
      <c r="J85" s="28">
        <v>0</v>
      </c>
      <c r="K85" s="28">
        <v>0</v>
      </c>
      <c r="L85" s="28">
        <v>0</v>
      </c>
      <c r="M85" s="28">
        <v>0</v>
      </c>
      <c r="N85" s="28">
        <v>0</v>
      </c>
      <c r="O85" s="28">
        <v>0</v>
      </c>
      <c r="P85" s="28">
        <v>0</v>
      </c>
      <c r="Q85" s="28">
        <v>0</v>
      </c>
      <c r="R85" s="28">
        <v>0</v>
      </c>
      <c r="S85" s="28">
        <v>0</v>
      </c>
      <c r="T85" s="28">
        <v>0</v>
      </c>
      <c r="U85" s="28">
        <v>0</v>
      </c>
      <c r="V85" s="28">
        <v>0</v>
      </c>
      <c r="W85" s="28">
        <v>0</v>
      </c>
      <c r="X85" s="28">
        <v>0</v>
      </c>
      <c r="Y85" s="28">
        <v>0</v>
      </c>
      <c r="Z85" s="28">
        <v>0</v>
      </c>
      <c r="AB85" s="28">
        <v>0</v>
      </c>
      <c r="AE85">
        <f t="shared" si="1"/>
        <v>0</v>
      </c>
    </row>
    <row r="86" spans="1:31" x14ac:dyDescent="0.25">
      <c r="A86" s="28" t="s">
        <v>80</v>
      </c>
      <c r="B86" s="28" t="s">
        <v>113</v>
      </c>
      <c r="C86" s="28">
        <v>0</v>
      </c>
      <c r="D86" s="28">
        <v>0</v>
      </c>
      <c r="E86" s="28">
        <v>0</v>
      </c>
      <c r="F86" s="28">
        <v>0</v>
      </c>
      <c r="G86" s="28">
        <v>0</v>
      </c>
      <c r="H86" s="28">
        <v>0</v>
      </c>
      <c r="I86" s="28">
        <v>0</v>
      </c>
      <c r="J86" s="28">
        <v>0</v>
      </c>
      <c r="K86" s="28">
        <v>0</v>
      </c>
      <c r="L86" s="28">
        <v>0</v>
      </c>
      <c r="M86" s="28">
        <v>0</v>
      </c>
      <c r="N86" s="28">
        <v>0</v>
      </c>
      <c r="O86" s="28">
        <v>0</v>
      </c>
      <c r="P86" s="28">
        <v>0</v>
      </c>
      <c r="Q86" s="28">
        <v>0</v>
      </c>
      <c r="R86" s="28">
        <v>0</v>
      </c>
      <c r="S86" s="28">
        <v>0</v>
      </c>
      <c r="T86" s="28">
        <v>0</v>
      </c>
      <c r="U86" s="28">
        <v>0</v>
      </c>
      <c r="V86" s="28">
        <v>0</v>
      </c>
      <c r="W86" s="28">
        <v>0</v>
      </c>
      <c r="X86" s="28">
        <v>0</v>
      </c>
      <c r="Y86" s="28">
        <v>0</v>
      </c>
      <c r="Z86" s="28">
        <v>0</v>
      </c>
      <c r="AB86" s="28">
        <v>0</v>
      </c>
      <c r="AE86">
        <f t="shared" si="1"/>
        <v>0</v>
      </c>
    </row>
    <row r="87" spans="1:31" x14ac:dyDescent="0.25">
      <c r="A87" s="28" t="s">
        <v>80</v>
      </c>
      <c r="B87" s="28" t="s">
        <v>114</v>
      </c>
      <c r="C87" s="28">
        <v>0</v>
      </c>
      <c r="D87" s="28">
        <v>0</v>
      </c>
      <c r="E87" s="28">
        <v>0</v>
      </c>
      <c r="F87" s="28">
        <v>0</v>
      </c>
      <c r="G87" s="28">
        <v>0</v>
      </c>
      <c r="H87" s="28">
        <v>0</v>
      </c>
      <c r="I87" s="28">
        <v>0</v>
      </c>
      <c r="J87" s="28">
        <v>0</v>
      </c>
      <c r="K87" s="28">
        <v>0</v>
      </c>
      <c r="L87" s="28">
        <v>0</v>
      </c>
      <c r="M87" s="28">
        <v>0</v>
      </c>
      <c r="N87" s="28">
        <v>0</v>
      </c>
      <c r="O87" s="28">
        <v>0</v>
      </c>
      <c r="P87" s="28">
        <v>0</v>
      </c>
      <c r="Q87" s="28">
        <v>0</v>
      </c>
      <c r="R87" s="28">
        <v>0</v>
      </c>
      <c r="S87" s="28">
        <v>0</v>
      </c>
      <c r="T87" s="28">
        <v>0</v>
      </c>
      <c r="U87" s="28">
        <v>0</v>
      </c>
      <c r="V87" s="28">
        <v>0</v>
      </c>
      <c r="W87" s="28">
        <v>0</v>
      </c>
      <c r="X87" s="28">
        <v>0</v>
      </c>
      <c r="Y87" s="28">
        <v>0</v>
      </c>
      <c r="Z87" s="28">
        <v>0</v>
      </c>
      <c r="AB87" s="28">
        <v>0</v>
      </c>
      <c r="AE87">
        <f t="shared" si="1"/>
        <v>0</v>
      </c>
    </row>
    <row r="88" spans="1:31" x14ac:dyDescent="0.25">
      <c r="A88" s="28" t="s">
        <v>80</v>
      </c>
      <c r="B88" s="28" t="s">
        <v>115</v>
      </c>
      <c r="C88" s="28">
        <v>0</v>
      </c>
      <c r="D88" s="28">
        <v>0</v>
      </c>
      <c r="E88" s="28">
        <v>0</v>
      </c>
      <c r="F88" s="28">
        <v>0</v>
      </c>
      <c r="G88" s="28">
        <v>0</v>
      </c>
      <c r="H88" s="28">
        <v>0</v>
      </c>
      <c r="I88" s="28">
        <v>0</v>
      </c>
      <c r="J88" s="28">
        <v>0</v>
      </c>
      <c r="K88" s="28">
        <v>0</v>
      </c>
      <c r="L88" s="28">
        <v>0</v>
      </c>
      <c r="M88" s="28">
        <v>0</v>
      </c>
      <c r="N88" s="28">
        <v>0</v>
      </c>
      <c r="O88" s="28">
        <v>0</v>
      </c>
      <c r="P88" s="28">
        <v>0</v>
      </c>
      <c r="Q88" s="28">
        <v>0</v>
      </c>
      <c r="R88" s="28">
        <v>0</v>
      </c>
      <c r="S88" s="28">
        <v>0</v>
      </c>
      <c r="T88" s="28">
        <v>0</v>
      </c>
      <c r="U88" s="28">
        <v>0</v>
      </c>
      <c r="V88" s="28">
        <v>0</v>
      </c>
      <c r="W88" s="28">
        <v>0</v>
      </c>
      <c r="X88" s="28">
        <v>0</v>
      </c>
      <c r="Y88" s="28">
        <v>0</v>
      </c>
      <c r="Z88" s="28">
        <v>0</v>
      </c>
      <c r="AB88" s="28">
        <v>0</v>
      </c>
      <c r="AE88">
        <f t="shared" si="1"/>
        <v>0</v>
      </c>
    </row>
    <row r="89" spans="1:31" x14ac:dyDescent="0.25">
      <c r="A89" s="28" t="s">
        <v>80</v>
      </c>
      <c r="B89" s="28" t="s">
        <v>116</v>
      </c>
      <c r="C89" s="28">
        <v>0</v>
      </c>
      <c r="D89" s="28">
        <v>0</v>
      </c>
      <c r="E89" s="28">
        <v>0</v>
      </c>
      <c r="F89" s="28">
        <v>0</v>
      </c>
      <c r="G89" s="28">
        <v>0</v>
      </c>
      <c r="H89" s="28">
        <v>0</v>
      </c>
      <c r="I89" s="28">
        <v>0</v>
      </c>
      <c r="J89" s="28">
        <v>0</v>
      </c>
      <c r="K89" s="28">
        <v>0</v>
      </c>
      <c r="L89" s="28">
        <v>0</v>
      </c>
      <c r="M89" s="28">
        <v>0</v>
      </c>
      <c r="N89" s="28">
        <v>0</v>
      </c>
      <c r="O89" s="28">
        <v>0</v>
      </c>
      <c r="P89" s="28">
        <v>0</v>
      </c>
      <c r="Q89" s="28">
        <v>0</v>
      </c>
      <c r="R89" s="28">
        <v>0</v>
      </c>
      <c r="S89" s="28">
        <v>0</v>
      </c>
      <c r="T89" s="28">
        <v>0</v>
      </c>
      <c r="U89" s="28">
        <v>0</v>
      </c>
      <c r="V89" s="28">
        <v>0</v>
      </c>
      <c r="W89" s="28">
        <v>0</v>
      </c>
      <c r="X89" s="28">
        <v>0</v>
      </c>
      <c r="Y89" s="28">
        <v>0</v>
      </c>
      <c r="Z89" s="28">
        <v>0</v>
      </c>
      <c r="AB89" s="28">
        <v>0</v>
      </c>
      <c r="AE89">
        <f t="shared" si="1"/>
        <v>0</v>
      </c>
    </row>
    <row r="90" spans="1:31" x14ac:dyDescent="0.25">
      <c r="A90" s="28" t="s">
        <v>80</v>
      </c>
      <c r="B90" s="28" t="s">
        <v>117</v>
      </c>
      <c r="C90" s="28">
        <v>0</v>
      </c>
      <c r="D90" s="28">
        <v>0</v>
      </c>
      <c r="E90" s="28">
        <v>0</v>
      </c>
      <c r="F90" s="28">
        <v>0</v>
      </c>
      <c r="G90" s="28">
        <v>0</v>
      </c>
      <c r="H90" s="28">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B90" s="28">
        <v>0</v>
      </c>
      <c r="AE90">
        <f t="shared" si="1"/>
        <v>0</v>
      </c>
    </row>
    <row r="91" spans="1:31" x14ac:dyDescent="0.25">
      <c r="A91" s="28" t="s">
        <v>80</v>
      </c>
      <c r="B91" s="28" t="s">
        <v>118</v>
      </c>
      <c r="C91" s="28">
        <v>0</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B91" s="28">
        <v>0</v>
      </c>
      <c r="AE91">
        <f t="shared" si="1"/>
        <v>0</v>
      </c>
    </row>
    <row r="92" spans="1:31" x14ac:dyDescent="0.25">
      <c r="A92" s="28" t="s">
        <v>80</v>
      </c>
      <c r="B92" s="28" t="s">
        <v>119</v>
      </c>
      <c r="C92" s="28">
        <v>0</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B92" s="28">
        <v>0</v>
      </c>
      <c r="AE92">
        <f t="shared" si="1"/>
        <v>0</v>
      </c>
    </row>
    <row r="93" spans="1:31" x14ac:dyDescent="0.25">
      <c r="A93" s="28" t="s">
        <v>80</v>
      </c>
      <c r="B93" s="28" t="s">
        <v>120</v>
      </c>
      <c r="C93" s="28">
        <v>0</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B93" s="28">
        <v>0</v>
      </c>
      <c r="AE93">
        <f t="shared" si="1"/>
        <v>0</v>
      </c>
    </row>
    <row r="94" spans="1:31" x14ac:dyDescent="0.25">
      <c r="A94" s="28" t="s">
        <v>80</v>
      </c>
      <c r="B94" s="28" t="s">
        <v>121</v>
      </c>
      <c r="C94" s="28">
        <v>0</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B94" s="28">
        <v>0</v>
      </c>
      <c r="AE94">
        <f t="shared" si="1"/>
        <v>0</v>
      </c>
    </row>
    <row r="95" spans="1:31" x14ac:dyDescent="0.25">
      <c r="A95" s="28" t="s">
        <v>80</v>
      </c>
      <c r="B95" s="28" t="s">
        <v>122</v>
      </c>
      <c r="C95" s="28">
        <v>0</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B95" s="28">
        <v>0</v>
      </c>
      <c r="AE95">
        <f t="shared" si="1"/>
        <v>0</v>
      </c>
    </row>
    <row r="96" spans="1:31" x14ac:dyDescent="0.25">
      <c r="A96" s="28" t="s">
        <v>80</v>
      </c>
      <c r="B96" s="28" t="s">
        <v>123</v>
      </c>
      <c r="C96" s="28">
        <v>0</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B96" s="28">
        <v>0</v>
      </c>
      <c r="AE96">
        <f t="shared" si="1"/>
        <v>0</v>
      </c>
    </row>
    <row r="97" spans="1:31" x14ac:dyDescent="0.25">
      <c r="A97" s="28" t="s">
        <v>80</v>
      </c>
      <c r="B97" s="28" t="s">
        <v>124</v>
      </c>
      <c r="C97" s="28">
        <v>0</v>
      </c>
      <c r="D97" s="28">
        <v>0</v>
      </c>
      <c r="E97" s="28">
        <v>0</v>
      </c>
      <c r="F97" s="28">
        <v>0</v>
      </c>
      <c r="G97" s="28">
        <v>0</v>
      </c>
      <c r="H97" s="28">
        <v>0</v>
      </c>
      <c r="I97" s="28">
        <v>0</v>
      </c>
      <c r="J97" s="28">
        <v>0</v>
      </c>
      <c r="K97" s="28">
        <v>0</v>
      </c>
      <c r="L97" s="28">
        <v>0</v>
      </c>
      <c r="M97" s="28">
        <v>0</v>
      </c>
      <c r="N97" s="28">
        <v>0</v>
      </c>
      <c r="O97" s="28">
        <v>0</v>
      </c>
      <c r="P97" s="28">
        <v>0</v>
      </c>
      <c r="Q97" s="28">
        <v>0</v>
      </c>
      <c r="R97" s="28">
        <v>0</v>
      </c>
      <c r="S97" s="28">
        <v>0</v>
      </c>
      <c r="T97" s="28">
        <v>0</v>
      </c>
      <c r="U97" s="28">
        <v>0</v>
      </c>
      <c r="V97" s="28">
        <v>0</v>
      </c>
      <c r="W97" s="28">
        <v>0</v>
      </c>
      <c r="X97" s="28">
        <v>0</v>
      </c>
      <c r="Y97" s="28">
        <v>0</v>
      </c>
      <c r="Z97" s="28">
        <v>0</v>
      </c>
      <c r="AB97" s="28">
        <v>0</v>
      </c>
      <c r="AE97">
        <f t="shared" si="1"/>
        <v>0</v>
      </c>
    </row>
    <row r="98" spans="1:31" x14ac:dyDescent="0.25">
      <c r="A98" s="28" t="s">
        <v>80</v>
      </c>
      <c r="B98" s="28" t="s">
        <v>125</v>
      </c>
      <c r="C98" s="28">
        <v>0</v>
      </c>
      <c r="D98" s="28">
        <v>0</v>
      </c>
      <c r="E98" s="28">
        <v>0</v>
      </c>
      <c r="F98" s="28">
        <v>0</v>
      </c>
      <c r="G98" s="28">
        <v>0</v>
      </c>
      <c r="H98" s="28">
        <v>0</v>
      </c>
      <c r="I98" s="28">
        <v>0</v>
      </c>
      <c r="J98" s="28">
        <v>0</v>
      </c>
      <c r="K98" s="28">
        <v>0</v>
      </c>
      <c r="L98" s="28">
        <v>0</v>
      </c>
      <c r="M98" s="28">
        <v>0</v>
      </c>
      <c r="N98" s="28">
        <v>0</v>
      </c>
      <c r="O98" s="28">
        <v>0</v>
      </c>
      <c r="P98" s="28">
        <v>0</v>
      </c>
      <c r="Q98" s="28">
        <v>0</v>
      </c>
      <c r="R98" s="28">
        <v>0</v>
      </c>
      <c r="S98" s="28">
        <v>0</v>
      </c>
      <c r="T98" s="28">
        <v>0</v>
      </c>
      <c r="U98" s="28">
        <v>0</v>
      </c>
      <c r="V98" s="28">
        <v>0</v>
      </c>
      <c r="W98" s="28">
        <v>0</v>
      </c>
      <c r="X98" s="28">
        <v>0</v>
      </c>
      <c r="Y98" s="28">
        <v>0</v>
      </c>
      <c r="Z98" s="28">
        <v>0</v>
      </c>
      <c r="AB98" s="28">
        <v>0</v>
      </c>
      <c r="AE98">
        <f t="shared" si="1"/>
        <v>0</v>
      </c>
    </row>
    <row r="99" spans="1:31" x14ac:dyDescent="0.25">
      <c r="A99" s="28" t="s">
        <v>80</v>
      </c>
      <c r="B99" s="28" t="s">
        <v>126</v>
      </c>
      <c r="C99" s="28">
        <v>0</v>
      </c>
      <c r="D99" s="28">
        <v>0</v>
      </c>
      <c r="E99" s="28">
        <v>0</v>
      </c>
      <c r="F99" s="28">
        <v>0</v>
      </c>
      <c r="G99" s="28">
        <v>0</v>
      </c>
      <c r="H99" s="28">
        <v>0</v>
      </c>
      <c r="I99" s="28">
        <v>0</v>
      </c>
      <c r="J99" s="28">
        <v>0</v>
      </c>
      <c r="K99" s="28">
        <v>0</v>
      </c>
      <c r="L99" s="28">
        <v>0</v>
      </c>
      <c r="M99" s="28">
        <v>0</v>
      </c>
      <c r="N99" s="28">
        <v>0</v>
      </c>
      <c r="O99" s="28">
        <v>0</v>
      </c>
      <c r="P99" s="28">
        <v>0</v>
      </c>
      <c r="Q99" s="28">
        <v>0</v>
      </c>
      <c r="R99" s="28">
        <v>0</v>
      </c>
      <c r="S99" s="28">
        <v>0</v>
      </c>
      <c r="T99" s="28">
        <v>0</v>
      </c>
      <c r="U99" s="28">
        <v>0</v>
      </c>
      <c r="V99" s="28">
        <v>0</v>
      </c>
      <c r="W99" s="28">
        <v>0</v>
      </c>
      <c r="X99" s="28">
        <v>0</v>
      </c>
      <c r="Y99" s="28">
        <v>0</v>
      </c>
      <c r="Z99" s="28">
        <v>0</v>
      </c>
      <c r="AB99" s="28">
        <v>0</v>
      </c>
      <c r="AE99">
        <f t="shared" si="1"/>
        <v>0</v>
      </c>
    </row>
    <row r="100" spans="1:31" x14ac:dyDescent="0.25">
      <c r="A100" s="28" t="s">
        <v>80</v>
      </c>
      <c r="B100" s="28" t="s">
        <v>127</v>
      </c>
      <c r="C100" s="28">
        <v>0</v>
      </c>
      <c r="D100" s="28">
        <v>0</v>
      </c>
      <c r="E100" s="28">
        <v>0</v>
      </c>
      <c r="F100" s="28">
        <v>0</v>
      </c>
      <c r="G100" s="28">
        <v>0</v>
      </c>
      <c r="H100" s="28">
        <v>0</v>
      </c>
      <c r="I100" s="28">
        <v>0</v>
      </c>
      <c r="J100" s="28">
        <v>0</v>
      </c>
      <c r="K100" s="28">
        <v>0</v>
      </c>
      <c r="L100" s="28">
        <v>0</v>
      </c>
      <c r="M100" s="28">
        <v>0</v>
      </c>
      <c r="N100" s="28">
        <v>0</v>
      </c>
      <c r="O100" s="28">
        <v>0</v>
      </c>
      <c r="P100" s="28">
        <v>0</v>
      </c>
      <c r="Q100" s="28">
        <v>0</v>
      </c>
      <c r="R100" s="28">
        <v>0</v>
      </c>
      <c r="S100" s="28">
        <v>0</v>
      </c>
      <c r="T100" s="28">
        <v>0</v>
      </c>
      <c r="U100" s="28">
        <v>0</v>
      </c>
      <c r="V100" s="28">
        <v>0</v>
      </c>
      <c r="W100" s="28">
        <v>0</v>
      </c>
      <c r="X100" s="28">
        <v>0</v>
      </c>
      <c r="Y100" s="28">
        <v>0</v>
      </c>
      <c r="Z100" s="28">
        <v>0</v>
      </c>
      <c r="AB100" s="28">
        <v>0</v>
      </c>
      <c r="AE100">
        <f t="shared" si="1"/>
        <v>0</v>
      </c>
    </row>
    <row r="101" spans="1:31" x14ac:dyDescent="0.25">
      <c r="A101" s="28" t="s">
        <v>80</v>
      </c>
      <c r="B101" s="28" t="s">
        <v>128</v>
      </c>
      <c r="C101" s="28">
        <v>0</v>
      </c>
      <c r="D101" s="28">
        <v>0</v>
      </c>
      <c r="E101" s="28">
        <v>0</v>
      </c>
      <c r="F101" s="28">
        <v>0</v>
      </c>
      <c r="G101" s="28">
        <v>0</v>
      </c>
      <c r="H101" s="28">
        <v>0</v>
      </c>
      <c r="I101" s="28">
        <v>0</v>
      </c>
      <c r="J101" s="28">
        <v>0</v>
      </c>
      <c r="K101" s="28">
        <v>0</v>
      </c>
      <c r="L101" s="28">
        <v>0</v>
      </c>
      <c r="M101" s="28">
        <v>0</v>
      </c>
      <c r="N101" s="28">
        <v>0</v>
      </c>
      <c r="O101" s="28">
        <v>0</v>
      </c>
      <c r="P101" s="28">
        <v>0</v>
      </c>
      <c r="Q101" s="28">
        <v>0</v>
      </c>
      <c r="R101" s="28">
        <v>0</v>
      </c>
      <c r="S101" s="28">
        <v>0</v>
      </c>
      <c r="T101" s="28">
        <v>0</v>
      </c>
      <c r="U101" s="28">
        <v>0</v>
      </c>
      <c r="V101" s="28">
        <v>0</v>
      </c>
      <c r="W101" s="28">
        <v>0</v>
      </c>
      <c r="X101" s="28">
        <v>0</v>
      </c>
      <c r="Y101" s="28">
        <v>0</v>
      </c>
      <c r="Z101" s="28">
        <v>0</v>
      </c>
      <c r="AB101" s="28">
        <v>0</v>
      </c>
      <c r="AE101">
        <f t="shared" si="1"/>
        <v>0</v>
      </c>
    </row>
    <row r="102" spans="1:31" x14ac:dyDescent="0.25">
      <c r="A102" s="28" t="s">
        <v>80</v>
      </c>
      <c r="B102" s="28" t="s">
        <v>129</v>
      </c>
      <c r="C102" s="28">
        <v>0</v>
      </c>
      <c r="D102" s="28">
        <v>0</v>
      </c>
      <c r="E102" s="28">
        <v>0</v>
      </c>
      <c r="F102" s="28">
        <v>0</v>
      </c>
      <c r="G102" s="28">
        <v>0</v>
      </c>
      <c r="H102" s="28">
        <v>0</v>
      </c>
      <c r="I102" s="28">
        <v>0</v>
      </c>
      <c r="J102" s="28">
        <v>0</v>
      </c>
      <c r="K102" s="28">
        <v>0</v>
      </c>
      <c r="L102" s="28">
        <v>0</v>
      </c>
      <c r="M102" s="28">
        <v>0</v>
      </c>
      <c r="N102" s="28">
        <v>0</v>
      </c>
      <c r="O102" s="28">
        <v>0</v>
      </c>
      <c r="P102" s="28">
        <v>0</v>
      </c>
      <c r="Q102" s="28">
        <v>0</v>
      </c>
      <c r="R102" s="28">
        <v>0</v>
      </c>
      <c r="S102" s="28">
        <v>0</v>
      </c>
      <c r="T102" s="28">
        <v>0</v>
      </c>
      <c r="U102" s="28">
        <v>0</v>
      </c>
      <c r="V102" s="28">
        <v>0</v>
      </c>
      <c r="W102" s="28">
        <v>0</v>
      </c>
      <c r="X102" s="28">
        <v>0</v>
      </c>
      <c r="Y102" s="28">
        <v>0</v>
      </c>
      <c r="Z102" s="28">
        <v>0</v>
      </c>
      <c r="AB102" s="28">
        <v>0</v>
      </c>
      <c r="AE102">
        <f t="shared" si="1"/>
        <v>0</v>
      </c>
    </row>
    <row r="103" spans="1:31" x14ac:dyDescent="0.25">
      <c r="A103" s="28" t="s">
        <v>80</v>
      </c>
      <c r="B103" s="28" t="s">
        <v>130</v>
      </c>
      <c r="C103" s="28">
        <v>0</v>
      </c>
      <c r="D103" s="28">
        <v>0</v>
      </c>
      <c r="E103" s="28">
        <v>0</v>
      </c>
      <c r="F103" s="28">
        <v>0</v>
      </c>
      <c r="G103" s="28">
        <v>0</v>
      </c>
      <c r="H103" s="28">
        <v>0</v>
      </c>
      <c r="I103" s="28">
        <v>0</v>
      </c>
      <c r="J103" s="28">
        <v>0</v>
      </c>
      <c r="K103" s="28">
        <v>0</v>
      </c>
      <c r="L103" s="28">
        <v>0</v>
      </c>
      <c r="M103" s="28">
        <v>0</v>
      </c>
      <c r="N103" s="28">
        <v>0</v>
      </c>
      <c r="O103" s="28">
        <v>0</v>
      </c>
      <c r="P103" s="28">
        <v>0</v>
      </c>
      <c r="Q103" s="28">
        <v>0</v>
      </c>
      <c r="R103" s="28">
        <v>0</v>
      </c>
      <c r="S103" s="28">
        <v>0</v>
      </c>
      <c r="T103" s="28">
        <v>0</v>
      </c>
      <c r="U103" s="28">
        <v>0</v>
      </c>
      <c r="V103" s="28">
        <v>0</v>
      </c>
      <c r="W103" s="28">
        <v>0</v>
      </c>
      <c r="X103" s="28">
        <v>0</v>
      </c>
      <c r="Y103" s="28">
        <v>0</v>
      </c>
      <c r="Z103" s="28">
        <v>0</v>
      </c>
      <c r="AB103" s="28">
        <v>0</v>
      </c>
      <c r="AE103">
        <f t="shared" si="1"/>
        <v>0</v>
      </c>
    </row>
    <row r="104" spans="1:31" x14ac:dyDescent="0.25">
      <c r="A104" s="28" t="s">
        <v>80</v>
      </c>
      <c r="B104" s="28" t="s">
        <v>131</v>
      </c>
      <c r="C104" s="28">
        <v>0</v>
      </c>
      <c r="D104" s="28">
        <v>0</v>
      </c>
      <c r="E104" s="28">
        <v>0</v>
      </c>
      <c r="F104" s="28">
        <v>0</v>
      </c>
      <c r="G104" s="28">
        <v>0</v>
      </c>
      <c r="H104" s="28">
        <v>0</v>
      </c>
      <c r="I104" s="28">
        <v>0</v>
      </c>
      <c r="J104" s="28">
        <v>0</v>
      </c>
      <c r="K104" s="28">
        <v>0</v>
      </c>
      <c r="L104" s="28">
        <v>0</v>
      </c>
      <c r="M104" s="28">
        <v>0</v>
      </c>
      <c r="N104" s="28">
        <v>0</v>
      </c>
      <c r="O104" s="28">
        <v>0</v>
      </c>
      <c r="P104" s="28">
        <v>0</v>
      </c>
      <c r="Q104" s="28">
        <v>0</v>
      </c>
      <c r="R104" s="28">
        <v>0</v>
      </c>
      <c r="S104" s="28">
        <v>0</v>
      </c>
      <c r="T104" s="28">
        <v>0</v>
      </c>
      <c r="U104" s="28">
        <v>0</v>
      </c>
      <c r="V104" s="28">
        <v>0</v>
      </c>
      <c r="W104" s="28">
        <v>0</v>
      </c>
      <c r="X104" s="28">
        <v>0</v>
      </c>
      <c r="Y104" s="28">
        <v>0</v>
      </c>
      <c r="Z104" s="28">
        <v>0</v>
      </c>
      <c r="AB104" s="28">
        <v>0</v>
      </c>
      <c r="AE104">
        <f t="shared" si="1"/>
        <v>0</v>
      </c>
    </row>
    <row r="105" spans="1:31" x14ac:dyDescent="0.25">
      <c r="A105" s="28" t="s">
        <v>80</v>
      </c>
      <c r="B105" s="28" t="s">
        <v>132</v>
      </c>
      <c r="C105" s="28">
        <v>0</v>
      </c>
      <c r="D105" s="28">
        <v>0</v>
      </c>
      <c r="E105" s="28">
        <v>0</v>
      </c>
      <c r="F105" s="28">
        <v>0</v>
      </c>
      <c r="G105" s="28">
        <v>0</v>
      </c>
      <c r="H105" s="28">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B105" s="28">
        <v>0</v>
      </c>
      <c r="AE105">
        <f t="shared" si="1"/>
        <v>0</v>
      </c>
    </row>
    <row r="106" spans="1:31" x14ac:dyDescent="0.25">
      <c r="A106" s="28" t="s">
        <v>80</v>
      </c>
      <c r="B106" s="28" t="s">
        <v>133</v>
      </c>
      <c r="C106" s="28">
        <v>0</v>
      </c>
      <c r="D106" s="28">
        <v>0</v>
      </c>
      <c r="E106" s="28">
        <v>0</v>
      </c>
      <c r="F106" s="28">
        <v>0</v>
      </c>
      <c r="G106" s="28">
        <v>0</v>
      </c>
      <c r="H106" s="28">
        <v>0</v>
      </c>
      <c r="I106" s="28">
        <v>0</v>
      </c>
      <c r="J106" s="28">
        <v>0</v>
      </c>
      <c r="K106" s="28">
        <v>0</v>
      </c>
      <c r="L106" s="28">
        <v>0</v>
      </c>
      <c r="M106" s="28">
        <v>0</v>
      </c>
      <c r="N106" s="28">
        <v>0</v>
      </c>
      <c r="O106" s="28">
        <v>0</v>
      </c>
      <c r="P106" s="28">
        <v>0</v>
      </c>
      <c r="Q106" s="28">
        <v>0</v>
      </c>
      <c r="R106" s="28">
        <v>0</v>
      </c>
      <c r="S106" s="28">
        <v>0</v>
      </c>
      <c r="T106" s="28">
        <v>0</v>
      </c>
      <c r="U106" s="28">
        <v>0</v>
      </c>
      <c r="V106" s="28">
        <v>0</v>
      </c>
      <c r="W106" s="28">
        <v>0</v>
      </c>
      <c r="X106" s="28">
        <v>0</v>
      </c>
      <c r="Y106" s="28">
        <v>0</v>
      </c>
      <c r="Z106" s="28">
        <v>0</v>
      </c>
      <c r="AB106" s="28">
        <v>0</v>
      </c>
      <c r="AE106">
        <f t="shared" si="1"/>
        <v>0</v>
      </c>
    </row>
    <row r="107" spans="1:31" x14ac:dyDescent="0.25">
      <c r="A107" s="28" t="s">
        <v>80</v>
      </c>
      <c r="B107" s="28" t="s">
        <v>134</v>
      </c>
      <c r="C107" s="28">
        <v>0</v>
      </c>
      <c r="D107" s="28">
        <v>0</v>
      </c>
      <c r="E107" s="28">
        <v>0</v>
      </c>
      <c r="F107" s="28">
        <v>0</v>
      </c>
      <c r="G107" s="28">
        <v>0</v>
      </c>
      <c r="H107" s="28">
        <v>0</v>
      </c>
      <c r="I107" s="28">
        <v>0</v>
      </c>
      <c r="J107" s="28">
        <v>0</v>
      </c>
      <c r="K107" s="28">
        <v>0</v>
      </c>
      <c r="L107" s="28">
        <v>0</v>
      </c>
      <c r="M107" s="28">
        <v>0</v>
      </c>
      <c r="N107" s="28">
        <v>0</v>
      </c>
      <c r="O107" s="28">
        <v>0</v>
      </c>
      <c r="P107" s="28">
        <v>0</v>
      </c>
      <c r="Q107" s="28">
        <v>0</v>
      </c>
      <c r="R107" s="28">
        <v>0</v>
      </c>
      <c r="S107" s="28">
        <v>0</v>
      </c>
      <c r="T107" s="28">
        <v>0</v>
      </c>
      <c r="U107" s="28">
        <v>0</v>
      </c>
      <c r="V107" s="28">
        <v>0</v>
      </c>
      <c r="W107" s="28">
        <v>0</v>
      </c>
      <c r="X107" s="28">
        <v>0</v>
      </c>
      <c r="Y107" s="28">
        <v>0</v>
      </c>
      <c r="Z107" s="28">
        <v>0</v>
      </c>
      <c r="AB107" s="28">
        <v>0</v>
      </c>
      <c r="AE107">
        <f t="shared" si="1"/>
        <v>0</v>
      </c>
    </row>
    <row r="108" spans="1:31" x14ac:dyDescent="0.25">
      <c r="A108" s="28" t="s">
        <v>135</v>
      </c>
      <c r="B108" s="28" t="s">
        <v>136</v>
      </c>
      <c r="C108" s="28">
        <v>0</v>
      </c>
      <c r="D108" s="28">
        <v>0</v>
      </c>
      <c r="E108" s="28">
        <v>0</v>
      </c>
      <c r="F108" s="28">
        <v>0</v>
      </c>
      <c r="G108" s="28">
        <v>0</v>
      </c>
      <c r="H108" s="28">
        <v>0</v>
      </c>
      <c r="I108" s="28">
        <v>0</v>
      </c>
      <c r="J108" s="28">
        <v>0</v>
      </c>
      <c r="K108" s="28">
        <v>0</v>
      </c>
      <c r="L108" s="28">
        <v>0</v>
      </c>
      <c r="M108" s="28">
        <v>0</v>
      </c>
      <c r="N108" s="28">
        <v>0</v>
      </c>
      <c r="O108" s="28">
        <v>0</v>
      </c>
      <c r="P108" s="28">
        <v>0</v>
      </c>
      <c r="Q108" s="28">
        <v>0</v>
      </c>
      <c r="R108" s="28">
        <v>0</v>
      </c>
      <c r="S108" s="28">
        <v>0</v>
      </c>
      <c r="T108" s="28">
        <v>0</v>
      </c>
      <c r="U108" s="28">
        <v>0</v>
      </c>
      <c r="V108" s="28">
        <v>0</v>
      </c>
      <c r="W108" s="28">
        <v>0</v>
      </c>
      <c r="X108" s="28">
        <v>0</v>
      </c>
      <c r="Y108" s="28">
        <v>0</v>
      </c>
      <c r="Z108" s="28">
        <v>0</v>
      </c>
      <c r="AB108" s="28">
        <v>0</v>
      </c>
      <c r="AE108">
        <f t="shared" si="1"/>
        <v>0</v>
      </c>
    </row>
    <row r="109" spans="1:31" x14ac:dyDescent="0.25">
      <c r="A109" s="28" t="s">
        <v>137</v>
      </c>
      <c r="B109" s="28" t="s">
        <v>138</v>
      </c>
      <c r="C109" s="28">
        <v>0</v>
      </c>
      <c r="D109" s="28">
        <v>0</v>
      </c>
      <c r="E109" s="28">
        <v>0</v>
      </c>
      <c r="F109" s="28">
        <v>0</v>
      </c>
      <c r="G109" s="28">
        <v>0</v>
      </c>
      <c r="H109" s="28">
        <v>0</v>
      </c>
      <c r="I109" s="28">
        <v>0</v>
      </c>
      <c r="J109" s="28">
        <v>0</v>
      </c>
      <c r="K109" s="28">
        <v>0</v>
      </c>
      <c r="L109" s="28">
        <v>0</v>
      </c>
      <c r="M109" s="28">
        <v>0</v>
      </c>
      <c r="N109" s="28">
        <v>0</v>
      </c>
      <c r="O109" s="28">
        <v>0</v>
      </c>
      <c r="P109" s="28">
        <v>0</v>
      </c>
      <c r="Q109" s="28">
        <v>0</v>
      </c>
      <c r="R109" s="28">
        <v>0</v>
      </c>
      <c r="S109" s="28">
        <v>0</v>
      </c>
      <c r="T109" s="28">
        <v>0</v>
      </c>
      <c r="U109" s="28">
        <v>0</v>
      </c>
      <c r="V109" s="28">
        <v>0</v>
      </c>
      <c r="W109" s="28">
        <v>0</v>
      </c>
      <c r="X109" s="28">
        <v>0</v>
      </c>
      <c r="Y109" s="28">
        <v>0</v>
      </c>
      <c r="Z109" s="28">
        <v>0</v>
      </c>
      <c r="AB109" s="28">
        <v>0</v>
      </c>
      <c r="AE109">
        <f t="shared" si="1"/>
        <v>0</v>
      </c>
    </row>
    <row r="110" spans="1:31" x14ac:dyDescent="0.25">
      <c r="A110" s="28" t="s">
        <v>137</v>
      </c>
      <c r="B110" s="28" t="s">
        <v>139</v>
      </c>
      <c r="C110" s="28">
        <v>0</v>
      </c>
      <c r="D110" s="28">
        <v>0</v>
      </c>
      <c r="E110" s="28">
        <v>0</v>
      </c>
      <c r="F110" s="28">
        <v>0</v>
      </c>
      <c r="G110" s="28">
        <v>0</v>
      </c>
      <c r="H110" s="28">
        <v>0</v>
      </c>
      <c r="I110" s="28">
        <v>0</v>
      </c>
      <c r="J110" s="28">
        <v>0</v>
      </c>
      <c r="K110" s="28">
        <v>0</v>
      </c>
      <c r="L110" s="28">
        <v>0</v>
      </c>
      <c r="M110" s="28">
        <v>0</v>
      </c>
      <c r="N110" s="28">
        <v>0</v>
      </c>
      <c r="O110" s="28">
        <v>0</v>
      </c>
      <c r="P110" s="28">
        <v>0</v>
      </c>
      <c r="Q110" s="28">
        <v>0</v>
      </c>
      <c r="R110" s="28">
        <v>0</v>
      </c>
      <c r="S110" s="28">
        <v>0</v>
      </c>
      <c r="T110" s="28">
        <v>0</v>
      </c>
      <c r="U110" s="28">
        <v>0</v>
      </c>
      <c r="V110" s="28">
        <v>0</v>
      </c>
      <c r="W110" s="28">
        <v>0</v>
      </c>
      <c r="X110" s="28">
        <v>0</v>
      </c>
      <c r="Y110" s="28">
        <v>0</v>
      </c>
      <c r="Z110" s="28">
        <v>0</v>
      </c>
      <c r="AB110" s="28">
        <v>0</v>
      </c>
      <c r="AE110">
        <f t="shared" si="1"/>
        <v>0</v>
      </c>
    </row>
    <row r="111" spans="1:31" x14ac:dyDescent="0.25">
      <c r="A111" s="28" t="s">
        <v>137</v>
      </c>
      <c r="B111" s="28" t="s">
        <v>140</v>
      </c>
      <c r="C111" s="28">
        <v>0</v>
      </c>
      <c r="D111" s="28">
        <v>0</v>
      </c>
      <c r="E111" s="28">
        <v>0</v>
      </c>
      <c r="F111" s="28">
        <v>0</v>
      </c>
      <c r="G111" s="28">
        <v>0</v>
      </c>
      <c r="H111" s="28">
        <v>0</v>
      </c>
      <c r="I111" s="28">
        <v>0</v>
      </c>
      <c r="J111" s="28">
        <v>0</v>
      </c>
      <c r="K111" s="28">
        <v>0</v>
      </c>
      <c r="L111" s="28">
        <v>0</v>
      </c>
      <c r="M111" s="28">
        <v>0</v>
      </c>
      <c r="N111" s="28">
        <v>0</v>
      </c>
      <c r="O111" s="28">
        <v>0</v>
      </c>
      <c r="P111" s="28">
        <v>0</v>
      </c>
      <c r="Q111" s="28">
        <v>0</v>
      </c>
      <c r="R111" s="28">
        <v>0</v>
      </c>
      <c r="S111" s="28">
        <v>0</v>
      </c>
      <c r="T111" s="28">
        <v>0</v>
      </c>
      <c r="U111" s="28">
        <v>0</v>
      </c>
      <c r="V111" s="28">
        <v>0</v>
      </c>
      <c r="W111" s="28">
        <v>0</v>
      </c>
      <c r="X111" s="28">
        <v>0</v>
      </c>
      <c r="Y111" s="28">
        <v>0</v>
      </c>
      <c r="Z111" s="28">
        <v>0</v>
      </c>
      <c r="AB111" s="28">
        <v>0</v>
      </c>
      <c r="AE111">
        <f t="shared" si="1"/>
        <v>0</v>
      </c>
    </row>
    <row r="112" spans="1:31" x14ac:dyDescent="0.25">
      <c r="A112" s="28" t="s">
        <v>141</v>
      </c>
      <c r="B112" s="28" t="s">
        <v>142</v>
      </c>
      <c r="C112" s="28">
        <v>0</v>
      </c>
      <c r="D112" s="28">
        <v>0</v>
      </c>
      <c r="E112" s="28">
        <v>0</v>
      </c>
      <c r="F112" s="28">
        <v>0</v>
      </c>
      <c r="G112" s="28">
        <v>0</v>
      </c>
      <c r="H112" s="28">
        <v>0</v>
      </c>
      <c r="I112" s="28">
        <v>0</v>
      </c>
      <c r="J112" s="28">
        <v>0</v>
      </c>
      <c r="K112" s="28">
        <v>0</v>
      </c>
      <c r="L112" s="28">
        <v>0</v>
      </c>
      <c r="M112" s="28">
        <v>0</v>
      </c>
      <c r="N112" s="28">
        <v>0</v>
      </c>
      <c r="O112" s="28">
        <v>0</v>
      </c>
      <c r="P112" s="28">
        <v>0</v>
      </c>
      <c r="Q112" s="28">
        <v>0</v>
      </c>
      <c r="R112" s="28">
        <v>0</v>
      </c>
      <c r="S112" s="28">
        <v>0</v>
      </c>
      <c r="T112" s="28">
        <v>0</v>
      </c>
      <c r="U112" s="28">
        <v>0</v>
      </c>
      <c r="V112" s="28">
        <v>0</v>
      </c>
      <c r="W112" s="28">
        <v>0</v>
      </c>
      <c r="X112" s="28">
        <v>0</v>
      </c>
      <c r="Y112" s="28">
        <v>0</v>
      </c>
      <c r="Z112" s="28">
        <v>0</v>
      </c>
      <c r="AB112" s="28">
        <v>0</v>
      </c>
      <c r="AE112">
        <f t="shared" si="1"/>
        <v>0</v>
      </c>
    </row>
    <row r="113" spans="1:31" x14ac:dyDescent="0.25">
      <c r="A113" s="28" t="s">
        <v>143</v>
      </c>
      <c r="B113" s="28" t="s">
        <v>144</v>
      </c>
      <c r="C113" s="28">
        <v>0</v>
      </c>
      <c r="D113" s="28">
        <v>0</v>
      </c>
      <c r="E113" s="28">
        <v>0</v>
      </c>
      <c r="F113" s="28">
        <v>0</v>
      </c>
      <c r="G113" s="28">
        <v>0</v>
      </c>
      <c r="H113" s="28">
        <v>0</v>
      </c>
      <c r="I113" s="28">
        <v>0</v>
      </c>
      <c r="J113" s="28">
        <v>0</v>
      </c>
      <c r="K113" s="28">
        <v>0</v>
      </c>
      <c r="L113" s="28">
        <v>0</v>
      </c>
      <c r="M113" s="28">
        <v>0</v>
      </c>
      <c r="N113" s="28">
        <v>0</v>
      </c>
      <c r="O113" s="28">
        <v>0</v>
      </c>
      <c r="P113" s="28">
        <v>0</v>
      </c>
      <c r="Q113" s="28">
        <v>0</v>
      </c>
      <c r="R113" s="28">
        <v>0</v>
      </c>
      <c r="S113" s="28">
        <v>0</v>
      </c>
      <c r="T113" s="28">
        <v>0</v>
      </c>
      <c r="U113" s="28">
        <v>0</v>
      </c>
      <c r="V113" s="28">
        <v>0</v>
      </c>
      <c r="W113" s="28">
        <v>0</v>
      </c>
      <c r="X113" s="28">
        <v>0</v>
      </c>
      <c r="Y113" s="28">
        <v>0</v>
      </c>
      <c r="Z113" s="28">
        <v>0</v>
      </c>
      <c r="AB113" s="28">
        <v>0</v>
      </c>
      <c r="AE113">
        <f t="shared" si="1"/>
        <v>0</v>
      </c>
    </row>
    <row r="114" spans="1:31" x14ac:dyDescent="0.25">
      <c r="A114" s="28" t="s">
        <v>143</v>
      </c>
      <c r="B114" s="28" t="s">
        <v>145</v>
      </c>
      <c r="C114" s="28">
        <v>0</v>
      </c>
      <c r="D114" s="28">
        <v>0</v>
      </c>
      <c r="E114" s="28">
        <v>0</v>
      </c>
      <c r="F114" s="28">
        <v>0</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B114" s="28">
        <v>0</v>
      </c>
      <c r="AE114">
        <f t="shared" si="1"/>
        <v>0</v>
      </c>
    </row>
    <row r="115" spans="1:31" x14ac:dyDescent="0.25">
      <c r="A115" s="28" t="s">
        <v>146</v>
      </c>
      <c r="B115" s="28" t="s">
        <v>147</v>
      </c>
      <c r="C115" s="28">
        <v>0</v>
      </c>
      <c r="D115" s="28">
        <v>0</v>
      </c>
      <c r="E115" s="28">
        <v>0</v>
      </c>
      <c r="F115" s="28">
        <v>0</v>
      </c>
      <c r="G115" s="28">
        <v>0</v>
      </c>
      <c r="H115" s="28">
        <v>0</v>
      </c>
      <c r="I115" s="28">
        <v>0</v>
      </c>
      <c r="J115" s="28">
        <v>0</v>
      </c>
      <c r="K115" s="28">
        <v>0</v>
      </c>
      <c r="L115" s="28">
        <v>0</v>
      </c>
      <c r="M115" s="28">
        <v>0</v>
      </c>
      <c r="N115" s="28">
        <v>0</v>
      </c>
      <c r="O115" s="28">
        <v>0</v>
      </c>
      <c r="P115" s="28">
        <v>0</v>
      </c>
      <c r="Q115" s="28">
        <v>0</v>
      </c>
      <c r="R115" s="28">
        <v>0</v>
      </c>
      <c r="S115" s="28">
        <v>0</v>
      </c>
      <c r="T115" s="28">
        <v>0</v>
      </c>
      <c r="U115" s="28">
        <v>0</v>
      </c>
      <c r="V115" s="28">
        <v>0</v>
      </c>
      <c r="W115" s="28">
        <v>0</v>
      </c>
      <c r="X115" s="28">
        <v>0</v>
      </c>
      <c r="Y115" s="28">
        <v>0</v>
      </c>
      <c r="Z115" s="28">
        <v>0</v>
      </c>
      <c r="AB115" s="28">
        <v>0</v>
      </c>
      <c r="AE115">
        <f t="shared" si="1"/>
        <v>0</v>
      </c>
    </row>
    <row r="116" spans="1:31" x14ac:dyDescent="0.25">
      <c r="A116" s="28" t="s">
        <v>146</v>
      </c>
      <c r="B116" s="28" t="s">
        <v>148</v>
      </c>
      <c r="C116" s="28">
        <v>0</v>
      </c>
      <c r="D116" s="28">
        <v>0</v>
      </c>
      <c r="E116" s="28">
        <v>0</v>
      </c>
      <c r="F116" s="28">
        <v>0</v>
      </c>
      <c r="G116" s="28">
        <v>0</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B116" s="28">
        <v>0</v>
      </c>
      <c r="AE116">
        <f t="shared" si="1"/>
        <v>0</v>
      </c>
    </row>
    <row r="117" spans="1:31" x14ac:dyDescent="0.25">
      <c r="A117" s="28" t="s">
        <v>146</v>
      </c>
      <c r="B117" s="28" t="s">
        <v>149</v>
      </c>
      <c r="C117" s="28">
        <v>0</v>
      </c>
      <c r="D117" s="28">
        <v>0</v>
      </c>
      <c r="E117" s="28">
        <v>0</v>
      </c>
      <c r="F117" s="28">
        <v>0</v>
      </c>
      <c r="G117" s="28">
        <v>0</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B117" s="28">
        <v>0</v>
      </c>
      <c r="AE117">
        <f t="shared" si="1"/>
        <v>0</v>
      </c>
    </row>
    <row r="118" spans="1:31" x14ac:dyDescent="0.25">
      <c r="A118" s="28" t="s">
        <v>146</v>
      </c>
      <c r="B118" s="28" t="s">
        <v>150</v>
      </c>
      <c r="C118" s="28">
        <v>0</v>
      </c>
      <c r="D118" s="28">
        <v>0</v>
      </c>
      <c r="E118" s="28">
        <v>0</v>
      </c>
      <c r="F118" s="28">
        <v>0</v>
      </c>
      <c r="G118" s="28">
        <v>0</v>
      </c>
      <c r="H118" s="28">
        <v>0</v>
      </c>
      <c r="I118" s="28">
        <v>0</v>
      </c>
      <c r="J118" s="28">
        <v>0</v>
      </c>
      <c r="K118" s="28">
        <v>0</v>
      </c>
      <c r="L118" s="28">
        <v>0</v>
      </c>
      <c r="M118" s="28">
        <v>0</v>
      </c>
      <c r="N118" s="28">
        <v>0</v>
      </c>
      <c r="O118" s="28">
        <v>0</v>
      </c>
      <c r="P118" s="28">
        <v>0</v>
      </c>
      <c r="Q118" s="28">
        <v>0</v>
      </c>
      <c r="R118" s="28">
        <v>0</v>
      </c>
      <c r="S118" s="28">
        <v>0</v>
      </c>
      <c r="T118" s="28">
        <v>0</v>
      </c>
      <c r="U118" s="28">
        <v>0</v>
      </c>
      <c r="V118" s="28">
        <v>0</v>
      </c>
      <c r="W118" s="28">
        <v>0</v>
      </c>
      <c r="X118" s="28">
        <v>0</v>
      </c>
      <c r="Y118" s="28">
        <v>0</v>
      </c>
      <c r="Z118" s="28">
        <v>0</v>
      </c>
      <c r="AB118" s="28">
        <v>0</v>
      </c>
      <c r="AE118">
        <f t="shared" si="1"/>
        <v>0</v>
      </c>
    </row>
    <row r="119" spans="1:31" x14ac:dyDescent="0.25">
      <c r="A119" s="28" t="s">
        <v>146</v>
      </c>
      <c r="B119" s="28" t="s">
        <v>151</v>
      </c>
      <c r="C119" s="28">
        <v>0</v>
      </c>
      <c r="D119" s="28">
        <v>0</v>
      </c>
      <c r="E119" s="28">
        <v>0</v>
      </c>
      <c r="F119" s="28">
        <v>0</v>
      </c>
      <c r="G119" s="28">
        <v>0</v>
      </c>
      <c r="H119" s="28">
        <v>0</v>
      </c>
      <c r="I119" s="28">
        <v>0</v>
      </c>
      <c r="J119" s="28">
        <v>0</v>
      </c>
      <c r="K119" s="28">
        <v>0</v>
      </c>
      <c r="L119" s="28">
        <v>0</v>
      </c>
      <c r="M119" s="28">
        <v>0</v>
      </c>
      <c r="N119" s="28">
        <v>0</v>
      </c>
      <c r="O119" s="28">
        <v>0</v>
      </c>
      <c r="P119" s="28">
        <v>0</v>
      </c>
      <c r="Q119" s="28">
        <v>0</v>
      </c>
      <c r="R119" s="28">
        <v>0</v>
      </c>
      <c r="S119" s="28">
        <v>0</v>
      </c>
      <c r="T119" s="28">
        <v>0</v>
      </c>
      <c r="U119" s="28">
        <v>0</v>
      </c>
      <c r="V119" s="28">
        <v>0</v>
      </c>
      <c r="W119" s="28">
        <v>0</v>
      </c>
      <c r="X119" s="28">
        <v>0</v>
      </c>
      <c r="Y119" s="28">
        <v>0</v>
      </c>
      <c r="Z119" s="28">
        <v>0</v>
      </c>
      <c r="AB119" s="28">
        <v>0</v>
      </c>
      <c r="AE119">
        <f t="shared" si="1"/>
        <v>0</v>
      </c>
    </row>
    <row r="120" spans="1:31" x14ac:dyDescent="0.25">
      <c r="A120" s="28" t="s">
        <v>152</v>
      </c>
      <c r="B120" s="28" t="s">
        <v>153</v>
      </c>
      <c r="C120" s="28">
        <v>0</v>
      </c>
      <c r="D120" s="28">
        <v>0</v>
      </c>
      <c r="E120" s="28">
        <v>0</v>
      </c>
      <c r="F120" s="28">
        <v>0</v>
      </c>
      <c r="G120" s="28">
        <v>0</v>
      </c>
      <c r="H120" s="28">
        <v>0</v>
      </c>
      <c r="I120" s="28">
        <v>0</v>
      </c>
      <c r="J120" s="28">
        <v>0</v>
      </c>
      <c r="K120" s="28">
        <v>0</v>
      </c>
      <c r="L120" s="28">
        <v>0</v>
      </c>
      <c r="M120" s="28">
        <v>0</v>
      </c>
      <c r="N120" s="28">
        <v>0</v>
      </c>
      <c r="O120" s="28">
        <v>0</v>
      </c>
      <c r="P120" s="28">
        <v>0</v>
      </c>
      <c r="Q120" s="28">
        <v>0</v>
      </c>
      <c r="R120" s="28">
        <v>0</v>
      </c>
      <c r="S120" s="28">
        <v>0</v>
      </c>
      <c r="T120" s="28">
        <v>0</v>
      </c>
      <c r="U120" s="28">
        <v>0</v>
      </c>
      <c r="V120" s="28">
        <v>0</v>
      </c>
      <c r="W120" s="28">
        <v>0</v>
      </c>
      <c r="X120" s="28">
        <v>0</v>
      </c>
      <c r="Y120" s="28">
        <v>0</v>
      </c>
      <c r="Z120" s="28">
        <v>0</v>
      </c>
      <c r="AB120" s="28">
        <v>0</v>
      </c>
      <c r="AE120">
        <f t="shared" si="1"/>
        <v>0</v>
      </c>
    </row>
    <row r="121" spans="1:31" x14ac:dyDescent="0.25">
      <c r="A121" s="28" t="s">
        <v>154</v>
      </c>
      <c r="B121" s="28" t="s">
        <v>155</v>
      </c>
      <c r="C121" s="28">
        <v>0</v>
      </c>
      <c r="D121" s="28">
        <v>0</v>
      </c>
      <c r="E121" s="28">
        <v>0</v>
      </c>
      <c r="F121" s="28">
        <v>0</v>
      </c>
      <c r="G121" s="28">
        <v>0</v>
      </c>
      <c r="H121" s="28">
        <v>0</v>
      </c>
      <c r="I121" s="28">
        <v>0</v>
      </c>
      <c r="J121" s="28">
        <v>0</v>
      </c>
      <c r="K121" s="28">
        <v>0</v>
      </c>
      <c r="L121" s="28">
        <v>0</v>
      </c>
      <c r="M121" s="28">
        <v>0</v>
      </c>
      <c r="N121" s="28">
        <v>0</v>
      </c>
      <c r="O121" s="28">
        <v>0</v>
      </c>
      <c r="P121" s="28">
        <v>0</v>
      </c>
      <c r="Q121" s="28">
        <v>0</v>
      </c>
      <c r="R121" s="28">
        <v>0</v>
      </c>
      <c r="S121" s="28">
        <v>0</v>
      </c>
      <c r="T121" s="28">
        <v>0</v>
      </c>
      <c r="U121" s="28">
        <v>0</v>
      </c>
      <c r="V121" s="28">
        <v>0</v>
      </c>
      <c r="W121" s="28">
        <v>0</v>
      </c>
      <c r="X121" s="28">
        <v>0</v>
      </c>
      <c r="Y121" s="28">
        <v>0</v>
      </c>
      <c r="Z121" s="28">
        <v>0</v>
      </c>
      <c r="AB121" s="28">
        <v>0</v>
      </c>
      <c r="AE121">
        <f t="shared" si="1"/>
        <v>0</v>
      </c>
    </row>
    <row r="122" spans="1:31" x14ac:dyDescent="0.25">
      <c r="A122" s="28" t="s">
        <v>154</v>
      </c>
      <c r="B122" s="28" t="s">
        <v>156</v>
      </c>
      <c r="C122" s="28">
        <v>0</v>
      </c>
      <c r="D122" s="28">
        <v>0</v>
      </c>
      <c r="E122" s="28">
        <v>0</v>
      </c>
      <c r="F122" s="28">
        <v>0</v>
      </c>
      <c r="G122" s="28">
        <v>0</v>
      </c>
      <c r="H122" s="28">
        <v>0</v>
      </c>
      <c r="I122" s="28">
        <v>0</v>
      </c>
      <c r="J122" s="28">
        <v>0</v>
      </c>
      <c r="K122" s="28">
        <v>0</v>
      </c>
      <c r="L122" s="28">
        <v>0</v>
      </c>
      <c r="M122" s="28">
        <v>0</v>
      </c>
      <c r="N122" s="28">
        <v>0</v>
      </c>
      <c r="O122" s="28">
        <v>0</v>
      </c>
      <c r="P122" s="28">
        <v>0</v>
      </c>
      <c r="Q122" s="28">
        <v>0</v>
      </c>
      <c r="R122" s="28">
        <v>0</v>
      </c>
      <c r="S122" s="28">
        <v>0</v>
      </c>
      <c r="T122" s="28">
        <v>0</v>
      </c>
      <c r="U122" s="28">
        <v>0</v>
      </c>
      <c r="V122" s="28">
        <v>0</v>
      </c>
      <c r="W122" s="28">
        <v>0</v>
      </c>
      <c r="X122" s="28">
        <v>0</v>
      </c>
      <c r="Y122" s="28">
        <v>0</v>
      </c>
      <c r="Z122" s="28">
        <v>0</v>
      </c>
      <c r="AB122" s="28">
        <v>0</v>
      </c>
      <c r="AE122">
        <f t="shared" si="1"/>
        <v>0</v>
      </c>
    </row>
    <row r="123" spans="1:31" x14ac:dyDescent="0.25">
      <c r="A123" s="28" t="s">
        <v>154</v>
      </c>
      <c r="B123" s="28" t="s">
        <v>157</v>
      </c>
      <c r="C123" s="28">
        <v>0</v>
      </c>
      <c r="D123" s="28">
        <v>0</v>
      </c>
      <c r="E123" s="28">
        <v>0</v>
      </c>
      <c r="F123" s="28">
        <v>0</v>
      </c>
      <c r="G123" s="28">
        <v>0</v>
      </c>
      <c r="H123" s="28">
        <v>0</v>
      </c>
      <c r="I123" s="28">
        <v>0</v>
      </c>
      <c r="J123" s="28">
        <v>0</v>
      </c>
      <c r="K123" s="28">
        <v>0</v>
      </c>
      <c r="L123" s="28">
        <v>0</v>
      </c>
      <c r="M123" s="28">
        <v>0</v>
      </c>
      <c r="N123" s="28">
        <v>0</v>
      </c>
      <c r="O123" s="28">
        <v>0</v>
      </c>
      <c r="P123" s="28">
        <v>0</v>
      </c>
      <c r="Q123" s="28">
        <v>0</v>
      </c>
      <c r="R123" s="28">
        <v>0</v>
      </c>
      <c r="S123" s="28">
        <v>0</v>
      </c>
      <c r="T123" s="28">
        <v>0</v>
      </c>
      <c r="U123" s="28">
        <v>0</v>
      </c>
      <c r="V123" s="28">
        <v>0</v>
      </c>
      <c r="W123" s="28">
        <v>0</v>
      </c>
      <c r="X123" s="28">
        <v>0</v>
      </c>
      <c r="Y123" s="28">
        <v>0</v>
      </c>
      <c r="Z123" s="28">
        <v>0</v>
      </c>
      <c r="AB123" s="28">
        <v>0</v>
      </c>
      <c r="AE123">
        <f t="shared" si="1"/>
        <v>0</v>
      </c>
    </row>
    <row r="124" spans="1:31" x14ac:dyDescent="0.25">
      <c r="A124" s="28" t="s">
        <v>154</v>
      </c>
      <c r="B124" s="28" t="s">
        <v>158</v>
      </c>
      <c r="C124" s="28">
        <v>0</v>
      </c>
      <c r="D124" s="28">
        <v>0</v>
      </c>
      <c r="E124" s="28">
        <v>0</v>
      </c>
      <c r="F124" s="28">
        <v>0</v>
      </c>
      <c r="G124" s="28">
        <v>0</v>
      </c>
      <c r="H124" s="28">
        <v>0</v>
      </c>
      <c r="I124" s="28">
        <v>0</v>
      </c>
      <c r="J124" s="28">
        <v>0</v>
      </c>
      <c r="K124" s="28">
        <v>0</v>
      </c>
      <c r="L124" s="28">
        <v>0</v>
      </c>
      <c r="M124" s="28">
        <v>0</v>
      </c>
      <c r="N124" s="28">
        <v>0</v>
      </c>
      <c r="O124" s="28">
        <v>0</v>
      </c>
      <c r="P124" s="28">
        <v>0</v>
      </c>
      <c r="Q124" s="28">
        <v>0</v>
      </c>
      <c r="R124" s="28">
        <v>0</v>
      </c>
      <c r="S124" s="28">
        <v>0</v>
      </c>
      <c r="T124" s="28">
        <v>0</v>
      </c>
      <c r="U124" s="28">
        <v>0</v>
      </c>
      <c r="V124" s="28">
        <v>0</v>
      </c>
      <c r="W124" s="28">
        <v>0</v>
      </c>
      <c r="X124" s="28">
        <v>0</v>
      </c>
      <c r="Y124" s="28">
        <v>0</v>
      </c>
      <c r="Z124" s="28">
        <v>0</v>
      </c>
      <c r="AB124" s="28">
        <v>0</v>
      </c>
      <c r="AE124">
        <f t="shared" si="1"/>
        <v>0</v>
      </c>
    </row>
    <row r="125" spans="1:31" x14ac:dyDescent="0.25">
      <c r="A125" s="28" t="s">
        <v>154</v>
      </c>
      <c r="B125" s="28" t="s">
        <v>159</v>
      </c>
      <c r="C125" s="28">
        <v>0</v>
      </c>
      <c r="D125" s="28">
        <v>0</v>
      </c>
      <c r="E125" s="28">
        <v>0</v>
      </c>
      <c r="F125" s="28">
        <v>0</v>
      </c>
      <c r="G125" s="28">
        <v>0</v>
      </c>
      <c r="H125" s="28">
        <v>0</v>
      </c>
      <c r="I125" s="28">
        <v>0</v>
      </c>
      <c r="J125" s="28">
        <v>0</v>
      </c>
      <c r="K125" s="28">
        <v>0</v>
      </c>
      <c r="L125" s="28">
        <v>0</v>
      </c>
      <c r="M125" s="28">
        <v>0</v>
      </c>
      <c r="N125" s="28">
        <v>0</v>
      </c>
      <c r="O125" s="28">
        <v>0</v>
      </c>
      <c r="P125" s="28">
        <v>0</v>
      </c>
      <c r="Q125" s="28">
        <v>0</v>
      </c>
      <c r="R125" s="28">
        <v>0</v>
      </c>
      <c r="S125" s="28">
        <v>0</v>
      </c>
      <c r="T125" s="28">
        <v>0</v>
      </c>
      <c r="U125" s="28">
        <v>0</v>
      </c>
      <c r="V125" s="28">
        <v>0</v>
      </c>
      <c r="W125" s="28">
        <v>0</v>
      </c>
      <c r="X125" s="28">
        <v>0</v>
      </c>
      <c r="Y125" s="28">
        <v>0</v>
      </c>
      <c r="Z125" s="28">
        <v>0</v>
      </c>
      <c r="AB125" s="28">
        <v>0</v>
      </c>
      <c r="AE125">
        <f t="shared" si="1"/>
        <v>0</v>
      </c>
    </row>
    <row r="126" spans="1:31" x14ac:dyDescent="0.25">
      <c r="A126" s="28" t="s">
        <v>154</v>
      </c>
      <c r="B126" s="28" t="s">
        <v>160</v>
      </c>
      <c r="C126" s="28">
        <v>0</v>
      </c>
      <c r="D126" s="28">
        <v>0</v>
      </c>
      <c r="E126" s="28">
        <v>0</v>
      </c>
      <c r="F126" s="28">
        <v>0</v>
      </c>
      <c r="G126" s="28">
        <v>0</v>
      </c>
      <c r="H126" s="28">
        <v>0</v>
      </c>
      <c r="I126" s="28">
        <v>0</v>
      </c>
      <c r="J126" s="28">
        <v>0</v>
      </c>
      <c r="K126" s="28">
        <v>0</v>
      </c>
      <c r="L126" s="28">
        <v>0</v>
      </c>
      <c r="M126" s="28">
        <v>0</v>
      </c>
      <c r="N126" s="28">
        <v>0</v>
      </c>
      <c r="O126" s="28">
        <v>0</v>
      </c>
      <c r="P126" s="28">
        <v>0</v>
      </c>
      <c r="Q126" s="28">
        <v>0</v>
      </c>
      <c r="R126" s="28">
        <v>0</v>
      </c>
      <c r="S126" s="28">
        <v>0</v>
      </c>
      <c r="T126" s="28">
        <v>0</v>
      </c>
      <c r="U126" s="28">
        <v>0</v>
      </c>
      <c r="V126" s="28">
        <v>0</v>
      </c>
      <c r="W126" s="28">
        <v>0</v>
      </c>
      <c r="X126" s="28">
        <v>0</v>
      </c>
      <c r="Y126" s="28">
        <v>0</v>
      </c>
      <c r="Z126" s="28">
        <v>0</v>
      </c>
      <c r="AB126" s="28">
        <v>0</v>
      </c>
      <c r="AE126">
        <f t="shared" si="1"/>
        <v>0</v>
      </c>
    </row>
    <row r="127" spans="1:31" x14ac:dyDescent="0.25">
      <c r="A127" s="28" t="s">
        <v>154</v>
      </c>
      <c r="B127" s="28" t="s">
        <v>161</v>
      </c>
      <c r="C127" s="28">
        <v>0</v>
      </c>
      <c r="D127" s="28">
        <v>0</v>
      </c>
      <c r="E127" s="28">
        <v>0</v>
      </c>
      <c r="F127" s="28">
        <v>0</v>
      </c>
      <c r="G127" s="28">
        <v>0</v>
      </c>
      <c r="H127" s="28">
        <v>0</v>
      </c>
      <c r="I127" s="28">
        <v>0</v>
      </c>
      <c r="J127" s="28">
        <v>0</v>
      </c>
      <c r="K127" s="28">
        <v>0</v>
      </c>
      <c r="L127" s="28">
        <v>0</v>
      </c>
      <c r="M127" s="28">
        <v>0</v>
      </c>
      <c r="N127" s="28">
        <v>0</v>
      </c>
      <c r="O127" s="28">
        <v>0</v>
      </c>
      <c r="P127" s="28">
        <v>0</v>
      </c>
      <c r="Q127" s="28">
        <v>0</v>
      </c>
      <c r="R127" s="28">
        <v>0</v>
      </c>
      <c r="S127" s="28">
        <v>0</v>
      </c>
      <c r="T127" s="28">
        <v>0</v>
      </c>
      <c r="U127" s="28">
        <v>0</v>
      </c>
      <c r="V127" s="28">
        <v>0</v>
      </c>
      <c r="W127" s="28">
        <v>0</v>
      </c>
      <c r="X127" s="28">
        <v>0</v>
      </c>
      <c r="Y127" s="28">
        <v>0</v>
      </c>
      <c r="Z127" s="28">
        <v>0</v>
      </c>
      <c r="AB127" s="28">
        <v>0</v>
      </c>
      <c r="AE127">
        <f t="shared" si="1"/>
        <v>0</v>
      </c>
    </row>
    <row r="128" spans="1:31" x14ac:dyDescent="0.25">
      <c r="A128" s="28" t="s">
        <v>162</v>
      </c>
      <c r="B128" s="28" t="s">
        <v>163</v>
      </c>
      <c r="C128" s="28">
        <v>0</v>
      </c>
      <c r="D128" s="28">
        <v>0</v>
      </c>
      <c r="E128" s="28">
        <v>0</v>
      </c>
      <c r="F128" s="28">
        <v>0</v>
      </c>
      <c r="G128" s="28">
        <v>0</v>
      </c>
      <c r="H128" s="28">
        <v>0</v>
      </c>
      <c r="I128" s="28">
        <v>0</v>
      </c>
      <c r="J128" s="28">
        <v>0</v>
      </c>
      <c r="K128" s="28">
        <v>0</v>
      </c>
      <c r="L128" s="28">
        <v>0</v>
      </c>
      <c r="M128" s="28">
        <v>0</v>
      </c>
      <c r="N128" s="28">
        <v>0</v>
      </c>
      <c r="O128" s="28">
        <v>0</v>
      </c>
      <c r="P128" s="28">
        <v>0</v>
      </c>
      <c r="Q128" s="28">
        <v>0</v>
      </c>
      <c r="R128" s="28">
        <v>0</v>
      </c>
      <c r="S128" s="28">
        <v>0</v>
      </c>
      <c r="T128" s="28">
        <v>0</v>
      </c>
      <c r="U128" s="28">
        <v>0</v>
      </c>
      <c r="V128" s="28">
        <v>0</v>
      </c>
      <c r="W128" s="28">
        <v>0</v>
      </c>
      <c r="X128" s="28">
        <v>0</v>
      </c>
      <c r="Y128" s="28">
        <v>0</v>
      </c>
      <c r="Z128" s="28">
        <v>0</v>
      </c>
      <c r="AB128" s="28">
        <v>0</v>
      </c>
      <c r="AE128">
        <f t="shared" si="1"/>
        <v>0</v>
      </c>
    </row>
    <row r="129" spans="1:31" x14ac:dyDescent="0.25">
      <c r="A129" s="28" t="s">
        <v>162</v>
      </c>
      <c r="B129" s="28" t="s">
        <v>164</v>
      </c>
      <c r="C129" s="28">
        <v>0</v>
      </c>
      <c r="D129" s="28">
        <v>0</v>
      </c>
      <c r="E129" s="28">
        <v>0</v>
      </c>
      <c r="F129" s="28">
        <v>0</v>
      </c>
      <c r="G129" s="28">
        <v>0</v>
      </c>
      <c r="H129" s="28">
        <v>0</v>
      </c>
      <c r="I129" s="28">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B129" s="28">
        <v>0</v>
      </c>
      <c r="AE129">
        <f t="shared" si="1"/>
        <v>0</v>
      </c>
    </row>
    <row r="130" spans="1:31" x14ac:dyDescent="0.25">
      <c r="A130" s="28" t="s">
        <v>162</v>
      </c>
      <c r="B130" s="28" t="s">
        <v>165</v>
      </c>
      <c r="C130" s="28">
        <v>0</v>
      </c>
      <c r="D130" s="28">
        <v>0</v>
      </c>
      <c r="E130" s="28">
        <v>0</v>
      </c>
      <c r="F130" s="28">
        <v>0</v>
      </c>
      <c r="G130" s="28">
        <v>0</v>
      </c>
      <c r="H130" s="28">
        <v>0</v>
      </c>
      <c r="I130" s="28">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B130" s="28">
        <v>0</v>
      </c>
      <c r="AE130">
        <f t="shared" si="1"/>
        <v>0</v>
      </c>
    </row>
    <row r="131" spans="1:31" x14ac:dyDescent="0.25">
      <c r="A131" s="28" t="s">
        <v>162</v>
      </c>
      <c r="B131" s="28" t="s">
        <v>166</v>
      </c>
      <c r="C131" s="28">
        <v>0</v>
      </c>
      <c r="D131" s="28">
        <v>0</v>
      </c>
      <c r="E131" s="28">
        <v>0</v>
      </c>
      <c r="F131" s="28">
        <v>0</v>
      </c>
      <c r="G131" s="28">
        <v>0</v>
      </c>
      <c r="H131" s="28">
        <v>0</v>
      </c>
      <c r="I131" s="28">
        <v>0</v>
      </c>
      <c r="J131" s="28">
        <v>0</v>
      </c>
      <c r="K131" s="28">
        <v>0</v>
      </c>
      <c r="L131" s="28">
        <v>0</v>
      </c>
      <c r="M131" s="28">
        <v>0</v>
      </c>
      <c r="N131" s="28">
        <v>0</v>
      </c>
      <c r="O131" s="28">
        <v>0</v>
      </c>
      <c r="P131" s="28">
        <v>0</v>
      </c>
      <c r="Q131" s="28">
        <v>0</v>
      </c>
      <c r="R131" s="28">
        <v>0</v>
      </c>
      <c r="S131" s="28">
        <v>0</v>
      </c>
      <c r="T131" s="28">
        <v>0</v>
      </c>
      <c r="U131" s="28">
        <v>0</v>
      </c>
      <c r="V131" s="28">
        <v>0</v>
      </c>
      <c r="W131" s="28">
        <v>0</v>
      </c>
      <c r="X131" s="28">
        <v>0</v>
      </c>
      <c r="Y131" s="28">
        <v>0</v>
      </c>
      <c r="Z131" s="28">
        <v>0</v>
      </c>
      <c r="AB131" s="28">
        <v>0</v>
      </c>
      <c r="AE131">
        <f t="shared" ref="AE131:AE194" si="2">SUM(C131:Z131)</f>
        <v>0</v>
      </c>
    </row>
    <row r="132" spans="1:31" x14ac:dyDescent="0.25">
      <c r="A132" s="28" t="s">
        <v>167</v>
      </c>
      <c r="B132" s="28" t="s">
        <v>168</v>
      </c>
      <c r="C132" s="28">
        <v>0</v>
      </c>
      <c r="D132" s="28">
        <v>0</v>
      </c>
      <c r="E132" s="28">
        <v>0</v>
      </c>
      <c r="F132" s="28">
        <v>0</v>
      </c>
      <c r="G132" s="28">
        <v>0</v>
      </c>
      <c r="H132" s="28">
        <v>0</v>
      </c>
      <c r="I132" s="28">
        <v>0</v>
      </c>
      <c r="J132" s="28">
        <v>0</v>
      </c>
      <c r="K132" s="28">
        <v>0</v>
      </c>
      <c r="L132" s="28">
        <v>0</v>
      </c>
      <c r="M132" s="28">
        <v>0</v>
      </c>
      <c r="N132" s="28">
        <v>0</v>
      </c>
      <c r="O132" s="28">
        <v>0</v>
      </c>
      <c r="P132" s="28">
        <v>0</v>
      </c>
      <c r="Q132" s="28">
        <v>0</v>
      </c>
      <c r="R132" s="28">
        <v>0</v>
      </c>
      <c r="S132" s="28">
        <v>0</v>
      </c>
      <c r="T132" s="28">
        <v>0</v>
      </c>
      <c r="U132" s="28">
        <v>0</v>
      </c>
      <c r="V132" s="28">
        <v>0</v>
      </c>
      <c r="W132" s="28">
        <v>0</v>
      </c>
      <c r="X132" s="28">
        <v>0</v>
      </c>
      <c r="Y132" s="28">
        <v>0</v>
      </c>
      <c r="Z132" s="28">
        <v>0</v>
      </c>
      <c r="AB132" s="28">
        <v>0</v>
      </c>
      <c r="AE132">
        <f t="shared" si="2"/>
        <v>0</v>
      </c>
    </row>
    <row r="133" spans="1:31" x14ac:dyDescent="0.25">
      <c r="A133" s="28" t="s">
        <v>167</v>
      </c>
      <c r="B133" s="28" t="s">
        <v>169</v>
      </c>
      <c r="C133" s="28">
        <v>0</v>
      </c>
      <c r="D133" s="28">
        <v>0</v>
      </c>
      <c r="E133" s="28">
        <v>0</v>
      </c>
      <c r="F133" s="28">
        <v>0</v>
      </c>
      <c r="G133" s="28">
        <v>0</v>
      </c>
      <c r="H133" s="28">
        <v>0</v>
      </c>
      <c r="I133" s="28">
        <v>0</v>
      </c>
      <c r="J133" s="28">
        <v>0</v>
      </c>
      <c r="K133" s="28">
        <v>0</v>
      </c>
      <c r="L133" s="28">
        <v>0</v>
      </c>
      <c r="M133" s="28">
        <v>0</v>
      </c>
      <c r="N133" s="28">
        <v>0</v>
      </c>
      <c r="O133" s="28">
        <v>0</v>
      </c>
      <c r="P133" s="28">
        <v>0</v>
      </c>
      <c r="Q133" s="28">
        <v>0</v>
      </c>
      <c r="R133" s="28">
        <v>0</v>
      </c>
      <c r="S133" s="28">
        <v>0</v>
      </c>
      <c r="T133" s="28">
        <v>0</v>
      </c>
      <c r="U133" s="28">
        <v>0</v>
      </c>
      <c r="V133" s="28">
        <v>0</v>
      </c>
      <c r="W133" s="28">
        <v>0</v>
      </c>
      <c r="X133" s="28">
        <v>0</v>
      </c>
      <c r="Y133" s="28">
        <v>0</v>
      </c>
      <c r="Z133" s="28">
        <v>0</v>
      </c>
      <c r="AB133" s="28">
        <v>0</v>
      </c>
      <c r="AE133">
        <f t="shared" si="2"/>
        <v>0</v>
      </c>
    </row>
    <row r="134" spans="1:31" x14ac:dyDescent="0.25">
      <c r="A134" s="28" t="s">
        <v>167</v>
      </c>
      <c r="B134" s="28" t="s">
        <v>170</v>
      </c>
      <c r="C134" s="28">
        <v>0</v>
      </c>
      <c r="D134" s="28">
        <v>0</v>
      </c>
      <c r="E134" s="28">
        <v>0</v>
      </c>
      <c r="F134" s="28">
        <v>0</v>
      </c>
      <c r="G134" s="28">
        <v>0</v>
      </c>
      <c r="H134" s="28">
        <v>0</v>
      </c>
      <c r="I134" s="28">
        <v>0</v>
      </c>
      <c r="J134" s="28">
        <v>0</v>
      </c>
      <c r="K134" s="28">
        <v>0</v>
      </c>
      <c r="L134" s="28">
        <v>0</v>
      </c>
      <c r="M134" s="28">
        <v>0</v>
      </c>
      <c r="N134" s="28">
        <v>0</v>
      </c>
      <c r="O134" s="28">
        <v>0</v>
      </c>
      <c r="P134" s="28">
        <v>0</v>
      </c>
      <c r="Q134" s="28">
        <v>0</v>
      </c>
      <c r="R134" s="28">
        <v>0</v>
      </c>
      <c r="S134" s="28">
        <v>0</v>
      </c>
      <c r="T134" s="28">
        <v>0</v>
      </c>
      <c r="U134" s="28">
        <v>0</v>
      </c>
      <c r="V134" s="28">
        <v>0</v>
      </c>
      <c r="W134" s="28">
        <v>0</v>
      </c>
      <c r="X134" s="28">
        <v>0</v>
      </c>
      <c r="Y134" s="28">
        <v>0</v>
      </c>
      <c r="Z134" s="28">
        <v>0</v>
      </c>
      <c r="AB134" s="28">
        <v>0</v>
      </c>
      <c r="AE134">
        <f t="shared" si="2"/>
        <v>0</v>
      </c>
    </row>
    <row r="135" spans="1:31" x14ac:dyDescent="0.25">
      <c r="A135" s="28" t="s">
        <v>171</v>
      </c>
      <c r="B135" s="28" t="s">
        <v>172</v>
      </c>
      <c r="C135" s="28">
        <v>0</v>
      </c>
      <c r="D135" s="28">
        <v>0</v>
      </c>
      <c r="E135" s="28">
        <v>0</v>
      </c>
      <c r="F135" s="28">
        <v>0</v>
      </c>
      <c r="G135" s="28">
        <v>0</v>
      </c>
      <c r="H135" s="28">
        <v>0</v>
      </c>
      <c r="I135" s="28">
        <v>0</v>
      </c>
      <c r="J135" s="28">
        <v>0</v>
      </c>
      <c r="K135" s="28">
        <v>0</v>
      </c>
      <c r="L135" s="28">
        <v>0</v>
      </c>
      <c r="M135" s="28">
        <v>0</v>
      </c>
      <c r="N135" s="28">
        <v>0</v>
      </c>
      <c r="O135" s="28">
        <v>0</v>
      </c>
      <c r="P135" s="28">
        <v>0</v>
      </c>
      <c r="Q135" s="28">
        <v>0</v>
      </c>
      <c r="R135" s="28">
        <v>0</v>
      </c>
      <c r="S135" s="28">
        <v>0</v>
      </c>
      <c r="T135" s="28">
        <v>0</v>
      </c>
      <c r="U135" s="28">
        <v>0</v>
      </c>
      <c r="V135" s="28">
        <v>0</v>
      </c>
      <c r="W135" s="28">
        <v>0</v>
      </c>
      <c r="X135" s="28">
        <v>0</v>
      </c>
      <c r="Y135" s="28">
        <v>0</v>
      </c>
      <c r="Z135" s="28">
        <v>0</v>
      </c>
      <c r="AB135" s="28">
        <v>0</v>
      </c>
      <c r="AE135">
        <f t="shared" si="2"/>
        <v>0</v>
      </c>
    </row>
    <row r="136" spans="1:31" x14ac:dyDescent="0.25">
      <c r="A136" s="28" t="s">
        <v>171</v>
      </c>
      <c r="B136" s="28" t="s">
        <v>173</v>
      </c>
      <c r="C136" s="28">
        <v>0</v>
      </c>
      <c r="D136" s="28">
        <v>0</v>
      </c>
      <c r="E136" s="28">
        <v>0</v>
      </c>
      <c r="F136" s="28">
        <v>0</v>
      </c>
      <c r="G136" s="28">
        <v>0</v>
      </c>
      <c r="H136" s="28">
        <v>0</v>
      </c>
      <c r="I136" s="28">
        <v>0</v>
      </c>
      <c r="J136" s="28">
        <v>0</v>
      </c>
      <c r="K136" s="28">
        <v>0</v>
      </c>
      <c r="L136" s="28">
        <v>0</v>
      </c>
      <c r="M136" s="28">
        <v>0</v>
      </c>
      <c r="N136" s="28">
        <v>0</v>
      </c>
      <c r="O136" s="28">
        <v>0</v>
      </c>
      <c r="P136" s="28">
        <v>0</v>
      </c>
      <c r="Q136" s="28">
        <v>0</v>
      </c>
      <c r="R136" s="28">
        <v>0</v>
      </c>
      <c r="S136" s="28">
        <v>0</v>
      </c>
      <c r="T136" s="28">
        <v>0</v>
      </c>
      <c r="U136" s="28">
        <v>0</v>
      </c>
      <c r="V136" s="28">
        <v>0</v>
      </c>
      <c r="W136" s="28">
        <v>0</v>
      </c>
      <c r="X136" s="28">
        <v>0</v>
      </c>
      <c r="Y136" s="28">
        <v>0</v>
      </c>
      <c r="Z136" s="28">
        <v>0</v>
      </c>
      <c r="AB136" s="28">
        <v>0</v>
      </c>
      <c r="AE136">
        <f t="shared" si="2"/>
        <v>0</v>
      </c>
    </row>
    <row r="137" spans="1:31" x14ac:dyDescent="0.25">
      <c r="A137" s="28" t="s">
        <v>171</v>
      </c>
      <c r="B137" s="28" t="s">
        <v>174</v>
      </c>
      <c r="C137" s="28">
        <v>0</v>
      </c>
      <c r="D137" s="28">
        <v>0</v>
      </c>
      <c r="E137" s="28">
        <v>0</v>
      </c>
      <c r="F137" s="28">
        <v>0</v>
      </c>
      <c r="G137" s="28">
        <v>0</v>
      </c>
      <c r="H137" s="28">
        <v>0</v>
      </c>
      <c r="I137" s="28">
        <v>0</v>
      </c>
      <c r="J137" s="28">
        <v>0</v>
      </c>
      <c r="K137" s="28">
        <v>0</v>
      </c>
      <c r="L137" s="28">
        <v>0</v>
      </c>
      <c r="M137" s="28">
        <v>0</v>
      </c>
      <c r="N137" s="28">
        <v>0</v>
      </c>
      <c r="O137" s="28">
        <v>0</v>
      </c>
      <c r="P137" s="28">
        <v>0</v>
      </c>
      <c r="Q137" s="28">
        <v>0</v>
      </c>
      <c r="R137" s="28">
        <v>0</v>
      </c>
      <c r="S137" s="28">
        <v>0</v>
      </c>
      <c r="T137" s="28">
        <v>0</v>
      </c>
      <c r="U137" s="28">
        <v>0</v>
      </c>
      <c r="V137" s="28">
        <v>0</v>
      </c>
      <c r="W137" s="28">
        <v>0</v>
      </c>
      <c r="X137" s="28">
        <v>0</v>
      </c>
      <c r="Y137" s="28">
        <v>0</v>
      </c>
      <c r="Z137" s="28">
        <v>0</v>
      </c>
      <c r="AB137" s="28">
        <v>0</v>
      </c>
      <c r="AE137">
        <f t="shared" si="2"/>
        <v>0</v>
      </c>
    </row>
    <row r="138" spans="1:31" x14ac:dyDescent="0.25">
      <c r="A138" s="28" t="s">
        <v>175</v>
      </c>
      <c r="B138" s="28" t="s">
        <v>176</v>
      </c>
      <c r="C138" s="28">
        <v>0</v>
      </c>
      <c r="D138" s="28">
        <v>0</v>
      </c>
      <c r="E138" s="28">
        <v>0</v>
      </c>
      <c r="F138" s="28">
        <v>0</v>
      </c>
      <c r="G138" s="28">
        <v>0</v>
      </c>
      <c r="H138" s="28">
        <v>0</v>
      </c>
      <c r="I138" s="28">
        <v>0</v>
      </c>
      <c r="J138" s="28">
        <v>0</v>
      </c>
      <c r="K138" s="28">
        <v>0</v>
      </c>
      <c r="L138" s="28">
        <v>0</v>
      </c>
      <c r="M138" s="28">
        <v>0</v>
      </c>
      <c r="N138" s="28">
        <v>0</v>
      </c>
      <c r="O138" s="28">
        <v>0</v>
      </c>
      <c r="P138" s="28">
        <v>0</v>
      </c>
      <c r="Q138" s="28">
        <v>0</v>
      </c>
      <c r="R138" s="28">
        <v>0</v>
      </c>
      <c r="S138" s="28">
        <v>0</v>
      </c>
      <c r="T138" s="28">
        <v>0</v>
      </c>
      <c r="U138" s="28">
        <v>0</v>
      </c>
      <c r="V138" s="28">
        <v>0</v>
      </c>
      <c r="W138" s="28">
        <v>0</v>
      </c>
      <c r="X138" s="28">
        <v>0</v>
      </c>
      <c r="Y138" s="28">
        <v>0</v>
      </c>
      <c r="Z138" s="28">
        <v>0</v>
      </c>
      <c r="AB138" s="28">
        <v>0</v>
      </c>
      <c r="AE138">
        <f t="shared" si="2"/>
        <v>0</v>
      </c>
    </row>
    <row r="139" spans="1:31" x14ac:dyDescent="0.25">
      <c r="A139" s="28" t="s">
        <v>175</v>
      </c>
      <c r="B139" s="28" t="s">
        <v>177</v>
      </c>
      <c r="C139" s="28">
        <v>0</v>
      </c>
      <c r="D139" s="28">
        <v>0</v>
      </c>
      <c r="E139" s="28">
        <v>0</v>
      </c>
      <c r="F139" s="28">
        <v>0</v>
      </c>
      <c r="G139" s="28">
        <v>0</v>
      </c>
      <c r="H139" s="28">
        <v>0</v>
      </c>
      <c r="I139" s="28">
        <v>0</v>
      </c>
      <c r="J139" s="28">
        <v>0</v>
      </c>
      <c r="K139" s="28">
        <v>0</v>
      </c>
      <c r="L139" s="28">
        <v>0</v>
      </c>
      <c r="M139" s="28">
        <v>0</v>
      </c>
      <c r="N139" s="28">
        <v>0</v>
      </c>
      <c r="O139" s="28">
        <v>0</v>
      </c>
      <c r="P139" s="28">
        <v>0</v>
      </c>
      <c r="Q139" s="28">
        <v>0</v>
      </c>
      <c r="R139" s="28">
        <v>0</v>
      </c>
      <c r="S139" s="28">
        <v>0</v>
      </c>
      <c r="T139" s="28">
        <v>0</v>
      </c>
      <c r="U139" s="28">
        <v>0</v>
      </c>
      <c r="V139" s="28">
        <v>0</v>
      </c>
      <c r="W139" s="28">
        <v>0</v>
      </c>
      <c r="X139" s="28">
        <v>0</v>
      </c>
      <c r="Y139" s="28">
        <v>0</v>
      </c>
      <c r="Z139" s="28">
        <v>0</v>
      </c>
      <c r="AB139" s="28">
        <v>0</v>
      </c>
      <c r="AE139">
        <f t="shared" si="2"/>
        <v>0</v>
      </c>
    </row>
    <row r="140" spans="1:31" x14ac:dyDescent="0.25">
      <c r="A140" s="28" t="s">
        <v>175</v>
      </c>
      <c r="B140" s="28" t="s">
        <v>178</v>
      </c>
      <c r="C140" s="28">
        <v>0</v>
      </c>
      <c r="D140" s="28">
        <v>0</v>
      </c>
      <c r="E140" s="28">
        <v>0</v>
      </c>
      <c r="F140" s="28">
        <v>0</v>
      </c>
      <c r="G140" s="28">
        <v>0</v>
      </c>
      <c r="H140" s="28">
        <v>0</v>
      </c>
      <c r="I140" s="28">
        <v>0</v>
      </c>
      <c r="J140" s="28">
        <v>0</v>
      </c>
      <c r="K140" s="28">
        <v>0</v>
      </c>
      <c r="L140" s="28">
        <v>0</v>
      </c>
      <c r="M140" s="28">
        <v>0</v>
      </c>
      <c r="N140" s="28">
        <v>0</v>
      </c>
      <c r="O140" s="28">
        <v>0</v>
      </c>
      <c r="P140" s="28">
        <v>0</v>
      </c>
      <c r="Q140" s="28">
        <v>0</v>
      </c>
      <c r="R140" s="28">
        <v>0</v>
      </c>
      <c r="S140" s="28">
        <v>0</v>
      </c>
      <c r="T140" s="28">
        <v>0</v>
      </c>
      <c r="U140" s="28">
        <v>0</v>
      </c>
      <c r="V140" s="28">
        <v>0</v>
      </c>
      <c r="W140" s="28">
        <v>0</v>
      </c>
      <c r="X140" s="28">
        <v>0</v>
      </c>
      <c r="Y140" s="28">
        <v>0</v>
      </c>
      <c r="Z140" s="28">
        <v>0</v>
      </c>
      <c r="AB140" s="28">
        <v>0</v>
      </c>
      <c r="AE140">
        <f t="shared" si="2"/>
        <v>0</v>
      </c>
    </row>
    <row r="141" spans="1:31" x14ac:dyDescent="0.25">
      <c r="A141" s="28" t="s">
        <v>175</v>
      </c>
      <c r="B141" s="28" t="s">
        <v>179</v>
      </c>
      <c r="C141" s="28">
        <v>0</v>
      </c>
      <c r="D141" s="28">
        <v>0</v>
      </c>
      <c r="E141" s="28">
        <v>0</v>
      </c>
      <c r="F141" s="28">
        <v>0</v>
      </c>
      <c r="G141" s="28">
        <v>0</v>
      </c>
      <c r="H141" s="28">
        <v>0</v>
      </c>
      <c r="I141" s="28">
        <v>0</v>
      </c>
      <c r="J141" s="28">
        <v>0</v>
      </c>
      <c r="K141" s="28">
        <v>0</v>
      </c>
      <c r="L141" s="28">
        <v>0</v>
      </c>
      <c r="M141" s="28">
        <v>0</v>
      </c>
      <c r="N141" s="28">
        <v>0</v>
      </c>
      <c r="O141" s="28">
        <v>0</v>
      </c>
      <c r="P141" s="28">
        <v>0</v>
      </c>
      <c r="Q141" s="28">
        <v>0</v>
      </c>
      <c r="R141" s="28">
        <v>0</v>
      </c>
      <c r="S141" s="28">
        <v>0</v>
      </c>
      <c r="T141" s="28">
        <v>0</v>
      </c>
      <c r="U141" s="28">
        <v>0</v>
      </c>
      <c r="V141" s="28">
        <v>0</v>
      </c>
      <c r="W141" s="28">
        <v>0</v>
      </c>
      <c r="X141" s="28">
        <v>0</v>
      </c>
      <c r="Y141" s="28">
        <v>0</v>
      </c>
      <c r="Z141" s="28">
        <v>0</v>
      </c>
      <c r="AB141" s="28">
        <v>0</v>
      </c>
      <c r="AE141">
        <f t="shared" si="2"/>
        <v>0</v>
      </c>
    </row>
    <row r="142" spans="1:31" x14ac:dyDescent="0.25">
      <c r="A142" s="28" t="s">
        <v>180</v>
      </c>
      <c r="B142" s="28" t="s">
        <v>181</v>
      </c>
      <c r="C142" s="28">
        <v>0</v>
      </c>
      <c r="D142" s="28">
        <v>0</v>
      </c>
      <c r="E142" s="28">
        <v>0</v>
      </c>
      <c r="F142" s="28">
        <v>0</v>
      </c>
      <c r="G142" s="28">
        <v>0</v>
      </c>
      <c r="H142" s="28">
        <v>0</v>
      </c>
      <c r="I142" s="28">
        <v>0</v>
      </c>
      <c r="J142" s="28">
        <v>0</v>
      </c>
      <c r="K142" s="28">
        <v>0</v>
      </c>
      <c r="L142" s="28">
        <v>0</v>
      </c>
      <c r="M142" s="28">
        <v>0</v>
      </c>
      <c r="N142" s="28">
        <v>0</v>
      </c>
      <c r="O142" s="28">
        <v>0</v>
      </c>
      <c r="P142" s="28">
        <v>0</v>
      </c>
      <c r="Q142" s="28">
        <v>0</v>
      </c>
      <c r="R142" s="28">
        <v>0</v>
      </c>
      <c r="S142" s="28">
        <v>0</v>
      </c>
      <c r="T142" s="28">
        <v>0</v>
      </c>
      <c r="U142" s="28">
        <v>0</v>
      </c>
      <c r="V142" s="28">
        <v>0</v>
      </c>
      <c r="W142" s="28">
        <v>0</v>
      </c>
      <c r="X142" s="28">
        <v>0</v>
      </c>
      <c r="Y142" s="28">
        <v>0</v>
      </c>
      <c r="Z142" s="28">
        <v>0</v>
      </c>
      <c r="AB142" s="28">
        <v>0</v>
      </c>
      <c r="AE142">
        <f t="shared" si="2"/>
        <v>0</v>
      </c>
    </row>
    <row r="143" spans="1:31" x14ac:dyDescent="0.25">
      <c r="A143" s="28" t="s">
        <v>182</v>
      </c>
      <c r="B143" s="28" t="s">
        <v>183</v>
      </c>
      <c r="C143" s="28">
        <v>0</v>
      </c>
      <c r="D143" s="28">
        <v>0</v>
      </c>
      <c r="E143" s="28">
        <v>0</v>
      </c>
      <c r="F143" s="28">
        <v>0</v>
      </c>
      <c r="G143" s="28">
        <v>0</v>
      </c>
      <c r="H143" s="28">
        <v>0</v>
      </c>
      <c r="I143" s="28">
        <v>0</v>
      </c>
      <c r="J143" s="28">
        <v>0</v>
      </c>
      <c r="K143" s="28">
        <v>0</v>
      </c>
      <c r="L143" s="28">
        <v>0</v>
      </c>
      <c r="M143" s="28">
        <v>0</v>
      </c>
      <c r="N143" s="28">
        <v>0</v>
      </c>
      <c r="O143" s="28">
        <v>0</v>
      </c>
      <c r="P143" s="28">
        <v>0</v>
      </c>
      <c r="Q143" s="28">
        <v>0</v>
      </c>
      <c r="R143" s="28">
        <v>0</v>
      </c>
      <c r="S143" s="28">
        <v>0</v>
      </c>
      <c r="T143" s="28">
        <v>0</v>
      </c>
      <c r="U143" s="28">
        <v>0</v>
      </c>
      <c r="V143" s="28">
        <v>0</v>
      </c>
      <c r="W143" s="28">
        <v>0</v>
      </c>
      <c r="X143" s="28">
        <v>0</v>
      </c>
      <c r="Y143" s="28">
        <v>0</v>
      </c>
      <c r="Z143" s="28">
        <v>0</v>
      </c>
      <c r="AB143" s="28">
        <v>0</v>
      </c>
      <c r="AE143">
        <f t="shared" si="2"/>
        <v>0</v>
      </c>
    </row>
    <row r="144" spans="1:31" x14ac:dyDescent="0.25">
      <c r="A144" s="28" t="s">
        <v>1047</v>
      </c>
      <c r="B144" s="28" t="s">
        <v>185</v>
      </c>
      <c r="C144" s="28">
        <v>442.995</v>
      </c>
      <c r="D144" s="28">
        <v>0</v>
      </c>
      <c r="E144" s="28">
        <v>0</v>
      </c>
      <c r="F144" s="28">
        <v>43.920699999999997</v>
      </c>
      <c r="G144" s="28">
        <v>11.344200000000001</v>
      </c>
      <c r="H144" s="28">
        <v>0</v>
      </c>
      <c r="I144" s="28">
        <v>17.977900000000002</v>
      </c>
      <c r="J144" s="28">
        <v>217.82</v>
      </c>
      <c r="K144" s="28">
        <v>146.91399999999999</v>
      </c>
      <c r="L144" s="28">
        <v>0</v>
      </c>
      <c r="M144" s="28">
        <v>0</v>
      </c>
      <c r="N144" s="260">
        <v>657.754819</v>
      </c>
      <c r="O144" s="28">
        <v>0</v>
      </c>
      <c r="P144" s="28">
        <v>0</v>
      </c>
      <c r="Q144" s="28">
        <v>873.99900000000002</v>
      </c>
      <c r="R144" s="28">
        <v>0</v>
      </c>
      <c r="S144" s="28">
        <v>0</v>
      </c>
      <c r="T144" s="28">
        <v>0</v>
      </c>
      <c r="U144" s="28">
        <v>653.62800000000004</v>
      </c>
      <c r="V144" s="28">
        <v>0</v>
      </c>
      <c r="W144" s="28">
        <v>0</v>
      </c>
      <c r="X144" s="28">
        <v>0</v>
      </c>
      <c r="Y144" s="28">
        <v>0</v>
      </c>
      <c r="Z144" s="28">
        <v>19.621500000000001</v>
      </c>
      <c r="AB144" s="28">
        <v>873.99900000000002</v>
      </c>
      <c r="AE144">
        <f t="shared" si="2"/>
        <v>3085.9751190000002</v>
      </c>
    </row>
    <row r="145" spans="1:31" x14ac:dyDescent="0.25">
      <c r="A145" s="28" t="s">
        <v>1047</v>
      </c>
      <c r="B145" s="28" t="s">
        <v>186</v>
      </c>
      <c r="C145" s="28">
        <v>0</v>
      </c>
      <c r="D145" s="28">
        <v>0</v>
      </c>
      <c r="E145" s="28">
        <v>0</v>
      </c>
      <c r="F145" s="28">
        <v>0</v>
      </c>
      <c r="G145" s="28">
        <v>0</v>
      </c>
      <c r="H145" s="28">
        <v>0</v>
      </c>
      <c r="I145" s="28">
        <v>0</v>
      </c>
      <c r="J145" s="28">
        <v>0</v>
      </c>
      <c r="K145" s="28">
        <v>0</v>
      </c>
      <c r="L145" s="28">
        <v>0</v>
      </c>
      <c r="M145" s="28">
        <v>0</v>
      </c>
      <c r="N145" s="28">
        <v>0</v>
      </c>
      <c r="O145" s="28">
        <v>0</v>
      </c>
      <c r="P145" s="28">
        <v>0</v>
      </c>
      <c r="Q145" s="28">
        <v>0</v>
      </c>
      <c r="R145" s="28">
        <v>0</v>
      </c>
      <c r="S145" s="28">
        <v>0</v>
      </c>
      <c r="T145" s="28">
        <v>0</v>
      </c>
      <c r="U145" s="28">
        <v>0</v>
      </c>
      <c r="V145" s="28">
        <v>0</v>
      </c>
      <c r="W145" s="28">
        <v>0</v>
      </c>
      <c r="X145" s="28">
        <v>0</v>
      </c>
      <c r="Y145" s="28">
        <v>0</v>
      </c>
      <c r="Z145" s="28">
        <v>0</v>
      </c>
      <c r="AB145" s="28">
        <v>0</v>
      </c>
      <c r="AE145">
        <f t="shared" si="2"/>
        <v>0</v>
      </c>
    </row>
    <row r="146" spans="1:31" x14ac:dyDescent="0.25">
      <c r="A146" s="28" t="s">
        <v>187</v>
      </c>
      <c r="B146" s="28" t="s">
        <v>188</v>
      </c>
      <c r="C146" s="28">
        <v>0</v>
      </c>
      <c r="D146" s="28">
        <v>0</v>
      </c>
      <c r="E146" s="28">
        <v>0</v>
      </c>
      <c r="F146" s="28">
        <v>0</v>
      </c>
      <c r="G146" s="28">
        <v>0</v>
      </c>
      <c r="H146" s="28">
        <v>0</v>
      </c>
      <c r="I146" s="28">
        <v>0</v>
      </c>
      <c r="J146" s="28">
        <v>0</v>
      </c>
      <c r="K146" s="28">
        <v>0</v>
      </c>
      <c r="L146" s="28">
        <v>0</v>
      </c>
      <c r="M146" s="28">
        <v>0</v>
      </c>
      <c r="N146" s="28">
        <v>0</v>
      </c>
      <c r="O146" s="28">
        <v>0</v>
      </c>
      <c r="P146" s="28">
        <v>0</v>
      </c>
      <c r="Q146" s="28">
        <v>0</v>
      </c>
      <c r="R146" s="28">
        <v>0</v>
      </c>
      <c r="S146" s="28">
        <v>0</v>
      </c>
      <c r="T146" s="28">
        <v>0</v>
      </c>
      <c r="U146" s="28">
        <v>0</v>
      </c>
      <c r="V146" s="28">
        <v>0</v>
      </c>
      <c r="W146" s="28">
        <v>0</v>
      </c>
      <c r="X146" s="28">
        <v>0</v>
      </c>
      <c r="Y146" s="28">
        <v>0</v>
      </c>
      <c r="Z146" s="28">
        <v>0</v>
      </c>
      <c r="AB146" s="28">
        <v>0</v>
      </c>
      <c r="AE146">
        <f t="shared" si="2"/>
        <v>0</v>
      </c>
    </row>
    <row r="147" spans="1:31" x14ac:dyDescent="0.25">
      <c r="A147" s="28" t="s">
        <v>187</v>
      </c>
      <c r="B147" s="28" t="s">
        <v>189</v>
      </c>
      <c r="C147" s="28">
        <v>0</v>
      </c>
      <c r="D147" s="28">
        <v>0</v>
      </c>
      <c r="E147" s="28">
        <v>0</v>
      </c>
      <c r="F147" s="28">
        <v>0</v>
      </c>
      <c r="G147" s="28">
        <v>0</v>
      </c>
      <c r="H147" s="28">
        <v>0</v>
      </c>
      <c r="I147" s="28">
        <v>0</v>
      </c>
      <c r="J147" s="28">
        <v>0</v>
      </c>
      <c r="K147" s="28">
        <v>0</v>
      </c>
      <c r="L147" s="28">
        <v>0</v>
      </c>
      <c r="M147" s="28">
        <v>0</v>
      </c>
      <c r="N147" s="28">
        <v>0</v>
      </c>
      <c r="O147" s="28">
        <v>0</v>
      </c>
      <c r="P147" s="28">
        <v>0</v>
      </c>
      <c r="Q147" s="28">
        <v>0</v>
      </c>
      <c r="R147" s="28">
        <v>0</v>
      </c>
      <c r="S147" s="28">
        <v>0</v>
      </c>
      <c r="T147" s="28">
        <v>0</v>
      </c>
      <c r="U147" s="28">
        <v>0</v>
      </c>
      <c r="V147" s="28">
        <v>0</v>
      </c>
      <c r="W147" s="28">
        <v>0</v>
      </c>
      <c r="X147" s="28">
        <v>0</v>
      </c>
      <c r="Y147" s="28">
        <v>0</v>
      </c>
      <c r="Z147" s="28">
        <v>0</v>
      </c>
      <c r="AB147" s="28">
        <v>0</v>
      </c>
      <c r="AE147">
        <f t="shared" si="2"/>
        <v>0</v>
      </c>
    </row>
    <row r="148" spans="1:31" x14ac:dyDescent="0.25">
      <c r="A148" s="28" t="s">
        <v>187</v>
      </c>
      <c r="B148" s="36" t="s">
        <v>1071</v>
      </c>
      <c r="C148" s="28">
        <v>0</v>
      </c>
      <c r="D148" s="28">
        <v>0</v>
      </c>
      <c r="E148" s="28">
        <v>0</v>
      </c>
      <c r="F148" s="28">
        <v>0</v>
      </c>
      <c r="G148" s="28">
        <v>0</v>
      </c>
      <c r="H148" s="28">
        <v>0</v>
      </c>
      <c r="I148" s="28">
        <v>0</v>
      </c>
      <c r="J148" s="28">
        <v>0</v>
      </c>
      <c r="K148" s="28">
        <v>0</v>
      </c>
      <c r="L148" s="28">
        <v>0</v>
      </c>
      <c r="M148" s="28">
        <v>0</v>
      </c>
      <c r="N148" s="28">
        <v>0</v>
      </c>
      <c r="O148" s="28">
        <v>0</v>
      </c>
      <c r="P148" s="28">
        <v>0</v>
      </c>
      <c r="Q148" s="28">
        <v>0</v>
      </c>
      <c r="R148" s="28">
        <v>0</v>
      </c>
      <c r="S148" s="28">
        <v>0</v>
      </c>
      <c r="T148" s="28">
        <v>0</v>
      </c>
      <c r="U148" s="28">
        <v>0</v>
      </c>
      <c r="V148" s="28">
        <v>0</v>
      </c>
      <c r="W148" s="28">
        <v>0</v>
      </c>
      <c r="X148" s="28">
        <v>0</v>
      </c>
      <c r="Y148" s="28">
        <v>0</v>
      </c>
      <c r="Z148" s="28">
        <v>0</v>
      </c>
      <c r="AB148" s="28">
        <v>0</v>
      </c>
      <c r="AE148">
        <f t="shared" si="2"/>
        <v>0</v>
      </c>
    </row>
    <row r="149" spans="1:31" x14ac:dyDescent="0.25">
      <c r="A149" s="28" t="s">
        <v>187</v>
      </c>
      <c r="B149" s="28" t="s">
        <v>191</v>
      </c>
      <c r="C149" s="28">
        <v>0</v>
      </c>
      <c r="D149" s="28">
        <v>0</v>
      </c>
      <c r="E149" s="28">
        <v>0</v>
      </c>
      <c r="F149" s="28">
        <v>0</v>
      </c>
      <c r="G149" s="28">
        <v>0</v>
      </c>
      <c r="H149" s="28">
        <v>0</v>
      </c>
      <c r="I149" s="28">
        <v>0</v>
      </c>
      <c r="J149" s="28">
        <v>0</v>
      </c>
      <c r="K149" s="28">
        <v>0</v>
      </c>
      <c r="L149" s="28">
        <v>0</v>
      </c>
      <c r="M149" s="28">
        <v>0</v>
      </c>
      <c r="N149" s="28">
        <v>0</v>
      </c>
      <c r="O149" s="28">
        <v>0</v>
      </c>
      <c r="P149" s="28">
        <v>0</v>
      </c>
      <c r="Q149" s="28">
        <v>0</v>
      </c>
      <c r="R149" s="28">
        <v>0</v>
      </c>
      <c r="S149" s="28">
        <v>0</v>
      </c>
      <c r="T149" s="28">
        <v>0</v>
      </c>
      <c r="U149" s="28">
        <v>0</v>
      </c>
      <c r="V149" s="28">
        <v>0</v>
      </c>
      <c r="W149" s="28">
        <v>0</v>
      </c>
      <c r="X149" s="28">
        <v>0</v>
      </c>
      <c r="Y149" s="28">
        <v>0</v>
      </c>
      <c r="Z149" s="28">
        <v>0</v>
      </c>
      <c r="AB149" s="28">
        <v>0</v>
      </c>
      <c r="AE149">
        <f t="shared" si="2"/>
        <v>0</v>
      </c>
    </row>
    <row r="150" spans="1:31" x14ac:dyDescent="0.25">
      <c r="A150" s="28" t="s">
        <v>187</v>
      </c>
      <c r="B150" s="28" t="s">
        <v>192</v>
      </c>
      <c r="C150" s="28">
        <v>0</v>
      </c>
      <c r="D150" s="28">
        <v>0</v>
      </c>
      <c r="E150" s="28">
        <v>0</v>
      </c>
      <c r="F150" s="28">
        <v>0</v>
      </c>
      <c r="G150" s="28">
        <v>0</v>
      </c>
      <c r="H150" s="28">
        <v>0</v>
      </c>
      <c r="I150" s="28">
        <v>0</v>
      </c>
      <c r="J150" s="28">
        <v>0</v>
      </c>
      <c r="K150" s="28">
        <v>0</v>
      </c>
      <c r="L150" s="28">
        <v>0</v>
      </c>
      <c r="M150" s="28">
        <v>0</v>
      </c>
      <c r="N150" s="28">
        <v>0</v>
      </c>
      <c r="O150" s="28">
        <v>0</v>
      </c>
      <c r="P150" s="28">
        <v>0</v>
      </c>
      <c r="Q150" s="28">
        <v>0</v>
      </c>
      <c r="R150" s="28">
        <v>0</v>
      </c>
      <c r="S150" s="28">
        <v>0</v>
      </c>
      <c r="T150" s="28">
        <v>0</v>
      </c>
      <c r="U150" s="28">
        <v>0</v>
      </c>
      <c r="V150" s="28">
        <v>0</v>
      </c>
      <c r="W150" s="28">
        <v>0</v>
      </c>
      <c r="X150" s="28">
        <v>0</v>
      </c>
      <c r="Y150" s="28">
        <v>0</v>
      </c>
      <c r="Z150" s="28">
        <v>0</v>
      </c>
      <c r="AB150" s="28">
        <v>0</v>
      </c>
      <c r="AE150">
        <f t="shared" si="2"/>
        <v>0</v>
      </c>
    </row>
    <row r="151" spans="1:31" x14ac:dyDescent="0.25">
      <c r="A151" s="28" t="s">
        <v>187</v>
      </c>
      <c r="B151" s="28" t="s">
        <v>193</v>
      </c>
      <c r="C151" s="28">
        <v>0</v>
      </c>
      <c r="D151" s="28">
        <v>0</v>
      </c>
      <c r="E151" s="28">
        <v>0</v>
      </c>
      <c r="F151" s="28">
        <v>0</v>
      </c>
      <c r="G151" s="28">
        <v>0</v>
      </c>
      <c r="H151" s="28">
        <v>0</v>
      </c>
      <c r="I151" s="28">
        <v>0</v>
      </c>
      <c r="J151" s="28">
        <v>0</v>
      </c>
      <c r="K151" s="28">
        <v>0</v>
      </c>
      <c r="L151" s="28">
        <v>0</v>
      </c>
      <c r="M151" s="28">
        <v>0</v>
      </c>
      <c r="N151" s="28">
        <v>0</v>
      </c>
      <c r="O151" s="28">
        <v>0</v>
      </c>
      <c r="P151" s="28">
        <v>0</v>
      </c>
      <c r="Q151" s="28">
        <v>0</v>
      </c>
      <c r="R151" s="28">
        <v>0</v>
      </c>
      <c r="S151" s="28">
        <v>0</v>
      </c>
      <c r="T151" s="28">
        <v>0</v>
      </c>
      <c r="U151" s="28">
        <v>0</v>
      </c>
      <c r="V151" s="28">
        <v>0</v>
      </c>
      <c r="W151" s="28">
        <v>0</v>
      </c>
      <c r="X151" s="28">
        <v>0</v>
      </c>
      <c r="Y151" s="28">
        <v>0</v>
      </c>
      <c r="Z151" s="28">
        <v>0</v>
      </c>
      <c r="AB151" s="28">
        <v>0</v>
      </c>
      <c r="AE151">
        <f t="shared" si="2"/>
        <v>0</v>
      </c>
    </row>
    <row r="152" spans="1:31" x14ac:dyDescent="0.25">
      <c r="A152" s="28" t="s">
        <v>187</v>
      </c>
      <c r="B152" s="28" t="s">
        <v>194</v>
      </c>
      <c r="C152" s="28">
        <v>0</v>
      </c>
      <c r="D152" s="28">
        <v>0</v>
      </c>
      <c r="E152" s="28">
        <v>0</v>
      </c>
      <c r="F152" s="28">
        <v>0</v>
      </c>
      <c r="G152" s="28">
        <v>0</v>
      </c>
      <c r="H152" s="28">
        <v>0</v>
      </c>
      <c r="I152" s="28">
        <v>0</v>
      </c>
      <c r="J152" s="28">
        <v>0</v>
      </c>
      <c r="K152" s="28">
        <v>0</v>
      </c>
      <c r="L152" s="28">
        <v>0</v>
      </c>
      <c r="M152" s="28">
        <v>0</v>
      </c>
      <c r="N152" s="28">
        <v>0</v>
      </c>
      <c r="O152" s="28">
        <v>0</v>
      </c>
      <c r="P152" s="28">
        <v>0</v>
      </c>
      <c r="Q152" s="28">
        <v>0</v>
      </c>
      <c r="R152" s="28">
        <v>0</v>
      </c>
      <c r="S152" s="28">
        <v>0</v>
      </c>
      <c r="T152" s="28">
        <v>0</v>
      </c>
      <c r="U152" s="28">
        <v>0</v>
      </c>
      <c r="V152" s="28">
        <v>0</v>
      </c>
      <c r="W152" s="28">
        <v>0</v>
      </c>
      <c r="X152" s="28">
        <v>0</v>
      </c>
      <c r="Y152" s="28">
        <v>0</v>
      </c>
      <c r="Z152" s="28">
        <v>0</v>
      </c>
      <c r="AB152" s="28">
        <v>0</v>
      </c>
      <c r="AE152">
        <f t="shared" si="2"/>
        <v>0</v>
      </c>
    </row>
    <row r="153" spans="1:31" x14ac:dyDescent="0.25">
      <c r="A153" s="28" t="s">
        <v>187</v>
      </c>
      <c r="B153" s="28" t="s">
        <v>195</v>
      </c>
      <c r="C153" s="28">
        <v>0</v>
      </c>
      <c r="D153" s="28">
        <v>0</v>
      </c>
      <c r="E153" s="28">
        <v>0</v>
      </c>
      <c r="F153" s="28">
        <v>0</v>
      </c>
      <c r="G153" s="28">
        <v>0</v>
      </c>
      <c r="H153" s="28">
        <v>0</v>
      </c>
      <c r="I153" s="28">
        <v>0</v>
      </c>
      <c r="J153" s="28">
        <v>0</v>
      </c>
      <c r="K153" s="28">
        <v>0</v>
      </c>
      <c r="L153" s="28">
        <v>0</v>
      </c>
      <c r="M153" s="28">
        <v>0</v>
      </c>
      <c r="N153" s="28">
        <v>0</v>
      </c>
      <c r="O153" s="28">
        <v>0</v>
      </c>
      <c r="P153" s="28">
        <v>0</v>
      </c>
      <c r="Q153" s="28">
        <v>0</v>
      </c>
      <c r="R153" s="28">
        <v>0</v>
      </c>
      <c r="S153" s="28">
        <v>0</v>
      </c>
      <c r="T153" s="28">
        <v>0</v>
      </c>
      <c r="U153" s="28">
        <v>0</v>
      </c>
      <c r="V153" s="28">
        <v>0</v>
      </c>
      <c r="W153" s="28">
        <v>0</v>
      </c>
      <c r="X153" s="28">
        <v>0</v>
      </c>
      <c r="Y153" s="28">
        <v>0</v>
      </c>
      <c r="Z153" s="28">
        <v>0</v>
      </c>
      <c r="AB153" s="28">
        <v>0</v>
      </c>
      <c r="AE153">
        <f t="shared" si="2"/>
        <v>0</v>
      </c>
    </row>
    <row r="154" spans="1:31" x14ac:dyDescent="0.25">
      <c r="A154" s="28" t="s">
        <v>196</v>
      </c>
      <c r="B154" s="28" t="s">
        <v>197</v>
      </c>
      <c r="C154" s="28">
        <v>0</v>
      </c>
      <c r="D154" s="28">
        <v>0</v>
      </c>
      <c r="E154" s="28">
        <v>0</v>
      </c>
      <c r="F154" s="28">
        <v>0</v>
      </c>
      <c r="G154" s="28">
        <v>0</v>
      </c>
      <c r="H154" s="28">
        <v>0</v>
      </c>
      <c r="I154" s="28">
        <v>0</v>
      </c>
      <c r="J154" s="28">
        <v>0</v>
      </c>
      <c r="K154" s="28">
        <v>0</v>
      </c>
      <c r="L154" s="28">
        <v>0</v>
      </c>
      <c r="M154" s="28">
        <v>0</v>
      </c>
      <c r="N154" s="28">
        <v>0</v>
      </c>
      <c r="O154" s="28">
        <v>0</v>
      </c>
      <c r="P154" s="28">
        <v>0</v>
      </c>
      <c r="Q154" s="28">
        <v>0</v>
      </c>
      <c r="R154" s="28">
        <v>0</v>
      </c>
      <c r="S154" s="28">
        <v>0</v>
      </c>
      <c r="T154" s="28">
        <v>0</v>
      </c>
      <c r="U154" s="28">
        <v>0</v>
      </c>
      <c r="V154" s="28">
        <v>0</v>
      </c>
      <c r="W154" s="28">
        <v>0</v>
      </c>
      <c r="X154" s="28">
        <v>0</v>
      </c>
      <c r="Y154" s="28">
        <v>0</v>
      </c>
      <c r="Z154" s="28">
        <v>0</v>
      </c>
      <c r="AB154" s="28">
        <v>0</v>
      </c>
      <c r="AE154">
        <f t="shared" si="2"/>
        <v>0</v>
      </c>
    </row>
    <row r="155" spans="1:31" x14ac:dyDescent="0.25">
      <c r="A155" s="28" t="s">
        <v>196</v>
      </c>
      <c r="B155" s="28" t="s">
        <v>198</v>
      </c>
      <c r="C155" s="28">
        <v>0</v>
      </c>
      <c r="D155" s="28">
        <v>0</v>
      </c>
      <c r="E155" s="28">
        <v>0</v>
      </c>
      <c r="F155" s="28">
        <v>0</v>
      </c>
      <c r="G155" s="28">
        <v>0</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B155" s="28">
        <v>0</v>
      </c>
      <c r="AE155">
        <f t="shared" si="2"/>
        <v>0</v>
      </c>
    </row>
    <row r="156" spans="1:31" x14ac:dyDescent="0.25">
      <c r="A156" s="28" t="s">
        <v>196</v>
      </c>
      <c r="B156" s="28" t="s">
        <v>199</v>
      </c>
      <c r="C156" s="28">
        <v>0</v>
      </c>
      <c r="D156" s="28">
        <v>0</v>
      </c>
      <c r="E156" s="28">
        <v>0</v>
      </c>
      <c r="F156" s="28">
        <v>0</v>
      </c>
      <c r="G156" s="28">
        <v>0</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B156" s="28">
        <v>0</v>
      </c>
      <c r="AE156">
        <f t="shared" si="2"/>
        <v>0</v>
      </c>
    </row>
    <row r="157" spans="1:31" x14ac:dyDescent="0.25">
      <c r="A157" s="28" t="s">
        <v>196</v>
      </c>
      <c r="B157" s="28" t="s">
        <v>200</v>
      </c>
      <c r="C157" s="28">
        <v>0</v>
      </c>
      <c r="D157" s="28">
        <v>0</v>
      </c>
      <c r="E157" s="28">
        <v>0</v>
      </c>
      <c r="F157" s="28">
        <v>0</v>
      </c>
      <c r="G157" s="28">
        <v>0</v>
      </c>
      <c r="H157" s="28">
        <v>0</v>
      </c>
      <c r="I157" s="28">
        <v>0</v>
      </c>
      <c r="J157" s="28">
        <v>0</v>
      </c>
      <c r="K157" s="28">
        <v>0</v>
      </c>
      <c r="L157" s="28">
        <v>0</v>
      </c>
      <c r="M157" s="28">
        <v>0</v>
      </c>
      <c r="N157" s="28">
        <v>0</v>
      </c>
      <c r="O157" s="28">
        <v>0</v>
      </c>
      <c r="P157" s="28">
        <v>0</v>
      </c>
      <c r="Q157" s="28">
        <v>0</v>
      </c>
      <c r="R157" s="28">
        <v>0</v>
      </c>
      <c r="S157" s="28">
        <v>0</v>
      </c>
      <c r="T157" s="28">
        <v>0</v>
      </c>
      <c r="U157" s="28">
        <v>0</v>
      </c>
      <c r="V157" s="28">
        <v>0</v>
      </c>
      <c r="W157" s="28">
        <v>0</v>
      </c>
      <c r="X157" s="28">
        <v>0</v>
      </c>
      <c r="Y157" s="28">
        <v>0</v>
      </c>
      <c r="Z157" s="28">
        <v>0</v>
      </c>
      <c r="AB157" s="28">
        <v>0</v>
      </c>
      <c r="AE157">
        <f t="shared" si="2"/>
        <v>0</v>
      </c>
    </row>
    <row r="158" spans="1:31" x14ac:dyDescent="0.25">
      <c r="A158" s="28" t="s">
        <v>201</v>
      </c>
      <c r="B158" s="28" t="s">
        <v>202</v>
      </c>
      <c r="C158" s="28">
        <v>0</v>
      </c>
      <c r="D158" s="28">
        <v>0</v>
      </c>
      <c r="E158" s="28">
        <v>0</v>
      </c>
      <c r="F158" s="28">
        <v>0</v>
      </c>
      <c r="G158" s="28">
        <v>0</v>
      </c>
      <c r="H158" s="28">
        <v>0</v>
      </c>
      <c r="I158" s="28">
        <v>0</v>
      </c>
      <c r="J158" s="28">
        <v>0</v>
      </c>
      <c r="K158" s="28">
        <v>0</v>
      </c>
      <c r="L158" s="28">
        <v>0</v>
      </c>
      <c r="M158" s="28">
        <v>0</v>
      </c>
      <c r="N158" s="28">
        <v>0</v>
      </c>
      <c r="O158" s="28">
        <v>0</v>
      </c>
      <c r="P158" s="28">
        <v>0</v>
      </c>
      <c r="Q158" s="28">
        <v>0</v>
      </c>
      <c r="R158" s="28">
        <v>0</v>
      </c>
      <c r="S158" s="28">
        <v>0</v>
      </c>
      <c r="T158" s="28">
        <v>0</v>
      </c>
      <c r="U158" s="28">
        <v>0</v>
      </c>
      <c r="V158" s="28">
        <v>0</v>
      </c>
      <c r="W158" s="28">
        <v>0</v>
      </c>
      <c r="X158" s="28">
        <v>0</v>
      </c>
      <c r="Y158" s="28">
        <v>0</v>
      </c>
      <c r="Z158" s="28">
        <v>0</v>
      </c>
      <c r="AB158" s="28">
        <v>0</v>
      </c>
      <c r="AE158">
        <f t="shared" si="2"/>
        <v>0</v>
      </c>
    </row>
    <row r="159" spans="1:31" x14ac:dyDescent="0.25">
      <c r="A159" s="28" t="s">
        <v>201</v>
      </c>
      <c r="B159" s="28" t="s">
        <v>203</v>
      </c>
      <c r="C159" s="28">
        <v>0</v>
      </c>
      <c r="D159" s="28">
        <v>0</v>
      </c>
      <c r="E159" s="28">
        <v>0</v>
      </c>
      <c r="F159" s="28">
        <v>0</v>
      </c>
      <c r="G159" s="28">
        <v>0</v>
      </c>
      <c r="H159" s="28">
        <v>0</v>
      </c>
      <c r="I159" s="28">
        <v>0</v>
      </c>
      <c r="J159" s="28">
        <v>0</v>
      </c>
      <c r="K159" s="28">
        <v>0</v>
      </c>
      <c r="L159" s="28">
        <v>0</v>
      </c>
      <c r="M159" s="28">
        <v>0</v>
      </c>
      <c r="N159" s="28">
        <v>0</v>
      </c>
      <c r="O159" s="28">
        <v>0</v>
      </c>
      <c r="P159" s="28">
        <v>0</v>
      </c>
      <c r="Q159" s="28">
        <v>0</v>
      </c>
      <c r="R159" s="28">
        <v>0</v>
      </c>
      <c r="S159" s="28">
        <v>0</v>
      </c>
      <c r="T159" s="28">
        <v>0</v>
      </c>
      <c r="U159" s="28">
        <v>0</v>
      </c>
      <c r="V159" s="28">
        <v>0</v>
      </c>
      <c r="W159" s="28">
        <v>0</v>
      </c>
      <c r="X159" s="28">
        <v>0</v>
      </c>
      <c r="Y159" s="28">
        <v>0</v>
      </c>
      <c r="Z159" s="28">
        <v>0</v>
      </c>
      <c r="AB159" s="28">
        <v>0</v>
      </c>
      <c r="AE159">
        <f t="shared" si="2"/>
        <v>0</v>
      </c>
    </row>
    <row r="160" spans="1:31" x14ac:dyDescent="0.25">
      <c r="A160" s="28" t="s">
        <v>201</v>
      </c>
      <c r="B160" s="28" t="s">
        <v>204</v>
      </c>
      <c r="C160" s="28">
        <v>0</v>
      </c>
      <c r="D160" s="28">
        <v>0</v>
      </c>
      <c r="E160" s="28">
        <v>0</v>
      </c>
      <c r="F160" s="28">
        <v>0</v>
      </c>
      <c r="G160" s="28">
        <v>0</v>
      </c>
      <c r="H160" s="28">
        <v>0</v>
      </c>
      <c r="I160" s="28">
        <v>0</v>
      </c>
      <c r="J160" s="28">
        <v>0</v>
      </c>
      <c r="K160" s="28">
        <v>0</v>
      </c>
      <c r="L160" s="28">
        <v>0</v>
      </c>
      <c r="M160" s="28">
        <v>0</v>
      </c>
      <c r="N160" s="28">
        <v>0</v>
      </c>
      <c r="O160" s="28">
        <v>0</v>
      </c>
      <c r="P160" s="28">
        <v>0</v>
      </c>
      <c r="Q160" s="28">
        <v>0</v>
      </c>
      <c r="R160" s="28">
        <v>0</v>
      </c>
      <c r="S160" s="28">
        <v>0</v>
      </c>
      <c r="T160" s="28">
        <v>0</v>
      </c>
      <c r="U160" s="28">
        <v>0</v>
      </c>
      <c r="V160" s="28">
        <v>0</v>
      </c>
      <c r="W160" s="28">
        <v>0</v>
      </c>
      <c r="X160" s="28">
        <v>0</v>
      </c>
      <c r="Y160" s="28">
        <v>0</v>
      </c>
      <c r="Z160" s="28">
        <v>0</v>
      </c>
      <c r="AB160" s="28">
        <v>0</v>
      </c>
      <c r="AE160">
        <f t="shared" si="2"/>
        <v>0</v>
      </c>
    </row>
    <row r="161" spans="1:31" x14ac:dyDescent="0.25">
      <c r="A161" s="28" t="s">
        <v>201</v>
      </c>
      <c r="B161" s="28" t="s">
        <v>205</v>
      </c>
      <c r="C161" s="28">
        <v>0</v>
      </c>
      <c r="D161" s="28">
        <v>0</v>
      </c>
      <c r="E161" s="28">
        <v>0</v>
      </c>
      <c r="F161" s="28">
        <v>0</v>
      </c>
      <c r="G161" s="28">
        <v>0</v>
      </c>
      <c r="H161" s="28">
        <v>0</v>
      </c>
      <c r="I161" s="28">
        <v>0</v>
      </c>
      <c r="J161" s="28">
        <v>0</v>
      </c>
      <c r="K161" s="28">
        <v>0</v>
      </c>
      <c r="L161" s="28">
        <v>0</v>
      </c>
      <c r="M161" s="28">
        <v>0</v>
      </c>
      <c r="N161" s="28">
        <v>0</v>
      </c>
      <c r="O161" s="28">
        <v>0</v>
      </c>
      <c r="P161" s="28">
        <v>0</v>
      </c>
      <c r="Q161" s="28">
        <v>0</v>
      </c>
      <c r="R161" s="28">
        <v>0</v>
      </c>
      <c r="S161" s="28">
        <v>0</v>
      </c>
      <c r="T161" s="28">
        <v>0</v>
      </c>
      <c r="U161" s="28">
        <v>0</v>
      </c>
      <c r="V161" s="28">
        <v>0</v>
      </c>
      <c r="W161" s="28">
        <v>0</v>
      </c>
      <c r="X161" s="28">
        <v>0</v>
      </c>
      <c r="Y161" s="28">
        <v>0</v>
      </c>
      <c r="Z161" s="28">
        <v>0</v>
      </c>
      <c r="AB161" s="28">
        <v>0</v>
      </c>
      <c r="AE161">
        <f t="shared" si="2"/>
        <v>0</v>
      </c>
    </row>
    <row r="162" spans="1:31" x14ac:dyDescent="0.25">
      <c r="A162" s="28" t="s">
        <v>206</v>
      </c>
      <c r="B162" s="28" t="s">
        <v>207</v>
      </c>
      <c r="C162" s="28">
        <v>0</v>
      </c>
      <c r="D162" s="28">
        <v>0</v>
      </c>
      <c r="E162" s="28">
        <v>0</v>
      </c>
      <c r="F162" s="28">
        <v>0</v>
      </c>
      <c r="G162" s="28">
        <v>0</v>
      </c>
      <c r="H162" s="28">
        <v>0</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B162" s="28">
        <v>0</v>
      </c>
      <c r="AE162">
        <f t="shared" si="2"/>
        <v>0</v>
      </c>
    </row>
    <row r="163" spans="1:31" x14ac:dyDescent="0.25">
      <c r="A163" s="28" t="s">
        <v>208</v>
      </c>
      <c r="B163" s="28" t="s">
        <v>209</v>
      </c>
      <c r="C163" s="28">
        <v>0</v>
      </c>
      <c r="D163" s="28">
        <v>0</v>
      </c>
      <c r="E163" s="28">
        <v>106.9</v>
      </c>
      <c r="F163" s="28">
        <v>0</v>
      </c>
      <c r="G163" s="28">
        <v>0</v>
      </c>
      <c r="H163" s="28">
        <v>0</v>
      </c>
      <c r="I163" s="28">
        <v>0</v>
      </c>
      <c r="J163" s="28">
        <v>43.9</v>
      </c>
      <c r="K163" s="28">
        <v>0</v>
      </c>
      <c r="L163" s="28">
        <v>0</v>
      </c>
      <c r="M163" s="28">
        <v>84.2</v>
      </c>
      <c r="N163" s="28">
        <v>0</v>
      </c>
      <c r="O163" s="28">
        <v>0</v>
      </c>
      <c r="P163" s="28">
        <v>7.4</v>
      </c>
      <c r="Q163" s="28">
        <v>0</v>
      </c>
      <c r="R163" s="28">
        <v>0</v>
      </c>
      <c r="S163" s="28">
        <v>0</v>
      </c>
      <c r="T163" s="28">
        <v>0</v>
      </c>
      <c r="U163" s="28">
        <v>0</v>
      </c>
      <c r="V163" s="28">
        <v>0</v>
      </c>
      <c r="W163" s="28">
        <v>0</v>
      </c>
      <c r="X163" s="28">
        <v>0</v>
      </c>
      <c r="Y163" s="28">
        <v>0</v>
      </c>
      <c r="Z163" s="28">
        <v>1.8</v>
      </c>
      <c r="AB163" s="28">
        <v>106.9</v>
      </c>
      <c r="AE163">
        <f t="shared" si="2"/>
        <v>244.20000000000002</v>
      </c>
    </row>
    <row r="164" spans="1:31" x14ac:dyDescent="0.25">
      <c r="A164" s="28" t="s">
        <v>210</v>
      </c>
      <c r="B164" s="28" t="s">
        <v>211</v>
      </c>
      <c r="C164" s="28">
        <v>0</v>
      </c>
      <c r="D164" s="28">
        <v>0</v>
      </c>
      <c r="E164" s="28">
        <v>0</v>
      </c>
      <c r="F164" s="28">
        <v>1.05</v>
      </c>
      <c r="G164" s="28">
        <v>0</v>
      </c>
      <c r="H164" s="28">
        <v>0</v>
      </c>
      <c r="I164" s="28">
        <v>0</v>
      </c>
      <c r="J164" s="28">
        <v>211.2</v>
      </c>
      <c r="K164" s="28">
        <v>9.7100000000000009</v>
      </c>
      <c r="L164" s="28">
        <v>607.38</v>
      </c>
      <c r="M164" s="28">
        <v>0</v>
      </c>
      <c r="N164" s="28">
        <v>0</v>
      </c>
      <c r="O164" s="28">
        <v>0</v>
      </c>
      <c r="P164" s="28">
        <v>0</v>
      </c>
      <c r="Q164" s="28">
        <v>0</v>
      </c>
      <c r="R164" s="28">
        <v>0</v>
      </c>
      <c r="S164" s="28">
        <v>0</v>
      </c>
      <c r="T164" s="28">
        <v>0</v>
      </c>
      <c r="U164" s="28">
        <v>0</v>
      </c>
      <c r="V164" s="28">
        <v>0</v>
      </c>
      <c r="W164" s="28">
        <v>0</v>
      </c>
      <c r="X164" s="28">
        <v>0</v>
      </c>
      <c r="Y164" s="28">
        <v>0</v>
      </c>
      <c r="Z164" s="28">
        <v>0</v>
      </c>
      <c r="AB164" s="28">
        <v>607.38</v>
      </c>
      <c r="AE164">
        <f t="shared" si="2"/>
        <v>829.34</v>
      </c>
    </row>
    <row r="165" spans="1:31" x14ac:dyDescent="0.25">
      <c r="A165" s="28" t="s">
        <v>210</v>
      </c>
      <c r="B165" s="28" t="s">
        <v>212</v>
      </c>
      <c r="C165" s="28">
        <v>0</v>
      </c>
      <c r="D165" s="28">
        <v>0</v>
      </c>
      <c r="E165" s="28">
        <v>0</v>
      </c>
      <c r="F165" s="28">
        <v>0</v>
      </c>
      <c r="G165" s="28">
        <v>0</v>
      </c>
      <c r="H165" s="28">
        <v>0</v>
      </c>
      <c r="I165" s="28">
        <v>0</v>
      </c>
      <c r="J165" s="28">
        <v>110.57</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B165" s="28">
        <v>110.57</v>
      </c>
      <c r="AE165">
        <f t="shared" si="2"/>
        <v>110.57</v>
      </c>
    </row>
    <row r="166" spans="1:31" x14ac:dyDescent="0.25">
      <c r="A166" s="28" t="s">
        <v>213</v>
      </c>
      <c r="B166" s="28" t="s">
        <v>214</v>
      </c>
      <c r="C166" s="28">
        <v>0</v>
      </c>
      <c r="D166" s="28">
        <v>0</v>
      </c>
      <c r="E166" s="28">
        <v>0</v>
      </c>
      <c r="F166" s="28">
        <v>0</v>
      </c>
      <c r="G166" s="28">
        <v>0</v>
      </c>
      <c r="H166" s="28">
        <v>0</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B166" s="28">
        <v>0</v>
      </c>
      <c r="AE166">
        <f t="shared" si="2"/>
        <v>0</v>
      </c>
    </row>
    <row r="167" spans="1:31" x14ac:dyDescent="0.25">
      <c r="A167" s="28" t="s">
        <v>213</v>
      </c>
      <c r="B167" s="28" t="s">
        <v>215</v>
      </c>
      <c r="C167" s="28">
        <v>0</v>
      </c>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B167" s="28">
        <v>0</v>
      </c>
      <c r="AE167">
        <f t="shared" si="2"/>
        <v>0</v>
      </c>
    </row>
    <row r="168" spans="1:31" x14ac:dyDescent="0.25">
      <c r="A168" s="28" t="s">
        <v>216</v>
      </c>
      <c r="B168" s="28" t="s">
        <v>217</v>
      </c>
      <c r="C168" s="28">
        <v>0</v>
      </c>
      <c r="D168" s="28">
        <v>0</v>
      </c>
      <c r="E168" s="28">
        <v>0</v>
      </c>
      <c r="F168" s="28">
        <v>0</v>
      </c>
      <c r="G168" s="28">
        <v>0</v>
      </c>
      <c r="H168" s="28">
        <v>0</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B168" s="28">
        <v>0</v>
      </c>
      <c r="AE168">
        <f t="shared" si="2"/>
        <v>0</v>
      </c>
    </row>
    <row r="169" spans="1:31" x14ac:dyDescent="0.25">
      <c r="A169" s="28" t="s">
        <v>218</v>
      </c>
      <c r="B169" s="28" t="s">
        <v>219</v>
      </c>
      <c r="C169" s="28">
        <v>0</v>
      </c>
      <c r="D169" s="28">
        <v>0</v>
      </c>
      <c r="E169" s="28">
        <v>0</v>
      </c>
      <c r="F169" s="28">
        <v>0</v>
      </c>
      <c r="G169" s="28">
        <v>0</v>
      </c>
      <c r="H169" s="28">
        <v>0</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B169" s="28">
        <v>0</v>
      </c>
      <c r="AE169">
        <f t="shared" si="2"/>
        <v>0</v>
      </c>
    </row>
    <row r="170" spans="1:31" x14ac:dyDescent="0.25">
      <c r="A170" s="28" t="s">
        <v>218</v>
      </c>
      <c r="B170" s="28" t="s">
        <v>220</v>
      </c>
      <c r="C170" s="28">
        <v>0</v>
      </c>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B170" s="28">
        <v>0</v>
      </c>
      <c r="AE170">
        <f t="shared" si="2"/>
        <v>0</v>
      </c>
    </row>
    <row r="171" spans="1:31" x14ac:dyDescent="0.25">
      <c r="A171" s="28" t="s">
        <v>218</v>
      </c>
      <c r="B171" s="28" t="s">
        <v>221</v>
      </c>
      <c r="C171" s="28">
        <v>0</v>
      </c>
      <c r="D171" s="28">
        <v>0</v>
      </c>
      <c r="E171" s="28">
        <v>0</v>
      </c>
      <c r="F171" s="28">
        <v>0</v>
      </c>
      <c r="G171" s="28">
        <v>0</v>
      </c>
      <c r="H171" s="28">
        <v>0</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B171" s="28">
        <v>0</v>
      </c>
      <c r="AE171">
        <f t="shared" si="2"/>
        <v>0</v>
      </c>
    </row>
    <row r="172" spans="1:31" x14ac:dyDescent="0.25">
      <c r="A172" s="28" t="s">
        <v>222</v>
      </c>
      <c r="B172" s="28" t="s">
        <v>223</v>
      </c>
      <c r="C172" s="28">
        <v>0</v>
      </c>
      <c r="D172" s="28">
        <v>0</v>
      </c>
      <c r="E172" s="28">
        <v>0</v>
      </c>
      <c r="F172" s="28">
        <v>0</v>
      </c>
      <c r="G172" s="28">
        <v>0</v>
      </c>
      <c r="H172" s="28">
        <v>0</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B172" s="28">
        <v>0</v>
      </c>
      <c r="AE172">
        <f t="shared" si="2"/>
        <v>0</v>
      </c>
    </row>
    <row r="173" spans="1:31" x14ac:dyDescent="0.25">
      <c r="A173" s="28" t="s">
        <v>224</v>
      </c>
      <c r="B173" s="28" t="s">
        <v>225</v>
      </c>
      <c r="C173" s="28">
        <v>0</v>
      </c>
      <c r="D173" s="28">
        <v>0</v>
      </c>
      <c r="E173" s="28">
        <v>0</v>
      </c>
      <c r="F173" s="28">
        <v>0</v>
      </c>
      <c r="G173" s="28">
        <v>0</v>
      </c>
      <c r="H173" s="28">
        <v>0</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B173" s="28">
        <v>0</v>
      </c>
      <c r="AE173">
        <f t="shared" si="2"/>
        <v>0</v>
      </c>
    </row>
    <row r="174" spans="1:31" x14ac:dyDescent="0.25">
      <c r="A174" s="28" t="s">
        <v>226</v>
      </c>
      <c r="B174" s="28" t="s">
        <v>227</v>
      </c>
      <c r="C174" s="28">
        <v>0</v>
      </c>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B174" s="28">
        <v>0</v>
      </c>
      <c r="AE174">
        <f t="shared" si="2"/>
        <v>0</v>
      </c>
    </row>
    <row r="175" spans="1:31" x14ac:dyDescent="0.25">
      <c r="A175" s="28" t="s">
        <v>226</v>
      </c>
      <c r="B175" s="28" t="s">
        <v>228</v>
      </c>
      <c r="C175" s="28">
        <v>0</v>
      </c>
      <c r="D175" s="28">
        <v>0</v>
      </c>
      <c r="E175" s="28">
        <v>0</v>
      </c>
      <c r="F175" s="28">
        <v>0</v>
      </c>
      <c r="G175" s="28">
        <v>0</v>
      </c>
      <c r="H175" s="28">
        <v>0</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B175" s="28">
        <v>0</v>
      </c>
      <c r="AE175">
        <f t="shared" si="2"/>
        <v>0</v>
      </c>
    </row>
    <row r="176" spans="1:31" x14ac:dyDescent="0.25">
      <c r="A176" s="28" t="s">
        <v>226</v>
      </c>
      <c r="B176" s="28" t="s">
        <v>229</v>
      </c>
      <c r="C176" s="28">
        <v>0</v>
      </c>
      <c r="D176" s="28">
        <v>0</v>
      </c>
      <c r="E176" s="28">
        <v>0</v>
      </c>
      <c r="F176" s="28">
        <v>0</v>
      </c>
      <c r="G176" s="28">
        <v>0</v>
      </c>
      <c r="H176" s="28">
        <v>0</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B176" s="28">
        <v>0</v>
      </c>
      <c r="AE176">
        <f t="shared" si="2"/>
        <v>0</v>
      </c>
    </row>
    <row r="177" spans="1:31" x14ac:dyDescent="0.25">
      <c r="A177" s="28" t="s">
        <v>226</v>
      </c>
      <c r="B177" s="28" t="s">
        <v>230</v>
      </c>
      <c r="C177" s="28">
        <v>0</v>
      </c>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B177" s="28">
        <v>0</v>
      </c>
      <c r="AE177">
        <f t="shared" si="2"/>
        <v>0</v>
      </c>
    </row>
    <row r="178" spans="1:31" x14ac:dyDescent="0.25">
      <c r="A178" s="28" t="s">
        <v>226</v>
      </c>
      <c r="B178" s="28" t="s">
        <v>231</v>
      </c>
      <c r="C178" s="28">
        <v>0</v>
      </c>
      <c r="D178" s="28">
        <v>0</v>
      </c>
      <c r="E178" s="28">
        <v>0</v>
      </c>
      <c r="F178" s="28">
        <v>0</v>
      </c>
      <c r="G178" s="28">
        <v>0</v>
      </c>
      <c r="H178" s="28">
        <v>0</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B178" s="28">
        <v>0</v>
      </c>
      <c r="AE178">
        <f t="shared" si="2"/>
        <v>0</v>
      </c>
    </row>
    <row r="179" spans="1:31" x14ac:dyDescent="0.25">
      <c r="A179" s="28" t="s">
        <v>232</v>
      </c>
      <c r="B179" s="28" t="s">
        <v>233</v>
      </c>
      <c r="C179" s="28">
        <v>0</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B179" s="28">
        <v>0</v>
      </c>
      <c r="AE179">
        <f t="shared" si="2"/>
        <v>0</v>
      </c>
    </row>
    <row r="180" spans="1:31" x14ac:dyDescent="0.25">
      <c r="A180" s="28" t="s">
        <v>234</v>
      </c>
      <c r="B180" s="28" t="s">
        <v>235</v>
      </c>
      <c r="C180" s="28">
        <v>0</v>
      </c>
      <c r="D180" s="28">
        <v>0</v>
      </c>
      <c r="E180" s="28">
        <v>0</v>
      </c>
      <c r="F180" s="28">
        <v>0</v>
      </c>
      <c r="G180" s="28">
        <v>0</v>
      </c>
      <c r="H180" s="28">
        <v>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B180" s="28">
        <v>0</v>
      </c>
      <c r="AE180">
        <f t="shared" si="2"/>
        <v>0</v>
      </c>
    </row>
    <row r="181" spans="1:31" x14ac:dyDescent="0.25">
      <c r="A181" s="28" t="s">
        <v>236</v>
      </c>
      <c r="B181" s="28" t="s">
        <v>237</v>
      </c>
      <c r="C181" s="28">
        <v>0</v>
      </c>
      <c r="D181" s="28">
        <v>0</v>
      </c>
      <c r="E181" s="28">
        <v>0</v>
      </c>
      <c r="F181" s="28">
        <v>0</v>
      </c>
      <c r="G181" s="28">
        <v>0</v>
      </c>
      <c r="H181" s="28">
        <v>0</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B181" s="28">
        <v>0</v>
      </c>
      <c r="AE181">
        <f t="shared" si="2"/>
        <v>0</v>
      </c>
    </row>
    <row r="182" spans="1:31" x14ac:dyDescent="0.25">
      <c r="A182" s="28" t="s">
        <v>236</v>
      </c>
      <c r="B182" s="28" t="s">
        <v>238</v>
      </c>
      <c r="C182" s="28">
        <v>0</v>
      </c>
      <c r="D182" s="28">
        <v>0</v>
      </c>
      <c r="E182" s="28">
        <v>0</v>
      </c>
      <c r="F182" s="28">
        <v>0</v>
      </c>
      <c r="G182" s="28">
        <v>0</v>
      </c>
      <c r="H182" s="28">
        <v>0</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B182" s="28">
        <v>0</v>
      </c>
      <c r="AE182">
        <f t="shared" si="2"/>
        <v>0</v>
      </c>
    </row>
    <row r="183" spans="1:31" x14ac:dyDescent="0.25">
      <c r="A183" s="28" t="s">
        <v>239</v>
      </c>
      <c r="B183" s="28" t="s">
        <v>240</v>
      </c>
      <c r="C183" s="28">
        <v>0</v>
      </c>
      <c r="D183" s="28">
        <v>0</v>
      </c>
      <c r="E183" s="28">
        <v>0</v>
      </c>
      <c r="F183" s="28">
        <v>0</v>
      </c>
      <c r="G183" s="28">
        <v>0</v>
      </c>
      <c r="H183" s="28">
        <v>0</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B183" s="28">
        <v>0</v>
      </c>
      <c r="AE183">
        <f t="shared" si="2"/>
        <v>0</v>
      </c>
    </row>
    <row r="184" spans="1:31" x14ac:dyDescent="0.25">
      <c r="A184" s="28" t="s">
        <v>241</v>
      </c>
      <c r="B184" s="28" t="s">
        <v>242</v>
      </c>
      <c r="C184" s="28">
        <v>0</v>
      </c>
      <c r="D184" s="28">
        <v>0</v>
      </c>
      <c r="E184" s="28">
        <v>0</v>
      </c>
      <c r="F184" s="28">
        <v>0</v>
      </c>
      <c r="G184" s="28">
        <v>0</v>
      </c>
      <c r="H184" s="28">
        <v>0</v>
      </c>
      <c r="I184" s="28">
        <v>0</v>
      </c>
      <c r="J184" s="28">
        <v>0</v>
      </c>
      <c r="K184" s="28">
        <v>0</v>
      </c>
      <c r="L184" s="28">
        <v>0</v>
      </c>
      <c r="M184" s="28">
        <v>0</v>
      </c>
      <c r="N184" s="28">
        <v>0</v>
      </c>
      <c r="O184" s="28">
        <v>0</v>
      </c>
      <c r="P184" s="28">
        <v>0</v>
      </c>
      <c r="Q184" s="28">
        <v>0</v>
      </c>
      <c r="R184" s="28">
        <v>0</v>
      </c>
      <c r="S184" s="28">
        <v>0</v>
      </c>
      <c r="T184" s="28">
        <v>0</v>
      </c>
      <c r="U184" s="28">
        <v>0</v>
      </c>
      <c r="V184" s="28">
        <v>0</v>
      </c>
      <c r="W184" s="28">
        <v>0</v>
      </c>
      <c r="X184" s="28">
        <v>0</v>
      </c>
      <c r="Y184" s="28">
        <v>0</v>
      </c>
      <c r="Z184" s="28">
        <v>0</v>
      </c>
      <c r="AB184" s="28">
        <v>0</v>
      </c>
      <c r="AE184">
        <f t="shared" si="2"/>
        <v>0</v>
      </c>
    </row>
    <row r="185" spans="1:31" x14ac:dyDescent="0.25">
      <c r="A185" s="28" t="s">
        <v>243</v>
      </c>
      <c r="B185" s="28" t="s">
        <v>244</v>
      </c>
      <c r="C185" s="28">
        <v>0</v>
      </c>
      <c r="D185" s="28">
        <v>0</v>
      </c>
      <c r="E185" s="28">
        <v>0</v>
      </c>
      <c r="F185" s="28">
        <v>0</v>
      </c>
      <c r="G185" s="28">
        <v>0</v>
      </c>
      <c r="H185" s="28">
        <v>0</v>
      </c>
      <c r="I185" s="28">
        <v>0</v>
      </c>
      <c r="J185" s="28">
        <v>0</v>
      </c>
      <c r="K185" s="28">
        <v>0</v>
      </c>
      <c r="L185" s="28">
        <v>0</v>
      </c>
      <c r="M185" s="28">
        <v>0</v>
      </c>
      <c r="N185" s="28">
        <v>0</v>
      </c>
      <c r="O185" s="28">
        <v>0</v>
      </c>
      <c r="P185" s="28">
        <v>0</v>
      </c>
      <c r="Q185" s="28">
        <v>0</v>
      </c>
      <c r="R185" s="28">
        <v>0</v>
      </c>
      <c r="S185" s="28">
        <v>0</v>
      </c>
      <c r="T185" s="28">
        <v>0</v>
      </c>
      <c r="U185" s="28">
        <v>0</v>
      </c>
      <c r="V185" s="28">
        <v>0</v>
      </c>
      <c r="W185" s="28">
        <v>0</v>
      </c>
      <c r="X185" s="28">
        <v>0</v>
      </c>
      <c r="Y185" s="28">
        <v>0</v>
      </c>
      <c r="Z185" s="28">
        <v>0</v>
      </c>
      <c r="AB185" s="28">
        <v>0</v>
      </c>
      <c r="AE185">
        <f t="shared" si="2"/>
        <v>0</v>
      </c>
    </row>
    <row r="186" spans="1:31" x14ac:dyDescent="0.25">
      <c r="A186" s="28" t="s">
        <v>243</v>
      </c>
      <c r="B186" s="28" t="s">
        <v>245</v>
      </c>
      <c r="C186" s="28">
        <v>0</v>
      </c>
      <c r="D186" s="28">
        <v>0</v>
      </c>
      <c r="E186" s="28">
        <v>0</v>
      </c>
      <c r="F186" s="28">
        <v>0</v>
      </c>
      <c r="G186" s="28">
        <v>0</v>
      </c>
      <c r="H186" s="28">
        <v>0</v>
      </c>
      <c r="I186" s="28">
        <v>0</v>
      </c>
      <c r="J186" s="28">
        <v>0</v>
      </c>
      <c r="K186" s="28">
        <v>0</v>
      </c>
      <c r="L186" s="28">
        <v>0</v>
      </c>
      <c r="M186" s="28">
        <v>0</v>
      </c>
      <c r="N186" s="28">
        <v>0</v>
      </c>
      <c r="O186" s="28">
        <v>0</v>
      </c>
      <c r="P186" s="28">
        <v>0</v>
      </c>
      <c r="Q186" s="28">
        <v>0</v>
      </c>
      <c r="R186" s="28">
        <v>0</v>
      </c>
      <c r="S186" s="28">
        <v>0</v>
      </c>
      <c r="T186" s="28">
        <v>0</v>
      </c>
      <c r="U186" s="28">
        <v>0</v>
      </c>
      <c r="V186" s="28">
        <v>0</v>
      </c>
      <c r="W186" s="28">
        <v>0</v>
      </c>
      <c r="X186" s="28">
        <v>0</v>
      </c>
      <c r="Y186" s="28">
        <v>0</v>
      </c>
      <c r="Z186" s="28">
        <v>0</v>
      </c>
      <c r="AB186" s="28">
        <v>0</v>
      </c>
      <c r="AE186">
        <f t="shared" si="2"/>
        <v>0</v>
      </c>
    </row>
    <row r="187" spans="1:31" x14ac:dyDescent="0.25">
      <c r="A187" s="28" t="s">
        <v>243</v>
      </c>
      <c r="B187" s="28" t="s">
        <v>246</v>
      </c>
      <c r="C187" s="28">
        <v>0</v>
      </c>
      <c r="D187" s="28">
        <v>0</v>
      </c>
      <c r="E187" s="28">
        <v>0</v>
      </c>
      <c r="F187" s="28">
        <v>0</v>
      </c>
      <c r="G187" s="28">
        <v>0</v>
      </c>
      <c r="H187" s="28">
        <v>0</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B187" s="28">
        <v>0</v>
      </c>
      <c r="AE187">
        <f t="shared" si="2"/>
        <v>0</v>
      </c>
    </row>
    <row r="188" spans="1:31" x14ac:dyDescent="0.25">
      <c r="A188" s="28" t="s">
        <v>243</v>
      </c>
      <c r="B188" s="28" t="s">
        <v>247</v>
      </c>
      <c r="C188" s="28">
        <v>0</v>
      </c>
      <c r="D188" s="28">
        <v>0</v>
      </c>
      <c r="E188" s="28">
        <v>0</v>
      </c>
      <c r="F188" s="28">
        <v>0</v>
      </c>
      <c r="G188" s="28">
        <v>0</v>
      </c>
      <c r="H188" s="28">
        <v>0</v>
      </c>
      <c r="I188" s="28">
        <v>0</v>
      </c>
      <c r="J188" s="28">
        <v>0</v>
      </c>
      <c r="K188" s="28">
        <v>0</v>
      </c>
      <c r="L188" s="28">
        <v>0</v>
      </c>
      <c r="M188" s="28">
        <v>0</v>
      </c>
      <c r="N188" s="28">
        <v>0</v>
      </c>
      <c r="O188" s="28">
        <v>0</v>
      </c>
      <c r="P188" s="28">
        <v>0</v>
      </c>
      <c r="Q188" s="28">
        <v>0</v>
      </c>
      <c r="R188" s="28">
        <v>0</v>
      </c>
      <c r="S188" s="28">
        <v>0</v>
      </c>
      <c r="T188" s="28">
        <v>0</v>
      </c>
      <c r="U188" s="28">
        <v>0</v>
      </c>
      <c r="V188" s="28">
        <v>0</v>
      </c>
      <c r="W188" s="28">
        <v>0</v>
      </c>
      <c r="X188" s="28">
        <v>0</v>
      </c>
      <c r="Y188" s="28">
        <v>0</v>
      </c>
      <c r="Z188" s="28">
        <v>0</v>
      </c>
      <c r="AB188" s="28">
        <v>0</v>
      </c>
      <c r="AE188">
        <f t="shared" si="2"/>
        <v>0</v>
      </c>
    </row>
    <row r="189" spans="1:31" x14ac:dyDescent="0.25">
      <c r="A189" s="28" t="s">
        <v>248</v>
      </c>
      <c r="B189" s="28" t="s">
        <v>249</v>
      </c>
      <c r="C189" s="28">
        <v>0</v>
      </c>
      <c r="D189" s="28">
        <v>0</v>
      </c>
      <c r="E189" s="28">
        <v>0</v>
      </c>
      <c r="F189" s="28">
        <v>0</v>
      </c>
      <c r="G189" s="28">
        <v>0</v>
      </c>
      <c r="H189" s="28">
        <v>0</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B189" s="28">
        <v>0</v>
      </c>
      <c r="AE189">
        <f t="shared" si="2"/>
        <v>0</v>
      </c>
    </row>
    <row r="190" spans="1:31" x14ac:dyDescent="0.25">
      <c r="A190" s="28" t="s">
        <v>248</v>
      </c>
      <c r="B190" s="28" t="s">
        <v>250</v>
      </c>
      <c r="C190" s="28">
        <v>0</v>
      </c>
      <c r="D190" s="28">
        <v>0</v>
      </c>
      <c r="E190" s="28">
        <v>0</v>
      </c>
      <c r="F190" s="28">
        <v>0</v>
      </c>
      <c r="G190" s="28">
        <v>0</v>
      </c>
      <c r="H190" s="28">
        <v>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B190" s="28">
        <v>0</v>
      </c>
      <c r="AE190">
        <f t="shared" si="2"/>
        <v>0</v>
      </c>
    </row>
    <row r="191" spans="1:31" x14ac:dyDescent="0.25">
      <c r="A191" s="28" t="s">
        <v>248</v>
      </c>
      <c r="B191" s="28" t="s">
        <v>251</v>
      </c>
      <c r="C191" s="28">
        <v>0</v>
      </c>
      <c r="D191" s="28">
        <v>0</v>
      </c>
      <c r="E191" s="28">
        <v>0</v>
      </c>
      <c r="F191" s="28">
        <v>0</v>
      </c>
      <c r="G191" s="28">
        <v>0</v>
      </c>
      <c r="H191" s="28">
        <v>0</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B191" s="28">
        <v>0</v>
      </c>
      <c r="AE191">
        <f t="shared" si="2"/>
        <v>0</v>
      </c>
    </row>
    <row r="192" spans="1:31" x14ac:dyDescent="0.25">
      <c r="A192" s="28" t="s">
        <v>248</v>
      </c>
      <c r="B192" s="28" t="s">
        <v>252</v>
      </c>
      <c r="C192" s="28">
        <v>0</v>
      </c>
      <c r="D192" s="28">
        <v>0</v>
      </c>
      <c r="E192" s="28">
        <v>0</v>
      </c>
      <c r="F192" s="28">
        <v>0</v>
      </c>
      <c r="G192" s="28">
        <v>0</v>
      </c>
      <c r="H192" s="28">
        <v>0</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B192" s="28">
        <v>0</v>
      </c>
      <c r="AE192">
        <f t="shared" si="2"/>
        <v>0</v>
      </c>
    </row>
    <row r="193" spans="1:31" x14ac:dyDescent="0.25">
      <c r="A193" s="28" t="s">
        <v>248</v>
      </c>
      <c r="B193" s="28" t="s">
        <v>253</v>
      </c>
      <c r="C193" s="28">
        <v>0</v>
      </c>
      <c r="D193" s="28">
        <v>0</v>
      </c>
      <c r="E193" s="28">
        <v>0</v>
      </c>
      <c r="F193" s="28">
        <v>0</v>
      </c>
      <c r="G193" s="28">
        <v>0</v>
      </c>
      <c r="H193" s="28">
        <v>0</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B193" s="28">
        <v>0</v>
      </c>
      <c r="AE193">
        <f t="shared" si="2"/>
        <v>0</v>
      </c>
    </row>
    <row r="194" spans="1:31" x14ac:dyDescent="0.25">
      <c r="A194" s="28" t="s">
        <v>248</v>
      </c>
      <c r="B194" s="28" t="s">
        <v>254</v>
      </c>
      <c r="C194" s="28">
        <v>0</v>
      </c>
      <c r="D194" s="28">
        <v>0</v>
      </c>
      <c r="E194" s="28">
        <v>0</v>
      </c>
      <c r="F194" s="28">
        <v>0</v>
      </c>
      <c r="G194" s="28">
        <v>0</v>
      </c>
      <c r="H194" s="28">
        <v>0</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B194" s="28">
        <v>0</v>
      </c>
      <c r="AE194">
        <f t="shared" si="2"/>
        <v>0</v>
      </c>
    </row>
    <row r="195" spans="1:31" x14ac:dyDescent="0.25">
      <c r="A195" s="28" t="s">
        <v>255</v>
      </c>
      <c r="B195" s="28" t="s">
        <v>256</v>
      </c>
      <c r="C195" s="28">
        <v>0</v>
      </c>
      <c r="D195" s="28">
        <v>0</v>
      </c>
      <c r="E195" s="28">
        <v>0</v>
      </c>
      <c r="F195" s="28">
        <v>0</v>
      </c>
      <c r="G195" s="28">
        <v>0</v>
      </c>
      <c r="H195" s="28">
        <v>0</v>
      </c>
      <c r="I195" s="28">
        <v>0</v>
      </c>
      <c r="J195" s="28">
        <v>0</v>
      </c>
      <c r="K195" s="28">
        <v>0</v>
      </c>
      <c r="L195" s="28">
        <v>0</v>
      </c>
      <c r="M195" s="28">
        <v>0</v>
      </c>
      <c r="N195" s="28">
        <v>0</v>
      </c>
      <c r="O195" s="28">
        <v>0</v>
      </c>
      <c r="P195" s="28">
        <v>0</v>
      </c>
      <c r="Q195" s="28">
        <v>0</v>
      </c>
      <c r="R195" s="28">
        <v>0</v>
      </c>
      <c r="S195" s="28">
        <v>0</v>
      </c>
      <c r="T195" s="28">
        <v>0</v>
      </c>
      <c r="U195" s="28">
        <v>0</v>
      </c>
      <c r="V195" s="28">
        <v>0</v>
      </c>
      <c r="W195" s="28">
        <v>0</v>
      </c>
      <c r="X195" s="28">
        <v>0</v>
      </c>
      <c r="Y195" s="28">
        <v>0</v>
      </c>
      <c r="Z195" s="28">
        <v>0</v>
      </c>
      <c r="AB195" s="28">
        <v>0</v>
      </c>
      <c r="AE195">
        <f t="shared" ref="AE195:AE258" si="3">SUM(C195:Z195)</f>
        <v>0</v>
      </c>
    </row>
    <row r="196" spans="1:31" x14ac:dyDescent="0.25">
      <c r="A196" s="28" t="s">
        <v>255</v>
      </c>
      <c r="B196" s="28" t="s">
        <v>257</v>
      </c>
      <c r="C196" s="28">
        <v>0</v>
      </c>
      <c r="D196" s="28">
        <v>0</v>
      </c>
      <c r="E196" s="28">
        <v>0</v>
      </c>
      <c r="F196" s="28">
        <v>0</v>
      </c>
      <c r="G196" s="28">
        <v>0</v>
      </c>
      <c r="H196" s="28">
        <v>0</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B196" s="28">
        <v>0</v>
      </c>
      <c r="AE196">
        <f t="shared" si="3"/>
        <v>0</v>
      </c>
    </row>
    <row r="197" spans="1:31" x14ac:dyDescent="0.25">
      <c r="A197" s="28" t="s">
        <v>258</v>
      </c>
      <c r="B197" s="28" t="s">
        <v>259</v>
      </c>
      <c r="C197" s="28">
        <v>0</v>
      </c>
      <c r="D197" s="28">
        <v>0</v>
      </c>
      <c r="E197" s="28">
        <v>0</v>
      </c>
      <c r="F197" s="28">
        <v>0</v>
      </c>
      <c r="G197" s="28">
        <v>0</v>
      </c>
      <c r="H197" s="28">
        <v>0</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B197" s="28">
        <v>0</v>
      </c>
      <c r="AE197">
        <f t="shared" si="3"/>
        <v>0</v>
      </c>
    </row>
    <row r="198" spans="1:31" x14ac:dyDescent="0.25">
      <c r="A198" s="28" t="s">
        <v>260</v>
      </c>
      <c r="B198" s="28" t="s">
        <v>261</v>
      </c>
      <c r="C198" s="28">
        <v>0</v>
      </c>
      <c r="D198" s="28">
        <v>0</v>
      </c>
      <c r="E198" s="28">
        <v>0</v>
      </c>
      <c r="F198" s="28">
        <v>0</v>
      </c>
      <c r="G198" s="28">
        <v>0</v>
      </c>
      <c r="H198" s="28">
        <v>0</v>
      </c>
      <c r="I198" s="28">
        <v>0</v>
      </c>
      <c r="J198" s="28">
        <v>0</v>
      </c>
      <c r="K198" s="28">
        <v>0</v>
      </c>
      <c r="L198" s="28">
        <v>0</v>
      </c>
      <c r="M198" s="28">
        <v>0</v>
      </c>
      <c r="N198" s="28">
        <v>0</v>
      </c>
      <c r="O198" s="28">
        <v>0</v>
      </c>
      <c r="P198" s="28">
        <v>0</v>
      </c>
      <c r="Q198" s="28">
        <v>0</v>
      </c>
      <c r="R198" s="28">
        <v>0</v>
      </c>
      <c r="S198" s="28">
        <v>0</v>
      </c>
      <c r="T198" s="28">
        <v>0</v>
      </c>
      <c r="U198" s="28">
        <v>0</v>
      </c>
      <c r="V198" s="28">
        <v>0</v>
      </c>
      <c r="W198" s="28">
        <v>0</v>
      </c>
      <c r="X198" s="28">
        <v>0</v>
      </c>
      <c r="Y198" s="28">
        <v>0</v>
      </c>
      <c r="Z198" s="28">
        <v>0</v>
      </c>
      <c r="AB198" s="28">
        <v>0</v>
      </c>
      <c r="AE198">
        <f t="shared" si="3"/>
        <v>0</v>
      </c>
    </row>
    <row r="199" spans="1:31" x14ac:dyDescent="0.25">
      <c r="A199" s="28" t="s">
        <v>260</v>
      </c>
      <c r="B199" s="28" t="s">
        <v>262</v>
      </c>
      <c r="C199" s="28">
        <v>0</v>
      </c>
      <c r="D199" s="28">
        <v>0</v>
      </c>
      <c r="E199" s="28">
        <v>0</v>
      </c>
      <c r="F199" s="28">
        <v>0</v>
      </c>
      <c r="G199" s="28">
        <v>0</v>
      </c>
      <c r="H199" s="28">
        <v>0</v>
      </c>
      <c r="I199" s="28">
        <v>0</v>
      </c>
      <c r="J199" s="28">
        <v>0</v>
      </c>
      <c r="K199" s="28">
        <v>0</v>
      </c>
      <c r="L199" s="28">
        <v>0</v>
      </c>
      <c r="M199" s="28">
        <v>0</v>
      </c>
      <c r="N199" s="28">
        <v>0</v>
      </c>
      <c r="O199" s="28">
        <v>0</v>
      </c>
      <c r="P199" s="28">
        <v>0</v>
      </c>
      <c r="Q199" s="28">
        <v>0</v>
      </c>
      <c r="R199" s="28">
        <v>0</v>
      </c>
      <c r="S199" s="28">
        <v>0</v>
      </c>
      <c r="T199" s="28">
        <v>0</v>
      </c>
      <c r="U199" s="28">
        <v>0</v>
      </c>
      <c r="V199" s="28">
        <v>0</v>
      </c>
      <c r="W199" s="28">
        <v>0</v>
      </c>
      <c r="X199" s="28">
        <v>0</v>
      </c>
      <c r="Y199" s="28">
        <v>0</v>
      </c>
      <c r="Z199" s="28">
        <v>0</v>
      </c>
      <c r="AB199" s="28">
        <v>0</v>
      </c>
      <c r="AE199">
        <f t="shared" si="3"/>
        <v>0</v>
      </c>
    </row>
    <row r="200" spans="1:31" x14ac:dyDescent="0.25">
      <c r="A200" s="28" t="s">
        <v>263</v>
      </c>
      <c r="B200" s="28" t="s">
        <v>264</v>
      </c>
      <c r="C200" s="28">
        <v>0</v>
      </c>
      <c r="D200" s="28">
        <v>0</v>
      </c>
      <c r="E200" s="28">
        <v>0</v>
      </c>
      <c r="F200" s="28">
        <v>0</v>
      </c>
      <c r="G200" s="28">
        <v>0</v>
      </c>
      <c r="H200" s="28">
        <v>0</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B200" s="28">
        <v>0</v>
      </c>
      <c r="AE200">
        <f t="shared" si="3"/>
        <v>0</v>
      </c>
    </row>
    <row r="201" spans="1:31" x14ac:dyDescent="0.25">
      <c r="A201" s="28" t="s">
        <v>265</v>
      </c>
      <c r="B201" s="28" t="s">
        <v>266</v>
      </c>
      <c r="C201" s="28">
        <v>0</v>
      </c>
      <c r="D201" s="28">
        <v>0</v>
      </c>
      <c r="E201" s="28">
        <v>0</v>
      </c>
      <c r="F201" s="28">
        <v>0</v>
      </c>
      <c r="G201" s="28">
        <v>0</v>
      </c>
      <c r="H201" s="28">
        <v>0</v>
      </c>
      <c r="I201" s="28">
        <v>0</v>
      </c>
      <c r="J201" s="28">
        <v>0</v>
      </c>
      <c r="K201" s="28">
        <v>0</v>
      </c>
      <c r="L201" s="28">
        <v>0</v>
      </c>
      <c r="M201" s="28">
        <v>0</v>
      </c>
      <c r="N201" s="28">
        <v>0</v>
      </c>
      <c r="O201" s="28">
        <v>0</v>
      </c>
      <c r="P201" s="28">
        <v>0</v>
      </c>
      <c r="Q201" s="28">
        <v>0</v>
      </c>
      <c r="R201" s="28">
        <v>0</v>
      </c>
      <c r="S201" s="28">
        <v>0</v>
      </c>
      <c r="T201" s="28">
        <v>0</v>
      </c>
      <c r="U201" s="28">
        <v>0</v>
      </c>
      <c r="V201" s="28">
        <v>0</v>
      </c>
      <c r="W201" s="28">
        <v>0</v>
      </c>
      <c r="X201" s="28">
        <v>0</v>
      </c>
      <c r="Y201" s="28">
        <v>0</v>
      </c>
      <c r="Z201" s="28">
        <v>0</v>
      </c>
      <c r="AB201" s="28">
        <v>0</v>
      </c>
      <c r="AE201">
        <f t="shared" si="3"/>
        <v>0</v>
      </c>
    </row>
    <row r="202" spans="1:31" x14ac:dyDescent="0.25">
      <c r="A202" s="28" t="s">
        <v>267</v>
      </c>
      <c r="B202" s="28" t="s">
        <v>268</v>
      </c>
      <c r="C202" s="28">
        <v>0</v>
      </c>
      <c r="D202" s="28">
        <v>0</v>
      </c>
      <c r="E202" s="28">
        <v>0</v>
      </c>
      <c r="F202" s="28">
        <v>0</v>
      </c>
      <c r="G202" s="28">
        <v>0</v>
      </c>
      <c r="H202" s="28">
        <v>0</v>
      </c>
      <c r="I202" s="28">
        <v>0</v>
      </c>
      <c r="J202" s="28">
        <v>0</v>
      </c>
      <c r="K202" s="28">
        <v>0</v>
      </c>
      <c r="L202" s="28">
        <v>94.201999999999998</v>
      </c>
      <c r="M202" s="28">
        <v>75.069000000000003</v>
      </c>
      <c r="N202" s="28">
        <v>0</v>
      </c>
      <c r="O202" s="28">
        <v>0</v>
      </c>
      <c r="P202" s="28">
        <v>0</v>
      </c>
      <c r="Q202" s="28">
        <v>0</v>
      </c>
      <c r="R202" s="28">
        <v>0</v>
      </c>
      <c r="S202" s="28">
        <v>0</v>
      </c>
      <c r="T202" s="28">
        <v>0</v>
      </c>
      <c r="U202" s="28">
        <v>0</v>
      </c>
      <c r="V202" s="28">
        <v>0</v>
      </c>
      <c r="W202" s="28">
        <v>0</v>
      </c>
      <c r="X202" s="28">
        <v>0</v>
      </c>
      <c r="Y202" s="28">
        <v>0</v>
      </c>
      <c r="Z202" s="28">
        <v>8.7159999999999993</v>
      </c>
      <c r="AB202" s="28">
        <v>94.201999999999998</v>
      </c>
      <c r="AE202">
        <f t="shared" si="3"/>
        <v>177.98700000000002</v>
      </c>
    </row>
    <row r="203" spans="1:31" x14ac:dyDescent="0.25">
      <c r="A203" s="28" t="s">
        <v>267</v>
      </c>
      <c r="B203" s="28" t="s">
        <v>269</v>
      </c>
      <c r="C203" s="28">
        <v>0</v>
      </c>
      <c r="D203" s="28">
        <v>0</v>
      </c>
      <c r="E203" s="28">
        <v>0</v>
      </c>
      <c r="F203" s="28">
        <v>0</v>
      </c>
      <c r="G203" s="28">
        <v>0</v>
      </c>
      <c r="H203" s="28">
        <v>0</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B203" s="28">
        <v>0</v>
      </c>
      <c r="AE203">
        <f t="shared" si="3"/>
        <v>0</v>
      </c>
    </row>
    <row r="204" spans="1:31" x14ac:dyDescent="0.25">
      <c r="A204" s="28" t="s">
        <v>270</v>
      </c>
      <c r="B204" s="28" t="s">
        <v>271</v>
      </c>
      <c r="C204" s="28">
        <v>0</v>
      </c>
      <c r="D204" s="28">
        <v>0</v>
      </c>
      <c r="E204" s="28">
        <v>0</v>
      </c>
      <c r="F204" s="28">
        <v>0</v>
      </c>
      <c r="G204" s="28">
        <v>0</v>
      </c>
      <c r="H204" s="28">
        <v>0</v>
      </c>
      <c r="I204" s="28">
        <v>0</v>
      </c>
      <c r="J204" s="28">
        <v>0</v>
      </c>
      <c r="K204" s="28">
        <v>0</v>
      </c>
      <c r="L204" s="28">
        <v>0</v>
      </c>
      <c r="M204" s="28">
        <v>0</v>
      </c>
      <c r="N204" s="28">
        <v>0</v>
      </c>
      <c r="O204" s="28">
        <v>0</v>
      </c>
      <c r="P204" s="28">
        <v>0</v>
      </c>
      <c r="Q204" s="28">
        <v>0</v>
      </c>
      <c r="R204" s="28">
        <v>0</v>
      </c>
      <c r="S204" s="28">
        <v>0</v>
      </c>
      <c r="T204" s="28">
        <v>0</v>
      </c>
      <c r="U204" s="28">
        <v>0</v>
      </c>
      <c r="V204" s="28">
        <v>0</v>
      </c>
      <c r="W204" s="28">
        <v>0</v>
      </c>
      <c r="X204" s="28">
        <v>0</v>
      </c>
      <c r="Y204" s="28">
        <v>0</v>
      </c>
      <c r="Z204" s="28">
        <v>0</v>
      </c>
      <c r="AB204" s="28">
        <v>0</v>
      </c>
      <c r="AE204">
        <f t="shared" si="3"/>
        <v>0</v>
      </c>
    </row>
    <row r="205" spans="1:31" x14ac:dyDescent="0.25">
      <c r="A205" s="28" t="s">
        <v>272</v>
      </c>
      <c r="B205" s="28" t="s">
        <v>273</v>
      </c>
      <c r="C205" s="28">
        <v>0</v>
      </c>
      <c r="D205" s="28">
        <v>0</v>
      </c>
      <c r="E205" s="28">
        <v>0</v>
      </c>
      <c r="F205" s="28">
        <v>0</v>
      </c>
      <c r="G205" s="28">
        <v>0</v>
      </c>
      <c r="H205" s="28">
        <v>0</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B205" s="28">
        <v>0</v>
      </c>
      <c r="AE205">
        <f t="shared" si="3"/>
        <v>0</v>
      </c>
    </row>
    <row r="206" spans="1:31" x14ac:dyDescent="0.25">
      <c r="A206" s="28" t="s">
        <v>272</v>
      </c>
      <c r="B206" s="28" t="s">
        <v>274</v>
      </c>
      <c r="C206" s="28">
        <v>0</v>
      </c>
      <c r="D206" s="28">
        <v>0</v>
      </c>
      <c r="E206" s="28">
        <v>0</v>
      </c>
      <c r="F206" s="28">
        <v>0</v>
      </c>
      <c r="G206" s="28">
        <v>0</v>
      </c>
      <c r="H206" s="28">
        <v>0</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B206" s="28">
        <v>0</v>
      </c>
      <c r="AE206">
        <f t="shared" si="3"/>
        <v>0</v>
      </c>
    </row>
    <row r="207" spans="1:31" x14ac:dyDescent="0.25">
      <c r="A207" s="28" t="s">
        <v>272</v>
      </c>
      <c r="B207" s="28" t="s">
        <v>275</v>
      </c>
      <c r="C207" s="28">
        <v>0</v>
      </c>
      <c r="D207" s="28">
        <v>0</v>
      </c>
      <c r="E207" s="28">
        <v>0</v>
      </c>
      <c r="F207" s="28">
        <v>0</v>
      </c>
      <c r="G207" s="28">
        <v>0</v>
      </c>
      <c r="H207" s="28">
        <v>0</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B207" s="28">
        <v>0</v>
      </c>
      <c r="AE207">
        <f t="shared" si="3"/>
        <v>0</v>
      </c>
    </row>
    <row r="208" spans="1:31" x14ac:dyDescent="0.25">
      <c r="A208" s="28" t="s">
        <v>272</v>
      </c>
      <c r="B208" s="28" t="s">
        <v>276</v>
      </c>
      <c r="C208" s="28">
        <v>0</v>
      </c>
      <c r="D208" s="28">
        <v>0</v>
      </c>
      <c r="E208" s="28">
        <v>0</v>
      </c>
      <c r="F208" s="28">
        <v>0</v>
      </c>
      <c r="G208" s="28">
        <v>0</v>
      </c>
      <c r="H208" s="28">
        <v>0</v>
      </c>
      <c r="I208" s="28">
        <v>0</v>
      </c>
      <c r="J208" s="28">
        <v>0</v>
      </c>
      <c r="K208" s="28">
        <v>0</v>
      </c>
      <c r="L208" s="28">
        <v>0</v>
      </c>
      <c r="M208" s="28">
        <v>0</v>
      </c>
      <c r="N208" s="28">
        <v>0</v>
      </c>
      <c r="O208" s="28">
        <v>0</v>
      </c>
      <c r="P208" s="28">
        <v>0</v>
      </c>
      <c r="Q208" s="28">
        <v>0</v>
      </c>
      <c r="R208" s="28">
        <v>0</v>
      </c>
      <c r="S208" s="28">
        <v>0</v>
      </c>
      <c r="T208" s="28">
        <v>0</v>
      </c>
      <c r="U208" s="28">
        <v>0</v>
      </c>
      <c r="V208" s="28">
        <v>0</v>
      </c>
      <c r="W208" s="28">
        <v>0</v>
      </c>
      <c r="X208" s="28">
        <v>0</v>
      </c>
      <c r="Y208" s="28">
        <v>0</v>
      </c>
      <c r="Z208" s="28">
        <v>0</v>
      </c>
      <c r="AB208" s="28">
        <v>0</v>
      </c>
      <c r="AE208">
        <f t="shared" si="3"/>
        <v>0</v>
      </c>
    </row>
    <row r="209" spans="1:31" x14ac:dyDescent="0.25">
      <c r="A209" s="28" t="s">
        <v>277</v>
      </c>
      <c r="B209" s="28" t="s">
        <v>278</v>
      </c>
      <c r="C209" s="28">
        <v>0</v>
      </c>
      <c r="D209" s="28">
        <v>0</v>
      </c>
      <c r="E209" s="28">
        <v>0</v>
      </c>
      <c r="F209" s="28">
        <v>0</v>
      </c>
      <c r="G209" s="28">
        <v>0</v>
      </c>
      <c r="H209" s="28">
        <v>0</v>
      </c>
      <c r="I209" s="28">
        <v>0</v>
      </c>
      <c r="J209" s="28">
        <v>0</v>
      </c>
      <c r="K209" s="28">
        <v>0</v>
      </c>
      <c r="L209" s="28">
        <v>0</v>
      </c>
      <c r="M209" s="28">
        <v>0</v>
      </c>
      <c r="N209" s="28">
        <v>0</v>
      </c>
      <c r="O209" s="28">
        <v>0</v>
      </c>
      <c r="P209" s="28">
        <v>0</v>
      </c>
      <c r="Q209" s="28">
        <v>0</v>
      </c>
      <c r="R209" s="28">
        <v>0</v>
      </c>
      <c r="S209" s="28">
        <v>0</v>
      </c>
      <c r="T209" s="28">
        <v>0</v>
      </c>
      <c r="U209" s="28">
        <v>0</v>
      </c>
      <c r="V209" s="28">
        <v>0</v>
      </c>
      <c r="W209" s="28">
        <v>0</v>
      </c>
      <c r="X209" s="28">
        <v>0</v>
      </c>
      <c r="Y209" s="28">
        <v>0</v>
      </c>
      <c r="Z209" s="28">
        <v>0</v>
      </c>
      <c r="AB209" s="28">
        <v>0</v>
      </c>
      <c r="AE209">
        <f t="shared" si="3"/>
        <v>0</v>
      </c>
    </row>
    <row r="210" spans="1:31" x14ac:dyDescent="0.25">
      <c r="A210" s="28" t="s">
        <v>277</v>
      </c>
      <c r="B210" s="28" t="s">
        <v>279</v>
      </c>
      <c r="C210" s="28">
        <v>0</v>
      </c>
      <c r="D210" s="28">
        <v>0</v>
      </c>
      <c r="E210" s="28">
        <v>0</v>
      </c>
      <c r="F210" s="28">
        <v>0</v>
      </c>
      <c r="G210" s="28">
        <v>0</v>
      </c>
      <c r="H210" s="28">
        <v>0</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B210" s="28">
        <v>0</v>
      </c>
      <c r="AE210">
        <f t="shared" si="3"/>
        <v>0</v>
      </c>
    </row>
    <row r="211" spans="1:31" x14ac:dyDescent="0.25">
      <c r="A211" s="28" t="s">
        <v>280</v>
      </c>
      <c r="B211" s="28" t="s">
        <v>281</v>
      </c>
      <c r="C211" s="28">
        <v>0</v>
      </c>
      <c r="D211" s="28">
        <v>0</v>
      </c>
      <c r="E211" s="28">
        <v>0</v>
      </c>
      <c r="F211" s="28">
        <v>0</v>
      </c>
      <c r="G211" s="28">
        <v>0</v>
      </c>
      <c r="H211" s="28">
        <v>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B211" s="28">
        <v>0</v>
      </c>
      <c r="AE211">
        <f t="shared" si="3"/>
        <v>0</v>
      </c>
    </row>
    <row r="212" spans="1:31" x14ac:dyDescent="0.25">
      <c r="A212" s="28" t="s">
        <v>282</v>
      </c>
      <c r="B212" s="28" t="s">
        <v>283</v>
      </c>
      <c r="C212" s="28">
        <v>0</v>
      </c>
      <c r="D212" s="28">
        <v>0</v>
      </c>
      <c r="E212" s="28">
        <v>0</v>
      </c>
      <c r="F212" s="28">
        <v>0</v>
      </c>
      <c r="G212" s="28">
        <v>0</v>
      </c>
      <c r="H212" s="28">
        <v>0</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B212" s="28">
        <v>0</v>
      </c>
      <c r="AE212">
        <f t="shared" si="3"/>
        <v>0</v>
      </c>
    </row>
    <row r="213" spans="1:31" x14ac:dyDescent="0.25">
      <c r="A213" s="28" t="s">
        <v>282</v>
      </c>
      <c r="B213" s="28" t="s">
        <v>284</v>
      </c>
      <c r="C213" s="28">
        <v>0</v>
      </c>
      <c r="D213" s="28">
        <v>0</v>
      </c>
      <c r="E213" s="28">
        <v>0</v>
      </c>
      <c r="F213" s="28">
        <v>0</v>
      </c>
      <c r="G213" s="28">
        <v>0</v>
      </c>
      <c r="H213" s="28">
        <v>0</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B213" s="28">
        <v>0</v>
      </c>
      <c r="AE213">
        <f t="shared" si="3"/>
        <v>0</v>
      </c>
    </row>
    <row r="214" spans="1:31" x14ac:dyDescent="0.25">
      <c r="A214" s="28" t="s">
        <v>282</v>
      </c>
      <c r="B214" s="28" t="s">
        <v>285</v>
      </c>
      <c r="C214" s="28">
        <v>0</v>
      </c>
      <c r="D214" s="28">
        <v>0</v>
      </c>
      <c r="E214" s="28">
        <v>0</v>
      </c>
      <c r="F214" s="28">
        <v>0</v>
      </c>
      <c r="G214" s="28">
        <v>0</v>
      </c>
      <c r="H214" s="28">
        <v>0</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B214" s="28">
        <v>0</v>
      </c>
      <c r="AE214">
        <f t="shared" si="3"/>
        <v>0</v>
      </c>
    </row>
    <row r="215" spans="1:31" x14ac:dyDescent="0.25">
      <c r="A215" s="28" t="s">
        <v>282</v>
      </c>
      <c r="B215" s="28" t="s">
        <v>286</v>
      </c>
      <c r="C215" s="28">
        <v>0</v>
      </c>
      <c r="D215" s="28">
        <v>0</v>
      </c>
      <c r="E215" s="28">
        <v>0</v>
      </c>
      <c r="F215" s="28">
        <v>0</v>
      </c>
      <c r="G215" s="28">
        <v>0</v>
      </c>
      <c r="H215" s="28">
        <v>0</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B215" s="28">
        <v>0</v>
      </c>
      <c r="AE215">
        <f t="shared" si="3"/>
        <v>0</v>
      </c>
    </row>
    <row r="216" spans="1:31" x14ac:dyDescent="0.25">
      <c r="A216" s="28" t="s">
        <v>282</v>
      </c>
      <c r="B216" s="28" t="s">
        <v>287</v>
      </c>
      <c r="C216" s="28">
        <v>0</v>
      </c>
      <c r="D216" s="28">
        <v>0</v>
      </c>
      <c r="E216" s="28">
        <v>0</v>
      </c>
      <c r="F216" s="28">
        <v>0</v>
      </c>
      <c r="G216" s="28">
        <v>0</v>
      </c>
      <c r="H216" s="28">
        <v>0</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B216" s="28">
        <v>0</v>
      </c>
      <c r="AE216">
        <f t="shared" si="3"/>
        <v>0</v>
      </c>
    </row>
    <row r="217" spans="1:31" x14ac:dyDescent="0.25">
      <c r="A217" s="28" t="s">
        <v>282</v>
      </c>
      <c r="B217" s="28" t="s">
        <v>288</v>
      </c>
      <c r="C217" s="28">
        <v>0</v>
      </c>
      <c r="D217" s="28">
        <v>0</v>
      </c>
      <c r="E217" s="28">
        <v>0</v>
      </c>
      <c r="F217" s="28">
        <v>0</v>
      </c>
      <c r="G217" s="28">
        <v>0</v>
      </c>
      <c r="H217" s="28">
        <v>0</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B217" s="28">
        <v>0</v>
      </c>
      <c r="AE217">
        <f t="shared" si="3"/>
        <v>0</v>
      </c>
    </row>
    <row r="218" spans="1:31" x14ac:dyDescent="0.25">
      <c r="A218" s="28" t="s">
        <v>282</v>
      </c>
      <c r="B218" s="28" t="s">
        <v>289</v>
      </c>
      <c r="C218" s="28">
        <v>0</v>
      </c>
      <c r="D218" s="28">
        <v>0</v>
      </c>
      <c r="E218" s="28">
        <v>0</v>
      </c>
      <c r="F218" s="28">
        <v>0</v>
      </c>
      <c r="G218" s="28">
        <v>0</v>
      </c>
      <c r="H218" s="28">
        <v>0</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B218" s="28">
        <v>0</v>
      </c>
      <c r="AE218">
        <f t="shared" si="3"/>
        <v>0</v>
      </c>
    </row>
    <row r="219" spans="1:31" x14ac:dyDescent="0.25">
      <c r="A219" s="28" t="s">
        <v>282</v>
      </c>
      <c r="B219" s="28" t="s">
        <v>290</v>
      </c>
      <c r="C219" s="28">
        <v>0</v>
      </c>
      <c r="D219" s="28">
        <v>0</v>
      </c>
      <c r="E219" s="28">
        <v>0</v>
      </c>
      <c r="F219" s="28">
        <v>0</v>
      </c>
      <c r="G219" s="28">
        <v>0</v>
      </c>
      <c r="H219" s="28">
        <v>0</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B219" s="28">
        <v>0</v>
      </c>
      <c r="AE219">
        <f t="shared" si="3"/>
        <v>0</v>
      </c>
    </row>
    <row r="220" spans="1:31" x14ac:dyDescent="0.25">
      <c r="A220" s="28" t="s">
        <v>291</v>
      </c>
      <c r="B220" s="28" t="s">
        <v>292</v>
      </c>
      <c r="C220" s="28">
        <v>0</v>
      </c>
      <c r="D220" s="28">
        <v>0</v>
      </c>
      <c r="E220" s="28">
        <v>0</v>
      </c>
      <c r="F220" s="28">
        <v>0</v>
      </c>
      <c r="G220" s="28">
        <v>0</v>
      </c>
      <c r="H220" s="28">
        <v>0</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B220" s="28">
        <v>0</v>
      </c>
      <c r="AE220">
        <f t="shared" si="3"/>
        <v>0</v>
      </c>
    </row>
    <row r="221" spans="1:31" x14ac:dyDescent="0.25">
      <c r="A221" s="28" t="s">
        <v>293</v>
      </c>
      <c r="B221" s="28" t="s">
        <v>190</v>
      </c>
      <c r="C221" s="28">
        <v>0</v>
      </c>
      <c r="D221" s="28">
        <v>0</v>
      </c>
      <c r="E221" s="28">
        <v>0</v>
      </c>
      <c r="F221" s="28">
        <v>0</v>
      </c>
      <c r="G221" s="28">
        <v>0</v>
      </c>
      <c r="H221" s="28">
        <v>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B221" s="28">
        <v>0</v>
      </c>
      <c r="AE221">
        <f t="shared" si="3"/>
        <v>0</v>
      </c>
    </row>
    <row r="222" spans="1:31" x14ac:dyDescent="0.25">
      <c r="A222" s="28" t="s">
        <v>293</v>
      </c>
      <c r="B222" s="28" t="s">
        <v>294</v>
      </c>
      <c r="C222" s="28">
        <v>0</v>
      </c>
      <c r="D222" s="28">
        <v>0</v>
      </c>
      <c r="E222" s="28">
        <v>0</v>
      </c>
      <c r="F222" s="28">
        <v>0</v>
      </c>
      <c r="G222" s="28">
        <v>0</v>
      </c>
      <c r="H222" s="28">
        <v>0</v>
      </c>
      <c r="I222" s="28">
        <v>0</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B222" s="28">
        <v>0</v>
      </c>
      <c r="AE222">
        <f t="shared" si="3"/>
        <v>0</v>
      </c>
    </row>
    <row r="223" spans="1:31" x14ac:dyDescent="0.25">
      <c r="A223" s="28" t="s">
        <v>293</v>
      </c>
      <c r="B223" s="28" t="s">
        <v>295</v>
      </c>
      <c r="C223" s="28">
        <v>0</v>
      </c>
      <c r="D223" s="28">
        <v>0</v>
      </c>
      <c r="E223" s="28">
        <v>0</v>
      </c>
      <c r="F223" s="28">
        <v>0</v>
      </c>
      <c r="G223" s="28">
        <v>0</v>
      </c>
      <c r="H223" s="28">
        <v>0</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B223" s="28">
        <v>0</v>
      </c>
      <c r="AE223">
        <f t="shared" si="3"/>
        <v>0</v>
      </c>
    </row>
    <row r="224" spans="1:31" x14ac:dyDescent="0.25">
      <c r="A224" s="28" t="s">
        <v>293</v>
      </c>
      <c r="B224" s="28" t="s">
        <v>296</v>
      </c>
      <c r="C224" s="28">
        <v>0</v>
      </c>
      <c r="D224" s="28">
        <v>0</v>
      </c>
      <c r="E224" s="28">
        <v>0</v>
      </c>
      <c r="F224" s="28">
        <v>0</v>
      </c>
      <c r="G224" s="28">
        <v>0</v>
      </c>
      <c r="H224" s="28">
        <v>0</v>
      </c>
      <c r="I224" s="28">
        <v>0</v>
      </c>
      <c r="J224" s="28">
        <v>0</v>
      </c>
      <c r="K224" s="28">
        <v>0</v>
      </c>
      <c r="L224" s="28">
        <v>0</v>
      </c>
      <c r="M224" s="28">
        <v>0</v>
      </c>
      <c r="N224" s="28">
        <v>0</v>
      </c>
      <c r="O224" s="28">
        <v>0</v>
      </c>
      <c r="P224" s="28">
        <v>0</v>
      </c>
      <c r="Q224" s="28">
        <v>0</v>
      </c>
      <c r="R224" s="28">
        <v>0</v>
      </c>
      <c r="S224" s="28">
        <v>0</v>
      </c>
      <c r="T224" s="28">
        <v>0</v>
      </c>
      <c r="U224" s="28">
        <v>0</v>
      </c>
      <c r="V224" s="28">
        <v>0</v>
      </c>
      <c r="W224" s="28">
        <v>0</v>
      </c>
      <c r="X224" s="28">
        <v>0</v>
      </c>
      <c r="Y224" s="28">
        <v>0</v>
      </c>
      <c r="Z224" s="28">
        <v>0</v>
      </c>
      <c r="AB224" s="28">
        <v>0</v>
      </c>
      <c r="AE224">
        <f t="shared" si="3"/>
        <v>0</v>
      </c>
    </row>
    <row r="225" spans="1:31" x14ac:dyDescent="0.25">
      <c r="A225" s="28" t="s">
        <v>297</v>
      </c>
      <c r="B225" s="28" t="s">
        <v>298</v>
      </c>
      <c r="C225" s="28">
        <v>0</v>
      </c>
      <c r="D225" s="28">
        <v>0</v>
      </c>
      <c r="E225" s="28">
        <v>0</v>
      </c>
      <c r="F225" s="28">
        <v>0</v>
      </c>
      <c r="G225" s="28">
        <v>0</v>
      </c>
      <c r="H225" s="28">
        <v>0</v>
      </c>
      <c r="I225" s="28">
        <v>0</v>
      </c>
      <c r="J225" s="28">
        <v>0</v>
      </c>
      <c r="K225" s="28">
        <v>0</v>
      </c>
      <c r="L225" s="28">
        <v>0</v>
      </c>
      <c r="M225" s="28">
        <v>0</v>
      </c>
      <c r="N225" s="28">
        <v>0</v>
      </c>
      <c r="O225" s="28">
        <v>0</v>
      </c>
      <c r="P225" s="28">
        <v>0</v>
      </c>
      <c r="Q225" s="28">
        <v>0</v>
      </c>
      <c r="R225" s="28">
        <v>0</v>
      </c>
      <c r="S225" s="28">
        <v>0</v>
      </c>
      <c r="T225" s="28">
        <v>0</v>
      </c>
      <c r="U225" s="28">
        <v>0</v>
      </c>
      <c r="V225" s="28">
        <v>0</v>
      </c>
      <c r="W225" s="28">
        <v>0</v>
      </c>
      <c r="X225" s="28">
        <v>0</v>
      </c>
      <c r="Y225" s="28">
        <v>0</v>
      </c>
      <c r="Z225" s="28">
        <v>0</v>
      </c>
      <c r="AB225" s="28">
        <v>0</v>
      </c>
      <c r="AE225">
        <f t="shared" si="3"/>
        <v>0</v>
      </c>
    </row>
    <row r="226" spans="1:31" x14ac:dyDescent="0.25">
      <c r="A226" s="28" t="s">
        <v>299</v>
      </c>
      <c r="B226" s="28" t="s">
        <v>300</v>
      </c>
      <c r="C226" s="28">
        <v>0</v>
      </c>
      <c r="D226" s="28">
        <v>0</v>
      </c>
      <c r="E226" s="28">
        <v>0</v>
      </c>
      <c r="F226" s="28">
        <v>0</v>
      </c>
      <c r="G226" s="28">
        <v>0</v>
      </c>
      <c r="H226" s="28">
        <v>0</v>
      </c>
      <c r="I226" s="28">
        <v>0</v>
      </c>
      <c r="J226" s="28">
        <v>0</v>
      </c>
      <c r="K226" s="28">
        <v>0</v>
      </c>
      <c r="L226" s="28">
        <v>0</v>
      </c>
      <c r="M226" s="28">
        <v>0</v>
      </c>
      <c r="N226" s="28">
        <v>0</v>
      </c>
      <c r="O226" s="28">
        <v>0</v>
      </c>
      <c r="P226" s="28">
        <v>0</v>
      </c>
      <c r="Q226" s="28">
        <v>0</v>
      </c>
      <c r="R226" s="28">
        <v>0</v>
      </c>
      <c r="S226" s="28">
        <v>0</v>
      </c>
      <c r="T226" s="28">
        <v>0</v>
      </c>
      <c r="U226" s="28">
        <v>0</v>
      </c>
      <c r="V226" s="28">
        <v>0</v>
      </c>
      <c r="W226" s="28">
        <v>0</v>
      </c>
      <c r="X226" s="28">
        <v>0</v>
      </c>
      <c r="Y226" s="28">
        <v>0</v>
      </c>
      <c r="Z226" s="28">
        <v>0</v>
      </c>
      <c r="AB226" s="28">
        <v>0</v>
      </c>
      <c r="AE226">
        <f t="shared" si="3"/>
        <v>0</v>
      </c>
    </row>
    <row r="227" spans="1:31" x14ac:dyDescent="0.25">
      <c r="A227" s="28" t="s">
        <v>301</v>
      </c>
      <c r="B227" s="28" t="s">
        <v>302</v>
      </c>
      <c r="C227" s="28">
        <v>0</v>
      </c>
      <c r="D227" s="28">
        <v>0</v>
      </c>
      <c r="E227" s="28">
        <v>0</v>
      </c>
      <c r="F227" s="28">
        <v>0</v>
      </c>
      <c r="G227" s="28">
        <v>0</v>
      </c>
      <c r="H227" s="28">
        <v>0</v>
      </c>
      <c r="I227" s="28">
        <v>0</v>
      </c>
      <c r="J227" s="28">
        <v>0</v>
      </c>
      <c r="K227" s="28">
        <v>0</v>
      </c>
      <c r="L227" s="28">
        <v>0</v>
      </c>
      <c r="M227" s="28">
        <v>0</v>
      </c>
      <c r="N227" s="28">
        <v>0</v>
      </c>
      <c r="O227" s="28">
        <v>0</v>
      </c>
      <c r="P227" s="28">
        <v>0</v>
      </c>
      <c r="Q227" s="28">
        <v>0</v>
      </c>
      <c r="R227" s="28">
        <v>0</v>
      </c>
      <c r="S227" s="28">
        <v>0</v>
      </c>
      <c r="T227" s="28">
        <v>0</v>
      </c>
      <c r="U227" s="28">
        <v>0</v>
      </c>
      <c r="V227" s="28">
        <v>0</v>
      </c>
      <c r="W227" s="28">
        <v>0</v>
      </c>
      <c r="X227" s="28">
        <v>0</v>
      </c>
      <c r="Y227" s="28">
        <v>0</v>
      </c>
      <c r="Z227" s="28">
        <v>0</v>
      </c>
      <c r="AB227" s="28">
        <v>0</v>
      </c>
      <c r="AE227">
        <f t="shared" si="3"/>
        <v>0</v>
      </c>
    </row>
    <row r="228" spans="1:31" x14ac:dyDescent="0.25">
      <c r="A228" s="28" t="s">
        <v>303</v>
      </c>
      <c r="B228" s="28" t="s">
        <v>304</v>
      </c>
      <c r="C228" s="28">
        <v>0</v>
      </c>
      <c r="D228" s="28">
        <v>0</v>
      </c>
      <c r="E228" s="28">
        <v>0</v>
      </c>
      <c r="F228" s="28">
        <v>0</v>
      </c>
      <c r="G228" s="28">
        <v>0</v>
      </c>
      <c r="H228" s="28">
        <v>0</v>
      </c>
      <c r="I228" s="28">
        <v>0</v>
      </c>
      <c r="J228" s="28">
        <v>0</v>
      </c>
      <c r="K228" s="28">
        <v>0</v>
      </c>
      <c r="L228" s="28">
        <v>0</v>
      </c>
      <c r="M228" s="28">
        <v>0</v>
      </c>
      <c r="N228" s="28">
        <v>0</v>
      </c>
      <c r="O228" s="28">
        <v>0</v>
      </c>
      <c r="P228" s="28">
        <v>0</v>
      </c>
      <c r="Q228" s="28">
        <v>0</v>
      </c>
      <c r="R228" s="28">
        <v>0</v>
      </c>
      <c r="S228" s="28">
        <v>0</v>
      </c>
      <c r="T228" s="28">
        <v>0</v>
      </c>
      <c r="U228" s="28">
        <v>0</v>
      </c>
      <c r="V228" s="28">
        <v>0</v>
      </c>
      <c r="W228" s="28">
        <v>0</v>
      </c>
      <c r="X228" s="28">
        <v>0</v>
      </c>
      <c r="Y228" s="28">
        <v>0</v>
      </c>
      <c r="Z228" s="28">
        <v>0</v>
      </c>
      <c r="AB228" s="28">
        <v>0</v>
      </c>
      <c r="AE228">
        <f t="shared" si="3"/>
        <v>0</v>
      </c>
    </row>
    <row r="229" spans="1:31" x14ac:dyDescent="0.25">
      <c r="A229" s="28" t="s">
        <v>305</v>
      </c>
      <c r="B229" s="28" t="s">
        <v>306</v>
      </c>
      <c r="C229" s="28">
        <v>0</v>
      </c>
      <c r="D229" s="28">
        <v>0</v>
      </c>
      <c r="E229" s="28">
        <v>0</v>
      </c>
      <c r="F229" s="28">
        <v>0</v>
      </c>
      <c r="G229" s="28">
        <v>0</v>
      </c>
      <c r="H229" s="28">
        <v>0</v>
      </c>
      <c r="I229" s="28">
        <v>0</v>
      </c>
      <c r="J229" s="28">
        <v>0</v>
      </c>
      <c r="K229" s="28">
        <v>0</v>
      </c>
      <c r="L229" s="28">
        <v>0</v>
      </c>
      <c r="M229" s="28">
        <v>0</v>
      </c>
      <c r="N229" s="28">
        <v>0</v>
      </c>
      <c r="O229" s="28">
        <v>0</v>
      </c>
      <c r="P229" s="28">
        <v>0</v>
      </c>
      <c r="Q229" s="28">
        <v>0</v>
      </c>
      <c r="R229" s="28">
        <v>0</v>
      </c>
      <c r="S229" s="28">
        <v>0</v>
      </c>
      <c r="T229" s="28">
        <v>0</v>
      </c>
      <c r="U229" s="28">
        <v>0</v>
      </c>
      <c r="V229" s="28">
        <v>0</v>
      </c>
      <c r="W229" s="28">
        <v>0</v>
      </c>
      <c r="X229" s="28">
        <v>0</v>
      </c>
      <c r="Y229" s="28">
        <v>0</v>
      </c>
      <c r="Z229" s="28">
        <v>0</v>
      </c>
      <c r="AB229" s="28">
        <v>0</v>
      </c>
      <c r="AE229">
        <f t="shared" si="3"/>
        <v>0</v>
      </c>
    </row>
    <row r="230" spans="1:31" x14ac:dyDescent="0.25">
      <c r="A230" s="28" t="s">
        <v>305</v>
      </c>
      <c r="B230" s="28" t="s">
        <v>307</v>
      </c>
      <c r="C230" s="28">
        <v>0</v>
      </c>
      <c r="D230" s="28">
        <v>0</v>
      </c>
      <c r="E230" s="28">
        <v>0</v>
      </c>
      <c r="F230" s="28">
        <v>0</v>
      </c>
      <c r="G230" s="28">
        <v>0</v>
      </c>
      <c r="H230" s="28">
        <v>0</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B230" s="28">
        <v>0</v>
      </c>
      <c r="AE230">
        <f t="shared" si="3"/>
        <v>0</v>
      </c>
    </row>
    <row r="231" spans="1:31" x14ac:dyDescent="0.25">
      <c r="A231" s="28" t="s">
        <v>305</v>
      </c>
      <c r="B231" s="28" t="s">
        <v>308</v>
      </c>
      <c r="C231" s="28">
        <v>0</v>
      </c>
      <c r="D231" s="28">
        <v>0</v>
      </c>
      <c r="E231" s="28">
        <v>0</v>
      </c>
      <c r="F231" s="28">
        <v>0</v>
      </c>
      <c r="G231" s="28">
        <v>0</v>
      </c>
      <c r="H231" s="28">
        <v>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B231" s="28">
        <v>0</v>
      </c>
      <c r="AE231">
        <f t="shared" si="3"/>
        <v>0</v>
      </c>
    </row>
    <row r="232" spans="1:31" x14ac:dyDescent="0.25">
      <c r="A232" s="28" t="s">
        <v>305</v>
      </c>
      <c r="B232" s="28" t="s">
        <v>309</v>
      </c>
      <c r="C232" s="28">
        <v>0</v>
      </c>
      <c r="D232" s="28">
        <v>0</v>
      </c>
      <c r="E232" s="28">
        <v>0</v>
      </c>
      <c r="F232" s="28">
        <v>0</v>
      </c>
      <c r="G232" s="28">
        <v>0</v>
      </c>
      <c r="H232" s="28">
        <v>0</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B232" s="28">
        <v>0</v>
      </c>
      <c r="AE232">
        <f t="shared" si="3"/>
        <v>0</v>
      </c>
    </row>
    <row r="233" spans="1:31" x14ac:dyDescent="0.25">
      <c r="A233" s="28" t="s">
        <v>310</v>
      </c>
      <c r="B233" s="28" t="s">
        <v>311</v>
      </c>
      <c r="C233" s="28">
        <v>0</v>
      </c>
      <c r="D233" s="28">
        <v>0</v>
      </c>
      <c r="E233" s="28">
        <v>0</v>
      </c>
      <c r="F233" s="28">
        <v>0</v>
      </c>
      <c r="G233" s="28">
        <v>0</v>
      </c>
      <c r="H233" s="28">
        <v>0</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B233" s="28">
        <v>0</v>
      </c>
      <c r="AE233">
        <f t="shared" si="3"/>
        <v>0</v>
      </c>
    </row>
    <row r="234" spans="1:31" x14ac:dyDescent="0.25">
      <c r="A234" s="28" t="s">
        <v>312</v>
      </c>
      <c r="B234" s="28" t="s">
        <v>313</v>
      </c>
      <c r="C234" s="28">
        <v>0</v>
      </c>
      <c r="D234" s="28">
        <v>0</v>
      </c>
      <c r="E234" s="28">
        <v>0</v>
      </c>
      <c r="F234" s="28">
        <v>0</v>
      </c>
      <c r="G234" s="28">
        <v>0</v>
      </c>
      <c r="H234" s="28">
        <v>0</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B234" s="28">
        <v>0</v>
      </c>
      <c r="AE234">
        <f t="shared" si="3"/>
        <v>0</v>
      </c>
    </row>
    <row r="235" spans="1:31" x14ac:dyDescent="0.25">
      <c r="A235" s="28" t="s">
        <v>312</v>
      </c>
      <c r="B235" s="28" t="s">
        <v>314</v>
      </c>
      <c r="C235" s="28">
        <v>0</v>
      </c>
      <c r="D235" s="28">
        <v>0</v>
      </c>
      <c r="E235" s="28">
        <v>0</v>
      </c>
      <c r="F235" s="28">
        <v>0</v>
      </c>
      <c r="G235" s="28">
        <v>0</v>
      </c>
      <c r="H235" s="28">
        <v>0</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B235" s="28">
        <v>0</v>
      </c>
      <c r="AE235">
        <f t="shared" si="3"/>
        <v>0</v>
      </c>
    </row>
    <row r="236" spans="1:31" x14ac:dyDescent="0.25">
      <c r="A236" s="28" t="s">
        <v>312</v>
      </c>
      <c r="B236" s="28" t="s">
        <v>315</v>
      </c>
      <c r="C236" s="28">
        <v>0</v>
      </c>
      <c r="D236" s="28">
        <v>0</v>
      </c>
      <c r="E236" s="28">
        <v>0</v>
      </c>
      <c r="F236" s="28">
        <v>0</v>
      </c>
      <c r="G236" s="28">
        <v>0</v>
      </c>
      <c r="H236" s="28">
        <v>0</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B236" s="28">
        <v>0</v>
      </c>
      <c r="AE236">
        <f t="shared" si="3"/>
        <v>0</v>
      </c>
    </row>
    <row r="237" spans="1:31" x14ac:dyDescent="0.25">
      <c r="A237" s="28" t="s">
        <v>316</v>
      </c>
      <c r="B237" s="28" t="s">
        <v>317</v>
      </c>
      <c r="C237" s="28">
        <v>0</v>
      </c>
      <c r="D237" s="28">
        <v>0</v>
      </c>
      <c r="E237" s="28">
        <v>0</v>
      </c>
      <c r="F237" s="28">
        <v>0</v>
      </c>
      <c r="G237" s="28">
        <v>0</v>
      </c>
      <c r="H237" s="28">
        <v>0</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B237" s="28">
        <v>0</v>
      </c>
      <c r="AE237">
        <f t="shared" si="3"/>
        <v>0</v>
      </c>
    </row>
    <row r="238" spans="1:31" x14ac:dyDescent="0.25">
      <c r="A238" s="28" t="s">
        <v>316</v>
      </c>
      <c r="B238" s="28" t="s">
        <v>318</v>
      </c>
      <c r="C238" s="28">
        <v>0</v>
      </c>
      <c r="D238" s="28">
        <v>0</v>
      </c>
      <c r="E238" s="28">
        <v>0</v>
      </c>
      <c r="F238" s="28">
        <v>0</v>
      </c>
      <c r="G238" s="28">
        <v>0</v>
      </c>
      <c r="H238" s="28">
        <v>0</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B238" s="28">
        <v>0</v>
      </c>
      <c r="AE238">
        <f t="shared" si="3"/>
        <v>0</v>
      </c>
    </row>
    <row r="239" spans="1:31" x14ac:dyDescent="0.25">
      <c r="A239" s="28" t="s">
        <v>319</v>
      </c>
      <c r="B239" s="28" t="s">
        <v>320</v>
      </c>
      <c r="C239" s="28">
        <v>0</v>
      </c>
      <c r="D239" s="28">
        <v>0</v>
      </c>
      <c r="E239" s="28">
        <v>0</v>
      </c>
      <c r="F239" s="28">
        <v>0</v>
      </c>
      <c r="G239" s="28">
        <v>0</v>
      </c>
      <c r="H239" s="28">
        <v>0</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B239" s="28">
        <v>0</v>
      </c>
      <c r="AE239">
        <f t="shared" si="3"/>
        <v>0</v>
      </c>
    </row>
    <row r="240" spans="1:31" x14ac:dyDescent="0.25">
      <c r="A240" s="28" t="s">
        <v>321</v>
      </c>
      <c r="B240" s="28" t="s">
        <v>322</v>
      </c>
      <c r="C240" s="28">
        <v>0</v>
      </c>
      <c r="D240" s="28">
        <v>0</v>
      </c>
      <c r="E240" s="28">
        <v>0</v>
      </c>
      <c r="F240" s="28">
        <v>0</v>
      </c>
      <c r="G240" s="28">
        <v>0</v>
      </c>
      <c r="H240" s="28">
        <v>0</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B240" s="28">
        <v>0</v>
      </c>
      <c r="AE240">
        <f t="shared" si="3"/>
        <v>0</v>
      </c>
    </row>
    <row r="241" spans="1:31" x14ac:dyDescent="0.25">
      <c r="A241" s="28" t="s">
        <v>323</v>
      </c>
      <c r="B241" s="28" t="s">
        <v>324</v>
      </c>
      <c r="C241" s="28">
        <v>0</v>
      </c>
      <c r="D241" s="28">
        <v>0</v>
      </c>
      <c r="E241" s="28">
        <v>0</v>
      </c>
      <c r="F241" s="28">
        <v>0</v>
      </c>
      <c r="G241" s="28">
        <v>0</v>
      </c>
      <c r="H241" s="28">
        <v>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B241" s="28">
        <v>0</v>
      </c>
      <c r="AE241">
        <f t="shared" si="3"/>
        <v>0</v>
      </c>
    </row>
    <row r="242" spans="1:31" x14ac:dyDescent="0.25">
      <c r="A242" s="28" t="s">
        <v>323</v>
      </c>
      <c r="B242" s="28" t="s">
        <v>325</v>
      </c>
      <c r="C242" s="28">
        <v>0</v>
      </c>
      <c r="D242" s="28">
        <v>0</v>
      </c>
      <c r="E242" s="28">
        <v>0</v>
      </c>
      <c r="F242" s="28">
        <v>0</v>
      </c>
      <c r="G242" s="28">
        <v>0</v>
      </c>
      <c r="H242" s="28">
        <v>0</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B242" s="28">
        <v>0</v>
      </c>
      <c r="AE242">
        <f t="shared" si="3"/>
        <v>0</v>
      </c>
    </row>
    <row r="243" spans="1:31" x14ac:dyDescent="0.25">
      <c r="A243" s="28" t="s">
        <v>323</v>
      </c>
      <c r="B243" s="28" t="s">
        <v>326</v>
      </c>
      <c r="C243" s="28">
        <v>0</v>
      </c>
      <c r="D243" s="28">
        <v>0</v>
      </c>
      <c r="E243" s="28">
        <v>0</v>
      </c>
      <c r="F243" s="28">
        <v>0</v>
      </c>
      <c r="G243" s="28">
        <v>0</v>
      </c>
      <c r="H243" s="28">
        <v>0</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B243" s="28">
        <v>0</v>
      </c>
      <c r="AE243">
        <f t="shared" si="3"/>
        <v>0</v>
      </c>
    </row>
    <row r="244" spans="1:31" x14ac:dyDescent="0.25">
      <c r="A244" s="28" t="s">
        <v>327</v>
      </c>
      <c r="B244" s="28" t="s">
        <v>328</v>
      </c>
      <c r="C244" s="28">
        <v>0</v>
      </c>
      <c r="D244" s="28">
        <v>0</v>
      </c>
      <c r="E244" s="28">
        <v>0</v>
      </c>
      <c r="F244" s="28">
        <v>0</v>
      </c>
      <c r="G244" s="28">
        <v>0</v>
      </c>
      <c r="H244" s="28">
        <v>0</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B244" s="28">
        <v>0</v>
      </c>
      <c r="AE244">
        <f t="shared" si="3"/>
        <v>0</v>
      </c>
    </row>
    <row r="245" spans="1:31" x14ac:dyDescent="0.25">
      <c r="A245" s="28" t="s">
        <v>329</v>
      </c>
      <c r="B245" s="28" t="s">
        <v>330</v>
      </c>
      <c r="C245" s="28">
        <v>0</v>
      </c>
      <c r="D245" s="28">
        <v>0</v>
      </c>
      <c r="E245" s="28">
        <v>0</v>
      </c>
      <c r="F245" s="28">
        <v>0</v>
      </c>
      <c r="G245" s="28">
        <v>0</v>
      </c>
      <c r="H245" s="28">
        <v>0</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B245" s="28">
        <v>0</v>
      </c>
      <c r="AE245">
        <f t="shared" si="3"/>
        <v>0</v>
      </c>
    </row>
    <row r="246" spans="1:31" x14ac:dyDescent="0.25">
      <c r="A246" s="28" t="s">
        <v>331</v>
      </c>
      <c r="B246" s="28" t="s">
        <v>332</v>
      </c>
      <c r="C246" s="28">
        <v>0</v>
      </c>
      <c r="D246" s="28">
        <v>0</v>
      </c>
      <c r="E246" s="28">
        <v>0</v>
      </c>
      <c r="F246" s="28">
        <v>0</v>
      </c>
      <c r="G246" s="28">
        <v>0</v>
      </c>
      <c r="H246" s="28">
        <v>0</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B246" s="28">
        <v>0</v>
      </c>
      <c r="AE246">
        <f t="shared" si="3"/>
        <v>0</v>
      </c>
    </row>
    <row r="247" spans="1:31" x14ac:dyDescent="0.25">
      <c r="A247" s="28" t="s">
        <v>333</v>
      </c>
      <c r="B247" s="28" t="s">
        <v>334</v>
      </c>
      <c r="C247" s="28">
        <v>0</v>
      </c>
      <c r="D247" s="28">
        <v>0</v>
      </c>
      <c r="E247" s="28">
        <v>0</v>
      </c>
      <c r="F247" s="28">
        <v>0</v>
      </c>
      <c r="G247" s="28">
        <v>0</v>
      </c>
      <c r="H247" s="28">
        <v>0</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B247" s="28">
        <v>0</v>
      </c>
      <c r="AE247">
        <f t="shared" si="3"/>
        <v>0</v>
      </c>
    </row>
    <row r="248" spans="1:31" x14ac:dyDescent="0.25">
      <c r="A248" s="28" t="s">
        <v>335</v>
      </c>
      <c r="B248" s="28" t="s">
        <v>336</v>
      </c>
      <c r="C248" s="28">
        <v>0</v>
      </c>
      <c r="D248" s="28">
        <v>0</v>
      </c>
      <c r="E248" s="28">
        <v>0</v>
      </c>
      <c r="F248" s="28">
        <v>0</v>
      </c>
      <c r="G248" s="28">
        <v>0</v>
      </c>
      <c r="H248" s="28">
        <v>0</v>
      </c>
      <c r="I248" s="28">
        <v>0</v>
      </c>
      <c r="J248" s="28">
        <v>0</v>
      </c>
      <c r="K248" s="28">
        <v>0</v>
      </c>
      <c r="L248" s="28">
        <v>0</v>
      </c>
      <c r="M248" s="28">
        <v>0</v>
      </c>
      <c r="N248" s="28">
        <v>0</v>
      </c>
      <c r="O248" s="28">
        <v>0</v>
      </c>
      <c r="P248" s="28">
        <v>0</v>
      </c>
      <c r="Q248" s="28">
        <v>0</v>
      </c>
      <c r="R248" s="28">
        <v>0</v>
      </c>
      <c r="S248" s="28">
        <v>0</v>
      </c>
      <c r="T248" s="28">
        <v>0</v>
      </c>
      <c r="U248" s="28">
        <v>0</v>
      </c>
      <c r="V248" s="28">
        <v>0</v>
      </c>
      <c r="W248" s="28">
        <v>0</v>
      </c>
      <c r="X248" s="28">
        <v>0</v>
      </c>
      <c r="Y248" s="28">
        <v>0</v>
      </c>
      <c r="Z248" s="28">
        <v>0</v>
      </c>
      <c r="AB248" s="28">
        <v>0</v>
      </c>
      <c r="AE248">
        <f t="shared" si="3"/>
        <v>0</v>
      </c>
    </row>
    <row r="249" spans="1:31" x14ac:dyDescent="0.25">
      <c r="A249" s="28" t="s">
        <v>335</v>
      </c>
      <c r="B249" s="28" t="s">
        <v>337</v>
      </c>
      <c r="C249" s="28">
        <v>0</v>
      </c>
      <c r="D249" s="28">
        <v>0</v>
      </c>
      <c r="E249" s="28">
        <v>0</v>
      </c>
      <c r="F249" s="28">
        <v>0</v>
      </c>
      <c r="G249" s="28">
        <v>0</v>
      </c>
      <c r="H249" s="28">
        <v>0</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B249" s="28">
        <v>0</v>
      </c>
      <c r="AE249">
        <f t="shared" si="3"/>
        <v>0</v>
      </c>
    </row>
    <row r="250" spans="1:31" x14ac:dyDescent="0.25">
      <c r="A250" s="28" t="s">
        <v>335</v>
      </c>
      <c r="B250" s="28" t="s">
        <v>338</v>
      </c>
      <c r="C250" s="28">
        <v>0</v>
      </c>
      <c r="D250" s="28">
        <v>0</v>
      </c>
      <c r="E250" s="28">
        <v>0</v>
      </c>
      <c r="F250" s="28">
        <v>0</v>
      </c>
      <c r="G250" s="28">
        <v>0</v>
      </c>
      <c r="H250" s="28">
        <v>0</v>
      </c>
      <c r="I250" s="28">
        <v>0</v>
      </c>
      <c r="J250" s="28">
        <v>0</v>
      </c>
      <c r="K250" s="28">
        <v>0</v>
      </c>
      <c r="L250" s="28">
        <v>0</v>
      </c>
      <c r="M250" s="28">
        <v>0</v>
      </c>
      <c r="N250" s="28">
        <v>0</v>
      </c>
      <c r="O250" s="28">
        <v>0</v>
      </c>
      <c r="P250" s="28">
        <v>0</v>
      </c>
      <c r="Q250" s="28">
        <v>645.375</v>
      </c>
      <c r="R250" s="28">
        <v>0</v>
      </c>
      <c r="S250" s="28">
        <v>0</v>
      </c>
      <c r="T250" s="28">
        <v>0</v>
      </c>
      <c r="U250" s="28">
        <v>0</v>
      </c>
      <c r="V250" s="28">
        <v>0</v>
      </c>
      <c r="W250" s="28">
        <v>0</v>
      </c>
      <c r="X250" s="28">
        <v>0</v>
      </c>
      <c r="Y250" s="28">
        <v>0</v>
      </c>
      <c r="Z250" s="28">
        <v>0</v>
      </c>
      <c r="AB250" s="28">
        <v>645.375</v>
      </c>
      <c r="AE250">
        <f t="shared" si="3"/>
        <v>645.375</v>
      </c>
    </row>
    <row r="251" spans="1:31" x14ac:dyDescent="0.25">
      <c r="A251" s="28" t="s">
        <v>339</v>
      </c>
      <c r="B251" s="28" t="s">
        <v>340</v>
      </c>
      <c r="C251" s="28">
        <v>0</v>
      </c>
      <c r="D251" s="28">
        <v>0</v>
      </c>
      <c r="E251" s="28">
        <v>0</v>
      </c>
      <c r="F251" s="28">
        <v>0</v>
      </c>
      <c r="G251" s="28">
        <v>0</v>
      </c>
      <c r="H251" s="28">
        <v>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B251" s="28">
        <v>0</v>
      </c>
      <c r="AE251">
        <f t="shared" si="3"/>
        <v>0</v>
      </c>
    </row>
    <row r="252" spans="1:31" x14ac:dyDescent="0.25">
      <c r="A252" s="28" t="s">
        <v>339</v>
      </c>
      <c r="B252" s="28" t="s">
        <v>341</v>
      </c>
      <c r="C252" s="28">
        <v>0</v>
      </c>
      <c r="D252" s="28">
        <v>0</v>
      </c>
      <c r="E252" s="28">
        <v>0</v>
      </c>
      <c r="F252" s="28">
        <v>0</v>
      </c>
      <c r="G252" s="28">
        <v>0</v>
      </c>
      <c r="H252" s="28">
        <v>0</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B252" s="28">
        <v>0</v>
      </c>
      <c r="AE252">
        <f t="shared" si="3"/>
        <v>0</v>
      </c>
    </row>
    <row r="253" spans="1:31" x14ac:dyDescent="0.25">
      <c r="A253" s="28" t="s">
        <v>342</v>
      </c>
      <c r="B253" s="28" t="s">
        <v>343</v>
      </c>
      <c r="C253" s="28">
        <v>0</v>
      </c>
      <c r="D253" s="28">
        <v>0</v>
      </c>
      <c r="E253" s="28">
        <v>0</v>
      </c>
      <c r="F253" s="28">
        <v>0</v>
      </c>
      <c r="G253" s="28">
        <v>0</v>
      </c>
      <c r="H253" s="28">
        <v>0</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B253" s="28">
        <v>0</v>
      </c>
      <c r="AE253">
        <f t="shared" si="3"/>
        <v>0</v>
      </c>
    </row>
    <row r="254" spans="1:31" x14ac:dyDescent="0.25">
      <c r="A254" s="28" t="s">
        <v>344</v>
      </c>
      <c r="B254" s="28" t="s">
        <v>345</v>
      </c>
      <c r="C254" s="28">
        <v>0</v>
      </c>
      <c r="D254" s="28">
        <v>0</v>
      </c>
      <c r="E254" s="28">
        <v>0</v>
      </c>
      <c r="F254" s="28">
        <v>0</v>
      </c>
      <c r="G254" s="28">
        <v>0</v>
      </c>
      <c r="H254" s="28">
        <v>0</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B254" s="28">
        <v>0</v>
      </c>
      <c r="AE254">
        <f t="shared" si="3"/>
        <v>0</v>
      </c>
    </row>
    <row r="255" spans="1:31" x14ac:dyDescent="0.25">
      <c r="A255" s="28" t="s">
        <v>344</v>
      </c>
      <c r="B255" s="28" t="s">
        <v>346</v>
      </c>
      <c r="C255" s="28">
        <v>0</v>
      </c>
      <c r="D255" s="28">
        <v>0</v>
      </c>
      <c r="E255" s="28">
        <v>0</v>
      </c>
      <c r="F255" s="28">
        <v>0</v>
      </c>
      <c r="G255" s="28">
        <v>0</v>
      </c>
      <c r="H255" s="28">
        <v>0</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B255" s="28">
        <v>0</v>
      </c>
      <c r="AE255">
        <f t="shared" si="3"/>
        <v>0</v>
      </c>
    </row>
    <row r="256" spans="1:31" x14ac:dyDescent="0.25">
      <c r="A256" s="28" t="s">
        <v>344</v>
      </c>
      <c r="B256" s="28" t="s">
        <v>347</v>
      </c>
      <c r="C256" s="28">
        <v>0</v>
      </c>
      <c r="D256" s="28">
        <v>0</v>
      </c>
      <c r="E256" s="28">
        <v>0</v>
      </c>
      <c r="F256" s="28">
        <v>0</v>
      </c>
      <c r="G256" s="28">
        <v>0</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B256" s="28">
        <v>0</v>
      </c>
      <c r="AE256">
        <f t="shared" si="3"/>
        <v>0</v>
      </c>
    </row>
    <row r="257" spans="1:31" x14ac:dyDescent="0.25">
      <c r="A257" s="28" t="s">
        <v>348</v>
      </c>
      <c r="B257" s="28" t="s">
        <v>349</v>
      </c>
      <c r="C257" s="28">
        <v>0</v>
      </c>
      <c r="D257" s="28">
        <v>0</v>
      </c>
      <c r="E257" s="28">
        <v>0</v>
      </c>
      <c r="F257" s="28">
        <v>0</v>
      </c>
      <c r="G257" s="28">
        <v>0</v>
      </c>
      <c r="H257" s="28">
        <v>0</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B257" s="28">
        <v>0</v>
      </c>
      <c r="AE257">
        <f t="shared" si="3"/>
        <v>0</v>
      </c>
    </row>
    <row r="258" spans="1:31" x14ac:dyDescent="0.25">
      <c r="A258" s="28" t="s">
        <v>350</v>
      </c>
      <c r="B258" s="28" t="s">
        <v>351</v>
      </c>
      <c r="C258" s="28">
        <v>0</v>
      </c>
      <c r="D258" s="28">
        <v>0</v>
      </c>
      <c r="E258" s="28">
        <v>0</v>
      </c>
      <c r="F258" s="28">
        <v>0</v>
      </c>
      <c r="G258" s="28">
        <v>0</v>
      </c>
      <c r="H258" s="28">
        <v>0</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B258" s="28">
        <v>0</v>
      </c>
      <c r="AE258">
        <f t="shared" si="3"/>
        <v>0</v>
      </c>
    </row>
    <row r="259" spans="1:31" x14ac:dyDescent="0.25">
      <c r="A259" s="28" t="s">
        <v>350</v>
      </c>
      <c r="B259" s="28" t="s">
        <v>352</v>
      </c>
      <c r="C259" s="28">
        <v>0</v>
      </c>
      <c r="D259" s="28">
        <v>0</v>
      </c>
      <c r="E259" s="28">
        <v>0</v>
      </c>
      <c r="F259" s="28">
        <v>0</v>
      </c>
      <c r="G259" s="28">
        <v>0</v>
      </c>
      <c r="H259" s="28">
        <v>0</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B259" s="28">
        <v>0</v>
      </c>
      <c r="AE259">
        <f t="shared" ref="AE259:AE322" si="4">SUM(C259:Z259)</f>
        <v>0</v>
      </c>
    </row>
    <row r="260" spans="1:31" x14ac:dyDescent="0.25">
      <c r="A260" s="28" t="s">
        <v>350</v>
      </c>
      <c r="B260" s="28" t="s">
        <v>353</v>
      </c>
      <c r="C260" s="28">
        <v>0</v>
      </c>
      <c r="D260" s="28">
        <v>0</v>
      </c>
      <c r="E260" s="28">
        <v>0</v>
      </c>
      <c r="F260" s="28">
        <v>0</v>
      </c>
      <c r="G260" s="28">
        <v>0</v>
      </c>
      <c r="H260" s="28">
        <v>0</v>
      </c>
      <c r="I260" s="28">
        <v>0</v>
      </c>
      <c r="J260" s="28">
        <v>0</v>
      </c>
      <c r="K260" s="28">
        <v>0</v>
      </c>
      <c r="L260" s="28">
        <v>0</v>
      </c>
      <c r="M260" s="28">
        <v>0</v>
      </c>
      <c r="N260" s="28">
        <v>0</v>
      </c>
      <c r="O260" s="28">
        <v>0</v>
      </c>
      <c r="P260" s="28">
        <v>0</v>
      </c>
      <c r="Q260" s="28">
        <v>0</v>
      </c>
      <c r="R260" s="28">
        <v>0</v>
      </c>
      <c r="S260" s="28">
        <v>0</v>
      </c>
      <c r="T260" s="28">
        <v>0</v>
      </c>
      <c r="U260" s="28">
        <v>0</v>
      </c>
      <c r="V260" s="28">
        <v>0</v>
      </c>
      <c r="W260" s="28">
        <v>0</v>
      </c>
      <c r="X260" s="28">
        <v>0</v>
      </c>
      <c r="Y260" s="28">
        <v>0</v>
      </c>
      <c r="Z260" s="28">
        <v>0</v>
      </c>
      <c r="AB260" s="28">
        <v>0</v>
      </c>
      <c r="AE260">
        <f t="shared" si="4"/>
        <v>0</v>
      </c>
    </row>
    <row r="261" spans="1:31" x14ac:dyDescent="0.25">
      <c r="A261" s="28" t="s">
        <v>354</v>
      </c>
      <c r="B261" s="28" t="s">
        <v>355</v>
      </c>
      <c r="C261" s="28">
        <v>0</v>
      </c>
      <c r="D261" s="28">
        <v>0</v>
      </c>
      <c r="E261" s="28">
        <v>0</v>
      </c>
      <c r="F261" s="28">
        <v>0</v>
      </c>
      <c r="G261" s="28">
        <v>0</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B261" s="28">
        <v>0</v>
      </c>
      <c r="AE261">
        <f t="shared" si="4"/>
        <v>0</v>
      </c>
    </row>
    <row r="262" spans="1:31" x14ac:dyDescent="0.25">
      <c r="A262" s="28" t="s">
        <v>356</v>
      </c>
      <c r="B262" s="28" t="s">
        <v>357</v>
      </c>
      <c r="C262" s="28">
        <v>0</v>
      </c>
      <c r="D262" s="28">
        <v>0</v>
      </c>
      <c r="E262" s="28">
        <v>0</v>
      </c>
      <c r="F262" s="28">
        <v>0</v>
      </c>
      <c r="G262" s="28">
        <v>0</v>
      </c>
      <c r="H262" s="28">
        <v>0</v>
      </c>
      <c r="I262" s="28">
        <v>0</v>
      </c>
      <c r="J262" s="28">
        <v>0</v>
      </c>
      <c r="K262" s="28">
        <v>0</v>
      </c>
      <c r="L262" s="28">
        <v>0</v>
      </c>
      <c r="M262" s="28">
        <v>0</v>
      </c>
      <c r="N262" s="28">
        <v>0</v>
      </c>
      <c r="O262" s="28">
        <v>0</v>
      </c>
      <c r="P262" s="28">
        <v>0</v>
      </c>
      <c r="Q262" s="28">
        <v>0</v>
      </c>
      <c r="R262" s="28">
        <v>0</v>
      </c>
      <c r="S262" s="28">
        <v>0</v>
      </c>
      <c r="T262" s="28">
        <v>0</v>
      </c>
      <c r="U262" s="28">
        <v>0</v>
      </c>
      <c r="V262" s="28">
        <v>0</v>
      </c>
      <c r="W262" s="28">
        <v>0</v>
      </c>
      <c r="X262" s="28">
        <v>0</v>
      </c>
      <c r="Y262" s="28">
        <v>0</v>
      </c>
      <c r="Z262" s="28">
        <v>0</v>
      </c>
      <c r="AB262" s="28">
        <v>0</v>
      </c>
      <c r="AE262">
        <f t="shared" si="4"/>
        <v>0</v>
      </c>
    </row>
    <row r="263" spans="1:31" x14ac:dyDescent="0.25">
      <c r="A263" s="28" t="s">
        <v>358</v>
      </c>
      <c r="B263" s="28" t="s">
        <v>359</v>
      </c>
      <c r="C263" s="28">
        <v>0</v>
      </c>
      <c r="D263" s="28">
        <v>0</v>
      </c>
      <c r="E263" s="28">
        <v>0</v>
      </c>
      <c r="F263" s="28">
        <v>0</v>
      </c>
      <c r="G263" s="28">
        <v>0</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B263" s="28">
        <v>0</v>
      </c>
      <c r="AE263">
        <f t="shared" si="4"/>
        <v>0</v>
      </c>
    </row>
    <row r="264" spans="1:31" x14ac:dyDescent="0.25">
      <c r="A264" s="28" t="s">
        <v>360</v>
      </c>
      <c r="B264" s="28" t="s">
        <v>361</v>
      </c>
      <c r="C264" s="28">
        <v>0</v>
      </c>
      <c r="D264" s="28">
        <v>0</v>
      </c>
      <c r="E264" s="28">
        <v>0</v>
      </c>
      <c r="F264" s="28">
        <v>0</v>
      </c>
      <c r="G264" s="28">
        <v>0</v>
      </c>
      <c r="H264" s="28">
        <v>0</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B264" s="28">
        <v>0</v>
      </c>
      <c r="AE264">
        <f t="shared" si="4"/>
        <v>0</v>
      </c>
    </row>
    <row r="265" spans="1:31" x14ac:dyDescent="0.25">
      <c r="A265" s="28" t="s">
        <v>362</v>
      </c>
      <c r="B265" s="28" t="s">
        <v>363</v>
      </c>
      <c r="C265" s="28">
        <v>0</v>
      </c>
      <c r="D265" s="28">
        <v>0</v>
      </c>
      <c r="E265" s="28">
        <v>0</v>
      </c>
      <c r="F265" s="28">
        <v>0</v>
      </c>
      <c r="G265" s="28">
        <v>0</v>
      </c>
      <c r="H265" s="28">
        <v>0</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B265" s="28">
        <v>0</v>
      </c>
      <c r="AE265">
        <f t="shared" si="4"/>
        <v>0</v>
      </c>
    </row>
    <row r="266" spans="1:31" x14ac:dyDescent="0.25">
      <c r="A266" s="28" t="s">
        <v>364</v>
      </c>
      <c r="B266" s="28" t="s">
        <v>365</v>
      </c>
      <c r="C266" s="28">
        <v>0</v>
      </c>
      <c r="D266" s="28">
        <v>0</v>
      </c>
      <c r="E266" s="28">
        <v>0</v>
      </c>
      <c r="F266" s="28">
        <v>0</v>
      </c>
      <c r="G266" s="28">
        <v>0</v>
      </c>
      <c r="H266" s="28">
        <v>0</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B266" s="28">
        <v>0</v>
      </c>
      <c r="AE266">
        <f t="shared" si="4"/>
        <v>0</v>
      </c>
    </row>
    <row r="267" spans="1:31" x14ac:dyDescent="0.25">
      <c r="A267" s="28" t="s">
        <v>364</v>
      </c>
      <c r="B267" s="28" t="s">
        <v>366</v>
      </c>
      <c r="C267" s="28">
        <v>0</v>
      </c>
      <c r="D267" s="28">
        <v>0</v>
      </c>
      <c r="E267" s="28">
        <v>0</v>
      </c>
      <c r="F267" s="28">
        <v>0</v>
      </c>
      <c r="G267" s="28">
        <v>0</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B267" s="28">
        <v>0</v>
      </c>
      <c r="AE267">
        <f t="shared" si="4"/>
        <v>0</v>
      </c>
    </row>
    <row r="268" spans="1:31" x14ac:dyDescent="0.25">
      <c r="A268" s="28" t="s">
        <v>364</v>
      </c>
      <c r="B268" s="28" t="s">
        <v>367</v>
      </c>
      <c r="C268" s="28">
        <v>0</v>
      </c>
      <c r="D268" s="28">
        <v>0</v>
      </c>
      <c r="E268" s="28">
        <v>0</v>
      </c>
      <c r="F268" s="28">
        <v>0</v>
      </c>
      <c r="G268" s="28">
        <v>0</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B268" s="28">
        <v>0</v>
      </c>
      <c r="AE268">
        <f t="shared" si="4"/>
        <v>0</v>
      </c>
    </row>
    <row r="269" spans="1:31" x14ac:dyDescent="0.25">
      <c r="A269" s="28" t="s">
        <v>364</v>
      </c>
      <c r="B269" s="28" t="s">
        <v>368</v>
      </c>
      <c r="C269" s="28">
        <v>0</v>
      </c>
      <c r="D269" s="28">
        <v>0</v>
      </c>
      <c r="E269" s="28">
        <v>0</v>
      </c>
      <c r="F269" s="28">
        <v>0</v>
      </c>
      <c r="G269" s="28">
        <v>0</v>
      </c>
      <c r="H269" s="28">
        <v>0</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B269" s="28">
        <v>0</v>
      </c>
      <c r="AE269">
        <f t="shared" si="4"/>
        <v>0</v>
      </c>
    </row>
    <row r="270" spans="1:31" x14ac:dyDescent="0.25">
      <c r="A270" s="28" t="s">
        <v>369</v>
      </c>
      <c r="B270" s="28" t="s">
        <v>370</v>
      </c>
      <c r="C270" s="28">
        <v>0</v>
      </c>
      <c r="D270" s="28">
        <v>0</v>
      </c>
      <c r="E270" s="28">
        <v>0</v>
      </c>
      <c r="F270" s="28">
        <v>0</v>
      </c>
      <c r="G270" s="28">
        <v>0</v>
      </c>
      <c r="H270" s="28">
        <v>0</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B270" s="28">
        <v>0</v>
      </c>
      <c r="AE270">
        <f t="shared" si="4"/>
        <v>0</v>
      </c>
    </row>
    <row r="271" spans="1:31" x14ac:dyDescent="0.25">
      <c r="A271" s="28" t="s">
        <v>371</v>
      </c>
      <c r="B271" s="28" t="s">
        <v>372</v>
      </c>
      <c r="C271" s="28">
        <v>0</v>
      </c>
      <c r="D271" s="28">
        <v>0</v>
      </c>
      <c r="E271" s="28">
        <v>0</v>
      </c>
      <c r="F271" s="28">
        <v>0</v>
      </c>
      <c r="G271" s="28">
        <v>0</v>
      </c>
      <c r="H271" s="28">
        <v>0</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B271" s="28">
        <v>0</v>
      </c>
      <c r="AE271">
        <f t="shared" si="4"/>
        <v>0</v>
      </c>
    </row>
    <row r="272" spans="1:31" x14ac:dyDescent="0.25">
      <c r="A272" s="28" t="s">
        <v>371</v>
      </c>
      <c r="B272" s="28" t="s">
        <v>373</v>
      </c>
      <c r="C272" s="28">
        <v>0</v>
      </c>
      <c r="D272" s="28">
        <v>0</v>
      </c>
      <c r="E272" s="28">
        <v>0</v>
      </c>
      <c r="F272" s="28">
        <v>0</v>
      </c>
      <c r="G272" s="28">
        <v>0</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B272" s="28">
        <v>0</v>
      </c>
      <c r="AE272">
        <f t="shared" si="4"/>
        <v>0</v>
      </c>
    </row>
    <row r="273" spans="1:31" x14ac:dyDescent="0.25">
      <c r="A273" s="28" t="s">
        <v>371</v>
      </c>
      <c r="B273" s="28" t="s">
        <v>374</v>
      </c>
      <c r="C273" s="28">
        <v>0</v>
      </c>
      <c r="D273" s="28">
        <v>0</v>
      </c>
      <c r="E273" s="28">
        <v>0</v>
      </c>
      <c r="F273" s="28">
        <v>0</v>
      </c>
      <c r="G273" s="28">
        <v>0</v>
      </c>
      <c r="H273" s="28">
        <v>0</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B273" s="28">
        <v>0</v>
      </c>
      <c r="AE273">
        <f t="shared" si="4"/>
        <v>0</v>
      </c>
    </row>
    <row r="274" spans="1:31" x14ac:dyDescent="0.25">
      <c r="A274" s="28" t="s">
        <v>371</v>
      </c>
      <c r="B274" s="28" t="s">
        <v>375</v>
      </c>
      <c r="C274" s="28">
        <v>0</v>
      </c>
      <c r="D274" s="28">
        <v>0</v>
      </c>
      <c r="E274" s="28">
        <v>0</v>
      </c>
      <c r="F274" s="28">
        <v>0</v>
      </c>
      <c r="G274" s="28">
        <v>0</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B274" s="28">
        <v>0</v>
      </c>
      <c r="AE274">
        <f t="shared" si="4"/>
        <v>0</v>
      </c>
    </row>
    <row r="275" spans="1:31" x14ac:dyDescent="0.25">
      <c r="A275" s="28" t="s">
        <v>371</v>
      </c>
      <c r="B275" s="28" t="s">
        <v>376</v>
      </c>
      <c r="C275" s="28">
        <v>0</v>
      </c>
      <c r="D275" s="28">
        <v>0</v>
      </c>
      <c r="E275" s="28">
        <v>0</v>
      </c>
      <c r="F275" s="28">
        <v>0</v>
      </c>
      <c r="G275" s="28">
        <v>0</v>
      </c>
      <c r="H275" s="28">
        <v>0</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B275" s="28">
        <v>0</v>
      </c>
      <c r="AE275">
        <f t="shared" si="4"/>
        <v>0</v>
      </c>
    </row>
    <row r="276" spans="1:31" x14ac:dyDescent="0.25">
      <c r="A276" s="28" t="s">
        <v>371</v>
      </c>
      <c r="B276" s="28" t="s">
        <v>377</v>
      </c>
      <c r="C276" s="28">
        <v>0</v>
      </c>
      <c r="D276" s="28">
        <v>0</v>
      </c>
      <c r="E276" s="28">
        <v>0</v>
      </c>
      <c r="F276" s="28">
        <v>0</v>
      </c>
      <c r="G276" s="28">
        <v>0</v>
      </c>
      <c r="H276" s="28">
        <v>0</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B276" s="28">
        <v>0</v>
      </c>
      <c r="AE276">
        <f t="shared" si="4"/>
        <v>0</v>
      </c>
    </row>
    <row r="277" spans="1:31" x14ac:dyDescent="0.25">
      <c r="A277" s="28" t="s">
        <v>371</v>
      </c>
      <c r="B277" s="28" t="s">
        <v>378</v>
      </c>
      <c r="C277" s="28">
        <v>0</v>
      </c>
      <c r="D277" s="28">
        <v>0</v>
      </c>
      <c r="E277" s="28">
        <v>0</v>
      </c>
      <c r="F277" s="28">
        <v>0</v>
      </c>
      <c r="G277" s="28">
        <v>0</v>
      </c>
      <c r="H277" s="28">
        <v>0</v>
      </c>
      <c r="I277" s="28">
        <v>0</v>
      </c>
      <c r="J277" s="28">
        <v>0</v>
      </c>
      <c r="K277" s="28">
        <v>0</v>
      </c>
      <c r="L277" s="28">
        <v>0</v>
      </c>
      <c r="M277" s="28">
        <v>0</v>
      </c>
      <c r="N277" s="28">
        <v>0</v>
      </c>
      <c r="O277" s="28">
        <v>0</v>
      </c>
      <c r="P277" s="28">
        <v>0</v>
      </c>
      <c r="Q277" s="28">
        <v>0</v>
      </c>
      <c r="R277" s="28">
        <v>0</v>
      </c>
      <c r="S277" s="28">
        <v>0</v>
      </c>
      <c r="T277" s="28">
        <v>0</v>
      </c>
      <c r="U277" s="28">
        <v>0</v>
      </c>
      <c r="V277" s="28">
        <v>0</v>
      </c>
      <c r="W277" s="28">
        <v>0</v>
      </c>
      <c r="X277" s="28">
        <v>0</v>
      </c>
      <c r="Y277" s="28">
        <v>0</v>
      </c>
      <c r="Z277" s="28">
        <v>0</v>
      </c>
      <c r="AB277" s="28">
        <v>0</v>
      </c>
      <c r="AE277">
        <f t="shared" si="4"/>
        <v>0</v>
      </c>
    </row>
    <row r="278" spans="1:31" x14ac:dyDescent="0.25">
      <c r="A278" s="28" t="s">
        <v>371</v>
      </c>
      <c r="B278" s="28" t="s">
        <v>379</v>
      </c>
      <c r="C278" s="28">
        <v>0</v>
      </c>
      <c r="D278" s="28">
        <v>0</v>
      </c>
      <c r="E278" s="28">
        <v>0</v>
      </c>
      <c r="F278" s="28">
        <v>0</v>
      </c>
      <c r="G278" s="28">
        <v>0</v>
      </c>
      <c r="H278" s="28">
        <v>0</v>
      </c>
      <c r="I278" s="28">
        <v>0</v>
      </c>
      <c r="J278" s="28">
        <v>0</v>
      </c>
      <c r="K278" s="28">
        <v>0</v>
      </c>
      <c r="L278" s="28">
        <v>0</v>
      </c>
      <c r="M278" s="28">
        <v>0</v>
      </c>
      <c r="N278" s="28">
        <v>0</v>
      </c>
      <c r="O278" s="28">
        <v>0</v>
      </c>
      <c r="P278" s="28">
        <v>0</v>
      </c>
      <c r="Q278" s="28">
        <v>0</v>
      </c>
      <c r="R278" s="28">
        <v>0</v>
      </c>
      <c r="S278" s="28">
        <v>0</v>
      </c>
      <c r="T278" s="28">
        <v>0</v>
      </c>
      <c r="U278" s="28">
        <v>0</v>
      </c>
      <c r="V278" s="28">
        <v>0</v>
      </c>
      <c r="W278" s="28">
        <v>0</v>
      </c>
      <c r="X278" s="28">
        <v>0</v>
      </c>
      <c r="Y278" s="28">
        <v>0</v>
      </c>
      <c r="Z278" s="28">
        <v>0</v>
      </c>
      <c r="AB278" s="28">
        <v>0</v>
      </c>
      <c r="AE278">
        <f t="shared" si="4"/>
        <v>0</v>
      </c>
    </row>
    <row r="279" spans="1:31" x14ac:dyDescent="0.25">
      <c r="A279" s="28" t="s">
        <v>371</v>
      </c>
      <c r="B279" s="28" t="s">
        <v>380</v>
      </c>
      <c r="C279" s="28">
        <v>0</v>
      </c>
      <c r="D279" s="28">
        <v>0</v>
      </c>
      <c r="E279" s="28">
        <v>0</v>
      </c>
      <c r="F279" s="28">
        <v>0</v>
      </c>
      <c r="G279" s="28">
        <v>0</v>
      </c>
      <c r="H279" s="28">
        <v>0</v>
      </c>
      <c r="I279" s="28">
        <v>0</v>
      </c>
      <c r="J279" s="28">
        <v>0</v>
      </c>
      <c r="K279" s="28">
        <v>0</v>
      </c>
      <c r="L279" s="28">
        <v>0</v>
      </c>
      <c r="M279" s="28">
        <v>0</v>
      </c>
      <c r="N279" s="28">
        <v>0</v>
      </c>
      <c r="O279" s="28">
        <v>0</v>
      </c>
      <c r="P279" s="28">
        <v>0</v>
      </c>
      <c r="Q279" s="28">
        <v>0</v>
      </c>
      <c r="R279" s="28">
        <v>0</v>
      </c>
      <c r="S279" s="28">
        <v>0</v>
      </c>
      <c r="T279" s="28">
        <v>0</v>
      </c>
      <c r="U279" s="28">
        <v>0</v>
      </c>
      <c r="V279" s="28">
        <v>0</v>
      </c>
      <c r="W279" s="28">
        <v>0</v>
      </c>
      <c r="X279" s="28">
        <v>0</v>
      </c>
      <c r="Y279" s="28">
        <v>0</v>
      </c>
      <c r="Z279" s="28">
        <v>0</v>
      </c>
      <c r="AB279" s="28">
        <v>0</v>
      </c>
      <c r="AE279">
        <f t="shared" si="4"/>
        <v>0</v>
      </c>
    </row>
    <row r="280" spans="1:31" x14ac:dyDescent="0.25">
      <c r="A280" s="28" t="s">
        <v>371</v>
      </c>
      <c r="B280" s="28" t="s">
        <v>381</v>
      </c>
      <c r="C280" s="28">
        <v>0</v>
      </c>
      <c r="D280" s="28">
        <v>0</v>
      </c>
      <c r="E280" s="28">
        <v>0</v>
      </c>
      <c r="F280" s="28">
        <v>0</v>
      </c>
      <c r="G280" s="28">
        <v>0</v>
      </c>
      <c r="H280" s="28">
        <v>0</v>
      </c>
      <c r="I280" s="28">
        <v>0</v>
      </c>
      <c r="J280" s="28">
        <v>0</v>
      </c>
      <c r="K280" s="28">
        <v>0</v>
      </c>
      <c r="L280" s="28">
        <v>0</v>
      </c>
      <c r="M280" s="28">
        <v>0</v>
      </c>
      <c r="N280" s="28">
        <v>0</v>
      </c>
      <c r="O280" s="28">
        <v>0</v>
      </c>
      <c r="P280" s="28">
        <v>0</v>
      </c>
      <c r="Q280" s="28">
        <v>0</v>
      </c>
      <c r="R280" s="28">
        <v>0</v>
      </c>
      <c r="S280" s="28">
        <v>0</v>
      </c>
      <c r="T280" s="28">
        <v>0</v>
      </c>
      <c r="U280" s="28">
        <v>0</v>
      </c>
      <c r="V280" s="28">
        <v>0</v>
      </c>
      <c r="W280" s="28">
        <v>0</v>
      </c>
      <c r="X280" s="28">
        <v>0</v>
      </c>
      <c r="Y280" s="28">
        <v>0</v>
      </c>
      <c r="Z280" s="28">
        <v>0</v>
      </c>
      <c r="AB280" s="28">
        <v>0</v>
      </c>
      <c r="AE280">
        <f t="shared" si="4"/>
        <v>0</v>
      </c>
    </row>
    <row r="281" spans="1:31" x14ac:dyDescent="0.25">
      <c r="A281" s="28" t="s">
        <v>371</v>
      </c>
      <c r="B281" s="28" t="s">
        <v>382</v>
      </c>
      <c r="C281" s="28">
        <v>0</v>
      </c>
      <c r="D281" s="28">
        <v>0</v>
      </c>
      <c r="E281" s="28">
        <v>0</v>
      </c>
      <c r="F281" s="28">
        <v>0</v>
      </c>
      <c r="G281" s="28">
        <v>0</v>
      </c>
      <c r="H281" s="28">
        <v>0</v>
      </c>
      <c r="I281" s="28">
        <v>0</v>
      </c>
      <c r="J281" s="28">
        <v>0</v>
      </c>
      <c r="K281" s="28">
        <v>0</v>
      </c>
      <c r="L281" s="28">
        <v>0</v>
      </c>
      <c r="M281" s="28">
        <v>0</v>
      </c>
      <c r="N281" s="28">
        <v>0</v>
      </c>
      <c r="O281" s="28">
        <v>0</v>
      </c>
      <c r="P281" s="28">
        <v>0</v>
      </c>
      <c r="Q281" s="28">
        <v>0</v>
      </c>
      <c r="R281" s="28">
        <v>0</v>
      </c>
      <c r="S281" s="28">
        <v>0</v>
      </c>
      <c r="T281" s="28">
        <v>0</v>
      </c>
      <c r="U281" s="28">
        <v>0</v>
      </c>
      <c r="V281" s="28">
        <v>0</v>
      </c>
      <c r="W281" s="28">
        <v>0</v>
      </c>
      <c r="X281" s="28">
        <v>0</v>
      </c>
      <c r="Y281" s="28">
        <v>0</v>
      </c>
      <c r="Z281" s="28">
        <v>0</v>
      </c>
      <c r="AB281" s="28">
        <v>0</v>
      </c>
      <c r="AE281">
        <f t="shared" si="4"/>
        <v>0</v>
      </c>
    </row>
    <row r="282" spans="1:31" x14ac:dyDescent="0.25">
      <c r="A282" s="28" t="s">
        <v>371</v>
      </c>
      <c r="B282" s="28" t="s">
        <v>383</v>
      </c>
      <c r="C282" s="28">
        <v>0</v>
      </c>
      <c r="D282" s="28">
        <v>0</v>
      </c>
      <c r="E282" s="28">
        <v>0</v>
      </c>
      <c r="F282" s="28">
        <v>0</v>
      </c>
      <c r="G282" s="28">
        <v>0</v>
      </c>
      <c r="H282" s="28">
        <v>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B282" s="28">
        <v>0</v>
      </c>
      <c r="AE282">
        <f t="shared" si="4"/>
        <v>0</v>
      </c>
    </row>
    <row r="283" spans="1:31" x14ac:dyDescent="0.25">
      <c r="A283" s="28" t="s">
        <v>371</v>
      </c>
      <c r="B283" s="28" t="s">
        <v>384</v>
      </c>
      <c r="C283" s="28">
        <v>0</v>
      </c>
      <c r="D283" s="28">
        <v>0</v>
      </c>
      <c r="E283" s="28">
        <v>0</v>
      </c>
      <c r="F283" s="28">
        <v>0</v>
      </c>
      <c r="G283" s="28">
        <v>0</v>
      </c>
      <c r="H283" s="28">
        <v>0</v>
      </c>
      <c r="I283" s="28">
        <v>0</v>
      </c>
      <c r="J283" s="28">
        <v>0</v>
      </c>
      <c r="K283" s="28">
        <v>0</v>
      </c>
      <c r="L283" s="28">
        <v>0</v>
      </c>
      <c r="M283" s="28">
        <v>0</v>
      </c>
      <c r="N283" s="28">
        <v>0</v>
      </c>
      <c r="O283" s="28">
        <v>0</v>
      </c>
      <c r="P283" s="28">
        <v>0</v>
      </c>
      <c r="Q283" s="28">
        <v>0</v>
      </c>
      <c r="R283" s="28">
        <v>0</v>
      </c>
      <c r="S283" s="28">
        <v>0</v>
      </c>
      <c r="T283" s="28">
        <v>0</v>
      </c>
      <c r="U283" s="28">
        <v>0</v>
      </c>
      <c r="V283" s="28">
        <v>0</v>
      </c>
      <c r="W283" s="28">
        <v>0</v>
      </c>
      <c r="X283" s="28">
        <v>0</v>
      </c>
      <c r="Y283" s="28">
        <v>0</v>
      </c>
      <c r="Z283" s="28">
        <v>0</v>
      </c>
      <c r="AB283" s="28">
        <v>0</v>
      </c>
      <c r="AE283">
        <f t="shared" si="4"/>
        <v>0</v>
      </c>
    </row>
    <row r="284" spans="1:31" x14ac:dyDescent="0.25">
      <c r="A284" s="28" t="s">
        <v>371</v>
      </c>
      <c r="B284" s="28" t="s">
        <v>385</v>
      </c>
      <c r="C284" s="28">
        <v>0</v>
      </c>
      <c r="D284" s="28">
        <v>0</v>
      </c>
      <c r="E284" s="28">
        <v>0</v>
      </c>
      <c r="F284" s="28">
        <v>0</v>
      </c>
      <c r="G284" s="28">
        <v>0</v>
      </c>
      <c r="H284" s="28">
        <v>0</v>
      </c>
      <c r="I284" s="28">
        <v>0</v>
      </c>
      <c r="J284" s="28">
        <v>0</v>
      </c>
      <c r="K284" s="28">
        <v>0</v>
      </c>
      <c r="L284" s="28">
        <v>0</v>
      </c>
      <c r="M284" s="28">
        <v>0</v>
      </c>
      <c r="N284" s="28">
        <v>0</v>
      </c>
      <c r="O284" s="28">
        <v>0</v>
      </c>
      <c r="P284" s="28">
        <v>0</v>
      </c>
      <c r="Q284" s="28">
        <v>0</v>
      </c>
      <c r="R284" s="28">
        <v>0</v>
      </c>
      <c r="S284" s="28">
        <v>0</v>
      </c>
      <c r="T284" s="28">
        <v>0</v>
      </c>
      <c r="U284" s="28">
        <v>0</v>
      </c>
      <c r="V284" s="28">
        <v>0</v>
      </c>
      <c r="W284" s="28">
        <v>0</v>
      </c>
      <c r="X284" s="28">
        <v>0</v>
      </c>
      <c r="Y284" s="28">
        <v>0</v>
      </c>
      <c r="Z284" s="28">
        <v>0</v>
      </c>
      <c r="AB284" s="28">
        <v>0</v>
      </c>
      <c r="AE284">
        <f t="shared" si="4"/>
        <v>0</v>
      </c>
    </row>
    <row r="285" spans="1:31" x14ac:dyDescent="0.25">
      <c r="A285" s="28" t="s">
        <v>371</v>
      </c>
      <c r="B285" s="28" t="s">
        <v>386</v>
      </c>
      <c r="C285" s="28">
        <v>0</v>
      </c>
      <c r="D285" s="28">
        <v>0</v>
      </c>
      <c r="E285" s="28">
        <v>0</v>
      </c>
      <c r="F285" s="28">
        <v>0</v>
      </c>
      <c r="G285" s="28">
        <v>0</v>
      </c>
      <c r="H285" s="28">
        <v>0</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B285" s="28">
        <v>0</v>
      </c>
      <c r="AE285">
        <f t="shared" si="4"/>
        <v>0</v>
      </c>
    </row>
    <row r="286" spans="1:31" x14ac:dyDescent="0.25">
      <c r="A286" s="28" t="s">
        <v>371</v>
      </c>
      <c r="B286" s="28" t="s">
        <v>387</v>
      </c>
      <c r="C286" s="28">
        <v>0</v>
      </c>
      <c r="D286" s="28">
        <v>0</v>
      </c>
      <c r="E286" s="28">
        <v>0</v>
      </c>
      <c r="F286" s="28">
        <v>0</v>
      </c>
      <c r="G286" s="28">
        <v>0</v>
      </c>
      <c r="H286" s="28">
        <v>0</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B286" s="28">
        <v>0</v>
      </c>
      <c r="AE286">
        <f t="shared" si="4"/>
        <v>0</v>
      </c>
    </row>
    <row r="287" spans="1:31" x14ac:dyDescent="0.25">
      <c r="A287" s="28" t="s">
        <v>388</v>
      </c>
      <c r="B287" s="28" t="s">
        <v>389</v>
      </c>
      <c r="C287" s="28">
        <v>0</v>
      </c>
      <c r="D287" s="28">
        <v>0</v>
      </c>
      <c r="E287" s="28">
        <v>0</v>
      </c>
      <c r="F287" s="28">
        <v>0</v>
      </c>
      <c r="G287" s="28">
        <v>0</v>
      </c>
      <c r="H287" s="28">
        <v>0</v>
      </c>
      <c r="I287" s="28">
        <v>0</v>
      </c>
      <c r="J287" s="28">
        <v>0</v>
      </c>
      <c r="K287" s="28">
        <v>0</v>
      </c>
      <c r="L287" s="28">
        <v>0</v>
      </c>
      <c r="M287" s="28">
        <v>0</v>
      </c>
      <c r="N287" s="28">
        <v>0</v>
      </c>
      <c r="O287" s="28">
        <v>0</v>
      </c>
      <c r="P287" s="28">
        <v>0</v>
      </c>
      <c r="Q287" s="28">
        <v>0</v>
      </c>
      <c r="R287" s="28">
        <v>0</v>
      </c>
      <c r="S287" s="28">
        <v>0</v>
      </c>
      <c r="T287" s="28">
        <v>0</v>
      </c>
      <c r="U287" s="28">
        <v>0</v>
      </c>
      <c r="V287" s="28">
        <v>0</v>
      </c>
      <c r="W287" s="28">
        <v>0</v>
      </c>
      <c r="X287" s="28">
        <v>0</v>
      </c>
      <c r="Y287" s="28">
        <v>0</v>
      </c>
      <c r="Z287" s="28">
        <v>0</v>
      </c>
      <c r="AB287" s="28">
        <v>0</v>
      </c>
      <c r="AE287">
        <f t="shared" si="4"/>
        <v>0</v>
      </c>
    </row>
    <row r="288" spans="1:31" x14ac:dyDescent="0.25">
      <c r="A288" s="28" t="s">
        <v>388</v>
      </c>
      <c r="B288" s="28" t="s">
        <v>390</v>
      </c>
      <c r="C288" s="28">
        <v>0</v>
      </c>
      <c r="D288" s="28">
        <v>0</v>
      </c>
      <c r="E288" s="28">
        <v>0</v>
      </c>
      <c r="F288" s="28">
        <v>0</v>
      </c>
      <c r="G288" s="28">
        <v>0</v>
      </c>
      <c r="H288" s="28">
        <v>0</v>
      </c>
      <c r="I288" s="28">
        <v>0</v>
      </c>
      <c r="J288" s="28">
        <v>0</v>
      </c>
      <c r="K288" s="28">
        <v>0</v>
      </c>
      <c r="L288" s="28">
        <v>0</v>
      </c>
      <c r="M288" s="28">
        <v>0</v>
      </c>
      <c r="N288" s="28">
        <v>0</v>
      </c>
      <c r="O288" s="28">
        <v>0</v>
      </c>
      <c r="P288" s="28">
        <v>0</v>
      </c>
      <c r="Q288" s="28">
        <v>0</v>
      </c>
      <c r="R288" s="28">
        <v>0</v>
      </c>
      <c r="S288" s="28">
        <v>0</v>
      </c>
      <c r="T288" s="28">
        <v>0</v>
      </c>
      <c r="U288" s="28">
        <v>0</v>
      </c>
      <c r="V288" s="28">
        <v>0</v>
      </c>
      <c r="W288" s="28">
        <v>0</v>
      </c>
      <c r="X288" s="28">
        <v>0</v>
      </c>
      <c r="Y288" s="28">
        <v>0</v>
      </c>
      <c r="Z288" s="28">
        <v>0</v>
      </c>
      <c r="AB288" s="28">
        <v>0</v>
      </c>
      <c r="AE288">
        <f t="shared" si="4"/>
        <v>0</v>
      </c>
    </row>
    <row r="289" spans="1:31" x14ac:dyDescent="0.25">
      <c r="A289" s="28" t="s">
        <v>391</v>
      </c>
      <c r="B289" s="28" t="s">
        <v>392</v>
      </c>
      <c r="C289" s="28">
        <v>0</v>
      </c>
      <c r="D289" s="28">
        <v>0</v>
      </c>
      <c r="E289" s="28">
        <v>0</v>
      </c>
      <c r="F289" s="28">
        <v>0</v>
      </c>
      <c r="G289" s="28">
        <v>0</v>
      </c>
      <c r="H289" s="28">
        <v>0</v>
      </c>
      <c r="I289" s="28">
        <v>0</v>
      </c>
      <c r="J289" s="28">
        <v>0</v>
      </c>
      <c r="K289" s="28">
        <v>0</v>
      </c>
      <c r="L289" s="28">
        <v>0</v>
      </c>
      <c r="M289" s="28">
        <v>0</v>
      </c>
      <c r="N289" s="28">
        <v>0</v>
      </c>
      <c r="O289" s="28">
        <v>0</v>
      </c>
      <c r="P289" s="28">
        <v>0</v>
      </c>
      <c r="Q289" s="28">
        <v>0</v>
      </c>
      <c r="R289" s="28">
        <v>0</v>
      </c>
      <c r="S289" s="28">
        <v>0</v>
      </c>
      <c r="T289" s="28">
        <v>0</v>
      </c>
      <c r="U289" s="28">
        <v>0</v>
      </c>
      <c r="V289" s="28">
        <v>0</v>
      </c>
      <c r="W289" s="28">
        <v>0</v>
      </c>
      <c r="X289" s="28">
        <v>0</v>
      </c>
      <c r="Y289" s="28">
        <v>0</v>
      </c>
      <c r="Z289" s="28">
        <v>0</v>
      </c>
      <c r="AB289" s="28">
        <v>0</v>
      </c>
      <c r="AE289">
        <f t="shared" si="4"/>
        <v>0</v>
      </c>
    </row>
    <row r="290" spans="1:31" x14ac:dyDescent="0.25">
      <c r="A290" s="28" t="s">
        <v>393</v>
      </c>
      <c r="B290" s="28" t="s">
        <v>394</v>
      </c>
      <c r="C290" s="28">
        <v>0</v>
      </c>
      <c r="D290" s="28">
        <v>0</v>
      </c>
      <c r="E290" s="28">
        <v>0</v>
      </c>
      <c r="F290" s="28">
        <v>0</v>
      </c>
      <c r="G290" s="28">
        <v>0</v>
      </c>
      <c r="H290" s="28">
        <v>0</v>
      </c>
      <c r="I290" s="28">
        <v>0</v>
      </c>
      <c r="J290" s="28">
        <v>0</v>
      </c>
      <c r="K290" s="28">
        <v>0</v>
      </c>
      <c r="L290" s="28">
        <v>0</v>
      </c>
      <c r="M290" s="28">
        <v>0</v>
      </c>
      <c r="N290" s="28">
        <v>0</v>
      </c>
      <c r="O290" s="28">
        <v>0</v>
      </c>
      <c r="P290" s="28">
        <v>0</v>
      </c>
      <c r="Q290" s="28">
        <v>0</v>
      </c>
      <c r="R290" s="28">
        <v>0</v>
      </c>
      <c r="S290" s="28">
        <v>0</v>
      </c>
      <c r="T290" s="28">
        <v>0</v>
      </c>
      <c r="U290" s="28">
        <v>0</v>
      </c>
      <c r="V290" s="28">
        <v>0</v>
      </c>
      <c r="W290" s="28">
        <v>0</v>
      </c>
      <c r="X290" s="28">
        <v>0</v>
      </c>
      <c r="Y290" s="28">
        <v>0</v>
      </c>
      <c r="Z290" s="28">
        <v>0</v>
      </c>
      <c r="AB290" s="28">
        <v>0</v>
      </c>
      <c r="AE290">
        <f t="shared" si="4"/>
        <v>0</v>
      </c>
    </row>
    <row r="291" spans="1:31" x14ac:dyDescent="0.25">
      <c r="A291" s="28" t="s">
        <v>393</v>
      </c>
      <c r="B291" s="28" t="s">
        <v>395</v>
      </c>
      <c r="C291" s="28">
        <v>0</v>
      </c>
      <c r="D291" s="28">
        <v>0</v>
      </c>
      <c r="E291" s="28">
        <v>0</v>
      </c>
      <c r="F291" s="28">
        <v>0</v>
      </c>
      <c r="G291" s="28">
        <v>0</v>
      </c>
      <c r="H291" s="28">
        <v>0</v>
      </c>
      <c r="I291" s="28">
        <v>0</v>
      </c>
      <c r="J291" s="28">
        <v>0</v>
      </c>
      <c r="K291" s="28">
        <v>0</v>
      </c>
      <c r="L291" s="28">
        <v>0</v>
      </c>
      <c r="M291" s="28">
        <v>0</v>
      </c>
      <c r="N291" s="28">
        <v>0</v>
      </c>
      <c r="O291" s="28">
        <v>0</v>
      </c>
      <c r="P291" s="28">
        <v>0</v>
      </c>
      <c r="Q291" s="28">
        <v>0</v>
      </c>
      <c r="R291" s="28">
        <v>0</v>
      </c>
      <c r="S291" s="28">
        <v>0</v>
      </c>
      <c r="T291" s="28">
        <v>0</v>
      </c>
      <c r="U291" s="28">
        <v>0</v>
      </c>
      <c r="V291" s="28">
        <v>0</v>
      </c>
      <c r="W291" s="28">
        <v>0</v>
      </c>
      <c r="X291" s="28">
        <v>0</v>
      </c>
      <c r="Y291" s="28">
        <v>0</v>
      </c>
      <c r="Z291" s="28">
        <v>0</v>
      </c>
      <c r="AB291" s="28">
        <v>0</v>
      </c>
      <c r="AE291">
        <f t="shared" si="4"/>
        <v>0</v>
      </c>
    </row>
    <row r="292" spans="1:31" x14ac:dyDescent="0.25">
      <c r="A292" s="28" t="s">
        <v>393</v>
      </c>
      <c r="B292" s="28" t="s">
        <v>396</v>
      </c>
      <c r="C292" s="28">
        <v>0</v>
      </c>
      <c r="D292" s="28">
        <v>0</v>
      </c>
      <c r="E292" s="28">
        <v>0</v>
      </c>
      <c r="F292" s="28">
        <v>0</v>
      </c>
      <c r="G292" s="28">
        <v>0</v>
      </c>
      <c r="H292" s="28">
        <v>0</v>
      </c>
      <c r="I292" s="28">
        <v>0</v>
      </c>
      <c r="J292" s="28">
        <v>0</v>
      </c>
      <c r="K292" s="28">
        <v>0</v>
      </c>
      <c r="L292" s="28">
        <v>0</v>
      </c>
      <c r="M292" s="28">
        <v>0</v>
      </c>
      <c r="N292" s="28">
        <v>0</v>
      </c>
      <c r="O292" s="28">
        <v>0</v>
      </c>
      <c r="P292" s="28">
        <v>0</v>
      </c>
      <c r="Q292" s="28">
        <v>0</v>
      </c>
      <c r="R292" s="28">
        <v>0</v>
      </c>
      <c r="S292" s="28">
        <v>0</v>
      </c>
      <c r="T292" s="28">
        <v>0</v>
      </c>
      <c r="U292" s="28">
        <v>0</v>
      </c>
      <c r="V292" s="28">
        <v>0</v>
      </c>
      <c r="W292" s="28">
        <v>0</v>
      </c>
      <c r="X292" s="28">
        <v>0</v>
      </c>
      <c r="Y292" s="28">
        <v>0</v>
      </c>
      <c r="Z292" s="28">
        <v>0</v>
      </c>
      <c r="AB292" s="28">
        <v>0</v>
      </c>
      <c r="AE292">
        <f t="shared" si="4"/>
        <v>0</v>
      </c>
    </row>
    <row r="293" spans="1:31" x14ac:dyDescent="0.25">
      <c r="A293" s="28" t="s">
        <v>393</v>
      </c>
      <c r="B293" s="28" t="s">
        <v>397</v>
      </c>
      <c r="C293" s="28">
        <v>0</v>
      </c>
      <c r="D293" s="28">
        <v>0</v>
      </c>
      <c r="E293" s="28">
        <v>0</v>
      </c>
      <c r="F293" s="28">
        <v>0</v>
      </c>
      <c r="G293" s="28">
        <v>0</v>
      </c>
      <c r="H293" s="28">
        <v>0</v>
      </c>
      <c r="I293" s="28">
        <v>0</v>
      </c>
      <c r="J293" s="28">
        <v>0</v>
      </c>
      <c r="K293" s="28">
        <v>0</v>
      </c>
      <c r="L293" s="28">
        <v>0</v>
      </c>
      <c r="M293" s="28">
        <v>0</v>
      </c>
      <c r="N293" s="28">
        <v>0</v>
      </c>
      <c r="O293" s="28">
        <v>0</v>
      </c>
      <c r="P293" s="28">
        <v>0</v>
      </c>
      <c r="Q293" s="28">
        <v>0</v>
      </c>
      <c r="R293" s="28">
        <v>0</v>
      </c>
      <c r="S293" s="28">
        <v>0</v>
      </c>
      <c r="T293" s="28">
        <v>0</v>
      </c>
      <c r="U293" s="28">
        <v>0</v>
      </c>
      <c r="V293" s="28">
        <v>0</v>
      </c>
      <c r="W293" s="28">
        <v>0</v>
      </c>
      <c r="X293" s="28">
        <v>0</v>
      </c>
      <c r="Y293" s="28">
        <v>0</v>
      </c>
      <c r="Z293" s="28">
        <v>0</v>
      </c>
      <c r="AB293" s="28">
        <v>0</v>
      </c>
      <c r="AE293">
        <f t="shared" si="4"/>
        <v>0</v>
      </c>
    </row>
    <row r="294" spans="1:31" x14ac:dyDescent="0.25">
      <c r="A294" s="28" t="s">
        <v>393</v>
      </c>
      <c r="B294" s="28" t="s">
        <v>398</v>
      </c>
      <c r="C294" s="28">
        <v>0</v>
      </c>
      <c r="D294" s="28">
        <v>0</v>
      </c>
      <c r="E294" s="28">
        <v>0</v>
      </c>
      <c r="F294" s="28">
        <v>0</v>
      </c>
      <c r="G294" s="28">
        <v>0</v>
      </c>
      <c r="H294" s="28">
        <v>0</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B294" s="28">
        <v>0</v>
      </c>
      <c r="AE294">
        <f t="shared" si="4"/>
        <v>0</v>
      </c>
    </row>
    <row r="295" spans="1:31" x14ac:dyDescent="0.25">
      <c r="A295" s="28" t="s">
        <v>399</v>
      </c>
      <c r="B295" s="28" t="s">
        <v>400</v>
      </c>
      <c r="C295" s="28">
        <v>0</v>
      </c>
      <c r="D295" s="28">
        <v>0</v>
      </c>
      <c r="E295" s="28">
        <v>0</v>
      </c>
      <c r="F295" s="28">
        <v>0</v>
      </c>
      <c r="G295" s="28">
        <v>0</v>
      </c>
      <c r="H295" s="28">
        <v>0</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B295" s="28">
        <v>0</v>
      </c>
      <c r="AE295">
        <f t="shared" si="4"/>
        <v>0</v>
      </c>
    </row>
    <row r="296" spans="1:31" x14ac:dyDescent="0.25">
      <c r="A296" s="28" t="s">
        <v>401</v>
      </c>
      <c r="B296" s="28" t="s">
        <v>402</v>
      </c>
      <c r="C296" s="28">
        <v>0</v>
      </c>
      <c r="D296" s="28">
        <v>0</v>
      </c>
      <c r="E296" s="28">
        <v>0</v>
      </c>
      <c r="F296" s="28">
        <v>0</v>
      </c>
      <c r="G296" s="28">
        <v>0</v>
      </c>
      <c r="H296" s="28">
        <v>0</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B296" s="28">
        <v>0</v>
      </c>
      <c r="AE296">
        <f t="shared" si="4"/>
        <v>0</v>
      </c>
    </row>
    <row r="297" spans="1:31" x14ac:dyDescent="0.25">
      <c r="A297" s="28" t="s">
        <v>403</v>
      </c>
      <c r="B297" s="28" t="s">
        <v>404</v>
      </c>
      <c r="C297" s="28">
        <v>0</v>
      </c>
      <c r="D297" s="28">
        <v>0</v>
      </c>
      <c r="E297" s="28">
        <v>0</v>
      </c>
      <c r="F297" s="28">
        <v>0</v>
      </c>
      <c r="G297" s="28">
        <v>0</v>
      </c>
      <c r="H297" s="28">
        <v>0</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B297" s="28">
        <v>0</v>
      </c>
      <c r="AE297">
        <f t="shared" si="4"/>
        <v>0</v>
      </c>
    </row>
    <row r="298" spans="1:31" x14ac:dyDescent="0.25">
      <c r="A298" s="28" t="s">
        <v>403</v>
      </c>
      <c r="B298" s="28" t="s">
        <v>405</v>
      </c>
      <c r="C298" s="28">
        <v>0</v>
      </c>
      <c r="D298" s="28">
        <v>0</v>
      </c>
      <c r="E298" s="28">
        <v>0</v>
      </c>
      <c r="F298" s="28">
        <v>0</v>
      </c>
      <c r="G298" s="28">
        <v>0</v>
      </c>
      <c r="H298" s="28">
        <v>0</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B298" s="28">
        <v>0</v>
      </c>
      <c r="AE298">
        <f t="shared" si="4"/>
        <v>0</v>
      </c>
    </row>
    <row r="299" spans="1:31" x14ac:dyDescent="0.25">
      <c r="A299" s="28" t="s">
        <v>403</v>
      </c>
      <c r="B299" s="28" t="s">
        <v>406</v>
      </c>
      <c r="C299" s="28">
        <v>0</v>
      </c>
      <c r="D299" s="28">
        <v>0</v>
      </c>
      <c r="E299" s="28">
        <v>0</v>
      </c>
      <c r="F299" s="28">
        <v>0</v>
      </c>
      <c r="G299" s="28">
        <v>0</v>
      </c>
      <c r="H299" s="28">
        <v>0</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B299" s="28">
        <v>0</v>
      </c>
      <c r="AE299">
        <f t="shared" si="4"/>
        <v>0</v>
      </c>
    </row>
    <row r="300" spans="1:31" x14ac:dyDescent="0.25">
      <c r="A300" s="28" t="s">
        <v>403</v>
      </c>
      <c r="B300" s="28" t="s">
        <v>407</v>
      </c>
      <c r="C300" s="28">
        <v>0</v>
      </c>
      <c r="D300" s="28">
        <v>0</v>
      </c>
      <c r="E300" s="28">
        <v>0</v>
      </c>
      <c r="F300" s="28">
        <v>0</v>
      </c>
      <c r="G300" s="28">
        <v>0</v>
      </c>
      <c r="H300" s="28">
        <v>0</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B300" s="28">
        <v>0</v>
      </c>
      <c r="AE300">
        <f t="shared" si="4"/>
        <v>0</v>
      </c>
    </row>
    <row r="301" spans="1:31" x14ac:dyDescent="0.25">
      <c r="A301" s="28" t="s">
        <v>403</v>
      </c>
      <c r="B301" s="28" t="s">
        <v>408</v>
      </c>
      <c r="C301" s="28">
        <v>0</v>
      </c>
      <c r="D301" s="28">
        <v>0</v>
      </c>
      <c r="E301" s="28">
        <v>0</v>
      </c>
      <c r="F301" s="28">
        <v>0</v>
      </c>
      <c r="G301" s="28">
        <v>0</v>
      </c>
      <c r="H301" s="28">
        <v>0</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B301" s="28">
        <v>0</v>
      </c>
      <c r="AE301">
        <f t="shared" si="4"/>
        <v>0</v>
      </c>
    </row>
    <row r="302" spans="1:31" x14ac:dyDescent="0.25">
      <c r="A302" s="28" t="s">
        <v>403</v>
      </c>
      <c r="B302" s="28" t="s">
        <v>409</v>
      </c>
      <c r="C302" s="28">
        <v>0</v>
      </c>
      <c r="D302" s="28">
        <v>0</v>
      </c>
      <c r="E302" s="28">
        <v>0</v>
      </c>
      <c r="F302" s="28">
        <v>0</v>
      </c>
      <c r="G302" s="28">
        <v>0</v>
      </c>
      <c r="H302" s="28">
        <v>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B302" s="28">
        <v>0</v>
      </c>
      <c r="AE302">
        <f t="shared" si="4"/>
        <v>0</v>
      </c>
    </row>
    <row r="303" spans="1:31" x14ac:dyDescent="0.25">
      <c r="A303" s="28" t="s">
        <v>403</v>
      </c>
      <c r="B303" s="28" t="s">
        <v>410</v>
      </c>
      <c r="C303" s="28">
        <v>0</v>
      </c>
      <c r="D303" s="28">
        <v>0</v>
      </c>
      <c r="E303" s="28">
        <v>0</v>
      </c>
      <c r="F303" s="28">
        <v>0</v>
      </c>
      <c r="G303" s="28">
        <v>0</v>
      </c>
      <c r="H303" s="28">
        <v>0</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B303" s="28">
        <v>0</v>
      </c>
      <c r="AE303">
        <f t="shared" si="4"/>
        <v>0</v>
      </c>
    </row>
    <row r="304" spans="1:31" x14ac:dyDescent="0.25">
      <c r="A304" s="28" t="s">
        <v>403</v>
      </c>
      <c r="B304" s="28" t="s">
        <v>411</v>
      </c>
      <c r="C304" s="28">
        <v>0</v>
      </c>
      <c r="D304" s="28">
        <v>0</v>
      </c>
      <c r="E304" s="28">
        <v>0</v>
      </c>
      <c r="F304" s="28">
        <v>0</v>
      </c>
      <c r="G304" s="28">
        <v>0</v>
      </c>
      <c r="H304" s="28">
        <v>0</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B304" s="28">
        <v>0</v>
      </c>
      <c r="AE304">
        <f t="shared" si="4"/>
        <v>0</v>
      </c>
    </row>
    <row r="305" spans="1:31" x14ac:dyDescent="0.25">
      <c r="A305" s="28" t="s">
        <v>403</v>
      </c>
      <c r="B305" s="28" t="s">
        <v>412</v>
      </c>
      <c r="C305" s="28">
        <v>0</v>
      </c>
      <c r="D305" s="28">
        <v>0</v>
      </c>
      <c r="E305" s="28">
        <v>0</v>
      </c>
      <c r="F305" s="28">
        <v>0</v>
      </c>
      <c r="G305" s="28">
        <v>0</v>
      </c>
      <c r="H305" s="28">
        <v>0</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B305" s="28">
        <v>0</v>
      </c>
      <c r="AE305">
        <f t="shared" si="4"/>
        <v>0</v>
      </c>
    </row>
    <row r="306" spans="1:31" x14ac:dyDescent="0.25">
      <c r="A306" s="28" t="s">
        <v>403</v>
      </c>
      <c r="B306" s="28" t="s">
        <v>413</v>
      </c>
      <c r="C306" s="28">
        <v>0</v>
      </c>
      <c r="D306" s="28">
        <v>0</v>
      </c>
      <c r="E306" s="28">
        <v>0</v>
      </c>
      <c r="F306" s="28">
        <v>0</v>
      </c>
      <c r="G306" s="28">
        <v>0</v>
      </c>
      <c r="H306" s="28">
        <v>0</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B306" s="28">
        <v>0</v>
      </c>
      <c r="AE306">
        <f t="shared" si="4"/>
        <v>0</v>
      </c>
    </row>
    <row r="307" spans="1:31" x14ac:dyDescent="0.25">
      <c r="A307" s="28" t="s">
        <v>403</v>
      </c>
      <c r="B307" s="28" t="s">
        <v>414</v>
      </c>
      <c r="C307" s="28">
        <v>0</v>
      </c>
      <c r="D307" s="28">
        <v>0</v>
      </c>
      <c r="E307" s="28">
        <v>0</v>
      </c>
      <c r="F307" s="28">
        <v>0</v>
      </c>
      <c r="G307" s="28">
        <v>0</v>
      </c>
      <c r="H307" s="28">
        <v>0</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B307" s="28">
        <v>0</v>
      </c>
      <c r="AE307">
        <f t="shared" si="4"/>
        <v>0</v>
      </c>
    </row>
    <row r="308" spans="1:31" x14ac:dyDescent="0.25">
      <c r="A308" s="28" t="s">
        <v>403</v>
      </c>
      <c r="B308" s="28" t="s">
        <v>415</v>
      </c>
      <c r="C308" s="28">
        <v>0</v>
      </c>
      <c r="D308" s="28">
        <v>0</v>
      </c>
      <c r="E308" s="28">
        <v>0</v>
      </c>
      <c r="F308" s="28">
        <v>0</v>
      </c>
      <c r="G308" s="28">
        <v>0</v>
      </c>
      <c r="H308" s="28">
        <v>0</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B308" s="28">
        <v>0</v>
      </c>
      <c r="AE308">
        <f t="shared" si="4"/>
        <v>0</v>
      </c>
    </row>
    <row r="309" spans="1:31" x14ac:dyDescent="0.25">
      <c r="A309" s="28" t="s">
        <v>403</v>
      </c>
      <c r="B309" s="28" t="s">
        <v>416</v>
      </c>
      <c r="C309" s="28">
        <v>0</v>
      </c>
      <c r="D309" s="28">
        <v>0</v>
      </c>
      <c r="E309" s="28">
        <v>0</v>
      </c>
      <c r="F309" s="28">
        <v>0</v>
      </c>
      <c r="G309" s="28">
        <v>0</v>
      </c>
      <c r="H309" s="28">
        <v>0</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B309" s="28">
        <v>0</v>
      </c>
      <c r="AE309">
        <f t="shared" si="4"/>
        <v>0</v>
      </c>
    </row>
    <row r="310" spans="1:31" x14ac:dyDescent="0.25">
      <c r="A310" s="28" t="s">
        <v>403</v>
      </c>
      <c r="B310" s="28" t="s">
        <v>417</v>
      </c>
      <c r="C310" s="28">
        <v>0</v>
      </c>
      <c r="D310" s="28">
        <v>0</v>
      </c>
      <c r="E310" s="28">
        <v>0</v>
      </c>
      <c r="F310" s="28">
        <v>0</v>
      </c>
      <c r="G310" s="28">
        <v>0</v>
      </c>
      <c r="H310" s="28">
        <v>0</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B310" s="28">
        <v>0</v>
      </c>
      <c r="AE310">
        <f t="shared" si="4"/>
        <v>0</v>
      </c>
    </row>
    <row r="311" spans="1:31" x14ac:dyDescent="0.25">
      <c r="A311" s="28" t="s">
        <v>403</v>
      </c>
      <c r="B311" s="28" t="s">
        <v>418</v>
      </c>
      <c r="C311" s="28">
        <v>0</v>
      </c>
      <c r="D311" s="28">
        <v>0</v>
      </c>
      <c r="E311" s="28">
        <v>0</v>
      </c>
      <c r="F311" s="28">
        <v>0</v>
      </c>
      <c r="G311" s="28">
        <v>0</v>
      </c>
      <c r="H311" s="28">
        <v>0</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B311" s="28">
        <v>0</v>
      </c>
      <c r="AE311">
        <f t="shared" si="4"/>
        <v>0</v>
      </c>
    </row>
    <row r="312" spans="1:31" x14ac:dyDescent="0.25">
      <c r="A312" s="28" t="s">
        <v>403</v>
      </c>
      <c r="B312" s="28" t="s">
        <v>419</v>
      </c>
      <c r="C312" s="28">
        <v>0</v>
      </c>
      <c r="D312" s="28">
        <v>0</v>
      </c>
      <c r="E312" s="28">
        <v>0</v>
      </c>
      <c r="F312" s="28">
        <v>0</v>
      </c>
      <c r="G312" s="28">
        <v>0</v>
      </c>
      <c r="H312" s="28">
        <v>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B312" s="28">
        <v>0</v>
      </c>
      <c r="AE312">
        <f t="shared" si="4"/>
        <v>0</v>
      </c>
    </row>
    <row r="313" spans="1:31" x14ac:dyDescent="0.25">
      <c r="A313" s="28" t="s">
        <v>403</v>
      </c>
      <c r="B313" s="28" t="s">
        <v>420</v>
      </c>
      <c r="C313" s="28">
        <v>0</v>
      </c>
      <c r="D313" s="28">
        <v>0</v>
      </c>
      <c r="E313" s="28">
        <v>0</v>
      </c>
      <c r="F313" s="28">
        <v>0</v>
      </c>
      <c r="G313" s="28">
        <v>0</v>
      </c>
      <c r="H313" s="28">
        <v>0</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B313" s="28">
        <v>0</v>
      </c>
      <c r="AE313">
        <f t="shared" si="4"/>
        <v>0</v>
      </c>
    </row>
    <row r="314" spans="1:31" x14ac:dyDescent="0.25">
      <c r="A314" s="28" t="s">
        <v>403</v>
      </c>
      <c r="B314" s="28" t="s">
        <v>421</v>
      </c>
      <c r="C314" s="28">
        <v>0</v>
      </c>
      <c r="D314" s="28">
        <v>0</v>
      </c>
      <c r="E314" s="28">
        <v>0</v>
      </c>
      <c r="F314" s="28">
        <v>0</v>
      </c>
      <c r="G314" s="28">
        <v>0</v>
      </c>
      <c r="H314" s="28">
        <v>0</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B314" s="28">
        <v>0</v>
      </c>
      <c r="AE314">
        <f t="shared" si="4"/>
        <v>0</v>
      </c>
    </row>
    <row r="315" spans="1:31" x14ac:dyDescent="0.25">
      <c r="A315" s="28" t="s">
        <v>422</v>
      </c>
      <c r="B315" s="28" t="s">
        <v>423</v>
      </c>
      <c r="C315" s="28">
        <v>0</v>
      </c>
      <c r="D315" s="28">
        <v>0</v>
      </c>
      <c r="E315" s="28">
        <v>0</v>
      </c>
      <c r="F315" s="28">
        <v>0</v>
      </c>
      <c r="G315" s="28">
        <v>0</v>
      </c>
      <c r="H315" s="28">
        <v>0</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B315" s="28">
        <v>0</v>
      </c>
      <c r="AE315">
        <f t="shared" si="4"/>
        <v>0</v>
      </c>
    </row>
    <row r="316" spans="1:31" x14ac:dyDescent="0.25">
      <c r="A316" s="28" t="s">
        <v>422</v>
      </c>
      <c r="B316" s="28" t="s">
        <v>424</v>
      </c>
      <c r="C316" s="28">
        <v>0</v>
      </c>
      <c r="D316" s="28">
        <v>0</v>
      </c>
      <c r="E316" s="28">
        <v>0</v>
      </c>
      <c r="F316" s="28">
        <v>0</v>
      </c>
      <c r="G316" s="28">
        <v>0</v>
      </c>
      <c r="H316" s="28">
        <v>0</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B316" s="28">
        <v>0</v>
      </c>
      <c r="AE316">
        <f t="shared" si="4"/>
        <v>0</v>
      </c>
    </row>
    <row r="317" spans="1:31" x14ac:dyDescent="0.25">
      <c r="A317" s="28" t="s">
        <v>422</v>
      </c>
      <c r="B317" s="28" t="s">
        <v>425</v>
      </c>
      <c r="C317" s="28">
        <v>0</v>
      </c>
      <c r="D317" s="28">
        <v>0</v>
      </c>
      <c r="E317" s="28">
        <v>0</v>
      </c>
      <c r="F317" s="28">
        <v>0</v>
      </c>
      <c r="G317" s="28">
        <v>0</v>
      </c>
      <c r="H317" s="28">
        <v>0</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B317" s="28">
        <v>0</v>
      </c>
      <c r="AE317">
        <f t="shared" si="4"/>
        <v>0</v>
      </c>
    </row>
    <row r="318" spans="1:31" x14ac:dyDescent="0.25">
      <c r="A318" s="28" t="s">
        <v>422</v>
      </c>
      <c r="B318" s="28" t="s">
        <v>426</v>
      </c>
      <c r="C318" s="28">
        <v>0</v>
      </c>
      <c r="D318" s="28">
        <v>0</v>
      </c>
      <c r="E318" s="28">
        <v>0</v>
      </c>
      <c r="F318" s="28">
        <v>0</v>
      </c>
      <c r="G318" s="28">
        <v>0</v>
      </c>
      <c r="H318" s="28">
        <v>0</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B318" s="28">
        <v>0</v>
      </c>
      <c r="AE318">
        <f t="shared" si="4"/>
        <v>0</v>
      </c>
    </row>
    <row r="319" spans="1:31" x14ac:dyDescent="0.25">
      <c r="A319" s="28" t="s">
        <v>422</v>
      </c>
      <c r="B319" s="28" t="s">
        <v>427</v>
      </c>
      <c r="C319" s="28">
        <v>0</v>
      </c>
      <c r="D319" s="28">
        <v>0</v>
      </c>
      <c r="E319" s="28">
        <v>0</v>
      </c>
      <c r="F319" s="28">
        <v>0</v>
      </c>
      <c r="G319" s="28">
        <v>0</v>
      </c>
      <c r="H319" s="28">
        <v>0</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B319" s="28">
        <v>0</v>
      </c>
      <c r="AE319">
        <f t="shared" si="4"/>
        <v>0</v>
      </c>
    </row>
    <row r="320" spans="1:31" x14ac:dyDescent="0.25">
      <c r="A320" s="28" t="s">
        <v>428</v>
      </c>
      <c r="B320" s="28" t="s">
        <v>429</v>
      </c>
      <c r="C320" s="28">
        <v>0</v>
      </c>
      <c r="D320" s="28">
        <v>0</v>
      </c>
      <c r="E320" s="28">
        <v>0</v>
      </c>
      <c r="F320" s="28">
        <v>0</v>
      </c>
      <c r="G320" s="28">
        <v>0</v>
      </c>
      <c r="H320" s="28">
        <v>0</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B320" s="28">
        <v>0</v>
      </c>
      <c r="AE320">
        <f t="shared" si="4"/>
        <v>0</v>
      </c>
    </row>
    <row r="321" spans="1:31" x14ac:dyDescent="0.25">
      <c r="A321" s="28" t="s">
        <v>428</v>
      </c>
      <c r="B321" s="28" t="s">
        <v>430</v>
      </c>
      <c r="C321" s="28">
        <v>0</v>
      </c>
      <c r="D321" s="28">
        <v>0</v>
      </c>
      <c r="E321" s="28">
        <v>0</v>
      </c>
      <c r="F321" s="28">
        <v>0</v>
      </c>
      <c r="G321" s="28">
        <v>0</v>
      </c>
      <c r="H321" s="28">
        <v>0</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B321" s="28">
        <v>0</v>
      </c>
      <c r="AE321">
        <f t="shared" si="4"/>
        <v>0</v>
      </c>
    </row>
    <row r="322" spans="1:31" x14ac:dyDescent="0.25">
      <c r="A322" s="28" t="s">
        <v>431</v>
      </c>
      <c r="B322" s="28" t="s">
        <v>432</v>
      </c>
      <c r="C322" s="28">
        <v>0</v>
      </c>
      <c r="D322" s="28">
        <v>0</v>
      </c>
      <c r="E322" s="28">
        <v>0</v>
      </c>
      <c r="F322" s="28">
        <v>0</v>
      </c>
      <c r="G322" s="28">
        <v>0</v>
      </c>
      <c r="H322" s="28">
        <v>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B322" s="28">
        <v>0</v>
      </c>
      <c r="AE322">
        <f t="shared" si="4"/>
        <v>0</v>
      </c>
    </row>
    <row r="323" spans="1:31" x14ac:dyDescent="0.25">
      <c r="A323" s="28" t="s">
        <v>433</v>
      </c>
      <c r="B323" s="28" t="s">
        <v>434</v>
      </c>
      <c r="C323" s="28">
        <v>0</v>
      </c>
      <c r="D323" s="28">
        <v>0</v>
      </c>
      <c r="E323" s="28">
        <v>0</v>
      </c>
      <c r="F323" s="28">
        <v>0</v>
      </c>
      <c r="G323" s="28">
        <v>0</v>
      </c>
      <c r="H323" s="28">
        <v>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B323" s="28">
        <v>0</v>
      </c>
      <c r="AE323">
        <f t="shared" ref="AE323:AE386" si="5">SUM(C323:Z323)</f>
        <v>0</v>
      </c>
    </row>
    <row r="324" spans="1:31" x14ac:dyDescent="0.25">
      <c r="A324" s="28" t="s">
        <v>435</v>
      </c>
      <c r="B324" s="28" t="s">
        <v>436</v>
      </c>
      <c r="C324" s="28">
        <v>0</v>
      </c>
      <c r="D324" s="28">
        <v>0</v>
      </c>
      <c r="E324" s="28">
        <v>0</v>
      </c>
      <c r="F324" s="28">
        <v>0</v>
      </c>
      <c r="G324" s="28">
        <v>0</v>
      </c>
      <c r="H324" s="28">
        <v>0</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B324" s="28">
        <v>0</v>
      </c>
      <c r="AE324">
        <f t="shared" si="5"/>
        <v>0</v>
      </c>
    </row>
    <row r="325" spans="1:31" x14ac:dyDescent="0.25">
      <c r="A325" s="28" t="s">
        <v>435</v>
      </c>
      <c r="B325" s="28" t="s">
        <v>437</v>
      </c>
      <c r="C325" s="28">
        <v>0</v>
      </c>
      <c r="D325" s="28">
        <v>0</v>
      </c>
      <c r="E325" s="28">
        <v>0</v>
      </c>
      <c r="F325" s="28">
        <v>0</v>
      </c>
      <c r="G325" s="28">
        <v>0</v>
      </c>
      <c r="H325" s="28">
        <v>0</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B325" s="28">
        <v>0</v>
      </c>
      <c r="AE325">
        <f t="shared" si="5"/>
        <v>0</v>
      </c>
    </row>
    <row r="326" spans="1:31" x14ac:dyDescent="0.25">
      <c r="A326" s="28" t="s">
        <v>435</v>
      </c>
      <c r="B326" s="28" t="s">
        <v>438</v>
      </c>
      <c r="C326" s="28">
        <v>0</v>
      </c>
      <c r="D326" s="28">
        <v>0</v>
      </c>
      <c r="E326" s="28">
        <v>0</v>
      </c>
      <c r="F326" s="28">
        <v>0</v>
      </c>
      <c r="G326" s="28">
        <v>0</v>
      </c>
      <c r="H326" s="28">
        <v>0</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B326" s="28">
        <v>0</v>
      </c>
      <c r="AE326">
        <f t="shared" si="5"/>
        <v>0</v>
      </c>
    </row>
    <row r="327" spans="1:31" x14ac:dyDescent="0.25">
      <c r="A327" s="28" t="s">
        <v>435</v>
      </c>
      <c r="B327" s="28" t="s">
        <v>439</v>
      </c>
      <c r="C327" s="28">
        <v>0</v>
      </c>
      <c r="D327" s="28">
        <v>0</v>
      </c>
      <c r="E327" s="28">
        <v>0</v>
      </c>
      <c r="F327" s="28">
        <v>0</v>
      </c>
      <c r="G327" s="28">
        <v>0</v>
      </c>
      <c r="H327" s="28">
        <v>0</v>
      </c>
      <c r="I327" s="28">
        <v>0</v>
      </c>
      <c r="J327" s="28">
        <v>0</v>
      </c>
      <c r="K327" s="28">
        <v>0</v>
      </c>
      <c r="L327" s="28">
        <v>0</v>
      </c>
      <c r="M327" s="28">
        <v>0</v>
      </c>
      <c r="N327" s="28">
        <v>0</v>
      </c>
      <c r="O327" s="28">
        <v>0</v>
      </c>
      <c r="P327" s="28">
        <v>0</v>
      </c>
      <c r="Q327" s="28">
        <v>0</v>
      </c>
      <c r="R327" s="28">
        <v>0</v>
      </c>
      <c r="S327" s="28">
        <v>0</v>
      </c>
      <c r="T327" s="28">
        <v>0</v>
      </c>
      <c r="U327" s="28">
        <v>0</v>
      </c>
      <c r="V327" s="28">
        <v>0</v>
      </c>
      <c r="W327" s="28">
        <v>0</v>
      </c>
      <c r="X327" s="28">
        <v>0</v>
      </c>
      <c r="Y327" s="28">
        <v>0</v>
      </c>
      <c r="Z327" s="28">
        <v>0</v>
      </c>
      <c r="AB327" s="28">
        <v>0</v>
      </c>
      <c r="AE327">
        <f t="shared" si="5"/>
        <v>0</v>
      </c>
    </row>
    <row r="328" spans="1:31" x14ac:dyDescent="0.25">
      <c r="A328" s="28" t="s">
        <v>440</v>
      </c>
      <c r="B328" s="28" t="s">
        <v>441</v>
      </c>
      <c r="C328" s="28">
        <v>0</v>
      </c>
      <c r="D328" s="28">
        <v>0</v>
      </c>
      <c r="E328" s="28">
        <v>0</v>
      </c>
      <c r="F328" s="28">
        <v>0</v>
      </c>
      <c r="G328" s="28">
        <v>0</v>
      </c>
      <c r="H328" s="28">
        <v>0</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B328" s="28">
        <v>0</v>
      </c>
      <c r="AE328">
        <f t="shared" si="5"/>
        <v>0</v>
      </c>
    </row>
    <row r="329" spans="1:31" x14ac:dyDescent="0.25">
      <c r="A329" s="28" t="s">
        <v>440</v>
      </c>
      <c r="B329" s="28" t="s">
        <v>442</v>
      </c>
      <c r="C329" s="28">
        <v>0</v>
      </c>
      <c r="D329" s="28">
        <v>0</v>
      </c>
      <c r="E329" s="28">
        <v>0</v>
      </c>
      <c r="F329" s="28">
        <v>0</v>
      </c>
      <c r="G329" s="28">
        <v>0</v>
      </c>
      <c r="H329" s="28">
        <v>0</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B329" s="28">
        <v>0</v>
      </c>
      <c r="AE329">
        <f t="shared" si="5"/>
        <v>0</v>
      </c>
    </row>
    <row r="330" spans="1:31" x14ac:dyDescent="0.25">
      <c r="A330" s="28" t="s">
        <v>443</v>
      </c>
      <c r="B330" s="28" t="s">
        <v>444</v>
      </c>
      <c r="C330" s="28">
        <v>0</v>
      </c>
      <c r="D330" s="28">
        <v>0</v>
      </c>
      <c r="E330" s="28">
        <v>0</v>
      </c>
      <c r="F330" s="28">
        <v>0</v>
      </c>
      <c r="G330" s="28">
        <v>0</v>
      </c>
      <c r="H330" s="28">
        <v>0</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B330" s="28">
        <v>0</v>
      </c>
      <c r="AE330">
        <f t="shared" si="5"/>
        <v>0</v>
      </c>
    </row>
    <row r="331" spans="1:31" x14ac:dyDescent="0.25">
      <c r="A331" s="28" t="s">
        <v>443</v>
      </c>
      <c r="B331" s="28" t="s">
        <v>445</v>
      </c>
      <c r="C331" s="28">
        <v>0</v>
      </c>
      <c r="D331" s="28">
        <v>0</v>
      </c>
      <c r="E331" s="28">
        <v>0</v>
      </c>
      <c r="F331" s="28">
        <v>0</v>
      </c>
      <c r="G331" s="28">
        <v>0</v>
      </c>
      <c r="H331" s="28">
        <v>0</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B331" s="28">
        <v>0</v>
      </c>
      <c r="AE331">
        <f t="shared" si="5"/>
        <v>0</v>
      </c>
    </row>
    <row r="332" spans="1:31" x14ac:dyDescent="0.25">
      <c r="A332" s="28" t="s">
        <v>443</v>
      </c>
      <c r="B332" s="28" t="s">
        <v>446</v>
      </c>
      <c r="C332" s="28">
        <v>0</v>
      </c>
      <c r="D332" s="28">
        <v>0</v>
      </c>
      <c r="E332" s="28">
        <v>0</v>
      </c>
      <c r="F332" s="28">
        <v>0</v>
      </c>
      <c r="G332" s="28">
        <v>0</v>
      </c>
      <c r="H332" s="28">
        <v>0</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B332" s="28">
        <v>0</v>
      </c>
      <c r="AE332">
        <f t="shared" si="5"/>
        <v>0</v>
      </c>
    </row>
    <row r="333" spans="1:31" x14ac:dyDescent="0.25">
      <c r="A333" s="28" t="s">
        <v>447</v>
      </c>
      <c r="B333" s="28" t="s">
        <v>448</v>
      </c>
      <c r="C333" s="28">
        <v>0</v>
      </c>
      <c r="D333" s="28">
        <v>0</v>
      </c>
      <c r="E333" s="28">
        <v>0</v>
      </c>
      <c r="F333" s="28">
        <v>0</v>
      </c>
      <c r="G333" s="28">
        <v>0</v>
      </c>
      <c r="H333" s="28">
        <v>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B333" s="28">
        <v>0</v>
      </c>
      <c r="AE333">
        <f t="shared" si="5"/>
        <v>0</v>
      </c>
    </row>
    <row r="334" spans="1:31" x14ac:dyDescent="0.25">
      <c r="A334" s="28" t="s">
        <v>447</v>
      </c>
      <c r="B334" s="28" t="s">
        <v>449</v>
      </c>
      <c r="C334" s="28">
        <v>0</v>
      </c>
      <c r="D334" s="28">
        <v>0</v>
      </c>
      <c r="E334" s="28">
        <v>0</v>
      </c>
      <c r="F334" s="28">
        <v>0</v>
      </c>
      <c r="G334" s="28">
        <v>0</v>
      </c>
      <c r="H334" s="28">
        <v>0</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B334" s="28">
        <v>0</v>
      </c>
      <c r="AE334">
        <f t="shared" si="5"/>
        <v>0</v>
      </c>
    </row>
    <row r="335" spans="1:31" x14ac:dyDescent="0.25">
      <c r="A335" s="28" t="s">
        <v>447</v>
      </c>
      <c r="B335" s="28" t="s">
        <v>450</v>
      </c>
      <c r="C335" s="28">
        <v>171.1</v>
      </c>
      <c r="D335" s="28">
        <v>0</v>
      </c>
      <c r="E335" s="28">
        <v>0</v>
      </c>
      <c r="F335" s="28">
        <v>0</v>
      </c>
      <c r="G335" s="28">
        <v>0.4</v>
      </c>
      <c r="H335" s="28">
        <v>0</v>
      </c>
      <c r="I335" s="28">
        <v>51.8</v>
      </c>
      <c r="J335" s="28">
        <v>0</v>
      </c>
      <c r="K335" s="28">
        <v>11.6</v>
      </c>
      <c r="L335" s="28">
        <v>0</v>
      </c>
      <c r="M335" s="28">
        <v>0</v>
      </c>
      <c r="N335" s="28">
        <v>0</v>
      </c>
      <c r="O335" s="28">
        <v>0</v>
      </c>
      <c r="P335" s="28">
        <v>0</v>
      </c>
      <c r="Q335" s="28">
        <v>0</v>
      </c>
      <c r="R335" s="28">
        <v>2.2000000000000002</v>
      </c>
      <c r="S335" s="28">
        <v>0</v>
      </c>
      <c r="T335" s="28">
        <v>0</v>
      </c>
      <c r="U335" s="28">
        <v>0</v>
      </c>
      <c r="V335" s="28">
        <v>0</v>
      </c>
      <c r="W335" s="28">
        <v>0</v>
      </c>
      <c r="X335" s="28">
        <v>0</v>
      </c>
      <c r="Y335" s="28">
        <v>0</v>
      </c>
      <c r="Z335" s="28">
        <v>1.9</v>
      </c>
      <c r="AB335" s="28">
        <v>171.1</v>
      </c>
      <c r="AE335">
        <f t="shared" si="5"/>
        <v>239</v>
      </c>
    </row>
    <row r="336" spans="1:31" x14ac:dyDescent="0.25">
      <c r="A336" s="28" t="s">
        <v>447</v>
      </c>
      <c r="B336" s="28" t="s">
        <v>451</v>
      </c>
      <c r="C336" s="28">
        <v>0</v>
      </c>
      <c r="D336" s="28">
        <v>0</v>
      </c>
      <c r="E336" s="28">
        <v>0</v>
      </c>
      <c r="F336" s="28">
        <v>0</v>
      </c>
      <c r="G336" s="28">
        <v>0</v>
      </c>
      <c r="H336" s="28">
        <v>0</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B336" s="28">
        <v>0</v>
      </c>
      <c r="AE336">
        <f t="shared" si="5"/>
        <v>0</v>
      </c>
    </row>
    <row r="337" spans="1:31" x14ac:dyDescent="0.25">
      <c r="A337" s="28" t="s">
        <v>447</v>
      </c>
      <c r="B337" s="28" t="s">
        <v>452</v>
      </c>
      <c r="C337" s="28">
        <v>0</v>
      </c>
      <c r="D337" s="28">
        <v>0</v>
      </c>
      <c r="E337" s="28">
        <v>0</v>
      </c>
      <c r="F337" s="28">
        <v>0</v>
      </c>
      <c r="G337" s="28">
        <v>0</v>
      </c>
      <c r="H337" s="28">
        <v>0</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B337" s="28">
        <v>0</v>
      </c>
      <c r="AE337">
        <f t="shared" si="5"/>
        <v>0</v>
      </c>
    </row>
    <row r="338" spans="1:31" x14ac:dyDescent="0.25">
      <c r="A338" s="28" t="s">
        <v>453</v>
      </c>
      <c r="B338" s="28" t="s">
        <v>454</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B338" s="28">
        <v>0</v>
      </c>
      <c r="AE338">
        <f t="shared" si="5"/>
        <v>0</v>
      </c>
    </row>
    <row r="339" spans="1:31" x14ac:dyDescent="0.25">
      <c r="A339" s="28" t="s">
        <v>453</v>
      </c>
      <c r="B339" s="28" t="s">
        <v>455</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B339" s="28">
        <v>0</v>
      </c>
      <c r="AE339">
        <f t="shared" si="5"/>
        <v>0</v>
      </c>
    </row>
    <row r="340" spans="1:31" x14ac:dyDescent="0.25">
      <c r="A340" s="28" t="s">
        <v>453</v>
      </c>
      <c r="B340" s="28" t="s">
        <v>456</v>
      </c>
      <c r="C340" s="28">
        <v>0</v>
      </c>
      <c r="D340" s="28">
        <v>0</v>
      </c>
      <c r="E340" s="28">
        <v>0</v>
      </c>
      <c r="F340" s="28">
        <v>0</v>
      </c>
      <c r="G340" s="28">
        <v>0</v>
      </c>
      <c r="H340" s="28">
        <v>0</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B340" s="28">
        <v>0</v>
      </c>
      <c r="AE340">
        <f t="shared" si="5"/>
        <v>0</v>
      </c>
    </row>
    <row r="341" spans="1:31" x14ac:dyDescent="0.25">
      <c r="A341" s="28" t="s">
        <v>453</v>
      </c>
      <c r="B341" s="28" t="s">
        <v>457</v>
      </c>
      <c r="C341" s="28">
        <v>0</v>
      </c>
      <c r="D341" s="28">
        <v>0</v>
      </c>
      <c r="E341" s="28">
        <v>0</v>
      </c>
      <c r="F341" s="28">
        <v>0</v>
      </c>
      <c r="G341" s="28">
        <v>0</v>
      </c>
      <c r="H341" s="28">
        <v>0</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B341" s="28">
        <v>0</v>
      </c>
      <c r="AE341">
        <f t="shared" si="5"/>
        <v>0</v>
      </c>
    </row>
    <row r="342" spans="1:31" x14ac:dyDescent="0.25">
      <c r="A342" s="28" t="s">
        <v>458</v>
      </c>
      <c r="B342" s="28" t="s">
        <v>459</v>
      </c>
      <c r="C342" s="28">
        <v>0</v>
      </c>
      <c r="D342" s="28">
        <v>0</v>
      </c>
      <c r="E342" s="28">
        <v>0</v>
      </c>
      <c r="F342" s="28">
        <v>0</v>
      </c>
      <c r="G342" s="28">
        <v>0</v>
      </c>
      <c r="H342" s="28">
        <v>0</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B342" s="28">
        <v>0</v>
      </c>
      <c r="AE342">
        <f t="shared" si="5"/>
        <v>0</v>
      </c>
    </row>
    <row r="343" spans="1:31" x14ac:dyDescent="0.25">
      <c r="A343" s="28" t="s">
        <v>458</v>
      </c>
      <c r="B343" s="28" t="s">
        <v>460</v>
      </c>
      <c r="C343" s="28">
        <v>0</v>
      </c>
      <c r="D343" s="28">
        <v>0</v>
      </c>
      <c r="E343" s="28">
        <v>0</v>
      </c>
      <c r="F343" s="28">
        <v>0</v>
      </c>
      <c r="G343" s="28">
        <v>0</v>
      </c>
      <c r="H343" s="28">
        <v>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B343" s="28">
        <v>0</v>
      </c>
      <c r="AE343">
        <f t="shared" si="5"/>
        <v>0</v>
      </c>
    </row>
    <row r="344" spans="1:31" x14ac:dyDescent="0.25">
      <c r="A344" s="28" t="s">
        <v>461</v>
      </c>
      <c r="B344" s="28" t="s">
        <v>462</v>
      </c>
      <c r="C344" s="28">
        <v>0</v>
      </c>
      <c r="D344" s="28">
        <v>0</v>
      </c>
      <c r="E344" s="28">
        <v>0</v>
      </c>
      <c r="F344" s="28">
        <v>0</v>
      </c>
      <c r="G344" s="28">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B344" s="28">
        <v>0</v>
      </c>
      <c r="AE344">
        <f t="shared" si="5"/>
        <v>0</v>
      </c>
    </row>
    <row r="345" spans="1:31" x14ac:dyDescent="0.25">
      <c r="A345" s="28" t="s">
        <v>461</v>
      </c>
      <c r="B345" s="28" t="s">
        <v>463</v>
      </c>
      <c r="C345" s="28">
        <v>0</v>
      </c>
      <c r="D345" s="28">
        <v>0</v>
      </c>
      <c r="E345" s="28">
        <v>0</v>
      </c>
      <c r="F345" s="28">
        <v>0</v>
      </c>
      <c r="G345" s="28">
        <v>0</v>
      </c>
      <c r="H345" s="28">
        <v>0</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B345" s="28">
        <v>0</v>
      </c>
      <c r="AE345">
        <f t="shared" si="5"/>
        <v>0</v>
      </c>
    </row>
    <row r="346" spans="1:31" x14ac:dyDescent="0.25">
      <c r="A346" s="28" t="s">
        <v>464</v>
      </c>
      <c r="B346" s="28" t="s">
        <v>465</v>
      </c>
      <c r="C346" s="28">
        <v>0</v>
      </c>
      <c r="D346" s="28">
        <v>0</v>
      </c>
      <c r="E346" s="28">
        <v>0</v>
      </c>
      <c r="F346" s="28">
        <v>0</v>
      </c>
      <c r="G346" s="28">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B346" s="28">
        <v>0</v>
      </c>
      <c r="AE346">
        <f t="shared" si="5"/>
        <v>0</v>
      </c>
    </row>
    <row r="347" spans="1:31" x14ac:dyDescent="0.25">
      <c r="A347" s="28" t="s">
        <v>464</v>
      </c>
      <c r="B347" s="28" t="s">
        <v>466</v>
      </c>
      <c r="C347" s="28">
        <v>0</v>
      </c>
      <c r="D347" s="28">
        <v>0</v>
      </c>
      <c r="E347" s="28">
        <v>0</v>
      </c>
      <c r="F347" s="28">
        <v>0</v>
      </c>
      <c r="G347" s="28">
        <v>0</v>
      </c>
      <c r="H347" s="28">
        <v>0</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B347" s="28">
        <v>0</v>
      </c>
      <c r="AE347">
        <f t="shared" si="5"/>
        <v>0</v>
      </c>
    </row>
    <row r="348" spans="1:31" x14ac:dyDescent="0.25">
      <c r="A348" s="28" t="s">
        <v>464</v>
      </c>
      <c r="B348" s="28" t="s">
        <v>467</v>
      </c>
      <c r="C348" s="28">
        <v>0</v>
      </c>
      <c r="D348" s="28">
        <v>0</v>
      </c>
      <c r="E348" s="28">
        <v>0</v>
      </c>
      <c r="F348" s="28">
        <v>0</v>
      </c>
      <c r="G348" s="28">
        <v>0</v>
      </c>
      <c r="H348" s="28">
        <v>0</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B348" s="28">
        <v>0</v>
      </c>
      <c r="AE348">
        <f t="shared" si="5"/>
        <v>0</v>
      </c>
    </row>
    <row r="349" spans="1:31" x14ac:dyDescent="0.25">
      <c r="A349" s="28" t="s">
        <v>468</v>
      </c>
      <c r="B349" s="28" t="s">
        <v>469</v>
      </c>
      <c r="C349" s="28">
        <v>0</v>
      </c>
      <c r="D349" s="28">
        <v>0</v>
      </c>
      <c r="E349" s="28">
        <v>0</v>
      </c>
      <c r="F349" s="28">
        <v>0</v>
      </c>
      <c r="G349" s="28">
        <v>0</v>
      </c>
      <c r="H349" s="28">
        <v>0</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B349" s="28">
        <v>0</v>
      </c>
      <c r="AE349">
        <f t="shared" si="5"/>
        <v>0</v>
      </c>
    </row>
    <row r="350" spans="1:31" x14ac:dyDescent="0.25">
      <c r="A350" s="28" t="s">
        <v>468</v>
      </c>
      <c r="B350" s="28" t="s">
        <v>470</v>
      </c>
      <c r="C350" s="28">
        <v>0</v>
      </c>
      <c r="D350" s="28">
        <v>0</v>
      </c>
      <c r="E350" s="28">
        <v>0</v>
      </c>
      <c r="F350" s="28">
        <v>0</v>
      </c>
      <c r="G350" s="28">
        <v>0</v>
      </c>
      <c r="H350" s="28">
        <v>0</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B350" s="28">
        <v>0</v>
      </c>
      <c r="AE350">
        <f t="shared" si="5"/>
        <v>0</v>
      </c>
    </row>
    <row r="351" spans="1:31" x14ac:dyDescent="0.25">
      <c r="A351" s="28" t="s">
        <v>471</v>
      </c>
      <c r="B351" s="28" t="s">
        <v>472</v>
      </c>
      <c r="C351" s="28">
        <v>0</v>
      </c>
      <c r="D351" s="28">
        <v>0</v>
      </c>
      <c r="E351" s="28">
        <v>0</v>
      </c>
      <c r="F351" s="28">
        <v>0</v>
      </c>
      <c r="G351" s="28">
        <v>0</v>
      </c>
      <c r="H351" s="28">
        <v>0</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B351" s="28">
        <v>0</v>
      </c>
      <c r="AE351">
        <f t="shared" si="5"/>
        <v>0</v>
      </c>
    </row>
    <row r="352" spans="1:31" x14ac:dyDescent="0.25">
      <c r="A352" s="28" t="s">
        <v>471</v>
      </c>
      <c r="B352" s="28" t="s">
        <v>473</v>
      </c>
      <c r="C352" s="28">
        <v>0</v>
      </c>
      <c r="D352" s="28">
        <v>0</v>
      </c>
      <c r="E352" s="28">
        <v>0</v>
      </c>
      <c r="F352" s="28">
        <v>0</v>
      </c>
      <c r="G352" s="28">
        <v>0</v>
      </c>
      <c r="H352" s="28">
        <v>0</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B352" s="28">
        <v>0</v>
      </c>
      <c r="AE352">
        <f t="shared" si="5"/>
        <v>0</v>
      </c>
    </row>
    <row r="353" spans="1:31" x14ac:dyDescent="0.25">
      <c r="A353" s="28" t="s">
        <v>474</v>
      </c>
      <c r="B353" s="28" t="s">
        <v>475</v>
      </c>
      <c r="C353" s="28">
        <v>0</v>
      </c>
      <c r="D353" s="28">
        <v>0</v>
      </c>
      <c r="E353" s="28">
        <v>0</v>
      </c>
      <c r="F353" s="28">
        <v>0</v>
      </c>
      <c r="G353" s="28">
        <v>0</v>
      </c>
      <c r="H353" s="28">
        <v>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B353" s="28">
        <v>0</v>
      </c>
      <c r="AE353">
        <f t="shared" si="5"/>
        <v>0</v>
      </c>
    </row>
    <row r="354" spans="1:31" x14ac:dyDescent="0.25">
      <c r="A354" s="28" t="s">
        <v>474</v>
      </c>
      <c r="B354" s="28" t="s">
        <v>476</v>
      </c>
      <c r="C354" s="28">
        <v>0</v>
      </c>
      <c r="D354" s="28">
        <v>0</v>
      </c>
      <c r="E354" s="28">
        <v>0</v>
      </c>
      <c r="F354" s="28">
        <v>0</v>
      </c>
      <c r="G354" s="28">
        <v>0</v>
      </c>
      <c r="H354" s="28">
        <v>0</v>
      </c>
      <c r="I354" s="28">
        <v>0</v>
      </c>
      <c r="J354" s="28">
        <v>0</v>
      </c>
      <c r="K354" s="28">
        <v>0</v>
      </c>
      <c r="L354" s="28">
        <v>0</v>
      </c>
      <c r="M354" s="28">
        <v>0</v>
      </c>
      <c r="N354" s="28">
        <v>0</v>
      </c>
      <c r="O354" s="28">
        <v>0</v>
      </c>
      <c r="P354" s="28">
        <v>0</v>
      </c>
      <c r="Q354" s="28">
        <v>0</v>
      </c>
      <c r="R354" s="28">
        <v>0</v>
      </c>
      <c r="S354" s="28">
        <v>0</v>
      </c>
      <c r="T354" s="28">
        <v>0</v>
      </c>
      <c r="U354" s="28">
        <v>0</v>
      </c>
      <c r="V354" s="28">
        <v>0</v>
      </c>
      <c r="W354" s="28">
        <v>0</v>
      </c>
      <c r="X354" s="28">
        <v>0</v>
      </c>
      <c r="Y354" s="28">
        <v>0</v>
      </c>
      <c r="Z354" s="28">
        <v>0</v>
      </c>
      <c r="AB354" s="28">
        <v>0</v>
      </c>
      <c r="AE354">
        <f t="shared" si="5"/>
        <v>0</v>
      </c>
    </row>
    <row r="355" spans="1:31" x14ac:dyDescent="0.25">
      <c r="A355" s="28" t="s">
        <v>474</v>
      </c>
      <c r="B355" s="28" t="s">
        <v>477</v>
      </c>
      <c r="C355" s="28">
        <v>0</v>
      </c>
      <c r="D355" s="28">
        <v>0</v>
      </c>
      <c r="E355" s="28">
        <v>0</v>
      </c>
      <c r="F355" s="28">
        <v>0</v>
      </c>
      <c r="G355" s="28">
        <v>0</v>
      </c>
      <c r="H355" s="28">
        <v>0</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B355" s="28">
        <v>0</v>
      </c>
      <c r="AE355">
        <f t="shared" si="5"/>
        <v>0</v>
      </c>
    </row>
    <row r="356" spans="1:31" x14ac:dyDescent="0.25">
      <c r="A356" s="28" t="s">
        <v>474</v>
      </c>
      <c r="B356" s="28" t="s">
        <v>478</v>
      </c>
      <c r="C356" s="28">
        <v>0</v>
      </c>
      <c r="D356" s="28">
        <v>0</v>
      </c>
      <c r="E356" s="28">
        <v>0</v>
      </c>
      <c r="F356" s="28">
        <v>0</v>
      </c>
      <c r="G356" s="28">
        <v>0</v>
      </c>
      <c r="H356" s="28">
        <v>0</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B356" s="28">
        <v>0</v>
      </c>
      <c r="AE356">
        <f t="shared" si="5"/>
        <v>0</v>
      </c>
    </row>
    <row r="357" spans="1:31" x14ac:dyDescent="0.25">
      <c r="A357" s="28" t="s">
        <v>474</v>
      </c>
      <c r="B357" s="28" t="s">
        <v>479</v>
      </c>
      <c r="C357" s="28">
        <v>0</v>
      </c>
      <c r="D357" s="28">
        <v>0</v>
      </c>
      <c r="E357" s="28">
        <v>0</v>
      </c>
      <c r="F357" s="28">
        <v>0</v>
      </c>
      <c r="G357" s="28">
        <v>0</v>
      </c>
      <c r="H357" s="28">
        <v>0</v>
      </c>
      <c r="I357" s="28">
        <v>0</v>
      </c>
      <c r="J357" s="28">
        <v>0</v>
      </c>
      <c r="K357" s="28">
        <v>0</v>
      </c>
      <c r="L357" s="28">
        <v>0</v>
      </c>
      <c r="M357" s="28">
        <v>0</v>
      </c>
      <c r="N357" s="28">
        <v>0</v>
      </c>
      <c r="O357" s="28">
        <v>0</v>
      </c>
      <c r="P357" s="28">
        <v>0</v>
      </c>
      <c r="Q357" s="28">
        <v>0</v>
      </c>
      <c r="R357" s="28">
        <v>0</v>
      </c>
      <c r="S357" s="28">
        <v>0</v>
      </c>
      <c r="T357" s="28">
        <v>0</v>
      </c>
      <c r="U357" s="28">
        <v>0</v>
      </c>
      <c r="V357" s="28">
        <v>0</v>
      </c>
      <c r="W357" s="28">
        <v>0</v>
      </c>
      <c r="X357" s="28">
        <v>0</v>
      </c>
      <c r="Y357" s="28">
        <v>0</v>
      </c>
      <c r="Z357" s="28">
        <v>0</v>
      </c>
      <c r="AB357" s="28">
        <v>0</v>
      </c>
      <c r="AE357">
        <f t="shared" si="5"/>
        <v>0</v>
      </c>
    </row>
    <row r="358" spans="1:31" x14ac:dyDescent="0.25">
      <c r="A358" s="28" t="s">
        <v>474</v>
      </c>
      <c r="B358" s="28" t="s">
        <v>480</v>
      </c>
      <c r="C358" s="28">
        <v>0</v>
      </c>
      <c r="D358" s="28">
        <v>0</v>
      </c>
      <c r="E358" s="28">
        <v>0</v>
      </c>
      <c r="F358" s="28">
        <v>0</v>
      </c>
      <c r="G358" s="28">
        <v>0</v>
      </c>
      <c r="H358" s="28">
        <v>0</v>
      </c>
      <c r="I358" s="28">
        <v>0</v>
      </c>
      <c r="J358" s="28">
        <v>0</v>
      </c>
      <c r="K358" s="28">
        <v>0</v>
      </c>
      <c r="L358" s="28">
        <v>0</v>
      </c>
      <c r="M358" s="28">
        <v>0</v>
      </c>
      <c r="N358" s="28">
        <v>0</v>
      </c>
      <c r="O358" s="28">
        <v>0</v>
      </c>
      <c r="P358" s="28">
        <v>0</v>
      </c>
      <c r="Q358" s="28">
        <v>0</v>
      </c>
      <c r="R358" s="28">
        <v>0</v>
      </c>
      <c r="S358" s="28">
        <v>0</v>
      </c>
      <c r="T358" s="28">
        <v>0</v>
      </c>
      <c r="U358" s="28">
        <v>0</v>
      </c>
      <c r="V358" s="28">
        <v>0</v>
      </c>
      <c r="W358" s="28">
        <v>0</v>
      </c>
      <c r="X358" s="28">
        <v>0</v>
      </c>
      <c r="Y358" s="28">
        <v>0</v>
      </c>
      <c r="Z358" s="28">
        <v>0</v>
      </c>
      <c r="AB358" s="28">
        <v>0</v>
      </c>
      <c r="AE358">
        <f t="shared" si="5"/>
        <v>0</v>
      </c>
    </row>
    <row r="359" spans="1:31" x14ac:dyDescent="0.25">
      <c r="A359" s="28" t="s">
        <v>481</v>
      </c>
      <c r="B359" s="28" t="s">
        <v>482</v>
      </c>
      <c r="C359" s="28">
        <v>0</v>
      </c>
      <c r="D359" s="28">
        <v>0</v>
      </c>
      <c r="E359" s="28">
        <v>0</v>
      </c>
      <c r="F359" s="28">
        <v>0</v>
      </c>
      <c r="G359" s="28">
        <v>0</v>
      </c>
      <c r="H359" s="28">
        <v>0</v>
      </c>
      <c r="I359" s="28">
        <v>0</v>
      </c>
      <c r="J359" s="28">
        <v>0</v>
      </c>
      <c r="K359" s="28">
        <v>0</v>
      </c>
      <c r="L359" s="28">
        <v>0</v>
      </c>
      <c r="M359" s="28">
        <v>0</v>
      </c>
      <c r="N359" s="28">
        <v>0</v>
      </c>
      <c r="O359" s="28">
        <v>0</v>
      </c>
      <c r="P359" s="28">
        <v>0</v>
      </c>
      <c r="Q359" s="28">
        <v>0</v>
      </c>
      <c r="R359" s="28">
        <v>0</v>
      </c>
      <c r="S359" s="28">
        <v>0</v>
      </c>
      <c r="T359" s="28">
        <v>0</v>
      </c>
      <c r="U359" s="28">
        <v>0</v>
      </c>
      <c r="V359" s="28">
        <v>0</v>
      </c>
      <c r="W359" s="28">
        <v>0</v>
      </c>
      <c r="X359" s="28">
        <v>0</v>
      </c>
      <c r="Y359" s="28">
        <v>0</v>
      </c>
      <c r="Z359" s="28">
        <v>0</v>
      </c>
      <c r="AB359" s="28">
        <v>0</v>
      </c>
      <c r="AE359">
        <f t="shared" si="5"/>
        <v>0</v>
      </c>
    </row>
    <row r="360" spans="1:31" x14ac:dyDescent="0.25">
      <c r="A360" s="28" t="s">
        <v>481</v>
      </c>
      <c r="B360" s="28" t="s">
        <v>483</v>
      </c>
      <c r="C360" s="28">
        <v>0</v>
      </c>
      <c r="D360" s="28">
        <v>0</v>
      </c>
      <c r="E360" s="28">
        <v>0</v>
      </c>
      <c r="F360" s="28">
        <v>0</v>
      </c>
      <c r="G360" s="28">
        <v>0</v>
      </c>
      <c r="H360" s="28">
        <v>0</v>
      </c>
      <c r="I360" s="28">
        <v>0</v>
      </c>
      <c r="J360" s="28">
        <v>0</v>
      </c>
      <c r="K360" s="28">
        <v>0</v>
      </c>
      <c r="L360" s="28">
        <v>0</v>
      </c>
      <c r="M360" s="28">
        <v>0</v>
      </c>
      <c r="N360" s="28">
        <v>0</v>
      </c>
      <c r="O360" s="28">
        <v>0</v>
      </c>
      <c r="P360" s="28">
        <v>0</v>
      </c>
      <c r="Q360" s="28">
        <v>0</v>
      </c>
      <c r="R360" s="28">
        <v>0</v>
      </c>
      <c r="S360" s="28">
        <v>0</v>
      </c>
      <c r="T360" s="28">
        <v>0</v>
      </c>
      <c r="U360" s="28">
        <v>0</v>
      </c>
      <c r="V360" s="28">
        <v>0</v>
      </c>
      <c r="W360" s="28">
        <v>0</v>
      </c>
      <c r="X360" s="28">
        <v>0</v>
      </c>
      <c r="Y360" s="28">
        <v>0</v>
      </c>
      <c r="Z360" s="28">
        <v>0</v>
      </c>
      <c r="AB360" s="28">
        <v>0</v>
      </c>
      <c r="AE360">
        <f t="shared" si="5"/>
        <v>0</v>
      </c>
    </row>
    <row r="361" spans="1:31" x14ac:dyDescent="0.25">
      <c r="A361" s="28" t="s">
        <v>481</v>
      </c>
      <c r="B361" s="28" t="s">
        <v>484</v>
      </c>
      <c r="C361" s="28">
        <v>0</v>
      </c>
      <c r="D361" s="28">
        <v>0</v>
      </c>
      <c r="E361" s="28">
        <v>0</v>
      </c>
      <c r="F361" s="28">
        <v>0</v>
      </c>
      <c r="G361" s="28">
        <v>0</v>
      </c>
      <c r="H361" s="28">
        <v>0</v>
      </c>
      <c r="I361" s="28">
        <v>0</v>
      </c>
      <c r="J361" s="28">
        <v>0</v>
      </c>
      <c r="K361" s="28">
        <v>0</v>
      </c>
      <c r="L361" s="28">
        <v>0</v>
      </c>
      <c r="M361" s="28">
        <v>0</v>
      </c>
      <c r="N361" s="28">
        <v>0</v>
      </c>
      <c r="O361" s="28">
        <v>0</v>
      </c>
      <c r="P361" s="28">
        <v>0</v>
      </c>
      <c r="Q361" s="28">
        <v>0</v>
      </c>
      <c r="R361" s="28">
        <v>0</v>
      </c>
      <c r="S361" s="28">
        <v>0</v>
      </c>
      <c r="T361" s="28">
        <v>0</v>
      </c>
      <c r="U361" s="28">
        <v>0</v>
      </c>
      <c r="V361" s="28">
        <v>0</v>
      </c>
      <c r="W361" s="28">
        <v>0</v>
      </c>
      <c r="X361" s="28">
        <v>0</v>
      </c>
      <c r="Y361" s="28">
        <v>0</v>
      </c>
      <c r="Z361" s="28">
        <v>0</v>
      </c>
      <c r="AB361" s="28">
        <v>0</v>
      </c>
      <c r="AE361">
        <f t="shared" si="5"/>
        <v>0</v>
      </c>
    </row>
    <row r="362" spans="1:31" x14ac:dyDescent="0.25">
      <c r="A362" s="28" t="s">
        <v>485</v>
      </c>
      <c r="B362" s="28" t="s">
        <v>486</v>
      </c>
      <c r="C362" s="28">
        <v>0</v>
      </c>
      <c r="D362" s="28">
        <v>0</v>
      </c>
      <c r="E362" s="28">
        <v>0</v>
      </c>
      <c r="F362" s="28">
        <v>0</v>
      </c>
      <c r="G362" s="28">
        <v>0</v>
      </c>
      <c r="H362" s="28">
        <v>0</v>
      </c>
      <c r="I362" s="28">
        <v>0</v>
      </c>
      <c r="J362" s="28">
        <v>0</v>
      </c>
      <c r="K362" s="28">
        <v>0</v>
      </c>
      <c r="L362" s="28">
        <v>0</v>
      </c>
      <c r="M362" s="28">
        <v>0</v>
      </c>
      <c r="N362" s="28">
        <v>0</v>
      </c>
      <c r="O362" s="28">
        <v>0</v>
      </c>
      <c r="P362" s="28">
        <v>0</v>
      </c>
      <c r="Q362" s="28">
        <v>0</v>
      </c>
      <c r="R362" s="28">
        <v>0</v>
      </c>
      <c r="S362" s="28">
        <v>0</v>
      </c>
      <c r="T362" s="28">
        <v>0</v>
      </c>
      <c r="U362" s="28">
        <v>0</v>
      </c>
      <c r="V362" s="28">
        <v>0</v>
      </c>
      <c r="W362" s="28">
        <v>0</v>
      </c>
      <c r="X362" s="28">
        <v>0</v>
      </c>
      <c r="Y362" s="28">
        <v>0</v>
      </c>
      <c r="Z362" s="28">
        <v>0</v>
      </c>
      <c r="AB362" s="28">
        <v>0</v>
      </c>
      <c r="AE362">
        <f t="shared" si="5"/>
        <v>0</v>
      </c>
    </row>
    <row r="363" spans="1:31" x14ac:dyDescent="0.25">
      <c r="A363" s="28" t="s">
        <v>487</v>
      </c>
      <c r="B363" s="28" t="s">
        <v>488</v>
      </c>
      <c r="C363" s="28">
        <v>0</v>
      </c>
      <c r="D363" s="28">
        <v>0</v>
      </c>
      <c r="E363" s="28">
        <v>0</v>
      </c>
      <c r="F363" s="28">
        <v>0</v>
      </c>
      <c r="G363" s="28">
        <v>0</v>
      </c>
      <c r="H363" s="28">
        <v>0</v>
      </c>
      <c r="I363" s="28">
        <v>0</v>
      </c>
      <c r="J363" s="28">
        <v>0</v>
      </c>
      <c r="K363" s="28">
        <v>0</v>
      </c>
      <c r="L363" s="28">
        <v>0</v>
      </c>
      <c r="M363" s="28">
        <v>0</v>
      </c>
      <c r="N363" s="28">
        <v>0</v>
      </c>
      <c r="O363" s="28">
        <v>0</v>
      </c>
      <c r="P363" s="28">
        <v>0</v>
      </c>
      <c r="Q363" s="28">
        <v>0</v>
      </c>
      <c r="R363" s="28">
        <v>0</v>
      </c>
      <c r="S363" s="28">
        <v>0</v>
      </c>
      <c r="T363" s="28">
        <v>0</v>
      </c>
      <c r="U363" s="28">
        <v>0</v>
      </c>
      <c r="V363" s="28">
        <v>0</v>
      </c>
      <c r="W363" s="28">
        <v>0</v>
      </c>
      <c r="X363" s="28">
        <v>0</v>
      </c>
      <c r="Y363" s="28">
        <v>0</v>
      </c>
      <c r="Z363" s="28">
        <v>0</v>
      </c>
      <c r="AB363" s="28">
        <v>0</v>
      </c>
      <c r="AE363">
        <f t="shared" si="5"/>
        <v>0</v>
      </c>
    </row>
    <row r="364" spans="1:31" x14ac:dyDescent="0.25">
      <c r="A364" s="28" t="s">
        <v>487</v>
      </c>
      <c r="B364" s="28" t="s">
        <v>489</v>
      </c>
      <c r="C364" s="28">
        <v>0</v>
      </c>
      <c r="D364" s="28">
        <v>0</v>
      </c>
      <c r="E364" s="28">
        <v>0</v>
      </c>
      <c r="F364" s="28">
        <v>0</v>
      </c>
      <c r="G364" s="28">
        <v>0</v>
      </c>
      <c r="H364" s="28">
        <v>0</v>
      </c>
      <c r="I364" s="28">
        <v>0</v>
      </c>
      <c r="J364" s="28">
        <v>0</v>
      </c>
      <c r="K364" s="28">
        <v>0</v>
      </c>
      <c r="L364" s="28">
        <v>0</v>
      </c>
      <c r="M364" s="28">
        <v>0</v>
      </c>
      <c r="N364" s="28">
        <v>0</v>
      </c>
      <c r="O364" s="28">
        <v>0</v>
      </c>
      <c r="P364" s="28">
        <v>0</v>
      </c>
      <c r="Q364" s="28">
        <v>0</v>
      </c>
      <c r="R364" s="28">
        <v>0</v>
      </c>
      <c r="S364" s="28">
        <v>0</v>
      </c>
      <c r="T364" s="28">
        <v>0</v>
      </c>
      <c r="U364" s="28">
        <v>0</v>
      </c>
      <c r="V364" s="28">
        <v>0</v>
      </c>
      <c r="W364" s="28">
        <v>0</v>
      </c>
      <c r="X364" s="28">
        <v>0</v>
      </c>
      <c r="Y364" s="28">
        <v>0</v>
      </c>
      <c r="Z364" s="28">
        <v>0</v>
      </c>
      <c r="AB364" s="28">
        <v>0</v>
      </c>
      <c r="AE364">
        <f t="shared" si="5"/>
        <v>0</v>
      </c>
    </row>
    <row r="365" spans="1:31" x14ac:dyDescent="0.25">
      <c r="A365" s="28" t="s">
        <v>490</v>
      </c>
      <c r="B365" s="28" t="s">
        <v>491</v>
      </c>
      <c r="C365" s="28">
        <v>0</v>
      </c>
      <c r="D365" s="28">
        <v>0</v>
      </c>
      <c r="E365" s="28">
        <v>0</v>
      </c>
      <c r="F365" s="28">
        <v>0</v>
      </c>
      <c r="G365" s="28">
        <v>0</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B365" s="28">
        <v>0</v>
      </c>
      <c r="AE365">
        <f t="shared" si="5"/>
        <v>0</v>
      </c>
    </row>
    <row r="366" spans="1:31" x14ac:dyDescent="0.25">
      <c r="A366" s="28" t="s">
        <v>492</v>
      </c>
      <c r="B366" s="28" t="s">
        <v>493</v>
      </c>
      <c r="C366" s="28">
        <v>0</v>
      </c>
      <c r="D366" s="28">
        <v>0</v>
      </c>
      <c r="E366" s="28">
        <v>0</v>
      </c>
      <c r="F366" s="28">
        <v>0</v>
      </c>
      <c r="G366" s="28">
        <v>0</v>
      </c>
      <c r="H366" s="28">
        <v>0</v>
      </c>
      <c r="I366" s="28">
        <v>0</v>
      </c>
      <c r="J366" s="28">
        <v>0</v>
      </c>
      <c r="K366" s="28">
        <v>0</v>
      </c>
      <c r="L366" s="28">
        <v>0</v>
      </c>
      <c r="M366" s="28">
        <v>0</v>
      </c>
      <c r="N366" s="28">
        <v>0</v>
      </c>
      <c r="O366" s="28">
        <v>0</v>
      </c>
      <c r="P366" s="28">
        <v>0</v>
      </c>
      <c r="Q366" s="28">
        <v>0</v>
      </c>
      <c r="R366" s="28">
        <v>0</v>
      </c>
      <c r="S366" s="28">
        <v>0</v>
      </c>
      <c r="T366" s="28">
        <v>0</v>
      </c>
      <c r="U366" s="28">
        <v>0</v>
      </c>
      <c r="V366" s="28">
        <v>0</v>
      </c>
      <c r="W366" s="28">
        <v>0</v>
      </c>
      <c r="X366" s="28">
        <v>0</v>
      </c>
      <c r="Y366" s="28">
        <v>0</v>
      </c>
      <c r="Z366" s="28">
        <v>0</v>
      </c>
      <c r="AB366" s="28">
        <v>0</v>
      </c>
      <c r="AE366">
        <f t="shared" si="5"/>
        <v>0</v>
      </c>
    </row>
    <row r="367" spans="1:31" x14ac:dyDescent="0.25">
      <c r="A367" s="28" t="s">
        <v>494</v>
      </c>
      <c r="B367" s="28" t="s">
        <v>495</v>
      </c>
      <c r="C367" s="28">
        <v>0</v>
      </c>
      <c r="D367" s="28">
        <v>0</v>
      </c>
      <c r="E367" s="28">
        <v>0</v>
      </c>
      <c r="F367" s="28">
        <v>0</v>
      </c>
      <c r="G367" s="28">
        <v>0</v>
      </c>
      <c r="H367" s="28">
        <v>0</v>
      </c>
      <c r="I367" s="28">
        <v>0</v>
      </c>
      <c r="J367" s="28">
        <v>0</v>
      </c>
      <c r="K367" s="28">
        <v>0</v>
      </c>
      <c r="L367" s="28">
        <v>0</v>
      </c>
      <c r="M367" s="28">
        <v>0</v>
      </c>
      <c r="N367" s="28">
        <v>0</v>
      </c>
      <c r="O367" s="28">
        <v>0</v>
      </c>
      <c r="P367" s="28">
        <v>0</v>
      </c>
      <c r="Q367" s="28">
        <v>0</v>
      </c>
      <c r="R367" s="28">
        <v>0</v>
      </c>
      <c r="S367" s="28">
        <v>0</v>
      </c>
      <c r="T367" s="28">
        <v>0</v>
      </c>
      <c r="U367" s="28">
        <v>0</v>
      </c>
      <c r="V367" s="28">
        <v>0</v>
      </c>
      <c r="W367" s="28">
        <v>0</v>
      </c>
      <c r="X367" s="28">
        <v>0</v>
      </c>
      <c r="Y367" s="28">
        <v>0</v>
      </c>
      <c r="Z367" s="28">
        <v>0</v>
      </c>
      <c r="AB367" s="28">
        <v>0</v>
      </c>
      <c r="AE367">
        <f t="shared" si="5"/>
        <v>0</v>
      </c>
    </row>
    <row r="368" spans="1:31" x14ac:dyDescent="0.25">
      <c r="A368" s="28" t="s">
        <v>496</v>
      </c>
      <c r="B368" s="28" t="s">
        <v>497</v>
      </c>
      <c r="C368" s="28">
        <v>0</v>
      </c>
      <c r="D368" s="28">
        <v>0</v>
      </c>
      <c r="E368" s="28">
        <v>0</v>
      </c>
      <c r="F368" s="28">
        <v>0</v>
      </c>
      <c r="G368" s="28">
        <v>0</v>
      </c>
      <c r="H368" s="28">
        <v>0</v>
      </c>
      <c r="I368" s="28">
        <v>0</v>
      </c>
      <c r="J368" s="28">
        <v>0</v>
      </c>
      <c r="K368" s="28">
        <v>0</v>
      </c>
      <c r="L368" s="28">
        <v>0</v>
      </c>
      <c r="M368" s="28">
        <v>0</v>
      </c>
      <c r="N368" s="28">
        <v>0</v>
      </c>
      <c r="O368" s="28">
        <v>0</v>
      </c>
      <c r="P368" s="28">
        <v>0</v>
      </c>
      <c r="Q368" s="28">
        <v>0</v>
      </c>
      <c r="R368" s="28">
        <v>0</v>
      </c>
      <c r="S368" s="28">
        <v>0</v>
      </c>
      <c r="T368" s="28">
        <v>0</v>
      </c>
      <c r="U368" s="28">
        <v>0</v>
      </c>
      <c r="V368" s="28">
        <v>0</v>
      </c>
      <c r="W368" s="28">
        <v>0</v>
      </c>
      <c r="X368" s="28">
        <v>0</v>
      </c>
      <c r="Y368" s="28">
        <v>0</v>
      </c>
      <c r="Z368" s="28">
        <v>0</v>
      </c>
      <c r="AB368" s="28">
        <v>0</v>
      </c>
      <c r="AE368">
        <f t="shared" si="5"/>
        <v>0</v>
      </c>
    </row>
    <row r="369" spans="1:31" x14ac:dyDescent="0.25">
      <c r="A369" s="28" t="s">
        <v>498</v>
      </c>
      <c r="B369" s="28" t="s">
        <v>499</v>
      </c>
      <c r="C369" s="28">
        <v>0</v>
      </c>
      <c r="D369" s="28">
        <v>0</v>
      </c>
      <c r="E369" s="28">
        <v>0</v>
      </c>
      <c r="F369" s="28">
        <v>0</v>
      </c>
      <c r="G369" s="28">
        <v>0</v>
      </c>
      <c r="H369" s="28">
        <v>0</v>
      </c>
      <c r="I369" s="28">
        <v>0</v>
      </c>
      <c r="J369" s="28">
        <v>0</v>
      </c>
      <c r="K369" s="28">
        <v>0</v>
      </c>
      <c r="L369" s="28">
        <v>0</v>
      </c>
      <c r="M369" s="28">
        <v>0</v>
      </c>
      <c r="N369" s="28">
        <v>0</v>
      </c>
      <c r="O369" s="28">
        <v>0</v>
      </c>
      <c r="P369" s="28">
        <v>0</v>
      </c>
      <c r="Q369" s="28">
        <v>0</v>
      </c>
      <c r="R369" s="28">
        <v>0</v>
      </c>
      <c r="S369" s="28">
        <v>0</v>
      </c>
      <c r="T369" s="28">
        <v>0</v>
      </c>
      <c r="U369" s="28">
        <v>0</v>
      </c>
      <c r="V369" s="28">
        <v>0</v>
      </c>
      <c r="W369" s="28">
        <v>0</v>
      </c>
      <c r="X369" s="28">
        <v>0</v>
      </c>
      <c r="Y369" s="28">
        <v>0</v>
      </c>
      <c r="Z369" s="28">
        <v>0</v>
      </c>
      <c r="AB369" s="28">
        <v>0</v>
      </c>
      <c r="AE369">
        <f t="shared" si="5"/>
        <v>0</v>
      </c>
    </row>
    <row r="370" spans="1:31" x14ac:dyDescent="0.25">
      <c r="A370" s="28" t="s">
        <v>498</v>
      </c>
      <c r="B370" s="28" t="s">
        <v>500</v>
      </c>
      <c r="C370" s="28">
        <v>0</v>
      </c>
      <c r="D370" s="28">
        <v>0</v>
      </c>
      <c r="E370" s="28">
        <v>0</v>
      </c>
      <c r="F370" s="28">
        <v>0</v>
      </c>
      <c r="G370" s="28">
        <v>0</v>
      </c>
      <c r="H370" s="28">
        <v>0</v>
      </c>
      <c r="I370" s="28">
        <v>0</v>
      </c>
      <c r="J370" s="28">
        <v>0</v>
      </c>
      <c r="K370" s="28">
        <v>0</v>
      </c>
      <c r="L370" s="28">
        <v>0</v>
      </c>
      <c r="M370" s="28">
        <v>0</v>
      </c>
      <c r="N370" s="28">
        <v>0</v>
      </c>
      <c r="O370" s="28">
        <v>0</v>
      </c>
      <c r="P370" s="28">
        <v>0</v>
      </c>
      <c r="Q370" s="28">
        <v>0</v>
      </c>
      <c r="R370" s="28">
        <v>0</v>
      </c>
      <c r="S370" s="28">
        <v>0</v>
      </c>
      <c r="T370" s="28">
        <v>0</v>
      </c>
      <c r="U370" s="28">
        <v>0</v>
      </c>
      <c r="V370" s="28">
        <v>0</v>
      </c>
      <c r="W370" s="28">
        <v>0</v>
      </c>
      <c r="X370" s="28">
        <v>0</v>
      </c>
      <c r="Y370" s="28">
        <v>0</v>
      </c>
      <c r="Z370" s="28">
        <v>0</v>
      </c>
      <c r="AB370" s="28">
        <v>0</v>
      </c>
      <c r="AE370">
        <f t="shared" si="5"/>
        <v>0</v>
      </c>
    </row>
    <row r="371" spans="1:31" x14ac:dyDescent="0.25">
      <c r="A371" s="28" t="s">
        <v>498</v>
      </c>
      <c r="B371" s="28" t="s">
        <v>501</v>
      </c>
      <c r="C371" s="28">
        <v>0</v>
      </c>
      <c r="D371" s="28">
        <v>0</v>
      </c>
      <c r="E371" s="28">
        <v>0</v>
      </c>
      <c r="F371" s="28">
        <v>0</v>
      </c>
      <c r="G371" s="28">
        <v>0</v>
      </c>
      <c r="H371" s="28">
        <v>0</v>
      </c>
      <c r="I371" s="28">
        <v>0</v>
      </c>
      <c r="J371" s="28">
        <v>0</v>
      </c>
      <c r="K371" s="28">
        <v>0</v>
      </c>
      <c r="L371" s="28">
        <v>0</v>
      </c>
      <c r="M371" s="28">
        <v>0</v>
      </c>
      <c r="N371" s="28">
        <v>0</v>
      </c>
      <c r="O371" s="28">
        <v>0</v>
      </c>
      <c r="P371" s="28">
        <v>0</v>
      </c>
      <c r="Q371" s="28">
        <v>0</v>
      </c>
      <c r="R371" s="28">
        <v>0</v>
      </c>
      <c r="S371" s="28">
        <v>0</v>
      </c>
      <c r="T371" s="28">
        <v>0</v>
      </c>
      <c r="U371" s="28">
        <v>0</v>
      </c>
      <c r="V371" s="28">
        <v>0</v>
      </c>
      <c r="W371" s="28">
        <v>0</v>
      </c>
      <c r="X371" s="28">
        <v>0</v>
      </c>
      <c r="Y371" s="28">
        <v>0</v>
      </c>
      <c r="Z371" s="28">
        <v>0</v>
      </c>
      <c r="AB371" s="28">
        <v>0</v>
      </c>
      <c r="AE371">
        <f t="shared" si="5"/>
        <v>0</v>
      </c>
    </row>
    <row r="372" spans="1:31" x14ac:dyDescent="0.25">
      <c r="A372" s="28" t="s">
        <v>502</v>
      </c>
      <c r="B372" s="28" t="s">
        <v>503</v>
      </c>
      <c r="C372" s="28">
        <v>0</v>
      </c>
      <c r="D372" s="28">
        <v>0</v>
      </c>
      <c r="E372" s="28">
        <v>0</v>
      </c>
      <c r="F372" s="28">
        <v>0</v>
      </c>
      <c r="G372" s="28">
        <v>0</v>
      </c>
      <c r="H372" s="28">
        <v>0</v>
      </c>
      <c r="I372" s="28">
        <v>0</v>
      </c>
      <c r="J372" s="28">
        <v>0</v>
      </c>
      <c r="K372" s="28">
        <v>0</v>
      </c>
      <c r="L372" s="28">
        <v>0</v>
      </c>
      <c r="M372" s="28">
        <v>0</v>
      </c>
      <c r="N372" s="28">
        <v>0</v>
      </c>
      <c r="O372" s="28">
        <v>0</v>
      </c>
      <c r="P372" s="28">
        <v>0</v>
      </c>
      <c r="Q372" s="28">
        <v>0</v>
      </c>
      <c r="R372" s="28">
        <v>0</v>
      </c>
      <c r="S372" s="28">
        <v>0</v>
      </c>
      <c r="T372" s="28">
        <v>0</v>
      </c>
      <c r="U372" s="28">
        <v>0</v>
      </c>
      <c r="V372" s="28">
        <v>0</v>
      </c>
      <c r="W372" s="28">
        <v>0</v>
      </c>
      <c r="X372" s="28">
        <v>0</v>
      </c>
      <c r="Y372" s="28">
        <v>0</v>
      </c>
      <c r="Z372" s="28">
        <v>0</v>
      </c>
      <c r="AB372" s="28">
        <v>0</v>
      </c>
      <c r="AE372">
        <f t="shared" si="5"/>
        <v>0</v>
      </c>
    </row>
    <row r="373" spans="1:31" x14ac:dyDescent="0.25">
      <c r="A373" s="28" t="s">
        <v>502</v>
      </c>
      <c r="B373" s="28" t="s">
        <v>504</v>
      </c>
      <c r="C373" s="28">
        <v>0</v>
      </c>
      <c r="D373" s="28">
        <v>0</v>
      </c>
      <c r="E373" s="28">
        <v>0</v>
      </c>
      <c r="F373" s="28">
        <v>0</v>
      </c>
      <c r="G373" s="28">
        <v>0</v>
      </c>
      <c r="H373" s="28">
        <v>0</v>
      </c>
      <c r="I373" s="28">
        <v>0</v>
      </c>
      <c r="J373" s="28">
        <v>0</v>
      </c>
      <c r="K373" s="28">
        <v>0</v>
      </c>
      <c r="L373" s="28">
        <v>0</v>
      </c>
      <c r="M373" s="28">
        <v>0</v>
      </c>
      <c r="N373" s="28">
        <v>0</v>
      </c>
      <c r="O373" s="28">
        <v>0</v>
      </c>
      <c r="P373" s="28">
        <v>0</v>
      </c>
      <c r="Q373" s="28">
        <v>0</v>
      </c>
      <c r="R373" s="28">
        <v>0</v>
      </c>
      <c r="S373" s="28">
        <v>0</v>
      </c>
      <c r="T373" s="28">
        <v>0</v>
      </c>
      <c r="U373" s="28">
        <v>0</v>
      </c>
      <c r="V373" s="28">
        <v>0</v>
      </c>
      <c r="W373" s="28">
        <v>0</v>
      </c>
      <c r="X373" s="28">
        <v>0</v>
      </c>
      <c r="Y373" s="28">
        <v>0</v>
      </c>
      <c r="Z373" s="28">
        <v>0</v>
      </c>
      <c r="AB373" s="28">
        <v>0</v>
      </c>
      <c r="AE373">
        <f t="shared" si="5"/>
        <v>0</v>
      </c>
    </row>
    <row r="374" spans="1:31" x14ac:dyDescent="0.25">
      <c r="A374" s="28" t="s">
        <v>505</v>
      </c>
      <c r="B374" s="28" t="s">
        <v>506</v>
      </c>
      <c r="C374" s="28">
        <v>0</v>
      </c>
      <c r="D374" s="28">
        <v>0</v>
      </c>
      <c r="E374" s="28">
        <v>0</v>
      </c>
      <c r="F374" s="28">
        <v>0</v>
      </c>
      <c r="G374" s="28">
        <v>0</v>
      </c>
      <c r="H374" s="28">
        <v>0</v>
      </c>
      <c r="I374" s="28">
        <v>0</v>
      </c>
      <c r="J374" s="28">
        <v>0</v>
      </c>
      <c r="K374" s="28">
        <v>0</v>
      </c>
      <c r="L374" s="28">
        <v>0</v>
      </c>
      <c r="M374" s="28">
        <v>0</v>
      </c>
      <c r="N374" s="28">
        <v>0</v>
      </c>
      <c r="O374" s="28">
        <v>0</v>
      </c>
      <c r="P374" s="28">
        <v>0</v>
      </c>
      <c r="Q374" s="28">
        <v>0</v>
      </c>
      <c r="R374" s="28">
        <v>0</v>
      </c>
      <c r="S374" s="28">
        <v>0</v>
      </c>
      <c r="T374" s="28">
        <v>0</v>
      </c>
      <c r="U374" s="28">
        <v>0</v>
      </c>
      <c r="V374" s="28">
        <v>0</v>
      </c>
      <c r="W374" s="28">
        <v>0</v>
      </c>
      <c r="X374" s="28">
        <v>0</v>
      </c>
      <c r="Y374" s="28">
        <v>0</v>
      </c>
      <c r="Z374" s="28">
        <v>0</v>
      </c>
      <c r="AB374" s="28">
        <v>0</v>
      </c>
      <c r="AE374">
        <f t="shared" si="5"/>
        <v>0</v>
      </c>
    </row>
    <row r="375" spans="1:31" x14ac:dyDescent="0.25">
      <c r="A375" s="28" t="s">
        <v>505</v>
      </c>
      <c r="B375" s="28" t="s">
        <v>507</v>
      </c>
      <c r="C375" s="28">
        <v>0</v>
      </c>
      <c r="D375" s="28">
        <v>0</v>
      </c>
      <c r="E375" s="28">
        <v>0</v>
      </c>
      <c r="F375" s="28">
        <v>0</v>
      </c>
      <c r="G375" s="28">
        <v>0</v>
      </c>
      <c r="H375" s="28">
        <v>0</v>
      </c>
      <c r="I375" s="28">
        <v>0</v>
      </c>
      <c r="J375" s="28">
        <v>0</v>
      </c>
      <c r="K375" s="28">
        <v>0</v>
      </c>
      <c r="L375" s="28">
        <v>0</v>
      </c>
      <c r="M375" s="28">
        <v>0</v>
      </c>
      <c r="N375" s="28">
        <v>0</v>
      </c>
      <c r="O375" s="28">
        <v>0</v>
      </c>
      <c r="P375" s="28">
        <v>0</v>
      </c>
      <c r="Q375" s="28">
        <v>0</v>
      </c>
      <c r="R375" s="28">
        <v>0</v>
      </c>
      <c r="S375" s="28">
        <v>0</v>
      </c>
      <c r="T375" s="28">
        <v>0</v>
      </c>
      <c r="U375" s="28">
        <v>0</v>
      </c>
      <c r="V375" s="28">
        <v>0</v>
      </c>
      <c r="W375" s="28">
        <v>0</v>
      </c>
      <c r="X375" s="28">
        <v>0</v>
      </c>
      <c r="Y375" s="28">
        <v>0</v>
      </c>
      <c r="Z375" s="28">
        <v>0</v>
      </c>
      <c r="AB375" s="28">
        <v>0</v>
      </c>
      <c r="AE375">
        <f t="shared" si="5"/>
        <v>0</v>
      </c>
    </row>
    <row r="376" spans="1:31" x14ac:dyDescent="0.25">
      <c r="A376" s="28" t="s">
        <v>505</v>
      </c>
      <c r="B376" s="28" t="s">
        <v>508</v>
      </c>
      <c r="C376" s="28">
        <v>0</v>
      </c>
      <c r="D376" s="28">
        <v>0</v>
      </c>
      <c r="E376" s="28">
        <v>0</v>
      </c>
      <c r="F376" s="28">
        <v>0</v>
      </c>
      <c r="G376" s="28">
        <v>0</v>
      </c>
      <c r="H376" s="28">
        <v>0</v>
      </c>
      <c r="I376" s="28">
        <v>0</v>
      </c>
      <c r="J376" s="28">
        <v>0</v>
      </c>
      <c r="K376" s="28">
        <v>0</v>
      </c>
      <c r="L376" s="28">
        <v>0</v>
      </c>
      <c r="M376" s="28">
        <v>0</v>
      </c>
      <c r="N376" s="28">
        <v>0</v>
      </c>
      <c r="O376" s="28">
        <v>0</v>
      </c>
      <c r="P376" s="28">
        <v>0</v>
      </c>
      <c r="Q376" s="28">
        <v>0</v>
      </c>
      <c r="R376" s="28">
        <v>0</v>
      </c>
      <c r="S376" s="28">
        <v>0</v>
      </c>
      <c r="T376" s="28">
        <v>0</v>
      </c>
      <c r="U376" s="28">
        <v>0</v>
      </c>
      <c r="V376" s="28">
        <v>0</v>
      </c>
      <c r="W376" s="28">
        <v>0</v>
      </c>
      <c r="X376" s="28">
        <v>0</v>
      </c>
      <c r="Y376" s="28">
        <v>0</v>
      </c>
      <c r="Z376" s="28">
        <v>0</v>
      </c>
      <c r="AB376" s="28">
        <v>0</v>
      </c>
      <c r="AE376">
        <f t="shared" si="5"/>
        <v>0</v>
      </c>
    </row>
    <row r="377" spans="1:31" x14ac:dyDescent="0.25">
      <c r="A377" s="28" t="s">
        <v>505</v>
      </c>
      <c r="B377" s="28" t="s">
        <v>509</v>
      </c>
      <c r="C377" s="28">
        <v>0</v>
      </c>
      <c r="D377" s="28">
        <v>0</v>
      </c>
      <c r="E377" s="28">
        <v>0</v>
      </c>
      <c r="F377" s="28">
        <v>0</v>
      </c>
      <c r="G377" s="28">
        <v>0</v>
      </c>
      <c r="H377" s="28">
        <v>0</v>
      </c>
      <c r="I377" s="28">
        <v>0</v>
      </c>
      <c r="J377" s="28">
        <v>0</v>
      </c>
      <c r="K377" s="28">
        <v>0</v>
      </c>
      <c r="L377" s="28">
        <v>0</v>
      </c>
      <c r="M377" s="28">
        <v>0</v>
      </c>
      <c r="N377" s="28">
        <v>0</v>
      </c>
      <c r="O377" s="28">
        <v>0</v>
      </c>
      <c r="P377" s="28">
        <v>0</v>
      </c>
      <c r="Q377" s="28">
        <v>0</v>
      </c>
      <c r="R377" s="28">
        <v>0</v>
      </c>
      <c r="S377" s="28">
        <v>0</v>
      </c>
      <c r="T377" s="28">
        <v>0</v>
      </c>
      <c r="U377" s="28">
        <v>0</v>
      </c>
      <c r="V377" s="28">
        <v>0</v>
      </c>
      <c r="W377" s="28">
        <v>0</v>
      </c>
      <c r="X377" s="28">
        <v>0</v>
      </c>
      <c r="Y377" s="28">
        <v>0</v>
      </c>
      <c r="Z377" s="28">
        <v>0</v>
      </c>
      <c r="AB377" s="28">
        <v>0</v>
      </c>
      <c r="AE377">
        <f t="shared" si="5"/>
        <v>0</v>
      </c>
    </row>
    <row r="378" spans="1:31" x14ac:dyDescent="0.25">
      <c r="A378" s="28" t="s">
        <v>505</v>
      </c>
      <c r="B378" s="28" t="s">
        <v>510</v>
      </c>
      <c r="C378" s="28">
        <v>239.5</v>
      </c>
      <c r="D378" s="28">
        <v>0</v>
      </c>
      <c r="E378" s="28">
        <v>86</v>
      </c>
      <c r="F378" s="28">
        <v>0</v>
      </c>
      <c r="G378" s="28">
        <v>10.3</v>
      </c>
      <c r="H378" s="28">
        <v>0</v>
      </c>
      <c r="I378" s="28">
        <v>0</v>
      </c>
      <c r="J378" s="28">
        <v>72.599999999999994</v>
      </c>
      <c r="K378" s="28">
        <v>22.6</v>
      </c>
      <c r="L378" s="28">
        <v>0</v>
      </c>
      <c r="M378" s="28">
        <v>0.3</v>
      </c>
      <c r="N378" s="28">
        <v>0</v>
      </c>
      <c r="O378" s="28">
        <v>43</v>
      </c>
      <c r="P378" s="28">
        <v>20.9</v>
      </c>
      <c r="Q378" s="28">
        <v>0</v>
      </c>
      <c r="R378" s="28">
        <v>0</v>
      </c>
      <c r="S378" s="28">
        <v>22.2</v>
      </c>
      <c r="T378" s="28">
        <v>0</v>
      </c>
      <c r="U378" s="28">
        <v>0</v>
      </c>
      <c r="V378" s="28">
        <v>0</v>
      </c>
      <c r="W378" s="28">
        <v>0</v>
      </c>
      <c r="X378" s="28">
        <v>0</v>
      </c>
      <c r="Y378" s="28">
        <v>0</v>
      </c>
      <c r="Z378" s="28">
        <v>0</v>
      </c>
      <c r="AB378" s="28">
        <v>239.5</v>
      </c>
      <c r="AE378">
        <f t="shared" si="5"/>
        <v>517.4</v>
      </c>
    </row>
    <row r="379" spans="1:31" x14ac:dyDescent="0.25">
      <c r="A379" s="28" t="s">
        <v>511</v>
      </c>
      <c r="B379" s="28" t="s">
        <v>512</v>
      </c>
      <c r="C379" s="28">
        <v>0</v>
      </c>
      <c r="D379" s="28">
        <v>0</v>
      </c>
      <c r="E379" s="28">
        <v>0</v>
      </c>
      <c r="F379" s="28">
        <v>0</v>
      </c>
      <c r="G379" s="28">
        <v>0</v>
      </c>
      <c r="H379" s="28">
        <v>0</v>
      </c>
      <c r="I379" s="28">
        <v>0</v>
      </c>
      <c r="J379" s="28">
        <v>0</v>
      </c>
      <c r="K379" s="28">
        <v>0</v>
      </c>
      <c r="L379" s="28">
        <v>0</v>
      </c>
      <c r="M379" s="28">
        <v>0</v>
      </c>
      <c r="N379" s="28">
        <v>0</v>
      </c>
      <c r="O379" s="28">
        <v>0</v>
      </c>
      <c r="P379" s="28">
        <v>0</v>
      </c>
      <c r="Q379" s="28">
        <v>0</v>
      </c>
      <c r="R379" s="28">
        <v>0</v>
      </c>
      <c r="S379" s="28">
        <v>0</v>
      </c>
      <c r="T379" s="28">
        <v>0</v>
      </c>
      <c r="U379" s="28">
        <v>0</v>
      </c>
      <c r="V379" s="28">
        <v>0</v>
      </c>
      <c r="W379" s="28">
        <v>0</v>
      </c>
      <c r="X379" s="28">
        <v>0</v>
      </c>
      <c r="Y379" s="28">
        <v>0</v>
      </c>
      <c r="Z379" s="28">
        <v>0</v>
      </c>
      <c r="AB379" s="28">
        <v>0</v>
      </c>
      <c r="AE379">
        <f t="shared" si="5"/>
        <v>0</v>
      </c>
    </row>
    <row r="380" spans="1:31" x14ac:dyDescent="0.25">
      <c r="A380" s="28" t="s">
        <v>511</v>
      </c>
      <c r="B380" s="28" t="s">
        <v>513</v>
      </c>
      <c r="C380" s="28">
        <v>0</v>
      </c>
      <c r="D380" s="28">
        <v>0</v>
      </c>
      <c r="E380" s="28">
        <v>0</v>
      </c>
      <c r="F380" s="28">
        <v>0</v>
      </c>
      <c r="G380" s="28">
        <v>0</v>
      </c>
      <c r="H380" s="28">
        <v>0</v>
      </c>
      <c r="I380" s="28">
        <v>0</v>
      </c>
      <c r="J380" s="28">
        <v>0</v>
      </c>
      <c r="K380" s="28">
        <v>0</v>
      </c>
      <c r="L380" s="28">
        <v>0</v>
      </c>
      <c r="M380" s="28">
        <v>0</v>
      </c>
      <c r="N380" s="28">
        <v>0</v>
      </c>
      <c r="O380" s="28">
        <v>0</v>
      </c>
      <c r="P380" s="28">
        <v>0</v>
      </c>
      <c r="Q380" s="28">
        <v>0</v>
      </c>
      <c r="R380" s="28">
        <v>0</v>
      </c>
      <c r="S380" s="28">
        <v>0</v>
      </c>
      <c r="T380" s="28">
        <v>0</v>
      </c>
      <c r="U380" s="28">
        <v>0</v>
      </c>
      <c r="V380" s="28">
        <v>0</v>
      </c>
      <c r="W380" s="28">
        <v>0</v>
      </c>
      <c r="X380" s="28">
        <v>0</v>
      </c>
      <c r="Y380" s="28">
        <v>0</v>
      </c>
      <c r="Z380" s="28">
        <v>0</v>
      </c>
      <c r="AB380" s="28">
        <v>0</v>
      </c>
      <c r="AE380">
        <f t="shared" si="5"/>
        <v>0</v>
      </c>
    </row>
    <row r="381" spans="1:31" x14ac:dyDescent="0.25">
      <c r="A381" s="28" t="s">
        <v>514</v>
      </c>
      <c r="B381" s="28" t="s">
        <v>515</v>
      </c>
      <c r="C381" s="28">
        <v>0</v>
      </c>
      <c r="D381" s="28">
        <v>0</v>
      </c>
      <c r="E381" s="28">
        <v>0</v>
      </c>
      <c r="F381" s="28">
        <v>0</v>
      </c>
      <c r="G381" s="28">
        <v>0</v>
      </c>
      <c r="H381" s="28">
        <v>0</v>
      </c>
      <c r="I381" s="28">
        <v>0</v>
      </c>
      <c r="J381" s="28">
        <v>0</v>
      </c>
      <c r="K381" s="28">
        <v>0</v>
      </c>
      <c r="L381" s="28">
        <v>0</v>
      </c>
      <c r="M381" s="28">
        <v>0</v>
      </c>
      <c r="N381" s="28">
        <v>0</v>
      </c>
      <c r="O381" s="28">
        <v>0</v>
      </c>
      <c r="P381" s="28">
        <v>0</v>
      </c>
      <c r="Q381" s="28">
        <v>0</v>
      </c>
      <c r="R381" s="28">
        <v>0</v>
      </c>
      <c r="S381" s="28">
        <v>0</v>
      </c>
      <c r="T381" s="28">
        <v>0</v>
      </c>
      <c r="U381" s="28">
        <v>0</v>
      </c>
      <c r="V381" s="28">
        <v>0</v>
      </c>
      <c r="W381" s="28">
        <v>0</v>
      </c>
      <c r="X381" s="28">
        <v>0</v>
      </c>
      <c r="Y381" s="28">
        <v>0</v>
      </c>
      <c r="Z381" s="28">
        <v>0</v>
      </c>
      <c r="AB381" s="28">
        <v>0</v>
      </c>
      <c r="AE381">
        <f t="shared" si="5"/>
        <v>0</v>
      </c>
    </row>
    <row r="382" spans="1:31" x14ac:dyDescent="0.25">
      <c r="A382" s="28" t="s">
        <v>516</v>
      </c>
      <c r="B382" s="28" t="s">
        <v>517</v>
      </c>
      <c r="C382" s="28">
        <v>0</v>
      </c>
      <c r="D382" s="28">
        <v>0</v>
      </c>
      <c r="E382" s="28">
        <v>0</v>
      </c>
      <c r="F382" s="28">
        <v>0</v>
      </c>
      <c r="G382" s="28">
        <v>0</v>
      </c>
      <c r="H382" s="28">
        <v>0</v>
      </c>
      <c r="I382" s="28">
        <v>0</v>
      </c>
      <c r="J382" s="28">
        <v>0</v>
      </c>
      <c r="K382" s="28">
        <v>0</v>
      </c>
      <c r="L382" s="28">
        <v>0</v>
      </c>
      <c r="M382" s="28">
        <v>0</v>
      </c>
      <c r="N382" s="28">
        <v>0</v>
      </c>
      <c r="O382" s="28">
        <v>0</v>
      </c>
      <c r="P382" s="28">
        <v>0</v>
      </c>
      <c r="Q382" s="28">
        <v>0</v>
      </c>
      <c r="R382" s="28">
        <v>0</v>
      </c>
      <c r="S382" s="28">
        <v>0</v>
      </c>
      <c r="T382" s="28">
        <v>0</v>
      </c>
      <c r="U382" s="28">
        <v>0</v>
      </c>
      <c r="V382" s="28">
        <v>0</v>
      </c>
      <c r="W382" s="28">
        <v>0</v>
      </c>
      <c r="X382" s="28">
        <v>0</v>
      </c>
      <c r="Y382" s="28">
        <v>0</v>
      </c>
      <c r="Z382" s="28">
        <v>0</v>
      </c>
      <c r="AB382" s="28">
        <v>0</v>
      </c>
      <c r="AE382">
        <f t="shared" si="5"/>
        <v>0</v>
      </c>
    </row>
    <row r="383" spans="1:31" x14ac:dyDescent="0.25">
      <c r="A383" s="28" t="s">
        <v>516</v>
      </c>
      <c r="B383" s="28" t="s">
        <v>518</v>
      </c>
      <c r="C383" s="28">
        <v>0</v>
      </c>
      <c r="D383" s="28">
        <v>0</v>
      </c>
      <c r="E383" s="28">
        <v>0</v>
      </c>
      <c r="F383" s="28">
        <v>0</v>
      </c>
      <c r="G383" s="28">
        <v>0</v>
      </c>
      <c r="H383" s="28">
        <v>0</v>
      </c>
      <c r="I383" s="28">
        <v>0</v>
      </c>
      <c r="J383" s="28">
        <v>0</v>
      </c>
      <c r="K383" s="28">
        <v>0</v>
      </c>
      <c r="L383" s="28">
        <v>0</v>
      </c>
      <c r="M383" s="28">
        <v>0</v>
      </c>
      <c r="N383" s="28">
        <v>0</v>
      </c>
      <c r="O383" s="28">
        <v>0</v>
      </c>
      <c r="P383" s="28">
        <v>0</v>
      </c>
      <c r="Q383" s="28">
        <v>0</v>
      </c>
      <c r="R383" s="28">
        <v>0</v>
      </c>
      <c r="S383" s="28">
        <v>0</v>
      </c>
      <c r="T383" s="28">
        <v>0</v>
      </c>
      <c r="U383" s="28">
        <v>0</v>
      </c>
      <c r="V383" s="28">
        <v>0</v>
      </c>
      <c r="W383" s="28">
        <v>0</v>
      </c>
      <c r="X383" s="28">
        <v>0</v>
      </c>
      <c r="Y383" s="28">
        <v>0</v>
      </c>
      <c r="Z383" s="28">
        <v>0</v>
      </c>
      <c r="AB383" s="28">
        <v>0</v>
      </c>
      <c r="AE383">
        <f t="shared" si="5"/>
        <v>0</v>
      </c>
    </row>
    <row r="384" spans="1:31" x14ac:dyDescent="0.25">
      <c r="A384" s="28" t="s">
        <v>516</v>
      </c>
      <c r="B384" s="28" t="s">
        <v>519</v>
      </c>
      <c r="C384" s="28">
        <v>0</v>
      </c>
      <c r="D384" s="28">
        <v>0</v>
      </c>
      <c r="E384" s="28">
        <v>0</v>
      </c>
      <c r="F384" s="28">
        <v>0</v>
      </c>
      <c r="G384" s="28">
        <v>0</v>
      </c>
      <c r="H384" s="28">
        <v>0</v>
      </c>
      <c r="I384" s="28">
        <v>0</v>
      </c>
      <c r="J384" s="28">
        <v>0</v>
      </c>
      <c r="K384" s="28">
        <v>0</v>
      </c>
      <c r="L384" s="28">
        <v>0</v>
      </c>
      <c r="M384" s="28">
        <v>0</v>
      </c>
      <c r="N384" s="28">
        <v>0</v>
      </c>
      <c r="O384" s="28">
        <v>0</v>
      </c>
      <c r="P384" s="28">
        <v>0</v>
      </c>
      <c r="Q384" s="28">
        <v>0</v>
      </c>
      <c r="R384" s="28">
        <v>0</v>
      </c>
      <c r="S384" s="28">
        <v>0</v>
      </c>
      <c r="T384" s="28">
        <v>0</v>
      </c>
      <c r="U384" s="28">
        <v>0</v>
      </c>
      <c r="V384" s="28">
        <v>0</v>
      </c>
      <c r="W384" s="28">
        <v>0</v>
      </c>
      <c r="X384" s="28">
        <v>0</v>
      </c>
      <c r="Y384" s="28">
        <v>0</v>
      </c>
      <c r="Z384" s="28">
        <v>0</v>
      </c>
      <c r="AB384" s="28">
        <v>0</v>
      </c>
      <c r="AE384">
        <f t="shared" si="5"/>
        <v>0</v>
      </c>
    </row>
    <row r="385" spans="1:31" x14ac:dyDescent="0.25">
      <c r="A385" s="28" t="s">
        <v>516</v>
      </c>
      <c r="B385" s="28" t="s">
        <v>520</v>
      </c>
      <c r="C385" s="28">
        <v>0</v>
      </c>
      <c r="D385" s="28">
        <v>0</v>
      </c>
      <c r="E385" s="28">
        <v>0</v>
      </c>
      <c r="F385" s="28">
        <v>0</v>
      </c>
      <c r="G385" s="28">
        <v>0</v>
      </c>
      <c r="H385" s="28">
        <v>0</v>
      </c>
      <c r="I385" s="28">
        <v>0</v>
      </c>
      <c r="J385" s="28">
        <v>0</v>
      </c>
      <c r="K385" s="28">
        <v>0</v>
      </c>
      <c r="L385" s="28">
        <v>0</v>
      </c>
      <c r="M385" s="28">
        <v>0</v>
      </c>
      <c r="N385" s="28">
        <v>0</v>
      </c>
      <c r="O385" s="28">
        <v>0</v>
      </c>
      <c r="P385" s="28">
        <v>0</v>
      </c>
      <c r="Q385" s="28">
        <v>0</v>
      </c>
      <c r="R385" s="28">
        <v>0</v>
      </c>
      <c r="S385" s="28">
        <v>0</v>
      </c>
      <c r="T385" s="28">
        <v>0</v>
      </c>
      <c r="U385" s="28">
        <v>0</v>
      </c>
      <c r="V385" s="28">
        <v>0</v>
      </c>
      <c r="W385" s="28">
        <v>0</v>
      </c>
      <c r="X385" s="28">
        <v>0</v>
      </c>
      <c r="Y385" s="28">
        <v>0</v>
      </c>
      <c r="Z385" s="28">
        <v>0</v>
      </c>
      <c r="AB385" s="28">
        <v>0</v>
      </c>
      <c r="AE385">
        <f t="shared" si="5"/>
        <v>0</v>
      </c>
    </row>
    <row r="386" spans="1:31" x14ac:dyDescent="0.25">
      <c r="A386" s="28" t="s">
        <v>521</v>
      </c>
      <c r="B386" s="28" t="s">
        <v>522</v>
      </c>
      <c r="C386" s="28">
        <v>0</v>
      </c>
      <c r="D386" s="28">
        <v>0</v>
      </c>
      <c r="E386" s="28">
        <v>0</v>
      </c>
      <c r="F386" s="28">
        <v>0</v>
      </c>
      <c r="G386" s="28">
        <v>0</v>
      </c>
      <c r="H386" s="28">
        <v>0</v>
      </c>
      <c r="I386" s="28">
        <v>0</v>
      </c>
      <c r="J386" s="28">
        <v>0</v>
      </c>
      <c r="K386" s="28">
        <v>0</v>
      </c>
      <c r="L386" s="28">
        <v>0</v>
      </c>
      <c r="M386" s="28">
        <v>0</v>
      </c>
      <c r="N386" s="28">
        <v>0</v>
      </c>
      <c r="O386" s="28">
        <v>0</v>
      </c>
      <c r="P386" s="28">
        <v>0</v>
      </c>
      <c r="Q386" s="28">
        <v>0</v>
      </c>
      <c r="R386" s="28">
        <v>0</v>
      </c>
      <c r="S386" s="28">
        <v>0</v>
      </c>
      <c r="T386" s="28">
        <v>0</v>
      </c>
      <c r="U386" s="28">
        <v>0</v>
      </c>
      <c r="V386" s="28">
        <v>0</v>
      </c>
      <c r="W386" s="28">
        <v>0</v>
      </c>
      <c r="X386" s="28">
        <v>0</v>
      </c>
      <c r="Y386" s="28">
        <v>0</v>
      </c>
      <c r="Z386" s="28">
        <v>0</v>
      </c>
      <c r="AB386" s="28">
        <v>0</v>
      </c>
      <c r="AE386">
        <f t="shared" si="5"/>
        <v>0</v>
      </c>
    </row>
    <row r="387" spans="1:31" x14ac:dyDescent="0.25">
      <c r="A387" s="28" t="s">
        <v>521</v>
      </c>
      <c r="B387" s="28" t="s">
        <v>523</v>
      </c>
      <c r="C387" s="28">
        <v>0</v>
      </c>
      <c r="D387" s="28">
        <v>0</v>
      </c>
      <c r="E387" s="28">
        <v>0</v>
      </c>
      <c r="F387" s="28">
        <v>0</v>
      </c>
      <c r="G387" s="28">
        <v>0</v>
      </c>
      <c r="H387" s="28">
        <v>0</v>
      </c>
      <c r="I387" s="28">
        <v>0</v>
      </c>
      <c r="J387" s="28">
        <v>0</v>
      </c>
      <c r="K387" s="28">
        <v>0</v>
      </c>
      <c r="L387" s="28">
        <v>0</v>
      </c>
      <c r="M387" s="28">
        <v>0</v>
      </c>
      <c r="N387" s="28">
        <v>0</v>
      </c>
      <c r="O387" s="28">
        <v>0</v>
      </c>
      <c r="P387" s="28">
        <v>0</v>
      </c>
      <c r="Q387" s="28">
        <v>0</v>
      </c>
      <c r="R387" s="28">
        <v>0</v>
      </c>
      <c r="S387" s="28">
        <v>0</v>
      </c>
      <c r="T387" s="28">
        <v>0</v>
      </c>
      <c r="U387" s="28">
        <v>0</v>
      </c>
      <c r="V387" s="28">
        <v>0</v>
      </c>
      <c r="W387" s="28">
        <v>0</v>
      </c>
      <c r="X387" s="28">
        <v>0</v>
      </c>
      <c r="Y387" s="28">
        <v>0</v>
      </c>
      <c r="Z387" s="28">
        <v>0</v>
      </c>
      <c r="AB387" s="28">
        <v>0</v>
      </c>
      <c r="AE387">
        <f t="shared" ref="AE387:AE451" si="6">SUM(C387:Z387)</f>
        <v>0</v>
      </c>
    </row>
    <row r="388" spans="1:31" x14ac:dyDescent="0.25">
      <c r="A388" s="28" t="s">
        <v>521</v>
      </c>
      <c r="B388" s="28" t="s">
        <v>524</v>
      </c>
      <c r="C388" s="28">
        <v>0</v>
      </c>
      <c r="D388" s="28">
        <v>0</v>
      </c>
      <c r="E388" s="28">
        <v>0</v>
      </c>
      <c r="F388" s="28">
        <v>0</v>
      </c>
      <c r="G388" s="28">
        <v>0</v>
      </c>
      <c r="H388" s="28">
        <v>0</v>
      </c>
      <c r="I388" s="28">
        <v>0</v>
      </c>
      <c r="J388" s="28">
        <v>0</v>
      </c>
      <c r="K388" s="28">
        <v>0</v>
      </c>
      <c r="L388" s="28">
        <v>0</v>
      </c>
      <c r="M388" s="28">
        <v>0</v>
      </c>
      <c r="N388" s="28">
        <v>0</v>
      </c>
      <c r="O388" s="28">
        <v>0</v>
      </c>
      <c r="P388" s="28">
        <v>0</v>
      </c>
      <c r="Q388" s="28">
        <v>0</v>
      </c>
      <c r="R388" s="28">
        <v>0</v>
      </c>
      <c r="S388" s="28">
        <v>0</v>
      </c>
      <c r="T388" s="28">
        <v>0</v>
      </c>
      <c r="U388" s="28">
        <v>0</v>
      </c>
      <c r="V388" s="28">
        <v>0</v>
      </c>
      <c r="W388" s="28">
        <v>0</v>
      </c>
      <c r="X388" s="28">
        <v>0</v>
      </c>
      <c r="Y388" s="28">
        <v>0</v>
      </c>
      <c r="Z388" s="28">
        <v>0</v>
      </c>
      <c r="AB388" s="28">
        <v>0</v>
      </c>
      <c r="AE388">
        <f t="shared" si="6"/>
        <v>0</v>
      </c>
    </row>
    <row r="389" spans="1:31" x14ac:dyDescent="0.25">
      <c r="A389" s="28" t="s">
        <v>521</v>
      </c>
      <c r="B389" s="28" t="s">
        <v>525</v>
      </c>
      <c r="C389" s="28">
        <v>0</v>
      </c>
      <c r="D389" s="28">
        <v>0</v>
      </c>
      <c r="E389" s="28">
        <v>0</v>
      </c>
      <c r="F389" s="28">
        <v>0</v>
      </c>
      <c r="G389" s="28">
        <v>0</v>
      </c>
      <c r="H389" s="28">
        <v>0</v>
      </c>
      <c r="I389" s="28">
        <v>0</v>
      </c>
      <c r="J389" s="28">
        <v>0</v>
      </c>
      <c r="K389" s="28">
        <v>0</v>
      </c>
      <c r="L389" s="28">
        <v>0</v>
      </c>
      <c r="M389" s="28">
        <v>0</v>
      </c>
      <c r="N389" s="28">
        <v>0</v>
      </c>
      <c r="O389" s="28">
        <v>0</v>
      </c>
      <c r="P389" s="28">
        <v>0</v>
      </c>
      <c r="Q389" s="28">
        <v>0</v>
      </c>
      <c r="R389" s="28">
        <v>0</v>
      </c>
      <c r="S389" s="28">
        <v>0</v>
      </c>
      <c r="T389" s="28">
        <v>0</v>
      </c>
      <c r="U389" s="28">
        <v>0</v>
      </c>
      <c r="V389" s="28">
        <v>0</v>
      </c>
      <c r="W389" s="28">
        <v>0</v>
      </c>
      <c r="X389" s="28">
        <v>0</v>
      </c>
      <c r="Y389" s="28">
        <v>0</v>
      </c>
      <c r="Z389" s="28">
        <v>0</v>
      </c>
      <c r="AB389" s="28">
        <v>0</v>
      </c>
      <c r="AE389">
        <f t="shared" si="6"/>
        <v>0</v>
      </c>
    </row>
    <row r="390" spans="1:31" x14ac:dyDescent="0.25">
      <c r="A390" s="28" t="s">
        <v>521</v>
      </c>
      <c r="B390" s="28" t="s">
        <v>526</v>
      </c>
      <c r="C390" s="28">
        <v>0</v>
      </c>
      <c r="D390" s="28">
        <v>0</v>
      </c>
      <c r="E390" s="28">
        <v>0</v>
      </c>
      <c r="F390" s="28">
        <v>0</v>
      </c>
      <c r="G390" s="28">
        <v>0</v>
      </c>
      <c r="H390" s="28">
        <v>0</v>
      </c>
      <c r="I390" s="28">
        <v>0</v>
      </c>
      <c r="J390" s="28">
        <v>0</v>
      </c>
      <c r="K390" s="28">
        <v>0</v>
      </c>
      <c r="L390" s="28">
        <v>0</v>
      </c>
      <c r="M390" s="28">
        <v>0</v>
      </c>
      <c r="N390" s="28">
        <v>0</v>
      </c>
      <c r="O390" s="28">
        <v>0</v>
      </c>
      <c r="P390" s="28">
        <v>0</v>
      </c>
      <c r="Q390" s="28">
        <v>0</v>
      </c>
      <c r="R390" s="28">
        <v>0</v>
      </c>
      <c r="S390" s="28">
        <v>0</v>
      </c>
      <c r="T390" s="28">
        <v>0</v>
      </c>
      <c r="U390" s="28">
        <v>0</v>
      </c>
      <c r="V390" s="28">
        <v>0</v>
      </c>
      <c r="W390" s="28">
        <v>0</v>
      </c>
      <c r="X390" s="28">
        <v>0</v>
      </c>
      <c r="Y390" s="28">
        <v>0</v>
      </c>
      <c r="Z390" s="28">
        <v>0</v>
      </c>
      <c r="AB390" s="28">
        <v>0</v>
      </c>
      <c r="AE390">
        <f t="shared" si="6"/>
        <v>0</v>
      </c>
    </row>
    <row r="391" spans="1:31" x14ac:dyDescent="0.25">
      <c r="A391" s="28" t="s">
        <v>521</v>
      </c>
      <c r="B391" s="28" t="s">
        <v>527</v>
      </c>
      <c r="C391" s="28">
        <v>0</v>
      </c>
      <c r="D391" s="28">
        <v>0</v>
      </c>
      <c r="E391" s="28">
        <v>0</v>
      </c>
      <c r="F391" s="28">
        <v>0</v>
      </c>
      <c r="G391" s="28">
        <v>0</v>
      </c>
      <c r="H391" s="28">
        <v>0</v>
      </c>
      <c r="I391" s="28">
        <v>0</v>
      </c>
      <c r="J391" s="28">
        <v>0</v>
      </c>
      <c r="K391" s="28">
        <v>0</v>
      </c>
      <c r="L391" s="28">
        <v>0</v>
      </c>
      <c r="M391" s="28">
        <v>0</v>
      </c>
      <c r="N391" s="28">
        <v>0</v>
      </c>
      <c r="O391" s="28">
        <v>0</v>
      </c>
      <c r="P391" s="28">
        <v>0</v>
      </c>
      <c r="Q391" s="28">
        <v>0</v>
      </c>
      <c r="R391" s="28">
        <v>0</v>
      </c>
      <c r="S391" s="28">
        <v>0</v>
      </c>
      <c r="T391" s="28">
        <v>0</v>
      </c>
      <c r="U391" s="28">
        <v>0</v>
      </c>
      <c r="V391" s="28">
        <v>0</v>
      </c>
      <c r="W391" s="28">
        <v>0</v>
      </c>
      <c r="X391" s="28">
        <v>0</v>
      </c>
      <c r="Y391" s="28">
        <v>0</v>
      </c>
      <c r="Z391" s="28">
        <v>0</v>
      </c>
      <c r="AB391" s="28">
        <v>0</v>
      </c>
      <c r="AE391">
        <f t="shared" si="6"/>
        <v>0</v>
      </c>
    </row>
    <row r="392" spans="1:31" x14ac:dyDescent="0.25">
      <c r="A392" s="28" t="s">
        <v>521</v>
      </c>
      <c r="B392" s="28" t="s">
        <v>528</v>
      </c>
      <c r="C392" s="28">
        <v>0</v>
      </c>
      <c r="D392" s="28">
        <v>0</v>
      </c>
      <c r="E392" s="28">
        <v>0</v>
      </c>
      <c r="F392" s="28">
        <v>0</v>
      </c>
      <c r="G392" s="28">
        <v>0</v>
      </c>
      <c r="H392" s="28">
        <v>0</v>
      </c>
      <c r="I392" s="28">
        <v>0</v>
      </c>
      <c r="J392" s="28">
        <v>0</v>
      </c>
      <c r="K392" s="28">
        <v>0</v>
      </c>
      <c r="L392" s="28">
        <v>0</v>
      </c>
      <c r="M392" s="28">
        <v>0</v>
      </c>
      <c r="N392" s="28">
        <v>0</v>
      </c>
      <c r="O392" s="28">
        <v>0</v>
      </c>
      <c r="P392" s="28">
        <v>0</v>
      </c>
      <c r="Q392" s="28">
        <v>0</v>
      </c>
      <c r="R392" s="28">
        <v>0</v>
      </c>
      <c r="S392" s="28">
        <v>0</v>
      </c>
      <c r="T392" s="28">
        <v>0</v>
      </c>
      <c r="U392" s="28">
        <v>0</v>
      </c>
      <c r="V392" s="28">
        <v>0</v>
      </c>
      <c r="W392" s="28">
        <v>0</v>
      </c>
      <c r="X392" s="28">
        <v>0</v>
      </c>
      <c r="Y392" s="28">
        <v>0</v>
      </c>
      <c r="Z392" s="28">
        <v>0</v>
      </c>
      <c r="AB392" s="28">
        <v>0</v>
      </c>
      <c r="AE392">
        <f t="shared" si="6"/>
        <v>0</v>
      </c>
    </row>
    <row r="393" spans="1:31" x14ac:dyDescent="0.25">
      <c r="A393" s="28" t="s">
        <v>521</v>
      </c>
      <c r="B393" s="28" t="s">
        <v>529</v>
      </c>
      <c r="C393" s="28">
        <v>0</v>
      </c>
      <c r="D393" s="28">
        <v>0</v>
      </c>
      <c r="E393" s="28">
        <v>0</v>
      </c>
      <c r="F393" s="28">
        <v>0</v>
      </c>
      <c r="G393" s="28">
        <v>0</v>
      </c>
      <c r="H393" s="28">
        <v>0</v>
      </c>
      <c r="I393" s="28">
        <v>0</v>
      </c>
      <c r="J393" s="28">
        <v>0</v>
      </c>
      <c r="K393" s="28">
        <v>0</v>
      </c>
      <c r="L393" s="28">
        <v>0</v>
      </c>
      <c r="M393" s="28">
        <v>0</v>
      </c>
      <c r="N393" s="28">
        <v>0</v>
      </c>
      <c r="O393" s="28">
        <v>0</v>
      </c>
      <c r="P393" s="28">
        <v>0</v>
      </c>
      <c r="Q393" s="28">
        <v>0</v>
      </c>
      <c r="R393" s="28">
        <v>0</v>
      </c>
      <c r="S393" s="28">
        <v>0</v>
      </c>
      <c r="T393" s="28">
        <v>0</v>
      </c>
      <c r="U393" s="28">
        <v>0</v>
      </c>
      <c r="V393" s="28">
        <v>0</v>
      </c>
      <c r="W393" s="28">
        <v>0</v>
      </c>
      <c r="X393" s="28">
        <v>0</v>
      </c>
      <c r="Y393" s="28">
        <v>0</v>
      </c>
      <c r="Z393" s="28">
        <v>0</v>
      </c>
      <c r="AB393" s="28">
        <v>0</v>
      </c>
      <c r="AE393">
        <f t="shared" si="6"/>
        <v>0</v>
      </c>
    </row>
    <row r="394" spans="1:31" x14ac:dyDescent="0.25">
      <c r="A394" s="28" t="s">
        <v>521</v>
      </c>
      <c r="B394" s="28" t="s">
        <v>530</v>
      </c>
      <c r="C394" s="28">
        <v>0</v>
      </c>
      <c r="D394" s="28">
        <v>0</v>
      </c>
      <c r="E394" s="28">
        <v>0</v>
      </c>
      <c r="F394" s="28">
        <v>0</v>
      </c>
      <c r="G394" s="28">
        <v>0</v>
      </c>
      <c r="H394" s="28">
        <v>0</v>
      </c>
      <c r="I394" s="28">
        <v>0</v>
      </c>
      <c r="J394" s="28">
        <v>0</v>
      </c>
      <c r="K394" s="28">
        <v>0</v>
      </c>
      <c r="L394" s="28">
        <v>0</v>
      </c>
      <c r="M394" s="28">
        <v>0</v>
      </c>
      <c r="N394" s="28">
        <v>0</v>
      </c>
      <c r="O394" s="28">
        <v>0</v>
      </c>
      <c r="P394" s="28">
        <v>0</v>
      </c>
      <c r="Q394" s="28">
        <v>0</v>
      </c>
      <c r="R394" s="28">
        <v>0</v>
      </c>
      <c r="S394" s="28">
        <v>0</v>
      </c>
      <c r="T394" s="28">
        <v>0</v>
      </c>
      <c r="U394" s="28">
        <v>0</v>
      </c>
      <c r="V394" s="28">
        <v>0</v>
      </c>
      <c r="W394" s="28">
        <v>0</v>
      </c>
      <c r="X394" s="28">
        <v>0</v>
      </c>
      <c r="Y394" s="28">
        <v>0</v>
      </c>
      <c r="Z394" s="28">
        <v>0</v>
      </c>
      <c r="AB394" s="28">
        <v>0</v>
      </c>
      <c r="AE394">
        <f t="shared" si="6"/>
        <v>0</v>
      </c>
    </row>
    <row r="395" spans="1:31" x14ac:dyDescent="0.25">
      <c r="A395" s="28" t="s">
        <v>521</v>
      </c>
      <c r="B395" s="28" t="s">
        <v>531</v>
      </c>
      <c r="C395" s="28">
        <v>0</v>
      </c>
      <c r="D395" s="28">
        <v>0</v>
      </c>
      <c r="E395" s="28">
        <v>0</v>
      </c>
      <c r="F395" s="28">
        <v>0</v>
      </c>
      <c r="G395" s="28">
        <v>0</v>
      </c>
      <c r="H395" s="28">
        <v>0</v>
      </c>
      <c r="I395" s="28">
        <v>0</v>
      </c>
      <c r="J395" s="28">
        <v>0</v>
      </c>
      <c r="K395" s="28">
        <v>0</v>
      </c>
      <c r="L395" s="28">
        <v>0</v>
      </c>
      <c r="M395" s="28">
        <v>0</v>
      </c>
      <c r="N395" s="28">
        <v>0</v>
      </c>
      <c r="O395" s="28">
        <v>0</v>
      </c>
      <c r="P395" s="28">
        <v>0</v>
      </c>
      <c r="Q395" s="28">
        <v>0</v>
      </c>
      <c r="R395" s="28">
        <v>0</v>
      </c>
      <c r="S395" s="28">
        <v>0</v>
      </c>
      <c r="T395" s="28">
        <v>0</v>
      </c>
      <c r="U395" s="28">
        <v>0</v>
      </c>
      <c r="V395" s="28">
        <v>0</v>
      </c>
      <c r="W395" s="28">
        <v>0</v>
      </c>
      <c r="X395" s="28">
        <v>0</v>
      </c>
      <c r="Y395" s="28">
        <v>0</v>
      </c>
      <c r="Z395" s="28">
        <v>0</v>
      </c>
      <c r="AB395" s="28">
        <v>0</v>
      </c>
      <c r="AE395">
        <f t="shared" si="6"/>
        <v>0</v>
      </c>
    </row>
    <row r="396" spans="1:31" x14ac:dyDescent="0.25">
      <c r="A396" s="28" t="s">
        <v>521</v>
      </c>
      <c r="B396" s="28" t="s">
        <v>532</v>
      </c>
      <c r="C396" s="28">
        <v>0</v>
      </c>
      <c r="D396" s="28">
        <v>0</v>
      </c>
      <c r="E396" s="28">
        <v>0</v>
      </c>
      <c r="F396" s="28">
        <v>0</v>
      </c>
      <c r="G396" s="28">
        <v>0</v>
      </c>
      <c r="H396" s="28">
        <v>0</v>
      </c>
      <c r="I396" s="28">
        <v>0</v>
      </c>
      <c r="J396" s="28">
        <v>0</v>
      </c>
      <c r="K396" s="28">
        <v>0</v>
      </c>
      <c r="L396" s="28">
        <v>0</v>
      </c>
      <c r="M396" s="28">
        <v>0</v>
      </c>
      <c r="N396" s="28">
        <v>0</v>
      </c>
      <c r="O396" s="28">
        <v>0</v>
      </c>
      <c r="P396" s="28">
        <v>0</v>
      </c>
      <c r="Q396" s="28">
        <v>0</v>
      </c>
      <c r="R396" s="28">
        <v>0</v>
      </c>
      <c r="S396" s="28">
        <v>0</v>
      </c>
      <c r="T396" s="28">
        <v>0</v>
      </c>
      <c r="U396" s="28">
        <v>0</v>
      </c>
      <c r="V396" s="28">
        <v>0</v>
      </c>
      <c r="W396" s="28">
        <v>0</v>
      </c>
      <c r="X396" s="28">
        <v>0</v>
      </c>
      <c r="Y396" s="28">
        <v>0</v>
      </c>
      <c r="Z396" s="28">
        <v>0</v>
      </c>
      <c r="AB396" s="28">
        <v>0</v>
      </c>
      <c r="AE396">
        <f t="shared" si="6"/>
        <v>0</v>
      </c>
    </row>
    <row r="397" spans="1:31" x14ac:dyDescent="0.25">
      <c r="A397" s="28" t="s">
        <v>521</v>
      </c>
      <c r="B397" s="28" t="s">
        <v>533</v>
      </c>
      <c r="C397" s="28">
        <v>0</v>
      </c>
      <c r="D397" s="28">
        <v>0</v>
      </c>
      <c r="E397" s="28">
        <v>0</v>
      </c>
      <c r="F397" s="28">
        <v>0</v>
      </c>
      <c r="G397" s="28">
        <v>0</v>
      </c>
      <c r="H397" s="28">
        <v>0</v>
      </c>
      <c r="I397" s="28">
        <v>0</v>
      </c>
      <c r="J397" s="28">
        <v>0</v>
      </c>
      <c r="K397" s="28">
        <v>0</v>
      </c>
      <c r="L397" s="28">
        <v>0</v>
      </c>
      <c r="M397" s="28">
        <v>0</v>
      </c>
      <c r="N397" s="28">
        <v>0</v>
      </c>
      <c r="O397" s="28">
        <v>0</v>
      </c>
      <c r="P397" s="28">
        <v>0</v>
      </c>
      <c r="Q397" s="28">
        <v>0</v>
      </c>
      <c r="R397" s="28">
        <v>0</v>
      </c>
      <c r="S397" s="28">
        <v>0</v>
      </c>
      <c r="T397" s="28">
        <v>0</v>
      </c>
      <c r="U397" s="28">
        <v>0</v>
      </c>
      <c r="V397" s="28">
        <v>0</v>
      </c>
      <c r="W397" s="28">
        <v>0</v>
      </c>
      <c r="X397" s="28">
        <v>0</v>
      </c>
      <c r="Y397" s="28">
        <v>0</v>
      </c>
      <c r="Z397" s="28">
        <v>0</v>
      </c>
      <c r="AB397" s="28">
        <v>0</v>
      </c>
      <c r="AE397">
        <f t="shared" si="6"/>
        <v>0</v>
      </c>
    </row>
    <row r="398" spans="1:31" x14ac:dyDescent="0.25">
      <c r="A398" s="28" t="s">
        <v>521</v>
      </c>
      <c r="B398" s="28" t="s">
        <v>534</v>
      </c>
      <c r="C398" s="28">
        <v>0</v>
      </c>
      <c r="D398" s="28">
        <v>0</v>
      </c>
      <c r="E398" s="28">
        <v>0</v>
      </c>
      <c r="F398" s="28">
        <v>0</v>
      </c>
      <c r="G398" s="28">
        <v>0</v>
      </c>
      <c r="H398" s="28">
        <v>0</v>
      </c>
      <c r="I398" s="28">
        <v>0</v>
      </c>
      <c r="J398" s="28">
        <v>0</v>
      </c>
      <c r="K398" s="28">
        <v>0</v>
      </c>
      <c r="L398" s="28">
        <v>0</v>
      </c>
      <c r="M398" s="28">
        <v>0</v>
      </c>
      <c r="N398" s="28">
        <v>0</v>
      </c>
      <c r="O398" s="28">
        <v>0</v>
      </c>
      <c r="P398" s="28">
        <v>0</v>
      </c>
      <c r="Q398" s="28">
        <v>0</v>
      </c>
      <c r="R398" s="28">
        <v>0</v>
      </c>
      <c r="S398" s="28">
        <v>0</v>
      </c>
      <c r="T398" s="28">
        <v>0</v>
      </c>
      <c r="U398" s="28">
        <v>0</v>
      </c>
      <c r="V398" s="28">
        <v>0</v>
      </c>
      <c r="W398" s="28">
        <v>0</v>
      </c>
      <c r="X398" s="28">
        <v>0</v>
      </c>
      <c r="Y398" s="28">
        <v>0</v>
      </c>
      <c r="Z398" s="28">
        <v>0</v>
      </c>
      <c r="AB398" s="28">
        <v>0</v>
      </c>
      <c r="AE398">
        <f t="shared" si="6"/>
        <v>0</v>
      </c>
    </row>
    <row r="399" spans="1:31" x14ac:dyDescent="0.25">
      <c r="A399" s="28" t="s">
        <v>521</v>
      </c>
      <c r="B399" s="28" t="s">
        <v>535</v>
      </c>
      <c r="C399" s="28">
        <v>0</v>
      </c>
      <c r="D399" s="28">
        <v>0</v>
      </c>
      <c r="E399" s="28">
        <v>0</v>
      </c>
      <c r="F399" s="28">
        <v>0</v>
      </c>
      <c r="G399" s="28">
        <v>0</v>
      </c>
      <c r="H399" s="28">
        <v>0</v>
      </c>
      <c r="I399" s="28">
        <v>0</v>
      </c>
      <c r="J399" s="28">
        <v>0</v>
      </c>
      <c r="K399" s="28">
        <v>0</v>
      </c>
      <c r="L399" s="28">
        <v>0</v>
      </c>
      <c r="M399" s="28">
        <v>0</v>
      </c>
      <c r="N399" s="28">
        <v>0</v>
      </c>
      <c r="O399" s="28">
        <v>0</v>
      </c>
      <c r="P399" s="28">
        <v>0</v>
      </c>
      <c r="Q399" s="28">
        <v>0</v>
      </c>
      <c r="R399" s="28">
        <v>0</v>
      </c>
      <c r="S399" s="28">
        <v>0</v>
      </c>
      <c r="T399" s="28">
        <v>0</v>
      </c>
      <c r="U399" s="28">
        <v>0</v>
      </c>
      <c r="V399" s="28">
        <v>0</v>
      </c>
      <c r="W399" s="28">
        <v>0</v>
      </c>
      <c r="X399" s="28">
        <v>0</v>
      </c>
      <c r="Y399" s="28">
        <v>0</v>
      </c>
      <c r="Z399" s="28">
        <v>0</v>
      </c>
      <c r="AB399" s="28">
        <v>0</v>
      </c>
      <c r="AE399">
        <f t="shared" si="6"/>
        <v>0</v>
      </c>
    </row>
    <row r="400" spans="1:31" x14ac:dyDescent="0.25">
      <c r="A400" s="28" t="s">
        <v>536</v>
      </c>
      <c r="B400" s="28" t="s">
        <v>537</v>
      </c>
      <c r="C400" s="28">
        <v>0</v>
      </c>
      <c r="D400" s="28">
        <v>0</v>
      </c>
      <c r="E400" s="28">
        <v>0</v>
      </c>
      <c r="F400" s="28">
        <v>0</v>
      </c>
      <c r="G400" s="28">
        <v>0</v>
      </c>
      <c r="H400" s="28">
        <v>0</v>
      </c>
      <c r="I400" s="28">
        <v>0</v>
      </c>
      <c r="J400" s="28">
        <v>0</v>
      </c>
      <c r="K400" s="28">
        <v>0</v>
      </c>
      <c r="L400" s="28">
        <v>0</v>
      </c>
      <c r="M400" s="28">
        <v>0</v>
      </c>
      <c r="N400" s="28">
        <v>0</v>
      </c>
      <c r="O400" s="28">
        <v>0</v>
      </c>
      <c r="P400" s="28">
        <v>0</v>
      </c>
      <c r="Q400" s="28">
        <v>0</v>
      </c>
      <c r="R400" s="28">
        <v>0</v>
      </c>
      <c r="S400" s="28">
        <v>0</v>
      </c>
      <c r="T400" s="28">
        <v>0</v>
      </c>
      <c r="U400" s="28">
        <v>0</v>
      </c>
      <c r="V400" s="28">
        <v>0</v>
      </c>
      <c r="W400" s="28">
        <v>0</v>
      </c>
      <c r="X400" s="28">
        <v>0</v>
      </c>
      <c r="Y400" s="28">
        <v>0</v>
      </c>
      <c r="Z400" s="28">
        <v>0</v>
      </c>
      <c r="AB400" s="28">
        <v>0</v>
      </c>
      <c r="AE400">
        <f t="shared" si="6"/>
        <v>0</v>
      </c>
    </row>
    <row r="401" spans="1:31" x14ac:dyDescent="0.25">
      <c r="A401" s="28" t="s">
        <v>536</v>
      </c>
      <c r="B401" s="28" t="s">
        <v>538</v>
      </c>
      <c r="C401" s="28">
        <v>0</v>
      </c>
      <c r="D401" s="28">
        <v>0</v>
      </c>
      <c r="E401" s="28">
        <v>0</v>
      </c>
      <c r="F401" s="28">
        <v>0</v>
      </c>
      <c r="G401" s="28">
        <v>0</v>
      </c>
      <c r="H401" s="28">
        <v>0</v>
      </c>
      <c r="I401" s="28">
        <v>0</v>
      </c>
      <c r="J401" s="28">
        <v>0</v>
      </c>
      <c r="K401" s="28">
        <v>0</v>
      </c>
      <c r="L401" s="28">
        <v>0</v>
      </c>
      <c r="M401" s="28">
        <v>0</v>
      </c>
      <c r="N401" s="28">
        <v>0</v>
      </c>
      <c r="O401" s="28">
        <v>0</v>
      </c>
      <c r="P401" s="28">
        <v>0</v>
      </c>
      <c r="Q401" s="28">
        <v>0</v>
      </c>
      <c r="R401" s="28">
        <v>0</v>
      </c>
      <c r="S401" s="28">
        <v>0</v>
      </c>
      <c r="T401" s="28">
        <v>0</v>
      </c>
      <c r="U401" s="28">
        <v>0</v>
      </c>
      <c r="V401" s="28">
        <v>0</v>
      </c>
      <c r="W401" s="28">
        <v>0</v>
      </c>
      <c r="X401" s="28">
        <v>0</v>
      </c>
      <c r="Y401" s="28">
        <v>0</v>
      </c>
      <c r="Z401" s="28">
        <v>0</v>
      </c>
      <c r="AB401" s="28">
        <v>0</v>
      </c>
      <c r="AE401">
        <f t="shared" si="6"/>
        <v>0</v>
      </c>
    </row>
    <row r="402" spans="1:31" x14ac:dyDescent="0.25">
      <c r="A402" s="28" t="s">
        <v>536</v>
      </c>
      <c r="B402" s="28" t="s">
        <v>539</v>
      </c>
      <c r="C402" s="28">
        <v>0</v>
      </c>
      <c r="D402" s="28">
        <v>0</v>
      </c>
      <c r="E402" s="28">
        <v>0</v>
      </c>
      <c r="F402" s="28">
        <v>0</v>
      </c>
      <c r="G402" s="28">
        <v>0</v>
      </c>
      <c r="H402" s="28">
        <v>0</v>
      </c>
      <c r="I402" s="28">
        <v>0</v>
      </c>
      <c r="J402" s="28">
        <v>0</v>
      </c>
      <c r="K402" s="28">
        <v>0</v>
      </c>
      <c r="L402" s="28">
        <v>0</v>
      </c>
      <c r="M402" s="28">
        <v>0</v>
      </c>
      <c r="N402" s="28">
        <v>0</v>
      </c>
      <c r="O402" s="28">
        <v>0</v>
      </c>
      <c r="P402" s="28">
        <v>0</v>
      </c>
      <c r="Q402" s="28">
        <v>0</v>
      </c>
      <c r="R402" s="28">
        <v>0</v>
      </c>
      <c r="S402" s="28">
        <v>0</v>
      </c>
      <c r="T402" s="28">
        <v>0</v>
      </c>
      <c r="U402" s="28">
        <v>0</v>
      </c>
      <c r="V402" s="28">
        <v>0</v>
      </c>
      <c r="W402" s="28">
        <v>0</v>
      </c>
      <c r="X402" s="28">
        <v>0</v>
      </c>
      <c r="Y402" s="28">
        <v>0</v>
      </c>
      <c r="Z402" s="28">
        <v>0</v>
      </c>
      <c r="AB402" s="28">
        <v>0</v>
      </c>
      <c r="AE402">
        <f t="shared" si="6"/>
        <v>0</v>
      </c>
    </row>
    <row r="403" spans="1:31" x14ac:dyDescent="0.25">
      <c r="A403" s="28" t="s">
        <v>540</v>
      </c>
      <c r="B403" s="28" t="s">
        <v>541</v>
      </c>
      <c r="C403" s="28">
        <v>0</v>
      </c>
      <c r="D403" s="28">
        <v>0</v>
      </c>
      <c r="E403" s="28">
        <v>0</v>
      </c>
      <c r="F403" s="28">
        <v>0</v>
      </c>
      <c r="G403" s="28">
        <v>0</v>
      </c>
      <c r="H403" s="28">
        <v>0</v>
      </c>
      <c r="I403" s="28">
        <v>0</v>
      </c>
      <c r="J403" s="28">
        <v>0</v>
      </c>
      <c r="K403" s="28">
        <v>0</v>
      </c>
      <c r="L403" s="28">
        <v>0</v>
      </c>
      <c r="M403" s="28">
        <v>0</v>
      </c>
      <c r="N403" s="28">
        <v>0</v>
      </c>
      <c r="O403" s="28">
        <v>0</v>
      </c>
      <c r="P403" s="28">
        <v>0</v>
      </c>
      <c r="Q403" s="28">
        <v>0</v>
      </c>
      <c r="R403" s="28">
        <v>0</v>
      </c>
      <c r="S403" s="28">
        <v>0</v>
      </c>
      <c r="T403" s="28">
        <v>0</v>
      </c>
      <c r="U403" s="28">
        <v>0</v>
      </c>
      <c r="V403" s="28">
        <v>0</v>
      </c>
      <c r="W403" s="28">
        <v>0</v>
      </c>
      <c r="X403" s="28">
        <v>0</v>
      </c>
      <c r="Y403" s="28">
        <v>0</v>
      </c>
      <c r="Z403" s="28">
        <v>0</v>
      </c>
      <c r="AB403" s="28">
        <v>0</v>
      </c>
      <c r="AE403">
        <f t="shared" si="6"/>
        <v>0</v>
      </c>
    </row>
    <row r="404" spans="1:31" x14ac:dyDescent="0.25">
      <c r="A404" s="28" t="s">
        <v>540</v>
      </c>
      <c r="B404" s="28" t="s">
        <v>542</v>
      </c>
      <c r="C404" s="28">
        <v>0</v>
      </c>
      <c r="D404" s="28">
        <v>0</v>
      </c>
      <c r="E404" s="28">
        <v>0</v>
      </c>
      <c r="F404" s="28">
        <v>0</v>
      </c>
      <c r="G404" s="28">
        <v>0</v>
      </c>
      <c r="H404" s="28">
        <v>0</v>
      </c>
      <c r="I404" s="28">
        <v>0</v>
      </c>
      <c r="J404" s="28">
        <v>0</v>
      </c>
      <c r="K404" s="28">
        <v>0</v>
      </c>
      <c r="L404" s="28">
        <v>0</v>
      </c>
      <c r="M404" s="28">
        <v>0</v>
      </c>
      <c r="N404" s="28">
        <v>0</v>
      </c>
      <c r="O404" s="28">
        <v>0</v>
      </c>
      <c r="P404" s="28">
        <v>0</v>
      </c>
      <c r="Q404" s="28">
        <v>0</v>
      </c>
      <c r="R404" s="28">
        <v>0</v>
      </c>
      <c r="S404" s="28">
        <v>0</v>
      </c>
      <c r="T404" s="28">
        <v>0</v>
      </c>
      <c r="U404" s="28">
        <v>0</v>
      </c>
      <c r="V404" s="28">
        <v>0</v>
      </c>
      <c r="W404" s="28">
        <v>0</v>
      </c>
      <c r="X404" s="28">
        <v>0</v>
      </c>
      <c r="Y404" s="28">
        <v>0</v>
      </c>
      <c r="Z404" s="28">
        <v>0</v>
      </c>
      <c r="AB404" s="28">
        <v>0</v>
      </c>
      <c r="AE404">
        <f t="shared" si="6"/>
        <v>0</v>
      </c>
    </row>
    <row r="405" spans="1:31" x14ac:dyDescent="0.25">
      <c r="A405" s="28" t="s">
        <v>540</v>
      </c>
      <c r="B405" s="28" t="s">
        <v>543</v>
      </c>
      <c r="C405" s="28">
        <v>0</v>
      </c>
      <c r="D405" s="28">
        <v>0</v>
      </c>
      <c r="E405" s="28">
        <v>0</v>
      </c>
      <c r="F405" s="28">
        <v>0</v>
      </c>
      <c r="G405" s="28">
        <v>0</v>
      </c>
      <c r="H405" s="28">
        <v>0</v>
      </c>
      <c r="I405" s="28">
        <v>0</v>
      </c>
      <c r="J405" s="28">
        <v>0</v>
      </c>
      <c r="K405" s="28">
        <v>0</v>
      </c>
      <c r="L405" s="28">
        <v>0</v>
      </c>
      <c r="M405" s="28">
        <v>0</v>
      </c>
      <c r="N405" s="28">
        <v>0</v>
      </c>
      <c r="O405" s="28">
        <v>0</v>
      </c>
      <c r="P405" s="28">
        <v>0</v>
      </c>
      <c r="Q405" s="28">
        <v>0</v>
      </c>
      <c r="R405" s="28">
        <v>0</v>
      </c>
      <c r="S405" s="28">
        <v>0</v>
      </c>
      <c r="T405" s="28">
        <v>0</v>
      </c>
      <c r="U405" s="28">
        <v>0</v>
      </c>
      <c r="V405" s="28">
        <v>0</v>
      </c>
      <c r="W405" s="28">
        <v>0</v>
      </c>
      <c r="X405" s="28">
        <v>0</v>
      </c>
      <c r="Y405" s="28">
        <v>0</v>
      </c>
      <c r="Z405" s="28">
        <v>0</v>
      </c>
      <c r="AB405" s="28">
        <v>0</v>
      </c>
      <c r="AE405">
        <f t="shared" si="6"/>
        <v>0</v>
      </c>
    </row>
    <row r="406" spans="1:31" x14ac:dyDescent="0.25">
      <c r="A406" s="28" t="s">
        <v>540</v>
      </c>
      <c r="B406" s="28" t="s">
        <v>544</v>
      </c>
      <c r="C406" s="28">
        <v>0</v>
      </c>
      <c r="D406" s="28">
        <v>0</v>
      </c>
      <c r="E406" s="28">
        <v>0</v>
      </c>
      <c r="F406" s="28">
        <v>0</v>
      </c>
      <c r="G406" s="28">
        <v>0</v>
      </c>
      <c r="H406" s="28">
        <v>0</v>
      </c>
      <c r="I406" s="28">
        <v>0</v>
      </c>
      <c r="J406" s="28">
        <v>0</v>
      </c>
      <c r="K406" s="28">
        <v>0</v>
      </c>
      <c r="L406" s="28">
        <v>0</v>
      </c>
      <c r="M406" s="28">
        <v>0</v>
      </c>
      <c r="N406" s="28">
        <v>0</v>
      </c>
      <c r="O406" s="28">
        <v>0</v>
      </c>
      <c r="P406" s="28">
        <v>0</v>
      </c>
      <c r="Q406" s="28">
        <v>0</v>
      </c>
      <c r="R406" s="28">
        <v>0</v>
      </c>
      <c r="S406" s="28">
        <v>0</v>
      </c>
      <c r="T406" s="28">
        <v>0</v>
      </c>
      <c r="U406" s="28">
        <v>0</v>
      </c>
      <c r="V406" s="28">
        <v>0</v>
      </c>
      <c r="W406" s="28">
        <v>0</v>
      </c>
      <c r="X406" s="28">
        <v>0</v>
      </c>
      <c r="Y406" s="28">
        <v>0</v>
      </c>
      <c r="Z406" s="28">
        <v>0</v>
      </c>
      <c r="AB406" s="28">
        <v>0</v>
      </c>
      <c r="AE406">
        <f t="shared" si="6"/>
        <v>0</v>
      </c>
    </row>
    <row r="407" spans="1:31" x14ac:dyDescent="0.25">
      <c r="A407" s="28" t="s">
        <v>540</v>
      </c>
      <c r="B407" s="28" t="s">
        <v>545</v>
      </c>
      <c r="C407" s="28">
        <v>0</v>
      </c>
      <c r="D407" s="28">
        <v>0</v>
      </c>
      <c r="E407" s="28">
        <v>0</v>
      </c>
      <c r="F407" s="28">
        <v>0</v>
      </c>
      <c r="G407" s="28">
        <v>0</v>
      </c>
      <c r="H407" s="28">
        <v>0</v>
      </c>
      <c r="I407" s="28">
        <v>0</v>
      </c>
      <c r="J407" s="28">
        <v>0</v>
      </c>
      <c r="K407" s="28">
        <v>0</v>
      </c>
      <c r="L407" s="28">
        <v>0</v>
      </c>
      <c r="M407" s="28">
        <v>0</v>
      </c>
      <c r="N407" s="28">
        <v>0</v>
      </c>
      <c r="O407" s="28">
        <v>0</v>
      </c>
      <c r="P407" s="28">
        <v>0</v>
      </c>
      <c r="Q407" s="28">
        <v>0</v>
      </c>
      <c r="R407" s="28">
        <v>0</v>
      </c>
      <c r="S407" s="28">
        <v>0</v>
      </c>
      <c r="T407" s="28">
        <v>0</v>
      </c>
      <c r="U407" s="28">
        <v>0</v>
      </c>
      <c r="V407" s="28">
        <v>0</v>
      </c>
      <c r="W407" s="28">
        <v>0</v>
      </c>
      <c r="X407" s="28">
        <v>0</v>
      </c>
      <c r="Y407" s="28">
        <v>0</v>
      </c>
      <c r="Z407" s="28">
        <v>0</v>
      </c>
      <c r="AB407" s="28">
        <v>0</v>
      </c>
      <c r="AE407">
        <f t="shared" si="6"/>
        <v>0</v>
      </c>
    </row>
    <row r="408" spans="1:31" x14ac:dyDescent="0.25">
      <c r="A408" s="28" t="s">
        <v>546</v>
      </c>
      <c r="B408" s="28" t="s">
        <v>547</v>
      </c>
      <c r="C408" s="28">
        <v>0</v>
      </c>
      <c r="D408" s="28">
        <v>0</v>
      </c>
      <c r="E408" s="28">
        <v>0</v>
      </c>
      <c r="F408" s="28">
        <v>0</v>
      </c>
      <c r="G408" s="28">
        <v>0</v>
      </c>
      <c r="H408" s="28">
        <v>0</v>
      </c>
      <c r="I408" s="28">
        <v>0</v>
      </c>
      <c r="J408" s="28">
        <v>0</v>
      </c>
      <c r="K408" s="28">
        <v>0</v>
      </c>
      <c r="L408" s="28">
        <v>0</v>
      </c>
      <c r="M408" s="28">
        <v>0</v>
      </c>
      <c r="N408" s="28">
        <v>0</v>
      </c>
      <c r="O408" s="28">
        <v>0</v>
      </c>
      <c r="P408" s="28">
        <v>0</v>
      </c>
      <c r="Q408" s="28">
        <v>0</v>
      </c>
      <c r="R408" s="28">
        <v>0</v>
      </c>
      <c r="S408" s="28">
        <v>0</v>
      </c>
      <c r="T408" s="28">
        <v>0</v>
      </c>
      <c r="U408" s="28">
        <v>0</v>
      </c>
      <c r="V408" s="28">
        <v>0</v>
      </c>
      <c r="W408" s="28">
        <v>0</v>
      </c>
      <c r="X408" s="28">
        <v>0</v>
      </c>
      <c r="Y408" s="28">
        <v>0</v>
      </c>
      <c r="Z408" s="28">
        <v>0</v>
      </c>
      <c r="AB408" s="28">
        <v>0</v>
      </c>
      <c r="AE408">
        <f t="shared" si="6"/>
        <v>0</v>
      </c>
    </row>
    <row r="409" spans="1:31" x14ac:dyDescent="0.25">
      <c r="A409" s="28" t="s">
        <v>546</v>
      </c>
      <c r="B409" s="28" t="s">
        <v>548</v>
      </c>
      <c r="C409" s="28">
        <v>0</v>
      </c>
      <c r="D409" s="28">
        <v>0</v>
      </c>
      <c r="E409" s="28">
        <v>0</v>
      </c>
      <c r="F409" s="28">
        <v>0</v>
      </c>
      <c r="G409" s="28">
        <v>0</v>
      </c>
      <c r="H409" s="28">
        <v>0</v>
      </c>
      <c r="I409" s="28">
        <v>0</v>
      </c>
      <c r="J409" s="28">
        <v>0</v>
      </c>
      <c r="K409" s="28">
        <v>0</v>
      </c>
      <c r="L409" s="28">
        <v>0</v>
      </c>
      <c r="M409" s="28">
        <v>0</v>
      </c>
      <c r="N409" s="28">
        <v>0</v>
      </c>
      <c r="O409" s="28">
        <v>0</v>
      </c>
      <c r="P409" s="28">
        <v>0</v>
      </c>
      <c r="Q409" s="28">
        <v>0</v>
      </c>
      <c r="R409" s="28">
        <v>0</v>
      </c>
      <c r="S409" s="28">
        <v>0</v>
      </c>
      <c r="T409" s="28">
        <v>0</v>
      </c>
      <c r="U409" s="28">
        <v>0</v>
      </c>
      <c r="V409" s="28">
        <v>0</v>
      </c>
      <c r="W409" s="28">
        <v>0</v>
      </c>
      <c r="X409" s="28">
        <v>0</v>
      </c>
      <c r="Y409" s="28">
        <v>0</v>
      </c>
      <c r="Z409" s="28">
        <v>0</v>
      </c>
      <c r="AB409" s="28">
        <v>0</v>
      </c>
      <c r="AE409">
        <f t="shared" si="6"/>
        <v>0</v>
      </c>
    </row>
    <row r="410" spans="1:31" x14ac:dyDescent="0.25">
      <c r="A410" s="28" t="s">
        <v>546</v>
      </c>
      <c r="B410" s="28" t="s">
        <v>549</v>
      </c>
      <c r="C410" s="28">
        <v>0</v>
      </c>
      <c r="D410" s="28">
        <v>0</v>
      </c>
      <c r="E410" s="28">
        <v>0</v>
      </c>
      <c r="F410" s="28">
        <v>0</v>
      </c>
      <c r="G410" s="28">
        <v>0</v>
      </c>
      <c r="H410" s="28">
        <v>0</v>
      </c>
      <c r="I410" s="28">
        <v>0</v>
      </c>
      <c r="J410" s="28">
        <v>0</v>
      </c>
      <c r="K410" s="28">
        <v>0</v>
      </c>
      <c r="L410" s="28">
        <v>0</v>
      </c>
      <c r="M410" s="28">
        <v>0</v>
      </c>
      <c r="N410" s="28">
        <v>0</v>
      </c>
      <c r="O410" s="28">
        <v>0</v>
      </c>
      <c r="P410" s="28">
        <v>0</v>
      </c>
      <c r="Q410" s="28">
        <v>0</v>
      </c>
      <c r="R410" s="28">
        <v>0</v>
      </c>
      <c r="S410" s="28">
        <v>0</v>
      </c>
      <c r="T410" s="28">
        <v>0</v>
      </c>
      <c r="U410" s="28">
        <v>0</v>
      </c>
      <c r="V410" s="28">
        <v>0</v>
      </c>
      <c r="W410" s="28">
        <v>0</v>
      </c>
      <c r="X410" s="28">
        <v>0</v>
      </c>
      <c r="Y410" s="28">
        <v>0</v>
      </c>
      <c r="Z410" s="28">
        <v>0</v>
      </c>
      <c r="AB410" s="28">
        <v>0</v>
      </c>
      <c r="AE410">
        <f t="shared" si="6"/>
        <v>0</v>
      </c>
    </row>
    <row r="411" spans="1:31" x14ac:dyDescent="0.25">
      <c r="A411" s="28" t="s">
        <v>550</v>
      </c>
      <c r="B411" s="28" t="s">
        <v>551</v>
      </c>
      <c r="C411" s="28">
        <v>0</v>
      </c>
      <c r="D411" s="28">
        <v>0</v>
      </c>
      <c r="E411" s="28">
        <v>0</v>
      </c>
      <c r="F411" s="28">
        <v>0</v>
      </c>
      <c r="G411" s="28">
        <v>0</v>
      </c>
      <c r="H411" s="28">
        <v>0</v>
      </c>
      <c r="I411" s="28">
        <v>0</v>
      </c>
      <c r="J411" s="28">
        <v>0</v>
      </c>
      <c r="K411" s="28">
        <v>0</v>
      </c>
      <c r="L411" s="28">
        <v>0</v>
      </c>
      <c r="M411" s="28">
        <v>0</v>
      </c>
      <c r="N411" s="28">
        <v>0</v>
      </c>
      <c r="O411" s="28">
        <v>0</v>
      </c>
      <c r="P411" s="28">
        <v>0</v>
      </c>
      <c r="Q411" s="28">
        <v>0</v>
      </c>
      <c r="R411" s="28">
        <v>0</v>
      </c>
      <c r="S411" s="28">
        <v>0</v>
      </c>
      <c r="T411" s="28">
        <v>0</v>
      </c>
      <c r="U411" s="28">
        <v>0</v>
      </c>
      <c r="V411" s="28">
        <v>0</v>
      </c>
      <c r="W411" s="28">
        <v>0</v>
      </c>
      <c r="X411" s="28">
        <v>0</v>
      </c>
      <c r="Y411" s="28">
        <v>0</v>
      </c>
      <c r="Z411" s="28">
        <v>0</v>
      </c>
      <c r="AB411" s="28">
        <v>0</v>
      </c>
      <c r="AE411">
        <f t="shared" si="6"/>
        <v>0</v>
      </c>
    </row>
    <row r="412" spans="1:31" x14ac:dyDescent="0.25">
      <c r="A412" s="28" t="s">
        <v>550</v>
      </c>
      <c r="B412" s="28" t="s">
        <v>552</v>
      </c>
      <c r="C412" s="28">
        <v>0</v>
      </c>
      <c r="D412" s="28">
        <v>0</v>
      </c>
      <c r="E412" s="28">
        <v>0</v>
      </c>
      <c r="F412" s="28">
        <v>0</v>
      </c>
      <c r="G412" s="28">
        <v>0</v>
      </c>
      <c r="H412" s="28">
        <v>0</v>
      </c>
      <c r="I412" s="28">
        <v>0</v>
      </c>
      <c r="J412" s="28">
        <v>0</v>
      </c>
      <c r="K412" s="28">
        <v>0</v>
      </c>
      <c r="L412" s="28">
        <v>0</v>
      </c>
      <c r="M412" s="28">
        <v>0</v>
      </c>
      <c r="N412" s="28">
        <v>0</v>
      </c>
      <c r="O412" s="28">
        <v>0</v>
      </c>
      <c r="P412" s="28">
        <v>0</v>
      </c>
      <c r="Q412" s="28">
        <v>0</v>
      </c>
      <c r="R412" s="28">
        <v>0</v>
      </c>
      <c r="S412" s="28">
        <v>0</v>
      </c>
      <c r="T412" s="28">
        <v>0</v>
      </c>
      <c r="U412" s="28">
        <v>0</v>
      </c>
      <c r="V412" s="28">
        <v>0</v>
      </c>
      <c r="W412" s="28">
        <v>0</v>
      </c>
      <c r="X412" s="28">
        <v>0</v>
      </c>
      <c r="Y412" s="28">
        <v>0</v>
      </c>
      <c r="Z412" s="28">
        <v>0</v>
      </c>
      <c r="AB412" s="28">
        <v>0</v>
      </c>
      <c r="AE412">
        <f t="shared" si="6"/>
        <v>0</v>
      </c>
    </row>
    <row r="413" spans="1:31" x14ac:dyDescent="0.25">
      <c r="A413" s="28" t="s">
        <v>550</v>
      </c>
      <c r="B413" s="28" t="s">
        <v>553</v>
      </c>
      <c r="C413" s="28">
        <v>0</v>
      </c>
      <c r="D413" s="28">
        <v>0</v>
      </c>
      <c r="E413" s="28">
        <v>0</v>
      </c>
      <c r="F413" s="28">
        <v>0</v>
      </c>
      <c r="G413" s="28">
        <v>0</v>
      </c>
      <c r="H413" s="28">
        <v>0</v>
      </c>
      <c r="I413" s="28">
        <v>0</v>
      </c>
      <c r="J413" s="28">
        <v>0</v>
      </c>
      <c r="K413" s="28">
        <v>0</v>
      </c>
      <c r="L413" s="28">
        <v>0</v>
      </c>
      <c r="M413" s="28">
        <v>0</v>
      </c>
      <c r="N413" s="28">
        <v>0</v>
      </c>
      <c r="O413" s="28">
        <v>0</v>
      </c>
      <c r="P413" s="28">
        <v>0</v>
      </c>
      <c r="Q413" s="28">
        <v>0</v>
      </c>
      <c r="R413" s="28">
        <v>0</v>
      </c>
      <c r="S413" s="28">
        <v>0</v>
      </c>
      <c r="T413" s="28">
        <v>0</v>
      </c>
      <c r="U413" s="28">
        <v>0</v>
      </c>
      <c r="V413" s="28">
        <v>0</v>
      </c>
      <c r="W413" s="28">
        <v>0</v>
      </c>
      <c r="X413" s="28">
        <v>0</v>
      </c>
      <c r="Y413" s="28">
        <v>0</v>
      </c>
      <c r="Z413" s="28">
        <v>0</v>
      </c>
      <c r="AB413" s="28">
        <v>0</v>
      </c>
      <c r="AE413">
        <f t="shared" si="6"/>
        <v>0</v>
      </c>
    </row>
    <row r="414" spans="1:31" x14ac:dyDescent="0.25">
      <c r="A414" s="28" t="s">
        <v>550</v>
      </c>
      <c r="B414" s="28" t="s">
        <v>554</v>
      </c>
      <c r="C414" s="28">
        <v>0</v>
      </c>
      <c r="D414" s="28">
        <v>0</v>
      </c>
      <c r="E414" s="28">
        <v>0</v>
      </c>
      <c r="F414" s="28">
        <v>0</v>
      </c>
      <c r="G414" s="28">
        <v>0</v>
      </c>
      <c r="H414" s="28">
        <v>0</v>
      </c>
      <c r="I414" s="28">
        <v>0</v>
      </c>
      <c r="J414" s="28">
        <v>0</v>
      </c>
      <c r="K414" s="28">
        <v>0</v>
      </c>
      <c r="L414" s="28">
        <v>0</v>
      </c>
      <c r="M414" s="28">
        <v>0</v>
      </c>
      <c r="N414" s="28">
        <v>0</v>
      </c>
      <c r="O414" s="28">
        <v>0</v>
      </c>
      <c r="P414" s="28">
        <v>0</v>
      </c>
      <c r="Q414" s="28">
        <v>0</v>
      </c>
      <c r="R414" s="28">
        <v>0</v>
      </c>
      <c r="S414" s="28">
        <v>0</v>
      </c>
      <c r="T414" s="28">
        <v>0</v>
      </c>
      <c r="U414" s="28">
        <v>0</v>
      </c>
      <c r="V414" s="28">
        <v>0</v>
      </c>
      <c r="W414" s="28">
        <v>0</v>
      </c>
      <c r="X414" s="28">
        <v>0</v>
      </c>
      <c r="Y414" s="28">
        <v>0</v>
      </c>
      <c r="Z414" s="28">
        <v>0</v>
      </c>
      <c r="AB414" s="28">
        <v>0</v>
      </c>
      <c r="AE414">
        <f t="shared" si="6"/>
        <v>0</v>
      </c>
    </row>
    <row r="415" spans="1:31" x14ac:dyDescent="0.25">
      <c r="A415" s="28" t="s">
        <v>550</v>
      </c>
      <c r="B415" s="28" t="s">
        <v>555</v>
      </c>
      <c r="C415" s="28">
        <v>0</v>
      </c>
      <c r="D415" s="28">
        <v>0</v>
      </c>
      <c r="E415" s="28">
        <v>0</v>
      </c>
      <c r="F415" s="28">
        <v>0</v>
      </c>
      <c r="G415" s="28">
        <v>0</v>
      </c>
      <c r="H415" s="28">
        <v>0</v>
      </c>
      <c r="I415" s="28">
        <v>0</v>
      </c>
      <c r="J415" s="28">
        <v>0</v>
      </c>
      <c r="K415" s="28">
        <v>0</v>
      </c>
      <c r="L415" s="28">
        <v>0</v>
      </c>
      <c r="M415" s="28">
        <v>0</v>
      </c>
      <c r="N415" s="28">
        <v>0</v>
      </c>
      <c r="O415" s="28">
        <v>0</v>
      </c>
      <c r="P415" s="28">
        <v>0</v>
      </c>
      <c r="Q415" s="28">
        <v>0</v>
      </c>
      <c r="R415" s="28">
        <v>0</v>
      </c>
      <c r="S415" s="28">
        <v>0</v>
      </c>
      <c r="T415" s="28">
        <v>0</v>
      </c>
      <c r="U415" s="28">
        <v>0</v>
      </c>
      <c r="V415" s="28">
        <v>0</v>
      </c>
      <c r="W415" s="28">
        <v>0</v>
      </c>
      <c r="X415" s="28">
        <v>0</v>
      </c>
      <c r="Y415" s="28">
        <v>0</v>
      </c>
      <c r="Z415" s="28">
        <v>0</v>
      </c>
      <c r="AB415" s="28">
        <v>0</v>
      </c>
      <c r="AE415">
        <f t="shared" si="6"/>
        <v>0</v>
      </c>
    </row>
    <row r="416" spans="1:31" x14ac:dyDescent="0.25">
      <c r="A416" s="28" t="s">
        <v>550</v>
      </c>
      <c r="B416" s="28" t="s">
        <v>556</v>
      </c>
      <c r="C416" s="28">
        <v>0</v>
      </c>
      <c r="D416" s="28">
        <v>0</v>
      </c>
      <c r="E416" s="28">
        <v>0</v>
      </c>
      <c r="F416" s="28">
        <v>0</v>
      </c>
      <c r="G416" s="28">
        <v>0</v>
      </c>
      <c r="H416" s="28">
        <v>0</v>
      </c>
      <c r="I416" s="28">
        <v>0</v>
      </c>
      <c r="J416" s="28">
        <v>0</v>
      </c>
      <c r="K416" s="28">
        <v>0</v>
      </c>
      <c r="L416" s="28">
        <v>0</v>
      </c>
      <c r="M416" s="28">
        <v>0</v>
      </c>
      <c r="N416" s="28">
        <v>0</v>
      </c>
      <c r="O416" s="28">
        <v>0</v>
      </c>
      <c r="P416" s="28">
        <v>0</v>
      </c>
      <c r="Q416" s="28">
        <v>0</v>
      </c>
      <c r="R416" s="28">
        <v>0</v>
      </c>
      <c r="S416" s="28">
        <v>0</v>
      </c>
      <c r="T416" s="28">
        <v>0</v>
      </c>
      <c r="U416" s="28">
        <v>0</v>
      </c>
      <c r="V416" s="28">
        <v>0</v>
      </c>
      <c r="W416" s="28">
        <v>0</v>
      </c>
      <c r="X416" s="28">
        <v>0</v>
      </c>
      <c r="Y416" s="28">
        <v>0</v>
      </c>
      <c r="Z416" s="28">
        <v>0</v>
      </c>
      <c r="AB416" s="28">
        <v>0</v>
      </c>
      <c r="AE416">
        <f t="shared" si="6"/>
        <v>0</v>
      </c>
    </row>
    <row r="417" spans="1:31" x14ac:dyDescent="0.25">
      <c r="A417" s="28" t="s">
        <v>550</v>
      </c>
      <c r="B417" s="28" t="s">
        <v>557</v>
      </c>
      <c r="C417" s="28">
        <v>0</v>
      </c>
      <c r="D417" s="28">
        <v>0</v>
      </c>
      <c r="E417" s="28">
        <v>0</v>
      </c>
      <c r="F417" s="28">
        <v>0</v>
      </c>
      <c r="G417" s="28">
        <v>0</v>
      </c>
      <c r="H417" s="28">
        <v>0</v>
      </c>
      <c r="I417" s="28">
        <v>0</v>
      </c>
      <c r="J417" s="28">
        <v>0</v>
      </c>
      <c r="K417" s="28">
        <v>0</v>
      </c>
      <c r="L417" s="28">
        <v>0</v>
      </c>
      <c r="M417" s="28">
        <v>0</v>
      </c>
      <c r="N417" s="28">
        <v>0</v>
      </c>
      <c r="O417" s="28">
        <v>0</v>
      </c>
      <c r="P417" s="28">
        <v>0</v>
      </c>
      <c r="Q417" s="28">
        <v>0</v>
      </c>
      <c r="R417" s="28">
        <v>0</v>
      </c>
      <c r="S417" s="28">
        <v>0</v>
      </c>
      <c r="T417" s="28">
        <v>0</v>
      </c>
      <c r="U417" s="28">
        <v>0</v>
      </c>
      <c r="V417" s="28">
        <v>0</v>
      </c>
      <c r="W417" s="28">
        <v>0</v>
      </c>
      <c r="X417" s="28">
        <v>0</v>
      </c>
      <c r="Y417" s="28">
        <v>0</v>
      </c>
      <c r="Z417" s="28">
        <v>0</v>
      </c>
      <c r="AB417" s="28">
        <v>0</v>
      </c>
      <c r="AE417">
        <f t="shared" si="6"/>
        <v>0</v>
      </c>
    </row>
    <row r="418" spans="1:31" x14ac:dyDescent="0.25">
      <c r="A418" s="28" t="s">
        <v>550</v>
      </c>
      <c r="B418" s="28" t="s">
        <v>558</v>
      </c>
      <c r="C418" s="28">
        <v>0</v>
      </c>
      <c r="D418" s="28">
        <v>0</v>
      </c>
      <c r="E418" s="28">
        <v>0</v>
      </c>
      <c r="F418" s="28">
        <v>0</v>
      </c>
      <c r="G418" s="28">
        <v>0</v>
      </c>
      <c r="H418" s="28">
        <v>0</v>
      </c>
      <c r="I418" s="28">
        <v>0</v>
      </c>
      <c r="J418" s="28">
        <v>0</v>
      </c>
      <c r="K418" s="28">
        <v>0</v>
      </c>
      <c r="L418" s="28">
        <v>0</v>
      </c>
      <c r="M418" s="28">
        <v>0</v>
      </c>
      <c r="N418" s="28">
        <v>0</v>
      </c>
      <c r="O418" s="28">
        <v>0</v>
      </c>
      <c r="P418" s="28">
        <v>0</v>
      </c>
      <c r="Q418" s="28">
        <v>0</v>
      </c>
      <c r="R418" s="28">
        <v>0</v>
      </c>
      <c r="S418" s="28">
        <v>0</v>
      </c>
      <c r="T418" s="28">
        <v>0</v>
      </c>
      <c r="U418" s="28">
        <v>0</v>
      </c>
      <c r="V418" s="28">
        <v>0</v>
      </c>
      <c r="W418" s="28">
        <v>0</v>
      </c>
      <c r="X418" s="28">
        <v>0</v>
      </c>
      <c r="Y418" s="28">
        <v>0</v>
      </c>
      <c r="Z418" s="28">
        <v>0</v>
      </c>
      <c r="AB418" s="28">
        <v>0</v>
      </c>
      <c r="AE418">
        <f t="shared" si="6"/>
        <v>0</v>
      </c>
    </row>
    <row r="419" spans="1:31" x14ac:dyDescent="0.25">
      <c r="A419" s="28" t="s">
        <v>550</v>
      </c>
      <c r="B419" s="28" t="s">
        <v>559</v>
      </c>
      <c r="C419" s="28">
        <v>0</v>
      </c>
      <c r="D419" s="28">
        <v>0</v>
      </c>
      <c r="E419" s="28">
        <v>0</v>
      </c>
      <c r="F419" s="28">
        <v>0</v>
      </c>
      <c r="G419" s="28">
        <v>0</v>
      </c>
      <c r="H419" s="28">
        <v>0</v>
      </c>
      <c r="I419" s="28">
        <v>0</v>
      </c>
      <c r="J419" s="28">
        <v>0</v>
      </c>
      <c r="K419" s="28">
        <v>0</v>
      </c>
      <c r="L419" s="28">
        <v>0</v>
      </c>
      <c r="M419" s="28">
        <v>0</v>
      </c>
      <c r="N419" s="28">
        <v>0</v>
      </c>
      <c r="O419" s="28">
        <v>0</v>
      </c>
      <c r="P419" s="28">
        <v>0</v>
      </c>
      <c r="Q419" s="28">
        <v>0</v>
      </c>
      <c r="R419" s="28">
        <v>0</v>
      </c>
      <c r="S419" s="28">
        <v>0</v>
      </c>
      <c r="T419" s="28">
        <v>0</v>
      </c>
      <c r="U419" s="28">
        <v>0</v>
      </c>
      <c r="V419" s="28">
        <v>0</v>
      </c>
      <c r="W419" s="28">
        <v>0</v>
      </c>
      <c r="X419" s="28">
        <v>0</v>
      </c>
      <c r="Y419" s="28">
        <v>0</v>
      </c>
      <c r="Z419" s="28">
        <v>0</v>
      </c>
      <c r="AB419" s="28">
        <v>0</v>
      </c>
      <c r="AE419">
        <f t="shared" si="6"/>
        <v>0</v>
      </c>
    </row>
    <row r="420" spans="1:31" x14ac:dyDescent="0.25">
      <c r="A420" s="28" t="s">
        <v>550</v>
      </c>
      <c r="B420" s="28" t="s">
        <v>560</v>
      </c>
      <c r="C420" s="28">
        <v>0</v>
      </c>
      <c r="D420" s="28">
        <v>0</v>
      </c>
      <c r="E420" s="28">
        <v>0</v>
      </c>
      <c r="F420" s="28">
        <v>0</v>
      </c>
      <c r="G420" s="28">
        <v>0</v>
      </c>
      <c r="H420" s="28">
        <v>0</v>
      </c>
      <c r="I420" s="28">
        <v>0</v>
      </c>
      <c r="J420" s="28">
        <v>0</v>
      </c>
      <c r="K420" s="28">
        <v>0</v>
      </c>
      <c r="L420" s="28">
        <v>0</v>
      </c>
      <c r="M420" s="28">
        <v>0</v>
      </c>
      <c r="N420" s="28">
        <v>0</v>
      </c>
      <c r="O420" s="28">
        <v>0</v>
      </c>
      <c r="P420" s="28">
        <v>0</v>
      </c>
      <c r="Q420" s="28">
        <v>0</v>
      </c>
      <c r="R420" s="28">
        <v>0</v>
      </c>
      <c r="S420" s="28">
        <v>0</v>
      </c>
      <c r="T420" s="28">
        <v>0</v>
      </c>
      <c r="U420" s="28">
        <v>0</v>
      </c>
      <c r="V420" s="28">
        <v>0</v>
      </c>
      <c r="W420" s="28">
        <v>0</v>
      </c>
      <c r="X420" s="28">
        <v>0</v>
      </c>
      <c r="Y420" s="28">
        <v>0</v>
      </c>
      <c r="Z420" s="28">
        <v>0</v>
      </c>
      <c r="AB420" s="28">
        <v>0</v>
      </c>
      <c r="AE420">
        <f t="shared" si="6"/>
        <v>0</v>
      </c>
    </row>
    <row r="421" spans="1:31" x14ac:dyDescent="0.25">
      <c r="A421" s="28" t="s">
        <v>550</v>
      </c>
      <c r="B421" s="28" t="s">
        <v>561</v>
      </c>
      <c r="C421" s="28">
        <v>0</v>
      </c>
      <c r="D421" s="28">
        <v>0</v>
      </c>
      <c r="E421" s="28">
        <v>0</v>
      </c>
      <c r="F421" s="28">
        <v>0</v>
      </c>
      <c r="G421" s="28">
        <v>0</v>
      </c>
      <c r="H421" s="28">
        <v>0</v>
      </c>
      <c r="I421" s="28">
        <v>0</v>
      </c>
      <c r="J421" s="28">
        <v>0</v>
      </c>
      <c r="K421" s="28">
        <v>0</v>
      </c>
      <c r="L421" s="28">
        <v>0</v>
      </c>
      <c r="M421" s="28">
        <v>0</v>
      </c>
      <c r="N421" s="28">
        <v>0</v>
      </c>
      <c r="O421" s="28">
        <v>0</v>
      </c>
      <c r="P421" s="28">
        <v>0</v>
      </c>
      <c r="Q421" s="28">
        <v>0</v>
      </c>
      <c r="R421" s="28">
        <v>0</v>
      </c>
      <c r="S421" s="28">
        <v>0</v>
      </c>
      <c r="T421" s="28">
        <v>0</v>
      </c>
      <c r="U421" s="28">
        <v>0</v>
      </c>
      <c r="V421" s="28">
        <v>0</v>
      </c>
      <c r="W421" s="28">
        <v>0</v>
      </c>
      <c r="X421" s="28">
        <v>0</v>
      </c>
      <c r="Y421" s="28">
        <v>0</v>
      </c>
      <c r="Z421" s="28">
        <v>0</v>
      </c>
      <c r="AB421" s="28">
        <v>0</v>
      </c>
      <c r="AE421">
        <f t="shared" si="6"/>
        <v>0</v>
      </c>
    </row>
    <row r="422" spans="1:31" x14ac:dyDescent="0.25">
      <c r="A422" s="28" t="s">
        <v>550</v>
      </c>
      <c r="B422" s="28" t="s">
        <v>562</v>
      </c>
      <c r="C422" s="28">
        <v>0</v>
      </c>
      <c r="D422" s="28">
        <v>0</v>
      </c>
      <c r="E422" s="28">
        <v>0</v>
      </c>
      <c r="F422" s="28">
        <v>0</v>
      </c>
      <c r="G422" s="28">
        <v>0</v>
      </c>
      <c r="H422" s="28">
        <v>0</v>
      </c>
      <c r="I422" s="28">
        <v>0</v>
      </c>
      <c r="J422" s="28">
        <v>0</v>
      </c>
      <c r="K422" s="28">
        <v>0</v>
      </c>
      <c r="L422" s="28">
        <v>0</v>
      </c>
      <c r="M422" s="28">
        <v>0</v>
      </c>
      <c r="N422" s="28">
        <v>0</v>
      </c>
      <c r="O422" s="28">
        <v>0</v>
      </c>
      <c r="P422" s="28">
        <v>0</v>
      </c>
      <c r="Q422" s="28">
        <v>0</v>
      </c>
      <c r="R422" s="28">
        <v>0</v>
      </c>
      <c r="S422" s="28">
        <v>0</v>
      </c>
      <c r="T422" s="28">
        <v>0</v>
      </c>
      <c r="U422" s="28">
        <v>0</v>
      </c>
      <c r="V422" s="28">
        <v>0</v>
      </c>
      <c r="W422" s="28">
        <v>0</v>
      </c>
      <c r="X422" s="28">
        <v>0</v>
      </c>
      <c r="Y422" s="28">
        <v>0</v>
      </c>
      <c r="Z422" s="28">
        <v>0</v>
      </c>
      <c r="AB422" s="28">
        <v>0</v>
      </c>
      <c r="AE422">
        <f t="shared" si="6"/>
        <v>0</v>
      </c>
    </row>
    <row r="423" spans="1:31" x14ac:dyDescent="0.25">
      <c r="A423" s="28" t="s">
        <v>550</v>
      </c>
      <c r="B423" s="28" t="s">
        <v>563</v>
      </c>
      <c r="C423" s="28">
        <v>0</v>
      </c>
      <c r="D423" s="28">
        <v>0</v>
      </c>
      <c r="E423" s="28">
        <v>0</v>
      </c>
      <c r="F423" s="28">
        <v>0</v>
      </c>
      <c r="G423" s="28">
        <v>0</v>
      </c>
      <c r="H423" s="28">
        <v>0</v>
      </c>
      <c r="I423" s="28">
        <v>0</v>
      </c>
      <c r="J423" s="28">
        <v>0</v>
      </c>
      <c r="K423" s="28">
        <v>0</v>
      </c>
      <c r="L423" s="28">
        <v>0</v>
      </c>
      <c r="M423" s="28">
        <v>0</v>
      </c>
      <c r="N423" s="28">
        <v>0</v>
      </c>
      <c r="O423" s="28">
        <v>0</v>
      </c>
      <c r="P423" s="28">
        <v>0</v>
      </c>
      <c r="Q423" s="28">
        <v>0</v>
      </c>
      <c r="R423" s="28">
        <v>0</v>
      </c>
      <c r="S423" s="28">
        <v>0</v>
      </c>
      <c r="T423" s="28">
        <v>0</v>
      </c>
      <c r="U423" s="28">
        <v>0</v>
      </c>
      <c r="V423" s="28">
        <v>0</v>
      </c>
      <c r="W423" s="28">
        <v>0</v>
      </c>
      <c r="X423" s="28">
        <v>0</v>
      </c>
      <c r="Y423" s="28">
        <v>0</v>
      </c>
      <c r="Z423" s="28">
        <v>0</v>
      </c>
      <c r="AB423" s="28">
        <v>0</v>
      </c>
      <c r="AE423">
        <f t="shared" si="6"/>
        <v>0</v>
      </c>
    </row>
    <row r="424" spans="1:31" x14ac:dyDescent="0.25">
      <c r="A424" s="28" t="s">
        <v>550</v>
      </c>
      <c r="B424" s="28" t="s">
        <v>564</v>
      </c>
      <c r="C424" s="28">
        <v>0</v>
      </c>
      <c r="D424" s="28">
        <v>0</v>
      </c>
      <c r="E424" s="28">
        <v>0</v>
      </c>
      <c r="F424" s="28">
        <v>0</v>
      </c>
      <c r="G424" s="28">
        <v>0</v>
      </c>
      <c r="H424" s="28">
        <v>0</v>
      </c>
      <c r="I424" s="28">
        <v>0</v>
      </c>
      <c r="J424" s="28">
        <v>0</v>
      </c>
      <c r="K424" s="28">
        <v>0</v>
      </c>
      <c r="L424" s="28">
        <v>0</v>
      </c>
      <c r="M424" s="28">
        <v>0</v>
      </c>
      <c r="N424" s="28">
        <v>0</v>
      </c>
      <c r="O424" s="28">
        <v>0</v>
      </c>
      <c r="P424" s="28">
        <v>0</v>
      </c>
      <c r="Q424" s="28">
        <v>0</v>
      </c>
      <c r="R424" s="28">
        <v>0</v>
      </c>
      <c r="S424" s="28">
        <v>0</v>
      </c>
      <c r="T424" s="28">
        <v>0</v>
      </c>
      <c r="U424" s="28">
        <v>0</v>
      </c>
      <c r="V424" s="28">
        <v>0</v>
      </c>
      <c r="W424" s="28">
        <v>0</v>
      </c>
      <c r="X424" s="28">
        <v>0</v>
      </c>
      <c r="Y424" s="28">
        <v>0</v>
      </c>
      <c r="Z424" s="28">
        <v>0</v>
      </c>
      <c r="AB424" s="28">
        <v>0</v>
      </c>
      <c r="AE424">
        <f t="shared" si="6"/>
        <v>0</v>
      </c>
    </row>
    <row r="425" spans="1:31" x14ac:dyDescent="0.25">
      <c r="A425" s="28" t="s">
        <v>550</v>
      </c>
      <c r="B425" s="28" t="s">
        <v>565</v>
      </c>
      <c r="C425" s="28">
        <v>0</v>
      </c>
      <c r="D425" s="28">
        <v>0</v>
      </c>
      <c r="E425" s="28">
        <v>0</v>
      </c>
      <c r="F425" s="28">
        <v>0</v>
      </c>
      <c r="G425" s="28">
        <v>0</v>
      </c>
      <c r="H425" s="28">
        <v>0</v>
      </c>
      <c r="I425" s="28">
        <v>0</v>
      </c>
      <c r="J425" s="28">
        <v>0</v>
      </c>
      <c r="K425" s="28">
        <v>0</v>
      </c>
      <c r="L425" s="28">
        <v>0</v>
      </c>
      <c r="M425" s="28">
        <v>0</v>
      </c>
      <c r="N425" s="28">
        <v>0</v>
      </c>
      <c r="O425" s="28">
        <v>0</v>
      </c>
      <c r="P425" s="28">
        <v>0</v>
      </c>
      <c r="Q425" s="28">
        <v>0</v>
      </c>
      <c r="R425" s="28">
        <v>0</v>
      </c>
      <c r="S425" s="28">
        <v>0</v>
      </c>
      <c r="T425" s="28">
        <v>0</v>
      </c>
      <c r="U425" s="28">
        <v>0</v>
      </c>
      <c r="V425" s="28">
        <v>0</v>
      </c>
      <c r="W425" s="28">
        <v>0</v>
      </c>
      <c r="X425" s="28">
        <v>0</v>
      </c>
      <c r="Y425" s="28">
        <v>0</v>
      </c>
      <c r="Z425" s="28">
        <v>0</v>
      </c>
      <c r="AB425" s="28">
        <v>0</v>
      </c>
      <c r="AE425">
        <f t="shared" si="6"/>
        <v>0</v>
      </c>
    </row>
    <row r="426" spans="1:31" x14ac:dyDescent="0.25">
      <c r="A426" s="28" t="s">
        <v>550</v>
      </c>
      <c r="B426" s="69" t="s">
        <v>566</v>
      </c>
      <c r="C426" s="28">
        <v>0</v>
      </c>
      <c r="D426" s="28">
        <v>0</v>
      </c>
      <c r="E426" s="28">
        <v>0</v>
      </c>
      <c r="F426" s="28">
        <v>0</v>
      </c>
      <c r="G426" s="28">
        <v>0</v>
      </c>
      <c r="H426" s="28">
        <v>0</v>
      </c>
      <c r="I426" s="28">
        <v>0</v>
      </c>
      <c r="J426" s="28">
        <v>0</v>
      </c>
      <c r="K426" s="28">
        <v>0</v>
      </c>
      <c r="L426" s="28">
        <v>0</v>
      </c>
      <c r="M426" s="28">
        <v>0</v>
      </c>
      <c r="N426" s="28">
        <v>0</v>
      </c>
      <c r="O426" s="28">
        <v>0</v>
      </c>
      <c r="P426" s="28">
        <v>0</v>
      </c>
      <c r="Q426" s="28">
        <v>0</v>
      </c>
      <c r="R426" s="28">
        <v>0</v>
      </c>
      <c r="S426" s="28">
        <v>0</v>
      </c>
      <c r="T426" s="28">
        <v>0</v>
      </c>
      <c r="U426" s="28">
        <v>0</v>
      </c>
      <c r="V426" s="28">
        <v>0</v>
      </c>
      <c r="W426" s="28">
        <v>0</v>
      </c>
      <c r="X426" s="28">
        <v>0</v>
      </c>
      <c r="Y426" s="28">
        <v>0</v>
      </c>
      <c r="Z426" s="28">
        <v>0</v>
      </c>
      <c r="AB426" s="28">
        <v>0</v>
      </c>
      <c r="AE426">
        <f t="shared" si="6"/>
        <v>0</v>
      </c>
    </row>
    <row r="427" spans="1:31" x14ac:dyDescent="0.25">
      <c r="A427" s="28" t="s">
        <v>550</v>
      </c>
      <c r="B427" s="28" t="s">
        <v>567</v>
      </c>
      <c r="C427" s="28">
        <v>0</v>
      </c>
      <c r="D427" s="28">
        <v>0</v>
      </c>
      <c r="E427" s="28">
        <v>0</v>
      </c>
      <c r="F427" s="28">
        <v>0</v>
      </c>
      <c r="G427" s="28">
        <v>0</v>
      </c>
      <c r="H427" s="28">
        <v>0</v>
      </c>
      <c r="I427" s="28">
        <v>0</v>
      </c>
      <c r="J427" s="28">
        <v>0</v>
      </c>
      <c r="K427" s="28">
        <v>0</v>
      </c>
      <c r="L427" s="28">
        <v>0</v>
      </c>
      <c r="M427" s="28">
        <v>0</v>
      </c>
      <c r="N427" s="28">
        <v>0</v>
      </c>
      <c r="O427" s="28">
        <v>0</v>
      </c>
      <c r="P427" s="28">
        <v>0</v>
      </c>
      <c r="Q427" s="28">
        <v>0</v>
      </c>
      <c r="R427" s="28">
        <v>0</v>
      </c>
      <c r="S427" s="28">
        <v>0</v>
      </c>
      <c r="T427" s="28">
        <v>0</v>
      </c>
      <c r="U427" s="28">
        <v>0</v>
      </c>
      <c r="V427" s="28">
        <v>0</v>
      </c>
      <c r="W427" s="28">
        <v>0</v>
      </c>
      <c r="X427" s="28">
        <v>0</v>
      </c>
      <c r="Y427" s="28">
        <v>0</v>
      </c>
      <c r="Z427" s="28">
        <v>0</v>
      </c>
      <c r="AB427" s="28">
        <v>0</v>
      </c>
      <c r="AE427">
        <f t="shared" si="6"/>
        <v>0</v>
      </c>
    </row>
    <row r="428" spans="1:31" x14ac:dyDescent="0.25">
      <c r="A428" s="28" t="s">
        <v>550</v>
      </c>
      <c r="B428" s="28" t="s">
        <v>568</v>
      </c>
      <c r="C428" s="28">
        <v>0</v>
      </c>
      <c r="D428" s="28">
        <v>0</v>
      </c>
      <c r="E428" s="28">
        <v>0</v>
      </c>
      <c r="F428" s="28">
        <v>0</v>
      </c>
      <c r="G428" s="28">
        <v>0</v>
      </c>
      <c r="H428" s="28">
        <v>0</v>
      </c>
      <c r="I428" s="28">
        <v>0</v>
      </c>
      <c r="J428" s="28">
        <v>0</v>
      </c>
      <c r="K428" s="28">
        <v>0</v>
      </c>
      <c r="L428" s="28">
        <v>0</v>
      </c>
      <c r="M428" s="28">
        <v>0</v>
      </c>
      <c r="N428" s="28">
        <v>0</v>
      </c>
      <c r="O428" s="28">
        <v>0</v>
      </c>
      <c r="P428" s="28">
        <v>0</v>
      </c>
      <c r="Q428" s="28">
        <v>0</v>
      </c>
      <c r="R428" s="28">
        <v>0</v>
      </c>
      <c r="S428" s="28">
        <v>0</v>
      </c>
      <c r="T428" s="28">
        <v>0</v>
      </c>
      <c r="U428" s="28">
        <v>0</v>
      </c>
      <c r="V428" s="28">
        <v>0</v>
      </c>
      <c r="W428" s="28">
        <v>0</v>
      </c>
      <c r="X428" s="28">
        <v>0</v>
      </c>
      <c r="Y428" s="28">
        <v>0</v>
      </c>
      <c r="Z428" s="28">
        <v>0</v>
      </c>
      <c r="AB428" s="28">
        <v>0</v>
      </c>
      <c r="AE428">
        <f t="shared" si="6"/>
        <v>0</v>
      </c>
    </row>
    <row r="429" spans="1:31" x14ac:dyDescent="0.25">
      <c r="A429" s="28" t="s">
        <v>550</v>
      </c>
      <c r="B429" s="28" t="s">
        <v>569</v>
      </c>
      <c r="C429" s="28">
        <v>0</v>
      </c>
      <c r="D429" s="28">
        <v>0</v>
      </c>
      <c r="E429" s="28">
        <v>0</v>
      </c>
      <c r="F429" s="28">
        <v>0</v>
      </c>
      <c r="G429" s="28">
        <v>0</v>
      </c>
      <c r="H429" s="28">
        <v>0</v>
      </c>
      <c r="I429" s="28">
        <v>0</v>
      </c>
      <c r="J429" s="28">
        <v>0</v>
      </c>
      <c r="K429" s="28">
        <v>0</v>
      </c>
      <c r="L429" s="28">
        <v>0</v>
      </c>
      <c r="M429" s="28">
        <v>0</v>
      </c>
      <c r="N429" s="28">
        <v>0</v>
      </c>
      <c r="O429" s="28">
        <v>0</v>
      </c>
      <c r="P429" s="28">
        <v>0</v>
      </c>
      <c r="Q429" s="28">
        <v>0</v>
      </c>
      <c r="R429" s="28">
        <v>0</v>
      </c>
      <c r="S429" s="28">
        <v>0</v>
      </c>
      <c r="T429" s="28">
        <v>0</v>
      </c>
      <c r="U429" s="28">
        <v>0</v>
      </c>
      <c r="V429" s="28">
        <v>0</v>
      </c>
      <c r="W429" s="28">
        <v>0</v>
      </c>
      <c r="X429" s="28">
        <v>0</v>
      </c>
      <c r="Y429" s="28">
        <v>0</v>
      </c>
      <c r="Z429" s="28">
        <v>0</v>
      </c>
      <c r="AB429" s="28">
        <v>0</v>
      </c>
      <c r="AE429">
        <f t="shared" si="6"/>
        <v>0</v>
      </c>
    </row>
    <row r="430" spans="1:31" x14ac:dyDescent="0.25">
      <c r="A430" s="28" t="s">
        <v>550</v>
      </c>
      <c r="B430" s="28" t="s">
        <v>570</v>
      </c>
      <c r="C430" s="28">
        <v>0</v>
      </c>
      <c r="D430" s="28">
        <v>0</v>
      </c>
      <c r="E430" s="28">
        <v>0</v>
      </c>
      <c r="F430" s="28">
        <v>0</v>
      </c>
      <c r="G430" s="28">
        <v>0</v>
      </c>
      <c r="H430" s="28">
        <v>0</v>
      </c>
      <c r="I430" s="28">
        <v>0</v>
      </c>
      <c r="J430" s="28">
        <v>0</v>
      </c>
      <c r="K430" s="28">
        <v>0</v>
      </c>
      <c r="L430" s="28">
        <v>0</v>
      </c>
      <c r="M430" s="28">
        <v>0</v>
      </c>
      <c r="N430" s="28">
        <v>0</v>
      </c>
      <c r="O430" s="28">
        <v>0</v>
      </c>
      <c r="P430" s="28">
        <v>0</v>
      </c>
      <c r="Q430" s="28">
        <v>0</v>
      </c>
      <c r="R430" s="28">
        <v>0</v>
      </c>
      <c r="S430" s="28">
        <v>0</v>
      </c>
      <c r="T430" s="28">
        <v>0</v>
      </c>
      <c r="U430" s="28">
        <v>0</v>
      </c>
      <c r="V430" s="28">
        <v>0</v>
      </c>
      <c r="W430" s="28">
        <v>0</v>
      </c>
      <c r="X430" s="28">
        <v>0</v>
      </c>
      <c r="Y430" s="28">
        <v>0</v>
      </c>
      <c r="Z430" s="28">
        <v>0</v>
      </c>
      <c r="AB430" s="28">
        <v>0</v>
      </c>
      <c r="AE430">
        <f t="shared" si="6"/>
        <v>0</v>
      </c>
    </row>
    <row r="431" spans="1:31" x14ac:dyDescent="0.25">
      <c r="A431" s="28" t="s">
        <v>571</v>
      </c>
      <c r="B431" s="28" t="s">
        <v>572</v>
      </c>
      <c r="C431" s="28">
        <v>0</v>
      </c>
      <c r="D431" s="28">
        <v>0</v>
      </c>
      <c r="E431" s="28">
        <v>0</v>
      </c>
      <c r="F431" s="28">
        <v>0</v>
      </c>
      <c r="G431" s="28">
        <v>0</v>
      </c>
      <c r="H431" s="28">
        <v>0</v>
      </c>
      <c r="I431" s="28">
        <v>0</v>
      </c>
      <c r="J431" s="28">
        <v>0</v>
      </c>
      <c r="K431" s="28">
        <v>0</v>
      </c>
      <c r="L431" s="28">
        <v>0</v>
      </c>
      <c r="M431" s="28">
        <v>0</v>
      </c>
      <c r="N431" s="28">
        <v>0</v>
      </c>
      <c r="O431" s="28">
        <v>0</v>
      </c>
      <c r="P431" s="28">
        <v>0</v>
      </c>
      <c r="Q431" s="28">
        <v>0</v>
      </c>
      <c r="R431" s="28">
        <v>0</v>
      </c>
      <c r="S431" s="28">
        <v>0</v>
      </c>
      <c r="T431" s="28">
        <v>0</v>
      </c>
      <c r="U431" s="28">
        <v>0</v>
      </c>
      <c r="V431" s="28">
        <v>0</v>
      </c>
      <c r="W431" s="28">
        <v>0</v>
      </c>
      <c r="X431" s="28">
        <v>0</v>
      </c>
      <c r="Y431" s="28">
        <v>0</v>
      </c>
      <c r="Z431" s="28">
        <v>0</v>
      </c>
      <c r="AB431" s="28">
        <v>0</v>
      </c>
      <c r="AE431">
        <f t="shared" si="6"/>
        <v>0</v>
      </c>
    </row>
    <row r="432" spans="1:31" x14ac:dyDescent="0.25">
      <c r="A432" s="28" t="s">
        <v>571</v>
      </c>
      <c r="B432" s="28" t="s">
        <v>573</v>
      </c>
      <c r="C432" s="28">
        <v>0</v>
      </c>
      <c r="D432" s="28">
        <v>0</v>
      </c>
      <c r="E432" s="28">
        <v>0</v>
      </c>
      <c r="F432" s="28">
        <v>0</v>
      </c>
      <c r="G432" s="28">
        <v>0</v>
      </c>
      <c r="H432" s="28">
        <v>0</v>
      </c>
      <c r="I432" s="28">
        <v>0</v>
      </c>
      <c r="J432" s="28">
        <v>0</v>
      </c>
      <c r="K432" s="28">
        <v>0</v>
      </c>
      <c r="L432" s="28">
        <v>0</v>
      </c>
      <c r="M432" s="28">
        <v>0</v>
      </c>
      <c r="N432" s="28">
        <v>0</v>
      </c>
      <c r="O432" s="28">
        <v>0</v>
      </c>
      <c r="P432" s="28">
        <v>0</v>
      </c>
      <c r="Q432" s="28">
        <v>0</v>
      </c>
      <c r="R432" s="28">
        <v>0</v>
      </c>
      <c r="S432" s="28">
        <v>0</v>
      </c>
      <c r="T432" s="28">
        <v>0</v>
      </c>
      <c r="U432" s="28">
        <v>0</v>
      </c>
      <c r="V432" s="28">
        <v>0</v>
      </c>
      <c r="W432" s="28">
        <v>0</v>
      </c>
      <c r="X432" s="28">
        <v>0</v>
      </c>
      <c r="Y432" s="28">
        <v>0</v>
      </c>
      <c r="Z432" s="28">
        <v>0</v>
      </c>
      <c r="AB432" s="28">
        <v>0</v>
      </c>
      <c r="AE432">
        <f t="shared" si="6"/>
        <v>0</v>
      </c>
    </row>
    <row r="433" spans="1:31" x14ac:dyDescent="0.25">
      <c r="A433" s="28" t="s">
        <v>574</v>
      </c>
      <c r="B433" s="28" t="s">
        <v>575</v>
      </c>
      <c r="C433" s="28">
        <v>0</v>
      </c>
      <c r="D433" s="28">
        <v>0</v>
      </c>
      <c r="E433" s="28">
        <v>0</v>
      </c>
      <c r="F433" s="28">
        <v>0</v>
      </c>
      <c r="G433" s="28">
        <v>0</v>
      </c>
      <c r="H433" s="28">
        <v>0</v>
      </c>
      <c r="I433" s="28">
        <v>0</v>
      </c>
      <c r="J433" s="28">
        <v>0</v>
      </c>
      <c r="K433" s="28">
        <v>0</v>
      </c>
      <c r="L433" s="28">
        <v>0</v>
      </c>
      <c r="M433" s="28">
        <v>0</v>
      </c>
      <c r="N433" s="28">
        <v>0</v>
      </c>
      <c r="O433" s="28">
        <v>0</v>
      </c>
      <c r="P433" s="28">
        <v>0</v>
      </c>
      <c r="Q433" s="28">
        <v>0</v>
      </c>
      <c r="R433" s="28">
        <v>0</v>
      </c>
      <c r="S433" s="28">
        <v>0</v>
      </c>
      <c r="T433" s="28">
        <v>0</v>
      </c>
      <c r="U433" s="28">
        <v>0</v>
      </c>
      <c r="V433" s="28">
        <v>0</v>
      </c>
      <c r="W433" s="28">
        <v>0</v>
      </c>
      <c r="X433" s="28">
        <v>0</v>
      </c>
      <c r="Y433" s="28">
        <v>0</v>
      </c>
      <c r="Z433" s="28">
        <v>0</v>
      </c>
      <c r="AB433" s="28">
        <v>0</v>
      </c>
      <c r="AE433">
        <f t="shared" si="6"/>
        <v>0</v>
      </c>
    </row>
    <row r="434" spans="1:31" x14ac:dyDescent="0.25">
      <c r="A434" s="28" t="s">
        <v>574</v>
      </c>
      <c r="B434" s="28" t="s">
        <v>576</v>
      </c>
      <c r="C434" s="28">
        <v>0</v>
      </c>
      <c r="D434" s="28">
        <v>0</v>
      </c>
      <c r="E434" s="28">
        <v>0</v>
      </c>
      <c r="F434" s="28">
        <v>0</v>
      </c>
      <c r="G434" s="28">
        <v>0</v>
      </c>
      <c r="H434" s="28">
        <v>0</v>
      </c>
      <c r="I434" s="28">
        <v>0</v>
      </c>
      <c r="J434" s="28">
        <v>0</v>
      </c>
      <c r="K434" s="28">
        <v>0</v>
      </c>
      <c r="L434" s="28">
        <v>0</v>
      </c>
      <c r="M434" s="28">
        <v>0</v>
      </c>
      <c r="N434" s="28">
        <v>0</v>
      </c>
      <c r="O434" s="28">
        <v>0</v>
      </c>
      <c r="P434" s="28">
        <v>0</v>
      </c>
      <c r="Q434" s="28">
        <v>0</v>
      </c>
      <c r="R434" s="28">
        <v>0</v>
      </c>
      <c r="S434" s="28">
        <v>0</v>
      </c>
      <c r="T434" s="28">
        <v>0</v>
      </c>
      <c r="U434" s="28">
        <v>0</v>
      </c>
      <c r="V434" s="28">
        <v>0</v>
      </c>
      <c r="W434" s="28">
        <v>0</v>
      </c>
      <c r="X434" s="28">
        <v>0</v>
      </c>
      <c r="Y434" s="28">
        <v>0</v>
      </c>
      <c r="Z434" s="28">
        <v>0</v>
      </c>
      <c r="AB434" s="28">
        <v>0</v>
      </c>
      <c r="AE434">
        <f t="shared" si="6"/>
        <v>0</v>
      </c>
    </row>
    <row r="435" spans="1:31" x14ac:dyDescent="0.25">
      <c r="A435" s="28" t="s">
        <v>574</v>
      </c>
      <c r="B435" s="28" t="s">
        <v>577</v>
      </c>
      <c r="C435" s="28">
        <v>0</v>
      </c>
      <c r="D435" s="28">
        <v>0</v>
      </c>
      <c r="E435" s="28">
        <v>0</v>
      </c>
      <c r="F435" s="28">
        <v>0</v>
      </c>
      <c r="G435" s="28">
        <v>0</v>
      </c>
      <c r="H435" s="28">
        <v>0</v>
      </c>
      <c r="I435" s="28">
        <v>0</v>
      </c>
      <c r="J435" s="28">
        <v>0</v>
      </c>
      <c r="K435" s="28">
        <v>0</v>
      </c>
      <c r="L435" s="28">
        <v>0</v>
      </c>
      <c r="M435" s="28">
        <v>0</v>
      </c>
      <c r="N435" s="28">
        <v>0</v>
      </c>
      <c r="O435" s="28">
        <v>0</v>
      </c>
      <c r="P435" s="28">
        <v>0</v>
      </c>
      <c r="Q435" s="28">
        <v>0</v>
      </c>
      <c r="R435" s="28">
        <v>0</v>
      </c>
      <c r="S435" s="28">
        <v>0</v>
      </c>
      <c r="T435" s="28">
        <v>0</v>
      </c>
      <c r="U435" s="28">
        <v>0</v>
      </c>
      <c r="V435" s="28">
        <v>0</v>
      </c>
      <c r="W435" s="28">
        <v>0</v>
      </c>
      <c r="X435" s="28">
        <v>0</v>
      </c>
      <c r="Y435" s="28">
        <v>0</v>
      </c>
      <c r="Z435" s="28">
        <v>0</v>
      </c>
      <c r="AB435" s="28">
        <v>0</v>
      </c>
      <c r="AE435">
        <f t="shared" si="6"/>
        <v>0</v>
      </c>
    </row>
    <row r="436" spans="1:31" x14ac:dyDescent="0.25">
      <c r="A436" s="28" t="s">
        <v>574</v>
      </c>
      <c r="B436" s="28" t="s">
        <v>578</v>
      </c>
      <c r="C436" s="28">
        <v>0</v>
      </c>
      <c r="D436" s="28">
        <v>0</v>
      </c>
      <c r="E436" s="28">
        <v>0</v>
      </c>
      <c r="F436" s="28">
        <v>0</v>
      </c>
      <c r="G436" s="28">
        <v>0</v>
      </c>
      <c r="H436" s="28">
        <v>0</v>
      </c>
      <c r="I436" s="28">
        <v>0</v>
      </c>
      <c r="J436" s="28">
        <v>0</v>
      </c>
      <c r="K436" s="28">
        <v>0</v>
      </c>
      <c r="L436" s="28">
        <v>0</v>
      </c>
      <c r="M436" s="28">
        <v>0</v>
      </c>
      <c r="N436" s="28">
        <v>0</v>
      </c>
      <c r="O436" s="28">
        <v>0</v>
      </c>
      <c r="P436" s="28">
        <v>0</v>
      </c>
      <c r="Q436" s="28">
        <v>0</v>
      </c>
      <c r="R436" s="28">
        <v>0</v>
      </c>
      <c r="S436" s="28">
        <v>0</v>
      </c>
      <c r="T436" s="28">
        <v>0</v>
      </c>
      <c r="U436" s="28">
        <v>0</v>
      </c>
      <c r="V436" s="28">
        <v>0</v>
      </c>
      <c r="W436" s="28">
        <v>0</v>
      </c>
      <c r="X436" s="28">
        <v>0</v>
      </c>
      <c r="Y436" s="28">
        <v>0</v>
      </c>
      <c r="Z436" s="28">
        <v>0</v>
      </c>
      <c r="AB436" s="28">
        <v>0</v>
      </c>
      <c r="AE436">
        <f t="shared" si="6"/>
        <v>0</v>
      </c>
    </row>
    <row r="437" spans="1:31" x14ac:dyDescent="0.25">
      <c r="A437" s="28" t="s">
        <v>579</v>
      </c>
      <c r="B437" s="28" t="s">
        <v>580</v>
      </c>
      <c r="C437" s="28">
        <v>0</v>
      </c>
      <c r="D437" s="28">
        <v>0</v>
      </c>
      <c r="E437" s="28">
        <v>0</v>
      </c>
      <c r="F437" s="28">
        <v>0</v>
      </c>
      <c r="G437" s="28">
        <v>0</v>
      </c>
      <c r="H437" s="28">
        <v>0</v>
      </c>
      <c r="I437" s="28">
        <v>0</v>
      </c>
      <c r="J437" s="28">
        <v>0</v>
      </c>
      <c r="K437" s="28">
        <v>0</v>
      </c>
      <c r="L437" s="28">
        <v>0</v>
      </c>
      <c r="M437" s="28">
        <v>0</v>
      </c>
      <c r="N437" s="28">
        <v>0</v>
      </c>
      <c r="O437" s="28">
        <v>0</v>
      </c>
      <c r="P437" s="28">
        <v>0</v>
      </c>
      <c r="Q437" s="28">
        <v>0</v>
      </c>
      <c r="R437" s="28">
        <v>0</v>
      </c>
      <c r="S437" s="28">
        <v>0</v>
      </c>
      <c r="T437" s="28">
        <v>0</v>
      </c>
      <c r="U437" s="28">
        <v>0</v>
      </c>
      <c r="V437" s="28">
        <v>0</v>
      </c>
      <c r="W437" s="28">
        <v>0</v>
      </c>
      <c r="X437" s="28">
        <v>0</v>
      </c>
      <c r="Y437" s="28">
        <v>0</v>
      </c>
      <c r="Z437" s="28">
        <v>0</v>
      </c>
      <c r="AB437" s="28">
        <v>0</v>
      </c>
      <c r="AE437">
        <f t="shared" si="6"/>
        <v>0</v>
      </c>
    </row>
    <row r="438" spans="1:31" x14ac:dyDescent="0.25">
      <c r="A438" s="28" t="s">
        <v>579</v>
      </c>
      <c r="B438" s="28" t="s">
        <v>581</v>
      </c>
      <c r="C438" s="28">
        <v>0</v>
      </c>
      <c r="D438" s="28">
        <v>0</v>
      </c>
      <c r="E438" s="28">
        <v>0</v>
      </c>
      <c r="F438" s="28">
        <v>0</v>
      </c>
      <c r="G438" s="28">
        <v>0</v>
      </c>
      <c r="H438" s="28">
        <v>0</v>
      </c>
      <c r="I438" s="28">
        <v>0</v>
      </c>
      <c r="J438" s="28">
        <v>0</v>
      </c>
      <c r="K438" s="28">
        <v>0</v>
      </c>
      <c r="L438" s="28">
        <v>0</v>
      </c>
      <c r="M438" s="28">
        <v>0</v>
      </c>
      <c r="N438" s="28">
        <v>0</v>
      </c>
      <c r="O438" s="28">
        <v>0</v>
      </c>
      <c r="P438" s="28">
        <v>0</v>
      </c>
      <c r="Q438" s="28">
        <v>0</v>
      </c>
      <c r="R438" s="28">
        <v>0</v>
      </c>
      <c r="S438" s="28">
        <v>0</v>
      </c>
      <c r="T438" s="28">
        <v>0</v>
      </c>
      <c r="U438" s="28">
        <v>0</v>
      </c>
      <c r="V438" s="28">
        <v>0</v>
      </c>
      <c r="W438" s="28">
        <v>0</v>
      </c>
      <c r="X438" s="28">
        <v>0</v>
      </c>
      <c r="Y438" s="28">
        <v>0</v>
      </c>
      <c r="Z438" s="28">
        <v>0</v>
      </c>
      <c r="AB438" s="28">
        <v>0</v>
      </c>
      <c r="AE438">
        <f t="shared" si="6"/>
        <v>0</v>
      </c>
    </row>
    <row r="439" spans="1:31" x14ac:dyDescent="0.25">
      <c r="A439" s="28" t="s">
        <v>579</v>
      </c>
      <c r="B439" s="28" t="s">
        <v>582</v>
      </c>
      <c r="C439" s="28">
        <v>0</v>
      </c>
      <c r="D439" s="28">
        <v>0</v>
      </c>
      <c r="E439" s="28">
        <v>0</v>
      </c>
      <c r="F439" s="28">
        <v>0</v>
      </c>
      <c r="G439" s="28">
        <v>0</v>
      </c>
      <c r="H439" s="28">
        <v>0</v>
      </c>
      <c r="I439" s="28">
        <v>0</v>
      </c>
      <c r="J439" s="28">
        <v>0</v>
      </c>
      <c r="K439" s="28">
        <v>0</v>
      </c>
      <c r="L439" s="28">
        <v>0</v>
      </c>
      <c r="M439" s="28">
        <v>0</v>
      </c>
      <c r="N439" s="28">
        <v>0</v>
      </c>
      <c r="O439" s="28">
        <v>0</v>
      </c>
      <c r="P439" s="28">
        <v>0</v>
      </c>
      <c r="Q439" s="28">
        <v>0</v>
      </c>
      <c r="R439" s="28">
        <v>0</v>
      </c>
      <c r="S439" s="28">
        <v>0</v>
      </c>
      <c r="T439" s="28">
        <v>0</v>
      </c>
      <c r="U439" s="28">
        <v>0</v>
      </c>
      <c r="V439" s="28">
        <v>0</v>
      </c>
      <c r="W439" s="28">
        <v>0</v>
      </c>
      <c r="X439" s="28">
        <v>0</v>
      </c>
      <c r="Y439" s="28">
        <v>0</v>
      </c>
      <c r="Z439" s="28">
        <v>0</v>
      </c>
      <c r="AB439" s="28">
        <v>0</v>
      </c>
      <c r="AE439">
        <f t="shared" si="6"/>
        <v>0</v>
      </c>
    </row>
    <row r="440" spans="1:31" x14ac:dyDescent="0.25">
      <c r="A440" s="28" t="s">
        <v>583</v>
      </c>
      <c r="B440" s="28" t="s">
        <v>584</v>
      </c>
      <c r="C440" s="28">
        <v>0</v>
      </c>
      <c r="D440" s="28">
        <v>0</v>
      </c>
      <c r="E440" s="28">
        <v>0</v>
      </c>
      <c r="F440" s="28">
        <v>0</v>
      </c>
      <c r="G440" s="28">
        <v>0</v>
      </c>
      <c r="H440" s="28">
        <v>0</v>
      </c>
      <c r="I440" s="28">
        <v>0</v>
      </c>
      <c r="J440" s="28">
        <v>0</v>
      </c>
      <c r="K440" s="28">
        <v>0</v>
      </c>
      <c r="L440" s="28">
        <v>0</v>
      </c>
      <c r="M440" s="28">
        <v>0</v>
      </c>
      <c r="N440" s="28">
        <v>0</v>
      </c>
      <c r="O440" s="28">
        <v>0</v>
      </c>
      <c r="P440" s="28">
        <v>0</v>
      </c>
      <c r="Q440" s="28">
        <v>0</v>
      </c>
      <c r="R440" s="28">
        <v>0</v>
      </c>
      <c r="S440" s="28">
        <v>0</v>
      </c>
      <c r="T440" s="28">
        <v>0</v>
      </c>
      <c r="U440" s="28">
        <v>0</v>
      </c>
      <c r="V440" s="28">
        <v>0</v>
      </c>
      <c r="W440" s="28">
        <v>0</v>
      </c>
      <c r="X440" s="28">
        <v>0</v>
      </c>
      <c r="Y440" s="28">
        <v>0</v>
      </c>
      <c r="Z440" s="28">
        <v>0</v>
      </c>
      <c r="AB440" s="28">
        <v>0</v>
      </c>
      <c r="AE440">
        <f t="shared" si="6"/>
        <v>0</v>
      </c>
    </row>
    <row r="441" spans="1:31" x14ac:dyDescent="0.25">
      <c r="A441" s="28" t="s">
        <v>583</v>
      </c>
      <c r="B441" s="28" t="s">
        <v>585</v>
      </c>
      <c r="C441" s="28">
        <v>0</v>
      </c>
      <c r="D441" s="28">
        <v>0</v>
      </c>
      <c r="E441" s="28">
        <v>0</v>
      </c>
      <c r="F441" s="28">
        <v>0</v>
      </c>
      <c r="G441" s="28">
        <v>0</v>
      </c>
      <c r="H441" s="28">
        <v>0</v>
      </c>
      <c r="I441" s="28">
        <v>0</v>
      </c>
      <c r="J441" s="28">
        <v>0</v>
      </c>
      <c r="K441" s="28">
        <v>0</v>
      </c>
      <c r="L441" s="28">
        <v>0</v>
      </c>
      <c r="M441" s="28">
        <v>0</v>
      </c>
      <c r="N441" s="28">
        <v>0</v>
      </c>
      <c r="O441" s="28">
        <v>0</v>
      </c>
      <c r="P441" s="28">
        <v>0</v>
      </c>
      <c r="Q441" s="28">
        <v>0</v>
      </c>
      <c r="R441" s="28">
        <v>0</v>
      </c>
      <c r="S441" s="28">
        <v>0</v>
      </c>
      <c r="T441" s="28">
        <v>0</v>
      </c>
      <c r="U441" s="28">
        <v>0</v>
      </c>
      <c r="V441" s="28">
        <v>0</v>
      </c>
      <c r="W441" s="28">
        <v>0</v>
      </c>
      <c r="X441" s="28">
        <v>0</v>
      </c>
      <c r="Y441" s="28">
        <v>0</v>
      </c>
      <c r="Z441" s="28">
        <v>0</v>
      </c>
      <c r="AB441" s="28">
        <v>0</v>
      </c>
      <c r="AE441">
        <f t="shared" si="6"/>
        <v>0</v>
      </c>
    </row>
    <row r="442" spans="1:31" x14ac:dyDescent="0.25">
      <c r="A442" s="28" t="s">
        <v>583</v>
      </c>
      <c r="B442" s="28" t="s">
        <v>586</v>
      </c>
      <c r="C442" s="28">
        <v>0</v>
      </c>
      <c r="D442" s="28">
        <v>0</v>
      </c>
      <c r="E442" s="28">
        <v>0</v>
      </c>
      <c r="F442" s="28">
        <v>0</v>
      </c>
      <c r="G442" s="28">
        <v>0</v>
      </c>
      <c r="H442" s="28">
        <v>0</v>
      </c>
      <c r="I442" s="28">
        <v>0</v>
      </c>
      <c r="J442" s="28">
        <v>0</v>
      </c>
      <c r="K442" s="28">
        <v>0</v>
      </c>
      <c r="L442" s="28">
        <v>0</v>
      </c>
      <c r="M442" s="28">
        <v>0</v>
      </c>
      <c r="N442" s="28">
        <v>0</v>
      </c>
      <c r="O442" s="28">
        <v>0</v>
      </c>
      <c r="P442" s="28">
        <v>0</v>
      </c>
      <c r="Q442" s="28">
        <v>0</v>
      </c>
      <c r="R442" s="28">
        <v>0</v>
      </c>
      <c r="S442" s="28">
        <v>0</v>
      </c>
      <c r="T442" s="28">
        <v>0</v>
      </c>
      <c r="U442" s="28">
        <v>0</v>
      </c>
      <c r="V442" s="28">
        <v>0</v>
      </c>
      <c r="W442" s="28">
        <v>0</v>
      </c>
      <c r="X442" s="28">
        <v>0</v>
      </c>
      <c r="Y442" s="28">
        <v>0</v>
      </c>
      <c r="Z442" s="28">
        <v>0</v>
      </c>
      <c r="AB442" s="28">
        <v>0</v>
      </c>
      <c r="AE442">
        <f t="shared" si="6"/>
        <v>0</v>
      </c>
    </row>
    <row r="443" spans="1:31" x14ac:dyDescent="0.25">
      <c r="A443" s="28" t="s">
        <v>583</v>
      </c>
      <c r="B443" s="28" t="s">
        <v>587</v>
      </c>
      <c r="C443" s="28">
        <v>0</v>
      </c>
      <c r="D443" s="28">
        <v>0</v>
      </c>
      <c r="E443" s="28">
        <v>0</v>
      </c>
      <c r="F443" s="28">
        <v>0</v>
      </c>
      <c r="G443" s="28">
        <v>0</v>
      </c>
      <c r="H443" s="28">
        <v>0</v>
      </c>
      <c r="I443" s="28">
        <v>0</v>
      </c>
      <c r="J443" s="28">
        <v>0</v>
      </c>
      <c r="K443" s="28">
        <v>0</v>
      </c>
      <c r="L443" s="28">
        <v>0</v>
      </c>
      <c r="M443" s="28">
        <v>0</v>
      </c>
      <c r="N443" s="28">
        <v>0</v>
      </c>
      <c r="O443" s="28">
        <v>0</v>
      </c>
      <c r="P443" s="28">
        <v>0</v>
      </c>
      <c r="Q443" s="28">
        <v>0</v>
      </c>
      <c r="R443" s="28">
        <v>0</v>
      </c>
      <c r="S443" s="28">
        <v>0</v>
      </c>
      <c r="T443" s="28">
        <v>0</v>
      </c>
      <c r="U443" s="28">
        <v>0</v>
      </c>
      <c r="V443" s="28">
        <v>0</v>
      </c>
      <c r="W443" s="28">
        <v>0</v>
      </c>
      <c r="X443" s="28">
        <v>0</v>
      </c>
      <c r="Y443" s="28">
        <v>0</v>
      </c>
      <c r="Z443" s="28">
        <v>0</v>
      </c>
      <c r="AB443" s="28">
        <v>0</v>
      </c>
      <c r="AE443">
        <f t="shared" si="6"/>
        <v>0</v>
      </c>
    </row>
    <row r="444" spans="1:31" x14ac:dyDescent="0.25">
      <c r="A444" s="28" t="s">
        <v>588</v>
      </c>
      <c r="B444" s="28" t="s">
        <v>589</v>
      </c>
      <c r="C444" s="28">
        <v>0</v>
      </c>
      <c r="D444" s="28">
        <v>0</v>
      </c>
      <c r="E444" s="28">
        <v>0</v>
      </c>
      <c r="F444" s="28">
        <v>0</v>
      </c>
      <c r="G444" s="28">
        <v>0</v>
      </c>
      <c r="H444" s="28">
        <v>0</v>
      </c>
      <c r="I444" s="28">
        <v>0</v>
      </c>
      <c r="J444" s="28">
        <v>0</v>
      </c>
      <c r="K444" s="28">
        <v>0</v>
      </c>
      <c r="L444" s="28">
        <v>0</v>
      </c>
      <c r="M444" s="28">
        <v>0</v>
      </c>
      <c r="N444" s="28">
        <v>0</v>
      </c>
      <c r="O444" s="28">
        <v>0</v>
      </c>
      <c r="P444" s="28">
        <v>0</v>
      </c>
      <c r="Q444" s="28">
        <v>0</v>
      </c>
      <c r="R444" s="28">
        <v>0</v>
      </c>
      <c r="S444" s="28">
        <v>0</v>
      </c>
      <c r="T444" s="28">
        <v>0</v>
      </c>
      <c r="U444" s="28">
        <v>0</v>
      </c>
      <c r="V444" s="28">
        <v>0</v>
      </c>
      <c r="W444" s="28">
        <v>0</v>
      </c>
      <c r="X444" s="28">
        <v>0</v>
      </c>
      <c r="Y444" s="28">
        <v>0</v>
      </c>
      <c r="Z444" s="28">
        <v>0</v>
      </c>
      <c r="AB444" s="28">
        <v>0</v>
      </c>
      <c r="AE444">
        <f t="shared" si="6"/>
        <v>0</v>
      </c>
    </row>
    <row r="445" spans="1:31" x14ac:dyDescent="0.25">
      <c r="A445" s="28" t="s">
        <v>590</v>
      </c>
      <c r="B445" s="28" t="s">
        <v>591</v>
      </c>
      <c r="C445" s="28">
        <v>0</v>
      </c>
      <c r="D445" s="28">
        <v>0</v>
      </c>
      <c r="E445" s="28">
        <v>0</v>
      </c>
      <c r="F445" s="28">
        <v>0</v>
      </c>
      <c r="G445" s="28">
        <v>0</v>
      </c>
      <c r="H445" s="28">
        <v>0</v>
      </c>
      <c r="I445" s="28">
        <v>0</v>
      </c>
      <c r="J445" s="28">
        <v>0</v>
      </c>
      <c r="K445" s="28">
        <v>0</v>
      </c>
      <c r="L445" s="28">
        <v>0</v>
      </c>
      <c r="M445" s="28">
        <v>0</v>
      </c>
      <c r="N445" s="28">
        <v>0</v>
      </c>
      <c r="O445" s="28">
        <v>0</v>
      </c>
      <c r="P445" s="28">
        <v>0</v>
      </c>
      <c r="Q445" s="28">
        <v>0</v>
      </c>
      <c r="R445" s="28">
        <v>0</v>
      </c>
      <c r="S445" s="28">
        <v>0</v>
      </c>
      <c r="T445" s="28">
        <v>0</v>
      </c>
      <c r="U445" s="28">
        <v>0</v>
      </c>
      <c r="V445" s="28">
        <v>0</v>
      </c>
      <c r="W445" s="28">
        <v>0</v>
      </c>
      <c r="X445" s="28">
        <v>0</v>
      </c>
      <c r="Y445" s="28">
        <v>0</v>
      </c>
      <c r="Z445" s="28">
        <v>0</v>
      </c>
      <c r="AB445" s="28">
        <v>0</v>
      </c>
      <c r="AE445">
        <f t="shared" si="6"/>
        <v>0</v>
      </c>
    </row>
    <row r="446" spans="1:31" x14ac:dyDescent="0.25">
      <c r="A446" s="28" t="s">
        <v>590</v>
      </c>
      <c r="B446" s="28" t="s">
        <v>592</v>
      </c>
      <c r="C446" s="28">
        <v>0</v>
      </c>
      <c r="D446" s="28">
        <v>0</v>
      </c>
      <c r="E446" s="28">
        <v>0</v>
      </c>
      <c r="F446" s="28">
        <v>0</v>
      </c>
      <c r="G446" s="28">
        <v>0</v>
      </c>
      <c r="H446" s="28">
        <v>0</v>
      </c>
      <c r="I446" s="28">
        <v>0</v>
      </c>
      <c r="J446" s="28">
        <v>0</v>
      </c>
      <c r="K446" s="28">
        <v>0</v>
      </c>
      <c r="L446" s="28">
        <v>0</v>
      </c>
      <c r="M446" s="28">
        <v>0</v>
      </c>
      <c r="N446" s="28">
        <v>0</v>
      </c>
      <c r="O446" s="28">
        <v>0</v>
      </c>
      <c r="P446" s="28">
        <v>0</v>
      </c>
      <c r="Q446" s="28">
        <v>0</v>
      </c>
      <c r="R446" s="28">
        <v>0</v>
      </c>
      <c r="S446" s="28">
        <v>0</v>
      </c>
      <c r="T446" s="28">
        <v>0</v>
      </c>
      <c r="U446" s="28">
        <v>0</v>
      </c>
      <c r="V446" s="28">
        <v>0</v>
      </c>
      <c r="W446" s="28">
        <v>0</v>
      </c>
      <c r="X446" s="28">
        <v>0</v>
      </c>
      <c r="Y446" s="28">
        <v>0</v>
      </c>
      <c r="Z446" s="28">
        <v>0</v>
      </c>
      <c r="AB446" s="28">
        <v>0</v>
      </c>
      <c r="AE446">
        <f t="shared" si="6"/>
        <v>0</v>
      </c>
    </row>
    <row r="447" spans="1:31" x14ac:dyDescent="0.25">
      <c r="A447" s="28" t="s">
        <v>590</v>
      </c>
      <c r="B447" s="28" t="s">
        <v>593</v>
      </c>
      <c r="C447" s="28">
        <v>0</v>
      </c>
      <c r="D447" s="28">
        <v>0</v>
      </c>
      <c r="E447" s="28">
        <v>0</v>
      </c>
      <c r="F447" s="28">
        <v>0</v>
      </c>
      <c r="G447" s="28">
        <v>0</v>
      </c>
      <c r="H447" s="28">
        <v>0</v>
      </c>
      <c r="I447" s="28">
        <v>0</v>
      </c>
      <c r="J447" s="28">
        <v>0</v>
      </c>
      <c r="K447" s="28">
        <v>0</v>
      </c>
      <c r="L447" s="28">
        <v>0</v>
      </c>
      <c r="M447" s="28">
        <v>0</v>
      </c>
      <c r="N447" s="28">
        <v>0</v>
      </c>
      <c r="O447" s="28">
        <v>0</v>
      </c>
      <c r="P447" s="28">
        <v>0</v>
      </c>
      <c r="Q447" s="28">
        <v>0</v>
      </c>
      <c r="R447" s="28">
        <v>0</v>
      </c>
      <c r="S447" s="28">
        <v>0</v>
      </c>
      <c r="T447" s="28">
        <v>0</v>
      </c>
      <c r="U447" s="28">
        <v>0</v>
      </c>
      <c r="V447" s="28">
        <v>0</v>
      </c>
      <c r="W447" s="28">
        <v>0</v>
      </c>
      <c r="X447" s="28">
        <v>0</v>
      </c>
      <c r="Y447" s="28">
        <v>0</v>
      </c>
      <c r="Z447" s="28">
        <v>0</v>
      </c>
      <c r="AB447" s="28">
        <v>0</v>
      </c>
      <c r="AE447">
        <f t="shared" si="6"/>
        <v>0</v>
      </c>
    </row>
    <row r="448" spans="1:31" x14ac:dyDescent="0.25">
      <c r="A448" s="28" t="s">
        <v>594</v>
      </c>
      <c r="B448" s="28" t="s">
        <v>595</v>
      </c>
      <c r="C448" s="28">
        <v>0</v>
      </c>
      <c r="D448" s="28">
        <v>0</v>
      </c>
      <c r="E448" s="28">
        <v>0</v>
      </c>
      <c r="F448" s="28">
        <v>0</v>
      </c>
      <c r="G448" s="28">
        <v>0</v>
      </c>
      <c r="H448" s="28">
        <v>0</v>
      </c>
      <c r="I448" s="28">
        <v>0</v>
      </c>
      <c r="J448" s="28">
        <v>0</v>
      </c>
      <c r="K448" s="28">
        <v>0</v>
      </c>
      <c r="L448" s="28">
        <v>0</v>
      </c>
      <c r="M448" s="28">
        <v>0</v>
      </c>
      <c r="N448" s="28">
        <v>0</v>
      </c>
      <c r="O448" s="28">
        <v>0</v>
      </c>
      <c r="P448" s="28">
        <v>0</v>
      </c>
      <c r="Q448" s="28">
        <v>0</v>
      </c>
      <c r="R448" s="28">
        <v>0</v>
      </c>
      <c r="S448" s="28">
        <v>0</v>
      </c>
      <c r="T448" s="28">
        <v>0</v>
      </c>
      <c r="U448" s="28">
        <v>0</v>
      </c>
      <c r="V448" s="28">
        <v>0</v>
      </c>
      <c r="W448" s="28">
        <v>0</v>
      </c>
      <c r="X448" s="28">
        <v>0</v>
      </c>
      <c r="Y448" s="28">
        <v>0</v>
      </c>
      <c r="Z448" s="28">
        <v>0</v>
      </c>
      <c r="AB448" s="28">
        <v>0</v>
      </c>
      <c r="AE448">
        <f t="shared" si="6"/>
        <v>0</v>
      </c>
    </row>
    <row r="449" spans="1:31" x14ac:dyDescent="0.25">
      <c r="A449" s="28" t="s">
        <v>596</v>
      </c>
      <c r="B449" s="28" t="s">
        <v>597</v>
      </c>
      <c r="C449" s="28">
        <v>159.19999999999999</v>
      </c>
      <c r="D449" s="28">
        <v>0</v>
      </c>
      <c r="E449" s="28">
        <v>0</v>
      </c>
      <c r="F449" s="28">
        <v>0</v>
      </c>
      <c r="G449" s="28">
        <v>0.72</v>
      </c>
      <c r="H449" s="28">
        <v>0</v>
      </c>
      <c r="I449" s="28">
        <v>1.284</v>
      </c>
      <c r="J449" s="28">
        <v>16.8</v>
      </c>
      <c r="K449" s="28">
        <v>14.84</v>
      </c>
      <c r="L449" s="28">
        <v>12.08</v>
      </c>
      <c r="M449" s="28">
        <v>0</v>
      </c>
      <c r="N449" s="28">
        <v>0</v>
      </c>
      <c r="O449" s="28">
        <v>0</v>
      </c>
      <c r="P449" s="28">
        <v>0</v>
      </c>
      <c r="Q449" s="28">
        <v>0</v>
      </c>
      <c r="R449" s="28">
        <v>0</v>
      </c>
      <c r="S449" s="28">
        <v>0</v>
      </c>
      <c r="T449" s="28">
        <v>0</v>
      </c>
      <c r="U449" s="28">
        <v>228.7</v>
      </c>
      <c r="V449" s="28">
        <v>8</v>
      </c>
      <c r="W449" s="28">
        <v>0</v>
      </c>
      <c r="X449" s="28">
        <v>0</v>
      </c>
      <c r="Y449" s="28">
        <v>0</v>
      </c>
      <c r="Z449" s="28">
        <v>0</v>
      </c>
      <c r="AB449" s="28">
        <v>228.7</v>
      </c>
      <c r="AE449">
        <f t="shared" si="6"/>
        <v>441.62400000000002</v>
      </c>
    </row>
    <row r="450" spans="1:31" x14ac:dyDescent="0.25">
      <c r="A450" s="28" t="s">
        <v>596</v>
      </c>
      <c r="B450" s="28" t="s">
        <v>598</v>
      </c>
      <c r="C450" s="28">
        <v>0</v>
      </c>
      <c r="D450" s="28">
        <v>0</v>
      </c>
      <c r="E450" s="28">
        <v>0</v>
      </c>
      <c r="F450" s="28">
        <v>0</v>
      </c>
      <c r="G450" s="28">
        <v>0</v>
      </c>
      <c r="H450" s="28">
        <v>0</v>
      </c>
      <c r="I450" s="28">
        <v>0</v>
      </c>
      <c r="J450" s="28">
        <v>0</v>
      </c>
      <c r="K450" s="28">
        <v>0</v>
      </c>
      <c r="L450" s="28">
        <v>0</v>
      </c>
      <c r="M450" s="28">
        <v>0</v>
      </c>
      <c r="N450" s="28">
        <v>0</v>
      </c>
      <c r="O450" s="28">
        <v>0</v>
      </c>
      <c r="P450" s="28">
        <v>0</v>
      </c>
      <c r="Q450" s="28">
        <v>0</v>
      </c>
      <c r="R450" s="28">
        <v>0</v>
      </c>
      <c r="S450" s="28">
        <v>0</v>
      </c>
      <c r="T450" s="28">
        <v>0</v>
      </c>
      <c r="U450" s="28">
        <v>0</v>
      </c>
      <c r="V450" s="28">
        <v>0</v>
      </c>
      <c r="W450" s="28">
        <v>0</v>
      </c>
      <c r="X450" s="28">
        <v>0</v>
      </c>
      <c r="Y450" s="28">
        <v>0</v>
      </c>
      <c r="Z450" s="28">
        <v>0</v>
      </c>
      <c r="AB450" s="28">
        <v>0</v>
      </c>
      <c r="AE450">
        <f t="shared" si="6"/>
        <v>0</v>
      </c>
    </row>
    <row r="451" spans="1:31" x14ac:dyDescent="0.25">
      <c r="A451" s="28" t="s">
        <v>596</v>
      </c>
      <c r="B451" s="28" t="s">
        <v>599</v>
      </c>
      <c r="C451" s="28">
        <v>0</v>
      </c>
      <c r="D451" s="28">
        <v>0</v>
      </c>
      <c r="E451" s="28">
        <v>0</v>
      </c>
      <c r="F451" s="28">
        <v>0</v>
      </c>
      <c r="G451" s="28">
        <v>0</v>
      </c>
      <c r="H451" s="28">
        <v>0</v>
      </c>
      <c r="I451" s="28">
        <v>0</v>
      </c>
      <c r="J451" s="28">
        <v>0</v>
      </c>
      <c r="K451" s="28">
        <v>0</v>
      </c>
      <c r="L451" s="28">
        <v>0</v>
      </c>
      <c r="M451" s="28">
        <v>0</v>
      </c>
      <c r="N451" s="28">
        <v>0</v>
      </c>
      <c r="O451" s="28">
        <v>0</v>
      </c>
      <c r="P451" s="28">
        <v>0</v>
      </c>
      <c r="Q451" s="28">
        <v>0</v>
      </c>
      <c r="R451" s="28">
        <v>0</v>
      </c>
      <c r="S451" s="28">
        <v>0</v>
      </c>
      <c r="T451" s="28">
        <v>0</v>
      </c>
      <c r="U451" s="28">
        <v>0</v>
      </c>
      <c r="V451" s="28">
        <v>0</v>
      </c>
      <c r="W451" s="28">
        <v>0</v>
      </c>
      <c r="X451" s="28">
        <v>0</v>
      </c>
      <c r="Y451" s="28">
        <v>0</v>
      </c>
      <c r="Z451" s="28">
        <v>0</v>
      </c>
      <c r="AB451" s="28">
        <v>0</v>
      </c>
      <c r="AE451">
        <f t="shared" si="6"/>
        <v>0</v>
      </c>
    </row>
    <row r="452" spans="1:31" x14ac:dyDescent="0.25">
      <c r="A452" s="28" t="s">
        <v>596</v>
      </c>
      <c r="B452" s="28" t="s">
        <v>600</v>
      </c>
      <c r="C452" s="28">
        <v>0</v>
      </c>
      <c r="D452" s="28">
        <v>0</v>
      </c>
      <c r="E452" s="28">
        <v>0</v>
      </c>
      <c r="F452" s="28">
        <v>0</v>
      </c>
      <c r="G452" s="28">
        <v>0</v>
      </c>
      <c r="H452" s="28">
        <v>0</v>
      </c>
      <c r="I452" s="28">
        <v>0</v>
      </c>
      <c r="J452" s="28">
        <v>0</v>
      </c>
      <c r="K452" s="28">
        <v>0</v>
      </c>
      <c r="L452" s="28">
        <v>0</v>
      </c>
      <c r="M452" s="28">
        <v>0</v>
      </c>
      <c r="N452" s="28">
        <v>0</v>
      </c>
      <c r="O452" s="28">
        <v>0</v>
      </c>
      <c r="P452" s="28">
        <v>0</v>
      </c>
      <c r="Q452" s="28">
        <v>0</v>
      </c>
      <c r="R452" s="28">
        <v>0</v>
      </c>
      <c r="S452" s="28">
        <v>0</v>
      </c>
      <c r="T452" s="28">
        <v>0</v>
      </c>
      <c r="U452" s="28">
        <v>0</v>
      </c>
      <c r="V452" s="28">
        <v>0</v>
      </c>
      <c r="W452" s="28">
        <v>0</v>
      </c>
      <c r="X452" s="28">
        <v>0</v>
      </c>
      <c r="Y452" s="28">
        <v>0</v>
      </c>
      <c r="Z452" s="28">
        <v>0</v>
      </c>
      <c r="AB452" s="28">
        <v>0</v>
      </c>
      <c r="AE452">
        <f t="shared" ref="AE452:AE462" si="7">SUM(C452:Z452)</f>
        <v>0</v>
      </c>
    </row>
    <row r="453" spans="1:31" x14ac:dyDescent="0.25">
      <c r="A453" s="28" t="s">
        <v>601</v>
      </c>
      <c r="B453" s="28" t="s">
        <v>602</v>
      </c>
      <c r="C453" s="28">
        <v>0</v>
      </c>
      <c r="D453" s="28">
        <v>0</v>
      </c>
      <c r="E453" s="28">
        <v>0</v>
      </c>
      <c r="F453" s="28">
        <v>0</v>
      </c>
      <c r="G453" s="28">
        <v>0</v>
      </c>
      <c r="H453" s="28">
        <v>0</v>
      </c>
      <c r="I453" s="28">
        <v>0</v>
      </c>
      <c r="J453" s="28">
        <v>0</v>
      </c>
      <c r="K453" s="28">
        <v>0</v>
      </c>
      <c r="L453" s="28">
        <v>0</v>
      </c>
      <c r="M453" s="28">
        <v>0</v>
      </c>
      <c r="N453" s="28">
        <v>0</v>
      </c>
      <c r="O453" s="28">
        <v>0</v>
      </c>
      <c r="P453" s="28">
        <v>0</v>
      </c>
      <c r="Q453" s="28">
        <v>0</v>
      </c>
      <c r="R453" s="28">
        <v>0</v>
      </c>
      <c r="S453" s="28">
        <v>0</v>
      </c>
      <c r="T453" s="28">
        <v>0</v>
      </c>
      <c r="U453" s="28">
        <v>0</v>
      </c>
      <c r="V453" s="28">
        <v>0</v>
      </c>
      <c r="W453" s="28">
        <v>0</v>
      </c>
      <c r="X453" s="28">
        <v>0</v>
      </c>
      <c r="Y453" s="28">
        <v>0</v>
      </c>
      <c r="Z453" s="28">
        <v>0</v>
      </c>
      <c r="AB453" s="28">
        <v>0</v>
      </c>
      <c r="AE453">
        <f t="shared" si="7"/>
        <v>0</v>
      </c>
    </row>
    <row r="454" spans="1:31" x14ac:dyDescent="0.25">
      <c r="A454" s="28" t="s">
        <v>603</v>
      </c>
      <c r="B454" s="28" t="s">
        <v>604</v>
      </c>
      <c r="C454" s="28">
        <v>0</v>
      </c>
      <c r="D454" s="28">
        <v>0</v>
      </c>
      <c r="E454" s="28">
        <v>0</v>
      </c>
      <c r="F454" s="28">
        <v>0</v>
      </c>
      <c r="G454" s="28">
        <v>0</v>
      </c>
      <c r="H454" s="28">
        <v>0</v>
      </c>
      <c r="I454" s="28">
        <v>0</v>
      </c>
      <c r="J454" s="28">
        <v>0</v>
      </c>
      <c r="K454" s="28">
        <v>0</v>
      </c>
      <c r="L454" s="28">
        <v>0</v>
      </c>
      <c r="M454" s="28">
        <v>0</v>
      </c>
      <c r="N454" s="28">
        <v>0</v>
      </c>
      <c r="O454" s="28">
        <v>0</v>
      </c>
      <c r="P454" s="28">
        <v>0</v>
      </c>
      <c r="Q454" s="28">
        <v>0</v>
      </c>
      <c r="R454" s="28">
        <v>0</v>
      </c>
      <c r="S454" s="28">
        <v>0</v>
      </c>
      <c r="T454" s="28">
        <v>0</v>
      </c>
      <c r="U454" s="28">
        <v>0</v>
      </c>
      <c r="V454" s="28">
        <v>0</v>
      </c>
      <c r="W454" s="28">
        <v>0</v>
      </c>
      <c r="X454" s="28">
        <v>0</v>
      </c>
      <c r="Y454" s="28">
        <v>0</v>
      </c>
      <c r="Z454" s="28">
        <v>0</v>
      </c>
      <c r="AB454" s="28">
        <v>0</v>
      </c>
      <c r="AE454">
        <f t="shared" si="7"/>
        <v>0</v>
      </c>
    </row>
    <row r="455" spans="1:31" x14ac:dyDescent="0.25">
      <c r="A455" s="28" t="s">
        <v>605</v>
      </c>
      <c r="B455" s="28" t="s">
        <v>606</v>
      </c>
      <c r="C455" s="28">
        <v>0</v>
      </c>
      <c r="D455" s="28">
        <v>0</v>
      </c>
      <c r="E455" s="28">
        <v>0</v>
      </c>
      <c r="F455" s="28">
        <v>0</v>
      </c>
      <c r="G455" s="28">
        <v>0</v>
      </c>
      <c r="H455" s="28">
        <v>0</v>
      </c>
      <c r="I455" s="28">
        <v>0</v>
      </c>
      <c r="J455" s="28">
        <v>0</v>
      </c>
      <c r="K455" s="28">
        <v>0</v>
      </c>
      <c r="L455" s="28">
        <v>0</v>
      </c>
      <c r="M455" s="28">
        <v>0</v>
      </c>
      <c r="N455" s="28">
        <v>0</v>
      </c>
      <c r="O455" s="28">
        <v>0</v>
      </c>
      <c r="P455" s="28">
        <v>0</v>
      </c>
      <c r="Q455" s="28">
        <v>0</v>
      </c>
      <c r="R455" s="28">
        <v>0</v>
      </c>
      <c r="S455" s="28">
        <v>0</v>
      </c>
      <c r="T455" s="28">
        <v>0</v>
      </c>
      <c r="U455" s="28">
        <v>0</v>
      </c>
      <c r="V455" s="28">
        <v>0</v>
      </c>
      <c r="W455" s="28">
        <v>0</v>
      </c>
      <c r="X455" s="28">
        <v>0</v>
      </c>
      <c r="Y455" s="28">
        <v>0</v>
      </c>
      <c r="Z455" s="28">
        <v>0</v>
      </c>
      <c r="AB455" s="28">
        <v>0</v>
      </c>
      <c r="AE455">
        <f t="shared" si="7"/>
        <v>0</v>
      </c>
    </row>
    <row r="456" spans="1:31" x14ac:dyDescent="0.25">
      <c r="A456" s="28" t="s">
        <v>605</v>
      </c>
      <c r="B456" s="28" t="s">
        <v>607</v>
      </c>
      <c r="C456" s="28">
        <v>0</v>
      </c>
      <c r="D456" s="28">
        <v>0</v>
      </c>
      <c r="E456" s="28">
        <v>0</v>
      </c>
      <c r="F456" s="28">
        <v>0</v>
      </c>
      <c r="G456" s="28">
        <v>0</v>
      </c>
      <c r="H456" s="28">
        <v>0</v>
      </c>
      <c r="I456" s="28">
        <v>0</v>
      </c>
      <c r="J456" s="28">
        <v>0</v>
      </c>
      <c r="K456" s="28">
        <v>0</v>
      </c>
      <c r="L456" s="28">
        <v>0</v>
      </c>
      <c r="M456" s="28">
        <v>0</v>
      </c>
      <c r="N456" s="28">
        <v>0</v>
      </c>
      <c r="O456" s="28">
        <v>0</v>
      </c>
      <c r="P456" s="28">
        <v>0</v>
      </c>
      <c r="Q456" s="28">
        <v>0</v>
      </c>
      <c r="R456" s="28">
        <v>0</v>
      </c>
      <c r="S456" s="28">
        <v>0</v>
      </c>
      <c r="T456" s="28">
        <v>0</v>
      </c>
      <c r="U456" s="28">
        <v>0</v>
      </c>
      <c r="V456" s="28">
        <v>0</v>
      </c>
      <c r="W456" s="28">
        <v>0</v>
      </c>
      <c r="X456" s="28">
        <v>0</v>
      </c>
      <c r="Y456" s="28">
        <v>0</v>
      </c>
      <c r="Z456" s="28">
        <v>0</v>
      </c>
      <c r="AB456" s="28">
        <v>0</v>
      </c>
      <c r="AE456">
        <f t="shared" si="7"/>
        <v>0</v>
      </c>
    </row>
    <row r="457" spans="1:31" x14ac:dyDescent="0.25">
      <c r="A457" s="28" t="s">
        <v>605</v>
      </c>
      <c r="B457" s="28" t="s">
        <v>608</v>
      </c>
      <c r="C457" s="28">
        <v>0</v>
      </c>
      <c r="D457" s="28">
        <v>0</v>
      </c>
      <c r="E457" s="28">
        <v>0</v>
      </c>
      <c r="F457" s="28">
        <v>0</v>
      </c>
      <c r="G457" s="28">
        <v>0</v>
      </c>
      <c r="H457" s="28">
        <v>0</v>
      </c>
      <c r="I457" s="28">
        <v>0</v>
      </c>
      <c r="J457" s="28">
        <v>0</v>
      </c>
      <c r="K457" s="28">
        <v>0</v>
      </c>
      <c r="L457" s="28">
        <v>0</v>
      </c>
      <c r="M457" s="28">
        <v>0</v>
      </c>
      <c r="N457" s="28">
        <v>0</v>
      </c>
      <c r="O457" s="28">
        <v>0</v>
      </c>
      <c r="P457" s="28">
        <v>0</v>
      </c>
      <c r="Q457" s="28">
        <v>0</v>
      </c>
      <c r="R457" s="28">
        <v>0</v>
      </c>
      <c r="S457" s="28">
        <v>0</v>
      </c>
      <c r="T457" s="28">
        <v>0</v>
      </c>
      <c r="U457" s="28">
        <v>0</v>
      </c>
      <c r="V457" s="28">
        <v>0</v>
      </c>
      <c r="W457" s="28">
        <v>0</v>
      </c>
      <c r="X457" s="28">
        <v>0</v>
      </c>
      <c r="Y457" s="28">
        <v>0</v>
      </c>
      <c r="Z457" s="28">
        <v>0</v>
      </c>
      <c r="AB457" s="28">
        <v>0</v>
      </c>
      <c r="AE457">
        <f t="shared" si="7"/>
        <v>0</v>
      </c>
    </row>
    <row r="458" spans="1:31" x14ac:dyDescent="0.25">
      <c r="A458" s="28" t="s">
        <v>605</v>
      </c>
      <c r="B458" s="28" t="s">
        <v>609</v>
      </c>
      <c r="C458" s="28">
        <v>0</v>
      </c>
      <c r="D458" s="28">
        <v>0</v>
      </c>
      <c r="E458" s="28">
        <v>0</v>
      </c>
      <c r="F458" s="28">
        <v>0</v>
      </c>
      <c r="G458" s="28">
        <v>0</v>
      </c>
      <c r="H458" s="28">
        <v>0</v>
      </c>
      <c r="I458" s="28">
        <v>0</v>
      </c>
      <c r="J458" s="28">
        <v>0</v>
      </c>
      <c r="K458" s="28">
        <v>0</v>
      </c>
      <c r="L458" s="28">
        <v>0</v>
      </c>
      <c r="M458" s="28">
        <v>0</v>
      </c>
      <c r="N458" s="28">
        <v>0</v>
      </c>
      <c r="O458" s="28">
        <v>0</v>
      </c>
      <c r="P458" s="28">
        <v>0</v>
      </c>
      <c r="Q458" s="28">
        <v>0</v>
      </c>
      <c r="R458" s="28">
        <v>0</v>
      </c>
      <c r="S458" s="28">
        <v>0</v>
      </c>
      <c r="T458" s="28">
        <v>0</v>
      </c>
      <c r="U458" s="28">
        <v>0</v>
      </c>
      <c r="V458" s="28">
        <v>0</v>
      </c>
      <c r="W458" s="28">
        <v>0</v>
      </c>
      <c r="X458" s="28">
        <v>0</v>
      </c>
      <c r="Y458" s="28">
        <v>0</v>
      </c>
      <c r="Z458" s="28">
        <v>0</v>
      </c>
      <c r="AB458" s="28">
        <v>0</v>
      </c>
      <c r="AE458">
        <f t="shared" si="7"/>
        <v>0</v>
      </c>
    </row>
    <row r="459" spans="1:31" x14ac:dyDescent="0.25">
      <c r="A459" s="28" t="s">
        <v>605</v>
      </c>
      <c r="B459" s="28" t="s">
        <v>610</v>
      </c>
      <c r="C459" s="28">
        <v>0</v>
      </c>
      <c r="D459" s="28">
        <v>0</v>
      </c>
      <c r="E459" s="28">
        <v>0</v>
      </c>
      <c r="F459" s="28">
        <v>0</v>
      </c>
      <c r="G459" s="28">
        <v>0</v>
      </c>
      <c r="H459" s="28">
        <v>0</v>
      </c>
      <c r="I459" s="28">
        <v>0</v>
      </c>
      <c r="J459" s="28">
        <v>0</v>
      </c>
      <c r="K459" s="28">
        <v>0</v>
      </c>
      <c r="L459" s="28">
        <v>0</v>
      </c>
      <c r="M459" s="28">
        <v>0</v>
      </c>
      <c r="N459" s="28">
        <v>0</v>
      </c>
      <c r="O459" s="28">
        <v>0</v>
      </c>
      <c r="P459" s="28">
        <v>0</v>
      </c>
      <c r="Q459" s="28">
        <v>0</v>
      </c>
      <c r="R459" s="28">
        <v>0</v>
      </c>
      <c r="S459" s="28">
        <v>0</v>
      </c>
      <c r="T459" s="28">
        <v>0</v>
      </c>
      <c r="U459" s="28">
        <v>0</v>
      </c>
      <c r="V459" s="28">
        <v>0</v>
      </c>
      <c r="W459" s="28">
        <v>0</v>
      </c>
      <c r="X459" s="28">
        <v>0</v>
      </c>
      <c r="Y459" s="28">
        <v>0</v>
      </c>
      <c r="Z459" s="28">
        <v>0</v>
      </c>
      <c r="AB459" s="28">
        <v>0</v>
      </c>
      <c r="AE459">
        <f t="shared" si="7"/>
        <v>0</v>
      </c>
    </row>
    <row r="460" spans="1:31" x14ac:dyDescent="0.25">
      <c r="A460" s="28" t="s">
        <v>605</v>
      </c>
      <c r="B460" s="28" t="s">
        <v>611</v>
      </c>
      <c r="C460" s="28">
        <v>0</v>
      </c>
      <c r="D460" s="28">
        <v>0</v>
      </c>
      <c r="E460" s="28">
        <v>0</v>
      </c>
      <c r="F460" s="28">
        <v>0</v>
      </c>
      <c r="G460" s="28">
        <v>0</v>
      </c>
      <c r="H460" s="28">
        <v>0</v>
      </c>
      <c r="I460" s="28">
        <v>0</v>
      </c>
      <c r="J460" s="28">
        <v>0</v>
      </c>
      <c r="K460" s="28">
        <v>0</v>
      </c>
      <c r="L460" s="28">
        <v>0</v>
      </c>
      <c r="M460" s="28">
        <v>0</v>
      </c>
      <c r="N460" s="28">
        <v>0</v>
      </c>
      <c r="O460" s="28">
        <v>0</v>
      </c>
      <c r="P460" s="28">
        <v>0</v>
      </c>
      <c r="Q460" s="28">
        <v>0</v>
      </c>
      <c r="R460" s="28">
        <v>0</v>
      </c>
      <c r="S460" s="28">
        <v>0</v>
      </c>
      <c r="T460" s="28">
        <v>0</v>
      </c>
      <c r="U460" s="28">
        <v>0</v>
      </c>
      <c r="V460" s="28">
        <v>0</v>
      </c>
      <c r="W460" s="28">
        <v>0</v>
      </c>
      <c r="X460" s="28">
        <v>0</v>
      </c>
      <c r="Y460" s="28">
        <v>0</v>
      </c>
      <c r="Z460" s="28">
        <v>0</v>
      </c>
      <c r="AB460" s="28">
        <v>0</v>
      </c>
      <c r="AE460">
        <f t="shared" si="7"/>
        <v>0</v>
      </c>
    </row>
    <row r="461" spans="1:31" x14ac:dyDescent="0.25">
      <c r="A461" s="28" t="s">
        <v>1045</v>
      </c>
      <c r="B461" s="28" t="s">
        <v>1045</v>
      </c>
      <c r="AE461">
        <f t="shared" si="7"/>
        <v>0</v>
      </c>
    </row>
    <row r="462" spans="1:31" x14ac:dyDescent="0.25">
      <c r="A462" s="28" t="s">
        <v>1046</v>
      </c>
      <c r="C462" s="28">
        <v>1112</v>
      </c>
      <c r="D462" s="28">
        <v>0</v>
      </c>
      <c r="E462" s="28">
        <v>106.9</v>
      </c>
      <c r="F462" s="28">
        <v>43.920699999999997</v>
      </c>
      <c r="G462" s="28">
        <v>11.344200000000001</v>
      </c>
      <c r="H462" s="28">
        <v>0</v>
      </c>
      <c r="I462" s="28">
        <v>51.8</v>
      </c>
      <c r="J462" s="28">
        <v>217.82</v>
      </c>
      <c r="K462" s="28">
        <v>146.91399999999999</v>
      </c>
      <c r="L462" s="28">
        <v>689</v>
      </c>
      <c r="M462" s="28">
        <v>84.2</v>
      </c>
      <c r="N462" s="28">
        <v>0</v>
      </c>
      <c r="O462" s="28">
        <v>43</v>
      </c>
      <c r="P462" s="28">
        <v>20.9</v>
      </c>
      <c r="Q462" s="28">
        <v>873.99900000000002</v>
      </c>
      <c r="R462" s="28">
        <v>2.2000000000000002</v>
      </c>
      <c r="S462" s="28">
        <v>22.2</v>
      </c>
      <c r="T462" s="28">
        <v>0</v>
      </c>
      <c r="U462" s="28">
        <v>653.62800000000004</v>
      </c>
      <c r="V462" s="28">
        <v>8</v>
      </c>
      <c r="W462" s="28">
        <v>0</v>
      </c>
      <c r="X462" s="28">
        <v>0</v>
      </c>
      <c r="Y462" s="28">
        <v>0</v>
      </c>
      <c r="Z462" s="28">
        <v>19.621500000000001</v>
      </c>
      <c r="AB462" s="28">
        <v>1112</v>
      </c>
      <c r="AE462">
        <f t="shared" si="7"/>
        <v>4107.4473999999991</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AI463"/>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sheetData>
    <row r="1" spans="1:35" x14ac:dyDescent="0.25">
      <c r="A1" s="69" t="s">
        <v>1122</v>
      </c>
      <c r="B1" s="28"/>
      <c r="C1" s="28" t="s">
        <v>1025</v>
      </c>
      <c r="D1" s="28"/>
      <c r="E1" s="28"/>
      <c r="F1" s="28"/>
      <c r="G1" s="28"/>
      <c r="H1" s="28"/>
      <c r="I1" s="28"/>
      <c r="J1" s="28"/>
      <c r="K1" s="28"/>
      <c r="L1" s="28"/>
      <c r="M1" s="28"/>
      <c r="N1" s="28"/>
      <c r="O1" s="28"/>
      <c r="P1" s="28"/>
      <c r="Q1" s="28"/>
      <c r="R1" s="28"/>
      <c r="S1" s="28"/>
      <c r="T1" s="28"/>
      <c r="U1" s="28"/>
      <c r="V1" s="28"/>
      <c r="W1" s="28"/>
      <c r="X1" s="28"/>
      <c r="Y1" s="28"/>
      <c r="Z1" s="28"/>
      <c r="AA1" s="28"/>
      <c r="AB1" s="28"/>
    </row>
    <row r="2" spans="1:35" ht="180" x14ac:dyDescent="0.25">
      <c r="A2" s="29" t="s">
        <v>0</v>
      </c>
      <c r="B2" s="29" t="s">
        <v>1</v>
      </c>
      <c r="C2" s="29" t="s">
        <v>858</v>
      </c>
      <c r="D2" s="29" t="s">
        <v>1026</v>
      </c>
      <c r="E2" s="29" t="s">
        <v>1027</v>
      </c>
      <c r="F2" s="29" t="s">
        <v>1028</v>
      </c>
      <c r="G2" s="29" t="s">
        <v>856</v>
      </c>
      <c r="H2" s="29" t="s">
        <v>1029</v>
      </c>
      <c r="I2" s="29" t="s">
        <v>869</v>
      </c>
      <c r="J2" s="29" t="s">
        <v>1030</v>
      </c>
      <c r="K2" s="8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c r="AB2" s="29"/>
      <c r="AE2" s="13" t="s">
        <v>1050</v>
      </c>
      <c r="AG2" s="13" t="s">
        <v>1123</v>
      </c>
      <c r="AH2" s="13" t="s">
        <v>1285</v>
      </c>
      <c r="AI2" s="147" t="s">
        <v>1284</v>
      </c>
    </row>
    <row r="3" spans="1:35" x14ac:dyDescent="0.25">
      <c r="A3" s="28" t="s">
        <v>8</v>
      </c>
      <c r="B3" s="28" t="s">
        <v>9</v>
      </c>
      <c r="C3" s="28">
        <f>IF(ISERROR(1/VLOOKUP($B3,'Justerad allokering'!$B$2:$AG$462,MATCH(C$2,'Justerad allokering'!$B$2:$AF$2,0),FALSE)),VLOOKUP($B3,'Allokerad kvv'!$B$2:$AV$468,MATCH(C$2,'Allokerad kvv'!$B$2:$AV$2,0),FALSE),VLOOKUP($B3,'Justerad allokering'!$B$2:$AG$462,MATCH(C$2,'Justerad allokering'!$B$2:$AF$2,0),FALSE))</f>
        <v>0</v>
      </c>
      <c r="D3" s="28">
        <f>IF(ISERROR(1/VLOOKUP($B3,'Justerad allokering'!$B$2:$AG$462,MATCH(D$2,'Justerad allokering'!$B$2:$AF$2,0),FALSE)),VLOOKUP($B3,'Allokerad kvv'!$B$2:$AV$468,MATCH(D$2,'Allokerad kvv'!$B$2:$AV$2,0),FALSE),VLOOKUP($B3,'Justerad allokering'!$B$2:$AG$462,MATCH(D$2,'Justerad allokering'!$B$2:$AF$2,0),FALSE))</f>
        <v>0</v>
      </c>
      <c r="E3" s="28">
        <f>IF(ISERROR(1/VLOOKUP($B3,'Justerad allokering'!$B$2:$AG$462,MATCH(E$2,'Justerad allokering'!$B$2:$AF$2,0),FALSE)),VLOOKUP($B3,'Allokerad kvv'!$B$2:$AV$468,MATCH(E$2,'Allokerad kvv'!$B$2:$AV$2,0),FALSE),VLOOKUP($B3,'Justerad allokering'!$B$2:$AG$462,MATCH(E$2,'Justerad allokering'!$B$2:$AF$2,0),FALSE))</f>
        <v>0</v>
      </c>
      <c r="F3" s="28">
        <f>IF(ISERROR(1/VLOOKUP($B3,'Justerad allokering'!$B$2:$AG$462,MATCH(F$2,'Justerad allokering'!$B$2:$AF$2,0),FALSE)),VLOOKUP($B3,'Allokerad kvv'!$B$2:$AV$468,MATCH(F$2,'Allokerad kvv'!$B$2:$AV$2,0),FALSE),VLOOKUP($B3,'Justerad allokering'!$B$2:$AG$462,MATCH(F$2,'Justerad allokering'!$B$2:$AF$2,0),FALSE))</f>
        <v>0</v>
      </c>
      <c r="G3" s="28">
        <f>IF(ISERROR(1/VLOOKUP($B3,'Justerad allokering'!$B$2:$AG$462,MATCH(G$2,'Justerad allokering'!$B$2:$AF$2,0),FALSE)),VLOOKUP($B3,'Allokerad kvv'!$B$2:$AV$468,MATCH(G$2,'Allokerad kvv'!$B$2:$AV$2,0),FALSE),VLOOKUP($B3,'Justerad allokering'!$B$2:$AG$462,MATCH(G$2,'Justerad allokering'!$B$2:$AF$2,0),FALSE))</f>
        <v>0</v>
      </c>
      <c r="H3" s="28">
        <f>IF(ISERROR(1/VLOOKUP($B3,'Justerad allokering'!$B$2:$AG$462,MATCH(H$2,'Justerad allokering'!$B$2:$AF$2,0),FALSE)),VLOOKUP($B3,'Allokerad kvv'!$B$2:$AV$468,MATCH(H$2,'Allokerad kvv'!$B$2:$AV$2,0),FALSE),VLOOKUP($B3,'Justerad allokering'!$B$2:$AG$462,MATCH(H$2,'Justerad allokering'!$B$2:$AF$2,0),FALSE))</f>
        <v>0</v>
      </c>
      <c r="I3" s="28">
        <f>IF(ISERROR(1/VLOOKUP($B3,'Justerad allokering'!$B$2:$AG$462,MATCH(I$2,'Justerad allokering'!$B$2:$AF$2,0),FALSE)),VLOOKUP($B3,'Allokerad kvv'!$B$2:$AV$468,MATCH(I$2,'Allokerad kvv'!$B$2:$AV$2,0),FALSE),VLOOKUP($B3,'Justerad allokering'!$B$2:$AG$462,MATCH(I$2,'Justerad allokering'!$B$2:$AF$2,0),FALSE))</f>
        <v>0</v>
      </c>
      <c r="J3" s="28">
        <f>IF(ISERROR(1/VLOOKUP($B3,'Justerad allokering'!$B$2:$AG$462,MATCH(J$2,'Justerad allokering'!$B$2:$AF$2,0),FALSE)),VLOOKUP($B3,'Allokerad kvv'!$B$2:$AV$468,MATCH(J$2,'Allokerad kvv'!$B$2:$AV$2,0),FALSE),VLOOKUP($B3,'Justerad allokering'!$B$2:$AG$462,MATCH(J$2,'Justerad allokering'!$B$2:$AF$2,0),FALSE))</f>
        <v>0</v>
      </c>
      <c r="K3" s="28">
        <f>IF(ISERROR(1/VLOOKUP($B3,'Justerad allokering'!$B$2:$AG$462,MATCH(K$2,'Justerad allokering'!$B$2:$AF$2,0),FALSE)),VLOOKUP($B3,'Allokerad kvv'!$B$2:$AV$468,MATCH(K$2,'Allokerad kvv'!$B$2:$AV$2,0),FALSE),VLOOKUP($B3,'Justerad allokering'!$B$2:$AG$462,MATCH(K$2,'Justerad allokering'!$B$2:$AF$2,0),FALSE))</f>
        <v>0</v>
      </c>
      <c r="L3" s="28">
        <f>IF(ISERROR(1/VLOOKUP($B3,'Justerad allokering'!$B$2:$AG$462,MATCH(L$2,'Justerad allokering'!$B$2:$AF$2,0),FALSE)),VLOOKUP($B3,'Allokerad kvv'!$B$2:$AV$468,MATCH(L$2,'Allokerad kvv'!$B$2:$AV$2,0),FALSE),VLOOKUP($B3,'Justerad allokering'!$B$2:$AG$462,MATCH(L$2,'Justerad allokering'!$B$2:$AF$2,0),FALSE))</f>
        <v>0</v>
      </c>
      <c r="M3" s="28">
        <f>IF(ISERROR(1/VLOOKUP($B3,'Justerad allokering'!$B$2:$AG$462,MATCH(M$2,'Justerad allokering'!$B$2:$AF$2,0),FALSE)),VLOOKUP($B3,'Allokerad kvv'!$B$2:$AV$468,MATCH(M$2,'Allokerad kvv'!$B$2:$AV$2,0),FALSE),VLOOKUP($B3,'Justerad allokering'!$B$2:$AG$462,MATCH(M$2,'Justerad allokering'!$B$2:$AF$2,0),FALSE))</f>
        <v>0</v>
      </c>
      <c r="N3" s="28">
        <f>IF(ISERROR(1/VLOOKUP($B3,'Justerad allokering'!$B$2:$AG$462,MATCH(N$2,'Justerad allokering'!$B$2:$AF$2,0),FALSE)),VLOOKUP($B3,'Allokerad kvv'!$B$2:$AV$468,MATCH(N$2,'Allokerad kvv'!$B$2:$AV$2,0),FALSE),VLOOKUP($B3,'Justerad allokering'!$B$2:$AG$462,MATCH(N$2,'Justerad allokering'!$B$2:$AF$2,0),FALSE))</f>
        <v>0</v>
      </c>
      <c r="O3" s="28">
        <f>IF(ISERROR(1/VLOOKUP($B3,'Justerad allokering'!$B$2:$AG$462,MATCH(O$2,'Justerad allokering'!$B$2:$AF$2,0),FALSE)),VLOOKUP($B3,'Allokerad kvv'!$B$2:$AV$468,MATCH(O$2,'Allokerad kvv'!$B$2:$AV$2,0),FALSE),VLOOKUP($B3,'Justerad allokering'!$B$2:$AG$462,MATCH(O$2,'Justerad allokering'!$B$2:$AF$2,0),FALSE))</f>
        <v>0</v>
      </c>
      <c r="P3" s="28">
        <f>IF(ISERROR(1/VLOOKUP($B3,'Justerad allokering'!$B$2:$AG$462,MATCH(P$2,'Justerad allokering'!$B$2:$AF$2,0),FALSE)),VLOOKUP($B3,'Allokerad kvv'!$B$2:$AV$468,MATCH(P$2,'Allokerad kvv'!$B$2:$AV$2,0),FALSE),VLOOKUP($B3,'Justerad allokering'!$B$2:$AG$462,MATCH(P$2,'Justerad allokering'!$B$2:$AF$2,0),FALSE))</f>
        <v>0</v>
      </c>
      <c r="Q3" s="28">
        <f>IF(ISERROR(1/VLOOKUP($B3,'Justerad allokering'!$B$2:$AG$462,MATCH(Q$2,'Justerad allokering'!$B$2:$AF$2,0),FALSE)),VLOOKUP($B3,'Allokerad kvv'!$B$2:$AV$468,MATCH(Q$2,'Allokerad kvv'!$B$2:$AV$2,0),FALSE),VLOOKUP($B3,'Justerad allokering'!$B$2:$AG$462,MATCH(Q$2,'Justerad allokering'!$B$2:$AF$2,0),FALSE))</f>
        <v>0</v>
      </c>
      <c r="R3" s="28">
        <f>IF(ISERROR(1/VLOOKUP($B3,'Justerad allokering'!$B$2:$AG$462,MATCH(R$2,'Justerad allokering'!$B$2:$AF$2,0),FALSE)),VLOOKUP($B3,'Allokerad kvv'!$B$2:$AV$468,MATCH(R$2,'Allokerad kvv'!$B$2:$AV$2,0),FALSE),VLOOKUP($B3,'Justerad allokering'!$B$2:$AG$462,MATCH(R$2,'Justerad allokering'!$B$2:$AF$2,0),FALSE))</f>
        <v>0</v>
      </c>
      <c r="S3" s="28">
        <f>IF(ISERROR(1/VLOOKUP($B3,'Justerad allokering'!$B$2:$AG$462,MATCH(S$2,'Justerad allokering'!$B$2:$AF$2,0),FALSE)),VLOOKUP($B3,'Allokerad kvv'!$B$2:$AV$468,MATCH(S$2,'Allokerad kvv'!$B$2:$AV$2,0),FALSE),VLOOKUP($B3,'Justerad allokering'!$B$2:$AG$462,MATCH(S$2,'Justerad allokering'!$B$2:$AF$2,0),FALSE))</f>
        <v>0</v>
      </c>
      <c r="T3" s="28">
        <f>IF(ISERROR(1/VLOOKUP($B3,'Justerad allokering'!$B$2:$AG$462,MATCH(T$2,'Justerad allokering'!$B$2:$AF$2,0),FALSE)),VLOOKUP($B3,'Allokerad kvv'!$B$2:$AV$468,MATCH(T$2,'Allokerad kvv'!$B$2:$AV$2,0),FALSE),VLOOKUP($B3,'Justerad allokering'!$B$2:$AG$462,MATCH(T$2,'Justerad allokering'!$B$2:$AF$2,0),FALSE))</f>
        <v>0</v>
      </c>
      <c r="U3" s="28">
        <f>IF(ISERROR(1/VLOOKUP($B3,'Justerad allokering'!$B$2:$AG$462,MATCH(U$2,'Justerad allokering'!$B$2:$AF$2,0),FALSE)),VLOOKUP($B3,'Allokerad kvv'!$B$2:$AV$468,MATCH(U$2,'Allokerad kvv'!$B$2:$AV$2,0),FALSE),VLOOKUP($B3,'Justerad allokering'!$B$2:$AG$462,MATCH(U$2,'Justerad allokering'!$B$2:$AF$2,0),FALSE))</f>
        <v>0</v>
      </c>
      <c r="V3" s="28">
        <f>IF(ISERROR(1/VLOOKUP($B3,'Justerad allokering'!$B$2:$AG$462,MATCH(V$2,'Justerad allokering'!$B$2:$AF$2,0),FALSE)),VLOOKUP($B3,'Allokerad kvv'!$B$2:$AV$468,MATCH(V$2,'Allokerad kvv'!$B$2:$AV$2,0),FALSE),VLOOKUP($B3,'Justerad allokering'!$B$2:$AG$462,MATCH(V$2,'Justerad allokering'!$B$2:$AF$2,0),FALSE))</f>
        <v>0</v>
      </c>
      <c r="W3" s="28">
        <f>IF(ISERROR(1/VLOOKUP($B3,'Justerad allokering'!$B$2:$AG$462,MATCH(W$2,'Justerad allokering'!$B$2:$AF$2,0),FALSE)),VLOOKUP($B3,'Allokerad kvv'!$B$2:$AV$468,MATCH(W$2,'Allokerad kvv'!$B$2:$AV$2,0),FALSE),VLOOKUP($B3,'Justerad allokering'!$B$2:$AG$462,MATCH(W$2,'Justerad allokering'!$B$2:$AF$2,0),FALSE))</f>
        <v>0</v>
      </c>
      <c r="X3" s="28">
        <f>IF(ISERROR(1/VLOOKUP($B3,'Justerad allokering'!$B$2:$AG$462,MATCH(X$2,'Justerad allokering'!$B$2:$AF$2,0),FALSE)),VLOOKUP($B3,'Allokerad kvv'!$B$2:$AV$468,MATCH(X$2,'Allokerad kvv'!$B$2:$AV$2,0),FALSE),VLOOKUP($B3,'Justerad allokering'!$B$2:$AG$462,MATCH(X$2,'Justerad allokering'!$B$2:$AF$2,0),FALSE))</f>
        <v>0</v>
      </c>
      <c r="Y3" s="28">
        <f>IF(ISERROR(1/VLOOKUP($B3,'Justerad allokering'!$B$2:$AG$462,MATCH(Y$2,'Justerad allokering'!$B$2:$AF$2,0),FALSE)),VLOOKUP($B3,'Allokerad kvv'!$B$2:$AV$468,MATCH(Y$2,'Allokerad kvv'!$B$2:$AV$2,0),FALSE),VLOOKUP($B3,'Justerad allokering'!$B$2:$AG$462,MATCH(Y$2,'Justerad allokering'!$B$2:$AF$2,0),FALSE))</f>
        <v>0</v>
      </c>
      <c r="Z3" s="28">
        <f>IF(ISERROR(1/VLOOKUP($B3,'Justerad allokering'!$B$2:$AG$462,MATCH(Z$2,'Justerad allokering'!$B$2:$AF$2,0),FALSE)),VLOOKUP($B3,'Allokerad kvv'!$B$2:$AV$468,MATCH(Z$2,'Allokerad kvv'!$B$2:$AV$2,0),FALSE),VLOOKUP($B3,'Justerad allokering'!$B$2:$AG$462,MATCH(Z$2,'Justerad allokering'!$B$2:$AF$2,0),FALSE))</f>
        <v>0</v>
      </c>
      <c r="AA3" s="28"/>
      <c r="AB3" s="28"/>
      <c r="AE3" s="13">
        <f>SUM(C3:Z3)</f>
        <v>0</v>
      </c>
      <c r="AG3">
        <f>AE3-K3</f>
        <v>0</v>
      </c>
      <c r="AH3">
        <f>AG3-N3</f>
        <v>0</v>
      </c>
      <c r="AI3" s="55" t="str">
        <f>IF(AH3=0,"",AH3/VLOOKUP(B3,Kraftvärmeprod!$B$1:$BC$480,MATCH("Summa tillförd energi exklusive rökgaskondensering",Kraftvärmeprod!$B$1:$BC$1,0),FALSE))</f>
        <v/>
      </c>
    </row>
    <row r="4" spans="1:35" x14ac:dyDescent="0.25">
      <c r="A4" s="28" t="s">
        <v>8</v>
      </c>
      <c r="B4" s="28" t="s">
        <v>11</v>
      </c>
      <c r="C4" s="28">
        <f>IF(ISERROR(1/VLOOKUP($B4,'Justerad allokering'!$B$2:$AG$462,MATCH(C$2,'Justerad allokering'!$B$2:$AF$2,0),FALSE)),VLOOKUP($B4,'Allokerad kvv'!$B$2:$AV$468,MATCH(C$2,'Allokerad kvv'!$B$2:$AV$2,0),FALSE),VLOOKUP($B4,'Justerad allokering'!$B$2:$AG$462,MATCH(C$2,'Justerad allokering'!$B$2:$AF$2,0),FALSE))</f>
        <v>0</v>
      </c>
      <c r="D4" s="28">
        <f>IF(ISERROR(1/VLOOKUP($B4,'Justerad allokering'!$B$2:$AG$462,MATCH(D$2,'Justerad allokering'!$B$2:$AF$2,0),FALSE)),VLOOKUP($B4,'Allokerad kvv'!$B$2:$AV$468,MATCH(D$2,'Allokerad kvv'!$B$2:$AV$2,0),FALSE),VLOOKUP($B4,'Justerad allokering'!$B$2:$AG$462,MATCH(D$2,'Justerad allokering'!$B$2:$AF$2,0),FALSE))</f>
        <v>0</v>
      </c>
      <c r="E4" s="28">
        <f>IF(ISERROR(1/VLOOKUP($B4,'Justerad allokering'!$B$2:$AG$462,MATCH(E$2,'Justerad allokering'!$B$2:$AF$2,0),FALSE)),VLOOKUP($B4,'Allokerad kvv'!$B$2:$AV$468,MATCH(E$2,'Allokerad kvv'!$B$2:$AV$2,0),FALSE),VLOOKUP($B4,'Justerad allokering'!$B$2:$AG$462,MATCH(E$2,'Justerad allokering'!$B$2:$AF$2,0),FALSE))</f>
        <v>0</v>
      </c>
      <c r="F4" s="28">
        <f>IF(ISERROR(1/VLOOKUP($B4,'Justerad allokering'!$B$2:$AG$462,MATCH(F$2,'Justerad allokering'!$B$2:$AF$2,0),FALSE)),VLOOKUP($B4,'Allokerad kvv'!$B$2:$AV$468,MATCH(F$2,'Allokerad kvv'!$B$2:$AV$2,0),FALSE),VLOOKUP($B4,'Justerad allokering'!$B$2:$AG$462,MATCH(F$2,'Justerad allokering'!$B$2:$AF$2,0),FALSE))</f>
        <v>0</v>
      </c>
      <c r="G4" s="28">
        <f>IF(ISERROR(1/VLOOKUP($B4,'Justerad allokering'!$B$2:$AG$462,MATCH(G$2,'Justerad allokering'!$B$2:$AF$2,0),FALSE)),VLOOKUP($B4,'Allokerad kvv'!$B$2:$AV$468,MATCH(G$2,'Allokerad kvv'!$B$2:$AV$2,0),FALSE),VLOOKUP($B4,'Justerad allokering'!$B$2:$AG$462,MATCH(G$2,'Justerad allokering'!$B$2:$AF$2,0),FALSE))</f>
        <v>9.5136999999999999E-2</v>
      </c>
      <c r="H4" s="28">
        <f>IF(ISERROR(1/VLOOKUP($B4,'Justerad allokering'!$B$2:$AG$462,MATCH(H$2,'Justerad allokering'!$B$2:$AF$2,0),FALSE)),VLOOKUP($B4,'Allokerad kvv'!$B$2:$AV$468,MATCH(H$2,'Allokerad kvv'!$B$2:$AV$2,0),FALSE),VLOOKUP($B4,'Justerad allokering'!$B$2:$AG$462,MATCH(H$2,'Justerad allokering'!$B$2:$AF$2,0),FALSE))</f>
        <v>0</v>
      </c>
      <c r="I4" s="28">
        <f>IF(ISERROR(1/VLOOKUP($B4,'Justerad allokering'!$B$2:$AG$462,MATCH(I$2,'Justerad allokering'!$B$2:$AF$2,0),FALSE)),VLOOKUP($B4,'Allokerad kvv'!$B$2:$AV$468,MATCH(I$2,'Allokerad kvv'!$B$2:$AV$2,0),FALSE),VLOOKUP($B4,'Justerad allokering'!$B$2:$AG$462,MATCH(I$2,'Justerad allokering'!$B$2:$AF$2,0),FALSE))</f>
        <v>0</v>
      </c>
      <c r="J4" s="28">
        <f>IF(ISERROR(1/VLOOKUP($B4,'Justerad allokering'!$B$2:$AG$462,MATCH(J$2,'Justerad allokering'!$B$2:$AF$2,0),FALSE)),VLOOKUP($B4,'Allokerad kvv'!$B$2:$AV$468,MATCH(J$2,'Allokerad kvv'!$B$2:$AV$2,0),FALSE),VLOOKUP($B4,'Justerad allokering'!$B$2:$AG$462,MATCH(J$2,'Justerad allokering'!$B$2:$AF$2,0),FALSE))</f>
        <v>155.97900000000001</v>
      </c>
      <c r="K4" s="28">
        <f>IF(ISERROR(1/VLOOKUP($B4,'Justerad allokering'!$B$2:$AG$462,MATCH(K$2,'Justerad allokering'!$B$2:$AF$2,0),FALSE)),VLOOKUP($B4,'Allokerad kvv'!$B$2:$AV$468,MATCH(K$2,'Allokerad kvv'!$B$2:$AV$2,0),FALSE),VLOOKUP($B4,'Justerad allokering'!$B$2:$AG$462,MATCH(K$2,'Justerad allokering'!$B$2:$AF$2,0),FALSE))</f>
        <v>6.1167899999999999</v>
      </c>
      <c r="L4" s="28">
        <f>IF(ISERROR(1/VLOOKUP($B4,'Justerad allokering'!$B$2:$AG$462,MATCH(L$2,'Justerad allokering'!$B$2:$AF$2,0),FALSE)),VLOOKUP($B4,'Allokerad kvv'!$B$2:$AV$468,MATCH(L$2,'Allokerad kvv'!$B$2:$AV$2,0),FALSE),VLOOKUP($B4,'Justerad allokering'!$B$2:$AG$462,MATCH(L$2,'Justerad allokering'!$B$2:$AF$2,0),FALSE))</f>
        <v>0</v>
      </c>
      <c r="M4" s="28">
        <f>IF(ISERROR(1/VLOOKUP($B4,'Justerad allokering'!$B$2:$AG$462,MATCH(M$2,'Justerad allokering'!$B$2:$AF$2,0),FALSE)),VLOOKUP($B4,'Allokerad kvv'!$B$2:$AV$468,MATCH(M$2,'Allokerad kvv'!$B$2:$AV$2,0),FALSE),VLOOKUP($B4,'Justerad allokering'!$B$2:$AG$462,MATCH(M$2,'Justerad allokering'!$B$2:$AF$2,0),FALSE))</f>
        <v>0</v>
      </c>
      <c r="N4" s="28">
        <f>IF(ISERROR(1/VLOOKUP($B4,'Justerad allokering'!$B$2:$AG$462,MATCH(N$2,'Justerad allokering'!$B$2:$AF$2,0),FALSE)),VLOOKUP($B4,'Allokerad kvv'!$B$2:$AV$468,MATCH(N$2,'Allokerad kvv'!$B$2:$AV$2,0),FALSE),VLOOKUP($B4,'Justerad allokering'!$B$2:$AG$462,MATCH(N$2,'Justerad allokering'!$B$2:$AF$2,0),FALSE))</f>
        <v>41.271999999999998</v>
      </c>
      <c r="O4" s="28">
        <f>IF(ISERROR(1/VLOOKUP($B4,'Justerad allokering'!$B$2:$AG$462,MATCH(O$2,'Justerad allokering'!$B$2:$AF$2,0),FALSE)),VLOOKUP($B4,'Allokerad kvv'!$B$2:$AV$468,MATCH(O$2,'Allokerad kvv'!$B$2:$AV$2,0),FALSE),VLOOKUP($B4,'Justerad allokering'!$B$2:$AG$462,MATCH(O$2,'Justerad allokering'!$B$2:$AF$2,0),FALSE))</f>
        <v>0</v>
      </c>
      <c r="P4" s="28">
        <f>IF(ISERROR(1/VLOOKUP($B4,'Justerad allokering'!$B$2:$AG$462,MATCH(P$2,'Justerad allokering'!$B$2:$AF$2,0),FALSE)),VLOOKUP($B4,'Allokerad kvv'!$B$2:$AV$468,MATCH(P$2,'Allokerad kvv'!$B$2:$AV$2,0),FALSE),VLOOKUP($B4,'Justerad allokering'!$B$2:$AG$462,MATCH(P$2,'Justerad allokering'!$B$2:$AF$2,0),FALSE))</f>
        <v>0</v>
      </c>
      <c r="Q4" s="28">
        <f>IF(ISERROR(1/VLOOKUP($B4,'Justerad allokering'!$B$2:$AG$462,MATCH(Q$2,'Justerad allokering'!$B$2:$AF$2,0),FALSE)),VLOOKUP($B4,'Allokerad kvv'!$B$2:$AV$468,MATCH(Q$2,'Allokerad kvv'!$B$2:$AV$2,0),FALSE),VLOOKUP($B4,'Justerad allokering'!$B$2:$AG$462,MATCH(Q$2,'Justerad allokering'!$B$2:$AF$2,0),FALSE))</f>
        <v>0</v>
      </c>
      <c r="R4" s="28">
        <f>IF(ISERROR(1/VLOOKUP($B4,'Justerad allokering'!$B$2:$AG$462,MATCH(R$2,'Justerad allokering'!$B$2:$AF$2,0),FALSE)),VLOOKUP($B4,'Allokerad kvv'!$B$2:$AV$468,MATCH(R$2,'Allokerad kvv'!$B$2:$AV$2,0),FALSE),VLOOKUP($B4,'Justerad allokering'!$B$2:$AG$462,MATCH(R$2,'Justerad allokering'!$B$2:$AF$2,0),FALSE))</f>
        <v>0</v>
      </c>
      <c r="S4" s="28">
        <f>IF(ISERROR(1/VLOOKUP($B4,'Justerad allokering'!$B$2:$AG$462,MATCH(S$2,'Justerad allokering'!$B$2:$AF$2,0),FALSE)),VLOOKUP($B4,'Allokerad kvv'!$B$2:$AV$468,MATCH(S$2,'Allokerad kvv'!$B$2:$AV$2,0),FALSE),VLOOKUP($B4,'Justerad allokering'!$B$2:$AG$462,MATCH(S$2,'Justerad allokering'!$B$2:$AF$2,0),FALSE))</f>
        <v>0</v>
      </c>
      <c r="T4" s="28">
        <f>IF(ISERROR(1/VLOOKUP($B4,'Justerad allokering'!$B$2:$AG$462,MATCH(T$2,'Justerad allokering'!$B$2:$AF$2,0),FALSE)),VLOOKUP($B4,'Allokerad kvv'!$B$2:$AV$468,MATCH(T$2,'Allokerad kvv'!$B$2:$AV$2,0),FALSE),VLOOKUP($B4,'Justerad allokering'!$B$2:$AG$462,MATCH(T$2,'Justerad allokering'!$B$2:$AF$2,0),FALSE))</f>
        <v>0</v>
      </c>
      <c r="U4" s="28">
        <f>IF(ISERROR(1/VLOOKUP($B4,'Justerad allokering'!$B$2:$AG$462,MATCH(U$2,'Justerad allokering'!$B$2:$AF$2,0),FALSE)),VLOOKUP($B4,'Allokerad kvv'!$B$2:$AV$468,MATCH(U$2,'Allokerad kvv'!$B$2:$AV$2,0),FALSE),VLOOKUP($B4,'Justerad allokering'!$B$2:$AG$462,MATCH(U$2,'Justerad allokering'!$B$2:$AF$2,0),FALSE))</f>
        <v>0</v>
      </c>
      <c r="V4" s="28">
        <f>IF(ISERROR(1/VLOOKUP($B4,'Justerad allokering'!$B$2:$AG$462,MATCH(V$2,'Justerad allokering'!$B$2:$AF$2,0),FALSE)),VLOOKUP($B4,'Allokerad kvv'!$B$2:$AV$468,MATCH(V$2,'Allokerad kvv'!$B$2:$AV$2,0),FALSE),VLOOKUP($B4,'Justerad allokering'!$B$2:$AG$462,MATCH(V$2,'Justerad allokering'!$B$2:$AF$2,0),FALSE))</f>
        <v>0</v>
      </c>
      <c r="W4" s="28">
        <f>IF(ISERROR(1/VLOOKUP($B4,'Justerad allokering'!$B$2:$AG$462,MATCH(W$2,'Justerad allokering'!$B$2:$AF$2,0),FALSE)),VLOOKUP($B4,'Allokerad kvv'!$B$2:$AV$468,MATCH(W$2,'Allokerad kvv'!$B$2:$AV$2,0),FALSE),VLOOKUP($B4,'Justerad allokering'!$B$2:$AG$462,MATCH(W$2,'Justerad allokering'!$B$2:$AF$2,0),FALSE))</f>
        <v>0</v>
      </c>
      <c r="X4" s="28">
        <f>IF(ISERROR(1/VLOOKUP($B4,'Justerad allokering'!$B$2:$AG$462,MATCH(X$2,'Justerad allokering'!$B$2:$AF$2,0),FALSE)),VLOOKUP($B4,'Allokerad kvv'!$B$2:$AV$468,MATCH(X$2,'Allokerad kvv'!$B$2:$AV$2,0),FALSE),VLOOKUP($B4,'Justerad allokering'!$B$2:$AG$462,MATCH(X$2,'Justerad allokering'!$B$2:$AF$2,0),FALSE))</f>
        <v>0</v>
      </c>
      <c r="Y4" s="28">
        <f>IF(ISERROR(1/VLOOKUP($B4,'Justerad allokering'!$B$2:$AG$462,MATCH(Y$2,'Justerad allokering'!$B$2:$AF$2,0),FALSE)),VLOOKUP($B4,'Allokerad kvv'!$B$2:$AV$468,MATCH(Y$2,'Allokerad kvv'!$B$2:$AV$2,0),FALSE),VLOOKUP($B4,'Justerad allokering'!$B$2:$AG$462,MATCH(Y$2,'Justerad allokering'!$B$2:$AF$2,0),FALSE))</f>
        <v>0</v>
      </c>
      <c r="Z4" s="28">
        <f>IF(ISERROR(1/VLOOKUP($B4,'Justerad allokering'!$B$2:$AG$462,MATCH(Z$2,'Justerad allokering'!$B$2:$AF$2,0),FALSE)),VLOOKUP($B4,'Allokerad kvv'!$B$2:$AV$468,MATCH(Z$2,'Allokerad kvv'!$B$2:$AV$2,0),FALSE),VLOOKUP($B4,'Justerad allokering'!$B$2:$AG$462,MATCH(Z$2,'Justerad allokering'!$B$2:$AF$2,0),FALSE))</f>
        <v>0</v>
      </c>
      <c r="AA4" s="28"/>
      <c r="AB4" s="28"/>
      <c r="AE4">
        <f t="shared" ref="AE4:AE67" si="0">SUM(C4:Z4)</f>
        <v>203.46292700000001</v>
      </c>
      <c r="AG4">
        <f t="shared" ref="AG4:AG67" si="1">AE4-K4</f>
        <v>197.346137</v>
      </c>
      <c r="AH4">
        <f t="shared" ref="AH4:AH67" si="2">AG4-N4</f>
        <v>156.07413700000001</v>
      </c>
      <c r="AI4" s="55">
        <f>IF(AH4=0,"",AH4/VLOOKUP(B4,Kraftvärmeprod!$B$1:$BC$480,MATCH("Summa tillförd energi exklusive rökgaskondensering",Kraftvärmeprod!$B$1:$BC$1,0),FALSE))</f>
        <v>0.57825581964024386</v>
      </c>
    </row>
    <row r="5" spans="1:35" x14ac:dyDescent="0.25">
      <c r="A5" s="28" t="s">
        <v>8</v>
      </c>
      <c r="B5" s="28" t="s">
        <v>12</v>
      </c>
      <c r="C5" s="28">
        <f>IF(ISERROR(1/VLOOKUP($B5,'Justerad allokering'!$B$2:$AG$462,MATCH(C$2,'Justerad allokering'!$B$2:$AF$2,0),FALSE)),VLOOKUP($B5,'Allokerad kvv'!$B$2:$AV$468,MATCH(C$2,'Allokerad kvv'!$B$2:$AV$2,0),FALSE),VLOOKUP($B5,'Justerad allokering'!$B$2:$AG$462,MATCH(C$2,'Justerad allokering'!$B$2:$AF$2,0),FALSE))</f>
        <v>0</v>
      </c>
      <c r="D5" s="28">
        <f>IF(ISERROR(1/VLOOKUP($B5,'Justerad allokering'!$B$2:$AG$462,MATCH(D$2,'Justerad allokering'!$B$2:$AF$2,0),FALSE)),VLOOKUP($B5,'Allokerad kvv'!$B$2:$AV$468,MATCH(D$2,'Allokerad kvv'!$B$2:$AV$2,0),FALSE),VLOOKUP($B5,'Justerad allokering'!$B$2:$AG$462,MATCH(D$2,'Justerad allokering'!$B$2:$AF$2,0),FALSE))</f>
        <v>0</v>
      </c>
      <c r="E5" s="28">
        <f>IF(ISERROR(1/VLOOKUP($B5,'Justerad allokering'!$B$2:$AG$462,MATCH(E$2,'Justerad allokering'!$B$2:$AF$2,0),FALSE)),VLOOKUP($B5,'Allokerad kvv'!$B$2:$AV$468,MATCH(E$2,'Allokerad kvv'!$B$2:$AV$2,0),FALSE),VLOOKUP($B5,'Justerad allokering'!$B$2:$AG$462,MATCH(E$2,'Justerad allokering'!$B$2:$AF$2,0),FALSE))</f>
        <v>0</v>
      </c>
      <c r="F5" s="28">
        <f>IF(ISERROR(1/VLOOKUP($B5,'Justerad allokering'!$B$2:$AG$462,MATCH(F$2,'Justerad allokering'!$B$2:$AF$2,0),FALSE)),VLOOKUP($B5,'Allokerad kvv'!$B$2:$AV$468,MATCH(F$2,'Allokerad kvv'!$B$2:$AV$2,0),FALSE),VLOOKUP($B5,'Justerad allokering'!$B$2:$AG$462,MATCH(F$2,'Justerad allokering'!$B$2:$AF$2,0),FALSE))</f>
        <v>0</v>
      </c>
      <c r="G5" s="28">
        <f>IF(ISERROR(1/VLOOKUP($B5,'Justerad allokering'!$B$2:$AG$462,MATCH(G$2,'Justerad allokering'!$B$2:$AF$2,0),FALSE)),VLOOKUP($B5,'Allokerad kvv'!$B$2:$AV$468,MATCH(G$2,'Allokerad kvv'!$B$2:$AV$2,0),FALSE),VLOOKUP($B5,'Justerad allokering'!$B$2:$AG$462,MATCH(G$2,'Justerad allokering'!$B$2:$AF$2,0),FALSE))</f>
        <v>0</v>
      </c>
      <c r="H5" s="28">
        <f>IF(ISERROR(1/VLOOKUP($B5,'Justerad allokering'!$B$2:$AG$462,MATCH(H$2,'Justerad allokering'!$B$2:$AF$2,0),FALSE)),VLOOKUP($B5,'Allokerad kvv'!$B$2:$AV$468,MATCH(H$2,'Allokerad kvv'!$B$2:$AV$2,0),FALSE),VLOOKUP($B5,'Justerad allokering'!$B$2:$AG$462,MATCH(H$2,'Justerad allokering'!$B$2:$AF$2,0),FALSE))</f>
        <v>0</v>
      </c>
      <c r="I5" s="28">
        <f>IF(ISERROR(1/VLOOKUP($B5,'Justerad allokering'!$B$2:$AG$462,MATCH(I$2,'Justerad allokering'!$B$2:$AF$2,0),FALSE)),VLOOKUP($B5,'Allokerad kvv'!$B$2:$AV$468,MATCH(I$2,'Allokerad kvv'!$B$2:$AV$2,0),FALSE),VLOOKUP($B5,'Justerad allokering'!$B$2:$AG$462,MATCH(I$2,'Justerad allokering'!$B$2:$AF$2,0),FALSE))</f>
        <v>0</v>
      </c>
      <c r="J5" s="28">
        <f>IF(ISERROR(1/VLOOKUP($B5,'Justerad allokering'!$B$2:$AG$462,MATCH(J$2,'Justerad allokering'!$B$2:$AF$2,0),FALSE)),VLOOKUP($B5,'Allokerad kvv'!$B$2:$AV$468,MATCH(J$2,'Allokerad kvv'!$B$2:$AV$2,0),FALSE),VLOOKUP($B5,'Justerad allokering'!$B$2:$AG$462,MATCH(J$2,'Justerad allokering'!$B$2:$AF$2,0),FALSE))</f>
        <v>0</v>
      </c>
      <c r="K5" s="28">
        <f>IF(ISERROR(1/VLOOKUP($B5,'Justerad allokering'!$B$2:$AG$462,MATCH(K$2,'Justerad allokering'!$B$2:$AF$2,0),FALSE)),VLOOKUP($B5,'Allokerad kvv'!$B$2:$AV$468,MATCH(K$2,'Allokerad kvv'!$B$2:$AV$2,0),FALSE),VLOOKUP($B5,'Justerad allokering'!$B$2:$AG$462,MATCH(K$2,'Justerad allokering'!$B$2:$AF$2,0),FALSE))</f>
        <v>0</v>
      </c>
      <c r="L5" s="28">
        <f>IF(ISERROR(1/VLOOKUP($B5,'Justerad allokering'!$B$2:$AG$462,MATCH(L$2,'Justerad allokering'!$B$2:$AF$2,0),FALSE)),VLOOKUP($B5,'Allokerad kvv'!$B$2:$AV$468,MATCH(L$2,'Allokerad kvv'!$B$2:$AV$2,0),FALSE),VLOOKUP($B5,'Justerad allokering'!$B$2:$AG$462,MATCH(L$2,'Justerad allokering'!$B$2:$AF$2,0),FALSE))</f>
        <v>0</v>
      </c>
      <c r="M5" s="28">
        <f>IF(ISERROR(1/VLOOKUP($B5,'Justerad allokering'!$B$2:$AG$462,MATCH(M$2,'Justerad allokering'!$B$2:$AF$2,0),FALSE)),VLOOKUP($B5,'Allokerad kvv'!$B$2:$AV$468,MATCH(M$2,'Allokerad kvv'!$B$2:$AV$2,0),FALSE),VLOOKUP($B5,'Justerad allokering'!$B$2:$AG$462,MATCH(M$2,'Justerad allokering'!$B$2:$AF$2,0),FALSE))</f>
        <v>0</v>
      </c>
      <c r="N5" s="28">
        <f>IF(ISERROR(1/VLOOKUP($B5,'Justerad allokering'!$B$2:$AG$462,MATCH(N$2,'Justerad allokering'!$B$2:$AF$2,0),FALSE)),VLOOKUP($B5,'Allokerad kvv'!$B$2:$AV$468,MATCH(N$2,'Allokerad kvv'!$B$2:$AV$2,0),FALSE),VLOOKUP($B5,'Justerad allokering'!$B$2:$AG$462,MATCH(N$2,'Justerad allokering'!$B$2:$AF$2,0),FALSE))</f>
        <v>0</v>
      </c>
      <c r="O5" s="28">
        <f>IF(ISERROR(1/VLOOKUP($B5,'Justerad allokering'!$B$2:$AG$462,MATCH(O$2,'Justerad allokering'!$B$2:$AF$2,0),FALSE)),VLOOKUP($B5,'Allokerad kvv'!$B$2:$AV$468,MATCH(O$2,'Allokerad kvv'!$B$2:$AV$2,0),FALSE),VLOOKUP($B5,'Justerad allokering'!$B$2:$AG$462,MATCH(O$2,'Justerad allokering'!$B$2:$AF$2,0),FALSE))</f>
        <v>0</v>
      </c>
      <c r="P5" s="28">
        <f>IF(ISERROR(1/VLOOKUP($B5,'Justerad allokering'!$B$2:$AG$462,MATCH(P$2,'Justerad allokering'!$B$2:$AF$2,0),FALSE)),VLOOKUP($B5,'Allokerad kvv'!$B$2:$AV$468,MATCH(P$2,'Allokerad kvv'!$B$2:$AV$2,0),FALSE),VLOOKUP($B5,'Justerad allokering'!$B$2:$AG$462,MATCH(P$2,'Justerad allokering'!$B$2:$AF$2,0),FALSE))</f>
        <v>0</v>
      </c>
      <c r="Q5" s="28">
        <f>IF(ISERROR(1/VLOOKUP($B5,'Justerad allokering'!$B$2:$AG$462,MATCH(Q$2,'Justerad allokering'!$B$2:$AF$2,0),FALSE)),VLOOKUP($B5,'Allokerad kvv'!$B$2:$AV$468,MATCH(Q$2,'Allokerad kvv'!$B$2:$AV$2,0),FALSE),VLOOKUP($B5,'Justerad allokering'!$B$2:$AG$462,MATCH(Q$2,'Justerad allokering'!$B$2:$AF$2,0),FALSE))</f>
        <v>0</v>
      </c>
      <c r="R5" s="28">
        <f>IF(ISERROR(1/VLOOKUP($B5,'Justerad allokering'!$B$2:$AG$462,MATCH(R$2,'Justerad allokering'!$B$2:$AF$2,0),FALSE)),VLOOKUP($B5,'Allokerad kvv'!$B$2:$AV$468,MATCH(R$2,'Allokerad kvv'!$B$2:$AV$2,0),FALSE),VLOOKUP($B5,'Justerad allokering'!$B$2:$AG$462,MATCH(R$2,'Justerad allokering'!$B$2:$AF$2,0),FALSE))</f>
        <v>0</v>
      </c>
      <c r="S5" s="28">
        <f>IF(ISERROR(1/VLOOKUP($B5,'Justerad allokering'!$B$2:$AG$462,MATCH(S$2,'Justerad allokering'!$B$2:$AF$2,0),FALSE)),VLOOKUP($B5,'Allokerad kvv'!$B$2:$AV$468,MATCH(S$2,'Allokerad kvv'!$B$2:$AV$2,0),FALSE),VLOOKUP($B5,'Justerad allokering'!$B$2:$AG$462,MATCH(S$2,'Justerad allokering'!$B$2:$AF$2,0),FALSE))</f>
        <v>0</v>
      </c>
      <c r="T5" s="28">
        <f>IF(ISERROR(1/VLOOKUP($B5,'Justerad allokering'!$B$2:$AG$462,MATCH(T$2,'Justerad allokering'!$B$2:$AF$2,0),FALSE)),VLOOKUP($B5,'Allokerad kvv'!$B$2:$AV$468,MATCH(T$2,'Allokerad kvv'!$B$2:$AV$2,0),FALSE),VLOOKUP($B5,'Justerad allokering'!$B$2:$AG$462,MATCH(T$2,'Justerad allokering'!$B$2:$AF$2,0),FALSE))</f>
        <v>0</v>
      </c>
      <c r="U5" s="28">
        <f>IF(ISERROR(1/VLOOKUP($B5,'Justerad allokering'!$B$2:$AG$462,MATCH(U$2,'Justerad allokering'!$B$2:$AF$2,0),FALSE)),VLOOKUP($B5,'Allokerad kvv'!$B$2:$AV$468,MATCH(U$2,'Allokerad kvv'!$B$2:$AV$2,0),FALSE),VLOOKUP($B5,'Justerad allokering'!$B$2:$AG$462,MATCH(U$2,'Justerad allokering'!$B$2:$AF$2,0),FALSE))</f>
        <v>0</v>
      </c>
      <c r="V5" s="28">
        <f>IF(ISERROR(1/VLOOKUP($B5,'Justerad allokering'!$B$2:$AG$462,MATCH(V$2,'Justerad allokering'!$B$2:$AF$2,0),FALSE)),VLOOKUP($B5,'Allokerad kvv'!$B$2:$AV$468,MATCH(V$2,'Allokerad kvv'!$B$2:$AV$2,0),FALSE),VLOOKUP($B5,'Justerad allokering'!$B$2:$AG$462,MATCH(V$2,'Justerad allokering'!$B$2:$AF$2,0),FALSE))</f>
        <v>0</v>
      </c>
      <c r="W5" s="28">
        <f>IF(ISERROR(1/VLOOKUP($B5,'Justerad allokering'!$B$2:$AG$462,MATCH(W$2,'Justerad allokering'!$B$2:$AF$2,0),FALSE)),VLOOKUP($B5,'Allokerad kvv'!$B$2:$AV$468,MATCH(W$2,'Allokerad kvv'!$B$2:$AV$2,0),FALSE),VLOOKUP($B5,'Justerad allokering'!$B$2:$AG$462,MATCH(W$2,'Justerad allokering'!$B$2:$AF$2,0),FALSE))</f>
        <v>0</v>
      </c>
      <c r="X5" s="28">
        <f>IF(ISERROR(1/VLOOKUP($B5,'Justerad allokering'!$B$2:$AG$462,MATCH(X$2,'Justerad allokering'!$B$2:$AF$2,0),FALSE)),VLOOKUP($B5,'Allokerad kvv'!$B$2:$AV$468,MATCH(X$2,'Allokerad kvv'!$B$2:$AV$2,0),FALSE),VLOOKUP($B5,'Justerad allokering'!$B$2:$AG$462,MATCH(X$2,'Justerad allokering'!$B$2:$AF$2,0),FALSE))</f>
        <v>0</v>
      </c>
      <c r="Y5" s="28">
        <f>IF(ISERROR(1/VLOOKUP($B5,'Justerad allokering'!$B$2:$AG$462,MATCH(Y$2,'Justerad allokering'!$B$2:$AF$2,0),FALSE)),VLOOKUP($B5,'Allokerad kvv'!$B$2:$AV$468,MATCH(Y$2,'Allokerad kvv'!$B$2:$AV$2,0),FALSE),VLOOKUP($B5,'Justerad allokering'!$B$2:$AG$462,MATCH(Y$2,'Justerad allokering'!$B$2:$AF$2,0),FALSE))</f>
        <v>0</v>
      </c>
      <c r="Z5" s="28">
        <f>IF(ISERROR(1/VLOOKUP($B5,'Justerad allokering'!$B$2:$AG$462,MATCH(Z$2,'Justerad allokering'!$B$2:$AF$2,0),FALSE)),VLOOKUP($B5,'Allokerad kvv'!$B$2:$AV$468,MATCH(Z$2,'Allokerad kvv'!$B$2:$AV$2,0),FALSE),VLOOKUP($B5,'Justerad allokering'!$B$2:$AG$462,MATCH(Z$2,'Justerad allokering'!$B$2:$AF$2,0),FALSE))</f>
        <v>0</v>
      </c>
      <c r="AA5" s="28"/>
      <c r="AB5" s="28"/>
      <c r="AE5">
        <f t="shared" si="0"/>
        <v>0</v>
      </c>
      <c r="AG5">
        <f t="shared" si="1"/>
        <v>0</v>
      </c>
      <c r="AH5">
        <f t="shared" si="2"/>
        <v>0</v>
      </c>
      <c r="AI5" s="55" t="str">
        <f>IF(AH5=0,"",AH5/VLOOKUP(B5,Kraftvärmeprod!$B$1:$BC$480,MATCH("Summa tillförd energi exklusive rökgaskondensering",Kraftvärmeprod!$B$1:$BC$1,0),FALSE))</f>
        <v/>
      </c>
    </row>
    <row r="6" spans="1:35" x14ac:dyDescent="0.25">
      <c r="A6" s="28" t="s">
        <v>8</v>
      </c>
      <c r="B6" s="28" t="s">
        <v>13</v>
      </c>
      <c r="C6" s="28">
        <f>IF(ISERROR(1/VLOOKUP($B6,'Justerad allokering'!$B$2:$AG$462,MATCH(C$2,'Justerad allokering'!$B$2:$AF$2,0),FALSE)),VLOOKUP($B6,'Allokerad kvv'!$B$2:$AV$468,MATCH(C$2,'Allokerad kvv'!$B$2:$AV$2,0),FALSE),VLOOKUP($B6,'Justerad allokering'!$B$2:$AG$462,MATCH(C$2,'Justerad allokering'!$B$2:$AF$2,0),FALSE))</f>
        <v>0</v>
      </c>
      <c r="D6" s="28">
        <f>IF(ISERROR(1/VLOOKUP($B6,'Justerad allokering'!$B$2:$AG$462,MATCH(D$2,'Justerad allokering'!$B$2:$AF$2,0),FALSE)),VLOOKUP($B6,'Allokerad kvv'!$B$2:$AV$468,MATCH(D$2,'Allokerad kvv'!$B$2:$AV$2,0),FALSE),VLOOKUP($B6,'Justerad allokering'!$B$2:$AG$462,MATCH(D$2,'Justerad allokering'!$B$2:$AF$2,0),FALSE))</f>
        <v>0</v>
      </c>
      <c r="E6" s="28">
        <f>IF(ISERROR(1/VLOOKUP($B6,'Justerad allokering'!$B$2:$AG$462,MATCH(E$2,'Justerad allokering'!$B$2:$AF$2,0),FALSE)),VLOOKUP($B6,'Allokerad kvv'!$B$2:$AV$468,MATCH(E$2,'Allokerad kvv'!$B$2:$AV$2,0),FALSE),VLOOKUP($B6,'Justerad allokering'!$B$2:$AG$462,MATCH(E$2,'Justerad allokering'!$B$2:$AF$2,0),FALSE))</f>
        <v>0</v>
      </c>
      <c r="F6" s="28">
        <f>IF(ISERROR(1/VLOOKUP($B6,'Justerad allokering'!$B$2:$AG$462,MATCH(F$2,'Justerad allokering'!$B$2:$AF$2,0),FALSE)),VLOOKUP($B6,'Allokerad kvv'!$B$2:$AV$468,MATCH(F$2,'Allokerad kvv'!$B$2:$AV$2,0),FALSE),VLOOKUP($B6,'Justerad allokering'!$B$2:$AG$462,MATCH(F$2,'Justerad allokering'!$B$2:$AF$2,0),FALSE))</f>
        <v>0</v>
      </c>
      <c r="G6" s="28">
        <f>IF(ISERROR(1/VLOOKUP($B6,'Justerad allokering'!$B$2:$AG$462,MATCH(G$2,'Justerad allokering'!$B$2:$AF$2,0),FALSE)),VLOOKUP($B6,'Allokerad kvv'!$B$2:$AV$468,MATCH(G$2,'Allokerad kvv'!$B$2:$AV$2,0),FALSE),VLOOKUP($B6,'Justerad allokering'!$B$2:$AG$462,MATCH(G$2,'Justerad allokering'!$B$2:$AF$2,0),FALSE))</f>
        <v>0</v>
      </c>
      <c r="H6" s="28">
        <f>IF(ISERROR(1/VLOOKUP($B6,'Justerad allokering'!$B$2:$AG$462,MATCH(H$2,'Justerad allokering'!$B$2:$AF$2,0),FALSE)),VLOOKUP($B6,'Allokerad kvv'!$B$2:$AV$468,MATCH(H$2,'Allokerad kvv'!$B$2:$AV$2,0),FALSE),VLOOKUP($B6,'Justerad allokering'!$B$2:$AG$462,MATCH(H$2,'Justerad allokering'!$B$2:$AF$2,0),FALSE))</f>
        <v>0</v>
      </c>
      <c r="I6" s="28">
        <f>IF(ISERROR(1/VLOOKUP($B6,'Justerad allokering'!$B$2:$AG$462,MATCH(I$2,'Justerad allokering'!$B$2:$AF$2,0),FALSE)),VLOOKUP($B6,'Allokerad kvv'!$B$2:$AV$468,MATCH(I$2,'Allokerad kvv'!$B$2:$AV$2,0),FALSE),VLOOKUP($B6,'Justerad allokering'!$B$2:$AG$462,MATCH(I$2,'Justerad allokering'!$B$2:$AF$2,0),FALSE))</f>
        <v>0</v>
      </c>
      <c r="J6" s="28">
        <f>IF(ISERROR(1/VLOOKUP($B6,'Justerad allokering'!$B$2:$AG$462,MATCH(J$2,'Justerad allokering'!$B$2:$AF$2,0),FALSE)),VLOOKUP($B6,'Allokerad kvv'!$B$2:$AV$468,MATCH(J$2,'Allokerad kvv'!$B$2:$AV$2,0),FALSE),VLOOKUP($B6,'Justerad allokering'!$B$2:$AG$462,MATCH(J$2,'Justerad allokering'!$B$2:$AF$2,0),FALSE))</f>
        <v>0</v>
      </c>
      <c r="K6" s="28">
        <f>IF(ISERROR(1/VLOOKUP($B6,'Justerad allokering'!$B$2:$AG$462,MATCH(K$2,'Justerad allokering'!$B$2:$AF$2,0),FALSE)),VLOOKUP($B6,'Allokerad kvv'!$B$2:$AV$468,MATCH(K$2,'Allokerad kvv'!$B$2:$AV$2,0),FALSE),VLOOKUP($B6,'Justerad allokering'!$B$2:$AG$462,MATCH(K$2,'Justerad allokering'!$B$2:$AF$2,0),FALSE))</f>
        <v>0</v>
      </c>
      <c r="L6" s="28">
        <f>IF(ISERROR(1/VLOOKUP($B6,'Justerad allokering'!$B$2:$AG$462,MATCH(L$2,'Justerad allokering'!$B$2:$AF$2,0),FALSE)),VLOOKUP($B6,'Allokerad kvv'!$B$2:$AV$468,MATCH(L$2,'Allokerad kvv'!$B$2:$AV$2,0),FALSE),VLOOKUP($B6,'Justerad allokering'!$B$2:$AG$462,MATCH(L$2,'Justerad allokering'!$B$2:$AF$2,0),FALSE))</f>
        <v>0</v>
      </c>
      <c r="M6" s="28">
        <f>IF(ISERROR(1/VLOOKUP($B6,'Justerad allokering'!$B$2:$AG$462,MATCH(M$2,'Justerad allokering'!$B$2:$AF$2,0),FALSE)),VLOOKUP($B6,'Allokerad kvv'!$B$2:$AV$468,MATCH(M$2,'Allokerad kvv'!$B$2:$AV$2,0),FALSE),VLOOKUP($B6,'Justerad allokering'!$B$2:$AG$462,MATCH(M$2,'Justerad allokering'!$B$2:$AF$2,0),FALSE))</f>
        <v>0</v>
      </c>
      <c r="N6" s="28">
        <f>IF(ISERROR(1/VLOOKUP($B6,'Justerad allokering'!$B$2:$AG$462,MATCH(N$2,'Justerad allokering'!$B$2:$AF$2,0),FALSE)),VLOOKUP($B6,'Allokerad kvv'!$B$2:$AV$468,MATCH(N$2,'Allokerad kvv'!$B$2:$AV$2,0),FALSE),VLOOKUP($B6,'Justerad allokering'!$B$2:$AG$462,MATCH(N$2,'Justerad allokering'!$B$2:$AF$2,0),FALSE))</f>
        <v>0</v>
      </c>
      <c r="O6" s="28">
        <f>IF(ISERROR(1/VLOOKUP($B6,'Justerad allokering'!$B$2:$AG$462,MATCH(O$2,'Justerad allokering'!$B$2:$AF$2,0),FALSE)),VLOOKUP($B6,'Allokerad kvv'!$B$2:$AV$468,MATCH(O$2,'Allokerad kvv'!$B$2:$AV$2,0),FALSE),VLOOKUP($B6,'Justerad allokering'!$B$2:$AG$462,MATCH(O$2,'Justerad allokering'!$B$2:$AF$2,0),FALSE))</f>
        <v>0</v>
      </c>
      <c r="P6" s="28">
        <f>IF(ISERROR(1/VLOOKUP($B6,'Justerad allokering'!$B$2:$AG$462,MATCH(P$2,'Justerad allokering'!$B$2:$AF$2,0),FALSE)),VLOOKUP($B6,'Allokerad kvv'!$B$2:$AV$468,MATCH(P$2,'Allokerad kvv'!$B$2:$AV$2,0),FALSE),VLOOKUP($B6,'Justerad allokering'!$B$2:$AG$462,MATCH(P$2,'Justerad allokering'!$B$2:$AF$2,0),FALSE))</f>
        <v>0</v>
      </c>
      <c r="Q6" s="28">
        <f>IF(ISERROR(1/VLOOKUP($B6,'Justerad allokering'!$B$2:$AG$462,MATCH(Q$2,'Justerad allokering'!$B$2:$AF$2,0),FALSE)),VLOOKUP($B6,'Allokerad kvv'!$B$2:$AV$468,MATCH(Q$2,'Allokerad kvv'!$B$2:$AV$2,0),FALSE),VLOOKUP($B6,'Justerad allokering'!$B$2:$AG$462,MATCH(Q$2,'Justerad allokering'!$B$2:$AF$2,0),FALSE))</f>
        <v>0</v>
      </c>
      <c r="R6" s="28">
        <f>IF(ISERROR(1/VLOOKUP($B6,'Justerad allokering'!$B$2:$AG$462,MATCH(R$2,'Justerad allokering'!$B$2:$AF$2,0),FALSE)),VLOOKUP($B6,'Allokerad kvv'!$B$2:$AV$468,MATCH(R$2,'Allokerad kvv'!$B$2:$AV$2,0),FALSE),VLOOKUP($B6,'Justerad allokering'!$B$2:$AG$462,MATCH(R$2,'Justerad allokering'!$B$2:$AF$2,0),FALSE))</f>
        <v>0</v>
      </c>
      <c r="S6" s="28">
        <f>IF(ISERROR(1/VLOOKUP($B6,'Justerad allokering'!$B$2:$AG$462,MATCH(S$2,'Justerad allokering'!$B$2:$AF$2,0),FALSE)),VLOOKUP($B6,'Allokerad kvv'!$B$2:$AV$468,MATCH(S$2,'Allokerad kvv'!$B$2:$AV$2,0),FALSE),VLOOKUP($B6,'Justerad allokering'!$B$2:$AG$462,MATCH(S$2,'Justerad allokering'!$B$2:$AF$2,0),FALSE))</f>
        <v>0</v>
      </c>
      <c r="T6" s="28">
        <f>IF(ISERROR(1/VLOOKUP($B6,'Justerad allokering'!$B$2:$AG$462,MATCH(T$2,'Justerad allokering'!$B$2:$AF$2,0),FALSE)),VLOOKUP($B6,'Allokerad kvv'!$B$2:$AV$468,MATCH(T$2,'Allokerad kvv'!$B$2:$AV$2,0),FALSE),VLOOKUP($B6,'Justerad allokering'!$B$2:$AG$462,MATCH(T$2,'Justerad allokering'!$B$2:$AF$2,0),FALSE))</f>
        <v>0</v>
      </c>
      <c r="U6" s="28">
        <f>IF(ISERROR(1/VLOOKUP($B6,'Justerad allokering'!$B$2:$AG$462,MATCH(U$2,'Justerad allokering'!$B$2:$AF$2,0),FALSE)),VLOOKUP($B6,'Allokerad kvv'!$B$2:$AV$468,MATCH(U$2,'Allokerad kvv'!$B$2:$AV$2,0),FALSE),VLOOKUP($B6,'Justerad allokering'!$B$2:$AG$462,MATCH(U$2,'Justerad allokering'!$B$2:$AF$2,0),FALSE))</f>
        <v>0</v>
      </c>
      <c r="V6" s="28">
        <f>IF(ISERROR(1/VLOOKUP($B6,'Justerad allokering'!$B$2:$AG$462,MATCH(V$2,'Justerad allokering'!$B$2:$AF$2,0),FALSE)),VLOOKUP($B6,'Allokerad kvv'!$B$2:$AV$468,MATCH(V$2,'Allokerad kvv'!$B$2:$AV$2,0),FALSE),VLOOKUP($B6,'Justerad allokering'!$B$2:$AG$462,MATCH(V$2,'Justerad allokering'!$B$2:$AF$2,0),FALSE))</f>
        <v>0</v>
      </c>
      <c r="W6" s="28">
        <f>IF(ISERROR(1/VLOOKUP($B6,'Justerad allokering'!$B$2:$AG$462,MATCH(W$2,'Justerad allokering'!$B$2:$AF$2,0),FALSE)),VLOOKUP($B6,'Allokerad kvv'!$B$2:$AV$468,MATCH(W$2,'Allokerad kvv'!$B$2:$AV$2,0),FALSE),VLOOKUP($B6,'Justerad allokering'!$B$2:$AG$462,MATCH(W$2,'Justerad allokering'!$B$2:$AF$2,0),FALSE))</f>
        <v>0</v>
      </c>
      <c r="X6" s="28">
        <f>IF(ISERROR(1/VLOOKUP($B6,'Justerad allokering'!$B$2:$AG$462,MATCH(X$2,'Justerad allokering'!$B$2:$AF$2,0),FALSE)),VLOOKUP($B6,'Allokerad kvv'!$B$2:$AV$468,MATCH(X$2,'Allokerad kvv'!$B$2:$AV$2,0),FALSE),VLOOKUP($B6,'Justerad allokering'!$B$2:$AG$462,MATCH(X$2,'Justerad allokering'!$B$2:$AF$2,0),FALSE))</f>
        <v>0</v>
      </c>
      <c r="Y6" s="28">
        <f>IF(ISERROR(1/VLOOKUP($B6,'Justerad allokering'!$B$2:$AG$462,MATCH(Y$2,'Justerad allokering'!$B$2:$AF$2,0),FALSE)),VLOOKUP($B6,'Allokerad kvv'!$B$2:$AV$468,MATCH(Y$2,'Allokerad kvv'!$B$2:$AV$2,0),FALSE),VLOOKUP($B6,'Justerad allokering'!$B$2:$AG$462,MATCH(Y$2,'Justerad allokering'!$B$2:$AF$2,0),FALSE))</f>
        <v>0</v>
      </c>
      <c r="Z6" s="28">
        <f>IF(ISERROR(1/VLOOKUP($B6,'Justerad allokering'!$B$2:$AG$462,MATCH(Z$2,'Justerad allokering'!$B$2:$AF$2,0),FALSE)),VLOOKUP($B6,'Allokerad kvv'!$B$2:$AV$468,MATCH(Z$2,'Allokerad kvv'!$B$2:$AV$2,0),FALSE),VLOOKUP($B6,'Justerad allokering'!$B$2:$AG$462,MATCH(Z$2,'Justerad allokering'!$B$2:$AF$2,0),FALSE))</f>
        <v>0</v>
      </c>
      <c r="AA6" s="28"/>
      <c r="AB6" s="28"/>
      <c r="AE6">
        <f t="shared" si="0"/>
        <v>0</v>
      </c>
      <c r="AG6">
        <f t="shared" si="1"/>
        <v>0</v>
      </c>
      <c r="AH6">
        <f t="shared" si="2"/>
        <v>0</v>
      </c>
      <c r="AI6" s="55" t="str">
        <f>IF(AH6=0,"",AH6/VLOOKUP(B6,Kraftvärmeprod!$B$1:$BC$480,MATCH("Summa tillförd energi exklusive rökgaskondensering",Kraftvärmeprod!$B$1:$BC$1,0),FALSE))</f>
        <v/>
      </c>
    </row>
    <row r="7" spans="1:35" x14ac:dyDescent="0.25">
      <c r="A7" s="28" t="s">
        <v>8</v>
      </c>
      <c r="B7" s="28" t="s">
        <v>15</v>
      </c>
      <c r="C7" s="28">
        <f>IF(ISERROR(1/VLOOKUP($B7,'Justerad allokering'!$B$2:$AG$462,MATCH(C$2,'Justerad allokering'!$B$2:$AF$2,0),FALSE)),VLOOKUP($B7,'Allokerad kvv'!$B$2:$AV$468,MATCH(C$2,'Allokerad kvv'!$B$2:$AV$2,0),FALSE),VLOOKUP($B7,'Justerad allokering'!$B$2:$AG$462,MATCH(C$2,'Justerad allokering'!$B$2:$AF$2,0),FALSE))</f>
        <v>0</v>
      </c>
      <c r="D7" s="28">
        <f>IF(ISERROR(1/VLOOKUP($B7,'Justerad allokering'!$B$2:$AG$462,MATCH(D$2,'Justerad allokering'!$B$2:$AF$2,0),FALSE)),VLOOKUP($B7,'Allokerad kvv'!$B$2:$AV$468,MATCH(D$2,'Allokerad kvv'!$B$2:$AV$2,0),FALSE),VLOOKUP($B7,'Justerad allokering'!$B$2:$AG$462,MATCH(D$2,'Justerad allokering'!$B$2:$AF$2,0),FALSE))</f>
        <v>0</v>
      </c>
      <c r="E7" s="28">
        <f>IF(ISERROR(1/VLOOKUP($B7,'Justerad allokering'!$B$2:$AG$462,MATCH(E$2,'Justerad allokering'!$B$2:$AF$2,0),FALSE)),VLOOKUP($B7,'Allokerad kvv'!$B$2:$AV$468,MATCH(E$2,'Allokerad kvv'!$B$2:$AV$2,0),FALSE),VLOOKUP($B7,'Justerad allokering'!$B$2:$AG$462,MATCH(E$2,'Justerad allokering'!$B$2:$AF$2,0),FALSE))</f>
        <v>0</v>
      </c>
      <c r="F7" s="28">
        <f>IF(ISERROR(1/VLOOKUP($B7,'Justerad allokering'!$B$2:$AG$462,MATCH(F$2,'Justerad allokering'!$B$2:$AF$2,0),FALSE)),VLOOKUP($B7,'Allokerad kvv'!$B$2:$AV$468,MATCH(F$2,'Allokerad kvv'!$B$2:$AV$2,0),FALSE),VLOOKUP($B7,'Justerad allokering'!$B$2:$AG$462,MATCH(F$2,'Justerad allokering'!$B$2:$AF$2,0),FALSE))</f>
        <v>0</v>
      </c>
      <c r="G7" s="28">
        <f>IF(ISERROR(1/VLOOKUP($B7,'Justerad allokering'!$B$2:$AG$462,MATCH(G$2,'Justerad allokering'!$B$2:$AF$2,0),FALSE)),VLOOKUP($B7,'Allokerad kvv'!$B$2:$AV$468,MATCH(G$2,'Allokerad kvv'!$B$2:$AV$2,0),FALSE),VLOOKUP($B7,'Justerad allokering'!$B$2:$AG$462,MATCH(G$2,'Justerad allokering'!$B$2:$AF$2,0),FALSE))</f>
        <v>0</v>
      </c>
      <c r="H7" s="28">
        <f>IF(ISERROR(1/VLOOKUP($B7,'Justerad allokering'!$B$2:$AG$462,MATCH(H$2,'Justerad allokering'!$B$2:$AF$2,0),FALSE)),VLOOKUP($B7,'Allokerad kvv'!$B$2:$AV$468,MATCH(H$2,'Allokerad kvv'!$B$2:$AV$2,0),FALSE),VLOOKUP($B7,'Justerad allokering'!$B$2:$AG$462,MATCH(H$2,'Justerad allokering'!$B$2:$AF$2,0),FALSE))</f>
        <v>0</v>
      </c>
      <c r="I7" s="28">
        <f>IF(ISERROR(1/VLOOKUP($B7,'Justerad allokering'!$B$2:$AG$462,MATCH(I$2,'Justerad allokering'!$B$2:$AF$2,0),FALSE)),VLOOKUP($B7,'Allokerad kvv'!$B$2:$AV$468,MATCH(I$2,'Allokerad kvv'!$B$2:$AV$2,0),FALSE),VLOOKUP($B7,'Justerad allokering'!$B$2:$AG$462,MATCH(I$2,'Justerad allokering'!$B$2:$AF$2,0),FALSE))</f>
        <v>0</v>
      </c>
      <c r="J7" s="28">
        <f>IF(ISERROR(1/VLOOKUP($B7,'Justerad allokering'!$B$2:$AG$462,MATCH(J$2,'Justerad allokering'!$B$2:$AF$2,0),FALSE)),VLOOKUP($B7,'Allokerad kvv'!$B$2:$AV$468,MATCH(J$2,'Allokerad kvv'!$B$2:$AV$2,0),FALSE),VLOOKUP($B7,'Justerad allokering'!$B$2:$AG$462,MATCH(J$2,'Justerad allokering'!$B$2:$AF$2,0),FALSE))</f>
        <v>0</v>
      </c>
      <c r="K7" s="28">
        <f>IF(ISERROR(1/VLOOKUP($B7,'Justerad allokering'!$B$2:$AG$462,MATCH(K$2,'Justerad allokering'!$B$2:$AF$2,0),FALSE)),VLOOKUP($B7,'Allokerad kvv'!$B$2:$AV$468,MATCH(K$2,'Allokerad kvv'!$B$2:$AV$2,0),FALSE),VLOOKUP($B7,'Justerad allokering'!$B$2:$AG$462,MATCH(K$2,'Justerad allokering'!$B$2:$AF$2,0),FALSE))</f>
        <v>0</v>
      </c>
      <c r="L7" s="28">
        <f>IF(ISERROR(1/VLOOKUP($B7,'Justerad allokering'!$B$2:$AG$462,MATCH(L$2,'Justerad allokering'!$B$2:$AF$2,0),FALSE)),VLOOKUP($B7,'Allokerad kvv'!$B$2:$AV$468,MATCH(L$2,'Allokerad kvv'!$B$2:$AV$2,0),FALSE),VLOOKUP($B7,'Justerad allokering'!$B$2:$AG$462,MATCH(L$2,'Justerad allokering'!$B$2:$AF$2,0),FALSE))</f>
        <v>0</v>
      </c>
      <c r="M7" s="28">
        <f>IF(ISERROR(1/VLOOKUP($B7,'Justerad allokering'!$B$2:$AG$462,MATCH(M$2,'Justerad allokering'!$B$2:$AF$2,0),FALSE)),VLOOKUP($B7,'Allokerad kvv'!$B$2:$AV$468,MATCH(M$2,'Allokerad kvv'!$B$2:$AV$2,0),FALSE),VLOOKUP($B7,'Justerad allokering'!$B$2:$AG$462,MATCH(M$2,'Justerad allokering'!$B$2:$AF$2,0),FALSE))</f>
        <v>0</v>
      </c>
      <c r="N7" s="28">
        <f>IF(ISERROR(1/VLOOKUP($B7,'Justerad allokering'!$B$2:$AG$462,MATCH(N$2,'Justerad allokering'!$B$2:$AF$2,0),FALSE)),VLOOKUP($B7,'Allokerad kvv'!$B$2:$AV$468,MATCH(N$2,'Allokerad kvv'!$B$2:$AV$2,0),FALSE),VLOOKUP($B7,'Justerad allokering'!$B$2:$AG$462,MATCH(N$2,'Justerad allokering'!$B$2:$AF$2,0),FALSE))</f>
        <v>0</v>
      </c>
      <c r="O7" s="28">
        <f>IF(ISERROR(1/VLOOKUP($B7,'Justerad allokering'!$B$2:$AG$462,MATCH(O$2,'Justerad allokering'!$B$2:$AF$2,0),FALSE)),VLOOKUP($B7,'Allokerad kvv'!$B$2:$AV$468,MATCH(O$2,'Allokerad kvv'!$B$2:$AV$2,0),FALSE),VLOOKUP($B7,'Justerad allokering'!$B$2:$AG$462,MATCH(O$2,'Justerad allokering'!$B$2:$AF$2,0),FALSE))</f>
        <v>0</v>
      </c>
      <c r="P7" s="28">
        <f>IF(ISERROR(1/VLOOKUP($B7,'Justerad allokering'!$B$2:$AG$462,MATCH(P$2,'Justerad allokering'!$B$2:$AF$2,0),FALSE)),VLOOKUP($B7,'Allokerad kvv'!$B$2:$AV$468,MATCH(P$2,'Allokerad kvv'!$B$2:$AV$2,0),FALSE),VLOOKUP($B7,'Justerad allokering'!$B$2:$AG$462,MATCH(P$2,'Justerad allokering'!$B$2:$AF$2,0),FALSE))</f>
        <v>0</v>
      </c>
      <c r="Q7" s="28">
        <f>IF(ISERROR(1/VLOOKUP($B7,'Justerad allokering'!$B$2:$AG$462,MATCH(Q$2,'Justerad allokering'!$B$2:$AF$2,0),FALSE)),VLOOKUP($B7,'Allokerad kvv'!$B$2:$AV$468,MATCH(Q$2,'Allokerad kvv'!$B$2:$AV$2,0),FALSE),VLOOKUP($B7,'Justerad allokering'!$B$2:$AG$462,MATCH(Q$2,'Justerad allokering'!$B$2:$AF$2,0),FALSE))</f>
        <v>0</v>
      </c>
      <c r="R7" s="28">
        <f>IF(ISERROR(1/VLOOKUP($B7,'Justerad allokering'!$B$2:$AG$462,MATCH(R$2,'Justerad allokering'!$B$2:$AF$2,0),FALSE)),VLOOKUP($B7,'Allokerad kvv'!$B$2:$AV$468,MATCH(R$2,'Allokerad kvv'!$B$2:$AV$2,0),FALSE),VLOOKUP($B7,'Justerad allokering'!$B$2:$AG$462,MATCH(R$2,'Justerad allokering'!$B$2:$AF$2,0),FALSE))</f>
        <v>0</v>
      </c>
      <c r="S7" s="28">
        <f>IF(ISERROR(1/VLOOKUP($B7,'Justerad allokering'!$B$2:$AG$462,MATCH(S$2,'Justerad allokering'!$B$2:$AF$2,0),FALSE)),VLOOKUP($B7,'Allokerad kvv'!$B$2:$AV$468,MATCH(S$2,'Allokerad kvv'!$B$2:$AV$2,0),FALSE),VLOOKUP($B7,'Justerad allokering'!$B$2:$AG$462,MATCH(S$2,'Justerad allokering'!$B$2:$AF$2,0),FALSE))</f>
        <v>0</v>
      </c>
      <c r="T7" s="28">
        <f>IF(ISERROR(1/VLOOKUP($B7,'Justerad allokering'!$B$2:$AG$462,MATCH(T$2,'Justerad allokering'!$B$2:$AF$2,0),FALSE)),VLOOKUP($B7,'Allokerad kvv'!$B$2:$AV$468,MATCH(T$2,'Allokerad kvv'!$B$2:$AV$2,0),FALSE),VLOOKUP($B7,'Justerad allokering'!$B$2:$AG$462,MATCH(T$2,'Justerad allokering'!$B$2:$AF$2,0),FALSE))</f>
        <v>0</v>
      </c>
      <c r="U7" s="28">
        <f>IF(ISERROR(1/VLOOKUP($B7,'Justerad allokering'!$B$2:$AG$462,MATCH(U$2,'Justerad allokering'!$B$2:$AF$2,0),FALSE)),VLOOKUP($B7,'Allokerad kvv'!$B$2:$AV$468,MATCH(U$2,'Allokerad kvv'!$B$2:$AV$2,0),FALSE),VLOOKUP($B7,'Justerad allokering'!$B$2:$AG$462,MATCH(U$2,'Justerad allokering'!$B$2:$AF$2,0),FALSE))</f>
        <v>0</v>
      </c>
      <c r="V7" s="28">
        <f>IF(ISERROR(1/VLOOKUP($B7,'Justerad allokering'!$B$2:$AG$462,MATCH(V$2,'Justerad allokering'!$B$2:$AF$2,0),FALSE)),VLOOKUP($B7,'Allokerad kvv'!$B$2:$AV$468,MATCH(V$2,'Allokerad kvv'!$B$2:$AV$2,0),FALSE),VLOOKUP($B7,'Justerad allokering'!$B$2:$AG$462,MATCH(V$2,'Justerad allokering'!$B$2:$AF$2,0),FALSE))</f>
        <v>0</v>
      </c>
      <c r="W7" s="28">
        <f>IF(ISERROR(1/VLOOKUP($B7,'Justerad allokering'!$B$2:$AG$462,MATCH(W$2,'Justerad allokering'!$B$2:$AF$2,0),FALSE)),VLOOKUP($B7,'Allokerad kvv'!$B$2:$AV$468,MATCH(W$2,'Allokerad kvv'!$B$2:$AV$2,0),FALSE),VLOOKUP($B7,'Justerad allokering'!$B$2:$AG$462,MATCH(W$2,'Justerad allokering'!$B$2:$AF$2,0),FALSE))</f>
        <v>0</v>
      </c>
      <c r="X7" s="28">
        <f>IF(ISERROR(1/VLOOKUP($B7,'Justerad allokering'!$B$2:$AG$462,MATCH(X$2,'Justerad allokering'!$B$2:$AF$2,0),FALSE)),VLOOKUP($B7,'Allokerad kvv'!$B$2:$AV$468,MATCH(X$2,'Allokerad kvv'!$B$2:$AV$2,0),FALSE),VLOOKUP($B7,'Justerad allokering'!$B$2:$AG$462,MATCH(X$2,'Justerad allokering'!$B$2:$AF$2,0),FALSE))</f>
        <v>0</v>
      </c>
      <c r="Y7" s="28">
        <f>IF(ISERROR(1/VLOOKUP($B7,'Justerad allokering'!$B$2:$AG$462,MATCH(Y$2,'Justerad allokering'!$B$2:$AF$2,0),FALSE)),VLOOKUP($B7,'Allokerad kvv'!$B$2:$AV$468,MATCH(Y$2,'Allokerad kvv'!$B$2:$AV$2,0),FALSE),VLOOKUP($B7,'Justerad allokering'!$B$2:$AG$462,MATCH(Y$2,'Justerad allokering'!$B$2:$AF$2,0),FALSE))</f>
        <v>0</v>
      </c>
      <c r="Z7" s="28">
        <f>IF(ISERROR(1/VLOOKUP($B7,'Justerad allokering'!$B$2:$AG$462,MATCH(Z$2,'Justerad allokering'!$B$2:$AF$2,0),FALSE)),VLOOKUP($B7,'Allokerad kvv'!$B$2:$AV$468,MATCH(Z$2,'Allokerad kvv'!$B$2:$AV$2,0),FALSE),VLOOKUP($B7,'Justerad allokering'!$B$2:$AG$462,MATCH(Z$2,'Justerad allokering'!$B$2:$AF$2,0),FALSE))</f>
        <v>0</v>
      </c>
      <c r="AA7" s="28"/>
      <c r="AB7" s="28"/>
      <c r="AE7">
        <f t="shared" si="0"/>
        <v>0</v>
      </c>
      <c r="AG7">
        <f t="shared" si="1"/>
        <v>0</v>
      </c>
      <c r="AH7">
        <f t="shared" si="2"/>
        <v>0</v>
      </c>
      <c r="AI7" s="55" t="str">
        <f>IF(AH7=0,"",AH7/VLOOKUP(B7,Kraftvärmeprod!$B$1:$BC$480,MATCH("Summa tillförd energi exklusive rökgaskondensering",Kraftvärmeprod!$B$1:$BC$1,0),FALSE))</f>
        <v/>
      </c>
    </row>
    <row r="8" spans="1:35" x14ac:dyDescent="0.25">
      <c r="A8" s="28" t="s">
        <v>16</v>
      </c>
      <c r="B8" s="28" t="s">
        <v>17</v>
      </c>
      <c r="C8" s="28">
        <f>IF(ISERROR(1/VLOOKUP($B8,'Justerad allokering'!$B$2:$AG$462,MATCH(C$2,'Justerad allokering'!$B$2:$AF$2,0),FALSE)),VLOOKUP($B8,'Allokerad kvv'!$B$2:$AV$468,MATCH(C$2,'Allokerad kvv'!$B$2:$AV$2,0),FALSE),VLOOKUP($B8,'Justerad allokering'!$B$2:$AG$462,MATCH(C$2,'Justerad allokering'!$B$2:$AF$2,0),FALSE))</f>
        <v>0</v>
      </c>
      <c r="D8" s="28">
        <f>IF(ISERROR(1/VLOOKUP($B8,'Justerad allokering'!$B$2:$AG$462,MATCH(D$2,'Justerad allokering'!$B$2:$AF$2,0),FALSE)),VLOOKUP($B8,'Allokerad kvv'!$B$2:$AV$468,MATCH(D$2,'Allokerad kvv'!$B$2:$AV$2,0),FALSE),VLOOKUP($B8,'Justerad allokering'!$B$2:$AG$462,MATCH(D$2,'Justerad allokering'!$B$2:$AF$2,0),FALSE))</f>
        <v>0</v>
      </c>
      <c r="E8" s="28">
        <f>IF(ISERROR(1/VLOOKUP($B8,'Justerad allokering'!$B$2:$AG$462,MATCH(E$2,'Justerad allokering'!$B$2:$AF$2,0),FALSE)),VLOOKUP($B8,'Allokerad kvv'!$B$2:$AV$468,MATCH(E$2,'Allokerad kvv'!$B$2:$AV$2,0),FALSE),VLOOKUP($B8,'Justerad allokering'!$B$2:$AG$462,MATCH(E$2,'Justerad allokering'!$B$2:$AF$2,0),FALSE))</f>
        <v>0</v>
      </c>
      <c r="F8" s="28">
        <f>IF(ISERROR(1/VLOOKUP($B8,'Justerad allokering'!$B$2:$AG$462,MATCH(F$2,'Justerad allokering'!$B$2:$AF$2,0),FALSE)),VLOOKUP($B8,'Allokerad kvv'!$B$2:$AV$468,MATCH(F$2,'Allokerad kvv'!$B$2:$AV$2,0),FALSE),VLOOKUP($B8,'Justerad allokering'!$B$2:$AG$462,MATCH(F$2,'Justerad allokering'!$B$2:$AF$2,0),FALSE))</f>
        <v>0</v>
      </c>
      <c r="G8" s="28">
        <f>IF(ISERROR(1/VLOOKUP($B8,'Justerad allokering'!$B$2:$AG$462,MATCH(G$2,'Justerad allokering'!$B$2:$AF$2,0),FALSE)),VLOOKUP($B8,'Allokerad kvv'!$B$2:$AV$468,MATCH(G$2,'Allokerad kvv'!$B$2:$AV$2,0),FALSE),VLOOKUP($B8,'Justerad allokering'!$B$2:$AG$462,MATCH(G$2,'Justerad allokering'!$B$2:$AF$2,0),FALSE))</f>
        <v>0</v>
      </c>
      <c r="H8" s="28">
        <f>IF(ISERROR(1/VLOOKUP($B8,'Justerad allokering'!$B$2:$AG$462,MATCH(H$2,'Justerad allokering'!$B$2:$AF$2,0),FALSE)),VLOOKUP($B8,'Allokerad kvv'!$B$2:$AV$468,MATCH(H$2,'Allokerad kvv'!$B$2:$AV$2,0),FALSE),VLOOKUP($B8,'Justerad allokering'!$B$2:$AG$462,MATCH(H$2,'Justerad allokering'!$B$2:$AF$2,0),FALSE))</f>
        <v>0</v>
      </c>
      <c r="I8" s="28">
        <f>IF(ISERROR(1/VLOOKUP($B8,'Justerad allokering'!$B$2:$AG$462,MATCH(I$2,'Justerad allokering'!$B$2:$AF$2,0),FALSE)),VLOOKUP($B8,'Allokerad kvv'!$B$2:$AV$468,MATCH(I$2,'Allokerad kvv'!$B$2:$AV$2,0),FALSE),VLOOKUP($B8,'Justerad allokering'!$B$2:$AG$462,MATCH(I$2,'Justerad allokering'!$B$2:$AF$2,0),FALSE))</f>
        <v>0</v>
      </c>
      <c r="J8" s="28">
        <f>IF(ISERROR(1/VLOOKUP($B8,'Justerad allokering'!$B$2:$AG$462,MATCH(J$2,'Justerad allokering'!$B$2:$AF$2,0),FALSE)),VLOOKUP($B8,'Allokerad kvv'!$B$2:$AV$468,MATCH(J$2,'Allokerad kvv'!$B$2:$AV$2,0),FALSE),VLOOKUP($B8,'Justerad allokering'!$B$2:$AG$462,MATCH(J$2,'Justerad allokering'!$B$2:$AF$2,0),FALSE))</f>
        <v>0</v>
      </c>
      <c r="K8" s="28">
        <f>IF(ISERROR(1/VLOOKUP($B8,'Justerad allokering'!$B$2:$AG$462,MATCH(K$2,'Justerad allokering'!$B$2:$AF$2,0),FALSE)),VLOOKUP($B8,'Allokerad kvv'!$B$2:$AV$468,MATCH(K$2,'Allokerad kvv'!$B$2:$AV$2,0),FALSE),VLOOKUP($B8,'Justerad allokering'!$B$2:$AG$462,MATCH(K$2,'Justerad allokering'!$B$2:$AF$2,0),FALSE))</f>
        <v>0</v>
      </c>
      <c r="L8" s="28">
        <f>IF(ISERROR(1/VLOOKUP($B8,'Justerad allokering'!$B$2:$AG$462,MATCH(L$2,'Justerad allokering'!$B$2:$AF$2,0),FALSE)),VLOOKUP($B8,'Allokerad kvv'!$B$2:$AV$468,MATCH(L$2,'Allokerad kvv'!$B$2:$AV$2,0),FALSE),VLOOKUP($B8,'Justerad allokering'!$B$2:$AG$462,MATCH(L$2,'Justerad allokering'!$B$2:$AF$2,0),FALSE))</f>
        <v>0</v>
      </c>
      <c r="M8" s="28">
        <f>IF(ISERROR(1/VLOOKUP($B8,'Justerad allokering'!$B$2:$AG$462,MATCH(M$2,'Justerad allokering'!$B$2:$AF$2,0),FALSE)),VLOOKUP($B8,'Allokerad kvv'!$B$2:$AV$468,MATCH(M$2,'Allokerad kvv'!$B$2:$AV$2,0),FALSE),VLOOKUP($B8,'Justerad allokering'!$B$2:$AG$462,MATCH(M$2,'Justerad allokering'!$B$2:$AF$2,0),FALSE))</f>
        <v>0</v>
      </c>
      <c r="N8" s="28">
        <f>IF(ISERROR(1/VLOOKUP($B8,'Justerad allokering'!$B$2:$AG$462,MATCH(N$2,'Justerad allokering'!$B$2:$AF$2,0),FALSE)),VLOOKUP($B8,'Allokerad kvv'!$B$2:$AV$468,MATCH(N$2,'Allokerad kvv'!$B$2:$AV$2,0),FALSE),VLOOKUP($B8,'Justerad allokering'!$B$2:$AG$462,MATCH(N$2,'Justerad allokering'!$B$2:$AF$2,0),FALSE))</f>
        <v>0</v>
      </c>
      <c r="O8" s="28">
        <f>IF(ISERROR(1/VLOOKUP($B8,'Justerad allokering'!$B$2:$AG$462,MATCH(O$2,'Justerad allokering'!$B$2:$AF$2,0),FALSE)),VLOOKUP($B8,'Allokerad kvv'!$B$2:$AV$468,MATCH(O$2,'Allokerad kvv'!$B$2:$AV$2,0),FALSE),VLOOKUP($B8,'Justerad allokering'!$B$2:$AG$462,MATCH(O$2,'Justerad allokering'!$B$2:$AF$2,0),FALSE))</f>
        <v>0</v>
      </c>
      <c r="P8" s="28">
        <f>IF(ISERROR(1/VLOOKUP($B8,'Justerad allokering'!$B$2:$AG$462,MATCH(P$2,'Justerad allokering'!$B$2:$AF$2,0),FALSE)),VLOOKUP($B8,'Allokerad kvv'!$B$2:$AV$468,MATCH(P$2,'Allokerad kvv'!$B$2:$AV$2,0),FALSE),VLOOKUP($B8,'Justerad allokering'!$B$2:$AG$462,MATCH(P$2,'Justerad allokering'!$B$2:$AF$2,0),FALSE))</f>
        <v>0</v>
      </c>
      <c r="Q8" s="28">
        <f>IF(ISERROR(1/VLOOKUP($B8,'Justerad allokering'!$B$2:$AG$462,MATCH(Q$2,'Justerad allokering'!$B$2:$AF$2,0),FALSE)),VLOOKUP($B8,'Allokerad kvv'!$B$2:$AV$468,MATCH(Q$2,'Allokerad kvv'!$B$2:$AV$2,0),FALSE),VLOOKUP($B8,'Justerad allokering'!$B$2:$AG$462,MATCH(Q$2,'Justerad allokering'!$B$2:$AF$2,0),FALSE))</f>
        <v>0</v>
      </c>
      <c r="R8" s="28">
        <f>IF(ISERROR(1/VLOOKUP($B8,'Justerad allokering'!$B$2:$AG$462,MATCH(R$2,'Justerad allokering'!$B$2:$AF$2,0),FALSE)),VLOOKUP($B8,'Allokerad kvv'!$B$2:$AV$468,MATCH(R$2,'Allokerad kvv'!$B$2:$AV$2,0),FALSE),VLOOKUP($B8,'Justerad allokering'!$B$2:$AG$462,MATCH(R$2,'Justerad allokering'!$B$2:$AF$2,0),FALSE))</f>
        <v>0</v>
      </c>
      <c r="S8" s="28">
        <f>IF(ISERROR(1/VLOOKUP($B8,'Justerad allokering'!$B$2:$AG$462,MATCH(S$2,'Justerad allokering'!$B$2:$AF$2,0),FALSE)),VLOOKUP($B8,'Allokerad kvv'!$B$2:$AV$468,MATCH(S$2,'Allokerad kvv'!$B$2:$AV$2,0),FALSE),VLOOKUP($B8,'Justerad allokering'!$B$2:$AG$462,MATCH(S$2,'Justerad allokering'!$B$2:$AF$2,0),FALSE))</f>
        <v>0</v>
      </c>
      <c r="T8" s="28">
        <f>IF(ISERROR(1/VLOOKUP($B8,'Justerad allokering'!$B$2:$AG$462,MATCH(T$2,'Justerad allokering'!$B$2:$AF$2,0),FALSE)),VLOOKUP($B8,'Allokerad kvv'!$B$2:$AV$468,MATCH(T$2,'Allokerad kvv'!$B$2:$AV$2,0),FALSE),VLOOKUP($B8,'Justerad allokering'!$B$2:$AG$462,MATCH(T$2,'Justerad allokering'!$B$2:$AF$2,0),FALSE))</f>
        <v>0</v>
      </c>
      <c r="U8" s="28">
        <f>IF(ISERROR(1/VLOOKUP($B8,'Justerad allokering'!$B$2:$AG$462,MATCH(U$2,'Justerad allokering'!$B$2:$AF$2,0),FALSE)),VLOOKUP($B8,'Allokerad kvv'!$B$2:$AV$468,MATCH(U$2,'Allokerad kvv'!$B$2:$AV$2,0),FALSE),VLOOKUP($B8,'Justerad allokering'!$B$2:$AG$462,MATCH(U$2,'Justerad allokering'!$B$2:$AF$2,0),FALSE))</f>
        <v>0</v>
      </c>
      <c r="V8" s="28">
        <f>IF(ISERROR(1/VLOOKUP($B8,'Justerad allokering'!$B$2:$AG$462,MATCH(V$2,'Justerad allokering'!$B$2:$AF$2,0),FALSE)),VLOOKUP($B8,'Allokerad kvv'!$B$2:$AV$468,MATCH(V$2,'Allokerad kvv'!$B$2:$AV$2,0),FALSE),VLOOKUP($B8,'Justerad allokering'!$B$2:$AG$462,MATCH(V$2,'Justerad allokering'!$B$2:$AF$2,0),FALSE))</f>
        <v>0</v>
      </c>
      <c r="W8" s="28">
        <f>IF(ISERROR(1/VLOOKUP($B8,'Justerad allokering'!$B$2:$AG$462,MATCH(W$2,'Justerad allokering'!$B$2:$AF$2,0),FALSE)),VLOOKUP($B8,'Allokerad kvv'!$B$2:$AV$468,MATCH(W$2,'Allokerad kvv'!$B$2:$AV$2,0),FALSE),VLOOKUP($B8,'Justerad allokering'!$B$2:$AG$462,MATCH(W$2,'Justerad allokering'!$B$2:$AF$2,0),FALSE))</f>
        <v>0</v>
      </c>
      <c r="X8" s="28">
        <f>IF(ISERROR(1/VLOOKUP($B8,'Justerad allokering'!$B$2:$AG$462,MATCH(X$2,'Justerad allokering'!$B$2:$AF$2,0),FALSE)),VLOOKUP($B8,'Allokerad kvv'!$B$2:$AV$468,MATCH(X$2,'Allokerad kvv'!$B$2:$AV$2,0),FALSE),VLOOKUP($B8,'Justerad allokering'!$B$2:$AG$462,MATCH(X$2,'Justerad allokering'!$B$2:$AF$2,0),FALSE))</f>
        <v>0</v>
      </c>
      <c r="Y8" s="28">
        <f>IF(ISERROR(1/VLOOKUP($B8,'Justerad allokering'!$B$2:$AG$462,MATCH(Y$2,'Justerad allokering'!$B$2:$AF$2,0),FALSE)),VLOOKUP($B8,'Allokerad kvv'!$B$2:$AV$468,MATCH(Y$2,'Allokerad kvv'!$B$2:$AV$2,0),FALSE),VLOOKUP($B8,'Justerad allokering'!$B$2:$AG$462,MATCH(Y$2,'Justerad allokering'!$B$2:$AF$2,0),FALSE))</f>
        <v>0</v>
      </c>
      <c r="Z8" s="28">
        <f>IF(ISERROR(1/VLOOKUP($B8,'Justerad allokering'!$B$2:$AG$462,MATCH(Z$2,'Justerad allokering'!$B$2:$AF$2,0),FALSE)),VLOOKUP($B8,'Allokerad kvv'!$B$2:$AV$468,MATCH(Z$2,'Allokerad kvv'!$B$2:$AV$2,0),FALSE),VLOOKUP($B8,'Justerad allokering'!$B$2:$AG$462,MATCH(Z$2,'Justerad allokering'!$B$2:$AF$2,0),FALSE))</f>
        <v>0</v>
      </c>
      <c r="AA8" s="28"/>
      <c r="AB8" s="28"/>
      <c r="AE8">
        <f t="shared" si="0"/>
        <v>0</v>
      </c>
      <c r="AG8">
        <f t="shared" si="1"/>
        <v>0</v>
      </c>
      <c r="AH8">
        <f t="shared" si="2"/>
        <v>0</v>
      </c>
      <c r="AI8" s="55" t="str">
        <f>IF(AH8=0,"",AH8/VLOOKUP(B8,Kraftvärmeprod!$B$1:$BC$480,MATCH("Summa tillförd energi exklusive rökgaskondensering",Kraftvärmeprod!$B$1:$BC$1,0),FALSE))</f>
        <v/>
      </c>
    </row>
    <row r="9" spans="1:35" x14ac:dyDescent="0.25">
      <c r="A9" s="28" t="s">
        <v>18</v>
      </c>
      <c r="B9" s="28" t="s">
        <v>19</v>
      </c>
      <c r="C9" s="28">
        <f>IF(ISERROR(1/VLOOKUP($B9,'Justerad allokering'!$B$2:$AG$462,MATCH(C$2,'Justerad allokering'!$B$2:$AF$2,0),FALSE)),VLOOKUP($B9,'Allokerad kvv'!$B$2:$AV$468,MATCH(C$2,'Allokerad kvv'!$B$2:$AV$2,0),FALSE),VLOOKUP($B9,'Justerad allokering'!$B$2:$AG$462,MATCH(C$2,'Justerad allokering'!$B$2:$AF$2,0),FALSE))</f>
        <v>0</v>
      </c>
      <c r="D9" s="28">
        <f>IF(ISERROR(1/VLOOKUP($B9,'Justerad allokering'!$B$2:$AG$462,MATCH(D$2,'Justerad allokering'!$B$2:$AF$2,0),FALSE)),VLOOKUP($B9,'Allokerad kvv'!$B$2:$AV$468,MATCH(D$2,'Allokerad kvv'!$B$2:$AV$2,0),FALSE),VLOOKUP($B9,'Justerad allokering'!$B$2:$AG$462,MATCH(D$2,'Justerad allokering'!$B$2:$AF$2,0),FALSE))</f>
        <v>0</v>
      </c>
      <c r="E9" s="28">
        <f>IF(ISERROR(1/VLOOKUP($B9,'Justerad allokering'!$B$2:$AG$462,MATCH(E$2,'Justerad allokering'!$B$2:$AF$2,0),FALSE)),VLOOKUP($B9,'Allokerad kvv'!$B$2:$AV$468,MATCH(E$2,'Allokerad kvv'!$B$2:$AV$2,0),FALSE),VLOOKUP($B9,'Justerad allokering'!$B$2:$AG$462,MATCH(E$2,'Justerad allokering'!$B$2:$AF$2,0),FALSE))</f>
        <v>0</v>
      </c>
      <c r="F9" s="28">
        <f>IF(ISERROR(1/VLOOKUP($B9,'Justerad allokering'!$B$2:$AG$462,MATCH(F$2,'Justerad allokering'!$B$2:$AF$2,0),FALSE)),VLOOKUP($B9,'Allokerad kvv'!$B$2:$AV$468,MATCH(F$2,'Allokerad kvv'!$B$2:$AV$2,0),FALSE),VLOOKUP($B9,'Justerad allokering'!$B$2:$AG$462,MATCH(F$2,'Justerad allokering'!$B$2:$AF$2,0),FALSE))</f>
        <v>0</v>
      </c>
      <c r="G9" s="28">
        <f>IF(ISERROR(1/VLOOKUP($B9,'Justerad allokering'!$B$2:$AG$462,MATCH(G$2,'Justerad allokering'!$B$2:$AF$2,0),FALSE)),VLOOKUP($B9,'Allokerad kvv'!$B$2:$AV$468,MATCH(G$2,'Allokerad kvv'!$B$2:$AV$2,0),FALSE),VLOOKUP($B9,'Justerad allokering'!$B$2:$AG$462,MATCH(G$2,'Justerad allokering'!$B$2:$AF$2,0),FALSE))</f>
        <v>0</v>
      </c>
      <c r="H9" s="28">
        <f>IF(ISERROR(1/VLOOKUP($B9,'Justerad allokering'!$B$2:$AG$462,MATCH(H$2,'Justerad allokering'!$B$2:$AF$2,0),FALSE)),VLOOKUP($B9,'Allokerad kvv'!$B$2:$AV$468,MATCH(H$2,'Allokerad kvv'!$B$2:$AV$2,0),FALSE),VLOOKUP($B9,'Justerad allokering'!$B$2:$AG$462,MATCH(H$2,'Justerad allokering'!$B$2:$AF$2,0),FALSE))</f>
        <v>0</v>
      </c>
      <c r="I9" s="28">
        <f>IF(ISERROR(1/VLOOKUP($B9,'Justerad allokering'!$B$2:$AG$462,MATCH(I$2,'Justerad allokering'!$B$2:$AF$2,0),FALSE)),VLOOKUP($B9,'Allokerad kvv'!$B$2:$AV$468,MATCH(I$2,'Allokerad kvv'!$B$2:$AV$2,0),FALSE),VLOOKUP($B9,'Justerad allokering'!$B$2:$AG$462,MATCH(I$2,'Justerad allokering'!$B$2:$AF$2,0),FALSE))</f>
        <v>0</v>
      </c>
      <c r="J9" s="28">
        <f>IF(ISERROR(1/VLOOKUP($B9,'Justerad allokering'!$B$2:$AG$462,MATCH(J$2,'Justerad allokering'!$B$2:$AF$2,0),FALSE)),VLOOKUP($B9,'Allokerad kvv'!$B$2:$AV$468,MATCH(J$2,'Allokerad kvv'!$B$2:$AV$2,0),FALSE),VLOOKUP($B9,'Justerad allokering'!$B$2:$AG$462,MATCH(J$2,'Justerad allokering'!$B$2:$AF$2,0),FALSE))</f>
        <v>0</v>
      </c>
      <c r="K9" s="28">
        <f>IF(ISERROR(1/VLOOKUP($B9,'Justerad allokering'!$B$2:$AG$462,MATCH(K$2,'Justerad allokering'!$B$2:$AF$2,0),FALSE)),VLOOKUP($B9,'Allokerad kvv'!$B$2:$AV$468,MATCH(K$2,'Allokerad kvv'!$B$2:$AV$2,0),FALSE),VLOOKUP($B9,'Justerad allokering'!$B$2:$AG$462,MATCH(K$2,'Justerad allokering'!$B$2:$AF$2,0),FALSE))</f>
        <v>0</v>
      </c>
      <c r="L9" s="28">
        <f>IF(ISERROR(1/VLOOKUP($B9,'Justerad allokering'!$B$2:$AG$462,MATCH(L$2,'Justerad allokering'!$B$2:$AF$2,0),FALSE)),VLOOKUP($B9,'Allokerad kvv'!$B$2:$AV$468,MATCH(L$2,'Allokerad kvv'!$B$2:$AV$2,0),FALSE),VLOOKUP($B9,'Justerad allokering'!$B$2:$AG$462,MATCH(L$2,'Justerad allokering'!$B$2:$AF$2,0),FALSE))</f>
        <v>0</v>
      </c>
      <c r="M9" s="28">
        <f>IF(ISERROR(1/VLOOKUP($B9,'Justerad allokering'!$B$2:$AG$462,MATCH(M$2,'Justerad allokering'!$B$2:$AF$2,0),FALSE)),VLOOKUP($B9,'Allokerad kvv'!$B$2:$AV$468,MATCH(M$2,'Allokerad kvv'!$B$2:$AV$2,0),FALSE),VLOOKUP($B9,'Justerad allokering'!$B$2:$AG$462,MATCH(M$2,'Justerad allokering'!$B$2:$AF$2,0),FALSE))</f>
        <v>0</v>
      </c>
      <c r="N9" s="28">
        <f>IF(ISERROR(1/VLOOKUP($B9,'Justerad allokering'!$B$2:$AG$462,MATCH(N$2,'Justerad allokering'!$B$2:$AF$2,0),FALSE)),VLOOKUP($B9,'Allokerad kvv'!$B$2:$AV$468,MATCH(N$2,'Allokerad kvv'!$B$2:$AV$2,0),FALSE),VLOOKUP($B9,'Justerad allokering'!$B$2:$AG$462,MATCH(N$2,'Justerad allokering'!$B$2:$AF$2,0),FALSE))</f>
        <v>0</v>
      </c>
      <c r="O9" s="28">
        <f>IF(ISERROR(1/VLOOKUP($B9,'Justerad allokering'!$B$2:$AG$462,MATCH(O$2,'Justerad allokering'!$B$2:$AF$2,0),FALSE)),VLOOKUP($B9,'Allokerad kvv'!$B$2:$AV$468,MATCH(O$2,'Allokerad kvv'!$B$2:$AV$2,0),FALSE),VLOOKUP($B9,'Justerad allokering'!$B$2:$AG$462,MATCH(O$2,'Justerad allokering'!$B$2:$AF$2,0),FALSE))</f>
        <v>0</v>
      </c>
      <c r="P9" s="28">
        <f>IF(ISERROR(1/VLOOKUP($B9,'Justerad allokering'!$B$2:$AG$462,MATCH(P$2,'Justerad allokering'!$B$2:$AF$2,0),FALSE)),VLOOKUP($B9,'Allokerad kvv'!$B$2:$AV$468,MATCH(P$2,'Allokerad kvv'!$B$2:$AV$2,0),FALSE),VLOOKUP($B9,'Justerad allokering'!$B$2:$AG$462,MATCH(P$2,'Justerad allokering'!$B$2:$AF$2,0),FALSE))</f>
        <v>0</v>
      </c>
      <c r="Q9" s="28">
        <f>IF(ISERROR(1/VLOOKUP($B9,'Justerad allokering'!$B$2:$AG$462,MATCH(Q$2,'Justerad allokering'!$B$2:$AF$2,0),FALSE)),VLOOKUP($B9,'Allokerad kvv'!$B$2:$AV$468,MATCH(Q$2,'Allokerad kvv'!$B$2:$AV$2,0),FALSE),VLOOKUP($B9,'Justerad allokering'!$B$2:$AG$462,MATCH(Q$2,'Justerad allokering'!$B$2:$AF$2,0),FALSE))</f>
        <v>0</v>
      </c>
      <c r="R9" s="28">
        <f>IF(ISERROR(1/VLOOKUP($B9,'Justerad allokering'!$B$2:$AG$462,MATCH(R$2,'Justerad allokering'!$B$2:$AF$2,0),FALSE)),VLOOKUP($B9,'Allokerad kvv'!$B$2:$AV$468,MATCH(R$2,'Allokerad kvv'!$B$2:$AV$2,0),FALSE),VLOOKUP($B9,'Justerad allokering'!$B$2:$AG$462,MATCH(R$2,'Justerad allokering'!$B$2:$AF$2,0),FALSE))</f>
        <v>0</v>
      </c>
      <c r="S9" s="28">
        <f>IF(ISERROR(1/VLOOKUP($B9,'Justerad allokering'!$B$2:$AG$462,MATCH(S$2,'Justerad allokering'!$B$2:$AF$2,0),FALSE)),VLOOKUP($B9,'Allokerad kvv'!$B$2:$AV$468,MATCH(S$2,'Allokerad kvv'!$B$2:$AV$2,0),FALSE),VLOOKUP($B9,'Justerad allokering'!$B$2:$AG$462,MATCH(S$2,'Justerad allokering'!$B$2:$AF$2,0),FALSE))</f>
        <v>0</v>
      </c>
      <c r="T9" s="28">
        <f>IF(ISERROR(1/VLOOKUP($B9,'Justerad allokering'!$B$2:$AG$462,MATCH(T$2,'Justerad allokering'!$B$2:$AF$2,0),FALSE)),VLOOKUP($B9,'Allokerad kvv'!$B$2:$AV$468,MATCH(T$2,'Allokerad kvv'!$B$2:$AV$2,0),FALSE),VLOOKUP($B9,'Justerad allokering'!$B$2:$AG$462,MATCH(T$2,'Justerad allokering'!$B$2:$AF$2,0),FALSE))</f>
        <v>0</v>
      </c>
      <c r="U9" s="28">
        <f>IF(ISERROR(1/VLOOKUP($B9,'Justerad allokering'!$B$2:$AG$462,MATCH(U$2,'Justerad allokering'!$B$2:$AF$2,0),FALSE)),VLOOKUP($B9,'Allokerad kvv'!$B$2:$AV$468,MATCH(U$2,'Allokerad kvv'!$B$2:$AV$2,0),FALSE),VLOOKUP($B9,'Justerad allokering'!$B$2:$AG$462,MATCH(U$2,'Justerad allokering'!$B$2:$AF$2,0),FALSE))</f>
        <v>0</v>
      </c>
      <c r="V9" s="28">
        <f>IF(ISERROR(1/VLOOKUP($B9,'Justerad allokering'!$B$2:$AG$462,MATCH(V$2,'Justerad allokering'!$B$2:$AF$2,0),FALSE)),VLOOKUP($B9,'Allokerad kvv'!$B$2:$AV$468,MATCH(V$2,'Allokerad kvv'!$B$2:$AV$2,0),FALSE),VLOOKUP($B9,'Justerad allokering'!$B$2:$AG$462,MATCH(V$2,'Justerad allokering'!$B$2:$AF$2,0),FALSE))</f>
        <v>0</v>
      </c>
      <c r="W9" s="28">
        <f>IF(ISERROR(1/VLOOKUP($B9,'Justerad allokering'!$B$2:$AG$462,MATCH(W$2,'Justerad allokering'!$B$2:$AF$2,0),FALSE)),VLOOKUP($B9,'Allokerad kvv'!$B$2:$AV$468,MATCH(W$2,'Allokerad kvv'!$B$2:$AV$2,0),FALSE),VLOOKUP($B9,'Justerad allokering'!$B$2:$AG$462,MATCH(W$2,'Justerad allokering'!$B$2:$AF$2,0),FALSE))</f>
        <v>0</v>
      </c>
      <c r="X9" s="28">
        <f>IF(ISERROR(1/VLOOKUP($B9,'Justerad allokering'!$B$2:$AG$462,MATCH(X$2,'Justerad allokering'!$B$2:$AF$2,0),FALSE)),VLOOKUP($B9,'Allokerad kvv'!$B$2:$AV$468,MATCH(X$2,'Allokerad kvv'!$B$2:$AV$2,0),FALSE),VLOOKUP($B9,'Justerad allokering'!$B$2:$AG$462,MATCH(X$2,'Justerad allokering'!$B$2:$AF$2,0),FALSE))</f>
        <v>0</v>
      </c>
      <c r="Y9" s="28">
        <f>IF(ISERROR(1/VLOOKUP($B9,'Justerad allokering'!$B$2:$AG$462,MATCH(Y$2,'Justerad allokering'!$B$2:$AF$2,0),FALSE)),VLOOKUP($B9,'Allokerad kvv'!$B$2:$AV$468,MATCH(Y$2,'Allokerad kvv'!$B$2:$AV$2,0),FALSE),VLOOKUP($B9,'Justerad allokering'!$B$2:$AG$462,MATCH(Y$2,'Justerad allokering'!$B$2:$AF$2,0),FALSE))</f>
        <v>0</v>
      </c>
      <c r="Z9" s="28">
        <f>IF(ISERROR(1/VLOOKUP($B9,'Justerad allokering'!$B$2:$AG$462,MATCH(Z$2,'Justerad allokering'!$B$2:$AF$2,0),FALSE)),VLOOKUP($B9,'Allokerad kvv'!$B$2:$AV$468,MATCH(Z$2,'Allokerad kvv'!$B$2:$AV$2,0),FALSE),VLOOKUP($B9,'Justerad allokering'!$B$2:$AG$462,MATCH(Z$2,'Justerad allokering'!$B$2:$AF$2,0),FALSE))</f>
        <v>0</v>
      </c>
      <c r="AA9" s="28"/>
      <c r="AB9" s="28"/>
      <c r="AE9">
        <f t="shared" si="0"/>
        <v>0</v>
      </c>
      <c r="AG9">
        <f t="shared" si="1"/>
        <v>0</v>
      </c>
      <c r="AH9">
        <f t="shared" si="2"/>
        <v>0</v>
      </c>
      <c r="AI9" s="55" t="str">
        <f>IF(AH9=0,"",AH9/VLOOKUP(B9,Kraftvärmeprod!$B$1:$BC$480,MATCH("Summa tillförd energi exklusive rökgaskondensering",Kraftvärmeprod!$B$1:$BC$1,0),FALSE))</f>
        <v/>
      </c>
    </row>
    <row r="10" spans="1:35" x14ac:dyDescent="0.25">
      <c r="A10" s="28" t="s">
        <v>18</v>
      </c>
      <c r="B10" s="28" t="s">
        <v>21</v>
      </c>
      <c r="C10" s="28">
        <f>IF(ISERROR(1/VLOOKUP($B10,'Justerad allokering'!$B$2:$AG$462,MATCH(C$2,'Justerad allokering'!$B$2:$AF$2,0),FALSE)),VLOOKUP($B10,'Allokerad kvv'!$B$2:$AV$468,MATCH(C$2,'Allokerad kvv'!$B$2:$AV$2,0),FALSE),VLOOKUP($B10,'Justerad allokering'!$B$2:$AG$462,MATCH(C$2,'Justerad allokering'!$B$2:$AF$2,0),FALSE))</f>
        <v>0</v>
      </c>
      <c r="D10" s="28">
        <f>IF(ISERROR(1/VLOOKUP($B10,'Justerad allokering'!$B$2:$AG$462,MATCH(D$2,'Justerad allokering'!$B$2:$AF$2,0),FALSE)),VLOOKUP($B10,'Allokerad kvv'!$B$2:$AV$468,MATCH(D$2,'Allokerad kvv'!$B$2:$AV$2,0),FALSE),VLOOKUP($B10,'Justerad allokering'!$B$2:$AG$462,MATCH(D$2,'Justerad allokering'!$B$2:$AF$2,0),FALSE))</f>
        <v>0</v>
      </c>
      <c r="E10" s="28">
        <f>IF(ISERROR(1/VLOOKUP($B10,'Justerad allokering'!$B$2:$AG$462,MATCH(E$2,'Justerad allokering'!$B$2:$AF$2,0),FALSE)),VLOOKUP($B10,'Allokerad kvv'!$B$2:$AV$468,MATCH(E$2,'Allokerad kvv'!$B$2:$AV$2,0),FALSE),VLOOKUP($B10,'Justerad allokering'!$B$2:$AG$462,MATCH(E$2,'Justerad allokering'!$B$2:$AF$2,0),FALSE))</f>
        <v>0</v>
      </c>
      <c r="F10" s="28">
        <f>IF(ISERROR(1/VLOOKUP($B10,'Justerad allokering'!$B$2:$AG$462,MATCH(F$2,'Justerad allokering'!$B$2:$AF$2,0),FALSE)),VLOOKUP($B10,'Allokerad kvv'!$B$2:$AV$468,MATCH(F$2,'Allokerad kvv'!$B$2:$AV$2,0),FALSE),VLOOKUP($B10,'Justerad allokering'!$B$2:$AG$462,MATCH(F$2,'Justerad allokering'!$B$2:$AF$2,0),FALSE))</f>
        <v>0</v>
      </c>
      <c r="G10" s="28">
        <f>IF(ISERROR(1/VLOOKUP($B10,'Justerad allokering'!$B$2:$AG$462,MATCH(G$2,'Justerad allokering'!$B$2:$AF$2,0),FALSE)),VLOOKUP($B10,'Allokerad kvv'!$B$2:$AV$468,MATCH(G$2,'Allokerad kvv'!$B$2:$AV$2,0),FALSE),VLOOKUP($B10,'Justerad allokering'!$B$2:$AG$462,MATCH(G$2,'Justerad allokering'!$B$2:$AF$2,0),FALSE))</f>
        <v>0</v>
      </c>
      <c r="H10" s="28">
        <f>IF(ISERROR(1/VLOOKUP($B10,'Justerad allokering'!$B$2:$AG$462,MATCH(H$2,'Justerad allokering'!$B$2:$AF$2,0),FALSE)),VLOOKUP($B10,'Allokerad kvv'!$B$2:$AV$468,MATCH(H$2,'Allokerad kvv'!$B$2:$AV$2,0),FALSE),VLOOKUP($B10,'Justerad allokering'!$B$2:$AG$462,MATCH(H$2,'Justerad allokering'!$B$2:$AF$2,0),FALSE))</f>
        <v>0</v>
      </c>
      <c r="I10" s="28">
        <f>IF(ISERROR(1/VLOOKUP($B10,'Justerad allokering'!$B$2:$AG$462,MATCH(I$2,'Justerad allokering'!$B$2:$AF$2,0),FALSE)),VLOOKUP($B10,'Allokerad kvv'!$B$2:$AV$468,MATCH(I$2,'Allokerad kvv'!$B$2:$AV$2,0),FALSE),VLOOKUP($B10,'Justerad allokering'!$B$2:$AG$462,MATCH(I$2,'Justerad allokering'!$B$2:$AF$2,0),FALSE))</f>
        <v>0</v>
      </c>
      <c r="J10" s="28">
        <f>IF(ISERROR(1/VLOOKUP($B10,'Justerad allokering'!$B$2:$AG$462,MATCH(J$2,'Justerad allokering'!$B$2:$AF$2,0),FALSE)),VLOOKUP($B10,'Allokerad kvv'!$B$2:$AV$468,MATCH(J$2,'Allokerad kvv'!$B$2:$AV$2,0),FALSE),VLOOKUP($B10,'Justerad allokering'!$B$2:$AG$462,MATCH(J$2,'Justerad allokering'!$B$2:$AF$2,0),FALSE))</f>
        <v>0</v>
      </c>
      <c r="K10" s="28">
        <f>IF(ISERROR(1/VLOOKUP($B10,'Justerad allokering'!$B$2:$AG$462,MATCH(K$2,'Justerad allokering'!$B$2:$AF$2,0),FALSE)),VLOOKUP($B10,'Allokerad kvv'!$B$2:$AV$468,MATCH(K$2,'Allokerad kvv'!$B$2:$AV$2,0),FALSE),VLOOKUP($B10,'Justerad allokering'!$B$2:$AG$462,MATCH(K$2,'Justerad allokering'!$B$2:$AF$2,0),FALSE))</f>
        <v>0</v>
      </c>
      <c r="L10" s="28">
        <f>IF(ISERROR(1/VLOOKUP($B10,'Justerad allokering'!$B$2:$AG$462,MATCH(L$2,'Justerad allokering'!$B$2:$AF$2,0),FALSE)),VLOOKUP($B10,'Allokerad kvv'!$B$2:$AV$468,MATCH(L$2,'Allokerad kvv'!$B$2:$AV$2,0),FALSE),VLOOKUP($B10,'Justerad allokering'!$B$2:$AG$462,MATCH(L$2,'Justerad allokering'!$B$2:$AF$2,0),FALSE))</f>
        <v>0</v>
      </c>
      <c r="M10" s="28">
        <f>IF(ISERROR(1/VLOOKUP($B10,'Justerad allokering'!$B$2:$AG$462,MATCH(M$2,'Justerad allokering'!$B$2:$AF$2,0),FALSE)),VLOOKUP($B10,'Allokerad kvv'!$B$2:$AV$468,MATCH(M$2,'Allokerad kvv'!$B$2:$AV$2,0),FALSE),VLOOKUP($B10,'Justerad allokering'!$B$2:$AG$462,MATCH(M$2,'Justerad allokering'!$B$2:$AF$2,0),FALSE))</f>
        <v>0</v>
      </c>
      <c r="N10" s="28">
        <f>IF(ISERROR(1/VLOOKUP($B10,'Justerad allokering'!$B$2:$AG$462,MATCH(N$2,'Justerad allokering'!$B$2:$AF$2,0),FALSE)),VLOOKUP($B10,'Allokerad kvv'!$B$2:$AV$468,MATCH(N$2,'Allokerad kvv'!$B$2:$AV$2,0),FALSE),VLOOKUP($B10,'Justerad allokering'!$B$2:$AG$462,MATCH(N$2,'Justerad allokering'!$B$2:$AF$2,0),FALSE))</f>
        <v>0</v>
      </c>
      <c r="O10" s="28">
        <f>IF(ISERROR(1/VLOOKUP($B10,'Justerad allokering'!$B$2:$AG$462,MATCH(O$2,'Justerad allokering'!$B$2:$AF$2,0),FALSE)),VLOOKUP($B10,'Allokerad kvv'!$B$2:$AV$468,MATCH(O$2,'Allokerad kvv'!$B$2:$AV$2,0),FALSE),VLOOKUP($B10,'Justerad allokering'!$B$2:$AG$462,MATCH(O$2,'Justerad allokering'!$B$2:$AF$2,0),FALSE))</f>
        <v>0</v>
      </c>
      <c r="P10" s="28">
        <f>IF(ISERROR(1/VLOOKUP($B10,'Justerad allokering'!$B$2:$AG$462,MATCH(P$2,'Justerad allokering'!$B$2:$AF$2,0),FALSE)),VLOOKUP($B10,'Allokerad kvv'!$B$2:$AV$468,MATCH(P$2,'Allokerad kvv'!$B$2:$AV$2,0),FALSE),VLOOKUP($B10,'Justerad allokering'!$B$2:$AG$462,MATCH(P$2,'Justerad allokering'!$B$2:$AF$2,0),FALSE))</f>
        <v>0</v>
      </c>
      <c r="Q10" s="28">
        <f>IF(ISERROR(1/VLOOKUP($B10,'Justerad allokering'!$B$2:$AG$462,MATCH(Q$2,'Justerad allokering'!$B$2:$AF$2,0),FALSE)),VLOOKUP($B10,'Allokerad kvv'!$B$2:$AV$468,MATCH(Q$2,'Allokerad kvv'!$B$2:$AV$2,0),FALSE),VLOOKUP($B10,'Justerad allokering'!$B$2:$AG$462,MATCH(Q$2,'Justerad allokering'!$B$2:$AF$2,0),FALSE))</f>
        <v>0</v>
      </c>
      <c r="R10" s="28">
        <f>IF(ISERROR(1/VLOOKUP($B10,'Justerad allokering'!$B$2:$AG$462,MATCH(R$2,'Justerad allokering'!$B$2:$AF$2,0),FALSE)),VLOOKUP($B10,'Allokerad kvv'!$B$2:$AV$468,MATCH(R$2,'Allokerad kvv'!$B$2:$AV$2,0),FALSE),VLOOKUP($B10,'Justerad allokering'!$B$2:$AG$462,MATCH(R$2,'Justerad allokering'!$B$2:$AF$2,0),FALSE))</f>
        <v>0</v>
      </c>
      <c r="S10" s="28">
        <f>IF(ISERROR(1/VLOOKUP($B10,'Justerad allokering'!$B$2:$AG$462,MATCH(S$2,'Justerad allokering'!$B$2:$AF$2,0),FALSE)),VLOOKUP($B10,'Allokerad kvv'!$B$2:$AV$468,MATCH(S$2,'Allokerad kvv'!$B$2:$AV$2,0),FALSE),VLOOKUP($B10,'Justerad allokering'!$B$2:$AG$462,MATCH(S$2,'Justerad allokering'!$B$2:$AF$2,0),FALSE))</f>
        <v>0</v>
      </c>
      <c r="T10" s="28">
        <f>IF(ISERROR(1/VLOOKUP($B10,'Justerad allokering'!$B$2:$AG$462,MATCH(T$2,'Justerad allokering'!$B$2:$AF$2,0),FALSE)),VLOOKUP($B10,'Allokerad kvv'!$B$2:$AV$468,MATCH(T$2,'Allokerad kvv'!$B$2:$AV$2,0),FALSE),VLOOKUP($B10,'Justerad allokering'!$B$2:$AG$462,MATCH(T$2,'Justerad allokering'!$B$2:$AF$2,0),FALSE))</f>
        <v>0</v>
      </c>
      <c r="U10" s="28">
        <f>IF(ISERROR(1/VLOOKUP($B10,'Justerad allokering'!$B$2:$AG$462,MATCH(U$2,'Justerad allokering'!$B$2:$AF$2,0),FALSE)),VLOOKUP($B10,'Allokerad kvv'!$B$2:$AV$468,MATCH(U$2,'Allokerad kvv'!$B$2:$AV$2,0),FALSE),VLOOKUP($B10,'Justerad allokering'!$B$2:$AG$462,MATCH(U$2,'Justerad allokering'!$B$2:$AF$2,0),FALSE))</f>
        <v>0</v>
      </c>
      <c r="V10" s="28">
        <f>IF(ISERROR(1/VLOOKUP($B10,'Justerad allokering'!$B$2:$AG$462,MATCH(V$2,'Justerad allokering'!$B$2:$AF$2,0),FALSE)),VLOOKUP($B10,'Allokerad kvv'!$B$2:$AV$468,MATCH(V$2,'Allokerad kvv'!$B$2:$AV$2,0),FALSE),VLOOKUP($B10,'Justerad allokering'!$B$2:$AG$462,MATCH(V$2,'Justerad allokering'!$B$2:$AF$2,0),FALSE))</f>
        <v>0</v>
      </c>
      <c r="W10" s="28">
        <f>IF(ISERROR(1/VLOOKUP($B10,'Justerad allokering'!$B$2:$AG$462,MATCH(W$2,'Justerad allokering'!$B$2:$AF$2,0),FALSE)),VLOOKUP($B10,'Allokerad kvv'!$B$2:$AV$468,MATCH(W$2,'Allokerad kvv'!$B$2:$AV$2,0),FALSE),VLOOKUP($B10,'Justerad allokering'!$B$2:$AG$462,MATCH(W$2,'Justerad allokering'!$B$2:$AF$2,0),FALSE))</f>
        <v>0</v>
      </c>
      <c r="X10" s="28">
        <f>IF(ISERROR(1/VLOOKUP($B10,'Justerad allokering'!$B$2:$AG$462,MATCH(X$2,'Justerad allokering'!$B$2:$AF$2,0),FALSE)),VLOOKUP($B10,'Allokerad kvv'!$B$2:$AV$468,MATCH(X$2,'Allokerad kvv'!$B$2:$AV$2,0),FALSE),VLOOKUP($B10,'Justerad allokering'!$B$2:$AG$462,MATCH(X$2,'Justerad allokering'!$B$2:$AF$2,0),FALSE))</f>
        <v>0</v>
      </c>
      <c r="Y10" s="28">
        <f>IF(ISERROR(1/VLOOKUP($B10,'Justerad allokering'!$B$2:$AG$462,MATCH(Y$2,'Justerad allokering'!$B$2:$AF$2,0),FALSE)),VLOOKUP($B10,'Allokerad kvv'!$B$2:$AV$468,MATCH(Y$2,'Allokerad kvv'!$B$2:$AV$2,0),FALSE),VLOOKUP($B10,'Justerad allokering'!$B$2:$AG$462,MATCH(Y$2,'Justerad allokering'!$B$2:$AF$2,0),FALSE))</f>
        <v>0</v>
      </c>
      <c r="Z10" s="28">
        <f>IF(ISERROR(1/VLOOKUP($B10,'Justerad allokering'!$B$2:$AG$462,MATCH(Z$2,'Justerad allokering'!$B$2:$AF$2,0),FALSE)),VLOOKUP($B10,'Allokerad kvv'!$B$2:$AV$468,MATCH(Z$2,'Allokerad kvv'!$B$2:$AV$2,0),FALSE),VLOOKUP($B10,'Justerad allokering'!$B$2:$AG$462,MATCH(Z$2,'Justerad allokering'!$B$2:$AF$2,0),FALSE))</f>
        <v>0</v>
      </c>
      <c r="AA10" s="28"/>
      <c r="AB10" s="28"/>
      <c r="AE10">
        <f t="shared" si="0"/>
        <v>0</v>
      </c>
      <c r="AG10">
        <f t="shared" si="1"/>
        <v>0</v>
      </c>
      <c r="AH10">
        <f t="shared" si="2"/>
        <v>0</v>
      </c>
      <c r="AI10" s="55" t="str">
        <f>IF(AH10=0,"",AH10/VLOOKUP(B10,Kraftvärmeprod!$B$1:$BC$480,MATCH("Summa tillförd energi exklusive rökgaskondensering",Kraftvärmeprod!$B$1:$BC$1,0),FALSE))</f>
        <v/>
      </c>
    </row>
    <row r="11" spans="1:35" x14ac:dyDescent="0.25">
      <c r="A11" s="28" t="s">
        <v>18</v>
      </c>
      <c r="B11" s="28" t="s">
        <v>22</v>
      </c>
      <c r="C11" s="28">
        <f>IF(ISERROR(1/VLOOKUP($B11,'Justerad allokering'!$B$2:$AG$462,MATCH(C$2,'Justerad allokering'!$B$2:$AF$2,0),FALSE)),VLOOKUP($B11,'Allokerad kvv'!$B$2:$AV$468,MATCH(C$2,'Allokerad kvv'!$B$2:$AV$2,0),FALSE),VLOOKUP($B11,'Justerad allokering'!$B$2:$AG$462,MATCH(C$2,'Justerad allokering'!$B$2:$AF$2,0),FALSE))</f>
        <v>0</v>
      </c>
      <c r="D11" s="28">
        <f>IF(ISERROR(1/VLOOKUP($B11,'Justerad allokering'!$B$2:$AG$462,MATCH(D$2,'Justerad allokering'!$B$2:$AF$2,0),FALSE)),VLOOKUP($B11,'Allokerad kvv'!$B$2:$AV$468,MATCH(D$2,'Allokerad kvv'!$B$2:$AV$2,0),FALSE),VLOOKUP($B11,'Justerad allokering'!$B$2:$AG$462,MATCH(D$2,'Justerad allokering'!$B$2:$AF$2,0),FALSE))</f>
        <v>0</v>
      </c>
      <c r="E11" s="28">
        <f>IF(ISERROR(1/VLOOKUP($B11,'Justerad allokering'!$B$2:$AG$462,MATCH(E$2,'Justerad allokering'!$B$2:$AF$2,0),FALSE)),VLOOKUP($B11,'Allokerad kvv'!$B$2:$AV$468,MATCH(E$2,'Allokerad kvv'!$B$2:$AV$2,0),FALSE),VLOOKUP($B11,'Justerad allokering'!$B$2:$AG$462,MATCH(E$2,'Justerad allokering'!$B$2:$AF$2,0),FALSE))</f>
        <v>0</v>
      </c>
      <c r="F11" s="28">
        <f>IF(ISERROR(1/VLOOKUP($B11,'Justerad allokering'!$B$2:$AG$462,MATCH(F$2,'Justerad allokering'!$B$2:$AF$2,0),FALSE)),VLOOKUP($B11,'Allokerad kvv'!$B$2:$AV$468,MATCH(F$2,'Allokerad kvv'!$B$2:$AV$2,0),FALSE),VLOOKUP($B11,'Justerad allokering'!$B$2:$AG$462,MATCH(F$2,'Justerad allokering'!$B$2:$AF$2,0),FALSE))</f>
        <v>0</v>
      </c>
      <c r="G11" s="28">
        <f>IF(ISERROR(1/VLOOKUP($B11,'Justerad allokering'!$B$2:$AG$462,MATCH(G$2,'Justerad allokering'!$B$2:$AF$2,0),FALSE)),VLOOKUP($B11,'Allokerad kvv'!$B$2:$AV$468,MATCH(G$2,'Allokerad kvv'!$B$2:$AV$2,0),FALSE),VLOOKUP($B11,'Justerad allokering'!$B$2:$AG$462,MATCH(G$2,'Justerad allokering'!$B$2:$AF$2,0),FALSE))</f>
        <v>0</v>
      </c>
      <c r="H11" s="28">
        <f>IF(ISERROR(1/VLOOKUP($B11,'Justerad allokering'!$B$2:$AG$462,MATCH(H$2,'Justerad allokering'!$B$2:$AF$2,0),FALSE)),VLOOKUP($B11,'Allokerad kvv'!$B$2:$AV$468,MATCH(H$2,'Allokerad kvv'!$B$2:$AV$2,0),FALSE),VLOOKUP($B11,'Justerad allokering'!$B$2:$AG$462,MATCH(H$2,'Justerad allokering'!$B$2:$AF$2,0),FALSE))</f>
        <v>0</v>
      </c>
      <c r="I11" s="28">
        <f>IF(ISERROR(1/VLOOKUP($B11,'Justerad allokering'!$B$2:$AG$462,MATCH(I$2,'Justerad allokering'!$B$2:$AF$2,0),FALSE)),VLOOKUP($B11,'Allokerad kvv'!$B$2:$AV$468,MATCH(I$2,'Allokerad kvv'!$B$2:$AV$2,0),FALSE),VLOOKUP($B11,'Justerad allokering'!$B$2:$AG$462,MATCH(I$2,'Justerad allokering'!$B$2:$AF$2,0),FALSE))</f>
        <v>0</v>
      </c>
      <c r="J11" s="28">
        <f>IF(ISERROR(1/VLOOKUP($B11,'Justerad allokering'!$B$2:$AG$462,MATCH(J$2,'Justerad allokering'!$B$2:$AF$2,0),FALSE)),VLOOKUP($B11,'Allokerad kvv'!$B$2:$AV$468,MATCH(J$2,'Allokerad kvv'!$B$2:$AV$2,0),FALSE),VLOOKUP($B11,'Justerad allokering'!$B$2:$AG$462,MATCH(J$2,'Justerad allokering'!$B$2:$AF$2,0),FALSE))</f>
        <v>0</v>
      </c>
      <c r="K11" s="28">
        <f>IF(ISERROR(1/VLOOKUP($B11,'Justerad allokering'!$B$2:$AG$462,MATCH(K$2,'Justerad allokering'!$B$2:$AF$2,0),FALSE)),VLOOKUP($B11,'Allokerad kvv'!$B$2:$AV$468,MATCH(K$2,'Allokerad kvv'!$B$2:$AV$2,0),FALSE),VLOOKUP($B11,'Justerad allokering'!$B$2:$AG$462,MATCH(K$2,'Justerad allokering'!$B$2:$AF$2,0),FALSE))</f>
        <v>0</v>
      </c>
      <c r="L11" s="28">
        <f>IF(ISERROR(1/VLOOKUP($B11,'Justerad allokering'!$B$2:$AG$462,MATCH(L$2,'Justerad allokering'!$B$2:$AF$2,0),FALSE)),VLOOKUP($B11,'Allokerad kvv'!$B$2:$AV$468,MATCH(L$2,'Allokerad kvv'!$B$2:$AV$2,0),FALSE),VLOOKUP($B11,'Justerad allokering'!$B$2:$AG$462,MATCH(L$2,'Justerad allokering'!$B$2:$AF$2,0),FALSE))</f>
        <v>0</v>
      </c>
      <c r="M11" s="28">
        <f>IF(ISERROR(1/VLOOKUP($B11,'Justerad allokering'!$B$2:$AG$462,MATCH(M$2,'Justerad allokering'!$B$2:$AF$2,0),FALSE)),VLOOKUP($B11,'Allokerad kvv'!$B$2:$AV$468,MATCH(M$2,'Allokerad kvv'!$B$2:$AV$2,0),FALSE),VLOOKUP($B11,'Justerad allokering'!$B$2:$AG$462,MATCH(M$2,'Justerad allokering'!$B$2:$AF$2,0),FALSE))</f>
        <v>0</v>
      </c>
      <c r="N11" s="28">
        <f>IF(ISERROR(1/VLOOKUP($B11,'Justerad allokering'!$B$2:$AG$462,MATCH(N$2,'Justerad allokering'!$B$2:$AF$2,0),FALSE)),VLOOKUP($B11,'Allokerad kvv'!$B$2:$AV$468,MATCH(N$2,'Allokerad kvv'!$B$2:$AV$2,0),FALSE),VLOOKUP($B11,'Justerad allokering'!$B$2:$AG$462,MATCH(N$2,'Justerad allokering'!$B$2:$AF$2,0),FALSE))</f>
        <v>0</v>
      </c>
      <c r="O11" s="28">
        <f>IF(ISERROR(1/VLOOKUP($B11,'Justerad allokering'!$B$2:$AG$462,MATCH(O$2,'Justerad allokering'!$B$2:$AF$2,0),FALSE)),VLOOKUP($B11,'Allokerad kvv'!$B$2:$AV$468,MATCH(O$2,'Allokerad kvv'!$B$2:$AV$2,0),FALSE),VLOOKUP($B11,'Justerad allokering'!$B$2:$AG$462,MATCH(O$2,'Justerad allokering'!$B$2:$AF$2,0),FALSE))</f>
        <v>0</v>
      </c>
      <c r="P11" s="28">
        <f>IF(ISERROR(1/VLOOKUP($B11,'Justerad allokering'!$B$2:$AG$462,MATCH(P$2,'Justerad allokering'!$B$2:$AF$2,0),FALSE)),VLOOKUP($B11,'Allokerad kvv'!$B$2:$AV$468,MATCH(P$2,'Allokerad kvv'!$B$2:$AV$2,0),FALSE),VLOOKUP($B11,'Justerad allokering'!$B$2:$AG$462,MATCH(P$2,'Justerad allokering'!$B$2:$AF$2,0),FALSE))</f>
        <v>0</v>
      </c>
      <c r="Q11" s="28">
        <f>IF(ISERROR(1/VLOOKUP($B11,'Justerad allokering'!$B$2:$AG$462,MATCH(Q$2,'Justerad allokering'!$B$2:$AF$2,0),FALSE)),VLOOKUP($B11,'Allokerad kvv'!$B$2:$AV$468,MATCH(Q$2,'Allokerad kvv'!$B$2:$AV$2,0),FALSE),VLOOKUP($B11,'Justerad allokering'!$B$2:$AG$462,MATCH(Q$2,'Justerad allokering'!$B$2:$AF$2,0),FALSE))</f>
        <v>0</v>
      </c>
      <c r="R11" s="28">
        <f>IF(ISERROR(1/VLOOKUP($B11,'Justerad allokering'!$B$2:$AG$462,MATCH(R$2,'Justerad allokering'!$B$2:$AF$2,0),FALSE)),VLOOKUP($B11,'Allokerad kvv'!$B$2:$AV$468,MATCH(R$2,'Allokerad kvv'!$B$2:$AV$2,0),FALSE),VLOOKUP($B11,'Justerad allokering'!$B$2:$AG$462,MATCH(R$2,'Justerad allokering'!$B$2:$AF$2,0),FALSE))</f>
        <v>0</v>
      </c>
      <c r="S11" s="28">
        <f>IF(ISERROR(1/VLOOKUP($B11,'Justerad allokering'!$B$2:$AG$462,MATCH(S$2,'Justerad allokering'!$B$2:$AF$2,0),FALSE)),VLOOKUP($B11,'Allokerad kvv'!$B$2:$AV$468,MATCH(S$2,'Allokerad kvv'!$B$2:$AV$2,0),FALSE),VLOOKUP($B11,'Justerad allokering'!$B$2:$AG$462,MATCH(S$2,'Justerad allokering'!$B$2:$AF$2,0),FALSE))</f>
        <v>0</v>
      </c>
      <c r="T11" s="28">
        <f>IF(ISERROR(1/VLOOKUP($B11,'Justerad allokering'!$B$2:$AG$462,MATCH(T$2,'Justerad allokering'!$B$2:$AF$2,0),FALSE)),VLOOKUP($B11,'Allokerad kvv'!$B$2:$AV$468,MATCH(T$2,'Allokerad kvv'!$B$2:$AV$2,0),FALSE),VLOOKUP($B11,'Justerad allokering'!$B$2:$AG$462,MATCH(T$2,'Justerad allokering'!$B$2:$AF$2,0),FALSE))</f>
        <v>0</v>
      </c>
      <c r="U11" s="28">
        <f>IF(ISERROR(1/VLOOKUP($B11,'Justerad allokering'!$B$2:$AG$462,MATCH(U$2,'Justerad allokering'!$B$2:$AF$2,0),FALSE)),VLOOKUP($B11,'Allokerad kvv'!$B$2:$AV$468,MATCH(U$2,'Allokerad kvv'!$B$2:$AV$2,0),FALSE),VLOOKUP($B11,'Justerad allokering'!$B$2:$AG$462,MATCH(U$2,'Justerad allokering'!$B$2:$AF$2,0),FALSE))</f>
        <v>0</v>
      </c>
      <c r="V11" s="28">
        <f>IF(ISERROR(1/VLOOKUP($B11,'Justerad allokering'!$B$2:$AG$462,MATCH(V$2,'Justerad allokering'!$B$2:$AF$2,0),FALSE)),VLOOKUP($B11,'Allokerad kvv'!$B$2:$AV$468,MATCH(V$2,'Allokerad kvv'!$B$2:$AV$2,0),FALSE),VLOOKUP($B11,'Justerad allokering'!$B$2:$AG$462,MATCH(V$2,'Justerad allokering'!$B$2:$AF$2,0),FALSE))</f>
        <v>0</v>
      </c>
      <c r="W11" s="28">
        <f>IF(ISERROR(1/VLOOKUP($B11,'Justerad allokering'!$B$2:$AG$462,MATCH(W$2,'Justerad allokering'!$B$2:$AF$2,0),FALSE)),VLOOKUP($B11,'Allokerad kvv'!$B$2:$AV$468,MATCH(W$2,'Allokerad kvv'!$B$2:$AV$2,0),FALSE),VLOOKUP($B11,'Justerad allokering'!$B$2:$AG$462,MATCH(W$2,'Justerad allokering'!$B$2:$AF$2,0),FALSE))</f>
        <v>0</v>
      </c>
      <c r="X11" s="28">
        <f>IF(ISERROR(1/VLOOKUP($B11,'Justerad allokering'!$B$2:$AG$462,MATCH(X$2,'Justerad allokering'!$B$2:$AF$2,0),FALSE)),VLOOKUP($B11,'Allokerad kvv'!$B$2:$AV$468,MATCH(X$2,'Allokerad kvv'!$B$2:$AV$2,0),FALSE),VLOOKUP($B11,'Justerad allokering'!$B$2:$AG$462,MATCH(X$2,'Justerad allokering'!$B$2:$AF$2,0),FALSE))</f>
        <v>0</v>
      </c>
      <c r="Y11" s="28">
        <f>IF(ISERROR(1/VLOOKUP($B11,'Justerad allokering'!$B$2:$AG$462,MATCH(Y$2,'Justerad allokering'!$B$2:$AF$2,0),FALSE)),VLOOKUP($B11,'Allokerad kvv'!$B$2:$AV$468,MATCH(Y$2,'Allokerad kvv'!$B$2:$AV$2,0),FALSE),VLOOKUP($B11,'Justerad allokering'!$B$2:$AG$462,MATCH(Y$2,'Justerad allokering'!$B$2:$AF$2,0),FALSE))</f>
        <v>0</v>
      </c>
      <c r="Z11" s="28">
        <f>IF(ISERROR(1/VLOOKUP($B11,'Justerad allokering'!$B$2:$AG$462,MATCH(Z$2,'Justerad allokering'!$B$2:$AF$2,0),FALSE)),VLOOKUP($B11,'Allokerad kvv'!$B$2:$AV$468,MATCH(Z$2,'Allokerad kvv'!$B$2:$AV$2,0),FALSE),VLOOKUP($B11,'Justerad allokering'!$B$2:$AG$462,MATCH(Z$2,'Justerad allokering'!$B$2:$AF$2,0),FALSE))</f>
        <v>0</v>
      </c>
      <c r="AA11" s="28"/>
      <c r="AB11" s="28"/>
      <c r="AE11">
        <f t="shared" si="0"/>
        <v>0</v>
      </c>
      <c r="AG11">
        <f t="shared" si="1"/>
        <v>0</v>
      </c>
      <c r="AH11">
        <f t="shared" si="2"/>
        <v>0</v>
      </c>
      <c r="AI11" s="55" t="str">
        <f>IF(AH11=0,"",AH11/VLOOKUP(B11,Kraftvärmeprod!$B$1:$BC$480,MATCH("Summa tillförd energi exklusive rökgaskondensering",Kraftvärmeprod!$B$1:$BC$1,0),FALSE))</f>
        <v/>
      </c>
    </row>
    <row r="12" spans="1:35" x14ac:dyDescent="0.25">
      <c r="A12" s="28" t="s">
        <v>23</v>
      </c>
      <c r="B12" s="28" t="s">
        <v>24</v>
      </c>
      <c r="C12" s="28">
        <f>IF(ISERROR(1/VLOOKUP($B12,'Justerad allokering'!$B$2:$AG$462,MATCH(C$2,'Justerad allokering'!$B$2:$AF$2,0),FALSE)),VLOOKUP($B12,'Allokerad kvv'!$B$2:$AV$468,MATCH(C$2,'Allokerad kvv'!$B$2:$AV$2,0),FALSE),VLOOKUP($B12,'Justerad allokering'!$B$2:$AG$462,MATCH(C$2,'Justerad allokering'!$B$2:$AF$2,0),FALSE))</f>
        <v>0</v>
      </c>
      <c r="D12" s="28">
        <f>IF(ISERROR(1/VLOOKUP($B12,'Justerad allokering'!$B$2:$AG$462,MATCH(D$2,'Justerad allokering'!$B$2:$AF$2,0),FALSE)),VLOOKUP($B12,'Allokerad kvv'!$B$2:$AV$468,MATCH(D$2,'Allokerad kvv'!$B$2:$AV$2,0),FALSE),VLOOKUP($B12,'Justerad allokering'!$B$2:$AG$462,MATCH(D$2,'Justerad allokering'!$B$2:$AF$2,0),FALSE))</f>
        <v>0</v>
      </c>
      <c r="E12" s="28">
        <f>IF(ISERROR(1/VLOOKUP($B12,'Justerad allokering'!$B$2:$AG$462,MATCH(E$2,'Justerad allokering'!$B$2:$AF$2,0),FALSE)),VLOOKUP($B12,'Allokerad kvv'!$B$2:$AV$468,MATCH(E$2,'Allokerad kvv'!$B$2:$AV$2,0),FALSE),VLOOKUP($B12,'Justerad allokering'!$B$2:$AG$462,MATCH(E$2,'Justerad allokering'!$B$2:$AF$2,0),FALSE))</f>
        <v>0</v>
      </c>
      <c r="F12" s="28">
        <f>IF(ISERROR(1/VLOOKUP($B12,'Justerad allokering'!$B$2:$AG$462,MATCH(F$2,'Justerad allokering'!$B$2:$AF$2,0),FALSE)),VLOOKUP($B12,'Allokerad kvv'!$B$2:$AV$468,MATCH(F$2,'Allokerad kvv'!$B$2:$AV$2,0),FALSE),VLOOKUP($B12,'Justerad allokering'!$B$2:$AG$462,MATCH(F$2,'Justerad allokering'!$B$2:$AF$2,0),FALSE))</f>
        <v>0</v>
      </c>
      <c r="G12" s="28">
        <f>IF(ISERROR(1/VLOOKUP($B12,'Justerad allokering'!$B$2:$AG$462,MATCH(G$2,'Justerad allokering'!$B$2:$AF$2,0),FALSE)),VLOOKUP($B12,'Allokerad kvv'!$B$2:$AV$468,MATCH(G$2,'Allokerad kvv'!$B$2:$AV$2,0),FALSE),VLOOKUP($B12,'Justerad allokering'!$B$2:$AG$462,MATCH(G$2,'Justerad allokering'!$B$2:$AF$2,0),FALSE))</f>
        <v>0</v>
      </c>
      <c r="H12" s="28">
        <f>IF(ISERROR(1/VLOOKUP($B12,'Justerad allokering'!$B$2:$AG$462,MATCH(H$2,'Justerad allokering'!$B$2:$AF$2,0),FALSE)),VLOOKUP($B12,'Allokerad kvv'!$B$2:$AV$468,MATCH(H$2,'Allokerad kvv'!$B$2:$AV$2,0),FALSE),VLOOKUP($B12,'Justerad allokering'!$B$2:$AG$462,MATCH(H$2,'Justerad allokering'!$B$2:$AF$2,0),FALSE))</f>
        <v>0</v>
      </c>
      <c r="I12" s="28">
        <f>IF(ISERROR(1/VLOOKUP($B12,'Justerad allokering'!$B$2:$AG$462,MATCH(I$2,'Justerad allokering'!$B$2:$AF$2,0),FALSE)),VLOOKUP($B12,'Allokerad kvv'!$B$2:$AV$468,MATCH(I$2,'Allokerad kvv'!$B$2:$AV$2,0),FALSE),VLOOKUP($B12,'Justerad allokering'!$B$2:$AG$462,MATCH(I$2,'Justerad allokering'!$B$2:$AF$2,0),FALSE))</f>
        <v>0</v>
      </c>
      <c r="J12" s="28">
        <f>IF(ISERROR(1/VLOOKUP($B12,'Justerad allokering'!$B$2:$AG$462,MATCH(J$2,'Justerad allokering'!$B$2:$AF$2,0),FALSE)),VLOOKUP($B12,'Allokerad kvv'!$B$2:$AV$468,MATCH(J$2,'Allokerad kvv'!$B$2:$AV$2,0),FALSE),VLOOKUP($B12,'Justerad allokering'!$B$2:$AG$462,MATCH(J$2,'Justerad allokering'!$B$2:$AF$2,0),FALSE))</f>
        <v>0</v>
      </c>
      <c r="K12" s="28">
        <f>IF(ISERROR(1/VLOOKUP($B12,'Justerad allokering'!$B$2:$AG$462,MATCH(K$2,'Justerad allokering'!$B$2:$AF$2,0),FALSE)),VLOOKUP($B12,'Allokerad kvv'!$B$2:$AV$468,MATCH(K$2,'Allokerad kvv'!$B$2:$AV$2,0),FALSE),VLOOKUP($B12,'Justerad allokering'!$B$2:$AG$462,MATCH(K$2,'Justerad allokering'!$B$2:$AF$2,0),FALSE))</f>
        <v>0</v>
      </c>
      <c r="L12" s="28">
        <f>IF(ISERROR(1/VLOOKUP($B12,'Justerad allokering'!$B$2:$AG$462,MATCH(L$2,'Justerad allokering'!$B$2:$AF$2,0),FALSE)),VLOOKUP($B12,'Allokerad kvv'!$B$2:$AV$468,MATCH(L$2,'Allokerad kvv'!$B$2:$AV$2,0),FALSE),VLOOKUP($B12,'Justerad allokering'!$B$2:$AG$462,MATCH(L$2,'Justerad allokering'!$B$2:$AF$2,0),FALSE))</f>
        <v>0</v>
      </c>
      <c r="M12" s="28">
        <f>IF(ISERROR(1/VLOOKUP($B12,'Justerad allokering'!$B$2:$AG$462,MATCH(M$2,'Justerad allokering'!$B$2:$AF$2,0),FALSE)),VLOOKUP($B12,'Allokerad kvv'!$B$2:$AV$468,MATCH(M$2,'Allokerad kvv'!$B$2:$AV$2,0),FALSE),VLOOKUP($B12,'Justerad allokering'!$B$2:$AG$462,MATCH(M$2,'Justerad allokering'!$B$2:$AF$2,0),FALSE))</f>
        <v>0</v>
      </c>
      <c r="N12" s="28">
        <f>IF(ISERROR(1/VLOOKUP($B12,'Justerad allokering'!$B$2:$AG$462,MATCH(N$2,'Justerad allokering'!$B$2:$AF$2,0),FALSE)),VLOOKUP($B12,'Allokerad kvv'!$B$2:$AV$468,MATCH(N$2,'Allokerad kvv'!$B$2:$AV$2,0),FALSE),VLOOKUP($B12,'Justerad allokering'!$B$2:$AG$462,MATCH(N$2,'Justerad allokering'!$B$2:$AF$2,0),FALSE))</f>
        <v>0</v>
      </c>
      <c r="O12" s="28">
        <f>IF(ISERROR(1/VLOOKUP($B12,'Justerad allokering'!$B$2:$AG$462,MATCH(O$2,'Justerad allokering'!$B$2:$AF$2,0),FALSE)),VLOOKUP($B12,'Allokerad kvv'!$B$2:$AV$468,MATCH(O$2,'Allokerad kvv'!$B$2:$AV$2,0),FALSE),VLOOKUP($B12,'Justerad allokering'!$B$2:$AG$462,MATCH(O$2,'Justerad allokering'!$B$2:$AF$2,0),FALSE))</f>
        <v>0</v>
      </c>
      <c r="P12" s="28">
        <f>IF(ISERROR(1/VLOOKUP($B12,'Justerad allokering'!$B$2:$AG$462,MATCH(P$2,'Justerad allokering'!$B$2:$AF$2,0),FALSE)),VLOOKUP($B12,'Allokerad kvv'!$B$2:$AV$468,MATCH(P$2,'Allokerad kvv'!$B$2:$AV$2,0),FALSE),VLOOKUP($B12,'Justerad allokering'!$B$2:$AG$462,MATCH(P$2,'Justerad allokering'!$B$2:$AF$2,0),FALSE))</f>
        <v>0</v>
      </c>
      <c r="Q12" s="28">
        <f>IF(ISERROR(1/VLOOKUP($B12,'Justerad allokering'!$B$2:$AG$462,MATCH(Q$2,'Justerad allokering'!$B$2:$AF$2,0),FALSE)),VLOOKUP($B12,'Allokerad kvv'!$B$2:$AV$468,MATCH(Q$2,'Allokerad kvv'!$B$2:$AV$2,0),FALSE),VLOOKUP($B12,'Justerad allokering'!$B$2:$AG$462,MATCH(Q$2,'Justerad allokering'!$B$2:$AF$2,0),FALSE))</f>
        <v>0</v>
      </c>
      <c r="R12" s="28">
        <f>IF(ISERROR(1/VLOOKUP($B12,'Justerad allokering'!$B$2:$AG$462,MATCH(R$2,'Justerad allokering'!$B$2:$AF$2,0),FALSE)),VLOOKUP($B12,'Allokerad kvv'!$B$2:$AV$468,MATCH(R$2,'Allokerad kvv'!$B$2:$AV$2,0),FALSE),VLOOKUP($B12,'Justerad allokering'!$B$2:$AG$462,MATCH(R$2,'Justerad allokering'!$B$2:$AF$2,0),FALSE))</f>
        <v>0</v>
      </c>
      <c r="S12" s="28">
        <f>IF(ISERROR(1/VLOOKUP($B12,'Justerad allokering'!$B$2:$AG$462,MATCH(S$2,'Justerad allokering'!$B$2:$AF$2,0),FALSE)),VLOOKUP($B12,'Allokerad kvv'!$B$2:$AV$468,MATCH(S$2,'Allokerad kvv'!$B$2:$AV$2,0),FALSE),VLOOKUP($B12,'Justerad allokering'!$B$2:$AG$462,MATCH(S$2,'Justerad allokering'!$B$2:$AF$2,0),FALSE))</f>
        <v>0</v>
      </c>
      <c r="T12" s="28">
        <f>IF(ISERROR(1/VLOOKUP($B12,'Justerad allokering'!$B$2:$AG$462,MATCH(T$2,'Justerad allokering'!$B$2:$AF$2,0),FALSE)),VLOOKUP($B12,'Allokerad kvv'!$B$2:$AV$468,MATCH(T$2,'Allokerad kvv'!$B$2:$AV$2,0),FALSE),VLOOKUP($B12,'Justerad allokering'!$B$2:$AG$462,MATCH(T$2,'Justerad allokering'!$B$2:$AF$2,0),FALSE))</f>
        <v>0</v>
      </c>
      <c r="U12" s="28">
        <f>IF(ISERROR(1/VLOOKUP($B12,'Justerad allokering'!$B$2:$AG$462,MATCH(U$2,'Justerad allokering'!$B$2:$AF$2,0),FALSE)),VLOOKUP($B12,'Allokerad kvv'!$B$2:$AV$468,MATCH(U$2,'Allokerad kvv'!$B$2:$AV$2,0),FALSE),VLOOKUP($B12,'Justerad allokering'!$B$2:$AG$462,MATCH(U$2,'Justerad allokering'!$B$2:$AF$2,0),FALSE))</f>
        <v>0</v>
      </c>
      <c r="V12" s="28">
        <f>IF(ISERROR(1/VLOOKUP($B12,'Justerad allokering'!$B$2:$AG$462,MATCH(V$2,'Justerad allokering'!$B$2:$AF$2,0),FALSE)),VLOOKUP($B12,'Allokerad kvv'!$B$2:$AV$468,MATCH(V$2,'Allokerad kvv'!$B$2:$AV$2,0),FALSE),VLOOKUP($B12,'Justerad allokering'!$B$2:$AG$462,MATCH(V$2,'Justerad allokering'!$B$2:$AF$2,0),FALSE))</f>
        <v>0</v>
      </c>
      <c r="W12" s="28">
        <f>IF(ISERROR(1/VLOOKUP($B12,'Justerad allokering'!$B$2:$AG$462,MATCH(W$2,'Justerad allokering'!$B$2:$AF$2,0),FALSE)),VLOOKUP($B12,'Allokerad kvv'!$B$2:$AV$468,MATCH(W$2,'Allokerad kvv'!$B$2:$AV$2,0),FALSE),VLOOKUP($B12,'Justerad allokering'!$B$2:$AG$462,MATCH(W$2,'Justerad allokering'!$B$2:$AF$2,0),FALSE))</f>
        <v>0</v>
      </c>
      <c r="X12" s="28">
        <f>IF(ISERROR(1/VLOOKUP($B12,'Justerad allokering'!$B$2:$AG$462,MATCH(X$2,'Justerad allokering'!$B$2:$AF$2,0),FALSE)),VLOOKUP($B12,'Allokerad kvv'!$B$2:$AV$468,MATCH(X$2,'Allokerad kvv'!$B$2:$AV$2,0),FALSE),VLOOKUP($B12,'Justerad allokering'!$B$2:$AG$462,MATCH(X$2,'Justerad allokering'!$B$2:$AF$2,0),FALSE))</f>
        <v>0</v>
      </c>
      <c r="Y12" s="28">
        <f>IF(ISERROR(1/VLOOKUP($B12,'Justerad allokering'!$B$2:$AG$462,MATCH(Y$2,'Justerad allokering'!$B$2:$AF$2,0),FALSE)),VLOOKUP($B12,'Allokerad kvv'!$B$2:$AV$468,MATCH(Y$2,'Allokerad kvv'!$B$2:$AV$2,0),FALSE),VLOOKUP($B12,'Justerad allokering'!$B$2:$AG$462,MATCH(Y$2,'Justerad allokering'!$B$2:$AF$2,0),FALSE))</f>
        <v>0</v>
      </c>
      <c r="Z12" s="28">
        <f>IF(ISERROR(1/VLOOKUP($B12,'Justerad allokering'!$B$2:$AG$462,MATCH(Z$2,'Justerad allokering'!$B$2:$AF$2,0),FALSE)),VLOOKUP($B12,'Allokerad kvv'!$B$2:$AV$468,MATCH(Z$2,'Allokerad kvv'!$B$2:$AV$2,0),FALSE),VLOOKUP($B12,'Justerad allokering'!$B$2:$AG$462,MATCH(Z$2,'Justerad allokering'!$B$2:$AF$2,0),FALSE))</f>
        <v>0</v>
      </c>
      <c r="AA12" s="28"/>
      <c r="AB12" s="28"/>
      <c r="AE12">
        <f t="shared" si="0"/>
        <v>0</v>
      </c>
      <c r="AG12">
        <f t="shared" si="1"/>
        <v>0</v>
      </c>
      <c r="AH12">
        <f t="shared" si="2"/>
        <v>0</v>
      </c>
      <c r="AI12" s="55" t="str">
        <f>IF(AH12=0,"",AH12/VLOOKUP(B12,Kraftvärmeprod!$B$1:$BC$480,MATCH("Summa tillförd energi exklusive rökgaskondensering",Kraftvärmeprod!$B$1:$BC$1,0),FALSE))</f>
        <v/>
      </c>
    </row>
    <row r="13" spans="1:35" x14ac:dyDescent="0.25">
      <c r="A13" s="28" t="s">
        <v>25</v>
      </c>
      <c r="B13" s="28" t="s">
        <v>26</v>
      </c>
      <c r="C13" s="28">
        <f>IF(ISERROR(1/VLOOKUP($B13,'Justerad allokering'!$B$2:$AG$462,MATCH(C$2,'Justerad allokering'!$B$2:$AF$2,0),FALSE)),VLOOKUP($B13,'Allokerad kvv'!$B$2:$AV$468,MATCH(C$2,'Allokerad kvv'!$B$2:$AV$2,0),FALSE),VLOOKUP($B13,'Justerad allokering'!$B$2:$AG$462,MATCH(C$2,'Justerad allokering'!$B$2:$AF$2,0),FALSE))</f>
        <v>0</v>
      </c>
      <c r="D13" s="28">
        <f>IF(ISERROR(1/VLOOKUP($B13,'Justerad allokering'!$B$2:$AG$462,MATCH(D$2,'Justerad allokering'!$B$2:$AF$2,0),FALSE)),VLOOKUP($B13,'Allokerad kvv'!$B$2:$AV$468,MATCH(D$2,'Allokerad kvv'!$B$2:$AV$2,0),FALSE),VLOOKUP($B13,'Justerad allokering'!$B$2:$AG$462,MATCH(D$2,'Justerad allokering'!$B$2:$AF$2,0),FALSE))</f>
        <v>0</v>
      </c>
      <c r="E13" s="28">
        <f>IF(ISERROR(1/VLOOKUP($B13,'Justerad allokering'!$B$2:$AG$462,MATCH(E$2,'Justerad allokering'!$B$2:$AF$2,0),FALSE)),VLOOKUP($B13,'Allokerad kvv'!$B$2:$AV$468,MATCH(E$2,'Allokerad kvv'!$B$2:$AV$2,0),FALSE),VLOOKUP($B13,'Justerad allokering'!$B$2:$AG$462,MATCH(E$2,'Justerad allokering'!$B$2:$AF$2,0),FALSE))</f>
        <v>0</v>
      </c>
      <c r="F13" s="28">
        <f>IF(ISERROR(1/VLOOKUP($B13,'Justerad allokering'!$B$2:$AG$462,MATCH(F$2,'Justerad allokering'!$B$2:$AF$2,0),FALSE)),VLOOKUP($B13,'Allokerad kvv'!$B$2:$AV$468,MATCH(F$2,'Allokerad kvv'!$B$2:$AV$2,0),FALSE),VLOOKUP($B13,'Justerad allokering'!$B$2:$AG$462,MATCH(F$2,'Justerad allokering'!$B$2:$AF$2,0),FALSE))</f>
        <v>0</v>
      </c>
      <c r="G13" s="28">
        <f>IF(ISERROR(1/VLOOKUP($B13,'Justerad allokering'!$B$2:$AG$462,MATCH(G$2,'Justerad allokering'!$B$2:$AF$2,0),FALSE)),VLOOKUP($B13,'Allokerad kvv'!$B$2:$AV$468,MATCH(G$2,'Allokerad kvv'!$B$2:$AV$2,0),FALSE),VLOOKUP($B13,'Justerad allokering'!$B$2:$AG$462,MATCH(G$2,'Justerad allokering'!$B$2:$AF$2,0),FALSE))</f>
        <v>0</v>
      </c>
      <c r="H13" s="28">
        <f>IF(ISERROR(1/VLOOKUP($B13,'Justerad allokering'!$B$2:$AG$462,MATCH(H$2,'Justerad allokering'!$B$2:$AF$2,0),FALSE)),VLOOKUP($B13,'Allokerad kvv'!$B$2:$AV$468,MATCH(H$2,'Allokerad kvv'!$B$2:$AV$2,0),FALSE),VLOOKUP($B13,'Justerad allokering'!$B$2:$AG$462,MATCH(H$2,'Justerad allokering'!$B$2:$AF$2,0),FALSE))</f>
        <v>0</v>
      </c>
      <c r="I13" s="28">
        <f>IF(ISERROR(1/VLOOKUP($B13,'Justerad allokering'!$B$2:$AG$462,MATCH(I$2,'Justerad allokering'!$B$2:$AF$2,0),FALSE)),VLOOKUP($B13,'Allokerad kvv'!$B$2:$AV$468,MATCH(I$2,'Allokerad kvv'!$B$2:$AV$2,0),FALSE),VLOOKUP($B13,'Justerad allokering'!$B$2:$AG$462,MATCH(I$2,'Justerad allokering'!$B$2:$AF$2,0),FALSE))</f>
        <v>0</v>
      </c>
      <c r="J13" s="28">
        <f>IF(ISERROR(1/VLOOKUP($B13,'Justerad allokering'!$B$2:$AG$462,MATCH(J$2,'Justerad allokering'!$B$2:$AF$2,0),FALSE)),VLOOKUP($B13,'Allokerad kvv'!$B$2:$AV$468,MATCH(J$2,'Allokerad kvv'!$B$2:$AV$2,0),FALSE),VLOOKUP($B13,'Justerad allokering'!$B$2:$AG$462,MATCH(J$2,'Justerad allokering'!$B$2:$AF$2,0),FALSE))</f>
        <v>0</v>
      </c>
      <c r="K13" s="28">
        <f>IF(ISERROR(1/VLOOKUP($B13,'Justerad allokering'!$B$2:$AG$462,MATCH(K$2,'Justerad allokering'!$B$2:$AF$2,0),FALSE)),VLOOKUP($B13,'Allokerad kvv'!$B$2:$AV$468,MATCH(K$2,'Allokerad kvv'!$B$2:$AV$2,0),FALSE),VLOOKUP($B13,'Justerad allokering'!$B$2:$AG$462,MATCH(K$2,'Justerad allokering'!$B$2:$AF$2,0),FALSE))</f>
        <v>0</v>
      </c>
      <c r="L13" s="28">
        <f>IF(ISERROR(1/VLOOKUP($B13,'Justerad allokering'!$B$2:$AG$462,MATCH(L$2,'Justerad allokering'!$B$2:$AF$2,0),FALSE)),VLOOKUP($B13,'Allokerad kvv'!$B$2:$AV$468,MATCH(L$2,'Allokerad kvv'!$B$2:$AV$2,0),FALSE),VLOOKUP($B13,'Justerad allokering'!$B$2:$AG$462,MATCH(L$2,'Justerad allokering'!$B$2:$AF$2,0),FALSE))</f>
        <v>0</v>
      </c>
      <c r="M13" s="28">
        <f>IF(ISERROR(1/VLOOKUP($B13,'Justerad allokering'!$B$2:$AG$462,MATCH(M$2,'Justerad allokering'!$B$2:$AF$2,0),FALSE)),VLOOKUP($B13,'Allokerad kvv'!$B$2:$AV$468,MATCH(M$2,'Allokerad kvv'!$B$2:$AV$2,0),FALSE),VLOOKUP($B13,'Justerad allokering'!$B$2:$AG$462,MATCH(M$2,'Justerad allokering'!$B$2:$AF$2,0),FALSE))</f>
        <v>0</v>
      </c>
      <c r="N13" s="28">
        <f>IF(ISERROR(1/VLOOKUP($B13,'Justerad allokering'!$B$2:$AG$462,MATCH(N$2,'Justerad allokering'!$B$2:$AF$2,0),FALSE)),VLOOKUP($B13,'Allokerad kvv'!$B$2:$AV$468,MATCH(N$2,'Allokerad kvv'!$B$2:$AV$2,0),FALSE),VLOOKUP($B13,'Justerad allokering'!$B$2:$AG$462,MATCH(N$2,'Justerad allokering'!$B$2:$AF$2,0),FALSE))</f>
        <v>0</v>
      </c>
      <c r="O13" s="28">
        <f>IF(ISERROR(1/VLOOKUP($B13,'Justerad allokering'!$B$2:$AG$462,MATCH(O$2,'Justerad allokering'!$B$2:$AF$2,0),FALSE)),VLOOKUP($B13,'Allokerad kvv'!$B$2:$AV$468,MATCH(O$2,'Allokerad kvv'!$B$2:$AV$2,0),FALSE),VLOOKUP($B13,'Justerad allokering'!$B$2:$AG$462,MATCH(O$2,'Justerad allokering'!$B$2:$AF$2,0),FALSE))</f>
        <v>0</v>
      </c>
      <c r="P13" s="28">
        <f>IF(ISERROR(1/VLOOKUP($B13,'Justerad allokering'!$B$2:$AG$462,MATCH(P$2,'Justerad allokering'!$B$2:$AF$2,0),FALSE)),VLOOKUP($B13,'Allokerad kvv'!$B$2:$AV$468,MATCH(P$2,'Allokerad kvv'!$B$2:$AV$2,0),FALSE),VLOOKUP($B13,'Justerad allokering'!$B$2:$AG$462,MATCH(P$2,'Justerad allokering'!$B$2:$AF$2,0),FALSE))</f>
        <v>0</v>
      </c>
      <c r="Q13" s="28">
        <f>IF(ISERROR(1/VLOOKUP($B13,'Justerad allokering'!$B$2:$AG$462,MATCH(Q$2,'Justerad allokering'!$B$2:$AF$2,0),FALSE)),VLOOKUP($B13,'Allokerad kvv'!$B$2:$AV$468,MATCH(Q$2,'Allokerad kvv'!$B$2:$AV$2,0),FALSE),VLOOKUP($B13,'Justerad allokering'!$B$2:$AG$462,MATCH(Q$2,'Justerad allokering'!$B$2:$AF$2,0),FALSE))</f>
        <v>0</v>
      </c>
      <c r="R13" s="28">
        <f>IF(ISERROR(1/VLOOKUP($B13,'Justerad allokering'!$B$2:$AG$462,MATCH(R$2,'Justerad allokering'!$B$2:$AF$2,0),FALSE)),VLOOKUP($B13,'Allokerad kvv'!$B$2:$AV$468,MATCH(R$2,'Allokerad kvv'!$B$2:$AV$2,0),FALSE),VLOOKUP($B13,'Justerad allokering'!$B$2:$AG$462,MATCH(R$2,'Justerad allokering'!$B$2:$AF$2,0),FALSE))</f>
        <v>0</v>
      </c>
      <c r="S13" s="28">
        <f>IF(ISERROR(1/VLOOKUP($B13,'Justerad allokering'!$B$2:$AG$462,MATCH(S$2,'Justerad allokering'!$B$2:$AF$2,0),FALSE)),VLOOKUP($B13,'Allokerad kvv'!$B$2:$AV$468,MATCH(S$2,'Allokerad kvv'!$B$2:$AV$2,0),FALSE),VLOOKUP($B13,'Justerad allokering'!$B$2:$AG$462,MATCH(S$2,'Justerad allokering'!$B$2:$AF$2,0),FALSE))</f>
        <v>0</v>
      </c>
      <c r="T13" s="28">
        <f>IF(ISERROR(1/VLOOKUP($B13,'Justerad allokering'!$B$2:$AG$462,MATCH(T$2,'Justerad allokering'!$B$2:$AF$2,0),FALSE)),VLOOKUP($B13,'Allokerad kvv'!$B$2:$AV$468,MATCH(T$2,'Allokerad kvv'!$B$2:$AV$2,0),FALSE),VLOOKUP($B13,'Justerad allokering'!$B$2:$AG$462,MATCH(T$2,'Justerad allokering'!$B$2:$AF$2,0),FALSE))</f>
        <v>0</v>
      </c>
      <c r="U13" s="28">
        <f>IF(ISERROR(1/VLOOKUP($B13,'Justerad allokering'!$B$2:$AG$462,MATCH(U$2,'Justerad allokering'!$B$2:$AF$2,0),FALSE)),VLOOKUP($B13,'Allokerad kvv'!$B$2:$AV$468,MATCH(U$2,'Allokerad kvv'!$B$2:$AV$2,0),FALSE),VLOOKUP($B13,'Justerad allokering'!$B$2:$AG$462,MATCH(U$2,'Justerad allokering'!$B$2:$AF$2,0),FALSE))</f>
        <v>0</v>
      </c>
      <c r="V13" s="28">
        <f>IF(ISERROR(1/VLOOKUP($B13,'Justerad allokering'!$B$2:$AG$462,MATCH(V$2,'Justerad allokering'!$B$2:$AF$2,0),FALSE)),VLOOKUP($B13,'Allokerad kvv'!$B$2:$AV$468,MATCH(V$2,'Allokerad kvv'!$B$2:$AV$2,0),FALSE),VLOOKUP($B13,'Justerad allokering'!$B$2:$AG$462,MATCH(V$2,'Justerad allokering'!$B$2:$AF$2,0),FALSE))</f>
        <v>0</v>
      </c>
      <c r="W13" s="28">
        <f>IF(ISERROR(1/VLOOKUP($B13,'Justerad allokering'!$B$2:$AG$462,MATCH(W$2,'Justerad allokering'!$B$2:$AF$2,0),FALSE)),VLOOKUP($B13,'Allokerad kvv'!$B$2:$AV$468,MATCH(W$2,'Allokerad kvv'!$B$2:$AV$2,0),FALSE),VLOOKUP($B13,'Justerad allokering'!$B$2:$AG$462,MATCH(W$2,'Justerad allokering'!$B$2:$AF$2,0),FALSE))</f>
        <v>0</v>
      </c>
      <c r="X13" s="28">
        <f>IF(ISERROR(1/VLOOKUP($B13,'Justerad allokering'!$B$2:$AG$462,MATCH(X$2,'Justerad allokering'!$B$2:$AF$2,0),FALSE)),VLOOKUP($B13,'Allokerad kvv'!$B$2:$AV$468,MATCH(X$2,'Allokerad kvv'!$B$2:$AV$2,0),FALSE),VLOOKUP($B13,'Justerad allokering'!$B$2:$AG$462,MATCH(X$2,'Justerad allokering'!$B$2:$AF$2,0),FALSE))</f>
        <v>0</v>
      </c>
      <c r="Y13" s="28">
        <f>IF(ISERROR(1/VLOOKUP($B13,'Justerad allokering'!$B$2:$AG$462,MATCH(Y$2,'Justerad allokering'!$B$2:$AF$2,0),FALSE)),VLOOKUP($B13,'Allokerad kvv'!$B$2:$AV$468,MATCH(Y$2,'Allokerad kvv'!$B$2:$AV$2,0),FALSE),VLOOKUP($B13,'Justerad allokering'!$B$2:$AG$462,MATCH(Y$2,'Justerad allokering'!$B$2:$AF$2,0),FALSE))</f>
        <v>0</v>
      </c>
      <c r="Z13" s="28">
        <f>IF(ISERROR(1/VLOOKUP($B13,'Justerad allokering'!$B$2:$AG$462,MATCH(Z$2,'Justerad allokering'!$B$2:$AF$2,0),FALSE)),VLOOKUP($B13,'Allokerad kvv'!$B$2:$AV$468,MATCH(Z$2,'Allokerad kvv'!$B$2:$AV$2,0),FALSE),VLOOKUP($B13,'Justerad allokering'!$B$2:$AG$462,MATCH(Z$2,'Justerad allokering'!$B$2:$AF$2,0),FALSE))</f>
        <v>0</v>
      </c>
      <c r="AA13" s="28"/>
      <c r="AB13" s="28"/>
      <c r="AE13">
        <f t="shared" si="0"/>
        <v>0</v>
      </c>
      <c r="AG13">
        <f t="shared" si="1"/>
        <v>0</v>
      </c>
      <c r="AH13">
        <f t="shared" si="2"/>
        <v>0</v>
      </c>
      <c r="AI13" s="55" t="str">
        <f>IF(AH13=0,"",AH13/VLOOKUP(B13,Kraftvärmeprod!$B$1:$BC$480,MATCH("Summa tillförd energi exklusive rökgaskondensering",Kraftvärmeprod!$B$1:$BC$1,0),FALSE))</f>
        <v/>
      </c>
    </row>
    <row r="14" spans="1:35" x14ac:dyDescent="0.25">
      <c r="A14" s="28" t="s">
        <v>27</v>
      </c>
      <c r="B14" s="28" t="s">
        <v>28</v>
      </c>
      <c r="C14" s="28">
        <f>IF(ISERROR(1/VLOOKUP($B14,'Justerad allokering'!$B$2:$AG$462,MATCH(C$2,'Justerad allokering'!$B$2:$AF$2,0),FALSE)),VLOOKUP($B14,'Allokerad kvv'!$B$2:$AV$468,MATCH(C$2,'Allokerad kvv'!$B$2:$AV$2,0),FALSE),VLOOKUP($B14,'Justerad allokering'!$B$2:$AG$462,MATCH(C$2,'Justerad allokering'!$B$2:$AF$2,0),FALSE))</f>
        <v>0</v>
      </c>
      <c r="D14" s="28">
        <f>IF(ISERROR(1/VLOOKUP($B14,'Justerad allokering'!$B$2:$AG$462,MATCH(D$2,'Justerad allokering'!$B$2:$AF$2,0),FALSE)),VLOOKUP($B14,'Allokerad kvv'!$B$2:$AV$468,MATCH(D$2,'Allokerad kvv'!$B$2:$AV$2,0),FALSE),VLOOKUP($B14,'Justerad allokering'!$B$2:$AG$462,MATCH(D$2,'Justerad allokering'!$B$2:$AF$2,0),FALSE))</f>
        <v>0</v>
      </c>
      <c r="E14" s="28">
        <f>IF(ISERROR(1/VLOOKUP($B14,'Justerad allokering'!$B$2:$AG$462,MATCH(E$2,'Justerad allokering'!$B$2:$AF$2,0),FALSE)),VLOOKUP($B14,'Allokerad kvv'!$B$2:$AV$468,MATCH(E$2,'Allokerad kvv'!$B$2:$AV$2,0),FALSE),VLOOKUP($B14,'Justerad allokering'!$B$2:$AG$462,MATCH(E$2,'Justerad allokering'!$B$2:$AF$2,0),FALSE))</f>
        <v>0</v>
      </c>
      <c r="F14" s="28">
        <f>IF(ISERROR(1/VLOOKUP($B14,'Justerad allokering'!$B$2:$AG$462,MATCH(F$2,'Justerad allokering'!$B$2:$AF$2,0),FALSE)),VLOOKUP($B14,'Allokerad kvv'!$B$2:$AV$468,MATCH(F$2,'Allokerad kvv'!$B$2:$AV$2,0),FALSE),VLOOKUP($B14,'Justerad allokering'!$B$2:$AG$462,MATCH(F$2,'Justerad allokering'!$B$2:$AF$2,0),FALSE))</f>
        <v>0</v>
      </c>
      <c r="G14" s="28">
        <f>IF(ISERROR(1/VLOOKUP($B14,'Justerad allokering'!$B$2:$AG$462,MATCH(G$2,'Justerad allokering'!$B$2:$AF$2,0),FALSE)),VLOOKUP($B14,'Allokerad kvv'!$B$2:$AV$468,MATCH(G$2,'Allokerad kvv'!$B$2:$AV$2,0),FALSE),VLOOKUP($B14,'Justerad allokering'!$B$2:$AG$462,MATCH(G$2,'Justerad allokering'!$B$2:$AF$2,0),FALSE))</f>
        <v>0</v>
      </c>
      <c r="H14" s="28">
        <f>IF(ISERROR(1/VLOOKUP($B14,'Justerad allokering'!$B$2:$AG$462,MATCH(H$2,'Justerad allokering'!$B$2:$AF$2,0),FALSE)),VLOOKUP($B14,'Allokerad kvv'!$B$2:$AV$468,MATCH(H$2,'Allokerad kvv'!$B$2:$AV$2,0),FALSE),VLOOKUP($B14,'Justerad allokering'!$B$2:$AG$462,MATCH(H$2,'Justerad allokering'!$B$2:$AF$2,0),FALSE))</f>
        <v>0</v>
      </c>
      <c r="I14" s="28">
        <f>IF(ISERROR(1/VLOOKUP($B14,'Justerad allokering'!$B$2:$AG$462,MATCH(I$2,'Justerad allokering'!$B$2:$AF$2,0),FALSE)),VLOOKUP($B14,'Allokerad kvv'!$B$2:$AV$468,MATCH(I$2,'Allokerad kvv'!$B$2:$AV$2,0),FALSE),VLOOKUP($B14,'Justerad allokering'!$B$2:$AG$462,MATCH(I$2,'Justerad allokering'!$B$2:$AF$2,0),FALSE))</f>
        <v>0</v>
      </c>
      <c r="J14" s="28">
        <f>IF(ISERROR(1/VLOOKUP($B14,'Justerad allokering'!$B$2:$AG$462,MATCH(J$2,'Justerad allokering'!$B$2:$AF$2,0),FALSE)),VLOOKUP($B14,'Allokerad kvv'!$B$2:$AV$468,MATCH(J$2,'Allokerad kvv'!$B$2:$AV$2,0),FALSE),VLOOKUP($B14,'Justerad allokering'!$B$2:$AG$462,MATCH(J$2,'Justerad allokering'!$B$2:$AF$2,0),FALSE))</f>
        <v>0</v>
      </c>
      <c r="K14" s="28">
        <f>IF(ISERROR(1/VLOOKUP($B14,'Justerad allokering'!$B$2:$AG$462,MATCH(K$2,'Justerad allokering'!$B$2:$AF$2,0),FALSE)),VLOOKUP($B14,'Allokerad kvv'!$B$2:$AV$468,MATCH(K$2,'Allokerad kvv'!$B$2:$AV$2,0),FALSE),VLOOKUP($B14,'Justerad allokering'!$B$2:$AG$462,MATCH(K$2,'Justerad allokering'!$B$2:$AF$2,0),FALSE))</f>
        <v>0</v>
      </c>
      <c r="L14" s="28">
        <f>IF(ISERROR(1/VLOOKUP($B14,'Justerad allokering'!$B$2:$AG$462,MATCH(L$2,'Justerad allokering'!$B$2:$AF$2,0),FALSE)),VLOOKUP($B14,'Allokerad kvv'!$B$2:$AV$468,MATCH(L$2,'Allokerad kvv'!$B$2:$AV$2,0),FALSE),VLOOKUP($B14,'Justerad allokering'!$B$2:$AG$462,MATCH(L$2,'Justerad allokering'!$B$2:$AF$2,0),FALSE))</f>
        <v>0</v>
      </c>
      <c r="M14" s="28">
        <f>IF(ISERROR(1/VLOOKUP($B14,'Justerad allokering'!$B$2:$AG$462,MATCH(M$2,'Justerad allokering'!$B$2:$AF$2,0),FALSE)),VLOOKUP($B14,'Allokerad kvv'!$B$2:$AV$468,MATCH(M$2,'Allokerad kvv'!$B$2:$AV$2,0),FALSE),VLOOKUP($B14,'Justerad allokering'!$B$2:$AG$462,MATCH(M$2,'Justerad allokering'!$B$2:$AF$2,0),FALSE))</f>
        <v>0</v>
      </c>
      <c r="N14" s="28">
        <f>IF(ISERROR(1/VLOOKUP($B14,'Justerad allokering'!$B$2:$AG$462,MATCH(N$2,'Justerad allokering'!$B$2:$AF$2,0),FALSE)),VLOOKUP($B14,'Allokerad kvv'!$B$2:$AV$468,MATCH(N$2,'Allokerad kvv'!$B$2:$AV$2,0),FALSE),VLOOKUP($B14,'Justerad allokering'!$B$2:$AG$462,MATCH(N$2,'Justerad allokering'!$B$2:$AF$2,0),FALSE))</f>
        <v>0</v>
      </c>
      <c r="O14" s="28">
        <f>IF(ISERROR(1/VLOOKUP($B14,'Justerad allokering'!$B$2:$AG$462,MATCH(O$2,'Justerad allokering'!$B$2:$AF$2,0),FALSE)),VLOOKUP($B14,'Allokerad kvv'!$B$2:$AV$468,MATCH(O$2,'Allokerad kvv'!$B$2:$AV$2,0),FALSE),VLOOKUP($B14,'Justerad allokering'!$B$2:$AG$462,MATCH(O$2,'Justerad allokering'!$B$2:$AF$2,0),FALSE))</f>
        <v>0</v>
      </c>
      <c r="P14" s="28">
        <f>IF(ISERROR(1/VLOOKUP($B14,'Justerad allokering'!$B$2:$AG$462,MATCH(P$2,'Justerad allokering'!$B$2:$AF$2,0),FALSE)),VLOOKUP($B14,'Allokerad kvv'!$B$2:$AV$468,MATCH(P$2,'Allokerad kvv'!$B$2:$AV$2,0),FALSE),VLOOKUP($B14,'Justerad allokering'!$B$2:$AG$462,MATCH(P$2,'Justerad allokering'!$B$2:$AF$2,0),FALSE))</f>
        <v>0</v>
      </c>
      <c r="Q14" s="28">
        <f>IF(ISERROR(1/VLOOKUP($B14,'Justerad allokering'!$B$2:$AG$462,MATCH(Q$2,'Justerad allokering'!$B$2:$AF$2,0),FALSE)),VLOOKUP($B14,'Allokerad kvv'!$B$2:$AV$468,MATCH(Q$2,'Allokerad kvv'!$B$2:$AV$2,0),FALSE),VLOOKUP($B14,'Justerad allokering'!$B$2:$AG$462,MATCH(Q$2,'Justerad allokering'!$B$2:$AF$2,0),FALSE))</f>
        <v>0</v>
      </c>
      <c r="R14" s="28">
        <f>IF(ISERROR(1/VLOOKUP($B14,'Justerad allokering'!$B$2:$AG$462,MATCH(R$2,'Justerad allokering'!$B$2:$AF$2,0),FALSE)),VLOOKUP($B14,'Allokerad kvv'!$B$2:$AV$468,MATCH(R$2,'Allokerad kvv'!$B$2:$AV$2,0),FALSE),VLOOKUP($B14,'Justerad allokering'!$B$2:$AG$462,MATCH(R$2,'Justerad allokering'!$B$2:$AF$2,0),FALSE))</f>
        <v>0</v>
      </c>
      <c r="S14" s="28">
        <f>IF(ISERROR(1/VLOOKUP($B14,'Justerad allokering'!$B$2:$AG$462,MATCH(S$2,'Justerad allokering'!$B$2:$AF$2,0),FALSE)),VLOOKUP($B14,'Allokerad kvv'!$B$2:$AV$468,MATCH(S$2,'Allokerad kvv'!$B$2:$AV$2,0),FALSE),VLOOKUP($B14,'Justerad allokering'!$B$2:$AG$462,MATCH(S$2,'Justerad allokering'!$B$2:$AF$2,0),FALSE))</f>
        <v>0</v>
      </c>
      <c r="T14" s="28">
        <f>IF(ISERROR(1/VLOOKUP($B14,'Justerad allokering'!$B$2:$AG$462,MATCH(T$2,'Justerad allokering'!$B$2:$AF$2,0),FALSE)),VLOOKUP($B14,'Allokerad kvv'!$B$2:$AV$468,MATCH(T$2,'Allokerad kvv'!$B$2:$AV$2,0),FALSE),VLOOKUP($B14,'Justerad allokering'!$B$2:$AG$462,MATCH(T$2,'Justerad allokering'!$B$2:$AF$2,0),FALSE))</f>
        <v>0</v>
      </c>
      <c r="U14" s="28">
        <f>IF(ISERROR(1/VLOOKUP($B14,'Justerad allokering'!$B$2:$AG$462,MATCH(U$2,'Justerad allokering'!$B$2:$AF$2,0),FALSE)),VLOOKUP($B14,'Allokerad kvv'!$B$2:$AV$468,MATCH(U$2,'Allokerad kvv'!$B$2:$AV$2,0),FALSE),VLOOKUP($B14,'Justerad allokering'!$B$2:$AG$462,MATCH(U$2,'Justerad allokering'!$B$2:$AF$2,0),FALSE))</f>
        <v>0</v>
      </c>
      <c r="V14" s="28">
        <f>IF(ISERROR(1/VLOOKUP($B14,'Justerad allokering'!$B$2:$AG$462,MATCH(V$2,'Justerad allokering'!$B$2:$AF$2,0),FALSE)),VLOOKUP($B14,'Allokerad kvv'!$B$2:$AV$468,MATCH(V$2,'Allokerad kvv'!$B$2:$AV$2,0),FALSE),VLOOKUP($B14,'Justerad allokering'!$B$2:$AG$462,MATCH(V$2,'Justerad allokering'!$B$2:$AF$2,0),FALSE))</f>
        <v>0</v>
      </c>
      <c r="W14" s="28">
        <f>IF(ISERROR(1/VLOOKUP($B14,'Justerad allokering'!$B$2:$AG$462,MATCH(W$2,'Justerad allokering'!$B$2:$AF$2,0),FALSE)),VLOOKUP($B14,'Allokerad kvv'!$B$2:$AV$468,MATCH(W$2,'Allokerad kvv'!$B$2:$AV$2,0),FALSE),VLOOKUP($B14,'Justerad allokering'!$B$2:$AG$462,MATCH(W$2,'Justerad allokering'!$B$2:$AF$2,0),FALSE))</f>
        <v>0</v>
      </c>
      <c r="X14" s="28">
        <f>IF(ISERROR(1/VLOOKUP($B14,'Justerad allokering'!$B$2:$AG$462,MATCH(X$2,'Justerad allokering'!$B$2:$AF$2,0),FALSE)),VLOOKUP($B14,'Allokerad kvv'!$B$2:$AV$468,MATCH(X$2,'Allokerad kvv'!$B$2:$AV$2,0),FALSE),VLOOKUP($B14,'Justerad allokering'!$B$2:$AG$462,MATCH(X$2,'Justerad allokering'!$B$2:$AF$2,0),FALSE))</f>
        <v>0</v>
      </c>
      <c r="Y14" s="28">
        <f>IF(ISERROR(1/VLOOKUP($B14,'Justerad allokering'!$B$2:$AG$462,MATCH(Y$2,'Justerad allokering'!$B$2:$AF$2,0),FALSE)),VLOOKUP($B14,'Allokerad kvv'!$B$2:$AV$468,MATCH(Y$2,'Allokerad kvv'!$B$2:$AV$2,0),FALSE),VLOOKUP($B14,'Justerad allokering'!$B$2:$AG$462,MATCH(Y$2,'Justerad allokering'!$B$2:$AF$2,0),FALSE))</f>
        <v>0</v>
      </c>
      <c r="Z14" s="28">
        <f>IF(ISERROR(1/VLOOKUP($B14,'Justerad allokering'!$B$2:$AG$462,MATCH(Z$2,'Justerad allokering'!$B$2:$AF$2,0),FALSE)),VLOOKUP($B14,'Allokerad kvv'!$B$2:$AV$468,MATCH(Z$2,'Allokerad kvv'!$B$2:$AV$2,0),FALSE),VLOOKUP($B14,'Justerad allokering'!$B$2:$AG$462,MATCH(Z$2,'Justerad allokering'!$B$2:$AF$2,0),FALSE))</f>
        <v>0</v>
      </c>
      <c r="AA14" s="28"/>
      <c r="AB14" s="28"/>
      <c r="AE14">
        <f t="shared" si="0"/>
        <v>0</v>
      </c>
      <c r="AG14">
        <f t="shared" si="1"/>
        <v>0</v>
      </c>
      <c r="AH14">
        <f t="shared" si="2"/>
        <v>0</v>
      </c>
      <c r="AI14" s="55" t="str">
        <f>IF(AH14=0,"",AH14/VLOOKUP(B14,Kraftvärmeprod!$B$1:$BC$480,MATCH("Summa tillförd energi exklusive rökgaskondensering",Kraftvärmeprod!$B$1:$BC$1,0),FALSE))</f>
        <v/>
      </c>
    </row>
    <row r="15" spans="1:35" x14ac:dyDescent="0.25">
      <c r="A15" s="28" t="s">
        <v>29</v>
      </c>
      <c r="B15" s="28" t="s">
        <v>30</v>
      </c>
      <c r="C15" s="28">
        <f>IF(ISERROR(1/VLOOKUP($B15,'Justerad allokering'!$B$2:$AG$462,MATCH(C$2,'Justerad allokering'!$B$2:$AF$2,0),FALSE)),VLOOKUP($B15,'Allokerad kvv'!$B$2:$AV$468,MATCH(C$2,'Allokerad kvv'!$B$2:$AV$2,0),FALSE),VLOOKUP($B15,'Justerad allokering'!$B$2:$AG$462,MATCH(C$2,'Justerad allokering'!$B$2:$AF$2,0),FALSE))</f>
        <v>0</v>
      </c>
      <c r="D15" s="28">
        <f>IF(ISERROR(1/VLOOKUP($B15,'Justerad allokering'!$B$2:$AG$462,MATCH(D$2,'Justerad allokering'!$B$2:$AF$2,0),FALSE)),VLOOKUP($B15,'Allokerad kvv'!$B$2:$AV$468,MATCH(D$2,'Allokerad kvv'!$B$2:$AV$2,0),FALSE),VLOOKUP($B15,'Justerad allokering'!$B$2:$AG$462,MATCH(D$2,'Justerad allokering'!$B$2:$AF$2,0),FALSE))</f>
        <v>0</v>
      </c>
      <c r="E15" s="28">
        <f>IF(ISERROR(1/VLOOKUP($B15,'Justerad allokering'!$B$2:$AG$462,MATCH(E$2,'Justerad allokering'!$B$2:$AF$2,0),FALSE)),VLOOKUP($B15,'Allokerad kvv'!$B$2:$AV$468,MATCH(E$2,'Allokerad kvv'!$B$2:$AV$2,0),FALSE),VLOOKUP($B15,'Justerad allokering'!$B$2:$AG$462,MATCH(E$2,'Justerad allokering'!$B$2:$AF$2,0),FALSE))</f>
        <v>0</v>
      </c>
      <c r="F15" s="28">
        <f>IF(ISERROR(1/VLOOKUP($B15,'Justerad allokering'!$B$2:$AG$462,MATCH(F$2,'Justerad allokering'!$B$2:$AF$2,0),FALSE)),VLOOKUP($B15,'Allokerad kvv'!$B$2:$AV$468,MATCH(F$2,'Allokerad kvv'!$B$2:$AV$2,0),FALSE),VLOOKUP($B15,'Justerad allokering'!$B$2:$AG$462,MATCH(F$2,'Justerad allokering'!$B$2:$AF$2,0),FALSE))</f>
        <v>0</v>
      </c>
      <c r="G15" s="28">
        <f>IF(ISERROR(1/VLOOKUP($B15,'Justerad allokering'!$B$2:$AG$462,MATCH(G$2,'Justerad allokering'!$B$2:$AF$2,0),FALSE)),VLOOKUP($B15,'Allokerad kvv'!$B$2:$AV$468,MATCH(G$2,'Allokerad kvv'!$B$2:$AV$2,0),FALSE),VLOOKUP($B15,'Justerad allokering'!$B$2:$AG$462,MATCH(G$2,'Justerad allokering'!$B$2:$AF$2,0),FALSE))</f>
        <v>0</v>
      </c>
      <c r="H15" s="28">
        <f>IF(ISERROR(1/VLOOKUP($B15,'Justerad allokering'!$B$2:$AG$462,MATCH(H$2,'Justerad allokering'!$B$2:$AF$2,0),FALSE)),VLOOKUP($B15,'Allokerad kvv'!$B$2:$AV$468,MATCH(H$2,'Allokerad kvv'!$B$2:$AV$2,0),FALSE),VLOOKUP($B15,'Justerad allokering'!$B$2:$AG$462,MATCH(H$2,'Justerad allokering'!$B$2:$AF$2,0),FALSE))</f>
        <v>0</v>
      </c>
      <c r="I15" s="28">
        <f>IF(ISERROR(1/VLOOKUP($B15,'Justerad allokering'!$B$2:$AG$462,MATCH(I$2,'Justerad allokering'!$B$2:$AF$2,0),FALSE)),VLOOKUP($B15,'Allokerad kvv'!$B$2:$AV$468,MATCH(I$2,'Allokerad kvv'!$B$2:$AV$2,0),FALSE),VLOOKUP($B15,'Justerad allokering'!$B$2:$AG$462,MATCH(I$2,'Justerad allokering'!$B$2:$AF$2,0),FALSE))</f>
        <v>0</v>
      </c>
      <c r="J15" s="28">
        <f>IF(ISERROR(1/VLOOKUP($B15,'Justerad allokering'!$B$2:$AG$462,MATCH(J$2,'Justerad allokering'!$B$2:$AF$2,0),FALSE)),VLOOKUP($B15,'Allokerad kvv'!$B$2:$AV$468,MATCH(J$2,'Allokerad kvv'!$B$2:$AV$2,0),FALSE),VLOOKUP($B15,'Justerad allokering'!$B$2:$AG$462,MATCH(J$2,'Justerad allokering'!$B$2:$AF$2,0),FALSE))</f>
        <v>0</v>
      </c>
      <c r="K15" s="28">
        <f>IF(ISERROR(1/VLOOKUP($B15,'Justerad allokering'!$B$2:$AG$462,MATCH(K$2,'Justerad allokering'!$B$2:$AF$2,0),FALSE)),VLOOKUP($B15,'Allokerad kvv'!$B$2:$AV$468,MATCH(K$2,'Allokerad kvv'!$B$2:$AV$2,0),FALSE),VLOOKUP($B15,'Justerad allokering'!$B$2:$AG$462,MATCH(K$2,'Justerad allokering'!$B$2:$AF$2,0),FALSE))</f>
        <v>0</v>
      </c>
      <c r="L15" s="28">
        <f>IF(ISERROR(1/VLOOKUP($B15,'Justerad allokering'!$B$2:$AG$462,MATCH(L$2,'Justerad allokering'!$B$2:$AF$2,0),FALSE)),VLOOKUP($B15,'Allokerad kvv'!$B$2:$AV$468,MATCH(L$2,'Allokerad kvv'!$B$2:$AV$2,0),FALSE),VLOOKUP($B15,'Justerad allokering'!$B$2:$AG$462,MATCH(L$2,'Justerad allokering'!$B$2:$AF$2,0),FALSE))</f>
        <v>0</v>
      </c>
      <c r="M15" s="28">
        <f>IF(ISERROR(1/VLOOKUP($B15,'Justerad allokering'!$B$2:$AG$462,MATCH(M$2,'Justerad allokering'!$B$2:$AF$2,0),FALSE)),VLOOKUP($B15,'Allokerad kvv'!$B$2:$AV$468,MATCH(M$2,'Allokerad kvv'!$B$2:$AV$2,0),FALSE),VLOOKUP($B15,'Justerad allokering'!$B$2:$AG$462,MATCH(M$2,'Justerad allokering'!$B$2:$AF$2,0),FALSE))</f>
        <v>0</v>
      </c>
      <c r="N15" s="28">
        <f>IF(ISERROR(1/VLOOKUP($B15,'Justerad allokering'!$B$2:$AG$462,MATCH(N$2,'Justerad allokering'!$B$2:$AF$2,0),FALSE)),VLOOKUP($B15,'Allokerad kvv'!$B$2:$AV$468,MATCH(N$2,'Allokerad kvv'!$B$2:$AV$2,0),FALSE),VLOOKUP($B15,'Justerad allokering'!$B$2:$AG$462,MATCH(N$2,'Justerad allokering'!$B$2:$AF$2,0),FALSE))</f>
        <v>0</v>
      </c>
      <c r="O15" s="28">
        <f>IF(ISERROR(1/VLOOKUP($B15,'Justerad allokering'!$B$2:$AG$462,MATCH(O$2,'Justerad allokering'!$B$2:$AF$2,0),FALSE)),VLOOKUP($B15,'Allokerad kvv'!$B$2:$AV$468,MATCH(O$2,'Allokerad kvv'!$B$2:$AV$2,0),FALSE),VLOOKUP($B15,'Justerad allokering'!$B$2:$AG$462,MATCH(O$2,'Justerad allokering'!$B$2:$AF$2,0),FALSE))</f>
        <v>0</v>
      </c>
      <c r="P15" s="28">
        <f>IF(ISERROR(1/VLOOKUP($B15,'Justerad allokering'!$B$2:$AG$462,MATCH(P$2,'Justerad allokering'!$B$2:$AF$2,0),FALSE)),VLOOKUP($B15,'Allokerad kvv'!$B$2:$AV$468,MATCH(P$2,'Allokerad kvv'!$B$2:$AV$2,0),FALSE),VLOOKUP($B15,'Justerad allokering'!$B$2:$AG$462,MATCH(P$2,'Justerad allokering'!$B$2:$AF$2,0),FALSE))</f>
        <v>0</v>
      </c>
      <c r="Q15" s="28">
        <f>IF(ISERROR(1/VLOOKUP($B15,'Justerad allokering'!$B$2:$AG$462,MATCH(Q$2,'Justerad allokering'!$B$2:$AF$2,0),FALSE)),VLOOKUP($B15,'Allokerad kvv'!$B$2:$AV$468,MATCH(Q$2,'Allokerad kvv'!$B$2:$AV$2,0),FALSE),VLOOKUP($B15,'Justerad allokering'!$B$2:$AG$462,MATCH(Q$2,'Justerad allokering'!$B$2:$AF$2,0),FALSE))</f>
        <v>0</v>
      </c>
      <c r="R15" s="28">
        <f>IF(ISERROR(1/VLOOKUP($B15,'Justerad allokering'!$B$2:$AG$462,MATCH(R$2,'Justerad allokering'!$B$2:$AF$2,0),FALSE)),VLOOKUP($B15,'Allokerad kvv'!$B$2:$AV$468,MATCH(R$2,'Allokerad kvv'!$B$2:$AV$2,0),FALSE),VLOOKUP($B15,'Justerad allokering'!$B$2:$AG$462,MATCH(R$2,'Justerad allokering'!$B$2:$AF$2,0),FALSE))</f>
        <v>0</v>
      </c>
      <c r="S15" s="28">
        <f>IF(ISERROR(1/VLOOKUP($B15,'Justerad allokering'!$B$2:$AG$462,MATCH(S$2,'Justerad allokering'!$B$2:$AF$2,0),FALSE)),VLOOKUP($B15,'Allokerad kvv'!$B$2:$AV$468,MATCH(S$2,'Allokerad kvv'!$B$2:$AV$2,0),FALSE),VLOOKUP($B15,'Justerad allokering'!$B$2:$AG$462,MATCH(S$2,'Justerad allokering'!$B$2:$AF$2,0),FALSE))</f>
        <v>0</v>
      </c>
      <c r="T15" s="28">
        <f>IF(ISERROR(1/VLOOKUP($B15,'Justerad allokering'!$B$2:$AG$462,MATCH(T$2,'Justerad allokering'!$B$2:$AF$2,0),FALSE)),VLOOKUP($B15,'Allokerad kvv'!$B$2:$AV$468,MATCH(T$2,'Allokerad kvv'!$B$2:$AV$2,0),FALSE),VLOOKUP($B15,'Justerad allokering'!$B$2:$AG$462,MATCH(T$2,'Justerad allokering'!$B$2:$AF$2,0),FALSE))</f>
        <v>0</v>
      </c>
      <c r="U15" s="28">
        <f>IF(ISERROR(1/VLOOKUP($B15,'Justerad allokering'!$B$2:$AG$462,MATCH(U$2,'Justerad allokering'!$B$2:$AF$2,0),FALSE)),VLOOKUP($B15,'Allokerad kvv'!$B$2:$AV$468,MATCH(U$2,'Allokerad kvv'!$B$2:$AV$2,0),FALSE),VLOOKUP($B15,'Justerad allokering'!$B$2:$AG$462,MATCH(U$2,'Justerad allokering'!$B$2:$AF$2,0),FALSE))</f>
        <v>0</v>
      </c>
      <c r="V15" s="28">
        <f>IF(ISERROR(1/VLOOKUP($B15,'Justerad allokering'!$B$2:$AG$462,MATCH(V$2,'Justerad allokering'!$B$2:$AF$2,0),FALSE)),VLOOKUP($B15,'Allokerad kvv'!$B$2:$AV$468,MATCH(V$2,'Allokerad kvv'!$B$2:$AV$2,0),FALSE),VLOOKUP($B15,'Justerad allokering'!$B$2:$AG$462,MATCH(V$2,'Justerad allokering'!$B$2:$AF$2,0),FALSE))</f>
        <v>0</v>
      </c>
      <c r="W15" s="28">
        <f>IF(ISERROR(1/VLOOKUP($B15,'Justerad allokering'!$B$2:$AG$462,MATCH(W$2,'Justerad allokering'!$B$2:$AF$2,0),FALSE)),VLOOKUP($B15,'Allokerad kvv'!$B$2:$AV$468,MATCH(W$2,'Allokerad kvv'!$B$2:$AV$2,0),FALSE),VLOOKUP($B15,'Justerad allokering'!$B$2:$AG$462,MATCH(W$2,'Justerad allokering'!$B$2:$AF$2,0),FALSE))</f>
        <v>0</v>
      </c>
      <c r="X15" s="28">
        <f>IF(ISERROR(1/VLOOKUP($B15,'Justerad allokering'!$B$2:$AG$462,MATCH(X$2,'Justerad allokering'!$B$2:$AF$2,0),FALSE)),VLOOKUP($B15,'Allokerad kvv'!$B$2:$AV$468,MATCH(X$2,'Allokerad kvv'!$B$2:$AV$2,0),FALSE),VLOOKUP($B15,'Justerad allokering'!$B$2:$AG$462,MATCH(X$2,'Justerad allokering'!$B$2:$AF$2,0),FALSE))</f>
        <v>0</v>
      </c>
      <c r="Y15" s="28">
        <f>IF(ISERROR(1/VLOOKUP($B15,'Justerad allokering'!$B$2:$AG$462,MATCH(Y$2,'Justerad allokering'!$B$2:$AF$2,0),FALSE)),VLOOKUP($B15,'Allokerad kvv'!$B$2:$AV$468,MATCH(Y$2,'Allokerad kvv'!$B$2:$AV$2,0),FALSE),VLOOKUP($B15,'Justerad allokering'!$B$2:$AG$462,MATCH(Y$2,'Justerad allokering'!$B$2:$AF$2,0),FALSE))</f>
        <v>0</v>
      </c>
      <c r="Z15" s="28">
        <f>IF(ISERROR(1/VLOOKUP($B15,'Justerad allokering'!$B$2:$AG$462,MATCH(Z$2,'Justerad allokering'!$B$2:$AF$2,0),FALSE)),VLOOKUP($B15,'Allokerad kvv'!$B$2:$AV$468,MATCH(Z$2,'Allokerad kvv'!$B$2:$AV$2,0),FALSE),VLOOKUP($B15,'Justerad allokering'!$B$2:$AG$462,MATCH(Z$2,'Justerad allokering'!$B$2:$AF$2,0),FALSE))</f>
        <v>0</v>
      </c>
      <c r="AA15" s="28"/>
      <c r="AB15" s="28"/>
      <c r="AE15">
        <f t="shared" si="0"/>
        <v>0</v>
      </c>
      <c r="AG15">
        <f t="shared" si="1"/>
        <v>0</v>
      </c>
      <c r="AH15">
        <f t="shared" si="2"/>
        <v>0</v>
      </c>
      <c r="AI15" s="55" t="str">
        <f>IF(AH15=0,"",AH15/VLOOKUP(B15,Kraftvärmeprod!$B$1:$BC$480,MATCH("Summa tillförd energi exklusive rökgaskondensering",Kraftvärmeprod!$B$1:$BC$1,0),FALSE))</f>
        <v/>
      </c>
    </row>
    <row r="16" spans="1:35" x14ac:dyDescent="0.25">
      <c r="A16" s="28" t="s">
        <v>31</v>
      </c>
      <c r="B16" s="28" t="s">
        <v>32</v>
      </c>
      <c r="C16" s="28">
        <f>IF(ISERROR(1/VLOOKUP($B16,'Justerad allokering'!$B$2:$AG$462,MATCH(C$2,'Justerad allokering'!$B$2:$AF$2,0),FALSE)),VLOOKUP($B16,'Allokerad kvv'!$B$2:$AV$468,MATCH(C$2,'Allokerad kvv'!$B$2:$AV$2,0),FALSE),VLOOKUP($B16,'Justerad allokering'!$B$2:$AG$462,MATCH(C$2,'Justerad allokering'!$B$2:$AF$2,0),FALSE))</f>
        <v>0</v>
      </c>
      <c r="D16" s="28">
        <f>IF(ISERROR(1/VLOOKUP($B16,'Justerad allokering'!$B$2:$AG$462,MATCH(D$2,'Justerad allokering'!$B$2:$AF$2,0),FALSE)),VLOOKUP($B16,'Allokerad kvv'!$B$2:$AV$468,MATCH(D$2,'Allokerad kvv'!$B$2:$AV$2,0),FALSE),VLOOKUP($B16,'Justerad allokering'!$B$2:$AG$462,MATCH(D$2,'Justerad allokering'!$B$2:$AF$2,0),FALSE))</f>
        <v>0</v>
      </c>
      <c r="E16" s="28">
        <f>IF(ISERROR(1/VLOOKUP($B16,'Justerad allokering'!$B$2:$AG$462,MATCH(E$2,'Justerad allokering'!$B$2:$AF$2,0),FALSE)),VLOOKUP($B16,'Allokerad kvv'!$B$2:$AV$468,MATCH(E$2,'Allokerad kvv'!$B$2:$AV$2,0),FALSE),VLOOKUP($B16,'Justerad allokering'!$B$2:$AG$462,MATCH(E$2,'Justerad allokering'!$B$2:$AF$2,0),FALSE))</f>
        <v>0</v>
      </c>
      <c r="F16" s="28">
        <f>IF(ISERROR(1/VLOOKUP($B16,'Justerad allokering'!$B$2:$AG$462,MATCH(F$2,'Justerad allokering'!$B$2:$AF$2,0),FALSE)),VLOOKUP($B16,'Allokerad kvv'!$B$2:$AV$468,MATCH(F$2,'Allokerad kvv'!$B$2:$AV$2,0),FALSE),VLOOKUP($B16,'Justerad allokering'!$B$2:$AG$462,MATCH(F$2,'Justerad allokering'!$B$2:$AF$2,0),FALSE))</f>
        <v>0</v>
      </c>
      <c r="G16" s="28">
        <f>IF(ISERROR(1/VLOOKUP($B16,'Justerad allokering'!$B$2:$AG$462,MATCH(G$2,'Justerad allokering'!$B$2:$AF$2,0),FALSE)),VLOOKUP($B16,'Allokerad kvv'!$B$2:$AV$468,MATCH(G$2,'Allokerad kvv'!$B$2:$AV$2,0),FALSE),VLOOKUP($B16,'Justerad allokering'!$B$2:$AG$462,MATCH(G$2,'Justerad allokering'!$B$2:$AF$2,0),FALSE))</f>
        <v>0</v>
      </c>
      <c r="H16" s="28">
        <f>IF(ISERROR(1/VLOOKUP($B16,'Justerad allokering'!$B$2:$AG$462,MATCH(H$2,'Justerad allokering'!$B$2:$AF$2,0),FALSE)),VLOOKUP($B16,'Allokerad kvv'!$B$2:$AV$468,MATCH(H$2,'Allokerad kvv'!$B$2:$AV$2,0),FALSE),VLOOKUP($B16,'Justerad allokering'!$B$2:$AG$462,MATCH(H$2,'Justerad allokering'!$B$2:$AF$2,0),FALSE))</f>
        <v>0</v>
      </c>
      <c r="I16" s="28">
        <f>IF(ISERROR(1/VLOOKUP($B16,'Justerad allokering'!$B$2:$AG$462,MATCH(I$2,'Justerad allokering'!$B$2:$AF$2,0),FALSE)),VLOOKUP($B16,'Allokerad kvv'!$B$2:$AV$468,MATCH(I$2,'Allokerad kvv'!$B$2:$AV$2,0),FALSE),VLOOKUP($B16,'Justerad allokering'!$B$2:$AG$462,MATCH(I$2,'Justerad allokering'!$B$2:$AF$2,0),FALSE))</f>
        <v>0</v>
      </c>
      <c r="J16" s="28">
        <f>IF(ISERROR(1/VLOOKUP($B16,'Justerad allokering'!$B$2:$AG$462,MATCH(J$2,'Justerad allokering'!$B$2:$AF$2,0),FALSE)),VLOOKUP($B16,'Allokerad kvv'!$B$2:$AV$468,MATCH(J$2,'Allokerad kvv'!$B$2:$AV$2,0),FALSE),VLOOKUP($B16,'Justerad allokering'!$B$2:$AG$462,MATCH(J$2,'Justerad allokering'!$B$2:$AF$2,0),FALSE))</f>
        <v>0</v>
      </c>
      <c r="K16" s="28">
        <f>IF(ISERROR(1/VLOOKUP($B16,'Justerad allokering'!$B$2:$AG$462,MATCH(K$2,'Justerad allokering'!$B$2:$AF$2,0),FALSE)),VLOOKUP($B16,'Allokerad kvv'!$B$2:$AV$468,MATCH(K$2,'Allokerad kvv'!$B$2:$AV$2,0),FALSE),VLOOKUP($B16,'Justerad allokering'!$B$2:$AG$462,MATCH(K$2,'Justerad allokering'!$B$2:$AF$2,0),FALSE))</f>
        <v>0</v>
      </c>
      <c r="L16" s="28">
        <f>IF(ISERROR(1/VLOOKUP($B16,'Justerad allokering'!$B$2:$AG$462,MATCH(L$2,'Justerad allokering'!$B$2:$AF$2,0),FALSE)),VLOOKUP($B16,'Allokerad kvv'!$B$2:$AV$468,MATCH(L$2,'Allokerad kvv'!$B$2:$AV$2,0),FALSE),VLOOKUP($B16,'Justerad allokering'!$B$2:$AG$462,MATCH(L$2,'Justerad allokering'!$B$2:$AF$2,0),FALSE))</f>
        <v>0</v>
      </c>
      <c r="M16" s="28">
        <f>IF(ISERROR(1/VLOOKUP($B16,'Justerad allokering'!$B$2:$AG$462,MATCH(M$2,'Justerad allokering'!$B$2:$AF$2,0),FALSE)),VLOOKUP($B16,'Allokerad kvv'!$B$2:$AV$468,MATCH(M$2,'Allokerad kvv'!$B$2:$AV$2,0),FALSE),VLOOKUP($B16,'Justerad allokering'!$B$2:$AG$462,MATCH(M$2,'Justerad allokering'!$B$2:$AF$2,0),FALSE))</f>
        <v>0</v>
      </c>
      <c r="N16" s="28">
        <f>IF(ISERROR(1/VLOOKUP($B16,'Justerad allokering'!$B$2:$AG$462,MATCH(N$2,'Justerad allokering'!$B$2:$AF$2,0),FALSE)),VLOOKUP($B16,'Allokerad kvv'!$B$2:$AV$468,MATCH(N$2,'Allokerad kvv'!$B$2:$AV$2,0),FALSE),VLOOKUP($B16,'Justerad allokering'!$B$2:$AG$462,MATCH(N$2,'Justerad allokering'!$B$2:$AF$2,0),FALSE))</f>
        <v>0</v>
      </c>
      <c r="O16" s="28">
        <f>IF(ISERROR(1/VLOOKUP($B16,'Justerad allokering'!$B$2:$AG$462,MATCH(O$2,'Justerad allokering'!$B$2:$AF$2,0),FALSE)),VLOOKUP($B16,'Allokerad kvv'!$B$2:$AV$468,MATCH(O$2,'Allokerad kvv'!$B$2:$AV$2,0),FALSE),VLOOKUP($B16,'Justerad allokering'!$B$2:$AG$462,MATCH(O$2,'Justerad allokering'!$B$2:$AF$2,0),FALSE))</f>
        <v>0</v>
      </c>
      <c r="P16" s="28">
        <f>IF(ISERROR(1/VLOOKUP($B16,'Justerad allokering'!$B$2:$AG$462,MATCH(P$2,'Justerad allokering'!$B$2:$AF$2,0),FALSE)),VLOOKUP($B16,'Allokerad kvv'!$B$2:$AV$468,MATCH(P$2,'Allokerad kvv'!$B$2:$AV$2,0),FALSE),VLOOKUP($B16,'Justerad allokering'!$B$2:$AG$462,MATCH(P$2,'Justerad allokering'!$B$2:$AF$2,0),FALSE))</f>
        <v>0</v>
      </c>
      <c r="Q16" s="28">
        <f>IF(ISERROR(1/VLOOKUP($B16,'Justerad allokering'!$B$2:$AG$462,MATCH(Q$2,'Justerad allokering'!$B$2:$AF$2,0),FALSE)),VLOOKUP($B16,'Allokerad kvv'!$B$2:$AV$468,MATCH(Q$2,'Allokerad kvv'!$B$2:$AV$2,0),FALSE),VLOOKUP($B16,'Justerad allokering'!$B$2:$AG$462,MATCH(Q$2,'Justerad allokering'!$B$2:$AF$2,0),FALSE))</f>
        <v>0</v>
      </c>
      <c r="R16" s="28">
        <f>IF(ISERROR(1/VLOOKUP($B16,'Justerad allokering'!$B$2:$AG$462,MATCH(R$2,'Justerad allokering'!$B$2:$AF$2,0),FALSE)),VLOOKUP($B16,'Allokerad kvv'!$B$2:$AV$468,MATCH(R$2,'Allokerad kvv'!$B$2:$AV$2,0),FALSE),VLOOKUP($B16,'Justerad allokering'!$B$2:$AG$462,MATCH(R$2,'Justerad allokering'!$B$2:$AF$2,0),FALSE))</f>
        <v>0</v>
      </c>
      <c r="S16" s="28">
        <f>IF(ISERROR(1/VLOOKUP($B16,'Justerad allokering'!$B$2:$AG$462,MATCH(S$2,'Justerad allokering'!$B$2:$AF$2,0),FALSE)),VLOOKUP($B16,'Allokerad kvv'!$B$2:$AV$468,MATCH(S$2,'Allokerad kvv'!$B$2:$AV$2,0),FALSE),VLOOKUP($B16,'Justerad allokering'!$B$2:$AG$462,MATCH(S$2,'Justerad allokering'!$B$2:$AF$2,0),FALSE))</f>
        <v>0</v>
      </c>
      <c r="T16" s="28">
        <f>IF(ISERROR(1/VLOOKUP($B16,'Justerad allokering'!$B$2:$AG$462,MATCH(T$2,'Justerad allokering'!$B$2:$AF$2,0),FALSE)),VLOOKUP($B16,'Allokerad kvv'!$B$2:$AV$468,MATCH(T$2,'Allokerad kvv'!$B$2:$AV$2,0),FALSE),VLOOKUP($B16,'Justerad allokering'!$B$2:$AG$462,MATCH(T$2,'Justerad allokering'!$B$2:$AF$2,0),FALSE))</f>
        <v>0</v>
      </c>
      <c r="U16" s="28">
        <f>IF(ISERROR(1/VLOOKUP($B16,'Justerad allokering'!$B$2:$AG$462,MATCH(U$2,'Justerad allokering'!$B$2:$AF$2,0),FALSE)),VLOOKUP($B16,'Allokerad kvv'!$B$2:$AV$468,MATCH(U$2,'Allokerad kvv'!$B$2:$AV$2,0),FALSE),VLOOKUP($B16,'Justerad allokering'!$B$2:$AG$462,MATCH(U$2,'Justerad allokering'!$B$2:$AF$2,0),FALSE))</f>
        <v>0</v>
      </c>
      <c r="V16" s="28">
        <f>IF(ISERROR(1/VLOOKUP($B16,'Justerad allokering'!$B$2:$AG$462,MATCH(V$2,'Justerad allokering'!$B$2:$AF$2,0),FALSE)),VLOOKUP($B16,'Allokerad kvv'!$B$2:$AV$468,MATCH(V$2,'Allokerad kvv'!$B$2:$AV$2,0),FALSE),VLOOKUP($B16,'Justerad allokering'!$B$2:$AG$462,MATCH(V$2,'Justerad allokering'!$B$2:$AF$2,0),FALSE))</f>
        <v>0</v>
      </c>
      <c r="W16" s="28">
        <f>IF(ISERROR(1/VLOOKUP($B16,'Justerad allokering'!$B$2:$AG$462,MATCH(W$2,'Justerad allokering'!$B$2:$AF$2,0),FALSE)),VLOOKUP($B16,'Allokerad kvv'!$B$2:$AV$468,MATCH(W$2,'Allokerad kvv'!$B$2:$AV$2,0),FALSE),VLOOKUP($B16,'Justerad allokering'!$B$2:$AG$462,MATCH(W$2,'Justerad allokering'!$B$2:$AF$2,0),FALSE))</f>
        <v>0</v>
      </c>
      <c r="X16" s="28">
        <f>IF(ISERROR(1/VLOOKUP($B16,'Justerad allokering'!$B$2:$AG$462,MATCH(X$2,'Justerad allokering'!$B$2:$AF$2,0),FALSE)),VLOOKUP($B16,'Allokerad kvv'!$B$2:$AV$468,MATCH(X$2,'Allokerad kvv'!$B$2:$AV$2,0),FALSE),VLOOKUP($B16,'Justerad allokering'!$B$2:$AG$462,MATCH(X$2,'Justerad allokering'!$B$2:$AF$2,0),FALSE))</f>
        <v>0</v>
      </c>
      <c r="Y16" s="28">
        <f>IF(ISERROR(1/VLOOKUP($B16,'Justerad allokering'!$B$2:$AG$462,MATCH(Y$2,'Justerad allokering'!$B$2:$AF$2,0),FALSE)),VLOOKUP($B16,'Allokerad kvv'!$B$2:$AV$468,MATCH(Y$2,'Allokerad kvv'!$B$2:$AV$2,0),FALSE),VLOOKUP($B16,'Justerad allokering'!$B$2:$AG$462,MATCH(Y$2,'Justerad allokering'!$B$2:$AF$2,0),FALSE))</f>
        <v>0</v>
      </c>
      <c r="Z16" s="28">
        <f>IF(ISERROR(1/VLOOKUP($B16,'Justerad allokering'!$B$2:$AG$462,MATCH(Z$2,'Justerad allokering'!$B$2:$AF$2,0),FALSE)),VLOOKUP($B16,'Allokerad kvv'!$B$2:$AV$468,MATCH(Z$2,'Allokerad kvv'!$B$2:$AV$2,0),FALSE),VLOOKUP($B16,'Justerad allokering'!$B$2:$AG$462,MATCH(Z$2,'Justerad allokering'!$B$2:$AF$2,0),FALSE))</f>
        <v>0</v>
      </c>
      <c r="AA16" s="28"/>
      <c r="AB16" s="28"/>
      <c r="AE16">
        <f t="shared" si="0"/>
        <v>0</v>
      </c>
      <c r="AG16">
        <f t="shared" si="1"/>
        <v>0</v>
      </c>
      <c r="AH16">
        <f t="shared" si="2"/>
        <v>0</v>
      </c>
      <c r="AI16" s="55" t="str">
        <f>IF(AH16=0,"",AH16/VLOOKUP(B16,Kraftvärmeprod!$B$1:$BC$480,MATCH("Summa tillförd energi exklusive rökgaskondensering",Kraftvärmeprod!$B$1:$BC$1,0),FALSE))</f>
        <v/>
      </c>
    </row>
    <row r="17" spans="1:35" x14ac:dyDescent="0.25">
      <c r="A17" s="28" t="s">
        <v>31</v>
      </c>
      <c r="B17" s="28" t="s">
        <v>33</v>
      </c>
      <c r="C17" s="28">
        <f>IF(ISERROR(1/VLOOKUP($B17,'Justerad allokering'!$B$2:$AG$462,MATCH(C$2,'Justerad allokering'!$B$2:$AF$2,0),FALSE)),VLOOKUP($B17,'Allokerad kvv'!$B$2:$AV$468,MATCH(C$2,'Allokerad kvv'!$B$2:$AV$2,0),FALSE),VLOOKUP($B17,'Justerad allokering'!$B$2:$AG$462,MATCH(C$2,'Justerad allokering'!$B$2:$AF$2,0),FALSE))</f>
        <v>0</v>
      </c>
      <c r="D17" s="28">
        <f>IF(ISERROR(1/VLOOKUP($B17,'Justerad allokering'!$B$2:$AG$462,MATCH(D$2,'Justerad allokering'!$B$2:$AF$2,0),FALSE)),VLOOKUP($B17,'Allokerad kvv'!$B$2:$AV$468,MATCH(D$2,'Allokerad kvv'!$B$2:$AV$2,0),FALSE),VLOOKUP($B17,'Justerad allokering'!$B$2:$AG$462,MATCH(D$2,'Justerad allokering'!$B$2:$AF$2,0),FALSE))</f>
        <v>0</v>
      </c>
      <c r="E17" s="28">
        <f>IF(ISERROR(1/VLOOKUP($B17,'Justerad allokering'!$B$2:$AG$462,MATCH(E$2,'Justerad allokering'!$B$2:$AF$2,0),FALSE)),VLOOKUP($B17,'Allokerad kvv'!$B$2:$AV$468,MATCH(E$2,'Allokerad kvv'!$B$2:$AV$2,0),FALSE),VLOOKUP($B17,'Justerad allokering'!$B$2:$AG$462,MATCH(E$2,'Justerad allokering'!$B$2:$AF$2,0),FALSE))</f>
        <v>0</v>
      </c>
      <c r="F17" s="28">
        <f>IF(ISERROR(1/VLOOKUP($B17,'Justerad allokering'!$B$2:$AG$462,MATCH(F$2,'Justerad allokering'!$B$2:$AF$2,0),FALSE)),VLOOKUP($B17,'Allokerad kvv'!$B$2:$AV$468,MATCH(F$2,'Allokerad kvv'!$B$2:$AV$2,0),FALSE),VLOOKUP($B17,'Justerad allokering'!$B$2:$AG$462,MATCH(F$2,'Justerad allokering'!$B$2:$AF$2,0),FALSE))</f>
        <v>0</v>
      </c>
      <c r="G17" s="28">
        <f>IF(ISERROR(1/VLOOKUP($B17,'Justerad allokering'!$B$2:$AG$462,MATCH(G$2,'Justerad allokering'!$B$2:$AF$2,0),FALSE)),VLOOKUP($B17,'Allokerad kvv'!$B$2:$AV$468,MATCH(G$2,'Allokerad kvv'!$B$2:$AV$2,0),FALSE),VLOOKUP($B17,'Justerad allokering'!$B$2:$AG$462,MATCH(G$2,'Justerad allokering'!$B$2:$AF$2,0),FALSE))</f>
        <v>0</v>
      </c>
      <c r="H17" s="28">
        <f>IF(ISERROR(1/VLOOKUP($B17,'Justerad allokering'!$B$2:$AG$462,MATCH(H$2,'Justerad allokering'!$B$2:$AF$2,0),FALSE)),VLOOKUP($B17,'Allokerad kvv'!$B$2:$AV$468,MATCH(H$2,'Allokerad kvv'!$B$2:$AV$2,0),FALSE),VLOOKUP($B17,'Justerad allokering'!$B$2:$AG$462,MATCH(H$2,'Justerad allokering'!$B$2:$AF$2,0),FALSE))</f>
        <v>0</v>
      </c>
      <c r="I17" s="28">
        <f>IF(ISERROR(1/VLOOKUP($B17,'Justerad allokering'!$B$2:$AG$462,MATCH(I$2,'Justerad allokering'!$B$2:$AF$2,0),FALSE)),VLOOKUP($B17,'Allokerad kvv'!$B$2:$AV$468,MATCH(I$2,'Allokerad kvv'!$B$2:$AV$2,0),FALSE),VLOOKUP($B17,'Justerad allokering'!$B$2:$AG$462,MATCH(I$2,'Justerad allokering'!$B$2:$AF$2,0),FALSE))</f>
        <v>0</v>
      </c>
      <c r="J17" s="28">
        <f>IF(ISERROR(1/VLOOKUP($B17,'Justerad allokering'!$B$2:$AG$462,MATCH(J$2,'Justerad allokering'!$B$2:$AF$2,0),FALSE)),VLOOKUP($B17,'Allokerad kvv'!$B$2:$AV$468,MATCH(J$2,'Allokerad kvv'!$B$2:$AV$2,0),FALSE),VLOOKUP($B17,'Justerad allokering'!$B$2:$AG$462,MATCH(J$2,'Justerad allokering'!$B$2:$AF$2,0),FALSE))</f>
        <v>0</v>
      </c>
      <c r="K17" s="28">
        <f>IF(ISERROR(1/VLOOKUP($B17,'Justerad allokering'!$B$2:$AG$462,MATCH(K$2,'Justerad allokering'!$B$2:$AF$2,0),FALSE)),VLOOKUP($B17,'Allokerad kvv'!$B$2:$AV$468,MATCH(K$2,'Allokerad kvv'!$B$2:$AV$2,0),FALSE),VLOOKUP($B17,'Justerad allokering'!$B$2:$AG$462,MATCH(K$2,'Justerad allokering'!$B$2:$AF$2,0),FALSE))</f>
        <v>0</v>
      </c>
      <c r="L17" s="28">
        <f>IF(ISERROR(1/VLOOKUP($B17,'Justerad allokering'!$B$2:$AG$462,MATCH(L$2,'Justerad allokering'!$B$2:$AF$2,0),FALSE)),VLOOKUP($B17,'Allokerad kvv'!$B$2:$AV$468,MATCH(L$2,'Allokerad kvv'!$B$2:$AV$2,0),FALSE),VLOOKUP($B17,'Justerad allokering'!$B$2:$AG$462,MATCH(L$2,'Justerad allokering'!$B$2:$AF$2,0),FALSE))</f>
        <v>0</v>
      </c>
      <c r="M17" s="28">
        <f>IF(ISERROR(1/VLOOKUP($B17,'Justerad allokering'!$B$2:$AG$462,MATCH(M$2,'Justerad allokering'!$B$2:$AF$2,0),FALSE)),VLOOKUP($B17,'Allokerad kvv'!$B$2:$AV$468,MATCH(M$2,'Allokerad kvv'!$B$2:$AV$2,0),FALSE),VLOOKUP($B17,'Justerad allokering'!$B$2:$AG$462,MATCH(M$2,'Justerad allokering'!$B$2:$AF$2,0),FALSE))</f>
        <v>0</v>
      </c>
      <c r="N17" s="28">
        <f>IF(ISERROR(1/VLOOKUP($B17,'Justerad allokering'!$B$2:$AG$462,MATCH(N$2,'Justerad allokering'!$B$2:$AF$2,0),FALSE)),VLOOKUP($B17,'Allokerad kvv'!$B$2:$AV$468,MATCH(N$2,'Allokerad kvv'!$B$2:$AV$2,0),FALSE),VLOOKUP($B17,'Justerad allokering'!$B$2:$AG$462,MATCH(N$2,'Justerad allokering'!$B$2:$AF$2,0),FALSE))</f>
        <v>0</v>
      </c>
      <c r="O17" s="28">
        <f>IF(ISERROR(1/VLOOKUP($B17,'Justerad allokering'!$B$2:$AG$462,MATCH(O$2,'Justerad allokering'!$B$2:$AF$2,0),FALSE)),VLOOKUP($B17,'Allokerad kvv'!$B$2:$AV$468,MATCH(O$2,'Allokerad kvv'!$B$2:$AV$2,0),FALSE),VLOOKUP($B17,'Justerad allokering'!$B$2:$AG$462,MATCH(O$2,'Justerad allokering'!$B$2:$AF$2,0),FALSE))</f>
        <v>0</v>
      </c>
      <c r="P17" s="28">
        <f>IF(ISERROR(1/VLOOKUP($B17,'Justerad allokering'!$B$2:$AG$462,MATCH(P$2,'Justerad allokering'!$B$2:$AF$2,0),FALSE)),VLOOKUP($B17,'Allokerad kvv'!$B$2:$AV$468,MATCH(P$2,'Allokerad kvv'!$B$2:$AV$2,0),FALSE),VLOOKUP($B17,'Justerad allokering'!$B$2:$AG$462,MATCH(P$2,'Justerad allokering'!$B$2:$AF$2,0),FALSE))</f>
        <v>0</v>
      </c>
      <c r="Q17" s="28">
        <f>IF(ISERROR(1/VLOOKUP($B17,'Justerad allokering'!$B$2:$AG$462,MATCH(Q$2,'Justerad allokering'!$B$2:$AF$2,0),FALSE)),VLOOKUP($B17,'Allokerad kvv'!$B$2:$AV$468,MATCH(Q$2,'Allokerad kvv'!$B$2:$AV$2,0),FALSE),VLOOKUP($B17,'Justerad allokering'!$B$2:$AG$462,MATCH(Q$2,'Justerad allokering'!$B$2:$AF$2,0),FALSE))</f>
        <v>0</v>
      </c>
      <c r="R17" s="28">
        <f>IF(ISERROR(1/VLOOKUP($B17,'Justerad allokering'!$B$2:$AG$462,MATCH(R$2,'Justerad allokering'!$B$2:$AF$2,0),FALSE)),VLOOKUP($B17,'Allokerad kvv'!$B$2:$AV$468,MATCH(R$2,'Allokerad kvv'!$B$2:$AV$2,0),FALSE),VLOOKUP($B17,'Justerad allokering'!$B$2:$AG$462,MATCH(R$2,'Justerad allokering'!$B$2:$AF$2,0),FALSE))</f>
        <v>0</v>
      </c>
      <c r="S17" s="28">
        <f>IF(ISERROR(1/VLOOKUP($B17,'Justerad allokering'!$B$2:$AG$462,MATCH(S$2,'Justerad allokering'!$B$2:$AF$2,0),FALSE)),VLOOKUP($B17,'Allokerad kvv'!$B$2:$AV$468,MATCH(S$2,'Allokerad kvv'!$B$2:$AV$2,0),FALSE),VLOOKUP($B17,'Justerad allokering'!$B$2:$AG$462,MATCH(S$2,'Justerad allokering'!$B$2:$AF$2,0),FALSE))</f>
        <v>0</v>
      </c>
      <c r="T17" s="28">
        <f>IF(ISERROR(1/VLOOKUP($B17,'Justerad allokering'!$B$2:$AG$462,MATCH(T$2,'Justerad allokering'!$B$2:$AF$2,0),FALSE)),VLOOKUP($B17,'Allokerad kvv'!$B$2:$AV$468,MATCH(T$2,'Allokerad kvv'!$B$2:$AV$2,0),FALSE),VLOOKUP($B17,'Justerad allokering'!$B$2:$AG$462,MATCH(T$2,'Justerad allokering'!$B$2:$AF$2,0),FALSE))</f>
        <v>0</v>
      </c>
      <c r="U17" s="28">
        <f>IF(ISERROR(1/VLOOKUP($B17,'Justerad allokering'!$B$2:$AG$462,MATCH(U$2,'Justerad allokering'!$B$2:$AF$2,0),FALSE)),VLOOKUP($B17,'Allokerad kvv'!$B$2:$AV$468,MATCH(U$2,'Allokerad kvv'!$B$2:$AV$2,0),FALSE),VLOOKUP($B17,'Justerad allokering'!$B$2:$AG$462,MATCH(U$2,'Justerad allokering'!$B$2:$AF$2,0),FALSE))</f>
        <v>0</v>
      </c>
      <c r="V17" s="28">
        <f>IF(ISERROR(1/VLOOKUP($B17,'Justerad allokering'!$B$2:$AG$462,MATCH(V$2,'Justerad allokering'!$B$2:$AF$2,0),FALSE)),VLOOKUP($B17,'Allokerad kvv'!$B$2:$AV$468,MATCH(V$2,'Allokerad kvv'!$B$2:$AV$2,0),FALSE),VLOOKUP($B17,'Justerad allokering'!$B$2:$AG$462,MATCH(V$2,'Justerad allokering'!$B$2:$AF$2,0),FALSE))</f>
        <v>0</v>
      </c>
      <c r="W17" s="28">
        <f>IF(ISERROR(1/VLOOKUP($B17,'Justerad allokering'!$B$2:$AG$462,MATCH(W$2,'Justerad allokering'!$B$2:$AF$2,0),FALSE)),VLOOKUP($B17,'Allokerad kvv'!$B$2:$AV$468,MATCH(W$2,'Allokerad kvv'!$B$2:$AV$2,0),FALSE),VLOOKUP($B17,'Justerad allokering'!$B$2:$AG$462,MATCH(W$2,'Justerad allokering'!$B$2:$AF$2,0),FALSE))</f>
        <v>0</v>
      </c>
      <c r="X17" s="28">
        <f>IF(ISERROR(1/VLOOKUP($B17,'Justerad allokering'!$B$2:$AG$462,MATCH(X$2,'Justerad allokering'!$B$2:$AF$2,0),FALSE)),VLOOKUP($B17,'Allokerad kvv'!$B$2:$AV$468,MATCH(X$2,'Allokerad kvv'!$B$2:$AV$2,0),FALSE),VLOOKUP($B17,'Justerad allokering'!$B$2:$AG$462,MATCH(X$2,'Justerad allokering'!$B$2:$AF$2,0),FALSE))</f>
        <v>0</v>
      </c>
      <c r="Y17" s="28">
        <f>IF(ISERROR(1/VLOOKUP($B17,'Justerad allokering'!$B$2:$AG$462,MATCH(Y$2,'Justerad allokering'!$B$2:$AF$2,0),FALSE)),VLOOKUP($B17,'Allokerad kvv'!$B$2:$AV$468,MATCH(Y$2,'Allokerad kvv'!$B$2:$AV$2,0),FALSE),VLOOKUP($B17,'Justerad allokering'!$B$2:$AG$462,MATCH(Y$2,'Justerad allokering'!$B$2:$AF$2,0),FALSE))</f>
        <v>0</v>
      </c>
      <c r="Z17" s="28">
        <f>IF(ISERROR(1/VLOOKUP($B17,'Justerad allokering'!$B$2:$AG$462,MATCH(Z$2,'Justerad allokering'!$B$2:$AF$2,0),FALSE)),VLOOKUP($B17,'Allokerad kvv'!$B$2:$AV$468,MATCH(Z$2,'Allokerad kvv'!$B$2:$AV$2,0),FALSE),VLOOKUP($B17,'Justerad allokering'!$B$2:$AG$462,MATCH(Z$2,'Justerad allokering'!$B$2:$AF$2,0),FALSE))</f>
        <v>0</v>
      </c>
      <c r="AA17" s="28"/>
      <c r="AB17" s="28"/>
      <c r="AE17">
        <f t="shared" si="0"/>
        <v>0</v>
      </c>
      <c r="AG17">
        <f t="shared" si="1"/>
        <v>0</v>
      </c>
      <c r="AH17">
        <f t="shared" si="2"/>
        <v>0</v>
      </c>
      <c r="AI17" s="55" t="str">
        <f>IF(AH17=0,"",AH17/VLOOKUP(B17,Kraftvärmeprod!$B$1:$BC$480,MATCH("Summa tillförd energi exklusive rökgaskondensering",Kraftvärmeprod!$B$1:$BC$1,0),FALSE))</f>
        <v/>
      </c>
    </row>
    <row r="18" spans="1:35" x14ac:dyDescent="0.25">
      <c r="A18" s="28" t="s">
        <v>31</v>
      </c>
      <c r="B18" s="28" t="s">
        <v>34</v>
      </c>
      <c r="C18" s="28">
        <f>IF(ISERROR(1/VLOOKUP($B18,'Justerad allokering'!$B$2:$AG$462,MATCH(C$2,'Justerad allokering'!$B$2:$AF$2,0),FALSE)),VLOOKUP($B18,'Allokerad kvv'!$B$2:$AV$468,MATCH(C$2,'Allokerad kvv'!$B$2:$AV$2,0),FALSE),VLOOKUP($B18,'Justerad allokering'!$B$2:$AG$462,MATCH(C$2,'Justerad allokering'!$B$2:$AF$2,0),FALSE))</f>
        <v>0</v>
      </c>
      <c r="D18" s="28">
        <f>IF(ISERROR(1/VLOOKUP($B18,'Justerad allokering'!$B$2:$AG$462,MATCH(D$2,'Justerad allokering'!$B$2:$AF$2,0),FALSE)),VLOOKUP($B18,'Allokerad kvv'!$B$2:$AV$468,MATCH(D$2,'Allokerad kvv'!$B$2:$AV$2,0),FALSE),VLOOKUP($B18,'Justerad allokering'!$B$2:$AG$462,MATCH(D$2,'Justerad allokering'!$B$2:$AF$2,0),FALSE))</f>
        <v>0</v>
      </c>
      <c r="E18" s="28">
        <f>IF(ISERROR(1/VLOOKUP($B18,'Justerad allokering'!$B$2:$AG$462,MATCH(E$2,'Justerad allokering'!$B$2:$AF$2,0),FALSE)),VLOOKUP($B18,'Allokerad kvv'!$B$2:$AV$468,MATCH(E$2,'Allokerad kvv'!$B$2:$AV$2,0),FALSE),VLOOKUP($B18,'Justerad allokering'!$B$2:$AG$462,MATCH(E$2,'Justerad allokering'!$B$2:$AF$2,0),FALSE))</f>
        <v>0</v>
      </c>
      <c r="F18" s="28">
        <f>IF(ISERROR(1/VLOOKUP($B18,'Justerad allokering'!$B$2:$AG$462,MATCH(F$2,'Justerad allokering'!$B$2:$AF$2,0),FALSE)),VLOOKUP($B18,'Allokerad kvv'!$B$2:$AV$468,MATCH(F$2,'Allokerad kvv'!$B$2:$AV$2,0),FALSE),VLOOKUP($B18,'Justerad allokering'!$B$2:$AG$462,MATCH(F$2,'Justerad allokering'!$B$2:$AF$2,0),FALSE))</f>
        <v>0</v>
      </c>
      <c r="G18" s="28">
        <f>IF(ISERROR(1/VLOOKUP($B18,'Justerad allokering'!$B$2:$AG$462,MATCH(G$2,'Justerad allokering'!$B$2:$AF$2,0),FALSE)),VLOOKUP($B18,'Allokerad kvv'!$B$2:$AV$468,MATCH(G$2,'Allokerad kvv'!$B$2:$AV$2,0),FALSE),VLOOKUP($B18,'Justerad allokering'!$B$2:$AG$462,MATCH(G$2,'Justerad allokering'!$B$2:$AF$2,0),FALSE))</f>
        <v>0</v>
      </c>
      <c r="H18" s="28">
        <f>IF(ISERROR(1/VLOOKUP($B18,'Justerad allokering'!$B$2:$AG$462,MATCH(H$2,'Justerad allokering'!$B$2:$AF$2,0),FALSE)),VLOOKUP($B18,'Allokerad kvv'!$B$2:$AV$468,MATCH(H$2,'Allokerad kvv'!$B$2:$AV$2,0),FALSE),VLOOKUP($B18,'Justerad allokering'!$B$2:$AG$462,MATCH(H$2,'Justerad allokering'!$B$2:$AF$2,0),FALSE))</f>
        <v>0</v>
      </c>
      <c r="I18" s="28">
        <f>IF(ISERROR(1/VLOOKUP($B18,'Justerad allokering'!$B$2:$AG$462,MATCH(I$2,'Justerad allokering'!$B$2:$AF$2,0),FALSE)),VLOOKUP($B18,'Allokerad kvv'!$B$2:$AV$468,MATCH(I$2,'Allokerad kvv'!$B$2:$AV$2,0),FALSE),VLOOKUP($B18,'Justerad allokering'!$B$2:$AG$462,MATCH(I$2,'Justerad allokering'!$B$2:$AF$2,0),FALSE))</f>
        <v>0</v>
      </c>
      <c r="J18" s="28">
        <f>IF(ISERROR(1/VLOOKUP($B18,'Justerad allokering'!$B$2:$AG$462,MATCH(J$2,'Justerad allokering'!$B$2:$AF$2,0),FALSE)),VLOOKUP($B18,'Allokerad kvv'!$B$2:$AV$468,MATCH(J$2,'Allokerad kvv'!$B$2:$AV$2,0),FALSE),VLOOKUP($B18,'Justerad allokering'!$B$2:$AG$462,MATCH(J$2,'Justerad allokering'!$B$2:$AF$2,0),FALSE))</f>
        <v>0</v>
      </c>
      <c r="K18" s="28">
        <f>IF(ISERROR(1/VLOOKUP($B18,'Justerad allokering'!$B$2:$AG$462,MATCH(K$2,'Justerad allokering'!$B$2:$AF$2,0),FALSE)),VLOOKUP($B18,'Allokerad kvv'!$B$2:$AV$468,MATCH(K$2,'Allokerad kvv'!$B$2:$AV$2,0),FALSE),VLOOKUP($B18,'Justerad allokering'!$B$2:$AG$462,MATCH(K$2,'Justerad allokering'!$B$2:$AF$2,0),FALSE))</f>
        <v>0</v>
      </c>
      <c r="L18" s="28">
        <f>IF(ISERROR(1/VLOOKUP($B18,'Justerad allokering'!$B$2:$AG$462,MATCH(L$2,'Justerad allokering'!$B$2:$AF$2,0),FALSE)),VLOOKUP($B18,'Allokerad kvv'!$B$2:$AV$468,MATCH(L$2,'Allokerad kvv'!$B$2:$AV$2,0),FALSE),VLOOKUP($B18,'Justerad allokering'!$B$2:$AG$462,MATCH(L$2,'Justerad allokering'!$B$2:$AF$2,0),FALSE))</f>
        <v>0</v>
      </c>
      <c r="M18" s="28">
        <f>IF(ISERROR(1/VLOOKUP($B18,'Justerad allokering'!$B$2:$AG$462,MATCH(M$2,'Justerad allokering'!$B$2:$AF$2,0),FALSE)),VLOOKUP($B18,'Allokerad kvv'!$B$2:$AV$468,MATCH(M$2,'Allokerad kvv'!$B$2:$AV$2,0),FALSE),VLOOKUP($B18,'Justerad allokering'!$B$2:$AG$462,MATCH(M$2,'Justerad allokering'!$B$2:$AF$2,0),FALSE))</f>
        <v>0</v>
      </c>
      <c r="N18" s="28">
        <f>IF(ISERROR(1/VLOOKUP($B18,'Justerad allokering'!$B$2:$AG$462,MATCH(N$2,'Justerad allokering'!$B$2:$AF$2,0),FALSE)),VLOOKUP($B18,'Allokerad kvv'!$B$2:$AV$468,MATCH(N$2,'Allokerad kvv'!$B$2:$AV$2,0),FALSE),VLOOKUP($B18,'Justerad allokering'!$B$2:$AG$462,MATCH(N$2,'Justerad allokering'!$B$2:$AF$2,0),FALSE))</f>
        <v>0</v>
      </c>
      <c r="O18" s="28">
        <f>IF(ISERROR(1/VLOOKUP($B18,'Justerad allokering'!$B$2:$AG$462,MATCH(O$2,'Justerad allokering'!$B$2:$AF$2,0),FALSE)),VLOOKUP($B18,'Allokerad kvv'!$B$2:$AV$468,MATCH(O$2,'Allokerad kvv'!$B$2:$AV$2,0),FALSE),VLOOKUP($B18,'Justerad allokering'!$B$2:$AG$462,MATCH(O$2,'Justerad allokering'!$B$2:$AF$2,0),FALSE))</f>
        <v>0</v>
      </c>
      <c r="P18" s="28">
        <f>IF(ISERROR(1/VLOOKUP($B18,'Justerad allokering'!$B$2:$AG$462,MATCH(P$2,'Justerad allokering'!$B$2:$AF$2,0),FALSE)),VLOOKUP($B18,'Allokerad kvv'!$B$2:$AV$468,MATCH(P$2,'Allokerad kvv'!$B$2:$AV$2,0),FALSE),VLOOKUP($B18,'Justerad allokering'!$B$2:$AG$462,MATCH(P$2,'Justerad allokering'!$B$2:$AF$2,0),FALSE))</f>
        <v>0</v>
      </c>
      <c r="Q18" s="28">
        <f>IF(ISERROR(1/VLOOKUP($B18,'Justerad allokering'!$B$2:$AG$462,MATCH(Q$2,'Justerad allokering'!$B$2:$AF$2,0),FALSE)),VLOOKUP($B18,'Allokerad kvv'!$B$2:$AV$468,MATCH(Q$2,'Allokerad kvv'!$B$2:$AV$2,0),FALSE),VLOOKUP($B18,'Justerad allokering'!$B$2:$AG$462,MATCH(Q$2,'Justerad allokering'!$B$2:$AF$2,0),FALSE))</f>
        <v>0</v>
      </c>
      <c r="R18" s="28">
        <f>IF(ISERROR(1/VLOOKUP($B18,'Justerad allokering'!$B$2:$AG$462,MATCH(R$2,'Justerad allokering'!$B$2:$AF$2,0),FALSE)),VLOOKUP($B18,'Allokerad kvv'!$B$2:$AV$468,MATCH(R$2,'Allokerad kvv'!$B$2:$AV$2,0),FALSE),VLOOKUP($B18,'Justerad allokering'!$B$2:$AG$462,MATCH(R$2,'Justerad allokering'!$B$2:$AF$2,0),FALSE))</f>
        <v>0</v>
      </c>
      <c r="S18" s="28">
        <f>IF(ISERROR(1/VLOOKUP($B18,'Justerad allokering'!$B$2:$AG$462,MATCH(S$2,'Justerad allokering'!$B$2:$AF$2,0),FALSE)),VLOOKUP($B18,'Allokerad kvv'!$B$2:$AV$468,MATCH(S$2,'Allokerad kvv'!$B$2:$AV$2,0),FALSE),VLOOKUP($B18,'Justerad allokering'!$B$2:$AG$462,MATCH(S$2,'Justerad allokering'!$B$2:$AF$2,0),FALSE))</f>
        <v>0</v>
      </c>
      <c r="T18" s="28">
        <f>IF(ISERROR(1/VLOOKUP($B18,'Justerad allokering'!$B$2:$AG$462,MATCH(T$2,'Justerad allokering'!$B$2:$AF$2,0),FALSE)),VLOOKUP($B18,'Allokerad kvv'!$B$2:$AV$468,MATCH(T$2,'Allokerad kvv'!$B$2:$AV$2,0),FALSE),VLOOKUP($B18,'Justerad allokering'!$B$2:$AG$462,MATCH(T$2,'Justerad allokering'!$B$2:$AF$2,0),FALSE))</f>
        <v>0</v>
      </c>
      <c r="U18" s="28">
        <f>IF(ISERROR(1/VLOOKUP($B18,'Justerad allokering'!$B$2:$AG$462,MATCH(U$2,'Justerad allokering'!$B$2:$AF$2,0),FALSE)),VLOOKUP($B18,'Allokerad kvv'!$B$2:$AV$468,MATCH(U$2,'Allokerad kvv'!$B$2:$AV$2,0),FALSE),VLOOKUP($B18,'Justerad allokering'!$B$2:$AG$462,MATCH(U$2,'Justerad allokering'!$B$2:$AF$2,0),FALSE))</f>
        <v>0</v>
      </c>
      <c r="V18" s="28">
        <f>IF(ISERROR(1/VLOOKUP($B18,'Justerad allokering'!$B$2:$AG$462,MATCH(V$2,'Justerad allokering'!$B$2:$AF$2,0),FALSE)),VLOOKUP($B18,'Allokerad kvv'!$B$2:$AV$468,MATCH(V$2,'Allokerad kvv'!$B$2:$AV$2,0),FALSE),VLOOKUP($B18,'Justerad allokering'!$B$2:$AG$462,MATCH(V$2,'Justerad allokering'!$B$2:$AF$2,0),FALSE))</f>
        <v>0</v>
      </c>
      <c r="W18" s="28">
        <f>IF(ISERROR(1/VLOOKUP($B18,'Justerad allokering'!$B$2:$AG$462,MATCH(W$2,'Justerad allokering'!$B$2:$AF$2,0),FALSE)),VLOOKUP($B18,'Allokerad kvv'!$B$2:$AV$468,MATCH(W$2,'Allokerad kvv'!$B$2:$AV$2,0),FALSE),VLOOKUP($B18,'Justerad allokering'!$B$2:$AG$462,MATCH(W$2,'Justerad allokering'!$B$2:$AF$2,0),FALSE))</f>
        <v>0</v>
      </c>
      <c r="X18" s="28">
        <f>IF(ISERROR(1/VLOOKUP($B18,'Justerad allokering'!$B$2:$AG$462,MATCH(X$2,'Justerad allokering'!$B$2:$AF$2,0),FALSE)),VLOOKUP($B18,'Allokerad kvv'!$B$2:$AV$468,MATCH(X$2,'Allokerad kvv'!$B$2:$AV$2,0),FALSE),VLOOKUP($B18,'Justerad allokering'!$B$2:$AG$462,MATCH(X$2,'Justerad allokering'!$B$2:$AF$2,0),FALSE))</f>
        <v>0</v>
      </c>
      <c r="Y18" s="28">
        <f>IF(ISERROR(1/VLOOKUP($B18,'Justerad allokering'!$B$2:$AG$462,MATCH(Y$2,'Justerad allokering'!$B$2:$AF$2,0),FALSE)),VLOOKUP($B18,'Allokerad kvv'!$B$2:$AV$468,MATCH(Y$2,'Allokerad kvv'!$B$2:$AV$2,0),FALSE),VLOOKUP($B18,'Justerad allokering'!$B$2:$AG$462,MATCH(Y$2,'Justerad allokering'!$B$2:$AF$2,0),FALSE))</f>
        <v>0</v>
      </c>
      <c r="Z18" s="28">
        <f>IF(ISERROR(1/VLOOKUP($B18,'Justerad allokering'!$B$2:$AG$462,MATCH(Z$2,'Justerad allokering'!$B$2:$AF$2,0),FALSE)),VLOOKUP($B18,'Allokerad kvv'!$B$2:$AV$468,MATCH(Z$2,'Allokerad kvv'!$B$2:$AV$2,0),FALSE),VLOOKUP($B18,'Justerad allokering'!$B$2:$AG$462,MATCH(Z$2,'Justerad allokering'!$B$2:$AF$2,0),FALSE))</f>
        <v>0</v>
      </c>
      <c r="AA18" s="28"/>
      <c r="AB18" s="28"/>
      <c r="AE18">
        <f t="shared" si="0"/>
        <v>0</v>
      </c>
      <c r="AG18">
        <f t="shared" si="1"/>
        <v>0</v>
      </c>
      <c r="AH18">
        <f t="shared" si="2"/>
        <v>0</v>
      </c>
      <c r="AI18" s="55" t="str">
        <f>IF(AH18=0,"",AH18/VLOOKUP(B18,Kraftvärmeprod!$B$1:$BC$480,MATCH("Summa tillförd energi exklusive rökgaskondensering",Kraftvärmeprod!$B$1:$BC$1,0),FALSE))</f>
        <v/>
      </c>
    </row>
    <row r="19" spans="1:35" x14ac:dyDescent="0.25">
      <c r="A19" s="28" t="s">
        <v>31</v>
      </c>
      <c r="B19" s="28" t="s">
        <v>35</v>
      </c>
      <c r="C19" s="28">
        <f>IF(ISERROR(1/VLOOKUP($B19,'Justerad allokering'!$B$2:$AG$462,MATCH(C$2,'Justerad allokering'!$B$2:$AF$2,0),FALSE)),VLOOKUP($B19,'Allokerad kvv'!$B$2:$AV$468,MATCH(C$2,'Allokerad kvv'!$B$2:$AV$2,0),FALSE),VLOOKUP($B19,'Justerad allokering'!$B$2:$AG$462,MATCH(C$2,'Justerad allokering'!$B$2:$AF$2,0),FALSE))</f>
        <v>0</v>
      </c>
      <c r="D19" s="28">
        <f>IF(ISERROR(1/VLOOKUP($B19,'Justerad allokering'!$B$2:$AG$462,MATCH(D$2,'Justerad allokering'!$B$2:$AF$2,0),FALSE)),VLOOKUP($B19,'Allokerad kvv'!$B$2:$AV$468,MATCH(D$2,'Allokerad kvv'!$B$2:$AV$2,0),FALSE),VLOOKUP($B19,'Justerad allokering'!$B$2:$AG$462,MATCH(D$2,'Justerad allokering'!$B$2:$AF$2,0),FALSE))</f>
        <v>0</v>
      </c>
      <c r="E19" s="28">
        <f>IF(ISERROR(1/VLOOKUP($B19,'Justerad allokering'!$B$2:$AG$462,MATCH(E$2,'Justerad allokering'!$B$2:$AF$2,0),FALSE)),VLOOKUP($B19,'Allokerad kvv'!$B$2:$AV$468,MATCH(E$2,'Allokerad kvv'!$B$2:$AV$2,0),FALSE),VLOOKUP($B19,'Justerad allokering'!$B$2:$AG$462,MATCH(E$2,'Justerad allokering'!$B$2:$AF$2,0),FALSE))</f>
        <v>0</v>
      </c>
      <c r="F19" s="28">
        <f>IF(ISERROR(1/VLOOKUP($B19,'Justerad allokering'!$B$2:$AG$462,MATCH(F$2,'Justerad allokering'!$B$2:$AF$2,0),FALSE)),VLOOKUP($B19,'Allokerad kvv'!$B$2:$AV$468,MATCH(F$2,'Allokerad kvv'!$B$2:$AV$2,0),FALSE),VLOOKUP($B19,'Justerad allokering'!$B$2:$AG$462,MATCH(F$2,'Justerad allokering'!$B$2:$AF$2,0),FALSE))</f>
        <v>0</v>
      </c>
      <c r="G19" s="28">
        <f>IF(ISERROR(1/VLOOKUP($B19,'Justerad allokering'!$B$2:$AG$462,MATCH(G$2,'Justerad allokering'!$B$2:$AF$2,0),FALSE)),VLOOKUP($B19,'Allokerad kvv'!$B$2:$AV$468,MATCH(G$2,'Allokerad kvv'!$B$2:$AV$2,0),FALSE),VLOOKUP($B19,'Justerad allokering'!$B$2:$AG$462,MATCH(G$2,'Justerad allokering'!$B$2:$AF$2,0),FALSE))</f>
        <v>0</v>
      </c>
      <c r="H19" s="28">
        <f>IF(ISERROR(1/VLOOKUP($B19,'Justerad allokering'!$B$2:$AG$462,MATCH(H$2,'Justerad allokering'!$B$2:$AF$2,0),FALSE)),VLOOKUP($B19,'Allokerad kvv'!$B$2:$AV$468,MATCH(H$2,'Allokerad kvv'!$B$2:$AV$2,0),FALSE),VLOOKUP($B19,'Justerad allokering'!$B$2:$AG$462,MATCH(H$2,'Justerad allokering'!$B$2:$AF$2,0),FALSE))</f>
        <v>0</v>
      </c>
      <c r="I19" s="28">
        <f>IF(ISERROR(1/VLOOKUP($B19,'Justerad allokering'!$B$2:$AG$462,MATCH(I$2,'Justerad allokering'!$B$2:$AF$2,0),FALSE)),VLOOKUP($B19,'Allokerad kvv'!$B$2:$AV$468,MATCH(I$2,'Allokerad kvv'!$B$2:$AV$2,0),FALSE),VLOOKUP($B19,'Justerad allokering'!$B$2:$AG$462,MATCH(I$2,'Justerad allokering'!$B$2:$AF$2,0),FALSE))</f>
        <v>0</v>
      </c>
      <c r="J19" s="28">
        <f>IF(ISERROR(1/VLOOKUP($B19,'Justerad allokering'!$B$2:$AG$462,MATCH(J$2,'Justerad allokering'!$B$2:$AF$2,0),FALSE)),VLOOKUP($B19,'Allokerad kvv'!$B$2:$AV$468,MATCH(J$2,'Allokerad kvv'!$B$2:$AV$2,0),FALSE),VLOOKUP($B19,'Justerad allokering'!$B$2:$AG$462,MATCH(J$2,'Justerad allokering'!$B$2:$AF$2,0),FALSE))</f>
        <v>0</v>
      </c>
      <c r="K19" s="28">
        <f>IF(ISERROR(1/VLOOKUP($B19,'Justerad allokering'!$B$2:$AG$462,MATCH(K$2,'Justerad allokering'!$B$2:$AF$2,0),FALSE)),VLOOKUP($B19,'Allokerad kvv'!$B$2:$AV$468,MATCH(K$2,'Allokerad kvv'!$B$2:$AV$2,0),FALSE),VLOOKUP($B19,'Justerad allokering'!$B$2:$AG$462,MATCH(K$2,'Justerad allokering'!$B$2:$AF$2,0),FALSE))</f>
        <v>0</v>
      </c>
      <c r="L19" s="28">
        <f>IF(ISERROR(1/VLOOKUP($B19,'Justerad allokering'!$B$2:$AG$462,MATCH(L$2,'Justerad allokering'!$B$2:$AF$2,0),FALSE)),VLOOKUP($B19,'Allokerad kvv'!$B$2:$AV$468,MATCH(L$2,'Allokerad kvv'!$B$2:$AV$2,0),FALSE),VLOOKUP($B19,'Justerad allokering'!$B$2:$AG$462,MATCH(L$2,'Justerad allokering'!$B$2:$AF$2,0),FALSE))</f>
        <v>0</v>
      </c>
      <c r="M19" s="28">
        <f>IF(ISERROR(1/VLOOKUP($B19,'Justerad allokering'!$B$2:$AG$462,MATCH(M$2,'Justerad allokering'!$B$2:$AF$2,0),FALSE)),VLOOKUP($B19,'Allokerad kvv'!$B$2:$AV$468,MATCH(M$2,'Allokerad kvv'!$B$2:$AV$2,0),FALSE),VLOOKUP($B19,'Justerad allokering'!$B$2:$AG$462,MATCH(M$2,'Justerad allokering'!$B$2:$AF$2,0),FALSE))</f>
        <v>0</v>
      </c>
      <c r="N19" s="28">
        <f>IF(ISERROR(1/VLOOKUP($B19,'Justerad allokering'!$B$2:$AG$462,MATCH(N$2,'Justerad allokering'!$B$2:$AF$2,0),FALSE)),VLOOKUP($B19,'Allokerad kvv'!$B$2:$AV$468,MATCH(N$2,'Allokerad kvv'!$B$2:$AV$2,0),FALSE),VLOOKUP($B19,'Justerad allokering'!$B$2:$AG$462,MATCH(N$2,'Justerad allokering'!$B$2:$AF$2,0),FALSE))</f>
        <v>0</v>
      </c>
      <c r="O19" s="28">
        <f>IF(ISERROR(1/VLOOKUP($B19,'Justerad allokering'!$B$2:$AG$462,MATCH(O$2,'Justerad allokering'!$B$2:$AF$2,0),FALSE)),VLOOKUP($B19,'Allokerad kvv'!$B$2:$AV$468,MATCH(O$2,'Allokerad kvv'!$B$2:$AV$2,0),FALSE),VLOOKUP($B19,'Justerad allokering'!$B$2:$AG$462,MATCH(O$2,'Justerad allokering'!$B$2:$AF$2,0),FALSE))</f>
        <v>0</v>
      </c>
      <c r="P19" s="28">
        <f>IF(ISERROR(1/VLOOKUP($B19,'Justerad allokering'!$B$2:$AG$462,MATCH(P$2,'Justerad allokering'!$B$2:$AF$2,0),FALSE)),VLOOKUP($B19,'Allokerad kvv'!$B$2:$AV$468,MATCH(P$2,'Allokerad kvv'!$B$2:$AV$2,0),FALSE),VLOOKUP($B19,'Justerad allokering'!$B$2:$AG$462,MATCH(P$2,'Justerad allokering'!$B$2:$AF$2,0),FALSE))</f>
        <v>0</v>
      </c>
      <c r="Q19" s="28">
        <f>IF(ISERROR(1/VLOOKUP($B19,'Justerad allokering'!$B$2:$AG$462,MATCH(Q$2,'Justerad allokering'!$B$2:$AF$2,0),FALSE)),VLOOKUP($B19,'Allokerad kvv'!$B$2:$AV$468,MATCH(Q$2,'Allokerad kvv'!$B$2:$AV$2,0),FALSE),VLOOKUP($B19,'Justerad allokering'!$B$2:$AG$462,MATCH(Q$2,'Justerad allokering'!$B$2:$AF$2,0),FALSE))</f>
        <v>0</v>
      </c>
      <c r="R19" s="28">
        <f>IF(ISERROR(1/VLOOKUP($B19,'Justerad allokering'!$B$2:$AG$462,MATCH(R$2,'Justerad allokering'!$B$2:$AF$2,0),FALSE)),VLOOKUP($B19,'Allokerad kvv'!$B$2:$AV$468,MATCH(R$2,'Allokerad kvv'!$B$2:$AV$2,0),FALSE),VLOOKUP($B19,'Justerad allokering'!$B$2:$AG$462,MATCH(R$2,'Justerad allokering'!$B$2:$AF$2,0),FALSE))</f>
        <v>0</v>
      </c>
      <c r="S19" s="28">
        <f>IF(ISERROR(1/VLOOKUP($B19,'Justerad allokering'!$B$2:$AG$462,MATCH(S$2,'Justerad allokering'!$B$2:$AF$2,0),FALSE)),VLOOKUP($B19,'Allokerad kvv'!$B$2:$AV$468,MATCH(S$2,'Allokerad kvv'!$B$2:$AV$2,0),FALSE),VLOOKUP($B19,'Justerad allokering'!$B$2:$AG$462,MATCH(S$2,'Justerad allokering'!$B$2:$AF$2,0),FALSE))</f>
        <v>0</v>
      </c>
      <c r="T19" s="28">
        <f>IF(ISERROR(1/VLOOKUP($B19,'Justerad allokering'!$B$2:$AG$462,MATCH(T$2,'Justerad allokering'!$B$2:$AF$2,0),FALSE)),VLOOKUP($B19,'Allokerad kvv'!$B$2:$AV$468,MATCH(T$2,'Allokerad kvv'!$B$2:$AV$2,0),FALSE),VLOOKUP($B19,'Justerad allokering'!$B$2:$AG$462,MATCH(T$2,'Justerad allokering'!$B$2:$AF$2,0),FALSE))</f>
        <v>0</v>
      </c>
      <c r="U19" s="28">
        <f>IF(ISERROR(1/VLOOKUP($B19,'Justerad allokering'!$B$2:$AG$462,MATCH(U$2,'Justerad allokering'!$B$2:$AF$2,0),FALSE)),VLOOKUP($B19,'Allokerad kvv'!$B$2:$AV$468,MATCH(U$2,'Allokerad kvv'!$B$2:$AV$2,0),FALSE),VLOOKUP($B19,'Justerad allokering'!$B$2:$AG$462,MATCH(U$2,'Justerad allokering'!$B$2:$AF$2,0),FALSE))</f>
        <v>0</v>
      </c>
      <c r="V19" s="28">
        <f>IF(ISERROR(1/VLOOKUP($B19,'Justerad allokering'!$B$2:$AG$462,MATCH(V$2,'Justerad allokering'!$B$2:$AF$2,0),FALSE)),VLOOKUP($B19,'Allokerad kvv'!$B$2:$AV$468,MATCH(V$2,'Allokerad kvv'!$B$2:$AV$2,0),FALSE),VLOOKUP($B19,'Justerad allokering'!$B$2:$AG$462,MATCH(V$2,'Justerad allokering'!$B$2:$AF$2,0),FALSE))</f>
        <v>0</v>
      </c>
      <c r="W19" s="28">
        <f>IF(ISERROR(1/VLOOKUP($B19,'Justerad allokering'!$B$2:$AG$462,MATCH(W$2,'Justerad allokering'!$B$2:$AF$2,0),FALSE)),VLOOKUP($B19,'Allokerad kvv'!$B$2:$AV$468,MATCH(W$2,'Allokerad kvv'!$B$2:$AV$2,0),FALSE),VLOOKUP($B19,'Justerad allokering'!$B$2:$AG$462,MATCH(W$2,'Justerad allokering'!$B$2:$AF$2,0),FALSE))</f>
        <v>0</v>
      </c>
      <c r="X19" s="28">
        <f>IF(ISERROR(1/VLOOKUP($B19,'Justerad allokering'!$B$2:$AG$462,MATCH(X$2,'Justerad allokering'!$B$2:$AF$2,0),FALSE)),VLOOKUP($B19,'Allokerad kvv'!$B$2:$AV$468,MATCH(X$2,'Allokerad kvv'!$B$2:$AV$2,0),FALSE),VLOOKUP($B19,'Justerad allokering'!$B$2:$AG$462,MATCH(X$2,'Justerad allokering'!$B$2:$AF$2,0),FALSE))</f>
        <v>0</v>
      </c>
      <c r="Y19" s="28">
        <f>IF(ISERROR(1/VLOOKUP($B19,'Justerad allokering'!$B$2:$AG$462,MATCH(Y$2,'Justerad allokering'!$B$2:$AF$2,0),FALSE)),VLOOKUP($B19,'Allokerad kvv'!$B$2:$AV$468,MATCH(Y$2,'Allokerad kvv'!$B$2:$AV$2,0),FALSE),VLOOKUP($B19,'Justerad allokering'!$B$2:$AG$462,MATCH(Y$2,'Justerad allokering'!$B$2:$AF$2,0),FALSE))</f>
        <v>0</v>
      </c>
      <c r="Z19" s="28">
        <f>IF(ISERROR(1/VLOOKUP($B19,'Justerad allokering'!$B$2:$AG$462,MATCH(Z$2,'Justerad allokering'!$B$2:$AF$2,0),FALSE)),VLOOKUP($B19,'Allokerad kvv'!$B$2:$AV$468,MATCH(Z$2,'Allokerad kvv'!$B$2:$AV$2,0),FALSE),VLOOKUP($B19,'Justerad allokering'!$B$2:$AG$462,MATCH(Z$2,'Justerad allokering'!$B$2:$AF$2,0),FALSE))</f>
        <v>0</v>
      </c>
      <c r="AA19" s="28"/>
      <c r="AB19" s="28"/>
      <c r="AE19">
        <f t="shared" si="0"/>
        <v>0</v>
      </c>
      <c r="AG19">
        <f t="shared" si="1"/>
        <v>0</v>
      </c>
      <c r="AH19">
        <f t="shared" si="2"/>
        <v>0</v>
      </c>
      <c r="AI19" s="55" t="str">
        <f>IF(AH19=0,"",AH19/VLOOKUP(B19,Kraftvärmeprod!$B$1:$BC$480,MATCH("Summa tillförd energi exklusive rökgaskondensering",Kraftvärmeprod!$B$1:$BC$1,0),FALSE))</f>
        <v/>
      </c>
    </row>
    <row r="20" spans="1:35" x14ac:dyDescent="0.25">
      <c r="A20" s="28" t="s">
        <v>31</v>
      </c>
      <c r="B20" s="28" t="s">
        <v>36</v>
      </c>
      <c r="C20" s="28">
        <f>IF(ISERROR(1/VLOOKUP($B20,'Justerad allokering'!$B$2:$AG$462,MATCH(C$2,'Justerad allokering'!$B$2:$AF$2,0),FALSE)),VLOOKUP($B20,'Allokerad kvv'!$B$2:$AV$468,MATCH(C$2,'Allokerad kvv'!$B$2:$AV$2,0),FALSE),VLOOKUP($B20,'Justerad allokering'!$B$2:$AG$462,MATCH(C$2,'Justerad allokering'!$B$2:$AF$2,0),FALSE))</f>
        <v>0</v>
      </c>
      <c r="D20" s="28">
        <f>IF(ISERROR(1/VLOOKUP($B20,'Justerad allokering'!$B$2:$AG$462,MATCH(D$2,'Justerad allokering'!$B$2:$AF$2,0),FALSE)),VLOOKUP($B20,'Allokerad kvv'!$B$2:$AV$468,MATCH(D$2,'Allokerad kvv'!$B$2:$AV$2,0),FALSE),VLOOKUP($B20,'Justerad allokering'!$B$2:$AG$462,MATCH(D$2,'Justerad allokering'!$B$2:$AF$2,0),FALSE))</f>
        <v>0</v>
      </c>
      <c r="E20" s="28">
        <f>IF(ISERROR(1/VLOOKUP($B20,'Justerad allokering'!$B$2:$AG$462,MATCH(E$2,'Justerad allokering'!$B$2:$AF$2,0),FALSE)),VLOOKUP($B20,'Allokerad kvv'!$B$2:$AV$468,MATCH(E$2,'Allokerad kvv'!$B$2:$AV$2,0),FALSE),VLOOKUP($B20,'Justerad allokering'!$B$2:$AG$462,MATCH(E$2,'Justerad allokering'!$B$2:$AF$2,0),FALSE))</f>
        <v>0</v>
      </c>
      <c r="F20" s="28">
        <f>IF(ISERROR(1/VLOOKUP($B20,'Justerad allokering'!$B$2:$AG$462,MATCH(F$2,'Justerad allokering'!$B$2:$AF$2,0),FALSE)),VLOOKUP($B20,'Allokerad kvv'!$B$2:$AV$468,MATCH(F$2,'Allokerad kvv'!$B$2:$AV$2,0),FALSE),VLOOKUP($B20,'Justerad allokering'!$B$2:$AG$462,MATCH(F$2,'Justerad allokering'!$B$2:$AF$2,0),FALSE))</f>
        <v>0</v>
      </c>
      <c r="G20" s="28">
        <f>IF(ISERROR(1/VLOOKUP($B20,'Justerad allokering'!$B$2:$AG$462,MATCH(G$2,'Justerad allokering'!$B$2:$AF$2,0),FALSE)),VLOOKUP($B20,'Allokerad kvv'!$B$2:$AV$468,MATCH(G$2,'Allokerad kvv'!$B$2:$AV$2,0),FALSE),VLOOKUP($B20,'Justerad allokering'!$B$2:$AG$462,MATCH(G$2,'Justerad allokering'!$B$2:$AF$2,0),FALSE))</f>
        <v>0</v>
      </c>
      <c r="H20" s="28">
        <f>IF(ISERROR(1/VLOOKUP($B20,'Justerad allokering'!$B$2:$AG$462,MATCH(H$2,'Justerad allokering'!$B$2:$AF$2,0),FALSE)),VLOOKUP($B20,'Allokerad kvv'!$B$2:$AV$468,MATCH(H$2,'Allokerad kvv'!$B$2:$AV$2,0),FALSE),VLOOKUP($B20,'Justerad allokering'!$B$2:$AG$462,MATCH(H$2,'Justerad allokering'!$B$2:$AF$2,0),FALSE))</f>
        <v>0</v>
      </c>
      <c r="I20" s="28">
        <f>IF(ISERROR(1/VLOOKUP($B20,'Justerad allokering'!$B$2:$AG$462,MATCH(I$2,'Justerad allokering'!$B$2:$AF$2,0),FALSE)),VLOOKUP($B20,'Allokerad kvv'!$B$2:$AV$468,MATCH(I$2,'Allokerad kvv'!$B$2:$AV$2,0),FALSE),VLOOKUP($B20,'Justerad allokering'!$B$2:$AG$462,MATCH(I$2,'Justerad allokering'!$B$2:$AF$2,0),FALSE))</f>
        <v>0</v>
      </c>
      <c r="J20" s="28">
        <f>IF(ISERROR(1/VLOOKUP($B20,'Justerad allokering'!$B$2:$AG$462,MATCH(J$2,'Justerad allokering'!$B$2:$AF$2,0),FALSE)),VLOOKUP($B20,'Allokerad kvv'!$B$2:$AV$468,MATCH(J$2,'Allokerad kvv'!$B$2:$AV$2,0),FALSE),VLOOKUP($B20,'Justerad allokering'!$B$2:$AG$462,MATCH(J$2,'Justerad allokering'!$B$2:$AF$2,0),FALSE))</f>
        <v>0</v>
      </c>
      <c r="K20" s="28">
        <f>IF(ISERROR(1/VLOOKUP($B20,'Justerad allokering'!$B$2:$AG$462,MATCH(K$2,'Justerad allokering'!$B$2:$AF$2,0),FALSE)),VLOOKUP($B20,'Allokerad kvv'!$B$2:$AV$468,MATCH(K$2,'Allokerad kvv'!$B$2:$AV$2,0),FALSE),VLOOKUP($B20,'Justerad allokering'!$B$2:$AG$462,MATCH(K$2,'Justerad allokering'!$B$2:$AF$2,0),FALSE))</f>
        <v>0</v>
      </c>
      <c r="L20" s="28">
        <f>IF(ISERROR(1/VLOOKUP($B20,'Justerad allokering'!$B$2:$AG$462,MATCH(L$2,'Justerad allokering'!$B$2:$AF$2,0),FALSE)),VLOOKUP($B20,'Allokerad kvv'!$B$2:$AV$468,MATCH(L$2,'Allokerad kvv'!$B$2:$AV$2,0),FALSE),VLOOKUP($B20,'Justerad allokering'!$B$2:$AG$462,MATCH(L$2,'Justerad allokering'!$B$2:$AF$2,0),FALSE))</f>
        <v>0</v>
      </c>
      <c r="M20" s="28">
        <f>IF(ISERROR(1/VLOOKUP($B20,'Justerad allokering'!$B$2:$AG$462,MATCH(M$2,'Justerad allokering'!$B$2:$AF$2,0),FALSE)),VLOOKUP($B20,'Allokerad kvv'!$B$2:$AV$468,MATCH(M$2,'Allokerad kvv'!$B$2:$AV$2,0),FALSE),VLOOKUP($B20,'Justerad allokering'!$B$2:$AG$462,MATCH(M$2,'Justerad allokering'!$B$2:$AF$2,0),FALSE))</f>
        <v>0</v>
      </c>
      <c r="N20" s="28">
        <f>IF(ISERROR(1/VLOOKUP($B20,'Justerad allokering'!$B$2:$AG$462,MATCH(N$2,'Justerad allokering'!$B$2:$AF$2,0),FALSE)),VLOOKUP($B20,'Allokerad kvv'!$B$2:$AV$468,MATCH(N$2,'Allokerad kvv'!$B$2:$AV$2,0),FALSE),VLOOKUP($B20,'Justerad allokering'!$B$2:$AG$462,MATCH(N$2,'Justerad allokering'!$B$2:$AF$2,0),FALSE))</f>
        <v>0</v>
      </c>
      <c r="O20" s="28">
        <f>IF(ISERROR(1/VLOOKUP($B20,'Justerad allokering'!$B$2:$AG$462,MATCH(O$2,'Justerad allokering'!$B$2:$AF$2,0),FALSE)),VLOOKUP($B20,'Allokerad kvv'!$B$2:$AV$468,MATCH(O$2,'Allokerad kvv'!$B$2:$AV$2,0),FALSE),VLOOKUP($B20,'Justerad allokering'!$B$2:$AG$462,MATCH(O$2,'Justerad allokering'!$B$2:$AF$2,0),FALSE))</f>
        <v>0</v>
      </c>
      <c r="P20" s="28">
        <f>IF(ISERROR(1/VLOOKUP($B20,'Justerad allokering'!$B$2:$AG$462,MATCH(P$2,'Justerad allokering'!$B$2:$AF$2,0),FALSE)),VLOOKUP($B20,'Allokerad kvv'!$B$2:$AV$468,MATCH(P$2,'Allokerad kvv'!$B$2:$AV$2,0),FALSE),VLOOKUP($B20,'Justerad allokering'!$B$2:$AG$462,MATCH(P$2,'Justerad allokering'!$B$2:$AF$2,0),FALSE))</f>
        <v>0</v>
      </c>
      <c r="Q20" s="28">
        <f>IF(ISERROR(1/VLOOKUP($B20,'Justerad allokering'!$B$2:$AG$462,MATCH(Q$2,'Justerad allokering'!$B$2:$AF$2,0),FALSE)),VLOOKUP($B20,'Allokerad kvv'!$B$2:$AV$468,MATCH(Q$2,'Allokerad kvv'!$B$2:$AV$2,0),FALSE),VLOOKUP($B20,'Justerad allokering'!$B$2:$AG$462,MATCH(Q$2,'Justerad allokering'!$B$2:$AF$2,0),FALSE))</f>
        <v>0</v>
      </c>
      <c r="R20" s="28">
        <f>IF(ISERROR(1/VLOOKUP($B20,'Justerad allokering'!$B$2:$AG$462,MATCH(R$2,'Justerad allokering'!$B$2:$AF$2,0),FALSE)),VLOOKUP($B20,'Allokerad kvv'!$B$2:$AV$468,MATCH(R$2,'Allokerad kvv'!$B$2:$AV$2,0),FALSE),VLOOKUP($B20,'Justerad allokering'!$B$2:$AG$462,MATCH(R$2,'Justerad allokering'!$B$2:$AF$2,0),FALSE))</f>
        <v>0</v>
      </c>
      <c r="S20" s="28">
        <f>IF(ISERROR(1/VLOOKUP($B20,'Justerad allokering'!$B$2:$AG$462,MATCH(S$2,'Justerad allokering'!$B$2:$AF$2,0),FALSE)),VLOOKUP($B20,'Allokerad kvv'!$B$2:$AV$468,MATCH(S$2,'Allokerad kvv'!$B$2:$AV$2,0),FALSE),VLOOKUP($B20,'Justerad allokering'!$B$2:$AG$462,MATCH(S$2,'Justerad allokering'!$B$2:$AF$2,0),FALSE))</f>
        <v>0</v>
      </c>
      <c r="T20" s="28">
        <f>IF(ISERROR(1/VLOOKUP($B20,'Justerad allokering'!$B$2:$AG$462,MATCH(T$2,'Justerad allokering'!$B$2:$AF$2,0),FALSE)),VLOOKUP($B20,'Allokerad kvv'!$B$2:$AV$468,MATCH(T$2,'Allokerad kvv'!$B$2:$AV$2,0),FALSE),VLOOKUP($B20,'Justerad allokering'!$B$2:$AG$462,MATCH(T$2,'Justerad allokering'!$B$2:$AF$2,0),FALSE))</f>
        <v>0</v>
      </c>
      <c r="U20" s="28">
        <f>IF(ISERROR(1/VLOOKUP($B20,'Justerad allokering'!$B$2:$AG$462,MATCH(U$2,'Justerad allokering'!$B$2:$AF$2,0),FALSE)),VLOOKUP($B20,'Allokerad kvv'!$B$2:$AV$468,MATCH(U$2,'Allokerad kvv'!$B$2:$AV$2,0),FALSE),VLOOKUP($B20,'Justerad allokering'!$B$2:$AG$462,MATCH(U$2,'Justerad allokering'!$B$2:$AF$2,0),FALSE))</f>
        <v>0</v>
      </c>
      <c r="V20" s="28">
        <f>IF(ISERROR(1/VLOOKUP($B20,'Justerad allokering'!$B$2:$AG$462,MATCH(V$2,'Justerad allokering'!$B$2:$AF$2,0),FALSE)),VLOOKUP($B20,'Allokerad kvv'!$B$2:$AV$468,MATCH(V$2,'Allokerad kvv'!$B$2:$AV$2,0),FALSE),VLOOKUP($B20,'Justerad allokering'!$B$2:$AG$462,MATCH(V$2,'Justerad allokering'!$B$2:$AF$2,0),FALSE))</f>
        <v>0</v>
      </c>
      <c r="W20" s="28">
        <f>IF(ISERROR(1/VLOOKUP($B20,'Justerad allokering'!$B$2:$AG$462,MATCH(W$2,'Justerad allokering'!$B$2:$AF$2,0),FALSE)),VLOOKUP($B20,'Allokerad kvv'!$B$2:$AV$468,MATCH(W$2,'Allokerad kvv'!$B$2:$AV$2,0),FALSE),VLOOKUP($B20,'Justerad allokering'!$B$2:$AG$462,MATCH(W$2,'Justerad allokering'!$B$2:$AF$2,0),FALSE))</f>
        <v>0</v>
      </c>
      <c r="X20" s="28">
        <f>IF(ISERROR(1/VLOOKUP($B20,'Justerad allokering'!$B$2:$AG$462,MATCH(X$2,'Justerad allokering'!$B$2:$AF$2,0),FALSE)),VLOOKUP($B20,'Allokerad kvv'!$B$2:$AV$468,MATCH(X$2,'Allokerad kvv'!$B$2:$AV$2,0),FALSE),VLOOKUP($B20,'Justerad allokering'!$B$2:$AG$462,MATCH(X$2,'Justerad allokering'!$B$2:$AF$2,0),FALSE))</f>
        <v>0</v>
      </c>
      <c r="Y20" s="28">
        <f>IF(ISERROR(1/VLOOKUP($B20,'Justerad allokering'!$B$2:$AG$462,MATCH(Y$2,'Justerad allokering'!$B$2:$AF$2,0),FALSE)),VLOOKUP($B20,'Allokerad kvv'!$B$2:$AV$468,MATCH(Y$2,'Allokerad kvv'!$B$2:$AV$2,0),FALSE),VLOOKUP($B20,'Justerad allokering'!$B$2:$AG$462,MATCH(Y$2,'Justerad allokering'!$B$2:$AF$2,0),FALSE))</f>
        <v>0</v>
      </c>
      <c r="Z20" s="28">
        <f>IF(ISERROR(1/VLOOKUP($B20,'Justerad allokering'!$B$2:$AG$462,MATCH(Z$2,'Justerad allokering'!$B$2:$AF$2,0),FALSE)),VLOOKUP($B20,'Allokerad kvv'!$B$2:$AV$468,MATCH(Z$2,'Allokerad kvv'!$B$2:$AV$2,0),FALSE),VLOOKUP($B20,'Justerad allokering'!$B$2:$AG$462,MATCH(Z$2,'Justerad allokering'!$B$2:$AF$2,0),FALSE))</f>
        <v>0</v>
      </c>
      <c r="AA20" s="28"/>
      <c r="AB20" s="28"/>
      <c r="AE20">
        <f t="shared" si="0"/>
        <v>0</v>
      </c>
      <c r="AG20">
        <f t="shared" si="1"/>
        <v>0</v>
      </c>
      <c r="AH20">
        <f t="shared" si="2"/>
        <v>0</v>
      </c>
      <c r="AI20" s="55" t="str">
        <f>IF(AH20=0,"",AH20/VLOOKUP(B20,Kraftvärmeprod!$B$1:$BC$480,MATCH("Summa tillförd energi exklusive rökgaskondensering",Kraftvärmeprod!$B$1:$BC$1,0),FALSE))</f>
        <v/>
      </c>
    </row>
    <row r="21" spans="1:35" x14ac:dyDescent="0.25">
      <c r="A21" s="28" t="s">
        <v>31</v>
      </c>
      <c r="B21" s="28" t="s">
        <v>37</v>
      </c>
      <c r="C21" s="28">
        <f>IF(ISERROR(1/VLOOKUP($B21,'Justerad allokering'!$B$2:$AG$462,MATCH(C$2,'Justerad allokering'!$B$2:$AF$2,0),FALSE)),VLOOKUP($B21,'Allokerad kvv'!$B$2:$AV$468,MATCH(C$2,'Allokerad kvv'!$B$2:$AV$2,0),FALSE),VLOOKUP($B21,'Justerad allokering'!$B$2:$AG$462,MATCH(C$2,'Justerad allokering'!$B$2:$AF$2,0),FALSE))</f>
        <v>0</v>
      </c>
      <c r="D21" s="28">
        <f>IF(ISERROR(1/VLOOKUP($B21,'Justerad allokering'!$B$2:$AG$462,MATCH(D$2,'Justerad allokering'!$B$2:$AF$2,0),FALSE)),VLOOKUP($B21,'Allokerad kvv'!$B$2:$AV$468,MATCH(D$2,'Allokerad kvv'!$B$2:$AV$2,0),FALSE),VLOOKUP($B21,'Justerad allokering'!$B$2:$AG$462,MATCH(D$2,'Justerad allokering'!$B$2:$AF$2,0),FALSE))</f>
        <v>0</v>
      </c>
      <c r="E21" s="28">
        <f>IF(ISERROR(1/VLOOKUP($B21,'Justerad allokering'!$B$2:$AG$462,MATCH(E$2,'Justerad allokering'!$B$2:$AF$2,0),FALSE)),VLOOKUP($B21,'Allokerad kvv'!$B$2:$AV$468,MATCH(E$2,'Allokerad kvv'!$B$2:$AV$2,0),FALSE),VLOOKUP($B21,'Justerad allokering'!$B$2:$AG$462,MATCH(E$2,'Justerad allokering'!$B$2:$AF$2,0),FALSE))</f>
        <v>0</v>
      </c>
      <c r="F21" s="28">
        <f>IF(ISERROR(1/VLOOKUP($B21,'Justerad allokering'!$B$2:$AG$462,MATCH(F$2,'Justerad allokering'!$B$2:$AF$2,0),FALSE)),VLOOKUP($B21,'Allokerad kvv'!$B$2:$AV$468,MATCH(F$2,'Allokerad kvv'!$B$2:$AV$2,0),FALSE),VLOOKUP($B21,'Justerad allokering'!$B$2:$AG$462,MATCH(F$2,'Justerad allokering'!$B$2:$AF$2,0),FALSE))</f>
        <v>0</v>
      </c>
      <c r="G21" s="28">
        <f>IF(ISERROR(1/VLOOKUP($B21,'Justerad allokering'!$B$2:$AG$462,MATCH(G$2,'Justerad allokering'!$B$2:$AF$2,0),FALSE)),VLOOKUP($B21,'Allokerad kvv'!$B$2:$AV$468,MATCH(G$2,'Allokerad kvv'!$B$2:$AV$2,0),FALSE),VLOOKUP($B21,'Justerad allokering'!$B$2:$AG$462,MATCH(G$2,'Justerad allokering'!$B$2:$AF$2,0),FALSE))</f>
        <v>0</v>
      </c>
      <c r="H21" s="28">
        <f>IF(ISERROR(1/VLOOKUP($B21,'Justerad allokering'!$B$2:$AG$462,MATCH(H$2,'Justerad allokering'!$B$2:$AF$2,0),FALSE)),VLOOKUP($B21,'Allokerad kvv'!$B$2:$AV$468,MATCH(H$2,'Allokerad kvv'!$B$2:$AV$2,0),FALSE),VLOOKUP($B21,'Justerad allokering'!$B$2:$AG$462,MATCH(H$2,'Justerad allokering'!$B$2:$AF$2,0),FALSE))</f>
        <v>0</v>
      </c>
      <c r="I21" s="28">
        <f>IF(ISERROR(1/VLOOKUP($B21,'Justerad allokering'!$B$2:$AG$462,MATCH(I$2,'Justerad allokering'!$B$2:$AF$2,0),FALSE)),VLOOKUP($B21,'Allokerad kvv'!$B$2:$AV$468,MATCH(I$2,'Allokerad kvv'!$B$2:$AV$2,0),FALSE),VLOOKUP($B21,'Justerad allokering'!$B$2:$AG$462,MATCH(I$2,'Justerad allokering'!$B$2:$AF$2,0),FALSE))</f>
        <v>0</v>
      </c>
      <c r="J21" s="28">
        <f>IF(ISERROR(1/VLOOKUP($B21,'Justerad allokering'!$B$2:$AG$462,MATCH(J$2,'Justerad allokering'!$B$2:$AF$2,0),FALSE)),VLOOKUP($B21,'Allokerad kvv'!$B$2:$AV$468,MATCH(J$2,'Allokerad kvv'!$B$2:$AV$2,0),FALSE),VLOOKUP($B21,'Justerad allokering'!$B$2:$AG$462,MATCH(J$2,'Justerad allokering'!$B$2:$AF$2,0),FALSE))</f>
        <v>0</v>
      </c>
      <c r="K21" s="28">
        <f>IF(ISERROR(1/VLOOKUP($B21,'Justerad allokering'!$B$2:$AG$462,MATCH(K$2,'Justerad allokering'!$B$2:$AF$2,0),FALSE)),VLOOKUP($B21,'Allokerad kvv'!$B$2:$AV$468,MATCH(K$2,'Allokerad kvv'!$B$2:$AV$2,0),FALSE),VLOOKUP($B21,'Justerad allokering'!$B$2:$AG$462,MATCH(K$2,'Justerad allokering'!$B$2:$AF$2,0),FALSE))</f>
        <v>0</v>
      </c>
      <c r="L21" s="28">
        <f>IF(ISERROR(1/VLOOKUP($B21,'Justerad allokering'!$B$2:$AG$462,MATCH(L$2,'Justerad allokering'!$B$2:$AF$2,0),FALSE)),VLOOKUP($B21,'Allokerad kvv'!$B$2:$AV$468,MATCH(L$2,'Allokerad kvv'!$B$2:$AV$2,0),FALSE),VLOOKUP($B21,'Justerad allokering'!$B$2:$AG$462,MATCH(L$2,'Justerad allokering'!$B$2:$AF$2,0),FALSE))</f>
        <v>0</v>
      </c>
      <c r="M21" s="28">
        <f>IF(ISERROR(1/VLOOKUP($B21,'Justerad allokering'!$B$2:$AG$462,MATCH(M$2,'Justerad allokering'!$B$2:$AF$2,0),FALSE)),VLOOKUP($B21,'Allokerad kvv'!$B$2:$AV$468,MATCH(M$2,'Allokerad kvv'!$B$2:$AV$2,0),FALSE),VLOOKUP($B21,'Justerad allokering'!$B$2:$AG$462,MATCH(M$2,'Justerad allokering'!$B$2:$AF$2,0),FALSE))</f>
        <v>0</v>
      </c>
      <c r="N21" s="28">
        <f>IF(ISERROR(1/VLOOKUP($B21,'Justerad allokering'!$B$2:$AG$462,MATCH(N$2,'Justerad allokering'!$B$2:$AF$2,0),FALSE)),VLOOKUP($B21,'Allokerad kvv'!$B$2:$AV$468,MATCH(N$2,'Allokerad kvv'!$B$2:$AV$2,0),FALSE),VLOOKUP($B21,'Justerad allokering'!$B$2:$AG$462,MATCH(N$2,'Justerad allokering'!$B$2:$AF$2,0),FALSE))</f>
        <v>0</v>
      </c>
      <c r="O21" s="28">
        <f>IF(ISERROR(1/VLOOKUP($B21,'Justerad allokering'!$B$2:$AG$462,MATCH(O$2,'Justerad allokering'!$B$2:$AF$2,0),FALSE)),VLOOKUP($B21,'Allokerad kvv'!$B$2:$AV$468,MATCH(O$2,'Allokerad kvv'!$B$2:$AV$2,0),FALSE),VLOOKUP($B21,'Justerad allokering'!$B$2:$AG$462,MATCH(O$2,'Justerad allokering'!$B$2:$AF$2,0),FALSE))</f>
        <v>0</v>
      </c>
      <c r="P21" s="28">
        <f>IF(ISERROR(1/VLOOKUP($B21,'Justerad allokering'!$B$2:$AG$462,MATCH(P$2,'Justerad allokering'!$B$2:$AF$2,0),FALSE)),VLOOKUP($B21,'Allokerad kvv'!$B$2:$AV$468,MATCH(P$2,'Allokerad kvv'!$B$2:$AV$2,0),FALSE),VLOOKUP($B21,'Justerad allokering'!$B$2:$AG$462,MATCH(P$2,'Justerad allokering'!$B$2:$AF$2,0),FALSE))</f>
        <v>0</v>
      </c>
      <c r="Q21" s="28">
        <f>IF(ISERROR(1/VLOOKUP($B21,'Justerad allokering'!$B$2:$AG$462,MATCH(Q$2,'Justerad allokering'!$B$2:$AF$2,0),FALSE)),VLOOKUP($B21,'Allokerad kvv'!$B$2:$AV$468,MATCH(Q$2,'Allokerad kvv'!$B$2:$AV$2,0),FALSE),VLOOKUP($B21,'Justerad allokering'!$B$2:$AG$462,MATCH(Q$2,'Justerad allokering'!$B$2:$AF$2,0),FALSE))</f>
        <v>0</v>
      </c>
      <c r="R21" s="28">
        <f>IF(ISERROR(1/VLOOKUP($B21,'Justerad allokering'!$B$2:$AG$462,MATCH(R$2,'Justerad allokering'!$B$2:$AF$2,0),FALSE)),VLOOKUP($B21,'Allokerad kvv'!$B$2:$AV$468,MATCH(R$2,'Allokerad kvv'!$B$2:$AV$2,0),FALSE),VLOOKUP($B21,'Justerad allokering'!$B$2:$AG$462,MATCH(R$2,'Justerad allokering'!$B$2:$AF$2,0),FALSE))</f>
        <v>0</v>
      </c>
      <c r="S21" s="28">
        <f>IF(ISERROR(1/VLOOKUP($B21,'Justerad allokering'!$B$2:$AG$462,MATCH(S$2,'Justerad allokering'!$B$2:$AF$2,0),FALSE)),VLOOKUP($B21,'Allokerad kvv'!$B$2:$AV$468,MATCH(S$2,'Allokerad kvv'!$B$2:$AV$2,0),FALSE),VLOOKUP($B21,'Justerad allokering'!$B$2:$AG$462,MATCH(S$2,'Justerad allokering'!$B$2:$AF$2,0),FALSE))</f>
        <v>0</v>
      </c>
      <c r="T21" s="28">
        <f>IF(ISERROR(1/VLOOKUP($B21,'Justerad allokering'!$B$2:$AG$462,MATCH(T$2,'Justerad allokering'!$B$2:$AF$2,0),FALSE)),VLOOKUP($B21,'Allokerad kvv'!$B$2:$AV$468,MATCH(T$2,'Allokerad kvv'!$B$2:$AV$2,0),FALSE),VLOOKUP($B21,'Justerad allokering'!$B$2:$AG$462,MATCH(T$2,'Justerad allokering'!$B$2:$AF$2,0),FALSE))</f>
        <v>0</v>
      </c>
      <c r="U21" s="28">
        <f>IF(ISERROR(1/VLOOKUP($B21,'Justerad allokering'!$B$2:$AG$462,MATCH(U$2,'Justerad allokering'!$B$2:$AF$2,0),FALSE)),VLOOKUP($B21,'Allokerad kvv'!$B$2:$AV$468,MATCH(U$2,'Allokerad kvv'!$B$2:$AV$2,0),FALSE),VLOOKUP($B21,'Justerad allokering'!$B$2:$AG$462,MATCH(U$2,'Justerad allokering'!$B$2:$AF$2,0),FALSE))</f>
        <v>0</v>
      </c>
      <c r="V21" s="28">
        <f>IF(ISERROR(1/VLOOKUP($B21,'Justerad allokering'!$B$2:$AG$462,MATCH(V$2,'Justerad allokering'!$B$2:$AF$2,0),FALSE)),VLOOKUP($B21,'Allokerad kvv'!$B$2:$AV$468,MATCH(V$2,'Allokerad kvv'!$B$2:$AV$2,0),FALSE),VLOOKUP($B21,'Justerad allokering'!$B$2:$AG$462,MATCH(V$2,'Justerad allokering'!$B$2:$AF$2,0),FALSE))</f>
        <v>0</v>
      </c>
      <c r="W21" s="28">
        <f>IF(ISERROR(1/VLOOKUP($B21,'Justerad allokering'!$B$2:$AG$462,MATCH(W$2,'Justerad allokering'!$B$2:$AF$2,0),FALSE)),VLOOKUP($B21,'Allokerad kvv'!$B$2:$AV$468,MATCH(W$2,'Allokerad kvv'!$B$2:$AV$2,0),FALSE),VLOOKUP($B21,'Justerad allokering'!$B$2:$AG$462,MATCH(W$2,'Justerad allokering'!$B$2:$AF$2,0),FALSE))</f>
        <v>0</v>
      </c>
      <c r="X21" s="28">
        <f>IF(ISERROR(1/VLOOKUP($B21,'Justerad allokering'!$B$2:$AG$462,MATCH(X$2,'Justerad allokering'!$B$2:$AF$2,0),FALSE)),VLOOKUP($B21,'Allokerad kvv'!$B$2:$AV$468,MATCH(X$2,'Allokerad kvv'!$B$2:$AV$2,0),FALSE),VLOOKUP($B21,'Justerad allokering'!$B$2:$AG$462,MATCH(X$2,'Justerad allokering'!$B$2:$AF$2,0),FALSE))</f>
        <v>0</v>
      </c>
      <c r="Y21" s="28">
        <f>IF(ISERROR(1/VLOOKUP($B21,'Justerad allokering'!$B$2:$AG$462,MATCH(Y$2,'Justerad allokering'!$B$2:$AF$2,0),FALSE)),VLOOKUP($B21,'Allokerad kvv'!$B$2:$AV$468,MATCH(Y$2,'Allokerad kvv'!$B$2:$AV$2,0),FALSE),VLOOKUP($B21,'Justerad allokering'!$B$2:$AG$462,MATCH(Y$2,'Justerad allokering'!$B$2:$AF$2,0),FALSE))</f>
        <v>0</v>
      </c>
      <c r="Z21" s="28">
        <f>IF(ISERROR(1/VLOOKUP($B21,'Justerad allokering'!$B$2:$AG$462,MATCH(Z$2,'Justerad allokering'!$B$2:$AF$2,0),FALSE)),VLOOKUP($B21,'Allokerad kvv'!$B$2:$AV$468,MATCH(Z$2,'Allokerad kvv'!$B$2:$AV$2,0),FALSE),VLOOKUP($B21,'Justerad allokering'!$B$2:$AG$462,MATCH(Z$2,'Justerad allokering'!$B$2:$AF$2,0),FALSE))</f>
        <v>0</v>
      </c>
      <c r="AA21" s="28"/>
      <c r="AB21" s="28"/>
      <c r="AE21">
        <f t="shared" si="0"/>
        <v>0</v>
      </c>
      <c r="AG21">
        <f t="shared" si="1"/>
        <v>0</v>
      </c>
      <c r="AH21">
        <f t="shared" si="2"/>
        <v>0</v>
      </c>
      <c r="AI21" s="55" t="str">
        <f>IF(AH21=0,"",AH21/VLOOKUP(B21,Kraftvärmeprod!$B$1:$BC$480,MATCH("Summa tillförd energi exklusive rökgaskondensering",Kraftvärmeprod!$B$1:$BC$1,0),FALSE))</f>
        <v/>
      </c>
    </row>
    <row r="22" spans="1:35" x14ac:dyDescent="0.25">
      <c r="A22" s="28" t="s">
        <v>31</v>
      </c>
      <c r="B22" s="28" t="s">
        <v>38</v>
      </c>
      <c r="C22" s="28">
        <f>IF(ISERROR(1/VLOOKUP($B22,'Justerad allokering'!$B$2:$AG$462,MATCH(C$2,'Justerad allokering'!$B$2:$AF$2,0),FALSE)),VLOOKUP($B22,'Allokerad kvv'!$B$2:$AV$468,MATCH(C$2,'Allokerad kvv'!$B$2:$AV$2,0),FALSE),VLOOKUP($B22,'Justerad allokering'!$B$2:$AG$462,MATCH(C$2,'Justerad allokering'!$B$2:$AF$2,0),FALSE))</f>
        <v>0</v>
      </c>
      <c r="D22" s="28">
        <f>IF(ISERROR(1/VLOOKUP($B22,'Justerad allokering'!$B$2:$AG$462,MATCH(D$2,'Justerad allokering'!$B$2:$AF$2,0),FALSE)),VLOOKUP($B22,'Allokerad kvv'!$B$2:$AV$468,MATCH(D$2,'Allokerad kvv'!$B$2:$AV$2,0),FALSE),VLOOKUP($B22,'Justerad allokering'!$B$2:$AG$462,MATCH(D$2,'Justerad allokering'!$B$2:$AF$2,0),FALSE))</f>
        <v>0</v>
      </c>
      <c r="E22" s="28">
        <f>IF(ISERROR(1/VLOOKUP($B22,'Justerad allokering'!$B$2:$AG$462,MATCH(E$2,'Justerad allokering'!$B$2:$AF$2,0),FALSE)),VLOOKUP($B22,'Allokerad kvv'!$B$2:$AV$468,MATCH(E$2,'Allokerad kvv'!$B$2:$AV$2,0),FALSE),VLOOKUP($B22,'Justerad allokering'!$B$2:$AG$462,MATCH(E$2,'Justerad allokering'!$B$2:$AF$2,0),FALSE))</f>
        <v>0</v>
      </c>
      <c r="F22" s="28">
        <f>IF(ISERROR(1/VLOOKUP($B22,'Justerad allokering'!$B$2:$AG$462,MATCH(F$2,'Justerad allokering'!$B$2:$AF$2,0),FALSE)),VLOOKUP($B22,'Allokerad kvv'!$B$2:$AV$468,MATCH(F$2,'Allokerad kvv'!$B$2:$AV$2,0),FALSE),VLOOKUP($B22,'Justerad allokering'!$B$2:$AG$462,MATCH(F$2,'Justerad allokering'!$B$2:$AF$2,0),FALSE))</f>
        <v>0</v>
      </c>
      <c r="G22" s="28">
        <f>IF(ISERROR(1/VLOOKUP($B22,'Justerad allokering'!$B$2:$AG$462,MATCH(G$2,'Justerad allokering'!$B$2:$AF$2,0),FALSE)),VLOOKUP($B22,'Allokerad kvv'!$B$2:$AV$468,MATCH(G$2,'Allokerad kvv'!$B$2:$AV$2,0),FALSE),VLOOKUP($B22,'Justerad allokering'!$B$2:$AG$462,MATCH(G$2,'Justerad allokering'!$B$2:$AF$2,0),FALSE))</f>
        <v>0</v>
      </c>
      <c r="H22" s="28">
        <f>IF(ISERROR(1/VLOOKUP($B22,'Justerad allokering'!$B$2:$AG$462,MATCH(H$2,'Justerad allokering'!$B$2:$AF$2,0),FALSE)),VLOOKUP($B22,'Allokerad kvv'!$B$2:$AV$468,MATCH(H$2,'Allokerad kvv'!$B$2:$AV$2,0),FALSE),VLOOKUP($B22,'Justerad allokering'!$B$2:$AG$462,MATCH(H$2,'Justerad allokering'!$B$2:$AF$2,0),FALSE))</f>
        <v>0</v>
      </c>
      <c r="I22" s="28">
        <f>IF(ISERROR(1/VLOOKUP($B22,'Justerad allokering'!$B$2:$AG$462,MATCH(I$2,'Justerad allokering'!$B$2:$AF$2,0),FALSE)),VLOOKUP($B22,'Allokerad kvv'!$B$2:$AV$468,MATCH(I$2,'Allokerad kvv'!$B$2:$AV$2,0),FALSE),VLOOKUP($B22,'Justerad allokering'!$B$2:$AG$462,MATCH(I$2,'Justerad allokering'!$B$2:$AF$2,0),FALSE))</f>
        <v>0</v>
      </c>
      <c r="J22" s="28">
        <f>IF(ISERROR(1/VLOOKUP($B22,'Justerad allokering'!$B$2:$AG$462,MATCH(J$2,'Justerad allokering'!$B$2:$AF$2,0),FALSE)),VLOOKUP($B22,'Allokerad kvv'!$B$2:$AV$468,MATCH(J$2,'Allokerad kvv'!$B$2:$AV$2,0),FALSE),VLOOKUP($B22,'Justerad allokering'!$B$2:$AG$462,MATCH(J$2,'Justerad allokering'!$B$2:$AF$2,0),FALSE))</f>
        <v>0</v>
      </c>
      <c r="K22" s="28">
        <f>IF(ISERROR(1/VLOOKUP($B22,'Justerad allokering'!$B$2:$AG$462,MATCH(K$2,'Justerad allokering'!$B$2:$AF$2,0),FALSE)),VLOOKUP($B22,'Allokerad kvv'!$B$2:$AV$468,MATCH(K$2,'Allokerad kvv'!$B$2:$AV$2,0),FALSE),VLOOKUP($B22,'Justerad allokering'!$B$2:$AG$462,MATCH(K$2,'Justerad allokering'!$B$2:$AF$2,0),FALSE))</f>
        <v>0</v>
      </c>
      <c r="L22" s="28">
        <f>IF(ISERROR(1/VLOOKUP($B22,'Justerad allokering'!$B$2:$AG$462,MATCH(L$2,'Justerad allokering'!$B$2:$AF$2,0),FALSE)),VLOOKUP($B22,'Allokerad kvv'!$B$2:$AV$468,MATCH(L$2,'Allokerad kvv'!$B$2:$AV$2,0),FALSE),VLOOKUP($B22,'Justerad allokering'!$B$2:$AG$462,MATCH(L$2,'Justerad allokering'!$B$2:$AF$2,0),FALSE))</f>
        <v>0</v>
      </c>
      <c r="M22" s="28">
        <f>IF(ISERROR(1/VLOOKUP($B22,'Justerad allokering'!$B$2:$AG$462,MATCH(M$2,'Justerad allokering'!$B$2:$AF$2,0),FALSE)),VLOOKUP($B22,'Allokerad kvv'!$B$2:$AV$468,MATCH(M$2,'Allokerad kvv'!$B$2:$AV$2,0),FALSE),VLOOKUP($B22,'Justerad allokering'!$B$2:$AG$462,MATCH(M$2,'Justerad allokering'!$B$2:$AF$2,0),FALSE))</f>
        <v>0</v>
      </c>
      <c r="N22" s="28">
        <f>IF(ISERROR(1/VLOOKUP($B22,'Justerad allokering'!$B$2:$AG$462,MATCH(N$2,'Justerad allokering'!$B$2:$AF$2,0),FALSE)),VLOOKUP($B22,'Allokerad kvv'!$B$2:$AV$468,MATCH(N$2,'Allokerad kvv'!$B$2:$AV$2,0),FALSE),VLOOKUP($B22,'Justerad allokering'!$B$2:$AG$462,MATCH(N$2,'Justerad allokering'!$B$2:$AF$2,0),FALSE))</f>
        <v>0</v>
      </c>
      <c r="O22" s="28">
        <f>IF(ISERROR(1/VLOOKUP($B22,'Justerad allokering'!$B$2:$AG$462,MATCH(O$2,'Justerad allokering'!$B$2:$AF$2,0),FALSE)),VLOOKUP($B22,'Allokerad kvv'!$B$2:$AV$468,MATCH(O$2,'Allokerad kvv'!$B$2:$AV$2,0),FALSE),VLOOKUP($B22,'Justerad allokering'!$B$2:$AG$462,MATCH(O$2,'Justerad allokering'!$B$2:$AF$2,0),FALSE))</f>
        <v>0</v>
      </c>
      <c r="P22" s="28">
        <f>IF(ISERROR(1/VLOOKUP($B22,'Justerad allokering'!$B$2:$AG$462,MATCH(P$2,'Justerad allokering'!$B$2:$AF$2,0),FALSE)),VLOOKUP($B22,'Allokerad kvv'!$B$2:$AV$468,MATCH(P$2,'Allokerad kvv'!$B$2:$AV$2,0),FALSE),VLOOKUP($B22,'Justerad allokering'!$B$2:$AG$462,MATCH(P$2,'Justerad allokering'!$B$2:$AF$2,0),FALSE))</f>
        <v>0</v>
      </c>
      <c r="Q22" s="28">
        <f>IF(ISERROR(1/VLOOKUP($B22,'Justerad allokering'!$B$2:$AG$462,MATCH(Q$2,'Justerad allokering'!$B$2:$AF$2,0),FALSE)),VLOOKUP($B22,'Allokerad kvv'!$B$2:$AV$468,MATCH(Q$2,'Allokerad kvv'!$B$2:$AV$2,0),FALSE),VLOOKUP($B22,'Justerad allokering'!$B$2:$AG$462,MATCH(Q$2,'Justerad allokering'!$B$2:$AF$2,0),FALSE))</f>
        <v>0</v>
      </c>
      <c r="R22" s="28">
        <f>IF(ISERROR(1/VLOOKUP($B22,'Justerad allokering'!$B$2:$AG$462,MATCH(R$2,'Justerad allokering'!$B$2:$AF$2,0),FALSE)),VLOOKUP($B22,'Allokerad kvv'!$B$2:$AV$468,MATCH(R$2,'Allokerad kvv'!$B$2:$AV$2,0),FALSE),VLOOKUP($B22,'Justerad allokering'!$B$2:$AG$462,MATCH(R$2,'Justerad allokering'!$B$2:$AF$2,0),FALSE))</f>
        <v>0</v>
      </c>
      <c r="S22" s="28">
        <f>IF(ISERROR(1/VLOOKUP($B22,'Justerad allokering'!$B$2:$AG$462,MATCH(S$2,'Justerad allokering'!$B$2:$AF$2,0),FALSE)),VLOOKUP($B22,'Allokerad kvv'!$B$2:$AV$468,MATCH(S$2,'Allokerad kvv'!$B$2:$AV$2,0),FALSE),VLOOKUP($B22,'Justerad allokering'!$B$2:$AG$462,MATCH(S$2,'Justerad allokering'!$B$2:$AF$2,0),FALSE))</f>
        <v>0</v>
      </c>
      <c r="T22" s="28">
        <f>IF(ISERROR(1/VLOOKUP($B22,'Justerad allokering'!$B$2:$AG$462,MATCH(T$2,'Justerad allokering'!$B$2:$AF$2,0),FALSE)),VLOOKUP($B22,'Allokerad kvv'!$B$2:$AV$468,MATCH(T$2,'Allokerad kvv'!$B$2:$AV$2,0),FALSE),VLOOKUP($B22,'Justerad allokering'!$B$2:$AG$462,MATCH(T$2,'Justerad allokering'!$B$2:$AF$2,0),FALSE))</f>
        <v>0</v>
      </c>
      <c r="U22" s="28">
        <f>IF(ISERROR(1/VLOOKUP($B22,'Justerad allokering'!$B$2:$AG$462,MATCH(U$2,'Justerad allokering'!$B$2:$AF$2,0),FALSE)),VLOOKUP($B22,'Allokerad kvv'!$B$2:$AV$468,MATCH(U$2,'Allokerad kvv'!$B$2:$AV$2,0),FALSE),VLOOKUP($B22,'Justerad allokering'!$B$2:$AG$462,MATCH(U$2,'Justerad allokering'!$B$2:$AF$2,0),FALSE))</f>
        <v>0</v>
      </c>
      <c r="V22" s="28">
        <f>IF(ISERROR(1/VLOOKUP($B22,'Justerad allokering'!$B$2:$AG$462,MATCH(V$2,'Justerad allokering'!$B$2:$AF$2,0),FALSE)),VLOOKUP($B22,'Allokerad kvv'!$B$2:$AV$468,MATCH(V$2,'Allokerad kvv'!$B$2:$AV$2,0),FALSE),VLOOKUP($B22,'Justerad allokering'!$B$2:$AG$462,MATCH(V$2,'Justerad allokering'!$B$2:$AF$2,0),FALSE))</f>
        <v>0</v>
      </c>
      <c r="W22" s="28">
        <f>IF(ISERROR(1/VLOOKUP($B22,'Justerad allokering'!$B$2:$AG$462,MATCH(W$2,'Justerad allokering'!$B$2:$AF$2,0),FALSE)),VLOOKUP($B22,'Allokerad kvv'!$B$2:$AV$468,MATCH(W$2,'Allokerad kvv'!$B$2:$AV$2,0),FALSE),VLOOKUP($B22,'Justerad allokering'!$B$2:$AG$462,MATCH(W$2,'Justerad allokering'!$B$2:$AF$2,0),FALSE))</f>
        <v>0</v>
      </c>
      <c r="X22" s="28">
        <f>IF(ISERROR(1/VLOOKUP($B22,'Justerad allokering'!$B$2:$AG$462,MATCH(X$2,'Justerad allokering'!$B$2:$AF$2,0),FALSE)),VLOOKUP($B22,'Allokerad kvv'!$B$2:$AV$468,MATCH(X$2,'Allokerad kvv'!$B$2:$AV$2,0),FALSE),VLOOKUP($B22,'Justerad allokering'!$B$2:$AG$462,MATCH(X$2,'Justerad allokering'!$B$2:$AF$2,0),FALSE))</f>
        <v>0</v>
      </c>
      <c r="Y22" s="28">
        <f>IF(ISERROR(1/VLOOKUP($B22,'Justerad allokering'!$B$2:$AG$462,MATCH(Y$2,'Justerad allokering'!$B$2:$AF$2,0),FALSE)),VLOOKUP($B22,'Allokerad kvv'!$B$2:$AV$468,MATCH(Y$2,'Allokerad kvv'!$B$2:$AV$2,0),FALSE),VLOOKUP($B22,'Justerad allokering'!$B$2:$AG$462,MATCH(Y$2,'Justerad allokering'!$B$2:$AF$2,0),FALSE))</f>
        <v>0</v>
      </c>
      <c r="Z22" s="28">
        <f>IF(ISERROR(1/VLOOKUP($B22,'Justerad allokering'!$B$2:$AG$462,MATCH(Z$2,'Justerad allokering'!$B$2:$AF$2,0),FALSE)),VLOOKUP($B22,'Allokerad kvv'!$B$2:$AV$468,MATCH(Z$2,'Allokerad kvv'!$B$2:$AV$2,0),FALSE),VLOOKUP($B22,'Justerad allokering'!$B$2:$AG$462,MATCH(Z$2,'Justerad allokering'!$B$2:$AF$2,0),FALSE))</f>
        <v>0</v>
      </c>
      <c r="AA22" s="28"/>
      <c r="AB22" s="28"/>
      <c r="AE22">
        <f t="shared" si="0"/>
        <v>0</v>
      </c>
      <c r="AG22">
        <f t="shared" si="1"/>
        <v>0</v>
      </c>
      <c r="AH22">
        <f t="shared" si="2"/>
        <v>0</v>
      </c>
      <c r="AI22" s="55" t="str">
        <f>IF(AH22=0,"",AH22/VLOOKUP(B22,Kraftvärmeprod!$B$1:$BC$480,MATCH("Summa tillförd energi exklusive rökgaskondensering",Kraftvärmeprod!$B$1:$BC$1,0),FALSE))</f>
        <v/>
      </c>
    </row>
    <row r="23" spans="1:35" x14ac:dyDescent="0.25">
      <c r="A23" s="28" t="s">
        <v>31</v>
      </c>
      <c r="B23" s="28" t="s">
        <v>39</v>
      </c>
      <c r="C23" s="28">
        <f>IF(ISERROR(1/VLOOKUP($B23,'Justerad allokering'!$B$2:$AG$462,MATCH(C$2,'Justerad allokering'!$B$2:$AF$2,0),FALSE)),VLOOKUP($B23,'Allokerad kvv'!$B$2:$AV$468,MATCH(C$2,'Allokerad kvv'!$B$2:$AV$2,0),FALSE),VLOOKUP($B23,'Justerad allokering'!$B$2:$AG$462,MATCH(C$2,'Justerad allokering'!$B$2:$AF$2,0),FALSE))</f>
        <v>0</v>
      </c>
      <c r="D23" s="28">
        <f>IF(ISERROR(1/VLOOKUP($B23,'Justerad allokering'!$B$2:$AG$462,MATCH(D$2,'Justerad allokering'!$B$2:$AF$2,0),FALSE)),VLOOKUP($B23,'Allokerad kvv'!$B$2:$AV$468,MATCH(D$2,'Allokerad kvv'!$B$2:$AV$2,0),FALSE),VLOOKUP($B23,'Justerad allokering'!$B$2:$AG$462,MATCH(D$2,'Justerad allokering'!$B$2:$AF$2,0),FALSE))</f>
        <v>0</v>
      </c>
      <c r="E23" s="28">
        <f>IF(ISERROR(1/VLOOKUP($B23,'Justerad allokering'!$B$2:$AG$462,MATCH(E$2,'Justerad allokering'!$B$2:$AF$2,0),FALSE)),VLOOKUP($B23,'Allokerad kvv'!$B$2:$AV$468,MATCH(E$2,'Allokerad kvv'!$B$2:$AV$2,0),FALSE),VLOOKUP($B23,'Justerad allokering'!$B$2:$AG$462,MATCH(E$2,'Justerad allokering'!$B$2:$AF$2,0),FALSE))</f>
        <v>0</v>
      </c>
      <c r="F23" s="28">
        <f>IF(ISERROR(1/VLOOKUP($B23,'Justerad allokering'!$B$2:$AG$462,MATCH(F$2,'Justerad allokering'!$B$2:$AF$2,0),FALSE)),VLOOKUP($B23,'Allokerad kvv'!$B$2:$AV$468,MATCH(F$2,'Allokerad kvv'!$B$2:$AV$2,0),FALSE),VLOOKUP($B23,'Justerad allokering'!$B$2:$AG$462,MATCH(F$2,'Justerad allokering'!$B$2:$AF$2,0),FALSE))</f>
        <v>0</v>
      </c>
      <c r="G23" s="28">
        <f>IF(ISERROR(1/VLOOKUP($B23,'Justerad allokering'!$B$2:$AG$462,MATCH(G$2,'Justerad allokering'!$B$2:$AF$2,0),FALSE)),VLOOKUP($B23,'Allokerad kvv'!$B$2:$AV$468,MATCH(G$2,'Allokerad kvv'!$B$2:$AV$2,0),FALSE),VLOOKUP($B23,'Justerad allokering'!$B$2:$AG$462,MATCH(G$2,'Justerad allokering'!$B$2:$AF$2,0),FALSE))</f>
        <v>0</v>
      </c>
      <c r="H23" s="28">
        <f>IF(ISERROR(1/VLOOKUP($B23,'Justerad allokering'!$B$2:$AG$462,MATCH(H$2,'Justerad allokering'!$B$2:$AF$2,0),FALSE)),VLOOKUP($B23,'Allokerad kvv'!$B$2:$AV$468,MATCH(H$2,'Allokerad kvv'!$B$2:$AV$2,0),FALSE),VLOOKUP($B23,'Justerad allokering'!$B$2:$AG$462,MATCH(H$2,'Justerad allokering'!$B$2:$AF$2,0),FALSE))</f>
        <v>0</v>
      </c>
      <c r="I23" s="28">
        <f>IF(ISERROR(1/VLOOKUP($B23,'Justerad allokering'!$B$2:$AG$462,MATCH(I$2,'Justerad allokering'!$B$2:$AF$2,0),FALSE)),VLOOKUP($B23,'Allokerad kvv'!$B$2:$AV$468,MATCH(I$2,'Allokerad kvv'!$B$2:$AV$2,0),FALSE),VLOOKUP($B23,'Justerad allokering'!$B$2:$AG$462,MATCH(I$2,'Justerad allokering'!$B$2:$AF$2,0),FALSE))</f>
        <v>0</v>
      </c>
      <c r="J23" s="28">
        <f>IF(ISERROR(1/VLOOKUP($B23,'Justerad allokering'!$B$2:$AG$462,MATCH(J$2,'Justerad allokering'!$B$2:$AF$2,0),FALSE)),VLOOKUP($B23,'Allokerad kvv'!$B$2:$AV$468,MATCH(J$2,'Allokerad kvv'!$B$2:$AV$2,0),FALSE),VLOOKUP($B23,'Justerad allokering'!$B$2:$AG$462,MATCH(J$2,'Justerad allokering'!$B$2:$AF$2,0),FALSE))</f>
        <v>0</v>
      </c>
      <c r="K23" s="28">
        <f>IF(ISERROR(1/VLOOKUP($B23,'Justerad allokering'!$B$2:$AG$462,MATCH(K$2,'Justerad allokering'!$B$2:$AF$2,0),FALSE)),VLOOKUP($B23,'Allokerad kvv'!$B$2:$AV$468,MATCH(K$2,'Allokerad kvv'!$B$2:$AV$2,0),FALSE),VLOOKUP($B23,'Justerad allokering'!$B$2:$AG$462,MATCH(K$2,'Justerad allokering'!$B$2:$AF$2,0),FALSE))</f>
        <v>0</v>
      </c>
      <c r="L23" s="28">
        <f>IF(ISERROR(1/VLOOKUP($B23,'Justerad allokering'!$B$2:$AG$462,MATCH(L$2,'Justerad allokering'!$B$2:$AF$2,0),FALSE)),VLOOKUP($B23,'Allokerad kvv'!$B$2:$AV$468,MATCH(L$2,'Allokerad kvv'!$B$2:$AV$2,0),FALSE),VLOOKUP($B23,'Justerad allokering'!$B$2:$AG$462,MATCH(L$2,'Justerad allokering'!$B$2:$AF$2,0),FALSE))</f>
        <v>0</v>
      </c>
      <c r="M23" s="28">
        <f>IF(ISERROR(1/VLOOKUP($B23,'Justerad allokering'!$B$2:$AG$462,MATCH(M$2,'Justerad allokering'!$B$2:$AF$2,0),FALSE)),VLOOKUP($B23,'Allokerad kvv'!$B$2:$AV$468,MATCH(M$2,'Allokerad kvv'!$B$2:$AV$2,0),FALSE),VLOOKUP($B23,'Justerad allokering'!$B$2:$AG$462,MATCH(M$2,'Justerad allokering'!$B$2:$AF$2,0),FALSE))</f>
        <v>0</v>
      </c>
      <c r="N23" s="28">
        <f>IF(ISERROR(1/VLOOKUP($B23,'Justerad allokering'!$B$2:$AG$462,MATCH(N$2,'Justerad allokering'!$B$2:$AF$2,0),FALSE)),VLOOKUP($B23,'Allokerad kvv'!$B$2:$AV$468,MATCH(N$2,'Allokerad kvv'!$B$2:$AV$2,0),FALSE),VLOOKUP($B23,'Justerad allokering'!$B$2:$AG$462,MATCH(N$2,'Justerad allokering'!$B$2:$AF$2,0),FALSE))</f>
        <v>0</v>
      </c>
      <c r="O23" s="28">
        <f>IF(ISERROR(1/VLOOKUP($B23,'Justerad allokering'!$B$2:$AG$462,MATCH(O$2,'Justerad allokering'!$B$2:$AF$2,0),FALSE)),VLOOKUP($B23,'Allokerad kvv'!$B$2:$AV$468,MATCH(O$2,'Allokerad kvv'!$B$2:$AV$2,0),FALSE),VLOOKUP($B23,'Justerad allokering'!$B$2:$AG$462,MATCH(O$2,'Justerad allokering'!$B$2:$AF$2,0),FALSE))</f>
        <v>0</v>
      </c>
      <c r="P23" s="28">
        <f>IF(ISERROR(1/VLOOKUP($B23,'Justerad allokering'!$B$2:$AG$462,MATCH(P$2,'Justerad allokering'!$B$2:$AF$2,0),FALSE)),VLOOKUP($B23,'Allokerad kvv'!$B$2:$AV$468,MATCH(P$2,'Allokerad kvv'!$B$2:$AV$2,0),FALSE),VLOOKUP($B23,'Justerad allokering'!$B$2:$AG$462,MATCH(P$2,'Justerad allokering'!$B$2:$AF$2,0),FALSE))</f>
        <v>0</v>
      </c>
      <c r="Q23" s="28">
        <f>IF(ISERROR(1/VLOOKUP($B23,'Justerad allokering'!$B$2:$AG$462,MATCH(Q$2,'Justerad allokering'!$B$2:$AF$2,0),FALSE)),VLOOKUP($B23,'Allokerad kvv'!$B$2:$AV$468,MATCH(Q$2,'Allokerad kvv'!$B$2:$AV$2,0),FALSE),VLOOKUP($B23,'Justerad allokering'!$B$2:$AG$462,MATCH(Q$2,'Justerad allokering'!$B$2:$AF$2,0),FALSE))</f>
        <v>0</v>
      </c>
      <c r="R23" s="28">
        <f>IF(ISERROR(1/VLOOKUP($B23,'Justerad allokering'!$B$2:$AG$462,MATCH(R$2,'Justerad allokering'!$B$2:$AF$2,0),FALSE)),VLOOKUP($B23,'Allokerad kvv'!$B$2:$AV$468,MATCH(R$2,'Allokerad kvv'!$B$2:$AV$2,0),FALSE),VLOOKUP($B23,'Justerad allokering'!$B$2:$AG$462,MATCH(R$2,'Justerad allokering'!$B$2:$AF$2,0),FALSE))</f>
        <v>0</v>
      </c>
      <c r="S23" s="28">
        <f>IF(ISERROR(1/VLOOKUP($B23,'Justerad allokering'!$B$2:$AG$462,MATCH(S$2,'Justerad allokering'!$B$2:$AF$2,0),FALSE)),VLOOKUP($B23,'Allokerad kvv'!$B$2:$AV$468,MATCH(S$2,'Allokerad kvv'!$B$2:$AV$2,0),FALSE),VLOOKUP($B23,'Justerad allokering'!$B$2:$AG$462,MATCH(S$2,'Justerad allokering'!$B$2:$AF$2,0),FALSE))</f>
        <v>0</v>
      </c>
      <c r="T23" s="28">
        <f>IF(ISERROR(1/VLOOKUP($B23,'Justerad allokering'!$B$2:$AG$462,MATCH(T$2,'Justerad allokering'!$B$2:$AF$2,0),FALSE)),VLOOKUP($B23,'Allokerad kvv'!$B$2:$AV$468,MATCH(T$2,'Allokerad kvv'!$B$2:$AV$2,0),FALSE),VLOOKUP($B23,'Justerad allokering'!$B$2:$AG$462,MATCH(T$2,'Justerad allokering'!$B$2:$AF$2,0),FALSE))</f>
        <v>0</v>
      </c>
      <c r="U23" s="28">
        <f>IF(ISERROR(1/VLOOKUP($B23,'Justerad allokering'!$B$2:$AG$462,MATCH(U$2,'Justerad allokering'!$B$2:$AF$2,0),FALSE)),VLOOKUP($B23,'Allokerad kvv'!$B$2:$AV$468,MATCH(U$2,'Allokerad kvv'!$B$2:$AV$2,0),FALSE),VLOOKUP($B23,'Justerad allokering'!$B$2:$AG$462,MATCH(U$2,'Justerad allokering'!$B$2:$AF$2,0),FALSE))</f>
        <v>0</v>
      </c>
      <c r="V23" s="28">
        <f>IF(ISERROR(1/VLOOKUP($B23,'Justerad allokering'!$B$2:$AG$462,MATCH(V$2,'Justerad allokering'!$B$2:$AF$2,0),FALSE)),VLOOKUP($B23,'Allokerad kvv'!$B$2:$AV$468,MATCH(V$2,'Allokerad kvv'!$B$2:$AV$2,0),FALSE),VLOOKUP($B23,'Justerad allokering'!$B$2:$AG$462,MATCH(V$2,'Justerad allokering'!$B$2:$AF$2,0),FALSE))</f>
        <v>0</v>
      </c>
      <c r="W23" s="28">
        <f>IF(ISERROR(1/VLOOKUP($B23,'Justerad allokering'!$B$2:$AG$462,MATCH(W$2,'Justerad allokering'!$B$2:$AF$2,0),FALSE)),VLOOKUP($B23,'Allokerad kvv'!$B$2:$AV$468,MATCH(W$2,'Allokerad kvv'!$B$2:$AV$2,0),FALSE),VLOOKUP($B23,'Justerad allokering'!$B$2:$AG$462,MATCH(W$2,'Justerad allokering'!$B$2:$AF$2,0),FALSE))</f>
        <v>0</v>
      </c>
      <c r="X23" s="28">
        <f>IF(ISERROR(1/VLOOKUP($B23,'Justerad allokering'!$B$2:$AG$462,MATCH(X$2,'Justerad allokering'!$B$2:$AF$2,0),FALSE)),VLOOKUP($B23,'Allokerad kvv'!$B$2:$AV$468,MATCH(X$2,'Allokerad kvv'!$B$2:$AV$2,0),FALSE),VLOOKUP($B23,'Justerad allokering'!$B$2:$AG$462,MATCH(X$2,'Justerad allokering'!$B$2:$AF$2,0),FALSE))</f>
        <v>0</v>
      </c>
      <c r="Y23" s="28">
        <f>IF(ISERROR(1/VLOOKUP($B23,'Justerad allokering'!$B$2:$AG$462,MATCH(Y$2,'Justerad allokering'!$B$2:$AF$2,0),FALSE)),VLOOKUP($B23,'Allokerad kvv'!$B$2:$AV$468,MATCH(Y$2,'Allokerad kvv'!$B$2:$AV$2,0),FALSE),VLOOKUP($B23,'Justerad allokering'!$B$2:$AG$462,MATCH(Y$2,'Justerad allokering'!$B$2:$AF$2,0),FALSE))</f>
        <v>0</v>
      </c>
      <c r="Z23" s="28">
        <f>IF(ISERROR(1/VLOOKUP($B23,'Justerad allokering'!$B$2:$AG$462,MATCH(Z$2,'Justerad allokering'!$B$2:$AF$2,0),FALSE)),VLOOKUP($B23,'Allokerad kvv'!$B$2:$AV$468,MATCH(Z$2,'Allokerad kvv'!$B$2:$AV$2,0),FALSE),VLOOKUP($B23,'Justerad allokering'!$B$2:$AG$462,MATCH(Z$2,'Justerad allokering'!$B$2:$AF$2,0),FALSE))</f>
        <v>0</v>
      </c>
      <c r="AA23" s="28"/>
      <c r="AB23" s="28"/>
      <c r="AE23">
        <f t="shared" si="0"/>
        <v>0</v>
      </c>
      <c r="AG23">
        <f t="shared" si="1"/>
        <v>0</v>
      </c>
      <c r="AH23">
        <f t="shared" si="2"/>
        <v>0</v>
      </c>
      <c r="AI23" s="55" t="str">
        <f>IF(AH23=0,"",AH23/VLOOKUP(B23,Kraftvärmeprod!$B$1:$BC$480,MATCH("Summa tillförd energi exklusive rökgaskondensering",Kraftvärmeprod!$B$1:$BC$1,0),FALSE))</f>
        <v/>
      </c>
    </row>
    <row r="24" spans="1:35" x14ac:dyDescent="0.25">
      <c r="A24" s="28" t="s">
        <v>31</v>
      </c>
      <c r="B24" s="28" t="s">
        <v>40</v>
      </c>
      <c r="C24" s="28">
        <f>IF(ISERROR(1/VLOOKUP($B24,'Justerad allokering'!$B$2:$AG$462,MATCH(C$2,'Justerad allokering'!$B$2:$AF$2,0),FALSE)),VLOOKUP($B24,'Allokerad kvv'!$B$2:$AV$468,MATCH(C$2,'Allokerad kvv'!$B$2:$AV$2,0),FALSE),VLOOKUP($B24,'Justerad allokering'!$B$2:$AG$462,MATCH(C$2,'Justerad allokering'!$B$2:$AF$2,0),FALSE))</f>
        <v>0</v>
      </c>
      <c r="D24" s="28">
        <f>IF(ISERROR(1/VLOOKUP($B24,'Justerad allokering'!$B$2:$AG$462,MATCH(D$2,'Justerad allokering'!$B$2:$AF$2,0),FALSE)),VLOOKUP($B24,'Allokerad kvv'!$B$2:$AV$468,MATCH(D$2,'Allokerad kvv'!$B$2:$AV$2,0),FALSE),VLOOKUP($B24,'Justerad allokering'!$B$2:$AG$462,MATCH(D$2,'Justerad allokering'!$B$2:$AF$2,0),FALSE))</f>
        <v>0</v>
      </c>
      <c r="E24" s="28">
        <f>IF(ISERROR(1/VLOOKUP($B24,'Justerad allokering'!$B$2:$AG$462,MATCH(E$2,'Justerad allokering'!$B$2:$AF$2,0),FALSE)),VLOOKUP($B24,'Allokerad kvv'!$B$2:$AV$468,MATCH(E$2,'Allokerad kvv'!$B$2:$AV$2,0),FALSE),VLOOKUP($B24,'Justerad allokering'!$B$2:$AG$462,MATCH(E$2,'Justerad allokering'!$B$2:$AF$2,0),FALSE))</f>
        <v>0</v>
      </c>
      <c r="F24" s="28">
        <f>IF(ISERROR(1/VLOOKUP($B24,'Justerad allokering'!$B$2:$AG$462,MATCH(F$2,'Justerad allokering'!$B$2:$AF$2,0),FALSE)),VLOOKUP($B24,'Allokerad kvv'!$B$2:$AV$468,MATCH(F$2,'Allokerad kvv'!$B$2:$AV$2,0),FALSE),VLOOKUP($B24,'Justerad allokering'!$B$2:$AG$462,MATCH(F$2,'Justerad allokering'!$B$2:$AF$2,0),FALSE))</f>
        <v>0</v>
      </c>
      <c r="G24" s="28">
        <f>IF(ISERROR(1/VLOOKUP($B24,'Justerad allokering'!$B$2:$AG$462,MATCH(G$2,'Justerad allokering'!$B$2:$AF$2,0),FALSE)),VLOOKUP($B24,'Allokerad kvv'!$B$2:$AV$468,MATCH(G$2,'Allokerad kvv'!$B$2:$AV$2,0),FALSE),VLOOKUP($B24,'Justerad allokering'!$B$2:$AG$462,MATCH(G$2,'Justerad allokering'!$B$2:$AF$2,0),FALSE))</f>
        <v>0</v>
      </c>
      <c r="H24" s="28">
        <f>IF(ISERROR(1/VLOOKUP($B24,'Justerad allokering'!$B$2:$AG$462,MATCH(H$2,'Justerad allokering'!$B$2:$AF$2,0),FALSE)),VLOOKUP($B24,'Allokerad kvv'!$B$2:$AV$468,MATCH(H$2,'Allokerad kvv'!$B$2:$AV$2,0),FALSE),VLOOKUP($B24,'Justerad allokering'!$B$2:$AG$462,MATCH(H$2,'Justerad allokering'!$B$2:$AF$2,0),FALSE))</f>
        <v>0</v>
      </c>
      <c r="I24" s="28">
        <f>IF(ISERROR(1/VLOOKUP($B24,'Justerad allokering'!$B$2:$AG$462,MATCH(I$2,'Justerad allokering'!$B$2:$AF$2,0),FALSE)),VLOOKUP($B24,'Allokerad kvv'!$B$2:$AV$468,MATCH(I$2,'Allokerad kvv'!$B$2:$AV$2,0),FALSE),VLOOKUP($B24,'Justerad allokering'!$B$2:$AG$462,MATCH(I$2,'Justerad allokering'!$B$2:$AF$2,0),FALSE))</f>
        <v>0</v>
      </c>
      <c r="J24" s="28">
        <f>IF(ISERROR(1/VLOOKUP($B24,'Justerad allokering'!$B$2:$AG$462,MATCH(J$2,'Justerad allokering'!$B$2:$AF$2,0),FALSE)),VLOOKUP($B24,'Allokerad kvv'!$B$2:$AV$468,MATCH(J$2,'Allokerad kvv'!$B$2:$AV$2,0),FALSE),VLOOKUP($B24,'Justerad allokering'!$B$2:$AG$462,MATCH(J$2,'Justerad allokering'!$B$2:$AF$2,0),FALSE))</f>
        <v>0</v>
      </c>
      <c r="K24" s="28">
        <f>IF(ISERROR(1/VLOOKUP($B24,'Justerad allokering'!$B$2:$AG$462,MATCH(K$2,'Justerad allokering'!$B$2:$AF$2,0),FALSE)),VLOOKUP($B24,'Allokerad kvv'!$B$2:$AV$468,MATCH(K$2,'Allokerad kvv'!$B$2:$AV$2,0),FALSE),VLOOKUP($B24,'Justerad allokering'!$B$2:$AG$462,MATCH(K$2,'Justerad allokering'!$B$2:$AF$2,0),FALSE))</f>
        <v>0</v>
      </c>
      <c r="L24" s="28">
        <f>IF(ISERROR(1/VLOOKUP($B24,'Justerad allokering'!$B$2:$AG$462,MATCH(L$2,'Justerad allokering'!$B$2:$AF$2,0),FALSE)),VLOOKUP($B24,'Allokerad kvv'!$B$2:$AV$468,MATCH(L$2,'Allokerad kvv'!$B$2:$AV$2,0),FALSE),VLOOKUP($B24,'Justerad allokering'!$B$2:$AG$462,MATCH(L$2,'Justerad allokering'!$B$2:$AF$2,0),FALSE))</f>
        <v>0</v>
      </c>
      <c r="M24" s="28">
        <f>IF(ISERROR(1/VLOOKUP($B24,'Justerad allokering'!$B$2:$AG$462,MATCH(M$2,'Justerad allokering'!$B$2:$AF$2,0),FALSE)),VLOOKUP($B24,'Allokerad kvv'!$B$2:$AV$468,MATCH(M$2,'Allokerad kvv'!$B$2:$AV$2,0),FALSE),VLOOKUP($B24,'Justerad allokering'!$B$2:$AG$462,MATCH(M$2,'Justerad allokering'!$B$2:$AF$2,0),FALSE))</f>
        <v>0</v>
      </c>
      <c r="N24" s="28">
        <f>IF(ISERROR(1/VLOOKUP($B24,'Justerad allokering'!$B$2:$AG$462,MATCH(N$2,'Justerad allokering'!$B$2:$AF$2,0),FALSE)),VLOOKUP($B24,'Allokerad kvv'!$B$2:$AV$468,MATCH(N$2,'Allokerad kvv'!$B$2:$AV$2,0),FALSE),VLOOKUP($B24,'Justerad allokering'!$B$2:$AG$462,MATCH(N$2,'Justerad allokering'!$B$2:$AF$2,0),FALSE))</f>
        <v>0</v>
      </c>
      <c r="O24" s="28">
        <f>IF(ISERROR(1/VLOOKUP($B24,'Justerad allokering'!$B$2:$AG$462,MATCH(O$2,'Justerad allokering'!$B$2:$AF$2,0),FALSE)),VLOOKUP($B24,'Allokerad kvv'!$B$2:$AV$468,MATCH(O$2,'Allokerad kvv'!$B$2:$AV$2,0),FALSE),VLOOKUP($B24,'Justerad allokering'!$B$2:$AG$462,MATCH(O$2,'Justerad allokering'!$B$2:$AF$2,0),FALSE))</f>
        <v>0</v>
      </c>
      <c r="P24" s="28">
        <f>IF(ISERROR(1/VLOOKUP($B24,'Justerad allokering'!$B$2:$AG$462,MATCH(P$2,'Justerad allokering'!$B$2:$AF$2,0),FALSE)),VLOOKUP($B24,'Allokerad kvv'!$B$2:$AV$468,MATCH(P$2,'Allokerad kvv'!$B$2:$AV$2,0),FALSE),VLOOKUP($B24,'Justerad allokering'!$B$2:$AG$462,MATCH(P$2,'Justerad allokering'!$B$2:$AF$2,0),FALSE))</f>
        <v>0</v>
      </c>
      <c r="Q24" s="28">
        <f>IF(ISERROR(1/VLOOKUP($B24,'Justerad allokering'!$B$2:$AG$462,MATCH(Q$2,'Justerad allokering'!$B$2:$AF$2,0),FALSE)),VLOOKUP($B24,'Allokerad kvv'!$B$2:$AV$468,MATCH(Q$2,'Allokerad kvv'!$B$2:$AV$2,0),FALSE),VLOOKUP($B24,'Justerad allokering'!$B$2:$AG$462,MATCH(Q$2,'Justerad allokering'!$B$2:$AF$2,0),FALSE))</f>
        <v>0</v>
      </c>
      <c r="R24" s="28">
        <f>IF(ISERROR(1/VLOOKUP($B24,'Justerad allokering'!$B$2:$AG$462,MATCH(R$2,'Justerad allokering'!$B$2:$AF$2,0),FALSE)),VLOOKUP($B24,'Allokerad kvv'!$B$2:$AV$468,MATCH(R$2,'Allokerad kvv'!$B$2:$AV$2,0),FALSE),VLOOKUP($B24,'Justerad allokering'!$B$2:$AG$462,MATCH(R$2,'Justerad allokering'!$B$2:$AF$2,0),FALSE))</f>
        <v>0</v>
      </c>
      <c r="S24" s="28">
        <f>IF(ISERROR(1/VLOOKUP($B24,'Justerad allokering'!$B$2:$AG$462,MATCH(S$2,'Justerad allokering'!$B$2:$AF$2,0),FALSE)),VLOOKUP($B24,'Allokerad kvv'!$B$2:$AV$468,MATCH(S$2,'Allokerad kvv'!$B$2:$AV$2,0),FALSE),VLOOKUP($B24,'Justerad allokering'!$B$2:$AG$462,MATCH(S$2,'Justerad allokering'!$B$2:$AF$2,0),FALSE))</f>
        <v>0</v>
      </c>
      <c r="T24" s="28">
        <f>IF(ISERROR(1/VLOOKUP($B24,'Justerad allokering'!$B$2:$AG$462,MATCH(T$2,'Justerad allokering'!$B$2:$AF$2,0),FALSE)),VLOOKUP($B24,'Allokerad kvv'!$B$2:$AV$468,MATCH(T$2,'Allokerad kvv'!$B$2:$AV$2,0),FALSE),VLOOKUP($B24,'Justerad allokering'!$B$2:$AG$462,MATCH(T$2,'Justerad allokering'!$B$2:$AF$2,0),FALSE))</f>
        <v>0</v>
      </c>
      <c r="U24" s="28">
        <f>IF(ISERROR(1/VLOOKUP($B24,'Justerad allokering'!$B$2:$AG$462,MATCH(U$2,'Justerad allokering'!$B$2:$AF$2,0),FALSE)),VLOOKUP($B24,'Allokerad kvv'!$B$2:$AV$468,MATCH(U$2,'Allokerad kvv'!$B$2:$AV$2,0),FALSE),VLOOKUP($B24,'Justerad allokering'!$B$2:$AG$462,MATCH(U$2,'Justerad allokering'!$B$2:$AF$2,0),FALSE))</f>
        <v>0</v>
      </c>
      <c r="V24" s="28">
        <f>IF(ISERROR(1/VLOOKUP($B24,'Justerad allokering'!$B$2:$AG$462,MATCH(V$2,'Justerad allokering'!$B$2:$AF$2,0),FALSE)),VLOOKUP($B24,'Allokerad kvv'!$B$2:$AV$468,MATCH(V$2,'Allokerad kvv'!$B$2:$AV$2,0),FALSE),VLOOKUP($B24,'Justerad allokering'!$B$2:$AG$462,MATCH(V$2,'Justerad allokering'!$B$2:$AF$2,0),FALSE))</f>
        <v>0</v>
      </c>
      <c r="W24" s="28">
        <f>IF(ISERROR(1/VLOOKUP($B24,'Justerad allokering'!$B$2:$AG$462,MATCH(W$2,'Justerad allokering'!$B$2:$AF$2,0),FALSE)),VLOOKUP($B24,'Allokerad kvv'!$B$2:$AV$468,MATCH(W$2,'Allokerad kvv'!$B$2:$AV$2,0),FALSE),VLOOKUP($B24,'Justerad allokering'!$B$2:$AG$462,MATCH(W$2,'Justerad allokering'!$B$2:$AF$2,0),FALSE))</f>
        <v>0</v>
      </c>
      <c r="X24" s="28">
        <f>IF(ISERROR(1/VLOOKUP($B24,'Justerad allokering'!$B$2:$AG$462,MATCH(X$2,'Justerad allokering'!$B$2:$AF$2,0),FALSE)),VLOOKUP($B24,'Allokerad kvv'!$B$2:$AV$468,MATCH(X$2,'Allokerad kvv'!$B$2:$AV$2,0),FALSE),VLOOKUP($B24,'Justerad allokering'!$B$2:$AG$462,MATCH(X$2,'Justerad allokering'!$B$2:$AF$2,0),FALSE))</f>
        <v>0</v>
      </c>
      <c r="Y24" s="28">
        <f>IF(ISERROR(1/VLOOKUP($B24,'Justerad allokering'!$B$2:$AG$462,MATCH(Y$2,'Justerad allokering'!$B$2:$AF$2,0),FALSE)),VLOOKUP($B24,'Allokerad kvv'!$B$2:$AV$468,MATCH(Y$2,'Allokerad kvv'!$B$2:$AV$2,0),FALSE),VLOOKUP($B24,'Justerad allokering'!$B$2:$AG$462,MATCH(Y$2,'Justerad allokering'!$B$2:$AF$2,0),FALSE))</f>
        <v>0</v>
      </c>
      <c r="Z24" s="28">
        <f>IF(ISERROR(1/VLOOKUP($B24,'Justerad allokering'!$B$2:$AG$462,MATCH(Z$2,'Justerad allokering'!$B$2:$AF$2,0),FALSE)),VLOOKUP($B24,'Allokerad kvv'!$B$2:$AV$468,MATCH(Z$2,'Allokerad kvv'!$B$2:$AV$2,0),FALSE),VLOOKUP($B24,'Justerad allokering'!$B$2:$AG$462,MATCH(Z$2,'Justerad allokering'!$B$2:$AF$2,0),FALSE))</f>
        <v>0</v>
      </c>
      <c r="AA24" s="28"/>
      <c r="AB24" s="28"/>
      <c r="AE24">
        <f t="shared" si="0"/>
        <v>0</v>
      </c>
      <c r="AG24">
        <f t="shared" si="1"/>
        <v>0</v>
      </c>
      <c r="AH24">
        <f t="shared" si="2"/>
        <v>0</v>
      </c>
      <c r="AI24" s="55" t="str">
        <f>IF(AH24=0,"",AH24/VLOOKUP(B24,Kraftvärmeprod!$B$1:$BC$480,MATCH("Summa tillförd energi exklusive rökgaskondensering",Kraftvärmeprod!$B$1:$BC$1,0),FALSE))</f>
        <v/>
      </c>
    </row>
    <row r="25" spans="1:35" x14ac:dyDescent="0.25">
      <c r="A25" s="28" t="s">
        <v>31</v>
      </c>
      <c r="B25" s="28" t="s">
        <v>41</v>
      </c>
      <c r="C25" s="28">
        <f>IF(ISERROR(1/VLOOKUP($B25,'Justerad allokering'!$B$2:$AG$462,MATCH(C$2,'Justerad allokering'!$B$2:$AF$2,0),FALSE)),VLOOKUP($B25,'Allokerad kvv'!$B$2:$AV$468,MATCH(C$2,'Allokerad kvv'!$B$2:$AV$2,0),FALSE),VLOOKUP($B25,'Justerad allokering'!$B$2:$AG$462,MATCH(C$2,'Justerad allokering'!$B$2:$AF$2,0),FALSE))</f>
        <v>0</v>
      </c>
      <c r="D25" s="28">
        <f>IF(ISERROR(1/VLOOKUP($B25,'Justerad allokering'!$B$2:$AG$462,MATCH(D$2,'Justerad allokering'!$B$2:$AF$2,0),FALSE)),VLOOKUP($B25,'Allokerad kvv'!$B$2:$AV$468,MATCH(D$2,'Allokerad kvv'!$B$2:$AV$2,0),FALSE),VLOOKUP($B25,'Justerad allokering'!$B$2:$AG$462,MATCH(D$2,'Justerad allokering'!$B$2:$AF$2,0),FALSE))</f>
        <v>0</v>
      </c>
      <c r="E25" s="28">
        <f>IF(ISERROR(1/VLOOKUP($B25,'Justerad allokering'!$B$2:$AG$462,MATCH(E$2,'Justerad allokering'!$B$2:$AF$2,0),FALSE)),VLOOKUP($B25,'Allokerad kvv'!$B$2:$AV$468,MATCH(E$2,'Allokerad kvv'!$B$2:$AV$2,0),FALSE),VLOOKUP($B25,'Justerad allokering'!$B$2:$AG$462,MATCH(E$2,'Justerad allokering'!$B$2:$AF$2,0),FALSE))</f>
        <v>0</v>
      </c>
      <c r="F25" s="28">
        <f>IF(ISERROR(1/VLOOKUP($B25,'Justerad allokering'!$B$2:$AG$462,MATCH(F$2,'Justerad allokering'!$B$2:$AF$2,0),FALSE)),VLOOKUP($B25,'Allokerad kvv'!$B$2:$AV$468,MATCH(F$2,'Allokerad kvv'!$B$2:$AV$2,0),FALSE),VLOOKUP($B25,'Justerad allokering'!$B$2:$AG$462,MATCH(F$2,'Justerad allokering'!$B$2:$AF$2,0),FALSE))</f>
        <v>0</v>
      </c>
      <c r="G25" s="28">
        <f>IF(ISERROR(1/VLOOKUP($B25,'Justerad allokering'!$B$2:$AG$462,MATCH(G$2,'Justerad allokering'!$B$2:$AF$2,0),FALSE)),VLOOKUP($B25,'Allokerad kvv'!$B$2:$AV$468,MATCH(G$2,'Allokerad kvv'!$B$2:$AV$2,0),FALSE),VLOOKUP($B25,'Justerad allokering'!$B$2:$AG$462,MATCH(G$2,'Justerad allokering'!$B$2:$AF$2,0),FALSE))</f>
        <v>0</v>
      </c>
      <c r="H25" s="28">
        <f>IF(ISERROR(1/VLOOKUP($B25,'Justerad allokering'!$B$2:$AG$462,MATCH(H$2,'Justerad allokering'!$B$2:$AF$2,0),FALSE)),VLOOKUP($B25,'Allokerad kvv'!$B$2:$AV$468,MATCH(H$2,'Allokerad kvv'!$B$2:$AV$2,0),FALSE),VLOOKUP($B25,'Justerad allokering'!$B$2:$AG$462,MATCH(H$2,'Justerad allokering'!$B$2:$AF$2,0),FALSE))</f>
        <v>0</v>
      </c>
      <c r="I25" s="28">
        <f>IF(ISERROR(1/VLOOKUP($B25,'Justerad allokering'!$B$2:$AG$462,MATCH(I$2,'Justerad allokering'!$B$2:$AF$2,0),FALSE)),VLOOKUP($B25,'Allokerad kvv'!$B$2:$AV$468,MATCH(I$2,'Allokerad kvv'!$B$2:$AV$2,0),FALSE),VLOOKUP($B25,'Justerad allokering'!$B$2:$AG$462,MATCH(I$2,'Justerad allokering'!$B$2:$AF$2,0),FALSE))</f>
        <v>0</v>
      </c>
      <c r="J25" s="28">
        <f>IF(ISERROR(1/VLOOKUP($B25,'Justerad allokering'!$B$2:$AG$462,MATCH(J$2,'Justerad allokering'!$B$2:$AF$2,0),FALSE)),VLOOKUP($B25,'Allokerad kvv'!$B$2:$AV$468,MATCH(J$2,'Allokerad kvv'!$B$2:$AV$2,0),FALSE),VLOOKUP($B25,'Justerad allokering'!$B$2:$AG$462,MATCH(J$2,'Justerad allokering'!$B$2:$AF$2,0),FALSE))</f>
        <v>0</v>
      </c>
      <c r="K25" s="28">
        <f>IF(ISERROR(1/VLOOKUP($B25,'Justerad allokering'!$B$2:$AG$462,MATCH(K$2,'Justerad allokering'!$B$2:$AF$2,0),FALSE)),VLOOKUP($B25,'Allokerad kvv'!$B$2:$AV$468,MATCH(K$2,'Allokerad kvv'!$B$2:$AV$2,0),FALSE),VLOOKUP($B25,'Justerad allokering'!$B$2:$AG$462,MATCH(K$2,'Justerad allokering'!$B$2:$AF$2,0),FALSE))</f>
        <v>0</v>
      </c>
      <c r="L25" s="28">
        <f>IF(ISERROR(1/VLOOKUP($B25,'Justerad allokering'!$B$2:$AG$462,MATCH(L$2,'Justerad allokering'!$B$2:$AF$2,0),FALSE)),VLOOKUP($B25,'Allokerad kvv'!$B$2:$AV$468,MATCH(L$2,'Allokerad kvv'!$B$2:$AV$2,0),FALSE),VLOOKUP($B25,'Justerad allokering'!$B$2:$AG$462,MATCH(L$2,'Justerad allokering'!$B$2:$AF$2,0),FALSE))</f>
        <v>0</v>
      </c>
      <c r="M25" s="28">
        <f>IF(ISERROR(1/VLOOKUP($B25,'Justerad allokering'!$B$2:$AG$462,MATCH(M$2,'Justerad allokering'!$B$2:$AF$2,0),FALSE)),VLOOKUP($B25,'Allokerad kvv'!$B$2:$AV$468,MATCH(M$2,'Allokerad kvv'!$B$2:$AV$2,0),FALSE),VLOOKUP($B25,'Justerad allokering'!$B$2:$AG$462,MATCH(M$2,'Justerad allokering'!$B$2:$AF$2,0),FALSE))</f>
        <v>0</v>
      </c>
      <c r="N25" s="28">
        <f>IF(ISERROR(1/VLOOKUP($B25,'Justerad allokering'!$B$2:$AG$462,MATCH(N$2,'Justerad allokering'!$B$2:$AF$2,0),FALSE)),VLOOKUP($B25,'Allokerad kvv'!$B$2:$AV$468,MATCH(N$2,'Allokerad kvv'!$B$2:$AV$2,0),FALSE),VLOOKUP($B25,'Justerad allokering'!$B$2:$AG$462,MATCH(N$2,'Justerad allokering'!$B$2:$AF$2,0),FALSE))</f>
        <v>0</v>
      </c>
      <c r="O25" s="28">
        <f>IF(ISERROR(1/VLOOKUP($B25,'Justerad allokering'!$B$2:$AG$462,MATCH(O$2,'Justerad allokering'!$B$2:$AF$2,0),FALSE)),VLOOKUP($B25,'Allokerad kvv'!$B$2:$AV$468,MATCH(O$2,'Allokerad kvv'!$B$2:$AV$2,0),FALSE),VLOOKUP($B25,'Justerad allokering'!$B$2:$AG$462,MATCH(O$2,'Justerad allokering'!$B$2:$AF$2,0),FALSE))</f>
        <v>0</v>
      </c>
      <c r="P25" s="28">
        <f>IF(ISERROR(1/VLOOKUP($B25,'Justerad allokering'!$B$2:$AG$462,MATCH(P$2,'Justerad allokering'!$B$2:$AF$2,0),FALSE)),VLOOKUP($B25,'Allokerad kvv'!$B$2:$AV$468,MATCH(P$2,'Allokerad kvv'!$B$2:$AV$2,0),FALSE),VLOOKUP($B25,'Justerad allokering'!$B$2:$AG$462,MATCH(P$2,'Justerad allokering'!$B$2:$AF$2,0),FALSE))</f>
        <v>0</v>
      </c>
      <c r="Q25" s="28">
        <f>IF(ISERROR(1/VLOOKUP($B25,'Justerad allokering'!$B$2:$AG$462,MATCH(Q$2,'Justerad allokering'!$B$2:$AF$2,0),FALSE)),VLOOKUP($B25,'Allokerad kvv'!$B$2:$AV$468,MATCH(Q$2,'Allokerad kvv'!$B$2:$AV$2,0),FALSE),VLOOKUP($B25,'Justerad allokering'!$B$2:$AG$462,MATCH(Q$2,'Justerad allokering'!$B$2:$AF$2,0),FALSE))</f>
        <v>0</v>
      </c>
      <c r="R25" s="28">
        <f>IF(ISERROR(1/VLOOKUP($B25,'Justerad allokering'!$B$2:$AG$462,MATCH(R$2,'Justerad allokering'!$B$2:$AF$2,0),FALSE)),VLOOKUP($B25,'Allokerad kvv'!$B$2:$AV$468,MATCH(R$2,'Allokerad kvv'!$B$2:$AV$2,0),FALSE),VLOOKUP($B25,'Justerad allokering'!$B$2:$AG$462,MATCH(R$2,'Justerad allokering'!$B$2:$AF$2,0),FALSE))</f>
        <v>0</v>
      </c>
      <c r="S25" s="28">
        <f>IF(ISERROR(1/VLOOKUP($B25,'Justerad allokering'!$B$2:$AG$462,MATCH(S$2,'Justerad allokering'!$B$2:$AF$2,0),FALSE)),VLOOKUP($B25,'Allokerad kvv'!$B$2:$AV$468,MATCH(S$2,'Allokerad kvv'!$B$2:$AV$2,0),FALSE),VLOOKUP($B25,'Justerad allokering'!$B$2:$AG$462,MATCH(S$2,'Justerad allokering'!$B$2:$AF$2,0),FALSE))</f>
        <v>0</v>
      </c>
      <c r="T25" s="28">
        <f>IF(ISERROR(1/VLOOKUP($B25,'Justerad allokering'!$B$2:$AG$462,MATCH(T$2,'Justerad allokering'!$B$2:$AF$2,0),FALSE)),VLOOKUP($B25,'Allokerad kvv'!$B$2:$AV$468,MATCH(T$2,'Allokerad kvv'!$B$2:$AV$2,0),FALSE),VLOOKUP($B25,'Justerad allokering'!$B$2:$AG$462,MATCH(T$2,'Justerad allokering'!$B$2:$AF$2,0),FALSE))</f>
        <v>0</v>
      </c>
      <c r="U25" s="28">
        <f>IF(ISERROR(1/VLOOKUP($B25,'Justerad allokering'!$B$2:$AG$462,MATCH(U$2,'Justerad allokering'!$B$2:$AF$2,0),FALSE)),VLOOKUP($B25,'Allokerad kvv'!$B$2:$AV$468,MATCH(U$2,'Allokerad kvv'!$B$2:$AV$2,0),FALSE),VLOOKUP($B25,'Justerad allokering'!$B$2:$AG$462,MATCH(U$2,'Justerad allokering'!$B$2:$AF$2,0),FALSE))</f>
        <v>0</v>
      </c>
      <c r="V25" s="28">
        <f>IF(ISERROR(1/VLOOKUP($B25,'Justerad allokering'!$B$2:$AG$462,MATCH(V$2,'Justerad allokering'!$B$2:$AF$2,0),FALSE)),VLOOKUP($B25,'Allokerad kvv'!$B$2:$AV$468,MATCH(V$2,'Allokerad kvv'!$B$2:$AV$2,0),FALSE),VLOOKUP($B25,'Justerad allokering'!$B$2:$AG$462,MATCH(V$2,'Justerad allokering'!$B$2:$AF$2,0),FALSE))</f>
        <v>0</v>
      </c>
      <c r="W25" s="28">
        <f>IF(ISERROR(1/VLOOKUP($B25,'Justerad allokering'!$B$2:$AG$462,MATCH(W$2,'Justerad allokering'!$B$2:$AF$2,0),FALSE)),VLOOKUP($B25,'Allokerad kvv'!$B$2:$AV$468,MATCH(W$2,'Allokerad kvv'!$B$2:$AV$2,0),FALSE),VLOOKUP($B25,'Justerad allokering'!$B$2:$AG$462,MATCH(W$2,'Justerad allokering'!$B$2:$AF$2,0),FALSE))</f>
        <v>0</v>
      </c>
      <c r="X25" s="28">
        <f>IF(ISERROR(1/VLOOKUP($B25,'Justerad allokering'!$B$2:$AG$462,MATCH(X$2,'Justerad allokering'!$B$2:$AF$2,0),FALSE)),VLOOKUP($B25,'Allokerad kvv'!$B$2:$AV$468,MATCH(X$2,'Allokerad kvv'!$B$2:$AV$2,0),FALSE),VLOOKUP($B25,'Justerad allokering'!$B$2:$AG$462,MATCH(X$2,'Justerad allokering'!$B$2:$AF$2,0),FALSE))</f>
        <v>0</v>
      </c>
      <c r="Y25" s="28">
        <f>IF(ISERROR(1/VLOOKUP($B25,'Justerad allokering'!$B$2:$AG$462,MATCH(Y$2,'Justerad allokering'!$B$2:$AF$2,0),FALSE)),VLOOKUP($B25,'Allokerad kvv'!$B$2:$AV$468,MATCH(Y$2,'Allokerad kvv'!$B$2:$AV$2,0),FALSE),VLOOKUP($B25,'Justerad allokering'!$B$2:$AG$462,MATCH(Y$2,'Justerad allokering'!$B$2:$AF$2,0),FALSE))</f>
        <v>0</v>
      </c>
      <c r="Z25" s="28">
        <f>IF(ISERROR(1/VLOOKUP($B25,'Justerad allokering'!$B$2:$AG$462,MATCH(Z$2,'Justerad allokering'!$B$2:$AF$2,0),FALSE)),VLOOKUP($B25,'Allokerad kvv'!$B$2:$AV$468,MATCH(Z$2,'Allokerad kvv'!$B$2:$AV$2,0),FALSE),VLOOKUP($B25,'Justerad allokering'!$B$2:$AG$462,MATCH(Z$2,'Justerad allokering'!$B$2:$AF$2,0),FALSE))</f>
        <v>0</v>
      </c>
      <c r="AA25" s="28"/>
      <c r="AB25" s="28"/>
      <c r="AE25">
        <f t="shared" si="0"/>
        <v>0</v>
      </c>
      <c r="AG25">
        <f t="shared" si="1"/>
        <v>0</v>
      </c>
      <c r="AH25">
        <f t="shared" si="2"/>
        <v>0</v>
      </c>
      <c r="AI25" s="55" t="str">
        <f>IF(AH25=0,"",AH25/VLOOKUP(B25,Kraftvärmeprod!$B$1:$BC$480,MATCH("Summa tillförd energi exklusive rökgaskondensering",Kraftvärmeprod!$B$1:$BC$1,0),FALSE))</f>
        <v/>
      </c>
    </row>
    <row r="26" spans="1:35" x14ac:dyDescent="0.25">
      <c r="A26" s="28" t="s">
        <v>31</v>
      </c>
      <c r="B26" s="28" t="s">
        <v>42</v>
      </c>
      <c r="C26" s="28">
        <f>IF(ISERROR(1/VLOOKUP($B26,'Justerad allokering'!$B$2:$AG$462,MATCH(C$2,'Justerad allokering'!$B$2:$AF$2,0),FALSE)),VLOOKUP($B26,'Allokerad kvv'!$B$2:$AV$468,MATCH(C$2,'Allokerad kvv'!$B$2:$AV$2,0),FALSE),VLOOKUP($B26,'Justerad allokering'!$B$2:$AG$462,MATCH(C$2,'Justerad allokering'!$B$2:$AF$2,0),FALSE))</f>
        <v>0</v>
      </c>
      <c r="D26" s="28">
        <f>IF(ISERROR(1/VLOOKUP($B26,'Justerad allokering'!$B$2:$AG$462,MATCH(D$2,'Justerad allokering'!$B$2:$AF$2,0),FALSE)),VLOOKUP($B26,'Allokerad kvv'!$B$2:$AV$468,MATCH(D$2,'Allokerad kvv'!$B$2:$AV$2,0),FALSE),VLOOKUP($B26,'Justerad allokering'!$B$2:$AG$462,MATCH(D$2,'Justerad allokering'!$B$2:$AF$2,0),FALSE))</f>
        <v>0</v>
      </c>
      <c r="E26" s="28">
        <f>IF(ISERROR(1/VLOOKUP($B26,'Justerad allokering'!$B$2:$AG$462,MATCH(E$2,'Justerad allokering'!$B$2:$AF$2,0),FALSE)),VLOOKUP($B26,'Allokerad kvv'!$B$2:$AV$468,MATCH(E$2,'Allokerad kvv'!$B$2:$AV$2,0),FALSE),VLOOKUP($B26,'Justerad allokering'!$B$2:$AG$462,MATCH(E$2,'Justerad allokering'!$B$2:$AF$2,0),FALSE))</f>
        <v>0</v>
      </c>
      <c r="F26" s="28">
        <f>IF(ISERROR(1/VLOOKUP($B26,'Justerad allokering'!$B$2:$AG$462,MATCH(F$2,'Justerad allokering'!$B$2:$AF$2,0),FALSE)),VLOOKUP($B26,'Allokerad kvv'!$B$2:$AV$468,MATCH(F$2,'Allokerad kvv'!$B$2:$AV$2,0),FALSE),VLOOKUP($B26,'Justerad allokering'!$B$2:$AG$462,MATCH(F$2,'Justerad allokering'!$B$2:$AF$2,0),FALSE))</f>
        <v>0</v>
      </c>
      <c r="G26" s="28">
        <f>IF(ISERROR(1/VLOOKUP($B26,'Justerad allokering'!$B$2:$AG$462,MATCH(G$2,'Justerad allokering'!$B$2:$AF$2,0),FALSE)),VLOOKUP($B26,'Allokerad kvv'!$B$2:$AV$468,MATCH(G$2,'Allokerad kvv'!$B$2:$AV$2,0),FALSE),VLOOKUP($B26,'Justerad allokering'!$B$2:$AG$462,MATCH(G$2,'Justerad allokering'!$B$2:$AF$2,0),FALSE))</f>
        <v>0</v>
      </c>
      <c r="H26" s="28">
        <f>IF(ISERROR(1/VLOOKUP($B26,'Justerad allokering'!$B$2:$AG$462,MATCH(H$2,'Justerad allokering'!$B$2:$AF$2,0),FALSE)),VLOOKUP($B26,'Allokerad kvv'!$B$2:$AV$468,MATCH(H$2,'Allokerad kvv'!$B$2:$AV$2,0),FALSE),VLOOKUP($B26,'Justerad allokering'!$B$2:$AG$462,MATCH(H$2,'Justerad allokering'!$B$2:$AF$2,0),FALSE))</f>
        <v>0</v>
      </c>
      <c r="I26" s="28">
        <f>IF(ISERROR(1/VLOOKUP($B26,'Justerad allokering'!$B$2:$AG$462,MATCH(I$2,'Justerad allokering'!$B$2:$AF$2,0),FALSE)),VLOOKUP($B26,'Allokerad kvv'!$B$2:$AV$468,MATCH(I$2,'Allokerad kvv'!$B$2:$AV$2,0),FALSE),VLOOKUP($B26,'Justerad allokering'!$B$2:$AG$462,MATCH(I$2,'Justerad allokering'!$B$2:$AF$2,0),FALSE))</f>
        <v>0</v>
      </c>
      <c r="J26" s="28">
        <f>IF(ISERROR(1/VLOOKUP($B26,'Justerad allokering'!$B$2:$AG$462,MATCH(J$2,'Justerad allokering'!$B$2:$AF$2,0),FALSE)),VLOOKUP($B26,'Allokerad kvv'!$B$2:$AV$468,MATCH(J$2,'Allokerad kvv'!$B$2:$AV$2,0),FALSE),VLOOKUP($B26,'Justerad allokering'!$B$2:$AG$462,MATCH(J$2,'Justerad allokering'!$B$2:$AF$2,0),FALSE))</f>
        <v>0</v>
      </c>
      <c r="K26" s="28">
        <f>IF(ISERROR(1/VLOOKUP($B26,'Justerad allokering'!$B$2:$AG$462,MATCH(K$2,'Justerad allokering'!$B$2:$AF$2,0),FALSE)),VLOOKUP($B26,'Allokerad kvv'!$B$2:$AV$468,MATCH(K$2,'Allokerad kvv'!$B$2:$AV$2,0),FALSE),VLOOKUP($B26,'Justerad allokering'!$B$2:$AG$462,MATCH(K$2,'Justerad allokering'!$B$2:$AF$2,0),FALSE))</f>
        <v>0</v>
      </c>
      <c r="L26" s="28">
        <f>IF(ISERROR(1/VLOOKUP($B26,'Justerad allokering'!$B$2:$AG$462,MATCH(L$2,'Justerad allokering'!$B$2:$AF$2,0),FALSE)),VLOOKUP($B26,'Allokerad kvv'!$B$2:$AV$468,MATCH(L$2,'Allokerad kvv'!$B$2:$AV$2,0),FALSE),VLOOKUP($B26,'Justerad allokering'!$B$2:$AG$462,MATCH(L$2,'Justerad allokering'!$B$2:$AF$2,0),FALSE))</f>
        <v>0</v>
      </c>
      <c r="M26" s="28">
        <f>IF(ISERROR(1/VLOOKUP($B26,'Justerad allokering'!$B$2:$AG$462,MATCH(M$2,'Justerad allokering'!$B$2:$AF$2,0),FALSE)),VLOOKUP($B26,'Allokerad kvv'!$B$2:$AV$468,MATCH(M$2,'Allokerad kvv'!$B$2:$AV$2,0),FALSE),VLOOKUP($B26,'Justerad allokering'!$B$2:$AG$462,MATCH(M$2,'Justerad allokering'!$B$2:$AF$2,0),FALSE))</f>
        <v>0</v>
      </c>
      <c r="N26" s="28">
        <f>IF(ISERROR(1/VLOOKUP($B26,'Justerad allokering'!$B$2:$AG$462,MATCH(N$2,'Justerad allokering'!$B$2:$AF$2,0),FALSE)),VLOOKUP($B26,'Allokerad kvv'!$B$2:$AV$468,MATCH(N$2,'Allokerad kvv'!$B$2:$AV$2,0),FALSE),VLOOKUP($B26,'Justerad allokering'!$B$2:$AG$462,MATCH(N$2,'Justerad allokering'!$B$2:$AF$2,0),FALSE))</f>
        <v>0</v>
      </c>
      <c r="O26" s="28">
        <f>IF(ISERROR(1/VLOOKUP($B26,'Justerad allokering'!$B$2:$AG$462,MATCH(O$2,'Justerad allokering'!$B$2:$AF$2,0),FALSE)),VLOOKUP($B26,'Allokerad kvv'!$B$2:$AV$468,MATCH(O$2,'Allokerad kvv'!$B$2:$AV$2,0),FALSE),VLOOKUP($B26,'Justerad allokering'!$B$2:$AG$462,MATCH(O$2,'Justerad allokering'!$B$2:$AF$2,0),FALSE))</f>
        <v>0</v>
      </c>
      <c r="P26" s="28">
        <f>IF(ISERROR(1/VLOOKUP($B26,'Justerad allokering'!$B$2:$AG$462,MATCH(P$2,'Justerad allokering'!$B$2:$AF$2,0),FALSE)),VLOOKUP($B26,'Allokerad kvv'!$B$2:$AV$468,MATCH(P$2,'Allokerad kvv'!$B$2:$AV$2,0),FALSE),VLOOKUP($B26,'Justerad allokering'!$B$2:$AG$462,MATCH(P$2,'Justerad allokering'!$B$2:$AF$2,0),FALSE))</f>
        <v>0</v>
      </c>
      <c r="Q26" s="28">
        <f>IF(ISERROR(1/VLOOKUP($B26,'Justerad allokering'!$B$2:$AG$462,MATCH(Q$2,'Justerad allokering'!$B$2:$AF$2,0),FALSE)),VLOOKUP($B26,'Allokerad kvv'!$B$2:$AV$468,MATCH(Q$2,'Allokerad kvv'!$B$2:$AV$2,0),FALSE),VLOOKUP($B26,'Justerad allokering'!$B$2:$AG$462,MATCH(Q$2,'Justerad allokering'!$B$2:$AF$2,0),FALSE))</f>
        <v>0</v>
      </c>
      <c r="R26" s="28">
        <f>IF(ISERROR(1/VLOOKUP($B26,'Justerad allokering'!$B$2:$AG$462,MATCH(R$2,'Justerad allokering'!$B$2:$AF$2,0),FALSE)),VLOOKUP($B26,'Allokerad kvv'!$B$2:$AV$468,MATCH(R$2,'Allokerad kvv'!$B$2:$AV$2,0),FALSE),VLOOKUP($B26,'Justerad allokering'!$B$2:$AG$462,MATCH(R$2,'Justerad allokering'!$B$2:$AF$2,0),FALSE))</f>
        <v>0</v>
      </c>
      <c r="S26" s="28">
        <f>IF(ISERROR(1/VLOOKUP($B26,'Justerad allokering'!$B$2:$AG$462,MATCH(S$2,'Justerad allokering'!$B$2:$AF$2,0),FALSE)),VLOOKUP($B26,'Allokerad kvv'!$B$2:$AV$468,MATCH(S$2,'Allokerad kvv'!$B$2:$AV$2,0),FALSE),VLOOKUP($B26,'Justerad allokering'!$B$2:$AG$462,MATCH(S$2,'Justerad allokering'!$B$2:$AF$2,0),FALSE))</f>
        <v>0</v>
      </c>
      <c r="T26" s="28">
        <f>IF(ISERROR(1/VLOOKUP($B26,'Justerad allokering'!$B$2:$AG$462,MATCH(T$2,'Justerad allokering'!$B$2:$AF$2,0),FALSE)),VLOOKUP($B26,'Allokerad kvv'!$B$2:$AV$468,MATCH(T$2,'Allokerad kvv'!$B$2:$AV$2,0),FALSE),VLOOKUP($B26,'Justerad allokering'!$B$2:$AG$462,MATCH(T$2,'Justerad allokering'!$B$2:$AF$2,0),FALSE))</f>
        <v>0</v>
      </c>
      <c r="U26" s="28">
        <f>IF(ISERROR(1/VLOOKUP($B26,'Justerad allokering'!$B$2:$AG$462,MATCH(U$2,'Justerad allokering'!$B$2:$AF$2,0),FALSE)),VLOOKUP($B26,'Allokerad kvv'!$B$2:$AV$468,MATCH(U$2,'Allokerad kvv'!$B$2:$AV$2,0),FALSE),VLOOKUP($B26,'Justerad allokering'!$B$2:$AG$462,MATCH(U$2,'Justerad allokering'!$B$2:$AF$2,0),FALSE))</f>
        <v>0</v>
      </c>
      <c r="V26" s="28">
        <f>IF(ISERROR(1/VLOOKUP($B26,'Justerad allokering'!$B$2:$AG$462,MATCH(V$2,'Justerad allokering'!$B$2:$AF$2,0),FALSE)),VLOOKUP($B26,'Allokerad kvv'!$B$2:$AV$468,MATCH(V$2,'Allokerad kvv'!$B$2:$AV$2,0),FALSE),VLOOKUP($B26,'Justerad allokering'!$B$2:$AG$462,MATCH(V$2,'Justerad allokering'!$B$2:$AF$2,0),FALSE))</f>
        <v>0</v>
      </c>
      <c r="W26" s="28">
        <f>IF(ISERROR(1/VLOOKUP($B26,'Justerad allokering'!$B$2:$AG$462,MATCH(W$2,'Justerad allokering'!$B$2:$AF$2,0),FALSE)),VLOOKUP($B26,'Allokerad kvv'!$B$2:$AV$468,MATCH(W$2,'Allokerad kvv'!$B$2:$AV$2,0),FALSE),VLOOKUP($B26,'Justerad allokering'!$B$2:$AG$462,MATCH(W$2,'Justerad allokering'!$B$2:$AF$2,0),FALSE))</f>
        <v>0</v>
      </c>
      <c r="X26" s="28">
        <f>IF(ISERROR(1/VLOOKUP($B26,'Justerad allokering'!$B$2:$AG$462,MATCH(X$2,'Justerad allokering'!$B$2:$AF$2,0),FALSE)),VLOOKUP($B26,'Allokerad kvv'!$B$2:$AV$468,MATCH(X$2,'Allokerad kvv'!$B$2:$AV$2,0),FALSE),VLOOKUP($B26,'Justerad allokering'!$B$2:$AG$462,MATCH(X$2,'Justerad allokering'!$B$2:$AF$2,0),FALSE))</f>
        <v>0</v>
      </c>
      <c r="Y26" s="28">
        <f>IF(ISERROR(1/VLOOKUP($B26,'Justerad allokering'!$B$2:$AG$462,MATCH(Y$2,'Justerad allokering'!$B$2:$AF$2,0),FALSE)),VLOOKUP($B26,'Allokerad kvv'!$B$2:$AV$468,MATCH(Y$2,'Allokerad kvv'!$B$2:$AV$2,0),FALSE),VLOOKUP($B26,'Justerad allokering'!$B$2:$AG$462,MATCH(Y$2,'Justerad allokering'!$B$2:$AF$2,0),FALSE))</f>
        <v>0</v>
      </c>
      <c r="Z26" s="28">
        <f>IF(ISERROR(1/VLOOKUP($B26,'Justerad allokering'!$B$2:$AG$462,MATCH(Z$2,'Justerad allokering'!$B$2:$AF$2,0),FALSE)),VLOOKUP($B26,'Allokerad kvv'!$B$2:$AV$468,MATCH(Z$2,'Allokerad kvv'!$B$2:$AV$2,0),FALSE),VLOOKUP($B26,'Justerad allokering'!$B$2:$AG$462,MATCH(Z$2,'Justerad allokering'!$B$2:$AF$2,0),FALSE))</f>
        <v>0</v>
      </c>
      <c r="AA26" s="28"/>
      <c r="AB26" s="28"/>
      <c r="AE26">
        <f t="shared" si="0"/>
        <v>0</v>
      </c>
      <c r="AG26">
        <f t="shared" si="1"/>
        <v>0</v>
      </c>
      <c r="AH26">
        <f t="shared" si="2"/>
        <v>0</v>
      </c>
      <c r="AI26" s="55" t="str">
        <f>IF(AH26=0,"",AH26/VLOOKUP(B26,Kraftvärmeprod!$B$1:$BC$480,MATCH("Summa tillförd energi exklusive rökgaskondensering",Kraftvärmeprod!$B$1:$BC$1,0),FALSE))</f>
        <v/>
      </c>
    </row>
    <row r="27" spans="1:35" x14ac:dyDescent="0.25">
      <c r="A27" s="28" t="s">
        <v>31</v>
      </c>
      <c r="B27" s="28" t="s">
        <v>43</v>
      </c>
      <c r="C27" s="28">
        <f>IF(ISERROR(1/VLOOKUP($B27,'Justerad allokering'!$B$2:$AG$462,MATCH(C$2,'Justerad allokering'!$B$2:$AF$2,0),FALSE)),VLOOKUP($B27,'Allokerad kvv'!$B$2:$AV$468,MATCH(C$2,'Allokerad kvv'!$B$2:$AV$2,0),FALSE),VLOOKUP($B27,'Justerad allokering'!$B$2:$AG$462,MATCH(C$2,'Justerad allokering'!$B$2:$AF$2,0),FALSE))</f>
        <v>0</v>
      </c>
      <c r="D27" s="28">
        <f>IF(ISERROR(1/VLOOKUP($B27,'Justerad allokering'!$B$2:$AG$462,MATCH(D$2,'Justerad allokering'!$B$2:$AF$2,0),FALSE)),VLOOKUP($B27,'Allokerad kvv'!$B$2:$AV$468,MATCH(D$2,'Allokerad kvv'!$B$2:$AV$2,0),FALSE),VLOOKUP($B27,'Justerad allokering'!$B$2:$AG$462,MATCH(D$2,'Justerad allokering'!$B$2:$AF$2,0),FALSE))</f>
        <v>0</v>
      </c>
      <c r="E27" s="28">
        <f>IF(ISERROR(1/VLOOKUP($B27,'Justerad allokering'!$B$2:$AG$462,MATCH(E$2,'Justerad allokering'!$B$2:$AF$2,0),FALSE)),VLOOKUP($B27,'Allokerad kvv'!$B$2:$AV$468,MATCH(E$2,'Allokerad kvv'!$B$2:$AV$2,0),FALSE),VLOOKUP($B27,'Justerad allokering'!$B$2:$AG$462,MATCH(E$2,'Justerad allokering'!$B$2:$AF$2,0),FALSE))</f>
        <v>0</v>
      </c>
      <c r="F27" s="28">
        <f>IF(ISERROR(1/VLOOKUP($B27,'Justerad allokering'!$B$2:$AG$462,MATCH(F$2,'Justerad allokering'!$B$2:$AF$2,0),FALSE)),VLOOKUP($B27,'Allokerad kvv'!$B$2:$AV$468,MATCH(F$2,'Allokerad kvv'!$B$2:$AV$2,0),FALSE),VLOOKUP($B27,'Justerad allokering'!$B$2:$AG$462,MATCH(F$2,'Justerad allokering'!$B$2:$AF$2,0),FALSE))</f>
        <v>0</v>
      </c>
      <c r="G27" s="28">
        <f>IF(ISERROR(1/VLOOKUP($B27,'Justerad allokering'!$B$2:$AG$462,MATCH(G$2,'Justerad allokering'!$B$2:$AF$2,0),FALSE)),VLOOKUP($B27,'Allokerad kvv'!$B$2:$AV$468,MATCH(G$2,'Allokerad kvv'!$B$2:$AV$2,0),FALSE),VLOOKUP($B27,'Justerad allokering'!$B$2:$AG$462,MATCH(G$2,'Justerad allokering'!$B$2:$AF$2,0),FALSE))</f>
        <v>0</v>
      </c>
      <c r="H27" s="28">
        <f>IF(ISERROR(1/VLOOKUP($B27,'Justerad allokering'!$B$2:$AG$462,MATCH(H$2,'Justerad allokering'!$B$2:$AF$2,0),FALSE)),VLOOKUP($B27,'Allokerad kvv'!$B$2:$AV$468,MATCH(H$2,'Allokerad kvv'!$B$2:$AV$2,0),FALSE),VLOOKUP($B27,'Justerad allokering'!$B$2:$AG$462,MATCH(H$2,'Justerad allokering'!$B$2:$AF$2,0),FALSE))</f>
        <v>0</v>
      </c>
      <c r="I27" s="28">
        <f>IF(ISERROR(1/VLOOKUP($B27,'Justerad allokering'!$B$2:$AG$462,MATCH(I$2,'Justerad allokering'!$B$2:$AF$2,0),FALSE)),VLOOKUP($B27,'Allokerad kvv'!$B$2:$AV$468,MATCH(I$2,'Allokerad kvv'!$B$2:$AV$2,0),FALSE),VLOOKUP($B27,'Justerad allokering'!$B$2:$AG$462,MATCH(I$2,'Justerad allokering'!$B$2:$AF$2,0),FALSE))</f>
        <v>0</v>
      </c>
      <c r="J27" s="28">
        <f>IF(ISERROR(1/VLOOKUP($B27,'Justerad allokering'!$B$2:$AG$462,MATCH(J$2,'Justerad allokering'!$B$2:$AF$2,0),FALSE)),VLOOKUP($B27,'Allokerad kvv'!$B$2:$AV$468,MATCH(J$2,'Allokerad kvv'!$B$2:$AV$2,0),FALSE),VLOOKUP($B27,'Justerad allokering'!$B$2:$AG$462,MATCH(J$2,'Justerad allokering'!$B$2:$AF$2,0),FALSE))</f>
        <v>0</v>
      </c>
      <c r="K27" s="28">
        <f>IF(ISERROR(1/VLOOKUP($B27,'Justerad allokering'!$B$2:$AG$462,MATCH(K$2,'Justerad allokering'!$B$2:$AF$2,0),FALSE)),VLOOKUP($B27,'Allokerad kvv'!$B$2:$AV$468,MATCH(K$2,'Allokerad kvv'!$B$2:$AV$2,0),FALSE),VLOOKUP($B27,'Justerad allokering'!$B$2:$AG$462,MATCH(K$2,'Justerad allokering'!$B$2:$AF$2,0),FALSE))</f>
        <v>0</v>
      </c>
      <c r="L27" s="28">
        <f>IF(ISERROR(1/VLOOKUP($B27,'Justerad allokering'!$B$2:$AG$462,MATCH(L$2,'Justerad allokering'!$B$2:$AF$2,0),FALSE)),VLOOKUP($B27,'Allokerad kvv'!$B$2:$AV$468,MATCH(L$2,'Allokerad kvv'!$B$2:$AV$2,0),FALSE),VLOOKUP($B27,'Justerad allokering'!$B$2:$AG$462,MATCH(L$2,'Justerad allokering'!$B$2:$AF$2,0),FALSE))</f>
        <v>0</v>
      </c>
      <c r="M27" s="28">
        <f>IF(ISERROR(1/VLOOKUP($B27,'Justerad allokering'!$B$2:$AG$462,MATCH(M$2,'Justerad allokering'!$B$2:$AF$2,0),FALSE)),VLOOKUP($B27,'Allokerad kvv'!$B$2:$AV$468,MATCH(M$2,'Allokerad kvv'!$B$2:$AV$2,0),FALSE),VLOOKUP($B27,'Justerad allokering'!$B$2:$AG$462,MATCH(M$2,'Justerad allokering'!$B$2:$AF$2,0),FALSE))</f>
        <v>0</v>
      </c>
      <c r="N27" s="28">
        <f>IF(ISERROR(1/VLOOKUP($B27,'Justerad allokering'!$B$2:$AG$462,MATCH(N$2,'Justerad allokering'!$B$2:$AF$2,0),FALSE)),VLOOKUP($B27,'Allokerad kvv'!$B$2:$AV$468,MATCH(N$2,'Allokerad kvv'!$B$2:$AV$2,0),FALSE),VLOOKUP($B27,'Justerad allokering'!$B$2:$AG$462,MATCH(N$2,'Justerad allokering'!$B$2:$AF$2,0),FALSE))</f>
        <v>0</v>
      </c>
      <c r="O27" s="28">
        <f>IF(ISERROR(1/VLOOKUP($B27,'Justerad allokering'!$B$2:$AG$462,MATCH(O$2,'Justerad allokering'!$B$2:$AF$2,0),FALSE)),VLOOKUP($B27,'Allokerad kvv'!$B$2:$AV$468,MATCH(O$2,'Allokerad kvv'!$B$2:$AV$2,0),FALSE),VLOOKUP($B27,'Justerad allokering'!$B$2:$AG$462,MATCH(O$2,'Justerad allokering'!$B$2:$AF$2,0),FALSE))</f>
        <v>0</v>
      </c>
      <c r="P27" s="28">
        <f>IF(ISERROR(1/VLOOKUP($B27,'Justerad allokering'!$B$2:$AG$462,MATCH(P$2,'Justerad allokering'!$B$2:$AF$2,0),FALSE)),VLOOKUP($B27,'Allokerad kvv'!$B$2:$AV$468,MATCH(P$2,'Allokerad kvv'!$B$2:$AV$2,0),FALSE),VLOOKUP($B27,'Justerad allokering'!$B$2:$AG$462,MATCH(P$2,'Justerad allokering'!$B$2:$AF$2,0),FALSE))</f>
        <v>0</v>
      </c>
      <c r="Q27" s="28">
        <f>IF(ISERROR(1/VLOOKUP($B27,'Justerad allokering'!$B$2:$AG$462,MATCH(Q$2,'Justerad allokering'!$B$2:$AF$2,0),FALSE)),VLOOKUP($B27,'Allokerad kvv'!$B$2:$AV$468,MATCH(Q$2,'Allokerad kvv'!$B$2:$AV$2,0),FALSE),VLOOKUP($B27,'Justerad allokering'!$B$2:$AG$462,MATCH(Q$2,'Justerad allokering'!$B$2:$AF$2,0),FALSE))</f>
        <v>0</v>
      </c>
      <c r="R27" s="28">
        <f>IF(ISERROR(1/VLOOKUP($B27,'Justerad allokering'!$B$2:$AG$462,MATCH(R$2,'Justerad allokering'!$B$2:$AF$2,0),FALSE)),VLOOKUP($B27,'Allokerad kvv'!$B$2:$AV$468,MATCH(R$2,'Allokerad kvv'!$B$2:$AV$2,0),FALSE),VLOOKUP($B27,'Justerad allokering'!$B$2:$AG$462,MATCH(R$2,'Justerad allokering'!$B$2:$AF$2,0),FALSE))</f>
        <v>0</v>
      </c>
      <c r="S27" s="28">
        <f>IF(ISERROR(1/VLOOKUP($B27,'Justerad allokering'!$B$2:$AG$462,MATCH(S$2,'Justerad allokering'!$B$2:$AF$2,0),FALSE)),VLOOKUP($B27,'Allokerad kvv'!$B$2:$AV$468,MATCH(S$2,'Allokerad kvv'!$B$2:$AV$2,0),FALSE),VLOOKUP($B27,'Justerad allokering'!$B$2:$AG$462,MATCH(S$2,'Justerad allokering'!$B$2:$AF$2,0),FALSE))</f>
        <v>0</v>
      </c>
      <c r="T27" s="28">
        <f>IF(ISERROR(1/VLOOKUP($B27,'Justerad allokering'!$B$2:$AG$462,MATCH(T$2,'Justerad allokering'!$B$2:$AF$2,0),FALSE)),VLOOKUP($B27,'Allokerad kvv'!$B$2:$AV$468,MATCH(T$2,'Allokerad kvv'!$B$2:$AV$2,0),FALSE),VLOOKUP($B27,'Justerad allokering'!$B$2:$AG$462,MATCH(T$2,'Justerad allokering'!$B$2:$AF$2,0),FALSE))</f>
        <v>0</v>
      </c>
      <c r="U27" s="28">
        <f>IF(ISERROR(1/VLOOKUP($B27,'Justerad allokering'!$B$2:$AG$462,MATCH(U$2,'Justerad allokering'!$B$2:$AF$2,0),FALSE)),VLOOKUP($B27,'Allokerad kvv'!$B$2:$AV$468,MATCH(U$2,'Allokerad kvv'!$B$2:$AV$2,0),FALSE),VLOOKUP($B27,'Justerad allokering'!$B$2:$AG$462,MATCH(U$2,'Justerad allokering'!$B$2:$AF$2,0),FALSE))</f>
        <v>0</v>
      </c>
      <c r="V27" s="28">
        <f>IF(ISERROR(1/VLOOKUP($B27,'Justerad allokering'!$B$2:$AG$462,MATCH(V$2,'Justerad allokering'!$B$2:$AF$2,0),FALSE)),VLOOKUP($B27,'Allokerad kvv'!$B$2:$AV$468,MATCH(V$2,'Allokerad kvv'!$B$2:$AV$2,0),FALSE),VLOOKUP($B27,'Justerad allokering'!$B$2:$AG$462,MATCH(V$2,'Justerad allokering'!$B$2:$AF$2,0),FALSE))</f>
        <v>0</v>
      </c>
      <c r="W27" s="28">
        <f>IF(ISERROR(1/VLOOKUP($B27,'Justerad allokering'!$B$2:$AG$462,MATCH(W$2,'Justerad allokering'!$B$2:$AF$2,0),FALSE)),VLOOKUP($B27,'Allokerad kvv'!$B$2:$AV$468,MATCH(W$2,'Allokerad kvv'!$B$2:$AV$2,0),FALSE),VLOOKUP($B27,'Justerad allokering'!$B$2:$AG$462,MATCH(W$2,'Justerad allokering'!$B$2:$AF$2,0),FALSE))</f>
        <v>0</v>
      </c>
      <c r="X27" s="28">
        <f>IF(ISERROR(1/VLOOKUP($B27,'Justerad allokering'!$B$2:$AG$462,MATCH(X$2,'Justerad allokering'!$B$2:$AF$2,0),FALSE)),VLOOKUP($B27,'Allokerad kvv'!$B$2:$AV$468,MATCH(X$2,'Allokerad kvv'!$B$2:$AV$2,0),FALSE),VLOOKUP($B27,'Justerad allokering'!$B$2:$AG$462,MATCH(X$2,'Justerad allokering'!$B$2:$AF$2,0),FALSE))</f>
        <v>0</v>
      </c>
      <c r="Y27" s="28">
        <f>IF(ISERROR(1/VLOOKUP($B27,'Justerad allokering'!$B$2:$AG$462,MATCH(Y$2,'Justerad allokering'!$B$2:$AF$2,0),FALSE)),VLOOKUP($B27,'Allokerad kvv'!$B$2:$AV$468,MATCH(Y$2,'Allokerad kvv'!$B$2:$AV$2,0),FALSE),VLOOKUP($B27,'Justerad allokering'!$B$2:$AG$462,MATCH(Y$2,'Justerad allokering'!$B$2:$AF$2,0),FALSE))</f>
        <v>0</v>
      </c>
      <c r="Z27" s="28">
        <f>IF(ISERROR(1/VLOOKUP($B27,'Justerad allokering'!$B$2:$AG$462,MATCH(Z$2,'Justerad allokering'!$B$2:$AF$2,0),FALSE)),VLOOKUP($B27,'Allokerad kvv'!$B$2:$AV$468,MATCH(Z$2,'Allokerad kvv'!$B$2:$AV$2,0),FALSE),VLOOKUP($B27,'Justerad allokering'!$B$2:$AG$462,MATCH(Z$2,'Justerad allokering'!$B$2:$AF$2,0),FALSE))</f>
        <v>0</v>
      </c>
      <c r="AA27" s="28"/>
      <c r="AB27" s="28"/>
      <c r="AE27">
        <f t="shared" si="0"/>
        <v>0</v>
      </c>
      <c r="AG27">
        <f t="shared" si="1"/>
        <v>0</v>
      </c>
      <c r="AH27">
        <f t="shared" si="2"/>
        <v>0</v>
      </c>
      <c r="AI27" s="55" t="str">
        <f>IF(AH27=0,"",AH27/VLOOKUP(B27,Kraftvärmeprod!$B$1:$BC$480,MATCH("Summa tillförd energi exklusive rökgaskondensering",Kraftvärmeprod!$B$1:$BC$1,0),FALSE))</f>
        <v/>
      </c>
    </row>
    <row r="28" spans="1:35" x14ac:dyDescent="0.25">
      <c r="A28" s="28" t="s">
        <v>31</v>
      </c>
      <c r="B28" s="28" t="s">
        <v>44</v>
      </c>
      <c r="C28" s="28">
        <f>IF(ISERROR(1/VLOOKUP($B28,'Justerad allokering'!$B$2:$AG$462,MATCH(C$2,'Justerad allokering'!$B$2:$AF$2,0),FALSE)),VLOOKUP($B28,'Allokerad kvv'!$B$2:$AV$468,MATCH(C$2,'Allokerad kvv'!$B$2:$AV$2,0),FALSE),VLOOKUP($B28,'Justerad allokering'!$B$2:$AG$462,MATCH(C$2,'Justerad allokering'!$B$2:$AF$2,0),FALSE))</f>
        <v>0</v>
      </c>
      <c r="D28" s="28">
        <f>IF(ISERROR(1/VLOOKUP($B28,'Justerad allokering'!$B$2:$AG$462,MATCH(D$2,'Justerad allokering'!$B$2:$AF$2,0),FALSE)),VLOOKUP($B28,'Allokerad kvv'!$B$2:$AV$468,MATCH(D$2,'Allokerad kvv'!$B$2:$AV$2,0),FALSE),VLOOKUP($B28,'Justerad allokering'!$B$2:$AG$462,MATCH(D$2,'Justerad allokering'!$B$2:$AF$2,0),FALSE))</f>
        <v>0</v>
      </c>
      <c r="E28" s="28">
        <f>IF(ISERROR(1/VLOOKUP($B28,'Justerad allokering'!$B$2:$AG$462,MATCH(E$2,'Justerad allokering'!$B$2:$AF$2,0),FALSE)),VLOOKUP($B28,'Allokerad kvv'!$B$2:$AV$468,MATCH(E$2,'Allokerad kvv'!$B$2:$AV$2,0),FALSE),VLOOKUP($B28,'Justerad allokering'!$B$2:$AG$462,MATCH(E$2,'Justerad allokering'!$B$2:$AF$2,0),FALSE))</f>
        <v>0</v>
      </c>
      <c r="F28" s="28">
        <f>IF(ISERROR(1/VLOOKUP($B28,'Justerad allokering'!$B$2:$AG$462,MATCH(F$2,'Justerad allokering'!$B$2:$AF$2,0),FALSE)),VLOOKUP($B28,'Allokerad kvv'!$B$2:$AV$468,MATCH(F$2,'Allokerad kvv'!$B$2:$AV$2,0),FALSE),VLOOKUP($B28,'Justerad allokering'!$B$2:$AG$462,MATCH(F$2,'Justerad allokering'!$B$2:$AF$2,0),FALSE))</f>
        <v>0</v>
      </c>
      <c r="G28" s="28">
        <f>IF(ISERROR(1/VLOOKUP($B28,'Justerad allokering'!$B$2:$AG$462,MATCH(G$2,'Justerad allokering'!$B$2:$AF$2,0),FALSE)),VLOOKUP($B28,'Allokerad kvv'!$B$2:$AV$468,MATCH(G$2,'Allokerad kvv'!$B$2:$AV$2,0),FALSE),VLOOKUP($B28,'Justerad allokering'!$B$2:$AG$462,MATCH(G$2,'Justerad allokering'!$B$2:$AF$2,0),FALSE))</f>
        <v>0</v>
      </c>
      <c r="H28" s="28">
        <f>IF(ISERROR(1/VLOOKUP($B28,'Justerad allokering'!$B$2:$AG$462,MATCH(H$2,'Justerad allokering'!$B$2:$AF$2,0),FALSE)),VLOOKUP($B28,'Allokerad kvv'!$B$2:$AV$468,MATCH(H$2,'Allokerad kvv'!$B$2:$AV$2,0),FALSE),VLOOKUP($B28,'Justerad allokering'!$B$2:$AG$462,MATCH(H$2,'Justerad allokering'!$B$2:$AF$2,0),FALSE))</f>
        <v>0</v>
      </c>
      <c r="I28" s="28">
        <f>IF(ISERROR(1/VLOOKUP($B28,'Justerad allokering'!$B$2:$AG$462,MATCH(I$2,'Justerad allokering'!$B$2:$AF$2,0),FALSE)),VLOOKUP($B28,'Allokerad kvv'!$B$2:$AV$468,MATCH(I$2,'Allokerad kvv'!$B$2:$AV$2,0),FALSE),VLOOKUP($B28,'Justerad allokering'!$B$2:$AG$462,MATCH(I$2,'Justerad allokering'!$B$2:$AF$2,0),FALSE))</f>
        <v>0</v>
      </c>
      <c r="J28" s="28">
        <f>IF(ISERROR(1/VLOOKUP($B28,'Justerad allokering'!$B$2:$AG$462,MATCH(J$2,'Justerad allokering'!$B$2:$AF$2,0),FALSE)),VLOOKUP($B28,'Allokerad kvv'!$B$2:$AV$468,MATCH(J$2,'Allokerad kvv'!$B$2:$AV$2,0),FALSE),VLOOKUP($B28,'Justerad allokering'!$B$2:$AG$462,MATCH(J$2,'Justerad allokering'!$B$2:$AF$2,0),FALSE))</f>
        <v>0</v>
      </c>
      <c r="K28" s="28">
        <f>IF(ISERROR(1/VLOOKUP($B28,'Justerad allokering'!$B$2:$AG$462,MATCH(K$2,'Justerad allokering'!$B$2:$AF$2,0),FALSE)),VLOOKUP($B28,'Allokerad kvv'!$B$2:$AV$468,MATCH(K$2,'Allokerad kvv'!$B$2:$AV$2,0),FALSE),VLOOKUP($B28,'Justerad allokering'!$B$2:$AG$462,MATCH(K$2,'Justerad allokering'!$B$2:$AF$2,0),FALSE))</f>
        <v>0</v>
      </c>
      <c r="L28" s="28">
        <f>IF(ISERROR(1/VLOOKUP($B28,'Justerad allokering'!$B$2:$AG$462,MATCH(L$2,'Justerad allokering'!$B$2:$AF$2,0),FALSE)),VLOOKUP($B28,'Allokerad kvv'!$B$2:$AV$468,MATCH(L$2,'Allokerad kvv'!$B$2:$AV$2,0),FALSE),VLOOKUP($B28,'Justerad allokering'!$B$2:$AG$462,MATCH(L$2,'Justerad allokering'!$B$2:$AF$2,0),FALSE))</f>
        <v>0</v>
      </c>
      <c r="M28" s="28">
        <f>IF(ISERROR(1/VLOOKUP($B28,'Justerad allokering'!$B$2:$AG$462,MATCH(M$2,'Justerad allokering'!$B$2:$AF$2,0),FALSE)),VLOOKUP($B28,'Allokerad kvv'!$B$2:$AV$468,MATCH(M$2,'Allokerad kvv'!$B$2:$AV$2,0),FALSE),VLOOKUP($B28,'Justerad allokering'!$B$2:$AG$462,MATCH(M$2,'Justerad allokering'!$B$2:$AF$2,0),FALSE))</f>
        <v>0</v>
      </c>
      <c r="N28" s="28">
        <f>IF(ISERROR(1/VLOOKUP($B28,'Justerad allokering'!$B$2:$AG$462,MATCH(N$2,'Justerad allokering'!$B$2:$AF$2,0),FALSE)),VLOOKUP($B28,'Allokerad kvv'!$B$2:$AV$468,MATCH(N$2,'Allokerad kvv'!$B$2:$AV$2,0),FALSE),VLOOKUP($B28,'Justerad allokering'!$B$2:$AG$462,MATCH(N$2,'Justerad allokering'!$B$2:$AF$2,0),FALSE))</f>
        <v>0</v>
      </c>
      <c r="O28" s="28">
        <f>IF(ISERROR(1/VLOOKUP($B28,'Justerad allokering'!$B$2:$AG$462,MATCH(O$2,'Justerad allokering'!$B$2:$AF$2,0),FALSE)),VLOOKUP($B28,'Allokerad kvv'!$B$2:$AV$468,MATCH(O$2,'Allokerad kvv'!$B$2:$AV$2,0),FALSE),VLOOKUP($B28,'Justerad allokering'!$B$2:$AG$462,MATCH(O$2,'Justerad allokering'!$B$2:$AF$2,0),FALSE))</f>
        <v>0</v>
      </c>
      <c r="P28" s="28">
        <f>IF(ISERROR(1/VLOOKUP($B28,'Justerad allokering'!$B$2:$AG$462,MATCH(P$2,'Justerad allokering'!$B$2:$AF$2,0),FALSE)),VLOOKUP($B28,'Allokerad kvv'!$B$2:$AV$468,MATCH(P$2,'Allokerad kvv'!$B$2:$AV$2,0),FALSE),VLOOKUP($B28,'Justerad allokering'!$B$2:$AG$462,MATCH(P$2,'Justerad allokering'!$B$2:$AF$2,0),FALSE))</f>
        <v>0</v>
      </c>
      <c r="Q28" s="28">
        <f>IF(ISERROR(1/VLOOKUP($B28,'Justerad allokering'!$B$2:$AG$462,MATCH(Q$2,'Justerad allokering'!$B$2:$AF$2,0),FALSE)),VLOOKUP($B28,'Allokerad kvv'!$B$2:$AV$468,MATCH(Q$2,'Allokerad kvv'!$B$2:$AV$2,0),FALSE),VLOOKUP($B28,'Justerad allokering'!$B$2:$AG$462,MATCH(Q$2,'Justerad allokering'!$B$2:$AF$2,0),FALSE))</f>
        <v>0</v>
      </c>
      <c r="R28" s="28">
        <f>IF(ISERROR(1/VLOOKUP($B28,'Justerad allokering'!$B$2:$AG$462,MATCH(R$2,'Justerad allokering'!$B$2:$AF$2,0),FALSE)),VLOOKUP($B28,'Allokerad kvv'!$B$2:$AV$468,MATCH(R$2,'Allokerad kvv'!$B$2:$AV$2,0),FALSE),VLOOKUP($B28,'Justerad allokering'!$B$2:$AG$462,MATCH(R$2,'Justerad allokering'!$B$2:$AF$2,0),FALSE))</f>
        <v>0</v>
      </c>
      <c r="S28" s="28">
        <f>IF(ISERROR(1/VLOOKUP($B28,'Justerad allokering'!$B$2:$AG$462,MATCH(S$2,'Justerad allokering'!$B$2:$AF$2,0),FALSE)),VLOOKUP($B28,'Allokerad kvv'!$B$2:$AV$468,MATCH(S$2,'Allokerad kvv'!$B$2:$AV$2,0),FALSE),VLOOKUP($B28,'Justerad allokering'!$B$2:$AG$462,MATCH(S$2,'Justerad allokering'!$B$2:$AF$2,0),FALSE))</f>
        <v>0</v>
      </c>
      <c r="T28" s="28">
        <f>IF(ISERROR(1/VLOOKUP($B28,'Justerad allokering'!$B$2:$AG$462,MATCH(T$2,'Justerad allokering'!$B$2:$AF$2,0),FALSE)),VLOOKUP($B28,'Allokerad kvv'!$B$2:$AV$468,MATCH(T$2,'Allokerad kvv'!$B$2:$AV$2,0),FALSE),VLOOKUP($B28,'Justerad allokering'!$B$2:$AG$462,MATCH(T$2,'Justerad allokering'!$B$2:$AF$2,0),FALSE))</f>
        <v>0</v>
      </c>
      <c r="U28" s="28">
        <f>IF(ISERROR(1/VLOOKUP($B28,'Justerad allokering'!$B$2:$AG$462,MATCH(U$2,'Justerad allokering'!$B$2:$AF$2,0),FALSE)),VLOOKUP($B28,'Allokerad kvv'!$B$2:$AV$468,MATCH(U$2,'Allokerad kvv'!$B$2:$AV$2,0),FALSE),VLOOKUP($B28,'Justerad allokering'!$B$2:$AG$462,MATCH(U$2,'Justerad allokering'!$B$2:$AF$2,0),FALSE))</f>
        <v>0</v>
      </c>
      <c r="V28" s="28">
        <f>IF(ISERROR(1/VLOOKUP($B28,'Justerad allokering'!$B$2:$AG$462,MATCH(V$2,'Justerad allokering'!$B$2:$AF$2,0),FALSE)),VLOOKUP($B28,'Allokerad kvv'!$B$2:$AV$468,MATCH(V$2,'Allokerad kvv'!$B$2:$AV$2,0),FALSE),VLOOKUP($B28,'Justerad allokering'!$B$2:$AG$462,MATCH(V$2,'Justerad allokering'!$B$2:$AF$2,0),FALSE))</f>
        <v>0</v>
      </c>
      <c r="W28" s="28">
        <f>IF(ISERROR(1/VLOOKUP($B28,'Justerad allokering'!$B$2:$AG$462,MATCH(W$2,'Justerad allokering'!$B$2:$AF$2,0),FALSE)),VLOOKUP($B28,'Allokerad kvv'!$B$2:$AV$468,MATCH(W$2,'Allokerad kvv'!$B$2:$AV$2,0),FALSE),VLOOKUP($B28,'Justerad allokering'!$B$2:$AG$462,MATCH(W$2,'Justerad allokering'!$B$2:$AF$2,0),FALSE))</f>
        <v>0</v>
      </c>
      <c r="X28" s="28">
        <f>IF(ISERROR(1/VLOOKUP($B28,'Justerad allokering'!$B$2:$AG$462,MATCH(X$2,'Justerad allokering'!$B$2:$AF$2,0),FALSE)),VLOOKUP($B28,'Allokerad kvv'!$B$2:$AV$468,MATCH(X$2,'Allokerad kvv'!$B$2:$AV$2,0),FALSE),VLOOKUP($B28,'Justerad allokering'!$B$2:$AG$462,MATCH(X$2,'Justerad allokering'!$B$2:$AF$2,0),FALSE))</f>
        <v>0</v>
      </c>
      <c r="Y28" s="28">
        <f>IF(ISERROR(1/VLOOKUP($B28,'Justerad allokering'!$B$2:$AG$462,MATCH(Y$2,'Justerad allokering'!$B$2:$AF$2,0),FALSE)),VLOOKUP($B28,'Allokerad kvv'!$B$2:$AV$468,MATCH(Y$2,'Allokerad kvv'!$B$2:$AV$2,0),FALSE),VLOOKUP($B28,'Justerad allokering'!$B$2:$AG$462,MATCH(Y$2,'Justerad allokering'!$B$2:$AF$2,0),FALSE))</f>
        <v>0</v>
      </c>
      <c r="Z28" s="28">
        <f>IF(ISERROR(1/VLOOKUP($B28,'Justerad allokering'!$B$2:$AG$462,MATCH(Z$2,'Justerad allokering'!$B$2:$AF$2,0),FALSE)),VLOOKUP($B28,'Allokerad kvv'!$B$2:$AV$468,MATCH(Z$2,'Allokerad kvv'!$B$2:$AV$2,0),FALSE),VLOOKUP($B28,'Justerad allokering'!$B$2:$AG$462,MATCH(Z$2,'Justerad allokering'!$B$2:$AF$2,0),FALSE))</f>
        <v>0</v>
      </c>
      <c r="AA28" s="28"/>
      <c r="AB28" s="28"/>
      <c r="AE28">
        <f t="shared" si="0"/>
        <v>0</v>
      </c>
      <c r="AG28">
        <f t="shared" si="1"/>
        <v>0</v>
      </c>
      <c r="AH28">
        <f t="shared" si="2"/>
        <v>0</v>
      </c>
      <c r="AI28" s="55" t="str">
        <f>IF(AH28=0,"",AH28/VLOOKUP(B28,Kraftvärmeprod!$B$1:$BC$480,MATCH("Summa tillförd energi exklusive rökgaskondensering",Kraftvärmeprod!$B$1:$BC$1,0),FALSE))</f>
        <v/>
      </c>
    </row>
    <row r="29" spans="1:35" x14ac:dyDescent="0.25">
      <c r="A29" s="28" t="s">
        <v>31</v>
      </c>
      <c r="B29" s="28" t="s">
        <v>45</v>
      </c>
      <c r="C29" s="28">
        <f>IF(ISERROR(1/VLOOKUP($B29,'Justerad allokering'!$B$2:$AG$462,MATCH(C$2,'Justerad allokering'!$B$2:$AF$2,0),FALSE)),VLOOKUP($B29,'Allokerad kvv'!$B$2:$AV$468,MATCH(C$2,'Allokerad kvv'!$B$2:$AV$2,0),FALSE),VLOOKUP($B29,'Justerad allokering'!$B$2:$AG$462,MATCH(C$2,'Justerad allokering'!$B$2:$AF$2,0),FALSE))</f>
        <v>0</v>
      </c>
      <c r="D29" s="28">
        <f>IF(ISERROR(1/VLOOKUP($B29,'Justerad allokering'!$B$2:$AG$462,MATCH(D$2,'Justerad allokering'!$B$2:$AF$2,0),FALSE)),VLOOKUP($B29,'Allokerad kvv'!$B$2:$AV$468,MATCH(D$2,'Allokerad kvv'!$B$2:$AV$2,0),FALSE),VLOOKUP($B29,'Justerad allokering'!$B$2:$AG$462,MATCH(D$2,'Justerad allokering'!$B$2:$AF$2,0),FALSE))</f>
        <v>0</v>
      </c>
      <c r="E29" s="28">
        <f>IF(ISERROR(1/VLOOKUP($B29,'Justerad allokering'!$B$2:$AG$462,MATCH(E$2,'Justerad allokering'!$B$2:$AF$2,0),FALSE)),VLOOKUP($B29,'Allokerad kvv'!$B$2:$AV$468,MATCH(E$2,'Allokerad kvv'!$B$2:$AV$2,0),FALSE),VLOOKUP($B29,'Justerad allokering'!$B$2:$AG$462,MATCH(E$2,'Justerad allokering'!$B$2:$AF$2,0),FALSE))</f>
        <v>0</v>
      </c>
      <c r="F29" s="28">
        <f>IF(ISERROR(1/VLOOKUP($B29,'Justerad allokering'!$B$2:$AG$462,MATCH(F$2,'Justerad allokering'!$B$2:$AF$2,0),FALSE)),VLOOKUP($B29,'Allokerad kvv'!$B$2:$AV$468,MATCH(F$2,'Allokerad kvv'!$B$2:$AV$2,0),FALSE),VLOOKUP($B29,'Justerad allokering'!$B$2:$AG$462,MATCH(F$2,'Justerad allokering'!$B$2:$AF$2,0),FALSE))</f>
        <v>0</v>
      </c>
      <c r="G29" s="28">
        <f>IF(ISERROR(1/VLOOKUP($B29,'Justerad allokering'!$B$2:$AG$462,MATCH(G$2,'Justerad allokering'!$B$2:$AF$2,0),FALSE)),VLOOKUP($B29,'Allokerad kvv'!$B$2:$AV$468,MATCH(G$2,'Allokerad kvv'!$B$2:$AV$2,0),FALSE),VLOOKUP($B29,'Justerad allokering'!$B$2:$AG$462,MATCH(G$2,'Justerad allokering'!$B$2:$AF$2,0),FALSE))</f>
        <v>0</v>
      </c>
      <c r="H29" s="28">
        <f>IF(ISERROR(1/VLOOKUP($B29,'Justerad allokering'!$B$2:$AG$462,MATCH(H$2,'Justerad allokering'!$B$2:$AF$2,0),FALSE)),VLOOKUP($B29,'Allokerad kvv'!$B$2:$AV$468,MATCH(H$2,'Allokerad kvv'!$B$2:$AV$2,0),FALSE),VLOOKUP($B29,'Justerad allokering'!$B$2:$AG$462,MATCH(H$2,'Justerad allokering'!$B$2:$AF$2,0),FALSE))</f>
        <v>0</v>
      </c>
      <c r="I29" s="28">
        <f>IF(ISERROR(1/VLOOKUP($B29,'Justerad allokering'!$B$2:$AG$462,MATCH(I$2,'Justerad allokering'!$B$2:$AF$2,0),FALSE)),VLOOKUP($B29,'Allokerad kvv'!$B$2:$AV$468,MATCH(I$2,'Allokerad kvv'!$B$2:$AV$2,0),FALSE),VLOOKUP($B29,'Justerad allokering'!$B$2:$AG$462,MATCH(I$2,'Justerad allokering'!$B$2:$AF$2,0),FALSE))</f>
        <v>0</v>
      </c>
      <c r="J29" s="28">
        <f>IF(ISERROR(1/VLOOKUP($B29,'Justerad allokering'!$B$2:$AG$462,MATCH(J$2,'Justerad allokering'!$B$2:$AF$2,0),FALSE)),VLOOKUP($B29,'Allokerad kvv'!$B$2:$AV$468,MATCH(J$2,'Allokerad kvv'!$B$2:$AV$2,0),FALSE),VLOOKUP($B29,'Justerad allokering'!$B$2:$AG$462,MATCH(J$2,'Justerad allokering'!$B$2:$AF$2,0),FALSE))</f>
        <v>0</v>
      </c>
      <c r="K29" s="28">
        <f>IF(ISERROR(1/VLOOKUP($B29,'Justerad allokering'!$B$2:$AG$462,MATCH(K$2,'Justerad allokering'!$B$2:$AF$2,0),FALSE)),VLOOKUP($B29,'Allokerad kvv'!$B$2:$AV$468,MATCH(K$2,'Allokerad kvv'!$B$2:$AV$2,0),FALSE),VLOOKUP($B29,'Justerad allokering'!$B$2:$AG$462,MATCH(K$2,'Justerad allokering'!$B$2:$AF$2,0),FALSE))</f>
        <v>0</v>
      </c>
      <c r="L29" s="28">
        <f>IF(ISERROR(1/VLOOKUP($B29,'Justerad allokering'!$B$2:$AG$462,MATCH(L$2,'Justerad allokering'!$B$2:$AF$2,0),FALSE)),VLOOKUP($B29,'Allokerad kvv'!$B$2:$AV$468,MATCH(L$2,'Allokerad kvv'!$B$2:$AV$2,0),FALSE),VLOOKUP($B29,'Justerad allokering'!$B$2:$AG$462,MATCH(L$2,'Justerad allokering'!$B$2:$AF$2,0),FALSE))</f>
        <v>0</v>
      </c>
      <c r="M29" s="28">
        <f>IF(ISERROR(1/VLOOKUP($B29,'Justerad allokering'!$B$2:$AG$462,MATCH(M$2,'Justerad allokering'!$B$2:$AF$2,0),FALSE)),VLOOKUP($B29,'Allokerad kvv'!$B$2:$AV$468,MATCH(M$2,'Allokerad kvv'!$B$2:$AV$2,0),FALSE),VLOOKUP($B29,'Justerad allokering'!$B$2:$AG$462,MATCH(M$2,'Justerad allokering'!$B$2:$AF$2,0),FALSE))</f>
        <v>0</v>
      </c>
      <c r="N29" s="28">
        <f>IF(ISERROR(1/VLOOKUP($B29,'Justerad allokering'!$B$2:$AG$462,MATCH(N$2,'Justerad allokering'!$B$2:$AF$2,0),FALSE)),VLOOKUP($B29,'Allokerad kvv'!$B$2:$AV$468,MATCH(N$2,'Allokerad kvv'!$B$2:$AV$2,0),FALSE),VLOOKUP($B29,'Justerad allokering'!$B$2:$AG$462,MATCH(N$2,'Justerad allokering'!$B$2:$AF$2,0),FALSE))</f>
        <v>0</v>
      </c>
      <c r="O29" s="28">
        <f>IF(ISERROR(1/VLOOKUP($B29,'Justerad allokering'!$B$2:$AG$462,MATCH(O$2,'Justerad allokering'!$B$2:$AF$2,0),FALSE)),VLOOKUP($B29,'Allokerad kvv'!$B$2:$AV$468,MATCH(O$2,'Allokerad kvv'!$B$2:$AV$2,0),FALSE),VLOOKUP($B29,'Justerad allokering'!$B$2:$AG$462,MATCH(O$2,'Justerad allokering'!$B$2:$AF$2,0),FALSE))</f>
        <v>0</v>
      </c>
      <c r="P29" s="28">
        <f>IF(ISERROR(1/VLOOKUP($B29,'Justerad allokering'!$B$2:$AG$462,MATCH(P$2,'Justerad allokering'!$B$2:$AF$2,0),FALSE)),VLOOKUP($B29,'Allokerad kvv'!$B$2:$AV$468,MATCH(P$2,'Allokerad kvv'!$B$2:$AV$2,0),FALSE),VLOOKUP($B29,'Justerad allokering'!$B$2:$AG$462,MATCH(P$2,'Justerad allokering'!$B$2:$AF$2,0),FALSE))</f>
        <v>0</v>
      </c>
      <c r="Q29" s="28">
        <f>IF(ISERROR(1/VLOOKUP($B29,'Justerad allokering'!$B$2:$AG$462,MATCH(Q$2,'Justerad allokering'!$B$2:$AF$2,0),FALSE)),VLOOKUP($B29,'Allokerad kvv'!$B$2:$AV$468,MATCH(Q$2,'Allokerad kvv'!$B$2:$AV$2,0),FALSE),VLOOKUP($B29,'Justerad allokering'!$B$2:$AG$462,MATCH(Q$2,'Justerad allokering'!$B$2:$AF$2,0),FALSE))</f>
        <v>0</v>
      </c>
      <c r="R29" s="28">
        <f>IF(ISERROR(1/VLOOKUP($B29,'Justerad allokering'!$B$2:$AG$462,MATCH(R$2,'Justerad allokering'!$B$2:$AF$2,0),FALSE)),VLOOKUP($B29,'Allokerad kvv'!$B$2:$AV$468,MATCH(R$2,'Allokerad kvv'!$B$2:$AV$2,0),FALSE),VLOOKUP($B29,'Justerad allokering'!$B$2:$AG$462,MATCH(R$2,'Justerad allokering'!$B$2:$AF$2,0),FALSE))</f>
        <v>0</v>
      </c>
      <c r="S29" s="28">
        <f>IF(ISERROR(1/VLOOKUP($B29,'Justerad allokering'!$B$2:$AG$462,MATCH(S$2,'Justerad allokering'!$B$2:$AF$2,0),FALSE)),VLOOKUP($B29,'Allokerad kvv'!$B$2:$AV$468,MATCH(S$2,'Allokerad kvv'!$B$2:$AV$2,0),FALSE),VLOOKUP($B29,'Justerad allokering'!$B$2:$AG$462,MATCH(S$2,'Justerad allokering'!$B$2:$AF$2,0),FALSE))</f>
        <v>0</v>
      </c>
      <c r="T29" s="28">
        <f>IF(ISERROR(1/VLOOKUP($B29,'Justerad allokering'!$B$2:$AG$462,MATCH(T$2,'Justerad allokering'!$B$2:$AF$2,0),FALSE)),VLOOKUP($B29,'Allokerad kvv'!$B$2:$AV$468,MATCH(T$2,'Allokerad kvv'!$B$2:$AV$2,0),FALSE),VLOOKUP($B29,'Justerad allokering'!$B$2:$AG$462,MATCH(T$2,'Justerad allokering'!$B$2:$AF$2,0),FALSE))</f>
        <v>0</v>
      </c>
      <c r="U29" s="28">
        <f>IF(ISERROR(1/VLOOKUP($B29,'Justerad allokering'!$B$2:$AG$462,MATCH(U$2,'Justerad allokering'!$B$2:$AF$2,0),FALSE)),VLOOKUP($B29,'Allokerad kvv'!$B$2:$AV$468,MATCH(U$2,'Allokerad kvv'!$B$2:$AV$2,0),FALSE),VLOOKUP($B29,'Justerad allokering'!$B$2:$AG$462,MATCH(U$2,'Justerad allokering'!$B$2:$AF$2,0),FALSE))</f>
        <v>0</v>
      </c>
      <c r="V29" s="28">
        <f>IF(ISERROR(1/VLOOKUP($B29,'Justerad allokering'!$B$2:$AG$462,MATCH(V$2,'Justerad allokering'!$B$2:$AF$2,0),FALSE)),VLOOKUP($B29,'Allokerad kvv'!$B$2:$AV$468,MATCH(V$2,'Allokerad kvv'!$B$2:$AV$2,0),FALSE),VLOOKUP($B29,'Justerad allokering'!$B$2:$AG$462,MATCH(V$2,'Justerad allokering'!$B$2:$AF$2,0),FALSE))</f>
        <v>0</v>
      </c>
      <c r="W29" s="28">
        <f>IF(ISERROR(1/VLOOKUP($B29,'Justerad allokering'!$B$2:$AG$462,MATCH(W$2,'Justerad allokering'!$B$2:$AF$2,0),FALSE)),VLOOKUP($B29,'Allokerad kvv'!$B$2:$AV$468,MATCH(W$2,'Allokerad kvv'!$B$2:$AV$2,0),FALSE),VLOOKUP($B29,'Justerad allokering'!$B$2:$AG$462,MATCH(W$2,'Justerad allokering'!$B$2:$AF$2,0),FALSE))</f>
        <v>0</v>
      </c>
      <c r="X29" s="28">
        <f>IF(ISERROR(1/VLOOKUP($B29,'Justerad allokering'!$B$2:$AG$462,MATCH(X$2,'Justerad allokering'!$B$2:$AF$2,0),FALSE)),VLOOKUP($B29,'Allokerad kvv'!$B$2:$AV$468,MATCH(X$2,'Allokerad kvv'!$B$2:$AV$2,0),FALSE),VLOOKUP($B29,'Justerad allokering'!$B$2:$AG$462,MATCH(X$2,'Justerad allokering'!$B$2:$AF$2,0),FALSE))</f>
        <v>0</v>
      </c>
      <c r="Y29" s="28">
        <f>IF(ISERROR(1/VLOOKUP($B29,'Justerad allokering'!$B$2:$AG$462,MATCH(Y$2,'Justerad allokering'!$B$2:$AF$2,0),FALSE)),VLOOKUP($B29,'Allokerad kvv'!$B$2:$AV$468,MATCH(Y$2,'Allokerad kvv'!$B$2:$AV$2,0),FALSE),VLOOKUP($B29,'Justerad allokering'!$B$2:$AG$462,MATCH(Y$2,'Justerad allokering'!$B$2:$AF$2,0),FALSE))</f>
        <v>0</v>
      </c>
      <c r="Z29" s="28">
        <f>IF(ISERROR(1/VLOOKUP($B29,'Justerad allokering'!$B$2:$AG$462,MATCH(Z$2,'Justerad allokering'!$B$2:$AF$2,0),FALSE)),VLOOKUP($B29,'Allokerad kvv'!$B$2:$AV$468,MATCH(Z$2,'Allokerad kvv'!$B$2:$AV$2,0),FALSE),VLOOKUP($B29,'Justerad allokering'!$B$2:$AG$462,MATCH(Z$2,'Justerad allokering'!$B$2:$AF$2,0),FALSE))</f>
        <v>0</v>
      </c>
      <c r="AA29" s="28"/>
      <c r="AB29" s="28"/>
      <c r="AE29">
        <f t="shared" si="0"/>
        <v>0</v>
      </c>
      <c r="AG29">
        <f t="shared" si="1"/>
        <v>0</v>
      </c>
      <c r="AH29">
        <f t="shared" si="2"/>
        <v>0</v>
      </c>
      <c r="AI29" s="55" t="str">
        <f>IF(AH29=0,"",AH29/VLOOKUP(B29,Kraftvärmeprod!$B$1:$BC$480,MATCH("Summa tillförd energi exklusive rökgaskondensering",Kraftvärmeprod!$B$1:$BC$1,0),FALSE))</f>
        <v/>
      </c>
    </row>
    <row r="30" spans="1:35" x14ac:dyDescent="0.25">
      <c r="A30" s="28" t="s">
        <v>46</v>
      </c>
      <c r="B30" s="28" t="s">
        <v>47</v>
      </c>
      <c r="C30" s="28">
        <f>IF(ISERROR(1/VLOOKUP($B30,'Justerad allokering'!$B$2:$AG$462,MATCH(C$2,'Justerad allokering'!$B$2:$AF$2,0),FALSE)),VLOOKUP($B30,'Allokerad kvv'!$B$2:$AV$468,MATCH(C$2,'Allokerad kvv'!$B$2:$AV$2,0),FALSE),VLOOKUP($B30,'Justerad allokering'!$B$2:$AG$462,MATCH(C$2,'Justerad allokering'!$B$2:$AF$2,0),FALSE))</f>
        <v>0</v>
      </c>
      <c r="D30" s="28">
        <f>IF(ISERROR(1/VLOOKUP($B30,'Justerad allokering'!$B$2:$AG$462,MATCH(D$2,'Justerad allokering'!$B$2:$AF$2,0),FALSE)),VLOOKUP($B30,'Allokerad kvv'!$B$2:$AV$468,MATCH(D$2,'Allokerad kvv'!$B$2:$AV$2,0),FALSE),VLOOKUP($B30,'Justerad allokering'!$B$2:$AG$462,MATCH(D$2,'Justerad allokering'!$B$2:$AF$2,0),FALSE))</f>
        <v>0</v>
      </c>
      <c r="E30" s="28">
        <f>IF(ISERROR(1/VLOOKUP($B30,'Justerad allokering'!$B$2:$AG$462,MATCH(E$2,'Justerad allokering'!$B$2:$AF$2,0),FALSE)),VLOOKUP($B30,'Allokerad kvv'!$B$2:$AV$468,MATCH(E$2,'Allokerad kvv'!$B$2:$AV$2,0),FALSE),VLOOKUP($B30,'Justerad allokering'!$B$2:$AG$462,MATCH(E$2,'Justerad allokering'!$B$2:$AF$2,0),FALSE))</f>
        <v>0</v>
      </c>
      <c r="F30" s="28">
        <f>IF(ISERROR(1/VLOOKUP($B30,'Justerad allokering'!$B$2:$AG$462,MATCH(F$2,'Justerad allokering'!$B$2:$AF$2,0),FALSE)),VLOOKUP($B30,'Allokerad kvv'!$B$2:$AV$468,MATCH(F$2,'Allokerad kvv'!$B$2:$AV$2,0),FALSE),VLOOKUP($B30,'Justerad allokering'!$B$2:$AG$462,MATCH(F$2,'Justerad allokering'!$B$2:$AF$2,0),FALSE))</f>
        <v>0</v>
      </c>
      <c r="G30" s="28">
        <f>IF(ISERROR(1/VLOOKUP($B30,'Justerad allokering'!$B$2:$AG$462,MATCH(G$2,'Justerad allokering'!$B$2:$AF$2,0),FALSE)),VLOOKUP($B30,'Allokerad kvv'!$B$2:$AV$468,MATCH(G$2,'Allokerad kvv'!$B$2:$AV$2,0),FALSE),VLOOKUP($B30,'Justerad allokering'!$B$2:$AG$462,MATCH(G$2,'Justerad allokering'!$B$2:$AF$2,0),FALSE))</f>
        <v>0</v>
      </c>
      <c r="H30" s="28">
        <f>IF(ISERROR(1/VLOOKUP($B30,'Justerad allokering'!$B$2:$AG$462,MATCH(H$2,'Justerad allokering'!$B$2:$AF$2,0),FALSE)),VLOOKUP($B30,'Allokerad kvv'!$B$2:$AV$468,MATCH(H$2,'Allokerad kvv'!$B$2:$AV$2,0),FALSE),VLOOKUP($B30,'Justerad allokering'!$B$2:$AG$462,MATCH(H$2,'Justerad allokering'!$B$2:$AF$2,0),FALSE))</f>
        <v>0</v>
      </c>
      <c r="I30" s="28">
        <f>IF(ISERROR(1/VLOOKUP($B30,'Justerad allokering'!$B$2:$AG$462,MATCH(I$2,'Justerad allokering'!$B$2:$AF$2,0),FALSE)),VLOOKUP($B30,'Allokerad kvv'!$B$2:$AV$468,MATCH(I$2,'Allokerad kvv'!$B$2:$AV$2,0),FALSE),VLOOKUP($B30,'Justerad allokering'!$B$2:$AG$462,MATCH(I$2,'Justerad allokering'!$B$2:$AF$2,0),FALSE))</f>
        <v>0</v>
      </c>
      <c r="J30" s="28">
        <f>IF(ISERROR(1/VLOOKUP($B30,'Justerad allokering'!$B$2:$AG$462,MATCH(J$2,'Justerad allokering'!$B$2:$AF$2,0),FALSE)),VLOOKUP($B30,'Allokerad kvv'!$B$2:$AV$468,MATCH(J$2,'Allokerad kvv'!$B$2:$AV$2,0),FALSE),VLOOKUP($B30,'Justerad allokering'!$B$2:$AG$462,MATCH(J$2,'Justerad allokering'!$B$2:$AF$2,0),FALSE))</f>
        <v>0</v>
      </c>
      <c r="K30" s="28">
        <f>IF(ISERROR(1/VLOOKUP($B30,'Justerad allokering'!$B$2:$AG$462,MATCH(K$2,'Justerad allokering'!$B$2:$AF$2,0),FALSE)),VLOOKUP($B30,'Allokerad kvv'!$B$2:$AV$468,MATCH(K$2,'Allokerad kvv'!$B$2:$AV$2,0),FALSE),VLOOKUP($B30,'Justerad allokering'!$B$2:$AG$462,MATCH(K$2,'Justerad allokering'!$B$2:$AF$2,0),FALSE))</f>
        <v>0</v>
      </c>
      <c r="L30" s="28">
        <f>IF(ISERROR(1/VLOOKUP($B30,'Justerad allokering'!$B$2:$AG$462,MATCH(L$2,'Justerad allokering'!$B$2:$AF$2,0),FALSE)),VLOOKUP($B30,'Allokerad kvv'!$B$2:$AV$468,MATCH(L$2,'Allokerad kvv'!$B$2:$AV$2,0),FALSE),VLOOKUP($B30,'Justerad allokering'!$B$2:$AG$462,MATCH(L$2,'Justerad allokering'!$B$2:$AF$2,0),FALSE))</f>
        <v>0</v>
      </c>
      <c r="M30" s="28">
        <f>IF(ISERROR(1/VLOOKUP($B30,'Justerad allokering'!$B$2:$AG$462,MATCH(M$2,'Justerad allokering'!$B$2:$AF$2,0),FALSE)),VLOOKUP($B30,'Allokerad kvv'!$B$2:$AV$468,MATCH(M$2,'Allokerad kvv'!$B$2:$AV$2,0),FALSE),VLOOKUP($B30,'Justerad allokering'!$B$2:$AG$462,MATCH(M$2,'Justerad allokering'!$B$2:$AF$2,0),FALSE))</f>
        <v>0</v>
      </c>
      <c r="N30" s="28">
        <f>IF(ISERROR(1/VLOOKUP($B30,'Justerad allokering'!$B$2:$AG$462,MATCH(N$2,'Justerad allokering'!$B$2:$AF$2,0),FALSE)),VLOOKUP($B30,'Allokerad kvv'!$B$2:$AV$468,MATCH(N$2,'Allokerad kvv'!$B$2:$AV$2,0),FALSE),VLOOKUP($B30,'Justerad allokering'!$B$2:$AG$462,MATCH(N$2,'Justerad allokering'!$B$2:$AF$2,0),FALSE))</f>
        <v>0</v>
      </c>
      <c r="O30" s="28">
        <f>IF(ISERROR(1/VLOOKUP($B30,'Justerad allokering'!$B$2:$AG$462,MATCH(O$2,'Justerad allokering'!$B$2:$AF$2,0),FALSE)),VLOOKUP($B30,'Allokerad kvv'!$B$2:$AV$468,MATCH(O$2,'Allokerad kvv'!$B$2:$AV$2,0),FALSE),VLOOKUP($B30,'Justerad allokering'!$B$2:$AG$462,MATCH(O$2,'Justerad allokering'!$B$2:$AF$2,0),FALSE))</f>
        <v>0</v>
      </c>
      <c r="P30" s="28">
        <f>IF(ISERROR(1/VLOOKUP($B30,'Justerad allokering'!$B$2:$AG$462,MATCH(P$2,'Justerad allokering'!$B$2:$AF$2,0),FALSE)),VLOOKUP($B30,'Allokerad kvv'!$B$2:$AV$468,MATCH(P$2,'Allokerad kvv'!$B$2:$AV$2,0),FALSE),VLOOKUP($B30,'Justerad allokering'!$B$2:$AG$462,MATCH(P$2,'Justerad allokering'!$B$2:$AF$2,0),FALSE))</f>
        <v>0</v>
      </c>
      <c r="Q30" s="28">
        <f>IF(ISERROR(1/VLOOKUP($B30,'Justerad allokering'!$B$2:$AG$462,MATCH(Q$2,'Justerad allokering'!$B$2:$AF$2,0),FALSE)),VLOOKUP($B30,'Allokerad kvv'!$B$2:$AV$468,MATCH(Q$2,'Allokerad kvv'!$B$2:$AV$2,0),FALSE),VLOOKUP($B30,'Justerad allokering'!$B$2:$AG$462,MATCH(Q$2,'Justerad allokering'!$B$2:$AF$2,0),FALSE))</f>
        <v>0</v>
      </c>
      <c r="R30" s="28">
        <f>IF(ISERROR(1/VLOOKUP($B30,'Justerad allokering'!$B$2:$AG$462,MATCH(R$2,'Justerad allokering'!$B$2:$AF$2,0),FALSE)),VLOOKUP($B30,'Allokerad kvv'!$B$2:$AV$468,MATCH(R$2,'Allokerad kvv'!$B$2:$AV$2,0),FALSE),VLOOKUP($B30,'Justerad allokering'!$B$2:$AG$462,MATCH(R$2,'Justerad allokering'!$B$2:$AF$2,0),FALSE))</f>
        <v>0</v>
      </c>
      <c r="S30" s="28">
        <f>IF(ISERROR(1/VLOOKUP($B30,'Justerad allokering'!$B$2:$AG$462,MATCH(S$2,'Justerad allokering'!$B$2:$AF$2,0),FALSE)),VLOOKUP($B30,'Allokerad kvv'!$B$2:$AV$468,MATCH(S$2,'Allokerad kvv'!$B$2:$AV$2,0),FALSE),VLOOKUP($B30,'Justerad allokering'!$B$2:$AG$462,MATCH(S$2,'Justerad allokering'!$B$2:$AF$2,0),FALSE))</f>
        <v>0</v>
      </c>
      <c r="T30" s="28">
        <f>IF(ISERROR(1/VLOOKUP($B30,'Justerad allokering'!$B$2:$AG$462,MATCH(T$2,'Justerad allokering'!$B$2:$AF$2,0),FALSE)),VLOOKUP($B30,'Allokerad kvv'!$B$2:$AV$468,MATCH(T$2,'Allokerad kvv'!$B$2:$AV$2,0),FALSE),VLOOKUP($B30,'Justerad allokering'!$B$2:$AG$462,MATCH(T$2,'Justerad allokering'!$B$2:$AF$2,0),FALSE))</f>
        <v>0</v>
      </c>
      <c r="U30" s="28">
        <f>IF(ISERROR(1/VLOOKUP($B30,'Justerad allokering'!$B$2:$AG$462,MATCH(U$2,'Justerad allokering'!$B$2:$AF$2,0),FALSE)),VLOOKUP($B30,'Allokerad kvv'!$B$2:$AV$468,MATCH(U$2,'Allokerad kvv'!$B$2:$AV$2,0),FALSE),VLOOKUP($B30,'Justerad allokering'!$B$2:$AG$462,MATCH(U$2,'Justerad allokering'!$B$2:$AF$2,0),FALSE))</f>
        <v>0</v>
      </c>
      <c r="V30" s="28">
        <f>IF(ISERROR(1/VLOOKUP($B30,'Justerad allokering'!$B$2:$AG$462,MATCH(V$2,'Justerad allokering'!$B$2:$AF$2,0),FALSE)),VLOOKUP($B30,'Allokerad kvv'!$B$2:$AV$468,MATCH(V$2,'Allokerad kvv'!$B$2:$AV$2,0),FALSE),VLOOKUP($B30,'Justerad allokering'!$B$2:$AG$462,MATCH(V$2,'Justerad allokering'!$B$2:$AF$2,0),FALSE))</f>
        <v>0</v>
      </c>
      <c r="W30" s="28">
        <f>IF(ISERROR(1/VLOOKUP($B30,'Justerad allokering'!$B$2:$AG$462,MATCH(W$2,'Justerad allokering'!$B$2:$AF$2,0),FALSE)),VLOOKUP($B30,'Allokerad kvv'!$B$2:$AV$468,MATCH(W$2,'Allokerad kvv'!$B$2:$AV$2,0),FALSE),VLOOKUP($B30,'Justerad allokering'!$B$2:$AG$462,MATCH(W$2,'Justerad allokering'!$B$2:$AF$2,0),FALSE))</f>
        <v>0</v>
      </c>
      <c r="X30" s="28">
        <f>IF(ISERROR(1/VLOOKUP($B30,'Justerad allokering'!$B$2:$AG$462,MATCH(X$2,'Justerad allokering'!$B$2:$AF$2,0),FALSE)),VLOOKUP($B30,'Allokerad kvv'!$B$2:$AV$468,MATCH(X$2,'Allokerad kvv'!$B$2:$AV$2,0),FALSE),VLOOKUP($B30,'Justerad allokering'!$B$2:$AG$462,MATCH(X$2,'Justerad allokering'!$B$2:$AF$2,0),FALSE))</f>
        <v>0</v>
      </c>
      <c r="Y30" s="28">
        <f>IF(ISERROR(1/VLOOKUP($B30,'Justerad allokering'!$B$2:$AG$462,MATCH(Y$2,'Justerad allokering'!$B$2:$AF$2,0),FALSE)),VLOOKUP($B30,'Allokerad kvv'!$B$2:$AV$468,MATCH(Y$2,'Allokerad kvv'!$B$2:$AV$2,0),FALSE),VLOOKUP($B30,'Justerad allokering'!$B$2:$AG$462,MATCH(Y$2,'Justerad allokering'!$B$2:$AF$2,0),FALSE))</f>
        <v>0</v>
      </c>
      <c r="Z30" s="28">
        <f>IF(ISERROR(1/VLOOKUP($B30,'Justerad allokering'!$B$2:$AG$462,MATCH(Z$2,'Justerad allokering'!$B$2:$AF$2,0),FALSE)),VLOOKUP($B30,'Allokerad kvv'!$B$2:$AV$468,MATCH(Z$2,'Allokerad kvv'!$B$2:$AV$2,0),FALSE),VLOOKUP($B30,'Justerad allokering'!$B$2:$AG$462,MATCH(Z$2,'Justerad allokering'!$B$2:$AF$2,0),FALSE))</f>
        <v>0</v>
      </c>
      <c r="AA30" s="28"/>
      <c r="AB30" s="28"/>
      <c r="AE30">
        <f t="shared" si="0"/>
        <v>0</v>
      </c>
      <c r="AG30">
        <f t="shared" si="1"/>
        <v>0</v>
      </c>
      <c r="AH30">
        <f t="shared" si="2"/>
        <v>0</v>
      </c>
      <c r="AI30" s="55" t="str">
        <f>IF(AH30=0,"",AH30/VLOOKUP(B30,Kraftvärmeprod!$B$1:$BC$480,MATCH("Summa tillförd energi exklusive rökgaskondensering",Kraftvärmeprod!$B$1:$BC$1,0),FALSE))</f>
        <v/>
      </c>
    </row>
    <row r="31" spans="1:35" x14ac:dyDescent="0.25">
      <c r="A31" s="28" t="s">
        <v>46</v>
      </c>
      <c r="B31" s="28" t="s">
        <v>48</v>
      </c>
      <c r="C31" s="28">
        <f>IF(ISERROR(1/VLOOKUP($B31,'Justerad allokering'!$B$2:$AG$462,MATCH(C$2,'Justerad allokering'!$B$2:$AF$2,0),FALSE)),VLOOKUP($B31,'Allokerad kvv'!$B$2:$AV$468,MATCH(C$2,'Allokerad kvv'!$B$2:$AV$2,0),FALSE),VLOOKUP($B31,'Justerad allokering'!$B$2:$AG$462,MATCH(C$2,'Justerad allokering'!$B$2:$AF$2,0),FALSE))</f>
        <v>66.225099999999998</v>
      </c>
      <c r="D31" s="28">
        <f>IF(ISERROR(1/VLOOKUP($B31,'Justerad allokering'!$B$2:$AG$462,MATCH(D$2,'Justerad allokering'!$B$2:$AF$2,0),FALSE)),VLOOKUP($B31,'Allokerad kvv'!$B$2:$AV$468,MATCH(D$2,'Allokerad kvv'!$B$2:$AV$2,0),FALSE),VLOOKUP($B31,'Justerad allokering'!$B$2:$AG$462,MATCH(D$2,'Justerad allokering'!$B$2:$AF$2,0),FALSE))</f>
        <v>0</v>
      </c>
      <c r="E31" s="28">
        <f>IF(ISERROR(1/VLOOKUP($B31,'Justerad allokering'!$B$2:$AG$462,MATCH(E$2,'Justerad allokering'!$B$2:$AF$2,0),FALSE)),VLOOKUP($B31,'Allokerad kvv'!$B$2:$AV$468,MATCH(E$2,'Allokerad kvv'!$B$2:$AV$2,0),FALSE),VLOOKUP($B31,'Justerad allokering'!$B$2:$AG$462,MATCH(E$2,'Justerad allokering'!$B$2:$AF$2,0),FALSE))</f>
        <v>0</v>
      </c>
      <c r="F31" s="28">
        <f>IF(ISERROR(1/VLOOKUP($B31,'Justerad allokering'!$B$2:$AG$462,MATCH(F$2,'Justerad allokering'!$B$2:$AF$2,0),FALSE)),VLOOKUP($B31,'Allokerad kvv'!$B$2:$AV$468,MATCH(F$2,'Allokerad kvv'!$B$2:$AV$2,0),FALSE),VLOOKUP($B31,'Justerad allokering'!$B$2:$AG$462,MATCH(F$2,'Justerad allokering'!$B$2:$AF$2,0),FALSE))</f>
        <v>0</v>
      </c>
      <c r="G31" s="28">
        <f>IF(ISERROR(1/VLOOKUP($B31,'Justerad allokering'!$B$2:$AG$462,MATCH(G$2,'Justerad allokering'!$B$2:$AF$2,0),FALSE)),VLOOKUP($B31,'Allokerad kvv'!$B$2:$AV$468,MATCH(G$2,'Allokerad kvv'!$B$2:$AV$2,0),FALSE),VLOOKUP($B31,'Justerad allokering'!$B$2:$AG$462,MATCH(G$2,'Justerad allokering'!$B$2:$AF$2,0),FALSE))</f>
        <v>0.83620000000000005</v>
      </c>
      <c r="H31" s="28">
        <f>IF(ISERROR(1/VLOOKUP($B31,'Justerad allokering'!$B$2:$AG$462,MATCH(H$2,'Justerad allokering'!$B$2:$AF$2,0),FALSE)),VLOOKUP($B31,'Allokerad kvv'!$B$2:$AV$468,MATCH(H$2,'Allokerad kvv'!$B$2:$AV$2,0),FALSE),VLOOKUP($B31,'Justerad allokering'!$B$2:$AG$462,MATCH(H$2,'Justerad allokering'!$B$2:$AF$2,0),FALSE))</f>
        <v>0</v>
      </c>
      <c r="I31" s="28">
        <f>IF(ISERROR(1/VLOOKUP($B31,'Justerad allokering'!$B$2:$AG$462,MATCH(I$2,'Justerad allokering'!$B$2:$AF$2,0),FALSE)),VLOOKUP($B31,'Allokerad kvv'!$B$2:$AV$468,MATCH(I$2,'Allokerad kvv'!$B$2:$AV$2,0),FALSE),VLOOKUP($B31,'Justerad allokering'!$B$2:$AG$462,MATCH(I$2,'Justerad allokering'!$B$2:$AF$2,0),FALSE))</f>
        <v>0</v>
      </c>
      <c r="J31" s="28">
        <f>IF(ISERROR(1/VLOOKUP($B31,'Justerad allokering'!$B$2:$AG$462,MATCH(J$2,'Justerad allokering'!$B$2:$AF$2,0),FALSE)),VLOOKUP($B31,'Allokerad kvv'!$B$2:$AV$468,MATCH(J$2,'Allokerad kvv'!$B$2:$AV$2,0),FALSE),VLOOKUP($B31,'Justerad allokering'!$B$2:$AG$462,MATCH(J$2,'Justerad allokering'!$B$2:$AF$2,0),FALSE))</f>
        <v>0.29100999999999999</v>
      </c>
      <c r="K31" s="28">
        <f>IF(ISERROR(1/VLOOKUP($B31,'Justerad allokering'!$B$2:$AG$462,MATCH(K$2,'Justerad allokering'!$B$2:$AF$2,0),FALSE)),VLOOKUP($B31,'Allokerad kvv'!$B$2:$AV$468,MATCH(K$2,'Allokerad kvv'!$B$2:$AV$2,0),FALSE),VLOOKUP($B31,'Justerad allokering'!$B$2:$AG$462,MATCH(K$2,'Justerad allokering'!$B$2:$AF$2,0),FALSE))</f>
        <v>3.5540099999999999</v>
      </c>
      <c r="L31" s="28">
        <f>IF(ISERROR(1/VLOOKUP($B31,'Justerad allokering'!$B$2:$AG$462,MATCH(L$2,'Justerad allokering'!$B$2:$AF$2,0),FALSE)),VLOOKUP($B31,'Allokerad kvv'!$B$2:$AV$468,MATCH(L$2,'Allokerad kvv'!$B$2:$AV$2,0),FALSE),VLOOKUP($B31,'Justerad allokering'!$B$2:$AG$462,MATCH(L$2,'Justerad allokering'!$B$2:$AF$2,0),FALSE))</f>
        <v>0</v>
      </c>
      <c r="M31" s="28">
        <f>IF(ISERROR(1/VLOOKUP($B31,'Justerad allokering'!$B$2:$AG$462,MATCH(M$2,'Justerad allokering'!$B$2:$AF$2,0),FALSE)),VLOOKUP($B31,'Allokerad kvv'!$B$2:$AV$468,MATCH(M$2,'Allokerad kvv'!$B$2:$AV$2,0),FALSE),VLOOKUP($B31,'Justerad allokering'!$B$2:$AG$462,MATCH(M$2,'Justerad allokering'!$B$2:$AF$2,0),FALSE))</f>
        <v>8.7837399999999999</v>
      </c>
      <c r="N31" s="28">
        <f>IF(ISERROR(1/VLOOKUP($B31,'Justerad allokering'!$B$2:$AG$462,MATCH(N$2,'Justerad allokering'!$B$2:$AF$2,0),FALSE)),VLOOKUP($B31,'Allokerad kvv'!$B$2:$AV$468,MATCH(N$2,'Allokerad kvv'!$B$2:$AV$2,0),FALSE),VLOOKUP($B31,'Justerad allokering'!$B$2:$AG$462,MATCH(N$2,'Justerad allokering'!$B$2:$AF$2,0),FALSE))</f>
        <v>13.36</v>
      </c>
      <c r="O31" s="28">
        <f>IF(ISERROR(1/VLOOKUP($B31,'Justerad allokering'!$B$2:$AG$462,MATCH(O$2,'Justerad allokering'!$B$2:$AF$2,0),FALSE)),VLOOKUP($B31,'Allokerad kvv'!$B$2:$AV$468,MATCH(O$2,'Allokerad kvv'!$B$2:$AV$2,0),FALSE),VLOOKUP($B31,'Justerad allokering'!$B$2:$AG$462,MATCH(O$2,'Justerad allokering'!$B$2:$AF$2,0),FALSE))</f>
        <v>0</v>
      </c>
      <c r="P31" s="28">
        <f>IF(ISERROR(1/VLOOKUP($B31,'Justerad allokering'!$B$2:$AG$462,MATCH(P$2,'Justerad allokering'!$B$2:$AF$2,0),FALSE)),VLOOKUP($B31,'Allokerad kvv'!$B$2:$AV$468,MATCH(P$2,'Allokerad kvv'!$B$2:$AV$2,0),FALSE),VLOOKUP($B31,'Justerad allokering'!$B$2:$AG$462,MATCH(P$2,'Justerad allokering'!$B$2:$AF$2,0),FALSE))</f>
        <v>0</v>
      </c>
      <c r="Q31" s="28">
        <f>IF(ISERROR(1/VLOOKUP($B31,'Justerad allokering'!$B$2:$AG$462,MATCH(Q$2,'Justerad allokering'!$B$2:$AF$2,0),FALSE)),VLOOKUP($B31,'Allokerad kvv'!$B$2:$AV$468,MATCH(Q$2,'Allokerad kvv'!$B$2:$AV$2,0),FALSE),VLOOKUP($B31,'Justerad allokering'!$B$2:$AG$462,MATCH(Q$2,'Justerad allokering'!$B$2:$AF$2,0),FALSE))</f>
        <v>0</v>
      </c>
      <c r="R31" s="28">
        <f>IF(ISERROR(1/VLOOKUP($B31,'Justerad allokering'!$B$2:$AG$462,MATCH(R$2,'Justerad allokering'!$B$2:$AF$2,0),FALSE)),VLOOKUP($B31,'Allokerad kvv'!$B$2:$AV$468,MATCH(R$2,'Allokerad kvv'!$B$2:$AV$2,0),FALSE),VLOOKUP($B31,'Justerad allokering'!$B$2:$AG$462,MATCH(R$2,'Justerad allokering'!$B$2:$AF$2,0),FALSE))</f>
        <v>0</v>
      </c>
      <c r="S31" s="28">
        <f>IF(ISERROR(1/VLOOKUP($B31,'Justerad allokering'!$B$2:$AG$462,MATCH(S$2,'Justerad allokering'!$B$2:$AF$2,0),FALSE)),VLOOKUP($B31,'Allokerad kvv'!$B$2:$AV$468,MATCH(S$2,'Allokerad kvv'!$B$2:$AV$2,0),FALSE),VLOOKUP($B31,'Justerad allokering'!$B$2:$AG$462,MATCH(S$2,'Justerad allokering'!$B$2:$AF$2,0),FALSE))</f>
        <v>0</v>
      </c>
      <c r="T31" s="28">
        <f>IF(ISERROR(1/VLOOKUP($B31,'Justerad allokering'!$B$2:$AG$462,MATCH(T$2,'Justerad allokering'!$B$2:$AF$2,0),FALSE)),VLOOKUP($B31,'Allokerad kvv'!$B$2:$AV$468,MATCH(T$2,'Allokerad kvv'!$B$2:$AV$2,0),FALSE),VLOOKUP($B31,'Justerad allokering'!$B$2:$AG$462,MATCH(T$2,'Justerad allokering'!$B$2:$AF$2,0),FALSE))</f>
        <v>0</v>
      </c>
      <c r="U31" s="28">
        <f>IF(ISERROR(1/VLOOKUP($B31,'Justerad allokering'!$B$2:$AG$462,MATCH(U$2,'Justerad allokering'!$B$2:$AF$2,0),FALSE)),VLOOKUP($B31,'Allokerad kvv'!$B$2:$AV$468,MATCH(U$2,'Allokerad kvv'!$B$2:$AV$2,0),FALSE),VLOOKUP($B31,'Justerad allokering'!$B$2:$AG$462,MATCH(U$2,'Justerad allokering'!$B$2:$AF$2,0),FALSE))</f>
        <v>0</v>
      </c>
      <c r="V31" s="28">
        <f>IF(ISERROR(1/VLOOKUP($B31,'Justerad allokering'!$B$2:$AG$462,MATCH(V$2,'Justerad allokering'!$B$2:$AF$2,0),FALSE)),VLOOKUP($B31,'Allokerad kvv'!$B$2:$AV$468,MATCH(V$2,'Allokerad kvv'!$B$2:$AV$2,0),FALSE),VLOOKUP($B31,'Justerad allokering'!$B$2:$AG$462,MATCH(V$2,'Justerad allokering'!$B$2:$AF$2,0),FALSE))</f>
        <v>0</v>
      </c>
      <c r="W31" s="28">
        <f>IF(ISERROR(1/VLOOKUP($B31,'Justerad allokering'!$B$2:$AG$462,MATCH(W$2,'Justerad allokering'!$B$2:$AF$2,0),FALSE)),VLOOKUP($B31,'Allokerad kvv'!$B$2:$AV$468,MATCH(W$2,'Allokerad kvv'!$B$2:$AV$2,0),FALSE),VLOOKUP($B31,'Justerad allokering'!$B$2:$AG$462,MATCH(W$2,'Justerad allokering'!$B$2:$AF$2,0),FALSE))</f>
        <v>0</v>
      </c>
      <c r="X31" s="28">
        <f>IF(ISERROR(1/VLOOKUP($B31,'Justerad allokering'!$B$2:$AG$462,MATCH(X$2,'Justerad allokering'!$B$2:$AF$2,0),FALSE)),VLOOKUP($B31,'Allokerad kvv'!$B$2:$AV$468,MATCH(X$2,'Allokerad kvv'!$B$2:$AV$2,0),FALSE),VLOOKUP($B31,'Justerad allokering'!$B$2:$AG$462,MATCH(X$2,'Justerad allokering'!$B$2:$AF$2,0),FALSE))</f>
        <v>0</v>
      </c>
      <c r="Y31" s="28">
        <f>IF(ISERROR(1/VLOOKUP($B31,'Justerad allokering'!$B$2:$AG$462,MATCH(Y$2,'Justerad allokering'!$B$2:$AF$2,0),FALSE)),VLOOKUP($B31,'Allokerad kvv'!$B$2:$AV$468,MATCH(Y$2,'Allokerad kvv'!$B$2:$AV$2,0),FALSE),VLOOKUP($B31,'Justerad allokering'!$B$2:$AG$462,MATCH(Y$2,'Justerad allokering'!$B$2:$AF$2,0),FALSE))</f>
        <v>0</v>
      </c>
      <c r="Z31" s="28">
        <f>IF(ISERROR(1/VLOOKUP($B31,'Justerad allokering'!$B$2:$AG$462,MATCH(Z$2,'Justerad allokering'!$B$2:$AF$2,0),FALSE)),VLOOKUP($B31,'Allokerad kvv'!$B$2:$AV$468,MATCH(Z$2,'Allokerad kvv'!$B$2:$AV$2,0),FALSE),VLOOKUP($B31,'Justerad allokering'!$B$2:$AG$462,MATCH(Z$2,'Justerad allokering'!$B$2:$AF$2,0),FALSE))</f>
        <v>0</v>
      </c>
      <c r="AA31" s="28"/>
      <c r="AB31" s="28"/>
      <c r="AE31">
        <f t="shared" si="0"/>
        <v>93.050060000000002</v>
      </c>
      <c r="AG31">
        <f t="shared" si="1"/>
        <v>89.496049999999997</v>
      </c>
      <c r="AH31">
        <f t="shared" si="2"/>
        <v>76.136049999999997</v>
      </c>
      <c r="AI31" s="55">
        <f>IF(AH31=0,"",AH31/VLOOKUP(B31,Kraftvärmeprod!$B$1:$BC$480,MATCH("Summa tillförd energi exklusive rökgaskondensering",Kraftvärmeprod!$B$1:$BC$1,0),FALSE))</f>
        <v>0.5501557193438833</v>
      </c>
    </row>
    <row r="32" spans="1:35" x14ac:dyDescent="0.25">
      <c r="A32" s="28" t="s">
        <v>46</v>
      </c>
      <c r="B32" s="28" t="s">
        <v>49</v>
      </c>
      <c r="C32" s="28">
        <f>IF(ISERROR(1/VLOOKUP($B32,'Justerad allokering'!$B$2:$AG$462,MATCH(C$2,'Justerad allokering'!$B$2:$AF$2,0),FALSE)),VLOOKUP($B32,'Allokerad kvv'!$B$2:$AV$468,MATCH(C$2,'Allokerad kvv'!$B$2:$AV$2,0),FALSE),VLOOKUP($B32,'Justerad allokering'!$B$2:$AG$462,MATCH(C$2,'Justerad allokering'!$B$2:$AF$2,0),FALSE))</f>
        <v>0</v>
      </c>
      <c r="D32" s="28">
        <f>IF(ISERROR(1/VLOOKUP($B32,'Justerad allokering'!$B$2:$AG$462,MATCH(D$2,'Justerad allokering'!$B$2:$AF$2,0),FALSE)),VLOOKUP($B32,'Allokerad kvv'!$B$2:$AV$468,MATCH(D$2,'Allokerad kvv'!$B$2:$AV$2,0),FALSE),VLOOKUP($B32,'Justerad allokering'!$B$2:$AG$462,MATCH(D$2,'Justerad allokering'!$B$2:$AF$2,0),FALSE))</f>
        <v>0</v>
      </c>
      <c r="E32" s="28">
        <f>IF(ISERROR(1/VLOOKUP($B32,'Justerad allokering'!$B$2:$AG$462,MATCH(E$2,'Justerad allokering'!$B$2:$AF$2,0),FALSE)),VLOOKUP($B32,'Allokerad kvv'!$B$2:$AV$468,MATCH(E$2,'Allokerad kvv'!$B$2:$AV$2,0),FALSE),VLOOKUP($B32,'Justerad allokering'!$B$2:$AG$462,MATCH(E$2,'Justerad allokering'!$B$2:$AF$2,0),FALSE))</f>
        <v>0</v>
      </c>
      <c r="F32" s="28">
        <f>IF(ISERROR(1/VLOOKUP($B32,'Justerad allokering'!$B$2:$AG$462,MATCH(F$2,'Justerad allokering'!$B$2:$AF$2,0),FALSE)),VLOOKUP($B32,'Allokerad kvv'!$B$2:$AV$468,MATCH(F$2,'Allokerad kvv'!$B$2:$AV$2,0),FALSE),VLOOKUP($B32,'Justerad allokering'!$B$2:$AG$462,MATCH(F$2,'Justerad allokering'!$B$2:$AF$2,0),FALSE))</f>
        <v>0</v>
      </c>
      <c r="G32" s="28">
        <f>IF(ISERROR(1/VLOOKUP($B32,'Justerad allokering'!$B$2:$AG$462,MATCH(G$2,'Justerad allokering'!$B$2:$AF$2,0),FALSE)),VLOOKUP($B32,'Allokerad kvv'!$B$2:$AV$468,MATCH(G$2,'Allokerad kvv'!$B$2:$AV$2,0),FALSE),VLOOKUP($B32,'Justerad allokering'!$B$2:$AG$462,MATCH(G$2,'Justerad allokering'!$B$2:$AF$2,0),FALSE))</f>
        <v>0</v>
      </c>
      <c r="H32" s="28">
        <f>IF(ISERROR(1/VLOOKUP($B32,'Justerad allokering'!$B$2:$AG$462,MATCH(H$2,'Justerad allokering'!$B$2:$AF$2,0),FALSE)),VLOOKUP($B32,'Allokerad kvv'!$B$2:$AV$468,MATCH(H$2,'Allokerad kvv'!$B$2:$AV$2,0),FALSE),VLOOKUP($B32,'Justerad allokering'!$B$2:$AG$462,MATCH(H$2,'Justerad allokering'!$B$2:$AF$2,0),FALSE))</f>
        <v>0</v>
      </c>
      <c r="I32" s="28">
        <f>IF(ISERROR(1/VLOOKUP($B32,'Justerad allokering'!$B$2:$AG$462,MATCH(I$2,'Justerad allokering'!$B$2:$AF$2,0),FALSE)),VLOOKUP($B32,'Allokerad kvv'!$B$2:$AV$468,MATCH(I$2,'Allokerad kvv'!$B$2:$AV$2,0),FALSE),VLOOKUP($B32,'Justerad allokering'!$B$2:$AG$462,MATCH(I$2,'Justerad allokering'!$B$2:$AF$2,0),FALSE))</f>
        <v>0</v>
      </c>
      <c r="J32" s="28">
        <f>IF(ISERROR(1/VLOOKUP($B32,'Justerad allokering'!$B$2:$AG$462,MATCH(J$2,'Justerad allokering'!$B$2:$AF$2,0),FALSE)),VLOOKUP($B32,'Allokerad kvv'!$B$2:$AV$468,MATCH(J$2,'Allokerad kvv'!$B$2:$AV$2,0),FALSE),VLOOKUP($B32,'Justerad allokering'!$B$2:$AG$462,MATCH(J$2,'Justerad allokering'!$B$2:$AF$2,0),FALSE))</f>
        <v>0</v>
      </c>
      <c r="K32" s="28">
        <f>IF(ISERROR(1/VLOOKUP($B32,'Justerad allokering'!$B$2:$AG$462,MATCH(K$2,'Justerad allokering'!$B$2:$AF$2,0),FALSE)),VLOOKUP($B32,'Allokerad kvv'!$B$2:$AV$468,MATCH(K$2,'Allokerad kvv'!$B$2:$AV$2,0),FALSE),VLOOKUP($B32,'Justerad allokering'!$B$2:$AG$462,MATCH(K$2,'Justerad allokering'!$B$2:$AF$2,0),FALSE))</f>
        <v>0</v>
      </c>
      <c r="L32" s="28">
        <f>IF(ISERROR(1/VLOOKUP($B32,'Justerad allokering'!$B$2:$AG$462,MATCH(L$2,'Justerad allokering'!$B$2:$AF$2,0),FALSE)),VLOOKUP($B32,'Allokerad kvv'!$B$2:$AV$468,MATCH(L$2,'Allokerad kvv'!$B$2:$AV$2,0),FALSE),VLOOKUP($B32,'Justerad allokering'!$B$2:$AG$462,MATCH(L$2,'Justerad allokering'!$B$2:$AF$2,0),FALSE))</f>
        <v>0</v>
      </c>
      <c r="M32" s="28">
        <f>IF(ISERROR(1/VLOOKUP($B32,'Justerad allokering'!$B$2:$AG$462,MATCH(M$2,'Justerad allokering'!$B$2:$AF$2,0),FALSE)),VLOOKUP($B32,'Allokerad kvv'!$B$2:$AV$468,MATCH(M$2,'Allokerad kvv'!$B$2:$AV$2,0),FALSE),VLOOKUP($B32,'Justerad allokering'!$B$2:$AG$462,MATCH(M$2,'Justerad allokering'!$B$2:$AF$2,0),FALSE))</f>
        <v>0</v>
      </c>
      <c r="N32" s="28">
        <f>IF(ISERROR(1/VLOOKUP($B32,'Justerad allokering'!$B$2:$AG$462,MATCH(N$2,'Justerad allokering'!$B$2:$AF$2,0),FALSE)),VLOOKUP($B32,'Allokerad kvv'!$B$2:$AV$468,MATCH(N$2,'Allokerad kvv'!$B$2:$AV$2,0),FALSE),VLOOKUP($B32,'Justerad allokering'!$B$2:$AG$462,MATCH(N$2,'Justerad allokering'!$B$2:$AF$2,0),FALSE))</f>
        <v>0</v>
      </c>
      <c r="O32" s="28">
        <f>IF(ISERROR(1/VLOOKUP($B32,'Justerad allokering'!$B$2:$AG$462,MATCH(O$2,'Justerad allokering'!$B$2:$AF$2,0),FALSE)),VLOOKUP($B32,'Allokerad kvv'!$B$2:$AV$468,MATCH(O$2,'Allokerad kvv'!$B$2:$AV$2,0),FALSE),VLOOKUP($B32,'Justerad allokering'!$B$2:$AG$462,MATCH(O$2,'Justerad allokering'!$B$2:$AF$2,0),FALSE))</f>
        <v>0</v>
      </c>
      <c r="P32" s="28">
        <f>IF(ISERROR(1/VLOOKUP($B32,'Justerad allokering'!$B$2:$AG$462,MATCH(P$2,'Justerad allokering'!$B$2:$AF$2,0),FALSE)),VLOOKUP($B32,'Allokerad kvv'!$B$2:$AV$468,MATCH(P$2,'Allokerad kvv'!$B$2:$AV$2,0),FALSE),VLOOKUP($B32,'Justerad allokering'!$B$2:$AG$462,MATCH(P$2,'Justerad allokering'!$B$2:$AF$2,0),FALSE))</f>
        <v>0</v>
      </c>
      <c r="Q32" s="28">
        <f>IF(ISERROR(1/VLOOKUP($B32,'Justerad allokering'!$B$2:$AG$462,MATCH(Q$2,'Justerad allokering'!$B$2:$AF$2,0),FALSE)),VLOOKUP($B32,'Allokerad kvv'!$B$2:$AV$468,MATCH(Q$2,'Allokerad kvv'!$B$2:$AV$2,0),FALSE),VLOOKUP($B32,'Justerad allokering'!$B$2:$AG$462,MATCH(Q$2,'Justerad allokering'!$B$2:$AF$2,0),FALSE))</f>
        <v>0</v>
      </c>
      <c r="R32" s="28">
        <f>IF(ISERROR(1/VLOOKUP($B32,'Justerad allokering'!$B$2:$AG$462,MATCH(R$2,'Justerad allokering'!$B$2:$AF$2,0),FALSE)),VLOOKUP($B32,'Allokerad kvv'!$B$2:$AV$468,MATCH(R$2,'Allokerad kvv'!$B$2:$AV$2,0),FALSE),VLOOKUP($B32,'Justerad allokering'!$B$2:$AG$462,MATCH(R$2,'Justerad allokering'!$B$2:$AF$2,0),FALSE))</f>
        <v>0</v>
      </c>
      <c r="S32" s="28">
        <f>IF(ISERROR(1/VLOOKUP($B32,'Justerad allokering'!$B$2:$AG$462,MATCH(S$2,'Justerad allokering'!$B$2:$AF$2,0),FALSE)),VLOOKUP($B32,'Allokerad kvv'!$B$2:$AV$468,MATCH(S$2,'Allokerad kvv'!$B$2:$AV$2,0),FALSE),VLOOKUP($B32,'Justerad allokering'!$B$2:$AG$462,MATCH(S$2,'Justerad allokering'!$B$2:$AF$2,0),FALSE))</f>
        <v>0</v>
      </c>
      <c r="T32" s="28">
        <f>IF(ISERROR(1/VLOOKUP($B32,'Justerad allokering'!$B$2:$AG$462,MATCH(T$2,'Justerad allokering'!$B$2:$AF$2,0),FALSE)),VLOOKUP($B32,'Allokerad kvv'!$B$2:$AV$468,MATCH(T$2,'Allokerad kvv'!$B$2:$AV$2,0),FALSE),VLOOKUP($B32,'Justerad allokering'!$B$2:$AG$462,MATCH(T$2,'Justerad allokering'!$B$2:$AF$2,0),FALSE))</f>
        <v>0</v>
      </c>
      <c r="U32" s="28">
        <f>IF(ISERROR(1/VLOOKUP($B32,'Justerad allokering'!$B$2:$AG$462,MATCH(U$2,'Justerad allokering'!$B$2:$AF$2,0),FALSE)),VLOOKUP($B32,'Allokerad kvv'!$B$2:$AV$468,MATCH(U$2,'Allokerad kvv'!$B$2:$AV$2,0),FALSE),VLOOKUP($B32,'Justerad allokering'!$B$2:$AG$462,MATCH(U$2,'Justerad allokering'!$B$2:$AF$2,0),FALSE))</f>
        <v>0</v>
      </c>
      <c r="V32" s="28">
        <f>IF(ISERROR(1/VLOOKUP($B32,'Justerad allokering'!$B$2:$AG$462,MATCH(V$2,'Justerad allokering'!$B$2:$AF$2,0),FALSE)),VLOOKUP($B32,'Allokerad kvv'!$B$2:$AV$468,MATCH(V$2,'Allokerad kvv'!$B$2:$AV$2,0),FALSE),VLOOKUP($B32,'Justerad allokering'!$B$2:$AG$462,MATCH(V$2,'Justerad allokering'!$B$2:$AF$2,0),FALSE))</f>
        <v>0</v>
      </c>
      <c r="W32" s="28">
        <f>IF(ISERROR(1/VLOOKUP($B32,'Justerad allokering'!$B$2:$AG$462,MATCH(W$2,'Justerad allokering'!$B$2:$AF$2,0),FALSE)),VLOOKUP($B32,'Allokerad kvv'!$B$2:$AV$468,MATCH(W$2,'Allokerad kvv'!$B$2:$AV$2,0),FALSE),VLOOKUP($B32,'Justerad allokering'!$B$2:$AG$462,MATCH(W$2,'Justerad allokering'!$B$2:$AF$2,0),FALSE))</f>
        <v>0</v>
      </c>
      <c r="X32" s="28">
        <f>IF(ISERROR(1/VLOOKUP($B32,'Justerad allokering'!$B$2:$AG$462,MATCH(X$2,'Justerad allokering'!$B$2:$AF$2,0),FALSE)),VLOOKUP($B32,'Allokerad kvv'!$B$2:$AV$468,MATCH(X$2,'Allokerad kvv'!$B$2:$AV$2,0),FALSE),VLOOKUP($B32,'Justerad allokering'!$B$2:$AG$462,MATCH(X$2,'Justerad allokering'!$B$2:$AF$2,0),FALSE))</f>
        <v>0</v>
      </c>
      <c r="Y32" s="28">
        <f>IF(ISERROR(1/VLOOKUP($B32,'Justerad allokering'!$B$2:$AG$462,MATCH(Y$2,'Justerad allokering'!$B$2:$AF$2,0),FALSE)),VLOOKUP($B32,'Allokerad kvv'!$B$2:$AV$468,MATCH(Y$2,'Allokerad kvv'!$B$2:$AV$2,0),FALSE),VLOOKUP($B32,'Justerad allokering'!$B$2:$AG$462,MATCH(Y$2,'Justerad allokering'!$B$2:$AF$2,0),FALSE))</f>
        <v>0</v>
      </c>
      <c r="Z32" s="28">
        <f>IF(ISERROR(1/VLOOKUP($B32,'Justerad allokering'!$B$2:$AG$462,MATCH(Z$2,'Justerad allokering'!$B$2:$AF$2,0),FALSE)),VLOOKUP($B32,'Allokerad kvv'!$B$2:$AV$468,MATCH(Z$2,'Allokerad kvv'!$B$2:$AV$2,0),FALSE),VLOOKUP($B32,'Justerad allokering'!$B$2:$AG$462,MATCH(Z$2,'Justerad allokering'!$B$2:$AF$2,0),FALSE))</f>
        <v>0</v>
      </c>
      <c r="AA32" s="28"/>
      <c r="AB32" s="28"/>
      <c r="AE32">
        <f t="shared" si="0"/>
        <v>0</v>
      </c>
      <c r="AG32">
        <f t="shared" si="1"/>
        <v>0</v>
      </c>
      <c r="AH32">
        <f t="shared" si="2"/>
        <v>0</v>
      </c>
      <c r="AI32" s="55" t="str">
        <f>IF(AH32=0,"",AH32/VLOOKUP(B32,Kraftvärmeprod!$B$1:$BC$480,MATCH("Summa tillförd energi exklusive rökgaskondensering",Kraftvärmeprod!$B$1:$BC$1,0),FALSE))</f>
        <v/>
      </c>
    </row>
    <row r="33" spans="1:35" x14ac:dyDescent="0.25">
      <c r="A33" s="28" t="s">
        <v>50</v>
      </c>
      <c r="B33" s="28" t="s">
        <v>51</v>
      </c>
      <c r="C33" s="28">
        <f>IF(ISERROR(1/VLOOKUP($B33,'Justerad allokering'!$B$2:$AG$462,MATCH(C$2,'Justerad allokering'!$B$2:$AF$2,0),FALSE)),VLOOKUP($B33,'Allokerad kvv'!$B$2:$AV$468,MATCH(C$2,'Allokerad kvv'!$B$2:$AV$2,0),FALSE),VLOOKUP($B33,'Justerad allokering'!$B$2:$AG$462,MATCH(C$2,'Justerad allokering'!$B$2:$AF$2,0),FALSE))</f>
        <v>0</v>
      </c>
      <c r="D33" s="28">
        <f>IF(ISERROR(1/VLOOKUP($B33,'Justerad allokering'!$B$2:$AG$462,MATCH(D$2,'Justerad allokering'!$B$2:$AF$2,0),FALSE)),VLOOKUP($B33,'Allokerad kvv'!$B$2:$AV$468,MATCH(D$2,'Allokerad kvv'!$B$2:$AV$2,0),FALSE),VLOOKUP($B33,'Justerad allokering'!$B$2:$AG$462,MATCH(D$2,'Justerad allokering'!$B$2:$AF$2,0),FALSE))</f>
        <v>0</v>
      </c>
      <c r="E33" s="28">
        <f>IF(ISERROR(1/VLOOKUP($B33,'Justerad allokering'!$B$2:$AG$462,MATCH(E$2,'Justerad allokering'!$B$2:$AF$2,0),FALSE)),VLOOKUP($B33,'Allokerad kvv'!$B$2:$AV$468,MATCH(E$2,'Allokerad kvv'!$B$2:$AV$2,0),FALSE),VLOOKUP($B33,'Justerad allokering'!$B$2:$AG$462,MATCH(E$2,'Justerad allokering'!$B$2:$AF$2,0),FALSE))</f>
        <v>0</v>
      </c>
      <c r="F33" s="28">
        <f>IF(ISERROR(1/VLOOKUP($B33,'Justerad allokering'!$B$2:$AG$462,MATCH(F$2,'Justerad allokering'!$B$2:$AF$2,0),FALSE)),VLOOKUP($B33,'Allokerad kvv'!$B$2:$AV$468,MATCH(F$2,'Allokerad kvv'!$B$2:$AV$2,0),FALSE),VLOOKUP($B33,'Justerad allokering'!$B$2:$AG$462,MATCH(F$2,'Justerad allokering'!$B$2:$AF$2,0),FALSE))</f>
        <v>0</v>
      </c>
      <c r="G33" s="28">
        <f>IF(ISERROR(1/VLOOKUP($B33,'Justerad allokering'!$B$2:$AG$462,MATCH(G$2,'Justerad allokering'!$B$2:$AF$2,0),FALSE)),VLOOKUP($B33,'Allokerad kvv'!$B$2:$AV$468,MATCH(G$2,'Allokerad kvv'!$B$2:$AV$2,0),FALSE),VLOOKUP($B33,'Justerad allokering'!$B$2:$AG$462,MATCH(G$2,'Justerad allokering'!$B$2:$AF$2,0),FALSE))</f>
        <v>0</v>
      </c>
      <c r="H33" s="28">
        <f>IF(ISERROR(1/VLOOKUP($B33,'Justerad allokering'!$B$2:$AG$462,MATCH(H$2,'Justerad allokering'!$B$2:$AF$2,0),FALSE)),VLOOKUP($B33,'Allokerad kvv'!$B$2:$AV$468,MATCH(H$2,'Allokerad kvv'!$B$2:$AV$2,0),FALSE),VLOOKUP($B33,'Justerad allokering'!$B$2:$AG$462,MATCH(H$2,'Justerad allokering'!$B$2:$AF$2,0),FALSE))</f>
        <v>0</v>
      </c>
      <c r="I33" s="28">
        <f>IF(ISERROR(1/VLOOKUP($B33,'Justerad allokering'!$B$2:$AG$462,MATCH(I$2,'Justerad allokering'!$B$2:$AF$2,0),FALSE)),VLOOKUP($B33,'Allokerad kvv'!$B$2:$AV$468,MATCH(I$2,'Allokerad kvv'!$B$2:$AV$2,0),FALSE),VLOOKUP($B33,'Justerad allokering'!$B$2:$AG$462,MATCH(I$2,'Justerad allokering'!$B$2:$AF$2,0),FALSE))</f>
        <v>0</v>
      </c>
      <c r="J33" s="28">
        <f>IF(ISERROR(1/VLOOKUP($B33,'Justerad allokering'!$B$2:$AG$462,MATCH(J$2,'Justerad allokering'!$B$2:$AF$2,0),FALSE)),VLOOKUP($B33,'Allokerad kvv'!$B$2:$AV$468,MATCH(J$2,'Allokerad kvv'!$B$2:$AV$2,0),FALSE),VLOOKUP($B33,'Justerad allokering'!$B$2:$AG$462,MATCH(J$2,'Justerad allokering'!$B$2:$AF$2,0),FALSE))</f>
        <v>0</v>
      </c>
      <c r="K33" s="28">
        <f>IF(ISERROR(1/VLOOKUP($B33,'Justerad allokering'!$B$2:$AG$462,MATCH(K$2,'Justerad allokering'!$B$2:$AF$2,0),FALSE)),VLOOKUP($B33,'Allokerad kvv'!$B$2:$AV$468,MATCH(K$2,'Allokerad kvv'!$B$2:$AV$2,0),FALSE),VLOOKUP($B33,'Justerad allokering'!$B$2:$AG$462,MATCH(K$2,'Justerad allokering'!$B$2:$AF$2,0),FALSE))</f>
        <v>0</v>
      </c>
      <c r="L33" s="28">
        <f>IF(ISERROR(1/VLOOKUP($B33,'Justerad allokering'!$B$2:$AG$462,MATCH(L$2,'Justerad allokering'!$B$2:$AF$2,0),FALSE)),VLOOKUP($B33,'Allokerad kvv'!$B$2:$AV$468,MATCH(L$2,'Allokerad kvv'!$B$2:$AV$2,0),FALSE),VLOOKUP($B33,'Justerad allokering'!$B$2:$AG$462,MATCH(L$2,'Justerad allokering'!$B$2:$AF$2,0),FALSE))</f>
        <v>0</v>
      </c>
      <c r="M33" s="28">
        <f>IF(ISERROR(1/VLOOKUP($B33,'Justerad allokering'!$B$2:$AG$462,MATCH(M$2,'Justerad allokering'!$B$2:$AF$2,0),FALSE)),VLOOKUP($B33,'Allokerad kvv'!$B$2:$AV$468,MATCH(M$2,'Allokerad kvv'!$B$2:$AV$2,0),FALSE),VLOOKUP($B33,'Justerad allokering'!$B$2:$AG$462,MATCH(M$2,'Justerad allokering'!$B$2:$AF$2,0),FALSE))</f>
        <v>0</v>
      </c>
      <c r="N33" s="28">
        <f>IF(ISERROR(1/VLOOKUP($B33,'Justerad allokering'!$B$2:$AG$462,MATCH(N$2,'Justerad allokering'!$B$2:$AF$2,0),FALSE)),VLOOKUP($B33,'Allokerad kvv'!$B$2:$AV$468,MATCH(N$2,'Allokerad kvv'!$B$2:$AV$2,0),FALSE),VLOOKUP($B33,'Justerad allokering'!$B$2:$AG$462,MATCH(N$2,'Justerad allokering'!$B$2:$AF$2,0),FALSE))</f>
        <v>0</v>
      </c>
      <c r="O33" s="28">
        <f>IF(ISERROR(1/VLOOKUP($B33,'Justerad allokering'!$B$2:$AG$462,MATCH(O$2,'Justerad allokering'!$B$2:$AF$2,0),FALSE)),VLOOKUP($B33,'Allokerad kvv'!$B$2:$AV$468,MATCH(O$2,'Allokerad kvv'!$B$2:$AV$2,0),FALSE),VLOOKUP($B33,'Justerad allokering'!$B$2:$AG$462,MATCH(O$2,'Justerad allokering'!$B$2:$AF$2,0),FALSE))</f>
        <v>0</v>
      </c>
      <c r="P33" s="28">
        <f>IF(ISERROR(1/VLOOKUP($B33,'Justerad allokering'!$B$2:$AG$462,MATCH(P$2,'Justerad allokering'!$B$2:$AF$2,0),FALSE)),VLOOKUP($B33,'Allokerad kvv'!$B$2:$AV$468,MATCH(P$2,'Allokerad kvv'!$B$2:$AV$2,0),FALSE),VLOOKUP($B33,'Justerad allokering'!$B$2:$AG$462,MATCH(P$2,'Justerad allokering'!$B$2:$AF$2,0),FALSE))</f>
        <v>0</v>
      </c>
      <c r="Q33" s="28">
        <f>IF(ISERROR(1/VLOOKUP($B33,'Justerad allokering'!$B$2:$AG$462,MATCH(Q$2,'Justerad allokering'!$B$2:$AF$2,0),FALSE)),VLOOKUP($B33,'Allokerad kvv'!$B$2:$AV$468,MATCH(Q$2,'Allokerad kvv'!$B$2:$AV$2,0),FALSE),VLOOKUP($B33,'Justerad allokering'!$B$2:$AG$462,MATCH(Q$2,'Justerad allokering'!$B$2:$AF$2,0),FALSE))</f>
        <v>0</v>
      </c>
      <c r="R33" s="28">
        <f>IF(ISERROR(1/VLOOKUP($B33,'Justerad allokering'!$B$2:$AG$462,MATCH(R$2,'Justerad allokering'!$B$2:$AF$2,0),FALSE)),VLOOKUP($B33,'Allokerad kvv'!$B$2:$AV$468,MATCH(R$2,'Allokerad kvv'!$B$2:$AV$2,0),FALSE),VLOOKUP($B33,'Justerad allokering'!$B$2:$AG$462,MATCH(R$2,'Justerad allokering'!$B$2:$AF$2,0),FALSE))</f>
        <v>0</v>
      </c>
      <c r="S33" s="28">
        <f>IF(ISERROR(1/VLOOKUP($B33,'Justerad allokering'!$B$2:$AG$462,MATCH(S$2,'Justerad allokering'!$B$2:$AF$2,0),FALSE)),VLOOKUP($B33,'Allokerad kvv'!$B$2:$AV$468,MATCH(S$2,'Allokerad kvv'!$B$2:$AV$2,0),FALSE),VLOOKUP($B33,'Justerad allokering'!$B$2:$AG$462,MATCH(S$2,'Justerad allokering'!$B$2:$AF$2,0),FALSE))</f>
        <v>0</v>
      </c>
      <c r="T33" s="28">
        <f>IF(ISERROR(1/VLOOKUP($B33,'Justerad allokering'!$B$2:$AG$462,MATCH(T$2,'Justerad allokering'!$B$2:$AF$2,0),FALSE)),VLOOKUP($B33,'Allokerad kvv'!$B$2:$AV$468,MATCH(T$2,'Allokerad kvv'!$B$2:$AV$2,0),FALSE),VLOOKUP($B33,'Justerad allokering'!$B$2:$AG$462,MATCH(T$2,'Justerad allokering'!$B$2:$AF$2,0),FALSE))</f>
        <v>0</v>
      </c>
      <c r="U33" s="28">
        <f>IF(ISERROR(1/VLOOKUP($B33,'Justerad allokering'!$B$2:$AG$462,MATCH(U$2,'Justerad allokering'!$B$2:$AF$2,0),FALSE)),VLOOKUP($B33,'Allokerad kvv'!$B$2:$AV$468,MATCH(U$2,'Allokerad kvv'!$B$2:$AV$2,0),FALSE),VLOOKUP($B33,'Justerad allokering'!$B$2:$AG$462,MATCH(U$2,'Justerad allokering'!$B$2:$AF$2,0),FALSE))</f>
        <v>0</v>
      </c>
      <c r="V33" s="28">
        <f>IF(ISERROR(1/VLOOKUP($B33,'Justerad allokering'!$B$2:$AG$462,MATCH(V$2,'Justerad allokering'!$B$2:$AF$2,0),FALSE)),VLOOKUP($B33,'Allokerad kvv'!$B$2:$AV$468,MATCH(V$2,'Allokerad kvv'!$B$2:$AV$2,0),FALSE),VLOOKUP($B33,'Justerad allokering'!$B$2:$AG$462,MATCH(V$2,'Justerad allokering'!$B$2:$AF$2,0),FALSE))</f>
        <v>0</v>
      </c>
      <c r="W33" s="28">
        <f>IF(ISERROR(1/VLOOKUP($B33,'Justerad allokering'!$B$2:$AG$462,MATCH(W$2,'Justerad allokering'!$B$2:$AF$2,0),FALSE)),VLOOKUP($B33,'Allokerad kvv'!$B$2:$AV$468,MATCH(W$2,'Allokerad kvv'!$B$2:$AV$2,0),FALSE),VLOOKUP($B33,'Justerad allokering'!$B$2:$AG$462,MATCH(W$2,'Justerad allokering'!$B$2:$AF$2,0),FALSE))</f>
        <v>0</v>
      </c>
      <c r="X33" s="28">
        <f>IF(ISERROR(1/VLOOKUP($B33,'Justerad allokering'!$B$2:$AG$462,MATCH(X$2,'Justerad allokering'!$B$2:$AF$2,0),FALSE)),VLOOKUP($B33,'Allokerad kvv'!$B$2:$AV$468,MATCH(X$2,'Allokerad kvv'!$B$2:$AV$2,0),FALSE),VLOOKUP($B33,'Justerad allokering'!$B$2:$AG$462,MATCH(X$2,'Justerad allokering'!$B$2:$AF$2,0),FALSE))</f>
        <v>0</v>
      </c>
      <c r="Y33" s="28">
        <f>IF(ISERROR(1/VLOOKUP($B33,'Justerad allokering'!$B$2:$AG$462,MATCH(Y$2,'Justerad allokering'!$B$2:$AF$2,0),FALSE)),VLOOKUP($B33,'Allokerad kvv'!$B$2:$AV$468,MATCH(Y$2,'Allokerad kvv'!$B$2:$AV$2,0),FALSE),VLOOKUP($B33,'Justerad allokering'!$B$2:$AG$462,MATCH(Y$2,'Justerad allokering'!$B$2:$AF$2,0),FALSE))</f>
        <v>0</v>
      </c>
      <c r="Z33" s="28">
        <f>IF(ISERROR(1/VLOOKUP($B33,'Justerad allokering'!$B$2:$AG$462,MATCH(Z$2,'Justerad allokering'!$B$2:$AF$2,0),FALSE)),VLOOKUP($B33,'Allokerad kvv'!$B$2:$AV$468,MATCH(Z$2,'Allokerad kvv'!$B$2:$AV$2,0),FALSE),VLOOKUP($B33,'Justerad allokering'!$B$2:$AG$462,MATCH(Z$2,'Justerad allokering'!$B$2:$AF$2,0),FALSE))</f>
        <v>0</v>
      </c>
      <c r="AA33" s="28"/>
      <c r="AB33" s="28"/>
      <c r="AE33">
        <f t="shared" si="0"/>
        <v>0</v>
      </c>
      <c r="AG33">
        <f t="shared" si="1"/>
        <v>0</v>
      </c>
      <c r="AH33">
        <f t="shared" si="2"/>
        <v>0</v>
      </c>
      <c r="AI33" s="55" t="str">
        <f>IF(AH33=0,"",AH33/VLOOKUP(B33,Kraftvärmeprod!$B$1:$BC$480,MATCH("Summa tillförd energi exklusive rökgaskondensering",Kraftvärmeprod!$B$1:$BC$1,0),FALSE))</f>
        <v/>
      </c>
    </row>
    <row r="34" spans="1:35" x14ac:dyDescent="0.25">
      <c r="A34" s="28" t="s">
        <v>50</v>
      </c>
      <c r="B34" s="28" t="s">
        <v>52</v>
      </c>
      <c r="C34" s="28">
        <f>IF(ISERROR(1/VLOOKUP($B34,'Justerad allokering'!$B$2:$AG$462,MATCH(C$2,'Justerad allokering'!$B$2:$AF$2,0),FALSE)),VLOOKUP($B34,'Allokerad kvv'!$B$2:$AV$468,MATCH(C$2,'Allokerad kvv'!$B$2:$AV$2,0),FALSE),VLOOKUP($B34,'Justerad allokering'!$B$2:$AG$462,MATCH(C$2,'Justerad allokering'!$B$2:$AF$2,0),FALSE))</f>
        <v>0</v>
      </c>
      <c r="D34" s="28">
        <f>IF(ISERROR(1/VLOOKUP($B34,'Justerad allokering'!$B$2:$AG$462,MATCH(D$2,'Justerad allokering'!$B$2:$AF$2,0),FALSE)),VLOOKUP($B34,'Allokerad kvv'!$B$2:$AV$468,MATCH(D$2,'Allokerad kvv'!$B$2:$AV$2,0),FALSE),VLOOKUP($B34,'Justerad allokering'!$B$2:$AG$462,MATCH(D$2,'Justerad allokering'!$B$2:$AF$2,0),FALSE))</f>
        <v>0</v>
      </c>
      <c r="E34" s="28">
        <f>IF(ISERROR(1/VLOOKUP($B34,'Justerad allokering'!$B$2:$AG$462,MATCH(E$2,'Justerad allokering'!$B$2:$AF$2,0),FALSE)),VLOOKUP($B34,'Allokerad kvv'!$B$2:$AV$468,MATCH(E$2,'Allokerad kvv'!$B$2:$AV$2,0),FALSE),VLOOKUP($B34,'Justerad allokering'!$B$2:$AG$462,MATCH(E$2,'Justerad allokering'!$B$2:$AF$2,0),FALSE))</f>
        <v>0</v>
      </c>
      <c r="F34" s="28">
        <f>IF(ISERROR(1/VLOOKUP($B34,'Justerad allokering'!$B$2:$AG$462,MATCH(F$2,'Justerad allokering'!$B$2:$AF$2,0),FALSE)),VLOOKUP($B34,'Allokerad kvv'!$B$2:$AV$468,MATCH(F$2,'Allokerad kvv'!$B$2:$AV$2,0),FALSE),VLOOKUP($B34,'Justerad allokering'!$B$2:$AG$462,MATCH(F$2,'Justerad allokering'!$B$2:$AF$2,0),FALSE))</f>
        <v>0</v>
      </c>
      <c r="G34" s="28">
        <f>IF(ISERROR(1/VLOOKUP($B34,'Justerad allokering'!$B$2:$AG$462,MATCH(G$2,'Justerad allokering'!$B$2:$AF$2,0),FALSE)),VLOOKUP($B34,'Allokerad kvv'!$B$2:$AV$468,MATCH(G$2,'Allokerad kvv'!$B$2:$AV$2,0),FALSE),VLOOKUP($B34,'Justerad allokering'!$B$2:$AG$462,MATCH(G$2,'Justerad allokering'!$B$2:$AF$2,0),FALSE))</f>
        <v>0</v>
      </c>
      <c r="H34" s="28">
        <f>IF(ISERROR(1/VLOOKUP($B34,'Justerad allokering'!$B$2:$AG$462,MATCH(H$2,'Justerad allokering'!$B$2:$AF$2,0),FALSE)),VLOOKUP($B34,'Allokerad kvv'!$B$2:$AV$468,MATCH(H$2,'Allokerad kvv'!$B$2:$AV$2,0),FALSE),VLOOKUP($B34,'Justerad allokering'!$B$2:$AG$462,MATCH(H$2,'Justerad allokering'!$B$2:$AF$2,0),FALSE))</f>
        <v>0</v>
      </c>
      <c r="I34" s="28">
        <f>IF(ISERROR(1/VLOOKUP($B34,'Justerad allokering'!$B$2:$AG$462,MATCH(I$2,'Justerad allokering'!$B$2:$AF$2,0),FALSE)),VLOOKUP($B34,'Allokerad kvv'!$B$2:$AV$468,MATCH(I$2,'Allokerad kvv'!$B$2:$AV$2,0),FALSE),VLOOKUP($B34,'Justerad allokering'!$B$2:$AG$462,MATCH(I$2,'Justerad allokering'!$B$2:$AF$2,0),FALSE))</f>
        <v>0</v>
      </c>
      <c r="J34" s="28">
        <f>IF(ISERROR(1/VLOOKUP($B34,'Justerad allokering'!$B$2:$AG$462,MATCH(J$2,'Justerad allokering'!$B$2:$AF$2,0),FALSE)),VLOOKUP($B34,'Allokerad kvv'!$B$2:$AV$468,MATCH(J$2,'Allokerad kvv'!$B$2:$AV$2,0),FALSE),VLOOKUP($B34,'Justerad allokering'!$B$2:$AG$462,MATCH(J$2,'Justerad allokering'!$B$2:$AF$2,0),FALSE))</f>
        <v>0</v>
      </c>
      <c r="K34" s="28">
        <f>IF(ISERROR(1/VLOOKUP($B34,'Justerad allokering'!$B$2:$AG$462,MATCH(K$2,'Justerad allokering'!$B$2:$AF$2,0),FALSE)),VLOOKUP($B34,'Allokerad kvv'!$B$2:$AV$468,MATCH(K$2,'Allokerad kvv'!$B$2:$AV$2,0),FALSE),VLOOKUP($B34,'Justerad allokering'!$B$2:$AG$462,MATCH(K$2,'Justerad allokering'!$B$2:$AF$2,0),FALSE))</f>
        <v>0</v>
      </c>
      <c r="L34" s="28">
        <f>IF(ISERROR(1/VLOOKUP($B34,'Justerad allokering'!$B$2:$AG$462,MATCH(L$2,'Justerad allokering'!$B$2:$AF$2,0),FALSE)),VLOOKUP($B34,'Allokerad kvv'!$B$2:$AV$468,MATCH(L$2,'Allokerad kvv'!$B$2:$AV$2,0),FALSE),VLOOKUP($B34,'Justerad allokering'!$B$2:$AG$462,MATCH(L$2,'Justerad allokering'!$B$2:$AF$2,0),FALSE))</f>
        <v>0</v>
      </c>
      <c r="M34" s="28">
        <f>IF(ISERROR(1/VLOOKUP($B34,'Justerad allokering'!$B$2:$AG$462,MATCH(M$2,'Justerad allokering'!$B$2:$AF$2,0),FALSE)),VLOOKUP($B34,'Allokerad kvv'!$B$2:$AV$468,MATCH(M$2,'Allokerad kvv'!$B$2:$AV$2,0),FALSE),VLOOKUP($B34,'Justerad allokering'!$B$2:$AG$462,MATCH(M$2,'Justerad allokering'!$B$2:$AF$2,0),FALSE))</f>
        <v>0</v>
      </c>
      <c r="N34" s="28">
        <f>IF(ISERROR(1/VLOOKUP($B34,'Justerad allokering'!$B$2:$AG$462,MATCH(N$2,'Justerad allokering'!$B$2:$AF$2,0),FALSE)),VLOOKUP($B34,'Allokerad kvv'!$B$2:$AV$468,MATCH(N$2,'Allokerad kvv'!$B$2:$AV$2,0),FALSE),VLOOKUP($B34,'Justerad allokering'!$B$2:$AG$462,MATCH(N$2,'Justerad allokering'!$B$2:$AF$2,0),FALSE))</f>
        <v>0</v>
      </c>
      <c r="O34" s="28">
        <f>IF(ISERROR(1/VLOOKUP($B34,'Justerad allokering'!$B$2:$AG$462,MATCH(O$2,'Justerad allokering'!$B$2:$AF$2,0),FALSE)),VLOOKUP($B34,'Allokerad kvv'!$B$2:$AV$468,MATCH(O$2,'Allokerad kvv'!$B$2:$AV$2,0),FALSE),VLOOKUP($B34,'Justerad allokering'!$B$2:$AG$462,MATCH(O$2,'Justerad allokering'!$B$2:$AF$2,0),FALSE))</f>
        <v>0</v>
      </c>
      <c r="P34" s="28">
        <f>IF(ISERROR(1/VLOOKUP($B34,'Justerad allokering'!$B$2:$AG$462,MATCH(P$2,'Justerad allokering'!$B$2:$AF$2,0),FALSE)),VLOOKUP($B34,'Allokerad kvv'!$B$2:$AV$468,MATCH(P$2,'Allokerad kvv'!$B$2:$AV$2,0),FALSE),VLOOKUP($B34,'Justerad allokering'!$B$2:$AG$462,MATCH(P$2,'Justerad allokering'!$B$2:$AF$2,0),FALSE))</f>
        <v>0</v>
      </c>
      <c r="Q34" s="28">
        <f>IF(ISERROR(1/VLOOKUP($B34,'Justerad allokering'!$B$2:$AG$462,MATCH(Q$2,'Justerad allokering'!$B$2:$AF$2,0),FALSE)),VLOOKUP($B34,'Allokerad kvv'!$B$2:$AV$468,MATCH(Q$2,'Allokerad kvv'!$B$2:$AV$2,0),FALSE),VLOOKUP($B34,'Justerad allokering'!$B$2:$AG$462,MATCH(Q$2,'Justerad allokering'!$B$2:$AF$2,0),FALSE))</f>
        <v>0</v>
      </c>
      <c r="R34" s="28">
        <f>IF(ISERROR(1/VLOOKUP($B34,'Justerad allokering'!$B$2:$AG$462,MATCH(R$2,'Justerad allokering'!$B$2:$AF$2,0),FALSE)),VLOOKUP($B34,'Allokerad kvv'!$B$2:$AV$468,MATCH(R$2,'Allokerad kvv'!$B$2:$AV$2,0),FALSE),VLOOKUP($B34,'Justerad allokering'!$B$2:$AG$462,MATCH(R$2,'Justerad allokering'!$B$2:$AF$2,0),FALSE))</f>
        <v>0</v>
      </c>
      <c r="S34" s="28">
        <f>IF(ISERROR(1/VLOOKUP($B34,'Justerad allokering'!$B$2:$AG$462,MATCH(S$2,'Justerad allokering'!$B$2:$AF$2,0),FALSE)),VLOOKUP($B34,'Allokerad kvv'!$B$2:$AV$468,MATCH(S$2,'Allokerad kvv'!$B$2:$AV$2,0),FALSE),VLOOKUP($B34,'Justerad allokering'!$B$2:$AG$462,MATCH(S$2,'Justerad allokering'!$B$2:$AF$2,0),FALSE))</f>
        <v>0</v>
      </c>
      <c r="T34" s="28">
        <f>IF(ISERROR(1/VLOOKUP($B34,'Justerad allokering'!$B$2:$AG$462,MATCH(T$2,'Justerad allokering'!$B$2:$AF$2,0),FALSE)),VLOOKUP($B34,'Allokerad kvv'!$B$2:$AV$468,MATCH(T$2,'Allokerad kvv'!$B$2:$AV$2,0),FALSE),VLOOKUP($B34,'Justerad allokering'!$B$2:$AG$462,MATCH(T$2,'Justerad allokering'!$B$2:$AF$2,0),FALSE))</f>
        <v>0</v>
      </c>
      <c r="U34" s="28">
        <f>IF(ISERROR(1/VLOOKUP($B34,'Justerad allokering'!$B$2:$AG$462,MATCH(U$2,'Justerad allokering'!$B$2:$AF$2,0),FALSE)),VLOOKUP($B34,'Allokerad kvv'!$B$2:$AV$468,MATCH(U$2,'Allokerad kvv'!$B$2:$AV$2,0),FALSE),VLOOKUP($B34,'Justerad allokering'!$B$2:$AG$462,MATCH(U$2,'Justerad allokering'!$B$2:$AF$2,0),FALSE))</f>
        <v>0</v>
      </c>
      <c r="V34" s="28">
        <f>IF(ISERROR(1/VLOOKUP($B34,'Justerad allokering'!$B$2:$AG$462,MATCH(V$2,'Justerad allokering'!$B$2:$AF$2,0),FALSE)),VLOOKUP($B34,'Allokerad kvv'!$B$2:$AV$468,MATCH(V$2,'Allokerad kvv'!$B$2:$AV$2,0),FALSE),VLOOKUP($B34,'Justerad allokering'!$B$2:$AG$462,MATCH(V$2,'Justerad allokering'!$B$2:$AF$2,0),FALSE))</f>
        <v>0</v>
      </c>
      <c r="W34" s="28">
        <f>IF(ISERROR(1/VLOOKUP($B34,'Justerad allokering'!$B$2:$AG$462,MATCH(W$2,'Justerad allokering'!$B$2:$AF$2,0),FALSE)),VLOOKUP($B34,'Allokerad kvv'!$B$2:$AV$468,MATCH(W$2,'Allokerad kvv'!$B$2:$AV$2,0),FALSE),VLOOKUP($B34,'Justerad allokering'!$B$2:$AG$462,MATCH(W$2,'Justerad allokering'!$B$2:$AF$2,0),FALSE))</f>
        <v>0</v>
      </c>
      <c r="X34" s="28">
        <f>IF(ISERROR(1/VLOOKUP($B34,'Justerad allokering'!$B$2:$AG$462,MATCH(X$2,'Justerad allokering'!$B$2:$AF$2,0),FALSE)),VLOOKUP($B34,'Allokerad kvv'!$B$2:$AV$468,MATCH(X$2,'Allokerad kvv'!$B$2:$AV$2,0),FALSE),VLOOKUP($B34,'Justerad allokering'!$B$2:$AG$462,MATCH(X$2,'Justerad allokering'!$B$2:$AF$2,0),FALSE))</f>
        <v>0</v>
      </c>
      <c r="Y34" s="28">
        <f>IF(ISERROR(1/VLOOKUP($B34,'Justerad allokering'!$B$2:$AG$462,MATCH(Y$2,'Justerad allokering'!$B$2:$AF$2,0),FALSE)),VLOOKUP($B34,'Allokerad kvv'!$B$2:$AV$468,MATCH(Y$2,'Allokerad kvv'!$B$2:$AV$2,0),FALSE),VLOOKUP($B34,'Justerad allokering'!$B$2:$AG$462,MATCH(Y$2,'Justerad allokering'!$B$2:$AF$2,0),FALSE))</f>
        <v>0</v>
      </c>
      <c r="Z34" s="28">
        <f>IF(ISERROR(1/VLOOKUP($B34,'Justerad allokering'!$B$2:$AG$462,MATCH(Z$2,'Justerad allokering'!$B$2:$AF$2,0),FALSE)),VLOOKUP($B34,'Allokerad kvv'!$B$2:$AV$468,MATCH(Z$2,'Allokerad kvv'!$B$2:$AV$2,0),FALSE),VLOOKUP($B34,'Justerad allokering'!$B$2:$AG$462,MATCH(Z$2,'Justerad allokering'!$B$2:$AF$2,0),FALSE))</f>
        <v>0</v>
      </c>
      <c r="AA34" s="28"/>
      <c r="AB34" s="28"/>
      <c r="AE34">
        <f t="shared" si="0"/>
        <v>0</v>
      </c>
      <c r="AG34">
        <f t="shared" si="1"/>
        <v>0</v>
      </c>
      <c r="AH34">
        <f t="shared" si="2"/>
        <v>0</v>
      </c>
      <c r="AI34" s="55" t="str">
        <f>IF(AH34=0,"",AH34/VLOOKUP(B34,Kraftvärmeprod!$B$1:$BC$480,MATCH("Summa tillförd energi exklusive rökgaskondensering",Kraftvärmeprod!$B$1:$BC$1,0),FALSE))</f>
        <v/>
      </c>
    </row>
    <row r="35" spans="1:35" x14ac:dyDescent="0.25">
      <c r="A35" s="28" t="s">
        <v>53</v>
      </c>
      <c r="B35" s="28" t="s">
        <v>54</v>
      </c>
      <c r="C35" s="28">
        <f>IF(ISERROR(1/VLOOKUP($B35,'Justerad allokering'!$B$2:$AG$462,MATCH(C$2,'Justerad allokering'!$B$2:$AF$2,0),FALSE)),VLOOKUP($B35,'Allokerad kvv'!$B$2:$AV$468,MATCH(C$2,'Allokerad kvv'!$B$2:$AV$2,0),FALSE),VLOOKUP($B35,'Justerad allokering'!$B$2:$AG$462,MATCH(C$2,'Justerad allokering'!$B$2:$AF$2,0),FALSE))</f>
        <v>119.548</v>
      </c>
      <c r="D35" s="28">
        <f>IF(ISERROR(1/VLOOKUP($B35,'Justerad allokering'!$B$2:$AG$462,MATCH(D$2,'Justerad allokering'!$B$2:$AF$2,0),FALSE)),VLOOKUP($B35,'Allokerad kvv'!$B$2:$AV$468,MATCH(D$2,'Allokerad kvv'!$B$2:$AV$2,0),FALSE),VLOOKUP($B35,'Justerad allokering'!$B$2:$AG$462,MATCH(D$2,'Justerad allokering'!$B$2:$AF$2,0),FALSE))</f>
        <v>0</v>
      </c>
      <c r="E35" s="28">
        <f>IF(ISERROR(1/VLOOKUP($B35,'Justerad allokering'!$B$2:$AG$462,MATCH(E$2,'Justerad allokering'!$B$2:$AF$2,0),FALSE)),VLOOKUP($B35,'Allokerad kvv'!$B$2:$AV$468,MATCH(E$2,'Allokerad kvv'!$B$2:$AV$2,0),FALSE),VLOOKUP($B35,'Justerad allokering'!$B$2:$AG$462,MATCH(E$2,'Justerad allokering'!$B$2:$AF$2,0),FALSE))</f>
        <v>0</v>
      </c>
      <c r="F35" s="28">
        <f>IF(ISERROR(1/VLOOKUP($B35,'Justerad allokering'!$B$2:$AG$462,MATCH(F$2,'Justerad allokering'!$B$2:$AF$2,0),FALSE)),VLOOKUP($B35,'Allokerad kvv'!$B$2:$AV$468,MATCH(F$2,'Allokerad kvv'!$B$2:$AV$2,0),FALSE),VLOOKUP($B35,'Justerad allokering'!$B$2:$AG$462,MATCH(F$2,'Justerad allokering'!$B$2:$AF$2,0),FALSE))</f>
        <v>0</v>
      </c>
      <c r="G35" s="28">
        <f>IF(ISERROR(1/VLOOKUP($B35,'Justerad allokering'!$B$2:$AG$462,MATCH(G$2,'Justerad allokering'!$B$2:$AF$2,0),FALSE)),VLOOKUP($B35,'Allokerad kvv'!$B$2:$AV$468,MATCH(G$2,'Allokerad kvv'!$B$2:$AV$2,0),FALSE),VLOOKUP($B35,'Justerad allokering'!$B$2:$AG$462,MATCH(G$2,'Justerad allokering'!$B$2:$AF$2,0),FALSE))</f>
        <v>0.58081700000000003</v>
      </c>
      <c r="H35" s="28">
        <f>IF(ISERROR(1/VLOOKUP($B35,'Justerad allokering'!$B$2:$AG$462,MATCH(H$2,'Justerad allokering'!$B$2:$AF$2,0),FALSE)),VLOOKUP($B35,'Allokerad kvv'!$B$2:$AV$468,MATCH(H$2,'Allokerad kvv'!$B$2:$AV$2,0),FALSE),VLOOKUP($B35,'Justerad allokering'!$B$2:$AG$462,MATCH(H$2,'Justerad allokering'!$B$2:$AF$2,0),FALSE))</f>
        <v>0</v>
      </c>
      <c r="I35" s="28">
        <f>IF(ISERROR(1/VLOOKUP($B35,'Justerad allokering'!$B$2:$AG$462,MATCH(I$2,'Justerad allokering'!$B$2:$AF$2,0),FALSE)),VLOOKUP($B35,'Allokerad kvv'!$B$2:$AV$468,MATCH(I$2,'Allokerad kvv'!$B$2:$AV$2,0),FALSE),VLOOKUP($B35,'Justerad allokering'!$B$2:$AG$462,MATCH(I$2,'Justerad allokering'!$B$2:$AF$2,0),FALSE))</f>
        <v>0</v>
      </c>
      <c r="J35" s="28">
        <f>IF(ISERROR(1/VLOOKUP($B35,'Justerad allokering'!$B$2:$AG$462,MATCH(J$2,'Justerad allokering'!$B$2:$AF$2,0),FALSE)),VLOOKUP($B35,'Allokerad kvv'!$B$2:$AV$468,MATCH(J$2,'Allokerad kvv'!$B$2:$AV$2,0),FALSE),VLOOKUP($B35,'Justerad allokering'!$B$2:$AG$462,MATCH(J$2,'Justerad allokering'!$B$2:$AF$2,0),FALSE))</f>
        <v>0</v>
      </c>
      <c r="K35" s="28">
        <f>IF(ISERROR(1/VLOOKUP($B35,'Justerad allokering'!$B$2:$AG$462,MATCH(K$2,'Justerad allokering'!$B$2:$AF$2,0),FALSE)),VLOOKUP($B35,'Allokerad kvv'!$B$2:$AV$468,MATCH(K$2,'Allokerad kvv'!$B$2:$AV$2,0),FALSE),VLOOKUP($B35,'Justerad allokering'!$B$2:$AG$462,MATCH(K$2,'Justerad allokering'!$B$2:$AF$2,0),FALSE))</f>
        <v>3.5805600000000002</v>
      </c>
      <c r="L35" s="28">
        <f>IF(ISERROR(1/VLOOKUP($B35,'Justerad allokering'!$B$2:$AG$462,MATCH(L$2,'Justerad allokering'!$B$2:$AF$2,0),FALSE)),VLOOKUP($B35,'Allokerad kvv'!$B$2:$AV$468,MATCH(L$2,'Allokerad kvv'!$B$2:$AV$2,0),FALSE),VLOOKUP($B35,'Justerad allokering'!$B$2:$AG$462,MATCH(L$2,'Justerad allokering'!$B$2:$AF$2,0),FALSE))</f>
        <v>0</v>
      </c>
      <c r="M35" s="28">
        <f>IF(ISERROR(1/VLOOKUP($B35,'Justerad allokering'!$B$2:$AG$462,MATCH(M$2,'Justerad allokering'!$B$2:$AF$2,0),FALSE)),VLOOKUP($B35,'Allokerad kvv'!$B$2:$AV$468,MATCH(M$2,'Allokerad kvv'!$B$2:$AV$2,0),FALSE),VLOOKUP($B35,'Justerad allokering'!$B$2:$AG$462,MATCH(M$2,'Justerad allokering'!$B$2:$AF$2,0),FALSE))</f>
        <v>0</v>
      </c>
      <c r="N35" s="28">
        <f>IF(ISERROR(1/VLOOKUP($B35,'Justerad allokering'!$B$2:$AG$462,MATCH(N$2,'Justerad allokering'!$B$2:$AF$2,0),FALSE)),VLOOKUP($B35,'Allokerad kvv'!$B$2:$AV$468,MATCH(N$2,'Allokerad kvv'!$B$2:$AV$2,0),FALSE),VLOOKUP($B35,'Justerad allokering'!$B$2:$AG$462,MATCH(N$2,'Justerad allokering'!$B$2:$AF$2,0),FALSE))</f>
        <v>0</v>
      </c>
      <c r="O35" s="28">
        <f>IF(ISERROR(1/VLOOKUP($B35,'Justerad allokering'!$B$2:$AG$462,MATCH(O$2,'Justerad allokering'!$B$2:$AF$2,0),FALSE)),VLOOKUP($B35,'Allokerad kvv'!$B$2:$AV$468,MATCH(O$2,'Allokerad kvv'!$B$2:$AV$2,0),FALSE),VLOOKUP($B35,'Justerad allokering'!$B$2:$AG$462,MATCH(O$2,'Justerad allokering'!$B$2:$AF$2,0),FALSE))</f>
        <v>0</v>
      </c>
      <c r="P35" s="28">
        <f>IF(ISERROR(1/VLOOKUP($B35,'Justerad allokering'!$B$2:$AG$462,MATCH(P$2,'Justerad allokering'!$B$2:$AF$2,0),FALSE)),VLOOKUP($B35,'Allokerad kvv'!$B$2:$AV$468,MATCH(P$2,'Allokerad kvv'!$B$2:$AV$2,0),FALSE),VLOOKUP($B35,'Justerad allokering'!$B$2:$AG$462,MATCH(P$2,'Justerad allokering'!$B$2:$AF$2,0),FALSE))</f>
        <v>0</v>
      </c>
      <c r="Q35" s="28">
        <f>IF(ISERROR(1/VLOOKUP($B35,'Justerad allokering'!$B$2:$AG$462,MATCH(Q$2,'Justerad allokering'!$B$2:$AF$2,0),FALSE)),VLOOKUP($B35,'Allokerad kvv'!$B$2:$AV$468,MATCH(Q$2,'Allokerad kvv'!$B$2:$AV$2,0),FALSE),VLOOKUP($B35,'Justerad allokering'!$B$2:$AG$462,MATCH(Q$2,'Justerad allokering'!$B$2:$AF$2,0),FALSE))</f>
        <v>0</v>
      </c>
      <c r="R35" s="28">
        <f>IF(ISERROR(1/VLOOKUP($B35,'Justerad allokering'!$B$2:$AG$462,MATCH(R$2,'Justerad allokering'!$B$2:$AF$2,0),FALSE)),VLOOKUP($B35,'Allokerad kvv'!$B$2:$AV$468,MATCH(R$2,'Allokerad kvv'!$B$2:$AV$2,0),FALSE),VLOOKUP($B35,'Justerad allokering'!$B$2:$AG$462,MATCH(R$2,'Justerad allokering'!$B$2:$AF$2,0),FALSE))</f>
        <v>0</v>
      </c>
      <c r="S35" s="28">
        <f>IF(ISERROR(1/VLOOKUP($B35,'Justerad allokering'!$B$2:$AG$462,MATCH(S$2,'Justerad allokering'!$B$2:$AF$2,0),FALSE)),VLOOKUP($B35,'Allokerad kvv'!$B$2:$AV$468,MATCH(S$2,'Allokerad kvv'!$B$2:$AV$2,0),FALSE),VLOOKUP($B35,'Justerad allokering'!$B$2:$AG$462,MATCH(S$2,'Justerad allokering'!$B$2:$AF$2,0),FALSE))</f>
        <v>0</v>
      </c>
      <c r="T35" s="28">
        <f>IF(ISERROR(1/VLOOKUP($B35,'Justerad allokering'!$B$2:$AG$462,MATCH(T$2,'Justerad allokering'!$B$2:$AF$2,0),FALSE)),VLOOKUP($B35,'Allokerad kvv'!$B$2:$AV$468,MATCH(T$2,'Allokerad kvv'!$B$2:$AV$2,0),FALSE),VLOOKUP($B35,'Justerad allokering'!$B$2:$AG$462,MATCH(T$2,'Justerad allokering'!$B$2:$AF$2,0),FALSE))</f>
        <v>0</v>
      </c>
      <c r="U35" s="28">
        <f>IF(ISERROR(1/VLOOKUP($B35,'Justerad allokering'!$B$2:$AG$462,MATCH(U$2,'Justerad allokering'!$B$2:$AF$2,0),FALSE)),VLOOKUP($B35,'Allokerad kvv'!$B$2:$AV$468,MATCH(U$2,'Allokerad kvv'!$B$2:$AV$2,0),FALSE),VLOOKUP($B35,'Justerad allokering'!$B$2:$AG$462,MATCH(U$2,'Justerad allokering'!$B$2:$AF$2,0),FALSE))</f>
        <v>0</v>
      </c>
      <c r="V35" s="28">
        <f>IF(ISERROR(1/VLOOKUP($B35,'Justerad allokering'!$B$2:$AG$462,MATCH(V$2,'Justerad allokering'!$B$2:$AF$2,0),FALSE)),VLOOKUP($B35,'Allokerad kvv'!$B$2:$AV$468,MATCH(V$2,'Allokerad kvv'!$B$2:$AV$2,0),FALSE),VLOOKUP($B35,'Justerad allokering'!$B$2:$AG$462,MATCH(V$2,'Justerad allokering'!$B$2:$AF$2,0),FALSE))</f>
        <v>0</v>
      </c>
      <c r="W35" s="28">
        <f>IF(ISERROR(1/VLOOKUP($B35,'Justerad allokering'!$B$2:$AG$462,MATCH(W$2,'Justerad allokering'!$B$2:$AF$2,0),FALSE)),VLOOKUP($B35,'Allokerad kvv'!$B$2:$AV$468,MATCH(W$2,'Allokerad kvv'!$B$2:$AV$2,0),FALSE),VLOOKUP($B35,'Justerad allokering'!$B$2:$AG$462,MATCH(W$2,'Justerad allokering'!$B$2:$AF$2,0),FALSE))</f>
        <v>0</v>
      </c>
      <c r="X35" s="28">
        <f>IF(ISERROR(1/VLOOKUP($B35,'Justerad allokering'!$B$2:$AG$462,MATCH(X$2,'Justerad allokering'!$B$2:$AF$2,0),FALSE)),VLOOKUP($B35,'Allokerad kvv'!$B$2:$AV$468,MATCH(X$2,'Allokerad kvv'!$B$2:$AV$2,0),FALSE),VLOOKUP($B35,'Justerad allokering'!$B$2:$AG$462,MATCH(X$2,'Justerad allokering'!$B$2:$AF$2,0),FALSE))</f>
        <v>0</v>
      </c>
      <c r="Y35" s="28">
        <f>IF(ISERROR(1/VLOOKUP($B35,'Justerad allokering'!$B$2:$AG$462,MATCH(Y$2,'Justerad allokering'!$B$2:$AF$2,0),FALSE)),VLOOKUP($B35,'Allokerad kvv'!$B$2:$AV$468,MATCH(Y$2,'Allokerad kvv'!$B$2:$AV$2,0),FALSE),VLOOKUP($B35,'Justerad allokering'!$B$2:$AG$462,MATCH(Y$2,'Justerad allokering'!$B$2:$AF$2,0),FALSE))</f>
        <v>0</v>
      </c>
      <c r="Z35" s="28">
        <f>IF(ISERROR(1/VLOOKUP($B35,'Justerad allokering'!$B$2:$AG$462,MATCH(Z$2,'Justerad allokering'!$B$2:$AF$2,0),FALSE)),VLOOKUP($B35,'Allokerad kvv'!$B$2:$AV$468,MATCH(Z$2,'Allokerad kvv'!$B$2:$AV$2,0),FALSE),VLOOKUP($B35,'Justerad allokering'!$B$2:$AG$462,MATCH(Z$2,'Justerad allokering'!$B$2:$AF$2,0),FALSE))</f>
        <v>0</v>
      </c>
      <c r="AA35" s="28"/>
      <c r="AB35" s="28"/>
      <c r="AE35">
        <f t="shared" si="0"/>
        <v>123.709377</v>
      </c>
      <c r="AG35">
        <f t="shared" si="1"/>
        <v>120.128817</v>
      </c>
      <c r="AH35">
        <f t="shared" si="2"/>
        <v>120.128817</v>
      </c>
      <c r="AI35" s="55">
        <f>IF(AH35=0,"",AH35/VLOOKUP(B35,Kraftvärmeprod!$B$1:$BC$480,MATCH("Summa tillförd energi exklusive rökgaskondensering",Kraftvärmeprod!$B$1:$BC$1,0),FALSE))</f>
        <v>0.58381843762757335</v>
      </c>
    </row>
    <row r="36" spans="1:35" x14ac:dyDescent="0.25">
      <c r="A36" s="28" t="s">
        <v>53</v>
      </c>
      <c r="B36" s="28" t="s">
        <v>55</v>
      </c>
      <c r="C36" s="28">
        <f>IF(ISERROR(1/VLOOKUP($B36,'Justerad allokering'!$B$2:$AG$462,MATCH(C$2,'Justerad allokering'!$B$2:$AF$2,0),FALSE)),VLOOKUP($B36,'Allokerad kvv'!$B$2:$AV$468,MATCH(C$2,'Allokerad kvv'!$B$2:$AV$2,0),FALSE),VLOOKUP($B36,'Justerad allokering'!$B$2:$AG$462,MATCH(C$2,'Justerad allokering'!$B$2:$AF$2,0),FALSE))</f>
        <v>0</v>
      </c>
      <c r="D36" s="28">
        <f>IF(ISERROR(1/VLOOKUP($B36,'Justerad allokering'!$B$2:$AG$462,MATCH(D$2,'Justerad allokering'!$B$2:$AF$2,0),FALSE)),VLOOKUP($B36,'Allokerad kvv'!$B$2:$AV$468,MATCH(D$2,'Allokerad kvv'!$B$2:$AV$2,0),FALSE),VLOOKUP($B36,'Justerad allokering'!$B$2:$AG$462,MATCH(D$2,'Justerad allokering'!$B$2:$AF$2,0),FALSE))</f>
        <v>0</v>
      </c>
      <c r="E36" s="28">
        <f>IF(ISERROR(1/VLOOKUP($B36,'Justerad allokering'!$B$2:$AG$462,MATCH(E$2,'Justerad allokering'!$B$2:$AF$2,0),FALSE)),VLOOKUP($B36,'Allokerad kvv'!$B$2:$AV$468,MATCH(E$2,'Allokerad kvv'!$B$2:$AV$2,0),FALSE),VLOOKUP($B36,'Justerad allokering'!$B$2:$AG$462,MATCH(E$2,'Justerad allokering'!$B$2:$AF$2,0),FALSE))</f>
        <v>0</v>
      </c>
      <c r="F36" s="28">
        <f>IF(ISERROR(1/VLOOKUP($B36,'Justerad allokering'!$B$2:$AG$462,MATCH(F$2,'Justerad allokering'!$B$2:$AF$2,0),FALSE)),VLOOKUP($B36,'Allokerad kvv'!$B$2:$AV$468,MATCH(F$2,'Allokerad kvv'!$B$2:$AV$2,0),FALSE),VLOOKUP($B36,'Justerad allokering'!$B$2:$AG$462,MATCH(F$2,'Justerad allokering'!$B$2:$AF$2,0),FALSE))</f>
        <v>0</v>
      </c>
      <c r="G36" s="28">
        <f>IF(ISERROR(1/VLOOKUP($B36,'Justerad allokering'!$B$2:$AG$462,MATCH(G$2,'Justerad allokering'!$B$2:$AF$2,0),FALSE)),VLOOKUP($B36,'Allokerad kvv'!$B$2:$AV$468,MATCH(G$2,'Allokerad kvv'!$B$2:$AV$2,0),FALSE),VLOOKUP($B36,'Justerad allokering'!$B$2:$AG$462,MATCH(G$2,'Justerad allokering'!$B$2:$AF$2,0),FALSE))</f>
        <v>0</v>
      </c>
      <c r="H36" s="28">
        <f>IF(ISERROR(1/VLOOKUP($B36,'Justerad allokering'!$B$2:$AG$462,MATCH(H$2,'Justerad allokering'!$B$2:$AF$2,0),FALSE)),VLOOKUP($B36,'Allokerad kvv'!$B$2:$AV$468,MATCH(H$2,'Allokerad kvv'!$B$2:$AV$2,0),FALSE),VLOOKUP($B36,'Justerad allokering'!$B$2:$AG$462,MATCH(H$2,'Justerad allokering'!$B$2:$AF$2,0),FALSE))</f>
        <v>0</v>
      </c>
      <c r="I36" s="28">
        <f>IF(ISERROR(1/VLOOKUP($B36,'Justerad allokering'!$B$2:$AG$462,MATCH(I$2,'Justerad allokering'!$B$2:$AF$2,0),FALSE)),VLOOKUP($B36,'Allokerad kvv'!$B$2:$AV$468,MATCH(I$2,'Allokerad kvv'!$B$2:$AV$2,0),FALSE),VLOOKUP($B36,'Justerad allokering'!$B$2:$AG$462,MATCH(I$2,'Justerad allokering'!$B$2:$AF$2,0),FALSE))</f>
        <v>0</v>
      </c>
      <c r="J36" s="28">
        <f>IF(ISERROR(1/VLOOKUP($B36,'Justerad allokering'!$B$2:$AG$462,MATCH(J$2,'Justerad allokering'!$B$2:$AF$2,0),FALSE)),VLOOKUP($B36,'Allokerad kvv'!$B$2:$AV$468,MATCH(J$2,'Allokerad kvv'!$B$2:$AV$2,0),FALSE),VLOOKUP($B36,'Justerad allokering'!$B$2:$AG$462,MATCH(J$2,'Justerad allokering'!$B$2:$AF$2,0),FALSE))</f>
        <v>0</v>
      </c>
      <c r="K36" s="28">
        <f>IF(ISERROR(1/VLOOKUP($B36,'Justerad allokering'!$B$2:$AG$462,MATCH(K$2,'Justerad allokering'!$B$2:$AF$2,0),FALSE)),VLOOKUP($B36,'Allokerad kvv'!$B$2:$AV$468,MATCH(K$2,'Allokerad kvv'!$B$2:$AV$2,0),FALSE),VLOOKUP($B36,'Justerad allokering'!$B$2:$AG$462,MATCH(K$2,'Justerad allokering'!$B$2:$AF$2,0),FALSE))</f>
        <v>0</v>
      </c>
      <c r="L36" s="28">
        <f>IF(ISERROR(1/VLOOKUP($B36,'Justerad allokering'!$B$2:$AG$462,MATCH(L$2,'Justerad allokering'!$B$2:$AF$2,0),FALSE)),VLOOKUP($B36,'Allokerad kvv'!$B$2:$AV$468,MATCH(L$2,'Allokerad kvv'!$B$2:$AV$2,0),FALSE),VLOOKUP($B36,'Justerad allokering'!$B$2:$AG$462,MATCH(L$2,'Justerad allokering'!$B$2:$AF$2,0),FALSE))</f>
        <v>0</v>
      </c>
      <c r="M36" s="28">
        <f>IF(ISERROR(1/VLOOKUP($B36,'Justerad allokering'!$B$2:$AG$462,MATCH(M$2,'Justerad allokering'!$B$2:$AF$2,0),FALSE)),VLOOKUP($B36,'Allokerad kvv'!$B$2:$AV$468,MATCH(M$2,'Allokerad kvv'!$B$2:$AV$2,0),FALSE),VLOOKUP($B36,'Justerad allokering'!$B$2:$AG$462,MATCH(M$2,'Justerad allokering'!$B$2:$AF$2,0),FALSE))</f>
        <v>0</v>
      </c>
      <c r="N36" s="28">
        <f>IF(ISERROR(1/VLOOKUP($B36,'Justerad allokering'!$B$2:$AG$462,MATCH(N$2,'Justerad allokering'!$B$2:$AF$2,0),FALSE)),VLOOKUP($B36,'Allokerad kvv'!$B$2:$AV$468,MATCH(N$2,'Allokerad kvv'!$B$2:$AV$2,0),FALSE),VLOOKUP($B36,'Justerad allokering'!$B$2:$AG$462,MATCH(N$2,'Justerad allokering'!$B$2:$AF$2,0),FALSE))</f>
        <v>0</v>
      </c>
      <c r="O36" s="28">
        <f>IF(ISERROR(1/VLOOKUP($B36,'Justerad allokering'!$B$2:$AG$462,MATCH(O$2,'Justerad allokering'!$B$2:$AF$2,0),FALSE)),VLOOKUP($B36,'Allokerad kvv'!$B$2:$AV$468,MATCH(O$2,'Allokerad kvv'!$B$2:$AV$2,0),FALSE),VLOOKUP($B36,'Justerad allokering'!$B$2:$AG$462,MATCH(O$2,'Justerad allokering'!$B$2:$AF$2,0),FALSE))</f>
        <v>0</v>
      </c>
      <c r="P36" s="28">
        <f>IF(ISERROR(1/VLOOKUP($B36,'Justerad allokering'!$B$2:$AG$462,MATCH(P$2,'Justerad allokering'!$B$2:$AF$2,0),FALSE)),VLOOKUP($B36,'Allokerad kvv'!$B$2:$AV$468,MATCH(P$2,'Allokerad kvv'!$B$2:$AV$2,0),FALSE),VLOOKUP($B36,'Justerad allokering'!$B$2:$AG$462,MATCH(P$2,'Justerad allokering'!$B$2:$AF$2,0),FALSE))</f>
        <v>0</v>
      </c>
      <c r="Q36" s="28">
        <f>IF(ISERROR(1/VLOOKUP($B36,'Justerad allokering'!$B$2:$AG$462,MATCH(Q$2,'Justerad allokering'!$B$2:$AF$2,0),FALSE)),VLOOKUP($B36,'Allokerad kvv'!$B$2:$AV$468,MATCH(Q$2,'Allokerad kvv'!$B$2:$AV$2,0),FALSE),VLOOKUP($B36,'Justerad allokering'!$B$2:$AG$462,MATCH(Q$2,'Justerad allokering'!$B$2:$AF$2,0),FALSE))</f>
        <v>0</v>
      </c>
      <c r="R36" s="28">
        <f>IF(ISERROR(1/VLOOKUP($B36,'Justerad allokering'!$B$2:$AG$462,MATCH(R$2,'Justerad allokering'!$B$2:$AF$2,0),FALSE)),VLOOKUP($B36,'Allokerad kvv'!$B$2:$AV$468,MATCH(R$2,'Allokerad kvv'!$B$2:$AV$2,0),FALSE),VLOOKUP($B36,'Justerad allokering'!$B$2:$AG$462,MATCH(R$2,'Justerad allokering'!$B$2:$AF$2,0),FALSE))</f>
        <v>0</v>
      </c>
      <c r="S36" s="28">
        <f>IF(ISERROR(1/VLOOKUP($B36,'Justerad allokering'!$B$2:$AG$462,MATCH(S$2,'Justerad allokering'!$B$2:$AF$2,0),FALSE)),VLOOKUP($B36,'Allokerad kvv'!$B$2:$AV$468,MATCH(S$2,'Allokerad kvv'!$B$2:$AV$2,0),FALSE),VLOOKUP($B36,'Justerad allokering'!$B$2:$AG$462,MATCH(S$2,'Justerad allokering'!$B$2:$AF$2,0),FALSE))</f>
        <v>0</v>
      </c>
      <c r="T36" s="28">
        <f>IF(ISERROR(1/VLOOKUP($B36,'Justerad allokering'!$B$2:$AG$462,MATCH(T$2,'Justerad allokering'!$B$2:$AF$2,0),FALSE)),VLOOKUP($B36,'Allokerad kvv'!$B$2:$AV$468,MATCH(T$2,'Allokerad kvv'!$B$2:$AV$2,0),FALSE),VLOOKUP($B36,'Justerad allokering'!$B$2:$AG$462,MATCH(T$2,'Justerad allokering'!$B$2:$AF$2,0),FALSE))</f>
        <v>0</v>
      </c>
      <c r="U36" s="28">
        <f>IF(ISERROR(1/VLOOKUP($B36,'Justerad allokering'!$B$2:$AG$462,MATCH(U$2,'Justerad allokering'!$B$2:$AF$2,0),FALSE)),VLOOKUP($B36,'Allokerad kvv'!$B$2:$AV$468,MATCH(U$2,'Allokerad kvv'!$B$2:$AV$2,0),FALSE),VLOOKUP($B36,'Justerad allokering'!$B$2:$AG$462,MATCH(U$2,'Justerad allokering'!$B$2:$AF$2,0),FALSE))</f>
        <v>0</v>
      </c>
      <c r="V36" s="28">
        <f>IF(ISERROR(1/VLOOKUP($B36,'Justerad allokering'!$B$2:$AG$462,MATCH(V$2,'Justerad allokering'!$B$2:$AF$2,0),FALSE)),VLOOKUP($B36,'Allokerad kvv'!$B$2:$AV$468,MATCH(V$2,'Allokerad kvv'!$B$2:$AV$2,0),FALSE),VLOOKUP($B36,'Justerad allokering'!$B$2:$AG$462,MATCH(V$2,'Justerad allokering'!$B$2:$AF$2,0),FALSE))</f>
        <v>0</v>
      </c>
      <c r="W36" s="28">
        <f>IF(ISERROR(1/VLOOKUP($B36,'Justerad allokering'!$B$2:$AG$462,MATCH(W$2,'Justerad allokering'!$B$2:$AF$2,0),FALSE)),VLOOKUP($B36,'Allokerad kvv'!$B$2:$AV$468,MATCH(W$2,'Allokerad kvv'!$B$2:$AV$2,0),FALSE),VLOOKUP($B36,'Justerad allokering'!$B$2:$AG$462,MATCH(W$2,'Justerad allokering'!$B$2:$AF$2,0),FALSE))</f>
        <v>0</v>
      </c>
      <c r="X36" s="28">
        <f>IF(ISERROR(1/VLOOKUP($B36,'Justerad allokering'!$B$2:$AG$462,MATCH(X$2,'Justerad allokering'!$B$2:$AF$2,0),FALSE)),VLOOKUP($B36,'Allokerad kvv'!$B$2:$AV$468,MATCH(X$2,'Allokerad kvv'!$B$2:$AV$2,0),FALSE),VLOOKUP($B36,'Justerad allokering'!$B$2:$AG$462,MATCH(X$2,'Justerad allokering'!$B$2:$AF$2,0),FALSE))</f>
        <v>0</v>
      </c>
      <c r="Y36" s="28">
        <f>IF(ISERROR(1/VLOOKUP($B36,'Justerad allokering'!$B$2:$AG$462,MATCH(Y$2,'Justerad allokering'!$B$2:$AF$2,0),FALSE)),VLOOKUP($B36,'Allokerad kvv'!$B$2:$AV$468,MATCH(Y$2,'Allokerad kvv'!$B$2:$AV$2,0),FALSE),VLOOKUP($B36,'Justerad allokering'!$B$2:$AG$462,MATCH(Y$2,'Justerad allokering'!$B$2:$AF$2,0),FALSE))</f>
        <v>0</v>
      </c>
      <c r="Z36" s="28">
        <f>IF(ISERROR(1/VLOOKUP($B36,'Justerad allokering'!$B$2:$AG$462,MATCH(Z$2,'Justerad allokering'!$B$2:$AF$2,0),FALSE)),VLOOKUP($B36,'Allokerad kvv'!$B$2:$AV$468,MATCH(Z$2,'Allokerad kvv'!$B$2:$AV$2,0),FALSE),VLOOKUP($B36,'Justerad allokering'!$B$2:$AG$462,MATCH(Z$2,'Justerad allokering'!$B$2:$AF$2,0),FALSE))</f>
        <v>0</v>
      </c>
      <c r="AA36" s="28"/>
      <c r="AB36" s="28"/>
      <c r="AE36">
        <f t="shared" si="0"/>
        <v>0</v>
      </c>
      <c r="AG36">
        <f t="shared" si="1"/>
        <v>0</v>
      </c>
      <c r="AH36">
        <f t="shared" si="2"/>
        <v>0</v>
      </c>
      <c r="AI36" s="55" t="str">
        <f>IF(AH36=0,"",AH36/VLOOKUP(B36,Kraftvärmeprod!$B$1:$BC$480,MATCH("Summa tillförd energi exklusive rökgaskondensering",Kraftvärmeprod!$B$1:$BC$1,0),FALSE))</f>
        <v/>
      </c>
    </row>
    <row r="37" spans="1:35" x14ac:dyDescent="0.25">
      <c r="A37" s="28" t="s">
        <v>53</v>
      </c>
      <c r="B37" s="28" t="s">
        <v>56</v>
      </c>
      <c r="C37" s="28">
        <f>IF(ISERROR(1/VLOOKUP($B37,'Justerad allokering'!$B$2:$AG$462,MATCH(C$2,'Justerad allokering'!$B$2:$AF$2,0),FALSE)),VLOOKUP($B37,'Allokerad kvv'!$B$2:$AV$468,MATCH(C$2,'Allokerad kvv'!$B$2:$AV$2,0),FALSE),VLOOKUP($B37,'Justerad allokering'!$B$2:$AG$462,MATCH(C$2,'Justerad allokering'!$B$2:$AF$2,0),FALSE))</f>
        <v>0</v>
      </c>
      <c r="D37" s="28">
        <f>IF(ISERROR(1/VLOOKUP($B37,'Justerad allokering'!$B$2:$AG$462,MATCH(D$2,'Justerad allokering'!$B$2:$AF$2,0),FALSE)),VLOOKUP($B37,'Allokerad kvv'!$B$2:$AV$468,MATCH(D$2,'Allokerad kvv'!$B$2:$AV$2,0),FALSE),VLOOKUP($B37,'Justerad allokering'!$B$2:$AG$462,MATCH(D$2,'Justerad allokering'!$B$2:$AF$2,0),FALSE))</f>
        <v>0</v>
      </c>
      <c r="E37" s="28">
        <f>IF(ISERROR(1/VLOOKUP($B37,'Justerad allokering'!$B$2:$AG$462,MATCH(E$2,'Justerad allokering'!$B$2:$AF$2,0),FALSE)),VLOOKUP($B37,'Allokerad kvv'!$B$2:$AV$468,MATCH(E$2,'Allokerad kvv'!$B$2:$AV$2,0),FALSE),VLOOKUP($B37,'Justerad allokering'!$B$2:$AG$462,MATCH(E$2,'Justerad allokering'!$B$2:$AF$2,0),FALSE))</f>
        <v>0</v>
      </c>
      <c r="F37" s="28">
        <f>IF(ISERROR(1/VLOOKUP($B37,'Justerad allokering'!$B$2:$AG$462,MATCH(F$2,'Justerad allokering'!$B$2:$AF$2,0),FALSE)),VLOOKUP($B37,'Allokerad kvv'!$B$2:$AV$468,MATCH(F$2,'Allokerad kvv'!$B$2:$AV$2,0),FALSE),VLOOKUP($B37,'Justerad allokering'!$B$2:$AG$462,MATCH(F$2,'Justerad allokering'!$B$2:$AF$2,0),FALSE))</f>
        <v>0</v>
      </c>
      <c r="G37" s="28">
        <f>IF(ISERROR(1/VLOOKUP($B37,'Justerad allokering'!$B$2:$AG$462,MATCH(G$2,'Justerad allokering'!$B$2:$AF$2,0),FALSE)),VLOOKUP($B37,'Allokerad kvv'!$B$2:$AV$468,MATCH(G$2,'Allokerad kvv'!$B$2:$AV$2,0),FALSE),VLOOKUP($B37,'Justerad allokering'!$B$2:$AG$462,MATCH(G$2,'Justerad allokering'!$B$2:$AF$2,0),FALSE))</f>
        <v>0</v>
      </c>
      <c r="H37" s="28">
        <f>IF(ISERROR(1/VLOOKUP($B37,'Justerad allokering'!$B$2:$AG$462,MATCH(H$2,'Justerad allokering'!$B$2:$AF$2,0),FALSE)),VLOOKUP($B37,'Allokerad kvv'!$B$2:$AV$468,MATCH(H$2,'Allokerad kvv'!$B$2:$AV$2,0),FALSE),VLOOKUP($B37,'Justerad allokering'!$B$2:$AG$462,MATCH(H$2,'Justerad allokering'!$B$2:$AF$2,0),FALSE))</f>
        <v>0</v>
      </c>
      <c r="I37" s="28">
        <f>IF(ISERROR(1/VLOOKUP($B37,'Justerad allokering'!$B$2:$AG$462,MATCH(I$2,'Justerad allokering'!$B$2:$AF$2,0),FALSE)),VLOOKUP($B37,'Allokerad kvv'!$B$2:$AV$468,MATCH(I$2,'Allokerad kvv'!$B$2:$AV$2,0),FALSE),VLOOKUP($B37,'Justerad allokering'!$B$2:$AG$462,MATCH(I$2,'Justerad allokering'!$B$2:$AF$2,0),FALSE))</f>
        <v>0</v>
      </c>
      <c r="J37" s="28">
        <f>IF(ISERROR(1/VLOOKUP($B37,'Justerad allokering'!$B$2:$AG$462,MATCH(J$2,'Justerad allokering'!$B$2:$AF$2,0),FALSE)),VLOOKUP($B37,'Allokerad kvv'!$B$2:$AV$468,MATCH(J$2,'Allokerad kvv'!$B$2:$AV$2,0),FALSE),VLOOKUP($B37,'Justerad allokering'!$B$2:$AG$462,MATCH(J$2,'Justerad allokering'!$B$2:$AF$2,0),FALSE))</f>
        <v>0</v>
      </c>
      <c r="K37" s="28">
        <f>IF(ISERROR(1/VLOOKUP($B37,'Justerad allokering'!$B$2:$AG$462,MATCH(K$2,'Justerad allokering'!$B$2:$AF$2,0),FALSE)),VLOOKUP($B37,'Allokerad kvv'!$B$2:$AV$468,MATCH(K$2,'Allokerad kvv'!$B$2:$AV$2,0),FALSE),VLOOKUP($B37,'Justerad allokering'!$B$2:$AG$462,MATCH(K$2,'Justerad allokering'!$B$2:$AF$2,0),FALSE))</f>
        <v>0</v>
      </c>
      <c r="L37" s="28">
        <f>IF(ISERROR(1/VLOOKUP($B37,'Justerad allokering'!$B$2:$AG$462,MATCH(L$2,'Justerad allokering'!$B$2:$AF$2,0),FALSE)),VLOOKUP($B37,'Allokerad kvv'!$B$2:$AV$468,MATCH(L$2,'Allokerad kvv'!$B$2:$AV$2,0),FALSE),VLOOKUP($B37,'Justerad allokering'!$B$2:$AG$462,MATCH(L$2,'Justerad allokering'!$B$2:$AF$2,0),FALSE))</f>
        <v>0</v>
      </c>
      <c r="M37" s="28">
        <f>IF(ISERROR(1/VLOOKUP($B37,'Justerad allokering'!$B$2:$AG$462,MATCH(M$2,'Justerad allokering'!$B$2:$AF$2,0),FALSE)),VLOOKUP($B37,'Allokerad kvv'!$B$2:$AV$468,MATCH(M$2,'Allokerad kvv'!$B$2:$AV$2,0),FALSE),VLOOKUP($B37,'Justerad allokering'!$B$2:$AG$462,MATCH(M$2,'Justerad allokering'!$B$2:$AF$2,0),FALSE))</f>
        <v>0</v>
      </c>
      <c r="N37" s="28">
        <f>IF(ISERROR(1/VLOOKUP($B37,'Justerad allokering'!$B$2:$AG$462,MATCH(N$2,'Justerad allokering'!$B$2:$AF$2,0),FALSE)),VLOOKUP($B37,'Allokerad kvv'!$B$2:$AV$468,MATCH(N$2,'Allokerad kvv'!$B$2:$AV$2,0),FALSE),VLOOKUP($B37,'Justerad allokering'!$B$2:$AG$462,MATCH(N$2,'Justerad allokering'!$B$2:$AF$2,0),FALSE))</f>
        <v>0</v>
      </c>
      <c r="O37" s="28">
        <f>IF(ISERROR(1/VLOOKUP($B37,'Justerad allokering'!$B$2:$AG$462,MATCH(O$2,'Justerad allokering'!$B$2:$AF$2,0),FALSE)),VLOOKUP($B37,'Allokerad kvv'!$B$2:$AV$468,MATCH(O$2,'Allokerad kvv'!$B$2:$AV$2,0),FALSE),VLOOKUP($B37,'Justerad allokering'!$B$2:$AG$462,MATCH(O$2,'Justerad allokering'!$B$2:$AF$2,0),FALSE))</f>
        <v>0</v>
      </c>
      <c r="P37" s="28">
        <f>IF(ISERROR(1/VLOOKUP($B37,'Justerad allokering'!$B$2:$AG$462,MATCH(P$2,'Justerad allokering'!$B$2:$AF$2,0),FALSE)),VLOOKUP($B37,'Allokerad kvv'!$B$2:$AV$468,MATCH(P$2,'Allokerad kvv'!$B$2:$AV$2,0),FALSE),VLOOKUP($B37,'Justerad allokering'!$B$2:$AG$462,MATCH(P$2,'Justerad allokering'!$B$2:$AF$2,0),FALSE))</f>
        <v>0</v>
      </c>
      <c r="Q37" s="28">
        <f>IF(ISERROR(1/VLOOKUP($B37,'Justerad allokering'!$B$2:$AG$462,MATCH(Q$2,'Justerad allokering'!$B$2:$AF$2,0),FALSE)),VLOOKUP($B37,'Allokerad kvv'!$B$2:$AV$468,MATCH(Q$2,'Allokerad kvv'!$B$2:$AV$2,0),FALSE),VLOOKUP($B37,'Justerad allokering'!$B$2:$AG$462,MATCH(Q$2,'Justerad allokering'!$B$2:$AF$2,0),FALSE))</f>
        <v>0</v>
      </c>
      <c r="R37" s="28">
        <f>IF(ISERROR(1/VLOOKUP($B37,'Justerad allokering'!$B$2:$AG$462,MATCH(R$2,'Justerad allokering'!$B$2:$AF$2,0),FALSE)),VLOOKUP($B37,'Allokerad kvv'!$B$2:$AV$468,MATCH(R$2,'Allokerad kvv'!$B$2:$AV$2,0),FALSE),VLOOKUP($B37,'Justerad allokering'!$B$2:$AG$462,MATCH(R$2,'Justerad allokering'!$B$2:$AF$2,0),FALSE))</f>
        <v>0</v>
      </c>
      <c r="S37" s="28">
        <f>IF(ISERROR(1/VLOOKUP($B37,'Justerad allokering'!$B$2:$AG$462,MATCH(S$2,'Justerad allokering'!$B$2:$AF$2,0),FALSE)),VLOOKUP($B37,'Allokerad kvv'!$B$2:$AV$468,MATCH(S$2,'Allokerad kvv'!$B$2:$AV$2,0),FALSE),VLOOKUP($B37,'Justerad allokering'!$B$2:$AG$462,MATCH(S$2,'Justerad allokering'!$B$2:$AF$2,0),FALSE))</f>
        <v>0</v>
      </c>
      <c r="T37" s="28">
        <f>IF(ISERROR(1/VLOOKUP($B37,'Justerad allokering'!$B$2:$AG$462,MATCH(T$2,'Justerad allokering'!$B$2:$AF$2,0),FALSE)),VLOOKUP($B37,'Allokerad kvv'!$B$2:$AV$468,MATCH(T$2,'Allokerad kvv'!$B$2:$AV$2,0),FALSE),VLOOKUP($B37,'Justerad allokering'!$B$2:$AG$462,MATCH(T$2,'Justerad allokering'!$B$2:$AF$2,0),FALSE))</f>
        <v>0</v>
      </c>
      <c r="U37" s="28">
        <f>IF(ISERROR(1/VLOOKUP($B37,'Justerad allokering'!$B$2:$AG$462,MATCH(U$2,'Justerad allokering'!$B$2:$AF$2,0),FALSE)),VLOOKUP($B37,'Allokerad kvv'!$B$2:$AV$468,MATCH(U$2,'Allokerad kvv'!$B$2:$AV$2,0),FALSE),VLOOKUP($B37,'Justerad allokering'!$B$2:$AG$462,MATCH(U$2,'Justerad allokering'!$B$2:$AF$2,0),FALSE))</f>
        <v>0</v>
      </c>
      <c r="V37" s="28">
        <f>IF(ISERROR(1/VLOOKUP($B37,'Justerad allokering'!$B$2:$AG$462,MATCH(V$2,'Justerad allokering'!$B$2:$AF$2,0),FALSE)),VLOOKUP($B37,'Allokerad kvv'!$B$2:$AV$468,MATCH(V$2,'Allokerad kvv'!$B$2:$AV$2,0),FALSE),VLOOKUP($B37,'Justerad allokering'!$B$2:$AG$462,MATCH(V$2,'Justerad allokering'!$B$2:$AF$2,0),FALSE))</f>
        <v>0</v>
      </c>
      <c r="W37" s="28">
        <f>IF(ISERROR(1/VLOOKUP($B37,'Justerad allokering'!$B$2:$AG$462,MATCH(W$2,'Justerad allokering'!$B$2:$AF$2,0),FALSE)),VLOOKUP($B37,'Allokerad kvv'!$B$2:$AV$468,MATCH(W$2,'Allokerad kvv'!$B$2:$AV$2,0),FALSE),VLOOKUP($B37,'Justerad allokering'!$B$2:$AG$462,MATCH(W$2,'Justerad allokering'!$B$2:$AF$2,0),FALSE))</f>
        <v>0</v>
      </c>
      <c r="X37" s="28">
        <f>IF(ISERROR(1/VLOOKUP($B37,'Justerad allokering'!$B$2:$AG$462,MATCH(X$2,'Justerad allokering'!$B$2:$AF$2,0),FALSE)),VLOOKUP($B37,'Allokerad kvv'!$B$2:$AV$468,MATCH(X$2,'Allokerad kvv'!$B$2:$AV$2,0),FALSE),VLOOKUP($B37,'Justerad allokering'!$B$2:$AG$462,MATCH(X$2,'Justerad allokering'!$B$2:$AF$2,0),FALSE))</f>
        <v>0</v>
      </c>
      <c r="Y37" s="28">
        <f>IF(ISERROR(1/VLOOKUP($B37,'Justerad allokering'!$B$2:$AG$462,MATCH(Y$2,'Justerad allokering'!$B$2:$AF$2,0),FALSE)),VLOOKUP($B37,'Allokerad kvv'!$B$2:$AV$468,MATCH(Y$2,'Allokerad kvv'!$B$2:$AV$2,0),FALSE),VLOOKUP($B37,'Justerad allokering'!$B$2:$AG$462,MATCH(Y$2,'Justerad allokering'!$B$2:$AF$2,0),FALSE))</f>
        <v>0</v>
      </c>
      <c r="Z37" s="28">
        <f>IF(ISERROR(1/VLOOKUP($B37,'Justerad allokering'!$B$2:$AG$462,MATCH(Z$2,'Justerad allokering'!$B$2:$AF$2,0),FALSE)),VLOOKUP($B37,'Allokerad kvv'!$B$2:$AV$468,MATCH(Z$2,'Allokerad kvv'!$B$2:$AV$2,0),FALSE),VLOOKUP($B37,'Justerad allokering'!$B$2:$AG$462,MATCH(Z$2,'Justerad allokering'!$B$2:$AF$2,0),FALSE))</f>
        <v>0</v>
      </c>
      <c r="AA37" s="28"/>
      <c r="AB37" s="28"/>
      <c r="AE37">
        <f t="shared" si="0"/>
        <v>0</v>
      </c>
      <c r="AG37">
        <f t="shared" si="1"/>
        <v>0</v>
      </c>
      <c r="AH37">
        <f t="shared" si="2"/>
        <v>0</v>
      </c>
      <c r="AI37" s="55" t="str">
        <f>IF(AH37=0,"",AH37/VLOOKUP(B37,Kraftvärmeprod!$B$1:$BC$480,MATCH("Summa tillförd energi exklusive rökgaskondensering",Kraftvärmeprod!$B$1:$BC$1,0),FALSE))</f>
        <v/>
      </c>
    </row>
    <row r="38" spans="1:35" x14ac:dyDescent="0.25">
      <c r="A38" s="28" t="s">
        <v>57</v>
      </c>
      <c r="B38" s="28" t="s">
        <v>58</v>
      </c>
      <c r="C38" s="28">
        <f>IF(ISERROR(1/VLOOKUP($B38,'Justerad allokering'!$B$2:$AG$462,MATCH(C$2,'Justerad allokering'!$B$2:$AF$2,0),FALSE)),VLOOKUP($B38,'Allokerad kvv'!$B$2:$AV$468,MATCH(C$2,'Allokerad kvv'!$B$2:$AV$2,0),FALSE),VLOOKUP($B38,'Justerad allokering'!$B$2:$AG$462,MATCH(C$2,'Justerad allokering'!$B$2:$AF$2,0),FALSE))</f>
        <v>204.99199999999999</v>
      </c>
      <c r="D38" s="28">
        <f>IF(ISERROR(1/VLOOKUP($B38,'Justerad allokering'!$B$2:$AG$462,MATCH(D$2,'Justerad allokering'!$B$2:$AF$2,0),FALSE)),VLOOKUP($B38,'Allokerad kvv'!$B$2:$AV$468,MATCH(D$2,'Allokerad kvv'!$B$2:$AV$2,0),FALSE),VLOOKUP($B38,'Justerad allokering'!$B$2:$AG$462,MATCH(D$2,'Justerad allokering'!$B$2:$AF$2,0),FALSE))</f>
        <v>0</v>
      </c>
      <c r="E38" s="28">
        <f>IF(ISERROR(1/VLOOKUP($B38,'Justerad allokering'!$B$2:$AG$462,MATCH(E$2,'Justerad allokering'!$B$2:$AF$2,0),FALSE)),VLOOKUP($B38,'Allokerad kvv'!$B$2:$AV$468,MATCH(E$2,'Allokerad kvv'!$B$2:$AV$2,0),FALSE),VLOOKUP($B38,'Justerad allokering'!$B$2:$AG$462,MATCH(E$2,'Justerad allokering'!$B$2:$AF$2,0),FALSE))</f>
        <v>24.2529</v>
      </c>
      <c r="F38" s="28">
        <f>IF(ISERROR(1/VLOOKUP($B38,'Justerad allokering'!$B$2:$AG$462,MATCH(F$2,'Justerad allokering'!$B$2:$AF$2,0),FALSE)),VLOOKUP($B38,'Allokerad kvv'!$B$2:$AV$468,MATCH(F$2,'Allokerad kvv'!$B$2:$AV$2,0),FALSE),VLOOKUP($B38,'Justerad allokering'!$B$2:$AG$462,MATCH(F$2,'Justerad allokering'!$B$2:$AF$2,0),FALSE))</f>
        <v>0</v>
      </c>
      <c r="G38" s="28">
        <f>IF(ISERROR(1/VLOOKUP($B38,'Justerad allokering'!$B$2:$AG$462,MATCH(G$2,'Justerad allokering'!$B$2:$AF$2,0),FALSE)),VLOOKUP($B38,'Allokerad kvv'!$B$2:$AV$468,MATCH(G$2,'Allokerad kvv'!$B$2:$AV$2,0),FALSE),VLOOKUP($B38,'Justerad allokering'!$B$2:$AG$462,MATCH(G$2,'Justerad allokering'!$B$2:$AF$2,0),FALSE))</f>
        <v>0</v>
      </c>
      <c r="H38" s="28">
        <f>IF(ISERROR(1/VLOOKUP($B38,'Justerad allokering'!$B$2:$AG$462,MATCH(H$2,'Justerad allokering'!$B$2:$AF$2,0),FALSE)),VLOOKUP($B38,'Allokerad kvv'!$B$2:$AV$468,MATCH(H$2,'Allokerad kvv'!$B$2:$AV$2,0),FALSE),VLOOKUP($B38,'Justerad allokering'!$B$2:$AG$462,MATCH(H$2,'Justerad allokering'!$B$2:$AF$2,0),FALSE))</f>
        <v>5.5873799999999996</v>
      </c>
      <c r="I38" s="28">
        <f>IF(ISERROR(1/VLOOKUP($B38,'Justerad allokering'!$B$2:$AG$462,MATCH(I$2,'Justerad allokering'!$B$2:$AF$2,0),FALSE)),VLOOKUP($B38,'Allokerad kvv'!$B$2:$AV$468,MATCH(I$2,'Allokerad kvv'!$B$2:$AV$2,0),FALSE),VLOOKUP($B38,'Justerad allokering'!$B$2:$AG$462,MATCH(I$2,'Justerad allokering'!$B$2:$AF$2,0),FALSE))</f>
        <v>0</v>
      </c>
      <c r="J38" s="28">
        <f>IF(ISERROR(1/VLOOKUP($B38,'Justerad allokering'!$B$2:$AG$462,MATCH(J$2,'Justerad allokering'!$B$2:$AF$2,0),FALSE)),VLOOKUP($B38,'Allokerad kvv'!$B$2:$AV$468,MATCH(J$2,'Allokerad kvv'!$B$2:$AV$2,0),FALSE),VLOOKUP($B38,'Justerad allokering'!$B$2:$AG$462,MATCH(J$2,'Justerad allokering'!$B$2:$AF$2,0),FALSE))</f>
        <v>274.07100000000003</v>
      </c>
      <c r="K38" s="28">
        <f>IF(ISERROR(1/VLOOKUP($B38,'Justerad allokering'!$B$2:$AG$462,MATCH(K$2,'Justerad allokering'!$B$2:$AF$2,0),FALSE)),VLOOKUP($B38,'Allokerad kvv'!$B$2:$AV$468,MATCH(K$2,'Allokerad kvv'!$B$2:$AV$2,0),FALSE),VLOOKUP($B38,'Justerad allokering'!$B$2:$AG$462,MATCH(K$2,'Justerad allokering'!$B$2:$AF$2,0),FALSE))</f>
        <v>20.3017</v>
      </c>
      <c r="L38" s="28">
        <f>IF(ISERROR(1/VLOOKUP($B38,'Justerad allokering'!$B$2:$AG$462,MATCH(L$2,'Justerad allokering'!$B$2:$AF$2,0),FALSE)),VLOOKUP($B38,'Allokerad kvv'!$B$2:$AV$468,MATCH(L$2,'Allokerad kvv'!$B$2:$AV$2,0),FALSE),VLOOKUP($B38,'Justerad allokering'!$B$2:$AG$462,MATCH(L$2,'Justerad allokering'!$B$2:$AF$2,0),FALSE))</f>
        <v>0</v>
      </c>
      <c r="M38" s="28">
        <f>IF(ISERROR(1/VLOOKUP($B38,'Justerad allokering'!$B$2:$AG$462,MATCH(M$2,'Justerad allokering'!$B$2:$AF$2,0),FALSE)),VLOOKUP($B38,'Allokerad kvv'!$B$2:$AV$468,MATCH(M$2,'Allokerad kvv'!$B$2:$AV$2,0),FALSE),VLOOKUP($B38,'Justerad allokering'!$B$2:$AG$462,MATCH(M$2,'Justerad allokering'!$B$2:$AF$2,0),FALSE))</f>
        <v>0</v>
      </c>
      <c r="N38" s="28">
        <f>IF(ISERROR(1/VLOOKUP($B38,'Justerad allokering'!$B$2:$AG$462,MATCH(N$2,'Justerad allokering'!$B$2:$AF$2,0),FALSE)),VLOOKUP($B38,'Allokerad kvv'!$B$2:$AV$468,MATCH(N$2,'Allokerad kvv'!$B$2:$AV$2,0),FALSE),VLOOKUP($B38,'Justerad allokering'!$B$2:$AG$462,MATCH(N$2,'Justerad allokering'!$B$2:$AF$2,0),FALSE))</f>
        <v>0</v>
      </c>
      <c r="O38" s="28">
        <f>IF(ISERROR(1/VLOOKUP($B38,'Justerad allokering'!$B$2:$AG$462,MATCH(O$2,'Justerad allokering'!$B$2:$AF$2,0),FALSE)),VLOOKUP($B38,'Allokerad kvv'!$B$2:$AV$468,MATCH(O$2,'Allokerad kvv'!$B$2:$AV$2,0),FALSE),VLOOKUP($B38,'Justerad allokering'!$B$2:$AG$462,MATCH(O$2,'Justerad allokering'!$B$2:$AF$2,0),FALSE))</f>
        <v>0</v>
      </c>
      <c r="P38" s="28">
        <f>IF(ISERROR(1/VLOOKUP($B38,'Justerad allokering'!$B$2:$AG$462,MATCH(P$2,'Justerad allokering'!$B$2:$AF$2,0),FALSE)),VLOOKUP($B38,'Allokerad kvv'!$B$2:$AV$468,MATCH(P$2,'Allokerad kvv'!$B$2:$AV$2,0),FALSE),VLOOKUP($B38,'Justerad allokering'!$B$2:$AG$462,MATCH(P$2,'Justerad allokering'!$B$2:$AF$2,0),FALSE))</f>
        <v>39.862499999999997</v>
      </c>
      <c r="Q38" s="28">
        <f>IF(ISERROR(1/VLOOKUP($B38,'Justerad allokering'!$B$2:$AG$462,MATCH(Q$2,'Justerad allokering'!$B$2:$AF$2,0),FALSE)),VLOOKUP($B38,'Allokerad kvv'!$B$2:$AV$468,MATCH(Q$2,'Allokerad kvv'!$B$2:$AV$2,0),FALSE),VLOOKUP($B38,'Justerad allokering'!$B$2:$AG$462,MATCH(Q$2,'Justerad allokering'!$B$2:$AF$2,0),FALSE))</f>
        <v>0</v>
      </c>
      <c r="R38" s="28">
        <f>IF(ISERROR(1/VLOOKUP($B38,'Justerad allokering'!$B$2:$AG$462,MATCH(R$2,'Justerad allokering'!$B$2:$AF$2,0),FALSE)),VLOOKUP($B38,'Allokerad kvv'!$B$2:$AV$468,MATCH(R$2,'Allokerad kvv'!$B$2:$AV$2,0),FALSE),VLOOKUP($B38,'Justerad allokering'!$B$2:$AG$462,MATCH(R$2,'Justerad allokering'!$B$2:$AF$2,0),FALSE))</f>
        <v>0</v>
      </c>
      <c r="S38" s="28">
        <f>IF(ISERROR(1/VLOOKUP($B38,'Justerad allokering'!$B$2:$AG$462,MATCH(S$2,'Justerad allokering'!$B$2:$AF$2,0),FALSE)),VLOOKUP($B38,'Allokerad kvv'!$B$2:$AV$468,MATCH(S$2,'Allokerad kvv'!$B$2:$AV$2,0),FALSE),VLOOKUP($B38,'Justerad allokering'!$B$2:$AG$462,MATCH(S$2,'Justerad allokering'!$B$2:$AF$2,0),FALSE))</f>
        <v>0</v>
      </c>
      <c r="T38" s="28">
        <f>IF(ISERROR(1/VLOOKUP($B38,'Justerad allokering'!$B$2:$AG$462,MATCH(T$2,'Justerad allokering'!$B$2:$AF$2,0),FALSE)),VLOOKUP($B38,'Allokerad kvv'!$B$2:$AV$468,MATCH(T$2,'Allokerad kvv'!$B$2:$AV$2,0),FALSE),VLOOKUP($B38,'Justerad allokering'!$B$2:$AG$462,MATCH(T$2,'Justerad allokering'!$B$2:$AF$2,0),FALSE))</f>
        <v>0</v>
      </c>
      <c r="U38" s="28">
        <f>IF(ISERROR(1/VLOOKUP($B38,'Justerad allokering'!$B$2:$AG$462,MATCH(U$2,'Justerad allokering'!$B$2:$AF$2,0),FALSE)),VLOOKUP($B38,'Allokerad kvv'!$B$2:$AV$468,MATCH(U$2,'Allokerad kvv'!$B$2:$AV$2,0),FALSE),VLOOKUP($B38,'Justerad allokering'!$B$2:$AG$462,MATCH(U$2,'Justerad allokering'!$B$2:$AF$2,0),FALSE))</f>
        <v>0</v>
      </c>
      <c r="V38" s="28">
        <f>IF(ISERROR(1/VLOOKUP($B38,'Justerad allokering'!$B$2:$AG$462,MATCH(V$2,'Justerad allokering'!$B$2:$AF$2,0),FALSE)),VLOOKUP($B38,'Allokerad kvv'!$B$2:$AV$468,MATCH(V$2,'Allokerad kvv'!$B$2:$AV$2,0),FALSE),VLOOKUP($B38,'Justerad allokering'!$B$2:$AG$462,MATCH(V$2,'Justerad allokering'!$B$2:$AF$2,0),FALSE))</f>
        <v>0</v>
      </c>
      <c r="W38" s="28">
        <f>IF(ISERROR(1/VLOOKUP($B38,'Justerad allokering'!$B$2:$AG$462,MATCH(W$2,'Justerad allokering'!$B$2:$AF$2,0),FALSE)),VLOOKUP($B38,'Allokerad kvv'!$B$2:$AV$468,MATCH(W$2,'Allokerad kvv'!$B$2:$AV$2,0),FALSE),VLOOKUP($B38,'Justerad allokering'!$B$2:$AG$462,MATCH(W$2,'Justerad allokering'!$B$2:$AF$2,0),FALSE))</f>
        <v>0</v>
      </c>
      <c r="X38" s="28">
        <f>IF(ISERROR(1/VLOOKUP($B38,'Justerad allokering'!$B$2:$AG$462,MATCH(X$2,'Justerad allokering'!$B$2:$AF$2,0),FALSE)),VLOOKUP($B38,'Allokerad kvv'!$B$2:$AV$468,MATCH(X$2,'Allokerad kvv'!$B$2:$AV$2,0),FALSE),VLOOKUP($B38,'Justerad allokering'!$B$2:$AG$462,MATCH(X$2,'Justerad allokering'!$B$2:$AF$2,0),FALSE))</f>
        <v>0</v>
      </c>
      <c r="Y38" s="28">
        <f>IF(ISERROR(1/VLOOKUP($B38,'Justerad allokering'!$B$2:$AG$462,MATCH(Y$2,'Justerad allokering'!$B$2:$AF$2,0),FALSE)),VLOOKUP($B38,'Allokerad kvv'!$B$2:$AV$468,MATCH(Y$2,'Allokerad kvv'!$B$2:$AV$2,0),FALSE),VLOOKUP($B38,'Justerad allokering'!$B$2:$AG$462,MATCH(Y$2,'Justerad allokering'!$B$2:$AF$2,0),FALSE))</f>
        <v>0</v>
      </c>
      <c r="Z38" s="28">
        <f>IF(ISERROR(1/VLOOKUP($B38,'Justerad allokering'!$B$2:$AG$462,MATCH(Z$2,'Justerad allokering'!$B$2:$AF$2,0),FALSE)),VLOOKUP($B38,'Allokerad kvv'!$B$2:$AV$468,MATCH(Z$2,'Allokerad kvv'!$B$2:$AV$2,0),FALSE),VLOOKUP($B38,'Justerad allokering'!$B$2:$AG$462,MATCH(Z$2,'Justerad allokering'!$B$2:$AF$2,0),FALSE))</f>
        <v>0</v>
      </c>
      <c r="AA38" s="28"/>
      <c r="AB38" s="28"/>
      <c r="AE38">
        <f t="shared" si="0"/>
        <v>569.06747999999993</v>
      </c>
      <c r="AG38">
        <f t="shared" si="1"/>
        <v>548.76577999999995</v>
      </c>
      <c r="AH38">
        <f t="shared" si="2"/>
        <v>548.76577999999995</v>
      </c>
      <c r="AI38" s="55">
        <f>IF(AH38=0,"",AH38/VLOOKUP(B38,Kraftvärmeprod!$B$1:$BC$480,MATCH("Summa tillförd energi exklusive rökgaskondensering",Kraftvärmeprod!$B$1:$BC$1,0),FALSE))</f>
        <v>0.62659516550771299</v>
      </c>
    </row>
    <row r="39" spans="1:35" x14ac:dyDescent="0.25">
      <c r="A39" s="28" t="s">
        <v>57</v>
      </c>
      <c r="B39" s="28" t="s">
        <v>59</v>
      </c>
      <c r="C39" s="28">
        <f>IF(ISERROR(1/VLOOKUP($B39,'Justerad allokering'!$B$2:$AG$462,MATCH(C$2,'Justerad allokering'!$B$2:$AF$2,0),FALSE)),VLOOKUP($B39,'Allokerad kvv'!$B$2:$AV$468,MATCH(C$2,'Allokerad kvv'!$B$2:$AV$2,0),FALSE),VLOOKUP($B39,'Justerad allokering'!$B$2:$AG$462,MATCH(C$2,'Justerad allokering'!$B$2:$AF$2,0),FALSE))</f>
        <v>0</v>
      </c>
      <c r="D39" s="28">
        <f>IF(ISERROR(1/VLOOKUP($B39,'Justerad allokering'!$B$2:$AG$462,MATCH(D$2,'Justerad allokering'!$B$2:$AF$2,0),FALSE)),VLOOKUP($B39,'Allokerad kvv'!$B$2:$AV$468,MATCH(D$2,'Allokerad kvv'!$B$2:$AV$2,0),FALSE),VLOOKUP($B39,'Justerad allokering'!$B$2:$AG$462,MATCH(D$2,'Justerad allokering'!$B$2:$AF$2,0),FALSE))</f>
        <v>0</v>
      </c>
      <c r="E39" s="28">
        <f>IF(ISERROR(1/VLOOKUP($B39,'Justerad allokering'!$B$2:$AG$462,MATCH(E$2,'Justerad allokering'!$B$2:$AF$2,0),FALSE)),VLOOKUP($B39,'Allokerad kvv'!$B$2:$AV$468,MATCH(E$2,'Allokerad kvv'!$B$2:$AV$2,0),FALSE),VLOOKUP($B39,'Justerad allokering'!$B$2:$AG$462,MATCH(E$2,'Justerad allokering'!$B$2:$AF$2,0),FALSE))</f>
        <v>0</v>
      </c>
      <c r="F39" s="28">
        <f>IF(ISERROR(1/VLOOKUP($B39,'Justerad allokering'!$B$2:$AG$462,MATCH(F$2,'Justerad allokering'!$B$2:$AF$2,0),FALSE)),VLOOKUP($B39,'Allokerad kvv'!$B$2:$AV$468,MATCH(F$2,'Allokerad kvv'!$B$2:$AV$2,0),FALSE),VLOOKUP($B39,'Justerad allokering'!$B$2:$AG$462,MATCH(F$2,'Justerad allokering'!$B$2:$AF$2,0),FALSE))</f>
        <v>0</v>
      </c>
      <c r="G39" s="28">
        <f>IF(ISERROR(1/VLOOKUP($B39,'Justerad allokering'!$B$2:$AG$462,MATCH(G$2,'Justerad allokering'!$B$2:$AF$2,0),FALSE)),VLOOKUP($B39,'Allokerad kvv'!$B$2:$AV$468,MATCH(G$2,'Allokerad kvv'!$B$2:$AV$2,0),FALSE),VLOOKUP($B39,'Justerad allokering'!$B$2:$AG$462,MATCH(G$2,'Justerad allokering'!$B$2:$AF$2,0),FALSE))</f>
        <v>0</v>
      </c>
      <c r="H39" s="28">
        <f>IF(ISERROR(1/VLOOKUP($B39,'Justerad allokering'!$B$2:$AG$462,MATCH(H$2,'Justerad allokering'!$B$2:$AF$2,0),FALSE)),VLOOKUP($B39,'Allokerad kvv'!$B$2:$AV$468,MATCH(H$2,'Allokerad kvv'!$B$2:$AV$2,0),FALSE),VLOOKUP($B39,'Justerad allokering'!$B$2:$AG$462,MATCH(H$2,'Justerad allokering'!$B$2:$AF$2,0),FALSE))</f>
        <v>0</v>
      </c>
      <c r="I39" s="28">
        <f>IF(ISERROR(1/VLOOKUP($B39,'Justerad allokering'!$B$2:$AG$462,MATCH(I$2,'Justerad allokering'!$B$2:$AF$2,0),FALSE)),VLOOKUP($B39,'Allokerad kvv'!$B$2:$AV$468,MATCH(I$2,'Allokerad kvv'!$B$2:$AV$2,0),FALSE),VLOOKUP($B39,'Justerad allokering'!$B$2:$AG$462,MATCH(I$2,'Justerad allokering'!$B$2:$AF$2,0),FALSE))</f>
        <v>0</v>
      </c>
      <c r="J39" s="28">
        <f>IF(ISERROR(1/VLOOKUP($B39,'Justerad allokering'!$B$2:$AG$462,MATCH(J$2,'Justerad allokering'!$B$2:$AF$2,0),FALSE)),VLOOKUP($B39,'Allokerad kvv'!$B$2:$AV$468,MATCH(J$2,'Allokerad kvv'!$B$2:$AV$2,0),FALSE),VLOOKUP($B39,'Justerad allokering'!$B$2:$AG$462,MATCH(J$2,'Justerad allokering'!$B$2:$AF$2,0),FALSE))</f>
        <v>0</v>
      </c>
      <c r="K39" s="28">
        <f>IF(ISERROR(1/VLOOKUP($B39,'Justerad allokering'!$B$2:$AG$462,MATCH(K$2,'Justerad allokering'!$B$2:$AF$2,0),FALSE)),VLOOKUP($B39,'Allokerad kvv'!$B$2:$AV$468,MATCH(K$2,'Allokerad kvv'!$B$2:$AV$2,0),FALSE),VLOOKUP($B39,'Justerad allokering'!$B$2:$AG$462,MATCH(K$2,'Justerad allokering'!$B$2:$AF$2,0),FALSE))</f>
        <v>0</v>
      </c>
      <c r="L39" s="28">
        <f>IF(ISERROR(1/VLOOKUP($B39,'Justerad allokering'!$B$2:$AG$462,MATCH(L$2,'Justerad allokering'!$B$2:$AF$2,0),FALSE)),VLOOKUP($B39,'Allokerad kvv'!$B$2:$AV$468,MATCH(L$2,'Allokerad kvv'!$B$2:$AV$2,0),FALSE),VLOOKUP($B39,'Justerad allokering'!$B$2:$AG$462,MATCH(L$2,'Justerad allokering'!$B$2:$AF$2,0),FALSE))</f>
        <v>0</v>
      </c>
      <c r="M39" s="28">
        <f>IF(ISERROR(1/VLOOKUP($B39,'Justerad allokering'!$B$2:$AG$462,MATCH(M$2,'Justerad allokering'!$B$2:$AF$2,0),FALSE)),VLOOKUP($B39,'Allokerad kvv'!$B$2:$AV$468,MATCH(M$2,'Allokerad kvv'!$B$2:$AV$2,0),FALSE),VLOOKUP($B39,'Justerad allokering'!$B$2:$AG$462,MATCH(M$2,'Justerad allokering'!$B$2:$AF$2,0),FALSE))</f>
        <v>0</v>
      </c>
      <c r="N39" s="28">
        <f>IF(ISERROR(1/VLOOKUP($B39,'Justerad allokering'!$B$2:$AG$462,MATCH(N$2,'Justerad allokering'!$B$2:$AF$2,0),FALSE)),VLOOKUP($B39,'Allokerad kvv'!$B$2:$AV$468,MATCH(N$2,'Allokerad kvv'!$B$2:$AV$2,0),FALSE),VLOOKUP($B39,'Justerad allokering'!$B$2:$AG$462,MATCH(N$2,'Justerad allokering'!$B$2:$AF$2,0),FALSE))</f>
        <v>0</v>
      </c>
      <c r="O39" s="28">
        <f>IF(ISERROR(1/VLOOKUP($B39,'Justerad allokering'!$B$2:$AG$462,MATCH(O$2,'Justerad allokering'!$B$2:$AF$2,0),FALSE)),VLOOKUP($B39,'Allokerad kvv'!$B$2:$AV$468,MATCH(O$2,'Allokerad kvv'!$B$2:$AV$2,0),FALSE),VLOOKUP($B39,'Justerad allokering'!$B$2:$AG$462,MATCH(O$2,'Justerad allokering'!$B$2:$AF$2,0),FALSE))</f>
        <v>0</v>
      </c>
      <c r="P39" s="28">
        <f>IF(ISERROR(1/VLOOKUP($B39,'Justerad allokering'!$B$2:$AG$462,MATCH(P$2,'Justerad allokering'!$B$2:$AF$2,0),FALSE)),VLOOKUP($B39,'Allokerad kvv'!$B$2:$AV$468,MATCH(P$2,'Allokerad kvv'!$B$2:$AV$2,0),FALSE),VLOOKUP($B39,'Justerad allokering'!$B$2:$AG$462,MATCH(P$2,'Justerad allokering'!$B$2:$AF$2,0),FALSE))</f>
        <v>0</v>
      </c>
      <c r="Q39" s="28">
        <f>IF(ISERROR(1/VLOOKUP($B39,'Justerad allokering'!$B$2:$AG$462,MATCH(Q$2,'Justerad allokering'!$B$2:$AF$2,0),FALSE)),VLOOKUP($B39,'Allokerad kvv'!$B$2:$AV$468,MATCH(Q$2,'Allokerad kvv'!$B$2:$AV$2,0),FALSE),VLOOKUP($B39,'Justerad allokering'!$B$2:$AG$462,MATCH(Q$2,'Justerad allokering'!$B$2:$AF$2,0),FALSE))</f>
        <v>0</v>
      </c>
      <c r="R39" s="28">
        <f>IF(ISERROR(1/VLOOKUP($B39,'Justerad allokering'!$B$2:$AG$462,MATCH(R$2,'Justerad allokering'!$B$2:$AF$2,0),FALSE)),VLOOKUP($B39,'Allokerad kvv'!$B$2:$AV$468,MATCH(R$2,'Allokerad kvv'!$B$2:$AV$2,0),FALSE),VLOOKUP($B39,'Justerad allokering'!$B$2:$AG$462,MATCH(R$2,'Justerad allokering'!$B$2:$AF$2,0),FALSE))</f>
        <v>0</v>
      </c>
      <c r="S39" s="28">
        <f>IF(ISERROR(1/VLOOKUP($B39,'Justerad allokering'!$B$2:$AG$462,MATCH(S$2,'Justerad allokering'!$B$2:$AF$2,0),FALSE)),VLOOKUP($B39,'Allokerad kvv'!$B$2:$AV$468,MATCH(S$2,'Allokerad kvv'!$B$2:$AV$2,0),FALSE),VLOOKUP($B39,'Justerad allokering'!$B$2:$AG$462,MATCH(S$2,'Justerad allokering'!$B$2:$AF$2,0),FALSE))</f>
        <v>0</v>
      </c>
      <c r="T39" s="28">
        <f>IF(ISERROR(1/VLOOKUP($B39,'Justerad allokering'!$B$2:$AG$462,MATCH(T$2,'Justerad allokering'!$B$2:$AF$2,0),FALSE)),VLOOKUP($B39,'Allokerad kvv'!$B$2:$AV$468,MATCH(T$2,'Allokerad kvv'!$B$2:$AV$2,0),FALSE),VLOOKUP($B39,'Justerad allokering'!$B$2:$AG$462,MATCH(T$2,'Justerad allokering'!$B$2:$AF$2,0),FALSE))</f>
        <v>0</v>
      </c>
      <c r="U39" s="28">
        <f>IF(ISERROR(1/VLOOKUP($B39,'Justerad allokering'!$B$2:$AG$462,MATCH(U$2,'Justerad allokering'!$B$2:$AF$2,0),FALSE)),VLOOKUP($B39,'Allokerad kvv'!$B$2:$AV$468,MATCH(U$2,'Allokerad kvv'!$B$2:$AV$2,0),FALSE),VLOOKUP($B39,'Justerad allokering'!$B$2:$AG$462,MATCH(U$2,'Justerad allokering'!$B$2:$AF$2,0),FALSE))</f>
        <v>0</v>
      </c>
      <c r="V39" s="28">
        <f>IF(ISERROR(1/VLOOKUP($B39,'Justerad allokering'!$B$2:$AG$462,MATCH(V$2,'Justerad allokering'!$B$2:$AF$2,0),FALSE)),VLOOKUP($B39,'Allokerad kvv'!$B$2:$AV$468,MATCH(V$2,'Allokerad kvv'!$B$2:$AV$2,0),FALSE),VLOOKUP($B39,'Justerad allokering'!$B$2:$AG$462,MATCH(V$2,'Justerad allokering'!$B$2:$AF$2,0),FALSE))</f>
        <v>0</v>
      </c>
      <c r="W39" s="28">
        <f>IF(ISERROR(1/VLOOKUP($B39,'Justerad allokering'!$B$2:$AG$462,MATCH(W$2,'Justerad allokering'!$B$2:$AF$2,0),FALSE)),VLOOKUP($B39,'Allokerad kvv'!$B$2:$AV$468,MATCH(W$2,'Allokerad kvv'!$B$2:$AV$2,0),FALSE),VLOOKUP($B39,'Justerad allokering'!$B$2:$AG$462,MATCH(W$2,'Justerad allokering'!$B$2:$AF$2,0),FALSE))</f>
        <v>0</v>
      </c>
      <c r="X39" s="28">
        <f>IF(ISERROR(1/VLOOKUP($B39,'Justerad allokering'!$B$2:$AG$462,MATCH(X$2,'Justerad allokering'!$B$2:$AF$2,0),FALSE)),VLOOKUP($B39,'Allokerad kvv'!$B$2:$AV$468,MATCH(X$2,'Allokerad kvv'!$B$2:$AV$2,0),FALSE),VLOOKUP($B39,'Justerad allokering'!$B$2:$AG$462,MATCH(X$2,'Justerad allokering'!$B$2:$AF$2,0),FALSE))</f>
        <v>0</v>
      </c>
      <c r="Y39" s="28">
        <f>IF(ISERROR(1/VLOOKUP($B39,'Justerad allokering'!$B$2:$AG$462,MATCH(Y$2,'Justerad allokering'!$B$2:$AF$2,0),FALSE)),VLOOKUP($B39,'Allokerad kvv'!$B$2:$AV$468,MATCH(Y$2,'Allokerad kvv'!$B$2:$AV$2,0),FALSE),VLOOKUP($B39,'Justerad allokering'!$B$2:$AG$462,MATCH(Y$2,'Justerad allokering'!$B$2:$AF$2,0),FALSE))</f>
        <v>0</v>
      </c>
      <c r="Z39" s="28">
        <f>IF(ISERROR(1/VLOOKUP($B39,'Justerad allokering'!$B$2:$AG$462,MATCH(Z$2,'Justerad allokering'!$B$2:$AF$2,0),FALSE)),VLOOKUP($B39,'Allokerad kvv'!$B$2:$AV$468,MATCH(Z$2,'Allokerad kvv'!$B$2:$AV$2,0),FALSE),VLOOKUP($B39,'Justerad allokering'!$B$2:$AG$462,MATCH(Z$2,'Justerad allokering'!$B$2:$AF$2,0),FALSE))</f>
        <v>0</v>
      </c>
      <c r="AA39" s="28"/>
      <c r="AB39" s="28"/>
      <c r="AE39">
        <f t="shared" si="0"/>
        <v>0</v>
      </c>
      <c r="AG39">
        <f t="shared" si="1"/>
        <v>0</v>
      </c>
      <c r="AH39">
        <f t="shared" si="2"/>
        <v>0</v>
      </c>
      <c r="AI39" s="55" t="str">
        <f>IF(AH39=0,"",AH39/VLOOKUP(B39,Kraftvärmeprod!$B$1:$BC$480,MATCH("Summa tillförd energi exklusive rökgaskondensering",Kraftvärmeprod!$B$1:$BC$1,0),FALSE))</f>
        <v/>
      </c>
    </row>
    <row r="40" spans="1:35" x14ac:dyDescent="0.25">
      <c r="A40" s="28" t="s">
        <v>60</v>
      </c>
      <c r="B40" s="28" t="s">
        <v>61</v>
      </c>
      <c r="C40" s="28">
        <f>IF(ISERROR(1/VLOOKUP($B40,'Justerad allokering'!$B$2:$AG$462,MATCH(C$2,'Justerad allokering'!$B$2:$AF$2,0),FALSE)),VLOOKUP($B40,'Allokerad kvv'!$B$2:$AV$468,MATCH(C$2,'Allokerad kvv'!$B$2:$AV$2,0),FALSE),VLOOKUP($B40,'Justerad allokering'!$B$2:$AG$462,MATCH(C$2,'Justerad allokering'!$B$2:$AF$2,0),FALSE))</f>
        <v>0</v>
      </c>
      <c r="D40" s="28">
        <f>IF(ISERROR(1/VLOOKUP($B40,'Justerad allokering'!$B$2:$AG$462,MATCH(D$2,'Justerad allokering'!$B$2:$AF$2,0),FALSE)),VLOOKUP($B40,'Allokerad kvv'!$B$2:$AV$468,MATCH(D$2,'Allokerad kvv'!$B$2:$AV$2,0),FALSE),VLOOKUP($B40,'Justerad allokering'!$B$2:$AG$462,MATCH(D$2,'Justerad allokering'!$B$2:$AF$2,0),FALSE))</f>
        <v>0</v>
      </c>
      <c r="E40" s="28">
        <f>IF(ISERROR(1/VLOOKUP($B40,'Justerad allokering'!$B$2:$AG$462,MATCH(E$2,'Justerad allokering'!$B$2:$AF$2,0),FALSE)),VLOOKUP($B40,'Allokerad kvv'!$B$2:$AV$468,MATCH(E$2,'Allokerad kvv'!$B$2:$AV$2,0),FALSE),VLOOKUP($B40,'Justerad allokering'!$B$2:$AG$462,MATCH(E$2,'Justerad allokering'!$B$2:$AF$2,0),FALSE))</f>
        <v>0</v>
      </c>
      <c r="F40" s="28">
        <f>IF(ISERROR(1/VLOOKUP($B40,'Justerad allokering'!$B$2:$AG$462,MATCH(F$2,'Justerad allokering'!$B$2:$AF$2,0),FALSE)),VLOOKUP($B40,'Allokerad kvv'!$B$2:$AV$468,MATCH(F$2,'Allokerad kvv'!$B$2:$AV$2,0),FALSE),VLOOKUP($B40,'Justerad allokering'!$B$2:$AG$462,MATCH(F$2,'Justerad allokering'!$B$2:$AF$2,0),FALSE))</f>
        <v>0</v>
      </c>
      <c r="G40" s="28">
        <f>IF(ISERROR(1/VLOOKUP($B40,'Justerad allokering'!$B$2:$AG$462,MATCH(G$2,'Justerad allokering'!$B$2:$AF$2,0),FALSE)),VLOOKUP($B40,'Allokerad kvv'!$B$2:$AV$468,MATCH(G$2,'Allokerad kvv'!$B$2:$AV$2,0),FALSE),VLOOKUP($B40,'Justerad allokering'!$B$2:$AG$462,MATCH(G$2,'Justerad allokering'!$B$2:$AF$2,0),FALSE))</f>
        <v>0</v>
      </c>
      <c r="H40" s="28">
        <f>IF(ISERROR(1/VLOOKUP($B40,'Justerad allokering'!$B$2:$AG$462,MATCH(H$2,'Justerad allokering'!$B$2:$AF$2,0),FALSE)),VLOOKUP($B40,'Allokerad kvv'!$B$2:$AV$468,MATCH(H$2,'Allokerad kvv'!$B$2:$AV$2,0),FALSE),VLOOKUP($B40,'Justerad allokering'!$B$2:$AG$462,MATCH(H$2,'Justerad allokering'!$B$2:$AF$2,0),FALSE))</f>
        <v>0</v>
      </c>
      <c r="I40" s="28">
        <f>IF(ISERROR(1/VLOOKUP($B40,'Justerad allokering'!$B$2:$AG$462,MATCH(I$2,'Justerad allokering'!$B$2:$AF$2,0),FALSE)),VLOOKUP($B40,'Allokerad kvv'!$B$2:$AV$468,MATCH(I$2,'Allokerad kvv'!$B$2:$AV$2,0),FALSE),VLOOKUP($B40,'Justerad allokering'!$B$2:$AG$462,MATCH(I$2,'Justerad allokering'!$B$2:$AF$2,0),FALSE))</f>
        <v>0</v>
      </c>
      <c r="J40" s="28">
        <f>IF(ISERROR(1/VLOOKUP($B40,'Justerad allokering'!$B$2:$AG$462,MATCH(J$2,'Justerad allokering'!$B$2:$AF$2,0),FALSE)),VLOOKUP($B40,'Allokerad kvv'!$B$2:$AV$468,MATCH(J$2,'Allokerad kvv'!$B$2:$AV$2,0),FALSE),VLOOKUP($B40,'Justerad allokering'!$B$2:$AG$462,MATCH(J$2,'Justerad allokering'!$B$2:$AF$2,0),FALSE))</f>
        <v>0</v>
      </c>
      <c r="K40" s="28">
        <f>IF(ISERROR(1/VLOOKUP($B40,'Justerad allokering'!$B$2:$AG$462,MATCH(K$2,'Justerad allokering'!$B$2:$AF$2,0),FALSE)),VLOOKUP($B40,'Allokerad kvv'!$B$2:$AV$468,MATCH(K$2,'Allokerad kvv'!$B$2:$AV$2,0),FALSE),VLOOKUP($B40,'Justerad allokering'!$B$2:$AG$462,MATCH(K$2,'Justerad allokering'!$B$2:$AF$2,0),FALSE))</f>
        <v>0</v>
      </c>
      <c r="L40" s="28">
        <f>IF(ISERROR(1/VLOOKUP($B40,'Justerad allokering'!$B$2:$AG$462,MATCH(L$2,'Justerad allokering'!$B$2:$AF$2,0),FALSE)),VLOOKUP($B40,'Allokerad kvv'!$B$2:$AV$468,MATCH(L$2,'Allokerad kvv'!$B$2:$AV$2,0),FALSE),VLOOKUP($B40,'Justerad allokering'!$B$2:$AG$462,MATCH(L$2,'Justerad allokering'!$B$2:$AF$2,0),FALSE))</f>
        <v>0</v>
      </c>
      <c r="M40" s="28">
        <f>IF(ISERROR(1/VLOOKUP($B40,'Justerad allokering'!$B$2:$AG$462,MATCH(M$2,'Justerad allokering'!$B$2:$AF$2,0),FALSE)),VLOOKUP($B40,'Allokerad kvv'!$B$2:$AV$468,MATCH(M$2,'Allokerad kvv'!$B$2:$AV$2,0),FALSE),VLOOKUP($B40,'Justerad allokering'!$B$2:$AG$462,MATCH(M$2,'Justerad allokering'!$B$2:$AF$2,0),FALSE))</f>
        <v>0</v>
      </c>
      <c r="N40" s="28">
        <f>IF(ISERROR(1/VLOOKUP($B40,'Justerad allokering'!$B$2:$AG$462,MATCH(N$2,'Justerad allokering'!$B$2:$AF$2,0),FALSE)),VLOOKUP($B40,'Allokerad kvv'!$B$2:$AV$468,MATCH(N$2,'Allokerad kvv'!$B$2:$AV$2,0),FALSE),VLOOKUP($B40,'Justerad allokering'!$B$2:$AG$462,MATCH(N$2,'Justerad allokering'!$B$2:$AF$2,0),FALSE))</f>
        <v>0</v>
      </c>
      <c r="O40" s="28">
        <f>IF(ISERROR(1/VLOOKUP($B40,'Justerad allokering'!$B$2:$AG$462,MATCH(O$2,'Justerad allokering'!$B$2:$AF$2,0),FALSE)),VLOOKUP($B40,'Allokerad kvv'!$B$2:$AV$468,MATCH(O$2,'Allokerad kvv'!$B$2:$AV$2,0),FALSE),VLOOKUP($B40,'Justerad allokering'!$B$2:$AG$462,MATCH(O$2,'Justerad allokering'!$B$2:$AF$2,0),FALSE))</f>
        <v>0</v>
      </c>
      <c r="P40" s="28">
        <f>IF(ISERROR(1/VLOOKUP($B40,'Justerad allokering'!$B$2:$AG$462,MATCH(P$2,'Justerad allokering'!$B$2:$AF$2,0),FALSE)),VLOOKUP($B40,'Allokerad kvv'!$B$2:$AV$468,MATCH(P$2,'Allokerad kvv'!$B$2:$AV$2,0),FALSE),VLOOKUP($B40,'Justerad allokering'!$B$2:$AG$462,MATCH(P$2,'Justerad allokering'!$B$2:$AF$2,0),FALSE))</f>
        <v>0</v>
      </c>
      <c r="Q40" s="28">
        <f>IF(ISERROR(1/VLOOKUP($B40,'Justerad allokering'!$B$2:$AG$462,MATCH(Q$2,'Justerad allokering'!$B$2:$AF$2,0),FALSE)),VLOOKUP($B40,'Allokerad kvv'!$B$2:$AV$468,MATCH(Q$2,'Allokerad kvv'!$B$2:$AV$2,0),FALSE),VLOOKUP($B40,'Justerad allokering'!$B$2:$AG$462,MATCH(Q$2,'Justerad allokering'!$B$2:$AF$2,0),FALSE))</f>
        <v>0</v>
      </c>
      <c r="R40" s="28">
        <f>IF(ISERROR(1/VLOOKUP($B40,'Justerad allokering'!$B$2:$AG$462,MATCH(R$2,'Justerad allokering'!$B$2:$AF$2,0),FALSE)),VLOOKUP($B40,'Allokerad kvv'!$B$2:$AV$468,MATCH(R$2,'Allokerad kvv'!$B$2:$AV$2,0),FALSE),VLOOKUP($B40,'Justerad allokering'!$B$2:$AG$462,MATCH(R$2,'Justerad allokering'!$B$2:$AF$2,0),FALSE))</f>
        <v>0</v>
      </c>
      <c r="S40" s="28">
        <f>IF(ISERROR(1/VLOOKUP($B40,'Justerad allokering'!$B$2:$AG$462,MATCH(S$2,'Justerad allokering'!$B$2:$AF$2,0),FALSE)),VLOOKUP($B40,'Allokerad kvv'!$B$2:$AV$468,MATCH(S$2,'Allokerad kvv'!$B$2:$AV$2,0),FALSE),VLOOKUP($B40,'Justerad allokering'!$B$2:$AG$462,MATCH(S$2,'Justerad allokering'!$B$2:$AF$2,0),FALSE))</f>
        <v>0</v>
      </c>
      <c r="T40" s="28">
        <f>IF(ISERROR(1/VLOOKUP($B40,'Justerad allokering'!$B$2:$AG$462,MATCH(T$2,'Justerad allokering'!$B$2:$AF$2,0),FALSE)),VLOOKUP($B40,'Allokerad kvv'!$B$2:$AV$468,MATCH(T$2,'Allokerad kvv'!$B$2:$AV$2,0),FALSE),VLOOKUP($B40,'Justerad allokering'!$B$2:$AG$462,MATCH(T$2,'Justerad allokering'!$B$2:$AF$2,0),FALSE))</f>
        <v>0</v>
      </c>
      <c r="U40" s="28">
        <f>IF(ISERROR(1/VLOOKUP($B40,'Justerad allokering'!$B$2:$AG$462,MATCH(U$2,'Justerad allokering'!$B$2:$AF$2,0),FALSE)),VLOOKUP($B40,'Allokerad kvv'!$B$2:$AV$468,MATCH(U$2,'Allokerad kvv'!$B$2:$AV$2,0),FALSE),VLOOKUP($B40,'Justerad allokering'!$B$2:$AG$462,MATCH(U$2,'Justerad allokering'!$B$2:$AF$2,0),FALSE))</f>
        <v>0</v>
      </c>
      <c r="V40" s="28">
        <f>IF(ISERROR(1/VLOOKUP($B40,'Justerad allokering'!$B$2:$AG$462,MATCH(V$2,'Justerad allokering'!$B$2:$AF$2,0),FALSE)),VLOOKUP($B40,'Allokerad kvv'!$B$2:$AV$468,MATCH(V$2,'Allokerad kvv'!$B$2:$AV$2,0),FALSE),VLOOKUP($B40,'Justerad allokering'!$B$2:$AG$462,MATCH(V$2,'Justerad allokering'!$B$2:$AF$2,0),FALSE))</f>
        <v>0</v>
      </c>
      <c r="W40" s="28">
        <f>IF(ISERROR(1/VLOOKUP($B40,'Justerad allokering'!$B$2:$AG$462,MATCH(W$2,'Justerad allokering'!$B$2:$AF$2,0),FALSE)),VLOOKUP($B40,'Allokerad kvv'!$B$2:$AV$468,MATCH(W$2,'Allokerad kvv'!$B$2:$AV$2,0),FALSE),VLOOKUP($B40,'Justerad allokering'!$B$2:$AG$462,MATCH(W$2,'Justerad allokering'!$B$2:$AF$2,0),FALSE))</f>
        <v>0</v>
      </c>
      <c r="X40" s="28">
        <f>IF(ISERROR(1/VLOOKUP($B40,'Justerad allokering'!$B$2:$AG$462,MATCH(X$2,'Justerad allokering'!$B$2:$AF$2,0),FALSE)),VLOOKUP($B40,'Allokerad kvv'!$B$2:$AV$468,MATCH(X$2,'Allokerad kvv'!$B$2:$AV$2,0),FALSE),VLOOKUP($B40,'Justerad allokering'!$B$2:$AG$462,MATCH(X$2,'Justerad allokering'!$B$2:$AF$2,0),FALSE))</f>
        <v>0</v>
      </c>
      <c r="Y40" s="28">
        <f>IF(ISERROR(1/VLOOKUP($B40,'Justerad allokering'!$B$2:$AG$462,MATCH(Y$2,'Justerad allokering'!$B$2:$AF$2,0),FALSE)),VLOOKUP($B40,'Allokerad kvv'!$B$2:$AV$468,MATCH(Y$2,'Allokerad kvv'!$B$2:$AV$2,0),FALSE),VLOOKUP($B40,'Justerad allokering'!$B$2:$AG$462,MATCH(Y$2,'Justerad allokering'!$B$2:$AF$2,0),FALSE))</f>
        <v>0</v>
      </c>
      <c r="Z40" s="28">
        <f>IF(ISERROR(1/VLOOKUP($B40,'Justerad allokering'!$B$2:$AG$462,MATCH(Z$2,'Justerad allokering'!$B$2:$AF$2,0),FALSE)),VLOOKUP($B40,'Allokerad kvv'!$B$2:$AV$468,MATCH(Z$2,'Allokerad kvv'!$B$2:$AV$2,0),FALSE),VLOOKUP($B40,'Justerad allokering'!$B$2:$AG$462,MATCH(Z$2,'Justerad allokering'!$B$2:$AF$2,0),FALSE))</f>
        <v>0</v>
      </c>
      <c r="AA40" s="28"/>
      <c r="AB40" s="28"/>
      <c r="AE40">
        <f t="shared" si="0"/>
        <v>0</v>
      </c>
      <c r="AG40">
        <f t="shared" si="1"/>
        <v>0</v>
      </c>
      <c r="AH40">
        <f t="shared" si="2"/>
        <v>0</v>
      </c>
      <c r="AI40" s="55" t="str">
        <f>IF(AH40=0,"",AH40/VLOOKUP(B40,Kraftvärmeprod!$B$1:$BC$480,MATCH("Summa tillförd energi exklusive rökgaskondensering",Kraftvärmeprod!$B$1:$BC$1,0),FALSE))</f>
        <v/>
      </c>
    </row>
    <row r="41" spans="1:35" x14ac:dyDescent="0.25">
      <c r="A41" s="28" t="s">
        <v>62</v>
      </c>
      <c r="B41" s="28" t="s">
        <v>63</v>
      </c>
      <c r="C41" s="28">
        <f>IF(ISERROR(1/VLOOKUP($B41,'Justerad allokering'!$B$2:$AG$462,MATCH(C$2,'Justerad allokering'!$B$2:$AF$2,0),FALSE)),VLOOKUP($B41,'Allokerad kvv'!$B$2:$AV$468,MATCH(C$2,'Allokerad kvv'!$B$2:$AV$2,0),FALSE),VLOOKUP($B41,'Justerad allokering'!$B$2:$AG$462,MATCH(C$2,'Justerad allokering'!$B$2:$AF$2,0),FALSE))</f>
        <v>0</v>
      </c>
      <c r="D41" s="28">
        <f>IF(ISERROR(1/VLOOKUP($B41,'Justerad allokering'!$B$2:$AG$462,MATCH(D$2,'Justerad allokering'!$B$2:$AF$2,0),FALSE)),VLOOKUP($B41,'Allokerad kvv'!$B$2:$AV$468,MATCH(D$2,'Allokerad kvv'!$B$2:$AV$2,0),FALSE),VLOOKUP($B41,'Justerad allokering'!$B$2:$AG$462,MATCH(D$2,'Justerad allokering'!$B$2:$AF$2,0),FALSE))</f>
        <v>0</v>
      </c>
      <c r="E41" s="28">
        <f>IF(ISERROR(1/VLOOKUP($B41,'Justerad allokering'!$B$2:$AG$462,MATCH(E$2,'Justerad allokering'!$B$2:$AF$2,0),FALSE)),VLOOKUP($B41,'Allokerad kvv'!$B$2:$AV$468,MATCH(E$2,'Allokerad kvv'!$B$2:$AV$2,0),FALSE),VLOOKUP($B41,'Justerad allokering'!$B$2:$AG$462,MATCH(E$2,'Justerad allokering'!$B$2:$AF$2,0),FALSE))</f>
        <v>0</v>
      </c>
      <c r="F41" s="28">
        <f>IF(ISERROR(1/VLOOKUP($B41,'Justerad allokering'!$B$2:$AG$462,MATCH(F$2,'Justerad allokering'!$B$2:$AF$2,0),FALSE)),VLOOKUP($B41,'Allokerad kvv'!$B$2:$AV$468,MATCH(F$2,'Allokerad kvv'!$B$2:$AV$2,0),FALSE),VLOOKUP($B41,'Justerad allokering'!$B$2:$AG$462,MATCH(F$2,'Justerad allokering'!$B$2:$AF$2,0),FALSE))</f>
        <v>0</v>
      </c>
      <c r="G41" s="28">
        <f>IF(ISERROR(1/VLOOKUP($B41,'Justerad allokering'!$B$2:$AG$462,MATCH(G$2,'Justerad allokering'!$B$2:$AF$2,0),FALSE)),VLOOKUP($B41,'Allokerad kvv'!$B$2:$AV$468,MATCH(G$2,'Allokerad kvv'!$B$2:$AV$2,0),FALSE),VLOOKUP($B41,'Justerad allokering'!$B$2:$AG$462,MATCH(G$2,'Justerad allokering'!$B$2:$AF$2,0),FALSE))</f>
        <v>0</v>
      </c>
      <c r="H41" s="28">
        <f>IF(ISERROR(1/VLOOKUP($B41,'Justerad allokering'!$B$2:$AG$462,MATCH(H$2,'Justerad allokering'!$B$2:$AF$2,0),FALSE)),VLOOKUP($B41,'Allokerad kvv'!$B$2:$AV$468,MATCH(H$2,'Allokerad kvv'!$B$2:$AV$2,0),FALSE),VLOOKUP($B41,'Justerad allokering'!$B$2:$AG$462,MATCH(H$2,'Justerad allokering'!$B$2:$AF$2,0),FALSE))</f>
        <v>0</v>
      </c>
      <c r="I41" s="28">
        <f>IF(ISERROR(1/VLOOKUP($B41,'Justerad allokering'!$B$2:$AG$462,MATCH(I$2,'Justerad allokering'!$B$2:$AF$2,0),FALSE)),VLOOKUP($B41,'Allokerad kvv'!$B$2:$AV$468,MATCH(I$2,'Allokerad kvv'!$B$2:$AV$2,0),FALSE),VLOOKUP($B41,'Justerad allokering'!$B$2:$AG$462,MATCH(I$2,'Justerad allokering'!$B$2:$AF$2,0),FALSE))</f>
        <v>0</v>
      </c>
      <c r="J41" s="28">
        <f>IF(ISERROR(1/VLOOKUP($B41,'Justerad allokering'!$B$2:$AG$462,MATCH(J$2,'Justerad allokering'!$B$2:$AF$2,0),FALSE)),VLOOKUP($B41,'Allokerad kvv'!$B$2:$AV$468,MATCH(J$2,'Allokerad kvv'!$B$2:$AV$2,0),FALSE),VLOOKUP($B41,'Justerad allokering'!$B$2:$AG$462,MATCH(J$2,'Justerad allokering'!$B$2:$AF$2,0),FALSE))</f>
        <v>0</v>
      </c>
      <c r="K41" s="28">
        <f>IF(ISERROR(1/VLOOKUP($B41,'Justerad allokering'!$B$2:$AG$462,MATCH(K$2,'Justerad allokering'!$B$2:$AF$2,0),FALSE)),VLOOKUP($B41,'Allokerad kvv'!$B$2:$AV$468,MATCH(K$2,'Allokerad kvv'!$B$2:$AV$2,0),FALSE),VLOOKUP($B41,'Justerad allokering'!$B$2:$AG$462,MATCH(K$2,'Justerad allokering'!$B$2:$AF$2,0),FALSE))</f>
        <v>0</v>
      </c>
      <c r="L41" s="28">
        <f>IF(ISERROR(1/VLOOKUP($B41,'Justerad allokering'!$B$2:$AG$462,MATCH(L$2,'Justerad allokering'!$B$2:$AF$2,0),FALSE)),VLOOKUP($B41,'Allokerad kvv'!$B$2:$AV$468,MATCH(L$2,'Allokerad kvv'!$B$2:$AV$2,0),FALSE),VLOOKUP($B41,'Justerad allokering'!$B$2:$AG$462,MATCH(L$2,'Justerad allokering'!$B$2:$AF$2,0),FALSE))</f>
        <v>0</v>
      </c>
      <c r="M41" s="28">
        <f>IF(ISERROR(1/VLOOKUP($B41,'Justerad allokering'!$B$2:$AG$462,MATCH(M$2,'Justerad allokering'!$B$2:$AF$2,0),FALSE)),VLOOKUP($B41,'Allokerad kvv'!$B$2:$AV$468,MATCH(M$2,'Allokerad kvv'!$B$2:$AV$2,0),FALSE),VLOOKUP($B41,'Justerad allokering'!$B$2:$AG$462,MATCH(M$2,'Justerad allokering'!$B$2:$AF$2,0),FALSE))</f>
        <v>0</v>
      </c>
      <c r="N41" s="28">
        <f>IF(ISERROR(1/VLOOKUP($B41,'Justerad allokering'!$B$2:$AG$462,MATCH(N$2,'Justerad allokering'!$B$2:$AF$2,0),FALSE)),VLOOKUP($B41,'Allokerad kvv'!$B$2:$AV$468,MATCH(N$2,'Allokerad kvv'!$B$2:$AV$2,0),FALSE),VLOOKUP($B41,'Justerad allokering'!$B$2:$AG$462,MATCH(N$2,'Justerad allokering'!$B$2:$AF$2,0),FALSE))</f>
        <v>0</v>
      </c>
      <c r="O41" s="28">
        <f>IF(ISERROR(1/VLOOKUP($B41,'Justerad allokering'!$B$2:$AG$462,MATCH(O$2,'Justerad allokering'!$B$2:$AF$2,0),FALSE)),VLOOKUP($B41,'Allokerad kvv'!$B$2:$AV$468,MATCH(O$2,'Allokerad kvv'!$B$2:$AV$2,0),FALSE),VLOOKUP($B41,'Justerad allokering'!$B$2:$AG$462,MATCH(O$2,'Justerad allokering'!$B$2:$AF$2,0),FALSE))</f>
        <v>0</v>
      </c>
      <c r="P41" s="28">
        <f>IF(ISERROR(1/VLOOKUP($B41,'Justerad allokering'!$B$2:$AG$462,MATCH(P$2,'Justerad allokering'!$B$2:$AF$2,0),FALSE)),VLOOKUP($B41,'Allokerad kvv'!$B$2:$AV$468,MATCH(P$2,'Allokerad kvv'!$B$2:$AV$2,0),FALSE),VLOOKUP($B41,'Justerad allokering'!$B$2:$AG$462,MATCH(P$2,'Justerad allokering'!$B$2:$AF$2,0),FALSE))</f>
        <v>0</v>
      </c>
      <c r="Q41" s="28">
        <f>IF(ISERROR(1/VLOOKUP($B41,'Justerad allokering'!$B$2:$AG$462,MATCH(Q$2,'Justerad allokering'!$B$2:$AF$2,0),FALSE)),VLOOKUP($B41,'Allokerad kvv'!$B$2:$AV$468,MATCH(Q$2,'Allokerad kvv'!$B$2:$AV$2,0),FALSE),VLOOKUP($B41,'Justerad allokering'!$B$2:$AG$462,MATCH(Q$2,'Justerad allokering'!$B$2:$AF$2,0),FALSE))</f>
        <v>0</v>
      </c>
      <c r="R41" s="28">
        <f>IF(ISERROR(1/VLOOKUP($B41,'Justerad allokering'!$B$2:$AG$462,MATCH(R$2,'Justerad allokering'!$B$2:$AF$2,0),FALSE)),VLOOKUP($B41,'Allokerad kvv'!$B$2:$AV$468,MATCH(R$2,'Allokerad kvv'!$B$2:$AV$2,0),FALSE),VLOOKUP($B41,'Justerad allokering'!$B$2:$AG$462,MATCH(R$2,'Justerad allokering'!$B$2:$AF$2,0),FALSE))</f>
        <v>0</v>
      </c>
      <c r="S41" s="28">
        <f>IF(ISERROR(1/VLOOKUP($B41,'Justerad allokering'!$B$2:$AG$462,MATCH(S$2,'Justerad allokering'!$B$2:$AF$2,0),FALSE)),VLOOKUP($B41,'Allokerad kvv'!$B$2:$AV$468,MATCH(S$2,'Allokerad kvv'!$B$2:$AV$2,0),FALSE),VLOOKUP($B41,'Justerad allokering'!$B$2:$AG$462,MATCH(S$2,'Justerad allokering'!$B$2:$AF$2,0),FALSE))</f>
        <v>0</v>
      </c>
      <c r="T41" s="28">
        <f>IF(ISERROR(1/VLOOKUP($B41,'Justerad allokering'!$B$2:$AG$462,MATCH(T$2,'Justerad allokering'!$B$2:$AF$2,0),FALSE)),VLOOKUP($B41,'Allokerad kvv'!$B$2:$AV$468,MATCH(T$2,'Allokerad kvv'!$B$2:$AV$2,0),FALSE),VLOOKUP($B41,'Justerad allokering'!$B$2:$AG$462,MATCH(T$2,'Justerad allokering'!$B$2:$AF$2,0),FALSE))</f>
        <v>0</v>
      </c>
      <c r="U41" s="28">
        <f>IF(ISERROR(1/VLOOKUP($B41,'Justerad allokering'!$B$2:$AG$462,MATCH(U$2,'Justerad allokering'!$B$2:$AF$2,0),FALSE)),VLOOKUP($B41,'Allokerad kvv'!$B$2:$AV$468,MATCH(U$2,'Allokerad kvv'!$B$2:$AV$2,0),FALSE),VLOOKUP($B41,'Justerad allokering'!$B$2:$AG$462,MATCH(U$2,'Justerad allokering'!$B$2:$AF$2,0),FALSE))</f>
        <v>0</v>
      </c>
      <c r="V41" s="28">
        <f>IF(ISERROR(1/VLOOKUP($B41,'Justerad allokering'!$B$2:$AG$462,MATCH(V$2,'Justerad allokering'!$B$2:$AF$2,0),FALSE)),VLOOKUP($B41,'Allokerad kvv'!$B$2:$AV$468,MATCH(V$2,'Allokerad kvv'!$B$2:$AV$2,0),FALSE),VLOOKUP($B41,'Justerad allokering'!$B$2:$AG$462,MATCH(V$2,'Justerad allokering'!$B$2:$AF$2,0),FALSE))</f>
        <v>0</v>
      </c>
      <c r="W41" s="28">
        <f>IF(ISERROR(1/VLOOKUP($B41,'Justerad allokering'!$B$2:$AG$462,MATCH(W$2,'Justerad allokering'!$B$2:$AF$2,0),FALSE)),VLOOKUP($B41,'Allokerad kvv'!$B$2:$AV$468,MATCH(W$2,'Allokerad kvv'!$B$2:$AV$2,0),FALSE),VLOOKUP($B41,'Justerad allokering'!$B$2:$AG$462,MATCH(W$2,'Justerad allokering'!$B$2:$AF$2,0),FALSE))</f>
        <v>0</v>
      </c>
      <c r="X41" s="28">
        <f>IF(ISERROR(1/VLOOKUP($B41,'Justerad allokering'!$B$2:$AG$462,MATCH(X$2,'Justerad allokering'!$B$2:$AF$2,0),FALSE)),VLOOKUP($B41,'Allokerad kvv'!$B$2:$AV$468,MATCH(X$2,'Allokerad kvv'!$B$2:$AV$2,0),FALSE),VLOOKUP($B41,'Justerad allokering'!$B$2:$AG$462,MATCH(X$2,'Justerad allokering'!$B$2:$AF$2,0),FALSE))</f>
        <v>0</v>
      </c>
      <c r="Y41" s="28">
        <f>IF(ISERROR(1/VLOOKUP($B41,'Justerad allokering'!$B$2:$AG$462,MATCH(Y$2,'Justerad allokering'!$B$2:$AF$2,0),FALSE)),VLOOKUP($B41,'Allokerad kvv'!$B$2:$AV$468,MATCH(Y$2,'Allokerad kvv'!$B$2:$AV$2,0),FALSE),VLOOKUP($B41,'Justerad allokering'!$B$2:$AG$462,MATCH(Y$2,'Justerad allokering'!$B$2:$AF$2,0),FALSE))</f>
        <v>0</v>
      </c>
      <c r="Z41" s="28">
        <f>IF(ISERROR(1/VLOOKUP($B41,'Justerad allokering'!$B$2:$AG$462,MATCH(Z$2,'Justerad allokering'!$B$2:$AF$2,0),FALSE)),VLOOKUP($B41,'Allokerad kvv'!$B$2:$AV$468,MATCH(Z$2,'Allokerad kvv'!$B$2:$AV$2,0),FALSE),VLOOKUP($B41,'Justerad allokering'!$B$2:$AG$462,MATCH(Z$2,'Justerad allokering'!$B$2:$AF$2,0),FALSE))</f>
        <v>0</v>
      </c>
      <c r="AA41" s="28"/>
      <c r="AB41" s="28"/>
      <c r="AE41">
        <f t="shared" si="0"/>
        <v>0</v>
      </c>
      <c r="AG41">
        <f t="shared" si="1"/>
        <v>0</v>
      </c>
      <c r="AH41">
        <f t="shared" si="2"/>
        <v>0</v>
      </c>
      <c r="AI41" s="55" t="str">
        <f>IF(AH41=0,"",AH41/VLOOKUP(B41,Kraftvärmeprod!$B$1:$BC$480,MATCH("Summa tillförd energi exklusive rökgaskondensering",Kraftvärmeprod!$B$1:$BC$1,0),FALSE))</f>
        <v/>
      </c>
    </row>
    <row r="42" spans="1:35" x14ac:dyDescent="0.25">
      <c r="A42" s="28" t="s">
        <v>62</v>
      </c>
      <c r="B42" s="28" t="s">
        <v>64</v>
      </c>
      <c r="C42" s="28">
        <f>IF(ISERROR(1/VLOOKUP($B42,'Justerad allokering'!$B$2:$AG$462,MATCH(C$2,'Justerad allokering'!$B$2:$AF$2,0),FALSE)),VLOOKUP($B42,'Allokerad kvv'!$B$2:$AV$468,MATCH(C$2,'Allokerad kvv'!$B$2:$AV$2,0),FALSE),VLOOKUP($B42,'Justerad allokering'!$B$2:$AG$462,MATCH(C$2,'Justerad allokering'!$B$2:$AF$2,0),FALSE))</f>
        <v>0</v>
      </c>
      <c r="D42" s="28">
        <f>IF(ISERROR(1/VLOOKUP($B42,'Justerad allokering'!$B$2:$AG$462,MATCH(D$2,'Justerad allokering'!$B$2:$AF$2,0),FALSE)),VLOOKUP($B42,'Allokerad kvv'!$B$2:$AV$468,MATCH(D$2,'Allokerad kvv'!$B$2:$AV$2,0),FALSE),VLOOKUP($B42,'Justerad allokering'!$B$2:$AG$462,MATCH(D$2,'Justerad allokering'!$B$2:$AF$2,0),FALSE))</f>
        <v>0</v>
      </c>
      <c r="E42" s="28">
        <f>IF(ISERROR(1/VLOOKUP($B42,'Justerad allokering'!$B$2:$AG$462,MATCH(E$2,'Justerad allokering'!$B$2:$AF$2,0),FALSE)),VLOOKUP($B42,'Allokerad kvv'!$B$2:$AV$468,MATCH(E$2,'Allokerad kvv'!$B$2:$AV$2,0),FALSE),VLOOKUP($B42,'Justerad allokering'!$B$2:$AG$462,MATCH(E$2,'Justerad allokering'!$B$2:$AF$2,0),FALSE))</f>
        <v>0</v>
      </c>
      <c r="F42" s="28">
        <f>IF(ISERROR(1/VLOOKUP($B42,'Justerad allokering'!$B$2:$AG$462,MATCH(F$2,'Justerad allokering'!$B$2:$AF$2,0),FALSE)),VLOOKUP($B42,'Allokerad kvv'!$B$2:$AV$468,MATCH(F$2,'Allokerad kvv'!$B$2:$AV$2,0),FALSE),VLOOKUP($B42,'Justerad allokering'!$B$2:$AG$462,MATCH(F$2,'Justerad allokering'!$B$2:$AF$2,0),FALSE))</f>
        <v>0</v>
      </c>
      <c r="G42" s="28">
        <f>IF(ISERROR(1/VLOOKUP($B42,'Justerad allokering'!$B$2:$AG$462,MATCH(G$2,'Justerad allokering'!$B$2:$AF$2,0),FALSE)),VLOOKUP($B42,'Allokerad kvv'!$B$2:$AV$468,MATCH(G$2,'Allokerad kvv'!$B$2:$AV$2,0),FALSE),VLOOKUP($B42,'Justerad allokering'!$B$2:$AG$462,MATCH(G$2,'Justerad allokering'!$B$2:$AF$2,0),FALSE))</f>
        <v>0</v>
      </c>
      <c r="H42" s="28">
        <f>IF(ISERROR(1/VLOOKUP($B42,'Justerad allokering'!$B$2:$AG$462,MATCH(H$2,'Justerad allokering'!$B$2:$AF$2,0),FALSE)),VLOOKUP($B42,'Allokerad kvv'!$B$2:$AV$468,MATCH(H$2,'Allokerad kvv'!$B$2:$AV$2,0),FALSE),VLOOKUP($B42,'Justerad allokering'!$B$2:$AG$462,MATCH(H$2,'Justerad allokering'!$B$2:$AF$2,0),FALSE))</f>
        <v>0</v>
      </c>
      <c r="I42" s="28">
        <f>IF(ISERROR(1/VLOOKUP($B42,'Justerad allokering'!$B$2:$AG$462,MATCH(I$2,'Justerad allokering'!$B$2:$AF$2,0),FALSE)),VLOOKUP($B42,'Allokerad kvv'!$B$2:$AV$468,MATCH(I$2,'Allokerad kvv'!$B$2:$AV$2,0),FALSE),VLOOKUP($B42,'Justerad allokering'!$B$2:$AG$462,MATCH(I$2,'Justerad allokering'!$B$2:$AF$2,0),FALSE))</f>
        <v>0</v>
      </c>
      <c r="J42" s="28">
        <f>IF(ISERROR(1/VLOOKUP($B42,'Justerad allokering'!$B$2:$AG$462,MATCH(J$2,'Justerad allokering'!$B$2:$AF$2,0),FALSE)),VLOOKUP($B42,'Allokerad kvv'!$B$2:$AV$468,MATCH(J$2,'Allokerad kvv'!$B$2:$AV$2,0),FALSE),VLOOKUP($B42,'Justerad allokering'!$B$2:$AG$462,MATCH(J$2,'Justerad allokering'!$B$2:$AF$2,0),FALSE))</f>
        <v>0</v>
      </c>
      <c r="K42" s="28">
        <f>IF(ISERROR(1/VLOOKUP($B42,'Justerad allokering'!$B$2:$AG$462,MATCH(K$2,'Justerad allokering'!$B$2:$AF$2,0),FALSE)),VLOOKUP($B42,'Allokerad kvv'!$B$2:$AV$468,MATCH(K$2,'Allokerad kvv'!$B$2:$AV$2,0),FALSE),VLOOKUP($B42,'Justerad allokering'!$B$2:$AG$462,MATCH(K$2,'Justerad allokering'!$B$2:$AF$2,0),FALSE))</f>
        <v>0</v>
      </c>
      <c r="L42" s="28">
        <f>IF(ISERROR(1/VLOOKUP($B42,'Justerad allokering'!$B$2:$AG$462,MATCH(L$2,'Justerad allokering'!$B$2:$AF$2,0),FALSE)),VLOOKUP($B42,'Allokerad kvv'!$B$2:$AV$468,MATCH(L$2,'Allokerad kvv'!$B$2:$AV$2,0),FALSE),VLOOKUP($B42,'Justerad allokering'!$B$2:$AG$462,MATCH(L$2,'Justerad allokering'!$B$2:$AF$2,0),FALSE))</f>
        <v>0</v>
      </c>
      <c r="M42" s="28">
        <f>IF(ISERROR(1/VLOOKUP($B42,'Justerad allokering'!$B$2:$AG$462,MATCH(M$2,'Justerad allokering'!$B$2:$AF$2,0),FALSE)),VLOOKUP($B42,'Allokerad kvv'!$B$2:$AV$468,MATCH(M$2,'Allokerad kvv'!$B$2:$AV$2,0),FALSE),VLOOKUP($B42,'Justerad allokering'!$B$2:$AG$462,MATCH(M$2,'Justerad allokering'!$B$2:$AF$2,0),FALSE))</f>
        <v>0</v>
      </c>
      <c r="N42" s="28">
        <f>IF(ISERROR(1/VLOOKUP($B42,'Justerad allokering'!$B$2:$AG$462,MATCH(N$2,'Justerad allokering'!$B$2:$AF$2,0),FALSE)),VLOOKUP($B42,'Allokerad kvv'!$B$2:$AV$468,MATCH(N$2,'Allokerad kvv'!$B$2:$AV$2,0),FALSE),VLOOKUP($B42,'Justerad allokering'!$B$2:$AG$462,MATCH(N$2,'Justerad allokering'!$B$2:$AF$2,0),FALSE))</f>
        <v>0</v>
      </c>
      <c r="O42" s="28">
        <f>IF(ISERROR(1/VLOOKUP($B42,'Justerad allokering'!$B$2:$AG$462,MATCH(O$2,'Justerad allokering'!$B$2:$AF$2,0),FALSE)),VLOOKUP($B42,'Allokerad kvv'!$B$2:$AV$468,MATCH(O$2,'Allokerad kvv'!$B$2:$AV$2,0),FALSE),VLOOKUP($B42,'Justerad allokering'!$B$2:$AG$462,MATCH(O$2,'Justerad allokering'!$B$2:$AF$2,0),FALSE))</f>
        <v>0</v>
      </c>
      <c r="P42" s="28">
        <f>IF(ISERROR(1/VLOOKUP($B42,'Justerad allokering'!$B$2:$AG$462,MATCH(P$2,'Justerad allokering'!$B$2:$AF$2,0),FALSE)),VLOOKUP($B42,'Allokerad kvv'!$B$2:$AV$468,MATCH(P$2,'Allokerad kvv'!$B$2:$AV$2,0),FALSE),VLOOKUP($B42,'Justerad allokering'!$B$2:$AG$462,MATCH(P$2,'Justerad allokering'!$B$2:$AF$2,0),FALSE))</f>
        <v>0</v>
      </c>
      <c r="Q42" s="28">
        <f>IF(ISERROR(1/VLOOKUP($B42,'Justerad allokering'!$B$2:$AG$462,MATCH(Q$2,'Justerad allokering'!$B$2:$AF$2,0),FALSE)),VLOOKUP($B42,'Allokerad kvv'!$B$2:$AV$468,MATCH(Q$2,'Allokerad kvv'!$B$2:$AV$2,0),FALSE),VLOOKUP($B42,'Justerad allokering'!$B$2:$AG$462,MATCH(Q$2,'Justerad allokering'!$B$2:$AF$2,0),FALSE))</f>
        <v>0</v>
      </c>
      <c r="R42" s="28">
        <f>IF(ISERROR(1/VLOOKUP($B42,'Justerad allokering'!$B$2:$AG$462,MATCH(R$2,'Justerad allokering'!$B$2:$AF$2,0),FALSE)),VLOOKUP($B42,'Allokerad kvv'!$B$2:$AV$468,MATCH(R$2,'Allokerad kvv'!$B$2:$AV$2,0),FALSE),VLOOKUP($B42,'Justerad allokering'!$B$2:$AG$462,MATCH(R$2,'Justerad allokering'!$B$2:$AF$2,0),FALSE))</f>
        <v>0</v>
      </c>
      <c r="S42" s="28">
        <f>IF(ISERROR(1/VLOOKUP($B42,'Justerad allokering'!$B$2:$AG$462,MATCH(S$2,'Justerad allokering'!$B$2:$AF$2,0),FALSE)),VLOOKUP($B42,'Allokerad kvv'!$B$2:$AV$468,MATCH(S$2,'Allokerad kvv'!$B$2:$AV$2,0),FALSE),VLOOKUP($B42,'Justerad allokering'!$B$2:$AG$462,MATCH(S$2,'Justerad allokering'!$B$2:$AF$2,0),FALSE))</f>
        <v>0</v>
      </c>
      <c r="T42" s="28">
        <f>IF(ISERROR(1/VLOOKUP($B42,'Justerad allokering'!$B$2:$AG$462,MATCH(T$2,'Justerad allokering'!$B$2:$AF$2,0),FALSE)),VLOOKUP($B42,'Allokerad kvv'!$B$2:$AV$468,MATCH(T$2,'Allokerad kvv'!$B$2:$AV$2,0),FALSE),VLOOKUP($B42,'Justerad allokering'!$B$2:$AG$462,MATCH(T$2,'Justerad allokering'!$B$2:$AF$2,0),FALSE))</f>
        <v>0</v>
      </c>
      <c r="U42" s="28">
        <f>IF(ISERROR(1/VLOOKUP($B42,'Justerad allokering'!$B$2:$AG$462,MATCH(U$2,'Justerad allokering'!$B$2:$AF$2,0),FALSE)),VLOOKUP($B42,'Allokerad kvv'!$B$2:$AV$468,MATCH(U$2,'Allokerad kvv'!$B$2:$AV$2,0),FALSE),VLOOKUP($B42,'Justerad allokering'!$B$2:$AG$462,MATCH(U$2,'Justerad allokering'!$B$2:$AF$2,0),FALSE))</f>
        <v>0</v>
      </c>
      <c r="V42" s="28">
        <f>IF(ISERROR(1/VLOOKUP($B42,'Justerad allokering'!$B$2:$AG$462,MATCH(V$2,'Justerad allokering'!$B$2:$AF$2,0),FALSE)),VLOOKUP($B42,'Allokerad kvv'!$B$2:$AV$468,MATCH(V$2,'Allokerad kvv'!$B$2:$AV$2,0),FALSE),VLOOKUP($B42,'Justerad allokering'!$B$2:$AG$462,MATCH(V$2,'Justerad allokering'!$B$2:$AF$2,0),FALSE))</f>
        <v>0</v>
      </c>
      <c r="W42" s="28">
        <f>IF(ISERROR(1/VLOOKUP($B42,'Justerad allokering'!$B$2:$AG$462,MATCH(W$2,'Justerad allokering'!$B$2:$AF$2,0),FALSE)),VLOOKUP($B42,'Allokerad kvv'!$B$2:$AV$468,MATCH(W$2,'Allokerad kvv'!$B$2:$AV$2,0),FALSE),VLOOKUP($B42,'Justerad allokering'!$B$2:$AG$462,MATCH(W$2,'Justerad allokering'!$B$2:$AF$2,0),FALSE))</f>
        <v>0</v>
      </c>
      <c r="X42" s="28">
        <f>IF(ISERROR(1/VLOOKUP($B42,'Justerad allokering'!$B$2:$AG$462,MATCH(X$2,'Justerad allokering'!$B$2:$AF$2,0),FALSE)),VLOOKUP($B42,'Allokerad kvv'!$B$2:$AV$468,MATCH(X$2,'Allokerad kvv'!$B$2:$AV$2,0),FALSE),VLOOKUP($B42,'Justerad allokering'!$B$2:$AG$462,MATCH(X$2,'Justerad allokering'!$B$2:$AF$2,0),FALSE))</f>
        <v>0</v>
      </c>
      <c r="Y42" s="28">
        <f>IF(ISERROR(1/VLOOKUP($B42,'Justerad allokering'!$B$2:$AG$462,MATCH(Y$2,'Justerad allokering'!$B$2:$AF$2,0),FALSE)),VLOOKUP($B42,'Allokerad kvv'!$B$2:$AV$468,MATCH(Y$2,'Allokerad kvv'!$B$2:$AV$2,0),FALSE),VLOOKUP($B42,'Justerad allokering'!$B$2:$AG$462,MATCH(Y$2,'Justerad allokering'!$B$2:$AF$2,0),FALSE))</f>
        <v>0</v>
      </c>
      <c r="Z42" s="28">
        <f>IF(ISERROR(1/VLOOKUP($B42,'Justerad allokering'!$B$2:$AG$462,MATCH(Z$2,'Justerad allokering'!$B$2:$AF$2,0),FALSE)),VLOOKUP($B42,'Allokerad kvv'!$B$2:$AV$468,MATCH(Z$2,'Allokerad kvv'!$B$2:$AV$2,0),FALSE),VLOOKUP($B42,'Justerad allokering'!$B$2:$AG$462,MATCH(Z$2,'Justerad allokering'!$B$2:$AF$2,0),FALSE))</f>
        <v>0</v>
      </c>
      <c r="AA42" s="28"/>
      <c r="AB42" s="28"/>
      <c r="AE42">
        <f t="shared" si="0"/>
        <v>0</v>
      </c>
      <c r="AG42">
        <f t="shared" si="1"/>
        <v>0</v>
      </c>
      <c r="AH42">
        <f t="shared" si="2"/>
        <v>0</v>
      </c>
      <c r="AI42" s="55" t="str">
        <f>IF(AH42=0,"",AH42/VLOOKUP(B42,Kraftvärmeprod!$B$1:$BC$480,MATCH("Summa tillförd energi exklusive rökgaskondensering",Kraftvärmeprod!$B$1:$BC$1,0),FALSE))</f>
        <v/>
      </c>
    </row>
    <row r="43" spans="1:35" x14ac:dyDescent="0.25">
      <c r="A43" s="28" t="s">
        <v>65</v>
      </c>
      <c r="B43" s="28" t="s">
        <v>66</v>
      </c>
      <c r="C43" s="28">
        <f>IF(ISERROR(1/VLOOKUP($B43,'Justerad allokering'!$B$2:$AG$462,MATCH(C$2,'Justerad allokering'!$B$2:$AF$2,0),FALSE)),VLOOKUP($B43,'Allokerad kvv'!$B$2:$AV$468,MATCH(C$2,'Allokerad kvv'!$B$2:$AV$2,0),FALSE),VLOOKUP($B43,'Justerad allokering'!$B$2:$AG$462,MATCH(C$2,'Justerad allokering'!$B$2:$AF$2,0),FALSE))</f>
        <v>0</v>
      </c>
      <c r="D43" s="28">
        <f>IF(ISERROR(1/VLOOKUP($B43,'Justerad allokering'!$B$2:$AG$462,MATCH(D$2,'Justerad allokering'!$B$2:$AF$2,0),FALSE)),VLOOKUP($B43,'Allokerad kvv'!$B$2:$AV$468,MATCH(D$2,'Allokerad kvv'!$B$2:$AV$2,0),FALSE),VLOOKUP($B43,'Justerad allokering'!$B$2:$AG$462,MATCH(D$2,'Justerad allokering'!$B$2:$AF$2,0),FALSE))</f>
        <v>0</v>
      </c>
      <c r="E43" s="28">
        <f>IF(ISERROR(1/VLOOKUP($B43,'Justerad allokering'!$B$2:$AG$462,MATCH(E$2,'Justerad allokering'!$B$2:$AF$2,0),FALSE)),VLOOKUP($B43,'Allokerad kvv'!$B$2:$AV$468,MATCH(E$2,'Allokerad kvv'!$B$2:$AV$2,0),FALSE),VLOOKUP($B43,'Justerad allokering'!$B$2:$AG$462,MATCH(E$2,'Justerad allokering'!$B$2:$AF$2,0),FALSE))</f>
        <v>0</v>
      </c>
      <c r="F43" s="28">
        <f>IF(ISERROR(1/VLOOKUP($B43,'Justerad allokering'!$B$2:$AG$462,MATCH(F$2,'Justerad allokering'!$B$2:$AF$2,0),FALSE)),VLOOKUP($B43,'Allokerad kvv'!$B$2:$AV$468,MATCH(F$2,'Allokerad kvv'!$B$2:$AV$2,0),FALSE),VLOOKUP($B43,'Justerad allokering'!$B$2:$AG$462,MATCH(F$2,'Justerad allokering'!$B$2:$AF$2,0),FALSE))</f>
        <v>0</v>
      </c>
      <c r="G43" s="28">
        <f>IF(ISERROR(1/VLOOKUP($B43,'Justerad allokering'!$B$2:$AG$462,MATCH(G$2,'Justerad allokering'!$B$2:$AF$2,0),FALSE)),VLOOKUP($B43,'Allokerad kvv'!$B$2:$AV$468,MATCH(G$2,'Allokerad kvv'!$B$2:$AV$2,0),FALSE),VLOOKUP($B43,'Justerad allokering'!$B$2:$AG$462,MATCH(G$2,'Justerad allokering'!$B$2:$AF$2,0),FALSE))</f>
        <v>0</v>
      </c>
      <c r="H43" s="28">
        <f>IF(ISERROR(1/VLOOKUP($B43,'Justerad allokering'!$B$2:$AG$462,MATCH(H$2,'Justerad allokering'!$B$2:$AF$2,0),FALSE)),VLOOKUP($B43,'Allokerad kvv'!$B$2:$AV$468,MATCH(H$2,'Allokerad kvv'!$B$2:$AV$2,0),FALSE),VLOOKUP($B43,'Justerad allokering'!$B$2:$AG$462,MATCH(H$2,'Justerad allokering'!$B$2:$AF$2,0),FALSE))</f>
        <v>0</v>
      </c>
      <c r="I43" s="28">
        <f>IF(ISERROR(1/VLOOKUP($B43,'Justerad allokering'!$B$2:$AG$462,MATCH(I$2,'Justerad allokering'!$B$2:$AF$2,0),FALSE)),VLOOKUP($B43,'Allokerad kvv'!$B$2:$AV$468,MATCH(I$2,'Allokerad kvv'!$B$2:$AV$2,0),FALSE),VLOOKUP($B43,'Justerad allokering'!$B$2:$AG$462,MATCH(I$2,'Justerad allokering'!$B$2:$AF$2,0),FALSE))</f>
        <v>0</v>
      </c>
      <c r="J43" s="28">
        <f>IF(ISERROR(1/VLOOKUP($B43,'Justerad allokering'!$B$2:$AG$462,MATCH(J$2,'Justerad allokering'!$B$2:$AF$2,0),FALSE)),VLOOKUP($B43,'Allokerad kvv'!$B$2:$AV$468,MATCH(J$2,'Allokerad kvv'!$B$2:$AV$2,0),FALSE),VLOOKUP($B43,'Justerad allokering'!$B$2:$AG$462,MATCH(J$2,'Justerad allokering'!$B$2:$AF$2,0),FALSE))</f>
        <v>0</v>
      </c>
      <c r="K43" s="28">
        <f>IF(ISERROR(1/VLOOKUP($B43,'Justerad allokering'!$B$2:$AG$462,MATCH(K$2,'Justerad allokering'!$B$2:$AF$2,0),FALSE)),VLOOKUP($B43,'Allokerad kvv'!$B$2:$AV$468,MATCH(K$2,'Allokerad kvv'!$B$2:$AV$2,0),FALSE),VLOOKUP($B43,'Justerad allokering'!$B$2:$AG$462,MATCH(K$2,'Justerad allokering'!$B$2:$AF$2,0),FALSE))</f>
        <v>0</v>
      </c>
      <c r="L43" s="28">
        <f>IF(ISERROR(1/VLOOKUP($B43,'Justerad allokering'!$B$2:$AG$462,MATCH(L$2,'Justerad allokering'!$B$2:$AF$2,0),FALSE)),VLOOKUP($B43,'Allokerad kvv'!$B$2:$AV$468,MATCH(L$2,'Allokerad kvv'!$B$2:$AV$2,0),FALSE),VLOOKUP($B43,'Justerad allokering'!$B$2:$AG$462,MATCH(L$2,'Justerad allokering'!$B$2:$AF$2,0),FALSE))</f>
        <v>0</v>
      </c>
      <c r="M43" s="28">
        <f>IF(ISERROR(1/VLOOKUP($B43,'Justerad allokering'!$B$2:$AG$462,MATCH(M$2,'Justerad allokering'!$B$2:$AF$2,0),FALSE)),VLOOKUP($B43,'Allokerad kvv'!$B$2:$AV$468,MATCH(M$2,'Allokerad kvv'!$B$2:$AV$2,0),FALSE),VLOOKUP($B43,'Justerad allokering'!$B$2:$AG$462,MATCH(M$2,'Justerad allokering'!$B$2:$AF$2,0),FALSE))</f>
        <v>0</v>
      </c>
      <c r="N43" s="28">
        <f>IF(ISERROR(1/VLOOKUP($B43,'Justerad allokering'!$B$2:$AG$462,MATCH(N$2,'Justerad allokering'!$B$2:$AF$2,0),FALSE)),VLOOKUP($B43,'Allokerad kvv'!$B$2:$AV$468,MATCH(N$2,'Allokerad kvv'!$B$2:$AV$2,0),FALSE),VLOOKUP($B43,'Justerad allokering'!$B$2:$AG$462,MATCH(N$2,'Justerad allokering'!$B$2:$AF$2,0),FALSE))</f>
        <v>0</v>
      </c>
      <c r="O43" s="28">
        <f>IF(ISERROR(1/VLOOKUP($B43,'Justerad allokering'!$B$2:$AG$462,MATCH(O$2,'Justerad allokering'!$B$2:$AF$2,0),FALSE)),VLOOKUP($B43,'Allokerad kvv'!$B$2:$AV$468,MATCH(O$2,'Allokerad kvv'!$B$2:$AV$2,0),FALSE),VLOOKUP($B43,'Justerad allokering'!$B$2:$AG$462,MATCH(O$2,'Justerad allokering'!$B$2:$AF$2,0),FALSE))</f>
        <v>0</v>
      </c>
      <c r="P43" s="28">
        <f>IF(ISERROR(1/VLOOKUP($B43,'Justerad allokering'!$B$2:$AG$462,MATCH(P$2,'Justerad allokering'!$B$2:$AF$2,0),FALSE)),VLOOKUP($B43,'Allokerad kvv'!$B$2:$AV$468,MATCH(P$2,'Allokerad kvv'!$B$2:$AV$2,0),FALSE),VLOOKUP($B43,'Justerad allokering'!$B$2:$AG$462,MATCH(P$2,'Justerad allokering'!$B$2:$AF$2,0),FALSE))</f>
        <v>0</v>
      </c>
      <c r="Q43" s="28">
        <f>IF(ISERROR(1/VLOOKUP($B43,'Justerad allokering'!$B$2:$AG$462,MATCH(Q$2,'Justerad allokering'!$B$2:$AF$2,0),FALSE)),VLOOKUP($B43,'Allokerad kvv'!$B$2:$AV$468,MATCH(Q$2,'Allokerad kvv'!$B$2:$AV$2,0),FALSE),VLOOKUP($B43,'Justerad allokering'!$B$2:$AG$462,MATCH(Q$2,'Justerad allokering'!$B$2:$AF$2,0),FALSE))</f>
        <v>0</v>
      </c>
      <c r="R43" s="28">
        <f>IF(ISERROR(1/VLOOKUP($B43,'Justerad allokering'!$B$2:$AG$462,MATCH(R$2,'Justerad allokering'!$B$2:$AF$2,0),FALSE)),VLOOKUP($B43,'Allokerad kvv'!$B$2:$AV$468,MATCH(R$2,'Allokerad kvv'!$B$2:$AV$2,0),FALSE),VLOOKUP($B43,'Justerad allokering'!$B$2:$AG$462,MATCH(R$2,'Justerad allokering'!$B$2:$AF$2,0),FALSE))</f>
        <v>0</v>
      </c>
      <c r="S43" s="28">
        <f>IF(ISERROR(1/VLOOKUP($B43,'Justerad allokering'!$B$2:$AG$462,MATCH(S$2,'Justerad allokering'!$B$2:$AF$2,0),FALSE)),VLOOKUP($B43,'Allokerad kvv'!$B$2:$AV$468,MATCH(S$2,'Allokerad kvv'!$B$2:$AV$2,0),FALSE),VLOOKUP($B43,'Justerad allokering'!$B$2:$AG$462,MATCH(S$2,'Justerad allokering'!$B$2:$AF$2,0),FALSE))</f>
        <v>0</v>
      </c>
      <c r="T43" s="28">
        <f>IF(ISERROR(1/VLOOKUP($B43,'Justerad allokering'!$B$2:$AG$462,MATCH(T$2,'Justerad allokering'!$B$2:$AF$2,0),FALSE)),VLOOKUP($B43,'Allokerad kvv'!$B$2:$AV$468,MATCH(T$2,'Allokerad kvv'!$B$2:$AV$2,0),FALSE),VLOOKUP($B43,'Justerad allokering'!$B$2:$AG$462,MATCH(T$2,'Justerad allokering'!$B$2:$AF$2,0),FALSE))</f>
        <v>0</v>
      </c>
      <c r="U43" s="28">
        <f>IF(ISERROR(1/VLOOKUP($B43,'Justerad allokering'!$B$2:$AG$462,MATCH(U$2,'Justerad allokering'!$B$2:$AF$2,0),FALSE)),VLOOKUP($B43,'Allokerad kvv'!$B$2:$AV$468,MATCH(U$2,'Allokerad kvv'!$B$2:$AV$2,0),FALSE),VLOOKUP($B43,'Justerad allokering'!$B$2:$AG$462,MATCH(U$2,'Justerad allokering'!$B$2:$AF$2,0),FALSE))</f>
        <v>0</v>
      </c>
      <c r="V43" s="28">
        <f>IF(ISERROR(1/VLOOKUP($B43,'Justerad allokering'!$B$2:$AG$462,MATCH(V$2,'Justerad allokering'!$B$2:$AF$2,0),FALSE)),VLOOKUP($B43,'Allokerad kvv'!$B$2:$AV$468,MATCH(V$2,'Allokerad kvv'!$B$2:$AV$2,0),FALSE),VLOOKUP($B43,'Justerad allokering'!$B$2:$AG$462,MATCH(V$2,'Justerad allokering'!$B$2:$AF$2,0),FALSE))</f>
        <v>0</v>
      </c>
      <c r="W43" s="28">
        <f>IF(ISERROR(1/VLOOKUP($B43,'Justerad allokering'!$B$2:$AG$462,MATCH(W$2,'Justerad allokering'!$B$2:$AF$2,0),FALSE)),VLOOKUP($B43,'Allokerad kvv'!$B$2:$AV$468,MATCH(W$2,'Allokerad kvv'!$B$2:$AV$2,0),FALSE),VLOOKUP($B43,'Justerad allokering'!$B$2:$AG$462,MATCH(W$2,'Justerad allokering'!$B$2:$AF$2,0),FALSE))</f>
        <v>0</v>
      </c>
      <c r="X43" s="28">
        <f>IF(ISERROR(1/VLOOKUP($B43,'Justerad allokering'!$B$2:$AG$462,MATCH(X$2,'Justerad allokering'!$B$2:$AF$2,0),FALSE)),VLOOKUP($B43,'Allokerad kvv'!$B$2:$AV$468,MATCH(X$2,'Allokerad kvv'!$B$2:$AV$2,0),FALSE),VLOOKUP($B43,'Justerad allokering'!$B$2:$AG$462,MATCH(X$2,'Justerad allokering'!$B$2:$AF$2,0),FALSE))</f>
        <v>0</v>
      </c>
      <c r="Y43" s="28">
        <f>IF(ISERROR(1/VLOOKUP($B43,'Justerad allokering'!$B$2:$AG$462,MATCH(Y$2,'Justerad allokering'!$B$2:$AF$2,0),FALSE)),VLOOKUP($B43,'Allokerad kvv'!$B$2:$AV$468,MATCH(Y$2,'Allokerad kvv'!$B$2:$AV$2,0),FALSE),VLOOKUP($B43,'Justerad allokering'!$B$2:$AG$462,MATCH(Y$2,'Justerad allokering'!$B$2:$AF$2,0),FALSE))</f>
        <v>0</v>
      </c>
      <c r="Z43" s="28">
        <f>IF(ISERROR(1/VLOOKUP($B43,'Justerad allokering'!$B$2:$AG$462,MATCH(Z$2,'Justerad allokering'!$B$2:$AF$2,0),FALSE)),VLOOKUP($B43,'Allokerad kvv'!$B$2:$AV$468,MATCH(Z$2,'Allokerad kvv'!$B$2:$AV$2,0),FALSE),VLOOKUP($B43,'Justerad allokering'!$B$2:$AG$462,MATCH(Z$2,'Justerad allokering'!$B$2:$AF$2,0),FALSE))</f>
        <v>0</v>
      </c>
      <c r="AA43" s="28"/>
      <c r="AB43" s="28"/>
      <c r="AE43">
        <f t="shared" si="0"/>
        <v>0</v>
      </c>
      <c r="AG43">
        <f t="shared" si="1"/>
        <v>0</v>
      </c>
      <c r="AH43">
        <f t="shared" si="2"/>
        <v>0</v>
      </c>
      <c r="AI43" s="55" t="str">
        <f>IF(AH43=0,"",AH43/VLOOKUP(B43,Kraftvärmeprod!$B$1:$BC$480,MATCH("Summa tillförd energi exklusive rökgaskondensering",Kraftvärmeprod!$B$1:$BC$1,0),FALSE))</f>
        <v/>
      </c>
    </row>
    <row r="44" spans="1:35" x14ac:dyDescent="0.25">
      <c r="A44" s="28" t="s">
        <v>67</v>
      </c>
      <c r="B44" s="28" t="s">
        <v>68</v>
      </c>
      <c r="C44" s="28">
        <f>IF(ISERROR(1/VLOOKUP($B44,'Justerad allokering'!$B$2:$AG$462,MATCH(C$2,'Justerad allokering'!$B$2:$AF$2,0),FALSE)),VLOOKUP($B44,'Allokerad kvv'!$B$2:$AV$468,MATCH(C$2,'Allokerad kvv'!$B$2:$AV$2,0),FALSE),VLOOKUP($B44,'Justerad allokering'!$B$2:$AG$462,MATCH(C$2,'Justerad allokering'!$B$2:$AF$2,0),FALSE))</f>
        <v>0</v>
      </c>
      <c r="D44" s="28">
        <f>IF(ISERROR(1/VLOOKUP($B44,'Justerad allokering'!$B$2:$AG$462,MATCH(D$2,'Justerad allokering'!$B$2:$AF$2,0),FALSE)),VLOOKUP($B44,'Allokerad kvv'!$B$2:$AV$468,MATCH(D$2,'Allokerad kvv'!$B$2:$AV$2,0),FALSE),VLOOKUP($B44,'Justerad allokering'!$B$2:$AG$462,MATCH(D$2,'Justerad allokering'!$B$2:$AF$2,0),FALSE))</f>
        <v>0</v>
      </c>
      <c r="E44" s="28">
        <f>IF(ISERROR(1/VLOOKUP($B44,'Justerad allokering'!$B$2:$AG$462,MATCH(E$2,'Justerad allokering'!$B$2:$AF$2,0),FALSE)),VLOOKUP($B44,'Allokerad kvv'!$B$2:$AV$468,MATCH(E$2,'Allokerad kvv'!$B$2:$AV$2,0),FALSE),VLOOKUP($B44,'Justerad allokering'!$B$2:$AG$462,MATCH(E$2,'Justerad allokering'!$B$2:$AF$2,0),FALSE))</f>
        <v>0</v>
      </c>
      <c r="F44" s="28">
        <f>IF(ISERROR(1/VLOOKUP($B44,'Justerad allokering'!$B$2:$AG$462,MATCH(F$2,'Justerad allokering'!$B$2:$AF$2,0),FALSE)),VLOOKUP($B44,'Allokerad kvv'!$B$2:$AV$468,MATCH(F$2,'Allokerad kvv'!$B$2:$AV$2,0),FALSE),VLOOKUP($B44,'Justerad allokering'!$B$2:$AG$462,MATCH(F$2,'Justerad allokering'!$B$2:$AF$2,0),FALSE))</f>
        <v>0</v>
      </c>
      <c r="G44" s="28">
        <f>IF(ISERROR(1/VLOOKUP($B44,'Justerad allokering'!$B$2:$AG$462,MATCH(G$2,'Justerad allokering'!$B$2:$AF$2,0),FALSE)),VLOOKUP($B44,'Allokerad kvv'!$B$2:$AV$468,MATCH(G$2,'Allokerad kvv'!$B$2:$AV$2,0),FALSE),VLOOKUP($B44,'Justerad allokering'!$B$2:$AG$462,MATCH(G$2,'Justerad allokering'!$B$2:$AF$2,0),FALSE))</f>
        <v>0</v>
      </c>
      <c r="H44" s="28">
        <f>IF(ISERROR(1/VLOOKUP($B44,'Justerad allokering'!$B$2:$AG$462,MATCH(H$2,'Justerad allokering'!$B$2:$AF$2,0),FALSE)),VLOOKUP($B44,'Allokerad kvv'!$B$2:$AV$468,MATCH(H$2,'Allokerad kvv'!$B$2:$AV$2,0),FALSE),VLOOKUP($B44,'Justerad allokering'!$B$2:$AG$462,MATCH(H$2,'Justerad allokering'!$B$2:$AF$2,0),FALSE))</f>
        <v>0</v>
      </c>
      <c r="I44" s="28">
        <f>IF(ISERROR(1/VLOOKUP($B44,'Justerad allokering'!$B$2:$AG$462,MATCH(I$2,'Justerad allokering'!$B$2:$AF$2,0),FALSE)),VLOOKUP($B44,'Allokerad kvv'!$B$2:$AV$468,MATCH(I$2,'Allokerad kvv'!$B$2:$AV$2,0),FALSE),VLOOKUP($B44,'Justerad allokering'!$B$2:$AG$462,MATCH(I$2,'Justerad allokering'!$B$2:$AF$2,0),FALSE))</f>
        <v>0</v>
      </c>
      <c r="J44" s="28">
        <f>IF(ISERROR(1/VLOOKUP($B44,'Justerad allokering'!$B$2:$AG$462,MATCH(J$2,'Justerad allokering'!$B$2:$AF$2,0),FALSE)),VLOOKUP($B44,'Allokerad kvv'!$B$2:$AV$468,MATCH(J$2,'Allokerad kvv'!$B$2:$AV$2,0),FALSE),VLOOKUP($B44,'Justerad allokering'!$B$2:$AG$462,MATCH(J$2,'Justerad allokering'!$B$2:$AF$2,0),FALSE))</f>
        <v>0</v>
      </c>
      <c r="K44" s="28">
        <f>IF(ISERROR(1/VLOOKUP($B44,'Justerad allokering'!$B$2:$AG$462,MATCH(K$2,'Justerad allokering'!$B$2:$AF$2,0),FALSE)),VLOOKUP($B44,'Allokerad kvv'!$B$2:$AV$468,MATCH(K$2,'Allokerad kvv'!$B$2:$AV$2,0),FALSE),VLOOKUP($B44,'Justerad allokering'!$B$2:$AG$462,MATCH(K$2,'Justerad allokering'!$B$2:$AF$2,0),FALSE))</f>
        <v>0</v>
      </c>
      <c r="L44" s="28">
        <f>IF(ISERROR(1/VLOOKUP($B44,'Justerad allokering'!$B$2:$AG$462,MATCH(L$2,'Justerad allokering'!$B$2:$AF$2,0),FALSE)),VLOOKUP($B44,'Allokerad kvv'!$B$2:$AV$468,MATCH(L$2,'Allokerad kvv'!$B$2:$AV$2,0),FALSE),VLOOKUP($B44,'Justerad allokering'!$B$2:$AG$462,MATCH(L$2,'Justerad allokering'!$B$2:$AF$2,0),FALSE))</f>
        <v>0</v>
      </c>
      <c r="M44" s="28">
        <f>IF(ISERROR(1/VLOOKUP($B44,'Justerad allokering'!$B$2:$AG$462,MATCH(M$2,'Justerad allokering'!$B$2:$AF$2,0),FALSE)),VLOOKUP($B44,'Allokerad kvv'!$B$2:$AV$468,MATCH(M$2,'Allokerad kvv'!$B$2:$AV$2,0),FALSE),VLOOKUP($B44,'Justerad allokering'!$B$2:$AG$462,MATCH(M$2,'Justerad allokering'!$B$2:$AF$2,0),FALSE))</f>
        <v>0</v>
      </c>
      <c r="N44" s="28">
        <f>IF(ISERROR(1/VLOOKUP($B44,'Justerad allokering'!$B$2:$AG$462,MATCH(N$2,'Justerad allokering'!$B$2:$AF$2,0),FALSE)),VLOOKUP($B44,'Allokerad kvv'!$B$2:$AV$468,MATCH(N$2,'Allokerad kvv'!$B$2:$AV$2,0),FALSE),VLOOKUP($B44,'Justerad allokering'!$B$2:$AG$462,MATCH(N$2,'Justerad allokering'!$B$2:$AF$2,0),FALSE))</f>
        <v>0</v>
      </c>
      <c r="O44" s="28">
        <f>IF(ISERROR(1/VLOOKUP($B44,'Justerad allokering'!$B$2:$AG$462,MATCH(O$2,'Justerad allokering'!$B$2:$AF$2,0),FALSE)),VLOOKUP($B44,'Allokerad kvv'!$B$2:$AV$468,MATCH(O$2,'Allokerad kvv'!$B$2:$AV$2,0),FALSE),VLOOKUP($B44,'Justerad allokering'!$B$2:$AG$462,MATCH(O$2,'Justerad allokering'!$B$2:$AF$2,0),FALSE))</f>
        <v>0</v>
      </c>
      <c r="P44" s="28">
        <f>IF(ISERROR(1/VLOOKUP($B44,'Justerad allokering'!$B$2:$AG$462,MATCH(P$2,'Justerad allokering'!$B$2:$AF$2,0),FALSE)),VLOOKUP($B44,'Allokerad kvv'!$B$2:$AV$468,MATCH(P$2,'Allokerad kvv'!$B$2:$AV$2,0),FALSE),VLOOKUP($B44,'Justerad allokering'!$B$2:$AG$462,MATCH(P$2,'Justerad allokering'!$B$2:$AF$2,0),FALSE))</f>
        <v>0</v>
      </c>
      <c r="Q44" s="28">
        <f>IF(ISERROR(1/VLOOKUP($B44,'Justerad allokering'!$B$2:$AG$462,MATCH(Q$2,'Justerad allokering'!$B$2:$AF$2,0),FALSE)),VLOOKUP($B44,'Allokerad kvv'!$B$2:$AV$468,MATCH(Q$2,'Allokerad kvv'!$B$2:$AV$2,0),FALSE),VLOOKUP($B44,'Justerad allokering'!$B$2:$AG$462,MATCH(Q$2,'Justerad allokering'!$B$2:$AF$2,0),FALSE))</f>
        <v>0</v>
      </c>
      <c r="R44" s="28">
        <f>IF(ISERROR(1/VLOOKUP($B44,'Justerad allokering'!$B$2:$AG$462,MATCH(R$2,'Justerad allokering'!$B$2:$AF$2,0),FALSE)),VLOOKUP($B44,'Allokerad kvv'!$B$2:$AV$468,MATCH(R$2,'Allokerad kvv'!$B$2:$AV$2,0),FALSE),VLOOKUP($B44,'Justerad allokering'!$B$2:$AG$462,MATCH(R$2,'Justerad allokering'!$B$2:$AF$2,0),FALSE))</f>
        <v>0</v>
      </c>
      <c r="S44" s="28">
        <f>IF(ISERROR(1/VLOOKUP($B44,'Justerad allokering'!$B$2:$AG$462,MATCH(S$2,'Justerad allokering'!$B$2:$AF$2,0),FALSE)),VLOOKUP($B44,'Allokerad kvv'!$B$2:$AV$468,MATCH(S$2,'Allokerad kvv'!$B$2:$AV$2,0),FALSE),VLOOKUP($B44,'Justerad allokering'!$B$2:$AG$462,MATCH(S$2,'Justerad allokering'!$B$2:$AF$2,0),FALSE))</f>
        <v>0</v>
      </c>
      <c r="T44" s="28">
        <f>IF(ISERROR(1/VLOOKUP($B44,'Justerad allokering'!$B$2:$AG$462,MATCH(T$2,'Justerad allokering'!$B$2:$AF$2,0),FALSE)),VLOOKUP($B44,'Allokerad kvv'!$B$2:$AV$468,MATCH(T$2,'Allokerad kvv'!$B$2:$AV$2,0),FALSE),VLOOKUP($B44,'Justerad allokering'!$B$2:$AG$462,MATCH(T$2,'Justerad allokering'!$B$2:$AF$2,0),FALSE))</f>
        <v>0</v>
      </c>
      <c r="U44" s="28">
        <f>IF(ISERROR(1/VLOOKUP($B44,'Justerad allokering'!$B$2:$AG$462,MATCH(U$2,'Justerad allokering'!$B$2:$AF$2,0),FALSE)),VLOOKUP($B44,'Allokerad kvv'!$B$2:$AV$468,MATCH(U$2,'Allokerad kvv'!$B$2:$AV$2,0),FALSE),VLOOKUP($B44,'Justerad allokering'!$B$2:$AG$462,MATCH(U$2,'Justerad allokering'!$B$2:$AF$2,0),FALSE))</f>
        <v>0</v>
      </c>
      <c r="V44" s="28">
        <f>IF(ISERROR(1/VLOOKUP($B44,'Justerad allokering'!$B$2:$AG$462,MATCH(V$2,'Justerad allokering'!$B$2:$AF$2,0),FALSE)),VLOOKUP($B44,'Allokerad kvv'!$B$2:$AV$468,MATCH(V$2,'Allokerad kvv'!$B$2:$AV$2,0),FALSE),VLOOKUP($B44,'Justerad allokering'!$B$2:$AG$462,MATCH(V$2,'Justerad allokering'!$B$2:$AF$2,0),FALSE))</f>
        <v>0</v>
      </c>
      <c r="W44" s="28">
        <f>IF(ISERROR(1/VLOOKUP($B44,'Justerad allokering'!$B$2:$AG$462,MATCH(W$2,'Justerad allokering'!$B$2:$AF$2,0),FALSE)),VLOOKUP($B44,'Allokerad kvv'!$B$2:$AV$468,MATCH(W$2,'Allokerad kvv'!$B$2:$AV$2,0),FALSE),VLOOKUP($B44,'Justerad allokering'!$B$2:$AG$462,MATCH(W$2,'Justerad allokering'!$B$2:$AF$2,0),FALSE))</f>
        <v>0</v>
      </c>
      <c r="X44" s="28">
        <f>IF(ISERROR(1/VLOOKUP($B44,'Justerad allokering'!$B$2:$AG$462,MATCH(X$2,'Justerad allokering'!$B$2:$AF$2,0),FALSE)),VLOOKUP($B44,'Allokerad kvv'!$B$2:$AV$468,MATCH(X$2,'Allokerad kvv'!$B$2:$AV$2,0),FALSE),VLOOKUP($B44,'Justerad allokering'!$B$2:$AG$462,MATCH(X$2,'Justerad allokering'!$B$2:$AF$2,0),FALSE))</f>
        <v>0</v>
      </c>
      <c r="Y44" s="28">
        <f>IF(ISERROR(1/VLOOKUP($B44,'Justerad allokering'!$B$2:$AG$462,MATCH(Y$2,'Justerad allokering'!$B$2:$AF$2,0),FALSE)),VLOOKUP($B44,'Allokerad kvv'!$B$2:$AV$468,MATCH(Y$2,'Allokerad kvv'!$B$2:$AV$2,0),FALSE),VLOOKUP($B44,'Justerad allokering'!$B$2:$AG$462,MATCH(Y$2,'Justerad allokering'!$B$2:$AF$2,0),FALSE))</f>
        <v>0</v>
      </c>
      <c r="Z44" s="28">
        <f>IF(ISERROR(1/VLOOKUP($B44,'Justerad allokering'!$B$2:$AG$462,MATCH(Z$2,'Justerad allokering'!$B$2:$AF$2,0),FALSE)),VLOOKUP($B44,'Allokerad kvv'!$B$2:$AV$468,MATCH(Z$2,'Allokerad kvv'!$B$2:$AV$2,0),FALSE),VLOOKUP($B44,'Justerad allokering'!$B$2:$AG$462,MATCH(Z$2,'Justerad allokering'!$B$2:$AF$2,0),FALSE))</f>
        <v>0</v>
      </c>
      <c r="AA44" s="28"/>
      <c r="AB44" s="28"/>
      <c r="AE44">
        <f t="shared" si="0"/>
        <v>0</v>
      </c>
      <c r="AG44">
        <f t="shared" si="1"/>
        <v>0</v>
      </c>
      <c r="AH44">
        <f t="shared" si="2"/>
        <v>0</v>
      </c>
      <c r="AI44" s="55" t="str">
        <f>IF(AH44=0,"",AH44/VLOOKUP(B44,Kraftvärmeprod!$B$1:$BC$480,MATCH("Summa tillförd energi exklusive rökgaskondensering",Kraftvärmeprod!$B$1:$BC$1,0),FALSE))</f>
        <v/>
      </c>
    </row>
    <row r="45" spans="1:35" x14ac:dyDescent="0.25">
      <c r="A45" s="28" t="s">
        <v>67</v>
      </c>
      <c r="B45" s="28" t="s">
        <v>69</v>
      </c>
      <c r="C45" s="28">
        <f>IF(ISERROR(1/VLOOKUP($B45,'Justerad allokering'!$B$2:$AG$462,MATCH(C$2,'Justerad allokering'!$B$2:$AF$2,0),FALSE)),VLOOKUP($B45,'Allokerad kvv'!$B$2:$AV$468,MATCH(C$2,'Allokerad kvv'!$B$2:$AV$2,0),FALSE),VLOOKUP($B45,'Justerad allokering'!$B$2:$AG$462,MATCH(C$2,'Justerad allokering'!$B$2:$AF$2,0),FALSE))</f>
        <v>0</v>
      </c>
      <c r="D45" s="28">
        <f>IF(ISERROR(1/VLOOKUP($B45,'Justerad allokering'!$B$2:$AG$462,MATCH(D$2,'Justerad allokering'!$B$2:$AF$2,0),FALSE)),VLOOKUP($B45,'Allokerad kvv'!$B$2:$AV$468,MATCH(D$2,'Allokerad kvv'!$B$2:$AV$2,0),FALSE),VLOOKUP($B45,'Justerad allokering'!$B$2:$AG$462,MATCH(D$2,'Justerad allokering'!$B$2:$AF$2,0),FALSE))</f>
        <v>0</v>
      </c>
      <c r="E45" s="28">
        <f>IF(ISERROR(1/VLOOKUP($B45,'Justerad allokering'!$B$2:$AG$462,MATCH(E$2,'Justerad allokering'!$B$2:$AF$2,0),FALSE)),VLOOKUP($B45,'Allokerad kvv'!$B$2:$AV$468,MATCH(E$2,'Allokerad kvv'!$B$2:$AV$2,0),FALSE),VLOOKUP($B45,'Justerad allokering'!$B$2:$AG$462,MATCH(E$2,'Justerad allokering'!$B$2:$AF$2,0),FALSE))</f>
        <v>1.2727900000000001</v>
      </c>
      <c r="F45" s="28">
        <f>IF(ISERROR(1/VLOOKUP($B45,'Justerad allokering'!$B$2:$AG$462,MATCH(F$2,'Justerad allokering'!$B$2:$AF$2,0),FALSE)),VLOOKUP($B45,'Allokerad kvv'!$B$2:$AV$468,MATCH(F$2,'Allokerad kvv'!$B$2:$AV$2,0),FALSE),VLOOKUP($B45,'Justerad allokering'!$B$2:$AG$462,MATCH(F$2,'Justerad allokering'!$B$2:$AF$2,0),FALSE))</f>
        <v>0</v>
      </c>
      <c r="G45" s="28">
        <f>IF(ISERROR(1/VLOOKUP($B45,'Justerad allokering'!$B$2:$AG$462,MATCH(G$2,'Justerad allokering'!$B$2:$AF$2,0),FALSE)),VLOOKUP($B45,'Allokerad kvv'!$B$2:$AV$468,MATCH(G$2,'Allokerad kvv'!$B$2:$AV$2,0),FALSE),VLOOKUP($B45,'Justerad allokering'!$B$2:$AG$462,MATCH(G$2,'Justerad allokering'!$B$2:$AF$2,0),FALSE))</f>
        <v>0.26001200000000002</v>
      </c>
      <c r="H45" s="28">
        <f>IF(ISERROR(1/VLOOKUP($B45,'Justerad allokering'!$B$2:$AG$462,MATCH(H$2,'Justerad allokering'!$B$2:$AF$2,0),FALSE)),VLOOKUP($B45,'Allokerad kvv'!$B$2:$AV$468,MATCH(H$2,'Allokerad kvv'!$B$2:$AV$2,0),FALSE),VLOOKUP($B45,'Justerad allokering'!$B$2:$AG$462,MATCH(H$2,'Justerad allokering'!$B$2:$AF$2,0),FALSE))</f>
        <v>0</v>
      </c>
      <c r="I45" s="28">
        <f>IF(ISERROR(1/VLOOKUP($B45,'Justerad allokering'!$B$2:$AG$462,MATCH(I$2,'Justerad allokering'!$B$2:$AF$2,0),FALSE)),VLOOKUP($B45,'Allokerad kvv'!$B$2:$AV$468,MATCH(I$2,'Allokerad kvv'!$B$2:$AV$2,0),FALSE),VLOOKUP($B45,'Justerad allokering'!$B$2:$AG$462,MATCH(I$2,'Justerad allokering'!$B$2:$AF$2,0),FALSE))</f>
        <v>0</v>
      </c>
      <c r="J45" s="28">
        <f>IF(ISERROR(1/VLOOKUP($B45,'Justerad allokering'!$B$2:$AG$462,MATCH(J$2,'Justerad allokering'!$B$2:$AF$2,0),FALSE)),VLOOKUP($B45,'Allokerad kvv'!$B$2:$AV$468,MATCH(J$2,'Allokerad kvv'!$B$2:$AV$2,0),FALSE),VLOOKUP($B45,'Justerad allokering'!$B$2:$AG$462,MATCH(J$2,'Justerad allokering'!$B$2:$AF$2,0),FALSE))</f>
        <v>73.864400000000003</v>
      </c>
      <c r="K45" s="28">
        <f>IF(ISERROR(1/VLOOKUP($B45,'Justerad allokering'!$B$2:$AG$462,MATCH(K$2,'Justerad allokering'!$B$2:$AF$2,0),FALSE)),VLOOKUP($B45,'Allokerad kvv'!$B$2:$AV$468,MATCH(K$2,'Allokerad kvv'!$B$2:$AV$2,0),FALSE),VLOOKUP($B45,'Justerad allokering'!$B$2:$AG$462,MATCH(K$2,'Justerad allokering'!$B$2:$AF$2,0),FALSE))</f>
        <v>1.83606</v>
      </c>
      <c r="L45" s="28">
        <f>IF(ISERROR(1/VLOOKUP($B45,'Justerad allokering'!$B$2:$AG$462,MATCH(L$2,'Justerad allokering'!$B$2:$AF$2,0),FALSE)),VLOOKUP($B45,'Allokerad kvv'!$B$2:$AV$468,MATCH(L$2,'Allokerad kvv'!$B$2:$AV$2,0),FALSE),VLOOKUP($B45,'Justerad allokering'!$B$2:$AG$462,MATCH(L$2,'Justerad allokering'!$B$2:$AF$2,0),FALSE))</f>
        <v>0</v>
      </c>
      <c r="M45" s="28">
        <f>IF(ISERROR(1/VLOOKUP($B45,'Justerad allokering'!$B$2:$AG$462,MATCH(M$2,'Justerad allokering'!$B$2:$AF$2,0),FALSE)),VLOOKUP($B45,'Allokerad kvv'!$B$2:$AV$468,MATCH(M$2,'Allokerad kvv'!$B$2:$AV$2,0),FALSE),VLOOKUP($B45,'Justerad allokering'!$B$2:$AG$462,MATCH(M$2,'Justerad allokering'!$B$2:$AF$2,0),FALSE))</f>
        <v>0</v>
      </c>
      <c r="N45" s="28">
        <f>IF(ISERROR(1/VLOOKUP($B45,'Justerad allokering'!$B$2:$AG$462,MATCH(N$2,'Justerad allokering'!$B$2:$AF$2,0),FALSE)),VLOOKUP($B45,'Allokerad kvv'!$B$2:$AV$468,MATCH(N$2,'Allokerad kvv'!$B$2:$AV$2,0),FALSE),VLOOKUP($B45,'Justerad allokering'!$B$2:$AG$462,MATCH(N$2,'Justerad allokering'!$B$2:$AF$2,0),FALSE))</f>
        <v>57.957999999999998</v>
      </c>
      <c r="O45" s="28">
        <f>IF(ISERROR(1/VLOOKUP($B45,'Justerad allokering'!$B$2:$AG$462,MATCH(O$2,'Justerad allokering'!$B$2:$AF$2,0),FALSE)),VLOOKUP($B45,'Allokerad kvv'!$B$2:$AV$468,MATCH(O$2,'Allokerad kvv'!$B$2:$AV$2,0),FALSE),VLOOKUP($B45,'Justerad allokering'!$B$2:$AG$462,MATCH(O$2,'Justerad allokering'!$B$2:$AF$2,0),FALSE))</f>
        <v>0</v>
      </c>
      <c r="P45" s="28">
        <f>IF(ISERROR(1/VLOOKUP($B45,'Justerad allokering'!$B$2:$AG$462,MATCH(P$2,'Justerad allokering'!$B$2:$AF$2,0),FALSE)),VLOOKUP($B45,'Allokerad kvv'!$B$2:$AV$468,MATCH(P$2,'Allokerad kvv'!$B$2:$AV$2,0),FALSE),VLOOKUP($B45,'Justerad allokering'!$B$2:$AG$462,MATCH(P$2,'Justerad allokering'!$B$2:$AF$2,0),FALSE))</f>
        <v>162.971</v>
      </c>
      <c r="Q45" s="28">
        <f>IF(ISERROR(1/VLOOKUP($B45,'Justerad allokering'!$B$2:$AG$462,MATCH(Q$2,'Justerad allokering'!$B$2:$AF$2,0),FALSE)),VLOOKUP($B45,'Allokerad kvv'!$B$2:$AV$468,MATCH(Q$2,'Allokerad kvv'!$B$2:$AV$2,0),FALSE),VLOOKUP($B45,'Justerad allokering'!$B$2:$AG$462,MATCH(Q$2,'Justerad allokering'!$B$2:$AF$2,0),FALSE))</f>
        <v>0</v>
      </c>
      <c r="R45" s="28">
        <f>IF(ISERROR(1/VLOOKUP($B45,'Justerad allokering'!$B$2:$AG$462,MATCH(R$2,'Justerad allokering'!$B$2:$AF$2,0),FALSE)),VLOOKUP($B45,'Allokerad kvv'!$B$2:$AV$468,MATCH(R$2,'Allokerad kvv'!$B$2:$AV$2,0),FALSE),VLOOKUP($B45,'Justerad allokering'!$B$2:$AG$462,MATCH(R$2,'Justerad allokering'!$B$2:$AF$2,0),FALSE))</f>
        <v>0</v>
      </c>
      <c r="S45" s="28">
        <f>IF(ISERROR(1/VLOOKUP($B45,'Justerad allokering'!$B$2:$AG$462,MATCH(S$2,'Justerad allokering'!$B$2:$AF$2,0),FALSE)),VLOOKUP($B45,'Allokerad kvv'!$B$2:$AV$468,MATCH(S$2,'Allokerad kvv'!$B$2:$AV$2,0),FALSE),VLOOKUP($B45,'Justerad allokering'!$B$2:$AG$462,MATCH(S$2,'Justerad allokering'!$B$2:$AF$2,0),FALSE))</f>
        <v>0</v>
      </c>
      <c r="T45" s="28">
        <f>IF(ISERROR(1/VLOOKUP($B45,'Justerad allokering'!$B$2:$AG$462,MATCH(T$2,'Justerad allokering'!$B$2:$AF$2,0),FALSE)),VLOOKUP($B45,'Allokerad kvv'!$B$2:$AV$468,MATCH(T$2,'Allokerad kvv'!$B$2:$AV$2,0),FALSE),VLOOKUP($B45,'Justerad allokering'!$B$2:$AG$462,MATCH(T$2,'Justerad allokering'!$B$2:$AF$2,0),FALSE))</f>
        <v>0</v>
      </c>
      <c r="U45" s="28">
        <f>IF(ISERROR(1/VLOOKUP($B45,'Justerad allokering'!$B$2:$AG$462,MATCH(U$2,'Justerad allokering'!$B$2:$AF$2,0),FALSE)),VLOOKUP($B45,'Allokerad kvv'!$B$2:$AV$468,MATCH(U$2,'Allokerad kvv'!$B$2:$AV$2,0),FALSE),VLOOKUP($B45,'Justerad allokering'!$B$2:$AG$462,MATCH(U$2,'Justerad allokering'!$B$2:$AF$2,0),FALSE))</f>
        <v>0</v>
      </c>
      <c r="V45" s="28">
        <f>IF(ISERROR(1/VLOOKUP($B45,'Justerad allokering'!$B$2:$AG$462,MATCH(V$2,'Justerad allokering'!$B$2:$AF$2,0),FALSE)),VLOOKUP($B45,'Allokerad kvv'!$B$2:$AV$468,MATCH(V$2,'Allokerad kvv'!$B$2:$AV$2,0),FALSE),VLOOKUP($B45,'Justerad allokering'!$B$2:$AG$462,MATCH(V$2,'Justerad allokering'!$B$2:$AF$2,0),FALSE))</f>
        <v>0</v>
      </c>
      <c r="W45" s="28">
        <f>IF(ISERROR(1/VLOOKUP($B45,'Justerad allokering'!$B$2:$AG$462,MATCH(W$2,'Justerad allokering'!$B$2:$AF$2,0),FALSE)),VLOOKUP($B45,'Allokerad kvv'!$B$2:$AV$468,MATCH(W$2,'Allokerad kvv'!$B$2:$AV$2,0),FALSE),VLOOKUP($B45,'Justerad allokering'!$B$2:$AG$462,MATCH(W$2,'Justerad allokering'!$B$2:$AF$2,0),FALSE))</f>
        <v>0</v>
      </c>
      <c r="X45" s="28">
        <f>IF(ISERROR(1/VLOOKUP($B45,'Justerad allokering'!$B$2:$AG$462,MATCH(X$2,'Justerad allokering'!$B$2:$AF$2,0),FALSE)),VLOOKUP($B45,'Allokerad kvv'!$B$2:$AV$468,MATCH(X$2,'Allokerad kvv'!$B$2:$AV$2,0),FALSE),VLOOKUP($B45,'Justerad allokering'!$B$2:$AG$462,MATCH(X$2,'Justerad allokering'!$B$2:$AF$2,0),FALSE))</f>
        <v>0</v>
      </c>
      <c r="Y45" s="28">
        <f>IF(ISERROR(1/VLOOKUP($B45,'Justerad allokering'!$B$2:$AG$462,MATCH(Y$2,'Justerad allokering'!$B$2:$AF$2,0),FALSE)),VLOOKUP($B45,'Allokerad kvv'!$B$2:$AV$468,MATCH(Y$2,'Allokerad kvv'!$B$2:$AV$2,0),FALSE),VLOOKUP($B45,'Justerad allokering'!$B$2:$AG$462,MATCH(Y$2,'Justerad allokering'!$B$2:$AF$2,0),FALSE))</f>
        <v>0</v>
      </c>
      <c r="Z45" s="28">
        <f>IF(ISERROR(1/VLOOKUP($B45,'Justerad allokering'!$B$2:$AG$462,MATCH(Z$2,'Justerad allokering'!$B$2:$AF$2,0),FALSE)),VLOOKUP($B45,'Allokerad kvv'!$B$2:$AV$468,MATCH(Z$2,'Allokerad kvv'!$B$2:$AV$2,0),FALSE),VLOOKUP($B45,'Justerad allokering'!$B$2:$AG$462,MATCH(Z$2,'Justerad allokering'!$B$2:$AF$2,0),FALSE))</f>
        <v>51.405900000000003</v>
      </c>
      <c r="AA45" s="28"/>
      <c r="AB45" s="28"/>
      <c r="AE45">
        <f t="shared" si="0"/>
        <v>349.56816200000003</v>
      </c>
      <c r="AG45">
        <f t="shared" si="1"/>
        <v>347.73210200000005</v>
      </c>
      <c r="AH45">
        <f t="shared" si="2"/>
        <v>289.77410200000008</v>
      </c>
      <c r="AI45" s="55">
        <f>IF(AH45=0,"",AH45/VLOOKUP(B45,Kraftvärmeprod!$B$1:$BC$480,MATCH("Summa tillförd energi exklusive rökgaskondensering",Kraftvärmeprod!$B$1:$BC$1,0),FALSE))</f>
        <v>0.63707758398941194</v>
      </c>
    </row>
    <row r="46" spans="1:35" x14ac:dyDescent="0.25">
      <c r="A46" s="28" t="s">
        <v>67</v>
      </c>
      <c r="B46" s="28" t="s">
        <v>70</v>
      </c>
      <c r="C46" s="28">
        <f>IF(ISERROR(1/VLOOKUP($B46,'Justerad allokering'!$B$2:$AG$462,MATCH(C$2,'Justerad allokering'!$B$2:$AF$2,0),FALSE)),VLOOKUP($B46,'Allokerad kvv'!$B$2:$AV$468,MATCH(C$2,'Allokerad kvv'!$B$2:$AV$2,0),FALSE),VLOOKUP($B46,'Justerad allokering'!$B$2:$AG$462,MATCH(C$2,'Justerad allokering'!$B$2:$AF$2,0),FALSE))</f>
        <v>0</v>
      </c>
      <c r="D46" s="28">
        <f>IF(ISERROR(1/VLOOKUP($B46,'Justerad allokering'!$B$2:$AG$462,MATCH(D$2,'Justerad allokering'!$B$2:$AF$2,0),FALSE)),VLOOKUP($B46,'Allokerad kvv'!$B$2:$AV$468,MATCH(D$2,'Allokerad kvv'!$B$2:$AV$2,0),FALSE),VLOOKUP($B46,'Justerad allokering'!$B$2:$AG$462,MATCH(D$2,'Justerad allokering'!$B$2:$AF$2,0),FALSE))</f>
        <v>0</v>
      </c>
      <c r="E46" s="28">
        <f>IF(ISERROR(1/VLOOKUP($B46,'Justerad allokering'!$B$2:$AG$462,MATCH(E$2,'Justerad allokering'!$B$2:$AF$2,0),FALSE)),VLOOKUP($B46,'Allokerad kvv'!$B$2:$AV$468,MATCH(E$2,'Allokerad kvv'!$B$2:$AV$2,0),FALSE),VLOOKUP($B46,'Justerad allokering'!$B$2:$AG$462,MATCH(E$2,'Justerad allokering'!$B$2:$AF$2,0),FALSE))</f>
        <v>0</v>
      </c>
      <c r="F46" s="28">
        <f>IF(ISERROR(1/VLOOKUP($B46,'Justerad allokering'!$B$2:$AG$462,MATCH(F$2,'Justerad allokering'!$B$2:$AF$2,0),FALSE)),VLOOKUP($B46,'Allokerad kvv'!$B$2:$AV$468,MATCH(F$2,'Allokerad kvv'!$B$2:$AV$2,0),FALSE),VLOOKUP($B46,'Justerad allokering'!$B$2:$AG$462,MATCH(F$2,'Justerad allokering'!$B$2:$AF$2,0),FALSE))</f>
        <v>0</v>
      </c>
      <c r="G46" s="28">
        <f>IF(ISERROR(1/VLOOKUP($B46,'Justerad allokering'!$B$2:$AG$462,MATCH(G$2,'Justerad allokering'!$B$2:$AF$2,0),FALSE)),VLOOKUP($B46,'Allokerad kvv'!$B$2:$AV$468,MATCH(G$2,'Allokerad kvv'!$B$2:$AV$2,0),FALSE),VLOOKUP($B46,'Justerad allokering'!$B$2:$AG$462,MATCH(G$2,'Justerad allokering'!$B$2:$AF$2,0),FALSE))</f>
        <v>0</v>
      </c>
      <c r="H46" s="28">
        <f>IF(ISERROR(1/VLOOKUP($B46,'Justerad allokering'!$B$2:$AG$462,MATCH(H$2,'Justerad allokering'!$B$2:$AF$2,0),FALSE)),VLOOKUP($B46,'Allokerad kvv'!$B$2:$AV$468,MATCH(H$2,'Allokerad kvv'!$B$2:$AV$2,0),FALSE),VLOOKUP($B46,'Justerad allokering'!$B$2:$AG$462,MATCH(H$2,'Justerad allokering'!$B$2:$AF$2,0),FALSE))</f>
        <v>0</v>
      </c>
      <c r="I46" s="28">
        <f>IF(ISERROR(1/VLOOKUP($B46,'Justerad allokering'!$B$2:$AG$462,MATCH(I$2,'Justerad allokering'!$B$2:$AF$2,0),FALSE)),VLOOKUP($B46,'Allokerad kvv'!$B$2:$AV$468,MATCH(I$2,'Allokerad kvv'!$B$2:$AV$2,0),FALSE),VLOOKUP($B46,'Justerad allokering'!$B$2:$AG$462,MATCH(I$2,'Justerad allokering'!$B$2:$AF$2,0),FALSE))</f>
        <v>0</v>
      </c>
      <c r="J46" s="28">
        <f>IF(ISERROR(1/VLOOKUP($B46,'Justerad allokering'!$B$2:$AG$462,MATCH(J$2,'Justerad allokering'!$B$2:$AF$2,0),FALSE)),VLOOKUP($B46,'Allokerad kvv'!$B$2:$AV$468,MATCH(J$2,'Allokerad kvv'!$B$2:$AV$2,0),FALSE),VLOOKUP($B46,'Justerad allokering'!$B$2:$AG$462,MATCH(J$2,'Justerad allokering'!$B$2:$AF$2,0),FALSE))</f>
        <v>0</v>
      </c>
      <c r="K46" s="28">
        <f>IF(ISERROR(1/VLOOKUP($B46,'Justerad allokering'!$B$2:$AG$462,MATCH(K$2,'Justerad allokering'!$B$2:$AF$2,0),FALSE)),VLOOKUP($B46,'Allokerad kvv'!$B$2:$AV$468,MATCH(K$2,'Allokerad kvv'!$B$2:$AV$2,0),FALSE),VLOOKUP($B46,'Justerad allokering'!$B$2:$AG$462,MATCH(K$2,'Justerad allokering'!$B$2:$AF$2,0),FALSE))</f>
        <v>0</v>
      </c>
      <c r="L46" s="28">
        <f>IF(ISERROR(1/VLOOKUP($B46,'Justerad allokering'!$B$2:$AG$462,MATCH(L$2,'Justerad allokering'!$B$2:$AF$2,0),FALSE)),VLOOKUP($B46,'Allokerad kvv'!$B$2:$AV$468,MATCH(L$2,'Allokerad kvv'!$B$2:$AV$2,0),FALSE),VLOOKUP($B46,'Justerad allokering'!$B$2:$AG$462,MATCH(L$2,'Justerad allokering'!$B$2:$AF$2,0),FALSE))</f>
        <v>0</v>
      </c>
      <c r="M46" s="28">
        <f>IF(ISERROR(1/VLOOKUP($B46,'Justerad allokering'!$B$2:$AG$462,MATCH(M$2,'Justerad allokering'!$B$2:$AF$2,0),FALSE)),VLOOKUP($B46,'Allokerad kvv'!$B$2:$AV$468,MATCH(M$2,'Allokerad kvv'!$B$2:$AV$2,0),FALSE),VLOOKUP($B46,'Justerad allokering'!$B$2:$AG$462,MATCH(M$2,'Justerad allokering'!$B$2:$AF$2,0),FALSE))</f>
        <v>0</v>
      </c>
      <c r="N46" s="28">
        <f>IF(ISERROR(1/VLOOKUP($B46,'Justerad allokering'!$B$2:$AG$462,MATCH(N$2,'Justerad allokering'!$B$2:$AF$2,0),FALSE)),VLOOKUP($B46,'Allokerad kvv'!$B$2:$AV$468,MATCH(N$2,'Allokerad kvv'!$B$2:$AV$2,0),FALSE),VLOOKUP($B46,'Justerad allokering'!$B$2:$AG$462,MATCH(N$2,'Justerad allokering'!$B$2:$AF$2,0),FALSE))</f>
        <v>0</v>
      </c>
      <c r="O46" s="28">
        <f>IF(ISERROR(1/VLOOKUP($B46,'Justerad allokering'!$B$2:$AG$462,MATCH(O$2,'Justerad allokering'!$B$2:$AF$2,0),FALSE)),VLOOKUP($B46,'Allokerad kvv'!$B$2:$AV$468,MATCH(O$2,'Allokerad kvv'!$B$2:$AV$2,0),FALSE),VLOOKUP($B46,'Justerad allokering'!$B$2:$AG$462,MATCH(O$2,'Justerad allokering'!$B$2:$AF$2,0),FALSE))</f>
        <v>0</v>
      </c>
      <c r="P46" s="28">
        <f>IF(ISERROR(1/VLOOKUP($B46,'Justerad allokering'!$B$2:$AG$462,MATCH(P$2,'Justerad allokering'!$B$2:$AF$2,0),FALSE)),VLOOKUP($B46,'Allokerad kvv'!$B$2:$AV$468,MATCH(P$2,'Allokerad kvv'!$B$2:$AV$2,0),FALSE),VLOOKUP($B46,'Justerad allokering'!$B$2:$AG$462,MATCH(P$2,'Justerad allokering'!$B$2:$AF$2,0),FALSE))</f>
        <v>0</v>
      </c>
      <c r="Q46" s="28">
        <f>IF(ISERROR(1/VLOOKUP($B46,'Justerad allokering'!$B$2:$AG$462,MATCH(Q$2,'Justerad allokering'!$B$2:$AF$2,0),FALSE)),VLOOKUP($B46,'Allokerad kvv'!$B$2:$AV$468,MATCH(Q$2,'Allokerad kvv'!$B$2:$AV$2,0),FALSE),VLOOKUP($B46,'Justerad allokering'!$B$2:$AG$462,MATCH(Q$2,'Justerad allokering'!$B$2:$AF$2,0),FALSE))</f>
        <v>0</v>
      </c>
      <c r="R46" s="28">
        <f>IF(ISERROR(1/VLOOKUP($B46,'Justerad allokering'!$B$2:$AG$462,MATCH(R$2,'Justerad allokering'!$B$2:$AF$2,0),FALSE)),VLOOKUP($B46,'Allokerad kvv'!$B$2:$AV$468,MATCH(R$2,'Allokerad kvv'!$B$2:$AV$2,0),FALSE),VLOOKUP($B46,'Justerad allokering'!$B$2:$AG$462,MATCH(R$2,'Justerad allokering'!$B$2:$AF$2,0),FALSE))</f>
        <v>0</v>
      </c>
      <c r="S46" s="28">
        <f>IF(ISERROR(1/VLOOKUP($B46,'Justerad allokering'!$B$2:$AG$462,MATCH(S$2,'Justerad allokering'!$B$2:$AF$2,0),FALSE)),VLOOKUP($B46,'Allokerad kvv'!$B$2:$AV$468,MATCH(S$2,'Allokerad kvv'!$B$2:$AV$2,0),FALSE),VLOOKUP($B46,'Justerad allokering'!$B$2:$AG$462,MATCH(S$2,'Justerad allokering'!$B$2:$AF$2,0),FALSE))</f>
        <v>0</v>
      </c>
      <c r="T46" s="28">
        <f>IF(ISERROR(1/VLOOKUP($B46,'Justerad allokering'!$B$2:$AG$462,MATCH(T$2,'Justerad allokering'!$B$2:$AF$2,0),FALSE)),VLOOKUP($B46,'Allokerad kvv'!$B$2:$AV$468,MATCH(T$2,'Allokerad kvv'!$B$2:$AV$2,0),FALSE),VLOOKUP($B46,'Justerad allokering'!$B$2:$AG$462,MATCH(T$2,'Justerad allokering'!$B$2:$AF$2,0),FALSE))</f>
        <v>0</v>
      </c>
      <c r="U46" s="28">
        <f>IF(ISERROR(1/VLOOKUP($B46,'Justerad allokering'!$B$2:$AG$462,MATCH(U$2,'Justerad allokering'!$B$2:$AF$2,0),FALSE)),VLOOKUP($B46,'Allokerad kvv'!$B$2:$AV$468,MATCH(U$2,'Allokerad kvv'!$B$2:$AV$2,0),FALSE),VLOOKUP($B46,'Justerad allokering'!$B$2:$AG$462,MATCH(U$2,'Justerad allokering'!$B$2:$AF$2,0),FALSE))</f>
        <v>0</v>
      </c>
      <c r="V46" s="28">
        <f>IF(ISERROR(1/VLOOKUP($B46,'Justerad allokering'!$B$2:$AG$462,MATCH(V$2,'Justerad allokering'!$B$2:$AF$2,0),FALSE)),VLOOKUP($B46,'Allokerad kvv'!$B$2:$AV$468,MATCH(V$2,'Allokerad kvv'!$B$2:$AV$2,0),FALSE),VLOOKUP($B46,'Justerad allokering'!$B$2:$AG$462,MATCH(V$2,'Justerad allokering'!$B$2:$AF$2,0),FALSE))</f>
        <v>0</v>
      </c>
      <c r="W46" s="28">
        <f>IF(ISERROR(1/VLOOKUP($B46,'Justerad allokering'!$B$2:$AG$462,MATCH(W$2,'Justerad allokering'!$B$2:$AF$2,0),FALSE)),VLOOKUP($B46,'Allokerad kvv'!$B$2:$AV$468,MATCH(W$2,'Allokerad kvv'!$B$2:$AV$2,0),FALSE),VLOOKUP($B46,'Justerad allokering'!$B$2:$AG$462,MATCH(W$2,'Justerad allokering'!$B$2:$AF$2,0),FALSE))</f>
        <v>0</v>
      </c>
      <c r="X46" s="28">
        <f>IF(ISERROR(1/VLOOKUP($B46,'Justerad allokering'!$B$2:$AG$462,MATCH(X$2,'Justerad allokering'!$B$2:$AF$2,0),FALSE)),VLOOKUP($B46,'Allokerad kvv'!$B$2:$AV$468,MATCH(X$2,'Allokerad kvv'!$B$2:$AV$2,0),FALSE),VLOOKUP($B46,'Justerad allokering'!$B$2:$AG$462,MATCH(X$2,'Justerad allokering'!$B$2:$AF$2,0),FALSE))</f>
        <v>0</v>
      </c>
      <c r="Y46" s="28">
        <f>IF(ISERROR(1/VLOOKUP($B46,'Justerad allokering'!$B$2:$AG$462,MATCH(Y$2,'Justerad allokering'!$B$2:$AF$2,0),FALSE)),VLOOKUP($B46,'Allokerad kvv'!$B$2:$AV$468,MATCH(Y$2,'Allokerad kvv'!$B$2:$AV$2,0),FALSE),VLOOKUP($B46,'Justerad allokering'!$B$2:$AG$462,MATCH(Y$2,'Justerad allokering'!$B$2:$AF$2,0),FALSE))</f>
        <v>0</v>
      </c>
      <c r="Z46" s="28">
        <f>IF(ISERROR(1/VLOOKUP($B46,'Justerad allokering'!$B$2:$AG$462,MATCH(Z$2,'Justerad allokering'!$B$2:$AF$2,0),FALSE)),VLOOKUP($B46,'Allokerad kvv'!$B$2:$AV$468,MATCH(Z$2,'Allokerad kvv'!$B$2:$AV$2,0),FALSE),VLOOKUP($B46,'Justerad allokering'!$B$2:$AG$462,MATCH(Z$2,'Justerad allokering'!$B$2:$AF$2,0),FALSE))</f>
        <v>0</v>
      </c>
      <c r="AA46" s="28"/>
      <c r="AB46" s="28"/>
      <c r="AE46">
        <f t="shared" si="0"/>
        <v>0</v>
      </c>
      <c r="AG46">
        <f t="shared" si="1"/>
        <v>0</v>
      </c>
      <c r="AH46">
        <f t="shared" si="2"/>
        <v>0</v>
      </c>
      <c r="AI46" s="55" t="str">
        <f>IF(AH46=0,"",AH46/VLOOKUP(B46,Kraftvärmeprod!$B$1:$BC$480,MATCH("Summa tillförd energi exklusive rökgaskondensering",Kraftvärmeprod!$B$1:$BC$1,0),FALSE))</f>
        <v/>
      </c>
    </row>
    <row r="47" spans="1:35" x14ac:dyDescent="0.25">
      <c r="A47" s="28" t="s">
        <v>67</v>
      </c>
      <c r="B47" s="28" t="s">
        <v>71</v>
      </c>
      <c r="C47" s="28">
        <f>IF(ISERROR(1/VLOOKUP($B47,'Justerad allokering'!$B$2:$AG$462,MATCH(C$2,'Justerad allokering'!$B$2:$AF$2,0),FALSE)),VLOOKUP($B47,'Allokerad kvv'!$B$2:$AV$468,MATCH(C$2,'Allokerad kvv'!$B$2:$AV$2,0),FALSE),VLOOKUP($B47,'Justerad allokering'!$B$2:$AG$462,MATCH(C$2,'Justerad allokering'!$B$2:$AF$2,0),FALSE))</f>
        <v>0</v>
      </c>
      <c r="D47" s="28">
        <f>IF(ISERROR(1/VLOOKUP($B47,'Justerad allokering'!$B$2:$AG$462,MATCH(D$2,'Justerad allokering'!$B$2:$AF$2,0),FALSE)),VLOOKUP($B47,'Allokerad kvv'!$B$2:$AV$468,MATCH(D$2,'Allokerad kvv'!$B$2:$AV$2,0),FALSE),VLOOKUP($B47,'Justerad allokering'!$B$2:$AG$462,MATCH(D$2,'Justerad allokering'!$B$2:$AF$2,0),FALSE))</f>
        <v>0</v>
      </c>
      <c r="E47" s="28">
        <f>IF(ISERROR(1/VLOOKUP($B47,'Justerad allokering'!$B$2:$AG$462,MATCH(E$2,'Justerad allokering'!$B$2:$AF$2,0),FALSE)),VLOOKUP($B47,'Allokerad kvv'!$B$2:$AV$468,MATCH(E$2,'Allokerad kvv'!$B$2:$AV$2,0),FALSE),VLOOKUP($B47,'Justerad allokering'!$B$2:$AG$462,MATCH(E$2,'Justerad allokering'!$B$2:$AF$2,0),FALSE))</f>
        <v>0</v>
      </c>
      <c r="F47" s="28">
        <f>IF(ISERROR(1/VLOOKUP($B47,'Justerad allokering'!$B$2:$AG$462,MATCH(F$2,'Justerad allokering'!$B$2:$AF$2,0),FALSE)),VLOOKUP($B47,'Allokerad kvv'!$B$2:$AV$468,MATCH(F$2,'Allokerad kvv'!$B$2:$AV$2,0),FALSE),VLOOKUP($B47,'Justerad allokering'!$B$2:$AG$462,MATCH(F$2,'Justerad allokering'!$B$2:$AF$2,0),FALSE))</f>
        <v>0</v>
      </c>
      <c r="G47" s="28">
        <f>IF(ISERROR(1/VLOOKUP($B47,'Justerad allokering'!$B$2:$AG$462,MATCH(G$2,'Justerad allokering'!$B$2:$AF$2,0),FALSE)),VLOOKUP($B47,'Allokerad kvv'!$B$2:$AV$468,MATCH(G$2,'Allokerad kvv'!$B$2:$AV$2,0),FALSE),VLOOKUP($B47,'Justerad allokering'!$B$2:$AG$462,MATCH(G$2,'Justerad allokering'!$B$2:$AF$2,0),FALSE))</f>
        <v>0</v>
      </c>
      <c r="H47" s="28">
        <f>IF(ISERROR(1/VLOOKUP($B47,'Justerad allokering'!$B$2:$AG$462,MATCH(H$2,'Justerad allokering'!$B$2:$AF$2,0),FALSE)),VLOOKUP($B47,'Allokerad kvv'!$B$2:$AV$468,MATCH(H$2,'Allokerad kvv'!$B$2:$AV$2,0),FALSE),VLOOKUP($B47,'Justerad allokering'!$B$2:$AG$462,MATCH(H$2,'Justerad allokering'!$B$2:$AF$2,0),FALSE))</f>
        <v>0</v>
      </c>
      <c r="I47" s="28">
        <f>IF(ISERROR(1/VLOOKUP($B47,'Justerad allokering'!$B$2:$AG$462,MATCH(I$2,'Justerad allokering'!$B$2:$AF$2,0),FALSE)),VLOOKUP($B47,'Allokerad kvv'!$B$2:$AV$468,MATCH(I$2,'Allokerad kvv'!$B$2:$AV$2,0),FALSE),VLOOKUP($B47,'Justerad allokering'!$B$2:$AG$462,MATCH(I$2,'Justerad allokering'!$B$2:$AF$2,0),FALSE))</f>
        <v>0</v>
      </c>
      <c r="J47" s="28">
        <f>IF(ISERROR(1/VLOOKUP($B47,'Justerad allokering'!$B$2:$AG$462,MATCH(J$2,'Justerad allokering'!$B$2:$AF$2,0),FALSE)),VLOOKUP($B47,'Allokerad kvv'!$B$2:$AV$468,MATCH(J$2,'Allokerad kvv'!$B$2:$AV$2,0),FALSE),VLOOKUP($B47,'Justerad allokering'!$B$2:$AG$462,MATCH(J$2,'Justerad allokering'!$B$2:$AF$2,0),FALSE))</f>
        <v>0</v>
      </c>
      <c r="K47" s="28">
        <f>IF(ISERROR(1/VLOOKUP($B47,'Justerad allokering'!$B$2:$AG$462,MATCH(K$2,'Justerad allokering'!$B$2:$AF$2,0),FALSE)),VLOOKUP($B47,'Allokerad kvv'!$B$2:$AV$468,MATCH(K$2,'Allokerad kvv'!$B$2:$AV$2,0),FALSE),VLOOKUP($B47,'Justerad allokering'!$B$2:$AG$462,MATCH(K$2,'Justerad allokering'!$B$2:$AF$2,0),FALSE))</f>
        <v>0</v>
      </c>
      <c r="L47" s="28">
        <f>IF(ISERROR(1/VLOOKUP($B47,'Justerad allokering'!$B$2:$AG$462,MATCH(L$2,'Justerad allokering'!$B$2:$AF$2,0),FALSE)),VLOOKUP($B47,'Allokerad kvv'!$B$2:$AV$468,MATCH(L$2,'Allokerad kvv'!$B$2:$AV$2,0),FALSE),VLOOKUP($B47,'Justerad allokering'!$B$2:$AG$462,MATCH(L$2,'Justerad allokering'!$B$2:$AF$2,0),FALSE))</f>
        <v>0</v>
      </c>
      <c r="M47" s="28">
        <f>IF(ISERROR(1/VLOOKUP($B47,'Justerad allokering'!$B$2:$AG$462,MATCH(M$2,'Justerad allokering'!$B$2:$AF$2,0),FALSE)),VLOOKUP($B47,'Allokerad kvv'!$B$2:$AV$468,MATCH(M$2,'Allokerad kvv'!$B$2:$AV$2,0),FALSE),VLOOKUP($B47,'Justerad allokering'!$B$2:$AG$462,MATCH(M$2,'Justerad allokering'!$B$2:$AF$2,0),FALSE))</f>
        <v>0</v>
      </c>
      <c r="N47" s="28">
        <f>IF(ISERROR(1/VLOOKUP($B47,'Justerad allokering'!$B$2:$AG$462,MATCH(N$2,'Justerad allokering'!$B$2:$AF$2,0),FALSE)),VLOOKUP($B47,'Allokerad kvv'!$B$2:$AV$468,MATCH(N$2,'Allokerad kvv'!$B$2:$AV$2,0),FALSE),VLOOKUP($B47,'Justerad allokering'!$B$2:$AG$462,MATCH(N$2,'Justerad allokering'!$B$2:$AF$2,0),FALSE))</f>
        <v>0</v>
      </c>
      <c r="O47" s="28">
        <f>IF(ISERROR(1/VLOOKUP($B47,'Justerad allokering'!$B$2:$AG$462,MATCH(O$2,'Justerad allokering'!$B$2:$AF$2,0),FALSE)),VLOOKUP($B47,'Allokerad kvv'!$B$2:$AV$468,MATCH(O$2,'Allokerad kvv'!$B$2:$AV$2,0),FALSE),VLOOKUP($B47,'Justerad allokering'!$B$2:$AG$462,MATCH(O$2,'Justerad allokering'!$B$2:$AF$2,0),FALSE))</f>
        <v>0</v>
      </c>
      <c r="P47" s="28">
        <f>IF(ISERROR(1/VLOOKUP($B47,'Justerad allokering'!$B$2:$AG$462,MATCH(P$2,'Justerad allokering'!$B$2:$AF$2,0),FALSE)),VLOOKUP($B47,'Allokerad kvv'!$B$2:$AV$468,MATCH(P$2,'Allokerad kvv'!$B$2:$AV$2,0),FALSE),VLOOKUP($B47,'Justerad allokering'!$B$2:$AG$462,MATCH(P$2,'Justerad allokering'!$B$2:$AF$2,0),FALSE))</f>
        <v>0</v>
      </c>
      <c r="Q47" s="28">
        <f>IF(ISERROR(1/VLOOKUP($B47,'Justerad allokering'!$B$2:$AG$462,MATCH(Q$2,'Justerad allokering'!$B$2:$AF$2,0),FALSE)),VLOOKUP($B47,'Allokerad kvv'!$B$2:$AV$468,MATCH(Q$2,'Allokerad kvv'!$B$2:$AV$2,0),FALSE),VLOOKUP($B47,'Justerad allokering'!$B$2:$AG$462,MATCH(Q$2,'Justerad allokering'!$B$2:$AF$2,0),FALSE))</f>
        <v>0</v>
      </c>
      <c r="R47" s="28">
        <f>IF(ISERROR(1/VLOOKUP($B47,'Justerad allokering'!$B$2:$AG$462,MATCH(R$2,'Justerad allokering'!$B$2:$AF$2,0),FALSE)),VLOOKUP($B47,'Allokerad kvv'!$B$2:$AV$468,MATCH(R$2,'Allokerad kvv'!$B$2:$AV$2,0),FALSE),VLOOKUP($B47,'Justerad allokering'!$B$2:$AG$462,MATCH(R$2,'Justerad allokering'!$B$2:$AF$2,0),FALSE))</f>
        <v>0</v>
      </c>
      <c r="S47" s="28">
        <f>IF(ISERROR(1/VLOOKUP($B47,'Justerad allokering'!$B$2:$AG$462,MATCH(S$2,'Justerad allokering'!$B$2:$AF$2,0),FALSE)),VLOOKUP($B47,'Allokerad kvv'!$B$2:$AV$468,MATCH(S$2,'Allokerad kvv'!$B$2:$AV$2,0),FALSE),VLOOKUP($B47,'Justerad allokering'!$B$2:$AG$462,MATCH(S$2,'Justerad allokering'!$B$2:$AF$2,0),FALSE))</f>
        <v>0</v>
      </c>
      <c r="T47" s="28">
        <f>IF(ISERROR(1/VLOOKUP($B47,'Justerad allokering'!$B$2:$AG$462,MATCH(T$2,'Justerad allokering'!$B$2:$AF$2,0),FALSE)),VLOOKUP($B47,'Allokerad kvv'!$B$2:$AV$468,MATCH(T$2,'Allokerad kvv'!$B$2:$AV$2,0),FALSE),VLOOKUP($B47,'Justerad allokering'!$B$2:$AG$462,MATCH(T$2,'Justerad allokering'!$B$2:$AF$2,0),FALSE))</f>
        <v>0</v>
      </c>
      <c r="U47" s="28">
        <f>IF(ISERROR(1/VLOOKUP($B47,'Justerad allokering'!$B$2:$AG$462,MATCH(U$2,'Justerad allokering'!$B$2:$AF$2,0),FALSE)),VLOOKUP($B47,'Allokerad kvv'!$B$2:$AV$468,MATCH(U$2,'Allokerad kvv'!$B$2:$AV$2,0),FALSE),VLOOKUP($B47,'Justerad allokering'!$B$2:$AG$462,MATCH(U$2,'Justerad allokering'!$B$2:$AF$2,0),FALSE))</f>
        <v>0</v>
      </c>
      <c r="V47" s="28">
        <f>IF(ISERROR(1/VLOOKUP($B47,'Justerad allokering'!$B$2:$AG$462,MATCH(V$2,'Justerad allokering'!$B$2:$AF$2,0),FALSE)),VLOOKUP($B47,'Allokerad kvv'!$B$2:$AV$468,MATCH(V$2,'Allokerad kvv'!$B$2:$AV$2,0),FALSE),VLOOKUP($B47,'Justerad allokering'!$B$2:$AG$462,MATCH(V$2,'Justerad allokering'!$B$2:$AF$2,0),FALSE))</f>
        <v>0</v>
      </c>
      <c r="W47" s="28">
        <f>IF(ISERROR(1/VLOOKUP($B47,'Justerad allokering'!$B$2:$AG$462,MATCH(W$2,'Justerad allokering'!$B$2:$AF$2,0),FALSE)),VLOOKUP($B47,'Allokerad kvv'!$B$2:$AV$468,MATCH(W$2,'Allokerad kvv'!$B$2:$AV$2,0),FALSE),VLOOKUP($B47,'Justerad allokering'!$B$2:$AG$462,MATCH(W$2,'Justerad allokering'!$B$2:$AF$2,0),FALSE))</f>
        <v>0</v>
      </c>
      <c r="X47" s="28">
        <f>IF(ISERROR(1/VLOOKUP($B47,'Justerad allokering'!$B$2:$AG$462,MATCH(X$2,'Justerad allokering'!$B$2:$AF$2,0),FALSE)),VLOOKUP($B47,'Allokerad kvv'!$B$2:$AV$468,MATCH(X$2,'Allokerad kvv'!$B$2:$AV$2,0),FALSE),VLOOKUP($B47,'Justerad allokering'!$B$2:$AG$462,MATCH(X$2,'Justerad allokering'!$B$2:$AF$2,0),FALSE))</f>
        <v>0</v>
      </c>
      <c r="Y47" s="28">
        <f>IF(ISERROR(1/VLOOKUP($B47,'Justerad allokering'!$B$2:$AG$462,MATCH(Y$2,'Justerad allokering'!$B$2:$AF$2,0),FALSE)),VLOOKUP($B47,'Allokerad kvv'!$B$2:$AV$468,MATCH(Y$2,'Allokerad kvv'!$B$2:$AV$2,0),FALSE),VLOOKUP($B47,'Justerad allokering'!$B$2:$AG$462,MATCH(Y$2,'Justerad allokering'!$B$2:$AF$2,0),FALSE))</f>
        <v>0</v>
      </c>
      <c r="Z47" s="28">
        <f>IF(ISERROR(1/VLOOKUP($B47,'Justerad allokering'!$B$2:$AG$462,MATCH(Z$2,'Justerad allokering'!$B$2:$AF$2,0),FALSE)),VLOOKUP($B47,'Allokerad kvv'!$B$2:$AV$468,MATCH(Z$2,'Allokerad kvv'!$B$2:$AV$2,0),FALSE),VLOOKUP($B47,'Justerad allokering'!$B$2:$AG$462,MATCH(Z$2,'Justerad allokering'!$B$2:$AF$2,0),FALSE))</f>
        <v>0</v>
      </c>
      <c r="AA47" s="28"/>
      <c r="AB47" s="28"/>
      <c r="AE47">
        <f t="shared" si="0"/>
        <v>0</v>
      </c>
      <c r="AG47">
        <f t="shared" si="1"/>
        <v>0</v>
      </c>
      <c r="AH47">
        <f t="shared" si="2"/>
        <v>0</v>
      </c>
      <c r="AI47" s="55" t="str">
        <f>IF(AH47=0,"",AH47/VLOOKUP(B47,Kraftvärmeprod!$B$1:$BC$480,MATCH("Summa tillförd energi exklusive rökgaskondensering",Kraftvärmeprod!$B$1:$BC$1,0),FALSE))</f>
        <v/>
      </c>
    </row>
    <row r="48" spans="1:35" x14ac:dyDescent="0.25">
      <c r="A48" s="28" t="s">
        <v>72</v>
      </c>
      <c r="B48" s="28" t="s">
        <v>73</v>
      </c>
      <c r="C48" s="28">
        <f>IF(ISERROR(1/VLOOKUP($B48,'Justerad allokering'!$B$2:$AG$462,MATCH(C$2,'Justerad allokering'!$B$2:$AF$2,0),FALSE)),VLOOKUP($B48,'Allokerad kvv'!$B$2:$AV$468,MATCH(C$2,'Allokerad kvv'!$B$2:$AV$2,0),FALSE),VLOOKUP($B48,'Justerad allokering'!$B$2:$AG$462,MATCH(C$2,'Justerad allokering'!$B$2:$AF$2,0),FALSE))</f>
        <v>0</v>
      </c>
      <c r="D48" s="28">
        <f>IF(ISERROR(1/VLOOKUP($B48,'Justerad allokering'!$B$2:$AG$462,MATCH(D$2,'Justerad allokering'!$B$2:$AF$2,0),FALSE)),VLOOKUP($B48,'Allokerad kvv'!$B$2:$AV$468,MATCH(D$2,'Allokerad kvv'!$B$2:$AV$2,0),FALSE),VLOOKUP($B48,'Justerad allokering'!$B$2:$AG$462,MATCH(D$2,'Justerad allokering'!$B$2:$AF$2,0),FALSE))</f>
        <v>0</v>
      </c>
      <c r="E48" s="28">
        <f>IF(ISERROR(1/VLOOKUP($B48,'Justerad allokering'!$B$2:$AG$462,MATCH(E$2,'Justerad allokering'!$B$2:$AF$2,0),FALSE)),VLOOKUP($B48,'Allokerad kvv'!$B$2:$AV$468,MATCH(E$2,'Allokerad kvv'!$B$2:$AV$2,0),FALSE),VLOOKUP($B48,'Justerad allokering'!$B$2:$AG$462,MATCH(E$2,'Justerad allokering'!$B$2:$AF$2,0),FALSE))</f>
        <v>0</v>
      </c>
      <c r="F48" s="28">
        <f>IF(ISERROR(1/VLOOKUP($B48,'Justerad allokering'!$B$2:$AG$462,MATCH(F$2,'Justerad allokering'!$B$2:$AF$2,0),FALSE)),VLOOKUP($B48,'Allokerad kvv'!$B$2:$AV$468,MATCH(F$2,'Allokerad kvv'!$B$2:$AV$2,0),FALSE),VLOOKUP($B48,'Justerad allokering'!$B$2:$AG$462,MATCH(F$2,'Justerad allokering'!$B$2:$AF$2,0),FALSE))</f>
        <v>0</v>
      </c>
      <c r="G48" s="28">
        <f>IF(ISERROR(1/VLOOKUP($B48,'Justerad allokering'!$B$2:$AG$462,MATCH(G$2,'Justerad allokering'!$B$2:$AF$2,0),FALSE)),VLOOKUP($B48,'Allokerad kvv'!$B$2:$AV$468,MATCH(G$2,'Allokerad kvv'!$B$2:$AV$2,0),FALSE),VLOOKUP($B48,'Justerad allokering'!$B$2:$AG$462,MATCH(G$2,'Justerad allokering'!$B$2:$AF$2,0),FALSE))</f>
        <v>0</v>
      </c>
      <c r="H48" s="28">
        <f>IF(ISERROR(1/VLOOKUP($B48,'Justerad allokering'!$B$2:$AG$462,MATCH(H$2,'Justerad allokering'!$B$2:$AF$2,0),FALSE)),VLOOKUP($B48,'Allokerad kvv'!$B$2:$AV$468,MATCH(H$2,'Allokerad kvv'!$B$2:$AV$2,0),FALSE),VLOOKUP($B48,'Justerad allokering'!$B$2:$AG$462,MATCH(H$2,'Justerad allokering'!$B$2:$AF$2,0),FALSE))</f>
        <v>0</v>
      </c>
      <c r="I48" s="28">
        <f>IF(ISERROR(1/VLOOKUP($B48,'Justerad allokering'!$B$2:$AG$462,MATCH(I$2,'Justerad allokering'!$B$2:$AF$2,0),FALSE)),VLOOKUP($B48,'Allokerad kvv'!$B$2:$AV$468,MATCH(I$2,'Allokerad kvv'!$B$2:$AV$2,0),FALSE),VLOOKUP($B48,'Justerad allokering'!$B$2:$AG$462,MATCH(I$2,'Justerad allokering'!$B$2:$AF$2,0),FALSE))</f>
        <v>0</v>
      </c>
      <c r="J48" s="28">
        <f>IF(ISERROR(1/VLOOKUP($B48,'Justerad allokering'!$B$2:$AG$462,MATCH(J$2,'Justerad allokering'!$B$2:$AF$2,0),FALSE)),VLOOKUP($B48,'Allokerad kvv'!$B$2:$AV$468,MATCH(J$2,'Allokerad kvv'!$B$2:$AV$2,0),FALSE),VLOOKUP($B48,'Justerad allokering'!$B$2:$AG$462,MATCH(J$2,'Justerad allokering'!$B$2:$AF$2,0),FALSE))</f>
        <v>0</v>
      </c>
      <c r="K48" s="28">
        <f>IF(ISERROR(1/VLOOKUP($B48,'Justerad allokering'!$B$2:$AG$462,MATCH(K$2,'Justerad allokering'!$B$2:$AF$2,0),FALSE)),VLOOKUP($B48,'Allokerad kvv'!$B$2:$AV$468,MATCH(K$2,'Allokerad kvv'!$B$2:$AV$2,0),FALSE),VLOOKUP($B48,'Justerad allokering'!$B$2:$AG$462,MATCH(K$2,'Justerad allokering'!$B$2:$AF$2,0),FALSE))</f>
        <v>0</v>
      </c>
      <c r="L48" s="28">
        <f>IF(ISERROR(1/VLOOKUP($B48,'Justerad allokering'!$B$2:$AG$462,MATCH(L$2,'Justerad allokering'!$B$2:$AF$2,0),FALSE)),VLOOKUP($B48,'Allokerad kvv'!$B$2:$AV$468,MATCH(L$2,'Allokerad kvv'!$B$2:$AV$2,0),FALSE),VLOOKUP($B48,'Justerad allokering'!$B$2:$AG$462,MATCH(L$2,'Justerad allokering'!$B$2:$AF$2,0),FALSE))</f>
        <v>0</v>
      </c>
      <c r="M48" s="28">
        <f>IF(ISERROR(1/VLOOKUP($B48,'Justerad allokering'!$B$2:$AG$462,MATCH(M$2,'Justerad allokering'!$B$2:$AF$2,0),FALSE)),VLOOKUP($B48,'Allokerad kvv'!$B$2:$AV$468,MATCH(M$2,'Allokerad kvv'!$B$2:$AV$2,0),FALSE),VLOOKUP($B48,'Justerad allokering'!$B$2:$AG$462,MATCH(M$2,'Justerad allokering'!$B$2:$AF$2,0),FALSE))</f>
        <v>0</v>
      </c>
      <c r="N48" s="28">
        <f>IF(ISERROR(1/VLOOKUP($B48,'Justerad allokering'!$B$2:$AG$462,MATCH(N$2,'Justerad allokering'!$B$2:$AF$2,0),FALSE)),VLOOKUP($B48,'Allokerad kvv'!$B$2:$AV$468,MATCH(N$2,'Allokerad kvv'!$B$2:$AV$2,0),FALSE),VLOOKUP($B48,'Justerad allokering'!$B$2:$AG$462,MATCH(N$2,'Justerad allokering'!$B$2:$AF$2,0),FALSE))</f>
        <v>0</v>
      </c>
      <c r="O48" s="28">
        <f>IF(ISERROR(1/VLOOKUP($B48,'Justerad allokering'!$B$2:$AG$462,MATCH(O$2,'Justerad allokering'!$B$2:$AF$2,0),FALSE)),VLOOKUP($B48,'Allokerad kvv'!$B$2:$AV$468,MATCH(O$2,'Allokerad kvv'!$B$2:$AV$2,0),FALSE),VLOOKUP($B48,'Justerad allokering'!$B$2:$AG$462,MATCH(O$2,'Justerad allokering'!$B$2:$AF$2,0),FALSE))</f>
        <v>0</v>
      </c>
      <c r="P48" s="28">
        <f>IF(ISERROR(1/VLOOKUP($B48,'Justerad allokering'!$B$2:$AG$462,MATCH(P$2,'Justerad allokering'!$B$2:$AF$2,0),FALSE)),VLOOKUP($B48,'Allokerad kvv'!$B$2:$AV$468,MATCH(P$2,'Allokerad kvv'!$B$2:$AV$2,0),FALSE),VLOOKUP($B48,'Justerad allokering'!$B$2:$AG$462,MATCH(P$2,'Justerad allokering'!$B$2:$AF$2,0),FALSE))</f>
        <v>0</v>
      </c>
      <c r="Q48" s="28">
        <f>IF(ISERROR(1/VLOOKUP($B48,'Justerad allokering'!$B$2:$AG$462,MATCH(Q$2,'Justerad allokering'!$B$2:$AF$2,0),FALSE)),VLOOKUP($B48,'Allokerad kvv'!$B$2:$AV$468,MATCH(Q$2,'Allokerad kvv'!$B$2:$AV$2,0),FALSE),VLOOKUP($B48,'Justerad allokering'!$B$2:$AG$462,MATCH(Q$2,'Justerad allokering'!$B$2:$AF$2,0),FALSE))</f>
        <v>0</v>
      </c>
      <c r="R48" s="28">
        <f>IF(ISERROR(1/VLOOKUP($B48,'Justerad allokering'!$B$2:$AG$462,MATCH(R$2,'Justerad allokering'!$B$2:$AF$2,0),FALSE)),VLOOKUP($B48,'Allokerad kvv'!$B$2:$AV$468,MATCH(R$2,'Allokerad kvv'!$B$2:$AV$2,0),FALSE),VLOOKUP($B48,'Justerad allokering'!$B$2:$AG$462,MATCH(R$2,'Justerad allokering'!$B$2:$AF$2,0),FALSE))</f>
        <v>0</v>
      </c>
      <c r="S48" s="28">
        <f>IF(ISERROR(1/VLOOKUP($B48,'Justerad allokering'!$B$2:$AG$462,MATCH(S$2,'Justerad allokering'!$B$2:$AF$2,0),FALSE)),VLOOKUP($B48,'Allokerad kvv'!$B$2:$AV$468,MATCH(S$2,'Allokerad kvv'!$B$2:$AV$2,0),FALSE),VLOOKUP($B48,'Justerad allokering'!$B$2:$AG$462,MATCH(S$2,'Justerad allokering'!$B$2:$AF$2,0),FALSE))</f>
        <v>0</v>
      </c>
      <c r="T48" s="28">
        <f>IF(ISERROR(1/VLOOKUP($B48,'Justerad allokering'!$B$2:$AG$462,MATCH(T$2,'Justerad allokering'!$B$2:$AF$2,0),FALSE)),VLOOKUP($B48,'Allokerad kvv'!$B$2:$AV$468,MATCH(T$2,'Allokerad kvv'!$B$2:$AV$2,0),FALSE),VLOOKUP($B48,'Justerad allokering'!$B$2:$AG$462,MATCH(T$2,'Justerad allokering'!$B$2:$AF$2,0),FALSE))</f>
        <v>0</v>
      </c>
      <c r="U48" s="28">
        <f>IF(ISERROR(1/VLOOKUP($B48,'Justerad allokering'!$B$2:$AG$462,MATCH(U$2,'Justerad allokering'!$B$2:$AF$2,0),FALSE)),VLOOKUP($B48,'Allokerad kvv'!$B$2:$AV$468,MATCH(U$2,'Allokerad kvv'!$B$2:$AV$2,0),FALSE),VLOOKUP($B48,'Justerad allokering'!$B$2:$AG$462,MATCH(U$2,'Justerad allokering'!$B$2:$AF$2,0),FALSE))</f>
        <v>0</v>
      </c>
      <c r="V48" s="28">
        <f>IF(ISERROR(1/VLOOKUP($B48,'Justerad allokering'!$B$2:$AG$462,MATCH(V$2,'Justerad allokering'!$B$2:$AF$2,0),FALSE)),VLOOKUP($B48,'Allokerad kvv'!$B$2:$AV$468,MATCH(V$2,'Allokerad kvv'!$B$2:$AV$2,0),FALSE),VLOOKUP($B48,'Justerad allokering'!$B$2:$AG$462,MATCH(V$2,'Justerad allokering'!$B$2:$AF$2,0),FALSE))</f>
        <v>0</v>
      </c>
      <c r="W48" s="28">
        <f>IF(ISERROR(1/VLOOKUP($B48,'Justerad allokering'!$B$2:$AG$462,MATCH(W$2,'Justerad allokering'!$B$2:$AF$2,0),FALSE)),VLOOKUP($B48,'Allokerad kvv'!$B$2:$AV$468,MATCH(W$2,'Allokerad kvv'!$B$2:$AV$2,0),FALSE),VLOOKUP($B48,'Justerad allokering'!$B$2:$AG$462,MATCH(W$2,'Justerad allokering'!$B$2:$AF$2,0),FALSE))</f>
        <v>0</v>
      </c>
      <c r="X48" s="28">
        <f>IF(ISERROR(1/VLOOKUP($B48,'Justerad allokering'!$B$2:$AG$462,MATCH(X$2,'Justerad allokering'!$B$2:$AF$2,0),FALSE)),VLOOKUP($B48,'Allokerad kvv'!$B$2:$AV$468,MATCH(X$2,'Allokerad kvv'!$B$2:$AV$2,0),FALSE),VLOOKUP($B48,'Justerad allokering'!$B$2:$AG$462,MATCH(X$2,'Justerad allokering'!$B$2:$AF$2,0),FALSE))</f>
        <v>0</v>
      </c>
      <c r="Y48" s="28">
        <f>IF(ISERROR(1/VLOOKUP($B48,'Justerad allokering'!$B$2:$AG$462,MATCH(Y$2,'Justerad allokering'!$B$2:$AF$2,0),FALSE)),VLOOKUP($B48,'Allokerad kvv'!$B$2:$AV$468,MATCH(Y$2,'Allokerad kvv'!$B$2:$AV$2,0),FALSE),VLOOKUP($B48,'Justerad allokering'!$B$2:$AG$462,MATCH(Y$2,'Justerad allokering'!$B$2:$AF$2,0),FALSE))</f>
        <v>0</v>
      </c>
      <c r="Z48" s="28">
        <f>IF(ISERROR(1/VLOOKUP($B48,'Justerad allokering'!$B$2:$AG$462,MATCH(Z$2,'Justerad allokering'!$B$2:$AF$2,0),FALSE)),VLOOKUP($B48,'Allokerad kvv'!$B$2:$AV$468,MATCH(Z$2,'Allokerad kvv'!$B$2:$AV$2,0),FALSE),VLOOKUP($B48,'Justerad allokering'!$B$2:$AG$462,MATCH(Z$2,'Justerad allokering'!$B$2:$AF$2,0),FALSE))</f>
        <v>0</v>
      </c>
      <c r="AA48" s="28"/>
      <c r="AB48" s="28"/>
      <c r="AE48">
        <f t="shared" si="0"/>
        <v>0</v>
      </c>
      <c r="AG48">
        <f t="shared" si="1"/>
        <v>0</v>
      </c>
      <c r="AH48">
        <f t="shared" si="2"/>
        <v>0</v>
      </c>
      <c r="AI48" s="55" t="str">
        <f>IF(AH48=0,"",AH48/VLOOKUP(B48,Kraftvärmeprod!$B$1:$BC$480,MATCH("Summa tillförd energi exklusive rökgaskondensering",Kraftvärmeprod!$B$1:$BC$1,0),FALSE))</f>
        <v/>
      </c>
    </row>
    <row r="49" spans="1:35" x14ac:dyDescent="0.25">
      <c r="A49" s="28" t="s">
        <v>72</v>
      </c>
      <c r="B49" s="28" t="s">
        <v>74</v>
      </c>
      <c r="C49" s="28">
        <f>IF(ISERROR(1/VLOOKUP($B49,'Justerad allokering'!$B$2:$AG$462,MATCH(C$2,'Justerad allokering'!$B$2:$AF$2,0),FALSE)),VLOOKUP($B49,'Allokerad kvv'!$B$2:$AV$468,MATCH(C$2,'Allokerad kvv'!$B$2:$AV$2,0),FALSE),VLOOKUP($B49,'Justerad allokering'!$B$2:$AG$462,MATCH(C$2,'Justerad allokering'!$B$2:$AF$2,0),FALSE))</f>
        <v>0</v>
      </c>
      <c r="D49" s="28">
        <f>IF(ISERROR(1/VLOOKUP($B49,'Justerad allokering'!$B$2:$AG$462,MATCH(D$2,'Justerad allokering'!$B$2:$AF$2,0),FALSE)),VLOOKUP($B49,'Allokerad kvv'!$B$2:$AV$468,MATCH(D$2,'Allokerad kvv'!$B$2:$AV$2,0),FALSE),VLOOKUP($B49,'Justerad allokering'!$B$2:$AG$462,MATCH(D$2,'Justerad allokering'!$B$2:$AF$2,0),FALSE))</f>
        <v>0</v>
      </c>
      <c r="E49" s="28">
        <f>IF(ISERROR(1/VLOOKUP($B49,'Justerad allokering'!$B$2:$AG$462,MATCH(E$2,'Justerad allokering'!$B$2:$AF$2,0),FALSE)),VLOOKUP($B49,'Allokerad kvv'!$B$2:$AV$468,MATCH(E$2,'Allokerad kvv'!$B$2:$AV$2,0),FALSE),VLOOKUP($B49,'Justerad allokering'!$B$2:$AG$462,MATCH(E$2,'Justerad allokering'!$B$2:$AF$2,0),FALSE))</f>
        <v>0</v>
      </c>
      <c r="F49" s="28">
        <f>IF(ISERROR(1/VLOOKUP($B49,'Justerad allokering'!$B$2:$AG$462,MATCH(F$2,'Justerad allokering'!$B$2:$AF$2,0),FALSE)),VLOOKUP($B49,'Allokerad kvv'!$B$2:$AV$468,MATCH(F$2,'Allokerad kvv'!$B$2:$AV$2,0),FALSE),VLOOKUP($B49,'Justerad allokering'!$B$2:$AG$462,MATCH(F$2,'Justerad allokering'!$B$2:$AF$2,0),FALSE))</f>
        <v>0</v>
      </c>
      <c r="G49" s="28">
        <f>IF(ISERROR(1/VLOOKUP($B49,'Justerad allokering'!$B$2:$AG$462,MATCH(G$2,'Justerad allokering'!$B$2:$AF$2,0),FALSE)),VLOOKUP($B49,'Allokerad kvv'!$B$2:$AV$468,MATCH(G$2,'Allokerad kvv'!$B$2:$AV$2,0),FALSE),VLOOKUP($B49,'Justerad allokering'!$B$2:$AG$462,MATCH(G$2,'Justerad allokering'!$B$2:$AF$2,0),FALSE))</f>
        <v>0</v>
      </c>
      <c r="H49" s="28">
        <f>IF(ISERROR(1/VLOOKUP($B49,'Justerad allokering'!$B$2:$AG$462,MATCH(H$2,'Justerad allokering'!$B$2:$AF$2,0),FALSE)),VLOOKUP($B49,'Allokerad kvv'!$B$2:$AV$468,MATCH(H$2,'Allokerad kvv'!$B$2:$AV$2,0),FALSE),VLOOKUP($B49,'Justerad allokering'!$B$2:$AG$462,MATCH(H$2,'Justerad allokering'!$B$2:$AF$2,0),FALSE))</f>
        <v>0</v>
      </c>
      <c r="I49" s="28">
        <f>IF(ISERROR(1/VLOOKUP($B49,'Justerad allokering'!$B$2:$AG$462,MATCH(I$2,'Justerad allokering'!$B$2:$AF$2,0),FALSE)),VLOOKUP($B49,'Allokerad kvv'!$B$2:$AV$468,MATCH(I$2,'Allokerad kvv'!$B$2:$AV$2,0),FALSE),VLOOKUP($B49,'Justerad allokering'!$B$2:$AG$462,MATCH(I$2,'Justerad allokering'!$B$2:$AF$2,0),FALSE))</f>
        <v>0</v>
      </c>
      <c r="J49" s="28">
        <f>IF(ISERROR(1/VLOOKUP($B49,'Justerad allokering'!$B$2:$AG$462,MATCH(J$2,'Justerad allokering'!$B$2:$AF$2,0),FALSE)),VLOOKUP($B49,'Allokerad kvv'!$B$2:$AV$468,MATCH(J$2,'Allokerad kvv'!$B$2:$AV$2,0),FALSE),VLOOKUP($B49,'Justerad allokering'!$B$2:$AG$462,MATCH(J$2,'Justerad allokering'!$B$2:$AF$2,0),FALSE))</f>
        <v>0</v>
      </c>
      <c r="K49" s="28">
        <f>IF(ISERROR(1/VLOOKUP($B49,'Justerad allokering'!$B$2:$AG$462,MATCH(K$2,'Justerad allokering'!$B$2:$AF$2,0),FALSE)),VLOOKUP($B49,'Allokerad kvv'!$B$2:$AV$468,MATCH(K$2,'Allokerad kvv'!$B$2:$AV$2,0),FALSE),VLOOKUP($B49,'Justerad allokering'!$B$2:$AG$462,MATCH(K$2,'Justerad allokering'!$B$2:$AF$2,0),FALSE))</f>
        <v>0</v>
      </c>
      <c r="L49" s="28">
        <f>IF(ISERROR(1/VLOOKUP($B49,'Justerad allokering'!$B$2:$AG$462,MATCH(L$2,'Justerad allokering'!$B$2:$AF$2,0),FALSE)),VLOOKUP($B49,'Allokerad kvv'!$B$2:$AV$468,MATCH(L$2,'Allokerad kvv'!$B$2:$AV$2,0),FALSE),VLOOKUP($B49,'Justerad allokering'!$B$2:$AG$462,MATCH(L$2,'Justerad allokering'!$B$2:$AF$2,0),FALSE))</f>
        <v>0</v>
      </c>
      <c r="M49" s="28">
        <f>IF(ISERROR(1/VLOOKUP($B49,'Justerad allokering'!$B$2:$AG$462,MATCH(M$2,'Justerad allokering'!$B$2:$AF$2,0),FALSE)),VLOOKUP($B49,'Allokerad kvv'!$B$2:$AV$468,MATCH(M$2,'Allokerad kvv'!$B$2:$AV$2,0),FALSE),VLOOKUP($B49,'Justerad allokering'!$B$2:$AG$462,MATCH(M$2,'Justerad allokering'!$B$2:$AF$2,0),FALSE))</f>
        <v>0</v>
      </c>
      <c r="N49" s="28">
        <f>IF(ISERROR(1/VLOOKUP($B49,'Justerad allokering'!$B$2:$AG$462,MATCH(N$2,'Justerad allokering'!$B$2:$AF$2,0),FALSE)),VLOOKUP($B49,'Allokerad kvv'!$B$2:$AV$468,MATCH(N$2,'Allokerad kvv'!$B$2:$AV$2,0),FALSE),VLOOKUP($B49,'Justerad allokering'!$B$2:$AG$462,MATCH(N$2,'Justerad allokering'!$B$2:$AF$2,0),FALSE))</f>
        <v>0</v>
      </c>
      <c r="O49" s="28">
        <f>IF(ISERROR(1/VLOOKUP($B49,'Justerad allokering'!$B$2:$AG$462,MATCH(O$2,'Justerad allokering'!$B$2:$AF$2,0),FALSE)),VLOOKUP($B49,'Allokerad kvv'!$B$2:$AV$468,MATCH(O$2,'Allokerad kvv'!$B$2:$AV$2,0),FALSE),VLOOKUP($B49,'Justerad allokering'!$B$2:$AG$462,MATCH(O$2,'Justerad allokering'!$B$2:$AF$2,0),FALSE))</f>
        <v>0</v>
      </c>
      <c r="P49" s="28">
        <f>IF(ISERROR(1/VLOOKUP($B49,'Justerad allokering'!$B$2:$AG$462,MATCH(P$2,'Justerad allokering'!$B$2:$AF$2,0),FALSE)),VLOOKUP($B49,'Allokerad kvv'!$B$2:$AV$468,MATCH(P$2,'Allokerad kvv'!$B$2:$AV$2,0),FALSE),VLOOKUP($B49,'Justerad allokering'!$B$2:$AG$462,MATCH(P$2,'Justerad allokering'!$B$2:$AF$2,0),FALSE))</f>
        <v>0</v>
      </c>
      <c r="Q49" s="28">
        <f>IF(ISERROR(1/VLOOKUP($B49,'Justerad allokering'!$B$2:$AG$462,MATCH(Q$2,'Justerad allokering'!$B$2:$AF$2,0),FALSE)),VLOOKUP($B49,'Allokerad kvv'!$B$2:$AV$468,MATCH(Q$2,'Allokerad kvv'!$B$2:$AV$2,0),FALSE),VLOOKUP($B49,'Justerad allokering'!$B$2:$AG$462,MATCH(Q$2,'Justerad allokering'!$B$2:$AF$2,0),FALSE))</f>
        <v>0</v>
      </c>
      <c r="R49" s="28">
        <f>IF(ISERROR(1/VLOOKUP($B49,'Justerad allokering'!$B$2:$AG$462,MATCH(R$2,'Justerad allokering'!$B$2:$AF$2,0),FALSE)),VLOOKUP($B49,'Allokerad kvv'!$B$2:$AV$468,MATCH(R$2,'Allokerad kvv'!$B$2:$AV$2,0),FALSE),VLOOKUP($B49,'Justerad allokering'!$B$2:$AG$462,MATCH(R$2,'Justerad allokering'!$B$2:$AF$2,0),FALSE))</f>
        <v>0</v>
      </c>
      <c r="S49" s="28">
        <f>IF(ISERROR(1/VLOOKUP($B49,'Justerad allokering'!$B$2:$AG$462,MATCH(S$2,'Justerad allokering'!$B$2:$AF$2,0),FALSE)),VLOOKUP($B49,'Allokerad kvv'!$B$2:$AV$468,MATCH(S$2,'Allokerad kvv'!$B$2:$AV$2,0),FALSE),VLOOKUP($B49,'Justerad allokering'!$B$2:$AG$462,MATCH(S$2,'Justerad allokering'!$B$2:$AF$2,0),FALSE))</f>
        <v>0</v>
      </c>
      <c r="T49" s="28">
        <f>IF(ISERROR(1/VLOOKUP($B49,'Justerad allokering'!$B$2:$AG$462,MATCH(T$2,'Justerad allokering'!$B$2:$AF$2,0),FALSE)),VLOOKUP($B49,'Allokerad kvv'!$B$2:$AV$468,MATCH(T$2,'Allokerad kvv'!$B$2:$AV$2,0),FALSE),VLOOKUP($B49,'Justerad allokering'!$B$2:$AG$462,MATCH(T$2,'Justerad allokering'!$B$2:$AF$2,0),FALSE))</f>
        <v>0</v>
      </c>
      <c r="U49" s="28">
        <f>IF(ISERROR(1/VLOOKUP($B49,'Justerad allokering'!$B$2:$AG$462,MATCH(U$2,'Justerad allokering'!$B$2:$AF$2,0),FALSE)),VLOOKUP($B49,'Allokerad kvv'!$B$2:$AV$468,MATCH(U$2,'Allokerad kvv'!$B$2:$AV$2,0),FALSE),VLOOKUP($B49,'Justerad allokering'!$B$2:$AG$462,MATCH(U$2,'Justerad allokering'!$B$2:$AF$2,0),FALSE))</f>
        <v>0</v>
      </c>
      <c r="V49" s="28">
        <f>IF(ISERROR(1/VLOOKUP($B49,'Justerad allokering'!$B$2:$AG$462,MATCH(V$2,'Justerad allokering'!$B$2:$AF$2,0),FALSE)),VLOOKUP($B49,'Allokerad kvv'!$B$2:$AV$468,MATCH(V$2,'Allokerad kvv'!$B$2:$AV$2,0),FALSE),VLOOKUP($B49,'Justerad allokering'!$B$2:$AG$462,MATCH(V$2,'Justerad allokering'!$B$2:$AF$2,0),FALSE))</f>
        <v>0</v>
      </c>
      <c r="W49" s="28">
        <f>IF(ISERROR(1/VLOOKUP($B49,'Justerad allokering'!$B$2:$AG$462,MATCH(W$2,'Justerad allokering'!$B$2:$AF$2,0),FALSE)),VLOOKUP($B49,'Allokerad kvv'!$B$2:$AV$468,MATCH(W$2,'Allokerad kvv'!$B$2:$AV$2,0),FALSE),VLOOKUP($B49,'Justerad allokering'!$B$2:$AG$462,MATCH(W$2,'Justerad allokering'!$B$2:$AF$2,0),FALSE))</f>
        <v>0</v>
      </c>
      <c r="X49" s="28">
        <f>IF(ISERROR(1/VLOOKUP($B49,'Justerad allokering'!$B$2:$AG$462,MATCH(X$2,'Justerad allokering'!$B$2:$AF$2,0),FALSE)),VLOOKUP($B49,'Allokerad kvv'!$B$2:$AV$468,MATCH(X$2,'Allokerad kvv'!$B$2:$AV$2,0),FALSE),VLOOKUP($B49,'Justerad allokering'!$B$2:$AG$462,MATCH(X$2,'Justerad allokering'!$B$2:$AF$2,0),FALSE))</f>
        <v>0</v>
      </c>
      <c r="Y49" s="28">
        <f>IF(ISERROR(1/VLOOKUP($B49,'Justerad allokering'!$B$2:$AG$462,MATCH(Y$2,'Justerad allokering'!$B$2:$AF$2,0),FALSE)),VLOOKUP($B49,'Allokerad kvv'!$B$2:$AV$468,MATCH(Y$2,'Allokerad kvv'!$B$2:$AV$2,0),FALSE),VLOOKUP($B49,'Justerad allokering'!$B$2:$AG$462,MATCH(Y$2,'Justerad allokering'!$B$2:$AF$2,0),FALSE))</f>
        <v>0</v>
      </c>
      <c r="Z49" s="28">
        <f>IF(ISERROR(1/VLOOKUP($B49,'Justerad allokering'!$B$2:$AG$462,MATCH(Z$2,'Justerad allokering'!$B$2:$AF$2,0),FALSE)),VLOOKUP($B49,'Allokerad kvv'!$B$2:$AV$468,MATCH(Z$2,'Allokerad kvv'!$B$2:$AV$2,0),FALSE),VLOOKUP($B49,'Justerad allokering'!$B$2:$AG$462,MATCH(Z$2,'Justerad allokering'!$B$2:$AF$2,0),FALSE))</f>
        <v>0</v>
      </c>
      <c r="AA49" s="28"/>
      <c r="AB49" s="28"/>
      <c r="AE49">
        <f t="shared" si="0"/>
        <v>0</v>
      </c>
      <c r="AG49">
        <f t="shared" si="1"/>
        <v>0</v>
      </c>
      <c r="AH49">
        <f t="shared" si="2"/>
        <v>0</v>
      </c>
      <c r="AI49" s="55" t="str">
        <f>IF(AH49=0,"",AH49/VLOOKUP(B49,Kraftvärmeprod!$B$1:$BC$480,MATCH("Summa tillförd energi exklusive rökgaskondensering",Kraftvärmeprod!$B$1:$BC$1,0),FALSE))</f>
        <v/>
      </c>
    </row>
    <row r="50" spans="1:35" x14ac:dyDescent="0.25">
      <c r="A50" s="28" t="s">
        <v>75</v>
      </c>
      <c r="B50" s="28" t="s">
        <v>76</v>
      </c>
      <c r="C50" s="28">
        <f>IF(ISERROR(1/VLOOKUP($B50,'Justerad allokering'!$B$2:$AG$462,MATCH(C$2,'Justerad allokering'!$B$2:$AF$2,0),FALSE)),VLOOKUP($B50,'Allokerad kvv'!$B$2:$AV$468,MATCH(C$2,'Allokerad kvv'!$B$2:$AV$2,0),FALSE),VLOOKUP($B50,'Justerad allokering'!$B$2:$AG$462,MATCH(C$2,'Justerad allokering'!$B$2:$AF$2,0),FALSE))</f>
        <v>0</v>
      </c>
      <c r="D50" s="28">
        <f>IF(ISERROR(1/VLOOKUP($B50,'Justerad allokering'!$B$2:$AG$462,MATCH(D$2,'Justerad allokering'!$B$2:$AF$2,0),FALSE)),VLOOKUP($B50,'Allokerad kvv'!$B$2:$AV$468,MATCH(D$2,'Allokerad kvv'!$B$2:$AV$2,0),FALSE),VLOOKUP($B50,'Justerad allokering'!$B$2:$AG$462,MATCH(D$2,'Justerad allokering'!$B$2:$AF$2,0),FALSE))</f>
        <v>0</v>
      </c>
      <c r="E50" s="28">
        <f>IF(ISERROR(1/VLOOKUP($B50,'Justerad allokering'!$B$2:$AG$462,MATCH(E$2,'Justerad allokering'!$B$2:$AF$2,0),FALSE)),VLOOKUP($B50,'Allokerad kvv'!$B$2:$AV$468,MATCH(E$2,'Allokerad kvv'!$B$2:$AV$2,0),FALSE),VLOOKUP($B50,'Justerad allokering'!$B$2:$AG$462,MATCH(E$2,'Justerad allokering'!$B$2:$AF$2,0),FALSE))</f>
        <v>0</v>
      </c>
      <c r="F50" s="28">
        <f>IF(ISERROR(1/VLOOKUP($B50,'Justerad allokering'!$B$2:$AG$462,MATCH(F$2,'Justerad allokering'!$B$2:$AF$2,0),FALSE)),VLOOKUP($B50,'Allokerad kvv'!$B$2:$AV$468,MATCH(F$2,'Allokerad kvv'!$B$2:$AV$2,0),FALSE),VLOOKUP($B50,'Justerad allokering'!$B$2:$AG$462,MATCH(F$2,'Justerad allokering'!$B$2:$AF$2,0),FALSE))</f>
        <v>0</v>
      </c>
      <c r="G50" s="28">
        <f>IF(ISERROR(1/VLOOKUP($B50,'Justerad allokering'!$B$2:$AG$462,MATCH(G$2,'Justerad allokering'!$B$2:$AF$2,0),FALSE)),VLOOKUP($B50,'Allokerad kvv'!$B$2:$AV$468,MATCH(G$2,'Allokerad kvv'!$B$2:$AV$2,0),FALSE),VLOOKUP($B50,'Justerad allokering'!$B$2:$AG$462,MATCH(G$2,'Justerad allokering'!$B$2:$AF$2,0),FALSE))</f>
        <v>0</v>
      </c>
      <c r="H50" s="28">
        <f>IF(ISERROR(1/VLOOKUP($B50,'Justerad allokering'!$B$2:$AG$462,MATCH(H$2,'Justerad allokering'!$B$2:$AF$2,0),FALSE)),VLOOKUP($B50,'Allokerad kvv'!$B$2:$AV$468,MATCH(H$2,'Allokerad kvv'!$B$2:$AV$2,0),FALSE),VLOOKUP($B50,'Justerad allokering'!$B$2:$AG$462,MATCH(H$2,'Justerad allokering'!$B$2:$AF$2,0),FALSE))</f>
        <v>0</v>
      </c>
      <c r="I50" s="28">
        <f>IF(ISERROR(1/VLOOKUP($B50,'Justerad allokering'!$B$2:$AG$462,MATCH(I$2,'Justerad allokering'!$B$2:$AF$2,0),FALSE)),VLOOKUP($B50,'Allokerad kvv'!$B$2:$AV$468,MATCH(I$2,'Allokerad kvv'!$B$2:$AV$2,0),FALSE),VLOOKUP($B50,'Justerad allokering'!$B$2:$AG$462,MATCH(I$2,'Justerad allokering'!$B$2:$AF$2,0),FALSE))</f>
        <v>0</v>
      </c>
      <c r="J50" s="28">
        <f>IF(ISERROR(1/VLOOKUP($B50,'Justerad allokering'!$B$2:$AG$462,MATCH(J$2,'Justerad allokering'!$B$2:$AF$2,0),FALSE)),VLOOKUP($B50,'Allokerad kvv'!$B$2:$AV$468,MATCH(J$2,'Allokerad kvv'!$B$2:$AV$2,0),FALSE),VLOOKUP($B50,'Justerad allokering'!$B$2:$AG$462,MATCH(J$2,'Justerad allokering'!$B$2:$AF$2,0),FALSE))</f>
        <v>0</v>
      </c>
      <c r="K50" s="28">
        <f>IF(ISERROR(1/VLOOKUP($B50,'Justerad allokering'!$B$2:$AG$462,MATCH(K$2,'Justerad allokering'!$B$2:$AF$2,0),FALSE)),VLOOKUP($B50,'Allokerad kvv'!$B$2:$AV$468,MATCH(K$2,'Allokerad kvv'!$B$2:$AV$2,0),FALSE),VLOOKUP($B50,'Justerad allokering'!$B$2:$AG$462,MATCH(K$2,'Justerad allokering'!$B$2:$AF$2,0),FALSE))</f>
        <v>0</v>
      </c>
      <c r="L50" s="28">
        <f>IF(ISERROR(1/VLOOKUP($B50,'Justerad allokering'!$B$2:$AG$462,MATCH(L$2,'Justerad allokering'!$B$2:$AF$2,0),FALSE)),VLOOKUP($B50,'Allokerad kvv'!$B$2:$AV$468,MATCH(L$2,'Allokerad kvv'!$B$2:$AV$2,0),FALSE),VLOOKUP($B50,'Justerad allokering'!$B$2:$AG$462,MATCH(L$2,'Justerad allokering'!$B$2:$AF$2,0),FALSE))</f>
        <v>0</v>
      </c>
      <c r="M50" s="28">
        <f>IF(ISERROR(1/VLOOKUP($B50,'Justerad allokering'!$B$2:$AG$462,MATCH(M$2,'Justerad allokering'!$B$2:$AF$2,0),FALSE)),VLOOKUP($B50,'Allokerad kvv'!$B$2:$AV$468,MATCH(M$2,'Allokerad kvv'!$B$2:$AV$2,0),FALSE),VLOOKUP($B50,'Justerad allokering'!$B$2:$AG$462,MATCH(M$2,'Justerad allokering'!$B$2:$AF$2,0),FALSE))</f>
        <v>0</v>
      </c>
      <c r="N50" s="28">
        <f>IF(ISERROR(1/VLOOKUP($B50,'Justerad allokering'!$B$2:$AG$462,MATCH(N$2,'Justerad allokering'!$B$2:$AF$2,0),FALSE)),VLOOKUP($B50,'Allokerad kvv'!$B$2:$AV$468,MATCH(N$2,'Allokerad kvv'!$B$2:$AV$2,0),FALSE),VLOOKUP($B50,'Justerad allokering'!$B$2:$AG$462,MATCH(N$2,'Justerad allokering'!$B$2:$AF$2,0),FALSE))</f>
        <v>0</v>
      </c>
      <c r="O50" s="28">
        <f>IF(ISERROR(1/VLOOKUP($B50,'Justerad allokering'!$B$2:$AG$462,MATCH(O$2,'Justerad allokering'!$B$2:$AF$2,0),FALSE)),VLOOKUP($B50,'Allokerad kvv'!$B$2:$AV$468,MATCH(O$2,'Allokerad kvv'!$B$2:$AV$2,0),FALSE),VLOOKUP($B50,'Justerad allokering'!$B$2:$AG$462,MATCH(O$2,'Justerad allokering'!$B$2:$AF$2,0),FALSE))</f>
        <v>0</v>
      </c>
      <c r="P50" s="28">
        <f>IF(ISERROR(1/VLOOKUP($B50,'Justerad allokering'!$B$2:$AG$462,MATCH(P$2,'Justerad allokering'!$B$2:$AF$2,0),FALSE)),VLOOKUP($B50,'Allokerad kvv'!$B$2:$AV$468,MATCH(P$2,'Allokerad kvv'!$B$2:$AV$2,0),FALSE),VLOOKUP($B50,'Justerad allokering'!$B$2:$AG$462,MATCH(P$2,'Justerad allokering'!$B$2:$AF$2,0),FALSE))</f>
        <v>0</v>
      </c>
      <c r="Q50" s="28">
        <f>IF(ISERROR(1/VLOOKUP($B50,'Justerad allokering'!$B$2:$AG$462,MATCH(Q$2,'Justerad allokering'!$B$2:$AF$2,0),FALSE)),VLOOKUP($B50,'Allokerad kvv'!$B$2:$AV$468,MATCH(Q$2,'Allokerad kvv'!$B$2:$AV$2,0),FALSE),VLOOKUP($B50,'Justerad allokering'!$B$2:$AG$462,MATCH(Q$2,'Justerad allokering'!$B$2:$AF$2,0),FALSE))</f>
        <v>0</v>
      </c>
      <c r="R50" s="28">
        <f>IF(ISERROR(1/VLOOKUP($B50,'Justerad allokering'!$B$2:$AG$462,MATCH(R$2,'Justerad allokering'!$B$2:$AF$2,0),FALSE)),VLOOKUP($B50,'Allokerad kvv'!$B$2:$AV$468,MATCH(R$2,'Allokerad kvv'!$B$2:$AV$2,0),FALSE),VLOOKUP($B50,'Justerad allokering'!$B$2:$AG$462,MATCH(R$2,'Justerad allokering'!$B$2:$AF$2,0),FALSE))</f>
        <v>0</v>
      </c>
      <c r="S50" s="28">
        <f>IF(ISERROR(1/VLOOKUP($B50,'Justerad allokering'!$B$2:$AG$462,MATCH(S$2,'Justerad allokering'!$B$2:$AF$2,0),FALSE)),VLOOKUP($B50,'Allokerad kvv'!$B$2:$AV$468,MATCH(S$2,'Allokerad kvv'!$B$2:$AV$2,0),FALSE),VLOOKUP($B50,'Justerad allokering'!$B$2:$AG$462,MATCH(S$2,'Justerad allokering'!$B$2:$AF$2,0),FALSE))</f>
        <v>0</v>
      </c>
      <c r="T50" s="28">
        <f>IF(ISERROR(1/VLOOKUP($B50,'Justerad allokering'!$B$2:$AG$462,MATCH(T$2,'Justerad allokering'!$B$2:$AF$2,0),FALSE)),VLOOKUP($B50,'Allokerad kvv'!$B$2:$AV$468,MATCH(T$2,'Allokerad kvv'!$B$2:$AV$2,0),FALSE),VLOOKUP($B50,'Justerad allokering'!$B$2:$AG$462,MATCH(T$2,'Justerad allokering'!$B$2:$AF$2,0),FALSE))</f>
        <v>0</v>
      </c>
      <c r="U50" s="28">
        <f>IF(ISERROR(1/VLOOKUP($B50,'Justerad allokering'!$B$2:$AG$462,MATCH(U$2,'Justerad allokering'!$B$2:$AF$2,0),FALSE)),VLOOKUP($B50,'Allokerad kvv'!$B$2:$AV$468,MATCH(U$2,'Allokerad kvv'!$B$2:$AV$2,0),FALSE),VLOOKUP($B50,'Justerad allokering'!$B$2:$AG$462,MATCH(U$2,'Justerad allokering'!$B$2:$AF$2,0),FALSE))</f>
        <v>0</v>
      </c>
      <c r="V50" s="28">
        <f>IF(ISERROR(1/VLOOKUP($B50,'Justerad allokering'!$B$2:$AG$462,MATCH(V$2,'Justerad allokering'!$B$2:$AF$2,0),FALSE)),VLOOKUP($B50,'Allokerad kvv'!$B$2:$AV$468,MATCH(V$2,'Allokerad kvv'!$B$2:$AV$2,0),FALSE),VLOOKUP($B50,'Justerad allokering'!$B$2:$AG$462,MATCH(V$2,'Justerad allokering'!$B$2:$AF$2,0),FALSE))</f>
        <v>0</v>
      </c>
      <c r="W50" s="28">
        <f>IF(ISERROR(1/VLOOKUP($B50,'Justerad allokering'!$B$2:$AG$462,MATCH(W$2,'Justerad allokering'!$B$2:$AF$2,0),FALSE)),VLOOKUP($B50,'Allokerad kvv'!$B$2:$AV$468,MATCH(W$2,'Allokerad kvv'!$B$2:$AV$2,0),FALSE),VLOOKUP($B50,'Justerad allokering'!$B$2:$AG$462,MATCH(W$2,'Justerad allokering'!$B$2:$AF$2,0),FALSE))</f>
        <v>0</v>
      </c>
      <c r="X50" s="28">
        <f>IF(ISERROR(1/VLOOKUP($B50,'Justerad allokering'!$B$2:$AG$462,MATCH(X$2,'Justerad allokering'!$B$2:$AF$2,0),FALSE)),VLOOKUP($B50,'Allokerad kvv'!$B$2:$AV$468,MATCH(X$2,'Allokerad kvv'!$B$2:$AV$2,0),FALSE),VLOOKUP($B50,'Justerad allokering'!$B$2:$AG$462,MATCH(X$2,'Justerad allokering'!$B$2:$AF$2,0),FALSE))</f>
        <v>0</v>
      </c>
      <c r="Y50" s="28">
        <f>IF(ISERROR(1/VLOOKUP($B50,'Justerad allokering'!$B$2:$AG$462,MATCH(Y$2,'Justerad allokering'!$B$2:$AF$2,0),FALSE)),VLOOKUP($B50,'Allokerad kvv'!$B$2:$AV$468,MATCH(Y$2,'Allokerad kvv'!$B$2:$AV$2,0),FALSE),VLOOKUP($B50,'Justerad allokering'!$B$2:$AG$462,MATCH(Y$2,'Justerad allokering'!$B$2:$AF$2,0),FALSE))</f>
        <v>0</v>
      </c>
      <c r="Z50" s="28">
        <f>IF(ISERROR(1/VLOOKUP($B50,'Justerad allokering'!$B$2:$AG$462,MATCH(Z$2,'Justerad allokering'!$B$2:$AF$2,0),FALSE)),VLOOKUP($B50,'Allokerad kvv'!$B$2:$AV$468,MATCH(Z$2,'Allokerad kvv'!$B$2:$AV$2,0),FALSE),VLOOKUP($B50,'Justerad allokering'!$B$2:$AG$462,MATCH(Z$2,'Justerad allokering'!$B$2:$AF$2,0),FALSE))</f>
        <v>0</v>
      </c>
      <c r="AA50" s="28"/>
      <c r="AB50" s="28"/>
      <c r="AE50">
        <f t="shared" si="0"/>
        <v>0</v>
      </c>
      <c r="AG50">
        <f t="shared" si="1"/>
        <v>0</v>
      </c>
      <c r="AH50">
        <f t="shared" si="2"/>
        <v>0</v>
      </c>
      <c r="AI50" s="55" t="str">
        <f>IF(AH50=0,"",AH50/VLOOKUP(B50,Kraftvärmeprod!$B$1:$BC$480,MATCH("Summa tillförd energi exklusive rökgaskondensering",Kraftvärmeprod!$B$1:$BC$1,0),FALSE))</f>
        <v/>
      </c>
    </row>
    <row r="51" spans="1:35" x14ac:dyDescent="0.25">
      <c r="A51" s="28" t="s">
        <v>75</v>
      </c>
      <c r="B51" s="28" t="s">
        <v>77</v>
      </c>
      <c r="C51" s="28">
        <f>IF(ISERROR(1/VLOOKUP($B51,'Justerad allokering'!$B$2:$AG$462,MATCH(C$2,'Justerad allokering'!$B$2:$AF$2,0),FALSE)),VLOOKUP($B51,'Allokerad kvv'!$B$2:$AV$468,MATCH(C$2,'Allokerad kvv'!$B$2:$AV$2,0),FALSE),VLOOKUP($B51,'Justerad allokering'!$B$2:$AG$462,MATCH(C$2,'Justerad allokering'!$B$2:$AF$2,0),FALSE))</f>
        <v>0</v>
      </c>
      <c r="D51" s="28">
        <f>IF(ISERROR(1/VLOOKUP($B51,'Justerad allokering'!$B$2:$AG$462,MATCH(D$2,'Justerad allokering'!$B$2:$AF$2,0),FALSE)),VLOOKUP($B51,'Allokerad kvv'!$B$2:$AV$468,MATCH(D$2,'Allokerad kvv'!$B$2:$AV$2,0),FALSE),VLOOKUP($B51,'Justerad allokering'!$B$2:$AG$462,MATCH(D$2,'Justerad allokering'!$B$2:$AF$2,0),FALSE))</f>
        <v>0</v>
      </c>
      <c r="E51" s="28">
        <f>IF(ISERROR(1/VLOOKUP($B51,'Justerad allokering'!$B$2:$AG$462,MATCH(E$2,'Justerad allokering'!$B$2:$AF$2,0),FALSE)),VLOOKUP($B51,'Allokerad kvv'!$B$2:$AV$468,MATCH(E$2,'Allokerad kvv'!$B$2:$AV$2,0),FALSE),VLOOKUP($B51,'Justerad allokering'!$B$2:$AG$462,MATCH(E$2,'Justerad allokering'!$B$2:$AF$2,0),FALSE))</f>
        <v>0</v>
      </c>
      <c r="F51" s="28">
        <f>IF(ISERROR(1/VLOOKUP($B51,'Justerad allokering'!$B$2:$AG$462,MATCH(F$2,'Justerad allokering'!$B$2:$AF$2,0),FALSE)),VLOOKUP($B51,'Allokerad kvv'!$B$2:$AV$468,MATCH(F$2,'Allokerad kvv'!$B$2:$AV$2,0),FALSE),VLOOKUP($B51,'Justerad allokering'!$B$2:$AG$462,MATCH(F$2,'Justerad allokering'!$B$2:$AF$2,0),FALSE))</f>
        <v>0</v>
      </c>
      <c r="G51" s="28">
        <f>IF(ISERROR(1/VLOOKUP($B51,'Justerad allokering'!$B$2:$AG$462,MATCH(G$2,'Justerad allokering'!$B$2:$AF$2,0),FALSE)),VLOOKUP($B51,'Allokerad kvv'!$B$2:$AV$468,MATCH(G$2,'Allokerad kvv'!$B$2:$AV$2,0),FALSE),VLOOKUP($B51,'Justerad allokering'!$B$2:$AG$462,MATCH(G$2,'Justerad allokering'!$B$2:$AF$2,0),FALSE))</f>
        <v>0</v>
      </c>
      <c r="H51" s="28">
        <f>IF(ISERROR(1/VLOOKUP($B51,'Justerad allokering'!$B$2:$AG$462,MATCH(H$2,'Justerad allokering'!$B$2:$AF$2,0),FALSE)),VLOOKUP($B51,'Allokerad kvv'!$B$2:$AV$468,MATCH(H$2,'Allokerad kvv'!$B$2:$AV$2,0),FALSE),VLOOKUP($B51,'Justerad allokering'!$B$2:$AG$462,MATCH(H$2,'Justerad allokering'!$B$2:$AF$2,0),FALSE))</f>
        <v>0</v>
      </c>
      <c r="I51" s="28">
        <f>IF(ISERROR(1/VLOOKUP($B51,'Justerad allokering'!$B$2:$AG$462,MATCH(I$2,'Justerad allokering'!$B$2:$AF$2,0),FALSE)),VLOOKUP($B51,'Allokerad kvv'!$B$2:$AV$468,MATCH(I$2,'Allokerad kvv'!$B$2:$AV$2,0),FALSE),VLOOKUP($B51,'Justerad allokering'!$B$2:$AG$462,MATCH(I$2,'Justerad allokering'!$B$2:$AF$2,0),FALSE))</f>
        <v>0</v>
      </c>
      <c r="J51" s="28">
        <f>IF(ISERROR(1/VLOOKUP($B51,'Justerad allokering'!$B$2:$AG$462,MATCH(J$2,'Justerad allokering'!$B$2:$AF$2,0),FALSE)),VLOOKUP($B51,'Allokerad kvv'!$B$2:$AV$468,MATCH(J$2,'Allokerad kvv'!$B$2:$AV$2,0),FALSE),VLOOKUP($B51,'Justerad allokering'!$B$2:$AG$462,MATCH(J$2,'Justerad allokering'!$B$2:$AF$2,0),FALSE))</f>
        <v>0</v>
      </c>
      <c r="K51" s="28">
        <f>IF(ISERROR(1/VLOOKUP($B51,'Justerad allokering'!$B$2:$AG$462,MATCH(K$2,'Justerad allokering'!$B$2:$AF$2,0),FALSE)),VLOOKUP($B51,'Allokerad kvv'!$B$2:$AV$468,MATCH(K$2,'Allokerad kvv'!$B$2:$AV$2,0),FALSE),VLOOKUP($B51,'Justerad allokering'!$B$2:$AG$462,MATCH(K$2,'Justerad allokering'!$B$2:$AF$2,0),FALSE))</f>
        <v>0</v>
      </c>
      <c r="L51" s="28">
        <f>IF(ISERROR(1/VLOOKUP($B51,'Justerad allokering'!$B$2:$AG$462,MATCH(L$2,'Justerad allokering'!$B$2:$AF$2,0),FALSE)),VLOOKUP($B51,'Allokerad kvv'!$B$2:$AV$468,MATCH(L$2,'Allokerad kvv'!$B$2:$AV$2,0),FALSE),VLOOKUP($B51,'Justerad allokering'!$B$2:$AG$462,MATCH(L$2,'Justerad allokering'!$B$2:$AF$2,0),FALSE))</f>
        <v>0</v>
      </c>
      <c r="M51" s="28">
        <f>IF(ISERROR(1/VLOOKUP($B51,'Justerad allokering'!$B$2:$AG$462,MATCH(M$2,'Justerad allokering'!$B$2:$AF$2,0),FALSE)),VLOOKUP($B51,'Allokerad kvv'!$B$2:$AV$468,MATCH(M$2,'Allokerad kvv'!$B$2:$AV$2,0),FALSE),VLOOKUP($B51,'Justerad allokering'!$B$2:$AG$462,MATCH(M$2,'Justerad allokering'!$B$2:$AF$2,0),FALSE))</f>
        <v>0</v>
      </c>
      <c r="N51" s="28">
        <f>IF(ISERROR(1/VLOOKUP($B51,'Justerad allokering'!$B$2:$AG$462,MATCH(N$2,'Justerad allokering'!$B$2:$AF$2,0),FALSE)),VLOOKUP($B51,'Allokerad kvv'!$B$2:$AV$468,MATCH(N$2,'Allokerad kvv'!$B$2:$AV$2,0),FALSE),VLOOKUP($B51,'Justerad allokering'!$B$2:$AG$462,MATCH(N$2,'Justerad allokering'!$B$2:$AF$2,0),FALSE))</f>
        <v>0</v>
      </c>
      <c r="O51" s="28">
        <f>IF(ISERROR(1/VLOOKUP($B51,'Justerad allokering'!$B$2:$AG$462,MATCH(O$2,'Justerad allokering'!$B$2:$AF$2,0),FALSE)),VLOOKUP($B51,'Allokerad kvv'!$B$2:$AV$468,MATCH(O$2,'Allokerad kvv'!$B$2:$AV$2,0),FALSE),VLOOKUP($B51,'Justerad allokering'!$B$2:$AG$462,MATCH(O$2,'Justerad allokering'!$B$2:$AF$2,0),FALSE))</f>
        <v>0</v>
      </c>
      <c r="P51" s="28">
        <f>IF(ISERROR(1/VLOOKUP($B51,'Justerad allokering'!$B$2:$AG$462,MATCH(P$2,'Justerad allokering'!$B$2:$AF$2,0),FALSE)),VLOOKUP($B51,'Allokerad kvv'!$B$2:$AV$468,MATCH(P$2,'Allokerad kvv'!$B$2:$AV$2,0),FALSE),VLOOKUP($B51,'Justerad allokering'!$B$2:$AG$462,MATCH(P$2,'Justerad allokering'!$B$2:$AF$2,0),FALSE))</f>
        <v>0</v>
      </c>
      <c r="Q51" s="28">
        <f>IF(ISERROR(1/VLOOKUP($B51,'Justerad allokering'!$B$2:$AG$462,MATCH(Q$2,'Justerad allokering'!$B$2:$AF$2,0),FALSE)),VLOOKUP($B51,'Allokerad kvv'!$B$2:$AV$468,MATCH(Q$2,'Allokerad kvv'!$B$2:$AV$2,0),FALSE),VLOOKUP($B51,'Justerad allokering'!$B$2:$AG$462,MATCH(Q$2,'Justerad allokering'!$B$2:$AF$2,0),FALSE))</f>
        <v>0</v>
      </c>
      <c r="R51" s="28">
        <f>IF(ISERROR(1/VLOOKUP($B51,'Justerad allokering'!$B$2:$AG$462,MATCH(R$2,'Justerad allokering'!$B$2:$AF$2,0),FALSE)),VLOOKUP($B51,'Allokerad kvv'!$B$2:$AV$468,MATCH(R$2,'Allokerad kvv'!$B$2:$AV$2,0),FALSE),VLOOKUP($B51,'Justerad allokering'!$B$2:$AG$462,MATCH(R$2,'Justerad allokering'!$B$2:$AF$2,0),FALSE))</f>
        <v>0</v>
      </c>
      <c r="S51" s="28">
        <f>IF(ISERROR(1/VLOOKUP($B51,'Justerad allokering'!$B$2:$AG$462,MATCH(S$2,'Justerad allokering'!$B$2:$AF$2,0),FALSE)),VLOOKUP($B51,'Allokerad kvv'!$B$2:$AV$468,MATCH(S$2,'Allokerad kvv'!$B$2:$AV$2,0),FALSE),VLOOKUP($B51,'Justerad allokering'!$B$2:$AG$462,MATCH(S$2,'Justerad allokering'!$B$2:$AF$2,0),FALSE))</f>
        <v>0</v>
      </c>
      <c r="T51" s="28">
        <f>IF(ISERROR(1/VLOOKUP($B51,'Justerad allokering'!$B$2:$AG$462,MATCH(T$2,'Justerad allokering'!$B$2:$AF$2,0),FALSE)),VLOOKUP($B51,'Allokerad kvv'!$B$2:$AV$468,MATCH(T$2,'Allokerad kvv'!$B$2:$AV$2,0),FALSE),VLOOKUP($B51,'Justerad allokering'!$B$2:$AG$462,MATCH(T$2,'Justerad allokering'!$B$2:$AF$2,0),FALSE))</f>
        <v>0</v>
      </c>
      <c r="U51" s="28">
        <f>IF(ISERROR(1/VLOOKUP($B51,'Justerad allokering'!$B$2:$AG$462,MATCH(U$2,'Justerad allokering'!$B$2:$AF$2,0),FALSE)),VLOOKUP($B51,'Allokerad kvv'!$B$2:$AV$468,MATCH(U$2,'Allokerad kvv'!$B$2:$AV$2,0),FALSE),VLOOKUP($B51,'Justerad allokering'!$B$2:$AG$462,MATCH(U$2,'Justerad allokering'!$B$2:$AF$2,0),FALSE))</f>
        <v>0</v>
      </c>
      <c r="V51" s="28">
        <f>IF(ISERROR(1/VLOOKUP($B51,'Justerad allokering'!$B$2:$AG$462,MATCH(V$2,'Justerad allokering'!$B$2:$AF$2,0),FALSE)),VLOOKUP($B51,'Allokerad kvv'!$B$2:$AV$468,MATCH(V$2,'Allokerad kvv'!$B$2:$AV$2,0),FALSE),VLOOKUP($B51,'Justerad allokering'!$B$2:$AG$462,MATCH(V$2,'Justerad allokering'!$B$2:$AF$2,0),FALSE))</f>
        <v>0</v>
      </c>
      <c r="W51" s="28">
        <f>IF(ISERROR(1/VLOOKUP($B51,'Justerad allokering'!$B$2:$AG$462,MATCH(W$2,'Justerad allokering'!$B$2:$AF$2,0),FALSE)),VLOOKUP($B51,'Allokerad kvv'!$B$2:$AV$468,MATCH(W$2,'Allokerad kvv'!$B$2:$AV$2,0),FALSE),VLOOKUP($B51,'Justerad allokering'!$B$2:$AG$462,MATCH(W$2,'Justerad allokering'!$B$2:$AF$2,0),FALSE))</f>
        <v>0</v>
      </c>
      <c r="X51" s="28">
        <f>IF(ISERROR(1/VLOOKUP($B51,'Justerad allokering'!$B$2:$AG$462,MATCH(X$2,'Justerad allokering'!$B$2:$AF$2,0),FALSE)),VLOOKUP($B51,'Allokerad kvv'!$B$2:$AV$468,MATCH(X$2,'Allokerad kvv'!$B$2:$AV$2,0),FALSE),VLOOKUP($B51,'Justerad allokering'!$B$2:$AG$462,MATCH(X$2,'Justerad allokering'!$B$2:$AF$2,0),FALSE))</f>
        <v>0</v>
      </c>
      <c r="Y51" s="28">
        <f>IF(ISERROR(1/VLOOKUP($B51,'Justerad allokering'!$B$2:$AG$462,MATCH(Y$2,'Justerad allokering'!$B$2:$AF$2,0),FALSE)),VLOOKUP($B51,'Allokerad kvv'!$B$2:$AV$468,MATCH(Y$2,'Allokerad kvv'!$B$2:$AV$2,0),FALSE),VLOOKUP($B51,'Justerad allokering'!$B$2:$AG$462,MATCH(Y$2,'Justerad allokering'!$B$2:$AF$2,0),FALSE))</f>
        <v>0</v>
      </c>
      <c r="Z51" s="28">
        <f>IF(ISERROR(1/VLOOKUP($B51,'Justerad allokering'!$B$2:$AG$462,MATCH(Z$2,'Justerad allokering'!$B$2:$AF$2,0),FALSE)),VLOOKUP($B51,'Allokerad kvv'!$B$2:$AV$468,MATCH(Z$2,'Allokerad kvv'!$B$2:$AV$2,0),FALSE),VLOOKUP($B51,'Justerad allokering'!$B$2:$AG$462,MATCH(Z$2,'Justerad allokering'!$B$2:$AF$2,0),FALSE))</f>
        <v>0</v>
      </c>
      <c r="AA51" s="28"/>
      <c r="AB51" s="28"/>
      <c r="AE51">
        <f t="shared" si="0"/>
        <v>0</v>
      </c>
      <c r="AG51">
        <f t="shared" si="1"/>
        <v>0</v>
      </c>
      <c r="AH51">
        <f t="shared" si="2"/>
        <v>0</v>
      </c>
      <c r="AI51" s="55" t="str">
        <f>IF(AH51=0,"",AH51/VLOOKUP(B51,Kraftvärmeprod!$B$1:$BC$480,MATCH("Summa tillförd energi exklusive rökgaskondensering",Kraftvärmeprod!$B$1:$BC$1,0),FALSE))</f>
        <v/>
      </c>
    </row>
    <row r="52" spans="1:35" x14ac:dyDescent="0.25">
      <c r="A52" s="28" t="s">
        <v>75</v>
      </c>
      <c r="B52" s="28" t="s">
        <v>78</v>
      </c>
      <c r="C52" s="28">
        <f>IF(ISERROR(1/VLOOKUP($B52,'Justerad allokering'!$B$2:$AG$462,MATCH(C$2,'Justerad allokering'!$B$2:$AF$2,0),FALSE)),VLOOKUP($B52,'Allokerad kvv'!$B$2:$AV$468,MATCH(C$2,'Allokerad kvv'!$B$2:$AV$2,0),FALSE),VLOOKUP($B52,'Justerad allokering'!$B$2:$AG$462,MATCH(C$2,'Justerad allokering'!$B$2:$AF$2,0),FALSE))</f>
        <v>0</v>
      </c>
      <c r="D52" s="28">
        <f>IF(ISERROR(1/VLOOKUP($B52,'Justerad allokering'!$B$2:$AG$462,MATCH(D$2,'Justerad allokering'!$B$2:$AF$2,0),FALSE)),VLOOKUP($B52,'Allokerad kvv'!$B$2:$AV$468,MATCH(D$2,'Allokerad kvv'!$B$2:$AV$2,0),FALSE),VLOOKUP($B52,'Justerad allokering'!$B$2:$AG$462,MATCH(D$2,'Justerad allokering'!$B$2:$AF$2,0),FALSE))</f>
        <v>0</v>
      </c>
      <c r="E52" s="28">
        <f>IF(ISERROR(1/VLOOKUP($B52,'Justerad allokering'!$B$2:$AG$462,MATCH(E$2,'Justerad allokering'!$B$2:$AF$2,0),FALSE)),VLOOKUP($B52,'Allokerad kvv'!$B$2:$AV$468,MATCH(E$2,'Allokerad kvv'!$B$2:$AV$2,0),FALSE),VLOOKUP($B52,'Justerad allokering'!$B$2:$AG$462,MATCH(E$2,'Justerad allokering'!$B$2:$AF$2,0),FALSE))</f>
        <v>0</v>
      </c>
      <c r="F52" s="28">
        <f>IF(ISERROR(1/VLOOKUP($B52,'Justerad allokering'!$B$2:$AG$462,MATCH(F$2,'Justerad allokering'!$B$2:$AF$2,0),FALSE)),VLOOKUP($B52,'Allokerad kvv'!$B$2:$AV$468,MATCH(F$2,'Allokerad kvv'!$B$2:$AV$2,0),FALSE),VLOOKUP($B52,'Justerad allokering'!$B$2:$AG$462,MATCH(F$2,'Justerad allokering'!$B$2:$AF$2,0),FALSE))</f>
        <v>0</v>
      </c>
      <c r="G52" s="28">
        <f>IF(ISERROR(1/VLOOKUP($B52,'Justerad allokering'!$B$2:$AG$462,MATCH(G$2,'Justerad allokering'!$B$2:$AF$2,0),FALSE)),VLOOKUP($B52,'Allokerad kvv'!$B$2:$AV$468,MATCH(G$2,'Allokerad kvv'!$B$2:$AV$2,0),FALSE),VLOOKUP($B52,'Justerad allokering'!$B$2:$AG$462,MATCH(G$2,'Justerad allokering'!$B$2:$AF$2,0),FALSE))</f>
        <v>0</v>
      </c>
      <c r="H52" s="28">
        <f>IF(ISERROR(1/VLOOKUP($B52,'Justerad allokering'!$B$2:$AG$462,MATCH(H$2,'Justerad allokering'!$B$2:$AF$2,0),FALSE)),VLOOKUP($B52,'Allokerad kvv'!$B$2:$AV$468,MATCH(H$2,'Allokerad kvv'!$B$2:$AV$2,0),FALSE),VLOOKUP($B52,'Justerad allokering'!$B$2:$AG$462,MATCH(H$2,'Justerad allokering'!$B$2:$AF$2,0),FALSE))</f>
        <v>0</v>
      </c>
      <c r="I52" s="28">
        <f>IF(ISERROR(1/VLOOKUP($B52,'Justerad allokering'!$B$2:$AG$462,MATCH(I$2,'Justerad allokering'!$B$2:$AF$2,0),FALSE)),VLOOKUP($B52,'Allokerad kvv'!$B$2:$AV$468,MATCH(I$2,'Allokerad kvv'!$B$2:$AV$2,0),FALSE),VLOOKUP($B52,'Justerad allokering'!$B$2:$AG$462,MATCH(I$2,'Justerad allokering'!$B$2:$AF$2,0),FALSE))</f>
        <v>0</v>
      </c>
      <c r="J52" s="28">
        <f>IF(ISERROR(1/VLOOKUP($B52,'Justerad allokering'!$B$2:$AG$462,MATCH(J$2,'Justerad allokering'!$B$2:$AF$2,0),FALSE)),VLOOKUP($B52,'Allokerad kvv'!$B$2:$AV$468,MATCH(J$2,'Allokerad kvv'!$B$2:$AV$2,0),FALSE),VLOOKUP($B52,'Justerad allokering'!$B$2:$AG$462,MATCH(J$2,'Justerad allokering'!$B$2:$AF$2,0),FALSE))</f>
        <v>0</v>
      </c>
      <c r="K52" s="28">
        <f>IF(ISERROR(1/VLOOKUP($B52,'Justerad allokering'!$B$2:$AG$462,MATCH(K$2,'Justerad allokering'!$B$2:$AF$2,0),FALSE)),VLOOKUP($B52,'Allokerad kvv'!$B$2:$AV$468,MATCH(K$2,'Allokerad kvv'!$B$2:$AV$2,0),FALSE),VLOOKUP($B52,'Justerad allokering'!$B$2:$AG$462,MATCH(K$2,'Justerad allokering'!$B$2:$AF$2,0),FALSE))</f>
        <v>0</v>
      </c>
      <c r="L52" s="28">
        <f>IF(ISERROR(1/VLOOKUP($B52,'Justerad allokering'!$B$2:$AG$462,MATCH(L$2,'Justerad allokering'!$B$2:$AF$2,0),FALSE)),VLOOKUP($B52,'Allokerad kvv'!$B$2:$AV$468,MATCH(L$2,'Allokerad kvv'!$B$2:$AV$2,0),FALSE),VLOOKUP($B52,'Justerad allokering'!$B$2:$AG$462,MATCH(L$2,'Justerad allokering'!$B$2:$AF$2,0),FALSE))</f>
        <v>0</v>
      </c>
      <c r="M52" s="28">
        <f>IF(ISERROR(1/VLOOKUP($B52,'Justerad allokering'!$B$2:$AG$462,MATCH(M$2,'Justerad allokering'!$B$2:$AF$2,0),FALSE)),VLOOKUP($B52,'Allokerad kvv'!$B$2:$AV$468,MATCH(M$2,'Allokerad kvv'!$B$2:$AV$2,0),FALSE),VLOOKUP($B52,'Justerad allokering'!$B$2:$AG$462,MATCH(M$2,'Justerad allokering'!$B$2:$AF$2,0),FALSE))</f>
        <v>0</v>
      </c>
      <c r="N52" s="28">
        <f>IF(ISERROR(1/VLOOKUP($B52,'Justerad allokering'!$B$2:$AG$462,MATCH(N$2,'Justerad allokering'!$B$2:$AF$2,0),FALSE)),VLOOKUP($B52,'Allokerad kvv'!$B$2:$AV$468,MATCH(N$2,'Allokerad kvv'!$B$2:$AV$2,0),FALSE),VLOOKUP($B52,'Justerad allokering'!$B$2:$AG$462,MATCH(N$2,'Justerad allokering'!$B$2:$AF$2,0),FALSE))</f>
        <v>0</v>
      </c>
      <c r="O52" s="28">
        <f>IF(ISERROR(1/VLOOKUP($B52,'Justerad allokering'!$B$2:$AG$462,MATCH(O$2,'Justerad allokering'!$B$2:$AF$2,0),FALSE)),VLOOKUP($B52,'Allokerad kvv'!$B$2:$AV$468,MATCH(O$2,'Allokerad kvv'!$B$2:$AV$2,0),FALSE),VLOOKUP($B52,'Justerad allokering'!$B$2:$AG$462,MATCH(O$2,'Justerad allokering'!$B$2:$AF$2,0),FALSE))</f>
        <v>0</v>
      </c>
      <c r="P52" s="28">
        <f>IF(ISERROR(1/VLOOKUP($B52,'Justerad allokering'!$B$2:$AG$462,MATCH(P$2,'Justerad allokering'!$B$2:$AF$2,0),FALSE)),VLOOKUP($B52,'Allokerad kvv'!$B$2:$AV$468,MATCH(P$2,'Allokerad kvv'!$B$2:$AV$2,0),FALSE),VLOOKUP($B52,'Justerad allokering'!$B$2:$AG$462,MATCH(P$2,'Justerad allokering'!$B$2:$AF$2,0),FALSE))</f>
        <v>0</v>
      </c>
      <c r="Q52" s="28">
        <f>IF(ISERROR(1/VLOOKUP($B52,'Justerad allokering'!$B$2:$AG$462,MATCH(Q$2,'Justerad allokering'!$B$2:$AF$2,0),FALSE)),VLOOKUP($B52,'Allokerad kvv'!$B$2:$AV$468,MATCH(Q$2,'Allokerad kvv'!$B$2:$AV$2,0),FALSE),VLOOKUP($B52,'Justerad allokering'!$B$2:$AG$462,MATCH(Q$2,'Justerad allokering'!$B$2:$AF$2,0),FALSE))</f>
        <v>0</v>
      </c>
      <c r="R52" s="28">
        <f>IF(ISERROR(1/VLOOKUP($B52,'Justerad allokering'!$B$2:$AG$462,MATCH(R$2,'Justerad allokering'!$B$2:$AF$2,0),FALSE)),VLOOKUP($B52,'Allokerad kvv'!$B$2:$AV$468,MATCH(R$2,'Allokerad kvv'!$B$2:$AV$2,0),FALSE),VLOOKUP($B52,'Justerad allokering'!$B$2:$AG$462,MATCH(R$2,'Justerad allokering'!$B$2:$AF$2,0),FALSE))</f>
        <v>0</v>
      </c>
      <c r="S52" s="28">
        <f>IF(ISERROR(1/VLOOKUP($B52,'Justerad allokering'!$B$2:$AG$462,MATCH(S$2,'Justerad allokering'!$B$2:$AF$2,0),FALSE)),VLOOKUP($B52,'Allokerad kvv'!$B$2:$AV$468,MATCH(S$2,'Allokerad kvv'!$B$2:$AV$2,0),FALSE),VLOOKUP($B52,'Justerad allokering'!$B$2:$AG$462,MATCH(S$2,'Justerad allokering'!$B$2:$AF$2,0),FALSE))</f>
        <v>0</v>
      </c>
      <c r="T52" s="28">
        <f>IF(ISERROR(1/VLOOKUP($B52,'Justerad allokering'!$B$2:$AG$462,MATCH(T$2,'Justerad allokering'!$B$2:$AF$2,0),FALSE)),VLOOKUP($B52,'Allokerad kvv'!$B$2:$AV$468,MATCH(T$2,'Allokerad kvv'!$B$2:$AV$2,0),FALSE),VLOOKUP($B52,'Justerad allokering'!$B$2:$AG$462,MATCH(T$2,'Justerad allokering'!$B$2:$AF$2,0),FALSE))</f>
        <v>0</v>
      </c>
      <c r="U52" s="28">
        <f>IF(ISERROR(1/VLOOKUP($B52,'Justerad allokering'!$B$2:$AG$462,MATCH(U$2,'Justerad allokering'!$B$2:$AF$2,0),FALSE)),VLOOKUP($B52,'Allokerad kvv'!$B$2:$AV$468,MATCH(U$2,'Allokerad kvv'!$B$2:$AV$2,0),FALSE),VLOOKUP($B52,'Justerad allokering'!$B$2:$AG$462,MATCH(U$2,'Justerad allokering'!$B$2:$AF$2,0),FALSE))</f>
        <v>0</v>
      </c>
      <c r="V52" s="28">
        <f>IF(ISERROR(1/VLOOKUP($B52,'Justerad allokering'!$B$2:$AG$462,MATCH(V$2,'Justerad allokering'!$B$2:$AF$2,0),FALSE)),VLOOKUP($B52,'Allokerad kvv'!$B$2:$AV$468,MATCH(V$2,'Allokerad kvv'!$B$2:$AV$2,0),FALSE),VLOOKUP($B52,'Justerad allokering'!$B$2:$AG$462,MATCH(V$2,'Justerad allokering'!$B$2:$AF$2,0),FALSE))</f>
        <v>0</v>
      </c>
      <c r="W52" s="28">
        <f>IF(ISERROR(1/VLOOKUP($B52,'Justerad allokering'!$B$2:$AG$462,MATCH(W$2,'Justerad allokering'!$B$2:$AF$2,0),FALSE)),VLOOKUP($B52,'Allokerad kvv'!$B$2:$AV$468,MATCH(W$2,'Allokerad kvv'!$B$2:$AV$2,0),FALSE),VLOOKUP($B52,'Justerad allokering'!$B$2:$AG$462,MATCH(W$2,'Justerad allokering'!$B$2:$AF$2,0),FALSE))</f>
        <v>0</v>
      </c>
      <c r="X52" s="28">
        <f>IF(ISERROR(1/VLOOKUP($B52,'Justerad allokering'!$B$2:$AG$462,MATCH(X$2,'Justerad allokering'!$B$2:$AF$2,0),FALSE)),VLOOKUP($B52,'Allokerad kvv'!$B$2:$AV$468,MATCH(X$2,'Allokerad kvv'!$B$2:$AV$2,0),FALSE),VLOOKUP($B52,'Justerad allokering'!$B$2:$AG$462,MATCH(X$2,'Justerad allokering'!$B$2:$AF$2,0),FALSE))</f>
        <v>0</v>
      </c>
      <c r="Y52" s="28">
        <f>IF(ISERROR(1/VLOOKUP($B52,'Justerad allokering'!$B$2:$AG$462,MATCH(Y$2,'Justerad allokering'!$B$2:$AF$2,0),FALSE)),VLOOKUP($B52,'Allokerad kvv'!$B$2:$AV$468,MATCH(Y$2,'Allokerad kvv'!$B$2:$AV$2,0),FALSE),VLOOKUP($B52,'Justerad allokering'!$B$2:$AG$462,MATCH(Y$2,'Justerad allokering'!$B$2:$AF$2,0),FALSE))</f>
        <v>0</v>
      </c>
      <c r="Z52" s="28">
        <f>IF(ISERROR(1/VLOOKUP($B52,'Justerad allokering'!$B$2:$AG$462,MATCH(Z$2,'Justerad allokering'!$B$2:$AF$2,0),FALSE)),VLOOKUP($B52,'Allokerad kvv'!$B$2:$AV$468,MATCH(Z$2,'Allokerad kvv'!$B$2:$AV$2,0),FALSE),VLOOKUP($B52,'Justerad allokering'!$B$2:$AG$462,MATCH(Z$2,'Justerad allokering'!$B$2:$AF$2,0),FALSE))</f>
        <v>0</v>
      </c>
      <c r="AA52" s="28"/>
      <c r="AB52" s="28"/>
      <c r="AE52">
        <f t="shared" si="0"/>
        <v>0</v>
      </c>
      <c r="AG52">
        <f t="shared" si="1"/>
        <v>0</v>
      </c>
      <c r="AH52">
        <f t="shared" si="2"/>
        <v>0</v>
      </c>
      <c r="AI52" s="55" t="str">
        <f>IF(AH52=0,"",AH52/VLOOKUP(B52,Kraftvärmeprod!$B$1:$BC$480,MATCH("Summa tillförd energi exklusive rökgaskondensering",Kraftvärmeprod!$B$1:$BC$1,0),FALSE))</f>
        <v/>
      </c>
    </row>
    <row r="53" spans="1:35" x14ac:dyDescent="0.25">
      <c r="A53" s="28" t="s">
        <v>75</v>
      </c>
      <c r="B53" s="28" t="s">
        <v>79</v>
      </c>
      <c r="C53" s="28">
        <f>IF(ISERROR(1/VLOOKUP($B53,'Justerad allokering'!$B$2:$AG$462,MATCH(C$2,'Justerad allokering'!$B$2:$AF$2,0),FALSE)),VLOOKUP($B53,'Allokerad kvv'!$B$2:$AV$468,MATCH(C$2,'Allokerad kvv'!$B$2:$AV$2,0),FALSE),VLOOKUP($B53,'Justerad allokering'!$B$2:$AG$462,MATCH(C$2,'Justerad allokering'!$B$2:$AF$2,0),FALSE))</f>
        <v>0</v>
      </c>
      <c r="D53" s="28">
        <f>IF(ISERROR(1/VLOOKUP($B53,'Justerad allokering'!$B$2:$AG$462,MATCH(D$2,'Justerad allokering'!$B$2:$AF$2,0),FALSE)),VLOOKUP($B53,'Allokerad kvv'!$B$2:$AV$468,MATCH(D$2,'Allokerad kvv'!$B$2:$AV$2,0),FALSE),VLOOKUP($B53,'Justerad allokering'!$B$2:$AG$462,MATCH(D$2,'Justerad allokering'!$B$2:$AF$2,0),FALSE))</f>
        <v>0</v>
      </c>
      <c r="E53" s="28">
        <f>IF(ISERROR(1/VLOOKUP($B53,'Justerad allokering'!$B$2:$AG$462,MATCH(E$2,'Justerad allokering'!$B$2:$AF$2,0),FALSE)),VLOOKUP($B53,'Allokerad kvv'!$B$2:$AV$468,MATCH(E$2,'Allokerad kvv'!$B$2:$AV$2,0),FALSE),VLOOKUP($B53,'Justerad allokering'!$B$2:$AG$462,MATCH(E$2,'Justerad allokering'!$B$2:$AF$2,0),FALSE))</f>
        <v>0</v>
      </c>
      <c r="F53" s="28">
        <f>IF(ISERROR(1/VLOOKUP($B53,'Justerad allokering'!$B$2:$AG$462,MATCH(F$2,'Justerad allokering'!$B$2:$AF$2,0),FALSE)),VLOOKUP($B53,'Allokerad kvv'!$B$2:$AV$468,MATCH(F$2,'Allokerad kvv'!$B$2:$AV$2,0),FALSE),VLOOKUP($B53,'Justerad allokering'!$B$2:$AG$462,MATCH(F$2,'Justerad allokering'!$B$2:$AF$2,0),FALSE))</f>
        <v>0</v>
      </c>
      <c r="G53" s="28">
        <f>IF(ISERROR(1/VLOOKUP($B53,'Justerad allokering'!$B$2:$AG$462,MATCH(G$2,'Justerad allokering'!$B$2:$AF$2,0),FALSE)),VLOOKUP($B53,'Allokerad kvv'!$B$2:$AV$468,MATCH(G$2,'Allokerad kvv'!$B$2:$AV$2,0),FALSE),VLOOKUP($B53,'Justerad allokering'!$B$2:$AG$462,MATCH(G$2,'Justerad allokering'!$B$2:$AF$2,0),FALSE))</f>
        <v>0</v>
      </c>
      <c r="H53" s="28">
        <f>IF(ISERROR(1/VLOOKUP($B53,'Justerad allokering'!$B$2:$AG$462,MATCH(H$2,'Justerad allokering'!$B$2:$AF$2,0),FALSE)),VLOOKUP($B53,'Allokerad kvv'!$B$2:$AV$468,MATCH(H$2,'Allokerad kvv'!$B$2:$AV$2,0),FALSE),VLOOKUP($B53,'Justerad allokering'!$B$2:$AG$462,MATCH(H$2,'Justerad allokering'!$B$2:$AF$2,0),FALSE))</f>
        <v>0</v>
      </c>
      <c r="I53" s="28">
        <f>IF(ISERROR(1/VLOOKUP($B53,'Justerad allokering'!$B$2:$AG$462,MATCH(I$2,'Justerad allokering'!$B$2:$AF$2,0),FALSE)),VLOOKUP($B53,'Allokerad kvv'!$B$2:$AV$468,MATCH(I$2,'Allokerad kvv'!$B$2:$AV$2,0),FALSE),VLOOKUP($B53,'Justerad allokering'!$B$2:$AG$462,MATCH(I$2,'Justerad allokering'!$B$2:$AF$2,0),FALSE))</f>
        <v>0</v>
      </c>
      <c r="J53" s="28">
        <f>IF(ISERROR(1/VLOOKUP($B53,'Justerad allokering'!$B$2:$AG$462,MATCH(J$2,'Justerad allokering'!$B$2:$AF$2,0),FALSE)),VLOOKUP($B53,'Allokerad kvv'!$B$2:$AV$468,MATCH(J$2,'Allokerad kvv'!$B$2:$AV$2,0),FALSE),VLOOKUP($B53,'Justerad allokering'!$B$2:$AG$462,MATCH(J$2,'Justerad allokering'!$B$2:$AF$2,0),FALSE))</f>
        <v>0</v>
      </c>
      <c r="K53" s="28">
        <f>IF(ISERROR(1/VLOOKUP($B53,'Justerad allokering'!$B$2:$AG$462,MATCH(K$2,'Justerad allokering'!$B$2:$AF$2,0),FALSE)),VLOOKUP($B53,'Allokerad kvv'!$B$2:$AV$468,MATCH(K$2,'Allokerad kvv'!$B$2:$AV$2,0),FALSE),VLOOKUP($B53,'Justerad allokering'!$B$2:$AG$462,MATCH(K$2,'Justerad allokering'!$B$2:$AF$2,0),FALSE))</f>
        <v>0</v>
      </c>
      <c r="L53" s="28">
        <f>IF(ISERROR(1/VLOOKUP($B53,'Justerad allokering'!$B$2:$AG$462,MATCH(L$2,'Justerad allokering'!$B$2:$AF$2,0),FALSE)),VLOOKUP($B53,'Allokerad kvv'!$B$2:$AV$468,MATCH(L$2,'Allokerad kvv'!$B$2:$AV$2,0),FALSE),VLOOKUP($B53,'Justerad allokering'!$B$2:$AG$462,MATCH(L$2,'Justerad allokering'!$B$2:$AF$2,0),FALSE))</f>
        <v>0</v>
      </c>
      <c r="M53" s="28">
        <f>IF(ISERROR(1/VLOOKUP($B53,'Justerad allokering'!$B$2:$AG$462,MATCH(M$2,'Justerad allokering'!$B$2:$AF$2,0),FALSE)),VLOOKUP($B53,'Allokerad kvv'!$B$2:$AV$468,MATCH(M$2,'Allokerad kvv'!$B$2:$AV$2,0),FALSE),VLOOKUP($B53,'Justerad allokering'!$B$2:$AG$462,MATCH(M$2,'Justerad allokering'!$B$2:$AF$2,0),FALSE))</f>
        <v>0</v>
      </c>
      <c r="N53" s="28">
        <f>IF(ISERROR(1/VLOOKUP($B53,'Justerad allokering'!$B$2:$AG$462,MATCH(N$2,'Justerad allokering'!$B$2:$AF$2,0),FALSE)),VLOOKUP($B53,'Allokerad kvv'!$B$2:$AV$468,MATCH(N$2,'Allokerad kvv'!$B$2:$AV$2,0),FALSE),VLOOKUP($B53,'Justerad allokering'!$B$2:$AG$462,MATCH(N$2,'Justerad allokering'!$B$2:$AF$2,0),FALSE))</f>
        <v>0</v>
      </c>
      <c r="O53" s="28">
        <f>IF(ISERROR(1/VLOOKUP($B53,'Justerad allokering'!$B$2:$AG$462,MATCH(O$2,'Justerad allokering'!$B$2:$AF$2,0),FALSE)),VLOOKUP($B53,'Allokerad kvv'!$B$2:$AV$468,MATCH(O$2,'Allokerad kvv'!$B$2:$AV$2,0),FALSE),VLOOKUP($B53,'Justerad allokering'!$B$2:$AG$462,MATCH(O$2,'Justerad allokering'!$B$2:$AF$2,0),FALSE))</f>
        <v>0</v>
      </c>
      <c r="P53" s="28">
        <f>IF(ISERROR(1/VLOOKUP($B53,'Justerad allokering'!$B$2:$AG$462,MATCH(P$2,'Justerad allokering'!$B$2:$AF$2,0),FALSE)),VLOOKUP($B53,'Allokerad kvv'!$B$2:$AV$468,MATCH(P$2,'Allokerad kvv'!$B$2:$AV$2,0),FALSE),VLOOKUP($B53,'Justerad allokering'!$B$2:$AG$462,MATCH(P$2,'Justerad allokering'!$B$2:$AF$2,0),FALSE))</f>
        <v>0</v>
      </c>
      <c r="Q53" s="28">
        <f>IF(ISERROR(1/VLOOKUP($B53,'Justerad allokering'!$B$2:$AG$462,MATCH(Q$2,'Justerad allokering'!$B$2:$AF$2,0),FALSE)),VLOOKUP($B53,'Allokerad kvv'!$B$2:$AV$468,MATCH(Q$2,'Allokerad kvv'!$B$2:$AV$2,0),FALSE),VLOOKUP($B53,'Justerad allokering'!$B$2:$AG$462,MATCH(Q$2,'Justerad allokering'!$B$2:$AF$2,0),FALSE))</f>
        <v>0</v>
      </c>
      <c r="R53" s="28">
        <f>IF(ISERROR(1/VLOOKUP($B53,'Justerad allokering'!$B$2:$AG$462,MATCH(R$2,'Justerad allokering'!$B$2:$AF$2,0),FALSE)),VLOOKUP($B53,'Allokerad kvv'!$B$2:$AV$468,MATCH(R$2,'Allokerad kvv'!$B$2:$AV$2,0),FALSE),VLOOKUP($B53,'Justerad allokering'!$B$2:$AG$462,MATCH(R$2,'Justerad allokering'!$B$2:$AF$2,0),FALSE))</f>
        <v>0</v>
      </c>
      <c r="S53" s="28">
        <f>IF(ISERROR(1/VLOOKUP($B53,'Justerad allokering'!$B$2:$AG$462,MATCH(S$2,'Justerad allokering'!$B$2:$AF$2,0),FALSE)),VLOOKUP($B53,'Allokerad kvv'!$B$2:$AV$468,MATCH(S$2,'Allokerad kvv'!$B$2:$AV$2,0),FALSE),VLOOKUP($B53,'Justerad allokering'!$B$2:$AG$462,MATCH(S$2,'Justerad allokering'!$B$2:$AF$2,0),FALSE))</f>
        <v>0</v>
      </c>
      <c r="T53" s="28">
        <f>IF(ISERROR(1/VLOOKUP($B53,'Justerad allokering'!$B$2:$AG$462,MATCH(T$2,'Justerad allokering'!$B$2:$AF$2,0),FALSE)),VLOOKUP($B53,'Allokerad kvv'!$B$2:$AV$468,MATCH(T$2,'Allokerad kvv'!$B$2:$AV$2,0),FALSE),VLOOKUP($B53,'Justerad allokering'!$B$2:$AG$462,MATCH(T$2,'Justerad allokering'!$B$2:$AF$2,0),FALSE))</f>
        <v>0</v>
      </c>
      <c r="U53" s="28">
        <f>IF(ISERROR(1/VLOOKUP($B53,'Justerad allokering'!$B$2:$AG$462,MATCH(U$2,'Justerad allokering'!$B$2:$AF$2,0),FALSE)),VLOOKUP($B53,'Allokerad kvv'!$B$2:$AV$468,MATCH(U$2,'Allokerad kvv'!$B$2:$AV$2,0),FALSE),VLOOKUP($B53,'Justerad allokering'!$B$2:$AG$462,MATCH(U$2,'Justerad allokering'!$B$2:$AF$2,0),FALSE))</f>
        <v>0</v>
      </c>
      <c r="V53" s="28">
        <f>IF(ISERROR(1/VLOOKUP($B53,'Justerad allokering'!$B$2:$AG$462,MATCH(V$2,'Justerad allokering'!$B$2:$AF$2,0),FALSE)),VLOOKUP($B53,'Allokerad kvv'!$B$2:$AV$468,MATCH(V$2,'Allokerad kvv'!$B$2:$AV$2,0),FALSE),VLOOKUP($B53,'Justerad allokering'!$B$2:$AG$462,MATCH(V$2,'Justerad allokering'!$B$2:$AF$2,0),FALSE))</f>
        <v>0</v>
      </c>
      <c r="W53" s="28">
        <f>IF(ISERROR(1/VLOOKUP($B53,'Justerad allokering'!$B$2:$AG$462,MATCH(W$2,'Justerad allokering'!$B$2:$AF$2,0),FALSE)),VLOOKUP($B53,'Allokerad kvv'!$B$2:$AV$468,MATCH(W$2,'Allokerad kvv'!$B$2:$AV$2,0),FALSE),VLOOKUP($B53,'Justerad allokering'!$B$2:$AG$462,MATCH(W$2,'Justerad allokering'!$B$2:$AF$2,0),FALSE))</f>
        <v>0</v>
      </c>
      <c r="X53" s="28">
        <f>IF(ISERROR(1/VLOOKUP($B53,'Justerad allokering'!$B$2:$AG$462,MATCH(X$2,'Justerad allokering'!$B$2:$AF$2,0),FALSE)),VLOOKUP($B53,'Allokerad kvv'!$B$2:$AV$468,MATCH(X$2,'Allokerad kvv'!$B$2:$AV$2,0),FALSE),VLOOKUP($B53,'Justerad allokering'!$B$2:$AG$462,MATCH(X$2,'Justerad allokering'!$B$2:$AF$2,0),FALSE))</f>
        <v>0</v>
      </c>
      <c r="Y53" s="28">
        <f>IF(ISERROR(1/VLOOKUP($B53,'Justerad allokering'!$B$2:$AG$462,MATCH(Y$2,'Justerad allokering'!$B$2:$AF$2,0),FALSE)),VLOOKUP($B53,'Allokerad kvv'!$B$2:$AV$468,MATCH(Y$2,'Allokerad kvv'!$B$2:$AV$2,0),FALSE),VLOOKUP($B53,'Justerad allokering'!$B$2:$AG$462,MATCH(Y$2,'Justerad allokering'!$B$2:$AF$2,0),FALSE))</f>
        <v>0</v>
      </c>
      <c r="Z53" s="28">
        <f>IF(ISERROR(1/VLOOKUP($B53,'Justerad allokering'!$B$2:$AG$462,MATCH(Z$2,'Justerad allokering'!$B$2:$AF$2,0),FALSE)),VLOOKUP($B53,'Allokerad kvv'!$B$2:$AV$468,MATCH(Z$2,'Allokerad kvv'!$B$2:$AV$2,0),FALSE),VLOOKUP($B53,'Justerad allokering'!$B$2:$AG$462,MATCH(Z$2,'Justerad allokering'!$B$2:$AF$2,0),FALSE))</f>
        <v>0</v>
      </c>
      <c r="AA53" s="28"/>
      <c r="AB53" s="28"/>
      <c r="AE53">
        <f t="shared" si="0"/>
        <v>0</v>
      </c>
      <c r="AG53">
        <f t="shared" si="1"/>
        <v>0</v>
      </c>
      <c r="AH53">
        <f t="shared" si="2"/>
        <v>0</v>
      </c>
      <c r="AI53" s="55" t="str">
        <f>IF(AH53=0,"",AH53/VLOOKUP(B53,Kraftvärmeprod!$B$1:$BC$480,MATCH("Summa tillförd energi exklusive rökgaskondensering",Kraftvärmeprod!$B$1:$BC$1,0),FALSE))</f>
        <v/>
      </c>
    </row>
    <row r="54" spans="1:35" x14ac:dyDescent="0.25">
      <c r="A54" s="28" t="s">
        <v>80</v>
      </c>
      <c r="B54" s="28" t="s">
        <v>81</v>
      </c>
      <c r="C54" s="28">
        <f>IF(ISERROR(1/VLOOKUP($B54,'Justerad allokering'!$B$2:$AG$462,MATCH(C$2,'Justerad allokering'!$B$2:$AF$2,0),FALSE)),VLOOKUP($B54,'Allokerad kvv'!$B$2:$AV$468,MATCH(C$2,'Allokerad kvv'!$B$2:$AV$2,0),FALSE),VLOOKUP($B54,'Justerad allokering'!$B$2:$AG$462,MATCH(C$2,'Justerad allokering'!$B$2:$AF$2,0),FALSE))</f>
        <v>0</v>
      </c>
      <c r="D54" s="28">
        <f>IF(ISERROR(1/VLOOKUP($B54,'Justerad allokering'!$B$2:$AG$462,MATCH(D$2,'Justerad allokering'!$B$2:$AF$2,0),FALSE)),VLOOKUP($B54,'Allokerad kvv'!$B$2:$AV$468,MATCH(D$2,'Allokerad kvv'!$B$2:$AV$2,0),FALSE),VLOOKUP($B54,'Justerad allokering'!$B$2:$AG$462,MATCH(D$2,'Justerad allokering'!$B$2:$AF$2,0),FALSE))</f>
        <v>0</v>
      </c>
      <c r="E54" s="28">
        <f>IF(ISERROR(1/VLOOKUP($B54,'Justerad allokering'!$B$2:$AG$462,MATCH(E$2,'Justerad allokering'!$B$2:$AF$2,0),FALSE)),VLOOKUP($B54,'Allokerad kvv'!$B$2:$AV$468,MATCH(E$2,'Allokerad kvv'!$B$2:$AV$2,0),FALSE),VLOOKUP($B54,'Justerad allokering'!$B$2:$AG$462,MATCH(E$2,'Justerad allokering'!$B$2:$AF$2,0),FALSE))</f>
        <v>0</v>
      </c>
      <c r="F54" s="28">
        <f>IF(ISERROR(1/VLOOKUP($B54,'Justerad allokering'!$B$2:$AG$462,MATCH(F$2,'Justerad allokering'!$B$2:$AF$2,0),FALSE)),VLOOKUP($B54,'Allokerad kvv'!$B$2:$AV$468,MATCH(F$2,'Allokerad kvv'!$B$2:$AV$2,0),FALSE),VLOOKUP($B54,'Justerad allokering'!$B$2:$AG$462,MATCH(F$2,'Justerad allokering'!$B$2:$AF$2,0),FALSE))</f>
        <v>0</v>
      </c>
      <c r="G54" s="28">
        <f>IF(ISERROR(1/VLOOKUP($B54,'Justerad allokering'!$B$2:$AG$462,MATCH(G$2,'Justerad allokering'!$B$2:$AF$2,0),FALSE)),VLOOKUP($B54,'Allokerad kvv'!$B$2:$AV$468,MATCH(G$2,'Allokerad kvv'!$B$2:$AV$2,0),FALSE),VLOOKUP($B54,'Justerad allokering'!$B$2:$AG$462,MATCH(G$2,'Justerad allokering'!$B$2:$AF$2,0),FALSE))</f>
        <v>0</v>
      </c>
      <c r="H54" s="28">
        <f>IF(ISERROR(1/VLOOKUP($B54,'Justerad allokering'!$B$2:$AG$462,MATCH(H$2,'Justerad allokering'!$B$2:$AF$2,0),FALSE)),VLOOKUP($B54,'Allokerad kvv'!$B$2:$AV$468,MATCH(H$2,'Allokerad kvv'!$B$2:$AV$2,0),FALSE),VLOOKUP($B54,'Justerad allokering'!$B$2:$AG$462,MATCH(H$2,'Justerad allokering'!$B$2:$AF$2,0),FALSE))</f>
        <v>0</v>
      </c>
      <c r="I54" s="28">
        <f>IF(ISERROR(1/VLOOKUP($B54,'Justerad allokering'!$B$2:$AG$462,MATCH(I$2,'Justerad allokering'!$B$2:$AF$2,0),FALSE)),VLOOKUP($B54,'Allokerad kvv'!$B$2:$AV$468,MATCH(I$2,'Allokerad kvv'!$B$2:$AV$2,0),FALSE),VLOOKUP($B54,'Justerad allokering'!$B$2:$AG$462,MATCH(I$2,'Justerad allokering'!$B$2:$AF$2,0),FALSE))</f>
        <v>0</v>
      </c>
      <c r="J54" s="28">
        <f>IF(ISERROR(1/VLOOKUP($B54,'Justerad allokering'!$B$2:$AG$462,MATCH(J$2,'Justerad allokering'!$B$2:$AF$2,0),FALSE)),VLOOKUP($B54,'Allokerad kvv'!$B$2:$AV$468,MATCH(J$2,'Allokerad kvv'!$B$2:$AV$2,0),FALSE),VLOOKUP($B54,'Justerad allokering'!$B$2:$AG$462,MATCH(J$2,'Justerad allokering'!$B$2:$AF$2,0),FALSE))</f>
        <v>0</v>
      </c>
      <c r="K54" s="28">
        <f>IF(ISERROR(1/VLOOKUP($B54,'Justerad allokering'!$B$2:$AG$462,MATCH(K$2,'Justerad allokering'!$B$2:$AF$2,0),FALSE)),VLOOKUP($B54,'Allokerad kvv'!$B$2:$AV$468,MATCH(K$2,'Allokerad kvv'!$B$2:$AV$2,0),FALSE),VLOOKUP($B54,'Justerad allokering'!$B$2:$AG$462,MATCH(K$2,'Justerad allokering'!$B$2:$AF$2,0),FALSE))</f>
        <v>0</v>
      </c>
      <c r="L54" s="28">
        <f>IF(ISERROR(1/VLOOKUP($B54,'Justerad allokering'!$B$2:$AG$462,MATCH(L$2,'Justerad allokering'!$B$2:$AF$2,0),FALSE)),VLOOKUP($B54,'Allokerad kvv'!$B$2:$AV$468,MATCH(L$2,'Allokerad kvv'!$B$2:$AV$2,0),FALSE),VLOOKUP($B54,'Justerad allokering'!$B$2:$AG$462,MATCH(L$2,'Justerad allokering'!$B$2:$AF$2,0),FALSE))</f>
        <v>0</v>
      </c>
      <c r="M54" s="28">
        <f>IF(ISERROR(1/VLOOKUP($B54,'Justerad allokering'!$B$2:$AG$462,MATCH(M$2,'Justerad allokering'!$B$2:$AF$2,0),FALSE)),VLOOKUP($B54,'Allokerad kvv'!$B$2:$AV$468,MATCH(M$2,'Allokerad kvv'!$B$2:$AV$2,0),FALSE),VLOOKUP($B54,'Justerad allokering'!$B$2:$AG$462,MATCH(M$2,'Justerad allokering'!$B$2:$AF$2,0),FALSE))</f>
        <v>0</v>
      </c>
      <c r="N54" s="28">
        <f>IF(ISERROR(1/VLOOKUP($B54,'Justerad allokering'!$B$2:$AG$462,MATCH(N$2,'Justerad allokering'!$B$2:$AF$2,0),FALSE)),VLOOKUP($B54,'Allokerad kvv'!$B$2:$AV$468,MATCH(N$2,'Allokerad kvv'!$B$2:$AV$2,0),FALSE),VLOOKUP($B54,'Justerad allokering'!$B$2:$AG$462,MATCH(N$2,'Justerad allokering'!$B$2:$AF$2,0),FALSE))</f>
        <v>0</v>
      </c>
      <c r="O54" s="28">
        <f>IF(ISERROR(1/VLOOKUP($B54,'Justerad allokering'!$B$2:$AG$462,MATCH(O$2,'Justerad allokering'!$B$2:$AF$2,0),FALSE)),VLOOKUP($B54,'Allokerad kvv'!$B$2:$AV$468,MATCH(O$2,'Allokerad kvv'!$B$2:$AV$2,0),FALSE),VLOOKUP($B54,'Justerad allokering'!$B$2:$AG$462,MATCH(O$2,'Justerad allokering'!$B$2:$AF$2,0),FALSE))</f>
        <v>0</v>
      </c>
      <c r="P54" s="28">
        <f>IF(ISERROR(1/VLOOKUP($B54,'Justerad allokering'!$B$2:$AG$462,MATCH(P$2,'Justerad allokering'!$B$2:$AF$2,0),FALSE)),VLOOKUP($B54,'Allokerad kvv'!$B$2:$AV$468,MATCH(P$2,'Allokerad kvv'!$B$2:$AV$2,0),FALSE),VLOOKUP($B54,'Justerad allokering'!$B$2:$AG$462,MATCH(P$2,'Justerad allokering'!$B$2:$AF$2,0),FALSE))</f>
        <v>0</v>
      </c>
      <c r="Q54" s="28">
        <f>IF(ISERROR(1/VLOOKUP($B54,'Justerad allokering'!$B$2:$AG$462,MATCH(Q$2,'Justerad allokering'!$B$2:$AF$2,0),FALSE)),VLOOKUP($B54,'Allokerad kvv'!$B$2:$AV$468,MATCH(Q$2,'Allokerad kvv'!$B$2:$AV$2,0),FALSE),VLOOKUP($B54,'Justerad allokering'!$B$2:$AG$462,MATCH(Q$2,'Justerad allokering'!$B$2:$AF$2,0),FALSE))</f>
        <v>0</v>
      </c>
      <c r="R54" s="28">
        <f>IF(ISERROR(1/VLOOKUP($B54,'Justerad allokering'!$B$2:$AG$462,MATCH(R$2,'Justerad allokering'!$B$2:$AF$2,0),FALSE)),VLOOKUP($B54,'Allokerad kvv'!$B$2:$AV$468,MATCH(R$2,'Allokerad kvv'!$B$2:$AV$2,0),FALSE),VLOOKUP($B54,'Justerad allokering'!$B$2:$AG$462,MATCH(R$2,'Justerad allokering'!$B$2:$AF$2,0),FALSE))</f>
        <v>0</v>
      </c>
      <c r="S54" s="28">
        <f>IF(ISERROR(1/VLOOKUP($B54,'Justerad allokering'!$B$2:$AG$462,MATCH(S$2,'Justerad allokering'!$B$2:$AF$2,0),FALSE)),VLOOKUP($B54,'Allokerad kvv'!$B$2:$AV$468,MATCH(S$2,'Allokerad kvv'!$B$2:$AV$2,0),FALSE),VLOOKUP($B54,'Justerad allokering'!$B$2:$AG$462,MATCH(S$2,'Justerad allokering'!$B$2:$AF$2,0),FALSE))</f>
        <v>0</v>
      </c>
      <c r="T54" s="28">
        <f>IF(ISERROR(1/VLOOKUP($B54,'Justerad allokering'!$B$2:$AG$462,MATCH(T$2,'Justerad allokering'!$B$2:$AF$2,0),FALSE)),VLOOKUP($B54,'Allokerad kvv'!$B$2:$AV$468,MATCH(T$2,'Allokerad kvv'!$B$2:$AV$2,0),FALSE),VLOOKUP($B54,'Justerad allokering'!$B$2:$AG$462,MATCH(T$2,'Justerad allokering'!$B$2:$AF$2,0),FALSE))</f>
        <v>0</v>
      </c>
      <c r="U54" s="28">
        <f>IF(ISERROR(1/VLOOKUP($B54,'Justerad allokering'!$B$2:$AG$462,MATCH(U$2,'Justerad allokering'!$B$2:$AF$2,0),FALSE)),VLOOKUP($B54,'Allokerad kvv'!$B$2:$AV$468,MATCH(U$2,'Allokerad kvv'!$B$2:$AV$2,0),FALSE),VLOOKUP($B54,'Justerad allokering'!$B$2:$AG$462,MATCH(U$2,'Justerad allokering'!$B$2:$AF$2,0),FALSE))</f>
        <v>0</v>
      </c>
      <c r="V54" s="28">
        <f>IF(ISERROR(1/VLOOKUP($B54,'Justerad allokering'!$B$2:$AG$462,MATCH(V$2,'Justerad allokering'!$B$2:$AF$2,0),FALSE)),VLOOKUP($B54,'Allokerad kvv'!$B$2:$AV$468,MATCH(V$2,'Allokerad kvv'!$B$2:$AV$2,0),FALSE),VLOOKUP($B54,'Justerad allokering'!$B$2:$AG$462,MATCH(V$2,'Justerad allokering'!$B$2:$AF$2,0),FALSE))</f>
        <v>0</v>
      </c>
      <c r="W54" s="28">
        <f>IF(ISERROR(1/VLOOKUP($B54,'Justerad allokering'!$B$2:$AG$462,MATCH(W$2,'Justerad allokering'!$B$2:$AF$2,0),FALSE)),VLOOKUP($B54,'Allokerad kvv'!$B$2:$AV$468,MATCH(W$2,'Allokerad kvv'!$B$2:$AV$2,0),FALSE),VLOOKUP($B54,'Justerad allokering'!$B$2:$AG$462,MATCH(W$2,'Justerad allokering'!$B$2:$AF$2,0),FALSE))</f>
        <v>0</v>
      </c>
      <c r="X54" s="28">
        <f>IF(ISERROR(1/VLOOKUP($B54,'Justerad allokering'!$B$2:$AG$462,MATCH(X$2,'Justerad allokering'!$B$2:$AF$2,0),FALSE)),VLOOKUP($B54,'Allokerad kvv'!$B$2:$AV$468,MATCH(X$2,'Allokerad kvv'!$B$2:$AV$2,0),FALSE),VLOOKUP($B54,'Justerad allokering'!$B$2:$AG$462,MATCH(X$2,'Justerad allokering'!$B$2:$AF$2,0),FALSE))</f>
        <v>0</v>
      </c>
      <c r="Y54" s="28">
        <f>IF(ISERROR(1/VLOOKUP($B54,'Justerad allokering'!$B$2:$AG$462,MATCH(Y$2,'Justerad allokering'!$B$2:$AF$2,0),FALSE)),VLOOKUP($B54,'Allokerad kvv'!$B$2:$AV$468,MATCH(Y$2,'Allokerad kvv'!$B$2:$AV$2,0),FALSE),VLOOKUP($B54,'Justerad allokering'!$B$2:$AG$462,MATCH(Y$2,'Justerad allokering'!$B$2:$AF$2,0),FALSE))</f>
        <v>0</v>
      </c>
      <c r="Z54" s="28">
        <f>IF(ISERROR(1/VLOOKUP($B54,'Justerad allokering'!$B$2:$AG$462,MATCH(Z$2,'Justerad allokering'!$B$2:$AF$2,0),FALSE)),VLOOKUP($B54,'Allokerad kvv'!$B$2:$AV$468,MATCH(Z$2,'Allokerad kvv'!$B$2:$AV$2,0),FALSE),VLOOKUP($B54,'Justerad allokering'!$B$2:$AG$462,MATCH(Z$2,'Justerad allokering'!$B$2:$AF$2,0),FALSE))</f>
        <v>0</v>
      </c>
      <c r="AA54" s="28"/>
      <c r="AB54" s="28"/>
      <c r="AE54">
        <f t="shared" si="0"/>
        <v>0</v>
      </c>
      <c r="AG54">
        <f t="shared" si="1"/>
        <v>0</v>
      </c>
      <c r="AH54">
        <f t="shared" si="2"/>
        <v>0</v>
      </c>
      <c r="AI54" s="55" t="str">
        <f>IF(AH54=0,"",AH54/VLOOKUP(B54,Kraftvärmeprod!$B$1:$BC$480,MATCH("Summa tillförd energi exklusive rökgaskondensering",Kraftvärmeprod!$B$1:$BC$1,0),FALSE))</f>
        <v/>
      </c>
    </row>
    <row r="55" spans="1:35" x14ac:dyDescent="0.25">
      <c r="A55" s="28" t="s">
        <v>80</v>
      </c>
      <c r="B55" s="28" t="s">
        <v>82</v>
      </c>
      <c r="C55" s="28">
        <f>IF(ISERROR(1/VLOOKUP($B55,'Justerad allokering'!$B$2:$AG$462,MATCH(C$2,'Justerad allokering'!$B$2:$AF$2,0),FALSE)),VLOOKUP($B55,'Allokerad kvv'!$B$2:$AV$468,MATCH(C$2,'Allokerad kvv'!$B$2:$AV$2,0),FALSE),VLOOKUP($B55,'Justerad allokering'!$B$2:$AG$462,MATCH(C$2,'Justerad allokering'!$B$2:$AF$2,0),FALSE))</f>
        <v>0</v>
      </c>
      <c r="D55" s="28">
        <f>IF(ISERROR(1/VLOOKUP($B55,'Justerad allokering'!$B$2:$AG$462,MATCH(D$2,'Justerad allokering'!$B$2:$AF$2,0),FALSE)),VLOOKUP($B55,'Allokerad kvv'!$B$2:$AV$468,MATCH(D$2,'Allokerad kvv'!$B$2:$AV$2,0),FALSE),VLOOKUP($B55,'Justerad allokering'!$B$2:$AG$462,MATCH(D$2,'Justerad allokering'!$B$2:$AF$2,0),FALSE))</f>
        <v>0</v>
      </c>
      <c r="E55" s="28">
        <f>IF(ISERROR(1/VLOOKUP($B55,'Justerad allokering'!$B$2:$AG$462,MATCH(E$2,'Justerad allokering'!$B$2:$AF$2,0),FALSE)),VLOOKUP($B55,'Allokerad kvv'!$B$2:$AV$468,MATCH(E$2,'Allokerad kvv'!$B$2:$AV$2,0),FALSE),VLOOKUP($B55,'Justerad allokering'!$B$2:$AG$462,MATCH(E$2,'Justerad allokering'!$B$2:$AF$2,0),FALSE))</f>
        <v>0</v>
      </c>
      <c r="F55" s="28">
        <f>IF(ISERROR(1/VLOOKUP($B55,'Justerad allokering'!$B$2:$AG$462,MATCH(F$2,'Justerad allokering'!$B$2:$AF$2,0),FALSE)),VLOOKUP($B55,'Allokerad kvv'!$B$2:$AV$468,MATCH(F$2,'Allokerad kvv'!$B$2:$AV$2,0),FALSE),VLOOKUP($B55,'Justerad allokering'!$B$2:$AG$462,MATCH(F$2,'Justerad allokering'!$B$2:$AF$2,0),FALSE))</f>
        <v>0</v>
      </c>
      <c r="G55" s="28">
        <f>IF(ISERROR(1/VLOOKUP($B55,'Justerad allokering'!$B$2:$AG$462,MATCH(G$2,'Justerad allokering'!$B$2:$AF$2,0),FALSE)),VLOOKUP($B55,'Allokerad kvv'!$B$2:$AV$468,MATCH(G$2,'Allokerad kvv'!$B$2:$AV$2,0),FALSE),VLOOKUP($B55,'Justerad allokering'!$B$2:$AG$462,MATCH(G$2,'Justerad allokering'!$B$2:$AF$2,0),FALSE))</f>
        <v>0</v>
      </c>
      <c r="H55" s="28">
        <f>IF(ISERROR(1/VLOOKUP($B55,'Justerad allokering'!$B$2:$AG$462,MATCH(H$2,'Justerad allokering'!$B$2:$AF$2,0),FALSE)),VLOOKUP($B55,'Allokerad kvv'!$B$2:$AV$468,MATCH(H$2,'Allokerad kvv'!$B$2:$AV$2,0),FALSE),VLOOKUP($B55,'Justerad allokering'!$B$2:$AG$462,MATCH(H$2,'Justerad allokering'!$B$2:$AF$2,0),FALSE))</f>
        <v>0</v>
      </c>
      <c r="I55" s="28">
        <f>IF(ISERROR(1/VLOOKUP($B55,'Justerad allokering'!$B$2:$AG$462,MATCH(I$2,'Justerad allokering'!$B$2:$AF$2,0),FALSE)),VLOOKUP($B55,'Allokerad kvv'!$B$2:$AV$468,MATCH(I$2,'Allokerad kvv'!$B$2:$AV$2,0),FALSE),VLOOKUP($B55,'Justerad allokering'!$B$2:$AG$462,MATCH(I$2,'Justerad allokering'!$B$2:$AF$2,0),FALSE))</f>
        <v>0</v>
      </c>
      <c r="J55" s="28">
        <f>IF(ISERROR(1/VLOOKUP($B55,'Justerad allokering'!$B$2:$AG$462,MATCH(J$2,'Justerad allokering'!$B$2:$AF$2,0),FALSE)),VLOOKUP($B55,'Allokerad kvv'!$B$2:$AV$468,MATCH(J$2,'Allokerad kvv'!$B$2:$AV$2,0),FALSE),VLOOKUP($B55,'Justerad allokering'!$B$2:$AG$462,MATCH(J$2,'Justerad allokering'!$B$2:$AF$2,0),FALSE))</f>
        <v>0</v>
      </c>
      <c r="K55" s="28">
        <f>IF(ISERROR(1/VLOOKUP($B55,'Justerad allokering'!$B$2:$AG$462,MATCH(K$2,'Justerad allokering'!$B$2:$AF$2,0),FALSE)),VLOOKUP($B55,'Allokerad kvv'!$B$2:$AV$468,MATCH(K$2,'Allokerad kvv'!$B$2:$AV$2,0),FALSE),VLOOKUP($B55,'Justerad allokering'!$B$2:$AG$462,MATCH(K$2,'Justerad allokering'!$B$2:$AF$2,0),FALSE))</f>
        <v>0</v>
      </c>
      <c r="L55" s="28">
        <f>IF(ISERROR(1/VLOOKUP($B55,'Justerad allokering'!$B$2:$AG$462,MATCH(L$2,'Justerad allokering'!$B$2:$AF$2,0),FALSE)),VLOOKUP($B55,'Allokerad kvv'!$B$2:$AV$468,MATCH(L$2,'Allokerad kvv'!$B$2:$AV$2,0),FALSE),VLOOKUP($B55,'Justerad allokering'!$B$2:$AG$462,MATCH(L$2,'Justerad allokering'!$B$2:$AF$2,0),FALSE))</f>
        <v>0</v>
      </c>
      <c r="M55" s="28">
        <f>IF(ISERROR(1/VLOOKUP($B55,'Justerad allokering'!$B$2:$AG$462,MATCH(M$2,'Justerad allokering'!$B$2:$AF$2,0),FALSE)),VLOOKUP($B55,'Allokerad kvv'!$B$2:$AV$468,MATCH(M$2,'Allokerad kvv'!$B$2:$AV$2,0),FALSE),VLOOKUP($B55,'Justerad allokering'!$B$2:$AG$462,MATCH(M$2,'Justerad allokering'!$B$2:$AF$2,0),FALSE))</f>
        <v>0</v>
      </c>
      <c r="N55" s="28">
        <f>IF(ISERROR(1/VLOOKUP($B55,'Justerad allokering'!$B$2:$AG$462,MATCH(N$2,'Justerad allokering'!$B$2:$AF$2,0),FALSE)),VLOOKUP($B55,'Allokerad kvv'!$B$2:$AV$468,MATCH(N$2,'Allokerad kvv'!$B$2:$AV$2,0),FALSE),VLOOKUP($B55,'Justerad allokering'!$B$2:$AG$462,MATCH(N$2,'Justerad allokering'!$B$2:$AF$2,0),FALSE))</f>
        <v>0</v>
      </c>
      <c r="O55" s="28">
        <f>IF(ISERROR(1/VLOOKUP($B55,'Justerad allokering'!$B$2:$AG$462,MATCH(O$2,'Justerad allokering'!$B$2:$AF$2,0),FALSE)),VLOOKUP($B55,'Allokerad kvv'!$B$2:$AV$468,MATCH(O$2,'Allokerad kvv'!$B$2:$AV$2,0),FALSE),VLOOKUP($B55,'Justerad allokering'!$B$2:$AG$462,MATCH(O$2,'Justerad allokering'!$B$2:$AF$2,0),FALSE))</f>
        <v>0</v>
      </c>
      <c r="P55" s="28">
        <f>IF(ISERROR(1/VLOOKUP($B55,'Justerad allokering'!$B$2:$AG$462,MATCH(P$2,'Justerad allokering'!$B$2:$AF$2,0),FALSE)),VLOOKUP($B55,'Allokerad kvv'!$B$2:$AV$468,MATCH(P$2,'Allokerad kvv'!$B$2:$AV$2,0),FALSE),VLOOKUP($B55,'Justerad allokering'!$B$2:$AG$462,MATCH(P$2,'Justerad allokering'!$B$2:$AF$2,0),FALSE))</f>
        <v>0</v>
      </c>
      <c r="Q55" s="28">
        <f>IF(ISERROR(1/VLOOKUP($B55,'Justerad allokering'!$B$2:$AG$462,MATCH(Q$2,'Justerad allokering'!$B$2:$AF$2,0),FALSE)),VLOOKUP($B55,'Allokerad kvv'!$B$2:$AV$468,MATCH(Q$2,'Allokerad kvv'!$B$2:$AV$2,0),FALSE),VLOOKUP($B55,'Justerad allokering'!$B$2:$AG$462,MATCH(Q$2,'Justerad allokering'!$B$2:$AF$2,0),FALSE))</f>
        <v>0</v>
      </c>
      <c r="R55" s="28">
        <f>IF(ISERROR(1/VLOOKUP($B55,'Justerad allokering'!$B$2:$AG$462,MATCH(R$2,'Justerad allokering'!$B$2:$AF$2,0),FALSE)),VLOOKUP($B55,'Allokerad kvv'!$B$2:$AV$468,MATCH(R$2,'Allokerad kvv'!$B$2:$AV$2,0),FALSE),VLOOKUP($B55,'Justerad allokering'!$B$2:$AG$462,MATCH(R$2,'Justerad allokering'!$B$2:$AF$2,0),FALSE))</f>
        <v>0</v>
      </c>
      <c r="S55" s="28">
        <f>IF(ISERROR(1/VLOOKUP($B55,'Justerad allokering'!$B$2:$AG$462,MATCH(S$2,'Justerad allokering'!$B$2:$AF$2,0),FALSE)),VLOOKUP($B55,'Allokerad kvv'!$B$2:$AV$468,MATCH(S$2,'Allokerad kvv'!$B$2:$AV$2,0),FALSE),VLOOKUP($B55,'Justerad allokering'!$B$2:$AG$462,MATCH(S$2,'Justerad allokering'!$B$2:$AF$2,0),FALSE))</f>
        <v>0</v>
      </c>
      <c r="T55" s="28">
        <f>IF(ISERROR(1/VLOOKUP($B55,'Justerad allokering'!$B$2:$AG$462,MATCH(T$2,'Justerad allokering'!$B$2:$AF$2,0),FALSE)),VLOOKUP($B55,'Allokerad kvv'!$B$2:$AV$468,MATCH(T$2,'Allokerad kvv'!$B$2:$AV$2,0),FALSE),VLOOKUP($B55,'Justerad allokering'!$B$2:$AG$462,MATCH(T$2,'Justerad allokering'!$B$2:$AF$2,0),FALSE))</f>
        <v>0</v>
      </c>
      <c r="U55" s="28">
        <f>IF(ISERROR(1/VLOOKUP($B55,'Justerad allokering'!$B$2:$AG$462,MATCH(U$2,'Justerad allokering'!$B$2:$AF$2,0),FALSE)),VLOOKUP($B55,'Allokerad kvv'!$B$2:$AV$468,MATCH(U$2,'Allokerad kvv'!$B$2:$AV$2,0),FALSE),VLOOKUP($B55,'Justerad allokering'!$B$2:$AG$462,MATCH(U$2,'Justerad allokering'!$B$2:$AF$2,0),FALSE))</f>
        <v>0</v>
      </c>
      <c r="V55" s="28">
        <f>IF(ISERROR(1/VLOOKUP($B55,'Justerad allokering'!$B$2:$AG$462,MATCH(V$2,'Justerad allokering'!$B$2:$AF$2,0),FALSE)),VLOOKUP($B55,'Allokerad kvv'!$B$2:$AV$468,MATCH(V$2,'Allokerad kvv'!$B$2:$AV$2,0),FALSE),VLOOKUP($B55,'Justerad allokering'!$B$2:$AG$462,MATCH(V$2,'Justerad allokering'!$B$2:$AF$2,0),FALSE))</f>
        <v>0</v>
      </c>
      <c r="W55" s="28">
        <f>IF(ISERROR(1/VLOOKUP($B55,'Justerad allokering'!$B$2:$AG$462,MATCH(W$2,'Justerad allokering'!$B$2:$AF$2,0),FALSE)),VLOOKUP($B55,'Allokerad kvv'!$B$2:$AV$468,MATCH(W$2,'Allokerad kvv'!$B$2:$AV$2,0),FALSE),VLOOKUP($B55,'Justerad allokering'!$B$2:$AG$462,MATCH(W$2,'Justerad allokering'!$B$2:$AF$2,0),FALSE))</f>
        <v>0</v>
      </c>
      <c r="X55" s="28">
        <f>IF(ISERROR(1/VLOOKUP($B55,'Justerad allokering'!$B$2:$AG$462,MATCH(X$2,'Justerad allokering'!$B$2:$AF$2,0),FALSE)),VLOOKUP($B55,'Allokerad kvv'!$B$2:$AV$468,MATCH(X$2,'Allokerad kvv'!$B$2:$AV$2,0),FALSE),VLOOKUP($B55,'Justerad allokering'!$B$2:$AG$462,MATCH(X$2,'Justerad allokering'!$B$2:$AF$2,0),FALSE))</f>
        <v>0</v>
      </c>
      <c r="Y55" s="28">
        <f>IF(ISERROR(1/VLOOKUP($B55,'Justerad allokering'!$B$2:$AG$462,MATCH(Y$2,'Justerad allokering'!$B$2:$AF$2,0),FALSE)),VLOOKUP($B55,'Allokerad kvv'!$B$2:$AV$468,MATCH(Y$2,'Allokerad kvv'!$B$2:$AV$2,0),FALSE),VLOOKUP($B55,'Justerad allokering'!$B$2:$AG$462,MATCH(Y$2,'Justerad allokering'!$B$2:$AF$2,0),FALSE))</f>
        <v>0</v>
      </c>
      <c r="Z55" s="28">
        <f>IF(ISERROR(1/VLOOKUP($B55,'Justerad allokering'!$B$2:$AG$462,MATCH(Z$2,'Justerad allokering'!$B$2:$AF$2,0),FALSE)),VLOOKUP($B55,'Allokerad kvv'!$B$2:$AV$468,MATCH(Z$2,'Allokerad kvv'!$B$2:$AV$2,0),FALSE),VLOOKUP($B55,'Justerad allokering'!$B$2:$AG$462,MATCH(Z$2,'Justerad allokering'!$B$2:$AF$2,0),FALSE))</f>
        <v>0</v>
      </c>
      <c r="AA55" s="28"/>
      <c r="AB55" s="28"/>
      <c r="AE55">
        <f t="shared" si="0"/>
        <v>0</v>
      </c>
      <c r="AG55">
        <f t="shared" si="1"/>
        <v>0</v>
      </c>
      <c r="AH55">
        <f t="shared" si="2"/>
        <v>0</v>
      </c>
      <c r="AI55" s="55" t="str">
        <f>IF(AH55=0,"",AH55/VLOOKUP(B55,Kraftvärmeprod!$B$1:$BC$480,MATCH("Summa tillförd energi exklusive rökgaskondensering",Kraftvärmeprod!$B$1:$BC$1,0),FALSE))</f>
        <v/>
      </c>
    </row>
    <row r="56" spans="1:35" x14ac:dyDescent="0.25">
      <c r="A56" s="28" t="s">
        <v>80</v>
      </c>
      <c r="B56" s="28" t="s">
        <v>83</v>
      </c>
      <c r="C56" s="28">
        <f>IF(ISERROR(1/VLOOKUP($B56,'Justerad allokering'!$B$2:$AG$462,MATCH(C$2,'Justerad allokering'!$B$2:$AF$2,0),FALSE)),VLOOKUP($B56,'Allokerad kvv'!$B$2:$AV$468,MATCH(C$2,'Allokerad kvv'!$B$2:$AV$2,0),FALSE),VLOOKUP($B56,'Justerad allokering'!$B$2:$AG$462,MATCH(C$2,'Justerad allokering'!$B$2:$AF$2,0),FALSE))</f>
        <v>0</v>
      </c>
      <c r="D56" s="28">
        <f>IF(ISERROR(1/VLOOKUP($B56,'Justerad allokering'!$B$2:$AG$462,MATCH(D$2,'Justerad allokering'!$B$2:$AF$2,0),FALSE)),VLOOKUP($B56,'Allokerad kvv'!$B$2:$AV$468,MATCH(D$2,'Allokerad kvv'!$B$2:$AV$2,0),FALSE),VLOOKUP($B56,'Justerad allokering'!$B$2:$AG$462,MATCH(D$2,'Justerad allokering'!$B$2:$AF$2,0),FALSE))</f>
        <v>0</v>
      </c>
      <c r="E56" s="28">
        <f>IF(ISERROR(1/VLOOKUP($B56,'Justerad allokering'!$B$2:$AG$462,MATCH(E$2,'Justerad allokering'!$B$2:$AF$2,0),FALSE)),VLOOKUP($B56,'Allokerad kvv'!$B$2:$AV$468,MATCH(E$2,'Allokerad kvv'!$B$2:$AV$2,0),FALSE),VLOOKUP($B56,'Justerad allokering'!$B$2:$AG$462,MATCH(E$2,'Justerad allokering'!$B$2:$AF$2,0),FALSE))</f>
        <v>0</v>
      </c>
      <c r="F56" s="28">
        <f>IF(ISERROR(1/VLOOKUP($B56,'Justerad allokering'!$B$2:$AG$462,MATCH(F$2,'Justerad allokering'!$B$2:$AF$2,0),FALSE)),VLOOKUP($B56,'Allokerad kvv'!$B$2:$AV$468,MATCH(F$2,'Allokerad kvv'!$B$2:$AV$2,0),FALSE),VLOOKUP($B56,'Justerad allokering'!$B$2:$AG$462,MATCH(F$2,'Justerad allokering'!$B$2:$AF$2,0),FALSE))</f>
        <v>0</v>
      </c>
      <c r="G56" s="28">
        <f>IF(ISERROR(1/VLOOKUP($B56,'Justerad allokering'!$B$2:$AG$462,MATCH(G$2,'Justerad allokering'!$B$2:$AF$2,0),FALSE)),VLOOKUP($B56,'Allokerad kvv'!$B$2:$AV$468,MATCH(G$2,'Allokerad kvv'!$B$2:$AV$2,0),FALSE),VLOOKUP($B56,'Justerad allokering'!$B$2:$AG$462,MATCH(G$2,'Justerad allokering'!$B$2:$AF$2,0),FALSE))</f>
        <v>0</v>
      </c>
      <c r="H56" s="28">
        <f>IF(ISERROR(1/VLOOKUP($B56,'Justerad allokering'!$B$2:$AG$462,MATCH(H$2,'Justerad allokering'!$B$2:$AF$2,0),FALSE)),VLOOKUP($B56,'Allokerad kvv'!$B$2:$AV$468,MATCH(H$2,'Allokerad kvv'!$B$2:$AV$2,0),FALSE),VLOOKUP($B56,'Justerad allokering'!$B$2:$AG$462,MATCH(H$2,'Justerad allokering'!$B$2:$AF$2,0),FALSE))</f>
        <v>0</v>
      </c>
      <c r="I56" s="28">
        <f>IF(ISERROR(1/VLOOKUP($B56,'Justerad allokering'!$B$2:$AG$462,MATCH(I$2,'Justerad allokering'!$B$2:$AF$2,0),FALSE)),VLOOKUP($B56,'Allokerad kvv'!$B$2:$AV$468,MATCH(I$2,'Allokerad kvv'!$B$2:$AV$2,0),FALSE),VLOOKUP($B56,'Justerad allokering'!$B$2:$AG$462,MATCH(I$2,'Justerad allokering'!$B$2:$AF$2,0),FALSE))</f>
        <v>0</v>
      </c>
      <c r="J56" s="28">
        <f>IF(ISERROR(1/VLOOKUP($B56,'Justerad allokering'!$B$2:$AG$462,MATCH(J$2,'Justerad allokering'!$B$2:$AF$2,0),FALSE)),VLOOKUP($B56,'Allokerad kvv'!$B$2:$AV$468,MATCH(J$2,'Allokerad kvv'!$B$2:$AV$2,0),FALSE),VLOOKUP($B56,'Justerad allokering'!$B$2:$AG$462,MATCH(J$2,'Justerad allokering'!$B$2:$AF$2,0),FALSE))</f>
        <v>0</v>
      </c>
      <c r="K56" s="28">
        <f>IF(ISERROR(1/VLOOKUP($B56,'Justerad allokering'!$B$2:$AG$462,MATCH(K$2,'Justerad allokering'!$B$2:$AF$2,0),FALSE)),VLOOKUP($B56,'Allokerad kvv'!$B$2:$AV$468,MATCH(K$2,'Allokerad kvv'!$B$2:$AV$2,0),FALSE),VLOOKUP($B56,'Justerad allokering'!$B$2:$AG$462,MATCH(K$2,'Justerad allokering'!$B$2:$AF$2,0),FALSE))</f>
        <v>0</v>
      </c>
      <c r="L56" s="28">
        <f>IF(ISERROR(1/VLOOKUP($B56,'Justerad allokering'!$B$2:$AG$462,MATCH(L$2,'Justerad allokering'!$B$2:$AF$2,0),FALSE)),VLOOKUP($B56,'Allokerad kvv'!$B$2:$AV$468,MATCH(L$2,'Allokerad kvv'!$B$2:$AV$2,0),FALSE),VLOOKUP($B56,'Justerad allokering'!$B$2:$AG$462,MATCH(L$2,'Justerad allokering'!$B$2:$AF$2,0),FALSE))</f>
        <v>0</v>
      </c>
      <c r="M56" s="28">
        <f>IF(ISERROR(1/VLOOKUP($B56,'Justerad allokering'!$B$2:$AG$462,MATCH(M$2,'Justerad allokering'!$B$2:$AF$2,0),FALSE)),VLOOKUP($B56,'Allokerad kvv'!$B$2:$AV$468,MATCH(M$2,'Allokerad kvv'!$B$2:$AV$2,0),FALSE),VLOOKUP($B56,'Justerad allokering'!$B$2:$AG$462,MATCH(M$2,'Justerad allokering'!$B$2:$AF$2,0),FALSE))</f>
        <v>0</v>
      </c>
      <c r="N56" s="28">
        <f>IF(ISERROR(1/VLOOKUP($B56,'Justerad allokering'!$B$2:$AG$462,MATCH(N$2,'Justerad allokering'!$B$2:$AF$2,0),FALSE)),VLOOKUP($B56,'Allokerad kvv'!$B$2:$AV$468,MATCH(N$2,'Allokerad kvv'!$B$2:$AV$2,0),FALSE),VLOOKUP($B56,'Justerad allokering'!$B$2:$AG$462,MATCH(N$2,'Justerad allokering'!$B$2:$AF$2,0),FALSE))</f>
        <v>0</v>
      </c>
      <c r="O56" s="28">
        <f>IF(ISERROR(1/VLOOKUP($B56,'Justerad allokering'!$B$2:$AG$462,MATCH(O$2,'Justerad allokering'!$B$2:$AF$2,0),FALSE)),VLOOKUP($B56,'Allokerad kvv'!$B$2:$AV$468,MATCH(O$2,'Allokerad kvv'!$B$2:$AV$2,0),FALSE),VLOOKUP($B56,'Justerad allokering'!$B$2:$AG$462,MATCH(O$2,'Justerad allokering'!$B$2:$AF$2,0),FALSE))</f>
        <v>0</v>
      </c>
      <c r="P56" s="28">
        <f>IF(ISERROR(1/VLOOKUP($B56,'Justerad allokering'!$B$2:$AG$462,MATCH(P$2,'Justerad allokering'!$B$2:$AF$2,0),FALSE)),VLOOKUP($B56,'Allokerad kvv'!$B$2:$AV$468,MATCH(P$2,'Allokerad kvv'!$B$2:$AV$2,0),FALSE),VLOOKUP($B56,'Justerad allokering'!$B$2:$AG$462,MATCH(P$2,'Justerad allokering'!$B$2:$AF$2,0),FALSE))</f>
        <v>0</v>
      </c>
      <c r="Q56" s="28">
        <f>IF(ISERROR(1/VLOOKUP($B56,'Justerad allokering'!$B$2:$AG$462,MATCH(Q$2,'Justerad allokering'!$B$2:$AF$2,0),FALSE)),VLOOKUP($B56,'Allokerad kvv'!$B$2:$AV$468,MATCH(Q$2,'Allokerad kvv'!$B$2:$AV$2,0),FALSE),VLOOKUP($B56,'Justerad allokering'!$B$2:$AG$462,MATCH(Q$2,'Justerad allokering'!$B$2:$AF$2,0),FALSE))</f>
        <v>0</v>
      </c>
      <c r="R56" s="28">
        <f>IF(ISERROR(1/VLOOKUP($B56,'Justerad allokering'!$B$2:$AG$462,MATCH(R$2,'Justerad allokering'!$B$2:$AF$2,0),FALSE)),VLOOKUP($B56,'Allokerad kvv'!$B$2:$AV$468,MATCH(R$2,'Allokerad kvv'!$B$2:$AV$2,0),FALSE),VLOOKUP($B56,'Justerad allokering'!$B$2:$AG$462,MATCH(R$2,'Justerad allokering'!$B$2:$AF$2,0),FALSE))</f>
        <v>0</v>
      </c>
      <c r="S56" s="28">
        <f>IF(ISERROR(1/VLOOKUP($B56,'Justerad allokering'!$B$2:$AG$462,MATCH(S$2,'Justerad allokering'!$B$2:$AF$2,0),FALSE)),VLOOKUP($B56,'Allokerad kvv'!$B$2:$AV$468,MATCH(S$2,'Allokerad kvv'!$B$2:$AV$2,0),FALSE),VLOOKUP($B56,'Justerad allokering'!$B$2:$AG$462,MATCH(S$2,'Justerad allokering'!$B$2:$AF$2,0),FALSE))</f>
        <v>0</v>
      </c>
      <c r="T56" s="28">
        <f>IF(ISERROR(1/VLOOKUP($B56,'Justerad allokering'!$B$2:$AG$462,MATCH(T$2,'Justerad allokering'!$B$2:$AF$2,0),FALSE)),VLOOKUP($B56,'Allokerad kvv'!$B$2:$AV$468,MATCH(T$2,'Allokerad kvv'!$B$2:$AV$2,0),FALSE),VLOOKUP($B56,'Justerad allokering'!$B$2:$AG$462,MATCH(T$2,'Justerad allokering'!$B$2:$AF$2,0),FALSE))</f>
        <v>0</v>
      </c>
      <c r="U56" s="28">
        <f>IF(ISERROR(1/VLOOKUP($B56,'Justerad allokering'!$B$2:$AG$462,MATCH(U$2,'Justerad allokering'!$B$2:$AF$2,0),FALSE)),VLOOKUP($B56,'Allokerad kvv'!$B$2:$AV$468,MATCH(U$2,'Allokerad kvv'!$B$2:$AV$2,0),FALSE),VLOOKUP($B56,'Justerad allokering'!$B$2:$AG$462,MATCH(U$2,'Justerad allokering'!$B$2:$AF$2,0),FALSE))</f>
        <v>0</v>
      </c>
      <c r="V56" s="28">
        <f>IF(ISERROR(1/VLOOKUP($B56,'Justerad allokering'!$B$2:$AG$462,MATCH(V$2,'Justerad allokering'!$B$2:$AF$2,0),FALSE)),VLOOKUP($B56,'Allokerad kvv'!$B$2:$AV$468,MATCH(V$2,'Allokerad kvv'!$B$2:$AV$2,0),FALSE),VLOOKUP($B56,'Justerad allokering'!$B$2:$AG$462,MATCH(V$2,'Justerad allokering'!$B$2:$AF$2,0),FALSE))</f>
        <v>0</v>
      </c>
      <c r="W56" s="28">
        <f>IF(ISERROR(1/VLOOKUP($B56,'Justerad allokering'!$B$2:$AG$462,MATCH(W$2,'Justerad allokering'!$B$2:$AF$2,0),FALSE)),VLOOKUP($B56,'Allokerad kvv'!$B$2:$AV$468,MATCH(W$2,'Allokerad kvv'!$B$2:$AV$2,0),FALSE),VLOOKUP($B56,'Justerad allokering'!$B$2:$AG$462,MATCH(W$2,'Justerad allokering'!$B$2:$AF$2,0),FALSE))</f>
        <v>0</v>
      </c>
      <c r="X56" s="28">
        <f>IF(ISERROR(1/VLOOKUP($B56,'Justerad allokering'!$B$2:$AG$462,MATCH(X$2,'Justerad allokering'!$B$2:$AF$2,0),FALSE)),VLOOKUP($B56,'Allokerad kvv'!$B$2:$AV$468,MATCH(X$2,'Allokerad kvv'!$B$2:$AV$2,0),FALSE),VLOOKUP($B56,'Justerad allokering'!$B$2:$AG$462,MATCH(X$2,'Justerad allokering'!$B$2:$AF$2,0),FALSE))</f>
        <v>0</v>
      </c>
      <c r="Y56" s="28">
        <f>IF(ISERROR(1/VLOOKUP($B56,'Justerad allokering'!$B$2:$AG$462,MATCH(Y$2,'Justerad allokering'!$B$2:$AF$2,0),FALSE)),VLOOKUP($B56,'Allokerad kvv'!$B$2:$AV$468,MATCH(Y$2,'Allokerad kvv'!$B$2:$AV$2,0),FALSE),VLOOKUP($B56,'Justerad allokering'!$B$2:$AG$462,MATCH(Y$2,'Justerad allokering'!$B$2:$AF$2,0),FALSE))</f>
        <v>0</v>
      </c>
      <c r="Z56" s="28">
        <f>IF(ISERROR(1/VLOOKUP($B56,'Justerad allokering'!$B$2:$AG$462,MATCH(Z$2,'Justerad allokering'!$B$2:$AF$2,0),FALSE)),VLOOKUP($B56,'Allokerad kvv'!$B$2:$AV$468,MATCH(Z$2,'Allokerad kvv'!$B$2:$AV$2,0),FALSE),VLOOKUP($B56,'Justerad allokering'!$B$2:$AG$462,MATCH(Z$2,'Justerad allokering'!$B$2:$AF$2,0),FALSE))</f>
        <v>0</v>
      </c>
      <c r="AA56" s="28"/>
      <c r="AB56" s="28"/>
      <c r="AE56">
        <f t="shared" si="0"/>
        <v>0</v>
      </c>
      <c r="AG56">
        <f t="shared" si="1"/>
        <v>0</v>
      </c>
      <c r="AH56">
        <f t="shared" si="2"/>
        <v>0</v>
      </c>
      <c r="AI56" s="55" t="str">
        <f>IF(AH56=0,"",AH56/VLOOKUP(B56,Kraftvärmeprod!$B$1:$BC$480,MATCH("Summa tillförd energi exklusive rökgaskondensering",Kraftvärmeprod!$B$1:$BC$1,0),FALSE))</f>
        <v/>
      </c>
    </row>
    <row r="57" spans="1:35" x14ac:dyDescent="0.25">
      <c r="A57" s="28" t="s">
        <v>80</v>
      </c>
      <c r="B57" s="28" t="s">
        <v>84</v>
      </c>
      <c r="C57" s="28">
        <f>IF(ISERROR(1/VLOOKUP($B57,'Justerad allokering'!$B$2:$AG$462,MATCH(C$2,'Justerad allokering'!$B$2:$AF$2,0),FALSE)),VLOOKUP($B57,'Allokerad kvv'!$B$2:$AV$468,MATCH(C$2,'Allokerad kvv'!$B$2:$AV$2,0),FALSE),VLOOKUP($B57,'Justerad allokering'!$B$2:$AG$462,MATCH(C$2,'Justerad allokering'!$B$2:$AF$2,0),FALSE))</f>
        <v>0</v>
      </c>
      <c r="D57" s="28">
        <f>IF(ISERROR(1/VLOOKUP($B57,'Justerad allokering'!$B$2:$AG$462,MATCH(D$2,'Justerad allokering'!$B$2:$AF$2,0),FALSE)),VLOOKUP($B57,'Allokerad kvv'!$B$2:$AV$468,MATCH(D$2,'Allokerad kvv'!$B$2:$AV$2,0),FALSE),VLOOKUP($B57,'Justerad allokering'!$B$2:$AG$462,MATCH(D$2,'Justerad allokering'!$B$2:$AF$2,0),FALSE))</f>
        <v>0</v>
      </c>
      <c r="E57" s="28">
        <f>IF(ISERROR(1/VLOOKUP($B57,'Justerad allokering'!$B$2:$AG$462,MATCH(E$2,'Justerad allokering'!$B$2:$AF$2,0),FALSE)),VLOOKUP($B57,'Allokerad kvv'!$B$2:$AV$468,MATCH(E$2,'Allokerad kvv'!$B$2:$AV$2,0),FALSE),VLOOKUP($B57,'Justerad allokering'!$B$2:$AG$462,MATCH(E$2,'Justerad allokering'!$B$2:$AF$2,0),FALSE))</f>
        <v>0</v>
      </c>
      <c r="F57" s="28">
        <f>IF(ISERROR(1/VLOOKUP($B57,'Justerad allokering'!$B$2:$AG$462,MATCH(F$2,'Justerad allokering'!$B$2:$AF$2,0),FALSE)),VLOOKUP($B57,'Allokerad kvv'!$B$2:$AV$468,MATCH(F$2,'Allokerad kvv'!$B$2:$AV$2,0),FALSE),VLOOKUP($B57,'Justerad allokering'!$B$2:$AG$462,MATCH(F$2,'Justerad allokering'!$B$2:$AF$2,0),FALSE))</f>
        <v>0</v>
      </c>
      <c r="G57" s="28">
        <f>IF(ISERROR(1/VLOOKUP($B57,'Justerad allokering'!$B$2:$AG$462,MATCH(G$2,'Justerad allokering'!$B$2:$AF$2,0),FALSE)),VLOOKUP($B57,'Allokerad kvv'!$B$2:$AV$468,MATCH(G$2,'Allokerad kvv'!$B$2:$AV$2,0),FALSE),VLOOKUP($B57,'Justerad allokering'!$B$2:$AG$462,MATCH(G$2,'Justerad allokering'!$B$2:$AF$2,0),FALSE))</f>
        <v>0</v>
      </c>
      <c r="H57" s="28">
        <f>IF(ISERROR(1/VLOOKUP($B57,'Justerad allokering'!$B$2:$AG$462,MATCH(H$2,'Justerad allokering'!$B$2:$AF$2,0),FALSE)),VLOOKUP($B57,'Allokerad kvv'!$B$2:$AV$468,MATCH(H$2,'Allokerad kvv'!$B$2:$AV$2,0),FALSE),VLOOKUP($B57,'Justerad allokering'!$B$2:$AG$462,MATCH(H$2,'Justerad allokering'!$B$2:$AF$2,0),FALSE))</f>
        <v>0</v>
      </c>
      <c r="I57" s="28">
        <f>IF(ISERROR(1/VLOOKUP($B57,'Justerad allokering'!$B$2:$AG$462,MATCH(I$2,'Justerad allokering'!$B$2:$AF$2,0),FALSE)),VLOOKUP($B57,'Allokerad kvv'!$B$2:$AV$468,MATCH(I$2,'Allokerad kvv'!$B$2:$AV$2,0),FALSE),VLOOKUP($B57,'Justerad allokering'!$B$2:$AG$462,MATCH(I$2,'Justerad allokering'!$B$2:$AF$2,0),FALSE))</f>
        <v>0</v>
      </c>
      <c r="J57" s="28">
        <f>IF(ISERROR(1/VLOOKUP($B57,'Justerad allokering'!$B$2:$AG$462,MATCH(J$2,'Justerad allokering'!$B$2:$AF$2,0),FALSE)),VLOOKUP($B57,'Allokerad kvv'!$B$2:$AV$468,MATCH(J$2,'Allokerad kvv'!$B$2:$AV$2,0),FALSE),VLOOKUP($B57,'Justerad allokering'!$B$2:$AG$462,MATCH(J$2,'Justerad allokering'!$B$2:$AF$2,0),FALSE))</f>
        <v>0</v>
      </c>
      <c r="K57" s="28">
        <f>IF(ISERROR(1/VLOOKUP($B57,'Justerad allokering'!$B$2:$AG$462,MATCH(K$2,'Justerad allokering'!$B$2:$AF$2,0),FALSE)),VLOOKUP($B57,'Allokerad kvv'!$B$2:$AV$468,MATCH(K$2,'Allokerad kvv'!$B$2:$AV$2,0),FALSE),VLOOKUP($B57,'Justerad allokering'!$B$2:$AG$462,MATCH(K$2,'Justerad allokering'!$B$2:$AF$2,0),FALSE))</f>
        <v>0</v>
      </c>
      <c r="L57" s="28">
        <f>IF(ISERROR(1/VLOOKUP($B57,'Justerad allokering'!$B$2:$AG$462,MATCH(L$2,'Justerad allokering'!$B$2:$AF$2,0),FALSE)),VLOOKUP($B57,'Allokerad kvv'!$B$2:$AV$468,MATCH(L$2,'Allokerad kvv'!$B$2:$AV$2,0),FALSE),VLOOKUP($B57,'Justerad allokering'!$B$2:$AG$462,MATCH(L$2,'Justerad allokering'!$B$2:$AF$2,0),FALSE))</f>
        <v>0</v>
      </c>
      <c r="M57" s="28">
        <f>IF(ISERROR(1/VLOOKUP($B57,'Justerad allokering'!$B$2:$AG$462,MATCH(M$2,'Justerad allokering'!$B$2:$AF$2,0),FALSE)),VLOOKUP($B57,'Allokerad kvv'!$B$2:$AV$468,MATCH(M$2,'Allokerad kvv'!$B$2:$AV$2,0),FALSE),VLOOKUP($B57,'Justerad allokering'!$B$2:$AG$462,MATCH(M$2,'Justerad allokering'!$B$2:$AF$2,0),FALSE))</f>
        <v>0</v>
      </c>
      <c r="N57" s="28">
        <f>IF(ISERROR(1/VLOOKUP($B57,'Justerad allokering'!$B$2:$AG$462,MATCH(N$2,'Justerad allokering'!$B$2:$AF$2,0),FALSE)),VLOOKUP($B57,'Allokerad kvv'!$B$2:$AV$468,MATCH(N$2,'Allokerad kvv'!$B$2:$AV$2,0),FALSE),VLOOKUP($B57,'Justerad allokering'!$B$2:$AG$462,MATCH(N$2,'Justerad allokering'!$B$2:$AF$2,0),FALSE))</f>
        <v>0</v>
      </c>
      <c r="O57" s="28">
        <f>IF(ISERROR(1/VLOOKUP($B57,'Justerad allokering'!$B$2:$AG$462,MATCH(O$2,'Justerad allokering'!$B$2:$AF$2,0),FALSE)),VLOOKUP($B57,'Allokerad kvv'!$B$2:$AV$468,MATCH(O$2,'Allokerad kvv'!$B$2:$AV$2,0),FALSE),VLOOKUP($B57,'Justerad allokering'!$B$2:$AG$462,MATCH(O$2,'Justerad allokering'!$B$2:$AF$2,0),FALSE))</f>
        <v>0</v>
      </c>
      <c r="P57" s="28">
        <f>IF(ISERROR(1/VLOOKUP($B57,'Justerad allokering'!$B$2:$AG$462,MATCH(P$2,'Justerad allokering'!$B$2:$AF$2,0),FALSE)),VLOOKUP($B57,'Allokerad kvv'!$B$2:$AV$468,MATCH(P$2,'Allokerad kvv'!$B$2:$AV$2,0),FALSE),VLOOKUP($B57,'Justerad allokering'!$B$2:$AG$462,MATCH(P$2,'Justerad allokering'!$B$2:$AF$2,0),FALSE))</f>
        <v>0</v>
      </c>
      <c r="Q57" s="28">
        <f>IF(ISERROR(1/VLOOKUP($B57,'Justerad allokering'!$B$2:$AG$462,MATCH(Q$2,'Justerad allokering'!$B$2:$AF$2,0),FALSE)),VLOOKUP($B57,'Allokerad kvv'!$B$2:$AV$468,MATCH(Q$2,'Allokerad kvv'!$B$2:$AV$2,0),FALSE),VLOOKUP($B57,'Justerad allokering'!$B$2:$AG$462,MATCH(Q$2,'Justerad allokering'!$B$2:$AF$2,0),FALSE))</f>
        <v>0</v>
      </c>
      <c r="R57" s="28">
        <f>IF(ISERROR(1/VLOOKUP($B57,'Justerad allokering'!$B$2:$AG$462,MATCH(R$2,'Justerad allokering'!$B$2:$AF$2,0),FALSE)),VLOOKUP($B57,'Allokerad kvv'!$B$2:$AV$468,MATCH(R$2,'Allokerad kvv'!$B$2:$AV$2,0),FALSE),VLOOKUP($B57,'Justerad allokering'!$B$2:$AG$462,MATCH(R$2,'Justerad allokering'!$B$2:$AF$2,0),FALSE))</f>
        <v>0</v>
      </c>
      <c r="S57" s="28">
        <f>IF(ISERROR(1/VLOOKUP($B57,'Justerad allokering'!$B$2:$AG$462,MATCH(S$2,'Justerad allokering'!$B$2:$AF$2,0),FALSE)),VLOOKUP($B57,'Allokerad kvv'!$B$2:$AV$468,MATCH(S$2,'Allokerad kvv'!$B$2:$AV$2,0),FALSE),VLOOKUP($B57,'Justerad allokering'!$B$2:$AG$462,MATCH(S$2,'Justerad allokering'!$B$2:$AF$2,0),FALSE))</f>
        <v>0</v>
      </c>
      <c r="T57" s="28">
        <f>IF(ISERROR(1/VLOOKUP($B57,'Justerad allokering'!$B$2:$AG$462,MATCH(T$2,'Justerad allokering'!$B$2:$AF$2,0),FALSE)),VLOOKUP($B57,'Allokerad kvv'!$B$2:$AV$468,MATCH(T$2,'Allokerad kvv'!$B$2:$AV$2,0),FALSE),VLOOKUP($B57,'Justerad allokering'!$B$2:$AG$462,MATCH(T$2,'Justerad allokering'!$B$2:$AF$2,0),FALSE))</f>
        <v>0</v>
      </c>
      <c r="U57" s="28">
        <f>IF(ISERROR(1/VLOOKUP($B57,'Justerad allokering'!$B$2:$AG$462,MATCH(U$2,'Justerad allokering'!$B$2:$AF$2,0),FALSE)),VLOOKUP($B57,'Allokerad kvv'!$B$2:$AV$468,MATCH(U$2,'Allokerad kvv'!$B$2:$AV$2,0),FALSE),VLOOKUP($B57,'Justerad allokering'!$B$2:$AG$462,MATCH(U$2,'Justerad allokering'!$B$2:$AF$2,0),FALSE))</f>
        <v>0</v>
      </c>
      <c r="V57" s="28">
        <f>IF(ISERROR(1/VLOOKUP($B57,'Justerad allokering'!$B$2:$AG$462,MATCH(V$2,'Justerad allokering'!$B$2:$AF$2,0),FALSE)),VLOOKUP($B57,'Allokerad kvv'!$B$2:$AV$468,MATCH(V$2,'Allokerad kvv'!$B$2:$AV$2,0),FALSE),VLOOKUP($B57,'Justerad allokering'!$B$2:$AG$462,MATCH(V$2,'Justerad allokering'!$B$2:$AF$2,0),FALSE))</f>
        <v>0</v>
      </c>
      <c r="W57" s="28">
        <f>IF(ISERROR(1/VLOOKUP($B57,'Justerad allokering'!$B$2:$AG$462,MATCH(W$2,'Justerad allokering'!$B$2:$AF$2,0),FALSE)),VLOOKUP($B57,'Allokerad kvv'!$B$2:$AV$468,MATCH(W$2,'Allokerad kvv'!$B$2:$AV$2,0),FALSE),VLOOKUP($B57,'Justerad allokering'!$B$2:$AG$462,MATCH(W$2,'Justerad allokering'!$B$2:$AF$2,0),FALSE))</f>
        <v>0</v>
      </c>
      <c r="X57" s="28">
        <f>IF(ISERROR(1/VLOOKUP($B57,'Justerad allokering'!$B$2:$AG$462,MATCH(X$2,'Justerad allokering'!$B$2:$AF$2,0),FALSE)),VLOOKUP($B57,'Allokerad kvv'!$B$2:$AV$468,MATCH(X$2,'Allokerad kvv'!$B$2:$AV$2,0),FALSE),VLOOKUP($B57,'Justerad allokering'!$B$2:$AG$462,MATCH(X$2,'Justerad allokering'!$B$2:$AF$2,0),FALSE))</f>
        <v>0</v>
      </c>
      <c r="Y57" s="28">
        <f>IF(ISERROR(1/VLOOKUP($B57,'Justerad allokering'!$B$2:$AG$462,MATCH(Y$2,'Justerad allokering'!$B$2:$AF$2,0),FALSE)),VLOOKUP($B57,'Allokerad kvv'!$B$2:$AV$468,MATCH(Y$2,'Allokerad kvv'!$B$2:$AV$2,0),FALSE),VLOOKUP($B57,'Justerad allokering'!$B$2:$AG$462,MATCH(Y$2,'Justerad allokering'!$B$2:$AF$2,0),FALSE))</f>
        <v>0</v>
      </c>
      <c r="Z57" s="28">
        <f>IF(ISERROR(1/VLOOKUP($B57,'Justerad allokering'!$B$2:$AG$462,MATCH(Z$2,'Justerad allokering'!$B$2:$AF$2,0),FALSE)),VLOOKUP($B57,'Allokerad kvv'!$B$2:$AV$468,MATCH(Z$2,'Allokerad kvv'!$B$2:$AV$2,0),FALSE),VLOOKUP($B57,'Justerad allokering'!$B$2:$AG$462,MATCH(Z$2,'Justerad allokering'!$B$2:$AF$2,0),FALSE))</f>
        <v>0</v>
      </c>
      <c r="AA57" s="28"/>
      <c r="AB57" s="28"/>
      <c r="AE57">
        <f t="shared" si="0"/>
        <v>0</v>
      </c>
      <c r="AG57">
        <f t="shared" si="1"/>
        <v>0</v>
      </c>
      <c r="AH57">
        <f t="shared" si="2"/>
        <v>0</v>
      </c>
      <c r="AI57" s="55" t="str">
        <f>IF(AH57=0,"",AH57/VLOOKUP(B57,Kraftvärmeprod!$B$1:$BC$480,MATCH("Summa tillförd energi exklusive rökgaskondensering",Kraftvärmeprod!$B$1:$BC$1,0),FALSE))</f>
        <v/>
      </c>
    </row>
    <row r="58" spans="1:35" x14ac:dyDescent="0.25">
      <c r="A58" s="28" t="s">
        <v>80</v>
      </c>
      <c r="B58" s="28" t="s">
        <v>85</v>
      </c>
      <c r="C58" s="28">
        <f>IF(ISERROR(1/VLOOKUP($B58,'Justerad allokering'!$B$2:$AG$462,MATCH(C$2,'Justerad allokering'!$B$2:$AF$2,0),FALSE)),VLOOKUP($B58,'Allokerad kvv'!$B$2:$AV$468,MATCH(C$2,'Allokerad kvv'!$B$2:$AV$2,0),FALSE),VLOOKUP($B58,'Justerad allokering'!$B$2:$AG$462,MATCH(C$2,'Justerad allokering'!$B$2:$AF$2,0),FALSE))</f>
        <v>0</v>
      </c>
      <c r="D58" s="28">
        <f>IF(ISERROR(1/VLOOKUP($B58,'Justerad allokering'!$B$2:$AG$462,MATCH(D$2,'Justerad allokering'!$B$2:$AF$2,0),FALSE)),VLOOKUP($B58,'Allokerad kvv'!$B$2:$AV$468,MATCH(D$2,'Allokerad kvv'!$B$2:$AV$2,0),FALSE),VLOOKUP($B58,'Justerad allokering'!$B$2:$AG$462,MATCH(D$2,'Justerad allokering'!$B$2:$AF$2,0),FALSE))</f>
        <v>0</v>
      </c>
      <c r="E58" s="28">
        <f>IF(ISERROR(1/VLOOKUP($B58,'Justerad allokering'!$B$2:$AG$462,MATCH(E$2,'Justerad allokering'!$B$2:$AF$2,0),FALSE)),VLOOKUP($B58,'Allokerad kvv'!$B$2:$AV$468,MATCH(E$2,'Allokerad kvv'!$B$2:$AV$2,0),FALSE),VLOOKUP($B58,'Justerad allokering'!$B$2:$AG$462,MATCH(E$2,'Justerad allokering'!$B$2:$AF$2,0),FALSE))</f>
        <v>0</v>
      </c>
      <c r="F58" s="28">
        <f>IF(ISERROR(1/VLOOKUP($B58,'Justerad allokering'!$B$2:$AG$462,MATCH(F$2,'Justerad allokering'!$B$2:$AF$2,0),FALSE)),VLOOKUP($B58,'Allokerad kvv'!$B$2:$AV$468,MATCH(F$2,'Allokerad kvv'!$B$2:$AV$2,0),FALSE),VLOOKUP($B58,'Justerad allokering'!$B$2:$AG$462,MATCH(F$2,'Justerad allokering'!$B$2:$AF$2,0),FALSE))</f>
        <v>0</v>
      </c>
      <c r="G58" s="28">
        <f>IF(ISERROR(1/VLOOKUP($B58,'Justerad allokering'!$B$2:$AG$462,MATCH(G$2,'Justerad allokering'!$B$2:$AF$2,0),FALSE)),VLOOKUP($B58,'Allokerad kvv'!$B$2:$AV$468,MATCH(G$2,'Allokerad kvv'!$B$2:$AV$2,0),FALSE),VLOOKUP($B58,'Justerad allokering'!$B$2:$AG$462,MATCH(G$2,'Justerad allokering'!$B$2:$AF$2,0),FALSE))</f>
        <v>0</v>
      </c>
      <c r="H58" s="28">
        <f>IF(ISERROR(1/VLOOKUP($B58,'Justerad allokering'!$B$2:$AG$462,MATCH(H$2,'Justerad allokering'!$B$2:$AF$2,0),FALSE)),VLOOKUP($B58,'Allokerad kvv'!$B$2:$AV$468,MATCH(H$2,'Allokerad kvv'!$B$2:$AV$2,0),FALSE),VLOOKUP($B58,'Justerad allokering'!$B$2:$AG$462,MATCH(H$2,'Justerad allokering'!$B$2:$AF$2,0),FALSE))</f>
        <v>0</v>
      </c>
      <c r="I58" s="28">
        <f>IF(ISERROR(1/VLOOKUP($B58,'Justerad allokering'!$B$2:$AG$462,MATCH(I$2,'Justerad allokering'!$B$2:$AF$2,0),FALSE)),VLOOKUP($B58,'Allokerad kvv'!$B$2:$AV$468,MATCH(I$2,'Allokerad kvv'!$B$2:$AV$2,0),FALSE),VLOOKUP($B58,'Justerad allokering'!$B$2:$AG$462,MATCH(I$2,'Justerad allokering'!$B$2:$AF$2,0),FALSE))</f>
        <v>0</v>
      </c>
      <c r="J58" s="28">
        <f>IF(ISERROR(1/VLOOKUP($B58,'Justerad allokering'!$B$2:$AG$462,MATCH(J$2,'Justerad allokering'!$B$2:$AF$2,0),FALSE)),VLOOKUP($B58,'Allokerad kvv'!$B$2:$AV$468,MATCH(J$2,'Allokerad kvv'!$B$2:$AV$2,0),FALSE),VLOOKUP($B58,'Justerad allokering'!$B$2:$AG$462,MATCH(J$2,'Justerad allokering'!$B$2:$AF$2,0),FALSE))</f>
        <v>0</v>
      </c>
      <c r="K58" s="28">
        <f>IF(ISERROR(1/VLOOKUP($B58,'Justerad allokering'!$B$2:$AG$462,MATCH(K$2,'Justerad allokering'!$B$2:$AF$2,0),FALSE)),VLOOKUP($B58,'Allokerad kvv'!$B$2:$AV$468,MATCH(K$2,'Allokerad kvv'!$B$2:$AV$2,0),FALSE),VLOOKUP($B58,'Justerad allokering'!$B$2:$AG$462,MATCH(K$2,'Justerad allokering'!$B$2:$AF$2,0),FALSE))</f>
        <v>0</v>
      </c>
      <c r="L58" s="28">
        <f>IF(ISERROR(1/VLOOKUP($B58,'Justerad allokering'!$B$2:$AG$462,MATCH(L$2,'Justerad allokering'!$B$2:$AF$2,0),FALSE)),VLOOKUP($B58,'Allokerad kvv'!$B$2:$AV$468,MATCH(L$2,'Allokerad kvv'!$B$2:$AV$2,0),FALSE),VLOOKUP($B58,'Justerad allokering'!$B$2:$AG$462,MATCH(L$2,'Justerad allokering'!$B$2:$AF$2,0),FALSE))</f>
        <v>0</v>
      </c>
      <c r="M58" s="28">
        <f>IF(ISERROR(1/VLOOKUP($B58,'Justerad allokering'!$B$2:$AG$462,MATCH(M$2,'Justerad allokering'!$B$2:$AF$2,0),FALSE)),VLOOKUP($B58,'Allokerad kvv'!$B$2:$AV$468,MATCH(M$2,'Allokerad kvv'!$B$2:$AV$2,0),FALSE),VLOOKUP($B58,'Justerad allokering'!$B$2:$AG$462,MATCH(M$2,'Justerad allokering'!$B$2:$AF$2,0),FALSE))</f>
        <v>0</v>
      </c>
      <c r="N58" s="28">
        <f>IF(ISERROR(1/VLOOKUP($B58,'Justerad allokering'!$B$2:$AG$462,MATCH(N$2,'Justerad allokering'!$B$2:$AF$2,0),FALSE)),VLOOKUP($B58,'Allokerad kvv'!$B$2:$AV$468,MATCH(N$2,'Allokerad kvv'!$B$2:$AV$2,0),FALSE),VLOOKUP($B58,'Justerad allokering'!$B$2:$AG$462,MATCH(N$2,'Justerad allokering'!$B$2:$AF$2,0),FALSE))</f>
        <v>0</v>
      </c>
      <c r="O58" s="28">
        <f>IF(ISERROR(1/VLOOKUP($B58,'Justerad allokering'!$B$2:$AG$462,MATCH(O$2,'Justerad allokering'!$B$2:$AF$2,0),FALSE)),VLOOKUP($B58,'Allokerad kvv'!$B$2:$AV$468,MATCH(O$2,'Allokerad kvv'!$B$2:$AV$2,0),FALSE),VLOOKUP($B58,'Justerad allokering'!$B$2:$AG$462,MATCH(O$2,'Justerad allokering'!$B$2:$AF$2,0),FALSE))</f>
        <v>0</v>
      </c>
      <c r="P58" s="28">
        <f>IF(ISERROR(1/VLOOKUP($B58,'Justerad allokering'!$B$2:$AG$462,MATCH(P$2,'Justerad allokering'!$B$2:$AF$2,0),FALSE)),VLOOKUP($B58,'Allokerad kvv'!$B$2:$AV$468,MATCH(P$2,'Allokerad kvv'!$B$2:$AV$2,0),FALSE),VLOOKUP($B58,'Justerad allokering'!$B$2:$AG$462,MATCH(P$2,'Justerad allokering'!$B$2:$AF$2,0),FALSE))</f>
        <v>0</v>
      </c>
      <c r="Q58" s="28">
        <f>IF(ISERROR(1/VLOOKUP($B58,'Justerad allokering'!$B$2:$AG$462,MATCH(Q$2,'Justerad allokering'!$B$2:$AF$2,0),FALSE)),VLOOKUP($B58,'Allokerad kvv'!$B$2:$AV$468,MATCH(Q$2,'Allokerad kvv'!$B$2:$AV$2,0),FALSE),VLOOKUP($B58,'Justerad allokering'!$B$2:$AG$462,MATCH(Q$2,'Justerad allokering'!$B$2:$AF$2,0),FALSE))</f>
        <v>0</v>
      </c>
      <c r="R58" s="28">
        <f>IF(ISERROR(1/VLOOKUP($B58,'Justerad allokering'!$B$2:$AG$462,MATCH(R$2,'Justerad allokering'!$B$2:$AF$2,0),FALSE)),VLOOKUP($B58,'Allokerad kvv'!$B$2:$AV$468,MATCH(R$2,'Allokerad kvv'!$B$2:$AV$2,0),FALSE),VLOOKUP($B58,'Justerad allokering'!$B$2:$AG$462,MATCH(R$2,'Justerad allokering'!$B$2:$AF$2,0),FALSE))</f>
        <v>0</v>
      </c>
      <c r="S58" s="28">
        <f>IF(ISERROR(1/VLOOKUP($B58,'Justerad allokering'!$B$2:$AG$462,MATCH(S$2,'Justerad allokering'!$B$2:$AF$2,0),FALSE)),VLOOKUP($B58,'Allokerad kvv'!$B$2:$AV$468,MATCH(S$2,'Allokerad kvv'!$B$2:$AV$2,0),FALSE),VLOOKUP($B58,'Justerad allokering'!$B$2:$AG$462,MATCH(S$2,'Justerad allokering'!$B$2:$AF$2,0),FALSE))</f>
        <v>0</v>
      </c>
      <c r="T58" s="28">
        <f>IF(ISERROR(1/VLOOKUP($B58,'Justerad allokering'!$B$2:$AG$462,MATCH(T$2,'Justerad allokering'!$B$2:$AF$2,0),FALSE)),VLOOKUP($B58,'Allokerad kvv'!$B$2:$AV$468,MATCH(T$2,'Allokerad kvv'!$B$2:$AV$2,0),FALSE),VLOOKUP($B58,'Justerad allokering'!$B$2:$AG$462,MATCH(T$2,'Justerad allokering'!$B$2:$AF$2,0),FALSE))</f>
        <v>0</v>
      </c>
      <c r="U58" s="28">
        <f>IF(ISERROR(1/VLOOKUP($B58,'Justerad allokering'!$B$2:$AG$462,MATCH(U$2,'Justerad allokering'!$B$2:$AF$2,0),FALSE)),VLOOKUP($B58,'Allokerad kvv'!$B$2:$AV$468,MATCH(U$2,'Allokerad kvv'!$B$2:$AV$2,0),FALSE),VLOOKUP($B58,'Justerad allokering'!$B$2:$AG$462,MATCH(U$2,'Justerad allokering'!$B$2:$AF$2,0),FALSE))</f>
        <v>0</v>
      </c>
      <c r="V58" s="28">
        <f>IF(ISERROR(1/VLOOKUP($B58,'Justerad allokering'!$B$2:$AG$462,MATCH(V$2,'Justerad allokering'!$B$2:$AF$2,0),FALSE)),VLOOKUP($B58,'Allokerad kvv'!$B$2:$AV$468,MATCH(V$2,'Allokerad kvv'!$B$2:$AV$2,0),FALSE),VLOOKUP($B58,'Justerad allokering'!$B$2:$AG$462,MATCH(V$2,'Justerad allokering'!$B$2:$AF$2,0),FALSE))</f>
        <v>0</v>
      </c>
      <c r="W58" s="28">
        <f>IF(ISERROR(1/VLOOKUP($B58,'Justerad allokering'!$B$2:$AG$462,MATCH(W$2,'Justerad allokering'!$B$2:$AF$2,0),FALSE)),VLOOKUP($B58,'Allokerad kvv'!$B$2:$AV$468,MATCH(W$2,'Allokerad kvv'!$B$2:$AV$2,0),FALSE),VLOOKUP($B58,'Justerad allokering'!$B$2:$AG$462,MATCH(W$2,'Justerad allokering'!$B$2:$AF$2,0),FALSE))</f>
        <v>0</v>
      </c>
      <c r="X58" s="28">
        <f>IF(ISERROR(1/VLOOKUP($B58,'Justerad allokering'!$B$2:$AG$462,MATCH(X$2,'Justerad allokering'!$B$2:$AF$2,0),FALSE)),VLOOKUP($B58,'Allokerad kvv'!$B$2:$AV$468,MATCH(X$2,'Allokerad kvv'!$B$2:$AV$2,0),FALSE),VLOOKUP($B58,'Justerad allokering'!$B$2:$AG$462,MATCH(X$2,'Justerad allokering'!$B$2:$AF$2,0),FALSE))</f>
        <v>0</v>
      </c>
      <c r="Y58" s="28">
        <f>IF(ISERROR(1/VLOOKUP($B58,'Justerad allokering'!$B$2:$AG$462,MATCH(Y$2,'Justerad allokering'!$B$2:$AF$2,0),FALSE)),VLOOKUP($B58,'Allokerad kvv'!$B$2:$AV$468,MATCH(Y$2,'Allokerad kvv'!$B$2:$AV$2,0),FALSE),VLOOKUP($B58,'Justerad allokering'!$B$2:$AG$462,MATCH(Y$2,'Justerad allokering'!$B$2:$AF$2,0),FALSE))</f>
        <v>0</v>
      </c>
      <c r="Z58" s="28">
        <f>IF(ISERROR(1/VLOOKUP($B58,'Justerad allokering'!$B$2:$AG$462,MATCH(Z$2,'Justerad allokering'!$B$2:$AF$2,0),FALSE)),VLOOKUP($B58,'Allokerad kvv'!$B$2:$AV$468,MATCH(Z$2,'Allokerad kvv'!$B$2:$AV$2,0),FALSE),VLOOKUP($B58,'Justerad allokering'!$B$2:$AG$462,MATCH(Z$2,'Justerad allokering'!$B$2:$AF$2,0),FALSE))</f>
        <v>0</v>
      </c>
      <c r="AA58" s="28"/>
      <c r="AB58" s="28"/>
      <c r="AE58">
        <f t="shared" si="0"/>
        <v>0</v>
      </c>
      <c r="AG58">
        <f t="shared" si="1"/>
        <v>0</v>
      </c>
      <c r="AH58">
        <f t="shared" si="2"/>
        <v>0</v>
      </c>
      <c r="AI58" s="55" t="str">
        <f>IF(AH58=0,"",AH58/VLOOKUP(B58,Kraftvärmeprod!$B$1:$BC$480,MATCH("Summa tillförd energi exklusive rökgaskondensering",Kraftvärmeprod!$B$1:$BC$1,0),FALSE))</f>
        <v/>
      </c>
    </row>
    <row r="59" spans="1:35" x14ac:dyDescent="0.25">
      <c r="A59" s="28" t="s">
        <v>80</v>
      </c>
      <c r="B59" s="28" t="s">
        <v>86</v>
      </c>
      <c r="C59" s="28">
        <f>IF(ISERROR(1/VLOOKUP($B59,'Justerad allokering'!$B$2:$AG$462,MATCH(C$2,'Justerad allokering'!$B$2:$AF$2,0),FALSE)),VLOOKUP($B59,'Allokerad kvv'!$B$2:$AV$468,MATCH(C$2,'Allokerad kvv'!$B$2:$AV$2,0),FALSE),VLOOKUP($B59,'Justerad allokering'!$B$2:$AG$462,MATCH(C$2,'Justerad allokering'!$B$2:$AF$2,0),FALSE))</f>
        <v>0</v>
      </c>
      <c r="D59" s="28">
        <f>IF(ISERROR(1/VLOOKUP($B59,'Justerad allokering'!$B$2:$AG$462,MATCH(D$2,'Justerad allokering'!$B$2:$AF$2,0),FALSE)),VLOOKUP($B59,'Allokerad kvv'!$B$2:$AV$468,MATCH(D$2,'Allokerad kvv'!$B$2:$AV$2,0),FALSE),VLOOKUP($B59,'Justerad allokering'!$B$2:$AG$462,MATCH(D$2,'Justerad allokering'!$B$2:$AF$2,0),FALSE))</f>
        <v>0</v>
      </c>
      <c r="E59" s="28">
        <f>IF(ISERROR(1/VLOOKUP($B59,'Justerad allokering'!$B$2:$AG$462,MATCH(E$2,'Justerad allokering'!$B$2:$AF$2,0),FALSE)),VLOOKUP($B59,'Allokerad kvv'!$B$2:$AV$468,MATCH(E$2,'Allokerad kvv'!$B$2:$AV$2,0),FALSE),VLOOKUP($B59,'Justerad allokering'!$B$2:$AG$462,MATCH(E$2,'Justerad allokering'!$B$2:$AF$2,0),FALSE))</f>
        <v>0</v>
      </c>
      <c r="F59" s="28">
        <f>IF(ISERROR(1/VLOOKUP($B59,'Justerad allokering'!$B$2:$AG$462,MATCH(F$2,'Justerad allokering'!$B$2:$AF$2,0),FALSE)),VLOOKUP($B59,'Allokerad kvv'!$B$2:$AV$468,MATCH(F$2,'Allokerad kvv'!$B$2:$AV$2,0),FALSE),VLOOKUP($B59,'Justerad allokering'!$B$2:$AG$462,MATCH(F$2,'Justerad allokering'!$B$2:$AF$2,0),FALSE))</f>
        <v>0</v>
      </c>
      <c r="G59" s="28">
        <f>IF(ISERROR(1/VLOOKUP($B59,'Justerad allokering'!$B$2:$AG$462,MATCH(G$2,'Justerad allokering'!$B$2:$AF$2,0),FALSE)),VLOOKUP($B59,'Allokerad kvv'!$B$2:$AV$468,MATCH(G$2,'Allokerad kvv'!$B$2:$AV$2,0),FALSE),VLOOKUP($B59,'Justerad allokering'!$B$2:$AG$462,MATCH(G$2,'Justerad allokering'!$B$2:$AF$2,0),FALSE))</f>
        <v>0</v>
      </c>
      <c r="H59" s="28">
        <f>IF(ISERROR(1/VLOOKUP($B59,'Justerad allokering'!$B$2:$AG$462,MATCH(H$2,'Justerad allokering'!$B$2:$AF$2,0),FALSE)),VLOOKUP($B59,'Allokerad kvv'!$B$2:$AV$468,MATCH(H$2,'Allokerad kvv'!$B$2:$AV$2,0),FALSE),VLOOKUP($B59,'Justerad allokering'!$B$2:$AG$462,MATCH(H$2,'Justerad allokering'!$B$2:$AF$2,0),FALSE))</f>
        <v>0</v>
      </c>
      <c r="I59" s="28">
        <f>IF(ISERROR(1/VLOOKUP($B59,'Justerad allokering'!$B$2:$AG$462,MATCH(I$2,'Justerad allokering'!$B$2:$AF$2,0),FALSE)),VLOOKUP($B59,'Allokerad kvv'!$B$2:$AV$468,MATCH(I$2,'Allokerad kvv'!$B$2:$AV$2,0),FALSE),VLOOKUP($B59,'Justerad allokering'!$B$2:$AG$462,MATCH(I$2,'Justerad allokering'!$B$2:$AF$2,0),FALSE))</f>
        <v>0</v>
      </c>
      <c r="J59" s="28">
        <f>IF(ISERROR(1/VLOOKUP($B59,'Justerad allokering'!$B$2:$AG$462,MATCH(J$2,'Justerad allokering'!$B$2:$AF$2,0),FALSE)),VLOOKUP($B59,'Allokerad kvv'!$B$2:$AV$468,MATCH(J$2,'Allokerad kvv'!$B$2:$AV$2,0),FALSE),VLOOKUP($B59,'Justerad allokering'!$B$2:$AG$462,MATCH(J$2,'Justerad allokering'!$B$2:$AF$2,0),FALSE))</f>
        <v>0</v>
      </c>
      <c r="K59" s="28">
        <f>IF(ISERROR(1/VLOOKUP($B59,'Justerad allokering'!$B$2:$AG$462,MATCH(K$2,'Justerad allokering'!$B$2:$AF$2,0),FALSE)),VLOOKUP($B59,'Allokerad kvv'!$B$2:$AV$468,MATCH(K$2,'Allokerad kvv'!$B$2:$AV$2,0),FALSE),VLOOKUP($B59,'Justerad allokering'!$B$2:$AG$462,MATCH(K$2,'Justerad allokering'!$B$2:$AF$2,0),FALSE))</f>
        <v>0</v>
      </c>
      <c r="L59" s="28">
        <f>IF(ISERROR(1/VLOOKUP($B59,'Justerad allokering'!$B$2:$AG$462,MATCH(L$2,'Justerad allokering'!$B$2:$AF$2,0),FALSE)),VLOOKUP($B59,'Allokerad kvv'!$B$2:$AV$468,MATCH(L$2,'Allokerad kvv'!$B$2:$AV$2,0),FALSE),VLOOKUP($B59,'Justerad allokering'!$B$2:$AG$462,MATCH(L$2,'Justerad allokering'!$B$2:$AF$2,0),FALSE))</f>
        <v>0</v>
      </c>
      <c r="M59" s="28">
        <f>IF(ISERROR(1/VLOOKUP($B59,'Justerad allokering'!$B$2:$AG$462,MATCH(M$2,'Justerad allokering'!$B$2:$AF$2,0),FALSE)),VLOOKUP($B59,'Allokerad kvv'!$B$2:$AV$468,MATCH(M$2,'Allokerad kvv'!$B$2:$AV$2,0),FALSE),VLOOKUP($B59,'Justerad allokering'!$B$2:$AG$462,MATCH(M$2,'Justerad allokering'!$B$2:$AF$2,0),FALSE))</f>
        <v>0</v>
      </c>
      <c r="N59" s="28">
        <f>IF(ISERROR(1/VLOOKUP($B59,'Justerad allokering'!$B$2:$AG$462,MATCH(N$2,'Justerad allokering'!$B$2:$AF$2,0),FALSE)),VLOOKUP($B59,'Allokerad kvv'!$B$2:$AV$468,MATCH(N$2,'Allokerad kvv'!$B$2:$AV$2,0),FALSE),VLOOKUP($B59,'Justerad allokering'!$B$2:$AG$462,MATCH(N$2,'Justerad allokering'!$B$2:$AF$2,0),FALSE))</f>
        <v>0</v>
      </c>
      <c r="O59" s="28">
        <f>IF(ISERROR(1/VLOOKUP($B59,'Justerad allokering'!$B$2:$AG$462,MATCH(O$2,'Justerad allokering'!$B$2:$AF$2,0),FALSE)),VLOOKUP($B59,'Allokerad kvv'!$B$2:$AV$468,MATCH(O$2,'Allokerad kvv'!$B$2:$AV$2,0),FALSE),VLOOKUP($B59,'Justerad allokering'!$B$2:$AG$462,MATCH(O$2,'Justerad allokering'!$B$2:$AF$2,0),FALSE))</f>
        <v>0</v>
      </c>
      <c r="P59" s="28">
        <f>IF(ISERROR(1/VLOOKUP($B59,'Justerad allokering'!$B$2:$AG$462,MATCH(P$2,'Justerad allokering'!$B$2:$AF$2,0),FALSE)),VLOOKUP($B59,'Allokerad kvv'!$B$2:$AV$468,MATCH(P$2,'Allokerad kvv'!$B$2:$AV$2,0),FALSE),VLOOKUP($B59,'Justerad allokering'!$B$2:$AG$462,MATCH(P$2,'Justerad allokering'!$B$2:$AF$2,0),FALSE))</f>
        <v>0</v>
      </c>
      <c r="Q59" s="28">
        <f>IF(ISERROR(1/VLOOKUP($B59,'Justerad allokering'!$B$2:$AG$462,MATCH(Q$2,'Justerad allokering'!$B$2:$AF$2,0),FALSE)),VLOOKUP($B59,'Allokerad kvv'!$B$2:$AV$468,MATCH(Q$2,'Allokerad kvv'!$B$2:$AV$2,0),FALSE),VLOOKUP($B59,'Justerad allokering'!$B$2:$AG$462,MATCH(Q$2,'Justerad allokering'!$B$2:$AF$2,0),FALSE))</f>
        <v>0</v>
      </c>
      <c r="R59" s="28">
        <f>IF(ISERROR(1/VLOOKUP($B59,'Justerad allokering'!$B$2:$AG$462,MATCH(R$2,'Justerad allokering'!$B$2:$AF$2,0),FALSE)),VLOOKUP($B59,'Allokerad kvv'!$B$2:$AV$468,MATCH(R$2,'Allokerad kvv'!$B$2:$AV$2,0),FALSE),VLOOKUP($B59,'Justerad allokering'!$B$2:$AG$462,MATCH(R$2,'Justerad allokering'!$B$2:$AF$2,0),FALSE))</f>
        <v>0</v>
      </c>
      <c r="S59" s="28">
        <f>IF(ISERROR(1/VLOOKUP($B59,'Justerad allokering'!$B$2:$AG$462,MATCH(S$2,'Justerad allokering'!$B$2:$AF$2,0),FALSE)),VLOOKUP($B59,'Allokerad kvv'!$B$2:$AV$468,MATCH(S$2,'Allokerad kvv'!$B$2:$AV$2,0),FALSE),VLOOKUP($B59,'Justerad allokering'!$B$2:$AG$462,MATCH(S$2,'Justerad allokering'!$B$2:$AF$2,0),FALSE))</f>
        <v>0</v>
      </c>
      <c r="T59" s="28">
        <f>IF(ISERROR(1/VLOOKUP($B59,'Justerad allokering'!$B$2:$AG$462,MATCH(T$2,'Justerad allokering'!$B$2:$AF$2,0),FALSE)),VLOOKUP($B59,'Allokerad kvv'!$B$2:$AV$468,MATCH(T$2,'Allokerad kvv'!$B$2:$AV$2,0),FALSE),VLOOKUP($B59,'Justerad allokering'!$B$2:$AG$462,MATCH(T$2,'Justerad allokering'!$B$2:$AF$2,0),FALSE))</f>
        <v>0</v>
      </c>
      <c r="U59" s="28">
        <f>IF(ISERROR(1/VLOOKUP($B59,'Justerad allokering'!$B$2:$AG$462,MATCH(U$2,'Justerad allokering'!$B$2:$AF$2,0),FALSE)),VLOOKUP($B59,'Allokerad kvv'!$B$2:$AV$468,MATCH(U$2,'Allokerad kvv'!$B$2:$AV$2,0),FALSE),VLOOKUP($B59,'Justerad allokering'!$B$2:$AG$462,MATCH(U$2,'Justerad allokering'!$B$2:$AF$2,0),FALSE))</f>
        <v>0</v>
      </c>
      <c r="V59" s="28">
        <f>IF(ISERROR(1/VLOOKUP($B59,'Justerad allokering'!$B$2:$AG$462,MATCH(V$2,'Justerad allokering'!$B$2:$AF$2,0),FALSE)),VLOOKUP($B59,'Allokerad kvv'!$B$2:$AV$468,MATCH(V$2,'Allokerad kvv'!$B$2:$AV$2,0),FALSE),VLOOKUP($B59,'Justerad allokering'!$B$2:$AG$462,MATCH(V$2,'Justerad allokering'!$B$2:$AF$2,0),FALSE))</f>
        <v>0</v>
      </c>
      <c r="W59" s="28">
        <f>IF(ISERROR(1/VLOOKUP($B59,'Justerad allokering'!$B$2:$AG$462,MATCH(W$2,'Justerad allokering'!$B$2:$AF$2,0),FALSE)),VLOOKUP($B59,'Allokerad kvv'!$B$2:$AV$468,MATCH(W$2,'Allokerad kvv'!$B$2:$AV$2,0),FALSE),VLOOKUP($B59,'Justerad allokering'!$B$2:$AG$462,MATCH(W$2,'Justerad allokering'!$B$2:$AF$2,0),FALSE))</f>
        <v>0</v>
      </c>
      <c r="X59" s="28">
        <f>IF(ISERROR(1/VLOOKUP($B59,'Justerad allokering'!$B$2:$AG$462,MATCH(X$2,'Justerad allokering'!$B$2:$AF$2,0),FALSE)),VLOOKUP($B59,'Allokerad kvv'!$B$2:$AV$468,MATCH(X$2,'Allokerad kvv'!$B$2:$AV$2,0),FALSE),VLOOKUP($B59,'Justerad allokering'!$B$2:$AG$462,MATCH(X$2,'Justerad allokering'!$B$2:$AF$2,0),FALSE))</f>
        <v>0</v>
      </c>
      <c r="Y59" s="28">
        <f>IF(ISERROR(1/VLOOKUP($B59,'Justerad allokering'!$B$2:$AG$462,MATCH(Y$2,'Justerad allokering'!$B$2:$AF$2,0),FALSE)),VLOOKUP($B59,'Allokerad kvv'!$B$2:$AV$468,MATCH(Y$2,'Allokerad kvv'!$B$2:$AV$2,0),FALSE),VLOOKUP($B59,'Justerad allokering'!$B$2:$AG$462,MATCH(Y$2,'Justerad allokering'!$B$2:$AF$2,0),FALSE))</f>
        <v>0</v>
      </c>
      <c r="Z59" s="28">
        <f>IF(ISERROR(1/VLOOKUP($B59,'Justerad allokering'!$B$2:$AG$462,MATCH(Z$2,'Justerad allokering'!$B$2:$AF$2,0),FALSE)),VLOOKUP($B59,'Allokerad kvv'!$B$2:$AV$468,MATCH(Z$2,'Allokerad kvv'!$B$2:$AV$2,0),FALSE),VLOOKUP($B59,'Justerad allokering'!$B$2:$AG$462,MATCH(Z$2,'Justerad allokering'!$B$2:$AF$2,0),FALSE))</f>
        <v>0</v>
      </c>
      <c r="AA59" s="28"/>
      <c r="AB59" s="28"/>
      <c r="AE59">
        <f t="shared" si="0"/>
        <v>0</v>
      </c>
      <c r="AG59">
        <f t="shared" si="1"/>
        <v>0</v>
      </c>
      <c r="AH59">
        <f t="shared" si="2"/>
        <v>0</v>
      </c>
      <c r="AI59" s="55" t="str">
        <f>IF(AH59=0,"",AH59/VLOOKUP(B59,Kraftvärmeprod!$B$1:$BC$480,MATCH("Summa tillförd energi exklusive rökgaskondensering",Kraftvärmeprod!$B$1:$BC$1,0),FALSE))</f>
        <v/>
      </c>
    </row>
    <row r="60" spans="1:35" x14ac:dyDescent="0.25">
      <c r="A60" s="28" t="s">
        <v>80</v>
      </c>
      <c r="B60" s="28" t="s">
        <v>87</v>
      </c>
      <c r="C60" s="28">
        <f>IF(ISERROR(1/VLOOKUP($B60,'Justerad allokering'!$B$2:$AG$462,MATCH(C$2,'Justerad allokering'!$B$2:$AF$2,0),FALSE)),VLOOKUP($B60,'Allokerad kvv'!$B$2:$AV$468,MATCH(C$2,'Allokerad kvv'!$B$2:$AV$2,0),FALSE),VLOOKUP($B60,'Justerad allokering'!$B$2:$AG$462,MATCH(C$2,'Justerad allokering'!$B$2:$AF$2,0),FALSE))</f>
        <v>0</v>
      </c>
      <c r="D60" s="28">
        <f>IF(ISERROR(1/VLOOKUP($B60,'Justerad allokering'!$B$2:$AG$462,MATCH(D$2,'Justerad allokering'!$B$2:$AF$2,0),FALSE)),VLOOKUP($B60,'Allokerad kvv'!$B$2:$AV$468,MATCH(D$2,'Allokerad kvv'!$B$2:$AV$2,0),FALSE),VLOOKUP($B60,'Justerad allokering'!$B$2:$AG$462,MATCH(D$2,'Justerad allokering'!$B$2:$AF$2,0),FALSE))</f>
        <v>0</v>
      </c>
      <c r="E60" s="28">
        <f>IF(ISERROR(1/VLOOKUP($B60,'Justerad allokering'!$B$2:$AG$462,MATCH(E$2,'Justerad allokering'!$B$2:$AF$2,0),FALSE)),VLOOKUP($B60,'Allokerad kvv'!$B$2:$AV$468,MATCH(E$2,'Allokerad kvv'!$B$2:$AV$2,0),FALSE),VLOOKUP($B60,'Justerad allokering'!$B$2:$AG$462,MATCH(E$2,'Justerad allokering'!$B$2:$AF$2,0),FALSE))</f>
        <v>0</v>
      </c>
      <c r="F60" s="28">
        <f>IF(ISERROR(1/VLOOKUP($B60,'Justerad allokering'!$B$2:$AG$462,MATCH(F$2,'Justerad allokering'!$B$2:$AF$2,0),FALSE)),VLOOKUP($B60,'Allokerad kvv'!$B$2:$AV$468,MATCH(F$2,'Allokerad kvv'!$B$2:$AV$2,0),FALSE),VLOOKUP($B60,'Justerad allokering'!$B$2:$AG$462,MATCH(F$2,'Justerad allokering'!$B$2:$AF$2,0),FALSE))</f>
        <v>0</v>
      </c>
      <c r="G60" s="28">
        <f>IF(ISERROR(1/VLOOKUP($B60,'Justerad allokering'!$B$2:$AG$462,MATCH(G$2,'Justerad allokering'!$B$2:$AF$2,0),FALSE)),VLOOKUP($B60,'Allokerad kvv'!$B$2:$AV$468,MATCH(G$2,'Allokerad kvv'!$B$2:$AV$2,0),FALSE),VLOOKUP($B60,'Justerad allokering'!$B$2:$AG$462,MATCH(G$2,'Justerad allokering'!$B$2:$AF$2,0),FALSE))</f>
        <v>0</v>
      </c>
      <c r="H60" s="28">
        <f>IF(ISERROR(1/VLOOKUP($B60,'Justerad allokering'!$B$2:$AG$462,MATCH(H$2,'Justerad allokering'!$B$2:$AF$2,0),FALSE)),VLOOKUP($B60,'Allokerad kvv'!$B$2:$AV$468,MATCH(H$2,'Allokerad kvv'!$B$2:$AV$2,0),FALSE),VLOOKUP($B60,'Justerad allokering'!$B$2:$AG$462,MATCH(H$2,'Justerad allokering'!$B$2:$AF$2,0),FALSE))</f>
        <v>0</v>
      </c>
      <c r="I60" s="28">
        <f>IF(ISERROR(1/VLOOKUP($B60,'Justerad allokering'!$B$2:$AG$462,MATCH(I$2,'Justerad allokering'!$B$2:$AF$2,0),FALSE)),VLOOKUP($B60,'Allokerad kvv'!$B$2:$AV$468,MATCH(I$2,'Allokerad kvv'!$B$2:$AV$2,0),FALSE),VLOOKUP($B60,'Justerad allokering'!$B$2:$AG$462,MATCH(I$2,'Justerad allokering'!$B$2:$AF$2,0),FALSE))</f>
        <v>0</v>
      </c>
      <c r="J60" s="28">
        <f>IF(ISERROR(1/VLOOKUP($B60,'Justerad allokering'!$B$2:$AG$462,MATCH(J$2,'Justerad allokering'!$B$2:$AF$2,0),FALSE)),VLOOKUP($B60,'Allokerad kvv'!$B$2:$AV$468,MATCH(J$2,'Allokerad kvv'!$B$2:$AV$2,0),FALSE),VLOOKUP($B60,'Justerad allokering'!$B$2:$AG$462,MATCH(J$2,'Justerad allokering'!$B$2:$AF$2,0),FALSE))</f>
        <v>0</v>
      </c>
      <c r="K60" s="28">
        <f>IF(ISERROR(1/VLOOKUP($B60,'Justerad allokering'!$B$2:$AG$462,MATCH(K$2,'Justerad allokering'!$B$2:$AF$2,0),FALSE)),VLOOKUP($B60,'Allokerad kvv'!$B$2:$AV$468,MATCH(K$2,'Allokerad kvv'!$B$2:$AV$2,0),FALSE),VLOOKUP($B60,'Justerad allokering'!$B$2:$AG$462,MATCH(K$2,'Justerad allokering'!$B$2:$AF$2,0),FALSE))</f>
        <v>0</v>
      </c>
      <c r="L60" s="28">
        <f>IF(ISERROR(1/VLOOKUP($B60,'Justerad allokering'!$B$2:$AG$462,MATCH(L$2,'Justerad allokering'!$B$2:$AF$2,0),FALSE)),VLOOKUP($B60,'Allokerad kvv'!$B$2:$AV$468,MATCH(L$2,'Allokerad kvv'!$B$2:$AV$2,0),FALSE),VLOOKUP($B60,'Justerad allokering'!$B$2:$AG$462,MATCH(L$2,'Justerad allokering'!$B$2:$AF$2,0),FALSE))</f>
        <v>0</v>
      </c>
      <c r="M60" s="28">
        <f>IF(ISERROR(1/VLOOKUP($B60,'Justerad allokering'!$B$2:$AG$462,MATCH(M$2,'Justerad allokering'!$B$2:$AF$2,0),FALSE)),VLOOKUP($B60,'Allokerad kvv'!$B$2:$AV$468,MATCH(M$2,'Allokerad kvv'!$B$2:$AV$2,0),FALSE),VLOOKUP($B60,'Justerad allokering'!$B$2:$AG$462,MATCH(M$2,'Justerad allokering'!$B$2:$AF$2,0),FALSE))</f>
        <v>0</v>
      </c>
      <c r="N60" s="28">
        <f>IF(ISERROR(1/VLOOKUP($B60,'Justerad allokering'!$B$2:$AG$462,MATCH(N$2,'Justerad allokering'!$B$2:$AF$2,0),FALSE)),VLOOKUP($B60,'Allokerad kvv'!$B$2:$AV$468,MATCH(N$2,'Allokerad kvv'!$B$2:$AV$2,0),FALSE),VLOOKUP($B60,'Justerad allokering'!$B$2:$AG$462,MATCH(N$2,'Justerad allokering'!$B$2:$AF$2,0),FALSE))</f>
        <v>0</v>
      </c>
      <c r="O60" s="28">
        <f>IF(ISERROR(1/VLOOKUP($B60,'Justerad allokering'!$B$2:$AG$462,MATCH(O$2,'Justerad allokering'!$B$2:$AF$2,0),FALSE)),VLOOKUP($B60,'Allokerad kvv'!$B$2:$AV$468,MATCH(O$2,'Allokerad kvv'!$B$2:$AV$2,0),FALSE),VLOOKUP($B60,'Justerad allokering'!$B$2:$AG$462,MATCH(O$2,'Justerad allokering'!$B$2:$AF$2,0),FALSE))</f>
        <v>0</v>
      </c>
      <c r="P60" s="28">
        <f>IF(ISERROR(1/VLOOKUP($B60,'Justerad allokering'!$B$2:$AG$462,MATCH(P$2,'Justerad allokering'!$B$2:$AF$2,0),FALSE)),VLOOKUP($B60,'Allokerad kvv'!$B$2:$AV$468,MATCH(P$2,'Allokerad kvv'!$B$2:$AV$2,0),FALSE),VLOOKUP($B60,'Justerad allokering'!$B$2:$AG$462,MATCH(P$2,'Justerad allokering'!$B$2:$AF$2,0),FALSE))</f>
        <v>0</v>
      </c>
      <c r="Q60" s="28">
        <f>IF(ISERROR(1/VLOOKUP($B60,'Justerad allokering'!$B$2:$AG$462,MATCH(Q$2,'Justerad allokering'!$B$2:$AF$2,0),FALSE)),VLOOKUP($B60,'Allokerad kvv'!$B$2:$AV$468,MATCH(Q$2,'Allokerad kvv'!$B$2:$AV$2,0),FALSE),VLOOKUP($B60,'Justerad allokering'!$B$2:$AG$462,MATCH(Q$2,'Justerad allokering'!$B$2:$AF$2,0),FALSE))</f>
        <v>0</v>
      </c>
      <c r="R60" s="28">
        <f>IF(ISERROR(1/VLOOKUP($B60,'Justerad allokering'!$B$2:$AG$462,MATCH(R$2,'Justerad allokering'!$B$2:$AF$2,0),FALSE)),VLOOKUP($B60,'Allokerad kvv'!$B$2:$AV$468,MATCH(R$2,'Allokerad kvv'!$B$2:$AV$2,0),FALSE),VLOOKUP($B60,'Justerad allokering'!$B$2:$AG$462,MATCH(R$2,'Justerad allokering'!$B$2:$AF$2,0),FALSE))</f>
        <v>0</v>
      </c>
      <c r="S60" s="28">
        <f>IF(ISERROR(1/VLOOKUP($B60,'Justerad allokering'!$B$2:$AG$462,MATCH(S$2,'Justerad allokering'!$B$2:$AF$2,0),FALSE)),VLOOKUP($B60,'Allokerad kvv'!$B$2:$AV$468,MATCH(S$2,'Allokerad kvv'!$B$2:$AV$2,0),FALSE),VLOOKUP($B60,'Justerad allokering'!$B$2:$AG$462,MATCH(S$2,'Justerad allokering'!$B$2:$AF$2,0),FALSE))</f>
        <v>0</v>
      </c>
      <c r="T60" s="28">
        <f>IF(ISERROR(1/VLOOKUP($B60,'Justerad allokering'!$B$2:$AG$462,MATCH(T$2,'Justerad allokering'!$B$2:$AF$2,0),FALSE)),VLOOKUP($B60,'Allokerad kvv'!$B$2:$AV$468,MATCH(T$2,'Allokerad kvv'!$B$2:$AV$2,0),FALSE),VLOOKUP($B60,'Justerad allokering'!$B$2:$AG$462,MATCH(T$2,'Justerad allokering'!$B$2:$AF$2,0),FALSE))</f>
        <v>0</v>
      </c>
      <c r="U60" s="28">
        <f>IF(ISERROR(1/VLOOKUP($B60,'Justerad allokering'!$B$2:$AG$462,MATCH(U$2,'Justerad allokering'!$B$2:$AF$2,0),FALSE)),VLOOKUP($B60,'Allokerad kvv'!$B$2:$AV$468,MATCH(U$2,'Allokerad kvv'!$B$2:$AV$2,0),FALSE),VLOOKUP($B60,'Justerad allokering'!$B$2:$AG$462,MATCH(U$2,'Justerad allokering'!$B$2:$AF$2,0),FALSE))</f>
        <v>0</v>
      </c>
      <c r="V60" s="28">
        <f>IF(ISERROR(1/VLOOKUP($B60,'Justerad allokering'!$B$2:$AG$462,MATCH(V$2,'Justerad allokering'!$B$2:$AF$2,0),FALSE)),VLOOKUP($B60,'Allokerad kvv'!$B$2:$AV$468,MATCH(V$2,'Allokerad kvv'!$B$2:$AV$2,0),FALSE),VLOOKUP($B60,'Justerad allokering'!$B$2:$AG$462,MATCH(V$2,'Justerad allokering'!$B$2:$AF$2,0),FALSE))</f>
        <v>0</v>
      </c>
      <c r="W60" s="28">
        <f>IF(ISERROR(1/VLOOKUP($B60,'Justerad allokering'!$B$2:$AG$462,MATCH(W$2,'Justerad allokering'!$B$2:$AF$2,0),FALSE)),VLOOKUP($B60,'Allokerad kvv'!$B$2:$AV$468,MATCH(W$2,'Allokerad kvv'!$B$2:$AV$2,0),FALSE),VLOOKUP($B60,'Justerad allokering'!$B$2:$AG$462,MATCH(W$2,'Justerad allokering'!$B$2:$AF$2,0),FALSE))</f>
        <v>0</v>
      </c>
      <c r="X60" s="28">
        <f>IF(ISERROR(1/VLOOKUP($B60,'Justerad allokering'!$B$2:$AG$462,MATCH(X$2,'Justerad allokering'!$B$2:$AF$2,0),FALSE)),VLOOKUP($B60,'Allokerad kvv'!$B$2:$AV$468,MATCH(X$2,'Allokerad kvv'!$B$2:$AV$2,0),FALSE),VLOOKUP($B60,'Justerad allokering'!$B$2:$AG$462,MATCH(X$2,'Justerad allokering'!$B$2:$AF$2,0),FALSE))</f>
        <v>0</v>
      </c>
      <c r="Y60" s="28">
        <f>IF(ISERROR(1/VLOOKUP($B60,'Justerad allokering'!$B$2:$AG$462,MATCH(Y$2,'Justerad allokering'!$B$2:$AF$2,0),FALSE)),VLOOKUP($B60,'Allokerad kvv'!$B$2:$AV$468,MATCH(Y$2,'Allokerad kvv'!$B$2:$AV$2,0),FALSE),VLOOKUP($B60,'Justerad allokering'!$B$2:$AG$462,MATCH(Y$2,'Justerad allokering'!$B$2:$AF$2,0),FALSE))</f>
        <v>0</v>
      </c>
      <c r="Z60" s="28">
        <f>IF(ISERROR(1/VLOOKUP($B60,'Justerad allokering'!$B$2:$AG$462,MATCH(Z$2,'Justerad allokering'!$B$2:$AF$2,0),FALSE)),VLOOKUP($B60,'Allokerad kvv'!$B$2:$AV$468,MATCH(Z$2,'Allokerad kvv'!$B$2:$AV$2,0),FALSE),VLOOKUP($B60,'Justerad allokering'!$B$2:$AG$462,MATCH(Z$2,'Justerad allokering'!$B$2:$AF$2,0),FALSE))</f>
        <v>0</v>
      </c>
      <c r="AA60" s="28"/>
      <c r="AB60" s="28"/>
      <c r="AE60">
        <f t="shared" si="0"/>
        <v>0</v>
      </c>
      <c r="AG60">
        <f t="shared" si="1"/>
        <v>0</v>
      </c>
      <c r="AH60">
        <f t="shared" si="2"/>
        <v>0</v>
      </c>
      <c r="AI60" s="55" t="str">
        <f>IF(AH60=0,"",AH60/VLOOKUP(B60,Kraftvärmeprod!$B$1:$BC$480,MATCH("Summa tillförd energi exklusive rökgaskondensering",Kraftvärmeprod!$B$1:$BC$1,0),FALSE))</f>
        <v/>
      </c>
    </row>
    <row r="61" spans="1:35" x14ac:dyDescent="0.25">
      <c r="A61" s="28" t="s">
        <v>80</v>
      </c>
      <c r="B61" s="28" t="s">
        <v>88</v>
      </c>
      <c r="C61" s="28">
        <f>IF(ISERROR(1/VLOOKUP($B61,'Justerad allokering'!$B$2:$AG$462,MATCH(C$2,'Justerad allokering'!$B$2:$AF$2,0),FALSE)),VLOOKUP($B61,'Allokerad kvv'!$B$2:$AV$468,MATCH(C$2,'Allokerad kvv'!$B$2:$AV$2,0),FALSE),VLOOKUP($B61,'Justerad allokering'!$B$2:$AG$462,MATCH(C$2,'Justerad allokering'!$B$2:$AF$2,0),FALSE))</f>
        <v>0</v>
      </c>
      <c r="D61" s="28">
        <f>IF(ISERROR(1/VLOOKUP($B61,'Justerad allokering'!$B$2:$AG$462,MATCH(D$2,'Justerad allokering'!$B$2:$AF$2,0),FALSE)),VLOOKUP($B61,'Allokerad kvv'!$B$2:$AV$468,MATCH(D$2,'Allokerad kvv'!$B$2:$AV$2,0),FALSE),VLOOKUP($B61,'Justerad allokering'!$B$2:$AG$462,MATCH(D$2,'Justerad allokering'!$B$2:$AF$2,0),FALSE))</f>
        <v>0</v>
      </c>
      <c r="E61" s="28">
        <f>IF(ISERROR(1/VLOOKUP($B61,'Justerad allokering'!$B$2:$AG$462,MATCH(E$2,'Justerad allokering'!$B$2:$AF$2,0),FALSE)),VLOOKUP($B61,'Allokerad kvv'!$B$2:$AV$468,MATCH(E$2,'Allokerad kvv'!$B$2:$AV$2,0),FALSE),VLOOKUP($B61,'Justerad allokering'!$B$2:$AG$462,MATCH(E$2,'Justerad allokering'!$B$2:$AF$2,0),FALSE))</f>
        <v>0</v>
      </c>
      <c r="F61" s="28">
        <f>IF(ISERROR(1/VLOOKUP($B61,'Justerad allokering'!$B$2:$AG$462,MATCH(F$2,'Justerad allokering'!$B$2:$AF$2,0),FALSE)),VLOOKUP($B61,'Allokerad kvv'!$B$2:$AV$468,MATCH(F$2,'Allokerad kvv'!$B$2:$AV$2,0),FALSE),VLOOKUP($B61,'Justerad allokering'!$B$2:$AG$462,MATCH(F$2,'Justerad allokering'!$B$2:$AF$2,0),FALSE))</f>
        <v>0</v>
      </c>
      <c r="G61" s="28">
        <f>IF(ISERROR(1/VLOOKUP($B61,'Justerad allokering'!$B$2:$AG$462,MATCH(G$2,'Justerad allokering'!$B$2:$AF$2,0),FALSE)),VLOOKUP($B61,'Allokerad kvv'!$B$2:$AV$468,MATCH(G$2,'Allokerad kvv'!$B$2:$AV$2,0),FALSE),VLOOKUP($B61,'Justerad allokering'!$B$2:$AG$462,MATCH(G$2,'Justerad allokering'!$B$2:$AF$2,0),FALSE))</f>
        <v>0</v>
      </c>
      <c r="H61" s="28">
        <f>IF(ISERROR(1/VLOOKUP($B61,'Justerad allokering'!$B$2:$AG$462,MATCH(H$2,'Justerad allokering'!$B$2:$AF$2,0),FALSE)),VLOOKUP($B61,'Allokerad kvv'!$B$2:$AV$468,MATCH(H$2,'Allokerad kvv'!$B$2:$AV$2,0),FALSE),VLOOKUP($B61,'Justerad allokering'!$B$2:$AG$462,MATCH(H$2,'Justerad allokering'!$B$2:$AF$2,0),FALSE))</f>
        <v>0</v>
      </c>
      <c r="I61" s="28">
        <f>IF(ISERROR(1/VLOOKUP($B61,'Justerad allokering'!$B$2:$AG$462,MATCH(I$2,'Justerad allokering'!$B$2:$AF$2,0),FALSE)),VLOOKUP($B61,'Allokerad kvv'!$B$2:$AV$468,MATCH(I$2,'Allokerad kvv'!$B$2:$AV$2,0),FALSE),VLOOKUP($B61,'Justerad allokering'!$B$2:$AG$462,MATCH(I$2,'Justerad allokering'!$B$2:$AF$2,0),FALSE))</f>
        <v>0</v>
      </c>
      <c r="J61" s="28">
        <f>IF(ISERROR(1/VLOOKUP($B61,'Justerad allokering'!$B$2:$AG$462,MATCH(J$2,'Justerad allokering'!$B$2:$AF$2,0),FALSE)),VLOOKUP($B61,'Allokerad kvv'!$B$2:$AV$468,MATCH(J$2,'Allokerad kvv'!$B$2:$AV$2,0),FALSE),VLOOKUP($B61,'Justerad allokering'!$B$2:$AG$462,MATCH(J$2,'Justerad allokering'!$B$2:$AF$2,0),FALSE))</f>
        <v>0</v>
      </c>
      <c r="K61" s="28">
        <f>IF(ISERROR(1/VLOOKUP($B61,'Justerad allokering'!$B$2:$AG$462,MATCH(K$2,'Justerad allokering'!$B$2:$AF$2,0),FALSE)),VLOOKUP($B61,'Allokerad kvv'!$B$2:$AV$468,MATCH(K$2,'Allokerad kvv'!$B$2:$AV$2,0),FALSE),VLOOKUP($B61,'Justerad allokering'!$B$2:$AG$462,MATCH(K$2,'Justerad allokering'!$B$2:$AF$2,0),FALSE))</f>
        <v>0</v>
      </c>
      <c r="L61" s="28">
        <f>IF(ISERROR(1/VLOOKUP($B61,'Justerad allokering'!$B$2:$AG$462,MATCH(L$2,'Justerad allokering'!$B$2:$AF$2,0),FALSE)),VLOOKUP($B61,'Allokerad kvv'!$B$2:$AV$468,MATCH(L$2,'Allokerad kvv'!$B$2:$AV$2,0),FALSE),VLOOKUP($B61,'Justerad allokering'!$B$2:$AG$462,MATCH(L$2,'Justerad allokering'!$B$2:$AF$2,0),FALSE))</f>
        <v>0</v>
      </c>
      <c r="M61" s="28">
        <f>IF(ISERROR(1/VLOOKUP($B61,'Justerad allokering'!$B$2:$AG$462,MATCH(M$2,'Justerad allokering'!$B$2:$AF$2,0),FALSE)),VLOOKUP($B61,'Allokerad kvv'!$B$2:$AV$468,MATCH(M$2,'Allokerad kvv'!$B$2:$AV$2,0),FALSE),VLOOKUP($B61,'Justerad allokering'!$B$2:$AG$462,MATCH(M$2,'Justerad allokering'!$B$2:$AF$2,0),FALSE))</f>
        <v>0</v>
      </c>
      <c r="N61" s="28">
        <f>IF(ISERROR(1/VLOOKUP($B61,'Justerad allokering'!$B$2:$AG$462,MATCH(N$2,'Justerad allokering'!$B$2:$AF$2,0),FALSE)),VLOOKUP($B61,'Allokerad kvv'!$B$2:$AV$468,MATCH(N$2,'Allokerad kvv'!$B$2:$AV$2,0),FALSE),VLOOKUP($B61,'Justerad allokering'!$B$2:$AG$462,MATCH(N$2,'Justerad allokering'!$B$2:$AF$2,0),FALSE))</f>
        <v>0</v>
      </c>
      <c r="O61" s="28">
        <f>IF(ISERROR(1/VLOOKUP($B61,'Justerad allokering'!$B$2:$AG$462,MATCH(O$2,'Justerad allokering'!$B$2:$AF$2,0),FALSE)),VLOOKUP($B61,'Allokerad kvv'!$B$2:$AV$468,MATCH(O$2,'Allokerad kvv'!$B$2:$AV$2,0),FALSE),VLOOKUP($B61,'Justerad allokering'!$B$2:$AG$462,MATCH(O$2,'Justerad allokering'!$B$2:$AF$2,0),FALSE))</f>
        <v>0</v>
      </c>
      <c r="P61" s="28">
        <f>IF(ISERROR(1/VLOOKUP($B61,'Justerad allokering'!$B$2:$AG$462,MATCH(P$2,'Justerad allokering'!$B$2:$AF$2,0),FALSE)),VLOOKUP($B61,'Allokerad kvv'!$B$2:$AV$468,MATCH(P$2,'Allokerad kvv'!$B$2:$AV$2,0),FALSE),VLOOKUP($B61,'Justerad allokering'!$B$2:$AG$462,MATCH(P$2,'Justerad allokering'!$B$2:$AF$2,0),FALSE))</f>
        <v>0</v>
      </c>
      <c r="Q61" s="28">
        <f>IF(ISERROR(1/VLOOKUP($B61,'Justerad allokering'!$B$2:$AG$462,MATCH(Q$2,'Justerad allokering'!$B$2:$AF$2,0),FALSE)),VLOOKUP($B61,'Allokerad kvv'!$B$2:$AV$468,MATCH(Q$2,'Allokerad kvv'!$B$2:$AV$2,0),FALSE),VLOOKUP($B61,'Justerad allokering'!$B$2:$AG$462,MATCH(Q$2,'Justerad allokering'!$B$2:$AF$2,0),FALSE))</f>
        <v>0</v>
      </c>
      <c r="R61" s="28">
        <f>IF(ISERROR(1/VLOOKUP($B61,'Justerad allokering'!$B$2:$AG$462,MATCH(R$2,'Justerad allokering'!$B$2:$AF$2,0),FALSE)),VLOOKUP($B61,'Allokerad kvv'!$B$2:$AV$468,MATCH(R$2,'Allokerad kvv'!$B$2:$AV$2,0),FALSE),VLOOKUP($B61,'Justerad allokering'!$B$2:$AG$462,MATCH(R$2,'Justerad allokering'!$B$2:$AF$2,0),FALSE))</f>
        <v>0</v>
      </c>
      <c r="S61" s="28">
        <f>IF(ISERROR(1/VLOOKUP($B61,'Justerad allokering'!$B$2:$AG$462,MATCH(S$2,'Justerad allokering'!$B$2:$AF$2,0),FALSE)),VLOOKUP($B61,'Allokerad kvv'!$B$2:$AV$468,MATCH(S$2,'Allokerad kvv'!$B$2:$AV$2,0),FALSE),VLOOKUP($B61,'Justerad allokering'!$B$2:$AG$462,MATCH(S$2,'Justerad allokering'!$B$2:$AF$2,0),FALSE))</f>
        <v>0</v>
      </c>
      <c r="T61" s="28">
        <f>IF(ISERROR(1/VLOOKUP($B61,'Justerad allokering'!$B$2:$AG$462,MATCH(T$2,'Justerad allokering'!$B$2:$AF$2,0),FALSE)),VLOOKUP($B61,'Allokerad kvv'!$B$2:$AV$468,MATCH(T$2,'Allokerad kvv'!$B$2:$AV$2,0),FALSE),VLOOKUP($B61,'Justerad allokering'!$B$2:$AG$462,MATCH(T$2,'Justerad allokering'!$B$2:$AF$2,0),FALSE))</f>
        <v>0</v>
      </c>
      <c r="U61" s="28">
        <f>IF(ISERROR(1/VLOOKUP($B61,'Justerad allokering'!$B$2:$AG$462,MATCH(U$2,'Justerad allokering'!$B$2:$AF$2,0),FALSE)),VLOOKUP($B61,'Allokerad kvv'!$B$2:$AV$468,MATCH(U$2,'Allokerad kvv'!$B$2:$AV$2,0),FALSE),VLOOKUP($B61,'Justerad allokering'!$B$2:$AG$462,MATCH(U$2,'Justerad allokering'!$B$2:$AF$2,0),FALSE))</f>
        <v>0</v>
      </c>
      <c r="V61" s="28">
        <f>IF(ISERROR(1/VLOOKUP($B61,'Justerad allokering'!$B$2:$AG$462,MATCH(V$2,'Justerad allokering'!$B$2:$AF$2,0),FALSE)),VLOOKUP($B61,'Allokerad kvv'!$B$2:$AV$468,MATCH(V$2,'Allokerad kvv'!$B$2:$AV$2,0),FALSE),VLOOKUP($B61,'Justerad allokering'!$B$2:$AG$462,MATCH(V$2,'Justerad allokering'!$B$2:$AF$2,0),FALSE))</f>
        <v>0</v>
      </c>
      <c r="W61" s="28">
        <f>IF(ISERROR(1/VLOOKUP($B61,'Justerad allokering'!$B$2:$AG$462,MATCH(W$2,'Justerad allokering'!$B$2:$AF$2,0),FALSE)),VLOOKUP($B61,'Allokerad kvv'!$B$2:$AV$468,MATCH(W$2,'Allokerad kvv'!$B$2:$AV$2,0),FALSE),VLOOKUP($B61,'Justerad allokering'!$B$2:$AG$462,MATCH(W$2,'Justerad allokering'!$B$2:$AF$2,0),FALSE))</f>
        <v>0</v>
      </c>
      <c r="X61" s="28">
        <f>IF(ISERROR(1/VLOOKUP($B61,'Justerad allokering'!$B$2:$AG$462,MATCH(X$2,'Justerad allokering'!$B$2:$AF$2,0),FALSE)),VLOOKUP($B61,'Allokerad kvv'!$B$2:$AV$468,MATCH(X$2,'Allokerad kvv'!$B$2:$AV$2,0),FALSE),VLOOKUP($B61,'Justerad allokering'!$B$2:$AG$462,MATCH(X$2,'Justerad allokering'!$B$2:$AF$2,0),FALSE))</f>
        <v>0</v>
      </c>
      <c r="Y61" s="28">
        <f>IF(ISERROR(1/VLOOKUP($B61,'Justerad allokering'!$B$2:$AG$462,MATCH(Y$2,'Justerad allokering'!$B$2:$AF$2,0),FALSE)),VLOOKUP($B61,'Allokerad kvv'!$B$2:$AV$468,MATCH(Y$2,'Allokerad kvv'!$B$2:$AV$2,0),FALSE),VLOOKUP($B61,'Justerad allokering'!$B$2:$AG$462,MATCH(Y$2,'Justerad allokering'!$B$2:$AF$2,0),FALSE))</f>
        <v>0</v>
      </c>
      <c r="Z61" s="28">
        <f>IF(ISERROR(1/VLOOKUP($B61,'Justerad allokering'!$B$2:$AG$462,MATCH(Z$2,'Justerad allokering'!$B$2:$AF$2,0),FALSE)),VLOOKUP($B61,'Allokerad kvv'!$B$2:$AV$468,MATCH(Z$2,'Allokerad kvv'!$B$2:$AV$2,0),FALSE),VLOOKUP($B61,'Justerad allokering'!$B$2:$AG$462,MATCH(Z$2,'Justerad allokering'!$B$2:$AF$2,0),FALSE))</f>
        <v>0</v>
      </c>
      <c r="AA61" s="28"/>
      <c r="AB61" s="28"/>
      <c r="AE61">
        <f t="shared" si="0"/>
        <v>0</v>
      </c>
      <c r="AG61">
        <f t="shared" si="1"/>
        <v>0</v>
      </c>
      <c r="AH61">
        <f t="shared" si="2"/>
        <v>0</v>
      </c>
      <c r="AI61" s="55" t="str">
        <f>IF(AH61=0,"",AH61/VLOOKUP(B61,Kraftvärmeprod!$B$1:$BC$480,MATCH("Summa tillförd energi exklusive rökgaskondensering",Kraftvärmeprod!$B$1:$BC$1,0),FALSE))</f>
        <v/>
      </c>
    </row>
    <row r="62" spans="1:35" x14ac:dyDescent="0.25">
      <c r="A62" s="28" t="s">
        <v>80</v>
      </c>
      <c r="B62" s="28" t="s">
        <v>89</v>
      </c>
      <c r="C62" s="28">
        <f>IF(ISERROR(1/VLOOKUP($B62,'Justerad allokering'!$B$2:$AG$462,MATCH(C$2,'Justerad allokering'!$B$2:$AF$2,0),FALSE)),VLOOKUP($B62,'Allokerad kvv'!$B$2:$AV$468,MATCH(C$2,'Allokerad kvv'!$B$2:$AV$2,0),FALSE),VLOOKUP($B62,'Justerad allokering'!$B$2:$AG$462,MATCH(C$2,'Justerad allokering'!$B$2:$AF$2,0),FALSE))</f>
        <v>0</v>
      </c>
      <c r="D62" s="28">
        <f>IF(ISERROR(1/VLOOKUP($B62,'Justerad allokering'!$B$2:$AG$462,MATCH(D$2,'Justerad allokering'!$B$2:$AF$2,0),FALSE)),VLOOKUP($B62,'Allokerad kvv'!$B$2:$AV$468,MATCH(D$2,'Allokerad kvv'!$B$2:$AV$2,0),FALSE),VLOOKUP($B62,'Justerad allokering'!$B$2:$AG$462,MATCH(D$2,'Justerad allokering'!$B$2:$AF$2,0),FALSE))</f>
        <v>0</v>
      </c>
      <c r="E62" s="28">
        <f>IF(ISERROR(1/VLOOKUP($B62,'Justerad allokering'!$B$2:$AG$462,MATCH(E$2,'Justerad allokering'!$B$2:$AF$2,0),FALSE)),VLOOKUP($B62,'Allokerad kvv'!$B$2:$AV$468,MATCH(E$2,'Allokerad kvv'!$B$2:$AV$2,0),FALSE),VLOOKUP($B62,'Justerad allokering'!$B$2:$AG$462,MATCH(E$2,'Justerad allokering'!$B$2:$AF$2,0),FALSE))</f>
        <v>0</v>
      </c>
      <c r="F62" s="28">
        <f>IF(ISERROR(1/VLOOKUP($B62,'Justerad allokering'!$B$2:$AG$462,MATCH(F$2,'Justerad allokering'!$B$2:$AF$2,0),FALSE)),VLOOKUP($B62,'Allokerad kvv'!$B$2:$AV$468,MATCH(F$2,'Allokerad kvv'!$B$2:$AV$2,0),FALSE),VLOOKUP($B62,'Justerad allokering'!$B$2:$AG$462,MATCH(F$2,'Justerad allokering'!$B$2:$AF$2,0),FALSE))</f>
        <v>0</v>
      </c>
      <c r="G62" s="28">
        <f>IF(ISERROR(1/VLOOKUP($B62,'Justerad allokering'!$B$2:$AG$462,MATCH(G$2,'Justerad allokering'!$B$2:$AF$2,0),FALSE)),VLOOKUP($B62,'Allokerad kvv'!$B$2:$AV$468,MATCH(G$2,'Allokerad kvv'!$B$2:$AV$2,0),FALSE),VLOOKUP($B62,'Justerad allokering'!$B$2:$AG$462,MATCH(G$2,'Justerad allokering'!$B$2:$AF$2,0),FALSE))</f>
        <v>0</v>
      </c>
      <c r="H62" s="28">
        <f>IF(ISERROR(1/VLOOKUP($B62,'Justerad allokering'!$B$2:$AG$462,MATCH(H$2,'Justerad allokering'!$B$2:$AF$2,0),FALSE)),VLOOKUP($B62,'Allokerad kvv'!$B$2:$AV$468,MATCH(H$2,'Allokerad kvv'!$B$2:$AV$2,0),FALSE),VLOOKUP($B62,'Justerad allokering'!$B$2:$AG$462,MATCH(H$2,'Justerad allokering'!$B$2:$AF$2,0),FALSE))</f>
        <v>0</v>
      </c>
      <c r="I62" s="28">
        <f>IF(ISERROR(1/VLOOKUP($B62,'Justerad allokering'!$B$2:$AG$462,MATCH(I$2,'Justerad allokering'!$B$2:$AF$2,0),FALSE)),VLOOKUP($B62,'Allokerad kvv'!$B$2:$AV$468,MATCH(I$2,'Allokerad kvv'!$B$2:$AV$2,0),FALSE),VLOOKUP($B62,'Justerad allokering'!$B$2:$AG$462,MATCH(I$2,'Justerad allokering'!$B$2:$AF$2,0),FALSE))</f>
        <v>0</v>
      </c>
      <c r="J62" s="28">
        <f>IF(ISERROR(1/VLOOKUP($B62,'Justerad allokering'!$B$2:$AG$462,MATCH(J$2,'Justerad allokering'!$B$2:$AF$2,0),FALSE)),VLOOKUP($B62,'Allokerad kvv'!$B$2:$AV$468,MATCH(J$2,'Allokerad kvv'!$B$2:$AV$2,0),FALSE),VLOOKUP($B62,'Justerad allokering'!$B$2:$AG$462,MATCH(J$2,'Justerad allokering'!$B$2:$AF$2,0),FALSE))</f>
        <v>0</v>
      </c>
      <c r="K62" s="28">
        <f>IF(ISERROR(1/VLOOKUP($B62,'Justerad allokering'!$B$2:$AG$462,MATCH(K$2,'Justerad allokering'!$B$2:$AF$2,0),FALSE)),VLOOKUP($B62,'Allokerad kvv'!$B$2:$AV$468,MATCH(K$2,'Allokerad kvv'!$B$2:$AV$2,0),FALSE),VLOOKUP($B62,'Justerad allokering'!$B$2:$AG$462,MATCH(K$2,'Justerad allokering'!$B$2:$AF$2,0),FALSE))</f>
        <v>0</v>
      </c>
      <c r="L62" s="28">
        <f>IF(ISERROR(1/VLOOKUP($B62,'Justerad allokering'!$B$2:$AG$462,MATCH(L$2,'Justerad allokering'!$B$2:$AF$2,0),FALSE)),VLOOKUP($B62,'Allokerad kvv'!$B$2:$AV$468,MATCH(L$2,'Allokerad kvv'!$B$2:$AV$2,0),FALSE),VLOOKUP($B62,'Justerad allokering'!$B$2:$AG$462,MATCH(L$2,'Justerad allokering'!$B$2:$AF$2,0),FALSE))</f>
        <v>0</v>
      </c>
      <c r="M62" s="28">
        <f>IF(ISERROR(1/VLOOKUP($B62,'Justerad allokering'!$B$2:$AG$462,MATCH(M$2,'Justerad allokering'!$B$2:$AF$2,0),FALSE)),VLOOKUP($B62,'Allokerad kvv'!$B$2:$AV$468,MATCH(M$2,'Allokerad kvv'!$B$2:$AV$2,0),FALSE),VLOOKUP($B62,'Justerad allokering'!$B$2:$AG$462,MATCH(M$2,'Justerad allokering'!$B$2:$AF$2,0),FALSE))</f>
        <v>0</v>
      </c>
      <c r="N62" s="28">
        <f>IF(ISERROR(1/VLOOKUP($B62,'Justerad allokering'!$B$2:$AG$462,MATCH(N$2,'Justerad allokering'!$B$2:$AF$2,0),FALSE)),VLOOKUP($B62,'Allokerad kvv'!$B$2:$AV$468,MATCH(N$2,'Allokerad kvv'!$B$2:$AV$2,0),FALSE),VLOOKUP($B62,'Justerad allokering'!$B$2:$AG$462,MATCH(N$2,'Justerad allokering'!$B$2:$AF$2,0),FALSE))</f>
        <v>0</v>
      </c>
      <c r="O62" s="28">
        <f>IF(ISERROR(1/VLOOKUP($B62,'Justerad allokering'!$B$2:$AG$462,MATCH(O$2,'Justerad allokering'!$B$2:$AF$2,0),FALSE)),VLOOKUP($B62,'Allokerad kvv'!$B$2:$AV$468,MATCH(O$2,'Allokerad kvv'!$B$2:$AV$2,0),FALSE),VLOOKUP($B62,'Justerad allokering'!$B$2:$AG$462,MATCH(O$2,'Justerad allokering'!$B$2:$AF$2,0),FALSE))</f>
        <v>0</v>
      </c>
      <c r="P62" s="28">
        <f>IF(ISERROR(1/VLOOKUP($B62,'Justerad allokering'!$B$2:$AG$462,MATCH(P$2,'Justerad allokering'!$B$2:$AF$2,0),FALSE)),VLOOKUP($B62,'Allokerad kvv'!$B$2:$AV$468,MATCH(P$2,'Allokerad kvv'!$B$2:$AV$2,0),FALSE),VLOOKUP($B62,'Justerad allokering'!$B$2:$AG$462,MATCH(P$2,'Justerad allokering'!$B$2:$AF$2,0),FALSE))</f>
        <v>0</v>
      </c>
      <c r="Q62" s="28">
        <f>IF(ISERROR(1/VLOOKUP($B62,'Justerad allokering'!$B$2:$AG$462,MATCH(Q$2,'Justerad allokering'!$B$2:$AF$2,0),FALSE)),VLOOKUP($B62,'Allokerad kvv'!$B$2:$AV$468,MATCH(Q$2,'Allokerad kvv'!$B$2:$AV$2,0),FALSE),VLOOKUP($B62,'Justerad allokering'!$B$2:$AG$462,MATCH(Q$2,'Justerad allokering'!$B$2:$AF$2,0),FALSE))</f>
        <v>0</v>
      </c>
      <c r="R62" s="28">
        <f>IF(ISERROR(1/VLOOKUP($B62,'Justerad allokering'!$B$2:$AG$462,MATCH(R$2,'Justerad allokering'!$B$2:$AF$2,0),FALSE)),VLOOKUP($B62,'Allokerad kvv'!$B$2:$AV$468,MATCH(R$2,'Allokerad kvv'!$B$2:$AV$2,0),FALSE),VLOOKUP($B62,'Justerad allokering'!$B$2:$AG$462,MATCH(R$2,'Justerad allokering'!$B$2:$AF$2,0),FALSE))</f>
        <v>0</v>
      </c>
      <c r="S62" s="28">
        <f>IF(ISERROR(1/VLOOKUP($B62,'Justerad allokering'!$B$2:$AG$462,MATCH(S$2,'Justerad allokering'!$B$2:$AF$2,0),FALSE)),VLOOKUP($B62,'Allokerad kvv'!$B$2:$AV$468,MATCH(S$2,'Allokerad kvv'!$B$2:$AV$2,0),FALSE),VLOOKUP($B62,'Justerad allokering'!$B$2:$AG$462,MATCH(S$2,'Justerad allokering'!$B$2:$AF$2,0),FALSE))</f>
        <v>0</v>
      </c>
      <c r="T62" s="28">
        <f>IF(ISERROR(1/VLOOKUP($B62,'Justerad allokering'!$B$2:$AG$462,MATCH(T$2,'Justerad allokering'!$B$2:$AF$2,0),FALSE)),VLOOKUP($B62,'Allokerad kvv'!$B$2:$AV$468,MATCH(T$2,'Allokerad kvv'!$B$2:$AV$2,0),FALSE),VLOOKUP($B62,'Justerad allokering'!$B$2:$AG$462,MATCH(T$2,'Justerad allokering'!$B$2:$AF$2,0),FALSE))</f>
        <v>0</v>
      </c>
      <c r="U62" s="28">
        <f>IF(ISERROR(1/VLOOKUP($B62,'Justerad allokering'!$B$2:$AG$462,MATCH(U$2,'Justerad allokering'!$B$2:$AF$2,0),FALSE)),VLOOKUP($B62,'Allokerad kvv'!$B$2:$AV$468,MATCH(U$2,'Allokerad kvv'!$B$2:$AV$2,0),FALSE),VLOOKUP($B62,'Justerad allokering'!$B$2:$AG$462,MATCH(U$2,'Justerad allokering'!$B$2:$AF$2,0),FALSE))</f>
        <v>0</v>
      </c>
      <c r="V62" s="28">
        <f>IF(ISERROR(1/VLOOKUP($B62,'Justerad allokering'!$B$2:$AG$462,MATCH(V$2,'Justerad allokering'!$B$2:$AF$2,0),FALSE)),VLOOKUP($B62,'Allokerad kvv'!$B$2:$AV$468,MATCH(V$2,'Allokerad kvv'!$B$2:$AV$2,0),FALSE),VLOOKUP($B62,'Justerad allokering'!$B$2:$AG$462,MATCH(V$2,'Justerad allokering'!$B$2:$AF$2,0),FALSE))</f>
        <v>0</v>
      </c>
      <c r="W62" s="28">
        <f>IF(ISERROR(1/VLOOKUP($B62,'Justerad allokering'!$B$2:$AG$462,MATCH(W$2,'Justerad allokering'!$B$2:$AF$2,0),FALSE)),VLOOKUP($B62,'Allokerad kvv'!$B$2:$AV$468,MATCH(W$2,'Allokerad kvv'!$B$2:$AV$2,0),FALSE),VLOOKUP($B62,'Justerad allokering'!$B$2:$AG$462,MATCH(W$2,'Justerad allokering'!$B$2:$AF$2,0),FALSE))</f>
        <v>0</v>
      </c>
      <c r="X62" s="28">
        <f>IF(ISERROR(1/VLOOKUP($B62,'Justerad allokering'!$B$2:$AG$462,MATCH(X$2,'Justerad allokering'!$B$2:$AF$2,0),FALSE)),VLOOKUP($B62,'Allokerad kvv'!$B$2:$AV$468,MATCH(X$2,'Allokerad kvv'!$B$2:$AV$2,0),FALSE),VLOOKUP($B62,'Justerad allokering'!$B$2:$AG$462,MATCH(X$2,'Justerad allokering'!$B$2:$AF$2,0),FALSE))</f>
        <v>0</v>
      </c>
      <c r="Y62" s="28">
        <f>IF(ISERROR(1/VLOOKUP($B62,'Justerad allokering'!$B$2:$AG$462,MATCH(Y$2,'Justerad allokering'!$B$2:$AF$2,0),FALSE)),VLOOKUP($B62,'Allokerad kvv'!$B$2:$AV$468,MATCH(Y$2,'Allokerad kvv'!$B$2:$AV$2,0),FALSE),VLOOKUP($B62,'Justerad allokering'!$B$2:$AG$462,MATCH(Y$2,'Justerad allokering'!$B$2:$AF$2,0),FALSE))</f>
        <v>0</v>
      </c>
      <c r="Z62" s="28">
        <f>IF(ISERROR(1/VLOOKUP($B62,'Justerad allokering'!$B$2:$AG$462,MATCH(Z$2,'Justerad allokering'!$B$2:$AF$2,0),FALSE)),VLOOKUP($B62,'Allokerad kvv'!$B$2:$AV$468,MATCH(Z$2,'Allokerad kvv'!$B$2:$AV$2,0),FALSE),VLOOKUP($B62,'Justerad allokering'!$B$2:$AG$462,MATCH(Z$2,'Justerad allokering'!$B$2:$AF$2,0),FALSE))</f>
        <v>0</v>
      </c>
      <c r="AA62" s="28"/>
      <c r="AB62" s="28"/>
      <c r="AE62">
        <f t="shared" si="0"/>
        <v>0</v>
      </c>
      <c r="AG62">
        <f t="shared" si="1"/>
        <v>0</v>
      </c>
      <c r="AH62">
        <f t="shared" si="2"/>
        <v>0</v>
      </c>
      <c r="AI62" s="55" t="str">
        <f>IF(AH62=0,"",AH62/VLOOKUP(B62,Kraftvärmeprod!$B$1:$BC$480,MATCH("Summa tillförd energi exklusive rökgaskondensering",Kraftvärmeprod!$B$1:$BC$1,0),FALSE))</f>
        <v/>
      </c>
    </row>
    <row r="63" spans="1:35" x14ac:dyDescent="0.25">
      <c r="A63" s="28" t="s">
        <v>80</v>
      </c>
      <c r="B63" s="28" t="s">
        <v>90</v>
      </c>
      <c r="C63" s="28">
        <f>IF(ISERROR(1/VLOOKUP($B63,'Justerad allokering'!$B$2:$AG$462,MATCH(C$2,'Justerad allokering'!$B$2:$AF$2,0),FALSE)),VLOOKUP($B63,'Allokerad kvv'!$B$2:$AV$468,MATCH(C$2,'Allokerad kvv'!$B$2:$AV$2,0),FALSE),VLOOKUP($B63,'Justerad allokering'!$B$2:$AG$462,MATCH(C$2,'Justerad allokering'!$B$2:$AF$2,0),FALSE))</f>
        <v>0</v>
      </c>
      <c r="D63" s="28">
        <f>IF(ISERROR(1/VLOOKUP($B63,'Justerad allokering'!$B$2:$AG$462,MATCH(D$2,'Justerad allokering'!$B$2:$AF$2,0),FALSE)),VLOOKUP($B63,'Allokerad kvv'!$B$2:$AV$468,MATCH(D$2,'Allokerad kvv'!$B$2:$AV$2,0),FALSE),VLOOKUP($B63,'Justerad allokering'!$B$2:$AG$462,MATCH(D$2,'Justerad allokering'!$B$2:$AF$2,0),FALSE))</f>
        <v>0</v>
      </c>
      <c r="E63" s="28">
        <f>IF(ISERROR(1/VLOOKUP($B63,'Justerad allokering'!$B$2:$AG$462,MATCH(E$2,'Justerad allokering'!$B$2:$AF$2,0),FALSE)),VLOOKUP($B63,'Allokerad kvv'!$B$2:$AV$468,MATCH(E$2,'Allokerad kvv'!$B$2:$AV$2,0),FALSE),VLOOKUP($B63,'Justerad allokering'!$B$2:$AG$462,MATCH(E$2,'Justerad allokering'!$B$2:$AF$2,0),FALSE))</f>
        <v>0</v>
      </c>
      <c r="F63" s="28">
        <f>IF(ISERROR(1/VLOOKUP($B63,'Justerad allokering'!$B$2:$AG$462,MATCH(F$2,'Justerad allokering'!$B$2:$AF$2,0),FALSE)),VLOOKUP($B63,'Allokerad kvv'!$B$2:$AV$468,MATCH(F$2,'Allokerad kvv'!$B$2:$AV$2,0),FALSE),VLOOKUP($B63,'Justerad allokering'!$B$2:$AG$462,MATCH(F$2,'Justerad allokering'!$B$2:$AF$2,0),FALSE))</f>
        <v>0</v>
      </c>
      <c r="G63" s="28">
        <f>IF(ISERROR(1/VLOOKUP($B63,'Justerad allokering'!$B$2:$AG$462,MATCH(G$2,'Justerad allokering'!$B$2:$AF$2,0),FALSE)),VLOOKUP($B63,'Allokerad kvv'!$B$2:$AV$468,MATCH(G$2,'Allokerad kvv'!$B$2:$AV$2,0),FALSE),VLOOKUP($B63,'Justerad allokering'!$B$2:$AG$462,MATCH(G$2,'Justerad allokering'!$B$2:$AF$2,0),FALSE))</f>
        <v>0</v>
      </c>
      <c r="H63" s="28">
        <f>IF(ISERROR(1/VLOOKUP($B63,'Justerad allokering'!$B$2:$AG$462,MATCH(H$2,'Justerad allokering'!$B$2:$AF$2,0),FALSE)),VLOOKUP($B63,'Allokerad kvv'!$B$2:$AV$468,MATCH(H$2,'Allokerad kvv'!$B$2:$AV$2,0),FALSE),VLOOKUP($B63,'Justerad allokering'!$B$2:$AG$462,MATCH(H$2,'Justerad allokering'!$B$2:$AF$2,0),FALSE))</f>
        <v>0</v>
      </c>
      <c r="I63" s="28">
        <f>IF(ISERROR(1/VLOOKUP($B63,'Justerad allokering'!$B$2:$AG$462,MATCH(I$2,'Justerad allokering'!$B$2:$AF$2,0),FALSE)),VLOOKUP($B63,'Allokerad kvv'!$B$2:$AV$468,MATCH(I$2,'Allokerad kvv'!$B$2:$AV$2,0),FALSE),VLOOKUP($B63,'Justerad allokering'!$B$2:$AG$462,MATCH(I$2,'Justerad allokering'!$B$2:$AF$2,0),FALSE))</f>
        <v>0</v>
      </c>
      <c r="J63" s="28">
        <f>IF(ISERROR(1/VLOOKUP($B63,'Justerad allokering'!$B$2:$AG$462,MATCH(J$2,'Justerad allokering'!$B$2:$AF$2,0),FALSE)),VLOOKUP($B63,'Allokerad kvv'!$B$2:$AV$468,MATCH(J$2,'Allokerad kvv'!$B$2:$AV$2,0),FALSE),VLOOKUP($B63,'Justerad allokering'!$B$2:$AG$462,MATCH(J$2,'Justerad allokering'!$B$2:$AF$2,0),FALSE))</f>
        <v>0</v>
      </c>
      <c r="K63" s="28">
        <f>IF(ISERROR(1/VLOOKUP($B63,'Justerad allokering'!$B$2:$AG$462,MATCH(K$2,'Justerad allokering'!$B$2:$AF$2,0),FALSE)),VLOOKUP($B63,'Allokerad kvv'!$B$2:$AV$468,MATCH(K$2,'Allokerad kvv'!$B$2:$AV$2,0),FALSE),VLOOKUP($B63,'Justerad allokering'!$B$2:$AG$462,MATCH(K$2,'Justerad allokering'!$B$2:$AF$2,0),FALSE))</f>
        <v>0</v>
      </c>
      <c r="L63" s="28">
        <f>IF(ISERROR(1/VLOOKUP($B63,'Justerad allokering'!$B$2:$AG$462,MATCH(L$2,'Justerad allokering'!$B$2:$AF$2,0),FALSE)),VLOOKUP($B63,'Allokerad kvv'!$B$2:$AV$468,MATCH(L$2,'Allokerad kvv'!$B$2:$AV$2,0),FALSE),VLOOKUP($B63,'Justerad allokering'!$B$2:$AG$462,MATCH(L$2,'Justerad allokering'!$B$2:$AF$2,0),FALSE))</f>
        <v>0</v>
      </c>
      <c r="M63" s="28">
        <f>IF(ISERROR(1/VLOOKUP($B63,'Justerad allokering'!$B$2:$AG$462,MATCH(M$2,'Justerad allokering'!$B$2:$AF$2,0),FALSE)),VLOOKUP($B63,'Allokerad kvv'!$B$2:$AV$468,MATCH(M$2,'Allokerad kvv'!$B$2:$AV$2,0),FALSE),VLOOKUP($B63,'Justerad allokering'!$B$2:$AG$462,MATCH(M$2,'Justerad allokering'!$B$2:$AF$2,0),FALSE))</f>
        <v>0</v>
      </c>
      <c r="N63" s="28">
        <f>IF(ISERROR(1/VLOOKUP($B63,'Justerad allokering'!$B$2:$AG$462,MATCH(N$2,'Justerad allokering'!$B$2:$AF$2,0),FALSE)),VLOOKUP($B63,'Allokerad kvv'!$B$2:$AV$468,MATCH(N$2,'Allokerad kvv'!$B$2:$AV$2,0),FALSE),VLOOKUP($B63,'Justerad allokering'!$B$2:$AG$462,MATCH(N$2,'Justerad allokering'!$B$2:$AF$2,0),FALSE))</f>
        <v>0</v>
      </c>
      <c r="O63" s="28">
        <f>IF(ISERROR(1/VLOOKUP($B63,'Justerad allokering'!$B$2:$AG$462,MATCH(O$2,'Justerad allokering'!$B$2:$AF$2,0),FALSE)),VLOOKUP($B63,'Allokerad kvv'!$B$2:$AV$468,MATCH(O$2,'Allokerad kvv'!$B$2:$AV$2,0),FALSE),VLOOKUP($B63,'Justerad allokering'!$B$2:$AG$462,MATCH(O$2,'Justerad allokering'!$B$2:$AF$2,0),FALSE))</f>
        <v>0</v>
      </c>
      <c r="P63" s="28">
        <f>IF(ISERROR(1/VLOOKUP($B63,'Justerad allokering'!$B$2:$AG$462,MATCH(P$2,'Justerad allokering'!$B$2:$AF$2,0),FALSE)),VLOOKUP($B63,'Allokerad kvv'!$B$2:$AV$468,MATCH(P$2,'Allokerad kvv'!$B$2:$AV$2,0),FALSE),VLOOKUP($B63,'Justerad allokering'!$B$2:$AG$462,MATCH(P$2,'Justerad allokering'!$B$2:$AF$2,0),FALSE))</f>
        <v>0</v>
      </c>
      <c r="Q63" s="28">
        <f>IF(ISERROR(1/VLOOKUP($B63,'Justerad allokering'!$B$2:$AG$462,MATCH(Q$2,'Justerad allokering'!$B$2:$AF$2,0),FALSE)),VLOOKUP($B63,'Allokerad kvv'!$B$2:$AV$468,MATCH(Q$2,'Allokerad kvv'!$B$2:$AV$2,0),FALSE),VLOOKUP($B63,'Justerad allokering'!$B$2:$AG$462,MATCH(Q$2,'Justerad allokering'!$B$2:$AF$2,0),FALSE))</f>
        <v>0</v>
      </c>
      <c r="R63" s="28">
        <f>IF(ISERROR(1/VLOOKUP($B63,'Justerad allokering'!$B$2:$AG$462,MATCH(R$2,'Justerad allokering'!$B$2:$AF$2,0),FALSE)),VLOOKUP($B63,'Allokerad kvv'!$B$2:$AV$468,MATCH(R$2,'Allokerad kvv'!$B$2:$AV$2,0),FALSE),VLOOKUP($B63,'Justerad allokering'!$B$2:$AG$462,MATCH(R$2,'Justerad allokering'!$B$2:$AF$2,0),FALSE))</f>
        <v>0</v>
      </c>
      <c r="S63" s="28">
        <f>IF(ISERROR(1/VLOOKUP($B63,'Justerad allokering'!$B$2:$AG$462,MATCH(S$2,'Justerad allokering'!$B$2:$AF$2,0),FALSE)),VLOOKUP($B63,'Allokerad kvv'!$B$2:$AV$468,MATCH(S$2,'Allokerad kvv'!$B$2:$AV$2,0),FALSE),VLOOKUP($B63,'Justerad allokering'!$B$2:$AG$462,MATCH(S$2,'Justerad allokering'!$B$2:$AF$2,0),FALSE))</f>
        <v>0</v>
      </c>
      <c r="T63" s="28">
        <f>IF(ISERROR(1/VLOOKUP($B63,'Justerad allokering'!$B$2:$AG$462,MATCH(T$2,'Justerad allokering'!$B$2:$AF$2,0),FALSE)),VLOOKUP($B63,'Allokerad kvv'!$B$2:$AV$468,MATCH(T$2,'Allokerad kvv'!$B$2:$AV$2,0),FALSE),VLOOKUP($B63,'Justerad allokering'!$B$2:$AG$462,MATCH(T$2,'Justerad allokering'!$B$2:$AF$2,0),FALSE))</f>
        <v>0</v>
      </c>
      <c r="U63" s="28">
        <f>IF(ISERROR(1/VLOOKUP($B63,'Justerad allokering'!$B$2:$AG$462,MATCH(U$2,'Justerad allokering'!$B$2:$AF$2,0),FALSE)),VLOOKUP($B63,'Allokerad kvv'!$B$2:$AV$468,MATCH(U$2,'Allokerad kvv'!$B$2:$AV$2,0),FALSE),VLOOKUP($B63,'Justerad allokering'!$B$2:$AG$462,MATCH(U$2,'Justerad allokering'!$B$2:$AF$2,0),FALSE))</f>
        <v>0</v>
      </c>
      <c r="V63" s="28">
        <f>IF(ISERROR(1/VLOOKUP($B63,'Justerad allokering'!$B$2:$AG$462,MATCH(V$2,'Justerad allokering'!$B$2:$AF$2,0),FALSE)),VLOOKUP($B63,'Allokerad kvv'!$B$2:$AV$468,MATCH(V$2,'Allokerad kvv'!$B$2:$AV$2,0),FALSE),VLOOKUP($B63,'Justerad allokering'!$B$2:$AG$462,MATCH(V$2,'Justerad allokering'!$B$2:$AF$2,0),FALSE))</f>
        <v>0</v>
      </c>
      <c r="W63" s="28">
        <f>IF(ISERROR(1/VLOOKUP($B63,'Justerad allokering'!$B$2:$AG$462,MATCH(W$2,'Justerad allokering'!$B$2:$AF$2,0),FALSE)),VLOOKUP($B63,'Allokerad kvv'!$B$2:$AV$468,MATCH(W$2,'Allokerad kvv'!$B$2:$AV$2,0),FALSE),VLOOKUP($B63,'Justerad allokering'!$B$2:$AG$462,MATCH(W$2,'Justerad allokering'!$B$2:$AF$2,0),FALSE))</f>
        <v>0</v>
      </c>
      <c r="X63" s="28">
        <f>IF(ISERROR(1/VLOOKUP($B63,'Justerad allokering'!$B$2:$AG$462,MATCH(X$2,'Justerad allokering'!$B$2:$AF$2,0),FALSE)),VLOOKUP($B63,'Allokerad kvv'!$B$2:$AV$468,MATCH(X$2,'Allokerad kvv'!$B$2:$AV$2,0),FALSE),VLOOKUP($B63,'Justerad allokering'!$B$2:$AG$462,MATCH(X$2,'Justerad allokering'!$B$2:$AF$2,0),FALSE))</f>
        <v>0</v>
      </c>
      <c r="Y63" s="28">
        <f>IF(ISERROR(1/VLOOKUP($B63,'Justerad allokering'!$B$2:$AG$462,MATCH(Y$2,'Justerad allokering'!$B$2:$AF$2,0),FALSE)),VLOOKUP($B63,'Allokerad kvv'!$B$2:$AV$468,MATCH(Y$2,'Allokerad kvv'!$B$2:$AV$2,0),FALSE),VLOOKUP($B63,'Justerad allokering'!$B$2:$AG$462,MATCH(Y$2,'Justerad allokering'!$B$2:$AF$2,0),FALSE))</f>
        <v>0</v>
      </c>
      <c r="Z63" s="28">
        <f>IF(ISERROR(1/VLOOKUP($B63,'Justerad allokering'!$B$2:$AG$462,MATCH(Z$2,'Justerad allokering'!$B$2:$AF$2,0),FALSE)),VLOOKUP($B63,'Allokerad kvv'!$B$2:$AV$468,MATCH(Z$2,'Allokerad kvv'!$B$2:$AV$2,0),FALSE),VLOOKUP($B63,'Justerad allokering'!$B$2:$AG$462,MATCH(Z$2,'Justerad allokering'!$B$2:$AF$2,0),FALSE))</f>
        <v>0</v>
      </c>
      <c r="AA63" s="28"/>
      <c r="AB63" s="28"/>
      <c r="AE63">
        <f t="shared" si="0"/>
        <v>0</v>
      </c>
      <c r="AG63">
        <f t="shared" si="1"/>
        <v>0</v>
      </c>
      <c r="AH63">
        <f t="shared" si="2"/>
        <v>0</v>
      </c>
      <c r="AI63" s="55" t="str">
        <f>IF(AH63=0,"",AH63/VLOOKUP(B63,Kraftvärmeprod!$B$1:$BC$480,MATCH("Summa tillförd energi exklusive rökgaskondensering",Kraftvärmeprod!$B$1:$BC$1,0),FALSE))</f>
        <v/>
      </c>
    </row>
    <row r="64" spans="1:35" x14ac:dyDescent="0.25">
      <c r="A64" s="28" t="s">
        <v>80</v>
      </c>
      <c r="B64" s="28" t="s">
        <v>91</v>
      </c>
      <c r="C64" s="28">
        <f>IF(ISERROR(1/VLOOKUP($B64,'Justerad allokering'!$B$2:$AG$462,MATCH(C$2,'Justerad allokering'!$B$2:$AF$2,0),FALSE)),VLOOKUP($B64,'Allokerad kvv'!$B$2:$AV$468,MATCH(C$2,'Allokerad kvv'!$B$2:$AV$2,0),FALSE),VLOOKUP($B64,'Justerad allokering'!$B$2:$AG$462,MATCH(C$2,'Justerad allokering'!$B$2:$AF$2,0),FALSE))</f>
        <v>0</v>
      </c>
      <c r="D64" s="28">
        <f>IF(ISERROR(1/VLOOKUP($B64,'Justerad allokering'!$B$2:$AG$462,MATCH(D$2,'Justerad allokering'!$B$2:$AF$2,0),FALSE)),VLOOKUP($B64,'Allokerad kvv'!$B$2:$AV$468,MATCH(D$2,'Allokerad kvv'!$B$2:$AV$2,0),FALSE),VLOOKUP($B64,'Justerad allokering'!$B$2:$AG$462,MATCH(D$2,'Justerad allokering'!$B$2:$AF$2,0),FALSE))</f>
        <v>0</v>
      </c>
      <c r="E64" s="28">
        <f>IF(ISERROR(1/VLOOKUP($B64,'Justerad allokering'!$B$2:$AG$462,MATCH(E$2,'Justerad allokering'!$B$2:$AF$2,0),FALSE)),VLOOKUP($B64,'Allokerad kvv'!$B$2:$AV$468,MATCH(E$2,'Allokerad kvv'!$B$2:$AV$2,0),FALSE),VLOOKUP($B64,'Justerad allokering'!$B$2:$AG$462,MATCH(E$2,'Justerad allokering'!$B$2:$AF$2,0),FALSE))</f>
        <v>0</v>
      </c>
      <c r="F64" s="28">
        <f>IF(ISERROR(1/VLOOKUP($B64,'Justerad allokering'!$B$2:$AG$462,MATCH(F$2,'Justerad allokering'!$B$2:$AF$2,0),FALSE)),VLOOKUP($B64,'Allokerad kvv'!$B$2:$AV$468,MATCH(F$2,'Allokerad kvv'!$B$2:$AV$2,0),FALSE),VLOOKUP($B64,'Justerad allokering'!$B$2:$AG$462,MATCH(F$2,'Justerad allokering'!$B$2:$AF$2,0),FALSE))</f>
        <v>0</v>
      </c>
      <c r="G64" s="28">
        <f>IF(ISERROR(1/VLOOKUP($B64,'Justerad allokering'!$B$2:$AG$462,MATCH(G$2,'Justerad allokering'!$B$2:$AF$2,0),FALSE)),VLOOKUP($B64,'Allokerad kvv'!$B$2:$AV$468,MATCH(G$2,'Allokerad kvv'!$B$2:$AV$2,0),FALSE),VLOOKUP($B64,'Justerad allokering'!$B$2:$AG$462,MATCH(G$2,'Justerad allokering'!$B$2:$AF$2,0),FALSE))</f>
        <v>0</v>
      </c>
      <c r="H64" s="28">
        <f>IF(ISERROR(1/VLOOKUP($B64,'Justerad allokering'!$B$2:$AG$462,MATCH(H$2,'Justerad allokering'!$B$2:$AF$2,0),FALSE)),VLOOKUP($B64,'Allokerad kvv'!$B$2:$AV$468,MATCH(H$2,'Allokerad kvv'!$B$2:$AV$2,0),FALSE),VLOOKUP($B64,'Justerad allokering'!$B$2:$AG$462,MATCH(H$2,'Justerad allokering'!$B$2:$AF$2,0),FALSE))</f>
        <v>0</v>
      </c>
      <c r="I64" s="28">
        <f>IF(ISERROR(1/VLOOKUP($B64,'Justerad allokering'!$B$2:$AG$462,MATCH(I$2,'Justerad allokering'!$B$2:$AF$2,0),FALSE)),VLOOKUP($B64,'Allokerad kvv'!$B$2:$AV$468,MATCH(I$2,'Allokerad kvv'!$B$2:$AV$2,0),FALSE),VLOOKUP($B64,'Justerad allokering'!$B$2:$AG$462,MATCH(I$2,'Justerad allokering'!$B$2:$AF$2,0),FALSE))</f>
        <v>0</v>
      </c>
      <c r="J64" s="28">
        <f>IF(ISERROR(1/VLOOKUP($B64,'Justerad allokering'!$B$2:$AG$462,MATCH(J$2,'Justerad allokering'!$B$2:$AF$2,0),FALSE)),VLOOKUP($B64,'Allokerad kvv'!$B$2:$AV$468,MATCH(J$2,'Allokerad kvv'!$B$2:$AV$2,0),FALSE),VLOOKUP($B64,'Justerad allokering'!$B$2:$AG$462,MATCH(J$2,'Justerad allokering'!$B$2:$AF$2,0),FALSE))</f>
        <v>0</v>
      </c>
      <c r="K64" s="28">
        <f>IF(ISERROR(1/VLOOKUP($B64,'Justerad allokering'!$B$2:$AG$462,MATCH(K$2,'Justerad allokering'!$B$2:$AF$2,0),FALSE)),VLOOKUP($B64,'Allokerad kvv'!$B$2:$AV$468,MATCH(K$2,'Allokerad kvv'!$B$2:$AV$2,0),FALSE),VLOOKUP($B64,'Justerad allokering'!$B$2:$AG$462,MATCH(K$2,'Justerad allokering'!$B$2:$AF$2,0),FALSE))</f>
        <v>0</v>
      </c>
      <c r="L64" s="28">
        <f>IF(ISERROR(1/VLOOKUP($B64,'Justerad allokering'!$B$2:$AG$462,MATCH(L$2,'Justerad allokering'!$B$2:$AF$2,0),FALSE)),VLOOKUP($B64,'Allokerad kvv'!$B$2:$AV$468,MATCH(L$2,'Allokerad kvv'!$B$2:$AV$2,0),FALSE),VLOOKUP($B64,'Justerad allokering'!$B$2:$AG$462,MATCH(L$2,'Justerad allokering'!$B$2:$AF$2,0),FALSE))</f>
        <v>0</v>
      </c>
      <c r="M64" s="28">
        <f>IF(ISERROR(1/VLOOKUP($B64,'Justerad allokering'!$B$2:$AG$462,MATCH(M$2,'Justerad allokering'!$B$2:$AF$2,0),FALSE)),VLOOKUP($B64,'Allokerad kvv'!$B$2:$AV$468,MATCH(M$2,'Allokerad kvv'!$B$2:$AV$2,0),FALSE),VLOOKUP($B64,'Justerad allokering'!$B$2:$AG$462,MATCH(M$2,'Justerad allokering'!$B$2:$AF$2,0),FALSE))</f>
        <v>0</v>
      </c>
      <c r="N64" s="28">
        <f>IF(ISERROR(1/VLOOKUP($B64,'Justerad allokering'!$B$2:$AG$462,MATCH(N$2,'Justerad allokering'!$B$2:$AF$2,0),FALSE)),VLOOKUP($B64,'Allokerad kvv'!$B$2:$AV$468,MATCH(N$2,'Allokerad kvv'!$B$2:$AV$2,0),FALSE),VLOOKUP($B64,'Justerad allokering'!$B$2:$AG$462,MATCH(N$2,'Justerad allokering'!$B$2:$AF$2,0),FALSE))</f>
        <v>0</v>
      </c>
      <c r="O64" s="28">
        <f>IF(ISERROR(1/VLOOKUP($B64,'Justerad allokering'!$B$2:$AG$462,MATCH(O$2,'Justerad allokering'!$B$2:$AF$2,0),FALSE)),VLOOKUP($B64,'Allokerad kvv'!$B$2:$AV$468,MATCH(O$2,'Allokerad kvv'!$B$2:$AV$2,0),FALSE),VLOOKUP($B64,'Justerad allokering'!$B$2:$AG$462,MATCH(O$2,'Justerad allokering'!$B$2:$AF$2,0),FALSE))</f>
        <v>0</v>
      </c>
      <c r="P64" s="28">
        <f>IF(ISERROR(1/VLOOKUP($B64,'Justerad allokering'!$B$2:$AG$462,MATCH(P$2,'Justerad allokering'!$B$2:$AF$2,0),FALSE)),VLOOKUP($B64,'Allokerad kvv'!$B$2:$AV$468,MATCH(P$2,'Allokerad kvv'!$B$2:$AV$2,0),FALSE),VLOOKUP($B64,'Justerad allokering'!$B$2:$AG$462,MATCH(P$2,'Justerad allokering'!$B$2:$AF$2,0),FALSE))</f>
        <v>0</v>
      </c>
      <c r="Q64" s="28">
        <f>IF(ISERROR(1/VLOOKUP($B64,'Justerad allokering'!$B$2:$AG$462,MATCH(Q$2,'Justerad allokering'!$B$2:$AF$2,0),FALSE)),VLOOKUP($B64,'Allokerad kvv'!$B$2:$AV$468,MATCH(Q$2,'Allokerad kvv'!$B$2:$AV$2,0),FALSE),VLOOKUP($B64,'Justerad allokering'!$B$2:$AG$462,MATCH(Q$2,'Justerad allokering'!$B$2:$AF$2,0),FALSE))</f>
        <v>0</v>
      </c>
      <c r="R64" s="28">
        <f>IF(ISERROR(1/VLOOKUP($B64,'Justerad allokering'!$B$2:$AG$462,MATCH(R$2,'Justerad allokering'!$B$2:$AF$2,0),FALSE)),VLOOKUP($B64,'Allokerad kvv'!$B$2:$AV$468,MATCH(R$2,'Allokerad kvv'!$B$2:$AV$2,0),FALSE),VLOOKUP($B64,'Justerad allokering'!$B$2:$AG$462,MATCH(R$2,'Justerad allokering'!$B$2:$AF$2,0),FALSE))</f>
        <v>0</v>
      </c>
      <c r="S64" s="28">
        <f>IF(ISERROR(1/VLOOKUP($B64,'Justerad allokering'!$B$2:$AG$462,MATCH(S$2,'Justerad allokering'!$B$2:$AF$2,0),FALSE)),VLOOKUP($B64,'Allokerad kvv'!$B$2:$AV$468,MATCH(S$2,'Allokerad kvv'!$B$2:$AV$2,0),FALSE),VLOOKUP($B64,'Justerad allokering'!$B$2:$AG$462,MATCH(S$2,'Justerad allokering'!$B$2:$AF$2,0),FALSE))</f>
        <v>0</v>
      </c>
      <c r="T64" s="28">
        <f>IF(ISERROR(1/VLOOKUP($B64,'Justerad allokering'!$B$2:$AG$462,MATCH(T$2,'Justerad allokering'!$B$2:$AF$2,0),FALSE)),VLOOKUP($B64,'Allokerad kvv'!$B$2:$AV$468,MATCH(T$2,'Allokerad kvv'!$B$2:$AV$2,0),FALSE),VLOOKUP($B64,'Justerad allokering'!$B$2:$AG$462,MATCH(T$2,'Justerad allokering'!$B$2:$AF$2,0),FALSE))</f>
        <v>0</v>
      </c>
      <c r="U64" s="28">
        <f>IF(ISERROR(1/VLOOKUP($B64,'Justerad allokering'!$B$2:$AG$462,MATCH(U$2,'Justerad allokering'!$B$2:$AF$2,0),FALSE)),VLOOKUP($B64,'Allokerad kvv'!$B$2:$AV$468,MATCH(U$2,'Allokerad kvv'!$B$2:$AV$2,0),FALSE),VLOOKUP($B64,'Justerad allokering'!$B$2:$AG$462,MATCH(U$2,'Justerad allokering'!$B$2:$AF$2,0),FALSE))</f>
        <v>0</v>
      </c>
      <c r="V64" s="28">
        <f>IF(ISERROR(1/VLOOKUP($B64,'Justerad allokering'!$B$2:$AG$462,MATCH(V$2,'Justerad allokering'!$B$2:$AF$2,0),FALSE)),VLOOKUP($B64,'Allokerad kvv'!$B$2:$AV$468,MATCH(V$2,'Allokerad kvv'!$B$2:$AV$2,0),FALSE),VLOOKUP($B64,'Justerad allokering'!$B$2:$AG$462,MATCH(V$2,'Justerad allokering'!$B$2:$AF$2,0),FALSE))</f>
        <v>0</v>
      </c>
      <c r="W64" s="28">
        <f>IF(ISERROR(1/VLOOKUP($B64,'Justerad allokering'!$B$2:$AG$462,MATCH(W$2,'Justerad allokering'!$B$2:$AF$2,0),FALSE)),VLOOKUP($B64,'Allokerad kvv'!$B$2:$AV$468,MATCH(W$2,'Allokerad kvv'!$B$2:$AV$2,0),FALSE),VLOOKUP($B64,'Justerad allokering'!$B$2:$AG$462,MATCH(W$2,'Justerad allokering'!$B$2:$AF$2,0),FALSE))</f>
        <v>0</v>
      </c>
      <c r="X64" s="28">
        <f>IF(ISERROR(1/VLOOKUP($B64,'Justerad allokering'!$B$2:$AG$462,MATCH(X$2,'Justerad allokering'!$B$2:$AF$2,0),FALSE)),VLOOKUP($B64,'Allokerad kvv'!$B$2:$AV$468,MATCH(X$2,'Allokerad kvv'!$B$2:$AV$2,0),FALSE),VLOOKUP($B64,'Justerad allokering'!$B$2:$AG$462,MATCH(X$2,'Justerad allokering'!$B$2:$AF$2,0),FALSE))</f>
        <v>0</v>
      </c>
      <c r="Y64" s="28">
        <f>IF(ISERROR(1/VLOOKUP($B64,'Justerad allokering'!$B$2:$AG$462,MATCH(Y$2,'Justerad allokering'!$B$2:$AF$2,0),FALSE)),VLOOKUP($B64,'Allokerad kvv'!$B$2:$AV$468,MATCH(Y$2,'Allokerad kvv'!$B$2:$AV$2,0),FALSE),VLOOKUP($B64,'Justerad allokering'!$B$2:$AG$462,MATCH(Y$2,'Justerad allokering'!$B$2:$AF$2,0),FALSE))</f>
        <v>0</v>
      </c>
      <c r="Z64" s="28">
        <f>IF(ISERROR(1/VLOOKUP($B64,'Justerad allokering'!$B$2:$AG$462,MATCH(Z$2,'Justerad allokering'!$B$2:$AF$2,0),FALSE)),VLOOKUP($B64,'Allokerad kvv'!$B$2:$AV$468,MATCH(Z$2,'Allokerad kvv'!$B$2:$AV$2,0),FALSE),VLOOKUP($B64,'Justerad allokering'!$B$2:$AG$462,MATCH(Z$2,'Justerad allokering'!$B$2:$AF$2,0),FALSE))</f>
        <v>0</v>
      </c>
      <c r="AA64" s="28"/>
      <c r="AB64" s="28"/>
      <c r="AE64">
        <f t="shared" si="0"/>
        <v>0</v>
      </c>
      <c r="AG64">
        <f t="shared" si="1"/>
        <v>0</v>
      </c>
      <c r="AH64">
        <f t="shared" si="2"/>
        <v>0</v>
      </c>
      <c r="AI64" s="55" t="str">
        <f>IF(AH64=0,"",AH64/VLOOKUP(B64,Kraftvärmeprod!$B$1:$BC$480,MATCH("Summa tillförd energi exklusive rökgaskondensering",Kraftvärmeprod!$B$1:$BC$1,0),FALSE))</f>
        <v/>
      </c>
    </row>
    <row r="65" spans="1:35" x14ac:dyDescent="0.25">
      <c r="A65" s="28" t="s">
        <v>80</v>
      </c>
      <c r="B65" s="28" t="s">
        <v>92</v>
      </c>
      <c r="C65" s="28">
        <f>IF(ISERROR(1/VLOOKUP($B65,'Justerad allokering'!$B$2:$AG$462,MATCH(C$2,'Justerad allokering'!$B$2:$AF$2,0),FALSE)),VLOOKUP($B65,'Allokerad kvv'!$B$2:$AV$468,MATCH(C$2,'Allokerad kvv'!$B$2:$AV$2,0),FALSE),VLOOKUP($B65,'Justerad allokering'!$B$2:$AG$462,MATCH(C$2,'Justerad allokering'!$B$2:$AF$2,0),FALSE))</f>
        <v>0</v>
      </c>
      <c r="D65" s="28">
        <f>IF(ISERROR(1/VLOOKUP($B65,'Justerad allokering'!$B$2:$AG$462,MATCH(D$2,'Justerad allokering'!$B$2:$AF$2,0),FALSE)),VLOOKUP($B65,'Allokerad kvv'!$B$2:$AV$468,MATCH(D$2,'Allokerad kvv'!$B$2:$AV$2,0),FALSE),VLOOKUP($B65,'Justerad allokering'!$B$2:$AG$462,MATCH(D$2,'Justerad allokering'!$B$2:$AF$2,0),FALSE))</f>
        <v>0</v>
      </c>
      <c r="E65" s="28">
        <f>IF(ISERROR(1/VLOOKUP($B65,'Justerad allokering'!$B$2:$AG$462,MATCH(E$2,'Justerad allokering'!$B$2:$AF$2,0),FALSE)),VLOOKUP($B65,'Allokerad kvv'!$B$2:$AV$468,MATCH(E$2,'Allokerad kvv'!$B$2:$AV$2,0),FALSE),VLOOKUP($B65,'Justerad allokering'!$B$2:$AG$462,MATCH(E$2,'Justerad allokering'!$B$2:$AF$2,0),FALSE))</f>
        <v>0</v>
      </c>
      <c r="F65" s="28">
        <f>IF(ISERROR(1/VLOOKUP($B65,'Justerad allokering'!$B$2:$AG$462,MATCH(F$2,'Justerad allokering'!$B$2:$AF$2,0),FALSE)),VLOOKUP($B65,'Allokerad kvv'!$B$2:$AV$468,MATCH(F$2,'Allokerad kvv'!$B$2:$AV$2,0),FALSE),VLOOKUP($B65,'Justerad allokering'!$B$2:$AG$462,MATCH(F$2,'Justerad allokering'!$B$2:$AF$2,0),FALSE))</f>
        <v>0</v>
      </c>
      <c r="G65" s="28">
        <f>IF(ISERROR(1/VLOOKUP($B65,'Justerad allokering'!$B$2:$AG$462,MATCH(G$2,'Justerad allokering'!$B$2:$AF$2,0),FALSE)),VLOOKUP($B65,'Allokerad kvv'!$B$2:$AV$468,MATCH(G$2,'Allokerad kvv'!$B$2:$AV$2,0),FALSE),VLOOKUP($B65,'Justerad allokering'!$B$2:$AG$462,MATCH(G$2,'Justerad allokering'!$B$2:$AF$2,0),FALSE))</f>
        <v>0</v>
      </c>
      <c r="H65" s="28">
        <f>IF(ISERROR(1/VLOOKUP($B65,'Justerad allokering'!$B$2:$AG$462,MATCH(H$2,'Justerad allokering'!$B$2:$AF$2,0),FALSE)),VLOOKUP($B65,'Allokerad kvv'!$B$2:$AV$468,MATCH(H$2,'Allokerad kvv'!$B$2:$AV$2,0),FALSE),VLOOKUP($B65,'Justerad allokering'!$B$2:$AG$462,MATCH(H$2,'Justerad allokering'!$B$2:$AF$2,0),FALSE))</f>
        <v>0</v>
      </c>
      <c r="I65" s="28">
        <f>IF(ISERROR(1/VLOOKUP($B65,'Justerad allokering'!$B$2:$AG$462,MATCH(I$2,'Justerad allokering'!$B$2:$AF$2,0),FALSE)),VLOOKUP($B65,'Allokerad kvv'!$B$2:$AV$468,MATCH(I$2,'Allokerad kvv'!$B$2:$AV$2,0),FALSE),VLOOKUP($B65,'Justerad allokering'!$B$2:$AG$462,MATCH(I$2,'Justerad allokering'!$B$2:$AF$2,0),FALSE))</f>
        <v>0</v>
      </c>
      <c r="J65" s="28">
        <f>IF(ISERROR(1/VLOOKUP($B65,'Justerad allokering'!$B$2:$AG$462,MATCH(J$2,'Justerad allokering'!$B$2:$AF$2,0),FALSE)),VLOOKUP($B65,'Allokerad kvv'!$B$2:$AV$468,MATCH(J$2,'Allokerad kvv'!$B$2:$AV$2,0),FALSE),VLOOKUP($B65,'Justerad allokering'!$B$2:$AG$462,MATCH(J$2,'Justerad allokering'!$B$2:$AF$2,0),FALSE))</f>
        <v>0</v>
      </c>
      <c r="K65" s="28">
        <f>IF(ISERROR(1/VLOOKUP($B65,'Justerad allokering'!$B$2:$AG$462,MATCH(K$2,'Justerad allokering'!$B$2:$AF$2,0),FALSE)),VLOOKUP($B65,'Allokerad kvv'!$B$2:$AV$468,MATCH(K$2,'Allokerad kvv'!$B$2:$AV$2,0),FALSE),VLOOKUP($B65,'Justerad allokering'!$B$2:$AG$462,MATCH(K$2,'Justerad allokering'!$B$2:$AF$2,0),FALSE))</f>
        <v>0</v>
      </c>
      <c r="L65" s="28">
        <f>IF(ISERROR(1/VLOOKUP($B65,'Justerad allokering'!$B$2:$AG$462,MATCH(L$2,'Justerad allokering'!$B$2:$AF$2,0),FALSE)),VLOOKUP($B65,'Allokerad kvv'!$B$2:$AV$468,MATCH(L$2,'Allokerad kvv'!$B$2:$AV$2,0),FALSE),VLOOKUP($B65,'Justerad allokering'!$B$2:$AG$462,MATCH(L$2,'Justerad allokering'!$B$2:$AF$2,0),FALSE))</f>
        <v>0</v>
      </c>
      <c r="M65" s="28">
        <f>IF(ISERROR(1/VLOOKUP($B65,'Justerad allokering'!$B$2:$AG$462,MATCH(M$2,'Justerad allokering'!$B$2:$AF$2,0),FALSE)),VLOOKUP($B65,'Allokerad kvv'!$B$2:$AV$468,MATCH(M$2,'Allokerad kvv'!$B$2:$AV$2,0),FALSE),VLOOKUP($B65,'Justerad allokering'!$B$2:$AG$462,MATCH(M$2,'Justerad allokering'!$B$2:$AF$2,0),FALSE))</f>
        <v>0</v>
      </c>
      <c r="N65" s="28">
        <f>IF(ISERROR(1/VLOOKUP($B65,'Justerad allokering'!$B$2:$AG$462,MATCH(N$2,'Justerad allokering'!$B$2:$AF$2,0),FALSE)),VLOOKUP($B65,'Allokerad kvv'!$B$2:$AV$468,MATCH(N$2,'Allokerad kvv'!$B$2:$AV$2,0),FALSE),VLOOKUP($B65,'Justerad allokering'!$B$2:$AG$462,MATCH(N$2,'Justerad allokering'!$B$2:$AF$2,0),FALSE))</f>
        <v>0</v>
      </c>
      <c r="O65" s="28">
        <f>IF(ISERROR(1/VLOOKUP($B65,'Justerad allokering'!$B$2:$AG$462,MATCH(O$2,'Justerad allokering'!$B$2:$AF$2,0),FALSE)),VLOOKUP($B65,'Allokerad kvv'!$B$2:$AV$468,MATCH(O$2,'Allokerad kvv'!$B$2:$AV$2,0),FALSE),VLOOKUP($B65,'Justerad allokering'!$B$2:$AG$462,MATCH(O$2,'Justerad allokering'!$B$2:$AF$2,0),FALSE))</f>
        <v>0</v>
      </c>
      <c r="P65" s="28">
        <f>IF(ISERROR(1/VLOOKUP($B65,'Justerad allokering'!$B$2:$AG$462,MATCH(P$2,'Justerad allokering'!$B$2:$AF$2,0),FALSE)),VLOOKUP($B65,'Allokerad kvv'!$B$2:$AV$468,MATCH(P$2,'Allokerad kvv'!$B$2:$AV$2,0),FALSE),VLOOKUP($B65,'Justerad allokering'!$B$2:$AG$462,MATCH(P$2,'Justerad allokering'!$B$2:$AF$2,0),FALSE))</f>
        <v>0</v>
      </c>
      <c r="Q65" s="28">
        <f>IF(ISERROR(1/VLOOKUP($B65,'Justerad allokering'!$B$2:$AG$462,MATCH(Q$2,'Justerad allokering'!$B$2:$AF$2,0),FALSE)),VLOOKUP($B65,'Allokerad kvv'!$B$2:$AV$468,MATCH(Q$2,'Allokerad kvv'!$B$2:$AV$2,0),FALSE),VLOOKUP($B65,'Justerad allokering'!$B$2:$AG$462,MATCH(Q$2,'Justerad allokering'!$B$2:$AF$2,0),FALSE))</f>
        <v>0</v>
      </c>
      <c r="R65" s="28">
        <f>IF(ISERROR(1/VLOOKUP($B65,'Justerad allokering'!$B$2:$AG$462,MATCH(R$2,'Justerad allokering'!$B$2:$AF$2,0),FALSE)),VLOOKUP($B65,'Allokerad kvv'!$B$2:$AV$468,MATCH(R$2,'Allokerad kvv'!$B$2:$AV$2,0),FALSE),VLOOKUP($B65,'Justerad allokering'!$B$2:$AG$462,MATCH(R$2,'Justerad allokering'!$B$2:$AF$2,0),FALSE))</f>
        <v>0</v>
      </c>
      <c r="S65" s="28">
        <f>IF(ISERROR(1/VLOOKUP($B65,'Justerad allokering'!$B$2:$AG$462,MATCH(S$2,'Justerad allokering'!$B$2:$AF$2,0),FALSE)),VLOOKUP($B65,'Allokerad kvv'!$B$2:$AV$468,MATCH(S$2,'Allokerad kvv'!$B$2:$AV$2,0),FALSE),VLOOKUP($B65,'Justerad allokering'!$B$2:$AG$462,MATCH(S$2,'Justerad allokering'!$B$2:$AF$2,0),FALSE))</f>
        <v>0</v>
      </c>
      <c r="T65" s="28">
        <f>IF(ISERROR(1/VLOOKUP($B65,'Justerad allokering'!$B$2:$AG$462,MATCH(T$2,'Justerad allokering'!$B$2:$AF$2,0),FALSE)),VLOOKUP($B65,'Allokerad kvv'!$B$2:$AV$468,MATCH(T$2,'Allokerad kvv'!$B$2:$AV$2,0),FALSE),VLOOKUP($B65,'Justerad allokering'!$B$2:$AG$462,MATCH(T$2,'Justerad allokering'!$B$2:$AF$2,0),FALSE))</f>
        <v>0</v>
      </c>
      <c r="U65" s="28">
        <f>IF(ISERROR(1/VLOOKUP($B65,'Justerad allokering'!$B$2:$AG$462,MATCH(U$2,'Justerad allokering'!$B$2:$AF$2,0),FALSE)),VLOOKUP($B65,'Allokerad kvv'!$B$2:$AV$468,MATCH(U$2,'Allokerad kvv'!$B$2:$AV$2,0),FALSE),VLOOKUP($B65,'Justerad allokering'!$B$2:$AG$462,MATCH(U$2,'Justerad allokering'!$B$2:$AF$2,0),FALSE))</f>
        <v>0</v>
      </c>
      <c r="V65" s="28">
        <f>IF(ISERROR(1/VLOOKUP($B65,'Justerad allokering'!$B$2:$AG$462,MATCH(V$2,'Justerad allokering'!$B$2:$AF$2,0),FALSE)),VLOOKUP($B65,'Allokerad kvv'!$B$2:$AV$468,MATCH(V$2,'Allokerad kvv'!$B$2:$AV$2,0),FALSE),VLOOKUP($B65,'Justerad allokering'!$B$2:$AG$462,MATCH(V$2,'Justerad allokering'!$B$2:$AF$2,0),FALSE))</f>
        <v>0</v>
      </c>
      <c r="W65" s="28">
        <f>IF(ISERROR(1/VLOOKUP($B65,'Justerad allokering'!$B$2:$AG$462,MATCH(W$2,'Justerad allokering'!$B$2:$AF$2,0),FALSE)),VLOOKUP($B65,'Allokerad kvv'!$B$2:$AV$468,MATCH(W$2,'Allokerad kvv'!$B$2:$AV$2,0),FALSE),VLOOKUP($B65,'Justerad allokering'!$B$2:$AG$462,MATCH(W$2,'Justerad allokering'!$B$2:$AF$2,0),FALSE))</f>
        <v>0</v>
      </c>
      <c r="X65" s="28">
        <f>IF(ISERROR(1/VLOOKUP($B65,'Justerad allokering'!$B$2:$AG$462,MATCH(X$2,'Justerad allokering'!$B$2:$AF$2,0),FALSE)),VLOOKUP($B65,'Allokerad kvv'!$B$2:$AV$468,MATCH(X$2,'Allokerad kvv'!$B$2:$AV$2,0),FALSE),VLOOKUP($B65,'Justerad allokering'!$B$2:$AG$462,MATCH(X$2,'Justerad allokering'!$B$2:$AF$2,0),FALSE))</f>
        <v>0</v>
      </c>
      <c r="Y65" s="28">
        <f>IF(ISERROR(1/VLOOKUP($B65,'Justerad allokering'!$B$2:$AG$462,MATCH(Y$2,'Justerad allokering'!$B$2:$AF$2,0),FALSE)),VLOOKUP($B65,'Allokerad kvv'!$B$2:$AV$468,MATCH(Y$2,'Allokerad kvv'!$B$2:$AV$2,0),FALSE),VLOOKUP($B65,'Justerad allokering'!$B$2:$AG$462,MATCH(Y$2,'Justerad allokering'!$B$2:$AF$2,0),FALSE))</f>
        <v>0</v>
      </c>
      <c r="Z65" s="28">
        <f>IF(ISERROR(1/VLOOKUP($B65,'Justerad allokering'!$B$2:$AG$462,MATCH(Z$2,'Justerad allokering'!$B$2:$AF$2,0),FALSE)),VLOOKUP($B65,'Allokerad kvv'!$B$2:$AV$468,MATCH(Z$2,'Allokerad kvv'!$B$2:$AV$2,0),FALSE),VLOOKUP($B65,'Justerad allokering'!$B$2:$AG$462,MATCH(Z$2,'Justerad allokering'!$B$2:$AF$2,0),FALSE))</f>
        <v>0</v>
      </c>
      <c r="AA65" s="28"/>
      <c r="AB65" s="28"/>
      <c r="AE65">
        <f t="shared" si="0"/>
        <v>0</v>
      </c>
      <c r="AG65">
        <f t="shared" si="1"/>
        <v>0</v>
      </c>
      <c r="AH65">
        <f t="shared" si="2"/>
        <v>0</v>
      </c>
      <c r="AI65" s="55" t="str">
        <f>IF(AH65=0,"",AH65/VLOOKUP(B65,Kraftvärmeprod!$B$1:$BC$480,MATCH("Summa tillförd energi exklusive rökgaskondensering",Kraftvärmeprod!$B$1:$BC$1,0),FALSE))</f>
        <v/>
      </c>
    </row>
    <row r="66" spans="1:35" x14ac:dyDescent="0.25">
      <c r="A66" s="28" t="s">
        <v>80</v>
      </c>
      <c r="B66" s="28" t="s">
        <v>93</v>
      </c>
      <c r="C66" s="28">
        <f>IF(ISERROR(1/VLOOKUP($B66,'Justerad allokering'!$B$2:$AG$462,MATCH(C$2,'Justerad allokering'!$B$2:$AF$2,0),FALSE)),VLOOKUP($B66,'Allokerad kvv'!$B$2:$AV$468,MATCH(C$2,'Allokerad kvv'!$B$2:$AV$2,0),FALSE),VLOOKUP($B66,'Justerad allokering'!$B$2:$AG$462,MATCH(C$2,'Justerad allokering'!$B$2:$AF$2,0),FALSE))</f>
        <v>0</v>
      </c>
      <c r="D66" s="28">
        <f>IF(ISERROR(1/VLOOKUP($B66,'Justerad allokering'!$B$2:$AG$462,MATCH(D$2,'Justerad allokering'!$B$2:$AF$2,0),FALSE)),VLOOKUP($B66,'Allokerad kvv'!$B$2:$AV$468,MATCH(D$2,'Allokerad kvv'!$B$2:$AV$2,0),FALSE),VLOOKUP($B66,'Justerad allokering'!$B$2:$AG$462,MATCH(D$2,'Justerad allokering'!$B$2:$AF$2,0),FALSE))</f>
        <v>0</v>
      </c>
      <c r="E66" s="28">
        <f>IF(ISERROR(1/VLOOKUP($B66,'Justerad allokering'!$B$2:$AG$462,MATCH(E$2,'Justerad allokering'!$B$2:$AF$2,0),FALSE)),VLOOKUP($B66,'Allokerad kvv'!$B$2:$AV$468,MATCH(E$2,'Allokerad kvv'!$B$2:$AV$2,0),FALSE),VLOOKUP($B66,'Justerad allokering'!$B$2:$AG$462,MATCH(E$2,'Justerad allokering'!$B$2:$AF$2,0),FALSE))</f>
        <v>70.073599999999999</v>
      </c>
      <c r="F66" s="28">
        <f>IF(ISERROR(1/VLOOKUP($B66,'Justerad allokering'!$B$2:$AG$462,MATCH(F$2,'Justerad allokering'!$B$2:$AF$2,0),FALSE)),VLOOKUP($B66,'Allokerad kvv'!$B$2:$AV$468,MATCH(F$2,'Allokerad kvv'!$B$2:$AV$2,0),FALSE),VLOOKUP($B66,'Justerad allokering'!$B$2:$AG$462,MATCH(F$2,'Justerad allokering'!$B$2:$AF$2,0),FALSE))</f>
        <v>0</v>
      </c>
      <c r="G66" s="28">
        <f>IF(ISERROR(1/VLOOKUP($B66,'Justerad allokering'!$B$2:$AG$462,MATCH(G$2,'Justerad allokering'!$B$2:$AF$2,0),FALSE)),VLOOKUP($B66,'Allokerad kvv'!$B$2:$AV$468,MATCH(G$2,'Allokerad kvv'!$B$2:$AV$2,0),FALSE),VLOOKUP($B66,'Justerad allokering'!$B$2:$AG$462,MATCH(G$2,'Justerad allokering'!$B$2:$AF$2,0),FALSE))</f>
        <v>0.68169400000000002</v>
      </c>
      <c r="H66" s="28">
        <f>IF(ISERROR(1/VLOOKUP($B66,'Justerad allokering'!$B$2:$AG$462,MATCH(H$2,'Justerad allokering'!$B$2:$AF$2,0),FALSE)),VLOOKUP($B66,'Allokerad kvv'!$B$2:$AV$468,MATCH(H$2,'Allokerad kvv'!$B$2:$AV$2,0),FALSE),VLOOKUP($B66,'Justerad allokering'!$B$2:$AG$462,MATCH(H$2,'Justerad allokering'!$B$2:$AF$2,0),FALSE))</f>
        <v>0</v>
      </c>
      <c r="I66" s="28">
        <f>IF(ISERROR(1/VLOOKUP($B66,'Justerad allokering'!$B$2:$AG$462,MATCH(I$2,'Justerad allokering'!$B$2:$AF$2,0),FALSE)),VLOOKUP($B66,'Allokerad kvv'!$B$2:$AV$468,MATCH(I$2,'Allokerad kvv'!$B$2:$AV$2,0),FALSE),VLOOKUP($B66,'Justerad allokering'!$B$2:$AG$462,MATCH(I$2,'Justerad allokering'!$B$2:$AF$2,0),FALSE))</f>
        <v>36.433700000000002</v>
      </c>
      <c r="J66" s="28">
        <f>IF(ISERROR(1/VLOOKUP($B66,'Justerad allokering'!$B$2:$AG$462,MATCH(J$2,'Justerad allokering'!$B$2:$AF$2,0),FALSE)),VLOOKUP($B66,'Allokerad kvv'!$B$2:$AV$468,MATCH(J$2,'Allokerad kvv'!$B$2:$AV$2,0),FALSE),VLOOKUP($B66,'Justerad allokering'!$B$2:$AG$462,MATCH(J$2,'Justerad allokering'!$B$2:$AF$2,0),FALSE))</f>
        <v>116.273</v>
      </c>
      <c r="K66" s="28">
        <f>IF(ISERROR(1/VLOOKUP($B66,'Justerad allokering'!$B$2:$AG$462,MATCH(K$2,'Justerad allokering'!$B$2:$AF$2,0),FALSE)),VLOOKUP($B66,'Allokerad kvv'!$B$2:$AV$468,MATCH(K$2,'Allokerad kvv'!$B$2:$AV$2,0),FALSE),VLOOKUP($B66,'Justerad allokering'!$B$2:$AG$462,MATCH(K$2,'Justerad allokering'!$B$2:$AF$2,0),FALSE))</f>
        <v>20.634499999999999</v>
      </c>
      <c r="L66" s="28">
        <f>IF(ISERROR(1/VLOOKUP($B66,'Justerad allokering'!$B$2:$AG$462,MATCH(L$2,'Justerad allokering'!$B$2:$AF$2,0),FALSE)),VLOOKUP($B66,'Allokerad kvv'!$B$2:$AV$468,MATCH(L$2,'Allokerad kvv'!$B$2:$AV$2,0),FALSE),VLOOKUP($B66,'Justerad allokering'!$B$2:$AG$462,MATCH(L$2,'Justerad allokering'!$B$2:$AF$2,0),FALSE))</f>
        <v>0</v>
      </c>
      <c r="M66" s="28">
        <f>IF(ISERROR(1/VLOOKUP($B66,'Justerad allokering'!$B$2:$AG$462,MATCH(M$2,'Justerad allokering'!$B$2:$AF$2,0),FALSE)),VLOOKUP($B66,'Allokerad kvv'!$B$2:$AV$468,MATCH(M$2,'Allokerad kvv'!$B$2:$AV$2,0),FALSE),VLOOKUP($B66,'Justerad allokering'!$B$2:$AG$462,MATCH(M$2,'Justerad allokering'!$B$2:$AF$2,0),FALSE))</f>
        <v>83.472899999999996</v>
      </c>
      <c r="N66" s="28">
        <f>IF(ISERROR(1/VLOOKUP($B66,'Justerad allokering'!$B$2:$AG$462,MATCH(N$2,'Justerad allokering'!$B$2:$AF$2,0),FALSE)),VLOOKUP($B66,'Allokerad kvv'!$B$2:$AV$468,MATCH(N$2,'Allokerad kvv'!$B$2:$AV$2,0),FALSE),VLOOKUP($B66,'Justerad allokering'!$B$2:$AG$462,MATCH(N$2,'Justerad allokering'!$B$2:$AF$2,0),FALSE))</f>
        <v>143.12100000000001</v>
      </c>
      <c r="O66" s="28">
        <f>IF(ISERROR(1/VLOOKUP($B66,'Justerad allokering'!$B$2:$AG$462,MATCH(O$2,'Justerad allokering'!$B$2:$AF$2,0),FALSE)),VLOOKUP($B66,'Allokerad kvv'!$B$2:$AV$468,MATCH(O$2,'Allokerad kvv'!$B$2:$AV$2,0),FALSE),VLOOKUP($B66,'Justerad allokering'!$B$2:$AG$462,MATCH(O$2,'Justerad allokering'!$B$2:$AF$2,0),FALSE))</f>
        <v>76.617800000000003</v>
      </c>
      <c r="P66" s="28">
        <f>IF(ISERROR(1/VLOOKUP($B66,'Justerad allokering'!$B$2:$AG$462,MATCH(P$2,'Justerad allokering'!$B$2:$AF$2,0),FALSE)),VLOOKUP($B66,'Allokerad kvv'!$B$2:$AV$468,MATCH(P$2,'Allokerad kvv'!$B$2:$AV$2,0),FALSE),VLOOKUP($B66,'Justerad allokering'!$B$2:$AG$462,MATCH(P$2,'Justerad allokering'!$B$2:$AF$2,0),FALSE))</f>
        <v>33.062600000000003</v>
      </c>
      <c r="Q66" s="28">
        <f>IF(ISERROR(1/VLOOKUP($B66,'Justerad allokering'!$B$2:$AG$462,MATCH(Q$2,'Justerad allokering'!$B$2:$AF$2,0),FALSE)),VLOOKUP($B66,'Allokerad kvv'!$B$2:$AV$468,MATCH(Q$2,'Allokerad kvv'!$B$2:$AV$2,0),FALSE),VLOOKUP($B66,'Justerad allokering'!$B$2:$AG$462,MATCH(Q$2,'Justerad allokering'!$B$2:$AF$2,0),FALSE))</f>
        <v>4.4050099999999999</v>
      </c>
      <c r="R66" s="28">
        <f>IF(ISERROR(1/VLOOKUP($B66,'Justerad allokering'!$B$2:$AG$462,MATCH(R$2,'Justerad allokering'!$B$2:$AF$2,0),FALSE)),VLOOKUP($B66,'Allokerad kvv'!$B$2:$AV$468,MATCH(R$2,'Allokerad kvv'!$B$2:$AV$2,0),FALSE),VLOOKUP($B66,'Justerad allokering'!$B$2:$AG$462,MATCH(R$2,'Justerad allokering'!$B$2:$AF$2,0),FALSE))</f>
        <v>0</v>
      </c>
      <c r="S66" s="28">
        <f>IF(ISERROR(1/VLOOKUP($B66,'Justerad allokering'!$B$2:$AG$462,MATCH(S$2,'Justerad allokering'!$B$2:$AF$2,0),FALSE)),VLOOKUP($B66,'Allokerad kvv'!$B$2:$AV$468,MATCH(S$2,'Allokerad kvv'!$B$2:$AV$2,0),FALSE),VLOOKUP($B66,'Justerad allokering'!$B$2:$AG$462,MATCH(S$2,'Justerad allokering'!$B$2:$AF$2,0),FALSE))</f>
        <v>82.3857</v>
      </c>
      <c r="T66" s="28">
        <f>IF(ISERROR(1/VLOOKUP($B66,'Justerad allokering'!$B$2:$AG$462,MATCH(T$2,'Justerad allokering'!$B$2:$AF$2,0),FALSE)),VLOOKUP($B66,'Allokerad kvv'!$B$2:$AV$468,MATCH(T$2,'Allokerad kvv'!$B$2:$AV$2,0),FALSE),VLOOKUP($B66,'Justerad allokering'!$B$2:$AG$462,MATCH(T$2,'Justerad allokering'!$B$2:$AF$2,0),FALSE))</f>
        <v>0</v>
      </c>
      <c r="U66" s="28">
        <f>IF(ISERROR(1/VLOOKUP($B66,'Justerad allokering'!$B$2:$AG$462,MATCH(U$2,'Justerad allokering'!$B$2:$AF$2,0),FALSE)),VLOOKUP($B66,'Allokerad kvv'!$B$2:$AV$468,MATCH(U$2,'Allokerad kvv'!$B$2:$AV$2,0),FALSE),VLOOKUP($B66,'Justerad allokering'!$B$2:$AG$462,MATCH(U$2,'Justerad allokering'!$B$2:$AF$2,0),FALSE))</f>
        <v>0</v>
      </c>
      <c r="V66" s="28">
        <f>IF(ISERROR(1/VLOOKUP($B66,'Justerad allokering'!$B$2:$AG$462,MATCH(V$2,'Justerad allokering'!$B$2:$AF$2,0),FALSE)),VLOOKUP($B66,'Allokerad kvv'!$B$2:$AV$468,MATCH(V$2,'Allokerad kvv'!$B$2:$AV$2,0),FALSE),VLOOKUP($B66,'Justerad allokering'!$B$2:$AG$462,MATCH(V$2,'Justerad allokering'!$B$2:$AF$2,0),FALSE))</f>
        <v>0</v>
      </c>
      <c r="W66" s="28">
        <f>IF(ISERROR(1/VLOOKUP($B66,'Justerad allokering'!$B$2:$AG$462,MATCH(W$2,'Justerad allokering'!$B$2:$AF$2,0),FALSE)),VLOOKUP($B66,'Allokerad kvv'!$B$2:$AV$468,MATCH(W$2,'Allokerad kvv'!$B$2:$AV$2,0),FALSE),VLOOKUP($B66,'Justerad allokering'!$B$2:$AG$462,MATCH(W$2,'Justerad allokering'!$B$2:$AF$2,0),FALSE))</f>
        <v>0</v>
      </c>
      <c r="X66" s="28">
        <f>IF(ISERROR(1/VLOOKUP($B66,'Justerad allokering'!$B$2:$AG$462,MATCH(X$2,'Justerad allokering'!$B$2:$AF$2,0),FALSE)),VLOOKUP($B66,'Allokerad kvv'!$B$2:$AV$468,MATCH(X$2,'Allokerad kvv'!$B$2:$AV$2,0),FALSE),VLOOKUP($B66,'Justerad allokering'!$B$2:$AG$462,MATCH(X$2,'Justerad allokering'!$B$2:$AF$2,0),FALSE))</f>
        <v>0</v>
      </c>
      <c r="Y66" s="28">
        <f>IF(ISERROR(1/VLOOKUP($B66,'Justerad allokering'!$B$2:$AG$462,MATCH(Y$2,'Justerad allokering'!$B$2:$AF$2,0),FALSE)),VLOOKUP($B66,'Allokerad kvv'!$B$2:$AV$468,MATCH(Y$2,'Allokerad kvv'!$B$2:$AV$2,0),FALSE),VLOOKUP($B66,'Justerad allokering'!$B$2:$AG$462,MATCH(Y$2,'Justerad allokering'!$B$2:$AF$2,0),FALSE))</f>
        <v>0</v>
      </c>
      <c r="Z66" s="28">
        <f>IF(ISERROR(1/VLOOKUP($B66,'Justerad allokering'!$B$2:$AG$462,MATCH(Z$2,'Justerad allokering'!$B$2:$AF$2,0),FALSE)),VLOOKUP($B66,'Allokerad kvv'!$B$2:$AV$468,MATCH(Z$2,'Allokerad kvv'!$B$2:$AV$2,0),FALSE),VLOOKUP($B66,'Justerad allokering'!$B$2:$AG$462,MATCH(Z$2,'Justerad allokering'!$B$2:$AF$2,0),FALSE))</f>
        <v>0</v>
      </c>
      <c r="AA66" s="28"/>
      <c r="AB66" s="28"/>
      <c r="AE66">
        <f t="shared" si="0"/>
        <v>667.16150399999992</v>
      </c>
      <c r="AG66">
        <f t="shared" si="1"/>
        <v>646.52700399999992</v>
      </c>
      <c r="AH66">
        <f t="shared" si="2"/>
        <v>503.40600399999994</v>
      </c>
      <c r="AI66" s="55">
        <f>IF(AH66=0,"",AH66/VLOOKUP(B66,Kraftvärmeprod!$B$1:$BC$480,MATCH("Summa tillförd energi exklusive rökgaskondensering",Kraftvärmeprod!$B$1:$BC$1,0),FALSE))</f>
        <v>0.58760991757917869</v>
      </c>
    </row>
    <row r="67" spans="1:35" x14ac:dyDescent="0.25">
      <c r="A67" s="28" t="s">
        <v>80</v>
      </c>
      <c r="B67" s="28" t="s">
        <v>94</v>
      </c>
      <c r="C67" s="28">
        <f>IF(ISERROR(1/VLOOKUP($B67,'Justerad allokering'!$B$2:$AG$462,MATCH(C$2,'Justerad allokering'!$B$2:$AF$2,0),FALSE)),VLOOKUP($B67,'Allokerad kvv'!$B$2:$AV$468,MATCH(C$2,'Allokerad kvv'!$B$2:$AV$2,0),FALSE),VLOOKUP($B67,'Justerad allokering'!$B$2:$AG$462,MATCH(C$2,'Justerad allokering'!$B$2:$AF$2,0),FALSE))</f>
        <v>0</v>
      </c>
      <c r="D67" s="28">
        <f>IF(ISERROR(1/VLOOKUP($B67,'Justerad allokering'!$B$2:$AG$462,MATCH(D$2,'Justerad allokering'!$B$2:$AF$2,0),FALSE)),VLOOKUP($B67,'Allokerad kvv'!$B$2:$AV$468,MATCH(D$2,'Allokerad kvv'!$B$2:$AV$2,0),FALSE),VLOOKUP($B67,'Justerad allokering'!$B$2:$AG$462,MATCH(D$2,'Justerad allokering'!$B$2:$AF$2,0),FALSE))</f>
        <v>0</v>
      </c>
      <c r="E67" s="28">
        <f>IF(ISERROR(1/VLOOKUP($B67,'Justerad allokering'!$B$2:$AG$462,MATCH(E$2,'Justerad allokering'!$B$2:$AF$2,0),FALSE)),VLOOKUP($B67,'Allokerad kvv'!$B$2:$AV$468,MATCH(E$2,'Allokerad kvv'!$B$2:$AV$2,0),FALSE),VLOOKUP($B67,'Justerad allokering'!$B$2:$AG$462,MATCH(E$2,'Justerad allokering'!$B$2:$AF$2,0),FALSE))</f>
        <v>0</v>
      </c>
      <c r="F67" s="28">
        <f>IF(ISERROR(1/VLOOKUP($B67,'Justerad allokering'!$B$2:$AG$462,MATCH(F$2,'Justerad allokering'!$B$2:$AF$2,0),FALSE)),VLOOKUP($B67,'Allokerad kvv'!$B$2:$AV$468,MATCH(F$2,'Allokerad kvv'!$B$2:$AV$2,0),FALSE),VLOOKUP($B67,'Justerad allokering'!$B$2:$AG$462,MATCH(F$2,'Justerad allokering'!$B$2:$AF$2,0),FALSE))</f>
        <v>0</v>
      </c>
      <c r="G67" s="28">
        <f>IF(ISERROR(1/VLOOKUP($B67,'Justerad allokering'!$B$2:$AG$462,MATCH(G$2,'Justerad allokering'!$B$2:$AF$2,0),FALSE)),VLOOKUP($B67,'Allokerad kvv'!$B$2:$AV$468,MATCH(G$2,'Allokerad kvv'!$B$2:$AV$2,0),FALSE),VLOOKUP($B67,'Justerad allokering'!$B$2:$AG$462,MATCH(G$2,'Justerad allokering'!$B$2:$AF$2,0),FALSE))</f>
        <v>0</v>
      </c>
      <c r="H67" s="28">
        <f>IF(ISERROR(1/VLOOKUP($B67,'Justerad allokering'!$B$2:$AG$462,MATCH(H$2,'Justerad allokering'!$B$2:$AF$2,0),FALSE)),VLOOKUP($B67,'Allokerad kvv'!$B$2:$AV$468,MATCH(H$2,'Allokerad kvv'!$B$2:$AV$2,0),FALSE),VLOOKUP($B67,'Justerad allokering'!$B$2:$AG$462,MATCH(H$2,'Justerad allokering'!$B$2:$AF$2,0),FALSE))</f>
        <v>0</v>
      </c>
      <c r="I67" s="28">
        <f>IF(ISERROR(1/VLOOKUP($B67,'Justerad allokering'!$B$2:$AG$462,MATCH(I$2,'Justerad allokering'!$B$2:$AF$2,0),FALSE)),VLOOKUP($B67,'Allokerad kvv'!$B$2:$AV$468,MATCH(I$2,'Allokerad kvv'!$B$2:$AV$2,0),FALSE),VLOOKUP($B67,'Justerad allokering'!$B$2:$AG$462,MATCH(I$2,'Justerad allokering'!$B$2:$AF$2,0),FALSE))</f>
        <v>0</v>
      </c>
      <c r="J67" s="28">
        <f>IF(ISERROR(1/VLOOKUP($B67,'Justerad allokering'!$B$2:$AG$462,MATCH(J$2,'Justerad allokering'!$B$2:$AF$2,0),FALSE)),VLOOKUP($B67,'Allokerad kvv'!$B$2:$AV$468,MATCH(J$2,'Allokerad kvv'!$B$2:$AV$2,0),FALSE),VLOOKUP($B67,'Justerad allokering'!$B$2:$AG$462,MATCH(J$2,'Justerad allokering'!$B$2:$AF$2,0),FALSE))</f>
        <v>0</v>
      </c>
      <c r="K67" s="28">
        <f>IF(ISERROR(1/VLOOKUP($B67,'Justerad allokering'!$B$2:$AG$462,MATCH(K$2,'Justerad allokering'!$B$2:$AF$2,0),FALSE)),VLOOKUP($B67,'Allokerad kvv'!$B$2:$AV$468,MATCH(K$2,'Allokerad kvv'!$B$2:$AV$2,0),FALSE),VLOOKUP($B67,'Justerad allokering'!$B$2:$AG$462,MATCH(K$2,'Justerad allokering'!$B$2:$AF$2,0),FALSE))</f>
        <v>0</v>
      </c>
      <c r="L67" s="28">
        <f>IF(ISERROR(1/VLOOKUP($B67,'Justerad allokering'!$B$2:$AG$462,MATCH(L$2,'Justerad allokering'!$B$2:$AF$2,0),FALSE)),VLOOKUP($B67,'Allokerad kvv'!$B$2:$AV$468,MATCH(L$2,'Allokerad kvv'!$B$2:$AV$2,0),FALSE),VLOOKUP($B67,'Justerad allokering'!$B$2:$AG$462,MATCH(L$2,'Justerad allokering'!$B$2:$AF$2,0),FALSE))</f>
        <v>0</v>
      </c>
      <c r="M67" s="28">
        <f>IF(ISERROR(1/VLOOKUP($B67,'Justerad allokering'!$B$2:$AG$462,MATCH(M$2,'Justerad allokering'!$B$2:$AF$2,0),FALSE)),VLOOKUP($B67,'Allokerad kvv'!$B$2:$AV$468,MATCH(M$2,'Allokerad kvv'!$B$2:$AV$2,0),FALSE),VLOOKUP($B67,'Justerad allokering'!$B$2:$AG$462,MATCH(M$2,'Justerad allokering'!$B$2:$AF$2,0),FALSE))</f>
        <v>0</v>
      </c>
      <c r="N67" s="28">
        <f>IF(ISERROR(1/VLOOKUP($B67,'Justerad allokering'!$B$2:$AG$462,MATCH(N$2,'Justerad allokering'!$B$2:$AF$2,0),FALSE)),VLOOKUP($B67,'Allokerad kvv'!$B$2:$AV$468,MATCH(N$2,'Allokerad kvv'!$B$2:$AV$2,0),FALSE),VLOOKUP($B67,'Justerad allokering'!$B$2:$AG$462,MATCH(N$2,'Justerad allokering'!$B$2:$AF$2,0),FALSE))</f>
        <v>0</v>
      </c>
      <c r="O67" s="28">
        <f>IF(ISERROR(1/VLOOKUP($B67,'Justerad allokering'!$B$2:$AG$462,MATCH(O$2,'Justerad allokering'!$B$2:$AF$2,0),FALSE)),VLOOKUP($B67,'Allokerad kvv'!$B$2:$AV$468,MATCH(O$2,'Allokerad kvv'!$B$2:$AV$2,0),FALSE),VLOOKUP($B67,'Justerad allokering'!$B$2:$AG$462,MATCH(O$2,'Justerad allokering'!$B$2:$AF$2,0),FALSE))</f>
        <v>0</v>
      </c>
      <c r="P67" s="28">
        <f>IF(ISERROR(1/VLOOKUP($B67,'Justerad allokering'!$B$2:$AG$462,MATCH(P$2,'Justerad allokering'!$B$2:$AF$2,0),FALSE)),VLOOKUP($B67,'Allokerad kvv'!$B$2:$AV$468,MATCH(P$2,'Allokerad kvv'!$B$2:$AV$2,0),FALSE),VLOOKUP($B67,'Justerad allokering'!$B$2:$AG$462,MATCH(P$2,'Justerad allokering'!$B$2:$AF$2,0),FALSE))</f>
        <v>0</v>
      </c>
      <c r="Q67" s="28">
        <f>IF(ISERROR(1/VLOOKUP($B67,'Justerad allokering'!$B$2:$AG$462,MATCH(Q$2,'Justerad allokering'!$B$2:$AF$2,0),FALSE)),VLOOKUP($B67,'Allokerad kvv'!$B$2:$AV$468,MATCH(Q$2,'Allokerad kvv'!$B$2:$AV$2,0),FALSE),VLOOKUP($B67,'Justerad allokering'!$B$2:$AG$462,MATCH(Q$2,'Justerad allokering'!$B$2:$AF$2,0),FALSE))</f>
        <v>0</v>
      </c>
      <c r="R67" s="28">
        <f>IF(ISERROR(1/VLOOKUP($B67,'Justerad allokering'!$B$2:$AG$462,MATCH(R$2,'Justerad allokering'!$B$2:$AF$2,0),FALSE)),VLOOKUP($B67,'Allokerad kvv'!$B$2:$AV$468,MATCH(R$2,'Allokerad kvv'!$B$2:$AV$2,0),FALSE),VLOOKUP($B67,'Justerad allokering'!$B$2:$AG$462,MATCH(R$2,'Justerad allokering'!$B$2:$AF$2,0),FALSE))</f>
        <v>0</v>
      </c>
      <c r="S67" s="28">
        <f>IF(ISERROR(1/VLOOKUP($B67,'Justerad allokering'!$B$2:$AG$462,MATCH(S$2,'Justerad allokering'!$B$2:$AF$2,0),FALSE)),VLOOKUP($B67,'Allokerad kvv'!$B$2:$AV$468,MATCH(S$2,'Allokerad kvv'!$B$2:$AV$2,0),FALSE),VLOOKUP($B67,'Justerad allokering'!$B$2:$AG$462,MATCH(S$2,'Justerad allokering'!$B$2:$AF$2,0),FALSE))</f>
        <v>0</v>
      </c>
      <c r="T67" s="28">
        <f>IF(ISERROR(1/VLOOKUP($B67,'Justerad allokering'!$B$2:$AG$462,MATCH(T$2,'Justerad allokering'!$B$2:$AF$2,0),FALSE)),VLOOKUP($B67,'Allokerad kvv'!$B$2:$AV$468,MATCH(T$2,'Allokerad kvv'!$B$2:$AV$2,0),FALSE),VLOOKUP($B67,'Justerad allokering'!$B$2:$AG$462,MATCH(T$2,'Justerad allokering'!$B$2:$AF$2,0),FALSE))</f>
        <v>0</v>
      </c>
      <c r="U67" s="28">
        <f>IF(ISERROR(1/VLOOKUP($B67,'Justerad allokering'!$B$2:$AG$462,MATCH(U$2,'Justerad allokering'!$B$2:$AF$2,0),FALSE)),VLOOKUP($B67,'Allokerad kvv'!$B$2:$AV$468,MATCH(U$2,'Allokerad kvv'!$B$2:$AV$2,0),FALSE),VLOOKUP($B67,'Justerad allokering'!$B$2:$AG$462,MATCH(U$2,'Justerad allokering'!$B$2:$AF$2,0),FALSE))</f>
        <v>0</v>
      </c>
      <c r="V67" s="28">
        <f>IF(ISERROR(1/VLOOKUP($B67,'Justerad allokering'!$B$2:$AG$462,MATCH(V$2,'Justerad allokering'!$B$2:$AF$2,0),FALSE)),VLOOKUP($B67,'Allokerad kvv'!$B$2:$AV$468,MATCH(V$2,'Allokerad kvv'!$B$2:$AV$2,0),FALSE),VLOOKUP($B67,'Justerad allokering'!$B$2:$AG$462,MATCH(V$2,'Justerad allokering'!$B$2:$AF$2,0),FALSE))</f>
        <v>0</v>
      </c>
      <c r="W67" s="28">
        <f>IF(ISERROR(1/VLOOKUP($B67,'Justerad allokering'!$B$2:$AG$462,MATCH(W$2,'Justerad allokering'!$B$2:$AF$2,0),FALSE)),VLOOKUP($B67,'Allokerad kvv'!$B$2:$AV$468,MATCH(W$2,'Allokerad kvv'!$B$2:$AV$2,0),FALSE),VLOOKUP($B67,'Justerad allokering'!$B$2:$AG$462,MATCH(W$2,'Justerad allokering'!$B$2:$AF$2,0),FALSE))</f>
        <v>0</v>
      </c>
      <c r="X67" s="28">
        <f>IF(ISERROR(1/VLOOKUP($B67,'Justerad allokering'!$B$2:$AG$462,MATCH(X$2,'Justerad allokering'!$B$2:$AF$2,0),FALSE)),VLOOKUP($B67,'Allokerad kvv'!$B$2:$AV$468,MATCH(X$2,'Allokerad kvv'!$B$2:$AV$2,0),FALSE),VLOOKUP($B67,'Justerad allokering'!$B$2:$AG$462,MATCH(X$2,'Justerad allokering'!$B$2:$AF$2,0),FALSE))</f>
        <v>0</v>
      </c>
      <c r="Y67" s="28">
        <f>IF(ISERROR(1/VLOOKUP($B67,'Justerad allokering'!$B$2:$AG$462,MATCH(Y$2,'Justerad allokering'!$B$2:$AF$2,0),FALSE)),VLOOKUP($B67,'Allokerad kvv'!$B$2:$AV$468,MATCH(Y$2,'Allokerad kvv'!$B$2:$AV$2,0),FALSE),VLOOKUP($B67,'Justerad allokering'!$B$2:$AG$462,MATCH(Y$2,'Justerad allokering'!$B$2:$AF$2,0),FALSE))</f>
        <v>0</v>
      </c>
      <c r="Z67" s="28">
        <f>IF(ISERROR(1/VLOOKUP($B67,'Justerad allokering'!$B$2:$AG$462,MATCH(Z$2,'Justerad allokering'!$B$2:$AF$2,0),FALSE)),VLOOKUP($B67,'Allokerad kvv'!$B$2:$AV$468,MATCH(Z$2,'Allokerad kvv'!$B$2:$AV$2,0),FALSE),VLOOKUP($B67,'Justerad allokering'!$B$2:$AG$462,MATCH(Z$2,'Justerad allokering'!$B$2:$AF$2,0),FALSE))</f>
        <v>0</v>
      </c>
      <c r="AA67" s="28"/>
      <c r="AB67" s="28"/>
      <c r="AE67">
        <f t="shared" si="0"/>
        <v>0</v>
      </c>
      <c r="AG67">
        <f t="shared" si="1"/>
        <v>0</v>
      </c>
      <c r="AH67">
        <f t="shared" si="2"/>
        <v>0</v>
      </c>
      <c r="AI67" s="55" t="str">
        <f>IF(AH67=0,"",AH67/VLOOKUP(B67,Kraftvärmeprod!$B$1:$BC$480,MATCH("Summa tillförd energi exklusive rökgaskondensering",Kraftvärmeprod!$B$1:$BC$1,0),FALSE))</f>
        <v/>
      </c>
    </row>
    <row r="68" spans="1:35" x14ac:dyDescent="0.25">
      <c r="A68" s="28" t="s">
        <v>80</v>
      </c>
      <c r="B68" s="28" t="s">
        <v>95</v>
      </c>
      <c r="C68" s="28">
        <f>IF(ISERROR(1/VLOOKUP($B68,'Justerad allokering'!$B$2:$AG$462,MATCH(C$2,'Justerad allokering'!$B$2:$AF$2,0),FALSE)),VLOOKUP($B68,'Allokerad kvv'!$B$2:$AV$468,MATCH(C$2,'Allokerad kvv'!$B$2:$AV$2,0),FALSE),VLOOKUP($B68,'Justerad allokering'!$B$2:$AG$462,MATCH(C$2,'Justerad allokering'!$B$2:$AF$2,0),FALSE))</f>
        <v>0</v>
      </c>
      <c r="D68" s="28">
        <f>IF(ISERROR(1/VLOOKUP($B68,'Justerad allokering'!$B$2:$AG$462,MATCH(D$2,'Justerad allokering'!$B$2:$AF$2,0),FALSE)),VLOOKUP($B68,'Allokerad kvv'!$B$2:$AV$468,MATCH(D$2,'Allokerad kvv'!$B$2:$AV$2,0),FALSE),VLOOKUP($B68,'Justerad allokering'!$B$2:$AG$462,MATCH(D$2,'Justerad allokering'!$B$2:$AF$2,0),FALSE))</f>
        <v>0</v>
      </c>
      <c r="E68" s="28">
        <f>IF(ISERROR(1/VLOOKUP($B68,'Justerad allokering'!$B$2:$AG$462,MATCH(E$2,'Justerad allokering'!$B$2:$AF$2,0),FALSE)),VLOOKUP($B68,'Allokerad kvv'!$B$2:$AV$468,MATCH(E$2,'Allokerad kvv'!$B$2:$AV$2,0),FALSE),VLOOKUP($B68,'Justerad allokering'!$B$2:$AG$462,MATCH(E$2,'Justerad allokering'!$B$2:$AF$2,0),FALSE))</f>
        <v>0</v>
      </c>
      <c r="F68" s="28">
        <f>IF(ISERROR(1/VLOOKUP($B68,'Justerad allokering'!$B$2:$AG$462,MATCH(F$2,'Justerad allokering'!$B$2:$AF$2,0),FALSE)),VLOOKUP($B68,'Allokerad kvv'!$B$2:$AV$468,MATCH(F$2,'Allokerad kvv'!$B$2:$AV$2,0),FALSE),VLOOKUP($B68,'Justerad allokering'!$B$2:$AG$462,MATCH(F$2,'Justerad allokering'!$B$2:$AF$2,0),FALSE))</f>
        <v>0</v>
      </c>
      <c r="G68" s="28">
        <f>IF(ISERROR(1/VLOOKUP($B68,'Justerad allokering'!$B$2:$AG$462,MATCH(G$2,'Justerad allokering'!$B$2:$AF$2,0),FALSE)),VLOOKUP($B68,'Allokerad kvv'!$B$2:$AV$468,MATCH(G$2,'Allokerad kvv'!$B$2:$AV$2,0),FALSE),VLOOKUP($B68,'Justerad allokering'!$B$2:$AG$462,MATCH(G$2,'Justerad allokering'!$B$2:$AF$2,0),FALSE))</f>
        <v>0</v>
      </c>
      <c r="H68" s="28">
        <f>IF(ISERROR(1/VLOOKUP($B68,'Justerad allokering'!$B$2:$AG$462,MATCH(H$2,'Justerad allokering'!$B$2:$AF$2,0),FALSE)),VLOOKUP($B68,'Allokerad kvv'!$B$2:$AV$468,MATCH(H$2,'Allokerad kvv'!$B$2:$AV$2,0),FALSE),VLOOKUP($B68,'Justerad allokering'!$B$2:$AG$462,MATCH(H$2,'Justerad allokering'!$B$2:$AF$2,0),FALSE))</f>
        <v>0</v>
      </c>
      <c r="I68" s="28">
        <f>IF(ISERROR(1/VLOOKUP($B68,'Justerad allokering'!$B$2:$AG$462,MATCH(I$2,'Justerad allokering'!$B$2:$AF$2,0),FALSE)),VLOOKUP($B68,'Allokerad kvv'!$B$2:$AV$468,MATCH(I$2,'Allokerad kvv'!$B$2:$AV$2,0),FALSE),VLOOKUP($B68,'Justerad allokering'!$B$2:$AG$462,MATCH(I$2,'Justerad allokering'!$B$2:$AF$2,0),FALSE))</f>
        <v>0</v>
      </c>
      <c r="J68" s="28">
        <f>IF(ISERROR(1/VLOOKUP($B68,'Justerad allokering'!$B$2:$AG$462,MATCH(J$2,'Justerad allokering'!$B$2:$AF$2,0),FALSE)),VLOOKUP($B68,'Allokerad kvv'!$B$2:$AV$468,MATCH(J$2,'Allokerad kvv'!$B$2:$AV$2,0),FALSE),VLOOKUP($B68,'Justerad allokering'!$B$2:$AG$462,MATCH(J$2,'Justerad allokering'!$B$2:$AF$2,0),FALSE))</f>
        <v>0</v>
      </c>
      <c r="K68" s="28">
        <f>IF(ISERROR(1/VLOOKUP($B68,'Justerad allokering'!$B$2:$AG$462,MATCH(K$2,'Justerad allokering'!$B$2:$AF$2,0),FALSE)),VLOOKUP($B68,'Allokerad kvv'!$B$2:$AV$468,MATCH(K$2,'Allokerad kvv'!$B$2:$AV$2,0),FALSE),VLOOKUP($B68,'Justerad allokering'!$B$2:$AG$462,MATCH(K$2,'Justerad allokering'!$B$2:$AF$2,0),FALSE))</f>
        <v>0</v>
      </c>
      <c r="L68" s="28">
        <f>IF(ISERROR(1/VLOOKUP($B68,'Justerad allokering'!$B$2:$AG$462,MATCH(L$2,'Justerad allokering'!$B$2:$AF$2,0),FALSE)),VLOOKUP($B68,'Allokerad kvv'!$B$2:$AV$468,MATCH(L$2,'Allokerad kvv'!$B$2:$AV$2,0),FALSE),VLOOKUP($B68,'Justerad allokering'!$B$2:$AG$462,MATCH(L$2,'Justerad allokering'!$B$2:$AF$2,0),FALSE))</f>
        <v>0</v>
      </c>
      <c r="M68" s="28">
        <f>IF(ISERROR(1/VLOOKUP($B68,'Justerad allokering'!$B$2:$AG$462,MATCH(M$2,'Justerad allokering'!$B$2:$AF$2,0),FALSE)),VLOOKUP($B68,'Allokerad kvv'!$B$2:$AV$468,MATCH(M$2,'Allokerad kvv'!$B$2:$AV$2,0),FALSE),VLOOKUP($B68,'Justerad allokering'!$B$2:$AG$462,MATCH(M$2,'Justerad allokering'!$B$2:$AF$2,0),FALSE))</f>
        <v>0</v>
      </c>
      <c r="N68" s="28">
        <f>IF(ISERROR(1/VLOOKUP($B68,'Justerad allokering'!$B$2:$AG$462,MATCH(N$2,'Justerad allokering'!$B$2:$AF$2,0),FALSE)),VLOOKUP($B68,'Allokerad kvv'!$B$2:$AV$468,MATCH(N$2,'Allokerad kvv'!$B$2:$AV$2,0),FALSE),VLOOKUP($B68,'Justerad allokering'!$B$2:$AG$462,MATCH(N$2,'Justerad allokering'!$B$2:$AF$2,0),FALSE))</f>
        <v>0</v>
      </c>
      <c r="O68" s="28">
        <f>IF(ISERROR(1/VLOOKUP($B68,'Justerad allokering'!$B$2:$AG$462,MATCH(O$2,'Justerad allokering'!$B$2:$AF$2,0),FALSE)),VLOOKUP($B68,'Allokerad kvv'!$B$2:$AV$468,MATCH(O$2,'Allokerad kvv'!$B$2:$AV$2,0),FALSE),VLOOKUP($B68,'Justerad allokering'!$B$2:$AG$462,MATCH(O$2,'Justerad allokering'!$B$2:$AF$2,0),FALSE))</f>
        <v>0</v>
      </c>
      <c r="P68" s="28">
        <f>IF(ISERROR(1/VLOOKUP($B68,'Justerad allokering'!$B$2:$AG$462,MATCH(P$2,'Justerad allokering'!$B$2:$AF$2,0),FALSE)),VLOOKUP($B68,'Allokerad kvv'!$B$2:$AV$468,MATCH(P$2,'Allokerad kvv'!$B$2:$AV$2,0),FALSE),VLOOKUP($B68,'Justerad allokering'!$B$2:$AG$462,MATCH(P$2,'Justerad allokering'!$B$2:$AF$2,0),FALSE))</f>
        <v>0</v>
      </c>
      <c r="Q68" s="28">
        <f>IF(ISERROR(1/VLOOKUP($B68,'Justerad allokering'!$B$2:$AG$462,MATCH(Q$2,'Justerad allokering'!$B$2:$AF$2,0),FALSE)),VLOOKUP($B68,'Allokerad kvv'!$B$2:$AV$468,MATCH(Q$2,'Allokerad kvv'!$B$2:$AV$2,0),FALSE),VLOOKUP($B68,'Justerad allokering'!$B$2:$AG$462,MATCH(Q$2,'Justerad allokering'!$B$2:$AF$2,0),FALSE))</f>
        <v>0</v>
      </c>
      <c r="R68" s="28">
        <f>IF(ISERROR(1/VLOOKUP($B68,'Justerad allokering'!$B$2:$AG$462,MATCH(R$2,'Justerad allokering'!$B$2:$AF$2,0),FALSE)),VLOOKUP($B68,'Allokerad kvv'!$B$2:$AV$468,MATCH(R$2,'Allokerad kvv'!$B$2:$AV$2,0),FALSE),VLOOKUP($B68,'Justerad allokering'!$B$2:$AG$462,MATCH(R$2,'Justerad allokering'!$B$2:$AF$2,0),FALSE))</f>
        <v>0</v>
      </c>
      <c r="S68" s="28">
        <f>IF(ISERROR(1/VLOOKUP($B68,'Justerad allokering'!$B$2:$AG$462,MATCH(S$2,'Justerad allokering'!$B$2:$AF$2,0),FALSE)),VLOOKUP($B68,'Allokerad kvv'!$B$2:$AV$468,MATCH(S$2,'Allokerad kvv'!$B$2:$AV$2,0),FALSE),VLOOKUP($B68,'Justerad allokering'!$B$2:$AG$462,MATCH(S$2,'Justerad allokering'!$B$2:$AF$2,0),FALSE))</f>
        <v>0</v>
      </c>
      <c r="T68" s="28">
        <f>IF(ISERROR(1/VLOOKUP($B68,'Justerad allokering'!$B$2:$AG$462,MATCH(T$2,'Justerad allokering'!$B$2:$AF$2,0),FALSE)),VLOOKUP($B68,'Allokerad kvv'!$B$2:$AV$468,MATCH(T$2,'Allokerad kvv'!$B$2:$AV$2,0),FALSE),VLOOKUP($B68,'Justerad allokering'!$B$2:$AG$462,MATCH(T$2,'Justerad allokering'!$B$2:$AF$2,0),FALSE))</f>
        <v>0</v>
      </c>
      <c r="U68" s="28">
        <f>IF(ISERROR(1/VLOOKUP($B68,'Justerad allokering'!$B$2:$AG$462,MATCH(U$2,'Justerad allokering'!$B$2:$AF$2,0),FALSE)),VLOOKUP($B68,'Allokerad kvv'!$B$2:$AV$468,MATCH(U$2,'Allokerad kvv'!$B$2:$AV$2,0),FALSE),VLOOKUP($B68,'Justerad allokering'!$B$2:$AG$462,MATCH(U$2,'Justerad allokering'!$B$2:$AF$2,0),FALSE))</f>
        <v>0</v>
      </c>
      <c r="V68" s="28">
        <f>IF(ISERROR(1/VLOOKUP($B68,'Justerad allokering'!$B$2:$AG$462,MATCH(V$2,'Justerad allokering'!$B$2:$AF$2,0),FALSE)),VLOOKUP($B68,'Allokerad kvv'!$B$2:$AV$468,MATCH(V$2,'Allokerad kvv'!$B$2:$AV$2,0),FALSE),VLOOKUP($B68,'Justerad allokering'!$B$2:$AG$462,MATCH(V$2,'Justerad allokering'!$B$2:$AF$2,0),FALSE))</f>
        <v>0</v>
      </c>
      <c r="W68" s="28">
        <f>IF(ISERROR(1/VLOOKUP($B68,'Justerad allokering'!$B$2:$AG$462,MATCH(W$2,'Justerad allokering'!$B$2:$AF$2,0),FALSE)),VLOOKUP($B68,'Allokerad kvv'!$B$2:$AV$468,MATCH(W$2,'Allokerad kvv'!$B$2:$AV$2,0),FALSE),VLOOKUP($B68,'Justerad allokering'!$B$2:$AG$462,MATCH(W$2,'Justerad allokering'!$B$2:$AF$2,0),FALSE))</f>
        <v>0</v>
      </c>
      <c r="X68" s="28">
        <f>IF(ISERROR(1/VLOOKUP($B68,'Justerad allokering'!$B$2:$AG$462,MATCH(X$2,'Justerad allokering'!$B$2:$AF$2,0),FALSE)),VLOOKUP($B68,'Allokerad kvv'!$B$2:$AV$468,MATCH(X$2,'Allokerad kvv'!$B$2:$AV$2,0),FALSE),VLOOKUP($B68,'Justerad allokering'!$B$2:$AG$462,MATCH(X$2,'Justerad allokering'!$B$2:$AF$2,0),FALSE))</f>
        <v>0</v>
      </c>
      <c r="Y68" s="28">
        <f>IF(ISERROR(1/VLOOKUP($B68,'Justerad allokering'!$B$2:$AG$462,MATCH(Y$2,'Justerad allokering'!$B$2:$AF$2,0),FALSE)),VLOOKUP($B68,'Allokerad kvv'!$B$2:$AV$468,MATCH(Y$2,'Allokerad kvv'!$B$2:$AV$2,0),FALSE),VLOOKUP($B68,'Justerad allokering'!$B$2:$AG$462,MATCH(Y$2,'Justerad allokering'!$B$2:$AF$2,0),FALSE))</f>
        <v>0</v>
      </c>
      <c r="Z68" s="28">
        <f>IF(ISERROR(1/VLOOKUP($B68,'Justerad allokering'!$B$2:$AG$462,MATCH(Z$2,'Justerad allokering'!$B$2:$AF$2,0),FALSE)),VLOOKUP($B68,'Allokerad kvv'!$B$2:$AV$468,MATCH(Z$2,'Allokerad kvv'!$B$2:$AV$2,0),FALSE),VLOOKUP($B68,'Justerad allokering'!$B$2:$AG$462,MATCH(Z$2,'Justerad allokering'!$B$2:$AF$2,0),FALSE))</f>
        <v>0</v>
      </c>
      <c r="AA68" s="28"/>
      <c r="AB68" s="28"/>
      <c r="AE68">
        <f t="shared" ref="AE68:AE131" si="3">SUM(C68:Z68)</f>
        <v>0</v>
      </c>
      <c r="AG68">
        <f t="shared" ref="AG68:AG131" si="4">AE68-K68</f>
        <v>0</v>
      </c>
      <c r="AH68">
        <f t="shared" ref="AH68:AH131" si="5">AG68-N68</f>
        <v>0</v>
      </c>
      <c r="AI68" s="55" t="str">
        <f>IF(AH68=0,"",AH68/VLOOKUP(B68,Kraftvärmeprod!$B$1:$BC$480,MATCH("Summa tillförd energi exklusive rökgaskondensering",Kraftvärmeprod!$B$1:$BC$1,0),FALSE))</f>
        <v/>
      </c>
    </row>
    <row r="69" spans="1:35" x14ac:dyDescent="0.25">
      <c r="A69" s="28" t="s">
        <v>80</v>
      </c>
      <c r="B69" s="28" t="s">
        <v>96</v>
      </c>
      <c r="C69" s="28">
        <f>IF(ISERROR(1/VLOOKUP($B69,'Justerad allokering'!$B$2:$AG$462,MATCH(C$2,'Justerad allokering'!$B$2:$AF$2,0),FALSE)),VLOOKUP($B69,'Allokerad kvv'!$B$2:$AV$468,MATCH(C$2,'Allokerad kvv'!$B$2:$AV$2,0),FALSE),VLOOKUP($B69,'Justerad allokering'!$B$2:$AG$462,MATCH(C$2,'Justerad allokering'!$B$2:$AF$2,0),FALSE))</f>
        <v>0</v>
      </c>
      <c r="D69" s="28">
        <f>IF(ISERROR(1/VLOOKUP($B69,'Justerad allokering'!$B$2:$AG$462,MATCH(D$2,'Justerad allokering'!$B$2:$AF$2,0),FALSE)),VLOOKUP($B69,'Allokerad kvv'!$B$2:$AV$468,MATCH(D$2,'Allokerad kvv'!$B$2:$AV$2,0),FALSE),VLOOKUP($B69,'Justerad allokering'!$B$2:$AG$462,MATCH(D$2,'Justerad allokering'!$B$2:$AF$2,0),FALSE))</f>
        <v>0</v>
      </c>
      <c r="E69" s="28">
        <f>IF(ISERROR(1/VLOOKUP($B69,'Justerad allokering'!$B$2:$AG$462,MATCH(E$2,'Justerad allokering'!$B$2:$AF$2,0),FALSE)),VLOOKUP($B69,'Allokerad kvv'!$B$2:$AV$468,MATCH(E$2,'Allokerad kvv'!$B$2:$AV$2,0),FALSE),VLOOKUP($B69,'Justerad allokering'!$B$2:$AG$462,MATCH(E$2,'Justerad allokering'!$B$2:$AF$2,0),FALSE))</f>
        <v>0</v>
      </c>
      <c r="F69" s="28">
        <f>IF(ISERROR(1/VLOOKUP($B69,'Justerad allokering'!$B$2:$AG$462,MATCH(F$2,'Justerad allokering'!$B$2:$AF$2,0),FALSE)),VLOOKUP($B69,'Allokerad kvv'!$B$2:$AV$468,MATCH(F$2,'Allokerad kvv'!$B$2:$AV$2,0),FALSE),VLOOKUP($B69,'Justerad allokering'!$B$2:$AG$462,MATCH(F$2,'Justerad allokering'!$B$2:$AF$2,0),FALSE))</f>
        <v>0</v>
      </c>
      <c r="G69" s="28">
        <f>IF(ISERROR(1/VLOOKUP($B69,'Justerad allokering'!$B$2:$AG$462,MATCH(G$2,'Justerad allokering'!$B$2:$AF$2,0),FALSE)),VLOOKUP($B69,'Allokerad kvv'!$B$2:$AV$468,MATCH(G$2,'Allokerad kvv'!$B$2:$AV$2,0),FALSE),VLOOKUP($B69,'Justerad allokering'!$B$2:$AG$462,MATCH(G$2,'Justerad allokering'!$B$2:$AF$2,0),FALSE))</f>
        <v>0</v>
      </c>
      <c r="H69" s="28">
        <f>IF(ISERROR(1/VLOOKUP($B69,'Justerad allokering'!$B$2:$AG$462,MATCH(H$2,'Justerad allokering'!$B$2:$AF$2,0),FALSE)),VLOOKUP($B69,'Allokerad kvv'!$B$2:$AV$468,MATCH(H$2,'Allokerad kvv'!$B$2:$AV$2,0),FALSE),VLOOKUP($B69,'Justerad allokering'!$B$2:$AG$462,MATCH(H$2,'Justerad allokering'!$B$2:$AF$2,0),FALSE))</f>
        <v>0</v>
      </c>
      <c r="I69" s="28">
        <f>IF(ISERROR(1/VLOOKUP($B69,'Justerad allokering'!$B$2:$AG$462,MATCH(I$2,'Justerad allokering'!$B$2:$AF$2,0),FALSE)),VLOOKUP($B69,'Allokerad kvv'!$B$2:$AV$468,MATCH(I$2,'Allokerad kvv'!$B$2:$AV$2,0),FALSE),VLOOKUP($B69,'Justerad allokering'!$B$2:$AG$462,MATCH(I$2,'Justerad allokering'!$B$2:$AF$2,0),FALSE))</f>
        <v>0</v>
      </c>
      <c r="J69" s="28">
        <f>IF(ISERROR(1/VLOOKUP($B69,'Justerad allokering'!$B$2:$AG$462,MATCH(J$2,'Justerad allokering'!$B$2:$AF$2,0),FALSE)),VLOOKUP($B69,'Allokerad kvv'!$B$2:$AV$468,MATCH(J$2,'Allokerad kvv'!$B$2:$AV$2,0),FALSE),VLOOKUP($B69,'Justerad allokering'!$B$2:$AG$462,MATCH(J$2,'Justerad allokering'!$B$2:$AF$2,0),FALSE))</f>
        <v>0</v>
      </c>
      <c r="K69" s="28">
        <f>IF(ISERROR(1/VLOOKUP($B69,'Justerad allokering'!$B$2:$AG$462,MATCH(K$2,'Justerad allokering'!$B$2:$AF$2,0),FALSE)),VLOOKUP($B69,'Allokerad kvv'!$B$2:$AV$468,MATCH(K$2,'Allokerad kvv'!$B$2:$AV$2,0),FALSE),VLOOKUP($B69,'Justerad allokering'!$B$2:$AG$462,MATCH(K$2,'Justerad allokering'!$B$2:$AF$2,0),FALSE))</f>
        <v>0</v>
      </c>
      <c r="L69" s="28">
        <f>IF(ISERROR(1/VLOOKUP($B69,'Justerad allokering'!$B$2:$AG$462,MATCH(L$2,'Justerad allokering'!$B$2:$AF$2,0),FALSE)),VLOOKUP($B69,'Allokerad kvv'!$B$2:$AV$468,MATCH(L$2,'Allokerad kvv'!$B$2:$AV$2,0),FALSE),VLOOKUP($B69,'Justerad allokering'!$B$2:$AG$462,MATCH(L$2,'Justerad allokering'!$B$2:$AF$2,0),FALSE))</f>
        <v>0</v>
      </c>
      <c r="M69" s="28">
        <f>IF(ISERROR(1/VLOOKUP($B69,'Justerad allokering'!$B$2:$AG$462,MATCH(M$2,'Justerad allokering'!$B$2:$AF$2,0),FALSE)),VLOOKUP($B69,'Allokerad kvv'!$B$2:$AV$468,MATCH(M$2,'Allokerad kvv'!$B$2:$AV$2,0),FALSE),VLOOKUP($B69,'Justerad allokering'!$B$2:$AG$462,MATCH(M$2,'Justerad allokering'!$B$2:$AF$2,0),FALSE))</f>
        <v>0</v>
      </c>
      <c r="N69" s="28">
        <f>IF(ISERROR(1/VLOOKUP($B69,'Justerad allokering'!$B$2:$AG$462,MATCH(N$2,'Justerad allokering'!$B$2:$AF$2,0),FALSE)),VLOOKUP($B69,'Allokerad kvv'!$B$2:$AV$468,MATCH(N$2,'Allokerad kvv'!$B$2:$AV$2,0),FALSE),VLOOKUP($B69,'Justerad allokering'!$B$2:$AG$462,MATCH(N$2,'Justerad allokering'!$B$2:$AF$2,0),FALSE))</f>
        <v>0</v>
      </c>
      <c r="O69" s="28">
        <f>IF(ISERROR(1/VLOOKUP($B69,'Justerad allokering'!$B$2:$AG$462,MATCH(O$2,'Justerad allokering'!$B$2:$AF$2,0),FALSE)),VLOOKUP($B69,'Allokerad kvv'!$B$2:$AV$468,MATCH(O$2,'Allokerad kvv'!$B$2:$AV$2,0),FALSE),VLOOKUP($B69,'Justerad allokering'!$B$2:$AG$462,MATCH(O$2,'Justerad allokering'!$B$2:$AF$2,0),FALSE))</f>
        <v>0</v>
      </c>
      <c r="P69" s="28">
        <f>IF(ISERROR(1/VLOOKUP($B69,'Justerad allokering'!$B$2:$AG$462,MATCH(P$2,'Justerad allokering'!$B$2:$AF$2,0),FALSE)),VLOOKUP($B69,'Allokerad kvv'!$B$2:$AV$468,MATCH(P$2,'Allokerad kvv'!$B$2:$AV$2,0),FALSE),VLOOKUP($B69,'Justerad allokering'!$B$2:$AG$462,MATCH(P$2,'Justerad allokering'!$B$2:$AF$2,0),FALSE))</f>
        <v>0</v>
      </c>
      <c r="Q69" s="28">
        <f>IF(ISERROR(1/VLOOKUP($B69,'Justerad allokering'!$B$2:$AG$462,MATCH(Q$2,'Justerad allokering'!$B$2:$AF$2,0),FALSE)),VLOOKUP($B69,'Allokerad kvv'!$B$2:$AV$468,MATCH(Q$2,'Allokerad kvv'!$B$2:$AV$2,0),FALSE),VLOOKUP($B69,'Justerad allokering'!$B$2:$AG$462,MATCH(Q$2,'Justerad allokering'!$B$2:$AF$2,0),FALSE))</f>
        <v>0</v>
      </c>
      <c r="R69" s="28">
        <f>IF(ISERROR(1/VLOOKUP($B69,'Justerad allokering'!$B$2:$AG$462,MATCH(R$2,'Justerad allokering'!$B$2:$AF$2,0),FALSE)),VLOOKUP($B69,'Allokerad kvv'!$B$2:$AV$468,MATCH(R$2,'Allokerad kvv'!$B$2:$AV$2,0),FALSE),VLOOKUP($B69,'Justerad allokering'!$B$2:$AG$462,MATCH(R$2,'Justerad allokering'!$B$2:$AF$2,0),FALSE))</f>
        <v>0</v>
      </c>
      <c r="S69" s="28">
        <f>IF(ISERROR(1/VLOOKUP($B69,'Justerad allokering'!$B$2:$AG$462,MATCH(S$2,'Justerad allokering'!$B$2:$AF$2,0),FALSE)),VLOOKUP($B69,'Allokerad kvv'!$B$2:$AV$468,MATCH(S$2,'Allokerad kvv'!$B$2:$AV$2,0),FALSE),VLOOKUP($B69,'Justerad allokering'!$B$2:$AG$462,MATCH(S$2,'Justerad allokering'!$B$2:$AF$2,0),FALSE))</f>
        <v>0</v>
      </c>
      <c r="T69" s="28">
        <f>IF(ISERROR(1/VLOOKUP($B69,'Justerad allokering'!$B$2:$AG$462,MATCH(T$2,'Justerad allokering'!$B$2:$AF$2,0),FALSE)),VLOOKUP($B69,'Allokerad kvv'!$B$2:$AV$468,MATCH(T$2,'Allokerad kvv'!$B$2:$AV$2,0),FALSE),VLOOKUP($B69,'Justerad allokering'!$B$2:$AG$462,MATCH(T$2,'Justerad allokering'!$B$2:$AF$2,0),FALSE))</f>
        <v>0</v>
      </c>
      <c r="U69" s="28">
        <f>IF(ISERROR(1/VLOOKUP($B69,'Justerad allokering'!$B$2:$AG$462,MATCH(U$2,'Justerad allokering'!$B$2:$AF$2,0),FALSE)),VLOOKUP($B69,'Allokerad kvv'!$B$2:$AV$468,MATCH(U$2,'Allokerad kvv'!$B$2:$AV$2,0),FALSE),VLOOKUP($B69,'Justerad allokering'!$B$2:$AG$462,MATCH(U$2,'Justerad allokering'!$B$2:$AF$2,0),FALSE))</f>
        <v>0</v>
      </c>
      <c r="V69" s="28">
        <f>IF(ISERROR(1/VLOOKUP($B69,'Justerad allokering'!$B$2:$AG$462,MATCH(V$2,'Justerad allokering'!$B$2:$AF$2,0),FALSE)),VLOOKUP($B69,'Allokerad kvv'!$B$2:$AV$468,MATCH(V$2,'Allokerad kvv'!$B$2:$AV$2,0),FALSE),VLOOKUP($B69,'Justerad allokering'!$B$2:$AG$462,MATCH(V$2,'Justerad allokering'!$B$2:$AF$2,0),FALSE))</f>
        <v>0</v>
      </c>
      <c r="W69" s="28">
        <f>IF(ISERROR(1/VLOOKUP($B69,'Justerad allokering'!$B$2:$AG$462,MATCH(W$2,'Justerad allokering'!$B$2:$AF$2,0),FALSE)),VLOOKUP($B69,'Allokerad kvv'!$B$2:$AV$468,MATCH(W$2,'Allokerad kvv'!$B$2:$AV$2,0),FALSE),VLOOKUP($B69,'Justerad allokering'!$B$2:$AG$462,MATCH(W$2,'Justerad allokering'!$B$2:$AF$2,0),FALSE))</f>
        <v>0</v>
      </c>
      <c r="X69" s="28">
        <f>IF(ISERROR(1/VLOOKUP($B69,'Justerad allokering'!$B$2:$AG$462,MATCH(X$2,'Justerad allokering'!$B$2:$AF$2,0),FALSE)),VLOOKUP($B69,'Allokerad kvv'!$B$2:$AV$468,MATCH(X$2,'Allokerad kvv'!$B$2:$AV$2,0),FALSE),VLOOKUP($B69,'Justerad allokering'!$B$2:$AG$462,MATCH(X$2,'Justerad allokering'!$B$2:$AF$2,0),FALSE))</f>
        <v>0</v>
      </c>
      <c r="Y69" s="28">
        <f>IF(ISERROR(1/VLOOKUP($B69,'Justerad allokering'!$B$2:$AG$462,MATCH(Y$2,'Justerad allokering'!$B$2:$AF$2,0),FALSE)),VLOOKUP($B69,'Allokerad kvv'!$B$2:$AV$468,MATCH(Y$2,'Allokerad kvv'!$B$2:$AV$2,0),FALSE),VLOOKUP($B69,'Justerad allokering'!$B$2:$AG$462,MATCH(Y$2,'Justerad allokering'!$B$2:$AF$2,0),FALSE))</f>
        <v>0</v>
      </c>
      <c r="Z69" s="28">
        <f>IF(ISERROR(1/VLOOKUP($B69,'Justerad allokering'!$B$2:$AG$462,MATCH(Z$2,'Justerad allokering'!$B$2:$AF$2,0),FALSE)),VLOOKUP($B69,'Allokerad kvv'!$B$2:$AV$468,MATCH(Z$2,'Allokerad kvv'!$B$2:$AV$2,0),FALSE),VLOOKUP($B69,'Justerad allokering'!$B$2:$AG$462,MATCH(Z$2,'Justerad allokering'!$B$2:$AF$2,0),FALSE))</f>
        <v>0</v>
      </c>
      <c r="AA69" s="28"/>
      <c r="AB69" s="28"/>
      <c r="AE69">
        <f t="shared" si="3"/>
        <v>0</v>
      </c>
      <c r="AG69">
        <f t="shared" si="4"/>
        <v>0</v>
      </c>
      <c r="AH69">
        <f t="shared" si="5"/>
        <v>0</v>
      </c>
      <c r="AI69" s="55" t="str">
        <f>IF(AH69=0,"",AH69/VLOOKUP(B69,Kraftvärmeprod!$B$1:$BC$480,MATCH("Summa tillförd energi exklusive rökgaskondensering",Kraftvärmeprod!$B$1:$BC$1,0),FALSE))</f>
        <v/>
      </c>
    </row>
    <row r="70" spans="1:35" x14ac:dyDescent="0.25">
      <c r="A70" s="28" t="s">
        <v>80</v>
      </c>
      <c r="B70" s="28" t="s">
        <v>97</v>
      </c>
      <c r="C70" s="28">
        <f>IF(ISERROR(1/VLOOKUP($B70,'Justerad allokering'!$B$2:$AG$462,MATCH(C$2,'Justerad allokering'!$B$2:$AF$2,0),FALSE)),VLOOKUP($B70,'Allokerad kvv'!$B$2:$AV$468,MATCH(C$2,'Allokerad kvv'!$B$2:$AV$2,0),FALSE),VLOOKUP($B70,'Justerad allokering'!$B$2:$AG$462,MATCH(C$2,'Justerad allokering'!$B$2:$AF$2,0),FALSE))</f>
        <v>0</v>
      </c>
      <c r="D70" s="28">
        <f>IF(ISERROR(1/VLOOKUP($B70,'Justerad allokering'!$B$2:$AG$462,MATCH(D$2,'Justerad allokering'!$B$2:$AF$2,0),FALSE)),VLOOKUP($B70,'Allokerad kvv'!$B$2:$AV$468,MATCH(D$2,'Allokerad kvv'!$B$2:$AV$2,0),FALSE),VLOOKUP($B70,'Justerad allokering'!$B$2:$AG$462,MATCH(D$2,'Justerad allokering'!$B$2:$AF$2,0),FALSE))</f>
        <v>0</v>
      </c>
      <c r="E70" s="28">
        <f>IF(ISERROR(1/VLOOKUP($B70,'Justerad allokering'!$B$2:$AG$462,MATCH(E$2,'Justerad allokering'!$B$2:$AF$2,0),FALSE)),VLOOKUP($B70,'Allokerad kvv'!$B$2:$AV$468,MATCH(E$2,'Allokerad kvv'!$B$2:$AV$2,0),FALSE),VLOOKUP($B70,'Justerad allokering'!$B$2:$AG$462,MATCH(E$2,'Justerad allokering'!$B$2:$AF$2,0),FALSE))</f>
        <v>0</v>
      </c>
      <c r="F70" s="28">
        <f>IF(ISERROR(1/VLOOKUP($B70,'Justerad allokering'!$B$2:$AG$462,MATCH(F$2,'Justerad allokering'!$B$2:$AF$2,0),FALSE)),VLOOKUP($B70,'Allokerad kvv'!$B$2:$AV$468,MATCH(F$2,'Allokerad kvv'!$B$2:$AV$2,0),FALSE),VLOOKUP($B70,'Justerad allokering'!$B$2:$AG$462,MATCH(F$2,'Justerad allokering'!$B$2:$AF$2,0),FALSE))</f>
        <v>0</v>
      </c>
      <c r="G70" s="28">
        <f>IF(ISERROR(1/VLOOKUP($B70,'Justerad allokering'!$B$2:$AG$462,MATCH(G$2,'Justerad allokering'!$B$2:$AF$2,0),FALSE)),VLOOKUP($B70,'Allokerad kvv'!$B$2:$AV$468,MATCH(G$2,'Allokerad kvv'!$B$2:$AV$2,0),FALSE),VLOOKUP($B70,'Justerad allokering'!$B$2:$AG$462,MATCH(G$2,'Justerad allokering'!$B$2:$AF$2,0),FALSE))</f>
        <v>0</v>
      </c>
      <c r="H70" s="28">
        <f>IF(ISERROR(1/VLOOKUP($B70,'Justerad allokering'!$B$2:$AG$462,MATCH(H$2,'Justerad allokering'!$B$2:$AF$2,0),FALSE)),VLOOKUP($B70,'Allokerad kvv'!$B$2:$AV$468,MATCH(H$2,'Allokerad kvv'!$B$2:$AV$2,0),FALSE),VLOOKUP($B70,'Justerad allokering'!$B$2:$AG$462,MATCH(H$2,'Justerad allokering'!$B$2:$AF$2,0),FALSE))</f>
        <v>0</v>
      </c>
      <c r="I70" s="28">
        <f>IF(ISERROR(1/VLOOKUP($B70,'Justerad allokering'!$B$2:$AG$462,MATCH(I$2,'Justerad allokering'!$B$2:$AF$2,0),FALSE)),VLOOKUP($B70,'Allokerad kvv'!$B$2:$AV$468,MATCH(I$2,'Allokerad kvv'!$B$2:$AV$2,0),FALSE),VLOOKUP($B70,'Justerad allokering'!$B$2:$AG$462,MATCH(I$2,'Justerad allokering'!$B$2:$AF$2,0),FALSE))</f>
        <v>0</v>
      </c>
      <c r="J70" s="28">
        <f>IF(ISERROR(1/VLOOKUP($B70,'Justerad allokering'!$B$2:$AG$462,MATCH(J$2,'Justerad allokering'!$B$2:$AF$2,0),FALSE)),VLOOKUP($B70,'Allokerad kvv'!$B$2:$AV$468,MATCH(J$2,'Allokerad kvv'!$B$2:$AV$2,0),FALSE),VLOOKUP($B70,'Justerad allokering'!$B$2:$AG$462,MATCH(J$2,'Justerad allokering'!$B$2:$AF$2,0),FALSE))</f>
        <v>0</v>
      </c>
      <c r="K70" s="28">
        <f>IF(ISERROR(1/VLOOKUP($B70,'Justerad allokering'!$B$2:$AG$462,MATCH(K$2,'Justerad allokering'!$B$2:$AF$2,0),FALSE)),VLOOKUP($B70,'Allokerad kvv'!$B$2:$AV$468,MATCH(K$2,'Allokerad kvv'!$B$2:$AV$2,0),FALSE),VLOOKUP($B70,'Justerad allokering'!$B$2:$AG$462,MATCH(K$2,'Justerad allokering'!$B$2:$AF$2,0),FALSE))</f>
        <v>0</v>
      </c>
      <c r="L70" s="28">
        <f>IF(ISERROR(1/VLOOKUP($B70,'Justerad allokering'!$B$2:$AG$462,MATCH(L$2,'Justerad allokering'!$B$2:$AF$2,0),FALSE)),VLOOKUP($B70,'Allokerad kvv'!$B$2:$AV$468,MATCH(L$2,'Allokerad kvv'!$B$2:$AV$2,0),FALSE),VLOOKUP($B70,'Justerad allokering'!$B$2:$AG$462,MATCH(L$2,'Justerad allokering'!$B$2:$AF$2,0),FALSE))</f>
        <v>0</v>
      </c>
      <c r="M70" s="28">
        <f>IF(ISERROR(1/VLOOKUP($B70,'Justerad allokering'!$B$2:$AG$462,MATCH(M$2,'Justerad allokering'!$B$2:$AF$2,0),FALSE)),VLOOKUP($B70,'Allokerad kvv'!$B$2:$AV$468,MATCH(M$2,'Allokerad kvv'!$B$2:$AV$2,0),FALSE),VLOOKUP($B70,'Justerad allokering'!$B$2:$AG$462,MATCH(M$2,'Justerad allokering'!$B$2:$AF$2,0),FALSE))</f>
        <v>0</v>
      </c>
      <c r="N70" s="28">
        <f>IF(ISERROR(1/VLOOKUP($B70,'Justerad allokering'!$B$2:$AG$462,MATCH(N$2,'Justerad allokering'!$B$2:$AF$2,0),FALSE)),VLOOKUP($B70,'Allokerad kvv'!$B$2:$AV$468,MATCH(N$2,'Allokerad kvv'!$B$2:$AV$2,0),FALSE),VLOOKUP($B70,'Justerad allokering'!$B$2:$AG$462,MATCH(N$2,'Justerad allokering'!$B$2:$AF$2,0),FALSE))</f>
        <v>0</v>
      </c>
      <c r="O70" s="28">
        <f>IF(ISERROR(1/VLOOKUP($B70,'Justerad allokering'!$B$2:$AG$462,MATCH(O$2,'Justerad allokering'!$B$2:$AF$2,0),FALSE)),VLOOKUP($B70,'Allokerad kvv'!$B$2:$AV$468,MATCH(O$2,'Allokerad kvv'!$B$2:$AV$2,0),FALSE),VLOOKUP($B70,'Justerad allokering'!$B$2:$AG$462,MATCH(O$2,'Justerad allokering'!$B$2:$AF$2,0),FALSE))</f>
        <v>0</v>
      </c>
      <c r="P70" s="28">
        <f>IF(ISERROR(1/VLOOKUP($B70,'Justerad allokering'!$B$2:$AG$462,MATCH(P$2,'Justerad allokering'!$B$2:$AF$2,0),FALSE)),VLOOKUP($B70,'Allokerad kvv'!$B$2:$AV$468,MATCH(P$2,'Allokerad kvv'!$B$2:$AV$2,0),FALSE),VLOOKUP($B70,'Justerad allokering'!$B$2:$AG$462,MATCH(P$2,'Justerad allokering'!$B$2:$AF$2,0),FALSE))</f>
        <v>0</v>
      </c>
      <c r="Q70" s="28">
        <f>IF(ISERROR(1/VLOOKUP($B70,'Justerad allokering'!$B$2:$AG$462,MATCH(Q$2,'Justerad allokering'!$B$2:$AF$2,0),FALSE)),VLOOKUP($B70,'Allokerad kvv'!$B$2:$AV$468,MATCH(Q$2,'Allokerad kvv'!$B$2:$AV$2,0),FALSE),VLOOKUP($B70,'Justerad allokering'!$B$2:$AG$462,MATCH(Q$2,'Justerad allokering'!$B$2:$AF$2,0),FALSE))</f>
        <v>0</v>
      </c>
      <c r="R70" s="28">
        <f>IF(ISERROR(1/VLOOKUP($B70,'Justerad allokering'!$B$2:$AG$462,MATCH(R$2,'Justerad allokering'!$B$2:$AF$2,0),FALSE)),VLOOKUP($B70,'Allokerad kvv'!$B$2:$AV$468,MATCH(R$2,'Allokerad kvv'!$B$2:$AV$2,0),FALSE),VLOOKUP($B70,'Justerad allokering'!$B$2:$AG$462,MATCH(R$2,'Justerad allokering'!$B$2:$AF$2,0),FALSE))</f>
        <v>0</v>
      </c>
      <c r="S70" s="28">
        <f>IF(ISERROR(1/VLOOKUP($B70,'Justerad allokering'!$B$2:$AG$462,MATCH(S$2,'Justerad allokering'!$B$2:$AF$2,0),FALSE)),VLOOKUP($B70,'Allokerad kvv'!$B$2:$AV$468,MATCH(S$2,'Allokerad kvv'!$B$2:$AV$2,0),FALSE),VLOOKUP($B70,'Justerad allokering'!$B$2:$AG$462,MATCH(S$2,'Justerad allokering'!$B$2:$AF$2,0),FALSE))</f>
        <v>0</v>
      </c>
      <c r="T70" s="28">
        <f>IF(ISERROR(1/VLOOKUP($B70,'Justerad allokering'!$B$2:$AG$462,MATCH(T$2,'Justerad allokering'!$B$2:$AF$2,0),FALSE)),VLOOKUP($B70,'Allokerad kvv'!$B$2:$AV$468,MATCH(T$2,'Allokerad kvv'!$B$2:$AV$2,0),FALSE),VLOOKUP($B70,'Justerad allokering'!$B$2:$AG$462,MATCH(T$2,'Justerad allokering'!$B$2:$AF$2,0),FALSE))</f>
        <v>0</v>
      </c>
      <c r="U70" s="28">
        <f>IF(ISERROR(1/VLOOKUP($B70,'Justerad allokering'!$B$2:$AG$462,MATCH(U$2,'Justerad allokering'!$B$2:$AF$2,0),FALSE)),VLOOKUP($B70,'Allokerad kvv'!$B$2:$AV$468,MATCH(U$2,'Allokerad kvv'!$B$2:$AV$2,0),FALSE),VLOOKUP($B70,'Justerad allokering'!$B$2:$AG$462,MATCH(U$2,'Justerad allokering'!$B$2:$AF$2,0),FALSE))</f>
        <v>0</v>
      </c>
      <c r="V70" s="28">
        <f>IF(ISERROR(1/VLOOKUP($B70,'Justerad allokering'!$B$2:$AG$462,MATCH(V$2,'Justerad allokering'!$B$2:$AF$2,0),FALSE)),VLOOKUP($B70,'Allokerad kvv'!$B$2:$AV$468,MATCH(V$2,'Allokerad kvv'!$B$2:$AV$2,0),FALSE),VLOOKUP($B70,'Justerad allokering'!$B$2:$AG$462,MATCH(V$2,'Justerad allokering'!$B$2:$AF$2,0),FALSE))</f>
        <v>0</v>
      </c>
      <c r="W70" s="28">
        <f>IF(ISERROR(1/VLOOKUP($B70,'Justerad allokering'!$B$2:$AG$462,MATCH(W$2,'Justerad allokering'!$B$2:$AF$2,0),FALSE)),VLOOKUP($B70,'Allokerad kvv'!$B$2:$AV$468,MATCH(W$2,'Allokerad kvv'!$B$2:$AV$2,0),FALSE),VLOOKUP($B70,'Justerad allokering'!$B$2:$AG$462,MATCH(W$2,'Justerad allokering'!$B$2:$AF$2,0),FALSE))</f>
        <v>0</v>
      </c>
      <c r="X70" s="28">
        <f>IF(ISERROR(1/VLOOKUP($B70,'Justerad allokering'!$B$2:$AG$462,MATCH(X$2,'Justerad allokering'!$B$2:$AF$2,0),FALSE)),VLOOKUP($B70,'Allokerad kvv'!$B$2:$AV$468,MATCH(X$2,'Allokerad kvv'!$B$2:$AV$2,0),FALSE),VLOOKUP($B70,'Justerad allokering'!$B$2:$AG$462,MATCH(X$2,'Justerad allokering'!$B$2:$AF$2,0),FALSE))</f>
        <v>0</v>
      </c>
      <c r="Y70" s="28">
        <f>IF(ISERROR(1/VLOOKUP($B70,'Justerad allokering'!$B$2:$AG$462,MATCH(Y$2,'Justerad allokering'!$B$2:$AF$2,0),FALSE)),VLOOKUP($B70,'Allokerad kvv'!$B$2:$AV$468,MATCH(Y$2,'Allokerad kvv'!$B$2:$AV$2,0),FALSE),VLOOKUP($B70,'Justerad allokering'!$B$2:$AG$462,MATCH(Y$2,'Justerad allokering'!$B$2:$AF$2,0),FALSE))</f>
        <v>0</v>
      </c>
      <c r="Z70" s="28">
        <f>IF(ISERROR(1/VLOOKUP($B70,'Justerad allokering'!$B$2:$AG$462,MATCH(Z$2,'Justerad allokering'!$B$2:$AF$2,0),FALSE)),VLOOKUP($B70,'Allokerad kvv'!$B$2:$AV$468,MATCH(Z$2,'Allokerad kvv'!$B$2:$AV$2,0),FALSE),VLOOKUP($B70,'Justerad allokering'!$B$2:$AG$462,MATCH(Z$2,'Justerad allokering'!$B$2:$AF$2,0),FALSE))</f>
        <v>0</v>
      </c>
      <c r="AA70" s="28"/>
      <c r="AB70" s="28"/>
      <c r="AE70">
        <f t="shared" si="3"/>
        <v>0</v>
      </c>
      <c r="AG70">
        <f t="shared" si="4"/>
        <v>0</v>
      </c>
      <c r="AH70">
        <f t="shared" si="5"/>
        <v>0</v>
      </c>
      <c r="AI70" s="55" t="str">
        <f>IF(AH70=0,"",AH70/VLOOKUP(B70,Kraftvärmeprod!$B$1:$BC$480,MATCH("Summa tillförd energi exklusive rökgaskondensering",Kraftvärmeprod!$B$1:$BC$1,0),FALSE))</f>
        <v/>
      </c>
    </row>
    <row r="71" spans="1:35" x14ac:dyDescent="0.25">
      <c r="A71" s="28" t="s">
        <v>80</v>
      </c>
      <c r="B71" s="28" t="s">
        <v>98</v>
      </c>
      <c r="C71" s="28">
        <f>IF(ISERROR(1/VLOOKUP($B71,'Justerad allokering'!$B$2:$AG$462,MATCH(C$2,'Justerad allokering'!$B$2:$AF$2,0),FALSE)),VLOOKUP($B71,'Allokerad kvv'!$B$2:$AV$468,MATCH(C$2,'Allokerad kvv'!$B$2:$AV$2,0),FALSE),VLOOKUP($B71,'Justerad allokering'!$B$2:$AG$462,MATCH(C$2,'Justerad allokering'!$B$2:$AF$2,0),FALSE))</f>
        <v>0</v>
      </c>
      <c r="D71" s="28">
        <f>IF(ISERROR(1/VLOOKUP($B71,'Justerad allokering'!$B$2:$AG$462,MATCH(D$2,'Justerad allokering'!$B$2:$AF$2,0),FALSE)),VLOOKUP($B71,'Allokerad kvv'!$B$2:$AV$468,MATCH(D$2,'Allokerad kvv'!$B$2:$AV$2,0),FALSE),VLOOKUP($B71,'Justerad allokering'!$B$2:$AG$462,MATCH(D$2,'Justerad allokering'!$B$2:$AF$2,0),FALSE))</f>
        <v>0</v>
      </c>
      <c r="E71" s="28">
        <f>IF(ISERROR(1/VLOOKUP($B71,'Justerad allokering'!$B$2:$AG$462,MATCH(E$2,'Justerad allokering'!$B$2:$AF$2,0),FALSE)),VLOOKUP($B71,'Allokerad kvv'!$B$2:$AV$468,MATCH(E$2,'Allokerad kvv'!$B$2:$AV$2,0),FALSE),VLOOKUP($B71,'Justerad allokering'!$B$2:$AG$462,MATCH(E$2,'Justerad allokering'!$B$2:$AF$2,0),FALSE))</f>
        <v>0</v>
      </c>
      <c r="F71" s="28">
        <f>IF(ISERROR(1/VLOOKUP($B71,'Justerad allokering'!$B$2:$AG$462,MATCH(F$2,'Justerad allokering'!$B$2:$AF$2,0),FALSE)),VLOOKUP($B71,'Allokerad kvv'!$B$2:$AV$468,MATCH(F$2,'Allokerad kvv'!$B$2:$AV$2,0),FALSE),VLOOKUP($B71,'Justerad allokering'!$B$2:$AG$462,MATCH(F$2,'Justerad allokering'!$B$2:$AF$2,0),FALSE))</f>
        <v>0</v>
      </c>
      <c r="G71" s="28">
        <f>IF(ISERROR(1/VLOOKUP($B71,'Justerad allokering'!$B$2:$AG$462,MATCH(G$2,'Justerad allokering'!$B$2:$AF$2,0),FALSE)),VLOOKUP($B71,'Allokerad kvv'!$B$2:$AV$468,MATCH(G$2,'Allokerad kvv'!$B$2:$AV$2,0),FALSE),VLOOKUP($B71,'Justerad allokering'!$B$2:$AG$462,MATCH(G$2,'Justerad allokering'!$B$2:$AF$2,0),FALSE))</f>
        <v>0</v>
      </c>
      <c r="H71" s="28">
        <f>IF(ISERROR(1/VLOOKUP($B71,'Justerad allokering'!$B$2:$AG$462,MATCH(H$2,'Justerad allokering'!$B$2:$AF$2,0),FALSE)),VLOOKUP($B71,'Allokerad kvv'!$B$2:$AV$468,MATCH(H$2,'Allokerad kvv'!$B$2:$AV$2,0),FALSE),VLOOKUP($B71,'Justerad allokering'!$B$2:$AG$462,MATCH(H$2,'Justerad allokering'!$B$2:$AF$2,0),FALSE))</f>
        <v>0</v>
      </c>
      <c r="I71" s="28">
        <f>IF(ISERROR(1/VLOOKUP($B71,'Justerad allokering'!$B$2:$AG$462,MATCH(I$2,'Justerad allokering'!$B$2:$AF$2,0),FALSE)),VLOOKUP($B71,'Allokerad kvv'!$B$2:$AV$468,MATCH(I$2,'Allokerad kvv'!$B$2:$AV$2,0),FALSE),VLOOKUP($B71,'Justerad allokering'!$B$2:$AG$462,MATCH(I$2,'Justerad allokering'!$B$2:$AF$2,0),FALSE))</f>
        <v>0</v>
      </c>
      <c r="J71" s="28">
        <f>IF(ISERROR(1/VLOOKUP($B71,'Justerad allokering'!$B$2:$AG$462,MATCH(J$2,'Justerad allokering'!$B$2:$AF$2,0),FALSE)),VLOOKUP($B71,'Allokerad kvv'!$B$2:$AV$468,MATCH(J$2,'Allokerad kvv'!$B$2:$AV$2,0),FALSE),VLOOKUP($B71,'Justerad allokering'!$B$2:$AG$462,MATCH(J$2,'Justerad allokering'!$B$2:$AF$2,0),FALSE))</f>
        <v>0</v>
      </c>
      <c r="K71" s="28">
        <f>IF(ISERROR(1/VLOOKUP($B71,'Justerad allokering'!$B$2:$AG$462,MATCH(K$2,'Justerad allokering'!$B$2:$AF$2,0),FALSE)),VLOOKUP($B71,'Allokerad kvv'!$B$2:$AV$468,MATCH(K$2,'Allokerad kvv'!$B$2:$AV$2,0),FALSE),VLOOKUP($B71,'Justerad allokering'!$B$2:$AG$462,MATCH(K$2,'Justerad allokering'!$B$2:$AF$2,0),FALSE))</f>
        <v>0</v>
      </c>
      <c r="L71" s="28">
        <f>IF(ISERROR(1/VLOOKUP($B71,'Justerad allokering'!$B$2:$AG$462,MATCH(L$2,'Justerad allokering'!$B$2:$AF$2,0),FALSE)),VLOOKUP($B71,'Allokerad kvv'!$B$2:$AV$468,MATCH(L$2,'Allokerad kvv'!$B$2:$AV$2,0),FALSE),VLOOKUP($B71,'Justerad allokering'!$B$2:$AG$462,MATCH(L$2,'Justerad allokering'!$B$2:$AF$2,0),FALSE))</f>
        <v>0</v>
      </c>
      <c r="M71" s="28">
        <f>IF(ISERROR(1/VLOOKUP($B71,'Justerad allokering'!$B$2:$AG$462,MATCH(M$2,'Justerad allokering'!$B$2:$AF$2,0),FALSE)),VLOOKUP($B71,'Allokerad kvv'!$B$2:$AV$468,MATCH(M$2,'Allokerad kvv'!$B$2:$AV$2,0),FALSE),VLOOKUP($B71,'Justerad allokering'!$B$2:$AG$462,MATCH(M$2,'Justerad allokering'!$B$2:$AF$2,0),FALSE))</f>
        <v>0</v>
      </c>
      <c r="N71" s="28">
        <f>IF(ISERROR(1/VLOOKUP($B71,'Justerad allokering'!$B$2:$AG$462,MATCH(N$2,'Justerad allokering'!$B$2:$AF$2,0),FALSE)),VLOOKUP($B71,'Allokerad kvv'!$B$2:$AV$468,MATCH(N$2,'Allokerad kvv'!$B$2:$AV$2,0),FALSE),VLOOKUP($B71,'Justerad allokering'!$B$2:$AG$462,MATCH(N$2,'Justerad allokering'!$B$2:$AF$2,0),FALSE))</f>
        <v>0</v>
      </c>
      <c r="O71" s="28">
        <f>IF(ISERROR(1/VLOOKUP($B71,'Justerad allokering'!$B$2:$AG$462,MATCH(O$2,'Justerad allokering'!$B$2:$AF$2,0),FALSE)),VLOOKUP($B71,'Allokerad kvv'!$B$2:$AV$468,MATCH(O$2,'Allokerad kvv'!$B$2:$AV$2,0),FALSE),VLOOKUP($B71,'Justerad allokering'!$B$2:$AG$462,MATCH(O$2,'Justerad allokering'!$B$2:$AF$2,0),FALSE))</f>
        <v>0</v>
      </c>
      <c r="P71" s="28">
        <f>IF(ISERROR(1/VLOOKUP($B71,'Justerad allokering'!$B$2:$AG$462,MATCH(P$2,'Justerad allokering'!$B$2:$AF$2,0),FALSE)),VLOOKUP($B71,'Allokerad kvv'!$B$2:$AV$468,MATCH(P$2,'Allokerad kvv'!$B$2:$AV$2,0),FALSE),VLOOKUP($B71,'Justerad allokering'!$B$2:$AG$462,MATCH(P$2,'Justerad allokering'!$B$2:$AF$2,0),FALSE))</f>
        <v>0</v>
      </c>
      <c r="Q71" s="28">
        <f>IF(ISERROR(1/VLOOKUP($B71,'Justerad allokering'!$B$2:$AG$462,MATCH(Q$2,'Justerad allokering'!$B$2:$AF$2,0),FALSE)),VLOOKUP($B71,'Allokerad kvv'!$B$2:$AV$468,MATCH(Q$2,'Allokerad kvv'!$B$2:$AV$2,0),FALSE),VLOOKUP($B71,'Justerad allokering'!$B$2:$AG$462,MATCH(Q$2,'Justerad allokering'!$B$2:$AF$2,0),FALSE))</f>
        <v>0</v>
      </c>
      <c r="R71" s="28">
        <f>IF(ISERROR(1/VLOOKUP($B71,'Justerad allokering'!$B$2:$AG$462,MATCH(R$2,'Justerad allokering'!$B$2:$AF$2,0),FALSE)),VLOOKUP($B71,'Allokerad kvv'!$B$2:$AV$468,MATCH(R$2,'Allokerad kvv'!$B$2:$AV$2,0),FALSE),VLOOKUP($B71,'Justerad allokering'!$B$2:$AG$462,MATCH(R$2,'Justerad allokering'!$B$2:$AF$2,0),FALSE))</f>
        <v>0</v>
      </c>
      <c r="S71" s="28">
        <f>IF(ISERROR(1/VLOOKUP($B71,'Justerad allokering'!$B$2:$AG$462,MATCH(S$2,'Justerad allokering'!$B$2:$AF$2,0),FALSE)),VLOOKUP($B71,'Allokerad kvv'!$B$2:$AV$468,MATCH(S$2,'Allokerad kvv'!$B$2:$AV$2,0),FALSE),VLOOKUP($B71,'Justerad allokering'!$B$2:$AG$462,MATCH(S$2,'Justerad allokering'!$B$2:$AF$2,0),FALSE))</f>
        <v>0</v>
      </c>
      <c r="T71" s="28">
        <f>IF(ISERROR(1/VLOOKUP($B71,'Justerad allokering'!$B$2:$AG$462,MATCH(T$2,'Justerad allokering'!$B$2:$AF$2,0),FALSE)),VLOOKUP($B71,'Allokerad kvv'!$B$2:$AV$468,MATCH(T$2,'Allokerad kvv'!$B$2:$AV$2,0),FALSE),VLOOKUP($B71,'Justerad allokering'!$B$2:$AG$462,MATCH(T$2,'Justerad allokering'!$B$2:$AF$2,0),FALSE))</f>
        <v>0</v>
      </c>
      <c r="U71" s="28">
        <f>IF(ISERROR(1/VLOOKUP($B71,'Justerad allokering'!$B$2:$AG$462,MATCH(U$2,'Justerad allokering'!$B$2:$AF$2,0),FALSE)),VLOOKUP($B71,'Allokerad kvv'!$B$2:$AV$468,MATCH(U$2,'Allokerad kvv'!$B$2:$AV$2,0),FALSE),VLOOKUP($B71,'Justerad allokering'!$B$2:$AG$462,MATCH(U$2,'Justerad allokering'!$B$2:$AF$2,0),FALSE))</f>
        <v>0</v>
      </c>
      <c r="V71" s="28">
        <f>IF(ISERROR(1/VLOOKUP($B71,'Justerad allokering'!$B$2:$AG$462,MATCH(V$2,'Justerad allokering'!$B$2:$AF$2,0),FALSE)),VLOOKUP($B71,'Allokerad kvv'!$B$2:$AV$468,MATCH(V$2,'Allokerad kvv'!$B$2:$AV$2,0),FALSE),VLOOKUP($B71,'Justerad allokering'!$B$2:$AG$462,MATCH(V$2,'Justerad allokering'!$B$2:$AF$2,0),FALSE))</f>
        <v>0</v>
      </c>
      <c r="W71" s="28">
        <f>IF(ISERROR(1/VLOOKUP($B71,'Justerad allokering'!$B$2:$AG$462,MATCH(W$2,'Justerad allokering'!$B$2:$AF$2,0),FALSE)),VLOOKUP($B71,'Allokerad kvv'!$B$2:$AV$468,MATCH(W$2,'Allokerad kvv'!$B$2:$AV$2,0),FALSE),VLOOKUP($B71,'Justerad allokering'!$B$2:$AG$462,MATCH(W$2,'Justerad allokering'!$B$2:$AF$2,0),FALSE))</f>
        <v>0</v>
      </c>
      <c r="X71" s="28">
        <f>IF(ISERROR(1/VLOOKUP($B71,'Justerad allokering'!$B$2:$AG$462,MATCH(X$2,'Justerad allokering'!$B$2:$AF$2,0),FALSE)),VLOOKUP($B71,'Allokerad kvv'!$B$2:$AV$468,MATCH(X$2,'Allokerad kvv'!$B$2:$AV$2,0),FALSE),VLOOKUP($B71,'Justerad allokering'!$B$2:$AG$462,MATCH(X$2,'Justerad allokering'!$B$2:$AF$2,0),FALSE))</f>
        <v>0</v>
      </c>
      <c r="Y71" s="28">
        <f>IF(ISERROR(1/VLOOKUP($B71,'Justerad allokering'!$B$2:$AG$462,MATCH(Y$2,'Justerad allokering'!$B$2:$AF$2,0),FALSE)),VLOOKUP($B71,'Allokerad kvv'!$B$2:$AV$468,MATCH(Y$2,'Allokerad kvv'!$B$2:$AV$2,0),FALSE),VLOOKUP($B71,'Justerad allokering'!$B$2:$AG$462,MATCH(Y$2,'Justerad allokering'!$B$2:$AF$2,0),FALSE))</f>
        <v>0</v>
      </c>
      <c r="Z71" s="28">
        <f>IF(ISERROR(1/VLOOKUP($B71,'Justerad allokering'!$B$2:$AG$462,MATCH(Z$2,'Justerad allokering'!$B$2:$AF$2,0),FALSE)),VLOOKUP($B71,'Allokerad kvv'!$B$2:$AV$468,MATCH(Z$2,'Allokerad kvv'!$B$2:$AV$2,0),FALSE),VLOOKUP($B71,'Justerad allokering'!$B$2:$AG$462,MATCH(Z$2,'Justerad allokering'!$B$2:$AF$2,0),FALSE))</f>
        <v>0</v>
      </c>
      <c r="AA71" s="28"/>
      <c r="AB71" s="28"/>
      <c r="AE71">
        <f t="shared" si="3"/>
        <v>0</v>
      </c>
      <c r="AG71">
        <f t="shared" si="4"/>
        <v>0</v>
      </c>
      <c r="AH71">
        <f t="shared" si="5"/>
        <v>0</v>
      </c>
      <c r="AI71" s="55" t="str">
        <f>IF(AH71=0,"",AH71/VLOOKUP(B71,Kraftvärmeprod!$B$1:$BC$480,MATCH("Summa tillförd energi exklusive rökgaskondensering",Kraftvärmeprod!$B$1:$BC$1,0),FALSE))</f>
        <v/>
      </c>
    </row>
    <row r="72" spans="1:35" x14ac:dyDescent="0.25">
      <c r="A72" s="28" t="s">
        <v>80</v>
      </c>
      <c r="B72" s="28" t="s">
        <v>99</v>
      </c>
      <c r="C72" s="28">
        <f>IF(ISERROR(1/VLOOKUP($B72,'Justerad allokering'!$B$2:$AG$462,MATCH(C$2,'Justerad allokering'!$B$2:$AF$2,0),FALSE)),VLOOKUP($B72,'Allokerad kvv'!$B$2:$AV$468,MATCH(C$2,'Allokerad kvv'!$B$2:$AV$2,0),FALSE),VLOOKUP($B72,'Justerad allokering'!$B$2:$AG$462,MATCH(C$2,'Justerad allokering'!$B$2:$AF$2,0),FALSE))</f>
        <v>0</v>
      </c>
      <c r="D72" s="28">
        <f>IF(ISERROR(1/VLOOKUP($B72,'Justerad allokering'!$B$2:$AG$462,MATCH(D$2,'Justerad allokering'!$B$2:$AF$2,0),FALSE)),VLOOKUP($B72,'Allokerad kvv'!$B$2:$AV$468,MATCH(D$2,'Allokerad kvv'!$B$2:$AV$2,0),FALSE),VLOOKUP($B72,'Justerad allokering'!$B$2:$AG$462,MATCH(D$2,'Justerad allokering'!$B$2:$AF$2,0),FALSE))</f>
        <v>0</v>
      </c>
      <c r="E72" s="28">
        <f>IF(ISERROR(1/VLOOKUP($B72,'Justerad allokering'!$B$2:$AG$462,MATCH(E$2,'Justerad allokering'!$B$2:$AF$2,0),FALSE)),VLOOKUP($B72,'Allokerad kvv'!$B$2:$AV$468,MATCH(E$2,'Allokerad kvv'!$B$2:$AV$2,0),FALSE),VLOOKUP($B72,'Justerad allokering'!$B$2:$AG$462,MATCH(E$2,'Justerad allokering'!$B$2:$AF$2,0),FALSE))</f>
        <v>0</v>
      </c>
      <c r="F72" s="28">
        <f>IF(ISERROR(1/VLOOKUP($B72,'Justerad allokering'!$B$2:$AG$462,MATCH(F$2,'Justerad allokering'!$B$2:$AF$2,0),FALSE)),VLOOKUP($B72,'Allokerad kvv'!$B$2:$AV$468,MATCH(F$2,'Allokerad kvv'!$B$2:$AV$2,0),FALSE),VLOOKUP($B72,'Justerad allokering'!$B$2:$AG$462,MATCH(F$2,'Justerad allokering'!$B$2:$AF$2,0),FALSE))</f>
        <v>0</v>
      </c>
      <c r="G72" s="28">
        <f>IF(ISERROR(1/VLOOKUP($B72,'Justerad allokering'!$B$2:$AG$462,MATCH(G$2,'Justerad allokering'!$B$2:$AF$2,0),FALSE)),VLOOKUP($B72,'Allokerad kvv'!$B$2:$AV$468,MATCH(G$2,'Allokerad kvv'!$B$2:$AV$2,0),FALSE),VLOOKUP($B72,'Justerad allokering'!$B$2:$AG$462,MATCH(G$2,'Justerad allokering'!$B$2:$AF$2,0),FALSE))</f>
        <v>0</v>
      </c>
      <c r="H72" s="28">
        <f>IF(ISERROR(1/VLOOKUP($B72,'Justerad allokering'!$B$2:$AG$462,MATCH(H$2,'Justerad allokering'!$B$2:$AF$2,0),FALSE)),VLOOKUP($B72,'Allokerad kvv'!$B$2:$AV$468,MATCH(H$2,'Allokerad kvv'!$B$2:$AV$2,0),FALSE),VLOOKUP($B72,'Justerad allokering'!$B$2:$AG$462,MATCH(H$2,'Justerad allokering'!$B$2:$AF$2,0),FALSE))</f>
        <v>0</v>
      </c>
      <c r="I72" s="28">
        <f>IF(ISERROR(1/VLOOKUP($B72,'Justerad allokering'!$B$2:$AG$462,MATCH(I$2,'Justerad allokering'!$B$2:$AF$2,0),FALSE)),VLOOKUP($B72,'Allokerad kvv'!$B$2:$AV$468,MATCH(I$2,'Allokerad kvv'!$B$2:$AV$2,0),FALSE),VLOOKUP($B72,'Justerad allokering'!$B$2:$AG$462,MATCH(I$2,'Justerad allokering'!$B$2:$AF$2,0),FALSE))</f>
        <v>0</v>
      </c>
      <c r="J72" s="28">
        <f>IF(ISERROR(1/VLOOKUP($B72,'Justerad allokering'!$B$2:$AG$462,MATCH(J$2,'Justerad allokering'!$B$2:$AF$2,0),FALSE)),VLOOKUP($B72,'Allokerad kvv'!$B$2:$AV$468,MATCH(J$2,'Allokerad kvv'!$B$2:$AV$2,0),FALSE),VLOOKUP($B72,'Justerad allokering'!$B$2:$AG$462,MATCH(J$2,'Justerad allokering'!$B$2:$AF$2,0),FALSE))</f>
        <v>0</v>
      </c>
      <c r="K72" s="28">
        <f>IF(ISERROR(1/VLOOKUP($B72,'Justerad allokering'!$B$2:$AG$462,MATCH(K$2,'Justerad allokering'!$B$2:$AF$2,0),FALSE)),VLOOKUP($B72,'Allokerad kvv'!$B$2:$AV$468,MATCH(K$2,'Allokerad kvv'!$B$2:$AV$2,0),FALSE),VLOOKUP($B72,'Justerad allokering'!$B$2:$AG$462,MATCH(K$2,'Justerad allokering'!$B$2:$AF$2,0),FALSE))</f>
        <v>0</v>
      </c>
      <c r="L72" s="28">
        <f>IF(ISERROR(1/VLOOKUP($B72,'Justerad allokering'!$B$2:$AG$462,MATCH(L$2,'Justerad allokering'!$B$2:$AF$2,0),FALSE)),VLOOKUP($B72,'Allokerad kvv'!$B$2:$AV$468,MATCH(L$2,'Allokerad kvv'!$B$2:$AV$2,0),FALSE),VLOOKUP($B72,'Justerad allokering'!$B$2:$AG$462,MATCH(L$2,'Justerad allokering'!$B$2:$AF$2,0),FALSE))</f>
        <v>0</v>
      </c>
      <c r="M72" s="28">
        <f>IF(ISERROR(1/VLOOKUP($B72,'Justerad allokering'!$B$2:$AG$462,MATCH(M$2,'Justerad allokering'!$B$2:$AF$2,0),FALSE)),VLOOKUP($B72,'Allokerad kvv'!$B$2:$AV$468,MATCH(M$2,'Allokerad kvv'!$B$2:$AV$2,0),FALSE),VLOOKUP($B72,'Justerad allokering'!$B$2:$AG$462,MATCH(M$2,'Justerad allokering'!$B$2:$AF$2,0),FALSE))</f>
        <v>0</v>
      </c>
      <c r="N72" s="28">
        <f>IF(ISERROR(1/VLOOKUP($B72,'Justerad allokering'!$B$2:$AG$462,MATCH(N$2,'Justerad allokering'!$B$2:$AF$2,0),FALSE)),VLOOKUP($B72,'Allokerad kvv'!$B$2:$AV$468,MATCH(N$2,'Allokerad kvv'!$B$2:$AV$2,0),FALSE),VLOOKUP($B72,'Justerad allokering'!$B$2:$AG$462,MATCH(N$2,'Justerad allokering'!$B$2:$AF$2,0),FALSE))</f>
        <v>0</v>
      </c>
      <c r="O72" s="28">
        <f>IF(ISERROR(1/VLOOKUP($B72,'Justerad allokering'!$B$2:$AG$462,MATCH(O$2,'Justerad allokering'!$B$2:$AF$2,0),FALSE)),VLOOKUP($B72,'Allokerad kvv'!$B$2:$AV$468,MATCH(O$2,'Allokerad kvv'!$B$2:$AV$2,0),FALSE),VLOOKUP($B72,'Justerad allokering'!$B$2:$AG$462,MATCH(O$2,'Justerad allokering'!$B$2:$AF$2,0),FALSE))</f>
        <v>0</v>
      </c>
      <c r="P72" s="28">
        <f>IF(ISERROR(1/VLOOKUP($B72,'Justerad allokering'!$B$2:$AG$462,MATCH(P$2,'Justerad allokering'!$B$2:$AF$2,0),FALSE)),VLOOKUP($B72,'Allokerad kvv'!$B$2:$AV$468,MATCH(P$2,'Allokerad kvv'!$B$2:$AV$2,0),FALSE),VLOOKUP($B72,'Justerad allokering'!$B$2:$AG$462,MATCH(P$2,'Justerad allokering'!$B$2:$AF$2,0),FALSE))</f>
        <v>0</v>
      </c>
      <c r="Q72" s="28">
        <f>IF(ISERROR(1/VLOOKUP($B72,'Justerad allokering'!$B$2:$AG$462,MATCH(Q$2,'Justerad allokering'!$B$2:$AF$2,0),FALSE)),VLOOKUP($B72,'Allokerad kvv'!$B$2:$AV$468,MATCH(Q$2,'Allokerad kvv'!$B$2:$AV$2,0),FALSE),VLOOKUP($B72,'Justerad allokering'!$B$2:$AG$462,MATCH(Q$2,'Justerad allokering'!$B$2:$AF$2,0),FALSE))</f>
        <v>0</v>
      </c>
      <c r="R72" s="28">
        <f>IF(ISERROR(1/VLOOKUP($B72,'Justerad allokering'!$B$2:$AG$462,MATCH(R$2,'Justerad allokering'!$B$2:$AF$2,0),FALSE)),VLOOKUP($B72,'Allokerad kvv'!$B$2:$AV$468,MATCH(R$2,'Allokerad kvv'!$B$2:$AV$2,0),FALSE),VLOOKUP($B72,'Justerad allokering'!$B$2:$AG$462,MATCH(R$2,'Justerad allokering'!$B$2:$AF$2,0),FALSE))</f>
        <v>0</v>
      </c>
      <c r="S72" s="28">
        <f>IF(ISERROR(1/VLOOKUP($B72,'Justerad allokering'!$B$2:$AG$462,MATCH(S$2,'Justerad allokering'!$B$2:$AF$2,0),FALSE)),VLOOKUP($B72,'Allokerad kvv'!$B$2:$AV$468,MATCH(S$2,'Allokerad kvv'!$B$2:$AV$2,0),FALSE),VLOOKUP($B72,'Justerad allokering'!$B$2:$AG$462,MATCH(S$2,'Justerad allokering'!$B$2:$AF$2,0),FALSE))</f>
        <v>0</v>
      </c>
      <c r="T72" s="28">
        <f>IF(ISERROR(1/VLOOKUP($B72,'Justerad allokering'!$B$2:$AG$462,MATCH(T$2,'Justerad allokering'!$B$2:$AF$2,0),FALSE)),VLOOKUP($B72,'Allokerad kvv'!$B$2:$AV$468,MATCH(T$2,'Allokerad kvv'!$B$2:$AV$2,0),FALSE),VLOOKUP($B72,'Justerad allokering'!$B$2:$AG$462,MATCH(T$2,'Justerad allokering'!$B$2:$AF$2,0),FALSE))</f>
        <v>0</v>
      </c>
      <c r="U72" s="28">
        <f>IF(ISERROR(1/VLOOKUP($B72,'Justerad allokering'!$B$2:$AG$462,MATCH(U$2,'Justerad allokering'!$B$2:$AF$2,0),FALSE)),VLOOKUP($B72,'Allokerad kvv'!$B$2:$AV$468,MATCH(U$2,'Allokerad kvv'!$B$2:$AV$2,0),FALSE),VLOOKUP($B72,'Justerad allokering'!$B$2:$AG$462,MATCH(U$2,'Justerad allokering'!$B$2:$AF$2,0),FALSE))</f>
        <v>0</v>
      </c>
      <c r="V72" s="28">
        <f>IF(ISERROR(1/VLOOKUP($B72,'Justerad allokering'!$B$2:$AG$462,MATCH(V$2,'Justerad allokering'!$B$2:$AF$2,0),FALSE)),VLOOKUP($B72,'Allokerad kvv'!$B$2:$AV$468,MATCH(V$2,'Allokerad kvv'!$B$2:$AV$2,0),FALSE),VLOOKUP($B72,'Justerad allokering'!$B$2:$AG$462,MATCH(V$2,'Justerad allokering'!$B$2:$AF$2,0),FALSE))</f>
        <v>0</v>
      </c>
      <c r="W72" s="28">
        <f>IF(ISERROR(1/VLOOKUP($B72,'Justerad allokering'!$B$2:$AG$462,MATCH(W$2,'Justerad allokering'!$B$2:$AF$2,0),FALSE)),VLOOKUP($B72,'Allokerad kvv'!$B$2:$AV$468,MATCH(W$2,'Allokerad kvv'!$B$2:$AV$2,0),FALSE),VLOOKUP($B72,'Justerad allokering'!$B$2:$AG$462,MATCH(W$2,'Justerad allokering'!$B$2:$AF$2,0),FALSE))</f>
        <v>0</v>
      </c>
      <c r="X72" s="28">
        <f>IF(ISERROR(1/VLOOKUP($B72,'Justerad allokering'!$B$2:$AG$462,MATCH(X$2,'Justerad allokering'!$B$2:$AF$2,0),FALSE)),VLOOKUP($B72,'Allokerad kvv'!$B$2:$AV$468,MATCH(X$2,'Allokerad kvv'!$B$2:$AV$2,0),FALSE),VLOOKUP($B72,'Justerad allokering'!$B$2:$AG$462,MATCH(X$2,'Justerad allokering'!$B$2:$AF$2,0),FALSE))</f>
        <v>0</v>
      </c>
      <c r="Y72" s="28">
        <f>IF(ISERROR(1/VLOOKUP($B72,'Justerad allokering'!$B$2:$AG$462,MATCH(Y$2,'Justerad allokering'!$B$2:$AF$2,0),FALSE)),VLOOKUP($B72,'Allokerad kvv'!$B$2:$AV$468,MATCH(Y$2,'Allokerad kvv'!$B$2:$AV$2,0),FALSE),VLOOKUP($B72,'Justerad allokering'!$B$2:$AG$462,MATCH(Y$2,'Justerad allokering'!$B$2:$AF$2,0),FALSE))</f>
        <v>0</v>
      </c>
      <c r="Z72" s="28">
        <f>IF(ISERROR(1/VLOOKUP($B72,'Justerad allokering'!$B$2:$AG$462,MATCH(Z$2,'Justerad allokering'!$B$2:$AF$2,0),FALSE)),VLOOKUP($B72,'Allokerad kvv'!$B$2:$AV$468,MATCH(Z$2,'Allokerad kvv'!$B$2:$AV$2,0),FALSE),VLOOKUP($B72,'Justerad allokering'!$B$2:$AG$462,MATCH(Z$2,'Justerad allokering'!$B$2:$AF$2,0),FALSE))</f>
        <v>0</v>
      </c>
      <c r="AA72" s="28"/>
      <c r="AB72" s="28"/>
      <c r="AE72">
        <f t="shared" si="3"/>
        <v>0</v>
      </c>
      <c r="AG72">
        <f t="shared" si="4"/>
        <v>0</v>
      </c>
      <c r="AH72">
        <f t="shared" si="5"/>
        <v>0</v>
      </c>
      <c r="AI72" s="55" t="str">
        <f>IF(AH72=0,"",AH72/VLOOKUP(B72,Kraftvärmeprod!$B$1:$BC$480,MATCH("Summa tillförd energi exklusive rökgaskondensering",Kraftvärmeprod!$B$1:$BC$1,0),FALSE))</f>
        <v/>
      </c>
    </row>
    <row r="73" spans="1:35" x14ac:dyDescent="0.25">
      <c r="A73" s="28" t="s">
        <v>80</v>
      </c>
      <c r="B73" s="28" t="s">
        <v>100</v>
      </c>
      <c r="C73" s="28">
        <f>IF(ISERROR(1/VLOOKUP($B73,'Justerad allokering'!$B$2:$AG$462,MATCH(C$2,'Justerad allokering'!$B$2:$AF$2,0),FALSE)),VLOOKUP($B73,'Allokerad kvv'!$B$2:$AV$468,MATCH(C$2,'Allokerad kvv'!$B$2:$AV$2,0),FALSE),VLOOKUP($B73,'Justerad allokering'!$B$2:$AG$462,MATCH(C$2,'Justerad allokering'!$B$2:$AF$2,0),FALSE))</f>
        <v>0</v>
      </c>
      <c r="D73" s="28">
        <f>IF(ISERROR(1/VLOOKUP($B73,'Justerad allokering'!$B$2:$AG$462,MATCH(D$2,'Justerad allokering'!$B$2:$AF$2,0),FALSE)),VLOOKUP($B73,'Allokerad kvv'!$B$2:$AV$468,MATCH(D$2,'Allokerad kvv'!$B$2:$AV$2,0),FALSE),VLOOKUP($B73,'Justerad allokering'!$B$2:$AG$462,MATCH(D$2,'Justerad allokering'!$B$2:$AF$2,0),FALSE))</f>
        <v>0</v>
      </c>
      <c r="E73" s="28">
        <f>IF(ISERROR(1/VLOOKUP($B73,'Justerad allokering'!$B$2:$AG$462,MATCH(E$2,'Justerad allokering'!$B$2:$AF$2,0),FALSE)),VLOOKUP($B73,'Allokerad kvv'!$B$2:$AV$468,MATCH(E$2,'Allokerad kvv'!$B$2:$AV$2,0),FALSE),VLOOKUP($B73,'Justerad allokering'!$B$2:$AG$462,MATCH(E$2,'Justerad allokering'!$B$2:$AF$2,0),FALSE))</f>
        <v>0</v>
      </c>
      <c r="F73" s="28">
        <f>IF(ISERROR(1/VLOOKUP($B73,'Justerad allokering'!$B$2:$AG$462,MATCH(F$2,'Justerad allokering'!$B$2:$AF$2,0),FALSE)),VLOOKUP($B73,'Allokerad kvv'!$B$2:$AV$468,MATCH(F$2,'Allokerad kvv'!$B$2:$AV$2,0),FALSE),VLOOKUP($B73,'Justerad allokering'!$B$2:$AG$462,MATCH(F$2,'Justerad allokering'!$B$2:$AF$2,0),FALSE))</f>
        <v>0</v>
      </c>
      <c r="G73" s="28">
        <f>IF(ISERROR(1/VLOOKUP($B73,'Justerad allokering'!$B$2:$AG$462,MATCH(G$2,'Justerad allokering'!$B$2:$AF$2,0),FALSE)),VLOOKUP($B73,'Allokerad kvv'!$B$2:$AV$468,MATCH(G$2,'Allokerad kvv'!$B$2:$AV$2,0),FALSE),VLOOKUP($B73,'Justerad allokering'!$B$2:$AG$462,MATCH(G$2,'Justerad allokering'!$B$2:$AF$2,0),FALSE))</f>
        <v>0</v>
      </c>
      <c r="H73" s="28">
        <f>IF(ISERROR(1/VLOOKUP($B73,'Justerad allokering'!$B$2:$AG$462,MATCH(H$2,'Justerad allokering'!$B$2:$AF$2,0),FALSE)),VLOOKUP($B73,'Allokerad kvv'!$B$2:$AV$468,MATCH(H$2,'Allokerad kvv'!$B$2:$AV$2,0),FALSE),VLOOKUP($B73,'Justerad allokering'!$B$2:$AG$462,MATCH(H$2,'Justerad allokering'!$B$2:$AF$2,0),FALSE))</f>
        <v>0</v>
      </c>
      <c r="I73" s="28">
        <f>IF(ISERROR(1/VLOOKUP($B73,'Justerad allokering'!$B$2:$AG$462,MATCH(I$2,'Justerad allokering'!$B$2:$AF$2,0),FALSE)),VLOOKUP($B73,'Allokerad kvv'!$B$2:$AV$468,MATCH(I$2,'Allokerad kvv'!$B$2:$AV$2,0),FALSE),VLOOKUP($B73,'Justerad allokering'!$B$2:$AG$462,MATCH(I$2,'Justerad allokering'!$B$2:$AF$2,0),FALSE))</f>
        <v>0</v>
      </c>
      <c r="J73" s="28">
        <f>IF(ISERROR(1/VLOOKUP($B73,'Justerad allokering'!$B$2:$AG$462,MATCH(J$2,'Justerad allokering'!$B$2:$AF$2,0),FALSE)),VLOOKUP($B73,'Allokerad kvv'!$B$2:$AV$468,MATCH(J$2,'Allokerad kvv'!$B$2:$AV$2,0),FALSE),VLOOKUP($B73,'Justerad allokering'!$B$2:$AG$462,MATCH(J$2,'Justerad allokering'!$B$2:$AF$2,0),FALSE))</f>
        <v>0</v>
      </c>
      <c r="K73" s="28">
        <f>IF(ISERROR(1/VLOOKUP($B73,'Justerad allokering'!$B$2:$AG$462,MATCH(K$2,'Justerad allokering'!$B$2:$AF$2,0),FALSE)),VLOOKUP($B73,'Allokerad kvv'!$B$2:$AV$468,MATCH(K$2,'Allokerad kvv'!$B$2:$AV$2,0),FALSE),VLOOKUP($B73,'Justerad allokering'!$B$2:$AG$462,MATCH(K$2,'Justerad allokering'!$B$2:$AF$2,0),FALSE))</f>
        <v>0</v>
      </c>
      <c r="L73" s="28">
        <f>IF(ISERROR(1/VLOOKUP($B73,'Justerad allokering'!$B$2:$AG$462,MATCH(L$2,'Justerad allokering'!$B$2:$AF$2,0),FALSE)),VLOOKUP($B73,'Allokerad kvv'!$B$2:$AV$468,MATCH(L$2,'Allokerad kvv'!$B$2:$AV$2,0),FALSE),VLOOKUP($B73,'Justerad allokering'!$B$2:$AG$462,MATCH(L$2,'Justerad allokering'!$B$2:$AF$2,0),FALSE))</f>
        <v>0</v>
      </c>
      <c r="M73" s="28">
        <f>IF(ISERROR(1/VLOOKUP($B73,'Justerad allokering'!$B$2:$AG$462,MATCH(M$2,'Justerad allokering'!$B$2:$AF$2,0),FALSE)),VLOOKUP($B73,'Allokerad kvv'!$B$2:$AV$468,MATCH(M$2,'Allokerad kvv'!$B$2:$AV$2,0),FALSE),VLOOKUP($B73,'Justerad allokering'!$B$2:$AG$462,MATCH(M$2,'Justerad allokering'!$B$2:$AF$2,0),FALSE))</f>
        <v>0</v>
      </c>
      <c r="N73" s="28">
        <f>IF(ISERROR(1/VLOOKUP($B73,'Justerad allokering'!$B$2:$AG$462,MATCH(N$2,'Justerad allokering'!$B$2:$AF$2,0),FALSE)),VLOOKUP($B73,'Allokerad kvv'!$B$2:$AV$468,MATCH(N$2,'Allokerad kvv'!$B$2:$AV$2,0),FALSE),VLOOKUP($B73,'Justerad allokering'!$B$2:$AG$462,MATCH(N$2,'Justerad allokering'!$B$2:$AF$2,0),FALSE))</f>
        <v>0</v>
      </c>
      <c r="O73" s="28">
        <f>IF(ISERROR(1/VLOOKUP($B73,'Justerad allokering'!$B$2:$AG$462,MATCH(O$2,'Justerad allokering'!$B$2:$AF$2,0),FALSE)),VLOOKUP($B73,'Allokerad kvv'!$B$2:$AV$468,MATCH(O$2,'Allokerad kvv'!$B$2:$AV$2,0),FALSE),VLOOKUP($B73,'Justerad allokering'!$B$2:$AG$462,MATCH(O$2,'Justerad allokering'!$B$2:$AF$2,0),FALSE))</f>
        <v>0</v>
      </c>
      <c r="P73" s="28">
        <f>IF(ISERROR(1/VLOOKUP($B73,'Justerad allokering'!$B$2:$AG$462,MATCH(P$2,'Justerad allokering'!$B$2:$AF$2,0),FALSE)),VLOOKUP($B73,'Allokerad kvv'!$B$2:$AV$468,MATCH(P$2,'Allokerad kvv'!$B$2:$AV$2,0),FALSE),VLOOKUP($B73,'Justerad allokering'!$B$2:$AG$462,MATCH(P$2,'Justerad allokering'!$B$2:$AF$2,0),FALSE))</f>
        <v>0</v>
      </c>
      <c r="Q73" s="28">
        <f>IF(ISERROR(1/VLOOKUP($B73,'Justerad allokering'!$B$2:$AG$462,MATCH(Q$2,'Justerad allokering'!$B$2:$AF$2,0),FALSE)),VLOOKUP($B73,'Allokerad kvv'!$B$2:$AV$468,MATCH(Q$2,'Allokerad kvv'!$B$2:$AV$2,0),FALSE),VLOOKUP($B73,'Justerad allokering'!$B$2:$AG$462,MATCH(Q$2,'Justerad allokering'!$B$2:$AF$2,0),FALSE))</f>
        <v>0</v>
      </c>
      <c r="R73" s="28">
        <f>IF(ISERROR(1/VLOOKUP($B73,'Justerad allokering'!$B$2:$AG$462,MATCH(R$2,'Justerad allokering'!$B$2:$AF$2,0),FALSE)),VLOOKUP($B73,'Allokerad kvv'!$B$2:$AV$468,MATCH(R$2,'Allokerad kvv'!$B$2:$AV$2,0),FALSE),VLOOKUP($B73,'Justerad allokering'!$B$2:$AG$462,MATCH(R$2,'Justerad allokering'!$B$2:$AF$2,0),FALSE))</f>
        <v>0</v>
      </c>
      <c r="S73" s="28">
        <f>IF(ISERROR(1/VLOOKUP($B73,'Justerad allokering'!$B$2:$AG$462,MATCH(S$2,'Justerad allokering'!$B$2:$AF$2,0),FALSE)),VLOOKUP($B73,'Allokerad kvv'!$B$2:$AV$468,MATCH(S$2,'Allokerad kvv'!$B$2:$AV$2,0),FALSE),VLOOKUP($B73,'Justerad allokering'!$B$2:$AG$462,MATCH(S$2,'Justerad allokering'!$B$2:$AF$2,0),FALSE))</f>
        <v>0</v>
      </c>
      <c r="T73" s="28">
        <f>IF(ISERROR(1/VLOOKUP($B73,'Justerad allokering'!$B$2:$AG$462,MATCH(T$2,'Justerad allokering'!$B$2:$AF$2,0),FALSE)),VLOOKUP($B73,'Allokerad kvv'!$B$2:$AV$468,MATCH(T$2,'Allokerad kvv'!$B$2:$AV$2,0),FALSE),VLOOKUP($B73,'Justerad allokering'!$B$2:$AG$462,MATCH(T$2,'Justerad allokering'!$B$2:$AF$2,0),FALSE))</f>
        <v>0</v>
      </c>
      <c r="U73" s="28">
        <f>IF(ISERROR(1/VLOOKUP($B73,'Justerad allokering'!$B$2:$AG$462,MATCH(U$2,'Justerad allokering'!$B$2:$AF$2,0),FALSE)),VLOOKUP($B73,'Allokerad kvv'!$B$2:$AV$468,MATCH(U$2,'Allokerad kvv'!$B$2:$AV$2,0),FALSE),VLOOKUP($B73,'Justerad allokering'!$B$2:$AG$462,MATCH(U$2,'Justerad allokering'!$B$2:$AF$2,0),FALSE))</f>
        <v>0</v>
      </c>
      <c r="V73" s="28">
        <f>IF(ISERROR(1/VLOOKUP($B73,'Justerad allokering'!$B$2:$AG$462,MATCH(V$2,'Justerad allokering'!$B$2:$AF$2,0),FALSE)),VLOOKUP($B73,'Allokerad kvv'!$B$2:$AV$468,MATCH(V$2,'Allokerad kvv'!$B$2:$AV$2,0),FALSE),VLOOKUP($B73,'Justerad allokering'!$B$2:$AG$462,MATCH(V$2,'Justerad allokering'!$B$2:$AF$2,0),FALSE))</f>
        <v>0</v>
      </c>
      <c r="W73" s="28">
        <f>IF(ISERROR(1/VLOOKUP($B73,'Justerad allokering'!$B$2:$AG$462,MATCH(W$2,'Justerad allokering'!$B$2:$AF$2,0),FALSE)),VLOOKUP($B73,'Allokerad kvv'!$B$2:$AV$468,MATCH(W$2,'Allokerad kvv'!$B$2:$AV$2,0),FALSE),VLOOKUP($B73,'Justerad allokering'!$B$2:$AG$462,MATCH(W$2,'Justerad allokering'!$B$2:$AF$2,0),FALSE))</f>
        <v>0</v>
      </c>
      <c r="X73" s="28">
        <f>IF(ISERROR(1/VLOOKUP($B73,'Justerad allokering'!$B$2:$AG$462,MATCH(X$2,'Justerad allokering'!$B$2:$AF$2,0),FALSE)),VLOOKUP($B73,'Allokerad kvv'!$B$2:$AV$468,MATCH(X$2,'Allokerad kvv'!$B$2:$AV$2,0),FALSE),VLOOKUP($B73,'Justerad allokering'!$B$2:$AG$462,MATCH(X$2,'Justerad allokering'!$B$2:$AF$2,0),FALSE))</f>
        <v>0</v>
      </c>
      <c r="Y73" s="28">
        <f>IF(ISERROR(1/VLOOKUP($B73,'Justerad allokering'!$B$2:$AG$462,MATCH(Y$2,'Justerad allokering'!$B$2:$AF$2,0),FALSE)),VLOOKUP($B73,'Allokerad kvv'!$B$2:$AV$468,MATCH(Y$2,'Allokerad kvv'!$B$2:$AV$2,0),FALSE),VLOOKUP($B73,'Justerad allokering'!$B$2:$AG$462,MATCH(Y$2,'Justerad allokering'!$B$2:$AF$2,0),FALSE))</f>
        <v>0</v>
      </c>
      <c r="Z73" s="28">
        <f>IF(ISERROR(1/VLOOKUP($B73,'Justerad allokering'!$B$2:$AG$462,MATCH(Z$2,'Justerad allokering'!$B$2:$AF$2,0),FALSE)),VLOOKUP($B73,'Allokerad kvv'!$B$2:$AV$468,MATCH(Z$2,'Allokerad kvv'!$B$2:$AV$2,0),FALSE),VLOOKUP($B73,'Justerad allokering'!$B$2:$AG$462,MATCH(Z$2,'Justerad allokering'!$B$2:$AF$2,0),FALSE))</f>
        <v>0</v>
      </c>
      <c r="AA73" s="28"/>
      <c r="AB73" s="28"/>
      <c r="AE73">
        <f t="shared" si="3"/>
        <v>0</v>
      </c>
      <c r="AG73">
        <f t="shared" si="4"/>
        <v>0</v>
      </c>
      <c r="AH73">
        <f t="shared" si="5"/>
        <v>0</v>
      </c>
      <c r="AI73" s="55" t="str">
        <f>IF(AH73=0,"",AH73/VLOOKUP(B73,Kraftvärmeprod!$B$1:$BC$480,MATCH("Summa tillförd energi exklusive rökgaskondensering",Kraftvärmeprod!$B$1:$BC$1,0),FALSE))</f>
        <v/>
      </c>
    </row>
    <row r="74" spans="1:35" x14ac:dyDescent="0.25">
      <c r="A74" s="28" t="s">
        <v>80</v>
      </c>
      <c r="B74" s="28" t="s">
        <v>101</v>
      </c>
      <c r="C74" s="28">
        <f>IF(ISERROR(1/VLOOKUP($B74,'Justerad allokering'!$B$2:$AG$462,MATCH(C$2,'Justerad allokering'!$B$2:$AF$2,0),FALSE)),VLOOKUP($B74,'Allokerad kvv'!$B$2:$AV$468,MATCH(C$2,'Allokerad kvv'!$B$2:$AV$2,0),FALSE),VLOOKUP($B74,'Justerad allokering'!$B$2:$AG$462,MATCH(C$2,'Justerad allokering'!$B$2:$AF$2,0),FALSE))</f>
        <v>0</v>
      </c>
      <c r="D74" s="28">
        <f>IF(ISERROR(1/VLOOKUP($B74,'Justerad allokering'!$B$2:$AG$462,MATCH(D$2,'Justerad allokering'!$B$2:$AF$2,0),FALSE)),VLOOKUP($B74,'Allokerad kvv'!$B$2:$AV$468,MATCH(D$2,'Allokerad kvv'!$B$2:$AV$2,0),FALSE),VLOOKUP($B74,'Justerad allokering'!$B$2:$AG$462,MATCH(D$2,'Justerad allokering'!$B$2:$AF$2,0),FALSE))</f>
        <v>0</v>
      </c>
      <c r="E74" s="28">
        <f>IF(ISERROR(1/VLOOKUP($B74,'Justerad allokering'!$B$2:$AG$462,MATCH(E$2,'Justerad allokering'!$B$2:$AF$2,0),FALSE)),VLOOKUP($B74,'Allokerad kvv'!$B$2:$AV$468,MATCH(E$2,'Allokerad kvv'!$B$2:$AV$2,0),FALSE),VLOOKUP($B74,'Justerad allokering'!$B$2:$AG$462,MATCH(E$2,'Justerad allokering'!$B$2:$AF$2,0),FALSE))</f>
        <v>0</v>
      </c>
      <c r="F74" s="28">
        <f>IF(ISERROR(1/VLOOKUP($B74,'Justerad allokering'!$B$2:$AG$462,MATCH(F$2,'Justerad allokering'!$B$2:$AF$2,0),FALSE)),VLOOKUP($B74,'Allokerad kvv'!$B$2:$AV$468,MATCH(F$2,'Allokerad kvv'!$B$2:$AV$2,0),FALSE),VLOOKUP($B74,'Justerad allokering'!$B$2:$AG$462,MATCH(F$2,'Justerad allokering'!$B$2:$AF$2,0),FALSE))</f>
        <v>0</v>
      </c>
      <c r="G74" s="28">
        <f>IF(ISERROR(1/VLOOKUP($B74,'Justerad allokering'!$B$2:$AG$462,MATCH(G$2,'Justerad allokering'!$B$2:$AF$2,0),FALSE)),VLOOKUP($B74,'Allokerad kvv'!$B$2:$AV$468,MATCH(G$2,'Allokerad kvv'!$B$2:$AV$2,0),FALSE),VLOOKUP($B74,'Justerad allokering'!$B$2:$AG$462,MATCH(G$2,'Justerad allokering'!$B$2:$AF$2,0),FALSE))</f>
        <v>0</v>
      </c>
      <c r="H74" s="28">
        <f>IF(ISERROR(1/VLOOKUP($B74,'Justerad allokering'!$B$2:$AG$462,MATCH(H$2,'Justerad allokering'!$B$2:$AF$2,0),FALSE)),VLOOKUP($B74,'Allokerad kvv'!$B$2:$AV$468,MATCH(H$2,'Allokerad kvv'!$B$2:$AV$2,0),FALSE),VLOOKUP($B74,'Justerad allokering'!$B$2:$AG$462,MATCH(H$2,'Justerad allokering'!$B$2:$AF$2,0),FALSE))</f>
        <v>0</v>
      </c>
      <c r="I74" s="28">
        <f>IF(ISERROR(1/VLOOKUP($B74,'Justerad allokering'!$B$2:$AG$462,MATCH(I$2,'Justerad allokering'!$B$2:$AF$2,0),FALSE)),VLOOKUP($B74,'Allokerad kvv'!$B$2:$AV$468,MATCH(I$2,'Allokerad kvv'!$B$2:$AV$2,0),FALSE),VLOOKUP($B74,'Justerad allokering'!$B$2:$AG$462,MATCH(I$2,'Justerad allokering'!$B$2:$AF$2,0),FALSE))</f>
        <v>0</v>
      </c>
      <c r="J74" s="28">
        <f>IF(ISERROR(1/VLOOKUP($B74,'Justerad allokering'!$B$2:$AG$462,MATCH(J$2,'Justerad allokering'!$B$2:$AF$2,0),FALSE)),VLOOKUP($B74,'Allokerad kvv'!$B$2:$AV$468,MATCH(J$2,'Allokerad kvv'!$B$2:$AV$2,0),FALSE),VLOOKUP($B74,'Justerad allokering'!$B$2:$AG$462,MATCH(J$2,'Justerad allokering'!$B$2:$AF$2,0),FALSE))</f>
        <v>0</v>
      </c>
      <c r="K74" s="28">
        <f>IF(ISERROR(1/VLOOKUP($B74,'Justerad allokering'!$B$2:$AG$462,MATCH(K$2,'Justerad allokering'!$B$2:$AF$2,0),FALSE)),VLOOKUP($B74,'Allokerad kvv'!$B$2:$AV$468,MATCH(K$2,'Allokerad kvv'!$B$2:$AV$2,0),FALSE),VLOOKUP($B74,'Justerad allokering'!$B$2:$AG$462,MATCH(K$2,'Justerad allokering'!$B$2:$AF$2,0),FALSE))</f>
        <v>0</v>
      </c>
      <c r="L74" s="28">
        <f>IF(ISERROR(1/VLOOKUP($B74,'Justerad allokering'!$B$2:$AG$462,MATCH(L$2,'Justerad allokering'!$B$2:$AF$2,0),FALSE)),VLOOKUP($B74,'Allokerad kvv'!$B$2:$AV$468,MATCH(L$2,'Allokerad kvv'!$B$2:$AV$2,0),FALSE),VLOOKUP($B74,'Justerad allokering'!$B$2:$AG$462,MATCH(L$2,'Justerad allokering'!$B$2:$AF$2,0),FALSE))</f>
        <v>0</v>
      </c>
      <c r="M74" s="28">
        <f>IF(ISERROR(1/VLOOKUP($B74,'Justerad allokering'!$B$2:$AG$462,MATCH(M$2,'Justerad allokering'!$B$2:$AF$2,0),FALSE)),VLOOKUP($B74,'Allokerad kvv'!$B$2:$AV$468,MATCH(M$2,'Allokerad kvv'!$B$2:$AV$2,0),FALSE),VLOOKUP($B74,'Justerad allokering'!$B$2:$AG$462,MATCH(M$2,'Justerad allokering'!$B$2:$AF$2,0),FALSE))</f>
        <v>0</v>
      </c>
      <c r="N74" s="28">
        <f>IF(ISERROR(1/VLOOKUP($B74,'Justerad allokering'!$B$2:$AG$462,MATCH(N$2,'Justerad allokering'!$B$2:$AF$2,0),FALSE)),VLOOKUP($B74,'Allokerad kvv'!$B$2:$AV$468,MATCH(N$2,'Allokerad kvv'!$B$2:$AV$2,0),FALSE),VLOOKUP($B74,'Justerad allokering'!$B$2:$AG$462,MATCH(N$2,'Justerad allokering'!$B$2:$AF$2,0),FALSE))</f>
        <v>0</v>
      </c>
      <c r="O74" s="28">
        <f>IF(ISERROR(1/VLOOKUP($B74,'Justerad allokering'!$B$2:$AG$462,MATCH(O$2,'Justerad allokering'!$B$2:$AF$2,0),FALSE)),VLOOKUP($B74,'Allokerad kvv'!$B$2:$AV$468,MATCH(O$2,'Allokerad kvv'!$B$2:$AV$2,0),FALSE),VLOOKUP($B74,'Justerad allokering'!$B$2:$AG$462,MATCH(O$2,'Justerad allokering'!$B$2:$AF$2,0),FALSE))</f>
        <v>0</v>
      </c>
      <c r="P74" s="28">
        <f>IF(ISERROR(1/VLOOKUP($B74,'Justerad allokering'!$B$2:$AG$462,MATCH(P$2,'Justerad allokering'!$B$2:$AF$2,0),FALSE)),VLOOKUP($B74,'Allokerad kvv'!$B$2:$AV$468,MATCH(P$2,'Allokerad kvv'!$B$2:$AV$2,0),FALSE),VLOOKUP($B74,'Justerad allokering'!$B$2:$AG$462,MATCH(P$2,'Justerad allokering'!$B$2:$AF$2,0),FALSE))</f>
        <v>0</v>
      </c>
      <c r="Q74" s="28">
        <f>IF(ISERROR(1/VLOOKUP($B74,'Justerad allokering'!$B$2:$AG$462,MATCH(Q$2,'Justerad allokering'!$B$2:$AF$2,0),FALSE)),VLOOKUP($B74,'Allokerad kvv'!$B$2:$AV$468,MATCH(Q$2,'Allokerad kvv'!$B$2:$AV$2,0),FALSE),VLOOKUP($B74,'Justerad allokering'!$B$2:$AG$462,MATCH(Q$2,'Justerad allokering'!$B$2:$AF$2,0),FALSE))</f>
        <v>0</v>
      </c>
      <c r="R74" s="28">
        <f>IF(ISERROR(1/VLOOKUP($B74,'Justerad allokering'!$B$2:$AG$462,MATCH(R$2,'Justerad allokering'!$B$2:$AF$2,0),FALSE)),VLOOKUP($B74,'Allokerad kvv'!$B$2:$AV$468,MATCH(R$2,'Allokerad kvv'!$B$2:$AV$2,0),FALSE),VLOOKUP($B74,'Justerad allokering'!$B$2:$AG$462,MATCH(R$2,'Justerad allokering'!$B$2:$AF$2,0),FALSE))</f>
        <v>0</v>
      </c>
      <c r="S74" s="28">
        <f>IF(ISERROR(1/VLOOKUP($B74,'Justerad allokering'!$B$2:$AG$462,MATCH(S$2,'Justerad allokering'!$B$2:$AF$2,0),FALSE)),VLOOKUP($B74,'Allokerad kvv'!$B$2:$AV$468,MATCH(S$2,'Allokerad kvv'!$B$2:$AV$2,0),FALSE),VLOOKUP($B74,'Justerad allokering'!$B$2:$AG$462,MATCH(S$2,'Justerad allokering'!$B$2:$AF$2,0),FALSE))</f>
        <v>0</v>
      </c>
      <c r="T74" s="28">
        <f>IF(ISERROR(1/VLOOKUP($B74,'Justerad allokering'!$B$2:$AG$462,MATCH(T$2,'Justerad allokering'!$B$2:$AF$2,0),FALSE)),VLOOKUP($B74,'Allokerad kvv'!$B$2:$AV$468,MATCH(T$2,'Allokerad kvv'!$B$2:$AV$2,0),FALSE),VLOOKUP($B74,'Justerad allokering'!$B$2:$AG$462,MATCH(T$2,'Justerad allokering'!$B$2:$AF$2,0),FALSE))</f>
        <v>0</v>
      </c>
      <c r="U74" s="28">
        <f>IF(ISERROR(1/VLOOKUP($B74,'Justerad allokering'!$B$2:$AG$462,MATCH(U$2,'Justerad allokering'!$B$2:$AF$2,0),FALSE)),VLOOKUP($B74,'Allokerad kvv'!$B$2:$AV$468,MATCH(U$2,'Allokerad kvv'!$B$2:$AV$2,0),FALSE),VLOOKUP($B74,'Justerad allokering'!$B$2:$AG$462,MATCH(U$2,'Justerad allokering'!$B$2:$AF$2,0),FALSE))</f>
        <v>0</v>
      </c>
      <c r="V74" s="28">
        <f>IF(ISERROR(1/VLOOKUP($B74,'Justerad allokering'!$B$2:$AG$462,MATCH(V$2,'Justerad allokering'!$B$2:$AF$2,0),FALSE)),VLOOKUP($B74,'Allokerad kvv'!$B$2:$AV$468,MATCH(V$2,'Allokerad kvv'!$B$2:$AV$2,0),FALSE),VLOOKUP($B74,'Justerad allokering'!$B$2:$AG$462,MATCH(V$2,'Justerad allokering'!$B$2:$AF$2,0),FALSE))</f>
        <v>0</v>
      </c>
      <c r="W74" s="28">
        <f>IF(ISERROR(1/VLOOKUP($B74,'Justerad allokering'!$B$2:$AG$462,MATCH(W$2,'Justerad allokering'!$B$2:$AF$2,0),FALSE)),VLOOKUP($B74,'Allokerad kvv'!$B$2:$AV$468,MATCH(W$2,'Allokerad kvv'!$B$2:$AV$2,0),FALSE),VLOOKUP($B74,'Justerad allokering'!$B$2:$AG$462,MATCH(W$2,'Justerad allokering'!$B$2:$AF$2,0),FALSE))</f>
        <v>0</v>
      </c>
      <c r="X74" s="28">
        <f>IF(ISERROR(1/VLOOKUP($B74,'Justerad allokering'!$B$2:$AG$462,MATCH(X$2,'Justerad allokering'!$B$2:$AF$2,0),FALSE)),VLOOKUP($B74,'Allokerad kvv'!$B$2:$AV$468,MATCH(X$2,'Allokerad kvv'!$B$2:$AV$2,0),FALSE),VLOOKUP($B74,'Justerad allokering'!$B$2:$AG$462,MATCH(X$2,'Justerad allokering'!$B$2:$AF$2,0),FALSE))</f>
        <v>0</v>
      </c>
      <c r="Y74" s="28">
        <f>IF(ISERROR(1/VLOOKUP($B74,'Justerad allokering'!$B$2:$AG$462,MATCH(Y$2,'Justerad allokering'!$B$2:$AF$2,0),FALSE)),VLOOKUP($B74,'Allokerad kvv'!$B$2:$AV$468,MATCH(Y$2,'Allokerad kvv'!$B$2:$AV$2,0),FALSE),VLOOKUP($B74,'Justerad allokering'!$B$2:$AG$462,MATCH(Y$2,'Justerad allokering'!$B$2:$AF$2,0),FALSE))</f>
        <v>0</v>
      </c>
      <c r="Z74" s="28">
        <f>IF(ISERROR(1/VLOOKUP($B74,'Justerad allokering'!$B$2:$AG$462,MATCH(Z$2,'Justerad allokering'!$B$2:$AF$2,0),FALSE)),VLOOKUP($B74,'Allokerad kvv'!$B$2:$AV$468,MATCH(Z$2,'Allokerad kvv'!$B$2:$AV$2,0),FALSE),VLOOKUP($B74,'Justerad allokering'!$B$2:$AG$462,MATCH(Z$2,'Justerad allokering'!$B$2:$AF$2,0),FALSE))</f>
        <v>0</v>
      </c>
      <c r="AA74" s="28"/>
      <c r="AB74" s="28"/>
      <c r="AE74">
        <f t="shared" si="3"/>
        <v>0</v>
      </c>
      <c r="AG74">
        <f t="shared" si="4"/>
        <v>0</v>
      </c>
      <c r="AH74">
        <f t="shared" si="5"/>
        <v>0</v>
      </c>
      <c r="AI74" s="55" t="str">
        <f>IF(AH74=0,"",AH74/VLOOKUP(B74,Kraftvärmeprod!$B$1:$BC$480,MATCH("Summa tillförd energi exklusive rökgaskondensering",Kraftvärmeprod!$B$1:$BC$1,0),FALSE))</f>
        <v/>
      </c>
    </row>
    <row r="75" spans="1:35" x14ac:dyDescent="0.25">
      <c r="A75" s="28" t="s">
        <v>80</v>
      </c>
      <c r="B75" s="28" t="s">
        <v>102</v>
      </c>
      <c r="C75" s="28">
        <f>IF(ISERROR(1/VLOOKUP($B75,'Justerad allokering'!$B$2:$AG$462,MATCH(C$2,'Justerad allokering'!$B$2:$AF$2,0),FALSE)),VLOOKUP($B75,'Allokerad kvv'!$B$2:$AV$468,MATCH(C$2,'Allokerad kvv'!$B$2:$AV$2,0),FALSE),VLOOKUP($B75,'Justerad allokering'!$B$2:$AG$462,MATCH(C$2,'Justerad allokering'!$B$2:$AF$2,0),FALSE))</f>
        <v>0</v>
      </c>
      <c r="D75" s="28">
        <f>IF(ISERROR(1/VLOOKUP($B75,'Justerad allokering'!$B$2:$AG$462,MATCH(D$2,'Justerad allokering'!$B$2:$AF$2,0),FALSE)),VLOOKUP($B75,'Allokerad kvv'!$B$2:$AV$468,MATCH(D$2,'Allokerad kvv'!$B$2:$AV$2,0),FALSE),VLOOKUP($B75,'Justerad allokering'!$B$2:$AG$462,MATCH(D$2,'Justerad allokering'!$B$2:$AF$2,0),FALSE))</f>
        <v>0</v>
      </c>
      <c r="E75" s="28">
        <f>IF(ISERROR(1/VLOOKUP($B75,'Justerad allokering'!$B$2:$AG$462,MATCH(E$2,'Justerad allokering'!$B$2:$AF$2,0),FALSE)),VLOOKUP($B75,'Allokerad kvv'!$B$2:$AV$468,MATCH(E$2,'Allokerad kvv'!$B$2:$AV$2,0),FALSE),VLOOKUP($B75,'Justerad allokering'!$B$2:$AG$462,MATCH(E$2,'Justerad allokering'!$B$2:$AF$2,0),FALSE))</f>
        <v>0</v>
      </c>
      <c r="F75" s="28">
        <f>IF(ISERROR(1/VLOOKUP($B75,'Justerad allokering'!$B$2:$AG$462,MATCH(F$2,'Justerad allokering'!$B$2:$AF$2,0),FALSE)),VLOOKUP($B75,'Allokerad kvv'!$B$2:$AV$468,MATCH(F$2,'Allokerad kvv'!$B$2:$AV$2,0),FALSE),VLOOKUP($B75,'Justerad allokering'!$B$2:$AG$462,MATCH(F$2,'Justerad allokering'!$B$2:$AF$2,0),FALSE))</f>
        <v>0</v>
      </c>
      <c r="G75" s="28">
        <f>IF(ISERROR(1/VLOOKUP($B75,'Justerad allokering'!$B$2:$AG$462,MATCH(G$2,'Justerad allokering'!$B$2:$AF$2,0),FALSE)),VLOOKUP($B75,'Allokerad kvv'!$B$2:$AV$468,MATCH(G$2,'Allokerad kvv'!$B$2:$AV$2,0),FALSE),VLOOKUP($B75,'Justerad allokering'!$B$2:$AG$462,MATCH(G$2,'Justerad allokering'!$B$2:$AF$2,0),FALSE))</f>
        <v>0</v>
      </c>
      <c r="H75" s="28">
        <f>IF(ISERROR(1/VLOOKUP($B75,'Justerad allokering'!$B$2:$AG$462,MATCH(H$2,'Justerad allokering'!$B$2:$AF$2,0),FALSE)),VLOOKUP($B75,'Allokerad kvv'!$B$2:$AV$468,MATCH(H$2,'Allokerad kvv'!$B$2:$AV$2,0),FALSE),VLOOKUP($B75,'Justerad allokering'!$B$2:$AG$462,MATCH(H$2,'Justerad allokering'!$B$2:$AF$2,0),FALSE))</f>
        <v>0</v>
      </c>
      <c r="I75" s="28">
        <f>IF(ISERROR(1/VLOOKUP($B75,'Justerad allokering'!$B$2:$AG$462,MATCH(I$2,'Justerad allokering'!$B$2:$AF$2,0),FALSE)),VLOOKUP($B75,'Allokerad kvv'!$B$2:$AV$468,MATCH(I$2,'Allokerad kvv'!$B$2:$AV$2,0),FALSE),VLOOKUP($B75,'Justerad allokering'!$B$2:$AG$462,MATCH(I$2,'Justerad allokering'!$B$2:$AF$2,0),FALSE))</f>
        <v>0</v>
      </c>
      <c r="J75" s="28">
        <f>IF(ISERROR(1/VLOOKUP($B75,'Justerad allokering'!$B$2:$AG$462,MATCH(J$2,'Justerad allokering'!$B$2:$AF$2,0),FALSE)),VLOOKUP($B75,'Allokerad kvv'!$B$2:$AV$468,MATCH(J$2,'Allokerad kvv'!$B$2:$AV$2,0),FALSE),VLOOKUP($B75,'Justerad allokering'!$B$2:$AG$462,MATCH(J$2,'Justerad allokering'!$B$2:$AF$2,0),FALSE))</f>
        <v>0</v>
      </c>
      <c r="K75" s="28">
        <f>IF(ISERROR(1/VLOOKUP($B75,'Justerad allokering'!$B$2:$AG$462,MATCH(K$2,'Justerad allokering'!$B$2:$AF$2,0),FALSE)),VLOOKUP($B75,'Allokerad kvv'!$B$2:$AV$468,MATCH(K$2,'Allokerad kvv'!$B$2:$AV$2,0),FALSE),VLOOKUP($B75,'Justerad allokering'!$B$2:$AG$462,MATCH(K$2,'Justerad allokering'!$B$2:$AF$2,0),FALSE))</f>
        <v>0</v>
      </c>
      <c r="L75" s="28">
        <f>IF(ISERROR(1/VLOOKUP($B75,'Justerad allokering'!$B$2:$AG$462,MATCH(L$2,'Justerad allokering'!$B$2:$AF$2,0),FALSE)),VLOOKUP($B75,'Allokerad kvv'!$B$2:$AV$468,MATCH(L$2,'Allokerad kvv'!$B$2:$AV$2,0),FALSE),VLOOKUP($B75,'Justerad allokering'!$B$2:$AG$462,MATCH(L$2,'Justerad allokering'!$B$2:$AF$2,0),FALSE))</f>
        <v>0</v>
      </c>
      <c r="M75" s="28">
        <f>IF(ISERROR(1/VLOOKUP($B75,'Justerad allokering'!$B$2:$AG$462,MATCH(M$2,'Justerad allokering'!$B$2:$AF$2,0),FALSE)),VLOOKUP($B75,'Allokerad kvv'!$B$2:$AV$468,MATCH(M$2,'Allokerad kvv'!$B$2:$AV$2,0),FALSE),VLOOKUP($B75,'Justerad allokering'!$B$2:$AG$462,MATCH(M$2,'Justerad allokering'!$B$2:$AF$2,0),FALSE))</f>
        <v>0</v>
      </c>
      <c r="N75" s="28">
        <f>IF(ISERROR(1/VLOOKUP($B75,'Justerad allokering'!$B$2:$AG$462,MATCH(N$2,'Justerad allokering'!$B$2:$AF$2,0),FALSE)),VLOOKUP($B75,'Allokerad kvv'!$B$2:$AV$468,MATCH(N$2,'Allokerad kvv'!$B$2:$AV$2,0),FALSE),VLOOKUP($B75,'Justerad allokering'!$B$2:$AG$462,MATCH(N$2,'Justerad allokering'!$B$2:$AF$2,0),FALSE))</f>
        <v>0</v>
      </c>
      <c r="O75" s="28">
        <f>IF(ISERROR(1/VLOOKUP($B75,'Justerad allokering'!$B$2:$AG$462,MATCH(O$2,'Justerad allokering'!$B$2:$AF$2,0),FALSE)),VLOOKUP($B75,'Allokerad kvv'!$B$2:$AV$468,MATCH(O$2,'Allokerad kvv'!$B$2:$AV$2,0),FALSE),VLOOKUP($B75,'Justerad allokering'!$B$2:$AG$462,MATCH(O$2,'Justerad allokering'!$B$2:$AF$2,0),FALSE))</f>
        <v>0</v>
      </c>
      <c r="P75" s="28">
        <f>IF(ISERROR(1/VLOOKUP($B75,'Justerad allokering'!$B$2:$AG$462,MATCH(P$2,'Justerad allokering'!$B$2:$AF$2,0),FALSE)),VLOOKUP($B75,'Allokerad kvv'!$B$2:$AV$468,MATCH(P$2,'Allokerad kvv'!$B$2:$AV$2,0),FALSE),VLOOKUP($B75,'Justerad allokering'!$B$2:$AG$462,MATCH(P$2,'Justerad allokering'!$B$2:$AF$2,0),FALSE))</f>
        <v>0</v>
      </c>
      <c r="Q75" s="28">
        <f>IF(ISERROR(1/VLOOKUP($B75,'Justerad allokering'!$B$2:$AG$462,MATCH(Q$2,'Justerad allokering'!$B$2:$AF$2,0),FALSE)),VLOOKUP($B75,'Allokerad kvv'!$B$2:$AV$468,MATCH(Q$2,'Allokerad kvv'!$B$2:$AV$2,0),FALSE),VLOOKUP($B75,'Justerad allokering'!$B$2:$AG$462,MATCH(Q$2,'Justerad allokering'!$B$2:$AF$2,0),FALSE))</f>
        <v>0</v>
      </c>
      <c r="R75" s="28">
        <f>IF(ISERROR(1/VLOOKUP($B75,'Justerad allokering'!$B$2:$AG$462,MATCH(R$2,'Justerad allokering'!$B$2:$AF$2,0),FALSE)),VLOOKUP($B75,'Allokerad kvv'!$B$2:$AV$468,MATCH(R$2,'Allokerad kvv'!$B$2:$AV$2,0),FALSE),VLOOKUP($B75,'Justerad allokering'!$B$2:$AG$462,MATCH(R$2,'Justerad allokering'!$B$2:$AF$2,0),FALSE))</f>
        <v>0</v>
      </c>
      <c r="S75" s="28">
        <f>IF(ISERROR(1/VLOOKUP($B75,'Justerad allokering'!$B$2:$AG$462,MATCH(S$2,'Justerad allokering'!$B$2:$AF$2,0),FALSE)),VLOOKUP($B75,'Allokerad kvv'!$B$2:$AV$468,MATCH(S$2,'Allokerad kvv'!$B$2:$AV$2,0),FALSE),VLOOKUP($B75,'Justerad allokering'!$B$2:$AG$462,MATCH(S$2,'Justerad allokering'!$B$2:$AF$2,0),FALSE))</f>
        <v>0</v>
      </c>
      <c r="T75" s="28">
        <f>IF(ISERROR(1/VLOOKUP($B75,'Justerad allokering'!$B$2:$AG$462,MATCH(T$2,'Justerad allokering'!$B$2:$AF$2,0),FALSE)),VLOOKUP($B75,'Allokerad kvv'!$B$2:$AV$468,MATCH(T$2,'Allokerad kvv'!$B$2:$AV$2,0),FALSE),VLOOKUP($B75,'Justerad allokering'!$B$2:$AG$462,MATCH(T$2,'Justerad allokering'!$B$2:$AF$2,0),FALSE))</f>
        <v>0</v>
      </c>
      <c r="U75" s="28">
        <f>IF(ISERROR(1/VLOOKUP($B75,'Justerad allokering'!$B$2:$AG$462,MATCH(U$2,'Justerad allokering'!$B$2:$AF$2,0),FALSE)),VLOOKUP($B75,'Allokerad kvv'!$B$2:$AV$468,MATCH(U$2,'Allokerad kvv'!$B$2:$AV$2,0),FALSE),VLOOKUP($B75,'Justerad allokering'!$B$2:$AG$462,MATCH(U$2,'Justerad allokering'!$B$2:$AF$2,0),FALSE))</f>
        <v>0</v>
      </c>
      <c r="V75" s="28">
        <f>IF(ISERROR(1/VLOOKUP($B75,'Justerad allokering'!$B$2:$AG$462,MATCH(V$2,'Justerad allokering'!$B$2:$AF$2,0),FALSE)),VLOOKUP($B75,'Allokerad kvv'!$B$2:$AV$468,MATCH(V$2,'Allokerad kvv'!$B$2:$AV$2,0),FALSE),VLOOKUP($B75,'Justerad allokering'!$B$2:$AG$462,MATCH(V$2,'Justerad allokering'!$B$2:$AF$2,0),FALSE))</f>
        <v>0</v>
      </c>
      <c r="W75" s="28">
        <f>IF(ISERROR(1/VLOOKUP($B75,'Justerad allokering'!$B$2:$AG$462,MATCH(W$2,'Justerad allokering'!$B$2:$AF$2,0),FALSE)),VLOOKUP($B75,'Allokerad kvv'!$B$2:$AV$468,MATCH(W$2,'Allokerad kvv'!$B$2:$AV$2,0),FALSE),VLOOKUP($B75,'Justerad allokering'!$B$2:$AG$462,MATCH(W$2,'Justerad allokering'!$B$2:$AF$2,0),FALSE))</f>
        <v>0</v>
      </c>
      <c r="X75" s="28">
        <f>IF(ISERROR(1/VLOOKUP($B75,'Justerad allokering'!$B$2:$AG$462,MATCH(X$2,'Justerad allokering'!$B$2:$AF$2,0),FALSE)),VLOOKUP($B75,'Allokerad kvv'!$B$2:$AV$468,MATCH(X$2,'Allokerad kvv'!$B$2:$AV$2,0),FALSE),VLOOKUP($B75,'Justerad allokering'!$B$2:$AG$462,MATCH(X$2,'Justerad allokering'!$B$2:$AF$2,0),FALSE))</f>
        <v>0</v>
      </c>
      <c r="Y75" s="28">
        <f>IF(ISERROR(1/VLOOKUP($B75,'Justerad allokering'!$B$2:$AG$462,MATCH(Y$2,'Justerad allokering'!$B$2:$AF$2,0),FALSE)),VLOOKUP($B75,'Allokerad kvv'!$B$2:$AV$468,MATCH(Y$2,'Allokerad kvv'!$B$2:$AV$2,0),FALSE),VLOOKUP($B75,'Justerad allokering'!$B$2:$AG$462,MATCH(Y$2,'Justerad allokering'!$B$2:$AF$2,0),FALSE))</f>
        <v>0</v>
      </c>
      <c r="Z75" s="28">
        <f>IF(ISERROR(1/VLOOKUP($B75,'Justerad allokering'!$B$2:$AG$462,MATCH(Z$2,'Justerad allokering'!$B$2:$AF$2,0),FALSE)),VLOOKUP($B75,'Allokerad kvv'!$B$2:$AV$468,MATCH(Z$2,'Allokerad kvv'!$B$2:$AV$2,0),FALSE),VLOOKUP($B75,'Justerad allokering'!$B$2:$AG$462,MATCH(Z$2,'Justerad allokering'!$B$2:$AF$2,0),FALSE))</f>
        <v>0</v>
      </c>
      <c r="AA75" s="28"/>
      <c r="AB75" s="28"/>
      <c r="AE75">
        <f t="shared" si="3"/>
        <v>0</v>
      </c>
      <c r="AG75">
        <f t="shared" si="4"/>
        <v>0</v>
      </c>
      <c r="AH75">
        <f t="shared" si="5"/>
        <v>0</v>
      </c>
      <c r="AI75" s="55" t="str">
        <f>IF(AH75=0,"",AH75/VLOOKUP(B75,Kraftvärmeprod!$B$1:$BC$480,MATCH("Summa tillförd energi exklusive rökgaskondensering",Kraftvärmeprod!$B$1:$BC$1,0),FALSE))</f>
        <v/>
      </c>
    </row>
    <row r="76" spans="1:35" x14ac:dyDescent="0.25">
      <c r="A76" s="28" t="s">
        <v>80</v>
      </c>
      <c r="B76" s="28" t="s">
        <v>103</v>
      </c>
      <c r="C76" s="28">
        <f>IF(ISERROR(1/VLOOKUP($B76,'Justerad allokering'!$B$2:$AG$462,MATCH(C$2,'Justerad allokering'!$B$2:$AF$2,0),FALSE)),VLOOKUP($B76,'Allokerad kvv'!$B$2:$AV$468,MATCH(C$2,'Allokerad kvv'!$B$2:$AV$2,0),FALSE),VLOOKUP($B76,'Justerad allokering'!$B$2:$AG$462,MATCH(C$2,'Justerad allokering'!$B$2:$AF$2,0),FALSE))</f>
        <v>1112</v>
      </c>
      <c r="D76" s="28">
        <f>IF(ISERROR(1/VLOOKUP($B76,'Justerad allokering'!$B$2:$AG$462,MATCH(D$2,'Justerad allokering'!$B$2:$AF$2,0),FALSE)),VLOOKUP($B76,'Allokerad kvv'!$B$2:$AV$468,MATCH(D$2,'Allokerad kvv'!$B$2:$AV$2,0),FALSE),VLOOKUP($B76,'Justerad allokering'!$B$2:$AG$462,MATCH(D$2,'Justerad allokering'!$B$2:$AF$2,0),FALSE))</f>
        <v>0</v>
      </c>
      <c r="E76" s="28">
        <f>IF(ISERROR(1/VLOOKUP($B76,'Justerad allokering'!$B$2:$AG$462,MATCH(E$2,'Justerad allokering'!$B$2:$AF$2,0),FALSE)),VLOOKUP($B76,'Allokerad kvv'!$B$2:$AV$468,MATCH(E$2,'Allokerad kvv'!$B$2:$AV$2,0),FALSE),VLOOKUP($B76,'Justerad allokering'!$B$2:$AG$462,MATCH(E$2,'Justerad allokering'!$B$2:$AF$2,0),FALSE))</f>
        <v>0</v>
      </c>
      <c r="F76" s="28">
        <f>IF(ISERROR(1/VLOOKUP($B76,'Justerad allokering'!$B$2:$AG$462,MATCH(F$2,'Justerad allokering'!$B$2:$AF$2,0),FALSE)),VLOOKUP($B76,'Allokerad kvv'!$B$2:$AV$468,MATCH(F$2,'Allokerad kvv'!$B$2:$AV$2,0),FALSE),VLOOKUP($B76,'Justerad allokering'!$B$2:$AG$462,MATCH(F$2,'Justerad allokering'!$B$2:$AF$2,0),FALSE))</f>
        <v>0</v>
      </c>
      <c r="G76" s="28">
        <f>IF(ISERROR(1/VLOOKUP($B76,'Justerad allokering'!$B$2:$AG$462,MATCH(G$2,'Justerad allokering'!$B$2:$AF$2,0),FALSE)),VLOOKUP($B76,'Allokerad kvv'!$B$2:$AV$468,MATCH(G$2,'Allokerad kvv'!$B$2:$AV$2,0),FALSE),VLOOKUP($B76,'Justerad allokering'!$B$2:$AG$462,MATCH(G$2,'Justerad allokering'!$B$2:$AF$2,0),FALSE))</f>
        <v>0.133858</v>
      </c>
      <c r="H76" s="28">
        <f>IF(ISERROR(1/VLOOKUP($B76,'Justerad allokering'!$B$2:$AG$462,MATCH(H$2,'Justerad allokering'!$B$2:$AF$2,0),FALSE)),VLOOKUP($B76,'Allokerad kvv'!$B$2:$AV$468,MATCH(H$2,'Allokerad kvv'!$B$2:$AV$2,0),FALSE),VLOOKUP($B76,'Justerad allokering'!$B$2:$AG$462,MATCH(H$2,'Justerad allokering'!$B$2:$AF$2,0),FALSE))</f>
        <v>0</v>
      </c>
      <c r="I76" s="28">
        <f>IF(ISERROR(1/VLOOKUP($B76,'Justerad allokering'!$B$2:$AG$462,MATCH(I$2,'Justerad allokering'!$B$2:$AF$2,0),FALSE)),VLOOKUP($B76,'Allokerad kvv'!$B$2:$AV$468,MATCH(I$2,'Allokerad kvv'!$B$2:$AV$2,0),FALSE),VLOOKUP($B76,'Justerad allokering'!$B$2:$AG$462,MATCH(I$2,'Justerad allokering'!$B$2:$AF$2,0),FALSE))</f>
        <v>0.35599399999999998</v>
      </c>
      <c r="J76" s="28">
        <f>IF(ISERROR(1/VLOOKUP($B76,'Justerad allokering'!$B$2:$AG$462,MATCH(J$2,'Justerad allokering'!$B$2:$AF$2,0),FALSE)),VLOOKUP($B76,'Allokerad kvv'!$B$2:$AV$468,MATCH(J$2,'Allokerad kvv'!$B$2:$AV$2,0),FALSE),VLOOKUP($B76,'Justerad allokering'!$B$2:$AG$462,MATCH(J$2,'Justerad allokering'!$B$2:$AF$2,0),FALSE))</f>
        <v>0</v>
      </c>
      <c r="K76" s="28">
        <f>IF(ISERROR(1/VLOOKUP($B76,'Justerad allokering'!$B$2:$AG$462,MATCH(K$2,'Justerad allokering'!$B$2:$AF$2,0),FALSE)),VLOOKUP($B76,'Allokerad kvv'!$B$2:$AV$468,MATCH(K$2,'Allokerad kvv'!$B$2:$AV$2,0),FALSE),VLOOKUP($B76,'Justerad allokering'!$B$2:$AG$462,MATCH(K$2,'Justerad allokering'!$B$2:$AF$2,0),FALSE))</f>
        <v>10.9878</v>
      </c>
      <c r="L76" s="28">
        <f>IF(ISERROR(1/VLOOKUP($B76,'Justerad allokering'!$B$2:$AG$462,MATCH(L$2,'Justerad allokering'!$B$2:$AF$2,0),FALSE)),VLOOKUP($B76,'Allokerad kvv'!$B$2:$AV$468,MATCH(L$2,'Allokerad kvv'!$B$2:$AV$2,0),FALSE),VLOOKUP($B76,'Justerad allokering'!$B$2:$AG$462,MATCH(L$2,'Justerad allokering'!$B$2:$AF$2,0),FALSE))</f>
        <v>689</v>
      </c>
      <c r="M76" s="28">
        <f>IF(ISERROR(1/VLOOKUP($B76,'Justerad allokering'!$B$2:$AG$462,MATCH(M$2,'Justerad allokering'!$B$2:$AF$2,0),FALSE)),VLOOKUP($B76,'Allokerad kvv'!$B$2:$AV$468,MATCH(M$2,'Allokerad kvv'!$B$2:$AV$2,0),FALSE),VLOOKUP($B76,'Justerad allokering'!$B$2:$AG$462,MATCH(M$2,'Justerad allokering'!$B$2:$AF$2,0),FALSE))</f>
        <v>0</v>
      </c>
      <c r="N76" s="28">
        <f>IF(ISERROR(1/VLOOKUP($B76,'Justerad allokering'!$B$2:$AG$462,MATCH(N$2,'Justerad allokering'!$B$2:$AF$2,0),FALSE)),VLOOKUP($B76,'Allokerad kvv'!$B$2:$AV$468,MATCH(N$2,'Allokerad kvv'!$B$2:$AV$2,0),FALSE),VLOOKUP($B76,'Justerad allokering'!$B$2:$AG$462,MATCH(N$2,'Justerad allokering'!$B$2:$AF$2,0),FALSE))</f>
        <v>27.263999999999999</v>
      </c>
      <c r="O76" s="28">
        <f>IF(ISERROR(1/VLOOKUP($B76,'Justerad allokering'!$B$2:$AG$462,MATCH(O$2,'Justerad allokering'!$B$2:$AF$2,0),FALSE)),VLOOKUP($B76,'Allokerad kvv'!$B$2:$AV$468,MATCH(O$2,'Allokerad kvv'!$B$2:$AV$2,0),FALSE),VLOOKUP($B76,'Justerad allokering'!$B$2:$AG$462,MATCH(O$2,'Justerad allokering'!$B$2:$AF$2,0),FALSE))</f>
        <v>0</v>
      </c>
      <c r="P76" s="28">
        <f>IF(ISERROR(1/VLOOKUP($B76,'Justerad allokering'!$B$2:$AG$462,MATCH(P$2,'Justerad allokering'!$B$2:$AF$2,0),FALSE)),VLOOKUP($B76,'Allokerad kvv'!$B$2:$AV$468,MATCH(P$2,'Allokerad kvv'!$B$2:$AV$2,0),FALSE),VLOOKUP($B76,'Justerad allokering'!$B$2:$AG$462,MATCH(P$2,'Justerad allokering'!$B$2:$AF$2,0),FALSE))</f>
        <v>0</v>
      </c>
      <c r="Q76" s="28">
        <f>IF(ISERROR(1/VLOOKUP($B76,'Justerad allokering'!$B$2:$AG$462,MATCH(Q$2,'Justerad allokering'!$B$2:$AF$2,0),FALSE)),VLOOKUP($B76,'Allokerad kvv'!$B$2:$AV$468,MATCH(Q$2,'Allokerad kvv'!$B$2:$AV$2,0),FALSE),VLOOKUP($B76,'Justerad allokering'!$B$2:$AG$462,MATCH(Q$2,'Justerad allokering'!$B$2:$AF$2,0),FALSE))</f>
        <v>0</v>
      </c>
      <c r="R76" s="28">
        <f>IF(ISERROR(1/VLOOKUP($B76,'Justerad allokering'!$B$2:$AG$462,MATCH(R$2,'Justerad allokering'!$B$2:$AF$2,0),FALSE)),VLOOKUP($B76,'Allokerad kvv'!$B$2:$AV$468,MATCH(R$2,'Allokerad kvv'!$B$2:$AV$2,0),FALSE),VLOOKUP($B76,'Justerad allokering'!$B$2:$AG$462,MATCH(R$2,'Justerad allokering'!$B$2:$AF$2,0),FALSE))</f>
        <v>0</v>
      </c>
      <c r="S76" s="28">
        <f>IF(ISERROR(1/VLOOKUP($B76,'Justerad allokering'!$B$2:$AG$462,MATCH(S$2,'Justerad allokering'!$B$2:$AF$2,0),FALSE)),VLOOKUP($B76,'Allokerad kvv'!$B$2:$AV$468,MATCH(S$2,'Allokerad kvv'!$B$2:$AV$2,0),FALSE),VLOOKUP($B76,'Justerad allokering'!$B$2:$AG$462,MATCH(S$2,'Justerad allokering'!$B$2:$AF$2,0),FALSE))</f>
        <v>0</v>
      </c>
      <c r="T76" s="28">
        <f>IF(ISERROR(1/VLOOKUP($B76,'Justerad allokering'!$B$2:$AG$462,MATCH(T$2,'Justerad allokering'!$B$2:$AF$2,0),FALSE)),VLOOKUP($B76,'Allokerad kvv'!$B$2:$AV$468,MATCH(T$2,'Allokerad kvv'!$B$2:$AV$2,0),FALSE),VLOOKUP($B76,'Justerad allokering'!$B$2:$AG$462,MATCH(T$2,'Justerad allokering'!$B$2:$AF$2,0),FALSE))</f>
        <v>0</v>
      </c>
      <c r="U76" s="28">
        <f>IF(ISERROR(1/VLOOKUP($B76,'Justerad allokering'!$B$2:$AG$462,MATCH(U$2,'Justerad allokering'!$B$2:$AF$2,0),FALSE)),VLOOKUP($B76,'Allokerad kvv'!$B$2:$AV$468,MATCH(U$2,'Allokerad kvv'!$B$2:$AV$2,0),FALSE),VLOOKUP($B76,'Justerad allokering'!$B$2:$AG$462,MATCH(U$2,'Justerad allokering'!$B$2:$AF$2,0),FALSE))</f>
        <v>0</v>
      </c>
      <c r="V76" s="28">
        <f>IF(ISERROR(1/VLOOKUP($B76,'Justerad allokering'!$B$2:$AG$462,MATCH(V$2,'Justerad allokering'!$B$2:$AF$2,0),FALSE)),VLOOKUP($B76,'Allokerad kvv'!$B$2:$AV$468,MATCH(V$2,'Allokerad kvv'!$B$2:$AV$2,0),FALSE),VLOOKUP($B76,'Justerad allokering'!$B$2:$AG$462,MATCH(V$2,'Justerad allokering'!$B$2:$AF$2,0),FALSE))</f>
        <v>0</v>
      </c>
      <c r="W76" s="28">
        <f>IF(ISERROR(1/VLOOKUP($B76,'Justerad allokering'!$B$2:$AG$462,MATCH(W$2,'Justerad allokering'!$B$2:$AF$2,0),FALSE)),VLOOKUP($B76,'Allokerad kvv'!$B$2:$AV$468,MATCH(W$2,'Allokerad kvv'!$B$2:$AV$2,0),FALSE),VLOOKUP($B76,'Justerad allokering'!$B$2:$AG$462,MATCH(W$2,'Justerad allokering'!$B$2:$AF$2,0),FALSE))</f>
        <v>0</v>
      </c>
      <c r="X76" s="28">
        <f>IF(ISERROR(1/VLOOKUP($B76,'Justerad allokering'!$B$2:$AG$462,MATCH(X$2,'Justerad allokering'!$B$2:$AF$2,0),FALSE)),VLOOKUP($B76,'Allokerad kvv'!$B$2:$AV$468,MATCH(X$2,'Allokerad kvv'!$B$2:$AV$2,0),FALSE),VLOOKUP($B76,'Justerad allokering'!$B$2:$AG$462,MATCH(X$2,'Justerad allokering'!$B$2:$AF$2,0),FALSE))</f>
        <v>0</v>
      </c>
      <c r="Y76" s="28">
        <f>IF(ISERROR(1/VLOOKUP($B76,'Justerad allokering'!$B$2:$AG$462,MATCH(Y$2,'Justerad allokering'!$B$2:$AF$2,0),FALSE)),VLOOKUP($B76,'Allokerad kvv'!$B$2:$AV$468,MATCH(Y$2,'Allokerad kvv'!$B$2:$AV$2,0),FALSE),VLOOKUP($B76,'Justerad allokering'!$B$2:$AG$462,MATCH(Y$2,'Justerad allokering'!$B$2:$AF$2,0),FALSE))</f>
        <v>0</v>
      </c>
      <c r="Z76" s="28">
        <f>IF(ISERROR(1/VLOOKUP($B76,'Justerad allokering'!$B$2:$AG$462,MATCH(Z$2,'Justerad allokering'!$B$2:$AF$2,0),FALSE)),VLOOKUP($B76,'Allokerad kvv'!$B$2:$AV$468,MATCH(Z$2,'Allokerad kvv'!$B$2:$AV$2,0),FALSE),VLOOKUP($B76,'Justerad allokering'!$B$2:$AG$462,MATCH(Z$2,'Justerad allokering'!$B$2:$AF$2,0),FALSE))</f>
        <v>0</v>
      </c>
      <c r="AA76" s="28"/>
      <c r="AB76" s="28"/>
      <c r="AE76">
        <f t="shared" si="3"/>
        <v>1839.7416519999999</v>
      </c>
      <c r="AG76">
        <f t="shared" si="4"/>
        <v>1828.7538519999998</v>
      </c>
      <c r="AH76">
        <f t="shared" si="5"/>
        <v>1801.4898519999999</v>
      </c>
      <c r="AI76" s="55">
        <f>IF(AH76=0,"",AH76/VLOOKUP(B76,Kraftvärmeprod!$B$1:$BC$480,MATCH("Summa tillförd energi exklusive rökgaskondensering",Kraftvärmeprod!$B$1:$BC$1,0),FALSE))</f>
        <v>0.49195522431263783</v>
      </c>
    </row>
    <row r="77" spans="1:35" x14ac:dyDescent="0.25">
      <c r="A77" s="28" t="s">
        <v>80</v>
      </c>
      <c r="B77" s="28" t="s">
        <v>104</v>
      </c>
      <c r="C77" s="28">
        <f>IF(ISERROR(1/VLOOKUP($B77,'Justerad allokering'!$B$2:$AG$462,MATCH(C$2,'Justerad allokering'!$B$2:$AF$2,0),FALSE)),VLOOKUP($B77,'Allokerad kvv'!$B$2:$AV$468,MATCH(C$2,'Allokerad kvv'!$B$2:$AV$2,0),FALSE),VLOOKUP($B77,'Justerad allokering'!$B$2:$AG$462,MATCH(C$2,'Justerad allokering'!$B$2:$AF$2,0),FALSE))</f>
        <v>0</v>
      </c>
      <c r="D77" s="28">
        <f>IF(ISERROR(1/VLOOKUP($B77,'Justerad allokering'!$B$2:$AG$462,MATCH(D$2,'Justerad allokering'!$B$2:$AF$2,0),FALSE)),VLOOKUP($B77,'Allokerad kvv'!$B$2:$AV$468,MATCH(D$2,'Allokerad kvv'!$B$2:$AV$2,0),FALSE),VLOOKUP($B77,'Justerad allokering'!$B$2:$AG$462,MATCH(D$2,'Justerad allokering'!$B$2:$AF$2,0),FALSE))</f>
        <v>0</v>
      </c>
      <c r="E77" s="28">
        <f>IF(ISERROR(1/VLOOKUP($B77,'Justerad allokering'!$B$2:$AG$462,MATCH(E$2,'Justerad allokering'!$B$2:$AF$2,0),FALSE)),VLOOKUP($B77,'Allokerad kvv'!$B$2:$AV$468,MATCH(E$2,'Allokerad kvv'!$B$2:$AV$2,0),FALSE),VLOOKUP($B77,'Justerad allokering'!$B$2:$AG$462,MATCH(E$2,'Justerad allokering'!$B$2:$AF$2,0),FALSE))</f>
        <v>0</v>
      </c>
      <c r="F77" s="28">
        <f>IF(ISERROR(1/VLOOKUP($B77,'Justerad allokering'!$B$2:$AG$462,MATCH(F$2,'Justerad allokering'!$B$2:$AF$2,0),FALSE)),VLOOKUP($B77,'Allokerad kvv'!$B$2:$AV$468,MATCH(F$2,'Allokerad kvv'!$B$2:$AV$2,0),FALSE),VLOOKUP($B77,'Justerad allokering'!$B$2:$AG$462,MATCH(F$2,'Justerad allokering'!$B$2:$AF$2,0),FALSE))</f>
        <v>0</v>
      </c>
      <c r="G77" s="28">
        <f>IF(ISERROR(1/VLOOKUP($B77,'Justerad allokering'!$B$2:$AG$462,MATCH(G$2,'Justerad allokering'!$B$2:$AF$2,0),FALSE)),VLOOKUP($B77,'Allokerad kvv'!$B$2:$AV$468,MATCH(G$2,'Allokerad kvv'!$B$2:$AV$2,0),FALSE),VLOOKUP($B77,'Justerad allokering'!$B$2:$AG$462,MATCH(G$2,'Justerad allokering'!$B$2:$AF$2,0),FALSE))</f>
        <v>0</v>
      </c>
      <c r="H77" s="28">
        <f>IF(ISERROR(1/VLOOKUP($B77,'Justerad allokering'!$B$2:$AG$462,MATCH(H$2,'Justerad allokering'!$B$2:$AF$2,0),FALSE)),VLOOKUP($B77,'Allokerad kvv'!$B$2:$AV$468,MATCH(H$2,'Allokerad kvv'!$B$2:$AV$2,0),FALSE),VLOOKUP($B77,'Justerad allokering'!$B$2:$AG$462,MATCH(H$2,'Justerad allokering'!$B$2:$AF$2,0),FALSE))</f>
        <v>0</v>
      </c>
      <c r="I77" s="28">
        <f>IF(ISERROR(1/VLOOKUP($B77,'Justerad allokering'!$B$2:$AG$462,MATCH(I$2,'Justerad allokering'!$B$2:$AF$2,0),FALSE)),VLOOKUP($B77,'Allokerad kvv'!$B$2:$AV$468,MATCH(I$2,'Allokerad kvv'!$B$2:$AV$2,0),FALSE),VLOOKUP($B77,'Justerad allokering'!$B$2:$AG$462,MATCH(I$2,'Justerad allokering'!$B$2:$AF$2,0),FALSE))</f>
        <v>0</v>
      </c>
      <c r="J77" s="28">
        <f>IF(ISERROR(1/VLOOKUP($B77,'Justerad allokering'!$B$2:$AG$462,MATCH(J$2,'Justerad allokering'!$B$2:$AF$2,0),FALSE)),VLOOKUP($B77,'Allokerad kvv'!$B$2:$AV$468,MATCH(J$2,'Allokerad kvv'!$B$2:$AV$2,0),FALSE),VLOOKUP($B77,'Justerad allokering'!$B$2:$AG$462,MATCH(J$2,'Justerad allokering'!$B$2:$AF$2,0),FALSE))</f>
        <v>0</v>
      </c>
      <c r="K77" s="28">
        <f>IF(ISERROR(1/VLOOKUP($B77,'Justerad allokering'!$B$2:$AG$462,MATCH(K$2,'Justerad allokering'!$B$2:$AF$2,0),FALSE)),VLOOKUP($B77,'Allokerad kvv'!$B$2:$AV$468,MATCH(K$2,'Allokerad kvv'!$B$2:$AV$2,0),FALSE),VLOOKUP($B77,'Justerad allokering'!$B$2:$AG$462,MATCH(K$2,'Justerad allokering'!$B$2:$AF$2,0),FALSE))</f>
        <v>0</v>
      </c>
      <c r="L77" s="28">
        <f>IF(ISERROR(1/VLOOKUP($B77,'Justerad allokering'!$B$2:$AG$462,MATCH(L$2,'Justerad allokering'!$B$2:$AF$2,0),FALSE)),VLOOKUP($B77,'Allokerad kvv'!$B$2:$AV$468,MATCH(L$2,'Allokerad kvv'!$B$2:$AV$2,0),FALSE),VLOOKUP($B77,'Justerad allokering'!$B$2:$AG$462,MATCH(L$2,'Justerad allokering'!$B$2:$AF$2,0),FALSE))</f>
        <v>0</v>
      </c>
      <c r="M77" s="28">
        <f>IF(ISERROR(1/VLOOKUP($B77,'Justerad allokering'!$B$2:$AG$462,MATCH(M$2,'Justerad allokering'!$B$2:$AF$2,0),FALSE)),VLOOKUP($B77,'Allokerad kvv'!$B$2:$AV$468,MATCH(M$2,'Allokerad kvv'!$B$2:$AV$2,0),FALSE),VLOOKUP($B77,'Justerad allokering'!$B$2:$AG$462,MATCH(M$2,'Justerad allokering'!$B$2:$AF$2,0),FALSE))</f>
        <v>0</v>
      </c>
      <c r="N77" s="28">
        <f>IF(ISERROR(1/VLOOKUP($B77,'Justerad allokering'!$B$2:$AG$462,MATCH(N$2,'Justerad allokering'!$B$2:$AF$2,0),FALSE)),VLOOKUP($B77,'Allokerad kvv'!$B$2:$AV$468,MATCH(N$2,'Allokerad kvv'!$B$2:$AV$2,0),FALSE),VLOOKUP($B77,'Justerad allokering'!$B$2:$AG$462,MATCH(N$2,'Justerad allokering'!$B$2:$AF$2,0),FALSE))</f>
        <v>0</v>
      </c>
      <c r="O77" s="28">
        <f>IF(ISERROR(1/VLOOKUP($B77,'Justerad allokering'!$B$2:$AG$462,MATCH(O$2,'Justerad allokering'!$B$2:$AF$2,0),FALSE)),VLOOKUP($B77,'Allokerad kvv'!$B$2:$AV$468,MATCH(O$2,'Allokerad kvv'!$B$2:$AV$2,0),FALSE),VLOOKUP($B77,'Justerad allokering'!$B$2:$AG$462,MATCH(O$2,'Justerad allokering'!$B$2:$AF$2,0),FALSE))</f>
        <v>0</v>
      </c>
      <c r="P77" s="28">
        <f>IF(ISERROR(1/VLOOKUP($B77,'Justerad allokering'!$B$2:$AG$462,MATCH(P$2,'Justerad allokering'!$B$2:$AF$2,0),FALSE)),VLOOKUP($B77,'Allokerad kvv'!$B$2:$AV$468,MATCH(P$2,'Allokerad kvv'!$B$2:$AV$2,0),FALSE),VLOOKUP($B77,'Justerad allokering'!$B$2:$AG$462,MATCH(P$2,'Justerad allokering'!$B$2:$AF$2,0),FALSE))</f>
        <v>0</v>
      </c>
      <c r="Q77" s="28">
        <f>IF(ISERROR(1/VLOOKUP($B77,'Justerad allokering'!$B$2:$AG$462,MATCH(Q$2,'Justerad allokering'!$B$2:$AF$2,0),FALSE)),VLOOKUP($B77,'Allokerad kvv'!$B$2:$AV$468,MATCH(Q$2,'Allokerad kvv'!$B$2:$AV$2,0),FALSE),VLOOKUP($B77,'Justerad allokering'!$B$2:$AG$462,MATCH(Q$2,'Justerad allokering'!$B$2:$AF$2,0),FALSE))</f>
        <v>0</v>
      </c>
      <c r="R77" s="28">
        <f>IF(ISERROR(1/VLOOKUP($B77,'Justerad allokering'!$B$2:$AG$462,MATCH(R$2,'Justerad allokering'!$B$2:$AF$2,0),FALSE)),VLOOKUP($B77,'Allokerad kvv'!$B$2:$AV$468,MATCH(R$2,'Allokerad kvv'!$B$2:$AV$2,0),FALSE),VLOOKUP($B77,'Justerad allokering'!$B$2:$AG$462,MATCH(R$2,'Justerad allokering'!$B$2:$AF$2,0),FALSE))</f>
        <v>0</v>
      </c>
      <c r="S77" s="28">
        <f>IF(ISERROR(1/VLOOKUP($B77,'Justerad allokering'!$B$2:$AG$462,MATCH(S$2,'Justerad allokering'!$B$2:$AF$2,0),FALSE)),VLOOKUP($B77,'Allokerad kvv'!$B$2:$AV$468,MATCH(S$2,'Allokerad kvv'!$B$2:$AV$2,0),FALSE),VLOOKUP($B77,'Justerad allokering'!$B$2:$AG$462,MATCH(S$2,'Justerad allokering'!$B$2:$AF$2,0),FALSE))</f>
        <v>0</v>
      </c>
      <c r="T77" s="28">
        <f>IF(ISERROR(1/VLOOKUP($B77,'Justerad allokering'!$B$2:$AG$462,MATCH(T$2,'Justerad allokering'!$B$2:$AF$2,0),FALSE)),VLOOKUP($B77,'Allokerad kvv'!$B$2:$AV$468,MATCH(T$2,'Allokerad kvv'!$B$2:$AV$2,0),FALSE),VLOOKUP($B77,'Justerad allokering'!$B$2:$AG$462,MATCH(T$2,'Justerad allokering'!$B$2:$AF$2,0),FALSE))</f>
        <v>0</v>
      </c>
      <c r="U77" s="28">
        <f>IF(ISERROR(1/VLOOKUP($B77,'Justerad allokering'!$B$2:$AG$462,MATCH(U$2,'Justerad allokering'!$B$2:$AF$2,0),FALSE)),VLOOKUP($B77,'Allokerad kvv'!$B$2:$AV$468,MATCH(U$2,'Allokerad kvv'!$B$2:$AV$2,0),FALSE),VLOOKUP($B77,'Justerad allokering'!$B$2:$AG$462,MATCH(U$2,'Justerad allokering'!$B$2:$AF$2,0),FALSE))</f>
        <v>0</v>
      </c>
      <c r="V77" s="28">
        <f>IF(ISERROR(1/VLOOKUP($B77,'Justerad allokering'!$B$2:$AG$462,MATCH(V$2,'Justerad allokering'!$B$2:$AF$2,0),FALSE)),VLOOKUP($B77,'Allokerad kvv'!$B$2:$AV$468,MATCH(V$2,'Allokerad kvv'!$B$2:$AV$2,0),FALSE),VLOOKUP($B77,'Justerad allokering'!$B$2:$AG$462,MATCH(V$2,'Justerad allokering'!$B$2:$AF$2,0),FALSE))</f>
        <v>0</v>
      </c>
      <c r="W77" s="28">
        <f>IF(ISERROR(1/VLOOKUP($B77,'Justerad allokering'!$B$2:$AG$462,MATCH(W$2,'Justerad allokering'!$B$2:$AF$2,0),FALSE)),VLOOKUP($B77,'Allokerad kvv'!$B$2:$AV$468,MATCH(W$2,'Allokerad kvv'!$B$2:$AV$2,0),FALSE),VLOOKUP($B77,'Justerad allokering'!$B$2:$AG$462,MATCH(W$2,'Justerad allokering'!$B$2:$AF$2,0),FALSE))</f>
        <v>0</v>
      </c>
      <c r="X77" s="28">
        <f>IF(ISERROR(1/VLOOKUP($B77,'Justerad allokering'!$B$2:$AG$462,MATCH(X$2,'Justerad allokering'!$B$2:$AF$2,0),FALSE)),VLOOKUP($B77,'Allokerad kvv'!$B$2:$AV$468,MATCH(X$2,'Allokerad kvv'!$B$2:$AV$2,0),FALSE),VLOOKUP($B77,'Justerad allokering'!$B$2:$AG$462,MATCH(X$2,'Justerad allokering'!$B$2:$AF$2,0),FALSE))</f>
        <v>0</v>
      </c>
      <c r="Y77" s="28">
        <f>IF(ISERROR(1/VLOOKUP($B77,'Justerad allokering'!$B$2:$AG$462,MATCH(Y$2,'Justerad allokering'!$B$2:$AF$2,0),FALSE)),VLOOKUP($B77,'Allokerad kvv'!$B$2:$AV$468,MATCH(Y$2,'Allokerad kvv'!$B$2:$AV$2,0),FALSE),VLOOKUP($B77,'Justerad allokering'!$B$2:$AG$462,MATCH(Y$2,'Justerad allokering'!$B$2:$AF$2,0),FALSE))</f>
        <v>0</v>
      </c>
      <c r="Z77" s="28">
        <f>IF(ISERROR(1/VLOOKUP($B77,'Justerad allokering'!$B$2:$AG$462,MATCH(Z$2,'Justerad allokering'!$B$2:$AF$2,0),FALSE)),VLOOKUP($B77,'Allokerad kvv'!$B$2:$AV$468,MATCH(Z$2,'Allokerad kvv'!$B$2:$AV$2,0),FALSE),VLOOKUP($B77,'Justerad allokering'!$B$2:$AG$462,MATCH(Z$2,'Justerad allokering'!$B$2:$AF$2,0),FALSE))</f>
        <v>0</v>
      </c>
      <c r="AA77" s="28"/>
      <c r="AB77" s="28"/>
      <c r="AE77">
        <f t="shared" si="3"/>
        <v>0</v>
      </c>
      <c r="AG77">
        <f t="shared" si="4"/>
        <v>0</v>
      </c>
      <c r="AH77">
        <f t="shared" si="5"/>
        <v>0</v>
      </c>
      <c r="AI77" s="55" t="str">
        <f>IF(AH77=0,"",AH77/VLOOKUP(B77,Kraftvärmeprod!$B$1:$BC$480,MATCH("Summa tillförd energi exklusive rökgaskondensering",Kraftvärmeprod!$B$1:$BC$1,0),FALSE))</f>
        <v/>
      </c>
    </row>
    <row r="78" spans="1:35" x14ac:dyDescent="0.25">
      <c r="A78" s="28" t="s">
        <v>80</v>
      </c>
      <c r="B78" s="28" t="s">
        <v>105</v>
      </c>
      <c r="C78" s="28">
        <f>IF(ISERROR(1/VLOOKUP($B78,'Justerad allokering'!$B$2:$AG$462,MATCH(C$2,'Justerad allokering'!$B$2:$AF$2,0),FALSE)),VLOOKUP($B78,'Allokerad kvv'!$B$2:$AV$468,MATCH(C$2,'Allokerad kvv'!$B$2:$AV$2,0),FALSE),VLOOKUP($B78,'Justerad allokering'!$B$2:$AG$462,MATCH(C$2,'Justerad allokering'!$B$2:$AF$2,0),FALSE))</f>
        <v>0</v>
      </c>
      <c r="D78" s="28">
        <f>IF(ISERROR(1/VLOOKUP($B78,'Justerad allokering'!$B$2:$AG$462,MATCH(D$2,'Justerad allokering'!$B$2:$AF$2,0),FALSE)),VLOOKUP($B78,'Allokerad kvv'!$B$2:$AV$468,MATCH(D$2,'Allokerad kvv'!$B$2:$AV$2,0),FALSE),VLOOKUP($B78,'Justerad allokering'!$B$2:$AG$462,MATCH(D$2,'Justerad allokering'!$B$2:$AF$2,0),FALSE))</f>
        <v>0</v>
      </c>
      <c r="E78" s="28">
        <f>IF(ISERROR(1/VLOOKUP($B78,'Justerad allokering'!$B$2:$AG$462,MATCH(E$2,'Justerad allokering'!$B$2:$AF$2,0),FALSE)),VLOOKUP($B78,'Allokerad kvv'!$B$2:$AV$468,MATCH(E$2,'Allokerad kvv'!$B$2:$AV$2,0),FALSE),VLOOKUP($B78,'Justerad allokering'!$B$2:$AG$462,MATCH(E$2,'Justerad allokering'!$B$2:$AF$2,0),FALSE))</f>
        <v>0</v>
      </c>
      <c r="F78" s="28">
        <f>IF(ISERROR(1/VLOOKUP($B78,'Justerad allokering'!$B$2:$AG$462,MATCH(F$2,'Justerad allokering'!$B$2:$AF$2,0),FALSE)),VLOOKUP($B78,'Allokerad kvv'!$B$2:$AV$468,MATCH(F$2,'Allokerad kvv'!$B$2:$AV$2,0),FALSE),VLOOKUP($B78,'Justerad allokering'!$B$2:$AG$462,MATCH(F$2,'Justerad allokering'!$B$2:$AF$2,0),FALSE))</f>
        <v>0</v>
      </c>
      <c r="G78" s="28">
        <f>IF(ISERROR(1/VLOOKUP($B78,'Justerad allokering'!$B$2:$AG$462,MATCH(G$2,'Justerad allokering'!$B$2:$AF$2,0),FALSE)),VLOOKUP($B78,'Allokerad kvv'!$B$2:$AV$468,MATCH(G$2,'Allokerad kvv'!$B$2:$AV$2,0),FALSE),VLOOKUP($B78,'Justerad allokering'!$B$2:$AG$462,MATCH(G$2,'Justerad allokering'!$B$2:$AF$2,0),FALSE))</f>
        <v>0</v>
      </c>
      <c r="H78" s="28">
        <f>IF(ISERROR(1/VLOOKUP($B78,'Justerad allokering'!$B$2:$AG$462,MATCH(H$2,'Justerad allokering'!$B$2:$AF$2,0),FALSE)),VLOOKUP($B78,'Allokerad kvv'!$B$2:$AV$468,MATCH(H$2,'Allokerad kvv'!$B$2:$AV$2,0),FALSE),VLOOKUP($B78,'Justerad allokering'!$B$2:$AG$462,MATCH(H$2,'Justerad allokering'!$B$2:$AF$2,0),FALSE))</f>
        <v>0</v>
      </c>
      <c r="I78" s="28">
        <f>IF(ISERROR(1/VLOOKUP($B78,'Justerad allokering'!$B$2:$AG$462,MATCH(I$2,'Justerad allokering'!$B$2:$AF$2,0),FALSE)),VLOOKUP($B78,'Allokerad kvv'!$B$2:$AV$468,MATCH(I$2,'Allokerad kvv'!$B$2:$AV$2,0),FALSE),VLOOKUP($B78,'Justerad allokering'!$B$2:$AG$462,MATCH(I$2,'Justerad allokering'!$B$2:$AF$2,0),FALSE))</f>
        <v>0</v>
      </c>
      <c r="J78" s="28">
        <f>IF(ISERROR(1/VLOOKUP($B78,'Justerad allokering'!$B$2:$AG$462,MATCH(J$2,'Justerad allokering'!$B$2:$AF$2,0),FALSE)),VLOOKUP($B78,'Allokerad kvv'!$B$2:$AV$468,MATCH(J$2,'Allokerad kvv'!$B$2:$AV$2,0),FALSE),VLOOKUP($B78,'Justerad allokering'!$B$2:$AG$462,MATCH(J$2,'Justerad allokering'!$B$2:$AF$2,0),FALSE))</f>
        <v>0</v>
      </c>
      <c r="K78" s="28">
        <f>IF(ISERROR(1/VLOOKUP($B78,'Justerad allokering'!$B$2:$AG$462,MATCH(K$2,'Justerad allokering'!$B$2:$AF$2,0),FALSE)),VLOOKUP($B78,'Allokerad kvv'!$B$2:$AV$468,MATCH(K$2,'Allokerad kvv'!$B$2:$AV$2,0),FALSE),VLOOKUP($B78,'Justerad allokering'!$B$2:$AG$462,MATCH(K$2,'Justerad allokering'!$B$2:$AF$2,0),FALSE))</f>
        <v>0</v>
      </c>
      <c r="L78" s="28">
        <f>IF(ISERROR(1/VLOOKUP($B78,'Justerad allokering'!$B$2:$AG$462,MATCH(L$2,'Justerad allokering'!$B$2:$AF$2,0),FALSE)),VLOOKUP($B78,'Allokerad kvv'!$B$2:$AV$468,MATCH(L$2,'Allokerad kvv'!$B$2:$AV$2,0),FALSE),VLOOKUP($B78,'Justerad allokering'!$B$2:$AG$462,MATCH(L$2,'Justerad allokering'!$B$2:$AF$2,0),FALSE))</f>
        <v>0</v>
      </c>
      <c r="M78" s="28">
        <f>IF(ISERROR(1/VLOOKUP($B78,'Justerad allokering'!$B$2:$AG$462,MATCH(M$2,'Justerad allokering'!$B$2:$AF$2,0),FALSE)),VLOOKUP($B78,'Allokerad kvv'!$B$2:$AV$468,MATCH(M$2,'Allokerad kvv'!$B$2:$AV$2,0),FALSE),VLOOKUP($B78,'Justerad allokering'!$B$2:$AG$462,MATCH(M$2,'Justerad allokering'!$B$2:$AF$2,0),FALSE))</f>
        <v>0</v>
      </c>
      <c r="N78" s="28">
        <f>IF(ISERROR(1/VLOOKUP($B78,'Justerad allokering'!$B$2:$AG$462,MATCH(N$2,'Justerad allokering'!$B$2:$AF$2,0),FALSE)),VLOOKUP($B78,'Allokerad kvv'!$B$2:$AV$468,MATCH(N$2,'Allokerad kvv'!$B$2:$AV$2,0),FALSE),VLOOKUP($B78,'Justerad allokering'!$B$2:$AG$462,MATCH(N$2,'Justerad allokering'!$B$2:$AF$2,0),FALSE))</f>
        <v>0</v>
      </c>
      <c r="O78" s="28">
        <f>IF(ISERROR(1/VLOOKUP($B78,'Justerad allokering'!$B$2:$AG$462,MATCH(O$2,'Justerad allokering'!$B$2:$AF$2,0),FALSE)),VLOOKUP($B78,'Allokerad kvv'!$B$2:$AV$468,MATCH(O$2,'Allokerad kvv'!$B$2:$AV$2,0),FALSE),VLOOKUP($B78,'Justerad allokering'!$B$2:$AG$462,MATCH(O$2,'Justerad allokering'!$B$2:$AF$2,0),FALSE))</f>
        <v>0</v>
      </c>
      <c r="P78" s="28">
        <f>IF(ISERROR(1/VLOOKUP($B78,'Justerad allokering'!$B$2:$AG$462,MATCH(P$2,'Justerad allokering'!$B$2:$AF$2,0),FALSE)),VLOOKUP($B78,'Allokerad kvv'!$B$2:$AV$468,MATCH(P$2,'Allokerad kvv'!$B$2:$AV$2,0),FALSE),VLOOKUP($B78,'Justerad allokering'!$B$2:$AG$462,MATCH(P$2,'Justerad allokering'!$B$2:$AF$2,0),FALSE))</f>
        <v>0</v>
      </c>
      <c r="Q78" s="28">
        <f>IF(ISERROR(1/VLOOKUP($B78,'Justerad allokering'!$B$2:$AG$462,MATCH(Q$2,'Justerad allokering'!$B$2:$AF$2,0),FALSE)),VLOOKUP($B78,'Allokerad kvv'!$B$2:$AV$468,MATCH(Q$2,'Allokerad kvv'!$B$2:$AV$2,0),FALSE),VLOOKUP($B78,'Justerad allokering'!$B$2:$AG$462,MATCH(Q$2,'Justerad allokering'!$B$2:$AF$2,0),FALSE))</f>
        <v>0</v>
      </c>
      <c r="R78" s="28">
        <f>IF(ISERROR(1/VLOOKUP($B78,'Justerad allokering'!$B$2:$AG$462,MATCH(R$2,'Justerad allokering'!$B$2:$AF$2,0),FALSE)),VLOOKUP($B78,'Allokerad kvv'!$B$2:$AV$468,MATCH(R$2,'Allokerad kvv'!$B$2:$AV$2,0),FALSE),VLOOKUP($B78,'Justerad allokering'!$B$2:$AG$462,MATCH(R$2,'Justerad allokering'!$B$2:$AF$2,0),FALSE))</f>
        <v>0</v>
      </c>
      <c r="S78" s="28">
        <f>IF(ISERROR(1/VLOOKUP($B78,'Justerad allokering'!$B$2:$AG$462,MATCH(S$2,'Justerad allokering'!$B$2:$AF$2,0),FALSE)),VLOOKUP($B78,'Allokerad kvv'!$B$2:$AV$468,MATCH(S$2,'Allokerad kvv'!$B$2:$AV$2,0),FALSE),VLOOKUP($B78,'Justerad allokering'!$B$2:$AG$462,MATCH(S$2,'Justerad allokering'!$B$2:$AF$2,0),FALSE))</f>
        <v>0</v>
      </c>
      <c r="T78" s="28">
        <f>IF(ISERROR(1/VLOOKUP($B78,'Justerad allokering'!$B$2:$AG$462,MATCH(T$2,'Justerad allokering'!$B$2:$AF$2,0),FALSE)),VLOOKUP($B78,'Allokerad kvv'!$B$2:$AV$468,MATCH(T$2,'Allokerad kvv'!$B$2:$AV$2,0),FALSE),VLOOKUP($B78,'Justerad allokering'!$B$2:$AG$462,MATCH(T$2,'Justerad allokering'!$B$2:$AF$2,0),FALSE))</f>
        <v>0</v>
      </c>
      <c r="U78" s="28">
        <f>IF(ISERROR(1/VLOOKUP($B78,'Justerad allokering'!$B$2:$AG$462,MATCH(U$2,'Justerad allokering'!$B$2:$AF$2,0),FALSE)),VLOOKUP($B78,'Allokerad kvv'!$B$2:$AV$468,MATCH(U$2,'Allokerad kvv'!$B$2:$AV$2,0),FALSE),VLOOKUP($B78,'Justerad allokering'!$B$2:$AG$462,MATCH(U$2,'Justerad allokering'!$B$2:$AF$2,0),FALSE))</f>
        <v>0</v>
      </c>
      <c r="V78" s="28">
        <f>IF(ISERROR(1/VLOOKUP($B78,'Justerad allokering'!$B$2:$AG$462,MATCH(V$2,'Justerad allokering'!$B$2:$AF$2,0),FALSE)),VLOOKUP($B78,'Allokerad kvv'!$B$2:$AV$468,MATCH(V$2,'Allokerad kvv'!$B$2:$AV$2,0),FALSE),VLOOKUP($B78,'Justerad allokering'!$B$2:$AG$462,MATCH(V$2,'Justerad allokering'!$B$2:$AF$2,0),FALSE))</f>
        <v>0</v>
      </c>
      <c r="W78" s="28">
        <f>IF(ISERROR(1/VLOOKUP($B78,'Justerad allokering'!$B$2:$AG$462,MATCH(W$2,'Justerad allokering'!$B$2:$AF$2,0),FALSE)),VLOOKUP($B78,'Allokerad kvv'!$B$2:$AV$468,MATCH(W$2,'Allokerad kvv'!$B$2:$AV$2,0),FALSE),VLOOKUP($B78,'Justerad allokering'!$B$2:$AG$462,MATCH(W$2,'Justerad allokering'!$B$2:$AF$2,0),FALSE))</f>
        <v>0</v>
      </c>
      <c r="X78" s="28">
        <f>IF(ISERROR(1/VLOOKUP($B78,'Justerad allokering'!$B$2:$AG$462,MATCH(X$2,'Justerad allokering'!$B$2:$AF$2,0),FALSE)),VLOOKUP($B78,'Allokerad kvv'!$B$2:$AV$468,MATCH(X$2,'Allokerad kvv'!$B$2:$AV$2,0),FALSE),VLOOKUP($B78,'Justerad allokering'!$B$2:$AG$462,MATCH(X$2,'Justerad allokering'!$B$2:$AF$2,0),FALSE))</f>
        <v>0</v>
      </c>
      <c r="Y78" s="28">
        <f>IF(ISERROR(1/VLOOKUP($B78,'Justerad allokering'!$B$2:$AG$462,MATCH(Y$2,'Justerad allokering'!$B$2:$AF$2,0),FALSE)),VLOOKUP($B78,'Allokerad kvv'!$B$2:$AV$468,MATCH(Y$2,'Allokerad kvv'!$B$2:$AV$2,0),FALSE),VLOOKUP($B78,'Justerad allokering'!$B$2:$AG$462,MATCH(Y$2,'Justerad allokering'!$B$2:$AF$2,0),FALSE))</f>
        <v>0</v>
      </c>
      <c r="Z78" s="28">
        <f>IF(ISERROR(1/VLOOKUP($B78,'Justerad allokering'!$B$2:$AG$462,MATCH(Z$2,'Justerad allokering'!$B$2:$AF$2,0),FALSE)),VLOOKUP($B78,'Allokerad kvv'!$B$2:$AV$468,MATCH(Z$2,'Allokerad kvv'!$B$2:$AV$2,0),FALSE),VLOOKUP($B78,'Justerad allokering'!$B$2:$AG$462,MATCH(Z$2,'Justerad allokering'!$B$2:$AF$2,0),FALSE))</f>
        <v>0</v>
      </c>
      <c r="AA78" s="28"/>
      <c r="AB78" s="28"/>
      <c r="AE78">
        <f t="shared" si="3"/>
        <v>0</v>
      </c>
      <c r="AG78">
        <f t="shared" si="4"/>
        <v>0</v>
      </c>
      <c r="AH78">
        <f t="shared" si="5"/>
        <v>0</v>
      </c>
      <c r="AI78" s="55" t="str">
        <f>IF(AH78=0,"",AH78/VLOOKUP(B78,Kraftvärmeprod!$B$1:$BC$480,MATCH("Summa tillförd energi exklusive rökgaskondensering",Kraftvärmeprod!$B$1:$BC$1,0),FALSE))</f>
        <v/>
      </c>
    </row>
    <row r="79" spans="1:35" x14ac:dyDescent="0.25">
      <c r="A79" s="28" t="s">
        <v>80</v>
      </c>
      <c r="B79" s="28" t="s">
        <v>106</v>
      </c>
      <c r="C79" s="28">
        <f>IF(ISERROR(1/VLOOKUP($B79,'Justerad allokering'!$B$2:$AG$462,MATCH(C$2,'Justerad allokering'!$B$2:$AF$2,0),FALSE)),VLOOKUP($B79,'Allokerad kvv'!$B$2:$AV$468,MATCH(C$2,'Allokerad kvv'!$B$2:$AV$2,0),FALSE),VLOOKUP($B79,'Justerad allokering'!$B$2:$AG$462,MATCH(C$2,'Justerad allokering'!$B$2:$AF$2,0),FALSE))</f>
        <v>0</v>
      </c>
      <c r="D79" s="28">
        <f>IF(ISERROR(1/VLOOKUP($B79,'Justerad allokering'!$B$2:$AG$462,MATCH(D$2,'Justerad allokering'!$B$2:$AF$2,0),FALSE)),VLOOKUP($B79,'Allokerad kvv'!$B$2:$AV$468,MATCH(D$2,'Allokerad kvv'!$B$2:$AV$2,0),FALSE),VLOOKUP($B79,'Justerad allokering'!$B$2:$AG$462,MATCH(D$2,'Justerad allokering'!$B$2:$AF$2,0),FALSE))</f>
        <v>0</v>
      </c>
      <c r="E79" s="28">
        <f>IF(ISERROR(1/VLOOKUP($B79,'Justerad allokering'!$B$2:$AG$462,MATCH(E$2,'Justerad allokering'!$B$2:$AF$2,0),FALSE)),VLOOKUP($B79,'Allokerad kvv'!$B$2:$AV$468,MATCH(E$2,'Allokerad kvv'!$B$2:$AV$2,0),FALSE),VLOOKUP($B79,'Justerad allokering'!$B$2:$AG$462,MATCH(E$2,'Justerad allokering'!$B$2:$AF$2,0),FALSE))</f>
        <v>0</v>
      </c>
      <c r="F79" s="28">
        <f>IF(ISERROR(1/VLOOKUP($B79,'Justerad allokering'!$B$2:$AG$462,MATCH(F$2,'Justerad allokering'!$B$2:$AF$2,0),FALSE)),VLOOKUP($B79,'Allokerad kvv'!$B$2:$AV$468,MATCH(F$2,'Allokerad kvv'!$B$2:$AV$2,0),FALSE),VLOOKUP($B79,'Justerad allokering'!$B$2:$AG$462,MATCH(F$2,'Justerad allokering'!$B$2:$AF$2,0),FALSE))</f>
        <v>0</v>
      </c>
      <c r="G79" s="28">
        <f>IF(ISERROR(1/VLOOKUP($B79,'Justerad allokering'!$B$2:$AG$462,MATCH(G$2,'Justerad allokering'!$B$2:$AF$2,0),FALSE)),VLOOKUP($B79,'Allokerad kvv'!$B$2:$AV$468,MATCH(G$2,'Allokerad kvv'!$B$2:$AV$2,0),FALSE),VLOOKUP($B79,'Justerad allokering'!$B$2:$AG$462,MATCH(G$2,'Justerad allokering'!$B$2:$AF$2,0),FALSE))</f>
        <v>0</v>
      </c>
      <c r="H79" s="28">
        <f>IF(ISERROR(1/VLOOKUP($B79,'Justerad allokering'!$B$2:$AG$462,MATCH(H$2,'Justerad allokering'!$B$2:$AF$2,0),FALSE)),VLOOKUP($B79,'Allokerad kvv'!$B$2:$AV$468,MATCH(H$2,'Allokerad kvv'!$B$2:$AV$2,0),FALSE),VLOOKUP($B79,'Justerad allokering'!$B$2:$AG$462,MATCH(H$2,'Justerad allokering'!$B$2:$AF$2,0),FALSE))</f>
        <v>0</v>
      </c>
      <c r="I79" s="28">
        <f>IF(ISERROR(1/VLOOKUP($B79,'Justerad allokering'!$B$2:$AG$462,MATCH(I$2,'Justerad allokering'!$B$2:$AF$2,0),FALSE)),VLOOKUP($B79,'Allokerad kvv'!$B$2:$AV$468,MATCH(I$2,'Allokerad kvv'!$B$2:$AV$2,0),FALSE),VLOOKUP($B79,'Justerad allokering'!$B$2:$AG$462,MATCH(I$2,'Justerad allokering'!$B$2:$AF$2,0),FALSE))</f>
        <v>0</v>
      </c>
      <c r="J79" s="28">
        <f>IF(ISERROR(1/VLOOKUP($B79,'Justerad allokering'!$B$2:$AG$462,MATCH(J$2,'Justerad allokering'!$B$2:$AF$2,0),FALSE)),VLOOKUP($B79,'Allokerad kvv'!$B$2:$AV$468,MATCH(J$2,'Allokerad kvv'!$B$2:$AV$2,0),FALSE),VLOOKUP($B79,'Justerad allokering'!$B$2:$AG$462,MATCH(J$2,'Justerad allokering'!$B$2:$AF$2,0),FALSE))</f>
        <v>0</v>
      </c>
      <c r="K79" s="28">
        <f>IF(ISERROR(1/VLOOKUP($B79,'Justerad allokering'!$B$2:$AG$462,MATCH(K$2,'Justerad allokering'!$B$2:$AF$2,0),FALSE)),VLOOKUP($B79,'Allokerad kvv'!$B$2:$AV$468,MATCH(K$2,'Allokerad kvv'!$B$2:$AV$2,0),FALSE),VLOOKUP($B79,'Justerad allokering'!$B$2:$AG$462,MATCH(K$2,'Justerad allokering'!$B$2:$AF$2,0),FALSE))</f>
        <v>0</v>
      </c>
      <c r="L79" s="28">
        <f>IF(ISERROR(1/VLOOKUP($B79,'Justerad allokering'!$B$2:$AG$462,MATCH(L$2,'Justerad allokering'!$B$2:$AF$2,0),FALSE)),VLOOKUP($B79,'Allokerad kvv'!$B$2:$AV$468,MATCH(L$2,'Allokerad kvv'!$B$2:$AV$2,0),FALSE),VLOOKUP($B79,'Justerad allokering'!$B$2:$AG$462,MATCH(L$2,'Justerad allokering'!$B$2:$AF$2,0),FALSE))</f>
        <v>0</v>
      </c>
      <c r="M79" s="28">
        <f>IF(ISERROR(1/VLOOKUP($B79,'Justerad allokering'!$B$2:$AG$462,MATCH(M$2,'Justerad allokering'!$B$2:$AF$2,0),FALSE)),VLOOKUP($B79,'Allokerad kvv'!$B$2:$AV$468,MATCH(M$2,'Allokerad kvv'!$B$2:$AV$2,0),FALSE),VLOOKUP($B79,'Justerad allokering'!$B$2:$AG$462,MATCH(M$2,'Justerad allokering'!$B$2:$AF$2,0),FALSE))</f>
        <v>0</v>
      </c>
      <c r="N79" s="28">
        <f>IF(ISERROR(1/VLOOKUP($B79,'Justerad allokering'!$B$2:$AG$462,MATCH(N$2,'Justerad allokering'!$B$2:$AF$2,0),FALSE)),VLOOKUP($B79,'Allokerad kvv'!$B$2:$AV$468,MATCH(N$2,'Allokerad kvv'!$B$2:$AV$2,0),FALSE),VLOOKUP($B79,'Justerad allokering'!$B$2:$AG$462,MATCH(N$2,'Justerad allokering'!$B$2:$AF$2,0),FALSE))</f>
        <v>0</v>
      </c>
      <c r="O79" s="28">
        <f>IF(ISERROR(1/VLOOKUP($B79,'Justerad allokering'!$B$2:$AG$462,MATCH(O$2,'Justerad allokering'!$B$2:$AF$2,0),FALSE)),VLOOKUP($B79,'Allokerad kvv'!$B$2:$AV$468,MATCH(O$2,'Allokerad kvv'!$B$2:$AV$2,0),FALSE),VLOOKUP($B79,'Justerad allokering'!$B$2:$AG$462,MATCH(O$2,'Justerad allokering'!$B$2:$AF$2,0),FALSE))</f>
        <v>0</v>
      </c>
      <c r="P79" s="28">
        <f>IF(ISERROR(1/VLOOKUP($B79,'Justerad allokering'!$B$2:$AG$462,MATCH(P$2,'Justerad allokering'!$B$2:$AF$2,0),FALSE)),VLOOKUP($B79,'Allokerad kvv'!$B$2:$AV$468,MATCH(P$2,'Allokerad kvv'!$B$2:$AV$2,0),FALSE),VLOOKUP($B79,'Justerad allokering'!$B$2:$AG$462,MATCH(P$2,'Justerad allokering'!$B$2:$AF$2,0),FALSE))</f>
        <v>0</v>
      </c>
      <c r="Q79" s="28">
        <f>IF(ISERROR(1/VLOOKUP($B79,'Justerad allokering'!$B$2:$AG$462,MATCH(Q$2,'Justerad allokering'!$B$2:$AF$2,0),FALSE)),VLOOKUP($B79,'Allokerad kvv'!$B$2:$AV$468,MATCH(Q$2,'Allokerad kvv'!$B$2:$AV$2,0),FALSE),VLOOKUP($B79,'Justerad allokering'!$B$2:$AG$462,MATCH(Q$2,'Justerad allokering'!$B$2:$AF$2,0),FALSE))</f>
        <v>0</v>
      </c>
      <c r="R79" s="28">
        <f>IF(ISERROR(1/VLOOKUP($B79,'Justerad allokering'!$B$2:$AG$462,MATCH(R$2,'Justerad allokering'!$B$2:$AF$2,0),FALSE)),VLOOKUP($B79,'Allokerad kvv'!$B$2:$AV$468,MATCH(R$2,'Allokerad kvv'!$B$2:$AV$2,0),FALSE),VLOOKUP($B79,'Justerad allokering'!$B$2:$AG$462,MATCH(R$2,'Justerad allokering'!$B$2:$AF$2,0),FALSE))</f>
        <v>0</v>
      </c>
      <c r="S79" s="28">
        <f>IF(ISERROR(1/VLOOKUP($B79,'Justerad allokering'!$B$2:$AG$462,MATCH(S$2,'Justerad allokering'!$B$2:$AF$2,0),FALSE)),VLOOKUP($B79,'Allokerad kvv'!$B$2:$AV$468,MATCH(S$2,'Allokerad kvv'!$B$2:$AV$2,0),FALSE),VLOOKUP($B79,'Justerad allokering'!$B$2:$AG$462,MATCH(S$2,'Justerad allokering'!$B$2:$AF$2,0),FALSE))</f>
        <v>0</v>
      </c>
      <c r="T79" s="28">
        <f>IF(ISERROR(1/VLOOKUP($B79,'Justerad allokering'!$B$2:$AG$462,MATCH(T$2,'Justerad allokering'!$B$2:$AF$2,0),FALSE)),VLOOKUP($B79,'Allokerad kvv'!$B$2:$AV$468,MATCH(T$2,'Allokerad kvv'!$B$2:$AV$2,0),FALSE),VLOOKUP($B79,'Justerad allokering'!$B$2:$AG$462,MATCH(T$2,'Justerad allokering'!$B$2:$AF$2,0),FALSE))</f>
        <v>0</v>
      </c>
      <c r="U79" s="28">
        <f>IF(ISERROR(1/VLOOKUP($B79,'Justerad allokering'!$B$2:$AG$462,MATCH(U$2,'Justerad allokering'!$B$2:$AF$2,0),FALSE)),VLOOKUP($B79,'Allokerad kvv'!$B$2:$AV$468,MATCH(U$2,'Allokerad kvv'!$B$2:$AV$2,0),FALSE),VLOOKUP($B79,'Justerad allokering'!$B$2:$AG$462,MATCH(U$2,'Justerad allokering'!$B$2:$AF$2,0),FALSE))</f>
        <v>0</v>
      </c>
      <c r="V79" s="28">
        <f>IF(ISERROR(1/VLOOKUP($B79,'Justerad allokering'!$B$2:$AG$462,MATCH(V$2,'Justerad allokering'!$B$2:$AF$2,0),FALSE)),VLOOKUP($B79,'Allokerad kvv'!$B$2:$AV$468,MATCH(V$2,'Allokerad kvv'!$B$2:$AV$2,0),FALSE),VLOOKUP($B79,'Justerad allokering'!$B$2:$AG$462,MATCH(V$2,'Justerad allokering'!$B$2:$AF$2,0),FALSE))</f>
        <v>0</v>
      </c>
      <c r="W79" s="28">
        <f>IF(ISERROR(1/VLOOKUP($B79,'Justerad allokering'!$B$2:$AG$462,MATCH(W$2,'Justerad allokering'!$B$2:$AF$2,0),FALSE)),VLOOKUP($B79,'Allokerad kvv'!$B$2:$AV$468,MATCH(W$2,'Allokerad kvv'!$B$2:$AV$2,0),FALSE),VLOOKUP($B79,'Justerad allokering'!$B$2:$AG$462,MATCH(W$2,'Justerad allokering'!$B$2:$AF$2,0),FALSE))</f>
        <v>0</v>
      </c>
      <c r="X79" s="28">
        <f>IF(ISERROR(1/VLOOKUP($B79,'Justerad allokering'!$B$2:$AG$462,MATCH(X$2,'Justerad allokering'!$B$2:$AF$2,0),FALSE)),VLOOKUP($B79,'Allokerad kvv'!$B$2:$AV$468,MATCH(X$2,'Allokerad kvv'!$B$2:$AV$2,0),FALSE),VLOOKUP($B79,'Justerad allokering'!$B$2:$AG$462,MATCH(X$2,'Justerad allokering'!$B$2:$AF$2,0),FALSE))</f>
        <v>0</v>
      </c>
      <c r="Y79" s="28">
        <f>IF(ISERROR(1/VLOOKUP($B79,'Justerad allokering'!$B$2:$AG$462,MATCH(Y$2,'Justerad allokering'!$B$2:$AF$2,0),FALSE)),VLOOKUP($B79,'Allokerad kvv'!$B$2:$AV$468,MATCH(Y$2,'Allokerad kvv'!$B$2:$AV$2,0),FALSE),VLOOKUP($B79,'Justerad allokering'!$B$2:$AG$462,MATCH(Y$2,'Justerad allokering'!$B$2:$AF$2,0),FALSE))</f>
        <v>0</v>
      </c>
      <c r="Z79" s="28">
        <f>IF(ISERROR(1/VLOOKUP($B79,'Justerad allokering'!$B$2:$AG$462,MATCH(Z$2,'Justerad allokering'!$B$2:$AF$2,0),FALSE)),VLOOKUP($B79,'Allokerad kvv'!$B$2:$AV$468,MATCH(Z$2,'Allokerad kvv'!$B$2:$AV$2,0),FALSE),VLOOKUP($B79,'Justerad allokering'!$B$2:$AG$462,MATCH(Z$2,'Justerad allokering'!$B$2:$AF$2,0),FALSE))</f>
        <v>0</v>
      </c>
      <c r="AA79" s="28"/>
      <c r="AB79" s="28"/>
      <c r="AE79">
        <f t="shared" si="3"/>
        <v>0</v>
      </c>
      <c r="AG79">
        <f t="shared" si="4"/>
        <v>0</v>
      </c>
      <c r="AH79">
        <f t="shared" si="5"/>
        <v>0</v>
      </c>
      <c r="AI79" s="55" t="str">
        <f>IF(AH79=0,"",AH79/VLOOKUP(B79,Kraftvärmeprod!$B$1:$BC$480,MATCH("Summa tillförd energi exklusive rökgaskondensering",Kraftvärmeprod!$B$1:$BC$1,0),FALSE))</f>
        <v/>
      </c>
    </row>
    <row r="80" spans="1:35" x14ac:dyDescent="0.25">
      <c r="A80" s="28" t="s">
        <v>80</v>
      </c>
      <c r="B80" s="28" t="s">
        <v>107</v>
      </c>
      <c r="C80" s="28">
        <f>IF(ISERROR(1/VLOOKUP($B80,'Justerad allokering'!$B$2:$AG$462,MATCH(C$2,'Justerad allokering'!$B$2:$AF$2,0),FALSE)),VLOOKUP($B80,'Allokerad kvv'!$B$2:$AV$468,MATCH(C$2,'Allokerad kvv'!$B$2:$AV$2,0),FALSE),VLOOKUP($B80,'Justerad allokering'!$B$2:$AG$462,MATCH(C$2,'Justerad allokering'!$B$2:$AF$2,0),FALSE))</f>
        <v>0</v>
      </c>
      <c r="D80" s="28">
        <f>IF(ISERROR(1/VLOOKUP($B80,'Justerad allokering'!$B$2:$AG$462,MATCH(D$2,'Justerad allokering'!$B$2:$AF$2,0),FALSE)),VLOOKUP($B80,'Allokerad kvv'!$B$2:$AV$468,MATCH(D$2,'Allokerad kvv'!$B$2:$AV$2,0),FALSE),VLOOKUP($B80,'Justerad allokering'!$B$2:$AG$462,MATCH(D$2,'Justerad allokering'!$B$2:$AF$2,0),FALSE))</f>
        <v>0</v>
      </c>
      <c r="E80" s="28">
        <f>IF(ISERROR(1/VLOOKUP($B80,'Justerad allokering'!$B$2:$AG$462,MATCH(E$2,'Justerad allokering'!$B$2:$AF$2,0),FALSE)),VLOOKUP($B80,'Allokerad kvv'!$B$2:$AV$468,MATCH(E$2,'Allokerad kvv'!$B$2:$AV$2,0),FALSE),VLOOKUP($B80,'Justerad allokering'!$B$2:$AG$462,MATCH(E$2,'Justerad allokering'!$B$2:$AF$2,0),FALSE))</f>
        <v>0</v>
      </c>
      <c r="F80" s="28">
        <f>IF(ISERROR(1/VLOOKUP($B80,'Justerad allokering'!$B$2:$AG$462,MATCH(F$2,'Justerad allokering'!$B$2:$AF$2,0),FALSE)),VLOOKUP($B80,'Allokerad kvv'!$B$2:$AV$468,MATCH(F$2,'Allokerad kvv'!$B$2:$AV$2,0),FALSE),VLOOKUP($B80,'Justerad allokering'!$B$2:$AG$462,MATCH(F$2,'Justerad allokering'!$B$2:$AF$2,0),FALSE))</f>
        <v>0</v>
      </c>
      <c r="G80" s="28">
        <f>IF(ISERROR(1/VLOOKUP($B80,'Justerad allokering'!$B$2:$AG$462,MATCH(G$2,'Justerad allokering'!$B$2:$AF$2,0),FALSE)),VLOOKUP($B80,'Allokerad kvv'!$B$2:$AV$468,MATCH(G$2,'Allokerad kvv'!$B$2:$AV$2,0),FALSE),VLOOKUP($B80,'Justerad allokering'!$B$2:$AG$462,MATCH(G$2,'Justerad allokering'!$B$2:$AF$2,0),FALSE))</f>
        <v>0</v>
      </c>
      <c r="H80" s="28">
        <f>IF(ISERROR(1/VLOOKUP($B80,'Justerad allokering'!$B$2:$AG$462,MATCH(H$2,'Justerad allokering'!$B$2:$AF$2,0),FALSE)),VLOOKUP($B80,'Allokerad kvv'!$B$2:$AV$468,MATCH(H$2,'Allokerad kvv'!$B$2:$AV$2,0),FALSE),VLOOKUP($B80,'Justerad allokering'!$B$2:$AG$462,MATCH(H$2,'Justerad allokering'!$B$2:$AF$2,0),FALSE))</f>
        <v>0</v>
      </c>
      <c r="I80" s="28">
        <f>IF(ISERROR(1/VLOOKUP($B80,'Justerad allokering'!$B$2:$AG$462,MATCH(I$2,'Justerad allokering'!$B$2:$AF$2,0),FALSE)),VLOOKUP($B80,'Allokerad kvv'!$B$2:$AV$468,MATCH(I$2,'Allokerad kvv'!$B$2:$AV$2,0),FALSE),VLOOKUP($B80,'Justerad allokering'!$B$2:$AG$462,MATCH(I$2,'Justerad allokering'!$B$2:$AF$2,0),FALSE))</f>
        <v>0</v>
      </c>
      <c r="J80" s="28">
        <f>IF(ISERROR(1/VLOOKUP($B80,'Justerad allokering'!$B$2:$AG$462,MATCH(J$2,'Justerad allokering'!$B$2:$AF$2,0),FALSE)),VLOOKUP($B80,'Allokerad kvv'!$B$2:$AV$468,MATCH(J$2,'Allokerad kvv'!$B$2:$AV$2,0),FALSE),VLOOKUP($B80,'Justerad allokering'!$B$2:$AG$462,MATCH(J$2,'Justerad allokering'!$B$2:$AF$2,0),FALSE))</f>
        <v>0</v>
      </c>
      <c r="K80" s="28">
        <f>IF(ISERROR(1/VLOOKUP($B80,'Justerad allokering'!$B$2:$AG$462,MATCH(K$2,'Justerad allokering'!$B$2:$AF$2,0),FALSE)),VLOOKUP($B80,'Allokerad kvv'!$B$2:$AV$468,MATCH(K$2,'Allokerad kvv'!$B$2:$AV$2,0),FALSE),VLOOKUP($B80,'Justerad allokering'!$B$2:$AG$462,MATCH(K$2,'Justerad allokering'!$B$2:$AF$2,0),FALSE))</f>
        <v>0</v>
      </c>
      <c r="L80" s="28">
        <f>IF(ISERROR(1/VLOOKUP($B80,'Justerad allokering'!$B$2:$AG$462,MATCH(L$2,'Justerad allokering'!$B$2:$AF$2,0),FALSE)),VLOOKUP($B80,'Allokerad kvv'!$B$2:$AV$468,MATCH(L$2,'Allokerad kvv'!$B$2:$AV$2,0),FALSE),VLOOKUP($B80,'Justerad allokering'!$B$2:$AG$462,MATCH(L$2,'Justerad allokering'!$B$2:$AF$2,0),FALSE))</f>
        <v>0</v>
      </c>
      <c r="M80" s="28">
        <f>IF(ISERROR(1/VLOOKUP($B80,'Justerad allokering'!$B$2:$AG$462,MATCH(M$2,'Justerad allokering'!$B$2:$AF$2,0),FALSE)),VLOOKUP($B80,'Allokerad kvv'!$B$2:$AV$468,MATCH(M$2,'Allokerad kvv'!$B$2:$AV$2,0),FALSE),VLOOKUP($B80,'Justerad allokering'!$B$2:$AG$462,MATCH(M$2,'Justerad allokering'!$B$2:$AF$2,0),FALSE))</f>
        <v>0</v>
      </c>
      <c r="N80" s="28">
        <f>IF(ISERROR(1/VLOOKUP($B80,'Justerad allokering'!$B$2:$AG$462,MATCH(N$2,'Justerad allokering'!$B$2:$AF$2,0),FALSE)),VLOOKUP($B80,'Allokerad kvv'!$B$2:$AV$468,MATCH(N$2,'Allokerad kvv'!$B$2:$AV$2,0),FALSE),VLOOKUP($B80,'Justerad allokering'!$B$2:$AG$462,MATCH(N$2,'Justerad allokering'!$B$2:$AF$2,0),FALSE))</f>
        <v>0</v>
      </c>
      <c r="O80" s="28">
        <f>IF(ISERROR(1/VLOOKUP($B80,'Justerad allokering'!$B$2:$AG$462,MATCH(O$2,'Justerad allokering'!$B$2:$AF$2,0),FALSE)),VLOOKUP($B80,'Allokerad kvv'!$B$2:$AV$468,MATCH(O$2,'Allokerad kvv'!$B$2:$AV$2,0),FALSE),VLOOKUP($B80,'Justerad allokering'!$B$2:$AG$462,MATCH(O$2,'Justerad allokering'!$B$2:$AF$2,0),FALSE))</f>
        <v>0</v>
      </c>
      <c r="P80" s="28">
        <f>IF(ISERROR(1/VLOOKUP($B80,'Justerad allokering'!$B$2:$AG$462,MATCH(P$2,'Justerad allokering'!$B$2:$AF$2,0),FALSE)),VLOOKUP($B80,'Allokerad kvv'!$B$2:$AV$468,MATCH(P$2,'Allokerad kvv'!$B$2:$AV$2,0),FALSE),VLOOKUP($B80,'Justerad allokering'!$B$2:$AG$462,MATCH(P$2,'Justerad allokering'!$B$2:$AF$2,0),FALSE))</f>
        <v>0</v>
      </c>
      <c r="Q80" s="28">
        <f>IF(ISERROR(1/VLOOKUP($B80,'Justerad allokering'!$B$2:$AG$462,MATCH(Q$2,'Justerad allokering'!$B$2:$AF$2,0),FALSE)),VLOOKUP($B80,'Allokerad kvv'!$B$2:$AV$468,MATCH(Q$2,'Allokerad kvv'!$B$2:$AV$2,0),FALSE),VLOOKUP($B80,'Justerad allokering'!$B$2:$AG$462,MATCH(Q$2,'Justerad allokering'!$B$2:$AF$2,0),FALSE))</f>
        <v>0</v>
      </c>
      <c r="R80" s="28">
        <f>IF(ISERROR(1/VLOOKUP($B80,'Justerad allokering'!$B$2:$AG$462,MATCH(R$2,'Justerad allokering'!$B$2:$AF$2,0),FALSE)),VLOOKUP($B80,'Allokerad kvv'!$B$2:$AV$468,MATCH(R$2,'Allokerad kvv'!$B$2:$AV$2,0),FALSE),VLOOKUP($B80,'Justerad allokering'!$B$2:$AG$462,MATCH(R$2,'Justerad allokering'!$B$2:$AF$2,0),FALSE))</f>
        <v>0</v>
      </c>
      <c r="S80" s="28">
        <f>IF(ISERROR(1/VLOOKUP($B80,'Justerad allokering'!$B$2:$AG$462,MATCH(S$2,'Justerad allokering'!$B$2:$AF$2,0),FALSE)),VLOOKUP($B80,'Allokerad kvv'!$B$2:$AV$468,MATCH(S$2,'Allokerad kvv'!$B$2:$AV$2,0),FALSE),VLOOKUP($B80,'Justerad allokering'!$B$2:$AG$462,MATCH(S$2,'Justerad allokering'!$B$2:$AF$2,0),FALSE))</f>
        <v>0</v>
      </c>
      <c r="T80" s="28">
        <f>IF(ISERROR(1/VLOOKUP($B80,'Justerad allokering'!$B$2:$AG$462,MATCH(T$2,'Justerad allokering'!$B$2:$AF$2,0),FALSE)),VLOOKUP($B80,'Allokerad kvv'!$B$2:$AV$468,MATCH(T$2,'Allokerad kvv'!$B$2:$AV$2,0),FALSE),VLOOKUP($B80,'Justerad allokering'!$B$2:$AG$462,MATCH(T$2,'Justerad allokering'!$B$2:$AF$2,0),FALSE))</f>
        <v>0</v>
      </c>
      <c r="U80" s="28">
        <f>IF(ISERROR(1/VLOOKUP($B80,'Justerad allokering'!$B$2:$AG$462,MATCH(U$2,'Justerad allokering'!$B$2:$AF$2,0),FALSE)),VLOOKUP($B80,'Allokerad kvv'!$B$2:$AV$468,MATCH(U$2,'Allokerad kvv'!$B$2:$AV$2,0),FALSE),VLOOKUP($B80,'Justerad allokering'!$B$2:$AG$462,MATCH(U$2,'Justerad allokering'!$B$2:$AF$2,0),FALSE))</f>
        <v>0</v>
      </c>
      <c r="V80" s="28">
        <f>IF(ISERROR(1/VLOOKUP($B80,'Justerad allokering'!$B$2:$AG$462,MATCH(V$2,'Justerad allokering'!$B$2:$AF$2,0),FALSE)),VLOOKUP($B80,'Allokerad kvv'!$B$2:$AV$468,MATCH(V$2,'Allokerad kvv'!$B$2:$AV$2,0),FALSE),VLOOKUP($B80,'Justerad allokering'!$B$2:$AG$462,MATCH(V$2,'Justerad allokering'!$B$2:$AF$2,0),FALSE))</f>
        <v>0</v>
      </c>
      <c r="W80" s="28">
        <f>IF(ISERROR(1/VLOOKUP($B80,'Justerad allokering'!$B$2:$AG$462,MATCH(W$2,'Justerad allokering'!$B$2:$AF$2,0),FALSE)),VLOOKUP($B80,'Allokerad kvv'!$B$2:$AV$468,MATCH(W$2,'Allokerad kvv'!$B$2:$AV$2,0),FALSE),VLOOKUP($B80,'Justerad allokering'!$B$2:$AG$462,MATCH(W$2,'Justerad allokering'!$B$2:$AF$2,0),FALSE))</f>
        <v>0</v>
      </c>
      <c r="X80" s="28">
        <f>IF(ISERROR(1/VLOOKUP($B80,'Justerad allokering'!$B$2:$AG$462,MATCH(X$2,'Justerad allokering'!$B$2:$AF$2,0),FALSE)),VLOOKUP($B80,'Allokerad kvv'!$B$2:$AV$468,MATCH(X$2,'Allokerad kvv'!$B$2:$AV$2,0),FALSE),VLOOKUP($B80,'Justerad allokering'!$B$2:$AG$462,MATCH(X$2,'Justerad allokering'!$B$2:$AF$2,0),FALSE))</f>
        <v>0</v>
      </c>
      <c r="Y80" s="28">
        <f>IF(ISERROR(1/VLOOKUP($B80,'Justerad allokering'!$B$2:$AG$462,MATCH(Y$2,'Justerad allokering'!$B$2:$AF$2,0),FALSE)),VLOOKUP($B80,'Allokerad kvv'!$B$2:$AV$468,MATCH(Y$2,'Allokerad kvv'!$B$2:$AV$2,0),FALSE),VLOOKUP($B80,'Justerad allokering'!$B$2:$AG$462,MATCH(Y$2,'Justerad allokering'!$B$2:$AF$2,0),FALSE))</f>
        <v>0</v>
      </c>
      <c r="Z80" s="28">
        <f>IF(ISERROR(1/VLOOKUP($B80,'Justerad allokering'!$B$2:$AG$462,MATCH(Z$2,'Justerad allokering'!$B$2:$AF$2,0),FALSE)),VLOOKUP($B80,'Allokerad kvv'!$B$2:$AV$468,MATCH(Z$2,'Allokerad kvv'!$B$2:$AV$2,0),FALSE),VLOOKUP($B80,'Justerad allokering'!$B$2:$AG$462,MATCH(Z$2,'Justerad allokering'!$B$2:$AF$2,0),FALSE))</f>
        <v>0</v>
      </c>
      <c r="AA80" s="28"/>
      <c r="AB80" s="28"/>
      <c r="AE80">
        <f t="shared" si="3"/>
        <v>0</v>
      </c>
      <c r="AG80">
        <f t="shared" si="4"/>
        <v>0</v>
      </c>
      <c r="AH80">
        <f t="shared" si="5"/>
        <v>0</v>
      </c>
      <c r="AI80" s="55" t="str">
        <f>IF(AH80=0,"",AH80/VLOOKUP(B80,Kraftvärmeprod!$B$1:$BC$480,MATCH("Summa tillförd energi exklusive rökgaskondensering",Kraftvärmeprod!$B$1:$BC$1,0),FALSE))</f>
        <v/>
      </c>
    </row>
    <row r="81" spans="1:35" x14ac:dyDescent="0.25">
      <c r="A81" s="28" t="s">
        <v>80</v>
      </c>
      <c r="B81" s="28" t="s">
        <v>108</v>
      </c>
      <c r="C81" s="28">
        <f>IF(ISERROR(1/VLOOKUP($B81,'Justerad allokering'!$B$2:$AG$462,MATCH(C$2,'Justerad allokering'!$B$2:$AF$2,0),FALSE)),VLOOKUP($B81,'Allokerad kvv'!$B$2:$AV$468,MATCH(C$2,'Allokerad kvv'!$B$2:$AV$2,0),FALSE),VLOOKUP($B81,'Justerad allokering'!$B$2:$AG$462,MATCH(C$2,'Justerad allokering'!$B$2:$AF$2,0),FALSE))</f>
        <v>0</v>
      </c>
      <c r="D81" s="28">
        <f>IF(ISERROR(1/VLOOKUP($B81,'Justerad allokering'!$B$2:$AG$462,MATCH(D$2,'Justerad allokering'!$B$2:$AF$2,0),FALSE)),VLOOKUP($B81,'Allokerad kvv'!$B$2:$AV$468,MATCH(D$2,'Allokerad kvv'!$B$2:$AV$2,0),FALSE),VLOOKUP($B81,'Justerad allokering'!$B$2:$AG$462,MATCH(D$2,'Justerad allokering'!$B$2:$AF$2,0),FALSE))</f>
        <v>0</v>
      </c>
      <c r="E81" s="28">
        <f>IF(ISERROR(1/VLOOKUP($B81,'Justerad allokering'!$B$2:$AG$462,MATCH(E$2,'Justerad allokering'!$B$2:$AF$2,0),FALSE)),VLOOKUP($B81,'Allokerad kvv'!$B$2:$AV$468,MATCH(E$2,'Allokerad kvv'!$B$2:$AV$2,0),FALSE),VLOOKUP($B81,'Justerad allokering'!$B$2:$AG$462,MATCH(E$2,'Justerad allokering'!$B$2:$AF$2,0),FALSE))</f>
        <v>0</v>
      </c>
      <c r="F81" s="28">
        <f>IF(ISERROR(1/VLOOKUP($B81,'Justerad allokering'!$B$2:$AG$462,MATCH(F$2,'Justerad allokering'!$B$2:$AF$2,0),FALSE)),VLOOKUP($B81,'Allokerad kvv'!$B$2:$AV$468,MATCH(F$2,'Allokerad kvv'!$B$2:$AV$2,0),FALSE),VLOOKUP($B81,'Justerad allokering'!$B$2:$AG$462,MATCH(F$2,'Justerad allokering'!$B$2:$AF$2,0),FALSE))</f>
        <v>0</v>
      </c>
      <c r="G81" s="28">
        <f>IF(ISERROR(1/VLOOKUP($B81,'Justerad allokering'!$B$2:$AG$462,MATCH(G$2,'Justerad allokering'!$B$2:$AF$2,0),FALSE)),VLOOKUP($B81,'Allokerad kvv'!$B$2:$AV$468,MATCH(G$2,'Allokerad kvv'!$B$2:$AV$2,0),FALSE),VLOOKUP($B81,'Justerad allokering'!$B$2:$AG$462,MATCH(G$2,'Justerad allokering'!$B$2:$AF$2,0),FALSE))</f>
        <v>0</v>
      </c>
      <c r="H81" s="28">
        <f>IF(ISERROR(1/VLOOKUP($B81,'Justerad allokering'!$B$2:$AG$462,MATCH(H$2,'Justerad allokering'!$B$2:$AF$2,0),FALSE)),VLOOKUP($B81,'Allokerad kvv'!$B$2:$AV$468,MATCH(H$2,'Allokerad kvv'!$B$2:$AV$2,0),FALSE),VLOOKUP($B81,'Justerad allokering'!$B$2:$AG$462,MATCH(H$2,'Justerad allokering'!$B$2:$AF$2,0),FALSE))</f>
        <v>0</v>
      </c>
      <c r="I81" s="28">
        <f>IF(ISERROR(1/VLOOKUP($B81,'Justerad allokering'!$B$2:$AG$462,MATCH(I$2,'Justerad allokering'!$B$2:$AF$2,0),FALSE)),VLOOKUP($B81,'Allokerad kvv'!$B$2:$AV$468,MATCH(I$2,'Allokerad kvv'!$B$2:$AV$2,0),FALSE),VLOOKUP($B81,'Justerad allokering'!$B$2:$AG$462,MATCH(I$2,'Justerad allokering'!$B$2:$AF$2,0),FALSE))</f>
        <v>0</v>
      </c>
      <c r="J81" s="28">
        <f>IF(ISERROR(1/VLOOKUP($B81,'Justerad allokering'!$B$2:$AG$462,MATCH(J$2,'Justerad allokering'!$B$2:$AF$2,0),FALSE)),VLOOKUP($B81,'Allokerad kvv'!$B$2:$AV$468,MATCH(J$2,'Allokerad kvv'!$B$2:$AV$2,0),FALSE),VLOOKUP($B81,'Justerad allokering'!$B$2:$AG$462,MATCH(J$2,'Justerad allokering'!$B$2:$AF$2,0),FALSE))</f>
        <v>0</v>
      </c>
      <c r="K81" s="28">
        <f>IF(ISERROR(1/VLOOKUP($B81,'Justerad allokering'!$B$2:$AG$462,MATCH(K$2,'Justerad allokering'!$B$2:$AF$2,0),FALSE)),VLOOKUP($B81,'Allokerad kvv'!$B$2:$AV$468,MATCH(K$2,'Allokerad kvv'!$B$2:$AV$2,0),FALSE),VLOOKUP($B81,'Justerad allokering'!$B$2:$AG$462,MATCH(K$2,'Justerad allokering'!$B$2:$AF$2,0),FALSE))</f>
        <v>0</v>
      </c>
      <c r="L81" s="28">
        <f>IF(ISERROR(1/VLOOKUP($B81,'Justerad allokering'!$B$2:$AG$462,MATCH(L$2,'Justerad allokering'!$B$2:$AF$2,0),FALSE)),VLOOKUP($B81,'Allokerad kvv'!$B$2:$AV$468,MATCH(L$2,'Allokerad kvv'!$B$2:$AV$2,0),FALSE),VLOOKUP($B81,'Justerad allokering'!$B$2:$AG$462,MATCH(L$2,'Justerad allokering'!$B$2:$AF$2,0),FALSE))</f>
        <v>0</v>
      </c>
      <c r="M81" s="28">
        <f>IF(ISERROR(1/VLOOKUP($B81,'Justerad allokering'!$B$2:$AG$462,MATCH(M$2,'Justerad allokering'!$B$2:$AF$2,0),FALSE)),VLOOKUP($B81,'Allokerad kvv'!$B$2:$AV$468,MATCH(M$2,'Allokerad kvv'!$B$2:$AV$2,0),FALSE),VLOOKUP($B81,'Justerad allokering'!$B$2:$AG$462,MATCH(M$2,'Justerad allokering'!$B$2:$AF$2,0),FALSE))</f>
        <v>0</v>
      </c>
      <c r="N81" s="28">
        <f>IF(ISERROR(1/VLOOKUP($B81,'Justerad allokering'!$B$2:$AG$462,MATCH(N$2,'Justerad allokering'!$B$2:$AF$2,0),FALSE)),VLOOKUP($B81,'Allokerad kvv'!$B$2:$AV$468,MATCH(N$2,'Allokerad kvv'!$B$2:$AV$2,0),FALSE),VLOOKUP($B81,'Justerad allokering'!$B$2:$AG$462,MATCH(N$2,'Justerad allokering'!$B$2:$AF$2,0),FALSE))</f>
        <v>0</v>
      </c>
      <c r="O81" s="28">
        <f>IF(ISERROR(1/VLOOKUP($B81,'Justerad allokering'!$B$2:$AG$462,MATCH(O$2,'Justerad allokering'!$B$2:$AF$2,0),FALSE)),VLOOKUP($B81,'Allokerad kvv'!$B$2:$AV$468,MATCH(O$2,'Allokerad kvv'!$B$2:$AV$2,0),FALSE),VLOOKUP($B81,'Justerad allokering'!$B$2:$AG$462,MATCH(O$2,'Justerad allokering'!$B$2:$AF$2,0),FALSE))</f>
        <v>0</v>
      </c>
      <c r="P81" s="28">
        <f>IF(ISERROR(1/VLOOKUP($B81,'Justerad allokering'!$B$2:$AG$462,MATCH(P$2,'Justerad allokering'!$B$2:$AF$2,0),FALSE)),VLOOKUP($B81,'Allokerad kvv'!$B$2:$AV$468,MATCH(P$2,'Allokerad kvv'!$B$2:$AV$2,0),FALSE),VLOOKUP($B81,'Justerad allokering'!$B$2:$AG$462,MATCH(P$2,'Justerad allokering'!$B$2:$AF$2,0),FALSE))</f>
        <v>0</v>
      </c>
      <c r="Q81" s="28">
        <f>IF(ISERROR(1/VLOOKUP($B81,'Justerad allokering'!$B$2:$AG$462,MATCH(Q$2,'Justerad allokering'!$B$2:$AF$2,0),FALSE)),VLOOKUP($B81,'Allokerad kvv'!$B$2:$AV$468,MATCH(Q$2,'Allokerad kvv'!$B$2:$AV$2,0),FALSE),VLOOKUP($B81,'Justerad allokering'!$B$2:$AG$462,MATCH(Q$2,'Justerad allokering'!$B$2:$AF$2,0),FALSE))</f>
        <v>0</v>
      </c>
      <c r="R81" s="28">
        <f>IF(ISERROR(1/VLOOKUP($B81,'Justerad allokering'!$B$2:$AG$462,MATCH(R$2,'Justerad allokering'!$B$2:$AF$2,0),FALSE)),VLOOKUP($B81,'Allokerad kvv'!$B$2:$AV$468,MATCH(R$2,'Allokerad kvv'!$B$2:$AV$2,0),FALSE),VLOOKUP($B81,'Justerad allokering'!$B$2:$AG$462,MATCH(R$2,'Justerad allokering'!$B$2:$AF$2,0),FALSE))</f>
        <v>0</v>
      </c>
      <c r="S81" s="28">
        <f>IF(ISERROR(1/VLOOKUP($B81,'Justerad allokering'!$B$2:$AG$462,MATCH(S$2,'Justerad allokering'!$B$2:$AF$2,0),FALSE)),VLOOKUP($B81,'Allokerad kvv'!$B$2:$AV$468,MATCH(S$2,'Allokerad kvv'!$B$2:$AV$2,0),FALSE),VLOOKUP($B81,'Justerad allokering'!$B$2:$AG$462,MATCH(S$2,'Justerad allokering'!$B$2:$AF$2,0),FALSE))</f>
        <v>0</v>
      </c>
      <c r="T81" s="28">
        <f>IF(ISERROR(1/VLOOKUP($B81,'Justerad allokering'!$B$2:$AG$462,MATCH(T$2,'Justerad allokering'!$B$2:$AF$2,0),FALSE)),VLOOKUP($B81,'Allokerad kvv'!$B$2:$AV$468,MATCH(T$2,'Allokerad kvv'!$B$2:$AV$2,0),FALSE),VLOOKUP($B81,'Justerad allokering'!$B$2:$AG$462,MATCH(T$2,'Justerad allokering'!$B$2:$AF$2,0),FALSE))</f>
        <v>0</v>
      </c>
      <c r="U81" s="28">
        <f>IF(ISERROR(1/VLOOKUP($B81,'Justerad allokering'!$B$2:$AG$462,MATCH(U$2,'Justerad allokering'!$B$2:$AF$2,0),FALSE)),VLOOKUP($B81,'Allokerad kvv'!$B$2:$AV$468,MATCH(U$2,'Allokerad kvv'!$B$2:$AV$2,0),FALSE),VLOOKUP($B81,'Justerad allokering'!$B$2:$AG$462,MATCH(U$2,'Justerad allokering'!$B$2:$AF$2,0),FALSE))</f>
        <v>0</v>
      </c>
      <c r="V81" s="28">
        <f>IF(ISERROR(1/VLOOKUP($B81,'Justerad allokering'!$B$2:$AG$462,MATCH(V$2,'Justerad allokering'!$B$2:$AF$2,0),FALSE)),VLOOKUP($B81,'Allokerad kvv'!$B$2:$AV$468,MATCH(V$2,'Allokerad kvv'!$B$2:$AV$2,0),FALSE),VLOOKUP($B81,'Justerad allokering'!$B$2:$AG$462,MATCH(V$2,'Justerad allokering'!$B$2:$AF$2,0),FALSE))</f>
        <v>0</v>
      </c>
      <c r="W81" s="28">
        <f>IF(ISERROR(1/VLOOKUP($B81,'Justerad allokering'!$B$2:$AG$462,MATCH(W$2,'Justerad allokering'!$B$2:$AF$2,0),FALSE)),VLOOKUP($B81,'Allokerad kvv'!$B$2:$AV$468,MATCH(W$2,'Allokerad kvv'!$B$2:$AV$2,0),FALSE),VLOOKUP($B81,'Justerad allokering'!$B$2:$AG$462,MATCH(W$2,'Justerad allokering'!$B$2:$AF$2,0),FALSE))</f>
        <v>0</v>
      </c>
      <c r="X81" s="28">
        <f>IF(ISERROR(1/VLOOKUP($B81,'Justerad allokering'!$B$2:$AG$462,MATCH(X$2,'Justerad allokering'!$B$2:$AF$2,0),FALSE)),VLOOKUP($B81,'Allokerad kvv'!$B$2:$AV$468,MATCH(X$2,'Allokerad kvv'!$B$2:$AV$2,0),FALSE),VLOOKUP($B81,'Justerad allokering'!$B$2:$AG$462,MATCH(X$2,'Justerad allokering'!$B$2:$AF$2,0),FALSE))</f>
        <v>0</v>
      </c>
      <c r="Y81" s="28">
        <f>IF(ISERROR(1/VLOOKUP($B81,'Justerad allokering'!$B$2:$AG$462,MATCH(Y$2,'Justerad allokering'!$B$2:$AF$2,0),FALSE)),VLOOKUP($B81,'Allokerad kvv'!$B$2:$AV$468,MATCH(Y$2,'Allokerad kvv'!$B$2:$AV$2,0),FALSE),VLOOKUP($B81,'Justerad allokering'!$B$2:$AG$462,MATCH(Y$2,'Justerad allokering'!$B$2:$AF$2,0),FALSE))</f>
        <v>0</v>
      </c>
      <c r="Z81" s="28">
        <f>IF(ISERROR(1/VLOOKUP($B81,'Justerad allokering'!$B$2:$AG$462,MATCH(Z$2,'Justerad allokering'!$B$2:$AF$2,0),FALSE)),VLOOKUP($B81,'Allokerad kvv'!$B$2:$AV$468,MATCH(Z$2,'Allokerad kvv'!$B$2:$AV$2,0),FALSE),VLOOKUP($B81,'Justerad allokering'!$B$2:$AG$462,MATCH(Z$2,'Justerad allokering'!$B$2:$AF$2,0),FALSE))</f>
        <v>0</v>
      </c>
      <c r="AA81" s="28"/>
      <c r="AB81" s="28"/>
      <c r="AE81">
        <f t="shared" si="3"/>
        <v>0</v>
      </c>
      <c r="AG81">
        <f t="shared" si="4"/>
        <v>0</v>
      </c>
      <c r="AH81">
        <f t="shared" si="5"/>
        <v>0</v>
      </c>
      <c r="AI81" s="55" t="str">
        <f>IF(AH81=0,"",AH81/VLOOKUP(B81,Kraftvärmeprod!$B$1:$BC$480,MATCH("Summa tillförd energi exklusive rökgaskondensering",Kraftvärmeprod!$B$1:$BC$1,0),FALSE))</f>
        <v/>
      </c>
    </row>
    <row r="82" spans="1:35" x14ac:dyDescent="0.25">
      <c r="A82" s="28" t="s">
        <v>80</v>
      </c>
      <c r="B82" s="28" t="s">
        <v>109</v>
      </c>
      <c r="C82" s="28">
        <f>IF(ISERROR(1/VLOOKUP($B82,'Justerad allokering'!$B$2:$AG$462,MATCH(C$2,'Justerad allokering'!$B$2:$AF$2,0),FALSE)),VLOOKUP($B82,'Allokerad kvv'!$B$2:$AV$468,MATCH(C$2,'Allokerad kvv'!$B$2:$AV$2,0),FALSE),VLOOKUP($B82,'Justerad allokering'!$B$2:$AG$462,MATCH(C$2,'Justerad allokering'!$B$2:$AF$2,0),FALSE))</f>
        <v>0</v>
      </c>
      <c r="D82" s="28">
        <f>IF(ISERROR(1/VLOOKUP($B82,'Justerad allokering'!$B$2:$AG$462,MATCH(D$2,'Justerad allokering'!$B$2:$AF$2,0),FALSE)),VLOOKUP($B82,'Allokerad kvv'!$B$2:$AV$468,MATCH(D$2,'Allokerad kvv'!$B$2:$AV$2,0),FALSE),VLOOKUP($B82,'Justerad allokering'!$B$2:$AG$462,MATCH(D$2,'Justerad allokering'!$B$2:$AF$2,0),FALSE))</f>
        <v>0</v>
      </c>
      <c r="E82" s="28">
        <f>IF(ISERROR(1/VLOOKUP($B82,'Justerad allokering'!$B$2:$AG$462,MATCH(E$2,'Justerad allokering'!$B$2:$AF$2,0),FALSE)),VLOOKUP($B82,'Allokerad kvv'!$B$2:$AV$468,MATCH(E$2,'Allokerad kvv'!$B$2:$AV$2,0),FALSE),VLOOKUP($B82,'Justerad allokering'!$B$2:$AG$462,MATCH(E$2,'Justerad allokering'!$B$2:$AF$2,0),FALSE))</f>
        <v>0</v>
      </c>
      <c r="F82" s="28">
        <f>IF(ISERROR(1/VLOOKUP($B82,'Justerad allokering'!$B$2:$AG$462,MATCH(F$2,'Justerad allokering'!$B$2:$AF$2,0),FALSE)),VLOOKUP($B82,'Allokerad kvv'!$B$2:$AV$468,MATCH(F$2,'Allokerad kvv'!$B$2:$AV$2,0),FALSE),VLOOKUP($B82,'Justerad allokering'!$B$2:$AG$462,MATCH(F$2,'Justerad allokering'!$B$2:$AF$2,0),FALSE))</f>
        <v>0</v>
      </c>
      <c r="G82" s="28">
        <f>IF(ISERROR(1/VLOOKUP($B82,'Justerad allokering'!$B$2:$AG$462,MATCH(G$2,'Justerad allokering'!$B$2:$AF$2,0),FALSE)),VLOOKUP($B82,'Allokerad kvv'!$B$2:$AV$468,MATCH(G$2,'Allokerad kvv'!$B$2:$AV$2,0),FALSE),VLOOKUP($B82,'Justerad allokering'!$B$2:$AG$462,MATCH(G$2,'Justerad allokering'!$B$2:$AF$2,0),FALSE))</f>
        <v>0</v>
      </c>
      <c r="H82" s="28">
        <f>IF(ISERROR(1/VLOOKUP($B82,'Justerad allokering'!$B$2:$AG$462,MATCH(H$2,'Justerad allokering'!$B$2:$AF$2,0),FALSE)),VLOOKUP($B82,'Allokerad kvv'!$B$2:$AV$468,MATCH(H$2,'Allokerad kvv'!$B$2:$AV$2,0),FALSE),VLOOKUP($B82,'Justerad allokering'!$B$2:$AG$462,MATCH(H$2,'Justerad allokering'!$B$2:$AF$2,0),FALSE))</f>
        <v>0</v>
      </c>
      <c r="I82" s="28">
        <f>IF(ISERROR(1/VLOOKUP($B82,'Justerad allokering'!$B$2:$AG$462,MATCH(I$2,'Justerad allokering'!$B$2:$AF$2,0),FALSE)),VLOOKUP($B82,'Allokerad kvv'!$B$2:$AV$468,MATCH(I$2,'Allokerad kvv'!$B$2:$AV$2,0),FALSE),VLOOKUP($B82,'Justerad allokering'!$B$2:$AG$462,MATCH(I$2,'Justerad allokering'!$B$2:$AF$2,0),FALSE))</f>
        <v>0</v>
      </c>
      <c r="J82" s="28">
        <f>IF(ISERROR(1/VLOOKUP($B82,'Justerad allokering'!$B$2:$AG$462,MATCH(J$2,'Justerad allokering'!$B$2:$AF$2,0),FALSE)),VLOOKUP($B82,'Allokerad kvv'!$B$2:$AV$468,MATCH(J$2,'Allokerad kvv'!$B$2:$AV$2,0),FALSE),VLOOKUP($B82,'Justerad allokering'!$B$2:$AG$462,MATCH(J$2,'Justerad allokering'!$B$2:$AF$2,0),FALSE))</f>
        <v>0</v>
      </c>
      <c r="K82" s="28">
        <f>IF(ISERROR(1/VLOOKUP($B82,'Justerad allokering'!$B$2:$AG$462,MATCH(K$2,'Justerad allokering'!$B$2:$AF$2,0),FALSE)),VLOOKUP($B82,'Allokerad kvv'!$B$2:$AV$468,MATCH(K$2,'Allokerad kvv'!$B$2:$AV$2,0),FALSE),VLOOKUP($B82,'Justerad allokering'!$B$2:$AG$462,MATCH(K$2,'Justerad allokering'!$B$2:$AF$2,0),FALSE))</f>
        <v>0</v>
      </c>
      <c r="L82" s="28">
        <f>IF(ISERROR(1/VLOOKUP($B82,'Justerad allokering'!$B$2:$AG$462,MATCH(L$2,'Justerad allokering'!$B$2:$AF$2,0),FALSE)),VLOOKUP($B82,'Allokerad kvv'!$B$2:$AV$468,MATCH(L$2,'Allokerad kvv'!$B$2:$AV$2,0),FALSE),VLOOKUP($B82,'Justerad allokering'!$B$2:$AG$462,MATCH(L$2,'Justerad allokering'!$B$2:$AF$2,0),FALSE))</f>
        <v>0</v>
      </c>
      <c r="M82" s="28">
        <f>IF(ISERROR(1/VLOOKUP($B82,'Justerad allokering'!$B$2:$AG$462,MATCH(M$2,'Justerad allokering'!$B$2:$AF$2,0),FALSE)),VLOOKUP($B82,'Allokerad kvv'!$B$2:$AV$468,MATCH(M$2,'Allokerad kvv'!$B$2:$AV$2,0),FALSE),VLOOKUP($B82,'Justerad allokering'!$B$2:$AG$462,MATCH(M$2,'Justerad allokering'!$B$2:$AF$2,0),FALSE))</f>
        <v>0</v>
      </c>
      <c r="N82" s="28">
        <f>IF(ISERROR(1/VLOOKUP($B82,'Justerad allokering'!$B$2:$AG$462,MATCH(N$2,'Justerad allokering'!$B$2:$AF$2,0),FALSE)),VLOOKUP($B82,'Allokerad kvv'!$B$2:$AV$468,MATCH(N$2,'Allokerad kvv'!$B$2:$AV$2,0),FALSE),VLOOKUP($B82,'Justerad allokering'!$B$2:$AG$462,MATCH(N$2,'Justerad allokering'!$B$2:$AF$2,0),FALSE))</f>
        <v>0</v>
      </c>
      <c r="O82" s="28">
        <f>IF(ISERROR(1/VLOOKUP($B82,'Justerad allokering'!$B$2:$AG$462,MATCH(O$2,'Justerad allokering'!$B$2:$AF$2,0),FALSE)),VLOOKUP($B82,'Allokerad kvv'!$B$2:$AV$468,MATCH(O$2,'Allokerad kvv'!$B$2:$AV$2,0),FALSE),VLOOKUP($B82,'Justerad allokering'!$B$2:$AG$462,MATCH(O$2,'Justerad allokering'!$B$2:$AF$2,0),FALSE))</f>
        <v>0</v>
      </c>
      <c r="P82" s="28">
        <f>IF(ISERROR(1/VLOOKUP($B82,'Justerad allokering'!$B$2:$AG$462,MATCH(P$2,'Justerad allokering'!$B$2:$AF$2,0),FALSE)),VLOOKUP($B82,'Allokerad kvv'!$B$2:$AV$468,MATCH(P$2,'Allokerad kvv'!$B$2:$AV$2,0),FALSE),VLOOKUP($B82,'Justerad allokering'!$B$2:$AG$462,MATCH(P$2,'Justerad allokering'!$B$2:$AF$2,0),FALSE))</f>
        <v>0</v>
      </c>
      <c r="Q82" s="28">
        <f>IF(ISERROR(1/VLOOKUP($B82,'Justerad allokering'!$B$2:$AG$462,MATCH(Q$2,'Justerad allokering'!$B$2:$AF$2,0),FALSE)),VLOOKUP($B82,'Allokerad kvv'!$B$2:$AV$468,MATCH(Q$2,'Allokerad kvv'!$B$2:$AV$2,0),FALSE),VLOOKUP($B82,'Justerad allokering'!$B$2:$AG$462,MATCH(Q$2,'Justerad allokering'!$B$2:$AF$2,0),FALSE))</f>
        <v>0</v>
      </c>
      <c r="R82" s="28">
        <f>IF(ISERROR(1/VLOOKUP($B82,'Justerad allokering'!$B$2:$AG$462,MATCH(R$2,'Justerad allokering'!$B$2:$AF$2,0),FALSE)),VLOOKUP($B82,'Allokerad kvv'!$B$2:$AV$468,MATCH(R$2,'Allokerad kvv'!$B$2:$AV$2,0),FALSE),VLOOKUP($B82,'Justerad allokering'!$B$2:$AG$462,MATCH(R$2,'Justerad allokering'!$B$2:$AF$2,0),FALSE))</f>
        <v>0</v>
      </c>
      <c r="S82" s="28">
        <f>IF(ISERROR(1/VLOOKUP($B82,'Justerad allokering'!$B$2:$AG$462,MATCH(S$2,'Justerad allokering'!$B$2:$AF$2,0),FALSE)),VLOOKUP($B82,'Allokerad kvv'!$B$2:$AV$468,MATCH(S$2,'Allokerad kvv'!$B$2:$AV$2,0),FALSE),VLOOKUP($B82,'Justerad allokering'!$B$2:$AG$462,MATCH(S$2,'Justerad allokering'!$B$2:$AF$2,0),FALSE))</f>
        <v>0</v>
      </c>
      <c r="T82" s="28">
        <f>IF(ISERROR(1/VLOOKUP($B82,'Justerad allokering'!$B$2:$AG$462,MATCH(T$2,'Justerad allokering'!$B$2:$AF$2,0),FALSE)),VLOOKUP($B82,'Allokerad kvv'!$B$2:$AV$468,MATCH(T$2,'Allokerad kvv'!$B$2:$AV$2,0),FALSE),VLOOKUP($B82,'Justerad allokering'!$B$2:$AG$462,MATCH(T$2,'Justerad allokering'!$B$2:$AF$2,0),FALSE))</f>
        <v>0</v>
      </c>
      <c r="U82" s="28">
        <f>IF(ISERROR(1/VLOOKUP($B82,'Justerad allokering'!$B$2:$AG$462,MATCH(U$2,'Justerad allokering'!$B$2:$AF$2,0),FALSE)),VLOOKUP($B82,'Allokerad kvv'!$B$2:$AV$468,MATCH(U$2,'Allokerad kvv'!$B$2:$AV$2,0),FALSE),VLOOKUP($B82,'Justerad allokering'!$B$2:$AG$462,MATCH(U$2,'Justerad allokering'!$B$2:$AF$2,0),FALSE))</f>
        <v>0</v>
      </c>
      <c r="V82" s="28">
        <f>IF(ISERROR(1/VLOOKUP($B82,'Justerad allokering'!$B$2:$AG$462,MATCH(V$2,'Justerad allokering'!$B$2:$AF$2,0),FALSE)),VLOOKUP($B82,'Allokerad kvv'!$B$2:$AV$468,MATCH(V$2,'Allokerad kvv'!$B$2:$AV$2,0),FALSE),VLOOKUP($B82,'Justerad allokering'!$B$2:$AG$462,MATCH(V$2,'Justerad allokering'!$B$2:$AF$2,0),FALSE))</f>
        <v>0</v>
      </c>
      <c r="W82" s="28">
        <f>IF(ISERROR(1/VLOOKUP($B82,'Justerad allokering'!$B$2:$AG$462,MATCH(W$2,'Justerad allokering'!$B$2:$AF$2,0),FALSE)),VLOOKUP($B82,'Allokerad kvv'!$B$2:$AV$468,MATCH(W$2,'Allokerad kvv'!$B$2:$AV$2,0),FALSE),VLOOKUP($B82,'Justerad allokering'!$B$2:$AG$462,MATCH(W$2,'Justerad allokering'!$B$2:$AF$2,0),FALSE))</f>
        <v>0</v>
      </c>
      <c r="X82" s="28">
        <f>IF(ISERROR(1/VLOOKUP($B82,'Justerad allokering'!$B$2:$AG$462,MATCH(X$2,'Justerad allokering'!$B$2:$AF$2,0),FALSE)),VLOOKUP($B82,'Allokerad kvv'!$B$2:$AV$468,MATCH(X$2,'Allokerad kvv'!$B$2:$AV$2,0),FALSE),VLOOKUP($B82,'Justerad allokering'!$B$2:$AG$462,MATCH(X$2,'Justerad allokering'!$B$2:$AF$2,0),FALSE))</f>
        <v>0</v>
      </c>
      <c r="Y82" s="28">
        <f>IF(ISERROR(1/VLOOKUP($B82,'Justerad allokering'!$B$2:$AG$462,MATCH(Y$2,'Justerad allokering'!$B$2:$AF$2,0),FALSE)),VLOOKUP($B82,'Allokerad kvv'!$B$2:$AV$468,MATCH(Y$2,'Allokerad kvv'!$B$2:$AV$2,0),FALSE),VLOOKUP($B82,'Justerad allokering'!$B$2:$AG$462,MATCH(Y$2,'Justerad allokering'!$B$2:$AF$2,0),FALSE))</f>
        <v>0</v>
      </c>
      <c r="Z82" s="28">
        <f>IF(ISERROR(1/VLOOKUP($B82,'Justerad allokering'!$B$2:$AG$462,MATCH(Z$2,'Justerad allokering'!$B$2:$AF$2,0),FALSE)),VLOOKUP($B82,'Allokerad kvv'!$B$2:$AV$468,MATCH(Z$2,'Allokerad kvv'!$B$2:$AV$2,0),FALSE),VLOOKUP($B82,'Justerad allokering'!$B$2:$AG$462,MATCH(Z$2,'Justerad allokering'!$B$2:$AF$2,0),FALSE))</f>
        <v>0</v>
      </c>
      <c r="AA82" s="28"/>
      <c r="AB82" s="28"/>
      <c r="AE82">
        <f t="shared" si="3"/>
        <v>0</v>
      </c>
      <c r="AG82">
        <f t="shared" si="4"/>
        <v>0</v>
      </c>
      <c r="AH82">
        <f t="shared" si="5"/>
        <v>0</v>
      </c>
      <c r="AI82" s="55" t="str">
        <f>IF(AH82=0,"",AH82/VLOOKUP(B82,Kraftvärmeprod!$B$1:$BC$480,MATCH("Summa tillförd energi exklusive rökgaskondensering",Kraftvärmeprod!$B$1:$BC$1,0),FALSE))</f>
        <v/>
      </c>
    </row>
    <row r="83" spans="1:35" x14ac:dyDescent="0.25">
      <c r="A83" s="28" t="s">
        <v>80</v>
      </c>
      <c r="B83" s="28" t="s">
        <v>110</v>
      </c>
      <c r="C83" s="28">
        <f>IF(ISERROR(1/VLOOKUP($B83,'Justerad allokering'!$B$2:$AG$462,MATCH(C$2,'Justerad allokering'!$B$2:$AF$2,0),FALSE)),VLOOKUP($B83,'Allokerad kvv'!$B$2:$AV$468,MATCH(C$2,'Allokerad kvv'!$B$2:$AV$2,0),FALSE),VLOOKUP($B83,'Justerad allokering'!$B$2:$AG$462,MATCH(C$2,'Justerad allokering'!$B$2:$AF$2,0),FALSE))</f>
        <v>570.71699999999998</v>
      </c>
      <c r="D83" s="28">
        <f>IF(ISERROR(1/VLOOKUP($B83,'Justerad allokering'!$B$2:$AG$462,MATCH(D$2,'Justerad allokering'!$B$2:$AF$2,0),FALSE)),VLOOKUP($B83,'Allokerad kvv'!$B$2:$AV$468,MATCH(D$2,'Allokerad kvv'!$B$2:$AV$2,0),FALSE),VLOOKUP($B83,'Justerad allokering'!$B$2:$AG$462,MATCH(D$2,'Justerad allokering'!$B$2:$AF$2,0),FALSE))</f>
        <v>0</v>
      </c>
      <c r="E83" s="28">
        <f>IF(ISERROR(1/VLOOKUP($B83,'Justerad allokering'!$B$2:$AG$462,MATCH(E$2,'Justerad allokering'!$B$2:$AF$2,0),FALSE)),VLOOKUP($B83,'Allokerad kvv'!$B$2:$AV$468,MATCH(E$2,'Allokerad kvv'!$B$2:$AV$2,0),FALSE),VLOOKUP($B83,'Justerad allokering'!$B$2:$AG$462,MATCH(E$2,'Justerad allokering'!$B$2:$AF$2,0),FALSE))</f>
        <v>0</v>
      </c>
      <c r="F83" s="28">
        <f>IF(ISERROR(1/VLOOKUP($B83,'Justerad allokering'!$B$2:$AG$462,MATCH(F$2,'Justerad allokering'!$B$2:$AF$2,0),FALSE)),VLOOKUP($B83,'Allokerad kvv'!$B$2:$AV$468,MATCH(F$2,'Allokerad kvv'!$B$2:$AV$2,0),FALSE),VLOOKUP($B83,'Justerad allokering'!$B$2:$AG$462,MATCH(F$2,'Justerad allokering'!$B$2:$AF$2,0),FALSE))</f>
        <v>0</v>
      </c>
      <c r="G83" s="28">
        <f>IF(ISERROR(1/VLOOKUP($B83,'Justerad allokering'!$B$2:$AG$462,MATCH(G$2,'Justerad allokering'!$B$2:$AF$2,0),FALSE)),VLOOKUP($B83,'Allokerad kvv'!$B$2:$AV$468,MATCH(G$2,'Allokerad kvv'!$B$2:$AV$2,0),FALSE),VLOOKUP($B83,'Justerad allokering'!$B$2:$AG$462,MATCH(G$2,'Justerad allokering'!$B$2:$AF$2,0),FALSE))</f>
        <v>14.230600000000001</v>
      </c>
      <c r="H83" s="28">
        <f>IF(ISERROR(1/VLOOKUP($B83,'Justerad allokering'!$B$2:$AG$462,MATCH(H$2,'Justerad allokering'!$B$2:$AF$2,0),FALSE)),VLOOKUP($B83,'Allokerad kvv'!$B$2:$AV$468,MATCH(H$2,'Allokerad kvv'!$B$2:$AV$2,0),FALSE),VLOOKUP($B83,'Justerad allokering'!$B$2:$AG$462,MATCH(H$2,'Justerad allokering'!$B$2:$AF$2,0),FALSE))</f>
        <v>0</v>
      </c>
      <c r="I83" s="28">
        <f>IF(ISERROR(1/VLOOKUP($B83,'Justerad allokering'!$B$2:$AG$462,MATCH(I$2,'Justerad allokering'!$B$2:$AF$2,0),FALSE)),VLOOKUP($B83,'Allokerad kvv'!$B$2:$AV$468,MATCH(I$2,'Allokerad kvv'!$B$2:$AV$2,0),FALSE),VLOOKUP($B83,'Justerad allokering'!$B$2:$AG$462,MATCH(I$2,'Justerad allokering'!$B$2:$AF$2,0),FALSE))</f>
        <v>0</v>
      </c>
      <c r="J83" s="28">
        <f>IF(ISERROR(1/VLOOKUP($B83,'Justerad allokering'!$B$2:$AG$462,MATCH(J$2,'Justerad allokering'!$B$2:$AF$2,0),FALSE)),VLOOKUP($B83,'Allokerad kvv'!$B$2:$AV$468,MATCH(J$2,'Allokerad kvv'!$B$2:$AV$2,0),FALSE),VLOOKUP($B83,'Justerad allokering'!$B$2:$AG$462,MATCH(J$2,'Justerad allokering'!$B$2:$AF$2,0),FALSE))</f>
        <v>52.151299999999999</v>
      </c>
      <c r="K83" s="28">
        <f>IF(ISERROR(1/VLOOKUP($B83,'Justerad allokering'!$B$2:$AG$462,MATCH(K$2,'Justerad allokering'!$B$2:$AF$2,0),FALSE)),VLOOKUP($B83,'Allokerad kvv'!$B$2:$AV$468,MATCH(K$2,'Allokerad kvv'!$B$2:$AV$2,0),FALSE),VLOOKUP($B83,'Justerad allokering'!$B$2:$AG$462,MATCH(K$2,'Justerad allokering'!$B$2:$AF$2,0),FALSE))</f>
        <v>37.357999999999997</v>
      </c>
      <c r="L83" s="28">
        <f>IF(ISERROR(1/VLOOKUP($B83,'Justerad allokering'!$B$2:$AG$462,MATCH(L$2,'Justerad allokering'!$B$2:$AF$2,0),FALSE)),VLOOKUP($B83,'Allokerad kvv'!$B$2:$AV$468,MATCH(L$2,'Allokerad kvv'!$B$2:$AV$2,0),FALSE),VLOOKUP($B83,'Justerad allokering'!$B$2:$AG$462,MATCH(L$2,'Justerad allokering'!$B$2:$AF$2,0),FALSE))</f>
        <v>0</v>
      </c>
      <c r="M83" s="28">
        <f>IF(ISERROR(1/VLOOKUP($B83,'Justerad allokering'!$B$2:$AG$462,MATCH(M$2,'Justerad allokering'!$B$2:$AF$2,0),FALSE)),VLOOKUP($B83,'Allokerad kvv'!$B$2:$AV$468,MATCH(M$2,'Allokerad kvv'!$B$2:$AV$2,0),FALSE),VLOOKUP($B83,'Justerad allokering'!$B$2:$AG$462,MATCH(M$2,'Justerad allokering'!$B$2:$AF$2,0),FALSE))</f>
        <v>56.708199999999998</v>
      </c>
      <c r="N83" s="28">
        <f>IF(ISERROR(1/VLOOKUP($B83,'Justerad allokering'!$B$2:$AG$462,MATCH(N$2,'Justerad allokering'!$B$2:$AF$2,0),FALSE)),VLOOKUP($B83,'Allokerad kvv'!$B$2:$AV$468,MATCH(N$2,'Allokerad kvv'!$B$2:$AV$2,0),FALSE),VLOOKUP($B83,'Justerad allokering'!$B$2:$AG$462,MATCH(N$2,'Justerad allokering'!$B$2:$AF$2,0),FALSE))</f>
        <v>0</v>
      </c>
      <c r="O83" s="28">
        <f>IF(ISERROR(1/VLOOKUP($B83,'Justerad allokering'!$B$2:$AG$462,MATCH(O$2,'Justerad allokering'!$B$2:$AF$2,0),FALSE)),VLOOKUP($B83,'Allokerad kvv'!$B$2:$AV$468,MATCH(O$2,'Allokerad kvv'!$B$2:$AV$2,0),FALSE),VLOOKUP($B83,'Justerad allokering'!$B$2:$AG$462,MATCH(O$2,'Justerad allokering'!$B$2:$AF$2,0),FALSE))</f>
        <v>0</v>
      </c>
      <c r="P83" s="28">
        <f>IF(ISERROR(1/VLOOKUP($B83,'Justerad allokering'!$B$2:$AG$462,MATCH(P$2,'Justerad allokering'!$B$2:$AF$2,0),FALSE)),VLOOKUP($B83,'Allokerad kvv'!$B$2:$AV$468,MATCH(P$2,'Allokerad kvv'!$B$2:$AV$2,0),FALSE),VLOOKUP($B83,'Justerad allokering'!$B$2:$AG$462,MATCH(P$2,'Justerad allokering'!$B$2:$AF$2,0),FALSE))</f>
        <v>0</v>
      </c>
      <c r="Q83" s="28">
        <f>IF(ISERROR(1/VLOOKUP($B83,'Justerad allokering'!$B$2:$AG$462,MATCH(Q$2,'Justerad allokering'!$B$2:$AF$2,0),FALSE)),VLOOKUP($B83,'Allokerad kvv'!$B$2:$AV$468,MATCH(Q$2,'Allokerad kvv'!$B$2:$AV$2,0),FALSE),VLOOKUP($B83,'Justerad allokering'!$B$2:$AG$462,MATCH(Q$2,'Justerad allokering'!$B$2:$AF$2,0),FALSE))</f>
        <v>73.215100000000007</v>
      </c>
      <c r="R83" s="28">
        <f>IF(ISERROR(1/VLOOKUP($B83,'Justerad allokering'!$B$2:$AG$462,MATCH(R$2,'Justerad allokering'!$B$2:$AF$2,0),FALSE)),VLOOKUP($B83,'Allokerad kvv'!$B$2:$AV$468,MATCH(R$2,'Allokerad kvv'!$B$2:$AV$2,0),FALSE),VLOOKUP($B83,'Justerad allokering'!$B$2:$AG$462,MATCH(R$2,'Justerad allokering'!$B$2:$AF$2,0),FALSE))</f>
        <v>0</v>
      </c>
      <c r="S83" s="28">
        <f>IF(ISERROR(1/VLOOKUP($B83,'Justerad allokering'!$B$2:$AG$462,MATCH(S$2,'Justerad allokering'!$B$2:$AF$2,0),FALSE)),VLOOKUP($B83,'Allokerad kvv'!$B$2:$AV$468,MATCH(S$2,'Allokerad kvv'!$B$2:$AV$2,0),FALSE),VLOOKUP($B83,'Justerad allokering'!$B$2:$AG$462,MATCH(S$2,'Justerad allokering'!$B$2:$AF$2,0),FALSE))</f>
        <v>0</v>
      </c>
      <c r="T83" s="28">
        <f>IF(ISERROR(1/VLOOKUP($B83,'Justerad allokering'!$B$2:$AG$462,MATCH(T$2,'Justerad allokering'!$B$2:$AF$2,0),FALSE)),VLOOKUP($B83,'Allokerad kvv'!$B$2:$AV$468,MATCH(T$2,'Allokerad kvv'!$B$2:$AV$2,0),FALSE),VLOOKUP($B83,'Justerad allokering'!$B$2:$AG$462,MATCH(T$2,'Justerad allokering'!$B$2:$AF$2,0),FALSE))</f>
        <v>0</v>
      </c>
      <c r="U83" s="28">
        <f>IF(ISERROR(1/VLOOKUP($B83,'Justerad allokering'!$B$2:$AG$462,MATCH(U$2,'Justerad allokering'!$B$2:$AF$2,0),FALSE)),VLOOKUP($B83,'Allokerad kvv'!$B$2:$AV$468,MATCH(U$2,'Allokerad kvv'!$B$2:$AV$2,0),FALSE),VLOOKUP($B83,'Justerad allokering'!$B$2:$AG$462,MATCH(U$2,'Justerad allokering'!$B$2:$AF$2,0),FALSE))</f>
        <v>0</v>
      </c>
      <c r="V83" s="28">
        <f>IF(ISERROR(1/VLOOKUP($B83,'Justerad allokering'!$B$2:$AG$462,MATCH(V$2,'Justerad allokering'!$B$2:$AF$2,0),FALSE)),VLOOKUP($B83,'Allokerad kvv'!$B$2:$AV$468,MATCH(V$2,'Allokerad kvv'!$B$2:$AV$2,0),FALSE),VLOOKUP($B83,'Justerad allokering'!$B$2:$AG$462,MATCH(V$2,'Justerad allokering'!$B$2:$AF$2,0),FALSE))</f>
        <v>0</v>
      </c>
      <c r="W83" s="28">
        <f>IF(ISERROR(1/VLOOKUP($B83,'Justerad allokering'!$B$2:$AG$462,MATCH(W$2,'Justerad allokering'!$B$2:$AF$2,0),FALSE)),VLOOKUP($B83,'Allokerad kvv'!$B$2:$AV$468,MATCH(W$2,'Allokerad kvv'!$B$2:$AV$2,0),FALSE),VLOOKUP($B83,'Justerad allokering'!$B$2:$AG$462,MATCH(W$2,'Justerad allokering'!$B$2:$AF$2,0),FALSE))</f>
        <v>0</v>
      </c>
      <c r="X83" s="28">
        <f>IF(ISERROR(1/VLOOKUP($B83,'Justerad allokering'!$B$2:$AG$462,MATCH(X$2,'Justerad allokering'!$B$2:$AF$2,0),FALSE)),VLOOKUP($B83,'Allokerad kvv'!$B$2:$AV$468,MATCH(X$2,'Allokerad kvv'!$B$2:$AV$2,0),FALSE),VLOOKUP($B83,'Justerad allokering'!$B$2:$AG$462,MATCH(X$2,'Justerad allokering'!$B$2:$AF$2,0),FALSE))</f>
        <v>0</v>
      </c>
      <c r="Y83" s="28">
        <f>IF(ISERROR(1/VLOOKUP($B83,'Justerad allokering'!$B$2:$AG$462,MATCH(Y$2,'Justerad allokering'!$B$2:$AF$2,0),FALSE)),VLOOKUP($B83,'Allokerad kvv'!$B$2:$AV$468,MATCH(Y$2,'Allokerad kvv'!$B$2:$AV$2,0),FALSE),VLOOKUP($B83,'Justerad allokering'!$B$2:$AG$462,MATCH(Y$2,'Justerad allokering'!$B$2:$AF$2,0),FALSE))</f>
        <v>0</v>
      </c>
      <c r="Z83" s="28">
        <f>IF(ISERROR(1/VLOOKUP($B83,'Justerad allokering'!$B$2:$AG$462,MATCH(Z$2,'Justerad allokering'!$B$2:$AF$2,0),FALSE)),VLOOKUP($B83,'Allokerad kvv'!$B$2:$AV$468,MATCH(Z$2,'Allokerad kvv'!$B$2:$AV$2,0),FALSE),VLOOKUP($B83,'Justerad allokering'!$B$2:$AG$462,MATCH(Z$2,'Justerad allokering'!$B$2:$AF$2,0),FALSE))</f>
        <v>0</v>
      </c>
      <c r="AA83" s="28"/>
      <c r="AB83" s="28"/>
      <c r="AE83">
        <f t="shared" si="3"/>
        <v>804.38019999999995</v>
      </c>
      <c r="AG83">
        <f t="shared" si="4"/>
        <v>767.0222</v>
      </c>
      <c r="AH83">
        <f t="shared" si="5"/>
        <v>767.0222</v>
      </c>
      <c r="AI83" s="55">
        <f>IF(AH83=0,"",AH83/VLOOKUP(B83,Kraftvärmeprod!$B$1:$BC$480,MATCH("Summa tillförd energi exklusive rökgaskondensering",Kraftvärmeprod!$B$1:$BC$1,0),FALSE))</f>
        <v>0.47288668310727494</v>
      </c>
    </row>
    <row r="84" spans="1:35" x14ac:dyDescent="0.25">
      <c r="A84" s="28" t="s">
        <v>80</v>
      </c>
      <c r="B84" s="28" t="s">
        <v>111</v>
      </c>
      <c r="C84" s="28">
        <f>IF(ISERROR(1/VLOOKUP($B84,'Justerad allokering'!$B$2:$AG$462,MATCH(C$2,'Justerad allokering'!$B$2:$AF$2,0),FALSE)),VLOOKUP($B84,'Allokerad kvv'!$B$2:$AV$468,MATCH(C$2,'Allokerad kvv'!$B$2:$AV$2,0),FALSE),VLOOKUP($B84,'Justerad allokering'!$B$2:$AG$462,MATCH(C$2,'Justerad allokering'!$B$2:$AF$2,0),FALSE))</f>
        <v>0</v>
      </c>
      <c r="D84" s="28">
        <f>IF(ISERROR(1/VLOOKUP($B84,'Justerad allokering'!$B$2:$AG$462,MATCH(D$2,'Justerad allokering'!$B$2:$AF$2,0),FALSE)),VLOOKUP($B84,'Allokerad kvv'!$B$2:$AV$468,MATCH(D$2,'Allokerad kvv'!$B$2:$AV$2,0),FALSE),VLOOKUP($B84,'Justerad allokering'!$B$2:$AG$462,MATCH(D$2,'Justerad allokering'!$B$2:$AF$2,0),FALSE))</f>
        <v>0</v>
      </c>
      <c r="E84" s="28">
        <f>IF(ISERROR(1/VLOOKUP($B84,'Justerad allokering'!$B$2:$AG$462,MATCH(E$2,'Justerad allokering'!$B$2:$AF$2,0),FALSE)),VLOOKUP($B84,'Allokerad kvv'!$B$2:$AV$468,MATCH(E$2,'Allokerad kvv'!$B$2:$AV$2,0),FALSE),VLOOKUP($B84,'Justerad allokering'!$B$2:$AG$462,MATCH(E$2,'Justerad allokering'!$B$2:$AF$2,0),FALSE))</f>
        <v>0</v>
      </c>
      <c r="F84" s="28">
        <f>IF(ISERROR(1/VLOOKUP($B84,'Justerad allokering'!$B$2:$AG$462,MATCH(F$2,'Justerad allokering'!$B$2:$AF$2,0),FALSE)),VLOOKUP($B84,'Allokerad kvv'!$B$2:$AV$468,MATCH(F$2,'Allokerad kvv'!$B$2:$AV$2,0),FALSE),VLOOKUP($B84,'Justerad allokering'!$B$2:$AG$462,MATCH(F$2,'Justerad allokering'!$B$2:$AF$2,0),FALSE))</f>
        <v>0</v>
      </c>
      <c r="G84" s="28">
        <f>IF(ISERROR(1/VLOOKUP($B84,'Justerad allokering'!$B$2:$AG$462,MATCH(G$2,'Justerad allokering'!$B$2:$AF$2,0),FALSE)),VLOOKUP($B84,'Allokerad kvv'!$B$2:$AV$468,MATCH(G$2,'Allokerad kvv'!$B$2:$AV$2,0),FALSE),VLOOKUP($B84,'Justerad allokering'!$B$2:$AG$462,MATCH(G$2,'Justerad allokering'!$B$2:$AF$2,0),FALSE))</f>
        <v>0</v>
      </c>
      <c r="H84" s="28">
        <f>IF(ISERROR(1/VLOOKUP($B84,'Justerad allokering'!$B$2:$AG$462,MATCH(H$2,'Justerad allokering'!$B$2:$AF$2,0),FALSE)),VLOOKUP($B84,'Allokerad kvv'!$B$2:$AV$468,MATCH(H$2,'Allokerad kvv'!$B$2:$AV$2,0),FALSE),VLOOKUP($B84,'Justerad allokering'!$B$2:$AG$462,MATCH(H$2,'Justerad allokering'!$B$2:$AF$2,0),FALSE))</f>
        <v>0</v>
      </c>
      <c r="I84" s="28">
        <f>IF(ISERROR(1/VLOOKUP($B84,'Justerad allokering'!$B$2:$AG$462,MATCH(I$2,'Justerad allokering'!$B$2:$AF$2,0),FALSE)),VLOOKUP($B84,'Allokerad kvv'!$B$2:$AV$468,MATCH(I$2,'Allokerad kvv'!$B$2:$AV$2,0),FALSE),VLOOKUP($B84,'Justerad allokering'!$B$2:$AG$462,MATCH(I$2,'Justerad allokering'!$B$2:$AF$2,0),FALSE))</f>
        <v>0</v>
      </c>
      <c r="J84" s="28">
        <f>IF(ISERROR(1/VLOOKUP($B84,'Justerad allokering'!$B$2:$AG$462,MATCH(J$2,'Justerad allokering'!$B$2:$AF$2,0),FALSE)),VLOOKUP($B84,'Allokerad kvv'!$B$2:$AV$468,MATCH(J$2,'Allokerad kvv'!$B$2:$AV$2,0),FALSE),VLOOKUP($B84,'Justerad allokering'!$B$2:$AG$462,MATCH(J$2,'Justerad allokering'!$B$2:$AF$2,0),FALSE))</f>
        <v>0</v>
      </c>
      <c r="K84" s="28">
        <f>IF(ISERROR(1/VLOOKUP($B84,'Justerad allokering'!$B$2:$AG$462,MATCH(K$2,'Justerad allokering'!$B$2:$AF$2,0),FALSE)),VLOOKUP($B84,'Allokerad kvv'!$B$2:$AV$468,MATCH(K$2,'Allokerad kvv'!$B$2:$AV$2,0),FALSE),VLOOKUP($B84,'Justerad allokering'!$B$2:$AG$462,MATCH(K$2,'Justerad allokering'!$B$2:$AF$2,0),FALSE))</f>
        <v>0</v>
      </c>
      <c r="L84" s="28">
        <f>IF(ISERROR(1/VLOOKUP($B84,'Justerad allokering'!$B$2:$AG$462,MATCH(L$2,'Justerad allokering'!$B$2:$AF$2,0),FALSE)),VLOOKUP($B84,'Allokerad kvv'!$B$2:$AV$468,MATCH(L$2,'Allokerad kvv'!$B$2:$AV$2,0),FALSE),VLOOKUP($B84,'Justerad allokering'!$B$2:$AG$462,MATCH(L$2,'Justerad allokering'!$B$2:$AF$2,0),FALSE))</f>
        <v>0</v>
      </c>
      <c r="M84" s="28">
        <f>IF(ISERROR(1/VLOOKUP($B84,'Justerad allokering'!$B$2:$AG$462,MATCH(M$2,'Justerad allokering'!$B$2:$AF$2,0),FALSE)),VLOOKUP($B84,'Allokerad kvv'!$B$2:$AV$468,MATCH(M$2,'Allokerad kvv'!$B$2:$AV$2,0),FALSE),VLOOKUP($B84,'Justerad allokering'!$B$2:$AG$462,MATCH(M$2,'Justerad allokering'!$B$2:$AF$2,0),FALSE))</f>
        <v>0</v>
      </c>
      <c r="N84" s="28">
        <f>IF(ISERROR(1/VLOOKUP($B84,'Justerad allokering'!$B$2:$AG$462,MATCH(N$2,'Justerad allokering'!$B$2:$AF$2,0),FALSE)),VLOOKUP($B84,'Allokerad kvv'!$B$2:$AV$468,MATCH(N$2,'Allokerad kvv'!$B$2:$AV$2,0),FALSE),VLOOKUP($B84,'Justerad allokering'!$B$2:$AG$462,MATCH(N$2,'Justerad allokering'!$B$2:$AF$2,0),FALSE))</f>
        <v>0</v>
      </c>
      <c r="O84" s="28">
        <f>IF(ISERROR(1/VLOOKUP($B84,'Justerad allokering'!$B$2:$AG$462,MATCH(O$2,'Justerad allokering'!$B$2:$AF$2,0),FALSE)),VLOOKUP($B84,'Allokerad kvv'!$B$2:$AV$468,MATCH(O$2,'Allokerad kvv'!$B$2:$AV$2,0),FALSE),VLOOKUP($B84,'Justerad allokering'!$B$2:$AG$462,MATCH(O$2,'Justerad allokering'!$B$2:$AF$2,0),FALSE))</f>
        <v>0</v>
      </c>
      <c r="P84" s="28">
        <f>IF(ISERROR(1/VLOOKUP($B84,'Justerad allokering'!$B$2:$AG$462,MATCH(P$2,'Justerad allokering'!$B$2:$AF$2,0),FALSE)),VLOOKUP($B84,'Allokerad kvv'!$B$2:$AV$468,MATCH(P$2,'Allokerad kvv'!$B$2:$AV$2,0),FALSE),VLOOKUP($B84,'Justerad allokering'!$B$2:$AG$462,MATCH(P$2,'Justerad allokering'!$B$2:$AF$2,0),FALSE))</f>
        <v>0</v>
      </c>
      <c r="Q84" s="28">
        <f>IF(ISERROR(1/VLOOKUP($B84,'Justerad allokering'!$B$2:$AG$462,MATCH(Q$2,'Justerad allokering'!$B$2:$AF$2,0),FALSE)),VLOOKUP($B84,'Allokerad kvv'!$B$2:$AV$468,MATCH(Q$2,'Allokerad kvv'!$B$2:$AV$2,0),FALSE),VLOOKUP($B84,'Justerad allokering'!$B$2:$AG$462,MATCH(Q$2,'Justerad allokering'!$B$2:$AF$2,0),FALSE))</f>
        <v>0</v>
      </c>
      <c r="R84" s="28">
        <f>IF(ISERROR(1/VLOOKUP($B84,'Justerad allokering'!$B$2:$AG$462,MATCH(R$2,'Justerad allokering'!$B$2:$AF$2,0),FALSE)),VLOOKUP($B84,'Allokerad kvv'!$B$2:$AV$468,MATCH(R$2,'Allokerad kvv'!$B$2:$AV$2,0),FALSE),VLOOKUP($B84,'Justerad allokering'!$B$2:$AG$462,MATCH(R$2,'Justerad allokering'!$B$2:$AF$2,0),FALSE))</f>
        <v>0</v>
      </c>
      <c r="S84" s="28">
        <f>IF(ISERROR(1/VLOOKUP($B84,'Justerad allokering'!$B$2:$AG$462,MATCH(S$2,'Justerad allokering'!$B$2:$AF$2,0),FALSE)),VLOOKUP($B84,'Allokerad kvv'!$B$2:$AV$468,MATCH(S$2,'Allokerad kvv'!$B$2:$AV$2,0),FALSE),VLOOKUP($B84,'Justerad allokering'!$B$2:$AG$462,MATCH(S$2,'Justerad allokering'!$B$2:$AF$2,0),FALSE))</f>
        <v>0</v>
      </c>
      <c r="T84" s="28">
        <f>IF(ISERROR(1/VLOOKUP($B84,'Justerad allokering'!$B$2:$AG$462,MATCH(T$2,'Justerad allokering'!$B$2:$AF$2,0),FALSE)),VLOOKUP($B84,'Allokerad kvv'!$B$2:$AV$468,MATCH(T$2,'Allokerad kvv'!$B$2:$AV$2,0),FALSE),VLOOKUP($B84,'Justerad allokering'!$B$2:$AG$462,MATCH(T$2,'Justerad allokering'!$B$2:$AF$2,0),FALSE))</f>
        <v>0</v>
      </c>
      <c r="U84" s="28">
        <f>IF(ISERROR(1/VLOOKUP($B84,'Justerad allokering'!$B$2:$AG$462,MATCH(U$2,'Justerad allokering'!$B$2:$AF$2,0),FALSE)),VLOOKUP($B84,'Allokerad kvv'!$B$2:$AV$468,MATCH(U$2,'Allokerad kvv'!$B$2:$AV$2,0),FALSE),VLOOKUP($B84,'Justerad allokering'!$B$2:$AG$462,MATCH(U$2,'Justerad allokering'!$B$2:$AF$2,0),FALSE))</f>
        <v>0</v>
      </c>
      <c r="V84" s="28">
        <f>IF(ISERROR(1/VLOOKUP($B84,'Justerad allokering'!$B$2:$AG$462,MATCH(V$2,'Justerad allokering'!$B$2:$AF$2,0),FALSE)),VLOOKUP($B84,'Allokerad kvv'!$B$2:$AV$468,MATCH(V$2,'Allokerad kvv'!$B$2:$AV$2,0),FALSE),VLOOKUP($B84,'Justerad allokering'!$B$2:$AG$462,MATCH(V$2,'Justerad allokering'!$B$2:$AF$2,0),FALSE))</f>
        <v>0</v>
      </c>
      <c r="W84" s="28">
        <f>IF(ISERROR(1/VLOOKUP($B84,'Justerad allokering'!$B$2:$AG$462,MATCH(W$2,'Justerad allokering'!$B$2:$AF$2,0),FALSE)),VLOOKUP($B84,'Allokerad kvv'!$B$2:$AV$468,MATCH(W$2,'Allokerad kvv'!$B$2:$AV$2,0),FALSE),VLOOKUP($B84,'Justerad allokering'!$B$2:$AG$462,MATCH(W$2,'Justerad allokering'!$B$2:$AF$2,0),FALSE))</f>
        <v>0</v>
      </c>
      <c r="X84" s="28">
        <f>IF(ISERROR(1/VLOOKUP($B84,'Justerad allokering'!$B$2:$AG$462,MATCH(X$2,'Justerad allokering'!$B$2:$AF$2,0),FALSE)),VLOOKUP($B84,'Allokerad kvv'!$B$2:$AV$468,MATCH(X$2,'Allokerad kvv'!$B$2:$AV$2,0),FALSE),VLOOKUP($B84,'Justerad allokering'!$B$2:$AG$462,MATCH(X$2,'Justerad allokering'!$B$2:$AF$2,0),FALSE))</f>
        <v>0</v>
      </c>
      <c r="Y84" s="28">
        <f>IF(ISERROR(1/VLOOKUP($B84,'Justerad allokering'!$B$2:$AG$462,MATCH(Y$2,'Justerad allokering'!$B$2:$AF$2,0),FALSE)),VLOOKUP($B84,'Allokerad kvv'!$B$2:$AV$468,MATCH(Y$2,'Allokerad kvv'!$B$2:$AV$2,0),FALSE),VLOOKUP($B84,'Justerad allokering'!$B$2:$AG$462,MATCH(Y$2,'Justerad allokering'!$B$2:$AF$2,0),FALSE))</f>
        <v>0</v>
      </c>
      <c r="Z84" s="28">
        <f>IF(ISERROR(1/VLOOKUP($B84,'Justerad allokering'!$B$2:$AG$462,MATCH(Z$2,'Justerad allokering'!$B$2:$AF$2,0),FALSE)),VLOOKUP($B84,'Allokerad kvv'!$B$2:$AV$468,MATCH(Z$2,'Allokerad kvv'!$B$2:$AV$2,0),FALSE),VLOOKUP($B84,'Justerad allokering'!$B$2:$AG$462,MATCH(Z$2,'Justerad allokering'!$B$2:$AF$2,0),FALSE))</f>
        <v>0</v>
      </c>
      <c r="AA84" s="28"/>
      <c r="AB84" s="28"/>
      <c r="AE84">
        <f t="shared" si="3"/>
        <v>0</v>
      </c>
      <c r="AG84">
        <f t="shared" si="4"/>
        <v>0</v>
      </c>
      <c r="AH84">
        <f t="shared" si="5"/>
        <v>0</v>
      </c>
      <c r="AI84" s="55" t="str">
        <f>IF(AH84=0,"",AH84/VLOOKUP(B84,Kraftvärmeprod!$B$1:$BC$480,MATCH("Summa tillförd energi exklusive rökgaskondensering",Kraftvärmeprod!$B$1:$BC$1,0),FALSE))</f>
        <v/>
      </c>
    </row>
    <row r="85" spans="1:35" x14ac:dyDescent="0.25">
      <c r="A85" s="28" t="s">
        <v>80</v>
      </c>
      <c r="B85" s="28" t="s">
        <v>112</v>
      </c>
      <c r="C85" s="28">
        <f>IF(ISERROR(1/VLOOKUP($B85,'Justerad allokering'!$B$2:$AG$462,MATCH(C$2,'Justerad allokering'!$B$2:$AF$2,0),FALSE)),VLOOKUP($B85,'Allokerad kvv'!$B$2:$AV$468,MATCH(C$2,'Allokerad kvv'!$B$2:$AV$2,0),FALSE),VLOOKUP($B85,'Justerad allokering'!$B$2:$AG$462,MATCH(C$2,'Justerad allokering'!$B$2:$AF$2,0),FALSE))</f>
        <v>0</v>
      </c>
      <c r="D85" s="28">
        <f>IF(ISERROR(1/VLOOKUP($B85,'Justerad allokering'!$B$2:$AG$462,MATCH(D$2,'Justerad allokering'!$B$2:$AF$2,0),FALSE)),VLOOKUP($B85,'Allokerad kvv'!$B$2:$AV$468,MATCH(D$2,'Allokerad kvv'!$B$2:$AV$2,0),FALSE),VLOOKUP($B85,'Justerad allokering'!$B$2:$AG$462,MATCH(D$2,'Justerad allokering'!$B$2:$AF$2,0),FALSE))</f>
        <v>0</v>
      </c>
      <c r="E85" s="28">
        <f>IF(ISERROR(1/VLOOKUP($B85,'Justerad allokering'!$B$2:$AG$462,MATCH(E$2,'Justerad allokering'!$B$2:$AF$2,0),FALSE)),VLOOKUP($B85,'Allokerad kvv'!$B$2:$AV$468,MATCH(E$2,'Allokerad kvv'!$B$2:$AV$2,0),FALSE),VLOOKUP($B85,'Justerad allokering'!$B$2:$AG$462,MATCH(E$2,'Justerad allokering'!$B$2:$AF$2,0),FALSE))</f>
        <v>0</v>
      </c>
      <c r="F85" s="28">
        <f>IF(ISERROR(1/VLOOKUP($B85,'Justerad allokering'!$B$2:$AG$462,MATCH(F$2,'Justerad allokering'!$B$2:$AF$2,0),FALSE)),VLOOKUP($B85,'Allokerad kvv'!$B$2:$AV$468,MATCH(F$2,'Allokerad kvv'!$B$2:$AV$2,0),FALSE),VLOOKUP($B85,'Justerad allokering'!$B$2:$AG$462,MATCH(F$2,'Justerad allokering'!$B$2:$AF$2,0),FALSE))</f>
        <v>0</v>
      </c>
      <c r="G85" s="28">
        <f>IF(ISERROR(1/VLOOKUP($B85,'Justerad allokering'!$B$2:$AG$462,MATCH(G$2,'Justerad allokering'!$B$2:$AF$2,0),FALSE)),VLOOKUP($B85,'Allokerad kvv'!$B$2:$AV$468,MATCH(G$2,'Allokerad kvv'!$B$2:$AV$2,0),FALSE),VLOOKUP($B85,'Justerad allokering'!$B$2:$AG$462,MATCH(G$2,'Justerad allokering'!$B$2:$AF$2,0),FALSE))</f>
        <v>0</v>
      </c>
      <c r="H85" s="28">
        <f>IF(ISERROR(1/VLOOKUP($B85,'Justerad allokering'!$B$2:$AG$462,MATCH(H$2,'Justerad allokering'!$B$2:$AF$2,0),FALSE)),VLOOKUP($B85,'Allokerad kvv'!$B$2:$AV$468,MATCH(H$2,'Allokerad kvv'!$B$2:$AV$2,0),FALSE),VLOOKUP($B85,'Justerad allokering'!$B$2:$AG$462,MATCH(H$2,'Justerad allokering'!$B$2:$AF$2,0),FALSE))</f>
        <v>0</v>
      </c>
      <c r="I85" s="28">
        <f>IF(ISERROR(1/VLOOKUP($B85,'Justerad allokering'!$B$2:$AG$462,MATCH(I$2,'Justerad allokering'!$B$2:$AF$2,0),FALSE)),VLOOKUP($B85,'Allokerad kvv'!$B$2:$AV$468,MATCH(I$2,'Allokerad kvv'!$B$2:$AV$2,0),FALSE),VLOOKUP($B85,'Justerad allokering'!$B$2:$AG$462,MATCH(I$2,'Justerad allokering'!$B$2:$AF$2,0),FALSE))</f>
        <v>0</v>
      </c>
      <c r="J85" s="28">
        <f>IF(ISERROR(1/VLOOKUP($B85,'Justerad allokering'!$B$2:$AG$462,MATCH(J$2,'Justerad allokering'!$B$2:$AF$2,0),FALSE)),VLOOKUP($B85,'Allokerad kvv'!$B$2:$AV$468,MATCH(J$2,'Allokerad kvv'!$B$2:$AV$2,0),FALSE),VLOOKUP($B85,'Justerad allokering'!$B$2:$AG$462,MATCH(J$2,'Justerad allokering'!$B$2:$AF$2,0),FALSE))</f>
        <v>0</v>
      </c>
      <c r="K85" s="28">
        <f>IF(ISERROR(1/VLOOKUP($B85,'Justerad allokering'!$B$2:$AG$462,MATCH(K$2,'Justerad allokering'!$B$2:$AF$2,0),FALSE)),VLOOKUP($B85,'Allokerad kvv'!$B$2:$AV$468,MATCH(K$2,'Allokerad kvv'!$B$2:$AV$2,0),FALSE),VLOOKUP($B85,'Justerad allokering'!$B$2:$AG$462,MATCH(K$2,'Justerad allokering'!$B$2:$AF$2,0),FALSE))</f>
        <v>0</v>
      </c>
      <c r="L85" s="28">
        <f>IF(ISERROR(1/VLOOKUP($B85,'Justerad allokering'!$B$2:$AG$462,MATCH(L$2,'Justerad allokering'!$B$2:$AF$2,0),FALSE)),VLOOKUP($B85,'Allokerad kvv'!$B$2:$AV$468,MATCH(L$2,'Allokerad kvv'!$B$2:$AV$2,0),FALSE),VLOOKUP($B85,'Justerad allokering'!$B$2:$AG$462,MATCH(L$2,'Justerad allokering'!$B$2:$AF$2,0),FALSE))</f>
        <v>0</v>
      </c>
      <c r="M85" s="28">
        <f>IF(ISERROR(1/VLOOKUP($B85,'Justerad allokering'!$B$2:$AG$462,MATCH(M$2,'Justerad allokering'!$B$2:$AF$2,0),FALSE)),VLOOKUP($B85,'Allokerad kvv'!$B$2:$AV$468,MATCH(M$2,'Allokerad kvv'!$B$2:$AV$2,0),FALSE),VLOOKUP($B85,'Justerad allokering'!$B$2:$AG$462,MATCH(M$2,'Justerad allokering'!$B$2:$AF$2,0),FALSE))</f>
        <v>0</v>
      </c>
      <c r="N85" s="28">
        <f>IF(ISERROR(1/VLOOKUP($B85,'Justerad allokering'!$B$2:$AG$462,MATCH(N$2,'Justerad allokering'!$B$2:$AF$2,0),FALSE)),VLOOKUP($B85,'Allokerad kvv'!$B$2:$AV$468,MATCH(N$2,'Allokerad kvv'!$B$2:$AV$2,0),FALSE),VLOOKUP($B85,'Justerad allokering'!$B$2:$AG$462,MATCH(N$2,'Justerad allokering'!$B$2:$AF$2,0),FALSE))</f>
        <v>0</v>
      </c>
      <c r="O85" s="28">
        <f>IF(ISERROR(1/VLOOKUP($B85,'Justerad allokering'!$B$2:$AG$462,MATCH(O$2,'Justerad allokering'!$B$2:$AF$2,0),FALSE)),VLOOKUP($B85,'Allokerad kvv'!$B$2:$AV$468,MATCH(O$2,'Allokerad kvv'!$B$2:$AV$2,0),FALSE),VLOOKUP($B85,'Justerad allokering'!$B$2:$AG$462,MATCH(O$2,'Justerad allokering'!$B$2:$AF$2,0),FALSE))</f>
        <v>0</v>
      </c>
      <c r="P85" s="28">
        <f>IF(ISERROR(1/VLOOKUP($B85,'Justerad allokering'!$B$2:$AG$462,MATCH(P$2,'Justerad allokering'!$B$2:$AF$2,0),FALSE)),VLOOKUP($B85,'Allokerad kvv'!$B$2:$AV$468,MATCH(P$2,'Allokerad kvv'!$B$2:$AV$2,0),FALSE),VLOOKUP($B85,'Justerad allokering'!$B$2:$AG$462,MATCH(P$2,'Justerad allokering'!$B$2:$AF$2,0),FALSE))</f>
        <v>0</v>
      </c>
      <c r="Q85" s="28">
        <f>IF(ISERROR(1/VLOOKUP($B85,'Justerad allokering'!$B$2:$AG$462,MATCH(Q$2,'Justerad allokering'!$B$2:$AF$2,0),FALSE)),VLOOKUP($B85,'Allokerad kvv'!$B$2:$AV$468,MATCH(Q$2,'Allokerad kvv'!$B$2:$AV$2,0),FALSE),VLOOKUP($B85,'Justerad allokering'!$B$2:$AG$462,MATCH(Q$2,'Justerad allokering'!$B$2:$AF$2,0),FALSE))</f>
        <v>0</v>
      </c>
      <c r="R85" s="28">
        <f>IF(ISERROR(1/VLOOKUP($B85,'Justerad allokering'!$B$2:$AG$462,MATCH(R$2,'Justerad allokering'!$B$2:$AF$2,0),FALSE)),VLOOKUP($B85,'Allokerad kvv'!$B$2:$AV$468,MATCH(R$2,'Allokerad kvv'!$B$2:$AV$2,0),FALSE),VLOOKUP($B85,'Justerad allokering'!$B$2:$AG$462,MATCH(R$2,'Justerad allokering'!$B$2:$AF$2,0),FALSE))</f>
        <v>0</v>
      </c>
      <c r="S85" s="28">
        <f>IF(ISERROR(1/VLOOKUP($B85,'Justerad allokering'!$B$2:$AG$462,MATCH(S$2,'Justerad allokering'!$B$2:$AF$2,0),FALSE)),VLOOKUP($B85,'Allokerad kvv'!$B$2:$AV$468,MATCH(S$2,'Allokerad kvv'!$B$2:$AV$2,0),FALSE),VLOOKUP($B85,'Justerad allokering'!$B$2:$AG$462,MATCH(S$2,'Justerad allokering'!$B$2:$AF$2,0),FALSE))</f>
        <v>0</v>
      </c>
      <c r="T85" s="28">
        <f>IF(ISERROR(1/VLOOKUP($B85,'Justerad allokering'!$B$2:$AG$462,MATCH(T$2,'Justerad allokering'!$B$2:$AF$2,0),FALSE)),VLOOKUP($B85,'Allokerad kvv'!$B$2:$AV$468,MATCH(T$2,'Allokerad kvv'!$B$2:$AV$2,0),FALSE),VLOOKUP($B85,'Justerad allokering'!$B$2:$AG$462,MATCH(T$2,'Justerad allokering'!$B$2:$AF$2,0),FALSE))</f>
        <v>0</v>
      </c>
      <c r="U85" s="28">
        <f>IF(ISERROR(1/VLOOKUP($B85,'Justerad allokering'!$B$2:$AG$462,MATCH(U$2,'Justerad allokering'!$B$2:$AF$2,0),FALSE)),VLOOKUP($B85,'Allokerad kvv'!$B$2:$AV$468,MATCH(U$2,'Allokerad kvv'!$B$2:$AV$2,0),FALSE),VLOOKUP($B85,'Justerad allokering'!$B$2:$AG$462,MATCH(U$2,'Justerad allokering'!$B$2:$AF$2,0),FALSE))</f>
        <v>0</v>
      </c>
      <c r="V85" s="28">
        <f>IF(ISERROR(1/VLOOKUP($B85,'Justerad allokering'!$B$2:$AG$462,MATCH(V$2,'Justerad allokering'!$B$2:$AF$2,0),FALSE)),VLOOKUP($B85,'Allokerad kvv'!$B$2:$AV$468,MATCH(V$2,'Allokerad kvv'!$B$2:$AV$2,0),FALSE),VLOOKUP($B85,'Justerad allokering'!$B$2:$AG$462,MATCH(V$2,'Justerad allokering'!$B$2:$AF$2,0),FALSE))</f>
        <v>0</v>
      </c>
      <c r="W85" s="28">
        <f>IF(ISERROR(1/VLOOKUP($B85,'Justerad allokering'!$B$2:$AG$462,MATCH(W$2,'Justerad allokering'!$B$2:$AF$2,0),FALSE)),VLOOKUP($B85,'Allokerad kvv'!$B$2:$AV$468,MATCH(W$2,'Allokerad kvv'!$B$2:$AV$2,0),FALSE),VLOOKUP($B85,'Justerad allokering'!$B$2:$AG$462,MATCH(W$2,'Justerad allokering'!$B$2:$AF$2,0),FALSE))</f>
        <v>0</v>
      </c>
      <c r="X85" s="28">
        <f>IF(ISERROR(1/VLOOKUP($B85,'Justerad allokering'!$B$2:$AG$462,MATCH(X$2,'Justerad allokering'!$B$2:$AF$2,0),FALSE)),VLOOKUP($B85,'Allokerad kvv'!$B$2:$AV$468,MATCH(X$2,'Allokerad kvv'!$B$2:$AV$2,0),FALSE),VLOOKUP($B85,'Justerad allokering'!$B$2:$AG$462,MATCH(X$2,'Justerad allokering'!$B$2:$AF$2,0),FALSE))</f>
        <v>0</v>
      </c>
      <c r="Y85" s="28">
        <f>IF(ISERROR(1/VLOOKUP($B85,'Justerad allokering'!$B$2:$AG$462,MATCH(Y$2,'Justerad allokering'!$B$2:$AF$2,0),FALSE)),VLOOKUP($B85,'Allokerad kvv'!$B$2:$AV$468,MATCH(Y$2,'Allokerad kvv'!$B$2:$AV$2,0),FALSE),VLOOKUP($B85,'Justerad allokering'!$B$2:$AG$462,MATCH(Y$2,'Justerad allokering'!$B$2:$AF$2,0),FALSE))</f>
        <v>0</v>
      </c>
      <c r="Z85" s="28">
        <f>IF(ISERROR(1/VLOOKUP($B85,'Justerad allokering'!$B$2:$AG$462,MATCH(Z$2,'Justerad allokering'!$B$2:$AF$2,0),FALSE)),VLOOKUP($B85,'Allokerad kvv'!$B$2:$AV$468,MATCH(Z$2,'Allokerad kvv'!$B$2:$AV$2,0),FALSE),VLOOKUP($B85,'Justerad allokering'!$B$2:$AG$462,MATCH(Z$2,'Justerad allokering'!$B$2:$AF$2,0),FALSE))</f>
        <v>0</v>
      </c>
      <c r="AA85" s="28"/>
      <c r="AB85" s="28"/>
      <c r="AE85">
        <f t="shared" si="3"/>
        <v>0</v>
      </c>
      <c r="AG85">
        <f t="shared" si="4"/>
        <v>0</v>
      </c>
      <c r="AH85">
        <f t="shared" si="5"/>
        <v>0</v>
      </c>
      <c r="AI85" s="55" t="str">
        <f>IF(AH85=0,"",AH85/VLOOKUP(B85,Kraftvärmeprod!$B$1:$BC$480,MATCH("Summa tillförd energi exklusive rökgaskondensering",Kraftvärmeprod!$B$1:$BC$1,0),FALSE))</f>
        <v/>
      </c>
    </row>
    <row r="86" spans="1:35" x14ac:dyDescent="0.25">
      <c r="A86" s="28" t="s">
        <v>80</v>
      </c>
      <c r="B86" s="28" t="s">
        <v>113</v>
      </c>
      <c r="C86" s="28">
        <f>IF(ISERROR(1/VLOOKUP($B86,'Justerad allokering'!$B$2:$AG$462,MATCH(C$2,'Justerad allokering'!$B$2:$AF$2,0),FALSE)),VLOOKUP($B86,'Allokerad kvv'!$B$2:$AV$468,MATCH(C$2,'Allokerad kvv'!$B$2:$AV$2,0),FALSE),VLOOKUP($B86,'Justerad allokering'!$B$2:$AG$462,MATCH(C$2,'Justerad allokering'!$B$2:$AF$2,0),FALSE))</f>
        <v>0</v>
      </c>
      <c r="D86" s="28">
        <f>IF(ISERROR(1/VLOOKUP($B86,'Justerad allokering'!$B$2:$AG$462,MATCH(D$2,'Justerad allokering'!$B$2:$AF$2,0),FALSE)),VLOOKUP($B86,'Allokerad kvv'!$B$2:$AV$468,MATCH(D$2,'Allokerad kvv'!$B$2:$AV$2,0),FALSE),VLOOKUP($B86,'Justerad allokering'!$B$2:$AG$462,MATCH(D$2,'Justerad allokering'!$B$2:$AF$2,0),FALSE))</f>
        <v>0</v>
      </c>
      <c r="E86" s="28">
        <f>IF(ISERROR(1/VLOOKUP($B86,'Justerad allokering'!$B$2:$AG$462,MATCH(E$2,'Justerad allokering'!$B$2:$AF$2,0),FALSE)),VLOOKUP($B86,'Allokerad kvv'!$B$2:$AV$468,MATCH(E$2,'Allokerad kvv'!$B$2:$AV$2,0),FALSE),VLOOKUP($B86,'Justerad allokering'!$B$2:$AG$462,MATCH(E$2,'Justerad allokering'!$B$2:$AF$2,0),FALSE))</f>
        <v>0</v>
      </c>
      <c r="F86" s="28">
        <f>IF(ISERROR(1/VLOOKUP($B86,'Justerad allokering'!$B$2:$AG$462,MATCH(F$2,'Justerad allokering'!$B$2:$AF$2,0),FALSE)),VLOOKUP($B86,'Allokerad kvv'!$B$2:$AV$468,MATCH(F$2,'Allokerad kvv'!$B$2:$AV$2,0),FALSE),VLOOKUP($B86,'Justerad allokering'!$B$2:$AG$462,MATCH(F$2,'Justerad allokering'!$B$2:$AF$2,0),FALSE))</f>
        <v>0</v>
      </c>
      <c r="G86" s="28">
        <f>IF(ISERROR(1/VLOOKUP($B86,'Justerad allokering'!$B$2:$AG$462,MATCH(G$2,'Justerad allokering'!$B$2:$AF$2,0),FALSE)),VLOOKUP($B86,'Allokerad kvv'!$B$2:$AV$468,MATCH(G$2,'Allokerad kvv'!$B$2:$AV$2,0),FALSE),VLOOKUP($B86,'Justerad allokering'!$B$2:$AG$462,MATCH(G$2,'Justerad allokering'!$B$2:$AF$2,0),FALSE))</f>
        <v>0</v>
      </c>
      <c r="H86" s="28">
        <f>IF(ISERROR(1/VLOOKUP($B86,'Justerad allokering'!$B$2:$AG$462,MATCH(H$2,'Justerad allokering'!$B$2:$AF$2,0),FALSE)),VLOOKUP($B86,'Allokerad kvv'!$B$2:$AV$468,MATCH(H$2,'Allokerad kvv'!$B$2:$AV$2,0),FALSE),VLOOKUP($B86,'Justerad allokering'!$B$2:$AG$462,MATCH(H$2,'Justerad allokering'!$B$2:$AF$2,0),FALSE))</f>
        <v>0</v>
      </c>
      <c r="I86" s="28">
        <f>IF(ISERROR(1/VLOOKUP($B86,'Justerad allokering'!$B$2:$AG$462,MATCH(I$2,'Justerad allokering'!$B$2:$AF$2,0),FALSE)),VLOOKUP($B86,'Allokerad kvv'!$B$2:$AV$468,MATCH(I$2,'Allokerad kvv'!$B$2:$AV$2,0),FALSE),VLOOKUP($B86,'Justerad allokering'!$B$2:$AG$462,MATCH(I$2,'Justerad allokering'!$B$2:$AF$2,0),FALSE))</f>
        <v>0</v>
      </c>
      <c r="J86" s="28">
        <f>IF(ISERROR(1/VLOOKUP($B86,'Justerad allokering'!$B$2:$AG$462,MATCH(J$2,'Justerad allokering'!$B$2:$AF$2,0),FALSE)),VLOOKUP($B86,'Allokerad kvv'!$B$2:$AV$468,MATCH(J$2,'Allokerad kvv'!$B$2:$AV$2,0),FALSE),VLOOKUP($B86,'Justerad allokering'!$B$2:$AG$462,MATCH(J$2,'Justerad allokering'!$B$2:$AF$2,0),FALSE))</f>
        <v>0</v>
      </c>
      <c r="K86" s="28">
        <f>IF(ISERROR(1/VLOOKUP($B86,'Justerad allokering'!$B$2:$AG$462,MATCH(K$2,'Justerad allokering'!$B$2:$AF$2,0),FALSE)),VLOOKUP($B86,'Allokerad kvv'!$B$2:$AV$468,MATCH(K$2,'Allokerad kvv'!$B$2:$AV$2,0),FALSE),VLOOKUP($B86,'Justerad allokering'!$B$2:$AG$462,MATCH(K$2,'Justerad allokering'!$B$2:$AF$2,0),FALSE))</f>
        <v>0</v>
      </c>
      <c r="L86" s="28">
        <f>IF(ISERROR(1/VLOOKUP($B86,'Justerad allokering'!$B$2:$AG$462,MATCH(L$2,'Justerad allokering'!$B$2:$AF$2,0),FALSE)),VLOOKUP($B86,'Allokerad kvv'!$B$2:$AV$468,MATCH(L$2,'Allokerad kvv'!$B$2:$AV$2,0),FALSE),VLOOKUP($B86,'Justerad allokering'!$B$2:$AG$462,MATCH(L$2,'Justerad allokering'!$B$2:$AF$2,0),FALSE))</f>
        <v>0</v>
      </c>
      <c r="M86" s="28">
        <f>IF(ISERROR(1/VLOOKUP($B86,'Justerad allokering'!$B$2:$AG$462,MATCH(M$2,'Justerad allokering'!$B$2:$AF$2,0),FALSE)),VLOOKUP($B86,'Allokerad kvv'!$B$2:$AV$468,MATCH(M$2,'Allokerad kvv'!$B$2:$AV$2,0),FALSE),VLOOKUP($B86,'Justerad allokering'!$B$2:$AG$462,MATCH(M$2,'Justerad allokering'!$B$2:$AF$2,0),FALSE))</f>
        <v>0</v>
      </c>
      <c r="N86" s="28">
        <f>IF(ISERROR(1/VLOOKUP($B86,'Justerad allokering'!$B$2:$AG$462,MATCH(N$2,'Justerad allokering'!$B$2:$AF$2,0),FALSE)),VLOOKUP($B86,'Allokerad kvv'!$B$2:$AV$468,MATCH(N$2,'Allokerad kvv'!$B$2:$AV$2,0),FALSE),VLOOKUP($B86,'Justerad allokering'!$B$2:$AG$462,MATCH(N$2,'Justerad allokering'!$B$2:$AF$2,0),FALSE))</f>
        <v>0</v>
      </c>
      <c r="O86" s="28">
        <f>IF(ISERROR(1/VLOOKUP($B86,'Justerad allokering'!$B$2:$AG$462,MATCH(O$2,'Justerad allokering'!$B$2:$AF$2,0),FALSE)),VLOOKUP($B86,'Allokerad kvv'!$B$2:$AV$468,MATCH(O$2,'Allokerad kvv'!$B$2:$AV$2,0),FALSE),VLOOKUP($B86,'Justerad allokering'!$B$2:$AG$462,MATCH(O$2,'Justerad allokering'!$B$2:$AF$2,0),FALSE))</f>
        <v>0</v>
      </c>
      <c r="P86" s="28">
        <f>IF(ISERROR(1/VLOOKUP($B86,'Justerad allokering'!$B$2:$AG$462,MATCH(P$2,'Justerad allokering'!$B$2:$AF$2,0),FALSE)),VLOOKUP($B86,'Allokerad kvv'!$B$2:$AV$468,MATCH(P$2,'Allokerad kvv'!$B$2:$AV$2,0),FALSE),VLOOKUP($B86,'Justerad allokering'!$B$2:$AG$462,MATCH(P$2,'Justerad allokering'!$B$2:$AF$2,0),FALSE))</f>
        <v>0</v>
      </c>
      <c r="Q86" s="28">
        <f>IF(ISERROR(1/VLOOKUP($B86,'Justerad allokering'!$B$2:$AG$462,MATCH(Q$2,'Justerad allokering'!$B$2:$AF$2,0),FALSE)),VLOOKUP($B86,'Allokerad kvv'!$B$2:$AV$468,MATCH(Q$2,'Allokerad kvv'!$B$2:$AV$2,0),FALSE),VLOOKUP($B86,'Justerad allokering'!$B$2:$AG$462,MATCH(Q$2,'Justerad allokering'!$B$2:$AF$2,0),FALSE))</f>
        <v>0</v>
      </c>
      <c r="R86" s="28">
        <f>IF(ISERROR(1/VLOOKUP($B86,'Justerad allokering'!$B$2:$AG$462,MATCH(R$2,'Justerad allokering'!$B$2:$AF$2,0),FALSE)),VLOOKUP($B86,'Allokerad kvv'!$B$2:$AV$468,MATCH(R$2,'Allokerad kvv'!$B$2:$AV$2,0),FALSE),VLOOKUP($B86,'Justerad allokering'!$B$2:$AG$462,MATCH(R$2,'Justerad allokering'!$B$2:$AF$2,0),FALSE))</f>
        <v>0</v>
      </c>
      <c r="S86" s="28">
        <f>IF(ISERROR(1/VLOOKUP($B86,'Justerad allokering'!$B$2:$AG$462,MATCH(S$2,'Justerad allokering'!$B$2:$AF$2,0),FALSE)),VLOOKUP($B86,'Allokerad kvv'!$B$2:$AV$468,MATCH(S$2,'Allokerad kvv'!$B$2:$AV$2,0),FALSE),VLOOKUP($B86,'Justerad allokering'!$B$2:$AG$462,MATCH(S$2,'Justerad allokering'!$B$2:$AF$2,0),FALSE))</f>
        <v>0</v>
      </c>
      <c r="T86" s="28">
        <f>IF(ISERROR(1/VLOOKUP($B86,'Justerad allokering'!$B$2:$AG$462,MATCH(T$2,'Justerad allokering'!$B$2:$AF$2,0),FALSE)),VLOOKUP($B86,'Allokerad kvv'!$B$2:$AV$468,MATCH(T$2,'Allokerad kvv'!$B$2:$AV$2,0),FALSE),VLOOKUP($B86,'Justerad allokering'!$B$2:$AG$462,MATCH(T$2,'Justerad allokering'!$B$2:$AF$2,0),FALSE))</f>
        <v>0</v>
      </c>
      <c r="U86" s="28">
        <f>IF(ISERROR(1/VLOOKUP($B86,'Justerad allokering'!$B$2:$AG$462,MATCH(U$2,'Justerad allokering'!$B$2:$AF$2,0),FALSE)),VLOOKUP($B86,'Allokerad kvv'!$B$2:$AV$468,MATCH(U$2,'Allokerad kvv'!$B$2:$AV$2,0),FALSE),VLOOKUP($B86,'Justerad allokering'!$B$2:$AG$462,MATCH(U$2,'Justerad allokering'!$B$2:$AF$2,0),FALSE))</f>
        <v>0</v>
      </c>
      <c r="V86" s="28">
        <f>IF(ISERROR(1/VLOOKUP($B86,'Justerad allokering'!$B$2:$AG$462,MATCH(V$2,'Justerad allokering'!$B$2:$AF$2,0),FALSE)),VLOOKUP($B86,'Allokerad kvv'!$B$2:$AV$468,MATCH(V$2,'Allokerad kvv'!$B$2:$AV$2,0),FALSE),VLOOKUP($B86,'Justerad allokering'!$B$2:$AG$462,MATCH(V$2,'Justerad allokering'!$B$2:$AF$2,0),FALSE))</f>
        <v>0</v>
      </c>
      <c r="W86" s="28">
        <f>IF(ISERROR(1/VLOOKUP($B86,'Justerad allokering'!$B$2:$AG$462,MATCH(W$2,'Justerad allokering'!$B$2:$AF$2,0),FALSE)),VLOOKUP($B86,'Allokerad kvv'!$B$2:$AV$468,MATCH(W$2,'Allokerad kvv'!$B$2:$AV$2,0),FALSE),VLOOKUP($B86,'Justerad allokering'!$B$2:$AG$462,MATCH(W$2,'Justerad allokering'!$B$2:$AF$2,0),FALSE))</f>
        <v>0</v>
      </c>
      <c r="X86" s="28">
        <f>IF(ISERROR(1/VLOOKUP($B86,'Justerad allokering'!$B$2:$AG$462,MATCH(X$2,'Justerad allokering'!$B$2:$AF$2,0),FALSE)),VLOOKUP($B86,'Allokerad kvv'!$B$2:$AV$468,MATCH(X$2,'Allokerad kvv'!$B$2:$AV$2,0),FALSE),VLOOKUP($B86,'Justerad allokering'!$B$2:$AG$462,MATCH(X$2,'Justerad allokering'!$B$2:$AF$2,0),FALSE))</f>
        <v>0</v>
      </c>
      <c r="Y86" s="28">
        <f>IF(ISERROR(1/VLOOKUP($B86,'Justerad allokering'!$B$2:$AG$462,MATCH(Y$2,'Justerad allokering'!$B$2:$AF$2,0),FALSE)),VLOOKUP($B86,'Allokerad kvv'!$B$2:$AV$468,MATCH(Y$2,'Allokerad kvv'!$B$2:$AV$2,0),FALSE),VLOOKUP($B86,'Justerad allokering'!$B$2:$AG$462,MATCH(Y$2,'Justerad allokering'!$B$2:$AF$2,0),FALSE))</f>
        <v>0</v>
      </c>
      <c r="Z86" s="28">
        <f>IF(ISERROR(1/VLOOKUP($B86,'Justerad allokering'!$B$2:$AG$462,MATCH(Z$2,'Justerad allokering'!$B$2:$AF$2,0),FALSE)),VLOOKUP($B86,'Allokerad kvv'!$B$2:$AV$468,MATCH(Z$2,'Allokerad kvv'!$B$2:$AV$2,0),FALSE),VLOOKUP($B86,'Justerad allokering'!$B$2:$AG$462,MATCH(Z$2,'Justerad allokering'!$B$2:$AF$2,0),FALSE))</f>
        <v>0</v>
      </c>
      <c r="AA86" s="28"/>
      <c r="AB86" s="28"/>
      <c r="AE86">
        <f t="shared" si="3"/>
        <v>0</v>
      </c>
      <c r="AG86">
        <f t="shared" si="4"/>
        <v>0</v>
      </c>
      <c r="AH86">
        <f t="shared" si="5"/>
        <v>0</v>
      </c>
      <c r="AI86" s="55" t="str">
        <f>IF(AH86=0,"",AH86/VLOOKUP(B86,Kraftvärmeprod!$B$1:$BC$480,MATCH("Summa tillförd energi exklusive rökgaskondensering",Kraftvärmeprod!$B$1:$BC$1,0),FALSE))</f>
        <v/>
      </c>
    </row>
    <row r="87" spans="1:35" x14ac:dyDescent="0.25">
      <c r="A87" s="28" t="s">
        <v>80</v>
      </c>
      <c r="B87" s="28" t="s">
        <v>114</v>
      </c>
      <c r="C87" s="28">
        <f>IF(ISERROR(1/VLOOKUP($B87,'Justerad allokering'!$B$2:$AG$462,MATCH(C$2,'Justerad allokering'!$B$2:$AF$2,0),FALSE)),VLOOKUP($B87,'Allokerad kvv'!$B$2:$AV$468,MATCH(C$2,'Allokerad kvv'!$B$2:$AV$2,0),FALSE),VLOOKUP($B87,'Justerad allokering'!$B$2:$AG$462,MATCH(C$2,'Justerad allokering'!$B$2:$AF$2,0),FALSE))</f>
        <v>0</v>
      </c>
      <c r="D87" s="28">
        <f>IF(ISERROR(1/VLOOKUP($B87,'Justerad allokering'!$B$2:$AG$462,MATCH(D$2,'Justerad allokering'!$B$2:$AF$2,0),FALSE)),VLOOKUP($B87,'Allokerad kvv'!$B$2:$AV$468,MATCH(D$2,'Allokerad kvv'!$B$2:$AV$2,0),FALSE),VLOOKUP($B87,'Justerad allokering'!$B$2:$AG$462,MATCH(D$2,'Justerad allokering'!$B$2:$AF$2,0),FALSE))</f>
        <v>0</v>
      </c>
      <c r="E87" s="28">
        <f>IF(ISERROR(1/VLOOKUP($B87,'Justerad allokering'!$B$2:$AG$462,MATCH(E$2,'Justerad allokering'!$B$2:$AF$2,0),FALSE)),VLOOKUP($B87,'Allokerad kvv'!$B$2:$AV$468,MATCH(E$2,'Allokerad kvv'!$B$2:$AV$2,0),FALSE),VLOOKUP($B87,'Justerad allokering'!$B$2:$AG$462,MATCH(E$2,'Justerad allokering'!$B$2:$AF$2,0),FALSE))</f>
        <v>0</v>
      </c>
      <c r="F87" s="28">
        <f>IF(ISERROR(1/VLOOKUP($B87,'Justerad allokering'!$B$2:$AG$462,MATCH(F$2,'Justerad allokering'!$B$2:$AF$2,0),FALSE)),VLOOKUP($B87,'Allokerad kvv'!$B$2:$AV$468,MATCH(F$2,'Allokerad kvv'!$B$2:$AV$2,0),FALSE),VLOOKUP($B87,'Justerad allokering'!$B$2:$AG$462,MATCH(F$2,'Justerad allokering'!$B$2:$AF$2,0),FALSE))</f>
        <v>0</v>
      </c>
      <c r="G87" s="28">
        <f>IF(ISERROR(1/VLOOKUP($B87,'Justerad allokering'!$B$2:$AG$462,MATCH(G$2,'Justerad allokering'!$B$2:$AF$2,0),FALSE)),VLOOKUP($B87,'Allokerad kvv'!$B$2:$AV$468,MATCH(G$2,'Allokerad kvv'!$B$2:$AV$2,0),FALSE),VLOOKUP($B87,'Justerad allokering'!$B$2:$AG$462,MATCH(G$2,'Justerad allokering'!$B$2:$AF$2,0),FALSE))</f>
        <v>0</v>
      </c>
      <c r="H87" s="28">
        <f>IF(ISERROR(1/VLOOKUP($B87,'Justerad allokering'!$B$2:$AG$462,MATCH(H$2,'Justerad allokering'!$B$2:$AF$2,0),FALSE)),VLOOKUP($B87,'Allokerad kvv'!$B$2:$AV$468,MATCH(H$2,'Allokerad kvv'!$B$2:$AV$2,0),FALSE),VLOOKUP($B87,'Justerad allokering'!$B$2:$AG$462,MATCH(H$2,'Justerad allokering'!$B$2:$AF$2,0),FALSE))</f>
        <v>0</v>
      </c>
      <c r="I87" s="28">
        <f>IF(ISERROR(1/VLOOKUP($B87,'Justerad allokering'!$B$2:$AG$462,MATCH(I$2,'Justerad allokering'!$B$2:$AF$2,0),FALSE)),VLOOKUP($B87,'Allokerad kvv'!$B$2:$AV$468,MATCH(I$2,'Allokerad kvv'!$B$2:$AV$2,0),FALSE),VLOOKUP($B87,'Justerad allokering'!$B$2:$AG$462,MATCH(I$2,'Justerad allokering'!$B$2:$AF$2,0),FALSE))</f>
        <v>0</v>
      </c>
      <c r="J87" s="28">
        <f>IF(ISERROR(1/VLOOKUP($B87,'Justerad allokering'!$B$2:$AG$462,MATCH(J$2,'Justerad allokering'!$B$2:$AF$2,0),FALSE)),VLOOKUP($B87,'Allokerad kvv'!$B$2:$AV$468,MATCH(J$2,'Allokerad kvv'!$B$2:$AV$2,0),FALSE),VLOOKUP($B87,'Justerad allokering'!$B$2:$AG$462,MATCH(J$2,'Justerad allokering'!$B$2:$AF$2,0),FALSE))</f>
        <v>0</v>
      </c>
      <c r="K87" s="28">
        <f>IF(ISERROR(1/VLOOKUP($B87,'Justerad allokering'!$B$2:$AG$462,MATCH(K$2,'Justerad allokering'!$B$2:$AF$2,0),FALSE)),VLOOKUP($B87,'Allokerad kvv'!$B$2:$AV$468,MATCH(K$2,'Allokerad kvv'!$B$2:$AV$2,0),FALSE),VLOOKUP($B87,'Justerad allokering'!$B$2:$AG$462,MATCH(K$2,'Justerad allokering'!$B$2:$AF$2,0),FALSE))</f>
        <v>0</v>
      </c>
      <c r="L87" s="28">
        <f>IF(ISERROR(1/VLOOKUP($B87,'Justerad allokering'!$B$2:$AG$462,MATCH(L$2,'Justerad allokering'!$B$2:$AF$2,0),FALSE)),VLOOKUP($B87,'Allokerad kvv'!$B$2:$AV$468,MATCH(L$2,'Allokerad kvv'!$B$2:$AV$2,0),FALSE),VLOOKUP($B87,'Justerad allokering'!$B$2:$AG$462,MATCH(L$2,'Justerad allokering'!$B$2:$AF$2,0),FALSE))</f>
        <v>0</v>
      </c>
      <c r="M87" s="28">
        <f>IF(ISERROR(1/VLOOKUP($B87,'Justerad allokering'!$B$2:$AG$462,MATCH(M$2,'Justerad allokering'!$B$2:$AF$2,0),FALSE)),VLOOKUP($B87,'Allokerad kvv'!$B$2:$AV$468,MATCH(M$2,'Allokerad kvv'!$B$2:$AV$2,0),FALSE),VLOOKUP($B87,'Justerad allokering'!$B$2:$AG$462,MATCH(M$2,'Justerad allokering'!$B$2:$AF$2,0),FALSE))</f>
        <v>0</v>
      </c>
      <c r="N87" s="28">
        <f>IF(ISERROR(1/VLOOKUP($B87,'Justerad allokering'!$B$2:$AG$462,MATCH(N$2,'Justerad allokering'!$B$2:$AF$2,0),FALSE)),VLOOKUP($B87,'Allokerad kvv'!$B$2:$AV$468,MATCH(N$2,'Allokerad kvv'!$B$2:$AV$2,0),FALSE),VLOOKUP($B87,'Justerad allokering'!$B$2:$AG$462,MATCH(N$2,'Justerad allokering'!$B$2:$AF$2,0),FALSE))</f>
        <v>0</v>
      </c>
      <c r="O87" s="28">
        <f>IF(ISERROR(1/VLOOKUP($B87,'Justerad allokering'!$B$2:$AG$462,MATCH(O$2,'Justerad allokering'!$B$2:$AF$2,0),FALSE)),VLOOKUP($B87,'Allokerad kvv'!$B$2:$AV$468,MATCH(O$2,'Allokerad kvv'!$B$2:$AV$2,0),FALSE),VLOOKUP($B87,'Justerad allokering'!$B$2:$AG$462,MATCH(O$2,'Justerad allokering'!$B$2:$AF$2,0),FALSE))</f>
        <v>0</v>
      </c>
      <c r="P87" s="28">
        <f>IF(ISERROR(1/VLOOKUP($B87,'Justerad allokering'!$B$2:$AG$462,MATCH(P$2,'Justerad allokering'!$B$2:$AF$2,0),FALSE)),VLOOKUP($B87,'Allokerad kvv'!$B$2:$AV$468,MATCH(P$2,'Allokerad kvv'!$B$2:$AV$2,0),FALSE),VLOOKUP($B87,'Justerad allokering'!$B$2:$AG$462,MATCH(P$2,'Justerad allokering'!$B$2:$AF$2,0),FALSE))</f>
        <v>0</v>
      </c>
      <c r="Q87" s="28">
        <f>IF(ISERROR(1/VLOOKUP($B87,'Justerad allokering'!$B$2:$AG$462,MATCH(Q$2,'Justerad allokering'!$B$2:$AF$2,0),FALSE)),VLOOKUP($B87,'Allokerad kvv'!$B$2:$AV$468,MATCH(Q$2,'Allokerad kvv'!$B$2:$AV$2,0),FALSE),VLOOKUP($B87,'Justerad allokering'!$B$2:$AG$462,MATCH(Q$2,'Justerad allokering'!$B$2:$AF$2,0),FALSE))</f>
        <v>0</v>
      </c>
      <c r="R87" s="28">
        <f>IF(ISERROR(1/VLOOKUP($B87,'Justerad allokering'!$B$2:$AG$462,MATCH(R$2,'Justerad allokering'!$B$2:$AF$2,0),FALSE)),VLOOKUP($B87,'Allokerad kvv'!$B$2:$AV$468,MATCH(R$2,'Allokerad kvv'!$B$2:$AV$2,0),FALSE),VLOOKUP($B87,'Justerad allokering'!$B$2:$AG$462,MATCH(R$2,'Justerad allokering'!$B$2:$AF$2,0),FALSE))</f>
        <v>0</v>
      </c>
      <c r="S87" s="28">
        <f>IF(ISERROR(1/VLOOKUP($B87,'Justerad allokering'!$B$2:$AG$462,MATCH(S$2,'Justerad allokering'!$B$2:$AF$2,0),FALSE)),VLOOKUP($B87,'Allokerad kvv'!$B$2:$AV$468,MATCH(S$2,'Allokerad kvv'!$B$2:$AV$2,0),FALSE),VLOOKUP($B87,'Justerad allokering'!$B$2:$AG$462,MATCH(S$2,'Justerad allokering'!$B$2:$AF$2,0),FALSE))</f>
        <v>0</v>
      </c>
      <c r="T87" s="28">
        <f>IF(ISERROR(1/VLOOKUP($B87,'Justerad allokering'!$B$2:$AG$462,MATCH(T$2,'Justerad allokering'!$B$2:$AF$2,0),FALSE)),VLOOKUP($B87,'Allokerad kvv'!$B$2:$AV$468,MATCH(T$2,'Allokerad kvv'!$B$2:$AV$2,0),FALSE),VLOOKUP($B87,'Justerad allokering'!$B$2:$AG$462,MATCH(T$2,'Justerad allokering'!$B$2:$AF$2,0),FALSE))</f>
        <v>0</v>
      </c>
      <c r="U87" s="28">
        <f>IF(ISERROR(1/VLOOKUP($B87,'Justerad allokering'!$B$2:$AG$462,MATCH(U$2,'Justerad allokering'!$B$2:$AF$2,0),FALSE)),VLOOKUP($B87,'Allokerad kvv'!$B$2:$AV$468,MATCH(U$2,'Allokerad kvv'!$B$2:$AV$2,0),FALSE),VLOOKUP($B87,'Justerad allokering'!$B$2:$AG$462,MATCH(U$2,'Justerad allokering'!$B$2:$AF$2,0),FALSE))</f>
        <v>0</v>
      </c>
      <c r="V87" s="28">
        <f>IF(ISERROR(1/VLOOKUP($B87,'Justerad allokering'!$B$2:$AG$462,MATCH(V$2,'Justerad allokering'!$B$2:$AF$2,0),FALSE)),VLOOKUP($B87,'Allokerad kvv'!$B$2:$AV$468,MATCH(V$2,'Allokerad kvv'!$B$2:$AV$2,0),FALSE),VLOOKUP($B87,'Justerad allokering'!$B$2:$AG$462,MATCH(V$2,'Justerad allokering'!$B$2:$AF$2,0),FALSE))</f>
        <v>0</v>
      </c>
      <c r="W87" s="28">
        <f>IF(ISERROR(1/VLOOKUP($B87,'Justerad allokering'!$B$2:$AG$462,MATCH(W$2,'Justerad allokering'!$B$2:$AF$2,0),FALSE)),VLOOKUP($B87,'Allokerad kvv'!$B$2:$AV$468,MATCH(W$2,'Allokerad kvv'!$B$2:$AV$2,0),FALSE),VLOOKUP($B87,'Justerad allokering'!$B$2:$AG$462,MATCH(W$2,'Justerad allokering'!$B$2:$AF$2,0),FALSE))</f>
        <v>0</v>
      </c>
      <c r="X87" s="28">
        <f>IF(ISERROR(1/VLOOKUP($B87,'Justerad allokering'!$B$2:$AG$462,MATCH(X$2,'Justerad allokering'!$B$2:$AF$2,0),FALSE)),VLOOKUP($B87,'Allokerad kvv'!$B$2:$AV$468,MATCH(X$2,'Allokerad kvv'!$B$2:$AV$2,0),FALSE),VLOOKUP($B87,'Justerad allokering'!$B$2:$AG$462,MATCH(X$2,'Justerad allokering'!$B$2:$AF$2,0),FALSE))</f>
        <v>0</v>
      </c>
      <c r="Y87" s="28">
        <f>IF(ISERROR(1/VLOOKUP($B87,'Justerad allokering'!$B$2:$AG$462,MATCH(Y$2,'Justerad allokering'!$B$2:$AF$2,0),FALSE)),VLOOKUP($B87,'Allokerad kvv'!$B$2:$AV$468,MATCH(Y$2,'Allokerad kvv'!$B$2:$AV$2,0),FALSE),VLOOKUP($B87,'Justerad allokering'!$B$2:$AG$462,MATCH(Y$2,'Justerad allokering'!$B$2:$AF$2,0),FALSE))</f>
        <v>0</v>
      </c>
      <c r="Z87" s="28">
        <f>IF(ISERROR(1/VLOOKUP($B87,'Justerad allokering'!$B$2:$AG$462,MATCH(Z$2,'Justerad allokering'!$B$2:$AF$2,0),FALSE)),VLOOKUP($B87,'Allokerad kvv'!$B$2:$AV$468,MATCH(Z$2,'Allokerad kvv'!$B$2:$AV$2,0),FALSE),VLOOKUP($B87,'Justerad allokering'!$B$2:$AG$462,MATCH(Z$2,'Justerad allokering'!$B$2:$AF$2,0),FALSE))</f>
        <v>0</v>
      </c>
      <c r="AA87" s="28"/>
      <c r="AB87" s="28"/>
      <c r="AE87">
        <f t="shared" si="3"/>
        <v>0</v>
      </c>
      <c r="AG87">
        <f t="shared" si="4"/>
        <v>0</v>
      </c>
      <c r="AH87">
        <f t="shared" si="5"/>
        <v>0</v>
      </c>
      <c r="AI87" s="55" t="str">
        <f>IF(AH87=0,"",AH87/VLOOKUP(B87,Kraftvärmeprod!$B$1:$BC$480,MATCH("Summa tillförd energi exklusive rökgaskondensering",Kraftvärmeprod!$B$1:$BC$1,0),FALSE))</f>
        <v/>
      </c>
    </row>
    <row r="88" spans="1:35" x14ac:dyDescent="0.25">
      <c r="A88" s="28" t="s">
        <v>80</v>
      </c>
      <c r="B88" s="28" t="s">
        <v>115</v>
      </c>
      <c r="C88" s="28">
        <f>IF(ISERROR(1/VLOOKUP($B88,'Justerad allokering'!$B$2:$AG$462,MATCH(C$2,'Justerad allokering'!$B$2:$AF$2,0),FALSE)),VLOOKUP($B88,'Allokerad kvv'!$B$2:$AV$468,MATCH(C$2,'Allokerad kvv'!$B$2:$AV$2,0),FALSE),VLOOKUP($B88,'Justerad allokering'!$B$2:$AG$462,MATCH(C$2,'Justerad allokering'!$B$2:$AF$2,0),FALSE))</f>
        <v>0</v>
      </c>
      <c r="D88" s="28">
        <f>IF(ISERROR(1/VLOOKUP($B88,'Justerad allokering'!$B$2:$AG$462,MATCH(D$2,'Justerad allokering'!$B$2:$AF$2,0),FALSE)),VLOOKUP($B88,'Allokerad kvv'!$B$2:$AV$468,MATCH(D$2,'Allokerad kvv'!$B$2:$AV$2,0),FALSE),VLOOKUP($B88,'Justerad allokering'!$B$2:$AG$462,MATCH(D$2,'Justerad allokering'!$B$2:$AF$2,0),FALSE))</f>
        <v>0</v>
      </c>
      <c r="E88" s="28">
        <f>IF(ISERROR(1/VLOOKUP($B88,'Justerad allokering'!$B$2:$AG$462,MATCH(E$2,'Justerad allokering'!$B$2:$AF$2,0),FALSE)),VLOOKUP($B88,'Allokerad kvv'!$B$2:$AV$468,MATCH(E$2,'Allokerad kvv'!$B$2:$AV$2,0),FALSE),VLOOKUP($B88,'Justerad allokering'!$B$2:$AG$462,MATCH(E$2,'Justerad allokering'!$B$2:$AF$2,0),FALSE))</f>
        <v>0</v>
      </c>
      <c r="F88" s="28">
        <f>IF(ISERROR(1/VLOOKUP($B88,'Justerad allokering'!$B$2:$AG$462,MATCH(F$2,'Justerad allokering'!$B$2:$AF$2,0),FALSE)),VLOOKUP($B88,'Allokerad kvv'!$B$2:$AV$468,MATCH(F$2,'Allokerad kvv'!$B$2:$AV$2,0),FALSE),VLOOKUP($B88,'Justerad allokering'!$B$2:$AG$462,MATCH(F$2,'Justerad allokering'!$B$2:$AF$2,0),FALSE))</f>
        <v>0</v>
      </c>
      <c r="G88" s="28">
        <f>IF(ISERROR(1/VLOOKUP($B88,'Justerad allokering'!$B$2:$AG$462,MATCH(G$2,'Justerad allokering'!$B$2:$AF$2,0),FALSE)),VLOOKUP($B88,'Allokerad kvv'!$B$2:$AV$468,MATCH(G$2,'Allokerad kvv'!$B$2:$AV$2,0),FALSE),VLOOKUP($B88,'Justerad allokering'!$B$2:$AG$462,MATCH(G$2,'Justerad allokering'!$B$2:$AF$2,0),FALSE))</f>
        <v>0</v>
      </c>
      <c r="H88" s="28">
        <f>IF(ISERROR(1/VLOOKUP($B88,'Justerad allokering'!$B$2:$AG$462,MATCH(H$2,'Justerad allokering'!$B$2:$AF$2,0),FALSE)),VLOOKUP($B88,'Allokerad kvv'!$B$2:$AV$468,MATCH(H$2,'Allokerad kvv'!$B$2:$AV$2,0),FALSE),VLOOKUP($B88,'Justerad allokering'!$B$2:$AG$462,MATCH(H$2,'Justerad allokering'!$B$2:$AF$2,0),FALSE))</f>
        <v>0</v>
      </c>
      <c r="I88" s="28">
        <f>IF(ISERROR(1/VLOOKUP($B88,'Justerad allokering'!$B$2:$AG$462,MATCH(I$2,'Justerad allokering'!$B$2:$AF$2,0),FALSE)),VLOOKUP($B88,'Allokerad kvv'!$B$2:$AV$468,MATCH(I$2,'Allokerad kvv'!$B$2:$AV$2,0),FALSE),VLOOKUP($B88,'Justerad allokering'!$B$2:$AG$462,MATCH(I$2,'Justerad allokering'!$B$2:$AF$2,0),FALSE))</f>
        <v>0</v>
      </c>
      <c r="J88" s="28">
        <f>IF(ISERROR(1/VLOOKUP($B88,'Justerad allokering'!$B$2:$AG$462,MATCH(J$2,'Justerad allokering'!$B$2:$AF$2,0),FALSE)),VLOOKUP($B88,'Allokerad kvv'!$B$2:$AV$468,MATCH(J$2,'Allokerad kvv'!$B$2:$AV$2,0),FALSE),VLOOKUP($B88,'Justerad allokering'!$B$2:$AG$462,MATCH(J$2,'Justerad allokering'!$B$2:$AF$2,0),FALSE))</f>
        <v>0</v>
      </c>
      <c r="K88" s="28">
        <f>IF(ISERROR(1/VLOOKUP($B88,'Justerad allokering'!$B$2:$AG$462,MATCH(K$2,'Justerad allokering'!$B$2:$AF$2,0),FALSE)),VLOOKUP($B88,'Allokerad kvv'!$B$2:$AV$468,MATCH(K$2,'Allokerad kvv'!$B$2:$AV$2,0),FALSE),VLOOKUP($B88,'Justerad allokering'!$B$2:$AG$462,MATCH(K$2,'Justerad allokering'!$B$2:$AF$2,0),FALSE))</f>
        <v>0</v>
      </c>
      <c r="L88" s="28">
        <f>IF(ISERROR(1/VLOOKUP($B88,'Justerad allokering'!$B$2:$AG$462,MATCH(L$2,'Justerad allokering'!$B$2:$AF$2,0),FALSE)),VLOOKUP($B88,'Allokerad kvv'!$B$2:$AV$468,MATCH(L$2,'Allokerad kvv'!$B$2:$AV$2,0),FALSE),VLOOKUP($B88,'Justerad allokering'!$B$2:$AG$462,MATCH(L$2,'Justerad allokering'!$B$2:$AF$2,0),FALSE))</f>
        <v>0</v>
      </c>
      <c r="M88" s="28">
        <f>IF(ISERROR(1/VLOOKUP($B88,'Justerad allokering'!$B$2:$AG$462,MATCH(M$2,'Justerad allokering'!$B$2:$AF$2,0),FALSE)),VLOOKUP($B88,'Allokerad kvv'!$B$2:$AV$468,MATCH(M$2,'Allokerad kvv'!$B$2:$AV$2,0),FALSE),VLOOKUP($B88,'Justerad allokering'!$B$2:$AG$462,MATCH(M$2,'Justerad allokering'!$B$2:$AF$2,0),FALSE))</f>
        <v>0</v>
      </c>
      <c r="N88" s="28">
        <f>IF(ISERROR(1/VLOOKUP($B88,'Justerad allokering'!$B$2:$AG$462,MATCH(N$2,'Justerad allokering'!$B$2:$AF$2,0),FALSE)),VLOOKUP($B88,'Allokerad kvv'!$B$2:$AV$468,MATCH(N$2,'Allokerad kvv'!$B$2:$AV$2,0),FALSE),VLOOKUP($B88,'Justerad allokering'!$B$2:$AG$462,MATCH(N$2,'Justerad allokering'!$B$2:$AF$2,0),FALSE))</f>
        <v>0</v>
      </c>
      <c r="O88" s="28">
        <f>IF(ISERROR(1/VLOOKUP($B88,'Justerad allokering'!$B$2:$AG$462,MATCH(O$2,'Justerad allokering'!$B$2:$AF$2,0),FALSE)),VLOOKUP($B88,'Allokerad kvv'!$B$2:$AV$468,MATCH(O$2,'Allokerad kvv'!$B$2:$AV$2,0),FALSE),VLOOKUP($B88,'Justerad allokering'!$B$2:$AG$462,MATCH(O$2,'Justerad allokering'!$B$2:$AF$2,0),FALSE))</f>
        <v>0</v>
      </c>
      <c r="P88" s="28">
        <f>IF(ISERROR(1/VLOOKUP($B88,'Justerad allokering'!$B$2:$AG$462,MATCH(P$2,'Justerad allokering'!$B$2:$AF$2,0),FALSE)),VLOOKUP($B88,'Allokerad kvv'!$B$2:$AV$468,MATCH(P$2,'Allokerad kvv'!$B$2:$AV$2,0),FALSE),VLOOKUP($B88,'Justerad allokering'!$B$2:$AG$462,MATCH(P$2,'Justerad allokering'!$B$2:$AF$2,0),FALSE))</f>
        <v>0</v>
      </c>
      <c r="Q88" s="28">
        <f>IF(ISERROR(1/VLOOKUP($B88,'Justerad allokering'!$B$2:$AG$462,MATCH(Q$2,'Justerad allokering'!$B$2:$AF$2,0),FALSE)),VLOOKUP($B88,'Allokerad kvv'!$B$2:$AV$468,MATCH(Q$2,'Allokerad kvv'!$B$2:$AV$2,0),FALSE),VLOOKUP($B88,'Justerad allokering'!$B$2:$AG$462,MATCH(Q$2,'Justerad allokering'!$B$2:$AF$2,0),FALSE))</f>
        <v>0</v>
      </c>
      <c r="R88" s="28">
        <f>IF(ISERROR(1/VLOOKUP($B88,'Justerad allokering'!$B$2:$AG$462,MATCH(R$2,'Justerad allokering'!$B$2:$AF$2,0),FALSE)),VLOOKUP($B88,'Allokerad kvv'!$B$2:$AV$468,MATCH(R$2,'Allokerad kvv'!$B$2:$AV$2,0),FALSE),VLOOKUP($B88,'Justerad allokering'!$B$2:$AG$462,MATCH(R$2,'Justerad allokering'!$B$2:$AF$2,0),FALSE))</f>
        <v>0</v>
      </c>
      <c r="S88" s="28">
        <f>IF(ISERROR(1/VLOOKUP($B88,'Justerad allokering'!$B$2:$AG$462,MATCH(S$2,'Justerad allokering'!$B$2:$AF$2,0),FALSE)),VLOOKUP($B88,'Allokerad kvv'!$B$2:$AV$468,MATCH(S$2,'Allokerad kvv'!$B$2:$AV$2,0),FALSE),VLOOKUP($B88,'Justerad allokering'!$B$2:$AG$462,MATCH(S$2,'Justerad allokering'!$B$2:$AF$2,0),FALSE))</f>
        <v>0</v>
      </c>
      <c r="T88" s="28">
        <f>IF(ISERROR(1/VLOOKUP($B88,'Justerad allokering'!$B$2:$AG$462,MATCH(T$2,'Justerad allokering'!$B$2:$AF$2,0),FALSE)),VLOOKUP($B88,'Allokerad kvv'!$B$2:$AV$468,MATCH(T$2,'Allokerad kvv'!$B$2:$AV$2,0),FALSE),VLOOKUP($B88,'Justerad allokering'!$B$2:$AG$462,MATCH(T$2,'Justerad allokering'!$B$2:$AF$2,0),FALSE))</f>
        <v>0</v>
      </c>
      <c r="U88" s="28">
        <f>IF(ISERROR(1/VLOOKUP($B88,'Justerad allokering'!$B$2:$AG$462,MATCH(U$2,'Justerad allokering'!$B$2:$AF$2,0),FALSE)),VLOOKUP($B88,'Allokerad kvv'!$B$2:$AV$468,MATCH(U$2,'Allokerad kvv'!$B$2:$AV$2,0),FALSE),VLOOKUP($B88,'Justerad allokering'!$B$2:$AG$462,MATCH(U$2,'Justerad allokering'!$B$2:$AF$2,0),FALSE))</f>
        <v>0</v>
      </c>
      <c r="V88" s="28">
        <f>IF(ISERROR(1/VLOOKUP($B88,'Justerad allokering'!$B$2:$AG$462,MATCH(V$2,'Justerad allokering'!$B$2:$AF$2,0),FALSE)),VLOOKUP($B88,'Allokerad kvv'!$B$2:$AV$468,MATCH(V$2,'Allokerad kvv'!$B$2:$AV$2,0),FALSE),VLOOKUP($B88,'Justerad allokering'!$B$2:$AG$462,MATCH(V$2,'Justerad allokering'!$B$2:$AF$2,0),FALSE))</f>
        <v>0</v>
      </c>
      <c r="W88" s="28">
        <f>IF(ISERROR(1/VLOOKUP($B88,'Justerad allokering'!$B$2:$AG$462,MATCH(W$2,'Justerad allokering'!$B$2:$AF$2,0),FALSE)),VLOOKUP($B88,'Allokerad kvv'!$B$2:$AV$468,MATCH(W$2,'Allokerad kvv'!$B$2:$AV$2,0),FALSE),VLOOKUP($B88,'Justerad allokering'!$B$2:$AG$462,MATCH(W$2,'Justerad allokering'!$B$2:$AF$2,0),FALSE))</f>
        <v>0</v>
      </c>
      <c r="X88" s="28">
        <f>IF(ISERROR(1/VLOOKUP($B88,'Justerad allokering'!$B$2:$AG$462,MATCH(X$2,'Justerad allokering'!$B$2:$AF$2,0),FALSE)),VLOOKUP($B88,'Allokerad kvv'!$B$2:$AV$468,MATCH(X$2,'Allokerad kvv'!$B$2:$AV$2,0),FALSE),VLOOKUP($B88,'Justerad allokering'!$B$2:$AG$462,MATCH(X$2,'Justerad allokering'!$B$2:$AF$2,0),FALSE))</f>
        <v>0</v>
      </c>
      <c r="Y88" s="28">
        <f>IF(ISERROR(1/VLOOKUP($B88,'Justerad allokering'!$B$2:$AG$462,MATCH(Y$2,'Justerad allokering'!$B$2:$AF$2,0),FALSE)),VLOOKUP($B88,'Allokerad kvv'!$B$2:$AV$468,MATCH(Y$2,'Allokerad kvv'!$B$2:$AV$2,0),FALSE),VLOOKUP($B88,'Justerad allokering'!$B$2:$AG$462,MATCH(Y$2,'Justerad allokering'!$B$2:$AF$2,0),FALSE))</f>
        <v>0</v>
      </c>
      <c r="Z88" s="28">
        <f>IF(ISERROR(1/VLOOKUP($B88,'Justerad allokering'!$B$2:$AG$462,MATCH(Z$2,'Justerad allokering'!$B$2:$AF$2,0),FALSE)),VLOOKUP($B88,'Allokerad kvv'!$B$2:$AV$468,MATCH(Z$2,'Allokerad kvv'!$B$2:$AV$2,0),FALSE),VLOOKUP($B88,'Justerad allokering'!$B$2:$AG$462,MATCH(Z$2,'Justerad allokering'!$B$2:$AF$2,0),FALSE))</f>
        <v>0</v>
      </c>
      <c r="AA88" s="28"/>
      <c r="AB88" s="28"/>
      <c r="AE88">
        <f t="shared" si="3"/>
        <v>0</v>
      </c>
      <c r="AG88">
        <f t="shared" si="4"/>
        <v>0</v>
      </c>
      <c r="AH88">
        <f t="shared" si="5"/>
        <v>0</v>
      </c>
      <c r="AI88" s="55" t="str">
        <f>IF(AH88=0,"",AH88/VLOOKUP(B88,Kraftvärmeprod!$B$1:$BC$480,MATCH("Summa tillförd energi exklusive rökgaskondensering",Kraftvärmeprod!$B$1:$BC$1,0),FALSE))</f>
        <v/>
      </c>
    </row>
    <row r="89" spans="1:35" x14ac:dyDescent="0.25">
      <c r="A89" s="28" t="s">
        <v>80</v>
      </c>
      <c r="B89" s="28" t="s">
        <v>116</v>
      </c>
      <c r="C89" s="28">
        <f>IF(ISERROR(1/VLOOKUP($B89,'Justerad allokering'!$B$2:$AG$462,MATCH(C$2,'Justerad allokering'!$B$2:$AF$2,0),FALSE)),VLOOKUP($B89,'Allokerad kvv'!$B$2:$AV$468,MATCH(C$2,'Allokerad kvv'!$B$2:$AV$2,0),FALSE),VLOOKUP($B89,'Justerad allokering'!$B$2:$AG$462,MATCH(C$2,'Justerad allokering'!$B$2:$AF$2,0),FALSE))</f>
        <v>0</v>
      </c>
      <c r="D89" s="28">
        <f>IF(ISERROR(1/VLOOKUP($B89,'Justerad allokering'!$B$2:$AG$462,MATCH(D$2,'Justerad allokering'!$B$2:$AF$2,0),FALSE)),VLOOKUP($B89,'Allokerad kvv'!$B$2:$AV$468,MATCH(D$2,'Allokerad kvv'!$B$2:$AV$2,0),FALSE),VLOOKUP($B89,'Justerad allokering'!$B$2:$AG$462,MATCH(D$2,'Justerad allokering'!$B$2:$AF$2,0),FALSE))</f>
        <v>0</v>
      </c>
      <c r="E89" s="28">
        <f>IF(ISERROR(1/VLOOKUP($B89,'Justerad allokering'!$B$2:$AG$462,MATCH(E$2,'Justerad allokering'!$B$2:$AF$2,0),FALSE)),VLOOKUP($B89,'Allokerad kvv'!$B$2:$AV$468,MATCH(E$2,'Allokerad kvv'!$B$2:$AV$2,0),FALSE),VLOOKUP($B89,'Justerad allokering'!$B$2:$AG$462,MATCH(E$2,'Justerad allokering'!$B$2:$AF$2,0),FALSE))</f>
        <v>0</v>
      </c>
      <c r="F89" s="28">
        <f>IF(ISERROR(1/VLOOKUP($B89,'Justerad allokering'!$B$2:$AG$462,MATCH(F$2,'Justerad allokering'!$B$2:$AF$2,0),FALSE)),VLOOKUP($B89,'Allokerad kvv'!$B$2:$AV$468,MATCH(F$2,'Allokerad kvv'!$B$2:$AV$2,0),FALSE),VLOOKUP($B89,'Justerad allokering'!$B$2:$AG$462,MATCH(F$2,'Justerad allokering'!$B$2:$AF$2,0),FALSE))</f>
        <v>0</v>
      </c>
      <c r="G89" s="28">
        <f>IF(ISERROR(1/VLOOKUP($B89,'Justerad allokering'!$B$2:$AG$462,MATCH(G$2,'Justerad allokering'!$B$2:$AF$2,0),FALSE)),VLOOKUP($B89,'Allokerad kvv'!$B$2:$AV$468,MATCH(G$2,'Allokerad kvv'!$B$2:$AV$2,0),FALSE),VLOOKUP($B89,'Justerad allokering'!$B$2:$AG$462,MATCH(G$2,'Justerad allokering'!$B$2:$AF$2,0),FALSE))</f>
        <v>0</v>
      </c>
      <c r="H89" s="28">
        <f>IF(ISERROR(1/VLOOKUP($B89,'Justerad allokering'!$B$2:$AG$462,MATCH(H$2,'Justerad allokering'!$B$2:$AF$2,0),FALSE)),VLOOKUP($B89,'Allokerad kvv'!$B$2:$AV$468,MATCH(H$2,'Allokerad kvv'!$B$2:$AV$2,0),FALSE),VLOOKUP($B89,'Justerad allokering'!$B$2:$AG$462,MATCH(H$2,'Justerad allokering'!$B$2:$AF$2,0),FALSE))</f>
        <v>0</v>
      </c>
      <c r="I89" s="28">
        <f>IF(ISERROR(1/VLOOKUP($B89,'Justerad allokering'!$B$2:$AG$462,MATCH(I$2,'Justerad allokering'!$B$2:$AF$2,0),FALSE)),VLOOKUP($B89,'Allokerad kvv'!$B$2:$AV$468,MATCH(I$2,'Allokerad kvv'!$B$2:$AV$2,0),FALSE),VLOOKUP($B89,'Justerad allokering'!$B$2:$AG$462,MATCH(I$2,'Justerad allokering'!$B$2:$AF$2,0),FALSE))</f>
        <v>0</v>
      </c>
      <c r="J89" s="28">
        <f>IF(ISERROR(1/VLOOKUP($B89,'Justerad allokering'!$B$2:$AG$462,MATCH(J$2,'Justerad allokering'!$B$2:$AF$2,0),FALSE)),VLOOKUP($B89,'Allokerad kvv'!$B$2:$AV$468,MATCH(J$2,'Allokerad kvv'!$B$2:$AV$2,0),FALSE),VLOOKUP($B89,'Justerad allokering'!$B$2:$AG$462,MATCH(J$2,'Justerad allokering'!$B$2:$AF$2,0),FALSE))</f>
        <v>0</v>
      </c>
      <c r="K89" s="28">
        <f>IF(ISERROR(1/VLOOKUP($B89,'Justerad allokering'!$B$2:$AG$462,MATCH(K$2,'Justerad allokering'!$B$2:$AF$2,0),FALSE)),VLOOKUP($B89,'Allokerad kvv'!$B$2:$AV$468,MATCH(K$2,'Allokerad kvv'!$B$2:$AV$2,0),FALSE),VLOOKUP($B89,'Justerad allokering'!$B$2:$AG$462,MATCH(K$2,'Justerad allokering'!$B$2:$AF$2,0),FALSE))</f>
        <v>0</v>
      </c>
      <c r="L89" s="28">
        <f>IF(ISERROR(1/VLOOKUP($B89,'Justerad allokering'!$B$2:$AG$462,MATCH(L$2,'Justerad allokering'!$B$2:$AF$2,0),FALSE)),VLOOKUP($B89,'Allokerad kvv'!$B$2:$AV$468,MATCH(L$2,'Allokerad kvv'!$B$2:$AV$2,0),FALSE),VLOOKUP($B89,'Justerad allokering'!$B$2:$AG$462,MATCH(L$2,'Justerad allokering'!$B$2:$AF$2,0),FALSE))</f>
        <v>0</v>
      </c>
      <c r="M89" s="28">
        <f>IF(ISERROR(1/VLOOKUP($B89,'Justerad allokering'!$B$2:$AG$462,MATCH(M$2,'Justerad allokering'!$B$2:$AF$2,0),FALSE)),VLOOKUP($B89,'Allokerad kvv'!$B$2:$AV$468,MATCH(M$2,'Allokerad kvv'!$B$2:$AV$2,0),FALSE),VLOOKUP($B89,'Justerad allokering'!$B$2:$AG$462,MATCH(M$2,'Justerad allokering'!$B$2:$AF$2,0),FALSE))</f>
        <v>0</v>
      </c>
      <c r="N89" s="28">
        <f>IF(ISERROR(1/VLOOKUP($B89,'Justerad allokering'!$B$2:$AG$462,MATCH(N$2,'Justerad allokering'!$B$2:$AF$2,0),FALSE)),VLOOKUP($B89,'Allokerad kvv'!$B$2:$AV$468,MATCH(N$2,'Allokerad kvv'!$B$2:$AV$2,0),FALSE),VLOOKUP($B89,'Justerad allokering'!$B$2:$AG$462,MATCH(N$2,'Justerad allokering'!$B$2:$AF$2,0),FALSE))</f>
        <v>0</v>
      </c>
      <c r="O89" s="28">
        <f>IF(ISERROR(1/VLOOKUP($B89,'Justerad allokering'!$B$2:$AG$462,MATCH(O$2,'Justerad allokering'!$B$2:$AF$2,0),FALSE)),VLOOKUP($B89,'Allokerad kvv'!$B$2:$AV$468,MATCH(O$2,'Allokerad kvv'!$B$2:$AV$2,0),FALSE),VLOOKUP($B89,'Justerad allokering'!$B$2:$AG$462,MATCH(O$2,'Justerad allokering'!$B$2:$AF$2,0),FALSE))</f>
        <v>0</v>
      </c>
      <c r="P89" s="28">
        <f>IF(ISERROR(1/VLOOKUP($B89,'Justerad allokering'!$B$2:$AG$462,MATCH(P$2,'Justerad allokering'!$B$2:$AF$2,0),FALSE)),VLOOKUP($B89,'Allokerad kvv'!$B$2:$AV$468,MATCH(P$2,'Allokerad kvv'!$B$2:$AV$2,0),FALSE),VLOOKUP($B89,'Justerad allokering'!$B$2:$AG$462,MATCH(P$2,'Justerad allokering'!$B$2:$AF$2,0),FALSE))</f>
        <v>0</v>
      </c>
      <c r="Q89" s="28">
        <f>IF(ISERROR(1/VLOOKUP($B89,'Justerad allokering'!$B$2:$AG$462,MATCH(Q$2,'Justerad allokering'!$B$2:$AF$2,0),FALSE)),VLOOKUP($B89,'Allokerad kvv'!$B$2:$AV$468,MATCH(Q$2,'Allokerad kvv'!$B$2:$AV$2,0),FALSE),VLOOKUP($B89,'Justerad allokering'!$B$2:$AG$462,MATCH(Q$2,'Justerad allokering'!$B$2:$AF$2,0),FALSE))</f>
        <v>0</v>
      </c>
      <c r="R89" s="28">
        <f>IF(ISERROR(1/VLOOKUP($B89,'Justerad allokering'!$B$2:$AG$462,MATCH(R$2,'Justerad allokering'!$B$2:$AF$2,0),FALSE)),VLOOKUP($B89,'Allokerad kvv'!$B$2:$AV$468,MATCH(R$2,'Allokerad kvv'!$B$2:$AV$2,0),FALSE),VLOOKUP($B89,'Justerad allokering'!$B$2:$AG$462,MATCH(R$2,'Justerad allokering'!$B$2:$AF$2,0),FALSE))</f>
        <v>0</v>
      </c>
      <c r="S89" s="28">
        <f>IF(ISERROR(1/VLOOKUP($B89,'Justerad allokering'!$B$2:$AG$462,MATCH(S$2,'Justerad allokering'!$B$2:$AF$2,0),FALSE)),VLOOKUP($B89,'Allokerad kvv'!$B$2:$AV$468,MATCH(S$2,'Allokerad kvv'!$B$2:$AV$2,0),FALSE),VLOOKUP($B89,'Justerad allokering'!$B$2:$AG$462,MATCH(S$2,'Justerad allokering'!$B$2:$AF$2,0),FALSE))</f>
        <v>0</v>
      </c>
      <c r="T89" s="28">
        <f>IF(ISERROR(1/VLOOKUP($B89,'Justerad allokering'!$B$2:$AG$462,MATCH(T$2,'Justerad allokering'!$B$2:$AF$2,0),FALSE)),VLOOKUP($B89,'Allokerad kvv'!$B$2:$AV$468,MATCH(T$2,'Allokerad kvv'!$B$2:$AV$2,0),FALSE),VLOOKUP($B89,'Justerad allokering'!$B$2:$AG$462,MATCH(T$2,'Justerad allokering'!$B$2:$AF$2,0),FALSE))</f>
        <v>0</v>
      </c>
      <c r="U89" s="28">
        <f>IF(ISERROR(1/VLOOKUP($B89,'Justerad allokering'!$B$2:$AG$462,MATCH(U$2,'Justerad allokering'!$B$2:$AF$2,0),FALSE)),VLOOKUP($B89,'Allokerad kvv'!$B$2:$AV$468,MATCH(U$2,'Allokerad kvv'!$B$2:$AV$2,0),FALSE),VLOOKUP($B89,'Justerad allokering'!$B$2:$AG$462,MATCH(U$2,'Justerad allokering'!$B$2:$AF$2,0),FALSE))</f>
        <v>0</v>
      </c>
      <c r="V89" s="28">
        <f>IF(ISERROR(1/VLOOKUP($B89,'Justerad allokering'!$B$2:$AG$462,MATCH(V$2,'Justerad allokering'!$B$2:$AF$2,0),FALSE)),VLOOKUP($B89,'Allokerad kvv'!$B$2:$AV$468,MATCH(V$2,'Allokerad kvv'!$B$2:$AV$2,0),FALSE),VLOOKUP($B89,'Justerad allokering'!$B$2:$AG$462,MATCH(V$2,'Justerad allokering'!$B$2:$AF$2,0),FALSE))</f>
        <v>0</v>
      </c>
      <c r="W89" s="28">
        <f>IF(ISERROR(1/VLOOKUP($B89,'Justerad allokering'!$B$2:$AG$462,MATCH(W$2,'Justerad allokering'!$B$2:$AF$2,0),FALSE)),VLOOKUP($B89,'Allokerad kvv'!$B$2:$AV$468,MATCH(W$2,'Allokerad kvv'!$B$2:$AV$2,0),FALSE),VLOOKUP($B89,'Justerad allokering'!$B$2:$AG$462,MATCH(W$2,'Justerad allokering'!$B$2:$AF$2,0),FALSE))</f>
        <v>0</v>
      </c>
      <c r="X89" s="28">
        <f>IF(ISERROR(1/VLOOKUP($B89,'Justerad allokering'!$B$2:$AG$462,MATCH(X$2,'Justerad allokering'!$B$2:$AF$2,0),FALSE)),VLOOKUP($B89,'Allokerad kvv'!$B$2:$AV$468,MATCH(X$2,'Allokerad kvv'!$B$2:$AV$2,0),FALSE),VLOOKUP($B89,'Justerad allokering'!$B$2:$AG$462,MATCH(X$2,'Justerad allokering'!$B$2:$AF$2,0),FALSE))</f>
        <v>0</v>
      </c>
      <c r="Y89" s="28">
        <f>IF(ISERROR(1/VLOOKUP($B89,'Justerad allokering'!$B$2:$AG$462,MATCH(Y$2,'Justerad allokering'!$B$2:$AF$2,0),FALSE)),VLOOKUP($B89,'Allokerad kvv'!$B$2:$AV$468,MATCH(Y$2,'Allokerad kvv'!$B$2:$AV$2,0),FALSE),VLOOKUP($B89,'Justerad allokering'!$B$2:$AG$462,MATCH(Y$2,'Justerad allokering'!$B$2:$AF$2,0),FALSE))</f>
        <v>0</v>
      </c>
      <c r="Z89" s="28">
        <f>IF(ISERROR(1/VLOOKUP($B89,'Justerad allokering'!$B$2:$AG$462,MATCH(Z$2,'Justerad allokering'!$B$2:$AF$2,0),FALSE)),VLOOKUP($B89,'Allokerad kvv'!$B$2:$AV$468,MATCH(Z$2,'Allokerad kvv'!$B$2:$AV$2,0),FALSE),VLOOKUP($B89,'Justerad allokering'!$B$2:$AG$462,MATCH(Z$2,'Justerad allokering'!$B$2:$AF$2,0),FALSE))</f>
        <v>0</v>
      </c>
      <c r="AA89" s="28"/>
      <c r="AB89" s="28"/>
      <c r="AE89">
        <f t="shared" si="3"/>
        <v>0</v>
      </c>
      <c r="AG89">
        <f t="shared" si="4"/>
        <v>0</v>
      </c>
      <c r="AH89">
        <f t="shared" si="5"/>
        <v>0</v>
      </c>
      <c r="AI89" s="55" t="str">
        <f>IF(AH89=0,"",AH89/VLOOKUP(B89,Kraftvärmeprod!$B$1:$BC$480,MATCH("Summa tillförd energi exklusive rökgaskondensering",Kraftvärmeprod!$B$1:$BC$1,0),FALSE))</f>
        <v/>
      </c>
    </row>
    <row r="90" spans="1:35" x14ac:dyDescent="0.25">
      <c r="A90" s="28" t="s">
        <v>80</v>
      </c>
      <c r="B90" s="28" t="s">
        <v>117</v>
      </c>
      <c r="C90" s="28">
        <f>IF(ISERROR(1/VLOOKUP($B90,'Justerad allokering'!$B$2:$AG$462,MATCH(C$2,'Justerad allokering'!$B$2:$AF$2,0),FALSE)),VLOOKUP($B90,'Allokerad kvv'!$B$2:$AV$468,MATCH(C$2,'Allokerad kvv'!$B$2:$AV$2,0),FALSE),VLOOKUP($B90,'Justerad allokering'!$B$2:$AG$462,MATCH(C$2,'Justerad allokering'!$B$2:$AF$2,0),FALSE))</f>
        <v>0</v>
      </c>
      <c r="D90" s="28">
        <f>IF(ISERROR(1/VLOOKUP($B90,'Justerad allokering'!$B$2:$AG$462,MATCH(D$2,'Justerad allokering'!$B$2:$AF$2,0),FALSE)),VLOOKUP($B90,'Allokerad kvv'!$B$2:$AV$468,MATCH(D$2,'Allokerad kvv'!$B$2:$AV$2,0),FALSE),VLOOKUP($B90,'Justerad allokering'!$B$2:$AG$462,MATCH(D$2,'Justerad allokering'!$B$2:$AF$2,0),FALSE))</f>
        <v>0</v>
      </c>
      <c r="E90" s="28">
        <f>IF(ISERROR(1/VLOOKUP($B90,'Justerad allokering'!$B$2:$AG$462,MATCH(E$2,'Justerad allokering'!$B$2:$AF$2,0),FALSE)),VLOOKUP($B90,'Allokerad kvv'!$B$2:$AV$468,MATCH(E$2,'Allokerad kvv'!$B$2:$AV$2,0),FALSE),VLOOKUP($B90,'Justerad allokering'!$B$2:$AG$462,MATCH(E$2,'Justerad allokering'!$B$2:$AF$2,0),FALSE))</f>
        <v>0</v>
      </c>
      <c r="F90" s="28">
        <f>IF(ISERROR(1/VLOOKUP($B90,'Justerad allokering'!$B$2:$AG$462,MATCH(F$2,'Justerad allokering'!$B$2:$AF$2,0),FALSE)),VLOOKUP($B90,'Allokerad kvv'!$B$2:$AV$468,MATCH(F$2,'Allokerad kvv'!$B$2:$AV$2,0),FALSE),VLOOKUP($B90,'Justerad allokering'!$B$2:$AG$462,MATCH(F$2,'Justerad allokering'!$B$2:$AF$2,0),FALSE))</f>
        <v>0</v>
      </c>
      <c r="G90" s="28">
        <f>IF(ISERROR(1/VLOOKUP($B90,'Justerad allokering'!$B$2:$AG$462,MATCH(G$2,'Justerad allokering'!$B$2:$AF$2,0),FALSE)),VLOOKUP($B90,'Allokerad kvv'!$B$2:$AV$468,MATCH(G$2,'Allokerad kvv'!$B$2:$AV$2,0),FALSE),VLOOKUP($B90,'Justerad allokering'!$B$2:$AG$462,MATCH(G$2,'Justerad allokering'!$B$2:$AF$2,0),FALSE))</f>
        <v>0</v>
      </c>
      <c r="H90" s="28">
        <f>IF(ISERROR(1/VLOOKUP($B90,'Justerad allokering'!$B$2:$AG$462,MATCH(H$2,'Justerad allokering'!$B$2:$AF$2,0),FALSE)),VLOOKUP($B90,'Allokerad kvv'!$B$2:$AV$468,MATCH(H$2,'Allokerad kvv'!$B$2:$AV$2,0),FALSE),VLOOKUP($B90,'Justerad allokering'!$B$2:$AG$462,MATCH(H$2,'Justerad allokering'!$B$2:$AF$2,0),FALSE))</f>
        <v>0</v>
      </c>
      <c r="I90" s="28">
        <f>IF(ISERROR(1/VLOOKUP($B90,'Justerad allokering'!$B$2:$AG$462,MATCH(I$2,'Justerad allokering'!$B$2:$AF$2,0),FALSE)),VLOOKUP($B90,'Allokerad kvv'!$B$2:$AV$468,MATCH(I$2,'Allokerad kvv'!$B$2:$AV$2,0),FALSE),VLOOKUP($B90,'Justerad allokering'!$B$2:$AG$462,MATCH(I$2,'Justerad allokering'!$B$2:$AF$2,0),FALSE))</f>
        <v>0</v>
      </c>
      <c r="J90" s="28">
        <f>IF(ISERROR(1/VLOOKUP($B90,'Justerad allokering'!$B$2:$AG$462,MATCH(J$2,'Justerad allokering'!$B$2:$AF$2,0),FALSE)),VLOOKUP($B90,'Allokerad kvv'!$B$2:$AV$468,MATCH(J$2,'Allokerad kvv'!$B$2:$AV$2,0),FALSE),VLOOKUP($B90,'Justerad allokering'!$B$2:$AG$462,MATCH(J$2,'Justerad allokering'!$B$2:$AF$2,0),FALSE))</f>
        <v>0</v>
      </c>
      <c r="K90" s="28">
        <f>IF(ISERROR(1/VLOOKUP($B90,'Justerad allokering'!$B$2:$AG$462,MATCH(K$2,'Justerad allokering'!$B$2:$AF$2,0),FALSE)),VLOOKUP($B90,'Allokerad kvv'!$B$2:$AV$468,MATCH(K$2,'Allokerad kvv'!$B$2:$AV$2,0),FALSE),VLOOKUP($B90,'Justerad allokering'!$B$2:$AG$462,MATCH(K$2,'Justerad allokering'!$B$2:$AF$2,0),FALSE))</f>
        <v>0</v>
      </c>
      <c r="L90" s="28">
        <f>IF(ISERROR(1/VLOOKUP($B90,'Justerad allokering'!$B$2:$AG$462,MATCH(L$2,'Justerad allokering'!$B$2:$AF$2,0),FALSE)),VLOOKUP($B90,'Allokerad kvv'!$B$2:$AV$468,MATCH(L$2,'Allokerad kvv'!$B$2:$AV$2,0),FALSE),VLOOKUP($B90,'Justerad allokering'!$B$2:$AG$462,MATCH(L$2,'Justerad allokering'!$B$2:$AF$2,0),FALSE))</f>
        <v>0</v>
      </c>
      <c r="M90" s="28">
        <f>IF(ISERROR(1/VLOOKUP($B90,'Justerad allokering'!$B$2:$AG$462,MATCH(M$2,'Justerad allokering'!$B$2:$AF$2,0),FALSE)),VLOOKUP($B90,'Allokerad kvv'!$B$2:$AV$468,MATCH(M$2,'Allokerad kvv'!$B$2:$AV$2,0),FALSE),VLOOKUP($B90,'Justerad allokering'!$B$2:$AG$462,MATCH(M$2,'Justerad allokering'!$B$2:$AF$2,0),FALSE))</f>
        <v>0</v>
      </c>
      <c r="N90" s="28">
        <f>IF(ISERROR(1/VLOOKUP($B90,'Justerad allokering'!$B$2:$AG$462,MATCH(N$2,'Justerad allokering'!$B$2:$AF$2,0),FALSE)),VLOOKUP($B90,'Allokerad kvv'!$B$2:$AV$468,MATCH(N$2,'Allokerad kvv'!$B$2:$AV$2,0),FALSE),VLOOKUP($B90,'Justerad allokering'!$B$2:$AG$462,MATCH(N$2,'Justerad allokering'!$B$2:$AF$2,0),FALSE))</f>
        <v>0</v>
      </c>
      <c r="O90" s="28">
        <f>IF(ISERROR(1/VLOOKUP($B90,'Justerad allokering'!$B$2:$AG$462,MATCH(O$2,'Justerad allokering'!$B$2:$AF$2,0),FALSE)),VLOOKUP($B90,'Allokerad kvv'!$B$2:$AV$468,MATCH(O$2,'Allokerad kvv'!$B$2:$AV$2,0),FALSE),VLOOKUP($B90,'Justerad allokering'!$B$2:$AG$462,MATCH(O$2,'Justerad allokering'!$B$2:$AF$2,0),FALSE))</f>
        <v>0</v>
      </c>
      <c r="P90" s="28">
        <f>IF(ISERROR(1/VLOOKUP($B90,'Justerad allokering'!$B$2:$AG$462,MATCH(P$2,'Justerad allokering'!$B$2:$AF$2,0),FALSE)),VLOOKUP($B90,'Allokerad kvv'!$B$2:$AV$468,MATCH(P$2,'Allokerad kvv'!$B$2:$AV$2,0),FALSE),VLOOKUP($B90,'Justerad allokering'!$B$2:$AG$462,MATCH(P$2,'Justerad allokering'!$B$2:$AF$2,0),FALSE))</f>
        <v>0</v>
      </c>
      <c r="Q90" s="28">
        <f>IF(ISERROR(1/VLOOKUP($B90,'Justerad allokering'!$B$2:$AG$462,MATCH(Q$2,'Justerad allokering'!$B$2:$AF$2,0),FALSE)),VLOOKUP($B90,'Allokerad kvv'!$B$2:$AV$468,MATCH(Q$2,'Allokerad kvv'!$B$2:$AV$2,0),FALSE),VLOOKUP($B90,'Justerad allokering'!$B$2:$AG$462,MATCH(Q$2,'Justerad allokering'!$B$2:$AF$2,0),FALSE))</f>
        <v>0</v>
      </c>
      <c r="R90" s="28">
        <f>IF(ISERROR(1/VLOOKUP($B90,'Justerad allokering'!$B$2:$AG$462,MATCH(R$2,'Justerad allokering'!$B$2:$AF$2,0),FALSE)),VLOOKUP($B90,'Allokerad kvv'!$B$2:$AV$468,MATCH(R$2,'Allokerad kvv'!$B$2:$AV$2,0),FALSE),VLOOKUP($B90,'Justerad allokering'!$B$2:$AG$462,MATCH(R$2,'Justerad allokering'!$B$2:$AF$2,0),FALSE))</f>
        <v>0</v>
      </c>
      <c r="S90" s="28">
        <f>IF(ISERROR(1/VLOOKUP($B90,'Justerad allokering'!$B$2:$AG$462,MATCH(S$2,'Justerad allokering'!$B$2:$AF$2,0),FALSE)),VLOOKUP($B90,'Allokerad kvv'!$B$2:$AV$468,MATCH(S$2,'Allokerad kvv'!$B$2:$AV$2,0),FALSE),VLOOKUP($B90,'Justerad allokering'!$B$2:$AG$462,MATCH(S$2,'Justerad allokering'!$B$2:$AF$2,0),FALSE))</f>
        <v>0</v>
      </c>
      <c r="T90" s="28">
        <f>IF(ISERROR(1/VLOOKUP($B90,'Justerad allokering'!$B$2:$AG$462,MATCH(T$2,'Justerad allokering'!$B$2:$AF$2,0),FALSE)),VLOOKUP($B90,'Allokerad kvv'!$B$2:$AV$468,MATCH(T$2,'Allokerad kvv'!$B$2:$AV$2,0),FALSE),VLOOKUP($B90,'Justerad allokering'!$B$2:$AG$462,MATCH(T$2,'Justerad allokering'!$B$2:$AF$2,0),FALSE))</f>
        <v>0</v>
      </c>
      <c r="U90" s="28">
        <f>IF(ISERROR(1/VLOOKUP($B90,'Justerad allokering'!$B$2:$AG$462,MATCH(U$2,'Justerad allokering'!$B$2:$AF$2,0),FALSE)),VLOOKUP($B90,'Allokerad kvv'!$B$2:$AV$468,MATCH(U$2,'Allokerad kvv'!$B$2:$AV$2,0),FALSE),VLOOKUP($B90,'Justerad allokering'!$B$2:$AG$462,MATCH(U$2,'Justerad allokering'!$B$2:$AF$2,0),FALSE))</f>
        <v>0</v>
      </c>
      <c r="V90" s="28">
        <f>IF(ISERROR(1/VLOOKUP($B90,'Justerad allokering'!$B$2:$AG$462,MATCH(V$2,'Justerad allokering'!$B$2:$AF$2,0),FALSE)),VLOOKUP($B90,'Allokerad kvv'!$B$2:$AV$468,MATCH(V$2,'Allokerad kvv'!$B$2:$AV$2,0),FALSE),VLOOKUP($B90,'Justerad allokering'!$B$2:$AG$462,MATCH(V$2,'Justerad allokering'!$B$2:$AF$2,0),FALSE))</f>
        <v>0</v>
      </c>
      <c r="W90" s="28">
        <f>IF(ISERROR(1/VLOOKUP($B90,'Justerad allokering'!$B$2:$AG$462,MATCH(W$2,'Justerad allokering'!$B$2:$AF$2,0),FALSE)),VLOOKUP($B90,'Allokerad kvv'!$B$2:$AV$468,MATCH(W$2,'Allokerad kvv'!$B$2:$AV$2,0),FALSE),VLOOKUP($B90,'Justerad allokering'!$B$2:$AG$462,MATCH(W$2,'Justerad allokering'!$B$2:$AF$2,0),FALSE))</f>
        <v>0</v>
      </c>
      <c r="X90" s="28">
        <f>IF(ISERROR(1/VLOOKUP($B90,'Justerad allokering'!$B$2:$AG$462,MATCH(X$2,'Justerad allokering'!$B$2:$AF$2,0),FALSE)),VLOOKUP($B90,'Allokerad kvv'!$B$2:$AV$468,MATCH(X$2,'Allokerad kvv'!$B$2:$AV$2,0),FALSE),VLOOKUP($B90,'Justerad allokering'!$B$2:$AG$462,MATCH(X$2,'Justerad allokering'!$B$2:$AF$2,0),FALSE))</f>
        <v>0</v>
      </c>
      <c r="Y90" s="28">
        <f>IF(ISERROR(1/VLOOKUP($B90,'Justerad allokering'!$B$2:$AG$462,MATCH(Y$2,'Justerad allokering'!$B$2:$AF$2,0),FALSE)),VLOOKUP($B90,'Allokerad kvv'!$B$2:$AV$468,MATCH(Y$2,'Allokerad kvv'!$B$2:$AV$2,0),FALSE),VLOOKUP($B90,'Justerad allokering'!$B$2:$AG$462,MATCH(Y$2,'Justerad allokering'!$B$2:$AF$2,0),FALSE))</f>
        <v>0</v>
      </c>
      <c r="Z90" s="28">
        <f>IF(ISERROR(1/VLOOKUP($B90,'Justerad allokering'!$B$2:$AG$462,MATCH(Z$2,'Justerad allokering'!$B$2:$AF$2,0),FALSE)),VLOOKUP($B90,'Allokerad kvv'!$B$2:$AV$468,MATCH(Z$2,'Allokerad kvv'!$B$2:$AV$2,0),FALSE),VLOOKUP($B90,'Justerad allokering'!$B$2:$AG$462,MATCH(Z$2,'Justerad allokering'!$B$2:$AF$2,0),FALSE))</f>
        <v>0</v>
      </c>
      <c r="AA90" s="28"/>
      <c r="AB90" s="28"/>
      <c r="AE90">
        <f t="shared" si="3"/>
        <v>0</v>
      </c>
      <c r="AG90">
        <f t="shared" si="4"/>
        <v>0</v>
      </c>
      <c r="AH90">
        <f t="shared" si="5"/>
        <v>0</v>
      </c>
      <c r="AI90" s="55" t="str">
        <f>IF(AH90=0,"",AH90/VLOOKUP(B90,Kraftvärmeprod!$B$1:$BC$480,MATCH("Summa tillförd energi exklusive rökgaskondensering",Kraftvärmeprod!$B$1:$BC$1,0),FALSE))</f>
        <v/>
      </c>
    </row>
    <row r="91" spans="1:35" x14ac:dyDescent="0.25">
      <c r="A91" s="28" t="s">
        <v>80</v>
      </c>
      <c r="B91" s="28" t="s">
        <v>118</v>
      </c>
      <c r="C91" s="28">
        <f>IF(ISERROR(1/VLOOKUP($B91,'Justerad allokering'!$B$2:$AG$462,MATCH(C$2,'Justerad allokering'!$B$2:$AF$2,0),FALSE)),VLOOKUP($B91,'Allokerad kvv'!$B$2:$AV$468,MATCH(C$2,'Allokerad kvv'!$B$2:$AV$2,0),FALSE),VLOOKUP($B91,'Justerad allokering'!$B$2:$AG$462,MATCH(C$2,'Justerad allokering'!$B$2:$AF$2,0),FALSE))</f>
        <v>0</v>
      </c>
      <c r="D91" s="28">
        <f>IF(ISERROR(1/VLOOKUP($B91,'Justerad allokering'!$B$2:$AG$462,MATCH(D$2,'Justerad allokering'!$B$2:$AF$2,0),FALSE)),VLOOKUP($B91,'Allokerad kvv'!$B$2:$AV$468,MATCH(D$2,'Allokerad kvv'!$B$2:$AV$2,0),FALSE),VLOOKUP($B91,'Justerad allokering'!$B$2:$AG$462,MATCH(D$2,'Justerad allokering'!$B$2:$AF$2,0),FALSE))</f>
        <v>0</v>
      </c>
      <c r="E91" s="28">
        <f>IF(ISERROR(1/VLOOKUP($B91,'Justerad allokering'!$B$2:$AG$462,MATCH(E$2,'Justerad allokering'!$B$2:$AF$2,0),FALSE)),VLOOKUP($B91,'Allokerad kvv'!$B$2:$AV$468,MATCH(E$2,'Allokerad kvv'!$B$2:$AV$2,0),FALSE),VLOOKUP($B91,'Justerad allokering'!$B$2:$AG$462,MATCH(E$2,'Justerad allokering'!$B$2:$AF$2,0),FALSE))</f>
        <v>0</v>
      </c>
      <c r="F91" s="28">
        <f>IF(ISERROR(1/VLOOKUP($B91,'Justerad allokering'!$B$2:$AG$462,MATCH(F$2,'Justerad allokering'!$B$2:$AF$2,0),FALSE)),VLOOKUP($B91,'Allokerad kvv'!$B$2:$AV$468,MATCH(F$2,'Allokerad kvv'!$B$2:$AV$2,0),FALSE),VLOOKUP($B91,'Justerad allokering'!$B$2:$AG$462,MATCH(F$2,'Justerad allokering'!$B$2:$AF$2,0),FALSE))</f>
        <v>0</v>
      </c>
      <c r="G91" s="28">
        <f>IF(ISERROR(1/VLOOKUP($B91,'Justerad allokering'!$B$2:$AG$462,MATCH(G$2,'Justerad allokering'!$B$2:$AF$2,0),FALSE)),VLOOKUP($B91,'Allokerad kvv'!$B$2:$AV$468,MATCH(G$2,'Allokerad kvv'!$B$2:$AV$2,0),FALSE),VLOOKUP($B91,'Justerad allokering'!$B$2:$AG$462,MATCH(G$2,'Justerad allokering'!$B$2:$AF$2,0),FALSE))</f>
        <v>0</v>
      </c>
      <c r="H91" s="28">
        <f>IF(ISERROR(1/VLOOKUP($B91,'Justerad allokering'!$B$2:$AG$462,MATCH(H$2,'Justerad allokering'!$B$2:$AF$2,0),FALSE)),VLOOKUP($B91,'Allokerad kvv'!$B$2:$AV$468,MATCH(H$2,'Allokerad kvv'!$B$2:$AV$2,0),FALSE),VLOOKUP($B91,'Justerad allokering'!$B$2:$AG$462,MATCH(H$2,'Justerad allokering'!$B$2:$AF$2,0),FALSE))</f>
        <v>0</v>
      </c>
      <c r="I91" s="28">
        <f>IF(ISERROR(1/VLOOKUP($B91,'Justerad allokering'!$B$2:$AG$462,MATCH(I$2,'Justerad allokering'!$B$2:$AF$2,0),FALSE)),VLOOKUP($B91,'Allokerad kvv'!$B$2:$AV$468,MATCH(I$2,'Allokerad kvv'!$B$2:$AV$2,0),FALSE),VLOOKUP($B91,'Justerad allokering'!$B$2:$AG$462,MATCH(I$2,'Justerad allokering'!$B$2:$AF$2,0),FALSE))</f>
        <v>0</v>
      </c>
      <c r="J91" s="28">
        <f>IF(ISERROR(1/VLOOKUP($B91,'Justerad allokering'!$B$2:$AG$462,MATCH(J$2,'Justerad allokering'!$B$2:$AF$2,0),FALSE)),VLOOKUP($B91,'Allokerad kvv'!$B$2:$AV$468,MATCH(J$2,'Allokerad kvv'!$B$2:$AV$2,0),FALSE),VLOOKUP($B91,'Justerad allokering'!$B$2:$AG$462,MATCH(J$2,'Justerad allokering'!$B$2:$AF$2,0),FALSE))</f>
        <v>0</v>
      </c>
      <c r="K91" s="28">
        <f>IF(ISERROR(1/VLOOKUP($B91,'Justerad allokering'!$B$2:$AG$462,MATCH(K$2,'Justerad allokering'!$B$2:$AF$2,0),FALSE)),VLOOKUP($B91,'Allokerad kvv'!$B$2:$AV$468,MATCH(K$2,'Allokerad kvv'!$B$2:$AV$2,0),FALSE),VLOOKUP($B91,'Justerad allokering'!$B$2:$AG$462,MATCH(K$2,'Justerad allokering'!$B$2:$AF$2,0),FALSE))</f>
        <v>0</v>
      </c>
      <c r="L91" s="28">
        <f>IF(ISERROR(1/VLOOKUP($B91,'Justerad allokering'!$B$2:$AG$462,MATCH(L$2,'Justerad allokering'!$B$2:$AF$2,0),FALSE)),VLOOKUP($B91,'Allokerad kvv'!$B$2:$AV$468,MATCH(L$2,'Allokerad kvv'!$B$2:$AV$2,0),FALSE),VLOOKUP($B91,'Justerad allokering'!$B$2:$AG$462,MATCH(L$2,'Justerad allokering'!$B$2:$AF$2,0),FALSE))</f>
        <v>0</v>
      </c>
      <c r="M91" s="28">
        <f>IF(ISERROR(1/VLOOKUP($B91,'Justerad allokering'!$B$2:$AG$462,MATCH(M$2,'Justerad allokering'!$B$2:$AF$2,0),FALSE)),VLOOKUP($B91,'Allokerad kvv'!$B$2:$AV$468,MATCH(M$2,'Allokerad kvv'!$B$2:$AV$2,0),FALSE),VLOOKUP($B91,'Justerad allokering'!$B$2:$AG$462,MATCH(M$2,'Justerad allokering'!$B$2:$AF$2,0),FALSE))</f>
        <v>0</v>
      </c>
      <c r="N91" s="28">
        <f>IF(ISERROR(1/VLOOKUP($B91,'Justerad allokering'!$B$2:$AG$462,MATCH(N$2,'Justerad allokering'!$B$2:$AF$2,0),FALSE)),VLOOKUP($B91,'Allokerad kvv'!$B$2:$AV$468,MATCH(N$2,'Allokerad kvv'!$B$2:$AV$2,0),FALSE),VLOOKUP($B91,'Justerad allokering'!$B$2:$AG$462,MATCH(N$2,'Justerad allokering'!$B$2:$AF$2,0),FALSE))</f>
        <v>0</v>
      </c>
      <c r="O91" s="28">
        <f>IF(ISERROR(1/VLOOKUP($B91,'Justerad allokering'!$B$2:$AG$462,MATCH(O$2,'Justerad allokering'!$B$2:$AF$2,0),FALSE)),VLOOKUP($B91,'Allokerad kvv'!$B$2:$AV$468,MATCH(O$2,'Allokerad kvv'!$B$2:$AV$2,0),FALSE),VLOOKUP($B91,'Justerad allokering'!$B$2:$AG$462,MATCH(O$2,'Justerad allokering'!$B$2:$AF$2,0),FALSE))</f>
        <v>0</v>
      </c>
      <c r="P91" s="28">
        <f>IF(ISERROR(1/VLOOKUP($B91,'Justerad allokering'!$B$2:$AG$462,MATCH(P$2,'Justerad allokering'!$B$2:$AF$2,0),FALSE)),VLOOKUP($B91,'Allokerad kvv'!$B$2:$AV$468,MATCH(P$2,'Allokerad kvv'!$B$2:$AV$2,0),FALSE),VLOOKUP($B91,'Justerad allokering'!$B$2:$AG$462,MATCH(P$2,'Justerad allokering'!$B$2:$AF$2,0),FALSE))</f>
        <v>0</v>
      </c>
      <c r="Q91" s="28">
        <f>IF(ISERROR(1/VLOOKUP($B91,'Justerad allokering'!$B$2:$AG$462,MATCH(Q$2,'Justerad allokering'!$B$2:$AF$2,0),FALSE)),VLOOKUP($B91,'Allokerad kvv'!$B$2:$AV$468,MATCH(Q$2,'Allokerad kvv'!$B$2:$AV$2,0),FALSE),VLOOKUP($B91,'Justerad allokering'!$B$2:$AG$462,MATCH(Q$2,'Justerad allokering'!$B$2:$AF$2,0),FALSE))</f>
        <v>0</v>
      </c>
      <c r="R91" s="28">
        <f>IF(ISERROR(1/VLOOKUP($B91,'Justerad allokering'!$B$2:$AG$462,MATCH(R$2,'Justerad allokering'!$B$2:$AF$2,0),FALSE)),VLOOKUP($B91,'Allokerad kvv'!$B$2:$AV$468,MATCH(R$2,'Allokerad kvv'!$B$2:$AV$2,0),FALSE),VLOOKUP($B91,'Justerad allokering'!$B$2:$AG$462,MATCH(R$2,'Justerad allokering'!$B$2:$AF$2,0),FALSE))</f>
        <v>0</v>
      </c>
      <c r="S91" s="28">
        <f>IF(ISERROR(1/VLOOKUP($B91,'Justerad allokering'!$B$2:$AG$462,MATCH(S$2,'Justerad allokering'!$B$2:$AF$2,0),FALSE)),VLOOKUP($B91,'Allokerad kvv'!$B$2:$AV$468,MATCH(S$2,'Allokerad kvv'!$B$2:$AV$2,0),FALSE),VLOOKUP($B91,'Justerad allokering'!$B$2:$AG$462,MATCH(S$2,'Justerad allokering'!$B$2:$AF$2,0),FALSE))</f>
        <v>0</v>
      </c>
      <c r="T91" s="28">
        <f>IF(ISERROR(1/VLOOKUP($B91,'Justerad allokering'!$B$2:$AG$462,MATCH(T$2,'Justerad allokering'!$B$2:$AF$2,0),FALSE)),VLOOKUP($B91,'Allokerad kvv'!$B$2:$AV$468,MATCH(T$2,'Allokerad kvv'!$B$2:$AV$2,0),FALSE),VLOOKUP($B91,'Justerad allokering'!$B$2:$AG$462,MATCH(T$2,'Justerad allokering'!$B$2:$AF$2,0),FALSE))</f>
        <v>0</v>
      </c>
      <c r="U91" s="28">
        <f>IF(ISERROR(1/VLOOKUP($B91,'Justerad allokering'!$B$2:$AG$462,MATCH(U$2,'Justerad allokering'!$B$2:$AF$2,0),FALSE)),VLOOKUP($B91,'Allokerad kvv'!$B$2:$AV$468,MATCH(U$2,'Allokerad kvv'!$B$2:$AV$2,0),FALSE),VLOOKUP($B91,'Justerad allokering'!$B$2:$AG$462,MATCH(U$2,'Justerad allokering'!$B$2:$AF$2,0),FALSE))</f>
        <v>0</v>
      </c>
      <c r="V91" s="28">
        <f>IF(ISERROR(1/VLOOKUP($B91,'Justerad allokering'!$B$2:$AG$462,MATCH(V$2,'Justerad allokering'!$B$2:$AF$2,0),FALSE)),VLOOKUP($B91,'Allokerad kvv'!$B$2:$AV$468,MATCH(V$2,'Allokerad kvv'!$B$2:$AV$2,0),FALSE),VLOOKUP($B91,'Justerad allokering'!$B$2:$AG$462,MATCH(V$2,'Justerad allokering'!$B$2:$AF$2,0),FALSE))</f>
        <v>0</v>
      </c>
      <c r="W91" s="28">
        <f>IF(ISERROR(1/VLOOKUP($B91,'Justerad allokering'!$B$2:$AG$462,MATCH(W$2,'Justerad allokering'!$B$2:$AF$2,0),FALSE)),VLOOKUP($B91,'Allokerad kvv'!$B$2:$AV$468,MATCH(W$2,'Allokerad kvv'!$B$2:$AV$2,0),FALSE),VLOOKUP($B91,'Justerad allokering'!$B$2:$AG$462,MATCH(W$2,'Justerad allokering'!$B$2:$AF$2,0),FALSE))</f>
        <v>0</v>
      </c>
      <c r="X91" s="28">
        <f>IF(ISERROR(1/VLOOKUP($B91,'Justerad allokering'!$B$2:$AG$462,MATCH(X$2,'Justerad allokering'!$B$2:$AF$2,0),FALSE)),VLOOKUP($B91,'Allokerad kvv'!$B$2:$AV$468,MATCH(X$2,'Allokerad kvv'!$B$2:$AV$2,0),FALSE),VLOOKUP($B91,'Justerad allokering'!$B$2:$AG$462,MATCH(X$2,'Justerad allokering'!$B$2:$AF$2,0),FALSE))</f>
        <v>0</v>
      </c>
      <c r="Y91" s="28">
        <f>IF(ISERROR(1/VLOOKUP($B91,'Justerad allokering'!$B$2:$AG$462,MATCH(Y$2,'Justerad allokering'!$B$2:$AF$2,0),FALSE)),VLOOKUP($B91,'Allokerad kvv'!$B$2:$AV$468,MATCH(Y$2,'Allokerad kvv'!$B$2:$AV$2,0),FALSE),VLOOKUP($B91,'Justerad allokering'!$B$2:$AG$462,MATCH(Y$2,'Justerad allokering'!$B$2:$AF$2,0),FALSE))</f>
        <v>0</v>
      </c>
      <c r="Z91" s="28">
        <f>IF(ISERROR(1/VLOOKUP($B91,'Justerad allokering'!$B$2:$AG$462,MATCH(Z$2,'Justerad allokering'!$B$2:$AF$2,0),FALSE)),VLOOKUP($B91,'Allokerad kvv'!$B$2:$AV$468,MATCH(Z$2,'Allokerad kvv'!$B$2:$AV$2,0),FALSE),VLOOKUP($B91,'Justerad allokering'!$B$2:$AG$462,MATCH(Z$2,'Justerad allokering'!$B$2:$AF$2,0),FALSE))</f>
        <v>0</v>
      </c>
      <c r="AA91" s="28"/>
      <c r="AB91" s="28"/>
      <c r="AE91">
        <f t="shared" si="3"/>
        <v>0</v>
      </c>
      <c r="AG91">
        <f t="shared" si="4"/>
        <v>0</v>
      </c>
      <c r="AH91">
        <f t="shared" si="5"/>
        <v>0</v>
      </c>
      <c r="AI91" s="55" t="str">
        <f>IF(AH91=0,"",AH91/VLOOKUP(B91,Kraftvärmeprod!$B$1:$BC$480,MATCH("Summa tillförd energi exklusive rökgaskondensering",Kraftvärmeprod!$B$1:$BC$1,0),FALSE))</f>
        <v/>
      </c>
    </row>
    <row r="92" spans="1:35" x14ac:dyDescent="0.25">
      <c r="A92" s="28" t="s">
        <v>80</v>
      </c>
      <c r="B92" s="28" t="s">
        <v>119</v>
      </c>
      <c r="C92" s="28">
        <f>IF(ISERROR(1/VLOOKUP($B92,'Justerad allokering'!$B$2:$AG$462,MATCH(C$2,'Justerad allokering'!$B$2:$AF$2,0),FALSE)),VLOOKUP($B92,'Allokerad kvv'!$B$2:$AV$468,MATCH(C$2,'Allokerad kvv'!$B$2:$AV$2,0),FALSE),VLOOKUP($B92,'Justerad allokering'!$B$2:$AG$462,MATCH(C$2,'Justerad allokering'!$B$2:$AF$2,0),FALSE))</f>
        <v>0</v>
      </c>
      <c r="D92" s="28">
        <f>IF(ISERROR(1/VLOOKUP($B92,'Justerad allokering'!$B$2:$AG$462,MATCH(D$2,'Justerad allokering'!$B$2:$AF$2,0),FALSE)),VLOOKUP($B92,'Allokerad kvv'!$B$2:$AV$468,MATCH(D$2,'Allokerad kvv'!$B$2:$AV$2,0),FALSE),VLOOKUP($B92,'Justerad allokering'!$B$2:$AG$462,MATCH(D$2,'Justerad allokering'!$B$2:$AF$2,0),FALSE))</f>
        <v>0</v>
      </c>
      <c r="E92" s="28">
        <f>IF(ISERROR(1/VLOOKUP($B92,'Justerad allokering'!$B$2:$AG$462,MATCH(E$2,'Justerad allokering'!$B$2:$AF$2,0),FALSE)),VLOOKUP($B92,'Allokerad kvv'!$B$2:$AV$468,MATCH(E$2,'Allokerad kvv'!$B$2:$AV$2,0),FALSE),VLOOKUP($B92,'Justerad allokering'!$B$2:$AG$462,MATCH(E$2,'Justerad allokering'!$B$2:$AF$2,0),FALSE))</f>
        <v>0</v>
      </c>
      <c r="F92" s="28">
        <f>IF(ISERROR(1/VLOOKUP($B92,'Justerad allokering'!$B$2:$AG$462,MATCH(F$2,'Justerad allokering'!$B$2:$AF$2,0),FALSE)),VLOOKUP($B92,'Allokerad kvv'!$B$2:$AV$468,MATCH(F$2,'Allokerad kvv'!$B$2:$AV$2,0),FALSE),VLOOKUP($B92,'Justerad allokering'!$B$2:$AG$462,MATCH(F$2,'Justerad allokering'!$B$2:$AF$2,0),FALSE))</f>
        <v>0</v>
      </c>
      <c r="G92" s="28">
        <f>IF(ISERROR(1/VLOOKUP($B92,'Justerad allokering'!$B$2:$AG$462,MATCH(G$2,'Justerad allokering'!$B$2:$AF$2,0),FALSE)),VLOOKUP($B92,'Allokerad kvv'!$B$2:$AV$468,MATCH(G$2,'Allokerad kvv'!$B$2:$AV$2,0),FALSE),VLOOKUP($B92,'Justerad allokering'!$B$2:$AG$462,MATCH(G$2,'Justerad allokering'!$B$2:$AF$2,0),FALSE))</f>
        <v>0</v>
      </c>
      <c r="H92" s="28">
        <f>IF(ISERROR(1/VLOOKUP($B92,'Justerad allokering'!$B$2:$AG$462,MATCH(H$2,'Justerad allokering'!$B$2:$AF$2,0),FALSE)),VLOOKUP($B92,'Allokerad kvv'!$B$2:$AV$468,MATCH(H$2,'Allokerad kvv'!$B$2:$AV$2,0),FALSE),VLOOKUP($B92,'Justerad allokering'!$B$2:$AG$462,MATCH(H$2,'Justerad allokering'!$B$2:$AF$2,0),FALSE))</f>
        <v>0</v>
      </c>
      <c r="I92" s="28">
        <f>IF(ISERROR(1/VLOOKUP($B92,'Justerad allokering'!$B$2:$AG$462,MATCH(I$2,'Justerad allokering'!$B$2:$AF$2,0),FALSE)),VLOOKUP($B92,'Allokerad kvv'!$B$2:$AV$468,MATCH(I$2,'Allokerad kvv'!$B$2:$AV$2,0),FALSE),VLOOKUP($B92,'Justerad allokering'!$B$2:$AG$462,MATCH(I$2,'Justerad allokering'!$B$2:$AF$2,0),FALSE))</f>
        <v>0</v>
      </c>
      <c r="J92" s="28">
        <f>IF(ISERROR(1/VLOOKUP($B92,'Justerad allokering'!$B$2:$AG$462,MATCH(J$2,'Justerad allokering'!$B$2:$AF$2,0),FALSE)),VLOOKUP($B92,'Allokerad kvv'!$B$2:$AV$468,MATCH(J$2,'Allokerad kvv'!$B$2:$AV$2,0),FALSE),VLOOKUP($B92,'Justerad allokering'!$B$2:$AG$462,MATCH(J$2,'Justerad allokering'!$B$2:$AF$2,0),FALSE))</f>
        <v>0</v>
      </c>
      <c r="K92" s="28">
        <f>IF(ISERROR(1/VLOOKUP($B92,'Justerad allokering'!$B$2:$AG$462,MATCH(K$2,'Justerad allokering'!$B$2:$AF$2,0),FALSE)),VLOOKUP($B92,'Allokerad kvv'!$B$2:$AV$468,MATCH(K$2,'Allokerad kvv'!$B$2:$AV$2,0),FALSE),VLOOKUP($B92,'Justerad allokering'!$B$2:$AG$462,MATCH(K$2,'Justerad allokering'!$B$2:$AF$2,0),FALSE))</f>
        <v>0</v>
      </c>
      <c r="L92" s="28">
        <f>IF(ISERROR(1/VLOOKUP($B92,'Justerad allokering'!$B$2:$AG$462,MATCH(L$2,'Justerad allokering'!$B$2:$AF$2,0),FALSE)),VLOOKUP($B92,'Allokerad kvv'!$B$2:$AV$468,MATCH(L$2,'Allokerad kvv'!$B$2:$AV$2,0),FALSE),VLOOKUP($B92,'Justerad allokering'!$B$2:$AG$462,MATCH(L$2,'Justerad allokering'!$B$2:$AF$2,0),FALSE))</f>
        <v>0</v>
      </c>
      <c r="M92" s="28">
        <f>IF(ISERROR(1/VLOOKUP($B92,'Justerad allokering'!$B$2:$AG$462,MATCH(M$2,'Justerad allokering'!$B$2:$AF$2,0),FALSE)),VLOOKUP($B92,'Allokerad kvv'!$B$2:$AV$468,MATCH(M$2,'Allokerad kvv'!$B$2:$AV$2,0),FALSE),VLOOKUP($B92,'Justerad allokering'!$B$2:$AG$462,MATCH(M$2,'Justerad allokering'!$B$2:$AF$2,0),FALSE))</f>
        <v>0</v>
      </c>
      <c r="N92" s="28">
        <f>IF(ISERROR(1/VLOOKUP($B92,'Justerad allokering'!$B$2:$AG$462,MATCH(N$2,'Justerad allokering'!$B$2:$AF$2,0),FALSE)),VLOOKUP($B92,'Allokerad kvv'!$B$2:$AV$468,MATCH(N$2,'Allokerad kvv'!$B$2:$AV$2,0),FALSE),VLOOKUP($B92,'Justerad allokering'!$B$2:$AG$462,MATCH(N$2,'Justerad allokering'!$B$2:$AF$2,0),FALSE))</f>
        <v>0</v>
      </c>
      <c r="O92" s="28">
        <f>IF(ISERROR(1/VLOOKUP($B92,'Justerad allokering'!$B$2:$AG$462,MATCH(O$2,'Justerad allokering'!$B$2:$AF$2,0),FALSE)),VLOOKUP($B92,'Allokerad kvv'!$B$2:$AV$468,MATCH(O$2,'Allokerad kvv'!$B$2:$AV$2,0),FALSE),VLOOKUP($B92,'Justerad allokering'!$B$2:$AG$462,MATCH(O$2,'Justerad allokering'!$B$2:$AF$2,0),FALSE))</f>
        <v>0</v>
      </c>
      <c r="P92" s="28">
        <f>IF(ISERROR(1/VLOOKUP($B92,'Justerad allokering'!$B$2:$AG$462,MATCH(P$2,'Justerad allokering'!$B$2:$AF$2,0),FALSE)),VLOOKUP($B92,'Allokerad kvv'!$B$2:$AV$468,MATCH(P$2,'Allokerad kvv'!$B$2:$AV$2,0),FALSE),VLOOKUP($B92,'Justerad allokering'!$B$2:$AG$462,MATCH(P$2,'Justerad allokering'!$B$2:$AF$2,0),FALSE))</f>
        <v>0</v>
      </c>
      <c r="Q92" s="28">
        <f>IF(ISERROR(1/VLOOKUP($B92,'Justerad allokering'!$B$2:$AG$462,MATCH(Q$2,'Justerad allokering'!$B$2:$AF$2,0),FALSE)),VLOOKUP($B92,'Allokerad kvv'!$B$2:$AV$468,MATCH(Q$2,'Allokerad kvv'!$B$2:$AV$2,0),FALSE),VLOOKUP($B92,'Justerad allokering'!$B$2:$AG$462,MATCH(Q$2,'Justerad allokering'!$B$2:$AF$2,0),FALSE))</f>
        <v>0</v>
      </c>
      <c r="R92" s="28">
        <f>IF(ISERROR(1/VLOOKUP($B92,'Justerad allokering'!$B$2:$AG$462,MATCH(R$2,'Justerad allokering'!$B$2:$AF$2,0),FALSE)),VLOOKUP($B92,'Allokerad kvv'!$B$2:$AV$468,MATCH(R$2,'Allokerad kvv'!$B$2:$AV$2,0),FALSE),VLOOKUP($B92,'Justerad allokering'!$B$2:$AG$462,MATCH(R$2,'Justerad allokering'!$B$2:$AF$2,0),FALSE))</f>
        <v>0</v>
      </c>
      <c r="S92" s="28">
        <f>IF(ISERROR(1/VLOOKUP($B92,'Justerad allokering'!$B$2:$AG$462,MATCH(S$2,'Justerad allokering'!$B$2:$AF$2,0),FALSE)),VLOOKUP($B92,'Allokerad kvv'!$B$2:$AV$468,MATCH(S$2,'Allokerad kvv'!$B$2:$AV$2,0),FALSE),VLOOKUP($B92,'Justerad allokering'!$B$2:$AG$462,MATCH(S$2,'Justerad allokering'!$B$2:$AF$2,0),FALSE))</f>
        <v>0</v>
      </c>
      <c r="T92" s="28">
        <f>IF(ISERROR(1/VLOOKUP($B92,'Justerad allokering'!$B$2:$AG$462,MATCH(T$2,'Justerad allokering'!$B$2:$AF$2,0),FALSE)),VLOOKUP($B92,'Allokerad kvv'!$B$2:$AV$468,MATCH(T$2,'Allokerad kvv'!$B$2:$AV$2,0),FALSE),VLOOKUP($B92,'Justerad allokering'!$B$2:$AG$462,MATCH(T$2,'Justerad allokering'!$B$2:$AF$2,0),FALSE))</f>
        <v>0</v>
      </c>
      <c r="U92" s="28">
        <f>IF(ISERROR(1/VLOOKUP($B92,'Justerad allokering'!$B$2:$AG$462,MATCH(U$2,'Justerad allokering'!$B$2:$AF$2,0),FALSE)),VLOOKUP($B92,'Allokerad kvv'!$B$2:$AV$468,MATCH(U$2,'Allokerad kvv'!$B$2:$AV$2,0),FALSE),VLOOKUP($B92,'Justerad allokering'!$B$2:$AG$462,MATCH(U$2,'Justerad allokering'!$B$2:$AF$2,0),FALSE))</f>
        <v>0</v>
      </c>
      <c r="V92" s="28">
        <f>IF(ISERROR(1/VLOOKUP($B92,'Justerad allokering'!$B$2:$AG$462,MATCH(V$2,'Justerad allokering'!$B$2:$AF$2,0),FALSE)),VLOOKUP($B92,'Allokerad kvv'!$B$2:$AV$468,MATCH(V$2,'Allokerad kvv'!$B$2:$AV$2,0),FALSE),VLOOKUP($B92,'Justerad allokering'!$B$2:$AG$462,MATCH(V$2,'Justerad allokering'!$B$2:$AF$2,0),FALSE))</f>
        <v>0</v>
      </c>
      <c r="W92" s="28">
        <f>IF(ISERROR(1/VLOOKUP($B92,'Justerad allokering'!$B$2:$AG$462,MATCH(W$2,'Justerad allokering'!$B$2:$AF$2,0),FALSE)),VLOOKUP($B92,'Allokerad kvv'!$B$2:$AV$468,MATCH(W$2,'Allokerad kvv'!$B$2:$AV$2,0),FALSE),VLOOKUP($B92,'Justerad allokering'!$B$2:$AG$462,MATCH(W$2,'Justerad allokering'!$B$2:$AF$2,0),FALSE))</f>
        <v>0</v>
      </c>
      <c r="X92" s="28">
        <f>IF(ISERROR(1/VLOOKUP($B92,'Justerad allokering'!$B$2:$AG$462,MATCH(X$2,'Justerad allokering'!$B$2:$AF$2,0),FALSE)),VLOOKUP($B92,'Allokerad kvv'!$B$2:$AV$468,MATCH(X$2,'Allokerad kvv'!$B$2:$AV$2,0),FALSE),VLOOKUP($B92,'Justerad allokering'!$B$2:$AG$462,MATCH(X$2,'Justerad allokering'!$B$2:$AF$2,0),FALSE))</f>
        <v>0</v>
      </c>
      <c r="Y92" s="28">
        <f>IF(ISERROR(1/VLOOKUP($B92,'Justerad allokering'!$B$2:$AG$462,MATCH(Y$2,'Justerad allokering'!$B$2:$AF$2,0),FALSE)),VLOOKUP($B92,'Allokerad kvv'!$B$2:$AV$468,MATCH(Y$2,'Allokerad kvv'!$B$2:$AV$2,0),FALSE),VLOOKUP($B92,'Justerad allokering'!$B$2:$AG$462,MATCH(Y$2,'Justerad allokering'!$B$2:$AF$2,0),FALSE))</f>
        <v>0</v>
      </c>
      <c r="Z92" s="28">
        <f>IF(ISERROR(1/VLOOKUP($B92,'Justerad allokering'!$B$2:$AG$462,MATCH(Z$2,'Justerad allokering'!$B$2:$AF$2,0),FALSE)),VLOOKUP($B92,'Allokerad kvv'!$B$2:$AV$468,MATCH(Z$2,'Allokerad kvv'!$B$2:$AV$2,0),FALSE),VLOOKUP($B92,'Justerad allokering'!$B$2:$AG$462,MATCH(Z$2,'Justerad allokering'!$B$2:$AF$2,0),FALSE))</f>
        <v>0</v>
      </c>
      <c r="AA92" s="28"/>
      <c r="AB92" s="28"/>
      <c r="AE92">
        <f t="shared" si="3"/>
        <v>0</v>
      </c>
      <c r="AG92">
        <f t="shared" si="4"/>
        <v>0</v>
      </c>
      <c r="AH92">
        <f t="shared" si="5"/>
        <v>0</v>
      </c>
      <c r="AI92" s="55" t="str">
        <f>IF(AH92=0,"",AH92/VLOOKUP(B92,Kraftvärmeprod!$B$1:$BC$480,MATCH("Summa tillförd energi exklusive rökgaskondensering",Kraftvärmeprod!$B$1:$BC$1,0),FALSE))</f>
        <v/>
      </c>
    </row>
    <row r="93" spans="1:35" x14ac:dyDescent="0.25">
      <c r="A93" s="28" t="s">
        <v>80</v>
      </c>
      <c r="B93" s="28" t="s">
        <v>120</v>
      </c>
      <c r="C93" s="28">
        <f>IF(ISERROR(1/VLOOKUP($B93,'Justerad allokering'!$B$2:$AG$462,MATCH(C$2,'Justerad allokering'!$B$2:$AF$2,0),FALSE)),VLOOKUP($B93,'Allokerad kvv'!$B$2:$AV$468,MATCH(C$2,'Allokerad kvv'!$B$2:$AV$2,0),FALSE),VLOOKUP($B93,'Justerad allokering'!$B$2:$AG$462,MATCH(C$2,'Justerad allokering'!$B$2:$AF$2,0),FALSE))</f>
        <v>0</v>
      </c>
      <c r="D93" s="28">
        <f>IF(ISERROR(1/VLOOKUP($B93,'Justerad allokering'!$B$2:$AG$462,MATCH(D$2,'Justerad allokering'!$B$2:$AF$2,0),FALSE)),VLOOKUP($B93,'Allokerad kvv'!$B$2:$AV$468,MATCH(D$2,'Allokerad kvv'!$B$2:$AV$2,0),FALSE),VLOOKUP($B93,'Justerad allokering'!$B$2:$AG$462,MATCH(D$2,'Justerad allokering'!$B$2:$AF$2,0),FALSE))</f>
        <v>0</v>
      </c>
      <c r="E93" s="28">
        <f>IF(ISERROR(1/VLOOKUP($B93,'Justerad allokering'!$B$2:$AG$462,MATCH(E$2,'Justerad allokering'!$B$2:$AF$2,0),FALSE)),VLOOKUP($B93,'Allokerad kvv'!$B$2:$AV$468,MATCH(E$2,'Allokerad kvv'!$B$2:$AV$2,0),FALSE),VLOOKUP($B93,'Justerad allokering'!$B$2:$AG$462,MATCH(E$2,'Justerad allokering'!$B$2:$AF$2,0),FALSE))</f>
        <v>0</v>
      </c>
      <c r="F93" s="28">
        <f>IF(ISERROR(1/VLOOKUP($B93,'Justerad allokering'!$B$2:$AG$462,MATCH(F$2,'Justerad allokering'!$B$2:$AF$2,0),FALSE)),VLOOKUP($B93,'Allokerad kvv'!$B$2:$AV$468,MATCH(F$2,'Allokerad kvv'!$B$2:$AV$2,0),FALSE),VLOOKUP($B93,'Justerad allokering'!$B$2:$AG$462,MATCH(F$2,'Justerad allokering'!$B$2:$AF$2,0),FALSE))</f>
        <v>0</v>
      </c>
      <c r="G93" s="28">
        <f>IF(ISERROR(1/VLOOKUP($B93,'Justerad allokering'!$B$2:$AG$462,MATCH(G$2,'Justerad allokering'!$B$2:$AF$2,0),FALSE)),VLOOKUP($B93,'Allokerad kvv'!$B$2:$AV$468,MATCH(G$2,'Allokerad kvv'!$B$2:$AV$2,0),FALSE),VLOOKUP($B93,'Justerad allokering'!$B$2:$AG$462,MATCH(G$2,'Justerad allokering'!$B$2:$AF$2,0),FALSE))</f>
        <v>0</v>
      </c>
      <c r="H93" s="28">
        <f>IF(ISERROR(1/VLOOKUP($B93,'Justerad allokering'!$B$2:$AG$462,MATCH(H$2,'Justerad allokering'!$B$2:$AF$2,0),FALSE)),VLOOKUP($B93,'Allokerad kvv'!$B$2:$AV$468,MATCH(H$2,'Allokerad kvv'!$B$2:$AV$2,0),FALSE),VLOOKUP($B93,'Justerad allokering'!$B$2:$AG$462,MATCH(H$2,'Justerad allokering'!$B$2:$AF$2,0),FALSE))</f>
        <v>0</v>
      </c>
      <c r="I93" s="28">
        <f>IF(ISERROR(1/VLOOKUP($B93,'Justerad allokering'!$B$2:$AG$462,MATCH(I$2,'Justerad allokering'!$B$2:$AF$2,0),FALSE)),VLOOKUP($B93,'Allokerad kvv'!$B$2:$AV$468,MATCH(I$2,'Allokerad kvv'!$B$2:$AV$2,0),FALSE),VLOOKUP($B93,'Justerad allokering'!$B$2:$AG$462,MATCH(I$2,'Justerad allokering'!$B$2:$AF$2,0),FALSE))</f>
        <v>0</v>
      </c>
      <c r="J93" s="28">
        <f>IF(ISERROR(1/VLOOKUP($B93,'Justerad allokering'!$B$2:$AG$462,MATCH(J$2,'Justerad allokering'!$B$2:$AF$2,0),FALSE)),VLOOKUP($B93,'Allokerad kvv'!$B$2:$AV$468,MATCH(J$2,'Allokerad kvv'!$B$2:$AV$2,0),FALSE),VLOOKUP($B93,'Justerad allokering'!$B$2:$AG$462,MATCH(J$2,'Justerad allokering'!$B$2:$AF$2,0),FALSE))</f>
        <v>0</v>
      </c>
      <c r="K93" s="28">
        <f>IF(ISERROR(1/VLOOKUP($B93,'Justerad allokering'!$B$2:$AG$462,MATCH(K$2,'Justerad allokering'!$B$2:$AF$2,0),FALSE)),VLOOKUP($B93,'Allokerad kvv'!$B$2:$AV$468,MATCH(K$2,'Allokerad kvv'!$B$2:$AV$2,0),FALSE),VLOOKUP($B93,'Justerad allokering'!$B$2:$AG$462,MATCH(K$2,'Justerad allokering'!$B$2:$AF$2,0),FALSE))</f>
        <v>0</v>
      </c>
      <c r="L93" s="28">
        <f>IF(ISERROR(1/VLOOKUP($B93,'Justerad allokering'!$B$2:$AG$462,MATCH(L$2,'Justerad allokering'!$B$2:$AF$2,0),FALSE)),VLOOKUP($B93,'Allokerad kvv'!$B$2:$AV$468,MATCH(L$2,'Allokerad kvv'!$B$2:$AV$2,0),FALSE),VLOOKUP($B93,'Justerad allokering'!$B$2:$AG$462,MATCH(L$2,'Justerad allokering'!$B$2:$AF$2,0),FALSE))</f>
        <v>0</v>
      </c>
      <c r="M93" s="28">
        <f>IF(ISERROR(1/VLOOKUP($B93,'Justerad allokering'!$B$2:$AG$462,MATCH(M$2,'Justerad allokering'!$B$2:$AF$2,0),FALSE)),VLOOKUP($B93,'Allokerad kvv'!$B$2:$AV$468,MATCH(M$2,'Allokerad kvv'!$B$2:$AV$2,0),FALSE),VLOOKUP($B93,'Justerad allokering'!$B$2:$AG$462,MATCH(M$2,'Justerad allokering'!$B$2:$AF$2,0),FALSE))</f>
        <v>0</v>
      </c>
      <c r="N93" s="28">
        <f>IF(ISERROR(1/VLOOKUP($B93,'Justerad allokering'!$B$2:$AG$462,MATCH(N$2,'Justerad allokering'!$B$2:$AF$2,0),FALSE)),VLOOKUP($B93,'Allokerad kvv'!$B$2:$AV$468,MATCH(N$2,'Allokerad kvv'!$B$2:$AV$2,0),FALSE),VLOOKUP($B93,'Justerad allokering'!$B$2:$AG$462,MATCH(N$2,'Justerad allokering'!$B$2:$AF$2,0),FALSE))</f>
        <v>0</v>
      </c>
      <c r="O93" s="28">
        <f>IF(ISERROR(1/VLOOKUP($B93,'Justerad allokering'!$B$2:$AG$462,MATCH(O$2,'Justerad allokering'!$B$2:$AF$2,0),FALSE)),VLOOKUP($B93,'Allokerad kvv'!$B$2:$AV$468,MATCH(O$2,'Allokerad kvv'!$B$2:$AV$2,0),FALSE),VLOOKUP($B93,'Justerad allokering'!$B$2:$AG$462,MATCH(O$2,'Justerad allokering'!$B$2:$AF$2,0),FALSE))</f>
        <v>0</v>
      </c>
      <c r="P93" s="28">
        <f>IF(ISERROR(1/VLOOKUP($B93,'Justerad allokering'!$B$2:$AG$462,MATCH(P$2,'Justerad allokering'!$B$2:$AF$2,0),FALSE)),VLOOKUP($B93,'Allokerad kvv'!$B$2:$AV$468,MATCH(P$2,'Allokerad kvv'!$B$2:$AV$2,0),FALSE),VLOOKUP($B93,'Justerad allokering'!$B$2:$AG$462,MATCH(P$2,'Justerad allokering'!$B$2:$AF$2,0),FALSE))</f>
        <v>0</v>
      </c>
      <c r="Q93" s="28">
        <f>IF(ISERROR(1/VLOOKUP($B93,'Justerad allokering'!$B$2:$AG$462,MATCH(Q$2,'Justerad allokering'!$B$2:$AF$2,0),FALSE)),VLOOKUP($B93,'Allokerad kvv'!$B$2:$AV$468,MATCH(Q$2,'Allokerad kvv'!$B$2:$AV$2,0),FALSE),VLOOKUP($B93,'Justerad allokering'!$B$2:$AG$462,MATCH(Q$2,'Justerad allokering'!$B$2:$AF$2,0),FALSE))</f>
        <v>0</v>
      </c>
      <c r="R93" s="28">
        <f>IF(ISERROR(1/VLOOKUP($B93,'Justerad allokering'!$B$2:$AG$462,MATCH(R$2,'Justerad allokering'!$B$2:$AF$2,0),FALSE)),VLOOKUP($B93,'Allokerad kvv'!$B$2:$AV$468,MATCH(R$2,'Allokerad kvv'!$B$2:$AV$2,0),FALSE),VLOOKUP($B93,'Justerad allokering'!$B$2:$AG$462,MATCH(R$2,'Justerad allokering'!$B$2:$AF$2,0),FALSE))</f>
        <v>0</v>
      </c>
      <c r="S93" s="28">
        <f>IF(ISERROR(1/VLOOKUP($B93,'Justerad allokering'!$B$2:$AG$462,MATCH(S$2,'Justerad allokering'!$B$2:$AF$2,0),FALSE)),VLOOKUP($B93,'Allokerad kvv'!$B$2:$AV$468,MATCH(S$2,'Allokerad kvv'!$B$2:$AV$2,0),FALSE),VLOOKUP($B93,'Justerad allokering'!$B$2:$AG$462,MATCH(S$2,'Justerad allokering'!$B$2:$AF$2,0),FALSE))</f>
        <v>0</v>
      </c>
      <c r="T93" s="28">
        <f>IF(ISERROR(1/VLOOKUP($B93,'Justerad allokering'!$B$2:$AG$462,MATCH(T$2,'Justerad allokering'!$B$2:$AF$2,0),FALSE)),VLOOKUP($B93,'Allokerad kvv'!$B$2:$AV$468,MATCH(T$2,'Allokerad kvv'!$B$2:$AV$2,0),FALSE),VLOOKUP($B93,'Justerad allokering'!$B$2:$AG$462,MATCH(T$2,'Justerad allokering'!$B$2:$AF$2,0),FALSE))</f>
        <v>0</v>
      </c>
      <c r="U93" s="28">
        <f>IF(ISERROR(1/VLOOKUP($B93,'Justerad allokering'!$B$2:$AG$462,MATCH(U$2,'Justerad allokering'!$B$2:$AF$2,0),FALSE)),VLOOKUP($B93,'Allokerad kvv'!$B$2:$AV$468,MATCH(U$2,'Allokerad kvv'!$B$2:$AV$2,0),FALSE),VLOOKUP($B93,'Justerad allokering'!$B$2:$AG$462,MATCH(U$2,'Justerad allokering'!$B$2:$AF$2,0),FALSE))</f>
        <v>0</v>
      </c>
      <c r="V93" s="28">
        <f>IF(ISERROR(1/VLOOKUP($B93,'Justerad allokering'!$B$2:$AG$462,MATCH(V$2,'Justerad allokering'!$B$2:$AF$2,0),FALSE)),VLOOKUP($B93,'Allokerad kvv'!$B$2:$AV$468,MATCH(V$2,'Allokerad kvv'!$B$2:$AV$2,0),FALSE),VLOOKUP($B93,'Justerad allokering'!$B$2:$AG$462,MATCH(V$2,'Justerad allokering'!$B$2:$AF$2,0),FALSE))</f>
        <v>0</v>
      </c>
      <c r="W93" s="28">
        <f>IF(ISERROR(1/VLOOKUP($B93,'Justerad allokering'!$B$2:$AG$462,MATCH(W$2,'Justerad allokering'!$B$2:$AF$2,0),FALSE)),VLOOKUP($B93,'Allokerad kvv'!$B$2:$AV$468,MATCH(W$2,'Allokerad kvv'!$B$2:$AV$2,0),FALSE),VLOOKUP($B93,'Justerad allokering'!$B$2:$AG$462,MATCH(W$2,'Justerad allokering'!$B$2:$AF$2,0),FALSE))</f>
        <v>0</v>
      </c>
      <c r="X93" s="28">
        <f>IF(ISERROR(1/VLOOKUP($B93,'Justerad allokering'!$B$2:$AG$462,MATCH(X$2,'Justerad allokering'!$B$2:$AF$2,0),FALSE)),VLOOKUP($B93,'Allokerad kvv'!$B$2:$AV$468,MATCH(X$2,'Allokerad kvv'!$B$2:$AV$2,0),FALSE),VLOOKUP($B93,'Justerad allokering'!$B$2:$AG$462,MATCH(X$2,'Justerad allokering'!$B$2:$AF$2,0),FALSE))</f>
        <v>0</v>
      </c>
      <c r="Y93" s="28">
        <f>IF(ISERROR(1/VLOOKUP($B93,'Justerad allokering'!$B$2:$AG$462,MATCH(Y$2,'Justerad allokering'!$B$2:$AF$2,0),FALSE)),VLOOKUP($B93,'Allokerad kvv'!$B$2:$AV$468,MATCH(Y$2,'Allokerad kvv'!$B$2:$AV$2,0),FALSE),VLOOKUP($B93,'Justerad allokering'!$B$2:$AG$462,MATCH(Y$2,'Justerad allokering'!$B$2:$AF$2,0),FALSE))</f>
        <v>0</v>
      </c>
      <c r="Z93" s="28">
        <f>IF(ISERROR(1/VLOOKUP($B93,'Justerad allokering'!$B$2:$AG$462,MATCH(Z$2,'Justerad allokering'!$B$2:$AF$2,0),FALSE)),VLOOKUP($B93,'Allokerad kvv'!$B$2:$AV$468,MATCH(Z$2,'Allokerad kvv'!$B$2:$AV$2,0),FALSE),VLOOKUP($B93,'Justerad allokering'!$B$2:$AG$462,MATCH(Z$2,'Justerad allokering'!$B$2:$AF$2,0),FALSE))</f>
        <v>0</v>
      </c>
      <c r="AA93" s="28"/>
      <c r="AB93" s="28"/>
      <c r="AE93">
        <f t="shared" si="3"/>
        <v>0</v>
      </c>
      <c r="AG93">
        <f t="shared" si="4"/>
        <v>0</v>
      </c>
      <c r="AH93">
        <f t="shared" si="5"/>
        <v>0</v>
      </c>
      <c r="AI93" s="55" t="str">
        <f>IF(AH93=0,"",AH93/VLOOKUP(B93,Kraftvärmeprod!$B$1:$BC$480,MATCH("Summa tillförd energi exklusive rökgaskondensering",Kraftvärmeprod!$B$1:$BC$1,0),FALSE))</f>
        <v/>
      </c>
    </row>
    <row r="94" spans="1:35" x14ac:dyDescent="0.25">
      <c r="A94" s="28" t="s">
        <v>80</v>
      </c>
      <c r="B94" s="28" t="s">
        <v>121</v>
      </c>
      <c r="C94" s="28">
        <f>IF(ISERROR(1/VLOOKUP($B94,'Justerad allokering'!$B$2:$AG$462,MATCH(C$2,'Justerad allokering'!$B$2:$AF$2,0),FALSE)),VLOOKUP($B94,'Allokerad kvv'!$B$2:$AV$468,MATCH(C$2,'Allokerad kvv'!$B$2:$AV$2,0),FALSE),VLOOKUP($B94,'Justerad allokering'!$B$2:$AG$462,MATCH(C$2,'Justerad allokering'!$B$2:$AF$2,0),FALSE))</f>
        <v>0</v>
      </c>
      <c r="D94" s="28">
        <f>IF(ISERROR(1/VLOOKUP($B94,'Justerad allokering'!$B$2:$AG$462,MATCH(D$2,'Justerad allokering'!$B$2:$AF$2,0),FALSE)),VLOOKUP($B94,'Allokerad kvv'!$B$2:$AV$468,MATCH(D$2,'Allokerad kvv'!$B$2:$AV$2,0),FALSE),VLOOKUP($B94,'Justerad allokering'!$B$2:$AG$462,MATCH(D$2,'Justerad allokering'!$B$2:$AF$2,0),FALSE))</f>
        <v>0</v>
      </c>
      <c r="E94" s="28">
        <f>IF(ISERROR(1/VLOOKUP($B94,'Justerad allokering'!$B$2:$AG$462,MATCH(E$2,'Justerad allokering'!$B$2:$AF$2,0),FALSE)),VLOOKUP($B94,'Allokerad kvv'!$B$2:$AV$468,MATCH(E$2,'Allokerad kvv'!$B$2:$AV$2,0),FALSE),VLOOKUP($B94,'Justerad allokering'!$B$2:$AG$462,MATCH(E$2,'Justerad allokering'!$B$2:$AF$2,0),FALSE))</f>
        <v>0</v>
      </c>
      <c r="F94" s="28">
        <f>IF(ISERROR(1/VLOOKUP($B94,'Justerad allokering'!$B$2:$AG$462,MATCH(F$2,'Justerad allokering'!$B$2:$AF$2,0),FALSE)),VLOOKUP($B94,'Allokerad kvv'!$B$2:$AV$468,MATCH(F$2,'Allokerad kvv'!$B$2:$AV$2,0),FALSE),VLOOKUP($B94,'Justerad allokering'!$B$2:$AG$462,MATCH(F$2,'Justerad allokering'!$B$2:$AF$2,0),FALSE))</f>
        <v>0</v>
      </c>
      <c r="G94" s="28">
        <f>IF(ISERROR(1/VLOOKUP($B94,'Justerad allokering'!$B$2:$AG$462,MATCH(G$2,'Justerad allokering'!$B$2:$AF$2,0),FALSE)),VLOOKUP($B94,'Allokerad kvv'!$B$2:$AV$468,MATCH(G$2,'Allokerad kvv'!$B$2:$AV$2,0),FALSE),VLOOKUP($B94,'Justerad allokering'!$B$2:$AG$462,MATCH(G$2,'Justerad allokering'!$B$2:$AF$2,0),FALSE))</f>
        <v>0</v>
      </c>
      <c r="H94" s="28">
        <f>IF(ISERROR(1/VLOOKUP($B94,'Justerad allokering'!$B$2:$AG$462,MATCH(H$2,'Justerad allokering'!$B$2:$AF$2,0),FALSE)),VLOOKUP($B94,'Allokerad kvv'!$B$2:$AV$468,MATCH(H$2,'Allokerad kvv'!$B$2:$AV$2,0),FALSE),VLOOKUP($B94,'Justerad allokering'!$B$2:$AG$462,MATCH(H$2,'Justerad allokering'!$B$2:$AF$2,0),FALSE))</f>
        <v>0</v>
      </c>
      <c r="I94" s="28">
        <f>IF(ISERROR(1/VLOOKUP($B94,'Justerad allokering'!$B$2:$AG$462,MATCH(I$2,'Justerad allokering'!$B$2:$AF$2,0),FALSE)),VLOOKUP($B94,'Allokerad kvv'!$B$2:$AV$468,MATCH(I$2,'Allokerad kvv'!$B$2:$AV$2,0),FALSE),VLOOKUP($B94,'Justerad allokering'!$B$2:$AG$462,MATCH(I$2,'Justerad allokering'!$B$2:$AF$2,0),FALSE))</f>
        <v>0</v>
      </c>
      <c r="J94" s="28">
        <f>IF(ISERROR(1/VLOOKUP($B94,'Justerad allokering'!$B$2:$AG$462,MATCH(J$2,'Justerad allokering'!$B$2:$AF$2,0),FALSE)),VLOOKUP($B94,'Allokerad kvv'!$B$2:$AV$468,MATCH(J$2,'Allokerad kvv'!$B$2:$AV$2,0),FALSE),VLOOKUP($B94,'Justerad allokering'!$B$2:$AG$462,MATCH(J$2,'Justerad allokering'!$B$2:$AF$2,0),FALSE))</f>
        <v>0</v>
      </c>
      <c r="K94" s="28">
        <f>IF(ISERROR(1/VLOOKUP($B94,'Justerad allokering'!$B$2:$AG$462,MATCH(K$2,'Justerad allokering'!$B$2:$AF$2,0),FALSE)),VLOOKUP($B94,'Allokerad kvv'!$B$2:$AV$468,MATCH(K$2,'Allokerad kvv'!$B$2:$AV$2,0),FALSE),VLOOKUP($B94,'Justerad allokering'!$B$2:$AG$462,MATCH(K$2,'Justerad allokering'!$B$2:$AF$2,0),FALSE))</f>
        <v>0</v>
      </c>
      <c r="L94" s="28">
        <f>IF(ISERROR(1/VLOOKUP($B94,'Justerad allokering'!$B$2:$AG$462,MATCH(L$2,'Justerad allokering'!$B$2:$AF$2,0),FALSE)),VLOOKUP($B94,'Allokerad kvv'!$B$2:$AV$468,MATCH(L$2,'Allokerad kvv'!$B$2:$AV$2,0),FALSE),VLOOKUP($B94,'Justerad allokering'!$B$2:$AG$462,MATCH(L$2,'Justerad allokering'!$B$2:$AF$2,0),FALSE))</f>
        <v>0</v>
      </c>
      <c r="M94" s="28">
        <f>IF(ISERROR(1/VLOOKUP($B94,'Justerad allokering'!$B$2:$AG$462,MATCH(M$2,'Justerad allokering'!$B$2:$AF$2,0),FALSE)),VLOOKUP($B94,'Allokerad kvv'!$B$2:$AV$468,MATCH(M$2,'Allokerad kvv'!$B$2:$AV$2,0),FALSE),VLOOKUP($B94,'Justerad allokering'!$B$2:$AG$462,MATCH(M$2,'Justerad allokering'!$B$2:$AF$2,0),FALSE))</f>
        <v>0</v>
      </c>
      <c r="N94" s="28">
        <f>IF(ISERROR(1/VLOOKUP($B94,'Justerad allokering'!$B$2:$AG$462,MATCH(N$2,'Justerad allokering'!$B$2:$AF$2,0),FALSE)),VLOOKUP($B94,'Allokerad kvv'!$B$2:$AV$468,MATCH(N$2,'Allokerad kvv'!$B$2:$AV$2,0),FALSE),VLOOKUP($B94,'Justerad allokering'!$B$2:$AG$462,MATCH(N$2,'Justerad allokering'!$B$2:$AF$2,0),FALSE))</f>
        <v>0</v>
      </c>
      <c r="O94" s="28">
        <f>IF(ISERROR(1/VLOOKUP($B94,'Justerad allokering'!$B$2:$AG$462,MATCH(O$2,'Justerad allokering'!$B$2:$AF$2,0),FALSE)),VLOOKUP($B94,'Allokerad kvv'!$B$2:$AV$468,MATCH(O$2,'Allokerad kvv'!$B$2:$AV$2,0),FALSE),VLOOKUP($B94,'Justerad allokering'!$B$2:$AG$462,MATCH(O$2,'Justerad allokering'!$B$2:$AF$2,0),FALSE))</f>
        <v>0</v>
      </c>
      <c r="P94" s="28">
        <f>IF(ISERROR(1/VLOOKUP($B94,'Justerad allokering'!$B$2:$AG$462,MATCH(P$2,'Justerad allokering'!$B$2:$AF$2,0),FALSE)),VLOOKUP($B94,'Allokerad kvv'!$B$2:$AV$468,MATCH(P$2,'Allokerad kvv'!$B$2:$AV$2,0),FALSE),VLOOKUP($B94,'Justerad allokering'!$B$2:$AG$462,MATCH(P$2,'Justerad allokering'!$B$2:$AF$2,0),FALSE))</f>
        <v>0</v>
      </c>
      <c r="Q94" s="28">
        <f>IF(ISERROR(1/VLOOKUP($B94,'Justerad allokering'!$B$2:$AG$462,MATCH(Q$2,'Justerad allokering'!$B$2:$AF$2,0),FALSE)),VLOOKUP($B94,'Allokerad kvv'!$B$2:$AV$468,MATCH(Q$2,'Allokerad kvv'!$B$2:$AV$2,0),FALSE),VLOOKUP($B94,'Justerad allokering'!$B$2:$AG$462,MATCH(Q$2,'Justerad allokering'!$B$2:$AF$2,0),FALSE))</f>
        <v>0</v>
      </c>
      <c r="R94" s="28">
        <f>IF(ISERROR(1/VLOOKUP($B94,'Justerad allokering'!$B$2:$AG$462,MATCH(R$2,'Justerad allokering'!$B$2:$AF$2,0),FALSE)),VLOOKUP($B94,'Allokerad kvv'!$B$2:$AV$468,MATCH(R$2,'Allokerad kvv'!$B$2:$AV$2,0),FALSE),VLOOKUP($B94,'Justerad allokering'!$B$2:$AG$462,MATCH(R$2,'Justerad allokering'!$B$2:$AF$2,0),FALSE))</f>
        <v>0</v>
      </c>
      <c r="S94" s="28">
        <f>IF(ISERROR(1/VLOOKUP($B94,'Justerad allokering'!$B$2:$AG$462,MATCH(S$2,'Justerad allokering'!$B$2:$AF$2,0),FALSE)),VLOOKUP($B94,'Allokerad kvv'!$B$2:$AV$468,MATCH(S$2,'Allokerad kvv'!$B$2:$AV$2,0),FALSE),VLOOKUP($B94,'Justerad allokering'!$B$2:$AG$462,MATCH(S$2,'Justerad allokering'!$B$2:$AF$2,0),FALSE))</f>
        <v>0</v>
      </c>
      <c r="T94" s="28">
        <f>IF(ISERROR(1/VLOOKUP($B94,'Justerad allokering'!$B$2:$AG$462,MATCH(T$2,'Justerad allokering'!$B$2:$AF$2,0),FALSE)),VLOOKUP($B94,'Allokerad kvv'!$B$2:$AV$468,MATCH(T$2,'Allokerad kvv'!$B$2:$AV$2,0),FALSE),VLOOKUP($B94,'Justerad allokering'!$B$2:$AG$462,MATCH(T$2,'Justerad allokering'!$B$2:$AF$2,0),FALSE))</f>
        <v>0</v>
      </c>
      <c r="U94" s="28">
        <f>IF(ISERROR(1/VLOOKUP($B94,'Justerad allokering'!$B$2:$AG$462,MATCH(U$2,'Justerad allokering'!$B$2:$AF$2,0),FALSE)),VLOOKUP($B94,'Allokerad kvv'!$B$2:$AV$468,MATCH(U$2,'Allokerad kvv'!$B$2:$AV$2,0),FALSE),VLOOKUP($B94,'Justerad allokering'!$B$2:$AG$462,MATCH(U$2,'Justerad allokering'!$B$2:$AF$2,0),FALSE))</f>
        <v>0</v>
      </c>
      <c r="V94" s="28">
        <f>IF(ISERROR(1/VLOOKUP($B94,'Justerad allokering'!$B$2:$AG$462,MATCH(V$2,'Justerad allokering'!$B$2:$AF$2,0),FALSE)),VLOOKUP($B94,'Allokerad kvv'!$B$2:$AV$468,MATCH(V$2,'Allokerad kvv'!$B$2:$AV$2,0),FALSE),VLOOKUP($B94,'Justerad allokering'!$B$2:$AG$462,MATCH(V$2,'Justerad allokering'!$B$2:$AF$2,0),FALSE))</f>
        <v>0</v>
      </c>
      <c r="W94" s="28">
        <f>IF(ISERROR(1/VLOOKUP($B94,'Justerad allokering'!$B$2:$AG$462,MATCH(W$2,'Justerad allokering'!$B$2:$AF$2,0),FALSE)),VLOOKUP($B94,'Allokerad kvv'!$B$2:$AV$468,MATCH(W$2,'Allokerad kvv'!$B$2:$AV$2,0),FALSE),VLOOKUP($B94,'Justerad allokering'!$B$2:$AG$462,MATCH(W$2,'Justerad allokering'!$B$2:$AF$2,0),FALSE))</f>
        <v>0</v>
      </c>
      <c r="X94" s="28">
        <f>IF(ISERROR(1/VLOOKUP($B94,'Justerad allokering'!$B$2:$AG$462,MATCH(X$2,'Justerad allokering'!$B$2:$AF$2,0),FALSE)),VLOOKUP($B94,'Allokerad kvv'!$B$2:$AV$468,MATCH(X$2,'Allokerad kvv'!$B$2:$AV$2,0),FALSE),VLOOKUP($B94,'Justerad allokering'!$B$2:$AG$462,MATCH(X$2,'Justerad allokering'!$B$2:$AF$2,0),FALSE))</f>
        <v>0</v>
      </c>
      <c r="Y94" s="28">
        <f>IF(ISERROR(1/VLOOKUP($B94,'Justerad allokering'!$B$2:$AG$462,MATCH(Y$2,'Justerad allokering'!$B$2:$AF$2,0),FALSE)),VLOOKUP($B94,'Allokerad kvv'!$B$2:$AV$468,MATCH(Y$2,'Allokerad kvv'!$B$2:$AV$2,0),FALSE),VLOOKUP($B94,'Justerad allokering'!$B$2:$AG$462,MATCH(Y$2,'Justerad allokering'!$B$2:$AF$2,0),FALSE))</f>
        <v>0</v>
      </c>
      <c r="Z94" s="28">
        <f>IF(ISERROR(1/VLOOKUP($B94,'Justerad allokering'!$B$2:$AG$462,MATCH(Z$2,'Justerad allokering'!$B$2:$AF$2,0),FALSE)),VLOOKUP($B94,'Allokerad kvv'!$B$2:$AV$468,MATCH(Z$2,'Allokerad kvv'!$B$2:$AV$2,0),FALSE),VLOOKUP($B94,'Justerad allokering'!$B$2:$AG$462,MATCH(Z$2,'Justerad allokering'!$B$2:$AF$2,0),FALSE))</f>
        <v>0</v>
      </c>
      <c r="AA94" s="28"/>
      <c r="AB94" s="28"/>
      <c r="AE94">
        <f t="shared" si="3"/>
        <v>0</v>
      </c>
      <c r="AG94">
        <f t="shared" si="4"/>
        <v>0</v>
      </c>
      <c r="AH94">
        <f t="shared" si="5"/>
        <v>0</v>
      </c>
      <c r="AI94" s="55" t="str">
        <f>IF(AH94=0,"",AH94/VLOOKUP(B94,Kraftvärmeprod!$B$1:$BC$480,MATCH("Summa tillförd energi exklusive rökgaskondensering",Kraftvärmeprod!$B$1:$BC$1,0),FALSE))</f>
        <v/>
      </c>
    </row>
    <row r="95" spans="1:35" x14ac:dyDescent="0.25">
      <c r="A95" s="28" t="s">
        <v>80</v>
      </c>
      <c r="B95" s="28" t="s">
        <v>122</v>
      </c>
      <c r="C95" s="28">
        <f>IF(ISERROR(1/VLOOKUP($B95,'Justerad allokering'!$B$2:$AG$462,MATCH(C$2,'Justerad allokering'!$B$2:$AF$2,0),FALSE)),VLOOKUP($B95,'Allokerad kvv'!$B$2:$AV$468,MATCH(C$2,'Allokerad kvv'!$B$2:$AV$2,0),FALSE),VLOOKUP($B95,'Justerad allokering'!$B$2:$AG$462,MATCH(C$2,'Justerad allokering'!$B$2:$AF$2,0),FALSE))</f>
        <v>0</v>
      </c>
      <c r="D95" s="28">
        <f>IF(ISERROR(1/VLOOKUP($B95,'Justerad allokering'!$B$2:$AG$462,MATCH(D$2,'Justerad allokering'!$B$2:$AF$2,0),FALSE)),VLOOKUP($B95,'Allokerad kvv'!$B$2:$AV$468,MATCH(D$2,'Allokerad kvv'!$B$2:$AV$2,0),FALSE),VLOOKUP($B95,'Justerad allokering'!$B$2:$AG$462,MATCH(D$2,'Justerad allokering'!$B$2:$AF$2,0),FALSE))</f>
        <v>0</v>
      </c>
      <c r="E95" s="28">
        <f>IF(ISERROR(1/VLOOKUP($B95,'Justerad allokering'!$B$2:$AG$462,MATCH(E$2,'Justerad allokering'!$B$2:$AF$2,0),FALSE)),VLOOKUP($B95,'Allokerad kvv'!$B$2:$AV$468,MATCH(E$2,'Allokerad kvv'!$B$2:$AV$2,0),FALSE),VLOOKUP($B95,'Justerad allokering'!$B$2:$AG$462,MATCH(E$2,'Justerad allokering'!$B$2:$AF$2,0),FALSE))</f>
        <v>0</v>
      </c>
      <c r="F95" s="28">
        <f>IF(ISERROR(1/VLOOKUP($B95,'Justerad allokering'!$B$2:$AG$462,MATCH(F$2,'Justerad allokering'!$B$2:$AF$2,0),FALSE)),VLOOKUP($B95,'Allokerad kvv'!$B$2:$AV$468,MATCH(F$2,'Allokerad kvv'!$B$2:$AV$2,0),FALSE),VLOOKUP($B95,'Justerad allokering'!$B$2:$AG$462,MATCH(F$2,'Justerad allokering'!$B$2:$AF$2,0),FALSE))</f>
        <v>0</v>
      </c>
      <c r="G95" s="28">
        <f>IF(ISERROR(1/VLOOKUP($B95,'Justerad allokering'!$B$2:$AG$462,MATCH(G$2,'Justerad allokering'!$B$2:$AF$2,0),FALSE)),VLOOKUP($B95,'Allokerad kvv'!$B$2:$AV$468,MATCH(G$2,'Allokerad kvv'!$B$2:$AV$2,0),FALSE),VLOOKUP($B95,'Justerad allokering'!$B$2:$AG$462,MATCH(G$2,'Justerad allokering'!$B$2:$AF$2,0),FALSE))</f>
        <v>0</v>
      </c>
      <c r="H95" s="28">
        <f>IF(ISERROR(1/VLOOKUP($B95,'Justerad allokering'!$B$2:$AG$462,MATCH(H$2,'Justerad allokering'!$B$2:$AF$2,0),FALSE)),VLOOKUP($B95,'Allokerad kvv'!$B$2:$AV$468,MATCH(H$2,'Allokerad kvv'!$B$2:$AV$2,0),FALSE),VLOOKUP($B95,'Justerad allokering'!$B$2:$AG$462,MATCH(H$2,'Justerad allokering'!$B$2:$AF$2,0),FALSE))</f>
        <v>0</v>
      </c>
      <c r="I95" s="28">
        <f>IF(ISERROR(1/VLOOKUP($B95,'Justerad allokering'!$B$2:$AG$462,MATCH(I$2,'Justerad allokering'!$B$2:$AF$2,0),FALSE)),VLOOKUP($B95,'Allokerad kvv'!$B$2:$AV$468,MATCH(I$2,'Allokerad kvv'!$B$2:$AV$2,0),FALSE),VLOOKUP($B95,'Justerad allokering'!$B$2:$AG$462,MATCH(I$2,'Justerad allokering'!$B$2:$AF$2,0),FALSE))</f>
        <v>0</v>
      </c>
      <c r="J95" s="28">
        <f>IF(ISERROR(1/VLOOKUP($B95,'Justerad allokering'!$B$2:$AG$462,MATCH(J$2,'Justerad allokering'!$B$2:$AF$2,0),FALSE)),VLOOKUP($B95,'Allokerad kvv'!$B$2:$AV$468,MATCH(J$2,'Allokerad kvv'!$B$2:$AV$2,0),FALSE),VLOOKUP($B95,'Justerad allokering'!$B$2:$AG$462,MATCH(J$2,'Justerad allokering'!$B$2:$AF$2,0),FALSE))</f>
        <v>0</v>
      </c>
      <c r="K95" s="28">
        <f>IF(ISERROR(1/VLOOKUP($B95,'Justerad allokering'!$B$2:$AG$462,MATCH(K$2,'Justerad allokering'!$B$2:$AF$2,0),FALSE)),VLOOKUP($B95,'Allokerad kvv'!$B$2:$AV$468,MATCH(K$2,'Allokerad kvv'!$B$2:$AV$2,0),FALSE),VLOOKUP($B95,'Justerad allokering'!$B$2:$AG$462,MATCH(K$2,'Justerad allokering'!$B$2:$AF$2,0),FALSE))</f>
        <v>0</v>
      </c>
      <c r="L95" s="28">
        <f>IF(ISERROR(1/VLOOKUP($B95,'Justerad allokering'!$B$2:$AG$462,MATCH(L$2,'Justerad allokering'!$B$2:$AF$2,0),FALSE)),VLOOKUP($B95,'Allokerad kvv'!$B$2:$AV$468,MATCH(L$2,'Allokerad kvv'!$B$2:$AV$2,0),FALSE),VLOOKUP($B95,'Justerad allokering'!$B$2:$AG$462,MATCH(L$2,'Justerad allokering'!$B$2:$AF$2,0),FALSE))</f>
        <v>0</v>
      </c>
      <c r="M95" s="28">
        <f>IF(ISERROR(1/VLOOKUP($B95,'Justerad allokering'!$B$2:$AG$462,MATCH(M$2,'Justerad allokering'!$B$2:$AF$2,0),FALSE)),VLOOKUP($B95,'Allokerad kvv'!$B$2:$AV$468,MATCH(M$2,'Allokerad kvv'!$B$2:$AV$2,0),FALSE),VLOOKUP($B95,'Justerad allokering'!$B$2:$AG$462,MATCH(M$2,'Justerad allokering'!$B$2:$AF$2,0),FALSE))</f>
        <v>0</v>
      </c>
      <c r="N95" s="28">
        <f>IF(ISERROR(1/VLOOKUP($B95,'Justerad allokering'!$B$2:$AG$462,MATCH(N$2,'Justerad allokering'!$B$2:$AF$2,0),FALSE)),VLOOKUP($B95,'Allokerad kvv'!$B$2:$AV$468,MATCH(N$2,'Allokerad kvv'!$B$2:$AV$2,0),FALSE),VLOOKUP($B95,'Justerad allokering'!$B$2:$AG$462,MATCH(N$2,'Justerad allokering'!$B$2:$AF$2,0),FALSE))</f>
        <v>0</v>
      </c>
      <c r="O95" s="28">
        <f>IF(ISERROR(1/VLOOKUP($B95,'Justerad allokering'!$B$2:$AG$462,MATCH(O$2,'Justerad allokering'!$B$2:$AF$2,0),FALSE)),VLOOKUP($B95,'Allokerad kvv'!$B$2:$AV$468,MATCH(O$2,'Allokerad kvv'!$B$2:$AV$2,0),FALSE),VLOOKUP($B95,'Justerad allokering'!$B$2:$AG$462,MATCH(O$2,'Justerad allokering'!$B$2:$AF$2,0),FALSE))</f>
        <v>0</v>
      </c>
      <c r="P95" s="28">
        <f>IF(ISERROR(1/VLOOKUP($B95,'Justerad allokering'!$B$2:$AG$462,MATCH(P$2,'Justerad allokering'!$B$2:$AF$2,0),FALSE)),VLOOKUP($B95,'Allokerad kvv'!$B$2:$AV$468,MATCH(P$2,'Allokerad kvv'!$B$2:$AV$2,0),FALSE),VLOOKUP($B95,'Justerad allokering'!$B$2:$AG$462,MATCH(P$2,'Justerad allokering'!$B$2:$AF$2,0),FALSE))</f>
        <v>0</v>
      </c>
      <c r="Q95" s="28">
        <f>IF(ISERROR(1/VLOOKUP($B95,'Justerad allokering'!$B$2:$AG$462,MATCH(Q$2,'Justerad allokering'!$B$2:$AF$2,0),FALSE)),VLOOKUP($B95,'Allokerad kvv'!$B$2:$AV$468,MATCH(Q$2,'Allokerad kvv'!$B$2:$AV$2,0),FALSE),VLOOKUP($B95,'Justerad allokering'!$B$2:$AG$462,MATCH(Q$2,'Justerad allokering'!$B$2:$AF$2,0),FALSE))</f>
        <v>0</v>
      </c>
      <c r="R95" s="28">
        <f>IF(ISERROR(1/VLOOKUP($B95,'Justerad allokering'!$B$2:$AG$462,MATCH(R$2,'Justerad allokering'!$B$2:$AF$2,0),FALSE)),VLOOKUP($B95,'Allokerad kvv'!$B$2:$AV$468,MATCH(R$2,'Allokerad kvv'!$B$2:$AV$2,0),FALSE),VLOOKUP($B95,'Justerad allokering'!$B$2:$AG$462,MATCH(R$2,'Justerad allokering'!$B$2:$AF$2,0),FALSE))</f>
        <v>0</v>
      </c>
      <c r="S95" s="28">
        <f>IF(ISERROR(1/VLOOKUP($B95,'Justerad allokering'!$B$2:$AG$462,MATCH(S$2,'Justerad allokering'!$B$2:$AF$2,0),FALSE)),VLOOKUP($B95,'Allokerad kvv'!$B$2:$AV$468,MATCH(S$2,'Allokerad kvv'!$B$2:$AV$2,0),FALSE),VLOOKUP($B95,'Justerad allokering'!$B$2:$AG$462,MATCH(S$2,'Justerad allokering'!$B$2:$AF$2,0),FALSE))</f>
        <v>0</v>
      </c>
      <c r="T95" s="28">
        <f>IF(ISERROR(1/VLOOKUP($B95,'Justerad allokering'!$B$2:$AG$462,MATCH(T$2,'Justerad allokering'!$B$2:$AF$2,0),FALSE)),VLOOKUP($B95,'Allokerad kvv'!$B$2:$AV$468,MATCH(T$2,'Allokerad kvv'!$B$2:$AV$2,0),FALSE),VLOOKUP($B95,'Justerad allokering'!$B$2:$AG$462,MATCH(T$2,'Justerad allokering'!$B$2:$AF$2,0),FALSE))</f>
        <v>0</v>
      </c>
      <c r="U95" s="28">
        <f>IF(ISERROR(1/VLOOKUP($B95,'Justerad allokering'!$B$2:$AG$462,MATCH(U$2,'Justerad allokering'!$B$2:$AF$2,0),FALSE)),VLOOKUP($B95,'Allokerad kvv'!$B$2:$AV$468,MATCH(U$2,'Allokerad kvv'!$B$2:$AV$2,0),FALSE),VLOOKUP($B95,'Justerad allokering'!$B$2:$AG$462,MATCH(U$2,'Justerad allokering'!$B$2:$AF$2,0),FALSE))</f>
        <v>0</v>
      </c>
      <c r="V95" s="28">
        <f>IF(ISERROR(1/VLOOKUP($B95,'Justerad allokering'!$B$2:$AG$462,MATCH(V$2,'Justerad allokering'!$B$2:$AF$2,0),FALSE)),VLOOKUP($B95,'Allokerad kvv'!$B$2:$AV$468,MATCH(V$2,'Allokerad kvv'!$B$2:$AV$2,0),FALSE),VLOOKUP($B95,'Justerad allokering'!$B$2:$AG$462,MATCH(V$2,'Justerad allokering'!$B$2:$AF$2,0),FALSE))</f>
        <v>0</v>
      </c>
      <c r="W95" s="28">
        <f>IF(ISERROR(1/VLOOKUP($B95,'Justerad allokering'!$B$2:$AG$462,MATCH(W$2,'Justerad allokering'!$B$2:$AF$2,0),FALSE)),VLOOKUP($B95,'Allokerad kvv'!$B$2:$AV$468,MATCH(W$2,'Allokerad kvv'!$B$2:$AV$2,0),FALSE),VLOOKUP($B95,'Justerad allokering'!$B$2:$AG$462,MATCH(W$2,'Justerad allokering'!$B$2:$AF$2,0),FALSE))</f>
        <v>0</v>
      </c>
      <c r="X95" s="28">
        <f>IF(ISERROR(1/VLOOKUP($B95,'Justerad allokering'!$B$2:$AG$462,MATCH(X$2,'Justerad allokering'!$B$2:$AF$2,0),FALSE)),VLOOKUP($B95,'Allokerad kvv'!$B$2:$AV$468,MATCH(X$2,'Allokerad kvv'!$B$2:$AV$2,0),FALSE),VLOOKUP($B95,'Justerad allokering'!$B$2:$AG$462,MATCH(X$2,'Justerad allokering'!$B$2:$AF$2,0),FALSE))</f>
        <v>0</v>
      </c>
      <c r="Y95" s="28">
        <f>IF(ISERROR(1/VLOOKUP($B95,'Justerad allokering'!$B$2:$AG$462,MATCH(Y$2,'Justerad allokering'!$B$2:$AF$2,0),FALSE)),VLOOKUP($B95,'Allokerad kvv'!$B$2:$AV$468,MATCH(Y$2,'Allokerad kvv'!$B$2:$AV$2,0),FALSE),VLOOKUP($B95,'Justerad allokering'!$B$2:$AG$462,MATCH(Y$2,'Justerad allokering'!$B$2:$AF$2,0),FALSE))</f>
        <v>0</v>
      </c>
      <c r="Z95" s="28">
        <f>IF(ISERROR(1/VLOOKUP($B95,'Justerad allokering'!$B$2:$AG$462,MATCH(Z$2,'Justerad allokering'!$B$2:$AF$2,0),FALSE)),VLOOKUP($B95,'Allokerad kvv'!$B$2:$AV$468,MATCH(Z$2,'Allokerad kvv'!$B$2:$AV$2,0),FALSE),VLOOKUP($B95,'Justerad allokering'!$B$2:$AG$462,MATCH(Z$2,'Justerad allokering'!$B$2:$AF$2,0),FALSE))</f>
        <v>0</v>
      </c>
      <c r="AA95" s="28"/>
      <c r="AB95" s="28"/>
      <c r="AE95">
        <f t="shared" si="3"/>
        <v>0</v>
      </c>
      <c r="AG95">
        <f t="shared" si="4"/>
        <v>0</v>
      </c>
      <c r="AH95">
        <f t="shared" si="5"/>
        <v>0</v>
      </c>
      <c r="AI95" s="55" t="str">
        <f>IF(AH95=0,"",AH95/VLOOKUP(B95,Kraftvärmeprod!$B$1:$BC$480,MATCH("Summa tillförd energi exklusive rökgaskondensering",Kraftvärmeprod!$B$1:$BC$1,0),FALSE))</f>
        <v/>
      </c>
    </row>
    <row r="96" spans="1:35" x14ac:dyDescent="0.25">
      <c r="A96" s="28" t="s">
        <v>80</v>
      </c>
      <c r="B96" s="28" t="s">
        <v>123</v>
      </c>
      <c r="C96" s="28">
        <f>IF(ISERROR(1/VLOOKUP($B96,'Justerad allokering'!$B$2:$AG$462,MATCH(C$2,'Justerad allokering'!$B$2:$AF$2,0),FALSE)),VLOOKUP($B96,'Allokerad kvv'!$B$2:$AV$468,MATCH(C$2,'Allokerad kvv'!$B$2:$AV$2,0),FALSE),VLOOKUP($B96,'Justerad allokering'!$B$2:$AG$462,MATCH(C$2,'Justerad allokering'!$B$2:$AF$2,0),FALSE))</f>
        <v>0</v>
      </c>
      <c r="D96" s="28">
        <f>IF(ISERROR(1/VLOOKUP($B96,'Justerad allokering'!$B$2:$AG$462,MATCH(D$2,'Justerad allokering'!$B$2:$AF$2,0),FALSE)),VLOOKUP($B96,'Allokerad kvv'!$B$2:$AV$468,MATCH(D$2,'Allokerad kvv'!$B$2:$AV$2,0),FALSE),VLOOKUP($B96,'Justerad allokering'!$B$2:$AG$462,MATCH(D$2,'Justerad allokering'!$B$2:$AF$2,0),FALSE))</f>
        <v>0</v>
      </c>
      <c r="E96" s="28">
        <f>IF(ISERROR(1/VLOOKUP($B96,'Justerad allokering'!$B$2:$AG$462,MATCH(E$2,'Justerad allokering'!$B$2:$AF$2,0),FALSE)),VLOOKUP($B96,'Allokerad kvv'!$B$2:$AV$468,MATCH(E$2,'Allokerad kvv'!$B$2:$AV$2,0),FALSE),VLOOKUP($B96,'Justerad allokering'!$B$2:$AG$462,MATCH(E$2,'Justerad allokering'!$B$2:$AF$2,0),FALSE))</f>
        <v>0</v>
      </c>
      <c r="F96" s="28">
        <f>IF(ISERROR(1/VLOOKUP($B96,'Justerad allokering'!$B$2:$AG$462,MATCH(F$2,'Justerad allokering'!$B$2:$AF$2,0),FALSE)),VLOOKUP($B96,'Allokerad kvv'!$B$2:$AV$468,MATCH(F$2,'Allokerad kvv'!$B$2:$AV$2,0),FALSE),VLOOKUP($B96,'Justerad allokering'!$B$2:$AG$462,MATCH(F$2,'Justerad allokering'!$B$2:$AF$2,0),FALSE))</f>
        <v>0</v>
      </c>
      <c r="G96" s="28">
        <f>IF(ISERROR(1/VLOOKUP($B96,'Justerad allokering'!$B$2:$AG$462,MATCH(G$2,'Justerad allokering'!$B$2:$AF$2,0),FALSE)),VLOOKUP($B96,'Allokerad kvv'!$B$2:$AV$468,MATCH(G$2,'Allokerad kvv'!$B$2:$AV$2,0),FALSE),VLOOKUP($B96,'Justerad allokering'!$B$2:$AG$462,MATCH(G$2,'Justerad allokering'!$B$2:$AF$2,0),FALSE))</f>
        <v>0</v>
      </c>
      <c r="H96" s="28">
        <f>IF(ISERROR(1/VLOOKUP($B96,'Justerad allokering'!$B$2:$AG$462,MATCH(H$2,'Justerad allokering'!$B$2:$AF$2,0),FALSE)),VLOOKUP($B96,'Allokerad kvv'!$B$2:$AV$468,MATCH(H$2,'Allokerad kvv'!$B$2:$AV$2,0),FALSE),VLOOKUP($B96,'Justerad allokering'!$B$2:$AG$462,MATCH(H$2,'Justerad allokering'!$B$2:$AF$2,0),FALSE))</f>
        <v>0</v>
      </c>
      <c r="I96" s="28">
        <f>IF(ISERROR(1/VLOOKUP($B96,'Justerad allokering'!$B$2:$AG$462,MATCH(I$2,'Justerad allokering'!$B$2:$AF$2,0),FALSE)),VLOOKUP($B96,'Allokerad kvv'!$B$2:$AV$468,MATCH(I$2,'Allokerad kvv'!$B$2:$AV$2,0),FALSE),VLOOKUP($B96,'Justerad allokering'!$B$2:$AG$462,MATCH(I$2,'Justerad allokering'!$B$2:$AF$2,0),FALSE))</f>
        <v>0</v>
      </c>
      <c r="J96" s="28">
        <f>IF(ISERROR(1/VLOOKUP($B96,'Justerad allokering'!$B$2:$AG$462,MATCH(J$2,'Justerad allokering'!$B$2:$AF$2,0),FALSE)),VLOOKUP($B96,'Allokerad kvv'!$B$2:$AV$468,MATCH(J$2,'Allokerad kvv'!$B$2:$AV$2,0),FALSE),VLOOKUP($B96,'Justerad allokering'!$B$2:$AG$462,MATCH(J$2,'Justerad allokering'!$B$2:$AF$2,0),FALSE))</f>
        <v>0</v>
      </c>
      <c r="K96" s="28">
        <f>IF(ISERROR(1/VLOOKUP($B96,'Justerad allokering'!$B$2:$AG$462,MATCH(K$2,'Justerad allokering'!$B$2:$AF$2,0),FALSE)),VLOOKUP($B96,'Allokerad kvv'!$B$2:$AV$468,MATCH(K$2,'Allokerad kvv'!$B$2:$AV$2,0),FALSE),VLOOKUP($B96,'Justerad allokering'!$B$2:$AG$462,MATCH(K$2,'Justerad allokering'!$B$2:$AF$2,0),FALSE))</f>
        <v>0</v>
      </c>
      <c r="L96" s="28">
        <f>IF(ISERROR(1/VLOOKUP($B96,'Justerad allokering'!$B$2:$AG$462,MATCH(L$2,'Justerad allokering'!$B$2:$AF$2,0),FALSE)),VLOOKUP($B96,'Allokerad kvv'!$B$2:$AV$468,MATCH(L$2,'Allokerad kvv'!$B$2:$AV$2,0),FALSE),VLOOKUP($B96,'Justerad allokering'!$B$2:$AG$462,MATCH(L$2,'Justerad allokering'!$B$2:$AF$2,0),FALSE))</f>
        <v>0</v>
      </c>
      <c r="M96" s="28">
        <f>IF(ISERROR(1/VLOOKUP($B96,'Justerad allokering'!$B$2:$AG$462,MATCH(M$2,'Justerad allokering'!$B$2:$AF$2,0),FALSE)),VLOOKUP($B96,'Allokerad kvv'!$B$2:$AV$468,MATCH(M$2,'Allokerad kvv'!$B$2:$AV$2,0),FALSE),VLOOKUP($B96,'Justerad allokering'!$B$2:$AG$462,MATCH(M$2,'Justerad allokering'!$B$2:$AF$2,0),FALSE))</f>
        <v>0</v>
      </c>
      <c r="N96" s="28">
        <f>IF(ISERROR(1/VLOOKUP($B96,'Justerad allokering'!$B$2:$AG$462,MATCH(N$2,'Justerad allokering'!$B$2:$AF$2,0),FALSE)),VLOOKUP($B96,'Allokerad kvv'!$B$2:$AV$468,MATCH(N$2,'Allokerad kvv'!$B$2:$AV$2,0),FALSE),VLOOKUP($B96,'Justerad allokering'!$B$2:$AG$462,MATCH(N$2,'Justerad allokering'!$B$2:$AF$2,0),FALSE))</f>
        <v>0</v>
      </c>
      <c r="O96" s="28">
        <f>IF(ISERROR(1/VLOOKUP($B96,'Justerad allokering'!$B$2:$AG$462,MATCH(O$2,'Justerad allokering'!$B$2:$AF$2,0),FALSE)),VLOOKUP($B96,'Allokerad kvv'!$B$2:$AV$468,MATCH(O$2,'Allokerad kvv'!$B$2:$AV$2,0),FALSE),VLOOKUP($B96,'Justerad allokering'!$B$2:$AG$462,MATCH(O$2,'Justerad allokering'!$B$2:$AF$2,0),FALSE))</f>
        <v>0</v>
      </c>
      <c r="P96" s="28">
        <f>IF(ISERROR(1/VLOOKUP($B96,'Justerad allokering'!$B$2:$AG$462,MATCH(P$2,'Justerad allokering'!$B$2:$AF$2,0),FALSE)),VLOOKUP($B96,'Allokerad kvv'!$B$2:$AV$468,MATCH(P$2,'Allokerad kvv'!$B$2:$AV$2,0),FALSE),VLOOKUP($B96,'Justerad allokering'!$B$2:$AG$462,MATCH(P$2,'Justerad allokering'!$B$2:$AF$2,0),FALSE))</f>
        <v>0</v>
      </c>
      <c r="Q96" s="28">
        <f>IF(ISERROR(1/VLOOKUP($B96,'Justerad allokering'!$B$2:$AG$462,MATCH(Q$2,'Justerad allokering'!$B$2:$AF$2,0),FALSE)),VLOOKUP($B96,'Allokerad kvv'!$B$2:$AV$468,MATCH(Q$2,'Allokerad kvv'!$B$2:$AV$2,0),FALSE),VLOOKUP($B96,'Justerad allokering'!$B$2:$AG$462,MATCH(Q$2,'Justerad allokering'!$B$2:$AF$2,0),FALSE))</f>
        <v>0</v>
      </c>
      <c r="R96" s="28">
        <f>IF(ISERROR(1/VLOOKUP($B96,'Justerad allokering'!$B$2:$AG$462,MATCH(R$2,'Justerad allokering'!$B$2:$AF$2,0),FALSE)),VLOOKUP($B96,'Allokerad kvv'!$B$2:$AV$468,MATCH(R$2,'Allokerad kvv'!$B$2:$AV$2,0),FALSE),VLOOKUP($B96,'Justerad allokering'!$B$2:$AG$462,MATCH(R$2,'Justerad allokering'!$B$2:$AF$2,0),FALSE))</f>
        <v>0</v>
      </c>
      <c r="S96" s="28">
        <f>IF(ISERROR(1/VLOOKUP($B96,'Justerad allokering'!$B$2:$AG$462,MATCH(S$2,'Justerad allokering'!$B$2:$AF$2,0),FALSE)),VLOOKUP($B96,'Allokerad kvv'!$B$2:$AV$468,MATCH(S$2,'Allokerad kvv'!$B$2:$AV$2,0),FALSE),VLOOKUP($B96,'Justerad allokering'!$B$2:$AG$462,MATCH(S$2,'Justerad allokering'!$B$2:$AF$2,0),FALSE))</f>
        <v>0</v>
      </c>
      <c r="T96" s="28">
        <f>IF(ISERROR(1/VLOOKUP($B96,'Justerad allokering'!$B$2:$AG$462,MATCH(T$2,'Justerad allokering'!$B$2:$AF$2,0),FALSE)),VLOOKUP($B96,'Allokerad kvv'!$B$2:$AV$468,MATCH(T$2,'Allokerad kvv'!$B$2:$AV$2,0),FALSE),VLOOKUP($B96,'Justerad allokering'!$B$2:$AG$462,MATCH(T$2,'Justerad allokering'!$B$2:$AF$2,0),FALSE))</f>
        <v>0</v>
      </c>
      <c r="U96" s="28">
        <f>IF(ISERROR(1/VLOOKUP($B96,'Justerad allokering'!$B$2:$AG$462,MATCH(U$2,'Justerad allokering'!$B$2:$AF$2,0),FALSE)),VLOOKUP($B96,'Allokerad kvv'!$B$2:$AV$468,MATCH(U$2,'Allokerad kvv'!$B$2:$AV$2,0),FALSE),VLOOKUP($B96,'Justerad allokering'!$B$2:$AG$462,MATCH(U$2,'Justerad allokering'!$B$2:$AF$2,0),FALSE))</f>
        <v>0</v>
      </c>
      <c r="V96" s="28">
        <f>IF(ISERROR(1/VLOOKUP($B96,'Justerad allokering'!$B$2:$AG$462,MATCH(V$2,'Justerad allokering'!$B$2:$AF$2,0),FALSE)),VLOOKUP($B96,'Allokerad kvv'!$B$2:$AV$468,MATCH(V$2,'Allokerad kvv'!$B$2:$AV$2,0),FALSE),VLOOKUP($B96,'Justerad allokering'!$B$2:$AG$462,MATCH(V$2,'Justerad allokering'!$B$2:$AF$2,0),FALSE))</f>
        <v>0</v>
      </c>
      <c r="W96" s="28">
        <f>IF(ISERROR(1/VLOOKUP($B96,'Justerad allokering'!$B$2:$AG$462,MATCH(W$2,'Justerad allokering'!$B$2:$AF$2,0),FALSE)),VLOOKUP($B96,'Allokerad kvv'!$B$2:$AV$468,MATCH(W$2,'Allokerad kvv'!$B$2:$AV$2,0),FALSE),VLOOKUP($B96,'Justerad allokering'!$B$2:$AG$462,MATCH(W$2,'Justerad allokering'!$B$2:$AF$2,0),FALSE))</f>
        <v>0</v>
      </c>
      <c r="X96" s="28">
        <f>IF(ISERROR(1/VLOOKUP($B96,'Justerad allokering'!$B$2:$AG$462,MATCH(X$2,'Justerad allokering'!$B$2:$AF$2,0),FALSE)),VLOOKUP($B96,'Allokerad kvv'!$B$2:$AV$468,MATCH(X$2,'Allokerad kvv'!$B$2:$AV$2,0),FALSE),VLOOKUP($B96,'Justerad allokering'!$B$2:$AG$462,MATCH(X$2,'Justerad allokering'!$B$2:$AF$2,0),FALSE))</f>
        <v>0</v>
      </c>
      <c r="Y96" s="28">
        <f>IF(ISERROR(1/VLOOKUP($B96,'Justerad allokering'!$B$2:$AG$462,MATCH(Y$2,'Justerad allokering'!$B$2:$AF$2,0),FALSE)),VLOOKUP($B96,'Allokerad kvv'!$B$2:$AV$468,MATCH(Y$2,'Allokerad kvv'!$B$2:$AV$2,0),FALSE),VLOOKUP($B96,'Justerad allokering'!$B$2:$AG$462,MATCH(Y$2,'Justerad allokering'!$B$2:$AF$2,0),FALSE))</f>
        <v>0</v>
      </c>
      <c r="Z96" s="28">
        <f>IF(ISERROR(1/VLOOKUP($B96,'Justerad allokering'!$B$2:$AG$462,MATCH(Z$2,'Justerad allokering'!$B$2:$AF$2,0),FALSE)),VLOOKUP($B96,'Allokerad kvv'!$B$2:$AV$468,MATCH(Z$2,'Allokerad kvv'!$B$2:$AV$2,0),FALSE),VLOOKUP($B96,'Justerad allokering'!$B$2:$AG$462,MATCH(Z$2,'Justerad allokering'!$B$2:$AF$2,0),FALSE))</f>
        <v>0</v>
      </c>
      <c r="AA96" s="28"/>
      <c r="AB96" s="28"/>
      <c r="AE96">
        <f t="shared" si="3"/>
        <v>0</v>
      </c>
      <c r="AG96">
        <f t="shared" si="4"/>
        <v>0</v>
      </c>
      <c r="AH96">
        <f t="shared" si="5"/>
        <v>0</v>
      </c>
      <c r="AI96" s="55" t="str">
        <f>IF(AH96=0,"",AH96/VLOOKUP(B96,Kraftvärmeprod!$B$1:$BC$480,MATCH("Summa tillförd energi exklusive rökgaskondensering",Kraftvärmeprod!$B$1:$BC$1,0),FALSE))</f>
        <v/>
      </c>
    </row>
    <row r="97" spans="1:35" x14ac:dyDescent="0.25">
      <c r="A97" s="28" t="s">
        <v>80</v>
      </c>
      <c r="B97" s="28" t="s">
        <v>124</v>
      </c>
      <c r="C97" s="28">
        <f>IF(ISERROR(1/VLOOKUP($B97,'Justerad allokering'!$B$2:$AG$462,MATCH(C$2,'Justerad allokering'!$B$2:$AF$2,0),FALSE)),VLOOKUP($B97,'Allokerad kvv'!$B$2:$AV$468,MATCH(C$2,'Allokerad kvv'!$B$2:$AV$2,0),FALSE),VLOOKUP($B97,'Justerad allokering'!$B$2:$AG$462,MATCH(C$2,'Justerad allokering'!$B$2:$AF$2,0),FALSE))</f>
        <v>0</v>
      </c>
      <c r="D97" s="28">
        <f>IF(ISERROR(1/VLOOKUP($B97,'Justerad allokering'!$B$2:$AG$462,MATCH(D$2,'Justerad allokering'!$B$2:$AF$2,0),FALSE)),VLOOKUP($B97,'Allokerad kvv'!$B$2:$AV$468,MATCH(D$2,'Allokerad kvv'!$B$2:$AV$2,0),FALSE),VLOOKUP($B97,'Justerad allokering'!$B$2:$AG$462,MATCH(D$2,'Justerad allokering'!$B$2:$AF$2,0),FALSE))</f>
        <v>0</v>
      </c>
      <c r="E97" s="28">
        <f>IF(ISERROR(1/VLOOKUP($B97,'Justerad allokering'!$B$2:$AG$462,MATCH(E$2,'Justerad allokering'!$B$2:$AF$2,0),FALSE)),VLOOKUP($B97,'Allokerad kvv'!$B$2:$AV$468,MATCH(E$2,'Allokerad kvv'!$B$2:$AV$2,0),FALSE),VLOOKUP($B97,'Justerad allokering'!$B$2:$AG$462,MATCH(E$2,'Justerad allokering'!$B$2:$AF$2,0),FALSE))</f>
        <v>0</v>
      </c>
      <c r="F97" s="28">
        <f>IF(ISERROR(1/VLOOKUP($B97,'Justerad allokering'!$B$2:$AG$462,MATCH(F$2,'Justerad allokering'!$B$2:$AF$2,0),FALSE)),VLOOKUP($B97,'Allokerad kvv'!$B$2:$AV$468,MATCH(F$2,'Allokerad kvv'!$B$2:$AV$2,0),FALSE),VLOOKUP($B97,'Justerad allokering'!$B$2:$AG$462,MATCH(F$2,'Justerad allokering'!$B$2:$AF$2,0),FALSE))</f>
        <v>0</v>
      </c>
      <c r="G97" s="28">
        <f>IF(ISERROR(1/VLOOKUP($B97,'Justerad allokering'!$B$2:$AG$462,MATCH(G$2,'Justerad allokering'!$B$2:$AF$2,0),FALSE)),VLOOKUP($B97,'Allokerad kvv'!$B$2:$AV$468,MATCH(G$2,'Allokerad kvv'!$B$2:$AV$2,0),FALSE),VLOOKUP($B97,'Justerad allokering'!$B$2:$AG$462,MATCH(G$2,'Justerad allokering'!$B$2:$AF$2,0),FALSE))</f>
        <v>0</v>
      </c>
      <c r="H97" s="28">
        <f>IF(ISERROR(1/VLOOKUP($B97,'Justerad allokering'!$B$2:$AG$462,MATCH(H$2,'Justerad allokering'!$B$2:$AF$2,0),FALSE)),VLOOKUP($B97,'Allokerad kvv'!$B$2:$AV$468,MATCH(H$2,'Allokerad kvv'!$B$2:$AV$2,0),FALSE),VLOOKUP($B97,'Justerad allokering'!$B$2:$AG$462,MATCH(H$2,'Justerad allokering'!$B$2:$AF$2,0),FALSE))</f>
        <v>0</v>
      </c>
      <c r="I97" s="28">
        <f>IF(ISERROR(1/VLOOKUP($B97,'Justerad allokering'!$B$2:$AG$462,MATCH(I$2,'Justerad allokering'!$B$2:$AF$2,0),FALSE)),VLOOKUP($B97,'Allokerad kvv'!$B$2:$AV$468,MATCH(I$2,'Allokerad kvv'!$B$2:$AV$2,0),FALSE),VLOOKUP($B97,'Justerad allokering'!$B$2:$AG$462,MATCH(I$2,'Justerad allokering'!$B$2:$AF$2,0),FALSE))</f>
        <v>0</v>
      </c>
      <c r="J97" s="28">
        <f>IF(ISERROR(1/VLOOKUP($B97,'Justerad allokering'!$B$2:$AG$462,MATCH(J$2,'Justerad allokering'!$B$2:$AF$2,0),FALSE)),VLOOKUP($B97,'Allokerad kvv'!$B$2:$AV$468,MATCH(J$2,'Allokerad kvv'!$B$2:$AV$2,0),FALSE),VLOOKUP($B97,'Justerad allokering'!$B$2:$AG$462,MATCH(J$2,'Justerad allokering'!$B$2:$AF$2,0),FALSE))</f>
        <v>0</v>
      </c>
      <c r="K97" s="28">
        <f>IF(ISERROR(1/VLOOKUP($B97,'Justerad allokering'!$B$2:$AG$462,MATCH(K$2,'Justerad allokering'!$B$2:$AF$2,0),FALSE)),VLOOKUP($B97,'Allokerad kvv'!$B$2:$AV$468,MATCH(K$2,'Allokerad kvv'!$B$2:$AV$2,0),FALSE),VLOOKUP($B97,'Justerad allokering'!$B$2:$AG$462,MATCH(K$2,'Justerad allokering'!$B$2:$AF$2,0),FALSE))</f>
        <v>0</v>
      </c>
      <c r="L97" s="28">
        <f>IF(ISERROR(1/VLOOKUP($B97,'Justerad allokering'!$B$2:$AG$462,MATCH(L$2,'Justerad allokering'!$B$2:$AF$2,0),FALSE)),VLOOKUP($B97,'Allokerad kvv'!$B$2:$AV$468,MATCH(L$2,'Allokerad kvv'!$B$2:$AV$2,0),FALSE),VLOOKUP($B97,'Justerad allokering'!$B$2:$AG$462,MATCH(L$2,'Justerad allokering'!$B$2:$AF$2,0),FALSE))</f>
        <v>0</v>
      </c>
      <c r="M97" s="28">
        <f>IF(ISERROR(1/VLOOKUP($B97,'Justerad allokering'!$B$2:$AG$462,MATCH(M$2,'Justerad allokering'!$B$2:$AF$2,0),FALSE)),VLOOKUP($B97,'Allokerad kvv'!$B$2:$AV$468,MATCH(M$2,'Allokerad kvv'!$B$2:$AV$2,0),FALSE),VLOOKUP($B97,'Justerad allokering'!$B$2:$AG$462,MATCH(M$2,'Justerad allokering'!$B$2:$AF$2,0),FALSE))</f>
        <v>0</v>
      </c>
      <c r="N97" s="28">
        <f>IF(ISERROR(1/VLOOKUP($B97,'Justerad allokering'!$B$2:$AG$462,MATCH(N$2,'Justerad allokering'!$B$2:$AF$2,0),FALSE)),VLOOKUP($B97,'Allokerad kvv'!$B$2:$AV$468,MATCH(N$2,'Allokerad kvv'!$B$2:$AV$2,0),FALSE),VLOOKUP($B97,'Justerad allokering'!$B$2:$AG$462,MATCH(N$2,'Justerad allokering'!$B$2:$AF$2,0),FALSE))</f>
        <v>0</v>
      </c>
      <c r="O97" s="28">
        <f>IF(ISERROR(1/VLOOKUP($B97,'Justerad allokering'!$B$2:$AG$462,MATCH(O$2,'Justerad allokering'!$B$2:$AF$2,0),FALSE)),VLOOKUP($B97,'Allokerad kvv'!$B$2:$AV$468,MATCH(O$2,'Allokerad kvv'!$B$2:$AV$2,0),FALSE),VLOOKUP($B97,'Justerad allokering'!$B$2:$AG$462,MATCH(O$2,'Justerad allokering'!$B$2:$AF$2,0),FALSE))</f>
        <v>0</v>
      </c>
      <c r="P97" s="28">
        <f>IF(ISERROR(1/VLOOKUP($B97,'Justerad allokering'!$B$2:$AG$462,MATCH(P$2,'Justerad allokering'!$B$2:$AF$2,0),FALSE)),VLOOKUP($B97,'Allokerad kvv'!$B$2:$AV$468,MATCH(P$2,'Allokerad kvv'!$B$2:$AV$2,0),FALSE),VLOOKUP($B97,'Justerad allokering'!$B$2:$AG$462,MATCH(P$2,'Justerad allokering'!$B$2:$AF$2,0),FALSE))</f>
        <v>0</v>
      </c>
      <c r="Q97" s="28">
        <f>IF(ISERROR(1/VLOOKUP($B97,'Justerad allokering'!$B$2:$AG$462,MATCH(Q$2,'Justerad allokering'!$B$2:$AF$2,0),FALSE)),VLOOKUP($B97,'Allokerad kvv'!$B$2:$AV$468,MATCH(Q$2,'Allokerad kvv'!$B$2:$AV$2,0),FALSE),VLOOKUP($B97,'Justerad allokering'!$B$2:$AG$462,MATCH(Q$2,'Justerad allokering'!$B$2:$AF$2,0),FALSE))</f>
        <v>0</v>
      </c>
      <c r="R97" s="28">
        <f>IF(ISERROR(1/VLOOKUP($B97,'Justerad allokering'!$B$2:$AG$462,MATCH(R$2,'Justerad allokering'!$B$2:$AF$2,0),FALSE)),VLOOKUP($B97,'Allokerad kvv'!$B$2:$AV$468,MATCH(R$2,'Allokerad kvv'!$B$2:$AV$2,0),FALSE),VLOOKUP($B97,'Justerad allokering'!$B$2:$AG$462,MATCH(R$2,'Justerad allokering'!$B$2:$AF$2,0),FALSE))</f>
        <v>0</v>
      </c>
      <c r="S97" s="28">
        <f>IF(ISERROR(1/VLOOKUP($B97,'Justerad allokering'!$B$2:$AG$462,MATCH(S$2,'Justerad allokering'!$B$2:$AF$2,0),FALSE)),VLOOKUP($B97,'Allokerad kvv'!$B$2:$AV$468,MATCH(S$2,'Allokerad kvv'!$B$2:$AV$2,0),FALSE),VLOOKUP($B97,'Justerad allokering'!$B$2:$AG$462,MATCH(S$2,'Justerad allokering'!$B$2:$AF$2,0),FALSE))</f>
        <v>0</v>
      </c>
      <c r="T97" s="28">
        <f>IF(ISERROR(1/VLOOKUP($B97,'Justerad allokering'!$B$2:$AG$462,MATCH(T$2,'Justerad allokering'!$B$2:$AF$2,0),FALSE)),VLOOKUP($B97,'Allokerad kvv'!$B$2:$AV$468,MATCH(T$2,'Allokerad kvv'!$B$2:$AV$2,0),FALSE),VLOOKUP($B97,'Justerad allokering'!$B$2:$AG$462,MATCH(T$2,'Justerad allokering'!$B$2:$AF$2,0),FALSE))</f>
        <v>0</v>
      </c>
      <c r="U97" s="28">
        <f>IF(ISERROR(1/VLOOKUP($B97,'Justerad allokering'!$B$2:$AG$462,MATCH(U$2,'Justerad allokering'!$B$2:$AF$2,0),FALSE)),VLOOKUP($B97,'Allokerad kvv'!$B$2:$AV$468,MATCH(U$2,'Allokerad kvv'!$B$2:$AV$2,0),FALSE),VLOOKUP($B97,'Justerad allokering'!$B$2:$AG$462,MATCH(U$2,'Justerad allokering'!$B$2:$AF$2,0),FALSE))</f>
        <v>0</v>
      </c>
      <c r="V97" s="28">
        <f>IF(ISERROR(1/VLOOKUP($B97,'Justerad allokering'!$B$2:$AG$462,MATCH(V$2,'Justerad allokering'!$B$2:$AF$2,0),FALSE)),VLOOKUP($B97,'Allokerad kvv'!$B$2:$AV$468,MATCH(V$2,'Allokerad kvv'!$B$2:$AV$2,0),FALSE),VLOOKUP($B97,'Justerad allokering'!$B$2:$AG$462,MATCH(V$2,'Justerad allokering'!$B$2:$AF$2,0),FALSE))</f>
        <v>0</v>
      </c>
      <c r="W97" s="28">
        <f>IF(ISERROR(1/VLOOKUP($B97,'Justerad allokering'!$B$2:$AG$462,MATCH(W$2,'Justerad allokering'!$B$2:$AF$2,0),FALSE)),VLOOKUP($B97,'Allokerad kvv'!$B$2:$AV$468,MATCH(W$2,'Allokerad kvv'!$B$2:$AV$2,0),FALSE),VLOOKUP($B97,'Justerad allokering'!$B$2:$AG$462,MATCH(W$2,'Justerad allokering'!$B$2:$AF$2,0),FALSE))</f>
        <v>0</v>
      </c>
      <c r="X97" s="28">
        <f>IF(ISERROR(1/VLOOKUP($B97,'Justerad allokering'!$B$2:$AG$462,MATCH(X$2,'Justerad allokering'!$B$2:$AF$2,0),FALSE)),VLOOKUP($B97,'Allokerad kvv'!$B$2:$AV$468,MATCH(X$2,'Allokerad kvv'!$B$2:$AV$2,0),FALSE),VLOOKUP($B97,'Justerad allokering'!$B$2:$AG$462,MATCH(X$2,'Justerad allokering'!$B$2:$AF$2,0),FALSE))</f>
        <v>0</v>
      </c>
      <c r="Y97" s="28">
        <f>IF(ISERROR(1/VLOOKUP($B97,'Justerad allokering'!$B$2:$AG$462,MATCH(Y$2,'Justerad allokering'!$B$2:$AF$2,0),FALSE)),VLOOKUP($B97,'Allokerad kvv'!$B$2:$AV$468,MATCH(Y$2,'Allokerad kvv'!$B$2:$AV$2,0),FALSE),VLOOKUP($B97,'Justerad allokering'!$B$2:$AG$462,MATCH(Y$2,'Justerad allokering'!$B$2:$AF$2,0),FALSE))</f>
        <v>0</v>
      </c>
      <c r="Z97" s="28">
        <f>IF(ISERROR(1/VLOOKUP($B97,'Justerad allokering'!$B$2:$AG$462,MATCH(Z$2,'Justerad allokering'!$B$2:$AF$2,0),FALSE)),VLOOKUP($B97,'Allokerad kvv'!$B$2:$AV$468,MATCH(Z$2,'Allokerad kvv'!$B$2:$AV$2,0),FALSE),VLOOKUP($B97,'Justerad allokering'!$B$2:$AG$462,MATCH(Z$2,'Justerad allokering'!$B$2:$AF$2,0),FALSE))</f>
        <v>0</v>
      </c>
      <c r="AA97" s="28"/>
      <c r="AB97" s="28"/>
      <c r="AE97">
        <f t="shared" si="3"/>
        <v>0</v>
      </c>
      <c r="AG97">
        <f t="shared" si="4"/>
        <v>0</v>
      </c>
      <c r="AH97">
        <f t="shared" si="5"/>
        <v>0</v>
      </c>
      <c r="AI97" s="55" t="str">
        <f>IF(AH97=0,"",AH97/VLOOKUP(B97,Kraftvärmeprod!$B$1:$BC$480,MATCH("Summa tillförd energi exklusive rökgaskondensering",Kraftvärmeprod!$B$1:$BC$1,0),FALSE))</f>
        <v/>
      </c>
    </row>
    <row r="98" spans="1:35" x14ac:dyDescent="0.25">
      <c r="A98" s="28" t="s">
        <v>80</v>
      </c>
      <c r="B98" s="28" t="s">
        <v>125</v>
      </c>
      <c r="C98" s="28">
        <f>IF(ISERROR(1/VLOOKUP($B98,'Justerad allokering'!$B$2:$AG$462,MATCH(C$2,'Justerad allokering'!$B$2:$AF$2,0),FALSE)),VLOOKUP($B98,'Allokerad kvv'!$B$2:$AV$468,MATCH(C$2,'Allokerad kvv'!$B$2:$AV$2,0),FALSE),VLOOKUP($B98,'Justerad allokering'!$B$2:$AG$462,MATCH(C$2,'Justerad allokering'!$B$2:$AF$2,0),FALSE))</f>
        <v>0</v>
      </c>
      <c r="D98" s="28">
        <f>IF(ISERROR(1/VLOOKUP($B98,'Justerad allokering'!$B$2:$AG$462,MATCH(D$2,'Justerad allokering'!$B$2:$AF$2,0),FALSE)),VLOOKUP($B98,'Allokerad kvv'!$B$2:$AV$468,MATCH(D$2,'Allokerad kvv'!$B$2:$AV$2,0),FALSE),VLOOKUP($B98,'Justerad allokering'!$B$2:$AG$462,MATCH(D$2,'Justerad allokering'!$B$2:$AF$2,0),FALSE))</f>
        <v>0</v>
      </c>
      <c r="E98" s="28">
        <f>IF(ISERROR(1/VLOOKUP($B98,'Justerad allokering'!$B$2:$AG$462,MATCH(E$2,'Justerad allokering'!$B$2:$AF$2,0),FALSE)),VLOOKUP($B98,'Allokerad kvv'!$B$2:$AV$468,MATCH(E$2,'Allokerad kvv'!$B$2:$AV$2,0),FALSE),VLOOKUP($B98,'Justerad allokering'!$B$2:$AG$462,MATCH(E$2,'Justerad allokering'!$B$2:$AF$2,0),FALSE))</f>
        <v>0</v>
      </c>
      <c r="F98" s="28">
        <f>IF(ISERROR(1/VLOOKUP($B98,'Justerad allokering'!$B$2:$AG$462,MATCH(F$2,'Justerad allokering'!$B$2:$AF$2,0),FALSE)),VLOOKUP($B98,'Allokerad kvv'!$B$2:$AV$468,MATCH(F$2,'Allokerad kvv'!$B$2:$AV$2,0),FALSE),VLOOKUP($B98,'Justerad allokering'!$B$2:$AG$462,MATCH(F$2,'Justerad allokering'!$B$2:$AF$2,0),FALSE))</f>
        <v>0</v>
      </c>
      <c r="G98" s="28">
        <f>IF(ISERROR(1/VLOOKUP($B98,'Justerad allokering'!$B$2:$AG$462,MATCH(G$2,'Justerad allokering'!$B$2:$AF$2,0),FALSE)),VLOOKUP($B98,'Allokerad kvv'!$B$2:$AV$468,MATCH(G$2,'Allokerad kvv'!$B$2:$AV$2,0),FALSE),VLOOKUP($B98,'Justerad allokering'!$B$2:$AG$462,MATCH(G$2,'Justerad allokering'!$B$2:$AF$2,0),FALSE))</f>
        <v>0</v>
      </c>
      <c r="H98" s="28">
        <f>IF(ISERROR(1/VLOOKUP($B98,'Justerad allokering'!$B$2:$AG$462,MATCH(H$2,'Justerad allokering'!$B$2:$AF$2,0),FALSE)),VLOOKUP($B98,'Allokerad kvv'!$B$2:$AV$468,MATCH(H$2,'Allokerad kvv'!$B$2:$AV$2,0),FALSE),VLOOKUP($B98,'Justerad allokering'!$B$2:$AG$462,MATCH(H$2,'Justerad allokering'!$B$2:$AF$2,0),FALSE))</f>
        <v>0</v>
      </c>
      <c r="I98" s="28">
        <f>IF(ISERROR(1/VLOOKUP($B98,'Justerad allokering'!$B$2:$AG$462,MATCH(I$2,'Justerad allokering'!$B$2:$AF$2,0),FALSE)),VLOOKUP($B98,'Allokerad kvv'!$B$2:$AV$468,MATCH(I$2,'Allokerad kvv'!$B$2:$AV$2,0),FALSE),VLOOKUP($B98,'Justerad allokering'!$B$2:$AG$462,MATCH(I$2,'Justerad allokering'!$B$2:$AF$2,0),FALSE))</f>
        <v>0</v>
      </c>
      <c r="J98" s="28">
        <f>IF(ISERROR(1/VLOOKUP($B98,'Justerad allokering'!$B$2:$AG$462,MATCH(J$2,'Justerad allokering'!$B$2:$AF$2,0),FALSE)),VLOOKUP($B98,'Allokerad kvv'!$B$2:$AV$468,MATCH(J$2,'Allokerad kvv'!$B$2:$AV$2,0),FALSE),VLOOKUP($B98,'Justerad allokering'!$B$2:$AG$462,MATCH(J$2,'Justerad allokering'!$B$2:$AF$2,0),FALSE))</f>
        <v>0</v>
      </c>
      <c r="K98" s="28">
        <f>IF(ISERROR(1/VLOOKUP($B98,'Justerad allokering'!$B$2:$AG$462,MATCH(K$2,'Justerad allokering'!$B$2:$AF$2,0),FALSE)),VLOOKUP($B98,'Allokerad kvv'!$B$2:$AV$468,MATCH(K$2,'Allokerad kvv'!$B$2:$AV$2,0),FALSE),VLOOKUP($B98,'Justerad allokering'!$B$2:$AG$462,MATCH(K$2,'Justerad allokering'!$B$2:$AF$2,0),FALSE))</f>
        <v>0</v>
      </c>
      <c r="L98" s="28">
        <f>IF(ISERROR(1/VLOOKUP($B98,'Justerad allokering'!$B$2:$AG$462,MATCH(L$2,'Justerad allokering'!$B$2:$AF$2,0),FALSE)),VLOOKUP($B98,'Allokerad kvv'!$B$2:$AV$468,MATCH(L$2,'Allokerad kvv'!$B$2:$AV$2,0),FALSE),VLOOKUP($B98,'Justerad allokering'!$B$2:$AG$462,MATCH(L$2,'Justerad allokering'!$B$2:$AF$2,0),FALSE))</f>
        <v>0</v>
      </c>
      <c r="M98" s="28">
        <f>IF(ISERROR(1/VLOOKUP($B98,'Justerad allokering'!$B$2:$AG$462,MATCH(M$2,'Justerad allokering'!$B$2:$AF$2,0),FALSE)),VLOOKUP($B98,'Allokerad kvv'!$B$2:$AV$468,MATCH(M$2,'Allokerad kvv'!$B$2:$AV$2,0),FALSE),VLOOKUP($B98,'Justerad allokering'!$B$2:$AG$462,MATCH(M$2,'Justerad allokering'!$B$2:$AF$2,0),FALSE))</f>
        <v>0</v>
      </c>
      <c r="N98" s="28">
        <f>IF(ISERROR(1/VLOOKUP($B98,'Justerad allokering'!$B$2:$AG$462,MATCH(N$2,'Justerad allokering'!$B$2:$AF$2,0),FALSE)),VLOOKUP($B98,'Allokerad kvv'!$B$2:$AV$468,MATCH(N$2,'Allokerad kvv'!$B$2:$AV$2,0),FALSE),VLOOKUP($B98,'Justerad allokering'!$B$2:$AG$462,MATCH(N$2,'Justerad allokering'!$B$2:$AF$2,0),FALSE))</f>
        <v>0</v>
      </c>
      <c r="O98" s="28">
        <f>IF(ISERROR(1/VLOOKUP($B98,'Justerad allokering'!$B$2:$AG$462,MATCH(O$2,'Justerad allokering'!$B$2:$AF$2,0),FALSE)),VLOOKUP($B98,'Allokerad kvv'!$B$2:$AV$468,MATCH(O$2,'Allokerad kvv'!$B$2:$AV$2,0),FALSE),VLOOKUP($B98,'Justerad allokering'!$B$2:$AG$462,MATCH(O$2,'Justerad allokering'!$B$2:$AF$2,0),FALSE))</f>
        <v>0</v>
      </c>
      <c r="P98" s="28">
        <f>IF(ISERROR(1/VLOOKUP($B98,'Justerad allokering'!$B$2:$AG$462,MATCH(P$2,'Justerad allokering'!$B$2:$AF$2,0),FALSE)),VLOOKUP($B98,'Allokerad kvv'!$B$2:$AV$468,MATCH(P$2,'Allokerad kvv'!$B$2:$AV$2,0),FALSE),VLOOKUP($B98,'Justerad allokering'!$B$2:$AG$462,MATCH(P$2,'Justerad allokering'!$B$2:$AF$2,0),FALSE))</f>
        <v>0</v>
      </c>
      <c r="Q98" s="28">
        <f>IF(ISERROR(1/VLOOKUP($B98,'Justerad allokering'!$B$2:$AG$462,MATCH(Q$2,'Justerad allokering'!$B$2:$AF$2,0),FALSE)),VLOOKUP($B98,'Allokerad kvv'!$B$2:$AV$468,MATCH(Q$2,'Allokerad kvv'!$B$2:$AV$2,0),FALSE),VLOOKUP($B98,'Justerad allokering'!$B$2:$AG$462,MATCH(Q$2,'Justerad allokering'!$B$2:$AF$2,0),FALSE))</f>
        <v>0</v>
      </c>
      <c r="R98" s="28">
        <f>IF(ISERROR(1/VLOOKUP($B98,'Justerad allokering'!$B$2:$AG$462,MATCH(R$2,'Justerad allokering'!$B$2:$AF$2,0),FALSE)),VLOOKUP($B98,'Allokerad kvv'!$B$2:$AV$468,MATCH(R$2,'Allokerad kvv'!$B$2:$AV$2,0),FALSE),VLOOKUP($B98,'Justerad allokering'!$B$2:$AG$462,MATCH(R$2,'Justerad allokering'!$B$2:$AF$2,0),FALSE))</f>
        <v>0</v>
      </c>
      <c r="S98" s="28">
        <f>IF(ISERROR(1/VLOOKUP($B98,'Justerad allokering'!$B$2:$AG$462,MATCH(S$2,'Justerad allokering'!$B$2:$AF$2,0),FALSE)),VLOOKUP($B98,'Allokerad kvv'!$B$2:$AV$468,MATCH(S$2,'Allokerad kvv'!$B$2:$AV$2,0),FALSE),VLOOKUP($B98,'Justerad allokering'!$B$2:$AG$462,MATCH(S$2,'Justerad allokering'!$B$2:$AF$2,0),FALSE))</f>
        <v>0</v>
      </c>
      <c r="T98" s="28">
        <f>IF(ISERROR(1/VLOOKUP($B98,'Justerad allokering'!$B$2:$AG$462,MATCH(T$2,'Justerad allokering'!$B$2:$AF$2,0),FALSE)),VLOOKUP($B98,'Allokerad kvv'!$B$2:$AV$468,MATCH(T$2,'Allokerad kvv'!$B$2:$AV$2,0),FALSE),VLOOKUP($B98,'Justerad allokering'!$B$2:$AG$462,MATCH(T$2,'Justerad allokering'!$B$2:$AF$2,0),FALSE))</f>
        <v>0</v>
      </c>
      <c r="U98" s="28">
        <f>IF(ISERROR(1/VLOOKUP($B98,'Justerad allokering'!$B$2:$AG$462,MATCH(U$2,'Justerad allokering'!$B$2:$AF$2,0),FALSE)),VLOOKUP($B98,'Allokerad kvv'!$B$2:$AV$468,MATCH(U$2,'Allokerad kvv'!$B$2:$AV$2,0),FALSE),VLOOKUP($B98,'Justerad allokering'!$B$2:$AG$462,MATCH(U$2,'Justerad allokering'!$B$2:$AF$2,0),FALSE))</f>
        <v>0</v>
      </c>
      <c r="V98" s="28">
        <f>IF(ISERROR(1/VLOOKUP($B98,'Justerad allokering'!$B$2:$AG$462,MATCH(V$2,'Justerad allokering'!$B$2:$AF$2,0),FALSE)),VLOOKUP($B98,'Allokerad kvv'!$B$2:$AV$468,MATCH(V$2,'Allokerad kvv'!$B$2:$AV$2,0),FALSE),VLOOKUP($B98,'Justerad allokering'!$B$2:$AG$462,MATCH(V$2,'Justerad allokering'!$B$2:$AF$2,0),FALSE))</f>
        <v>0</v>
      </c>
      <c r="W98" s="28">
        <f>IF(ISERROR(1/VLOOKUP($B98,'Justerad allokering'!$B$2:$AG$462,MATCH(W$2,'Justerad allokering'!$B$2:$AF$2,0),FALSE)),VLOOKUP($B98,'Allokerad kvv'!$B$2:$AV$468,MATCH(W$2,'Allokerad kvv'!$B$2:$AV$2,0),FALSE),VLOOKUP($B98,'Justerad allokering'!$B$2:$AG$462,MATCH(W$2,'Justerad allokering'!$B$2:$AF$2,0),FALSE))</f>
        <v>0</v>
      </c>
      <c r="X98" s="28">
        <f>IF(ISERROR(1/VLOOKUP($B98,'Justerad allokering'!$B$2:$AG$462,MATCH(X$2,'Justerad allokering'!$B$2:$AF$2,0),FALSE)),VLOOKUP($B98,'Allokerad kvv'!$B$2:$AV$468,MATCH(X$2,'Allokerad kvv'!$B$2:$AV$2,0),FALSE),VLOOKUP($B98,'Justerad allokering'!$B$2:$AG$462,MATCH(X$2,'Justerad allokering'!$B$2:$AF$2,0),FALSE))</f>
        <v>0</v>
      </c>
      <c r="Y98" s="28">
        <f>IF(ISERROR(1/VLOOKUP($B98,'Justerad allokering'!$B$2:$AG$462,MATCH(Y$2,'Justerad allokering'!$B$2:$AF$2,0),FALSE)),VLOOKUP($B98,'Allokerad kvv'!$B$2:$AV$468,MATCH(Y$2,'Allokerad kvv'!$B$2:$AV$2,0),FALSE),VLOOKUP($B98,'Justerad allokering'!$B$2:$AG$462,MATCH(Y$2,'Justerad allokering'!$B$2:$AF$2,0),FALSE))</f>
        <v>0</v>
      </c>
      <c r="Z98" s="28">
        <f>IF(ISERROR(1/VLOOKUP($B98,'Justerad allokering'!$B$2:$AG$462,MATCH(Z$2,'Justerad allokering'!$B$2:$AF$2,0),FALSE)),VLOOKUP($B98,'Allokerad kvv'!$B$2:$AV$468,MATCH(Z$2,'Allokerad kvv'!$B$2:$AV$2,0),FALSE),VLOOKUP($B98,'Justerad allokering'!$B$2:$AG$462,MATCH(Z$2,'Justerad allokering'!$B$2:$AF$2,0),FALSE))</f>
        <v>0</v>
      </c>
      <c r="AA98" s="28"/>
      <c r="AB98" s="28"/>
      <c r="AE98">
        <f t="shared" si="3"/>
        <v>0</v>
      </c>
      <c r="AG98">
        <f t="shared" si="4"/>
        <v>0</v>
      </c>
      <c r="AH98">
        <f t="shared" si="5"/>
        <v>0</v>
      </c>
      <c r="AI98" s="55" t="str">
        <f>IF(AH98=0,"",AH98/VLOOKUP(B98,Kraftvärmeprod!$B$1:$BC$480,MATCH("Summa tillförd energi exklusive rökgaskondensering",Kraftvärmeprod!$B$1:$BC$1,0),FALSE))</f>
        <v/>
      </c>
    </row>
    <row r="99" spans="1:35" x14ac:dyDescent="0.25">
      <c r="A99" s="28" t="s">
        <v>80</v>
      </c>
      <c r="B99" s="28" t="s">
        <v>126</v>
      </c>
      <c r="C99" s="28">
        <f>IF(ISERROR(1/VLOOKUP($B99,'Justerad allokering'!$B$2:$AG$462,MATCH(C$2,'Justerad allokering'!$B$2:$AF$2,0),FALSE)),VLOOKUP($B99,'Allokerad kvv'!$B$2:$AV$468,MATCH(C$2,'Allokerad kvv'!$B$2:$AV$2,0),FALSE),VLOOKUP($B99,'Justerad allokering'!$B$2:$AG$462,MATCH(C$2,'Justerad allokering'!$B$2:$AF$2,0),FALSE))</f>
        <v>0</v>
      </c>
      <c r="D99" s="28">
        <f>IF(ISERROR(1/VLOOKUP($B99,'Justerad allokering'!$B$2:$AG$462,MATCH(D$2,'Justerad allokering'!$B$2:$AF$2,0),FALSE)),VLOOKUP($B99,'Allokerad kvv'!$B$2:$AV$468,MATCH(D$2,'Allokerad kvv'!$B$2:$AV$2,0),FALSE),VLOOKUP($B99,'Justerad allokering'!$B$2:$AG$462,MATCH(D$2,'Justerad allokering'!$B$2:$AF$2,0),FALSE))</f>
        <v>0</v>
      </c>
      <c r="E99" s="28">
        <f>IF(ISERROR(1/VLOOKUP($B99,'Justerad allokering'!$B$2:$AG$462,MATCH(E$2,'Justerad allokering'!$B$2:$AF$2,0),FALSE)),VLOOKUP($B99,'Allokerad kvv'!$B$2:$AV$468,MATCH(E$2,'Allokerad kvv'!$B$2:$AV$2,0),FALSE),VLOOKUP($B99,'Justerad allokering'!$B$2:$AG$462,MATCH(E$2,'Justerad allokering'!$B$2:$AF$2,0),FALSE))</f>
        <v>0</v>
      </c>
      <c r="F99" s="28">
        <f>IF(ISERROR(1/VLOOKUP($B99,'Justerad allokering'!$B$2:$AG$462,MATCH(F$2,'Justerad allokering'!$B$2:$AF$2,0),FALSE)),VLOOKUP($B99,'Allokerad kvv'!$B$2:$AV$468,MATCH(F$2,'Allokerad kvv'!$B$2:$AV$2,0),FALSE),VLOOKUP($B99,'Justerad allokering'!$B$2:$AG$462,MATCH(F$2,'Justerad allokering'!$B$2:$AF$2,0),FALSE))</f>
        <v>0</v>
      </c>
      <c r="G99" s="28">
        <f>IF(ISERROR(1/VLOOKUP($B99,'Justerad allokering'!$B$2:$AG$462,MATCH(G$2,'Justerad allokering'!$B$2:$AF$2,0),FALSE)),VLOOKUP($B99,'Allokerad kvv'!$B$2:$AV$468,MATCH(G$2,'Allokerad kvv'!$B$2:$AV$2,0),FALSE),VLOOKUP($B99,'Justerad allokering'!$B$2:$AG$462,MATCH(G$2,'Justerad allokering'!$B$2:$AF$2,0),FALSE))</f>
        <v>0</v>
      </c>
      <c r="H99" s="28">
        <f>IF(ISERROR(1/VLOOKUP($B99,'Justerad allokering'!$B$2:$AG$462,MATCH(H$2,'Justerad allokering'!$B$2:$AF$2,0),FALSE)),VLOOKUP($B99,'Allokerad kvv'!$B$2:$AV$468,MATCH(H$2,'Allokerad kvv'!$B$2:$AV$2,0),FALSE),VLOOKUP($B99,'Justerad allokering'!$B$2:$AG$462,MATCH(H$2,'Justerad allokering'!$B$2:$AF$2,0),FALSE))</f>
        <v>0</v>
      </c>
      <c r="I99" s="28">
        <f>IF(ISERROR(1/VLOOKUP($B99,'Justerad allokering'!$B$2:$AG$462,MATCH(I$2,'Justerad allokering'!$B$2:$AF$2,0),FALSE)),VLOOKUP($B99,'Allokerad kvv'!$B$2:$AV$468,MATCH(I$2,'Allokerad kvv'!$B$2:$AV$2,0),FALSE),VLOOKUP($B99,'Justerad allokering'!$B$2:$AG$462,MATCH(I$2,'Justerad allokering'!$B$2:$AF$2,0),FALSE))</f>
        <v>0</v>
      </c>
      <c r="J99" s="28">
        <f>IF(ISERROR(1/VLOOKUP($B99,'Justerad allokering'!$B$2:$AG$462,MATCH(J$2,'Justerad allokering'!$B$2:$AF$2,0),FALSE)),VLOOKUP($B99,'Allokerad kvv'!$B$2:$AV$468,MATCH(J$2,'Allokerad kvv'!$B$2:$AV$2,0),FALSE),VLOOKUP($B99,'Justerad allokering'!$B$2:$AG$462,MATCH(J$2,'Justerad allokering'!$B$2:$AF$2,0),FALSE))</f>
        <v>0</v>
      </c>
      <c r="K99" s="28">
        <f>IF(ISERROR(1/VLOOKUP($B99,'Justerad allokering'!$B$2:$AG$462,MATCH(K$2,'Justerad allokering'!$B$2:$AF$2,0),FALSE)),VLOOKUP($B99,'Allokerad kvv'!$B$2:$AV$468,MATCH(K$2,'Allokerad kvv'!$B$2:$AV$2,0),FALSE),VLOOKUP($B99,'Justerad allokering'!$B$2:$AG$462,MATCH(K$2,'Justerad allokering'!$B$2:$AF$2,0),FALSE))</f>
        <v>0</v>
      </c>
      <c r="L99" s="28">
        <f>IF(ISERROR(1/VLOOKUP($B99,'Justerad allokering'!$B$2:$AG$462,MATCH(L$2,'Justerad allokering'!$B$2:$AF$2,0),FALSE)),VLOOKUP($B99,'Allokerad kvv'!$B$2:$AV$468,MATCH(L$2,'Allokerad kvv'!$B$2:$AV$2,0),FALSE),VLOOKUP($B99,'Justerad allokering'!$B$2:$AG$462,MATCH(L$2,'Justerad allokering'!$B$2:$AF$2,0),FALSE))</f>
        <v>0</v>
      </c>
      <c r="M99" s="28">
        <f>IF(ISERROR(1/VLOOKUP($B99,'Justerad allokering'!$B$2:$AG$462,MATCH(M$2,'Justerad allokering'!$B$2:$AF$2,0),FALSE)),VLOOKUP($B99,'Allokerad kvv'!$B$2:$AV$468,MATCH(M$2,'Allokerad kvv'!$B$2:$AV$2,0),FALSE),VLOOKUP($B99,'Justerad allokering'!$B$2:$AG$462,MATCH(M$2,'Justerad allokering'!$B$2:$AF$2,0),FALSE))</f>
        <v>0</v>
      </c>
      <c r="N99" s="28">
        <f>IF(ISERROR(1/VLOOKUP($B99,'Justerad allokering'!$B$2:$AG$462,MATCH(N$2,'Justerad allokering'!$B$2:$AF$2,0),FALSE)),VLOOKUP($B99,'Allokerad kvv'!$B$2:$AV$468,MATCH(N$2,'Allokerad kvv'!$B$2:$AV$2,0),FALSE),VLOOKUP($B99,'Justerad allokering'!$B$2:$AG$462,MATCH(N$2,'Justerad allokering'!$B$2:$AF$2,0),FALSE))</f>
        <v>0</v>
      </c>
      <c r="O99" s="28">
        <f>IF(ISERROR(1/VLOOKUP($B99,'Justerad allokering'!$B$2:$AG$462,MATCH(O$2,'Justerad allokering'!$B$2:$AF$2,0),FALSE)),VLOOKUP($B99,'Allokerad kvv'!$B$2:$AV$468,MATCH(O$2,'Allokerad kvv'!$B$2:$AV$2,0),FALSE),VLOOKUP($B99,'Justerad allokering'!$B$2:$AG$462,MATCH(O$2,'Justerad allokering'!$B$2:$AF$2,0),FALSE))</f>
        <v>0</v>
      </c>
      <c r="P99" s="28">
        <f>IF(ISERROR(1/VLOOKUP($B99,'Justerad allokering'!$B$2:$AG$462,MATCH(P$2,'Justerad allokering'!$B$2:$AF$2,0),FALSE)),VLOOKUP($B99,'Allokerad kvv'!$B$2:$AV$468,MATCH(P$2,'Allokerad kvv'!$B$2:$AV$2,0),FALSE),VLOOKUP($B99,'Justerad allokering'!$B$2:$AG$462,MATCH(P$2,'Justerad allokering'!$B$2:$AF$2,0),FALSE))</f>
        <v>0</v>
      </c>
      <c r="Q99" s="28">
        <f>IF(ISERROR(1/VLOOKUP($B99,'Justerad allokering'!$B$2:$AG$462,MATCH(Q$2,'Justerad allokering'!$B$2:$AF$2,0),FALSE)),VLOOKUP($B99,'Allokerad kvv'!$B$2:$AV$468,MATCH(Q$2,'Allokerad kvv'!$B$2:$AV$2,0),FALSE),VLOOKUP($B99,'Justerad allokering'!$B$2:$AG$462,MATCH(Q$2,'Justerad allokering'!$B$2:$AF$2,0),FALSE))</f>
        <v>0</v>
      </c>
      <c r="R99" s="28">
        <f>IF(ISERROR(1/VLOOKUP($B99,'Justerad allokering'!$B$2:$AG$462,MATCH(R$2,'Justerad allokering'!$B$2:$AF$2,0),FALSE)),VLOOKUP($B99,'Allokerad kvv'!$B$2:$AV$468,MATCH(R$2,'Allokerad kvv'!$B$2:$AV$2,0),FALSE),VLOOKUP($B99,'Justerad allokering'!$B$2:$AG$462,MATCH(R$2,'Justerad allokering'!$B$2:$AF$2,0),FALSE))</f>
        <v>0</v>
      </c>
      <c r="S99" s="28">
        <f>IF(ISERROR(1/VLOOKUP($B99,'Justerad allokering'!$B$2:$AG$462,MATCH(S$2,'Justerad allokering'!$B$2:$AF$2,0),FALSE)),VLOOKUP($B99,'Allokerad kvv'!$B$2:$AV$468,MATCH(S$2,'Allokerad kvv'!$B$2:$AV$2,0),FALSE),VLOOKUP($B99,'Justerad allokering'!$B$2:$AG$462,MATCH(S$2,'Justerad allokering'!$B$2:$AF$2,0),FALSE))</f>
        <v>0</v>
      </c>
      <c r="T99" s="28">
        <f>IF(ISERROR(1/VLOOKUP($B99,'Justerad allokering'!$B$2:$AG$462,MATCH(T$2,'Justerad allokering'!$B$2:$AF$2,0),FALSE)),VLOOKUP($B99,'Allokerad kvv'!$B$2:$AV$468,MATCH(T$2,'Allokerad kvv'!$B$2:$AV$2,0),FALSE),VLOOKUP($B99,'Justerad allokering'!$B$2:$AG$462,MATCH(T$2,'Justerad allokering'!$B$2:$AF$2,0),FALSE))</f>
        <v>0</v>
      </c>
      <c r="U99" s="28">
        <f>IF(ISERROR(1/VLOOKUP($B99,'Justerad allokering'!$B$2:$AG$462,MATCH(U$2,'Justerad allokering'!$B$2:$AF$2,0),FALSE)),VLOOKUP($B99,'Allokerad kvv'!$B$2:$AV$468,MATCH(U$2,'Allokerad kvv'!$B$2:$AV$2,0),FALSE),VLOOKUP($B99,'Justerad allokering'!$B$2:$AG$462,MATCH(U$2,'Justerad allokering'!$B$2:$AF$2,0),FALSE))</f>
        <v>0</v>
      </c>
      <c r="V99" s="28">
        <f>IF(ISERROR(1/VLOOKUP($B99,'Justerad allokering'!$B$2:$AG$462,MATCH(V$2,'Justerad allokering'!$B$2:$AF$2,0),FALSE)),VLOOKUP($B99,'Allokerad kvv'!$B$2:$AV$468,MATCH(V$2,'Allokerad kvv'!$B$2:$AV$2,0),FALSE),VLOOKUP($B99,'Justerad allokering'!$B$2:$AG$462,MATCH(V$2,'Justerad allokering'!$B$2:$AF$2,0),FALSE))</f>
        <v>0</v>
      </c>
      <c r="W99" s="28">
        <f>IF(ISERROR(1/VLOOKUP($B99,'Justerad allokering'!$B$2:$AG$462,MATCH(W$2,'Justerad allokering'!$B$2:$AF$2,0),FALSE)),VLOOKUP($B99,'Allokerad kvv'!$B$2:$AV$468,MATCH(W$2,'Allokerad kvv'!$B$2:$AV$2,0),FALSE),VLOOKUP($B99,'Justerad allokering'!$B$2:$AG$462,MATCH(W$2,'Justerad allokering'!$B$2:$AF$2,0),FALSE))</f>
        <v>0</v>
      </c>
      <c r="X99" s="28">
        <f>IF(ISERROR(1/VLOOKUP($B99,'Justerad allokering'!$B$2:$AG$462,MATCH(X$2,'Justerad allokering'!$B$2:$AF$2,0),FALSE)),VLOOKUP($B99,'Allokerad kvv'!$B$2:$AV$468,MATCH(X$2,'Allokerad kvv'!$B$2:$AV$2,0),FALSE),VLOOKUP($B99,'Justerad allokering'!$B$2:$AG$462,MATCH(X$2,'Justerad allokering'!$B$2:$AF$2,0),FALSE))</f>
        <v>0</v>
      </c>
      <c r="Y99" s="28">
        <f>IF(ISERROR(1/VLOOKUP($B99,'Justerad allokering'!$B$2:$AG$462,MATCH(Y$2,'Justerad allokering'!$B$2:$AF$2,0),FALSE)),VLOOKUP($B99,'Allokerad kvv'!$B$2:$AV$468,MATCH(Y$2,'Allokerad kvv'!$B$2:$AV$2,0),FALSE),VLOOKUP($B99,'Justerad allokering'!$B$2:$AG$462,MATCH(Y$2,'Justerad allokering'!$B$2:$AF$2,0),FALSE))</f>
        <v>0</v>
      </c>
      <c r="Z99" s="28">
        <f>IF(ISERROR(1/VLOOKUP($B99,'Justerad allokering'!$B$2:$AG$462,MATCH(Z$2,'Justerad allokering'!$B$2:$AF$2,0),FALSE)),VLOOKUP($B99,'Allokerad kvv'!$B$2:$AV$468,MATCH(Z$2,'Allokerad kvv'!$B$2:$AV$2,0),FALSE),VLOOKUP($B99,'Justerad allokering'!$B$2:$AG$462,MATCH(Z$2,'Justerad allokering'!$B$2:$AF$2,0),FALSE))</f>
        <v>0</v>
      </c>
      <c r="AA99" s="28"/>
      <c r="AB99" s="28"/>
      <c r="AE99">
        <f t="shared" si="3"/>
        <v>0</v>
      </c>
      <c r="AG99">
        <f t="shared" si="4"/>
        <v>0</v>
      </c>
      <c r="AH99">
        <f t="shared" si="5"/>
        <v>0</v>
      </c>
      <c r="AI99" s="55" t="str">
        <f>IF(AH99=0,"",AH99/VLOOKUP(B99,Kraftvärmeprod!$B$1:$BC$480,MATCH("Summa tillförd energi exklusive rökgaskondensering",Kraftvärmeprod!$B$1:$BC$1,0),FALSE))</f>
        <v/>
      </c>
    </row>
    <row r="100" spans="1:35" x14ac:dyDescent="0.25">
      <c r="A100" s="28" t="s">
        <v>80</v>
      </c>
      <c r="B100" s="28" t="s">
        <v>127</v>
      </c>
      <c r="C100" s="28">
        <f>IF(ISERROR(1/VLOOKUP($B100,'Justerad allokering'!$B$2:$AG$462,MATCH(C$2,'Justerad allokering'!$B$2:$AF$2,0),FALSE)),VLOOKUP($B100,'Allokerad kvv'!$B$2:$AV$468,MATCH(C$2,'Allokerad kvv'!$B$2:$AV$2,0),FALSE),VLOOKUP($B100,'Justerad allokering'!$B$2:$AG$462,MATCH(C$2,'Justerad allokering'!$B$2:$AF$2,0),FALSE))</f>
        <v>0</v>
      </c>
      <c r="D100" s="28">
        <f>IF(ISERROR(1/VLOOKUP($B100,'Justerad allokering'!$B$2:$AG$462,MATCH(D$2,'Justerad allokering'!$B$2:$AF$2,0),FALSE)),VLOOKUP($B100,'Allokerad kvv'!$B$2:$AV$468,MATCH(D$2,'Allokerad kvv'!$B$2:$AV$2,0),FALSE),VLOOKUP($B100,'Justerad allokering'!$B$2:$AG$462,MATCH(D$2,'Justerad allokering'!$B$2:$AF$2,0),FALSE))</f>
        <v>0</v>
      </c>
      <c r="E100" s="28">
        <f>IF(ISERROR(1/VLOOKUP($B100,'Justerad allokering'!$B$2:$AG$462,MATCH(E$2,'Justerad allokering'!$B$2:$AF$2,0),FALSE)),VLOOKUP($B100,'Allokerad kvv'!$B$2:$AV$468,MATCH(E$2,'Allokerad kvv'!$B$2:$AV$2,0),FALSE),VLOOKUP($B100,'Justerad allokering'!$B$2:$AG$462,MATCH(E$2,'Justerad allokering'!$B$2:$AF$2,0),FALSE))</f>
        <v>0</v>
      </c>
      <c r="F100" s="28">
        <f>IF(ISERROR(1/VLOOKUP($B100,'Justerad allokering'!$B$2:$AG$462,MATCH(F$2,'Justerad allokering'!$B$2:$AF$2,0),FALSE)),VLOOKUP($B100,'Allokerad kvv'!$B$2:$AV$468,MATCH(F$2,'Allokerad kvv'!$B$2:$AV$2,0),FALSE),VLOOKUP($B100,'Justerad allokering'!$B$2:$AG$462,MATCH(F$2,'Justerad allokering'!$B$2:$AF$2,0),FALSE))</f>
        <v>0</v>
      </c>
      <c r="G100" s="28">
        <f>IF(ISERROR(1/VLOOKUP($B100,'Justerad allokering'!$B$2:$AG$462,MATCH(G$2,'Justerad allokering'!$B$2:$AF$2,0),FALSE)),VLOOKUP($B100,'Allokerad kvv'!$B$2:$AV$468,MATCH(G$2,'Allokerad kvv'!$B$2:$AV$2,0),FALSE),VLOOKUP($B100,'Justerad allokering'!$B$2:$AG$462,MATCH(G$2,'Justerad allokering'!$B$2:$AF$2,0),FALSE))</f>
        <v>0</v>
      </c>
      <c r="H100" s="28">
        <f>IF(ISERROR(1/VLOOKUP($B100,'Justerad allokering'!$B$2:$AG$462,MATCH(H$2,'Justerad allokering'!$B$2:$AF$2,0),FALSE)),VLOOKUP($B100,'Allokerad kvv'!$B$2:$AV$468,MATCH(H$2,'Allokerad kvv'!$B$2:$AV$2,0),FALSE),VLOOKUP($B100,'Justerad allokering'!$B$2:$AG$462,MATCH(H$2,'Justerad allokering'!$B$2:$AF$2,0),FALSE))</f>
        <v>0</v>
      </c>
      <c r="I100" s="28">
        <f>IF(ISERROR(1/VLOOKUP($B100,'Justerad allokering'!$B$2:$AG$462,MATCH(I$2,'Justerad allokering'!$B$2:$AF$2,0),FALSE)),VLOOKUP($B100,'Allokerad kvv'!$B$2:$AV$468,MATCH(I$2,'Allokerad kvv'!$B$2:$AV$2,0),FALSE),VLOOKUP($B100,'Justerad allokering'!$B$2:$AG$462,MATCH(I$2,'Justerad allokering'!$B$2:$AF$2,0),FALSE))</f>
        <v>0</v>
      </c>
      <c r="J100" s="28">
        <f>IF(ISERROR(1/VLOOKUP($B100,'Justerad allokering'!$B$2:$AG$462,MATCH(J$2,'Justerad allokering'!$B$2:$AF$2,0),FALSE)),VLOOKUP($B100,'Allokerad kvv'!$B$2:$AV$468,MATCH(J$2,'Allokerad kvv'!$B$2:$AV$2,0),FALSE),VLOOKUP($B100,'Justerad allokering'!$B$2:$AG$462,MATCH(J$2,'Justerad allokering'!$B$2:$AF$2,0),FALSE))</f>
        <v>0</v>
      </c>
      <c r="K100" s="28">
        <f>IF(ISERROR(1/VLOOKUP($B100,'Justerad allokering'!$B$2:$AG$462,MATCH(K$2,'Justerad allokering'!$B$2:$AF$2,0),FALSE)),VLOOKUP($B100,'Allokerad kvv'!$B$2:$AV$468,MATCH(K$2,'Allokerad kvv'!$B$2:$AV$2,0),FALSE),VLOOKUP($B100,'Justerad allokering'!$B$2:$AG$462,MATCH(K$2,'Justerad allokering'!$B$2:$AF$2,0),FALSE))</f>
        <v>0</v>
      </c>
      <c r="L100" s="28">
        <f>IF(ISERROR(1/VLOOKUP($B100,'Justerad allokering'!$B$2:$AG$462,MATCH(L$2,'Justerad allokering'!$B$2:$AF$2,0),FALSE)),VLOOKUP($B100,'Allokerad kvv'!$B$2:$AV$468,MATCH(L$2,'Allokerad kvv'!$B$2:$AV$2,0),FALSE),VLOOKUP($B100,'Justerad allokering'!$B$2:$AG$462,MATCH(L$2,'Justerad allokering'!$B$2:$AF$2,0),FALSE))</f>
        <v>0</v>
      </c>
      <c r="M100" s="28">
        <f>IF(ISERROR(1/VLOOKUP($B100,'Justerad allokering'!$B$2:$AG$462,MATCH(M$2,'Justerad allokering'!$B$2:$AF$2,0),FALSE)),VLOOKUP($B100,'Allokerad kvv'!$B$2:$AV$468,MATCH(M$2,'Allokerad kvv'!$B$2:$AV$2,0),FALSE),VLOOKUP($B100,'Justerad allokering'!$B$2:$AG$462,MATCH(M$2,'Justerad allokering'!$B$2:$AF$2,0),FALSE))</f>
        <v>0</v>
      </c>
      <c r="N100" s="28">
        <f>IF(ISERROR(1/VLOOKUP($B100,'Justerad allokering'!$B$2:$AG$462,MATCH(N$2,'Justerad allokering'!$B$2:$AF$2,0),FALSE)),VLOOKUP($B100,'Allokerad kvv'!$B$2:$AV$468,MATCH(N$2,'Allokerad kvv'!$B$2:$AV$2,0),FALSE),VLOOKUP($B100,'Justerad allokering'!$B$2:$AG$462,MATCH(N$2,'Justerad allokering'!$B$2:$AF$2,0),FALSE))</f>
        <v>0</v>
      </c>
      <c r="O100" s="28">
        <f>IF(ISERROR(1/VLOOKUP($B100,'Justerad allokering'!$B$2:$AG$462,MATCH(O$2,'Justerad allokering'!$B$2:$AF$2,0),FALSE)),VLOOKUP($B100,'Allokerad kvv'!$B$2:$AV$468,MATCH(O$2,'Allokerad kvv'!$B$2:$AV$2,0),FALSE),VLOOKUP($B100,'Justerad allokering'!$B$2:$AG$462,MATCH(O$2,'Justerad allokering'!$B$2:$AF$2,0),FALSE))</f>
        <v>0</v>
      </c>
      <c r="P100" s="28">
        <f>IF(ISERROR(1/VLOOKUP($B100,'Justerad allokering'!$B$2:$AG$462,MATCH(P$2,'Justerad allokering'!$B$2:$AF$2,0),FALSE)),VLOOKUP($B100,'Allokerad kvv'!$B$2:$AV$468,MATCH(P$2,'Allokerad kvv'!$B$2:$AV$2,0),FALSE),VLOOKUP($B100,'Justerad allokering'!$B$2:$AG$462,MATCH(P$2,'Justerad allokering'!$B$2:$AF$2,0),FALSE))</f>
        <v>0</v>
      </c>
      <c r="Q100" s="28">
        <f>IF(ISERROR(1/VLOOKUP($B100,'Justerad allokering'!$B$2:$AG$462,MATCH(Q$2,'Justerad allokering'!$B$2:$AF$2,0),FALSE)),VLOOKUP($B100,'Allokerad kvv'!$B$2:$AV$468,MATCH(Q$2,'Allokerad kvv'!$B$2:$AV$2,0),FALSE),VLOOKUP($B100,'Justerad allokering'!$B$2:$AG$462,MATCH(Q$2,'Justerad allokering'!$B$2:$AF$2,0),FALSE))</f>
        <v>0</v>
      </c>
      <c r="R100" s="28">
        <f>IF(ISERROR(1/VLOOKUP($B100,'Justerad allokering'!$B$2:$AG$462,MATCH(R$2,'Justerad allokering'!$B$2:$AF$2,0),FALSE)),VLOOKUP($B100,'Allokerad kvv'!$B$2:$AV$468,MATCH(R$2,'Allokerad kvv'!$B$2:$AV$2,0),FALSE),VLOOKUP($B100,'Justerad allokering'!$B$2:$AG$462,MATCH(R$2,'Justerad allokering'!$B$2:$AF$2,0),FALSE))</f>
        <v>0</v>
      </c>
      <c r="S100" s="28">
        <f>IF(ISERROR(1/VLOOKUP($B100,'Justerad allokering'!$B$2:$AG$462,MATCH(S$2,'Justerad allokering'!$B$2:$AF$2,0),FALSE)),VLOOKUP($B100,'Allokerad kvv'!$B$2:$AV$468,MATCH(S$2,'Allokerad kvv'!$B$2:$AV$2,0),FALSE),VLOOKUP($B100,'Justerad allokering'!$B$2:$AG$462,MATCH(S$2,'Justerad allokering'!$B$2:$AF$2,0),FALSE))</f>
        <v>0</v>
      </c>
      <c r="T100" s="28">
        <f>IF(ISERROR(1/VLOOKUP($B100,'Justerad allokering'!$B$2:$AG$462,MATCH(T$2,'Justerad allokering'!$B$2:$AF$2,0),FALSE)),VLOOKUP($B100,'Allokerad kvv'!$B$2:$AV$468,MATCH(T$2,'Allokerad kvv'!$B$2:$AV$2,0),FALSE),VLOOKUP($B100,'Justerad allokering'!$B$2:$AG$462,MATCH(T$2,'Justerad allokering'!$B$2:$AF$2,0),FALSE))</f>
        <v>0</v>
      </c>
      <c r="U100" s="28">
        <f>IF(ISERROR(1/VLOOKUP($B100,'Justerad allokering'!$B$2:$AG$462,MATCH(U$2,'Justerad allokering'!$B$2:$AF$2,0),FALSE)),VLOOKUP($B100,'Allokerad kvv'!$B$2:$AV$468,MATCH(U$2,'Allokerad kvv'!$B$2:$AV$2,0),FALSE),VLOOKUP($B100,'Justerad allokering'!$B$2:$AG$462,MATCH(U$2,'Justerad allokering'!$B$2:$AF$2,0),FALSE))</f>
        <v>0</v>
      </c>
      <c r="V100" s="28">
        <f>IF(ISERROR(1/VLOOKUP($B100,'Justerad allokering'!$B$2:$AG$462,MATCH(V$2,'Justerad allokering'!$B$2:$AF$2,0),FALSE)),VLOOKUP($B100,'Allokerad kvv'!$B$2:$AV$468,MATCH(V$2,'Allokerad kvv'!$B$2:$AV$2,0),FALSE),VLOOKUP($B100,'Justerad allokering'!$B$2:$AG$462,MATCH(V$2,'Justerad allokering'!$B$2:$AF$2,0),FALSE))</f>
        <v>0</v>
      </c>
      <c r="W100" s="28">
        <f>IF(ISERROR(1/VLOOKUP($B100,'Justerad allokering'!$B$2:$AG$462,MATCH(W$2,'Justerad allokering'!$B$2:$AF$2,0),FALSE)),VLOOKUP($B100,'Allokerad kvv'!$B$2:$AV$468,MATCH(W$2,'Allokerad kvv'!$B$2:$AV$2,0),FALSE),VLOOKUP($B100,'Justerad allokering'!$B$2:$AG$462,MATCH(W$2,'Justerad allokering'!$B$2:$AF$2,0),FALSE))</f>
        <v>0</v>
      </c>
      <c r="X100" s="28">
        <f>IF(ISERROR(1/VLOOKUP($B100,'Justerad allokering'!$B$2:$AG$462,MATCH(X$2,'Justerad allokering'!$B$2:$AF$2,0),FALSE)),VLOOKUP($B100,'Allokerad kvv'!$B$2:$AV$468,MATCH(X$2,'Allokerad kvv'!$B$2:$AV$2,0),FALSE),VLOOKUP($B100,'Justerad allokering'!$B$2:$AG$462,MATCH(X$2,'Justerad allokering'!$B$2:$AF$2,0),FALSE))</f>
        <v>0</v>
      </c>
      <c r="Y100" s="28">
        <f>IF(ISERROR(1/VLOOKUP($B100,'Justerad allokering'!$B$2:$AG$462,MATCH(Y$2,'Justerad allokering'!$B$2:$AF$2,0),FALSE)),VLOOKUP($B100,'Allokerad kvv'!$B$2:$AV$468,MATCH(Y$2,'Allokerad kvv'!$B$2:$AV$2,0),FALSE),VLOOKUP($B100,'Justerad allokering'!$B$2:$AG$462,MATCH(Y$2,'Justerad allokering'!$B$2:$AF$2,0),FALSE))</f>
        <v>0</v>
      </c>
      <c r="Z100" s="28">
        <f>IF(ISERROR(1/VLOOKUP($B100,'Justerad allokering'!$B$2:$AG$462,MATCH(Z$2,'Justerad allokering'!$B$2:$AF$2,0),FALSE)),VLOOKUP($B100,'Allokerad kvv'!$B$2:$AV$468,MATCH(Z$2,'Allokerad kvv'!$B$2:$AV$2,0),FALSE),VLOOKUP($B100,'Justerad allokering'!$B$2:$AG$462,MATCH(Z$2,'Justerad allokering'!$B$2:$AF$2,0),FALSE))</f>
        <v>0</v>
      </c>
      <c r="AA100" s="28"/>
      <c r="AB100" s="28"/>
      <c r="AE100">
        <f t="shared" si="3"/>
        <v>0</v>
      </c>
      <c r="AG100">
        <f t="shared" si="4"/>
        <v>0</v>
      </c>
      <c r="AH100">
        <f t="shared" si="5"/>
        <v>0</v>
      </c>
      <c r="AI100" s="55" t="str">
        <f>IF(AH100=0,"",AH100/VLOOKUP(B100,Kraftvärmeprod!$B$1:$BC$480,MATCH("Summa tillförd energi exklusive rökgaskondensering",Kraftvärmeprod!$B$1:$BC$1,0),FALSE))</f>
        <v/>
      </c>
    </row>
    <row r="101" spans="1:35" x14ac:dyDescent="0.25">
      <c r="A101" s="28" t="s">
        <v>80</v>
      </c>
      <c r="B101" s="28" t="s">
        <v>128</v>
      </c>
      <c r="C101" s="28">
        <f>IF(ISERROR(1/VLOOKUP($B101,'Justerad allokering'!$B$2:$AG$462,MATCH(C$2,'Justerad allokering'!$B$2:$AF$2,0),FALSE)),VLOOKUP($B101,'Allokerad kvv'!$B$2:$AV$468,MATCH(C$2,'Allokerad kvv'!$B$2:$AV$2,0),FALSE),VLOOKUP($B101,'Justerad allokering'!$B$2:$AG$462,MATCH(C$2,'Justerad allokering'!$B$2:$AF$2,0),FALSE))</f>
        <v>0</v>
      </c>
      <c r="D101" s="28">
        <f>IF(ISERROR(1/VLOOKUP($B101,'Justerad allokering'!$B$2:$AG$462,MATCH(D$2,'Justerad allokering'!$B$2:$AF$2,0),FALSE)),VLOOKUP($B101,'Allokerad kvv'!$B$2:$AV$468,MATCH(D$2,'Allokerad kvv'!$B$2:$AV$2,0),FALSE),VLOOKUP($B101,'Justerad allokering'!$B$2:$AG$462,MATCH(D$2,'Justerad allokering'!$B$2:$AF$2,0),FALSE))</f>
        <v>0</v>
      </c>
      <c r="E101" s="28">
        <f>IF(ISERROR(1/VLOOKUP($B101,'Justerad allokering'!$B$2:$AG$462,MATCH(E$2,'Justerad allokering'!$B$2:$AF$2,0),FALSE)),VLOOKUP($B101,'Allokerad kvv'!$B$2:$AV$468,MATCH(E$2,'Allokerad kvv'!$B$2:$AV$2,0),FALSE),VLOOKUP($B101,'Justerad allokering'!$B$2:$AG$462,MATCH(E$2,'Justerad allokering'!$B$2:$AF$2,0),FALSE))</f>
        <v>0</v>
      </c>
      <c r="F101" s="28">
        <f>IF(ISERROR(1/VLOOKUP($B101,'Justerad allokering'!$B$2:$AG$462,MATCH(F$2,'Justerad allokering'!$B$2:$AF$2,0),FALSE)),VLOOKUP($B101,'Allokerad kvv'!$B$2:$AV$468,MATCH(F$2,'Allokerad kvv'!$B$2:$AV$2,0),FALSE),VLOOKUP($B101,'Justerad allokering'!$B$2:$AG$462,MATCH(F$2,'Justerad allokering'!$B$2:$AF$2,0),FALSE))</f>
        <v>0</v>
      </c>
      <c r="G101" s="28">
        <f>IF(ISERROR(1/VLOOKUP($B101,'Justerad allokering'!$B$2:$AG$462,MATCH(G$2,'Justerad allokering'!$B$2:$AF$2,0),FALSE)),VLOOKUP($B101,'Allokerad kvv'!$B$2:$AV$468,MATCH(G$2,'Allokerad kvv'!$B$2:$AV$2,0),FALSE),VLOOKUP($B101,'Justerad allokering'!$B$2:$AG$462,MATCH(G$2,'Justerad allokering'!$B$2:$AF$2,0),FALSE))</f>
        <v>0</v>
      </c>
      <c r="H101" s="28">
        <f>IF(ISERROR(1/VLOOKUP($B101,'Justerad allokering'!$B$2:$AG$462,MATCH(H$2,'Justerad allokering'!$B$2:$AF$2,0),FALSE)),VLOOKUP($B101,'Allokerad kvv'!$B$2:$AV$468,MATCH(H$2,'Allokerad kvv'!$B$2:$AV$2,0),FALSE),VLOOKUP($B101,'Justerad allokering'!$B$2:$AG$462,MATCH(H$2,'Justerad allokering'!$B$2:$AF$2,0),FALSE))</f>
        <v>0</v>
      </c>
      <c r="I101" s="28">
        <f>IF(ISERROR(1/VLOOKUP($B101,'Justerad allokering'!$B$2:$AG$462,MATCH(I$2,'Justerad allokering'!$B$2:$AF$2,0),FALSE)),VLOOKUP($B101,'Allokerad kvv'!$B$2:$AV$468,MATCH(I$2,'Allokerad kvv'!$B$2:$AV$2,0),FALSE),VLOOKUP($B101,'Justerad allokering'!$B$2:$AG$462,MATCH(I$2,'Justerad allokering'!$B$2:$AF$2,0),FALSE))</f>
        <v>0</v>
      </c>
      <c r="J101" s="28">
        <f>IF(ISERROR(1/VLOOKUP($B101,'Justerad allokering'!$B$2:$AG$462,MATCH(J$2,'Justerad allokering'!$B$2:$AF$2,0),FALSE)),VLOOKUP($B101,'Allokerad kvv'!$B$2:$AV$468,MATCH(J$2,'Allokerad kvv'!$B$2:$AV$2,0),FALSE),VLOOKUP($B101,'Justerad allokering'!$B$2:$AG$462,MATCH(J$2,'Justerad allokering'!$B$2:$AF$2,0),FALSE))</f>
        <v>0</v>
      </c>
      <c r="K101" s="28">
        <f>IF(ISERROR(1/VLOOKUP($B101,'Justerad allokering'!$B$2:$AG$462,MATCH(K$2,'Justerad allokering'!$B$2:$AF$2,0),FALSE)),VLOOKUP($B101,'Allokerad kvv'!$B$2:$AV$468,MATCH(K$2,'Allokerad kvv'!$B$2:$AV$2,0),FALSE),VLOOKUP($B101,'Justerad allokering'!$B$2:$AG$462,MATCH(K$2,'Justerad allokering'!$B$2:$AF$2,0),FALSE))</f>
        <v>0</v>
      </c>
      <c r="L101" s="28">
        <f>IF(ISERROR(1/VLOOKUP($B101,'Justerad allokering'!$B$2:$AG$462,MATCH(L$2,'Justerad allokering'!$B$2:$AF$2,0),FALSE)),VLOOKUP($B101,'Allokerad kvv'!$B$2:$AV$468,MATCH(L$2,'Allokerad kvv'!$B$2:$AV$2,0),FALSE),VLOOKUP($B101,'Justerad allokering'!$B$2:$AG$462,MATCH(L$2,'Justerad allokering'!$B$2:$AF$2,0),FALSE))</f>
        <v>0</v>
      </c>
      <c r="M101" s="28">
        <f>IF(ISERROR(1/VLOOKUP($B101,'Justerad allokering'!$B$2:$AG$462,MATCH(M$2,'Justerad allokering'!$B$2:$AF$2,0),FALSE)),VLOOKUP($B101,'Allokerad kvv'!$B$2:$AV$468,MATCH(M$2,'Allokerad kvv'!$B$2:$AV$2,0),FALSE),VLOOKUP($B101,'Justerad allokering'!$B$2:$AG$462,MATCH(M$2,'Justerad allokering'!$B$2:$AF$2,0),FALSE))</f>
        <v>0</v>
      </c>
      <c r="N101" s="28">
        <f>IF(ISERROR(1/VLOOKUP($B101,'Justerad allokering'!$B$2:$AG$462,MATCH(N$2,'Justerad allokering'!$B$2:$AF$2,0),FALSE)),VLOOKUP($B101,'Allokerad kvv'!$B$2:$AV$468,MATCH(N$2,'Allokerad kvv'!$B$2:$AV$2,0),FALSE),VLOOKUP($B101,'Justerad allokering'!$B$2:$AG$462,MATCH(N$2,'Justerad allokering'!$B$2:$AF$2,0),FALSE))</f>
        <v>0</v>
      </c>
      <c r="O101" s="28">
        <f>IF(ISERROR(1/VLOOKUP($B101,'Justerad allokering'!$B$2:$AG$462,MATCH(O$2,'Justerad allokering'!$B$2:$AF$2,0),FALSE)),VLOOKUP($B101,'Allokerad kvv'!$B$2:$AV$468,MATCH(O$2,'Allokerad kvv'!$B$2:$AV$2,0),FALSE),VLOOKUP($B101,'Justerad allokering'!$B$2:$AG$462,MATCH(O$2,'Justerad allokering'!$B$2:$AF$2,0),FALSE))</f>
        <v>0</v>
      </c>
      <c r="P101" s="28">
        <f>IF(ISERROR(1/VLOOKUP($B101,'Justerad allokering'!$B$2:$AG$462,MATCH(P$2,'Justerad allokering'!$B$2:$AF$2,0),FALSE)),VLOOKUP($B101,'Allokerad kvv'!$B$2:$AV$468,MATCH(P$2,'Allokerad kvv'!$B$2:$AV$2,0),FALSE),VLOOKUP($B101,'Justerad allokering'!$B$2:$AG$462,MATCH(P$2,'Justerad allokering'!$B$2:$AF$2,0),FALSE))</f>
        <v>0</v>
      </c>
      <c r="Q101" s="28">
        <f>IF(ISERROR(1/VLOOKUP($B101,'Justerad allokering'!$B$2:$AG$462,MATCH(Q$2,'Justerad allokering'!$B$2:$AF$2,0),FALSE)),VLOOKUP($B101,'Allokerad kvv'!$B$2:$AV$468,MATCH(Q$2,'Allokerad kvv'!$B$2:$AV$2,0),FALSE),VLOOKUP($B101,'Justerad allokering'!$B$2:$AG$462,MATCH(Q$2,'Justerad allokering'!$B$2:$AF$2,0),FALSE))</f>
        <v>0</v>
      </c>
      <c r="R101" s="28">
        <f>IF(ISERROR(1/VLOOKUP($B101,'Justerad allokering'!$B$2:$AG$462,MATCH(R$2,'Justerad allokering'!$B$2:$AF$2,0),FALSE)),VLOOKUP($B101,'Allokerad kvv'!$B$2:$AV$468,MATCH(R$2,'Allokerad kvv'!$B$2:$AV$2,0),FALSE),VLOOKUP($B101,'Justerad allokering'!$B$2:$AG$462,MATCH(R$2,'Justerad allokering'!$B$2:$AF$2,0),FALSE))</f>
        <v>0</v>
      </c>
      <c r="S101" s="28">
        <f>IF(ISERROR(1/VLOOKUP($B101,'Justerad allokering'!$B$2:$AG$462,MATCH(S$2,'Justerad allokering'!$B$2:$AF$2,0),FALSE)),VLOOKUP($B101,'Allokerad kvv'!$B$2:$AV$468,MATCH(S$2,'Allokerad kvv'!$B$2:$AV$2,0),FALSE),VLOOKUP($B101,'Justerad allokering'!$B$2:$AG$462,MATCH(S$2,'Justerad allokering'!$B$2:$AF$2,0),FALSE))</f>
        <v>0</v>
      </c>
      <c r="T101" s="28">
        <f>IF(ISERROR(1/VLOOKUP($B101,'Justerad allokering'!$B$2:$AG$462,MATCH(T$2,'Justerad allokering'!$B$2:$AF$2,0),FALSE)),VLOOKUP($B101,'Allokerad kvv'!$B$2:$AV$468,MATCH(T$2,'Allokerad kvv'!$B$2:$AV$2,0),FALSE),VLOOKUP($B101,'Justerad allokering'!$B$2:$AG$462,MATCH(T$2,'Justerad allokering'!$B$2:$AF$2,0),FALSE))</f>
        <v>0</v>
      </c>
      <c r="U101" s="28">
        <f>IF(ISERROR(1/VLOOKUP($B101,'Justerad allokering'!$B$2:$AG$462,MATCH(U$2,'Justerad allokering'!$B$2:$AF$2,0),FALSE)),VLOOKUP($B101,'Allokerad kvv'!$B$2:$AV$468,MATCH(U$2,'Allokerad kvv'!$B$2:$AV$2,0),FALSE),VLOOKUP($B101,'Justerad allokering'!$B$2:$AG$462,MATCH(U$2,'Justerad allokering'!$B$2:$AF$2,0),FALSE))</f>
        <v>0</v>
      </c>
      <c r="V101" s="28">
        <f>IF(ISERROR(1/VLOOKUP($B101,'Justerad allokering'!$B$2:$AG$462,MATCH(V$2,'Justerad allokering'!$B$2:$AF$2,0),FALSE)),VLOOKUP($B101,'Allokerad kvv'!$B$2:$AV$468,MATCH(V$2,'Allokerad kvv'!$B$2:$AV$2,0),FALSE),VLOOKUP($B101,'Justerad allokering'!$B$2:$AG$462,MATCH(V$2,'Justerad allokering'!$B$2:$AF$2,0),FALSE))</f>
        <v>0</v>
      </c>
      <c r="W101" s="28">
        <f>IF(ISERROR(1/VLOOKUP($B101,'Justerad allokering'!$B$2:$AG$462,MATCH(W$2,'Justerad allokering'!$B$2:$AF$2,0),FALSE)),VLOOKUP($B101,'Allokerad kvv'!$B$2:$AV$468,MATCH(W$2,'Allokerad kvv'!$B$2:$AV$2,0),FALSE),VLOOKUP($B101,'Justerad allokering'!$B$2:$AG$462,MATCH(W$2,'Justerad allokering'!$B$2:$AF$2,0),FALSE))</f>
        <v>0</v>
      </c>
      <c r="X101" s="28">
        <f>IF(ISERROR(1/VLOOKUP($B101,'Justerad allokering'!$B$2:$AG$462,MATCH(X$2,'Justerad allokering'!$B$2:$AF$2,0),FALSE)),VLOOKUP($B101,'Allokerad kvv'!$B$2:$AV$468,MATCH(X$2,'Allokerad kvv'!$B$2:$AV$2,0),FALSE),VLOOKUP($B101,'Justerad allokering'!$B$2:$AG$462,MATCH(X$2,'Justerad allokering'!$B$2:$AF$2,0),FALSE))</f>
        <v>0</v>
      </c>
      <c r="Y101" s="28">
        <f>IF(ISERROR(1/VLOOKUP($B101,'Justerad allokering'!$B$2:$AG$462,MATCH(Y$2,'Justerad allokering'!$B$2:$AF$2,0),FALSE)),VLOOKUP($B101,'Allokerad kvv'!$B$2:$AV$468,MATCH(Y$2,'Allokerad kvv'!$B$2:$AV$2,0),FALSE),VLOOKUP($B101,'Justerad allokering'!$B$2:$AG$462,MATCH(Y$2,'Justerad allokering'!$B$2:$AF$2,0),FALSE))</f>
        <v>0</v>
      </c>
      <c r="Z101" s="28">
        <f>IF(ISERROR(1/VLOOKUP($B101,'Justerad allokering'!$B$2:$AG$462,MATCH(Z$2,'Justerad allokering'!$B$2:$AF$2,0),FALSE)),VLOOKUP($B101,'Allokerad kvv'!$B$2:$AV$468,MATCH(Z$2,'Allokerad kvv'!$B$2:$AV$2,0),FALSE),VLOOKUP($B101,'Justerad allokering'!$B$2:$AG$462,MATCH(Z$2,'Justerad allokering'!$B$2:$AF$2,0),FALSE))</f>
        <v>0</v>
      </c>
      <c r="AA101" s="28"/>
      <c r="AB101" s="28"/>
      <c r="AE101">
        <f t="shared" si="3"/>
        <v>0</v>
      </c>
      <c r="AG101">
        <f t="shared" si="4"/>
        <v>0</v>
      </c>
      <c r="AH101">
        <f t="shared" si="5"/>
        <v>0</v>
      </c>
      <c r="AI101" s="55" t="str">
        <f>IF(AH101=0,"",AH101/VLOOKUP(B101,Kraftvärmeprod!$B$1:$BC$480,MATCH("Summa tillförd energi exklusive rökgaskondensering",Kraftvärmeprod!$B$1:$BC$1,0),FALSE))</f>
        <v/>
      </c>
    </row>
    <row r="102" spans="1:35" x14ac:dyDescent="0.25">
      <c r="A102" s="28" t="s">
        <v>80</v>
      </c>
      <c r="B102" s="28" t="s">
        <v>129</v>
      </c>
      <c r="C102" s="28">
        <f>IF(ISERROR(1/VLOOKUP($B102,'Justerad allokering'!$B$2:$AG$462,MATCH(C$2,'Justerad allokering'!$B$2:$AF$2,0),FALSE)),VLOOKUP($B102,'Allokerad kvv'!$B$2:$AV$468,MATCH(C$2,'Allokerad kvv'!$B$2:$AV$2,0),FALSE),VLOOKUP($B102,'Justerad allokering'!$B$2:$AG$462,MATCH(C$2,'Justerad allokering'!$B$2:$AF$2,0),FALSE))</f>
        <v>0</v>
      </c>
      <c r="D102" s="28">
        <f>IF(ISERROR(1/VLOOKUP($B102,'Justerad allokering'!$B$2:$AG$462,MATCH(D$2,'Justerad allokering'!$B$2:$AF$2,0),FALSE)),VLOOKUP($B102,'Allokerad kvv'!$B$2:$AV$468,MATCH(D$2,'Allokerad kvv'!$B$2:$AV$2,0),FALSE),VLOOKUP($B102,'Justerad allokering'!$B$2:$AG$462,MATCH(D$2,'Justerad allokering'!$B$2:$AF$2,0),FALSE))</f>
        <v>0</v>
      </c>
      <c r="E102" s="28">
        <f>IF(ISERROR(1/VLOOKUP($B102,'Justerad allokering'!$B$2:$AG$462,MATCH(E$2,'Justerad allokering'!$B$2:$AF$2,0),FALSE)),VLOOKUP($B102,'Allokerad kvv'!$B$2:$AV$468,MATCH(E$2,'Allokerad kvv'!$B$2:$AV$2,0),FALSE),VLOOKUP($B102,'Justerad allokering'!$B$2:$AG$462,MATCH(E$2,'Justerad allokering'!$B$2:$AF$2,0),FALSE))</f>
        <v>0</v>
      </c>
      <c r="F102" s="28">
        <f>IF(ISERROR(1/VLOOKUP($B102,'Justerad allokering'!$B$2:$AG$462,MATCH(F$2,'Justerad allokering'!$B$2:$AF$2,0),FALSE)),VLOOKUP($B102,'Allokerad kvv'!$B$2:$AV$468,MATCH(F$2,'Allokerad kvv'!$B$2:$AV$2,0),FALSE),VLOOKUP($B102,'Justerad allokering'!$B$2:$AG$462,MATCH(F$2,'Justerad allokering'!$B$2:$AF$2,0),FALSE))</f>
        <v>0</v>
      </c>
      <c r="G102" s="28">
        <f>IF(ISERROR(1/VLOOKUP($B102,'Justerad allokering'!$B$2:$AG$462,MATCH(G$2,'Justerad allokering'!$B$2:$AF$2,0),FALSE)),VLOOKUP($B102,'Allokerad kvv'!$B$2:$AV$468,MATCH(G$2,'Allokerad kvv'!$B$2:$AV$2,0),FALSE),VLOOKUP($B102,'Justerad allokering'!$B$2:$AG$462,MATCH(G$2,'Justerad allokering'!$B$2:$AF$2,0),FALSE))</f>
        <v>0</v>
      </c>
      <c r="H102" s="28">
        <f>IF(ISERROR(1/VLOOKUP($B102,'Justerad allokering'!$B$2:$AG$462,MATCH(H$2,'Justerad allokering'!$B$2:$AF$2,0),FALSE)),VLOOKUP($B102,'Allokerad kvv'!$B$2:$AV$468,MATCH(H$2,'Allokerad kvv'!$B$2:$AV$2,0),FALSE),VLOOKUP($B102,'Justerad allokering'!$B$2:$AG$462,MATCH(H$2,'Justerad allokering'!$B$2:$AF$2,0),FALSE))</f>
        <v>0</v>
      </c>
      <c r="I102" s="28">
        <f>IF(ISERROR(1/VLOOKUP($B102,'Justerad allokering'!$B$2:$AG$462,MATCH(I$2,'Justerad allokering'!$B$2:$AF$2,0),FALSE)),VLOOKUP($B102,'Allokerad kvv'!$B$2:$AV$468,MATCH(I$2,'Allokerad kvv'!$B$2:$AV$2,0),FALSE),VLOOKUP($B102,'Justerad allokering'!$B$2:$AG$462,MATCH(I$2,'Justerad allokering'!$B$2:$AF$2,0),FALSE))</f>
        <v>0</v>
      </c>
      <c r="J102" s="28">
        <f>IF(ISERROR(1/VLOOKUP($B102,'Justerad allokering'!$B$2:$AG$462,MATCH(J$2,'Justerad allokering'!$B$2:$AF$2,0),FALSE)),VLOOKUP($B102,'Allokerad kvv'!$B$2:$AV$468,MATCH(J$2,'Allokerad kvv'!$B$2:$AV$2,0),FALSE),VLOOKUP($B102,'Justerad allokering'!$B$2:$AG$462,MATCH(J$2,'Justerad allokering'!$B$2:$AF$2,0),FALSE))</f>
        <v>0</v>
      </c>
      <c r="K102" s="28">
        <f>IF(ISERROR(1/VLOOKUP($B102,'Justerad allokering'!$B$2:$AG$462,MATCH(K$2,'Justerad allokering'!$B$2:$AF$2,0),FALSE)),VLOOKUP($B102,'Allokerad kvv'!$B$2:$AV$468,MATCH(K$2,'Allokerad kvv'!$B$2:$AV$2,0),FALSE),VLOOKUP($B102,'Justerad allokering'!$B$2:$AG$462,MATCH(K$2,'Justerad allokering'!$B$2:$AF$2,0),FALSE))</f>
        <v>0</v>
      </c>
      <c r="L102" s="28">
        <f>IF(ISERROR(1/VLOOKUP($B102,'Justerad allokering'!$B$2:$AG$462,MATCH(L$2,'Justerad allokering'!$B$2:$AF$2,0),FALSE)),VLOOKUP($B102,'Allokerad kvv'!$B$2:$AV$468,MATCH(L$2,'Allokerad kvv'!$B$2:$AV$2,0),FALSE),VLOOKUP($B102,'Justerad allokering'!$B$2:$AG$462,MATCH(L$2,'Justerad allokering'!$B$2:$AF$2,0),FALSE))</f>
        <v>0</v>
      </c>
      <c r="M102" s="28">
        <f>IF(ISERROR(1/VLOOKUP($B102,'Justerad allokering'!$B$2:$AG$462,MATCH(M$2,'Justerad allokering'!$B$2:$AF$2,0),FALSE)),VLOOKUP($B102,'Allokerad kvv'!$B$2:$AV$468,MATCH(M$2,'Allokerad kvv'!$B$2:$AV$2,0),FALSE),VLOOKUP($B102,'Justerad allokering'!$B$2:$AG$462,MATCH(M$2,'Justerad allokering'!$B$2:$AF$2,0),FALSE))</f>
        <v>0</v>
      </c>
      <c r="N102" s="28">
        <f>IF(ISERROR(1/VLOOKUP($B102,'Justerad allokering'!$B$2:$AG$462,MATCH(N$2,'Justerad allokering'!$B$2:$AF$2,0),FALSE)),VLOOKUP($B102,'Allokerad kvv'!$B$2:$AV$468,MATCH(N$2,'Allokerad kvv'!$B$2:$AV$2,0),FALSE),VLOOKUP($B102,'Justerad allokering'!$B$2:$AG$462,MATCH(N$2,'Justerad allokering'!$B$2:$AF$2,0),FALSE))</f>
        <v>0</v>
      </c>
      <c r="O102" s="28">
        <f>IF(ISERROR(1/VLOOKUP($B102,'Justerad allokering'!$B$2:$AG$462,MATCH(O$2,'Justerad allokering'!$B$2:$AF$2,0),FALSE)),VLOOKUP($B102,'Allokerad kvv'!$B$2:$AV$468,MATCH(O$2,'Allokerad kvv'!$B$2:$AV$2,0),FALSE),VLOOKUP($B102,'Justerad allokering'!$B$2:$AG$462,MATCH(O$2,'Justerad allokering'!$B$2:$AF$2,0),FALSE))</f>
        <v>0</v>
      </c>
      <c r="P102" s="28">
        <f>IF(ISERROR(1/VLOOKUP($B102,'Justerad allokering'!$B$2:$AG$462,MATCH(P$2,'Justerad allokering'!$B$2:$AF$2,0),FALSE)),VLOOKUP($B102,'Allokerad kvv'!$B$2:$AV$468,MATCH(P$2,'Allokerad kvv'!$B$2:$AV$2,0),FALSE),VLOOKUP($B102,'Justerad allokering'!$B$2:$AG$462,MATCH(P$2,'Justerad allokering'!$B$2:$AF$2,0),FALSE))</f>
        <v>0</v>
      </c>
      <c r="Q102" s="28">
        <f>IF(ISERROR(1/VLOOKUP($B102,'Justerad allokering'!$B$2:$AG$462,MATCH(Q$2,'Justerad allokering'!$B$2:$AF$2,0),FALSE)),VLOOKUP($B102,'Allokerad kvv'!$B$2:$AV$468,MATCH(Q$2,'Allokerad kvv'!$B$2:$AV$2,0),FALSE),VLOOKUP($B102,'Justerad allokering'!$B$2:$AG$462,MATCH(Q$2,'Justerad allokering'!$B$2:$AF$2,0),FALSE))</f>
        <v>0</v>
      </c>
      <c r="R102" s="28">
        <f>IF(ISERROR(1/VLOOKUP($B102,'Justerad allokering'!$B$2:$AG$462,MATCH(R$2,'Justerad allokering'!$B$2:$AF$2,0),FALSE)),VLOOKUP($B102,'Allokerad kvv'!$B$2:$AV$468,MATCH(R$2,'Allokerad kvv'!$B$2:$AV$2,0),FALSE),VLOOKUP($B102,'Justerad allokering'!$B$2:$AG$462,MATCH(R$2,'Justerad allokering'!$B$2:$AF$2,0),FALSE))</f>
        <v>0</v>
      </c>
      <c r="S102" s="28">
        <f>IF(ISERROR(1/VLOOKUP($B102,'Justerad allokering'!$B$2:$AG$462,MATCH(S$2,'Justerad allokering'!$B$2:$AF$2,0),FALSE)),VLOOKUP($B102,'Allokerad kvv'!$B$2:$AV$468,MATCH(S$2,'Allokerad kvv'!$B$2:$AV$2,0),FALSE),VLOOKUP($B102,'Justerad allokering'!$B$2:$AG$462,MATCH(S$2,'Justerad allokering'!$B$2:$AF$2,0),FALSE))</f>
        <v>0</v>
      </c>
      <c r="T102" s="28">
        <f>IF(ISERROR(1/VLOOKUP($B102,'Justerad allokering'!$B$2:$AG$462,MATCH(T$2,'Justerad allokering'!$B$2:$AF$2,0),FALSE)),VLOOKUP($B102,'Allokerad kvv'!$B$2:$AV$468,MATCH(T$2,'Allokerad kvv'!$B$2:$AV$2,0),FALSE),VLOOKUP($B102,'Justerad allokering'!$B$2:$AG$462,MATCH(T$2,'Justerad allokering'!$B$2:$AF$2,0),FALSE))</f>
        <v>0</v>
      </c>
      <c r="U102" s="28">
        <f>IF(ISERROR(1/VLOOKUP($B102,'Justerad allokering'!$B$2:$AG$462,MATCH(U$2,'Justerad allokering'!$B$2:$AF$2,0),FALSE)),VLOOKUP($B102,'Allokerad kvv'!$B$2:$AV$468,MATCH(U$2,'Allokerad kvv'!$B$2:$AV$2,0),FALSE),VLOOKUP($B102,'Justerad allokering'!$B$2:$AG$462,MATCH(U$2,'Justerad allokering'!$B$2:$AF$2,0),FALSE))</f>
        <v>0</v>
      </c>
      <c r="V102" s="28">
        <f>IF(ISERROR(1/VLOOKUP($B102,'Justerad allokering'!$B$2:$AG$462,MATCH(V$2,'Justerad allokering'!$B$2:$AF$2,0),FALSE)),VLOOKUP($B102,'Allokerad kvv'!$B$2:$AV$468,MATCH(V$2,'Allokerad kvv'!$B$2:$AV$2,0),FALSE),VLOOKUP($B102,'Justerad allokering'!$B$2:$AG$462,MATCH(V$2,'Justerad allokering'!$B$2:$AF$2,0),FALSE))</f>
        <v>0</v>
      </c>
      <c r="W102" s="28">
        <f>IF(ISERROR(1/VLOOKUP($B102,'Justerad allokering'!$B$2:$AG$462,MATCH(W$2,'Justerad allokering'!$B$2:$AF$2,0),FALSE)),VLOOKUP($B102,'Allokerad kvv'!$B$2:$AV$468,MATCH(W$2,'Allokerad kvv'!$B$2:$AV$2,0),FALSE),VLOOKUP($B102,'Justerad allokering'!$B$2:$AG$462,MATCH(W$2,'Justerad allokering'!$B$2:$AF$2,0),FALSE))</f>
        <v>0</v>
      </c>
      <c r="X102" s="28">
        <f>IF(ISERROR(1/VLOOKUP($B102,'Justerad allokering'!$B$2:$AG$462,MATCH(X$2,'Justerad allokering'!$B$2:$AF$2,0),FALSE)),VLOOKUP($B102,'Allokerad kvv'!$B$2:$AV$468,MATCH(X$2,'Allokerad kvv'!$B$2:$AV$2,0),FALSE),VLOOKUP($B102,'Justerad allokering'!$B$2:$AG$462,MATCH(X$2,'Justerad allokering'!$B$2:$AF$2,0),FALSE))</f>
        <v>0</v>
      </c>
      <c r="Y102" s="28">
        <f>IF(ISERROR(1/VLOOKUP($B102,'Justerad allokering'!$B$2:$AG$462,MATCH(Y$2,'Justerad allokering'!$B$2:$AF$2,0),FALSE)),VLOOKUP($B102,'Allokerad kvv'!$B$2:$AV$468,MATCH(Y$2,'Allokerad kvv'!$B$2:$AV$2,0),FALSE),VLOOKUP($B102,'Justerad allokering'!$B$2:$AG$462,MATCH(Y$2,'Justerad allokering'!$B$2:$AF$2,0),FALSE))</f>
        <v>0</v>
      </c>
      <c r="Z102" s="28">
        <f>IF(ISERROR(1/VLOOKUP($B102,'Justerad allokering'!$B$2:$AG$462,MATCH(Z$2,'Justerad allokering'!$B$2:$AF$2,0),FALSE)),VLOOKUP($B102,'Allokerad kvv'!$B$2:$AV$468,MATCH(Z$2,'Allokerad kvv'!$B$2:$AV$2,0),FALSE),VLOOKUP($B102,'Justerad allokering'!$B$2:$AG$462,MATCH(Z$2,'Justerad allokering'!$B$2:$AF$2,0),FALSE))</f>
        <v>0</v>
      </c>
      <c r="AA102" s="28"/>
      <c r="AB102" s="28"/>
      <c r="AE102">
        <f t="shared" si="3"/>
        <v>0</v>
      </c>
      <c r="AG102">
        <f t="shared" si="4"/>
        <v>0</v>
      </c>
      <c r="AH102">
        <f t="shared" si="5"/>
        <v>0</v>
      </c>
      <c r="AI102" s="55" t="str">
        <f>IF(AH102=0,"",AH102/VLOOKUP(B102,Kraftvärmeprod!$B$1:$BC$480,MATCH("Summa tillförd energi exklusive rökgaskondensering",Kraftvärmeprod!$B$1:$BC$1,0),FALSE))</f>
        <v/>
      </c>
    </row>
    <row r="103" spans="1:35" x14ac:dyDescent="0.25">
      <c r="A103" s="28" t="s">
        <v>80</v>
      </c>
      <c r="B103" s="28" t="s">
        <v>130</v>
      </c>
      <c r="C103" s="28">
        <f>IF(ISERROR(1/VLOOKUP($B103,'Justerad allokering'!$B$2:$AG$462,MATCH(C$2,'Justerad allokering'!$B$2:$AF$2,0),FALSE)),VLOOKUP($B103,'Allokerad kvv'!$B$2:$AV$468,MATCH(C$2,'Allokerad kvv'!$B$2:$AV$2,0),FALSE),VLOOKUP($B103,'Justerad allokering'!$B$2:$AG$462,MATCH(C$2,'Justerad allokering'!$B$2:$AF$2,0),FALSE))</f>
        <v>0</v>
      </c>
      <c r="D103" s="28">
        <f>IF(ISERROR(1/VLOOKUP($B103,'Justerad allokering'!$B$2:$AG$462,MATCH(D$2,'Justerad allokering'!$B$2:$AF$2,0),FALSE)),VLOOKUP($B103,'Allokerad kvv'!$B$2:$AV$468,MATCH(D$2,'Allokerad kvv'!$B$2:$AV$2,0),FALSE),VLOOKUP($B103,'Justerad allokering'!$B$2:$AG$462,MATCH(D$2,'Justerad allokering'!$B$2:$AF$2,0),FALSE))</f>
        <v>0</v>
      </c>
      <c r="E103" s="28">
        <f>IF(ISERROR(1/VLOOKUP($B103,'Justerad allokering'!$B$2:$AG$462,MATCH(E$2,'Justerad allokering'!$B$2:$AF$2,0),FALSE)),VLOOKUP($B103,'Allokerad kvv'!$B$2:$AV$468,MATCH(E$2,'Allokerad kvv'!$B$2:$AV$2,0),FALSE),VLOOKUP($B103,'Justerad allokering'!$B$2:$AG$462,MATCH(E$2,'Justerad allokering'!$B$2:$AF$2,0),FALSE))</f>
        <v>0</v>
      </c>
      <c r="F103" s="28">
        <f>IF(ISERROR(1/VLOOKUP($B103,'Justerad allokering'!$B$2:$AG$462,MATCH(F$2,'Justerad allokering'!$B$2:$AF$2,0),FALSE)),VLOOKUP($B103,'Allokerad kvv'!$B$2:$AV$468,MATCH(F$2,'Allokerad kvv'!$B$2:$AV$2,0),FALSE),VLOOKUP($B103,'Justerad allokering'!$B$2:$AG$462,MATCH(F$2,'Justerad allokering'!$B$2:$AF$2,0),FALSE))</f>
        <v>0</v>
      </c>
      <c r="G103" s="28">
        <f>IF(ISERROR(1/VLOOKUP($B103,'Justerad allokering'!$B$2:$AG$462,MATCH(G$2,'Justerad allokering'!$B$2:$AF$2,0),FALSE)),VLOOKUP($B103,'Allokerad kvv'!$B$2:$AV$468,MATCH(G$2,'Allokerad kvv'!$B$2:$AV$2,0),FALSE),VLOOKUP($B103,'Justerad allokering'!$B$2:$AG$462,MATCH(G$2,'Justerad allokering'!$B$2:$AF$2,0),FALSE))</f>
        <v>0</v>
      </c>
      <c r="H103" s="28">
        <f>IF(ISERROR(1/VLOOKUP($B103,'Justerad allokering'!$B$2:$AG$462,MATCH(H$2,'Justerad allokering'!$B$2:$AF$2,0),FALSE)),VLOOKUP($B103,'Allokerad kvv'!$B$2:$AV$468,MATCH(H$2,'Allokerad kvv'!$B$2:$AV$2,0),FALSE),VLOOKUP($B103,'Justerad allokering'!$B$2:$AG$462,MATCH(H$2,'Justerad allokering'!$B$2:$AF$2,0),FALSE))</f>
        <v>0</v>
      </c>
      <c r="I103" s="28">
        <f>IF(ISERROR(1/VLOOKUP($B103,'Justerad allokering'!$B$2:$AG$462,MATCH(I$2,'Justerad allokering'!$B$2:$AF$2,0),FALSE)),VLOOKUP($B103,'Allokerad kvv'!$B$2:$AV$468,MATCH(I$2,'Allokerad kvv'!$B$2:$AV$2,0),FALSE),VLOOKUP($B103,'Justerad allokering'!$B$2:$AG$462,MATCH(I$2,'Justerad allokering'!$B$2:$AF$2,0),FALSE))</f>
        <v>0</v>
      </c>
      <c r="J103" s="28">
        <f>IF(ISERROR(1/VLOOKUP($B103,'Justerad allokering'!$B$2:$AG$462,MATCH(J$2,'Justerad allokering'!$B$2:$AF$2,0),FALSE)),VLOOKUP($B103,'Allokerad kvv'!$B$2:$AV$468,MATCH(J$2,'Allokerad kvv'!$B$2:$AV$2,0),FALSE),VLOOKUP($B103,'Justerad allokering'!$B$2:$AG$462,MATCH(J$2,'Justerad allokering'!$B$2:$AF$2,0),FALSE))</f>
        <v>0</v>
      </c>
      <c r="K103" s="28">
        <f>IF(ISERROR(1/VLOOKUP($B103,'Justerad allokering'!$B$2:$AG$462,MATCH(K$2,'Justerad allokering'!$B$2:$AF$2,0),FALSE)),VLOOKUP($B103,'Allokerad kvv'!$B$2:$AV$468,MATCH(K$2,'Allokerad kvv'!$B$2:$AV$2,0),FALSE),VLOOKUP($B103,'Justerad allokering'!$B$2:$AG$462,MATCH(K$2,'Justerad allokering'!$B$2:$AF$2,0),FALSE))</f>
        <v>0</v>
      </c>
      <c r="L103" s="28">
        <f>IF(ISERROR(1/VLOOKUP($B103,'Justerad allokering'!$B$2:$AG$462,MATCH(L$2,'Justerad allokering'!$B$2:$AF$2,0),FALSE)),VLOOKUP($B103,'Allokerad kvv'!$B$2:$AV$468,MATCH(L$2,'Allokerad kvv'!$B$2:$AV$2,0),FALSE),VLOOKUP($B103,'Justerad allokering'!$B$2:$AG$462,MATCH(L$2,'Justerad allokering'!$B$2:$AF$2,0),FALSE))</f>
        <v>0</v>
      </c>
      <c r="M103" s="28">
        <f>IF(ISERROR(1/VLOOKUP($B103,'Justerad allokering'!$B$2:$AG$462,MATCH(M$2,'Justerad allokering'!$B$2:$AF$2,0),FALSE)),VLOOKUP($B103,'Allokerad kvv'!$B$2:$AV$468,MATCH(M$2,'Allokerad kvv'!$B$2:$AV$2,0),FALSE),VLOOKUP($B103,'Justerad allokering'!$B$2:$AG$462,MATCH(M$2,'Justerad allokering'!$B$2:$AF$2,0),FALSE))</f>
        <v>0</v>
      </c>
      <c r="N103" s="28">
        <f>IF(ISERROR(1/VLOOKUP($B103,'Justerad allokering'!$B$2:$AG$462,MATCH(N$2,'Justerad allokering'!$B$2:$AF$2,0),FALSE)),VLOOKUP($B103,'Allokerad kvv'!$B$2:$AV$468,MATCH(N$2,'Allokerad kvv'!$B$2:$AV$2,0),FALSE),VLOOKUP($B103,'Justerad allokering'!$B$2:$AG$462,MATCH(N$2,'Justerad allokering'!$B$2:$AF$2,0),FALSE))</f>
        <v>0</v>
      </c>
      <c r="O103" s="28">
        <f>IF(ISERROR(1/VLOOKUP($B103,'Justerad allokering'!$B$2:$AG$462,MATCH(O$2,'Justerad allokering'!$B$2:$AF$2,0),FALSE)),VLOOKUP($B103,'Allokerad kvv'!$B$2:$AV$468,MATCH(O$2,'Allokerad kvv'!$B$2:$AV$2,0),FALSE),VLOOKUP($B103,'Justerad allokering'!$B$2:$AG$462,MATCH(O$2,'Justerad allokering'!$B$2:$AF$2,0),FALSE))</f>
        <v>0</v>
      </c>
      <c r="P103" s="28">
        <f>IF(ISERROR(1/VLOOKUP($B103,'Justerad allokering'!$B$2:$AG$462,MATCH(P$2,'Justerad allokering'!$B$2:$AF$2,0),FALSE)),VLOOKUP($B103,'Allokerad kvv'!$B$2:$AV$468,MATCH(P$2,'Allokerad kvv'!$B$2:$AV$2,0),FALSE),VLOOKUP($B103,'Justerad allokering'!$B$2:$AG$462,MATCH(P$2,'Justerad allokering'!$B$2:$AF$2,0),FALSE))</f>
        <v>0</v>
      </c>
      <c r="Q103" s="28">
        <f>IF(ISERROR(1/VLOOKUP($B103,'Justerad allokering'!$B$2:$AG$462,MATCH(Q$2,'Justerad allokering'!$B$2:$AF$2,0),FALSE)),VLOOKUP($B103,'Allokerad kvv'!$B$2:$AV$468,MATCH(Q$2,'Allokerad kvv'!$B$2:$AV$2,0),FALSE),VLOOKUP($B103,'Justerad allokering'!$B$2:$AG$462,MATCH(Q$2,'Justerad allokering'!$B$2:$AF$2,0),FALSE))</f>
        <v>0</v>
      </c>
      <c r="R103" s="28">
        <f>IF(ISERROR(1/VLOOKUP($B103,'Justerad allokering'!$B$2:$AG$462,MATCH(R$2,'Justerad allokering'!$B$2:$AF$2,0),FALSE)),VLOOKUP($B103,'Allokerad kvv'!$B$2:$AV$468,MATCH(R$2,'Allokerad kvv'!$B$2:$AV$2,0),FALSE),VLOOKUP($B103,'Justerad allokering'!$B$2:$AG$462,MATCH(R$2,'Justerad allokering'!$B$2:$AF$2,0),FALSE))</f>
        <v>0</v>
      </c>
      <c r="S103" s="28">
        <f>IF(ISERROR(1/VLOOKUP($B103,'Justerad allokering'!$B$2:$AG$462,MATCH(S$2,'Justerad allokering'!$B$2:$AF$2,0),FALSE)),VLOOKUP($B103,'Allokerad kvv'!$B$2:$AV$468,MATCH(S$2,'Allokerad kvv'!$B$2:$AV$2,0),FALSE),VLOOKUP($B103,'Justerad allokering'!$B$2:$AG$462,MATCH(S$2,'Justerad allokering'!$B$2:$AF$2,0),FALSE))</f>
        <v>0</v>
      </c>
      <c r="T103" s="28">
        <f>IF(ISERROR(1/VLOOKUP($B103,'Justerad allokering'!$B$2:$AG$462,MATCH(T$2,'Justerad allokering'!$B$2:$AF$2,0),FALSE)),VLOOKUP($B103,'Allokerad kvv'!$B$2:$AV$468,MATCH(T$2,'Allokerad kvv'!$B$2:$AV$2,0),FALSE),VLOOKUP($B103,'Justerad allokering'!$B$2:$AG$462,MATCH(T$2,'Justerad allokering'!$B$2:$AF$2,0),FALSE))</f>
        <v>0</v>
      </c>
      <c r="U103" s="28">
        <f>IF(ISERROR(1/VLOOKUP($B103,'Justerad allokering'!$B$2:$AG$462,MATCH(U$2,'Justerad allokering'!$B$2:$AF$2,0),FALSE)),VLOOKUP($B103,'Allokerad kvv'!$B$2:$AV$468,MATCH(U$2,'Allokerad kvv'!$B$2:$AV$2,0),FALSE),VLOOKUP($B103,'Justerad allokering'!$B$2:$AG$462,MATCH(U$2,'Justerad allokering'!$B$2:$AF$2,0),FALSE))</f>
        <v>0</v>
      </c>
      <c r="V103" s="28">
        <f>IF(ISERROR(1/VLOOKUP($B103,'Justerad allokering'!$B$2:$AG$462,MATCH(V$2,'Justerad allokering'!$B$2:$AF$2,0),FALSE)),VLOOKUP($B103,'Allokerad kvv'!$B$2:$AV$468,MATCH(V$2,'Allokerad kvv'!$B$2:$AV$2,0),FALSE),VLOOKUP($B103,'Justerad allokering'!$B$2:$AG$462,MATCH(V$2,'Justerad allokering'!$B$2:$AF$2,0),FALSE))</f>
        <v>0</v>
      </c>
      <c r="W103" s="28">
        <f>IF(ISERROR(1/VLOOKUP($B103,'Justerad allokering'!$B$2:$AG$462,MATCH(W$2,'Justerad allokering'!$B$2:$AF$2,0),FALSE)),VLOOKUP($B103,'Allokerad kvv'!$B$2:$AV$468,MATCH(W$2,'Allokerad kvv'!$B$2:$AV$2,0),FALSE),VLOOKUP($B103,'Justerad allokering'!$B$2:$AG$462,MATCH(W$2,'Justerad allokering'!$B$2:$AF$2,0),FALSE))</f>
        <v>0</v>
      </c>
      <c r="X103" s="28">
        <f>IF(ISERROR(1/VLOOKUP($B103,'Justerad allokering'!$B$2:$AG$462,MATCH(X$2,'Justerad allokering'!$B$2:$AF$2,0),FALSE)),VLOOKUP($B103,'Allokerad kvv'!$B$2:$AV$468,MATCH(X$2,'Allokerad kvv'!$B$2:$AV$2,0),FALSE),VLOOKUP($B103,'Justerad allokering'!$B$2:$AG$462,MATCH(X$2,'Justerad allokering'!$B$2:$AF$2,0),FALSE))</f>
        <v>0</v>
      </c>
      <c r="Y103" s="28">
        <f>IF(ISERROR(1/VLOOKUP($B103,'Justerad allokering'!$B$2:$AG$462,MATCH(Y$2,'Justerad allokering'!$B$2:$AF$2,0),FALSE)),VLOOKUP($B103,'Allokerad kvv'!$B$2:$AV$468,MATCH(Y$2,'Allokerad kvv'!$B$2:$AV$2,0),FALSE),VLOOKUP($B103,'Justerad allokering'!$B$2:$AG$462,MATCH(Y$2,'Justerad allokering'!$B$2:$AF$2,0),FALSE))</f>
        <v>0</v>
      </c>
      <c r="Z103" s="28">
        <f>IF(ISERROR(1/VLOOKUP($B103,'Justerad allokering'!$B$2:$AG$462,MATCH(Z$2,'Justerad allokering'!$B$2:$AF$2,0),FALSE)),VLOOKUP($B103,'Allokerad kvv'!$B$2:$AV$468,MATCH(Z$2,'Allokerad kvv'!$B$2:$AV$2,0),FALSE),VLOOKUP($B103,'Justerad allokering'!$B$2:$AG$462,MATCH(Z$2,'Justerad allokering'!$B$2:$AF$2,0),FALSE))</f>
        <v>0</v>
      </c>
      <c r="AA103" s="28"/>
      <c r="AB103" s="28"/>
      <c r="AE103">
        <f t="shared" si="3"/>
        <v>0</v>
      </c>
      <c r="AG103">
        <f t="shared" si="4"/>
        <v>0</v>
      </c>
      <c r="AH103">
        <f t="shared" si="5"/>
        <v>0</v>
      </c>
      <c r="AI103" s="55" t="str">
        <f>IF(AH103=0,"",AH103/VLOOKUP(B103,Kraftvärmeprod!$B$1:$BC$480,MATCH("Summa tillförd energi exklusive rökgaskondensering",Kraftvärmeprod!$B$1:$BC$1,0),FALSE))</f>
        <v/>
      </c>
    </row>
    <row r="104" spans="1:35" x14ac:dyDescent="0.25">
      <c r="A104" s="28" t="s">
        <v>80</v>
      </c>
      <c r="B104" s="28" t="s">
        <v>131</v>
      </c>
      <c r="C104" s="28">
        <f>IF(ISERROR(1/VLOOKUP($B104,'Justerad allokering'!$B$2:$AG$462,MATCH(C$2,'Justerad allokering'!$B$2:$AF$2,0),FALSE)),VLOOKUP($B104,'Allokerad kvv'!$B$2:$AV$468,MATCH(C$2,'Allokerad kvv'!$B$2:$AV$2,0),FALSE),VLOOKUP($B104,'Justerad allokering'!$B$2:$AG$462,MATCH(C$2,'Justerad allokering'!$B$2:$AF$2,0),FALSE))</f>
        <v>0</v>
      </c>
      <c r="D104" s="28">
        <f>IF(ISERROR(1/VLOOKUP($B104,'Justerad allokering'!$B$2:$AG$462,MATCH(D$2,'Justerad allokering'!$B$2:$AF$2,0),FALSE)),VLOOKUP($B104,'Allokerad kvv'!$B$2:$AV$468,MATCH(D$2,'Allokerad kvv'!$B$2:$AV$2,0),FALSE),VLOOKUP($B104,'Justerad allokering'!$B$2:$AG$462,MATCH(D$2,'Justerad allokering'!$B$2:$AF$2,0),FALSE))</f>
        <v>0</v>
      </c>
      <c r="E104" s="28">
        <f>IF(ISERROR(1/VLOOKUP($B104,'Justerad allokering'!$B$2:$AG$462,MATCH(E$2,'Justerad allokering'!$B$2:$AF$2,0),FALSE)),VLOOKUP($B104,'Allokerad kvv'!$B$2:$AV$468,MATCH(E$2,'Allokerad kvv'!$B$2:$AV$2,0),FALSE),VLOOKUP($B104,'Justerad allokering'!$B$2:$AG$462,MATCH(E$2,'Justerad allokering'!$B$2:$AF$2,0),FALSE))</f>
        <v>0</v>
      </c>
      <c r="F104" s="28">
        <f>IF(ISERROR(1/VLOOKUP($B104,'Justerad allokering'!$B$2:$AG$462,MATCH(F$2,'Justerad allokering'!$B$2:$AF$2,0),FALSE)),VLOOKUP($B104,'Allokerad kvv'!$B$2:$AV$468,MATCH(F$2,'Allokerad kvv'!$B$2:$AV$2,0),FALSE),VLOOKUP($B104,'Justerad allokering'!$B$2:$AG$462,MATCH(F$2,'Justerad allokering'!$B$2:$AF$2,0),FALSE))</f>
        <v>0</v>
      </c>
      <c r="G104" s="28">
        <f>IF(ISERROR(1/VLOOKUP($B104,'Justerad allokering'!$B$2:$AG$462,MATCH(G$2,'Justerad allokering'!$B$2:$AF$2,0),FALSE)),VLOOKUP($B104,'Allokerad kvv'!$B$2:$AV$468,MATCH(G$2,'Allokerad kvv'!$B$2:$AV$2,0),FALSE),VLOOKUP($B104,'Justerad allokering'!$B$2:$AG$462,MATCH(G$2,'Justerad allokering'!$B$2:$AF$2,0),FALSE))</f>
        <v>0</v>
      </c>
      <c r="H104" s="28">
        <f>IF(ISERROR(1/VLOOKUP($B104,'Justerad allokering'!$B$2:$AG$462,MATCH(H$2,'Justerad allokering'!$B$2:$AF$2,0),FALSE)),VLOOKUP($B104,'Allokerad kvv'!$B$2:$AV$468,MATCH(H$2,'Allokerad kvv'!$B$2:$AV$2,0),FALSE),VLOOKUP($B104,'Justerad allokering'!$B$2:$AG$462,MATCH(H$2,'Justerad allokering'!$B$2:$AF$2,0),FALSE))</f>
        <v>0</v>
      </c>
      <c r="I104" s="28">
        <f>IF(ISERROR(1/VLOOKUP($B104,'Justerad allokering'!$B$2:$AG$462,MATCH(I$2,'Justerad allokering'!$B$2:$AF$2,0),FALSE)),VLOOKUP($B104,'Allokerad kvv'!$B$2:$AV$468,MATCH(I$2,'Allokerad kvv'!$B$2:$AV$2,0),FALSE),VLOOKUP($B104,'Justerad allokering'!$B$2:$AG$462,MATCH(I$2,'Justerad allokering'!$B$2:$AF$2,0),FALSE))</f>
        <v>0</v>
      </c>
      <c r="J104" s="28">
        <f>IF(ISERROR(1/VLOOKUP($B104,'Justerad allokering'!$B$2:$AG$462,MATCH(J$2,'Justerad allokering'!$B$2:$AF$2,0),FALSE)),VLOOKUP($B104,'Allokerad kvv'!$B$2:$AV$468,MATCH(J$2,'Allokerad kvv'!$B$2:$AV$2,0),FALSE),VLOOKUP($B104,'Justerad allokering'!$B$2:$AG$462,MATCH(J$2,'Justerad allokering'!$B$2:$AF$2,0),FALSE))</f>
        <v>0</v>
      </c>
      <c r="K104" s="28">
        <f>IF(ISERROR(1/VLOOKUP($B104,'Justerad allokering'!$B$2:$AG$462,MATCH(K$2,'Justerad allokering'!$B$2:$AF$2,0),FALSE)),VLOOKUP($B104,'Allokerad kvv'!$B$2:$AV$468,MATCH(K$2,'Allokerad kvv'!$B$2:$AV$2,0),FALSE),VLOOKUP($B104,'Justerad allokering'!$B$2:$AG$462,MATCH(K$2,'Justerad allokering'!$B$2:$AF$2,0),FALSE))</f>
        <v>0</v>
      </c>
      <c r="L104" s="28">
        <f>IF(ISERROR(1/VLOOKUP($B104,'Justerad allokering'!$B$2:$AG$462,MATCH(L$2,'Justerad allokering'!$B$2:$AF$2,0),FALSE)),VLOOKUP($B104,'Allokerad kvv'!$B$2:$AV$468,MATCH(L$2,'Allokerad kvv'!$B$2:$AV$2,0),FALSE),VLOOKUP($B104,'Justerad allokering'!$B$2:$AG$462,MATCH(L$2,'Justerad allokering'!$B$2:$AF$2,0),FALSE))</f>
        <v>0</v>
      </c>
      <c r="M104" s="28">
        <f>IF(ISERROR(1/VLOOKUP($B104,'Justerad allokering'!$B$2:$AG$462,MATCH(M$2,'Justerad allokering'!$B$2:$AF$2,0),FALSE)),VLOOKUP($B104,'Allokerad kvv'!$B$2:$AV$468,MATCH(M$2,'Allokerad kvv'!$B$2:$AV$2,0),FALSE),VLOOKUP($B104,'Justerad allokering'!$B$2:$AG$462,MATCH(M$2,'Justerad allokering'!$B$2:$AF$2,0),FALSE))</f>
        <v>0</v>
      </c>
      <c r="N104" s="28">
        <f>IF(ISERROR(1/VLOOKUP($B104,'Justerad allokering'!$B$2:$AG$462,MATCH(N$2,'Justerad allokering'!$B$2:$AF$2,0),FALSE)),VLOOKUP($B104,'Allokerad kvv'!$B$2:$AV$468,MATCH(N$2,'Allokerad kvv'!$B$2:$AV$2,0),FALSE),VLOOKUP($B104,'Justerad allokering'!$B$2:$AG$462,MATCH(N$2,'Justerad allokering'!$B$2:$AF$2,0),FALSE))</f>
        <v>0</v>
      </c>
      <c r="O104" s="28">
        <f>IF(ISERROR(1/VLOOKUP($B104,'Justerad allokering'!$B$2:$AG$462,MATCH(O$2,'Justerad allokering'!$B$2:$AF$2,0),FALSE)),VLOOKUP($B104,'Allokerad kvv'!$B$2:$AV$468,MATCH(O$2,'Allokerad kvv'!$B$2:$AV$2,0),FALSE),VLOOKUP($B104,'Justerad allokering'!$B$2:$AG$462,MATCH(O$2,'Justerad allokering'!$B$2:$AF$2,0),FALSE))</f>
        <v>0</v>
      </c>
      <c r="P104" s="28">
        <f>IF(ISERROR(1/VLOOKUP($B104,'Justerad allokering'!$B$2:$AG$462,MATCH(P$2,'Justerad allokering'!$B$2:$AF$2,0),FALSE)),VLOOKUP($B104,'Allokerad kvv'!$B$2:$AV$468,MATCH(P$2,'Allokerad kvv'!$B$2:$AV$2,0),FALSE),VLOOKUP($B104,'Justerad allokering'!$B$2:$AG$462,MATCH(P$2,'Justerad allokering'!$B$2:$AF$2,0),FALSE))</f>
        <v>0</v>
      </c>
      <c r="Q104" s="28">
        <f>IF(ISERROR(1/VLOOKUP($B104,'Justerad allokering'!$B$2:$AG$462,MATCH(Q$2,'Justerad allokering'!$B$2:$AF$2,0),FALSE)),VLOOKUP($B104,'Allokerad kvv'!$B$2:$AV$468,MATCH(Q$2,'Allokerad kvv'!$B$2:$AV$2,0),FALSE),VLOOKUP($B104,'Justerad allokering'!$B$2:$AG$462,MATCH(Q$2,'Justerad allokering'!$B$2:$AF$2,0),FALSE))</f>
        <v>0</v>
      </c>
      <c r="R104" s="28">
        <f>IF(ISERROR(1/VLOOKUP($B104,'Justerad allokering'!$B$2:$AG$462,MATCH(R$2,'Justerad allokering'!$B$2:$AF$2,0),FALSE)),VLOOKUP($B104,'Allokerad kvv'!$B$2:$AV$468,MATCH(R$2,'Allokerad kvv'!$B$2:$AV$2,0),FALSE),VLOOKUP($B104,'Justerad allokering'!$B$2:$AG$462,MATCH(R$2,'Justerad allokering'!$B$2:$AF$2,0),FALSE))</f>
        <v>0</v>
      </c>
      <c r="S104" s="28">
        <f>IF(ISERROR(1/VLOOKUP($B104,'Justerad allokering'!$B$2:$AG$462,MATCH(S$2,'Justerad allokering'!$B$2:$AF$2,0),FALSE)),VLOOKUP($B104,'Allokerad kvv'!$B$2:$AV$468,MATCH(S$2,'Allokerad kvv'!$B$2:$AV$2,0),FALSE),VLOOKUP($B104,'Justerad allokering'!$B$2:$AG$462,MATCH(S$2,'Justerad allokering'!$B$2:$AF$2,0),FALSE))</f>
        <v>0</v>
      </c>
      <c r="T104" s="28">
        <f>IF(ISERROR(1/VLOOKUP($B104,'Justerad allokering'!$B$2:$AG$462,MATCH(T$2,'Justerad allokering'!$B$2:$AF$2,0),FALSE)),VLOOKUP($B104,'Allokerad kvv'!$B$2:$AV$468,MATCH(T$2,'Allokerad kvv'!$B$2:$AV$2,0),FALSE),VLOOKUP($B104,'Justerad allokering'!$B$2:$AG$462,MATCH(T$2,'Justerad allokering'!$B$2:$AF$2,0),FALSE))</f>
        <v>0</v>
      </c>
      <c r="U104" s="28">
        <f>IF(ISERROR(1/VLOOKUP($B104,'Justerad allokering'!$B$2:$AG$462,MATCH(U$2,'Justerad allokering'!$B$2:$AF$2,0),FALSE)),VLOOKUP($B104,'Allokerad kvv'!$B$2:$AV$468,MATCH(U$2,'Allokerad kvv'!$B$2:$AV$2,0),FALSE),VLOOKUP($B104,'Justerad allokering'!$B$2:$AG$462,MATCH(U$2,'Justerad allokering'!$B$2:$AF$2,0),FALSE))</f>
        <v>0</v>
      </c>
      <c r="V104" s="28">
        <f>IF(ISERROR(1/VLOOKUP($B104,'Justerad allokering'!$B$2:$AG$462,MATCH(V$2,'Justerad allokering'!$B$2:$AF$2,0),FALSE)),VLOOKUP($B104,'Allokerad kvv'!$B$2:$AV$468,MATCH(V$2,'Allokerad kvv'!$B$2:$AV$2,0),FALSE),VLOOKUP($B104,'Justerad allokering'!$B$2:$AG$462,MATCH(V$2,'Justerad allokering'!$B$2:$AF$2,0),FALSE))</f>
        <v>0</v>
      </c>
      <c r="W104" s="28">
        <f>IF(ISERROR(1/VLOOKUP($B104,'Justerad allokering'!$B$2:$AG$462,MATCH(W$2,'Justerad allokering'!$B$2:$AF$2,0),FALSE)),VLOOKUP($B104,'Allokerad kvv'!$B$2:$AV$468,MATCH(W$2,'Allokerad kvv'!$B$2:$AV$2,0),FALSE),VLOOKUP($B104,'Justerad allokering'!$B$2:$AG$462,MATCH(W$2,'Justerad allokering'!$B$2:$AF$2,0),FALSE))</f>
        <v>0</v>
      </c>
      <c r="X104" s="28">
        <f>IF(ISERROR(1/VLOOKUP($B104,'Justerad allokering'!$B$2:$AG$462,MATCH(X$2,'Justerad allokering'!$B$2:$AF$2,0),FALSE)),VLOOKUP($B104,'Allokerad kvv'!$B$2:$AV$468,MATCH(X$2,'Allokerad kvv'!$B$2:$AV$2,0),FALSE),VLOOKUP($B104,'Justerad allokering'!$B$2:$AG$462,MATCH(X$2,'Justerad allokering'!$B$2:$AF$2,0),FALSE))</f>
        <v>0</v>
      </c>
      <c r="Y104" s="28">
        <f>IF(ISERROR(1/VLOOKUP($B104,'Justerad allokering'!$B$2:$AG$462,MATCH(Y$2,'Justerad allokering'!$B$2:$AF$2,0),FALSE)),VLOOKUP($B104,'Allokerad kvv'!$B$2:$AV$468,MATCH(Y$2,'Allokerad kvv'!$B$2:$AV$2,0),FALSE),VLOOKUP($B104,'Justerad allokering'!$B$2:$AG$462,MATCH(Y$2,'Justerad allokering'!$B$2:$AF$2,0),FALSE))</f>
        <v>0</v>
      </c>
      <c r="Z104" s="28">
        <f>IF(ISERROR(1/VLOOKUP($B104,'Justerad allokering'!$B$2:$AG$462,MATCH(Z$2,'Justerad allokering'!$B$2:$AF$2,0),FALSE)),VLOOKUP($B104,'Allokerad kvv'!$B$2:$AV$468,MATCH(Z$2,'Allokerad kvv'!$B$2:$AV$2,0),FALSE),VLOOKUP($B104,'Justerad allokering'!$B$2:$AG$462,MATCH(Z$2,'Justerad allokering'!$B$2:$AF$2,0),FALSE))</f>
        <v>0</v>
      </c>
      <c r="AA104" s="28"/>
      <c r="AB104" s="28"/>
      <c r="AE104">
        <f t="shared" si="3"/>
        <v>0</v>
      </c>
      <c r="AG104">
        <f t="shared" si="4"/>
        <v>0</v>
      </c>
      <c r="AH104">
        <f t="shared" si="5"/>
        <v>0</v>
      </c>
      <c r="AI104" s="55" t="str">
        <f>IF(AH104=0,"",AH104/VLOOKUP(B104,Kraftvärmeprod!$B$1:$BC$480,MATCH("Summa tillförd energi exklusive rökgaskondensering",Kraftvärmeprod!$B$1:$BC$1,0),FALSE))</f>
        <v/>
      </c>
    </row>
    <row r="105" spans="1:35" x14ac:dyDescent="0.25">
      <c r="A105" s="28" t="s">
        <v>80</v>
      </c>
      <c r="B105" s="28" t="s">
        <v>132</v>
      </c>
      <c r="C105" s="28">
        <f>IF(ISERROR(1/VLOOKUP($B105,'Justerad allokering'!$B$2:$AG$462,MATCH(C$2,'Justerad allokering'!$B$2:$AF$2,0),FALSE)),VLOOKUP($B105,'Allokerad kvv'!$B$2:$AV$468,MATCH(C$2,'Allokerad kvv'!$B$2:$AV$2,0),FALSE),VLOOKUP($B105,'Justerad allokering'!$B$2:$AG$462,MATCH(C$2,'Justerad allokering'!$B$2:$AF$2,0),FALSE))</f>
        <v>0</v>
      </c>
      <c r="D105" s="28">
        <f>IF(ISERROR(1/VLOOKUP($B105,'Justerad allokering'!$B$2:$AG$462,MATCH(D$2,'Justerad allokering'!$B$2:$AF$2,0),FALSE)),VLOOKUP($B105,'Allokerad kvv'!$B$2:$AV$468,MATCH(D$2,'Allokerad kvv'!$B$2:$AV$2,0),FALSE),VLOOKUP($B105,'Justerad allokering'!$B$2:$AG$462,MATCH(D$2,'Justerad allokering'!$B$2:$AF$2,0),FALSE))</f>
        <v>0</v>
      </c>
      <c r="E105" s="28">
        <f>IF(ISERROR(1/VLOOKUP($B105,'Justerad allokering'!$B$2:$AG$462,MATCH(E$2,'Justerad allokering'!$B$2:$AF$2,0),FALSE)),VLOOKUP($B105,'Allokerad kvv'!$B$2:$AV$468,MATCH(E$2,'Allokerad kvv'!$B$2:$AV$2,0),FALSE),VLOOKUP($B105,'Justerad allokering'!$B$2:$AG$462,MATCH(E$2,'Justerad allokering'!$B$2:$AF$2,0),FALSE))</f>
        <v>0</v>
      </c>
      <c r="F105" s="28">
        <f>IF(ISERROR(1/VLOOKUP($B105,'Justerad allokering'!$B$2:$AG$462,MATCH(F$2,'Justerad allokering'!$B$2:$AF$2,0),FALSE)),VLOOKUP($B105,'Allokerad kvv'!$B$2:$AV$468,MATCH(F$2,'Allokerad kvv'!$B$2:$AV$2,0),FALSE),VLOOKUP($B105,'Justerad allokering'!$B$2:$AG$462,MATCH(F$2,'Justerad allokering'!$B$2:$AF$2,0),FALSE))</f>
        <v>0</v>
      </c>
      <c r="G105" s="28">
        <f>IF(ISERROR(1/VLOOKUP($B105,'Justerad allokering'!$B$2:$AG$462,MATCH(G$2,'Justerad allokering'!$B$2:$AF$2,0),FALSE)),VLOOKUP($B105,'Allokerad kvv'!$B$2:$AV$468,MATCH(G$2,'Allokerad kvv'!$B$2:$AV$2,0),FALSE),VLOOKUP($B105,'Justerad allokering'!$B$2:$AG$462,MATCH(G$2,'Justerad allokering'!$B$2:$AF$2,0),FALSE))</f>
        <v>0</v>
      </c>
      <c r="H105" s="28">
        <f>IF(ISERROR(1/VLOOKUP($B105,'Justerad allokering'!$B$2:$AG$462,MATCH(H$2,'Justerad allokering'!$B$2:$AF$2,0),FALSE)),VLOOKUP($B105,'Allokerad kvv'!$B$2:$AV$468,MATCH(H$2,'Allokerad kvv'!$B$2:$AV$2,0),FALSE),VLOOKUP($B105,'Justerad allokering'!$B$2:$AG$462,MATCH(H$2,'Justerad allokering'!$B$2:$AF$2,0),FALSE))</f>
        <v>0</v>
      </c>
      <c r="I105" s="28">
        <f>IF(ISERROR(1/VLOOKUP($B105,'Justerad allokering'!$B$2:$AG$462,MATCH(I$2,'Justerad allokering'!$B$2:$AF$2,0),FALSE)),VLOOKUP($B105,'Allokerad kvv'!$B$2:$AV$468,MATCH(I$2,'Allokerad kvv'!$B$2:$AV$2,0),FALSE),VLOOKUP($B105,'Justerad allokering'!$B$2:$AG$462,MATCH(I$2,'Justerad allokering'!$B$2:$AF$2,0),FALSE))</f>
        <v>0</v>
      </c>
      <c r="J105" s="28">
        <f>IF(ISERROR(1/VLOOKUP($B105,'Justerad allokering'!$B$2:$AG$462,MATCH(J$2,'Justerad allokering'!$B$2:$AF$2,0),FALSE)),VLOOKUP($B105,'Allokerad kvv'!$B$2:$AV$468,MATCH(J$2,'Allokerad kvv'!$B$2:$AV$2,0),FALSE),VLOOKUP($B105,'Justerad allokering'!$B$2:$AG$462,MATCH(J$2,'Justerad allokering'!$B$2:$AF$2,0),FALSE))</f>
        <v>0</v>
      </c>
      <c r="K105" s="28">
        <f>IF(ISERROR(1/VLOOKUP($B105,'Justerad allokering'!$B$2:$AG$462,MATCH(K$2,'Justerad allokering'!$B$2:$AF$2,0),FALSE)),VLOOKUP($B105,'Allokerad kvv'!$B$2:$AV$468,MATCH(K$2,'Allokerad kvv'!$B$2:$AV$2,0),FALSE),VLOOKUP($B105,'Justerad allokering'!$B$2:$AG$462,MATCH(K$2,'Justerad allokering'!$B$2:$AF$2,0),FALSE))</f>
        <v>0</v>
      </c>
      <c r="L105" s="28">
        <f>IF(ISERROR(1/VLOOKUP($B105,'Justerad allokering'!$B$2:$AG$462,MATCH(L$2,'Justerad allokering'!$B$2:$AF$2,0),FALSE)),VLOOKUP($B105,'Allokerad kvv'!$B$2:$AV$468,MATCH(L$2,'Allokerad kvv'!$B$2:$AV$2,0),FALSE),VLOOKUP($B105,'Justerad allokering'!$B$2:$AG$462,MATCH(L$2,'Justerad allokering'!$B$2:$AF$2,0),FALSE))</f>
        <v>0</v>
      </c>
      <c r="M105" s="28">
        <f>IF(ISERROR(1/VLOOKUP($B105,'Justerad allokering'!$B$2:$AG$462,MATCH(M$2,'Justerad allokering'!$B$2:$AF$2,0),FALSE)),VLOOKUP($B105,'Allokerad kvv'!$B$2:$AV$468,MATCH(M$2,'Allokerad kvv'!$B$2:$AV$2,0),FALSE),VLOOKUP($B105,'Justerad allokering'!$B$2:$AG$462,MATCH(M$2,'Justerad allokering'!$B$2:$AF$2,0),FALSE))</f>
        <v>0</v>
      </c>
      <c r="N105" s="28">
        <f>IF(ISERROR(1/VLOOKUP($B105,'Justerad allokering'!$B$2:$AG$462,MATCH(N$2,'Justerad allokering'!$B$2:$AF$2,0),FALSE)),VLOOKUP($B105,'Allokerad kvv'!$B$2:$AV$468,MATCH(N$2,'Allokerad kvv'!$B$2:$AV$2,0),FALSE),VLOOKUP($B105,'Justerad allokering'!$B$2:$AG$462,MATCH(N$2,'Justerad allokering'!$B$2:$AF$2,0),FALSE))</f>
        <v>0</v>
      </c>
      <c r="O105" s="28">
        <f>IF(ISERROR(1/VLOOKUP($B105,'Justerad allokering'!$B$2:$AG$462,MATCH(O$2,'Justerad allokering'!$B$2:$AF$2,0),FALSE)),VLOOKUP($B105,'Allokerad kvv'!$B$2:$AV$468,MATCH(O$2,'Allokerad kvv'!$B$2:$AV$2,0),FALSE),VLOOKUP($B105,'Justerad allokering'!$B$2:$AG$462,MATCH(O$2,'Justerad allokering'!$B$2:$AF$2,0),FALSE))</f>
        <v>0</v>
      </c>
      <c r="P105" s="28">
        <f>IF(ISERROR(1/VLOOKUP($B105,'Justerad allokering'!$B$2:$AG$462,MATCH(P$2,'Justerad allokering'!$B$2:$AF$2,0),FALSE)),VLOOKUP($B105,'Allokerad kvv'!$B$2:$AV$468,MATCH(P$2,'Allokerad kvv'!$B$2:$AV$2,0),FALSE),VLOOKUP($B105,'Justerad allokering'!$B$2:$AG$462,MATCH(P$2,'Justerad allokering'!$B$2:$AF$2,0),FALSE))</f>
        <v>0</v>
      </c>
      <c r="Q105" s="28">
        <f>IF(ISERROR(1/VLOOKUP($B105,'Justerad allokering'!$B$2:$AG$462,MATCH(Q$2,'Justerad allokering'!$B$2:$AF$2,0),FALSE)),VLOOKUP($B105,'Allokerad kvv'!$B$2:$AV$468,MATCH(Q$2,'Allokerad kvv'!$B$2:$AV$2,0),FALSE),VLOOKUP($B105,'Justerad allokering'!$B$2:$AG$462,MATCH(Q$2,'Justerad allokering'!$B$2:$AF$2,0),FALSE))</f>
        <v>0</v>
      </c>
      <c r="R105" s="28">
        <f>IF(ISERROR(1/VLOOKUP($B105,'Justerad allokering'!$B$2:$AG$462,MATCH(R$2,'Justerad allokering'!$B$2:$AF$2,0),FALSE)),VLOOKUP($B105,'Allokerad kvv'!$B$2:$AV$468,MATCH(R$2,'Allokerad kvv'!$B$2:$AV$2,0),FALSE),VLOOKUP($B105,'Justerad allokering'!$B$2:$AG$462,MATCH(R$2,'Justerad allokering'!$B$2:$AF$2,0),FALSE))</f>
        <v>0</v>
      </c>
      <c r="S105" s="28">
        <f>IF(ISERROR(1/VLOOKUP($B105,'Justerad allokering'!$B$2:$AG$462,MATCH(S$2,'Justerad allokering'!$B$2:$AF$2,0),FALSE)),VLOOKUP($B105,'Allokerad kvv'!$B$2:$AV$468,MATCH(S$2,'Allokerad kvv'!$B$2:$AV$2,0),FALSE),VLOOKUP($B105,'Justerad allokering'!$B$2:$AG$462,MATCH(S$2,'Justerad allokering'!$B$2:$AF$2,0),FALSE))</f>
        <v>0</v>
      </c>
      <c r="T105" s="28">
        <f>IF(ISERROR(1/VLOOKUP($B105,'Justerad allokering'!$B$2:$AG$462,MATCH(T$2,'Justerad allokering'!$B$2:$AF$2,0),FALSE)),VLOOKUP($B105,'Allokerad kvv'!$B$2:$AV$468,MATCH(T$2,'Allokerad kvv'!$B$2:$AV$2,0),FALSE),VLOOKUP($B105,'Justerad allokering'!$B$2:$AG$462,MATCH(T$2,'Justerad allokering'!$B$2:$AF$2,0),FALSE))</f>
        <v>0</v>
      </c>
      <c r="U105" s="28">
        <f>IF(ISERROR(1/VLOOKUP($B105,'Justerad allokering'!$B$2:$AG$462,MATCH(U$2,'Justerad allokering'!$B$2:$AF$2,0),FALSE)),VLOOKUP($B105,'Allokerad kvv'!$B$2:$AV$468,MATCH(U$2,'Allokerad kvv'!$B$2:$AV$2,0),FALSE),VLOOKUP($B105,'Justerad allokering'!$B$2:$AG$462,MATCH(U$2,'Justerad allokering'!$B$2:$AF$2,0),FALSE))</f>
        <v>0</v>
      </c>
      <c r="V105" s="28">
        <f>IF(ISERROR(1/VLOOKUP($B105,'Justerad allokering'!$B$2:$AG$462,MATCH(V$2,'Justerad allokering'!$B$2:$AF$2,0),FALSE)),VLOOKUP($B105,'Allokerad kvv'!$B$2:$AV$468,MATCH(V$2,'Allokerad kvv'!$B$2:$AV$2,0),FALSE),VLOOKUP($B105,'Justerad allokering'!$B$2:$AG$462,MATCH(V$2,'Justerad allokering'!$B$2:$AF$2,0),FALSE))</f>
        <v>0</v>
      </c>
      <c r="W105" s="28">
        <f>IF(ISERROR(1/VLOOKUP($B105,'Justerad allokering'!$B$2:$AG$462,MATCH(W$2,'Justerad allokering'!$B$2:$AF$2,0),FALSE)),VLOOKUP($B105,'Allokerad kvv'!$B$2:$AV$468,MATCH(W$2,'Allokerad kvv'!$B$2:$AV$2,0),FALSE),VLOOKUP($B105,'Justerad allokering'!$B$2:$AG$462,MATCH(W$2,'Justerad allokering'!$B$2:$AF$2,0),FALSE))</f>
        <v>0</v>
      </c>
      <c r="X105" s="28">
        <f>IF(ISERROR(1/VLOOKUP($B105,'Justerad allokering'!$B$2:$AG$462,MATCH(X$2,'Justerad allokering'!$B$2:$AF$2,0),FALSE)),VLOOKUP($B105,'Allokerad kvv'!$B$2:$AV$468,MATCH(X$2,'Allokerad kvv'!$B$2:$AV$2,0),FALSE),VLOOKUP($B105,'Justerad allokering'!$B$2:$AG$462,MATCH(X$2,'Justerad allokering'!$B$2:$AF$2,0),FALSE))</f>
        <v>0</v>
      </c>
      <c r="Y105" s="28">
        <f>IF(ISERROR(1/VLOOKUP($B105,'Justerad allokering'!$B$2:$AG$462,MATCH(Y$2,'Justerad allokering'!$B$2:$AF$2,0),FALSE)),VLOOKUP($B105,'Allokerad kvv'!$B$2:$AV$468,MATCH(Y$2,'Allokerad kvv'!$B$2:$AV$2,0),FALSE),VLOOKUP($B105,'Justerad allokering'!$B$2:$AG$462,MATCH(Y$2,'Justerad allokering'!$B$2:$AF$2,0),FALSE))</f>
        <v>0</v>
      </c>
      <c r="Z105" s="28">
        <f>IF(ISERROR(1/VLOOKUP($B105,'Justerad allokering'!$B$2:$AG$462,MATCH(Z$2,'Justerad allokering'!$B$2:$AF$2,0),FALSE)),VLOOKUP($B105,'Allokerad kvv'!$B$2:$AV$468,MATCH(Z$2,'Allokerad kvv'!$B$2:$AV$2,0),FALSE),VLOOKUP($B105,'Justerad allokering'!$B$2:$AG$462,MATCH(Z$2,'Justerad allokering'!$B$2:$AF$2,0),FALSE))</f>
        <v>0</v>
      </c>
      <c r="AA105" s="28"/>
      <c r="AB105" s="28"/>
      <c r="AE105">
        <f t="shared" si="3"/>
        <v>0</v>
      </c>
      <c r="AG105">
        <f t="shared" si="4"/>
        <v>0</v>
      </c>
      <c r="AH105">
        <f t="shared" si="5"/>
        <v>0</v>
      </c>
      <c r="AI105" s="55" t="str">
        <f>IF(AH105=0,"",AH105/VLOOKUP(B105,Kraftvärmeprod!$B$1:$BC$480,MATCH("Summa tillförd energi exklusive rökgaskondensering",Kraftvärmeprod!$B$1:$BC$1,0),FALSE))</f>
        <v/>
      </c>
    </row>
    <row r="106" spans="1:35" x14ac:dyDescent="0.25">
      <c r="A106" s="28" t="s">
        <v>80</v>
      </c>
      <c r="B106" s="28" t="s">
        <v>133</v>
      </c>
      <c r="C106" s="28">
        <f>IF(ISERROR(1/VLOOKUP($B106,'Justerad allokering'!$B$2:$AG$462,MATCH(C$2,'Justerad allokering'!$B$2:$AF$2,0),FALSE)),VLOOKUP($B106,'Allokerad kvv'!$B$2:$AV$468,MATCH(C$2,'Allokerad kvv'!$B$2:$AV$2,0),FALSE),VLOOKUP($B106,'Justerad allokering'!$B$2:$AG$462,MATCH(C$2,'Justerad allokering'!$B$2:$AF$2,0),FALSE))</f>
        <v>0</v>
      </c>
      <c r="D106" s="28">
        <f>IF(ISERROR(1/VLOOKUP($B106,'Justerad allokering'!$B$2:$AG$462,MATCH(D$2,'Justerad allokering'!$B$2:$AF$2,0),FALSE)),VLOOKUP($B106,'Allokerad kvv'!$B$2:$AV$468,MATCH(D$2,'Allokerad kvv'!$B$2:$AV$2,0),FALSE),VLOOKUP($B106,'Justerad allokering'!$B$2:$AG$462,MATCH(D$2,'Justerad allokering'!$B$2:$AF$2,0),FALSE))</f>
        <v>0</v>
      </c>
      <c r="E106" s="28">
        <f>IF(ISERROR(1/VLOOKUP($B106,'Justerad allokering'!$B$2:$AG$462,MATCH(E$2,'Justerad allokering'!$B$2:$AF$2,0),FALSE)),VLOOKUP($B106,'Allokerad kvv'!$B$2:$AV$468,MATCH(E$2,'Allokerad kvv'!$B$2:$AV$2,0),FALSE),VLOOKUP($B106,'Justerad allokering'!$B$2:$AG$462,MATCH(E$2,'Justerad allokering'!$B$2:$AF$2,0),FALSE))</f>
        <v>0</v>
      </c>
      <c r="F106" s="28">
        <f>IF(ISERROR(1/VLOOKUP($B106,'Justerad allokering'!$B$2:$AG$462,MATCH(F$2,'Justerad allokering'!$B$2:$AF$2,0),FALSE)),VLOOKUP($B106,'Allokerad kvv'!$B$2:$AV$468,MATCH(F$2,'Allokerad kvv'!$B$2:$AV$2,0),FALSE),VLOOKUP($B106,'Justerad allokering'!$B$2:$AG$462,MATCH(F$2,'Justerad allokering'!$B$2:$AF$2,0),FALSE))</f>
        <v>0</v>
      </c>
      <c r="G106" s="28">
        <f>IF(ISERROR(1/VLOOKUP($B106,'Justerad allokering'!$B$2:$AG$462,MATCH(G$2,'Justerad allokering'!$B$2:$AF$2,0),FALSE)),VLOOKUP($B106,'Allokerad kvv'!$B$2:$AV$468,MATCH(G$2,'Allokerad kvv'!$B$2:$AV$2,0),FALSE),VLOOKUP($B106,'Justerad allokering'!$B$2:$AG$462,MATCH(G$2,'Justerad allokering'!$B$2:$AF$2,0),FALSE))</f>
        <v>0</v>
      </c>
      <c r="H106" s="28">
        <f>IF(ISERROR(1/VLOOKUP($B106,'Justerad allokering'!$B$2:$AG$462,MATCH(H$2,'Justerad allokering'!$B$2:$AF$2,0),FALSE)),VLOOKUP($B106,'Allokerad kvv'!$B$2:$AV$468,MATCH(H$2,'Allokerad kvv'!$B$2:$AV$2,0),FALSE),VLOOKUP($B106,'Justerad allokering'!$B$2:$AG$462,MATCH(H$2,'Justerad allokering'!$B$2:$AF$2,0),FALSE))</f>
        <v>0</v>
      </c>
      <c r="I106" s="28">
        <f>IF(ISERROR(1/VLOOKUP($B106,'Justerad allokering'!$B$2:$AG$462,MATCH(I$2,'Justerad allokering'!$B$2:$AF$2,0),FALSE)),VLOOKUP($B106,'Allokerad kvv'!$B$2:$AV$468,MATCH(I$2,'Allokerad kvv'!$B$2:$AV$2,0),FALSE),VLOOKUP($B106,'Justerad allokering'!$B$2:$AG$462,MATCH(I$2,'Justerad allokering'!$B$2:$AF$2,0),FALSE))</f>
        <v>0</v>
      </c>
      <c r="J106" s="28">
        <f>IF(ISERROR(1/VLOOKUP($B106,'Justerad allokering'!$B$2:$AG$462,MATCH(J$2,'Justerad allokering'!$B$2:$AF$2,0),FALSE)),VLOOKUP($B106,'Allokerad kvv'!$B$2:$AV$468,MATCH(J$2,'Allokerad kvv'!$B$2:$AV$2,0),FALSE),VLOOKUP($B106,'Justerad allokering'!$B$2:$AG$462,MATCH(J$2,'Justerad allokering'!$B$2:$AF$2,0),FALSE))</f>
        <v>0</v>
      </c>
      <c r="K106" s="28">
        <f>IF(ISERROR(1/VLOOKUP($B106,'Justerad allokering'!$B$2:$AG$462,MATCH(K$2,'Justerad allokering'!$B$2:$AF$2,0),FALSE)),VLOOKUP($B106,'Allokerad kvv'!$B$2:$AV$468,MATCH(K$2,'Allokerad kvv'!$B$2:$AV$2,0),FALSE),VLOOKUP($B106,'Justerad allokering'!$B$2:$AG$462,MATCH(K$2,'Justerad allokering'!$B$2:$AF$2,0),FALSE))</f>
        <v>0</v>
      </c>
      <c r="L106" s="28">
        <f>IF(ISERROR(1/VLOOKUP($B106,'Justerad allokering'!$B$2:$AG$462,MATCH(L$2,'Justerad allokering'!$B$2:$AF$2,0),FALSE)),VLOOKUP($B106,'Allokerad kvv'!$B$2:$AV$468,MATCH(L$2,'Allokerad kvv'!$B$2:$AV$2,0),FALSE),VLOOKUP($B106,'Justerad allokering'!$B$2:$AG$462,MATCH(L$2,'Justerad allokering'!$B$2:$AF$2,0),FALSE))</f>
        <v>0</v>
      </c>
      <c r="M106" s="28">
        <f>IF(ISERROR(1/VLOOKUP($B106,'Justerad allokering'!$B$2:$AG$462,MATCH(M$2,'Justerad allokering'!$B$2:$AF$2,0),FALSE)),VLOOKUP($B106,'Allokerad kvv'!$B$2:$AV$468,MATCH(M$2,'Allokerad kvv'!$B$2:$AV$2,0),FALSE),VLOOKUP($B106,'Justerad allokering'!$B$2:$AG$462,MATCH(M$2,'Justerad allokering'!$B$2:$AF$2,0),FALSE))</f>
        <v>0</v>
      </c>
      <c r="N106" s="28">
        <f>IF(ISERROR(1/VLOOKUP($B106,'Justerad allokering'!$B$2:$AG$462,MATCH(N$2,'Justerad allokering'!$B$2:$AF$2,0),FALSE)),VLOOKUP($B106,'Allokerad kvv'!$B$2:$AV$468,MATCH(N$2,'Allokerad kvv'!$B$2:$AV$2,0),FALSE),VLOOKUP($B106,'Justerad allokering'!$B$2:$AG$462,MATCH(N$2,'Justerad allokering'!$B$2:$AF$2,0),FALSE))</f>
        <v>0</v>
      </c>
      <c r="O106" s="28">
        <f>IF(ISERROR(1/VLOOKUP($B106,'Justerad allokering'!$B$2:$AG$462,MATCH(O$2,'Justerad allokering'!$B$2:$AF$2,0),FALSE)),VLOOKUP($B106,'Allokerad kvv'!$B$2:$AV$468,MATCH(O$2,'Allokerad kvv'!$B$2:$AV$2,0),FALSE),VLOOKUP($B106,'Justerad allokering'!$B$2:$AG$462,MATCH(O$2,'Justerad allokering'!$B$2:$AF$2,0),FALSE))</f>
        <v>0</v>
      </c>
      <c r="P106" s="28">
        <f>IF(ISERROR(1/VLOOKUP($B106,'Justerad allokering'!$B$2:$AG$462,MATCH(P$2,'Justerad allokering'!$B$2:$AF$2,0),FALSE)),VLOOKUP($B106,'Allokerad kvv'!$B$2:$AV$468,MATCH(P$2,'Allokerad kvv'!$B$2:$AV$2,0),FALSE),VLOOKUP($B106,'Justerad allokering'!$B$2:$AG$462,MATCH(P$2,'Justerad allokering'!$B$2:$AF$2,0),FALSE))</f>
        <v>0</v>
      </c>
      <c r="Q106" s="28">
        <f>IF(ISERROR(1/VLOOKUP($B106,'Justerad allokering'!$B$2:$AG$462,MATCH(Q$2,'Justerad allokering'!$B$2:$AF$2,0),FALSE)),VLOOKUP($B106,'Allokerad kvv'!$B$2:$AV$468,MATCH(Q$2,'Allokerad kvv'!$B$2:$AV$2,0),FALSE),VLOOKUP($B106,'Justerad allokering'!$B$2:$AG$462,MATCH(Q$2,'Justerad allokering'!$B$2:$AF$2,0),FALSE))</f>
        <v>0</v>
      </c>
      <c r="R106" s="28">
        <f>IF(ISERROR(1/VLOOKUP($B106,'Justerad allokering'!$B$2:$AG$462,MATCH(R$2,'Justerad allokering'!$B$2:$AF$2,0),FALSE)),VLOOKUP($B106,'Allokerad kvv'!$B$2:$AV$468,MATCH(R$2,'Allokerad kvv'!$B$2:$AV$2,0),FALSE),VLOOKUP($B106,'Justerad allokering'!$B$2:$AG$462,MATCH(R$2,'Justerad allokering'!$B$2:$AF$2,0),FALSE))</f>
        <v>0</v>
      </c>
      <c r="S106" s="28">
        <f>IF(ISERROR(1/VLOOKUP($B106,'Justerad allokering'!$B$2:$AG$462,MATCH(S$2,'Justerad allokering'!$B$2:$AF$2,0),FALSE)),VLOOKUP($B106,'Allokerad kvv'!$B$2:$AV$468,MATCH(S$2,'Allokerad kvv'!$B$2:$AV$2,0),FALSE),VLOOKUP($B106,'Justerad allokering'!$B$2:$AG$462,MATCH(S$2,'Justerad allokering'!$B$2:$AF$2,0),FALSE))</f>
        <v>0</v>
      </c>
      <c r="T106" s="28">
        <f>IF(ISERROR(1/VLOOKUP($B106,'Justerad allokering'!$B$2:$AG$462,MATCH(T$2,'Justerad allokering'!$B$2:$AF$2,0),FALSE)),VLOOKUP($B106,'Allokerad kvv'!$B$2:$AV$468,MATCH(T$2,'Allokerad kvv'!$B$2:$AV$2,0),FALSE),VLOOKUP($B106,'Justerad allokering'!$B$2:$AG$462,MATCH(T$2,'Justerad allokering'!$B$2:$AF$2,0),FALSE))</f>
        <v>0</v>
      </c>
      <c r="U106" s="28">
        <f>IF(ISERROR(1/VLOOKUP($B106,'Justerad allokering'!$B$2:$AG$462,MATCH(U$2,'Justerad allokering'!$B$2:$AF$2,0),FALSE)),VLOOKUP($B106,'Allokerad kvv'!$B$2:$AV$468,MATCH(U$2,'Allokerad kvv'!$B$2:$AV$2,0),FALSE),VLOOKUP($B106,'Justerad allokering'!$B$2:$AG$462,MATCH(U$2,'Justerad allokering'!$B$2:$AF$2,0),FALSE))</f>
        <v>0</v>
      </c>
      <c r="V106" s="28">
        <f>IF(ISERROR(1/VLOOKUP($B106,'Justerad allokering'!$B$2:$AG$462,MATCH(V$2,'Justerad allokering'!$B$2:$AF$2,0),FALSE)),VLOOKUP($B106,'Allokerad kvv'!$B$2:$AV$468,MATCH(V$2,'Allokerad kvv'!$B$2:$AV$2,0),FALSE),VLOOKUP($B106,'Justerad allokering'!$B$2:$AG$462,MATCH(V$2,'Justerad allokering'!$B$2:$AF$2,0),FALSE))</f>
        <v>0</v>
      </c>
      <c r="W106" s="28">
        <f>IF(ISERROR(1/VLOOKUP($B106,'Justerad allokering'!$B$2:$AG$462,MATCH(W$2,'Justerad allokering'!$B$2:$AF$2,0),FALSE)),VLOOKUP($B106,'Allokerad kvv'!$B$2:$AV$468,MATCH(W$2,'Allokerad kvv'!$B$2:$AV$2,0),FALSE),VLOOKUP($B106,'Justerad allokering'!$B$2:$AG$462,MATCH(W$2,'Justerad allokering'!$B$2:$AF$2,0),FALSE))</f>
        <v>0</v>
      </c>
      <c r="X106" s="28">
        <f>IF(ISERROR(1/VLOOKUP($B106,'Justerad allokering'!$B$2:$AG$462,MATCH(X$2,'Justerad allokering'!$B$2:$AF$2,0),FALSE)),VLOOKUP($B106,'Allokerad kvv'!$B$2:$AV$468,MATCH(X$2,'Allokerad kvv'!$B$2:$AV$2,0),FALSE),VLOOKUP($B106,'Justerad allokering'!$B$2:$AG$462,MATCH(X$2,'Justerad allokering'!$B$2:$AF$2,0),FALSE))</f>
        <v>0</v>
      </c>
      <c r="Y106" s="28">
        <f>IF(ISERROR(1/VLOOKUP($B106,'Justerad allokering'!$B$2:$AG$462,MATCH(Y$2,'Justerad allokering'!$B$2:$AF$2,0),FALSE)),VLOOKUP($B106,'Allokerad kvv'!$B$2:$AV$468,MATCH(Y$2,'Allokerad kvv'!$B$2:$AV$2,0),FALSE),VLOOKUP($B106,'Justerad allokering'!$B$2:$AG$462,MATCH(Y$2,'Justerad allokering'!$B$2:$AF$2,0),FALSE))</f>
        <v>0</v>
      </c>
      <c r="Z106" s="28">
        <f>IF(ISERROR(1/VLOOKUP($B106,'Justerad allokering'!$B$2:$AG$462,MATCH(Z$2,'Justerad allokering'!$B$2:$AF$2,0),FALSE)),VLOOKUP($B106,'Allokerad kvv'!$B$2:$AV$468,MATCH(Z$2,'Allokerad kvv'!$B$2:$AV$2,0),FALSE),VLOOKUP($B106,'Justerad allokering'!$B$2:$AG$462,MATCH(Z$2,'Justerad allokering'!$B$2:$AF$2,0),FALSE))</f>
        <v>0</v>
      </c>
      <c r="AA106" s="28"/>
      <c r="AB106" s="28"/>
      <c r="AE106">
        <f t="shared" si="3"/>
        <v>0</v>
      </c>
      <c r="AG106">
        <f t="shared" si="4"/>
        <v>0</v>
      </c>
      <c r="AH106">
        <f t="shared" si="5"/>
        <v>0</v>
      </c>
      <c r="AI106" s="55" t="str">
        <f>IF(AH106=0,"",AH106/VLOOKUP(B106,Kraftvärmeprod!$B$1:$BC$480,MATCH("Summa tillförd energi exklusive rökgaskondensering",Kraftvärmeprod!$B$1:$BC$1,0),FALSE))</f>
        <v/>
      </c>
    </row>
    <row r="107" spans="1:35" x14ac:dyDescent="0.25">
      <c r="A107" s="28" t="s">
        <v>80</v>
      </c>
      <c r="B107" s="28" t="s">
        <v>134</v>
      </c>
      <c r="C107" s="28">
        <f>IF(ISERROR(1/VLOOKUP($B107,'Justerad allokering'!$B$2:$AG$462,MATCH(C$2,'Justerad allokering'!$B$2:$AF$2,0),FALSE)),VLOOKUP($B107,'Allokerad kvv'!$B$2:$AV$468,MATCH(C$2,'Allokerad kvv'!$B$2:$AV$2,0),FALSE),VLOOKUP($B107,'Justerad allokering'!$B$2:$AG$462,MATCH(C$2,'Justerad allokering'!$B$2:$AF$2,0),FALSE))</f>
        <v>0</v>
      </c>
      <c r="D107" s="28">
        <f>IF(ISERROR(1/VLOOKUP($B107,'Justerad allokering'!$B$2:$AG$462,MATCH(D$2,'Justerad allokering'!$B$2:$AF$2,0),FALSE)),VLOOKUP($B107,'Allokerad kvv'!$B$2:$AV$468,MATCH(D$2,'Allokerad kvv'!$B$2:$AV$2,0),FALSE),VLOOKUP($B107,'Justerad allokering'!$B$2:$AG$462,MATCH(D$2,'Justerad allokering'!$B$2:$AF$2,0),FALSE))</f>
        <v>0</v>
      </c>
      <c r="E107" s="28">
        <f>IF(ISERROR(1/VLOOKUP($B107,'Justerad allokering'!$B$2:$AG$462,MATCH(E$2,'Justerad allokering'!$B$2:$AF$2,0),FALSE)),VLOOKUP($B107,'Allokerad kvv'!$B$2:$AV$468,MATCH(E$2,'Allokerad kvv'!$B$2:$AV$2,0),FALSE),VLOOKUP($B107,'Justerad allokering'!$B$2:$AG$462,MATCH(E$2,'Justerad allokering'!$B$2:$AF$2,0),FALSE))</f>
        <v>0</v>
      </c>
      <c r="F107" s="28">
        <f>IF(ISERROR(1/VLOOKUP($B107,'Justerad allokering'!$B$2:$AG$462,MATCH(F$2,'Justerad allokering'!$B$2:$AF$2,0),FALSE)),VLOOKUP($B107,'Allokerad kvv'!$B$2:$AV$468,MATCH(F$2,'Allokerad kvv'!$B$2:$AV$2,0),FALSE),VLOOKUP($B107,'Justerad allokering'!$B$2:$AG$462,MATCH(F$2,'Justerad allokering'!$B$2:$AF$2,0),FALSE))</f>
        <v>0</v>
      </c>
      <c r="G107" s="28">
        <f>IF(ISERROR(1/VLOOKUP($B107,'Justerad allokering'!$B$2:$AG$462,MATCH(G$2,'Justerad allokering'!$B$2:$AF$2,0),FALSE)),VLOOKUP($B107,'Allokerad kvv'!$B$2:$AV$468,MATCH(G$2,'Allokerad kvv'!$B$2:$AV$2,0),FALSE),VLOOKUP($B107,'Justerad allokering'!$B$2:$AG$462,MATCH(G$2,'Justerad allokering'!$B$2:$AF$2,0),FALSE))</f>
        <v>0</v>
      </c>
      <c r="H107" s="28">
        <f>IF(ISERROR(1/VLOOKUP($B107,'Justerad allokering'!$B$2:$AG$462,MATCH(H$2,'Justerad allokering'!$B$2:$AF$2,0),FALSE)),VLOOKUP($B107,'Allokerad kvv'!$B$2:$AV$468,MATCH(H$2,'Allokerad kvv'!$B$2:$AV$2,0),FALSE),VLOOKUP($B107,'Justerad allokering'!$B$2:$AG$462,MATCH(H$2,'Justerad allokering'!$B$2:$AF$2,0),FALSE))</f>
        <v>0</v>
      </c>
      <c r="I107" s="28">
        <f>IF(ISERROR(1/VLOOKUP($B107,'Justerad allokering'!$B$2:$AG$462,MATCH(I$2,'Justerad allokering'!$B$2:$AF$2,0),FALSE)),VLOOKUP($B107,'Allokerad kvv'!$B$2:$AV$468,MATCH(I$2,'Allokerad kvv'!$B$2:$AV$2,0),FALSE),VLOOKUP($B107,'Justerad allokering'!$B$2:$AG$462,MATCH(I$2,'Justerad allokering'!$B$2:$AF$2,0),FALSE))</f>
        <v>0</v>
      </c>
      <c r="J107" s="28">
        <f>IF(ISERROR(1/VLOOKUP($B107,'Justerad allokering'!$B$2:$AG$462,MATCH(J$2,'Justerad allokering'!$B$2:$AF$2,0),FALSE)),VLOOKUP($B107,'Allokerad kvv'!$B$2:$AV$468,MATCH(J$2,'Allokerad kvv'!$B$2:$AV$2,0),FALSE),VLOOKUP($B107,'Justerad allokering'!$B$2:$AG$462,MATCH(J$2,'Justerad allokering'!$B$2:$AF$2,0),FALSE))</f>
        <v>0</v>
      </c>
      <c r="K107" s="28">
        <f>IF(ISERROR(1/VLOOKUP($B107,'Justerad allokering'!$B$2:$AG$462,MATCH(K$2,'Justerad allokering'!$B$2:$AF$2,0),FALSE)),VLOOKUP($B107,'Allokerad kvv'!$B$2:$AV$468,MATCH(K$2,'Allokerad kvv'!$B$2:$AV$2,0),FALSE),VLOOKUP($B107,'Justerad allokering'!$B$2:$AG$462,MATCH(K$2,'Justerad allokering'!$B$2:$AF$2,0),FALSE))</f>
        <v>0</v>
      </c>
      <c r="L107" s="28">
        <f>IF(ISERROR(1/VLOOKUP($B107,'Justerad allokering'!$B$2:$AG$462,MATCH(L$2,'Justerad allokering'!$B$2:$AF$2,0),FALSE)),VLOOKUP($B107,'Allokerad kvv'!$B$2:$AV$468,MATCH(L$2,'Allokerad kvv'!$B$2:$AV$2,0),FALSE),VLOOKUP($B107,'Justerad allokering'!$B$2:$AG$462,MATCH(L$2,'Justerad allokering'!$B$2:$AF$2,0),FALSE))</f>
        <v>0</v>
      </c>
      <c r="M107" s="28">
        <f>IF(ISERROR(1/VLOOKUP($B107,'Justerad allokering'!$B$2:$AG$462,MATCH(M$2,'Justerad allokering'!$B$2:$AF$2,0),FALSE)),VLOOKUP($B107,'Allokerad kvv'!$B$2:$AV$468,MATCH(M$2,'Allokerad kvv'!$B$2:$AV$2,0),FALSE),VLOOKUP($B107,'Justerad allokering'!$B$2:$AG$462,MATCH(M$2,'Justerad allokering'!$B$2:$AF$2,0),FALSE))</f>
        <v>0</v>
      </c>
      <c r="N107" s="28">
        <f>IF(ISERROR(1/VLOOKUP($B107,'Justerad allokering'!$B$2:$AG$462,MATCH(N$2,'Justerad allokering'!$B$2:$AF$2,0),FALSE)),VLOOKUP($B107,'Allokerad kvv'!$B$2:$AV$468,MATCH(N$2,'Allokerad kvv'!$B$2:$AV$2,0),FALSE),VLOOKUP($B107,'Justerad allokering'!$B$2:$AG$462,MATCH(N$2,'Justerad allokering'!$B$2:$AF$2,0),FALSE))</f>
        <v>0</v>
      </c>
      <c r="O107" s="28">
        <f>IF(ISERROR(1/VLOOKUP($B107,'Justerad allokering'!$B$2:$AG$462,MATCH(O$2,'Justerad allokering'!$B$2:$AF$2,0),FALSE)),VLOOKUP($B107,'Allokerad kvv'!$B$2:$AV$468,MATCH(O$2,'Allokerad kvv'!$B$2:$AV$2,0),FALSE),VLOOKUP($B107,'Justerad allokering'!$B$2:$AG$462,MATCH(O$2,'Justerad allokering'!$B$2:$AF$2,0),FALSE))</f>
        <v>0</v>
      </c>
      <c r="P107" s="28">
        <f>IF(ISERROR(1/VLOOKUP($B107,'Justerad allokering'!$B$2:$AG$462,MATCH(P$2,'Justerad allokering'!$B$2:$AF$2,0),FALSE)),VLOOKUP($B107,'Allokerad kvv'!$B$2:$AV$468,MATCH(P$2,'Allokerad kvv'!$B$2:$AV$2,0),FALSE),VLOOKUP($B107,'Justerad allokering'!$B$2:$AG$462,MATCH(P$2,'Justerad allokering'!$B$2:$AF$2,0),FALSE))</f>
        <v>0</v>
      </c>
      <c r="Q107" s="28">
        <f>IF(ISERROR(1/VLOOKUP($B107,'Justerad allokering'!$B$2:$AG$462,MATCH(Q$2,'Justerad allokering'!$B$2:$AF$2,0),FALSE)),VLOOKUP($B107,'Allokerad kvv'!$B$2:$AV$468,MATCH(Q$2,'Allokerad kvv'!$B$2:$AV$2,0),FALSE),VLOOKUP($B107,'Justerad allokering'!$B$2:$AG$462,MATCH(Q$2,'Justerad allokering'!$B$2:$AF$2,0),FALSE))</f>
        <v>0</v>
      </c>
      <c r="R107" s="28">
        <f>IF(ISERROR(1/VLOOKUP($B107,'Justerad allokering'!$B$2:$AG$462,MATCH(R$2,'Justerad allokering'!$B$2:$AF$2,0),FALSE)),VLOOKUP($B107,'Allokerad kvv'!$B$2:$AV$468,MATCH(R$2,'Allokerad kvv'!$B$2:$AV$2,0),FALSE),VLOOKUP($B107,'Justerad allokering'!$B$2:$AG$462,MATCH(R$2,'Justerad allokering'!$B$2:$AF$2,0),FALSE))</f>
        <v>0</v>
      </c>
      <c r="S107" s="28">
        <f>IF(ISERROR(1/VLOOKUP($B107,'Justerad allokering'!$B$2:$AG$462,MATCH(S$2,'Justerad allokering'!$B$2:$AF$2,0),FALSE)),VLOOKUP($B107,'Allokerad kvv'!$B$2:$AV$468,MATCH(S$2,'Allokerad kvv'!$B$2:$AV$2,0),FALSE),VLOOKUP($B107,'Justerad allokering'!$B$2:$AG$462,MATCH(S$2,'Justerad allokering'!$B$2:$AF$2,0),FALSE))</f>
        <v>0</v>
      </c>
      <c r="T107" s="28">
        <f>IF(ISERROR(1/VLOOKUP($B107,'Justerad allokering'!$B$2:$AG$462,MATCH(T$2,'Justerad allokering'!$B$2:$AF$2,0),FALSE)),VLOOKUP($B107,'Allokerad kvv'!$B$2:$AV$468,MATCH(T$2,'Allokerad kvv'!$B$2:$AV$2,0),FALSE),VLOOKUP($B107,'Justerad allokering'!$B$2:$AG$462,MATCH(T$2,'Justerad allokering'!$B$2:$AF$2,0),FALSE))</f>
        <v>0</v>
      </c>
      <c r="U107" s="28">
        <f>IF(ISERROR(1/VLOOKUP($B107,'Justerad allokering'!$B$2:$AG$462,MATCH(U$2,'Justerad allokering'!$B$2:$AF$2,0),FALSE)),VLOOKUP($B107,'Allokerad kvv'!$B$2:$AV$468,MATCH(U$2,'Allokerad kvv'!$B$2:$AV$2,0),FALSE),VLOOKUP($B107,'Justerad allokering'!$B$2:$AG$462,MATCH(U$2,'Justerad allokering'!$B$2:$AF$2,0),FALSE))</f>
        <v>0</v>
      </c>
      <c r="V107" s="28">
        <f>IF(ISERROR(1/VLOOKUP($B107,'Justerad allokering'!$B$2:$AG$462,MATCH(V$2,'Justerad allokering'!$B$2:$AF$2,0),FALSE)),VLOOKUP($B107,'Allokerad kvv'!$B$2:$AV$468,MATCH(V$2,'Allokerad kvv'!$B$2:$AV$2,0),FALSE),VLOOKUP($B107,'Justerad allokering'!$B$2:$AG$462,MATCH(V$2,'Justerad allokering'!$B$2:$AF$2,0),FALSE))</f>
        <v>0</v>
      </c>
      <c r="W107" s="28">
        <f>IF(ISERROR(1/VLOOKUP($B107,'Justerad allokering'!$B$2:$AG$462,MATCH(W$2,'Justerad allokering'!$B$2:$AF$2,0),FALSE)),VLOOKUP($B107,'Allokerad kvv'!$B$2:$AV$468,MATCH(W$2,'Allokerad kvv'!$B$2:$AV$2,0),FALSE),VLOOKUP($B107,'Justerad allokering'!$B$2:$AG$462,MATCH(W$2,'Justerad allokering'!$B$2:$AF$2,0),FALSE))</f>
        <v>0</v>
      </c>
      <c r="X107" s="28">
        <f>IF(ISERROR(1/VLOOKUP($B107,'Justerad allokering'!$B$2:$AG$462,MATCH(X$2,'Justerad allokering'!$B$2:$AF$2,0),FALSE)),VLOOKUP($B107,'Allokerad kvv'!$B$2:$AV$468,MATCH(X$2,'Allokerad kvv'!$B$2:$AV$2,0),FALSE),VLOOKUP($B107,'Justerad allokering'!$B$2:$AG$462,MATCH(X$2,'Justerad allokering'!$B$2:$AF$2,0),FALSE))</f>
        <v>0</v>
      </c>
      <c r="Y107" s="28">
        <f>IF(ISERROR(1/VLOOKUP($B107,'Justerad allokering'!$B$2:$AG$462,MATCH(Y$2,'Justerad allokering'!$B$2:$AF$2,0),FALSE)),VLOOKUP($B107,'Allokerad kvv'!$B$2:$AV$468,MATCH(Y$2,'Allokerad kvv'!$B$2:$AV$2,0),FALSE),VLOOKUP($B107,'Justerad allokering'!$B$2:$AG$462,MATCH(Y$2,'Justerad allokering'!$B$2:$AF$2,0),FALSE))</f>
        <v>0</v>
      </c>
      <c r="Z107" s="28">
        <f>IF(ISERROR(1/VLOOKUP($B107,'Justerad allokering'!$B$2:$AG$462,MATCH(Z$2,'Justerad allokering'!$B$2:$AF$2,0),FALSE)),VLOOKUP($B107,'Allokerad kvv'!$B$2:$AV$468,MATCH(Z$2,'Allokerad kvv'!$B$2:$AV$2,0),FALSE),VLOOKUP($B107,'Justerad allokering'!$B$2:$AG$462,MATCH(Z$2,'Justerad allokering'!$B$2:$AF$2,0),FALSE))</f>
        <v>0</v>
      </c>
      <c r="AA107" s="28"/>
      <c r="AB107" s="28"/>
      <c r="AE107">
        <f t="shared" si="3"/>
        <v>0</v>
      </c>
      <c r="AG107">
        <f t="shared" si="4"/>
        <v>0</v>
      </c>
      <c r="AH107">
        <f t="shared" si="5"/>
        <v>0</v>
      </c>
      <c r="AI107" s="55" t="str">
        <f>IF(AH107=0,"",AH107/VLOOKUP(B107,Kraftvärmeprod!$B$1:$BC$480,MATCH("Summa tillförd energi exklusive rökgaskondensering",Kraftvärmeprod!$B$1:$BC$1,0),FALSE))</f>
        <v/>
      </c>
    </row>
    <row r="108" spans="1:35" x14ac:dyDescent="0.25">
      <c r="A108" s="28" t="s">
        <v>135</v>
      </c>
      <c r="B108" s="28" t="s">
        <v>136</v>
      </c>
      <c r="C108" s="28">
        <f>IF(ISERROR(1/VLOOKUP($B108,'Justerad allokering'!$B$2:$AG$462,MATCH(C$2,'Justerad allokering'!$B$2:$AF$2,0),FALSE)),VLOOKUP($B108,'Allokerad kvv'!$B$2:$AV$468,MATCH(C$2,'Allokerad kvv'!$B$2:$AV$2,0),FALSE),VLOOKUP($B108,'Justerad allokering'!$B$2:$AG$462,MATCH(C$2,'Justerad allokering'!$B$2:$AF$2,0),FALSE))</f>
        <v>0</v>
      </c>
      <c r="D108" s="28">
        <f>IF(ISERROR(1/VLOOKUP($B108,'Justerad allokering'!$B$2:$AG$462,MATCH(D$2,'Justerad allokering'!$B$2:$AF$2,0),FALSE)),VLOOKUP($B108,'Allokerad kvv'!$B$2:$AV$468,MATCH(D$2,'Allokerad kvv'!$B$2:$AV$2,0),FALSE),VLOOKUP($B108,'Justerad allokering'!$B$2:$AG$462,MATCH(D$2,'Justerad allokering'!$B$2:$AF$2,0),FALSE))</f>
        <v>0</v>
      </c>
      <c r="E108" s="28">
        <f>IF(ISERROR(1/VLOOKUP($B108,'Justerad allokering'!$B$2:$AG$462,MATCH(E$2,'Justerad allokering'!$B$2:$AF$2,0),FALSE)),VLOOKUP($B108,'Allokerad kvv'!$B$2:$AV$468,MATCH(E$2,'Allokerad kvv'!$B$2:$AV$2,0),FALSE),VLOOKUP($B108,'Justerad allokering'!$B$2:$AG$462,MATCH(E$2,'Justerad allokering'!$B$2:$AF$2,0),FALSE))</f>
        <v>0</v>
      </c>
      <c r="F108" s="28">
        <f>IF(ISERROR(1/VLOOKUP($B108,'Justerad allokering'!$B$2:$AG$462,MATCH(F$2,'Justerad allokering'!$B$2:$AF$2,0),FALSE)),VLOOKUP($B108,'Allokerad kvv'!$B$2:$AV$468,MATCH(F$2,'Allokerad kvv'!$B$2:$AV$2,0),FALSE),VLOOKUP($B108,'Justerad allokering'!$B$2:$AG$462,MATCH(F$2,'Justerad allokering'!$B$2:$AF$2,0),FALSE))</f>
        <v>0</v>
      </c>
      <c r="G108" s="28">
        <f>IF(ISERROR(1/VLOOKUP($B108,'Justerad allokering'!$B$2:$AG$462,MATCH(G$2,'Justerad allokering'!$B$2:$AF$2,0),FALSE)),VLOOKUP($B108,'Allokerad kvv'!$B$2:$AV$468,MATCH(G$2,'Allokerad kvv'!$B$2:$AV$2,0),FALSE),VLOOKUP($B108,'Justerad allokering'!$B$2:$AG$462,MATCH(G$2,'Justerad allokering'!$B$2:$AF$2,0),FALSE))</f>
        <v>0</v>
      </c>
      <c r="H108" s="28">
        <f>IF(ISERROR(1/VLOOKUP($B108,'Justerad allokering'!$B$2:$AG$462,MATCH(H$2,'Justerad allokering'!$B$2:$AF$2,0),FALSE)),VLOOKUP($B108,'Allokerad kvv'!$B$2:$AV$468,MATCH(H$2,'Allokerad kvv'!$B$2:$AV$2,0),FALSE),VLOOKUP($B108,'Justerad allokering'!$B$2:$AG$462,MATCH(H$2,'Justerad allokering'!$B$2:$AF$2,0),FALSE))</f>
        <v>0</v>
      </c>
      <c r="I108" s="28">
        <f>IF(ISERROR(1/VLOOKUP($B108,'Justerad allokering'!$B$2:$AG$462,MATCH(I$2,'Justerad allokering'!$B$2:$AF$2,0),FALSE)),VLOOKUP($B108,'Allokerad kvv'!$B$2:$AV$468,MATCH(I$2,'Allokerad kvv'!$B$2:$AV$2,0),FALSE),VLOOKUP($B108,'Justerad allokering'!$B$2:$AG$462,MATCH(I$2,'Justerad allokering'!$B$2:$AF$2,0),FALSE))</f>
        <v>0</v>
      </c>
      <c r="J108" s="28">
        <f>IF(ISERROR(1/VLOOKUP($B108,'Justerad allokering'!$B$2:$AG$462,MATCH(J$2,'Justerad allokering'!$B$2:$AF$2,0),FALSE)),VLOOKUP($B108,'Allokerad kvv'!$B$2:$AV$468,MATCH(J$2,'Allokerad kvv'!$B$2:$AV$2,0),FALSE),VLOOKUP($B108,'Justerad allokering'!$B$2:$AG$462,MATCH(J$2,'Justerad allokering'!$B$2:$AF$2,0),FALSE))</f>
        <v>0</v>
      </c>
      <c r="K108" s="28">
        <f>IF(ISERROR(1/VLOOKUP($B108,'Justerad allokering'!$B$2:$AG$462,MATCH(K$2,'Justerad allokering'!$B$2:$AF$2,0),FALSE)),VLOOKUP($B108,'Allokerad kvv'!$B$2:$AV$468,MATCH(K$2,'Allokerad kvv'!$B$2:$AV$2,0),FALSE),VLOOKUP($B108,'Justerad allokering'!$B$2:$AG$462,MATCH(K$2,'Justerad allokering'!$B$2:$AF$2,0),FALSE))</f>
        <v>0</v>
      </c>
      <c r="L108" s="28">
        <f>IF(ISERROR(1/VLOOKUP($B108,'Justerad allokering'!$B$2:$AG$462,MATCH(L$2,'Justerad allokering'!$B$2:$AF$2,0),FALSE)),VLOOKUP($B108,'Allokerad kvv'!$B$2:$AV$468,MATCH(L$2,'Allokerad kvv'!$B$2:$AV$2,0),FALSE),VLOOKUP($B108,'Justerad allokering'!$B$2:$AG$462,MATCH(L$2,'Justerad allokering'!$B$2:$AF$2,0),FALSE))</f>
        <v>0</v>
      </c>
      <c r="M108" s="28">
        <f>IF(ISERROR(1/VLOOKUP($B108,'Justerad allokering'!$B$2:$AG$462,MATCH(M$2,'Justerad allokering'!$B$2:$AF$2,0),FALSE)),VLOOKUP($B108,'Allokerad kvv'!$B$2:$AV$468,MATCH(M$2,'Allokerad kvv'!$B$2:$AV$2,0),FALSE),VLOOKUP($B108,'Justerad allokering'!$B$2:$AG$462,MATCH(M$2,'Justerad allokering'!$B$2:$AF$2,0),FALSE))</f>
        <v>0</v>
      </c>
      <c r="N108" s="28">
        <f>IF(ISERROR(1/VLOOKUP($B108,'Justerad allokering'!$B$2:$AG$462,MATCH(N$2,'Justerad allokering'!$B$2:$AF$2,0),FALSE)),VLOOKUP($B108,'Allokerad kvv'!$B$2:$AV$468,MATCH(N$2,'Allokerad kvv'!$B$2:$AV$2,0),FALSE),VLOOKUP($B108,'Justerad allokering'!$B$2:$AG$462,MATCH(N$2,'Justerad allokering'!$B$2:$AF$2,0),FALSE))</f>
        <v>0</v>
      </c>
      <c r="O108" s="28">
        <f>IF(ISERROR(1/VLOOKUP($B108,'Justerad allokering'!$B$2:$AG$462,MATCH(O$2,'Justerad allokering'!$B$2:$AF$2,0),FALSE)),VLOOKUP($B108,'Allokerad kvv'!$B$2:$AV$468,MATCH(O$2,'Allokerad kvv'!$B$2:$AV$2,0),FALSE),VLOOKUP($B108,'Justerad allokering'!$B$2:$AG$462,MATCH(O$2,'Justerad allokering'!$B$2:$AF$2,0),FALSE))</f>
        <v>0</v>
      </c>
      <c r="P108" s="28">
        <f>IF(ISERROR(1/VLOOKUP($B108,'Justerad allokering'!$B$2:$AG$462,MATCH(P$2,'Justerad allokering'!$B$2:$AF$2,0),FALSE)),VLOOKUP($B108,'Allokerad kvv'!$B$2:$AV$468,MATCH(P$2,'Allokerad kvv'!$B$2:$AV$2,0),FALSE),VLOOKUP($B108,'Justerad allokering'!$B$2:$AG$462,MATCH(P$2,'Justerad allokering'!$B$2:$AF$2,0),FALSE))</f>
        <v>0</v>
      </c>
      <c r="Q108" s="28">
        <f>IF(ISERROR(1/VLOOKUP($B108,'Justerad allokering'!$B$2:$AG$462,MATCH(Q$2,'Justerad allokering'!$B$2:$AF$2,0),FALSE)),VLOOKUP($B108,'Allokerad kvv'!$B$2:$AV$468,MATCH(Q$2,'Allokerad kvv'!$B$2:$AV$2,0),FALSE),VLOOKUP($B108,'Justerad allokering'!$B$2:$AG$462,MATCH(Q$2,'Justerad allokering'!$B$2:$AF$2,0),FALSE))</f>
        <v>0</v>
      </c>
      <c r="R108" s="28">
        <f>IF(ISERROR(1/VLOOKUP($B108,'Justerad allokering'!$B$2:$AG$462,MATCH(R$2,'Justerad allokering'!$B$2:$AF$2,0),FALSE)),VLOOKUP($B108,'Allokerad kvv'!$B$2:$AV$468,MATCH(R$2,'Allokerad kvv'!$B$2:$AV$2,0),FALSE),VLOOKUP($B108,'Justerad allokering'!$B$2:$AG$462,MATCH(R$2,'Justerad allokering'!$B$2:$AF$2,0),FALSE))</f>
        <v>0</v>
      </c>
      <c r="S108" s="28">
        <f>IF(ISERROR(1/VLOOKUP($B108,'Justerad allokering'!$B$2:$AG$462,MATCH(S$2,'Justerad allokering'!$B$2:$AF$2,0),FALSE)),VLOOKUP($B108,'Allokerad kvv'!$B$2:$AV$468,MATCH(S$2,'Allokerad kvv'!$B$2:$AV$2,0),FALSE),VLOOKUP($B108,'Justerad allokering'!$B$2:$AG$462,MATCH(S$2,'Justerad allokering'!$B$2:$AF$2,0),FALSE))</f>
        <v>0</v>
      </c>
      <c r="T108" s="28">
        <f>IF(ISERROR(1/VLOOKUP($B108,'Justerad allokering'!$B$2:$AG$462,MATCH(T$2,'Justerad allokering'!$B$2:$AF$2,0),FALSE)),VLOOKUP($B108,'Allokerad kvv'!$B$2:$AV$468,MATCH(T$2,'Allokerad kvv'!$B$2:$AV$2,0),FALSE),VLOOKUP($B108,'Justerad allokering'!$B$2:$AG$462,MATCH(T$2,'Justerad allokering'!$B$2:$AF$2,0),FALSE))</f>
        <v>0</v>
      </c>
      <c r="U108" s="28">
        <f>IF(ISERROR(1/VLOOKUP($B108,'Justerad allokering'!$B$2:$AG$462,MATCH(U$2,'Justerad allokering'!$B$2:$AF$2,0),FALSE)),VLOOKUP($B108,'Allokerad kvv'!$B$2:$AV$468,MATCH(U$2,'Allokerad kvv'!$B$2:$AV$2,0),FALSE),VLOOKUP($B108,'Justerad allokering'!$B$2:$AG$462,MATCH(U$2,'Justerad allokering'!$B$2:$AF$2,0),FALSE))</f>
        <v>0</v>
      </c>
      <c r="V108" s="28">
        <f>IF(ISERROR(1/VLOOKUP($B108,'Justerad allokering'!$B$2:$AG$462,MATCH(V$2,'Justerad allokering'!$B$2:$AF$2,0),FALSE)),VLOOKUP($B108,'Allokerad kvv'!$B$2:$AV$468,MATCH(V$2,'Allokerad kvv'!$B$2:$AV$2,0),FALSE),VLOOKUP($B108,'Justerad allokering'!$B$2:$AG$462,MATCH(V$2,'Justerad allokering'!$B$2:$AF$2,0),FALSE))</f>
        <v>0</v>
      </c>
      <c r="W108" s="28">
        <f>IF(ISERROR(1/VLOOKUP($B108,'Justerad allokering'!$B$2:$AG$462,MATCH(W$2,'Justerad allokering'!$B$2:$AF$2,0),FALSE)),VLOOKUP($B108,'Allokerad kvv'!$B$2:$AV$468,MATCH(W$2,'Allokerad kvv'!$B$2:$AV$2,0),FALSE),VLOOKUP($B108,'Justerad allokering'!$B$2:$AG$462,MATCH(W$2,'Justerad allokering'!$B$2:$AF$2,0),FALSE))</f>
        <v>0</v>
      </c>
      <c r="X108" s="28">
        <f>IF(ISERROR(1/VLOOKUP($B108,'Justerad allokering'!$B$2:$AG$462,MATCH(X$2,'Justerad allokering'!$B$2:$AF$2,0),FALSE)),VLOOKUP($B108,'Allokerad kvv'!$B$2:$AV$468,MATCH(X$2,'Allokerad kvv'!$B$2:$AV$2,0),FALSE),VLOOKUP($B108,'Justerad allokering'!$B$2:$AG$462,MATCH(X$2,'Justerad allokering'!$B$2:$AF$2,0),FALSE))</f>
        <v>0</v>
      </c>
      <c r="Y108" s="28">
        <f>IF(ISERROR(1/VLOOKUP($B108,'Justerad allokering'!$B$2:$AG$462,MATCH(Y$2,'Justerad allokering'!$B$2:$AF$2,0),FALSE)),VLOOKUP($B108,'Allokerad kvv'!$B$2:$AV$468,MATCH(Y$2,'Allokerad kvv'!$B$2:$AV$2,0),FALSE),VLOOKUP($B108,'Justerad allokering'!$B$2:$AG$462,MATCH(Y$2,'Justerad allokering'!$B$2:$AF$2,0),FALSE))</f>
        <v>0</v>
      </c>
      <c r="Z108" s="28">
        <f>IF(ISERROR(1/VLOOKUP($B108,'Justerad allokering'!$B$2:$AG$462,MATCH(Z$2,'Justerad allokering'!$B$2:$AF$2,0),FALSE)),VLOOKUP($B108,'Allokerad kvv'!$B$2:$AV$468,MATCH(Z$2,'Allokerad kvv'!$B$2:$AV$2,0),FALSE),VLOOKUP($B108,'Justerad allokering'!$B$2:$AG$462,MATCH(Z$2,'Justerad allokering'!$B$2:$AF$2,0),FALSE))</f>
        <v>0</v>
      </c>
      <c r="AA108" s="28"/>
      <c r="AB108" s="28"/>
      <c r="AE108">
        <f t="shared" si="3"/>
        <v>0</v>
      </c>
      <c r="AG108">
        <f t="shared" si="4"/>
        <v>0</v>
      </c>
      <c r="AH108">
        <f t="shared" si="5"/>
        <v>0</v>
      </c>
      <c r="AI108" s="55" t="str">
        <f>IF(AH108=0,"",AH108/VLOOKUP(B108,Kraftvärmeprod!$B$1:$BC$480,MATCH("Summa tillförd energi exklusive rökgaskondensering",Kraftvärmeprod!$B$1:$BC$1,0),FALSE))</f>
        <v/>
      </c>
    </row>
    <row r="109" spans="1:35" x14ac:dyDescent="0.25">
      <c r="A109" s="28" t="s">
        <v>137</v>
      </c>
      <c r="B109" s="28" t="s">
        <v>138</v>
      </c>
      <c r="C109" s="28">
        <f>IF(ISERROR(1/VLOOKUP($B109,'Justerad allokering'!$B$2:$AG$462,MATCH(C$2,'Justerad allokering'!$B$2:$AF$2,0),FALSE)),VLOOKUP($B109,'Allokerad kvv'!$B$2:$AV$468,MATCH(C$2,'Allokerad kvv'!$B$2:$AV$2,0),FALSE),VLOOKUP($B109,'Justerad allokering'!$B$2:$AG$462,MATCH(C$2,'Justerad allokering'!$B$2:$AF$2,0),FALSE))</f>
        <v>82.342500000000001</v>
      </c>
      <c r="D109" s="28">
        <f>IF(ISERROR(1/VLOOKUP($B109,'Justerad allokering'!$B$2:$AG$462,MATCH(D$2,'Justerad allokering'!$B$2:$AF$2,0),FALSE)),VLOOKUP($B109,'Allokerad kvv'!$B$2:$AV$468,MATCH(D$2,'Allokerad kvv'!$B$2:$AV$2,0),FALSE),VLOOKUP($B109,'Justerad allokering'!$B$2:$AG$462,MATCH(D$2,'Justerad allokering'!$B$2:$AF$2,0),FALSE))</f>
        <v>0</v>
      </c>
      <c r="E109" s="28">
        <f>IF(ISERROR(1/VLOOKUP($B109,'Justerad allokering'!$B$2:$AG$462,MATCH(E$2,'Justerad allokering'!$B$2:$AF$2,0),FALSE)),VLOOKUP($B109,'Allokerad kvv'!$B$2:$AV$468,MATCH(E$2,'Allokerad kvv'!$B$2:$AV$2,0),FALSE),VLOOKUP($B109,'Justerad allokering'!$B$2:$AG$462,MATCH(E$2,'Justerad allokering'!$B$2:$AF$2,0),FALSE))</f>
        <v>0</v>
      </c>
      <c r="F109" s="28">
        <f>IF(ISERROR(1/VLOOKUP($B109,'Justerad allokering'!$B$2:$AG$462,MATCH(F$2,'Justerad allokering'!$B$2:$AF$2,0),FALSE)),VLOOKUP($B109,'Allokerad kvv'!$B$2:$AV$468,MATCH(F$2,'Allokerad kvv'!$B$2:$AV$2,0),FALSE),VLOOKUP($B109,'Justerad allokering'!$B$2:$AG$462,MATCH(F$2,'Justerad allokering'!$B$2:$AF$2,0),FALSE))</f>
        <v>0</v>
      </c>
      <c r="G109" s="28">
        <f>IF(ISERROR(1/VLOOKUP($B109,'Justerad allokering'!$B$2:$AG$462,MATCH(G$2,'Justerad allokering'!$B$2:$AF$2,0),FALSE)),VLOOKUP($B109,'Allokerad kvv'!$B$2:$AV$468,MATCH(G$2,'Allokerad kvv'!$B$2:$AV$2,0),FALSE),VLOOKUP($B109,'Justerad allokering'!$B$2:$AG$462,MATCH(G$2,'Justerad allokering'!$B$2:$AF$2,0),FALSE))</f>
        <v>0</v>
      </c>
      <c r="H109" s="28">
        <f>IF(ISERROR(1/VLOOKUP($B109,'Justerad allokering'!$B$2:$AG$462,MATCH(H$2,'Justerad allokering'!$B$2:$AF$2,0),FALSE)),VLOOKUP($B109,'Allokerad kvv'!$B$2:$AV$468,MATCH(H$2,'Allokerad kvv'!$B$2:$AV$2,0),FALSE),VLOOKUP($B109,'Justerad allokering'!$B$2:$AG$462,MATCH(H$2,'Justerad allokering'!$B$2:$AF$2,0),FALSE))</f>
        <v>0</v>
      </c>
      <c r="I109" s="28">
        <f>IF(ISERROR(1/VLOOKUP($B109,'Justerad allokering'!$B$2:$AG$462,MATCH(I$2,'Justerad allokering'!$B$2:$AF$2,0),FALSE)),VLOOKUP($B109,'Allokerad kvv'!$B$2:$AV$468,MATCH(I$2,'Allokerad kvv'!$B$2:$AV$2,0),FALSE),VLOOKUP($B109,'Justerad allokering'!$B$2:$AG$462,MATCH(I$2,'Justerad allokering'!$B$2:$AF$2,0),FALSE))</f>
        <v>0</v>
      </c>
      <c r="J109" s="28">
        <f>IF(ISERROR(1/VLOOKUP($B109,'Justerad allokering'!$B$2:$AG$462,MATCH(J$2,'Justerad allokering'!$B$2:$AF$2,0),FALSE)),VLOOKUP($B109,'Allokerad kvv'!$B$2:$AV$468,MATCH(J$2,'Allokerad kvv'!$B$2:$AV$2,0),FALSE),VLOOKUP($B109,'Justerad allokering'!$B$2:$AG$462,MATCH(J$2,'Justerad allokering'!$B$2:$AF$2,0),FALSE))</f>
        <v>0</v>
      </c>
      <c r="K109" s="28">
        <f>IF(ISERROR(1/VLOOKUP($B109,'Justerad allokering'!$B$2:$AG$462,MATCH(K$2,'Justerad allokering'!$B$2:$AF$2,0),FALSE)),VLOOKUP($B109,'Allokerad kvv'!$B$2:$AV$468,MATCH(K$2,'Allokerad kvv'!$B$2:$AV$2,0),FALSE),VLOOKUP($B109,'Justerad allokering'!$B$2:$AG$462,MATCH(K$2,'Justerad allokering'!$B$2:$AF$2,0),FALSE))</f>
        <v>0</v>
      </c>
      <c r="L109" s="28">
        <f>IF(ISERROR(1/VLOOKUP($B109,'Justerad allokering'!$B$2:$AG$462,MATCH(L$2,'Justerad allokering'!$B$2:$AF$2,0),FALSE)),VLOOKUP($B109,'Allokerad kvv'!$B$2:$AV$468,MATCH(L$2,'Allokerad kvv'!$B$2:$AV$2,0),FALSE),VLOOKUP($B109,'Justerad allokering'!$B$2:$AG$462,MATCH(L$2,'Justerad allokering'!$B$2:$AF$2,0),FALSE))</f>
        <v>0</v>
      </c>
      <c r="M109" s="28">
        <f>IF(ISERROR(1/VLOOKUP($B109,'Justerad allokering'!$B$2:$AG$462,MATCH(M$2,'Justerad allokering'!$B$2:$AF$2,0),FALSE)),VLOOKUP($B109,'Allokerad kvv'!$B$2:$AV$468,MATCH(M$2,'Allokerad kvv'!$B$2:$AV$2,0),FALSE),VLOOKUP($B109,'Justerad allokering'!$B$2:$AG$462,MATCH(M$2,'Justerad allokering'!$B$2:$AF$2,0),FALSE))</f>
        <v>0</v>
      </c>
      <c r="N109" s="28">
        <f>IF(ISERROR(1/VLOOKUP($B109,'Justerad allokering'!$B$2:$AG$462,MATCH(N$2,'Justerad allokering'!$B$2:$AF$2,0),FALSE)),VLOOKUP($B109,'Allokerad kvv'!$B$2:$AV$468,MATCH(N$2,'Allokerad kvv'!$B$2:$AV$2,0),FALSE),VLOOKUP($B109,'Justerad allokering'!$B$2:$AG$462,MATCH(N$2,'Justerad allokering'!$B$2:$AF$2,0),FALSE))</f>
        <v>0</v>
      </c>
      <c r="O109" s="28">
        <f>IF(ISERROR(1/VLOOKUP($B109,'Justerad allokering'!$B$2:$AG$462,MATCH(O$2,'Justerad allokering'!$B$2:$AF$2,0),FALSE)),VLOOKUP($B109,'Allokerad kvv'!$B$2:$AV$468,MATCH(O$2,'Allokerad kvv'!$B$2:$AV$2,0),FALSE),VLOOKUP($B109,'Justerad allokering'!$B$2:$AG$462,MATCH(O$2,'Justerad allokering'!$B$2:$AF$2,0),FALSE))</f>
        <v>0</v>
      </c>
      <c r="P109" s="28">
        <f>IF(ISERROR(1/VLOOKUP($B109,'Justerad allokering'!$B$2:$AG$462,MATCH(P$2,'Justerad allokering'!$B$2:$AF$2,0),FALSE)),VLOOKUP($B109,'Allokerad kvv'!$B$2:$AV$468,MATCH(P$2,'Allokerad kvv'!$B$2:$AV$2,0),FALSE),VLOOKUP($B109,'Justerad allokering'!$B$2:$AG$462,MATCH(P$2,'Justerad allokering'!$B$2:$AF$2,0),FALSE))</f>
        <v>0</v>
      </c>
      <c r="Q109" s="28">
        <f>IF(ISERROR(1/VLOOKUP($B109,'Justerad allokering'!$B$2:$AG$462,MATCH(Q$2,'Justerad allokering'!$B$2:$AF$2,0),FALSE)),VLOOKUP($B109,'Allokerad kvv'!$B$2:$AV$468,MATCH(Q$2,'Allokerad kvv'!$B$2:$AV$2,0),FALSE),VLOOKUP($B109,'Justerad allokering'!$B$2:$AG$462,MATCH(Q$2,'Justerad allokering'!$B$2:$AF$2,0),FALSE))</f>
        <v>0</v>
      </c>
      <c r="R109" s="28">
        <f>IF(ISERROR(1/VLOOKUP($B109,'Justerad allokering'!$B$2:$AG$462,MATCH(R$2,'Justerad allokering'!$B$2:$AF$2,0),FALSE)),VLOOKUP($B109,'Allokerad kvv'!$B$2:$AV$468,MATCH(R$2,'Allokerad kvv'!$B$2:$AV$2,0),FALSE),VLOOKUP($B109,'Justerad allokering'!$B$2:$AG$462,MATCH(R$2,'Justerad allokering'!$B$2:$AF$2,0),FALSE))</f>
        <v>0</v>
      </c>
      <c r="S109" s="28">
        <f>IF(ISERROR(1/VLOOKUP($B109,'Justerad allokering'!$B$2:$AG$462,MATCH(S$2,'Justerad allokering'!$B$2:$AF$2,0),FALSE)),VLOOKUP($B109,'Allokerad kvv'!$B$2:$AV$468,MATCH(S$2,'Allokerad kvv'!$B$2:$AV$2,0),FALSE),VLOOKUP($B109,'Justerad allokering'!$B$2:$AG$462,MATCH(S$2,'Justerad allokering'!$B$2:$AF$2,0),FALSE))</f>
        <v>0</v>
      </c>
      <c r="T109" s="28">
        <f>IF(ISERROR(1/VLOOKUP($B109,'Justerad allokering'!$B$2:$AG$462,MATCH(T$2,'Justerad allokering'!$B$2:$AF$2,0),FALSE)),VLOOKUP($B109,'Allokerad kvv'!$B$2:$AV$468,MATCH(T$2,'Allokerad kvv'!$B$2:$AV$2,0),FALSE),VLOOKUP($B109,'Justerad allokering'!$B$2:$AG$462,MATCH(T$2,'Justerad allokering'!$B$2:$AF$2,0),FALSE))</f>
        <v>0</v>
      </c>
      <c r="U109" s="28">
        <f>IF(ISERROR(1/VLOOKUP($B109,'Justerad allokering'!$B$2:$AG$462,MATCH(U$2,'Justerad allokering'!$B$2:$AF$2,0),FALSE)),VLOOKUP($B109,'Allokerad kvv'!$B$2:$AV$468,MATCH(U$2,'Allokerad kvv'!$B$2:$AV$2,0),FALSE),VLOOKUP($B109,'Justerad allokering'!$B$2:$AG$462,MATCH(U$2,'Justerad allokering'!$B$2:$AF$2,0),FALSE))</f>
        <v>0</v>
      </c>
      <c r="V109" s="28">
        <f>IF(ISERROR(1/VLOOKUP($B109,'Justerad allokering'!$B$2:$AG$462,MATCH(V$2,'Justerad allokering'!$B$2:$AF$2,0),FALSE)),VLOOKUP($B109,'Allokerad kvv'!$B$2:$AV$468,MATCH(V$2,'Allokerad kvv'!$B$2:$AV$2,0),FALSE),VLOOKUP($B109,'Justerad allokering'!$B$2:$AG$462,MATCH(V$2,'Justerad allokering'!$B$2:$AF$2,0),FALSE))</f>
        <v>0</v>
      </c>
      <c r="W109" s="28">
        <f>IF(ISERROR(1/VLOOKUP($B109,'Justerad allokering'!$B$2:$AG$462,MATCH(W$2,'Justerad allokering'!$B$2:$AF$2,0),FALSE)),VLOOKUP($B109,'Allokerad kvv'!$B$2:$AV$468,MATCH(W$2,'Allokerad kvv'!$B$2:$AV$2,0),FALSE),VLOOKUP($B109,'Justerad allokering'!$B$2:$AG$462,MATCH(W$2,'Justerad allokering'!$B$2:$AF$2,0),FALSE))</f>
        <v>0</v>
      </c>
      <c r="X109" s="28">
        <f>IF(ISERROR(1/VLOOKUP($B109,'Justerad allokering'!$B$2:$AG$462,MATCH(X$2,'Justerad allokering'!$B$2:$AF$2,0),FALSE)),VLOOKUP($B109,'Allokerad kvv'!$B$2:$AV$468,MATCH(X$2,'Allokerad kvv'!$B$2:$AV$2,0),FALSE),VLOOKUP($B109,'Justerad allokering'!$B$2:$AG$462,MATCH(X$2,'Justerad allokering'!$B$2:$AF$2,0),FALSE))</f>
        <v>0</v>
      </c>
      <c r="Y109" s="28">
        <f>IF(ISERROR(1/VLOOKUP($B109,'Justerad allokering'!$B$2:$AG$462,MATCH(Y$2,'Justerad allokering'!$B$2:$AF$2,0),FALSE)),VLOOKUP($B109,'Allokerad kvv'!$B$2:$AV$468,MATCH(Y$2,'Allokerad kvv'!$B$2:$AV$2,0),FALSE),VLOOKUP($B109,'Justerad allokering'!$B$2:$AG$462,MATCH(Y$2,'Justerad allokering'!$B$2:$AF$2,0),FALSE))</f>
        <v>0</v>
      </c>
      <c r="Z109" s="28">
        <f>IF(ISERROR(1/VLOOKUP($B109,'Justerad allokering'!$B$2:$AG$462,MATCH(Z$2,'Justerad allokering'!$B$2:$AF$2,0),FALSE)),VLOOKUP($B109,'Allokerad kvv'!$B$2:$AV$468,MATCH(Z$2,'Allokerad kvv'!$B$2:$AV$2,0),FALSE),VLOOKUP($B109,'Justerad allokering'!$B$2:$AG$462,MATCH(Z$2,'Justerad allokering'!$B$2:$AF$2,0),FALSE))</f>
        <v>0</v>
      </c>
      <c r="AA109" s="28"/>
      <c r="AB109" s="28"/>
      <c r="AE109">
        <f t="shared" si="3"/>
        <v>82.342500000000001</v>
      </c>
      <c r="AG109">
        <f t="shared" si="4"/>
        <v>82.342500000000001</v>
      </c>
      <c r="AH109">
        <f t="shared" si="5"/>
        <v>82.342500000000001</v>
      </c>
      <c r="AI109" s="55">
        <f>IF(AH109=0,"",AH109/VLOOKUP(B109,Kraftvärmeprod!$B$1:$BC$480,MATCH("Summa tillförd energi exklusive rökgaskondensering",Kraftvärmeprod!$B$1:$BC$1,0),FALSE))</f>
        <v>0.65528533571013614</v>
      </c>
    </row>
    <row r="110" spans="1:35" x14ac:dyDescent="0.25">
      <c r="A110" s="28" t="s">
        <v>137</v>
      </c>
      <c r="B110" s="28" t="s">
        <v>139</v>
      </c>
      <c r="C110" s="28">
        <f>IF(ISERROR(1/VLOOKUP($B110,'Justerad allokering'!$B$2:$AG$462,MATCH(C$2,'Justerad allokering'!$B$2:$AF$2,0),FALSE)),VLOOKUP($B110,'Allokerad kvv'!$B$2:$AV$468,MATCH(C$2,'Allokerad kvv'!$B$2:$AV$2,0),FALSE),VLOOKUP($B110,'Justerad allokering'!$B$2:$AG$462,MATCH(C$2,'Justerad allokering'!$B$2:$AF$2,0),FALSE))</f>
        <v>0</v>
      </c>
      <c r="D110" s="28">
        <f>IF(ISERROR(1/VLOOKUP($B110,'Justerad allokering'!$B$2:$AG$462,MATCH(D$2,'Justerad allokering'!$B$2:$AF$2,0),FALSE)),VLOOKUP($B110,'Allokerad kvv'!$B$2:$AV$468,MATCH(D$2,'Allokerad kvv'!$B$2:$AV$2,0),FALSE),VLOOKUP($B110,'Justerad allokering'!$B$2:$AG$462,MATCH(D$2,'Justerad allokering'!$B$2:$AF$2,0),FALSE))</f>
        <v>0</v>
      </c>
      <c r="E110" s="28">
        <f>IF(ISERROR(1/VLOOKUP($B110,'Justerad allokering'!$B$2:$AG$462,MATCH(E$2,'Justerad allokering'!$B$2:$AF$2,0),FALSE)),VLOOKUP($B110,'Allokerad kvv'!$B$2:$AV$468,MATCH(E$2,'Allokerad kvv'!$B$2:$AV$2,0),FALSE),VLOOKUP($B110,'Justerad allokering'!$B$2:$AG$462,MATCH(E$2,'Justerad allokering'!$B$2:$AF$2,0),FALSE))</f>
        <v>0</v>
      </c>
      <c r="F110" s="28">
        <f>IF(ISERROR(1/VLOOKUP($B110,'Justerad allokering'!$B$2:$AG$462,MATCH(F$2,'Justerad allokering'!$B$2:$AF$2,0),FALSE)),VLOOKUP($B110,'Allokerad kvv'!$B$2:$AV$468,MATCH(F$2,'Allokerad kvv'!$B$2:$AV$2,0),FALSE),VLOOKUP($B110,'Justerad allokering'!$B$2:$AG$462,MATCH(F$2,'Justerad allokering'!$B$2:$AF$2,0),FALSE))</f>
        <v>0</v>
      </c>
      <c r="G110" s="28">
        <f>IF(ISERROR(1/VLOOKUP($B110,'Justerad allokering'!$B$2:$AG$462,MATCH(G$2,'Justerad allokering'!$B$2:$AF$2,0),FALSE)),VLOOKUP($B110,'Allokerad kvv'!$B$2:$AV$468,MATCH(G$2,'Allokerad kvv'!$B$2:$AV$2,0),FALSE),VLOOKUP($B110,'Justerad allokering'!$B$2:$AG$462,MATCH(G$2,'Justerad allokering'!$B$2:$AF$2,0),FALSE))</f>
        <v>0</v>
      </c>
      <c r="H110" s="28">
        <f>IF(ISERROR(1/VLOOKUP($B110,'Justerad allokering'!$B$2:$AG$462,MATCH(H$2,'Justerad allokering'!$B$2:$AF$2,0),FALSE)),VLOOKUP($B110,'Allokerad kvv'!$B$2:$AV$468,MATCH(H$2,'Allokerad kvv'!$B$2:$AV$2,0),FALSE),VLOOKUP($B110,'Justerad allokering'!$B$2:$AG$462,MATCH(H$2,'Justerad allokering'!$B$2:$AF$2,0),FALSE))</f>
        <v>0</v>
      </c>
      <c r="I110" s="28">
        <f>IF(ISERROR(1/VLOOKUP($B110,'Justerad allokering'!$B$2:$AG$462,MATCH(I$2,'Justerad allokering'!$B$2:$AF$2,0),FALSE)),VLOOKUP($B110,'Allokerad kvv'!$B$2:$AV$468,MATCH(I$2,'Allokerad kvv'!$B$2:$AV$2,0),FALSE),VLOOKUP($B110,'Justerad allokering'!$B$2:$AG$462,MATCH(I$2,'Justerad allokering'!$B$2:$AF$2,0),FALSE))</f>
        <v>0</v>
      </c>
      <c r="J110" s="28">
        <f>IF(ISERROR(1/VLOOKUP($B110,'Justerad allokering'!$B$2:$AG$462,MATCH(J$2,'Justerad allokering'!$B$2:$AF$2,0),FALSE)),VLOOKUP($B110,'Allokerad kvv'!$B$2:$AV$468,MATCH(J$2,'Allokerad kvv'!$B$2:$AV$2,0),FALSE),VLOOKUP($B110,'Justerad allokering'!$B$2:$AG$462,MATCH(J$2,'Justerad allokering'!$B$2:$AF$2,0),FALSE))</f>
        <v>0</v>
      </c>
      <c r="K110" s="28">
        <f>IF(ISERROR(1/VLOOKUP($B110,'Justerad allokering'!$B$2:$AG$462,MATCH(K$2,'Justerad allokering'!$B$2:$AF$2,0),FALSE)),VLOOKUP($B110,'Allokerad kvv'!$B$2:$AV$468,MATCH(K$2,'Allokerad kvv'!$B$2:$AV$2,0),FALSE),VLOOKUP($B110,'Justerad allokering'!$B$2:$AG$462,MATCH(K$2,'Justerad allokering'!$B$2:$AF$2,0),FALSE))</f>
        <v>0</v>
      </c>
      <c r="L110" s="28">
        <f>IF(ISERROR(1/VLOOKUP($B110,'Justerad allokering'!$B$2:$AG$462,MATCH(L$2,'Justerad allokering'!$B$2:$AF$2,0),FALSE)),VLOOKUP($B110,'Allokerad kvv'!$B$2:$AV$468,MATCH(L$2,'Allokerad kvv'!$B$2:$AV$2,0),FALSE),VLOOKUP($B110,'Justerad allokering'!$B$2:$AG$462,MATCH(L$2,'Justerad allokering'!$B$2:$AF$2,0),FALSE))</f>
        <v>0</v>
      </c>
      <c r="M110" s="28">
        <f>IF(ISERROR(1/VLOOKUP($B110,'Justerad allokering'!$B$2:$AG$462,MATCH(M$2,'Justerad allokering'!$B$2:$AF$2,0),FALSE)),VLOOKUP($B110,'Allokerad kvv'!$B$2:$AV$468,MATCH(M$2,'Allokerad kvv'!$B$2:$AV$2,0),FALSE),VLOOKUP($B110,'Justerad allokering'!$B$2:$AG$462,MATCH(M$2,'Justerad allokering'!$B$2:$AF$2,0),FALSE))</f>
        <v>0</v>
      </c>
      <c r="N110" s="28">
        <f>IF(ISERROR(1/VLOOKUP($B110,'Justerad allokering'!$B$2:$AG$462,MATCH(N$2,'Justerad allokering'!$B$2:$AF$2,0),FALSE)),VLOOKUP($B110,'Allokerad kvv'!$B$2:$AV$468,MATCH(N$2,'Allokerad kvv'!$B$2:$AV$2,0),FALSE),VLOOKUP($B110,'Justerad allokering'!$B$2:$AG$462,MATCH(N$2,'Justerad allokering'!$B$2:$AF$2,0),FALSE))</f>
        <v>0</v>
      </c>
      <c r="O110" s="28">
        <f>IF(ISERROR(1/VLOOKUP($B110,'Justerad allokering'!$B$2:$AG$462,MATCH(O$2,'Justerad allokering'!$B$2:$AF$2,0),FALSE)),VLOOKUP($B110,'Allokerad kvv'!$B$2:$AV$468,MATCH(O$2,'Allokerad kvv'!$B$2:$AV$2,0),FALSE),VLOOKUP($B110,'Justerad allokering'!$B$2:$AG$462,MATCH(O$2,'Justerad allokering'!$B$2:$AF$2,0),FALSE))</f>
        <v>0</v>
      </c>
      <c r="P110" s="28">
        <f>IF(ISERROR(1/VLOOKUP($B110,'Justerad allokering'!$B$2:$AG$462,MATCH(P$2,'Justerad allokering'!$B$2:$AF$2,0),FALSE)),VLOOKUP($B110,'Allokerad kvv'!$B$2:$AV$468,MATCH(P$2,'Allokerad kvv'!$B$2:$AV$2,0),FALSE),VLOOKUP($B110,'Justerad allokering'!$B$2:$AG$462,MATCH(P$2,'Justerad allokering'!$B$2:$AF$2,0),FALSE))</f>
        <v>0</v>
      </c>
      <c r="Q110" s="28">
        <f>IF(ISERROR(1/VLOOKUP($B110,'Justerad allokering'!$B$2:$AG$462,MATCH(Q$2,'Justerad allokering'!$B$2:$AF$2,0),FALSE)),VLOOKUP($B110,'Allokerad kvv'!$B$2:$AV$468,MATCH(Q$2,'Allokerad kvv'!$B$2:$AV$2,0),FALSE),VLOOKUP($B110,'Justerad allokering'!$B$2:$AG$462,MATCH(Q$2,'Justerad allokering'!$B$2:$AF$2,0),FALSE))</f>
        <v>0</v>
      </c>
      <c r="R110" s="28">
        <f>IF(ISERROR(1/VLOOKUP($B110,'Justerad allokering'!$B$2:$AG$462,MATCH(R$2,'Justerad allokering'!$B$2:$AF$2,0),FALSE)),VLOOKUP($B110,'Allokerad kvv'!$B$2:$AV$468,MATCH(R$2,'Allokerad kvv'!$B$2:$AV$2,0),FALSE),VLOOKUP($B110,'Justerad allokering'!$B$2:$AG$462,MATCH(R$2,'Justerad allokering'!$B$2:$AF$2,0),FALSE))</f>
        <v>0</v>
      </c>
      <c r="S110" s="28">
        <f>IF(ISERROR(1/VLOOKUP($B110,'Justerad allokering'!$B$2:$AG$462,MATCH(S$2,'Justerad allokering'!$B$2:$AF$2,0),FALSE)),VLOOKUP($B110,'Allokerad kvv'!$B$2:$AV$468,MATCH(S$2,'Allokerad kvv'!$B$2:$AV$2,0),FALSE),VLOOKUP($B110,'Justerad allokering'!$B$2:$AG$462,MATCH(S$2,'Justerad allokering'!$B$2:$AF$2,0),FALSE))</f>
        <v>0</v>
      </c>
      <c r="T110" s="28">
        <f>IF(ISERROR(1/VLOOKUP($B110,'Justerad allokering'!$B$2:$AG$462,MATCH(T$2,'Justerad allokering'!$B$2:$AF$2,0),FALSE)),VLOOKUP($B110,'Allokerad kvv'!$B$2:$AV$468,MATCH(T$2,'Allokerad kvv'!$B$2:$AV$2,0),FALSE),VLOOKUP($B110,'Justerad allokering'!$B$2:$AG$462,MATCH(T$2,'Justerad allokering'!$B$2:$AF$2,0),FALSE))</f>
        <v>0</v>
      </c>
      <c r="U110" s="28">
        <f>IF(ISERROR(1/VLOOKUP($B110,'Justerad allokering'!$B$2:$AG$462,MATCH(U$2,'Justerad allokering'!$B$2:$AF$2,0),FALSE)),VLOOKUP($B110,'Allokerad kvv'!$B$2:$AV$468,MATCH(U$2,'Allokerad kvv'!$B$2:$AV$2,0),FALSE),VLOOKUP($B110,'Justerad allokering'!$B$2:$AG$462,MATCH(U$2,'Justerad allokering'!$B$2:$AF$2,0),FALSE))</f>
        <v>0</v>
      </c>
      <c r="V110" s="28">
        <f>IF(ISERROR(1/VLOOKUP($B110,'Justerad allokering'!$B$2:$AG$462,MATCH(V$2,'Justerad allokering'!$B$2:$AF$2,0),FALSE)),VLOOKUP($B110,'Allokerad kvv'!$B$2:$AV$468,MATCH(V$2,'Allokerad kvv'!$B$2:$AV$2,0),FALSE),VLOOKUP($B110,'Justerad allokering'!$B$2:$AG$462,MATCH(V$2,'Justerad allokering'!$B$2:$AF$2,0),FALSE))</f>
        <v>0</v>
      </c>
      <c r="W110" s="28">
        <f>IF(ISERROR(1/VLOOKUP($B110,'Justerad allokering'!$B$2:$AG$462,MATCH(W$2,'Justerad allokering'!$B$2:$AF$2,0),FALSE)),VLOOKUP($B110,'Allokerad kvv'!$B$2:$AV$468,MATCH(W$2,'Allokerad kvv'!$B$2:$AV$2,0),FALSE),VLOOKUP($B110,'Justerad allokering'!$B$2:$AG$462,MATCH(W$2,'Justerad allokering'!$B$2:$AF$2,0),FALSE))</f>
        <v>0</v>
      </c>
      <c r="X110" s="28">
        <f>IF(ISERROR(1/VLOOKUP($B110,'Justerad allokering'!$B$2:$AG$462,MATCH(X$2,'Justerad allokering'!$B$2:$AF$2,0),FALSE)),VLOOKUP($B110,'Allokerad kvv'!$B$2:$AV$468,MATCH(X$2,'Allokerad kvv'!$B$2:$AV$2,0),FALSE),VLOOKUP($B110,'Justerad allokering'!$B$2:$AG$462,MATCH(X$2,'Justerad allokering'!$B$2:$AF$2,0),FALSE))</f>
        <v>0</v>
      </c>
      <c r="Y110" s="28">
        <f>IF(ISERROR(1/VLOOKUP($B110,'Justerad allokering'!$B$2:$AG$462,MATCH(Y$2,'Justerad allokering'!$B$2:$AF$2,0),FALSE)),VLOOKUP($B110,'Allokerad kvv'!$B$2:$AV$468,MATCH(Y$2,'Allokerad kvv'!$B$2:$AV$2,0),FALSE),VLOOKUP($B110,'Justerad allokering'!$B$2:$AG$462,MATCH(Y$2,'Justerad allokering'!$B$2:$AF$2,0),FALSE))</f>
        <v>0</v>
      </c>
      <c r="Z110" s="28">
        <f>IF(ISERROR(1/VLOOKUP($B110,'Justerad allokering'!$B$2:$AG$462,MATCH(Z$2,'Justerad allokering'!$B$2:$AF$2,0),FALSE)),VLOOKUP($B110,'Allokerad kvv'!$B$2:$AV$468,MATCH(Z$2,'Allokerad kvv'!$B$2:$AV$2,0),FALSE),VLOOKUP($B110,'Justerad allokering'!$B$2:$AG$462,MATCH(Z$2,'Justerad allokering'!$B$2:$AF$2,0),FALSE))</f>
        <v>0</v>
      </c>
      <c r="AA110" s="28"/>
      <c r="AB110" s="28"/>
      <c r="AE110">
        <f t="shared" si="3"/>
        <v>0</v>
      </c>
      <c r="AG110">
        <f t="shared" si="4"/>
        <v>0</v>
      </c>
      <c r="AH110">
        <f t="shared" si="5"/>
        <v>0</v>
      </c>
      <c r="AI110" s="55" t="str">
        <f>IF(AH110=0,"",AH110/VLOOKUP(B110,Kraftvärmeprod!$B$1:$BC$480,MATCH("Summa tillförd energi exklusive rökgaskondensering",Kraftvärmeprod!$B$1:$BC$1,0),FALSE))</f>
        <v/>
      </c>
    </row>
    <row r="111" spans="1:35" x14ac:dyDescent="0.25">
      <c r="A111" s="28" t="s">
        <v>137</v>
      </c>
      <c r="B111" s="28" t="s">
        <v>140</v>
      </c>
      <c r="C111" s="28">
        <f>IF(ISERROR(1/VLOOKUP($B111,'Justerad allokering'!$B$2:$AG$462,MATCH(C$2,'Justerad allokering'!$B$2:$AF$2,0),FALSE)),VLOOKUP($B111,'Allokerad kvv'!$B$2:$AV$468,MATCH(C$2,'Allokerad kvv'!$B$2:$AV$2,0),FALSE),VLOOKUP($B111,'Justerad allokering'!$B$2:$AG$462,MATCH(C$2,'Justerad allokering'!$B$2:$AF$2,0),FALSE))</f>
        <v>0</v>
      </c>
      <c r="D111" s="28">
        <f>IF(ISERROR(1/VLOOKUP($B111,'Justerad allokering'!$B$2:$AG$462,MATCH(D$2,'Justerad allokering'!$B$2:$AF$2,0),FALSE)),VLOOKUP($B111,'Allokerad kvv'!$B$2:$AV$468,MATCH(D$2,'Allokerad kvv'!$B$2:$AV$2,0),FALSE),VLOOKUP($B111,'Justerad allokering'!$B$2:$AG$462,MATCH(D$2,'Justerad allokering'!$B$2:$AF$2,0),FALSE))</f>
        <v>0</v>
      </c>
      <c r="E111" s="28">
        <f>IF(ISERROR(1/VLOOKUP($B111,'Justerad allokering'!$B$2:$AG$462,MATCH(E$2,'Justerad allokering'!$B$2:$AF$2,0),FALSE)),VLOOKUP($B111,'Allokerad kvv'!$B$2:$AV$468,MATCH(E$2,'Allokerad kvv'!$B$2:$AV$2,0),FALSE),VLOOKUP($B111,'Justerad allokering'!$B$2:$AG$462,MATCH(E$2,'Justerad allokering'!$B$2:$AF$2,0),FALSE))</f>
        <v>0</v>
      </c>
      <c r="F111" s="28">
        <f>IF(ISERROR(1/VLOOKUP($B111,'Justerad allokering'!$B$2:$AG$462,MATCH(F$2,'Justerad allokering'!$B$2:$AF$2,0),FALSE)),VLOOKUP($B111,'Allokerad kvv'!$B$2:$AV$468,MATCH(F$2,'Allokerad kvv'!$B$2:$AV$2,0),FALSE),VLOOKUP($B111,'Justerad allokering'!$B$2:$AG$462,MATCH(F$2,'Justerad allokering'!$B$2:$AF$2,0),FALSE))</f>
        <v>0</v>
      </c>
      <c r="G111" s="28">
        <f>IF(ISERROR(1/VLOOKUP($B111,'Justerad allokering'!$B$2:$AG$462,MATCH(G$2,'Justerad allokering'!$B$2:$AF$2,0),FALSE)),VLOOKUP($B111,'Allokerad kvv'!$B$2:$AV$468,MATCH(G$2,'Allokerad kvv'!$B$2:$AV$2,0),FALSE),VLOOKUP($B111,'Justerad allokering'!$B$2:$AG$462,MATCH(G$2,'Justerad allokering'!$B$2:$AF$2,0),FALSE))</f>
        <v>0</v>
      </c>
      <c r="H111" s="28">
        <f>IF(ISERROR(1/VLOOKUP($B111,'Justerad allokering'!$B$2:$AG$462,MATCH(H$2,'Justerad allokering'!$B$2:$AF$2,0),FALSE)),VLOOKUP($B111,'Allokerad kvv'!$B$2:$AV$468,MATCH(H$2,'Allokerad kvv'!$B$2:$AV$2,0),FALSE),VLOOKUP($B111,'Justerad allokering'!$B$2:$AG$462,MATCH(H$2,'Justerad allokering'!$B$2:$AF$2,0),FALSE))</f>
        <v>0</v>
      </c>
      <c r="I111" s="28">
        <f>IF(ISERROR(1/VLOOKUP($B111,'Justerad allokering'!$B$2:$AG$462,MATCH(I$2,'Justerad allokering'!$B$2:$AF$2,0),FALSE)),VLOOKUP($B111,'Allokerad kvv'!$B$2:$AV$468,MATCH(I$2,'Allokerad kvv'!$B$2:$AV$2,0),FALSE),VLOOKUP($B111,'Justerad allokering'!$B$2:$AG$462,MATCH(I$2,'Justerad allokering'!$B$2:$AF$2,0),FALSE))</f>
        <v>0</v>
      </c>
      <c r="J111" s="28">
        <f>IF(ISERROR(1/VLOOKUP($B111,'Justerad allokering'!$B$2:$AG$462,MATCH(J$2,'Justerad allokering'!$B$2:$AF$2,0),FALSE)),VLOOKUP($B111,'Allokerad kvv'!$B$2:$AV$468,MATCH(J$2,'Allokerad kvv'!$B$2:$AV$2,0),FALSE),VLOOKUP($B111,'Justerad allokering'!$B$2:$AG$462,MATCH(J$2,'Justerad allokering'!$B$2:$AF$2,0),FALSE))</f>
        <v>0</v>
      </c>
      <c r="K111" s="28">
        <f>IF(ISERROR(1/VLOOKUP($B111,'Justerad allokering'!$B$2:$AG$462,MATCH(K$2,'Justerad allokering'!$B$2:$AF$2,0),FALSE)),VLOOKUP($B111,'Allokerad kvv'!$B$2:$AV$468,MATCH(K$2,'Allokerad kvv'!$B$2:$AV$2,0),FALSE),VLOOKUP($B111,'Justerad allokering'!$B$2:$AG$462,MATCH(K$2,'Justerad allokering'!$B$2:$AF$2,0),FALSE))</f>
        <v>0</v>
      </c>
      <c r="L111" s="28">
        <f>IF(ISERROR(1/VLOOKUP($B111,'Justerad allokering'!$B$2:$AG$462,MATCH(L$2,'Justerad allokering'!$B$2:$AF$2,0),FALSE)),VLOOKUP($B111,'Allokerad kvv'!$B$2:$AV$468,MATCH(L$2,'Allokerad kvv'!$B$2:$AV$2,0),FALSE),VLOOKUP($B111,'Justerad allokering'!$B$2:$AG$462,MATCH(L$2,'Justerad allokering'!$B$2:$AF$2,0),FALSE))</f>
        <v>0</v>
      </c>
      <c r="M111" s="28">
        <f>IF(ISERROR(1/VLOOKUP($B111,'Justerad allokering'!$B$2:$AG$462,MATCH(M$2,'Justerad allokering'!$B$2:$AF$2,0),FALSE)),VLOOKUP($B111,'Allokerad kvv'!$B$2:$AV$468,MATCH(M$2,'Allokerad kvv'!$B$2:$AV$2,0),FALSE),VLOOKUP($B111,'Justerad allokering'!$B$2:$AG$462,MATCH(M$2,'Justerad allokering'!$B$2:$AF$2,0),FALSE))</f>
        <v>0</v>
      </c>
      <c r="N111" s="28">
        <f>IF(ISERROR(1/VLOOKUP($B111,'Justerad allokering'!$B$2:$AG$462,MATCH(N$2,'Justerad allokering'!$B$2:$AF$2,0),FALSE)),VLOOKUP($B111,'Allokerad kvv'!$B$2:$AV$468,MATCH(N$2,'Allokerad kvv'!$B$2:$AV$2,0),FALSE),VLOOKUP($B111,'Justerad allokering'!$B$2:$AG$462,MATCH(N$2,'Justerad allokering'!$B$2:$AF$2,0),FALSE))</f>
        <v>0</v>
      </c>
      <c r="O111" s="28">
        <f>IF(ISERROR(1/VLOOKUP($B111,'Justerad allokering'!$B$2:$AG$462,MATCH(O$2,'Justerad allokering'!$B$2:$AF$2,0),FALSE)),VLOOKUP($B111,'Allokerad kvv'!$B$2:$AV$468,MATCH(O$2,'Allokerad kvv'!$B$2:$AV$2,0),FALSE),VLOOKUP($B111,'Justerad allokering'!$B$2:$AG$462,MATCH(O$2,'Justerad allokering'!$B$2:$AF$2,0),FALSE))</f>
        <v>0</v>
      </c>
      <c r="P111" s="28">
        <f>IF(ISERROR(1/VLOOKUP($B111,'Justerad allokering'!$B$2:$AG$462,MATCH(P$2,'Justerad allokering'!$B$2:$AF$2,0),FALSE)),VLOOKUP($B111,'Allokerad kvv'!$B$2:$AV$468,MATCH(P$2,'Allokerad kvv'!$B$2:$AV$2,0),FALSE),VLOOKUP($B111,'Justerad allokering'!$B$2:$AG$462,MATCH(P$2,'Justerad allokering'!$B$2:$AF$2,0),FALSE))</f>
        <v>0</v>
      </c>
      <c r="Q111" s="28">
        <f>IF(ISERROR(1/VLOOKUP($B111,'Justerad allokering'!$B$2:$AG$462,MATCH(Q$2,'Justerad allokering'!$B$2:$AF$2,0),FALSE)),VLOOKUP($B111,'Allokerad kvv'!$B$2:$AV$468,MATCH(Q$2,'Allokerad kvv'!$B$2:$AV$2,0),FALSE),VLOOKUP($B111,'Justerad allokering'!$B$2:$AG$462,MATCH(Q$2,'Justerad allokering'!$B$2:$AF$2,0),FALSE))</f>
        <v>0</v>
      </c>
      <c r="R111" s="28">
        <f>IF(ISERROR(1/VLOOKUP($B111,'Justerad allokering'!$B$2:$AG$462,MATCH(R$2,'Justerad allokering'!$B$2:$AF$2,0),FALSE)),VLOOKUP($B111,'Allokerad kvv'!$B$2:$AV$468,MATCH(R$2,'Allokerad kvv'!$B$2:$AV$2,0),FALSE),VLOOKUP($B111,'Justerad allokering'!$B$2:$AG$462,MATCH(R$2,'Justerad allokering'!$B$2:$AF$2,0),FALSE))</f>
        <v>0</v>
      </c>
      <c r="S111" s="28">
        <f>IF(ISERROR(1/VLOOKUP($B111,'Justerad allokering'!$B$2:$AG$462,MATCH(S$2,'Justerad allokering'!$B$2:$AF$2,0),FALSE)),VLOOKUP($B111,'Allokerad kvv'!$B$2:$AV$468,MATCH(S$2,'Allokerad kvv'!$B$2:$AV$2,0),FALSE),VLOOKUP($B111,'Justerad allokering'!$B$2:$AG$462,MATCH(S$2,'Justerad allokering'!$B$2:$AF$2,0),FALSE))</f>
        <v>0</v>
      </c>
      <c r="T111" s="28">
        <f>IF(ISERROR(1/VLOOKUP($B111,'Justerad allokering'!$B$2:$AG$462,MATCH(T$2,'Justerad allokering'!$B$2:$AF$2,0),FALSE)),VLOOKUP($B111,'Allokerad kvv'!$B$2:$AV$468,MATCH(T$2,'Allokerad kvv'!$B$2:$AV$2,0),FALSE),VLOOKUP($B111,'Justerad allokering'!$B$2:$AG$462,MATCH(T$2,'Justerad allokering'!$B$2:$AF$2,0),FALSE))</f>
        <v>0</v>
      </c>
      <c r="U111" s="28">
        <f>IF(ISERROR(1/VLOOKUP($B111,'Justerad allokering'!$B$2:$AG$462,MATCH(U$2,'Justerad allokering'!$B$2:$AF$2,0),FALSE)),VLOOKUP($B111,'Allokerad kvv'!$B$2:$AV$468,MATCH(U$2,'Allokerad kvv'!$B$2:$AV$2,0),FALSE),VLOOKUP($B111,'Justerad allokering'!$B$2:$AG$462,MATCH(U$2,'Justerad allokering'!$B$2:$AF$2,0),FALSE))</f>
        <v>0</v>
      </c>
      <c r="V111" s="28">
        <f>IF(ISERROR(1/VLOOKUP($B111,'Justerad allokering'!$B$2:$AG$462,MATCH(V$2,'Justerad allokering'!$B$2:$AF$2,0),FALSE)),VLOOKUP($B111,'Allokerad kvv'!$B$2:$AV$468,MATCH(V$2,'Allokerad kvv'!$B$2:$AV$2,0),FALSE),VLOOKUP($B111,'Justerad allokering'!$B$2:$AG$462,MATCH(V$2,'Justerad allokering'!$B$2:$AF$2,0),FALSE))</f>
        <v>0</v>
      </c>
      <c r="W111" s="28">
        <f>IF(ISERROR(1/VLOOKUP($B111,'Justerad allokering'!$B$2:$AG$462,MATCH(W$2,'Justerad allokering'!$B$2:$AF$2,0),FALSE)),VLOOKUP($B111,'Allokerad kvv'!$B$2:$AV$468,MATCH(W$2,'Allokerad kvv'!$B$2:$AV$2,0),FALSE),VLOOKUP($B111,'Justerad allokering'!$B$2:$AG$462,MATCH(W$2,'Justerad allokering'!$B$2:$AF$2,0),FALSE))</f>
        <v>0</v>
      </c>
      <c r="X111" s="28">
        <f>IF(ISERROR(1/VLOOKUP($B111,'Justerad allokering'!$B$2:$AG$462,MATCH(X$2,'Justerad allokering'!$B$2:$AF$2,0),FALSE)),VLOOKUP($B111,'Allokerad kvv'!$B$2:$AV$468,MATCH(X$2,'Allokerad kvv'!$B$2:$AV$2,0),FALSE),VLOOKUP($B111,'Justerad allokering'!$B$2:$AG$462,MATCH(X$2,'Justerad allokering'!$B$2:$AF$2,0),FALSE))</f>
        <v>0</v>
      </c>
      <c r="Y111" s="28">
        <f>IF(ISERROR(1/VLOOKUP($B111,'Justerad allokering'!$B$2:$AG$462,MATCH(Y$2,'Justerad allokering'!$B$2:$AF$2,0),FALSE)),VLOOKUP($B111,'Allokerad kvv'!$B$2:$AV$468,MATCH(Y$2,'Allokerad kvv'!$B$2:$AV$2,0),FALSE),VLOOKUP($B111,'Justerad allokering'!$B$2:$AG$462,MATCH(Y$2,'Justerad allokering'!$B$2:$AF$2,0),FALSE))</f>
        <v>0</v>
      </c>
      <c r="Z111" s="28">
        <f>IF(ISERROR(1/VLOOKUP($B111,'Justerad allokering'!$B$2:$AG$462,MATCH(Z$2,'Justerad allokering'!$B$2:$AF$2,0),FALSE)),VLOOKUP($B111,'Allokerad kvv'!$B$2:$AV$468,MATCH(Z$2,'Allokerad kvv'!$B$2:$AV$2,0),FALSE),VLOOKUP($B111,'Justerad allokering'!$B$2:$AG$462,MATCH(Z$2,'Justerad allokering'!$B$2:$AF$2,0),FALSE))</f>
        <v>0</v>
      </c>
      <c r="AA111" s="28"/>
      <c r="AB111" s="28"/>
      <c r="AE111">
        <f t="shared" si="3"/>
        <v>0</v>
      </c>
      <c r="AG111">
        <f t="shared" si="4"/>
        <v>0</v>
      </c>
      <c r="AH111">
        <f t="shared" si="5"/>
        <v>0</v>
      </c>
      <c r="AI111" s="55" t="str">
        <f>IF(AH111=0,"",AH111/VLOOKUP(B111,Kraftvärmeprod!$B$1:$BC$480,MATCH("Summa tillförd energi exklusive rökgaskondensering",Kraftvärmeprod!$B$1:$BC$1,0),FALSE))</f>
        <v/>
      </c>
    </row>
    <row r="112" spans="1:35" x14ac:dyDescent="0.25">
      <c r="A112" s="28" t="s">
        <v>141</v>
      </c>
      <c r="B112" s="28" t="s">
        <v>142</v>
      </c>
      <c r="C112" s="28">
        <f>IF(ISERROR(1/VLOOKUP($B112,'Justerad allokering'!$B$2:$AG$462,MATCH(C$2,'Justerad allokering'!$B$2:$AF$2,0),FALSE)),VLOOKUP($B112,'Allokerad kvv'!$B$2:$AV$468,MATCH(C$2,'Allokerad kvv'!$B$2:$AV$2,0),FALSE),VLOOKUP($B112,'Justerad allokering'!$B$2:$AG$462,MATCH(C$2,'Justerad allokering'!$B$2:$AF$2,0),FALSE))</f>
        <v>0</v>
      </c>
      <c r="D112" s="28">
        <f>IF(ISERROR(1/VLOOKUP($B112,'Justerad allokering'!$B$2:$AG$462,MATCH(D$2,'Justerad allokering'!$B$2:$AF$2,0),FALSE)),VLOOKUP($B112,'Allokerad kvv'!$B$2:$AV$468,MATCH(D$2,'Allokerad kvv'!$B$2:$AV$2,0),FALSE),VLOOKUP($B112,'Justerad allokering'!$B$2:$AG$462,MATCH(D$2,'Justerad allokering'!$B$2:$AF$2,0),FALSE))</f>
        <v>0</v>
      </c>
      <c r="E112" s="28">
        <f>IF(ISERROR(1/VLOOKUP($B112,'Justerad allokering'!$B$2:$AG$462,MATCH(E$2,'Justerad allokering'!$B$2:$AF$2,0),FALSE)),VLOOKUP($B112,'Allokerad kvv'!$B$2:$AV$468,MATCH(E$2,'Allokerad kvv'!$B$2:$AV$2,0),FALSE),VLOOKUP($B112,'Justerad allokering'!$B$2:$AG$462,MATCH(E$2,'Justerad allokering'!$B$2:$AF$2,0),FALSE))</f>
        <v>0</v>
      </c>
      <c r="F112" s="28">
        <f>IF(ISERROR(1/VLOOKUP($B112,'Justerad allokering'!$B$2:$AG$462,MATCH(F$2,'Justerad allokering'!$B$2:$AF$2,0),FALSE)),VLOOKUP($B112,'Allokerad kvv'!$B$2:$AV$468,MATCH(F$2,'Allokerad kvv'!$B$2:$AV$2,0),FALSE),VLOOKUP($B112,'Justerad allokering'!$B$2:$AG$462,MATCH(F$2,'Justerad allokering'!$B$2:$AF$2,0),FALSE))</f>
        <v>0</v>
      </c>
      <c r="G112" s="28">
        <f>IF(ISERROR(1/VLOOKUP($B112,'Justerad allokering'!$B$2:$AG$462,MATCH(G$2,'Justerad allokering'!$B$2:$AF$2,0),FALSE)),VLOOKUP($B112,'Allokerad kvv'!$B$2:$AV$468,MATCH(G$2,'Allokerad kvv'!$B$2:$AV$2,0),FALSE),VLOOKUP($B112,'Justerad allokering'!$B$2:$AG$462,MATCH(G$2,'Justerad allokering'!$B$2:$AF$2,0),FALSE))</f>
        <v>0</v>
      </c>
      <c r="H112" s="28">
        <f>IF(ISERROR(1/VLOOKUP($B112,'Justerad allokering'!$B$2:$AG$462,MATCH(H$2,'Justerad allokering'!$B$2:$AF$2,0),FALSE)),VLOOKUP($B112,'Allokerad kvv'!$B$2:$AV$468,MATCH(H$2,'Allokerad kvv'!$B$2:$AV$2,0),FALSE),VLOOKUP($B112,'Justerad allokering'!$B$2:$AG$462,MATCH(H$2,'Justerad allokering'!$B$2:$AF$2,0),FALSE))</f>
        <v>0</v>
      </c>
      <c r="I112" s="28">
        <f>IF(ISERROR(1/VLOOKUP($B112,'Justerad allokering'!$B$2:$AG$462,MATCH(I$2,'Justerad allokering'!$B$2:$AF$2,0),FALSE)),VLOOKUP($B112,'Allokerad kvv'!$B$2:$AV$468,MATCH(I$2,'Allokerad kvv'!$B$2:$AV$2,0),FALSE),VLOOKUP($B112,'Justerad allokering'!$B$2:$AG$462,MATCH(I$2,'Justerad allokering'!$B$2:$AF$2,0),FALSE))</f>
        <v>0</v>
      </c>
      <c r="J112" s="28">
        <f>IF(ISERROR(1/VLOOKUP($B112,'Justerad allokering'!$B$2:$AG$462,MATCH(J$2,'Justerad allokering'!$B$2:$AF$2,0),FALSE)),VLOOKUP($B112,'Allokerad kvv'!$B$2:$AV$468,MATCH(J$2,'Allokerad kvv'!$B$2:$AV$2,0),FALSE),VLOOKUP($B112,'Justerad allokering'!$B$2:$AG$462,MATCH(J$2,'Justerad allokering'!$B$2:$AF$2,0),FALSE))</f>
        <v>0</v>
      </c>
      <c r="K112" s="28">
        <f>IF(ISERROR(1/VLOOKUP($B112,'Justerad allokering'!$B$2:$AG$462,MATCH(K$2,'Justerad allokering'!$B$2:$AF$2,0),FALSE)),VLOOKUP($B112,'Allokerad kvv'!$B$2:$AV$468,MATCH(K$2,'Allokerad kvv'!$B$2:$AV$2,0),FALSE),VLOOKUP($B112,'Justerad allokering'!$B$2:$AG$462,MATCH(K$2,'Justerad allokering'!$B$2:$AF$2,0),FALSE))</f>
        <v>0</v>
      </c>
      <c r="L112" s="28">
        <f>IF(ISERROR(1/VLOOKUP($B112,'Justerad allokering'!$B$2:$AG$462,MATCH(L$2,'Justerad allokering'!$B$2:$AF$2,0),FALSE)),VLOOKUP($B112,'Allokerad kvv'!$B$2:$AV$468,MATCH(L$2,'Allokerad kvv'!$B$2:$AV$2,0),FALSE),VLOOKUP($B112,'Justerad allokering'!$B$2:$AG$462,MATCH(L$2,'Justerad allokering'!$B$2:$AF$2,0),FALSE))</f>
        <v>0</v>
      </c>
      <c r="M112" s="28">
        <f>IF(ISERROR(1/VLOOKUP($B112,'Justerad allokering'!$B$2:$AG$462,MATCH(M$2,'Justerad allokering'!$B$2:$AF$2,0),FALSE)),VLOOKUP($B112,'Allokerad kvv'!$B$2:$AV$468,MATCH(M$2,'Allokerad kvv'!$B$2:$AV$2,0),FALSE),VLOOKUP($B112,'Justerad allokering'!$B$2:$AG$462,MATCH(M$2,'Justerad allokering'!$B$2:$AF$2,0),FALSE))</f>
        <v>0</v>
      </c>
      <c r="N112" s="28">
        <f>IF(ISERROR(1/VLOOKUP($B112,'Justerad allokering'!$B$2:$AG$462,MATCH(N$2,'Justerad allokering'!$B$2:$AF$2,0),FALSE)),VLOOKUP($B112,'Allokerad kvv'!$B$2:$AV$468,MATCH(N$2,'Allokerad kvv'!$B$2:$AV$2,0),FALSE),VLOOKUP($B112,'Justerad allokering'!$B$2:$AG$462,MATCH(N$2,'Justerad allokering'!$B$2:$AF$2,0),FALSE))</f>
        <v>0</v>
      </c>
      <c r="O112" s="28">
        <f>IF(ISERROR(1/VLOOKUP($B112,'Justerad allokering'!$B$2:$AG$462,MATCH(O$2,'Justerad allokering'!$B$2:$AF$2,0),FALSE)),VLOOKUP($B112,'Allokerad kvv'!$B$2:$AV$468,MATCH(O$2,'Allokerad kvv'!$B$2:$AV$2,0),FALSE),VLOOKUP($B112,'Justerad allokering'!$B$2:$AG$462,MATCH(O$2,'Justerad allokering'!$B$2:$AF$2,0),FALSE))</f>
        <v>0</v>
      </c>
      <c r="P112" s="28">
        <f>IF(ISERROR(1/VLOOKUP($B112,'Justerad allokering'!$B$2:$AG$462,MATCH(P$2,'Justerad allokering'!$B$2:$AF$2,0),FALSE)),VLOOKUP($B112,'Allokerad kvv'!$B$2:$AV$468,MATCH(P$2,'Allokerad kvv'!$B$2:$AV$2,0),FALSE),VLOOKUP($B112,'Justerad allokering'!$B$2:$AG$462,MATCH(P$2,'Justerad allokering'!$B$2:$AF$2,0),FALSE))</f>
        <v>0</v>
      </c>
      <c r="Q112" s="28">
        <f>IF(ISERROR(1/VLOOKUP($B112,'Justerad allokering'!$B$2:$AG$462,MATCH(Q$2,'Justerad allokering'!$B$2:$AF$2,0),FALSE)),VLOOKUP($B112,'Allokerad kvv'!$B$2:$AV$468,MATCH(Q$2,'Allokerad kvv'!$B$2:$AV$2,0),FALSE),VLOOKUP($B112,'Justerad allokering'!$B$2:$AG$462,MATCH(Q$2,'Justerad allokering'!$B$2:$AF$2,0),FALSE))</f>
        <v>0</v>
      </c>
      <c r="R112" s="28">
        <f>IF(ISERROR(1/VLOOKUP($B112,'Justerad allokering'!$B$2:$AG$462,MATCH(R$2,'Justerad allokering'!$B$2:$AF$2,0),FALSE)),VLOOKUP($B112,'Allokerad kvv'!$B$2:$AV$468,MATCH(R$2,'Allokerad kvv'!$B$2:$AV$2,0),FALSE),VLOOKUP($B112,'Justerad allokering'!$B$2:$AG$462,MATCH(R$2,'Justerad allokering'!$B$2:$AF$2,0),FALSE))</f>
        <v>0</v>
      </c>
      <c r="S112" s="28">
        <f>IF(ISERROR(1/VLOOKUP($B112,'Justerad allokering'!$B$2:$AG$462,MATCH(S$2,'Justerad allokering'!$B$2:$AF$2,0),FALSE)),VLOOKUP($B112,'Allokerad kvv'!$B$2:$AV$468,MATCH(S$2,'Allokerad kvv'!$B$2:$AV$2,0),FALSE),VLOOKUP($B112,'Justerad allokering'!$B$2:$AG$462,MATCH(S$2,'Justerad allokering'!$B$2:$AF$2,0),FALSE))</f>
        <v>0</v>
      </c>
      <c r="T112" s="28">
        <f>IF(ISERROR(1/VLOOKUP($B112,'Justerad allokering'!$B$2:$AG$462,MATCH(T$2,'Justerad allokering'!$B$2:$AF$2,0),FALSE)),VLOOKUP($B112,'Allokerad kvv'!$B$2:$AV$468,MATCH(T$2,'Allokerad kvv'!$B$2:$AV$2,0),FALSE),VLOOKUP($B112,'Justerad allokering'!$B$2:$AG$462,MATCH(T$2,'Justerad allokering'!$B$2:$AF$2,0),FALSE))</f>
        <v>0</v>
      </c>
      <c r="U112" s="28">
        <f>IF(ISERROR(1/VLOOKUP($B112,'Justerad allokering'!$B$2:$AG$462,MATCH(U$2,'Justerad allokering'!$B$2:$AF$2,0),FALSE)),VLOOKUP($B112,'Allokerad kvv'!$B$2:$AV$468,MATCH(U$2,'Allokerad kvv'!$B$2:$AV$2,0),FALSE),VLOOKUP($B112,'Justerad allokering'!$B$2:$AG$462,MATCH(U$2,'Justerad allokering'!$B$2:$AF$2,0),FALSE))</f>
        <v>0</v>
      </c>
      <c r="V112" s="28">
        <f>IF(ISERROR(1/VLOOKUP($B112,'Justerad allokering'!$B$2:$AG$462,MATCH(V$2,'Justerad allokering'!$B$2:$AF$2,0),FALSE)),VLOOKUP($B112,'Allokerad kvv'!$B$2:$AV$468,MATCH(V$2,'Allokerad kvv'!$B$2:$AV$2,0),FALSE),VLOOKUP($B112,'Justerad allokering'!$B$2:$AG$462,MATCH(V$2,'Justerad allokering'!$B$2:$AF$2,0),FALSE))</f>
        <v>0</v>
      </c>
      <c r="W112" s="28">
        <f>IF(ISERROR(1/VLOOKUP($B112,'Justerad allokering'!$B$2:$AG$462,MATCH(W$2,'Justerad allokering'!$B$2:$AF$2,0),FALSE)),VLOOKUP($B112,'Allokerad kvv'!$B$2:$AV$468,MATCH(W$2,'Allokerad kvv'!$B$2:$AV$2,0),FALSE),VLOOKUP($B112,'Justerad allokering'!$B$2:$AG$462,MATCH(W$2,'Justerad allokering'!$B$2:$AF$2,0),FALSE))</f>
        <v>0</v>
      </c>
      <c r="X112" s="28">
        <f>IF(ISERROR(1/VLOOKUP($B112,'Justerad allokering'!$B$2:$AG$462,MATCH(X$2,'Justerad allokering'!$B$2:$AF$2,0),FALSE)),VLOOKUP($B112,'Allokerad kvv'!$B$2:$AV$468,MATCH(X$2,'Allokerad kvv'!$B$2:$AV$2,0),FALSE),VLOOKUP($B112,'Justerad allokering'!$B$2:$AG$462,MATCH(X$2,'Justerad allokering'!$B$2:$AF$2,0),FALSE))</f>
        <v>0</v>
      </c>
      <c r="Y112" s="28">
        <f>IF(ISERROR(1/VLOOKUP($B112,'Justerad allokering'!$B$2:$AG$462,MATCH(Y$2,'Justerad allokering'!$B$2:$AF$2,0),FALSE)),VLOOKUP($B112,'Allokerad kvv'!$B$2:$AV$468,MATCH(Y$2,'Allokerad kvv'!$B$2:$AV$2,0),FALSE),VLOOKUP($B112,'Justerad allokering'!$B$2:$AG$462,MATCH(Y$2,'Justerad allokering'!$B$2:$AF$2,0),FALSE))</f>
        <v>0</v>
      </c>
      <c r="Z112" s="28">
        <f>IF(ISERROR(1/VLOOKUP($B112,'Justerad allokering'!$B$2:$AG$462,MATCH(Z$2,'Justerad allokering'!$B$2:$AF$2,0),FALSE)),VLOOKUP($B112,'Allokerad kvv'!$B$2:$AV$468,MATCH(Z$2,'Allokerad kvv'!$B$2:$AV$2,0),FALSE),VLOOKUP($B112,'Justerad allokering'!$B$2:$AG$462,MATCH(Z$2,'Justerad allokering'!$B$2:$AF$2,0),FALSE))</f>
        <v>0</v>
      </c>
      <c r="AA112" s="28"/>
      <c r="AB112" s="28"/>
      <c r="AE112">
        <f t="shared" si="3"/>
        <v>0</v>
      </c>
      <c r="AG112">
        <f t="shared" si="4"/>
        <v>0</v>
      </c>
      <c r="AH112">
        <f t="shared" si="5"/>
        <v>0</v>
      </c>
      <c r="AI112" s="55" t="str">
        <f>IF(AH112=0,"",AH112/VLOOKUP(B112,Kraftvärmeprod!$B$1:$BC$480,MATCH("Summa tillförd energi exklusive rökgaskondensering",Kraftvärmeprod!$B$1:$BC$1,0),FALSE))</f>
        <v/>
      </c>
    </row>
    <row r="113" spans="1:35" x14ac:dyDescent="0.25">
      <c r="A113" s="28" t="s">
        <v>143</v>
      </c>
      <c r="B113" s="28" t="s">
        <v>144</v>
      </c>
      <c r="C113" s="28">
        <f>IF(ISERROR(1/VLOOKUP($B113,'Justerad allokering'!$B$2:$AG$462,MATCH(C$2,'Justerad allokering'!$B$2:$AF$2,0),FALSE)),VLOOKUP($B113,'Allokerad kvv'!$B$2:$AV$468,MATCH(C$2,'Allokerad kvv'!$B$2:$AV$2,0),FALSE),VLOOKUP($B113,'Justerad allokering'!$B$2:$AG$462,MATCH(C$2,'Justerad allokering'!$B$2:$AF$2,0),FALSE))</f>
        <v>0</v>
      </c>
      <c r="D113" s="28">
        <f>IF(ISERROR(1/VLOOKUP($B113,'Justerad allokering'!$B$2:$AG$462,MATCH(D$2,'Justerad allokering'!$B$2:$AF$2,0),FALSE)),VLOOKUP($B113,'Allokerad kvv'!$B$2:$AV$468,MATCH(D$2,'Allokerad kvv'!$B$2:$AV$2,0),FALSE),VLOOKUP($B113,'Justerad allokering'!$B$2:$AG$462,MATCH(D$2,'Justerad allokering'!$B$2:$AF$2,0),FALSE))</f>
        <v>0</v>
      </c>
      <c r="E113" s="28">
        <f>IF(ISERROR(1/VLOOKUP($B113,'Justerad allokering'!$B$2:$AG$462,MATCH(E$2,'Justerad allokering'!$B$2:$AF$2,0),FALSE)),VLOOKUP($B113,'Allokerad kvv'!$B$2:$AV$468,MATCH(E$2,'Allokerad kvv'!$B$2:$AV$2,0),FALSE),VLOOKUP($B113,'Justerad allokering'!$B$2:$AG$462,MATCH(E$2,'Justerad allokering'!$B$2:$AF$2,0),FALSE))</f>
        <v>0</v>
      </c>
      <c r="F113" s="28">
        <f>IF(ISERROR(1/VLOOKUP($B113,'Justerad allokering'!$B$2:$AG$462,MATCH(F$2,'Justerad allokering'!$B$2:$AF$2,0),FALSE)),VLOOKUP($B113,'Allokerad kvv'!$B$2:$AV$468,MATCH(F$2,'Allokerad kvv'!$B$2:$AV$2,0),FALSE),VLOOKUP($B113,'Justerad allokering'!$B$2:$AG$462,MATCH(F$2,'Justerad allokering'!$B$2:$AF$2,0),FALSE))</f>
        <v>0</v>
      </c>
      <c r="G113" s="28">
        <f>IF(ISERROR(1/VLOOKUP($B113,'Justerad allokering'!$B$2:$AG$462,MATCH(G$2,'Justerad allokering'!$B$2:$AF$2,0),FALSE)),VLOOKUP($B113,'Allokerad kvv'!$B$2:$AV$468,MATCH(G$2,'Allokerad kvv'!$B$2:$AV$2,0),FALSE),VLOOKUP($B113,'Justerad allokering'!$B$2:$AG$462,MATCH(G$2,'Justerad allokering'!$B$2:$AF$2,0),FALSE))</f>
        <v>0</v>
      </c>
      <c r="H113" s="28">
        <f>IF(ISERROR(1/VLOOKUP($B113,'Justerad allokering'!$B$2:$AG$462,MATCH(H$2,'Justerad allokering'!$B$2:$AF$2,0),FALSE)),VLOOKUP($B113,'Allokerad kvv'!$B$2:$AV$468,MATCH(H$2,'Allokerad kvv'!$B$2:$AV$2,0),FALSE),VLOOKUP($B113,'Justerad allokering'!$B$2:$AG$462,MATCH(H$2,'Justerad allokering'!$B$2:$AF$2,0),FALSE))</f>
        <v>0</v>
      </c>
      <c r="I113" s="28">
        <f>IF(ISERROR(1/VLOOKUP($B113,'Justerad allokering'!$B$2:$AG$462,MATCH(I$2,'Justerad allokering'!$B$2:$AF$2,0),FALSE)),VLOOKUP($B113,'Allokerad kvv'!$B$2:$AV$468,MATCH(I$2,'Allokerad kvv'!$B$2:$AV$2,0),FALSE),VLOOKUP($B113,'Justerad allokering'!$B$2:$AG$462,MATCH(I$2,'Justerad allokering'!$B$2:$AF$2,0),FALSE))</f>
        <v>0</v>
      </c>
      <c r="J113" s="28">
        <f>IF(ISERROR(1/VLOOKUP($B113,'Justerad allokering'!$B$2:$AG$462,MATCH(J$2,'Justerad allokering'!$B$2:$AF$2,0),FALSE)),VLOOKUP($B113,'Allokerad kvv'!$B$2:$AV$468,MATCH(J$2,'Allokerad kvv'!$B$2:$AV$2,0),FALSE),VLOOKUP($B113,'Justerad allokering'!$B$2:$AG$462,MATCH(J$2,'Justerad allokering'!$B$2:$AF$2,0),FALSE))</f>
        <v>0</v>
      </c>
      <c r="K113" s="28">
        <f>IF(ISERROR(1/VLOOKUP($B113,'Justerad allokering'!$B$2:$AG$462,MATCH(K$2,'Justerad allokering'!$B$2:$AF$2,0),FALSE)),VLOOKUP($B113,'Allokerad kvv'!$B$2:$AV$468,MATCH(K$2,'Allokerad kvv'!$B$2:$AV$2,0),FALSE),VLOOKUP($B113,'Justerad allokering'!$B$2:$AG$462,MATCH(K$2,'Justerad allokering'!$B$2:$AF$2,0),FALSE))</f>
        <v>0</v>
      </c>
      <c r="L113" s="28">
        <f>IF(ISERROR(1/VLOOKUP($B113,'Justerad allokering'!$B$2:$AG$462,MATCH(L$2,'Justerad allokering'!$B$2:$AF$2,0),FALSE)),VLOOKUP($B113,'Allokerad kvv'!$B$2:$AV$468,MATCH(L$2,'Allokerad kvv'!$B$2:$AV$2,0),FALSE),VLOOKUP($B113,'Justerad allokering'!$B$2:$AG$462,MATCH(L$2,'Justerad allokering'!$B$2:$AF$2,0),FALSE))</f>
        <v>0</v>
      </c>
      <c r="M113" s="28">
        <f>IF(ISERROR(1/VLOOKUP($B113,'Justerad allokering'!$B$2:$AG$462,MATCH(M$2,'Justerad allokering'!$B$2:$AF$2,0),FALSE)),VLOOKUP($B113,'Allokerad kvv'!$B$2:$AV$468,MATCH(M$2,'Allokerad kvv'!$B$2:$AV$2,0),FALSE),VLOOKUP($B113,'Justerad allokering'!$B$2:$AG$462,MATCH(M$2,'Justerad allokering'!$B$2:$AF$2,0),FALSE))</f>
        <v>0</v>
      </c>
      <c r="N113" s="28">
        <f>IF(ISERROR(1/VLOOKUP($B113,'Justerad allokering'!$B$2:$AG$462,MATCH(N$2,'Justerad allokering'!$B$2:$AF$2,0),FALSE)),VLOOKUP($B113,'Allokerad kvv'!$B$2:$AV$468,MATCH(N$2,'Allokerad kvv'!$B$2:$AV$2,0),FALSE),VLOOKUP($B113,'Justerad allokering'!$B$2:$AG$462,MATCH(N$2,'Justerad allokering'!$B$2:$AF$2,0),FALSE))</f>
        <v>0</v>
      </c>
      <c r="O113" s="28">
        <f>IF(ISERROR(1/VLOOKUP($B113,'Justerad allokering'!$B$2:$AG$462,MATCH(O$2,'Justerad allokering'!$B$2:$AF$2,0),FALSE)),VLOOKUP($B113,'Allokerad kvv'!$B$2:$AV$468,MATCH(O$2,'Allokerad kvv'!$B$2:$AV$2,0),FALSE),VLOOKUP($B113,'Justerad allokering'!$B$2:$AG$462,MATCH(O$2,'Justerad allokering'!$B$2:$AF$2,0),FALSE))</f>
        <v>0</v>
      </c>
      <c r="P113" s="28">
        <f>IF(ISERROR(1/VLOOKUP($B113,'Justerad allokering'!$B$2:$AG$462,MATCH(P$2,'Justerad allokering'!$B$2:$AF$2,0),FALSE)),VLOOKUP($B113,'Allokerad kvv'!$B$2:$AV$468,MATCH(P$2,'Allokerad kvv'!$B$2:$AV$2,0),FALSE),VLOOKUP($B113,'Justerad allokering'!$B$2:$AG$462,MATCH(P$2,'Justerad allokering'!$B$2:$AF$2,0),FALSE))</f>
        <v>0</v>
      </c>
      <c r="Q113" s="28">
        <f>IF(ISERROR(1/VLOOKUP($B113,'Justerad allokering'!$B$2:$AG$462,MATCH(Q$2,'Justerad allokering'!$B$2:$AF$2,0),FALSE)),VLOOKUP($B113,'Allokerad kvv'!$B$2:$AV$468,MATCH(Q$2,'Allokerad kvv'!$B$2:$AV$2,0),FALSE),VLOOKUP($B113,'Justerad allokering'!$B$2:$AG$462,MATCH(Q$2,'Justerad allokering'!$B$2:$AF$2,0),FALSE))</f>
        <v>0</v>
      </c>
      <c r="R113" s="28">
        <f>IF(ISERROR(1/VLOOKUP($B113,'Justerad allokering'!$B$2:$AG$462,MATCH(R$2,'Justerad allokering'!$B$2:$AF$2,0),FALSE)),VLOOKUP($B113,'Allokerad kvv'!$B$2:$AV$468,MATCH(R$2,'Allokerad kvv'!$B$2:$AV$2,0),FALSE),VLOOKUP($B113,'Justerad allokering'!$B$2:$AG$462,MATCH(R$2,'Justerad allokering'!$B$2:$AF$2,0),FALSE))</f>
        <v>0</v>
      </c>
      <c r="S113" s="28">
        <f>IF(ISERROR(1/VLOOKUP($B113,'Justerad allokering'!$B$2:$AG$462,MATCH(S$2,'Justerad allokering'!$B$2:$AF$2,0),FALSE)),VLOOKUP($B113,'Allokerad kvv'!$B$2:$AV$468,MATCH(S$2,'Allokerad kvv'!$B$2:$AV$2,0),FALSE),VLOOKUP($B113,'Justerad allokering'!$B$2:$AG$462,MATCH(S$2,'Justerad allokering'!$B$2:$AF$2,0),FALSE))</f>
        <v>0</v>
      </c>
      <c r="T113" s="28">
        <f>IF(ISERROR(1/VLOOKUP($B113,'Justerad allokering'!$B$2:$AG$462,MATCH(T$2,'Justerad allokering'!$B$2:$AF$2,0),FALSE)),VLOOKUP($B113,'Allokerad kvv'!$B$2:$AV$468,MATCH(T$2,'Allokerad kvv'!$B$2:$AV$2,0),FALSE),VLOOKUP($B113,'Justerad allokering'!$B$2:$AG$462,MATCH(T$2,'Justerad allokering'!$B$2:$AF$2,0),FALSE))</f>
        <v>0</v>
      </c>
      <c r="U113" s="28">
        <f>IF(ISERROR(1/VLOOKUP($B113,'Justerad allokering'!$B$2:$AG$462,MATCH(U$2,'Justerad allokering'!$B$2:$AF$2,0),FALSE)),VLOOKUP($B113,'Allokerad kvv'!$B$2:$AV$468,MATCH(U$2,'Allokerad kvv'!$B$2:$AV$2,0),FALSE),VLOOKUP($B113,'Justerad allokering'!$B$2:$AG$462,MATCH(U$2,'Justerad allokering'!$B$2:$AF$2,0),FALSE))</f>
        <v>0</v>
      </c>
      <c r="V113" s="28">
        <f>IF(ISERROR(1/VLOOKUP($B113,'Justerad allokering'!$B$2:$AG$462,MATCH(V$2,'Justerad allokering'!$B$2:$AF$2,0),FALSE)),VLOOKUP($B113,'Allokerad kvv'!$B$2:$AV$468,MATCH(V$2,'Allokerad kvv'!$B$2:$AV$2,0),FALSE),VLOOKUP($B113,'Justerad allokering'!$B$2:$AG$462,MATCH(V$2,'Justerad allokering'!$B$2:$AF$2,0),FALSE))</f>
        <v>0</v>
      </c>
      <c r="W113" s="28">
        <f>IF(ISERROR(1/VLOOKUP($B113,'Justerad allokering'!$B$2:$AG$462,MATCH(W$2,'Justerad allokering'!$B$2:$AF$2,0),FALSE)),VLOOKUP($B113,'Allokerad kvv'!$B$2:$AV$468,MATCH(W$2,'Allokerad kvv'!$B$2:$AV$2,0),FALSE),VLOOKUP($B113,'Justerad allokering'!$B$2:$AG$462,MATCH(W$2,'Justerad allokering'!$B$2:$AF$2,0),FALSE))</f>
        <v>0</v>
      </c>
      <c r="X113" s="28">
        <f>IF(ISERROR(1/VLOOKUP($B113,'Justerad allokering'!$B$2:$AG$462,MATCH(X$2,'Justerad allokering'!$B$2:$AF$2,0),FALSE)),VLOOKUP($B113,'Allokerad kvv'!$B$2:$AV$468,MATCH(X$2,'Allokerad kvv'!$B$2:$AV$2,0),FALSE),VLOOKUP($B113,'Justerad allokering'!$B$2:$AG$462,MATCH(X$2,'Justerad allokering'!$B$2:$AF$2,0),FALSE))</f>
        <v>0</v>
      </c>
      <c r="Y113" s="28">
        <f>IF(ISERROR(1/VLOOKUP($B113,'Justerad allokering'!$B$2:$AG$462,MATCH(Y$2,'Justerad allokering'!$B$2:$AF$2,0),FALSE)),VLOOKUP($B113,'Allokerad kvv'!$B$2:$AV$468,MATCH(Y$2,'Allokerad kvv'!$B$2:$AV$2,0),FALSE),VLOOKUP($B113,'Justerad allokering'!$B$2:$AG$462,MATCH(Y$2,'Justerad allokering'!$B$2:$AF$2,0),FALSE))</f>
        <v>0</v>
      </c>
      <c r="Z113" s="28">
        <f>IF(ISERROR(1/VLOOKUP($B113,'Justerad allokering'!$B$2:$AG$462,MATCH(Z$2,'Justerad allokering'!$B$2:$AF$2,0),FALSE)),VLOOKUP($B113,'Allokerad kvv'!$B$2:$AV$468,MATCH(Z$2,'Allokerad kvv'!$B$2:$AV$2,0),FALSE),VLOOKUP($B113,'Justerad allokering'!$B$2:$AG$462,MATCH(Z$2,'Justerad allokering'!$B$2:$AF$2,0),FALSE))</f>
        <v>0</v>
      </c>
      <c r="AA113" s="28"/>
      <c r="AB113" s="28"/>
      <c r="AE113">
        <f t="shared" si="3"/>
        <v>0</v>
      </c>
      <c r="AG113">
        <f t="shared" si="4"/>
        <v>0</v>
      </c>
      <c r="AH113">
        <f t="shared" si="5"/>
        <v>0</v>
      </c>
      <c r="AI113" s="55" t="str">
        <f>IF(AH113=0,"",AH113/VLOOKUP(B113,Kraftvärmeprod!$B$1:$BC$480,MATCH("Summa tillförd energi exklusive rökgaskondensering",Kraftvärmeprod!$B$1:$BC$1,0),FALSE))</f>
        <v/>
      </c>
    </row>
    <row r="114" spans="1:35" x14ac:dyDescent="0.25">
      <c r="A114" s="28" t="s">
        <v>143</v>
      </c>
      <c r="B114" s="28" t="s">
        <v>145</v>
      </c>
      <c r="C114" s="28">
        <f>IF(ISERROR(1/VLOOKUP($B114,'Justerad allokering'!$B$2:$AG$462,MATCH(C$2,'Justerad allokering'!$B$2:$AF$2,0),FALSE)),VLOOKUP($B114,'Allokerad kvv'!$B$2:$AV$468,MATCH(C$2,'Allokerad kvv'!$B$2:$AV$2,0),FALSE),VLOOKUP($B114,'Justerad allokering'!$B$2:$AG$462,MATCH(C$2,'Justerad allokering'!$B$2:$AF$2,0),FALSE))</f>
        <v>0</v>
      </c>
      <c r="D114" s="28">
        <f>IF(ISERROR(1/VLOOKUP($B114,'Justerad allokering'!$B$2:$AG$462,MATCH(D$2,'Justerad allokering'!$B$2:$AF$2,0),FALSE)),VLOOKUP($B114,'Allokerad kvv'!$B$2:$AV$468,MATCH(D$2,'Allokerad kvv'!$B$2:$AV$2,0),FALSE),VLOOKUP($B114,'Justerad allokering'!$B$2:$AG$462,MATCH(D$2,'Justerad allokering'!$B$2:$AF$2,0),FALSE))</f>
        <v>0</v>
      </c>
      <c r="E114" s="28">
        <f>IF(ISERROR(1/VLOOKUP($B114,'Justerad allokering'!$B$2:$AG$462,MATCH(E$2,'Justerad allokering'!$B$2:$AF$2,0),FALSE)),VLOOKUP($B114,'Allokerad kvv'!$B$2:$AV$468,MATCH(E$2,'Allokerad kvv'!$B$2:$AV$2,0),FALSE),VLOOKUP($B114,'Justerad allokering'!$B$2:$AG$462,MATCH(E$2,'Justerad allokering'!$B$2:$AF$2,0),FALSE))</f>
        <v>0</v>
      </c>
      <c r="F114" s="28">
        <f>IF(ISERROR(1/VLOOKUP($B114,'Justerad allokering'!$B$2:$AG$462,MATCH(F$2,'Justerad allokering'!$B$2:$AF$2,0),FALSE)),VLOOKUP($B114,'Allokerad kvv'!$B$2:$AV$468,MATCH(F$2,'Allokerad kvv'!$B$2:$AV$2,0),FALSE),VLOOKUP($B114,'Justerad allokering'!$B$2:$AG$462,MATCH(F$2,'Justerad allokering'!$B$2:$AF$2,0),FALSE))</f>
        <v>0</v>
      </c>
      <c r="G114" s="28">
        <f>IF(ISERROR(1/VLOOKUP($B114,'Justerad allokering'!$B$2:$AG$462,MATCH(G$2,'Justerad allokering'!$B$2:$AF$2,0),FALSE)),VLOOKUP($B114,'Allokerad kvv'!$B$2:$AV$468,MATCH(G$2,'Allokerad kvv'!$B$2:$AV$2,0),FALSE),VLOOKUP($B114,'Justerad allokering'!$B$2:$AG$462,MATCH(G$2,'Justerad allokering'!$B$2:$AF$2,0),FALSE))</f>
        <v>0</v>
      </c>
      <c r="H114" s="28">
        <f>IF(ISERROR(1/VLOOKUP($B114,'Justerad allokering'!$B$2:$AG$462,MATCH(H$2,'Justerad allokering'!$B$2:$AF$2,0),FALSE)),VLOOKUP($B114,'Allokerad kvv'!$B$2:$AV$468,MATCH(H$2,'Allokerad kvv'!$B$2:$AV$2,0),FALSE),VLOOKUP($B114,'Justerad allokering'!$B$2:$AG$462,MATCH(H$2,'Justerad allokering'!$B$2:$AF$2,0),FALSE))</f>
        <v>0</v>
      </c>
      <c r="I114" s="28">
        <f>IF(ISERROR(1/VLOOKUP($B114,'Justerad allokering'!$B$2:$AG$462,MATCH(I$2,'Justerad allokering'!$B$2:$AF$2,0),FALSE)),VLOOKUP($B114,'Allokerad kvv'!$B$2:$AV$468,MATCH(I$2,'Allokerad kvv'!$B$2:$AV$2,0),FALSE),VLOOKUP($B114,'Justerad allokering'!$B$2:$AG$462,MATCH(I$2,'Justerad allokering'!$B$2:$AF$2,0),FALSE))</f>
        <v>0</v>
      </c>
      <c r="J114" s="28">
        <f>IF(ISERROR(1/VLOOKUP($B114,'Justerad allokering'!$B$2:$AG$462,MATCH(J$2,'Justerad allokering'!$B$2:$AF$2,0),FALSE)),VLOOKUP($B114,'Allokerad kvv'!$B$2:$AV$468,MATCH(J$2,'Allokerad kvv'!$B$2:$AV$2,0),FALSE),VLOOKUP($B114,'Justerad allokering'!$B$2:$AG$462,MATCH(J$2,'Justerad allokering'!$B$2:$AF$2,0),FALSE))</f>
        <v>0</v>
      </c>
      <c r="K114" s="28">
        <f>IF(ISERROR(1/VLOOKUP($B114,'Justerad allokering'!$B$2:$AG$462,MATCH(K$2,'Justerad allokering'!$B$2:$AF$2,0),FALSE)),VLOOKUP($B114,'Allokerad kvv'!$B$2:$AV$468,MATCH(K$2,'Allokerad kvv'!$B$2:$AV$2,0),FALSE),VLOOKUP($B114,'Justerad allokering'!$B$2:$AG$462,MATCH(K$2,'Justerad allokering'!$B$2:$AF$2,0),FALSE))</f>
        <v>0</v>
      </c>
      <c r="L114" s="28">
        <f>IF(ISERROR(1/VLOOKUP($B114,'Justerad allokering'!$B$2:$AG$462,MATCH(L$2,'Justerad allokering'!$B$2:$AF$2,0),FALSE)),VLOOKUP($B114,'Allokerad kvv'!$B$2:$AV$468,MATCH(L$2,'Allokerad kvv'!$B$2:$AV$2,0),FALSE),VLOOKUP($B114,'Justerad allokering'!$B$2:$AG$462,MATCH(L$2,'Justerad allokering'!$B$2:$AF$2,0),FALSE))</f>
        <v>0</v>
      </c>
      <c r="M114" s="28">
        <f>IF(ISERROR(1/VLOOKUP($B114,'Justerad allokering'!$B$2:$AG$462,MATCH(M$2,'Justerad allokering'!$B$2:$AF$2,0),FALSE)),VLOOKUP($B114,'Allokerad kvv'!$B$2:$AV$468,MATCH(M$2,'Allokerad kvv'!$B$2:$AV$2,0),FALSE),VLOOKUP($B114,'Justerad allokering'!$B$2:$AG$462,MATCH(M$2,'Justerad allokering'!$B$2:$AF$2,0),FALSE))</f>
        <v>0</v>
      </c>
      <c r="N114" s="28">
        <f>IF(ISERROR(1/VLOOKUP($B114,'Justerad allokering'!$B$2:$AG$462,MATCH(N$2,'Justerad allokering'!$B$2:$AF$2,0),FALSE)),VLOOKUP($B114,'Allokerad kvv'!$B$2:$AV$468,MATCH(N$2,'Allokerad kvv'!$B$2:$AV$2,0),FALSE),VLOOKUP($B114,'Justerad allokering'!$B$2:$AG$462,MATCH(N$2,'Justerad allokering'!$B$2:$AF$2,0),FALSE))</f>
        <v>0</v>
      </c>
      <c r="O114" s="28">
        <f>IF(ISERROR(1/VLOOKUP($B114,'Justerad allokering'!$B$2:$AG$462,MATCH(O$2,'Justerad allokering'!$B$2:$AF$2,0),FALSE)),VLOOKUP($B114,'Allokerad kvv'!$B$2:$AV$468,MATCH(O$2,'Allokerad kvv'!$B$2:$AV$2,0),FALSE),VLOOKUP($B114,'Justerad allokering'!$B$2:$AG$462,MATCH(O$2,'Justerad allokering'!$B$2:$AF$2,0),FALSE))</f>
        <v>0</v>
      </c>
      <c r="P114" s="28">
        <f>IF(ISERROR(1/VLOOKUP($B114,'Justerad allokering'!$B$2:$AG$462,MATCH(P$2,'Justerad allokering'!$B$2:$AF$2,0),FALSE)),VLOOKUP($B114,'Allokerad kvv'!$B$2:$AV$468,MATCH(P$2,'Allokerad kvv'!$B$2:$AV$2,0),FALSE),VLOOKUP($B114,'Justerad allokering'!$B$2:$AG$462,MATCH(P$2,'Justerad allokering'!$B$2:$AF$2,0),FALSE))</f>
        <v>0</v>
      </c>
      <c r="Q114" s="28">
        <f>IF(ISERROR(1/VLOOKUP($B114,'Justerad allokering'!$B$2:$AG$462,MATCH(Q$2,'Justerad allokering'!$B$2:$AF$2,0),FALSE)),VLOOKUP($B114,'Allokerad kvv'!$B$2:$AV$468,MATCH(Q$2,'Allokerad kvv'!$B$2:$AV$2,0),FALSE),VLOOKUP($B114,'Justerad allokering'!$B$2:$AG$462,MATCH(Q$2,'Justerad allokering'!$B$2:$AF$2,0),FALSE))</f>
        <v>0</v>
      </c>
      <c r="R114" s="28">
        <f>IF(ISERROR(1/VLOOKUP($B114,'Justerad allokering'!$B$2:$AG$462,MATCH(R$2,'Justerad allokering'!$B$2:$AF$2,0),FALSE)),VLOOKUP($B114,'Allokerad kvv'!$B$2:$AV$468,MATCH(R$2,'Allokerad kvv'!$B$2:$AV$2,0),FALSE),VLOOKUP($B114,'Justerad allokering'!$B$2:$AG$462,MATCH(R$2,'Justerad allokering'!$B$2:$AF$2,0),FALSE))</f>
        <v>0</v>
      </c>
      <c r="S114" s="28">
        <f>IF(ISERROR(1/VLOOKUP($B114,'Justerad allokering'!$B$2:$AG$462,MATCH(S$2,'Justerad allokering'!$B$2:$AF$2,0),FALSE)),VLOOKUP($B114,'Allokerad kvv'!$B$2:$AV$468,MATCH(S$2,'Allokerad kvv'!$B$2:$AV$2,0),FALSE),VLOOKUP($B114,'Justerad allokering'!$B$2:$AG$462,MATCH(S$2,'Justerad allokering'!$B$2:$AF$2,0),FALSE))</f>
        <v>0</v>
      </c>
      <c r="T114" s="28">
        <f>IF(ISERROR(1/VLOOKUP($B114,'Justerad allokering'!$B$2:$AG$462,MATCH(T$2,'Justerad allokering'!$B$2:$AF$2,0),FALSE)),VLOOKUP($B114,'Allokerad kvv'!$B$2:$AV$468,MATCH(T$2,'Allokerad kvv'!$B$2:$AV$2,0),FALSE),VLOOKUP($B114,'Justerad allokering'!$B$2:$AG$462,MATCH(T$2,'Justerad allokering'!$B$2:$AF$2,0),FALSE))</f>
        <v>0</v>
      </c>
      <c r="U114" s="28">
        <f>IF(ISERROR(1/VLOOKUP($B114,'Justerad allokering'!$B$2:$AG$462,MATCH(U$2,'Justerad allokering'!$B$2:$AF$2,0),FALSE)),VLOOKUP($B114,'Allokerad kvv'!$B$2:$AV$468,MATCH(U$2,'Allokerad kvv'!$B$2:$AV$2,0),FALSE),VLOOKUP($B114,'Justerad allokering'!$B$2:$AG$462,MATCH(U$2,'Justerad allokering'!$B$2:$AF$2,0),FALSE))</f>
        <v>0</v>
      </c>
      <c r="V114" s="28">
        <f>IF(ISERROR(1/VLOOKUP($B114,'Justerad allokering'!$B$2:$AG$462,MATCH(V$2,'Justerad allokering'!$B$2:$AF$2,0),FALSE)),VLOOKUP($B114,'Allokerad kvv'!$B$2:$AV$468,MATCH(V$2,'Allokerad kvv'!$B$2:$AV$2,0),FALSE),VLOOKUP($B114,'Justerad allokering'!$B$2:$AG$462,MATCH(V$2,'Justerad allokering'!$B$2:$AF$2,0),FALSE))</f>
        <v>0</v>
      </c>
      <c r="W114" s="28">
        <f>IF(ISERROR(1/VLOOKUP($B114,'Justerad allokering'!$B$2:$AG$462,MATCH(W$2,'Justerad allokering'!$B$2:$AF$2,0),FALSE)),VLOOKUP($B114,'Allokerad kvv'!$B$2:$AV$468,MATCH(W$2,'Allokerad kvv'!$B$2:$AV$2,0),FALSE),VLOOKUP($B114,'Justerad allokering'!$B$2:$AG$462,MATCH(W$2,'Justerad allokering'!$B$2:$AF$2,0),FALSE))</f>
        <v>0</v>
      </c>
      <c r="X114" s="28">
        <f>IF(ISERROR(1/VLOOKUP($B114,'Justerad allokering'!$B$2:$AG$462,MATCH(X$2,'Justerad allokering'!$B$2:$AF$2,0),FALSE)),VLOOKUP($B114,'Allokerad kvv'!$B$2:$AV$468,MATCH(X$2,'Allokerad kvv'!$B$2:$AV$2,0),FALSE),VLOOKUP($B114,'Justerad allokering'!$B$2:$AG$462,MATCH(X$2,'Justerad allokering'!$B$2:$AF$2,0),FALSE))</f>
        <v>0</v>
      </c>
      <c r="Y114" s="28">
        <f>IF(ISERROR(1/VLOOKUP($B114,'Justerad allokering'!$B$2:$AG$462,MATCH(Y$2,'Justerad allokering'!$B$2:$AF$2,0),FALSE)),VLOOKUP($B114,'Allokerad kvv'!$B$2:$AV$468,MATCH(Y$2,'Allokerad kvv'!$B$2:$AV$2,0),FALSE),VLOOKUP($B114,'Justerad allokering'!$B$2:$AG$462,MATCH(Y$2,'Justerad allokering'!$B$2:$AF$2,0),FALSE))</f>
        <v>0</v>
      </c>
      <c r="Z114" s="28">
        <f>IF(ISERROR(1/VLOOKUP($B114,'Justerad allokering'!$B$2:$AG$462,MATCH(Z$2,'Justerad allokering'!$B$2:$AF$2,0),FALSE)),VLOOKUP($B114,'Allokerad kvv'!$B$2:$AV$468,MATCH(Z$2,'Allokerad kvv'!$B$2:$AV$2,0),FALSE),VLOOKUP($B114,'Justerad allokering'!$B$2:$AG$462,MATCH(Z$2,'Justerad allokering'!$B$2:$AF$2,0),FALSE))</f>
        <v>0</v>
      </c>
      <c r="AA114" s="28"/>
      <c r="AB114" s="28"/>
      <c r="AE114">
        <f t="shared" si="3"/>
        <v>0</v>
      </c>
      <c r="AG114">
        <f t="shared" si="4"/>
        <v>0</v>
      </c>
      <c r="AH114">
        <f t="shared" si="5"/>
        <v>0</v>
      </c>
      <c r="AI114" s="55" t="str">
        <f>IF(AH114=0,"",AH114/VLOOKUP(B114,Kraftvärmeprod!$B$1:$BC$480,MATCH("Summa tillförd energi exklusive rökgaskondensering",Kraftvärmeprod!$B$1:$BC$1,0),FALSE))</f>
        <v/>
      </c>
    </row>
    <row r="115" spans="1:35" x14ac:dyDescent="0.25">
      <c r="A115" s="28" t="s">
        <v>146</v>
      </c>
      <c r="B115" s="28" t="s">
        <v>147</v>
      </c>
      <c r="C115" s="28">
        <f>IF(ISERROR(1/VLOOKUP($B115,'Justerad allokering'!$B$2:$AG$462,MATCH(C$2,'Justerad allokering'!$B$2:$AF$2,0),FALSE)),VLOOKUP($B115,'Allokerad kvv'!$B$2:$AV$468,MATCH(C$2,'Allokerad kvv'!$B$2:$AV$2,0),FALSE),VLOOKUP($B115,'Justerad allokering'!$B$2:$AG$462,MATCH(C$2,'Justerad allokering'!$B$2:$AF$2,0),FALSE))</f>
        <v>0</v>
      </c>
      <c r="D115" s="28">
        <f>IF(ISERROR(1/VLOOKUP($B115,'Justerad allokering'!$B$2:$AG$462,MATCH(D$2,'Justerad allokering'!$B$2:$AF$2,0),FALSE)),VLOOKUP($B115,'Allokerad kvv'!$B$2:$AV$468,MATCH(D$2,'Allokerad kvv'!$B$2:$AV$2,0),FALSE),VLOOKUP($B115,'Justerad allokering'!$B$2:$AG$462,MATCH(D$2,'Justerad allokering'!$B$2:$AF$2,0),FALSE))</f>
        <v>0</v>
      </c>
      <c r="E115" s="28">
        <f>IF(ISERROR(1/VLOOKUP($B115,'Justerad allokering'!$B$2:$AG$462,MATCH(E$2,'Justerad allokering'!$B$2:$AF$2,0),FALSE)),VLOOKUP($B115,'Allokerad kvv'!$B$2:$AV$468,MATCH(E$2,'Allokerad kvv'!$B$2:$AV$2,0),FALSE),VLOOKUP($B115,'Justerad allokering'!$B$2:$AG$462,MATCH(E$2,'Justerad allokering'!$B$2:$AF$2,0),FALSE))</f>
        <v>0</v>
      </c>
      <c r="F115" s="28">
        <f>IF(ISERROR(1/VLOOKUP($B115,'Justerad allokering'!$B$2:$AG$462,MATCH(F$2,'Justerad allokering'!$B$2:$AF$2,0),FALSE)),VLOOKUP($B115,'Allokerad kvv'!$B$2:$AV$468,MATCH(F$2,'Allokerad kvv'!$B$2:$AV$2,0),FALSE),VLOOKUP($B115,'Justerad allokering'!$B$2:$AG$462,MATCH(F$2,'Justerad allokering'!$B$2:$AF$2,0),FALSE))</f>
        <v>0</v>
      </c>
      <c r="G115" s="28">
        <f>IF(ISERROR(1/VLOOKUP($B115,'Justerad allokering'!$B$2:$AG$462,MATCH(G$2,'Justerad allokering'!$B$2:$AF$2,0),FALSE)),VLOOKUP($B115,'Allokerad kvv'!$B$2:$AV$468,MATCH(G$2,'Allokerad kvv'!$B$2:$AV$2,0),FALSE),VLOOKUP($B115,'Justerad allokering'!$B$2:$AG$462,MATCH(G$2,'Justerad allokering'!$B$2:$AF$2,0),FALSE))</f>
        <v>0</v>
      </c>
      <c r="H115" s="28">
        <f>IF(ISERROR(1/VLOOKUP($B115,'Justerad allokering'!$B$2:$AG$462,MATCH(H$2,'Justerad allokering'!$B$2:$AF$2,0),FALSE)),VLOOKUP($B115,'Allokerad kvv'!$B$2:$AV$468,MATCH(H$2,'Allokerad kvv'!$B$2:$AV$2,0),FALSE),VLOOKUP($B115,'Justerad allokering'!$B$2:$AG$462,MATCH(H$2,'Justerad allokering'!$B$2:$AF$2,0),FALSE))</f>
        <v>0</v>
      </c>
      <c r="I115" s="28">
        <f>IF(ISERROR(1/VLOOKUP($B115,'Justerad allokering'!$B$2:$AG$462,MATCH(I$2,'Justerad allokering'!$B$2:$AF$2,0),FALSE)),VLOOKUP($B115,'Allokerad kvv'!$B$2:$AV$468,MATCH(I$2,'Allokerad kvv'!$B$2:$AV$2,0),FALSE),VLOOKUP($B115,'Justerad allokering'!$B$2:$AG$462,MATCH(I$2,'Justerad allokering'!$B$2:$AF$2,0),FALSE))</f>
        <v>0</v>
      </c>
      <c r="J115" s="28">
        <f>IF(ISERROR(1/VLOOKUP($B115,'Justerad allokering'!$B$2:$AG$462,MATCH(J$2,'Justerad allokering'!$B$2:$AF$2,0),FALSE)),VLOOKUP($B115,'Allokerad kvv'!$B$2:$AV$468,MATCH(J$2,'Allokerad kvv'!$B$2:$AV$2,0),FALSE),VLOOKUP($B115,'Justerad allokering'!$B$2:$AG$462,MATCH(J$2,'Justerad allokering'!$B$2:$AF$2,0),FALSE))</f>
        <v>0</v>
      </c>
      <c r="K115" s="28">
        <f>IF(ISERROR(1/VLOOKUP($B115,'Justerad allokering'!$B$2:$AG$462,MATCH(K$2,'Justerad allokering'!$B$2:$AF$2,0),FALSE)),VLOOKUP($B115,'Allokerad kvv'!$B$2:$AV$468,MATCH(K$2,'Allokerad kvv'!$B$2:$AV$2,0),FALSE),VLOOKUP($B115,'Justerad allokering'!$B$2:$AG$462,MATCH(K$2,'Justerad allokering'!$B$2:$AF$2,0),FALSE))</f>
        <v>0</v>
      </c>
      <c r="L115" s="28">
        <f>IF(ISERROR(1/VLOOKUP($B115,'Justerad allokering'!$B$2:$AG$462,MATCH(L$2,'Justerad allokering'!$B$2:$AF$2,0),FALSE)),VLOOKUP($B115,'Allokerad kvv'!$B$2:$AV$468,MATCH(L$2,'Allokerad kvv'!$B$2:$AV$2,0),FALSE),VLOOKUP($B115,'Justerad allokering'!$B$2:$AG$462,MATCH(L$2,'Justerad allokering'!$B$2:$AF$2,0),FALSE))</f>
        <v>0</v>
      </c>
      <c r="M115" s="28">
        <f>IF(ISERROR(1/VLOOKUP($B115,'Justerad allokering'!$B$2:$AG$462,MATCH(M$2,'Justerad allokering'!$B$2:$AF$2,0),FALSE)),VLOOKUP($B115,'Allokerad kvv'!$B$2:$AV$468,MATCH(M$2,'Allokerad kvv'!$B$2:$AV$2,0),FALSE),VLOOKUP($B115,'Justerad allokering'!$B$2:$AG$462,MATCH(M$2,'Justerad allokering'!$B$2:$AF$2,0),FALSE))</f>
        <v>0</v>
      </c>
      <c r="N115" s="28">
        <f>IF(ISERROR(1/VLOOKUP($B115,'Justerad allokering'!$B$2:$AG$462,MATCH(N$2,'Justerad allokering'!$B$2:$AF$2,0),FALSE)),VLOOKUP($B115,'Allokerad kvv'!$B$2:$AV$468,MATCH(N$2,'Allokerad kvv'!$B$2:$AV$2,0),FALSE),VLOOKUP($B115,'Justerad allokering'!$B$2:$AG$462,MATCH(N$2,'Justerad allokering'!$B$2:$AF$2,0),FALSE))</f>
        <v>0</v>
      </c>
      <c r="O115" s="28">
        <f>IF(ISERROR(1/VLOOKUP($B115,'Justerad allokering'!$B$2:$AG$462,MATCH(O$2,'Justerad allokering'!$B$2:$AF$2,0),FALSE)),VLOOKUP($B115,'Allokerad kvv'!$B$2:$AV$468,MATCH(O$2,'Allokerad kvv'!$B$2:$AV$2,0),FALSE),VLOOKUP($B115,'Justerad allokering'!$B$2:$AG$462,MATCH(O$2,'Justerad allokering'!$B$2:$AF$2,0),FALSE))</f>
        <v>0</v>
      </c>
      <c r="P115" s="28">
        <f>IF(ISERROR(1/VLOOKUP($B115,'Justerad allokering'!$B$2:$AG$462,MATCH(P$2,'Justerad allokering'!$B$2:$AF$2,0),FALSE)),VLOOKUP($B115,'Allokerad kvv'!$B$2:$AV$468,MATCH(P$2,'Allokerad kvv'!$B$2:$AV$2,0),FALSE),VLOOKUP($B115,'Justerad allokering'!$B$2:$AG$462,MATCH(P$2,'Justerad allokering'!$B$2:$AF$2,0),FALSE))</f>
        <v>0</v>
      </c>
      <c r="Q115" s="28">
        <f>IF(ISERROR(1/VLOOKUP($B115,'Justerad allokering'!$B$2:$AG$462,MATCH(Q$2,'Justerad allokering'!$B$2:$AF$2,0),FALSE)),VLOOKUP($B115,'Allokerad kvv'!$B$2:$AV$468,MATCH(Q$2,'Allokerad kvv'!$B$2:$AV$2,0),FALSE),VLOOKUP($B115,'Justerad allokering'!$B$2:$AG$462,MATCH(Q$2,'Justerad allokering'!$B$2:$AF$2,0),FALSE))</f>
        <v>0</v>
      </c>
      <c r="R115" s="28">
        <f>IF(ISERROR(1/VLOOKUP($B115,'Justerad allokering'!$B$2:$AG$462,MATCH(R$2,'Justerad allokering'!$B$2:$AF$2,0),FALSE)),VLOOKUP($B115,'Allokerad kvv'!$B$2:$AV$468,MATCH(R$2,'Allokerad kvv'!$B$2:$AV$2,0),FALSE),VLOOKUP($B115,'Justerad allokering'!$B$2:$AG$462,MATCH(R$2,'Justerad allokering'!$B$2:$AF$2,0),FALSE))</f>
        <v>0</v>
      </c>
      <c r="S115" s="28">
        <f>IF(ISERROR(1/VLOOKUP($B115,'Justerad allokering'!$B$2:$AG$462,MATCH(S$2,'Justerad allokering'!$B$2:$AF$2,0),FALSE)),VLOOKUP($B115,'Allokerad kvv'!$B$2:$AV$468,MATCH(S$2,'Allokerad kvv'!$B$2:$AV$2,0),FALSE),VLOOKUP($B115,'Justerad allokering'!$B$2:$AG$462,MATCH(S$2,'Justerad allokering'!$B$2:$AF$2,0),FALSE))</f>
        <v>0</v>
      </c>
      <c r="T115" s="28">
        <f>IF(ISERROR(1/VLOOKUP($B115,'Justerad allokering'!$B$2:$AG$462,MATCH(T$2,'Justerad allokering'!$B$2:$AF$2,0),FALSE)),VLOOKUP($B115,'Allokerad kvv'!$B$2:$AV$468,MATCH(T$2,'Allokerad kvv'!$B$2:$AV$2,0),FALSE),VLOOKUP($B115,'Justerad allokering'!$B$2:$AG$462,MATCH(T$2,'Justerad allokering'!$B$2:$AF$2,0),FALSE))</f>
        <v>0</v>
      </c>
      <c r="U115" s="28">
        <f>IF(ISERROR(1/VLOOKUP($B115,'Justerad allokering'!$B$2:$AG$462,MATCH(U$2,'Justerad allokering'!$B$2:$AF$2,0),FALSE)),VLOOKUP($B115,'Allokerad kvv'!$B$2:$AV$468,MATCH(U$2,'Allokerad kvv'!$B$2:$AV$2,0),FALSE),VLOOKUP($B115,'Justerad allokering'!$B$2:$AG$462,MATCH(U$2,'Justerad allokering'!$B$2:$AF$2,0),FALSE))</f>
        <v>0</v>
      </c>
      <c r="V115" s="28">
        <f>IF(ISERROR(1/VLOOKUP($B115,'Justerad allokering'!$B$2:$AG$462,MATCH(V$2,'Justerad allokering'!$B$2:$AF$2,0),FALSE)),VLOOKUP($B115,'Allokerad kvv'!$B$2:$AV$468,MATCH(V$2,'Allokerad kvv'!$B$2:$AV$2,0),FALSE),VLOOKUP($B115,'Justerad allokering'!$B$2:$AG$462,MATCH(V$2,'Justerad allokering'!$B$2:$AF$2,0),FALSE))</f>
        <v>0</v>
      </c>
      <c r="W115" s="28">
        <f>IF(ISERROR(1/VLOOKUP($B115,'Justerad allokering'!$B$2:$AG$462,MATCH(W$2,'Justerad allokering'!$B$2:$AF$2,0),FALSE)),VLOOKUP($B115,'Allokerad kvv'!$B$2:$AV$468,MATCH(W$2,'Allokerad kvv'!$B$2:$AV$2,0),FALSE),VLOOKUP($B115,'Justerad allokering'!$B$2:$AG$462,MATCH(W$2,'Justerad allokering'!$B$2:$AF$2,0),FALSE))</f>
        <v>0</v>
      </c>
      <c r="X115" s="28">
        <f>IF(ISERROR(1/VLOOKUP($B115,'Justerad allokering'!$B$2:$AG$462,MATCH(X$2,'Justerad allokering'!$B$2:$AF$2,0),FALSE)),VLOOKUP($B115,'Allokerad kvv'!$B$2:$AV$468,MATCH(X$2,'Allokerad kvv'!$B$2:$AV$2,0),FALSE),VLOOKUP($B115,'Justerad allokering'!$B$2:$AG$462,MATCH(X$2,'Justerad allokering'!$B$2:$AF$2,0),FALSE))</f>
        <v>0</v>
      </c>
      <c r="Y115" s="28">
        <f>IF(ISERROR(1/VLOOKUP($B115,'Justerad allokering'!$B$2:$AG$462,MATCH(Y$2,'Justerad allokering'!$B$2:$AF$2,0),FALSE)),VLOOKUP($B115,'Allokerad kvv'!$B$2:$AV$468,MATCH(Y$2,'Allokerad kvv'!$B$2:$AV$2,0),FALSE),VLOOKUP($B115,'Justerad allokering'!$B$2:$AG$462,MATCH(Y$2,'Justerad allokering'!$B$2:$AF$2,0),FALSE))</f>
        <v>0</v>
      </c>
      <c r="Z115" s="28">
        <f>IF(ISERROR(1/VLOOKUP($B115,'Justerad allokering'!$B$2:$AG$462,MATCH(Z$2,'Justerad allokering'!$B$2:$AF$2,0),FALSE)),VLOOKUP($B115,'Allokerad kvv'!$B$2:$AV$468,MATCH(Z$2,'Allokerad kvv'!$B$2:$AV$2,0),FALSE),VLOOKUP($B115,'Justerad allokering'!$B$2:$AG$462,MATCH(Z$2,'Justerad allokering'!$B$2:$AF$2,0),FALSE))</f>
        <v>0</v>
      </c>
      <c r="AA115" s="28"/>
      <c r="AB115" s="28"/>
      <c r="AE115">
        <f t="shared" si="3"/>
        <v>0</v>
      </c>
      <c r="AG115">
        <f t="shared" si="4"/>
        <v>0</v>
      </c>
      <c r="AH115">
        <f t="shared" si="5"/>
        <v>0</v>
      </c>
      <c r="AI115" s="55" t="str">
        <f>IF(AH115=0,"",AH115/VLOOKUP(B115,Kraftvärmeprod!$B$1:$BC$480,MATCH("Summa tillförd energi exklusive rökgaskondensering",Kraftvärmeprod!$B$1:$BC$1,0),FALSE))</f>
        <v/>
      </c>
    </row>
    <row r="116" spans="1:35" x14ac:dyDescent="0.25">
      <c r="A116" s="28" t="s">
        <v>146</v>
      </c>
      <c r="B116" s="28" t="s">
        <v>148</v>
      </c>
      <c r="C116" s="28">
        <f>IF(ISERROR(1/VLOOKUP($B116,'Justerad allokering'!$B$2:$AG$462,MATCH(C$2,'Justerad allokering'!$B$2:$AF$2,0),FALSE)),VLOOKUP($B116,'Allokerad kvv'!$B$2:$AV$468,MATCH(C$2,'Allokerad kvv'!$B$2:$AV$2,0),FALSE),VLOOKUP($B116,'Justerad allokering'!$B$2:$AG$462,MATCH(C$2,'Justerad allokering'!$B$2:$AF$2,0),FALSE))</f>
        <v>0</v>
      </c>
      <c r="D116" s="28">
        <f>IF(ISERROR(1/VLOOKUP($B116,'Justerad allokering'!$B$2:$AG$462,MATCH(D$2,'Justerad allokering'!$B$2:$AF$2,0),FALSE)),VLOOKUP($B116,'Allokerad kvv'!$B$2:$AV$468,MATCH(D$2,'Allokerad kvv'!$B$2:$AV$2,0),FALSE),VLOOKUP($B116,'Justerad allokering'!$B$2:$AG$462,MATCH(D$2,'Justerad allokering'!$B$2:$AF$2,0),FALSE))</f>
        <v>0</v>
      </c>
      <c r="E116" s="28">
        <f>IF(ISERROR(1/VLOOKUP($B116,'Justerad allokering'!$B$2:$AG$462,MATCH(E$2,'Justerad allokering'!$B$2:$AF$2,0),FALSE)),VLOOKUP($B116,'Allokerad kvv'!$B$2:$AV$468,MATCH(E$2,'Allokerad kvv'!$B$2:$AV$2,0),FALSE),VLOOKUP($B116,'Justerad allokering'!$B$2:$AG$462,MATCH(E$2,'Justerad allokering'!$B$2:$AF$2,0),FALSE))</f>
        <v>0</v>
      </c>
      <c r="F116" s="28">
        <f>IF(ISERROR(1/VLOOKUP($B116,'Justerad allokering'!$B$2:$AG$462,MATCH(F$2,'Justerad allokering'!$B$2:$AF$2,0),FALSE)),VLOOKUP($B116,'Allokerad kvv'!$B$2:$AV$468,MATCH(F$2,'Allokerad kvv'!$B$2:$AV$2,0),FALSE),VLOOKUP($B116,'Justerad allokering'!$B$2:$AG$462,MATCH(F$2,'Justerad allokering'!$B$2:$AF$2,0),FALSE))</f>
        <v>0</v>
      </c>
      <c r="G116" s="28">
        <f>IF(ISERROR(1/VLOOKUP($B116,'Justerad allokering'!$B$2:$AG$462,MATCH(G$2,'Justerad allokering'!$B$2:$AF$2,0),FALSE)),VLOOKUP($B116,'Allokerad kvv'!$B$2:$AV$468,MATCH(G$2,'Allokerad kvv'!$B$2:$AV$2,0),FALSE),VLOOKUP($B116,'Justerad allokering'!$B$2:$AG$462,MATCH(G$2,'Justerad allokering'!$B$2:$AF$2,0),FALSE))</f>
        <v>0</v>
      </c>
      <c r="H116" s="28">
        <f>IF(ISERROR(1/VLOOKUP($B116,'Justerad allokering'!$B$2:$AG$462,MATCH(H$2,'Justerad allokering'!$B$2:$AF$2,0),FALSE)),VLOOKUP($B116,'Allokerad kvv'!$B$2:$AV$468,MATCH(H$2,'Allokerad kvv'!$B$2:$AV$2,0),FALSE),VLOOKUP($B116,'Justerad allokering'!$B$2:$AG$462,MATCH(H$2,'Justerad allokering'!$B$2:$AF$2,0),FALSE))</f>
        <v>0</v>
      </c>
      <c r="I116" s="28">
        <f>IF(ISERROR(1/VLOOKUP($B116,'Justerad allokering'!$B$2:$AG$462,MATCH(I$2,'Justerad allokering'!$B$2:$AF$2,0),FALSE)),VLOOKUP($B116,'Allokerad kvv'!$B$2:$AV$468,MATCH(I$2,'Allokerad kvv'!$B$2:$AV$2,0),FALSE),VLOOKUP($B116,'Justerad allokering'!$B$2:$AG$462,MATCH(I$2,'Justerad allokering'!$B$2:$AF$2,0),FALSE))</f>
        <v>0</v>
      </c>
      <c r="J116" s="28">
        <f>IF(ISERROR(1/VLOOKUP($B116,'Justerad allokering'!$B$2:$AG$462,MATCH(J$2,'Justerad allokering'!$B$2:$AF$2,0),FALSE)),VLOOKUP($B116,'Allokerad kvv'!$B$2:$AV$468,MATCH(J$2,'Allokerad kvv'!$B$2:$AV$2,0),FALSE),VLOOKUP($B116,'Justerad allokering'!$B$2:$AG$462,MATCH(J$2,'Justerad allokering'!$B$2:$AF$2,0),FALSE))</f>
        <v>0</v>
      </c>
      <c r="K116" s="28">
        <f>IF(ISERROR(1/VLOOKUP($B116,'Justerad allokering'!$B$2:$AG$462,MATCH(K$2,'Justerad allokering'!$B$2:$AF$2,0),FALSE)),VLOOKUP($B116,'Allokerad kvv'!$B$2:$AV$468,MATCH(K$2,'Allokerad kvv'!$B$2:$AV$2,0),FALSE),VLOOKUP($B116,'Justerad allokering'!$B$2:$AG$462,MATCH(K$2,'Justerad allokering'!$B$2:$AF$2,0),FALSE))</f>
        <v>0</v>
      </c>
      <c r="L116" s="28">
        <f>IF(ISERROR(1/VLOOKUP($B116,'Justerad allokering'!$B$2:$AG$462,MATCH(L$2,'Justerad allokering'!$B$2:$AF$2,0),FALSE)),VLOOKUP($B116,'Allokerad kvv'!$B$2:$AV$468,MATCH(L$2,'Allokerad kvv'!$B$2:$AV$2,0),FALSE),VLOOKUP($B116,'Justerad allokering'!$B$2:$AG$462,MATCH(L$2,'Justerad allokering'!$B$2:$AF$2,0),FALSE))</f>
        <v>0</v>
      </c>
      <c r="M116" s="28">
        <f>IF(ISERROR(1/VLOOKUP($B116,'Justerad allokering'!$B$2:$AG$462,MATCH(M$2,'Justerad allokering'!$B$2:$AF$2,0),FALSE)),VLOOKUP($B116,'Allokerad kvv'!$B$2:$AV$468,MATCH(M$2,'Allokerad kvv'!$B$2:$AV$2,0),FALSE),VLOOKUP($B116,'Justerad allokering'!$B$2:$AG$462,MATCH(M$2,'Justerad allokering'!$B$2:$AF$2,0),FALSE))</f>
        <v>0</v>
      </c>
      <c r="N116" s="28">
        <f>IF(ISERROR(1/VLOOKUP($B116,'Justerad allokering'!$B$2:$AG$462,MATCH(N$2,'Justerad allokering'!$B$2:$AF$2,0),FALSE)),VLOOKUP($B116,'Allokerad kvv'!$B$2:$AV$468,MATCH(N$2,'Allokerad kvv'!$B$2:$AV$2,0),FALSE),VLOOKUP($B116,'Justerad allokering'!$B$2:$AG$462,MATCH(N$2,'Justerad allokering'!$B$2:$AF$2,0),FALSE))</f>
        <v>0</v>
      </c>
      <c r="O116" s="28">
        <f>IF(ISERROR(1/VLOOKUP($B116,'Justerad allokering'!$B$2:$AG$462,MATCH(O$2,'Justerad allokering'!$B$2:$AF$2,0),FALSE)),VLOOKUP($B116,'Allokerad kvv'!$B$2:$AV$468,MATCH(O$2,'Allokerad kvv'!$B$2:$AV$2,0),FALSE),VLOOKUP($B116,'Justerad allokering'!$B$2:$AG$462,MATCH(O$2,'Justerad allokering'!$B$2:$AF$2,0),FALSE))</f>
        <v>0</v>
      </c>
      <c r="P116" s="28">
        <f>IF(ISERROR(1/VLOOKUP($B116,'Justerad allokering'!$B$2:$AG$462,MATCH(P$2,'Justerad allokering'!$B$2:$AF$2,0),FALSE)),VLOOKUP($B116,'Allokerad kvv'!$B$2:$AV$468,MATCH(P$2,'Allokerad kvv'!$B$2:$AV$2,0),FALSE),VLOOKUP($B116,'Justerad allokering'!$B$2:$AG$462,MATCH(P$2,'Justerad allokering'!$B$2:$AF$2,0),FALSE))</f>
        <v>0</v>
      </c>
      <c r="Q116" s="28">
        <f>IF(ISERROR(1/VLOOKUP($B116,'Justerad allokering'!$B$2:$AG$462,MATCH(Q$2,'Justerad allokering'!$B$2:$AF$2,0),FALSE)),VLOOKUP($B116,'Allokerad kvv'!$B$2:$AV$468,MATCH(Q$2,'Allokerad kvv'!$B$2:$AV$2,0),FALSE),VLOOKUP($B116,'Justerad allokering'!$B$2:$AG$462,MATCH(Q$2,'Justerad allokering'!$B$2:$AF$2,0),FALSE))</f>
        <v>0</v>
      </c>
      <c r="R116" s="28">
        <f>IF(ISERROR(1/VLOOKUP($B116,'Justerad allokering'!$B$2:$AG$462,MATCH(R$2,'Justerad allokering'!$B$2:$AF$2,0),FALSE)),VLOOKUP($B116,'Allokerad kvv'!$B$2:$AV$468,MATCH(R$2,'Allokerad kvv'!$B$2:$AV$2,0),FALSE),VLOOKUP($B116,'Justerad allokering'!$B$2:$AG$462,MATCH(R$2,'Justerad allokering'!$B$2:$AF$2,0),FALSE))</f>
        <v>0</v>
      </c>
      <c r="S116" s="28">
        <f>IF(ISERROR(1/VLOOKUP($B116,'Justerad allokering'!$B$2:$AG$462,MATCH(S$2,'Justerad allokering'!$B$2:$AF$2,0),FALSE)),VLOOKUP($B116,'Allokerad kvv'!$B$2:$AV$468,MATCH(S$2,'Allokerad kvv'!$B$2:$AV$2,0),FALSE),VLOOKUP($B116,'Justerad allokering'!$B$2:$AG$462,MATCH(S$2,'Justerad allokering'!$B$2:$AF$2,0),FALSE))</f>
        <v>0</v>
      </c>
      <c r="T116" s="28">
        <f>IF(ISERROR(1/VLOOKUP($B116,'Justerad allokering'!$B$2:$AG$462,MATCH(T$2,'Justerad allokering'!$B$2:$AF$2,0),FALSE)),VLOOKUP($B116,'Allokerad kvv'!$B$2:$AV$468,MATCH(T$2,'Allokerad kvv'!$B$2:$AV$2,0),FALSE),VLOOKUP($B116,'Justerad allokering'!$B$2:$AG$462,MATCH(T$2,'Justerad allokering'!$B$2:$AF$2,0),FALSE))</f>
        <v>0</v>
      </c>
      <c r="U116" s="28">
        <f>IF(ISERROR(1/VLOOKUP($B116,'Justerad allokering'!$B$2:$AG$462,MATCH(U$2,'Justerad allokering'!$B$2:$AF$2,0),FALSE)),VLOOKUP($B116,'Allokerad kvv'!$B$2:$AV$468,MATCH(U$2,'Allokerad kvv'!$B$2:$AV$2,0),FALSE),VLOOKUP($B116,'Justerad allokering'!$B$2:$AG$462,MATCH(U$2,'Justerad allokering'!$B$2:$AF$2,0),FALSE))</f>
        <v>0</v>
      </c>
      <c r="V116" s="28">
        <f>IF(ISERROR(1/VLOOKUP($B116,'Justerad allokering'!$B$2:$AG$462,MATCH(V$2,'Justerad allokering'!$B$2:$AF$2,0),FALSE)),VLOOKUP($B116,'Allokerad kvv'!$B$2:$AV$468,MATCH(V$2,'Allokerad kvv'!$B$2:$AV$2,0),FALSE),VLOOKUP($B116,'Justerad allokering'!$B$2:$AG$462,MATCH(V$2,'Justerad allokering'!$B$2:$AF$2,0),FALSE))</f>
        <v>0</v>
      </c>
      <c r="W116" s="28">
        <f>IF(ISERROR(1/VLOOKUP($B116,'Justerad allokering'!$B$2:$AG$462,MATCH(W$2,'Justerad allokering'!$B$2:$AF$2,0),FALSE)),VLOOKUP($B116,'Allokerad kvv'!$B$2:$AV$468,MATCH(W$2,'Allokerad kvv'!$B$2:$AV$2,0),FALSE),VLOOKUP($B116,'Justerad allokering'!$B$2:$AG$462,MATCH(W$2,'Justerad allokering'!$B$2:$AF$2,0),FALSE))</f>
        <v>0</v>
      </c>
      <c r="X116" s="28">
        <f>IF(ISERROR(1/VLOOKUP($B116,'Justerad allokering'!$B$2:$AG$462,MATCH(X$2,'Justerad allokering'!$B$2:$AF$2,0),FALSE)),VLOOKUP($B116,'Allokerad kvv'!$B$2:$AV$468,MATCH(X$2,'Allokerad kvv'!$B$2:$AV$2,0),FALSE),VLOOKUP($B116,'Justerad allokering'!$B$2:$AG$462,MATCH(X$2,'Justerad allokering'!$B$2:$AF$2,0),FALSE))</f>
        <v>0</v>
      </c>
      <c r="Y116" s="28">
        <f>IF(ISERROR(1/VLOOKUP($B116,'Justerad allokering'!$B$2:$AG$462,MATCH(Y$2,'Justerad allokering'!$B$2:$AF$2,0),FALSE)),VLOOKUP($B116,'Allokerad kvv'!$B$2:$AV$468,MATCH(Y$2,'Allokerad kvv'!$B$2:$AV$2,0),FALSE),VLOOKUP($B116,'Justerad allokering'!$B$2:$AG$462,MATCH(Y$2,'Justerad allokering'!$B$2:$AF$2,0),FALSE))</f>
        <v>0</v>
      </c>
      <c r="Z116" s="28">
        <f>IF(ISERROR(1/VLOOKUP($B116,'Justerad allokering'!$B$2:$AG$462,MATCH(Z$2,'Justerad allokering'!$B$2:$AF$2,0),FALSE)),VLOOKUP($B116,'Allokerad kvv'!$B$2:$AV$468,MATCH(Z$2,'Allokerad kvv'!$B$2:$AV$2,0),FALSE),VLOOKUP($B116,'Justerad allokering'!$B$2:$AG$462,MATCH(Z$2,'Justerad allokering'!$B$2:$AF$2,0),FALSE))</f>
        <v>0</v>
      </c>
      <c r="AA116" s="28"/>
      <c r="AB116" s="28"/>
      <c r="AE116">
        <f t="shared" si="3"/>
        <v>0</v>
      </c>
      <c r="AG116">
        <f t="shared" si="4"/>
        <v>0</v>
      </c>
      <c r="AH116">
        <f t="shared" si="5"/>
        <v>0</v>
      </c>
      <c r="AI116" s="55" t="str">
        <f>IF(AH116=0,"",AH116/VLOOKUP(B116,Kraftvärmeprod!$B$1:$BC$480,MATCH("Summa tillförd energi exklusive rökgaskondensering",Kraftvärmeprod!$B$1:$BC$1,0),FALSE))</f>
        <v/>
      </c>
    </row>
    <row r="117" spans="1:35" x14ac:dyDescent="0.25">
      <c r="A117" s="28" t="s">
        <v>146</v>
      </c>
      <c r="B117" s="28" t="s">
        <v>149</v>
      </c>
      <c r="C117" s="28">
        <f>IF(ISERROR(1/VLOOKUP($B117,'Justerad allokering'!$B$2:$AG$462,MATCH(C$2,'Justerad allokering'!$B$2:$AF$2,0),FALSE)),VLOOKUP($B117,'Allokerad kvv'!$B$2:$AV$468,MATCH(C$2,'Allokerad kvv'!$B$2:$AV$2,0),FALSE),VLOOKUP($B117,'Justerad allokering'!$B$2:$AG$462,MATCH(C$2,'Justerad allokering'!$B$2:$AF$2,0),FALSE))</f>
        <v>0</v>
      </c>
      <c r="D117" s="28">
        <f>IF(ISERROR(1/VLOOKUP($B117,'Justerad allokering'!$B$2:$AG$462,MATCH(D$2,'Justerad allokering'!$B$2:$AF$2,0),FALSE)),VLOOKUP($B117,'Allokerad kvv'!$B$2:$AV$468,MATCH(D$2,'Allokerad kvv'!$B$2:$AV$2,0),FALSE),VLOOKUP($B117,'Justerad allokering'!$B$2:$AG$462,MATCH(D$2,'Justerad allokering'!$B$2:$AF$2,0),FALSE))</f>
        <v>0</v>
      </c>
      <c r="E117" s="28">
        <f>IF(ISERROR(1/VLOOKUP($B117,'Justerad allokering'!$B$2:$AG$462,MATCH(E$2,'Justerad allokering'!$B$2:$AF$2,0),FALSE)),VLOOKUP($B117,'Allokerad kvv'!$B$2:$AV$468,MATCH(E$2,'Allokerad kvv'!$B$2:$AV$2,0),FALSE),VLOOKUP($B117,'Justerad allokering'!$B$2:$AG$462,MATCH(E$2,'Justerad allokering'!$B$2:$AF$2,0),FALSE))</f>
        <v>0</v>
      </c>
      <c r="F117" s="28">
        <f>IF(ISERROR(1/VLOOKUP($B117,'Justerad allokering'!$B$2:$AG$462,MATCH(F$2,'Justerad allokering'!$B$2:$AF$2,0),FALSE)),VLOOKUP($B117,'Allokerad kvv'!$B$2:$AV$468,MATCH(F$2,'Allokerad kvv'!$B$2:$AV$2,0),FALSE),VLOOKUP($B117,'Justerad allokering'!$B$2:$AG$462,MATCH(F$2,'Justerad allokering'!$B$2:$AF$2,0),FALSE))</f>
        <v>0</v>
      </c>
      <c r="G117" s="28">
        <f>IF(ISERROR(1/VLOOKUP($B117,'Justerad allokering'!$B$2:$AG$462,MATCH(G$2,'Justerad allokering'!$B$2:$AF$2,0),FALSE)),VLOOKUP($B117,'Allokerad kvv'!$B$2:$AV$468,MATCH(G$2,'Allokerad kvv'!$B$2:$AV$2,0),FALSE),VLOOKUP($B117,'Justerad allokering'!$B$2:$AG$462,MATCH(G$2,'Justerad allokering'!$B$2:$AF$2,0),FALSE))</f>
        <v>0</v>
      </c>
      <c r="H117" s="28">
        <f>IF(ISERROR(1/VLOOKUP($B117,'Justerad allokering'!$B$2:$AG$462,MATCH(H$2,'Justerad allokering'!$B$2:$AF$2,0),FALSE)),VLOOKUP($B117,'Allokerad kvv'!$B$2:$AV$468,MATCH(H$2,'Allokerad kvv'!$B$2:$AV$2,0),FALSE),VLOOKUP($B117,'Justerad allokering'!$B$2:$AG$462,MATCH(H$2,'Justerad allokering'!$B$2:$AF$2,0),FALSE))</f>
        <v>0</v>
      </c>
      <c r="I117" s="28">
        <f>IF(ISERROR(1/VLOOKUP($B117,'Justerad allokering'!$B$2:$AG$462,MATCH(I$2,'Justerad allokering'!$B$2:$AF$2,0),FALSE)),VLOOKUP($B117,'Allokerad kvv'!$B$2:$AV$468,MATCH(I$2,'Allokerad kvv'!$B$2:$AV$2,0),FALSE),VLOOKUP($B117,'Justerad allokering'!$B$2:$AG$462,MATCH(I$2,'Justerad allokering'!$B$2:$AF$2,0),FALSE))</f>
        <v>0</v>
      </c>
      <c r="J117" s="28">
        <f>IF(ISERROR(1/VLOOKUP($B117,'Justerad allokering'!$B$2:$AG$462,MATCH(J$2,'Justerad allokering'!$B$2:$AF$2,0),FALSE)),VLOOKUP($B117,'Allokerad kvv'!$B$2:$AV$468,MATCH(J$2,'Allokerad kvv'!$B$2:$AV$2,0),FALSE),VLOOKUP($B117,'Justerad allokering'!$B$2:$AG$462,MATCH(J$2,'Justerad allokering'!$B$2:$AF$2,0),FALSE))</f>
        <v>0</v>
      </c>
      <c r="K117" s="28">
        <f>IF(ISERROR(1/VLOOKUP($B117,'Justerad allokering'!$B$2:$AG$462,MATCH(K$2,'Justerad allokering'!$B$2:$AF$2,0),FALSE)),VLOOKUP($B117,'Allokerad kvv'!$B$2:$AV$468,MATCH(K$2,'Allokerad kvv'!$B$2:$AV$2,0),FALSE),VLOOKUP($B117,'Justerad allokering'!$B$2:$AG$462,MATCH(K$2,'Justerad allokering'!$B$2:$AF$2,0),FALSE))</f>
        <v>0</v>
      </c>
      <c r="L117" s="28">
        <f>IF(ISERROR(1/VLOOKUP($B117,'Justerad allokering'!$B$2:$AG$462,MATCH(L$2,'Justerad allokering'!$B$2:$AF$2,0),FALSE)),VLOOKUP($B117,'Allokerad kvv'!$B$2:$AV$468,MATCH(L$2,'Allokerad kvv'!$B$2:$AV$2,0),FALSE),VLOOKUP($B117,'Justerad allokering'!$B$2:$AG$462,MATCH(L$2,'Justerad allokering'!$B$2:$AF$2,0),FALSE))</f>
        <v>0</v>
      </c>
      <c r="M117" s="28">
        <f>IF(ISERROR(1/VLOOKUP($B117,'Justerad allokering'!$B$2:$AG$462,MATCH(M$2,'Justerad allokering'!$B$2:$AF$2,0),FALSE)),VLOOKUP($B117,'Allokerad kvv'!$B$2:$AV$468,MATCH(M$2,'Allokerad kvv'!$B$2:$AV$2,0),FALSE),VLOOKUP($B117,'Justerad allokering'!$B$2:$AG$462,MATCH(M$2,'Justerad allokering'!$B$2:$AF$2,0),FALSE))</f>
        <v>0</v>
      </c>
      <c r="N117" s="28">
        <f>IF(ISERROR(1/VLOOKUP($B117,'Justerad allokering'!$B$2:$AG$462,MATCH(N$2,'Justerad allokering'!$B$2:$AF$2,0),FALSE)),VLOOKUP($B117,'Allokerad kvv'!$B$2:$AV$468,MATCH(N$2,'Allokerad kvv'!$B$2:$AV$2,0),FALSE),VLOOKUP($B117,'Justerad allokering'!$B$2:$AG$462,MATCH(N$2,'Justerad allokering'!$B$2:$AF$2,0),FALSE))</f>
        <v>0</v>
      </c>
      <c r="O117" s="28">
        <f>IF(ISERROR(1/VLOOKUP($B117,'Justerad allokering'!$B$2:$AG$462,MATCH(O$2,'Justerad allokering'!$B$2:$AF$2,0),FALSE)),VLOOKUP($B117,'Allokerad kvv'!$B$2:$AV$468,MATCH(O$2,'Allokerad kvv'!$B$2:$AV$2,0),FALSE),VLOOKUP($B117,'Justerad allokering'!$B$2:$AG$462,MATCH(O$2,'Justerad allokering'!$B$2:$AF$2,0),FALSE))</f>
        <v>0</v>
      </c>
      <c r="P117" s="28">
        <f>IF(ISERROR(1/VLOOKUP($B117,'Justerad allokering'!$B$2:$AG$462,MATCH(P$2,'Justerad allokering'!$B$2:$AF$2,0),FALSE)),VLOOKUP($B117,'Allokerad kvv'!$B$2:$AV$468,MATCH(P$2,'Allokerad kvv'!$B$2:$AV$2,0),FALSE),VLOOKUP($B117,'Justerad allokering'!$B$2:$AG$462,MATCH(P$2,'Justerad allokering'!$B$2:$AF$2,0),FALSE))</f>
        <v>0</v>
      </c>
      <c r="Q117" s="28">
        <f>IF(ISERROR(1/VLOOKUP($B117,'Justerad allokering'!$B$2:$AG$462,MATCH(Q$2,'Justerad allokering'!$B$2:$AF$2,0),FALSE)),VLOOKUP($B117,'Allokerad kvv'!$B$2:$AV$468,MATCH(Q$2,'Allokerad kvv'!$B$2:$AV$2,0),FALSE),VLOOKUP($B117,'Justerad allokering'!$B$2:$AG$462,MATCH(Q$2,'Justerad allokering'!$B$2:$AF$2,0),FALSE))</f>
        <v>0</v>
      </c>
      <c r="R117" s="28">
        <f>IF(ISERROR(1/VLOOKUP($B117,'Justerad allokering'!$B$2:$AG$462,MATCH(R$2,'Justerad allokering'!$B$2:$AF$2,0),FALSE)),VLOOKUP($B117,'Allokerad kvv'!$B$2:$AV$468,MATCH(R$2,'Allokerad kvv'!$B$2:$AV$2,0),FALSE),VLOOKUP($B117,'Justerad allokering'!$B$2:$AG$462,MATCH(R$2,'Justerad allokering'!$B$2:$AF$2,0),FALSE))</f>
        <v>0</v>
      </c>
      <c r="S117" s="28">
        <f>IF(ISERROR(1/VLOOKUP($B117,'Justerad allokering'!$B$2:$AG$462,MATCH(S$2,'Justerad allokering'!$B$2:$AF$2,0),FALSE)),VLOOKUP($B117,'Allokerad kvv'!$B$2:$AV$468,MATCH(S$2,'Allokerad kvv'!$B$2:$AV$2,0),FALSE),VLOOKUP($B117,'Justerad allokering'!$B$2:$AG$462,MATCH(S$2,'Justerad allokering'!$B$2:$AF$2,0),FALSE))</f>
        <v>0</v>
      </c>
      <c r="T117" s="28">
        <f>IF(ISERROR(1/VLOOKUP($B117,'Justerad allokering'!$B$2:$AG$462,MATCH(T$2,'Justerad allokering'!$B$2:$AF$2,0),FALSE)),VLOOKUP($B117,'Allokerad kvv'!$B$2:$AV$468,MATCH(T$2,'Allokerad kvv'!$B$2:$AV$2,0),FALSE),VLOOKUP($B117,'Justerad allokering'!$B$2:$AG$462,MATCH(T$2,'Justerad allokering'!$B$2:$AF$2,0),FALSE))</f>
        <v>0</v>
      </c>
      <c r="U117" s="28">
        <f>IF(ISERROR(1/VLOOKUP($B117,'Justerad allokering'!$B$2:$AG$462,MATCH(U$2,'Justerad allokering'!$B$2:$AF$2,0),FALSE)),VLOOKUP($B117,'Allokerad kvv'!$B$2:$AV$468,MATCH(U$2,'Allokerad kvv'!$B$2:$AV$2,0),FALSE),VLOOKUP($B117,'Justerad allokering'!$B$2:$AG$462,MATCH(U$2,'Justerad allokering'!$B$2:$AF$2,0),FALSE))</f>
        <v>0</v>
      </c>
      <c r="V117" s="28">
        <f>IF(ISERROR(1/VLOOKUP($B117,'Justerad allokering'!$B$2:$AG$462,MATCH(V$2,'Justerad allokering'!$B$2:$AF$2,0),FALSE)),VLOOKUP($B117,'Allokerad kvv'!$B$2:$AV$468,MATCH(V$2,'Allokerad kvv'!$B$2:$AV$2,0),FALSE),VLOOKUP($B117,'Justerad allokering'!$B$2:$AG$462,MATCH(V$2,'Justerad allokering'!$B$2:$AF$2,0),FALSE))</f>
        <v>0</v>
      </c>
      <c r="W117" s="28">
        <f>IF(ISERROR(1/VLOOKUP($B117,'Justerad allokering'!$B$2:$AG$462,MATCH(W$2,'Justerad allokering'!$B$2:$AF$2,0),FALSE)),VLOOKUP($B117,'Allokerad kvv'!$B$2:$AV$468,MATCH(W$2,'Allokerad kvv'!$B$2:$AV$2,0),FALSE),VLOOKUP($B117,'Justerad allokering'!$B$2:$AG$462,MATCH(W$2,'Justerad allokering'!$B$2:$AF$2,0),FALSE))</f>
        <v>0</v>
      </c>
      <c r="X117" s="28">
        <f>IF(ISERROR(1/VLOOKUP($B117,'Justerad allokering'!$B$2:$AG$462,MATCH(X$2,'Justerad allokering'!$B$2:$AF$2,0),FALSE)),VLOOKUP($B117,'Allokerad kvv'!$B$2:$AV$468,MATCH(X$2,'Allokerad kvv'!$B$2:$AV$2,0),FALSE),VLOOKUP($B117,'Justerad allokering'!$B$2:$AG$462,MATCH(X$2,'Justerad allokering'!$B$2:$AF$2,0),FALSE))</f>
        <v>0</v>
      </c>
      <c r="Y117" s="28">
        <f>IF(ISERROR(1/VLOOKUP($B117,'Justerad allokering'!$B$2:$AG$462,MATCH(Y$2,'Justerad allokering'!$B$2:$AF$2,0),FALSE)),VLOOKUP($B117,'Allokerad kvv'!$B$2:$AV$468,MATCH(Y$2,'Allokerad kvv'!$B$2:$AV$2,0),FALSE),VLOOKUP($B117,'Justerad allokering'!$B$2:$AG$462,MATCH(Y$2,'Justerad allokering'!$B$2:$AF$2,0),FALSE))</f>
        <v>0</v>
      </c>
      <c r="Z117" s="28">
        <f>IF(ISERROR(1/VLOOKUP($B117,'Justerad allokering'!$B$2:$AG$462,MATCH(Z$2,'Justerad allokering'!$B$2:$AF$2,0),FALSE)),VLOOKUP($B117,'Allokerad kvv'!$B$2:$AV$468,MATCH(Z$2,'Allokerad kvv'!$B$2:$AV$2,0),FALSE),VLOOKUP($B117,'Justerad allokering'!$B$2:$AG$462,MATCH(Z$2,'Justerad allokering'!$B$2:$AF$2,0),FALSE))</f>
        <v>0</v>
      </c>
      <c r="AA117" s="28"/>
      <c r="AB117" s="28"/>
      <c r="AE117">
        <f t="shared" si="3"/>
        <v>0</v>
      </c>
      <c r="AG117">
        <f t="shared" si="4"/>
        <v>0</v>
      </c>
      <c r="AH117">
        <f t="shared" si="5"/>
        <v>0</v>
      </c>
      <c r="AI117" s="55" t="str">
        <f>IF(AH117=0,"",AH117/VLOOKUP(B117,Kraftvärmeprod!$B$1:$BC$480,MATCH("Summa tillförd energi exklusive rökgaskondensering",Kraftvärmeprod!$B$1:$BC$1,0),FALSE))</f>
        <v/>
      </c>
    </row>
    <row r="118" spans="1:35" x14ac:dyDescent="0.25">
      <c r="A118" s="28" t="s">
        <v>146</v>
      </c>
      <c r="B118" s="28" t="s">
        <v>150</v>
      </c>
      <c r="C118" s="28">
        <f>IF(ISERROR(1/VLOOKUP($B118,'Justerad allokering'!$B$2:$AG$462,MATCH(C$2,'Justerad allokering'!$B$2:$AF$2,0),FALSE)),VLOOKUP($B118,'Allokerad kvv'!$B$2:$AV$468,MATCH(C$2,'Allokerad kvv'!$B$2:$AV$2,0),FALSE),VLOOKUP($B118,'Justerad allokering'!$B$2:$AG$462,MATCH(C$2,'Justerad allokering'!$B$2:$AF$2,0),FALSE))</f>
        <v>0</v>
      </c>
      <c r="D118" s="28">
        <f>IF(ISERROR(1/VLOOKUP($B118,'Justerad allokering'!$B$2:$AG$462,MATCH(D$2,'Justerad allokering'!$B$2:$AF$2,0),FALSE)),VLOOKUP($B118,'Allokerad kvv'!$B$2:$AV$468,MATCH(D$2,'Allokerad kvv'!$B$2:$AV$2,0),FALSE),VLOOKUP($B118,'Justerad allokering'!$B$2:$AG$462,MATCH(D$2,'Justerad allokering'!$B$2:$AF$2,0),FALSE))</f>
        <v>0</v>
      </c>
      <c r="E118" s="28">
        <f>IF(ISERROR(1/VLOOKUP($B118,'Justerad allokering'!$B$2:$AG$462,MATCH(E$2,'Justerad allokering'!$B$2:$AF$2,0),FALSE)),VLOOKUP($B118,'Allokerad kvv'!$B$2:$AV$468,MATCH(E$2,'Allokerad kvv'!$B$2:$AV$2,0),FALSE),VLOOKUP($B118,'Justerad allokering'!$B$2:$AG$462,MATCH(E$2,'Justerad allokering'!$B$2:$AF$2,0),FALSE))</f>
        <v>0</v>
      </c>
      <c r="F118" s="28">
        <f>IF(ISERROR(1/VLOOKUP($B118,'Justerad allokering'!$B$2:$AG$462,MATCH(F$2,'Justerad allokering'!$B$2:$AF$2,0),FALSE)),VLOOKUP($B118,'Allokerad kvv'!$B$2:$AV$468,MATCH(F$2,'Allokerad kvv'!$B$2:$AV$2,0),FALSE),VLOOKUP($B118,'Justerad allokering'!$B$2:$AG$462,MATCH(F$2,'Justerad allokering'!$B$2:$AF$2,0),FALSE))</f>
        <v>0</v>
      </c>
      <c r="G118" s="28">
        <f>IF(ISERROR(1/VLOOKUP($B118,'Justerad allokering'!$B$2:$AG$462,MATCH(G$2,'Justerad allokering'!$B$2:$AF$2,0),FALSE)),VLOOKUP($B118,'Allokerad kvv'!$B$2:$AV$468,MATCH(G$2,'Allokerad kvv'!$B$2:$AV$2,0),FALSE),VLOOKUP($B118,'Justerad allokering'!$B$2:$AG$462,MATCH(G$2,'Justerad allokering'!$B$2:$AF$2,0),FALSE))</f>
        <v>0</v>
      </c>
      <c r="H118" s="28">
        <f>IF(ISERROR(1/VLOOKUP($B118,'Justerad allokering'!$B$2:$AG$462,MATCH(H$2,'Justerad allokering'!$B$2:$AF$2,0),FALSE)),VLOOKUP($B118,'Allokerad kvv'!$B$2:$AV$468,MATCH(H$2,'Allokerad kvv'!$B$2:$AV$2,0),FALSE),VLOOKUP($B118,'Justerad allokering'!$B$2:$AG$462,MATCH(H$2,'Justerad allokering'!$B$2:$AF$2,0),FALSE))</f>
        <v>0</v>
      </c>
      <c r="I118" s="28">
        <f>IF(ISERROR(1/VLOOKUP($B118,'Justerad allokering'!$B$2:$AG$462,MATCH(I$2,'Justerad allokering'!$B$2:$AF$2,0),FALSE)),VLOOKUP($B118,'Allokerad kvv'!$B$2:$AV$468,MATCH(I$2,'Allokerad kvv'!$B$2:$AV$2,0),FALSE),VLOOKUP($B118,'Justerad allokering'!$B$2:$AG$462,MATCH(I$2,'Justerad allokering'!$B$2:$AF$2,0),FALSE))</f>
        <v>0</v>
      </c>
      <c r="J118" s="28">
        <f>IF(ISERROR(1/VLOOKUP($B118,'Justerad allokering'!$B$2:$AG$462,MATCH(J$2,'Justerad allokering'!$B$2:$AF$2,0),FALSE)),VLOOKUP($B118,'Allokerad kvv'!$B$2:$AV$468,MATCH(J$2,'Allokerad kvv'!$B$2:$AV$2,0),FALSE),VLOOKUP($B118,'Justerad allokering'!$B$2:$AG$462,MATCH(J$2,'Justerad allokering'!$B$2:$AF$2,0),FALSE))</f>
        <v>0</v>
      </c>
      <c r="K118" s="28">
        <f>IF(ISERROR(1/VLOOKUP($B118,'Justerad allokering'!$B$2:$AG$462,MATCH(K$2,'Justerad allokering'!$B$2:$AF$2,0),FALSE)),VLOOKUP($B118,'Allokerad kvv'!$B$2:$AV$468,MATCH(K$2,'Allokerad kvv'!$B$2:$AV$2,0),FALSE),VLOOKUP($B118,'Justerad allokering'!$B$2:$AG$462,MATCH(K$2,'Justerad allokering'!$B$2:$AF$2,0),FALSE))</f>
        <v>0</v>
      </c>
      <c r="L118" s="28">
        <f>IF(ISERROR(1/VLOOKUP($B118,'Justerad allokering'!$B$2:$AG$462,MATCH(L$2,'Justerad allokering'!$B$2:$AF$2,0),FALSE)),VLOOKUP($B118,'Allokerad kvv'!$B$2:$AV$468,MATCH(L$2,'Allokerad kvv'!$B$2:$AV$2,0),FALSE),VLOOKUP($B118,'Justerad allokering'!$B$2:$AG$462,MATCH(L$2,'Justerad allokering'!$B$2:$AF$2,0),FALSE))</f>
        <v>0</v>
      </c>
      <c r="M118" s="28">
        <f>IF(ISERROR(1/VLOOKUP($B118,'Justerad allokering'!$B$2:$AG$462,MATCH(M$2,'Justerad allokering'!$B$2:$AF$2,0),FALSE)),VLOOKUP($B118,'Allokerad kvv'!$B$2:$AV$468,MATCH(M$2,'Allokerad kvv'!$B$2:$AV$2,0),FALSE),VLOOKUP($B118,'Justerad allokering'!$B$2:$AG$462,MATCH(M$2,'Justerad allokering'!$B$2:$AF$2,0),FALSE))</f>
        <v>0</v>
      </c>
      <c r="N118" s="28">
        <f>IF(ISERROR(1/VLOOKUP($B118,'Justerad allokering'!$B$2:$AG$462,MATCH(N$2,'Justerad allokering'!$B$2:$AF$2,0),FALSE)),VLOOKUP($B118,'Allokerad kvv'!$B$2:$AV$468,MATCH(N$2,'Allokerad kvv'!$B$2:$AV$2,0),FALSE),VLOOKUP($B118,'Justerad allokering'!$B$2:$AG$462,MATCH(N$2,'Justerad allokering'!$B$2:$AF$2,0),FALSE))</f>
        <v>0</v>
      </c>
      <c r="O118" s="28">
        <f>IF(ISERROR(1/VLOOKUP($B118,'Justerad allokering'!$B$2:$AG$462,MATCH(O$2,'Justerad allokering'!$B$2:$AF$2,0),FALSE)),VLOOKUP($B118,'Allokerad kvv'!$B$2:$AV$468,MATCH(O$2,'Allokerad kvv'!$B$2:$AV$2,0),FALSE),VLOOKUP($B118,'Justerad allokering'!$B$2:$AG$462,MATCH(O$2,'Justerad allokering'!$B$2:$AF$2,0),FALSE))</f>
        <v>0</v>
      </c>
      <c r="P118" s="28">
        <f>IF(ISERROR(1/VLOOKUP($B118,'Justerad allokering'!$B$2:$AG$462,MATCH(P$2,'Justerad allokering'!$B$2:$AF$2,0),FALSE)),VLOOKUP($B118,'Allokerad kvv'!$B$2:$AV$468,MATCH(P$2,'Allokerad kvv'!$B$2:$AV$2,0),FALSE),VLOOKUP($B118,'Justerad allokering'!$B$2:$AG$462,MATCH(P$2,'Justerad allokering'!$B$2:$AF$2,0),FALSE))</f>
        <v>0</v>
      </c>
      <c r="Q118" s="28">
        <f>IF(ISERROR(1/VLOOKUP($B118,'Justerad allokering'!$B$2:$AG$462,MATCH(Q$2,'Justerad allokering'!$B$2:$AF$2,0),FALSE)),VLOOKUP($B118,'Allokerad kvv'!$B$2:$AV$468,MATCH(Q$2,'Allokerad kvv'!$B$2:$AV$2,0),FALSE),VLOOKUP($B118,'Justerad allokering'!$B$2:$AG$462,MATCH(Q$2,'Justerad allokering'!$B$2:$AF$2,0),FALSE))</f>
        <v>0</v>
      </c>
      <c r="R118" s="28">
        <f>IF(ISERROR(1/VLOOKUP($B118,'Justerad allokering'!$B$2:$AG$462,MATCH(R$2,'Justerad allokering'!$B$2:$AF$2,0),FALSE)),VLOOKUP($B118,'Allokerad kvv'!$B$2:$AV$468,MATCH(R$2,'Allokerad kvv'!$B$2:$AV$2,0),FALSE),VLOOKUP($B118,'Justerad allokering'!$B$2:$AG$462,MATCH(R$2,'Justerad allokering'!$B$2:$AF$2,0),FALSE))</f>
        <v>0</v>
      </c>
      <c r="S118" s="28">
        <f>IF(ISERROR(1/VLOOKUP($B118,'Justerad allokering'!$B$2:$AG$462,MATCH(S$2,'Justerad allokering'!$B$2:$AF$2,0),FALSE)),VLOOKUP($B118,'Allokerad kvv'!$B$2:$AV$468,MATCH(S$2,'Allokerad kvv'!$B$2:$AV$2,0),FALSE),VLOOKUP($B118,'Justerad allokering'!$B$2:$AG$462,MATCH(S$2,'Justerad allokering'!$B$2:$AF$2,0),FALSE))</f>
        <v>0</v>
      </c>
      <c r="T118" s="28">
        <f>IF(ISERROR(1/VLOOKUP($B118,'Justerad allokering'!$B$2:$AG$462,MATCH(T$2,'Justerad allokering'!$B$2:$AF$2,0),FALSE)),VLOOKUP($B118,'Allokerad kvv'!$B$2:$AV$468,MATCH(T$2,'Allokerad kvv'!$B$2:$AV$2,0),FALSE),VLOOKUP($B118,'Justerad allokering'!$B$2:$AG$462,MATCH(T$2,'Justerad allokering'!$B$2:$AF$2,0),FALSE))</f>
        <v>0</v>
      </c>
      <c r="U118" s="28">
        <f>IF(ISERROR(1/VLOOKUP($B118,'Justerad allokering'!$B$2:$AG$462,MATCH(U$2,'Justerad allokering'!$B$2:$AF$2,0),FALSE)),VLOOKUP($B118,'Allokerad kvv'!$B$2:$AV$468,MATCH(U$2,'Allokerad kvv'!$B$2:$AV$2,0),FALSE),VLOOKUP($B118,'Justerad allokering'!$B$2:$AG$462,MATCH(U$2,'Justerad allokering'!$B$2:$AF$2,0),FALSE))</f>
        <v>0</v>
      </c>
      <c r="V118" s="28">
        <f>IF(ISERROR(1/VLOOKUP($B118,'Justerad allokering'!$B$2:$AG$462,MATCH(V$2,'Justerad allokering'!$B$2:$AF$2,0),FALSE)),VLOOKUP($B118,'Allokerad kvv'!$B$2:$AV$468,MATCH(V$2,'Allokerad kvv'!$B$2:$AV$2,0),FALSE),VLOOKUP($B118,'Justerad allokering'!$B$2:$AG$462,MATCH(V$2,'Justerad allokering'!$B$2:$AF$2,0),FALSE))</f>
        <v>0</v>
      </c>
      <c r="W118" s="28">
        <f>IF(ISERROR(1/VLOOKUP($B118,'Justerad allokering'!$B$2:$AG$462,MATCH(W$2,'Justerad allokering'!$B$2:$AF$2,0),FALSE)),VLOOKUP($B118,'Allokerad kvv'!$B$2:$AV$468,MATCH(W$2,'Allokerad kvv'!$B$2:$AV$2,0),FALSE),VLOOKUP($B118,'Justerad allokering'!$B$2:$AG$462,MATCH(W$2,'Justerad allokering'!$B$2:$AF$2,0),FALSE))</f>
        <v>0</v>
      </c>
      <c r="X118" s="28">
        <f>IF(ISERROR(1/VLOOKUP($B118,'Justerad allokering'!$B$2:$AG$462,MATCH(X$2,'Justerad allokering'!$B$2:$AF$2,0),FALSE)),VLOOKUP($B118,'Allokerad kvv'!$B$2:$AV$468,MATCH(X$2,'Allokerad kvv'!$B$2:$AV$2,0),FALSE),VLOOKUP($B118,'Justerad allokering'!$B$2:$AG$462,MATCH(X$2,'Justerad allokering'!$B$2:$AF$2,0),FALSE))</f>
        <v>0</v>
      </c>
      <c r="Y118" s="28">
        <f>IF(ISERROR(1/VLOOKUP($B118,'Justerad allokering'!$B$2:$AG$462,MATCH(Y$2,'Justerad allokering'!$B$2:$AF$2,0),FALSE)),VLOOKUP($B118,'Allokerad kvv'!$B$2:$AV$468,MATCH(Y$2,'Allokerad kvv'!$B$2:$AV$2,0),FALSE),VLOOKUP($B118,'Justerad allokering'!$B$2:$AG$462,MATCH(Y$2,'Justerad allokering'!$B$2:$AF$2,0),FALSE))</f>
        <v>0</v>
      </c>
      <c r="Z118" s="28">
        <f>IF(ISERROR(1/VLOOKUP($B118,'Justerad allokering'!$B$2:$AG$462,MATCH(Z$2,'Justerad allokering'!$B$2:$AF$2,0),FALSE)),VLOOKUP($B118,'Allokerad kvv'!$B$2:$AV$468,MATCH(Z$2,'Allokerad kvv'!$B$2:$AV$2,0),FALSE),VLOOKUP($B118,'Justerad allokering'!$B$2:$AG$462,MATCH(Z$2,'Justerad allokering'!$B$2:$AF$2,0),FALSE))</f>
        <v>0</v>
      </c>
      <c r="AA118" s="28"/>
      <c r="AB118" s="28"/>
      <c r="AE118">
        <f t="shared" si="3"/>
        <v>0</v>
      </c>
      <c r="AG118">
        <f t="shared" si="4"/>
        <v>0</v>
      </c>
      <c r="AH118">
        <f t="shared" si="5"/>
        <v>0</v>
      </c>
      <c r="AI118" s="55" t="str">
        <f>IF(AH118=0,"",AH118/VLOOKUP(B118,Kraftvärmeprod!$B$1:$BC$480,MATCH("Summa tillförd energi exklusive rökgaskondensering",Kraftvärmeprod!$B$1:$BC$1,0),FALSE))</f>
        <v/>
      </c>
    </row>
    <row r="119" spans="1:35" x14ac:dyDescent="0.25">
      <c r="A119" s="28" t="s">
        <v>146</v>
      </c>
      <c r="B119" s="28" t="s">
        <v>151</v>
      </c>
      <c r="C119" s="28">
        <f>IF(ISERROR(1/VLOOKUP($B119,'Justerad allokering'!$B$2:$AG$462,MATCH(C$2,'Justerad allokering'!$B$2:$AF$2,0),FALSE)),VLOOKUP($B119,'Allokerad kvv'!$B$2:$AV$468,MATCH(C$2,'Allokerad kvv'!$B$2:$AV$2,0),FALSE),VLOOKUP($B119,'Justerad allokering'!$B$2:$AG$462,MATCH(C$2,'Justerad allokering'!$B$2:$AF$2,0),FALSE))</f>
        <v>0</v>
      </c>
      <c r="D119" s="28">
        <f>IF(ISERROR(1/VLOOKUP($B119,'Justerad allokering'!$B$2:$AG$462,MATCH(D$2,'Justerad allokering'!$B$2:$AF$2,0),FALSE)),VLOOKUP($B119,'Allokerad kvv'!$B$2:$AV$468,MATCH(D$2,'Allokerad kvv'!$B$2:$AV$2,0),FALSE),VLOOKUP($B119,'Justerad allokering'!$B$2:$AG$462,MATCH(D$2,'Justerad allokering'!$B$2:$AF$2,0),FALSE))</f>
        <v>0</v>
      </c>
      <c r="E119" s="28">
        <f>IF(ISERROR(1/VLOOKUP($B119,'Justerad allokering'!$B$2:$AG$462,MATCH(E$2,'Justerad allokering'!$B$2:$AF$2,0),FALSE)),VLOOKUP($B119,'Allokerad kvv'!$B$2:$AV$468,MATCH(E$2,'Allokerad kvv'!$B$2:$AV$2,0),FALSE),VLOOKUP($B119,'Justerad allokering'!$B$2:$AG$462,MATCH(E$2,'Justerad allokering'!$B$2:$AF$2,0),FALSE))</f>
        <v>0</v>
      </c>
      <c r="F119" s="28">
        <f>IF(ISERROR(1/VLOOKUP($B119,'Justerad allokering'!$B$2:$AG$462,MATCH(F$2,'Justerad allokering'!$B$2:$AF$2,0),FALSE)),VLOOKUP($B119,'Allokerad kvv'!$B$2:$AV$468,MATCH(F$2,'Allokerad kvv'!$B$2:$AV$2,0),FALSE),VLOOKUP($B119,'Justerad allokering'!$B$2:$AG$462,MATCH(F$2,'Justerad allokering'!$B$2:$AF$2,0),FALSE))</f>
        <v>0</v>
      </c>
      <c r="G119" s="28">
        <f>IF(ISERROR(1/VLOOKUP($B119,'Justerad allokering'!$B$2:$AG$462,MATCH(G$2,'Justerad allokering'!$B$2:$AF$2,0),FALSE)),VLOOKUP($B119,'Allokerad kvv'!$B$2:$AV$468,MATCH(G$2,'Allokerad kvv'!$B$2:$AV$2,0),FALSE),VLOOKUP($B119,'Justerad allokering'!$B$2:$AG$462,MATCH(G$2,'Justerad allokering'!$B$2:$AF$2,0),FALSE))</f>
        <v>0</v>
      </c>
      <c r="H119" s="28">
        <f>IF(ISERROR(1/VLOOKUP($B119,'Justerad allokering'!$B$2:$AG$462,MATCH(H$2,'Justerad allokering'!$B$2:$AF$2,0),FALSE)),VLOOKUP($B119,'Allokerad kvv'!$B$2:$AV$468,MATCH(H$2,'Allokerad kvv'!$B$2:$AV$2,0),FALSE),VLOOKUP($B119,'Justerad allokering'!$B$2:$AG$462,MATCH(H$2,'Justerad allokering'!$B$2:$AF$2,0),FALSE))</f>
        <v>0</v>
      </c>
      <c r="I119" s="28">
        <f>IF(ISERROR(1/VLOOKUP($B119,'Justerad allokering'!$B$2:$AG$462,MATCH(I$2,'Justerad allokering'!$B$2:$AF$2,0),FALSE)),VLOOKUP($B119,'Allokerad kvv'!$B$2:$AV$468,MATCH(I$2,'Allokerad kvv'!$B$2:$AV$2,0),FALSE),VLOOKUP($B119,'Justerad allokering'!$B$2:$AG$462,MATCH(I$2,'Justerad allokering'!$B$2:$AF$2,0),FALSE))</f>
        <v>0</v>
      </c>
      <c r="J119" s="28">
        <f>IF(ISERROR(1/VLOOKUP($B119,'Justerad allokering'!$B$2:$AG$462,MATCH(J$2,'Justerad allokering'!$B$2:$AF$2,0),FALSE)),VLOOKUP($B119,'Allokerad kvv'!$B$2:$AV$468,MATCH(J$2,'Allokerad kvv'!$B$2:$AV$2,0),FALSE),VLOOKUP($B119,'Justerad allokering'!$B$2:$AG$462,MATCH(J$2,'Justerad allokering'!$B$2:$AF$2,0),FALSE))</f>
        <v>0</v>
      </c>
      <c r="K119" s="28">
        <f>IF(ISERROR(1/VLOOKUP($B119,'Justerad allokering'!$B$2:$AG$462,MATCH(K$2,'Justerad allokering'!$B$2:$AF$2,0),FALSE)),VLOOKUP($B119,'Allokerad kvv'!$B$2:$AV$468,MATCH(K$2,'Allokerad kvv'!$B$2:$AV$2,0),FALSE),VLOOKUP($B119,'Justerad allokering'!$B$2:$AG$462,MATCH(K$2,'Justerad allokering'!$B$2:$AF$2,0),FALSE))</f>
        <v>0</v>
      </c>
      <c r="L119" s="28">
        <f>IF(ISERROR(1/VLOOKUP($B119,'Justerad allokering'!$B$2:$AG$462,MATCH(L$2,'Justerad allokering'!$B$2:$AF$2,0),FALSE)),VLOOKUP($B119,'Allokerad kvv'!$B$2:$AV$468,MATCH(L$2,'Allokerad kvv'!$B$2:$AV$2,0),FALSE),VLOOKUP($B119,'Justerad allokering'!$B$2:$AG$462,MATCH(L$2,'Justerad allokering'!$B$2:$AF$2,0),FALSE))</f>
        <v>0</v>
      </c>
      <c r="M119" s="28">
        <f>IF(ISERROR(1/VLOOKUP($B119,'Justerad allokering'!$B$2:$AG$462,MATCH(M$2,'Justerad allokering'!$B$2:$AF$2,0),FALSE)),VLOOKUP($B119,'Allokerad kvv'!$B$2:$AV$468,MATCH(M$2,'Allokerad kvv'!$B$2:$AV$2,0),FALSE),VLOOKUP($B119,'Justerad allokering'!$B$2:$AG$462,MATCH(M$2,'Justerad allokering'!$B$2:$AF$2,0),FALSE))</f>
        <v>0</v>
      </c>
      <c r="N119" s="28">
        <f>IF(ISERROR(1/VLOOKUP($B119,'Justerad allokering'!$B$2:$AG$462,MATCH(N$2,'Justerad allokering'!$B$2:$AF$2,0),FALSE)),VLOOKUP($B119,'Allokerad kvv'!$B$2:$AV$468,MATCH(N$2,'Allokerad kvv'!$B$2:$AV$2,0),FALSE),VLOOKUP($B119,'Justerad allokering'!$B$2:$AG$462,MATCH(N$2,'Justerad allokering'!$B$2:$AF$2,0),FALSE))</f>
        <v>0</v>
      </c>
      <c r="O119" s="28">
        <f>IF(ISERROR(1/VLOOKUP($B119,'Justerad allokering'!$B$2:$AG$462,MATCH(O$2,'Justerad allokering'!$B$2:$AF$2,0),FALSE)),VLOOKUP($B119,'Allokerad kvv'!$B$2:$AV$468,MATCH(O$2,'Allokerad kvv'!$B$2:$AV$2,0),FALSE),VLOOKUP($B119,'Justerad allokering'!$B$2:$AG$462,MATCH(O$2,'Justerad allokering'!$B$2:$AF$2,0),FALSE))</f>
        <v>0</v>
      </c>
      <c r="P119" s="28">
        <f>IF(ISERROR(1/VLOOKUP($B119,'Justerad allokering'!$B$2:$AG$462,MATCH(P$2,'Justerad allokering'!$B$2:$AF$2,0),FALSE)),VLOOKUP($B119,'Allokerad kvv'!$B$2:$AV$468,MATCH(P$2,'Allokerad kvv'!$B$2:$AV$2,0),FALSE),VLOOKUP($B119,'Justerad allokering'!$B$2:$AG$462,MATCH(P$2,'Justerad allokering'!$B$2:$AF$2,0),FALSE))</f>
        <v>0</v>
      </c>
      <c r="Q119" s="28">
        <f>IF(ISERROR(1/VLOOKUP($B119,'Justerad allokering'!$B$2:$AG$462,MATCH(Q$2,'Justerad allokering'!$B$2:$AF$2,0),FALSE)),VLOOKUP($B119,'Allokerad kvv'!$B$2:$AV$468,MATCH(Q$2,'Allokerad kvv'!$B$2:$AV$2,0),FALSE),VLOOKUP($B119,'Justerad allokering'!$B$2:$AG$462,MATCH(Q$2,'Justerad allokering'!$B$2:$AF$2,0),FALSE))</f>
        <v>0</v>
      </c>
      <c r="R119" s="28">
        <f>IF(ISERROR(1/VLOOKUP($B119,'Justerad allokering'!$B$2:$AG$462,MATCH(R$2,'Justerad allokering'!$B$2:$AF$2,0),FALSE)),VLOOKUP($B119,'Allokerad kvv'!$B$2:$AV$468,MATCH(R$2,'Allokerad kvv'!$B$2:$AV$2,0),FALSE),VLOOKUP($B119,'Justerad allokering'!$B$2:$AG$462,MATCH(R$2,'Justerad allokering'!$B$2:$AF$2,0),FALSE))</f>
        <v>0</v>
      </c>
      <c r="S119" s="28">
        <f>IF(ISERROR(1/VLOOKUP($B119,'Justerad allokering'!$B$2:$AG$462,MATCH(S$2,'Justerad allokering'!$B$2:$AF$2,0),FALSE)),VLOOKUP($B119,'Allokerad kvv'!$B$2:$AV$468,MATCH(S$2,'Allokerad kvv'!$B$2:$AV$2,0),FALSE),VLOOKUP($B119,'Justerad allokering'!$B$2:$AG$462,MATCH(S$2,'Justerad allokering'!$B$2:$AF$2,0),FALSE))</f>
        <v>0</v>
      </c>
      <c r="T119" s="28">
        <f>IF(ISERROR(1/VLOOKUP($B119,'Justerad allokering'!$B$2:$AG$462,MATCH(T$2,'Justerad allokering'!$B$2:$AF$2,0),FALSE)),VLOOKUP($B119,'Allokerad kvv'!$B$2:$AV$468,MATCH(T$2,'Allokerad kvv'!$B$2:$AV$2,0),FALSE),VLOOKUP($B119,'Justerad allokering'!$B$2:$AG$462,MATCH(T$2,'Justerad allokering'!$B$2:$AF$2,0),FALSE))</f>
        <v>0</v>
      </c>
      <c r="U119" s="28">
        <f>IF(ISERROR(1/VLOOKUP($B119,'Justerad allokering'!$B$2:$AG$462,MATCH(U$2,'Justerad allokering'!$B$2:$AF$2,0),FALSE)),VLOOKUP($B119,'Allokerad kvv'!$B$2:$AV$468,MATCH(U$2,'Allokerad kvv'!$B$2:$AV$2,0),FALSE),VLOOKUP($B119,'Justerad allokering'!$B$2:$AG$462,MATCH(U$2,'Justerad allokering'!$B$2:$AF$2,0),FALSE))</f>
        <v>0</v>
      </c>
      <c r="V119" s="28">
        <f>IF(ISERROR(1/VLOOKUP($B119,'Justerad allokering'!$B$2:$AG$462,MATCH(V$2,'Justerad allokering'!$B$2:$AF$2,0),FALSE)),VLOOKUP($B119,'Allokerad kvv'!$B$2:$AV$468,MATCH(V$2,'Allokerad kvv'!$B$2:$AV$2,0),FALSE),VLOOKUP($B119,'Justerad allokering'!$B$2:$AG$462,MATCH(V$2,'Justerad allokering'!$B$2:$AF$2,0),FALSE))</f>
        <v>0</v>
      </c>
      <c r="W119" s="28">
        <f>IF(ISERROR(1/VLOOKUP($B119,'Justerad allokering'!$B$2:$AG$462,MATCH(W$2,'Justerad allokering'!$B$2:$AF$2,0),FALSE)),VLOOKUP($B119,'Allokerad kvv'!$B$2:$AV$468,MATCH(W$2,'Allokerad kvv'!$B$2:$AV$2,0),FALSE),VLOOKUP($B119,'Justerad allokering'!$B$2:$AG$462,MATCH(W$2,'Justerad allokering'!$B$2:$AF$2,0),FALSE))</f>
        <v>0</v>
      </c>
      <c r="X119" s="28">
        <f>IF(ISERROR(1/VLOOKUP($B119,'Justerad allokering'!$B$2:$AG$462,MATCH(X$2,'Justerad allokering'!$B$2:$AF$2,0),FALSE)),VLOOKUP($B119,'Allokerad kvv'!$B$2:$AV$468,MATCH(X$2,'Allokerad kvv'!$B$2:$AV$2,0),FALSE),VLOOKUP($B119,'Justerad allokering'!$B$2:$AG$462,MATCH(X$2,'Justerad allokering'!$B$2:$AF$2,0),FALSE))</f>
        <v>0</v>
      </c>
      <c r="Y119" s="28">
        <f>IF(ISERROR(1/VLOOKUP($B119,'Justerad allokering'!$B$2:$AG$462,MATCH(Y$2,'Justerad allokering'!$B$2:$AF$2,0),FALSE)),VLOOKUP($B119,'Allokerad kvv'!$B$2:$AV$468,MATCH(Y$2,'Allokerad kvv'!$B$2:$AV$2,0),FALSE),VLOOKUP($B119,'Justerad allokering'!$B$2:$AG$462,MATCH(Y$2,'Justerad allokering'!$B$2:$AF$2,0),FALSE))</f>
        <v>0</v>
      </c>
      <c r="Z119" s="28">
        <f>IF(ISERROR(1/VLOOKUP($B119,'Justerad allokering'!$B$2:$AG$462,MATCH(Z$2,'Justerad allokering'!$B$2:$AF$2,0),FALSE)),VLOOKUP($B119,'Allokerad kvv'!$B$2:$AV$468,MATCH(Z$2,'Allokerad kvv'!$B$2:$AV$2,0),FALSE),VLOOKUP($B119,'Justerad allokering'!$B$2:$AG$462,MATCH(Z$2,'Justerad allokering'!$B$2:$AF$2,0),FALSE))</f>
        <v>0</v>
      </c>
      <c r="AA119" s="28"/>
      <c r="AB119" s="28"/>
      <c r="AE119">
        <f t="shared" si="3"/>
        <v>0</v>
      </c>
      <c r="AG119">
        <f t="shared" si="4"/>
        <v>0</v>
      </c>
      <c r="AH119">
        <f t="shared" si="5"/>
        <v>0</v>
      </c>
      <c r="AI119" s="55" t="str">
        <f>IF(AH119=0,"",AH119/VLOOKUP(B119,Kraftvärmeprod!$B$1:$BC$480,MATCH("Summa tillförd energi exklusive rökgaskondensering",Kraftvärmeprod!$B$1:$BC$1,0),FALSE))</f>
        <v/>
      </c>
    </row>
    <row r="120" spans="1:35" x14ac:dyDescent="0.25">
      <c r="A120" s="28" t="s">
        <v>152</v>
      </c>
      <c r="B120" s="28" t="s">
        <v>153</v>
      </c>
      <c r="C120" s="28">
        <f>IF(ISERROR(1/VLOOKUP($B120,'Justerad allokering'!$B$2:$AG$462,MATCH(C$2,'Justerad allokering'!$B$2:$AF$2,0),FALSE)),VLOOKUP($B120,'Allokerad kvv'!$B$2:$AV$468,MATCH(C$2,'Allokerad kvv'!$B$2:$AV$2,0),FALSE),VLOOKUP($B120,'Justerad allokering'!$B$2:$AG$462,MATCH(C$2,'Justerad allokering'!$B$2:$AF$2,0),FALSE))</f>
        <v>0</v>
      </c>
      <c r="D120" s="28">
        <f>IF(ISERROR(1/VLOOKUP($B120,'Justerad allokering'!$B$2:$AG$462,MATCH(D$2,'Justerad allokering'!$B$2:$AF$2,0),FALSE)),VLOOKUP($B120,'Allokerad kvv'!$B$2:$AV$468,MATCH(D$2,'Allokerad kvv'!$B$2:$AV$2,0),FALSE),VLOOKUP($B120,'Justerad allokering'!$B$2:$AG$462,MATCH(D$2,'Justerad allokering'!$B$2:$AF$2,0),FALSE))</f>
        <v>0</v>
      </c>
      <c r="E120" s="28">
        <f>IF(ISERROR(1/VLOOKUP($B120,'Justerad allokering'!$B$2:$AG$462,MATCH(E$2,'Justerad allokering'!$B$2:$AF$2,0),FALSE)),VLOOKUP($B120,'Allokerad kvv'!$B$2:$AV$468,MATCH(E$2,'Allokerad kvv'!$B$2:$AV$2,0),FALSE),VLOOKUP($B120,'Justerad allokering'!$B$2:$AG$462,MATCH(E$2,'Justerad allokering'!$B$2:$AF$2,0),FALSE))</f>
        <v>1.0235399999999999</v>
      </c>
      <c r="F120" s="28">
        <f>IF(ISERROR(1/VLOOKUP($B120,'Justerad allokering'!$B$2:$AG$462,MATCH(F$2,'Justerad allokering'!$B$2:$AF$2,0),FALSE)),VLOOKUP($B120,'Allokerad kvv'!$B$2:$AV$468,MATCH(F$2,'Allokerad kvv'!$B$2:$AV$2,0),FALSE),VLOOKUP($B120,'Justerad allokering'!$B$2:$AG$462,MATCH(F$2,'Justerad allokering'!$B$2:$AF$2,0),FALSE))</f>
        <v>0</v>
      </c>
      <c r="G120" s="28">
        <f>IF(ISERROR(1/VLOOKUP($B120,'Justerad allokering'!$B$2:$AG$462,MATCH(G$2,'Justerad allokering'!$B$2:$AF$2,0),FALSE)),VLOOKUP($B120,'Allokerad kvv'!$B$2:$AV$468,MATCH(G$2,'Allokerad kvv'!$B$2:$AV$2,0),FALSE),VLOOKUP($B120,'Justerad allokering'!$B$2:$AG$462,MATCH(G$2,'Justerad allokering'!$B$2:$AF$2,0),FALSE))</f>
        <v>1.0916600000000001</v>
      </c>
      <c r="H120" s="28">
        <f>IF(ISERROR(1/VLOOKUP($B120,'Justerad allokering'!$B$2:$AG$462,MATCH(H$2,'Justerad allokering'!$B$2:$AF$2,0),FALSE)),VLOOKUP($B120,'Allokerad kvv'!$B$2:$AV$468,MATCH(H$2,'Allokerad kvv'!$B$2:$AV$2,0),FALSE),VLOOKUP($B120,'Justerad allokering'!$B$2:$AG$462,MATCH(H$2,'Justerad allokering'!$B$2:$AF$2,0),FALSE))</f>
        <v>0</v>
      </c>
      <c r="I120" s="28">
        <f>IF(ISERROR(1/VLOOKUP($B120,'Justerad allokering'!$B$2:$AG$462,MATCH(I$2,'Justerad allokering'!$B$2:$AF$2,0),FALSE)),VLOOKUP($B120,'Allokerad kvv'!$B$2:$AV$468,MATCH(I$2,'Allokerad kvv'!$B$2:$AV$2,0),FALSE),VLOOKUP($B120,'Justerad allokering'!$B$2:$AG$462,MATCH(I$2,'Justerad allokering'!$B$2:$AF$2,0),FALSE))</f>
        <v>0</v>
      </c>
      <c r="J120" s="28">
        <f>IF(ISERROR(1/VLOOKUP($B120,'Justerad allokering'!$B$2:$AG$462,MATCH(J$2,'Justerad allokering'!$B$2:$AF$2,0),FALSE)),VLOOKUP($B120,'Allokerad kvv'!$B$2:$AV$468,MATCH(J$2,'Allokerad kvv'!$B$2:$AV$2,0),FALSE),VLOOKUP($B120,'Justerad allokering'!$B$2:$AG$462,MATCH(J$2,'Justerad allokering'!$B$2:$AF$2,0),FALSE))</f>
        <v>67.297700000000006</v>
      </c>
      <c r="K120" s="28">
        <f>IF(ISERROR(1/VLOOKUP($B120,'Justerad allokering'!$B$2:$AG$462,MATCH(K$2,'Justerad allokering'!$B$2:$AF$2,0),FALSE)),VLOOKUP($B120,'Allokerad kvv'!$B$2:$AV$468,MATCH(K$2,'Allokerad kvv'!$B$2:$AV$2,0),FALSE),VLOOKUP($B120,'Justerad allokering'!$B$2:$AG$462,MATCH(K$2,'Justerad allokering'!$B$2:$AF$2,0),FALSE))</f>
        <v>5.5992600000000001</v>
      </c>
      <c r="L120" s="28">
        <f>IF(ISERROR(1/VLOOKUP($B120,'Justerad allokering'!$B$2:$AG$462,MATCH(L$2,'Justerad allokering'!$B$2:$AF$2,0),FALSE)),VLOOKUP($B120,'Allokerad kvv'!$B$2:$AV$468,MATCH(L$2,'Allokerad kvv'!$B$2:$AV$2,0),FALSE),VLOOKUP($B120,'Justerad allokering'!$B$2:$AG$462,MATCH(L$2,'Justerad allokering'!$B$2:$AF$2,0),FALSE))</f>
        <v>0</v>
      </c>
      <c r="M120" s="28">
        <f>IF(ISERROR(1/VLOOKUP($B120,'Justerad allokering'!$B$2:$AG$462,MATCH(M$2,'Justerad allokering'!$B$2:$AF$2,0),FALSE)),VLOOKUP($B120,'Allokerad kvv'!$B$2:$AV$468,MATCH(M$2,'Allokerad kvv'!$B$2:$AV$2,0),FALSE),VLOOKUP($B120,'Justerad allokering'!$B$2:$AG$462,MATCH(M$2,'Justerad allokering'!$B$2:$AF$2,0),FALSE))</f>
        <v>75.741900000000001</v>
      </c>
      <c r="N120" s="28">
        <f>IF(ISERROR(1/VLOOKUP($B120,'Justerad allokering'!$B$2:$AG$462,MATCH(N$2,'Justerad allokering'!$B$2:$AF$2,0),FALSE)),VLOOKUP($B120,'Allokerad kvv'!$B$2:$AV$468,MATCH(N$2,'Allokerad kvv'!$B$2:$AV$2,0),FALSE),VLOOKUP($B120,'Justerad allokering'!$B$2:$AG$462,MATCH(N$2,'Justerad allokering'!$B$2:$AF$2,0),FALSE))</f>
        <v>0</v>
      </c>
      <c r="O120" s="28">
        <f>IF(ISERROR(1/VLOOKUP($B120,'Justerad allokering'!$B$2:$AG$462,MATCH(O$2,'Justerad allokering'!$B$2:$AF$2,0),FALSE)),VLOOKUP($B120,'Allokerad kvv'!$B$2:$AV$468,MATCH(O$2,'Allokerad kvv'!$B$2:$AV$2,0),FALSE),VLOOKUP($B120,'Justerad allokering'!$B$2:$AG$462,MATCH(O$2,'Justerad allokering'!$B$2:$AF$2,0),FALSE))</f>
        <v>0.51176999999999995</v>
      </c>
      <c r="P120" s="28">
        <f>IF(ISERROR(1/VLOOKUP($B120,'Justerad allokering'!$B$2:$AG$462,MATCH(P$2,'Justerad allokering'!$B$2:$AF$2,0),FALSE)),VLOOKUP($B120,'Allokerad kvv'!$B$2:$AV$468,MATCH(P$2,'Allokerad kvv'!$B$2:$AV$2,0),FALSE),VLOOKUP($B120,'Justerad allokering'!$B$2:$AG$462,MATCH(P$2,'Justerad allokering'!$B$2:$AF$2,0),FALSE))</f>
        <v>22.0061</v>
      </c>
      <c r="Q120" s="28">
        <f>IF(ISERROR(1/VLOOKUP($B120,'Justerad allokering'!$B$2:$AG$462,MATCH(Q$2,'Justerad allokering'!$B$2:$AF$2,0),FALSE)),VLOOKUP($B120,'Allokerad kvv'!$B$2:$AV$468,MATCH(Q$2,'Allokerad kvv'!$B$2:$AV$2,0),FALSE),VLOOKUP($B120,'Justerad allokering'!$B$2:$AG$462,MATCH(Q$2,'Justerad allokering'!$B$2:$AF$2,0),FALSE))</f>
        <v>0</v>
      </c>
      <c r="R120" s="28">
        <f>IF(ISERROR(1/VLOOKUP($B120,'Justerad allokering'!$B$2:$AG$462,MATCH(R$2,'Justerad allokering'!$B$2:$AF$2,0),FALSE)),VLOOKUP($B120,'Allokerad kvv'!$B$2:$AV$468,MATCH(R$2,'Allokerad kvv'!$B$2:$AV$2,0),FALSE),VLOOKUP($B120,'Justerad allokering'!$B$2:$AG$462,MATCH(R$2,'Justerad allokering'!$B$2:$AF$2,0),FALSE))</f>
        <v>0</v>
      </c>
      <c r="S120" s="28">
        <f>IF(ISERROR(1/VLOOKUP($B120,'Justerad allokering'!$B$2:$AG$462,MATCH(S$2,'Justerad allokering'!$B$2:$AF$2,0),FALSE)),VLOOKUP($B120,'Allokerad kvv'!$B$2:$AV$468,MATCH(S$2,'Allokerad kvv'!$B$2:$AV$2,0),FALSE),VLOOKUP($B120,'Justerad allokering'!$B$2:$AG$462,MATCH(S$2,'Justerad allokering'!$B$2:$AF$2,0),FALSE))</f>
        <v>0</v>
      </c>
      <c r="T120" s="28">
        <f>IF(ISERROR(1/VLOOKUP($B120,'Justerad allokering'!$B$2:$AG$462,MATCH(T$2,'Justerad allokering'!$B$2:$AF$2,0),FALSE)),VLOOKUP($B120,'Allokerad kvv'!$B$2:$AV$468,MATCH(T$2,'Allokerad kvv'!$B$2:$AV$2,0),FALSE),VLOOKUP($B120,'Justerad allokering'!$B$2:$AG$462,MATCH(T$2,'Justerad allokering'!$B$2:$AF$2,0),FALSE))</f>
        <v>0</v>
      </c>
      <c r="U120" s="28">
        <f>IF(ISERROR(1/VLOOKUP($B120,'Justerad allokering'!$B$2:$AG$462,MATCH(U$2,'Justerad allokering'!$B$2:$AF$2,0),FALSE)),VLOOKUP($B120,'Allokerad kvv'!$B$2:$AV$468,MATCH(U$2,'Allokerad kvv'!$B$2:$AV$2,0),FALSE),VLOOKUP($B120,'Justerad allokering'!$B$2:$AG$462,MATCH(U$2,'Justerad allokering'!$B$2:$AF$2,0),FALSE))</f>
        <v>0</v>
      </c>
      <c r="V120" s="28">
        <f>IF(ISERROR(1/VLOOKUP($B120,'Justerad allokering'!$B$2:$AG$462,MATCH(V$2,'Justerad allokering'!$B$2:$AF$2,0),FALSE)),VLOOKUP($B120,'Allokerad kvv'!$B$2:$AV$468,MATCH(V$2,'Allokerad kvv'!$B$2:$AV$2,0),FALSE),VLOOKUP($B120,'Justerad allokering'!$B$2:$AG$462,MATCH(V$2,'Justerad allokering'!$B$2:$AF$2,0),FALSE))</f>
        <v>0</v>
      </c>
      <c r="W120" s="28">
        <f>IF(ISERROR(1/VLOOKUP($B120,'Justerad allokering'!$B$2:$AG$462,MATCH(W$2,'Justerad allokering'!$B$2:$AF$2,0),FALSE)),VLOOKUP($B120,'Allokerad kvv'!$B$2:$AV$468,MATCH(W$2,'Allokerad kvv'!$B$2:$AV$2,0),FALSE),VLOOKUP($B120,'Justerad allokering'!$B$2:$AG$462,MATCH(W$2,'Justerad allokering'!$B$2:$AF$2,0),FALSE))</f>
        <v>9.6710499999999993</v>
      </c>
      <c r="X120" s="28">
        <f>IF(ISERROR(1/VLOOKUP($B120,'Justerad allokering'!$B$2:$AG$462,MATCH(X$2,'Justerad allokering'!$B$2:$AF$2,0),FALSE)),VLOOKUP($B120,'Allokerad kvv'!$B$2:$AV$468,MATCH(X$2,'Allokerad kvv'!$B$2:$AV$2,0),FALSE),VLOOKUP($B120,'Justerad allokering'!$B$2:$AG$462,MATCH(X$2,'Justerad allokering'!$B$2:$AF$2,0),FALSE))</f>
        <v>0</v>
      </c>
      <c r="Y120" s="28">
        <f>IF(ISERROR(1/VLOOKUP($B120,'Justerad allokering'!$B$2:$AG$462,MATCH(Y$2,'Justerad allokering'!$B$2:$AF$2,0),FALSE)),VLOOKUP($B120,'Allokerad kvv'!$B$2:$AV$468,MATCH(Y$2,'Allokerad kvv'!$B$2:$AV$2,0),FALSE),VLOOKUP($B120,'Justerad allokering'!$B$2:$AG$462,MATCH(Y$2,'Justerad allokering'!$B$2:$AF$2,0),FALSE))</f>
        <v>0</v>
      </c>
      <c r="Z120" s="28">
        <f>IF(ISERROR(1/VLOOKUP($B120,'Justerad allokering'!$B$2:$AG$462,MATCH(Z$2,'Justerad allokering'!$B$2:$AF$2,0),FALSE)),VLOOKUP($B120,'Allokerad kvv'!$B$2:$AV$468,MATCH(Z$2,'Allokerad kvv'!$B$2:$AV$2,0),FALSE),VLOOKUP($B120,'Justerad allokering'!$B$2:$AG$462,MATCH(Z$2,'Justerad allokering'!$B$2:$AF$2,0),FALSE))</f>
        <v>0</v>
      </c>
      <c r="AA120" s="28"/>
      <c r="AB120" s="28"/>
      <c r="AE120">
        <f t="shared" si="3"/>
        <v>182.94298000000003</v>
      </c>
      <c r="AG120">
        <f t="shared" si="4"/>
        <v>177.34372000000005</v>
      </c>
      <c r="AH120">
        <f t="shared" si="5"/>
        <v>177.34372000000005</v>
      </c>
      <c r="AI120" s="55">
        <f>IF(AH120=0,"",AH120/VLOOKUP(B120,Kraftvärmeprod!$B$1:$BC$480,MATCH("Summa tillförd energi exklusive rökgaskondensering",Kraftvärmeprod!$B$1:$BC$1,0),FALSE))</f>
        <v>0.50902330654420225</v>
      </c>
    </row>
    <row r="121" spans="1:35" x14ac:dyDescent="0.25">
      <c r="A121" s="28" t="s">
        <v>154</v>
      </c>
      <c r="B121" s="28" t="s">
        <v>155</v>
      </c>
      <c r="C121" s="28">
        <f>IF(ISERROR(1/VLOOKUP($B121,'Justerad allokering'!$B$2:$AG$462,MATCH(C$2,'Justerad allokering'!$B$2:$AF$2,0),FALSE)),VLOOKUP($B121,'Allokerad kvv'!$B$2:$AV$468,MATCH(C$2,'Allokerad kvv'!$B$2:$AV$2,0),FALSE),VLOOKUP($B121,'Justerad allokering'!$B$2:$AG$462,MATCH(C$2,'Justerad allokering'!$B$2:$AF$2,0),FALSE))</f>
        <v>0</v>
      </c>
      <c r="D121" s="28">
        <f>IF(ISERROR(1/VLOOKUP($B121,'Justerad allokering'!$B$2:$AG$462,MATCH(D$2,'Justerad allokering'!$B$2:$AF$2,0),FALSE)),VLOOKUP($B121,'Allokerad kvv'!$B$2:$AV$468,MATCH(D$2,'Allokerad kvv'!$B$2:$AV$2,0),FALSE),VLOOKUP($B121,'Justerad allokering'!$B$2:$AG$462,MATCH(D$2,'Justerad allokering'!$B$2:$AF$2,0),FALSE))</f>
        <v>0</v>
      </c>
      <c r="E121" s="28">
        <f>IF(ISERROR(1/VLOOKUP($B121,'Justerad allokering'!$B$2:$AG$462,MATCH(E$2,'Justerad allokering'!$B$2:$AF$2,0),FALSE)),VLOOKUP($B121,'Allokerad kvv'!$B$2:$AV$468,MATCH(E$2,'Allokerad kvv'!$B$2:$AV$2,0),FALSE),VLOOKUP($B121,'Justerad allokering'!$B$2:$AG$462,MATCH(E$2,'Justerad allokering'!$B$2:$AF$2,0),FALSE))</f>
        <v>0</v>
      </c>
      <c r="F121" s="28">
        <f>IF(ISERROR(1/VLOOKUP($B121,'Justerad allokering'!$B$2:$AG$462,MATCH(F$2,'Justerad allokering'!$B$2:$AF$2,0),FALSE)),VLOOKUP($B121,'Allokerad kvv'!$B$2:$AV$468,MATCH(F$2,'Allokerad kvv'!$B$2:$AV$2,0),FALSE),VLOOKUP($B121,'Justerad allokering'!$B$2:$AG$462,MATCH(F$2,'Justerad allokering'!$B$2:$AF$2,0),FALSE))</f>
        <v>0</v>
      </c>
      <c r="G121" s="28">
        <f>IF(ISERROR(1/VLOOKUP($B121,'Justerad allokering'!$B$2:$AG$462,MATCH(G$2,'Justerad allokering'!$B$2:$AF$2,0),FALSE)),VLOOKUP($B121,'Allokerad kvv'!$B$2:$AV$468,MATCH(G$2,'Allokerad kvv'!$B$2:$AV$2,0),FALSE),VLOOKUP($B121,'Justerad allokering'!$B$2:$AG$462,MATCH(G$2,'Justerad allokering'!$B$2:$AF$2,0),FALSE))</f>
        <v>0</v>
      </c>
      <c r="H121" s="28">
        <f>IF(ISERROR(1/VLOOKUP($B121,'Justerad allokering'!$B$2:$AG$462,MATCH(H$2,'Justerad allokering'!$B$2:$AF$2,0),FALSE)),VLOOKUP($B121,'Allokerad kvv'!$B$2:$AV$468,MATCH(H$2,'Allokerad kvv'!$B$2:$AV$2,0),FALSE),VLOOKUP($B121,'Justerad allokering'!$B$2:$AG$462,MATCH(H$2,'Justerad allokering'!$B$2:$AF$2,0),FALSE))</f>
        <v>0</v>
      </c>
      <c r="I121" s="28">
        <f>IF(ISERROR(1/VLOOKUP($B121,'Justerad allokering'!$B$2:$AG$462,MATCH(I$2,'Justerad allokering'!$B$2:$AF$2,0),FALSE)),VLOOKUP($B121,'Allokerad kvv'!$B$2:$AV$468,MATCH(I$2,'Allokerad kvv'!$B$2:$AV$2,0),FALSE),VLOOKUP($B121,'Justerad allokering'!$B$2:$AG$462,MATCH(I$2,'Justerad allokering'!$B$2:$AF$2,0),FALSE))</f>
        <v>0</v>
      </c>
      <c r="J121" s="28">
        <f>IF(ISERROR(1/VLOOKUP($B121,'Justerad allokering'!$B$2:$AG$462,MATCH(J$2,'Justerad allokering'!$B$2:$AF$2,0),FALSE)),VLOOKUP($B121,'Allokerad kvv'!$B$2:$AV$468,MATCH(J$2,'Allokerad kvv'!$B$2:$AV$2,0),FALSE),VLOOKUP($B121,'Justerad allokering'!$B$2:$AG$462,MATCH(J$2,'Justerad allokering'!$B$2:$AF$2,0),FALSE))</f>
        <v>0</v>
      </c>
      <c r="K121" s="28">
        <f>IF(ISERROR(1/VLOOKUP($B121,'Justerad allokering'!$B$2:$AG$462,MATCH(K$2,'Justerad allokering'!$B$2:$AF$2,0),FALSE)),VLOOKUP($B121,'Allokerad kvv'!$B$2:$AV$468,MATCH(K$2,'Allokerad kvv'!$B$2:$AV$2,0),FALSE),VLOOKUP($B121,'Justerad allokering'!$B$2:$AG$462,MATCH(K$2,'Justerad allokering'!$B$2:$AF$2,0),FALSE))</f>
        <v>0</v>
      </c>
      <c r="L121" s="28">
        <f>IF(ISERROR(1/VLOOKUP($B121,'Justerad allokering'!$B$2:$AG$462,MATCH(L$2,'Justerad allokering'!$B$2:$AF$2,0),FALSE)),VLOOKUP($B121,'Allokerad kvv'!$B$2:$AV$468,MATCH(L$2,'Allokerad kvv'!$B$2:$AV$2,0),FALSE),VLOOKUP($B121,'Justerad allokering'!$B$2:$AG$462,MATCH(L$2,'Justerad allokering'!$B$2:$AF$2,0),FALSE))</f>
        <v>0</v>
      </c>
      <c r="M121" s="28">
        <f>IF(ISERROR(1/VLOOKUP($B121,'Justerad allokering'!$B$2:$AG$462,MATCH(M$2,'Justerad allokering'!$B$2:$AF$2,0),FALSE)),VLOOKUP($B121,'Allokerad kvv'!$B$2:$AV$468,MATCH(M$2,'Allokerad kvv'!$B$2:$AV$2,0),FALSE),VLOOKUP($B121,'Justerad allokering'!$B$2:$AG$462,MATCH(M$2,'Justerad allokering'!$B$2:$AF$2,0),FALSE))</f>
        <v>0</v>
      </c>
      <c r="N121" s="28">
        <f>IF(ISERROR(1/VLOOKUP($B121,'Justerad allokering'!$B$2:$AG$462,MATCH(N$2,'Justerad allokering'!$B$2:$AF$2,0),FALSE)),VLOOKUP($B121,'Allokerad kvv'!$B$2:$AV$468,MATCH(N$2,'Allokerad kvv'!$B$2:$AV$2,0),FALSE),VLOOKUP($B121,'Justerad allokering'!$B$2:$AG$462,MATCH(N$2,'Justerad allokering'!$B$2:$AF$2,0),FALSE))</f>
        <v>0</v>
      </c>
      <c r="O121" s="28">
        <f>IF(ISERROR(1/VLOOKUP($B121,'Justerad allokering'!$B$2:$AG$462,MATCH(O$2,'Justerad allokering'!$B$2:$AF$2,0),FALSE)),VLOOKUP($B121,'Allokerad kvv'!$B$2:$AV$468,MATCH(O$2,'Allokerad kvv'!$B$2:$AV$2,0),FALSE),VLOOKUP($B121,'Justerad allokering'!$B$2:$AG$462,MATCH(O$2,'Justerad allokering'!$B$2:$AF$2,0),FALSE))</f>
        <v>0</v>
      </c>
      <c r="P121" s="28">
        <f>IF(ISERROR(1/VLOOKUP($B121,'Justerad allokering'!$B$2:$AG$462,MATCH(P$2,'Justerad allokering'!$B$2:$AF$2,0),FALSE)),VLOOKUP($B121,'Allokerad kvv'!$B$2:$AV$468,MATCH(P$2,'Allokerad kvv'!$B$2:$AV$2,0),FALSE),VLOOKUP($B121,'Justerad allokering'!$B$2:$AG$462,MATCH(P$2,'Justerad allokering'!$B$2:$AF$2,0),FALSE))</f>
        <v>0</v>
      </c>
      <c r="Q121" s="28">
        <f>IF(ISERROR(1/VLOOKUP($B121,'Justerad allokering'!$B$2:$AG$462,MATCH(Q$2,'Justerad allokering'!$B$2:$AF$2,0),FALSE)),VLOOKUP($B121,'Allokerad kvv'!$B$2:$AV$468,MATCH(Q$2,'Allokerad kvv'!$B$2:$AV$2,0),FALSE),VLOOKUP($B121,'Justerad allokering'!$B$2:$AG$462,MATCH(Q$2,'Justerad allokering'!$B$2:$AF$2,0),FALSE))</f>
        <v>0</v>
      </c>
      <c r="R121" s="28">
        <f>IF(ISERROR(1/VLOOKUP($B121,'Justerad allokering'!$B$2:$AG$462,MATCH(R$2,'Justerad allokering'!$B$2:$AF$2,0),FALSE)),VLOOKUP($B121,'Allokerad kvv'!$B$2:$AV$468,MATCH(R$2,'Allokerad kvv'!$B$2:$AV$2,0),FALSE),VLOOKUP($B121,'Justerad allokering'!$B$2:$AG$462,MATCH(R$2,'Justerad allokering'!$B$2:$AF$2,0),FALSE))</f>
        <v>0</v>
      </c>
      <c r="S121" s="28">
        <f>IF(ISERROR(1/VLOOKUP($B121,'Justerad allokering'!$B$2:$AG$462,MATCH(S$2,'Justerad allokering'!$B$2:$AF$2,0),FALSE)),VLOOKUP($B121,'Allokerad kvv'!$B$2:$AV$468,MATCH(S$2,'Allokerad kvv'!$B$2:$AV$2,0),FALSE),VLOOKUP($B121,'Justerad allokering'!$B$2:$AG$462,MATCH(S$2,'Justerad allokering'!$B$2:$AF$2,0),FALSE))</f>
        <v>0</v>
      </c>
      <c r="T121" s="28">
        <f>IF(ISERROR(1/VLOOKUP($B121,'Justerad allokering'!$B$2:$AG$462,MATCH(T$2,'Justerad allokering'!$B$2:$AF$2,0),FALSE)),VLOOKUP($B121,'Allokerad kvv'!$B$2:$AV$468,MATCH(T$2,'Allokerad kvv'!$B$2:$AV$2,0),FALSE),VLOOKUP($B121,'Justerad allokering'!$B$2:$AG$462,MATCH(T$2,'Justerad allokering'!$B$2:$AF$2,0),FALSE))</f>
        <v>0</v>
      </c>
      <c r="U121" s="28">
        <f>IF(ISERROR(1/VLOOKUP($B121,'Justerad allokering'!$B$2:$AG$462,MATCH(U$2,'Justerad allokering'!$B$2:$AF$2,0),FALSE)),VLOOKUP($B121,'Allokerad kvv'!$B$2:$AV$468,MATCH(U$2,'Allokerad kvv'!$B$2:$AV$2,0),FALSE),VLOOKUP($B121,'Justerad allokering'!$B$2:$AG$462,MATCH(U$2,'Justerad allokering'!$B$2:$AF$2,0),FALSE))</f>
        <v>0</v>
      </c>
      <c r="V121" s="28">
        <f>IF(ISERROR(1/VLOOKUP($B121,'Justerad allokering'!$B$2:$AG$462,MATCH(V$2,'Justerad allokering'!$B$2:$AF$2,0),FALSE)),VLOOKUP($B121,'Allokerad kvv'!$B$2:$AV$468,MATCH(V$2,'Allokerad kvv'!$B$2:$AV$2,0),FALSE),VLOOKUP($B121,'Justerad allokering'!$B$2:$AG$462,MATCH(V$2,'Justerad allokering'!$B$2:$AF$2,0),FALSE))</f>
        <v>0</v>
      </c>
      <c r="W121" s="28">
        <f>IF(ISERROR(1/VLOOKUP($B121,'Justerad allokering'!$B$2:$AG$462,MATCH(W$2,'Justerad allokering'!$B$2:$AF$2,0),FALSE)),VLOOKUP($B121,'Allokerad kvv'!$B$2:$AV$468,MATCH(W$2,'Allokerad kvv'!$B$2:$AV$2,0),FALSE),VLOOKUP($B121,'Justerad allokering'!$B$2:$AG$462,MATCH(W$2,'Justerad allokering'!$B$2:$AF$2,0),FALSE))</f>
        <v>0</v>
      </c>
      <c r="X121" s="28">
        <f>IF(ISERROR(1/VLOOKUP($B121,'Justerad allokering'!$B$2:$AG$462,MATCH(X$2,'Justerad allokering'!$B$2:$AF$2,0),FALSE)),VLOOKUP($B121,'Allokerad kvv'!$B$2:$AV$468,MATCH(X$2,'Allokerad kvv'!$B$2:$AV$2,0),FALSE),VLOOKUP($B121,'Justerad allokering'!$B$2:$AG$462,MATCH(X$2,'Justerad allokering'!$B$2:$AF$2,0),FALSE))</f>
        <v>0</v>
      </c>
      <c r="Y121" s="28">
        <f>IF(ISERROR(1/VLOOKUP($B121,'Justerad allokering'!$B$2:$AG$462,MATCH(Y$2,'Justerad allokering'!$B$2:$AF$2,0),FALSE)),VLOOKUP($B121,'Allokerad kvv'!$B$2:$AV$468,MATCH(Y$2,'Allokerad kvv'!$B$2:$AV$2,0),FALSE),VLOOKUP($B121,'Justerad allokering'!$B$2:$AG$462,MATCH(Y$2,'Justerad allokering'!$B$2:$AF$2,0),FALSE))</f>
        <v>0</v>
      </c>
      <c r="Z121" s="28">
        <f>IF(ISERROR(1/VLOOKUP($B121,'Justerad allokering'!$B$2:$AG$462,MATCH(Z$2,'Justerad allokering'!$B$2:$AF$2,0),FALSE)),VLOOKUP($B121,'Allokerad kvv'!$B$2:$AV$468,MATCH(Z$2,'Allokerad kvv'!$B$2:$AV$2,0),FALSE),VLOOKUP($B121,'Justerad allokering'!$B$2:$AG$462,MATCH(Z$2,'Justerad allokering'!$B$2:$AF$2,0),FALSE))</f>
        <v>0</v>
      </c>
      <c r="AA121" s="28"/>
      <c r="AB121" s="28"/>
      <c r="AE121">
        <f t="shared" si="3"/>
        <v>0</v>
      </c>
      <c r="AG121">
        <f t="shared" si="4"/>
        <v>0</v>
      </c>
      <c r="AH121">
        <f t="shared" si="5"/>
        <v>0</v>
      </c>
      <c r="AI121" s="55" t="str">
        <f>IF(AH121=0,"",AH121/VLOOKUP(B121,Kraftvärmeprod!$B$1:$BC$480,MATCH("Summa tillförd energi exklusive rökgaskondensering",Kraftvärmeprod!$B$1:$BC$1,0),FALSE))</f>
        <v/>
      </c>
    </row>
    <row r="122" spans="1:35" x14ac:dyDescent="0.25">
      <c r="A122" s="28" t="s">
        <v>154</v>
      </c>
      <c r="B122" s="28" t="s">
        <v>156</v>
      </c>
      <c r="C122" s="28">
        <f>IF(ISERROR(1/VLOOKUP($B122,'Justerad allokering'!$B$2:$AG$462,MATCH(C$2,'Justerad allokering'!$B$2:$AF$2,0),FALSE)),VLOOKUP($B122,'Allokerad kvv'!$B$2:$AV$468,MATCH(C$2,'Allokerad kvv'!$B$2:$AV$2,0),FALSE),VLOOKUP($B122,'Justerad allokering'!$B$2:$AG$462,MATCH(C$2,'Justerad allokering'!$B$2:$AF$2,0),FALSE))</f>
        <v>0</v>
      </c>
      <c r="D122" s="28">
        <f>IF(ISERROR(1/VLOOKUP($B122,'Justerad allokering'!$B$2:$AG$462,MATCH(D$2,'Justerad allokering'!$B$2:$AF$2,0),FALSE)),VLOOKUP($B122,'Allokerad kvv'!$B$2:$AV$468,MATCH(D$2,'Allokerad kvv'!$B$2:$AV$2,0),FALSE),VLOOKUP($B122,'Justerad allokering'!$B$2:$AG$462,MATCH(D$2,'Justerad allokering'!$B$2:$AF$2,0),FALSE))</f>
        <v>0</v>
      </c>
      <c r="E122" s="28">
        <f>IF(ISERROR(1/VLOOKUP($B122,'Justerad allokering'!$B$2:$AG$462,MATCH(E$2,'Justerad allokering'!$B$2:$AF$2,0),FALSE)),VLOOKUP($B122,'Allokerad kvv'!$B$2:$AV$468,MATCH(E$2,'Allokerad kvv'!$B$2:$AV$2,0),FALSE),VLOOKUP($B122,'Justerad allokering'!$B$2:$AG$462,MATCH(E$2,'Justerad allokering'!$B$2:$AF$2,0),FALSE))</f>
        <v>0</v>
      </c>
      <c r="F122" s="28">
        <f>IF(ISERROR(1/VLOOKUP($B122,'Justerad allokering'!$B$2:$AG$462,MATCH(F$2,'Justerad allokering'!$B$2:$AF$2,0),FALSE)),VLOOKUP($B122,'Allokerad kvv'!$B$2:$AV$468,MATCH(F$2,'Allokerad kvv'!$B$2:$AV$2,0),FALSE),VLOOKUP($B122,'Justerad allokering'!$B$2:$AG$462,MATCH(F$2,'Justerad allokering'!$B$2:$AF$2,0),FALSE))</f>
        <v>0</v>
      </c>
      <c r="G122" s="28">
        <f>IF(ISERROR(1/VLOOKUP($B122,'Justerad allokering'!$B$2:$AG$462,MATCH(G$2,'Justerad allokering'!$B$2:$AF$2,0),FALSE)),VLOOKUP($B122,'Allokerad kvv'!$B$2:$AV$468,MATCH(G$2,'Allokerad kvv'!$B$2:$AV$2,0),FALSE),VLOOKUP($B122,'Justerad allokering'!$B$2:$AG$462,MATCH(G$2,'Justerad allokering'!$B$2:$AF$2,0),FALSE))</f>
        <v>0</v>
      </c>
      <c r="H122" s="28">
        <f>IF(ISERROR(1/VLOOKUP($B122,'Justerad allokering'!$B$2:$AG$462,MATCH(H$2,'Justerad allokering'!$B$2:$AF$2,0),FALSE)),VLOOKUP($B122,'Allokerad kvv'!$B$2:$AV$468,MATCH(H$2,'Allokerad kvv'!$B$2:$AV$2,0),FALSE),VLOOKUP($B122,'Justerad allokering'!$B$2:$AG$462,MATCH(H$2,'Justerad allokering'!$B$2:$AF$2,0),FALSE))</f>
        <v>0</v>
      </c>
      <c r="I122" s="28">
        <f>IF(ISERROR(1/VLOOKUP($B122,'Justerad allokering'!$B$2:$AG$462,MATCH(I$2,'Justerad allokering'!$B$2:$AF$2,0),FALSE)),VLOOKUP($B122,'Allokerad kvv'!$B$2:$AV$468,MATCH(I$2,'Allokerad kvv'!$B$2:$AV$2,0),FALSE),VLOOKUP($B122,'Justerad allokering'!$B$2:$AG$462,MATCH(I$2,'Justerad allokering'!$B$2:$AF$2,0),FALSE))</f>
        <v>0</v>
      </c>
      <c r="J122" s="28">
        <f>IF(ISERROR(1/VLOOKUP($B122,'Justerad allokering'!$B$2:$AG$462,MATCH(J$2,'Justerad allokering'!$B$2:$AF$2,0),FALSE)),VLOOKUP($B122,'Allokerad kvv'!$B$2:$AV$468,MATCH(J$2,'Allokerad kvv'!$B$2:$AV$2,0),FALSE),VLOOKUP($B122,'Justerad allokering'!$B$2:$AG$462,MATCH(J$2,'Justerad allokering'!$B$2:$AF$2,0),FALSE))</f>
        <v>0</v>
      </c>
      <c r="K122" s="28">
        <f>IF(ISERROR(1/VLOOKUP($B122,'Justerad allokering'!$B$2:$AG$462,MATCH(K$2,'Justerad allokering'!$B$2:$AF$2,0),FALSE)),VLOOKUP($B122,'Allokerad kvv'!$B$2:$AV$468,MATCH(K$2,'Allokerad kvv'!$B$2:$AV$2,0),FALSE),VLOOKUP($B122,'Justerad allokering'!$B$2:$AG$462,MATCH(K$2,'Justerad allokering'!$B$2:$AF$2,0),FALSE))</f>
        <v>0</v>
      </c>
      <c r="L122" s="28">
        <f>IF(ISERROR(1/VLOOKUP($B122,'Justerad allokering'!$B$2:$AG$462,MATCH(L$2,'Justerad allokering'!$B$2:$AF$2,0),FALSE)),VLOOKUP($B122,'Allokerad kvv'!$B$2:$AV$468,MATCH(L$2,'Allokerad kvv'!$B$2:$AV$2,0),FALSE),VLOOKUP($B122,'Justerad allokering'!$B$2:$AG$462,MATCH(L$2,'Justerad allokering'!$B$2:$AF$2,0),FALSE))</f>
        <v>0</v>
      </c>
      <c r="M122" s="28">
        <f>IF(ISERROR(1/VLOOKUP($B122,'Justerad allokering'!$B$2:$AG$462,MATCH(M$2,'Justerad allokering'!$B$2:$AF$2,0),FALSE)),VLOOKUP($B122,'Allokerad kvv'!$B$2:$AV$468,MATCH(M$2,'Allokerad kvv'!$B$2:$AV$2,0),FALSE),VLOOKUP($B122,'Justerad allokering'!$B$2:$AG$462,MATCH(M$2,'Justerad allokering'!$B$2:$AF$2,0),FALSE))</f>
        <v>0</v>
      </c>
      <c r="N122" s="28">
        <f>IF(ISERROR(1/VLOOKUP($B122,'Justerad allokering'!$B$2:$AG$462,MATCH(N$2,'Justerad allokering'!$B$2:$AF$2,0),FALSE)),VLOOKUP($B122,'Allokerad kvv'!$B$2:$AV$468,MATCH(N$2,'Allokerad kvv'!$B$2:$AV$2,0),FALSE),VLOOKUP($B122,'Justerad allokering'!$B$2:$AG$462,MATCH(N$2,'Justerad allokering'!$B$2:$AF$2,0),FALSE))</f>
        <v>0</v>
      </c>
      <c r="O122" s="28">
        <f>IF(ISERROR(1/VLOOKUP($B122,'Justerad allokering'!$B$2:$AG$462,MATCH(O$2,'Justerad allokering'!$B$2:$AF$2,0),FALSE)),VLOOKUP($B122,'Allokerad kvv'!$B$2:$AV$468,MATCH(O$2,'Allokerad kvv'!$B$2:$AV$2,0),FALSE),VLOOKUP($B122,'Justerad allokering'!$B$2:$AG$462,MATCH(O$2,'Justerad allokering'!$B$2:$AF$2,0),FALSE))</f>
        <v>0</v>
      </c>
      <c r="P122" s="28">
        <f>IF(ISERROR(1/VLOOKUP($B122,'Justerad allokering'!$B$2:$AG$462,MATCH(P$2,'Justerad allokering'!$B$2:$AF$2,0),FALSE)),VLOOKUP($B122,'Allokerad kvv'!$B$2:$AV$468,MATCH(P$2,'Allokerad kvv'!$B$2:$AV$2,0),FALSE),VLOOKUP($B122,'Justerad allokering'!$B$2:$AG$462,MATCH(P$2,'Justerad allokering'!$B$2:$AF$2,0),FALSE))</f>
        <v>0</v>
      </c>
      <c r="Q122" s="28">
        <f>IF(ISERROR(1/VLOOKUP($B122,'Justerad allokering'!$B$2:$AG$462,MATCH(Q$2,'Justerad allokering'!$B$2:$AF$2,0),FALSE)),VLOOKUP($B122,'Allokerad kvv'!$B$2:$AV$468,MATCH(Q$2,'Allokerad kvv'!$B$2:$AV$2,0),FALSE),VLOOKUP($B122,'Justerad allokering'!$B$2:$AG$462,MATCH(Q$2,'Justerad allokering'!$B$2:$AF$2,0),FALSE))</f>
        <v>0</v>
      </c>
      <c r="R122" s="28">
        <f>IF(ISERROR(1/VLOOKUP($B122,'Justerad allokering'!$B$2:$AG$462,MATCH(R$2,'Justerad allokering'!$B$2:$AF$2,0),FALSE)),VLOOKUP($B122,'Allokerad kvv'!$B$2:$AV$468,MATCH(R$2,'Allokerad kvv'!$B$2:$AV$2,0),FALSE),VLOOKUP($B122,'Justerad allokering'!$B$2:$AG$462,MATCH(R$2,'Justerad allokering'!$B$2:$AF$2,0),FALSE))</f>
        <v>0</v>
      </c>
      <c r="S122" s="28">
        <f>IF(ISERROR(1/VLOOKUP($B122,'Justerad allokering'!$B$2:$AG$462,MATCH(S$2,'Justerad allokering'!$B$2:$AF$2,0),FALSE)),VLOOKUP($B122,'Allokerad kvv'!$B$2:$AV$468,MATCH(S$2,'Allokerad kvv'!$B$2:$AV$2,0),FALSE),VLOOKUP($B122,'Justerad allokering'!$B$2:$AG$462,MATCH(S$2,'Justerad allokering'!$B$2:$AF$2,0),FALSE))</f>
        <v>0</v>
      </c>
      <c r="T122" s="28">
        <f>IF(ISERROR(1/VLOOKUP($B122,'Justerad allokering'!$B$2:$AG$462,MATCH(T$2,'Justerad allokering'!$B$2:$AF$2,0),FALSE)),VLOOKUP($B122,'Allokerad kvv'!$B$2:$AV$468,MATCH(T$2,'Allokerad kvv'!$B$2:$AV$2,0),FALSE),VLOOKUP($B122,'Justerad allokering'!$B$2:$AG$462,MATCH(T$2,'Justerad allokering'!$B$2:$AF$2,0),FALSE))</f>
        <v>0</v>
      </c>
      <c r="U122" s="28">
        <f>IF(ISERROR(1/VLOOKUP($B122,'Justerad allokering'!$B$2:$AG$462,MATCH(U$2,'Justerad allokering'!$B$2:$AF$2,0),FALSE)),VLOOKUP($B122,'Allokerad kvv'!$B$2:$AV$468,MATCH(U$2,'Allokerad kvv'!$B$2:$AV$2,0),FALSE),VLOOKUP($B122,'Justerad allokering'!$B$2:$AG$462,MATCH(U$2,'Justerad allokering'!$B$2:$AF$2,0),FALSE))</f>
        <v>0</v>
      </c>
      <c r="V122" s="28">
        <f>IF(ISERROR(1/VLOOKUP($B122,'Justerad allokering'!$B$2:$AG$462,MATCH(V$2,'Justerad allokering'!$B$2:$AF$2,0),FALSE)),VLOOKUP($B122,'Allokerad kvv'!$B$2:$AV$468,MATCH(V$2,'Allokerad kvv'!$B$2:$AV$2,0),FALSE),VLOOKUP($B122,'Justerad allokering'!$B$2:$AG$462,MATCH(V$2,'Justerad allokering'!$B$2:$AF$2,0),FALSE))</f>
        <v>0</v>
      </c>
      <c r="W122" s="28">
        <f>IF(ISERROR(1/VLOOKUP($B122,'Justerad allokering'!$B$2:$AG$462,MATCH(W$2,'Justerad allokering'!$B$2:$AF$2,0),FALSE)),VLOOKUP($B122,'Allokerad kvv'!$B$2:$AV$468,MATCH(W$2,'Allokerad kvv'!$B$2:$AV$2,0),FALSE),VLOOKUP($B122,'Justerad allokering'!$B$2:$AG$462,MATCH(W$2,'Justerad allokering'!$B$2:$AF$2,0),FALSE))</f>
        <v>0</v>
      </c>
      <c r="X122" s="28">
        <f>IF(ISERROR(1/VLOOKUP($B122,'Justerad allokering'!$B$2:$AG$462,MATCH(X$2,'Justerad allokering'!$B$2:$AF$2,0),FALSE)),VLOOKUP($B122,'Allokerad kvv'!$B$2:$AV$468,MATCH(X$2,'Allokerad kvv'!$B$2:$AV$2,0),FALSE),VLOOKUP($B122,'Justerad allokering'!$B$2:$AG$462,MATCH(X$2,'Justerad allokering'!$B$2:$AF$2,0),FALSE))</f>
        <v>0</v>
      </c>
      <c r="Y122" s="28">
        <f>IF(ISERROR(1/VLOOKUP($B122,'Justerad allokering'!$B$2:$AG$462,MATCH(Y$2,'Justerad allokering'!$B$2:$AF$2,0),FALSE)),VLOOKUP($B122,'Allokerad kvv'!$B$2:$AV$468,MATCH(Y$2,'Allokerad kvv'!$B$2:$AV$2,0),FALSE),VLOOKUP($B122,'Justerad allokering'!$B$2:$AG$462,MATCH(Y$2,'Justerad allokering'!$B$2:$AF$2,0),FALSE))</f>
        <v>0</v>
      </c>
      <c r="Z122" s="28">
        <f>IF(ISERROR(1/VLOOKUP($B122,'Justerad allokering'!$B$2:$AG$462,MATCH(Z$2,'Justerad allokering'!$B$2:$AF$2,0),FALSE)),VLOOKUP($B122,'Allokerad kvv'!$B$2:$AV$468,MATCH(Z$2,'Allokerad kvv'!$B$2:$AV$2,0),FALSE),VLOOKUP($B122,'Justerad allokering'!$B$2:$AG$462,MATCH(Z$2,'Justerad allokering'!$B$2:$AF$2,0),FALSE))</f>
        <v>0</v>
      </c>
      <c r="AA122" s="28"/>
      <c r="AB122" s="28"/>
      <c r="AE122">
        <f t="shared" si="3"/>
        <v>0</v>
      </c>
      <c r="AG122">
        <f t="shared" si="4"/>
        <v>0</v>
      </c>
      <c r="AH122">
        <f t="shared" si="5"/>
        <v>0</v>
      </c>
      <c r="AI122" s="55" t="str">
        <f>IF(AH122=0,"",AH122/VLOOKUP(B122,Kraftvärmeprod!$B$1:$BC$480,MATCH("Summa tillförd energi exklusive rökgaskondensering",Kraftvärmeprod!$B$1:$BC$1,0),FALSE))</f>
        <v/>
      </c>
    </row>
    <row r="123" spans="1:35" x14ac:dyDescent="0.25">
      <c r="A123" s="28" t="s">
        <v>154</v>
      </c>
      <c r="B123" s="28" t="s">
        <v>157</v>
      </c>
      <c r="C123" s="28">
        <f>IF(ISERROR(1/VLOOKUP($B123,'Justerad allokering'!$B$2:$AG$462,MATCH(C$2,'Justerad allokering'!$B$2:$AF$2,0),FALSE)),VLOOKUP($B123,'Allokerad kvv'!$B$2:$AV$468,MATCH(C$2,'Allokerad kvv'!$B$2:$AV$2,0),FALSE),VLOOKUP($B123,'Justerad allokering'!$B$2:$AG$462,MATCH(C$2,'Justerad allokering'!$B$2:$AF$2,0),FALSE))</f>
        <v>0</v>
      </c>
      <c r="D123" s="28">
        <f>IF(ISERROR(1/VLOOKUP($B123,'Justerad allokering'!$B$2:$AG$462,MATCH(D$2,'Justerad allokering'!$B$2:$AF$2,0),FALSE)),VLOOKUP($B123,'Allokerad kvv'!$B$2:$AV$468,MATCH(D$2,'Allokerad kvv'!$B$2:$AV$2,0),FALSE),VLOOKUP($B123,'Justerad allokering'!$B$2:$AG$462,MATCH(D$2,'Justerad allokering'!$B$2:$AF$2,0),FALSE))</f>
        <v>0</v>
      </c>
      <c r="E123" s="28">
        <f>IF(ISERROR(1/VLOOKUP($B123,'Justerad allokering'!$B$2:$AG$462,MATCH(E$2,'Justerad allokering'!$B$2:$AF$2,0),FALSE)),VLOOKUP($B123,'Allokerad kvv'!$B$2:$AV$468,MATCH(E$2,'Allokerad kvv'!$B$2:$AV$2,0),FALSE),VLOOKUP($B123,'Justerad allokering'!$B$2:$AG$462,MATCH(E$2,'Justerad allokering'!$B$2:$AF$2,0),FALSE))</f>
        <v>0</v>
      </c>
      <c r="F123" s="28">
        <f>IF(ISERROR(1/VLOOKUP($B123,'Justerad allokering'!$B$2:$AG$462,MATCH(F$2,'Justerad allokering'!$B$2:$AF$2,0),FALSE)),VLOOKUP($B123,'Allokerad kvv'!$B$2:$AV$468,MATCH(F$2,'Allokerad kvv'!$B$2:$AV$2,0),FALSE),VLOOKUP($B123,'Justerad allokering'!$B$2:$AG$462,MATCH(F$2,'Justerad allokering'!$B$2:$AF$2,0),FALSE))</f>
        <v>0</v>
      </c>
      <c r="G123" s="28">
        <f>IF(ISERROR(1/VLOOKUP($B123,'Justerad allokering'!$B$2:$AG$462,MATCH(G$2,'Justerad allokering'!$B$2:$AF$2,0),FALSE)),VLOOKUP($B123,'Allokerad kvv'!$B$2:$AV$468,MATCH(G$2,'Allokerad kvv'!$B$2:$AV$2,0),FALSE),VLOOKUP($B123,'Justerad allokering'!$B$2:$AG$462,MATCH(G$2,'Justerad allokering'!$B$2:$AF$2,0),FALSE))</f>
        <v>0</v>
      </c>
      <c r="H123" s="28">
        <f>IF(ISERROR(1/VLOOKUP($B123,'Justerad allokering'!$B$2:$AG$462,MATCH(H$2,'Justerad allokering'!$B$2:$AF$2,0),FALSE)),VLOOKUP($B123,'Allokerad kvv'!$B$2:$AV$468,MATCH(H$2,'Allokerad kvv'!$B$2:$AV$2,0),FALSE),VLOOKUP($B123,'Justerad allokering'!$B$2:$AG$462,MATCH(H$2,'Justerad allokering'!$B$2:$AF$2,0),FALSE))</f>
        <v>0</v>
      </c>
      <c r="I123" s="28">
        <f>IF(ISERROR(1/VLOOKUP($B123,'Justerad allokering'!$B$2:$AG$462,MATCH(I$2,'Justerad allokering'!$B$2:$AF$2,0),FALSE)),VLOOKUP($B123,'Allokerad kvv'!$B$2:$AV$468,MATCH(I$2,'Allokerad kvv'!$B$2:$AV$2,0),FALSE),VLOOKUP($B123,'Justerad allokering'!$B$2:$AG$462,MATCH(I$2,'Justerad allokering'!$B$2:$AF$2,0),FALSE))</f>
        <v>0</v>
      </c>
      <c r="J123" s="28">
        <f>IF(ISERROR(1/VLOOKUP($B123,'Justerad allokering'!$B$2:$AG$462,MATCH(J$2,'Justerad allokering'!$B$2:$AF$2,0),FALSE)),VLOOKUP($B123,'Allokerad kvv'!$B$2:$AV$468,MATCH(J$2,'Allokerad kvv'!$B$2:$AV$2,0),FALSE),VLOOKUP($B123,'Justerad allokering'!$B$2:$AG$462,MATCH(J$2,'Justerad allokering'!$B$2:$AF$2,0),FALSE))</f>
        <v>0</v>
      </c>
      <c r="K123" s="28">
        <f>IF(ISERROR(1/VLOOKUP($B123,'Justerad allokering'!$B$2:$AG$462,MATCH(K$2,'Justerad allokering'!$B$2:$AF$2,0),FALSE)),VLOOKUP($B123,'Allokerad kvv'!$B$2:$AV$468,MATCH(K$2,'Allokerad kvv'!$B$2:$AV$2,0),FALSE),VLOOKUP($B123,'Justerad allokering'!$B$2:$AG$462,MATCH(K$2,'Justerad allokering'!$B$2:$AF$2,0),FALSE))</f>
        <v>0</v>
      </c>
      <c r="L123" s="28">
        <f>IF(ISERROR(1/VLOOKUP($B123,'Justerad allokering'!$B$2:$AG$462,MATCH(L$2,'Justerad allokering'!$B$2:$AF$2,0),FALSE)),VLOOKUP($B123,'Allokerad kvv'!$B$2:$AV$468,MATCH(L$2,'Allokerad kvv'!$B$2:$AV$2,0),FALSE),VLOOKUP($B123,'Justerad allokering'!$B$2:$AG$462,MATCH(L$2,'Justerad allokering'!$B$2:$AF$2,0),FALSE))</f>
        <v>0</v>
      </c>
      <c r="M123" s="28">
        <f>IF(ISERROR(1/VLOOKUP($B123,'Justerad allokering'!$B$2:$AG$462,MATCH(M$2,'Justerad allokering'!$B$2:$AF$2,0),FALSE)),VLOOKUP($B123,'Allokerad kvv'!$B$2:$AV$468,MATCH(M$2,'Allokerad kvv'!$B$2:$AV$2,0),FALSE),VLOOKUP($B123,'Justerad allokering'!$B$2:$AG$462,MATCH(M$2,'Justerad allokering'!$B$2:$AF$2,0),FALSE))</f>
        <v>0</v>
      </c>
      <c r="N123" s="28">
        <f>IF(ISERROR(1/VLOOKUP($B123,'Justerad allokering'!$B$2:$AG$462,MATCH(N$2,'Justerad allokering'!$B$2:$AF$2,0),FALSE)),VLOOKUP($B123,'Allokerad kvv'!$B$2:$AV$468,MATCH(N$2,'Allokerad kvv'!$B$2:$AV$2,0),FALSE),VLOOKUP($B123,'Justerad allokering'!$B$2:$AG$462,MATCH(N$2,'Justerad allokering'!$B$2:$AF$2,0),FALSE))</f>
        <v>0</v>
      </c>
      <c r="O123" s="28">
        <f>IF(ISERROR(1/VLOOKUP($B123,'Justerad allokering'!$B$2:$AG$462,MATCH(O$2,'Justerad allokering'!$B$2:$AF$2,0),FALSE)),VLOOKUP($B123,'Allokerad kvv'!$B$2:$AV$468,MATCH(O$2,'Allokerad kvv'!$B$2:$AV$2,0),FALSE),VLOOKUP($B123,'Justerad allokering'!$B$2:$AG$462,MATCH(O$2,'Justerad allokering'!$B$2:$AF$2,0),FALSE))</f>
        <v>0</v>
      </c>
      <c r="P123" s="28">
        <f>IF(ISERROR(1/VLOOKUP($B123,'Justerad allokering'!$B$2:$AG$462,MATCH(P$2,'Justerad allokering'!$B$2:$AF$2,0),FALSE)),VLOOKUP($B123,'Allokerad kvv'!$B$2:$AV$468,MATCH(P$2,'Allokerad kvv'!$B$2:$AV$2,0),FALSE),VLOOKUP($B123,'Justerad allokering'!$B$2:$AG$462,MATCH(P$2,'Justerad allokering'!$B$2:$AF$2,0),FALSE))</f>
        <v>0</v>
      </c>
      <c r="Q123" s="28">
        <f>IF(ISERROR(1/VLOOKUP($B123,'Justerad allokering'!$B$2:$AG$462,MATCH(Q$2,'Justerad allokering'!$B$2:$AF$2,0),FALSE)),VLOOKUP($B123,'Allokerad kvv'!$B$2:$AV$468,MATCH(Q$2,'Allokerad kvv'!$B$2:$AV$2,0),FALSE),VLOOKUP($B123,'Justerad allokering'!$B$2:$AG$462,MATCH(Q$2,'Justerad allokering'!$B$2:$AF$2,0),FALSE))</f>
        <v>0</v>
      </c>
      <c r="R123" s="28">
        <f>IF(ISERROR(1/VLOOKUP($B123,'Justerad allokering'!$B$2:$AG$462,MATCH(R$2,'Justerad allokering'!$B$2:$AF$2,0),FALSE)),VLOOKUP($B123,'Allokerad kvv'!$B$2:$AV$468,MATCH(R$2,'Allokerad kvv'!$B$2:$AV$2,0),FALSE),VLOOKUP($B123,'Justerad allokering'!$B$2:$AG$462,MATCH(R$2,'Justerad allokering'!$B$2:$AF$2,0),FALSE))</f>
        <v>0</v>
      </c>
      <c r="S123" s="28">
        <f>IF(ISERROR(1/VLOOKUP($B123,'Justerad allokering'!$B$2:$AG$462,MATCH(S$2,'Justerad allokering'!$B$2:$AF$2,0),FALSE)),VLOOKUP($B123,'Allokerad kvv'!$B$2:$AV$468,MATCH(S$2,'Allokerad kvv'!$B$2:$AV$2,0),FALSE),VLOOKUP($B123,'Justerad allokering'!$B$2:$AG$462,MATCH(S$2,'Justerad allokering'!$B$2:$AF$2,0),FALSE))</f>
        <v>0</v>
      </c>
      <c r="T123" s="28">
        <f>IF(ISERROR(1/VLOOKUP($B123,'Justerad allokering'!$B$2:$AG$462,MATCH(T$2,'Justerad allokering'!$B$2:$AF$2,0),FALSE)),VLOOKUP($B123,'Allokerad kvv'!$B$2:$AV$468,MATCH(T$2,'Allokerad kvv'!$B$2:$AV$2,0),FALSE),VLOOKUP($B123,'Justerad allokering'!$B$2:$AG$462,MATCH(T$2,'Justerad allokering'!$B$2:$AF$2,0),FALSE))</f>
        <v>0</v>
      </c>
      <c r="U123" s="28">
        <f>IF(ISERROR(1/VLOOKUP($B123,'Justerad allokering'!$B$2:$AG$462,MATCH(U$2,'Justerad allokering'!$B$2:$AF$2,0),FALSE)),VLOOKUP($B123,'Allokerad kvv'!$B$2:$AV$468,MATCH(U$2,'Allokerad kvv'!$B$2:$AV$2,0),FALSE),VLOOKUP($B123,'Justerad allokering'!$B$2:$AG$462,MATCH(U$2,'Justerad allokering'!$B$2:$AF$2,0),FALSE))</f>
        <v>0</v>
      </c>
      <c r="V123" s="28">
        <f>IF(ISERROR(1/VLOOKUP($B123,'Justerad allokering'!$B$2:$AG$462,MATCH(V$2,'Justerad allokering'!$B$2:$AF$2,0),FALSE)),VLOOKUP($B123,'Allokerad kvv'!$B$2:$AV$468,MATCH(V$2,'Allokerad kvv'!$B$2:$AV$2,0),FALSE),VLOOKUP($B123,'Justerad allokering'!$B$2:$AG$462,MATCH(V$2,'Justerad allokering'!$B$2:$AF$2,0),FALSE))</f>
        <v>0</v>
      </c>
      <c r="W123" s="28">
        <f>IF(ISERROR(1/VLOOKUP($B123,'Justerad allokering'!$B$2:$AG$462,MATCH(W$2,'Justerad allokering'!$B$2:$AF$2,0),FALSE)),VLOOKUP($B123,'Allokerad kvv'!$B$2:$AV$468,MATCH(W$2,'Allokerad kvv'!$B$2:$AV$2,0),FALSE),VLOOKUP($B123,'Justerad allokering'!$B$2:$AG$462,MATCH(W$2,'Justerad allokering'!$B$2:$AF$2,0),FALSE))</f>
        <v>0</v>
      </c>
      <c r="X123" s="28">
        <f>IF(ISERROR(1/VLOOKUP($B123,'Justerad allokering'!$B$2:$AG$462,MATCH(X$2,'Justerad allokering'!$B$2:$AF$2,0),FALSE)),VLOOKUP($B123,'Allokerad kvv'!$B$2:$AV$468,MATCH(X$2,'Allokerad kvv'!$B$2:$AV$2,0),FALSE),VLOOKUP($B123,'Justerad allokering'!$B$2:$AG$462,MATCH(X$2,'Justerad allokering'!$B$2:$AF$2,0),FALSE))</f>
        <v>0</v>
      </c>
      <c r="Y123" s="28">
        <f>IF(ISERROR(1/VLOOKUP($B123,'Justerad allokering'!$B$2:$AG$462,MATCH(Y$2,'Justerad allokering'!$B$2:$AF$2,0),FALSE)),VLOOKUP($B123,'Allokerad kvv'!$B$2:$AV$468,MATCH(Y$2,'Allokerad kvv'!$B$2:$AV$2,0),FALSE),VLOOKUP($B123,'Justerad allokering'!$B$2:$AG$462,MATCH(Y$2,'Justerad allokering'!$B$2:$AF$2,0),FALSE))</f>
        <v>0</v>
      </c>
      <c r="Z123" s="28">
        <f>IF(ISERROR(1/VLOOKUP($B123,'Justerad allokering'!$B$2:$AG$462,MATCH(Z$2,'Justerad allokering'!$B$2:$AF$2,0),FALSE)),VLOOKUP($B123,'Allokerad kvv'!$B$2:$AV$468,MATCH(Z$2,'Allokerad kvv'!$B$2:$AV$2,0),FALSE),VLOOKUP($B123,'Justerad allokering'!$B$2:$AG$462,MATCH(Z$2,'Justerad allokering'!$B$2:$AF$2,0),FALSE))</f>
        <v>0</v>
      </c>
      <c r="AA123" s="28"/>
      <c r="AB123" s="28"/>
      <c r="AE123">
        <f t="shared" si="3"/>
        <v>0</v>
      </c>
      <c r="AG123">
        <f t="shared" si="4"/>
        <v>0</v>
      </c>
      <c r="AH123">
        <f t="shared" si="5"/>
        <v>0</v>
      </c>
      <c r="AI123" s="55" t="str">
        <f>IF(AH123=0,"",AH123/VLOOKUP(B123,Kraftvärmeprod!$B$1:$BC$480,MATCH("Summa tillförd energi exklusive rökgaskondensering",Kraftvärmeprod!$B$1:$BC$1,0),FALSE))</f>
        <v/>
      </c>
    </row>
    <row r="124" spans="1:35" x14ac:dyDescent="0.25">
      <c r="A124" s="28" t="s">
        <v>154</v>
      </c>
      <c r="B124" s="28" t="s">
        <v>158</v>
      </c>
      <c r="C124" s="28">
        <f>IF(ISERROR(1/VLOOKUP($B124,'Justerad allokering'!$B$2:$AG$462,MATCH(C$2,'Justerad allokering'!$B$2:$AF$2,0),FALSE)),VLOOKUP($B124,'Allokerad kvv'!$B$2:$AV$468,MATCH(C$2,'Allokerad kvv'!$B$2:$AV$2,0),FALSE),VLOOKUP($B124,'Justerad allokering'!$B$2:$AG$462,MATCH(C$2,'Justerad allokering'!$B$2:$AF$2,0),FALSE))</f>
        <v>0</v>
      </c>
      <c r="D124" s="28">
        <f>IF(ISERROR(1/VLOOKUP($B124,'Justerad allokering'!$B$2:$AG$462,MATCH(D$2,'Justerad allokering'!$B$2:$AF$2,0),FALSE)),VLOOKUP($B124,'Allokerad kvv'!$B$2:$AV$468,MATCH(D$2,'Allokerad kvv'!$B$2:$AV$2,0),FALSE),VLOOKUP($B124,'Justerad allokering'!$B$2:$AG$462,MATCH(D$2,'Justerad allokering'!$B$2:$AF$2,0),FALSE))</f>
        <v>0</v>
      </c>
      <c r="E124" s="28">
        <f>IF(ISERROR(1/VLOOKUP($B124,'Justerad allokering'!$B$2:$AG$462,MATCH(E$2,'Justerad allokering'!$B$2:$AF$2,0),FALSE)),VLOOKUP($B124,'Allokerad kvv'!$B$2:$AV$468,MATCH(E$2,'Allokerad kvv'!$B$2:$AV$2,0),FALSE),VLOOKUP($B124,'Justerad allokering'!$B$2:$AG$462,MATCH(E$2,'Justerad allokering'!$B$2:$AF$2,0),FALSE))</f>
        <v>0</v>
      </c>
      <c r="F124" s="28">
        <f>IF(ISERROR(1/VLOOKUP($B124,'Justerad allokering'!$B$2:$AG$462,MATCH(F$2,'Justerad allokering'!$B$2:$AF$2,0),FALSE)),VLOOKUP($B124,'Allokerad kvv'!$B$2:$AV$468,MATCH(F$2,'Allokerad kvv'!$B$2:$AV$2,0),FALSE),VLOOKUP($B124,'Justerad allokering'!$B$2:$AG$462,MATCH(F$2,'Justerad allokering'!$B$2:$AF$2,0),FALSE))</f>
        <v>0</v>
      </c>
      <c r="G124" s="28">
        <f>IF(ISERROR(1/VLOOKUP($B124,'Justerad allokering'!$B$2:$AG$462,MATCH(G$2,'Justerad allokering'!$B$2:$AF$2,0),FALSE)),VLOOKUP($B124,'Allokerad kvv'!$B$2:$AV$468,MATCH(G$2,'Allokerad kvv'!$B$2:$AV$2,0),FALSE),VLOOKUP($B124,'Justerad allokering'!$B$2:$AG$462,MATCH(G$2,'Justerad allokering'!$B$2:$AF$2,0),FALSE))</f>
        <v>0</v>
      </c>
      <c r="H124" s="28">
        <f>IF(ISERROR(1/VLOOKUP($B124,'Justerad allokering'!$B$2:$AG$462,MATCH(H$2,'Justerad allokering'!$B$2:$AF$2,0),FALSE)),VLOOKUP($B124,'Allokerad kvv'!$B$2:$AV$468,MATCH(H$2,'Allokerad kvv'!$B$2:$AV$2,0),FALSE),VLOOKUP($B124,'Justerad allokering'!$B$2:$AG$462,MATCH(H$2,'Justerad allokering'!$B$2:$AF$2,0),FALSE))</f>
        <v>0</v>
      </c>
      <c r="I124" s="28">
        <f>IF(ISERROR(1/VLOOKUP($B124,'Justerad allokering'!$B$2:$AG$462,MATCH(I$2,'Justerad allokering'!$B$2:$AF$2,0),FALSE)),VLOOKUP($B124,'Allokerad kvv'!$B$2:$AV$468,MATCH(I$2,'Allokerad kvv'!$B$2:$AV$2,0),FALSE),VLOOKUP($B124,'Justerad allokering'!$B$2:$AG$462,MATCH(I$2,'Justerad allokering'!$B$2:$AF$2,0),FALSE))</f>
        <v>0</v>
      </c>
      <c r="J124" s="28">
        <f>IF(ISERROR(1/VLOOKUP($B124,'Justerad allokering'!$B$2:$AG$462,MATCH(J$2,'Justerad allokering'!$B$2:$AF$2,0),FALSE)),VLOOKUP($B124,'Allokerad kvv'!$B$2:$AV$468,MATCH(J$2,'Allokerad kvv'!$B$2:$AV$2,0),FALSE),VLOOKUP($B124,'Justerad allokering'!$B$2:$AG$462,MATCH(J$2,'Justerad allokering'!$B$2:$AF$2,0),FALSE))</f>
        <v>0</v>
      </c>
      <c r="K124" s="28">
        <f>IF(ISERROR(1/VLOOKUP($B124,'Justerad allokering'!$B$2:$AG$462,MATCH(K$2,'Justerad allokering'!$B$2:$AF$2,0),FALSE)),VLOOKUP($B124,'Allokerad kvv'!$B$2:$AV$468,MATCH(K$2,'Allokerad kvv'!$B$2:$AV$2,0),FALSE),VLOOKUP($B124,'Justerad allokering'!$B$2:$AG$462,MATCH(K$2,'Justerad allokering'!$B$2:$AF$2,0),FALSE))</f>
        <v>0</v>
      </c>
      <c r="L124" s="28">
        <f>IF(ISERROR(1/VLOOKUP($B124,'Justerad allokering'!$B$2:$AG$462,MATCH(L$2,'Justerad allokering'!$B$2:$AF$2,0),FALSE)),VLOOKUP($B124,'Allokerad kvv'!$B$2:$AV$468,MATCH(L$2,'Allokerad kvv'!$B$2:$AV$2,0),FALSE),VLOOKUP($B124,'Justerad allokering'!$B$2:$AG$462,MATCH(L$2,'Justerad allokering'!$B$2:$AF$2,0),FALSE))</f>
        <v>0</v>
      </c>
      <c r="M124" s="28">
        <f>IF(ISERROR(1/VLOOKUP($B124,'Justerad allokering'!$B$2:$AG$462,MATCH(M$2,'Justerad allokering'!$B$2:$AF$2,0),FALSE)),VLOOKUP($B124,'Allokerad kvv'!$B$2:$AV$468,MATCH(M$2,'Allokerad kvv'!$B$2:$AV$2,0),FALSE),VLOOKUP($B124,'Justerad allokering'!$B$2:$AG$462,MATCH(M$2,'Justerad allokering'!$B$2:$AF$2,0),FALSE))</f>
        <v>0</v>
      </c>
      <c r="N124" s="28">
        <f>IF(ISERROR(1/VLOOKUP($B124,'Justerad allokering'!$B$2:$AG$462,MATCH(N$2,'Justerad allokering'!$B$2:$AF$2,0),FALSE)),VLOOKUP($B124,'Allokerad kvv'!$B$2:$AV$468,MATCH(N$2,'Allokerad kvv'!$B$2:$AV$2,0),FALSE),VLOOKUP($B124,'Justerad allokering'!$B$2:$AG$462,MATCH(N$2,'Justerad allokering'!$B$2:$AF$2,0),FALSE))</f>
        <v>0</v>
      </c>
      <c r="O124" s="28">
        <f>IF(ISERROR(1/VLOOKUP($B124,'Justerad allokering'!$B$2:$AG$462,MATCH(O$2,'Justerad allokering'!$B$2:$AF$2,0),FALSE)),VLOOKUP($B124,'Allokerad kvv'!$B$2:$AV$468,MATCH(O$2,'Allokerad kvv'!$B$2:$AV$2,0),FALSE),VLOOKUP($B124,'Justerad allokering'!$B$2:$AG$462,MATCH(O$2,'Justerad allokering'!$B$2:$AF$2,0),FALSE))</f>
        <v>0</v>
      </c>
      <c r="P124" s="28">
        <f>IF(ISERROR(1/VLOOKUP($B124,'Justerad allokering'!$B$2:$AG$462,MATCH(P$2,'Justerad allokering'!$B$2:$AF$2,0),FALSE)),VLOOKUP($B124,'Allokerad kvv'!$B$2:$AV$468,MATCH(P$2,'Allokerad kvv'!$B$2:$AV$2,0),FALSE),VLOOKUP($B124,'Justerad allokering'!$B$2:$AG$462,MATCH(P$2,'Justerad allokering'!$B$2:$AF$2,0),FALSE))</f>
        <v>0</v>
      </c>
      <c r="Q124" s="28">
        <f>IF(ISERROR(1/VLOOKUP($B124,'Justerad allokering'!$B$2:$AG$462,MATCH(Q$2,'Justerad allokering'!$B$2:$AF$2,0),FALSE)),VLOOKUP($B124,'Allokerad kvv'!$B$2:$AV$468,MATCH(Q$2,'Allokerad kvv'!$B$2:$AV$2,0),FALSE),VLOOKUP($B124,'Justerad allokering'!$B$2:$AG$462,MATCH(Q$2,'Justerad allokering'!$B$2:$AF$2,0),FALSE))</f>
        <v>0</v>
      </c>
      <c r="R124" s="28">
        <f>IF(ISERROR(1/VLOOKUP($B124,'Justerad allokering'!$B$2:$AG$462,MATCH(R$2,'Justerad allokering'!$B$2:$AF$2,0),FALSE)),VLOOKUP($B124,'Allokerad kvv'!$B$2:$AV$468,MATCH(R$2,'Allokerad kvv'!$B$2:$AV$2,0),FALSE),VLOOKUP($B124,'Justerad allokering'!$B$2:$AG$462,MATCH(R$2,'Justerad allokering'!$B$2:$AF$2,0),FALSE))</f>
        <v>0</v>
      </c>
      <c r="S124" s="28">
        <f>IF(ISERROR(1/VLOOKUP($B124,'Justerad allokering'!$B$2:$AG$462,MATCH(S$2,'Justerad allokering'!$B$2:$AF$2,0),FALSE)),VLOOKUP($B124,'Allokerad kvv'!$B$2:$AV$468,MATCH(S$2,'Allokerad kvv'!$B$2:$AV$2,0),FALSE),VLOOKUP($B124,'Justerad allokering'!$B$2:$AG$462,MATCH(S$2,'Justerad allokering'!$B$2:$AF$2,0),FALSE))</f>
        <v>0</v>
      </c>
      <c r="T124" s="28">
        <f>IF(ISERROR(1/VLOOKUP($B124,'Justerad allokering'!$B$2:$AG$462,MATCH(T$2,'Justerad allokering'!$B$2:$AF$2,0),FALSE)),VLOOKUP($B124,'Allokerad kvv'!$B$2:$AV$468,MATCH(T$2,'Allokerad kvv'!$B$2:$AV$2,0),FALSE),VLOOKUP($B124,'Justerad allokering'!$B$2:$AG$462,MATCH(T$2,'Justerad allokering'!$B$2:$AF$2,0),FALSE))</f>
        <v>0</v>
      </c>
      <c r="U124" s="28">
        <f>IF(ISERROR(1/VLOOKUP($B124,'Justerad allokering'!$B$2:$AG$462,MATCH(U$2,'Justerad allokering'!$B$2:$AF$2,0),FALSE)),VLOOKUP($B124,'Allokerad kvv'!$B$2:$AV$468,MATCH(U$2,'Allokerad kvv'!$B$2:$AV$2,0),FALSE),VLOOKUP($B124,'Justerad allokering'!$B$2:$AG$462,MATCH(U$2,'Justerad allokering'!$B$2:$AF$2,0),FALSE))</f>
        <v>0</v>
      </c>
      <c r="V124" s="28">
        <f>IF(ISERROR(1/VLOOKUP($B124,'Justerad allokering'!$B$2:$AG$462,MATCH(V$2,'Justerad allokering'!$B$2:$AF$2,0),FALSE)),VLOOKUP($B124,'Allokerad kvv'!$B$2:$AV$468,MATCH(V$2,'Allokerad kvv'!$B$2:$AV$2,0),FALSE),VLOOKUP($B124,'Justerad allokering'!$B$2:$AG$462,MATCH(V$2,'Justerad allokering'!$B$2:$AF$2,0),FALSE))</f>
        <v>0</v>
      </c>
      <c r="W124" s="28">
        <f>IF(ISERROR(1/VLOOKUP($B124,'Justerad allokering'!$B$2:$AG$462,MATCH(W$2,'Justerad allokering'!$B$2:$AF$2,0),FALSE)),VLOOKUP($B124,'Allokerad kvv'!$B$2:$AV$468,MATCH(W$2,'Allokerad kvv'!$B$2:$AV$2,0),FALSE),VLOOKUP($B124,'Justerad allokering'!$B$2:$AG$462,MATCH(W$2,'Justerad allokering'!$B$2:$AF$2,0),FALSE))</f>
        <v>0</v>
      </c>
      <c r="X124" s="28">
        <f>IF(ISERROR(1/VLOOKUP($B124,'Justerad allokering'!$B$2:$AG$462,MATCH(X$2,'Justerad allokering'!$B$2:$AF$2,0),FALSE)),VLOOKUP($B124,'Allokerad kvv'!$B$2:$AV$468,MATCH(X$2,'Allokerad kvv'!$B$2:$AV$2,0),FALSE),VLOOKUP($B124,'Justerad allokering'!$B$2:$AG$462,MATCH(X$2,'Justerad allokering'!$B$2:$AF$2,0),FALSE))</f>
        <v>0</v>
      </c>
      <c r="Y124" s="28">
        <f>IF(ISERROR(1/VLOOKUP($B124,'Justerad allokering'!$B$2:$AG$462,MATCH(Y$2,'Justerad allokering'!$B$2:$AF$2,0),FALSE)),VLOOKUP($B124,'Allokerad kvv'!$B$2:$AV$468,MATCH(Y$2,'Allokerad kvv'!$B$2:$AV$2,0),FALSE),VLOOKUP($B124,'Justerad allokering'!$B$2:$AG$462,MATCH(Y$2,'Justerad allokering'!$B$2:$AF$2,0),FALSE))</f>
        <v>0</v>
      </c>
      <c r="Z124" s="28">
        <f>IF(ISERROR(1/VLOOKUP($B124,'Justerad allokering'!$B$2:$AG$462,MATCH(Z$2,'Justerad allokering'!$B$2:$AF$2,0),FALSE)),VLOOKUP($B124,'Allokerad kvv'!$B$2:$AV$468,MATCH(Z$2,'Allokerad kvv'!$B$2:$AV$2,0),FALSE),VLOOKUP($B124,'Justerad allokering'!$B$2:$AG$462,MATCH(Z$2,'Justerad allokering'!$B$2:$AF$2,0),FALSE))</f>
        <v>0</v>
      </c>
      <c r="AA124" s="28"/>
      <c r="AB124" s="28"/>
      <c r="AE124">
        <f t="shared" si="3"/>
        <v>0</v>
      </c>
      <c r="AG124">
        <f t="shared" si="4"/>
        <v>0</v>
      </c>
      <c r="AH124">
        <f t="shared" si="5"/>
        <v>0</v>
      </c>
      <c r="AI124" s="55" t="str">
        <f>IF(AH124=0,"",AH124/VLOOKUP(B124,Kraftvärmeprod!$B$1:$BC$480,MATCH("Summa tillförd energi exklusive rökgaskondensering",Kraftvärmeprod!$B$1:$BC$1,0),FALSE))</f>
        <v/>
      </c>
    </row>
    <row r="125" spans="1:35" x14ac:dyDescent="0.25">
      <c r="A125" s="28" t="s">
        <v>154</v>
      </c>
      <c r="B125" s="28" t="s">
        <v>159</v>
      </c>
      <c r="C125" s="28">
        <f>IF(ISERROR(1/VLOOKUP($B125,'Justerad allokering'!$B$2:$AG$462,MATCH(C$2,'Justerad allokering'!$B$2:$AF$2,0),FALSE)),VLOOKUP($B125,'Allokerad kvv'!$B$2:$AV$468,MATCH(C$2,'Allokerad kvv'!$B$2:$AV$2,0),FALSE),VLOOKUP($B125,'Justerad allokering'!$B$2:$AG$462,MATCH(C$2,'Justerad allokering'!$B$2:$AF$2,0),FALSE))</f>
        <v>0</v>
      </c>
      <c r="D125" s="28">
        <f>IF(ISERROR(1/VLOOKUP($B125,'Justerad allokering'!$B$2:$AG$462,MATCH(D$2,'Justerad allokering'!$B$2:$AF$2,0),FALSE)),VLOOKUP($B125,'Allokerad kvv'!$B$2:$AV$468,MATCH(D$2,'Allokerad kvv'!$B$2:$AV$2,0),FALSE),VLOOKUP($B125,'Justerad allokering'!$B$2:$AG$462,MATCH(D$2,'Justerad allokering'!$B$2:$AF$2,0),FALSE))</f>
        <v>0</v>
      </c>
      <c r="E125" s="28">
        <f>IF(ISERROR(1/VLOOKUP($B125,'Justerad allokering'!$B$2:$AG$462,MATCH(E$2,'Justerad allokering'!$B$2:$AF$2,0),FALSE)),VLOOKUP($B125,'Allokerad kvv'!$B$2:$AV$468,MATCH(E$2,'Allokerad kvv'!$B$2:$AV$2,0),FALSE),VLOOKUP($B125,'Justerad allokering'!$B$2:$AG$462,MATCH(E$2,'Justerad allokering'!$B$2:$AF$2,0),FALSE))</f>
        <v>0</v>
      </c>
      <c r="F125" s="28">
        <f>IF(ISERROR(1/VLOOKUP($B125,'Justerad allokering'!$B$2:$AG$462,MATCH(F$2,'Justerad allokering'!$B$2:$AF$2,0),FALSE)),VLOOKUP($B125,'Allokerad kvv'!$B$2:$AV$468,MATCH(F$2,'Allokerad kvv'!$B$2:$AV$2,0),FALSE),VLOOKUP($B125,'Justerad allokering'!$B$2:$AG$462,MATCH(F$2,'Justerad allokering'!$B$2:$AF$2,0),FALSE))</f>
        <v>0</v>
      </c>
      <c r="G125" s="28">
        <f>IF(ISERROR(1/VLOOKUP($B125,'Justerad allokering'!$B$2:$AG$462,MATCH(G$2,'Justerad allokering'!$B$2:$AF$2,0),FALSE)),VLOOKUP($B125,'Allokerad kvv'!$B$2:$AV$468,MATCH(G$2,'Allokerad kvv'!$B$2:$AV$2,0),FALSE),VLOOKUP($B125,'Justerad allokering'!$B$2:$AG$462,MATCH(G$2,'Justerad allokering'!$B$2:$AF$2,0),FALSE))</f>
        <v>0</v>
      </c>
      <c r="H125" s="28">
        <f>IF(ISERROR(1/VLOOKUP($B125,'Justerad allokering'!$B$2:$AG$462,MATCH(H$2,'Justerad allokering'!$B$2:$AF$2,0),FALSE)),VLOOKUP($B125,'Allokerad kvv'!$B$2:$AV$468,MATCH(H$2,'Allokerad kvv'!$B$2:$AV$2,0),FALSE),VLOOKUP($B125,'Justerad allokering'!$B$2:$AG$462,MATCH(H$2,'Justerad allokering'!$B$2:$AF$2,0),FALSE))</f>
        <v>0</v>
      </c>
      <c r="I125" s="28">
        <f>IF(ISERROR(1/VLOOKUP($B125,'Justerad allokering'!$B$2:$AG$462,MATCH(I$2,'Justerad allokering'!$B$2:$AF$2,0),FALSE)),VLOOKUP($B125,'Allokerad kvv'!$B$2:$AV$468,MATCH(I$2,'Allokerad kvv'!$B$2:$AV$2,0),FALSE),VLOOKUP($B125,'Justerad allokering'!$B$2:$AG$462,MATCH(I$2,'Justerad allokering'!$B$2:$AF$2,0),FALSE))</f>
        <v>0</v>
      </c>
      <c r="J125" s="28">
        <f>IF(ISERROR(1/VLOOKUP($B125,'Justerad allokering'!$B$2:$AG$462,MATCH(J$2,'Justerad allokering'!$B$2:$AF$2,0),FALSE)),VLOOKUP($B125,'Allokerad kvv'!$B$2:$AV$468,MATCH(J$2,'Allokerad kvv'!$B$2:$AV$2,0),FALSE),VLOOKUP($B125,'Justerad allokering'!$B$2:$AG$462,MATCH(J$2,'Justerad allokering'!$B$2:$AF$2,0),FALSE))</f>
        <v>0</v>
      </c>
      <c r="K125" s="28">
        <f>IF(ISERROR(1/VLOOKUP($B125,'Justerad allokering'!$B$2:$AG$462,MATCH(K$2,'Justerad allokering'!$B$2:$AF$2,0),FALSE)),VLOOKUP($B125,'Allokerad kvv'!$B$2:$AV$468,MATCH(K$2,'Allokerad kvv'!$B$2:$AV$2,0),FALSE),VLOOKUP($B125,'Justerad allokering'!$B$2:$AG$462,MATCH(K$2,'Justerad allokering'!$B$2:$AF$2,0),FALSE))</f>
        <v>0</v>
      </c>
      <c r="L125" s="28">
        <f>IF(ISERROR(1/VLOOKUP($B125,'Justerad allokering'!$B$2:$AG$462,MATCH(L$2,'Justerad allokering'!$B$2:$AF$2,0),FALSE)),VLOOKUP($B125,'Allokerad kvv'!$B$2:$AV$468,MATCH(L$2,'Allokerad kvv'!$B$2:$AV$2,0),FALSE),VLOOKUP($B125,'Justerad allokering'!$B$2:$AG$462,MATCH(L$2,'Justerad allokering'!$B$2:$AF$2,0),FALSE))</f>
        <v>0</v>
      </c>
      <c r="M125" s="28">
        <f>IF(ISERROR(1/VLOOKUP($B125,'Justerad allokering'!$B$2:$AG$462,MATCH(M$2,'Justerad allokering'!$B$2:$AF$2,0),FALSE)),VLOOKUP($B125,'Allokerad kvv'!$B$2:$AV$468,MATCH(M$2,'Allokerad kvv'!$B$2:$AV$2,0),FALSE),VLOOKUP($B125,'Justerad allokering'!$B$2:$AG$462,MATCH(M$2,'Justerad allokering'!$B$2:$AF$2,0),FALSE))</f>
        <v>0</v>
      </c>
      <c r="N125" s="28">
        <f>IF(ISERROR(1/VLOOKUP($B125,'Justerad allokering'!$B$2:$AG$462,MATCH(N$2,'Justerad allokering'!$B$2:$AF$2,0),FALSE)),VLOOKUP($B125,'Allokerad kvv'!$B$2:$AV$468,MATCH(N$2,'Allokerad kvv'!$B$2:$AV$2,0),FALSE),VLOOKUP($B125,'Justerad allokering'!$B$2:$AG$462,MATCH(N$2,'Justerad allokering'!$B$2:$AF$2,0),FALSE))</f>
        <v>0</v>
      </c>
      <c r="O125" s="28">
        <f>IF(ISERROR(1/VLOOKUP($B125,'Justerad allokering'!$B$2:$AG$462,MATCH(O$2,'Justerad allokering'!$B$2:$AF$2,0),FALSE)),VLOOKUP($B125,'Allokerad kvv'!$B$2:$AV$468,MATCH(O$2,'Allokerad kvv'!$B$2:$AV$2,0),FALSE),VLOOKUP($B125,'Justerad allokering'!$B$2:$AG$462,MATCH(O$2,'Justerad allokering'!$B$2:$AF$2,0),FALSE))</f>
        <v>0</v>
      </c>
      <c r="P125" s="28">
        <f>IF(ISERROR(1/VLOOKUP($B125,'Justerad allokering'!$B$2:$AG$462,MATCH(P$2,'Justerad allokering'!$B$2:$AF$2,0),FALSE)),VLOOKUP($B125,'Allokerad kvv'!$B$2:$AV$468,MATCH(P$2,'Allokerad kvv'!$B$2:$AV$2,0),FALSE),VLOOKUP($B125,'Justerad allokering'!$B$2:$AG$462,MATCH(P$2,'Justerad allokering'!$B$2:$AF$2,0),FALSE))</f>
        <v>0</v>
      </c>
      <c r="Q125" s="28">
        <f>IF(ISERROR(1/VLOOKUP($B125,'Justerad allokering'!$B$2:$AG$462,MATCH(Q$2,'Justerad allokering'!$B$2:$AF$2,0),FALSE)),VLOOKUP($B125,'Allokerad kvv'!$B$2:$AV$468,MATCH(Q$2,'Allokerad kvv'!$B$2:$AV$2,0),FALSE),VLOOKUP($B125,'Justerad allokering'!$B$2:$AG$462,MATCH(Q$2,'Justerad allokering'!$B$2:$AF$2,0),FALSE))</f>
        <v>0</v>
      </c>
      <c r="R125" s="28">
        <f>IF(ISERROR(1/VLOOKUP($B125,'Justerad allokering'!$B$2:$AG$462,MATCH(R$2,'Justerad allokering'!$B$2:$AF$2,0),FALSE)),VLOOKUP($B125,'Allokerad kvv'!$B$2:$AV$468,MATCH(R$2,'Allokerad kvv'!$B$2:$AV$2,0),FALSE),VLOOKUP($B125,'Justerad allokering'!$B$2:$AG$462,MATCH(R$2,'Justerad allokering'!$B$2:$AF$2,0),FALSE))</f>
        <v>0</v>
      </c>
      <c r="S125" s="28">
        <f>IF(ISERROR(1/VLOOKUP($B125,'Justerad allokering'!$B$2:$AG$462,MATCH(S$2,'Justerad allokering'!$B$2:$AF$2,0),FALSE)),VLOOKUP($B125,'Allokerad kvv'!$B$2:$AV$468,MATCH(S$2,'Allokerad kvv'!$B$2:$AV$2,0),FALSE),VLOOKUP($B125,'Justerad allokering'!$B$2:$AG$462,MATCH(S$2,'Justerad allokering'!$B$2:$AF$2,0),FALSE))</f>
        <v>0</v>
      </c>
      <c r="T125" s="28">
        <f>IF(ISERROR(1/VLOOKUP($B125,'Justerad allokering'!$B$2:$AG$462,MATCH(T$2,'Justerad allokering'!$B$2:$AF$2,0),FALSE)),VLOOKUP($B125,'Allokerad kvv'!$B$2:$AV$468,MATCH(T$2,'Allokerad kvv'!$B$2:$AV$2,0),FALSE),VLOOKUP($B125,'Justerad allokering'!$B$2:$AG$462,MATCH(T$2,'Justerad allokering'!$B$2:$AF$2,0),FALSE))</f>
        <v>0</v>
      </c>
      <c r="U125" s="28">
        <f>IF(ISERROR(1/VLOOKUP($B125,'Justerad allokering'!$B$2:$AG$462,MATCH(U$2,'Justerad allokering'!$B$2:$AF$2,0),FALSE)),VLOOKUP($B125,'Allokerad kvv'!$B$2:$AV$468,MATCH(U$2,'Allokerad kvv'!$B$2:$AV$2,0),FALSE),VLOOKUP($B125,'Justerad allokering'!$B$2:$AG$462,MATCH(U$2,'Justerad allokering'!$B$2:$AF$2,0),FALSE))</f>
        <v>0</v>
      </c>
      <c r="V125" s="28">
        <f>IF(ISERROR(1/VLOOKUP($B125,'Justerad allokering'!$B$2:$AG$462,MATCH(V$2,'Justerad allokering'!$B$2:$AF$2,0),FALSE)),VLOOKUP($B125,'Allokerad kvv'!$B$2:$AV$468,MATCH(V$2,'Allokerad kvv'!$B$2:$AV$2,0),FALSE),VLOOKUP($B125,'Justerad allokering'!$B$2:$AG$462,MATCH(V$2,'Justerad allokering'!$B$2:$AF$2,0),FALSE))</f>
        <v>0</v>
      </c>
      <c r="W125" s="28">
        <f>IF(ISERROR(1/VLOOKUP($B125,'Justerad allokering'!$B$2:$AG$462,MATCH(W$2,'Justerad allokering'!$B$2:$AF$2,0),FALSE)),VLOOKUP($B125,'Allokerad kvv'!$B$2:$AV$468,MATCH(W$2,'Allokerad kvv'!$B$2:$AV$2,0),FALSE),VLOOKUP($B125,'Justerad allokering'!$B$2:$AG$462,MATCH(W$2,'Justerad allokering'!$B$2:$AF$2,0),FALSE))</f>
        <v>0</v>
      </c>
      <c r="X125" s="28">
        <f>IF(ISERROR(1/VLOOKUP($B125,'Justerad allokering'!$B$2:$AG$462,MATCH(X$2,'Justerad allokering'!$B$2:$AF$2,0),FALSE)),VLOOKUP($B125,'Allokerad kvv'!$B$2:$AV$468,MATCH(X$2,'Allokerad kvv'!$B$2:$AV$2,0),FALSE),VLOOKUP($B125,'Justerad allokering'!$B$2:$AG$462,MATCH(X$2,'Justerad allokering'!$B$2:$AF$2,0),FALSE))</f>
        <v>0</v>
      </c>
      <c r="Y125" s="28">
        <f>IF(ISERROR(1/VLOOKUP($B125,'Justerad allokering'!$B$2:$AG$462,MATCH(Y$2,'Justerad allokering'!$B$2:$AF$2,0),FALSE)),VLOOKUP($B125,'Allokerad kvv'!$B$2:$AV$468,MATCH(Y$2,'Allokerad kvv'!$B$2:$AV$2,0),FALSE),VLOOKUP($B125,'Justerad allokering'!$B$2:$AG$462,MATCH(Y$2,'Justerad allokering'!$B$2:$AF$2,0),FALSE))</f>
        <v>0</v>
      </c>
      <c r="Z125" s="28">
        <f>IF(ISERROR(1/VLOOKUP($B125,'Justerad allokering'!$B$2:$AG$462,MATCH(Z$2,'Justerad allokering'!$B$2:$AF$2,0),FALSE)),VLOOKUP($B125,'Allokerad kvv'!$B$2:$AV$468,MATCH(Z$2,'Allokerad kvv'!$B$2:$AV$2,0),FALSE),VLOOKUP($B125,'Justerad allokering'!$B$2:$AG$462,MATCH(Z$2,'Justerad allokering'!$B$2:$AF$2,0),FALSE))</f>
        <v>0</v>
      </c>
      <c r="AA125" s="28"/>
      <c r="AB125" s="28"/>
      <c r="AE125">
        <f t="shared" si="3"/>
        <v>0</v>
      </c>
      <c r="AG125">
        <f t="shared" si="4"/>
        <v>0</v>
      </c>
      <c r="AH125">
        <f t="shared" si="5"/>
        <v>0</v>
      </c>
      <c r="AI125" s="55" t="str">
        <f>IF(AH125=0,"",AH125/VLOOKUP(B125,Kraftvärmeprod!$B$1:$BC$480,MATCH("Summa tillförd energi exklusive rökgaskondensering",Kraftvärmeprod!$B$1:$BC$1,0),FALSE))</f>
        <v/>
      </c>
    </row>
    <row r="126" spans="1:35" x14ac:dyDescent="0.25">
      <c r="A126" s="28" t="s">
        <v>154</v>
      </c>
      <c r="B126" s="28" t="s">
        <v>160</v>
      </c>
      <c r="C126" s="28">
        <f>IF(ISERROR(1/VLOOKUP($B126,'Justerad allokering'!$B$2:$AG$462,MATCH(C$2,'Justerad allokering'!$B$2:$AF$2,0),FALSE)),VLOOKUP($B126,'Allokerad kvv'!$B$2:$AV$468,MATCH(C$2,'Allokerad kvv'!$B$2:$AV$2,0),FALSE),VLOOKUP($B126,'Justerad allokering'!$B$2:$AG$462,MATCH(C$2,'Justerad allokering'!$B$2:$AF$2,0),FALSE))</f>
        <v>0</v>
      </c>
      <c r="D126" s="28">
        <f>IF(ISERROR(1/VLOOKUP($B126,'Justerad allokering'!$B$2:$AG$462,MATCH(D$2,'Justerad allokering'!$B$2:$AF$2,0),FALSE)),VLOOKUP($B126,'Allokerad kvv'!$B$2:$AV$468,MATCH(D$2,'Allokerad kvv'!$B$2:$AV$2,0),FALSE),VLOOKUP($B126,'Justerad allokering'!$B$2:$AG$462,MATCH(D$2,'Justerad allokering'!$B$2:$AF$2,0),FALSE))</f>
        <v>0</v>
      </c>
      <c r="E126" s="28">
        <f>IF(ISERROR(1/VLOOKUP($B126,'Justerad allokering'!$B$2:$AG$462,MATCH(E$2,'Justerad allokering'!$B$2:$AF$2,0),FALSE)),VLOOKUP($B126,'Allokerad kvv'!$B$2:$AV$468,MATCH(E$2,'Allokerad kvv'!$B$2:$AV$2,0),FALSE),VLOOKUP($B126,'Justerad allokering'!$B$2:$AG$462,MATCH(E$2,'Justerad allokering'!$B$2:$AF$2,0),FALSE))</f>
        <v>0</v>
      </c>
      <c r="F126" s="28">
        <f>IF(ISERROR(1/VLOOKUP($B126,'Justerad allokering'!$B$2:$AG$462,MATCH(F$2,'Justerad allokering'!$B$2:$AF$2,0),FALSE)),VLOOKUP($B126,'Allokerad kvv'!$B$2:$AV$468,MATCH(F$2,'Allokerad kvv'!$B$2:$AV$2,0),FALSE),VLOOKUP($B126,'Justerad allokering'!$B$2:$AG$462,MATCH(F$2,'Justerad allokering'!$B$2:$AF$2,0),FALSE))</f>
        <v>0</v>
      </c>
      <c r="G126" s="28">
        <f>IF(ISERROR(1/VLOOKUP($B126,'Justerad allokering'!$B$2:$AG$462,MATCH(G$2,'Justerad allokering'!$B$2:$AF$2,0),FALSE)),VLOOKUP($B126,'Allokerad kvv'!$B$2:$AV$468,MATCH(G$2,'Allokerad kvv'!$B$2:$AV$2,0),FALSE),VLOOKUP($B126,'Justerad allokering'!$B$2:$AG$462,MATCH(G$2,'Justerad allokering'!$B$2:$AF$2,0),FALSE))</f>
        <v>0</v>
      </c>
      <c r="H126" s="28">
        <f>IF(ISERROR(1/VLOOKUP($B126,'Justerad allokering'!$B$2:$AG$462,MATCH(H$2,'Justerad allokering'!$B$2:$AF$2,0),FALSE)),VLOOKUP($B126,'Allokerad kvv'!$B$2:$AV$468,MATCH(H$2,'Allokerad kvv'!$B$2:$AV$2,0),FALSE),VLOOKUP($B126,'Justerad allokering'!$B$2:$AG$462,MATCH(H$2,'Justerad allokering'!$B$2:$AF$2,0),FALSE))</f>
        <v>0</v>
      </c>
      <c r="I126" s="28">
        <f>IF(ISERROR(1/VLOOKUP($B126,'Justerad allokering'!$B$2:$AG$462,MATCH(I$2,'Justerad allokering'!$B$2:$AF$2,0),FALSE)),VLOOKUP($B126,'Allokerad kvv'!$B$2:$AV$468,MATCH(I$2,'Allokerad kvv'!$B$2:$AV$2,0),FALSE),VLOOKUP($B126,'Justerad allokering'!$B$2:$AG$462,MATCH(I$2,'Justerad allokering'!$B$2:$AF$2,0),FALSE))</f>
        <v>0</v>
      </c>
      <c r="J126" s="28">
        <f>IF(ISERROR(1/VLOOKUP($B126,'Justerad allokering'!$B$2:$AG$462,MATCH(J$2,'Justerad allokering'!$B$2:$AF$2,0),FALSE)),VLOOKUP($B126,'Allokerad kvv'!$B$2:$AV$468,MATCH(J$2,'Allokerad kvv'!$B$2:$AV$2,0),FALSE),VLOOKUP($B126,'Justerad allokering'!$B$2:$AG$462,MATCH(J$2,'Justerad allokering'!$B$2:$AF$2,0),FALSE))</f>
        <v>0</v>
      </c>
      <c r="K126" s="28">
        <f>IF(ISERROR(1/VLOOKUP($B126,'Justerad allokering'!$B$2:$AG$462,MATCH(K$2,'Justerad allokering'!$B$2:$AF$2,0),FALSE)),VLOOKUP($B126,'Allokerad kvv'!$B$2:$AV$468,MATCH(K$2,'Allokerad kvv'!$B$2:$AV$2,0),FALSE),VLOOKUP($B126,'Justerad allokering'!$B$2:$AG$462,MATCH(K$2,'Justerad allokering'!$B$2:$AF$2,0),FALSE))</f>
        <v>0</v>
      </c>
      <c r="L126" s="28">
        <f>IF(ISERROR(1/VLOOKUP($B126,'Justerad allokering'!$B$2:$AG$462,MATCH(L$2,'Justerad allokering'!$B$2:$AF$2,0),FALSE)),VLOOKUP($B126,'Allokerad kvv'!$B$2:$AV$468,MATCH(L$2,'Allokerad kvv'!$B$2:$AV$2,0),FALSE),VLOOKUP($B126,'Justerad allokering'!$B$2:$AG$462,MATCH(L$2,'Justerad allokering'!$B$2:$AF$2,0),FALSE))</f>
        <v>0</v>
      </c>
      <c r="M126" s="28">
        <f>IF(ISERROR(1/VLOOKUP($B126,'Justerad allokering'!$B$2:$AG$462,MATCH(M$2,'Justerad allokering'!$B$2:$AF$2,0),FALSE)),VLOOKUP($B126,'Allokerad kvv'!$B$2:$AV$468,MATCH(M$2,'Allokerad kvv'!$B$2:$AV$2,0),FALSE),VLOOKUP($B126,'Justerad allokering'!$B$2:$AG$462,MATCH(M$2,'Justerad allokering'!$B$2:$AF$2,0),FALSE))</f>
        <v>0</v>
      </c>
      <c r="N126" s="28">
        <f>IF(ISERROR(1/VLOOKUP($B126,'Justerad allokering'!$B$2:$AG$462,MATCH(N$2,'Justerad allokering'!$B$2:$AF$2,0),FALSE)),VLOOKUP($B126,'Allokerad kvv'!$B$2:$AV$468,MATCH(N$2,'Allokerad kvv'!$B$2:$AV$2,0),FALSE),VLOOKUP($B126,'Justerad allokering'!$B$2:$AG$462,MATCH(N$2,'Justerad allokering'!$B$2:$AF$2,0),FALSE))</f>
        <v>0</v>
      </c>
      <c r="O126" s="28">
        <f>IF(ISERROR(1/VLOOKUP($B126,'Justerad allokering'!$B$2:$AG$462,MATCH(O$2,'Justerad allokering'!$B$2:$AF$2,0),FALSE)),VLOOKUP($B126,'Allokerad kvv'!$B$2:$AV$468,MATCH(O$2,'Allokerad kvv'!$B$2:$AV$2,0),FALSE),VLOOKUP($B126,'Justerad allokering'!$B$2:$AG$462,MATCH(O$2,'Justerad allokering'!$B$2:$AF$2,0),FALSE))</f>
        <v>0</v>
      </c>
      <c r="P126" s="28">
        <f>IF(ISERROR(1/VLOOKUP($B126,'Justerad allokering'!$B$2:$AG$462,MATCH(P$2,'Justerad allokering'!$B$2:$AF$2,0),FALSE)),VLOOKUP($B126,'Allokerad kvv'!$B$2:$AV$468,MATCH(P$2,'Allokerad kvv'!$B$2:$AV$2,0),FALSE),VLOOKUP($B126,'Justerad allokering'!$B$2:$AG$462,MATCH(P$2,'Justerad allokering'!$B$2:$AF$2,0),FALSE))</f>
        <v>0</v>
      </c>
      <c r="Q126" s="28">
        <f>IF(ISERROR(1/VLOOKUP($B126,'Justerad allokering'!$B$2:$AG$462,MATCH(Q$2,'Justerad allokering'!$B$2:$AF$2,0),FALSE)),VLOOKUP($B126,'Allokerad kvv'!$B$2:$AV$468,MATCH(Q$2,'Allokerad kvv'!$B$2:$AV$2,0),FALSE),VLOOKUP($B126,'Justerad allokering'!$B$2:$AG$462,MATCH(Q$2,'Justerad allokering'!$B$2:$AF$2,0),FALSE))</f>
        <v>0</v>
      </c>
      <c r="R126" s="28">
        <f>IF(ISERROR(1/VLOOKUP($B126,'Justerad allokering'!$B$2:$AG$462,MATCH(R$2,'Justerad allokering'!$B$2:$AF$2,0),FALSE)),VLOOKUP($B126,'Allokerad kvv'!$B$2:$AV$468,MATCH(R$2,'Allokerad kvv'!$B$2:$AV$2,0),FALSE),VLOOKUP($B126,'Justerad allokering'!$B$2:$AG$462,MATCH(R$2,'Justerad allokering'!$B$2:$AF$2,0),FALSE))</f>
        <v>0</v>
      </c>
      <c r="S126" s="28">
        <f>IF(ISERROR(1/VLOOKUP($B126,'Justerad allokering'!$B$2:$AG$462,MATCH(S$2,'Justerad allokering'!$B$2:$AF$2,0),FALSE)),VLOOKUP($B126,'Allokerad kvv'!$B$2:$AV$468,MATCH(S$2,'Allokerad kvv'!$B$2:$AV$2,0),FALSE),VLOOKUP($B126,'Justerad allokering'!$B$2:$AG$462,MATCH(S$2,'Justerad allokering'!$B$2:$AF$2,0),FALSE))</f>
        <v>0</v>
      </c>
      <c r="T126" s="28">
        <f>IF(ISERROR(1/VLOOKUP($B126,'Justerad allokering'!$B$2:$AG$462,MATCH(T$2,'Justerad allokering'!$B$2:$AF$2,0),FALSE)),VLOOKUP($B126,'Allokerad kvv'!$B$2:$AV$468,MATCH(T$2,'Allokerad kvv'!$B$2:$AV$2,0),FALSE),VLOOKUP($B126,'Justerad allokering'!$B$2:$AG$462,MATCH(T$2,'Justerad allokering'!$B$2:$AF$2,0),FALSE))</f>
        <v>0</v>
      </c>
      <c r="U126" s="28">
        <f>IF(ISERROR(1/VLOOKUP($B126,'Justerad allokering'!$B$2:$AG$462,MATCH(U$2,'Justerad allokering'!$B$2:$AF$2,0),FALSE)),VLOOKUP($B126,'Allokerad kvv'!$B$2:$AV$468,MATCH(U$2,'Allokerad kvv'!$B$2:$AV$2,0),FALSE),VLOOKUP($B126,'Justerad allokering'!$B$2:$AG$462,MATCH(U$2,'Justerad allokering'!$B$2:$AF$2,0),FALSE))</f>
        <v>0</v>
      </c>
      <c r="V126" s="28">
        <f>IF(ISERROR(1/VLOOKUP($B126,'Justerad allokering'!$B$2:$AG$462,MATCH(V$2,'Justerad allokering'!$B$2:$AF$2,0),FALSE)),VLOOKUP($B126,'Allokerad kvv'!$B$2:$AV$468,MATCH(V$2,'Allokerad kvv'!$B$2:$AV$2,0),FALSE),VLOOKUP($B126,'Justerad allokering'!$B$2:$AG$462,MATCH(V$2,'Justerad allokering'!$B$2:$AF$2,0),FALSE))</f>
        <v>0</v>
      </c>
      <c r="W126" s="28">
        <f>IF(ISERROR(1/VLOOKUP($B126,'Justerad allokering'!$B$2:$AG$462,MATCH(W$2,'Justerad allokering'!$B$2:$AF$2,0),FALSE)),VLOOKUP($B126,'Allokerad kvv'!$B$2:$AV$468,MATCH(W$2,'Allokerad kvv'!$B$2:$AV$2,0),FALSE),VLOOKUP($B126,'Justerad allokering'!$B$2:$AG$462,MATCH(W$2,'Justerad allokering'!$B$2:$AF$2,0),FALSE))</f>
        <v>0</v>
      </c>
      <c r="X126" s="28">
        <f>IF(ISERROR(1/VLOOKUP($B126,'Justerad allokering'!$B$2:$AG$462,MATCH(X$2,'Justerad allokering'!$B$2:$AF$2,0),FALSE)),VLOOKUP($B126,'Allokerad kvv'!$B$2:$AV$468,MATCH(X$2,'Allokerad kvv'!$B$2:$AV$2,0),FALSE),VLOOKUP($B126,'Justerad allokering'!$B$2:$AG$462,MATCH(X$2,'Justerad allokering'!$B$2:$AF$2,0),FALSE))</f>
        <v>0</v>
      </c>
      <c r="Y126" s="28">
        <f>IF(ISERROR(1/VLOOKUP($B126,'Justerad allokering'!$B$2:$AG$462,MATCH(Y$2,'Justerad allokering'!$B$2:$AF$2,0),FALSE)),VLOOKUP($B126,'Allokerad kvv'!$B$2:$AV$468,MATCH(Y$2,'Allokerad kvv'!$B$2:$AV$2,0),FALSE),VLOOKUP($B126,'Justerad allokering'!$B$2:$AG$462,MATCH(Y$2,'Justerad allokering'!$B$2:$AF$2,0),FALSE))</f>
        <v>0</v>
      </c>
      <c r="Z126" s="28">
        <f>IF(ISERROR(1/VLOOKUP($B126,'Justerad allokering'!$B$2:$AG$462,MATCH(Z$2,'Justerad allokering'!$B$2:$AF$2,0),FALSE)),VLOOKUP($B126,'Allokerad kvv'!$B$2:$AV$468,MATCH(Z$2,'Allokerad kvv'!$B$2:$AV$2,0),FALSE),VLOOKUP($B126,'Justerad allokering'!$B$2:$AG$462,MATCH(Z$2,'Justerad allokering'!$B$2:$AF$2,0),FALSE))</f>
        <v>0</v>
      </c>
      <c r="AA126" s="28"/>
      <c r="AB126" s="28"/>
      <c r="AE126">
        <f t="shared" si="3"/>
        <v>0</v>
      </c>
      <c r="AG126">
        <f t="shared" si="4"/>
        <v>0</v>
      </c>
      <c r="AH126">
        <f t="shared" si="5"/>
        <v>0</v>
      </c>
      <c r="AI126" s="55" t="str">
        <f>IF(AH126=0,"",AH126/VLOOKUP(B126,Kraftvärmeprod!$B$1:$BC$480,MATCH("Summa tillförd energi exklusive rökgaskondensering",Kraftvärmeprod!$B$1:$BC$1,0),FALSE))</f>
        <v/>
      </c>
    </row>
    <row r="127" spans="1:35" x14ac:dyDescent="0.25">
      <c r="A127" s="28" t="s">
        <v>154</v>
      </c>
      <c r="B127" s="28" t="s">
        <v>161</v>
      </c>
      <c r="C127" s="28">
        <f>IF(ISERROR(1/VLOOKUP($B127,'Justerad allokering'!$B$2:$AG$462,MATCH(C$2,'Justerad allokering'!$B$2:$AF$2,0),FALSE)),VLOOKUP($B127,'Allokerad kvv'!$B$2:$AV$468,MATCH(C$2,'Allokerad kvv'!$B$2:$AV$2,0),FALSE),VLOOKUP($B127,'Justerad allokering'!$B$2:$AG$462,MATCH(C$2,'Justerad allokering'!$B$2:$AF$2,0),FALSE))</f>
        <v>0</v>
      </c>
      <c r="D127" s="28">
        <f>IF(ISERROR(1/VLOOKUP($B127,'Justerad allokering'!$B$2:$AG$462,MATCH(D$2,'Justerad allokering'!$B$2:$AF$2,0),FALSE)),VLOOKUP($B127,'Allokerad kvv'!$B$2:$AV$468,MATCH(D$2,'Allokerad kvv'!$B$2:$AV$2,0),FALSE),VLOOKUP($B127,'Justerad allokering'!$B$2:$AG$462,MATCH(D$2,'Justerad allokering'!$B$2:$AF$2,0),FALSE))</f>
        <v>0</v>
      </c>
      <c r="E127" s="28">
        <f>IF(ISERROR(1/VLOOKUP($B127,'Justerad allokering'!$B$2:$AG$462,MATCH(E$2,'Justerad allokering'!$B$2:$AF$2,0),FALSE)),VLOOKUP($B127,'Allokerad kvv'!$B$2:$AV$468,MATCH(E$2,'Allokerad kvv'!$B$2:$AV$2,0),FALSE),VLOOKUP($B127,'Justerad allokering'!$B$2:$AG$462,MATCH(E$2,'Justerad allokering'!$B$2:$AF$2,0),FALSE))</f>
        <v>0</v>
      </c>
      <c r="F127" s="28">
        <f>IF(ISERROR(1/VLOOKUP($B127,'Justerad allokering'!$B$2:$AG$462,MATCH(F$2,'Justerad allokering'!$B$2:$AF$2,0),FALSE)),VLOOKUP($B127,'Allokerad kvv'!$B$2:$AV$468,MATCH(F$2,'Allokerad kvv'!$B$2:$AV$2,0),FALSE),VLOOKUP($B127,'Justerad allokering'!$B$2:$AG$462,MATCH(F$2,'Justerad allokering'!$B$2:$AF$2,0),FALSE))</f>
        <v>0</v>
      </c>
      <c r="G127" s="28">
        <f>IF(ISERROR(1/VLOOKUP($B127,'Justerad allokering'!$B$2:$AG$462,MATCH(G$2,'Justerad allokering'!$B$2:$AF$2,0),FALSE)),VLOOKUP($B127,'Allokerad kvv'!$B$2:$AV$468,MATCH(G$2,'Allokerad kvv'!$B$2:$AV$2,0),FALSE),VLOOKUP($B127,'Justerad allokering'!$B$2:$AG$462,MATCH(G$2,'Justerad allokering'!$B$2:$AF$2,0),FALSE))</f>
        <v>0</v>
      </c>
      <c r="H127" s="28">
        <f>IF(ISERROR(1/VLOOKUP($B127,'Justerad allokering'!$B$2:$AG$462,MATCH(H$2,'Justerad allokering'!$B$2:$AF$2,0),FALSE)),VLOOKUP($B127,'Allokerad kvv'!$B$2:$AV$468,MATCH(H$2,'Allokerad kvv'!$B$2:$AV$2,0),FALSE),VLOOKUP($B127,'Justerad allokering'!$B$2:$AG$462,MATCH(H$2,'Justerad allokering'!$B$2:$AF$2,0),FALSE))</f>
        <v>0</v>
      </c>
      <c r="I127" s="28">
        <f>IF(ISERROR(1/VLOOKUP($B127,'Justerad allokering'!$B$2:$AG$462,MATCH(I$2,'Justerad allokering'!$B$2:$AF$2,0),FALSE)),VLOOKUP($B127,'Allokerad kvv'!$B$2:$AV$468,MATCH(I$2,'Allokerad kvv'!$B$2:$AV$2,0),FALSE),VLOOKUP($B127,'Justerad allokering'!$B$2:$AG$462,MATCH(I$2,'Justerad allokering'!$B$2:$AF$2,0),FALSE))</f>
        <v>0</v>
      </c>
      <c r="J127" s="28">
        <f>IF(ISERROR(1/VLOOKUP($B127,'Justerad allokering'!$B$2:$AG$462,MATCH(J$2,'Justerad allokering'!$B$2:$AF$2,0),FALSE)),VLOOKUP($B127,'Allokerad kvv'!$B$2:$AV$468,MATCH(J$2,'Allokerad kvv'!$B$2:$AV$2,0),FALSE),VLOOKUP($B127,'Justerad allokering'!$B$2:$AG$462,MATCH(J$2,'Justerad allokering'!$B$2:$AF$2,0),FALSE))</f>
        <v>0</v>
      </c>
      <c r="K127" s="28">
        <f>IF(ISERROR(1/VLOOKUP($B127,'Justerad allokering'!$B$2:$AG$462,MATCH(K$2,'Justerad allokering'!$B$2:$AF$2,0),FALSE)),VLOOKUP($B127,'Allokerad kvv'!$B$2:$AV$468,MATCH(K$2,'Allokerad kvv'!$B$2:$AV$2,0),FALSE),VLOOKUP($B127,'Justerad allokering'!$B$2:$AG$462,MATCH(K$2,'Justerad allokering'!$B$2:$AF$2,0),FALSE))</f>
        <v>0</v>
      </c>
      <c r="L127" s="28">
        <f>IF(ISERROR(1/VLOOKUP($B127,'Justerad allokering'!$B$2:$AG$462,MATCH(L$2,'Justerad allokering'!$B$2:$AF$2,0),FALSE)),VLOOKUP($B127,'Allokerad kvv'!$B$2:$AV$468,MATCH(L$2,'Allokerad kvv'!$B$2:$AV$2,0),FALSE),VLOOKUP($B127,'Justerad allokering'!$B$2:$AG$462,MATCH(L$2,'Justerad allokering'!$B$2:$AF$2,0),FALSE))</f>
        <v>0</v>
      </c>
      <c r="M127" s="28">
        <f>IF(ISERROR(1/VLOOKUP($B127,'Justerad allokering'!$B$2:$AG$462,MATCH(M$2,'Justerad allokering'!$B$2:$AF$2,0),FALSE)),VLOOKUP($B127,'Allokerad kvv'!$B$2:$AV$468,MATCH(M$2,'Allokerad kvv'!$B$2:$AV$2,0),FALSE),VLOOKUP($B127,'Justerad allokering'!$B$2:$AG$462,MATCH(M$2,'Justerad allokering'!$B$2:$AF$2,0),FALSE))</f>
        <v>0</v>
      </c>
      <c r="N127" s="28">
        <f>IF(ISERROR(1/VLOOKUP($B127,'Justerad allokering'!$B$2:$AG$462,MATCH(N$2,'Justerad allokering'!$B$2:$AF$2,0),FALSE)),VLOOKUP($B127,'Allokerad kvv'!$B$2:$AV$468,MATCH(N$2,'Allokerad kvv'!$B$2:$AV$2,0),FALSE),VLOOKUP($B127,'Justerad allokering'!$B$2:$AG$462,MATCH(N$2,'Justerad allokering'!$B$2:$AF$2,0),FALSE))</f>
        <v>0</v>
      </c>
      <c r="O127" s="28">
        <f>IF(ISERROR(1/VLOOKUP($B127,'Justerad allokering'!$B$2:$AG$462,MATCH(O$2,'Justerad allokering'!$B$2:$AF$2,0),FALSE)),VLOOKUP($B127,'Allokerad kvv'!$B$2:$AV$468,MATCH(O$2,'Allokerad kvv'!$B$2:$AV$2,0),FALSE),VLOOKUP($B127,'Justerad allokering'!$B$2:$AG$462,MATCH(O$2,'Justerad allokering'!$B$2:$AF$2,0),FALSE))</f>
        <v>0</v>
      </c>
      <c r="P127" s="28">
        <f>IF(ISERROR(1/VLOOKUP($B127,'Justerad allokering'!$B$2:$AG$462,MATCH(P$2,'Justerad allokering'!$B$2:$AF$2,0),FALSE)),VLOOKUP($B127,'Allokerad kvv'!$B$2:$AV$468,MATCH(P$2,'Allokerad kvv'!$B$2:$AV$2,0),FALSE),VLOOKUP($B127,'Justerad allokering'!$B$2:$AG$462,MATCH(P$2,'Justerad allokering'!$B$2:$AF$2,0),FALSE))</f>
        <v>0</v>
      </c>
      <c r="Q127" s="28">
        <f>IF(ISERROR(1/VLOOKUP($B127,'Justerad allokering'!$B$2:$AG$462,MATCH(Q$2,'Justerad allokering'!$B$2:$AF$2,0),FALSE)),VLOOKUP($B127,'Allokerad kvv'!$B$2:$AV$468,MATCH(Q$2,'Allokerad kvv'!$B$2:$AV$2,0),FALSE),VLOOKUP($B127,'Justerad allokering'!$B$2:$AG$462,MATCH(Q$2,'Justerad allokering'!$B$2:$AF$2,0),FALSE))</f>
        <v>0</v>
      </c>
      <c r="R127" s="28">
        <f>IF(ISERROR(1/VLOOKUP($B127,'Justerad allokering'!$B$2:$AG$462,MATCH(R$2,'Justerad allokering'!$B$2:$AF$2,0),FALSE)),VLOOKUP($B127,'Allokerad kvv'!$B$2:$AV$468,MATCH(R$2,'Allokerad kvv'!$B$2:$AV$2,0),FALSE),VLOOKUP($B127,'Justerad allokering'!$B$2:$AG$462,MATCH(R$2,'Justerad allokering'!$B$2:$AF$2,0),FALSE))</f>
        <v>0</v>
      </c>
      <c r="S127" s="28">
        <f>IF(ISERROR(1/VLOOKUP($B127,'Justerad allokering'!$B$2:$AG$462,MATCH(S$2,'Justerad allokering'!$B$2:$AF$2,0),FALSE)),VLOOKUP($B127,'Allokerad kvv'!$B$2:$AV$468,MATCH(S$2,'Allokerad kvv'!$B$2:$AV$2,0),FALSE),VLOOKUP($B127,'Justerad allokering'!$B$2:$AG$462,MATCH(S$2,'Justerad allokering'!$B$2:$AF$2,0),FALSE))</f>
        <v>0</v>
      </c>
      <c r="T127" s="28">
        <f>IF(ISERROR(1/VLOOKUP($B127,'Justerad allokering'!$B$2:$AG$462,MATCH(T$2,'Justerad allokering'!$B$2:$AF$2,0),FALSE)),VLOOKUP($B127,'Allokerad kvv'!$B$2:$AV$468,MATCH(T$2,'Allokerad kvv'!$B$2:$AV$2,0),FALSE),VLOOKUP($B127,'Justerad allokering'!$B$2:$AG$462,MATCH(T$2,'Justerad allokering'!$B$2:$AF$2,0),FALSE))</f>
        <v>0</v>
      </c>
      <c r="U127" s="28">
        <f>IF(ISERROR(1/VLOOKUP($B127,'Justerad allokering'!$B$2:$AG$462,MATCH(U$2,'Justerad allokering'!$B$2:$AF$2,0),FALSE)),VLOOKUP($B127,'Allokerad kvv'!$B$2:$AV$468,MATCH(U$2,'Allokerad kvv'!$B$2:$AV$2,0),FALSE),VLOOKUP($B127,'Justerad allokering'!$B$2:$AG$462,MATCH(U$2,'Justerad allokering'!$B$2:$AF$2,0),FALSE))</f>
        <v>0</v>
      </c>
      <c r="V127" s="28">
        <f>IF(ISERROR(1/VLOOKUP($B127,'Justerad allokering'!$B$2:$AG$462,MATCH(V$2,'Justerad allokering'!$B$2:$AF$2,0),FALSE)),VLOOKUP($B127,'Allokerad kvv'!$B$2:$AV$468,MATCH(V$2,'Allokerad kvv'!$B$2:$AV$2,0),FALSE),VLOOKUP($B127,'Justerad allokering'!$B$2:$AG$462,MATCH(V$2,'Justerad allokering'!$B$2:$AF$2,0),FALSE))</f>
        <v>0</v>
      </c>
      <c r="W127" s="28">
        <f>IF(ISERROR(1/VLOOKUP($B127,'Justerad allokering'!$B$2:$AG$462,MATCH(W$2,'Justerad allokering'!$B$2:$AF$2,0),FALSE)),VLOOKUP($B127,'Allokerad kvv'!$B$2:$AV$468,MATCH(W$2,'Allokerad kvv'!$B$2:$AV$2,0),FALSE),VLOOKUP($B127,'Justerad allokering'!$B$2:$AG$462,MATCH(W$2,'Justerad allokering'!$B$2:$AF$2,0),FALSE))</f>
        <v>0</v>
      </c>
      <c r="X127" s="28">
        <f>IF(ISERROR(1/VLOOKUP($B127,'Justerad allokering'!$B$2:$AG$462,MATCH(X$2,'Justerad allokering'!$B$2:$AF$2,0),FALSE)),VLOOKUP($B127,'Allokerad kvv'!$B$2:$AV$468,MATCH(X$2,'Allokerad kvv'!$B$2:$AV$2,0),FALSE),VLOOKUP($B127,'Justerad allokering'!$B$2:$AG$462,MATCH(X$2,'Justerad allokering'!$B$2:$AF$2,0),FALSE))</f>
        <v>0</v>
      </c>
      <c r="Y127" s="28">
        <f>IF(ISERROR(1/VLOOKUP($B127,'Justerad allokering'!$B$2:$AG$462,MATCH(Y$2,'Justerad allokering'!$B$2:$AF$2,0),FALSE)),VLOOKUP($B127,'Allokerad kvv'!$B$2:$AV$468,MATCH(Y$2,'Allokerad kvv'!$B$2:$AV$2,0),FALSE),VLOOKUP($B127,'Justerad allokering'!$B$2:$AG$462,MATCH(Y$2,'Justerad allokering'!$B$2:$AF$2,0),FALSE))</f>
        <v>0</v>
      </c>
      <c r="Z127" s="28">
        <f>IF(ISERROR(1/VLOOKUP($B127,'Justerad allokering'!$B$2:$AG$462,MATCH(Z$2,'Justerad allokering'!$B$2:$AF$2,0),FALSE)),VLOOKUP($B127,'Allokerad kvv'!$B$2:$AV$468,MATCH(Z$2,'Allokerad kvv'!$B$2:$AV$2,0),FALSE),VLOOKUP($B127,'Justerad allokering'!$B$2:$AG$462,MATCH(Z$2,'Justerad allokering'!$B$2:$AF$2,0),FALSE))</f>
        <v>0</v>
      </c>
      <c r="AA127" s="28"/>
      <c r="AB127" s="28"/>
      <c r="AE127">
        <f t="shared" si="3"/>
        <v>0</v>
      </c>
      <c r="AG127">
        <f t="shared" si="4"/>
        <v>0</v>
      </c>
      <c r="AH127">
        <f t="shared" si="5"/>
        <v>0</v>
      </c>
      <c r="AI127" s="55" t="str">
        <f>IF(AH127=0,"",AH127/VLOOKUP(B127,Kraftvärmeprod!$B$1:$BC$480,MATCH("Summa tillförd energi exklusive rökgaskondensering",Kraftvärmeprod!$B$1:$BC$1,0),FALSE))</f>
        <v/>
      </c>
    </row>
    <row r="128" spans="1:35" x14ac:dyDescent="0.25">
      <c r="A128" s="28" t="s">
        <v>162</v>
      </c>
      <c r="B128" s="28" t="s">
        <v>163</v>
      </c>
      <c r="C128" s="28">
        <f>IF(ISERROR(1/VLOOKUP($B128,'Justerad allokering'!$B$2:$AG$462,MATCH(C$2,'Justerad allokering'!$B$2:$AF$2,0),FALSE)),VLOOKUP($B128,'Allokerad kvv'!$B$2:$AV$468,MATCH(C$2,'Allokerad kvv'!$B$2:$AV$2,0),FALSE),VLOOKUP($B128,'Justerad allokering'!$B$2:$AG$462,MATCH(C$2,'Justerad allokering'!$B$2:$AF$2,0),FALSE))</f>
        <v>0</v>
      </c>
      <c r="D128" s="28">
        <f>IF(ISERROR(1/VLOOKUP($B128,'Justerad allokering'!$B$2:$AG$462,MATCH(D$2,'Justerad allokering'!$B$2:$AF$2,0),FALSE)),VLOOKUP($B128,'Allokerad kvv'!$B$2:$AV$468,MATCH(D$2,'Allokerad kvv'!$B$2:$AV$2,0),FALSE),VLOOKUP($B128,'Justerad allokering'!$B$2:$AG$462,MATCH(D$2,'Justerad allokering'!$B$2:$AF$2,0),FALSE))</f>
        <v>3.1914199999999999</v>
      </c>
      <c r="E128" s="28">
        <f>IF(ISERROR(1/VLOOKUP($B128,'Justerad allokering'!$B$2:$AG$462,MATCH(E$2,'Justerad allokering'!$B$2:$AF$2,0),FALSE)),VLOOKUP($B128,'Allokerad kvv'!$B$2:$AV$468,MATCH(E$2,'Allokerad kvv'!$B$2:$AV$2,0),FALSE),VLOOKUP($B128,'Justerad allokering'!$B$2:$AG$462,MATCH(E$2,'Justerad allokering'!$B$2:$AF$2,0),FALSE))</f>
        <v>32.913400000000003</v>
      </c>
      <c r="F128" s="28">
        <f>IF(ISERROR(1/VLOOKUP($B128,'Justerad allokering'!$B$2:$AG$462,MATCH(F$2,'Justerad allokering'!$B$2:$AF$2,0),FALSE)),VLOOKUP($B128,'Allokerad kvv'!$B$2:$AV$468,MATCH(F$2,'Allokerad kvv'!$B$2:$AV$2,0),FALSE),VLOOKUP($B128,'Justerad allokering'!$B$2:$AG$462,MATCH(F$2,'Justerad allokering'!$B$2:$AF$2,0),FALSE))</f>
        <v>0</v>
      </c>
      <c r="G128" s="28">
        <f>IF(ISERROR(1/VLOOKUP($B128,'Justerad allokering'!$B$2:$AG$462,MATCH(G$2,'Justerad allokering'!$B$2:$AF$2,0),FALSE)),VLOOKUP($B128,'Allokerad kvv'!$B$2:$AV$468,MATCH(G$2,'Allokerad kvv'!$B$2:$AV$2,0),FALSE),VLOOKUP($B128,'Justerad allokering'!$B$2:$AG$462,MATCH(G$2,'Justerad allokering'!$B$2:$AF$2,0),FALSE))</f>
        <v>0.48634500000000003</v>
      </c>
      <c r="H128" s="28">
        <f>IF(ISERROR(1/VLOOKUP($B128,'Justerad allokering'!$B$2:$AG$462,MATCH(H$2,'Justerad allokering'!$B$2:$AF$2,0),FALSE)),VLOOKUP($B128,'Allokerad kvv'!$B$2:$AV$468,MATCH(H$2,'Allokerad kvv'!$B$2:$AV$2,0),FALSE),VLOOKUP($B128,'Justerad allokering'!$B$2:$AG$462,MATCH(H$2,'Justerad allokering'!$B$2:$AF$2,0),FALSE))</f>
        <v>0</v>
      </c>
      <c r="I128" s="28">
        <f>IF(ISERROR(1/VLOOKUP($B128,'Justerad allokering'!$B$2:$AG$462,MATCH(I$2,'Justerad allokering'!$B$2:$AF$2,0),FALSE)),VLOOKUP($B128,'Allokerad kvv'!$B$2:$AV$468,MATCH(I$2,'Allokerad kvv'!$B$2:$AV$2,0),FALSE),VLOOKUP($B128,'Justerad allokering'!$B$2:$AG$462,MATCH(I$2,'Justerad allokering'!$B$2:$AF$2,0),FALSE))</f>
        <v>0</v>
      </c>
      <c r="J128" s="28">
        <f>IF(ISERROR(1/VLOOKUP($B128,'Justerad allokering'!$B$2:$AG$462,MATCH(J$2,'Justerad allokering'!$B$2:$AF$2,0),FALSE)),VLOOKUP($B128,'Allokerad kvv'!$B$2:$AV$468,MATCH(J$2,'Allokerad kvv'!$B$2:$AV$2,0),FALSE),VLOOKUP($B128,'Justerad allokering'!$B$2:$AG$462,MATCH(J$2,'Justerad allokering'!$B$2:$AF$2,0),FALSE))</f>
        <v>343.39600000000002</v>
      </c>
      <c r="K128" s="28">
        <f>IF(ISERROR(1/VLOOKUP($B128,'Justerad allokering'!$B$2:$AG$462,MATCH(K$2,'Justerad allokering'!$B$2:$AF$2,0),FALSE)),VLOOKUP($B128,'Allokerad kvv'!$B$2:$AV$468,MATCH(K$2,'Allokerad kvv'!$B$2:$AV$2,0),FALSE),VLOOKUP($B128,'Justerad allokering'!$B$2:$AG$462,MATCH(K$2,'Justerad allokering'!$B$2:$AF$2,0),FALSE))</f>
        <v>11.219099999999999</v>
      </c>
      <c r="L128" s="28">
        <f>IF(ISERROR(1/VLOOKUP($B128,'Justerad allokering'!$B$2:$AG$462,MATCH(L$2,'Justerad allokering'!$B$2:$AF$2,0),FALSE)),VLOOKUP($B128,'Allokerad kvv'!$B$2:$AV$468,MATCH(L$2,'Allokerad kvv'!$B$2:$AV$2,0),FALSE),VLOOKUP($B128,'Justerad allokering'!$B$2:$AG$462,MATCH(L$2,'Justerad allokering'!$B$2:$AF$2,0),FALSE))</f>
        <v>0</v>
      </c>
      <c r="M128" s="28">
        <f>IF(ISERROR(1/VLOOKUP($B128,'Justerad allokering'!$B$2:$AG$462,MATCH(M$2,'Justerad allokering'!$B$2:$AF$2,0),FALSE)),VLOOKUP($B128,'Allokerad kvv'!$B$2:$AV$468,MATCH(M$2,'Allokerad kvv'!$B$2:$AV$2,0),FALSE),VLOOKUP($B128,'Justerad allokering'!$B$2:$AG$462,MATCH(M$2,'Justerad allokering'!$B$2:$AF$2,0),FALSE))</f>
        <v>0</v>
      </c>
      <c r="N128" s="28">
        <f>IF(ISERROR(1/VLOOKUP($B128,'Justerad allokering'!$B$2:$AG$462,MATCH(N$2,'Justerad allokering'!$B$2:$AF$2,0),FALSE)),VLOOKUP($B128,'Allokerad kvv'!$B$2:$AV$468,MATCH(N$2,'Allokerad kvv'!$B$2:$AV$2,0),FALSE),VLOOKUP($B128,'Justerad allokering'!$B$2:$AG$462,MATCH(N$2,'Justerad allokering'!$B$2:$AF$2,0),FALSE))</f>
        <v>134</v>
      </c>
      <c r="O128" s="28">
        <f>IF(ISERROR(1/VLOOKUP($B128,'Justerad allokering'!$B$2:$AG$462,MATCH(O$2,'Justerad allokering'!$B$2:$AF$2,0),FALSE)),VLOOKUP($B128,'Allokerad kvv'!$B$2:$AV$468,MATCH(O$2,'Allokerad kvv'!$B$2:$AV$2,0),FALSE),VLOOKUP($B128,'Justerad allokering'!$B$2:$AG$462,MATCH(O$2,'Justerad allokering'!$B$2:$AF$2,0),FALSE))</f>
        <v>1.64567</v>
      </c>
      <c r="P128" s="28">
        <f>IF(ISERROR(1/VLOOKUP($B128,'Justerad allokering'!$B$2:$AG$462,MATCH(P$2,'Justerad allokering'!$B$2:$AF$2,0),FALSE)),VLOOKUP($B128,'Allokerad kvv'!$B$2:$AV$468,MATCH(P$2,'Allokerad kvv'!$B$2:$AV$2,0),FALSE),VLOOKUP($B128,'Justerad allokering'!$B$2:$AG$462,MATCH(P$2,'Justerad allokering'!$B$2:$AF$2,0),FALSE))</f>
        <v>0</v>
      </c>
      <c r="Q128" s="28">
        <f>IF(ISERROR(1/VLOOKUP($B128,'Justerad allokering'!$B$2:$AG$462,MATCH(Q$2,'Justerad allokering'!$B$2:$AF$2,0),FALSE)),VLOOKUP($B128,'Allokerad kvv'!$B$2:$AV$468,MATCH(Q$2,'Allokerad kvv'!$B$2:$AV$2,0),FALSE),VLOOKUP($B128,'Justerad allokering'!$B$2:$AG$462,MATCH(Q$2,'Justerad allokering'!$B$2:$AF$2,0),FALSE))</f>
        <v>0</v>
      </c>
      <c r="R128" s="28">
        <f>IF(ISERROR(1/VLOOKUP($B128,'Justerad allokering'!$B$2:$AG$462,MATCH(R$2,'Justerad allokering'!$B$2:$AF$2,0),FALSE)),VLOOKUP($B128,'Allokerad kvv'!$B$2:$AV$468,MATCH(R$2,'Allokerad kvv'!$B$2:$AV$2,0),FALSE),VLOOKUP($B128,'Justerad allokering'!$B$2:$AG$462,MATCH(R$2,'Justerad allokering'!$B$2:$AF$2,0),FALSE))</f>
        <v>0</v>
      </c>
      <c r="S128" s="28">
        <f>IF(ISERROR(1/VLOOKUP($B128,'Justerad allokering'!$B$2:$AG$462,MATCH(S$2,'Justerad allokering'!$B$2:$AF$2,0),FALSE)),VLOOKUP($B128,'Allokerad kvv'!$B$2:$AV$468,MATCH(S$2,'Allokerad kvv'!$B$2:$AV$2,0),FALSE),VLOOKUP($B128,'Justerad allokering'!$B$2:$AG$462,MATCH(S$2,'Justerad allokering'!$B$2:$AF$2,0),FALSE))</f>
        <v>0</v>
      </c>
      <c r="T128" s="28">
        <f>IF(ISERROR(1/VLOOKUP($B128,'Justerad allokering'!$B$2:$AG$462,MATCH(T$2,'Justerad allokering'!$B$2:$AF$2,0),FALSE)),VLOOKUP($B128,'Allokerad kvv'!$B$2:$AV$468,MATCH(T$2,'Allokerad kvv'!$B$2:$AV$2,0),FALSE),VLOOKUP($B128,'Justerad allokering'!$B$2:$AG$462,MATCH(T$2,'Justerad allokering'!$B$2:$AF$2,0),FALSE))</f>
        <v>0</v>
      </c>
      <c r="U128" s="28">
        <f>IF(ISERROR(1/VLOOKUP($B128,'Justerad allokering'!$B$2:$AG$462,MATCH(U$2,'Justerad allokering'!$B$2:$AF$2,0),FALSE)),VLOOKUP($B128,'Allokerad kvv'!$B$2:$AV$468,MATCH(U$2,'Allokerad kvv'!$B$2:$AV$2,0),FALSE),VLOOKUP($B128,'Justerad allokering'!$B$2:$AG$462,MATCH(U$2,'Justerad allokering'!$B$2:$AF$2,0),FALSE))</f>
        <v>0</v>
      </c>
      <c r="V128" s="28">
        <f>IF(ISERROR(1/VLOOKUP($B128,'Justerad allokering'!$B$2:$AG$462,MATCH(V$2,'Justerad allokering'!$B$2:$AF$2,0),FALSE)),VLOOKUP($B128,'Allokerad kvv'!$B$2:$AV$468,MATCH(V$2,'Allokerad kvv'!$B$2:$AV$2,0),FALSE),VLOOKUP($B128,'Justerad allokering'!$B$2:$AG$462,MATCH(V$2,'Justerad allokering'!$B$2:$AF$2,0),FALSE))</f>
        <v>0</v>
      </c>
      <c r="W128" s="28">
        <f>IF(ISERROR(1/VLOOKUP($B128,'Justerad allokering'!$B$2:$AG$462,MATCH(W$2,'Justerad allokering'!$B$2:$AF$2,0),FALSE)),VLOOKUP($B128,'Allokerad kvv'!$B$2:$AV$468,MATCH(W$2,'Allokerad kvv'!$B$2:$AV$2,0),FALSE),VLOOKUP($B128,'Justerad allokering'!$B$2:$AG$462,MATCH(W$2,'Justerad allokering'!$B$2:$AF$2,0),FALSE))</f>
        <v>0</v>
      </c>
      <c r="X128" s="28">
        <f>IF(ISERROR(1/VLOOKUP($B128,'Justerad allokering'!$B$2:$AG$462,MATCH(X$2,'Justerad allokering'!$B$2:$AF$2,0),FALSE)),VLOOKUP($B128,'Allokerad kvv'!$B$2:$AV$468,MATCH(X$2,'Allokerad kvv'!$B$2:$AV$2,0),FALSE),VLOOKUP($B128,'Justerad allokering'!$B$2:$AG$462,MATCH(X$2,'Justerad allokering'!$B$2:$AF$2,0),FALSE))</f>
        <v>0</v>
      </c>
      <c r="Y128" s="28">
        <f>IF(ISERROR(1/VLOOKUP($B128,'Justerad allokering'!$B$2:$AG$462,MATCH(Y$2,'Justerad allokering'!$B$2:$AF$2,0),FALSE)),VLOOKUP($B128,'Allokerad kvv'!$B$2:$AV$468,MATCH(Y$2,'Allokerad kvv'!$B$2:$AV$2,0),FALSE),VLOOKUP($B128,'Justerad allokering'!$B$2:$AG$462,MATCH(Y$2,'Justerad allokering'!$B$2:$AF$2,0),FALSE))</f>
        <v>0</v>
      </c>
      <c r="Z128" s="28">
        <f>IF(ISERROR(1/VLOOKUP($B128,'Justerad allokering'!$B$2:$AG$462,MATCH(Z$2,'Justerad allokering'!$B$2:$AF$2,0),FALSE)),VLOOKUP($B128,'Allokerad kvv'!$B$2:$AV$468,MATCH(Z$2,'Allokerad kvv'!$B$2:$AV$2,0),FALSE),VLOOKUP($B128,'Justerad allokering'!$B$2:$AG$462,MATCH(Z$2,'Justerad allokering'!$B$2:$AF$2,0),FALSE))</f>
        <v>0</v>
      </c>
      <c r="AA128" s="28"/>
      <c r="AB128" s="28"/>
      <c r="AE128">
        <f t="shared" si="3"/>
        <v>526.85193500000003</v>
      </c>
      <c r="AG128">
        <f t="shared" si="4"/>
        <v>515.632835</v>
      </c>
      <c r="AH128">
        <f t="shared" si="5"/>
        <v>381.632835</v>
      </c>
      <c r="AI128" s="55">
        <f>IF(AH128=0,"",AH128/VLOOKUP(B128,Kraftvärmeprod!$B$1:$BC$480,MATCH("Summa tillförd energi exklusive rökgaskondensering",Kraftvärmeprod!$B$1:$BC$1,0),FALSE))</f>
        <v>0.54888138364888417</v>
      </c>
    </row>
    <row r="129" spans="1:35" x14ac:dyDescent="0.25">
      <c r="A129" s="28" t="s">
        <v>162</v>
      </c>
      <c r="B129" s="28" t="s">
        <v>164</v>
      </c>
      <c r="C129" s="28">
        <f>IF(ISERROR(1/VLOOKUP($B129,'Justerad allokering'!$B$2:$AG$462,MATCH(C$2,'Justerad allokering'!$B$2:$AF$2,0),FALSE)),VLOOKUP($B129,'Allokerad kvv'!$B$2:$AV$468,MATCH(C$2,'Allokerad kvv'!$B$2:$AV$2,0),FALSE),VLOOKUP($B129,'Justerad allokering'!$B$2:$AG$462,MATCH(C$2,'Justerad allokering'!$B$2:$AF$2,0),FALSE))</f>
        <v>0</v>
      </c>
      <c r="D129" s="28">
        <f>IF(ISERROR(1/VLOOKUP($B129,'Justerad allokering'!$B$2:$AG$462,MATCH(D$2,'Justerad allokering'!$B$2:$AF$2,0),FALSE)),VLOOKUP($B129,'Allokerad kvv'!$B$2:$AV$468,MATCH(D$2,'Allokerad kvv'!$B$2:$AV$2,0),FALSE),VLOOKUP($B129,'Justerad allokering'!$B$2:$AG$462,MATCH(D$2,'Justerad allokering'!$B$2:$AF$2,0),FALSE))</f>
        <v>0</v>
      </c>
      <c r="E129" s="28">
        <f>IF(ISERROR(1/VLOOKUP($B129,'Justerad allokering'!$B$2:$AG$462,MATCH(E$2,'Justerad allokering'!$B$2:$AF$2,0),FALSE)),VLOOKUP($B129,'Allokerad kvv'!$B$2:$AV$468,MATCH(E$2,'Allokerad kvv'!$B$2:$AV$2,0),FALSE),VLOOKUP($B129,'Justerad allokering'!$B$2:$AG$462,MATCH(E$2,'Justerad allokering'!$B$2:$AF$2,0),FALSE))</f>
        <v>0</v>
      </c>
      <c r="F129" s="28">
        <f>IF(ISERROR(1/VLOOKUP($B129,'Justerad allokering'!$B$2:$AG$462,MATCH(F$2,'Justerad allokering'!$B$2:$AF$2,0),FALSE)),VLOOKUP($B129,'Allokerad kvv'!$B$2:$AV$468,MATCH(F$2,'Allokerad kvv'!$B$2:$AV$2,0),FALSE),VLOOKUP($B129,'Justerad allokering'!$B$2:$AG$462,MATCH(F$2,'Justerad allokering'!$B$2:$AF$2,0),FALSE))</f>
        <v>0</v>
      </c>
      <c r="G129" s="28">
        <f>IF(ISERROR(1/VLOOKUP($B129,'Justerad allokering'!$B$2:$AG$462,MATCH(G$2,'Justerad allokering'!$B$2:$AF$2,0),FALSE)),VLOOKUP($B129,'Allokerad kvv'!$B$2:$AV$468,MATCH(G$2,'Allokerad kvv'!$B$2:$AV$2,0),FALSE),VLOOKUP($B129,'Justerad allokering'!$B$2:$AG$462,MATCH(G$2,'Justerad allokering'!$B$2:$AF$2,0),FALSE))</f>
        <v>0</v>
      </c>
      <c r="H129" s="28">
        <f>IF(ISERROR(1/VLOOKUP($B129,'Justerad allokering'!$B$2:$AG$462,MATCH(H$2,'Justerad allokering'!$B$2:$AF$2,0),FALSE)),VLOOKUP($B129,'Allokerad kvv'!$B$2:$AV$468,MATCH(H$2,'Allokerad kvv'!$B$2:$AV$2,0),FALSE),VLOOKUP($B129,'Justerad allokering'!$B$2:$AG$462,MATCH(H$2,'Justerad allokering'!$B$2:$AF$2,0),FALSE))</f>
        <v>0</v>
      </c>
      <c r="I129" s="28">
        <f>IF(ISERROR(1/VLOOKUP($B129,'Justerad allokering'!$B$2:$AG$462,MATCH(I$2,'Justerad allokering'!$B$2:$AF$2,0),FALSE)),VLOOKUP($B129,'Allokerad kvv'!$B$2:$AV$468,MATCH(I$2,'Allokerad kvv'!$B$2:$AV$2,0),FALSE),VLOOKUP($B129,'Justerad allokering'!$B$2:$AG$462,MATCH(I$2,'Justerad allokering'!$B$2:$AF$2,0),FALSE))</f>
        <v>0</v>
      </c>
      <c r="J129" s="28">
        <f>IF(ISERROR(1/VLOOKUP($B129,'Justerad allokering'!$B$2:$AG$462,MATCH(J$2,'Justerad allokering'!$B$2:$AF$2,0),FALSE)),VLOOKUP($B129,'Allokerad kvv'!$B$2:$AV$468,MATCH(J$2,'Allokerad kvv'!$B$2:$AV$2,0),FALSE),VLOOKUP($B129,'Justerad allokering'!$B$2:$AG$462,MATCH(J$2,'Justerad allokering'!$B$2:$AF$2,0),FALSE))</f>
        <v>0</v>
      </c>
      <c r="K129" s="28">
        <f>IF(ISERROR(1/VLOOKUP($B129,'Justerad allokering'!$B$2:$AG$462,MATCH(K$2,'Justerad allokering'!$B$2:$AF$2,0),FALSE)),VLOOKUP($B129,'Allokerad kvv'!$B$2:$AV$468,MATCH(K$2,'Allokerad kvv'!$B$2:$AV$2,0),FALSE),VLOOKUP($B129,'Justerad allokering'!$B$2:$AG$462,MATCH(K$2,'Justerad allokering'!$B$2:$AF$2,0),FALSE))</f>
        <v>0</v>
      </c>
      <c r="L129" s="28">
        <f>IF(ISERROR(1/VLOOKUP($B129,'Justerad allokering'!$B$2:$AG$462,MATCH(L$2,'Justerad allokering'!$B$2:$AF$2,0),FALSE)),VLOOKUP($B129,'Allokerad kvv'!$B$2:$AV$468,MATCH(L$2,'Allokerad kvv'!$B$2:$AV$2,0),FALSE),VLOOKUP($B129,'Justerad allokering'!$B$2:$AG$462,MATCH(L$2,'Justerad allokering'!$B$2:$AF$2,0),FALSE))</f>
        <v>0</v>
      </c>
      <c r="M129" s="28">
        <f>IF(ISERROR(1/VLOOKUP($B129,'Justerad allokering'!$B$2:$AG$462,MATCH(M$2,'Justerad allokering'!$B$2:$AF$2,0),FALSE)),VLOOKUP($B129,'Allokerad kvv'!$B$2:$AV$468,MATCH(M$2,'Allokerad kvv'!$B$2:$AV$2,0),FALSE),VLOOKUP($B129,'Justerad allokering'!$B$2:$AG$462,MATCH(M$2,'Justerad allokering'!$B$2:$AF$2,0),FALSE))</f>
        <v>0</v>
      </c>
      <c r="N129" s="28">
        <f>IF(ISERROR(1/VLOOKUP($B129,'Justerad allokering'!$B$2:$AG$462,MATCH(N$2,'Justerad allokering'!$B$2:$AF$2,0),FALSE)),VLOOKUP($B129,'Allokerad kvv'!$B$2:$AV$468,MATCH(N$2,'Allokerad kvv'!$B$2:$AV$2,0),FALSE),VLOOKUP($B129,'Justerad allokering'!$B$2:$AG$462,MATCH(N$2,'Justerad allokering'!$B$2:$AF$2,0),FALSE))</f>
        <v>0</v>
      </c>
      <c r="O129" s="28">
        <f>IF(ISERROR(1/VLOOKUP($B129,'Justerad allokering'!$B$2:$AG$462,MATCH(O$2,'Justerad allokering'!$B$2:$AF$2,0),FALSE)),VLOOKUP($B129,'Allokerad kvv'!$B$2:$AV$468,MATCH(O$2,'Allokerad kvv'!$B$2:$AV$2,0),FALSE),VLOOKUP($B129,'Justerad allokering'!$B$2:$AG$462,MATCH(O$2,'Justerad allokering'!$B$2:$AF$2,0),FALSE))</f>
        <v>0</v>
      </c>
      <c r="P129" s="28">
        <f>IF(ISERROR(1/VLOOKUP($B129,'Justerad allokering'!$B$2:$AG$462,MATCH(P$2,'Justerad allokering'!$B$2:$AF$2,0),FALSE)),VLOOKUP($B129,'Allokerad kvv'!$B$2:$AV$468,MATCH(P$2,'Allokerad kvv'!$B$2:$AV$2,0),FALSE),VLOOKUP($B129,'Justerad allokering'!$B$2:$AG$462,MATCH(P$2,'Justerad allokering'!$B$2:$AF$2,0),FALSE))</f>
        <v>0</v>
      </c>
      <c r="Q129" s="28">
        <f>IF(ISERROR(1/VLOOKUP($B129,'Justerad allokering'!$B$2:$AG$462,MATCH(Q$2,'Justerad allokering'!$B$2:$AF$2,0),FALSE)),VLOOKUP($B129,'Allokerad kvv'!$B$2:$AV$468,MATCH(Q$2,'Allokerad kvv'!$B$2:$AV$2,0),FALSE),VLOOKUP($B129,'Justerad allokering'!$B$2:$AG$462,MATCH(Q$2,'Justerad allokering'!$B$2:$AF$2,0),FALSE))</f>
        <v>0</v>
      </c>
      <c r="R129" s="28">
        <f>IF(ISERROR(1/VLOOKUP($B129,'Justerad allokering'!$B$2:$AG$462,MATCH(R$2,'Justerad allokering'!$B$2:$AF$2,0),FALSE)),VLOOKUP($B129,'Allokerad kvv'!$B$2:$AV$468,MATCH(R$2,'Allokerad kvv'!$B$2:$AV$2,0),FALSE),VLOOKUP($B129,'Justerad allokering'!$B$2:$AG$462,MATCH(R$2,'Justerad allokering'!$B$2:$AF$2,0),FALSE))</f>
        <v>0</v>
      </c>
      <c r="S129" s="28">
        <f>IF(ISERROR(1/VLOOKUP($B129,'Justerad allokering'!$B$2:$AG$462,MATCH(S$2,'Justerad allokering'!$B$2:$AF$2,0),FALSE)),VLOOKUP($B129,'Allokerad kvv'!$B$2:$AV$468,MATCH(S$2,'Allokerad kvv'!$B$2:$AV$2,0),FALSE),VLOOKUP($B129,'Justerad allokering'!$B$2:$AG$462,MATCH(S$2,'Justerad allokering'!$B$2:$AF$2,0),FALSE))</f>
        <v>0</v>
      </c>
      <c r="T129" s="28">
        <f>IF(ISERROR(1/VLOOKUP($B129,'Justerad allokering'!$B$2:$AG$462,MATCH(T$2,'Justerad allokering'!$B$2:$AF$2,0),FALSE)),VLOOKUP($B129,'Allokerad kvv'!$B$2:$AV$468,MATCH(T$2,'Allokerad kvv'!$B$2:$AV$2,0),FALSE),VLOOKUP($B129,'Justerad allokering'!$B$2:$AG$462,MATCH(T$2,'Justerad allokering'!$B$2:$AF$2,0),FALSE))</f>
        <v>0</v>
      </c>
      <c r="U129" s="28">
        <f>IF(ISERROR(1/VLOOKUP($B129,'Justerad allokering'!$B$2:$AG$462,MATCH(U$2,'Justerad allokering'!$B$2:$AF$2,0),FALSE)),VLOOKUP($B129,'Allokerad kvv'!$B$2:$AV$468,MATCH(U$2,'Allokerad kvv'!$B$2:$AV$2,0),FALSE),VLOOKUP($B129,'Justerad allokering'!$B$2:$AG$462,MATCH(U$2,'Justerad allokering'!$B$2:$AF$2,0),FALSE))</f>
        <v>0</v>
      </c>
      <c r="V129" s="28">
        <f>IF(ISERROR(1/VLOOKUP($B129,'Justerad allokering'!$B$2:$AG$462,MATCH(V$2,'Justerad allokering'!$B$2:$AF$2,0),FALSE)),VLOOKUP($B129,'Allokerad kvv'!$B$2:$AV$468,MATCH(V$2,'Allokerad kvv'!$B$2:$AV$2,0),FALSE),VLOOKUP($B129,'Justerad allokering'!$B$2:$AG$462,MATCH(V$2,'Justerad allokering'!$B$2:$AF$2,0),FALSE))</f>
        <v>0</v>
      </c>
      <c r="W129" s="28">
        <f>IF(ISERROR(1/VLOOKUP($B129,'Justerad allokering'!$B$2:$AG$462,MATCH(W$2,'Justerad allokering'!$B$2:$AF$2,0),FALSE)),VLOOKUP($B129,'Allokerad kvv'!$B$2:$AV$468,MATCH(W$2,'Allokerad kvv'!$B$2:$AV$2,0),FALSE),VLOOKUP($B129,'Justerad allokering'!$B$2:$AG$462,MATCH(W$2,'Justerad allokering'!$B$2:$AF$2,0),FALSE))</f>
        <v>0</v>
      </c>
      <c r="X129" s="28">
        <f>IF(ISERROR(1/VLOOKUP($B129,'Justerad allokering'!$B$2:$AG$462,MATCH(X$2,'Justerad allokering'!$B$2:$AF$2,0),FALSE)),VLOOKUP($B129,'Allokerad kvv'!$B$2:$AV$468,MATCH(X$2,'Allokerad kvv'!$B$2:$AV$2,0),FALSE),VLOOKUP($B129,'Justerad allokering'!$B$2:$AG$462,MATCH(X$2,'Justerad allokering'!$B$2:$AF$2,0),FALSE))</f>
        <v>0</v>
      </c>
      <c r="Y129" s="28">
        <f>IF(ISERROR(1/VLOOKUP($B129,'Justerad allokering'!$B$2:$AG$462,MATCH(Y$2,'Justerad allokering'!$B$2:$AF$2,0),FALSE)),VLOOKUP($B129,'Allokerad kvv'!$B$2:$AV$468,MATCH(Y$2,'Allokerad kvv'!$B$2:$AV$2,0),FALSE),VLOOKUP($B129,'Justerad allokering'!$B$2:$AG$462,MATCH(Y$2,'Justerad allokering'!$B$2:$AF$2,0),FALSE))</f>
        <v>0</v>
      </c>
      <c r="Z129" s="28">
        <f>IF(ISERROR(1/VLOOKUP($B129,'Justerad allokering'!$B$2:$AG$462,MATCH(Z$2,'Justerad allokering'!$B$2:$AF$2,0),FALSE)),VLOOKUP($B129,'Allokerad kvv'!$B$2:$AV$468,MATCH(Z$2,'Allokerad kvv'!$B$2:$AV$2,0),FALSE),VLOOKUP($B129,'Justerad allokering'!$B$2:$AG$462,MATCH(Z$2,'Justerad allokering'!$B$2:$AF$2,0),FALSE))</f>
        <v>0</v>
      </c>
      <c r="AA129" s="28"/>
      <c r="AB129" s="28"/>
      <c r="AE129">
        <f t="shared" si="3"/>
        <v>0</v>
      </c>
      <c r="AG129">
        <f t="shared" si="4"/>
        <v>0</v>
      </c>
      <c r="AH129">
        <f t="shared" si="5"/>
        <v>0</v>
      </c>
      <c r="AI129" s="55" t="str">
        <f>IF(AH129=0,"",AH129/VLOOKUP(B129,Kraftvärmeprod!$B$1:$BC$480,MATCH("Summa tillförd energi exklusive rökgaskondensering",Kraftvärmeprod!$B$1:$BC$1,0),FALSE))</f>
        <v/>
      </c>
    </row>
    <row r="130" spans="1:35" x14ac:dyDescent="0.25">
      <c r="A130" s="28" t="s">
        <v>162</v>
      </c>
      <c r="B130" s="28" t="s">
        <v>165</v>
      </c>
      <c r="C130" s="28">
        <f>IF(ISERROR(1/VLOOKUP($B130,'Justerad allokering'!$B$2:$AG$462,MATCH(C$2,'Justerad allokering'!$B$2:$AF$2,0),FALSE)),VLOOKUP($B130,'Allokerad kvv'!$B$2:$AV$468,MATCH(C$2,'Allokerad kvv'!$B$2:$AV$2,0),FALSE),VLOOKUP($B130,'Justerad allokering'!$B$2:$AG$462,MATCH(C$2,'Justerad allokering'!$B$2:$AF$2,0),FALSE))</f>
        <v>0</v>
      </c>
      <c r="D130" s="28">
        <f>IF(ISERROR(1/VLOOKUP($B130,'Justerad allokering'!$B$2:$AG$462,MATCH(D$2,'Justerad allokering'!$B$2:$AF$2,0),FALSE)),VLOOKUP($B130,'Allokerad kvv'!$B$2:$AV$468,MATCH(D$2,'Allokerad kvv'!$B$2:$AV$2,0),FALSE),VLOOKUP($B130,'Justerad allokering'!$B$2:$AG$462,MATCH(D$2,'Justerad allokering'!$B$2:$AF$2,0),FALSE))</f>
        <v>0</v>
      </c>
      <c r="E130" s="28">
        <f>IF(ISERROR(1/VLOOKUP($B130,'Justerad allokering'!$B$2:$AG$462,MATCH(E$2,'Justerad allokering'!$B$2:$AF$2,0),FALSE)),VLOOKUP($B130,'Allokerad kvv'!$B$2:$AV$468,MATCH(E$2,'Allokerad kvv'!$B$2:$AV$2,0),FALSE),VLOOKUP($B130,'Justerad allokering'!$B$2:$AG$462,MATCH(E$2,'Justerad allokering'!$B$2:$AF$2,0),FALSE))</f>
        <v>0</v>
      </c>
      <c r="F130" s="28">
        <f>IF(ISERROR(1/VLOOKUP($B130,'Justerad allokering'!$B$2:$AG$462,MATCH(F$2,'Justerad allokering'!$B$2:$AF$2,0),FALSE)),VLOOKUP($B130,'Allokerad kvv'!$B$2:$AV$468,MATCH(F$2,'Allokerad kvv'!$B$2:$AV$2,0),FALSE),VLOOKUP($B130,'Justerad allokering'!$B$2:$AG$462,MATCH(F$2,'Justerad allokering'!$B$2:$AF$2,0),FALSE))</f>
        <v>0</v>
      </c>
      <c r="G130" s="28">
        <f>IF(ISERROR(1/VLOOKUP($B130,'Justerad allokering'!$B$2:$AG$462,MATCH(G$2,'Justerad allokering'!$B$2:$AF$2,0),FALSE)),VLOOKUP($B130,'Allokerad kvv'!$B$2:$AV$468,MATCH(G$2,'Allokerad kvv'!$B$2:$AV$2,0),FALSE),VLOOKUP($B130,'Justerad allokering'!$B$2:$AG$462,MATCH(G$2,'Justerad allokering'!$B$2:$AF$2,0),FALSE))</f>
        <v>0</v>
      </c>
      <c r="H130" s="28">
        <f>IF(ISERROR(1/VLOOKUP($B130,'Justerad allokering'!$B$2:$AG$462,MATCH(H$2,'Justerad allokering'!$B$2:$AF$2,0),FALSE)),VLOOKUP($B130,'Allokerad kvv'!$B$2:$AV$468,MATCH(H$2,'Allokerad kvv'!$B$2:$AV$2,0),FALSE),VLOOKUP($B130,'Justerad allokering'!$B$2:$AG$462,MATCH(H$2,'Justerad allokering'!$B$2:$AF$2,0),FALSE))</f>
        <v>0</v>
      </c>
      <c r="I130" s="28">
        <f>IF(ISERROR(1/VLOOKUP($B130,'Justerad allokering'!$B$2:$AG$462,MATCH(I$2,'Justerad allokering'!$B$2:$AF$2,0),FALSE)),VLOOKUP($B130,'Allokerad kvv'!$B$2:$AV$468,MATCH(I$2,'Allokerad kvv'!$B$2:$AV$2,0),FALSE),VLOOKUP($B130,'Justerad allokering'!$B$2:$AG$462,MATCH(I$2,'Justerad allokering'!$B$2:$AF$2,0),FALSE))</f>
        <v>0</v>
      </c>
      <c r="J130" s="28">
        <f>IF(ISERROR(1/VLOOKUP($B130,'Justerad allokering'!$B$2:$AG$462,MATCH(J$2,'Justerad allokering'!$B$2:$AF$2,0),FALSE)),VLOOKUP($B130,'Allokerad kvv'!$B$2:$AV$468,MATCH(J$2,'Allokerad kvv'!$B$2:$AV$2,0),FALSE),VLOOKUP($B130,'Justerad allokering'!$B$2:$AG$462,MATCH(J$2,'Justerad allokering'!$B$2:$AF$2,0),FALSE))</f>
        <v>0</v>
      </c>
      <c r="K130" s="28">
        <f>IF(ISERROR(1/VLOOKUP($B130,'Justerad allokering'!$B$2:$AG$462,MATCH(K$2,'Justerad allokering'!$B$2:$AF$2,0),FALSE)),VLOOKUP($B130,'Allokerad kvv'!$B$2:$AV$468,MATCH(K$2,'Allokerad kvv'!$B$2:$AV$2,0),FALSE),VLOOKUP($B130,'Justerad allokering'!$B$2:$AG$462,MATCH(K$2,'Justerad allokering'!$B$2:$AF$2,0),FALSE))</f>
        <v>0</v>
      </c>
      <c r="L130" s="28">
        <f>IF(ISERROR(1/VLOOKUP($B130,'Justerad allokering'!$B$2:$AG$462,MATCH(L$2,'Justerad allokering'!$B$2:$AF$2,0),FALSE)),VLOOKUP($B130,'Allokerad kvv'!$B$2:$AV$468,MATCH(L$2,'Allokerad kvv'!$B$2:$AV$2,0),FALSE),VLOOKUP($B130,'Justerad allokering'!$B$2:$AG$462,MATCH(L$2,'Justerad allokering'!$B$2:$AF$2,0),FALSE))</f>
        <v>0</v>
      </c>
      <c r="M130" s="28">
        <f>IF(ISERROR(1/VLOOKUP($B130,'Justerad allokering'!$B$2:$AG$462,MATCH(M$2,'Justerad allokering'!$B$2:$AF$2,0),FALSE)),VLOOKUP($B130,'Allokerad kvv'!$B$2:$AV$468,MATCH(M$2,'Allokerad kvv'!$B$2:$AV$2,0),FALSE),VLOOKUP($B130,'Justerad allokering'!$B$2:$AG$462,MATCH(M$2,'Justerad allokering'!$B$2:$AF$2,0),FALSE))</f>
        <v>0</v>
      </c>
      <c r="N130" s="28">
        <f>IF(ISERROR(1/VLOOKUP($B130,'Justerad allokering'!$B$2:$AG$462,MATCH(N$2,'Justerad allokering'!$B$2:$AF$2,0),FALSE)),VLOOKUP($B130,'Allokerad kvv'!$B$2:$AV$468,MATCH(N$2,'Allokerad kvv'!$B$2:$AV$2,0),FALSE),VLOOKUP($B130,'Justerad allokering'!$B$2:$AG$462,MATCH(N$2,'Justerad allokering'!$B$2:$AF$2,0),FALSE))</f>
        <v>0</v>
      </c>
      <c r="O130" s="28">
        <f>IF(ISERROR(1/VLOOKUP($B130,'Justerad allokering'!$B$2:$AG$462,MATCH(O$2,'Justerad allokering'!$B$2:$AF$2,0),FALSE)),VLOOKUP($B130,'Allokerad kvv'!$B$2:$AV$468,MATCH(O$2,'Allokerad kvv'!$B$2:$AV$2,0),FALSE),VLOOKUP($B130,'Justerad allokering'!$B$2:$AG$462,MATCH(O$2,'Justerad allokering'!$B$2:$AF$2,0),FALSE))</f>
        <v>0</v>
      </c>
      <c r="P130" s="28">
        <f>IF(ISERROR(1/VLOOKUP($B130,'Justerad allokering'!$B$2:$AG$462,MATCH(P$2,'Justerad allokering'!$B$2:$AF$2,0),FALSE)),VLOOKUP($B130,'Allokerad kvv'!$B$2:$AV$468,MATCH(P$2,'Allokerad kvv'!$B$2:$AV$2,0),FALSE),VLOOKUP($B130,'Justerad allokering'!$B$2:$AG$462,MATCH(P$2,'Justerad allokering'!$B$2:$AF$2,0),FALSE))</f>
        <v>0</v>
      </c>
      <c r="Q130" s="28">
        <f>IF(ISERROR(1/VLOOKUP($B130,'Justerad allokering'!$B$2:$AG$462,MATCH(Q$2,'Justerad allokering'!$B$2:$AF$2,0),FALSE)),VLOOKUP($B130,'Allokerad kvv'!$B$2:$AV$468,MATCH(Q$2,'Allokerad kvv'!$B$2:$AV$2,0),FALSE),VLOOKUP($B130,'Justerad allokering'!$B$2:$AG$462,MATCH(Q$2,'Justerad allokering'!$B$2:$AF$2,0),FALSE))</f>
        <v>0</v>
      </c>
      <c r="R130" s="28">
        <f>IF(ISERROR(1/VLOOKUP($B130,'Justerad allokering'!$B$2:$AG$462,MATCH(R$2,'Justerad allokering'!$B$2:$AF$2,0),FALSE)),VLOOKUP($B130,'Allokerad kvv'!$B$2:$AV$468,MATCH(R$2,'Allokerad kvv'!$B$2:$AV$2,0),FALSE),VLOOKUP($B130,'Justerad allokering'!$B$2:$AG$462,MATCH(R$2,'Justerad allokering'!$B$2:$AF$2,0),FALSE))</f>
        <v>0</v>
      </c>
      <c r="S130" s="28">
        <f>IF(ISERROR(1/VLOOKUP($B130,'Justerad allokering'!$B$2:$AG$462,MATCH(S$2,'Justerad allokering'!$B$2:$AF$2,0),FALSE)),VLOOKUP($B130,'Allokerad kvv'!$B$2:$AV$468,MATCH(S$2,'Allokerad kvv'!$B$2:$AV$2,0),FALSE),VLOOKUP($B130,'Justerad allokering'!$B$2:$AG$462,MATCH(S$2,'Justerad allokering'!$B$2:$AF$2,0),FALSE))</f>
        <v>0</v>
      </c>
      <c r="T130" s="28">
        <f>IF(ISERROR(1/VLOOKUP($B130,'Justerad allokering'!$B$2:$AG$462,MATCH(T$2,'Justerad allokering'!$B$2:$AF$2,0),FALSE)),VLOOKUP($B130,'Allokerad kvv'!$B$2:$AV$468,MATCH(T$2,'Allokerad kvv'!$B$2:$AV$2,0),FALSE),VLOOKUP($B130,'Justerad allokering'!$B$2:$AG$462,MATCH(T$2,'Justerad allokering'!$B$2:$AF$2,0),FALSE))</f>
        <v>0</v>
      </c>
      <c r="U130" s="28">
        <f>IF(ISERROR(1/VLOOKUP($B130,'Justerad allokering'!$B$2:$AG$462,MATCH(U$2,'Justerad allokering'!$B$2:$AF$2,0),FALSE)),VLOOKUP($B130,'Allokerad kvv'!$B$2:$AV$468,MATCH(U$2,'Allokerad kvv'!$B$2:$AV$2,0),FALSE),VLOOKUP($B130,'Justerad allokering'!$B$2:$AG$462,MATCH(U$2,'Justerad allokering'!$B$2:$AF$2,0),FALSE))</f>
        <v>0</v>
      </c>
      <c r="V130" s="28">
        <f>IF(ISERROR(1/VLOOKUP($B130,'Justerad allokering'!$B$2:$AG$462,MATCH(V$2,'Justerad allokering'!$B$2:$AF$2,0),FALSE)),VLOOKUP($B130,'Allokerad kvv'!$B$2:$AV$468,MATCH(V$2,'Allokerad kvv'!$B$2:$AV$2,0),FALSE),VLOOKUP($B130,'Justerad allokering'!$B$2:$AG$462,MATCH(V$2,'Justerad allokering'!$B$2:$AF$2,0),FALSE))</f>
        <v>0</v>
      </c>
      <c r="W130" s="28">
        <f>IF(ISERROR(1/VLOOKUP($B130,'Justerad allokering'!$B$2:$AG$462,MATCH(W$2,'Justerad allokering'!$B$2:$AF$2,0),FALSE)),VLOOKUP($B130,'Allokerad kvv'!$B$2:$AV$468,MATCH(W$2,'Allokerad kvv'!$B$2:$AV$2,0),FALSE),VLOOKUP($B130,'Justerad allokering'!$B$2:$AG$462,MATCH(W$2,'Justerad allokering'!$B$2:$AF$2,0),FALSE))</f>
        <v>0</v>
      </c>
      <c r="X130" s="28">
        <f>IF(ISERROR(1/VLOOKUP($B130,'Justerad allokering'!$B$2:$AG$462,MATCH(X$2,'Justerad allokering'!$B$2:$AF$2,0),FALSE)),VLOOKUP($B130,'Allokerad kvv'!$B$2:$AV$468,MATCH(X$2,'Allokerad kvv'!$B$2:$AV$2,0),FALSE),VLOOKUP($B130,'Justerad allokering'!$B$2:$AG$462,MATCH(X$2,'Justerad allokering'!$B$2:$AF$2,0),FALSE))</f>
        <v>0</v>
      </c>
      <c r="Y130" s="28">
        <f>IF(ISERROR(1/VLOOKUP($B130,'Justerad allokering'!$B$2:$AG$462,MATCH(Y$2,'Justerad allokering'!$B$2:$AF$2,0),FALSE)),VLOOKUP($B130,'Allokerad kvv'!$B$2:$AV$468,MATCH(Y$2,'Allokerad kvv'!$B$2:$AV$2,0),FALSE),VLOOKUP($B130,'Justerad allokering'!$B$2:$AG$462,MATCH(Y$2,'Justerad allokering'!$B$2:$AF$2,0),FALSE))</f>
        <v>0</v>
      </c>
      <c r="Z130" s="28">
        <f>IF(ISERROR(1/VLOOKUP($B130,'Justerad allokering'!$B$2:$AG$462,MATCH(Z$2,'Justerad allokering'!$B$2:$AF$2,0),FALSE)),VLOOKUP($B130,'Allokerad kvv'!$B$2:$AV$468,MATCH(Z$2,'Allokerad kvv'!$B$2:$AV$2,0),FALSE),VLOOKUP($B130,'Justerad allokering'!$B$2:$AG$462,MATCH(Z$2,'Justerad allokering'!$B$2:$AF$2,0),FALSE))</f>
        <v>0</v>
      </c>
      <c r="AA130" s="28"/>
      <c r="AB130" s="28"/>
      <c r="AE130">
        <f t="shared" si="3"/>
        <v>0</v>
      </c>
      <c r="AG130">
        <f t="shared" si="4"/>
        <v>0</v>
      </c>
      <c r="AH130">
        <f t="shared" si="5"/>
        <v>0</v>
      </c>
      <c r="AI130" s="55" t="str">
        <f>IF(AH130=0,"",AH130/VLOOKUP(B130,Kraftvärmeprod!$B$1:$BC$480,MATCH("Summa tillförd energi exklusive rökgaskondensering",Kraftvärmeprod!$B$1:$BC$1,0),FALSE))</f>
        <v/>
      </c>
    </row>
    <row r="131" spans="1:35" x14ac:dyDescent="0.25">
      <c r="A131" s="28" t="s">
        <v>162</v>
      </c>
      <c r="B131" s="28" t="s">
        <v>166</v>
      </c>
      <c r="C131" s="28">
        <f>IF(ISERROR(1/VLOOKUP($B131,'Justerad allokering'!$B$2:$AG$462,MATCH(C$2,'Justerad allokering'!$B$2:$AF$2,0),FALSE)),VLOOKUP($B131,'Allokerad kvv'!$B$2:$AV$468,MATCH(C$2,'Allokerad kvv'!$B$2:$AV$2,0),FALSE),VLOOKUP($B131,'Justerad allokering'!$B$2:$AG$462,MATCH(C$2,'Justerad allokering'!$B$2:$AF$2,0),FALSE))</f>
        <v>0</v>
      </c>
      <c r="D131" s="28">
        <f>IF(ISERROR(1/VLOOKUP($B131,'Justerad allokering'!$B$2:$AG$462,MATCH(D$2,'Justerad allokering'!$B$2:$AF$2,0),FALSE)),VLOOKUP($B131,'Allokerad kvv'!$B$2:$AV$468,MATCH(D$2,'Allokerad kvv'!$B$2:$AV$2,0),FALSE),VLOOKUP($B131,'Justerad allokering'!$B$2:$AG$462,MATCH(D$2,'Justerad allokering'!$B$2:$AF$2,0),FALSE))</f>
        <v>0</v>
      </c>
      <c r="E131" s="28">
        <f>IF(ISERROR(1/VLOOKUP($B131,'Justerad allokering'!$B$2:$AG$462,MATCH(E$2,'Justerad allokering'!$B$2:$AF$2,0),FALSE)),VLOOKUP($B131,'Allokerad kvv'!$B$2:$AV$468,MATCH(E$2,'Allokerad kvv'!$B$2:$AV$2,0),FALSE),VLOOKUP($B131,'Justerad allokering'!$B$2:$AG$462,MATCH(E$2,'Justerad allokering'!$B$2:$AF$2,0),FALSE))</f>
        <v>0</v>
      </c>
      <c r="F131" s="28">
        <f>IF(ISERROR(1/VLOOKUP($B131,'Justerad allokering'!$B$2:$AG$462,MATCH(F$2,'Justerad allokering'!$B$2:$AF$2,0),FALSE)),VLOOKUP($B131,'Allokerad kvv'!$B$2:$AV$468,MATCH(F$2,'Allokerad kvv'!$B$2:$AV$2,0),FALSE),VLOOKUP($B131,'Justerad allokering'!$B$2:$AG$462,MATCH(F$2,'Justerad allokering'!$B$2:$AF$2,0),FALSE))</f>
        <v>0</v>
      </c>
      <c r="G131" s="28">
        <f>IF(ISERROR(1/VLOOKUP($B131,'Justerad allokering'!$B$2:$AG$462,MATCH(G$2,'Justerad allokering'!$B$2:$AF$2,0),FALSE)),VLOOKUP($B131,'Allokerad kvv'!$B$2:$AV$468,MATCH(G$2,'Allokerad kvv'!$B$2:$AV$2,0),FALSE),VLOOKUP($B131,'Justerad allokering'!$B$2:$AG$462,MATCH(G$2,'Justerad allokering'!$B$2:$AF$2,0),FALSE))</f>
        <v>0</v>
      </c>
      <c r="H131" s="28">
        <f>IF(ISERROR(1/VLOOKUP($B131,'Justerad allokering'!$B$2:$AG$462,MATCH(H$2,'Justerad allokering'!$B$2:$AF$2,0),FALSE)),VLOOKUP($B131,'Allokerad kvv'!$B$2:$AV$468,MATCH(H$2,'Allokerad kvv'!$B$2:$AV$2,0),FALSE),VLOOKUP($B131,'Justerad allokering'!$B$2:$AG$462,MATCH(H$2,'Justerad allokering'!$B$2:$AF$2,0),FALSE))</f>
        <v>0</v>
      </c>
      <c r="I131" s="28">
        <f>IF(ISERROR(1/VLOOKUP($B131,'Justerad allokering'!$B$2:$AG$462,MATCH(I$2,'Justerad allokering'!$B$2:$AF$2,0),FALSE)),VLOOKUP($B131,'Allokerad kvv'!$B$2:$AV$468,MATCH(I$2,'Allokerad kvv'!$B$2:$AV$2,0),FALSE),VLOOKUP($B131,'Justerad allokering'!$B$2:$AG$462,MATCH(I$2,'Justerad allokering'!$B$2:$AF$2,0),FALSE))</f>
        <v>0</v>
      </c>
      <c r="J131" s="28">
        <f>IF(ISERROR(1/VLOOKUP($B131,'Justerad allokering'!$B$2:$AG$462,MATCH(J$2,'Justerad allokering'!$B$2:$AF$2,0),FALSE)),VLOOKUP($B131,'Allokerad kvv'!$B$2:$AV$468,MATCH(J$2,'Allokerad kvv'!$B$2:$AV$2,0),FALSE),VLOOKUP($B131,'Justerad allokering'!$B$2:$AG$462,MATCH(J$2,'Justerad allokering'!$B$2:$AF$2,0),FALSE))</f>
        <v>0</v>
      </c>
      <c r="K131" s="28">
        <f>IF(ISERROR(1/VLOOKUP($B131,'Justerad allokering'!$B$2:$AG$462,MATCH(K$2,'Justerad allokering'!$B$2:$AF$2,0),FALSE)),VLOOKUP($B131,'Allokerad kvv'!$B$2:$AV$468,MATCH(K$2,'Allokerad kvv'!$B$2:$AV$2,0),FALSE),VLOOKUP($B131,'Justerad allokering'!$B$2:$AG$462,MATCH(K$2,'Justerad allokering'!$B$2:$AF$2,0),FALSE))</f>
        <v>0</v>
      </c>
      <c r="L131" s="28">
        <f>IF(ISERROR(1/VLOOKUP($B131,'Justerad allokering'!$B$2:$AG$462,MATCH(L$2,'Justerad allokering'!$B$2:$AF$2,0),FALSE)),VLOOKUP($B131,'Allokerad kvv'!$B$2:$AV$468,MATCH(L$2,'Allokerad kvv'!$B$2:$AV$2,0),FALSE),VLOOKUP($B131,'Justerad allokering'!$B$2:$AG$462,MATCH(L$2,'Justerad allokering'!$B$2:$AF$2,0),FALSE))</f>
        <v>0</v>
      </c>
      <c r="M131" s="28">
        <f>IF(ISERROR(1/VLOOKUP($B131,'Justerad allokering'!$B$2:$AG$462,MATCH(M$2,'Justerad allokering'!$B$2:$AF$2,0),FALSE)),VLOOKUP($B131,'Allokerad kvv'!$B$2:$AV$468,MATCH(M$2,'Allokerad kvv'!$B$2:$AV$2,0),FALSE),VLOOKUP($B131,'Justerad allokering'!$B$2:$AG$462,MATCH(M$2,'Justerad allokering'!$B$2:$AF$2,0),FALSE))</f>
        <v>0</v>
      </c>
      <c r="N131" s="28">
        <f>IF(ISERROR(1/VLOOKUP($B131,'Justerad allokering'!$B$2:$AG$462,MATCH(N$2,'Justerad allokering'!$B$2:$AF$2,0),FALSE)),VLOOKUP($B131,'Allokerad kvv'!$B$2:$AV$468,MATCH(N$2,'Allokerad kvv'!$B$2:$AV$2,0),FALSE),VLOOKUP($B131,'Justerad allokering'!$B$2:$AG$462,MATCH(N$2,'Justerad allokering'!$B$2:$AF$2,0),FALSE))</f>
        <v>0</v>
      </c>
      <c r="O131" s="28">
        <f>IF(ISERROR(1/VLOOKUP($B131,'Justerad allokering'!$B$2:$AG$462,MATCH(O$2,'Justerad allokering'!$B$2:$AF$2,0),FALSE)),VLOOKUP($B131,'Allokerad kvv'!$B$2:$AV$468,MATCH(O$2,'Allokerad kvv'!$B$2:$AV$2,0),FALSE),VLOOKUP($B131,'Justerad allokering'!$B$2:$AG$462,MATCH(O$2,'Justerad allokering'!$B$2:$AF$2,0),FALSE))</f>
        <v>0</v>
      </c>
      <c r="P131" s="28">
        <f>IF(ISERROR(1/VLOOKUP($B131,'Justerad allokering'!$B$2:$AG$462,MATCH(P$2,'Justerad allokering'!$B$2:$AF$2,0),FALSE)),VLOOKUP($B131,'Allokerad kvv'!$B$2:$AV$468,MATCH(P$2,'Allokerad kvv'!$B$2:$AV$2,0),FALSE),VLOOKUP($B131,'Justerad allokering'!$B$2:$AG$462,MATCH(P$2,'Justerad allokering'!$B$2:$AF$2,0),FALSE))</f>
        <v>0</v>
      </c>
      <c r="Q131" s="28">
        <f>IF(ISERROR(1/VLOOKUP($B131,'Justerad allokering'!$B$2:$AG$462,MATCH(Q$2,'Justerad allokering'!$B$2:$AF$2,0),FALSE)),VLOOKUP($B131,'Allokerad kvv'!$B$2:$AV$468,MATCH(Q$2,'Allokerad kvv'!$B$2:$AV$2,0),FALSE),VLOOKUP($B131,'Justerad allokering'!$B$2:$AG$462,MATCH(Q$2,'Justerad allokering'!$B$2:$AF$2,0),FALSE))</f>
        <v>0</v>
      </c>
      <c r="R131" s="28">
        <f>IF(ISERROR(1/VLOOKUP($B131,'Justerad allokering'!$B$2:$AG$462,MATCH(R$2,'Justerad allokering'!$B$2:$AF$2,0),FALSE)),VLOOKUP($B131,'Allokerad kvv'!$B$2:$AV$468,MATCH(R$2,'Allokerad kvv'!$B$2:$AV$2,0),FALSE),VLOOKUP($B131,'Justerad allokering'!$B$2:$AG$462,MATCH(R$2,'Justerad allokering'!$B$2:$AF$2,0),FALSE))</f>
        <v>0</v>
      </c>
      <c r="S131" s="28">
        <f>IF(ISERROR(1/VLOOKUP($B131,'Justerad allokering'!$B$2:$AG$462,MATCH(S$2,'Justerad allokering'!$B$2:$AF$2,0),FALSE)),VLOOKUP($B131,'Allokerad kvv'!$B$2:$AV$468,MATCH(S$2,'Allokerad kvv'!$B$2:$AV$2,0),FALSE),VLOOKUP($B131,'Justerad allokering'!$B$2:$AG$462,MATCH(S$2,'Justerad allokering'!$B$2:$AF$2,0),FALSE))</f>
        <v>0</v>
      </c>
      <c r="T131" s="28">
        <f>IF(ISERROR(1/VLOOKUP($B131,'Justerad allokering'!$B$2:$AG$462,MATCH(T$2,'Justerad allokering'!$B$2:$AF$2,0),FALSE)),VLOOKUP($B131,'Allokerad kvv'!$B$2:$AV$468,MATCH(T$2,'Allokerad kvv'!$B$2:$AV$2,0),FALSE),VLOOKUP($B131,'Justerad allokering'!$B$2:$AG$462,MATCH(T$2,'Justerad allokering'!$B$2:$AF$2,0),FALSE))</f>
        <v>0</v>
      </c>
      <c r="U131" s="28">
        <f>IF(ISERROR(1/VLOOKUP($B131,'Justerad allokering'!$B$2:$AG$462,MATCH(U$2,'Justerad allokering'!$B$2:$AF$2,0),FALSE)),VLOOKUP($B131,'Allokerad kvv'!$B$2:$AV$468,MATCH(U$2,'Allokerad kvv'!$B$2:$AV$2,0),FALSE),VLOOKUP($B131,'Justerad allokering'!$B$2:$AG$462,MATCH(U$2,'Justerad allokering'!$B$2:$AF$2,0),FALSE))</f>
        <v>0</v>
      </c>
      <c r="V131" s="28">
        <f>IF(ISERROR(1/VLOOKUP($B131,'Justerad allokering'!$B$2:$AG$462,MATCH(V$2,'Justerad allokering'!$B$2:$AF$2,0),FALSE)),VLOOKUP($B131,'Allokerad kvv'!$B$2:$AV$468,MATCH(V$2,'Allokerad kvv'!$B$2:$AV$2,0),FALSE),VLOOKUP($B131,'Justerad allokering'!$B$2:$AG$462,MATCH(V$2,'Justerad allokering'!$B$2:$AF$2,0),FALSE))</f>
        <v>0</v>
      </c>
      <c r="W131" s="28">
        <f>IF(ISERROR(1/VLOOKUP($B131,'Justerad allokering'!$B$2:$AG$462,MATCH(W$2,'Justerad allokering'!$B$2:$AF$2,0),FALSE)),VLOOKUP($B131,'Allokerad kvv'!$B$2:$AV$468,MATCH(W$2,'Allokerad kvv'!$B$2:$AV$2,0),FALSE),VLOOKUP($B131,'Justerad allokering'!$B$2:$AG$462,MATCH(W$2,'Justerad allokering'!$B$2:$AF$2,0),FALSE))</f>
        <v>0</v>
      </c>
      <c r="X131" s="28">
        <f>IF(ISERROR(1/VLOOKUP($B131,'Justerad allokering'!$B$2:$AG$462,MATCH(X$2,'Justerad allokering'!$B$2:$AF$2,0),FALSE)),VLOOKUP($B131,'Allokerad kvv'!$B$2:$AV$468,MATCH(X$2,'Allokerad kvv'!$B$2:$AV$2,0),FALSE),VLOOKUP($B131,'Justerad allokering'!$B$2:$AG$462,MATCH(X$2,'Justerad allokering'!$B$2:$AF$2,0),FALSE))</f>
        <v>0</v>
      </c>
      <c r="Y131" s="28">
        <f>IF(ISERROR(1/VLOOKUP($B131,'Justerad allokering'!$B$2:$AG$462,MATCH(Y$2,'Justerad allokering'!$B$2:$AF$2,0),FALSE)),VLOOKUP($B131,'Allokerad kvv'!$B$2:$AV$468,MATCH(Y$2,'Allokerad kvv'!$B$2:$AV$2,0),FALSE),VLOOKUP($B131,'Justerad allokering'!$B$2:$AG$462,MATCH(Y$2,'Justerad allokering'!$B$2:$AF$2,0),FALSE))</f>
        <v>0</v>
      </c>
      <c r="Z131" s="28">
        <f>IF(ISERROR(1/VLOOKUP($B131,'Justerad allokering'!$B$2:$AG$462,MATCH(Z$2,'Justerad allokering'!$B$2:$AF$2,0),FALSE)),VLOOKUP($B131,'Allokerad kvv'!$B$2:$AV$468,MATCH(Z$2,'Allokerad kvv'!$B$2:$AV$2,0),FALSE),VLOOKUP($B131,'Justerad allokering'!$B$2:$AG$462,MATCH(Z$2,'Justerad allokering'!$B$2:$AF$2,0),FALSE))</f>
        <v>0</v>
      </c>
      <c r="AA131" s="28"/>
      <c r="AB131" s="28"/>
      <c r="AE131">
        <f t="shared" si="3"/>
        <v>0</v>
      </c>
      <c r="AG131">
        <f t="shared" si="4"/>
        <v>0</v>
      </c>
      <c r="AH131">
        <f t="shared" si="5"/>
        <v>0</v>
      </c>
      <c r="AI131" s="55" t="str">
        <f>IF(AH131=0,"",AH131/VLOOKUP(B131,Kraftvärmeprod!$B$1:$BC$480,MATCH("Summa tillförd energi exklusive rökgaskondensering",Kraftvärmeprod!$B$1:$BC$1,0),FALSE))</f>
        <v/>
      </c>
    </row>
    <row r="132" spans="1:35" x14ac:dyDescent="0.25">
      <c r="A132" s="28" t="s">
        <v>167</v>
      </c>
      <c r="B132" s="28" t="s">
        <v>168</v>
      </c>
      <c r="C132" s="28">
        <f>IF(ISERROR(1/VLOOKUP($B132,'Justerad allokering'!$B$2:$AG$462,MATCH(C$2,'Justerad allokering'!$B$2:$AF$2,0),FALSE)),VLOOKUP($B132,'Allokerad kvv'!$B$2:$AV$468,MATCH(C$2,'Allokerad kvv'!$B$2:$AV$2,0),FALSE),VLOOKUP($B132,'Justerad allokering'!$B$2:$AG$462,MATCH(C$2,'Justerad allokering'!$B$2:$AF$2,0),FALSE))</f>
        <v>0</v>
      </c>
      <c r="D132" s="28">
        <f>IF(ISERROR(1/VLOOKUP($B132,'Justerad allokering'!$B$2:$AG$462,MATCH(D$2,'Justerad allokering'!$B$2:$AF$2,0),FALSE)),VLOOKUP($B132,'Allokerad kvv'!$B$2:$AV$468,MATCH(D$2,'Allokerad kvv'!$B$2:$AV$2,0),FALSE),VLOOKUP($B132,'Justerad allokering'!$B$2:$AG$462,MATCH(D$2,'Justerad allokering'!$B$2:$AF$2,0),FALSE))</f>
        <v>0</v>
      </c>
      <c r="E132" s="28">
        <f>IF(ISERROR(1/VLOOKUP($B132,'Justerad allokering'!$B$2:$AG$462,MATCH(E$2,'Justerad allokering'!$B$2:$AF$2,0),FALSE)),VLOOKUP($B132,'Allokerad kvv'!$B$2:$AV$468,MATCH(E$2,'Allokerad kvv'!$B$2:$AV$2,0),FALSE),VLOOKUP($B132,'Justerad allokering'!$B$2:$AG$462,MATCH(E$2,'Justerad allokering'!$B$2:$AF$2,0),FALSE))</f>
        <v>4.48529</v>
      </c>
      <c r="F132" s="28">
        <f>IF(ISERROR(1/VLOOKUP($B132,'Justerad allokering'!$B$2:$AG$462,MATCH(F$2,'Justerad allokering'!$B$2:$AF$2,0),FALSE)),VLOOKUP($B132,'Allokerad kvv'!$B$2:$AV$468,MATCH(F$2,'Allokerad kvv'!$B$2:$AV$2,0),FALSE),VLOOKUP($B132,'Justerad allokering'!$B$2:$AG$462,MATCH(F$2,'Justerad allokering'!$B$2:$AF$2,0),FALSE))</f>
        <v>0</v>
      </c>
      <c r="G132" s="28">
        <f>IF(ISERROR(1/VLOOKUP($B132,'Justerad allokering'!$B$2:$AG$462,MATCH(G$2,'Justerad allokering'!$B$2:$AF$2,0),FALSE)),VLOOKUP($B132,'Allokerad kvv'!$B$2:$AV$468,MATCH(G$2,'Allokerad kvv'!$B$2:$AV$2,0),FALSE),VLOOKUP($B132,'Justerad allokering'!$B$2:$AG$462,MATCH(G$2,'Justerad allokering'!$B$2:$AF$2,0),FALSE))</f>
        <v>0</v>
      </c>
      <c r="H132" s="28">
        <f>IF(ISERROR(1/VLOOKUP($B132,'Justerad allokering'!$B$2:$AG$462,MATCH(H$2,'Justerad allokering'!$B$2:$AF$2,0),FALSE)),VLOOKUP($B132,'Allokerad kvv'!$B$2:$AV$468,MATCH(H$2,'Allokerad kvv'!$B$2:$AV$2,0),FALSE),VLOOKUP($B132,'Justerad allokering'!$B$2:$AG$462,MATCH(H$2,'Justerad allokering'!$B$2:$AF$2,0),FALSE))</f>
        <v>0</v>
      </c>
      <c r="I132" s="28">
        <f>IF(ISERROR(1/VLOOKUP($B132,'Justerad allokering'!$B$2:$AG$462,MATCH(I$2,'Justerad allokering'!$B$2:$AF$2,0),FALSE)),VLOOKUP($B132,'Allokerad kvv'!$B$2:$AV$468,MATCH(I$2,'Allokerad kvv'!$B$2:$AV$2,0),FALSE),VLOOKUP($B132,'Justerad allokering'!$B$2:$AG$462,MATCH(I$2,'Justerad allokering'!$B$2:$AF$2,0),FALSE))</f>
        <v>0</v>
      </c>
      <c r="J132" s="28">
        <f>IF(ISERROR(1/VLOOKUP($B132,'Justerad allokering'!$B$2:$AG$462,MATCH(J$2,'Justerad allokering'!$B$2:$AF$2,0),FALSE)),VLOOKUP($B132,'Allokerad kvv'!$B$2:$AV$468,MATCH(J$2,'Allokerad kvv'!$B$2:$AV$2,0),FALSE),VLOOKUP($B132,'Justerad allokering'!$B$2:$AG$462,MATCH(J$2,'Justerad allokering'!$B$2:$AF$2,0),FALSE))</f>
        <v>22.4251</v>
      </c>
      <c r="K132" s="28">
        <f>IF(ISERROR(1/VLOOKUP($B132,'Justerad allokering'!$B$2:$AG$462,MATCH(K$2,'Justerad allokering'!$B$2:$AF$2,0),FALSE)),VLOOKUP($B132,'Allokerad kvv'!$B$2:$AV$468,MATCH(K$2,'Allokerad kvv'!$B$2:$AV$2,0),FALSE),VLOOKUP($B132,'Justerad allokering'!$B$2:$AG$462,MATCH(K$2,'Justerad allokering'!$B$2:$AF$2,0),FALSE))</f>
        <v>0</v>
      </c>
      <c r="L132" s="28">
        <f>IF(ISERROR(1/VLOOKUP($B132,'Justerad allokering'!$B$2:$AG$462,MATCH(L$2,'Justerad allokering'!$B$2:$AF$2,0),FALSE)),VLOOKUP($B132,'Allokerad kvv'!$B$2:$AV$468,MATCH(L$2,'Allokerad kvv'!$B$2:$AV$2,0),FALSE),VLOOKUP($B132,'Justerad allokering'!$B$2:$AG$462,MATCH(L$2,'Justerad allokering'!$B$2:$AF$2,0),FALSE))</f>
        <v>0</v>
      </c>
      <c r="M132" s="28">
        <f>IF(ISERROR(1/VLOOKUP($B132,'Justerad allokering'!$B$2:$AG$462,MATCH(M$2,'Justerad allokering'!$B$2:$AF$2,0),FALSE)),VLOOKUP($B132,'Allokerad kvv'!$B$2:$AV$468,MATCH(M$2,'Allokerad kvv'!$B$2:$AV$2,0),FALSE),VLOOKUP($B132,'Justerad allokering'!$B$2:$AG$462,MATCH(M$2,'Justerad allokering'!$B$2:$AF$2,0),FALSE))</f>
        <v>0</v>
      </c>
      <c r="N132" s="28">
        <f>IF(ISERROR(1/VLOOKUP($B132,'Justerad allokering'!$B$2:$AG$462,MATCH(N$2,'Justerad allokering'!$B$2:$AF$2,0),FALSE)),VLOOKUP($B132,'Allokerad kvv'!$B$2:$AV$468,MATCH(N$2,'Allokerad kvv'!$B$2:$AV$2,0),FALSE),VLOOKUP($B132,'Justerad allokering'!$B$2:$AG$462,MATCH(N$2,'Justerad allokering'!$B$2:$AF$2,0),FALSE))</f>
        <v>0</v>
      </c>
      <c r="O132" s="28">
        <f>IF(ISERROR(1/VLOOKUP($B132,'Justerad allokering'!$B$2:$AG$462,MATCH(O$2,'Justerad allokering'!$B$2:$AF$2,0),FALSE)),VLOOKUP($B132,'Allokerad kvv'!$B$2:$AV$468,MATCH(O$2,'Allokerad kvv'!$B$2:$AV$2,0),FALSE),VLOOKUP($B132,'Justerad allokering'!$B$2:$AG$462,MATCH(O$2,'Justerad allokering'!$B$2:$AF$2,0),FALSE))</f>
        <v>0</v>
      </c>
      <c r="P132" s="28">
        <f>IF(ISERROR(1/VLOOKUP($B132,'Justerad allokering'!$B$2:$AG$462,MATCH(P$2,'Justerad allokering'!$B$2:$AF$2,0),FALSE)),VLOOKUP($B132,'Allokerad kvv'!$B$2:$AV$468,MATCH(P$2,'Allokerad kvv'!$B$2:$AV$2,0),FALSE),VLOOKUP($B132,'Justerad allokering'!$B$2:$AG$462,MATCH(P$2,'Justerad allokering'!$B$2:$AF$2,0),FALSE))</f>
        <v>17.939800000000002</v>
      </c>
      <c r="Q132" s="28">
        <f>IF(ISERROR(1/VLOOKUP($B132,'Justerad allokering'!$B$2:$AG$462,MATCH(Q$2,'Justerad allokering'!$B$2:$AF$2,0),FALSE)),VLOOKUP($B132,'Allokerad kvv'!$B$2:$AV$468,MATCH(Q$2,'Allokerad kvv'!$B$2:$AV$2,0),FALSE),VLOOKUP($B132,'Justerad allokering'!$B$2:$AG$462,MATCH(Q$2,'Justerad allokering'!$B$2:$AF$2,0),FALSE))</f>
        <v>0</v>
      </c>
      <c r="R132" s="28">
        <f>IF(ISERROR(1/VLOOKUP($B132,'Justerad allokering'!$B$2:$AG$462,MATCH(R$2,'Justerad allokering'!$B$2:$AF$2,0),FALSE)),VLOOKUP($B132,'Allokerad kvv'!$B$2:$AV$468,MATCH(R$2,'Allokerad kvv'!$B$2:$AV$2,0),FALSE),VLOOKUP($B132,'Justerad allokering'!$B$2:$AG$462,MATCH(R$2,'Justerad allokering'!$B$2:$AF$2,0),FALSE))</f>
        <v>0</v>
      </c>
      <c r="S132" s="28">
        <f>IF(ISERROR(1/VLOOKUP($B132,'Justerad allokering'!$B$2:$AG$462,MATCH(S$2,'Justerad allokering'!$B$2:$AF$2,0),FALSE)),VLOOKUP($B132,'Allokerad kvv'!$B$2:$AV$468,MATCH(S$2,'Allokerad kvv'!$B$2:$AV$2,0),FALSE),VLOOKUP($B132,'Justerad allokering'!$B$2:$AG$462,MATCH(S$2,'Justerad allokering'!$B$2:$AF$2,0),FALSE))</f>
        <v>0</v>
      </c>
      <c r="T132" s="28">
        <f>IF(ISERROR(1/VLOOKUP($B132,'Justerad allokering'!$B$2:$AG$462,MATCH(T$2,'Justerad allokering'!$B$2:$AF$2,0),FALSE)),VLOOKUP($B132,'Allokerad kvv'!$B$2:$AV$468,MATCH(T$2,'Allokerad kvv'!$B$2:$AV$2,0),FALSE),VLOOKUP($B132,'Justerad allokering'!$B$2:$AG$462,MATCH(T$2,'Justerad allokering'!$B$2:$AF$2,0),FALSE))</f>
        <v>0</v>
      </c>
      <c r="U132" s="28">
        <f>IF(ISERROR(1/VLOOKUP($B132,'Justerad allokering'!$B$2:$AG$462,MATCH(U$2,'Justerad allokering'!$B$2:$AF$2,0),FALSE)),VLOOKUP($B132,'Allokerad kvv'!$B$2:$AV$468,MATCH(U$2,'Allokerad kvv'!$B$2:$AV$2,0),FALSE),VLOOKUP($B132,'Justerad allokering'!$B$2:$AG$462,MATCH(U$2,'Justerad allokering'!$B$2:$AF$2,0),FALSE))</f>
        <v>0</v>
      </c>
      <c r="V132" s="28">
        <f>IF(ISERROR(1/VLOOKUP($B132,'Justerad allokering'!$B$2:$AG$462,MATCH(V$2,'Justerad allokering'!$B$2:$AF$2,0),FALSE)),VLOOKUP($B132,'Allokerad kvv'!$B$2:$AV$468,MATCH(V$2,'Allokerad kvv'!$B$2:$AV$2,0),FALSE),VLOOKUP($B132,'Justerad allokering'!$B$2:$AG$462,MATCH(V$2,'Justerad allokering'!$B$2:$AF$2,0),FALSE))</f>
        <v>0</v>
      </c>
      <c r="W132" s="28">
        <f>IF(ISERROR(1/VLOOKUP($B132,'Justerad allokering'!$B$2:$AG$462,MATCH(W$2,'Justerad allokering'!$B$2:$AF$2,0),FALSE)),VLOOKUP($B132,'Allokerad kvv'!$B$2:$AV$468,MATCH(W$2,'Allokerad kvv'!$B$2:$AV$2,0),FALSE),VLOOKUP($B132,'Justerad allokering'!$B$2:$AG$462,MATCH(W$2,'Justerad allokering'!$B$2:$AF$2,0),FALSE))</f>
        <v>0</v>
      </c>
      <c r="X132" s="28">
        <f>IF(ISERROR(1/VLOOKUP($B132,'Justerad allokering'!$B$2:$AG$462,MATCH(X$2,'Justerad allokering'!$B$2:$AF$2,0),FALSE)),VLOOKUP($B132,'Allokerad kvv'!$B$2:$AV$468,MATCH(X$2,'Allokerad kvv'!$B$2:$AV$2,0),FALSE),VLOOKUP($B132,'Justerad allokering'!$B$2:$AG$462,MATCH(X$2,'Justerad allokering'!$B$2:$AF$2,0),FALSE))</f>
        <v>0</v>
      </c>
      <c r="Y132" s="28">
        <f>IF(ISERROR(1/VLOOKUP($B132,'Justerad allokering'!$B$2:$AG$462,MATCH(Y$2,'Justerad allokering'!$B$2:$AF$2,0),FALSE)),VLOOKUP($B132,'Allokerad kvv'!$B$2:$AV$468,MATCH(Y$2,'Allokerad kvv'!$B$2:$AV$2,0),FALSE),VLOOKUP($B132,'Justerad allokering'!$B$2:$AG$462,MATCH(Y$2,'Justerad allokering'!$B$2:$AF$2,0),FALSE))</f>
        <v>0</v>
      </c>
      <c r="Z132" s="28">
        <f>IF(ISERROR(1/VLOOKUP($B132,'Justerad allokering'!$B$2:$AG$462,MATCH(Z$2,'Justerad allokering'!$B$2:$AF$2,0),FALSE)),VLOOKUP($B132,'Allokerad kvv'!$B$2:$AV$468,MATCH(Z$2,'Allokerad kvv'!$B$2:$AV$2,0),FALSE),VLOOKUP($B132,'Justerad allokering'!$B$2:$AG$462,MATCH(Z$2,'Justerad allokering'!$B$2:$AF$2,0),FALSE))</f>
        <v>0</v>
      </c>
      <c r="AA132" s="28"/>
      <c r="AB132" s="28"/>
      <c r="AE132">
        <f t="shared" ref="AE132:AE195" si="6">SUM(C132:Z132)</f>
        <v>44.850189999999998</v>
      </c>
      <c r="AG132">
        <f t="shared" ref="AG132:AG195" si="7">AE132-K132</f>
        <v>44.850189999999998</v>
      </c>
      <c r="AH132">
        <f t="shared" ref="AH132:AH195" si="8">AG132-N132</f>
        <v>44.850189999999998</v>
      </c>
      <c r="AI132" s="55">
        <f>IF(AH132=0,"",AH132/VLOOKUP(B132,Kraftvärmeprod!$B$1:$BC$480,MATCH("Summa tillförd energi exklusive rökgaskondensering",Kraftvärmeprod!$B$1:$BC$1,0),FALSE))</f>
        <v>0.68877372688740091</v>
      </c>
    </row>
    <row r="133" spans="1:35" x14ac:dyDescent="0.25">
      <c r="A133" s="28" t="s">
        <v>167</v>
      </c>
      <c r="B133" s="28" t="s">
        <v>169</v>
      </c>
      <c r="C133" s="28">
        <f>IF(ISERROR(1/VLOOKUP($B133,'Justerad allokering'!$B$2:$AG$462,MATCH(C$2,'Justerad allokering'!$B$2:$AF$2,0),FALSE)),VLOOKUP($B133,'Allokerad kvv'!$B$2:$AV$468,MATCH(C$2,'Allokerad kvv'!$B$2:$AV$2,0),FALSE),VLOOKUP($B133,'Justerad allokering'!$B$2:$AG$462,MATCH(C$2,'Justerad allokering'!$B$2:$AF$2,0),FALSE))</f>
        <v>0</v>
      </c>
      <c r="D133" s="28">
        <f>IF(ISERROR(1/VLOOKUP($B133,'Justerad allokering'!$B$2:$AG$462,MATCH(D$2,'Justerad allokering'!$B$2:$AF$2,0),FALSE)),VLOOKUP($B133,'Allokerad kvv'!$B$2:$AV$468,MATCH(D$2,'Allokerad kvv'!$B$2:$AV$2,0),FALSE),VLOOKUP($B133,'Justerad allokering'!$B$2:$AG$462,MATCH(D$2,'Justerad allokering'!$B$2:$AF$2,0),FALSE))</f>
        <v>0</v>
      </c>
      <c r="E133" s="28">
        <f>IF(ISERROR(1/VLOOKUP($B133,'Justerad allokering'!$B$2:$AG$462,MATCH(E$2,'Justerad allokering'!$B$2:$AF$2,0),FALSE)),VLOOKUP($B133,'Allokerad kvv'!$B$2:$AV$468,MATCH(E$2,'Allokerad kvv'!$B$2:$AV$2,0),FALSE),VLOOKUP($B133,'Justerad allokering'!$B$2:$AG$462,MATCH(E$2,'Justerad allokering'!$B$2:$AF$2,0),FALSE))</f>
        <v>0</v>
      </c>
      <c r="F133" s="28">
        <f>IF(ISERROR(1/VLOOKUP($B133,'Justerad allokering'!$B$2:$AG$462,MATCH(F$2,'Justerad allokering'!$B$2:$AF$2,0),FALSE)),VLOOKUP($B133,'Allokerad kvv'!$B$2:$AV$468,MATCH(F$2,'Allokerad kvv'!$B$2:$AV$2,0),FALSE),VLOOKUP($B133,'Justerad allokering'!$B$2:$AG$462,MATCH(F$2,'Justerad allokering'!$B$2:$AF$2,0),FALSE))</f>
        <v>0</v>
      </c>
      <c r="G133" s="28">
        <f>IF(ISERROR(1/VLOOKUP($B133,'Justerad allokering'!$B$2:$AG$462,MATCH(G$2,'Justerad allokering'!$B$2:$AF$2,0),FALSE)),VLOOKUP($B133,'Allokerad kvv'!$B$2:$AV$468,MATCH(G$2,'Allokerad kvv'!$B$2:$AV$2,0),FALSE),VLOOKUP($B133,'Justerad allokering'!$B$2:$AG$462,MATCH(G$2,'Justerad allokering'!$B$2:$AF$2,0),FALSE))</f>
        <v>0</v>
      </c>
      <c r="H133" s="28">
        <f>IF(ISERROR(1/VLOOKUP($B133,'Justerad allokering'!$B$2:$AG$462,MATCH(H$2,'Justerad allokering'!$B$2:$AF$2,0),FALSE)),VLOOKUP($B133,'Allokerad kvv'!$B$2:$AV$468,MATCH(H$2,'Allokerad kvv'!$B$2:$AV$2,0),FALSE),VLOOKUP($B133,'Justerad allokering'!$B$2:$AG$462,MATCH(H$2,'Justerad allokering'!$B$2:$AF$2,0),FALSE))</f>
        <v>0</v>
      </c>
      <c r="I133" s="28">
        <f>IF(ISERROR(1/VLOOKUP($B133,'Justerad allokering'!$B$2:$AG$462,MATCH(I$2,'Justerad allokering'!$B$2:$AF$2,0),FALSE)),VLOOKUP($B133,'Allokerad kvv'!$B$2:$AV$468,MATCH(I$2,'Allokerad kvv'!$B$2:$AV$2,0),FALSE),VLOOKUP($B133,'Justerad allokering'!$B$2:$AG$462,MATCH(I$2,'Justerad allokering'!$B$2:$AF$2,0),FALSE))</f>
        <v>0</v>
      </c>
      <c r="J133" s="28">
        <f>IF(ISERROR(1/VLOOKUP($B133,'Justerad allokering'!$B$2:$AG$462,MATCH(J$2,'Justerad allokering'!$B$2:$AF$2,0),FALSE)),VLOOKUP($B133,'Allokerad kvv'!$B$2:$AV$468,MATCH(J$2,'Allokerad kvv'!$B$2:$AV$2,0),FALSE),VLOOKUP($B133,'Justerad allokering'!$B$2:$AG$462,MATCH(J$2,'Justerad allokering'!$B$2:$AF$2,0),FALSE))</f>
        <v>0</v>
      </c>
      <c r="K133" s="28">
        <f>IF(ISERROR(1/VLOOKUP($B133,'Justerad allokering'!$B$2:$AG$462,MATCH(K$2,'Justerad allokering'!$B$2:$AF$2,0),FALSE)),VLOOKUP($B133,'Allokerad kvv'!$B$2:$AV$468,MATCH(K$2,'Allokerad kvv'!$B$2:$AV$2,0),FALSE),VLOOKUP($B133,'Justerad allokering'!$B$2:$AG$462,MATCH(K$2,'Justerad allokering'!$B$2:$AF$2,0),FALSE))</f>
        <v>0</v>
      </c>
      <c r="L133" s="28">
        <f>IF(ISERROR(1/VLOOKUP($B133,'Justerad allokering'!$B$2:$AG$462,MATCH(L$2,'Justerad allokering'!$B$2:$AF$2,0),FALSE)),VLOOKUP($B133,'Allokerad kvv'!$B$2:$AV$468,MATCH(L$2,'Allokerad kvv'!$B$2:$AV$2,0),FALSE),VLOOKUP($B133,'Justerad allokering'!$B$2:$AG$462,MATCH(L$2,'Justerad allokering'!$B$2:$AF$2,0),FALSE))</f>
        <v>0</v>
      </c>
      <c r="M133" s="28">
        <f>IF(ISERROR(1/VLOOKUP($B133,'Justerad allokering'!$B$2:$AG$462,MATCH(M$2,'Justerad allokering'!$B$2:$AF$2,0),FALSE)),VLOOKUP($B133,'Allokerad kvv'!$B$2:$AV$468,MATCH(M$2,'Allokerad kvv'!$B$2:$AV$2,0),FALSE),VLOOKUP($B133,'Justerad allokering'!$B$2:$AG$462,MATCH(M$2,'Justerad allokering'!$B$2:$AF$2,0),FALSE))</f>
        <v>0</v>
      </c>
      <c r="N133" s="28">
        <f>IF(ISERROR(1/VLOOKUP($B133,'Justerad allokering'!$B$2:$AG$462,MATCH(N$2,'Justerad allokering'!$B$2:$AF$2,0),FALSE)),VLOOKUP($B133,'Allokerad kvv'!$B$2:$AV$468,MATCH(N$2,'Allokerad kvv'!$B$2:$AV$2,0),FALSE),VLOOKUP($B133,'Justerad allokering'!$B$2:$AG$462,MATCH(N$2,'Justerad allokering'!$B$2:$AF$2,0),FALSE))</f>
        <v>0</v>
      </c>
      <c r="O133" s="28">
        <f>IF(ISERROR(1/VLOOKUP($B133,'Justerad allokering'!$B$2:$AG$462,MATCH(O$2,'Justerad allokering'!$B$2:$AF$2,0),FALSE)),VLOOKUP($B133,'Allokerad kvv'!$B$2:$AV$468,MATCH(O$2,'Allokerad kvv'!$B$2:$AV$2,0),FALSE),VLOOKUP($B133,'Justerad allokering'!$B$2:$AG$462,MATCH(O$2,'Justerad allokering'!$B$2:$AF$2,0),FALSE))</f>
        <v>0</v>
      </c>
      <c r="P133" s="28">
        <f>IF(ISERROR(1/VLOOKUP($B133,'Justerad allokering'!$B$2:$AG$462,MATCH(P$2,'Justerad allokering'!$B$2:$AF$2,0),FALSE)),VLOOKUP($B133,'Allokerad kvv'!$B$2:$AV$468,MATCH(P$2,'Allokerad kvv'!$B$2:$AV$2,0),FALSE),VLOOKUP($B133,'Justerad allokering'!$B$2:$AG$462,MATCH(P$2,'Justerad allokering'!$B$2:$AF$2,0),FALSE))</f>
        <v>0</v>
      </c>
      <c r="Q133" s="28">
        <f>IF(ISERROR(1/VLOOKUP($B133,'Justerad allokering'!$B$2:$AG$462,MATCH(Q$2,'Justerad allokering'!$B$2:$AF$2,0),FALSE)),VLOOKUP($B133,'Allokerad kvv'!$B$2:$AV$468,MATCH(Q$2,'Allokerad kvv'!$B$2:$AV$2,0),FALSE),VLOOKUP($B133,'Justerad allokering'!$B$2:$AG$462,MATCH(Q$2,'Justerad allokering'!$B$2:$AF$2,0),FALSE))</f>
        <v>0</v>
      </c>
      <c r="R133" s="28">
        <f>IF(ISERROR(1/VLOOKUP($B133,'Justerad allokering'!$B$2:$AG$462,MATCH(R$2,'Justerad allokering'!$B$2:$AF$2,0),FALSE)),VLOOKUP($B133,'Allokerad kvv'!$B$2:$AV$468,MATCH(R$2,'Allokerad kvv'!$B$2:$AV$2,0),FALSE),VLOOKUP($B133,'Justerad allokering'!$B$2:$AG$462,MATCH(R$2,'Justerad allokering'!$B$2:$AF$2,0),FALSE))</f>
        <v>0</v>
      </c>
      <c r="S133" s="28">
        <f>IF(ISERROR(1/VLOOKUP($B133,'Justerad allokering'!$B$2:$AG$462,MATCH(S$2,'Justerad allokering'!$B$2:$AF$2,0),FALSE)),VLOOKUP($B133,'Allokerad kvv'!$B$2:$AV$468,MATCH(S$2,'Allokerad kvv'!$B$2:$AV$2,0),FALSE),VLOOKUP($B133,'Justerad allokering'!$B$2:$AG$462,MATCH(S$2,'Justerad allokering'!$B$2:$AF$2,0),FALSE))</f>
        <v>0</v>
      </c>
      <c r="T133" s="28">
        <f>IF(ISERROR(1/VLOOKUP($B133,'Justerad allokering'!$B$2:$AG$462,MATCH(T$2,'Justerad allokering'!$B$2:$AF$2,0),FALSE)),VLOOKUP($B133,'Allokerad kvv'!$B$2:$AV$468,MATCH(T$2,'Allokerad kvv'!$B$2:$AV$2,0),FALSE),VLOOKUP($B133,'Justerad allokering'!$B$2:$AG$462,MATCH(T$2,'Justerad allokering'!$B$2:$AF$2,0),FALSE))</f>
        <v>0</v>
      </c>
      <c r="U133" s="28">
        <f>IF(ISERROR(1/VLOOKUP($B133,'Justerad allokering'!$B$2:$AG$462,MATCH(U$2,'Justerad allokering'!$B$2:$AF$2,0),FALSE)),VLOOKUP($B133,'Allokerad kvv'!$B$2:$AV$468,MATCH(U$2,'Allokerad kvv'!$B$2:$AV$2,0),FALSE),VLOOKUP($B133,'Justerad allokering'!$B$2:$AG$462,MATCH(U$2,'Justerad allokering'!$B$2:$AF$2,0),FALSE))</f>
        <v>0</v>
      </c>
      <c r="V133" s="28">
        <f>IF(ISERROR(1/VLOOKUP($B133,'Justerad allokering'!$B$2:$AG$462,MATCH(V$2,'Justerad allokering'!$B$2:$AF$2,0),FALSE)),VLOOKUP($B133,'Allokerad kvv'!$B$2:$AV$468,MATCH(V$2,'Allokerad kvv'!$B$2:$AV$2,0),FALSE),VLOOKUP($B133,'Justerad allokering'!$B$2:$AG$462,MATCH(V$2,'Justerad allokering'!$B$2:$AF$2,0),FALSE))</f>
        <v>0</v>
      </c>
      <c r="W133" s="28">
        <f>IF(ISERROR(1/VLOOKUP($B133,'Justerad allokering'!$B$2:$AG$462,MATCH(W$2,'Justerad allokering'!$B$2:$AF$2,0),FALSE)),VLOOKUP($B133,'Allokerad kvv'!$B$2:$AV$468,MATCH(W$2,'Allokerad kvv'!$B$2:$AV$2,0),FALSE),VLOOKUP($B133,'Justerad allokering'!$B$2:$AG$462,MATCH(W$2,'Justerad allokering'!$B$2:$AF$2,0),FALSE))</f>
        <v>0</v>
      </c>
      <c r="X133" s="28">
        <f>IF(ISERROR(1/VLOOKUP($B133,'Justerad allokering'!$B$2:$AG$462,MATCH(X$2,'Justerad allokering'!$B$2:$AF$2,0),FALSE)),VLOOKUP($B133,'Allokerad kvv'!$B$2:$AV$468,MATCH(X$2,'Allokerad kvv'!$B$2:$AV$2,0),FALSE),VLOOKUP($B133,'Justerad allokering'!$B$2:$AG$462,MATCH(X$2,'Justerad allokering'!$B$2:$AF$2,0),FALSE))</f>
        <v>0</v>
      </c>
      <c r="Y133" s="28">
        <f>IF(ISERROR(1/VLOOKUP($B133,'Justerad allokering'!$B$2:$AG$462,MATCH(Y$2,'Justerad allokering'!$B$2:$AF$2,0),FALSE)),VLOOKUP($B133,'Allokerad kvv'!$B$2:$AV$468,MATCH(Y$2,'Allokerad kvv'!$B$2:$AV$2,0),FALSE),VLOOKUP($B133,'Justerad allokering'!$B$2:$AG$462,MATCH(Y$2,'Justerad allokering'!$B$2:$AF$2,0),FALSE))</f>
        <v>0</v>
      </c>
      <c r="Z133" s="28">
        <f>IF(ISERROR(1/VLOOKUP($B133,'Justerad allokering'!$B$2:$AG$462,MATCH(Z$2,'Justerad allokering'!$B$2:$AF$2,0),FALSE)),VLOOKUP($B133,'Allokerad kvv'!$B$2:$AV$468,MATCH(Z$2,'Allokerad kvv'!$B$2:$AV$2,0),FALSE),VLOOKUP($B133,'Justerad allokering'!$B$2:$AG$462,MATCH(Z$2,'Justerad allokering'!$B$2:$AF$2,0),FALSE))</f>
        <v>0</v>
      </c>
      <c r="AA133" s="28"/>
      <c r="AB133" s="28"/>
      <c r="AE133">
        <f t="shared" si="6"/>
        <v>0</v>
      </c>
      <c r="AG133">
        <f t="shared" si="7"/>
        <v>0</v>
      </c>
      <c r="AH133">
        <f t="shared" si="8"/>
        <v>0</v>
      </c>
      <c r="AI133" s="55" t="str">
        <f>IF(AH133=0,"",AH133/VLOOKUP(B133,Kraftvärmeprod!$B$1:$BC$480,MATCH("Summa tillförd energi exklusive rökgaskondensering",Kraftvärmeprod!$B$1:$BC$1,0),FALSE))</f>
        <v/>
      </c>
    </row>
    <row r="134" spans="1:35" x14ac:dyDescent="0.25">
      <c r="A134" s="28" t="s">
        <v>167</v>
      </c>
      <c r="B134" s="28" t="s">
        <v>170</v>
      </c>
      <c r="C134" s="28">
        <f>IF(ISERROR(1/VLOOKUP($B134,'Justerad allokering'!$B$2:$AG$462,MATCH(C$2,'Justerad allokering'!$B$2:$AF$2,0),FALSE)),VLOOKUP($B134,'Allokerad kvv'!$B$2:$AV$468,MATCH(C$2,'Allokerad kvv'!$B$2:$AV$2,0),FALSE),VLOOKUP($B134,'Justerad allokering'!$B$2:$AG$462,MATCH(C$2,'Justerad allokering'!$B$2:$AF$2,0),FALSE))</f>
        <v>0</v>
      </c>
      <c r="D134" s="28">
        <f>IF(ISERROR(1/VLOOKUP($B134,'Justerad allokering'!$B$2:$AG$462,MATCH(D$2,'Justerad allokering'!$B$2:$AF$2,0),FALSE)),VLOOKUP($B134,'Allokerad kvv'!$B$2:$AV$468,MATCH(D$2,'Allokerad kvv'!$B$2:$AV$2,0),FALSE),VLOOKUP($B134,'Justerad allokering'!$B$2:$AG$462,MATCH(D$2,'Justerad allokering'!$B$2:$AF$2,0),FALSE))</f>
        <v>0</v>
      </c>
      <c r="E134" s="28">
        <f>IF(ISERROR(1/VLOOKUP($B134,'Justerad allokering'!$B$2:$AG$462,MATCH(E$2,'Justerad allokering'!$B$2:$AF$2,0),FALSE)),VLOOKUP($B134,'Allokerad kvv'!$B$2:$AV$468,MATCH(E$2,'Allokerad kvv'!$B$2:$AV$2,0),FALSE),VLOOKUP($B134,'Justerad allokering'!$B$2:$AG$462,MATCH(E$2,'Justerad allokering'!$B$2:$AF$2,0),FALSE))</f>
        <v>0</v>
      </c>
      <c r="F134" s="28">
        <f>IF(ISERROR(1/VLOOKUP($B134,'Justerad allokering'!$B$2:$AG$462,MATCH(F$2,'Justerad allokering'!$B$2:$AF$2,0),FALSE)),VLOOKUP($B134,'Allokerad kvv'!$B$2:$AV$468,MATCH(F$2,'Allokerad kvv'!$B$2:$AV$2,0),FALSE),VLOOKUP($B134,'Justerad allokering'!$B$2:$AG$462,MATCH(F$2,'Justerad allokering'!$B$2:$AF$2,0),FALSE))</f>
        <v>0</v>
      </c>
      <c r="G134" s="28">
        <f>IF(ISERROR(1/VLOOKUP($B134,'Justerad allokering'!$B$2:$AG$462,MATCH(G$2,'Justerad allokering'!$B$2:$AF$2,0),FALSE)),VLOOKUP($B134,'Allokerad kvv'!$B$2:$AV$468,MATCH(G$2,'Allokerad kvv'!$B$2:$AV$2,0),FALSE),VLOOKUP($B134,'Justerad allokering'!$B$2:$AG$462,MATCH(G$2,'Justerad allokering'!$B$2:$AF$2,0),FALSE))</f>
        <v>0</v>
      </c>
      <c r="H134" s="28">
        <f>IF(ISERROR(1/VLOOKUP($B134,'Justerad allokering'!$B$2:$AG$462,MATCH(H$2,'Justerad allokering'!$B$2:$AF$2,0),FALSE)),VLOOKUP($B134,'Allokerad kvv'!$B$2:$AV$468,MATCH(H$2,'Allokerad kvv'!$B$2:$AV$2,0),FALSE),VLOOKUP($B134,'Justerad allokering'!$B$2:$AG$462,MATCH(H$2,'Justerad allokering'!$B$2:$AF$2,0),FALSE))</f>
        <v>0</v>
      </c>
      <c r="I134" s="28">
        <f>IF(ISERROR(1/VLOOKUP($B134,'Justerad allokering'!$B$2:$AG$462,MATCH(I$2,'Justerad allokering'!$B$2:$AF$2,0),FALSE)),VLOOKUP($B134,'Allokerad kvv'!$B$2:$AV$468,MATCH(I$2,'Allokerad kvv'!$B$2:$AV$2,0),FALSE),VLOOKUP($B134,'Justerad allokering'!$B$2:$AG$462,MATCH(I$2,'Justerad allokering'!$B$2:$AF$2,0),FALSE))</f>
        <v>0</v>
      </c>
      <c r="J134" s="28">
        <f>IF(ISERROR(1/VLOOKUP($B134,'Justerad allokering'!$B$2:$AG$462,MATCH(J$2,'Justerad allokering'!$B$2:$AF$2,0),FALSE)),VLOOKUP($B134,'Allokerad kvv'!$B$2:$AV$468,MATCH(J$2,'Allokerad kvv'!$B$2:$AV$2,0),FALSE),VLOOKUP($B134,'Justerad allokering'!$B$2:$AG$462,MATCH(J$2,'Justerad allokering'!$B$2:$AF$2,0),FALSE))</f>
        <v>0</v>
      </c>
      <c r="K134" s="28">
        <f>IF(ISERROR(1/VLOOKUP($B134,'Justerad allokering'!$B$2:$AG$462,MATCH(K$2,'Justerad allokering'!$B$2:$AF$2,0),FALSE)),VLOOKUP($B134,'Allokerad kvv'!$B$2:$AV$468,MATCH(K$2,'Allokerad kvv'!$B$2:$AV$2,0),FALSE),VLOOKUP($B134,'Justerad allokering'!$B$2:$AG$462,MATCH(K$2,'Justerad allokering'!$B$2:$AF$2,0),FALSE))</f>
        <v>0</v>
      </c>
      <c r="L134" s="28">
        <f>IF(ISERROR(1/VLOOKUP($B134,'Justerad allokering'!$B$2:$AG$462,MATCH(L$2,'Justerad allokering'!$B$2:$AF$2,0),FALSE)),VLOOKUP($B134,'Allokerad kvv'!$B$2:$AV$468,MATCH(L$2,'Allokerad kvv'!$B$2:$AV$2,0),FALSE),VLOOKUP($B134,'Justerad allokering'!$B$2:$AG$462,MATCH(L$2,'Justerad allokering'!$B$2:$AF$2,0),FALSE))</f>
        <v>0</v>
      </c>
      <c r="M134" s="28">
        <f>IF(ISERROR(1/VLOOKUP($B134,'Justerad allokering'!$B$2:$AG$462,MATCH(M$2,'Justerad allokering'!$B$2:$AF$2,0),FALSE)),VLOOKUP($B134,'Allokerad kvv'!$B$2:$AV$468,MATCH(M$2,'Allokerad kvv'!$B$2:$AV$2,0),FALSE),VLOOKUP($B134,'Justerad allokering'!$B$2:$AG$462,MATCH(M$2,'Justerad allokering'!$B$2:$AF$2,0),FALSE))</f>
        <v>0</v>
      </c>
      <c r="N134" s="28">
        <f>IF(ISERROR(1/VLOOKUP($B134,'Justerad allokering'!$B$2:$AG$462,MATCH(N$2,'Justerad allokering'!$B$2:$AF$2,0),FALSE)),VLOOKUP($B134,'Allokerad kvv'!$B$2:$AV$468,MATCH(N$2,'Allokerad kvv'!$B$2:$AV$2,0),FALSE),VLOOKUP($B134,'Justerad allokering'!$B$2:$AG$462,MATCH(N$2,'Justerad allokering'!$B$2:$AF$2,0),FALSE))</f>
        <v>0</v>
      </c>
      <c r="O134" s="28">
        <f>IF(ISERROR(1/VLOOKUP($B134,'Justerad allokering'!$B$2:$AG$462,MATCH(O$2,'Justerad allokering'!$B$2:$AF$2,0),FALSE)),VLOOKUP($B134,'Allokerad kvv'!$B$2:$AV$468,MATCH(O$2,'Allokerad kvv'!$B$2:$AV$2,0),FALSE),VLOOKUP($B134,'Justerad allokering'!$B$2:$AG$462,MATCH(O$2,'Justerad allokering'!$B$2:$AF$2,0),FALSE))</f>
        <v>0</v>
      </c>
      <c r="P134" s="28">
        <f>IF(ISERROR(1/VLOOKUP($B134,'Justerad allokering'!$B$2:$AG$462,MATCH(P$2,'Justerad allokering'!$B$2:$AF$2,0),FALSE)),VLOOKUP($B134,'Allokerad kvv'!$B$2:$AV$468,MATCH(P$2,'Allokerad kvv'!$B$2:$AV$2,0),FALSE),VLOOKUP($B134,'Justerad allokering'!$B$2:$AG$462,MATCH(P$2,'Justerad allokering'!$B$2:$AF$2,0),FALSE))</f>
        <v>0</v>
      </c>
      <c r="Q134" s="28">
        <f>IF(ISERROR(1/VLOOKUP($B134,'Justerad allokering'!$B$2:$AG$462,MATCH(Q$2,'Justerad allokering'!$B$2:$AF$2,0),FALSE)),VLOOKUP($B134,'Allokerad kvv'!$B$2:$AV$468,MATCH(Q$2,'Allokerad kvv'!$B$2:$AV$2,0),FALSE),VLOOKUP($B134,'Justerad allokering'!$B$2:$AG$462,MATCH(Q$2,'Justerad allokering'!$B$2:$AF$2,0),FALSE))</f>
        <v>0</v>
      </c>
      <c r="R134" s="28">
        <f>IF(ISERROR(1/VLOOKUP($B134,'Justerad allokering'!$B$2:$AG$462,MATCH(R$2,'Justerad allokering'!$B$2:$AF$2,0),FALSE)),VLOOKUP($B134,'Allokerad kvv'!$B$2:$AV$468,MATCH(R$2,'Allokerad kvv'!$B$2:$AV$2,0),FALSE),VLOOKUP($B134,'Justerad allokering'!$B$2:$AG$462,MATCH(R$2,'Justerad allokering'!$B$2:$AF$2,0),FALSE))</f>
        <v>0</v>
      </c>
      <c r="S134" s="28">
        <f>IF(ISERROR(1/VLOOKUP($B134,'Justerad allokering'!$B$2:$AG$462,MATCH(S$2,'Justerad allokering'!$B$2:$AF$2,0),FALSE)),VLOOKUP($B134,'Allokerad kvv'!$B$2:$AV$468,MATCH(S$2,'Allokerad kvv'!$B$2:$AV$2,0),FALSE),VLOOKUP($B134,'Justerad allokering'!$B$2:$AG$462,MATCH(S$2,'Justerad allokering'!$B$2:$AF$2,0),FALSE))</f>
        <v>0</v>
      </c>
      <c r="T134" s="28">
        <f>IF(ISERROR(1/VLOOKUP($B134,'Justerad allokering'!$B$2:$AG$462,MATCH(T$2,'Justerad allokering'!$B$2:$AF$2,0),FALSE)),VLOOKUP($B134,'Allokerad kvv'!$B$2:$AV$468,MATCH(T$2,'Allokerad kvv'!$B$2:$AV$2,0),FALSE),VLOOKUP($B134,'Justerad allokering'!$B$2:$AG$462,MATCH(T$2,'Justerad allokering'!$B$2:$AF$2,0),FALSE))</f>
        <v>0</v>
      </c>
      <c r="U134" s="28">
        <f>IF(ISERROR(1/VLOOKUP($B134,'Justerad allokering'!$B$2:$AG$462,MATCH(U$2,'Justerad allokering'!$B$2:$AF$2,0),FALSE)),VLOOKUP($B134,'Allokerad kvv'!$B$2:$AV$468,MATCH(U$2,'Allokerad kvv'!$B$2:$AV$2,0),FALSE),VLOOKUP($B134,'Justerad allokering'!$B$2:$AG$462,MATCH(U$2,'Justerad allokering'!$B$2:$AF$2,0),FALSE))</f>
        <v>0</v>
      </c>
      <c r="V134" s="28">
        <f>IF(ISERROR(1/VLOOKUP($B134,'Justerad allokering'!$B$2:$AG$462,MATCH(V$2,'Justerad allokering'!$B$2:$AF$2,0),FALSE)),VLOOKUP($B134,'Allokerad kvv'!$B$2:$AV$468,MATCH(V$2,'Allokerad kvv'!$B$2:$AV$2,0),FALSE),VLOOKUP($B134,'Justerad allokering'!$B$2:$AG$462,MATCH(V$2,'Justerad allokering'!$B$2:$AF$2,0),FALSE))</f>
        <v>0</v>
      </c>
      <c r="W134" s="28">
        <f>IF(ISERROR(1/VLOOKUP($B134,'Justerad allokering'!$B$2:$AG$462,MATCH(W$2,'Justerad allokering'!$B$2:$AF$2,0),FALSE)),VLOOKUP($B134,'Allokerad kvv'!$B$2:$AV$468,MATCH(W$2,'Allokerad kvv'!$B$2:$AV$2,0),FALSE),VLOOKUP($B134,'Justerad allokering'!$B$2:$AG$462,MATCH(W$2,'Justerad allokering'!$B$2:$AF$2,0),FALSE))</f>
        <v>0</v>
      </c>
      <c r="X134" s="28">
        <f>IF(ISERROR(1/VLOOKUP($B134,'Justerad allokering'!$B$2:$AG$462,MATCH(X$2,'Justerad allokering'!$B$2:$AF$2,0),FALSE)),VLOOKUP($B134,'Allokerad kvv'!$B$2:$AV$468,MATCH(X$2,'Allokerad kvv'!$B$2:$AV$2,0),FALSE),VLOOKUP($B134,'Justerad allokering'!$B$2:$AG$462,MATCH(X$2,'Justerad allokering'!$B$2:$AF$2,0),FALSE))</f>
        <v>0</v>
      </c>
      <c r="Y134" s="28">
        <f>IF(ISERROR(1/VLOOKUP($B134,'Justerad allokering'!$B$2:$AG$462,MATCH(Y$2,'Justerad allokering'!$B$2:$AF$2,0),FALSE)),VLOOKUP($B134,'Allokerad kvv'!$B$2:$AV$468,MATCH(Y$2,'Allokerad kvv'!$B$2:$AV$2,0),FALSE),VLOOKUP($B134,'Justerad allokering'!$B$2:$AG$462,MATCH(Y$2,'Justerad allokering'!$B$2:$AF$2,0),FALSE))</f>
        <v>0</v>
      </c>
      <c r="Z134" s="28">
        <f>IF(ISERROR(1/VLOOKUP($B134,'Justerad allokering'!$B$2:$AG$462,MATCH(Z$2,'Justerad allokering'!$B$2:$AF$2,0),FALSE)),VLOOKUP($B134,'Allokerad kvv'!$B$2:$AV$468,MATCH(Z$2,'Allokerad kvv'!$B$2:$AV$2,0),FALSE),VLOOKUP($B134,'Justerad allokering'!$B$2:$AG$462,MATCH(Z$2,'Justerad allokering'!$B$2:$AF$2,0),FALSE))</f>
        <v>0</v>
      </c>
      <c r="AA134" s="28"/>
      <c r="AB134" s="28"/>
      <c r="AE134">
        <f t="shared" si="6"/>
        <v>0</v>
      </c>
      <c r="AG134">
        <f t="shared" si="7"/>
        <v>0</v>
      </c>
      <c r="AH134">
        <f t="shared" si="8"/>
        <v>0</v>
      </c>
      <c r="AI134" s="55" t="str">
        <f>IF(AH134=0,"",AH134/VLOOKUP(B134,Kraftvärmeprod!$B$1:$BC$480,MATCH("Summa tillförd energi exklusive rökgaskondensering",Kraftvärmeprod!$B$1:$BC$1,0),FALSE))</f>
        <v/>
      </c>
    </row>
    <row r="135" spans="1:35" x14ac:dyDescent="0.25">
      <c r="A135" s="28" t="s">
        <v>171</v>
      </c>
      <c r="B135" s="28" t="s">
        <v>172</v>
      </c>
      <c r="C135" s="28">
        <f>IF(ISERROR(1/VLOOKUP($B135,'Justerad allokering'!$B$2:$AG$462,MATCH(C$2,'Justerad allokering'!$B$2:$AF$2,0),FALSE)),VLOOKUP($B135,'Allokerad kvv'!$B$2:$AV$468,MATCH(C$2,'Allokerad kvv'!$B$2:$AV$2,0),FALSE),VLOOKUP($B135,'Justerad allokering'!$B$2:$AG$462,MATCH(C$2,'Justerad allokering'!$B$2:$AF$2,0),FALSE))</f>
        <v>0</v>
      </c>
      <c r="D135" s="28">
        <f>IF(ISERROR(1/VLOOKUP($B135,'Justerad allokering'!$B$2:$AG$462,MATCH(D$2,'Justerad allokering'!$B$2:$AF$2,0),FALSE)),VLOOKUP($B135,'Allokerad kvv'!$B$2:$AV$468,MATCH(D$2,'Allokerad kvv'!$B$2:$AV$2,0),FALSE),VLOOKUP($B135,'Justerad allokering'!$B$2:$AG$462,MATCH(D$2,'Justerad allokering'!$B$2:$AF$2,0),FALSE))</f>
        <v>0</v>
      </c>
      <c r="E135" s="28">
        <f>IF(ISERROR(1/VLOOKUP($B135,'Justerad allokering'!$B$2:$AG$462,MATCH(E$2,'Justerad allokering'!$B$2:$AF$2,0),FALSE)),VLOOKUP($B135,'Allokerad kvv'!$B$2:$AV$468,MATCH(E$2,'Allokerad kvv'!$B$2:$AV$2,0),FALSE),VLOOKUP($B135,'Justerad allokering'!$B$2:$AG$462,MATCH(E$2,'Justerad allokering'!$B$2:$AF$2,0),FALSE))</f>
        <v>0</v>
      </c>
      <c r="F135" s="28">
        <f>IF(ISERROR(1/VLOOKUP($B135,'Justerad allokering'!$B$2:$AG$462,MATCH(F$2,'Justerad allokering'!$B$2:$AF$2,0),FALSE)),VLOOKUP($B135,'Allokerad kvv'!$B$2:$AV$468,MATCH(F$2,'Allokerad kvv'!$B$2:$AV$2,0),FALSE),VLOOKUP($B135,'Justerad allokering'!$B$2:$AG$462,MATCH(F$2,'Justerad allokering'!$B$2:$AF$2,0),FALSE))</f>
        <v>0</v>
      </c>
      <c r="G135" s="28">
        <f>IF(ISERROR(1/VLOOKUP($B135,'Justerad allokering'!$B$2:$AG$462,MATCH(G$2,'Justerad allokering'!$B$2:$AF$2,0),FALSE)),VLOOKUP($B135,'Allokerad kvv'!$B$2:$AV$468,MATCH(G$2,'Allokerad kvv'!$B$2:$AV$2,0),FALSE),VLOOKUP($B135,'Justerad allokering'!$B$2:$AG$462,MATCH(G$2,'Justerad allokering'!$B$2:$AF$2,0),FALSE))</f>
        <v>0</v>
      </c>
      <c r="H135" s="28">
        <f>IF(ISERROR(1/VLOOKUP($B135,'Justerad allokering'!$B$2:$AG$462,MATCH(H$2,'Justerad allokering'!$B$2:$AF$2,0),FALSE)),VLOOKUP($B135,'Allokerad kvv'!$B$2:$AV$468,MATCH(H$2,'Allokerad kvv'!$B$2:$AV$2,0),FALSE),VLOOKUP($B135,'Justerad allokering'!$B$2:$AG$462,MATCH(H$2,'Justerad allokering'!$B$2:$AF$2,0),FALSE))</f>
        <v>0</v>
      </c>
      <c r="I135" s="28">
        <f>IF(ISERROR(1/VLOOKUP($B135,'Justerad allokering'!$B$2:$AG$462,MATCH(I$2,'Justerad allokering'!$B$2:$AF$2,0),FALSE)),VLOOKUP($B135,'Allokerad kvv'!$B$2:$AV$468,MATCH(I$2,'Allokerad kvv'!$B$2:$AV$2,0),FALSE),VLOOKUP($B135,'Justerad allokering'!$B$2:$AG$462,MATCH(I$2,'Justerad allokering'!$B$2:$AF$2,0),FALSE))</f>
        <v>0</v>
      </c>
      <c r="J135" s="28">
        <f>IF(ISERROR(1/VLOOKUP($B135,'Justerad allokering'!$B$2:$AG$462,MATCH(J$2,'Justerad allokering'!$B$2:$AF$2,0),FALSE)),VLOOKUP($B135,'Allokerad kvv'!$B$2:$AV$468,MATCH(J$2,'Allokerad kvv'!$B$2:$AV$2,0),FALSE),VLOOKUP($B135,'Justerad allokering'!$B$2:$AG$462,MATCH(J$2,'Justerad allokering'!$B$2:$AF$2,0),FALSE))</f>
        <v>0</v>
      </c>
      <c r="K135" s="28">
        <f>IF(ISERROR(1/VLOOKUP($B135,'Justerad allokering'!$B$2:$AG$462,MATCH(K$2,'Justerad allokering'!$B$2:$AF$2,0),FALSE)),VLOOKUP($B135,'Allokerad kvv'!$B$2:$AV$468,MATCH(K$2,'Allokerad kvv'!$B$2:$AV$2,0),FALSE),VLOOKUP($B135,'Justerad allokering'!$B$2:$AG$462,MATCH(K$2,'Justerad allokering'!$B$2:$AF$2,0),FALSE))</f>
        <v>0</v>
      </c>
      <c r="L135" s="28">
        <f>IF(ISERROR(1/VLOOKUP($B135,'Justerad allokering'!$B$2:$AG$462,MATCH(L$2,'Justerad allokering'!$B$2:$AF$2,0),FALSE)),VLOOKUP($B135,'Allokerad kvv'!$B$2:$AV$468,MATCH(L$2,'Allokerad kvv'!$B$2:$AV$2,0),FALSE),VLOOKUP($B135,'Justerad allokering'!$B$2:$AG$462,MATCH(L$2,'Justerad allokering'!$B$2:$AF$2,0),FALSE))</f>
        <v>0</v>
      </c>
      <c r="M135" s="28">
        <f>IF(ISERROR(1/VLOOKUP($B135,'Justerad allokering'!$B$2:$AG$462,MATCH(M$2,'Justerad allokering'!$B$2:$AF$2,0),FALSE)),VLOOKUP($B135,'Allokerad kvv'!$B$2:$AV$468,MATCH(M$2,'Allokerad kvv'!$B$2:$AV$2,0),FALSE),VLOOKUP($B135,'Justerad allokering'!$B$2:$AG$462,MATCH(M$2,'Justerad allokering'!$B$2:$AF$2,0),FALSE))</f>
        <v>0</v>
      </c>
      <c r="N135" s="28">
        <f>IF(ISERROR(1/VLOOKUP($B135,'Justerad allokering'!$B$2:$AG$462,MATCH(N$2,'Justerad allokering'!$B$2:$AF$2,0),FALSE)),VLOOKUP($B135,'Allokerad kvv'!$B$2:$AV$468,MATCH(N$2,'Allokerad kvv'!$B$2:$AV$2,0),FALSE),VLOOKUP($B135,'Justerad allokering'!$B$2:$AG$462,MATCH(N$2,'Justerad allokering'!$B$2:$AF$2,0),FALSE))</f>
        <v>0</v>
      </c>
      <c r="O135" s="28">
        <f>IF(ISERROR(1/VLOOKUP($B135,'Justerad allokering'!$B$2:$AG$462,MATCH(O$2,'Justerad allokering'!$B$2:$AF$2,0),FALSE)),VLOOKUP($B135,'Allokerad kvv'!$B$2:$AV$468,MATCH(O$2,'Allokerad kvv'!$B$2:$AV$2,0),FALSE),VLOOKUP($B135,'Justerad allokering'!$B$2:$AG$462,MATCH(O$2,'Justerad allokering'!$B$2:$AF$2,0),FALSE))</f>
        <v>0</v>
      </c>
      <c r="P135" s="28">
        <f>IF(ISERROR(1/VLOOKUP($B135,'Justerad allokering'!$B$2:$AG$462,MATCH(P$2,'Justerad allokering'!$B$2:$AF$2,0),FALSE)),VLOOKUP($B135,'Allokerad kvv'!$B$2:$AV$468,MATCH(P$2,'Allokerad kvv'!$B$2:$AV$2,0),FALSE),VLOOKUP($B135,'Justerad allokering'!$B$2:$AG$462,MATCH(P$2,'Justerad allokering'!$B$2:$AF$2,0),FALSE))</f>
        <v>0</v>
      </c>
      <c r="Q135" s="28">
        <f>IF(ISERROR(1/VLOOKUP($B135,'Justerad allokering'!$B$2:$AG$462,MATCH(Q$2,'Justerad allokering'!$B$2:$AF$2,0),FALSE)),VLOOKUP($B135,'Allokerad kvv'!$B$2:$AV$468,MATCH(Q$2,'Allokerad kvv'!$B$2:$AV$2,0),FALSE),VLOOKUP($B135,'Justerad allokering'!$B$2:$AG$462,MATCH(Q$2,'Justerad allokering'!$B$2:$AF$2,0),FALSE))</f>
        <v>0</v>
      </c>
      <c r="R135" s="28">
        <f>IF(ISERROR(1/VLOOKUP($B135,'Justerad allokering'!$B$2:$AG$462,MATCH(R$2,'Justerad allokering'!$B$2:$AF$2,0),FALSE)),VLOOKUP($B135,'Allokerad kvv'!$B$2:$AV$468,MATCH(R$2,'Allokerad kvv'!$B$2:$AV$2,0),FALSE),VLOOKUP($B135,'Justerad allokering'!$B$2:$AG$462,MATCH(R$2,'Justerad allokering'!$B$2:$AF$2,0),FALSE))</f>
        <v>0</v>
      </c>
      <c r="S135" s="28">
        <f>IF(ISERROR(1/VLOOKUP($B135,'Justerad allokering'!$B$2:$AG$462,MATCH(S$2,'Justerad allokering'!$B$2:$AF$2,0),FALSE)),VLOOKUP($B135,'Allokerad kvv'!$B$2:$AV$468,MATCH(S$2,'Allokerad kvv'!$B$2:$AV$2,0),FALSE),VLOOKUP($B135,'Justerad allokering'!$B$2:$AG$462,MATCH(S$2,'Justerad allokering'!$B$2:$AF$2,0),FALSE))</f>
        <v>0</v>
      </c>
      <c r="T135" s="28">
        <f>IF(ISERROR(1/VLOOKUP($B135,'Justerad allokering'!$B$2:$AG$462,MATCH(T$2,'Justerad allokering'!$B$2:$AF$2,0),FALSE)),VLOOKUP($B135,'Allokerad kvv'!$B$2:$AV$468,MATCH(T$2,'Allokerad kvv'!$B$2:$AV$2,0),FALSE),VLOOKUP($B135,'Justerad allokering'!$B$2:$AG$462,MATCH(T$2,'Justerad allokering'!$B$2:$AF$2,0),FALSE))</f>
        <v>0</v>
      </c>
      <c r="U135" s="28">
        <f>IF(ISERROR(1/VLOOKUP($B135,'Justerad allokering'!$B$2:$AG$462,MATCH(U$2,'Justerad allokering'!$B$2:$AF$2,0),FALSE)),VLOOKUP($B135,'Allokerad kvv'!$B$2:$AV$468,MATCH(U$2,'Allokerad kvv'!$B$2:$AV$2,0),FALSE),VLOOKUP($B135,'Justerad allokering'!$B$2:$AG$462,MATCH(U$2,'Justerad allokering'!$B$2:$AF$2,0),FALSE))</f>
        <v>0</v>
      </c>
      <c r="V135" s="28">
        <f>IF(ISERROR(1/VLOOKUP($B135,'Justerad allokering'!$B$2:$AG$462,MATCH(V$2,'Justerad allokering'!$B$2:$AF$2,0),FALSE)),VLOOKUP($B135,'Allokerad kvv'!$B$2:$AV$468,MATCH(V$2,'Allokerad kvv'!$B$2:$AV$2,0),FALSE),VLOOKUP($B135,'Justerad allokering'!$B$2:$AG$462,MATCH(V$2,'Justerad allokering'!$B$2:$AF$2,0),FALSE))</f>
        <v>0</v>
      </c>
      <c r="W135" s="28">
        <f>IF(ISERROR(1/VLOOKUP($B135,'Justerad allokering'!$B$2:$AG$462,MATCH(W$2,'Justerad allokering'!$B$2:$AF$2,0),FALSE)),VLOOKUP($B135,'Allokerad kvv'!$B$2:$AV$468,MATCH(W$2,'Allokerad kvv'!$B$2:$AV$2,0),FALSE),VLOOKUP($B135,'Justerad allokering'!$B$2:$AG$462,MATCH(W$2,'Justerad allokering'!$B$2:$AF$2,0),FALSE))</f>
        <v>0</v>
      </c>
      <c r="X135" s="28">
        <f>IF(ISERROR(1/VLOOKUP($B135,'Justerad allokering'!$B$2:$AG$462,MATCH(X$2,'Justerad allokering'!$B$2:$AF$2,0),FALSE)),VLOOKUP($B135,'Allokerad kvv'!$B$2:$AV$468,MATCH(X$2,'Allokerad kvv'!$B$2:$AV$2,0),FALSE),VLOOKUP($B135,'Justerad allokering'!$B$2:$AG$462,MATCH(X$2,'Justerad allokering'!$B$2:$AF$2,0),FALSE))</f>
        <v>0</v>
      </c>
      <c r="Y135" s="28">
        <f>IF(ISERROR(1/VLOOKUP($B135,'Justerad allokering'!$B$2:$AG$462,MATCH(Y$2,'Justerad allokering'!$B$2:$AF$2,0),FALSE)),VLOOKUP($B135,'Allokerad kvv'!$B$2:$AV$468,MATCH(Y$2,'Allokerad kvv'!$B$2:$AV$2,0),FALSE),VLOOKUP($B135,'Justerad allokering'!$B$2:$AG$462,MATCH(Y$2,'Justerad allokering'!$B$2:$AF$2,0),FALSE))</f>
        <v>0</v>
      </c>
      <c r="Z135" s="28">
        <f>IF(ISERROR(1/VLOOKUP($B135,'Justerad allokering'!$B$2:$AG$462,MATCH(Z$2,'Justerad allokering'!$B$2:$AF$2,0),FALSE)),VLOOKUP($B135,'Allokerad kvv'!$B$2:$AV$468,MATCH(Z$2,'Allokerad kvv'!$B$2:$AV$2,0),FALSE),VLOOKUP($B135,'Justerad allokering'!$B$2:$AG$462,MATCH(Z$2,'Justerad allokering'!$B$2:$AF$2,0),FALSE))</f>
        <v>0</v>
      </c>
      <c r="AA135" s="28"/>
      <c r="AB135" s="28"/>
      <c r="AE135">
        <f t="shared" si="6"/>
        <v>0</v>
      </c>
      <c r="AG135">
        <f t="shared" si="7"/>
        <v>0</v>
      </c>
      <c r="AH135">
        <f t="shared" si="8"/>
        <v>0</v>
      </c>
      <c r="AI135" s="55" t="str">
        <f>IF(AH135=0,"",AH135/VLOOKUP(B135,Kraftvärmeprod!$B$1:$BC$480,MATCH("Summa tillförd energi exklusive rökgaskondensering",Kraftvärmeprod!$B$1:$BC$1,0),FALSE))</f>
        <v/>
      </c>
    </row>
    <row r="136" spans="1:35" x14ac:dyDescent="0.25">
      <c r="A136" s="28" t="s">
        <v>171</v>
      </c>
      <c r="B136" s="28" t="s">
        <v>173</v>
      </c>
      <c r="C136" s="28">
        <f>IF(ISERROR(1/VLOOKUP($B136,'Justerad allokering'!$B$2:$AG$462,MATCH(C$2,'Justerad allokering'!$B$2:$AF$2,0),FALSE)),VLOOKUP($B136,'Allokerad kvv'!$B$2:$AV$468,MATCH(C$2,'Allokerad kvv'!$B$2:$AV$2,0),FALSE),VLOOKUP($B136,'Justerad allokering'!$B$2:$AG$462,MATCH(C$2,'Justerad allokering'!$B$2:$AF$2,0),FALSE))</f>
        <v>0</v>
      </c>
      <c r="D136" s="28">
        <f>IF(ISERROR(1/VLOOKUP($B136,'Justerad allokering'!$B$2:$AG$462,MATCH(D$2,'Justerad allokering'!$B$2:$AF$2,0),FALSE)),VLOOKUP($B136,'Allokerad kvv'!$B$2:$AV$468,MATCH(D$2,'Allokerad kvv'!$B$2:$AV$2,0),FALSE),VLOOKUP($B136,'Justerad allokering'!$B$2:$AG$462,MATCH(D$2,'Justerad allokering'!$B$2:$AF$2,0),FALSE))</f>
        <v>0</v>
      </c>
      <c r="E136" s="28">
        <f>IF(ISERROR(1/VLOOKUP($B136,'Justerad allokering'!$B$2:$AG$462,MATCH(E$2,'Justerad allokering'!$B$2:$AF$2,0),FALSE)),VLOOKUP($B136,'Allokerad kvv'!$B$2:$AV$468,MATCH(E$2,'Allokerad kvv'!$B$2:$AV$2,0),FALSE),VLOOKUP($B136,'Justerad allokering'!$B$2:$AG$462,MATCH(E$2,'Justerad allokering'!$B$2:$AF$2,0),FALSE))</f>
        <v>0</v>
      </c>
      <c r="F136" s="28">
        <f>IF(ISERROR(1/VLOOKUP($B136,'Justerad allokering'!$B$2:$AG$462,MATCH(F$2,'Justerad allokering'!$B$2:$AF$2,0),FALSE)),VLOOKUP($B136,'Allokerad kvv'!$B$2:$AV$468,MATCH(F$2,'Allokerad kvv'!$B$2:$AV$2,0),FALSE),VLOOKUP($B136,'Justerad allokering'!$B$2:$AG$462,MATCH(F$2,'Justerad allokering'!$B$2:$AF$2,0),FALSE))</f>
        <v>0</v>
      </c>
      <c r="G136" s="28">
        <f>IF(ISERROR(1/VLOOKUP($B136,'Justerad allokering'!$B$2:$AG$462,MATCH(G$2,'Justerad allokering'!$B$2:$AF$2,0),FALSE)),VLOOKUP($B136,'Allokerad kvv'!$B$2:$AV$468,MATCH(G$2,'Allokerad kvv'!$B$2:$AV$2,0),FALSE),VLOOKUP($B136,'Justerad allokering'!$B$2:$AG$462,MATCH(G$2,'Justerad allokering'!$B$2:$AF$2,0),FALSE))</f>
        <v>0</v>
      </c>
      <c r="H136" s="28">
        <f>IF(ISERROR(1/VLOOKUP($B136,'Justerad allokering'!$B$2:$AG$462,MATCH(H$2,'Justerad allokering'!$B$2:$AF$2,0),FALSE)),VLOOKUP($B136,'Allokerad kvv'!$B$2:$AV$468,MATCH(H$2,'Allokerad kvv'!$B$2:$AV$2,0),FALSE),VLOOKUP($B136,'Justerad allokering'!$B$2:$AG$462,MATCH(H$2,'Justerad allokering'!$B$2:$AF$2,0),FALSE))</f>
        <v>0</v>
      </c>
      <c r="I136" s="28">
        <f>IF(ISERROR(1/VLOOKUP($B136,'Justerad allokering'!$B$2:$AG$462,MATCH(I$2,'Justerad allokering'!$B$2:$AF$2,0),FALSE)),VLOOKUP($B136,'Allokerad kvv'!$B$2:$AV$468,MATCH(I$2,'Allokerad kvv'!$B$2:$AV$2,0),FALSE),VLOOKUP($B136,'Justerad allokering'!$B$2:$AG$462,MATCH(I$2,'Justerad allokering'!$B$2:$AF$2,0),FALSE))</f>
        <v>0</v>
      </c>
      <c r="J136" s="28">
        <f>IF(ISERROR(1/VLOOKUP($B136,'Justerad allokering'!$B$2:$AG$462,MATCH(J$2,'Justerad allokering'!$B$2:$AF$2,0),FALSE)),VLOOKUP($B136,'Allokerad kvv'!$B$2:$AV$468,MATCH(J$2,'Allokerad kvv'!$B$2:$AV$2,0),FALSE),VLOOKUP($B136,'Justerad allokering'!$B$2:$AG$462,MATCH(J$2,'Justerad allokering'!$B$2:$AF$2,0),FALSE))</f>
        <v>0</v>
      </c>
      <c r="K136" s="28">
        <f>IF(ISERROR(1/VLOOKUP($B136,'Justerad allokering'!$B$2:$AG$462,MATCH(K$2,'Justerad allokering'!$B$2:$AF$2,0),FALSE)),VLOOKUP($B136,'Allokerad kvv'!$B$2:$AV$468,MATCH(K$2,'Allokerad kvv'!$B$2:$AV$2,0),FALSE),VLOOKUP($B136,'Justerad allokering'!$B$2:$AG$462,MATCH(K$2,'Justerad allokering'!$B$2:$AF$2,0),FALSE))</f>
        <v>0</v>
      </c>
      <c r="L136" s="28">
        <f>IF(ISERROR(1/VLOOKUP($B136,'Justerad allokering'!$B$2:$AG$462,MATCH(L$2,'Justerad allokering'!$B$2:$AF$2,0),FALSE)),VLOOKUP($B136,'Allokerad kvv'!$B$2:$AV$468,MATCH(L$2,'Allokerad kvv'!$B$2:$AV$2,0),FALSE),VLOOKUP($B136,'Justerad allokering'!$B$2:$AG$462,MATCH(L$2,'Justerad allokering'!$B$2:$AF$2,0),FALSE))</f>
        <v>0</v>
      </c>
      <c r="M136" s="28">
        <f>IF(ISERROR(1/VLOOKUP($B136,'Justerad allokering'!$B$2:$AG$462,MATCH(M$2,'Justerad allokering'!$B$2:$AF$2,0),FALSE)),VLOOKUP($B136,'Allokerad kvv'!$B$2:$AV$468,MATCH(M$2,'Allokerad kvv'!$B$2:$AV$2,0),FALSE),VLOOKUP($B136,'Justerad allokering'!$B$2:$AG$462,MATCH(M$2,'Justerad allokering'!$B$2:$AF$2,0),FALSE))</f>
        <v>0</v>
      </c>
      <c r="N136" s="28">
        <f>IF(ISERROR(1/VLOOKUP($B136,'Justerad allokering'!$B$2:$AG$462,MATCH(N$2,'Justerad allokering'!$B$2:$AF$2,0),FALSE)),VLOOKUP($B136,'Allokerad kvv'!$B$2:$AV$468,MATCH(N$2,'Allokerad kvv'!$B$2:$AV$2,0),FALSE),VLOOKUP($B136,'Justerad allokering'!$B$2:$AG$462,MATCH(N$2,'Justerad allokering'!$B$2:$AF$2,0),FALSE))</f>
        <v>0</v>
      </c>
      <c r="O136" s="28">
        <f>IF(ISERROR(1/VLOOKUP($B136,'Justerad allokering'!$B$2:$AG$462,MATCH(O$2,'Justerad allokering'!$B$2:$AF$2,0),FALSE)),VLOOKUP($B136,'Allokerad kvv'!$B$2:$AV$468,MATCH(O$2,'Allokerad kvv'!$B$2:$AV$2,0),FALSE),VLOOKUP($B136,'Justerad allokering'!$B$2:$AG$462,MATCH(O$2,'Justerad allokering'!$B$2:$AF$2,0),FALSE))</f>
        <v>0</v>
      </c>
      <c r="P136" s="28">
        <f>IF(ISERROR(1/VLOOKUP($B136,'Justerad allokering'!$B$2:$AG$462,MATCH(P$2,'Justerad allokering'!$B$2:$AF$2,0),FALSE)),VLOOKUP($B136,'Allokerad kvv'!$B$2:$AV$468,MATCH(P$2,'Allokerad kvv'!$B$2:$AV$2,0),FALSE),VLOOKUP($B136,'Justerad allokering'!$B$2:$AG$462,MATCH(P$2,'Justerad allokering'!$B$2:$AF$2,0),FALSE))</f>
        <v>0</v>
      </c>
      <c r="Q136" s="28">
        <f>IF(ISERROR(1/VLOOKUP($B136,'Justerad allokering'!$B$2:$AG$462,MATCH(Q$2,'Justerad allokering'!$B$2:$AF$2,0),FALSE)),VLOOKUP($B136,'Allokerad kvv'!$B$2:$AV$468,MATCH(Q$2,'Allokerad kvv'!$B$2:$AV$2,0),FALSE),VLOOKUP($B136,'Justerad allokering'!$B$2:$AG$462,MATCH(Q$2,'Justerad allokering'!$B$2:$AF$2,0),FALSE))</f>
        <v>0</v>
      </c>
      <c r="R136" s="28">
        <f>IF(ISERROR(1/VLOOKUP($B136,'Justerad allokering'!$B$2:$AG$462,MATCH(R$2,'Justerad allokering'!$B$2:$AF$2,0),FALSE)),VLOOKUP($B136,'Allokerad kvv'!$B$2:$AV$468,MATCH(R$2,'Allokerad kvv'!$B$2:$AV$2,0),FALSE),VLOOKUP($B136,'Justerad allokering'!$B$2:$AG$462,MATCH(R$2,'Justerad allokering'!$B$2:$AF$2,0),FALSE))</f>
        <v>0</v>
      </c>
      <c r="S136" s="28">
        <f>IF(ISERROR(1/VLOOKUP($B136,'Justerad allokering'!$B$2:$AG$462,MATCH(S$2,'Justerad allokering'!$B$2:$AF$2,0),FALSE)),VLOOKUP($B136,'Allokerad kvv'!$B$2:$AV$468,MATCH(S$2,'Allokerad kvv'!$B$2:$AV$2,0),FALSE),VLOOKUP($B136,'Justerad allokering'!$B$2:$AG$462,MATCH(S$2,'Justerad allokering'!$B$2:$AF$2,0),FALSE))</f>
        <v>0</v>
      </c>
      <c r="T136" s="28">
        <f>IF(ISERROR(1/VLOOKUP($B136,'Justerad allokering'!$B$2:$AG$462,MATCH(T$2,'Justerad allokering'!$B$2:$AF$2,0),FALSE)),VLOOKUP($B136,'Allokerad kvv'!$B$2:$AV$468,MATCH(T$2,'Allokerad kvv'!$B$2:$AV$2,0),FALSE),VLOOKUP($B136,'Justerad allokering'!$B$2:$AG$462,MATCH(T$2,'Justerad allokering'!$B$2:$AF$2,0),FALSE))</f>
        <v>0</v>
      </c>
      <c r="U136" s="28">
        <f>IF(ISERROR(1/VLOOKUP($B136,'Justerad allokering'!$B$2:$AG$462,MATCH(U$2,'Justerad allokering'!$B$2:$AF$2,0),FALSE)),VLOOKUP($B136,'Allokerad kvv'!$B$2:$AV$468,MATCH(U$2,'Allokerad kvv'!$B$2:$AV$2,0),FALSE),VLOOKUP($B136,'Justerad allokering'!$B$2:$AG$462,MATCH(U$2,'Justerad allokering'!$B$2:$AF$2,0),FALSE))</f>
        <v>0</v>
      </c>
      <c r="V136" s="28">
        <f>IF(ISERROR(1/VLOOKUP($B136,'Justerad allokering'!$B$2:$AG$462,MATCH(V$2,'Justerad allokering'!$B$2:$AF$2,0),FALSE)),VLOOKUP($B136,'Allokerad kvv'!$B$2:$AV$468,MATCH(V$2,'Allokerad kvv'!$B$2:$AV$2,0),FALSE),VLOOKUP($B136,'Justerad allokering'!$B$2:$AG$462,MATCH(V$2,'Justerad allokering'!$B$2:$AF$2,0),FALSE))</f>
        <v>0</v>
      </c>
      <c r="W136" s="28">
        <f>IF(ISERROR(1/VLOOKUP($B136,'Justerad allokering'!$B$2:$AG$462,MATCH(W$2,'Justerad allokering'!$B$2:$AF$2,0),FALSE)),VLOOKUP($B136,'Allokerad kvv'!$B$2:$AV$468,MATCH(W$2,'Allokerad kvv'!$B$2:$AV$2,0),FALSE),VLOOKUP($B136,'Justerad allokering'!$B$2:$AG$462,MATCH(W$2,'Justerad allokering'!$B$2:$AF$2,0),FALSE))</f>
        <v>0</v>
      </c>
      <c r="X136" s="28">
        <f>IF(ISERROR(1/VLOOKUP($B136,'Justerad allokering'!$B$2:$AG$462,MATCH(X$2,'Justerad allokering'!$B$2:$AF$2,0),FALSE)),VLOOKUP($B136,'Allokerad kvv'!$B$2:$AV$468,MATCH(X$2,'Allokerad kvv'!$B$2:$AV$2,0),FALSE),VLOOKUP($B136,'Justerad allokering'!$B$2:$AG$462,MATCH(X$2,'Justerad allokering'!$B$2:$AF$2,0),FALSE))</f>
        <v>0</v>
      </c>
      <c r="Y136" s="28">
        <f>IF(ISERROR(1/VLOOKUP($B136,'Justerad allokering'!$B$2:$AG$462,MATCH(Y$2,'Justerad allokering'!$B$2:$AF$2,0),FALSE)),VLOOKUP($B136,'Allokerad kvv'!$B$2:$AV$468,MATCH(Y$2,'Allokerad kvv'!$B$2:$AV$2,0),FALSE),VLOOKUP($B136,'Justerad allokering'!$B$2:$AG$462,MATCH(Y$2,'Justerad allokering'!$B$2:$AF$2,0),FALSE))</f>
        <v>0</v>
      </c>
      <c r="Z136" s="28">
        <f>IF(ISERROR(1/VLOOKUP($B136,'Justerad allokering'!$B$2:$AG$462,MATCH(Z$2,'Justerad allokering'!$B$2:$AF$2,0),FALSE)),VLOOKUP($B136,'Allokerad kvv'!$B$2:$AV$468,MATCH(Z$2,'Allokerad kvv'!$B$2:$AV$2,0),FALSE),VLOOKUP($B136,'Justerad allokering'!$B$2:$AG$462,MATCH(Z$2,'Justerad allokering'!$B$2:$AF$2,0),FALSE))</f>
        <v>0</v>
      </c>
      <c r="AA136" s="28"/>
      <c r="AB136" s="28"/>
      <c r="AE136">
        <f t="shared" si="6"/>
        <v>0</v>
      </c>
      <c r="AG136">
        <f t="shared" si="7"/>
        <v>0</v>
      </c>
      <c r="AH136">
        <f t="shared" si="8"/>
        <v>0</v>
      </c>
      <c r="AI136" s="55" t="str">
        <f>IF(AH136=0,"",AH136/VLOOKUP(B136,Kraftvärmeprod!$B$1:$BC$480,MATCH("Summa tillförd energi exklusive rökgaskondensering",Kraftvärmeprod!$B$1:$BC$1,0),FALSE))</f>
        <v/>
      </c>
    </row>
    <row r="137" spans="1:35" x14ac:dyDescent="0.25">
      <c r="A137" s="28" t="s">
        <v>171</v>
      </c>
      <c r="B137" s="28" t="s">
        <v>174</v>
      </c>
      <c r="C137" s="28">
        <f>IF(ISERROR(1/VLOOKUP($B137,'Justerad allokering'!$B$2:$AG$462,MATCH(C$2,'Justerad allokering'!$B$2:$AF$2,0),FALSE)),VLOOKUP($B137,'Allokerad kvv'!$B$2:$AV$468,MATCH(C$2,'Allokerad kvv'!$B$2:$AV$2,0),FALSE),VLOOKUP($B137,'Justerad allokering'!$B$2:$AG$462,MATCH(C$2,'Justerad allokering'!$B$2:$AF$2,0),FALSE))</f>
        <v>0</v>
      </c>
      <c r="D137" s="28">
        <f>IF(ISERROR(1/VLOOKUP($B137,'Justerad allokering'!$B$2:$AG$462,MATCH(D$2,'Justerad allokering'!$B$2:$AF$2,0),FALSE)),VLOOKUP($B137,'Allokerad kvv'!$B$2:$AV$468,MATCH(D$2,'Allokerad kvv'!$B$2:$AV$2,0),FALSE),VLOOKUP($B137,'Justerad allokering'!$B$2:$AG$462,MATCH(D$2,'Justerad allokering'!$B$2:$AF$2,0),FALSE))</f>
        <v>0</v>
      </c>
      <c r="E137" s="28">
        <f>IF(ISERROR(1/VLOOKUP($B137,'Justerad allokering'!$B$2:$AG$462,MATCH(E$2,'Justerad allokering'!$B$2:$AF$2,0),FALSE)),VLOOKUP($B137,'Allokerad kvv'!$B$2:$AV$468,MATCH(E$2,'Allokerad kvv'!$B$2:$AV$2,0),FALSE),VLOOKUP($B137,'Justerad allokering'!$B$2:$AG$462,MATCH(E$2,'Justerad allokering'!$B$2:$AF$2,0),FALSE))</f>
        <v>0</v>
      </c>
      <c r="F137" s="28">
        <f>IF(ISERROR(1/VLOOKUP($B137,'Justerad allokering'!$B$2:$AG$462,MATCH(F$2,'Justerad allokering'!$B$2:$AF$2,0),FALSE)),VLOOKUP($B137,'Allokerad kvv'!$B$2:$AV$468,MATCH(F$2,'Allokerad kvv'!$B$2:$AV$2,0),FALSE),VLOOKUP($B137,'Justerad allokering'!$B$2:$AG$462,MATCH(F$2,'Justerad allokering'!$B$2:$AF$2,0),FALSE))</f>
        <v>0</v>
      </c>
      <c r="G137" s="28">
        <f>IF(ISERROR(1/VLOOKUP($B137,'Justerad allokering'!$B$2:$AG$462,MATCH(G$2,'Justerad allokering'!$B$2:$AF$2,0),FALSE)),VLOOKUP($B137,'Allokerad kvv'!$B$2:$AV$468,MATCH(G$2,'Allokerad kvv'!$B$2:$AV$2,0),FALSE),VLOOKUP($B137,'Justerad allokering'!$B$2:$AG$462,MATCH(G$2,'Justerad allokering'!$B$2:$AF$2,0),FALSE))</f>
        <v>0</v>
      </c>
      <c r="H137" s="28">
        <f>IF(ISERROR(1/VLOOKUP($B137,'Justerad allokering'!$B$2:$AG$462,MATCH(H$2,'Justerad allokering'!$B$2:$AF$2,0),FALSE)),VLOOKUP($B137,'Allokerad kvv'!$B$2:$AV$468,MATCH(H$2,'Allokerad kvv'!$B$2:$AV$2,0),FALSE),VLOOKUP($B137,'Justerad allokering'!$B$2:$AG$462,MATCH(H$2,'Justerad allokering'!$B$2:$AF$2,0),FALSE))</f>
        <v>0</v>
      </c>
      <c r="I137" s="28">
        <f>IF(ISERROR(1/VLOOKUP($B137,'Justerad allokering'!$B$2:$AG$462,MATCH(I$2,'Justerad allokering'!$B$2:$AF$2,0),FALSE)),VLOOKUP($B137,'Allokerad kvv'!$B$2:$AV$468,MATCH(I$2,'Allokerad kvv'!$B$2:$AV$2,0),FALSE),VLOOKUP($B137,'Justerad allokering'!$B$2:$AG$462,MATCH(I$2,'Justerad allokering'!$B$2:$AF$2,0),FALSE))</f>
        <v>0</v>
      </c>
      <c r="J137" s="28">
        <f>IF(ISERROR(1/VLOOKUP($B137,'Justerad allokering'!$B$2:$AG$462,MATCH(J$2,'Justerad allokering'!$B$2:$AF$2,0),FALSE)),VLOOKUP($B137,'Allokerad kvv'!$B$2:$AV$468,MATCH(J$2,'Allokerad kvv'!$B$2:$AV$2,0),FALSE),VLOOKUP($B137,'Justerad allokering'!$B$2:$AG$462,MATCH(J$2,'Justerad allokering'!$B$2:$AF$2,0),FALSE))</f>
        <v>0</v>
      </c>
      <c r="K137" s="28">
        <f>IF(ISERROR(1/VLOOKUP($B137,'Justerad allokering'!$B$2:$AG$462,MATCH(K$2,'Justerad allokering'!$B$2:$AF$2,0),FALSE)),VLOOKUP($B137,'Allokerad kvv'!$B$2:$AV$468,MATCH(K$2,'Allokerad kvv'!$B$2:$AV$2,0),FALSE),VLOOKUP($B137,'Justerad allokering'!$B$2:$AG$462,MATCH(K$2,'Justerad allokering'!$B$2:$AF$2,0),FALSE))</f>
        <v>0</v>
      </c>
      <c r="L137" s="28">
        <f>IF(ISERROR(1/VLOOKUP($B137,'Justerad allokering'!$B$2:$AG$462,MATCH(L$2,'Justerad allokering'!$B$2:$AF$2,0),FALSE)),VLOOKUP($B137,'Allokerad kvv'!$B$2:$AV$468,MATCH(L$2,'Allokerad kvv'!$B$2:$AV$2,0),FALSE),VLOOKUP($B137,'Justerad allokering'!$B$2:$AG$462,MATCH(L$2,'Justerad allokering'!$B$2:$AF$2,0),FALSE))</f>
        <v>0</v>
      </c>
      <c r="M137" s="28">
        <f>IF(ISERROR(1/VLOOKUP($B137,'Justerad allokering'!$B$2:$AG$462,MATCH(M$2,'Justerad allokering'!$B$2:$AF$2,0),FALSE)),VLOOKUP($B137,'Allokerad kvv'!$B$2:$AV$468,MATCH(M$2,'Allokerad kvv'!$B$2:$AV$2,0),FALSE),VLOOKUP($B137,'Justerad allokering'!$B$2:$AG$462,MATCH(M$2,'Justerad allokering'!$B$2:$AF$2,0),FALSE))</f>
        <v>0</v>
      </c>
      <c r="N137" s="28">
        <f>IF(ISERROR(1/VLOOKUP($B137,'Justerad allokering'!$B$2:$AG$462,MATCH(N$2,'Justerad allokering'!$B$2:$AF$2,0),FALSE)),VLOOKUP($B137,'Allokerad kvv'!$B$2:$AV$468,MATCH(N$2,'Allokerad kvv'!$B$2:$AV$2,0),FALSE),VLOOKUP($B137,'Justerad allokering'!$B$2:$AG$462,MATCH(N$2,'Justerad allokering'!$B$2:$AF$2,0),FALSE))</f>
        <v>0</v>
      </c>
      <c r="O137" s="28">
        <f>IF(ISERROR(1/VLOOKUP($B137,'Justerad allokering'!$B$2:$AG$462,MATCH(O$2,'Justerad allokering'!$B$2:$AF$2,0),FALSE)),VLOOKUP($B137,'Allokerad kvv'!$B$2:$AV$468,MATCH(O$2,'Allokerad kvv'!$B$2:$AV$2,0),FALSE),VLOOKUP($B137,'Justerad allokering'!$B$2:$AG$462,MATCH(O$2,'Justerad allokering'!$B$2:$AF$2,0),FALSE))</f>
        <v>0</v>
      </c>
      <c r="P137" s="28">
        <f>IF(ISERROR(1/VLOOKUP($B137,'Justerad allokering'!$B$2:$AG$462,MATCH(P$2,'Justerad allokering'!$B$2:$AF$2,0),FALSE)),VLOOKUP($B137,'Allokerad kvv'!$B$2:$AV$468,MATCH(P$2,'Allokerad kvv'!$B$2:$AV$2,0),FALSE),VLOOKUP($B137,'Justerad allokering'!$B$2:$AG$462,MATCH(P$2,'Justerad allokering'!$B$2:$AF$2,0),FALSE))</f>
        <v>0</v>
      </c>
      <c r="Q137" s="28">
        <f>IF(ISERROR(1/VLOOKUP($B137,'Justerad allokering'!$B$2:$AG$462,MATCH(Q$2,'Justerad allokering'!$B$2:$AF$2,0),FALSE)),VLOOKUP($B137,'Allokerad kvv'!$B$2:$AV$468,MATCH(Q$2,'Allokerad kvv'!$B$2:$AV$2,0),FALSE),VLOOKUP($B137,'Justerad allokering'!$B$2:$AG$462,MATCH(Q$2,'Justerad allokering'!$B$2:$AF$2,0),FALSE))</f>
        <v>0</v>
      </c>
      <c r="R137" s="28">
        <f>IF(ISERROR(1/VLOOKUP($B137,'Justerad allokering'!$B$2:$AG$462,MATCH(R$2,'Justerad allokering'!$B$2:$AF$2,0),FALSE)),VLOOKUP($B137,'Allokerad kvv'!$B$2:$AV$468,MATCH(R$2,'Allokerad kvv'!$B$2:$AV$2,0),FALSE),VLOOKUP($B137,'Justerad allokering'!$B$2:$AG$462,MATCH(R$2,'Justerad allokering'!$B$2:$AF$2,0),FALSE))</f>
        <v>0</v>
      </c>
      <c r="S137" s="28">
        <f>IF(ISERROR(1/VLOOKUP($B137,'Justerad allokering'!$B$2:$AG$462,MATCH(S$2,'Justerad allokering'!$B$2:$AF$2,0),FALSE)),VLOOKUP($B137,'Allokerad kvv'!$B$2:$AV$468,MATCH(S$2,'Allokerad kvv'!$B$2:$AV$2,0),FALSE),VLOOKUP($B137,'Justerad allokering'!$B$2:$AG$462,MATCH(S$2,'Justerad allokering'!$B$2:$AF$2,0),FALSE))</f>
        <v>0</v>
      </c>
      <c r="T137" s="28">
        <f>IF(ISERROR(1/VLOOKUP($B137,'Justerad allokering'!$B$2:$AG$462,MATCH(T$2,'Justerad allokering'!$B$2:$AF$2,0),FALSE)),VLOOKUP($B137,'Allokerad kvv'!$B$2:$AV$468,MATCH(T$2,'Allokerad kvv'!$B$2:$AV$2,0),FALSE),VLOOKUP($B137,'Justerad allokering'!$B$2:$AG$462,MATCH(T$2,'Justerad allokering'!$B$2:$AF$2,0),FALSE))</f>
        <v>0</v>
      </c>
      <c r="U137" s="28">
        <f>IF(ISERROR(1/VLOOKUP($B137,'Justerad allokering'!$B$2:$AG$462,MATCH(U$2,'Justerad allokering'!$B$2:$AF$2,0),FALSE)),VLOOKUP($B137,'Allokerad kvv'!$B$2:$AV$468,MATCH(U$2,'Allokerad kvv'!$B$2:$AV$2,0),FALSE),VLOOKUP($B137,'Justerad allokering'!$B$2:$AG$462,MATCH(U$2,'Justerad allokering'!$B$2:$AF$2,0),FALSE))</f>
        <v>0</v>
      </c>
      <c r="V137" s="28">
        <f>IF(ISERROR(1/VLOOKUP($B137,'Justerad allokering'!$B$2:$AG$462,MATCH(V$2,'Justerad allokering'!$B$2:$AF$2,0),FALSE)),VLOOKUP($B137,'Allokerad kvv'!$B$2:$AV$468,MATCH(V$2,'Allokerad kvv'!$B$2:$AV$2,0),FALSE),VLOOKUP($B137,'Justerad allokering'!$B$2:$AG$462,MATCH(V$2,'Justerad allokering'!$B$2:$AF$2,0),FALSE))</f>
        <v>0</v>
      </c>
      <c r="W137" s="28">
        <f>IF(ISERROR(1/VLOOKUP($B137,'Justerad allokering'!$B$2:$AG$462,MATCH(W$2,'Justerad allokering'!$B$2:$AF$2,0),FALSE)),VLOOKUP($B137,'Allokerad kvv'!$B$2:$AV$468,MATCH(W$2,'Allokerad kvv'!$B$2:$AV$2,0),FALSE),VLOOKUP($B137,'Justerad allokering'!$B$2:$AG$462,MATCH(W$2,'Justerad allokering'!$B$2:$AF$2,0),FALSE))</f>
        <v>0</v>
      </c>
      <c r="X137" s="28">
        <f>IF(ISERROR(1/VLOOKUP($B137,'Justerad allokering'!$B$2:$AG$462,MATCH(X$2,'Justerad allokering'!$B$2:$AF$2,0),FALSE)),VLOOKUP($B137,'Allokerad kvv'!$B$2:$AV$468,MATCH(X$2,'Allokerad kvv'!$B$2:$AV$2,0),FALSE),VLOOKUP($B137,'Justerad allokering'!$B$2:$AG$462,MATCH(X$2,'Justerad allokering'!$B$2:$AF$2,0),FALSE))</f>
        <v>0</v>
      </c>
      <c r="Y137" s="28">
        <f>IF(ISERROR(1/VLOOKUP($B137,'Justerad allokering'!$B$2:$AG$462,MATCH(Y$2,'Justerad allokering'!$B$2:$AF$2,0),FALSE)),VLOOKUP($B137,'Allokerad kvv'!$B$2:$AV$468,MATCH(Y$2,'Allokerad kvv'!$B$2:$AV$2,0),FALSE),VLOOKUP($B137,'Justerad allokering'!$B$2:$AG$462,MATCH(Y$2,'Justerad allokering'!$B$2:$AF$2,0),FALSE))</f>
        <v>0</v>
      </c>
      <c r="Z137" s="28">
        <f>IF(ISERROR(1/VLOOKUP($B137,'Justerad allokering'!$B$2:$AG$462,MATCH(Z$2,'Justerad allokering'!$B$2:$AF$2,0),FALSE)),VLOOKUP($B137,'Allokerad kvv'!$B$2:$AV$468,MATCH(Z$2,'Allokerad kvv'!$B$2:$AV$2,0),FALSE),VLOOKUP($B137,'Justerad allokering'!$B$2:$AG$462,MATCH(Z$2,'Justerad allokering'!$B$2:$AF$2,0),FALSE))</f>
        <v>0</v>
      </c>
      <c r="AA137" s="28"/>
      <c r="AB137" s="28"/>
      <c r="AE137">
        <f t="shared" si="6"/>
        <v>0</v>
      </c>
      <c r="AG137">
        <f t="shared" si="7"/>
        <v>0</v>
      </c>
      <c r="AH137">
        <f t="shared" si="8"/>
        <v>0</v>
      </c>
      <c r="AI137" s="55" t="str">
        <f>IF(AH137=0,"",AH137/VLOOKUP(B137,Kraftvärmeprod!$B$1:$BC$480,MATCH("Summa tillförd energi exklusive rökgaskondensering",Kraftvärmeprod!$B$1:$BC$1,0),FALSE))</f>
        <v/>
      </c>
    </row>
    <row r="138" spans="1:35" x14ac:dyDescent="0.25">
      <c r="A138" s="28" t="s">
        <v>175</v>
      </c>
      <c r="B138" s="28" t="s">
        <v>176</v>
      </c>
      <c r="C138" s="28">
        <f>IF(ISERROR(1/VLOOKUP($B138,'Justerad allokering'!$B$2:$AG$462,MATCH(C$2,'Justerad allokering'!$B$2:$AF$2,0),FALSE)),VLOOKUP($B138,'Allokerad kvv'!$B$2:$AV$468,MATCH(C$2,'Allokerad kvv'!$B$2:$AV$2,0),FALSE),VLOOKUP($B138,'Justerad allokering'!$B$2:$AG$462,MATCH(C$2,'Justerad allokering'!$B$2:$AF$2,0),FALSE))</f>
        <v>0</v>
      </c>
      <c r="D138" s="28">
        <f>IF(ISERROR(1/VLOOKUP($B138,'Justerad allokering'!$B$2:$AG$462,MATCH(D$2,'Justerad allokering'!$B$2:$AF$2,0),FALSE)),VLOOKUP($B138,'Allokerad kvv'!$B$2:$AV$468,MATCH(D$2,'Allokerad kvv'!$B$2:$AV$2,0),FALSE),VLOOKUP($B138,'Justerad allokering'!$B$2:$AG$462,MATCH(D$2,'Justerad allokering'!$B$2:$AF$2,0),FALSE))</f>
        <v>0</v>
      </c>
      <c r="E138" s="28">
        <f>IF(ISERROR(1/VLOOKUP($B138,'Justerad allokering'!$B$2:$AG$462,MATCH(E$2,'Justerad allokering'!$B$2:$AF$2,0),FALSE)),VLOOKUP($B138,'Allokerad kvv'!$B$2:$AV$468,MATCH(E$2,'Allokerad kvv'!$B$2:$AV$2,0),FALSE),VLOOKUP($B138,'Justerad allokering'!$B$2:$AG$462,MATCH(E$2,'Justerad allokering'!$B$2:$AF$2,0),FALSE))</f>
        <v>0</v>
      </c>
      <c r="F138" s="28">
        <f>IF(ISERROR(1/VLOOKUP($B138,'Justerad allokering'!$B$2:$AG$462,MATCH(F$2,'Justerad allokering'!$B$2:$AF$2,0),FALSE)),VLOOKUP($B138,'Allokerad kvv'!$B$2:$AV$468,MATCH(F$2,'Allokerad kvv'!$B$2:$AV$2,0),FALSE),VLOOKUP($B138,'Justerad allokering'!$B$2:$AG$462,MATCH(F$2,'Justerad allokering'!$B$2:$AF$2,0),FALSE))</f>
        <v>0</v>
      </c>
      <c r="G138" s="28">
        <f>IF(ISERROR(1/VLOOKUP($B138,'Justerad allokering'!$B$2:$AG$462,MATCH(G$2,'Justerad allokering'!$B$2:$AF$2,0),FALSE)),VLOOKUP($B138,'Allokerad kvv'!$B$2:$AV$468,MATCH(G$2,'Allokerad kvv'!$B$2:$AV$2,0),FALSE),VLOOKUP($B138,'Justerad allokering'!$B$2:$AG$462,MATCH(G$2,'Justerad allokering'!$B$2:$AF$2,0),FALSE))</f>
        <v>0</v>
      </c>
      <c r="H138" s="28">
        <f>IF(ISERROR(1/VLOOKUP($B138,'Justerad allokering'!$B$2:$AG$462,MATCH(H$2,'Justerad allokering'!$B$2:$AF$2,0),FALSE)),VLOOKUP($B138,'Allokerad kvv'!$B$2:$AV$468,MATCH(H$2,'Allokerad kvv'!$B$2:$AV$2,0),FALSE),VLOOKUP($B138,'Justerad allokering'!$B$2:$AG$462,MATCH(H$2,'Justerad allokering'!$B$2:$AF$2,0),FALSE))</f>
        <v>0</v>
      </c>
      <c r="I138" s="28">
        <f>IF(ISERROR(1/VLOOKUP($B138,'Justerad allokering'!$B$2:$AG$462,MATCH(I$2,'Justerad allokering'!$B$2:$AF$2,0),FALSE)),VLOOKUP($B138,'Allokerad kvv'!$B$2:$AV$468,MATCH(I$2,'Allokerad kvv'!$B$2:$AV$2,0),FALSE),VLOOKUP($B138,'Justerad allokering'!$B$2:$AG$462,MATCH(I$2,'Justerad allokering'!$B$2:$AF$2,0),FALSE))</f>
        <v>0</v>
      </c>
      <c r="J138" s="28">
        <f>IF(ISERROR(1/VLOOKUP($B138,'Justerad allokering'!$B$2:$AG$462,MATCH(J$2,'Justerad allokering'!$B$2:$AF$2,0),FALSE)),VLOOKUP($B138,'Allokerad kvv'!$B$2:$AV$468,MATCH(J$2,'Allokerad kvv'!$B$2:$AV$2,0),FALSE),VLOOKUP($B138,'Justerad allokering'!$B$2:$AG$462,MATCH(J$2,'Justerad allokering'!$B$2:$AF$2,0),FALSE))</f>
        <v>0</v>
      </c>
      <c r="K138" s="28">
        <f>IF(ISERROR(1/VLOOKUP($B138,'Justerad allokering'!$B$2:$AG$462,MATCH(K$2,'Justerad allokering'!$B$2:$AF$2,0),FALSE)),VLOOKUP($B138,'Allokerad kvv'!$B$2:$AV$468,MATCH(K$2,'Allokerad kvv'!$B$2:$AV$2,0),FALSE),VLOOKUP($B138,'Justerad allokering'!$B$2:$AG$462,MATCH(K$2,'Justerad allokering'!$B$2:$AF$2,0),FALSE))</f>
        <v>0</v>
      </c>
      <c r="L138" s="28">
        <f>IF(ISERROR(1/VLOOKUP($B138,'Justerad allokering'!$B$2:$AG$462,MATCH(L$2,'Justerad allokering'!$B$2:$AF$2,0),FALSE)),VLOOKUP($B138,'Allokerad kvv'!$B$2:$AV$468,MATCH(L$2,'Allokerad kvv'!$B$2:$AV$2,0),FALSE),VLOOKUP($B138,'Justerad allokering'!$B$2:$AG$462,MATCH(L$2,'Justerad allokering'!$B$2:$AF$2,0),FALSE))</f>
        <v>0</v>
      </c>
      <c r="M138" s="28">
        <f>IF(ISERROR(1/VLOOKUP($B138,'Justerad allokering'!$B$2:$AG$462,MATCH(M$2,'Justerad allokering'!$B$2:$AF$2,0),FALSE)),VLOOKUP($B138,'Allokerad kvv'!$B$2:$AV$468,MATCH(M$2,'Allokerad kvv'!$B$2:$AV$2,0),FALSE),VLOOKUP($B138,'Justerad allokering'!$B$2:$AG$462,MATCH(M$2,'Justerad allokering'!$B$2:$AF$2,0),FALSE))</f>
        <v>0</v>
      </c>
      <c r="N138" s="28">
        <f>IF(ISERROR(1/VLOOKUP($B138,'Justerad allokering'!$B$2:$AG$462,MATCH(N$2,'Justerad allokering'!$B$2:$AF$2,0),FALSE)),VLOOKUP($B138,'Allokerad kvv'!$B$2:$AV$468,MATCH(N$2,'Allokerad kvv'!$B$2:$AV$2,0),FALSE),VLOOKUP($B138,'Justerad allokering'!$B$2:$AG$462,MATCH(N$2,'Justerad allokering'!$B$2:$AF$2,0),FALSE))</f>
        <v>0</v>
      </c>
      <c r="O138" s="28">
        <f>IF(ISERROR(1/VLOOKUP($B138,'Justerad allokering'!$B$2:$AG$462,MATCH(O$2,'Justerad allokering'!$B$2:$AF$2,0),FALSE)),VLOOKUP($B138,'Allokerad kvv'!$B$2:$AV$468,MATCH(O$2,'Allokerad kvv'!$B$2:$AV$2,0),FALSE),VLOOKUP($B138,'Justerad allokering'!$B$2:$AG$462,MATCH(O$2,'Justerad allokering'!$B$2:$AF$2,0),FALSE))</f>
        <v>0</v>
      </c>
      <c r="P138" s="28">
        <f>IF(ISERROR(1/VLOOKUP($B138,'Justerad allokering'!$B$2:$AG$462,MATCH(P$2,'Justerad allokering'!$B$2:$AF$2,0),FALSE)),VLOOKUP($B138,'Allokerad kvv'!$B$2:$AV$468,MATCH(P$2,'Allokerad kvv'!$B$2:$AV$2,0),FALSE),VLOOKUP($B138,'Justerad allokering'!$B$2:$AG$462,MATCH(P$2,'Justerad allokering'!$B$2:$AF$2,0),FALSE))</f>
        <v>0</v>
      </c>
      <c r="Q138" s="28">
        <f>IF(ISERROR(1/VLOOKUP($B138,'Justerad allokering'!$B$2:$AG$462,MATCH(Q$2,'Justerad allokering'!$B$2:$AF$2,0),FALSE)),VLOOKUP($B138,'Allokerad kvv'!$B$2:$AV$468,MATCH(Q$2,'Allokerad kvv'!$B$2:$AV$2,0),FALSE),VLOOKUP($B138,'Justerad allokering'!$B$2:$AG$462,MATCH(Q$2,'Justerad allokering'!$B$2:$AF$2,0),FALSE))</f>
        <v>0</v>
      </c>
      <c r="R138" s="28">
        <f>IF(ISERROR(1/VLOOKUP($B138,'Justerad allokering'!$B$2:$AG$462,MATCH(R$2,'Justerad allokering'!$B$2:$AF$2,0),FALSE)),VLOOKUP($B138,'Allokerad kvv'!$B$2:$AV$468,MATCH(R$2,'Allokerad kvv'!$B$2:$AV$2,0),FALSE),VLOOKUP($B138,'Justerad allokering'!$B$2:$AG$462,MATCH(R$2,'Justerad allokering'!$B$2:$AF$2,0),FALSE))</f>
        <v>0</v>
      </c>
      <c r="S138" s="28">
        <f>IF(ISERROR(1/VLOOKUP($B138,'Justerad allokering'!$B$2:$AG$462,MATCH(S$2,'Justerad allokering'!$B$2:$AF$2,0),FALSE)),VLOOKUP($B138,'Allokerad kvv'!$B$2:$AV$468,MATCH(S$2,'Allokerad kvv'!$B$2:$AV$2,0),FALSE),VLOOKUP($B138,'Justerad allokering'!$B$2:$AG$462,MATCH(S$2,'Justerad allokering'!$B$2:$AF$2,0),FALSE))</f>
        <v>0</v>
      </c>
      <c r="T138" s="28">
        <f>IF(ISERROR(1/VLOOKUP($B138,'Justerad allokering'!$B$2:$AG$462,MATCH(T$2,'Justerad allokering'!$B$2:$AF$2,0),FALSE)),VLOOKUP($B138,'Allokerad kvv'!$B$2:$AV$468,MATCH(T$2,'Allokerad kvv'!$B$2:$AV$2,0),FALSE),VLOOKUP($B138,'Justerad allokering'!$B$2:$AG$462,MATCH(T$2,'Justerad allokering'!$B$2:$AF$2,0),FALSE))</f>
        <v>0</v>
      </c>
      <c r="U138" s="28">
        <f>IF(ISERROR(1/VLOOKUP($B138,'Justerad allokering'!$B$2:$AG$462,MATCH(U$2,'Justerad allokering'!$B$2:$AF$2,0),FALSE)),VLOOKUP($B138,'Allokerad kvv'!$B$2:$AV$468,MATCH(U$2,'Allokerad kvv'!$B$2:$AV$2,0),FALSE),VLOOKUP($B138,'Justerad allokering'!$B$2:$AG$462,MATCH(U$2,'Justerad allokering'!$B$2:$AF$2,0),FALSE))</f>
        <v>0</v>
      </c>
      <c r="V138" s="28">
        <f>IF(ISERROR(1/VLOOKUP($B138,'Justerad allokering'!$B$2:$AG$462,MATCH(V$2,'Justerad allokering'!$B$2:$AF$2,0),FALSE)),VLOOKUP($B138,'Allokerad kvv'!$B$2:$AV$468,MATCH(V$2,'Allokerad kvv'!$B$2:$AV$2,0),FALSE),VLOOKUP($B138,'Justerad allokering'!$B$2:$AG$462,MATCH(V$2,'Justerad allokering'!$B$2:$AF$2,0),FALSE))</f>
        <v>0</v>
      </c>
      <c r="W138" s="28">
        <f>IF(ISERROR(1/VLOOKUP($B138,'Justerad allokering'!$B$2:$AG$462,MATCH(W$2,'Justerad allokering'!$B$2:$AF$2,0),FALSE)),VLOOKUP($B138,'Allokerad kvv'!$B$2:$AV$468,MATCH(W$2,'Allokerad kvv'!$B$2:$AV$2,0),FALSE),VLOOKUP($B138,'Justerad allokering'!$B$2:$AG$462,MATCH(W$2,'Justerad allokering'!$B$2:$AF$2,0),FALSE))</f>
        <v>0</v>
      </c>
      <c r="X138" s="28">
        <f>IF(ISERROR(1/VLOOKUP($B138,'Justerad allokering'!$B$2:$AG$462,MATCH(X$2,'Justerad allokering'!$B$2:$AF$2,0),FALSE)),VLOOKUP($B138,'Allokerad kvv'!$B$2:$AV$468,MATCH(X$2,'Allokerad kvv'!$B$2:$AV$2,0),FALSE),VLOOKUP($B138,'Justerad allokering'!$B$2:$AG$462,MATCH(X$2,'Justerad allokering'!$B$2:$AF$2,0),FALSE))</f>
        <v>0</v>
      </c>
      <c r="Y138" s="28">
        <f>IF(ISERROR(1/VLOOKUP($B138,'Justerad allokering'!$B$2:$AG$462,MATCH(Y$2,'Justerad allokering'!$B$2:$AF$2,0),FALSE)),VLOOKUP($B138,'Allokerad kvv'!$B$2:$AV$468,MATCH(Y$2,'Allokerad kvv'!$B$2:$AV$2,0),FALSE),VLOOKUP($B138,'Justerad allokering'!$B$2:$AG$462,MATCH(Y$2,'Justerad allokering'!$B$2:$AF$2,0),FALSE))</f>
        <v>0</v>
      </c>
      <c r="Z138" s="28">
        <f>IF(ISERROR(1/VLOOKUP($B138,'Justerad allokering'!$B$2:$AG$462,MATCH(Z$2,'Justerad allokering'!$B$2:$AF$2,0),FALSE)),VLOOKUP($B138,'Allokerad kvv'!$B$2:$AV$468,MATCH(Z$2,'Allokerad kvv'!$B$2:$AV$2,0),FALSE),VLOOKUP($B138,'Justerad allokering'!$B$2:$AG$462,MATCH(Z$2,'Justerad allokering'!$B$2:$AF$2,0),FALSE))</f>
        <v>0</v>
      </c>
      <c r="AA138" s="28"/>
      <c r="AB138" s="28"/>
      <c r="AE138">
        <f t="shared" si="6"/>
        <v>0</v>
      </c>
      <c r="AG138">
        <f t="shared" si="7"/>
        <v>0</v>
      </c>
      <c r="AH138">
        <f t="shared" si="8"/>
        <v>0</v>
      </c>
      <c r="AI138" s="55" t="str">
        <f>IF(AH138=0,"",AH138/VLOOKUP(B138,Kraftvärmeprod!$B$1:$BC$480,MATCH("Summa tillförd energi exklusive rökgaskondensering",Kraftvärmeprod!$B$1:$BC$1,0),FALSE))</f>
        <v/>
      </c>
    </row>
    <row r="139" spans="1:35" x14ac:dyDescent="0.25">
      <c r="A139" s="28" t="s">
        <v>175</v>
      </c>
      <c r="B139" s="28" t="s">
        <v>177</v>
      </c>
      <c r="C139" s="28">
        <f>IF(ISERROR(1/VLOOKUP($B139,'Justerad allokering'!$B$2:$AG$462,MATCH(C$2,'Justerad allokering'!$B$2:$AF$2,0),FALSE)),VLOOKUP($B139,'Allokerad kvv'!$B$2:$AV$468,MATCH(C$2,'Allokerad kvv'!$B$2:$AV$2,0),FALSE),VLOOKUP($B139,'Justerad allokering'!$B$2:$AG$462,MATCH(C$2,'Justerad allokering'!$B$2:$AF$2,0),FALSE))</f>
        <v>0</v>
      </c>
      <c r="D139" s="28">
        <f>IF(ISERROR(1/VLOOKUP($B139,'Justerad allokering'!$B$2:$AG$462,MATCH(D$2,'Justerad allokering'!$B$2:$AF$2,0),FALSE)),VLOOKUP($B139,'Allokerad kvv'!$B$2:$AV$468,MATCH(D$2,'Allokerad kvv'!$B$2:$AV$2,0),FALSE),VLOOKUP($B139,'Justerad allokering'!$B$2:$AG$462,MATCH(D$2,'Justerad allokering'!$B$2:$AF$2,0),FALSE))</f>
        <v>0</v>
      </c>
      <c r="E139" s="28">
        <f>IF(ISERROR(1/VLOOKUP($B139,'Justerad allokering'!$B$2:$AG$462,MATCH(E$2,'Justerad allokering'!$B$2:$AF$2,0),FALSE)),VLOOKUP($B139,'Allokerad kvv'!$B$2:$AV$468,MATCH(E$2,'Allokerad kvv'!$B$2:$AV$2,0),FALSE),VLOOKUP($B139,'Justerad allokering'!$B$2:$AG$462,MATCH(E$2,'Justerad allokering'!$B$2:$AF$2,0),FALSE))</f>
        <v>23.1555</v>
      </c>
      <c r="F139" s="28">
        <f>IF(ISERROR(1/VLOOKUP($B139,'Justerad allokering'!$B$2:$AG$462,MATCH(F$2,'Justerad allokering'!$B$2:$AF$2,0),FALSE)),VLOOKUP($B139,'Allokerad kvv'!$B$2:$AV$468,MATCH(F$2,'Allokerad kvv'!$B$2:$AV$2,0),FALSE),VLOOKUP($B139,'Justerad allokering'!$B$2:$AG$462,MATCH(F$2,'Justerad allokering'!$B$2:$AF$2,0),FALSE))</f>
        <v>0</v>
      </c>
      <c r="G139" s="28">
        <f>IF(ISERROR(1/VLOOKUP($B139,'Justerad allokering'!$B$2:$AG$462,MATCH(G$2,'Justerad allokering'!$B$2:$AF$2,0),FALSE)),VLOOKUP($B139,'Allokerad kvv'!$B$2:$AV$468,MATCH(G$2,'Allokerad kvv'!$B$2:$AV$2,0),FALSE),VLOOKUP($B139,'Justerad allokering'!$B$2:$AG$462,MATCH(G$2,'Justerad allokering'!$B$2:$AF$2,0),FALSE))</f>
        <v>0.74444200000000005</v>
      </c>
      <c r="H139" s="28">
        <f>IF(ISERROR(1/VLOOKUP($B139,'Justerad allokering'!$B$2:$AG$462,MATCH(H$2,'Justerad allokering'!$B$2:$AF$2,0),FALSE)),VLOOKUP($B139,'Allokerad kvv'!$B$2:$AV$468,MATCH(H$2,'Allokerad kvv'!$B$2:$AV$2,0),FALSE),VLOOKUP($B139,'Justerad allokering'!$B$2:$AG$462,MATCH(H$2,'Justerad allokering'!$B$2:$AF$2,0),FALSE))</f>
        <v>0</v>
      </c>
      <c r="I139" s="28">
        <f>IF(ISERROR(1/VLOOKUP($B139,'Justerad allokering'!$B$2:$AG$462,MATCH(I$2,'Justerad allokering'!$B$2:$AF$2,0),FALSE)),VLOOKUP($B139,'Allokerad kvv'!$B$2:$AV$468,MATCH(I$2,'Allokerad kvv'!$B$2:$AV$2,0),FALSE),VLOOKUP($B139,'Justerad allokering'!$B$2:$AG$462,MATCH(I$2,'Justerad allokering'!$B$2:$AF$2,0),FALSE))</f>
        <v>0</v>
      </c>
      <c r="J139" s="28">
        <f>IF(ISERROR(1/VLOOKUP($B139,'Justerad allokering'!$B$2:$AG$462,MATCH(J$2,'Justerad allokering'!$B$2:$AF$2,0),FALSE)),VLOOKUP($B139,'Allokerad kvv'!$B$2:$AV$468,MATCH(J$2,'Allokerad kvv'!$B$2:$AV$2,0),FALSE),VLOOKUP($B139,'Justerad allokering'!$B$2:$AG$462,MATCH(J$2,'Justerad allokering'!$B$2:$AF$2,0),FALSE))</f>
        <v>60.607399999999998</v>
      </c>
      <c r="K139" s="28">
        <f>IF(ISERROR(1/VLOOKUP($B139,'Justerad allokering'!$B$2:$AG$462,MATCH(K$2,'Justerad allokering'!$B$2:$AF$2,0),FALSE)),VLOOKUP($B139,'Allokerad kvv'!$B$2:$AV$468,MATCH(K$2,'Allokerad kvv'!$B$2:$AV$2,0),FALSE),VLOOKUP($B139,'Justerad allokering'!$B$2:$AG$462,MATCH(K$2,'Justerad allokering'!$B$2:$AF$2,0),FALSE))</f>
        <v>9.8722399999999997</v>
      </c>
      <c r="L139" s="28">
        <f>IF(ISERROR(1/VLOOKUP($B139,'Justerad allokering'!$B$2:$AG$462,MATCH(L$2,'Justerad allokering'!$B$2:$AF$2,0),FALSE)),VLOOKUP($B139,'Allokerad kvv'!$B$2:$AV$468,MATCH(L$2,'Allokerad kvv'!$B$2:$AV$2,0),FALSE),VLOOKUP($B139,'Justerad allokering'!$B$2:$AG$462,MATCH(L$2,'Justerad allokering'!$B$2:$AF$2,0),FALSE))</f>
        <v>0</v>
      </c>
      <c r="M139" s="28">
        <f>IF(ISERROR(1/VLOOKUP($B139,'Justerad allokering'!$B$2:$AG$462,MATCH(M$2,'Justerad allokering'!$B$2:$AF$2,0),FALSE)),VLOOKUP($B139,'Allokerad kvv'!$B$2:$AV$468,MATCH(M$2,'Allokerad kvv'!$B$2:$AV$2,0),FALSE),VLOOKUP($B139,'Justerad allokering'!$B$2:$AG$462,MATCH(M$2,'Justerad allokering'!$B$2:$AF$2,0),FALSE))</f>
        <v>35.669199999999996</v>
      </c>
      <c r="N139" s="28">
        <f>IF(ISERROR(1/VLOOKUP($B139,'Justerad allokering'!$B$2:$AG$462,MATCH(N$2,'Justerad allokering'!$B$2:$AF$2,0),FALSE)),VLOOKUP($B139,'Allokerad kvv'!$B$2:$AV$468,MATCH(N$2,'Allokerad kvv'!$B$2:$AV$2,0),FALSE),VLOOKUP($B139,'Justerad allokering'!$B$2:$AG$462,MATCH(N$2,'Justerad allokering'!$B$2:$AF$2,0),FALSE))</f>
        <v>80.292000000000002</v>
      </c>
      <c r="O139" s="28">
        <f>IF(ISERROR(1/VLOOKUP($B139,'Justerad allokering'!$B$2:$AG$462,MATCH(O$2,'Justerad allokering'!$B$2:$AF$2,0),FALSE)),VLOOKUP($B139,'Allokerad kvv'!$B$2:$AV$468,MATCH(O$2,'Allokerad kvv'!$B$2:$AV$2,0),FALSE),VLOOKUP($B139,'Justerad allokering'!$B$2:$AG$462,MATCH(O$2,'Justerad allokering'!$B$2:$AF$2,0),FALSE))</f>
        <v>3.89622</v>
      </c>
      <c r="P139" s="28">
        <f>IF(ISERROR(1/VLOOKUP($B139,'Justerad allokering'!$B$2:$AG$462,MATCH(P$2,'Justerad allokering'!$B$2:$AF$2,0),FALSE)),VLOOKUP($B139,'Allokerad kvv'!$B$2:$AV$468,MATCH(P$2,'Allokerad kvv'!$B$2:$AV$2,0),FALSE),VLOOKUP($B139,'Justerad allokering'!$B$2:$AG$462,MATCH(P$2,'Justerad allokering'!$B$2:$AF$2,0),FALSE))</f>
        <v>81.107799999999997</v>
      </c>
      <c r="Q139" s="28">
        <f>IF(ISERROR(1/VLOOKUP($B139,'Justerad allokering'!$B$2:$AG$462,MATCH(Q$2,'Justerad allokering'!$B$2:$AF$2,0),FALSE)),VLOOKUP($B139,'Allokerad kvv'!$B$2:$AV$468,MATCH(Q$2,'Allokerad kvv'!$B$2:$AV$2,0),FALSE),VLOOKUP($B139,'Justerad allokering'!$B$2:$AG$462,MATCH(Q$2,'Justerad allokering'!$B$2:$AF$2,0),FALSE))</f>
        <v>0</v>
      </c>
      <c r="R139" s="28">
        <f>IF(ISERROR(1/VLOOKUP($B139,'Justerad allokering'!$B$2:$AG$462,MATCH(R$2,'Justerad allokering'!$B$2:$AF$2,0),FALSE)),VLOOKUP($B139,'Allokerad kvv'!$B$2:$AV$468,MATCH(R$2,'Allokerad kvv'!$B$2:$AV$2,0),FALSE),VLOOKUP($B139,'Justerad allokering'!$B$2:$AG$462,MATCH(R$2,'Justerad allokering'!$B$2:$AF$2,0),FALSE))</f>
        <v>0</v>
      </c>
      <c r="S139" s="28">
        <f>IF(ISERROR(1/VLOOKUP($B139,'Justerad allokering'!$B$2:$AG$462,MATCH(S$2,'Justerad allokering'!$B$2:$AF$2,0),FALSE)),VLOOKUP($B139,'Allokerad kvv'!$B$2:$AV$468,MATCH(S$2,'Allokerad kvv'!$B$2:$AV$2,0),FALSE),VLOOKUP($B139,'Justerad allokering'!$B$2:$AG$462,MATCH(S$2,'Justerad allokering'!$B$2:$AF$2,0),FALSE))</f>
        <v>0</v>
      </c>
      <c r="T139" s="28">
        <f>IF(ISERROR(1/VLOOKUP($B139,'Justerad allokering'!$B$2:$AG$462,MATCH(T$2,'Justerad allokering'!$B$2:$AF$2,0),FALSE)),VLOOKUP($B139,'Allokerad kvv'!$B$2:$AV$468,MATCH(T$2,'Allokerad kvv'!$B$2:$AV$2,0),FALSE),VLOOKUP($B139,'Justerad allokering'!$B$2:$AG$462,MATCH(T$2,'Justerad allokering'!$B$2:$AF$2,0),FALSE))</f>
        <v>0</v>
      </c>
      <c r="U139" s="28">
        <f>IF(ISERROR(1/VLOOKUP($B139,'Justerad allokering'!$B$2:$AG$462,MATCH(U$2,'Justerad allokering'!$B$2:$AF$2,0),FALSE)),VLOOKUP($B139,'Allokerad kvv'!$B$2:$AV$468,MATCH(U$2,'Allokerad kvv'!$B$2:$AV$2,0),FALSE),VLOOKUP($B139,'Justerad allokering'!$B$2:$AG$462,MATCH(U$2,'Justerad allokering'!$B$2:$AF$2,0),FALSE))</f>
        <v>0</v>
      </c>
      <c r="V139" s="28">
        <f>IF(ISERROR(1/VLOOKUP($B139,'Justerad allokering'!$B$2:$AG$462,MATCH(V$2,'Justerad allokering'!$B$2:$AF$2,0),FALSE)),VLOOKUP($B139,'Allokerad kvv'!$B$2:$AV$468,MATCH(V$2,'Allokerad kvv'!$B$2:$AV$2,0),FALSE),VLOOKUP($B139,'Justerad allokering'!$B$2:$AG$462,MATCH(V$2,'Justerad allokering'!$B$2:$AF$2,0),FALSE))</f>
        <v>0</v>
      </c>
      <c r="W139" s="28">
        <f>IF(ISERROR(1/VLOOKUP($B139,'Justerad allokering'!$B$2:$AG$462,MATCH(W$2,'Justerad allokering'!$B$2:$AF$2,0),FALSE)),VLOOKUP($B139,'Allokerad kvv'!$B$2:$AV$468,MATCH(W$2,'Allokerad kvv'!$B$2:$AV$2,0),FALSE),VLOOKUP($B139,'Justerad allokering'!$B$2:$AG$462,MATCH(W$2,'Justerad allokering'!$B$2:$AF$2,0),FALSE))</f>
        <v>0</v>
      </c>
      <c r="X139" s="28">
        <f>IF(ISERROR(1/VLOOKUP($B139,'Justerad allokering'!$B$2:$AG$462,MATCH(X$2,'Justerad allokering'!$B$2:$AF$2,0),FALSE)),VLOOKUP($B139,'Allokerad kvv'!$B$2:$AV$468,MATCH(X$2,'Allokerad kvv'!$B$2:$AV$2,0),FALSE),VLOOKUP($B139,'Justerad allokering'!$B$2:$AG$462,MATCH(X$2,'Justerad allokering'!$B$2:$AF$2,0),FALSE))</f>
        <v>0</v>
      </c>
      <c r="Y139" s="28">
        <f>IF(ISERROR(1/VLOOKUP($B139,'Justerad allokering'!$B$2:$AG$462,MATCH(Y$2,'Justerad allokering'!$B$2:$AF$2,0),FALSE)),VLOOKUP($B139,'Allokerad kvv'!$B$2:$AV$468,MATCH(Y$2,'Allokerad kvv'!$B$2:$AV$2,0),FALSE),VLOOKUP($B139,'Justerad allokering'!$B$2:$AG$462,MATCH(Y$2,'Justerad allokering'!$B$2:$AF$2,0),FALSE))</f>
        <v>0</v>
      </c>
      <c r="Z139" s="28">
        <f>IF(ISERROR(1/VLOOKUP($B139,'Justerad allokering'!$B$2:$AG$462,MATCH(Z$2,'Justerad allokering'!$B$2:$AF$2,0),FALSE)),VLOOKUP($B139,'Allokerad kvv'!$B$2:$AV$468,MATCH(Z$2,'Allokerad kvv'!$B$2:$AV$2,0),FALSE),VLOOKUP($B139,'Justerad allokering'!$B$2:$AG$462,MATCH(Z$2,'Justerad allokering'!$B$2:$AF$2,0),FALSE))</f>
        <v>63.5075</v>
      </c>
      <c r="AA139" s="28"/>
      <c r="AB139" s="28"/>
      <c r="AE139">
        <f t="shared" si="6"/>
        <v>358.85230199999995</v>
      </c>
      <c r="AG139">
        <f t="shared" si="7"/>
        <v>348.98006199999998</v>
      </c>
      <c r="AH139">
        <f t="shared" si="8"/>
        <v>268.68806199999995</v>
      </c>
      <c r="AI139" s="55">
        <f>IF(AH139=0,"",AH139/VLOOKUP(B139,Kraftvärmeprod!$B$1:$BC$480,MATCH("Summa tillförd energi exklusive rökgaskondensering",Kraftvärmeprod!$B$1:$BC$1,0),FALSE))</f>
        <v>0.64117918735816226</v>
      </c>
    </row>
    <row r="140" spans="1:35" x14ac:dyDescent="0.25">
      <c r="A140" s="28" t="s">
        <v>175</v>
      </c>
      <c r="B140" s="28" t="s">
        <v>178</v>
      </c>
      <c r="C140" s="28">
        <f>IF(ISERROR(1/VLOOKUP($B140,'Justerad allokering'!$B$2:$AG$462,MATCH(C$2,'Justerad allokering'!$B$2:$AF$2,0),FALSE)),VLOOKUP($B140,'Allokerad kvv'!$B$2:$AV$468,MATCH(C$2,'Allokerad kvv'!$B$2:$AV$2,0),FALSE),VLOOKUP($B140,'Justerad allokering'!$B$2:$AG$462,MATCH(C$2,'Justerad allokering'!$B$2:$AF$2,0),FALSE))</f>
        <v>0</v>
      </c>
      <c r="D140" s="28">
        <f>IF(ISERROR(1/VLOOKUP($B140,'Justerad allokering'!$B$2:$AG$462,MATCH(D$2,'Justerad allokering'!$B$2:$AF$2,0),FALSE)),VLOOKUP($B140,'Allokerad kvv'!$B$2:$AV$468,MATCH(D$2,'Allokerad kvv'!$B$2:$AV$2,0),FALSE),VLOOKUP($B140,'Justerad allokering'!$B$2:$AG$462,MATCH(D$2,'Justerad allokering'!$B$2:$AF$2,0),FALSE))</f>
        <v>0</v>
      </c>
      <c r="E140" s="28">
        <f>IF(ISERROR(1/VLOOKUP($B140,'Justerad allokering'!$B$2:$AG$462,MATCH(E$2,'Justerad allokering'!$B$2:$AF$2,0),FALSE)),VLOOKUP($B140,'Allokerad kvv'!$B$2:$AV$468,MATCH(E$2,'Allokerad kvv'!$B$2:$AV$2,0),FALSE),VLOOKUP($B140,'Justerad allokering'!$B$2:$AG$462,MATCH(E$2,'Justerad allokering'!$B$2:$AF$2,0),FALSE))</f>
        <v>0</v>
      </c>
      <c r="F140" s="28">
        <f>IF(ISERROR(1/VLOOKUP($B140,'Justerad allokering'!$B$2:$AG$462,MATCH(F$2,'Justerad allokering'!$B$2:$AF$2,0),FALSE)),VLOOKUP($B140,'Allokerad kvv'!$B$2:$AV$468,MATCH(F$2,'Allokerad kvv'!$B$2:$AV$2,0),FALSE),VLOOKUP($B140,'Justerad allokering'!$B$2:$AG$462,MATCH(F$2,'Justerad allokering'!$B$2:$AF$2,0),FALSE))</f>
        <v>0</v>
      </c>
      <c r="G140" s="28">
        <f>IF(ISERROR(1/VLOOKUP($B140,'Justerad allokering'!$B$2:$AG$462,MATCH(G$2,'Justerad allokering'!$B$2:$AF$2,0),FALSE)),VLOOKUP($B140,'Allokerad kvv'!$B$2:$AV$468,MATCH(G$2,'Allokerad kvv'!$B$2:$AV$2,0),FALSE),VLOOKUP($B140,'Justerad allokering'!$B$2:$AG$462,MATCH(G$2,'Justerad allokering'!$B$2:$AF$2,0),FALSE))</f>
        <v>0</v>
      </c>
      <c r="H140" s="28">
        <f>IF(ISERROR(1/VLOOKUP($B140,'Justerad allokering'!$B$2:$AG$462,MATCH(H$2,'Justerad allokering'!$B$2:$AF$2,0),FALSE)),VLOOKUP($B140,'Allokerad kvv'!$B$2:$AV$468,MATCH(H$2,'Allokerad kvv'!$B$2:$AV$2,0),FALSE),VLOOKUP($B140,'Justerad allokering'!$B$2:$AG$462,MATCH(H$2,'Justerad allokering'!$B$2:$AF$2,0),FALSE))</f>
        <v>0</v>
      </c>
      <c r="I140" s="28">
        <f>IF(ISERROR(1/VLOOKUP($B140,'Justerad allokering'!$B$2:$AG$462,MATCH(I$2,'Justerad allokering'!$B$2:$AF$2,0),FALSE)),VLOOKUP($B140,'Allokerad kvv'!$B$2:$AV$468,MATCH(I$2,'Allokerad kvv'!$B$2:$AV$2,0),FALSE),VLOOKUP($B140,'Justerad allokering'!$B$2:$AG$462,MATCH(I$2,'Justerad allokering'!$B$2:$AF$2,0),FALSE))</f>
        <v>0</v>
      </c>
      <c r="J140" s="28">
        <f>IF(ISERROR(1/VLOOKUP($B140,'Justerad allokering'!$B$2:$AG$462,MATCH(J$2,'Justerad allokering'!$B$2:$AF$2,0),FALSE)),VLOOKUP($B140,'Allokerad kvv'!$B$2:$AV$468,MATCH(J$2,'Allokerad kvv'!$B$2:$AV$2,0),FALSE),VLOOKUP($B140,'Justerad allokering'!$B$2:$AG$462,MATCH(J$2,'Justerad allokering'!$B$2:$AF$2,0),FALSE))</f>
        <v>0</v>
      </c>
      <c r="K140" s="28">
        <f>IF(ISERROR(1/VLOOKUP($B140,'Justerad allokering'!$B$2:$AG$462,MATCH(K$2,'Justerad allokering'!$B$2:$AF$2,0),FALSE)),VLOOKUP($B140,'Allokerad kvv'!$B$2:$AV$468,MATCH(K$2,'Allokerad kvv'!$B$2:$AV$2,0),FALSE),VLOOKUP($B140,'Justerad allokering'!$B$2:$AG$462,MATCH(K$2,'Justerad allokering'!$B$2:$AF$2,0),FALSE))</f>
        <v>0</v>
      </c>
      <c r="L140" s="28">
        <f>IF(ISERROR(1/VLOOKUP($B140,'Justerad allokering'!$B$2:$AG$462,MATCH(L$2,'Justerad allokering'!$B$2:$AF$2,0),FALSE)),VLOOKUP($B140,'Allokerad kvv'!$B$2:$AV$468,MATCH(L$2,'Allokerad kvv'!$B$2:$AV$2,0),FALSE),VLOOKUP($B140,'Justerad allokering'!$B$2:$AG$462,MATCH(L$2,'Justerad allokering'!$B$2:$AF$2,0),FALSE))</f>
        <v>0</v>
      </c>
      <c r="M140" s="28">
        <f>IF(ISERROR(1/VLOOKUP($B140,'Justerad allokering'!$B$2:$AG$462,MATCH(M$2,'Justerad allokering'!$B$2:$AF$2,0),FALSE)),VLOOKUP($B140,'Allokerad kvv'!$B$2:$AV$468,MATCH(M$2,'Allokerad kvv'!$B$2:$AV$2,0),FALSE),VLOOKUP($B140,'Justerad allokering'!$B$2:$AG$462,MATCH(M$2,'Justerad allokering'!$B$2:$AF$2,0),FALSE))</f>
        <v>0</v>
      </c>
      <c r="N140" s="28">
        <f>IF(ISERROR(1/VLOOKUP($B140,'Justerad allokering'!$B$2:$AG$462,MATCH(N$2,'Justerad allokering'!$B$2:$AF$2,0),FALSE)),VLOOKUP($B140,'Allokerad kvv'!$B$2:$AV$468,MATCH(N$2,'Allokerad kvv'!$B$2:$AV$2,0),FALSE),VLOOKUP($B140,'Justerad allokering'!$B$2:$AG$462,MATCH(N$2,'Justerad allokering'!$B$2:$AF$2,0),FALSE))</f>
        <v>0</v>
      </c>
      <c r="O140" s="28">
        <f>IF(ISERROR(1/VLOOKUP($B140,'Justerad allokering'!$B$2:$AG$462,MATCH(O$2,'Justerad allokering'!$B$2:$AF$2,0),FALSE)),VLOOKUP($B140,'Allokerad kvv'!$B$2:$AV$468,MATCH(O$2,'Allokerad kvv'!$B$2:$AV$2,0),FALSE),VLOOKUP($B140,'Justerad allokering'!$B$2:$AG$462,MATCH(O$2,'Justerad allokering'!$B$2:$AF$2,0),FALSE))</f>
        <v>0</v>
      </c>
      <c r="P140" s="28">
        <f>IF(ISERROR(1/VLOOKUP($B140,'Justerad allokering'!$B$2:$AG$462,MATCH(P$2,'Justerad allokering'!$B$2:$AF$2,0),FALSE)),VLOOKUP($B140,'Allokerad kvv'!$B$2:$AV$468,MATCH(P$2,'Allokerad kvv'!$B$2:$AV$2,0),FALSE),VLOOKUP($B140,'Justerad allokering'!$B$2:$AG$462,MATCH(P$2,'Justerad allokering'!$B$2:$AF$2,0),FALSE))</f>
        <v>0</v>
      </c>
      <c r="Q140" s="28">
        <f>IF(ISERROR(1/VLOOKUP($B140,'Justerad allokering'!$B$2:$AG$462,MATCH(Q$2,'Justerad allokering'!$B$2:$AF$2,0),FALSE)),VLOOKUP($B140,'Allokerad kvv'!$B$2:$AV$468,MATCH(Q$2,'Allokerad kvv'!$B$2:$AV$2,0),FALSE),VLOOKUP($B140,'Justerad allokering'!$B$2:$AG$462,MATCH(Q$2,'Justerad allokering'!$B$2:$AF$2,0),FALSE))</f>
        <v>0</v>
      </c>
      <c r="R140" s="28">
        <f>IF(ISERROR(1/VLOOKUP($B140,'Justerad allokering'!$B$2:$AG$462,MATCH(R$2,'Justerad allokering'!$B$2:$AF$2,0),FALSE)),VLOOKUP($B140,'Allokerad kvv'!$B$2:$AV$468,MATCH(R$2,'Allokerad kvv'!$B$2:$AV$2,0),FALSE),VLOOKUP($B140,'Justerad allokering'!$B$2:$AG$462,MATCH(R$2,'Justerad allokering'!$B$2:$AF$2,0),FALSE))</f>
        <v>0</v>
      </c>
      <c r="S140" s="28">
        <f>IF(ISERROR(1/VLOOKUP($B140,'Justerad allokering'!$B$2:$AG$462,MATCH(S$2,'Justerad allokering'!$B$2:$AF$2,0),FALSE)),VLOOKUP($B140,'Allokerad kvv'!$B$2:$AV$468,MATCH(S$2,'Allokerad kvv'!$B$2:$AV$2,0),FALSE),VLOOKUP($B140,'Justerad allokering'!$B$2:$AG$462,MATCH(S$2,'Justerad allokering'!$B$2:$AF$2,0),FALSE))</f>
        <v>0</v>
      </c>
      <c r="T140" s="28">
        <f>IF(ISERROR(1/VLOOKUP($B140,'Justerad allokering'!$B$2:$AG$462,MATCH(T$2,'Justerad allokering'!$B$2:$AF$2,0),FALSE)),VLOOKUP($B140,'Allokerad kvv'!$B$2:$AV$468,MATCH(T$2,'Allokerad kvv'!$B$2:$AV$2,0),FALSE),VLOOKUP($B140,'Justerad allokering'!$B$2:$AG$462,MATCH(T$2,'Justerad allokering'!$B$2:$AF$2,0),FALSE))</f>
        <v>0</v>
      </c>
      <c r="U140" s="28">
        <f>IF(ISERROR(1/VLOOKUP($B140,'Justerad allokering'!$B$2:$AG$462,MATCH(U$2,'Justerad allokering'!$B$2:$AF$2,0),FALSE)),VLOOKUP($B140,'Allokerad kvv'!$B$2:$AV$468,MATCH(U$2,'Allokerad kvv'!$B$2:$AV$2,0),FALSE),VLOOKUP($B140,'Justerad allokering'!$B$2:$AG$462,MATCH(U$2,'Justerad allokering'!$B$2:$AF$2,0),FALSE))</f>
        <v>0</v>
      </c>
      <c r="V140" s="28">
        <f>IF(ISERROR(1/VLOOKUP($B140,'Justerad allokering'!$B$2:$AG$462,MATCH(V$2,'Justerad allokering'!$B$2:$AF$2,0),FALSE)),VLOOKUP($B140,'Allokerad kvv'!$B$2:$AV$468,MATCH(V$2,'Allokerad kvv'!$B$2:$AV$2,0),FALSE),VLOOKUP($B140,'Justerad allokering'!$B$2:$AG$462,MATCH(V$2,'Justerad allokering'!$B$2:$AF$2,0),FALSE))</f>
        <v>0</v>
      </c>
      <c r="W140" s="28">
        <f>IF(ISERROR(1/VLOOKUP($B140,'Justerad allokering'!$B$2:$AG$462,MATCH(W$2,'Justerad allokering'!$B$2:$AF$2,0),FALSE)),VLOOKUP($B140,'Allokerad kvv'!$B$2:$AV$468,MATCH(W$2,'Allokerad kvv'!$B$2:$AV$2,0),FALSE),VLOOKUP($B140,'Justerad allokering'!$B$2:$AG$462,MATCH(W$2,'Justerad allokering'!$B$2:$AF$2,0),FALSE))</f>
        <v>0</v>
      </c>
      <c r="X140" s="28">
        <f>IF(ISERROR(1/VLOOKUP($B140,'Justerad allokering'!$B$2:$AG$462,MATCH(X$2,'Justerad allokering'!$B$2:$AF$2,0),FALSE)),VLOOKUP($B140,'Allokerad kvv'!$B$2:$AV$468,MATCH(X$2,'Allokerad kvv'!$B$2:$AV$2,0),FALSE),VLOOKUP($B140,'Justerad allokering'!$B$2:$AG$462,MATCH(X$2,'Justerad allokering'!$B$2:$AF$2,0),FALSE))</f>
        <v>0</v>
      </c>
      <c r="Y140" s="28">
        <f>IF(ISERROR(1/VLOOKUP($B140,'Justerad allokering'!$B$2:$AG$462,MATCH(Y$2,'Justerad allokering'!$B$2:$AF$2,0),FALSE)),VLOOKUP($B140,'Allokerad kvv'!$B$2:$AV$468,MATCH(Y$2,'Allokerad kvv'!$B$2:$AV$2,0),FALSE),VLOOKUP($B140,'Justerad allokering'!$B$2:$AG$462,MATCH(Y$2,'Justerad allokering'!$B$2:$AF$2,0),FALSE))</f>
        <v>0</v>
      </c>
      <c r="Z140" s="28">
        <f>IF(ISERROR(1/VLOOKUP($B140,'Justerad allokering'!$B$2:$AG$462,MATCH(Z$2,'Justerad allokering'!$B$2:$AF$2,0),FALSE)),VLOOKUP($B140,'Allokerad kvv'!$B$2:$AV$468,MATCH(Z$2,'Allokerad kvv'!$B$2:$AV$2,0),FALSE),VLOOKUP($B140,'Justerad allokering'!$B$2:$AG$462,MATCH(Z$2,'Justerad allokering'!$B$2:$AF$2,0),FALSE))</f>
        <v>0</v>
      </c>
      <c r="AA140" s="28"/>
      <c r="AB140" s="28"/>
      <c r="AE140">
        <f t="shared" si="6"/>
        <v>0</v>
      </c>
      <c r="AG140">
        <f t="shared" si="7"/>
        <v>0</v>
      </c>
      <c r="AH140">
        <f t="shared" si="8"/>
        <v>0</v>
      </c>
      <c r="AI140" s="55" t="str">
        <f>IF(AH140=0,"",AH140/VLOOKUP(B140,Kraftvärmeprod!$B$1:$BC$480,MATCH("Summa tillförd energi exklusive rökgaskondensering",Kraftvärmeprod!$B$1:$BC$1,0),FALSE))</f>
        <v/>
      </c>
    </row>
    <row r="141" spans="1:35" x14ac:dyDescent="0.25">
      <c r="A141" s="28" t="s">
        <v>175</v>
      </c>
      <c r="B141" s="28" t="s">
        <v>179</v>
      </c>
      <c r="C141" s="28">
        <f>IF(ISERROR(1/VLOOKUP($B141,'Justerad allokering'!$B$2:$AG$462,MATCH(C$2,'Justerad allokering'!$B$2:$AF$2,0),FALSE)),VLOOKUP($B141,'Allokerad kvv'!$B$2:$AV$468,MATCH(C$2,'Allokerad kvv'!$B$2:$AV$2,0),FALSE),VLOOKUP($B141,'Justerad allokering'!$B$2:$AG$462,MATCH(C$2,'Justerad allokering'!$B$2:$AF$2,0),FALSE))</f>
        <v>0</v>
      </c>
      <c r="D141" s="28">
        <f>IF(ISERROR(1/VLOOKUP($B141,'Justerad allokering'!$B$2:$AG$462,MATCH(D$2,'Justerad allokering'!$B$2:$AF$2,0),FALSE)),VLOOKUP($B141,'Allokerad kvv'!$B$2:$AV$468,MATCH(D$2,'Allokerad kvv'!$B$2:$AV$2,0),FALSE),VLOOKUP($B141,'Justerad allokering'!$B$2:$AG$462,MATCH(D$2,'Justerad allokering'!$B$2:$AF$2,0),FALSE))</f>
        <v>0</v>
      </c>
      <c r="E141" s="28">
        <f>IF(ISERROR(1/VLOOKUP($B141,'Justerad allokering'!$B$2:$AG$462,MATCH(E$2,'Justerad allokering'!$B$2:$AF$2,0),FALSE)),VLOOKUP($B141,'Allokerad kvv'!$B$2:$AV$468,MATCH(E$2,'Allokerad kvv'!$B$2:$AV$2,0),FALSE),VLOOKUP($B141,'Justerad allokering'!$B$2:$AG$462,MATCH(E$2,'Justerad allokering'!$B$2:$AF$2,0),FALSE))</f>
        <v>0</v>
      </c>
      <c r="F141" s="28">
        <f>IF(ISERROR(1/VLOOKUP($B141,'Justerad allokering'!$B$2:$AG$462,MATCH(F$2,'Justerad allokering'!$B$2:$AF$2,0),FALSE)),VLOOKUP($B141,'Allokerad kvv'!$B$2:$AV$468,MATCH(F$2,'Allokerad kvv'!$B$2:$AV$2,0),FALSE),VLOOKUP($B141,'Justerad allokering'!$B$2:$AG$462,MATCH(F$2,'Justerad allokering'!$B$2:$AF$2,0),FALSE))</f>
        <v>0</v>
      </c>
      <c r="G141" s="28">
        <f>IF(ISERROR(1/VLOOKUP($B141,'Justerad allokering'!$B$2:$AG$462,MATCH(G$2,'Justerad allokering'!$B$2:$AF$2,0),FALSE)),VLOOKUP($B141,'Allokerad kvv'!$B$2:$AV$468,MATCH(G$2,'Allokerad kvv'!$B$2:$AV$2,0),FALSE),VLOOKUP($B141,'Justerad allokering'!$B$2:$AG$462,MATCH(G$2,'Justerad allokering'!$B$2:$AF$2,0),FALSE))</f>
        <v>0</v>
      </c>
      <c r="H141" s="28">
        <f>IF(ISERROR(1/VLOOKUP($B141,'Justerad allokering'!$B$2:$AG$462,MATCH(H$2,'Justerad allokering'!$B$2:$AF$2,0),FALSE)),VLOOKUP($B141,'Allokerad kvv'!$B$2:$AV$468,MATCH(H$2,'Allokerad kvv'!$B$2:$AV$2,0),FALSE),VLOOKUP($B141,'Justerad allokering'!$B$2:$AG$462,MATCH(H$2,'Justerad allokering'!$B$2:$AF$2,0),FALSE))</f>
        <v>0</v>
      </c>
      <c r="I141" s="28">
        <f>IF(ISERROR(1/VLOOKUP($B141,'Justerad allokering'!$B$2:$AG$462,MATCH(I$2,'Justerad allokering'!$B$2:$AF$2,0),FALSE)),VLOOKUP($B141,'Allokerad kvv'!$B$2:$AV$468,MATCH(I$2,'Allokerad kvv'!$B$2:$AV$2,0),FALSE),VLOOKUP($B141,'Justerad allokering'!$B$2:$AG$462,MATCH(I$2,'Justerad allokering'!$B$2:$AF$2,0),FALSE))</f>
        <v>0</v>
      </c>
      <c r="J141" s="28">
        <f>IF(ISERROR(1/VLOOKUP($B141,'Justerad allokering'!$B$2:$AG$462,MATCH(J$2,'Justerad allokering'!$B$2:$AF$2,0),FALSE)),VLOOKUP($B141,'Allokerad kvv'!$B$2:$AV$468,MATCH(J$2,'Allokerad kvv'!$B$2:$AV$2,0),FALSE),VLOOKUP($B141,'Justerad allokering'!$B$2:$AG$462,MATCH(J$2,'Justerad allokering'!$B$2:$AF$2,0),FALSE))</f>
        <v>0</v>
      </c>
      <c r="K141" s="28">
        <f>IF(ISERROR(1/VLOOKUP($B141,'Justerad allokering'!$B$2:$AG$462,MATCH(K$2,'Justerad allokering'!$B$2:$AF$2,0),FALSE)),VLOOKUP($B141,'Allokerad kvv'!$B$2:$AV$468,MATCH(K$2,'Allokerad kvv'!$B$2:$AV$2,0),FALSE),VLOOKUP($B141,'Justerad allokering'!$B$2:$AG$462,MATCH(K$2,'Justerad allokering'!$B$2:$AF$2,0),FALSE))</f>
        <v>0</v>
      </c>
      <c r="L141" s="28">
        <f>IF(ISERROR(1/VLOOKUP($B141,'Justerad allokering'!$B$2:$AG$462,MATCH(L$2,'Justerad allokering'!$B$2:$AF$2,0),FALSE)),VLOOKUP($B141,'Allokerad kvv'!$B$2:$AV$468,MATCH(L$2,'Allokerad kvv'!$B$2:$AV$2,0),FALSE),VLOOKUP($B141,'Justerad allokering'!$B$2:$AG$462,MATCH(L$2,'Justerad allokering'!$B$2:$AF$2,0),FALSE))</f>
        <v>0</v>
      </c>
      <c r="M141" s="28">
        <f>IF(ISERROR(1/VLOOKUP($B141,'Justerad allokering'!$B$2:$AG$462,MATCH(M$2,'Justerad allokering'!$B$2:$AF$2,0),FALSE)),VLOOKUP($B141,'Allokerad kvv'!$B$2:$AV$468,MATCH(M$2,'Allokerad kvv'!$B$2:$AV$2,0),FALSE),VLOOKUP($B141,'Justerad allokering'!$B$2:$AG$462,MATCH(M$2,'Justerad allokering'!$B$2:$AF$2,0),FALSE))</f>
        <v>0</v>
      </c>
      <c r="N141" s="28">
        <f>IF(ISERROR(1/VLOOKUP($B141,'Justerad allokering'!$B$2:$AG$462,MATCH(N$2,'Justerad allokering'!$B$2:$AF$2,0),FALSE)),VLOOKUP($B141,'Allokerad kvv'!$B$2:$AV$468,MATCH(N$2,'Allokerad kvv'!$B$2:$AV$2,0),FALSE),VLOOKUP($B141,'Justerad allokering'!$B$2:$AG$462,MATCH(N$2,'Justerad allokering'!$B$2:$AF$2,0),FALSE))</f>
        <v>0</v>
      </c>
      <c r="O141" s="28">
        <f>IF(ISERROR(1/VLOOKUP($B141,'Justerad allokering'!$B$2:$AG$462,MATCH(O$2,'Justerad allokering'!$B$2:$AF$2,0),FALSE)),VLOOKUP($B141,'Allokerad kvv'!$B$2:$AV$468,MATCH(O$2,'Allokerad kvv'!$B$2:$AV$2,0),FALSE),VLOOKUP($B141,'Justerad allokering'!$B$2:$AG$462,MATCH(O$2,'Justerad allokering'!$B$2:$AF$2,0),FALSE))</f>
        <v>0</v>
      </c>
      <c r="P141" s="28">
        <f>IF(ISERROR(1/VLOOKUP($B141,'Justerad allokering'!$B$2:$AG$462,MATCH(P$2,'Justerad allokering'!$B$2:$AF$2,0),FALSE)),VLOOKUP($B141,'Allokerad kvv'!$B$2:$AV$468,MATCH(P$2,'Allokerad kvv'!$B$2:$AV$2,0),FALSE),VLOOKUP($B141,'Justerad allokering'!$B$2:$AG$462,MATCH(P$2,'Justerad allokering'!$B$2:$AF$2,0),FALSE))</f>
        <v>0</v>
      </c>
      <c r="Q141" s="28">
        <f>IF(ISERROR(1/VLOOKUP($B141,'Justerad allokering'!$B$2:$AG$462,MATCH(Q$2,'Justerad allokering'!$B$2:$AF$2,0),FALSE)),VLOOKUP($B141,'Allokerad kvv'!$B$2:$AV$468,MATCH(Q$2,'Allokerad kvv'!$B$2:$AV$2,0),FALSE),VLOOKUP($B141,'Justerad allokering'!$B$2:$AG$462,MATCH(Q$2,'Justerad allokering'!$B$2:$AF$2,0),FALSE))</f>
        <v>0</v>
      </c>
      <c r="R141" s="28">
        <f>IF(ISERROR(1/VLOOKUP($B141,'Justerad allokering'!$B$2:$AG$462,MATCH(R$2,'Justerad allokering'!$B$2:$AF$2,0),FALSE)),VLOOKUP($B141,'Allokerad kvv'!$B$2:$AV$468,MATCH(R$2,'Allokerad kvv'!$B$2:$AV$2,0),FALSE),VLOOKUP($B141,'Justerad allokering'!$B$2:$AG$462,MATCH(R$2,'Justerad allokering'!$B$2:$AF$2,0),FALSE))</f>
        <v>0</v>
      </c>
      <c r="S141" s="28">
        <f>IF(ISERROR(1/VLOOKUP($B141,'Justerad allokering'!$B$2:$AG$462,MATCH(S$2,'Justerad allokering'!$B$2:$AF$2,0),FALSE)),VLOOKUP($B141,'Allokerad kvv'!$B$2:$AV$468,MATCH(S$2,'Allokerad kvv'!$B$2:$AV$2,0),FALSE),VLOOKUP($B141,'Justerad allokering'!$B$2:$AG$462,MATCH(S$2,'Justerad allokering'!$B$2:$AF$2,0),FALSE))</f>
        <v>0</v>
      </c>
      <c r="T141" s="28">
        <f>IF(ISERROR(1/VLOOKUP($B141,'Justerad allokering'!$B$2:$AG$462,MATCH(T$2,'Justerad allokering'!$B$2:$AF$2,0),FALSE)),VLOOKUP($B141,'Allokerad kvv'!$B$2:$AV$468,MATCH(T$2,'Allokerad kvv'!$B$2:$AV$2,0),FALSE),VLOOKUP($B141,'Justerad allokering'!$B$2:$AG$462,MATCH(T$2,'Justerad allokering'!$B$2:$AF$2,0),FALSE))</f>
        <v>0</v>
      </c>
      <c r="U141" s="28">
        <f>IF(ISERROR(1/VLOOKUP($B141,'Justerad allokering'!$B$2:$AG$462,MATCH(U$2,'Justerad allokering'!$B$2:$AF$2,0),FALSE)),VLOOKUP($B141,'Allokerad kvv'!$B$2:$AV$468,MATCH(U$2,'Allokerad kvv'!$B$2:$AV$2,0),FALSE),VLOOKUP($B141,'Justerad allokering'!$B$2:$AG$462,MATCH(U$2,'Justerad allokering'!$B$2:$AF$2,0),FALSE))</f>
        <v>0</v>
      </c>
      <c r="V141" s="28">
        <f>IF(ISERROR(1/VLOOKUP($B141,'Justerad allokering'!$B$2:$AG$462,MATCH(V$2,'Justerad allokering'!$B$2:$AF$2,0),FALSE)),VLOOKUP($B141,'Allokerad kvv'!$B$2:$AV$468,MATCH(V$2,'Allokerad kvv'!$B$2:$AV$2,0),FALSE),VLOOKUP($B141,'Justerad allokering'!$B$2:$AG$462,MATCH(V$2,'Justerad allokering'!$B$2:$AF$2,0),FALSE))</f>
        <v>0</v>
      </c>
      <c r="W141" s="28">
        <f>IF(ISERROR(1/VLOOKUP($B141,'Justerad allokering'!$B$2:$AG$462,MATCH(W$2,'Justerad allokering'!$B$2:$AF$2,0),FALSE)),VLOOKUP($B141,'Allokerad kvv'!$B$2:$AV$468,MATCH(W$2,'Allokerad kvv'!$B$2:$AV$2,0),FALSE),VLOOKUP($B141,'Justerad allokering'!$B$2:$AG$462,MATCH(W$2,'Justerad allokering'!$B$2:$AF$2,0),FALSE))</f>
        <v>0</v>
      </c>
      <c r="X141" s="28">
        <f>IF(ISERROR(1/VLOOKUP($B141,'Justerad allokering'!$B$2:$AG$462,MATCH(X$2,'Justerad allokering'!$B$2:$AF$2,0),FALSE)),VLOOKUP($B141,'Allokerad kvv'!$B$2:$AV$468,MATCH(X$2,'Allokerad kvv'!$B$2:$AV$2,0),FALSE),VLOOKUP($B141,'Justerad allokering'!$B$2:$AG$462,MATCH(X$2,'Justerad allokering'!$B$2:$AF$2,0),FALSE))</f>
        <v>0</v>
      </c>
      <c r="Y141" s="28">
        <f>IF(ISERROR(1/VLOOKUP($B141,'Justerad allokering'!$B$2:$AG$462,MATCH(Y$2,'Justerad allokering'!$B$2:$AF$2,0),FALSE)),VLOOKUP($B141,'Allokerad kvv'!$B$2:$AV$468,MATCH(Y$2,'Allokerad kvv'!$B$2:$AV$2,0),FALSE),VLOOKUP($B141,'Justerad allokering'!$B$2:$AG$462,MATCH(Y$2,'Justerad allokering'!$B$2:$AF$2,0),FALSE))</f>
        <v>0</v>
      </c>
      <c r="Z141" s="28">
        <f>IF(ISERROR(1/VLOOKUP($B141,'Justerad allokering'!$B$2:$AG$462,MATCH(Z$2,'Justerad allokering'!$B$2:$AF$2,0),FALSE)),VLOOKUP($B141,'Allokerad kvv'!$B$2:$AV$468,MATCH(Z$2,'Allokerad kvv'!$B$2:$AV$2,0),FALSE),VLOOKUP($B141,'Justerad allokering'!$B$2:$AG$462,MATCH(Z$2,'Justerad allokering'!$B$2:$AF$2,0),FALSE))</f>
        <v>0</v>
      </c>
      <c r="AA141" s="28"/>
      <c r="AB141" s="28"/>
      <c r="AE141">
        <f t="shared" si="6"/>
        <v>0</v>
      </c>
      <c r="AG141">
        <f t="shared" si="7"/>
        <v>0</v>
      </c>
      <c r="AH141">
        <f t="shared" si="8"/>
        <v>0</v>
      </c>
      <c r="AI141" s="55" t="str">
        <f>IF(AH141=0,"",AH141/VLOOKUP(B141,Kraftvärmeprod!$B$1:$BC$480,MATCH("Summa tillförd energi exklusive rökgaskondensering",Kraftvärmeprod!$B$1:$BC$1,0),FALSE))</f>
        <v/>
      </c>
    </row>
    <row r="142" spans="1:35" x14ac:dyDescent="0.25">
      <c r="A142" s="28" t="s">
        <v>180</v>
      </c>
      <c r="B142" s="28" t="s">
        <v>181</v>
      </c>
      <c r="C142" s="28">
        <f>IF(ISERROR(1/VLOOKUP($B142,'Justerad allokering'!$B$2:$AG$462,MATCH(C$2,'Justerad allokering'!$B$2:$AF$2,0),FALSE)),VLOOKUP($B142,'Allokerad kvv'!$B$2:$AV$468,MATCH(C$2,'Allokerad kvv'!$B$2:$AV$2,0),FALSE),VLOOKUP($B142,'Justerad allokering'!$B$2:$AG$462,MATCH(C$2,'Justerad allokering'!$B$2:$AF$2,0),FALSE))</f>
        <v>0</v>
      </c>
      <c r="D142" s="28">
        <f>IF(ISERROR(1/VLOOKUP($B142,'Justerad allokering'!$B$2:$AG$462,MATCH(D$2,'Justerad allokering'!$B$2:$AF$2,0),FALSE)),VLOOKUP($B142,'Allokerad kvv'!$B$2:$AV$468,MATCH(D$2,'Allokerad kvv'!$B$2:$AV$2,0),FALSE),VLOOKUP($B142,'Justerad allokering'!$B$2:$AG$462,MATCH(D$2,'Justerad allokering'!$B$2:$AF$2,0),FALSE))</f>
        <v>0</v>
      </c>
      <c r="E142" s="28">
        <f>IF(ISERROR(1/VLOOKUP($B142,'Justerad allokering'!$B$2:$AG$462,MATCH(E$2,'Justerad allokering'!$B$2:$AF$2,0),FALSE)),VLOOKUP($B142,'Allokerad kvv'!$B$2:$AV$468,MATCH(E$2,'Allokerad kvv'!$B$2:$AV$2,0),FALSE),VLOOKUP($B142,'Justerad allokering'!$B$2:$AG$462,MATCH(E$2,'Justerad allokering'!$B$2:$AF$2,0),FALSE))</f>
        <v>0</v>
      </c>
      <c r="F142" s="28">
        <f>IF(ISERROR(1/VLOOKUP($B142,'Justerad allokering'!$B$2:$AG$462,MATCH(F$2,'Justerad allokering'!$B$2:$AF$2,0),FALSE)),VLOOKUP($B142,'Allokerad kvv'!$B$2:$AV$468,MATCH(F$2,'Allokerad kvv'!$B$2:$AV$2,0),FALSE),VLOOKUP($B142,'Justerad allokering'!$B$2:$AG$462,MATCH(F$2,'Justerad allokering'!$B$2:$AF$2,0),FALSE))</f>
        <v>0</v>
      </c>
      <c r="G142" s="28">
        <f>IF(ISERROR(1/VLOOKUP($B142,'Justerad allokering'!$B$2:$AG$462,MATCH(G$2,'Justerad allokering'!$B$2:$AF$2,0),FALSE)),VLOOKUP($B142,'Allokerad kvv'!$B$2:$AV$468,MATCH(G$2,'Allokerad kvv'!$B$2:$AV$2,0),FALSE),VLOOKUP($B142,'Justerad allokering'!$B$2:$AG$462,MATCH(G$2,'Justerad allokering'!$B$2:$AF$2,0),FALSE))</f>
        <v>0</v>
      </c>
      <c r="H142" s="28">
        <f>IF(ISERROR(1/VLOOKUP($B142,'Justerad allokering'!$B$2:$AG$462,MATCH(H$2,'Justerad allokering'!$B$2:$AF$2,0),FALSE)),VLOOKUP($B142,'Allokerad kvv'!$B$2:$AV$468,MATCH(H$2,'Allokerad kvv'!$B$2:$AV$2,0),FALSE),VLOOKUP($B142,'Justerad allokering'!$B$2:$AG$462,MATCH(H$2,'Justerad allokering'!$B$2:$AF$2,0),FALSE))</f>
        <v>0</v>
      </c>
      <c r="I142" s="28">
        <f>IF(ISERROR(1/VLOOKUP($B142,'Justerad allokering'!$B$2:$AG$462,MATCH(I$2,'Justerad allokering'!$B$2:$AF$2,0),FALSE)),VLOOKUP($B142,'Allokerad kvv'!$B$2:$AV$468,MATCH(I$2,'Allokerad kvv'!$B$2:$AV$2,0),FALSE),VLOOKUP($B142,'Justerad allokering'!$B$2:$AG$462,MATCH(I$2,'Justerad allokering'!$B$2:$AF$2,0),FALSE))</f>
        <v>0</v>
      </c>
      <c r="J142" s="28">
        <f>IF(ISERROR(1/VLOOKUP($B142,'Justerad allokering'!$B$2:$AG$462,MATCH(J$2,'Justerad allokering'!$B$2:$AF$2,0),FALSE)),VLOOKUP($B142,'Allokerad kvv'!$B$2:$AV$468,MATCH(J$2,'Allokerad kvv'!$B$2:$AV$2,0),FALSE),VLOOKUP($B142,'Justerad allokering'!$B$2:$AG$462,MATCH(J$2,'Justerad allokering'!$B$2:$AF$2,0),FALSE))</f>
        <v>0</v>
      </c>
      <c r="K142" s="28">
        <f>IF(ISERROR(1/VLOOKUP($B142,'Justerad allokering'!$B$2:$AG$462,MATCH(K$2,'Justerad allokering'!$B$2:$AF$2,0),FALSE)),VLOOKUP($B142,'Allokerad kvv'!$B$2:$AV$468,MATCH(K$2,'Allokerad kvv'!$B$2:$AV$2,0),FALSE),VLOOKUP($B142,'Justerad allokering'!$B$2:$AG$462,MATCH(K$2,'Justerad allokering'!$B$2:$AF$2,0),FALSE))</f>
        <v>0</v>
      </c>
      <c r="L142" s="28">
        <f>IF(ISERROR(1/VLOOKUP($B142,'Justerad allokering'!$B$2:$AG$462,MATCH(L$2,'Justerad allokering'!$B$2:$AF$2,0),FALSE)),VLOOKUP($B142,'Allokerad kvv'!$B$2:$AV$468,MATCH(L$2,'Allokerad kvv'!$B$2:$AV$2,0),FALSE),VLOOKUP($B142,'Justerad allokering'!$B$2:$AG$462,MATCH(L$2,'Justerad allokering'!$B$2:$AF$2,0),FALSE))</f>
        <v>0</v>
      </c>
      <c r="M142" s="28">
        <f>IF(ISERROR(1/VLOOKUP($B142,'Justerad allokering'!$B$2:$AG$462,MATCH(M$2,'Justerad allokering'!$B$2:$AF$2,0),FALSE)),VLOOKUP($B142,'Allokerad kvv'!$B$2:$AV$468,MATCH(M$2,'Allokerad kvv'!$B$2:$AV$2,0),FALSE),VLOOKUP($B142,'Justerad allokering'!$B$2:$AG$462,MATCH(M$2,'Justerad allokering'!$B$2:$AF$2,0),FALSE))</f>
        <v>0</v>
      </c>
      <c r="N142" s="28">
        <f>IF(ISERROR(1/VLOOKUP($B142,'Justerad allokering'!$B$2:$AG$462,MATCH(N$2,'Justerad allokering'!$B$2:$AF$2,0),FALSE)),VLOOKUP($B142,'Allokerad kvv'!$B$2:$AV$468,MATCH(N$2,'Allokerad kvv'!$B$2:$AV$2,0),FALSE),VLOOKUP($B142,'Justerad allokering'!$B$2:$AG$462,MATCH(N$2,'Justerad allokering'!$B$2:$AF$2,0),FALSE))</f>
        <v>0</v>
      </c>
      <c r="O142" s="28">
        <f>IF(ISERROR(1/VLOOKUP($B142,'Justerad allokering'!$B$2:$AG$462,MATCH(O$2,'Justerad allokering'!$B$2:$AF$2,0),FALSE)),VLOOKUP($B142,'Allokerad kvv'!$B$2:$AV$468,MATCH(O$2,'Allokerad kvv'!$B$2:$AV$2,0),FALSE),VLOOKUP($B142,'Justerad allokering'!$B$2:$AG$462,MATCH(O$2,'Justerad allokering'!$B$2:$AF$2,0),FALSE))</f>
        <v>0</v>
      </c>
      <c r="P142" s="28">
        <f>IF(ISERROR(1/VLOOKUP($B142,'Justerad allokering'!$B$2:$AG$462,MATCH(P$2,'Justerad allokering'!$B$2:$AF$2,0),FALSE)),VLOOKUP($B142,'Allokerad kvv'!$B$2:$AV$468,MATCH(P$2,'Allokerad kvv'!$B$2:$AV$2,0),FALSE),VLOOKUP($B142,'Justerad allokering'!$B$2:$AG$462,MATCH(P$2,'Justerad allokering'!$B$2:$AF$2,0),FALSE))</f>
        <v>0</v>
      </c>
      <c r="Q142" s="28">
        <f>IF(ISERROR(1/VLOOKUP($B142,'Justerad allokering'!$B$2:$AG$462,MATCH(Q$2,'Justerad allokering'!$B$2:$AF$2,0),FALSE)),VLOOKUP($B142,'Allokerad kvv'!$B$2:$AV$468,MATCH(Q$2,'Allokerad kvv'!$B$2:$AV$2,0),FALSE),VLOOKUP($B142,'Justerad allokering'!$B$2:$AG$462,MATCH(Q$2,'Justerad allokering'!$B$2:$AF$2,0),FALSE))</f>
        <v>0</v>
      </c>
      <c r="R142" s="28">
        <f>IF(ISERROR(1/VLOOKUP($B142,'Justerad allokering'!$B$2:$AG$462,MATCH(R$2,'Justerad allokering'!$B$2:$AF$2,0),FALSE)),VLOOKUP($B142,'Allokerad kvv'!$B$2:$AV$468,MATCH(R$2,'Allokerad kvv'!$B$2:$AV$2,0),FALSE),VLOOKUP($B142,'Justerad allokering'!$B$2:$AG$462,MATCH(R$2,'Justerad allokering'!$B$2:$AF$2,0),FALSE))</f>
        <v>0</v>
      </c>
      <c r="S142" s="28">
        <f>IF(ISERROR(1/VLOOKUP($B142,'Justerad allokering'!$B$2:$AG$462,MATCH(S$2,'Justerad allokering'!$B$2:$AF$2,0),FALSE)),VLOOKUP($B142,'Allokerad kvv'!$B$2:$AV$468,MATCH(S$2,'Allokerad kvv'!$B$2:$AV$2,0),FALSE),VLOOKUP($B142,'Justerad allokering'!$B$2:$AG$462,MATCH(S$2,'Justerad allokering'!$B$2:$AF$2,0),FALSE))</f>
        <v>0</v>
      </c>
      <c r="T142" s="28">
        <f>IF(ISERROR(1/VLOOKUP($B142,'Justerad allokering'!$B$2:$AG$462,MATCH(T$2,'Justerad allokering'!$B$2:$AF$2,0),FALSE)),VLOOKUP($B142,'Allokerad kvv'!$B$2:$AV$468,MATCH(T$2,'Allokerad kvv'!$B$2:$AV$2,0),FALSE),VLOOKUP($B142,'Justerad allokering'!$B$2:$AG$462,MATCH(T$2,'Justerad allokering'!$B$2:$AF$2,0),FALSE))</f>
        <v>0</v>
      </c>
      <c r="U142" s="28">
        <f>IF(ISERROR(1/VLOOKUP($B142,'Justerad allokering'!$B$2:$AG$462,MATCH(U$2,'Justerad allokering'!$B$2:$AF$2,0),FALSE)),VLOOKUP($B142,'Allokerad kvv'!$B$2:$AV$468,MATCH(U$2,'Allokerad kvv'!$B$2:$AV$2,0),FALSE),VLOOKUP($B142,'Justerad allokering'!$B$2:$AG$462,MATCH(U$2,'Justerad allokering'!$B$2:$AF$2,0),FALSE))</f>
        <v>0</v>
      </c>
      <c r="V142" s="28">
        <f>IF(ISERROR(1/VLOOKUP($B142,'Justerad allokering'!$B$2:$AG$462,MATCH(V$2,'Justerad allokering'!$B$2:$AF$2,0),FALSE)),VLOOKUP($B142,'Allokerad kvv'!$B$2:$AV$468,MATCH(V$2,'Allokerad kvv'!$B$2:$AV$2,0),FALSE),VLOOKUP($B142,'Justerad allokering'!$B$2:$AG$462,MATCH(V$2,'Justerad allokering'!$B$2:$AF$2,0),FALSE))</f>
        <v>0</v>
      </c>
      <c r="W142" s="28">
        <f>IF(ISERROR(1/VLOOKUP($B142,'Justerad allokering'!$B$2:$AG$462,MATCH(W$2,'Justerad allokering'!$B$2:$AF$2,0),FALSE)),VLOOKUP($B142,'Allokerad kvv'!$B$2:$AV$468,MATCH(W$2,'Allokerad kvv'!$B$2:$AV$2,0),FALSE),VLOOKUP($B142,'Justerad allokering'!$B$2:$AG$462,MATCH(W$2,'Justerad allokering'!$B$2:$AF$2,0),FALSE))</f>
        <v>0</v>
      </c>
      <c r="X142" s="28">
        <f>IF(ISERROR(1/VLOOKUP($B142,'Justerad allokering'!$B$2:$AG$462,MATCH(X$2,'Justerad allokering'!$B$2:$AF$2,0),FALSE)),VLOOKUP($B142,'Allokerad kvv'!$B$2:$AV$468,MATCH(X$2,'Allokerad kvv'!$B$2:$AV$2,0),FALSE),VLOOKUP($B142,'Justerad allokering'!$B$2:$AG$462,MATCH(X$2,'Justerad allokering'!$B$2:$AF$2,0),FALSE))</f>
        <v>0</v>
      </c>
      <c r="Y142" s="28">
        <f>IF(ISERROR(1/VLOOKUP($B142,'Justerad allokering'!$B$2:$AG$462,MATCH(Y$2,'Justerad allokering'!$B$2:$AF$2,0),FALSE)),VLOOKUP($B142,'Allokerad kvv'!$B$2:$AV$468,MATCH(Y$2,'Allokerad kvv'!$B$2:$AV$2,0),FALSE),VLOOKUP($B142,'Justerad allokering'!$B$2:$AG$462,MATCH(Y$2,'Justerad allokering'!$B$2:$AF$2,0),FALSE))</f>
        <v>0</v>
      </c>
      <c r="Z142" s="28">
        <f>IF(ISERROR(1/VLOOKUP($B142,'Justerad allokering'!$B$2:$AG$462,MATCH(Z$2,'Justerad allokering'!$B$2:$AF$2,0),FALSE)),VLOOKUP($B142,'Allokerad kvv'!$B$2:$AV$468,MATCH(Z$2,'Allokerad kvv'!$B$2:$AV$2,0),FALSE),VLOOKUP($B142,'Justerad allokering'!$B$2:$AG$462,MATCH(Z$2,'Justerad allokering'!$B$2:$AF$2,0),FALSE))</f>
        <v>0</v>
      </c>
      <c r="AA142" s="28"/>
      <c r="AB142" s="28"/>
      <c r="AE142">
        <f t="shared" si="6"/>
        <v>0</v>
      </c>
      <c r="AG142">
        <f t="shared" si="7"/>
        <v>0</v>
      </c>
      <c r="AH142">
        <f t="shared" si="8"/>
        <v>0</v>
      </c>
      <c r="AI142" s="55" t="str">
        <f>IF(AH142=0,"",AH142/VLOOKUP(B142,Kraftvärmeprod!$B$1:$BC$480,MATCH("Summa tillförd energi exklusive rökgaskondensering",Kraftvärmeprod!$B$1:$BC$1,0),FALSE))</f>
        <v/>
      </c>
    </row>
    <row r="143" spans="1:35" x14ac:dyDescent="0.25">
      <c r="A143" s="28" t="s">
        <v>182</v>
      </c>
      <c r="B143" s="28" t="s">
        <v>183</v>
      </c>
      <c r="C143" s="28">
        <f>IF(ISERROR(1/VLOOKUP($B143,'Justerad allokering'!$B$2:$AG$462,MATCH(C$2,'Justerad allokering'!$B$2:$AF$2,0),FALSE)),VLOOKUP($B143,'Allokerad kvv'!$B$2:$AV$468,MATCH(C$2,'Allokerad kvv'!$B$2:$AV$2,0),FALSE),VLOOKUP($B143,'Justerad allokering'!$B$2:$AG$462,MATCH(C$2,'Justerad allokering'!$B$2:$AF$2,0),FALSE))</f>
        <v>0</v>
      </c>
      <c r="D143" s="28">
        <f>IF(ISERROR(1/VLOOKUP($B143,'Justerad allokering'!$B$2:$AG$462,MATCH(D$2,'Justerad allokering'!$B$2:$AF$2,0),FALSE)),VLOOKUP($B143,'Allokerad kvv'!$B$2:$AV$468,MATCH(D$2,'Allokerad kvv'!$B$2:$AV$2,0),FALSE),VLOOKUP($B143,'Justerad allokering'!$B$2:$AG$462,MATCH(D$2,'Justerad allokering'!$B$2:$AF$2,0),FALSE))</f>
        <v>0</v>
      </c>
      <c r="E143" s="28">
        <f>IF(ISERROR(1/VLOOKUP($B143,'Justerad allokering'!$B$2:$AG$462,MATCH(E$2,'Justerad allokering'!$B$2:$AF$2,0),FALSE)),VLOOKUP($B143,'Allokerad kvv'!$B$2:$AV$468,MATCH(E$2,'Allokerad kvv'!$B$2:$AV$2,0),FALSE),VLOOKUP($B143,'Justerad allokering'!$B$2:$AG$462,MATCH(E$2,'Justerad allokering'!$B$2:$AF$2,0),FALSE))</f>
        <v>0</v>
      </c>
      <c r="F143" s="28">
        <f>IF(ISERROR(1/VLOOKUP($B143,'Justerad allokering'!$B$2:$AG$462,MATCH(F$2,'Justerad allokering'!$B$2:$AF$2,0),FALSE)),VLOOKUP($B143,'Allokerad kvv'!$B$2:$AV$468,MATCH(F$2,'Allokerad kvv'!$B$2:$AV$2,0),FALSE),VLOOKUP($B143,'Justerad allokering'!$B$2:$AG$462,MATCH(F$2,'Justerad allokering'!$B$2:$AF$2,0),FALSE))</f>
        <v>0</v>
      </c>
      <c r="G143" s="28">
        <f>IF(ISERROR(1/VLOOKUP($B143,'Justerad allokering'!$B$2:$AG$462,MATCH(G$2,'Justerad allokering'!$B$2:$AF$2,0),FALSE)),VLOOKUP($B143,'Allokerad kvv'!$B$2:$AV$468,MATCH(G$2,'Allokerad kvv'!$B$2:$AV$2,0),FALSE),VLOOKUP($B143,'Justerad allokering'!$B$2:$AG$462,MATCH(G$2,'Justerad allokering'!$B$2:$AF$2,0),FALSE))</f>
        <v>0</v>
      </c>
      <c r="H143" s="28">
        <f>IF(ISERROR(1/VLOOKUP($B143,'Justerad allokering'!$B$2:$AG$462,MATCH(H$2,'Justerad allokering'!$B$2:$AF$2,0),FALSE)),VLOOKUP($B143,'Allokerad kvv'!$B$2:$AV$468,MATCH(H$2,'Allokerad kvv'!$B$2:$AV$2,0),FALSE),VLOOKUP($B143,'Justerad allokering'!$B$2:$AG$462,MATCH(H$2,'Justerad allokering'!$B$2:$AF$2,0),FALSE))</f>
        <v>0</v>
      </c>
      <c r="I143" s="28">
        <f>IF(ISERROR(1/VLOOKUP($B143,'Justerad allokering'!$B$2:$AG$462,MATCH(I$2,'Justerad allokering'!$B$2:$AF$2,0),FALSE)),VLOOKUP($B143,'Allokerad kvv'!$B$2:$AV$468,MATCH(I$2,'Allokerad kvv'!$B$2:$AV$2,0),FALSE),VLOOKUP($B143,'Justerad allokering'!$B$2:$AG$462,MATCH(I$2,'Justerad allokering'!$B$2:$AF$2,0),FALSE))</f>
        <v>0</v>
      </c>
      <c r="J143" s="28">
        <f>IF(ISERROR(1/VLOOKUP($B143,'Justerad allokering'!$B$2:$AG$462,MATCH(J$2,'Justerad allokering'!$B$2:$AF$2,0),FALSE)),VLOOKUP($B143,'Allokerad kvv'!$B$2:$AV$468,MATCH(J$2,'Allokerad kvv'!$B$2:$AV$2,0),FALSE),VLOOKUP($B143,'Justerad allokering'!$B$2:$AG$462,MATCH(J$2,'Justerad allokering'!$B$2:$AF$2,0),FALSE))</f>
        <v>0</v>
      </c>
      <c r="K143" s="28">
        <f>IF(ISERROR(1/VLOOKUP($B143,'Justerad allokering'!$B$2:$AG$462,MATCH(K$2,'Justerad allokering'!$B$2:$AF$2,0),FALSE)),VLOOKUP($B143,'Allokerad kvv'!$B$2:$AV$468,MATCH(K$2,'Allokerad kvv'!$B$2:$AV$2,0),FALSE),VLOOKUP($B143,'Justerad allokering'!$B$2:$AG$462,MATCH(K$2,'Justerad allokering'!$B$2:$AF$2,0),FALSE))</f>
        <v>0</v>
      </c>
      <c r="L143" s="28">
        <f>IF(ISERROR(1/VLOOKUP($B143,'Justerad allokering'!$B$2:$AG$462,MATCH(L$2,'Justerad allokering'!$B$2:$AF$2,0),FALSE)),VLOOKUP($B143,'Allokerad kvv'!$B$2:$AV$468,MATCH(L$2,'Allokerad kvv'!$B$2:$AV$2,0),FALSE),VLOOKUP($B143,'Justerad allokering'!$B$2:$AG$462,MATCH(L$2,'Justerad allokering'!$B$2:$AF$2,0),FALSE))</f>
        <v>0</v>
      </c>
      <c r="M143" s="28">
        <f>IF(ISERROR(1/VLOOKUP($B143,'Justerad allokering'!$B$2:$AG$462,MATCH(M$2,'Justerad allokering'!$B$2:$AF$2,0),FALSE)),VLOOKUP($B143,'Allokerad kvv'!$B$2:$AV$468,MATCH(M$2,'Allokerad kvv'!$B$2:$AV$2,0),FALSE),VLOOKUP($B143,'Justerad allokering'!$B$2:$AG$462,MATCH(M$2,'Justerad allokering'!$B$2:$AF$2,0),FALSE))</f>
        <v>0</v>
      </c>
      <c r="N143" s="28">
        <f>IF(ISERROR(1/VLOOKUP($B143,'Justerad allokering'!$B$2:$AG$462,MATCH(N$2,'Justerad allokering'!$B$2:$AF$2,0),FALSE)),VLOOKUP($B143,'Allokerad kvv'!$B$2:$AV$468,MATCH(N$2,'Allokerad kvv'!$B$2:$AV$2,0),FALSE),VLOOKUP($B143,'Justerad allokering'!$B$2:$AG$462,MATCH(N$2,'Justerad allokering'!$B$2:$AF$2,0),FALSE))</f>
        <v>0</v>
      </c>
      <c r="O143" s="28">
        <f>IF(ISERROR(1/VLOOKUP($B143,'Justerad allokering'!$B$2:$AG$462,MATCH(O$2,'Justerad allokering'!$B$2:$AF$2,0),FALSE)),VLOOKUP($B143,'Allokerad kvv'!$B$2:$AV$468,MATCH(O$2,'Allokerad kvv'!$B$2:$AV$2,0),FALSE),VLOOKUP($B143,'Justerad allokering'!$B$2:$AG$462,MATCH(O$2,'Justerad allokering'!$B$2:$AF$2,0),FALSE))</f>
        <v>0</v>
      </c>
      <c r="P143" s="28">
        <f>IF(ISERROR(1/VLOOKUP($B143,'Justerad allokering'!$B$2:$AG$462,MATCH(P$2,'Justerad allokering'!$B$2:$AF$2,0),FALSE)),VLOOKUP($B143,'Allokerad kvv'!$B$2:$AV$468,MATCH(P$2,'Allokerad kvv'!$B$2:$AV$2,0),FALSE),VLOOKUP($B143,'Justerad allokering'!$B$2:$AG$462,MATCH(P$2,'Justerad allokering'!$B$2:$AF$2,0),FALSE))</f>
        <v>0</v>
      </c>
      <c r="Q143" s="28">
        <f>IF(ISERROR(1/VLOOKUP($B143,'Justerad allokering'!$B$2:$AG$462,MATCH(Q$2,'Justerad allokering'!$B$2:$AF$2,0),FALSE)),VLOOKUP($B143,'Allokerad kvv'!$B$2:$AV$468,MATCH(Q$2,'Allokerad kvv'!$B$2:$AV$2,0),FALSE),VLOOKUP($B143,'Justerad allokering'!$B$2:$AG$462,MATCH(Q$2,'Justerad allokering'!$B$2:$AF$2,0),FALSE))</f>
        <v>0</v>
      </c>
      <c r="R143" s="28">
        <f>IF(ISERROR(1/VLOOKUP($B143,'Justerad allokering'!$B$2:$AG$462,MATCH(R$2,'Justerad allokering'!$B$2:$AF$2,0),FALSE)),VLOOKUP($B143,'Allokerad kvv'!$B$2:$AV$468,MATCH(R$2,'Allokerad kvv'!$B$2:$AV$2,0),FALSE),VLOOKUP($B143,'Justerad allokering'!$B$2:$AG$462,MATCH(R$2,'Justerad allokering'!$B$2:$AF$2,0),FALSE))</f>
        <v>0</v>
      </c>
      <c r="S143" s="28">
        <f>IF(ISERROR(1/VLOOKUP($B143,'Justerad allokering'!$B$2:$AG$462,MATCH(S$2,'Justerad allokering'!$B$2:$AF$2,0),FALSE)),VLOOKUP($B143,'Allokerad kvv'!$B$2:$AV$468,MATCH(S$2,'Allokerad kvv'!$B$2:$AV$2,0),FALSE),VLOOKUP($B143,'Justerad allokering'!$B$2:$AG$462,MATCH(S$2,'Justerad allokering'!$B$2:$AF$2,0),FALSE))</f>
        <v>0</v>
      </c>
      <c r="T143" s="28">
        <f>IF(ISERROR(1/VLOOKUP($B143,'Justerad allokering'!$B$2:$AG$462,MATCH(T$2,'Justerad allokering'!$B$2:$AF$2,0),FALSE)),VLOOKUP($B143,'Allokerad kvv'!$B$2:$AV$468,MATCH(T$2,'Allokerad kvv'!$B$2:$AV$2,0),FALSE),VLOOKUP($B143,'Justerad allokering'!$B$2:$AG$462,MATCH(T$2,'Justerad allokering'!$B$2:$AF$2,0),FALSE))</f>
        <v>0</v>
      </c>
      <c r="U143" s="28">
        <f>IF(ISERROR(1/VLOOKUP($B143,'Justerad allokering'!$B$2:$AG$462,MATCH(U$2,'Justerad allokering'!$B$2:$AF$2,0),FALSE)),VLOOKUP($B143,'Allokerad kvv'!$B$2:$AV$468,MATCH(U$2,'Allokerad kvv'!$B$2:$AV$2,0),FALSE),VLOOKUP($B143,'Justerad allokering'!$B$2:$AG$462,MATCH(U$2,'Justerad allokering'!$B$2:$AF$2,0),FALSE))</f>
        <v>0</v>
      </c>
      <c r="V143" s="28">
        <f>IF(ISERROR(1/VLOOKUP($B143,'Justerad allokering'!$B$2:$AG$462,MATCH(V$2,'Justerad allokering'!$B$2:$AF$2,0),FALSE)),VLOOKUP($B143,'Allokerad kvv'!$B$2:$AV$468,MATCH(V$2,'Allokerad kvv'!$B$2:$AV$2,0),FALSE),VLOOKUP($B143,'Justerad allokering'!$B$2:$AG$462,MATCH(V$2,'Justerad allokering'!$B$2:$AF$2,0),FALSE))</f>
        <v>0</v>
      </c>
      <c r="W143" s="28">
        <f>IF(ISERROR(1/VLOOKUP($B143,'Justerad allokering'!$B$2:$AG$462,MATCH(W$2,'Justerad allokering'!$B$2:$AF$2,0),FALSE)),VLOOKUP($B143,'Allokerad kvv'!$B$2:$AV$468,MATCH(W$2,'Allokerad kvv'!$B$2:$AV$2,0),FALSE),VLOOKUP($B143,'Justerad allokering'!$B$2:$AG$462,MATCH(W$2,'Justerad allokering'!$B$2:$AF$2,0),FALSE))</f>
        <v>0</v>
      </c>
      <c r="X143" s="28">
        <f>IF(ISERROR(1/VLOOKUP($B143,'Justerad allokering'!$B$2:$AG$462,MATCH(X$2,'Justerad allokering'!$B$2:$AF$2,0),FALSE)),VLOOKUP($B143,'Allokerad kvv'!$B$2:$AV$468,MATCH(X$2,'Allokerad kvv'!$B$2:$AV$2,0),FALSE),VLOOKUP($B143,'Justerad allokering'!$B$2:$AG$462,MATCH(X$2,'Justerad allokering'!$B$2:$AF$2,0),FALSE))</f>
        <v>0</v>
      </c>
      <c r="Y143" s="28">
        <f>IF(ISERROR(1/VLOOKUP($B143,'Justerad allokering'!$B$2:$AG$462,MATCH(Y$2,'Justerad allokering'!$B$2:$AF$2,0),FALSE)),VLOOKUP($B143,'Allokerad kvv'!$B$2:$AV$468,MATCH(Y$2,'Allokerad kvv'!$B$2:$AV$2,0),FALSE),VLOOKUP($B143,'Justerad allokering'!$B$2:$AG$462,MATCH(Y$2,'Justerad allokering'!$B$2:$AF$2,0),FALSE))</f>
        <v>0</v>
      </c>
      <c r="Z143" s="28">
        <f>IF(ISERROR(1/VLOOKUP($B143,'Justerad allokering'!$B$2:$AG$462,MATCH(Z$2,'Justerad allokering'!$B$2:$AF$2,0),FALSE)),VLOOKUP($B143,'Allokerad kvv'!$B$2:$AV$468,MATCH(Z$2,'Allokerad kvv'!$B$2:$AV$2,0),FALSE),VLOOKUP($B143,'Justerad allokering'!$B$2:$AG$462,MATCH(Z$2,'Justerad allokering'!$B$2:$AF$2,0),FALSE))</f>
        <v>0</v>
      </c>
      <c r="AA143" s="28"/>
      <c r="AB143" s="28"/>
      <c r="AE143">
        <f t="shared" si="6"/>
        <v>0</v>
      </c>
      <c r="AG143">
        <f t="shared" si="7"/>
        <v>0</v>
      </c>
      <c r="AH143">
        <f t="shared" si="8"/>
        <v>0</v>
      </c>
      <c r="AI143" s="55" t="str">
        <f>IF(AH143=0,"",AH143/VLOOKUP(B143,Kraftvärmeprod!$B$1:$BC$480,MATCH("Summa tillförd energi exklusive rökgaskondensering",Kraftvärmeprod!$B$1:$BC$1,0),FALSE))</f>
        <v/>
      </c>
    </row>
    <row r="144" spans="1:35" x14ac:dyDescent="0.25">
      <c r="A144" s="28" t="s">
        <v>1047</v>
      </c>
      <c r="B144" s="28" t="s">
        <v>185</v>
      </c>
      <c r="C144" s="28">
        <f>IF(ISERROR(1/VLOOKUP($B144,'Justerad allokering'!$B$2:$AG$462,MATCH(C$2,'Justerad allokering'!$B$2:$AF$2,0),FALSE)),VLOOKUP($B144,'Allokerad kvv'!$B$2:$AV$468,MATCH(C$2,'Allokerad kvv'!$B$2:$AV$2,0),FALSE),VLOOKUP($B144,'Justerad allokering'!$B$2:$AG$462,MATCH(C$2,'Justerad allokering'!$B$2:$AF$2,0),FALSE))</f>
        <v>442.995</v>
      </c>
      <c r="D144" s="28">
        <f>IF(ISERROR(1/VLOOKUP($B144,'Justerad allokering'!$B$2:$AG$462,MATCH(D$2,'Justerad allokering'!$B$2:$AF$2,0),FALSE)),VLOOKUP($B144,'Allokerad kvv'!$B$2:$AV$468,MATCH(D$2,'Allokerad kvv'!$B$2:$AV$2,0),FALSE),VLOOKUP($B144,'Justerad allokering'!$B$2:$AG$462,MATCH(D$2,'Justerad allokering'!$B$2:$AF$2,0),FALSE))</f>
        <v>0</v>
      </c>
      <c r="E144" s="28">
        <f>IF(ISERROR(1/VLOOKUP($B144,'Justerad allokering'!$B$2:$AG$462,MATCH(E$2,'Justerad allokering'!$B$2:$AF$2,0),FALSE)),VLOOKUP($B144,'Allokerad kvv'!$B$2:$AV$468,MATCH(E$2,'Allokerad kvv'!$B$2:$AV$2,0),FALSE),VLOOKUP($B144,'Justerad allokering'!$B$2:$AG$462,MATCH(E$2,'Justerad allokering'!$B$2:$AF$2,0),FALSE))</f>
        <v>0</v>
      </c>
      <c r="F144" s="28">
        <f>IF(ISERROR(1/VLOOKUP($B144,'Justerad allokering'!$B$2:$AG$462,MATCH(F$2,'Justerad allokering'!$B$2:$AF$2,0),FALSE)),VLOOKUP($B144,'Allokerad kvv'!$B$2:$AV$468,MATCH(F$2,'Allokerad kvv'!$B$2:$AV$2,0),FALSE),VLOOKUP($B144,'Justerad allokering'!$B$2:$AG$462,MATCH(F$2,'Justerad allokering'!$B$2:$AF$2,0),FALSE))</f>
        <v>43.920699999999997</v>
      </c>
      <c r="G144" s="28">
        <f>IF(ISERROR(1/VLOOKUP($B144,'Justerad allokering'!$B$2:$AG$462,MATCH(G$2,'Justerad allokering'!$B$2:$AF$2,0),FALSE)),VLOOKUP($B144,'Allokerad kvv'!$B$2:$AV$468,MATCH(G$2,'Allokerad kvv'!$B$2:$AV$2,0),FALSE),VLOOKUP($B144,'Justerad allokering'!$B$2:$AG$462,MATCH(G$2,'Justerad allokering'!$B$2:$AF$2,0),FALSE))</f>
        <v>11.344200000000001</v>
      </c>
      <c r="H144" s="28">
        <f>IF(ISERROR(1/VLOOKUP($B144,'Justerad allokering'!$B$2:$AG$462,MATCH(H$2,'Justerad allokering'!$B$2:$AF$2,0),FALSE)),VLOOKUP($B144,'Allokerad kvv'!$B$2:$AV$468,MATCH(H$2,'Allokerad kvv'!$B$2:$AV$2,0),FALSE),VLOOKUP($B144,'Justerad allokering'!$B$2:$AG$462,MATCH(H$2,'Justerad allokering'!$B$2:$AF$2,0),FALSE))</f>
        <v>0</v>
      </c>
      <c r="I144" s="28">
        <f>IF(ISERROR(1/VLOOKUP($B144,'Justerad allokering'!$B$2:$AG$462,MATCH(I$2,'Justerad allokering'!$B$2:$AF$2,0),FALSE)),VLOOKUP($B144,'Allokerad kvv'!$B$2:$AV$468,MATCH(I$2,'Allokerad kvv'!$B$2:$AV$2,0),FALSE),VLOOKUP($B144,'Justerad allokering'!$B$2:$AG$462,MATCH(I$2,'Justerad allokering'!$B$2:$AF$2,0),FALSE))</f>
        <v>17.977900000000002</v>
      </c>
      <c r="J144" s="28">
        <f>IF(ISERROR(1/VLOOKUP($B144,'Justerad allokering'!$B$2:$AG$462,MATCH(J$2,'Justerad allokering'!$B$2:$AF$2,0),FALSE)),VLOOKUP($B144,'Allokerad kvv'!$B$2:$AV$468,MATCH(J$2,'Allokerad kvv'!$B$2:$AV$2,0),FALSE),VLOOKUP($B144,'Justerad allokering'!$B$2:$AG$462,MATCH(J$2,'Justerad allokering'!$B$2:$AF$2,0),FALSE))</f>
        <v>217.82</v>
      </c>
      <c r="K144" s="28">
        <f>IF(ISERROR(1/VLOOKUP($B144,'Justerad allokering'!$B$2:$AG$462,MATCH(K$2,'Justerad allokering'!$B$2:$AF$2,0),FALSE)),VLOOKUP($B144,'Allokerad kvv'!$B$2:$AV$468,MATCH(K$2,'Allokerad kvv'!$B$2:$AV$2,0),FALSE),VLOOKUP($B144,'Justerad allokering'!$B$2:$AG$462,MATCH(K$2,'Justerad allokering'!$B$2:$AF$2,0),FALSE))</f>
        <v>146.91399999999999</v>
      </c>
      <c r="L144" s="28">
        <f>IF(ISERROR(1/VLOOKUP($B144,'Justerad allokering'!$B$2:$AG$462,MATCH(L$2,'Justerad allokering'!$B$2:$AF$2,0),FALSE)),VLOOKUP($B144,'Allokerad kvv'!$B$2:$AV$468,MATCH(L$2,'Allokerad kvv'!$B$2:$AV$2,0),FALSE),VLOOKUP($B144,'Justerad allokering'!$B$2:$AG$462,MATCH(L$2,'Justerad allokering'!$B$2:$AF$2,0),FALSE))</f>
        <v>0</v>
      </c>
      <c r="M144" s="28">
        <f>IF(ISERROR(1/VLOOKUP($B144,'Justerad allokering'!$B$2:$AG$462,MATCH(M$2,'Justerad allokering'!$B$2:$AF$2,0),FALSE)),VLOOKUP($B144,'Allokerad kvv'!$B$2:$AV$468,MATCH(M$2,'Allokerad kvv'!$B$2:$AV$2,0),FALSE),VLOOKUP($B144,'Justerad allokering'!$B$2:$AG$462,MATCH(M$2,'Justerad allokering'!$B$2:$AF$2,0),FALSE))</f>
        <v>0</v>
      </c>
      <c r="N144" s="28">
        <f>IF(ISERROR(1/VLOOKUP($B144,'Justerad allokering'!$B$2:$AG$462,MATCH(N$2,'Justerad allokering'!$B$2:$AF$2,0),FALSE)),VLOOKUP($B144,'Allokerad kvv'!$B$2:$AV$468,MATCH(N$2,'Allokerad kvv'!$B$2:$AV$2,0),FALSE),VLOOKUP($B144,'Justerad allokering'!$B$2:$AG$462,MATCH(N$2,'Justerad allokering'!$B$2:$AF$2,0),FALSE))</f>
        <v>657.754819</v>
      </c>
      <c r="O144" s="28">
        <f>IF(ISERROR(1/VLOOKUP($B144,'Justerad allokering'!$B$2:$AG$462,MATCH(O$2,'Justerad allokering'!$B$2:$AF$2,0),FALSE)),VLOOKUP($B144,'Allokerad kvv'!$B$2:$AV$468,MATCH(O$2,'Allokerad kvv'!$B$2:$AV$2,0),FALSE),VLOOKUP($B144,'Justerad allokering'!$B$2:$AG$462,MATCH(O$2,'Justerad allokering'!$B$2:$AF$2,0),FALSE))</f>
        <v>0</v>
      </c>
      <c r="P144" s="28">
        <f>IF(ISERROR(1/VLOOKUP($B144,'Justerad allokering'!$B$2:$AG$462,MATCH(P$2,'Justerad allokering'!$B$2:$AF$2,0),FALSE)),VLOOKUP($B144,'Allokerad kvv'!$B$2:$AV$468,MATCH(P$2,'Allokerad kvv'!$B$2:$AV$2,0),FALSE),VLOOKUP($B144,'Justerad allokering'!$B$2:$AG$462,MATCH(P$2,'Justerad allokering'!$B$2:$AF$2,0),FALSE))</f>
        <v>0</v>
      </c>
      <c r="Q144" s="28">
        <f>IF(ISERROR(1/VLOOKUP($B144,'Justerad allokering'!$B$2:$AG$462,MATCH(Q$2,'Justerad allokering'!$B$2:$AF$2,0),FALSE)),VLOOKUP($B144,'Allokerad kvv'!$B$2:$AV$468,MATCH(Q$2,'Allokerad kvv'!$B$2:$AV$2,0),FALSE),VLOOKUP($B144,'Justerad allokering'!$B$2:$AG$462,MATCH(Q$2,'Justerad allokering'!$B$2:$AF$2,0),FALSE))</f>
        <v>873.99900000000002</v>
      </c>
      <c r="R144" s="28">
        <f>IF(ISERROR(1/VLOOKUP($B144,'Justerad allokering'!$B$2:$AG$462,MATCH(R$2,'Justerad allokering'!$B$2:$AF$2,0),FALSE)),VLOOKUP($B144,'Allokerad kvv'!$B$2:$AV$468,MATCH(R$2,'Allokerad kvv'!$B$2:$AV$2,0),FALSE),VLOOKUP($B144,'Justerad allokering'!$B$2:$AG$462,MATCH(R$2,'Justerad allokering'!$B$2:$AF$2,0),FALSE))</f>
        <v>0</v>
      </c>
      <c r="S144" s="28">
        <f>IF(ISERROR(1/VLOOKUP($B144,'Justerad allokering'!$B$2:$AG$462,MATCH(S$2,'Justerad allokering'!$B$2:$AF$2,0),FALSE)),VLOOKUP($B144,'Allokerad kvv'!$B$2:$AV$468,MATCH(S$2,'Allokerad kvv'!$B$2:$AV$2,0),FALSE),VLOOKUP($B144,'Justerad allokering'!$B$2:$AG$462,MATCH(S$2,'Justerad allokering'!$B$2:$AF$2,0),FALSE))</f>
        <v>0</v>
      </c>
      <c r="T144" s="28">
        <f>IF(ISERROR(1/VLOOKUP($B144,'Justerad allokering'!$B$2:$AG$462,MATCH(T$2,'Justerad allokering'!$B$2:$AF$2,0),FALSE)),VLOOKUP($B144,'Allokerad kvv'!$B$2:$AV$468,MATCH(T$2,'Allokerad kvv'!$B$2:$AV$2,0),FALSE),VLOOKUP($B144,'Justerad allokering'!$B$2:$AG$462,MATCH(T$2,'Justerad allokering'!$B$2:$AF$2,0),FALSE))</f>
        <v>0</v>
      </c>
      <c r="U144" s="28">
        <f>IF(ISERROR(1/VLOOKUP($B144,'Justerad allokering'!$B$2:$AG$462,MATCH(U$2,'Justerad allokering'!$B$2:$AF$2,0),FALSE)),VLOOKUP($B144,'Allokerad kvv'!$B$2:$AV$468,MATCH(U$2,'Allokerad kvv'!$B$2:$AV$2,0),FALSE),VLOOKUP($B144,'Justerad allokering'!$B$2:$AG$462,MATCH(U$2,'Justerad allokering'!$B$2:$AF$2,0),FALSE))</f>
        <v>653.62800000000004</v>
      </c>
      <c r="V144" s="28">
        <f>IF(ISERROR(1/VLOOKUP($B144,'Justerad allokering'!$B$2:$AG$462,MATCH(V$2,'Justerad allokering'!$B$2:$AF$2,0),FALSE)),VLOOKUP($B144,'Allokerad kvv'!$B$2:$AV$468,MATCH(V$2,'Allokerad kvv'!$B$2:$AV$2,0),FALSE),VLOOKUP($B144,'Justerad allokering'!$B$2:$AG$462,MATCH(V$2,'Justerad allokering'!$B$2:$AF$2,0),FALSE))</f>
        <v>0</v>
      </c>
      <c r="W144" s="28">
        <f>IF(ISERROR(1/VLOOKUP($B144,'Justerad allokering'!$B$2:$AG$462,MATCH(W$2,'Justerad allokering'!$B$2:$AF$2,0),FALSE)),VLOOKUP($B144,'Allokerad kvv'!$B$2:$AV$468,MATCH(W$2,'Allokerad kvv'!$B$2:$AV$2,0),FALSE),VLOOKUP($B144,'Justerad allokering'!$B$2:$AG$462,MATCH(W$2,'Justerad allokering'!$B$2:$AF$2,0),FALSE))</f>
        <v>0</v>
      </c>
      <c r="X144" s="28">
        <f>IF(ISERROR(1/VLOOKUP($B144,'Justerad allokering'!$B$2:$AG$462,MATCH(X$2,'Justerad allokering'!$B$2:$AF$2,0),FALSE)),VLOOKUP($B144,'Allokerad kvv'!$B$2:$AV$468,MATCH(X$2,'Allokerad kvv'!$B$2:$AV$2,0),FALSE),VLOOKUP($B144,'Justerad allokering'!$B$2:$AG$462,MATCH(X$2,'Justerad allokering'!$B$2:$AF$2,0),FALSE))</f>
        <v>0</v>
      </c>
      <c r="Y144" s="28">
        <f>IF(ISERROR(1/VLOOKUP($B144,'Justerad allokering'!$B$2:$AG$462,MATCH(Y$2,'Justerad allokering'!$B$2:$AF$2,0),FALSE)),VLOOKUP($B144,'Allokerad kvv'!$B$2:$AV$468,MATCH(Y$2,'Allokerad kvv'!$B$2:$AV$2,0),FALSE),VLOOKUP($B144,'Justerad allokering'!$B$2:$AG$462,MATCH(Y$2,'Justerad allokering'!$B$2:$AF$2,0),FALSE))</f>
        <v>0</v>
      </c>
      <c r="Z144" s="28">
        <f>IF(ISERROR(1/VLOOKUP($B144,'Justerad allokering'!$B$2:$AG$462,MATCH(Z$2,'Justerad allokering'!$B$2:$AF$2,0),FALSE)),VLOOKUP($B144,'Allokerad kvv'!$B$2:$AV$468,MATCH(Z$2,'Allokerad kvv'!$B$2:$AV$2,0),FALSE),VLOOKUP($B144,'Justerad allokering'!$B$2:$AG$462,MATCH(Z$2,'Justerad allokering'!$B$2:$AF$2,0),FALSE))</f>
        <v>19.621500000000001</v>
      </c>
      <c r="AA144" s="28"/>
      <c r="AB144" s="28"/>
      <c r="AE144">
        <f t="shared" si="6"/>
        <v>3085.9751190000002</v>
      </c>
      <c r="AG144">
        <f t="shared" si="7"/>
        <v>2939.061119</v>
      </c>
      <c r="AH144">
        <f t="shared" si="8"/>
        <v>2281.3063000000002</v>
      </c>
      <c r="AI144" s="55">
        <f>IF(AH144=0,"",AH144/VLOOKUP(B144,Kraftvärmeprod!$B$1:$BC$480,MATCH("Summa tillförd energi exklusive rökgaskondensering",Kraftvärmeprod!$B$1:$BC$1,0),FALSE))</f>
        <v>0.49107955512257345</v>
      </c>
    </row>
    <row r="145" spans="1:35" x14ac:dyDescent="0.25">
      <c r="A145" s="28" t="s">
        <v>1047</v>
      </c>
      <c r="B145" s="28" t="s">
        <v>186</v>
      </c>
      <c r="C145" s="28">
        <f>IF(ISERROR(1/VLOOKUP($B145,'Justerad allokering'!$B$2:$AG$462,MATCH(C$2,'Justerad allokering'!$B$2:$AF$2,0),FALSE)),VLOOKUP($B145,'Allokerad kvv'!$B$2:$AV$468,MATCH(C$2,'Allokerad kvv'!$B$2:$AV$2,0),FALSE),VLOOKUP($B145,'Justerad allokering'!$B$2:$AG$462,MATCH(C$2,'Justerad allokering'!$B$2:$AF$2,0),FALSE))</f>
        <v>0</v>
      </c>
      <c r="D145" s="28">
        <f>IF(ISERROR(1/VLOOKUP($B145,'Justerad allokering'!$B$2:$AG$462,MATCH(D$2,'Justerad allokering'!$B$2:$AF$2,0),FALSE)),VLOOKUP($B145,'Allokerad kvv'!$B$2:$AV$468,MATCH(D$2,'Allokerad kvv'!$B$2:$AV$2,0),FALSE),VLOOKUP($B145,'Justerad allokering'!$B$2:$AG$462,MATCH(D$2,'Justerad allokering'!$B$2:$AF$2,0),FALSE))</f>
        <v>0</v>
      </c>
      <c r="E145" s="28">
        <f>IF(ISERROR(1/VLOOKUP($B145,'Justerad allokering'!$B$2:$AG$462,MATCH(E$2,'Justerad allokering'!$B$2:$AF$2,0),FALSE)),VLOOKUP($B145,'Allokerad kvv'!$B$2:$AV$468,MATCH(E$2,'Allokerad kvv'!$B$2:$AV$2,0),FALSE),VLOOKUP($B145,'Justerad allokering'!$B$2:$AG$462,MATCH(E$2,'Justerad allokering'!$B$2:$AF$2,0),FALSE))</f>
        <v>0</v>
      </c>
      <c r="F145" s="28">
        <f>IF(ISERROR(1/VLOOKUP($B145,'Justerad allokering'!$B$2:$AG$462,MATCH(F$2,'Justerad allokering'!$B$2:$AF$2,0),FALSE)),VLOOKUP($B145,'Allokerad kvv'!$B$2:$AV$468,MATCH(F$2,'Allokerad kvv'!$B$2:$AV$2,0),FALSE),VLOOKUP($B145,'Justerad allokering'!$B$2:$AG$462,MATCH(F$2,'Justerad allokering'!$B$2:$AF$2,0),FALSE))</f>
        <v>0</v>
      </c>
      <c r="G145" s="28">
        <f>IF(ISERROR(1/VLOOKUP($B145,'Justerad allokering'!$B$2:$AG$462,MATCH(G$2,'Justerad allokering'!$B$2:$AF$2,0),FALSE)),VLOOKUP($B145,'Allokerad kvv'!$B$2:$AV$468,MATCH(G$2,'Allokerad kvv'!$B$2:$AV$2,0),FALSE),VLOOKUP($B145,'Justerad allokering'!$B$2:$AG$462,MATCH(G$2,'Justerad allokering'!$B$2:$AF$2,0),FALSE))</f>
        <v>0</v>
      </c>
      <c r="H145" s="28">
        <f>IF(ISERROR(1/VLOOKUP($B145,'Justerad allokering'!$B$2:$AG$462,MATCH(H$2,'Justerad allokering'!$B$2:$AF$2,0),FALSE)),VLOOKUP($B145,'Allokerad kvv'!$B$2:$AV$468,MATCH(H$2,'Allokerad kvv'!$B$2:$AV$2,0),FALSE),VLOOKUP($B145,'Justerad allokering'!$B$2:$AG$462,MATCH(H$2,'Justerad allokering'!$B$2:$AF$2,0),FALSE))</f>
        <v>0</v>
      </c>
      <c r="I145" s="28">
        <f>IF(ISERROR(1/VLOOKUP($B145,'Justerad allokering'!$B$2:$AG$462,MATCH(I$2,'Justerad allokering'!$B$2:$AF$2,0),FALSE)),VLOOKUP($B145,'Allokerad kvv'!$B$2:$AV$468,MATCH(I$2,'Allokerad kvv'!$B$2:$AV$2,0),FALSE),VLOOKUP($B145,'Justerad allokering'!$B$2:$AG$462,MATCH(I$2,'Justerad allokering'!$B$2:$AF$2,0),FALSE))</f>
        <v>0</v>
      </c>
      <c r="J145" s="28">
        <f>IF(ISERROR(1/VLOOKUP($B145,'Justerad allokering'!$B$2:$AG$462,MATCH(J$2,'Justerad allokering'!$B$2:$AF$2,0),FALSE)),VLOOKUP($B145,'Allokerad kvv'!$B$2:$AV$468,MATCH(J$2,'Allokerad kvv'!$B$2:$AV$2,0),FALSE),VLOOKUP($B145,'Justerad allokering'!$B$2:$AG$462,MATCH(J$2,'Justerad allokering'!$B$2:$AF$2,0),FALSE))</f>
        <v>0</v>
      </c>
      <c r="K145" s="28">
        <f>IF(ISERROR(1/VLOOKUP($B145,'Justerad allokering'!$B$2:$AG$462,MATCH(K$2,'Justerad allokering'!$B$2:$AF$2,0),FALSE)),VLOOKUP($B145,'Allokerad kvv'!$B$2:$AV$468,MATCH(K$2,'Allokerad kvv'!$B$2:$AV$2,0),FALSE),VLOOKUP($B145,'Justerad allokering'!$B$2:$AG$462,MATCH(K$2,'Justerad allokering'!$B$2:$AF$2,0),FALSE))</f>
        <v>0</v>
      </c>
      <c r="L145" s="28">
        <f>IF(ISERROR(1/VLOOKUP($B145,'Justerad allokering'!$B$2:$AG$462,MATCH(L$2,'Justerad allokering'!$B$2:$AF$2,0),FALSE)),VLOOKUP($B145,'Allokerad kvv'!$B$2:$AV$468,MATCH(L$2,'Allokerad kvv'!$B$2:$AV$2,0),FALSE),VLOOKUP($B145,'Justerad allokering'!$B$2:$AG$462,MATCH(L$2,'Justerad allokering'!$B$2:$AF$2,0),FALSE))</f>
        <v>0</v>
      </c>
      <c r="M145" s="28">
        <f>IF(ISERROR(1/VLOOKUP($B145,'Justerad allokering'!$B$2:$AG$462,MATCH(M$2,'Justerad allokering'!$B$2:$AF$2,0),FALSE)),VLOOKUP($B145,'Allokerad kvv'!$B$2:$AV$468,MATCH(M$2,'Allokerad kvv'!$B$2:$AV$2,0),FALSE),VLOOKUP($B145,'Justerad allokering'!$B$2:$AG$462,MATCH(M$2,'Justerad allokering'!$B$2:$AF$2,0),FALSE))</f>
        <v>0</v>
      </c>
      <c r="N145" s="28">
        <f>IF(ISERROR(1/VLOOKUP($B145,'Justerad allokering'!$B$2:$AG$462,MATCH(N$2,'Justerad allokering'!$B$2:$AF$2,0),FALSE)),VLOOKUP($B145,'Allokerad kvv'!$B$2:$AV$468,MATCH(N$2,'Allokerad kvv'!$B$2:$AV$2,0),FALSE),VLOOKUP($B145,'Justerad allokering'!$B$2:$AG$462,MATCH(N$2,'Justerad allokering'!$B$2:$AF$2,0),FALSE))</f>
        <v>0</v>
      </c>
      <c r="O145" s="28">
        <f>IF(ISERROR(1/VLOOKUP($B145,'Justerad allokering'!$B$2:$AG$462,MATCH(O$2,'Justerad allokering'!$B$2:$AF$2,0),FALSE)),VLOOKUP($B145,'Allokerad kvv'!$B$2:$AV$468,MATCH(O$2,'Allokerad kvv'!$B$2:$AV$2,0),FALSE),VLOOKUP($B145,'Justerad allokering'!$B$2:$AG$462,MATCH(O$2,'Justerad allokering'!$B$2:$AF$2,0),FALSE))</f>
        <v>0</v>
      </c>
      <c r="P145" s="28">
        <f>IF(ISERROR(1/VLOOKUP($B145,'Justerad allokering'!$B$2:$AG$462,MATCH(P$2,'Justerad allokering'!$B$2:$AF$2,0),FALSE)),VLOOKUP($B145,'Allokerad kvv'!$B$2:$AV$468,MATCH(P$2,'Allokerad kvv'!$B$2:$AV$2,0),FALSE),VLOOKUP($B145,'Justerad allokering'!$B$2:$AG$462,MATCH(P$2,'Justerad allokering'!$B$2:$AF$2,0),FALSE))</f>
        <v>0</v>
      </c>
      <c r="Q145" s="28">
        <f>IF(ISERROR(1/VLOOKUP($B145,'Justerad allokering'!$B$2:$AG$462,MATCH(Q$2,'Justerad allokering'!$B$2:$AF$2,0),FALSE)),VLOOKUP($B145,'Allokerad kvv'!$B$2:$AV$468,MATCH(Q$2,'Allokerad kvv'!$B$2:$AV$2,0),FALSE),VLOOKUP($B145,'Justerad allokering'!$B$2:$AG$462,MATCH(Q$2,'Justerad allokering'!$B$2:$AF$2,0),FALSE))</f>
        <v>0</v>
      </c>
      <c r="R145" s="28">
        <f>IF(ISERROR(1/VLOOKUP($B145,'Justerad allokering'!$B$2:$AG$462,MATCH(R$2,'Justerad allokering'!$B$2:$AF$2,0),FALSE)),VLOOKUP($B145,'Allokerad kvv'!$B$2:$AV$468,MATCH(R$2,'Allokerad kvv'!$B$2:$AV$2,0),FALSE),VLOOKUP($B145,'Justerad allokering'!$B$2:$AG$462,MATCH(R$2,'Justerad allokering'!$B$2:$AF$2,0),FALSE))</f>
        <v>0</v>
      </c>
      <c r="S145" s="28">
        <f>IF(ISERROR(1/VLOOKUP($B145,'Justerad allokering'!$B$2:$AG$462,MATCH(S$2,'Justerad allokering'!$B$2:$AF$2,0),FALSE)),VLOOKUP($B145,'Allokerad kvv'!$B$2:$AV$468,MATCH(S$2,'Allokerad kvv'!$B$2:$AV$2,0),FALSE),VLOOKUP($B145,'Justerad allokering'!$B$2:$AG$462,MATCH(S$2,'Justerad allokering'!$B$2:$AF$2,0),FALSE))</f>
        <v>0</v>
      </c>
      <c r="T145" s="28">
        <f>IF(ISERROR(1/VLOOKUP($B145,'Justerad allokering'!$B$2:$AG$462,MATCH(T$2,'Justerad allokering'!$B$2:$AF$2,0),FALSE)),VLOOKUP($B145,'Allokerad kvv'!$B$2:$AV$468,MATCH(T$2,'Allokerad kvv'!$B$2:$AV$2,0),FALSE),VLOOKUP($B145,'Justerad allokering'!$B$2:$AG$462,MATCH(T$2,'Justerad allokering'!$B$2:$AF$2,0),FALSE))</f>
        <v>0</v>
      </c>
      <c r="U145" s="28">
        <f>IF(ISERROR(1/VLOOKUP($B145,'Justerad allokering'!$B$2:$AG$462,MATCH(U$2,'Justerad allokering'!$B$2:$AF$2,0),FALSE)),VLOOKUP($B145,'Allokerad kvv'!$B$2:$AV$468,MATCH(U$2,'Allokerad kvv'!$B$2:$AV$2,0),FALSE),VLOOKUP($B145,'Justerad allokering'!$B$2:$AG$462,MATCH(U$2,'Justerad allokering'!$B$2:$AF$2,0),FALSE))</f>
        <v>0</v>
      </c>
      <c r="V145" s="28">
        <f>IF(ISERROR(1/VLOOKUP($B145,'Justerad allokering'!$B$2:$AG$462,MATCH(V$2,'Justerad allokering'!$B$2:$AF$2,0),FALSE)),VLOOKUP($B145,'Allokerad kvv'!$B$2:$AV$468,MATCH(V$2,'Allokerad kvv'!$B$2:$AV$2,0),FALSE),VLOOKUP($B145,'Justerad allokering'!$B$2:$AG$462,MATCH(V$2,'Justerad allokering'!$B$2:$AF$2,0),FALSE))</f>
        <v>0</v>
      </c>
      <c r="W145" s="28">
        <f>IF(ISERROR(1/VLOOKUP($B145,'Justerad allokering'!$B$2:$AG$462,MATCH(W$2,'Justerad allokering'!$B$2:$AF$2,0),FALSE)),VLOOKUP($B145,'Allokerad kvv'!$B$2:$AV$468,MATCH(W$2,'Allokerad kvv'!$B$2:$AV$2,0),FALSE),VLOOKUP($B145,'Justerad allokering'!$B$2:$AG$462,MATCH(W$2,'Justerad allokering'!$B$2:$AF$2,0),FALSE))</f>
        <v>0</v>
      </c>
      <c r="X145" s="28">
        <f>IF(ISERROR(1/VLOOKUP($B145,'Justerad allokering'!$B$2:$AG$462,MATCH(X$2,'Justerad allokering'!$B$2:$AF$2,0),FALSE)),VLOOKUP($B145,'Allokerad kvv'!$B$2:$AV$468,MATCH(X$2,'Allokerad kvv'!$B$2:$AV$2,0),FALSE),VLOOKUP($B145,'Justerad allokering'!$B$2:$AG$462,MATCH(X$2,'Justerad allokering'!$B$2:$AF$2,0),FALSE))</f>
        <v>0</v>
      </c>
      <c r="Y145" s="28">
        <f>IF(ISERROR(1/VLOOKUP($B145,'Justerad allokering'!$B$2:$AG$462,MATCH(Y$2,'Justerad allokering'!$B$2:$AF$2,0),FALSE)),VLOOKUP($B145,'Allokerad kvv'!$B$2:$AV$468,MATCH(Y$2,'Allokerad kvv'!$B$2:$AV$2,0),FALSE),VLOOKUP($B145,'Justerad allokering'!$B$2:$AG$462,MATCH(Y$2,'Justerad allokering'!$B$2:$AF$2,0),FALSE))</f>
        <v>0</v>
      </c>
      <c r="Z145" s="28">
        <f>IF(ISERROR(1/VLOOKUP($B145,'Justerad allokering'!$B$2:$AG$462,MATCH(Z$2,'Justerad allokering'!$B$2:$AF$2,0),FALSE)),VLOOKUP($B145,'Allokerad kvv'!$B$2:$AV$468,MATCH(Z$2,'Allokerad kvv'!$B$2:$AV$2,0),FALSE),VLOOKUP($B145,'Justerad allokering'!$B$2:$AG$462,MATCH(Z$2,'Justerad allokering'!$B$2:$AF$2,0),FALSE))</f>
        <v>0</v>
      </c>
      <c r="AA145" s="28"/>
      <c r="AB145" s="28"/>
      <c r="AE145">
        <f t="shared" si="6"/>
        <v>0</v>
      </c>
      <c r="AG145">
        <f t="shared" si="7"/>
        <v>0</v>
      </c>
      <c r="AH145">
        <f t="shared" si="8"/>
        <v>0</v>
      </c>
      <c r="AI145" s="55" t="str">
        <f>IF(AH145=0,"",AH145/VLOOKUP(B145,Kraftvärmeprod!$B$1:$BC$480,MATCH("Summa tillförd energi exklusive rökgaskondensering",Kraftvärmeprod!$B$1:$BC$1,0),FALSE))</f>
        <v/>
      </c>
    </row>
    <row r="146" spans="1:35" x14ac:dyDescent="0.25">
      <c r="A146" s="28" t="s">
        <v>187</v>
      </c>
      <c r="B146" s="28" t="s">
        <v>188</v>
      </c>
      <c r="C146" s="28">
        <f>IF(ISERROR(1/VLOOKUP($B146,'Justerad allokering'!$B$2:$AG$462,MATCH(C$2,'Justerad allokering'!$B$2:$AF$2,0),FALSE)),VLOOKUP($B146,'Allokerad kvv'!$B$2:$AV$468,MATCH(C$2,'Allokerad kvv'!$B$2:$AV$2,0),FALSE),VLOOKUP($B146,'Justerad allokering'!$B$2:$AG$462,MATCH(C$2,'Justerad allokering'!$B$2:$AF$2,0),FALSE))</f>
        <v>0</v>
      </c>
      <c r="D146" s="28">
        <f>IF(ISERROR(1/VLOOKUP($B146,'Justerad allokering'!$B$2:$AG$462,MATCH(D$2,'Justerad allokering'!$B$2:$AF$2,0),FALSE)),VLOOKUP($B146,'Allokerad kvv'!$B$2:$AV$468,MATCH(D$2,'Allokerad kvv'!$B$2:$AV$2,0),FALSE),VLOOKUP($B146,'Justerad allokering'!$B$2:$AG$462,MATCH(D$2,'Justerad allokering'!$B$2:$AF$2,0),FALSE))</f>
        <v>0</v>
      </c>
      <c r="E146" s="28">
        <f>IF(ISERROR(1/VLOOKUP($B146,'Justerad allokering'!$B$2:$AG$462,MATCH(E$2,'Justerad allokering'!$B$2:$AF$2,0),FALSE)),VLOOKUP($B146,'Allokerad kvv'!$B$2:$AV$468,MATCH(E$2,'Allokerad kvv'!$B$2:$AV$2,0),FALSE),VLOOKUP($B146,'Justerad allokering'!$B$2:$AG$462,MATCH(E$2,'Justerad allokering'!$B$2:$AF$2,0),FALSE))</f>
        <v>0</v>
      </c>
      <c r="F146" s="28">
        <f>IF(ISERROR(1/VLOOKUP($B146,'Justerad allokering'!$B$2:$AG$462,MATCH(F$2,'Justerad allokering'!$B$2:$AF$2,0),FALSE)),VLOOKUP($B146,'Allokerad kvv'!$B$2:$AV$468,MATCH(F$2,'Allokerad kvv'!$B$2:$AV$2,0),FALSE),VLOOKUP($B146,'Justerad allokering'!$B$2:$AG$462,MATCH(F$2,'Justerad allokering'!$B$2:$AF$2,0),FALSE))</f>
        <v>0</v>
      </c>
      <c r="G146" s="28">
        <f>IF(ISERROR(1/VLOOKUP($B146,'Justerad allokering'!$B$2:$AG$462,MATCH(G$2,'Justerad allokering'!$B$2:$AF$2,0),FALSE)),VLOOKUP($B146,'Allokerad kvv'!$B$2:$AV$468,MATCH(G$2,'Allokerad kvv'!$B$2:$AV$2,0),FALSE),VLOOKUP($B146,'Justerad allokering'!$B$2:$AG$462,MATCH(G$2,'Justerad allokering'!$B$2:$AF$2,0),FALSE))</f>
        <v>0</v>
      </c>
      <c r="H146" s="28">
        <f>IF(ISERROR(1/VLOOKUP($B146,'Justerad allokering'!$B$2:$AG$462,MATCH(H$2,'Justerad allokering'!$B$2:$AF$2,0),FALSE)),VLOOKUP($B146,'Allokerad kvv'!$B$2:$AV$468,MATCH(H$2,'Allokerad kvv'!$B$2:$AV$2,0),FALSE),VLOOKUP($B146,'Justerad allokering'!$B$2:$AG$462,MATCH(H$2,'Justerad allokering'!$B$2:$AF$2,0),FALSE))</f>
        <v>0</v>
      </c>
      <c r="I146" s="28">
        <f>IF(ISERROR(1/VLOOKUP($B146,'Justerad allokering'!$B$2:$AG$462,MATCH(I$2,'Justerad allokering'!$B$2:$AF$2,0),FALSE)),VLOOKUP($B146,'Allokerad kvv'!$B$2:$AV$468,MATCH(I$2,'Allokerad kvv'!$B$2:$AV$2,0),FALSE),VLOOKUP($B146,'Justerad allokering'!$B$2:$AG$462,MATCH(I$2,'Justerad allokering'!$B$2:$AF$2,0),FALSE))</f>
        <v>0</v>
      </c>
      <c r="J146" s="28">
        <f>IF(ISERROR(1/VLOOKUP($B146,'Justerad allokering'!$B$2:$AG$462,MATCH(J$2,'Justerad allokering'!$B$2:$AF$2,0),FALSE)),VLOOKUP($B146,'Allokerad kvv'!$B$2:$AV$468,MATCH(J$2,'Allokerad kvv'!$B$2:$AV$2,0),FALSE),VLOOKUP($B146,'Justerad allokering'!$B$2:$AG$462,MATCH(J$2,'Justerad allokering'!$B$2:$AF$2,0),FALSE))</f>
        <v>0</v>
      </c>
      <c r="K146" s="28">
        <f>IF(ISERROR(1/VLOOKUP($B146,'Justerad allokering'!$B$2:$AG$462,MATCH(K$2,'Justerad allokering'!$B$2:$AF$2,0),FALSE)),VLOOKUP($B146,'Allokerad kvv'!$B$2:$AV$468,MATCH(K$2,'Allokerad kvv'!$B$2:$AV$2,0),FALSE),VLOOKUP($B146,'Justerad allokering'!$B$2:$AG$462,MATCH(K$2,'Justerad allokering'!$B$2:$AF$2,0),FALSE))</f>
        <v>0</v>
      </c>
      <c r="L146" s="28">
        <f>IF(ISERROR(1/VLOOKUP($B146,'Justerad allokering'!$B$2:$AG$462,MATCH(L$2,'Justerad allokering'!$B$2:$AF$2,0),FALSE)),VLOOKUP($B146,'Allokerad kvv'!$B$2:$AV$468,MATCH(L$2,'Allokerad kvv'!$B$2:$AV$2,0),FALSE),VLOOKUP($B146,'Justerad allokering'!$B$2:$AG$462,MATCH(L$2,'Justerad allokering'!$B$2:$AF$2,0),FALSE))</f>
        <v>0</v>
      </c>
      <c r="M146" s="28">
        <f>IF(ISERROR(1/VLOOKUP($B146,'Justerad allokering'!$B$2:$AG$462,MATCH(M$2,'Justerad allokering'!$B$2:$AF$2,0),FALSE)),VLOOKUP($B146,'Allokerad kvv'!$B$2:$AV$468,MATCH(M$2,'Allokerad kvv'!$B$2:$AV$2,0),FALSE),VLOOKUP($B146,'Justerad allokering'!$B$2:$AG$462,MATCH(M$2,'Justerad allokering'!$B$2:$AF$2,0),FALSE))</f>
        <v>0</v>
      </c>
      <c r="N146" s="28">
        <f>IF(ISERROR(1/VLOOKUP($B146,'Justerad allokering'!$B$2:$AG$462,MATCH(N$2,'Justerad allokering'!$B$2:$AF$2,0),FALSE)),VLOOKUP($B146,'Allokerad kvv'!$B$2:$AV$468,MATCH(N$2,'Allokerad kvv'!$B$2:$AV$2,0),FALSE),VLOOKUP($B146,'Justerad allokering'!$B$2:$AG$462,MATCH(N$2,'Justerad allokering'!$B$2:$AF$2,0),FALSE))</f>
        <v>0</v>
      </c>
      <c r="O146" s="28">
        <f>IF(ISERROR(1/VLOOKUP($B146,'Justerad allokering'!$B$2:$AG$462,MATCH(O$2,'Justerad allokering'!$B$2:$AF$2,0),FALSE)),VLOOKUP($B146,'Allokerad kvv'!$B$2:$AV$468,MATCH(O$2,'Allokerad kvv'!$B$2:$AV$2,0),FALSE),VLOOKUP($B146,'Justerad allokering'!$B$2:$AG$462,MATCH(O$2,'Justerad allokering'!$B$2:$AF$2,0),FALSE))</f>
        <v>0</v>
      </c>
      <c r="P146" s="28">
        <f>IF(ISERROR(1/VLOOKUP($B146,'Justerad allokering'!$B$2:$AG$462,MATCH(P$2,'Justerad allokering'!$B$2:$AF$2,0),FALSE)),VLOOKUP($B146,'Allokerad kvv'!$B$2:$AV$468,MATCH(P$2,'Allokerad kvv'!$B$2:$AV$2,0),FALSE),VLOOKUP($B146,'Justerad allokering'!$B$2:$AG$462,MATCH(P$2,'Justerad allokering'!$B$2:$AF$2,0),FALSE))</f>
        <v>0</v>
      </c>
      <c r="Q146" s="28">
        <f>IF(ISERROR(1/VLOOKUP($B146,'Justerad allokering'!$B$2:$AG$462,MATCH(Q$2,'Justerad allokering'!$B$2:$AF$2,0),FALSE)),VLOOKUP($B146,'Allokerad kvv'!$B$2:$AV$468,MATCH(Q$2,'Allokerad kvv'!$B$2:$AV$2,0),FALSE),VLOOKUP($B146,'Justerad allokering'!$B$2:$AG$462,MATCH(Q$2,'Justerad allokering'!$B$2:$AF$2,0),FALSE))</f>
        <v>0</v>
      </c>
      <c r="R146" s="28">
        <f>IF(ISERROR(1/VLOOKUP($B146,'Justerad allokering'!$B$2:$AG$462,MATCH(R$2,'Justerad allokering'!$B$2:$AF$2,0),FALSE)),VLOOKUP($B146,'Allokerad kvv'!$B$2:$AV$468,MATCH(R$2,'Allokerad kvv'!$B$2:$AV$2,0),FALSE),VLOOKUP($B146,'Justerad allokering'!$B$2:$AG$462,MATCH(R$2,'Justerad allokering'!$B$2:$AF$2,0),FALSE))</f>
        <v>0</v>
      </c>
      <c r="S146" s="28">
        <f>IF(ISERROR(1/VLOOKUP($B146,'Justerad allokering'!$B$2:$AG$462,MATCH(S$2,'Justerad allokering'!$B$2:$AF$2,0),FALSE)),VLOOKUP($B146,'Allokerad kvv'!$B$2:$AV$468,MATCH(S$2,'Allokerad kvv'!$B$2:$AV$2,0),FALSE),VLOOKUP($B146,'Justerad allokering'!$B$2:$AG$462,MATCH(S$2,'Justerad allokering'!$B$2:$AF$2,0),FALSE))</f>
        <v>0</v>
      </c>
      <c r="T146" s="28">
        <f>IF(ISERROR(1/VLOOKUP($B146,'Justerad allokering'!$B$2:$AG$462,MATCH(T$2,'Justerad allokering'!$B$2:$AF$2,0),FALSE)),VLOOKUP($B146,'Allokerad kvv'!$B$2:$AV$468,MATCH(T$2,'Allokerad kvv'!$B$2:$AV$2,0),FALSE),VLOOKUP($B146,'Justerad allokering'!$B$2:$AG$462,MATCH(T$2,'Justerad allokering'!$B$2:$AF$2,0),FALSE))</f>
        <v>0</v>
      </c>
      <c r="U146" s="28">
        <f>IF(ISERROR(1/VLOOKUP($B146,'Justerad allokering'!$B$2:$AG$462,MATCH(U$2,'Justerad allokering'!$B$2:$AF$2,0),FALSE)),VLOOKUP($B146,'Allokerad kvv'!$B$2:$AV$468,MATCH(U$2,'Allokerad kvv'!$B$2:$AV$2,0),FALSE),VLOOKUP($B146,'Justerad allokering'!$B$2:$AG$462,MATCH(U$2,'Justerad allokering'!$B$2:$AF$2,0),FALSE))</f>
        <v>0</v>
      </c>
      <c r="V146" s="28">
        <f>IF(ISERROR(1/VLOOKUP($B146,'Justerad allokering'!$B$2:$AG$462,MATCH(V$2,'Justerad allokering'!$B$2:$AF$2,0),FALSE)),VLOOKUP($B146,'Allokerad kvv'!$B$2:$AV$468,MATCH(V$2,'Allokerad kvv'!$B$2:$AV$2,0),FALSE),VLOOKUP($B146,'Justerad allokering'!$B$2:$AG$462,MATCH(V$2,'Justerad allokering'!$B$2:$AF$2,0),FALSE))</f>
        <v>0</v>
      </c>
      <c r="W146" s="28">
        <f>IF(ISERROR(1/VLOOKUP($B146,'Justerad allokering'!$B$2:$AG$462,MATCH(W$2,'Justerad allokering'!$B$2:$AF$2,0),FALSE)),VLOOKUP($B146,'Allokerad kvv'!$B$2:$AV$468,MATCH(W$2,'Allokerad kvv'!$B$2:$AV$2,0),FALSE),VLOOKUP($B146,'Justerad allokering'!$B$2:$AG$462,MATCH(W$2,'Justerad allokering'!$B$2:$AF$2,0),FALSE))</f>
        <v>0</v>
      </c>
      <c r="X146" s="28">
        <f>IF(ISERROR(1/VLOOKUP($B146,'Justerad allokering'!$B$2:$AG$462,MATCH(X$2,'Justerad allokering'!$B$2:$AF$2,0),FALSE)),VLOOKUP($B146,'Allokerad kvv'!$B$2:$AV$468,MATCH(X$2,'Allokerad kvv'!$B$2:$AV$2,0),FALSE),VLOOKUP($B146,'Justerad allokering'!$B$2:$AG$462,MATCH(X$2,'Justerad allokering'!$B$2:$AF$2,0),FALSE))</f>
        <v>0</v>
      </c>
      <c r="Y146" s="28">
        <f>IF(ISERROR(1/VLOOKUP($B146,'Justerad allokering'!$B$2:$AG$462,MATCH(Y$2,'Justerad allokering'!$B$2:$AF$2,0),FALSE)),VLOOKUP($B146,'Allokerad kvv'!$B$2:$AV$468,MATCH(Y$2,'Allokerad kvv'!$B$2:$AV$2,0),FALSE),VLOOKUP($B146,'Justerad allokering'!$B$2:$AG$462,MATCH(Y$2,'Justerad allokering'!$B$2:$AF$2,0),FALSE))</f>
        <v>0</v>
      </c>
      <c r="Z146" s="28">
        <f>IF(ISERROR(1/VLOOKUP($B146,'Justerad allokering'!$B$2:$AG$462,MATCH(Z$2,'Justerad allokering'!$B$2:$AF$2,0),FALSE)),VLOOKUP($B146,'Allokerad kvv'!$B$2:$AV$468,MATCH(Z$2,'Allokerad kvv'!$B$2:$AV$2,0),FALSE),VLOOKUP($B146,'Justerad allokering'!$B$2:$AG$462,MATCH(Z$2,'Justerad allokering'!$B$2:$AF$2,0),FALSE))</f>
        <v>0</v>
      </c>
      <c r="AA146" s="28"/>
      <c r="AB146" s="28"/>
      <c r="AE146">
        <f t="shared" si="6"/>
        <v>0</v>
      </c>
      <c r="AG146">
        <f t="shared" si="7"/>
        <v>0</v>
      </c>
      <c r="AH146">
        <f t="shared" si="8"/>
        <v>0</v>
      </c>
      <c r="AI146" s="55" t="str">
        <f>IF(AH146=0,"",AH146/VLOOKUP(B146,Kraftvärmeprod!$B$1:$BC$480,MATCH("Summa tillförd energi exklusive rökgaskondensering",Kraftvärmeprod!$B$1:$BC$1,0),FALSE))</f>
        <v/>
      </c>
    </row>
    <row r="147" spans="1:35" x14ac:dyDescent="0.25">
      <c r="A147" s="28" t="s">
        <v>187</v>
      </c>
      <c r="B147" s="28" t="s">
        <v>189</v>
      </c>
      <c r="C147" s="28">
        <f>IF(ISERROR(1/VLOOKUP($B147,'Justerad allokering'!$B$2:$AG$462,MATCH(C$2,'Justerad allokering'!$B$2:$AF$2,0),FALSE)),VLOOKUP($B147,'Allokerad kvv'!$B$2:$AV$468,MATCH(C$2,'Allokerad kvv'!$B$2:$AV$2,0),FALSE),VLOOKUP($B147,'Justerad allokering'!$B$2:$AG$462,MATCH(C$2,'Justerad allokering'!$B$2:$AF$2,0),FALSE))</f>
        <v>0</v>
      </c>
      <c r="D147" s="28">
        <f>IF(ISERROR(1/VLOOKUP($B147,'Justerad allokering'!$B$2:$AG$462,MATCH(D$2,'Justerad allokering'!$B$2:$AF$2,0),FALSE)),VLOOKUP($B147,'Allokerad kvv'!$B$2:$AV$468,MATCH(D$2,'Allokerad kvv'!$B$2:$AV$2,0),FALSE),VLOOKUP($B147,'Justerad allokering'!$B$2:$AG$462,MATCH(D$2,'Justerad allokering'!$B$2:$AF$2,0),FALSE))</f>
        <v>0</v>
      </c>
      <c r="E147" s="28">
        <f>IF(ISERROR(1/VLOOKUP($B147,'Justerad allokering'!$B$2:$AG$462,MATCH(E$2,'Justerad allokering'!$B$2:$AF$2,0),FALSE)),VLOOKUP($B147,'Allokerad kvv'!$B$2:$AV$468,MATCH(E$2,'Allokerad kvv'!$B$2:$AV$2,0),FALSE),VLOOKUP($B147,'Justerad allokering'!$B$2:$AG$462,MATCH(E$2,'Justerad allokering'!$B$2:$AF$2,0),FALSE))</f>
        <v>0</v>
      </c>
      <c r="F147" s="28">
        <f>IF(ISERROR(1/VLOOKUP($B147,'Justerad allokering'!$B$2:$AG$462,MATCH(F$2,'Justerad allokering'!$B$2:$AF$2,0),FALSE)),VLOOKUP($B147,'Allokerad kvv'!$B$2:$AV$468,MATCH(F$2,'Allokerad kvv'!$B$2:$AV$2,0),FALSE),VLOOKUP($B147,'Justerad allokering'!$B$2:$AG$462,MATCH(F$2,'Justerad allokering'!$B$2:$AF$2,0),FALSE))</f>
        <v>0</v>
      </c>
      <c r="G147" s="28">
        <f>IF(ISERROR(1/VLOOKUP($B147,'Justerad allokering'!$B$2:$AG$462,MATCH(G$2,'Justerad allokering'!$B$2:$AF$2,0),FALSE)),VLOOKUP($B147,'Allokerad kvv'!$B$2:$AV$468,MATCH(G$2,'Allokerad kvv'!$B$2:$AV$2,0),FALSE),VLOOKUP($B147,'Justerad allokering'!$B$2:$AG$462,MATCH(G$2,'Justerad allokering'!$B$2:$AF$2,0),FALSE))</f>
        <v>0</v>
      </c>
      <c r="H147" s="28">
        <f>IF(ISERROR(1/VLOOKUP($B147,'Justerad allokering'!$B$2:$AG$462,MATCH(H$2,'Justerad allokering'!$B$2:$AF$2,0),FALSE)),VLOOKUP($B147,'Allokerad kvv'!$B$2:$AV$468,MATCH(H$2,'Allokerad kvv'!$B$2:$AV$2,0),FALSE),VLOOKUP($B147,'Justerad allokering'!$B$2:$AG$462,MATCH(H$2,'Justerad allokering'!$B$2:$AF$2,0),FALSE))</f>
        <v>0</v>
      </c>
      <c r="I147" s="28">
        <f>IF(ISERROR(1/VLOOKUP($B147,'Justerad allokering'!$B$2:$AG$462,MATCH(I$2,'Justerad allokering'!$B$2:$AF$2,0),FALSE)),VLOOKUP($B147,'Allokerad kvv'!$B$2:$AV$468,MATCH(I$2,'Allokerad kvv'!$B$2:$AV$2,0),FALSE),VLOOKUP($B147,'Justerad allokering'!$B$2:$AG$462,MATCH(I$2,'Justerad allokering'!$B$2:$AF$2,0),FALSE))</f>
        <v>0</v>
      </c>
      <c r="J147" s="28">
        <f>IF(ISERROR(1/VLOOKUP($B147,'Justerad allokering'!$B$2:$AG$462,MATCH(J$2,'Justerad allokering'!$B$2:$AF$2,0),FALSE)),VLOOKUP($B147,'Allokerad kvv'!$B$2:$AV$468,MATCH(J$2,'Allokerad kvv'!$B$2:$AV$2,0),FALSE),VLOOKUP($B147,'Justerad allokering'!$B$2:$AG$462,MATCH(J$2,'Justerad allokering'!$B$2:$AF$2,0),FALSE))</f>
        <v>0</v>
      </c>
      <c r="K147" s="28">
        <f>IF(ISERROR(1/VLOOKUP($B147,'Justerad allokering'!$B$2:$AG$462,MATCH(K$2,'Justerad allokering'!$B$2:$AF$2,0),FALSE)),VLOOKUP($B147,'Allokerad kvv'!$B$2:$AV$468,MATCH(K$2,'Allokerad kvv'!$B$2:$AV$2,0),FALSE),VLOOKUP($B147,'Justerad allokering'!$B$2:$AG$462,MATCH(K$2,'Justerad allokering'!$B$2:$AF$2,0),FALSE))</f>
        <v>0</v>
      </c>
      <c r="L147" s="28">
        <f>IF(ISERROR(1/VLOOKUP($B147,'Justerad allokering'!$B$2:$AG$462,MATCH(L$2,'Justerad allokering'!$B$2:$AF$2,0),FALSE)),VLOOKUP($B147,'Allokerad kvv'!$B$2:$AV$468,MATCH(L$2,'Allokerad kvv'!$B$2:$AV$2,0),FALSE),VLOOKUP($B147,'Justerad allokering'!$B$2:$AG$462,MATCH(L$2,'Justerad allokering'!$B$2:$AF$2,0),FALSE))</f>
        <v>0</v>
      </c>
      <c r="M147" s="28">
        <f>IF(ISERROR(1/VLOOKUP($B147,'Justerad allokering'!$B$2:$AG$462,MATCH(M$2,'Justerad allokering'!$B$2:$AF$2,0),FALSE)),VLOOKUP($B147,'Allokerad kvv'!$B$2:$AV$468,MATCH(M$2,'Allokerad kvv'!$B$2:$AV$2,0),FALSE),VLOOKUP($B147,'Justerad allokering'!$B$2:$AG$462,MATCH(M$2,'Justerad allokering'!$B$2:$AF$2,0),FALSE))</f>
        <v>0</v>
      </c>
      <c r="N147" s="28">
        <f>IF(ISERROR(1/VLOOKUP($B147,'Justerad allokering'!$B$2:$AG$462,MATCH(N$2,'Justerad allokering'!$B$2:$AF$2,0),FALSE)),VLOOKUP($B147,'Allokerad kvv'!$B$2:$AV$468,MATCH(N$2,'Allokerad kvv'!$B$2:$AV$2,0),FALSE),VLOOKUP($B147,'Justerad allokering'!$B$2:$AG$462,MATCH(N$2,'Justerad allokering'!$B$2:$AF$2,0),FALSE))</f>
        <v>0</v>
      </c>
      <c r="O147" s="28">
        <f>IF(ISERROR(1/VLOOKUP($B147,'Justerad allokering'!$B$2:$AG$462,MATCH(O$2,'Justerad allokering'!$B$2:$AF$2,0),FALSE)),VLOOKUP($B147,'Allokerad kvv'!$B$2:$AV$468,MATCH(O$2,'Allokerad kvv'!$B$2:$AV$2,0),FALSE),VLOOKUP($B147,'Justerad allokering'!$B$2:$AG$462,MATCH(O$2,'Justerad allokering'!$B$2:$AF$2,0),FALSE))</f>
        <v>0</v>
      </c>
      <c r="P147" s="28">
        <f>IF(ISERROR(1/VLOOKUP($B147,'Justerad allokering'!$B$2:$AG$462,MATCH(P$2,'Justerad allokering'!$B$2:$AF$2,0),FALSE)),VLOOKUP($B147,'Allokerad kvv'!$B$2:$AV$468,MATCH(P$2,'Allokerad kvv'!$B$2:$AV$2,0),FALSE),VLOOKUP($B147,'Justerad allokering'!$B$2:$AG$462,MATCH(P$2,'Justerad allokering'!$B$2:$AF$2,0),FALSE))</f>
        <v>0</v>
      </c>
      <c r="Q147" s="28">
        <f>IF(ISERROR(1/VLOOKUP($B147,'Justerad allokering'!$B$2:$AG$462,MATCH(Q$2,'Justerad allokering'!$B$2:$AF$2,0),FALSE)),VLOOKUP($B147,'Allokerad kvv'!$B$2:$AV$468,MATCH(Q$2,'Allokerad kvv'!$B$2:$AV$2,0),FALSE),VLOOKUP($B147,'Justerad allokering'!$B$2:$AG$462,MATCH(Q$2,'Justerad allokering'!$B$2:$AF$2,0),FALSE))</f>
        <v>0</v>
      </c>
      <c r="R147" s="28">
        <f>IF(ISERROR(1/VLOOKUP($B147,'Justerad allokering'!$B$2:$AG$462,MATCH(R$2,'Justerad allokering'!$B$2:$AF$2,0),FALSE)),VLOOKUP($B147,'Allokerad kvv'!$B$2:$AV$468,MATCH(R$2,'Allokerad kvv'!$B$2:$AV$2,0),FALSE),VLOOKUP($B147,'Justerad allokering'!$B$2:$AG$462,MATCH(R$2,'Justerad allokering'!$B$2:$AF$2,0),FALSE))</f>
        <v>0</v>
      </c>
      <c r="S147" s="28">
        <f>IF(ISERROR(1/VLOOKUP($B147,'Justerad allokering'!$B$2:$AG$462,MATCH(S$2,'Justerad allokering'!$B$2:$AF$2,0),FALSE)),VLOOKUP($B147,'Allokerad kvv'!$B$2:$AV$468,MATCH(S$2,'Allokerad kvv'!$B$2:$AV$2,0),FALSE),VLOOKUP($B147,'Justerad allokering'!$B$2:$AG$462,MATCH(S$2,'Justerad allokering'!$B$2:$AF$2,0),FALSE))</f>
        <v>0</v>
      </c>
      <c r="T147" s="28">
        <f>IF(ISERROR(1/VLOOKUP($B147,'Justerad allokering'!$B$2:$AG$462,MATCH(T$2,'Justerad allokering'!$B$2:$AF$2,0),FALSE)),VLOOKUP($B147,'Allokerad kvv'!$B$2:$AV$468,MATCH(T$2,'Allokerad kvv'!$B$2:$AV$2,0),FALSE),VLOOKUP($B147,'Justerad allokering'!$B$2:$AG$462,MATCH(T$2,'Justerad allokering'!$B$2:$AF$2,0),FALSE))</f>
        <v>0</v>
      </c>
      <c r="U147" s="28">
        <f>IF(ISERROR(1/VLOOKUP($B147,'Justerad allokering'!$B$2:$AG$462,MATCH(U$2,'Justerad allokering'!$B$2:$AF$2,0),FALSE)),VLOOKUP($B147,'Allokerad kvv'!$B$2:$AV$468,MATCH(U$2,'Allokerad kvv'!$B$2:$AV$2,0),FALSE),VLOOKUP($B147,'Justerad allokering'!$B$2:$AG$462,MATCH(U$2,'Justerad allokering'!$B$2:$AF$2,0),FALSE))</f>
        <v>0</v>
      </c>
      <c r="V147" s="28">
        <f>IF(ISERROR(1/VLOOKUP($B147,'Justerad allokering'!$B$2:$AG$462,MATCH(V$2,'Justerad allokering'!$B$2:$AF$2,0),FALSE)),VLOOKUP($B147,'Allokerad kvv'!$B$2:$AV$468,MATCH(V$2,'Allokerad kvv'!$B$2:$AV$2,0),FALSE),VLOOKUP($B147,'Justerad allokering'!$B$2:$AG$462,MATCH(V$2,'Justerad allokering'!$B$2:$AF$2,0),FALSE))</f>
        <v>0</v>
      </c>
      <c r="W147" s="28">
        <f>IF(ISERROR(1/VLOOKUP($B147,'Justerad allokering'!$B$2:$AG$462,MATCH(W$2,'Justerad allokering'!$B$2:$AF$2,0),FALSE)),VLOOKUP($B147,'Allokerad kvv'!$B$2:$AV$468,MATCH(W$2,'Allokerad kvv'!$B$2:$AV$2,0),FALSE),VLOOKUP($B147,'Justerad allokering'!$B$2:$AG$462,MATCH(W$2,'Justerad allokering'!$B$2:$AF$2,0),FALSE))</f>
        <v>0</v>
      </c>
      <c r="X147" s="28">
        <f>IF(ISERROR(1/VLOOKUP($B147,'Justerad allokering'!$B$2:$AG$462,MATCH(X$2,'Justerad allokering'!$B$2:$AF$2,0),FALSE)),VLOOKUP($B147,'Allokerad kvv'!$B$2:$AV$468,MATCH(X$2,'Allokerad kvv'!$B$2:$AV$2,0),FALSE),VLOOKUP($B147,'Justerad allokering'!$B$2:$AG$462,MATCH(X$2,'Justerad allokering'!$B$2:$AF$2,0),FALSE))</f>
        <v>0</v>
      </c>
      <c r="Y147" s="28">
        <f>IF(ISERROR(1/VLOOKUP($B147,'Justerad allokering'!$B$2:$AG$462,MATCH(Y$2,'Justerad allokering'!$B$2:$AF$2,0),FALSE)),VLOOKUP($B147,'Allokerad kvv'!$B$2:$AV$468,MATCH(Y$2,'Allokerad kvv'!$B$2:$AV$2,0),FALSE),VLOOKUP($B147,'Justerad allokering'!$B$2:$AG$462,MATCH(Y$2,'Justerad allokering'!$B$2:$AF$2,0),FALSE))</f>
        <v>0</v>
      </c>
      <c r="Z147" s="28">
        <f>IF(ISERROR(1/VLOOKUP($B147,'Justerad allokering'!$B$2:$AG$462,MATCH(Z$2,'Justerad allokering'!$B$2:$AF$2,0),FALSE)),VLOOKUP($B147,'Allokerad kvv'!$B$2:$AV$468,MATCH(Z$2,'Allokerad kvv'!$B$2:$AV$2,0),FALSE),VLOOKUP($B147,'Justerad allokering'!$B$2:$AG$462,MATCH(Z$2,'Justerad allokering'!$B$2:$AF$2,0),FALSE))</f>
        <v>0</v>
      </c>
      <c r="AA147" s="28"/>
      <c r="AB147" s="28"/>
      <c r="AE147">
        <f t="shared" si="6"/>
        <v>0</v>
      </c>
      <c r="AG147">
        <f t="shared" si="7"/>
        <v>0</v>
      </c>
      <c r="AH147">
        <f t="shared" si="8"/>
        <v>0</v>
      </c>
      <c r="AI147" s="55" t="str">
        <f>IF(AH147=0,"",AH147/VLOOKUP(B147,Kraftvärmeprod!$B$1:$BC$480,MATCH("Summa tillförd energi exklusive rökgaskondensering",Kraftvärmeprod!$B$1:$BC$1,0),FALSE))</f>
        <v/>
      </c>
    </row>
    <row r="148" spans="1:35" x14ac:dyDescent="0.25">
      <c r="A148" s="28" t="s">
        <v>187</v>
      </c>
      <c r="B148" s="36" t="s">
        <v>1071</v>
      </c>
      <c r="C148" s="28">
        <f>IF(ISERROR(1/VLOOKUP($B148,'Justerad allokering'!$B$2:$AG$462,MATCH(C$2,'Justerad allokering'!$B$2:$AF$2,0),FALSE)),VLOOKUP($B148,'Allokerad kvv'!$B$2:$AV$468,MATCH(C$2,'Allokerad kvv'!$B$2:$AV$2,0),FALSE),VLOOKUP($B148,'Justerad allokering'!$B$2:$AG$462,MATCH(C$2,'Justerad allokering'!$B$2:$AF$2,0),FALSE))</f>
        <v>0</v>
      </c>
      <c r="D148" s="28">
        <f>IF(ISERROR(1/VLOOKUP($B148,'Justerad allokering'!$B$2:$AG$462,MATCH(D$2,'Justerad allokering'!$B$2:$AF$2,0),FALSE)),VLOOKUP($B148,'Allokerad kvv'!$B$2:$AV$468,MATCH(D$2,'Allokerad kvv'!$B$2:$AV$2,0),FALSE),VLOOKUP($B148,'Justerad allokering'!$B$2:$AG$462,MATCH(D$2,'Justerad allokering'!$B$2:$AF$2,0),FALSE))</f>
        <v>0</v>
      </c>
      <c r="E148" s="28">
        <f>IF(ISERROR(1/VLOOKUP($B148,'Justerad allokering'!$B$2:$AG$462,MATCH(E$2,'Justerad allokering'!$B$2:$AF$2,0),FALSE)),VLOOKUP($B148,'Allokerad kvv'!$B$2:$AV$468,MATCH(E$2,'Allokerad kvv'!$B$2:$AV$2,0),FALSE),VLOOKUP($B148,'Justerad allokering'!$B$2:$AG$462,MATCH(E$2,'Justerad allokering'!$B$2:$AF$2,0),FALSE))</f>
        <v>0</v>
      </c>
      <c r="F148" s="28">
        <f>IF(ISERROR(1/VLOOKUP($B148,'Justerad allokering'!$B$2:$AG$462,MATCH(F$2,'Justerad allokering'!$B$2:$AF$2,0),FALSE)),VLOOKUP($B148,'Allokerad kvv'!$B$2:$AV$468,MATCH(F$2,'Allokerad kvv'!$B$2:$AV$2,0),FALSE),VLOOKUP($B148,'Justerad allokering'!$B$2:$AG$462,MATCH(F$2,'Justerad allokering'!$B$2:$AF$2,0),FALSE))</f>
        <v>0</v>
      </c>
      <c r="G148" s="28">
        <f>IF(ISERROR(1/VLOOKUP($B148,'Justerad allokering'!$B$2:$AG$462,MATCH(G$2,'Justerad allokering'!$B$2:$AF$2,0),FALSE)),VLOOKUP($B148,'Allokerad kvv'!$B$2:$AV$468,MATCH(G$2,'Allokerad kvv'!$B$2:$AV$2,0),FALSE),VLOOKUP($B148,'Justerad allokering'!$B$2:$AG$462,MATCH(G$2,'Justerad allokering'!$B$2:$AF$2,0),FALSE))</f>
        <v>0</v>
      </c>
      <c r="H148" s="28">
        <f>IF(ISERROR(1/VLOOKUP($B148,'Justerad allokering'!$B$2:$AG$462,MATCH(H$2,'Justerad allokering'!$B$2:$AF$2,0),FALSE)),VLOOKUP($B148,'Allokerad kvv'!$B$2:$AV$468,MATCH(H$2,'Allokerad kvv'!$B$2:$AV$2,0),FALSE),VLOOKUP($B148,'Justerad allokering'!$B$2:$AG$462,MATCH(H$2,'Justerad allokering'!$B$2:$AF$2,0),FALSE))</f>
        <v>0</v>
      </c>
      <c r="I148" s="28">
        <f>IF(ISERROR(1/VLOOKUP($B148,'Justerad allokering'!$B$2:$AG$462,MATCH(I$2,'Justerad allokering'!$B$2:$AF$2,0),FALSE)),VLOOKUP($B148,'Allokerad kvv'!$B$2:$AV$468,MATCH(I$2,'Allokerad kvv'!$B$2:$AV$2,0),FALSE),VLOOKUP($B148,'Justerad allokering'!$B$2:$AG$462,MATCH(I$2,'Justerad allokering'!$B$2:$AF$2,0),FALSE))</f>
        <v>0</v>
      </c>
      <c r="J148" s="28">
        <f>IF(ISERROR(1/VLOOKUP($B148,'Justerad allokering'!$B$2:$AG$462,MATCH(J$2,'Justerad allokering'!$B$2:$AF$2,0),FALSE)),VLOOKUP($B148,'Allokerad kvv'!$B$2:$AV$468,MATCH(J$2,'Allokerad kvv'!$B$2:$AV$2,0),FALSE),VLOOKUP($B148,'Justerad allokering'!$B$2:$AG$462,MATCH(J$2,'Justerad allokering'!$B$2:$AF$2,0),FALSE))</f>
        <v>0</v>
      </c>
      <c r="K148" s="28">
        <f>IF(ISERROR(1/VLOOKUP($B148,'Justerad allokering'!$B$2:$AG$462,MATCH(K$2,'Justerad allokering'!$B$2:$AF$2,0),FALSE)),VLOOKUP($B148,'Allokerad kvv'!$B$2:$AV$468,MATCH(K$2,'Allokerad kvv'!$B$2:$AV$2,0),FALSE),VLOOKUP($B148,'Justerad allokering'!$B$2:$AG$462,MATCH(K$2,'Justerad allokering'!$B$2:$AF$2,0),FALSE))</f>
        <v>0</v>
      </c>
      <c r="L148" s="28">
        <f>IF(ISERROR(1/VLOOKUP($B148,'Justerad allokering'!$B$2:$AG$462,MATCH(L$2,'Justerad allokering'!$B$2:$AF$2,0),FALSE)),VLOOKUP($B148,'Allokerad kvv'!$B$2:$AV$468,MATCH(L$2,'Allokerad kvv'!$B$2:$AV$2,0),FALSE),VLOOKUP($B148,'Justerad allokering'!$B$2:$AG$462,MATCH(L$2,'Justerad allokering'!$B$2:$AF$2,0),FALSE))</f>
        <v>0</v>
      </c>
      <c r="M148" s="28">
        <f>IF(ISERROR(1/VLOOKUP($B148,'Justerad allokering'!$B$2:$AG$462,MATCH(M$2,'Justerad allokering'!$B$2:$AF$2,0),FALSE)),VLOOKUP($B148,'Allokerad kvv'!$B$2:$AV$468,MATCH(M$2,'Allokerad kvv'!$B$2:$AV$2,0),FALSE),VLOOKUP($B148,'Justerad allokering'!$B$2:$AG$462,MATCH(M$2,'Justerad allokering'!$B$2:$AF$2,0),FALSE))</f>
        <v>0</v>
      </c>
      <c r="N148" s="28">
        <f>IF(ISERROR(1/VLOOKUP($B148,'Justerad allokering'!$B$2:$AG$462,MATCH(N$2,'Justerad allokering'!$B$2:$AF$2,0),FALSE)),VLOOKUP($B148,'Allokerad kvv'!$B$2:$AV$468,MATCH(N$2,'Allokerad kvv'!$B$2:$AV$2,0),FALSE),VLOOKUP($B148,'Justerad allokering'!$B$2:$AG$462,MATCH(N$2,'Justerad allokering'!$B$2:$AF$2,0),FALSE))</f>
        <v>0</v>
      </c>
      <c r="O148" s="28">
        <f>IF(ISERROR(1/VLOOKUP($B148,'Justerad allokering'!$B$2:$AG$462,MATCH(O$2,'Justerad allokering'!$B$2:$AF$2,0),FALSE)),VLOOKUP($B148,'Allokerad kvv'!$B$2:$AV$468,MATCH(O$2,'Allokerad kvv'!$B$2:$AV$2,0),FALSE),VLOOKUP($B148,'Justerad allokering'!$B$2:$AG$462,MATCH(O$2,'Justerad allokering'!$B$2:$AF$2,0),FALSE))</f>
        <v>0</v>
      </c>
      <c r="P148" s="28">
        <f>IF(ISERROR(1/VLOOKUP($B148,'Justerad allokering'!$B$2:$AG$462,MATCH(P$2,'Justerad allokering'!$B$2:$AF$2,0),FALSE)),VLOOKUP($B148,'Allokerad kvv'!$B$2:$AV$468,MATCH(P$2,'Allokerad kvv'!$B$2:$AV$2,0),FALSE),VLOOKUP($B148,'Justerad allokering'!$B$2:$AG$462,MATCH(P$2,'Justerad allokering'!$B$2:$AF$2,0),FALSE))</f>
        <v>0</v>
      </c>
      <c r="Q148" s="28">
        <f>IF(ISERROR(1/VLOOKUP($B148,'Justerad allokering'!$B$2:$AG$462,MATCH(Q$2,'Justerad allokering'!$B$2:$AF$2,0),FALSE)),VLOOKUP($B148,'Allokerad kvv'!$B$2:$AV$468,MATCH(Q$2,'Allokerad kvv'!$B$2:$AV$2,0),FALSE),VLOOKUP($B148,'Justerad allokering'!$B$2:$AG$462,MATCH(Q$2,'Justerad allokering'!$B$2:$AF$2,0),FALSE))</f>
        <v>0</v>
      </c>
      <c r="R148" s="28">
        <f>IF(ISERROR(1/VLOOKUP($B148,'Justerad allokering'!$B$2:$AG$462,MATCH(R$2,'Justerad allokering'!$B$2:$AF$2,0),FALSE)),VLOOKUP($B148,'Allokerad kvv'!$B$2:$AV$468,MATCH(R$2,'Allokerad kvv'!$B$2:$AV$2,0),FALSE),VLOOKUP($B148,'Justerad allokering'!$B$2:$AG$462,MATCH(R$2,'Justerad allokering'!$B$2:$AF$2,0),FALSE))</f>
        <v>0</v>
      </c>
      <c r="S148" s="28">
        <f>IF(ISERROR(1/VLOOKUP($B148,'Justerad allokering'!$B$2:$AG$462,MATCH(S$2,'Justerad allokering'!$B$2:$AF$2,0),FALSE)),VLOOKUP($B148,'Allokerad kvv'!$B$2:$AV$468,MATCH(S$2,'Allokerad kvv'!$B$2:$AV$2,0),FALSE),VLOOKUP($B148,'Justerad allokering'!$B$2:$AG$462,MATCH(S$2,'Justerad allokering'!$B$2:$AF$2,0),FALSE))</f>
        <v>0</v>
      </c>
      <c r="T148" s="28">
        <f>IF(ISERROR(1/VLOOKUP($B148,'Justerad allokering'!$B$2:$AG$462,MATCH(T$2,'Justerad allokering'!$B$2:$AF$2,0),FALSE)),VLOOKUP($B148,'Allokerad kvv'!$B$2:$AV$468,MATCH(T$2,'Allokerad kvv'!$B$2:$AV$2,0),FALSE),VLOOKUP($B148,'Justerad allokering'!$B$2:$AG$462,MATCH(T$2,'Justerad allokering'!$B$2:$AF$2,0),FALSE))</f>
        <v>0</v>
      </c>
      <c r="U148" s="28">
        <f>IF(ISERROR(1/VLOOKUP($B148,'Justerad allokering'!$B$2:$AG$462,MATCH(U$2,'Justerad allokering'!$B$2:$AF$2,0),FALSE)),VLOOKUP($B148,'Allokerad kvv'!$B$2:$AV$468,MATCH(U$2,'Allokerad kvv'!$B$2:$AV$2,0),FALSE),VLOOKUP($B148,'Justerad allokering'!$B$2:$AG$462,MATCH(U$2,'Justerad allokering'!$B$2:$AF$2,0),FALSE))</f>
        <v>0</v>
      </c>
      <c r="V148" s="28">
        <f>IF(ISERROR(1/VLOOKUP($B148,'Justerad allokering'!$B$2:$AG$462,MATCH(V$2,'Justerad allokering'!$B$2:$AF$2,0),FALSE)),VLOOKUP($B148,'Allokerad kvv'!$B$2:$AV$468,MATCH(V$2,'Allokerad kvv'!$B$2:$AV$2,0),FALSE),VLOOKUP($B148,'Justerad allokering'!$B$2:$AG$462,MATCH(V$2,'Justerad allokering'!$B$2:$AF$2,0),FALSE))</f>
        <v>0</v>
      </c>
      <c r="W148" s="28">
        <f>IF(ISERROR(1/VLOOKUP($B148,'Justerad allokering'!$B$2:$AG$462,MATCH(W$2,'Justerad allokering'!$B$2:$AF$2,0),FALSE)),VLOOKUP($B148,'Allokerad kvv'!$B$2:$AV$468,MATCH(W$2,'Allokerad kvv'!$B$2:$AV$2,0),FALSE),VLOOKUP($B148,'Justerad allokering'!$B$2:$AG$462,MATCH(W$2,'Justerad allokering'!$B$2:$AF$2,0),FALSE))</f>
        <v>0</v>
      </c>
      <c r="X148" s="28">
        <f>IF(ISERROR(1/VLOOKUP($B148,'Justerad allokering'!$B$2:$AG$462,MATCH(X$2,'Justerad allokering'!$B$2:$AF$2,0),FALSE)),VLOOKUP($B148,'Allokerad kvv'!$B$2:$AV$468,MATCH(X$2,'Allokerad kvv'!$B$2:$AV$2,0),FALSE),VLOOKUP($B148,'Justerad allokering'!$B$2:$AG$462,MATCH(X$2,'Justerad allokering'!$B$2:$AF$2,0),FALSE))</f>
        <v>0</v>
      </c>
      <c r="Y148" s="28">
        <f>IF(ISERROR(1/VLOOKUP($B148,'Justerad allokering'!$B$2:$AG$462,MATCH(Y$2,'Justerad allokering'!$B$2:$AF$2,0),FALSE)),VLOOKUP($B148,'Allokerad kvv'!$B$2:$AV$468,MATCH(Y$2,'Allokerad kvv'!$B$2:$AV$2,0),FALSE),VLOOKUP($B148,'Justerad allokering'!$B$2:$AG$462,MATCH(Y$2,'Justerad allokering'!$B$2:$AF$2,0),FALSE))</f>
        <v>0</v>
      </c>
      <c r="Z148" s="28">
        <f>IF(ISERROR(1/VLOOKUP($B148,'Justerad allokering'!$B$2:$AG$462,MATCH(Z$2,'Justerad allokering'!$B$2:$AF$2,0),FALSE)),VLOOKUP($B148,'Allokerad kvv'!$B$2:$AV$468,MATCH(Z$2,'Allokerad kvv'!$B$2:$AV$2,0),FALSE),VLOOKUP($B148,'Justerad allokering'!$B$2:$AG$462,MATCH(Z$2,'Justerad allokering'!$B$2:$AF$2,0),FALSE))</f>
        <v>0</v>
      </c>
      <c r="AA148" s="28"/>
      <c r="AB148" s="28"/>
      <c r="AE148">
        <f t="shared" si="6"/>
        <v>0</v>
      </c>
      <c r="AG148">
        <f t="shared" si="7"/>
        <v>0</v>
      </c>
      <c r="AH148">
        <f t="shared" si="8"/>
        <v>0</v>
      </c>
      <c r="AI148" s="55" t="str">
        <f>IF(AH148=0,"",AH148/VLOOKUP(B148,Kraftvärmeprod!$B$1:$BC$480,MATCH("Summa tillförd energi exklusive rökgaskondensering",Kraftvärmeprod!$B$1:$BC$1,0),FALSE))</f>
        <v/>
      </c>
    </row>
    <row r="149" spans="1:35" x14ac:dyDescent="0.25">
      <c r="A149" s="28" t="s">
        <v>187</v>
      </c>
      <c r="B149" s="28" t="s">
        <v>191</v>
      </c>
      <c r="C149" s="28">
        <f>IF(ISERROR(1/VLOOKUP($B149,'Justerad allokering'!$B$2:$AG$462,MATCH(C$2,'Justerad allokering'!$B$2:$AF$2,0),FALSE)),VLOOKUP($B149,'Allokerad kvv'!$B$2:$AV$468,MATCH(C$2,'Allokerad kvv'!$B$2:$AV$2,0),FALSE),VLOOKUP($B149,'Justerad allokering'!$B$2:$AG$462,MATCH(C$2,'Justerad allokering'!$B$2:$AF$2,0),FALSE))</f>
        <v>0</v>
      </c>
      <c r="D149" s="28">
        <f>IF(ISERROR(1/VLOOKUP($B149,'Justerad allokering'!$B$2:$AG$462,MATCH(D$2,'Justerad allokering'!$B$2:$AF$2,0),FALSE)),VLOOKUP($B149,'Allokerad kvv'!$B$2:$AV$468,MATCH(D$2,'Allokerad kvv'!$B$2:$AV$2,0),FALSE),VLOOKUP($B149,'Justerad allokering'!$B$2:$AG$462,MATCH(D$2,'Justerad allokering'!$B$2:$AF$2,0),FALSE))</f>
        <v>0</v>
      </c>
      <c r="E149" s="28">
        <f>IF(ISERROR(1/VLOOKUP($B149,'Justerad allokering'!$B$2:$AG$462,MATCH(E$2,'Justerad allokering'!$B$2:$AF$2,0),FALSE)),VLOOKUP($B149,'Allokerad kvv'!$B$2:$AV$468,MATCH(E$2,'Allokerad kvv'!$B$2:$AV$2,0),FALSE),VLOOKUP($B149,'Justerad allokering'!$B$2:$AG$462,MATCH(E$2,'Justerad allokering'!$B$2:$AF$2,0),FALSE))</f>
        <v>0</v>
      </c>
      <c r="F149" s="28">
        <f>IF(ISERROR(1/VLOOKUP($B149,'Justerad allokering'!$B$2:$AG$462,MATCH(F$2,'Justerad allokering'!$B$2:$AF$2,0),FALSE)),VLOOKUP($B149,'Allokerad kvv'!$B$2:$AV$468,MATCH(F$2,'Allokerad kvv'!$B$2:$AV$2,0),FALSE),VLOOKUP($B149,'Justerad allokering'!$B$2:$AG$462,MATCH(F$2,'Justerad allokering'!$B$2:$AF$2,0),FALSE))</f>
        <v>0</v>
      </c>
      <c r="G149" s="28">
        <f>IF(ISERROR(1/VLOOKUP($B149,'Justerad allokering'!$B$2:$AG$462,MATCH(G$2,'Justerad allokering'!$B$2:$AF$2,0),FALSE)),VLOOKUP($B149,'Allokerad kvv'!$B$2:$AV$468,MATCH(G$2,'Allokerad kvv'!$B$2:$AV$2,0),FALSE),VLOOKUP($B149,'Justerad allokering'!$B$2:$AG$462,MATCH(G$2,'Justerad allokering'!$B$2:$AF$2,0),FALSE))</f>
        <v>0</v>
      </c>
      <c r="H149" s="28">
        <f>IF(ISERROR(1/VLOOKUP($B149,'Justerad allokering'!$B$2:$AG$462,MATCH(H$2,'Justerad allokering'!$B$2:$AF$2,0),FALSE)),VLOOKUP($B149,'Allokerad kvv'!$B$2:$AV$468,MATCH(H$2,'Allokerad kvv'!$B$2:$AV$2,0),FALSE),VLOOKUP($B149,'Justerad allokering'!$B$2:$AG$462,MATCH(H$2,'Justerad allokering'!$B$2:$AF$2,0),FALSE))</f>
        <v>0</v>
      </c>
      <c r="I149" s="28">
        <f>IF(ISERROR(1/VLOOKUP($B149,'Justerad allokering'!$B$2:$AG$462,MATCH(I$2,'Justerad allokering'!$B$2:$AF$2,0),FALSE)),VLOOKUP($B149,'Allokerad kvv'!$B$2:$AV$468,MATCH(I$2,'Allokerad kvv'!$B$2:$AV$2,0),FALSE),VLOOKUP($B149,'Justerad allokering'!$B$2:$AG$462,MATCH(I$2,'Justerad allokering'!$B$2:$AF$2,0),FALSE))</f>
        <v>0</v>
      </c>
      <c r="J149" s="28">
        <f>IF(ISERROR(1/VLOOKUP($B149,'Justerad allokering'!$B$2:$AG$462,MATCH(J$2,'Justerad allokering'!$B$2:$AF$2,0),FALSE)),VLOOKUP($B149,'Allokerad kvv'!$B$2:$AV$468,MATCH(J$2,'Allokerad kvv'!$B$2:$AV$2,0),FALSE),VLOOKUP($B149,'Justerad allokering'!$B$2:$AG$462,MATCH(J$2,'Justerad allokering'!$B$2:$AF$2,0),FALSE))</f>
        <v>0</v>
      </c>
      <c r="K149" s="28">
        <f>IF(ISERROR(1/VLOOKUP($B149,'Justerad allokering'!$B$2:$AG$462,MATCH(K$2,'Justerad allokering'!$B$2:$AF$2,0),FALSE)),VLOOKUP($B149,'Allokerad kvv'!$B$2:$AV$468,MATCH(K$2,'Allokerad kvv'!$B$2:$AV$2,0),FALSE),VLOOKUP($B149,'Justerad allokering'!$B$2:$AG$462,MATCH(K$2,'Justerad allokering'!$B$2:$AF$2,0),FALSE))</f>
        <v>0</v>
      </c>
      <c r="L149" s="28">
        <f>IF(ISERROR(1/VLOOKUP($B149,'Justerad allokering'!$B$2:$AG$462,MATCH(L$2,'Justerad allokering'!$B$2:$AF$2,0),FALSE)),VLOOKUP($B149,'Allokerad kvv'!$B$2:$AV$468,MATCH(L$2,'Allokerad kvv'!$B$2:$AV$2,0),FALSE),VLOOKUP($B149,'Justerad allokering'!$B$2:$AG$462,MATCH(L$2,'Justerad allokering'!$B$2:$AF$2,0),FALSE))</f>
        <v>0</v>
      </c>
      <c r="M149" s="28">
        <f>IF(ISERROR(1/VLOOKUP($B149,'Justerad allokering'!$B$2:$AG$462,MATCH(M$2,'Justerad allokering'!$B$2:$AF$2,0),FALSE)),VLOOKUP($B149,'Allokerad kvv'!$B$2:$AV$468,MATCH(M$2,'Allokerad kvv'!$B$2:$AV$2,0),FALSE),VLOOKUP($B149,'Justerad allokering'!$B$2:$AG$462,MATCH(M$2,'Justerad allokering'!$B$2:$AF$2,0),FALSE))</f>
        <v>0</v>
      </c>
      <c r="N149" s="28">
        <f>IF(ISERROR(1/VLOOKUP($B149,'Justerad allokering'!$B$2:$AG$462,MATCH(N$2,'Justerad allokering'!$B$2:$AF$2,0),FALSE)),VLOOKUP($B149,'Allokerad kvv'!$B$2:$AV$468,MATCH(N$2,'Allokerad kvv'!$B$2:$AV$2,0),FALSE),VLOOKUP($B149,'Justerad allokering'!$B$2:$AG$462,MATCH(N$2,'Justerad allokering'!$B$2:$AF$2,0),FALSE))</f>
        <v>0</v>
      </c>
      <c r="O149" s="28">
        <f>IF(ISERROR(1/VLOOKUP($B149,'Justerad allokering'!$B$2:$AG$462,MATCH(O$2,'Justerad allokering'!$B$2:$AF$2,0),FALSE)),VLOOKUP($B149,'Allokerad kvv'!$B$2:$AV$468,MATCH(O$2,'Allokerad kvv'!$B$2:$AV$2,0),FALSE),VLOOKUP($B149,'Justerad allokering'!$B$2:$AG$462,MATCH(O$2,'Justerad allokering'!$B$2:$AF$2,0),FALSE))</f>
        <v>0</v>
      </c>
      <c r="P149" s="28">
        <f>IF(ISERROR(1/VLOOKUP($B149,'Justerad allokering'!$B$2:$AG$462,MATCH(P$2,'Justerad allokering'!$B$2:$AF$2,0),FALSE)),VLOOKUP($B149,'Allokerad kvv'!$B$2:$AV$468,MATCH(P$2,'Allokerad kvv'!$B$2:$AV$2,0),FALSE),VLOOKUP($B149,'Justerad allokering'!$B$2:$AG$462,MATCH(P$2,'Justerad allokering'!$B$2:$AF$2,0),FALSE))</f>
        <v>0</v>
      </c>
      <c r="Q149" s="28">
        <f>IF(ISERROR(1/VLOOKUP($B149,'Justerad allokering'!$B$2:$AG$462,MATCH(Q$2,'Justerad allokering'!$B$2:$AF$2,0),FALSE)),VLOOKUP($B149,'Allokerad kvv'!$B$2:$AV$468,MATCH(Q$2,'Allokerad kvv'!$B$2:$AV$2,0),FALSE),VLOOKUP($B149,'Justerad allokering'!$B$2:$AG$462,MATCH(Q$2,'Justerad allokering'!$B$2:$AF$2,0),FALSE))</f>
        <v>0</v>
      </c>
      <c r="R149" s="28">
        <f>IF(ISERROR(1/VLOOKUP($B149,'Justerad allokering'!$B$2:$AG$462,MATCH(R$2,'Justerad allokering'!$B$2:$AF$2,0),FALSE)),VLOOKUP($B149,'Allokerad kvv'!$B$2:$AV$468,MATCH(R$2,'Allokerad kvv'!$B$2:$AV$2,0),FALSE),VLOOKUP($B149,'Justerad allokering'!$B$2:$AG$462,MATCH(R$2,'Justerad allokering'!$B$2:$AF$2,0),FALSE))</f>
        <v>0</v>
      </c>
      <c r="S149" s="28">
        <f>IF(ISERROR(1/VLOOKUP($B149,'Justerad allokering'!$B$2:$AG$462,MATCH(S$2,'Justerad allokering'!$B$2:$AF$2,0),FALSE)),VLOOKUP($B149,'Allokerad kvv'!$B$2:$AV$468,MATCH(S$2,'Allokerad kvv'!$B$2:$AV$2,0),FALSE),VLOOKUP($B149,'Justerad allokering'!$B$2:$AG$462,MATCH(S$2,'Justerad allokering'!$B$2:$AF$2,0),FALSE))</f>
        <v>0</v>
      </c>
      <c r="T149" s="28">
        <f>IF(ISERROR(1/VLOOKUP($B149,'Justerad allokering'!$B$2:$AG$462,MATCH(T$2,'Justerad allokering'!$B$2:$AF$2,0),FALSE)),VLOOKUP($B149,'Allokerad kvv'!$B$2:$AV$468,MATCH(T$2,'Allokerad kvv'!$B$2:$AV$2,0),FALSE),VLOOKUP($B149,'Justerad allokering'!$B$2:$AG$462,MATCH(T$2,'Justerad allokering'!$B$2:$AF$2,0),FALSE))</f>
        <v>0</v>
      </c>
      <c r="U149" s="28">
        <f>IF(ISERROR(1/VLOOKUP($B149,'Justerad allokering'!$B$2:$AG$462,MATCH(U$2,'Justerad allokering'!$B$2:$AF$2,0),FALSE)),VLOOKUP($B149,'Allokerad kvv'!$B$2:$AV$468,MATCH(U$2,'Allokerad kvv'!$B$2:$AV$2,0),FALSE),VLOOKUP($B149,'Justerad allokering'!$B$2:$AG$462,MATCH(U$2,'Justerad allokering'!$B$2:$AF$2,0),FALSE))</f>
        <v>0</v>
      </c>
      <c r="V149" s="28">
        <f>IF(ISERROR(1/VLOOKUP($B149,'Justerad allokering'!$B$2:$AG$462,MATCH(V$2,'Justerad allokering'!$B$2:$AF$2,0),FALSE)),VLOOKUP($B149,'Allokerad kvv'!$B$2:$AV$468,MATCH(V$2,'Allokerad kvv'!$B$2:$AV$2,0),FALSE),VLOOKUP($B149,'Justerad allokering'!$B$2:$AG$462,MATCH(V$2,'Justerad allokering'!$B$2:$AF$2,0),FALSE))</f>
        <v>0</v>
      </c>
      <c r="W149" s="28">
        <f>IF(ISERROR(1/VLOOKUP($B149,'Justerad allokering'!$B$2:$AG$462,MATCH(W$2,'Justerad allokering'!$B$2:$AF$2,0),FALSE)),VLOOKUP($B149,'Allokerad kvv'!$B$2:$AV$468,MATCH(W$2,'Allokerad kvv'!$B$2:$AV$2,0),FALSE),VLOOKUP($B149,'Justerad allokering'!$B$2:$AG$462,MATCH(W$2,'Justerad allokering'!$B$2:$AF$2,0),FALSE))</f>
        <v>0</v>
      </c>
      <c r="X149" s="28">
        <f>IF(ISERROR(1/VLOOKUP($B149,'Justerad allokering'!$B$2:$AG$462,MATCH(X$2,'Justerad allokering'!$B$2:$AF$2,0),FALSE)),VLOOKUP($B149,'Allokerad kvv'!$B$2:$AV$468,MATCH(X$2,'Allokerad kvv'!$B$2:$AV$2,0),FALSE),VLOOKUP($B149,'Justerad allokering'!$B$2:$AG$462,MATCH(X$2,'Justerad allokering'!$B$2:$AF$2,0),FALSE))</f>
        <v>0</v>
      </c>
      <c r="Y149" s="28">
        <f>IF(ISERROR(1/VLOOKUP($B149,'Justerad allokering'!$B$2:$AG$462,MATCH(Y$2,'Justerad allokering'!$B$2:$AF$2,0),FALSE)),VLOOKUP($B149,'Allokerad kvv'!$B$2:$AV$468,MATCH(Y$2,'Allokerad kvv'!$B$2:$AV$2,0),FALSE),VLOOKUP($B149,'Justerad allokering'!$B$2:$AG$462,MATCH(Y$2,'Justerad allokering'!$B$2:$AF$2,0),FALSE))</f>
        <v>0</v>
      </c>
      <c r="Z149" s="28">
        <f>IF(ISERROR(1/VLOOKUP($B149,'Justerad allokering'!$B$2:$AG$462,MATCH(Z$2,'Justerad allokering'!$B$2:$AF$2,0),FALSE)),VLOOKUP($B149,'Allokerad kvv'!$B$2:$AV$468,MATCH(Z$2,'Allokerad kvv'!$B$2:$AV$2,0),FALSE),VLOOKUP($B149,'Justerad allokering'!$B$2:$AG$462,MATCH(Z$2,'Justerad allokering'!$B$2:$AF$2,0),FALSE))</f>
        <v>0</v>
      </c>
      <c r="AA149" s="28"/>
      <c r="AB149" s="28"/>
      <c r="AE149">
        <f t="shared" si="6"/>
        <v>0</v>
      </c>
      <c r="AG149">
        <f t="shared" si="7"/>
        <v>0</v>
      </c>
      <c r="AH149">
        <f t="shared" si="8"/>
        <v>0</v>
      </c>
      <c r="AI149" s="55" t="str">
        <f>IF(AH149=0,"",AH149/VLOOKUP(B149,Kraftvärmeprod!$B$1:$BC$480,MATCH("Summa tillförd energi exklusive rökgaskondensering",Kraftvärmeprod!$B$1:$BC$1,0),FALSE))</f>
        <v/>
      </c>
    </row>
    <row r="150" spans="1:35" x14ac:dyDescent="0.25">
      <c r="A150" s="28" t="s">
        <v>187</v>
      </c>
      <c r="B150" s="28" t="s">
        <v>192</v>
      </c>
      <c r="C150" s="28">
        <f>IF(ISERROR(1/VLOOKUP($B150,'Justerad allokering'!$B$2:$AG$462,MATCH(C$2,'Justerad allokering'!$B$2:$AF$2,0),FALSE)),VLOOKUP($B150,'Allokerad kvv'!$B$2:$AV$468,MATCH(C$2,'Allokerad kvv'!$B$2:$AV$2,0),FALSE),VLOOKUP($B150,'Justerad allokering'!$B$2:$AG$462,MATCH(C$2,'Justerad allokering'!$B$2:$AF$2,0),FALSE))</f>
        <v>0</v>
      </c>
      <c r="D150" s="28">
        <f>IF(ISERROR(1/VLOOKUP($B150,'Justerad allokering'!$B$2:$AG$462,MATCH(D$2,'Justerad allokering'!$B$2:$AF$2,0),FALSE)),VLOOKUP($B150,'Allokerad kvv'!$B$2:$AV$468,MATCH(D$2,'Allokerad kvv'!$B$2:$AV$2,0),FALSE),VLOOKUP($B150,'Justerad allokering'!$B$2:$AG$462,MATCH(D$2,'Justerad allokering'!$B$2:$AF$2,0),FALSE))</f>
        <v>0</v>
      </c>
      <c r="E150" s="28">
        <f>IF(ISERROR(1/VLOOKUP($B150,'Justerad allokering'!$B$2:$AG$462,MATCH(E$2,'Justerad allokering'!$B$2:$AF$2,0),FALSE)),VLOOKUP($B150,'Allokerad kvv'!$B$2:$AV$468,MATCH(E$2,'Allokerad kvv'!$B$2:$AV$2,0),FALSE),VLOOKUP($B150,'Justerad allokering'!$B$2:$AG$462,MATCH(E$2,'Justerad allokering'!$B$2:$AF$2,0),FALSE))</f>
        <v>0</v>
      </c>
      <c r="F150" s="28">
        <f>IF(ISERROR(1/VLOOKUP($B150,'Justerad allokering'!$B$2:$AG$462,MATCH(F$2,'Justerad allokering'!$B$2:$AF$2,0),FALSE)),VLOOKUP($B150,'Allokerad kvv'!$B$2:$AV$468,MATCH(F$2,'Allokerad kvv'!$B$2:$AV$2,0),FALSE),VLOOKUP($B150,'Justerad allokering'!$B$2:$AG$462,MATCH(F$2,'Justerad allokering'!$B$2:$AF$2,0),FALSE))</f>
        <v>0</v>
      </c>
      <c r="G150" s="28">
        <f>IF(ISERROR(1/VLOOKUP($B150,'Justerad allokering'!$B$2:$AG$462,MATCH(G$2,'Justerad allokering'!$B$2:$AF$2,0),FALSE)),VLOOKUP($B150,'Allokerad kvv'!$B$2:$AV$468,MATCH(G$2,'Allokerad kvv'!$B$2:$AV$2,0),FALSE),VLOOKUP($B150,'Justerad allokering'!$B$2:$AG$462,MATCH(G$2,'Justerad allokering'!$B$2:$AF$2,0),FALSE))</f>
        <v>0</v>
      </c>
      <c r="H150" s="28">
        <f>IF(ISERROR(1/VLOOKUP($B150,'Justerad allokering'!$B$2:$AG$462,MATCH(H$2,'Justerad allokering'!$B$2:$AF$2,0),FALSE)),VLOOKUP($B150,'Allokerad kvv'!$B$2:$AV$468,MATCH(H$2,'Allokerad kvv'!$B$2:$AV$2,0),FALSE),VLOOKUP($B150,'Justerad allokering'!$B$2:$AG$462,MATCH(H$2,'Justerad allokering'!$B$2:$AF$2,0),FALSE))</f>
        <v>0</v>
      </c>
      <c r="I150" s="28">
        <f>IF(ISERROR(1/VLOOKUP($B150,'Justerad allokering'!$B$2:$AG$462,MATCH(I$2,'Justerad allokering'!$B$2:$AF$2,0),FALSE)),VLOOKUP($B150,'Allokerad kvv'!$B$2:$AV$468,MATCH(I$2,'Allokerad kvv'!$B$2:$AV$2,0),FALSE),VLOOKUP($B150,'Justerad allokering'!$B$2:$AG$462,MATCH(I$2,'Justerad allokering'!$B$2:$AF$2,0),FALSE))</f>
        <v>0</v>
      </c>
      <c r="J150" s="28">
        <f>IF(ISERROR(1/VLOOKUP($B150,'Justerad allokering'!$B$2:$AG$462,MATCH(J$2,'Justerad allokering'!$B$2:$AF$2,0),FALSE)),VLOOKUP($B150,'Allokerad kvv'!$B$2:$AV$468,MATCH(J$2,'Allokerad kvv'!$B$2:$AV$2,0),FALSE),VLOOKUP($B150,'Justerad allokering'!$B$2:$AG$462,MATCH(J$2,'Justerad allokering'!$B$2:$AF$2,0),FALSE))</f>
        <v>0</v>
      </c>
      <c r="K150" s="28">
        <f>IF(ISERROR(1/VLOOKUP($B150,'Justerad allokering'!$B$2:$AG$462,MATCH(K$2,'Justerad allokering'!$B$2:$AF$2,0),FALSE)),VLOOKUP($B150,'Allokerad kvv'!$B$2:$AV$468,MATCH(K$2,'Allokerad kvv'!$B$2:$AV$2,0),FALSE),VLOOKUP($B150,'Justerad allokering'!$B$2:$AG$462,MATCH(K$2,'Justerad allokering'!$B$2:$AF$2,0),FALSE))</f>
        <v>0</v>
      </c>
      <c r="L150" s="28">
        <f>IF(ISERROR(1/VLOOKUP($B150,'Justerad allokering'!$B$2:$AG$462,MATCH(L$2,'Justerad allokering'!$B$2:$AF$2,0),FALSE)),VLOOKUP($B150,'Allokerad kvv'!$B$2:$AV$468,MATCH(L$2,'Allokerad kvv'!$B$2:$AV$2,0),FALSE),VLOOKUP($B150,'Justerad allokering'!$B$2:$AG$462,MATCH(L$2,'Justerad allokering'!$B$2:$AF$2,0),FALSE))</f>
        <v>0</v>
      </c>
      <c r="M150" s="28">
        <f>IF(ISERROR(1/VLOOKUP($B150,'Justerad allokering'!$B$2:$AG$462,MATCH(M$2,'Justerad allokering'!$B$2:$AF$2,0),FALSE)),VLOOKUP($B150,'Allokerad kvv'!$B$2:$AV$468,MATCH(M$2,'Allokerad kvv'!$B$2:$AV$2,0),FALSE),VLOOKUP($B150,'Justerad allokering'!$B$2:$AG$462,MATCH(M$2,'Justerad allokering'!$B$2:$AF$2,0),FALSE))</f>
        <v>0</v>
      </c>
      <c r="N150" s="28">
        <f>IF(ISERROR(1/VLOOKUP($B150,'Justerad allokering'!$B$2:$AG$462,MATCH(N$2,'Justerad allokering'!$B$2:$AF$2,0),FALSE)),VLOOKUP($B150,'Allokerad kvv'!$B$2:$AV$468,MATCH(N$2,'Allokerad kvv'!$B$2:$AV$2,0),FALSE),VLOOKUP($B150,'Justerad allokering'!$B$2:$AG$462,MATCH(N$2,'Justerad allokering'!$B$2:$AF$2,0),FALSE))</f>
        <v>0</v>
      </c>
      <c r="O150" s="28">
        <f>IF(ISERROR(1/VLOOKUP($B150,'Justerad allokering'!$B$2:$AG$462,MATCH(O$2,'Justerad allokering'!$B$2:$AF$2,0),FALSE)),VLOOKUP($B150,'Allokerad kvv'!$B$2:$AV$468,MATCH(O$2,'Allokerad kvv'!$B$2:$AV$2,0),FALSE),VLOOKUP($B150,'Justerad allokering'!$B$2:$AG$462,MATCH(O$2,'Justerad allokering'!$B$2:$AF$2,0),FALSE))</f>
        <v>0</v>
      </c>
      <c r="P150" s="28">
        <f>IF(ISERROR(1/VLOOKUP($B150,'Justerad allokering'!$B$2:$AG$462,MATCH(P$2,'Justerad allokering'!$B$2:$AF$2,0),FALSE)),VLOOKUP($B150,'Allokerad kvv'!$B$2:$AV$468,MATCH(P$2,'Allokerad kvv'!$B$2:$AV$2,0),FALSE),VLOOKUP($B150,'Justerad allokering'!$B$2:$AG$462,MATCH(P$2,'Justerad allokering'!$B$2:$AF$2,0),FALSE))</f>
        <v>0</v>
      </c>
      <c r="Q150" s="28">
        <f>IF(ISERROR(1/VLOOKUP($B150,'Justerad allokering'!$B$2:$AG$462,MATCH(Q$2,'Justerad allokering'!$B$2:$AF$2,0),FALSE)),VLOOKUP($B150,'Allokerad kvv'!$B$2:$AV$468,MATCH(Q$2,'Allokerad kvv'!$B$2:$AV$2,0),FALSE),VLOOKUP($B150,'Justerad allokering'!$B$2:$AG$462,MATCH(Q$2,'Justerad allokering'!$B$2:$AF$2,0),FALSE))</f>
        <v>0</v>
      </c>
      <c r="R150" s="28">
        <f>IF(ISERROR(1/VLOOKUP($B150,'Justerad allokering'!$B$2:$AG$462,MATCH(R$2,'Justerad allokering'!$B$2:$AF$2,0),FALSE)),VLOOKUP($B150,'Allokerad kvv'!$B$2:$AV$468,MATCH(R$2,'Allokerad kvv'!$B$2:$AV$2,0),FALSE),VLOOKUP($B150,'Justerad allokering'!$B$2:$AG$462,MATCH(R$2,'Justerad allokering'!$B$2:$AF$2,0),FALSE))</f>
        <v>0</v>
      </c>
      <c r="S150" s="28">
        <f>IF(ISERROR(1/VLOOKUP($B150,'Justerad allokering'!$B$2:$AG$462,MATCH(S$2,'Justerad allokering'!$B$2:$AF$2,0),FALSE)),VLOOKUP($B150,'Allokerad kvv'!$B$2:$AV$468,MATCH(S$2,'Allokerad kvv'!$B$2:$AV$2,0),FALSE),VLOOKUP($B150,'Justerad allokering'!$B$2:$AG$462,MATCH(S$2,'Justerad allokering'!$B$2:$AF$2,0),FALSE))</f>
        <v>0</v>
      </c>
      <c r="T150" s="28">
        <f>IF(ISERROR(1/VLOOKUP($B150,'Justerad allokering'!$B$2:$AG$462,MATCH(T$2,'Justerad allokering'!$B$2:$AF$2,0),FALSE)),VLOOKUP($B150,'Allokerad kvv'!$B$2:$AV$468,MATCH(T$2,'Allokerad kvv'!$B$2:$AV$2,0),FALSE),VLOOKUP($B150,'Justerad allokering'!$B$2:$AG$462,MATCH(T$2,'Justerad allokering'!$B$2:$AF$2,0),FALSE))</f>
        <v>0</v>
      </c>
      <c r="U150" s="28">
        <f>IF(ISERROR(1/VLOOKUP($B150,'Justerad allokering'!$B$2:$AG$462,MATCH(U$2,'Justerad allokering'!$B$2:$AF$2,0),FALSE)),VLOOKUP($B150,'Allokerad kvv'!$B$2:$AV$468,MATCH(U$2,'Allokerad kvv'!$B$2:$AV$2,0),FALSE),VLOOKUP($B150,'Justerad allokering'!$B$2:$AG$462,MATCH(U$2,'Justerad allokering'!$B$2:$AF$2,0),FALSE))</f>
        <v>0</v>
      </c>
      <c r="V150" s="28">
        <f>IF(ISERROR(1/VLOOKUP($B150,'Justerad allokering'!$B$2:$AG$462,MATCH(V$2,'Justerad allokering'!$B$2:$AF$2,0),FALSE)),VLOOKUP($B150,'Allokerad kvv'!$B$2:$AV$468,MATCH(V$2,'Allokerad kvv'!$B$2:$AV$2,0),FALSE),VLOOKUP($B150,'Justerad allokering'!$B$2:$AG$462,MATCH(V$2,'Justerad allokering'!$B$2:$AF$2,0),FALSE))</f>
        <v>0</v>
      </c>
      <c r="W150" s="28">
        <f>IF(ISERROR(1/VLOOKUP($B150,'Justerad allokering'!$B$2:$AG$462,MATCH(W$2,'Justerad allokering'!$B$2:$AF$2,0),FALSE)),VLOOKUP($B150,'Allokerad kvv'!$B$2:$AV$468,MATCH(W$2,'Allokerad kvv'!$B$2:$AV$2,0),FALSE),VLOOKUP($B150,'Justerad allokering'!$B$2:$AG$462,MATCH(W$2,'Justerad allokering'!$B$2:$AF$2,0),FALSE))</f>
        <v>0</v>
      </c>
      <c r="X150" s="28">
        <f>IF(ISERROR(1/VLOOKUP($B150,'Justerad allokering'!$B$2:$AG$462,MATCH(X$2,'Justerad allokering'!$B$2:$AF$2,0),FALSE)),VLOOKUP($B150,'Allokerad kvv'!$B$2:$AV$468,MATCH(X$2,'Allokerad kvv'!$B$2:$AV$2,0),FALSE),VLOOKUP($B150,'Justerad allokering'!$B$2:$AG$462,MATCH(X$2,'Justerad allokering'!$B$2:$AF$2,0),FALSE))</f>
        <v>0</v>
      </c>
      <c r="Y150" s="28">
        <f>IF(ISERROR(1/VLOOKUP($B150,'Justerad allokering'!$B$2:$AG$462,MATCH(Y$2,'Justerad allokering'!$B$2:$AF$2,0),FALSE)),VLOOKUP($B150,'Allokerad kvv'!$B$2:$AV$468,MATCH(Y$2,'Allokerad kvv'!$B$2:$AV$2,0),FALSE),VLOOKUP($B150,'Justerad allokering'!$B$2:$AG$462,MATCH(Y$2,'Justerad allokering'!$B$2:$AF$2,0),FALSE))</f>
        <v>0</v>
      </c>
      <c r="Z150" s="28">
        <f>IF(ISERROR(1/VLOOKUP($B150,'Justerad allokering'!$B$2:$AG$462,MATCH(Z$2,'Justerad allokering'!$B$2:$AF$2,0),FALSE)),VLOOKUP($B150,'Allokerad kvv'!$B$2:$AV$468,MATCH(Z$2,'Allokerad kvv'!$B$2:$AV$2,0),FALSE),VLOOKUP($B150,'Justerad allokering'!$B$2:$AG$462,MATCH(Z$2,'Justerad allokering'!$B$2:$AF$2,0),FALSE))</f>
        <v>0</v>
      </c>
      <c r="AA150" s="28"/>
      <c r="AB150" s="28"/>
      <c r="AE150">
        <f t="shared" si="6"/>
        <v>0</v>
      </c>
      <c r="AG150">
        <f t="shared" si="7"/>
        <v>0</v>
      </c>
      <c r="AH150">
        <f t="shared" si="8"/>
        <v>0</v>
      </c>
      <c r="AI150" s="55" t="str">
        <f>IF(AH150=0,"",AH150/VLOOKUP(B150,Kraftvärmeprod!$B$1:$BC$480,MATCH("Summa tillförd energi exklusive rökgaskondensering",Kraftvärmeprod!$B$1:$BC$1,0),FALSE))</f>
        <v/>
      </c>
    </row>
    <row r="151" spans="1:35" x14ac:dyDescent="0.25">
      <c r="A151" s="28" t="s">
        <v>187</v>
      </c>
      <c r="B151" s="28" t="s">
        <v>193</v>
      </c>
      <c r="C151" s="28">
        <f>IF(ISERROR(1/VLOOKUP($B151,'Justerad allokering'!$B$2:$AG$462,MATCH(C$2,'Justerad allokering'!$B$2:$AF$2,0),FALSE)),VLOOKUP($B151,'Allokerad kvv'!$B$2:$AV$468,MATCH(C$2,'Allokerad kvv'!$B$2:$AV$2,0),FALSE),VLOOKUP($B151,'Justerad allokering'!$B$2:$AG$462,MATCH(C$2,'Justerad allokering'!$B$2:$AF$2,0),FALSE))</f>
        <v>0</v>
      </c>
      <c r="D151" s="28">
        <f>IF(ISERROR(1/VLOOKUP($B151,'Justerad allokering'!$B$2:$AG$462,MATCH(D$2,'Justerad allokering'!$B$2:$AF$2,0),FALSE)),VLOOKUP($B151,'Allokerad kvv'!$B$2:$AV$468,MATCH(D$2,'Allokerad kvv'!$B$2:$AV$2,0),FALSE),VLOOKUP($B151,'Justerad allokering'!$B$2:$AG$462,MATCH(D$2,'Justerad allokering'!$B$2:$AF$2,0),FALSE))</f>
        <v>0</v>
      </c>
      <c r="E151" s="28">
        <f>IF(ISERROR(1/VLOOKUP($B151,'Justerad allokering'!$B$2:$AG$462,MATCH(E$2,'Justerad allokering'!$B$2:$AF$2,0),FALSE)),VLOOKUP($B151,'Allokerad kvv'!$B$2:$AV$468,MATCH(E$2,'Allokerad kvv'!$B$2:$AV$2,0),FALSE),VLOOKUP($B151,'Justerad allokering'!$B$2:$AG$462,MATCH(E$2,'Justerad allokering'!$B$2:$AF$2,0),FALSE))</f>
        <v>0</v>
      </c>
      <c r="F151" s="28">
        <f>IF(ISERROR(1/VLOOKUP($B151,'Justerad allokering'!$B$2:$AG$462,MATCH(F$2,'Justerad allokering'!$B$2:$AF$2,0),FALSE)),VLOOKUP($B151,'Allokerad kvv'!$B$2:$AV$468,MATCH(F$2,'Allokerad kvv'!$B$2:$AV$2,0),FALSE),VLOOKUP($B151,'Justerad allokering'!$B$2:$AG$462,MATCH(F$2,'Justerad allokering'!$B$2:$AF$2,0),FALSE))</f>
        <v>0</v>
      </c>
      <c r="G151" s="28">
        <f>IF(ISERROR(1/VLOOKUP($B151,'Justerad allokering'!$B$2:$AG$462,MATCH(G$2,'Justerad allokering'!$B$2:$AF$2,0),FALSE)),VLOOKUP($B151,'Allokerad kvv'!$B$2:$AV$468,MATCH(G$2,'Allokerad kvv'!$B$2:$AV$2,0),FALSE),VLOOKUP($B151,'Justerad allokering'!$B$2:$AG$462,MATCH(G$2,'Justerad allokering'!$B$2:$AF$2,0),FALSE))</f>
        <v>0</v>
      </c>
      <c r="H151" s="28">
        <f>IF(ISERROR(1/VLOOKUP($B151,'Justerad allokering'!$B$2:$AG$462,MATCH(H$2,'Justerad allokering'!$B$2:$AF$2,0),FALSE)),VLOOKUP($B151,'Allokerad kvv'!$B$2:$AV$468,MATCH(H$2,'Allokerad kvv'!$B$2:$AV$2,0),FALSE),VLOOKUP($B151,'Justerad allokering'!$B$2:$AG$462,MATCH(H$2,'Justerad allokering'!$B$2:$AF$2,0),FALSE))</f>
        <v>0</v>
      </c>
      <c r="I151" s="28">
        <f>IF(ISERROR(1/VLOOKUP($B151,'Justerad allokering'!$B$2:$AG$462,MATCH(I$2,'Justerad allokering'!$B$2:$AF$2,0),FALSE)),VLOOKUP($B151,'Allokerad kvv'!$B$2:$AV$468,MATCH(I$2,'Allokerad kvv'!$B$2:$AV$2,0),FALSE),VLOOKUP($B151,'Justerad allokering'!$B$2:$AG$462,MATCH(I$2,'Justerad allokering'!$B$2:$AF$2,0),FALSE))</f>
        <v>0</v>
      </c>
      <c r="J151" s="28">
        <f>IF(ISERROR(1/VLOOKUP($B151,'Justerad allokering'!$B$2:$AG$462,MATCH(J$2,'Justerad allokering'!$B$2:$AF$2,0),FALSE)),VLOOKUP($B151,'Allokerad kvv'!$B$2:$AV$468,MATCH(J$2,'Allokerad kvv'!$B$2:$AV$2,0),FALSE),VLOOKUP($B151,'Justerad allokering'!$B$2:$AG$462,MATCH(J$2,'Justerad allokering'!$B$2:$AF$2,0),FALSE))</f>
        <v>0</v>
      </c>
      <c r="K151" s="28">
        <f>IF(ISERROR(1/VLOOKUP($B151,'Justerad allokering'!$B$2:$AG$462,MATCH(K$2,'Justerad allokering'!$B$2:$AF$2,0),FALSE)),VLOOKUP($B151,'Allokerad kvv'!$B$2:$AV$468,MATCH(K$2,'Allokerad kvv'!$B$2:$AV$2,0),FALSE),VLOOKUP($B151,'Justerad allokering'!$B$2:$AG$462,MATCH(K$2,'Justerad allokering'!$B$2:$AF$2,0),FALSE))</f>
        <v>0</v>
      </c>
      <c r="L151" s="28">
        <f>IF(ISERROR(1/VLOOKUP($B151,'Justerad allokering'!$B$2:$AG$462,MATCH(L$2,'Justerad allokering'!$B$2:$AF$2,0),FALSE)),VLOOKUP($B151,'Allokerad kvv'!$B$2:$AV$468,MATCH(L$2,'Allokerad kvv'!$B$2:$AV$2,0),FALSE),VLOOKUP($B151,'Justerad allokering'!$B$2:$AG$462,MATCH(L$2,'Justerad allokering'!$B$2:$AF$2,0),FALSE))</f>
        <v>0</v>
      </c>
      <c r="M151" s="28">
        <f>IF(ISERROR(1/VLOOKUP($B151,'Justerad allokering'!$B$2:$AG$462,MATCH(M$2,'Justerad allokering'!$B$2:$AF$2,0),FALSE)),VLOOKUP($B151,'Allokerad kvv'!$B$2:$AV$468,MATCH(M$2,'Allokerad kvv'!$B$2:$AV$2,0),FALSE),VLOOKUP($B151,'Justerad allokering'!$B$2:$AG$462,MATCH(M$2,'Justerad allokering'!$B$2:$AF$2,0),FALSE))</f>
        <v>0</v>
      </c>
      <c r="N151" s="28">
        <f>IF(ISERROR(1/VLOOKUP($B151,'Justerad allokering'!$B$2:$AG$462,MATCH(N$2,'Justerad allokering'!$B$2:$AF$2,0),FALSE)),VLOOKUP($B151,'Allokerad kvv'!$B$2:$AV$468,MATCH(N$2,'Allokerad kvv'!$B$2:$AV$2,0),FALSE),VLOOKUP($B151,'Justerad allokering'!$B$2:$AG$462,MATCH(N$2,'Justerad allokering'!$B$2:$AF$2,0),FALSE))</f>
        <v>0</v>
      </c>
      <c r="O151" s="28">
        <f>IF(ISERROR(1/VLOOKUP($B151,'Justerad allokering'!$B$2:$AG$462,MATCH(O$2,'Justerad allokering'!$B$2:$AF$2,0),FALSE)),VLOOKUP($B151,'Allokerad kvv'!$B$2:$AV$468,MATCH(O$2,'Allokerad kvv'!$B$2:$AV$2,0),FALSE),VLOOKUP($B151,'Justerad allokering'!$B$2:$AG$462,MATCH(O$2,'Justerad allokering'!$B$2:$AF$2,0),FALSE))</f>
        <v>0</v>
      </c>
      <c r="P151" s="28">
        <f>IF(ISERROR(1/VLOOKUP($B151,'Justerad allokering'!$B$2:$AG$462,MATCH(P$2,'Justerad allokering'!$B$2:$AF$2,0),FALSE)),VLOOKUP($B151,'Allokerad kvv'!$B$2:$AV$468,MATCH(P$2,'Allokerad kvv'!$B$2:$AV$2,0),FALSE),VLOOKUP($B151,'Justerad allokering'!$B$2:$AG$462,MATCH(P$2,'Justerad allokering'!$B$2:$AF$2,0),FALSE))</f>
        <v>0</v>
      </c>
      <c r="Q151" s="28">
        <f>IF(ISERROR(1/VLOOKUP($B151,'Justerad allokering'!$B$2:$AG$462,MATCH(Q$2,'Justerad allokering'!$B$2:$AF$2,0),FALSE)),VLOOKUP($B151,'Allokerad kvv'!$B$2:$AV$468,MATCH(Q$2,'Allokerad kvv'!$B$2:$AV$2,0),FALSE),VLOOKUP($B151,'Justerad allokering'!$B$2:$AG$462,MATCH(Q$2,'Justerad allokering'!$B$2:$AF$2,0),FALSE))</f>
        <v>0</v>
      </c>
      <c r="R151" s="28">
        <f>IF(ISERROR(1/VLOOKUP($B151,'Justerad allokering'!$B$2:$AG$462,MATCH(R$2,'Justerad allokering'!$B$2:$AF$2,0),FALSE)),VLOOKUP($B151,'Allokerad kvv'!$B$2:$AV$468,MATCH(R$2,'Allokerad kvv'!$B$2:$AV$2,0),FALSE),VLOOKUP($B151,'Justerad allokering'!$B$2:$AG$462,MATCH(R$2,'Justerad allokering'!$B$2:$AF$2,0),FALSE))</f>
        <v>0</v>
      </c>
      <c r="S151" s="28">
        <f>IF(ISERROR(1/VLOOKUP($B151,'Justerad allokering'!$B$2:$AG$462,MATCH(S$2,'Justerad allokering'!$B$2:$AF$2,0),FALSE)),VLOOKUP($B151,'Allokerad kvv'!$B$2:$AV$468,MATCH(S$2,'Allokerad kvv'!$B$2:$AV$2,0),FALSE),VLOOKUP($B151,'Justerad allokering'!$B$2:$AG$462,MATCH(S$2,'Justerad allokering'!$B$2:$AF$2,0),FALSE))</f>
        <v>0</v>
      </c>
      <c r="T151" s="28">
        <f>IF(ISERROR(1/VLOOKUP($B151,'Justerad allokering'!$B$2:$AG$462,MATCH(T$2,'Justerad allokering'!$B$2:$AF$2,0),FALSE)),VLOOKUP($B151,'Allokerad kvv'!$B$2:$AV$468,MATCH(T$2,'Allokerad kvv'!$B$2:$AV$2,0),FALSE),VLOOKUP($B151,'Justerad allokering'!$B$2:$AG$462,MATCH(T$2,'Justerad allokering'!$B$2:$AF$2,0),FALSE))</f>
        <v>0</v>
      </c>
      <c r="U151" s="28">
        <f>IF(ISERROR(1/VLOOKUP($B151,'Justerad allokering'!$B$2:$AG$462,MATCH(U$2,'Justerad allokering'!$B$2:$AF$2,0),FALSE)),VLOOKUP($B151,'Allokerad kvv'!$B$2:$AV$468,MATCH(U$2,'Allokerad kvv'!$B$2:$AV$2,0),FALSE),VLOOKUP($B151,'Justerad allokering'!$B$2:$AG$462,MATCH(U$2,'Justerad allokering'!$B$2:$AF$2,0),FALSE))</f>
        <v>0</v>
      </c>
      <c r="V151" s="28">
        <f>IF(ISERROR(1/VLOOKUP($B151,'Justerad allokering'!$B$2:$AG$462,MATCH(V$2,'Justerad allokering'!$B$2:$AF$2,0),FALSE)),VLOOKUP($B151,'Allokerad kvv'!$B$2:$AV$468,MATCH(V$2,'Allokerad kvv'!$B$2:$AV$2,0),FALSE),VLOOKUP($B151,'Justerad allokering'!$B$2:$AG$462,MATCH(V$2,'Justerad allokering'!$B$2:$AF$2,0),FALSE))</f>
        <v>0</v>
      </c>
      <c r="W151" s="28">
        <f>IF(ISERROR(1/VLOOKUP($B151,'Justerad allokering'!$B$2:$AG$462,MATCH(W$2,'Justerad allokering'!$B$2:$AF$2,0),FALSE)),VLOOKUP($B151,'Allokerad kvv'!$B$2:$AV$468,MATCH(W$2,'Allokerad kvv'!$B$2:$AV$2,0),FALSE),VLOOKUP($B151,'Justerad allokering'!$B$2:$AG$462,MATCH(W$2,'Justerad allokering'!$B$2:$AF$2,0),FALSE))</f>
        <v>0</v>
      </c>
      <c r="X151" s="28">
        <f>IF(ISERROR(1/VLOOKUP($B151,'Justerad allokering'!$B$2:$AG$462,MATCH(X$2,'Justerad allokering'!$B$2:$AF$2,0),FALSE)),VLOOKUP($B151,'Allokerad kvv'!$B$2:$AV$468,MATCH(X$2,'Allokerad kvv'!$B$2:$AV$2,0),FALSE),VLOOKUP($B151,'Justerad allokering'!$B$2:$AG$462,MATCH(X$2,'Justerad allokering'!$B$2:$AF$2,0),FALSE))</f>
        <v>0</v>
      </c>
      <c r="Y151" s="28">
        <f>IF(ISERROR(1/VLOOKUP($B151,'Justerad allokering'!$B$2:$AG$462,MATCH(Y$2,'Justerad allokering'!$B$2:$AF$2,0),FALSE)),VLOOKUP($B151,'Allokerad kvv'!$B$2:$AV$468,MATCH(Y$2,'Allokerad kvv'!$B$2:$AV$2,0),FALSE),VLOOKUP($B151,'Justerad allokering'!$B$2:$AG$462,MATCH(Y$2,'Justerad allokering'!$B$2:$AF$2,0),FALSE))</f>
        <v>0</v>
      </c>
      <c r="Z151" s="28">
        <f>IF(ISERROR(1/VLOOKUP($B151,'Justerad allokering'!$B$2:$AG$462,MATCH(Z$2,'Justerad allokering'!$B$2:$AF$2,0),FALSE)),VLOOKUP($B151,'Allokerad kvv'!$B$2:$AV$468,MATCH(Z$2,'Allokerad kvv'!$B$2:$AV$2,0),FALSE),VLOOKUP($B151,'Justerad allokering'!$B$2:$AG$462,MATCH(Z$2,'Justerad allokering'!$B$2:$AF$2,0),FALSE))</f>
        <v>0</v>
      </c>
      <c r="AA151" s="28"/>
      <c r="AB151" s="28"/>
      <c r="AE151">
        <f t="shared" si="6"/>
        <v>0</v>
      </c>
      <c r="AG151">
        <f t="shared" si="7"/>
        <v>0</v>
      </c>
      <c r="AH151">
        <f t="shared" si="8"/>
        <v>0</v>
      </c>
      <c r="AI151" s="55" t="str">
        <f>IF(AH151=0,"",AH151/VLOOKUP(B151,Kraftvärmeprod!$B$1:$BC$480,MATCH("Summa tillförd energi exklusive rökgaskondensering",Kraftvärmeprod!$B$1:$BC$1,0),FALSE))</f>
        <v/>
      </c>
    </row>
    <row r="152" spans="1:35" x14ac:dyDescent="0.25">
      <c r="A152" s="28" t="s">
        <v>187</v>
      </c>
      <c r="B152" s="28" t="s">
        <v>194</v>
      </c>
      <c r="C152" s="28">
        <f>IF(ISERROR(1/VLOOKUP($B152,'Justerad allokering'!$B$2:$AG$462,MATCH(C$2,'Justerad allokering'!$B$2:$AF$2,0),FALSE)),VLOOKUP($B152,'Allokerad kvv'!$B$2:$AV$468,MATCH(C$2,'Allokerad kvv'!$B$2:$AV$2,0),FALSE),VLOOKUP($B152,'Justerad allokering'!$B$2:$AG$462,MATCH(C$2,'Justerad allokering'!$B$2:$AF$2,0),FALSE))</f>
        <v>0</v>
      </c>
      <c r="D152" s="28">
        <f>IF(ISERROR(1/VLOOKUP($B152,'Justerad allokering'!$B$2:$AG$462,MATCH(D$2,'Justerad allokering'!$B$2:$AF$2,0),FALSE)),VLOOKUP($B152,'Allokerad kvv'!$B$2:$AV$468,MATCH(D$2,'Allokerad kvv'!$B$2:$AV$2,0),FALSE),VLOOKUP($B152,'Justerad allokering'!$B$2:$AG$462,MATCH(D$2,'Justerad allokering'!$B$2:$AF$2,0),FALSE))</f>
        <v>0</v>
      </c>
      <c r="E152" s="28">
        <f>IF(ISERROR(1/VLOOKUP($B152,'Justerad allokering'!$B$2:$AG$462,MATCH(E$2,'Justerad allokering'!$B$2:$AF$2,0),FALSE)),VLOOKUP($B152,'Allokerad kvv'!$B$2:$AV$468,MATCH(E$2,'Allokerad kvv'!$B$2:$AV$2,0),FALSE),VLOOKUP($B152,'Justerad allokering'!$B$2:$AG$462,MATCH(E$2,'Justerad allokering'!$B$2:$AF$2,0),FALSE))</f>
        <v>0</v>
      </c>
      <c r="F152" s="28">
        <f>IF(ISERROR(1/VLOOKUP($B152,'Justerad allokering'!$B$2:$AG$462,MATCH(F$2,'Justerad allokering'!$B$2:$AF$2,0),FALSE)),VLOOKUP($B152,'Allokerad kvv'!$B$2:$AV$468,MATCH(F$2,'Allokerad kvv'!$B$2:$AV$2,0),FALSE),VLOOKUP($B152,'Justerad allokering'!$B$2:$AG$462,MATCH(F$2,'Justerad allokering'!$B$2:$AF$2,0),FALSE))</f>
        <v>0</v>
      </c>
      <c r="G152" s="28">
        <f>IF(ISERROR(1/VLOOKUP($B152,'Justerad allokering'!$B$2:$AG$462,MATCH(G$2,'Justerad allokering'!$B$2:$AF$2,0),FALSE)),VLOOKUP($B152,'Allokerad kvv'!$B$2:$AV$468,MATCH(G$2,'Allokerad kvv'!$B$2:$AV$2,0),FALSE),VLOOKUP($B152,'Justerad allokering'!$B$2:$AG$462,MATCH(G$2,'Justerad allokering'!$B$2:$AF$2,0),FALSE))</f>
        <v>0</v>
      </c>
      <c r="H152" s="28">
        <f>IF(ISERROR(1/VLOOKUP($B152,'Justerad allokering'!$B$2:$AG$462,MATCH(H$2,'Justerad allokering'!$B$2:$AF$2,0),FALSE)),VLOOKUP($B152,'Allokerad kvv'!$B$2:$AV$468,MATCH(H$2,'Allokerad kvv'!$B$2:$AV$2,0),FALSE),VLOOKUP($B152,'Justerad allokering'!$B$2:$AG$462,MATCH(H$2,'Justerad allokering'!$B$2:$AF$2,0),FALSE))</f>
        <v>0</v>
      </c>
      <c r="I152" s="28">
        <f>IF(ISERROR(1/VLOOKUP($B152,'Justerad allokering'!$B$2:$AG$462,MATCH(I$2,'Justerad allokering'!$B$2:$AF$2,0),FALSE)),VLOOKUP($B152,'Allokerad kvv'!$B$2:$AV$468,MATCH(I$2,'Allokerad kvv'!$B$2:$AV$2,0),FALSE),VLOOKUP($B152,'Justerad allokering'!$B$2:$AG$462,MATCH(I$2,'Justerad allokering'!$B$2:$AF$2,0),FALSE))</f>
        <v>0</v>
      </c>
      <c r="J152" s="28">
        <f>IF(ISERROR(1/VLOOKUP($B152,'Justerad allokering'!$B$2:$AG$462,MATCH(J$2,'Justerad allokering'!$B$2:$AF$2,0),FALSE)),VLOOKUP($B152,'Allokerad kvv'!$B$2:$AV$468,MATCH(J$2,'Allokerad kvv'!$B$2:$AV$2,0),FALSE),VLOOKUP($B152,'Justerad allokering'!$B$2:$AG$462,MATCH(J$2,'Justerad allokering'!$B$2:$AF$2,0),FALSE))</f>
        <v>0</v>
      </c>
      <c r="K152" s="28">
        <f>IF(ISERROR(1/VLOOKUP($B152,'Justerad allokering'!$B$2:$AG$462,MATCH(K$2,'Justerad allokering'!$B$2:$AF$2,0),FALSE)),VLOOKUP($B152,'Allokerad kvv'!$B$2:$AV$468,MATCH(K$2,'Allokerad kvv'!$B$2:$AV$2,0),FALSE),VLOOKUP($B152,'Justerad allokering'!$B$2:$AG$462,MATCH(K$2,'Justerad allokering'!$B$2:$AF$2,0),FALSE))</f>
        <v>0</v>
      </c>
      <c r="L152" s="28">
        <f>IF(ISERROR(1/VLOOKUP($B152,'Justerad allokering'!$B$2:$AG$462,MATCH(L$2,'Justerad allokering'!$B$2:$AF$2,0),FALSE)),VLOOKUP($B152,'Allokerad kvv'!$B$2:$AV$468,MATCH(L$2,'Allokerad kvv'!$B$2:$AV$2,0),FALSE),VLOOKUP($B152,'Justerad allokering'!$B$2:$AG$462,MATCH(L$2,'Justerad allokering'!$B$2:$AF$2,0),FALSE))</f>
        <v>0</v>
      </c>
      <c r="M152" s="28">
        <f>IF(ISERROR(1/VLOOKUP($B152,'Justerad allokering'!$B$2:$AG$462,MATCH(M$2,'Justerad allokering'!$B$2:$AF$2,0),FALSE)),VLOOKUP($B152,'Allokerad kvv'!$B$2:$AV$468,MATCH(M$2,'Allokerad kvv'!$B$2:$AV$2,0),FALSE),VLOOKUP($B152,'Justerad allokering'!$B$2:$AG$462,MATCH(M$2,'Justerad allokering'!$B$2:$AF$2,0),FALSE))</f>
        <v>0</v>
      </c>
      <c r="N152" s="28">
        <f>IF(ISERROR(1/VLOOKUP($B152,'Justerad allokering'!$B$2:$AG$462,MATCH(N$2,'Justerad allokering'!$B$2:$AF$2,0),FALSE)),VLOOKUP($B152,'Allokerad kvv'!$B$2:$AV$468,MATCH(N$2,'Allokerad kvv'!$B$2:$AV$2,0),FALSE),VLOOKUP($B152,'Justerad allokering'!$B$2:$AG$462,MATCH(N$2,'Justerad allokering'!$B$2:$AF$2,0),FALSE))</f>
        <v>0</v>
      </c>
      <c r="O152" s="28">
        <f>IF(ISERROR(1/VLOOKUP($B152,'Justerad allokering'!$B$2:$AG$462,MATCH(O$2,'Justerad allokering'!$B$2:$AF$2,0),FALSE)),VLOOKUP($B152,'Allokerad kvv'!$B$2:$AV$468,MATCH(O$2,'Allokerad kvv'!$B$2:$AV$2,0),FALSE),VLOOKUP($B152,'Justerad allokering'!$B$2:$AG$462,MATCH(O$2,'Justerad allokering'!$B$2:$AF$2,0),FALSE))</f>
        <v>0</v>
      </c>
      <c r="P152" s="28">
        <f>IF(ISERROR(1/VLOOKUP($B152,'Justerad allokering'!$B$2:$AG$462,MATCH(P$2,'Justerad allokering'!$B$2:$AF$2,0),FALSE)),VLOOKUP($B152,'Allokerad kvv'!$B$2:$AV$468,MATCH(P$2,'Allokerad kvv'!$B$2:$AV$2,0),FALSE),VLOOKUP($B152,'Justerad allokering'!$B$2:$AG$462,MATCH(P$2,'Justerad allokering'!$B$2:$AF$2,0),FALSE))</f>
        <v>0</v>
      </c>
      <c r="Q152" s="28">
        <f>IF(ISERROR(1/VLOOKUP($B152,'Justerad allokering'!$B$2:$AG$462,MATCH(Q$2,'Justerad allokering'!$B$2:$AF$2,0),FALSE)),VLOOKUP($B152,'Allokerad kvv'!$B$2:$AV$468,MATCH(Q$2,'Allokerad kvv'!$B$2:$AV$2,0),FALSE),VLOOKUP($B152,'Justerad allokering'!$B$2:$AG$462,MATCH(Q$2,'Justerad allokering'!$B$2:$AF$2,0),FALSE))</f>
        <v>0</v>
      </c>
      <c r="R152" s="28">
        <f>IF(ISERROR(1/VLOOKUP($B152,'Justerad allokering'!$B$2:$AG$462,MATCH(R$2,'Justerad allokering'!$B$2:$AF$2,0),FALSE)),VLOOKUP($B152,'Allokerad kvv'!$B$2:$AV$468,MATCH(R$2,'Allokerad kvv'!$B$2:$AV$2,0),FALSE),VLOOKUP($B152,'Justerad allokering'!$B$2:$AG$462,MATCH(R$2,'Justerad allokering'!$B$2:$AF$2,0),FALSE))</f>
        <v>0</v>
      </c>
      <c r="S152" s="28">
        <f>IF(ISERROR(1/VLOOKUP($B152,'Justerad allokering'!$B$2:$AG$462,MATCH(S$2,'Justerad allokering'!$B$2:$AF$2,0),FALSE)),VLOOKUP($B152,'Allokerad kvv'!$B$2:$AV$468,MATCH(S$2,'Allokerad kvv'!$B$2:$AV$2,0),FALSE),VLOOKUP($B152,'Justerad allokering'!$B$2:$AG$462,MATCH(S$2,'Justerad allokering'!$B$2:$AF$2,0),FALSE))</f>
        <v>0</v>
      </c>
      <c r="T152" s="28">
        <f>IF(ISERROR(1/VLOOKUP($B152,'Justerad allokering'!$B$2:$AG$462,MATCH(T$2,'Justerad allokering'!$B$2:$AF$2,0),FALSE)),VLOOKUP($B152,'Allokerad kvv'!$B$2:$AV$468,MATCH(T$2,'Allokerad kvv'!$B$2:$AV$2,0),FALSE),VLOOKUP($B152,'Justerad allokering'!$B$2:$AG$462,MATCH(T$2,'Justerad allokering'!$B$2:$AF$2,0),FALSE))</f>
        <v>0</v>
      </c>
      <c r="U152" s="28">
        <f>IF(ISERROR(1/VLOOKUP($B152,'Justerad allokering'!$B$2:$AG$462,MATCH(U$2,'Justerad allokering'!$B$2:$AF$2,0),FALSE)),VLOOKUP($B152,'Allokerad kvv'!$B$2:$AV$468,MATCH(U$2,'Allokerad kvv'!$B$2:$AV$2,0),FALSE),VLOOKUP($B152,'Justerad allokering'!$B$2:$AG$462,MATCH(U$2,'Justerad allokering'!$B$2:$AF$2,0),FALSE))</f>
        <v>0</v>
      </c>
      <c r="V152" s="28">
        <f>IF(ISERROR(1/VLOOKUP($B152,'Justerad allokering'!$B$2:$AG$462,MATCH(V$2,'Justerad allokering'!$B$2:$AF$2,0),FALSE)),VLOOKUP($B152,'Allokerad kvv'!$B$2:$AV$468,MATCH(V$2,'Allokerad kvv'!$B$2:$AV$2,0),FALSE),VLOOKUP($B152,'Justerad allokering'!$B$2:$AG$462,MATCH(V$2,'Justerad allokering'!$B$2:$AF$2,0),FALSE))</f>
        <v>0</v>
      </c>
      <c r="W152" s="28">
        <f>IF(ISERROR(1/VLOOKUP($B152,'Justerad allokering'!$B$2:$AG$462,MATCH(W$2,'Justerad allokering'!$B$2:$AF$2,0),FALSE)),VLOOKUP($B152,'Allokerad kvv'!$B$2:$AV$468,MATCH(W$2,'Allokerad kvv'!$B$2:$AV$2,0),FALSE),VLOOKUP($B152,'Justerad allokering'!$B$2:$AG$462,MATCH(W$2,'Justerad allokering'!$B$2:$AF$2,0),FALSE))</f>
        <v>0</v>
      </c>
      <c r="X152" s="28">
        <f>IF(ISERROR(1/VLOOKUP($B152,'Justerad allokering'!$B$2:$AG$462,MATCH(X$2,'Justerad allokering'!$B$2:$AF$2,0),FALSE)),VLOOKUP($B152,'Allokerad kvv'!$B$2:$AV$468,MATCH(X$2,'Allokerad kvv'!$B$2:$AV$2,0),FALSE),VLOOKUP($B152,'Justerad allokering'!$B$2:$AG$462,MATCH(X$2,'Justerad allokering'!$B$2:$AF$2,0),FALSE))</f>
        <v>0</v>
      </c>
      <c r="Y152" s="28">
        <f>IF(ISERROR(1/VLOOKUP($B152,'Justerad allokering'!$B$2:$AG$462,MATCH(Y$2,'Justerad allokering'!$B$2:$AF$2,0),FALSE)),VLOOKUP($B152,'Allokerad kvv'!$B$2:$AV$468,MATCH(Y$2,'Allokerad kvv'!$B$2:$AV$2,0),FALSE),VLOOKUP($B152,'Justerad allokering'!$B$2:$AG$462,MATCH(Y$2,'Justerad allokering'!$B$2:$AF$2,0),FALSE))</f>
        <v>0</v>
      </c>
      <c r="Z152" s="28">
        <f>IF(ISERROR(1/VLOOKUP($B152,'Justerad allokering'!$B$2:$AG$462,MATCH(Z$2,'Justerad allokering'!$B$2:$AF$2,0),FALSE)),VLOOKUP($B152,'Allokerad kvv'!$B$2:$AV$468,MATCH(Z$2,'Allokerad kvv'!$B$2:$AV$2,0),FALSE),VLOOKUP($B152,'Justerad allokering'!$B$2:$AG$462,MATCH(Z$2,'Justerad allokering'!$B$2:$AF$2,0),FALSE))</f>
        <v>0</v>
      </c>
      <c r="AA152" s="28"/>
      <c r="AB152" s="28"/>
      <c r="AE152">
        <f t="shared" si="6"/>
        <v>0</v>
      </c>
      <c r="AG152">
        <f t="shared" si="7"/>
        <v>0</v>
      </c>
      <c r="AH152">
        <f t="shared" si="8"/>
        <v>0</v>
      </c>
      <c r="AI152" s="55" t="str">
        <f>IF(AH152=0,"",AH152/VLOOKUP(B152,Kraftvärmeprod!$B$1:$BC$480,MATCH("Summa tillförd energi exklusive rökgaskondensering",Kraftvärmeprod!$B$1:$BC$1,0),FALSE))</f>
        <v/>
      </c>
    </row>
    <row r="153" spans="1:35" x14ac:dyDescent="0.25">
      <c r="A153" s="28" t="s">
        <v>187</v>
      </c>
      <c r="B153" s="28" t="s">
        <v>195</v>
      </c>
      <c r="C153" s="28">
        <f>IF(ISERROR(1/VLOOKUP($B153,'Justerad allokering'!$B$2:$AG$462,MATCH(C$2,'Justerad allokering'!$B$2:$AF$2,0),FALSE)),VLOOKUP($B153,'Allokerad kvv'!$B$2:$AV$468,MATCH(C$2,'Allokerad kvv'!$B$2:$AV$2,0),FALSE),VLOOKUP($B153,'Justerad allokering'!$B$2:$AG$462,MATCH(C$2,'Justerad allokering'!$B$2:$AF$2,0),FALSE))</f>
        <v>0</v>
      </c>
      <c r="D153" s="28">
        <f>IF(ISERROR(1/VLOOKUP($B153,'Justerad allokering'!$B$2:$AG$462,MATCH(D$2,'Justerad allokering'!$B$2:$AF$2,0),FALSE)),VLOOKUP($B153,'Allokerad kvv'!$B$2:$AV$468,MATCH(D$2,'Allokerad kvv'!$B$2:$AV$2,0),FALSE),VLOOKUP($B153,'Justerad allokering'!$B$2:$AG$462,MATCH(D$2,'Justerad allokering'!$B$2:$AF$2,0),FALSE))</f>
        <v>0</v>
      </c>
      <c r="E153" s="28">
        <f>IF(ISERROR(1/VLOOKUP($B153,'Justerad allokering'!$B$2:$AG$462,MATCH(E$2,'Justerad allokering'!$B$2:$AF$2,0),FALSE)),VLOOKUP($B153,'Allokerad kvv'!$B$2:$AV$468,MATCH(E$2,'Allokerad kvv'!$B$2:$AV$2,0),FALSE),VLOOKUP($B153,'Justerad allokering'!$B$2:$AG$462,MATCH(E$2,'Justerad allokering'!$B$2:$AF$2,0),FALSE))</f>
        <v>0</v>
      </c>
      <c r="F153" s="28">
        <f>IF(ISERROR(1/VLOOKUP($B153,'Justerad allokering'!$B$2:$AG$462,MATCH(F$2,'Justerad allokering'!$B$2:$AF$2,0),FALSE)),VLOOKUP($B153,'Allokerad kvv'!$B$2:$AV$468,MATCH(F$2,'Allokerad kvv'!$B$2:$AV$2,0),FALSE),VLOOKUP($B153,'Justerad allokering'!$B$2:$AG$462,MATCH(F$2,'Justerad allokering'!$B$2:$AF$2,0),FALSE))</f>
        <v>0</v>
      </c>
      <c r="G153" s="28">
        <f>IF(ISERROR(1/VLOOKUP($B153,'Justerad allokering'!$B$2:$AG$462,MATCH(G$2,'Justerad allokering'!$B$2:$AF$2,0),FALSE)),VLOOKUP($B153,'Allokerad kvv'!$B$2:$AV$468,MATCH(G$2,'Allokerad kvv'!$B$2:$AV$2,0),FALSE),VLOOKUP($B153,'Justerad allokering'!$B$2:$AG$462,MATCH(G$2,'Justerad allokering'!$B$2:$AF$2,0),FALSE))</f>
        <v>0</v>
      </c>
      <c r="H153" s="28">
        <f>IF(ISERROR(1/VLOOKUP($B153,'Justerad allokering'!$B$2:$AG$462,MATCH(H$2,'Justerad allokering'!$B$2:$AF$2,0),FALSE)),VLOOKUP($B153,'Allokerad kvv'!$B$2:$AV$468,MATCH(H$2,'Allokerad kvv'!$B$2:$AV$2,0),FALSE),VLOOKUP($B153,'Justerad allokering'!$B$2:$AG$462,MATCH(H$2,'Justerad allokering'!$B$2:$AF$2,0),FALSE))</f>
        <v>0</v>
      </c>
      <c r="I153" s="28">
        <f>IF(ISERROR(1/VLOOKUP($B153,'Justerad allokering'!$B$2:$AG$462,MATCH(I$2,'Justerad allokering'!$B$2:$AF$2,0),FALSE)),VLOOKUP($B153,'Allokerad kvv'!$B$2:$AV$468,MATCH(I$2,'Allokerad kvv'!$B$2:$AV$2,0),FALSE),VLOOKUP($B153,'Justerad allokering'!$B$2:$AG$462,MATCH(I$2,'Justerad allokering'!$B$2:$AF$2,0),FALSE))</f>
        <v>0</v>
      </c>
      <c r="J153" s="28">
        <f>IF(ISERROR(1/VLOOKUP($B153,'Justerad allokering'!$B$2:$AG$462,MATCH(J$2,'Justerad allokering'!$B$2:$AF$2,0),FALSE)),VLOOKUP($B153,'Allokerad kvv'!$B$2:$AV$468,MATCH(J$2,'Allokerad kvv'!$B$2:$AV$2,0),FALSE),VLOOKUP($B153,'Justerad allokering'!$B$2:$AG$462,MATCH(J$2,'Justerad allokering'!$B$2:$AF$2,0),FALSE))</f>
        <v>0</v>
      </c>
      <c r="K153" s="28">
        <f>IF(ISERROR(1/VLOOKUP($B153,'Justerad allokering'!$B$2:$AG$462,MATCH(K$2,'Justerad allokering'!$B$2:$AF$2,0),FALSE)),VLOOKUP($B153,'Allokerad kvv'!$B$2:$AV$468,MATCH(K$2,'Allokerad kvv'!$B$2:$AV$2,0),FALSE),VLOOKUP($B153,'Justerad allokering'!$B$2:$AG$462,MATCH(K$2,'Justerad allokering'!$B$2:$AF$2,0),FALSE))</f>
        <v>0</v>
      </c>
      <c r="L153" s="28">
        <f>IF(ISERROR(1/VLOOKUP($B153,'Justerad allokering'!$B$2:$AG$462,MATCH(L$2,'Justerad allokering'!$B$2:$AF$2,0),FALSE)),VLOOKUP($B153,'Allokerad kvv'!$B$2:$AV$468,MATCH(L$2,'Allokerad kvv'!$B$2:$AV$2,0),FALSE),VLOOKUP($B153,'Justerad allokering'!$B$2:$AG$462,MATCH(L$2,'Justerad allokering'!$B$2:$AF$2,0),FALSE))</f>
        <v>0</v>
      </c>
      <c r="M153" s="28">
        <f>IF(ISERROR(1/VLOOKUP($B153,'Justerad allokering'!$B$2:$AG$462,MATCH(M$2,'Justerad allokering'!$B$2:$AF$2,0),FALSE)),VLOOKUP($B153,'Allokerad kvv'!$B$2:$AV$468,MATCH(M$2,'Allokerad kvv'!$B$2:$AV$2,0),FALSE),VLOOKUP($B153,'Justerad allokering'!$B$2:$AG$462,MATCH(M$2,'Justerad allokering'!$B$2:$AF$2,0),FALSE))</f>
        <v>0</v>
      </c>
      <c r="N153" s="28">
        <f>IF(ISERROR(1/VLOOKUP($B153,'Justerad allokering'!$B$2:$AG$462,MATCH(N$2,'Justerad allokering'!$B$2:$AF$2,0),FALSE)),VLOOKUP($B153,'Allokerad kvv'!$B$2:$AV$468,MATCH(N$2,'Allokerad kvv'!$B$2:$AV$2,0),FALSE),VLOOKUP($B153,'Justerad allokering'!$B$2:$AG$462,MATCH(N$2,'Justerad allokering'!$B$2:$AF$2,0),FALSE))</f>
        <v>0</v>
      </c>
      <c r="O153" s="28">
        <f>IF(ISERROR(1/VLOOKUP($B153,'Justerad allokering'!$B$2:$AG$462,MATCH(O$2,'Justerad allokering'!$B$2:$AF$2,0),FALSE)),VLOOKUP($B153,'Allokerad kvv'!$B$2:$AV$468,MATCH(O$2,'Allokerad kvv'!$B$2:$AV$2,0),FALSE),VLOOKUP($B153,'Justerad allokering'!$B$2:$AG$462,MATCH(O$2,'Justerad allokering'!$B$2:$AF$2,0),FALSE))</f>
        <v>0</v>
      </c>
      <c r="P153" s="28">
        <f>IF(ISERROR(1/VLOOKUP($B153,'Justerad allokering'!$B$2:$AG$462,MATCH(P$2,'Justerad allokering'!$B$2:$AF$2,0),FALSE)),VLOOKUP($B153,'Allokerad kvv'!$B$2:$AV$468,MATCH(P$2,'Allokerad kvv'!$B$2:$AV$2,0),FALSE),VLOOKUP($B153,'Justerad allokering'!$B$2:$AG$462,MATCH(P$2,'Justerad allokering'!$B$2:$AF$2,0),FALSE))</f>
        <v>0</v>
      </c>
      <c r="Q153" s="28">
        <f>IF(ISERROR(1/VLOOKUP($B153,'Justerad allokering'!$B$2:$AG$462,MATCH(Q$2,'Justerad allokering'!$B$2:$AF$2,0),FALSE)),VLOOKUP($B153,'Allokerad kvv'!$B$2:$AV$468,MATCH(Q$2,'Allokerad kvv'!$B$2:$AV$2,0),FALSE),VLOOKUP($B153,'Justerad allokering'!$B$2:$AG$462,MATCH(Q$2,'Justerad allokering'!$B$2:$AF$2,0),FALSE))</f>
        <v>0</v>
      </c>
      <c r="R153" s="28">
        <f>IF(ISERROR(1/VLOOKUP($B153,'Justerad allokering'!$B$2:$AG$462,MATCH(R$2,'Justerad allokering'!$B$2:$AF$2,0),FALSE)),VLOOKUP($B153,'Allokerad kvv'!$B$2:$AV$468,MATCH(R$2,'Allokerad kvv'!$B$2:$AV$2,0),FALSE),VLOOKUP($B153,'Justerad allokering'!$B$2:$AG$462,MATCH(R$2,'Justerad allokering'!$B$2:$AF$2,0),FALSE))</f>
        <v>0</v>
      </c>
      <c r="S153" s="28">
        <f>IF(ISERROR(1/VLOOKUP($B153,'Justerad allokering'!$B$2:$AG$462,MATCH(S$2,'Justerad allokering'!$B$2:$AF$2,0),FALSE)),VLOOKUP($B153,'Allokerad kvv'!$B$2:$AV$468,MATCH(S$2,'Allokerad kvv'!$B$2:$AV$2,0),FALSE),VLOOKUP($B153,'Justerad allokering'!$B$2:$AG$462,MATCH(S$2,'Justerad allokering'!$B$2:$AF$2,0),FALSE))</f>
        <v>0</v>
      </c>
      <c r="T153" s="28">
        <f>IF(ISERROR(1/VLOOKUP($B153,'Justerad allokering'!$B$2:$AG$462,MATCH(T$2,'Justerad allokering'!$B$2:$AF$2,0),FALSE)),VLOOKUP($B153,'Allokerad kvv'!$B$2:$AV$468,MATCH(T$2,'Allokerad kvv'!$B$2:$AV$2,0),FALSE),VLOOKUP($B153,'Justerad allokering'!$B$2:$AG$462,MATCH(T$2,'Justerad allokering'!$B$2:$AF$2,0),FALSE))</f>
        <v>0</v>
      </c>
      <c r="U153" s="28">
        <f>IF(ISERROR(1/VLOOKUP($B153,'Justerad allokering'!$B$2:$AG$462,MATCH(U$2,'Justerad allokering'!$B$2:$AF$2,0),FALSE)),VLOOKUP($B153,'Allokerad kvv'!$B$2:$AV$468,MATCH(U$2,'Allokerad kvv'!$B$2:$AV$2,0),FALSE),VLOOKUP($B153,'Justerad allokering'!$B$2:$AG$462,MATCH(U$2,'Justerad allokering'!$B$2:$AF$2,0),FALSE))</f>
        <v>0</v>
      </c>
      <c r="V153" s="28">
        <f>IF(ISERROR(1/VLOOKUP($B153,'Justerad allokering'!$B$2:$AG$462,MATCH(V$2,'Justerad allokering'!$B$2:$AF$2,0),FALSE)),VLOOKUP($B153,'Allokerad kvv'!$B$2:$AV$468,MATCH(V$2,'Allokerad kvv'!$B$2:$AV$2,0),FALSE),VLOOKUP($B153,'Justerad allokering'!$B$2:$AG$462,MATCH(V$2,'Justerad allokering'!$B$2:$AF$2,0),FALSE))</f>
        <v>0</v>
      </c>
      <c r="W153" s="28">
        <f>IF(ISERROR(1/VLOOKUP($B153,'Justerad allokering'!$B$2:$AG$462,MATCH(W$2,'Justerad allokering'!$B$2:$AF$2,0),FALSE)),VLOOKUP($B153,'Allokerad kvv'!$B$2:$AV$468,MATCH(W$2,'Allokerad kvv'!$B$2:$AV$2,0),FALSE),VLOOKUP($B153,'Justerad allokering'!$B$2:$AG$462,MATCH(W$2,'Justerad allokering'!$B$2:$AF$2,0),FALSE))</f>
        <v>0</v>
      </c>
      <c r="X153" s="28">
        <f>IF(ISERROR(1/VLOOKUP($B153,'Justerad allokering'!$B$2:$AG$462,MATCH(X$2,'Justerad allokering'!$B$2:$AF$2,0),FALSE)),VLOOKUP($B153,'Allokerad kvv'!$B$2:$AV$468,MATCH(X$2,'Allokerad kvv'!$B$2:$AV$2,0),FALSE),VLOOKUP($B153,'Justerad allokering'!$B$2:$AG$462,MATCH(X$2,'Justerad allokering'!$B$2:$AF$2,0),FALSE))</f>
        <v>0</v>
      </c>
      <c r="Y153" s="28">
        <f>IF(ISERROR(1/VLOOKUP($B153,'Justerad allokering'!$B$2:$AG$462,MATCH(Y$2,'Justerad allokering'!$B$2:$AF$2,0),FALSE)),VLOOKUP($B153,'Allokerad kvv'!$B$2:$AV$468,MATCH(Y$2,'Allokerad kvv'!$B$2:$AV$2,0),FALSE),VLOOKUP($B153,'Justerad allokering'!$B$2:$AG$462,MATCH(Y$2,'Justerad allokering'!$B$2:$AF$2,0),FALSE))</f>
        <v>0</v>
      </c>
      <c r="Z153" s="28">
        <f>IF(ISERROR(1/VLOOKUP($B153,'Justerad allokering'!$B$2:$AG$462,MATCH(Z$2,'Justerad allokering'!$B$2:$AF$2,0),FALSE)),VLOOKUP($B153,'Allokerad kvv'!$B$2:$AV$468,MATCH(Z$2,'Allokerad kvv'!$B$2:$AV$2,0),FALSE),VLOOKUP($B153,'Justerad allokering'!$B$2:$AG$462,MATCH(Z$2,'Justerad allokering'!$B$2:$AF$2,0),FALSE))</f>
        <v>0</v>
      </c>
      <c r="AA153" s="28"/>
      <c r="AB153" s="28"/>
      <c r="AE153">
        <f t="shared" si="6"/>
        <v>0</v>
      </c>
      <c r="AG153">
        <f t="shared" si="7"/>
        <v>0</v>
      </c>
      <c r="AH153">
        <f t="shared" si="8"/>
        <v>0</v>
      </c>
      <c r="AI153" s="55" t="str">
        <f>IF(AH153=0,"",AH153/VLOOKUP(B153,Kraftvärmeprod!$B$1:$BC$480,MATCH("Summa tillförd energi exklusive rökgaskondensering",Kraftvärmeprod!$B$1:$BC$1,0),FALSE))</f>
        <v/>
      </c>
    </row>
    <row r="154" spans="1:35" x14ac:dyDescent="0.25">
      <c r="A154" s="28" t="s">
        <v>196</v>
      </c>
      <c r="B154" s="28" t="s">
        <v>197</v>
      </c>
      <c r="C154" s="28">
        <f>IF(ISERROR(1/VLOOKUP($B154,'Justerad allokering'!$B$2:$AG$462,MATCH(C$2,'Justerad allokering'!$B$2:$AF$2,0),FALSE)),VLOOKUP($B154,'Allokerad kvv'!$B$2:$AV$468,MATCH(C$2,'Allokerad kvv'!$B$2:$AV$2,0),FALSE),VLOOKUP($B154,'Justerad allokering'!$B$2:$AG$462,MATCH(C$2,'Justerad allokering'!$B$2:$AF$2,0),FALSE))</f>
        <v>0</v>
      </c>
      <c r="D154" s="28">
        <f>IF(ISERROR(1/VLOOKUP($B154,'Justerad allokering'!$B$2:$AG$462,MATCH(D$2,'Justerad allokering'!$B$2:$AF$2,0),FALSE)),VLOOKUP($B154,'Allokerad kvv'!$B$2:$AV$468,MATCH(D$2,'Allokerad kvv'!$B$2:$AV$2,0),FALSE),VLOOKUP($B154,'Justerad allokering'!$B$2:$AG$462,MATCH(D$2,'Justerad allokering'!$B$2:$AF$2,0),FALSE))</f>
        <v>0</v>
      </c>
      <c r="E154" s="28">
        <f>IF(ISERROR(1/VLOOKUP($B154,'Justerad allokering'!$B$2:$AG$462,MATCH(E$2,'Justerad allokering'!$B$2:$AF$2,0),FALSE)),VLOOKUP($B154,'Allokerad kvv'!$B$2:$AV$468,MATCH(E$2,'Allokerad kvv'!$B$2:$AV$2,0),FALSE),VLOOKUP($B154,'Justerad allokering'!$B$2:$AG$462,MATCH(E$2,'Justerad allokering'!$B$2:$AF$2,0),FALSE))</f>
        <v>0</v>
      </c>
      <c r="F154" s="28">
        <f>IF(ISERROR(1/VLOOKUP($B154,'Justerad allokering'!$B$2:$AG$462,MATCH(F$2,'Justerad allokering'!$B$2:$AF$2,0),FALSE)),VLOOKUP($B154,'Allokerad kvv'!$B$2:$AV$468,MATCH(F$2,'Allokerad kvv'!$B$2:$AV$2,0),FALSE),VLOOKUP($B154,'Justerad allokering'!$B$2:$AG$462,MATCH(F$2,'Justerad allokering'!$B$2:$AF$2,0),FALSE))</f>
        <v>0</v>
      </c>
      <c r="G154" s="28">
        <f>IF(ISERROR(1/VLOOKUP($B154,'Justerad allokering'!$B$2:$AG$462,MATCH(G$2,'Justerad allokering'!$B$2:$AF$2,0),FALSE)),VLOOKUP($B154,'Allokerad kvv'!$B$2:$AV$468,MATCH(G$2,'Allokerad kvv'!$B$2:$AV$2,0),FALSE),VLOOKUP($B154,'Justerad allokering'!$B$2:$AG$462,MATCH(G$2,'Justerad allokering'!$B$2:$AF$2,0),FALSE))</f>
        <v>0</v>
      </c>
      <c r="H154" s="28">
        <f>IF(ISERROR(1/VLOOKUP($B154,'Justerad allokering'!$B$2:$AG$462,MATCH(H$2,'Justerad allokering'!$B$2:$AF$2,0),FALSE)),VLOOKUP($B154,'Allokerad kvv'!$B$2:$AV$468,MATCH(H$2,'Allokerad kvv'!$B$2:$AV$2,0),FALSE),VLOOKUP($B154,'Justerad allokering'!$B$2:$AG$462,MATCH(H$2,'Justerad allokering'!$B$2:$AF$2,0),FALSE))</f>
        <v>0</v>
      </c>
      <c r="I154" s="28">
        <f>IF(ISERROR(1/VLOOKUP($B154,'Justerad allokering'!$B$2:$AG$462,MATCH(I$2,'Justerad allokering'!$B$2:$AF$2,0),FALSE)),VLOOKUP($B154,'Allokerad kvv'!$B$2:$AV$468,MATCH(I$2,'Allokerad kvv'!$B$2:$AV$2,0),FALSE),VLOOKUP($B154,'Justerad allokering'!$B$2:$AG$462,MATCH(I$2,'Justerad allokering'!$B$2:$AF$2,0),FALSE))</f>
        <v>0</v>
      </c>
      <c r="J154" s="28">
        <f>IF(ISERROR(1/VLOOKUP($B154,'Justerad allokering'!$B$2:$AG$462,MATCH(J$2,'Justerad allokering'!$B$2:$AF$2,0),FALSE)),VLOOKUP($B154,'Allokerad kvv'!$B$2:$AV$468,MATCH(J$2,'Allokerad kvv'!$B$2:$AV$2,0),FALSE),VLOOKUP($B154,'Justerad allokering'!$B$2:$AG$462,MATCH(J$2,'Justerad allokering'!$B$2:$AF$2,0),FALSE))</f>
        <v>0</v>
      </c>
      <c r="K154" s="28">
        <f>IF(ISERROR(1/VLOOKUP($B154,'Justerad allokering'!$B$2:$AG$462,MATCH(K$2,'Justerad allokering'!$B$2:$AF$2,0),FALSE)),VLOOKUP($B154,'Allokerad kvv'!$B$2:$AV$468,MATCH(K$2,'Allokerad kvv'!$B$2:$AV$2,0),FALSE),VLOOKUP($B154,'Justerad allokering'!$B$2:$AG$462,MATCH(K$2,'Justerad allokering'!$B$2:$AF$2,0),FALSE))</f>
        <v>0</v>
      </c>
      <c r="L154" s="28">
        <f>IF(ISERROR(1/VLOOKUP($B154,'Justerad allokering'!$B$2:$AG$462,MATCH(L$2,'Justerad allokering'!$B$2:$AF$2,0),FALSE)),VLOOKUP($B154,'Allokerad kvv'!$B$2:$AV$468,MATCH(L$2,'Allokerad kvv'!$B$2:$AV$2,0),FALSE),VLOOKUP($B154,'Justerad allokering'!$B$2:$AG$462,MATCH(L$2,'Justerad allokering'!$B$2:$AF$2,0),FALSE))</f>
        <v>0</v>
      </c>
      <c r="M154" s="28">
        <f>IF(ISERROR(1/VLOOKUP($B154,'Justerad allokering'!$B$2:$AG$462,MATCH(M$2,'Justerad allokering'!$B$2:$AF$2,0),FALSE)),VLOOKUP($B154,'Allokerad kvv'!$B$2:$AV$468,MATCH(M$2,'Allokerad kvv'!$B$2:$AV$2,0),FALSE),VLOOKUP($B154,'Justerad allokering'!$B$2:$AG$462,MATCH(M$2,'Justerad allokering'!$B$2:$AF$2,0),FALSE))</f>
        <v>0</v>
      </c>
      <c r="N154" s="28">
        <f>IF(ISERROR(1/VLOOKUP($B154,'Justerad allokering'!$B$2:$AG$462,MATCH(N$2,'Justerad allokering'!$B$2:$AF$2,0),FALSE)),VLOOKUP($B154,'Allokerad kvv'!$B$2:$AV$468,MATCH(N$2,'Allokerad kvv'!$B$2:$AV$2,0),FALSE),VLOOKUP($B154,'Justerad allokering'!$B$2:$AG$462,MATCH(N$2,'Justerad allokering'!$B$2:$AF$2,0),FALSE))</f>
        <v>0</v>
      </c>
      <c r="O154" s="28">
        <f>IF(ISERROR(1/VLOOKUP($B154,'Justerad allokering'!$B$2:$AG$462,MATCH(O$2,'Justerad allokering'!$B$2:$AF$2,0),FALSE)),VLOOKUP($B154,'Allokerad kvv'!$B$2:$AV$468,MATCH(O$2,'Allokerad kvv'!$B$2:$AV$2,0),FALSE),VLOOKUP($B154,'Justerad allokering'!$B$2:$AG$462,MATCH(O$2,'Justerad allokering'!$B$2:$AF$2,0),FALSE))</f>
        <v>0</v>
      </c>
      <c r="P154" s="28">
        <f>IF(ISERROR(1/VLOOKUP($B154,'Justerad allokering'!$B$2:$AG$462,MATCH(P$2,'Justerad allokering'!$B$2:$AF$2,0),FALSE)),VLOOKUP($B154,'Allokerad kvv'!$B$2:$AV$468,MATCH(P$2,'Allokerad kvv'!$B$2:$AV$2,0),FALSE),VLOOKUP($B154,'Justerad allokering'!$B$2:$AG$462,MATCH(P$2,'Justerad allokering'!$B$2:$AF$2,0),FALSE))</f>
        <v>0</v>
      </c>
      <c r="Q154" s="28">
        <f>IF(ISERROR(1/VLOOKUP($B154,'Justerad allokering'!$B$2:$AG$462,MATCH(Q$2,'Justerad allokering'!$B$2:$AF$2,0),FALSE)),VLOOKUP($B154,'Allokerad kvv'!$B$2:$AV$468,MATCH(Q$2,'Allokerad kvv'!$B$2:$AV$2,0),FALSE),VLOOKUP($B154,'Justerad allokering'!$B$2:$AG$462,MATCH(Q$2,'Justerad allokering'!$B$2:$AF$2,0),FALSE))</f>
        <v>0</v>
      </c>
      <c r="R154" s="28">
        <f>IF(ISERROR(1/VLOOKUP($B154,'Justerad allokering'!$B$2:$AG$462,MATCH(R$2,'Justerad allokering'!$B$2:$AF$2,0),FALSE)),VLOOKUP($B154,'Allokerad kvv'!$B$2:$AV$468,MATCH(R$2,'Allokerad kvv'!$B$2:$AV$2,0),FALSE),VLOOKUP($B154,'Justerad allokering'!$B$2:$AG$462,MATCH(R$2,'Justerad allokering'!$B$2:$AF$2,0),FALSE))</f>
        <v>0</v>
      </c>
      <c r="S154" s="28">
        <f>IF(ISERROR(1/VLOOKUP($B154,'Justerad allokering'!$B$2:$AG$462,MATCH(S$2,'Justerad allokering'!$B$2:$AF$2,0),FALSE)),VLOOKUP($B154,'Allokerad kvv'!$B$2:$AV$468,MATCH(S$2,'Allokerad kvv'!$B$2:$AV$2,0),FALSE),VLOOKUP($B154,'Justerad allokering'!$B$2:$AG$462,MATCH(S$2,'Justerad allokering'!$B$2:$AF$2,0),FALSE))</f>
        <v>0</v>
      </c>
      <c r="T154" s="28">
        <f>IF(ISERROR(1/VLOOKUP($B154,'Justerad allokering'!$B$2:$AG$462,MATCH(T$2,'Justerad allokering'!$B$2:$AF$2,0),FALSE)),VLOOKUP($B154,'Allokerad kvv'!$B$2:$AV$468,MATCH(T$2,'Allokerad kvv'!$B$2:$AV$2,0),FALSE),VLOOKUP($B154,'Justerad allokering'!$B$2:$AG$462,MATCH(T$2,'Justerad allokering'!$B$2:$AF$2,0),FALSE))</f>
        <v>0</v>
      </c>
      <c r="U154" s="28">
        <f>IF(ISERROR(1/VLOOKUP($B154,'Justerad allokering'!$B$2:$AG$462,MATCH(U$2,'Justerad allokering'!$B$2:$AF$2,0),FALSE)),VLOOKUP($B154,'Allokerad kvv'!$B$2:$AV$468,MATCH(U$2,'Allokerad kvv'!$B$2:$AV$2,0),FALSE),VLOOKUP($B154,'Justerad allokering'!$B$2:$AG$462,MATCH(U$2,'Justerad allokering'!$B$2:$AF$2,0),FALSE))</f>
        <v>0</v>
      </c>
      <c r="V154" s="28">
        <f>IF(ISERROR(1/VLOOKUP($B154,'Justerad allokering'!$B$2:$AG$462,MATCH(V$2,'Justerad allokering'!$B$2:$AF$2,0),FALSE)),VLOOKUP($B154,'Allokerad kvv'!$B$2:$AV$468,MATCH(V$2,'Allokerad kvv'!$B$2:$AV$2,0),FALSE),VLOOKUP($B154,'Justerad allokering'!$B$2:$AG$462,MATCH(V$2,'Justerad allokering'!$B$2:$AF$2,0),FALSE))</f>
        <v>0</v>
      </c>
      <c r="W154" s="28">
        <f>IF(ISERROR(1/VLOOKUP($B154,'Justerad allokering'!$B$2:$AG$462,MATCH(W$2,'Justerad allokering'!$B$2:$AF$2,0),FALSE)),VLOOKUP($B154,'Allokerad kvv'!$B$2:$AV$468,MATCH(W$2,'Allokerad kvv'!$B$2:$AV$2,0),FALSE),VLOOKUP($B154,'Justerad allokering'!$B$2:$AG$462,MATCH(W$2,'Justerad allokering'!$B$2:$AF$2,0),FALSE))</f>
        <v>0</v>
      </c>
      <c r="X154" s="28">
        <f>IF(ISERROR(1/VLOOKUP($B154,'Justerad allokering'!$B$2:$AG$462,MATCH(X$2,'Justerad allokering'!$B$2:$AF$2,0),FALSE)),VLOOKUP($B154,'Allokerad kvv'!$B$2:$AV$468,MATCH(X$2,'Allokerad kvv'!$B$2:$AV$2,0),FALSE),VLOOKUP($B154,'Justerad allokering'!$B$2:$AG$462,MATCH(X$2,'Justerad allokering'!$B$2:$AF$2,0),FALSE))</f>
        <v>0</v>
      </c>
      <c r="Y154" s="28">
        <f>IF(ISERROR(1/VLOOKUP($B154,'Justerad allokering'!$B$2:$AG$462,MATCH(Y$2,'Justerad allokering'!$B$2:$AF$2,0),FALSE)),VLOOKUP($B154,'Allokerad kvv'!$B$2:$AV$468,MATCH(Y$2,'Allokerad kvv'!$B$2:$AV$2,0),FALSE),VLOOKUP($B154,'Justerad allokering'!$B$2:$AG$462,MATCH(Y$2,'Justerad allokering'!$B$2:$AF$2,0),FALSE))</f>
        <v>0</v>
      </c>
      <c r="Z154" s="28">
        <f>IF(ISERROR(1/VLOOKUP($B154,'Justerad allokering'!$B$2:$AG$462,MATCH(Z$2,'Justerad allokering'!$B$2:$AF$2,0),FALSE)),VLOOKUP($B154,'Allokerad kvv'!$B$2:$AV$468,MATCH(Z$2,'Allokerad kvv'!$B$2:$AV$2,0),FALSE),VLOOKUP($B154,'Justerad allokering'!$B$2:$AG$462,MATCH(Z$2,'Justerad allokering'!$B$2:$AF$2,0),FALSE))</f>
        <v>0</v>
      </c>
      <c r="AA154" s="28"/>
      <c r="AB154" s="28"/>
      <c r="AE154">
        <f t="shared" si="6"/>
        <v>0</v>
      </c>
      <c r="AG154">
        <f t="shared" si="7"/>
        <v>0</v>
      </c>
      <c r="AH154">
        <f t="shared" si="8"/>
        <v>0</v>
      </c>
      <c r="AI154" s="55" t="str">
        <f>IF(AH154=0,"",AH154/VLOOKUP(B154,Kraftvärmeprod!$B$1:$BC$480,MATCH("Summa tillförd energi exklusive rökgaskondensering",Kraftvärmeprod!$B$1:$BC$1,0),FALSE))</f>
        <v/>
      </c>
    </row>
    <row r="155" spans="1:35" x14ac:dyDescent="0.25">
      <c r="A155" s="28" t="s">
        <v>196</v>
      </c>
      <c r="B155" s="28" t="s">
        <v>198</v>
      </c>
      <c r="C155" s="28">
        <f>IF(ISERROR(1/VLOOKUP($B155,'Justerad allokering'!$B$2:$AG$462,MATCH(C$2,'Justerad allokering'!$B$2:$AF$2,0),FALSE)),VLOOKUP($B155,'Allokerad kvv'!$B$2:$AV$468,MATCH(C$2,'Allokerad kvv'!$B$2:$AV$2,0),FALSE),VLOOKUP($B155,'Justerad allokering'!$B$2:$AG$462,MATCH(C$2,'Justerad allokering'!$B$2:$AF$2,0),FALSE))</f>
        <v>0</v>
      </c>
      <c r="D155" s="28">
        <f>IF(ISERROR(1/VLOOKUP($B155,'Justerad allokering'!$B$2:$AG$462,MATCH(D$2,'Justerad allokering'!$B$2:$AF$2,0),FALSE)),VLOOKUP($B155,'Allokerad kvv'!$B$2:$AV$468,MATCH(D$2,'Allokerad kvv'!$B$2:$AV$2,0),FALSE),VLOOKUP($B155,'Justerad allokering'!$B$2:$AG$462,MATCH(D$2,'Justerad allokering'!$B$2:$AF$2,0),FALSE))</f>
        <v>0</v>
      </c>
      <c r="E155" s="28">
        <f>IF(ISERROR(1/VLOOKUP($B155,'Justerad allokering'!$B$2:$AG$462,MATCH(E$2,'Justerad allokering'!$B$2:$AF$2,0),FALSE)),VLOOKUP($B155,'Allokerad kvv'!$B$2:$AV$468,MATCH(E$2,'Allokerad kvv'!$B$2:$AV$2,0),FALSE),VLOOKUP($B155,'Justerad allokering'!$B$2:$AG$462,MATCH(E$2,'Justerad allokering'!$B$2:$AF$2,0),FALSE))</f>
        <v>0</v>
      </c>
      <c r="F155" s="28">
        <f>IF(ISERROR(1/VLOOKUP($B155,'Justerad allokering'!$B$2:$AG$462,MATCH(F$2,'Justerad allokering'!$B$2:$AF$2,0),FALSE)),VLOOKUP($B155,'Allokerad kvv'!$B$2:$AV$468,MATCH(F$2,'Allokerad kvv'!$B$2:$AV$2,0),FALSE),VLOOKUP($B155,'Justerad allokering'!$B$2:$AG$462,MATCH(F$2,'Justerad allokering'!$B$2:$AF$2,0),FALSE))</f>
        <v>0</v>
      </c>
      <c r="G155" s="28">
        <f>IF(ISERROR(1/VLOOKUP($B155,'Justerad allokering'!$B$2:$AG$462,MATCH(G$2,'Justerad allokering'!$B$2:$AF$2,0),FALSE)),VLOOKUP($B155,'Allokerad kvv'!$B$2:$AV$468,MATCH(G$2,'Allokerad kvv'!$B$2:$AV$2,0),FALSE),VLOOKUP($B155,'Justerad allokering'!$B$2:$AG$462,MATCH(G$2,'Justerad allokering'!$B$2:$AF$2,0),FALSE))</f>
        <v>0</v>
      </c>
      <c r="H155" s="28">
        <f>IF(ISERROR(1/VLOOKUP($B155,'Justerad allokering'!$B$2:$AG$462,MATCH(H$2,'Justerad allokering'!$B$2:$AF$2,0),FALSE)),VLOOKUP($B155,'Allokerad kvv'!$B$2:$AV$468,MATCH(H$2,'Allokerad kvv'!$B$2:$AV$2,0),FALSE),VLOOKUP($B155,'Justerad allokering'!$B$2:$AG$462,MATCH(H$2,'Justerad allokering'!$B$2:$AF$2,0),FALSE))</f>
        <v>0</v>
      </c>
      <c r="I155" s="28">
        <f>IF(ISERROR(1/VLOOKUP($B155,'Justerad allokering'!$B$2:$AG$462,MATCH(I$2,'Justerad allokering'!$B$2:$AF$2,0),FALSE)),VLOOKUP($B155,'Allokerad kvv'!$B$2:$AV$468,MATCH(I$2,'Allokerad kvv'!$B$2:$AV$2,0),FALSE),VLOOKUP($B155,'Justerad allokering'!$B$2:$AG$462,MATCH(I$2,'Justerad allokering'!$B$2:$AF$2,0),FALSE))</f>
        <v>0</v>
      </c>
      <c r="J155" s="28">
        <f>IF(ISERROR(1/VLOOKUP($B155,'Justerad allokering'!$B$2:$AG$462,MATCH(J$2,'Justerad allokering'!$B$2:$AF$2,0),FALSE)),VLOOKUP($B155,'Allokerad kvv'!$B$2:$AV$468,MATCH(J$2,'Allokerad kvv'!$B$2:$AV$2,0),FALSE),VLOOKUP($B155,'Justerad allokering'!$B$2:$AG$462,MATCH(J$2,'Justerad allokering'!$B$2:$AF$2,0),FALSE))</f>
        <v>0</v>
      </c>
      <c r="K155" s="28">
        <f>IF(ISERROR(1/VLOOKUP($B155,'Justerad allokering'!$B$2:$AG$462,MATCH(K$2,'Justerad allokering'!$B$2:$AF$2,0),FALSE)),VLOOKUP($B155,'Allokerad kvv'!$B$2:$AV$468,MATCH(K$2,'Allokerad kvv'!$B$2:$AV$2,0),FALSE),VLOOKUP($B155,'Justerad allokering'!$B$2:$AG$462,MATCH(K$2,'Justerad allokering'!$B$2:$AF$2,0),FALSE))</f>
        <v>0</v>
      </c>
      <c r="L155" s="28">
        <f>IF(ISERROR(1/VLOOKUP($B155,'Justerad allokering'!$B$2:$AG$462,MATCH(L$2,'Justerad allokering'!$B$2:$AF$2,0),FALSE)),VLOOKUP($B155,'Allokerad kvv'!$B$2:$AV$468,MATCH(L$2,'Allokerad kvv'!$B$2:$AV$2,0),FALSE),VLOOKUP($B155,'Justerad allokering'!$B$2:$AG$462,MATCH(L$2,'Justerad allokering'!$B$2:$AF$2,0),FALSE))</f>
        <v>0</v>
      </c>
      <c r="M155" s="28">
        <f>IF(ISERROR(1/VLOOKUP($B155,'Justerad allokering'!$B$2:$AG$462,MATCH(M$2,'Justerad allokering'!$B$2:$AF$2,0),FALSE)),VLOOKUP($B155,'Allokerad kvv'!$B$2:$AV$468,MATCH(M$2,'Allokerad kvv'!$B$2:$AV$2,0),FALSE),VLOOKUP($B155,'Justerad allokering'!$B$2:$AG$462,MATCH(M$2,'Justerad allokering'!$B$2:$AF$2,0),FALSE))</f>
        <v>0</v>
      </c>
      <c r="N155" s="28">
        <f>IF(ISERROR(1/VLOOKUP($B155,'Justerad allokering'!$B$2:$AG$462,MATCH(N$2,'Justerad allokering'!$B$2:$AF$2,0),FALSE)),VLOOKUP($B155,'Allokerad kvv'!$B$2:$AV$468,MATCH(N$2,'Allokerad kvv'!$B$2:$AV$2,0),FALSE),VLOOKUP($B155,'Justerad allokering'!$B$2:$AG$462,MATCH(N$2,'Justerad allokering'!$B$2:$AF$2,0),FALSE))</f>
        <v>0</v>
      </c>
      <c r="O155" s="28">
        <f>IF(ISERROR(1/VLOOKUP($B155,'Justerad allokering'!$B$2:$AG$462,MATCH(O$2,'Justerad allokering'!$B$2:$AF$2,0),FALSE)),VLOOKUP($B155,'Allokerad kvv'!$B$2:$AV$468,MATCH(O$2,'Allokerad kvv'!$B$2:$AV$2,0),FALSE),VLOOKUP($B155,'Justerad allokering'!$B$2:$AG$462,MATCH(O$2,'Justerad allokering'!$B$2:$AF$2,0),FALSE))</f>
        <v>0</v>
      </c>
      <c r="P155" s="28">
        <f>IF(ISERROR(1/VLOOKUP($B155,'Justerad allokering'!$B$2:$AG$462,MATCH(P$2,'Justerad allokering'!$B$2:$AF$2,0),FALSE)),VLOOKUP($B155,'Allokerad kvv'!$B$2:$AV$468,MATCH(P$2,'Allokerad kvv'!$B$2:$AV$2,0),FALSE),VLOOKUP($B155,'Justerad allokering'!$B$2:$AG$462,MATCH(P$2,'Justerad allokering'!$B$2:$AF$2,0),FALSE))</f>
        <v>0</v>
      </c>
      <c r="Q155" s="28">
        <f>IF(ISERROR(1/VLOOKUP($B155,'Justerad allokering'!$B$2:$AG$462,MATCH(Q$2,'Justerad allokering'!$B$2:$AF$2,0),FALSE)),VLOOKUP($B155,'Allokerad kvv'!$B$2:$AV$468,MATCH(Q$2,'Allokerad kvv'!$B$2:$AV$2,0),FALSE),VLOOKUP($B155,'Justerad allokering'!$B$2:$AG$462,MATCH(Q$2,'Justerad allokering'!$B$2:$AF$2,0),FALSE))</f>
        <v>0</v>
      </c>
      <c r="R155" s="28">
        <f>IF(ISERROR(1/VLOOKUP($B155,'Justerad allokering'!$B$2:$AG$462,MATCH(R$2,'Justerad allokering'!$B$2:$AF$2,0),FALSE)),VLOOKUP($B155,'Allokerad kvv'!$B$2:$AV$468,MATCH(R$2,'Allokerad kvv'!$B$2:$AV$2,0),FALSE),VLOOKUP($B155,'Justerad allokering'!$B$2:$AG$462,MATCH(R$2,'Justerad allokering'!$B$2:$AF$2,0),FALSE))</f>
        <v>0</v>
      </c>
      <c r="S155" s="28">
        <f>IF(ISERROR(1/VLOOKUP($B155,'Justerad allokering'!$B$2:$AG$462,MATCH(S$2,'Justerad allokering'!$B$2:$AF$2,0),FALSE)),VLOOKUP($B155,'Allokerad kvv'!$B$2:$AV$468,MATCH(S$2,'Allokerad kvv'!$B$2:$AV$2,0),FALSE),VLOOKUP($B155,'Justerad allokering'!$B$2:$AG$462,MATCH(S$2,'Justerad allokering'!$B$2:$AF$2,0),FALSE))</f>
        <v>0</v>
      </c>
      <c r="T155" s="28">
        <f>IF(ISERROR(1/VLOOKUP($B155,'Justerad allokering'!$B$2:$AG$462,MATCH(T$2,'Justerad allokering'!$B$2:$AF$2,0),FALSE)),VLOOKUP($B155,'Allokerad kvv'!$B$2:$AV$468,MATCH(T$2,'Allokerad kvv'!$B$2:$AV$2,0),FALSE),VLOOKUP($B155,'Justerad allokering'!$B$2:$AG$462,MATCH(T$2,'Justerad allokering'!$B$2:$AF$2,0),FALSE))</f>
        <v>0</v>
      </c>
      <c r="U155" s="28">
        <f>IF(ISERROR(1/VLOOKUP($B155,'Justerad allokering'!$B$2:$AG$462,MATCH(U$2,'Justerad allokering'!$B$2:$AF$2,0),FALSE)),VLOOKUP($B155,'Allokerad kvv'!$B$2:$AV$468,MATCH(U$2,'Allokerad kvv'!$B$2:$AV$2,0),FALSE),VLOOKUP($B155,'Justerad allokering'!$B$2:$AG$462,MATCH(U$2,'Justerad allokering'!$B$2:$AF$2,0),FALSE))</f>
        <v>0</v>
      </c>
      <c r="V155" s="28">
        <f>IF(ISERROR(1/VLOOKUP($B155,'Justerad allokering'!$B$2:$AG$462,MATCH(V$2,'Justerad allokering'!$B$2:$AF$2,0),FALSE)),VLOOKUP($B155,'Allokerad kvv'!$B$2:$AV$468,MATCH(V$2,'Allokerad kvv'!$B$2:$AV$2,0),FALSE),VLOOKUP($B155,'Justerad allokering'!$B$2:$AG$462,MATCH(V$2,'Justerad allokering'!$B$2:$AF$2,0),FALSE))</f>
        <v>0</v>
      </c>
      <c r="W155" s="28">
        <f>IF(ISERROR(1/VLOOKUP($B155,'Justerad allokering'!$B$2:$AG$462,MATCH(W$2,'Justerad allokering'!$B$2:$AF$2,0),FALSE)),VLOOKUP($B155,'Allokerad kvv'!$B$2:$AV$468,MATCH(W$2,'Allokerad kvv'!$B$2:$AV$2,0),FALSE),VLOOKUP($B155,'Justerad allokering'!$B$2:$AG$462,MATCH(W$2,'Justerad allokering'!$B$2:$AF$2,0),FALSE))</f>
        <v>0</v>
      </c>
      <c r="X155" s="28">
        <f>IF(ISERROR(1/VLOOKUP($B155,'Justerad allokering'!$B$2:$AG$462,MATCH(X$2,'Justerad allokering'!$B$2:$AF$2,0),FALSE)),VLOOKUP($B155,'Allokerad kvv'!$B$2:$AV$468,MATCH(X$2,'Allokerad kvv'!$B$2:$AV$2,0),FALSE),VLOOKUP($B155,'Justerad allokering'!$B$2:$AG$462,MATCH(X$2,'Justerad allokering'!$B$2:$AF$2,0),FALSE))</f>
        <v>0</v>
      </c>
      <c r="Y155" s="28">
        <f>IF(ISERROR(1/VLOOKUP($B155,'Justerad allokering'!$B$2:$AG$462,MATCH(Y$2,'Justerad allokering'!$B$2:$AF$2,0),FALSE)),VLOOKUP($B155,'Allokerad kvv'!$B$2:$AV$468,MATCH(Y$2,'Allokerad kvv'!$B$2:$AV$2,0),FALSE),VLOOKUP($B155,'Justerad allokering'!$B$2:$AG$462,MATCH(Y$2,'Justerad allokering'!$B$2:$AF$2,0),FALSE))</f>
        <v>0</v>
      </c>
      <c r="Z155" s="28">
        <f>IF(ISERROR(1/VLOOKUP($B155,'Justerad allokering'!$B$2:$AG$462,MATCH(Z$2,'Justerad allokering'!$B$2:$AF$2,0),FALSE)),VLOOKUP($B155,'Allokerad kvv'!$B$2:$AV$468,MATCH(Z$2,'Allokerad kvv'!$B$2:$AV$2,0),FALSE),VLOOKUP($B155,'Justerad allokering'!$B$2:$AG$462,MATCH(Z$2,'Justerad allokering'!$B$2:$AF$2,0),FALSE))</f>
        <v>0</v>
      </c>
      <c r="AA155" s="28"/>
      <c r="AB155" s="28"/>
      <c r="AE155">
        <f t="shared" si="6"/>
        <v>0</v>
      </c>
      <c r="AG155">
        <f t="shared" si="7"/>
        <v>0</v>
      </c>
      <c r="AH155">
        <f t="shared" si="8"/>
        <v>0</v>
      </c>
      <c r="AI155" s="55" t="str">
        <f>IF(AH155=0,"",AH155/VLOOKUP(B155,Kraftvärmeprod!$B$1:$BC$480,MATCH("Summa tillförd energi exklusive rökgaskondensering",Kraftvärmeprod!$B$1:$BC$1,0),FALSE))</f>
        <v/>
      </c>
    </row>
    <row r="156" spans="1:35" x14ac:dyDescent="0.25">
      <c r="A156" s="28" t="s">
        <v>196</v>
      </c>
      <c r="B156" s="28" t="s">
        <v>199</v>
      </c>
      <c r="C156" s="28">
        <f>IF(ISERROR(1/VLOOKUP($B156,'Justerad allokering'!$B$2:$AG$462,MATCH(C$2,'Justerad allokering'!$B$2:$AF$2,0),FALSE)),VLOOKUP($B156,'Allokerad kvv'!$B$2:$AV$468,MATCH(C$2,'Allokerad kvv'!$B$2:$AV$2,0),FALSE),VLOOKUP($B156,'Justerad allokering'!$B$2:$AG$462,MATCH(C$2,'Justerad allokering'!$B$2:$AF$2,0),FALSE))</f>
        <v>0</v>
      </c>
      <c r="D156" s="28">
        <f>IF(ISERROR(1/VLOOKUP($B156,'Justerad allokering'!$B$2:$AG$462,MATCH(D$2,'Justerad allokering'!$B$2:$AF$2,0),FALSE)),VLOOKUP($B156,'Allokerad kvv'!$B$2:$AV$468,MATCH(D$2,'Allokerad kvv'!$B$2:$AV$2,0),FALSE),VLOOKUP($B156,'Justerad allokering'!$B$2:$AG$462,MATCH(D$2,'Justerad allokering'!$B$2:$AF$2,0),FALSE))</f>
        <v>0</v>
      </c>
      <c r="E156" s="28">
        <f>IF(ISERROR(1/VLOOKUP($B156,'Justerad allokering'!$B$2:$AG$462,MATCH(E$2,'Justerad allokering'!$B$2:$AF$2,0),FALSE)),VLOOKUP($B156,'Allokerad kvv'!$B$2:$AV$468,MATCH(E$2,'Allokerad kvv'!$B$2:$AV$2,0),FALSE),VLOOKUP($B156,'Justerad allokering'!$B$2:$AG$462,MATCH(E$2,'Justerad allokering'!$B$2:$AF$2,0),FALSE))</f>
        <v>0</v>
      </c>
      <c r="F156" s="28">
        <f>IF(ISERROR(1/VLOOKUP($B156,'Justerad allokering'!$B$2:$AG$462,MATCH(F$2,'Justerad allokering'!$B$2:$AF$2,0),FALSE)),VLOOKUP($B156,'Allokerad kvv'!$B$2:$AV$468,MATCH(F$2,'Allokerad kvv'!$B$2:$AV$2,0),FALSE),VLOOKUP($B156,'Justerad allokering'!$B$2:$AG$462,MATCH(F$2,'Justerad allokering'!$B$2:$AF$2,0),FALSE))</f>
        <v>0</v>
      </c>
      <c r="G156" s="28">
        <f>IF(ISERROR(1/VLOOKUP($B156,'Justerad allokering'!$B$2:$AG$462,MATCH(G$2,'Justerad allokering'!$B$2:$AF$2,0),FALSE)),VLOOKUP($B156,'Allokerad kvv'!$B$2:$AV$468,MATCH(G$2,'Allokerad kvv'!$B$2:$AV$2,0),FALSE),VLOOKUP($B156,'Justerad allokering'!$B$2:$AG$462,MATCH(G$2,'Justerad allokering'!$B$2:$AF$2,0),FALSE))</f>
        <v>0</v>
      </c>
      <c r="H156" s="28">
        <f>IF(ISERROR(1/VLOOKUP($B156,'Justerad allokering'!$B$2:$AG$462,MATCH(H$2,'Justerad allokering'!$B$2:$AF$2,0),FALSE)),VLOOKUP($B156,'Allokerad kvv'!$B$2:$AV$468,MATCH(H$2,'Allokerad kvv'!$B$2:$AV$2,0),FALSE),VLOOKUP($B156,'Justerad allokering'!$B$2:$AG$462,MATCH(H$2,'Justerad allokering'!$B$2:$AF$2,0),FALSE))</f>
        <v>0</v>
      </c>
      <c r="I156" s="28">
        <f>IF(ISERROR(1/VLOOKUP($B156,'Justerad allokering'!$B$2:$AG$462,MATCH(I$2,'Justerad allokering'!$B$2:$AF$2,0),FALSE)),VLOOKUP($B156,'Allokerad kvv'!$B$2:$AV$468,MATCH(I$2,'Allokerad kvv'!$B$2:$AV$2,0),FALSE),VLOOKUP($B156,'Justerad allokering'!$B$2:$AG$462,MATCH(I$2,'Justerad allokering'!$B$2:$AF$2,0),FALSE))</f>
        <v>0</v>
      </c>
      <c r="J156" s="28">
        <f>IF(ISERROR(1/VLOOKUP($B156,'Justerad allokering'!$B$2:$AG$462,MATCH(J$2,'Justerad allokering'!$B$2:$AF$2,0),FALSE)),VLOOKUP($B156,'Allokerad kvv'!$B$2:$AV$468,MATCH(J$2,'Allokerad kvv'!$B$2:$AV$2,0),FALSE),VLOOKUP($B156,'Justerad allokering'!$B$2:$AG$462,MATCH(J$2,'Justerad allokering'!$B$2:$AF$2,0),FALSE))</f>
        <v>0</v>
      </c>
      <c r="K156" s="28">
        <f>IF(ISERROR(1/VLOOKUP($B156,'Justerad allokering'!$B$2:$AG$462,MATCH(K$2,'Justerad allokering'!$B$2:$AF$2,0),FALSE)),VLOOKUP($B156,'Allokerad kvv'!$B$2:$AV$468,MATCH(K$2,'Allokerad kvv'!$B$2:$AV$2,0),FALSE),VLOOKUP($B156,'Justerad allokering'!$B$2:$AG$462,MATCH(K$2,'Justerad allokering'!$B$2:$AF$2,0),FALSE))</f>
        <v>0</v>
      </c>
      <c r="L156" s="28">
        <f>IF(ISERROR(1/VLOOKUP($B156,'Justerad allokering'!$B$2:$AG$462,MATCH(L$2,'Justerad allokering'!$B$2:$AF$2,0),FALSE)),VLOOKUP($B156,'Allokerad kvv'!$B$2:$AV$468,MATCH(L$2,'Allokerad kvv'!$B$2:$AV$2,0),FALSE),VLOOKUP($B156,'Justerad allokering'!$B$2:$AG$462,MATCH(L$2,'Justerad allokering'!$B$2:$AF$2,0),FALSE))</f>
        <v>0</v>
      </c>
      <c r="M156" s="28">
        <f>IF(ISERROR(1/VLOOKUP($B156,'Justerad allokering'!$B$2:$AG$462,MATCH(M$2,'Justerad allokering'!$B$2:$AF$2,0),FALSE)),VLOOKUP($B156,'Allokerad kvv'!$B$2:$AV$468,MATCH(M$2,'Allokerad kvv'!$B$2:$AV$2,0),FALSE),VLOOKUP($B156,'Justerad allokering'!$B$2:$AG$462,MATCH(M$2,'Justerad allokering'!$B$2:$AF$2,0),FALSE))</f>
        <v>0</v>
      </c>
      <c r="N156" s="28">
        <f>IF(ISERROR(1/VLOOKUP($B156,'Justerad allokering'!$B$2:$AG$462,MATCH(N$2,'Justerad allokering'!$B$2:$AF$2,0),FALSE)),VLOOKUP($B156,'Allokerad kvv'!$B$2:$AV$468,MATCH(N$2,'Allokerad kvv'!$B$2:$AV$2,0),FALSE),VLOOKUP($B156,'Justerad allokering'!$B$2:$AG$462,MATCH(N$2,'Justerad allokering'!$B$2:$AF$2,0),FALSE))</f>
        <v>0</v>
      </c>
      <c r="O156" s="28">
        <f>IF(ISERROR(1/VLOOKUP($B156,'Justerad allokering'!$B$2:$AG$462,MATCH(O$2,'Justerad allokering'!$B$2:$AF$2,0),FALSE)),VLOOKUP($B156,'Allokerad kvv'!$B$2:$AV$468,MATCH(O$2,'Allokerad kvv'!$B$2:$AV$2,0),FALSE),VLOOKUP($B156,'Justerad allokering'!$B$2:$AG$462,MATCH(O$2,'Justerad allokering'!$B$2:$AF$2,0),FALSE))</f>
        <v>0</v>
      </c>
      <c r="P156" s="28">
        <f>IF(ISERROR(1/VLOOKUP($B156,'Justerad allokering'!$B$2:$AG$462,MATCH(P$2,'Justerad allokering'!$B$2:$AF$2,0),FALSE)),VLOOKUP($B156,'Allokerad kvv'!$B$2:$AV$468,MATCH(P$2,'Allokerad kvv'!$B$2:$AV$2,0),FALSE),VLOOKUP($B156,'Justerad allokering'!$B$2:$AG$462,MATCH(P$2,'Justerad allokering'!$B$2:$AF$2,0),FALSE))</f>
        <v>0</v>
      </c>
      <c r="Q156" s="28">
        <f>IF(ISERROR(1/VLOOKUP($B156,'Justerad allokering'!$B$2:$AG$462,MATCH(Q$2,'Justerad allokering'!$B$2:$AF$2,0),FALSE)),VLOOKUP($B156,'Allokerad kvv'!$B$2:$AV$468,MATCH(Q$2,'Allokerad kvv'!$B$2:$AV$2,0),FALSE),VLOOKUP($B156,'Justerad allokering'!$B$2:$AG$462,MATCH(Q$2,'Justerad allokering'!$B$2:$AF$2,0),FALSE))</f>
        <v>0</v>
      </c>
      <c r="R156" s="28">
        <f>IF(ISERROR(1/VLOOKUP($B156,'Justerad allokering'!$B$2:$AG$462,MATCH(R$2,'Justerad allokering'!$B$2:$AF$2,0),FALSE)),VLOOKUP($B156,'Allokerad kvv'!$B$2:$AV$468,MATCH(R$2,'Allokerad kvv'!$B$2:$AV$2,0),FALSE),VLOOKUP($B156,'Justerad allokering'!$B$2:$AG$462,MATCH(R$2,'Justerad allokering'!$B$2:$AF$2,0),FALSE))</f>
        <v>0</v>
      </c>
      <c r="S156" s="28">
        <f>IF(ISERROR(1/VLOOKUP($B156,'Justerad allokering'!$B$2:$AG$462,MATCH(S$2,'Justerad allokering'!$B$2:$AF$2,0),FALSE)),VLOOKUP($B156,'Allokerad kvv'!$B$2:$AV$468,MATCH(S$2,'Allokerad kvv'!$B$2:$AV$2,0),FALSE),VLOOKUP($B156,'Justerad allokering'!$B$2:$AG$462,MATCH(S$2,'Justerad allokering'!$B$2:$AF$2,0),FALSE))</f>
        <v>0</v>
      </c>
      <c r="T156" s="28">
        <f>IF(ISERROR(1/VLOOKUP($B156,'Justerad allokering'!$B$2:$AG$462,MATCH(T$2,'Justerad allokering'!$B$2:$AF$2,0),FALSE)),VLOOKUP($B156,'Allokerad kvv'!$B$2:$AV$468,MATCH(T$2,'Allokerad kvv'!$B$2:$AV$2,0),FALSE),VLOOKUP($B156,'Justerad allokering'!$B$2:$AG$462,MATCH(T$2,'Justerad allokering'!$B$2:$AF$2,0),FALSE))</f>
        <v>0</v>
      </c>
      <c r="U156" s="28">
        <f>IF(ISERROR(1/VLOOKUP($B156,'Justerad allokering'!$B$2:$AG$462,MATCH(U$2,'Justerad allokering'!$B$2:$AF$2,0),FALSE)),VLOOKUP($B156,'Allokerad kvv'!$B$2:$AV$468,MATCH(U$2,'Allokerad kvv'!$B$2:$AV$2,0),FALSE),VLOOKUP($B156,'Justerad allokering'!$B$2:$AG$462,MATCH(U$2,'Justerad allokering'!$B$2:$AF$2,0),FALSE))</f>
        <v>0</v>
      </c>
      <c r="V156" s="28">
        <f>IF(ISERROR(1/VLOOKUP($B156,'Justerad allokering'!$B$2:$AG$462,MATCH(V$2,'Justerad allokering'!$B$2:$AF$2,0),FALSE)),VLOOKUP($B156,'Allokerad kvv'!$B$2:$AV$468,MATCH(V$2,'Allokerad kvv'!$B$2:$AV$2,0),FALSE),VLOOKUP($B156,'Justerad allokering'!$B$2:$AG$462,MATCH(V$2,'Justerad allokering'!$B$2:$AF$2,0),FALSE))</f>
        <v>0</v>
      </c>
      <c r="W156" s="28">
        <f>IF(ISERROR(1/VLOOKUP($B156,'Justerad allokering'!$B$2:$AG$462,MATCH(W$2,'Justerad allokering'!$B$2:$AF$2,0),FALSE)),VLOOKUP($B156,'Allokerad kvv'!$B$2:$AV$468,MATCH(W$2,'Allokerad kvv'!$B$2:$AV$2,0),FALSE),VLOOKUP($B156,'Justerad allokering'!$B$2:$AG$462,MATCH(W$2,'Justerad allokering'!$B$2:$AF$2,0),FALSE))</f>
        <v>0</v>
      </c>
      <c r="X156" s="28">
        <f>IF(ISERROR(1/VLOOKUP($B156,'Justerad allokering'!$B$2:$AG$462,MATCH(X$2,'Justerad allokering'!$B$2:$AF$2,0),FALSE)),VLOOKUP($B156,'Allokerad kvv'!$B$2:$AV$468,MATCH(X$2,'Allokerad kvv'!$B$2:$AV$2,0),FALSE),VLOOKUP($B156,'Justerad allokering'!$B$2:$AG$462,MATCH(X$2,'Justerad allokering'!$B$2:$AF$2,0),FALSE))</f>
        <v>0</v>
      </c>
      <c r="Y156" s="28">
        <f>IF(ISERROR(1/VLOOKUP($B156,'Justerad allokering'!$B$2:$AG$462,MATCH(Y$2,'Justerad allokering'!$B$2:$AF$2,0),FALSE)),VLOOKUP($B156,'Allokerad kvv'!$B$2:$AV$468,MATCH(Y$2,'Allokerad kvv'!$B$2:$AV$2,0),FALSE),VLOOKUP($B156,'Justerad allokering'!$B$2:$AG$462,MATCH(Y$2,'Justerad allokering'!$B$2:$AF$2,0),FALSE))</f>
        <v>0</v>
      </c>
      <c r="Z156" s="28">
        <f>IF(ISERROR(1/VLOOKUP($B156,'Justerad allokering'!$B$2:$AG$462,MATCH(Z$2,'Justerad allokering'!$B$2:$AF$2,0),FALSE)),VLOOKUP($B156,'Allokerad kvv'!$B$2:$AV$468,MATCH(Z$2,'Allokerad kvv'!$B$2:$AV$2,0),FALSE),VLOOKUP($B156,'Justerad allokering'!$B$2:$AG$462,MATCH(Z$2,'Justerad allokering'!$B$2:$AF$2,0),FALSE))</f>
        <v>0</v>
      </c>
      <c r="AA156" s="28"/>
      <c r="AB156" s="28"/>
      <c r="AE156">
        <f t="shared" si="6"/>
        <v>0</v>
      </c>
      <c r="AG156">
        <f t="shared" si="7"/>
        <v>0</v>
      </c>
      <c r="AH156">
        <f t="shared" si="8"/>
        <v>0</v>
      </c>
      <c r="AI156" s="55" t="str">
        <f>IF(AH156=0,"",AH156/VLOOKUP(B156,Kraftvärmeprod!$B$1:$BC$480,MATCH("Summa tillförd energi exklusive rökgaskondensering",Kraftvärmeprod!$B$1:$BC$1,0),FALSE))</f>
        <v/>
      </c>
    </row>
    <row r="157" spans="1:35" x14ac:dyDescent="0.25">
      <c r="A157" s="28" t="s">
        <v>196</v>
      </c>
      <c r="B157" s="28" t="s">
        <v>200</v>
      </c>
      <c r="C157" s="28">
        <f>IF(ISERROR(1/VLOOKUP($B157,'Justerad allokering'!$B$2:$AG$462,MATCH(C$2,'Justerad allokering'!$B$2:$AF$2,0),FALSE)),VLOOKUP($B157,'Allokerad kvv'!$B$2:$AV$468,MATCH(C$2,'Allokerad kvv'!$B$2:$AV$2,0),FALSE),VLOOKUP($B157,'Justerad allokering'!$B$2:$AG$462,MATCH(C$2,'Justerad allokering'!$B$2:$AF$2,0),FALSE))</f>
        <v>0</v>
      </c>
      <c r="D157" s="28">
        <f>IF(ISERROR(1/VLOOKUP($B157,'Justerad allokering'!$B$2:$AG$462,MATCH(D$2,'Justerad allokering'!$B$2:$AF$2,0),FALSE)),VLOOKUP($B157,'Allokerad kvv'!$B$2:$AV$468,MATCH(D$2,'Allokerad kvv'!$B$2:$AV$2,0),FALSE),VLOOKUP($B157,'Justerad allokering'!$B$2:$AG$462,MATCH(D$2,'Justerad allokering'!$B$2:$AF$2,0),FALSE))</f>
        <v>0</v>
      </c>
      <c r="E157" s="28">
        <f>IF(ISERROR(1/VLOOKUP($B157,'Justerad allokering'!$B$2:$AG$462,MATCH(E$2,'Justerad allokering'!$B$2:$AF$2,0),FALSE)),VLOOKUP($B157,'Allokerad kvv'!$B$2:$AV$468,MATCH(E$2,'Allokerad kvv'!$B$2:$AV$2,0),FALSE),VLOOKUP($B157,'Justerad allokering'!$B$2:$AG$462,MATCH(E$2,'Justerad allokering'!$B$2:$AF$2,0),FALSE))</f>
        <v>0</v>
      </c>
      <c r="F157" s="28">
        <f>IF(ISERROR(1/VLOOKUP($B157,'Justerad allokering'!$B$2:$AG$462,MATCH(F$2,'Justerad allokering'!$B$2:$AF$2,0),FALSE)),VLOOKUP($B157,'Allokerad kvv'!$B$2:$AV$468,MATCH(F$2,'Allokerad kvv'!$B$2:$AV$2,0),FALSE),VLOOKUP($B157,'Justerad allokering'!$B$2:$AG$462,MATCH(F$2,'Justerad allokering'!$B$2:$AF$2,0),FALSE))</f>
        <v>0</v>
      </c>
      <c r="G157" s="28">
        <f>IF(ISERROR(1/VLOOKUP($B157,'Justerad allokering'!$B$2:$AG$462,MATCH(G$2,'Justerad allokering'!$B$2:$AF$2,0),FALSE)),VLOOKUP($B157,'Allokerad kvv'!$B$2:$AV$468,MATCH(G$2,'Allokerad kvv'!$B$2:$AV$2,0),FALSE),VLOOKUP($B157,'Justerad allokering'!$B$2:$AG$462,MATCH(G$2,'Justerad allokering'!$B$2:$AF$2,0),FALSE))</f>
        <v>0</v>
      </c>
      <c r="H157" s="28">
        <f>IF(ISERROR(1/VLOOKUP($B157,'Justerad allokering'!$B$2:$AG$462,MATCH(H$2,'Justerad allokering'!$B$2:$AF$2,0),FALSE)),VLOOKUP($B157,'Allokerad kvv'!$B$2:$AV$468,MATCH(H$2,'Allokerad kvv'!$B$2:$AV$2,0),FALSE),VLOOKUP($B157,'Justerad allokering'!$B$2:$AG$462,MATCH(H$2,'Justerad allokering'!$B$2:$AF$2,0),FALSE))</f>
        <v>0</v>
      </c>
      <c r="I157" s="28">
        <f>IF(ISERROR(1/VLOOKUP($B157,'Justerad allokering'!$B$2:$AG$462,MATCH(I$2,'Justerad allokering'!$B$2:$AF$2,0),FALSE)),VLOOKUP($B157,'Allokerad kvv'!$B$2:$AV$468,MATCH(I$2,'Allokerad kvv'!$B$2:$AV$2,0),FALSE),VLOOKUP($B157,'Justerad allokering'!$B$2:$AG$462,MATCH(I$2,'Justerad allokering'!$B$2:$AF$2,0),FALSE))</f>
        <v>0</v>
      </c>
      <c r="J157" s="28">
        <f>IF(ISERROR(1/VLOOKUP($B157,'Justerad allokering'!$B$2:$AG$462,MATCH(J$2,'Justerad allokering'!$B$2:$AF$2,0),FALSE)),VLOOKUP($B157,'Allokerad kvv'!$B$2:$AV$468,MATCH(J$2,'Allokerad kvv'!$B$2:$AV$2,0),FALSE),VLOOKUP($B157,'Justerad allokering'!$B$2:$AG$462,MATCH(J$2,'Justerad allokering'!$B$2:$AF$2,0),FALSE))</f>
        <v>0</v>
      </c>
      <c r="K157" s="28">
        <f>IF(ISERROR(1/VLOOKUP($B157,'Justerad allokering'!$B$2:$AG$462,MATCH(K$2,'Justerad allokering'!$B$2:$AF$2,0),FALSE)),VLOOKUP($B157,'Allokerad kvv'!$B$2:$AV$468,MATCH(K$2,'Allokerad kvv'!$B$2:$AV$2,0),FALSE),VLOOKUP($B157,'Justerad allokering'!$B$2:$AG$462,MATCH(K$2,'Justerad allokering'!$B$2:$AF$2,0),FALSE))</f>
        <v>0</v>
      </c>
      <c r="L157" s="28">
        <f>IF(ISERROR(1/VLOOKUP($B157,'Justerad allokering'!$B$2:$AG$462,MATCH(L$2,'Justerad allokering'!$B$2:$AF$2,0),FALSE)),VLOOKUP($B157,'Allokerad kvv'!$B$2:$AV$468,MATCH(L$2,'Allokerad kvv'!$B$2:$AV$2,0),FALSE),VLOOKUP($B157,'Justerad allokering'!$B$2:$AG$462,MATCH(L$2,'Justerad allokering'!$B$2:$AF$2,0),FALSE))</f>
        <v>0</v>
      </c>
      <c r="M157" s="28">
        <f>IF(ISERROR(1/VLOOKUP($B157,'Justerad allokering'!$B$2:$AG$462,MATCH(M$2,'Justerad allokering'!$B$2:$AF$2,0),FALSE)),VLOOKUP($B157,'Allokerad kvv'!$B$2:$AV$468,MATCH(M$2,'Allokerad kvv'!$B$2:$AV$2,0),FALSE),VLOOKUP($B157,'Justerad allokering'!$B$2:$AG$462,MATCH(M$2,'Justerad allokering'!$B$2:$AF$2,0),FALSE))</f>
        <v>0</v>
      </c>
      <c r="N157" s="28">
        <f>IF(ISERROR(1/VLOOKUP($B157,'Justerad allokering'!$B$2:$AG$462,MATCH(N$2,'Justerad allokering'!$B$2:$AF$2,0),FALSE)),VLOOKUP($B157,'Allokerad kvv'!$B$2:$AV$468,MATCH(N$2,'Allokerad kvv'!$B$2:$AV$2,0),FALSE),VLOOKUP($B157,'Justerad allokering'!$B$2:$AG$462,MATCH(N$2,'Justerad allokering'!$B$2:$AF$2,0),FALSE))</f>
        <v>0</v>
      </c>
      <c r="O157" s="28">
        <f>IF(ISERROR(1/VLOOKUP($B157,'Justerad allokering'!$B$2:$AG$462,MATCH(O$2,'Justerad allokering'!$B$2:$AF$2,0),FALSE)),VLOOKUP($B157,'Allokerad kvv'!$B$2:$AV$468,MATCH(O$2,'Allokerad kvv'!$B$2:$AV$2,0),FALSE),VLOOKUP($B157,'Justerad allokering'!$B$2:$AG$462,MATCH(O$2,'Justerad allokering'!$B$2:$AF$2,0),FALSE))</f>
        <v>0</v>
      </c>
      <c r="P157" s="28">
        <f>IF(ISERROR(1/VLOOKUP($B157,'Justerad allokering'!$B$2:$AG$462,MATCH(P$2,'Justerad allokering'!$B$2:$AF$2,0),FALSE)),VLOOKUP($B157,'Allokerad kvv'!$B$2:$AV$468,MATCH(P$2,'Allokerad kvv'!$B$2:$AV$2,0),FALSE),VLOOKUP($B157,'Justerad allokering'!$B$2:$AG$462,MATCH(P$2,'Justerad allokering'!$B$2:$AF$2,0),FALSE))</f>
        <v>0</v>
      </c>
      <c r="Q157" s="28">
        <f>IF(ISERROR(1/VLOOKUP($B157,'Justerad allokering'!$B$2:$AG$462,MATCH(Q$2,'Justerad allokering'!$B$2:$AF$2,0),FALSE)),VLOOKUP($B157,'Allokerad kvv'!$B$2:$AV$468,MATCH(Q$2,'Allokerad kvv'!$B$2:$AV$2,0),FALSE),VLOOKUP($B157,'Justerad allokering'!$B$2:$AG$462,MATCH(Q$2,'Justerad allokering'!$B$2:$AF$2,0),FALSE))</f>
        <v>0</v>
      </c>
      <c r="R157" s="28">
        <f>IF(ISERROR(1/VLOOKUP($B157,'Justerad allokering'!$B$2:$AG$462,MATCH(R$2,'Justerad allokering'!$B$2:$AF$2,0),FALSE)),VLOOKUP($B157,'Allokerad kvv'!$B$2:$AV$468,MATCH(R$2,'Allokerad kvv'!$B$2:$AV$2,0),FALSE),VLOOKUP($B157,'Justerad allokering'!$B$2:$AG$462,MATCH(R$2,'Justerad allokering'!$B$2:$AF$2,0),FALSE))</f>
        <v>0</v>
      </c>
      <c r="S157" s="28">
        <f>IF(ISERROR(1/VLOOKUP($B157,'Justerad allokering'!$B$2:$AG$462,MATCH(S$2,'Justerad allokering'!$B$2:$AF$2,0),FALSE)),VLOOKUP($B157,'Allokerad kvv'!$B$2:$AV$468,MATCH(S$2,'Allokerad kvv'!$B$2:$AV$2,0),FALSE),VLOOKUP($B157,'Justerad allokering'!$B$2:$AG$462,MATCH(S$2,'Justerad allokering'!$B$2:$AF$2,0),FALSE))</f>
        <v>0</v>
      </c>
      <c r="T157" s="28">
        <f>IF(ISERROR(1/VLOOKUP($B157,'Justerad allokering'!$B$2:$AG$462,MATCH(T$2,'Justerad allokering'!$B$2:$AF$2,0),FALSE)),VLOOKUP($B157,'Allokerad kvv'!$B$2:$AV$468,MATCH(T$2,'Allokerad kvv'!$B$2:$AV$2,0),FALSE),VLOOKUP($B157,'Justerad allokering'!$B$2:$AG$462,MATCH(T$2,'Justerad allokering'!$B$2:$AF$2,0),FALSE))</f>
        <v>0</v>
      </c>
      <c r="U157" s="28">
        <f>IF(ISERROR(1/VLOOKUP($B157,'Justerad allokering'!$B$2:$AG$462,MATCH(U$2,'Justerad allokering'!$B$2:$AF$2,0),FALSE)),VLOOKUP($B157,'Allokerad kvv'!$B$2:$AV$468,MATCH(U$2,'Allokerad kvv'!$B$2:$AV$2,0),FALSE),VLOOKUP($B157,'Justerad allokering'!$B$2:$AG$462,MATCH(U$2,'Justerad allokering'!$B$2:$AF$2,0),FALSE))</f>
        <v>0</v>
      </c>
      <c r="V157" s="28">
        <f>IF(ISERROR(1/VLOOKUP($B157,'Justerad allokering'!$B$2:$AG$462,MATCH(V$2,'Justerad allokering'!$B$2:$AF$2,0),FALSE)),VLOOKUP($B157,'Allokerad kvv'!$B$2:$AV$468,MATCH(V$2,'Allokerad kvv'!$B$2:$AV$2,0),FALSE),VLOOKUP($B157,'Justerad allokering'!$B$2:$AG$462,MATCH(V$2,'Justerad allokering'!$B$2:$AF$2,0),FALSE))</f>
        <v>0</v>
      </c>
      <c r="W157" s="28">
        <f>IF(ISERROR(1/VLOOKUP($B157,'Justerad allokering'!$B$2:$AG$462,MATCH(W$2,'Justerad allokering'!$B$2:$AF$2,0),FALSE)),VLOOKUP($B157,'Allokerad kvv'!$B$2:$AV$468,MATCH(W$2,'Allokerad kvv'!$B$2:$AV$2,0),FALSE),VLOOKUP($B157,'Justerad allokering'!$B$2:$AG$462,MATCH(W$2,'Justerad allokering'!$B$2:$AF$2,0),FALSE))</f>
        <v>0</v>
      </c>
      <c r="X157" s="28">
        <f>IF(ISERROR(1/VLOOKUP($B157,'Justerad allokering'!$B$2:$AG$462,MATCH(X$2,'Justerad allokering'!$B$2:$AF$2,0),FALSE)),VLOOKUP($B157,'Allokerad kvv'!$B$2:$AV$468,MATCH(X$2,'Allokerad kvv'!$B$2:$AV$2,0),FALSE),VLOOKUP($B157,'Justerad allokering'!$B$2:$AG$462,MATCH(X$2,'Justerad allokering'!$B$2:$AF$2,0),FALSE))</f>
        <v>0</v>
      </c>
      <c r="Y157" s="28">
        <f>IF(ISERROR(1/VLOOKUP($B157,'Justerad allokering'!$B$2:$AG$462,MATCH(Y$2,'Justerad allokering'!$B$2:$AF$2,0),FALSE)),VLOOKUP($B157,'Allokerad kvv'!$B$2:$AV$468,MATCH(Y$2,'Allokerad kvv'!$B$2:$AV$2,0),FALSE),VLOOKUP($B157,'Justerad allokering'!$B$2:$AG$462,MATCH(Y$2,'Justerad allokering'!$B$2:$AF$2,0),FALSE))</f>
        <v>0</v>
      </c>
      <c r="Z157" s="28">
        <f>IF(ISERROR(1/VLOOKUP($B157,'Justerad allokering'!$B$2:$AG$462,MATCH(Z$2,'Justerad allokering'!$B$2:$AF$2,0),FALSE)),VLOOKUP($B157,'Allokerad kvv'!$B$2:$AV$468,MATCH(Z$2,'Allokerad kvv'!$B$2:$AV$2,0),FALSE),VLOOKUP($B157,'Justerad allokering'!$B$2:$AG$462,MATCH(Z$2,'Justerad allokering'!$B$2:$AF$2,0),FALSE))</f>
        <v>0</v>
      </c>
      <c r="AA157" s="28"/>
      <c r="AB157" s="28"/>
      <c r="AE157">
        <f t="shared" si="6"/>
        <v>0</v>
      </c>
      <c r="AG157">
        <f t="shared" si="7"/>
        <v>0</v>
      </c>
      <c r="AH157">
        <f t="shared" si="8"/>
        <v>0</v>
      </c>
      <c r="AI157" s="55" t="str">
        <f>IF(AH157=0,"",AH157/VLOOKUP(B157,Kraftvärmeprod!$B$1:$BC$480,MATCH("Summa tillförd energi exklusive rökgaskondensering",Kraftvärmeprod!$B$1:$BC$1,0),FALSE))</f>
        <v/>
      </c>
    </row>
    <row r="158" spans="1:35" x14ac:dyDescent="0.25">
      <c r="A158" s="28" t="s">
        <v>201</v>
      </c>
      <c r="B158" s="28" t="s">
        <v>202</v>
      </c>
      <c r="C158" s="28">
        <f>IF(ISERROR(1/VLOOKUP($B158,'Justerad allokering'!$B$2:$AG$462,MATCH(C$2,'Justerad allokering'!$B$2:$AF$2,0),FALSE)),VLOOKUP($B158,'Allokerad kvv'!$B$2:$AV$468,MATCH(C$2,'Allokerad kvv'!$B$2:$AV$2,0),FALSE),VLOOKUP($B158,'Justerad allokering'!$B$2:$AG$462,MATCH(C$2,'Justerad allokering'!$B$2:$AF$2,0),FALSE))</f>
        <v>0</v>
      </c>
      <c r="D158" s="28">
        <f>IF(ISERROR(1/VLOOKUP($B158,'Justerad allokering'!$B$2:$AG$462,MATCH(D$2,'Justerad allokering'!$B$2:$AF$2,0),FALSE)),VLOOKUP($B158,'Allokerad kvv'!$B$2:$AV$468,MATCH(D$2,'Allokerad kvv'!$B$2:$AV$2,0),FALSE),VLOOKUP($B158,'Justerad allokering'!$B$2:$AG$462,MATCH(D$2,'Justerad allokering'!$B$2:$AF$2,0),FALSE))</f>
        <v>0</v>
      </c>
      <c r="E158" s="28">
        <f>IF(ISERROR(1/VLOOKUP($B158,'Justerad allokering'!$B$2:$AG$462,MATCH(E$2,'Justerad allokering'!$B$2:$AF$2,0),FALSE)),VLOOKUP($B158,'Allokerad kvv'!$B$2:$AV$468,MATCH(E$2,'Allokerad kvv'!$B$2:$AV$2,0),FALSE),VLOOKUP($B158,'Justerad allokering'!$B$2:$AG$462,MATCH(E$2,'Justerad allokering'!$B$2:$AF$2,0),FALSE))</f>
        <v>0</v>
      </c>
      <c r="F158" s="28">
        <f>IF(ISERROR(1/VLOOKUP($B158,'Justerad allokering'!$B$2:$AG$462,MATCH(F$2,'Justerad allokering'!$B$2:$AF$2,0),FALSE)),VLOOKUP($B158,'Allokerad kvv'!$B$2:$AV$468,MATCH(F$2,'Allokerad kvv'!$B$2:$AV$2,0),FALSE),VLOOKUP($B158,'Justerad allokering'!$B$2:$AG$462,MATCH(F$2,'Justerad allokering'!$B$2:$AF$2,0),FALSE))</f>
        <v>0</v>
      </c>
      <c r="G158" s="28">
        <f>IF(ISERROR(1/VLOOKUP($B158,'Justerad allokering'!$B$2:$AG$462,MATCH(G$2,'Justerad allokering'!$B$2:$AF$2,0),FALSE)),VLOOKUP($B158,'Allokerad kvv'!$B$2:$AV$468,MATCH(G$2,'Allokerad kvv'!$B$2:$AV$2,0),FALSE),VLOOKUP($B158,'Justerad allokering'!$B$2:$AG$462,MATCH(G$2,'Justerad allokering'!$B$2:$AF$2,0),FALSE))</f>
        <v>0</v>
      </c>
      <c r="H158" s="28">
        <f>IF(ISERROR(1/VLOOKUP($B158,'Justerad allokering'!$B$2:$AG$462,MATCH(H$2,'Justerad allokering'!$B$2:$AF$2,0),FALSE)),VLOOKUP($B158,'Allokerad kvv'!$B$2:$AV$468,MATCH(H$2,'Allokerad kvv'!$B$2:$AV$2,0),FALSE),VLOOKUP($B158,'Justerad allokering'!$B$2:$AG$462,MATCH(H$2,'Justerad allokering'!$B$2:$AF$2,0),FALSE))</f>
        <v>0</v>
      </c>
      <c r="I158" s="28">
        <f>IF(ISERROR(1/VLOOKUP($B158,'Justerad allokering'!$B$2:$AG$462,MATCH(I$2,'Justerad allokering'!$B$2:$AF$2,0),FALSE)),VLOOKUP($B158,'Allokerad kvv'!$B$2:$AV$468,MATCH(I$2,'Allokerad kvv'!$B$2:$AV$2,0),FALSE),VLOOKUP($B158,'Justerad allokering'!$B$2:$AG$462,MATCH(I$2,'Justerad allokering'!$B$2:$AF$2,0),FALSE))</f>
        <v>0</v>
      </c>
      <c r="J158" s="28">
        <f>IF(ISERROR(1/VLOOKUP($B158,'Justerad allokering'!$B$2:$AG$462,MATCH(J$2,'Justerad allokering'!$B$2:$AF$2,0),FALSE)),VLOOKUP($B158,'Allokerad kvv'!$B$2:$AV$468,MATCH(J$2,'Allokerad kvv'!$B$2:$AV$2,0),FALSE),VLOOKUP($B158,'Justerad allokering'!$B$2:$AG$462,MATCH(J$2,'Justerad allokering'!$B$2:$AF$2,0),FALSE))</f>
        <v>0</v>
      </c>
      <c r="K158" s="28">
        <f>IF(ISERROR(1/VLOOKUP($B158,'Justerad allokering'!$B$2:$AG$462,MATCH(K$2,'Justerad allokering'!$B$2:$AF$2,0),FALSE)),VLOOKUP($B158,'Allokerad kvv'!$B$2:$AV$468,MATCH(K$2,'Allokerad kvv'!$B$2:$AV$2,0),FALSE),VLOOKUP($B158,'Justerad allokering'!$B$2:$AG$462,MATCH(K$2,'Justerad allokering'!$B$2:$AF$2,0),FALSE))</f>
        <v>0</v>
      </c>
      <c r="L158" s="28">
        <f>IF(ISERROR(1/VLOOKUP($B158,'Justerad allokering'!$B$2:$AG$462,MATCH(L$2,'Justerad allokering'!$B$2:$AF$2,0),FALSE)),VLOOKUP($B158,'Allokerad kvv'!$B$2:$AV$468,MATCH(L$2,'Allokerad kvv'!$B$2:$AV$2,0),FALSE),VLOOKUP($B158,'Justerad allokering'!$B$2:$AG$462,MATCH(L$2,'Justerad allokering'!$B$2:$AF$2,0),FALSE))</f>
        <v>0</v>
      </c>
      <c r="M158" s="28">
        <f>IF(ISERROR(1/VLOOKUP($B158,'Justerad allokering'!$B$2:$AG$462,MATCH(M$2,'Justerad allokering'!$B$2:$AF$2,0),FALSE)),VLOOKUP($B158,'Allokerad kvv'!$B$2:$AV$468,MATCH(M$2,'Allokerad kvv'!$B$2:$AV$2,0),FALSE),VLOOKUP($B158,'Justerad allokering'!$B$2:$AG$462,MATCH(M$2,'Justerad allokering'!$B$2:$AF$2,0),FALSE))</f>
        <v>0</v>
      </c>
      <c r="N158" s="28">
        <f>IF(ISERROR(1/VLOOKUP($B158,'Justerad allokering'!$B$2:$AG$462,MATCH(N$2,'Justerad allokering'!$B$2:$AF$2,0),FALSE)),VLOOKUP($B158,'Allokerad kvv'!$B$2:$AV$468,MATCH(N$2,'Allokerad kvv'!$B$2:$AV$2,0),FALSE),VLOOKUP($B158,'Justerad allokering'!$B$2:$AG$462,MATCH(N$2,'Justerad allokering'!$B$2:$AF$2,0),FALSE))</f>
        <v>0</v>
      </c>
      <c r="O158" s="28">
        <f>IF(ISERROR(1/VLOOKUP($B158,'Justerad allokering'!$B$2:$AG$462,MATCH(O$2,'Justerad allokering'!$B$2:$AF$2,0),FALSE)),VLOOKUP($B158,'Allokerad kvv'!$B$2:$AV$468,MATCH(O$2,'Allokerad kvv'!$B$2:$AV$2,0),FALSE),VLOOKUP($B158,'Justerad allokering'!$B$2:$AG$462,MATCH(O$2,'Justerad allokering'!$B$2:$AF$2,0),FALSE))</f>
        <v>0</v>
      </c>
      <c r="P158" s="28">
        <f>IF(ISERROR(1/VLOOKUP($B158,'Justerad allokering'!$B$2:$AG$462,MATCH(P$2,'Justerad allokering'!$B$2:$AF$2,0),FALSE)),VLOOKUP($B158,'Allokerad kvv'!$B$2:$AV$468,MATCH(P$2,'Allokerad kvv'!$B$2:$AV$2,0),FALSE),VLOOKUP($B158,'Justerad allokering'!$B$2:$AG$462,MATCH(P$2,'Justerad allokering'!$B$2:$AF$2,0),FALSE))</f>
        <v>0</v>
      </c>
      <c r="Q158" s="28">
        <f>IF(ISERROR(1/VLOOKUP($B158,'Justerad allokering'!$B$2:$AG$462,MATCH(Q$2,'Justerad allokering'!$B$2:$AF$2,0),FALSE)),VLOOKUP($B158,'Allokerad kvv'!$B$2:$AV$468,MATCH(Q$2,'Allokerad kvv'!$B$2:$AV$2,0),FALSE),VLOOKUP($B158,'Justerad allokering'!$B$2:$AG$462,MATCH(Q$2,'Justerad allokering'!$B$2:$AF$2,0),FALSE))</f>
        <v>0</v>
      </c>
      <c r="R158" s="28">
        <f>IF(ISERROR(1/VLOOKUP($B158,'Justerad allokering'!$B$2:$AG$462,MATCH(R$2,'Justerad allokering'!$B$2:$AF$2,0),FALSE)),VLOOKUP($B158,'Allokerad kvv'!$B$2:$AV$468,MATCH(R$2,'Allokerad kvv'!$B$2:$AV$2,0),FALSE),VLOOKUP($B158,'Justerad allokering'!$B$2:$AG$462,MATCH(R$2,'Justerad allokering'!$B$2:$AF$2,0),FALSE))</f>
        <v>0</v>
      </c>
      <c r="S158" s="28">
        <f>IF(ISERROR(1/VLOOKUP($B158,'Justerad allokering'!$B$2:$AG$462,MATCH(S$2,'Justerad allokering'!$B$2:$AF$2,0),FALSE)),VLOOKUP($B158,'Allokerad kvv'!$B$2:$AV$468,MATCH(S$2,'Allokerad kvv'!$B$2:$AV$2,0),FALSE),VLOOKUP($B158,'Justerad allokering'!$B$2:$AG$462,MATCH(S$2,'Justerad allokering'!$B$2:$AF$2,0),FALSE))</f>
        <v>0</v>
      </c>
      <c r="T158" s="28">
        <f>IF(ISERROR(1/VLOOKUP($B158,'Justerad allokering'!$B$2:$AG$462,MATCH(T$2,'Justerad allokering'!$B$2:$AF$2,0),FALSE)),VLOOKUP($B158,'Allokerad kvv'!$B$2:$AV$468,MATCH(T$2,'Allokerad kvv'!$B$2:$AV$2,0),FALSE),VLOOKUP($B158,'Justerad allokering'!$B$2:$AG$462,MATCH(T$2,'Justerad allokering'!$B$2:$AF$2,0),FALSE))</f>
        <v>0</v>
      </c>
      <c r="U158" s="28">
        <f>IF(ISERROR(1/VLOOKUP($B158,'Justerad allokering'!$B$2:$AG$462,MATCH(U$2,'Justerad allokering'!$B$2:$AF$2,0),FALSE)),VLOOKUP($B158,'Allokerad kvv'!$B$2:$AV$468,MATCH(U$2,'Allokerad kvv'!$B$2:$AV$2,0),FALSE),VLOOKUP($B158,'Justerad allokering'!$B$2:$AG$462,MATCH(U$2,'Justerad allokering'!$B$2:$AF$2,0),FALSE))</f>
        <v>0</v>
      </c>
      <c r="V158" s="28">
        <f>IF(ISERROR(1/VLOOKUP($B158,'Justerad allokering'!$B$2:$AG$462,MATCH(V$2,'Justerad allokering'!$B$2:$AF$2,0),FALSE)),VLOOKUP($B158,'Allokerad kvv'!$B$2:$AV$468,MATCH(V$2,'Allokerad kvv'!$B$2:$AV$2,0),FALSE),VLOOKUP($B158,'Justerad allokering'!$B$2:$AG$462,MATCH(V$2,'Justerad allokering'!$B$2:$AF$2,0),FALSE))</f>
        <v>0</v>
      </c>
      <c r="W158" s="28">
        <f>IF(ISERROR(1/VLOOKUP($B158,'Justerad allokering'!$B$2:$AG$462,MATCH(W$2,'Justerad allokering'!$B$2:$AF$2,0),FALSE)),VLOOKUP($B158,'Allokerad kvv'!$B$2:$AV$468,MATCH(W$2,'Allokerad kvv'!$B$2:$AV$2,0),FALSE),VLOOKUP($B158,'Justerad allokering'!$B$2:$AG$462,MATCH(W$2,'Justerad allokering'!$B$2:$AF$2,0),FALSE))</f>
        <v>0</v>
      </c>
      <c r="X158" s="28">
        <f>IF(ISERROR(1/VLOOKUP($B158,'Justerad allokering'!$B$2:$AG$462,MATCH(X$2,'Justerad allokering'!$B$2:$AF$2,0),FALSE)),VLOOKUP($B158,'Allokerad kvv'!$B$2:$AV$468,MATCH(X$2,'Allokerad kvv'!$B$2:$AV$2,0),FALSE),VLOOKUP($B158,'Justerad allokering'!$B$2:$AG$462,MATCH(X$2,'Justerad allokering'!$B$2:$AF$2,0),FALSE))</f>
        <v>0</v>
      </c>
      <c r="Y158" s="28">
        <f>IF(ISERROR(1/VLOOKUP($B158,'Justerad allokering'!$B$2:$AG$462,MATCH(Y$2,'Justerad allokering'!$B$2:$AF$2,0),FALSE)),VLOOKUP($B158,'Allokerad kvv'!$B$2:$AV$468,MATCH(Y$2,'Allokerad kvv'!$B$2:$AV$2,0),FALSE),VLOOKUP($B158,'Justerad allokering'!$B$2:$AG$462,MATCH(Y$2,'Justerad allokering'!$B$2:$AF$2,0),FALSE))</f>
        <v>0</v>
      </c>
      <c r="Z158" s="28">
        <f>IF(ISERROR(1/VLOOKUP($B158,'Justerad allokering'!$B$2:$AG$462,MATCH(Z$2,'Justerad allokering'!$B$2:$AF$2,0),FALSE)),VLOOKUP($B158,'Allokerad kvv'!$B$2:$AV$468,MATCH(Z$2,'Allokerad kvv'!$B$2:$AV$2,0),FALSE),VLOOKUP($B158,'Justerad allokering'!$B$2:$AG$462,MATCH(Z$2,'Justerad allokering'!$B$2:$AF$2,0),FALSE))</f>
        <v>0</v>
      </c>
      <c r="AA158" s="28"/>
      <c r="AB158" s="28"/>
      <c r="AE158">
        <f t="shared" si="6"/>
        <v>0</v>
      </c>
      <c r="AG158">
        <f t="shared" si="7"/>
        <v>0</v>
      </c>
      <c r="AH158">
        <f t="shared" si="8"/>
        <v>0</v>
      </c>
      <c r="AI158" s="55" t="str">
        <f>IF(AH158=0,"",AH158/VLOOKUP(B158,Kraftvärmeprod!$B$1:$BC$480,MATCH("Summa tillförd energi exklusive rökgaskondensering",Kraftvärmeprod!$B$1:$BC$1,0),FALSE))</f>
        <v/>
      </c>
    </row>
    <row r="159" spans="1:35" x14ac:dyDescent="0.25">
      <c r="A159" s="28" t="s">
        <v>201</v>
      </c>
      <c r="B159" s="28" t="s">
        <v>203</v>
      </c>
      <c r="C159" s="28">
        <f>IF(ISERROR(1/VLOOKUP($B159,'Justerad allokering'!$B$2:$AG$462,MATCH(C$2,'Justerad allokering'!$B$2:$AF$2,0),FALSE)),VLOOKUP($B159,'Allokerad kvv'!$B$2:$AV$468,MATCH(C$2,'Allokerad kvv'!$B$2:$AV$2,0),FALSE),VLOOKUP($B159,'Justerad allokering'!$B$2:$AG$462,MATCH(C$2,'Justerad allokering'!$B$2:$AF$2,0),FALSE))</f>
        <v>0</v>
      </c>
      <c r="D159" s="28">
        <f>IF(ISERROR(1/VLOOKUP($B159,'Justerad allokering'!$B$2:$AG$462,MATCH(D$2,'Justerad allokering'!$B$2:$AF$2,0),FALSE)),VLOOKUP($B159,'Allokerad kvv'!$B$2:$AV$468,MATCH(D$2,'Allokerad kvv'!$B$2:$AV$2,0),FALSE),VLOOKUP($B159,'Justerad allokering'!$B$2:$AG$462,MATCH(D$2,'Justerad allokering'!$B$2:$AF$2,0),FALSE))</f>
        <v>0</v>
      </c>
      <c r="E159" s="28">
        <f>IF(ISERROR(1/VLOOKUP($B159,'Justerad allokering'!$B$2:$AG$462,MATCH(E$2,'Justerad allokering'!$B$2:$AF$2,0),FALSE)),VLOOKUP($B159,'Allokerad kvv'!$B$2:$AV$468,MATCH(E$2,'Allokerad kvv'!$B$2:$AV$2,0),FALSE),VLOOKUP($B159,'Justerad allokering'!$B$2:$AG$462,MATCH(E$2,'Justerad allokering'!$B$2:$AF$2,0),FALSE))</f>
        <v>0</v>
      </c>
      <c r="F159" s="28">
        <f>IF(ISERROR(1/VLOOKUP($B159,'Justerad allokering'!$B$2:$AG$462,MATCH(F$2,'Justerad allokering'!$B$2:$AF$2,0),FALSE)),VLOOKUP($B159,'Allokerad kvv'!$B$2:$AV$468,MATCH(F$2,'Allokerad kvv'!$B$2:$AV$2,0),FALSE),VLOOKUP($B159,'Justerad allokering'!$B$2:$AG$462,MATCH(F$2,'Justerad allokering'!$B$2:$AF$2,0),FALSE))</f>
        <v>0</v>
      </c>
      <c r="G159" s="28">
        <f>IF(ISERROR(1/VLOOKUP($B159,'Justerad allokering'!$B$2:$AG$462,MATCH(G$2,'Justerad allokering'!$B$2:$AF$2,0),FALSE)),VLOOKUP($B159,'Allokerad kvv'!$B$2:$AV$468,MATCH(G$2,'Allokerad kvv'!$B$2:$AV$2,0),FALSE),VLOOKUP($B159,'Justerad allokering'!$B$2:$AG$462,MATCH(G$2,'Justerad allokering'!$B$2:$AF$2,0),FALSE))</f>
        <v>0</v>
      </c>
      <c r="H159" s="28">
        <f>IF(ISERROR(1/VLOOKUP($B159,'Justerad allokering'!$B$2:$AG$462,MATCH(H$2,'Justerad allokering'!$B$2:$AF$2,0),FALSE)),VLOOKUP($B159,'Allokerad kvv'!$B$2:$AV$468,MATCH(H$2,'Allokerad kvv'!$B$2:$AV$2,0),FALSE),VLOOKUP($B159,'Justerad allokering'!$B$2:$AG$462,MATCH(H$2,'Justerad allokering'!$B$2:$AF$2,0),FALSE))</f>
        <v>0</v>
      </c>
      <c r="I159" s="28">
        <f>IF(ISERROR(1/VLOOKUP($B159,'Justerad allokering'!$B$2:$AG$462,MATCH(I$2,'Justerad allokering'!$B$2:$AF$2,0),FALSE)),VLOOKUP($B159,'Allokerad kvv'!$B$2:$AV$468,MATCH(I$2,'Allokerad kvv'!$B$2:$AV$2,0),FALSE),VLOOKUP($B159,'Justerad allokering'!$B$2:$AG$462,MATCH(I$2,'Justerad allokering'!$B$2:$AF$2,0),FALSE))</f>
        <v>0</v>
      </c>
      <c r="J159" s="28">
        <f>IF(ISERROR(1/VLOOKUP($B159,'Justerad allokering'!$B$2:$AG$462,MATCH(J$2,'Justerad allokering'!$B$2:$AF$2,0),FALSE)),VLOOKUP($B159,'Allokerad kvv'!$B$2:$AV$468,MATCH(J$2,'Allokerad kvv'!$B$2:$AV$2,0),FALSE),VLOOKUP($B159,'Justerad allokering'!$B$2:$AG$462,MATCH(J$2,'Justerad allokering'!$B$2:$AF$2,0),FALSE))</f>
        <v>0</v>
      </c>
      <c r="K159" s="28">
        <f>IF(ISERROR(1/VLOOKUP($B159,'Justerad allokering'!$B$2:$AG$462,MATCH(K$2,'Justerad allokering'!$B$2:$AF$2,0),FALSE)),VLOOKUP($B159,'Allokerad kvv'!$B$2:$AV$468,MATCH(K$2,'Allokerad kvv'!$B$2:$AV$2,0),FALSE),VLOOKUP($B159,'Justerad allokering'!$B$2:$AG$462,MATCH(K$2,'Justerad allokering'!$B$2:$AF$2,0),FALSE))</f>
        <v>0</v>
      </c>
      <c r="L159" s="28">
        <f>IF(ISERROR(1/VLOOKUP($B159,'Justerad allokering'!$B$2:$AG$462,MATCH(L$2,'Justerad allokering'!$B$2:$AF$2,0),FALSE)),VLOOKUP($B159,'Allokerad kvv'!$B$2:$AV$468,MATCH(L$2,'Allokerad kvv'!$B$2:$AV$2,0),FALSE),VLOOKUP($B159,'Justerad allokering'!$B$2:$AG$462,MATCH(L$2,'Justerad allokering'!$B$2:$AF$2,0),FALSE))</f>
        <v>0</v>
      </c>
      <c r="M159" s="28">
        <f>IF(ISERROR(1/VLOOKUP($B159,'Justerad allokering'!$B$2:$AG$462,MATCH(M$2,'Justerad allokering'!$B$2:$AF$2,0),FALSE)),VLOOKUP($B159,'Allokerad kvv'!$B$2:$AV$468,MATCH(M$2,'Allokerad kvv'!$B$2:$AV$2,0),FALSE),VLOOKUP($B159,'Justerad allokering'!$B$2:$AG$462,MATCH(M$2,'Justerad allokering'!$B$2:$AF$2,0),FALSE))</f>
        <v>0</v>
      </c>
      <c r="N159" s="28">
        <f>IF(ISERROR(1/VLOOKUP($B159,'Justerad allokering'!$B$2:$AG$462,MATCH(N$2,'Justerad allokering'!$B$2:$AF$2,0),FALSE)),VLOOKUP($B159,'Allokerad kvv'!$B$2:$AV$468,MATCH(N$2,'Allokerad kvv'!$B$2:$AV$2,0),FALSE),VLOOKUP($B159,'Justerad allokering'!$B$2:$AG$462,MATCH(N$2,'Justerad allokering'!$B$2:$AF$2,0),FALSE))</f>
        <v>0</v>
      </c>
      <c r="O159" s="28">
        <f>IF(ISERROR(1/VLOOKUP($B159,'Justerad allokering'!$B$2:$AG$462,MATCH(O$2,'Justerad allokering'!$B$2:$AF$2,0),FALSE)),VLOOKUP($B159,'Allokerad kvv'!$B$2:$AV$468,MATCH(O$2,'Allokerad kvv'!$B$2:$AV$2,0),FALSE),VLOOKUP($B159,'Justerad allokering'!$B$2:$AG$462,MATCH(O$2,'Justerad allokering'!$B$2:$AF$2,0),FALSE))</f>
        <v>0</v>
      </c>
      <c r="P159" s="28">
        <f>IF(ISERROR(1/VLOOKUP($B159,'Justerad allokering'!$B$2:$AG$462,MATCH(P$2,'Justerad allokering'!$B$2:$AF$2,0),FALSE)),VLOOKUP($B159,'Allokerad kvv'!$B$2:$AV$468,MATCH(P$2,'Allokerad kvv'!$B$2:$AV$2,0),FALSE),VLOOKUP($B159,'Justerad allokering'!$B$2:$AG$462,MATCH(P$2,'Justerad allokering'!$B$2:$AF$2,0),FALSE))</f>
        <v>0</v>
      </c>
      <c r="Q159" s="28">
        <f>IF(ISERROR(1/VLOOKUP($B159,'Justerad allokering'!$B$2:$AG$462,MATCH(Q$2,'Justerad allokering'!$B$2:$AF$2,0),FALSE)),VLOOKUP($B159,'Allokerad kvv'!$B$2:$AV$468,MATCH(Q$2,'Allokerad kvv'!$B$2:$AV$2,0),FALSE),VLOOKUP($B159,'Justerad allokering'!$B$2:$AG$462,MATCH(Q$2,'Justerad allokering'!$B$2:$AF$2,0),FALSE))</f>
        <v>0</v>
      </c>
      <c r="R159" s="28">
        <f>IF(ISERROR(1/VLOOKUP($B159,'Justerad allokering'!$B$2:$AG$462,MATCH(R$2,'Justerad allokering'!$B$2:$AF$2,0),FALSE)),VLOOKUP($B159,'Allokerad kvv'!$B$2:$AV$468,MATCH(R$2,'Allokerad kvv'!$B$2:$AV$2,0),FALSE),VLOOKUP($B159,'Justerad allokering'!$B$2:$AG$462,MATCH(R$2,'Justerad allokering'!$B$2:$AF$2,0),FALSE))</f>
        <v>0</v>
      </c>
      <c r="S159" s="28">
        <f>IF(ISERROR(1/VLOOKUP($B159,'Justerad allokering'!$B$2:$AG$462,MATCH(S$2,'Justerad allokering'!$B$2:$AF$2,0),FALSE)),VLOOKUP($B159,'Allokerad kvv'!$B$2:$AV$468,MATCH(S$2,'Allokerad kvv'!$B$2:$AV$2,0),FALSE),VLOOKUP($B159,'Justerad allokering'!$B$2:$AG$462,MATCH(S$2,'Justerad allokering'!$B$2:$AF$2,0),FALSE))</f>
        <v>0</v>
      </c>
      <c r="T159" s="28">
        <f>IF(ISERROR(1/VLOOKUP($B159,'Justerad allokering'!$B$2:$AG$462,MATCH(T$2,'Justerad allokering'!$B$2:$AF$2,0),FALSE)),VLOOKUP($B159,'Allokerad kvv'!$B$2:$AV$468,MATCH(T$2,'Allokerad kvv'!$B$2:$AV$2,0),FALSE),VLOOKUP($B159,'Justerad allokering'!$B$2:$AG$462,MATCH(T$2,'Justerad allokering'!$B$2:$AF$2,0),FALSE))</f>
        <v>0</v>
      </c>
      <c r="U159" s="28">
        <f>IF(ISERROR(1/VLOOKUP($B159,'Justerad allokering'!$B$2:$AG$462,MATCH(U$2,'Justerad allokering'!$B$2:$AF$2,0),FALSE)),VLOOKUP($B159,'Allokerad kvv'!$B$2:$AV$468,MATCH(U$2,'Allokerad kvv'!$B$2:$AV$2,0),FALSE),VLOOKUP($B159,'Justerad allokering'!$B$2:$AG$462,MATCH(U$2,'Justerad allokering'!$B$2:$AF$2,0),FALSE))</f>
        <v>0</v>
      </c>
      <c r="V159" s="28">
        <f>IF(ISERROR(1/VLOOKUP($B159,'Justerad allokering'!$B$2:$AG$462,MATCH(V$2,'Justerad allokering'!$B$2:$AF$2,0),FALSE)),VLOOKUP($B159,'Allokerad kvv'!$B$2:$AV$468,MATCH(V$2,'Allokerad kvv'!$B$2:$AV$2,0),FALSE),VLOOKUP($B159,'Justerad allokering'!$B$2:$AG$462,MATCH(V$2,'Justerad allokering'!$B$2:$AF$2,0),FALSE))</f>
        <v>0</v>
      </c>
      <c r="W159" s="28">
        <f>IF(ISERROR(1/VLOOKUP($B159,'Justerad allokering'!$B$2:$AG$462,MATCH(W$2,'Justerad allokering'!$B$2:$AF$2,0),FALSE)),VLOOKUP($B159,'Allokerad kvv'!$B$2:$AV$468,MATCH(W$2,'Allokerad kvv'!$B$2:$AV$2,0),FALSE),VLOOKUP($B159,'Justerad allokering'!$B$2:$AG$462,MATCH(W$2,'Justerad allokering'!$B$2:$AF$2,0),FALSE))</f>
        <v>0</v>
      </c>
      <c r="X159" s="28">
        <f>IF(ISERROR(1/VLOOKUP($B159,'Justerad allokering'!$B$2:$AG$462,MATCH(X$2,'Justerad allokering'!$B$2:$AF$2,0),FALSE)),VLOOKUP($B159,'Allokerad kvv'!$B$2:$AV$468,MATCH(X$2,'Allokerad kvv'!$B$2:$AV$2,0),FALSE),VLOOKUP($B159,'Justerad allokering'!$B$2:$AG$462,MATCH(X$2,'Justerad allokering'!$B$2:$AF$2,0),FALSE))</f>
        <v>0</v>
      </c>
      <c r="Y159" s="28">
        <f>IF(ISERROR(1/VLOOKUP($B159,'Justerad allokering'!$B$2:$AG$462,MATCH(Y$2,'Justerad allokering'!$B$2:$AF$2,0),FALSE)),VLOOKUP($B159,'Allokerad kvv'!$B$2:$AV$468,MATCH(Y$2,'Allokerad kvv'!$B$2:$AV$2,0),FALSE),VLOOKUP($B159,'Justerad allokering'!$B$2:$AG$462,MATCH(Y$2,'Justerad allokering'!$B$2:$AF$2,0),FALSE))</f>
        <v>0</v>
      </c>
      <c r="Z159" s="28">
        <f>IF(ISERROR(1/VLOOKUP($B159,'Justerad allokering'!$B$2:$AG$462,MATCH(Z$2,'Justerad allokering'!$B$2:$AF$2,0),FALSE)),VLOOKUP($B159,'Allokerad kvv'!$B$2:$AV$468,MATCH(Z$2,'Allokerad kvv'!$B$2:$AV$2,0),FALSE),VLOOKUP($B159,'Justerad allokering'!$B$2:$AG$462,MATCH(Z$2,'Justerad allokering'!$B$2:$AF$2,0),FALSE))</f>
        <v>0</v>
      </c>
      <c r="AA159" s="28"/>
      <c r="AB159" s="28"/>
      <c r="AE159">
        <f t="shared" si="6"/>
        <v>0</v>
      </c>
      <c r="AG159">
        <f t="shared" si="7"/>
        <v>0</v>
      </c>
      <c r="AH159">
        <f t="shared" si="8"/>
        <v>0</v>
      </c>
      <c r="AI159" s="55" t="str">
        <f>IF(AH159=0,"",AH159/VLOOKUP(B159,Kraftvärmeprod!$B$1:$BC$480,MATCH("Summa tillförd energi exklusive rökgaskondensering",Kraftvärmeprod!$B$1:$BC$1,0),FALSE))</f>
        <v/>
      </c>
    </row>
    <row r="160" spans="1:35" x14ac:dyDescent="0.25">
      <c r="A160" s="28" t="s">
        <v>201</v>
      </c>
      <c r="B160" s="28" t="s">
        <v>204</v>
      </c>
      <c r="C160" s="28">
        <f>IF(ISERROR(1/VLOOKUP($B160,'Justerad allokering'!$B$2:$AG$462,MATCH(C$2,'Justerad allokering'!$B$2:$AF$2,0),FALSE)),VLOOKUP($B160,'Allokerad kvv'!$B$2:$AV$468,MATCH(C$2,'Allokerad kvv'!$B$2:$AV$2,0),FALSE),VLOOKUP($B160,'Justerad allokering'!$B$2:$AG$462,MATCH(C$2,'Justerad allokering'!$B$2:$AF$2,0),FALSE))</f>
        <v>0</v>
      </c>
      <c r="D160" s="28">
        <f>IF(ISERROR(1/VLOOKUP($B160,'Justerad allokering'!$B$2:$AG$462,MATCH(D$2,'Justerad allokering'!$B$2:$AF$2,0),FALSE)),VLOOKUP($B160,'Allokerad kvv'!$B$2:$AV$468,MATCH(D$2,'Allokerad kvv'!$B$2:$AV$2,0),FALSE),VLOOKUP($B160,'Justerad allokering'!$B$2:$AG$462,MATCH(D$2,'Justerad allokering'!$B$2:$AF$2,0),FALSE))</f>
        <v>0</v>
      </c>
      <c r="E160" s="28">
        <f>IF(ISERROR(1/VLOOKUP($B160,'Justerad allokering'!$B$2:$AG$462,MATCH(E$2,'Justerad allokering'!$B$2:$AF$2,0),FALSE)),VLOOKUP($B160,'Allokerad kvv'!$B$2:$AV$468,MATCH(E$2,'Allokerad kvv'!$B$2:$AV$2,0),FALSE),VLOOKUP($B160,'Justerad allokering'!$B$2:$AG$462,MATCH(E$2,'Justerad allokering'!$B$2:$AF$2,0),FALSE))</f>
        <v>0</v>
      </c>
      <c r="F160" s="28">
        <f>IF(ISERROR(1/VLOOKUP($B160,'Justerad allokering'!$B$2:$AG$462,MATCH(F$2,'Justerad allokering'!$B$2:$AF$2,0),FALSE)),VLOOKUP($B160,'Allokerad kvv'!$B$2:$AV$468,MATCH(F$2,'Allokerad kvv'!$B$2:$AV$2,0),FALSE),VLOOKUP($B160,'Justerad allokering'!$B$2:$AG$462,MATCH(F$2,'Justerad allokering'!$B$2:$AF$2,0),FALSE))</f>
        <v>0</v>
      </c>
      <c r="G160" s="28">
        <f>IF(ISERROR(1/VLOOKUP($B160,'Justerad allokering'!$B$2:$AG$462,MATCH(G$2,'Justerad allokering'!$B$2:$AF$2,0),FALSE)),VLOOKUP($B160,'Allokerad kvv'!$B$2:$AV$468,MATCH(G$2,'Allokerad kvv'!$B$2:$AV$2,0),FALSE),VLOOKUP($B160,'Justerad allokering'!$B$2:$AG$462,MATCH(G$2,'Justerad allokering'!$B$2:$AF$2,0),FALSE))</f>
        <v>0</v>
      </c>
      <c r="H160" s="28">
        <f>IF(ISERROR(1/VLOOKUP($B160,'Justerad allokering'!$B$2:$AG$462,MATCH(H$2,'Justerad allokering'!$B$2:$AF$2,0),FALSE)),VLOOKUP($B160,'Allokerad kvv'!$B$2:$AV$468,MATCH(H$2,'Allokerad kvv'!$B$2:$AV$2,0),FALSE),VLOOKUP($B160,'Justerad allokering'!$B$2:$AG$462,MATCH(H$2,'Justerad allokering'!$B$2:$AF$2,0),FALSE))</f>
        <v>0</v>
      </c>
      <c r="I160" s="28">
        <f>IF(ISERROR(1/VLOOKUP($B160,'Justerad allokering'!$B$2:$AG$462,MATCH(I$2,'Justerad allokering'!$B$2:$AF$2,0),FALSE)),VLOOKUP($B160,'Allokerad kvv'!$B$2:$AV$468,MATCH(I$2,'Allokerad kvv'!$B$2:$AV$2,0),FALSE),VLOOKUP($B160,'Justerad allokering'!$B$2:$AG$462,MATCH(I$2,'Justerad allokering'!$B$2:$AF$2,0),FALSE))</f>
        <v>0</v>
      </c>
      <c r="J160" s="28">
        <f>IF(ISERROR(1/VLOOKUP($B160,'Justerad allokering'!$B$2:$AG$462,MATCH(J$2,'Justerad allokering'!$B$2:$AF$2,0),FALSE)),VLOOKUP($B160,'Allokerad kvv'!$B$2:$AV$468,MATCH(J$2,'Allokerad kvv'!$B$2:$AV$2,0),FALSE),VLOOKUP($B160,'Justerad allokering'!$B$2:$AG$462,MATCH(J$2,'Justerad allokering'!$B$2:$AF$2,0),FALSE))</f>
        <v>0</v>
      </c>
      <c r="K160" s="28">
        <f>IF(ISERROR(1/VLOOKUP($B160,'Justerad allokering'!$B$2:$AG$462,MATCH(K$2,'Justerad allokering'!$B$2:$AF$2,0),FALSE)),VLOOKUP($B160,'Allokerad kvv'!$B$2:$AV$468,MATCH(K$2,'Allokerad kvv'!$B$2:$AV$2,0),FALSE),VLOOKUP($B160,'Justerad allokering'!$B$2:$AG$462,MATCH(K$2,'Justerad allokering'!$B$2:$AF$2,0),FALSE))</f>
        <v>0</v>
      </c>
      <c r="L160" s="28">
        <f>IF(ISERROR(1/VLOOKUP($B160,'Justerad allokering'!$B$2:$AG$462,MATCH(L$2,'Justerad allokering'!$B$2:$AF$2,0),FALSE)),VLOOKUP($B160,'Allokerad kvv'!$B$2:$AV$468,MATCH(L$2,'Allokerad kvv'!$B$2:$AV$2,0),FALSE),VLOOKUP($B160,'Justerad allokering'!$B$2:$AG$462,MATCH(L$2,'Justerad allokering'!$B$2:$AF$2,0),FALSE))</f>
        <v>0</v>
      </c>
      <c r="M160" s="28">
        <f>IF(ISERROR(1/VLOOKUP($B160,'Justerad allokering'!$B$2:$AG$462,MATCH(M$2,'Justerad allokering'!$B$2:$AF$2,0),FALSE)),VLOOKUP($B160,'Allokerad kvv'!$B$2:$AV$468,MATCH(M$2,'Allokerad kvv'!$B$2:$AV$2,0),FALSE),VLOOKUP($B160,'Justerad allokering'!$B$2:$AG$462,MATCH(M$2,'Justerad allokering'!$B$2:$AF$2,0),FALSE))</f>
        <v>0</v>
      </c>
      <c r="N160" s="28">
        <f>IF(ISERROR(1/VLOOKUP($B160,'Justerad allokering'!$B$2:$AG$462,MATCH(N$2,'Justerad allokering'!$B$2:$AF$2,0),FALSE)),VLOOKUP($B160,'Allokerad kvv'!$B$2:$AV$468,MATCH(N$2,'Allokerad kvv'!$B$2:$AV$2,0),FALSE),VLOOKUP($B160,'Justerad allokering'!$B$2:$AG$462,MATCH(N$2,'Justerad allokering'!$B$2:$AF$2,0),FALSE))</f>
        <v>0</v>
      </c>
      <c r="O160" s="28">
        <f>IF(ISERROR(1/VLOOKUP($B160,'Justerad allokering'!$B$2:$AG$462,MATCH(O$2,'Justerad allokering'!$B$2:$AF$2,0),FALSE)),VLOOKUP($B160,'Allokerad kvv'!$B$2:$AV$468,MATCH(O$2,'Allokerad kvv'!$B$2:$AV$2,0),FALSE),VLOOKUP($B160,'Justerad allokering'!$B$2:$AG$462,MATCH(O$2,'Justerad allokering'!$B$2:$AF$2,0),FALSE))</f>
        <v>0</v>
      </c>
      <c r="P160" s="28">
        <f>IF(ISERROR(1/VLOOKUP($B160,'Justerad allokering'!$B$2:$AG$462,MATCH(P$2,'Justerad allokering'!$B$2:$AF$2,0),FALSE)),VLOOKUP($B160,'Allokerad kvv'!$B$2:$AV$468,MATCH(P$2,'Allokerad kvv'!$B$2:$AV$2,0),FALSE),VLOOKUP($B160,'Justerad allokering'!$B$2:$AG$462,MATCH(P$2,'Justerad allokering'!$B$2:$AF$2,0),FALSE))</f>
        <v>0</v>
      </c>
      <c r="Q160" s="28">
        <f>IF(ISERROR(1/VLOOKUP($B160,'Justerad allokering'!$B$2:$AG$462,MATCH(Q$2,'Justerad allokering'!$B$2:$AF$2,0),FALSE)),VLOOKUP($B160,'Allokerad kvv'!$B$2:$AV$468,MATCH(Q$2,'Allokerad kvv'!$B$2:$AV$2,0),FALSE),VLOOKUP($B160,'Justerad allokering'!$B$2:$AG$462,MATCH(Q$2,'Justerad allokering'!$B$2:$AF$2,0),FALSE))</f>
        <v>0</v>
      </c>
      <c r="R160" s="28">
        <f>IF(ISERROR(1/VLOOKUP($B160,'Justerad allokering'!$B$2:$AG$462,MATCH(R$2,'Justerad allokering'!$B$2:$AF$2,0),FALSE)),VLOOKUP($B160,'Allokerad kvv'!$B$2:$AV$468,MATCH(R$2,'Allokerad kvv'!$B$2:$AV$2,0),FALSE),VLOOKUP($B160,'Justerad allokering'!$B$2:$AG$462,MATCH(R$2,'Justerad allokering'!$B$2:$AF$2,0),FALSE))</f>
        <v>0</v>
      </c>
      <c r="S160" s="28">
        <f>IF(ISERROR(1/VLOOKUP($B160,'Justerad allokering'!$B$2:$AG$462,MATCH(S$2,'Justerad allokering'!$B$2:$AF$2,0),FALSE)),VLOOKUP($B160,'Allokerad kvv'!$B$2:$AV$468,MATCH(S$2,'Allokerad kvv'!$B$2:$AV$2,0),FALSE),VLOOKUP($B160,'Justerad allokering'!$B$2:$AG$462,MATCH(S$2,'Justerad allokering'!$B$2:$AF$2,0),FALSE))</f>
        <v>0</v>
      </c>
      <c r="T160" s="28">
        <f>IF(ISERROR(1/VLOOKUP($B160,'Justerad allokering'!$B$2:$AG$462,MATCH(T$2,'Justerad allokering'!$B$2:$AF$2,0),FALSE)),VLOOKUP($B160,'Allokerad kvv'!$B$2:$AV$468,MATCH(T$2,'Allokerad kvv'!$B$2:$AV$2,0),FALSE),VLOOKUP($B160,'Justerad allokering'!$B$2:$AG$462,MATCH(T$2,'Justerad allokering'!$B$2:$AF$2,0),FALSE))</f>
        <v>0</v>
      </c>
      <c r="U160" s="28">
        <f>IF(ISERROR(1/VLOOKUP($B160,'Justerad allokering'!$B$2:$AG$462,MATCH(U$2,'Justerad allokering'!$B$2:$AF$2,0),FALSE)),VLOOKUP($B160,'Allokerad kvv'!$B$2:$AV$468,MATCH(U$2,'Allokerad kvv'!$B$2:$AV$2,0),FALSE),VLOOKUP($B160,'Justerad allokering'!$B$2:$AG$462,MATCH(U$2,'Justerad allokering'!$B$2:$AF$2,0),FALSE))</f>
        <v>0</v>
      </c>
      <c r="V160" s="28">
        <f>IF(ISERROR(1/VLOOKUP($B160,'Justerad allokering'!$B$2:$AG$462,MATCH(V$2,'Justerad allokering'!$B$2:$AF$2,0),FALSE)),VLOOKUP($B160,'Allokerad kvv'!$B$2:$AV$468,MATCH(V$2,'Allokerad kvv'!$B$2:$AV$2,0),FALSE),VLOOKUP($B160,'Justerad allokering'!$B$2:$AG$462,MATCH(V$2,'Justerad allokering'!$B$2:$AF$2,0),FALSE))</f>
        <v>0</v>
      </c>
      <c r="W160" s="28">
        <f>IF(ISERROR(1/VLOOKUP($B160,'Justerad allokering'!$B$2:$AG$462,MATCH(W$2,'Justerad allokering'!$B$2:$AF$2,0),FALSE)),VLOOKUP($B160,'Allokerad kvv'!$B$2:$AV$468,MATCH(W$2,'Allokerad kvv'!$B$2:$AV$2,0),FALSE),VLOOKUP($B160,'Justerad allokering'!$B$2:$AG$462,MATCH(W$2,'Justerad allokering'!$B$2:$AF$2,0),FALSE))</f>
        <v>0</v>
      </c>
      <c r="X160" s="28">
        <f>IF(ISERROR(1/VLOOKUP($B160,'Justerad allokering'!$B$2:$AG$462,MATCH(X$2,'Justerad allokering'!$B$2:$AF$2,0),FALSE)),VLOOKUP($B160,'Allokerad kvv'!$B$2:$AV$468,MATCH(X$2,'Allokerad kvv'!$B$2:$AV$2,0),FALSE),VLOOKUP($B160,'Justerad allokering'!$B$2:$AG$462,MATCH(X$2,'Justerad allokering'!$B$2:$AF$2,0),FALSE))</f>
        <v>0</v>
      </c>
      <c r="Y160" s="28">
        <f>IF(ISERROR(1/VLOOKUP($B160,'Justerad allokering'!$B$2:$AG$462,MATCH(Y$2,'Justerad allokering'!$B$2:$AF$2,0),FALSE)),VLOOKUP($B160,'Allokerad kvv'!$B$2:$AV$468,MATCH(Y$2,'Allokerad kvv'!$B$2:$AV$2,0),FALSE),VLOOKUP($B160,'Justerad allokering'!$B$2:$AG$462,MATCH(Y$2,'Justerad allokering'!$B$2:$AF$2,0),FALSE))</f>
        <v>0</v>
      </c>
      <c r="Z160" s="28">
        <f>IF(ISERROR(1/VLOOKUP($B160,'Justerad allokering'!$B$2:$AG$462,MATCH(Z$2,'Justerad allokering'!$B$2:$AF$2,0),FALSE)),VLOOKUP($B160,'Allokerad kvv'!$B$2:$AV$468,MATCH(Z$2,'Allokerad kvv'!$B$2:$AV$2,0),FALSE),VLOOKUP($B160,'Justerad allokering'!$B$2:$AG$462,MATCH(Z$2,'Justerad allokering'!$B$2:$AF$2,0),FALSE))</f>
        <v>0</v>
      </c>
      <c r="AA160" s="28"/>
      <c r="AB160" s="28"/>
      <c r="AE160">
        <f t="shared" si="6"/>
        <v>0</v>
      </c>
      <c r="AG160">
        <f t="shared" si="7"/>
        <v>0</v>
      </c>
      <c r="AH160">
        <f t="shared" si="8"/>
        <v>0</v>
      </c>
      <c r="AI160" s="55" t="str">
        <f>IF(AH160=0,"",AH160/VLOOKUP(B160,Kraftvärmeprod!$B$1:$BC$480,MATCH("Summa tillförd energi exklusive rökgaskondensering",Kraftvärmeprod!$B$1:$BC$1,0),FALSE))</f>
        <v/>
      </c>
    </row>
    <row r="161" spans="1:35" x14ac:dyDescent="0.25">
      <c r="A161" s="28" t="s">
        <v>201</v>
      </c>
      <c r="B161" s="28" t="s">
        <v>205</v>
      </c>
      <c r="C161" s="28">
        <f>IF(ISERROR(1/VLOOKUP($B161,'Justerad allokering'!$B$2:$AG$462,MATCH(C$2,'Justerad allokering'!$B$2:$AF$2,0),FALSE)),VLOOKUP($B161,'Allokerad kvv'!$B$2:$AV$468,MATCH(C$2,'Allokerad kvv'!$B$2:$AV$2,0),FALSE),VLOOKUP($B161,'Justerad allokering'!$B$2:$AG$462,MATCH(C$2,'Justerad allokering'!$B$2:$AF$2,0),FALSE))</f>
        <v>0</v>
      </c>
      <c r="D161" s="28">
        <f>IF(ISERROR(1/VLOOKUP($B161,'Justerad allokering'!$B$2:$AG$462,MATCH(D$2,'Justerad allokering'!$B$2:$AF$2,0),FALSE)),VLOOKUP($B161,'Allokerad kvv'!$B$2:$AV$468,MATCH(D$2,'Allokerad kvv'!$B$2:$AV$2,0),FALSE),VLOOKUP($B161,'Justerad allokering'!$B$2:$AG$462,MATCH(D$2,'Justerad allokering'!$B$2:$AF$2,0),FALSE))</f>
        <v>0</v>
      </c>
      <c r="E161" s="28">
        <f>IF(ISERROR(1/VLOOKUP($B161,'Justerad allokering'!$B$2:$AG$462,MATCH(E$2,'Justerad allokering'!$B$2:$AF$2,0),FALSE)),VLOOKUP($B161,'Allokerad kvv'!$B$2:$AV$468,MATCH(E$2,'Allokerad kvv'!$B$2:$AV$2,0),FALSE),VLOOKUP($B161,'Justerad allokering'!$B$2:$AG$462,MATCH(E$2,'Justerad allokering'!$B$2:$AF$2,0),FALSE))</f>
        <v>0</v>
      </c>
      <c r="F161" s="28">
        <f>IF(ISERROR(1/VLOOKUP($B161,'Justerad allokering'!$B$2:$AG$462,MATCH(F$2,'Justerad allokering'!$B$2:$AF$2,0),FALSE)),VLOOKUP($B161,'Allokerad kvv'!$B$2:$AV$468,MATCH(F$2,'Allokerad kvv'!$B$2:$AV$2,0),FALSE),VLOOKUP($B161,'Justerad allokering'!$B$2:$AG$462,MATCH(F$2,'Justerad allokering'!$B$2:$AF$2,0),FALSE))</f>
        <v>0</v>
      </c>
      <c r="G161" s="28">
        <f>IF(ISERROR(1/VLOOKUP($B161,'Justerad allokering'!$B$2:$AG$462,MATCH(G$2,'Justerad allokering'!$B$2:$AF$2,0),FALSE)),VLOOKUP($B161,'Allokerad kvv'!$B$2:$AV$468,MATCH(G$2,'Allokerad kvv'!$B$2:$AV$2,0),FALSE),VLOOKUP($B161,'Justerad allokering'!$B$2:$AG$462,MATCH(G$2,'Justerad allokering'!$B$2:$AF$2,0),FALSE))</f>
        <v>0</v>
      </c>
      <c r="H161" s="28">
        <f>IF(ISERROR(1/VLOOKUP($B161,'Justerad allokering'!$B$2:$AG$462,MATCH(H$2,'Justerad allokering'!$B$2:$AF$2,0),FALSE)),VLOOKUP($B161,'Allokerad kvv'!$B$2:$AV$468,MATCH(H$2,'Allokerad kvv'!$B$2:$AV$2,0),FALSE),VLOOKUP($B161,'Justerad allokering'!$B$2:$AG$462,MATCH(H$2,'Justerad allokering'!$B$2:$AF$2,0),FALSE))</f>
        <v>0</v>
      </c>
      <c r="I161" s="28">
        <f>IF(ISERROR(1/VLOOKUP($B161,'Justerad allokering'!$B$2:$AG$462,MATCH(I$2,'Justerad allokering'!$B$2:$AF$2,0),FALSE)),VLOOKUP($B161,'Allokerad kvv'!$B$2:$AV$468,MATCH(I$2,'Allokerad kvv'!$B$2:$AV$2,0),FALSE),VLOOKUP($B161,'Justerad allokering'!$B$2:$AG$462,MATCH(I$2,'Justerad allokering'!$B$2:$AF$2,0),FALSE))</f>
        <v>0</v>
      </c>
      <c r="J161" s="28">
        <f>IF(ISERROR(1/VLOOKUP($B161,'Justerad allokering'!$B$2:$AG$462,MATCH(J$2,'Justerad allokering'!$B$2:$AF$2,0),FALSE)),VLOOKUP($B161,'Allokerad kvv'!$B$2:$AV$468,MATCH(J$2,'Allokerad kvv'!$B$2:$AV$2,0),FALSE),VLOOKUP($B161,'Justerad allokering'!$B$2:$AG$462,MATCH(J$2,'Justerad allokering'!$B$2:$AF$2,0),FALSE))</f>
        <v>0</v>
      </c>
      <c r="K161" s="28">
        <f>IF(ISERROR(1/VLOOKUP($B161,'Justerad allokering'!$B$2:$AG$462,MATCH(K$2,'Justerad allokering'!$B$2:$AF$2,0),FALSE)),VLOOKUP($B161,'Allokerad kvv'!$B$2:$AV$468,MATCH(K$2,'Allokerad kvv'!$B$2:$AV$2,0),FALSE),VLOOKUP($B161,'Justerad allokering'!$B$2:$AG$462,MATCH(K$2,'Justerad allokering'!$B$2:$AF$2,0),FALSE))</f>
        <v>0</v>
      </c>
      <c r="L161" s="28">
        <f>IF(ISERROR(1/VLOOKUP($B161,'Justerad allokering'!$B$2:$AG$462,MATCH(L$2,'Justerad allokering'!$B$2:$AF$2,0),FALSE)),VLOOKUP($B161,'Allokerad kvv'!$B$2:$AV$468,MATCH(L$2,'Allokerad kvv'!$B$2:$AV$2,0),FALSE),VLOOKUP($B161,'Justerad allokering'!$B$2:$AG$462,MATCH(L$2,'Justerad allokering'!$B$2:$AF$2,0),FALSE))</f>
        <v>0</v>
      </c>
      <c r="M161" s="28">
        <f>IF(ISERROR(1/VLOOKUP($B161,'Justerad allokering'!$B$2:$AG$462,MATCH(M$2,'Justerad allokering'!$B$2:$AF$2,0),FALSE)),VLOOKUP($B161,'Allokerad kvv'!$B$2:$AV$468,MATCH(M$2,'Allokerad kvv'!$B$2:$AV$2,0),FALSE),VLOOKUP($B161,'Justerad allokering'!$B$2:$AG$462,MATCH(M$2,'Justerad allokering'!$B$2:$AF$2,0),FALSE))</f>
        <v>0</v>
      </c>
      <c r="N161" s="28">
        <f>IF(ISERROR(1/VLOOKUP($B161,'Justerad allokering'!$B$2:$AG$462,MATCH(N$2,'Justerad allokering'!$B$2:$AF$2,0),FALSE)),VLOOKUP($B161,'Allokerad kvv'!$B$2:$AV$468,MATCH(N$2,'Allokerad kvv'!$B$2:$AV$2,0),FALSE),VLOOKUP($B161,'Justerad allokering'!$B$2:$AG$462,MATCH(N$2,'Justerad allokering'!$B$2:$AF$2,0),FALSE))</f>
        <v>0</v>
      </c>
      <c r="O161" s="28">
        <f>IF(ISERROR(1/VLOOKUP($B161,'Justerad allokering'!$B$2:$AG$462,MATCH(O$2,'Justerad allokering'!$B$2:$AF$2,0),FALSE)),VLOOKUP($B161,'Allokerad kvv'!$B$2:$AV$468,MATCH(O$2,'Allokerad kvv'!$B$2:$AV$2,0),FALSE),VLOOKUP($B161,'Justerad allokering'!$B$2:$AG$462,MATCH(O$2,'Justerad allokering'!$B$2:$AF$2,0),FALSE))</f>
        <v>0</v>
      </c>
      <c r="P161" s="28">
        <f>IF(ISERROR(1/VLOOKUP($B161,'Justerad allokering'!$B$2:$AG$462,MATCH(P$2,'Justerad allokering'!$B$2:$AF$2,0),FALSE)),VLOOKUP($B161,'Allokerad kvv'!$B$2:$AV$468,MATCH(P$2,'Allokerad kvv'!$B$2:$AV$2,0),FALSE),VLOOKUP($B161,'Justerad allokering'!$B$2:$AG$462,MATCH(P$2,'Justerad allokering'!$B$2:$AF$2,0),FALSE))</f>
        <v>0</v>
      </c>
      <c r="Q161" s="28">
        <f>IF(ISERROR(1/VLOOKUP($B161,'Justerad allokering'!$B$2:$AG$462,MATCH(Q$2,'Justerad allokering'!$B$2:$AF$2,0),FALSE)),VLOOKUP($B161,'Allokerad kvv'!$B$2:$AV$468,MATCH(Q$2,'Allokerad kvv'!$B$2:$AV$2,0),FALSE),VLOOKUP($B161,'Justerad allokering'!$B$2:$AG$462,MATCH(Q$2,'Justerad allokering'!$B$2:$AF$2,0),FALSE))</f>
        <v>0</v>
      </c>
      <c r="R161" s="28">
        <f>IF(ISERROR(1/VLOOKUP($B161,'Justerad allokering'!$B$2:$AG$462,MATCH(R$2,'Justerad allokering'!$B$2:$AF$2,0),FALSE)),VLOOKUP($B161,'Allokerad kvv'!$B$2:$AV$468,MATCH(R$2,'Allokerad kvv'!$B$2:$AV$2,0),FALSE),VLOOKUP($B161,'Justerad allokering'!$B$2:$AG$462,MATCH(R$2,'Justerad allokering'!$B$2:$AF$2,0),FALSE))</f>
        <v>0</v>
      </c>
      <c r="S161" s="28">
        <f>IF(ISERROR(1/VLOOKUP($B161,'Justerad allokering'!$B$2:$AG$462,MATCH(S$2,'Justerad allokering'!$B$2:$AF$2,0),FALSE)),VLOOKUP($B161,'Allokerad kvv'!$B$2:$AV$468,MATCH(S$2,'Allokerad kvv'!$B$2:$AV$2,0),FALSE),VLOOKUP($B161,'Justerad allokering'!$B$2:$AG$462,MATCH(S$2,'Justerad allokering'!$B$2:$AF$2,0),FALSE))</f>
        <v>0</v>
      </c>
      <c r="T161" s="28">
        <f>IF(ISERROR(1/VLOOKUP($B161,'Justerad allokering'!$B$2:$AG$462,MATCH(T$2,'Justerad allokering'!$B$2:$AF$2,0),FALSE)),VLOOKUP($B161,'Allokerad kvv'!$B$2:$AV$468,MATCH(T$2,'Allokerad kvv'!$B$2:$AV$2,0),FALSE),VLOOKUP($B161,'Justerad allokering'!$B$2:$AG$462,MATCH(T$2,'Justerad allokering'!$B$2:$AF$2,0),FALSE))</f>
        <v>0</v>
      </c>
      <c r="U161" s="28">
        <f>IF(ISERROR(1/VLOOKUP($B161,'Justerad allokering'!$B$2:$AG$462,MATCH(U$2,'Justerad allokering'!$B$2:$AF$2,0),FALSE)),VLOOKUP($B161,'Allokerad kvv'!$B$2:$AV$468,MATCH(U$2,'Allokerad kvv'!$B$2:$AV$2,0),FALSE),VLOOKUP($B161,'Justerad allokering'!$B$2:$AG$462,MATCH(U$2,'Justerad allokering'!$B$2:$AF$2,0),FALSE))</f>
        <v>0</v>
      </c>
      <c r="V161" s="28">
        <f>IF(ISERROR(1/VLOOKUP($B161,'Justerad allokering'!$B$2:$AG$462,MATCH(V$2,'Justerad allokering'!$B$2:$AF$2,0),FALSE)),VLOOKUP($B161,'Allokerad kvv'!$B$2:$AV$468,MATCH(V$2,'Allokerad kvv'!$B$2:$AV$2,0),FALSE),VLOOKUP($B161,'Justerad allokering'!$B$2:$AG$462,MATCH(V$2,'Justerad allokering'!$B$2:$AF$2,0),FALSE))</f>
        <v>0</v>
      </c>
      <c r="W161" s="28">
        <f>IF(ISERROR(1/VLOOKUP($B161,'Justerad allokering'!$B$2:$AG$462,MATCH(W$2,'Justerad allokering'!$B$2:$AF$2,0),FALSE)),VLOOKUP($B161,'Allokerad kvv'!$B$2:$AV$468,MATCH(W$2,'Allokerad kvv'!$B$2:$AV$2,0),FALSE),VLOOKUP($B161,'Justerad allokering'!$B$2:$AG$462,MATCH(W$2,'Justerad allokering'!$B$2:$AF$2,0),FALSE))</f>
        <v>0</v>
      </c>
      <c r="X161" s="28">
        <f>IF(ISERROR(1/VLOOKUP($B161,'Justerad allokering'!$B$2:$AG$462,MATCH(X$2,'Justerad allokering'!$B$2:$AF$2,0),FALSE)),VLOOKUP($B161,'Allokerad kvv'!$B$2:$AV$468,MATCH(X$2,'Allokerad kvv'!$B$2:$AV$2,0),FALSE),VLOOKUP($B161,'Justerad allokering'!$B$2:$AG$462,MATCH(X$2,'Justerad allokering'!$B$2:$AF$2,0),FALSE))</f>
        <v>0</v>
      </c>
      <c r="Y161" s="28">
        <f>IF(ISERROR(1/VLOOKUP($B161,'Justerad allokering'!$B$2:$AG$462,MATCH(Y$2,'Justerad allokering'!$B$2:$AF$2,0),FALSE)),VLOOKUP($B161,'Allokerad kvv'!$B$2:$AV$468,MATCH(Y$2,'Allokerad kvv'!$B$2:$AV$2,0),FALSE),VLOOKUP($B161,'Justerad allokering'!$B$2:$AG$462,MATCH(Y$2,'Justerad allokering'!$B$2:$AF$2,0),FALSE))</f>
        <v>0</v>
      </c>
      <c r="Z161" s="28">
        <f>IF(ISERROR(1/VLOOKUP($B161,'Justerad allokering'!$B$2:$AG$462,MATCH(Z$2,'Justerad allokering'!$B$2:$AF$2,0),FALSE)),VLOOKUP($B161,'Allokerad kvv'!$B$2:$AV$468,MATCH(Z$2,'Allokerad kvv'!$B$2:$AV$2,0),FALSE),VLOOKUP($B161,'Justerad allokering'!$B$2:$AG$462,MATCH(Z$2,'Justerad allokering'!$B$2:$AF$2,0),FALSE))</f>
        <v>0</v>
      </c>
      <c r="AA161" s="28"/>
      <c r="AB161" s="28"/>
      <c r="AE161">
        <f t="shared" si="6"/>
        <v>0</v>
      </c>
      <c r="AG161">
        <f t="shared" si="7"/>
        <v>0</v>
      </c>
      <c r="AH161">
        <f t="shared" si="8"/>
        <v>0</v>
      </c>
      <c r="AI161" s="55" t="str">
        <f>IF(AH161=0,"",AH161/VLOOKUP(B161,Kraftvärmeprod!$B$1:$BC$480,MATCH("Summa tillförd energi exklusive rökgaskondensering",Kraftvärmeprod!$B$1:$BC$1,0),FALSE))</f>
        <v/>
      </c>
    </row>
    <row r="162" spans="1:35" x14ac:dyDescent="0.25">
      <c r="A162" s="28" t="s">
        <v>206</v>
      </c>
      <c r="B162" s="28" t="s">
        <v>207</v>
      </c>
      <c r="C162" s="28">
        <f>IF(ISERROR(1/VLOOKUP($B162,'Justerad allokering'!$B$2:$AG$462,MATCH(C$2,'Justerad allokering'!$B$2:$AF$2,0),FALSE)),VLOOKUP($B162,'Allokerad kvv'!$B$2:$AV$468,MATCH(C$2,'Allokerad kvv'!$B$2:$AV$2,0),FALSE),VLOOKUP($B162,'Justerad allokering'!$B$2:$AG$462,MATCH(C$2,'Justerad allokering'!$B$2:$AF$2,0),FALSE))</f>
        <v>0</v>
      </c>
      <c r="D162" s="28">
        <f>IF(ISERROR(1/VLOOKUP($B162,'Justerad allokering'!$B$2:$AG$462,MATCH(D$2,'Justerad allokering'!$B$2:$AF$2,0),FALSE)),VLOOKUP($B162,'Allokerad kvv'!$B$2:$AV$468,MATCH(D$2,'Allokerad kvv'!$B$2:$AV$2,0),FALSE),VLOOKUP($B162,'Justerad allokering'!$B$2:$AG$462,MATCH(D$2,'Justerad allokering'!$B$2:$AF$2,0),FALSE))</f>
        <v>0</v>
      </c>
      <c r="E162" s="28">
        <f>IF(ISERROR(1/VLOOKUP($B162,'Justerad allokering'!$B$2:$AG$462,MATCH(E$2,'Justerad allokering'!$B$2:$AF$2,0),FALSE)),VLOOKUP($B162,'Allokerad kvv'!$B$2:$AV$468,MATCH(E$2,'Allokerad kvv'!$B$2:$AV$2,0),FALSE),VLOOKUP($B162,'Justerad allokering'!$B$2:$AG$462,MATCH(E$2,'Justerad allokering'!$B$2:$AF$2,0),FALSE))</f>
        <v>0</v>
      </c>
      <c r="F162" s="28">
        <f>IF(ISERROR(1/VLOOKUP($B162,'Justerad allokering'!$B$2:$AG$462,MATCH(F$2,'Justerad allokering'!$B$2:$AF$2,0),FALSE)),VLOOKUP($B162,'Allokerad kvv'!$B$2:$AV$468,MATCH(F$2,'Allokerad kvv'!$B$2:$AV$2,0),FALSE),VLOOKUP($B162,'Justerad allokering'!$B$2:$AG$462,MATCH(F$2,'Justerad allokering'!$B$2:$AF$2,0),FALSE))</f>
        <v>0</v>
      </c>
      <c r="G162" s="28">
        <f>IF(ISERROR(1/VLOOKUP($B162,'Justerad allokering'!$B$2:$AG$462,MATCH(G$2,'Justerad allokering'!$B$2:$AF$2,0),FALSE)),VLOOKUP($B162,'Allokerad kvv'!$B$2:$AV$468,MATCH(G$2,'Allokerad kvv'!$B$2:$AV$2,0),FALSE),VLOOKUP($B162,'Justerad allokering'!$B$2:$AG$462,MATCH(G$2,'Justerad allokering'!$B$2:$AF$2,0),FALSE))</f>
        <v>0</v>
      </c>
      <c r="H162" s="28">
        <f>IF(ISERROR(1/VLOOKUP($B162,'Justerad allokering'!$B$2:$AG$462,MATCH(H$2,'Justerad allokering'!$B$2:$AF$2,0),FALSE)),VLOOKUP($B162,'Allokerad kvv'!$B$2:$AV$468,MATCH(H$2,'Allokerad kvv'!$B$2:$AV$2,0),FALSE),VLOOKUP($B162,'Justerad allokering'!$B$2:$AG$462,MATCH(H$2,'Justerad allokering'!$B$2:$AF$2,0),FALSE))</f>
        <v>0</v>
      </c>
      <c r="I162" s="28">
        <f>IF(ISERROR(1/VLOOKUP($B162,'Justerad allokering'!$B$2:$AG$462,MATCH(I$2,'Justerad allokering'!$B$2:$AF$2,0),FALSE)),VLOOKUP($B162,'Allokerad kvv'!$B$2:$AV$468,MATCH(I$2,'Allokerad kvv'!$B$2:$AV$2,0),FALSE),VLOOKUP($B162,'Justerad allokering'!$B$2:$AG$462,MATCH(I$2,'Justerad allokering'!$B$2:$AF$2,0),FALSE))</f>
        <v>0</v>
      </c>
      <c r="J162" s="28">
        <f>IF(ISERROR(1/VLOOKUP($B162,'Justerad allokering'!$B$2:$AG$462,MATCH(J$2,'Justerad allokering'!$B$2:$AF$2,0),FALSE)),VLOOKUP($B162,'Allokerad kvv'!$B$2:$AV$468,MATCH(J$2,'Allokerad kvv'!$B$2:$AV$2,0),FALSE),VLOOKUP($B162,'Justerad allokering'!$B$2:$AG$462,MATCH(J$2,'Justerad allokering'!$B$2:$AF$2,0),FALSE))</f>
        <v>0</v>
      </c>
      <c r="K162" s="28">
        <f>IF(ISERROR(1/VLOOKUP($B162,'Justerad allokering'!$B$2:$AG$462,MATCH(K$2,'Justerad allokering'!$B$2:$AF$2,0),FALSE)),VLOOKUP($B162,'Allokerad kvv'!$B$2:$AV$468,MATCH(K$2,'Allokerad kvv'!$B$2:$AV$2,0),FALSE),VLOOKUP($B162,'Justerad allokering'!$B$2:$AG$462,MATCH(K$2,'Justerad allokering'!$B$2:$AF$2,0),FALSE))</f>
        <v>0.40910400000000002</v>
      </c>
      <c r="L162" s="28">
        <f>IF(ISERROR(1/VLOOKUP($B162,'Justerad allokering'!$B$2:$AG$462,MATCH(L$2,'Justerad allokering'!$B$2:$AF$2,0),FALSE)),VLOOKUP($B162,'Allokerad kvv'!$B$2:$AV$468,MATCH(L$2,'Allokerad kvv'!$B$2:$AV$2,0),FALSE),VLOOKUP($B162,'Justerad allokering'!$B$2:$AG$462,MATCH(L$2,'Justerad allokering'!$B$2:$AF$2,0),FALSE))</f>
        <v>0</v>
      </c>
      <c r="M162" s="28">
        <f>IF(ISERROR(1/VLOOKUP($B162,'Justerad allokering'!$B$2:$AG$462,MATCH(M$2,'Justerad allokering'!$B$2:$AF$2,0),FALSE)),VLOOKUP($B162,'Allokerad kvv'!$B$2:$AV$468,MATCH(M$2,'Allokerad kvv'!$B$2:$AV$2,0),FALSE),VLOOKUP($B162,'Justerad allokering'!$B$2:$AG$462,MATCH(M$2,'Justerad allokering'!$B$2:$AF$2,0),FALSE))</f>
        <v>0</v>
      </c>
      <c r="N162" s="28">
        <f>IF(ISERROR(1/VLOOKUP($B162,'Justerad allokering'!$B$2:$AG$462,MATCH(N$2,'Justerad allokering'!$B$2:$AF$2,0),FALSE)),VLOOKUP($B162,'Allokerad kvv'!$B$2:$AV$468,MATCH(N$2,'Allokerad kvv'!$B$2:$AV$2,0),FALSE),VLOOKUP($B162,'Justerad allokering'!$B$2:$AG$462,MATCH(N$2,'Justerad allokering'!$B$2:$AF$2,0),FALSE))</f>
        <v>0</v>
      </c>
      <c r="O162" s="28">
        <f>IF(ISERROR(1/VLOOKUP($B162,'Justerad allokering'!$B$2:$AG$462,MATCH(O$2,'Justerad allokering'!$B$2:$AF$2,0),FALSE)),VLOOKUP($B162,'Allokerad kvv'!$B$2:$AV$468,MATCH(O$2,'Allokerad kvv'!$B$2:$AV$2,0),FALSE),VLOOKUP($B162,'Justerad allokering'!$B$2:$AG$462,MATCH(O$2,'Justerad allokering'!$B$2:$AF$2,0),FALSE))</f>
        <v>0</v>
      </c>
      <c r="P162" s="28">
        <f>IF(ISERROR(1/VLOOKUP($B162,'Justerad allokering'!$B$2:$AG$462,MATCH(P$2,'Justerad allokering'!$B$2:$AF$2,0),FALSE)),VLOOKUP($B162,'Allokerad kvv'!$B$2:$AV$468,MATCH(P$2,'Allokerad kvv'!$B$2:$AV$2,0),FALSE),VLOOKUP($B162,'Justerad allokering'!$B$2:$AG$462,MATCH(P$2,'Justerad allokering'!$B$2:$AF$2,0),FALSE))</f>
        <v>63.110500000000002</v>
      </c>
      <c r="Q162" s="28">
        <f>IF(ISERROR(1/VLOOKUP($B162,'Justerad allokering'!$B$2:$AG$462,MATCH(Q$2,'Justerad allokering'!$B$2:$AF$2,0),FALSE)),VLOOKUP($B162,'Allokerad kvv'!$B$2:$AV$468,MATCH(Q$2,'Allokerad kvv'!$B$2:$AV$2,0),FALSE),VLOOKUP($B162,'Justerad allokering'!$B$2:$AG$462,MATCH(Q$2,'Justerad allokering'!$B$2:$AF$2,0),FALSE))</f>
        <v>0</v>
      </c>
      <c r="R162" s="28">
        <f>IF(ISERROR(1/VLOOKUP($B162,'Justerad allokering'!$B$2:$AG$462,MATCH(R$2,'Justerad allokering'!$B$2:$AF$2,0),FALSE)),VLOOKUP($B162,'Allokerad kvv'!$B$2:$AV$468,MATCH(R$2,'Allokerad kvv'!$B$2:$AV$2,0),FALSE),VLOOKUP($B162,'Justerad allokering'!$B$2:$AG$462,MATCH(R$2,'Justerad allokering'!$B$2:$AF$2,0),FALSE))</f>
        <v>0</v>
      </c>
      <c r="S162" s="28">
        <f>IF(ISERROR(1/VLOOKUP($B162,'Justerad allokering'!$B$2:$AG$462,MATCH(S$2,'Justerad allokering'!$B$2:$AF$2,0),FALSE)),VLOOKUP($B162,'Allokerad kvv'!$B$2:$AV$468,MATCH(S$2,'Allokerad kvv'!$B$2:$AV$2,0),FALSE),VLOOKUP($B162,'Justerad allokering'!$B$2:$AG$462,MATCH(S$2,'Justerad allokering'!$B$2:$AF$2,0),FALSE))</f>
        <v>77.371499999999997</v>
      </c>
      <c r="T162" s="28">
        <f>IF(ISERROR(1/VLOOKUP($B162,'Justerad allokering'!$B$2:$AG$462,MATCH(T$2,'Justerad allokering'!$B$2:$AF$2,0),FALSE)),VLOOKUP($B162,'Allokerad kvv'!$B$2:$AV$468,MATCH(T$2,'Allokerad kvv'!$B$2:$AV$2,0),FALSE),VLOOKUP($B162,'Justerad allokering'!$B$2:$AG$462,MATCH(T$2,'Justerad allokering'!$B$2:$AF$2,0),FALSE))</f>
        <v>0</v>
      </c>
      <c r="U162" s="28">
        <f>IF(ISERROR(1/VLOOKUP($B162,'Justerad allokering'!$B$2:$AG$462,MATCH(U$2,'Justerad allokering'!$B$2:$AF$2,0),FALSE)),VLOOKUP($B162,'Allokerad kvv'!$B$2:$AV$468,MATCH(U$2,'Allokerad kvv'!$B$2:$AV$2,0),FALSE),VLOOKUP($B162,'Justerad allokering'!$B$2:$AG$462,MATCH(U$2,'Justerad allokering'!$B$2:$AF$2,0),FALSE))</f>
        <v>0</v>
      </c>
      <c r="V162" s="28">
        <f>IF(ISERROR(1/VLOOKUP($B162,'Justerad allokering'!$B$2:$AG$462,MATCH(V$2,'Justerad allokering'!$B$2:$AF$2,0),FALSE)),VLOOKUP($B162,'Allokerad kvv'!$B$2:$AV$468,MATCH(V$2,'Allokerad kvv'!$B$2:$AV$2,0),FALSE),VLOOKUP($B162,'Justerad allokering'!$B$2:$AG$462,MATCH(V$2,'Justerad allokering'!$B$2:$AF$2,0),FALSE))</f>
        <v>0</v>
      </c>
      <c r="W162" s="28">
        <f>IF(ISERROR(1/VLOOKUP($B162,'Justerad allokering'!$B$2:$AG$462,MATCH(W$2,'Justerad allokering'!$B$2:$AF$2,0),FALSE)),VLOOKUP($B162,'Allokerad kvv'!$B$2:$AV$468,MATCH(W$2,'Allokerad kvv'!$B$2:$AV$2,0),FALSE),VLOOKUP($B162,'Justerad allokering'!$B$2:$AG$462,MATCH(W$2,'Justerad allokering'!$B$2:$AF$2,0),FALSE))</f>
        <v>0</v>
      </c>
      <c r="X162" s="28">
        <f>IF(ISERROR(1/VLOOKUP($B162,'Justerad allokering'!$B$2:$AG$462,MATCH(X$2,'Justerad allokering'!$B$2:$AF$2,0),FALSE)),VLOOKUP($B162,'Allokerad kvv'!$B$2:$AV$468,MATCH(X$2,'Allokerad kvv'!$B$2:$AV$2,0),FALSE),VLOOKUP($B162,'Justerad allokering'!$B$2:$AG$462,MATCH(X$2,'Justerad allokering'!$B$2:$AF$2,0),FALSE))</f>
        <v>0</v>
      </c>
      <c r="Y162" s="28">
        <f>IF(ISERROR(1/VLOOKUP($B162,'Justerad allokering'!$B$2:$AG$462,MATCH(Y$2,'Justerad allokering'!$B$2:$AF$2,0),FALSE)),VLOOKUP($B162,'Allokerad kvv'!$B$2:$AV$468,MATCH(Y$2,'Allokerad kvv'!$B$2:$AV$2,0),FALSE),VLOOKUP($B162,'Justerad allokering'!$B$2:$AG$462,MATCH(Y$2,'Justerad allokering'!$B$2:$AF$2,0),FALSE))</f>
        <v>0</v>
      </c>
      <c r="Z162" s="28">
        <f>IF(ISERROR(1/VLOOKUP($B162,'Justerad allokering'!$B$2:$AG$462,MATCH(Z$2,'Justerad allokering'!$B$2:$AF$2,0),FALSE)),VLOOKUP($B162,'Allokerad kvv'!$B$2:$AV$468,MATCH(Z$2,'Allokerad kvv'!$B$2:$AV$2,0),FALSE),VLOOKUP($B162,'Justerad allokering'!$B$2:$AG$462,MATCH(Z$2,'Justerad allokering'!$B$2:$AF$2,0),FALSE))</f>
        <v>0</v>
      </c>
      <c r="AA162" s="28"/>
      <c r="AB162" s="28"/>
      <c r="AE162">
        <f t="shared" si="6"/>
        <v>140.89110399999998</v>
      </c>
      <c r="AG162">
        <f t="shared" si="7"/>
        <v>140.48199999999997</v>
      </c>
      <c r="AH162">
        <f t="shared" si="8"/>
        <v>140.48199999999997</v>
      </c>
      <c r="AI162" s="55">
        <f>IF(AH162=0,"",AH162/VLOOKUP(B162,Kraftvärmeprod!$B$1:$BC$480,MATCH("Summa tillförd energi exklusive rökgaskondensering",Kraftvärmeprod!$B$1:$BC$1,0),FALSE))</f>
        <v>0.69339585389930891</v>
      </c>
    </row>
    <row r="163" spans="1:35" x14ac:dyDescent="0.25">
      <c r="A163" s="28" t="s">
        <v>208</v>
      </c>
      <c r="B163" s="28" t="s">
        <v>209</v>
      </c>
      <c r="C163" s="28">
        <f>IF(ISERROR(1/VLOOKUP($B163,'Justerad allokering'!$B$2:$AG$462,MATCH(C$2,'Justerad allokering'!$B$2:$AF$2,0),FALSE)),VLOOKUP($B163,'Allokerad kvv'!$B$2:$AV$468,MATCH(C$2,'Allokerad kvv'!$B$2:$AV$2,0),FALSE),VLOOKUP($B163,'Justerad allokering'!$B$2:$AG$462,MATCH(C$2,'Justerad allokering'!$B$2:$AF$2,0),FALSE))</f>
        <v>0</v>
      </c>
      <c r="D163" s="28">
        <f>IF(ISERROR(1/VLOOKUP($B163,'Justerad allokering'!$B$2:$AG$462,MATCH(D$2,'Justerad allokering'!$B$2:$AF$2,0),FALSE)),VLOOKUP($B163,'Allokerad kvv'!$B$2:$AV$468,MATCH(D$2,'Allokerad kvv'!$B$2:$AV$2,0),FALSE),VLOOKUP($B163,'Justerad allokering'!$B$2:$AG$462,MATCH(D$2,'Justerad allokering'!$B$2:$AF$2,0),FALSE))</f>
        <v>0</v>
      </c>
      <c r="E163" s="28">
        <f>IF(ISERROR(1/VLOOKUP($B163,'Justerad allokering'!$B$2:$AG$462,MATCH(E$2,'Justerad allokering'!$B$2:$AF$2,0),FALSE)),VLOOKUP($B163,'Allokerad kvv'!$B$2:$AV$468,MATCH(E$2,'Allokerad kvv'!$B$2:$AV$2,0),FALSE),VLOOKUP($B163,'Justerad allokering'!$B$2:$AG$462,MATCH(E$2,'Justerad allokering'!$B$2:$AF$2,0),FALSE))</f>
        <v>106.9</v>
      </c>
      <c r="F163" s="28">
        <f>IF(ISERROR(1/VLOOKUP($B163,'Justerad allokering'!$B$2:$AG$462,MATCH(F$2,'Justerad allokering'!$B$2:$AF$2,0),FALSE)),VLOOKUP($B163,'Allokerad kvv'!$B$2:$AV$468,MATCH(F$2,'Allokerad kvv'!$B$2:$AV$2,0),FALSE),VLOOKUP($B163,'Justerad allokering'!$B$2:$AG$462,MATCH(F$2,'Justerad allokering'!$B$2:$AF$2,0),FALSE))</f>
        <v>0</v>
      </c>
      <c r="G163" s="28">
        <f>IF(ISERROR(1/VLOOKUP($B163,'Justerad allokering'!$B$2:$AG$462,MATCH(G$2,'Justerad allokering'!$B$2:$AF$2,0),FALSE)),VLOOKUP($B163,'Allokerad kvv'!$B$2:$AV$468,MATCH(G$2,'Allokerad kvv'!$B$2:$AV$2,0),FALSE),VLOOKUP($B163,'Justerad allokering'!$B$2:$AG$462,MATCH(G$2,'Justerad allokering'!$B$2:$AF$2,0),FALSE))</f>
        <v>0</v>
      </c>
      <c r="H163" s="28">
        <f>IF(ISERROR(1/VLOOKUP($B163,'Justerad allokering'!$B$2:$AG$462,MATCH(H$2,'Justerad allokering'!$B$2:$AF$2,0),FALSE)),VLOOKUP($B163,'Allokerad kvv'!$B$2:$AV$468,MATCH(H$2,'Allokerad kvv'!$B$2:$AV$2,0),FALSE),VLOOKUP($B163,'Justerad allokering'!$B$2:$AG$462,MATCH(H$2,'Justerad allokering'!$B$2:$AF$2,0),FALSE))</f>
        <v>0</v>
      </c>
      <c r="I163" s="28">
        <f>IF(ISERROR(1/VLOOKUP($B163,'Justerad allokering'!$B$2:$AG$462,MATCH(I$2,'Justerad allokering'!$B$2:$AF$2,0),FALSE)),VLOOKUP($B163,'Allokerad kvv'!$B$2:$AV$468,MATCH(I$2,'Allokerad kvv'!$B$2:$AV$2,0),FALSE),VLOOKUP($B163,'Justerad allokering'!$B$2:$AG$462,MATCH(I$2,'Justerad allokering'!$B$2:$AF$2,0),FALSE))</f>
        <v>0</v>
      </c>
      <c r="J163" s="28">
        <f>IF(ISERROR(1/VLOOKUP($B163,'Justerad allokering'!$B$2:$AG$462,MATCH(J$2,'Justerad allokering'!$B$2:$AF$2,0),FALSE)),VLOOKUP($B163,'Allokerad kvv'!$B$2:$AV$468,MATCH(J$2,'Allokerad kvv'!$B$2:$AV$2,0),FALSE),VLOOKUP($B163,'Justerad allokering'!$B$2:$AG$462,MATCH(J$2,'Justerad allokering'!$B$2:$AF$2,0),FALSE))</f>
        <v>43.9</v>
      </c>
      <c r="K163" s="28">
        <f>IF(ISERROR(1/VLOOKUP($B163,'Justerad allokering'!$B$2:$AG$462,MATCH(K$2,'Justerad allokering'!$B$2:$AF$2,0),FALSE)),VLOOKUP($B163,'Allokerad kvv'!$B$2:$AV$468,MATCH(K$2,'Allokerad kvv'!$B$2:$AV$2,0),FALSE),VLOOKUP($B163,'Justerad allokering'!$B$2:$AG$462,MATCH(K$2,'Justerad allokering'!$B$2:$AF$2,0),FALSE))</f>
        <v>12.274100000000001</v>
      </c>
      <c r="L163" s="28">
        <f>IF(ISERROR(1/VLOOKUP($B163,'Justerad allokering'!$B$2:$AG$462,MATCH(L$2,'Justerad allokering'!$B$2:$AF$2,0),FALSE)),VLOOKUP($B163,'Allokerad kvv'!$B$2:$AV$468,MATCH(L$2,'Allokerad kvv'!$B$2:$AV$2,0),FALSE),VLOOKUP($B163,'Justerad allokering'!$B$2:$AG$462,MATCH(L$2,'Justerad allokering'!$B$2:$AF$2,0),FALSE))</f>
        <v>0</v>
      </c>
      <c r="M163" s="28">
        <f>IF(ISERROR(1/VLOOKUP($B163,'Justerad allokering'!$B$2:$AG$462,MATCH(M$2,'Justerad allokering'!$B$2:$AF$2,0),FALSE)),VLOOKUP($B163,'Allokerad kvv'!$B$2:$AV$468,MATCH(M$2,'Allokerad kvv'!$B$2:$AV$2,0),FALSE),VLOOKUP($B163,'Justerad allokering'!$B$2:$AG$462,MATCH(M$2,'Justerad allokering'!$B$2:$AF$2,0),FALSE))</f>
        <v>84.2</v>
      </c>
      <c r="N163" s="28">
        <f>IF(ISERROR(1/VLOOKUP($B163,'Justerad allokering'!$B$2:$AG$462,MATCH(N$2,'Justerad allokering'!$B$2:$AF$2,0),FALSE)),VLOOKUP($B163,'Allokerad kvv'!$B$2:$AV$468,MATCH(N$2,'Allokerad kvv'!$B$2:$AV$2,0),FALSE),VLOOKUP($B163,'Justerad allokering'!$B$2:$AG$462,MATCH(N$2,'Justerad allokering'!$B$2:$AF$2,0),FALSE))</f>
        <v>191.2</v>
      </c>
      <c r="O163" s="28">
        <f>IF(ISERROR(1/VLOOKUP($B163,'Justerad allokering'!$B$2:$AG$462,MATCH(O$2,'Justerad allokering'!$B$2:$AF$2,0),FALSE)),VLOOKUP($B163,'Allokerad kvv'!$B$2:$AV$468,MATCH(O$2,'Allokerad kvv'!$B$2:$AV$2,0),FALSE),VLOOKUP($B163,'Justerad allokering'!$B$2:$AG$462,MATCH(O$2,'Justerad allokering'!$B$2:$AF$2,0),FALSE))</f>
        <v>0</v>
      </c>
      <c r="P163" s="28">
        <f>IF(ISERROR(1/VLOOKUP($B163,'Justerad allokering'!$B$2:$AG$462,MATCH(P$2,'Justerad allokering'!$B$2:$AF$2,0),FALSE)),VLOOKUP($B163,'Allokerad kvv'!$B$2:$AV$468,MATCH(P$2,'Allokerad kvv'!$B$2:$AV$2,0),FALSE),VLOOKUP($B163,'Justerad allokering'!$B$2:$AG$462,MATCH(P$2,'Justerad allokering'!$B$2:$AF$2,0),FALSE))</f>
        <v>7.4</v>
      </c>
      <c r="Q163" s="28">
        <f>IF(ISERROR(1/VLOOKUP($B163,'Justerad allokering'!$B$2:$AG$462,MATCH(Q$2,'Justerad allokering'!$B$2:$AF$2,0),FALSE)),VLOOKUP($B163,'Allokerad kvv'!$B$2:$AV$468,MATCH(Q$2,'Allokerad kvv'!$B$2:$AV$2,0),FALSE),VLOOKUP($B163,'Justerad allokering'!$B$2:$AG$462,MATCH(Q$2,'Justerad allokering'!$B$2:$AF$2,0),FALSE))</f>
        <v>0</v>
      </c>
      <c r="R163" s="28">
        <f>IF(ISERROR(1/VLOOKUP($B163,'Justerad allokering'!$B$2:$AG$462,MATCH(R$2,'Justerad allokering'!$B$2:$AF$2,0),FALSE)),VLOOKUP($B163,'Allokerad kvv'!$B$2:$AV$468,MATCH(R$2,'Allokerad kvv'!$B$2:$AV$2,0),FALSE),VLOOKUP($B163,'Justerad allokering'!$B$2:$AG$462,MATCH(R$2,'Justerad allokering'!$B$2:$AF$2,0),FALSE))</f>
        <v>0</v>
      </c>
      <c r="S163" s="28">
        <f>IF(ISERROR(1/VLOOKUP($B163,'Justerad allokering'!$B$2:$AG$462,MATCH(S$2,'Justerad allokering'!$B$2:$AF$2,0),FALSE)),VLOOKUP($B163,'Allokerad kvv'!$B$2:$AV$468,MATCH(S$2,'Allokerad kvv'!$B$2:$AV$2,0),FALSE),VLOOKUP($B163,'Justerad allokering'!$B$2:$AG$462,MATCH(S$2,'Justerad allokering'!$B$2:$AF$2,0),FALSE))</f>
        <v>0</v>
      </c>
      <c r="T163" s="28">
        <f>IF(ISERROR(1/VLOOKUP($B163,'Justerad allokering'!$B$2:$AG$462,MATCH(T$2,'Justerad allokering'!$B$2:$AF$2,0),FALSE)),VLOOKUP($B163,'Allokerad kvv'!$B$2:$AV$468,MATCH(T$2,'Allokerad kvv'!$B$2:$AV$2,0),FALSE),VLOOKUP($B163,'Justerad allokering'!$B$2:$AG$462,MATCH(T$2,'Justerad allokering'!$B$2:$AF$2,0),FALSE))</f>
        <v>0</v>
      </c>
      <c r="U163" s="28">
        <f>IF(ISERROR(1/VLOOKUP($B163,'Justerad allokering'!$B$2:$AG$462,MATCH(U$2,'Justerad allokering'!$B$2:$AF$2,0),FALSE)),VLOOKUP($B163,'Allokerad kvv'!$B$2:$AV$468,MATCH(U$2,'Allokerad kvv'!$B$2:$AV$2,0),FALSE),VLOOKUP($B163,'Justerad allokering'!$B$2:$AG$462,MATCH(U$2,'Justerad allokering'!$B$2:$AF$2,0),FALSE))</f>
        <v>0</v>
      </c>
      <c r="V163" s="28">
        <f>IF(ISERROR(1/VLOOKUP($B163,'Justerad allokering'!$B$2:$AG$462,MATCH(V$2,'Justerad allokering'!$B$2:$AF$2,0),FALSE)),VLOOKUP($B163,'Allokerad kvv'!$B$2:$AV$468,MATCH(V$2,'Allokerad kvv'!$B$2:$AV$2,0),FALSE),VLOOKUP($B163,'Justerad allokering'!$B$2:$AG$462,MATCH(V$2,'Justerad allokering'!$B$2:$AF$2,0),FALSE))</f>
        <v>0</v>
      </c>
      <c r="W163" s="28">
        <f>IF(ISERROR(1/VLOOKUP($B163,'Justerad allokering'!$B$2:$AG$462,MATCH(W$2,'Justerad allokering'!$B$2:$AF$2,0),FALSE)),VLOOKUP($B163,'Allokerad kvv'!$B$2:$AV$468,MATCH(W$2,'Allokerad kvv'!$B$2:$AV$2,0),FALSE),VLOOKUP($B163,'Justerad allokering'!$B$2:$AG$462,MATCH(W$2,'Justerad allokering'!$B$2:$AF$2,0),FALSE))</f>
        <v>0</v>
      </c>
      <c r="X163" s="28">
        <f>IF(ISERROR(1/VLOOKUP($B163,'Justerad allokering'!$B$2:$AG$462,MATCH(X$2,'Justerad allokering'!$B$2:$AF$2,0),FALSE)),VLOOKUP($B163,'Allokerad kvv'!$B$2:$AV$468,MATCH(X$2,'Allokerad kvv'!$B$2:$AV$2,0),FALSE),VLOOKUP($B163,'Justerad allokering'!$B$2:$AG$462,MATCH(X$2,'Justerad allokering'!$B$2:$AF$2,0),FALSE))</f>
        <v>0</v>
      </c>
      <c r="Y163" s="28">
        <f>IF(ISERROR(1/VLOOKUP($B163,'Justerad allokering'!$B$2:$AG$462,MATCH(Y$2,'Justerad allokering'!$B$2:$AF$2,0),FALSE)),VLOOKUP($B163,'Allokerad kvv'!$B$2:$AV$468,MATCH(Y$2,'Allokerad kvv'!$B$2:$AV$2,0),FALSE),VLOOKUP($B163,'Justerad allokering'!$B$2:$AG$462,MATCH(Y$2,'Justerad allokering'!$B$2:$AF$2,0),FALSE))</f>
        <v>0</v>
      </c>
      <c r="Z163" s="28">
        <f>IF(ISERROR(1/VLOOKUP($B163,'Justerad allokering'!$B$2:$AG$462,MATCH(Z$2,'Justerad allokering'!$B$2:$AF$2,0),FALSE)),VLOOKUP($B163,'Allokerad kvv'!$B$2:$AV$468,MATCH(Z$2,'Allokerad kvv'!$B$2:$AV$2,0),FALSE),VLOOKUP($B163,'Justerad allokering'!$B$2:$AG$462,MATCH(Z$2,'Justerad allokering'!$B$2:$AF$2,0),FALSE))</f>
        <v>1.8</v>
      </c>
      <c r="AA163" s="28"/>
      <c r="AB163" s="28"/>
      <c r="AE163">
        <f t="shared" si="6"/>
        <v>447.67410000000001</v>
      </c>
      <c r="AG163">
        <f t="shared" si="7"/>
        <v>435.40000000000003</v>
      </c>
      <c r="AH163">
        <f t="shared" si="8"/>
        <v>244.20000000000005</v>
      </c>
      <c r="AI163" s="55">
        <f>IF(AH163=0,"",AH163/VLOOKUP(B163,Kraftvärmeprod!$B$1:$BC$480,MATCH("Summa tillförd energi exklusive rökgaskondensering",Kraftvärmeprod!$B$1:$BC$1,0),FALSE))</f>
        <v>0.67439933719966882</v>
      </c>
    </row>
    <row r="164" spans="1:35" x14ac:dyDescent="0.25">
      <c r="A164" s="28" t="s">
        <v>210</v>
      </c>
      <c r="B164" s="28" t="s">
        <v>211</v>
      </c>
      <c r="C164" s="28">
        <f>IF(ISERROR(1/VLOOKUP($B164,'Justerad allokering'!$B$2:$AG$462,MATCH(C$2,'Justerad allokering'!$B$2:$AF$2,0),FALSE)),VLOOKUP($B164,'Allokerad kvv'!$B$2:$AV$468,MATCH(C$2,'Allokerad kvv'!$B$2:$AV$2,0),FALSE),VLOOKUP($B164,'Justerad allokering'!$B$2:$AG$462,MATCH(C$2,'Justerad allokering'!$B$2:$AF$2,0),FALSE))</f>
        <v>0</v>
      </c>
      <c r="D164" s="28">
        <f>IF(ISERROR(1/VLOOKUP($B164,'Justerad allokering'!$B$2:$AG$462,MATCH(D$2,'Justerad allokering'!$B$2:$AF$2,0),FALSE)),VLOOKUP($B164,'Allokerad kvv'!$B$2:$AV$468,MATCH(D$2,'Allokerad kvv'!$B$2:$AV$2,0),FALSE),VLOOKUP($B164,'Justerad allokering'!$B$2:$AG$462,MATCH(D$2,'Justerad allokering'!$B$2:$AF$2,0),FALSE))</f>
        <v>0</v>
      </c>
      <c r="E164" s="28">
        <f>IF(ISERROR(1/VLOOKUP($B164,'Justerad allokering'!$B$2:$AG$462,MATCH(E$2,'Justerad allokering'!$B$2:$AF$2,0),FALSE)),VLOOKUP($B164,'Allokerad kvv'!$B$2:$AV$468,MATCH(E$2,'Allokerad kvv'!$B$2:$AV$2,0),FALSE),VLOOKUP($B164,'Justerad allokering'!$B$2:$AG$462,MATCH(E$2,'Justerad allokering'!$B$2:$AF$2,0),FALSE))</f>
        <v>0</v>
      </c>
      <c r="F164" s="28">
        <f>IF(ISERROR(1/VLOOKUP($B164,'Justerad allokering'!$B$2:$AG$462,MATCH(F$2,'Justerad allokering'!$B$2:$AF$2,0),FALSE)),VLOOKUP($B164,'Allokerad kvv'!$B$2:$AV$468,MATCH(F$2,'Allokerad kvv'!$B$2:$AV$2,0),FALSE),VLOOKUP($B164,'Justerad allokering'!$B$2:$AG$462,MATCH(F$2,'Justerad allokering'!$B$2:$AF$2,0),FALSE))</f>
        <v>1.05</v>
      </c>
      <c r="G164" s="28">
        <f>IF(ISERROR(1/VLOOKUP($B164,'Justerad allokering'!$B$2:$AG$462,MATCH(G$2,'Justerad allokering'!$B$2:$AF$2,0),FALSE)),VLOOKUP($B164,'Allokerad kvv'!$B$2:$AV$468,MATCH(G$2,'Allokerad kvv'!$B$2:$AV$2,0),FALSE),VLOOKUP($B164,'Justerad allokering'!$B$2:$AG$462,MATCH(G$2,'Justerad allokering'!$B$2:$AF$2,0),FALSE))</f>
        <v>0</v>
      </c>
      <c r="H164" s="28">
        <f>IF(ISERROR(1/VLOOKUP($B164,'Justerad allokering'!$B$2:$AG$462,MATCH(H$2,'Justerad allokering'!$B$2:$AF$2,0),FALSE)),VLOOKUP($B164,'Allokerad kvv'!$B$2:$AV$468,MATCH(H$2,'Allokerad kvv'!$B$2:$AV$2,0),FALSE),VLOOKUP($B164,'Justerad allokering'!$B$2:$AG$462,MATCH(H$2,'Justerad allokering'!$B$2:$AF$2,0),FALSE))</f>
        <v>0</v>
      </c>
      <c r="I164" s="28">
        <f>IF(ISERROR(1/VLOOKUP($B164,'Justerad allokering'!$B$2:$AG$462,MATCH(I$2,'Justerad allokering'!$B$2:$AF$2,0),FALSE)),VLOOKUP($B164,'Allokerad kvv'!$B$2:$AV$468,MATCH(I$2,'Allokerad kvv'!$B$2:$AV$2,0),FALSE),VLOOKUP($B164,'Justerad allokering'!$B$2:$AG$462,MATCH(I$2,'Justerad allokering'!$B$2:$AF$2,0),FALSE))</f>
        <v>0</v>
      </c>
      <c r="J164" s="28">
        <f>IF(ISERROR(1/VLOOKUP($B164,'Justerad allokering'!$B$2:$AG$462,MATCH(J$2,'Justerad allokering'!$B$2:$AF$2,0),FALSE)),VLOOKUP($B164,'Allokerad kvv'!$B$2:$AV$468,MATCH(J$2,'Allokerad kvv'!$B$2:$AV$2,0),FALSE),VLOOKUP($B164,'Justerad allokering'!$B$2:$AG$462,MATCH(J$2,'Justerad allokering'!$B$2:$AF$2,0),FALSE))</f>
        <v>211.2</v>
      </c>
      <c r="K164" s="28">
        <f>IF(ISERROR(1/VLOOKUP($B164,'Justerad allokering'!$B$2:$AG$462,MATCH(K$2,'Justerad allokering'!$B$2:$AF$2,0),FALSE)),VLOOKUP($B164,'Allokerad kvv'!$B$2:$AV$468,MATCH(K$2,'Allokerad kvv'!$B$2:$AV$2,0),FALSE),VLOOKUP($B164,'Justerad allokering'!$B$2:$AG$462,MATCH(K$2,'Justerad allokering'!$B$2:$AF$2,0),FALSE))</f>
        <v>9.7100000000000009</v>
      </c>
      <c r="L164" s="28">
        <f>IF(ISERROR(1/VLOOKUP($B164,'Justerad allokering'!$B$2:$AG$462,MATCH(L$2,'Justerad allokering'!$B$2:$AF$2,0),FALSE)),VLOOKUP($B164,'Allokerad kvv'!$B$2:$AV$468,MATCH(L$2,'Allokerad kvv'!$B$2:$AV$2,0),FALSE),VLOOKUP($B164,'Justerad allokering'!$B$2:$AG$462,MATCH(L$2,'Justerad allokering'!$B$2:$AF$2,0),FALSE))</f>
        <v>607.38</v>
      </c>
      <c r="M164" s="28">
        <f>IF(ISERROR(1/VLOOKUP($B164,'Justerad allokering'!$B$2:$AG$462,MATCH(M$2,'Justerad allokering'!$B$2:$AF$2,0),FALSE)),VLOOKUP($B164,'Allokerad kvv'!$B$2:$AV$468,MATCH(M$2,'Allokerad kvv'!$B$2:$AV$2,0),FALSE),VLOOKUP($B164,'Justerad allokering'!$B$2:$AG$462,MATCH(M$2,'Justerad allokering'!$B$2:$AF$2,0),FALSE))</f>
        <v>0</v>
      </c>
      <c r="N164" s="28">
        <f>IF(ISERROR(1/VLOOKUP($B164,'Justerad allokering'!$B$2:$AG$462,MATCH(N$2,'Justerad allokering'!$B$2:$AF$2,0),FALSE)),VLOOKUP($B164,'Allokerad kvv'!$B$2:$AV$468,MATCH(N$2,'Allokerad kvv'!$B$2:$AV$2,0),FALSE),VLOOKUP($B164,'Justerad allokering'!$B$2:$AG$462,MATCH(N$2,'Justerad allokering'!$B$2:$AF$2,0),FALSE))</f>
        <v>60.71</v>
      </c>
      <c r="O164" s="28">
        <f>IF(ISERROR(1/VLOOKUP($B164,'Justerad allokering'!$B$2:$AG$462,MATCH(O$2,'Justerad allokering'!$B$2:$AF$2,0),FALSE)),VLOOKUP($B164,'Allokerad kvv'!$B$2:$AV$468,MATCH(O$2,'Allokerad kvv'!$B$2:$AV$2,0),FALSE),VLOOKUP($B164,'Justerad allokering'!$B$2:$AG$462,MATCH(O$2,'Justerad allokering'!$B$2:$AF$2,0),FALSE))</f>
        <v>0</v>
      </c>
      <c r="P164" s="28">
        <f>IF(ISERROR(1/VLOOKUP($B164,'Justerad allokering'!$B$2:$AG$462,MATCH(P$2,'Justerad allokering'!$B$2:$AF$2,0),FALSE)),VLOOKUP($B164,'Allokerad kvv'!$B$2:$AV$468,MATCH(P$2,'Allokerad kvv'!$B$2:$AV$2,0),FALSE),VLOOKUP($B164,'Justerad allokering'!$B$2:$AG$462,MATCH(P$2,'Justerad allokering'!$B$2:$AF$2,0),FALSE))</f>
        <v>0</v>
      </c>
      <c r="Q164" s="28">
        <f>IF(ISERROR(1/VLOOKUP($B164,'Justerad allokering'!$B$2:$AG$462,MATCH(Q$2,'Justerad allokering'!$B$2:$AF$2,0),FALSE)),VLOOKUP($B164,'Allokerad kvv'!$B$2:$AV$468,MATCH(Q$2,'Allokerad kvv'!$B$2:$AV$2,0),FALSE),VLOOKUP($B164,'Justerad allokering'!$B$2:$AG$462,MATCH(Q$2,'Justerad allokering'!$B$2:$AF$2,0),FALSE))</f>
        <v>0</v>
      </c>
      <c r="R164" s="28">
        <f>IF(ISERROR(1/VLOOKUP($B164,'Justerad allokering'!$B$2:$AG$462,MATCH(R$2,'Justerad allokering'!$B$2:$AF$2,0),FALSE)),VLOOKUP($B164,'Allokerad kvv'!$B$2:$AV$468,MATCH(R$2,'Allokerad kvv'!$B$2:$AV$2,0),FALSE),VLOOKUP($B164,'Justerad allokering'!$B$2:$AG$462,MATCH(R$2,'Justerad allokering'!$B$2:$AF$2,0),FALSE))</f>
        <v>0</v>
      </c>
      <c r="S164" s="28">
        <f>IF(ISERROR(1/VLOOKUP($B164,'Justerad allokering'!$B$2:$AG$462,MATCH(S$2,'Justerad allokering'!$B$2:$AF$2,0),FALSE)),VLOOKUP($B164,'Allokerad kvv'!$B$2:$AV$468,MATCH(S$2,'Allokerad kvv'!$B$2:$AV$2,0),FALSE),VLOOKUP($B164,'Justerad allokering'!$B$2:$AG$462,MATCH(S$2,'Justerad allokering'!$B$2:$AF$2,0),FALSE))</f>
        <v>0</v>
      </c>
      <c r="T164" s="28">
        <f>IF(ISERROR(1/VLOOKUP($B164,'Justerad allokering'!$B$2:$AG$462,MATCH(T$2,'Justerad allokering'!$B$2:$AF$2,0),FALSE)),VLOOKUP($B164,'Allokerad kvv'!$B$2:$AV$468,MATCH(T$2,'Allokerad kvv'!$B$2:$AV$2,0),FALSE),VLOOKUP($B164,'Justerad allokering'!$B$2:$AG$462,MATCH(T$2,'Justerad allokering'!$B$2:$AF$2,0),FALSE))</f>
        <v>0</v>
      </c>
      <c r="U164" s="28">
        <f>IF(ISERROR(1/VLOOKUP($B164,'Justerad allokering'!$B$2:$AG$462,MATCH(U$2,'Justerad allokering'!$B$2:$AF$2,0),FALSE)),VLOOKUP($B164,'Allokerad kvv'!$B$2:$AV$468,MATCH(U$2,'Allokerad kvv'!$B$2:$AV$2,0),FALSE),VLOOKUP($B164,'Justerad allokering'!$B$2:$AG$462,MATCH(U$2,'Justerad allokering'!$B$2:$AF$2,0),FALSE))</f>
        <v>0</v>
      </c>
      <c r="V164" s="28">
        <f>IF(ISERROR(1/VLOOKUP($B164,'Justerad allokering'!$B$2:$AG$462,MATCH(V$2,'Justerad allokering'!$B$2:$AF$2,0),FALSE)),VLOOKUP($B164,'Allokerad kvv'!$B$2:$AV$468,MATCH(V$2,'Allokerad kvv'!$B$2:$AV$2,0),FALSE),VLOOKUP($B164,'Justerad allokering'!$B$2:$AG$462,MATCH(V$2,'Justerad allokering'!$B$2:$AF$2,0),FALSE))</f>
        <v>0</v>
      </c>
      <c r="W164" s="28">
        <f>IF(ISERROR(1/VLOOKUP($B164,'Justerad allokering'!$B$2:$AG$462,MATCH(W$2,'Justerad allokering'!$B$2:$AF$2,0),FALSE)),VLOOKUP($B164,'Allokerad kvv'!$B$2:$AV$468,MATCH(W$2,'Allokerad kvv'!$B$2:$AV$2,0),FALSE),VLOOKUP($B164,'Justerad allokering'!$B$2:$AG$462,MATCH(W$2,'Justerad allokering'!$B$2:$AF$2,0),FALSE))</f>
        <v>0</v>
      </c>
      <c r="X164" s="28">
        <f>IF(ISERROR(1/VLOOKUP($B164,'Justerad allokering'!$B$2:$AG$462,MATCH(X$2,'Justerad allokering'!$B$2:$AF$2,0),FALSE)),VLOOKUP($B164,'Allokerad kvv'!$B$2:$AV$468,MATCH(X$2,'Allokerad kvv'!$B$2:$AV$2,0),FALSE),VLOOKUP($B164,'Justerad allokering'!$B$2:$AG$462,MATCH(X$2,'Justerad allokering'!$B$2:$AF$2,0),FALSE))</f>
        <v>0</v>
      </c>
      <c r="Y164" s="28">
        <f>IF(ISERROR(1/VLOOKUP($B164,'Justerad allokering'!$B$2:$AG$462,MATCH(Y$2,'Justerad allokering'!$B$2:$AF$2,0),FALSE)),VLOOKUP($B164,'Allokerad kvv'!$B$2:$AV$468,MATCH(Y$2,'Allokerad kvv'!$B$2:$AV$2,0),FALSE),VLOOKUP($B164,'Justerad allokering'!$B$2:$AG$462,MATCH(Y$2,'Justerad allokering'!$B$2:$AF$2,0),FALSE))</f>
        <v>0</v>
      </c>
      <c r="Z164" s="28">
        <f>IF(ISERROR(1/VLOOKUP($B164,'Justerad allokering'!$B$2:$AG$462,MATCH(Z$2,'Justerad allokering'!$B$2:$AF$2,0),FALSE)),VLOOKUP($B164,'Allokerad kvv'!$B$2:$AV$468,MATCH(Z$2,'Allokerad kvv'!$B$2:$AV$2,0),FALSE),VLOOKUP($B164,'Justerad allokering'!$B$2:$AG$462,MATCH(Z$2,'Justerad allokering'!$B$2:$AF$2,0),FALSE))</f>
        <v>0</v>
      </c>
      <c r="AA164" s="28"/>
      <c r="AB164" s="28"/>
      <c r="AE164">
        <f t="shared" si="6"/>
        <v>890.05000000000007</v>
      </c>
      <c r="AG164">
        <f t="shared" si="7"/>
        <v>880.34</v>
      </c>
      <c r="AH164">
        <f t="shared" si="8"/>
        <v>819.63</v>
      </c>
      <c r="AI164" s="55">
        <f>IF(AH164=0,"",AH164/VLOOKUP(B164,Kraftvärmeprod!$B$1:$BC$480,MATCH("Summa tillförd energi exklusive rökgaskondensering",Kraftvärmeprod!$B$1:$BC$1,0),FALSE))</f>
        <v>0.47973099524734858</v>
      </c>
    </row>
    <row r="165" spans="1:35" x14ac:dyDescent="0.25">
      <c r="A165" s="28" t="s">
        <v>210</v>
      </c>
      <c r="B165" s="28" t="s">
        <v>212</v>
      </c>
      <c r="C165" s="28">
        <f>IF(ISERROR(1/VLOOKUP($B165,'Justerad allokering'!$B$2:$AG$462,MATCH(C$2,'Justerad allokering'!$B$2:$AF$2,0),FALSE)),VLOOKUP($B165,'Allokerad kvv'!$B$2:$AV$468,MATCH(C$2,'Allokerad kvv'!$B$2:$AV$2,0),FALSE),VLOOKUP($B165,'Justerad allokering'!$B$2:$AG$462,MATCH(C$2,'Justerad allokering'!$B$2:$AF$2,0),FALSE))</f>
        <v>0</v>
      </c>
      <c r="D165" s="28">
        <f>IF(ISERROR(1/VLOOKUP($B165,'Justerad allokering'!$B$2:$AG$462,MATCH(D$2,'Justerad allokering'!$B$2:$AF$2,0),FALSE)),VLOOKUP($B165,'Allokerad kvv'!$B$2:$AV$468,MATCH(D$2,'Allokerad kvv'!$B$2:$AV$2,0),FALSE),VLOOKUP($B165,'Justerad allokering'!$B$2:$AG$462,MATCH(D$2,'Justerad allokering'!$B$2:$AF$2,0),FALSE))</f>
        <v>0</v>
      </c>
      <c r="E165" s="28">
        <f>IF(ISERROR(1/VLOOKUP($B165,'Justerad allokering'!$B$2:$AG$462,MATCH(E$2,'Justerad allokering'!$B$2:$AF$2,0),FALSE)),VLOOKUP($B165,'Allokerad kvv'!$B$2:$AV$468,MATCH(E$2,'Allokerad kvv'!$B$2:$AV$2,0),FALSE),VLOOKUP($B165,'Justerad allokering'!$B$2:$AG$462,MATCH(E$2,'Justerad allokering'!$B$2:$AF$2,0),FALSE))</f>
        <v>0</v>
      </c>
      <c r="F165" s="28">
        <f>IF(ISERROR(1/VLOOKUP($B165,'Justerad allokering'!$B$2:$AG$462,MATCH(F$2,'Justerad allokering'!$B$2:$AF$2,0),FALSE)),VLOOKUP($B165,'Allokerad kvv'!$B$2:$AV$468,MATCH(F$2,'Allokerad kvv'!$B$2:$AV$2,0),FALSE),VLOOKUP($B165,'Justerad allokering'!$B$2:$AG$462,MATCH(F$2,'Justerad allokering'!$B$2:$AF$2,0),FALSE))</f>
        <v>0</v>
      </c>
      <c r="G165" s="28">
        <f>IF(ISERROR(1/VLOOKUP($B165,'Justerad allokering'!$B$2:$AG$462,MATCH(G$2,'Justerad allokering'!$B$2:$AF$2,0),FALSE)),VLOOKUP($B165,'Allokerad kvv'!$B$2:$AV$468,MATCH(G$2,'Allokerad kvv'!$B$2:$AV$2,0),FALSE),VLOOKUP($B165,'Justerad allokering'!$B$2:$AG$462,MATCH(G$2,'Justerad allokering'!$B$2:$AF$2,0),FALSE))</f>
        <v>0</v>
      </c>
      <c r="H165" s="28">
        <f>IF(ISERROR(1/VLOOKUP($B165,'Justerad allokering'!$B$2:$AG$462,MATCH(H$2,'Justerad allokering'!$B$2:$AF$2,0),FALSE)),VLOOKUP($B165,'Allokerad kvv'!$B$2:$AV$468,MATCH(H$2,'Allokerad kvv'!$B$2:$AV$2,0),FALSE),VLOOKUP($B165,'Justerad allokering'!$B$2:$AG$462,MATCH(H$2,'Justerad allokering'!$B$2:$AF$2,0),FALSE))</f>
        <v>0</v>
      </c>
      <c r="I165" s="28">
        <f>IF(ISERROR(1/VLOOKUP($B165,'Justerad allokering'!$B$2:$AG$462,MATCH(I$2,'Justerad allokering'!$B$2:$AF$2,0),FALSE)),VLOOKUP($B165,'Allokerad kvv'!$B$2:$AV$468,MATCH(I$2,'Allokerad kvv'!$B$2:$AV$2,0),FALSE),VLOOKUP($B165,'Justerad allokering'!$B$2:$AG$462,MATCH(I$2,'Justerad allokering'!$B$2:$AF$2,0),FALSE))</f>
        <v>0</v>
      </c>
      <c r="J165" s="28">
        <f>IF(ISERROR(1/VLOOKUP($B165,'Justerad allokering'!$B$2:$AG$462,MATCH(J$2,'Justerad allokering'!$B$2:$AF$2,0),FALSE)),VLOOKUP($B165,'Allokerad kvv'!$B$2:$AV$468,MATCH(J$2,'Allokerad kvv'!$B$2:$AV$2,0),FALSE),VLOOKUP($B165,'Justerad allokering'!$B$2:$AG$462,MATCH(J$2,'Justerad allokering'!$B$2:$AF$2,0),FALSE))</f>
        <v>110.57</v>
      </c>
      <c r="K165" s="28">
        <f>IF(ISERROR(1/VLOOKUP($B165,'Justerad allokering'!$B$2:$AG$462,MATCH(K$2,'Justerad allokering'!$B$2:$AF$2,0),FALSE)),VLOOKUP($B165,'Allokerad kvv'!$B$2:$AV$468,MATCH(K$2,'Allokerad kvv'!$B$2:$AV$2,0),FALSE),VLOOKUP($B165,'Justerad allokering'!$B$2:$AG$462,MATCH(K$2,'Justerad allokering'!$B$2:$AF$2,0),FALSE))</f>
        <v>0</v>
      </c>
      <c r="L165" s="28">
        <f>IF(ISERROR(1/VLOOKUP($B165,'Justerad allokering'!$B$2:$AG$462,MATCH(L$2,'Justerad allokering'!$B$2:$AF$2,0),FALSE)),VLOOKUP($B165,'Allokerad kvv'!$B$2:$AV$468,MATCH(L$2,'Allokerad kvv'!$B$2:$AV$2,0),FALSE),VLOOKUP($B165,'Justerad allokering'!$B$2:$AG$462,MATCH(L$2,'Justerad allokering'!$B$2:$AF$2,0),FALSE))</f>
        <v>0</v>
      </c>
      <c r="M165" s="28">
        <f>IF(ISERROR(1/VLOOKUP($B165,'Justerad allokering'!$B$2:$AG$462,MATCH(M$2,'Justerad allokering'!$B$2:$AF$2,0),FALSE)),VLOOKUP($B165,'Allokerad kvv'!$B$2:$AV$468,MATCH(M$2,'Allokerad kvv'!$B$2:$AV$2,0),FALSE),VLOOKUP($B165,'Justerad allokering'!$B$2:$AG$462,MATCH(M$2,'Justerad allokering'!$B$2:$AF$2,0),FALSE))</f>
        <v>0</v>
      </c>
      <c r="N165" s="28">
        <f>IF(ISERROR(1/VLOOKUP($B165,'Justerad allokering'!$B$2:$AG$462,MATCH(N$2,'Justerad allokering'!$B$2:$AF$2,0),FALSE)),VLOOKUP($B165,'Allokerad kvv'!$B$2:$AV$468,MATCH(N$2,'Allokerad kvv'!$B$2:$AV$2,0),FALSE),VLOOKUP($B165,'Justerad allokering'!$B$2:$AG$462,MATCH(N$2,'Justerad allokering'!$B$2:$AF$2,0),FALSE))</f>
        <v>31.78</v>
      </c>
      <c r="O165" s="28">
        <f>IF(ISERROR(1/VLOOKUP($B165,'Justerad allokering'!$B$2:$AG$462,MATCH(O$2,'Justerad allokering'!$B$2:$AF$2,0),FALSE)),VLOOKUP($B165,'Allokerad kvv'!$B$2:$AV$468,MATCH(O$2,'Allokerad kvv'!$B$2:$AV$2,0),FALSE),VLOOKUP($B165,'Justerad allokering'!$B$2:$AG$462,MATCH(O$2,'Justerad allokering'!$B$2:$AF$2,0),FALSE))</f>
        <v>0</v>
      </c>
      <c r="P165" s="28">
        <f>IF(ISERROR(1/VLOOKUP($B165,'Justerad allokering'!$B$2:$AG$462,MATCH(P$2,'Justerad allokering'!$B$2:$AF$2,0),FALSE)),VLOOKUP($B165,'Allokerad kvv'!$B$2:$AV$468,MATCH(P$2,'Allokerad kvv'!$B$2:$AV$2,0),FALSE),VLOOKUP($B165,'Justerad allokering'!$B$2:$AG$462,MATCH(P$2,'Justerad allokering'!$B$2:$AF$2,0),FALSE))</f>
        <v>0</v>
      </c>
      <c r="Q165" s="28">
        <f>IF(ISERROR(1/VLOOKUP($B165,'Justerad allokering'!$B$2:$AG$462,MATCH(Q$2,'Justerad allokering'!$B$2:$AF$2,0),FALSE)),VLOOKUP($B165,'Allokerad kvv'!$B$2:$AV$468,MATCH(Q$2,'Allokerad kvv'!$B$2:$AV$2,0),FALSE),VLOOKUP($B165,'Justerad allokering'!$B$2:$AG$462,MATCH(Q$2,'Justerad allokering'!$B$2:$AF$2,0),FALSE))</f>
        <v>0</v>
      </c>
      <c r="R165" s="28">
        <f>IF(ISERROR(1/VLOOKUP($B165,'Justerad allokering'!$B$2:$AG$462,MATCH(R$2,'Justerad allokering'!$B$2:$AF$2,0),FALSE)),VLOOKUP($B165,'Allokerad kvv'!$B$2:$AV$468,MATCH(R$2,'Allokerad kvv'!$B$2:$AV$2,0),FALSE),VLOOKUP($B165,'Justerad allokering'!$B$2:$AG$462,MATCH(R$2,'Justerad allokering'!$B$2:$AF$2,0),FALSE))</f>
        <v>0</v>
      </c>
      <c r="S165" s="28">
        <f>IF(ISERROR(1/VLOOKUP($B165,'Justerad allokering'!$B$2:$AG$462,MATCH(S$2,'Justerad allokering'!$B$2:$AF$2,0),FALSE)),VLOOKUP($B165,'Allokerad kvv'!$B$2:$AV$468,MATCH(S$2,'Allokerad kvv'!$B$2:$AV$2,0),FALSE),VLOOKUP($B165,'Justerad allokering'!$B$2:$AG$462,MATCH(S$2,'Justerad allokering'!$B$2:$AF$2,0),FALSE))</f>
        <v>0</v>
      </c>
      <c r="T165" s="28">
        <f>IF(ISERROR(1/VLOOKUP($B165,'Justerad allokering'!$B$2:$AG$462,MATCH(T$2,'Justerad allokering'!$B$2:$AF$2,0),FALSE)),VLOOKUP($B165,'Allokerad kvv'!$B$2:$AV$468,MATCH(T$2,'Allokerad kvv'!$B$2:$AV$2,0),FALSE),VLOOKUP($B165,'Justerad allokering'!$B$2:$AG$462,MATCH(T$2,'Justerad allokering'!$B$2:$AF$2,0),FALSE))</f>
        <v>0</v>
      </c>
      <c r="U165" s="28">
        <f>IF(ISERROR(1/VLOOKUP($B165,'Justerad allokering'!$B$2:$AG$462,MATCH(U$2,'Justerad allokering'!$B$2:$AF$2,0),FALSE)),VLOOKUP($B165,'Allokerad kvv'!$B$2:$AV$468,MATCH(U$2,'Allokerad kvv'!$B$2:$AV$2,0),FALSE),VLOOKUP($B165,'Justerad allokering'!$B$2:$AG$462,MATCH(U$2,'Justerad allokering'!$B$2:$AF$2,0),FALSE))</f>
        <v>0</v>
      </c>
      <c r="V165" s="28">
        <f>IF(ISERROR(1/VLOOKUP($B165,'Justerad allokering'!$B$2:$AG$462,MATCH(V$2,'Justerad allokering'!$B$2:$AF$2,0),FALSE)),VLOOKUP($B165,'Allokerad kvv'!$B$2:$AV$468,MATCH(V$2,'Allokerad kvv'!$B$2:$AV$2,0),FALSE),VLOOKUP($B165,'Justerad allokering'!$B$2:$AG$462,MATCH(V$2,'Justerad allokering'!$B$2:$AF$2,0),FALSE))</f>
        <v>0</v>
      </c>
      <c r="W165" s="28">
        <f>IF(ISERROR(1/VLOOKUP($B165,'Justerad allokering'!$B$2:$AG$462,MATCH(W$2,'Justerad allokering'!$B$2:$AF$2,0),FALSE)),VLOOKUP($B165,'Allokerad kvv'!$B$2:$AV$468,MATCH(W$2,'Allokerad kvv'!$B$2:$AV$2,0),FALSE),VLOOKUP($B165,'Justerad allokering'!$B$2:$AG$462,MATCH(W$2,'Justerad allokering'!$B$2:$AF$2,0),FALSE))</f>
        <v>0</v>
      </c>
      <c r="X165" s="28">
        <f>IF(ISERROR(1/VLOOKUP($B165,'Justerad allokering'!$B$2:$AG$462,MATCH(X$2,'Justerad allokering'!$B$2:$AF$2,0),FALSE)),VLOOKUP($B165,'Allokerad kvv'!$B$2:$AV$468,MATCH(X$2,'Allokerad kvv'!$B$2:$AV$2,0),FALSE),VLOOKUP($B165,'Justerad allokering'!$B$2:$AG$462,MATCH(X$2,'Justerad allokering'!$B$2:$AF$2,0),FALSE))</f>
        <v>0</v>
      </c>
      <c r="Y165" s="28">
        <f>IF(ISERROR(1/VLOOKUP($B165,'Justerad allokering'!$B$2:$AG$462,MATCH(Y$2,'Justerad allokering'!$B$2:$AF$2,0),FALSE)),VLOOKUP($B165,'Allokerad kvv'!$B$2:$AV$468,MATCH(Y$2,'Allokerad kvv'!$B$2:$AV$2,0),FALSE),VLOOKUP($B165,'Justerad allokering'!$B$2:$AG$462,MATCH(Y$2,'Justerad allokering'!$B$2:$AF$2,0),FALSE))</f>
        <v>0</v>
      </c>
      <c r="Z165" s="28">
        <f>IF(ISERROR(1/VLOOKUP($B165,'Justerad allokering'!$B$2:$AG$462,MATCH(Z$2,'Justerad allokering'!$B$2:$AF$2,0),FALSE)),VLOOKUP($B165,'Allokerad kvv'!$B$2:$AV$468,MATCH(Z$2,'Allokerad kvv'!$B$2:$AV$2,0),FALSE),VLOOKUP($B165,'Justerad allokering'!$B$2:$AG$462,MATCH(Z$2,'Justerad allokering'!$B$2:$AF$2,0),FALSE))</f>
        <v>0</v>
      </c>
      <c r="AA165" s="28"/>
      <c r="AB165" s="28"/>
      <c r="AE165">
        <f t="shared" si="6"/>
        <v>142.35</v>
      </c>
      <c r="AG165">
        <f t="shared" si="7"/>
        <v>142.35</v>
      </c>
      <c r="AH165">
        <f t="shared" si="8"/>
        <v>110.57</v>
      </c>
      <c r="AI165" s="55">
        <f>IF(AH165=0,"",AH165/VLOOKUP(B165,Kraftvärmeprod!$B$1:$BC$480,MATCH("Summa tillförd energi exklusive rökgaskondensering",Kraftvärmeprod!$B$1:$BC$1,0),FALSE))</f>
        <v>0.76939670169090524</v>
      </c>
    </row>
    <row r="166" spans="1:35" x14ac:dyDescent="0.25">
      <c r="A166" s="28" t="s">
        <v>213</v>
      </c>
      <c r="B166" s="28" t="s">
        <v>214</v>
      </c>
      <c r="C166" s="28">
        <f>IF(ISERROR(1/VLOOKUP($B166,'Justerad allokering'!$B$2:$AG$462,MATCH(C$2,'Justerad allokering'!$B$2:$AF$2,0),FALSE)),VLOOKUP($B166,'Allokerad kvv'!$B$2:$AV$468,MATCH(C$2,'Allokerad kvv'!$B$2:$AV$2,0),FALSE),VLOOKUP($B166,'Justerad allokering'!$B$2:$AG$462,MATCH(C$2,'Justerad allokering'!$B$2:$AF$2,0),FALSE))</f>
        <v>0</v>
      </c>
      <c r="D166" s="28">
        <f>IF(ISERROR(1/VLOOKUP($B166,'Justerad allokering'!$B$2:$AG$462,MATCH(D$2,'Justerad allokering'!$B$2:$AF$2,0),FALSE)),VLOOKUP($B166,'Allokerad kvv'!$B$2:$AV$468,MATCH(D$2,'Allokerad kvv'!$B$2:$AV$2,0),FALSE),VLOOKUP($B166,'Justerad allokering'!$B$2:$AG$462,MATCH(D$2,'Justerad allokering'!$B$2:$AF$2,0),FALSE))</f>
        <v>0</v>
      </c>
      <c r="E166" s="28">
        <f>IF(ISERROR(1/VLOOKUP($B166,'Justerad allokering'!$B$2:$AG$462,MATCH(E$2,'Justerad allokering'!$B$2:$AF$2,0),FALSE)),VLOOKUP($B166,'Allokerad kvv'!$B$2:$AV$468,MATCH(E$2,'Allokerad kvv'!$B$2:$AV$2,0),FALSE),VLOOKUP($B166,'Justerad allokering'!$B$2:$AG$462,MATCH(E$2,'Justerad allokering'!$B$2:$AF$2,0),FALSE))</f>
        <v>0</v>
      </c>
      <c r="F166" s="28">
        <f>IF(ISERROR(1/VLOOKUP($B166,'Justerad allokering'!$B$2:$AG$462,MATCH(F$2,'Justerad allokering'!$B$2:$AF$2,0),FALSE)),VLOOKUP($B166,'Allokerad kvv'!$B$2:$AV$468,MATCH(F$2,'Allokerad kvv'!$B$2:$AV$2,0),FALSE),VLOOKUP($B166,'Justerad allokering'!$B$2:$AG$462,MATCH(F$2,'Justerad allokering'!$B$2:$AF$2,0),FALSE))</f>
        <v>0</v>
      </c>
      <c r="G166" s="28">
        <f>IF(ISERROR(1/VLOOKUP($B166,'Justerad allokering'!$B$2:$AG$462,MATCH(G$2,'Justerad allokering'!$B$2:$AF$2,0),FALSE)),VLOOKUP($B166,'Allokerad kvv'!$B$2:$AV$468,MATCH(G$2,'Allokerad kvv'!$B$2:$AV$2,0),FALSE),VLOOKUP($B166,'Justerad allokering'!$B$2:$AG$462,MATCH(G$2,'Justerad allokering'!$B$2:$AF$2,0),FALSE))</f>
        <v>0</v>
      </c>
      <c r="H166" s="28">
        <f>IF(ISERROR(1/VLOOKUP($B166,'Justerad allokering'!$B$2:$AG$462,MATCH(H$2,'Justerad allokering'!$B$2:$AF$2,0),FALSE)),VLOOKUP($B166,'Allokerad kvv'!$B$2:$AV$468,MATCH(H$2,'Allokerad kvv'!$B$2:$AV$2,0),FALSE),VLOOKUP($B166,'Justerad allokering'!$B$2:$AG$462,MATCH(H$2,'Justerad allokering'!$B$2:$AF$2,0),FALSE))</f>
        <v>0</v>
      </c>
      <c r="I166" s="28">
        <f>IF(ISERROR(1/VLOOKUP($B166,'Justerad allokering'!$B$2:$AG$462,MATCH(I$2,'Justerad allokering'!$B$2:$AF$2,0),FALSE)),VLOOKUP($B166,'Allokerad kvv'!$B$2:$AV$468,MATCH(I$2,'Allokerad kvv'!$B$2:$AV$2,0),FALSE),VLOOKUP($B166,'Justerad allokering'!$B$2:$AG$462,MATCH(I$2,'Justerad allokering'!$B$2:$AF$2,0),FALSE))</f>
        <v>0</v>
      </c>
      <c r="J166" s="28">
        <f>IF(ISERROR(1/VLOOKUP($B166,'Justerad allokering'!$B$2:$AG$462,MATCH(J$2,'Justerad allokering'!$B$2:$AF$2,0),FALSE)),VLOOKUP($B166,'Allokerad kvv'!$B$2:$AV$468,MATCH(J$2,'Allokerad kvv'!$B$2:$AV$2,0),FALSE),VLOOKUP($B166,'Justerad allokering'!$B$2:$AG$462,MATCH(J$2,'Justerad allokering'!$B$2:$AF$2,0),FALSE))</f>
        <v>0</v>
      </c>
      <c r="K166" s="28">
        <f>IF(ISERROR(1/VLOOKUP($B166,'Justerad allokering'!$B$2:$AG$462,MATCH(K$2,'Justerad allokering'!$B$2:$AF$2,0),FALSE)),VLOOKUP($B166,'Allokerad kvv'!$B$2:$AV$468,MATCH(K$2,'Allokerad kvv'!$B$2:$AV$2,0),FALSE),VLOOKUP($B166,'Justerad allokering'!$B$2:$AG$462,MATCH(K$2,'Justerad allokering'!$B$2:$AF$2,0),FALSE))</f>
        <v>0</v>
      </c>
      <c r="L166" s="28">
        <f>IF(ISERROR(1/VLOOKUP($B166,'Justerad allokering'!$B$2:$AG$462,MATCH(L$2,'Justerad allokering'!$B$2:$AF$2,0),FALSE)),VLOOKUP($B166,'Allokerad kvv'!$B$2:$AV$468,MATCH(L$2,'Allokerad kvv'!$B$2:$AV$2,0),FALSE),VLOOKUP($B166,'Justerad allokering'!$B$2:$AG$462,MATCH(L$2,'Justerad allokering'!$B$2:$AF$2,0),FALSE))</f>
        <v>0</v>
      </c>
      <c r="M166" s="28">
        <f>IF(ISERROR(1/VLOOKUP($B166,'Justerad allokering'!$B$2:$AG$462,MATCH(M$2,'Justerad allokering'!$B$2:$AF$2,0),FALSE)),VLOOKUP($B166,'Allokerad kvv'!$B$2:$AV$468,MATCH(M$2,'Allokerad kvv'!$B$2:$AV$2,0),FALSE),VLOOKUP($B166,'Justerad allokering'!$B$2:$AG$462,MATCH(M$2,'Justerad allokering'!$B$2:$AF$2,0),FALSE))</f>
        <v>0</v>
      </c>
      <c r="N166" s="28">
        <f>IF(ISERROR(1/VLOOKUP($B166,'Justerad allokering'!$B$2:$AG$462,MATCH(N$2,'Justerad allokering'!$B$2:$AF$2,0),FALSE)),VLOOKUP($B166,'Allokerad kvv'!$B$2:$AV$468,MATCH(N$2,'Allokerad kvv'!$B$2:$AV$2,0),FALSE),VLOOKUP($B166,'Justerad allokering'!$B$2:$AG$462,MATCH(N$2,'Justerad allokering'!$B$2:$AF$2,0),FALSE))</f>
        <v>0</v>
      </c>
      <c r="O166" s="28">
        <f>IF(ISERROR(1/VLOOKUP($B166,'Justerad allokering'!$B$2:$AG$462,MATCH(O$2,'Justerad allokering'!$B$2:$AF$2,0),FALSE)),VLOOKUP($B166,'Allokerad kvv'!$B$2:$AV$468,MATCH(O$2,'Allokerad kvv'!$B$2:$AV$2,0),FALSE),VLOOKUP($B166,'Justerad allokering'!$B$2:$AG$462,MATCH(O$2,'Justerad allokering'!$B$2:$AF$2,0),FALSE))</f>
        <v>0</v>
      </c>
      <c r="P166" s="28">
        <f>IF(ISERROR(1/VLOOKUP($B166,'Justerad allokering'!$B$2:$AG$462,MATCH(P$2,'Justerad allokering'!$B$2:$AF$2,0),FALSE)),VLOOKUP($B166,'Allokerad kvv'!$B$2:$AV$468,MATCH(P$2,'Allokerad kvv'!$B$2:$AV$2,0),FALSE),VLOOKUP($B166,'Justerad allokering'!$B$2:$AG$462,MATCH(P$2,'Justerad allokering'!$B$2:$AF$2,0),FALSE))</f>
        <v>0</v>
      </c>
      <c r="Q166" s="28">
        <f>IF(ISERROR(1/VLOOKUP($B166,'Justerad allokering'!$B$2:$AG$462,MATCH(Q$2,'Justerad allokering'!$B$2:$AF$2,0),FALSE)),VLOOKUP($B166,'Allokerad kvv'!$B$2:$AV$468,MATCH(Q$2,'Allokerad kvv'!$B$2:$AV$2,0),FALSE),VLOOKUP($B166,'Justerad allokering'!$B$2:$AG$462,MATCH(Q$2,'Justerad allokering'!$B$2:$AF$2,0),FALSE))</f>
        <v>0</v>
      </c>
      <c r="R166" s="28">
        <f>IF(ISERROR(1/VLOOKUP($B166,'Justerad allokering'!$B$2:$AG$462,MATCH(R$2,'Justerad allokering'!$B$2:$AF$2,0),FALSE)),VLOOKUP($B166,'Allokerad kvv'!$B$2:$AV$468,MATCH(R$2,'Allokerad kvv'!$B$2:$AV$2,0),FALSE),VLOOKUP($B166,'Justerad allokering'!$B$2:$AG$462,MATCH(R$2,'Justerad allokering'!$B$2:$AF$2,0),FALSE))</f>
        <v>0</v>
      </c>
      <c r="S166" s="28">
        <f>IF(ISERROR(1/VLOOKUP($B166,'Justerad allokering'!$B$2:$AG$462,MATCH(S$2,'Justerad allokering'!$B$2:$AF$2,0),FALSE)),VLOOKUP($B166,'Allokerad kvv'!$B$2:$AV$468,MATCH(S$2,'Allokerad kvv'!$B$2:$AV$2,0),FALSE),VLOOKUP($B166,'Justerad allokering'!$B$2:$AG$462,MATCH(S$2,'Justerad allokering'!$B$2:$AF$2,0),FALSE))</f>
        <v>0</v>
      </c>
      <c r="T166" s="28">
        <f>IF(ISERROR(1/VLOOKUP($B166,'Justerad allokering'!$B$2:$AG$462,MATCH(T$2,'Justerad allokering'!$B$2:$AF$2,0),FALSE)),VLOOKUP($B166,'Allokerad kvv'!$B$2:$AV$468,MATCH(T$2,'Allokerad kvv'!$B$2:$AV$2,0),FALSE),VLOOKUP($B166,'Justerad allokering'!$B$2:$AG$462,MATCH(T$2,'Justerad allokering'!$B$2:$AF$2,0),FALSE))</f>
        <v>0</v>
      </c>
      <c r="U166" s="28">
        <f>IF(ISERROR(1/VLOOKUP($B166,'Justerad allokering'!$B$2:$AG$462,MATCH(U$2,'Justerad allokering'!$B$2:$AF$2,0),FALSE)),VLOOKUP($B166,'Allokerad kvv'!$B$2:$AV$468,MATCH(U$2,'Allokerad kvv'!$B$2:$AV$2,0),FALSE),VLOOKUP($B166,'Justerad allokering'!$B$2:$AG$462,MATCH(U$2,'Justerad allokering'!$B$2:$AF$2,0),FALSE))</f>
        <v>0</v>
      </c>
      <c r="V166" s="28">
        <f>IF(ISERROR(1/VLOOKUP($B166,'Justerad allokering'!$B$2:$AG$462,MATCH(V$2,'Justerad allokering'!$B$2:$AF$2,0),FALSE)),VLOOKUP($B166,'Allokerad kvv'!$B$2:$AV$468,MATCH(V$2,'Allokerad kvv'!$B$2:$AV$2,0),FALSE),VLOOKUP($B166,'Justerad allokering'!$B$2:$AG$462,MATCH(V$2,'Justerad allokering'!$B$2:$AF$2,0),FALSE))</f>
        <v>0</v>
      </c>
      <c r="W166" s="28">
        <f>IF(ISERROR(1/VLOOKUP($B166,'Justerad allokering'!$B$2:$AG$462,MATCH(W$2,'Justerad allokering'!$B$2:$AF$2,0),FALSE)),VLOOKUP($B166,'Allokerad kvv'!$B$2:$AV$468,MATCH(W$2,'Allokerad kvv'!$B$2:$AV$2,0),FALSE),VLOOKUP($B166,'Justerad allokering'!$B$2:$AG$462,MATCH(W$2,'Justerad allokering'!$B$2:$AF$2,0),FALSE))</f>
        <v>0</v>
      </c>
      <c r="X166" s="28">
        <f>IF(ISERROR(1/VLOOKUP($B166,'Justerad allokering'!$B$2:$AG$462,MATCH(X$2,'Justerad allokering'!$B$2:$AF$2,0),FALSE)),VLOOKUP($B166,'Allokerad kvv'!$B$2:$AV$468,MATCH(X$2,'Allokerad kvv'!$B$2:$AV$2,0),FALSE),VLOOKUP($B166,'Justerad allokering'!$B$2:$AG$462,MATCH(X$2,'Justerad allokering'!$B$2:$AF$2,0),FALSE))</f>
        <v>0</v>
      </c>
      <c r="Y166" s="28">
        <f>IF(ISERROR(1/VLOOKUP($B166,'Justerad allokering'!$B$2:$AG$462,MATCH(Y$2,'Justerad allokering'!$B$2:$AF$2,0),FALSE)),VLOOKUP($B166,'Allokerad kvv'!$B$2:$AV$468,MATCH(Y$2,'Allokerad kvv'!$B$2:$AV$2,0),FALSE),VLOOKUP($B166,'Justerad allokering'!$B$2:$AG$462,MATCH(Y$2,'Justerad allokering'!$B$2:$AF$2,0),FALSE))</f>
        <v>0</v>
      </c>
      <c r="Z166" s="28">
        <f>IF(ISERROR(1/VLOOKUP($B166,'Justerad allokering'!$B$2:$AG$462,MATCH(Z$2,'Justerad allokering'!$B$2:$AF$2,0),FALSE)),VLOOKUP($B166,'Allokerad kvv'!$B$2:$AV$468,MATCH(Z$2,'Allokerad kvv'!$B$2:$AV$2,0),FALSE),VLOOKUP($B166,'Justerad allokering'!$B$2:$AG$462,MATCH(Z$2,'Justerad allokering'!$B$2:$AF$2,0),FALSE))</f>
        <v>0</v>
      </c>
      <c r="AA166" s="28"/>
      <c r="AB166" s="28"/>
      <c r="AE166">
        <f t="shared" si="6"/>
        <v>0</v>
      </c>
      <c r="AG166">
        <f t="shared" si="7"/>
        <v>0</v>
      </c>
      <c r="AH166">
        <f t="shared" si="8"/>
        <v>0</v>
      </c>
      <c r="AI166" s="55" t="str">
        <f>IF(AH166=0,"",AH166/VLOOKUP(B166,Kraftvärmeprod!$B$1:$BC$480,MATCH("Summa tillförd energi exklusive rökgaskondensering",Kraftvärmeprod!$B$1:$BC$1,0),FALSE))</f>
        <v/>
      </c>
    </row>
    <row r="167" spans="1:35" x14ac:dyDescent="0.25">
      <c r="A167" s="28" t="s">
        <v>213</v>
      </c>
      <c r="B167" s="28" t="s">
        <v>215</v>
      </c>
      <c r="C167" s="28">
        <f>IF(ISERROR(1/VLOOKUP($B167,'Justerad allokering'!$B$2:$AG$462,MATCH(C$2,'Justerad allokering'!$B$2:$AF$2,0),FALSE)),VLOOKUP($B167,'Allokerad kvv'!$B$2:$AV$468,MATCH(C$2,'Allokerad kvv'!$B$2:$AV$2,0),FALSE),VLOOKUP($B167,'Justerad allokering'!$B$2:$AG$462,MATCH(C$2,'Justerad allokering'!$B$2:$AF$2,0),FALSE))</f>
        <v>0</v>
      </c>
      <c r="D167" s="28">
        <f>IF(ISERROR(1/VLOOKUP($B167,'Justerad allokering'!$B$2:$AG$462,MATCH(D$2,'Justerad allokering'!$B$2:$AF$2,0),FALSE)),VLOOKUP($B167,'Allokerad kvv'!$B$2:$AV$468,MATCH(D$2,'Allokerad kvv'!$B$2:$AV$2,0),FALSE),VLOOKUP($B167,'Justerad allokering'!$B$2:$AG$462,MATCH(D$2,'Justerad allokering'!$B$2:$AF$2,0),FALSE))</f>
        <v>0</v>
      </c>
      <c r="E167" s="28">
        <f>IF(ISERROR(1/VLOOKUP($B167,'Justerad allokering'!$B$2:$AG$462,MATCH(E$2,'Justerad allokering'!$B$2:$AF$2,0),FALSE)),VLOOKUP($B167,'Allokerad kvv'!$B$2:$AV$468,MATCH(E$2,'Allokerad kvv'!$B$2:$AV$2,0),FALSE),VLOOKUP($B167,'Justerad allokering'!$B$2:$AG$462,MATCH(E$2,'Justerad allokering'!$B$2:$AF$2,0),FALSE))</f>
        <v>0</v>
      </c>
      <c r="F167" s="28">
        <f>IF(ISERROR(1/VLOOKUP($B167,'Justerad allokering'!$B$2:$AG$462,MATCH(F$2,'Justerad allokering'!$B$2:$AF$2,0),FALSE)),VLOOKUP($B167,'Allokerad kvv'!$B$2:$AV$468,MATCH(F$2,'Allokerad kvv'!$B$2:$AV$2,0),FALSE),VLOOKUP($B167,'Justerad allokering'!$B$2:$AG$462,MATCH(F$2,'Justerad allokering'!$B$2:$AF$2,0),FALSE))</f>
        <v>0</v>
      </c>
      <c r="G167" s="28">
        <f>IF(ISERROR(1/VLOOKUP($B167,'Justerad allokering'!$B$2:$AG$462,MATCH(G$2,'Justerad allokering'!$B$2:$AF$2,0),FALSE)),VLOOKUP($B167,'Allokerad kvv'!$B$2:$AV$468,MATCH(G$2,'Allokerad kvv'!$B$2:$AV$2,0),FALSE),VLOOKUP($B167,'Justerad allokering'!$B$2:$AG$462,MATCH(G$2,'Justerad allokering'!$B$2:$AF$2,0),FALSE))</f>
        <v>0</v>
      </c>
      <c r="H167" s="28">
        <f>IF(ISERROR(1/VLOOKUP($B167,'Justerad allokering'!$B$2:$AG$462,MATCH(H$2,'Justerad allokering'!$B$2:$AF$2,0),FALSE)),VLOOKUP($B167,'Allokerad kvv'!$B$2:$AV$468,MATCH(H$2,'Allokerad kvv'!$B$2:$AV$2,0),FALSE),VLOOKUP($B167,'Justerad allokering'!$B$2:$AG$462,MATCH(H$2,'Justerad allokering'!$B$2:$AF$2,0),FALSE))</f>
        <v>0</v>
      </c>
      <c r="I167" s="28">
        <f>IF(ISERROR(1/VLOOKUP($B167,'Justerad allokering'!$B$2:$AG$462,MATCH(I$2,'Justerad allokering'!$B$2:$AF$2,0),FALSE)),VLOOKUP($B167,'Allokerad kvv'!$B$2:$AV$468,MATCH(I$2,'Allokerad kvv'!$B$2:$AV$2,0),FALSE),VLOOKUP($B167,'Justerad allokering'!$B$2:$AG$462,MATCH(I$2,'Justerad allokering'!$B$2:$AF$2,0),FALSE))</f>
        <v>0</v>
      </c>
      <c r="J167" s="28">
        <f>IF(ISERROR(1/VLOOKUP($B167,'Justerad allokering'!$B$2:$AG$462,MATCH(J$2,'Justerad allokering'!$B$2:$AF$2,0),FALSE)),VLOOKUP($B167,'Allokerad kvv'!$B$2:$AV$468,MATCH(J$2,'Allokerad kvv'!$B$2:$AV$2,0),FALSE),VLOOKUP($B167,'Justerad allokering'!$B$2:$AG$462,MATCH(J$2,'Justerad allokering'!$B$2:$AF$2,0),FALSE))</f>
        <v>0</v>
      </c>
      <c r="K167" s="28">
        <f>IF(ISERROR(1/VLOOKUP($B167,'Justerad allokering'!$B$2:$AG$462,MATCH(K$2,'Justerad allokering'!$B$2:$AF$2,0),FALSE)),VLOOKUP($B167,'Allokerad kvv'!$B$2:$AV$468,MATCH(K$2,'Allokerad kvv'!$B$2:$AV$2,0),FALSE),VLOOKUP($B167,'Justerad allokering'!$B$2:$AG$462,MATCH(K$2,'Justerad allokering'!$B$2:$AF$2,0),FALSE))</f>
        <v>0</v>
      </c>
      <c r="L167" s="28">
        <f>IF(ISERROR(1/VLOOKUP($B167,'Justerad allokering'!$B$2:$AG$462,MATCH(L$2,'Justerad allokering'!$B$2:$AF$2,0),FALSE)),VLOOKUP($B167,'Allokerad kvv'!$B$2:$AV$468,MATCH(L$2,'Allokerad kvv'!$B$2:$AV$2,0),FALSE),VLOOKUP($B167,'Justerad allokering'!$B$2:$AG$462,MATCH(L$2,'Justerad allokering'!$B$2:$AF$2,0),FALSE))</f>
        <v>0</v>
      </c>
      <c r="M167" s="28">
        <f>IF(ISERROR(1/VLOOKUP($B167,'Justerad allokering'!$B$2:$AG$462,MATCH(M$2,'Justerad allokering'!$B$2:$AF$2,0),FALSE)),VLOOKUP($B167,'Allokerad kvv'!$B$2:$AV$468,MATCH(M$2,'Allokerad kvv'!$B$2:$AV$2,0),FALSE),VLOOKUP($B167,'Justerad allokering'!$B$2:$AG$462,MATCH(M$2,'Justerad allokering'!$B$2:$AF$2,0),FALSE))</f>
        <v>0</v>
      </c>
      <c r="N167" s="28">
        <f>IF(ISERROR(1/VLOOKUP($B167,'Justerad allokering'!$B$2:$AG$462,MATCH(N$2,'Justerad allokering'!$B$2:$AF$2,0),FALSE)),VLOOKUP($B167,'Allokerad kvv'!$B$2:$AV$468,MATCH(N$2,'Allokerad kvv'!$B$2:$AV$2,0),FALSE),VLOOKUP($B167,'Justerad allokering'!$B$2:$AG$462,MATCH(N$2,'Justerad allokering'!$B$2:$AF$2,0),FALSE))</f>
        <v>0</v>
      </c>
      <c r="O167" s="28">
        <f>IF(ISERROR(1/VLOOKUP($B167,'Justerad allokering'!$B$2:$AG$462,MATCH(O$2,'Justerad allokering'!$B$2:$AF$2,0),FALSE)),VLOOKUP($B167,'Allokerad kvv'!$B$2:$AV$468,MATCH(O$2,'Allokerad kvv'!$B$2:$AV$2,0),FALSE),VLOOKUP($B167,'Justerad allokering'!$B$2:$AG$462,MATCH(O$2,'Justerad allokering'!$B$2:$AF$2,0),FALSE))</f>
        <v>0</v>
      </c>
      <c r="P167" s="28">
        <f>IF(ISERROR(1/VLOOKUP($B167,'Justerad allokering'!$B$2:$AG$462,MATCH(P$2,'Justerad allokering'!$B$2:$AF$2,0),FALSE)),VLOOKUP($B167,'Allokerad kvv'!$B$2:$AV$468,MATCH(P$2,'Allokerad kvv'!$B$2:$AV$2,0),FALSE),VLOOKUP($B167,'Justerad allokering'!$B$2:$AG$462,MATCH(P$2,'Justerad allokering'!$B$2:$AF$2,0),FALSE))</f>
        <v>0</v>
      </c>
      <c r="Q167" s="28">
        <f>IF(ISERROR(1/VLOOKUP($B167,'Justerad allokering'!$B$2:$AG$462,MATCH(Q$2,'Justerad allokering'!$B$2:$AF$2,0),FALSE)),VLOOKUP($B167,'Allokerad kvv'!$B$2:$AV$468,MATCH(Q$2,'Allokerad kvv'!$B$2:$AV$2,0),FALSE),VLOOKUP($B167,'Justerad allokering'!$B$2:$AG$462,MATCH(Q$2,'Justerad allokering'!$B$2:$AF$2,0),FALSE))</f>
        <v>0</v>
      </c>
      <c r="R167" s="28">
        <f>IF(ISERROR(1/VLOOKUP($B167,'Justerad allokering'!$B$2:$AG$462,MATCH(R$2,'Justerad allokering'!$B$2:$AF$2,0),FALSE)),VLOOKUP($B167,'Allokerad kvv'!$B$2:$AV$468,MATCH(R$2,'Allokerad kvv'!$B$2:$AV$2,0),FALSE),VLOOKUP($B167,'Justerad allokering'!$B$2:$AG$462,MATCH(R$2,'Justerad allokering'!$B$2:$AF$2,0),FALSE))</f>
        <v>0</v>
      </c>
      <c r="S167" s="28">
        <f>IF(ISERROR(1/VLOOKUP($B167,'Justerad allokering'!$B$2:$AG$462,MATCH(S$2,'Justerad allokering'!$B$2:$AF$2,0),FALSE)),VLOOKUP($B167,'Allokerad kvv'!$B$2:$AV$468,MATCH(S$2,'Allokerad kvv'!$B$2:$AV$2,0),FALSE),VLOOKUP($B167,'Justerad allokering'!$B$2:$AG$462,MATCH(S$2,'Justerad allokering'!$B$2:$AF$2,0),FALSE))</f>
        <v>0</v>
      </c>
      <c r="T167" s="28">
        <f>IF(ISERROR(1/VLOOKUP($B167,'Justerad allokering'!$B$2:$AG$462,MATCH(T$2,'Justerad allokering'!$B$2:$AF$2,0),FALSE)),VLOOKUP($B167,'Allokerad kvv'!$B$2:$AV$468,MATCH(T$2,'Allokerad kvv'!$B$2:$AV$2,0),FALSE),VLOOKUP($B167,'Justerad allokering'!$B$2:$AG$462,MATCH(T$2,'Justerad allokering'!$B$2:$AF$2,0),FALSE))</f>
        <v>0</v>
      </c>
      <c r="U167" s="28">
        <f>IF(ISERROR(1/VLOOKUP($B167,'Justerad allokering'!$B$2:$AG$462,MATCH(U$2,'Justerad allokering'!$B$2:$AF$2,0),FALSE)),VLOOKUP($B167,'Allokerad kvv'!$B$2:$AV$468,MATCH(U$2,'Allokerad kvv'!$B$2:$AV$2,0),FALSE),VLOOKUP($B167,'Justerad allokering'!$B$2:$AG$462,MATCH(U$2,'Justerad allokering'!$B$2:$AF$2,0),FALSE))</f>
        <v>0</v>
      </c>
      <c r="V167" s="28">
        <f>IF(ISERROR(1/VLOOKUP($B167,'Justerad allokering'!$B$2:$AG$462,MATCH(V$2,'Justerad allokering'!$B$2:$AF$2,0),FALSE)),VLOOKUP($B167,'Allokerad kvv'!$B$2:$AV$468,MATCH(V$2,'Allokerad kvv'!$B$2:$AV$2,0),FALSE),VLOOKUP($B167,'Justerad allokering'!$B$2:$AG$462,MATCH(V$2,'Justerad allokering'!$B$2:$AF$2,0),FALSE))</f>
        <v>0</v>
      </c>
      <c r="W167" s="28">
        <f>IF(ISERROR(1/VLOOKUP($B167,'Justerad allokering'!$B$2:$AG$462,MATCH(W$2,'Justerad allokering'!$B$2:$AF$2,0),FALSE)),VLOOKUP($B167,'Allokerad kvv'!$B$2:$AV$468,MATCH(W$2,'Allokerad kvv'!$B$2:$AV$2,0),FALSE),VLOOKUP($B167,'Justerad allokering'!$B$2:$AG$462,MATCH(W$2,'Justerad allokering'!$B$2:$AF$2,0),FALSE))</f>
        <v>0</v>
      </c>
      <c r="X167" s="28">
        <f>IF(ISERROR(1/VLOOKUP($B167,'Justerad allokering'!$B$2:$AG$462,MATCH(X$2,'Justerad allokering'!$B$2:$AF$2,0),FALSE)),VLOOKUP($B167,'Allokerad kvv'!$B$2:$AV$468,MATCH(X$2,'Allokerad kvv'!$B$2:$AV$2,0),FALSE),VLOOKUP($B167,'Justerad allokering'!$B$2:$AG$462,MATCH(X$2,'Justerad allokering'!$B$2:$AF$2,0),FALSE))</f>
        <v>0</v>
      </c>
      <c r="Y167" s="28">
        <f>IF(ISERROR(1/VLOOKUP($B167,'Justerad allokering'!$B$2:$AG$462,MATCH(Y$2,'Justerad allokering'!$B$2:$AF$2,0),FALSE)),VLOOKUP($B167,'Allokerad kvv'!$B$2:$AV$468,MATCH(Y$2,'Allokerad kvv'!$B$2:$AV$2,0),FALSE),VLOOKUP($B167,'Justerad allokering'!$B$2:$AG$462,MATCH(Y$2,'Justerad allokering'!$B$2:$AF$2,0),FALSE))</f>
        <v>0</v>
      </c>
      <c r="Z167" s="28">
        <f>IF(ISERROR(1/VLOOKUP($B167,'Justerad allokering'!$B$2:$AG$462,MATCH(Z$2,'Justerad allokering'!$B$2:$AF$2,0),FALSE)),VLOOKUP($B167,'Allokerad kvv'!$B$2:$AV$468,MATCH(Z$2,'Allokerad kvv'!$B$2:$AV$2,0),FALSE),VLOOKUP($B167,'Justerad allokering'!$B$2:$AG$462,MATCH(Z$2,'Justerad allokering'!$B$2:$AF$2,0),FALSE))</f>
        <v>0</v>
      </c>
      <c r="AA167" s="28"/>
      <c r="AB167" s="28"/>
      <c r="AE167">
        <f t="shared" si="6"/>
        <v>0</v>
      </c>
      <c r="AG167">
        <f t="shared" si="7"/>
        <v>0</v>
      </c>
      <c r="AH167">
        <f t="shared" si="8"/>
        <v>0</v>
      </c>
      <c r="AI167" s="55" t="str">
        <f>IF(AH167=0,"",AH167/VLOOKUP(B167,Kraftvärmeprod!$B$1:$BC$480,MATCH("Summa tillförd energi exklusive rökgaskondensering",Kraftvärmeprod!$B$1:$BC$1,0),FALSE))</f>
        <v/>
      </c>
    </row>
    <row r="168" spans="1:35" x14ac:dyDescent="0.25">
      <c r="A168" s="28" t="s">
        <v>216</v>
      </c>
      <c r="B168" s="28" t="s">
        <v>217</v>
      </c>
      <c r="C168" s="28">
        <f>IF(ISERROR(1/VLOOKUP($B168,'Justerad allokering'!$B$2:$AG$462,MATCH(C$2,'Justerad allokering'!$B$2:$AF$2,0),FALSE)),VLOOKUP($B168,'Allokerad kvv'!$B$2:$AV$468,MATCH(C$2,'Allokerad kvv'!$B$2:$AV$2,0),FALSE),VLOOKUP($B168,'Justerad allokering'!$B$2:$AG$462,MATCH(C$2,'Justerad allokering'!$B$2:$AF$2,0),FALSE))</f>
        <v>0</v>
      </c>
      <c r="D168" s="28">
        <f>IF(ISERROR(1/VLOOKUP($B168,'Justerad allokering'!$B$2:$AG$462,MATCH(D$2,'Justerad allokering'!$B$2:$AF$2,0),FALSE)),VLOOKUP($B168,'Allokerad kvv'!$B$2:$AV$468,MATCH(D$2,'Allokerad kvv'!$B$2:$AV$2,0),FALSE),VLOOKUP($B168,'Justerad allokering'!$B$2:$AG$462,MATCH(D$2,'Justerad allokering'!$B$2:$AF$2,0),FALSE))</f>
        <v>0</v>
      </c>
      <c r="E168" s="28">
        <f>IF(ISERROR(1/VLOOKUP($B168,'Justerad allokering'!$B$2:$AG$462,MATCH(E$2,'Justerad allokering'!$B$2:$AF$2,0),FALSE)),VLOOKUP($B168,'Allokerad kvv'!$B$2:$AV$468,MATCH(E$2,'Allokerad kvv'!$B$2:$AV$2,0),FALSE),VLOOKUP($B168,'Justerad allokering'!$B$2:$AG$462,MATCH(E$2,'Justerad allokering'!$B$2:$AF$2,0),FALSE))</f>
        <v>0</v>
      </c>
      <c r="F168" s="28">
        <f>IF(ISERROR(1/VLOOKUP($B168,'Justerad allokering'!$B$2:$AG$462,MATCH(F$2,'Justerad allokering'!$B$2:$AF$2,0),FALSE)),VLOOKUP($B168,'Allokerad kvv'!$B$2:$AV$468,MATCH(F$2,'Allokerad kvv'!$B$2:$AV$2,0),FALSE),VLOOKUP($B168,'Justerad allokering'!$B$2:$AG$462,MATCH(F$2,'Justerad allokering'!$B$2:$AF$2,0),FALSE))</f>
        <v>0</v>
      </c>
      <c r="G168" s="28">
        <f>IF(ISERROR(1/VLOOKUP($B168,'Justerad allokering'!$B$2:$AG$462,MATCH(G$2,'Justerad allokering'!$B$2:$AF$2,0),FALSE)),VLOOKUP($B168,'Allokerad kvv'!$B$2:$AV$468,MATCH(G$2,'Allokerad kvv'!$B$2:$AV$2,0),FALSE),VLOOKUP($B168,'Justerad allokering'!$B$2:$AG$462,MATCH(G$2,'Justerad allokering'!$B$2:$AF$2,0),FALSE))</f>
        <v>0</v>
      </c>
      <c r="H168" s="28">
        <f>IF(ISERROR(1/VLOOKUP($B168,'Justerad allokering'!$B$2:$AG$462,MATCH(H$2,'Justerad allokering'!$B$2:$AF$2,0),FALSE)),VLOOKUP($B168,'Allokerad kvv'!$B$2:$AV$468,MATCH(H$2,'Allokerad kvv'!$B$2:$AV$2,0),FALSE),VLOOKUP($B168,'Justerad allokering'!$B$2:$AG$462,MATCH(H$2,'Justerad allokering'!$B$2:$AF$2,0),FALSE))</f>
        <v>0</v>
      </c>
      <c r="I168" s="28">
        <f>IF(ISERROR(1/VLOOKUP($B168,'Justerad allokering'!$B$2:$AG$462,MATCH(I$2,'Justerad allokering'!$B$2:$AF$2,0),FALSE)),VLOOKUP($B168,'Allokerad kvv'!$B$2:$AV$468,MATCH(I$2,'Allokerad kvv'!$B$2:$AV$2,0),FALSE),VLOOKUP($B168,'Justerad allokering'!$B$2:$AG$462,MATCH(I$2,'Justerad allokering'!$B$2:$AF$2,0),FALSE))</f>
        <v>0</v>
      </c>
      <c r="J168" s="28">
        <f>IF(ISERROR(1/VLOOKUP($B168,'Justerad allokering'!$B$2:$AG$462,MATCH(J$2,'Justerad allokering'!$B$2:$AF$2,0),FALSE)),VLOOKUP($B168,'Allokerad kvv'!$B$2:$AV$468,MATCH(J$2,'Allokerad kvv'!$B$2:$AV$2,0),FALSE),VLOOKUP($B168,'Justerad allokering'!$B$2:$AG$462,MATCH(J$2,'Justerad allokering'!$B$2:$AF$2,0),FALSE))</f>
        <v>0</v>
      </c>
      <c r="K168" s="28">
        <f>IF(ISERROR(1/VLOOKUP($B168,'Justerad allokering'!$B$2:$AG$462,MATCH(K$2,'Justerad allokering'!$B$2:$AF$2,0),FALSE)),VLOOKUP($B168,'Allokerad kvv'!$B$2:$AV$468,MATCH(K$2,'Allokerad kvv'!$B$2:$AV$2,0),FALSE),VLOOKUP($B168,'Justerad allokering'!$B$2:$AG$462,MATCH(K$2,'Justerad allokering'!$B$2:$AF$2,0),FALSE))</f>
        <v>0</v>
      </c>
      <c r="L168" s="28">
        <f>IF(ISERROR(1/VLOOKUP($B168,'Justerad allokering'!$B$2:$AG$462,MATCH(L$2,'Justerad allokering'!$B$2:$AF$2,0),FALSE)),VLOOKUP($B168,'Allokerad kvv'!$B$2:$AV$468,MATCH(L$2,'Allokerad kvv'!$B$2:$AV$2,0),FALSE),VLOOKUP($B168,'Justerad allokering'!$B$2:$AG$462,MATCH(L$2,'Justerad allokering'!$B$2:$AF$2,0),FALSE))</f>
        <v>0</v>
      </c>
      <c r="M168" s="28">
        <f>IF(ISERROR(1/VLOOKUP($B168,'Justerad allokering'!$B$2:$AG$462,MATCH(M$2,'Justerad allokering'!$B$2:$AF$2,0),FALSE)),VLOOKUP($B168,'Allokerad kvv'!$B$2:$AV$468,MATCH(M$2,'Allokerad kvv'!$B$2:$AV$2,0),FALSE),VLOOKUP($B168,'Justerad allokering'!$B$2:$AG$462,MATCH(M$2,'Justerad allokering'!$B$2:$AF$2,0),FALSE))</f>
        <v>0</v>
      </c>
      <c r="N168" s="28">
        <f>IF(ISERROR(1/VLOOKUP($B168,'Justerad allokering'!$B$2:$AG$462,MATCH(N$2,'Justerad allokering'!$B$2:$AF$2,0),FALSE)),VLOOKUP($B168,'Allokerad kvv'!$B$2:$AV$468,MATCH(N$2,'Allokerad kvv'!$B$2:$AV$2,0),FALSE),VLOOKUP($B168,'Justerad allokering'!$B$2:$AG$462,MATCH(N$2,'Justerad allokering'!$B$2:$AF$2,0),FALSE))</f>
        <v>0</v>
      </c>
      <c r="O168" s="28">
        <f>IF(ISERROR(1/VLOOKUP($B168,'Justerad allokering'!$B$2:$AG$462,MATCH(O$2,'Justerad allokering'!$B$2:$AF$2,0),FALSE)),VLOOKUP($B168,'Allokerad kvv'!$B$2:$AV$468,MATCH(O$2,'Allokerad kvv'!$B$2:$AV$2,0),FALSE),VLOOKUP($B168,'Justerad allokering'!$B$2:$AG$462,MATCH(O$2,'Justerad allokering'!$B$2:$AF$2,0),FALSE))</f>
        <v>0</v>
      </c>
      <c r="P168" s="28">
        <f>IF(ISERROR(1/VLOOKUP($B168,'Justerad allokering'!$B$2:$AG$462,MATCH(P$2,'Justerad allokering'!$B$2:$AF$2,0),FALSE)),VLOOKUP($B168,'Allokerad kvv'!$B$2:$AV$468,MATCH(P$2,'Allokerad kvv'!$B$2:$AV$2,0),FALSE),VLOOKUP($B168,'Justerad allokering'!$B$2:$AG$462,MATCH(P$2,'Justerad allokering'!$B$2:$AF$2,0),FALSE))</f>
        <v>0</v>
      </c>
      <c r="Q168" s="28">
        <f>IF(ISERROR(1/VLOOKUP($B168,'Justerad allokering'!$B$2:$AG$462,MATCH(Q$2,'Justerad allokering'!$B$2:$AF$2,0),FALSE)),VLOOKUP($B168,'Allokerad kvv'!$B$2:$AV$468,MATCH(Q$2,'Allokerad kvv'!$B$2:$AV$2,0),FALSE),VLOOKUP($B168,'Justerad allokering'!$B$2:$AG$462,MATCH(Q$2,'Justerad allokering'!$B$2:$AF$2,0),FALSE))</f>
        <v>0</v>
      </c>
      <c r="R168" s="28">
        <f>IF(ISERROR(1/VLOOKUP($B168,'Justerad allokering'!$B$2:$AG$462,MATCH(R$2,'Justerad allokering'!$B$2:$AF$2,0),FALSE)),VLOOKUP($B168,'Allokerad kvv'!$B$2:$AV$468,MATCH(R$2,'Allokerad kvv'!$B$2:$AV$2,0),FALSE),VLOOKUP($B168,'Justerad allokering'!$B$2:$AG$462,MATCH(R$2,'Justerad allokering'!$B$2:$AF$2,0),FALSE))</f>
        <v>0</v>
      </c>
      <c r="S168" s="28">
        <f>IF(ISERROR(1/VLOOKUP($B168,'Justerad allokering'!$B$2:$AG$462,MATCH(S$2,'Justerad allokering'!$B$2:$AF$2,0),FALSE)),VLOOKUP($B168,'Allokerad kvv'!$B$2:$AV$468,MATCH(S$2,'Allokerad kvv'!$B$2:$AV$2,0),FALSE),VLOOKUP($B168,'Justerad allokering'!$B$2:$AG$462,MATCH(S$2,'Justerad allokering'!$B$2:$AF$2,0),FALSE))</f>
        <v>0</v>
      </c>
      <c r="T168" s="28">
        <f>IF(ISERROR(1/VLOOKUP($B168,'Justerad allokering'!$B$2:$AG$462,MATCH(T$2,'Justerad allokering'!$B$2:$AF$2,0),FALSE)),VLOOKUP($B168,'Allokerad kvv'!$B$2:$AV$468,MATCH(T$2,'Allokerad kvv'!$B$2:$AV$2,0),FALSE),VLOOKUP($B168,'Justerad allokering'!$B$2:$AG$462,MATCH(T$2,'Justerad allokering'!$B$2:$AF$2,0),FALSE))</f>
        <v>0</v>
      </c>
      <c r="U168" s="28">
        <f>IF(ISERROR(1/VLOOKUP($B168,'Justerad allokering'!$B$2:$AG$462,MATCH(U$2,'Justerad allokering'!$B$2:$AF$2,0),FALSE)),VLOOKUP($B168,'Allokerad kvv'!$B$2:$AV$468,MATCH(U$2,'Allokerad kvv'!$B$2:$AV$2,0),FALSE),VLOOKUP($B168,'Justerad allokering'!$B$2:$AG$462,MATCH(U$2,'Justerad allokering'!$B$2:$AF$2,0),FALSE))</f>
        <v>0</v>
      </c>
      <c r="V168" s="28">
        <f>IF(ISERROR(1/VLOOKUP($B168,'Justerad allokering'!$B$2:$AG$462,MATCH(V$2,'Justerad allokering'!$B$2:$AF$2,0),FALSE)),VLOOKUP($B168,'Allokerad kvv'!$B$2:$AV$468,MATCH(V$2,'Allokerad kvv'!$B$2:$AV$2,0),FALSE),VLOOKUP($B168,'Justerad allokering'!$B$2:$AG$462,MATCH(V$2,'Justerad allokering'!$B$2:$AF$2,0),FALSE))</f>
        <v>0</v>
      </c>
      <c r="W168" s="28">
        <f>IF(ISERROR(1/VLOOKUP($B168,'Justerad allokering'!$B$2:$AG$462,MATCH(W$2,'Justerad allokering'!$B$2:$AF$2,0),FALSE)),VLOOKUP($B168,'Allokerad kvv'!$B$2:$AV$468,MATCH(W$2,'Allokerad kvv'!$B$2:$AV$2,0),FALSE),VLOOKUP($B168,'Justerad allokering'!$B$2:$AG$462,MATCH(W$2,'Justerad allokering'!$B$2:$AF$2,0),FALSE))</f>
        <v>0</v>
      </c>
      <c r="X168" s="28">
        <f>IF(ISERROR(1/VLOOKUP($B168,'Justerad allokering'!$B$2:$AG$462,MATCH(X$2,'Justerad allokering'!$B$2:$AF$2,0),FALSE)),VLOOKUP($B168,'Allokerad kvv'!$B$2:$AV$468,MATCH(X$2,'Allokerad kvv'!$B$2:$AV$2,0),FALSE),VLOOKUP($B168,'Justerad allokering'!$B$2:$AG$462,MATCH(X$2,'Justerad allokering'!$B$2:$AF$2,0),FALSE))</f>
        <v>0</v>
      </c>
      <c r="Y168" s="28">
        <f>IF(ISERROR(1/VLOOKUP($B168,'Justerad allokering'!$B$2:$AG$462,MATCH(Y$2,'Justerad allokering'!$B$2:$AF$2,0),FALSE)),VLOOKUP($B168,'Allokerad kvv'!$B$2:$AV$468,MATCH(Y$2,'Allokerad kvv'!$B$2:$AV$2,0),FALSE),VLOOKUP($B168,'Justerad allokering'!$B$2:$AG$462,MATCH(Y$2,'Justerad allokering'!$B$2:$AF$2,0),FALSE))</f>
        <v>0</v>
      </c>
      <c r="Z168" s="28">
        <f>IF(ISERROR(1/VLOOKUP($B168,'Justerad allokering'!$B$2:$AG$462,MATCH(Z$2,'Justerad allokering'!$B$2:$AF$2,0),FALSE)),VLOOKUP($B168,'Allokerad kvv'!$B$2:$AV$468,MATCH(Z$2,'Allokerad kvv'!$B$2:$AV$2,0),FALSE),VLOOKUP($B168,'Justerad allokering'!$B$2:$AG$462,MATCH(Z$2,'Justerad allokering'!$B$2:$AF$2,0),FALSE))</f>
        <v>0</v>
      </c>
      <c r="AA168" s="28"/>
      <c r="AB168" s="28"/>
      <c r="AE168">
        <f t="shared" si="6"/>
        <v>0</v>
      </c>
      <c r="AG168">
        <f t="shared" si="7"/>
        <v>0</v>
      </c>
      <c r="AH168">
        <f t="shared" si="8"/>
        <v>0</v>
      </c>
      <c r="AI168" s="55" t="str">
        <f>IF(AH168=0,"",AH168/VLOOKUP(B168,Kraftvärmeprod!$B$1:$BC$480,MATCH("Summa tillförd energi exklusive rökgaskondensering",Kraftvärmeprod!$B$1:$BC$1,0),FALSE))</f>
        <v/>
      </c>
    </row>
    <row r="169" spans="1:35" x14ac:dyDescent="0.25">
      <c r="A169" s="28" t="s">
        <v>218</v>
      </c>
      <c r="B169" s="28" t="s">
        <v>219</v>
      </c>
      <c r="C169" s="28">
        <f>IF(ISERROR(1/VLOOKUP($B169,'Justerad allokering'!$B$2:$AG$462,MATCH(C$2,'Justerad allokering'!$B$2:$AF$2,0),FALSE)),VLOOKUP($B169,'Allokerad kvv'!$B$2:$AV$468,MATCH(C$2,'Allokerad kvv'!$B$2:$AV$2,0),FALSE),VLOOKUP($B169,'Justerad allokering'!$B$2:$AG$462,MATCH(C$2,'Justerad allokering'!$B$2:$AF$2,0),FALSE))</f>
        <v>0</v>
      </c>
      <c r="D169" s="28">
        <f>IF(ISERROR(1/VLOOKUP($B169,'Justerad allokering'!$B$2:$AG$462,MATCH(D$2,'Justerad allokering'!$B$2:$AF$2,0),FALSE)),VLOOKUP($B169,'Allokerad kvv'!$B$2:$AV$468,MATCH(D$2,'Allokerad kvv'!$B$2:$AV$2,0),FALSE),VLOOKUP($B169,'Justerad allokering'!$B$2:$AG$462,MATCH(D$2,'Justerad allokering'!$B$2:$AF$2,0),FALSE))</f>
        <v>0</v>
      </c>
      <c r="E169" s="28">
        <f>IF(ISERROR(1/VLOOKUP($B169,'Justerad allokering'!$B$2:$AG$462,MATCH(E$2,'Justerad allokering'!$B$2:$AF$2,0),FALSE)),VLOOKUP($B169,'Allokerad kvv'!$B$2:$AV$468,MATCH(E$2,'Allokerad kvv'!$B$2:$AV$2,0),FALSE),VLOOKUP($B169,'Justerad allokering'!$B$2:$AG$462,MATCH(E$2,'Justerad allokering'!$B$2:$AF$2,0),FALSE))</f>
        <v>0</v>
      </c>
      <c r="F169" s="28">
        <f>IF(ISERROR(1/VLOOKUP($B169,'Justerad allokering'!$B$2:$AG$462,MATCH(F$2,'Justerad allokering'!$B$2:$AF$2,0),FALSE)),VLOOKUP($B169,'Allokerad kvv'!$B$2:$AV$468,MATCH(F$2,'Allokerad kvv'!$B$2:$AV$2,0),FALSE),VLOOKUP($B169,'Justerad allokering'!$B$2:$AG$462,MATCH(F$2,'Justerad allokering'!$B$2:$AF$2,0),FALSE))</f>
        <v>0</v>
      </c>
      <c r="G169" s="28">
        <f>IF(ISERROR(1/VLOOKUP($B169,'Justerad allokering'!$B$2:$AG$462,MATCH(G$2,'Justerad allokering'!$B$2:$AF$2,0),FALSE)),VLOOKUP($B169,'Allokerad kvv'!$B$2:$AV$468,MATCH(G$2,'Allokerad kvv'!$B$2:$AV$2,0),FALSE),VLOOKUP($B169,'Justerad allokering'!$B$2:$AG$462,MATCH(G$2,'Justerad allokering'!$B$2:$AF$2,0),FALSE))</f>
        <v>0</v>
      </c>
      <c r="H169" s="28">
        <f>IF(ISERROR(1/VLOOKUP($B169,'Justerad allokering'!$B$2:$AG$462,MATCH(H$2,'Justerad allokering'!$B$2:$AF$2,0),FALSE)),VLOOKUP($B169,'Allokerad kvv'!$B$2:$AV$468,MATCH(H$2,'Allokerad kvv'!$B$2:$AV$2,0),FALSE),VLOOKUP($B169,'Justerad allokering'!$B$2:$AG$462,MATCH(H$2,'Justerad allokering'!$B$2:$AF$2,0),FALSE))</f>
        <v>0</v>
      </c>
      <c r="I169" s="28">
        <f>IF(ISERROR(1/VLOOKUP($B169,'Justerad allokering'!$B$2:$AG$462,MATCH(I$2,'Justerad allokering'!$B$2:$AF$2,0),FALSE)),VLOOKUP($B169,'Allokerad kvv'!$B$2:$AV$468,MATCH(I$2,'Allokerad kvv'!$B$2:$AV$2,0),FALSE),VLOOKUP($B169,'Justerad allokering'!$B$2:$AG$462,MATCH(I$2,'Justerad allokering'!$B$2:$AF$2,0),FALSE))</f>
        <v>0</v>
      </c>
      <c r="J169" s="28">
        <f>IF(ISERROR(1/VLOOKUP($B169,'Justerad allokering'!$B$2:$AG$462,MATCH(J$2,'Justerad allokering'!$B$2:$AF$2,0),FALSE)),VLOOKUP($B169,'Allokerad kvv'!$B$2:$AV$468,MATCH(J$2,'Allokerad kvv'!$B$2:$AV$2,0),FALSE),VLOOKUP($B169,'Justerad allokering'!$B$2:$AG$462,MATCH(J$2,'Justerad allokering'!$B$2:$AF$2,0),FALSE))</f>
        <v>0</v>
      </c>
      <c r="K169" s="28">
        <f>IF(ISERROR(1/VLOOKUP($B169,'Justerad allokering'!$B$2:$AG$462,MATCH(K$2,'Justerad allokering'!$B$2:$AF$2,0),FALSE)),VLOOKUP($B169,'Allokerad kvv'!$B$2:$AV$468,MATCH(K$2,'Allokerad kvv'!$B$2:$AV$2,0),FALSE),VLOOKUP($B169,'Justerad allokering'!$B$2:$AG$462,MATCH(K$2,'Justerad allokering'!$B$2:$AF$2,0),FALSE))</f>
        <v>0</v>
      </c>
      <c r="L169" s="28">
        <f>IF(ISERROR(1/VLOOKUP($B169,'Justerad allokering'!$B$2:$AG$462,MATCH(L$2,'Justerad allokering'!$B$2:$AF$2,0),FALSE)),VLOOKUP($B169,'Allokerad kvv'!$B$2:$AV$468,MATCH(L$2,'Allokerad kvv'!$B$2:$AV$2,0),FALSE),VLOOKUP($B169,'Justerad allokering'!$B$2:$AG$462,MATCH(L$2,'Justerad allokering'!$B$2:$AF$2,0),FALSE))</f>
        <v>0</v>
      </c>
      <c r="M169" s="28">
        <f>IF(ISERROR(1/VLOOKUP($B169,'Justerad allokering'!$B$2:$AG$462,MATCH(M$2,'Justerad allokering'!$B$2:$AF$2,0),FALSE)),VLOOKUP($B169,'Allokerad kvv'!$B$2:$AV$468,MATCH(M$2,'Allokerad kvv'!$B$2:$AV$2,0),FALSE),VLOOKUP($B169,'Justerad allokering'!$B$2:$AG$462,MATCH(M$2,'Justerad allokering'!$B$2:$AF$2,0),FALSE))</f>
        <v>0</v>
      </c>
      <c r="N169" s="28">
        <f>IF(ISERROR(1/VLOOKUP($B169,'Justerad allokering'!$B$2:$AG$462,MATCH(N$2,'Justerad allokering'!$B$2:$AF$2,0),FALSE)),VLOOKUP($B169,'Allokerad kvv'!$B$2:$AV$468,MATCH(N$2,'Allokerad kvv'!$B$2:$AV$2,0),FALSE),VLOOKUP($B169,'Justerad allokering'!$B$2:$AG$462,MATCH(N$2,'Justerad allokering'!$B$2:$AF$2,0),FALSE))</f>
        <v>0</v>
      </c>
      <c r="O169" s="28">
        <f>IF(ISERROR(1/VLOOKUP($B169,'Justerad allokering'!$B$2:$AG$462,MATCH(O$2,'Justerad allokering'!$B$2:$AF$2,0),FALSE)),VLOOKUP($B169,'Allokerad kvv'!$B$2:$AV$468,MATCH(O$2,'Allokerad kvv'!$B$2:$AV$2,0),FALSE),VLOOKUP($B169,'Justerad allokering'!$B$2:$AG$462,MATCH(O$2,'Justerad allokering'!$B$2:$AF$2,0),FALSE))</f>
        <v>0</v>
      </c>
      <c r="P169" s="28">
        <f>IF(ISERROR(1/VLOOKUP($B169,'Justerad allokering'!$B$2:$AG$462,MATCH(P$2,'Justerad allokering'!$B$2:$AF$2,0),FALSE)),VLOOKUP($B169,'Allokerad kvv'!$B$2:$AV$468,MATCH(P$2,'Allokerad kvv'!$B$2:$AV$2,0),FALSE),VLOOKUP($B169,'Justerad allokering'!$B$2:$AG$462,MATCH(P$2,'Justerad allokering'!$B$2:$AF$2,0),FALSE))</f>
        <v>0</v>
      </c>
      <c r="Q169" s="28">
        <f>IF(ISERROR(1/VLOOKUP($B169,'Justerad allokering'!$B$2:$AG$462,MATCH(Q$2,'Justerad allokering'!$B$2:$AF$2,0),FALSE)),VLOOKUP($B169,'Allokerad kvv'!$B$2:$AV$468,MATCH(Q$2,'Allokerad kvv'!$B$2:$AV$2,0),FALSE),VLOOKUP($B169,'Justerad allokering'!$B$2:$AG$462,MATCH(Q$2,'Justerad allokering'!$B$2:$AF$2,0),FALSE))</f>
        <v>0</v>
      </c>
      <c r="R169" s="28">
        <f>IF(ISERROR(1/VLOOKUP($B169,'Justerad allokering'!$B$2:$AG$462,MATCH(R$2,'Justerad allokering'!$B$2:$AF$2,0),FALSE)),VLOOKUP($B169,'Allokerad kvv'!$B$2:$AV$468,MATCH(R$2,'Allokerad kvv'!$B$2:$AV$2,0),FALSE),VLOOKUP($B169,'Justerad allokering'!$B$2:$AG$462,MATCH(R$2,'Justerad allokering'!$B$2:$AF$2,0),FALSE))</f>
        <v>0</v>
      </c>
      <c r="S169" s="28">
        <f>IF(ISERROR(1/VLOOKUP($B169,'Justerad allokering'!$B$2:$AG$462,MATCH(S$2,'Justerad allokering'!$B$2:$AF$2,0),FALSE)),VLOOKUP($B169,'Allokerad kvv'!$B$2:$AV$468,MATCH(S$2,'Allokerad kvv'!$B$2:$AV$2,0),FALSE),VLOOKUP($B169,'Justerad allokering'!$B$2:$AG$462,MATCH(S$2,'Justerad allokering'!$B$2:$AF$2,0),FALSE))</f>
        <v>0</v>
      </c>
      <c r="T169" s="28">
        <f>IF(ISERROR(1/VLOOKUP($B169,'Justerad allokering'!$B$2:$AG$462,MATCH(T$2,'Justerad allokering'!$B$2:$AF$2,0),FALSE)),VLOOKUP($B169,'Allokerad kvv'!$B$2:$AV$468,MATCH(T$2,'Allokerad kvv'!$B$2:$AV$2,0),FALSE),VLOOKUP($B169,'Justerad allokering'!$B$2:$AG$462,MATCH(T$2,'Justerad allokering'!$B$2:$AF$2,0),FALSE))</f>
        <v>0</v>
      </c>
      <c r="U169" s="28">
        <f>IF(ISERROR(1/VLOOKUP($B169,'Justerad allokering'!$B$2:$AG$462,MATCH(U$2,'Justerad allokering'!$B$2:$AF$2,0),FALSE)),VLOOKUP($B169,'Allokerad kvv'!$B$2:$AV$468,MATCH(U$2,'Allokerad kvv'!$B$2:$AV$2,0),FALSE),VLOOKUP($B169,'Justerad allokering'!$B$2:$AG$462,MATCH(U$2,'Justerad allokering'!$B$2:$AF$2,0),FALSE))</f>
        <v>0</v>
      </c>
      <c r="V169" s="28">
        <f>IF(ISERROR(1/VLOOKUP($B169,'Justerad allokering'!$B$2:$AG$462,MATCH(V$2,'Justerad allokering'!$B$2:$AF$2,0),FALSE)),VLOOKUP($B169,'Allokerad kvv'!$B$2:$AV$468,MATCH(V$2,'Allokerad kvv'!$B$2:$AV$2,0),FALSE),VLOOKUP($B169,'Justerad allokering'!$B$2:$AG$462,MATCH(V$2,'Justerad allokering'!$B$2:$AF$2,0),FALSE))</f>
        <v>0</v>
      </c>
      <c r="W169" s="28">
        <f>IF(ISERROR(1/VLOOKUP($B169,'Justerad allokering'!$B$2:$AG$462,MATCH(W$2,'Justerad allokering'!$B$2:$AF$2,0),FALSE)),VLOOKUP($B169,'Allokerad kvv'!$B$2:$AV$468,MATCH(W$2,'Allokerad kvv'!$B$2:$AV$2,0),FALSE),VLOOKUP($B169,'Justerad allokering'!$B$2:$AG$462,MATCH(W$2,'Justerad allokering'!$B$2:$AF$2,0),FALSE))</f>
        <v>0</v>
      </c>
      <c r="X169" s="28">
        <f>IF(ISERROR(1/VLOOKUP($B169,'Justerad allokering'!$B$2:$AG$462,MATCH(X$2,'Justerad allokering'!$B$2:$AF$2,0),FALSE)),VLOOKUP($B169,'Allokerad kvv'!$B$2:$AV$468,MATCH(X$2,'Allokerad kvv'!$B$2:$AV$2,0),FALSE),VLOOKUP($B169,'Justerad allokering'!$B$2:$AG$462,MATCH(X$2,'Justerad allokering'!$B$2:$AF$2,0),FALSE))</f>
        <v>0</v>
      </c>
      <c r="Y169" s="28">
        <f>IF(ISERROR(1/VLOOKUP($B169,'Justerad allokering'!$B$2:$AG$462,MATCH(Y$2,'Justerad allokering'!$B$2:$AF$2,0),FALSE)),VLOOKUP($B169,'Allokerad kvv'!$B$2:$AV$468,MATCH(Y$2,'Allokerad kvv'!$B$2:$AV$2,0),FALSE),VLOOKUP($B169,'Justerad allokering'!$B$2:$AG$462,MATCH(Y$2,'Justerad allokering'!$B$2:$AF$2,0),FALSE))</f>
        <v>0</v>
      </c>
      <c r="Z169" s="28">
        <f>IF(ISERROR(1/VLOOKUP($B169,'Justerad allokering'!$B$2:$AG$462,MATCH(Z$2,'Justerad allokering'!$B$2:$AF$2,0),FALSE)),VLOOKUP($B169,'Allokerad kvv'!$B$2:$AV$468,MATCH(Z$2,'Allokerad kvv'!$B$2:$AV$2,0),FALSE),VLOOKUP($B169,'Justerad allokering'!$B$2:$AG$462,MATCH(Z$2,'Justerad allokering'!$B$2:$AF$2,0),FALSE))</f>
        <v>0</v>
      </c>
      <c r="AA169" s="28"/>
      <c r="AB169" s="28"/>
      <c r="AE169">
        <f t="shared" si="6"/>
        <v>0</v>
      </c>
      <c r="AG169">
        <f t="shared" si="7"/>
        <v>0</v>
      </c>
      <c r="AH169">
        <f t="shared" si="8"/>
        <v>0</v>
      </c>
      <c r="AI169" s="55" t="str">
        <f>IF(AH169=0,"",AH169/VLOOKUP(B169,Kraftvärmeprod!$B$1:$BC$480,MATCH("Summa tillförd energi exklusive rökgaskondensering",Kraftvärmeprod!$B$1:$BC$1,0),FALSE))</f>
        <v/>
      </c>
    </row>
    <row r="170" spans="1:35" x14ac:dyDescent="0.25">
      <c r="A170" s="28" t="s">
        <v>218</v>
      </c>
      <c r="B170" s="28" t="s">
        <v>220</v>
      </c>
      <c r="C170" s="28">
        <f>IF(ISERROR(1/VLOOKUP($B170,'Justerad allokering'!$B$2:$AG$462,MATCH(C$2,'Justerad allokering'!$B$2:$AF$2,0),FALSE)),VLOOKUP($B170,'Allokerad kvv'!$B$2:$AV$468,MATCH(C$2,'Allokerad kvv'!$B$2:$AV$2,0),FALSE),VLOOKUP($B170,'Justerad allokering'!$B$2:$AG$462,MATCH(C$2,'Justerad allokering'!$B$2:$AF$2,0),FALSE))</f>
        <v>0</v>
      </c>
      <c r="D170" s="28">
        <f>IF(ISERROR(1/VLOOKUP($B170,'Justerad allokering'!$B$2:$AG$462,MATCH(D$2,'Justerad allokering'!$B$2:$AF$2,0),FALSE)),VLOOKUP($B170,'Allokerad kvv'!$B$2:$AV$468,MATCH(D$2,'Allokerad kvv'!$B$2:$AV$2,0),FALSE),VLOOKUP($B170,'Justerad allokering'!$B$2:$AG$462,MATCH(D$2,'Justerad allokering'!$B$2:$AF$2,0),FALSE))</f>
        <v>0</v>
      </c>
      <c r="E170" s="28">
        <f>IF(ISERROR(1/VLOOKUP($B170,'Justerad allokering'!$B$2:$AG$462,MATCH(E$2,'Justerad allokering'!$B$2:$AF$2,0),FALSE)),VLOOKUP($B170,'Allokerad kvv'!$B$2:$AV$468,MATCH(E$2,'Allokerad kvv'!$B$2:$AV$2,0),FALSE),VLOOKUP($B170,'Justerad allokering'!$B$2:$AG$462,MATCH(E$2,'Justerad allokering'!$B$2:$AF$2,0),FALSE))</f>
        <v>0</v>
      </c>
      <c r="F170" s="28">
        <f>IF(ISERROR(1/VLOOKUP($B170,'Justerad allokering'!$B$2:$AG$462,MATCH(F$2,'Justerad allokering'!$B$2:$AF$2,0),FALSE)),VLOOKUP($B170,'Allokerad kvv'!$B$2:$AV$468,MATCH(F$2,'Allokerad kvv'!$B$2:$AV$2,0),FALSE),VLOOKUP($B170,'Justerad allokering'!$B$2:$AG$462,MATCH(F$2,'Justerad allokering'!$B$2:$AF$2,0),FALSE))</f>
        <v>0</v>
      </c>
      <c r="G170" s="28">
        <f>IF(ISERROR(1/VLOOKUP($B170,'Justerad allokering'!$B$2:$AG$462,MATCH(G$2,'Justerad allokering'!$B$2:$AF$2,0),FALSE)),VLOOKUP($B170,'Allokerad kvv'!$B$2:$AV$468,MATCH(G$2,'Allokerad kvv'!$B$2:$AV$2,0),FALSE),VLOOKUP($B170,'Justerad allokering'!$B$2:$AG$462,MATCH(G$2,'Justerad allokering'!$B$2:$AF$2,0),FALSE))</f>
        <v>0</v>
      </c>
      <c r="H170" s="28">
        <f>IF(ISERROR(1/VLOOKUP($B170,'Justerad allokering'!$B$2:$AG$462,MATCH(H$2,'Justerad allokering'!$B$2:$AF$2,0),FALSE)),VLOOKUP($B170,'Allokerad kvv'!$B$2:$AV$468,MATCH(H$2,'Allokerad kvv'!$B$2:$AV$2,0),FALSE),VLOOKUP($B170,'Justerad allokering'!$B$2:$AG$462,MATCH(H$2,'Justerad allokering'!$B$2:$AF$2,0),FALSE))</f>
        <v>0</v>
      </c>
      <c r="I170" s="28">
        <f>IF(ISERROR(1/VLOOKUP($B170,'Justerad allokering'!$B$2:$AG$462,MATCH(I$2,'Justerad allokering'!$B$2:$AF$2,0),FALSE)),VLOOKUP($B170,'Allokerad kvv'!$B$2:$AV$468,MATCH(I$2,'Allokerad kvv'!$B$2:$AV$2,0),FALSE),VLOOKUP($B170,'Justerad allokering'!$B$2:$AG$462,MATCH(I$2,'Justerad allokering'!$B$2:$AF$2,0),FALSE))</f>
        <v>0</v>
      </c>
      <c r="J170" s="28">
        <f>IF(ISERROR(1/VLOOKUP($B170,'Justerad allokering'!$B$2:$AG$462,MATCH(J$2,'Justerad allokering'!$B$2:$AF$2,0),FALSE)),VLOOKUP($B170,'Allokerad kvv'!$B$2:$AV$468,MATCH(J$2,'Allokerad kvv'!$B$2:$AV$2,0),FALSE),VLOOKUP($B170,'Justerad allokering'!$B$2:$AG$462,MATCH(J$2,'Justerad allokering'!$B$2:$AF$2,0),FALSE))</f>
        <v>0</v>
      </c>
      <c r="K170" s="28">
        <f>IF(ISERROR(1/VLOOKUP($B170,'Justerad allokering'!$B$2:$AG$462,MATCH(K$2,'Justerad allokering'!$B$2:$AF$2,0),FALSE)),VLOOKUP($B170,'Allokerad kvv'!$B$2:$AV$468,MATCH(K$2,'Allokerad kvv'!$B$2:$AV$2,0),FALSE),VLOOKUP($B170,'Justerad allokering'!$B$2:$AG$462,MATCH(K$2,'Justerad allokering'!$B$2:$AF$2,0),FALSE))</f>
        <v>0</v>
      </c>
      <c r="L170" s="28">
        <f>IF(ISERROR(1/VLOOKUP($B170,'Justerad allokering'!$B$2:$AG$462,MATCH(L$2,'Justerad allokering'!$B$2:$AF$2,0),FALSE)),VLOOKUP($B170,'Allokerad kvv'!$B$2:$AV$468,MATCH(L$2,'Allokerad kvv'!$B$2:$AV$2,0),FALSE),VLOOKUP($B170,'Justerad allokering'!$B$2:$AG$462,MATCH(L$2,'Justerad allokering'!$B$2:$AF$2,0),FALSE))</f>
        <v>0</v>
      </c>
      <c r="M170" s="28">
        <f>IF(ISERROR(1/VLOOKUP($B170,'Justerad allokering'!$B$2:$AG$462,MATCH(M$2,'Justerad allokering'!$B$2:$AF$2,0),FALSE)),VLOOKUP($B170,'Allokerad kvv'!$B$2:$AV$468,MATCH(M$2,'Allokerad kvv'!$B$2:$AV$2,0),FALSE),VLOOKUP($B170,'Justerad allokering'!$B$2:$AG$462,MATCH(M$2,'Justerad allokering'!$B$2:$AF$2,0),FALSE))</f>
        <v>0</v>
      </c>
      <c r="N170" s="28">
        <f>IF(ISERROR(1/VLOOKUP($B170,'Justerad allokering'!$B$2:$AG$462,MATCH(N$2,'Justerad allokering'!$B$2:$AF$2,0),FALSE)),VLOOKUP($B170,'Allokerad kvv'!$B$2:$AV$468,MATCH(N$2,'Allokerad kvv'!$B$2:$AV$2,0),FALSE),VLOOKUP($B170,'Justerad allokering'!$B$2:$AG$462,MATCH(N$2,'Justerad allokering'!$B$2:$AF$2,0),FALSE))</f>
        <v>0</v>
      </c>
      <c r="O170" s="28">
        <f>IF(ISERROR(1/VLOOKUP($B170,'Justerad allokering'!$B$2:$AG$462,MATCH(O$2,'Justerad allokering'!$B$2:$AF$2,0),FALSE)),VLOOKUP($B170,'Allokerad kvv'!$B$2:$AV$468,MATCH(O$2,'Allokerad kvv'!$B$2:$AV$2,0),FALSE),VLOOKUP($B170,'Justerad allokering'!$B$2:$AG$462,MATCH(O$2,'Justerad allokering'!$B$2:$AF$2,0),FALSE))</f>
        <v>0</v>
      </c>
      <c r="P170" s="28">
        <f>IF(ISERROR(1/VLOOKUP($B170,'Justerad allokering'!$B$2:$AG$462,MATCH(P$2,'Justerad allokering'!$B$2:$AF$2,0),FALSE)),VLOOKUP($B170,'Allokerad kvv'!$B$2:$AV$468,MATCH(P$2,'Allokerad kvv'!$B$2:$AV$2,0),FALSE),VLOOKUP($B170,'Justerad allokering'!$B$2:$AG$462,MATCH(P$2,'Justerad allokering'!$B$2:$AF$2,0),FALSE))</f>
        <v>0</v>
      </c>
      <c r="Q170" s="28">
        <f>IF(ISERROR(1/VLOOKUP($B170,'Justerad allokering'!$B$2:$AG$462,MATCH(Q$2,'Justerad allokering'!$B$2:$AF$2,0),FALSE)),VLOOKUP($B170,'Allokerad kvv'!$B$2:$AV$468,MATCH(Q$2,'Allokerad kvv'!$B$2:$AV$2,0),FALSE),VLOOKUP($B170,'Justerad allokering'!$B$2:$AG$462,MATCH(Q$2,'Justerad allokering'!$B$2:$AF$2,0),FALSE))</f>
        <v>0</v>
      </c>
      <c r="R170" s="28">
        <f>IF(ISERROR(1/VLOOKUP($B170,'Justerad allokering'!$B$2:$AG$462,MATCH(R$2,'Justerad allokering'!$B$2:$AF$2,0),FALSE)),VLOOKUP($B170,'Allokerad kvv'!$B$2:$AV$468,MATCH(R$2,'Allokerad kvv'!$B$2:$AV$2,0),FALSE),VLOOKUP($B170,'Justerad allokering'!$B$2:$AG$462,MATCH(R$2,'Justerad allokering'!$B$2:$AF$2,0),FALSE))</f>
        <v>0</v>
      </c>
      <c r="S170" s="28">
        <f>IF(ISERROR(1/VLOOKUP($B170,'Justerad allokering'!$B$2:$AG$462,MATCH(S$2,'Justerad allokering'!$B$2:$AF$2,0),FALSE)),VLOOKUP($B170,'Allokerad kvv'!$B$2:$AV$468,MATCH(S$2,'Allokerad kvv'!$B$2:$AV$2,0),FALSE),VLOOKUP($B170,'Justerad allokering'!$B$2:$AG$462,MATCH(S$2,'Justerad allokering'!$B$2:$AF$2,0),FALSE))</f>
        <v>0</v>
      </c>
      <c r="T170" s="28">
        <f>IF(ISERROR(1/VLOOKUP($B170,'Justerad allokering'!$B$2:$AG$462,MATCH(T$2,'Justerad allokering'!$B$2:$AF$2,0),FALSE)),VLOOKUP($B170,'Allokerad kvv'!$B$2:$AV$468,MATCH(T$2,'Allokerad kvv'!$B$2:$AV$2,0),FALSE),VLOOKUP($B170,'Justerad allokering'!$B$2:$AG$462,MATCH(T$2,'Justerad allokering'!$B$2:$AF$2,0),FALSE))</f>
        <v>0</v>
      </c>
      <c r="U170" s="28">
        <f>IF(ISERROR(1/VLOOKUP($B170,'Justerad allokering'!$B$2:$AG$462,MATCH(U$2,'Justerad allokering'!$B$2:$AF$2,0),FALSE)),VLOOKUP($B170,'Allokerad kvv'!$B$2:$AV$468,MATCH(U$2,'Allokerad kvv'!$B$2:$AV$2,0),FALSE),VLOOKUP($B170,'Justerad allokering'!$B$2:$AG$462,MATCH(U$2,'Justerad allokering'!$B$2:$AF$2,0),FALSE))</f>
        <v>0</v>
      </c>
      <c r="V170" s="28">
        <f>IF(ISERROR(1/VLOOKUP($B170,'Justerad allokering'!$B$2:$AG$462,MATCH(V$2,'Justerad allokering'!$B$2:$AF$2,0),FALSE)),VLOOKUP($B170,'Allokerad kvv'!$B$2:$AV$468,MATCH(V$2,'Allokerad kvv'!$B$2:$AV$2,0),FALSE),VLOOKUP($B170,'Justerad allokering'!$B$2:$AG$462,MATCH(V$2,'Justerad allokering'!$B$2:$AF$2,0),FALSE))</f>
        <v>0</v>
      </c>
      <c r="W170" s="28">
        <f>IF(ISERROR(1/VLOOKUP($B170,'Justerad allokering'!$B$2:$AG$462,MATCH(W$2,'Justerad allokering'!$B$2:$AF$2,0),FALSE)),VLOOKUP($B170,'Allokerad kvv'!$B$2:$AV$468,MATCH(W$2,'Allokerad kvv'!$B$2:$AV$2,0),FALSE),VLOOKUP($B170,'Justerad allokering'!$B$2:$AG$462,MATCH(W$2,'Justerad allokering'!$B$2:$AF$2,0),FALSE))</f>
        <v>0</v>
      </c>
      <c r="X170" s="28">
        <f>IF(ISERROR(1/VLOOKUP($B170,'Justerad allokering'!$B$2:$AG$462,MATCH(X$2,'Justerad allokering'!$B$2:$AF$2,0),FALSE)),VLOOKUP($B170,'Allokerad kvv'!$B$2:$AV$468,MATCH(X$2,'Allokerad kvv'!$B$2:$AV$2,0),FALSE),VLOOKUP($B170,'Justerad allokering'!$B$2:$AG$462,MATCH(X$2,'Justerad allokering'!$B$2:$AF$2,0),FALSE))</f>
        <v>0</v>
      </c>
      <c r="Y170" s="28">
        <f>IF(ISERROR(1/VLOOKUP($B170,'Justerad allokering'!$B$2:$AG$462,MATCH(Y$2,'Justerad allokering'!$B$2:$AF$2,0),FALSE)),VLOOKUP($B170,'Allokerad kvv'!$B$2:$AV$468,MATCH(Y$2,'Allokerad kvv'!$B$2:$AV$2,0),FALSE),VLOOKUP($B170,'Justerad allokering'!$B$2:$AG$462,MATCH(Y$2,'Justerad allokering'!$B$2:$AF$2,0),FALSE))</f>
        <v>0</v>
      </c>
      <c r="Z170" s="28">
        <f>IF(ISERROR(1/VLOOKUP($B170,'Justerad allokering'!$B$2:$AG$462,MATCH(Z$2,'Justerad allokering'!$B$2:$AF$2,0),FALSE)),VLOOKUP($B170,'Allokerad kvv'!$B$2:$AV$468,MATCH(Z$2,'Allokerad kvv'!$B$2:$AV$2,0),FALSE),VLOOKUP($B170,'Justerad allokering'!$B$2:$AG$462,MATCH(Z$2,'Justerad allokering'!$B$2:$AF$2,0),FALSE))</f>
        <v>0</v>
      </c>
      <c r="AA170" s="28"/>
      <c r="AB170" s="28"/>
      <c r="AE170">
        <f t="shared" si="6"/>
        <v>0</v>
      </c>
      <c r="AG170">
        <f t="shared" si="7"/>
        <v>0</v>
      </c>
      <c r="AH170">
        <f t="shared" si="8"/>
        <v>0</v>
      </c>
      <c r="AI170" s="55" t="str">
        <f>IF(AH170=0,"",AH170/VLOOKUP(B170,Kraftvärmeprod!$B$1:$BC$480,MATCH("Summa tillförd energi exklusive rökgaskondensering",Kraftvärmeprod!$B$1:$BC$1,0),FALSE))</f>
        <v/>
      </c>
    </row>
    <row r="171" spans="1:35" x14ac:dyDescent="0.25">
      <c r="A171" s="28" t="s">
        <v>218</v>
      </c>
      <c r="B171" s="28" t="s">
        <v>221</v>
      </c>
      <c r="C171" s="28">
        <f>IF(ISERROR(1/VLOOKUP($B171,'Justerad allokering'!$B$2:$AG$462,MATCH(C$2,'Justerad allokering'!$B$2:$AF$2,0),FALSE)),VLOOKUP($B171,'Allokerad kvv'!$B$2:$AV$468,MATCH(C$2,'Allokerad kvv'!$B$2:$AV$2,0),FALSE),VLOOKUP($B171,'Justerad allokering'!$B$2:$AG$462,MATCH(C$2,'Justerad allokering'!$B$2:$AF$2,0),FALSE))</f>
        <v>0</v>
      </c>
      <c r="D171" s="28">
        <f>IF(ISERROR(1/VLOOKUP($B171,'Justerad allokering'!$B$2:$AG$462,MATCH(D$2,'Justerad allokering'!$B$2:$AF$2,0),FALSE)),VLOOKUP($B171,'Allokerad kvv'!$B$2:$AV$468,MATCH(D$2,'Allokerad kvv'!$B$2:$AV$2,0),FALSE),VLOOKUP($B171,'Justerad allokering'!$B$2:$AG$462,MATCH(D$2,'Justerad allokering'!$B$2:$AF$2,0),FALSE))</f>
        <v>0</v>
      </c>
      <c r="E171" s="28">
        <f>IF(ISERROR(1/VLOOKUP($B171,'Justerad allokering'!$B$2:$AG$462,MATCH(E$2,'Justerad allokering'!$B$2:$AF$2,0),FALSE)),VLOOKUP($B171,'Allokerad kvv'!$B$2:$AV$468,MATCH(E$2,'Allokerad kvv'!$B$2:$AV$2,0),FALSE),VLOOKUP($B171,'Justerad allokering'!$B$2:$AG$462,MATCH(E$2,'Justerad allokering'!$B$2:$AF$2,0),FALSE))</f>
        <v>0</v>
      </c>
      <c r="F171" s="28">
        <f>IF(ISERROR(1/VLOOKUP($B171,'Justerad allokering'!$B$2:$AG$462,MATCH(F$2,'Justerad allokering'!$B$2:$AF$2,0),FALSE)),VLOOKUP($B171,'Allokerad kvv'!$B$2:$AV$468,MATCH(F$2,'Allokerad kvv'!$B$2:$AV$2,0),FALSE),VLOOKUP($B171,'Justerad allokering'!$B$2:$AG$462,MATCH(F$2,'Justerad allokering'!$B$2:$AF$2,0),FALSE))</f>
        <v>0</v>
      </c>
      <c r="G171" s="28">
        <f>IF(ISERROR(1/VLOOKUP($B171,'Justerad allokering'!$B$2:$AG$462,MATCH(G$2,'Justerad allokering'!$B$2:$AF$2,0),FALSE)),VLOOKUP($B171,'Allokerad kvv'!$B$2:$AV$468,MATCH(G$2,'Allokerad kvv'!$B$2:$AV$2,0),FALSE),VLOOKUP($B171,'Justerad allokering'!$B$2:$AG$462,MATCH(G$2,'Justerad allokering'!$B$2:$AF$2,0),FALSE))</f>
        <v>0</v>
      </c>
      <c r="H171" s="28">
        <f>IF(ISERROR(1/VLOOKUP($B171,'Justerad allokering'!$B$2:$AG$462,MATCH(H$2,'Justerad allokering'!$B$2:$AF$2,0),FALSE)),VLOOKUP($B171,'Allokerad kvv'!$B$2:$AV$468,MATCH(H$2,'Allokerad kvv'!$B$2:$AV$2,0),FALSE),VLOOKUP($B171,'Justerad allokering'!$B$2:$AG$462,MATCH(H$2,'Justerad allokering'!$B$2:$AF$2,0),FALSE))</f>
        <v>0</v>
      </c>
      <c r="I171" s="28">
        <f>IF(ISERROR(1/VLOOKUP($B171,'Justerad allokering'!$B$2:$AG$462,MATCH(I$2,'Justerad allokering'!$B$2:$AF$2,0),FALSE)),VLOOKUP($B171,'Allokerad kvv'!$B$2:$AV$468,MATCH(I$2,'Allokerad kvv'!$B$2:$AV$2,0),FALSE),VLOOKUP($B171,'Justerad allokering'!$B$2:$AG$462,MATCH(I$2,'Justerad allokering'!$B$2:$AF$2,0),FALSE))</f>
        <v>0</v>
      </c>
      <c r="J171" s="28">
        <f>IF(ISERROR(1/VLOOKUP($B171,'Justerad allokering'!$B$2:$AG$462,MATCH(J$2,'Justerad allokering'!$B$2:$AF$2,0),FALSE)),VLOOKUP($B171,'Allokerad kvv'!$B$2:$AV$468,MATCH(J$2,'Allokerad kvv'!$B$2:$AV$2,0),FALSE),VLOOKUP($B171,'Justerad allokering'!$B$2:$AG$462,MATCH(J$2,'Justerad allokering'!$B$2:$AF$2,0),FALSE))</f>
        <v>0</v>
      </c>
      <c r="K171" s="28">
        <f>IF(ISERROR(1/VLOOKUP($B171,'Justerad allokering'!$B$2:$AG$462,MATCH(K$2,'Justerad allokering'!$B$2:$AF$2,0),FALSE)),VLOOKUP($B171,'Allokerad kvv'!$B$2:$AV$468,MATCH(K$2,'Allokerad kvv'!$B$2:$AV$2,0),FALSE),VLOOKUP($B171,'Justerad allokering'!$B$2:$AG$462,MATCH(K$2,'Justerad allokering'!$B$2:$AF$2,0),FALSE))</f>
        <v>0</v>
      </c>
      <c r="L171" s="28">
        <f>IF(ISERROR(1/VLOOKUP($B171,'Justerad allokering'!$B$2:$AG$462,MATCH(L$2,'Justerad allokering'!$B$2:$AF$2,0),FALSE)),VLOOKUP($B171,'Allokerad kvv'!$B$2:$AV$468,MATCH(L$2,'Allokerad kvv'!$B$2:$AV$2,0),FALSE),VLOOKUP($B171,'Justerad allokering'!$B$2:$AG$462,MATCH(L$2,'Justerad allokering'!$B$2:$AF$2,0),FALSE))</f>
        <v>0</v>
      </c>
      <c r="M171" s="28">
        <f>IF(ISERROR(1/VLOOKUP($B171,'Justerad allokering'!$B$2:$AG$462,MATCH(M$2,'Justerad allokering'!$B$2:$AF$2,0),FALSE)),VLOOKUP($B171,'Allokerad kvv'!$B$2:$AV$468,MATCH(M$2,'Allokerad kvv'!$B$2:$AV$2,0),FALSE),VLOOKUP($B171,'Justerad allokering'!$B$2:$AG$462,MATCH(M$2,'Justerad allokering'!$B$2:$AF$2,0),FALSE))</f>
        <v>0</v>
      </c>
      <c r="N171" s="28">
        <f>IF(ISERROR(1/VLOOKUP($B171,'Justerad allokering'!$B$2:$AG$462,MATCH(N$2,'Justerad allokering'!$B$2:$AF$2,0),FALSE)),VLOOKUP($B171,'Allokerad kvv'!$B$2:$AV$468,MATCH(N$2,'Allokerad kvv'!$B$2:$AV$2,0),FALSE),VLOOKUP($B171,'Justerad allokering'!$B$2:$AG$462,MATCH(N$2,'Justerad allokering'!$B$2:$AF$2,0),FALSE))</f>
        <v>0</v>
      </c>
      <c r="O171" s="28">
        <f>IF(ISERROR(1/VLOOKUP($B171,'Justerad allokering'!$B$2:$AG$462,MATCH(O$2,'Justerad allokering'!$B$2:$AF$2,0),FALSE)),VLOOKUP($B171,'Allokerad kvv'!$B$2:$AV$468,MATCH(O$2,'Allokerad kvv'!$B$2:$AV$2,0),FALSE),VLOOKUP($B171,'Justerad allokering'!$B$2:$AG$462,MATCH(O$2,'Justerad allokering'!$B$2:$AF$2,0),FALSE))</f>
        <v>0</v>
      </c>
      <c r="P171" s="28">
        <f>IF(ISERROR(1/VLOOKUP($B171,'Justerad allokering'!$B$2:$AG$462,MATCH(P$2,'Justerad allokering'!$B$2:$AF$2,0),FALSE)),VLOOKUP($B171,'Allokerad kvv'!$B$2:$AV$468,MATCH(P$2,'Allokerad kvv'!$B$2:$AV$2,0),FALSE),VLOOKUP($B171,'Justerad allokering'!$B$2:$AG$462,MATCH(P$2,'Justerad allokering'!$B$2:$AF$2,0),FALSE))</f>
        <v>0</v>
      </c>
      <c r="Q171" s="28">
        <f>IF(ISERROR(1/VLOOKUP($B171,'Justerad allokering'!$B$2:$AG$462,MATCH(Q$2,'Justerad allokering'!$B$2:$AF$2,0),FALSE)),VLOOKUP($B171,'Allokerad kvv'!$B$2:$AV$468,MATCH(Q$2,'Allokerad kvv'!$B$2:$AV$2,0),FALSE),VLOOKUP($B171,'Justerad allokering'!$B$2:$AG$462,MATCH(Q$2,'Justerad allokering'!$B$2:$AF$2,0),FALSE))</f>
        <v>0</v>
      </c>
      <c r="R171" s="28">
        <f>IF(ISERROR(1/VLOOKUP($B171,'Justerad allokering'!$B$2:$AG$462,MATCH(R$2,'Justerad allokering'!$B$2:$AF$2,0),FALSE)),VLOOKUP($B171,'Allokerad kvv'!$B$2:$AV$468,MATCH(R$2,'Allokerad kvv'!$B$2:$AV$2,0),FALSE),VLOOKUP($B171,'Justerad allokering'!$B$2:$AG$462,MATCH(R$2,'Justerad allokering'!$B$2:$AF$2,0),FALSE))</f>
        <v>0</v>
      </c>
      <c r="S171" s="28">
        <f>IF(ISERROR(1/VLOOKUP($B171,'Justerad allokering'!$B$2:$AG$462,MATCH(S$2,'Justerad allokering'!$B$2:$AF$2,0),FALSE)),VLOOKUP($B171,'Allokerad kvv'!$B$2:$AV$468,MATCH(S$2,'Allokerad kvv'!$B$2:$AV$2,0),FALSE),VLOOKUP($B171,'Justerad allokering'!$B$2:$AG$462,MATCH(S$2,'Justerad allokering'!$B$2:$AF$2,0),FALSE))</f>
        <v>0</v>
      </c>
      <c r="T171" s="28">
        <f>IF(ISERROR(1/VLOOKUP($B171,'Justerad allokering'!$B$2:$AG$462,MATCH(T$2,'Justerad allokering'!$B$2:$AF$2,0),FALSE)),VLOOKUP($B171,'Allokerad kvv'!$B$2:$AV$468,MATCH(T$2,'Allokerad kvv'!$B$2:$AV$2,0),FALSE),VLOOKUP($B171,'Justerad allokering'!$B$2:$AG$462,MATCH(T$2,'Justerad allokering'!$B$2:$AF$2,0),FALSE))</f>
        <v>0</v>
      </c>
      <c r="U171" s="28">
        <f>IF(ISERROR(1/VLOOKUP($B171,'Justerad allokering'!$B$2:$AG$462,MATCH(U$2,'Justerad allokering'!$B$2:$AF$2,0),FALSE)),VLOOKUP($B171,'Allokerad kvv'!$B$2:$AV$468,MATCH(U$2,'Allokerad kvv'!$B$2:$AV$2,0),FALSE),VLOOKUP($B171,'Justerad allokering'!$B$2:$AG$462,MATCH(U$2,'Justerad allokering'!$B$2:$AF$2,0),FALSE))</f>
        <v>0</v>
      </c>
      <c r="V171" s="28">
        <f>IF(ISERROR(1/VLOOKUP($B171,'Justerad allokering'!$B$2:$AG$462,MATCH(V$2,'Justerad allokering'!$B$2:$AF$2,0),FALSE)),VLOOKUP($B171,'Allokerad kvv'!$B$2:$AV$468,MATCH(V$2,'Allokerad kvv'!$B$2:$AV$2,0),FALSE),VLOOKUP($B171,'Justerad allokering'!$B$2:$AG$462,MATCH(V$2,'Justerad allokering'!$B$2:$AF$2,0),FALSE))</f>
        <v>0</v>
      </c>
      <c r="W171" s="28">
        <f>IF(ISERROR(1/VLOOKUP($B171,'Justerad allokering'!$B$2:$AG$462,MATCH(W$2,'Justerad allokering'!$B$2:$AF$2,0),FALSE)),VLOOKUP($B171,'Allokerad kvv'!$B$2:$AV$468,MATCH(W$2,'Allokerad kvv'!$B$2:$AV$2,0),FALSE),VLOOKUP($B171,'Justerad allokering'!$B$2:$AG$462,MATCH(W$2,'Justerad allokering'!$B$2:$AF$2,0),FALSE))</f>
        <v>0</v>
      </c>
      <c r="X171" s="28">
        <f>IF(ISERROR(1/VLOOKUP($B171,'Justerad allokering'!$B$2:$AG$462,MATCH(X$2,'Justerad allokering'!$B$2:$AF$2,0),FALSE)),VLOOKUP($B171,'Allokerad kvv'!$B$2:$AV$468,MATCH(X$2,'Allokerad kvv'!$B$2:$AV$2,0),FALSE),VLOOKUP($B171,'Justerad allokering'!$B$2:$AG$462,MATCH(X$2,'Justerad allokering'!$B$2:$AF$2,0),FALSE))</f>
        <v>0</v>
      </c>
      <c r="Y171" s="28">
        <f>IF(ISERROR(1/VLOOKUP($B171,'Justerad allokering'!$B$2:$AG$462,MATCH(Y$2,'Justerad allokering'!$B$2:$AF$2,0),FALSE)),VLOOKUP($B171,'Allokerad kvv'!$B$2:$AV$468,MATCH(Y$2,'Allokerad kvv'!$B$2:$AV$2,0),FALSE),VLOOKUP($B171,'Justerad allokering'!$B$2:$AG$462,MATCH(Y$2,'Justerad allokering'!$B$2:$AF$2,0),FALSE))</f>
        <v>0</v>
      </c>
      <c r="Z171" s="28">
        <f>IF(ISERROR(1/VLOOKUP($B171,'Justerad allokering'!$B$2:$AG$462,MATCH(Z$2,'Justerad allokering'!$B$2:$AF$2,0),FALSE)),VLOOKUP($B171,'Allokerad kvv'!$B$2:$AV$468,MATCH(Z$2,'Allokerad kvv'!$B$2:$AV$2,0),FALSE),VLOOKUP($B171,'Justerad allokering'!$B$2:$AG$462,MATCH(Z$2,'Justerad allokering'!$B$2:$AF$2,0),FALSE))</f>
        <v>0</v>
      </c>
      <c r="AA171" s="28"/>
      <c r="AB171" s="28"/>
      <c r="AE171">
        <f t="shared" si="6"/>
        <v>0</v>
      </c>
      <c r="AG171">
        <f t="shared" si="7"/>
        <v>0</v>
      </c>
      <c r="AH171">
        <f t="shared" si="8"/>
        <v>0</v>
      </c>
      <c r="AI171" s="55" t="str">
        <f>IF(AH171=0,"",AH171/VLOOKUP(B171,Kraftvärmeprod!$B$1:$BC$480,MATCH("Summa tillförd energi exklusive rökgaskondensering",Kraftvärmeprod!$B$1:$BC$1,0),FALSE))</f>
        <v/>
      </c>
    </row>
    <row r="172" spans="1:35" x14ac:dyDescent="0.25">
      <c r="A172" s="28" t="s">
        <v>222</v>
      </c>
      <c r="B172" s="28" t="s">
        <v>223</v>
      </c>
      <c r="C172" s="28">
        <f>IF(ISERROR(1/VLOOKUP($B172,'Justerad allokering'!$B$2:$AG$462,MATCH(C$2,'Justerad allokering'!$B$2:$AF$2,0),FALSE)),VLOOKUP($B172,'Allokerad kvv'!$B$2:$AV$468,MATCH(C$2,'Allokerad kvv'!$B$2:$AV$2,0),FALSE),VLOOKUP($B172,'Justerad allokering'!$B$2:$AG$462,MATCH(C$2,'Justerad allokering'!$B$2:$AF$2,0),FALSE))</f>
        <v>199.65799999999999</v>
      </c>
      <c r="D172" s="28">
        <f>IF(ISERROR(1/VLOOKUP($B172,'Justerad allokering'!$B$2:$AG$462,MATCH(D$2,'Justerad allokering'!$B$2:$AF$2,0),FALSE)),VLOOKUP($B172,'Allokerad kvv'!$B$2:$AV$468,MATCH(D$2,'Allokerad kvv'!$B$2:$AV$2,0),FALSE),VLOOKUP($B172,'Justerad allokering'!$B$2:$AG$462,MATCH(D$2,'Justerad allokering'!$B$2:$AF$2,0),FALSE))</f>
        <v>0</v>
      </c>
      <c r="E172" s="28">
        <f>IF(ISERROR(1/VLOOKUP($B172,'Justerad allokering'!$B$2:$AG$462,MATCH(E$2,'Justerad allokering'!$B$2:$AF$2,0),FALSE)),VLOOKUP($B172,'Allokerad kvv'!$B$2:$AV$468,MATCH(E$2,'Allokerad kvv'!$B$2:$AV$2,0),FALSE),VLOOKUP($B172,'Justerad allokering'!$B$2:$AG$462,MATCH(E$2,'Justerad allokering'!$B$2:$AF$2,0),FALSE))</f>
        <v>0</v>
      </c>
      <c r="F172" s="28">
        <f>IF(ISERROR(1/VLOOKUP($B172,'Justerad allokering'!$B$2:$AG$462,MATCH(F$2,'Justerad allokering'!$B$2:$AF$2,0),FALSE)),VLOOKUP($B172,'Allokerad kvv'!$B$2:$AV$468,MATCH(F$2,'Allokerad kvv'!$B$2:$AV$2,0),FALSE),VLOOKUP($B172,'Justerad allokering'!$B$2:$AG$462,MATCH(F$2,'Justerad allokering'!$B$2:$AF$2,0),FALSE))</f>
        <v>0</v>
      </c>
      <c r="G172" s="28">
        <f>IF(ISERROR(1/VLOOKUP($B172,'Justerad allokering'!$B$2:$AG$462,MATCH(G$2,'Justerad allokering'!$B$2:$AF$2,0),FALSE)),VLOOKUP($B172,'Allokerad kvv'!$B$2:$AV$468,MATCH(G$2,'Allokerad kvv'!$B$2:$AV$2,0),FALSE),VLOOKUP($B172,'Justerad allokering'!$B$2:$AG$462,MATCH(G$2,'Justerad allokering'!$B$2:$AF$2,0),FALSE))</f>
        <v>1.84124</v>
      </c>
      <c r="H172" s="28">
        <f>IF(ISERROR(1/VLOOKUP($B172,'Justerad allokering'!$B$2:$AG$462,MATCH(H$2,'Justerad allokering'!$B$2:$AF$2,0),FALSE)),VLOOKUP($B172,'Allokerad kvv'!$B$2:$AV$468,MATCH(H$2,'Allokerad kvv'!$B$2:$AV$2,0),FALSE),VLOOKUP($B172,'Justerad allokering'!$B$2:$AG$462,MATCH(H$2,'Justerad allokering'!$B$2:$AF$2,0),FALSE))</f>
        <v>0</v>
      </c>
      <c r="I172" s="28">
        <f>IF(ISERROR(1/VLOOKUP($B172,'Justerad allokering'!$B$2:$AG$462,MATCH(I$2,'Justerad allokering'!$B$2:$AF$2,0),FALSE)),VLOOKUP($B172,'Allokerad kvv'!$B$2:$AV$468,MATCH(I$2,'Allokerad kvv'!$B$2:$AV$2,0),FALSE),VLOOKUP($B172,'Justerad allokering'!$B$2:$AG$462,MATCH(I$2,'Justerad allokering'!$B$2:$AF$2,0),FALSE))</f>
        <v>0</v>
      </c>
      <c r="J172" s="28">
        <f>IF(ISERROR(1/VLOOKUP($B172,'Justerad allokering'!$B$2:$AG$462,MATCH(J$2,'Justerad allokering'!$B$2:$AF$2,0),FALSE)),VLOOKUP($B172,'Allokerad kvv'!$B$2:$AV$468,MATCH(J$2,'Allokerad kvv'!$B$2:$AV$2,0),FALSE),VLOOKUP($B172,'Justerad allokering'!$B$2:$AG$462,MATCH(J$2,'Justerad allokering'!$B$2:$AF$2,0),FALSE))</f>
        <v>73.932400000000001</v>
      </c>
      <c r="K172" s="28">
        <f>IF(ISERROR(1/VLOOKUP($B172,'Justerad allokering'!$B$2:$AG$462,MATCH(K$2,'Justerad allokering'!$B$2:$AF$2,0),FALSE)),VLOOKUP($B172,'Allokerad kvv'!$B$2:$AV$468,MATCH(K$2,'Allokerad kvv'!$B$2:$AV$2,0),FALSE),VLOOKUP($B172,'Justerad allokering'!$B$2:$AG$462,MATCH(K$2,'Justerad allokering'!$B$2:$AF$2,0),FALSE))</f>
        <v>12.188499999999999</v>
      </c>
      <c r="L172" s="28">
        <f>IF(ISERROR(1/VLOOKUP($B172,'Justerad allokering'!$B$2:$AG$462,MATCH(L$2,'Justerad allokering'!$B$2:$AF$2,0),FALSE)),VLOOKUP($B172,'Allokerad kvv'!$B$2:$AV$468,MATCH(L$2,'Allokerad kvv'!$B$2:$AV$2,0),FALSE),VLOOKUP($B172,'Justerad allokering'!$B$2:$AG$462,MATCH(L$2,'Justerad allokering'!$B$2:$AF$2,0),FALSE))</f>
        <v>0</v>
      </c>
      <c r="M172" s="28">
        <f>IF(ISERROR(1/VLOOKUP($B172,'Justerad allokering'!$B$2:$AG$462,MATCH(M$2,'Justerad allokering'!$B$2:$AF$2,0),FALSE)),VLOOKUP($B172,'Allokerad kvv'!$B$2:$AV$468,MATCH(M$2,'Allokerad kvv'!$B$2:$AV$2,0),FALSE),VLOOKUP($B172,'Justerad allokering'!$B$2:$AG$462,MATCH(M$2,'Justerad allokering'!$B$2:$AF$2,0),FALSE))</f>
        <v>0</v>
      </c>
      <c r="N172" s="28">
        <f>IF(ISERROR(1/VLOOKUP($B172,'Justerad allokering'!$B$2:$AG$462,MATCH(N$2,'Justerad allokering'!$B$2:$AF$2,0),FALSE)),VLOOKUP($B172,'Allokerad kvv'!$B$2:$AV$468,MATCH(N$2,'Allokerad kvv'!$B$2:$AV$2,0),FALSE),VLOOKUP($B172,'Justerad allokering'!$B$2:$AG$462,MATCH(N$2,'Justerad allokering'!$B$2:$AF$2,0),FALSE))</f>
        <v>64.813999999999993</v>
      </c>
      <c r="O172" s="28">
        <f>IF(ISERROR(1/VLOOKUP($B172,'Justerad allokering'!$B$2:$AG$462,MATCH(O$2,'Justerad allokering'!$B$2:$AF$2,0),FALSE)),VLOOKUP($B172,'Allokerad kvv'!$B$2:$AV$468,MATCH(O$2,'Allokerad kvv'!$B$2:$AV$2,0),FALSE),VLOOKUP($B172,'Justerad allokering'!$B$2:$AG$462,MATCH(O$2,'Justerad allokering'!$B$2:$AF$2,0),FALSE))</f>
        <v>0</v>
      </c>
      <c r="P172" s="28">
        <f>IF(ISERROR(1/VLOOKUP($B172,'Justerad allokering'!$B$2:$AG$462,MATCH(P$2,'Justerad allokering'!$B$2:$AF$2,0),FALSE)),VLOOKUP($B172,'Allokerad kvv'!$B$2:$AV$468,MATCH(P$2,'Allokerad kvv'!$B$2:$AV$2,0),FALSE),VLOOKUP($B172,'Justerad allokering'!$B$2:$AG$462,MATCH(P$2,'Justerad allokering'!$B$2:$AF$2,0),FALSE))</f>
        <v>0</v>
      </c>
      <c r="Q172" s="28">
        <f>IF(ISERROR(1/VLOOKUP($B172,'Justerad allokering'!$B$2:$AG$462,MATCH(Q$2,'Justerad allokering'!$B$2:$AF$2,0),FALSE)),VLOOKUP($B172,'Allokerad kvv'!$B$2:$AV$468,MATCH(Q$2,'Allokerad kvv'!$B$2:$AV$2,0),FALSE),VLOOKUP($B172,'Justerad allokering'!$B$2:$AG$462,MATCH(Q$2,'Justerad allokering'!$B$2:$AF$2,0),FALSE))</f>
        <v>0</v>
      </c>
      <c r="R172" s="28">
        <f>IF(ISERROR(1/VLOOKUP($B172,'Justerad allokering'!$B$2:$AG$462,MATCH(R$2,'Justerad allokering'!$B$2:$AF$2,0),FALSE)),VLOOKUP($B172,'Allokerad kvv'!$B$2:$AV$468,MATCH(R$2,'Allokerad kvv'!$B$2:$AV$2,0),FALSE),VLOOKUP($B172,'Justerad allokering'!$B$2:$AG$462,MATCH(R$2,'Justerad allokering'!$B$2:$AF$2,0),FALSE))</f>
        <v>0</v>
      </c>
      <c r="S172" s="28">
        <f>IF(ISERROR(1/VLOOKUP($B172,'Justerad allokering'!$B$2:$AG$462,MATCH(S$2,'Justerad allokering'!$B$2:$AF$2,0),FALSE)),VLOOKUP($B172,'Allokerad kvv'!$B$2:$AV$468,MATCH(S$2,'Allokerad kvv'!$B$2:$AV$2,0),FALSE),VLOOKUP($B172,'Justerad allokering'!$B$2:$AG$462,MATCH(S$2,'Justerad allokering'!$B$2:$AF$2,0),FALSE))</f>
        <v>0</v>
      </c>
      <c r="T172" s="28">
        <f>IF(ISERROR(1/VLOOKUP($B172,'Justerad allokering'!$B$2:$AG$462,MATCH(T$2,'Justerad allokering'!$B$2:$AF$2,0),FALSE)),VLOOKUP($B172,'Allokerad kvv'!$B$2:$AV$468,MATCH(T$2,'Allokerad kvv'!$B$2:$AV$2,0),FALSE),VLOOKUP($B172,'Justerad allokering'!$B$2:$AG$462,MATCH(T$2,'Justerad allokering'!$B$2:$AF$2,0),FALSE))</f>
        <v>0</v>
      </c>
      <c r="U172" s="28">
        <f>IF(ISERROR(1/VLOOKUP($B172,'Justerad allokering'!$B$2:$AG$462,MATCH(U$2,'Justerad allokering'!$B$2:$AF$2,0),FALSE)),VLOOKUP($B172,'Allokerad kvv'!$B$2:$AV$468,MATCH(U$2,'Allokerad kvv'!$B$2:$AV$2,0),FALSE),VLOOKUP($B172,'Justerad allokering'!$B$2:$AG$462,MATCH(U$2,'Justerad allokering'!$B$2:$AF$2,0),FALSE))</f>
        <v>0</v>
      </c>
      <c r="V172" s="28">
        <f>IF(ISERROR(1/VLOOKUP($B172,'Justerad allokering'!$B$2:$AG$462,MATCH(V$2,'Justerad allokering'!$B$2:$AF$2,0),FALSE)),VLOOKUP($B172,'Allokerad kvv'!$B$2:$AV$468,MATCH(V$2,'Allokerad kvv'!$B$2:$AV$2,0),FALSE),VLOOKUP($B172,'Justerad allokering'!$B$2:$AG$462,MATCH(V$2,'Justerad allokering'!$B$2:$AF$2,0),FALSE))</f>
        <v>0</v>
      </c>
      <c r="W172" s="28">
        <f>IF(ISERROR(1/VLOOKUP($B172,'Justerad allokering'!$B$2:$AG$462,MATCH(W$2,'Justerad allokering'!$B$2:$AF$2,0),FALSE)),VLOOKUP($B172,'Allokerad kvv'!$B$2:$AV$468,MATCH(W$2,'Allokerad kvv'!$B$2:$AV$2,0),FALSE),VLOOKUP($B172,'Justerad allokering'!$B$2:$AG$462,MATCH(W$2,'Justerad allokering'!$B$2:$AF$2,0),FALSE))</f>
        <v>0</v>
      </c>
      <c r="X172" s="28">
        <f>IF(ISERROR(1/VLOOKUP($B172,'Justerad allokering'!$B$2:$AG$462,MATCH(X$2,'Justerad allokering'!$B$2:$AF$2,0),FALSE)),VLOOKUP($B172,'Allokerad kvv'!$B$2:$AV$468,MATCH(X$2,'Allokerad kvv'!$B$2:$AV$2,0),FALSE),VLOOKUP($B172,'Justerad allokering'!$B$2:$AG$462,MATCH(X$2,'Justerad allokering'!$B$2:$AF$2,0),FALSE))</f>
        <v>0</v>
      </c>
      <c r="Y172" s="28">
        <f>IF(ISERROR(1/VLOOKUP($B172,'Justerad allokering'!$B$2:$AG$462,MATCH(Y$2,'Justerad allokering'!$B$2:$AF$2,0),FALSE)),VLOOKUP($B172,'Allokerad kvv'!$B$2:$AV$468,MATCH(Y$2,'Allokerad kvv'!$B$2:$AV$2,0),FALSE),VLOOKUP($B172,'Justerad allokering'!$B$2:$AG$462,MATCH(Y$2,'Justerad allokering'!$B$2:$AF$2,0),FALSE))</f>
        <v>0</v>
      </c>
      <c r="Z172" s="28">
        <f>IF(ISERROR(1/VLOOKUP($B172,'Justerad allokering'!$B$2:$AG$462,MATCH(Z$2,'Justerad allokering'!$B$2:$AF$2,0),FALSE)),VLOOKUP($B172,'Allokerad kvv'!$B$2:$AV$468,MATCH(Z$2,'Allokerad kvv'!$B$2:$AV$2,0),FALSE),VLOOKUP($B172,'Justerad allokering'!$B$2:$AG$462,MATCH(Z$2,'Justerad allokering'!$B$2:$AF$2,0),FALSE))</f>
        <v>0</v>
      </c>
      <c r="AA172" s="28"/>
      <c r="AB172" s="28"/>
      <c r="AE172">
        <f t="shared" si="6"/>
        <v>352.43413999999996</v>
      </c>
      <c r="AG172">
        <f t="shared" si="7"/>
        <v>340.24563999999998</v>
      </c>
      <c r="AH172">
        <f t="shared" si="8"/>
        <v>275.43164000000002</v>
      </c>
      <c r="AI172" s="55">
        <f>IF(AH172=0,"",AH172/VLOOKUP(B172,Kraftvärmeprod!$B$1:$BC$480,MATCH("Summa tillförd energi exklusive rökgaskondensering",Kraftvärmeprod!$B$1:$BC$1,0),FALSE))</f>
        <v>0.63405949437607334</v>
      </c>
    </row>
    <row r="173" spans="1:35" x14ac:dyDescent="0.25">
      <c r="A173" s="28" t="s">
        <v>224</v>
      </c>
      <c r="B173" s="28" t="s">
        <v>225</v>
      </c>
      <c r="C173" s="28">
        <f>IF(ISERROR(1/VLOOKUP($B173,'Justerad allokering'!$B$2:$AG$462,MATCH(C$2,'Justerad allokering'!$B$2:$AF$2,0),FALSE)),VLOOKUP($B173,'Allokerad kvv'!$B$2:$AV$468,MATCH(C$2,'Allokerad kvv'!$B$2:$AV$2,0),FALSE),VLOOKUP($B173,'Justerad allokering'!$B$2:$AG$462,MATCH(C$2,'Justerad allokering'!$B$2:$AF$2,0),FALSE))</f>
        <v>0</v>
      </c>
      <c r="D173" s="28">
        <f>IF(ISERROR(1/VLOOKUP($B173,'Justerad allokering'!$B$2:$AG$462,MATCH(D$2,'Justerad allokering'!$B$2:$AF$2,0),FALSE)),VLOOKUP($B173,'Allokerad kvv'!$B$2:$AV$468,MATCH(D$2,'Allokerad kvv'!$B$2:$AV$2,0),FALSE),VLOOKUP($B173,'Justerad allokering'!$B$2:$AG$462,MATCH(D$2,'Justerad allokering'!$B$2:$AF$2,0),FALSE))</f>
        <v>0</v>
      </c>
      <c r="E173" s="28">
        <f>IF(ISERROR(1/VLOOKUP($B173,'Justerad allokering'!$B$2:$AG$462,MATCH(E$2,'Justerad allokering'!$B$2:$AF$2,0),FALSE)),VLOOKUP($B173,'Allokerad kvv'!$B$2:$AV$468,MATCH(E$2,'Allokerad kvv'!$B$2:$AV$2,0),FALSE),VLOOKUP($B173,'Justerad allokering'!$B$2:$AG$462,MATCH(E$2,'Justerad allokering'!$B$2:$AF$2,0),FALSE))</f>
        <v>0</v>
      </c>
      <c r="F173" s="28">
        <f>IF(ISERROR(1/VLOOKUP($B173,'Justerad allokering'!$B$2:$AG$462,MATCH(F$2,'Justerad allokering'!$B$2:$AF$2,0),FALSE)),VLOOKUP($B173,'Allokerad kvv'!$B$2:$AV$468,MATCH(F$2,'Allokerad kvv'!$B$2:$AV$2,0),FALSE),VLOOKUP($B173,'Justerad allokering'!$B$2:$AG$462,MATCH(F$2,'Justerad allokering'!$B$2:$AF$2,0),FALSE))</f>
        <v>0</v>
      </c>
      <c r="G173" s="28">
        <f>IF(ISERROR(1/VLOOKUP($B173,'Justerad allokering'!$B$2:$AG$462,MATCH(G$2,'Justerad allokering'!$B$2:$AF$2,0),FALSE)),VLOOKUP($B173,'Allokerad kvv'!$B$2:$AV$468,MATCH(G$2,'Allokerad kvv'!$B$2:$AV$2,0),FALSE),VLOOKUP($B173,'Justerad allokering'!$B$2:$AG$462,MATCH(G$2,'Justerad allokering'!$B$2:$AF$2,0),FALSE))</f>
        <v>0</v>
      </c>
      <c r="H173" s="28">
        <f>IF(ISERROR(1/VLOOKUP($B173,'Justerad allokering'!$B$2:$AG$462,MATCH(H$2,'Justerad allokering'!$B$2:$AF$2,0),FALSE)),VLOOKUP($B173,'Allokerad kvv'!$B$2:$AV$468,MATCH(H$2,'Allokerad kvv'!$B$2:$AV$2,0),FALSE),VLOOKUP($B173,'Justerad allokering'!$B$2:$AG$462,MATCH(H$2,'Justerad allokering'!$B$2:$AF$2,0),FALSE))</f>
        <v>0</v>
      </c>
      <c r="I173" s="28">
        <f>IF(ISERROR(1/VLOOKUP($B173,'Justerad allokering'!$B$2:$AG$462,MATCH(I$2,'Justerad allokering'!$B$2:$AF$2,0),FALSE)),VLOOKUP($B173,'Allokerad kvv'!$B$2:$AV$468,MATCH(I$2,'Allokerad kvv'!$B$2:$AV$2,0),FALSE),VLOOKUP($B173,'Justerad allokering'!$B$2:$AG$462,MATCH(I$2,'Justerad allokering'!$B$2:$AF$2,0),FALSE))</f>
        <v>0</v>
      </c>
      <c r="J173" s="28">
        <f>IF(ISERROR(1/VLOOKUP($B173,'Justerad allokering'!$B$2:$AG$462,MATCH(J$2,'Justerad allokering'!$B$2:$AF$2,0),FALSE)),VLOOKUP($B173,'Allokerad kvv'!$B$2:$AV$468,MATCH(J$2,'Allokerad kvv'!$B$2:$AV$2,0),FALSE),VLOOKUP($B173,'Justerad allokering'!$B$2:$AG$462,MATCH(J$2,'Justerad allokering'!$B$2:$AF$2,0),FALSE))</f>
        <v>0</v>
      </c>
      <c r="K173" s="28">
        <f>IF(ISERROR(1/VLOOKUP($B173,'Justerad allokering'!$B$2:$AG$462,MATCH(K$2,'Justerad allokering'!$B$2:$AF$2,0),FALSE)),VLOOKUP($B173,'Allokerad kvv'!$B$2:$AV$468,MATCH(K$2,'Allokerad kvv'!$B$2:$AV$2,0),FALSE),VLOOKUP($B173,'Justerad allokering'!$B$2:$AG$462,MATCH(K$2,'Justerad allokering'!$B$2:$AF$2,0),FALSE))</f>
        <v>0</v>
      </c>
      <c r="L173" s="28">
        <f>IF(ISERROR(1/VLOOKUP($B173,'Justerad allokering'!$B$2:$AG$462,MATCH(L$2,'Justerad allokering'!$B$2:$AF$2,0),FALSE)),VLOOKUP($B173,'Allokerad kvv'!$B$2:$AV$468,MATCH(L$2,'Allokerad kvv'!$B$2:$AV$2,0),FALSE),VLOOKUP($B173,'Justerad allokering'!$B$2:$AG$462,MATCH(L$2,'Justerad allokering'!$B$2:$AF$2,0),FALSE))</f>
        <v>0</v>
      </c>
      <c r="M173" s="28">
        <f>IF(ISERROR(1/VLOOKUP($B173,'Justerad allokering'!$B$2:$AG$462,MATCH(M$2,'Justerad allokering'!$B$2:$AF$2,0),FALSE)),VLOOKUP($B173,'Allokerad kvv'!$B$2:$AV$468,MATCH(M$2,'Allokerad kvv'!$B$2:$AV$2,0),FALSE),VLOOKUP($B173,'Justerad allokering'!$B$2:$AG$462,MATCH(M$2,'Justerad allokering'!$B$2:$AF$2,0),FALSE))</f>
        <v>0</v>
      </c>
      <c r="N173" s="28">
        <f>IF(ISERROR(1/VLOOKUP($B173,'Justerad allokering'!$B$2:$AG$462,MATCH(N$2,'Justerad allokering'!$B$2:$AF$2,0),FALSE)),VLOOKUP($B173,'Allokerad kvv'!$B$2:$AV$468,MATCH(N$2,'Allokerad kvv'!$B$2:$AV$2,0),FALSE),VLOOKUP($B173,'Justerad allokering'!$B$2:$AG$462,MATCH(N$2,'Justerad allokering'!$B$2:$AF$2,0),FALSE))</f>
        <v>0</v>
      </c>
      <c r="O173" s="28">
        <f>IF(ISERROR(1/VLOOKUP($B173,'Justerad allokering'!$B$2:$AG$462,MATCH(O$2,'Justerad allokering'!$B$2:$AF$2,0),FALSE)),VLOOKUP($B173,'Allokerad kvv'!$B$2:$AV$468,MATCH(O$2,'Allokerad kvv'!$B$2:$AV$2,0),FALSE),VLOOKUP($B173,'Justerad allokering'!$B$2:$AG$462,MATCH(O$2,'Justerad allokering'!$B$2:$AF$2,0),FALSE))</f>
        <v>0</v>
      </c>
      <c r="P173" s="28">
        <f>IF(ISERROR(1/VLOOKUP($B173,'Justerad allokering'!$B$2:$AG$462,MATCH(P$2,'Justerad allokering'!$B$2:$AF$2,0),FALSE)),VLOOKUP($B173,'Allokerad kvv'!$B$2:$AV$468,MATCH(P$2,'Allokerad kvv'!$B$2:$AV$2,0),FALSE),VLOOKUP($B173,'Justerad allokering'!$B$2:$AG$462,MATCH(P$2,'Justerad allokering'!$B$2:$AF$2,0),FALSE))</f>
        <v>0</v>
      </c>
      <c r="Q173" s="28">
        <f>IF(ISERROR(1/VLOOKUP($B173,'Justerad allokering'!$B$2:$AG$462,MATCH(Q$2,'Justerad allokering'!$B$2:$AF$2,0),FALSE)),VLOOKUP($B173,'Allokerad kvv'!$B$2:$AV$468,MATCH(Q$2,'Allokerad kvv'!$B$2:$AV$2,0),FALSE),VLOOKUP($B173,'Justerad allokering'!$B$2:$AG$462,MATCH(Q$2,'Justerad allokering'!$B$2:$AF$2,0),FALSE))</f>
        <v>0</v>
      </c>
      <c r="R173" s="28">
        <f>IF(ISERROR(1/VLOOKUP($B173,'Justerad allokering'!$B$2:$AG$462,MATCH(R$2,'Justerad allokering'!$B$2:$AF$2,0),FALSE)),VLOOKUP($B173,'Allokerad kvv'!$B$2:$AV$468,MATCH(R$2,'Allokerad kvv'!$B$2:$AV$2,0),FALSE),VLOOKUP($B173,'Justerad allokering'!$B$2:$AG$462,MATCH(R$2,'Justerad allokering'!$B$2:$AF$2,0),FALSE))</f>
        <v>0</v>
      </c>
      <c r="S173" s="28">
        <f>IF(ISERROR(1/VLOOKUP($B173,'Justerad allokering'!$B$2:$AG$462,MATCH(S$2,'Justerad allokering'!$B$2:$AF$2,0),FALSE)),VLOOKUP($B173,'Allokerad kvv'!$B$2:$AV$468,MATCH(S$2,'Allokerad kvv'!$B$2:$AV$2,0),FALSE),VLOOKUP($B173,'Justerad allokering'!$B$2:$AG$462,MATCH(S$2,'Justerad allokering'!$B$2:$AF$2,0),FALSE))</f>
        <v>0</v>
      </c>
      <c r="T173" s="28">
        <f>IF(ISERROR(1/VLOOKUP($B173,'Justerad allokering'!$B$2:$AG$462,MATCH(T$2,'Justerad allokering'!$B$2:$AF$2,0),FALSE)),VLOOKUP($B173,'Allokerad kvv'!$B$2:$AV$468,MATCH(T$2,'Allokerad kvv'!$B$2:$AV$2,0),FALSE),VLOOKUP($B173,'Justerad allokering'!$B$2:$AG$462,MATCH(T$2,'Justerad allokering'!$B$2:$AF$2,0),FALSE))</f>
        <v>0</v>
      </c>
      <c r="U173" s="28">
        <f>IF(ISERROR(1/VLOOKUP($B173,'Justerad allokering'!$B$2:$AG$462,MATCH(U$2,'Justerad allokering'!$B$2:$AF$2,0),FALSE)),VLOOKUP($B173,'Allokerad kvv'!$B$2:$AV$468,MATCH(U$2,'Allokerad kvv'!$B$2:$AV$2,0),FALSE),VLOOKUP($B173,'Justerad allokering'!$B$2:$AG$462,MATCH(U$2,'Justerad allokering'!$B$2:$AF$2,0),FALSE))</f>
        <v>0</v>
      </c>
      <c r="V173" s="28">
        <f>IF(ISERROR(1/VLOOKUP($B173,'Justerad allokering'!$B$2:$AG$462,MATCH(V$2,'Justerad allokering'!$B$2:$AF$2,0),FALSE)),VLOOKUP($B173,'Allokerad kvv'!$B$2:$AV$468,MATCH(V$2,'Allokerad kvv'!$B$2:$AV$2,0),FALSE),VLOOKUP($B173,'Justerad allokering'!$B$2:$AG$462,MATCH(V$2,'Justerad allokering'!$B$2:$AF$2,0),FALSE))</f>
        <v>0</v>
      </c>
      <c r="W173" s="28">
        <f>IF(ISERROR(1/VLOOKUP($B173,'Justerad allokering'!$B$2:$AG$462,MATCH(W$2,'Justerad allokering'!$B$2:$AF$2,0),FALSE)),VLOOKUP($B173,'Allokerad kvv'!$B$2:$AV$468,MATCH(W$2,'Allokerad kvv'!$B$2:$AV$2,0),FALSE),VLOOKUP($B173,'Justerad allokering'!$B$2:$AG$462,MATCH(W$2,'Justerad allokering'!$B$2:$AF$2,0),FALSE))</f>
        <v>0</v>
      </c>
      <c r="X173" s="28">
        <f>IF(ISERROR(1/VLOOKUP($B173,'Justerad allokering'!$B$2:$AG$462,MATCH(X$2,'Justerad allokering'!$B$2:$AF$2,0),FALSE)),VLOOKUP($B173,'Allokerad kvv'!$B$2:$AV$468,MATCH(X$2,'Allokerad kvv'!$B$2:$AV$2,0),FALSE),VLOOKUP($B173,'Justerad allokering'!$B$2:$AG$462,MATCH(X$2,'Justerad allokering'!$B$2:$AF$2,0),FALSE))</f>
        <v>0</v>
      </c>
      <c r="Y173" s="28">
        <f>IF(ISERROR(1/VLOOKUP($B173,'Justerad allokering'!$B$2:$AG$462,MATCH(Y$2,'Justerad allokering'!$B$2:$AF$2,0),FALSE)),VLOOKUP($B173,'Allokerad kvv'!$B$2:$AV$468,MATCH(Y$2,'Allokerad kvv'!$B$2:$AV$2,0),FALSE),VLOOKUP($B173,'Justerad allokering'!$B$2:$AG$462,MATCH(Y$2,'Justerad allokering'!$B$2:$AF$2,0),FALSE))</f>
        <v>0</v>
      </c>
      <c r="Z173" s="28">
        <f>IF(ISERROR(1/VLOOKUP($B173,'Justerad allokering'!$B$2:$AG$462,MATCH(Z$2,'Justerad allokering'!$B$2:$AF$2,0),FALSE)),VLOOKUP($B173,'Allokerad kvv'!$B$2:$AV$468,MATCH(Z$2,'Allokerad kvv'!$B$2:$AV$2,0),FALSE),VLOOKUP($B173,'Justerad allokering'!$B$2:$AG$462,MATCH(Z$2,'Justerad allokering'!$B$2:$AF$2,0),FALSE))</f>
        <v>0</v>
      </c>
      <c r="AA173" s="28"/>
      <c r="AB173" s="28"/>
      <c r="AE173">
        <f t="shared" si="6"/>
        <v>0</v>
      </c>
      <c r="AG173">
        <f t="shared" si="7"/>
        <v>0</v>
      </c>
      <c r="AH173">
        <f t="shared" si="8"/>
        <v>0</v>
      </c>
      <c r="AI173" s="55" t="str">
        <f>IF(AH173=0,"",AH173/VLOOKUP(B173,Kraftvärmeprod!$B$1:$BC$480,MATCH("Summa tillförd energi exklusive rökgaskondensering",Kraftvärmeprod!$B$1:$BC$1,0),FALSE))</f>
        <v/>
      </c>
    </row>
    <row r="174" spans="1:35" x14ac:dyDescent="0.25">
      <c r="A174" s="28" t="s">
        <v>226</v>
      </c>
      <c r="B174" s="28" t="s">
        <v>227</v>
      </c>
      <c r="C174" s="28">
        <f>IF(ISERROR(1/VLOOKUP($B174,'Justerad allokering'!$B$2:$AG$462,MATCH(C$2,'Justerad allokering'!$B$2:$AF$2,0),FALSE)),VLOOKUP($B174,'Allokerad kvv'!$B$2:$AV$468,MATCH(C$2,'Allokerad kvv'!$B$2:$AV$2,0),FALSE),VLOOKUP($B174,'Justerad allokering'!$B$2:$AG$462,MATCH(C$2,'Justerad allokering'!$B$2:$AF$2,0),FALSE))</f>
        <v>0</v>
      </c>
      <c r="D174" s="28">
        <f>IF(ISERROR(1/VLOOKUP($B174,'Justerad allokering'!$B$2:$AG$462,MATCH(D$2,'Justerad allokering'!$B$2:$AF$2,0),FALSE)),VLOOKUP($B174,'Allokerad kvv'!$B$2:$AV$468,MATCH(D$2,'Allokerad kvv'!$B$2:$AV$2,0),FALSE),VLOOKUP($B174,'Justerad allokering'!$B$2:$AG$462,MATCH(D$2,'Justerad allokering'!$B$2:$AF$2,0),FALSE))</f>
        <v>0</v>
      </c>
      <c r="E174" s="28">
        <f>IF(ISERROR(1/VLOOKUP($B174,'Justerad allokering'!$B$2:$AG$462,MATCH(E$2,'Justerad allokering'!$B$2:$AF$2,0),FALSE)),VLOOKUP($B174,'Allokerad kvv'!$B$2:$AV$468,MATCH(E$2,'Allokerad kvv'!$B$2:$AV$2,0),FALSE),VLOOKUP($B174,'Justerad allokering'!$B$2:$AG$462,MATCH(E$2,'Justerad allokering'!$B$2:$AF$2,0),FALSE))</f>
        <v>0</v>
      </c>
      <c r="F174" s="28">
        <f>IF(ISERROR(1/VLOOKUP($B174,'Justerad allokering'!$B$2:$AG$462,MATCH(F$2,'Justerad allokering'!$B$2:$AF$2,0),FALSE)),VLOOKUP($B174,'Allokerad kvv'!$B$2:$AV$468,MATCH(F$2,'Allokerad kvv'!$B$2:$AV$2,0),FALSE),VLOOKUP($B174,'Justerad allokering'!$B$2:$AG$462,MATCH(F$2,'Justerad allokering'!$B$2:$AF$2,0),FALSE))</f>
        <v>0</v>
      </c>
      <c r="G174" s="28">
        <f>IF(ISERROR(1/VLOOKUP($B174,'Justerad allokering'!$B$2:$AG$462,MATCH(G$2,'Justerad allokering'!$B$2:$AF$2,0),FALSE)),VLOOKUP($B174,'Allokerad kvv'!$B$2:$AV$468,MATCH(G$2,'Allokerad kvv'!$B$2:$AV$2,0),FALSE),VLOOKUP($B174,'Justerad allokering'!$B$2:$AG$462,MATCH(G$2,'Justerad allokering'!$B$2:$AF$2,0),FALSE))</f>
        <v>0</v>
      </c>
      <c r="H174" s="28">
        <f>IF(ISERROR(1/VLOOKUP($B174,'Justerad allokering'!$B$2:$AG$462,MATCH(H$2,'Justerad allokering'!$B$2:$AF$2,0),FALSE)),VLOOKUP($B174,'Allokerad kvv'!$B$2:$AV$468,MATCH(H$2,'Allokerad kvv'!$B$2:$AV$2,0),FALSE),VLOOKUP($B174,'Justerad allokering'!$B$2:$AG$462,MATCH(H$2,'Justerad allokering'!$B$2:$AF$2,0),FALSE))</f>
        <v>0</v>
      </c>
      <c r="I174" s="28">
        <f>IF(ISERROR(1/VLOOKUP($B174,'Justerad allokering'!$B$2:$AG$462,MATCH(I$2,'Justerad allokering'!$B$2:$AF$2,0),FALSE)),VLOOKUP($B174,'Allokerad kvv'!$B$2:$AV$468,MATCH(I$2,'Allokerad kvv'!$B$2:$AV$2,0),FALSE),VLOOKUP($B174,'Justerad allokering'!$B$2:$AG$462,MATCH(I$2,'Justerad allokering'!$B$2:$AF$2,0),FALSE))</f>
        <v>0</v>
      </c>
      <c r="J174" s="28">
        <f>IF(ISERROR(1/VLOOKUP($B174,'Justerad allokering'!$B$2:$AG$462,MATCH(J$2,'Justerad allokering'!$B$2:$AF$2,0),FALSE)),VLOOKUP($B174,'Allokerad kvv'!$B$2:$AV$468,MATCH(J$2,'Allokerad kvv'!$B$2:$AV$2,0),FALSE),VLOOKUP($B174,'Justerad allokering'!$B$2:$AG$462,MATCH(J$2,'Justerad allokering'!$B$2:$AF$2,0),FALSE))</f>
        <v>0</v>
      </c>
      <c r="K174" s="28">
        <f>IF(ISERROR(1/VLOOKUP($B174,'Justerad allokering'!$B$2:$AG$462,MATCH(K$2,'Justerad allokering'!$B$2:$AF$2,0),FALSE)),VLOOKUP($B174,'Allokerad kvv'!$B$2:$AV$468,MATCH(K$2,'Allokerad kvv'!$B$2:$AV$2,0),FALSE),VLOOKUP($B174,'Justerad allokering'!$B$2:$AG$462,MATCH(K$2,'Justerad allokering'!$B$2:$AF$2,0),FALSE))</f>
        <v>0</v>
      </c>
      <c r="L174" s="28">
        <f>IF(ISERROR(1/VLOOKUP($B174,'Justerad allokering'!$B$2:$AG$462,MATCH(L$2,'Justerad allokering'!$B$2:$AF$2,0),FALSE)),VLOOKUP($B174,'Allokerad kvv'!$B$2:$AV$468,MATCH(L$2,'Allokerad kvv'!$B$2:$AV$2,0),FALSE),VLOOKUP($B174,'Justerad allokering'!$B$2:$AG$462,MATCH(L$2,'Justerad allokering'!$B$2:$AF$2,0),FALSE))</f>
        <v>0</v>
      </c>
      <c r="M174" s="28">
        <f>IF(ISERROR(1/VLOOKUP($B174,'Justerad allokering'!$B$2:$AG$462,MATCH(M$2,'Justerad allokering'!$B$2:$AF$2,0),FALSE)),VLOOKUP($B174,'Allokerad kvv'!$B$2:$AV$468,MATCH(M$2,'Allokerad kvv'!$B$2:$AV$2,0),FALSE),VLOOKUP($B174,'Justerad allokering'!$B$2:$AG$462,MATCH(M$2,'Justerad allokering'!$B$2:$AF$2,0),FALSE))</f>
        <v>0</v>
      </c>
      <c r="N174" s="28">
        <f>IF(ISERROR(1/VLOOKUP($B174,'Justerad allokering'!$B$2:$AG$462,MATCH(N$2,'Justerad allokering'!$B$2:$AF$2,0),FALSE)),VLOOKUP($B174,'Allokerad kvv'!$B$2:$AV$468,MATCH(N$2,'Allokerad kvv'!$B$2:$AV$2,0),FALSE),VLOOKUP($B174,'Justerad allokering'!$B$2:$AG$462,MATCH(N$2,'Justerad allokering'!$B$2:$AF$2,0),FALSE))</f>
        <v>0</v>
      </c>
      <c r="O174" s="28">
        <f>IF(ISERROR(1/VLOOKUP($B174,'Justerad allokering'!$B$2:$AG$462,MATCH(O$2,'Justerad allokering'!$B$2:$AF$2,0),FALSE)),VLOOKUP($B174,'Allokerad kvv'!$B$2:$AV$468,MATCH(O$2,'Allokerad kvv'!$B$2:$AV$2,0),FALSE),VLOOKUP($B174,'Justerad allokering'!$B$2:$AG$462,MATCH(O$2,'Justerad allokering'!$B$2:$AF$2,0),FALSE))</f>
        <v>0</v>
      </c>
      <c r="P174" s="28">
        <f>IF(ISERROR(1/VLOOKUP($B174,'Justerad allokering'!$B$2:$AG$462,MATCH(P$2,'Justerad allokering'!$B$2:$AF$2,0),FALSE)),VLOOKUP($B174,'Allokerad kvv'!$B$2:$AV$468,MATCH(P$2,'Allokerad kvv'!$B$2:$AV$2,0),FALSE),VLOOKUP($B174,'Justerad allokering'!$B$2:$AG$462,MATCH(P$2,'Justerad allokering'!$B$2:$AF$2,0),FALSE))</f>
        <v>0</v>
      </c>
      <c r="Q174" s="28">
        <f>IF(ISERROR(1/VLOOKUP($B174,'Justerad allokering'!$B$2:$AG$462,MATCH(Q$2,'Justerad allokering'!$B$2:$AF$2,0),FALSE)),VLOOKUP($B174,'Allokerad kvv'!$B$2:$AV$468,MATCH(Q$2,'Allokerad kvv'!$B$2:$AV$2,0),FALSE),VLOOKUP($B174,'Justerad allokering'!$B$2:$AG$462,MATCH(Q$2,'Justerad allokering'!$B$2:$AF$2,0),FALSE))</f>
        <v>0</v>
      </c>
      <c r="R174" s="28">
        <f>IF(ISERROR(1/VLOOKUP($B174,'Justerad allokering'!$B$2:$AG$462,MATCH(R$2,'Justerad allokering'!$B$2:$AF$2,0),FALSE)),VLOOKUP($B174,'Allokerad kvv'!$B$2:$AV$468,MATCH(R$2,'Allokerad kvv'!$B$2:$AV$2,0),FALSE),VLOOKUP($B174,'Justerad allokering'!$B$2:$AG$462,MATCH(R$2,'Justerad allokering'!$B$2:$AF$2,0),FALSE))</f>
        <v>0</v>
      </c>
      <c r="S174" s="28">
        <f>IF(ISERROR(1/VLOOKUP($B174,'Justerad allokering'!$B$2:$AG$462,MATCH(S$2,'Justerad allokering'!$B$2:$AF$2,0),FALSE)),VLOOKUP($B174,'Allokerad kvv'!$B$2:$AV$468,MATCH(S$2,'Allokerad kvv'!$B$2:$AV$2,0),FALSE),VLOOKUP($B174,'Justerad allokering'!$B$2:$AG$462,MATCH(S$2,'Justerad allokering'!$B$2:$AF$2,0),FALSE))</f>
        <v>0</v>
      </c>
      <c r="T174" s="28">
        <f>IF(ISERROR(1/VLOOKUP($B174,'Justerad allokering'!$B$2:$AG$462,MATCH(T$2,'Justerad allokering'!$B$2:$AF$2,0),FALSE)),VLOOKUP($B174,'Allokerad kvv'!$B$2:$AV$468,MATCH(T$2,'Allokerad kvv'!$B$2:$AV$2,0),FALSE),VLOOKUP($B174,'Justerad allokering'!$B$2:$AG$462,MATCH(T$2,'Justerad allokering'!$B$2:$AF$2,0),FALSE))</f>
        <v>0</v>
      </c>
      <c r="U174" s="28">
        <f>IF(ISERROR(1/VLOOKUP($B174,'Justerad allokering'!$B$2:$AG$462,MATCH(U$2,'Justerad allokering'!$B$2:$AF$2,0),FALSE)),VLOOKUP($B174,'Allokerad kvv'!$B$2:$AV$468,MATCH(U$2,'Allokerad kvv'!$B$2:$AV$2,0),FALSE),VLOOKUP($B174,'Justerad allokering'!$B$2:$AG$462,MATCH(U$2,'Justerad allokering'!$B$2:$AF$2,0),FALSE))</f>
        <v>0</v>
      </c>
      <c r="V174" s="28">
        <f>IF(ISERROR(1/VLOOKUP($B174,'Justerad allokering'!$B$2:$AG$462,MATCH(V$2,'Justerad allokering'!$B$2:$AF$2,0),FALSE)),VLOOKUP($B174,'Allokerad kvv'!$B$2:$AV$468,MATCH(V$2,'Allokerad kvv'!$B$2:$AV$2,0),FALSE),VLOOKUP($B174,'Justerad allokering'!$B$2:$AG$462,MATCH(V$2,'Justerad allokering'!$B$2:$AF$2,0),FALSE))</f>
        <v>0</v>
      </c>
      <c r="W174" s="28">
        <f>IF(ISERROR(1/VLOOKUP($B174,'Justerad allokering'!$B$2:$AG$462,MATCH(W$2,'Justerad allokering'!$B$2:$AF$2,0),FALSE)),VLOOKUP($B174,'Allokerad kvv'!$B$2:$AV$468,MATCH(W$2,'Allokerad kvv'!$B$2:$AV$2,0),FALSE),VLOOKUP($B174,'Justerad allokering'!$B$2:$AG$462,MATCH(W$2,'Justerad allokering'!$B$2:$AF$2,0),FALSE))</f>
        <v>0</v>
      </c>
      <c r="X174" s="28">
        <f>IF(ISERROR(1/VLOOKUP($B174,'Justerad allokering'!$B$2:$AG$462,MATCH(X$2,'Justerad allokering'!$B$2:$AF$2,0),FALSE)),VLOOKUP($B174,'Allokerad kvv'!$B$2:$AV$468,MATCH(X$2,'Allokerad kvv'!$B$2:$AV$2,0),FALSE),VLOOKUP($B174,'Justerad allokering'!$B$2:$AG$462,MATCH(X$2,'Justerad allokering'!$B$2:$AF$2,0),FALSE))</f>
        <v>0</v>
      </c>
      <c r="Y174" s="28">
        <f>IF(ISERROR(1/VLOOKUP($B174,'Justerad allokering'!$B$2:$AG$462,MATCH(Y$2,'Justerad allokering'!$B$2:$AF$2,0),FALSE)),VLOOKUP($B174,'Allokerad kvv'!$B$2:$AV$468,MATCH(Y$2,'Allokerad kvv'!$B$2:$AV$2,0),FALSE),VLOOKUP($B174,'Justerad allokering'!$B$2:$AG$462,MATCH(Y$2,'Justerad allokering'!$B$2:$AF$2,0),FALSE))</f>
        <v>0</v>
      </c>
      <c r="Z174" s="28">
        <f>IF(ISERROR(1/VLOOKUP($B174,'Justerad allokering'!$B$2:$AG$462,MATCH(Z$2,'Justerad allokering'!$B$2:$AF$2,0),FALSE)),VLOOKUP($B174,'Allokerad kvv'!$B$2:$AV$468,MATCH(Z$2,'Allokerad kvv'!$B$2:$AV$2,0),FALSE),VLOOKUP($B174,'Justerad allokering'!$B$2:$AG$462,MATCH(Z$2,'Justerad allokering'!$B$2:$AF$2,0),FALSE))</f>
        <v>0</v>
      </c>
      <c r="AA174" s="28"/>
      <c r="AB174" s="28"/>
      <c r="AE174">
        <f t="shared" si="6"/>
        <v>0</v>
      </c>
      <c r="AG174">
        <f t="shared" si="7"/>
        <v>0</v>
      </c>
      <c r="AH174">
        <f t="shared" si="8"/>
        <v>0</v>
      </c>
      <c r="AI174" s="55" t="str">
        <f>IF(AH174=0,"",AH174/VLOOKUP(B174,Kraftvärmeprod!$B$1:$BC$480,MATCH("Summa tillförd energi exklusive rökgaskondensering",Kraftvärmeprod!$B$1:$BC$1,0),FALSE))</f>
        <v/>
      </c>
    </row>
    <row r="175" spans="1:35" x14ac:dyDescent="0.25">
      <c r="A175" s="28" t="s">
        <v>226</v>
      </c>
      <c r="B175" s="28" t="s">
        <v>228</v>
      </c>
      <c r="C175" s="28">
        <f>IF(ISERROR(1/VLOOKUP($B175,'Justerad allokering'!$B$2:$AG$462,MATCH(C$2,'Justerad allokering'!$B$2:$AF$2,0),FALSE)),VLOOKUP($B175,'Allokerad kvv'!$B$2:$AV$468,MATCH(C$2,'Allokerad kvv'!$B$2:$AV$2,0),FALSE),VLOOKUP($B175,'Justerad allokering'!$B$2:$AG$462,MATCH(C$2,'Justerad allokering'!$B$2:$AF$2,0),FALSE))</f>
        <v>0</v>
      </c>
      <c r="D175" s="28">
        <f>IF(ISERROR(1/VLOOKUP($B175,'Justerad allokering'!$B$2:$AG$462,MATCH(D$2,'Justerad allokering'!$B$2:$AF$2,0),FALSE)),VLOOKUP($B175,'Allokerad kvv'!$B$2:$AV$468,MATCH(D$2,'Allokerad kvv'!$B$2:$AV$2,0),FALSE),VLOOKUP($B175,'Justerad allokering'!$B$2:$AG$462,MATCH(D$2,'Justerad allokering'!$B$2:$AF$2,0),FALSE))</f>
        <v>0</v>
      </c>
      <c r="E175" s="28">
        <f>IF(ISERROR(1/VLOOKUP($B175,'Justerad allokering'!$B$2:$AG$462,MATCH(E$2,'Justerad allokering'!$B$2:$AF$2,0),FALSE)),VLOOKUP($B175,'Allokerad kvv'!$B$2:$AV$468,MATCH(E$2,'Allokerad kvv'!$B$2:$AV$2,0),FALSE),VLOOKUP($B175,'Justerad allokering'!$B$2:$AG$462,MATCH(E$2,'Justerad allokering'!$B$2:$AF$2,0),FALSE))</f>
        <v>8.2038100000000007</v>
      </c>
      <c r="F175" s="28">
        <f>IF(ISERROR(1/VLOOKUP($B175,'Justerad allokering'!$B$2:$AG$462,MATCH(F$2,'Justerad allokering'!$B$2:$AF$2,0),FALSE)),VLOOKUP($B175,'Allokerad kvv'!$B$2:$AV$468,MATCH(F$2,'Allokerad kvv'!$B$2:$AV$2,0),FALSE),VLOOKUP($B175,'Justerad allokering'!$B$2:$AG$462,MATCH(F$2,'Justerad allokering'!$B$2:$AF$2,0),FALSE))</f>
        <v>0</v>
      </c>
      <c r="G175" s="28">
        <f>IF(ISERROR(1/VLOOKUP($B175,'Justerad allokering'!$B$2:$AG$462,MATCH(G$2,'Justerad allokering'!$B$2:$AF$2,0),FALSE)),VLOOKUP($B175,'Allokerad kvv'!$B$2:$AV$468,MATCH(G$2,'Allokerad kvv'!$B$2:$AV$2,0),FALSE),VLOOKUP($B175,'Justerad allokering'!$B$2:$AG$462,MATCH(G$2,'Justerad allokering'!$B$2:$AF$2,0),FALSE))</f>
        <v>0</v>
      </c>
      <c r="H175" s="28">
        <f>IF(ISERROR(1/VLOOKUP($B175,'Justerad allokering'!$B$2:$AG$462,MATCH(H$2,'Justerad allokering'!$B$2:$AF$2,0),FALSE)),VLOOKUP($B175,'Allokerad kvv'!$B$2:$AV$468,MATCH(H$2,'Allokerad kvv'!$B$2:$AV$2,0),FALSE),VLOOKUP($B175,'Justerad allokering'!$B$2:$AG$462,MATCH(H$2,'Justerad allokering'!$B$2:$AF$2,0),FALSE))</f>
        <v>0</v>
      </c>
      <c r="I175" s="28">
        <f>IF(ISERROR(1/VLOOKUP($B175,'Justerad allokering'!$B$2:$AG$462,MATCH(I$2,'Justerad allokering'!$B$2:$AF$2,0),FALSE)),VLOOKUP($B175,'Allokerad kvv'!$B$2:$AV$468,MATCH(I$2,'Allokerad kvv'!$B$2:$AV$2,0),FALSE),VLOOKUP($B175,'Justerad allokering'!$B$2:$AG$462,MATCH(I$2,'Justerad allokering'!$B$2:$AF$2,0),FALSE))</f>
        <v>0</v>
      </c>
      <c r="J175" s="28">
        <f>IF(ISERROR(1/VLOOKUP($B175,'Justerad allokering'!$B$2:$AG$462,MATCH(J$2,'Justerad allokering'!$B$2:$AF$2,0),FALSE)),VLOOKUP($B175,'Allokerad kvv'!$B$2:$AV$468,MATCH(J$2,'Allokerad kvv'!$B$2:$AV$2,0),FALSE),VLOOKUP($B175,'Justerad allokering'!$B$2:$AG$462,MATCH(J$2,'Justerad allokering'!$B$2:$AF$2,0),FALSE))</f>
        <v>8.2038100000000007</v>
      </c>
      <c r="K175" s="28">
        <f>IF(ISERROR(1/VLOOKUP($B175,'Justerad allokering'!$B$2:$AG$462,MATCH(K$2,'Justerad allokering'!$B$2:$AF$2,0),FALSE)),VLOOKUP($B175,'Allokerad kvv'!$B$2:$AV$468,MATCH(K$2,'Allokerad kvv'!$B$2:$AV$2,0),FALSE),VLOOKUP($B175,'Justerad allokering'!$B$2:$AG$462,MATCH(K$2,'Justerad allokering'!$B$2:$AF$2,0),FALSE))</f>
        <v>1.6811100000000001</v>
      </c>
      <c r="L175" s="28">
        <f>IF(ISERROR(1/VLOOKUP($B175,'Justerad allokering'!$B$2:$AG$462,MATCH(L$2,'Justerad allokering'!$B$2:$AF$2,0),FALSE)),VLOOKUP($B175,'Allokerad kvv'!$B$2:$AV$468,MATCH(L$2,'Allokerad kvv'!$B$2:$AV$2,0),FALSE),VLOOKUP($B175,'Justerad allokering'!$B$2:$AG$462,MATCH(L$2,'Justerad allokering'!$B$2:$AF$2,0),FALSE))</f>
        <v>0</v>
      </c>
      <c r="M175" s="28">
        <f>IF(ISERROR(1/VLOOKUP($B175,'Justerad allokering'!$B$2:$AG$462,MATCH(M$2,'Justerad allokering'!$B$2:$AF$2,0),FALSE)),VLOOKUP($B175,'Allokerad kvv'!$B$2:$AV$468,MATCH(M$2,'Allokerad kvv'!$B$2:$AV$2,0),FALSE),VLOOKUP($B175,'Justerad allokering'!$B$2:$AG$462,MATCH(M$2,'Justerad allokering'!$B$2:$AF$2,0),FALSE))</f>
        <v>0</v>
      </c>
      <c r="N175" s="28">
        <f>IF(ISERROR(1/VLOOKUP($B175,'Justerad allokering'!$B$2:$AG$462,MATCH(N$2,'Justerad allokering'!$B$2:$AF$2,0),FALSE)),VLOOKUP($B175,'Allokerad kvv'!$B$2:$AV$468,MATCH(N$2,'Allokerad kvv'!$B$2:$AV$2,0),FALSE),VLOOKUP($B175,'Justerad allokering'!$B$2:$AG$462,MATCH(N$2,'Justerad allokering'!$B$2:$AF$2,0),FALSE))</f>
        <v>7.8</v>
      </c>
      <c r="O175" s="28">
        <f>IF(ISERROR(1/VLOOKUP($B175,'Justerad allokering'!$B$2:$AG$462,MATCH(O$2,'Justerad allokering'!$B$2:$AF$2,0),FALSE)),VLOOKUP($B175,'Allokerad kvv'!$B$2:$AV$468,MATCH(O$2,'Allokerad kvv'!$B$2:$AV$2,0),FALSE),VLOOKUP($B175,'Justerad allokering'!$B$2:$AG$462,MATCH(O$2,'Justerad allokering'!$B$2:$AF$2,0),FALSE))</f>
        <v>8.2038100000000007</v>
      </c>
      <c r="P175" s="28">
        <f>IF(ISERROR(1/VLOOKUP($B175,'Justerad allokering'!$B$2:$AG$462,MATCH(P$2,'Justerad allokering'!$B$2:$AF$2,0),FALSE)),VLOOKUP($B175,'Allokerad kvv'!$B$2:$AV$468,MATCH(P$2,'Allokerad kvv'!$B$2:$AV$2,0),FALSE),VLOOKUP($B175,'Justerad allokering'!$B$2:$AG$462,MATCH(P$2,'Justerad allokering'!$B$2:$AF$2,0),FALSE))</f>
        <v>16.474900000000002</v>
      </c>
      <c r="Q175" s="28">
        <f>IF(ISERROR(1/VLOOKUP($B175,'Justerad allokering'!$B$2:$AG$462,MATCH(Q$2,'Justerad allokering'!$B$2:$AF$2,0),FALSE)),VLOOKUP($B175,'Allokerad kvv'!$B$2:$AV$468,MATCH(Q$2,'Allokerad kvv'!$B$2:$AV$2,0),FALSE),VLOOKUP($B175,'Justerad allokering'!$B$2:$AG$462,MATCH(Q$2,'Justerad allokering'!$B$2:$AF$2,0),FALSE))</f>
        <v>0</v>
      </c>
      <c r="R175" s="28">
        <f>IF(ISERROR(1/VLOOKUP($B175,'Justerad allokering'!$B$2:$AG$462,MATCH(R$2,'Justerad allokering'!$B$2:$AF$2,0),FALSE)),VLOOKUP($B175,'Allokerad kvv'!$B$2:$AV$468,MATCH(R$2,'Allokerad kvv'!$B$2:$AV$2,0),FALSE),VLOOKUP($B175,'Justerad allokering'!$B$2:$AG$462,MATCH(R$2,'Justerad allokering'!$B$2:$AF$2,0),FALSE))</f>
        <v>0</v>
      </c>
      <c r="S175" s="28">
        <f>IF(ISERROR(1/VLOOKUP($B175,'Justerad allokering'!$B$2:$AG$462,MATCH(S$2,'Justerad allokering'!$B$2:$AF$2,0),FALSE)),VLOOKUP($B175,'Allokerad kvv'!$B$2:$AV$468,MATCH(S$2,'Allokerad kvv'!$B$2:$AV$2,0),FALSE),VLOOKUP($B175,'Justerad allokering'!$B$2:$AG$462,MATCH(S$2,'Justerad allokering'!$B$2:$AF$2,0),FALSE))</f>
        <v>0</v>
      </c>
      <c r="T175" s="28">
        <f>IF(ISERROR(1/VLOOKUP($B175,'Justerad allokering'!$B$2:$AG$462,MATCH(T$2,'Justerad allokering'!$B$2:$AF$2,0),FALSE)),VLOOKUP($B175,'Allokerad kvv'!$B$2:$AV$468,MATCH(T$2,'Allokerad kvv'!$B$2:$AV$2,0),FALSE),VLOOKUP($B175,'Justerad allokering'!$B$2:$AG$462,MATCH(T$2,'Justerad allokering'!$B$2:$AF$2,0),FALSE))</f>
        <v>0</v>
      </c>
      <c r="U175" s="28">
        <f>IF(ISERROR(1/VLOOKUP($B175,'Justerad allokering'!$B$2:$AG$462,MATCH(U$2,'Justerad allokering'!$B$2:$AF$2,0),FALSE)),VLOOKUP($B175,'Allokerad kvv'!$B$2:$AV$468,MATCH(U$2,'Allokerad kvv'!$B$2:$AV$2,0),FALSE),VLOOKUP($B175,'Justerad allokering'!$B$2:$AG$462,MATCH(U$2,'Justerad allokering'!$B$2:$AF$2,0),FALSE))</f>
        <v>0</v>
      </c>
      <c r="V175" s="28">
        <f>IF(ISERROR(1/VLOOKUP($B175,'Justerad allokering'!$B$2:$AG$462,MATCH(V$2,'Justerad allokering'!$B$2:$AF$2,0),FALSE)),VLOOKUP($B175,'Allokerad kvv'!$B$2:$AV$468,MATCH(V$2,'Allokerad kvv'!$B$2:$AV$2,0),FALSE),VLOOKUP($B175,'Justerad allokering'!$B$2:$AG$462,MATCH(V$2,'Justerad allokering'!$B$2:$AF$2,0),FALSE))</f>
        <v>0</v>
      </c>
      <c r="W175" s="28">
        <f>IF(ISERROR(1/VLOOKUP($B175,'Justerad allokering'!$B$2:$AG$462,MATCH(W$2,'Justerad allokering'!$B$2:$AF$2,0),FALSE)),VLOOKUP($B175,'Allokerad kvv'!$B$2:$AV$468,MATCH(W$2,'Allokerad kvv'!$B$2:$AV$2,0),FALSE),VLOOKUP($B175,'Justerad allokering'!$B$2:$AG$462,MATCH(W$2,'Justerad allokering'!$B$2:$AF$2,0),FALSE))</f>
        <v>0</v>
      </c>
      <c r="X175" s="28">
        <f>IF(ISERROR(1/VLOOKUP($B175,'Justerad allokering'!$B$2:$AG$462,MATCH(X$2,'Justerad allokering'!$B$2:$AF$2,0),FALSE)),VLOOKUP($B175,'Allokerad kvv'!$B$2:$AV$468,MATCH(X$2,'Allokerad kvv'!$B$2:$AV$2,0),FALSE),VLOOKUP($B175,'Justerad allokering'!$B$2:$AG$462,MATCH(X$2,'Justerad allokering'!$B$2:$AF$2,0),FALSE))</f>
        <v>0</v>
      </c>
      <c r="Y175" s="28">
        <f>IF(ISERROR(1/VLOOKUP($B175,'Justerad allokering'!$B$2:$AG$462,MATCH(Y$2,'Justerad allokering'!$B$2:$AF$2,0),FALSE)),VLOOKUP($B175,'Allokerad kvv'!$B$2:$AV$468,MATCH(Y$2,'Allokerad kvv'!$B$2:$AV$2,0),FALSE),VLOOKUP($B175,'Justerad allokering'!$B$2:$AG$462,MATCH(Y$2,'Justerad allokering'!$B$2:$AF$2,0),FALSE))</f>
        <v>0</v>
      </c>
      <c r="Z175" s="28">
        <f>IF(ISERROR(1/VLOOKUP($B175,'Justerad allokering'!$B$2:$AG$462,MATCH(Z$2,'Justerad allokering'!$B$2:$AF$2,0),FALSE)),VLOOKUP($B175,'Allokerad kvv'!$B$2:$AV$468,MATCH(Z$2,'Allokerad kvv'!$B$2:$AV$2,0),FALSE),VLOOKUP($B175,'Justerad allokering'!$B$2:$AG$462,MATCH(Z$2,'Justerad allokering'!$B$2:$AF$2,0),FALSE))</f>
        <v>0</v>
      </c>
      <c r="AA175" s="28"/>
      <c r="AB175" s="28"/>
      <c r="AE175">
        <f t="shared" si="6"/>
        <v>50.567440000000005</v>
      </c>
      <c r="AG175">
        <f t="shared" si="7"/>
        <v>48.886330000000008</v>
      </c>
      <c r="AH175">
        <f t="shared" si="8"/>
        <v>41.086330000000011</v>
      </c>
      <c r="AI175" s="55">
        <f>IF(AH175=0,"",AH175/VLOOKUP(B175,Kraftvärmeprod!$B$1:$BC$480,MATCH("Summa tillförd energi exklusive rökgaskondensering",Kraftvärmeprod!$B$1:$BC$1,0),FALSE))</f>
        <v>0.67244402618657961</v>
      </c>
    </row>
    <row r="176" spans="1:35" x14ac:dyDescent="0.25">
      <c r="A176" s="28" t="s">
        <v>226</v>
      </c>
      <c r="B176" s="28" t="s">
        <v>229</v>
      </c>
      <c r="C176" s="28">
        <f>IF(ISERROR(1/VLOOKUP($B176,'Justerad allokering'!$B$2:$AG$462,MATCH(C$2,'Justerad allokering'!$B$2:$AF$2,0),FALSE)),VLOOKUP($B176,'Allokerad kvv'!$B$2:$AV$468,MATCH(C$2,'Allokerad kvv'!$B$2:$AV$2,0),FALSE),VLOOKUP($B176,'Justerad allokering'!$B$2:$AG$462,MATCH(C$2,'Justerad allokering'!$B$2:$AF$2,0),FALSE))</f>
        <v>0</v>
      </c>
      <c r="D176" s="28">
        <f>IF(ISERROR(1/VLOOKUP($B176,'Justerad allokering'!$B$2:$AG$462,MATCH(D$2,'Justerad allokering'!$B$2:$AF$2,0),FALSE)),VLOOKUP($B176,'Allokerad kvv'!$B$2:$AV$468,MATCH(D$2,'Allokerad kvv'!$B$2:$AV$2,0),FALSE),VLOOKUP($B176,'Justerad allokering'!$B$2:$AG$462,MATCH(D$2,'Justerad allokering'!$B$2:$AF$2,0),FALSE))</f>
        <v>0</v>
      </c>
      <c r="E176" s="28">
        <f>IF(ISERROR(1/VLOOKUP($B176,'Justerad allokering'!$B$2:$AG$462,MATCH(E$2,'Justerad allokering'!$B$2:$AF$2,0),FALSE)),VLOOKUP($B176,'Allokerad kvv'!$B$2:$AV$468,MATCH(E$2,'Allokerad kvv'!$B$2:$AV$2,0),FALSE),VLOOKUP($B176,'Justerad allokering'!$B$2:$AG$462,MATCH(E$2,'Justerad allokering'!$B$2:$AF$2,0),FALSE))</f>
        <v>0</v>
      </c>
      <c r="F176" s="28">
        <f>IF(ISERROR(1/VLOOKUP($B176,'Justerad allokering'!$B$2:$AG$462,MATCH(F$2,'Justerad allokering'!$B$2:$AF$2,0),FALSE)),VLOOKUP($B176,'Allokerad kvv'!$B$2:$AV$468,MATCH(F$2,'Allokerad kvv'!$B$2:$AV$2,0),FALSE),VLOOKUP($B176,'Justerad allokering'!$B$2:$AG$462,MATCH(F$2,'Justerad allokering'!$B$2:$AF$2,0),FALSE))</f>
        <v>0</v>
      </c>
      <c r="G176" s="28">
        <f>IF(ISERROR(1/VLOOKUP($B176,'Justerad allokering'!$B$2:$AG$462,MATCH(G$2,'Justerad allokering'!$B$2:$AF$2,0),FALSE)),VLOOKUP($B176,'Allokerad kvv'!$B$2:$AV$468,MATCH(G$2,'Allokerad kvv'!$B$2:$AV$2,0),FALSE),VLOOKUP($B176,'Justerad allokering'!$B$2:$AG$462,MATCH(G$2,'Justerad allokering'!$B$2:$AF$2,0),FALSE))</f>
        <v>0</v>
      </c>
      <c r="H176" s="28">
        <f>IF(ISERROR(1/VLOOKUP($B176,'Justerad allokering'!$B$2:$AG$462,MATCH(H$2,'Justerad allokering'!$B$2:$AF$2,0),FALSE)),VLOOKUP($B176,'Allokerad kvv'!$B$2:$AV$468,MATCH(H$2,'Allokerad kvv'!$B$2:$AV$2,0),FALSE),VLOOKUP($B176,'Justerad allokering'!$B$2:$AG$462,MATCH(H$2,'Justerad allokering'!$B$2:$AF$2,0),FALSE))</f>
        <v>0</v>
      </c>
      <c r="I176" s="28">
        <f>IF(ISERROR(1/VLOOKUP($B176,'Justerad allokering'!$B$2:$AG$462,MATCH(I$2,'Justerad allokering'!$B$2:$AF$2,0),FALSE)),VLOOKUP($B176,'Allokerad kvv'!$B$2:$AV$468,MATCH(I$2,'Allokerad kvv'!$B$2:$AV$2,0),FALSE),VLOOKUP($B176,'Justerad allokering'!$B$2:$AG$462,MATCH(I$2,'Justerad allokering'!$B$2:$AF$2,0),FALSE))</f>
        <v>0</v>
      </c>
      <c r="J176" s="28">
        <f>IF(ISERROR(1/VLOOKUP($B176,'Justerad allokering'!$B$2:$AG$462,MATCH(J$2,'Justerad allokering'!$B$2:$AF$2,0),FALSE)),VLOOKUP($B176,'Allokerad kvv'!$B$2:$AV$468,MATCH(J$2,'Allokerad kvv'!$B$2:$AV$2,0),FALSE),VLOOKUP($B176,'Justerad allokering'!$B$2:$AG$462,MATCH(J$2,'Justerad allokering'!$B$2:$AF$2,0),FALSE))</f>
        <v>0</v>
      </c>
      <c r="K176" s="28">
        <f>IF(ISERROR(1/VLOOKUP($B176,'Justerad allokering'!$B$2:$AG$462,MATCH(K$2,'Justerad allokering'!$B$2:$AF$2,0),FALSE)),VLOOKUP($B176,'Allokerad kvv'!$B$2:$AV$468,MATCH(K$2,'Allokerad kvv'!$B$2:$AV$2,0),FALSE),VLOOKUP($B176,'Justerad allokering'!$B$2:$AG$462,MATCH(K$2,'Justerad allokering'!$B$2:$AF$2,0),FALSE))</f>
        <v>0</v>
      </c>
      <c r="L176" s="28">
        <f>IF(ISERROR(1/VLOOKUP($B176,'Justerad allokering'!$B$2:$AG$462,MATCH(L$2,'Justerad allokering'!$B$2:$AF$2,0),FALSE)),VLOOKUP($B176,'Allokerad kvv'!$B$2:$AV$468,MATCH(L$2,'Allokerad kvv'!$B$2:$AV$2,0),FALSE),VLOOKUP($B176,'Justerad allokering'!$B$2:$AG$462,MATCH(L$2,'Justerad allokering'!$B$2:$AF$2,0),FALSE))</f>
        <v>0</v>
      </c>
      <c r="M176" s="28">
        <f>IF(ISERROR(1/VLOOKUP($B176,'Justerad allokering'!$B$2:$AG$462,MATCH(M$2,'Justerad allokering'!$B$2:$AF$2,0),FALSE)),VLOOKUP($B176,'Allokerad kvv'!$B$2:$AV$468,MATCH(M$2,'Allokerad kvv'!$B$2:$AV$2,0),FALSE),VLOOKUP($B176,'Justerad allokering'!$B$2:$AG$462,MATCH(M$2,'Justerad allokering'!$B$2:$AF$2,0),FALSE))</f>
        <v>0</v>
      </c>
      <c r="N176" s="28">
        <f>IF(ISERROR(1/VLOOKUP($B176,'Justerad allokering'!$B$2:$AG$462,MATCH(N$2,'Justerad allokering'!$B$2:$AF$2,0),FALSE)),VLOOKUP($B176,'Allokerad kvv'!$B$2:$AV$468,MATCH(N$2,'Allokerad kvv'!$B$2:$AV$2,0),FALSE),VLOOKUP($B176,'Justerad allokering'!$B$2:$AG$462,MATCH(N$2,'Justerad allokering'!$B$2:$AF$2,0),FALSE))</f>
        <v>0</v>
      </c>
      <c r="O176" s="28">
        <f>IF(ISERROR(1/VLOOKUP($B176,'Justerad allokering'!$B$2:$AG$462,MATCH(O$2,'Justerad allokering'!$B$2:$AF$2,0),FALSE)),VLOOKUP($B176,'Allokerad kvv'!$B$2:$AV$468,MATCH(O$2,'Allokerad kvv'!$B$2:$AV$2,0),FALSE),VLOOKUP($B176,'Justerad allokering'!$B$2:$AG$462,MATCH(O$2,'Justerad allokering'!$B$2:$AF$2,0),FALSE))</f>
        <v>0</v>
      </c>
      <c r="P176" s="28">
        <f>IF(ISERROR(1/VLOOKUP($B176,'Justerad allokering'!$B$2:$AG$462,MATCH(P$2,'Justerad allokering'!$B$2:$AF$2,0),FALSE)),VLOOKUP($B176,'Allokerad kvv'!$B$2:$AV$468,MATCH(P$2,'Allokerad kvv'!$B$2:$AV$2,0),FALSE),VLOOKUP($B176,'Justerad allokering'!$B$2:$AG$462,MATCH(P$2,'Justerad allokering'!$B$2:$AF$2,0),FALSE))</f>
        <v>0</v>
      </c>
      <c r="Q176" s="28">
        <f>IF(ISERROR(1/VLOOKUP($B176,'Justerad allokering'!$B$2:$AG$462,MATCH(Q$2,'Justerad allokering'!$B$2:$AF$2,0),FALSE)),VLOOKUP($B176,'Allokerad kvv'!$B$2:$AV$468,MATCH(Q$2,'Allokerad kvv'!$B$2:$AV$2,0),FALSE),VLOOKUP($B176,'Justerad allokering'!$B$2:$AG$462,MATCH(Q$2,'Justerad allokering'!$B$2:$AF$2,0),FALSE))</f>
        <v>0</v>
      </c>
      <c r="R176" s="28">
        <f>IF(ISERROR(1/VLOOKUP($B176,'Justerad allokering'!$B$2:$AG$462,MATCH(R$2,'Justerad allokering'!$B$2:$AF$2,0),FALSE)),VLOOKUP($B176,'Allokerad kvv'!$B$2:$AV$468,MATCH(R$2,'Allokerad kvv'!$B$2:$AV$2,0),FALSE),VLOOKUP($B176,'Justerad allokering'!$B$2:$AG$462,MATCH(R$2,'Justerad allokering'!$B$2:$AF$2,0),FALSE))</f>
        <v>0</v>
      </c>
      <c r="S176" s="28">
        <f>IF(ISERROR(1/VLOOKUP($B176,'Justerad allokering'!$B$2:$AG$462,MATCH(S$2,'Justerad allokering'!$B$2:$AF$2,0),FALSE)),VLOOKUP($B176,'Allokerad kvv'!$B$2:$AV$468,MATCH(S$2,'Allokerad kvv'!$B$2:$AV$2,0),FALSE),VLOOKUP($B176,'Justerad allokering'!$B$2:$AG$462,MATCH(S$2,'Justerad allokering'!$B$2:$AF$2,0),FALSE))</f>
        <v>0</v>
      </c>
      <c r="T176" s="28">
        <f>IF(ISERROR(1/VLOOKUP($B176,'Justerad allokering'!$B$2:$AG$462,MATCH(T$2,'Justerad allokering'!$B$2:$AF$2,0),FALSE)),VLOOKUP($B176,'Allokerad kvv'!$B$2:$AV$468,MATCH(T$2,'Allokerad kvv'!$B$2:$AV$2,0),FALSE),VLOOKUP($B176,'Justerad allokering'!$B$2:$AG$462,MATCH(T$2,'Justerad allokering'!$B$2:$AF$2,0),FALSE))</f>
        <v>0</v>
      </c>
      <c r="U176" s="28">
        <f>IF(ISERROR(1/VLOOKUP($B176,'Justerad allokering'!$B$2:$AG$462,MATCH(U$2,'Justerad allokering'!$B$2:$AF$2,0),FALSE)),VLOOKUP($B176,'Allokerad kvv'!$B$2:$AV$468,MATCH(U$2,'Allokerad kvv'!$B$2:$AV$2,0),FALSE),VLOOKUP($B176,'Justerad allokering'!$B$2:$AG$462,MATCH(U$2,'Justerad allokering'!$B$2:$AF$2,0),FALSE))</f>
        <v>0</v>
      </c>
      <c r="V176" s="28">
        <f>IF(ISERROR(1/VLOOKUP($B176,'Justerad allokering'!$B$2:$AG$462,MATCH(V$2,'Justerad allokering'!$B$2:$AF$2,0),FALSE)),VLOOKUP($B176,'Allokerad kvv'!$B$2:$AV$468,MATCH(V$2,'Allokerad kvv'!$B$2:$AV$2,0),FALSE),VLOOKUP($B176,'Justerad allokering'!$B$2:$AG$462,MATCH(V$2,'Justerad allokering'!$B$2:$AF$2,0),FALSE))</f>
        <v>0</v>
      </c>
      <c r="W176" s="28">
        <f>IF(ISERROR(1/VLOOKUP($B176,'Justerad allokering'!$B$2:$AG$462,MATCH(W$2,'Justerad allokering'!$B$2:$AF$2,0),FALSE)),VLOOKUP($B176,'Allokerad kvv'!$B$2:$AV$468,MATCH(W$2,'Allokerad kvv'!$B$2:$AV$2,0),FALSE),VLOOKUP($B176,'Justerad allokering'!$B$2:$AG$462,MATCH(W$2,'Justerad allokering'!$B$2:$AF$2,0),FALSE))</f>
        <v>0</v>
      </c>
      <c r="X176" s="28">
        <f>IF(ISERROR(1/VLOOKUP($B176,'Justerad allokering'!$B$2:$AG$462,MATCH(X$2,'Justerad allokering'!$B$2:$AF$2,0),FALSE)),VLOOKUP($B176,'Allokerad kvv'!$B$2:$AV$468,MATCH(X$2,'Allokerad kvv'!$B$2:$AV$2,0),FALSE),VLOOKUP($B176,'Justerad allokering'!$B$2:$AG$462,MATCH(X$2,'Justerad allokering'!$B$2:$AF$2,0),FALSE))</f>
        <v>0</v>
      </c>
      <c r="Y176" s="28">
        <f>IF(ISERROR(1/VLOOKUP($B176,'Justerad allokering'!$B$2:$AG$462,MATCH(Y$2,'Justerad allokering'!$B$2:$AF$2,0),FALSE)),VLOOKUP($B176,'Allokerad kvv'!$B$2:$AV$468,MATCH(Y$2,'Allokerad kvv'!$B$2:$AV$2,0),FALSE),VLOOKUP($B176,'Justerad allokering'!$B$2:$AG$462,MATCH(Y$2,'Justerad allokering'!$B$2:$AF$2,0),FALSE))</f>
        <v>0</v>
      </c>
      <c r="Z176" s="28">
        <f>IF(ISERROR(1/VLOOKUP($B176,'Justerad allokering'!$B$2:$AG$462,MATCH(Z$2,'Justerad allokering'!$B$2:$AF$2,0),FALSE)),VLOOKUP($B176,'Allokerad kvv'!$B$2:$AV$468,MATCH(Z$2,'Allokerad kvv'!$B$2:$AV$2,0),FALSE),VLOOKUP($B176,'Justerad allokering'!$B$2:$AG$462,MATCH(Z$2,'Justerad allokering'!$B$2:$AF$2,0),FALSE))</f>
        <v>0</v>
      </c>
      <c r="AA176" s="28"/>
      <c r="AB176" s="28"/>
      <c r="AE176">
        <f t="shared" si="6"/>
        <v>0</v>
      </c>
      <c r="AG176">
        <f t="shared" si="7"/>
        <v>0</v>
      </c>
      <c r="AH176">
        <f t="shared" si="8"/>
        <v>0</v>
      </c>
      <c r="AI176" s="55" t="str">
        <f>IF(AH176=0,"",AH176/VLOOKUP(B176,Kraftvärmeprod!$B$1:$BC$480,MATCH("Summa tillförd energi exklusive rökgaskondensering",Kraftvärmeprod!$B$1:$BC$1,0),FALSE))</f>
        <v/>
      </c>
    </row>
    <row r="177" spans="1:35" x14ac:dyDescent="0.25">
      <c r="A177" s="28" t="s">
        <v>226</v>
      </c>
      <c r="B177" s="28" t="s">
        <v>230</v>
      </c>
      <c r="C177" s="28">
        <f>IF(ISERROR(1/VLOOKUP($B177,'Justerad allokering'!$B$2:$AG$462,MATCH(C$2,'Justerad allokering'!$B$2:$AF$2,0),FALSE)),VLOOKUP($B177,'Allokerad kvv'!$B$2:$AV$468,MATCH(C$2,'Allokerad kvv'!$B$2:$AV$2,0),FALSE),VLOOKUP($B177,'Justerad allokering'!$B$2:$AG$462,MATCH(C$2,'Justerad allokering'!$B$2:$AF$2,0),FALSE))</f>
        <v>0</v>
      </c>
      <c r="D177" s="28">
        <f>IF(ISERROR(1/VLOOKUP($B177,'Justerad allokering'!$B$2:$AG$462,MATCH(D$2,'Justerad allokering'!$B$2:$AF$2,0),FALSE)),VLOOKUP($B177,'Allokerad kvv'!$B$2:$AV$468,MATCH(D$2,'Allokerad kvv'!$B$2:$AV$2,0),FALSE),VLOOKUP($B177,'Justerad allokering'!$B$2:$AG$462,MATCH(D$2,'Justerad allokering'!$B$2:$AF$2,0),FALSE))</f>
        <v>0</v>
      </c>
      <c r="E177" s="28">
        <f>IF(ISERROR(1/VLOOKUP($B177,'Justerad allokering'!$B$2:$AG$462,MATCH(E$2,'Justerad allokering'!$B$2:$AF$2,0),FALSE)),VLOOKUP($B177,'Allokerad kvv'!$B$2:$AV$468,MATCH(E$2,'Allokerad kvv'!$B$2:$AV$2,0),FALSE),VLOOKUP($B177,'Justerad allokering'!$B$2:$AG$462,MATCH(E$2,'Justerad allokering'!$B$2:$AF$2,0),FALSE))</f>
        <v>0</v>
      </c>
      <c r="F177" s="28">
        <f>IF(ISERROR(1/VLOOKUP($B177,'Justerad allokering'!$B$2:$AG$462,MATCH(F$2,'Justerad allokering'!$B$2:$AF$2,0),FALSE)),VLOOKUP($B177,'Allokerad kvv'!$B$2:$AV$468,MATCH(F$2,'Allokerad kvv'!$B$2:$AV$2,0),FALSE),VLOOKUP($B177,'Justerad allokering'!$B$2:$AG$462,MATCH(F$2,'Justerad allokering'!$B$2:$AF$2,0),FALSE))</f>
        <v>0</v>
      </c>
      <c r="G177" s="28">
        <f>IF(ISERROR(1/VLOOKUP($B177,'Justerad allokering'!$B$2:$AG$462,MATCH(G$2,'Justerad allokering'!$B$2:$AF$2,0),FALSE)),VLOOKUP($B177,'Allokerad kvv'!$B$2:$AV$468,MATCH(G$2,'Allokerad kvv'!$B$2:$AV$2,0),FALSE),VLOOKUP($B177,'Justerad allokering'!$B$2:$AG$462,MATCH(G$2,'Justerad allokering'!$B$2:$AF$2,0),FALSE))</f>
        <v>0</v>
      </c>
      <c r="H177" s="28">
        <f>IF(ISERROR(1/VLOOKUP($B177,'Justerad allokering'!$B$2:$AG$462,MATCH(H$2,'Justerad allokering'!$B$2:$AF$2,0),FALSE)),VLOOKUP($B177,'Allokerad kvv'!$B$2:$AV$468,MATCH(H$2,'Allokerad kvv'!$B$2:$AV$2,0),FALSE),VLOOKUP($B177,'Justerad allokering'!$B$2:$AG$462,MATCH(H$2,'Justerad allokering'!$B$2:$AF$2,0),FALSE))</f>
        <v>0</v>
      </c>
      <c r="I177" s="28">
        <f>IF(ISERROR(1/VLOOKUP($B177,'Justerad allokering'!$B$2:$AG$462,MATCH(I$2,'Justerad allokering'!$B$2:$AF$2,0),FALSE)),VLOOKUP($B177,'Allokerad kvv'!$B$2:$AV$468,MATCH(I$2,'Allokerad kvv'!$B$2:$AV$2,0),FALSE),VLOOKUP($B177,'Justerad allokering'!$B$2:$AG$462,MATCH(I$2,'Justerad allokering'!$B$2:$AF$2,0),FALSE))</f>
        <v>0</v>
      </c>
      <c r="J177" s="28">
        <f>IF(ISERROR(1/VLOOKUP($B177,'Justerad allokering'!$B$2:$AG$462,MATCH(J$2,'Justerad allokering'!$B$2:$AF$2,0),FALSE)),VLOOKUP($B177,'Allokerad kvv'!$B$2:$AV$468,MATCH(J$2,'Allokerad kvv'!$B$2:$AV$2,0),FALSE),VLOOKUP($B177,'Justerad allokering'!$B$2:$AG$462,MATCH(J$2,'Justerad allokering'!$B$2:$AF$2,0),FALSE))</f>
        <v>0</v>
      </c>
      <c r="K177" s="28">
        <f>IF(ISERROR(1/VLOOKUP($B177,'Justerad allokering'!$B$2:$AG$462,MATCH(K$2,'Justerad allokering'!$B$2:$AF$2,0),FALSE)),VLOOKUP($B177,'Allokerad kvv'!$B$2:$AV$468,MATCH(K$2,'Allokerad kvv'!$B$2:$AV$2,0),FALSE),VLOOKUP($B177,'Justerad allokering'!$B$2:$AG$462,MATCH(K$2,'Justerad allokering'!$B$2:$AF$2,0),FALSE))</f>
        <v>0</v>
      </c>
      <c r="L177" s="28">
        <f>IF(ISERROR(1/VLOOKUP($B177,'Justerad allokering'!$B$2:$AG$462,MATCH(L$2,'Justerad allokering'!$B$2:$AF$2,0),FALSE)),VLOOKUP($B177,'Allokerad kvv'!$B$2:$AV$468,MATCH(L$2,'Allokerad kvv'!$B$2:$AV$2,0),FALSE),VLOOKUP($B177,'Justerad allokering'!$B$2:$AG$462,MATCH(L$2,'Justerad allokering'!$B$2:$AF$2,0),FALSE))</f>
        <v>0</v>
      </c>
      <c r="M177" s="28">
        <f>IF(ISERROR(1/VLOOKUP($B177,'Justerad allokering'!$B$2:$AG$462,MATCH(M$2,'Justerad allokering'!$B$2:$AF$2,0),FALSE)),VLOOKUP($B177,'Allokerad kvv'!$B$2:$AV$468,MATCH(M$2,'Allokerad kvv'!$B$2:$AV$2,0),FALSE),VLOOKUP($B177,'Justerad allokering'!$B$2:$AG$462,MATCH(M$2,'Justerad allokering'!$B$2:$AF$2,0),FALSE))</f>
        <v>0</v>
      </c>
      <c r="N177" s="28">
        <f>IF(ISERROR(1/VLOOKUP($B177,'Justerad allokering'!$B$2:$AG$462,MATCH(N$2,'Justerad allokering'!$B$2:$AF$2,0),FALSE)),VLOOKUP($B177,'Allokerad kvv'!$B$2:$AV$468,MATCH(N$2,'Allokerad kvv'!$B$2:$AV$2,0),FALSE),VLOOKUP($B177,'Justerad allokering'!$B$2:$AG$462,MATCH(N$2,'Justerad allokering'!$B$2:$AF$2,0),FALSE))</f>
        <v>0</v>
      </c>
      <c r="O177" s="28">
        <f>IF(ISERROR(1/VLOOKUP($B177,'Justerad allokering'!$B$2:$AG$462,MATCH(O$2,'Justerad allokering'!$B$2:$AF$2,0),FALSE)),VLOOKUP($B177,'Allokerad kvv'!$B$2:$AV$468,MATCH(O$2,'Allokerad kvv'!$B$2:$AV$2,0),FALSE),VLOOKUP($B177,'Justerad allokering'!$B$2:$AG$462,MATCH(O$2,'Justerad allokering'!$B$2:$AF$2,0),FALSE))</f>
        <v>0</v>
      </c>
      <c r="P177" s="28">
        <f>IF(ISERROR(1/VLOOKUP($B177,'Justerad allokering'!$B$2:$AG$462,MATCH(P$2,'Justerad allokering'!$B$2:$AF$2,0),FALSE)),VLOOKUP($B177,'Allokerad kvv'!$B$2:$AV$468,MATCH(P$2,'Allokerad kvv'!$B$2:$AV$2,0),FALSE),VLOOKUP($B177,'Justerad allokering'!$B$2:$AG$462,MATCH(P$2,'Justerad allokering'!$B$2:$AF$2,0),FALSE))</f>
        <v>0</v>
      </c>
      <c r="Q177" s="28">
        <f>IF(ISERROR(1/VLOOKUP($B177,'Justerad allokering'!$B$2:$AG$462,MATCH(Q$2,'Justerad allokering'!$B$2:$AF$2,0),FALSE)),VLOOKUP($B177,'Allokerad kvv'!$B$2:$AV$468,MATCH(Q$2,'Allokerad kvv'!$B$2:$AV$2,0),FALSE),VLOOKUP($B177,'Justerad allokering'!$B$2:$AG$462,MATCH(Q$2,'Justerad allokering'!$B$2:$AF$2,0),FALSE))</f>
        <v>0</v>
      </c>
      <c r="R177" s="28">
        <f>IF(ISERROR(1/VLOOKUP($B177,'Justerad allokering'!$B$2:$AG$462,MATCH(R$2,'Justerad allokering'!$B$2:$AF$2,0),FALSE)),VLOOKUP($B177,'Allokerad kvv'!$B$2:$AV$468,MATCH(R$2,'Allokerad kvv'!$B$2:$AV$2,0),FALSE),VLOOKUP($B177,'Justerad allokering'!$B$2:$AG$462,MATCH(R$2,'Justerad allokering'!$B$2:$AF$2,0),FALSE))</f>
        <v>0</v>
      </c>
      <c r="S177" s="28">
        <f>IF(ISERROR(1/VLOOKUP($B177,'Justerad allokering'!$B$2:$AG$462,MATCH(S$2,'Justerad allokering'!$B$2:$AF$2,0),FALSE)),VLOOKUP($B177,'Allokerad kvv'!$B$2:$AV$468,MATCH(S$2,'Allokerad kvv'!$B$2:$AV$2,0),FALSE),VLOOKUP($B177,'Justerad allokering'!$B$2:$AG$462,MATCH(S$2,'Justerad allokering'!$B$2:$AF$2,0),FALSE))</f>
        <v>0</v>
      </c>
      <c r="T177" s="28">
        <f>IF(ISERROR(1/VLOOKUP($B177,'Justerad allokering'!$B$2:$AG$462,MATCH(T$2,'Justerad allokering'!$B$2:$AF$2,0),FALSE)),VLOOKUP($B177,'Allokerad kvv'!$B$2:$AV$468,MATCH(T$2,'Allokerad kvv'!$B$2:$AV$2,0),FALSE),VLOOKUP($B177,'Justerad allokering'!$B$2:$AG$462,MATCH(T$2,'Justerad allokering'!$B$2:$AF$2,0),FALSE))</f>
        <v>0</v>
      </c>
      <c r="U177" s="28">
        <f>IF(ISERROR(1/VLOOKUP($B177,'Justerad allokering'!$B$2:$AG$462,MATCH(U$2,'Justerad allokering'!$B$2:$AF$2,0),FALSE)),VLOOKUP($B177,'Allokerad kvv'!$B$2:$AV$468,MATCH(U$2,'Allokerad kvv'!$B$2:$AV$2,0),FALSE),VLOOKUP($B177,'Justerad allokering'!$B$2:$AG$462,MATCH(U$2,'Justerad allokering'!$B$2:$AF$2,0),FALSE))</f>
        <v>0</v>
      </c>
      <c r="V177" s="28">
        <f>IF(ISERROR(1/VLOOKUP($B177,'Justerad allokering'!$B$2:$AG$462,MATCH(V$2,'Justerad allokering'!$B$2:$AF$2,0),FALSE)),VLOOKUP($B177,'Allokerad kvv'!$B$2:$AV$468,MATCH(V$2,'Allokerad kvv'!$B$2:$AV$2,0),FALSE),VLOOKUP($B177,'Justerad allokering'!$B$2:$AG$462,MATCH(V$2,'Justerad allokering'!$B$2:$AF$2,0),FALSE))</f>
        <v>0</v>
      </c>
      <c r="W177" s="28">
        <f>IF(ISERROR(1/VLOOKUP($B177,'Justerad allokering'!$B$2:$AG$462,MATCH(W$2,'Justerad allokering'!$B$2:$AF$2,0),FALSE)),VLOOKUP($B177,'Allokerad kvv'!$B$2:$AV$468,MATCH(W$2,'Allokerad kvv'!$B$2:$AV$2,0),FALSE),VLOOKUP($B177,'Justerad allokering'!$B$2:$AG$462,MATCH(W$2,'Justerad allokering'!$B$2:$AF$2,0),FALSE))</f>
        <v>0</v>
      </c>
      <c r="X177" s="28">
        <f>IF(ISERROR(1/VLOOKUP($B177,'Justerad allokering'!$B$2:$AG$462,MATCH(X$2,'Justerad allokering'!$B$2:$AF$2,0),FALSE)),VLOOKUP($B177,'Allokerad kvv'!$B$2:$AV$468,MATCH(X$2,'Allokerad kvv'!$B$2:$AV$2,0),FALSE),VLOOKUP($B177,'Justerad allokering'!$B$2:$AG$462,MATCH(X$2,'Justerad allokering'!$B$2:$AF$2,0),FALSE))</f>
        <v>0</v>
      </c>
      <c r="Y177" s="28">
        <f>IF(ISERROR(1/VLOOKUP($B177,'Justerad allokering'!$B$2:$AG$462,MATCH(Y$2,'Justerad allokering'!$B$2:$AF$2,0),FALSE)),VLOOKUP($B177,'Allokerad kvv'!$B$2:$AV$468,MATCH(Y$2,'Allokerad kvv'!$B$2:$AV$2,0),FALSE),VLOOKUP($B177,'Justerad allokering'!$B$2:$AG$462,MATCH(Y$2,'Justerad allokering'!$B$2:$AF$2,0),FALSE))</f>
        <v>0</v>
      </c>
      <c r="Z177" s="28">
        <f>IF(ISERROR(1/VLOOKUP($B177,'Justerad allokering'!$B$2:$AG$462,MATCH(Z$2,'Justerad allokering'!$B$2:$AF$2,0),FALSE)),VLOOKUP($B177,'Allokerad kvv'!$B$2:$AV$468,MATCH(Z$2,'Allokerad kvv'!$B$2:$AV$2,0),FALSE),VLOOKUP($B177,'Justerad allokering'!$B$2:$AG$462,MATCH(Z$2,'Justerad allokering'!$B$2:$AF$2,0),FALSE))</f>
        <v>0</v>
      </c>
      <c r="AA177" s="28"/>
      <c r="AB177" s="28"/>
      <c r="AE177">
        <f t="shared" si="6"/>
        <v>0</v>
      </c>
      <c r="AG177">
        <f t="shared" si="7"/>
        <v>0</v>
      </c>
      <c r="AH177">
        <f t="shared" si="8"/>
        <v>0</v>
      </c>
      <c r="AI177" s="55" t="str">
        <f>IF(AH177=0,"",AH177/VLOOKUP(B177,Kraftvärmeprod!$B$1:$BC$480,MATCH("Summa tillförd energi exklusive rökgaskondensering",Kraftvärmeprod!$B$1:$BC$1,0),FALSE))</f>
        <v/>
      </c>
    </row>
    <row r="178" spans="1:35" x14ac:dyDescent="0.25">
      <c r="A178" s="28" t="s">
        <v>226</v>
      </c>
      <c r="B178" s="28" t="s">
        <v>231</v>
      </c>
      <c r="C178" s="28">
        <f>IF(ISERROR(1/VLOOKUP($B178,'Justerad allokering'!$B$2:$AG$462,MATCH(C$2,'Justerad allokering'!$B$2:$AF$2,0),FALSE)),VLOOKUP($B178,'Allokerad kvv'!$B$2:$AV$468,MATCH(C$2,'Allokerad kvv'!$B$2:$AV$2,0),FALSE),VLOOKUP($B178,'Justerad allokering'!$B$2:$AG$462,MATCH(C$2,'Justerad allokering'!$B$2:$AF$2,0),FALSE))</f>
        <v>0</v>
      </c>
      <c r="D178" s="28">
        <f>IF(ISERROR(1/VLOOKUP($B178,'Justerad allokering'!$B$2:$AG$462,MATCH(D$2,'Justerad allokering'!$B$2:$AF$2,0),FALSE)),VLOOKUP($B178,'Allokerad kvv'!$B$2:$AV$468,MATCH(D$2,'Allokerad kvv'!$B$2:$AV$2,0),FALSE),VLOOKUP($B178,'Justerad allokering'!$B$2:$AG$462,MATCH(D$2,'Justerad allokering'!$B$2:$AF$2,0),FALSE))</f>
        <v>0</v>
      </c>
      <c r="E178" s="28">
        <f>IF(ISERROR(1/VLOOKUP($B178,'Justerad allokering'!$B$2:$AG$462,MATCH(E$2,'Justerad allokering'!$B$2:$AF$2,0),FALSE)),VLOOKUP($B178,'Allokerad kvv'!$B$2:$AV$468,MATCH(E$2,'Allokerad kvv'!$B$2:$AV$2,0),FALSE),VLOOKUP($B178,'Justerad allokering'!$B$2:$AG$462,MATCH(E$2,'Justerad allokering'!$B$2:$AF$2,0),FALSE))</f>
        <v>7.1441100000000004</v>
      </c>
      <c r="F178" s="28">
        <f>IF(ISERROR(1/VLOOKUP($B178,'Justerad allokering'!$B$2:$AG$462,MATCH(F$2,'Justerad allokering'!$B$2:$AF$2,0),FALSE)),VLOOKUP($B178,'Allokerad kvv'!$B$2:$AV$468,MATCH(F$2,'Allokerad kvv'!$B$2:$AV$2,0),FALSE),VLOOKUP($B178,'Justerad allokering'!$B$2:$AG$462,MATCH(F$2,'Justerad allokering'!$B$2:$AF$2,0),FALSE))</f>
        <v>0</v>
      </c>
      <c r="G178" s="28">
        <f>IF(ISERROR(1/VLOOKUP($B178,'Justerad allokering'!$B$2:$AG$462,MATCH(G$2,'Justerad allokering'!$B$2:$AF$2,0),FALSE)),VLOOKUP($B178,'Allokerad kvv'!$B$2:$AV$468,MATCH(G$2,'Allokerad kvv'!$B$2:$AV$2,0),FALSE),VLOOKUP($B178,'Justerad allokering'!$B$2:$AG$462,MATCH(G$2,'Justerad allokering'!$B$2:$AF$2,0),FALSE))</f>
        <v>0</v>
      </c>
      <c r="H178" s="28">
        <f>IF(ISERROR(1/VLOOKUP($B178,'Justerad allokering'!$B$2:$AG$462,MATCH(H$2,'Justerad allokering'!$B$2:$AF$2,0),FALSE)),VLOOKUP($B178,'Allokerad kvv'!$B$2:$AV$468,MATCH(H$2,'Allokerad kvv'!$B$2:$AV$2,0),FALSE),VLOOKUP($B178,'Justerad allokering'!$B$2:$AG$462,MATCH(H$2,'Justerad allokering'!$B$2:$AF$2,0),FALSE))</f>
        <v>0</v>
      </c>
      <c r="I178" s="28">
        <f>IF(ISERROR(1/VLOOKUP($B178,'Justerad allokering'!$B$2:$AG$462,MATCH(I$2,'Justerad allokering'!$B$2:$AF$2,0),FALSE)),VLOOKUP($B178,'Allokerad kvv'!$B$2:$AV$468,MATCH(I$2,'Allokerad kvv'!$B$2:$AV$2,0),FALSE),VLOOKUP($B178,'Justerad allokering'!$B$2:$AG$462,MATCH(I$2,'Justerad allokering'!$B$2:$AF$2,0),FALSE))</f>
        <v>0</v>
      </c>
      <c r="J178" s="28">
        <f>IF(ISERROR(1/VLOOKUP($B178,'Justerad allokering'!$B$2:$AG$462,MATCH(J$2,'Justerad allokering'!$B$2:$AF$2,0),FALSE)),VLOOKUP($B178,'Allokerad kvv'!$B$2:$AV$468,MATCH(J$2,'Allokerad kvv'!$B$2:$AV$2,0),FALSE),VLOOKUP($B178,'Justerad allokering'!$B$2:$AG$462,MATCH(J$2,'Justerad allokering'!$B$2:$AF$2,0),FALSE))</f>
        <v>8.9962800000000005</v>
      </c>
      <c r="K178" s="28">
        <f>IF(ISERROR(1/VLOOKUP($B178,'Justerad allokering'!$B$2:$AG$462,MATCH(K$2,'Justerad allokering'!$B$2:$AF$2,0),FALSE)),VLOOKUP($B178,'Allokerad kvv'!$B$2:$AV$468,MATCH(K$2,'Allokerad kvv'!$B$2:$AV$2,0),FALSE),VLOOKUP($B178,'Justerad allokering'!$B$2:$AG$462,MATCH(K$2,'Justerad allokering'!$B$2:$AF$2,0),FALSE))</f>
        <v>0</v>
      </c>
      <c r="L178" s="28">
        <f>IF(ISERROR(1/VLOOKUP($B178,'Justerad allokering'!$B$2:$AG$462,MATCH(L$2,'Justerad allokering'!$B$2:$AF$2,0),FALSE)),VLOOKUP($B178,'Allokerad kvv'!$B$2:$AV$468,MATCH(L$2,'Allokerad kvv'!$B$2:$AV$2,0),FALSE),VLOOKUP($B178,'Justerad allokering'!$B$2:$AG$462,MATCH(L$2,'Justerad allokering'!$B$2:$AF$2,0),FALSE))</f>
        <v>0</v>
      </c>
      <c r="M178" s="28">
        <f>IF(ISERROR(1/VLOOKUP($B178,'Justerad allokering'!$B$2:$AG$462,MATCH(M$2,'Justerad allokering'!$B$2:$AF$2,0),FALSE)),VLOOKUP($B178,'Allokerad kvv'!$B$2:$AV$468,MATCH(M$2,'Allokerad kvv'!$B$2:$AV$2,0),FALSE),VLOOKUP($B178,'Justerad allokering'!$B$2:$AG$462,MATCH(M$2,'Justerad allokering'!$B$2:$AF$2,0),FALSE))</f>
        <v>0</v>
      </c>
      <c r="N178" s="28">
        <f>IF(ISERROR(1/VLOOKUP($B178,'Justerad allokering'!$B$2:$AG$462,MATCH(N$2,'Justerad allokering'!$B$2:$AF$2,0),FALSE)),VLOOKUP($B178,'Allokerad kvv'!$B$2:$AV$468,MATCH(N$2,'Allokerad kvv'!$B$2:$AV$2,0),FALSE),VLOOKUP($B178,'Justerad allokering'!$B$2:$AG$462,MATCH(N$2,'Justerad allokering'!$B$2:$AF$2,0),FALSE))</f>
        <v>4.7</v>
      </c>
      <c r="O178" s="28">
        <f>IF(ISERROR(1/VLOOKUP($B178,'Justerad allokering'!$B$2:$AG$462,MATCH(O$2,'Justerad allokering'!$B$2:$AF$2,0),FALSE)),VLOOKUP($B178,'Allokerad kvv'!$B$2:$AV$468,MATCH(O$2,'Allokerad kvv'!$B$2:$AV$2,0),FALSE),VLOOKUP($B178,'Justerad allokering'!$B$2:$AG$462,MATCH(O$2,'Justerad allokering'!$B$2:$AF$2,0),FALSE))</f>
        <v>7.1441100000000004</v>
      </c>
      <c r="P178" s="28">
        <f>IF(ISERROR(1/VLOOKUP($B178,'Justerad allokering'!$B$2:$AG$462,MATCH(P$2,'Justerad allokering'!$B$2:$AF$2,0),FALSE)),VLOOKUP($B178,'Allokerad kvv'!$B$2:$AV$468,MATCH(P$2,'Allokerad kvv'!$B$2:$AV$2,0),FALSE),VLOOKUP($B178,'Justerad allokering'!$B$2:$AG$462,MATCH(P$2,'Justerad allokering'!$B$2:$AF$2,0),FALSE))</f>
        <v>12.568300000000001</v>
      </c>
      <c r="Q178" s="28">
        <f>IF(ISERROR(1/VLOOKUP($B178,'Justerad allokering'!$B$2:$AG$462,MATCH(Q$2,'Justerad allokering'!$B$2:$AF$2,0),FALSE)),VLOOKUP($B178,'Allokerad kvv'!$B$2:$AV$468,MATCH(Q$2,'Allokerad kvv'!$B$2:$AV$2,0),FALSE),VLOOKUP($B178,'Justerad allokering'!$B$2:$AG$462,MATCH(Q$2,'Justerad allokering'!$B$2:$AF$2,0),FALSE))</f>
        <v>0</v>
      </c>
      <c r="R178" s="28">
        <f>IF(ISERROR(1/VLOOKUP($B178,'Justerad allokering'!$B$2:$AG$462,MATCH(R$2,'Justerad allokering'!$B$2:$AF$2,0),FALSE)),VLOOKUP($B178,'Allokerad kvv'!$B$2:$AV$468,MATCH(R$2,'Allokerad kvv'!$B$2:$AV$2,0),FALSE),VLOOKUP($B178,'Justerad allokering'!$B$2:$AG$462,MATCH(R$2,'Justerad allokering'!$B$2:$AF$2,0),FALSE))</f>
        <v>0</v>
      </c>
      <c r="S178" s="28">
        <f>IF(ISERROR(1/VLOOKUP($B178,'Justerad allokering'!$B$2:$AG$462,MATCH(S$2,'Justerad allokering'!$B$2:$AF$2,0),FALSE)),VLOOKUP($B178,'Allokerad kvv'!$B$2:$AV$468,MATCH(S$2,'Allokerad kvv'!$B$2:$AV$2,0),FALSE),VLOOKUP($B178,'Justerad allokering'!$B$2:$AG$462,MATCH(S$2,'Justerad allokering'!$B$2:$AF$2,0),FALSE))</f>
        <v>0</v>
      </c>
      <c r="T178" s="28">
        <f>IF(ISERROR(1/VLOOKUP($B178,'Justerad allokering'!$B$2:$AG$462,MATCH(T$2,'Justerad allokering'!$B$2:$AF$2,0),FALSE)),VLOOKUP($B178,'Allokerad kvv'!$B$2:$AV$468,MATCH(T$2,'Allokerad kvv'!$B$2:$AV$2,0),FALSE),VLOOKUP($B178,'Justerad allokering'!$B$2:$AG$462,MATCH(T$2,'Justerad allokering'!$B$2:$AF$2,0),FALSE))</f>
        <v>0</v>
      </c>
      <c r="U178" s="28">
        <f>IF(ISERROR(1/VLOOKUP($B178,'Justerad allokering'!$B$2:$AG$462,MATCH(U$2,'Justerad allokering'!$B$2:$AF$2,0),FALSE)),VLOOKUP($B178,'Allokerad kvv'!$B$2:$AV$468,MATCH(U$2,'Allokerad kvv'!$B$2:$AV$2,0),FALSE),VLOOKUP($B178,'Justerad allokering'!$B$2:$AG$462,MATCH(U$2,'Justerad allokering'!$B$2:$AF$2,0),FALSE))</f>
        <v>0</v>
      </c>
      <c r="V178" s="28">
        <f>IF(ISERROR(1/VLOOKUP($B178,'Justerad allokering'!$B$2:$AG$462,MATCH(V$2,'Justerad allokering'!$B$2:$AF$2,0),FALSE)),VLOOKUP($B178,'Allokerad kvv'!$B$2:$AV$468,MATCH(V$2,'Allokerad kvv'!$B$2:$AV$2,0),FALSE),VLOOKUP($B178,'Justerad allokering'!$B$2:$AG$462,MATCH(V$2,'Justerad allokering'!$B$2:$AF$2,0),FALSE))</f>
        <v>0</v>
      </c>
      <c r="W178" s="28">
        <f>IF(ISERROR(1/VLOOKUP($B178,'Justerad allokering'!$B$2:$AG$462,MATCH(W$2,'Justerad allokering'!$B$2:$AF$2,0),FALSE)),VLOOKUP($B178,'Allokerad kvv'!$B$2:$AV$468,MATCH(W$2,'Allokerad kvv'!$B$2:$AV$2,0),FALSE),VLOOKUP($B178,'Justerad allokering'!$B$2:$AG$462,MATCH(W$2,'Justerad allokering'!$B$2:$AF$2,0),FALSE))</f>
        <v>0</v>
      </c>
      <c r="X178" s="28">
        <f>IF(ISERROR(1/VLOOKUP($B178,'Justerad allokering'!$B$2:$AG$462,MATCH(X$2,'Justerad allokering'!$B$2:$AF$2,0),FALSE)),VLOOKUP($B178,'Allokerad kvv'!$B$2:$AV$468,MATCH(X$2,'Allokerad kvv'!$B$2:$AV$2,0),FALSE),VLOOKUP($B178,'Justerad allokering'!$B$2:$AG$462,MATCH(X$2,'Justerad allokering'!$B$2:$AF$2,0),FALSE))</f>
        <v>0</v>
      </c>
      <c r="Y178" s="28">
        <f>IF(ISERROR(1/VLOOKUP($B178,'Justerad allokering'!$B$2:$AG$462,MATCH(Y$2,'Justerad allokering'!$B$2:$AF$2,0),FALSE)),VLOOKUP($B178,'Allokerad kvv'!$B$2:$AV$468,MATCH(Y$2,'Allokerad kvv'!$B$2:$AV$2,0),FALSE),VLOOKUP($B178,'Justerad allokering'!$B$2:$AG$462,MATCH(Y$2,'Justerad allokering'!$B$2:$AF$2,0),FALSE))</f>
        <v>0</v>
      </c>
      <c r="Z178" s="28">
        <f>IF(ISERROR(1/VLOOKUP($B178,'Justerad allokering'!$B$2:$AG$462,MATCH(Z$2,'Justerad allokering'!$B$2:$AF$2,0),FALSE)),VLOOKUP($B178,'Allokerad kvv'!$B$2:$AV$468,MATCH(Z$2,'Allokerad kvv'!$B$2:$AV$2,0),FALSE),VLOOKUP($B178,'Justerad allokering'!$B$2:$AG$462,MATCH(Z$2,'Justerad allokering'!$B$2:$AF$2,0),FALSE))</f>
        <v>0</v>
      </c>
      <c r="AA178" s="28"/>
      <c r="AB178" s="28"/>
      <c r="AE178">
        <f t="shared" si="6"/>
        <v>40.552800000000005</v>
      </c>
      <c r="AG178">
        <f t="shared" si="7"/>
        <v>40.552800000000005</v>
      </c>
      <c r="AH178">
        <f t="shared" si="8"/>
        <v>35.852800000000002</v>
      </c>
      <c r="AI178" s="55">
        <f>IF(AH178=0,"",AH178/VLOOKUP(B178,Kraftvärmeprod!$B$1:$BC$480,MATCH("Summa tillförd energi exklusive rökgaskondensering",Kraftvärmeprod!$B$1:$BC$1,0),FALSE))</f>
        <v>0.6614907749077491</v>
      </c>
    </row>
    <row r="179" spans="1:35" x14ac:dyDescent="0.25">
      <c r="A179" s="28" t="s">
        <v>232</v>
      </c>
      <c r="B179" s="28" t="s">
        <v>233</v>
      </c>
      <c r="C179" s="28">
        <f>IF(ISERROR(1/VLOOKUP($B179,'Justerad allokering'!$B$2:$AG$462,MATCH(C$2,'Justerad allokering'!$B$2:$AF$2,0),FALSE)),VLOOKUP($B179,'Allokerad kvv'!$B$2:$AV$468,MATCH(C$2,'Allokerad kvv'!$B$2:$AV$2,0),FALSE),VLOOKUP($B179,'Justerad allokering'!$B$2:$AG$462,MATCH(C$2,'Justerad allokering'!$B$2:$AF$2,0),FALSE))</f>
        <v>0</v>
      </c>
      <c r="D179" s="28">
        <f>IF(ISERROR(1/VLOOKUP($B179,'Justerad allokering'!$B$2:$AG$462,MATCH(D$2,'Justerad allokering'!$B$2:$AF$2,0),FALSE)),VLOOKUP($B179,'Allokerad kvv'!$B$2:$AV$468,MATCH(D$2,'Allokerad kvv'!$B$2:$AV$2,0),FALSE),VLOOKUP($B179,'Justerad allokering'!$B$2:$AG$462,MATCH(D$2,'Justerad allokering'!$B$2:$AF$2,0),FALSE))</f>
        <v>0</v>
      </c>
      <c r="E179" s="28">
        <f>IF(ISERROR(1/VLOOKUP($B179,'Justerad allokering'!$B$2:$AG$462,MATCH(E$2,'Justerad allokering'!$B$2:$AF$2,0),FALSE)),VLOOKUP($B179,'Allokerad kvv'!$B$2:$AV$468,MATCH(E$2,'Allokerad kvv'!$B$2:$AV$2,0),FALSE),VLOOKUP($B179,'Justerad allokering'!$B$2:$AG$462,MATCH(E$2,'Justerad allokering'!$B$2:$AF$2,0),FALSE))</f>
        <v>0</v>
      </c>
      <c r="F179" s="28">
        <f>IF(ISERROR(1/VLOOKUP($B179,'Justerad allokering'!$B$2:$AG$462,MATCH(F$2,'Justerad allokering'!$B$2:$AF$2,0),FALSE)),VLOOKUP($B179,'Allokerad kvv'!$B$2:$AV$468,MATCH(F$2,'Allokerad kvv'!$B$2:$AV$2,0),FALSE),VLOOKUP($B179,'Justerad allokering'!$B$2:$AG$462,MATCH(F$2,'Justerad allokering'!$B$2:$AF$2,0),FALSE))</f>
        <v>0</v>
      </c>
      <c r="G179" s="28">
        <f>IF(ISERROR(1/VLOOKUP($B179,'Justerad allokering'!$B$2:$AG$462,MATCH(G$2,'Justerad allokering'!$B$2:$AF$2,0),FALSE)),VLOOKUP($B179,'Allokerad kvv'!$B$2:$AV$468,MATCH(G$2,'Allokerad kvv'!$B$2:$AV$2,0),FALSE),VLOOKUP($B179,'Justerad allokering'!$B$2:$AG$462,MATCH(G$2,'Justerad allokering'!$B$2:$AF$2,0),FALSE))</f>
        <v>0</v>
      </c>
      <c r="H179" s="28">
        <f>IF(ISERROR(1/VLOOKUP($B179,'Justerad allokering'!$B$2:$AG$462,MATCH(H$2,'Justerad allokering'!$B$2:$AF$2,0),FALSE)),VLOOKUP($B179,'Allokerad kvv'!$B$2:$AV$468,MATCH(H$2,'Allokerad kvv'!$B$2:$AV$2,0),FALSE),VLOOKUP($B179,'Justerad allokering'!$B$2:$AG$462,MATCH(H$2,'Justerad allokering'!$B$2:$AF$2,0),FALSE))</f>
        <v>0</v>
      </c>
      <c r="I179" s="28">
        <f>IF(ISERROR(1/VLOOKUP($B179,'Justerad allokering'!$B$2:$AG$462,MATCH(I$2,'Justerad allokering'!$B$2:$AF$2,0),FALSE)),VLOOKUP($B179,'Allokerad kvv'!$B$2:$AV$468,MATCH(I$2,'Allokerad kvv'!$B$2:$AV$2,0),FALSE),VLOOKUP($B179,'Justerad allokering'!$B$2:$AG$462,MATCH(I$2,'Justerad allokering'!$B$2:$AF$2,0),FALSE))</f>
        <v>0</v>
      </c>
      <c r="J179" s="28">
        <f>IF(ISERROR(1/VLOOKUP($B179,'Justerad allokering'!$B$2:$AG$462,MATCH(J$2,'Justerad allokering'!$B$2:$AF$2,0),FALSE)),VLOOKUP($B179,'Allokerad kvv'!$B$2:$AV$468,MATCH(J$2,'Allokerad kvv'!$B$2:$AV$2,0),FALSE),VLOOKUP($B179,'Justerad allokering'!$B$2:$AG$462,MATCH(J$2,'Justerad allokering'!$B$2:$AF$2,0),FALSE))</f>
        <v>0</v>
      </c>
      <c r="K179" s="28">
        <f>IF(ISERROR(1/VLOOKUP($B179,'Justerad allokering'!$B$2:$AG$462,MATCH(K$2,'Justerad allokering'!$B$2:$AF$2,0),FALSE)),VLOOKUP($B179,'Allokerad kvv'!$B$2:$AV$468,MATCH(K$2,'Allokerad kvv'!$B$2:$AV$2,0),FALSE),VLOOKUP($B179,'Justerad allokering'!$B$2:$AG$462,MATCH(K$2,'Justerad allokering'!$B$2:$AF$2,0),FALSE))</f>
        <v>0</v>
      </c>
      <c r="L179" s="28">
        <f>IF(ISERROR(1/VLOOKUP($B179,'Justerad allokering'!$B$2:$AG$462,MATCH(L$2,'Justerad allokering'!$B$2:$AF$2,0),FALSE)),VLOOKUP($B179,'Allokerad kvv'!$B$2:$AV$468,MATCH(L$2,'Allokerad kvv'!$B$2:$AV$2,0),FALSE),VLOOKUP($B179,'Justerad allokering'!$B$2:$AG$462,MATCH(L$2,'Justerad allokering'!$B$2:$AF$2,0),FALSE))</f>
        <v>0</v>
      </c>
      <c r="M179" s="28">
        <f>IF(ISERROR(1/VLOOKUP($B179,'Justerad allokering'!$B$2:$AG$462,MATCH(M$2,'Justerad allokering'!$B$2:$AF$2,0),FALSE)),VLOOKUP($B179,'Allokerad kvv'!$B$2:$AV$468,MATCH(M$2,'Allokerad kvv'!$B$2:$AV$2,0),FALSE),VLOOKUP($B179,'Justerad allokering'!$B$2:$AG$462,MATCH(M$2,'Justerad allokering'!$B$2:$AF$2,0),FALSE))</f>
        <v>0</v>
      </c>
      <c r="N179" s="28">
        <f>IF(ISERROR(1/VLOOKUP($B179,'Justerad allokering'!$B$2:$AG$462,MATCH(N$2,'Justerad allokering'!$B$2:$AF$2,0),FALSE)),VLOOKUP($B179,'Allokerad kvv'!$B$2:$AV$468,MATCH(N$2,'Allokerad kvv'!$B$2:$AV$2,0),FALSE),VLOOKUP($B179,'Justerad allokering'!$B$2:$AG$462,MATCH(N$2,'Justerad allokering'!$B$2:$AF$2,0),FALSE))</f>
        <v>0</v>
      </c>
      <c r="O179" s="28">
        <f>IF(ISERROR(1/VLOOKUP($B179,'Justerad allokering'!$B$2:$AG$462,MATCH(O$2,'Justerad allokering'!$B$2:$AF$2,0),FALSE)),VLOOKUP($B179,'Allokerad kvv'!$B$2:$AV$468,MATCH(O$2,'Allokerad kvv'!$B$2:$AV$2,0),FALSE),VLOOKUP($B179,'Justerad allokering'!$B$2:$AG$462,MATCH(O$2,'Justerad allokering'!$B$2:$AF$2,0),FALSE))</f>
        <v>0</v>
      </c>
      <c r="P179" s="28">
        <f>IF(ISERROR(1/VLOOKUP($B179,'Justerad allokering'!$B$2:$AG$462,MATCH(P$2,'Justerad allokering'!$B$2:$AF$2,0),FALSE)),VLOOKUP($B179,'Allokerad kvv'!$B$2:$AV$468,MATCH(P$2,'Allokerad kvv'!$B$2:$AV$2,0),FALSE),VLOOKUP($B179,'Justerad allokering'!$B$2:$AG$462,MATCH(P$2,'Justerad allokering'!$B$2:$AF$2,0),FALSE))</f>
        <v>0</v>
      </c>
      <c r="Q179" s="28">
        <f>IF(ISERROR(1/VLOOKUP($B179,'Justerad allokering'!$B$2:$AG$462,MATCH(Q$2,'Justerad allokering'!$B$2:$AF$2,0),FALSE)),VLOOKUP($B179,'Allokerad kvv'!$B$2:$AV$468,MATCH(Q$2,'Allokerad kvv'!$B$2:$AV$2,0),FALSE),VLOOKUP($B179,'Justerad allokering'!$B$2:$AG$462,MATCH(Q$2,'Justerad allokering'!$B$2:$AF$2,0),FALSE))</f>
        <v>0</v>
      </c>
      <c r="R179" s="28">
        <f>IF(ISERROR(1/VLOOKUP($B179,'Justerad allokering'!$B$2:$AG$462,MATCH(R$2,'Justerad allokering'!$B$2:$AF$2,0),FALSE)),VLOOKUP($B179,'Allokerad kvv'!$B$2:$AV$468,MATCH(R$2,'Allokerad kvv'!$B$2:$AV$2,0),FALSE),VLOOKUP($B179,'Justerad allokering'!$B$2:$AG$462,MATCH(R$2,'Justerad allokering'!$B$2:$AF$2,0),FALSE))</f>
        <v>0</v>
      </c>
      <c r="S179" s="28">
        <f>IF(ISERROR(1/VLOOKUP($B179,'Justerad allokering'!$B$2:$AG$462,MATCH(S$2,'Justerad allokering'!$B$2:$AF$2,0),FALSE)),VLOOKUP($B179,'Allokerad kvv'!$B$2:$AV$468,MATCH(S$2,'Allokerad kvv'!$B$2:$AV$2,0),FALSE),VLOOKUP($B179,'Justerad allokering'!$B$2:$AG$462,MATCH(S$2,'Justerad allokering'!$B$2:$AF$2,0),FALSE))</f>
        <v>0</v>
      </c>
      <c r="T179" s="28">
        <f>IF(ISERROR(1/VLOOKUP($B179,'Justerad allokering'!$B$2:$AG$462,MATCH(T$2,'Justerad allokering'!$B$2:$AF$2,0),FALSE)),VLOOKUP($B179,'Allokerad kvv'!$B$2:$AV$468,MATCH(T$2,'Allokerad kvv'!$B$2:$AV$2,0),FALSE),VLOOKUP($B179,'Justerad allokering'!$B$2:$AG$462,MATCH(T$2,'Justerad allokering'!$B$2:$AF$2,0),FALSE))</f>
        <v>0</v>
      </c>
      <c r="U179" s="28">
        <f>IF(ISERROR(1/VLOOKUP($B179,'Justerad allokering'!$B$2:$AG$462,MATCH(U$2,'Justerad allokering'!$B$2:$AF$2,0),FALSE)),VLOOKUP($B179,'Allokerad kvv'!$B$2:$AV$468,MATCH(U$2,'Allokerad kvv'!$B$2:$AV$2,0),FALSE),VLOOKUP($B179,'Justerad allokering'!$B$2:$AG$462,MATCH(U$2,'Justerad allokering'!$B$2:$AF$2,0),FALSE))</f>
        <v>0</v>
      </c>
      <c r="V179" s="28">
        <f>IF(ISERROR(1/VLOOKUP($B179,'Justerad allokering'!$B$2:$AG$462,MATCH(V$2,'Justerad allokering'!$B$2:$AF$2,0),FALSE)),VLOOKUP($B179,'Allokerad kvv'!$B$2:$AV$468,MATCH(V$2,'Allokerad kvv'!$B$2:$AV$2,0),FALSE),VLOOKUP($B179,'Justerad allokering'!$B$2:$AG$462,MATCH(V$2,'Justerad allokering'!$B$2:$AF$2,0),FALSE))</f>
        <v>0</v>
      </c>
      <c r="W179" s="28">
        <f>IF(ISERROR(1/VLOOKUP($B179,'Justerad allokering'!$B$2:$AG$462,MATCH(W$2,'Justerad allokering'!$B$2:$AF$2,0),FALSE)),VLOOKUP($B179,'Allokerad kvv'!$B$2:$AV$468,MATCH(W$2,'Allokerad kvv'!$B$2:$AV$2,0),FALSE),VLOOKUP($B179,'Justerad allokering'!$B$2:$AG$462,MATCH(W$2,'Justerad allokering'!$B$2:$AF$2,0),FALSE))</f>
        <v>0</v>
      </c>
      <c r="X179" s="28">
        <f>IF(ISERROR(1/VLOOKUP($B179,'Justerad allokering'!$B$2:$AG$462,MATCH(X$2,'Justerad allokering'!$B$2:$AF$2,0),FALSE)),VLOOKUP($B179,'Allokerad kvv'!$B$2:$AV$468,MATCH(X$2,'Allokerad kvv'!$B$2:$AV$2,0),FALSE),VLOOKUP($B179,'Justerad allokering'!$B$2:$AG$462,MATCH(X$2,'Justerad allokering'!$B$2:$AF$2,0),FALSE))</f>
        <v>0</v>
      </c>
      <c r="Y179" s="28">
        <f>IF(ISERROR(1/VLOOKUP($B179,'Justerad allokering'!$B$2:$AG$462,MATCH(Y$2,'Justerad allokering'!$B$2:$AF$2,0),FALSE)),VLOOKUP($B179,'Allokerad kvv'!$B$2:$AV$468,MATCH(Y$2,'Allokerad kvv'!$B$2:$AV$2,0),FALSE),VLOOKUP($B179,'Justerad allokering'!$B$2:$AG$462,MATCH(Y$2,'Justerad allokering'!$B$2:$AF$2,0),FALSE))</f>
        <v>0</v>
      </c>
      <c r="Z179" s="28">
        <f>IF(ISERROR(1/VLOOKUP($B179,'Justerad allokering'!$B$2:$AG$462,MATCH(Z$2,'Justerad allokering'!$B$2:$AF$2,0),FALSE)),VLOOKUP($B179,'Allokerad kvv'!$B$2:$AV$468,MATCH(Z$2,'Allokerad kvv'!$B$2:$AV$2,0),FALSE),VLOOKUP($B179,'Justerad allokering'!$B$2:$AG$462,MATCH(Z$2,'Justerad allokering'!$B$2:$AF$2,0),FALSE))</f>
        <v>0</v>
      </c>
      <c r="AA179" s="28"/>
      <c r="AB179" s="28"/>
      <c r="AE179">
        <f t="shared" si="6"/>
        <v>0</v>
      </c>
      <c r="AG179">
        <f t="shared" si="7"/>
        <v>0</v>
      </c>
      <c r="AH179">
        <f t="shared" si="8"/>
        <v>0</v>
      </c>
      <c r="AI179" s="55" t="str">
        <f>IF(AH179=0,"",AH179/VLOOKUP(B179,Kraftvärmeprod!$B$1:$BC$480,MATCH("Summa tillförd energi exklusive rökgaskondensering",Kraftvärmeprod!$B$1:$BC$1,0),FALSE))</f>
        <v/>
      </c>
    </row>
    <row r="180" spans="1:35" x14ac:dyDescent="0.25">
      <c r="A180" s="28" t="s">
        <v>234</v>
      </c>
      <c r="B180" s="28" t="s">
        <v>235</v>
      </c>
      <c r="C180" s="28">
        <f>IF(ISERROR(1/VLOOKUP($B180,'Justerad allokering'!$B$2:$AG$462,MATCH(C$2,'Justerad allokering'!$B$2:$AF$2,0),FALSE)),VLOOKUP($B180,'Allokerad kvv'!$B$2:$AV$468,MATCH(C$2,'Allokerad kvv'!$B$2:$AV$2,0),FALSE),VLOOKUP($B180,'Justerad allokering'!$B$2:$AG$462,MATCH(C$2,'Justerad allokering'!$B$2:$AF$2,0),FALSE))</f>
        <v>0</v>
      </c>
      <c r="D180" s="28">
        <f>IF(ISERROR(1/VLOOKUP($B180,'Justerad allokering'!$B$2:$AG$462,MATCH(D$2,'Justerad allokering'!$B$2:$AF$2,0),FALSE)),VLOOKUP($B180,'Allokerad kvv'!$B$2:$AV$468,MATCH(D$2,'Allokerad kvv'!$B$2:$AV$2,0),FALSE),VLOOKUP($B180,'Justerad allokering'!$B$2:$AG$462,MATCH(D$2,'Justerad allokering'!$B$2:$AF$2,0),FALSE))</f>
        <v>0</v>
      </c>
      <c r="E180" s="28">
        <f>IF(ISERROR(1/VLOOKUP($B180,'Justerad allokering'!$B$2:$AG$462,MATCH(E$2,'Justerad allokering'!$B$2:$AF$2,0),FALSE)),VLOOKUP($B180,'Allokerad kvv'!$B$2:$AV$468,MATCH(E$2,'Allokerad kvv'!$B$2:$AV$2,0),FALSE),VLOOKUP($B180,'Justerad allokering'!$B$2:$AG$462,MATCH(E$2,'Justerad allokering'!$B$2:$AF$2,0),FALSE))</f>
        <v>32.626100000000001</v>
      </c>
      <c r="F180" s="28">
        <f>IF(ISERROR(1/VLOOKUP($B180,'Justerad allokering'!$B$2:$AG$462,MATCH(F$2,'Justerad allokering'!$B$2:$AF$2,0),FALSE)),VLOOKUP($B180,'Allokerad kvv'!$B$2:$AV$468,MATCH(F$2,'Allokerad kvv'!$B$2:$AV$2,0),FALSE),VLOOKUP($B180,'Justerad allokering'!$B$2:$AG$462,MATCH(F$2,'Justerad allokering'!$B$2:$AF$2,0),FALSE))</f>
        <v>0</v>
      </c>
      <c r="G180" s="28">
        <f>IF(ISERROR(1/VLOOKUP($B180,'Justerad allokering'!$B$2:$AG$462,MATCH(G$2,'Justerad allokering'!$B$2:$AF$2,0),FALSE)),VLOOKUP($B180,'Allokerad kvv'!$B$2:$AV$468,MATCH(G$2,'Allokerad kvv'!$B$2:$AV$2,0),FALSE),VLOOKUP($B180,'Justerad allokering'!$B$2:$AG$462,MATCH(G$2,'Justerad allokering'!$B$2:$AF$2,0),FALSE))</f>
        <v>0</v>
      </c>
      <c r="H180" s="28">
        <f>IF(ISERROR(1/VLOOKUP($B180,'Justerad allokering'!$B$2:$AG$462,MATCH(H$2,'Justerad allokering'!$B$2:$AF$2,0),FALSE)),VLOOKUP($B180,'Allokerad kvv'!$B$2:$AV$468,MATCH(H$2,'Allokerad kvv'!$B$2:$AV$2,0),FALSE),VLOOKUP($B180,'Justerad allokering'!$B$2:$AG$462,MATCH(H$2,'Justerad allokering'!$B$2:$AF$2,0),FALSE))</f>
        <v>0</v>
      </c>
      <c r="I180" s="28">
        <f>IF(ISERROR(1/VLOOKUP($B180,'Justerad allokering'!$B$2:$AG$462,MATCH(I$2,'Justerad allokering'!$B$2:$AF$2,0),FALSE)),VLOOKUP($B180,'Allokerad kvv'!$B$2:$AV$468,MATCH(I$2,'Allokerad kvv'!$B$2:$AV$2,0),FALSE),VLOOKUP($B180,'Justerad allokering'!$B$2:$AG$462,MATCH(I$2,'Justerad allokering'!$B$2:$AF$2,0),FALSE))</f>
        <v>0</v>
      </c>
      <c r="J180" s="28">
        <f>IF(ISERROR(1/VLOOKUP($B180,'Justerad allokering'!$B$2:$AG$462,MATCH(J$2,'Justerad allokering'!$B$2:$AF$2,0),FALSE)),VLOOKUP($B180,'Allokerad kvv'!$B$2:$AV$468,MATCH(J$2,'Allokerad kvv'!$B$2:$AV$2,0),FALSE),VLOOKUP($B180,'Justerad allokering'!$B$2:$AG$462,MATCH(J$2,'Justerad allokering'!$B$2:$AF$2,0),FALSE))</f>
        <v>18.688199999999998</v>
      </c>
      <c r="K180" s="28">
        <f>IF(ISERROR(1/VLOOKUP($B180,'Justerad allokering'!$B$2:$AG$462,MATCH(K$2,'Justerad allokering'!$B$2:$AF$2,0),FALSE)),VLOOKUP($B180,'Allokerad kvv'!$B$2:$AV$468,MATCH(K$2,'Allokerad kvv'!$B$2:$AV$2,0),FALSE),VLOOKUP($B180,'Justerad allokering'!$B$2:$AG$462,MATCH(K$2,'Justerad allokering'!$B$2:$AF$2,0),FALSE))</f>
        <v>3.3164500000000001</v>
      </c>
      <c r="L180" s="28">
        <f>IF(ISERROR(1/VLOOKUP($B180,'Justerad allokering'!$B$2:$AG$462,MATCH(L$2,'Justerad allokering'!$B$2:$AF$2,0),FALSE)),VLOOKUP($B180,'Allokerad kvv'!$B$2:$AV$468,MATCH(L$2,'Allokerad kvv'!$B$2:$AV$2,0),FALSE),VLOOKUP($B180,'Justerad allokering'!$B$2:$AG$462,MATCH(L$2,'Justerad allokering'!$B$2:$AF$2,0),FALSE))</f>
        <v>0</v>
      </c>
      <c r="M180" s="28">
        <f>IF(ISERROR(1/VLOOKUP($B180,'Justerad allokering'!$B$2:$AG$462,MATCH(M$2,'Justerad allokering'!$B$2:$AF$2,0),FALSE)),VLOOKUP($B180,'Allokerad kvv'!$B$2:$AV$468,MATCH(M$2,'Allokerad kvv'!$B$2:$AV$2,0),FALSE),VLOOKUP($B180,'Justerad allokering'!$B$2:$AG$462,MATCH(M$2,'Justerad allokering'!$B$2:$AF$2,0),FALSE))</f>
        <v>0</v>
      </c>
      <c r="N180" s="28">
        <f>IF(ISERROR(1/VLOOKUP($B180,'Justerad allokering'!$B$2:$AG$462,MATCH(N$2,'Justerad allokering'!$B$2:$AF$2,0),FALSE)),VLOOKUP($B180,'Allokerad kvv'!$B$2:$AV$468,MATCH(N$2,'Allokerad kvv'!$B$2:$AV$2,0),FALSE),VLOOKUP($B180,'Justerad allokering'!$B$2:$AG$462,MATCH(N$2,'Justerad allokering'!$B$2:$AF$2,0),FALSE))</f>
        <v>35</v>
      </c>
      <c r="O180" s="28">
        <f>IF(ISERROR(1/VLOOKUP($B180,'Justerad allokering'!$B$2:$AG$462,MATCH(O$2,'Justerad allokering'!$B$2:$AF$2,0),FALSE)),VLOOKUP($B180,'Allokerad kvv'!$B$2:$AV$468,MATCH(O$2,'Allokerad kvv'!$B$2:$AV$2,0),FALSE),VLOOKUP($B180,'Justerad allokering'!$B$2:$AG$462,MATCH(O$2,'Justerad allokering'!$B$2:$AF$2,0),FALSE))</f>
        <v>14.6165</v>
      </c>
      <c r="P180" s="28">
        <f>IF(ISERROR(1/VLOOKUP($B180,'Justerad allokering'!$B$2:$AG$462,MATCH(P$2,'Justerad allokering'!$B$2:$AF$2,0),FALSE)),VLOOKUP($B180,'Allokerad kvv'!$B$2:$AV$468,MATCH(P$2,'Allokerad kvv'!$B$2:$AV$2,0),FALSE),VLOOKUP($B180,'Justerad allokering'!$B$2:$AG$462,MATCH(P$2,'Justerad allokering'!$B$2:$AF$2,0),FALSE))</f>
        <v>24.326000000000001</v>
      </c>
      <c r="Q180" s="28">
        <f>IF(ISERROR(1/VLOOKUP($B180,'Justerad allokering'!$B$2:$AG$462,MATCH(Q$2,'Justerad allokering'!$B$2:$AF$2,0),FALSE)),VLOOKUP($B180,'Allokerad kvv'!$B$2:$AV$468,MATCH(Q$2,'Allokerad kvv'!$B$2:$AV$2,0),FALSE),VLOOKUP($B180,'Justerad allokering'!$B$2:$AG$462,MATCH(Q$2,'Justerad allokering'!$B$2:$AF$2,0),FALSE))</f>
        <v>0</v>
      </c>
      <c r="R180" s="28">
        <f>IF(ISERROR(1/VLOOKUP($B180,'Justerad allokering'!$B$2:$AG$462,MATCH(R$2,'Justerad allokering'!$B$2:$AF$2,0),FALSE)),VLOOKUP($B180,'Allokerad kvv'!$B$2:$AV$468,MATCH(R$2,'Allokerad kvv'!$B$2:$AV$2,0),FALSE),VLOOKUP($B180,'Justerad allokering'!$B$2:$AG$462,MATCH(R$2,'Justerad allokering'!$B$2:$AF$2,0),FALSE))</f>
        <v>0</v>
      </c>
      <c r="S180" s="28">
        <f>IF(ISERROR(1/VLOOKUP($B180,'Justerad allokering'!$B$2:$AG$462,MATCH(S$2,'Justerad allokering'!$B$2:$AF$2,0),FALSE)),VLOOKUP($B180,'Allokerad kvv'!$B$2:$AV$468,MATCH(S$2,'Allokerad kvv'!$B$2:$AV$2,0),FALSE),VLOOKUP($B180,'Justerad allokering'!$B$2:$AG$462,MATCH(S$2,'Justerad allokering'!$B$2:$AF$2,0),FALSE))</f>
        <v>11.8325</v>
      </c>
      <c r="T180" s="28">
        <f>IF(ISERROR(1/VLOOKUP($B180,'Justerad allokering'!$B$2:$AG$462,MATCH(T$2,'Justerad allokering'!$B$2:$AF$2,0),FALSE)),VLOOKUP($B180,'Allokerad kvv'!$B$2:$AV$468,MATCH(T$2,'Allokerad kvv'!$B$2:$AV$2,0),FALSE),VLOOKUP($B180,'Justerad allokering'!$B$2:$AG$462,MATCH(T$2,'Justerad allokering'!$B$2:$AF$2,0),FALSE))</f>
        <v>0</v>
      </c>
      <c r="U180" s="28">
        <f>IF(ISERROR(1/VLOOKUP($B180,'Justerad allokering'!$B$2:$AG$462,MATCH(U$2,'Justerad allokering'!$B$2:$AF$2,0),FALSE)),VLOOKUP($B180,'Allokerad kvv'!$B$2:$AV$468,MATCH(U$2,'Allokerad kvv'!$B$2:$AV$2,0),FALSE),VLOOKUP($B180,'Justerad allokering'!$B$2:$AG$462,MATCH(U$2,'Justerad allokering'!$B$2:$AF$2,0),FALSE))</f>
        <v>0</v>
      </c>
      <c r="V180" s="28">
        <f>IF(ISERROR(1/VLOOKUP($B180,'Justerad allokering'!$B$2:$AG$462,MATCH(V$2,'Justerad allokering'!$B$2:$AF$2,0),FALSE)),VLOOKUP($B180,'Allokerad kvv'!$B$2:$AV$468,MATCH(V$2,'Allokerad kvv'!$B$2:$AV$2,0),FALSE),VLOOKUP($B180,'Justerad allokering'!$B$2:$AG$462,MATCH(V$2,'Justerad allokering'!$B$2:$AF$2,0),FALSE))</f>
        <v>0</v>
      </c>
      <c r="W180" s="28">
        <f>IF(ISERROR(1/VLOOKUP($B180,'Justerad allokering'!$B$2:$AG$462,MATCH(W$2,'Justerad allokering'!$B$2:$AF$2,0),FALSE)),VLOOKUP($B180,'Allokerad kvv'!$B$2:$AV$468,MATCH(W$2,'Allokerad kvv'!$B$2:$AV$2,0),FALSE),VLOOKUP($B180,'Justerad allokering'!$B$2:$AG$462,MATCH(W$2,'Justerad allokering'!$B$2:$AF$2,0),FALSE))</f>
        <v>0</v>
      </c>
      <c r="X180" s="28">
        <f>IF(ISERROR(1/VLOOKUP($B180,'Justerad allokering'!$B$2:$AG$462,MATCH(X$2,'Justerad allokering'!$B$2:$AF$2,0),FALSE)),VLOOKUP($B180,'Allokerad kvv'!$B$2:$AV$468,MATCH(X$2,'Allokerad kvv'!$B$2:$AV$2,0),FALSE),VLOOKUP($B180,'Justerad allokering'!$B$2:$AG$462,MATCH(X$2,'Justerad allokering'!$B$2:$AF$2,0),FALSE))</f>
        <v>0</v>
      </c>
      <c r="Y180" s="28">
        <f>IF(ISERROR(1/VLOOKUP($B180,'Justerad allokering'!$B$2:$AG$462,MATCH(Y$2,'Justerad allokering'!$B$2:$AF$2,0),FALSE)),VLOOKUP($B180,'Allokerad kvv'!$B$2:$AV$468,MATCH(Y$2,'Allokerad kvv'!$B$2:$AV$2,0),FALSE),VLOOKUP($B180,'Justerad allokering'!$B$2:$AG$462,MATCH(Y$2,'Justerad allokering'!$B$2:$AF$2,0),FALSE))</f>
        <v>0</v>
      </c>
      <c r="Z180" s="28">
        <f>IF(ISERROR(1/VLOOKUP($B180,'Justerad allokering'!$B$2:$AG$462,MATCH(Z$2,'Justerad allokering'!$B$2:$AF$2,0),FALSE)),VLOOKUP($B180,'Allokerad kvv'!$B$2:$AV$468,MATCH(Z$2,'Allokerad kvv'!$B$2:$AV$2,0),FALSE),VLOOKUP($B180,'Justerad allokering'!$B$2:$AG$462,MATCH(Z$2,'Justerad allokering'!$B$2:$AF$2,0),FALSE))</f>
        <v>1.93147</v>
      </c>
      <c r="AA180" s="28"/>
      <c r="AB180" s="28"/>
      <c r="AE180">
        <f t="shared" si="6"/>
        <v>142.33722</v>
      </c>
      <c r="AG180">
        <f t="shared" si="7"/>
        <v>139.02077</v>
      </c>
      <c r="AH180">
        <f t="shared" si="8"/>
        <v>104.02077</v>
      </c>
      <c r="AI180" s="55">
        <f>IF(AH180=0,"",AH180/VLOOKUP(B180,Kraftvärmeprod!$B$1:$BC$480,MATCH("Summa tillförd energi exklusive rökgaskondensering",Kraftvärmeprod!$B$1:$BC$1,0),FALSE))</f>
        <v>0.5264209008097166</v>
      </c>
    </row>
    <row r="181" spans="1:35" x14ac:dyDescent="0.25">
      <c r="A181" s="28" t="s">
        <v>236</v>
      </c>
      <c r="B181" s="28" t="s">
        <v>237</v>
      </c>
      <c r="C181" s="28">
        <f>IF(ISERROR(1/VLOOKUP($B181,'Justerad allokering'!$B$2:$AG$462,MATCH(C$2,'Justerad allokering'!$B$2:$AF$2,0),FALSE)),VLOOKUP($B181,'Allokerad kvv'!$B$2:$AV$468,MATCH(C$2,'Allokerad kvv'!$B$2:$AV$2,0),FALSE),VLOOKUP($B181,'Justerad allokering'!$B$2:$AG$462,MATCH(C$2,'Justerad allokering'!$B$2:$AF$2,0),FALSE))</f>
        <v>117.22</v>
      </c>
      <c r="D181" s="28">
        <f>IF(ISERROR(1/VLOOKUP($B181,'Justerad allokering'!$B$2:$AG$462,MATCH(D$2,'Justerad allokering'!$B$2:$AF$2,0),FALSE)),VLOOKUP($B181,'Allokerad kvv'!$B$2:$AV$468,MATCH(D$2,'Allokerad kvv'!$B$2:$AV$2,0),FALSE),VLOOKUP($B181,'Justerad allokering'!$B$2:$AG$462,MATCH(D$2,'Justerad allokering'!$B$2:$AF$2,0),FALSE))</f>
        <v>0</v>
      </c>
      <c r="E181" s="28">
        <f>IF(ISERROR(1/VLOOKUP($B181,'Justerad allokering'!$B$2:$AG$462,MATCH(E$2,'Justerad allokering'!$B$2:$AF$2,0),FALSE)),VLOOKUP($B181,'Allokerad kvv'!$B$2:$AV$468,MATCH(E$2,'Allokerad kvv'!$B$2:$AV$2,0),FALSE),VLOOKUP($B181,'Justerad allokering'!$B$2:$AG$462,MATCH(E$2,'Justerad allokering'!$B$2:$AF$2,0),FALSE))</f>
        <v>0</v>
      </c>
      <c r="F181" s="28">
        <f>IF(ISERROR(1/VLOOKUP($B181,'Justerad allokering'!$B$2:$AG$462,MATCH(F$2,'Justerad allokering'!$B$2:$AF$2,0),FALSE)),VLOOKUP($B181,'Allokerad kvv'!$B$2:$AV$468,MATCH(F$2,'Allokerad kvv'!$B$2:$AV$2,0),FALSE),VLOOKUP($B181,'Justerad allokering'!$B$2:$AG$462,MATCH(F$2,'Justerad allokering'!$B$2:$AF$2,0),FALSE))</f>
        <v>0</v>
      </c>
      <c r="G181" s="28">
        <f>IF(ISERROR(1/VLOOKUP($B181,'Justerad allokering'!$B$2:$AG$462,MATCH(G$2,'Justerad allokering'!$B$2:$AF$2,0),FALSE)),VLOOKUP($B181,'Allokerad kvv'!$B$2:$AV$468,MATCH(G$2,'Allokerad kvv'!$B$2:$AV$2,0),FALSE),VLOOKUP($B181,'Justerad allokering'!$B$2:$AG$462,MATCH(G$2,'Justerad allokering'!$B$2:$AF$2,0),FALSE))</f>
        <v>0.26452500000000001</v>
      </c>
      <c r="H181" s="28">
        <f>IF(ISERROR(1/VLOOKUP($B181,'Justerad allokering'!$B$2:$AG$462,MATCH(H$2,'Justerad allokering'!$B$2:$AF$2,0),FALSE)),VLOOKUP($B181,'Allokerad kvv'!$B$2:$AV$468,MATCH(H$2,'Allokerad kvv'!$B$2:$AV$2,0),FALSE),VLOOKUP($B181,'Justerad allokering'!$B$2:$AG$462,MATCH(H$2,'Justerad allokering'!$B$2:$AF$2,0),FALSE))</f>
        <v>0</v>
      </c>
      <c r="I181" s="28">
        <f>IF(ISERROR(1/VLOOKUP($B181,'Justerad allokering'!$B$2:$AG$462,MATCH(I$2,'Justerad allokering'!$B$2:$AF$2,0),FALSE)),VLOOKUP($B181,'Allokerad kvv'!$B$2:$AV$468,MATCH(I$2,'Allokerad kvv'!$B$2:$AV$2,0),FALSE),VLOOKUP($B181,'Justerad allokering'!$B$2:$AG$462,MATCH(I$2,'Justerad allokering'!$B$2:$AF$2,0),FALSE))</f>
        <v>0</v>
      </c>
      <c r="J181" s="28">
        <f>IF(ISERROR(1/VLOOKUP($B181,'Justerad allokering'!$B$2:$AG$462,MATCH(J$2,'Justerad allokering'!$B$2:$AF$2,0),FALSE)),VLOOKUP($B181,'Allokerad kvv'!$B$2:$AV$468,MATCH(J$2,'Allokerad kvv'!$B$2:$AV$2,0),FALSE),VLOOKUP($B181,'Justerad allokering'!$B$2:$AG$462,MATCH(J$2,'Justerad allokering'!$B$2:$AF$2,0),FALSE))</f>
        <v>0</v>
      </c>
      <c r="K181" s="28">
        <f>IF(ISERROR(1/VLOOKUP($B181,'Justerad allokering'!$B$2:$AG$462,MATCH(K$2,'Justerad allokering'!$B$2:$AF$2,0),FALSE)),VLOOKUP($B181,'Allokerad kvv'!$B$2:$AV$468,MATCH(K$2,'Allokerad kvv'!$B$2:$AV$2,0),FALSE),VLOOKUP($B181,'Justerad allokering'!$B$2:$AG$462,MATCH(K$2,'Justerad allokering'!$B$2:$AF$2,0),FALSE))</f>
        <v>0</v>
      </c>
      <c r="L181" s="28">
        <f>IF(ISERROR(1/VLOOKUP($B181,'Justerad allokering'!$B$2:$AG$462,MATCH(L$2,'Justerad allokering'!$B$2:$AF$2,0),FALSE)),VLOOKUP($B181,'Allokerad kvv'!$B$2:$AV$468,MATCH(L$2,'Allokerad kvv'!$B$2:$AV$2,0),FALSE),VLOOKUP($B181,'Justerad allokering'!$B$2:$AG$462,MATCH(L$2,'Justerad allokering'!$B$2:$AF$2,0),FALSE))</f>
        <v>0</v>
      </c>
      <c r="M181" s="28">
        <f>IF(ISERROR(1/VLOOKUP($B181,'Justerad allokering'!$B$2:$AG$462,MATCH(M$2,'Justerad allokering'!$B$2:$AF$2,0),FALSE)),VLOOKUP($B181,'Allokerad kvv'!$B$2:$AV$468,MATCH(M$2,'Allokerad kvv'!$B$2:$AV$2,0),FALSE),VLOOKUP($B181,'Justerad allokering'!$B$2:$AG$462,MATCH(M$2,'Justerad allokering'!$B$2:$AF$2,0),FALSE))</f>
        <v>0</v>
      </c>
      <c r="N181" s="28">
        <f>IF(ISERROR(1/VLOOKUP($B181,'Justerad allokering'!$B$2:$AG$462,MATCH(N$2,'Justerad allokering'!$B$2:$AF$2,0),FALSE)),VLOOKUP($B181,'Allokerad kvv'!$B$2:$AV$468,MATCH(N$2,'Allokerad kvv'!$B$2:$AV$2,0),FALSE),VLOOKUP($B181,'Justerad allokering'!$B$2:$AG$462,MATCH(N$2,'Justerad allokering'!$B$2:$AF$2,0),FALSE))</f>
        <v>0</v>
      </c>
      <c r="O181" s="28">
        <f>IF(ISERROR(1/VLOOKUP($B181,'Justerad allokering'!$B$2:$AG$462,MATCH(O$2,'Justerad allokering'!$B$2:$AF$2,0),FALSE)),VLOOKUP($B181,'Allokerad kvv'!$B$2:$AV$468,MATCH(O$2,'Allokerad kvv'!$B$2:$AV$2,0),FALSE),VLOOKUP($B181,'Justerad allokering'!$B$2:$AG$462,MATCH(O$2,'Justerad allokering'!$B$2:$AF$2,0),FALSE))</f>
        <v>0</v>
      </c>
      <c r="P181" s="28">
        <f>IF(ISERROR(1/VLOOKUP($B181,'Justerad allokering'!$B$2:$AG$462,MATCH(P$2,'Justerad allokering'!$B$2:$AF$2,0),FALSE)),VLOOKUP($B181,'Allokerad kvv'!$B$2:$AV$468,MATCH(P$2,'Allokerad kvv'!$B$2:$AV$2,0),FALSE),VLOOKUP($B181,'Justerad allokering'!$B$2:$AG$462,MATCH(P$2,'Justerad allokering'!$B$2:$AF$2,0),FALSE))</f>
        <v>0</v>
      </c>
      <c r="Q181" s="28">
        <f>IF(ISERROR(1/VLOOKUP($B181,'Justerad allokering'!$B$2:$AG$462,MATCH(Q$2,'Justerad allokering'!$B$2:$AF$2,0),FALSE)),VLOOKUP($B181,'Allokerad kvv'!$B$2:$AV$468,MATCH(Q$2,'Allokerad kvv'!$B$2:$AV$2,0),FALSE),VLOOKUP($B181,'Justerad allokering'!$B$2:$AG$462,MATCH(Q$2,'Justerad allokering'!$B$2:$AF$2,0),FALSE))</f>
        <v>0</v>
      </c>
      <c r="R181" s="28">
        <f>IF(ISERROR(1/VLOOKUP($B181,'Justerad allokering'!$B$2:$AG$462,MATCH(R$2,'Justerad allokering'!$B$2:$AF$2,0),FALSE)),VLOOKUP($B181,'Allokerad kvv'!$B$2:$AV$468,MATCH(R$2,'Allokerad kvv'!$B$2:$AV$2,0),FALSE),VLOOKUP($B181,'Justerad allokering'!$B$2:$AG$462,MATCH(R$2,'Justerad allokering'!$B$2:$AF$2,0),FALSE))</f>
        <v>0</v>
      </c>
      <c r="S181" s="28">
        <f>IF(ISERROR(1/VLOOKUP($B181,'Justerad allokering'!$B$2:$AG$462,MATCH(S$2,'Justerad allokering'!$B$2:$AF$2,0),FALSE)),VLOOKUP($B181,'Allokerad kvv'!$B$2:$AV$468,MATCH(S$2,'Allokerad kvv'!$B$2:$AV$2,0),FALSE),VLOOKUP($B181,'Justerad allokering'!$B$2:$AG$462,MATCH(S$2,'Justerad allokering'!$B$2:$AF$2,0),FALSE))</f>
        <v>0</v>
      </c>
      <c r="T181" s="28">
        <f>IF(ISERROR(1/VLOOKUP($B181,'Justerad allokering'!$B$2:$AG$462,MATCH(T$2,'Justerad allokering'!$B$2:$AF$2,0),FALSE)),VLOOKUP($B181,'Allokerad kvv'!$B$2:$AV$468,MATCH(T$2,'Allokerad kvv'!$B$2:$AV$2,0),FALSE),VLOOKUP($B181,'Justerad allokering'!$B$2:$AG$462,MATCH(T$2,'Justerad allokering'!$B$2:$AF$2,0),FALSE))</f>
        <v>0</v>
      </c>
      <c r="U181" s="28">
        <f>IF(ISERROR(1/VLOOKUP($B181,'Justerad allokering'!$B$2:$AG$462,MATCH(U$2,'Justerad allokering'!$B$2:$AF$2,0),FALSE)),VLOOKUP($B181,'Allokerad kvv'!$B$2:$AV$468,MATCH(U$2,'Allokerad kvv'!$B$2:$AV$2,0),FALSE),VLOOKUP($B181,'Justerad allokering'!$B$2:$AG$462,MATCH(U$2,'Justerad allokering'!$B$2:$AF$2,0),FALSE))</f>
        <v>0</v>
      </c>
      <c r="V181" s="28">
        <f>IF(ISERROR(1/VLOOKUP($B181,'Justerad allokering'!$B$2:$AG$462,MATCH(V$2,'Justerad allokering'!$B$2:$AF$2,0),FALSE)),VLOOKUP($B181,'Allokerad kvv'!$B$2:$AV$468,MATCH(V$2,'Allokerad kvv'!$B$2:$AV$2,0),FALSE),VLOOKUP($B181,'Justerad allokering'!$B$2:$AG$462,MATCH(V$2,'Justerad allokering'!$B$2:$AF$2,0),FALSE))</f>
        <v>0</v>
      </c>
      <c r="W181" s="28">
        <f>IF(ISERROR(1/VLOOKUP($B181,'Justerad allokering'!$B$2:$AG$462,MATCH(W$2,'Justerad allokering'!$B$2:$AF$2,0),FALSE)),VLOOKUP($B181,'Allokerad kvv'!$B$2:$AV$468,MATCH(W$2,'Allokerad kvv'!$B$2:$AV$2,0),FALSE),VLOOKUP($B181,'Justerad allokering'!$B$2:$AG$462,MATCH(W$2,'Justerad allokering'!$B$2:$AF$2,0),FALSE))</f>
        <v>0</v>
      </c>
      <c r="X181" s="28">
        <f>IF(ISERROR(1/VLOOKUP($B181,'Justerad allokering'!$B$2:$AG$462,MATCH(X$2,'Justerad allokering'!$B$2:$AF$2,0),FALSE)),VLOOKUP($B181,'Allokerad kvv'!$B$2:$AV$468,MATCH(X$2,'Allokerad kvv'!$B$2:$AV$2,0),FALSE),VLOOKUP($B181,'Justerad allokering'!$B$2:$AG$462,MATCH(X$2,'Justerad allokering'!$B$2:$AF$2,0),FALSE))</f>
        <v>0</v>
      </c>
      <c r="Y181" s="28">
        <f>IF(ISERROR(1/VLOOKUP($B181,'Justerad allokering'!$B$2:$AG$462,MATCH(Y$2,'Justerad allokering'!$B$2:$AF$2,0),FALSE)),VLOOKUP($B181,'Allokerad kvv'!$B$2:$AV$468,MATCH(Y$2,'Allokerad kvv'!$B$2:$AV$2,0),FALSE),VLOOKUP($B181,'Justerad allokering'!$B$2:$AG$462,MATCH(Y$2,'Justerad allokering'!$B$2:$AF$2,0),FALSE))</f>
        <v>0</v>
      </c>
      <c r="Z181" s="28">
        <f>IF(ISERROR(1/VLOOKUP($B181,'Justerad allokering'!$B$2:$AG$462,MATCH(Z$2,'Justerad allokering'!$B$2:$AF$2,0),FALSE)),VLOOKUP($B181,'Allokerad kvv'!$B$2:$AV$468,MATCH(Z$2,'Allokerad kvv'!$B$2:$AV$2,0),FALSE),VLOOKUP($B181,'Justerad allokering'!$B$2:$AG$462,MATCH(Z$2,'Justerad allokering'!$B$2:$AF$2,0),FALSE))</f>
        <v>0</v>
      </c>
      <c r="AA181" s="28"/>
      <c r="AB181" s="28"/>
      <c r="AE181">
        <f t="shared" si="6"/>
        <v>117.484525</v>
      </c>
      <c r="AG181">
        <f t="shared" si="7"/>
        <v>117.484525</v>
      </c>
      <c r="AH181">
        <f t="shared" si="8"/>
        <v>117.484525</v>
      </c>
      <c r="AI181" s="55">
        <f>IF(AH181=0,"",AH181/VLOOKUP(B181,Kraftvärmeprod!$B$1:$BC$480,MATCH("Summa tillförd energi exklusive rökgaskondensering",Kraftvärmeprod!$B$1:$BC$1,0),FALSE))</f>
        <v>0.78632303727996788</v>
      </c>
    </row>
    <row r="182" spans="1:35" x14ac:dyDescent="0.25">
      <c r="A182" s="28" t="s">
        <v>236</v>
      </c>
      <c r="B182" s="28" t="s">
        <v>238</v>
      </c>
      <c r="C182" s="28">
        <f>IF(ISERROR(1/VLOOKUP($B182,'Justerad allokering'!$B$2:$AG$462,MATCH(C$2,'Justerad allokering'!$B$2:$AF$2,0),FALSE)),VLOOKUP($B182,'Allokerad kvv'!$B$2:$AV$468,MATCH(C$2,'Allokerad kvv'!$B$2:$AV$2,0),FALSE),VLOOKUP($B182,'Justerad allokering'!$B$2:$AG$462,MATCH(C$2,'Justerad allokering'!$B$2:$AF$2,0),FALSE))</f>
        <v>0</v>
      </c>
      <c r="D182" s="28">
        <f>IF(ISERROR(1/VLOOKUP($B182,'Justerad allokering'!$B$2:$AG$462,MATCH(D$2,'Justerad allokering'!$B$2:$AF$2,0),FALSE)),VLOOKUP($B182,'Allokerad kvv'!$B$2:$AV$468,MATCH(D$2,'Allokerad kvv'!$B$2:$AV$2,0),FALSE),VLOOKUP($B182,'Justerad allokering'!$B$2:$AG$462,MATCH(D$2,'Justerad allokering'!$B$2:$AF$2,0),FALSE))</f>
        <v>0</v>
      </c>
      <c r="E182" s="28">
        <f>IF(ISERROR(1/VLOOKUP($B182,'Justerad allokering'!$B$2:$AG$462,MATCH(E$2,'Justerad allokering'!$B$2:$AF$2,0),FALSE)),VLOOKUP($B182,'Allokerad kvv'!$B$2:$AV$468,MATCH(E$2,'Allokerad kvv'!$B$2:$AV$2,0),FALSE),VLOOKUP($B182,'Justerad allokering'!$B$2:$AG$462,MATCH(E$2,'Justerad allokering'!$B$2:$AF$2,0),FALSE))</f>
        <v>0</v>
      </c>
      <c r="F182" s="28">
        <f>IF(ISERROR(1/VLOOKUP($B182,'Justerad allokering'!$B$2:$AG$462,MATCH(F$2,'Justerad allokering'!$B$2:$AF$2,0),FALSE)),VLOOKUP($B182,'Allokerad kvv'!$B$2:$AV$468,MATCH(F$2,'Allokerad kvv'!$B$2:$AV$2,0),FALSE),VLOOKUP($B182,'Justerad allokering'!$B$2:$AG$462,MATCH(F$2,'Justerad allokering'!$B$2:$AF$2,0),FALSE))</f>
        <v>0</v>
      </c>
      <c r="G182" s="28">
        <f>IF(ISERROR(1/VLOOKUP($B182,'Justerad allokering'!$B$2:$AG$462,MATCH(G$2,'Justerad allokering'!$B$2:$AF$2,0),FALSE)),VLOOKUP($B182,'Allokerad kvv'!$B$2:$AV$468,MATCH(G$2,'Allokerad kvv'!$B$2:$AV$2,0),FALSE),VLOOKUP($B182,'Justerad allokering'!$B$2:$AG$462,MATCH(G$2,'Justerad allokering'!$B$2:$AF$2,0),FALSE))</f>
        <v>0</v>
      </c>
      <c r="H182" s="28">
        <f>IF(ISERROR(1/VLOOKUP($B182,'Justerad allokering'!$B$2:$AG$462,MATCH(H$2,'Justerad allokering'!$B$2:$AF$2,0),FALSE)),VLOOKUP($B182,'Allokerad kvv'!$B$2:$AV$468,MATCH(H$2,'Allokerad kvv'!$B$2:$AV$2,0),FALSE),VLOOKUP($B182,'Justerad allokering'!$B$2:$AG$462,MATCH(H$2,'Justerad allokering'!$B$2:$AF$2,0),FALSE))</f>
        <v>0</v>
      </c>
      <c r="I182" s="28">
        <f>IF(ISERROR(1/VLOOKUP($B182,'Justerad allokering'!$B$2:$AG$462,MATCH(I$2,'Justerad allokering'!$B$2:$AF$2,0),FALSE)),VLOOKUP($B182,'Allokerad kvv'!$B$2:$AV$468,MATCH(I$2,'Allokerad kvv'!$B$2:$AV$2,0),FALSE),VLOOKUP($B182,'Justerad allokering'!$B$2:$AG$462,MATCH(I$2,'Justerad allokering'!$B$2:$AF$2,0),FALSE))</f>
        <v>0</v>
      </c>
      <c r="J182" s="28">
        <f>IF(ISERROR(1/VLOOKUP($B182,'Justerad allokering'!$B$2:$AG$462,MATCH(J$2,'Justerad allokering'!$B$2:$AF$2,0),FALSE)),VLOOKUP($B182,'Allokerad kvv'!$B$2:$AV$468,MATCH(J$2,'Allokerad kvv'!$B$2:$AV$2,0),FALSE),VLOOKUP($B182,'Justerad allokering'!$B$2:$AG$462,MATCH(J$2,'Justerad allokering'!$B$2:$AF$2,0),FALSE))</f>
        <v>0</v>
      </c>
      <c r="K182" s="28">
        <f>IF(ISERROR(1/VLOOKUP($B182,'Justerad allokering'!$B$2:$AG$462,MATCH(K$2,'Justerad allokering'!$B$2:$AF$2,0),FALSE)),VLOOKUP($B182,'Allokerad kvv'!$B$2:$AV$468,MATCH(K$2,'Allokerad kvv'!$B$2:$AV$2,0),FALSE),VLOOKUP($B182,'Justerad allokering'!$B$2:$AG$462,MATCH(K$2,'Justerad allokering'!$B$2:$AF$2,0),FALSE))</f>
        <v>0</v>
      </c>
      <c r="L182" s="28">
        <f>IF(ISERROR(1/VLOOKUP($B182,'Justerad allokering'!$B$2:$AG$462,MATCH(L$2,'Justerad allokering'!$B$2:$AF$2,0),FALSE)),VLOOKUP($B182,'Allokerad kvv'!$B$2:$AV$468,MATCH(L$2,'Allokerad kvv'!$B$2:$AV$2,0),FALSE),VLOOKUP($B182,'Justerad allokering'!$B$2:$AG$462,MATCH(L$2,'Justerad allokering'!$B$2:$AF$2,0),FALSE))</f>
        <v>0</v>
      </c>
      <c r="M182" s="28">
        <f>IF(ISERROR(1/VLOOKUP($B182,'Justerad allokering'!$B$2:$AG$462,MATCH(M$2,'Justerad allokering'!$B$2:$AF$2,0),FALSE)),VLOOKUP($B182,'Allokerad kvv'!$B$2:$AV$468,MATCH(M$2,'Allokerad kvv'!$B$2:$AV$2,0),FALSE),VLOOKUP($B182,'Justerad allokering'!$B$2:$AG$462,MATCH(M$2,'Justerad allokering'!$B$2:$AF$2,0),FALSE))</f>
        <v>0</v>
      </c>
      <c r="N182" s="28">
        <f>IF(ISERROR(1/VLOOKUP($B182,'Justerad allokering'!$B$2:$AG$462,MATCH(N$2,'Justerad allokering'!$B$2:$AF$2,0),FALSE)),VLOOKUP($B182,'Allokerad kvv'!$B$2:$AV$468,MATCH(N$2,'Allokerad kvv'!$B$2:$AV$2,0),FALSE),VLOOKUP($B182,'Justerad allokering'!$B$2:$AG$462,MATCH(N$2,'Justerad allokering'!$B$2:$AF$2,0),FALSE))</f>
        <v>0</v>
      </c>
      <c r="O182" s="28">
        <f>IF(ISERROR(1/VLOOKUP($B182,'Justerad allokering'!$B$2:$AG$462,MATCH(O$2,'Justerad allokering'!$B$2:$AF$2,0),FALSE)),VLOOKUP($B182,'Allokerad kvv'!$B$2:$AV$468,MATCH(O$2,'Allokerad kvv'!$B$2:$AV$2,0),FALSE),VLOOKUP($B182,'Justerad allokering'!$B$2:$AG$462,MATCH(O$2,'Justerad allokering'!$B$2:$AF$2,0),FALSE))</f>
        <v>0</v>
      </c>
      <c r="P182" s="28">
        <f>IF(ISERROR(1/VLOOKUP($B182,'Justerad allokering'!$B$2:$AG$462,MATCH(P$2,'Justerad allokering'!$B$2:$AF$2,0),FALSE)),VLOOKUP($B182,'Allokerad kvv'!$B$2:$AV$468,MATCH(P$2,'Allokerad kvv'!$B$2:$AV$2,0),FALSE),VLOOKUP($B182,'Justerad allokering'!$B$2:$AG$462,MATCH(P$2,'Justerad allokering'!$B$2:$AF$2,0),FALSE))</f>
        <v>0</v>
      </c>
      <c r="Q182" s="28">
        <f>IF(ISERROR(1/VLOOKUP($B182,'Justerad allokering'!$B$2:$AG$462,MATCH(Q$2,'Justerad allokering'!$B$2:$AF$2,0),FALSE)),VLOOKUP($B182,'Allokerad kvv'!$B$2:$AV$468,MATCH(Q$2,'Allokerad kvv'!$B$2:$AV$2,0),FALSE),VLOOKUP($B182,'Justerad allokering'!$B$2:$AG$462,MATCH(Q$2,'Justerad allokering'!$B$2:$AF$2,0),FALSE))</f>
        <v>0</v>
      </c>
      <c r="R182" s="28">
        <f>IF(ISERROR(1/VLOOKUP($B182,'Justerad allokering'!$B$2:$AG$462,MATCH(R$2,'Justerad allokering'!$B$2:$AF$2,0),FALSE)),VLOOKUP($B182,'Allokerad kvv'!$B$2:$AV$468,MATCH(R$2,'Allokerad kvv'!$B$2:$AV$2,0),FALSE),VLOOKUP($B182,'Justerad allokering'!$B$2:$AG$462,MATCH(R$2,'Justerad allokering'!$B$2:$AF$2,0),FALSE))</f>
        <v>0</v>
      </c>
      <c r="S182" s="28">
        <f>IF(ISERROR(1/VLOOKUP($B182,'Justerad allokering'!$B$2:$AG$462,MATCH(S$2,'Justerad allokering'!$B$2:$AF$2,0),FALSE)),VLOOKUP($B182,'Allokerad kvv'!$B$2:$AV$468,MATCH(S$2,'Allokerad kvv'!$B$2:$AV$2,0),FALSE),VLOOKUP($B182,'Justerad allokering'!$B$2:$AG$462,MATCH(S$2,'Justerad allokering'!$B$2:$AF$2,0),FALSE))</f>
        <v>0</v>
      </c>
      <c r="T182" s="28">
        <f>IF(ISERROR(1/VLOOKUP($B182,'Justerad allokering'!$B$2:$AG$462,MATCH(T$2,'Justerad allokering'!$B$2:$AF$2,0),FALSE)),VLOOKUP($B182,'Allokerad kvv'!$B$2:$AV$468,MATCH(T$2,'Allokerad kvv'!$B$2:$AV$2,0),FALSE),VLOOKUP($B182,'Justerad allokering'!$B$2:$AG$462,MATCH(T$2,'Justerad allokering'!$B$2:$AF$2,0),FALSE))</f>
        <v>0</v>
      </c>
      <c r="U182" s="28">
        <f>IF(ISERROR(1/VLOOKUP($B182,'Justerad allokering'!$B$2:$AG$462,MATCH(U$2,'Justerad allokering'!$B$2:$AF$2,0),FALSE)),VLOOKUP($B182,'Allokerad kvv'!$B$2:$AV$468,MATCH(U$2,'Allokerad kvv'!$B$2:$AV$2,0),FALSE),VLOOKUP($B182,'Justerad allokering'!$B$2:$AG$462,MATCH(U$2,'Justerad allokering'!$B$2:$AF$2,0),FALSE))</f>
        <v>0</v>
      </c>
      <c r="V182" s="28">
        <f>IF(ISERROR(1/VLOOKUP($B182,'Justerad allokering'!$B$2:$AG$462,MATCH(V$2,'Justerad allokering'!$B$2:$AF$2,0),FALSE)),VLOOKUP($B182,'Allokerad kvv'!$B$2:$AV$468,MATCH(V$2,'Allokerad kvv'!$B$2:$AV$2,0),FALSE),VLOOKUP($B182,'Justerad allokering'!$B$2:$AG$462,MATCH(V$2,'Justerad allokering'!$B$2:$AF$2,0),FALSE))</f>
        <v>0</v>
      </c>
      <c r="W182" s="28">
        <f>IF(ISERROR(1/VLOOKUP($B182,'Justerad allokering'!$B$2:$AG$462,MATCH(W$2,'Justerad allokering'!$B$2:$AF$2,0),FALSE)),VLOOKUP($B182,'Allokerad kvv'!$B$2:$AV$468,MATCH(W$2,'Allokerad kvv'!$B$2:$AV$2,0),FALSE),VLOOKUP($B182,'Justerad allokering'!$B$2:$AG$462,MATCH(W$2,'Justerad allokering'!$B$2:$AF$2,0),FALSE))</f>
        <v>0</v>
      </c>
      <c r="X182" s="28">
        <f>IF(ISERROR(1/VLOOKUP($B182,'Justerad allokering'!$B$2:$AG$462,MATCH(X$2,'Justerad allokering'!$B$2:$AF$2,0),FALSE)),VLOOKUP($B182,'Allokerad kvv'!$B$2:$AV$468,MATCH(X$2,'Allokerad kvv'!$B$2:$AV$2,0),FALSE),VLOOKUP($B182,'Justerad allokering'!$B$2:$AG$462,MATCH(X$2,'Justerad allokering'!$B$2:$AF$2,0),FALSE))</f>
        <v>0</v>
      </c>
      <c r="Y182" s="28">
        <f>IF(ISERROR(1/VLOOKUP($B182,'Justerad allokering'!$B$2:$AG$462,MATCH(Y$2,'Justerad allokering'!$B$2:$AF$2,0),FALSE)),VLOOKUP($B182,'Allokerad kvv'!$B$2:$AV$468,MATCH(Y$2,'Allokerad kvv'!$B$2:$AV$2,0),FALSE),VLOOKUP($B182,'Justerad allokering'!$B$2:$AG$462,MATCH(Y$2,'Justerad allokering'!$B$2:$AF$2,0),FALSE))</f>
        <v>0</v>
      </c>
      <c r="Z182" s="28">
        <f>IF(ISERROR(1/VLOOKUP($B182,'Justerad allokering'!$B$2:$AG$462,MATCH(Z$2,'Justerad allokering'!$B$2:$AF$2,0),FALSE)),VLOOKUP($B182,'Allokerad kvv'!$B$2:$AV$468,MATCH(Z$2,'Allokerad kvv'!$B$2:$AV$2,0),FALSE),VLOOKUP($B182,'Justerad allokering'!$B$2:$AG$462,MATCH(Z$2,'Justerad allokering'!$B$2:$AF$2,0),FALSE))</f>
        <v>0</v>
      </c>
      <c r="AA182" s="28"/>
      <c r="AB182" s="28"/>
      <c r="AE182">
        <f t="shared" si="6"/>
        <v>0</v>
      </c>
      <c r="AG182">
        <f t="shared" si="7"/>
        <v>0</v>
      </c>
      <c r="AH182">
        <f t="shared" si="8"/>
        <v>0</v>
      </c>
      <c r="AI182" s="55" t="str">
        <f>IF(AH182=0,"",AH182/VLOOKUP(B182,Kraftvärmeprod!$B$1:$BC$480,MATCH("Summa tillförd energi exklusive rökgaskondensering",Kraftvärmeprod!$B$1:$BC$1,0),FALSE))</f>
        <v/>
      </c>
    </row>
    <row r="183" spans="1:35" x14ac:dyDescent="0.25">
      <c r="A183" s="28" t="s">
        <v>239</v>
      </c>
      <c r="B183" s="28" t="s">
        <v>240</v>
      </c>
      <c r="C183" s="28">
        <f>IF(ISERROR(1/VLOOKUP($B183,'Justerad allokering'!$B$2:$AG$462,MATCH(C$2,'Justerad allokering'!$B$2:$AF$2,0),FALSE)),VLOOKUP($B183,'Allokerad kvv'!$B$2:$AV$468,MATCH(C$2,'Allokerad kvv'!$B$2:$AV$2,0),FALSE),VLOOKUP($B183,'Justerad allokering'!$B$2:$AG$462,MATCH(C$2,'Justerad allokering'!$B$2:$AF$2,0),FALSE))</f>
        <v>0</v>
      </c>
      <c r="D183" s="28">
        <f>IF(ISERROR(1/VLOOKUP($B183,'Justerad allokering'!$B$2:$AG$462,MATCH(D$2,'Justerad allokering'!$B$2:$AF$2,0),FALSE)),VLOOKUP($B183,'Allokerad kvv'!$B$2:$AV$468,MATCH(D$2,'Allokerad kvv'!$B$2:$AV$2,0),FALSE),VLOOKUP($B183,'Justerad allokering'!$B$2:$AG$462,MATCH(D$2,'Justerad allokering'!$B$2:$AF$2,0),FALSE))</f>
        <v>0</v>
      </c>
      <c r="E183" s="28">
        <f>IF(ISERROR(1/VLOOKUP($B183,'Justerad allokering'!$B$2:$AG$462,MATCH(E$2,'Justerad allokering'!$B$2:$AF$2,0),FALSE)),VLOOKUP($B183,'Allokerad kvv'!$B$2:$AV$468,MATCH(E$2,'Allokerad kvv'!$B$2:$AV$2,0),FALSE),VLOOKUP($B183,'Justerad allokering'!$B$2:$AG$462,MATCH(E$2,'Justerad allokering'!$B$2:$AF$2,0),FALSE))</f>
        <v>0</v>
      </c>
      <c r="F183" s="28">
        <f>IF(ISERROR(1/VLOOKUP($B183,'Justerad allokering'!$B$2:$AG$462,MATCH(F$2,'Justerad allokering'!$B$2:$AF$2,0),FALSE)),VLOOKUP($B183,'Allokerad kvv'!$B$2:$AV$468,MATCH(F$2,'Allokerad kvv'!$B$2:$AV$2,0),FALSE),VLOOKUP($B183,'Justerad allokering'!$B$2:$AG$462,MATCH(F$2,'Justerad allokering'!$B$2:$AF$2,0),FALSE))</f>
        <v>0</v>
      </c>
      <c r="G183" s="28">
        <f>IF(ISERROR(1/VLOOKUP($B183,'Justerad allokering'!$B$2:$AG$462,MATCH(G$2,'Justerad allokering'!$B$2:$AF$2,0),FALSE)),VLOOKUP($B183,'Allokerad kvv'!$B$2:$AV$468,MATCH(G$2,'Allokerad kvv'!$B$2:$AV$2,0),FALSE),VLOOKUP($B183,'Justerad allokering'!$B$2:$AG$462,MATCH(G$2,'Justerad allokering'!$B$2:$AF$2,0),FALSE))</f>
        <v>0</v>
      </c>
      <c r="H183" s="28">
        <f>IF(ISERROR(1/VLOOKUP($B183,'Justerad allokering'!$B$2:$AG$462,MATCH(H$2,'Justerad allokering'!$B$2:$AF$2,0),FALSE)),VLOOKUP($B183,'Allokerad kvv'!$B$2:$AV$468,MATCH(H$2,'Allokerad kvv'!$B$2:$AV$2,0),FALSE),VLOOKUP($B183,'Justerad allokering'!$B$2:$AG$462,MATCH(H$2,'Justerad allokering'!$B$2:$AF$2,0),FALSE))</f>
        <v>0</v>
      </c>
      <c r="I183" s="28">
        <f>IF(ISERROR(1/VLOOKUP($B183,'Justerad allokering'!$B$2:$AG$462,MATCH(I$2,'Justerad allokering'!$B$2:$AF$2,0),FALSE)),VLOOKUP($B183,'Allokerad kvv'!$B$2:$AV$468,MATCH(I$2,'Allokerad kvv'!$B$2:$AV$2,0),FALSE),VLOOKUP($B183,'Justerad allokering'!$B$2:$AG$462,MATCH(I$2,'Justerad allokering'!$B$2:$AF$2,0),FALSE))</f>
        <v>0</v>
      </c>
      <c r="J183" s="28">
        <f>IF(ISERROR(1/VLOOKUP($B183,'Justerad allokering'!$B$2:$AG$462,MATCH(J$2,'Justerad allokering'!$B$2:$AF$2,0),FALSE)),VLOOKUP($B183,'Allokerad kvv'!$B$2:$AV$468,MATCH(J$2,'Allokerad kvv'!$B$2:$AV$2,0),FALSE),VLOOKUP($B183,'Justerad allokering'!$B$2:$AG$462,MATCH(J$2,'Justerad allokering'!$B$2:$AF$2,0),FALSE))</f>
        <v>0</v>
      </c>
      <c r="K183" s="28">
        <f>IF(ISERROR(1/VLOOKUP($B183,'Justerad allokering'!$B$2:$AG$462,MATCH(K$2,'Justerad allokering'!$B$2:$AF$2,0),FALSE)),VLOOKUP($B183,'Allokerad kvv'!$B$2:$AV$468,MATCH(K$2,'Allokerad kvv'!$B$2:$AV$2,0),FALSE),VLOOKUP($B183,'Justerad allokering'!$B$2:$AG$462,MATCH(K$2,'Justerad allokering'!$B$2:$AF$2,0),FALSE))</f>
        <v>0</v>
      </c>
      <c r="L183" s="28">
        <f>IF(ISERROR(1/VLOOKUP($B183,'Justerad allokering'!$B$2:$AG$462,MATCH(L$2,'Justerad allokering'!$B$2:$AF$2,0),FALSE)),VLOOKUP($B183,'Allokerad kvv'!$B$2:$AV$468,MATCH(L$2,'Allokerad kvv'!$B$2:$AV$2,0),FALSE),VLOOKUP($B183,'Justerad allokering'!$B$2:$AG$462,MATCH(L$2,'Justerad allokering'!$B$2:$AF$2,0),FALSE))</f>
        <v>0</v>
      </c>
      <c r="M183" s="28">
        <f>IF(ISERROR(1/VLOOKUP($B183,'Justerad allokering'!$B$2:$AG$462,MATCH(M$2,'Justerad allokering'!$B$2:$AF$2,0),FALSE)),VLOOKUP($B183,'Allokerad kvv'!$B$2:$AV$468,MATCH(M$2,'Allokerad kvv'!$B$2:$AV$2,0),FALSE),VLOOKUP($B183,'Justerad allokering'!$B$2:$AG$462,MATCH(M$2,'Justerad allokering'!$B$2:$AF$2,0),FALSE))</f>
        <v>0</v>
      </c>
      <c r="N183" s="28">
        <f>IF(ISERROR(1/VLOOKUP($B183,'Justerad allokering'!$B$2:$AG$462,MATCH(N$2,'Justerad allokering'!$B$2:$AF$2,0),FALSE)),VLOOKUP($B183,'Allokerad kvv'!$B$2:$AV$468,MATCH(N$2,'Allokerad kvv'!$B$2:$AV$2,0),FALSE),VLOOKUP($B183,'Justerad allokering'!$B$2:$AG$462,MATCH(N$2,'Justerad allokering'!$B$2:$AF$2,0),FALSE))</f>
        <v>0</v>
      </c>
      <c r="O183" s="28">
        <f>IF(ISERROR(1/VLOOKUP($B183,'Justerad allokering'!$B$2:$AG$462,MATCH(O$2,'Justerad allokering'!$B$2:$AF$2,0),FALSE)),VLOOKUP($B183,'Allokerad kvv'!$B$2:$AV$468,MATCH(O$2,'Allokerad kvv'!$B$2:$AV$2,0),FALSE),VLOOKUP($B183,'Justerad allokering'!$B$2:$AG$462,MATCH(O$2,'Justerad allokering'!$B$2:$AF$2,0),FALSE))</f>
        <v>0</v>
      </c>
      <c r="P183" s="28">
        <f>IF(ISERROR(1/VLOOKUP($B183,'Justerad allokering'!$B$2:$AG$462,MATCH(P$2,'Justerad allokering'!$B$2:$AF$2,0),FALSE)),VLOOKUP($B183,'Allokerad kvv'!$B$2:$AV$468,MATCH(P$2,'Allokerad kvv'!$B$2:$AV$2,0),FALSE),VLOOKUP($B183,'Justerad allokering'!$B$2:$AG$462,MATCH(P$2,'Justerad allokering'!$B$2:$AF$2,0),FALSE))</f>
        <v>0</v>
      </c>
      <c r="Q183" s="28">
        <f>IF(ISERROR(1/VLOOKUP($B183,'Justerad allokering'!$B$2:$AG$462,MATCH(Q$2,'Justerad allokering'!$B$2:$AF$2,0),FALSE)),VLOOKUP($B183,'Allokerad kvv'!$B$2:$AV$468,MATCH(Q$2,'Allokerad kvv'!$B$2:$AV$2,0),FALSE),VLOOKUP($B183,'Justerad allokering'!$B$2:$AG$462,MATCH(Q$2,'Justerad allokering'!$B$2:$AF$2,0),FALSE))</f>
        <v>0</v>
      </c>
      <c r="R183" s="28">
        <f>IF(ISERROR(1/VLOOKUP($B183,'Justerad allokering'!$B$2:$AG$462,MATCH(R$2,'Justerad allokering'!$B$2:$AF$2,0),FALSE)),VLOOKUP($B183,'Allokerad kvv'!$B$2:$AV$468,MATCH(R$2,'Allokerad kvv'!$B$2:$AV$2,0),FALSE),VLOOKUP($B183,'Justerad allokering'!$B$2:$AG$462,MATCH(R$2,'Justerad allokering'!$B$2:$AF$2,0),FALSE))</f>
        <v>0</v>
      </c>
      <c r="S183" s="28">
        <f>IF(ISERROR(1/VLOOKUP($B183,'Justerad allokering'!$B$2:$AG$462,MATCH(S$2,'Justerad allokering'!$B$2:$AF$2,0),FALSE)),VLOOKUP($B183,'Allokerad kvv'!$B$2:$AV$468,MATCH(S$2,'Allokerad kvv'!$B$2:$AV$2,0),FALSE),VLOOKUP($B183,'Justerad allokering'!$B$2:$AG$462,MATCH(S$2,'Justerad allokering'!$B$2:$AF$2,0),FALSE))</f>
        <v>0</v>
      </c>
      <c r="T183" s="28">
        <f>IF(ISERROR(1/VLOOKUP($B183,'Justerad allokering'!$B$2:$AG$462,MATCH(T$2,'Justerad allokering'!$B$2:$AF$2,0),FALSE)),VLOOKUP($B183,'Allokerad kvv'!$B$2:$AV$468,MATCH(T$2,'Allokerad kvv'!$B$2:$AV$2,0),FALSE),VLOOKUP($B183,'Justerad allokering'!$B$2:$AG$462,MATCH(T$2,'Justerad allokering'!$B$2:$AF$2,0),FALSE))</f>
        <v>0</v>
      </c>
      <c r="U183" s="28">
        <f>IF(ISERROR(1/VLOOKUP($B183,'Justerad allokering'!$B$2:$AG$462,MATCH(U$2,'Justerad allokering'!$B$2:$AF$2,0),FALSE)),VLOOKUP($B183,'Allokerad kvv'!$B$2:$AV$468,MATCH(U$2,'Allokerad kvv'!$B$2:$AV$2,0),FALSE),VLOOKUP($B183,'Justerad allokering'!$B$2:$AG$462,MATCH(U$2,'Justerad allokering'!$B$2:$AF$2,0),FALSE))</f>
        <v>0</v>
      </c>
      <c r="V183" s="28">
        <f>IF(ISERROR(1/VLOOKUP($B183,'Justerad allokering'!$B$2:$AG$462,MATCH(V$2,'Justerad allokering'!$B$2:$AF$2,0),FALSE)),VLOOKUP($B183,'Allokerad kvv'!$B$2:$AV$468,MATCH(V$2,'Allokerad kvv'!$B$2:$AV$2,0),FALSE),VLOOKUP($B183,'Justerad allokering'!$B$2:$AG$462,MATCH(V$2,'Justerad allokering'!$B$2:$AF$2,0),FALSE))</f>
        <v>0</v>
      </c>
      <c r="W183" s="28">
        <f>IF(ISERROR(1/VLOOKUP($B183,'Justerad allokering'!$B$2:$AG$462,MATCH(W$2,'Justerad allokering'!$B$2:$AF$2,0),FALSE)),VLOOKUP($B183,'Allokerad kvv'!$B$2:$AV$468,MATCH(W$2,'Allokerad kvv'!$B$2:$AV$2,0),FALSE),VLOOKUP($B183,'Justerad allokering'!$B$2:$AG$462,MATCH(W$2,'Justerad allokering'!$B$2:$AF$2,0),FALSE))</f>
        <v>0</v>
      </c>
      <c r="X183" s="28">
        <f>IF(ISERROR(1/VLOOKUP($B183,'Justerad allokering'!$B$2:$AG$462,MATCH(X$2,'Justerad allokering'!$B$2:$AF$2,0),FALSE)),VLOOKUP($B183,'Allokerad kvv'!$B$2:$AV$468,MATCH(X$2,'Allokerad kvv'!$B$2:$AV$2,0),FALSE),VLOOKUP($B183,'Justerad allokering'!$B$2:$AG$462,MATCH(X$2,'Justerad allokering'!$B$2:$AF$2,0),FALSE))</f>
        <v>0</v>
      </c>
      <c r="Y183" s="28">
        <f>IF(ISERROR(1/VLOOKUP($B183,'Justerad allokering'!$B$2:$AG$462,MATCH(Y$2,'Justerad allokering'!$B$2:$AF$2,0),FALSE)),VLOOKUP($B183,'Allokerad kvv'!$B$2:$AV$468,MATCH(Y$2,'Allokerad kvv'!$B$2:$AV$2,0),FALSE),VLOOKUP($B183,'Justerad allokering'!$B$2:$AG$462,MATCH(Y$2,'Justerad allokering'!$B$2:$AF$2,0),FALSE))</f>
        <v>0</v>
      </c>
      <c r="Z183" s="28">
        <f>IF(ISERROR(1/VLOOKUP($B183,'Justerad allokering'!$B$2:$AG$462,MATCH(Z$2,'Justerad allokering'!$B$2:$AF$2,0),FALSE)),VLOOKUP($B183,'Allokerad kvv'!$B$2:$AV$468,MATCH(Z$2,'Allokerad kvv'!$B$2:$AV$2,0),FALSE),VLOOKUP($B183,'Justerad allokering'!$B$2:$AG$462,MATCH(Z$2,'Justerad allokering'!$B$2:$AF$2,0),FALSE))</f>
        <v>0</v>
      </c>
      <c r="AA183" s="28"/>
      <c r="AB183" s="28"/>
      <c r="AE183">
        <f t="shared" si="6"/>
        <v>0</v>
      </c>
      <c r="AG183">
        <f t="shared" si="7"/>
        <v>0</v>
      </c>
      <c r="AH183">
        <f t="shared" si="8"/>
        <v>0</v>
      </c>
      <c r="AI183" s="55" t="str">
        <f>IF(AH183=0,"",AH183/VLOOKUP(B183,Kraftvärmeprod!$B$1:$BC$480,MATCH("Summa tillförd energi exklusive rökgaskondensering",Kraftvärmeprod!$B$1:$BC$1,0),FALSE))</f>
        <v/>
      </c>
    </row>
    <row r="184" spans="1:35" x14ac:dyDescent="0.25">
      <c r="A184" s="28" t="s">
        <v>241</v>
      </c>
      <c r="B184" s="28" t="s">
        <v>242</v>
      </c>
      <c r="C184" s="28">
        <f>IF(ISERROR(1/VLOOKUP($B184,'Justerad allokering'!$B$2:$AG$462,MATCH(C$2,'Justerad allokering'!$B$2:$AF$2,0),FALSE)),VLOOKUP($B184,'Allokerad kvv'!$B$2:$AV$468,MATCH(C$2,'Allokerad kvv'!$B$2:$AV$2,0),FALSE),VLOOKUP($B184,'Justerad allokering'!$B$2:$AG$462,MATCH(C$2,'Justerad allokering'!$B$2:$AF$2,0),FALSE))</f>
        <v>0</v>
      </c>
      <c r="D184" s="28">
        <f>IF(ISERROR(1/VLOOKUP($B184,'Justerad allokering'!$B$2:$AG$462,MATCH(D$2,'Justerad allokering'!$B$2:$AF$2,0),FALSE)),VLOOKUP($B184,'Allokerad kvv'!$B$2:$AV$468,MATCH(D$2,'Allokerad kvv'!$B$2:$AV$2,0),FALSE),VLOOKUP($B184,'Justerad allokering'!$B$2:$AG$462,MATCH(D$2,'Justerad allokering'!$B$2:$AF$2,0),FALSE))</f>
        <v>0</v>
      </c>
      <c r="E184" s="28">
        <f>IF(ISERROR(1/VLOOKUP($B184,'Justerad allokering'!$B$2:$AG$462,MATCH(E$2,'Justerad allokering'!$B$2:$AF$2,0),FALSE)),VLOOKUP($B184,'Allokerad kvv'!$B$2:$AV$468,MATCH(E$2,'Allokerad kvv'!$B$2:$AV$2,0),FALSE),VLOOKUP($B184,'Justerad allokering'!$B$2:$AG$462,MATCH(E$2,'Justerad allokering'!$B$2:$AF$2,0),FALSE))</f>
        <v>0</v>
      </c>
      <c r="F184" s="28">
        <f>IF(ISERROR(1/VLOOKUP($B184,'Justerad allokering'!$B$2:$AG$462,MATCH(F$2,'Justerad allokering'!$B$2:$AF$2,0),FALSE)),VLOOKUP($B184,'Allokerad kvv'!$B$2:$AV$468,MATCH(F$2,'Allokerad kvv'!$B$2:$AV$2,0),FALSE),VLOOKUP($B184,'Justerad allokering'!$B$2:$AG$462,MATCH(F$2,'Justerad allokering'!$B$2:$AF$2,0),FALSE))</f>
        <v>0</v>
      </c>
      <c r="G184" s="28">
        <f>IF(ISERROR(1/VLOOKUP($B184,'Justerad allokering'!$B$2:$AG$462,MATCH(G$2,'Justerad allokering'!$B$2:$AF$2,0),FALSE)),VLOOKUP($B184,'Allokerad kvv'!$B$2:$AV$468,MATCH(G$2,'Allokerad kvv'!$B$2:$AV$2,0),FALSE),VLOOKUP($B184,'Justerad allokering'!$B$2:$AG$462,MATCH(G$2,'Justerad allokering'!$B$2:$AF$2,0),FALSE))</f>
        <v>0</v>
      </c>
      <c r="H184" s="28">
        <f>IF(ISERROR(1/VLOOKUP($B184,'Justerad allokering'!$B$2:$AG$462,MATCH(H$2,'Justerad allokering'!$B$2:$AF$2,0),FALSE)),VLOOKUP($B184,'Allokerad kvv'!$B$2:$AV$468,MATCH(H$2,'Allokerad kvv'!$B$2:$AV$2,0),FALSE),VLOOKUP($B184,'Justerad allokering'!$B$2:$AG$462,MATCH(H$2,'Justerad allokering'!$B$2:$AF$2,0),FALSE))</f>
        <v>0</v>
      </c>
      <c r="I184" s="28">
        <f>IF(ISERROR(1/VLOOKUP($B184,'Justerad allokering'!$B$2:$AG$462,MATCH(I$2,'Justerad allokering'!$B$2:$AF$2,0),FALSE)),VLOOKUP($B184,'Allokerad kvv'!$B$2:$AV$468,MATCH(I$2,'Allokerad kvv'!$B$2:$AV$2,0),FALSE),VLOOKUP($B184,'Justerad allokering'!$B$2:$AG$462,MATCH(I$2,'Justerad allokering'!$B$2:$AF$2,0),FALSE))</f>
        <v>0</v>
      </c>
      <c r="J184" s="28">
        <f>IF(ISERROR(1/VLOOKUP($B184,'Justerad allokering'!$B$2:$AG$462,MATCH(J$2,'Justerad allokering'!$B$2:$AF$2,0),FALSE)),VLOOKUP($B184,'Allokerad kvv'!$B$2:$AV$468,MATCH(J$2,'Allokerad kvv'!$B$2:$AV$2,0),FALSE),VLOOKUP($B184,'Justerad allokering'!$B$2:$AG$462,MATCH(J$2,'Justerad allokering'!$B$2:$AF$2,0),FALSE))</f>
        <v>0</v>
      </c>
      <c r="K184" s="28">
        <f>IF(ISERROR(1/VLOOKUP($B184,'Justerad allokering'!$B$2:$AG$462,MATCH(K$2,'Justerad allokering'!$B$2:$AF$2,0),FALSE)),VLOOKUP($B184,'Allokerad kvv'!$B$2:$AV$468,MATCH(K$2,'Allokerad kvv'!$B$2:$AV$2,0),FALSE),VLOOKUP($B184,'Justerad allokering'!$B$2:$AG$462,MATCH(K$2,'Justerad allokering'!$B$2:$AF$2,0),FALSE))</f>
        <v>0</v>
      </c>
      <c r="L184" s="28">
        <f>IF(ISERROR(1/VLOOKUP($B184,'Justerad allokering'!$B$2:$AG$462,MATCH(L$2,'Justerad allokering'!$B$2:$AF$2,0),FALSE)),VLOOKUP($B184,'Allokerad kvv'!$B$2:$AV$468,MATCH(L$2,'Allokerad kvv'!$B$2:$AV$2,0),FALSE),VLOOKUP($B184,'Justerad allokering'!$B$2:$AG$462,MATCH(L$2,'Justerad allokering'!$B$2:$AF$2,0),FALSE))</f>
        <v>0</v>
      </c>
      <c r="M184" s="28">
        <f>IF(ISERROR(1/VLOOKUP($B184,'Justerad allokering'!$B$2:$AG$462,MATCH(M$2,'Justerad allokering'!$B$2:$AF$2,0),FALSE)),VLOOKUP($B184,'Allokerad kvv'!$B$2:$AV$468,MATCH(M$2,'Allokerad kvv'!$B$2:$AV$2,0),FALSE),VLOOKUP($B184,'Justerad allokering'!$B$2:$AG$462,MATCH(M$2,'Justerad allokering'!$B$2:$AF$2,0),FALSE))</f>
        <v>0</v>
      </c>
      <c r="N184" s="28">
        <f>IF(ISERROR(1/VLOOKUP($B184,'Justerad allokering'!$B$2:$AG$462,MATCH(N$2,'Justerad allokering'!$B$2:$AF$2,0),FALSE)),VLOOKUP($B184,'Allokerad kvv'!$B$2:$AV$468,MATCH(N$2,'Allokerad kvv'!$B$2:$AV$2,0),FALSE),VLOOKUP($B184,'Justerad allokering'!$B$2:$AG$462,MATCH(N$2,'Justerad allokering'!$B$2:$AF$2,0),FALSE))</f>
        <v>0</v>
      </c>
      <c r="O184" s="28">
        <f>IF(ISERROR(1/VLOOKUP($B184,'Justerad allokering'!$B$2:$AG$462,MATCH(O$2,'Justerad allokering'!$B$2:$AF$2,0),FALSE)),VLOOKUP($B184,'Allokerad kvv'!$B$2:$AV$468,MATCH(O$2,'Allokerad kvv'!$B$2:$AV$2,0),FALSE),VLOOKUP($B184,'Justerad allokering'!$B$2:$AG$462,MATCH(O$2,'Justerad allokering'!$B$2:$AF$2,0),FALSE))</f>
        <v>0</v>
      </c>
      <c r="P184" s="28">
        <f>IF(ISERROR(1/VLOOKUP($B184,'Justerad allokering'!$B$2:$AG$462,MATCH(P$2,'Justerad allokering'!$B$2:$AF$2,0),FALSE)),VLOOKUP($B184,'Allokerad kvv'!$B$2:$AV$468,MATCH(P$2,'Allokerad kvv'!$B$2:$AV$2,0),FALSE),VLOOKUP($B184,'Justerad allokering'!$B$2:$AG$462,MATCH(P$2,'Justerad allokering'!$B$2:$AF$2,0),FALSE))</f>
        <v>0</v>
      </c>
      <c r="Q184" s="28">
        <f>IF(ISERROR(1/VLOOKUP($B184,'Justerad allokering'!$B$2:$AG$462,MATCH(Q$2,'Justerad allokering'!$B$2:$AF$2,0),FALSE)),VLOOKUP($B184,'Allokerad kvv'!$B$2:$AV$468,MATCH(Q$2,'Allokerad kvv'!$B$2:$AV$2,0),FALSE),VLOOKUP($B184,'Justerad allokering'!$B$2:$AG$462,MATCH(Q$2,'Justerad allokering'!$B$2:$AF$2,0),FALSE))</f>
        <v>0</v>
      </c>
      <c r="R184" s="28">
        <f>IF(ISERROR(1/VLOOKUP($B184,'Justerad allokering'!$B$2:$AG$462,MATCH(R$2,'Justerad allokering'!$B$2:$AF$2,0),FALSE)),VLOOKUP($B184,'Allokerad kvv'!$B$2:$AV$468,MATCH(R$2,'Allokerad kvv'!$B$2:$AV$2,0),FALSE),VLOOKUP($B184,'Justerad allokering'!$B$2:$AG$462,MATCH(R$2,'Justerad allokering'!$B$2:$AF$2,0),FALSE))</f>
        <v>0</v>
      </c>
      <c r="S184" s="28">
        <f>IF(ISERROR(1/VLOOKUP($B184,'Justerad allokering'!$B$2:$AG$462,MATCH(S$2,'Justerad allokering'!$B$2:$AF$2,0),FALSE)),VLOOKUP($B184,'Allokerad kvv'!$B$2:$AV$468,MATCH(S$2,'Allokerad kvv'!$B$2:$AV$2,0),FALSE),VLOOKUP($B184,'Justerad allokering'!$B$2:$AG$462,MATCH(S$2,'Justerad allokering'!$B$2:$AF$2,0),FALSE))</f>
        <v>0</v>
      </c>
      <c r="T184" s="28">
        <f>IF(ISERROR(1/VLOOKUP($B184,'Justerad allokering'!$B$2:$AG$462,MATCH(T$2,'Justerad allokering'!$B$2:$AF$2,0),FALSE)),VLOOKUP($B184,'Allokerad kvv'!$B$2:$AV$468,MATCH(T$2,'Allokerad kvv'!$B$2:$AV$2,0),FALSE),VLOOKUP($B184,'Justerad allokering'!$B$2:$AG$462,MATCH(T$2,'Justerad allokering'!$B$2:$AF$2,0),FALSE))</f>
        <v>0</v>
      </c>
      <c r="U184" s="28">
        <f>IF(ISERROR(1/VLOOKUP($B184,'Justerad allokering'!$B$2:$AG$462,MATCH(U$2,'Justerad allokering'!$B$2:$AF$2,0),FALSE)),VLOOKUP($B184,'Allokerad kvv'!$B$2:$AV$468,MATCH(U$2,'Allokerad kvv'!$B$2:$AV$2,0),FALSE),VLOOKUP($B184,'Justerad allokering'!$B$2:$AG$462,MATCH(U$2,'Justerad allokering'!$B$2:$AF$2,0),FALSE))</f>
        <v>0</v>
      </c>
      <c r="V184" s="28">
        <f>IF(ISERROR(1/VLOOKUP($B184,'Justerad allokering'!$B$2:$AG$462,MATCH(V$2,'Justerad allokering'!$B$2:$AF$2,0),FALSE)),VLOOKUP($B184,'Allokerad kvv'!$B$2:$AV$468,MATCH(V$2,'Allokerad kvv'!$B$2:$AV$2,0),FALSE),VLOOKUP($B184,'Justerad allokering'!$B$2:$AG$462,MATCH(V$2,'Justerad allokering'!$B$2:$AF$2,0),FALSE))</f>
        <v>0</v>
      </c>
      <c r="W184" s="28">
        <f>IF(ISERROR(1/VLOOKUP($B184,'Justerad allokering'!$B$2:$AG$462,MATCH(W$2,'Justerad allokering'!$B$2:$AF$2,0),FALSE)),VLOOKUP($B184,'Allokerad kvv'!$B$2:$AV$468,MATCH(W$2,'Allokerad kvv'!$B$2:$AV$2,0),FALSE),VLOOKUP($B184,'Justerad allokering'!$B$2:$AG$462,MATCH(W$2,'Justerad allokering'!$B$2:$AF$2,0),FALSE))</f>
        <v>0</v>
      </c>
      <c r="X184" s="28">
        <f>IF(ISERROR(1/VLOOKUP($B184,'Justerad allokering'!$B$2:$AG$462,MATCH(X$2,'Justerad allokering'!$B$2:$AF$2,0),FALSE)),VLOOKUP($B184,'Allokerad kvv'!$B$2:$AV$468,MATCH(X$2,'Allokerad kvv'!$B$2:$AV$2,0),FALSE),VLOOKUP($B184,'Justerad allokering'!$B$2:$AG$462,MATCH(X$2,'Justerad allokering'!$B$2:$AF$2,0),FALSE))</f>
        <v>0</v>
      </c>
      <c r="Y184" s="28">
        <f>IF(ISERROR(1/VLOOKUP($B184,'Justerad allokering'!$B$2:$AG$462,MATCH(Y$2,'Justerad allokering'!$B$2:$AF$2,0),FALSE)),VLOOKUP($B184,'Allokerad kvv'!$B$2:$AV$468,MATCH(Y$2,'Allokerad kvv'!$B$2:$AV$2,0),FALSE),VLOOKUP($B184,'Justerad allokering'!$B$2:$AG$462,MATCH(Y$2,'Justerad allokering'!$B$2:$AF$2,0),FALSE))</f>
        <v>0</v>
      </c>
      <c r="Z184" s="28">
        <f>IF(ISERROR(1/VLOOKUP($B184,'Justerad allokering'!$B$2:$AG$462,MATCH(Z$2,'Justerad allokering'!$B$2:$AF$2,0),FALSE)),VLOOKUP($B184,'Allokerad kvv'!$B$2:$AV$468,MATCH(Z$2,'Allokerad kvv'!$B$2:$AV$2,0),FALSE),VLOOKUP($B184,'Justerad allokering'!$B$2:$AG$462,MATCH(Z$2,'Justerad allokering'!$B$2:$AF$2,0),FALSE))</f>
        <v>0</v>
      </c>
      <c r="AA184" s="28"/>
      <c r="AB184" s="28"/>
      <c r="AE184">
        <f t="shared" si="6"/>
        <v>0</v>
      </c>
      <c r="AG184">
        <f t="shared" si="7"/>
        <v>0</v>
      </c>
      <c r="AH184">
        <f t="shared" si="8"/>
        <v>0</v>
      </c>
      <c r="AI184" s="55" t="str">
        <f>IF(AH184=0,"",AH184/VLOOKUP(B184,Kraftvärmeprod!$B$1:$BC$480,MATCH("Summa tillförd energi exklusive rökgaskondensering",Kraftvärmeprod!$B$1:$BC$1,0),FALSE))</f>
        <v/>
      </c>
    </row>
    <row r="185" spans="1:35" x14ac:dyDescent="0.25">
      <c r="A185" s="28" t="s">
        <v>243</v>
      </c>
      <c r="B185" s="28" t="s">
        <v>244</v>
      </c>
      <c r="C185" s="28">
        <f>IF(ISERROR(1/VLOOKUP($B185,'Justerad allokering'!$B$2:$AG$462,MATCH(C$2,'Justerad allokering'!$B$2:$AF$2,0),FALSE)),VLOOKUP($B185,'Allokerad kvv'!$B$2:$AV$468,MATCH(C$2,'Allokerad kvv'!$B$2:$AV$2,0),FALSE),VLOOKUP($B185,'Justerad allokering'!$B$2:$AG$462,MATCH(C$2,'Justerad allokering'!$B$2:$AF$2,0),FALSE))</f>
        <v>0</v>
      </c>
      <c r="D185" s="28">
        <f>IF(ISERROR(1/VLOOKUP($B185,'Justerad allokering'!$B$2:$AG$462,MATCH(D$2,'Justerad allokering'!$B$2:$AF$2,0),FALSE)),VLOOKUP($B185,'Allokerad kvv'!$B$2:$AV$468,MATCH(D$2,'Allokerad kvv'!$B$2:$AV$2,0),FALSE),VLOOKUP($B185,'Justerad allokering'!$B$2:$AG$462,MATCH(D$2,'Justerad allokering'!$B$2:$AF$2,0),FALSE))</f>
        <v>0</v>
      </c>
      <c r="E185" s="28">
        <f>IF(ISERROR(1/VLOOKUP($B185,'Justerad allokering'!$B$2:$AG$462,MATCH(E$2,'Justerad allokering'!$B$2:$AF$2,0),FALSE)),VLOOKUP($B185,'Allokerad kvv'!$B$2:$AV$468,MATCH(E$2,'Allokerad kvv'!$B$2:$AV$2,0),FALSE),VLOOKUP($B185,'Justerad allokering'!$B$2:$AG$462,MATCH(E$2,'Justerad allokering'!$B$2:$AF$2,0),FALSE))</f>
        <v>0</v>
      </c>
      <c r="F185" s="28">
        <f>IF(ISERROR(1/VLOOKUP($B185,'Justerad allokering'!$B$2:$AG$462,MATCH(F$2,'Justerad allokering'!$B$2:$AF$2,0),FALSE)),VLOOKUP($B185,'Allokerad kvv'!$B$2:$AV$468,MATCH(F$2,'Allokerad kvv'!$B$2:$AV$2,0),FALSE),VLOOKUP($B185,'Justerad allokering'!$B$2:$AG$462,MATCH(F$2,'Justerad allokering'!$B$2:$AF$2,0),FALSE))</f>
        <v>0</v>
      </c>
      <c r="G185" s="28">
        <f>IF(ISERROR(1/VLOOKUP($B185,'Justerad allokering'!$B$2:$AG$462,MATCH(G$2,'Justerad allokering'!$B$2:$AF$2,0),FALSE)),VLOOKUP($B185,'Allokerad kvv'!$B$2:$AV$468,MATCH(G$2,'Allokerad kvv'!$B$2:$AV$2,0),FALSE),VLOOKUP($B185,'Justerad allokering'!$B$2:$AG$462,MATCH(G$2,'Justerad allokering'!$B$2:$AF$2,0),FALSE))</f>
        <v>0</v>
      </c>
      <c r="H185" s="28">
        <f>IF(ISERROR(1/VLOOKUP($B185,'Justerad allokering'!$B$2:$AG$462,MATCH(H$2,'Justerad allokering'!$B$2:$AF$2,0),FALSE)),VLOOKUP($B185,'Allokerad kvv'!$B$2:$AV$468,MATCH(H$2,'Allokerad kvv'!$B$2:$AV$2,0),FALSE),VLOOKUP($B185,'Justerad allokering'!$B$2:$AG$462,MATCH(H$2,'Justerad allokering'!$B$2:$AF$2,0),FALSE))</f>
        <v>0</v>
      </c>
      <c r="I185" s="28">
        <f>IF(ISERROR(1/VLOOKUP($B185,'Justerad allokering'!$B$2:$AG$462,MATCH(I$2,'Justerad allokering'!$B$2:$AF$2,0),FALSE)),VLOOKUP($B185,'Allokerad kvv'!$B$2:$AV$468,MATCH(I$2,'Allokerad kvv'!$B$2:$AV$2,0),FALSE),VLOOKUP($B185,'Justerad allokering'!$B$2:$AG$462,MATCH(I$2,'Justerad allokering'!$B$2:$AF$2,0),FALSE))</f>
        <v>0</v>
      </c>
      <c r="J185" s="28">
        <f>IF(ISERROR(1/VLOOKUP($B185,'Justerad allokering'!$B$2:$AG$462,MATCH(J$2,'Justerad allokering'!$B$2:$AF$2,0),FALSE)),VLOOKUP($B185,'Allokerad kvv'!$B$2:$AV$468,MATCH(J$2,'Allokerad kvv'!$B$2:$AV$2,0),FALSE),VLOOKUP($B185,'Justerad allokering'!$B$2:$AG$462,MATCH(J$2,'Justerad allokering'!$B$2:$AF$2,0),FALSE))</f>
        <v>0</v>
      </c>
      <c r="K185" s="28">
        <f>IF(ISERROR(1/VLOOKUP($B185,'Justerad allokering'!$B$2:$AG$462,MATCH(K$2,'Justerad allokering'!$B$2:$AF$2,0),FALSE)),VLOOKUP($B185,'Allokerad kvv'!$B$2:$AV$468,MATCH(K$2,'Allokerad kvv'!$B$2:$AV$2,0),FALSE),VLOOKUP($B185,'Justerad allokering'!$B$2:$AG$462,MATCH(K$2,'Justerad allokering'!$B$2:$AF$2,0),FALSE))</f>
        <v>0</v>
      </c>
      <c r="L185" s="28">
        <f>IF(ISERROR(1/VLOOKUP($B185,'Justerad allokering'!$B$2:$AG$462,MATCH(L$2,'Justerad allokering'!$B$2:$AF$2,0),FALSE)),VLOOKUP($B185,'Allokerad kvv'!$B$2:$AV$468,MATCH(L$2,'Allokerad kvv'!$B$2:$AV$2,0),FALSE),VLOOKUP($B185,'Justerad allokering'!$B$2:$AG$462,MATCH(L$2,'Justerad allokering'!$B$2:$AF$2,0),FALSE))</f>
        <v>0</v>
      </c>
      <c r="M185" s="28">
        <f>IF(ISERROR(1/VLOOKUP($B185,'Justerad allokering'!$B$2:$AG$462,MATCH(M$2,'Justerad allokering'!$B$2:$AF$2,0),FALSE)),VLOOKUP($B185,'Allokerad kvv'!$B$2:$AV$468,MATCH(M$2,'Allokerad kvv'!$B$2:$AV$2,0),FALSE),VLOOKUP($B185,'Justerad allokering'!$B$2:$AG$462,MATCH(M$2,'Justerad allokering'!$B$2:$AF$2,0),FALSE))</f>
        <v>0</v>
      </c>
      <c r="N185" s="28">
        <f>IF(ISERROR(1/VLOOKUP($B185,'Justerad allokering'!$B$2:$AG$462,MATCH(N$2,'Justerad allokering'!$B$2:$AF$2,0),FALSE)),VLOOKUP($B185,'Allokerad kvv'!$B$2:$AV$468,MATCH(N$2,'Allokerad kvv'!$B$2:$AV$2,0),FALSE),VLOOKUP($B185,'Justerad allokering'!$B$2:$AG$462,MATCH(N$2,'Justerad allokering'!$B$2:$AF$2,0),FALSE))</f>
        <v>0</v>
      </c>
      <c r="O185" s="28">
        <f>IF(ISERROR(1/VLOOKUP($B185,'Justerad allokering'!$B$2:$AG$462,MATCH(O$2,'Justerad allokering'!$B$2:$AF$2,0),FALSE)),VLOOKUP($B185,'Allokerad kvv'!$B$2:$AV$468,MATCH(O$2,'Allokerad kvv'!$B$2:$AV$2,0),FALSE),VLOOKUP($B185,'Justerad allokering'!$B$2:$AG$462,MATCH(O$2,'Justerad allokering'!$B$2:$AF$2,0),FALSE))</f>
        <v>0</v>
      </c>
      <c r="P185" s="28">
        <f>IF(ISERROR(1/VLOOKUP($B185,'Justerad allokering'!$B$2:$AG$462,MATCH(P$2,'Justerad allokering'!$B$2:$AF$2,0),FALSE)),VLOOKUP($B185,'Allokerad kvv'!$B$2:$AV$468,MATCH(P$2,'Allokerad kvv'!$B$2:$AV$2,0),FALSE),VLOOKUP($B185,'Justerad allokering'!$B$2:$AG$462,MATCH(P$2,'Justerad allokering'!$B$2:$AF$2,0),FALSE))</f>
        <v>0</v>
      </c>
      <c r="Q185" s="28">
        <f>IF(ISERROR(1/VLOOKUP($B185,'Justerad allokering'!$B$2:$AG$462,MATCH(Q$2,'Justerad allokering'!$B$2:$AF$2,0),FALSE)),VLOOKUP($B185,'Allokerad kvv'!$B$2:$AV$468,MATCH(Q$2,'Allokerad kvv'!$B$2:$AV$2,0),FALSE),VLOOKUP($B185,'Justerad allokering'!$B$2:$AG$462,MATCH(Q$2,'Justerad allokering'!$B$2:$AF$2,0),FALSE))</f>
        <v>0</v>
      </c>
      <c r="R185" s="28">
        <f>IF(ISERROR(1/VLOOKUP($B185,'Justerad allokering'!$B$2:$AG$462,MATCH(R$2,'Justerad allokering'!$B$2:$AF$2,0),FALSE)),VLOOKUP($B185,'Allokerad kvv'!$B$2:$AV$468,MATCH(R$2,'Allokerad kvv'!$B$2:$AV$2,0),FALSE),VLOOKUP($B185,'Justerad allokering'!$B$2:$AG$462,MATCH(R$2,'Justerad allokering'!$B$2:$AF$2,0),FALSE))</f>
        <v>0</v>
      </c>
      <c r="S185" s="28">
        <f>IF(ISERROR(1/VLOOKUP($B185,'Justerad allokering'!$B$2:$AG$462,MATCH(S$2,'Justerad allokering'!$B$2:$AF$2,0),FALSE)),VLOOKUP($B185,'Allokerad kvv'!$B$2:$AV$468,MATCH(S$2,'Allokerad kvv'!$B$2:$AV$2,0),FALSE),VLOOKUP($B185,'Justerad allokering'!$B$2:$AG$462,MATCH(S$2,'Justerad allokering'!$B$2:$AF$2,0),FALSE))</f>
        <v>0</v>
      </c>
      <c r="T185" s="28">
        <f>IF(ISERROR(1/VLOOKUP($B185,'Justerad allokering'!$B$2:$AG$462,MATCH(T$2,'Justerad allokering'!$B$2:$AF$2,0),FALSE)),VLOOKUP($B185,'Allokerad kvv'!$B$2:$AV$468,MATCH(T$2,'Allokerad kvv'!$B$2:$AV$2,0),FALSE),VLOOKUP($B185,'Justerad allokering'!$B$2:$AG$462,MATCH(T$2,'Justerad allokering'!$B$2:$AF$2,0),FALSE))</f>
        <v>0</v>
      </c>
      <c r="U185" s="28">
        <f>IF(ISERROR(1/VLOOKUP($B185,'Justerad allokering'!$B$2:$AG$462,MATCH(U$2,'Justerad allokering'!$B$2:$AF$2,0),FALSE)),VLOOKUP($B185,'Allokerad kvv'!$B$2:$AV$468,MATCH(U$2,'Allokerad kvv'!$B$2:$AV$2,0),FALSE),VLOOKUP($B185,'Justerad allokering'!$B$2:$AG$462,MATCH(U$2,'Justerad allokering'!$B$2:$AF$2,0),FALSE))</f>
        <v>0</v>
      </c>
      <c r="V185" s="28">
        <f>IF(ISERROR(1/VLOOKUP($B185,'Justerad allokering'!$B$2:$AG$462,MATCH(V$2,'Justerad allokering'!$B$2:$AF$2,0),FALSE)),VLOOKUP($B185,'Allokerad kvv'!$B$2:$AV$468,MATCH(V$2,'Allokerad kvv'!$B$2:$AV$2,0),FALSE),VLOOKUP($B185,'Justerad allokering'!$B$2:$AG$462,MATCH(V$2,'Justerad allokering'!$B$2:$AF$2,0),FALSE))</f>
        <v>0</v>
      </c>
      <c r="W185" s="28">
        <f>IF(ISERROR(1/VLOOKUP($B185,'Justerad allokering'!$B$2:$AG$462,MATCH(W$2,'Justerad allokering'!$B$2:$AF$2,0),FALSE)),VLOOKUP($B185,'Allokerad kvv'!$B$2:$AV$468,MATCH(W$2,'Allokerad kvv'!$B$2:$AV$2,0),FALSE),VLOOKUP($B185,'Justerad allokering'!$B$2:$AG$462,MATCH(W$2,'Justerad allokering'!$B$2:$AF$2,0),FALSE))</f>
        <v>0</v>
      </c>
      <c r="X185" s="28">
        <f>IF(ISERROR(1/VLOOKUP($B185,'Justerad allokering'!$B$2:$AG$462,MATCH(X$2,'Justerad allokering'!$B$2:$AF$2,0),FALSE)),VLOOKUP($B185,'Allokerad kvv'!$B$2:$AV$468,MATCH(X$2,'Allokerad kvv'!$B$2:$AV$2,0),FALSE),VLOOKUP($B185,'Justerad allokering'!$B$2:$AG$462,MATCH(X$2,'Justerad allokering'!$B$2:$AF$2,0),FALSE))</f>
        <v>0</v>
      </c>
      <c r="Y185" s="28">
        <f>IF(ISERROR(1/VLOOKUP($B185,'Justerad allokering'!$B$2:$AG$462,MATCH(Y$2,'Justerad allokering'!$B$2:$AF$2,0),FALSE)),VLOOKUP($B185,'Allokerad kvv'!$B$2:$AV$468,MATCH(Y$2,'Allokerad kvv'!$B$2:$AV$2,0),FALSE),VLOOKUP($B185,'Justerad allokering'!$B$2:$AG$462,MATCH(Y$2,'Justerad allokering'!$B$2:$AF$2,0),FALSE))</f>
        <v>0</v>
      </c>
      <c r="Z185" s="28">
        <f>IF(ISERROR(1/VLOOKUP($B185,'Justerad allokering'!$B$2:$AG$462,MATCH(Z$2,'Justerad allokering'!$B$2:$AF$2,0),FALSE)),VLOOKUP($B185,'Allokerad kvv'!$B$2:$AV$468,MATCH(Z$2,'Allokerad kvv'!$B$2:$AV$2,0),FALSE),VLOOKUP($B185,'Justerad allokering'!$B$2:$AG$462,MATCH(Z$2,'Justerad allokering'!$B$2:$AF$2,0),FALSE))</f>
        <v>0</v>
      </c>
      <c r="AA185" s="28"/>
      <c r="AB185" s="28"/>
      <c r="AE185">
        <f t="shared" si="6"/>
        <v>0</v>
      </c>
      <c r="AG185">
        <f t="shared" si="7"/>
        <v>0</v>
      </c>
      <c r="AH185">
        <f t="shared" si="8"/>
        <v>0</v>
      </c>
      <c r="AI185" s="55" t="str">
        <f>IF(AH185=0,"",AH185/VLOOKUP(B185,Kraftvärmeprod!$B$1:$BC$480,MATCH("Summa tillförd energi exklusive rökgaskondensering",Kraftvärmeprod!$B$1:$BC$1,0),FALSE))</f>
        <v/>
      </c>
    </row>
    <row r="186" spans="1:35" x14ac:dyDescent="0.25">
      <c r="A186" s="28" t="s">
        <v>243</v>
      </c>
      <c r="B186" s="28" t="s">
        <v>245</v>
      </c>
      <c r="C186" s="28">
        <f>IF(ISERROR(1/VLOOKUP($B186,'Justerad allokering'!$B$2:$AG$462,MATCH(C$2,'Justerad allokering'!$B$2:$AF$2,0),FALSE)),VLOOKUP($B186,'Allokerad kvv'!$B$2:$AV$468,MATCH(C$2,'Allokerad kvv'!$B$2:$AV$2,0),FALSE),VLOOKUP($B186,'Justerad allokering'!$B$2:$AG$462,MATCH(C$2,'Justerad allokering'!$B$2:$AF$2,0),FALSE))</f>
        <v>0</v>
      </c>
      <c r="D186" s="28">
        <f>IF(ISERROR(1/VLOOKUP($B186,'Justerad allokering'!$B$2:$AG$462,MATCH(D$2,'Justerad allokering'!$B$2:$AF$2,0),FALSE)),VLOOKUP($B186,'Allokerad kvv'!$B$2:$AV$468,MATCH(D$2,'Allokerad kvv'!$B$2:$AV$2,0),FALSE),VLOOKUP($B186,'Justerad allokering'!$B$2:$AG$462,MATCH(D$2,'Justerad allokering'!$B$2:$AF$2,0),FALSE))</f>
        <v>0</v>
      </c>
      <c r="E186" s="28">
        <f>IF(ISERROR(1/VLOOKUP($B186,'Justerad allokering'!$B$2:$AG$462,MATCH(E$2,'Justerad allokering'!$B$2:$AF$2,0),FALSE)),VLOOKUP($B186,'Allokerad kvv'!$B$2:$AV$468,MATCH(E$2,'Allokerad kvv'!$B$2:$AV$2,0),FALSE),VLOOKUP($B186,'Justerad allokering'!$B$2:$AG$462,MATCH(E$2,'Justerad allokering'!$B$2:$AF$2,0),FALSE))</f>
        <v>0</v>
      </c>
      <c r="F186" s="28">
        <f>IF(ISERROR(1/VLOOKUP($B186,'Justerad allokering'!$B$2:$AG$462,MATCH(F$2,'Justerad allokering'!$B$2:$AF$2,0),FALSE)),VLOOKUP($B186,'Allokerad kvv'!$B$2:$AV$468,MATCH(F$2,'Allokerad kvv'!$B$2:$AV$2,0),FALSE),VLOOKUP($B186,'Justerad allokering'!$B$2:$AG$462,MATCH(F$2,'Justerad allokering'!$B$2:$AF$2,0),FALSE))</f>
        <v>0</v>
      </c>
      <c r="G186" s="28">
        <f>IF(ISERROR(1/VLOOKUP($B186,'Justerad allokering'!$B$2:$AG$462,MATCH(G$2,'Justerad allokering'!$B$2:$AF$2,0),FALSE)),VLOOKUP($B186,'Allokerad kvv'!$B$2:$AV$468,MATCH(G$2,'Allokerad kvv'!$B$2:$AV$2,0),FALSE),VLOOKUP($B186,'Justerad allokering'!$B$2:$AG$462,MATCH(G$2,'Justerad allokering'!$B$2:$AF$2,0),FALSE))</f>
        <v>0</v>
      </c>
      <c r="H186" s="28">
        <f>IF(ISERROR(1/VLOOKUP($B186,'Justerad allokering'!$B$2:$AG$462,MATCH(H$2,'Justerad allokering'!$B$2:$AF$2,0),FALSE)),VLOOKUP($B186,'Allokerad kvv'!$B$2:$AV$468,MATCH(H$2,'Allokerad kvv'!$B$2:$AV$2,0),FALSE),VLOOKUP($B186,'Justerad allokering'!$B$2:$AG$462,MATCH(H$2,'Justerad allokering'!$B$2:$AF$2,0),FALSE))</f>
        <v>0</v>
      </c>
      <c r="I186" s="28">
        <f>IF(ISERROR(1/VLOOKUP($B186,'Justerad allokering'!$B$2:$AG$462,MATCH(I$2,'Justerad allokering'!$B$2:$AF$2,0),FALSE)),VLOOKUP($B186,'Allokerad kvv'!$B$2:$AV$468,MATCH(I$2,'Allokerad kvv'!$B$2:$AV$2,0),FALSE),VLOOKUP($B186,'Justerad allokering'!$B$2:$AG$462,MATCH(I$2,'Justerad allokering'!$B$2:$AF$2,0),FALSE))</f>
        <v>0</v>
      </c>
      <c r="J186" s="28">
        <f>IF(ISERROR(1/VLOOKUP($B186,'Justerad allokering'!$B$2:$AG$462,MATCH(J$2,'Justerad allokering'!$B$2:$AF$2,0),FALSE)),VLOOKUP($B186,'Allokerad kvv'!$B$2:$AV$468,MATCH(J$2,'Allokerad kvv'!$B$2:$AV$2,0),FALSE),VLOOKUP($B186,'Justerad allokering'!$B$2:$AG$462,MATCH(J$2,'Justerad allokering'!$B$2:$AF$2,0),FALSE))</f>
        <v>0</v>
      </c>
      <c r="K186" s="28">
        <f>IF(ISERROR(1/VLOOKUP($B186,'Justerad allokering'!$B$2:$AG$462,MATCH(K$2,'Justerad allokering'!$B$2:$AF$2,0),FALSE)),VLOOKUP($B186,'Allokerad kvv'!$B$2:$AV$468,MATCH(K$2,'Allokerad kvv'!$B$2:$AV$2,0),FALSE),VLOOKUP($B186,'Justerad allokering'!$B$2:$AG$462,MATCH(K$2,'Justerad allokering'!$B$2:$AF$2,0),FALSE))</f>
        <v>0</v>
      </c>
      <c r="L186" s="28">
        <f>IF(ISERROR(1/VLOOKUP($B186,'Justerad allokering'!$B$2:$AG$462,MATCH(L$2,'Justerad allokering'!$B$2:$AF$2,0),FALSE)),VLOOKUP($B186,'Allokerad kvv'!$B$2:$AV$468,MATCH(L$2,'Allokerad kvv'!$B$2:$AV$2,0),FALSE),VLOOKUP($B186,'Justerad allokering'!$B$2:$AG$462,MATCH(L$2,'Justerad allokering'!$B$2:$AF$2,0),FALSE))</f>
        <v>0</v>
      </c>
      <c r="M186" s="28">
        <f>IF(ISERROR(1/VLOOKUP($B186,'Justerad allokering'!$B$2:$AG$462,MATCH(M$2,'Justerad allokering'!$B$2:$AF$2,0),FALSE)),VLOOKUP($B186,'Allokerad kvv'!$B$2:$AV$468,MATCH(M$2,'Allokerad kvv'!$B$2:$AV$2,0),FALSE),VLOOKUP($B186,'Justerad allokering'!$B$2:$AG$462,MATCH(M$2,'Justerad allokering'!$B$2:$AF$2,0),FALSE))</f>
        <v>0</v>
      </c>
      <c r="N186" s="28">
        <f>IF(ISERROR(1/VLOOKUP($B186,'Justerad allokering'!$B$2:$AG$462,MATCH(N$2,'Justerad allokering'!$B$2:$AF$2,0),FALSE)),VLOOKUP($B186,'Allokerad kvv'!$B$2:$AV$468,MATCH(N$2,'Allokerad kvv'!$B$2:$AV$2,0),FALSE),VLOOKUP($B186,'Justerad allokering'!$B$2:$AG$462,MATCH(N$2,'Justerad allokering'!$B$2:$AF$2,0),FALSE))</f>
        <v>0</v>
      </c>
      <c r="O186" s="28">
        <f>IF(ISERROR(1/VLOOKUP($B186,'Justerad allokering'!$B$2:$AG$462,MATCH(O$2,'Justerad allokering'!$B$2:$AF$2,0),FALSE)),VLOOKUP($B186,'Allokerad kvv'!$B$2:$AV$468,MATCH(O$2,'Allokerad kvv'!$B$2:$AV$2,0),FALSE),VLOOKUP($B186,'Justerad allokering'!$B$2:$AG$462,MATCH(O$2,'Justerad allokering'!$B$2:$AF$2,0),FALSE))</f>
        <v>0</v>
      </c>
      <c r="P186" s="28">
        <f>IF(ISERROR(1/VLOOKUP($B186,'Justerad allokering'!$B$2:$AG$462,MATCH(P$2,'Justerad allokering'!$B$2:$AF$2,0),FALSE)),VLOOKUP($B186,'Allokerad kvv'!$B$2:$AV$468,MATCH(P$2,'Allokerad kvv'!$B$2:$AV$2,0),FALSE),VLOOKUP($B186,'Justerad allokering'!$B$2:$AG$462,MATCH(P$2,'Justerad allokering'!$B$2:$AF$2,0),FALSE))</f>
        <v>0</v>
      </c>
      <c r="Q186" s="28">
        <f>IF(ISERROR(1/VLOOKUP($B186,'Justerad allokering'!$B$2:$AG$462,MATCH(Q$2,'Justerad allokering'!$B$2:$AF$2,0),FALSE)),VLOOKUP($B186,'Allokerad kvv'!$B$2:$AV$468,MATCH(Q$2,'Allokerad kvv'!$B$2:$AV$2,0),FALSE),VLOOKUP($B186,'Justerad allokering'!$B$2:$AG$462,MATCH(Q$2,'Justerad allokering'!$B$2:$AF$2,0),FALSE))</f>
        <v>0</v>
      </c>
      <c r="R186" s="28">
        <f>IF(ISERROR(1/VLOOKUP($B186,'Justerad allokering'!$B$2:$AG$462,MATCH(R$2,'Justerad allokering'!$B$2:$AF$2,0),FALSE)),VLOOKUP($B186,'Allokerad kvv'!$B$2:$AV$468,MATCH(R$2,'Allokerad kvv'!$B$2:$AV$2,0),FALSE),VLOOKUP($B186,'Justerad allokering'!$B$2:$AG$462,MATCH(R$2,'Justerad allokering'!$B$2:$AF$2,0),FALSE))</f>
        <v>0</v>
      </c>
      <c r="S186" s="28">
        <f>IF(ISERROR(1/VLOOKUP($B186,'Justerad allokering'!$B$2:$AG$462,MATCH(S$2,'Justerad allokering'!$B$2:$AF$2,0),FALSE)),VLOOKUP($B186,'Allokerad kvv'!$B$2:$AV$468,MATCH(S$2,'Allokerad kvv'!$B$2:$AV$2,0),FALSE),VLOOKUP($B186,'Justerad allokering'!$B$2:$AG$462,MATCH(S$2,'Justerad allokering'!$B$2:$AF$2,0),FALSE))</f>
        <v>0</v>
      </c>
      <c r="T186" s="28">
        <f>IF(ISERROR(1/VLOOKUP($B186,'Justerad allokering'!$B$2:$AG$462,MATCH(T$2,'Justerad allokering'!$B$2:$AF$2,0),FALSE)),VLOOKUP($B186,'Allokerad kvv'!$B$2:$AV$468,MATCH(T$2,'Allokerad kvv'!$B$2:$AV$2,0),FALSE),VLOOKUP($B186,'Justerad allokering'!$B$2:$AG$462,MATCH(T$2,'Justerad allokering'!$B$2:$AF$2,0),FALSE))</f>
        <v>0</v>
      </c>
      <c r="U186" s="28">
        <f>IF(ISERROR(1/VLOOKUP($B186,'Justerad allokering'!$B$2:$AG$462,MATCH(U$2,'Justerad allokering'!$B$2:$AF$2,0),FALSE)),VLOOKUP($B186,'Allokerad kvv'!$B$2:$AV$468,MATCH(U$2,'Allokerad kvv'!$B$2:$AV$2,0),FALSE),VLOOKUP($B186,'Justerad allokering'!$B$2:$AG$462,MATCH(U$2,'Justerad allokering'!$B$2:$AF$2,0),FALSE))</f>
        <v>0</v>
      </c>
      <c r="V186" s="28">
        <f>IF(ISERROR(1/VLOOKUP($B186,'Justerad allokering'!$B$2:$AG$462,MATCH(V$2,'Justerad allokering'!$B$2:$AF$2,0),FALSE)),VLOOKUP($B186,'Allokerad kvv'!$B$2:$AV$468,MATCH(V$2,'Allokerad kvv'!$B$2:$AV$2,0),FALSE),VLOOKUP($B186,'Justerad allokering'!$B$2:$AG$462,MATCH(V$2,'Justerad allokering'!$B$2:$AF$2,0),FALSE))</f>
        <v>0</v>
      </c>
      <c r="W186" s="28">
        <f>IF(ISERROR(1/VLOOKUP($B186,'Justerad allokering'!$B$2:$AG$462,MATCH(W$2,'Justerad allokering'!$B$2:$AF$2,0),FALSE)),VLOOKUP($B186,'Allokerad kvv'!$B$2:$AV$468,MATCH(W$2,'Allokerad kvv'!$B$2:$AV$2,0),FALSE),VLOOKUP($B186,'Justerad allokering'!$B$2:$AG$462,MATCH(W$2,'Justerad allokering'!$B$2:$AF$2,0),FALSE))</f>
        <v>0</v>
      </c>
      <c r="X186" s="28">
        <f>IF(ISERROR(1/VLOOKUP($B186,'Justerad allokering'!$B$2:$AG$462,MATCH(X$2,'Justerad allokering'!$B$2:$AF$2,0),FALSE)),VLOOKUP($B186,'Allokerad kvv'!$B$2:$AV$468,MATCH(X$2,'Allokerad kvv'!$B$2:$AV$2,0),FALSE),VLOOKUP($B186,'Justerad allokering'!$B$2:$AG$462,MATCH(X$2,'Justerad allokering'!$B$2:$AF$2,0),FALSE))</f>
        <v>0</v>
      </c>
      <c r="Y186" s="28">
        <f>IF(ISERROR(1/VLOOKUP($B186,'Justerad allokering'!$B$2:$AG$462,MATCH(Y$2,'Justerad allokering'!$B$2:$AF$2,0),FALSE)),VLOOKUP($B186,'Allokerad kvv'!$B$2:$AV$468,MATCH(Y$2,'Allokerad kvv'!$B$2:$AV$2,0),FALSE),VLOOKUP($B186,'Justerad allokering'!$B$2:$AG$462,MATCH(Y$2,'Justerad allokering'!$B$2:$AF$2,0),FALSE))</f>
        <v>0</v>
      </c>
      <c r="Z186" s="28">
        <f>IF(ISERROR(1/VLOOKUP($B186,'Justerad allokering'!$B$2:$AG$462,MATCH(Z$2,'Justerad allokering'!$B$2:$AF$2,0),FALSE)),VLOOKUP($B186,'Allokerad kvv'!$B$2:$AV$468,MATCH(Z$2,'Allokerad kvv'!$B$2:$AV$2,0),FALSE),VLOOKUP($B186,'Justerad allokering'!$B$2:$AG$462,MATCH(Z$2,'Justerad allokering'!$B$2:$AF$2,0),FALSE))</f>
        <v>0</v>
      </c>
      <c r="AA186" s="28"/>
      <c r="AB186" s="28"/>
      <c r="AE186">
        <f t="shared" si="6"/>
        <v>0</v>
      </c>
      <c r="AG186">
        <f t="shared" si="7"/>
        <v>0</v>
      </c>
      <c r="AH186">
        <f t="shared" si="8"/>
        <v>0</v>
      </c>
      <c r="AI186" s="55" t="str">
        <f>IF(AH186=0,"",AH186/VLOOKUP(B186,Kraftvärmeprod!$B$1:$BC$480,MATCH("Summa tillförd energi exklusive rökgaskondensering",Kraftvärmeprod!$B$1:$BC$1,0),FALSE))</f>
        <v/>
      </c>
    </row>
    <row r="187" spans="1:35" x14ac:dyDescent="0.25">
      <c r="A187" s="28" t="s">
        <v>243</v>
      </c>
      <c r="B187" s="28" t="s">
        <v>246</v>
      </c>
      <c r="C187" s="28">
        <f>IF(ISERROR(1/VLOOKUP($B187,'Justerad allokering'!$B$2:$AG$462,MATCH(C$2,'Justerad allokering'!$B$2:$AF$2,0),FALSE)),VLOOKUP($B187,'Allokerad kvv'!$B$2:$AV$468,MATCH(C$2,'Allokerad kvv'!$B$2:$AV$2,0),FALSE),VLOOKUP($B187,'Justerad allokering'!$B$2:$AG$462,MATCH(C$2,'Justerad allokering'!$B$2:$AF$2,0),FALSE))</f>
        <v>0</v>
      </c>
      <c r="D187" s="28">
        <f>IF(ISERROR(1/VLOOKUP($B187,'Justerad allokering'!$B$2:$AG$462,MATCH(D$2,'Justerad allokering'!$B$2:$AF$2,0),FALSE)),VLOOKUP($B187,'Allokerad kvv'!$B$2:$AV$468,MATCH(D$2,'Allokerad kvv'!$B$2:$AV$2,0),FALSE),VLOOKUP($B187,'Justerad allokering'!$B$2:$AG$462,MATCH(D$2,'Justerad allokering'!$B$2:$AF$2,0),FALSE))</f>
        <v>0</v>
      </c>
      <c r="E187" s="28">
        <f>IF(ISERROR(1/VLOOKUP($B187,'Justerad allokering'!$B$2:$AG$462,MATCH(E$2,'Justerad allokering'!$B$2:$AF$2,0),FALSE)),VLOOKUP($B187,'Allokerad kvv'!$B$2:$AV$468,MATCH(E$2,'Allokerad kvv'!$B$2:$AV$2,0),FALSE),VLOOKUP($B187,'Justerad allokering'!$B$2:$AG$462,MATCH(E$2,'Justerad allokering'!$B$2:$AF$2,0),FALSE))</f>
        <v>0</v>
      </c>
      <c r="F187" s="28">
        <f>IF(ISERROR(1/VLOOKUP($B187,'Justerad allokering'!$B$2:$AG$462,MATCH(F$2,'Justerad allokering'!$B$2:$AF$2,0),FALSE)),VLOOKUP($B187,'Allokerad kvv'!$B$2:$AV$468,MATCH(F$2,'Allokerad kvv'!$B$2:$AV$2,0),FALSE),VLOOKUP($B187,'Justerad allokering'!$B$2:$AG$462,MATCH(F$2,'Justerad allokering'!$B$2:$AF$2,0),FALSE))</f>
        <v>0</v>
      </c>
      <c r="G187" s="28">
        <f>IF(ISERROR(1/VLOOKUP($B187,'Justerad allokering'!$B$2:$AG$462,MATCH(G$2,'Justerad allokering'!$B$2:$AF$2,0),FALSE)),VLOOKUP($B187,'Allokerad kvv'!$B$2:$AV$468,MATCH(G$2,'Allokerad kvv'!$B$2:$AV$2,0),FALSE),VLOOKUP($B187,'Justerad allokering'!$B$2:$AG$462,MATCH(G$2,'Justerad allokering'!$B$2:$AF$2,0),FALSE))</f>
        <v>0</v>
      </c>
      <c r="H187" s="28">
        <f>IF(ISERROR(1/VLOOKUP($B187,'Justerad allokering'!$B$2:$AG$462,MATCH(H$2,'Justerad allokering'!$B$2:$AF$2,0),FALSE)),VLOOKUP($B187,'Allokerad kvv'!$B$2:$AV$468,MATCH(H$2,'Allokerad kvv'!$B$2:$AV$2,0),FALSE),VLOOKUP($B187,'Justerad allokering'!$B$2:$AG$462,MATCH(H$2,'Justerad allokering'!$B$2:$AF$2,0),FALSE))</f>
        <v>0</v>
      </c>
      <c r="I187" s="28">
        <f>IF(ISERROR(1/VLOOKUP($B187,'Justerad allokering'!$B$2:$AG$462,MATCH(I$2,'Justerad allokering'!$B$2:$AF$2,0),FALSE)),VLOOKUP($B187,'Allokerad kvv'!$B$2:$AV$468,MATCH(I$2,'Allokerad kvv'!$B$2:$AV$2,0),FALSE),VLOOKUP($B187,'Justerad allokering'!$B$2:$AG$462,MATCH(I$2,'Justerad allokering'!$B$2:$AF$2,0),FALSE))</f>
        <v>0</v>
      </c>
      <c r="J187" s="28">
        <f>IF(ISERROR(1/VLOOKUP($B187,'Justerad allokering'!$B$2:$AG$462,MATCH(J$2,'Justerad allokering'!$B$2:$AF$2,0),FALSE)),VLOOKUP($B187,'Allokerad kvv'!$B$2:$AV$468,MATCH(J$2,'Allokerad kvv'!$B$2:$AV$2,0),FALSE),VLOOKUP($B187,'Justerad allokering'!$B$2:$AG$462,MATCH(J$2,'Justerad allokering'!$B$2:$AF$2,0),FALSE))</f>
        <v>0</v>
      </c>
      <c r="K187" s="28">
        <f>IF(ISERROR(1/VLOOKUP($B187,'Justerad allokering'!$B$2:$AG$462,MATCH(K$2,'Justerad allokering'!$B$2:$AF$2,0),FALSE)),VLOOKUP($B187,'Allokerad kvv'!$B$2:$AV$468,MATCH(K$2,'Allokerad kvv'!$B$2:$AV$2,0),FALSE),VLOOKUP($B187,'Justerad allokering'!$B$2:$AG$462,MATCH(K$2,'Justerad allokering'!$B$2:$AF$2,0),FALSE))</f>
        <v>0</v>
      </c>
      <c r="L187" s="28">
        <f>IF(ISERROR(1/VLOOKUP($B187,'Justerad allokering'!$B$2:$AG$462,MATCH(L$2,'Justerad allokering'!$B$2:$AF$2,0),FALSE)),VLOOKUP($B187,'Allokerad kvv'!$B$2:$AV$468,MATCH(L$2,'Allokerad kvv'!$B$2:$AV$2,0),FALSE),VLOOKUP($B187,'Justerad allokering'!$B$2:$AG$462,MATCH(L$2,'Justerad allokering'!$B$2:$AF$2,0),FALSE))</f>
        <v>0</v>
      </c>
      <c r="M187" s="28">
        <f>IF(ISERROR(1/VLOOKUP($B187,'Justerad allokering'!$B$2:$AG$462,MATCH(M$2,'Justerad allokering'!$B$2:$AF$2,0),FALSE)),VLOOKUP($B187,'Allokerad kvv'!$B$2:$AV$468,MATCH(M$2,'Allokerad kvv'!$B$2:$AV$2,0),FALSE),VLOOKUP($B187,'Justerad allokering'!$B$2:$AG$462,MATCH(M$2,'Justerad allokering'!$B$2:$AF$2,0),FALSE))</f>
        <v>0</v>
      </c>
      <c r="N187" s="28">
        <f>IF(ISERROR(1/VLOOKUP($B187,'Justerad allokering'!$B$2:$AG$462,MATCH(N$2,'Justerad allokering'!$B$2:$AF$2,0),FALSE)),VLOOKUP($B187,'Allokerad kvv'!$B$2:$AV$468,MATCH(N$2,'Allokerad kvv'!$B$2:$AV$2,0),FALSE),VLOOKUP($B187,'Justerad allokering'!$B$2:$AG$462,MATCH(N$2,'Justerad allokering'!$B$2:$AF$2,0),FALSE))</f>
        <v>0</v>
      </c>
      <c r="O187" s="28">
        <f>IF(ISERROR(1/VLOOKUP($B187,'Justerad allokering'!$B$2:$AG$462,MATCH(O$2,'Justerad allokering'!$B$2:$AF$2,0),FALSE)),VLOOKUP($B187,'Allokerad kvv'!$B$2:$AV$468,MATCH(O$2,'Allokerad kvv'!$B$2:$AV$2,0),FALSE),VLOOKUP($B187,'Justerad allokering'!$B$2:$AG$462,MATCH(O$2,'Justerad allokering'!$B$2:$AF$2,0),FALSE))</f>
        <v>0</v>
      </c>
      <c r="P187" s="28">
        <f>IF(ISERROR(1/VLOOKUP($B187,'Justerad allokering'!$B$2:$AG$462,MATCH(P$2,'Justerad allokering'!$B$2:$AF$2,0),FALSE)),VLOOKUP($B187,'Allokerad kvv'!$B$2:$AV$468,MATCH(P$2,'Allokerad kvv'!$B$2:$AV$2,0),FALSE),VLOOKUP($B187,'Justerad allokering'!$B$2:$AG$462,MATCH(P$2,'Justerad allokering'!$B$2:$AF$2,0),FALSE))</f>
        <v>0</v>
      </c>
      <c r="Q187" s="28">
        <f>IF(ISERROR(1/VLOOKUP($B187,'Justerad allokering'!$B$2:$AG$462,MATCH(Q$2,'Justerad allokering'!$B$2:$AF$2,0),FALSE)),VLOOKUP($B187,'Allokerad kvv'!$B$2:$AV$468,MATCH(Q$2,'Allokerad kvv'!$B$2:$AV$2,0),FALSE),VLOOKUP($B187,'Justerad allokering'!$B$2:$AG$462,MATCH(Q$2,'Justerad allokering'!$B$2:$AF$2,0),FALSE))</f>
        <v>0</v>
      </c>
      <c r="R187" s="28">
        <f>IF(ISERROR(1/VLOOKUP($B187,'Justerad allokering'!$B$2:$AG$462,MATCH(R$2,'Justerad allokering'!$B$2:$AF$2,0),FALSE)),VLOOKUP($B187,'Allokerad kvv'!$B$2:$AV$468,MATCH(R$2,'Allokerad kvv'!$B$2:$AV$2,0),FALSE),VLOOKUP($B187,'Justerad allokering'!$B$2:$AG$462,MATCH(R$2,'Justerad allokering'!$B$2:$AF$2,0),FALSE))</f>
        <v>0</v>
      </c>
      <c r="S187" s="28">
        <f>IF(ISERROR(1/VLOOKUP($B187,'Justerad allokering'!$B$2:$AG$462,MATCH(S$2,'Justerad allokering'!$B$2:$AF$2,0),FALSE)),VLOOKUP($B187,'Allokerad kvv'!$B$2:$AV$468,MATCH(S$2,'Allokerad kvv'!$B$2:$AV$2,0),FALSE),VLOOKUP($B187,'Justerad allokering'!$B$2:$AG$462,MATCH(S$2,'Justerad allokering'!$B$2:$AF$2,0),FALSE))</f>
        <v>0</v>
      </c>
      <c r="T187" s="28">
        <f>IF(ISERROR(1/VLOOKUP($B187,'Justerad allokering'!$B$2:$AG$462,MATCH(T$2,'Justerad allokering'!$B$2:$AF$2,0),FALSE)),VLOOKUP($B187,'Allokerad kvv'!$B$2:$AV$468,MATCH(T$2,'Allokerad kvv'!$B$2:$AV$2,0),FALSE),VLOOKUP($B187,'Justerad allokering'!$B$2:$AG$462,MATCH(T$2,'Justerad allokering'!$B$2:$AF$2,0),FALSE))</f>
        <v>0</v>
      </c>
      <c r="U187" s="28">
        <f>IF(ISERROR(1/VLOOKUP($B187,'Justerad allokering'!$B$2:$AG$462,MATCH(U$2,'Justerad allokering'!$B$2:$AF$2,0),FALSE)),VLOOKUP($B187,'Allokerad kvv'!$B$2:$AV$468,MATCH(U$2,'Allokerad kvv'!$B$2:$AV$2,0),FALSE),VLOOKUP($B187,'Justerad allokering'!$B$2:$AG$462,MATCH(U$2,'Justerad allokering'!$B$2:$AF$2,0),FALSE))</f>
        <v>0</v>
      </c>
      <c r="V187" s="28">
        <f>IF(ISERROR(1/VLOOKUP($B187,'Justerad allokering'!$B$2:$AG$462,MATCH(V$2,'Justerad allokering'!$B$2:$AF$2,0),FALSE)),VLOOKUP($B187,'Allokerad kvv'!$B$2:$AV$468,MATCH(V$2,'Allokerad kvv'!$B$2:$AV$2,0),FALSE),VLOOKUP($B187,'Justerad allokering'!$B$2:$AG$462,MATCH(V$2,'Justerad allokering'!$B$2:$AF$2,0),FALSE))</f>
        <v>0</v>
      </c>
      <c r="W187" s="28">
        <f>IF(ISERROR(1/VLOOKUP($B187,'Justerad allokering'!$B$2:$AG$462,MATCH(W$2,'Justerad allokering'!$B$2:$AF$2,0),FALSE)),VLOOKUP($B187,'Allokerad kvv'!$B$2:$AV$468,MATCH(W$2,'Allokerad kvv'!$B$2:$AV$2,0),FALSE),VLOOKUP($B187,'Justerad allokering'!$B$2:$AG$462,MATCH(W$2,'Justerad allokering'!$B$2:$AF$2,0),FALSE))</f>
        <v>0</v>
      </c>
      <c r="X187" s="28">
        <f>IF(ISERROR(1/VLOOKUP($B187,'Justerad allokering'!$B$2:$AG$462,MATCH(X$2,'Justerad allokering'!$B$2:$AF$2,0),FALSE)),VLOOKUP($B187,'Allokerad kvv'!$B$2:$AV$468,MATCH(X$2,'Allokerad kvv'!$B$2:$AV$2,0),FALSE),VLOOKUP($B187,'Justerad allokering'!$B$2:$AG$462,MATCH(X$2,'Justerad allokering'!$B$2:$AF$2,0),FALSE))</f>
        <v>0</v>
      </c>
      <c r="Y187" s="28">
        <f>IF(ISERROR(1/VLOOKUP($B187,'Justerad allokering'!$B$2:$AG$462,MATCH(Y$2,'Justerad allokering'!$B$2:$AF$2,0),FALSE)),VLOOKUP($B187,'Allokerad kvv'!$B$2:$AV$468,MATCH(Y$2,'Allokerad kvv'!$B$2:$AV$2,0),FALSE),VLOOKUP($B187,'Justerad allokering'!$B$2:$AG$462,MATCH(Y$2,'Justerad allokering'!$B$2:$AF$2,0),FALSE))</f>
        <v>0</v>
      </c>
      <c r="Z187" s="28">
        <f>IF(ISERROR(1/VLOOKUP($B187,'Justerad allokering'!$B$2:$AG$462,MATCH(Z$2,'Justerad allokering'!$B$2:$AF$2,0),FALSE)),VLOOKUP($B187,'Allokerad kvv'!$B$2:$AV$468,MATCH(Z$2,'Allokerad kvv'!$B$2:$AV$2,0),FALSE),VLOOKUP($B187,'Justerad allokering'!$B$2:$AG$462,MATCH(Z$2,'Justerad allokering'!$B$2:$AF$2,0),FALSE))</f>
        <v>0</v>
      </c>
      <c r="AA187" s="28"/>
      <c r="AB187" s="28"/>
      <c r="AE187">
        <f t="shared" si="6"/>
        <v>0</v>
      </c>
      <c r="AG187">
        <f t="shared" si="7"/>
        <v>0</v>
      </c>
      <c r="AH187">
        <f t="shared" si="8"/>
        <v>0</v>
      </c>
      <c r="AI187" s="55" t="str">
        <f>IF(AH187=0,"",AH187/VLOOKUP(B187,Kraftvärmeprod!$B$1:$BC$480,MATCH("Summa tillförd energi exklusive rökgaskondensering",Kraftvärmeprod!$B$1:$BC$1,0),FALSE))</f>
        <v/>
      </c>
    </row>
    <row r="188" spans="1:35" x14ac:dyDescent="0.25">
      <c r="A188" s="28" t="s">
        <v>243</v>
      </c>
      <c r="B188" s="28" t="s">
        <v>247</v>
      </c>
      <c r="C188" s="28">
        <f>IF(ISERROR(1/VLOOKUP($B188,'Justerad allokering'!$B$2:$AG$462,MATCH(C$2,'Justerad allokering'!$B$2:$AF$2,0),FALSE)),VLOOKUP($B188,'Allokerad kvv'!$B$2:$AV$468,MATCH(C$2,'Allokerad kvv'!$B$2:$AV$2,0),FALSE),VLOOKUP($B188,'Justerad allokering'!$B$2:$AG$462,MATCH(C$2,'Justerad allokering'!$B$2:$AF$2,0),FALSE))</f>
        <v>0</v>
      </c>
      <c r="D188" s="28">
        <f>IF(ISERROR(1/VLOOKUP($B188,'Justerad allokering'!$B$2:$AG$462,MATCH(D$2,'Justerad allokering'!$B$2:$AF$2,0),FALSE)),VLOOKUP($B188,'Allokerad kvv'!$B$2:$AV$468,MATCH(D$2,'Allokerad kvv'!$B$2:$AV$2,0),FALSE),VLOOKUP($B188,'Justerad allokering'!$B$2:$AG$462,MATCH(D$2,'Justerad allokering'!$B$2:$AF$2,0),FALSE))</f>
        <v>0</v>
      </c>
      <c r="E188" s="28">
        <f>IF(ISERROR(1/VLOOKUP($B188,'Justerad allokering'!$B$2:$AG$462,MATCH(E$2,'Justerad allokering'!$B$2:$AF$2,0),FALSE)),VLOOKUP($B188,'Allokerad kvv'!$B$2:$AV$468,MATCH(E$2,'Allokerad kvv'!$B$2:$AV$2,0),FALSE),VLOOKUP($B188,'Justerad allokering'!$B$2:$AG$462,MATCH(E$2,'Justerad allokering'!$B$2:$AF$2,0),FALSE))</f>
        <v>38.142899999999997</v>
      </c>
      <c r="F188" s="28">
        <f>IF(ISERROR(1/VLOOKUP($B188,'Justerad allokering'!$B$2:$AG$462,MATCH(F$2,'Justerad allokering'!$B$2:$AF$2,0),FALSE)),VLOOKUP($B188,'Allokerad kvv'!$B$2:$AV$468,MATCH(F$2,'Allokerad kvv'!$B$2:$AV$2,0),FALSE),VLOOKUP($B188,'Justerad allokering'!$B$2:$AG$462,MATCH(F$2,'Justerad allokering'!$B$2:$AF$2,0),FALSE))</f>
        <v>0</v>
      </c>
      <c r="G188" s="28">
        <f>IF(ISERROR(1/VLOOKUP($B188,'Justerad allokering'!$B$2:$AG$462,MATCH(G$2,'Justerad allokering'!$B$2:$AF$2,0),FALSE)),VLOOKUP($B188,'Allokerad kvv'!$B$2:$AV$468,MATCH(G$2,'Allokerad kvv'!$B$2:$AV$2,0),FALSE),VLOOKUP($B188,'Justerad allokering'!$B$2:$AG$462,MATCH(G$2,'Justerad allokering'!$B$2:$AF$2,0),FALSE))</f>
        <v>0</v>
      </c>
      <c r="H188" s="28">
        <f>IF(ISERROR(1/VLOOKUP($B188,'Justerad allokering'!$B$2:$AG$462,MATCH(H$2,'Justerad allokering'!$B$2:$AF$2,0),FALSE)),VLOOKUP($B188,'Allokerad kvv'!$B$2:$AV$468,MATCH(H$2,'Allokerad kvv'!$B$2:$AV$2,0),FALSE),VLOOKUP($B188,'Justerad allokering'!$B$2:$AG$462,MATCH(H$2,'Justerad allokering'!$B$2:$AF$2,0),FALSE))</f>
        <v>0</v>
      </c>
      <c r="I188" s="28">
        <f>IF(ISERROR(1/VLOOKUP($B188,'Justerad allokering'!$B$2:$AG$462,MATCH(I$2,'Justerad allokering'!$B$2:$AF$2,0),FALSE)),VLOOKUP($B188,'Allokerad kvv'!$B$2:$AV$468,MATCH(I$2,'Allokerad kvv'!$B$2:$AV$2,0),FALSE),VLOOKUP($B188,'Justerad allokering'!$B$2:$AG$462,MATCH(I$2,'Justerad allokering'!$B$2:$AF$2,0),FALSE))</f>
        <v>0</v>
      </c>
      <c r="J188" s="28">
        <f>IF(ISERROR(1/VLOOKUP($B188,'Justerad allokering'!$B$2:$AG$462,MATCH(J$2,'Justerad allokering'!$B$2:$AF$2,0),FALSE)),VLOOKUP($B188,'Allokerad kvv'!$B$2:$AV$468,MATCH(J$2,'Allokerad kvv'!$B$2:$AV$2,0),FALSE),VLOOKUP($B188,'Justerad allokering'!$B$2:$AG$462,MATCH(J$2,'Justerad allokering'!$B$2:$AF$2,0),FALSE))</f>
        <v>58.994300000000003</v>
      </c>
      <c r="K188" s="28">
        <f>IF(ISERROR(1/VLOOKUP($B188,'Justerad allokering'!$B$2:$AG$462,MATCH(K$2,'Justerad allokering'!$B$2:$AF$2,0),FALSE)),VLOOKUP($B188,'Allokerad kvv'!$B$2:$AV$468,MATCH(K$2,'Allokerad kvv'!$B$2:$AV$2,0),FALSE),VLOOKUP($B188,'Justerad allokering'!$B$2:$AG$462,MATCH(K$2,'Justerad allokering'!$B$2:$AF$2,0),FALSE))</f>
        <v>0</v>
      </c>
      <c r="L188" s="28">
        <f>IF(ISERROR(1/VLOOKUP($B188,'Justerad allokering'!$B$2:$AG$462,MATCH(L$2,'Justerad allokering'!$B$2:$AF$2,0),FALSE)),VLOOKUP($B188,'Allokerad kvv'!$B$2:$AV$468,MATCH(L$2,'Allokerad kvv'!$B$2:$AV$2,0),FALSE),VLOOKUP($B188,'Justerad allokering'!$B$2:$AG$462,MATCH(L$2,'Justerad allokering'!$B$2:$AF$2,0),FALSE))</f>
        <v>0</v>
      </c>
      <c r="M188" s="28">
        <f>IF(ISERROR(1/VLOOKUP($B188,'Justerad allokering'!$B$2:$AG$462,MATCH(M$2,'Justerad allokering'!$B$2:$AF$2,0),FALSE)),VLOOKUP($B188,'Allokerad kvv'!$B$2:$AV$468,MATCH(M$2,'Allokerad kvv'!$B$2:$AV$2,0),FALSE),VLOOKUP($B188,'Justerad allokering'!$B$2:$AG$462,MATCH(M$2,'Justerad allokering'!$B$2:$AF$2,0),FALSE))</f>
        <v>61.028599999999997</v>
      </c>
      <c r="N188" s="28">
        <f>IF(ISERROR(1/VLOOKUP($B188,'Justerad allokering'!$B$2:$AG$462,MATCH(N$2,'Justerad allokering'!$B$2:$AF$2,0),FALSE)),VLOOKUP($B188,'Allokerad kvv'!$B$2:$AV$468,MATCH(N$2,'Allokerad kvv'!$B$2:$AV$2,0),FALSE),VLOOKUP($B188,'Justerad allokering'!$B$2:$AG$462,MATCH(N$2,'Justerad allokering'!$B$2:$AF$2,0),FALSE))</f>
        <v>122</v>
      </c>
      <c r="O188" s="28">
        <f>IF(ISERROR(1/VLOOKUP($B188,'Justerad allokering'!$B$2:$AG$462,MATCH(O$2,'Justerad allokering'!$B$2:$AF$2,0),FALSE)),VLOOKUP($B188,'Allokerad kvv'!$B$2:$AV$468,MATCH(O$2,'Allokerad kvv'!$B$2:$AV$2,0),FALSE),VLOOKUP($B188,'Justerad allokering'!$B$2:$AG$462,MATCH(O$2,'Justerad allokering'!$B$2:$AF$2,0),FALSE))</f>
        <v>64.08</v>
      </c>
      <c r="P188" s="28">
        <f>IF(ISERROR(1/VLOOKUP($B188,'Justerad allokering'!$B$2:$AG$462,MATCH(P$2,'Justerad allokering'!$B$2:$AF$2,0),FALSE)),VLOOKUP($B188,'Allokerad kvv'!$B$2:$AV$468,MATCH(P$2,'Allokerad kvv'!$B$2:$AV$2,0),FALSE),VLOOKUP($B188,'Justerad allokering'!$B$2:$AG$462,MATCH(P$2,'Justerad allokering'!$B$2:$AF$2,0),FALSE))</f>
        <v>86.965699999999998</v>
      </c>
      <c r="Q188" s="28">
        <f>IF(ISERROR(1/VLOOKUP($B188,'Justerad allokering'!$B$2:$AG$462,MATCH(Q$2,'Justerad allokering'!$B$2:$AF$2,0),FALSE)),VLOOKUP($B188,'Allokerad kvv'!$B$2:$AV$468,MATCH(Q$2,'Allokerad kvv'!$B$2:$AV$2,0),FALSE),VLOOKUP($B188,'Justerad allokering'!$B$2:$AG$462,MATCH(Q$2,'Justerad allokering'!$B$2:$AF$2,0),FALSE))</f>
        <v>0</v>
      </c>
      <c r="R188" s="28">
        <f>IF(ISERROR(1/VLOOKUP($B188,'Justerad allokering'!$B$2:$AG$462,MATCH(R$2,'Justerad allokering'!$B$2:$AF$2,0),FALSE)),VLOOKUP($B188,'Allokerad kvv'!$B$2:$AV$468,MATCH(R$2,'Allokerad kvv'!$B$2:$AV$2,0),FALSE),VLOOKUP($B188,'Justerad allokering'!$B$2:$AG$462,MATCH(R$2,'Justerad allokering'!$B$2:$AF$2,0),FALSE))</f>
        <v>0</v>
      </c>
      <c r="S188" s="28">
        <f>IF(ISERROR(1/VLOOKUP($B188,'Justerad allokering'!$B$2:$AG$462,MATCH(S$2,'Justerad allokering'!$B$2:$AF$2,0),FALSE)),VLOOKUP($B188,'Allokerad kvv'!$B$2:$AV$468,MATCH(S$2,'Allokerad kvv'!$B$2:$AV$2,0),FALSE),VLOOKUP($B188,'Justerad allokering'!$B$2:$AG$462,MATCH(S$2,'Justerad allokering'!$B$2:$AF$2,0),FALSE))</f>
        <v>31.359500000000001</v>
      </c>
      <c r="T188" s="28">
        <f>IF(ISERROR(1/VLOOKUP($B188,'Justerad allokering'!$B$2:$AG$462,MATCH(T$2,'Justerad allokering'!$B$2:$AF$2,0),FALSE)),VLOOKUP($B188,'Allokerad kvv'!$B$2:$AV$468,MATCH(T$2,'Allokerad kvv'!$B$2:$AV$2,0),FALSE),VLOOKUP($B188,'Justerad allokering'!$B$2:$AG$462,MATCH(T$2,'Justerad allokering'!$B$2:$AF$2,0),FALSE))</f>
        <v>0</v>
      </c>
      <c r="U188" s="28">
        <f>IF(ISERROR(1/VLOOKUP($B188,'Justerad allokering'!$B$2:$AG$462,MATCH(U$2,'Justerad allokering'!$B$2:$AF$2,0),FALSE)),VLOOKUP($B188,'Allokerad kvv'!$B$2:$AV$468,MATCH(U$2,'Allokerad kvv'!$B$2:$AV$2,0),FALSE),VLOOKUP($B188,'Justerad allokering'!$B$2:$AG$462,MATCH(U$2,'Justerad allokering'!$B$2:$AF$2,0),FALSE))</f>
        <v>0</v>
      </c>
      <c r="V188" s="28">
        <f>IF(ISERROR(1/VLOOKUP($B188,'Justerad allokering'!$B$2:$AG$462,MATCH(V$2,'Justerad allokering'!$B$2:$AF$2,0),FALSE)),VLOOKUP($B188,'Allokerad kvv'!$B$2:$AV$468,MATCH(V$2,'Allokerad kvv'!$B$2:$AV$2,0),FALSE),VLOOKUP($B188,'Justerad allokering'!$B$2:$AG$462,MATCH(V$2,'Justerad allokering'!$B$2:$AF$2,0),FALSE))</f>
        <v>0</v>
      </c>
      <c r="W188" s="28">
        <f>IF(ISERROR(1/VLOOKUP($B188,'Justerad allokering'!$B$2:$AG$462,MATCH(W$2,'Justerad allokering'!$B$2:$AF$2,0),FALSE)),VLOOKUP($B188,'Allokerad kvv'!$B$2:$AV$468,MATCH(W$2,'Allokerad kvv'!$B$2:$AV$2,0),FALSE),VLOOKUP($B188,'Justerad allokering'!$B$2:$AG$462,MATCH(W$2,'Justerad allokering'!$B$2:$AF$2,0),FALSE))</f>
        <v>0</v>
      </c>
      <c r="X188" s="28">
        <f>IF(ISERROR(1/VLOOKUP($B188,'Justerad allokering'!$B$2:$AG$462,MATCH(X$2,'Justerad allokering'!$B$2:$AF$2,0),FALSE)),VLOOKUP($B188,'Allokerad kvv'!$B$2:$AV$468,MATCH(X$2,'Allokerad kvv'!$B$2:$AV$2,0),FALSE),VLOOKUP($B188,'Justerad allokering'!$B$2:$AG$462,MATCH(X$2,'Justerad allokering'!$B$2:$AF$2,0),FALSE))</f>
        <v>0</v>
      </c>
      <c r="Y188" s="28">
        <f>IF(ISERROR(1/VLOOKUP($B188,'Justerad allokering'!$B$2:$AG$462,MATCH(Y$2,'Justerad allokering'!$B$2:$AF$2,0),FALSE)),VLOOKUP($B188,'Allokerad kvv'!$B$2:$AV$468,MATCH(Y$2,'Allokerad kvv'!$B$2:$AV$2,0),FALSE),VLOOKUP($B188,'Justerad allokering'!$B$2:$AG$462,MATCH(Y$2,'Justerad allokering'!$B$2:$AF$2,0),FALSE))</f>
        <v>0</v>
      </c>
      <c r="Z188" s="28">
        <f>IF(ISERROR(1/VLOOKUP($B188,'Justerad allokering'!$B$2:$AG$462,MATCH(Z$2,'Justerad allokering'!$B$2:$AF$2,0),FALSE)),VLOOKUP($B188,'Allokerad kvv'!$B$2:$AV$468,MATCH(Z$2,'Allokerad kvv'!$B$2:$AV$2,0),FALSE),VLOOKUP($B188,'Justerad allokering'!$B$2:$AG$462,MATCH(Z$2,'Justerad allokering'!$B$2:$AF$2,0),FALSE))</f>
        <v>0</v>
      </c>
      <c r="AA188" s="28"/>
      <c r="AB188" s="28"/>
      <c r="AE188">
        <f t="shared" si="6"/>
        <v>462.57100000000003</v>
      </c>
      <c r="AG188">
        <f t="shared" si="7"/>
        <v>462.57100000000003</v>
      </c>
      <c r="AH188">
        <f t="shared" si="8"/>
        <v>340.57100000000003</v>
      </c>
      <c r="AI188" s="55">
        <f>IF(AH188=0,"",AH188/VLOOKUP(B188,Kraftvärmeprod!$B$1:$BC$480,MATCH("Summa tillförd energi exklusive rökgaskondensering",Kraftvärmeprod!$B$1:$BC$1,0),FALSE))</f>
        <v>0.51213684210526322</v>
      </c>
    </row>
    <row r="189" spans="1:35" x14ac:dyDescent="0.25">
      <c r="A189" s="28" t="s">
        <v>248</v>
      </c>
      <c r="B189" s="28" t="s">
        <v>249</v>
      </c>
      <c r="C189" s="28">
        <f>IF(ISERROR(1/VLOOKUP($B189,'Justerad allokering'!$B$2:$AG$462,MATCH(C$2,'Justerad allokering'!$B$2:$AF$2,0),FALSE)),VLOOKUP($B189,'Allokerad kvv'!$B$2:$AV$468,MATCH(C$2,'Allokerad kvv'!$B$2:$AV$2,0),FALSE),VLOOKUP($B189,'Justerad allokering'!$B$2:$AG$462,MATCH(C$2,'Justerad allokering'!$B$2:$AF$2,0),FALSE))</f>
        <v>0</v>
      </c>
      <c r="D189" s="28">
        <f>IF(ISERROR(1/VLOOKUP($B189,'Justerad allokering'!$B$2:$AG$462,MATCH(D$2,'Justerad allokering'!$B$2:$AF$2,0),FALSE)),VLOOKUP($B189,'Allokerad kvv'!$B$2:$AV$468,MATCH(D$2,'Allokerad kvv'!$B$2:$AV$2,0),FALSE),VLOOKUP($B189,'Justerad allokering'!$B$2:$AG$462,MATCH(D$2,'Justerad allokering'!$B$2:$AF$2,0),FALSE))</f>
        <v>0</v>
      </c>
      <c r="E189" s="28">
        <f>IF(ISERROR(1/VLOOKUP($B189,'Justerad allokering'!$B$2:$AG$462,MATCH(E$2,'Justerad allokering'!$B$2:$AF$2,0),FALSE)),VLOOKUP($B189,'Allokerad kvv'!$B$2:$AV$468,MATCH(E$2,'Allokerad kvv'!$B$2:$AV$2,0),FALSE),VLOOKUP($B189,'Justerad allokering'!$B$2:$AG$462,MATCH(E$2,'Justerad allokering'!$B$2:$AF$2,0),FALSE))</f>
        <v>0</v>
      </c>
      <c r="F189" s="28">
        <f>IF(ISERROR(1/VLOOKUP($B189,'Justerad allokering'!$B$2:$AG$462,MATCH(F$2,'Justerad allokering'!$B$2:$AF$2,0),FALSE)),VLOOKUP($B189,'Allokerad kvv'!$B$2:$AV$468,MATCH(F$2,'Allokerad kvv'!$B$2:$AV$2,0),FALSE),VLOOKUP($B189,'Justerad allokering'!$B$2:$AG$462,MATCH(F$2,'Justerad allokering'!$B$2:$AF$2,0),FALSE))</f>
        <v>0</v>
      </c>
      <c r="G189" s="28">
        <f>IF(ISERROR(1/VLOOKUP($B189,'Justerad allokering'!$B$2:$AG$462,MATCH(G$2,'Justerad allokering'!$B$2:$AF$2,0),FALSE)),VLOOKUP($B189,'Allokerad kvv'!$B$2:$AV$468,MATCH(G$2,'Allokerad kvv'!$B$2:$AV$2,0),FALSE),VLOOKUP($B189,'Justerad allokering'!$B$2:$AG$462,MATCH(G$2,'Justerad allokering'!$B$2:$AF$2,0),FALSE))</f>
        <v>0</v>
      </c>
      <c r="H189" s="28">
        <f>IF(ISERROR(1/VLOOKUP($B189,'Justerad allokering'!$B$2:$AG$462,MATCH(H$2,'Justerad allokering'!$B$2:$AF$2,0),FALSE)),VLOOKUP($B189,'Allokerad kvv'!$B$2:$AV$468,MATCH(H$2,'Allokerad kvv'!$B$2:$AV$2,0),FALSE),VLOOKUP($B189,'Justerad allokering'!$B$2:$AG$462,MATCH(H$2,'Justerad allokering'!$B$2:$AF$2,0),FALSE))</f>
        <v>0</v>
      </c>
      <c r="I189" s="28">
        <f>IF(ISERROR(1/VLOOKUP($B189,'Justerad allokering'!$B$2:$AG$462,MATCH(I$2,'Justerad allokering'!$B$2:$AF$2,0),FALSE)),VLOOKUP($B189,'Allokerad kvv'!$B$2:$AV$468,MATCH(I$2,'Allokerad kvv'!$B$2:$AV$2,0),FALSE),VLOOKUP($B189,'Justerad allokering'!$B$2:$AG$462,MATCH(I$2,'Justerad allokering'!$B$2:$AF$2,0),FALSE))</f>
        <v>0</v>
      </c>
      <c r="J189" s="28">
        <f>IF(ISERROR(1/VLOOKUP($B189,'Justerad allokering'!$B$2:$AG$462,MATCH(J$2,'Justerad allokering'!$B$2:$AF$2,0),FALSE)),VLOOKUP($B189,'Allokerad kvv'!$B$2:$AV$468,MATCH(J$2,'Allokerad kvv'!$B$2:$AV$2,0),FALSE),VLOOKUP($B189,'Justerad allokering'!$B$2:$AG$462,MATCH(J$2,'Justerad allokering'!$B$2:$AF$2,0),FALSE))</f>
        <v>0</v>
      </c>
      <c r="K189" s="28">
        <f>IF(ISERROR(1/VLOOKUP($B189,'Justerad allokering'!$B$2:$AG$462,MATCH(K$2,'Justerad allokering'!$B$2:$AF$2,0),FALSE)),VLOOKUP($B189,'Allokerad kvv'!$B$2:$AV$468,MATCH(K$2,'Allokerad kvv'!$B$2:$AV$2,0),FALSE),VLOOKUP($B189,'Justerad allokering'!$B$2:$AG$462,MATCH(K$2,'Justerad allokering'!$B$2:$AF$2,0),FALSE))</f>
        <v>0</v>
      </c>
      <c r="L189" s="28">
        <f>IF(ISERROR(1/VLOOKUP($B189,'Justerad allokering'!$B$2:$AG$462,MATCH(L$2,'Justerad allokering'!$B$2:$AF$2,0),FALSE)),VLOOKUP($B189,'Allokerad kvv'!$B$2:$AV$468,MATCH(L$2,'Allokerad kvv'!$B$2:$AV$2,0),FALSE),VLOOKUP($B189,'Justerad allokering'!$B$2:$AG$462,MATCH(L$2,'Justerad allokering'!$B$2:$AF$2,0),FALSE))</f>
        <v>0</v>
      </c>
      <c r="M189" s="28">
        <f>IF(ISERROR(1/VLOOKUP($B189,'Justerad allokering'!$B$2:$AG$462,MATCH(M$2,'Justerad allokering'!$B$2:$AF$2,0),FALSE)),VLOOKUP($B189,'Allokerad kvv'!$B$2:$AV$468,MATCH(M$2,'Allokerad kvv'!$B$2:$AV$2,0),FALSE),VLOOKUP($B189,'Justerad allokering'!$B$2:$AG$462,MATCH(M$2,'Justerad allokering'!$B$2:$AF$2,0),FALSE))</f>
        <v>0</v>
      </c>
      <c r="N189" s="28">
        <f>IF(ISERROR(1/VLOOKUP($B189,'Justerad allokering'!$B$2:$AG$462,MATCH(N$2,'Justerad allokering'!$B$2:$AF$2,0),FALSE)),VLOOKUP($B189,'Allokerad kvv'!$B$2:$AV$468,MATCH(N$2,'Allokerad kvv'!$B$2:$AV$2,0),FALSE),VLOOKUP($B189,'Justerad allokering'!$B$2:$AG$462,MATCH(N$2,'Justerad allokering'!$B$2:$AF$2,0),FALSE))</f>
        <v>0</v>
      </c>
      <c r="O189" s="28">
        <f>IF(ISERROR(1/VLOOKUP($B189,'Justerad allokering'!$B$2:$AG$462,MATCH(O$2,'Justerad allokering'!$B$2:$AF$2,0),FALSE)),VLOOKUP($B189,'Allokerad kvv'!$B$2:$AV$468,MATCH(O$2,'Allokerad kvv'!$B$2:$AV$2,0),FALSE),VLOOKUP($B189,'Justerad allokering'!$B$2:$AG$462,MATCH(O$2,'Justerad allokering'!$B$2:$AF$2,0),FALSE))</f>
        <v>0</v>
      </c>
      <c r="P189" s="28">
        <f>IF(ISERROR(1/VLOOKUP($B189,'Justerad allokering'!$B$2:$AG$462,MATCH(P$2,'Justerad allokering'!$B$2:$AF$2,0),FALSE)),VLOOKUP($B189,'Allokerad kvv'!$B$2:$AV$468,MATCH(P$2,'Allokerad kvv'!$B$2:$AV$2,0),FALSE),VLOOKUP($B189,'Justerad allokering'!$B$2:$AG$462,MATCH(P$2,'Justerad allokering'!$B$2:$AF$2,0),FALSE))</f>
        <v>0</v>
      </c>
      <c r="Q189" s="28">
        <f>IF(ISERROR(1/VLOOKUP($B189,'Justerad allokering'!$B$2:$AG$462,MATCH(Q$2,'Justerad allokering'!$B$2:$AF$2,0),FALSE)),VLOOKUP($B189,'Allokerad kvv'!$B$2:$AV$468,MATCH(Q$2,'Allokerad kvv'!$B$2:$AV$2,0),FALSE),VLOOKUP($B189,'Justerad allokering'!$B$2:$AG$462,MATCH(Q$2,'Justerad allokering'!$B$2:$AF$2,0),FALSE))</f>
        <v>0</v>
      </c>
      <c r="R189" s="28">
        <f>IF(ISERROR(1/VLOOKUP($B189,'Justerad allokering'!$B$2:$AG$462,MATCH(R$2,'Justerad allokering'!$B$2:$AF$2,0),FALSE)),VLOOKUP($B189,'Allokerad kvv'!$B$2:$AV$468,MATCH(R$2,'Allokerad kvv'!$B$2:$AV$2,0),FALSE),VLOOKUP($B189,'Justerad allokering'!$B$2:$AG$462,MATCH(R$2,'Justerad allokering'!$B$2:$AF$2,0),FALSE))</f>
        <v>0</v>
      </c>
      <c r="S189" s="28">
        <f>IF(ISERROR(1/VLOOKUP($B189,'Justerad allokering'!$B$2:$AG$462,MATCH(S$2,'Justerad allokering'!$B$2:$AF$2,0),FALSE)),VLOOKUP($B189,'Allokerad kvv'!$B$2:$AV$468,MATCH(S$2,'Allokerad kvv'!$B$2:$AV$2,0),FALSE),VLOOKUP($B189,'Justerad allokering'!$B$2:$AG$462,MATCH(S$2,'Justerad allokering'!$B$2:$AF$2,0),FALSE))</f>
        <v>0</v>
      </c>
      <c r="T189" s="28">
        <f>IF(ISERROR(1/VLOOKUP($B189,'Justerad allokering'!$B$2:$AG$462,MATCH(T$2,'Justerad allokering'!$B$2:$AF$2,0),FALSE)),VLOOKUP($B189,'Allokerad kvv'!$B$2:$AV$468,MATCH(T$2,'Allokerad kvv'!$B$2:$AV$2,0),FALSE),VLOOKUP($B189,'Justerad allokering'!$B$2:$AG$462,MATCH(T$2,'Justerad allokering'!$B$2:$AF$2,0),FALSE))</f>
        <v>0</v>
      </c>
      <c r="U189" s="28">
        <f>IF(ISERROR(1/VLOOKUP($B189,'Justerad allokering'!$B$2:$AG$462,MATCH(U$2,'Justerad allokering'!$B$2:$AF$2,0),FALSE)),VLOOKUP($B189,'Allokerad kvv'!$B$2:$AV$468,MATCH(U$2,'Allokerad kvv'!$B$2:$AV$2,0),FALSE),VLOOKUP($B189,'Justerad allokering'!$B$2:$AG$462,MATCH(U$2,'Justerad allokering'!$B$2:$AF$2,0),FALSE))</f>
        <v>0</v>
      </c>
      <c r="V189" s="28">
        <f>IF(ISERROR(1/VLOOKUP($B189,'Justerad allokering'!$B$2:$AG$462,MATCH(V$2,'Justerad allokering'!$B$2:$AF$2,0),FALSE)),VLOOKUP($B189,'Allokerad kvv'!$B$2:$AV$468,MATCH(V$2,'Allokerad kvv'!$B$2:$AV$2,0),FALSE),VLOOKUP($B189,'Justerad allokering'!$B$2:$AG$462,MATCH(V$2,'Justerad allokering'!$B$2:$AF$2,0),FALSE))</f>
        <v>0</v>
      </c>
      <c r="W189" s="28">
        <f>IF(ISERROR(1/VLOOKUP($B189,'Justerad allokering'!$B$2:$AG$462,MATCH(W$2,'Justerad allokering'!$B$2:$AF$2,0),FALSE)),VLOOKUP($B189,'Allokerad kvv'!$B$2:$AV$468,MATCH(W$2,'Allokerad kvv'!$B$2:$AV$2,0),FALSE),VLOOKUP($B189,'Justerad allokering'!$B$2:$AG$462,MATCH(W$2,'Justerad allokering'!$B$2:$AF$2,0),FALSE))</f>
        <v>0</v>
      </c>
      <c r="X189" s="28">
        <f>IF(ISERROR(1/VLOOKUP($B189,'Justerad allokering'!$B$2:$AG$462,MATCH(X$2,'Justerad allokering'!$B$2:$AF$2,0),FALSE)),VLOOKUP($B189,'Allokerad kvv'!$B$2:$AV$468,MATCH(X$2,'Allokerad kvv'!$B$2:$AV$2,0),FALSE),VLOOKUP($B189,'Justerad allokering'!$B$2:$AG$462,MATCH(X$2,'Justerad allokering'!$B$2:$AF$2,0),FALSE))</f>
        <v>0</v>
      </c>
      <c r="Y189" s="28">
        <f>IF(ISERROR(1/VLOOKUP($B189,'Justerad allokering'!$B$2:$AG$462,MATCH(Y$2,'Justerad allokering'!$B$2:$AF$2,0),FALSE)),VLOOKUP($B189,'Allokerad kvv'!$B$2:$AV$468,MATCH(Y$2,'Allokerad kvv'!$B$2:$AV$2,0),FALSE),VLOOKUP($B189,'Justerad allokering'!$B$2:$AG$462,MATCH(Y$2,'Justerad allokering'!$B$2:$AF$2,0),FALSE))</f>
        <v>0</v>
      </c>
      <c r="Z189" s="28">
        <f>IF(ISERROR(1/VLOOKUP($B189,'Justerad allokering'!$B$2:$AG$462,MATCH(Z$2,'Justerad allokering'!$B$2:$AF$2,0),FALSE)),VLOOKUP($B189,'Allokerad kvv'!$B$2:$AV$468,MATCH(Z$2,'Allokerad kvv'!$B$2:$AV$2,0),FALSE),VLOOKUP($B189,'Justerad allokering'!$B$2:$AG$462,MATCH(Z$2,'Justerad allokering'!$B$2:$AF$2,0),FALSE))</f>
        <v>0</v>
      </c>
      <c r="AA189" s="28"/>
      <c r="AB189" s="28"/>
      <c r="AE189">
        <f t="shared" si="6"/>
        <v>0</v>
      </c>
      <c r="AG189">
        <f t="shared" si="7"/>
        <v>0</v>
      </c>
      <c r="AH189">
        <f t="shared" si="8"/>
        <v>0</v>
      </c>
      <c r="AI189" s="55" t="str">
        <f>IF(AH189=0,"",AH189/VLOOKUP(B189,Kraftvärmeprod!$B$1:$BC$480,MATCH("Summa tillförd energi exklusive rökgaskondensering",Kraftvärmeprod!$B$1:$BC$1,0),FALSE))</f>
        <v/>
      </c>
    </row>
    <row r="190" spans="1:35" x14ac:dyDescent="0.25">
      <c r="A190" s="28" t="s">
        <v>248</v>
      </c>
      <c r="B190" s="28" t="s">
        <v>250</v>
      </c>
      <c r="C190" s="28">
        <f>IF(ISERROR(1/VLOOKUP($B190,'Justerad allokering'!$B$2:$AG$462,MATCH(C$2,'Justerad allokering'!$B$2:$AF$2,0),FALSE)),VLOOKUP($B190,'Allokerad kvv'!$B$2:$AV$468,MATCH(C$2,'Allokerad kvv'!$B$2:$AV$2,0),FALSE),VLOOKUP($B190,'Justerad allokering'!$B$2:$AG$462,MATCH(C$2,'Justerad allokering'!$B$2:$AF$2,0),FALSE))</f>
        <v>0</v>
      </c>
      <c r="D190" s="28">
        <f>IF(ISERROR(1/VLOOKUP($B190,'Justerad allokering'!$B$2:$AG$462,MATCH(D$2,'Justerad allokering'!$B$2:$AF$2,0),FALSE)),VLOOKUP($B190,'Allokerad kvv'!$B$2:$AV$468,MATCH(D$2,'Allokerad kvv'!$B$2:$AV$2,0),FALSE),VLOOKUP($B190,'Justerad allokering'!$B$2:$AG$462,MATCH(D$2,'Justerad allokering'!$B$2:$AF$2,0),FALSE))</f>
        <v>0</v>
      </c>
      <c r="E190" s="28">
        <f>IF(ISERROR(1/VLOOKUP($B190,'Justerad allokering'!$B$2:$AG$462,MATCH(E$2,'Justerad allokering'!$B$2:$AF$2,0),FALSE)),VLOOKUP($B190,'Allokerad kvv'!$B$2:$AV$468,MATCH(E$2,'Allokerad kvv'!$B$2:$AV$2,0),FALSE),VLOOKUP($B190,'Justerad allokering'!$B$2:$AG$462,MATCH(E$2,'Justerad allokering'!$B$2:$AF$2,0),FALSE))</f>
        <v>0</v>
      </c>
      <c r="F190" s="28">
        <f>IF(ISERROR(1/VLOOKUP($B190,'Justerad allokering'!$B$2:$AG$462,MATCH(F$2,'Justerad allokering'!$B$2:$AF$2,0),FALSE)),VLOOKUP($B190,'Allokerad kvv'!$B$2:$AV$468,MATCH(F$2,'Allokerad kvv'!$B$2:$AV$2,0),FALSE),VLOOKUP($B190,'Justerad allokering'!$B$2:$AG$462,MATCH(F$2,'Justerad allokering'!$B$2:$AF$2,0),FALSE))</f>
        <v>0</v>
      </c>
      <c r="G190" s="28">
        <f>IF(ISERROR(1/VLOOKUP($B190,'Justerad allokering'!$B$2:$AG$462,MATCH(G$2,'Justerad allokering'!$B$2:$AF$2,0),FALSE)),VLOOKUP($B190,'Allokerad kvv'!$B$2:$AV$468,MATCH(G$2,'Allokerad kvv'!$B$2:$AV$2,0),FALSE),VLOOKUP($B190,'Justerad allokering'!$B$2:$AG$462,MATCH(G$2,'Justerad allokering'!$B$2:$AF$2,0),FALSE))</f>
        <v>0</v>
      </c>
      <c r="H190" s="28">
        <f>IF(ISERROR(1/VLOOKUP($B190,'Justerad allokering'!$B$2:$AG$462,MATCH(H$2,'Justerad allokering'!$B$2:$AF$2,0),FALSE)),VLOOKUP($B190,'Allokerad kvv'!$B$2:$AV$468,MATCH(H$2,'Allokerad kvv'!$B$2:$AV$2,0),FALSE),VLOOKUP($B190,'Justerad allokering'!$B$2:$AG$462,MATCH(H$2,'Justerad allokering'!$B$2:$AF$2,0),FALSE))</f>
        <v>0</v>
      </c>
      <c r="I190" s="28">
        <f>IF(ISERROR(1/VLOOKUP($B190,'Justerad allokering'!$B$2:$AG$462,MATCH(I$2,'Justerad allokering'!$B$2:$AF$2,0),FALSE)),VLOOKUP($B190,'Allokerad kvv'!$B$2:$AV$468,MATCH(I$2,'Allokerad kvv'!$B$2:$AV$2,0),FALSE),VLOOKUP($B190,'Justerad allokering'!$B$2:$AG$462,MATCH(I$2,'Justerad allokering'!$B$2:$AF$2,0),FALSE))</f>
        <v>0</v>
      </c>
      <c r="J190" s="28">
        <f>IF(ISERROR(1/VLOOKUP($B190,'Justerad allokering'!$B$2:$AG$462,MATCH(J$2,'Justerad allokering'!$B$2:$AF$2,0),FALSE)),VLOOKUP($B190,'Allokerad kvv'!$B$2:$AV$468,MATCH(J$2,'Allokerad kvv'!$B$2:$AV$2,0),FALSE),VLOOKUP($B190,'Justerad allokering'!$B$2:$AG$462,MATCH(J$2,'Justerad allokering'!$B$2:$AF$2,0),FALSE))</f>
        <v>0</v>
      </c>
      <c r="K190" s="28">
        <f>IF(ISERROR(1/VLOOKUP($B190,'Justerad allokering'!$B$2:$AG$462,MATCH(K$2,'Justerad allokering'!$B$2:$AF$2,0),FALSE)),VLOOKUP($B190,'Allokerad kvv'!$B$2:$AV$468,MATCH(K$2,'Allokerad kvv'!$B$2:$AV$2,0),FALSE),VLOOKUP($B190,'Justerad allokering'!$B$2:$AG$462,MATCH(K$2,'Justerad allokering'!$B$2:$AF$2,0),FALSE))</f>
        <v>0</v>
      </c>
      <c r="L190" s="28">
        <f>IF(ISERROR(1/VLOOKUP($B190,'Justerad allokering'!$B$2:$AG$462,MATCH(L$2,'Justerad allokering'!$B$2:$AF$2,0),FALSE)),VLOOKUP($B190,'Allokerad kvv'!$B$2:$AV$468,MATCH(L$2,'Allokerad kvv'!$B$2:$AV$2,0),FALSE),VLOOKUP($B190,'Justerad allokering'!$B$2:$AG$462,MATCH(L$2,'Justerad allokering'!$B$2:$AF$2,0),FALSE))</f>
        <v>0</v>
      </c>
      <c r="M190" s="28">
        <f>IF(ISERROR(1/VLOOKUP($B190,'Justerad allokering'!$B$2:$AG$462,MATCH(M$2,'Justerad allokering'!$B$2:$AF$2,0),FALSE)),VLOOKUP($B190,'Allokerad kvv'!$B$2:$AV$468,MATCH(M$2,'Allokerad kvv'!$B$2:$AV$2,0),FALSE),VLOOKUP($B190,'Justerad allokering'!$B$2:$AG$462,MATCH(M$2,'Justerad allokering'!$B$2:$AF$2,0),FALSE))</f>
        <v>0</v>
      </c>
      <c r="N190" s="28">
        <f>IF(ISERROR(1/VLOOKUP($B190,'Justerad allokering'!$B$2:$AG$462,MATCH(N$2,'Justerad allokering'!$B$2:$AF$2,0),FALSE)),VLOOKUP($B190,'Allokerad kvv'!$B$2:$AV$468,MATCH(N$2,'Allokerad kvv'!$B$2:$AV$2,0),FALSE),VLOOKUP($B190,'Justerad allokering'!$B$2:$AG$462,MATCH(N$2,'Justerad allokering'!$B$2:$AF$2,0),FALSE))</f>
        <v>0</v>
      </c>
      <c r="O190" s="28">
        <f>IF(ISERROR(1/VLOOKUP($B190,'Justerad allokering'!$B$2:$AG$462,MATCH(O$2,'Justerad allokering'!$B$2:$AF$2,0),FALSE)),VLOOKUP($B190,'Allokerad kvv'!$B$2:$AV$468,MATCH(O$2,'Allokerad kvv'!$B$2:$AV$2,0),FALSE),VLOOKUP($B190,'Justerad allokering'!$B$2:$AG$462,MATCH(O$2,'Justerad allokering'!$B$2:$AF$2,0),FALSE))</f>
        <v>0</v>
      </c>
      <c r="P190" s="28">
        <f>IF(ISERROR(1/VLOOKUP($B190,'Justerad allokering'!$B$2:$AG$462,MATCH(P$2,'Justerad allokering'!$B$2:$AF$2,0),FALSE)),VLOOKUP($B190,'Allokerad kvv'!$B$2:$AV$468,MATCH(P$2,'Allokerad kvv'!$B$2:$AV$2,0),FALSE),VLOOKUP($B190,'Justerad allokering'!$B$2:$AG$462,MATCH(P$2,'Justerad allokering'!$B$2:$AF$2,0),FALSE))</f>
        <v>0</v>
      </c>
      <c r="Q190" s="28">
        <f>IF(ISERROR(1/VLOOKUP($B190,'Justerad allokering'!$B$2:$AG$462,MATCH(Q$2,'Justerad allokering'!$B$2:$AF$2,0),FALSE)),VLOOKUP($B190,'Allokerad kvv'!$B$2:$AV$468,MATCH(Q$2,'Allokerad kvv'!$B$2:$AV$2,0),FALSE),VLOOKUP($B190,'Justerad allokering'!$B$2:$AG$462,MATCH(Q$2,'Justerad allokering'!$B$2:$AF$2,0),FALSE))</f>
        <v>0</v>
      </c>
      <c r="R190" s="28">
        <f>IF(ISERROR(1/VLOOKUP($B190,'Justerad allokering'!$B$2:$AG$462,MATCH(R$2,'Justerad allokering'!$B$2:$AF$2,0),FALSE)),VLOOKUP($B190,'Allokerad kvv'!$B$2:$AV$468,MATCH(R$2,'Allokerad kvv'!$B$2:$AV$2,0),FALSE),VLOOKUP($B190,'Justerad allokering'!$B$2:$AG$462,MATCH(R$2,'Justerad allokering'!$B$2:$AF$2,0),FALSE))</f>
        <v>0</v>
      </c>
      <c r="S190" s="28">
        <f>IF(ISERROR(1/VLOOKUP($B190,'Justerad allokering'!$B$2:$AG$462,MATCH(S$2,'Justerad allokering'!$B$2:$AF$2,0),FALSE)),VLOOKUP($B190,'Allokerad kvv'!$B$2:$AV$468,MATCH(S$2,'Allokerad kvv'!$B$2:$AV$2,0),FALSE),VLOOKUP($B190,'Justerad allokering'!$B$2:$AG$462,MATCH(S$2,'Justerad allokering'!$B$2:$AF$2,0),FALSE))</f>
        <v>0</v>
      </c>
      <c r="T190" s="28">
        <f>IF(ISERROR(1/VLOOKUP($B190,'Justerad allokering'!$B$2:$AG$462,MATCH(T$2,'Justerad allokering'!$B$2:$AF$2,0),FALSE)),VLOOKUP($B190,'Allokerad kvv'!$B$2:$AV$468,MATCH(T$2,'Allokerad kvv'!$B$2:$AV$2,0),FALSE),VLOOKUP($B190,'Justerad allokering'!$B$2:$AG$462,MATCH(T$2,'Justerad allokering'!$B$2:$AF$2,0),FALSE))</f>
        <v>0</v>
      </c>
      <c r="U190" s="28">
        <f>IF(ISERROR(1/VLOOKUP($B190,'Justerad allokering'!$B$2:$AG$462,MATCH(U$2,'Justerad allokering'!$B$2:$AF$2,0),FALSE)),VLOOKUP($B190,'Allokerad kvv'!$B$2:$AV$468,MATCH(U$2,'Allokerad kvv'!$B$2:$AV$2,0),FALSE),VLOOKUP($B190,'Justerad allokering'!$B$2:$AG$462,MATCH(U$2,'Justerad allokering'!$B$2:$AF$2,0),FALSE))</f>
        <v>0</v>
      </c>
      <c r="V190" s="28">
        <f>IF(ISERROR(1/VLOOKUP($B190,'Justerad allokering'!$B$2:$AG$462,MATCH(V$2,'Justerad allokering'!$B$2:$AF$2,0),FALSE)),VLOOKUP($B190,'Allokerad kvv'!$B$2:$AV$468,MATCH(V$2,'Allokerad kvv'!$B$2:$AV$2,0),FALSE),VLOOKUP($B190,'Justerad allokering'!$B$2:$AG$462,MATCH(V$2,'Justerad allokering'!$B$2:$AF$2,0),FALSE))</f>
        <v>0</v>
      </c>
      <c r="W190" s="28">
        <f>IF(ISERROR(1/VLOOKUP($B190,'Justerad allokering'!$B$2:$AG$462,MATCH(W$2,'Justerad allokering'!$B$2:$AF$2,0),FALSE)),VLOOKUP($B190,'Allokerad kvv'!$B$2:$AV$468,MATCH(W$2,'Allokerad kvv'!$B$2:$AV$2,0),FALSE),VLOOKUP($B190,'Justerad allokering'!$B$2:$AG$462,MATCH(W$2,'Justerad allokering'!$B$2:$AF$2,0),FALSE))</f>
        <v>0</v>
      </c>
      <c r="X190" s="28">
        <f>IF(ISERROR(1/VLOOKUP($B190,'Justerad allokering'!$B$2:$AG$462,MATCH(X$2,'Justerad allokering'!$B$2:$AF$2,0),FALSE)),VLOOKUP($B190,'Allokerad kvv'!$B$2:$AV$468,MATCH(X$2,'Allokerad kvv'!$B$2:$AV$2,0),FALSE),VLOOKUP($B190,'Justerad allokering'!$B$2:$AG$462,MATCH(X$2,'Justerad allokering'!$B$2:$AF$2,0),FALSE))</f>
        <v>0</v>
      </c>
      <c r="Y190" s="28">
        <f>IF(ISERROR(1/VLOOKUP($B190,'Justerad allokering'!$B$2:$AG$462,MATCH(Y$2,'Justerad allokering'!$B$2:$AF$2,0),FALSE)),VLOOKUP($B190,'Allokerad kvv'!$B$2:$AV$468,MATCH(Y$2,'Allokerad kvv'!$B$2:$AV$2,0),FALSE),VLOOKUP($B190,'Justerad allokering'!$B$2:$AG$462,MATCH(Y$2,'Justerad allokering'!$B$2:$AF$2,0),FALSE))</f>
        <v>0</v>
      </c>
      <c r="Z190" s="28">
        <f>IF(ISERROR(1/VLOOKUP($B190,'Justerad allokering'!$B$2:$AG$462,MATCH(Z$2,'Justerad allokering'!$B$2:$AF$2,0),FALSE)),VLOOKUP($B190,'Allokerad kvv'!$B$2:$AV$468,MATCH(Z$2,'Allokerad kvv'!$B$2:$AV$2,0),FALSE),VLOOKUP($B190,'Justerad allokering'!$B$2:$AG$462,MATCH(Z$2,'Justerad allokering'!$B$2:$AF$2,0),FALSE))</f>
        <v>0</v>
      </c>
      <c r="AA190" s="28"/>
      <c r="AB190" s="28"/>
      <c r="AE190">
        <f t="shared" si="6"/>
        <v>0</v>
      </c>
      <c r="AG190">
        <f t="shared" si="7"/>
        <v>0</v>
      </c>
      <c r="AH190">
        <f t="shared" si="8"/>
        <v>0</v>
      </c>
      <c r="AI190" s="55" t="str">
        <f>IF(AH190=0,"",AH190/VLOOKUP(B190,Kraftvärmeprod!$B$1:$BC$480,MATCH("Summa tillförd energi exklusive rökgaskondensering",Kraftvärmeprod!$B$1:$BC$1,0),FALSE))</f>
        <v/>
      </c>
    </row>
    <row r="191" spans="1:35" x14ac:dyDescent="0.25">
      <c r="A191" s="28" t="s">
        <v>248</v>
      </c>
      <c r="B191" s="28" t="s">
        <v>251</v>
      </c>
      <c r="C191" s="28">
        <f>IF(ISERROR(1/VLOOKUP($B191,'Justerad allokering'!$B$2:$AG$462,MATCH(C$2,'Justerad allokering'!$B$2:$AF$2,0),FALSE)),VLOOKUP($B191,'Allokerad kvv'!$B$2:$AV$468,MATCH(C$2,'Allokerad kvv'!$B$2:$AV$2,0),FALSE),VLOOKUP($B191,'Justerad allokering'!$B$2:$AG$462,MATCH(C$2,'Justerad allokering'!$B$2:$AF$2,0),FALSE))</f>
        <v>0</v>
      </c>
      <c r="D191" s="28">
        <f>IF(ISERROR(1/VLOOKUP($B191,'Justerad allokering'!$B$2:$AG$462,MATCH(D$2,'Justerad allokering'!$B$2:$AF$2,0),FALSE)),VLOOKUP($B191,'Allokerad kvv'!$B$2:$AV$468,MATCH(D$2,'Allokerad kvv'!$B$2:$AV$2,0),FALSE),VLOOKUP($B191,'Justerad allokering'!$B$2:$AG$462,MATCH(D$2,'Justerad allokering'!$B$2:$AF$2,0),FALSE))</f>
        <v>0</v>
      </c>
      <c r="E191" s="28">
        <f>IF(ISERROR(1/VLOOKUP($B191,'Justerad allokering'!$B$2:$AG$462,MATCH(E$2,'Justerad allokering'!$B$2:$AF$2,0),FALSE)),VLOOKUP($B191,'Allokerad kvv'!$B$2:$AV$468,MATCH(E$2,'Allokerad kvv'!$B$2:$AV$2,0),FALSE),VLOOKUP($B191,'Justerad allokering'!$B$2:$AG$462,MATCH(E$2,'Justerad allokering'!$B$2:$AF$2,0),FALSE))</f>
        <v>0</v>
      </c>
      <c r="F191" s="28">
        <f>IF(ISERROR(1/VLOOKUP($B191,'Justerad allokering'!$B$2:$AG$462,MATCH(F$2,'Justerad allokering'!$B$2:$AF$2,0),FALSE)),VLOOKUP($B191,'Allokerad kvv'!$B$2:$AV$468,MATCH(F$2,'Allokerad kvv'!$B$2:$AV$2,0),FALSE),VLOOKUP($B191,'Justerad allokering'!$B$2:$AG$462,MATCH(F$2,'Justerad allokering'!$B$2:$AF$2,0),FALSE))</f>
        <v>0</v>
      </c>
      <c r="G191" s="28">
        <f>IF(ISERROR(1/VLOOKUP($B191,'Justerad allokering'!$B$2:$AG$462,MATCH(G$2,'Justerad allokering'!$B$2:$AF$2,0),FALSE)),VLOOKUP($B191,'Allokerad kvv'!$B$2:$AV$468,MATCH(G$2,'Allokerad kvv'!$B$2:$AV$2,0),FALSE),VLOOKUP($B191,'Justerad allokering'!$B$2:$AG$462,MATCH(G$2,'Justerad allokering'!$B$2:$AF$2,0),FALSE))</f>
        <v>0</v>
      </c>
      <c r="H191" s="28">
        <f>IF(ISERROR(1/VLOOKUP($B191,'Justerad allokering'!$B$2:$AG$462,MATCH(H$2,'Justerad allokering'!$B$2:$AF$2,0),FALSE)),VLOOKUP($B191,'Allokerad kvv'!$B$2:$AV$468,MATCH(H$2,'Allokerad kvv'!$B$2:$AV$2,0),FALSE),VLOOKUP($B191,'Justerad allokering'!$B$2:$AG$462,MATCH(H$2,'Justerad allokering'!$B$2:$AF$2,0),FALSE))</f>
        <v>0</v>
      </c>
      <c r="I191" s="28">
        <f>IF(ISERROR(1/VLOOKUP($B191,'Justerad allokering'!$B$2:$AG$462,MATCH(I$2,'Justerad allokering'!$B$2:$AF$2,0),FALSE)),VLOOKUP($B191,'Allokerad kvv'!$B$2:$AV$468,MATCH(I$2,'Allokerad kvv'!$B$2:$AV$2,0),FALSE),VLOOKUP($B191,'Justerad allokering'!$B$2:$AG$462,MATCH(I$2,'Justerad allokering'!$B$2:$AF$2,0),FALSE))</f>
        <v>0</v>
      </c>
      <c r="J191" s="28">
        <f>IF(ISERROR(1/VLOOKUP($B191,'Justerad allokering'!$B$2:$AG$462,MATCH(J$2,'Justerad allokering'!$B$2:$AF$2,0),FALSE)),VLOOKUP($B191,'Allokerad kvv'!$B$2:$AV$468,MATCH(J$2,'Allokerad kvv'!$B$2:$AV$2,0),FALSE),VLOOKUP($B191,'Justerad allokering'!$B$2:$AG$462,MATCH(J$2,'Justerad allokering'!$B$2:$AF$2,0),FALSE))</f>
        <v>0</v>
      </c>
      <c r="K191" s="28">
        <f>IF(ISERROR(1/VLOOKUP($B191,'Justerad allokering'!$B$2:$AG$462,MATCH(K$2,'Justerad allokering'!$B$2:$AF$2,0),FALSE)),VLOOKUP($B191,'Allokerad kvv'!$B$2:$AV$468,MATCH(K$2,'Allokerad kvv'!$B$2:$AV$2,0),FALSE),VLOOKUP($B191,'Justerad allokering'!$B$2:$AG$462,MATCH(K$2,'Justerad allokering'!$B$2:$AF$2,0),FALSE))</f>
        <v>0</v>
      </c>
      <c r="L191" s="28">
        <f>IF(ISERROR(1/VLOOKUP($B191,'Justerad allokering'!$B$2:$AG$462,MATCH(L$2,'Justerad allokering'!$B$2:$AF$2,0),FALSE)),VLOOKUP($B191,'Allokerad kvv'!$B$2:$AV$468,MATCH(L$2,'Allokerad kvv'!$B$2:$AV$2,0),FALSE),VLOOKUP($B191,'Justerad allokering'!$B$2:$AG$462,MATCH(L$2,'Justerad allokering'!$B$2:$AF$2,0),FALSE))</f>
        <v>0</v>
      </c>
      <c r="M191" s="28">
        <f>IF(ISERROR(1/VLOOKUP($B191,'Justerad allokering'!$B$2:$AG$462,MATCH(M$2,'Justerad allokering'!$B$2:$AF$2,0),FALSE)),VLOOKUP($B191,'Allokerad kvv'!$B$2:$AV$468,MATCH(M$2,'Allokerad kvv'!$B$2:$AV$2,0),FALSE),VLOOKUP($B191,'Justerad allokering'!$B$2:$AG$462,MATCH(M$2,'Justerad allokering'!$B$2:$AF$2,0),FALSE))</f>
        <v>0</v>
      </c>
      <c r="N191" s="28">
        <f>IF(ISERROR(1/VLOOKUP($B191,'Justerad allokering'!$B$2:$AG$462,MATCH(N$2,'Justerad allokering'!$B$2:$AF$2,0),FALSE)),VLOOKUP($B191,'Allokerad kvv'!$B$2:$AV$468,MATCH(N$2,'Allokerad kvv'!$B$2:$AV$2,0),FALSE),VLOOKUP($B191,'Justerad allokering'!$B$2:$AG$462,MATCH(N$2,'Justerad allokering'!$B$2:$AF$2,0),FALSE))</f>
        <v>0</v>
      </c>
      <c r="O191" s="28">
        <f>IF(ISERROR(1/VLOOKUP($B191,'Justerad allokering'!$B$2:$AG$462,MATCH(O$2,'Justerad allokering'!$B$2:$AF$2,0),FALSE)),VLOOKUP($B191,'Allokerad kvv'!$B$2:$AV$468,MATCH(O$2,'Allokerad kvv'!$B$2:$AV$2,0),FALSE),VLOOKUP($B191,'Justerad allokering'!$B$2:$AG$462,MATCH(O$2,'Justerad allokering'!$B$2:$AF$2,0),FALSE))</f>
        <v>0</v>
      </c>
      <c r="P191" s="28">
        <f>IF(ISERROR(1/VLOOKUP($B191,'Justerad allokering'!$B$2:$AG$462,MATCH(P$2,'Justerad allokering'!$B$2:$AF$2,0),FALSE)),VLOOKUP($B191,'Allokerad kvv'!$B$2:$AV$468,MATCH(P$2,'Allokerad kvv'!$B$2:$AV$2,0),FALSE),VLOOKUP($B191,'Justerad allokering'!$B$2:$AG$462,MATCH(P$2,'Justerad allokering'!$B$2:$AF$2,0),FALSE))</f>
        <v>0</v>
      </c>
      <c r="Q191" s="28">
        <f>IF(ISERROR(1/VLOOKUP($B191,'Justerad allokering'!$B$2:$AG$462,MATCH(Q$2,'Justerad allokering'!$B$2:$AF$2,0),FALSE)),VLOOKUP($B191,'Allokerad kvv'!$B$2:$AV$468,MATCH(Q$2,'Allokerad kvv'!$B$2:$AV$2,0),FALSE),VLOOKUP($B191,'Justerad allokering'!$B$2:$AG$462,MATCH(Q$2,'Justerad allokering'!$B$2:$AF$2,0),FALSE))</f>
        <v>0</v>
      </c>
      <c r="R191" s="28">
        <f>IF(ISERROR(1/VLOOKUP($B191,'Justerad allokering'!$B$2:$AG$462,MATCH(R$2,'Justerad allokering'!$B$2:$AF$2,0),FALSE)),VLOOKUP($B191,'Allokerad kvv'!$B$2:$AV$468,MATCH(R$2,'Allokerad kvv'!$B$2:$AV$2,0),FALSE),VLOOKUP($B191,'Justerad allokering'!$B$2:$AG$462,MATCH(R$2,'Justerad allokering'!$B$2:$AF$2,0),FALSE))</f>
        <v>0</v>
      </c>
      <c r="S191" s="28">
        <f>IF(ISERROR(1/VLOOKUP($B191,'Justerad allokering'!$B$2:$AG$462,MATCH(S$2,'Justerad allokering'!$B$2:$AF$2,0),FALSE)),VLOOKUP($B191,'Allokerad kvv'!$B$2:$AV$468,MATCH(S$2,'Allokerad kvv'!$B$2:$AV$2,0),FALSE),VLOOKUP($B191,'Justerad allokering'!$B$2:$AG$462,MATCH(S$2,'Justerad allokering'!$B$2:$AF$2,0),FALSE))</f>
        <v>0</v>
      </c>
      <c r="T191" s="28">
        <f>IF(ISERROR(1/VLOOKUP($B191,'Justerad allokering'!$B$2:$AG$462,MATCH(T$2,'Justerad allokering'!$B$2:$AF$2,0),FALSE)),VLOOKUP($B191,'Allokerad kvv'!$B$2:$AV$468,MATCH(T$2,'Allokerad kvv'!$B$2:$AV$2,0),FALSE),VLOOKUP($B191,'Justerad allokering'!$B$2:$AG$462,MATCH(T$2,'Justerad allokering'!$B$2:$AF$2,0),FALSE))</f>
        <v>0</v>
      </c>
      <c r="U191" s="28">
        <f>IF(ISERROR(1/VLOOKUP($B191,'Justerad allokering'!$B$2:$AG$462,MATCH(U$2,'Justerad allokering'!$B$2:$AF$2,0),FALSE)),VLOOKUP($B191,'Allokerad kvv'!$B$2:$AV$468,MATCH(U$2,'Allokerad kvv'!$B$2:$AV$2,0),FALSE),VLOOKUP($B191,'Justerad allokering'!$B$2:$AG$462,MATCH(U$2,'Justerad allokering'!$B$2:$AF$2,0),FALSE))</f>
        <v>0</v>
      </c>
      <c r="V191" s="28">
        <f>IF(ISERROR(1/VLOOKUP($B191,'Justerad allokering'!$B$2:$AG$462,MATCH(V$2,'Justerad allokering'!$B$2:$AF$2,0),FALSE)),VLOOKUP($B191,'Allokerad kvv'!$B$2:$AV$468,MATCH(V$2,'Allokerad kvv'!$B$2:$AV$2,0),FALSE),VLOOKUP($B191,'Justerad allokering'!$B$2:$AG$462,MATCH(V$2,'Justerad allokering'!$B$2:$AF$2,0),FALSE))</f>
        <v>0</v>
      </c>
      <c r="W191" s="28">
        <f>IF(ISERROR(1/VLOOKUP($B191,'Justerad allokering'!$B$2:$AG$462,MATCH(W$2,'Justerad allokering'!$B$2:$AF$2,0),FALSE)),VLOOKUP($B191,'Allokerad kvv'!$B$2:$AV$468,MATCH(W$2,'Allokerad kvv'!$B$2:$AV$2,0),FALSE),VLOOKUP($B191,'Justerad allokering'!$B$2:$AG$462,MATCH(W$2,'Justerad allokering'!$B$2:$AF$2,0),FALSE))</f>
        <v>0</v>
      </c>
      <c r="X191" s="28">
        <f>IF(ISERROR(1/VLOOKUP($B191,'Justerad allokering'!$B$2:$AG$462,MATCH(X$2,'Justerad allokering'!$B$2:$AF$2,0),FALSE)),VLOOKUP($B191,'Allokerad kvv'!$B$2:$AV$468,MATCH(X$2,'Allokerad kvv'!$B$2:$AV$2,0),FALSE),VLOOKUP($B191,'Justerad allokering'!$B$2:$AG$462,MATCH(X$2,'Justerad allokering'!$B$2:$AF$2,0),FALSE))</f>
        <v>0</v>
      </c>
      <c r="Y191" s="28">
        <f>IF(ISERROR(1/VLOOKUP($B191,'Justerad allokering'!$B$2:$AG$462,MATCH(Y$2,'Justerad allokering'!$B$2:$AF$2,0),FALSE)),VLOOKUP($B191,'Allokerad kvv'!$B$2:$AV$468,MATCH(Y$2,'Allokerad kvv'!$B$2:$AV$2,0),FALSE),VLOOKUP($B191,'Justerad allokering'!$B$2:$AG$462,MATCH(Y$2,'Justerad allokering'!$B$2:$AF$2,0),FALSE))</f>
        <v>0</v>
      </c>
      <c r="Z191" s="28">
        <f>IF(ISERROR(1/VLOOKUP($B191,'Justerad allokering'!$B$2:$AG$462,MATCH(Z$2,'Justerad allokering'!$B$2:$AF$2,0),FALSE)),VLOOKUP($B191,'Allokerad kvv'!$B$2:$AV$468,MATCH(Z$2,'Allokerad kvv'!$B$2:$AV$2,0),FALSE),VLOOKUP($B191,'Justerad allokering'!$B$2:$AG$462,MATCH(Z$2,'Justerad allokering'!$B$2:$AF$2,0),FALSE))</f>
        <v>0</v>
      </c>
      <c r="AA191" s="28"/>
      <c r="AB191" s="28"/>
      <c r="AE191">
        <f t="shared" si="6"/>
        <v>0</v>
      </c>
      <c r="AG191">
        <f t="shared" si="7"/>
        <v>0</v>
      </c>
      <c r="AH191">
        <f t="shared" si="8"/>
        <v>0</v>
      </c>
      <c r="AI191" s="55" t="str">
        <f>IF(AH191=0,"",AH191/VLOOKUP(B191,Kraftvärmeprod!$B$1:$BC$480,MATCH("Summa tillförd energi exklusive rökgaskondensering",Kraftvärmeprod!$B$1:$BC$1,0),FALSE))</f>
        <v/>
      </c>
    </row>
    <row r="192" spans="1:35" x14ac:dyDescent="0.25">
      <c r="A192" s="28" t="s">
        <v>248</v>
      </c>
      <c r="B192" s="28" t="s">
        <v>252</v>
      </c>
      <c r="C192" s="28">
        <f>IF(ISERROR(1/VLOOKUP($B192,'Justerad allokering'!$B$2:$AG$462,MATCH(C$2,'Justerad allokering'!$B$2:$AF$2,0),FALSE)),VLOOKUP($B192,'Allokerad kvv'!$B$2:$AV$468,MATCH(C$2,'Allokerad kvv'!$B$2:$AV$2,0),FALSE),VLOOKUP($B192,'Justerad allokering'!$B$2:$AG$462,MATCH(C$2,'Justerad allokering'!$B$2:$AF$2,0),FALSE))</f>
        <v>261.27300000000002</v>
      </c>
      <c r="D192" s="28">
        <f>IF(ISERROR(1/VLOOKUP($B192,'Justerad allokering'!$B$2:$AG$462,MATCH(D$2,'Justerad allokering'!$B$2:$AF$2,0),FALSE)),VLOOKUP($B192,'Allokerad kvv'!$B$2:$AV$468,MATCH(D$2,'Allokerad kvv'!$B$2:$AV$2,0),FALSE),VLOOKUP($B192,'Justerad allokering'!$B$2:$AG$462,MATCH(D$2,'Justerad allokering'!$B$2:$AF$2,0),FALSE))</f>
        <v>0.58912699999999996</v>
      </c>
      <c r="E192" s="28">
        <f>IF(ISERROR(1/VLOOKUP($B192,'Justerad allokering'!$B$2:$AG$462,MATCH(E$2,'Justerad allokering'!$B$2:$AF$2,0),FALSE)),VLOOKUP($B192,'Allokerad kvv'!$B$2:$AV$468,MATCH(E$2,'Allokerad kvv'!$B$2:$AV$2,0),FALSE),VLOOKUP($B192,'Justerad allokering'!$B$2:$AG$462,MATCH(E$2,'Justerad allokering'!$B$2:$AF$2,0),FALSE))</f>
        <v>0</v>
      </c>
      <c r="F192" s="28">
        <f>IF(ISERROR(1/VLOOKUP($B192,'Justerad allokering'!$B$2:$AG$462,MATCH(F$2,'Justerad allokering'!$B$2:$AF$2,0),FALSE)),VLOOKUP($B192,'Allokerad kvv'!$B$2:$AV$468,MATCH(F$2,'Allokerad kvv'!$B$2:$AV$2,0),FALSE),VLOOKUP($B192,'Justerad allokering'!$B$2:$AG$462,MATCH(F$2,'Justerad allokering'!$B$2:$AF$2,0),FALSE))</f>
        <v>0</v>
      </c>
      <c r="G192" s="28">
        <f>IF(ISERROR(1/VLOOKUP($B192,'Justerad allokering'!$B$2:$AG$462,MATCH(G$2,'Justerad allokering'!$B$2:$AF$2,0),FALSE)),VLOOKUP($B192,'Allokerad kvv'!$B$2:$AV$468,MATCH(G$2,'Allokerad kvv'!$B$2:$AV$2,0),FALSE),VLOOKUP($B192,'Justerad allokering'!$B$2:$AG$462,MATCH(G$2,'Justerad allokering'!$B$2:$AF$2,0),FALSE))</f>
        <v>0.81005000000000005</v>
      </c>
      <c r="H192" s="28">
        <f>IF(ISERROR(1/VLOOKUP($B192,'Justerad allokering'!$B$2:$AG$462,MATCH(H$2,'Justerad allokering'!$B$2:$AF$2,0),FALSE)),VLOOKUP($B192,'Allokerad kvv'!$B$2:$AV$468,MATCH(H$2,'Allokerad kvv'!$B$2:$AV$2,0),FALSE),VLOOKUP($B192,'Justerad allokering'!$B$2:$AG$462,MATCH(H$2,'Justerad allokering'!$B$2:$AF$2,0),FALSE))</f>
        <v>0</v>
      </c>
      <c r="I192" s="28">
        <f>IF(ISERROR(1/VLOOKUP($B192,'Justerad allokering'!$B$2:$AG$462,MATCH(I$2,'Justerad allokering'!$B$2:$AF$2,0),FALSE)),VLOOKUP($B192,'Allokerad kvv'!$B$2:$AV$468,MATCH(I$2,'Allokerad kvv'!$B$2:$AV$2,0),FALSE),VLOOKUP($B192,'Justerad allokering'!$B$2:$AG$462,MATCH(I$2,'Justerad allokering'!$B$2:$AF$2,0),FALSE))</f>
        <v>1.81179</v>
      </c>
      <c r="J192" s="28">
        <f>IF(ISERROR(1/VLOOKUP($B192,'Justerad allokering'!$B$2:$AG$462,MATCH(J$2,'Justerad allokering'!$B$2:$AF$2,0),FALSE)),VLOOKUP($B192,'Allokerad kvv'!$B$2:$AV$468,MATCH(J$2,'Allokerad kvv'!$B$2:$AV$2,0),FALSE),VLOOKUP($B192,'Justerad allokering'!$B$2:$AG$462,MATCH(J$2,'Justerad allokering'!$B$2:$AF$2,0),FALSE))</f>
        <v>0</v>
      </c>
      <c r="K192" s="28">
        <f>IF(ISERROR(1/VLOOKUP($B192,'Justerad allokering'!$B$2:$AG$462,MATCH(K$2,'Justerad allokering'!$B$2:$AF$2,0),FALSE)),VLOOKUP($B192,'Allokerad kvv'!$B$2:$AV$468,MATCH(K$2,'Allokerad kvv'!$B$2:$AV$2,0),FALSE),VLOOKUP($B192,'Justerad allokering'!$B$2:$AG$462,MATCH(K$2,'Justerad allokering'!$B$2:$AF$2,0),FALSE))</f>
        <v>11.6623</v>
      </c>
      <c r="L192" s="28">
        <f>IF(ISERROR(1/VLOOKUP($B192,'Justerad allokering'!$B$2:$AG$462,MATCH(L$2,'Justerad allokering'!$B$2:$AF$2,0),FALSE)),VLOOKUP($B192,'Allokerad kvv'!$B$2:$AV$468,MATCH(L$2,'Allokerad kvv'!$B$2:$AV$2,0),FALSE),VLOOKUP($B192,'Justerad allokering'!$B$2:$AG$462,MATCH(L$2,'Justerad allokering'!$B$2:$AF$2,0),FALSE))</f>
        <v>0</v>
      </c>
      <c r="M192" s="28">
        <f>IF(ISERROR(1/VLOOKUP($B192,'Justerad allokering'!$B$2:$AG$462,MATCH(M$2,'Justerad allokering'!$B$2:$AF$2,0),FALSE)),VLOOKUP($B192,'Allokerad kvv'!$B$2:$AV$468,MATCH(M$2,'Allokerad kvv'!$B$2:$AV$2,0),FALSE),VLOOKUP($B192,'Justerad allokering'!$B$2:$AG$462,MATCH(M$2,'Justerad allokering'!$B$2:$AF$2,0),FALSE))</f>
        <v>0</v>
      </c>
      <c r="N192" s="28">
        <f>IF(ISERROR(1/VLOOKUP($B192,'Justerad allokering'!$B$2:$AG$462,MATCH(N$2,'Justerad allokering'!$B$2:$AF$2,0),FALSE)),VLOOKUP($B192,'Allokerad kvv'!$B$2:$AV$468,MATCH(N$2,'Allokerad kvv'!$B$2:$AV$2,0),FALSE),VLOOKUP($B192,'Justerad allokering'!$B$2:$AG$462,MATCH(N$2,'Justerad allokering'!$B$2:$AF$2,0),FALSE))</f>
        <v>89.79</v>
      </c>
      <c r="O192" s="28">
        <f>IF(ISERROR(1/VLOOKUP($B192,'Justerad allokering'!$B$2:$AG$462,MATCH(O$2,'Justerad allokering'!$B$2:$AF$2,0),FALSE)),VLOOKUP($B192,'Allokerad kvv'!$B$2:$AV$468,MATCH(O$2,'Allokerad kvv'!$B$2:$AV$2,0),FALSE),VLOOKUP($B192,'Justerad allokering'!$B$2:$AG$462,MATCH(O$2,'Justerad allokering'!$B$2:$AF$2,0),FALSE))</f>
        <v>0</v>
      </c>
      <c r="P192" s="28">
        <f>IF(ISERROR(1/VLOOKUP($B192,'Justerad allokering'!$B$2:$AG$462,MATCH(P$2,'Justerad allokering'!$B$2:$AF$2,0),FALSE)),VLOOKUP($B192,'Allokerad kvv'!$B$2:$AV$468,MATCH(P$2,'Allokerad kvv'!$B$2:$AV$2,0),FALSE),VLOOKUP($B192,'Justerad allokering'!$B$2:$AG$462,MATCH(P$2,'Justerad allokering'!$B$2:$AF$2,0),FALSE))</f>
        <v>0</v>
      </c>
      <c r="Q192" s="28">
        <f>IF(ISERROR(1/VLOOKUP($B192,'Justerad allokering'!$B$2:$AG$462,MATCH(Q$2,'Justerad allokering'!$B$2:$AF$2,0),FALSE)),VLOOKUP($B192,'Allokerad kvv'!$B$2:$AV$468,MATCH(Q$2,'Allokerad kvv'!$B$2:$AV$2,0),FALSE),VLOOKUP($B192,'Justerad allokering'!$B$2:$AG$462,MATCH(Q$2,'Justerad allokering'!$B$2:$AF$2,0),FALSE))</f>
        <v>0</v>
      </c>
      <c r="R192" s="28">
        <f>IF(ISERROR(1/VLOOKUP($B192,'Justerad allokering'!$B$2:$AG$462,MATCH(R$2,'Justerad allokering'!$B$2:$AF$2,0),FALSE)),VLOOKUP($B192,'Allokerad kvv'!$B$2:$AV$468,MATCH(R$2,'Allokerad kvv'!$B$2:$AV$2,0),FALSE),VLOOKUP($B192,'Justerad allokering'!$B$2:$AG$462,MATCH(R$2,'Justerad allokering'!$B$2:$AF$2,0),FALSE))</f>
        <v>0</v>
      </c>
      <c r="S192" s="28">
        <f>IF(ISERROR(1/VLOOKUP($B192,'Justerad allokering'!$B$2:$AG$462,MATCH(S$2,'Justerad allokering'!$B$2:$AF$2,0),FALSE)),VLOOKUP($B192,'Allokerad kvv'!$B$2:$AV$468,MATCH(S$2,'Allokerad kvv'!$B$2:$AV$2,0),FALSE),VLOOKUP($B192,'Justerad allokering'!$B$2:$AG$462,MATCH(S$2,'Justerad allokering'!$B$2:$AF$2,0),FALSE))</f>
        <v>0</v>
      </c>
      <c r="T192" s="28">
        <f>IF(ISERROR(1/VLOOKUP($B192,'Justerad allokering'!$B$2:$AG$462,MATCH(T$2,'Justerad allokering'!$B$2:$AF$2,0),FALSE)),VLOOKUP($B192,'Allokerad kvv'!$B$2:$AV$468,MATCH(T$2,'Allokerad kvv'!$B$2:$AV$2,0),FALSE),VLOOKUP($B192,'Justerad allokering'!$B$2:$AG$462,MATCH(T$2,'Justerad allokering'!$B$2:$AF$2,0),FALSE))</f>
        <v>0</v>
      </c>
      <c r="U192" s="28">
        <f>IF(ISERROR(1/VLOOKUP($B192,'Justerad allokering'!$B$2:$AG$462,MATCH(U$2,'Justerad allokering'!$B$2:$AF$2,0),FALSE)),VLOOKUP($B192,'Allokerad kvv'!$B$2:$AV$468,MATCH(U$2,'Allokerad kvv'!$B$2:$AV$2,0),FALSE),VLOOKUP($B192,'Justerad allokering'!$B$2:$AG$462,MATCH(U$2,'Justerad allokering'!$B$2:$AF$2,0),FALSE))</f>
        <v>0</v>
      </c>
      <c r="V192" s="28">
        <f>IF(ISERROR(1/VLOOKUP($B192,'Justerad allokering'!$B$2:$AG$462,MATCH(V$2,'Justerad allokering'!$B$2:$AF$2,0),FALSE)),VLOOKUP($B192,'Allokerad kvv'!$B$2:$AV$468,MATCH(V$2,'Allokerad kvv'!$B$2:$AV$2,0),FALSE),VLOOKUP($B192,'Justerad allokering'!$B$2:$AG$462,MATCH(V$2,'Justerad allokering'!$B$2:$AF$2,0),FALSE))</f>
        <v>10.7455</v>
      </c>
      <c r="W192" s="28">
        <f>IF(ISERROR(1/VLOOKUP($B192,'Justerad allokering'!$B$2:$AG$462,MATCH(W$2,'Justerad allokering'!$B$2:$AF$2,0),FALSE)),VLOOKUP($B192,'Allokerad kvv'!$B$2:$AV$468,MATCH(W$2,'Allokerad kvv'!$B$2:$AV$2,0),FALSE),VLOOKUP($B192,'Justerad allokering'!$B$2:$AG$462,MATCH(W$2,'Justerad allokering'!$B$2:$AF$2,0),FALSE))</f>
        <v>0</v>
      </c>
      <c r="X192" s="28">
        <f>IF(ISERROR(1/VLOOKUP($B192,'Justerad allokering'!$B$2:$AG$462,MATCH(X$2,'Justerad allokering'!$B$2:$AF$2,0),FALSE)),VLOOKUP($B192,'Allokerad kvv'!$B$2:$AV$468,MATCH(X$2,'Allokerad kvv'!$B$2:$AV$2,0),FALSE),VLOOKUP($B192,'Justerad allokering'!$B$2:$AG$462,MATCH(X$2,'Justerad allokering'!$B$2:$AF$2,0),FALSE))</f>
        <v>0</v>
      </c>
      <c r="Y192" s="28">
        <f>IF(ISERROR(1/VLOOKUP($B192,'Justerad allokering'!$B$2:$AG$462,MATCH(Y$2,'Justerad allokering'!$B$2:$AF$2,0),FALSE)),VLOOKUP($B192,'Allokerad kvv'!$B$2:$AV$468,MATCH(Y$2,'Allokerad kvv'!$B$2:$AV$2,0),FALSE),VLOOKUP($B192,'Justerad allokering'!$B$2:$AG$462,MATCH(Y$2,'Justerad allokering'!$B$2:$AF$2,0),FALSE))</f>
        <v>0</v>
      </c>
      <c r="Z192" s="28">
        <f>IF(ISERROR(1/VLOOKUP($B192,'Justerad allokering'!$B$2:$AG$462,MATCH(Z$2,'Justerad allokering'!$B$2:$AF$2,0),FALSE)),VLOOKUP($B192,'Allokerad kvv'!$B$2:$AV$468,MATCH(Z$2,'Allokerad kvv'!$B$2:$AV$2,0),FALSE),VLOOKUP($B192,'Justerad allokering'!$B$2:$AG$462,MATCH(Z$2,'Justerad allokering'!$B$2:$AF$2,0),FALSE))</f>
        <v>0</v>
      </c>
      <c r="AA192" s="28"/>
      <c r="AB192" s="28"/>
      <c r="AE192">
        <f t="shared" si="6"/>
        <v>376.68176700000004</v>
      </c>
      <c r="AG192">
        <f t="shared" si="7"/>
        <v>365.01946700000002</v>
      </c>
      <c r="AH192">
        <f t="shared" si="8"/>
        <v>275.229467</v>
      </c>
      <c r="AI192" s="55">
        <f>IF(AH192=0,"",AH192/VLOOKUP(B192,Kraftvärmeprod!$B$1:$BC$480,MATCH("Summa tillförd energi exklusive rökgaskondensering",Kraftvärmeprod!$B$1:$BC$1,0),FALSE))</f>
        <v>0.50882673087944397</v>
      </c>
    </row>
    <row r="193" spans="1:35" x14ac:dyDescent="0.25">
      <c r="A193" s="28" t="s">
        <v>248</v>
      </c>
      <c r="B193" s="28" t="s">
        <v>253</v>
      </c>
      <c r="C193" s="28">
        <f>IF(ISERROR(1/VLOOKUP($B193,'Justerad allokering'!$B$2:$AG$462,MATCH(C$2,'Justerad allokering'!$B$2:$AF$2,0),FALSE)),VLOOKUP($B193,'Allokerad kvv'!$B$2:$AV$468,MATCH(C$2,'Allokerad kvv'!$B$2:$AV$2,0),FALSE),VLOOKUP($B193,'Justerad allokering'!$B$2:$AG$462,MATCH(C$2,'Justerad allokering'!$B$2:$AF$2,0),FALSE))</f>
        <v>0</v>
      </c>
      <c r="D193" s="28">
        <f>IF(ISERROR(1/VLOOKUP($B193,'Justerad allokering'!$B$2:$AG$462,MATCH(D$2,'Justerad allokering'!$B$2:$AF$2,0),FALSE)),VLOOKUP($B193,'Allokerad kvv'!$B$2:$AV$468,MATCH(D$2,'Allokerad kvv'!$B$2:$AV$2,0),FALSE),VLOOKUP($B193,'Justerad allokering'!$B$2:$AG$462,MATCH(D$2,'Justerad allokering'!$B$2:$AF$2,0),FALSE))</f>
        <v>0</v>
      </c>
      <c r="E193" s="28">
        <f>IF(ISERROR(1/VLOOKUP($B193,'Justerad allokering'!$B$2:$AG$462,MATCH(E$2,'Justerad allokering'!$B$2:$AF$2,0),FALSE)),VLOOKUP($B193,'Allokerad kvv'!$B$2:$AV$468,MATCH(E$2,'Allokerad kvv'!$B$2:$AV$2,0),FALSE),VLOOKUP($B193,'Justerad allokering'!$B$2:$AG$462,MATCH(E$2,'Justerad allokering'!$B$2:$AF$2,0),FALSE))</f>
        <v>0</v>
      </c>
      <c r="F193" s="28">
        <f>IF(ISERROR(1/VLOOKUP($B193,'Justerad allokering'!$B$2:$AG$462,MATCH(F$2,'Justerad allokering'!$B$2:$AF$2,0),FALSE)),VLOOKUP($B193,'Allokerad kvv'!$B$2:$AV$468,MATCH(F$2,'Allokerad kvv'!$B$2:$AV$2,0),FALSE),VLOOKUP($B193,'Justerad allokering'!$B$2:$AG$462,MATCH(F$2,'Justerad allokering'!$B$2:$AF$2,0),FALSE))</f>
        <v>0</v>
      </c>
      <c r="G193" s="28">
        <f>IF(ISERROR(1/VLOOKUP($B193,'Justerad allokering'!$B$2:$AG$462,MATCH(G$2,'Justerad allokering'!$B$2:$AF$2,0),FALSE)),VLOOKUP($B193,'Allokerad kvv'!$B$2:$AV$468,MATCH(G$2,'Allokerad kvv'!$B$2:$AV$2,0),FALSE),VLOOKUP($B193,'Justerad allokering'!$B$2:$AG$462,MATCH(G$2,'Justerad allokering'!$B$2:$AF$2,0),FALSE))</f>
        <v>0</v>
      </c>
      <c r="H193" s="28">
        <f>IF(ISERROR(1/VLOOKUP($B193,'Justerad allokering'!$B$2:$AG$462,MATCH(H$2,'Justerad allokering'!$B$2:$AF$2,0),FALSE)),VLOOKUP($B193,'Allokerad kvv'!$B$2:$AV$468,MATCH(H$2,'Allokerad kvv'!$B$2:$AV$2,0),FALSE),VLOOKUP($B193,'Justerad allokering'!$B$2:$AG$462,MATCH(H$2,'Justerad allokering'!$B$2:$AF$2,0),FALSE))</f>
        <v>0</v>
      </c>
      <c r="I193" s="28">
        <f>IF(ISERROR(1/VLOOKUP($B193,'Justerad allokering'!$B$2:$AG$462,MATCH(I$2,'Justerad allokering'!$B$2:$AF$2,0),FALSE)),VLOOKUP($B193,'Allokerad kvv'!$B$2:$AV$468,MATCH(I$2,'Allokerad kvv'!$B$2:$AV$2,0),FALSE),VLOOKUP($B193,'Justerad allokering'!$B$2:$AG$462,MATCH(I$2,'Justerad allokering'!$B$2:$AF$2,0),FALSE))</f>
        <v>0</v>
      </c>
      <c r="J193" s="28">
        <f>IF(ISERROR(1/VLOOKUP($B193,'Justerad allokering'!$B$2:$AG$462,MATCH(J$2,'Justerad allokering'!$B$2:$AF$2,0),FALSE)),VLOOKUP($B193,'Allokerad kvv'!$B$2:$AV$468,MATCH(J$2,'Allokerad kvv'!$B$2:$AV$2,0),FALSE),VLOOKUP($B193,'Justerad allokering'!$B$2:$AG$462,MATCH(J$2,'Justerad allokering'!$B$2:$AF$2,0),FALSE))</f>
        <v>0</v>
      </c>
      <c r="K193" s="28">
        <f>IF(ISERROR(1/VLOOKUP($B193,'Justerad allokering'!$B$2:$AG$462,MATCH(K$2,'Justerad allokering'!$B$2:$AF$2,0),FALSE)),VLOOKUP($B193,'Allokerad kvv'!$B$2:$AV$468,MATCH(K$2,'Allokerad kvv'!$B$2:$AV$2,0),FALSE),VLOOKUP($B193,'Justerad allokering'!$B$2:$AG$462,MATCH(K$2,'Justerad allokering'!$B$2:$AF$2,0),FALSE))</f>
        <v>0</v>
      </c>
      <c r="L193" s="28">
        <f>IF(ISERROR(1/VLOOKUP($B193,'Justerad allokering'!$B$2:$AG$462,MATCH(L$2,'Justerad allokering'!$B$2:$AF$2,0),FALSE)),VLOOKUP($B193,'Allokerad kvv'!$B$2:$AV$468,MATCH(L$2,'Allokerad kvv'!$B$2:$AV$2,0),FALSE),VLOOKUP($B193,'Justerad allokering'!$B$2:$AG$462,MATCH(L$2,'Justerad allokering'!$B$2:$AF$2,0),FALSE))</f>
        <v>0</v>
      </c>
      <c r="M193" s="28">
        <f>IF(ISERROR(1/VLOOKUP($B193,'Justerad allokering'!$B$2:$AG$462,MATCH(M$2,'Justerad allokering'!$B$2:$AF$2,0),FALSE)),VLOOKUP($B193,'Allokerad kvv'!$B$2:$AV$468,MATCH(M$2,'Allokerad kvv'!$B$2:$AV$2,0),FALSE),VLOOKUP($B193,'Justerad allokering'!$B$2:$AG$462,MATCH(M$2,'Justerad allokering'!$B$2:$AF$2,0),FALSE))</f>
        <v>0</v>
      </c>
      <c r="N193" s="28">
        <f>IF(ISERROR(1/VLOOKUP($B193,'Justerad allokering'!$B$2:$AG$462,MATCH(N$2,'Justerad allokering'!$B$2:$AF$2,0),FALSE)),VLOOKUP($B193,'Allokerad kvv'!$B$2:$AV$468,MATCH(N$2,'Allokerad kvv'!$B$2:$AV$2,0),FALSE),VLOOKUP($B193,'Justerad allokering'!$B$2:$AG$462,MATCH(N$2,'Justerad allokering'!$B$2:$AF$2,0),FALSE))</f>
        <v>0</v>
      </c>
      <c r="O193" s="28">
        <f>IF(ISERROR(1/VLOOKUP($B193,'Justerad allokering'!$B$2:$AG$462,MATCH(O$2,'Justerad allokering'!$B$2:$AF$2,0),FALSE)),VLOOKUP($B193,'Allokerad kvv'!$B$2:$AV$468,MATCH(O$2,'Allokerad kvv'!$B$2:$AV$2,0),FALSE),VLOOKUP($B193,'Justerad allokering'!$B$2:$AG$462,MATCH(O$2,'Justerad allokering'!$B$2:$AF$2,0),FALSE))</f>
        <v>0</v>
      </c>
      <c r="P193" s="28">
        <f>IF(ISERROR(1/VLOOKUP($B193,'Justerad allokering'!$B$2:$AG$462,MATCH(P$2,'Justerad allokering'!$B$2:$AF$2,0),FALSE)),VLOOKUP($B193,'Allokerad kvv'!$B$2:$AV$468,MATCH(P$2,'Allokerad kvv'!$B$2:$AV$2,0),FALSE),VLOOKUP($B193,'Justerad allokering'!$B$2:$AG$462,MATCH(P$2,'Justerad allokering'!$B$2:$AF$2,0),FALSE))</f>
        <v>0</v>
      </c>
      <c r="Q193" s="28">
        <f>IF(ISERROR(1/VLOOKUP($B193,'Justerad allokering'!$B$2:$AG$462,MATCH(Q$2,'Justerad allokering'!$B$2:$AF$2,0),FALSE)),VLOOKUP($B193,'Allokerad kvv'!$B$2:$AV$468,MATCH(Q$2,'Allokerad kvv'!$B$2:$AV$2,0),FALSE),VLOOKUP($B193,'Justerad allokering'!$B$2:$AG$462,MATCH(Q$2,'Justerad allokering'!$B$2:$AF$2,0),FALSE))</f>
        <v>0</v>
      </c>
      <c r="R193" s="28">
        <f>IF(ISERROR(1/VLOOKUP($B193,'Justerad allokering'!$B$2:$AG$462,MATCH(R$2,'Justerad allokering'!$B$2:$AF$2,0),FALSE)),VLOOKUP($B193,'Allokerad kvv'!$B$2:$AV$468,MATCH(R$2,'Allokerad kvv'!$B$2:$AV$2,0),FALSE),VLOOKUP($B193,'Justerad allokering'!$B$2:$AG$462,MATCH(R$2,'Justerad allokering'!$B$2:$AF$2,0),FALSE))</f>
        <v>0</v>
      </c>
      <c r="S193" s="28">
        <f>IF(ISERROR(1/VLOOKUP($B193,'Justerad allokering'!$B$2:$AG$462,MATCH(S$2,'Justerad allokering'!$B$2:$AF$2,0),FALSE)),VLOOKUP($B193,'Allokerad kvv'!$B$2:$AV$468,MATCH(S$2,'Allokerad kvv'!$B$2:$AV$2,0),FALSE),VLOOKUP($B193,'Justerad allokering'!$B$2:$AG$462,MATCH(S$2,'Justerad allokering'!$B$2:$AF$2,0),FALSE))</f>
        <v>0</v>
      </c>
      <c r="T193" s="28">
        <f>IF(ISERROR(1/VLOOKUP($B193,'Justerad allokering'!$B$2:$AG$462,MATCH(T$2,'Justerad allokering'!$B$2:$AF$2,0),FALSE)),VLOOKUP($B193,'Allokerad kvv'!$B$2:$AV$468,MATCH(T$2,'Allokerad kvv'!$B$2:$AV$2,0),FALSE),VLOOKUP($B193,'Justerad allokering'!$B$2:$AG$462,MATCH(T$2,'Justerad allokering'!$B$2:$AF$2,0),FALSE))</f>
        <v>0</v>
      </c>
      <c r="U193" s="28">
        <f>IF(ISERROR(1/VLOOKUP($B193,'Justerad allokering'!$B$2:$AG$462,MATCH(U$2,'Justerad allokering'!$B$2:$AF$2,0),FALSE)),VLOOKUP($B193,'Allokerad kvv'!$B$2:$AV$468,MATCH(U$2,'Allokerad kvv'!$B$2:$AV$2,0),FALSE),VLOOKUP($B193,'Justerad allokering'!$B$2:$AG$462,MATCH(U$2,'Justerad allokering'!$B$2:$AF$2,0),FALSE))</f>
        <v>0</v>
      </c>
      <c r="V193" s="28">
        <f>IF(ISERROR(1/VLOOKUP($B193,'Justerad allokering'!$B$2:$AG$462,MATCH(V$2,'Justerad allokering'!$B$2:$AF$2,0),FALSE)),VLOOKUP($B193,'Allokerad kvv'!$B$2:$AV$468,MATCH(V$2,'Allokerad kvv'!$B$2:$AV$2,0),FALSE),VLOOKUP($B193,'Justerad allokering'!$B$2:$AG$462,MATCH(V$2,'Justerad allokering'!$B$2:$AF$2,0),FALSE))</f>
        <v>0</v>
      </c>
      <c r="W193" s="28">
        <f>IF(ISERROR(1/VLOOKUP($B193,'Justerad allokering'!$B$2:$AG$462,MATCH(W$2,'Justerad allokering'!$B$2:$AF$2,0),FALSE)),VLOOKUP($B193,'Allokerad kvv'!$B$2:$AV$468,MATCH(W$2,'Allokerad kvv'!$B$2:$AV$2,0),FALSE),VLOOKUP($B193,'Justerad allokering'!$B$2:$AG$462,MATCH(W$2,'Justerad allokering'!$B$2:$AF$2,0),FALSE))</f>
        <v>0</v>
      </c>
      <c r="X193" s="28">
        <f>IF(ISERROR(1/VLOOKUP($B193,'Justerad allokering'!$B$2:$AG$462,MATCH(X$2,'Justerad allokering'!$B$2:$AF$2,0),FALSE)),VLOOKUP($B193,'Allokerad kvv'!$B$2:$AV$468,MATCH(X$2,'Allokerad kvv'!$B$2:$AV$2,0),FALSE),VLOOKUP($B193,'Justerad allokering'!$B$2:$AG$462,MATCH(X$2,'Justerad allokering'!$B$2:$AF$2,0),FALSE))</f>
        <v>0</v>
      </c>
      <c r="Y193" s="28">
        <f>IF(ISERROR(1/VLOOKUP($B193,'Justerad allokering'!$B$2:$AG$462,MATCH(Y$2,'Justerad allokering'!$B$2:$AF$2,0),FALSE)),VLOOKUP($B193,'Allokerad kvv'!$B$2:$AV$468,MATCH(Y$2,'Allokerad kvv'!$B$2:$AV$2,0),FALSE),VLOOKUP($B193,'Justerad allokering'!$B$2:$AG$462,MATCH(Y$2,'Justerad allokering'!$B$2:$AF$2,0),FALSE))</f>
        <v>0</v>
      </c>
      <c r="Z193" s="28">
        <f>IF(ISERROR(1/VLOOKUP($B193,'Justerad allokering'!$B$2:$AG$462,MATCH(Z$2,'Justerad allokering'!$B$2:$AF$2,0),FALSE)),VLOOKUP($B193,'Allokerad kvv'!$B$2:$AV$468,MATCH(Z$2,'Allokerad kvv'!$B$2:$AV$2,0),FALSE),VLOOKUP($B193,'Justerad allokering'!$B$2:$AG$462,MATCH(Z$2,'Justerad allokering'!$B$2:$AF$2,0),FALSE))</f>
        <v>0</v>
      </c>
      <c r="AA193" s="28"/>
      <c r="AB193" s="28"/>
      <c r="AE193">
        <f t="shared" si="6"/>
        <v>0</v>
      </c>
      <c r="AG193">
        <f t="shared" si="7"/>
        <v>0</v>
      </c>
      <c r="AH193">
        <f t="shared" si="8"/>
        <v>0</v>
      </c>
      <c r="AI193" s="55" t="str">
        <f>IF(AH193=0,"",AH193/VLOOKUP(B193,Kraftvärmeprod!$B$1:$BC$480,MATCH("Summa tillförd energi exklusive rökgaskondensering",Kraftvärmeprod!$B$1:$BC$1,0),FALSE))</f>
        <v/>
      </c>
    </row>
    <row r="194" spans="1:35" x14ac:dyDescent="0.25">
      <c r="A194" s="28" t="s">
        <v>248</v>
      </c>
      <c r="B194" s="28" t="s">
        <v>254</v>
      </c>
      <c r="C194" s="28">
        <f>IF(ISERROR(1/VLOOKUP($B194,'Justerad allokering'!$B$2:$AG$462,MATCH(C$2,'Justerad allokering'!$B$2:$AF$2,0),FALSE)),VLOOKUP($B194,'Allokerad kvv'!$B$2:$AV$468,MATCH(C$2,'Allokerad kvv'!$B$2:$AV$2,0),FALSE),VLOOKUP($B194,'Justerad allokering'!$B$2:$AG$462,MATCH(C$2,'Justerad allokering'!$B$2:$AF$2,0),FALSE))</f>
        <v>0</v>
      </c>
      <c r="D194" s="28">
        <f>IF(ISERROR(1/VLOOKUP($B194,'Justerad allokering'!$B$2:$AG$462,MATCH(D$2,'Justerad allokering'!$B$2:$AF$2,0),FALSE)),VLOOKUP($B194,'Allokerad kvv'!$B$2:$AV$468,MATCH(D$2,'Allokerad kvv'!$B$2:$AV$2,0),FALSE),VLOOKUP($B194,'Justerad allokering'!$B$2:$AG$462,MATCH(D$2,'Justerad allokering'!$B$2:$AF$2,0),FALSE))</f>
        <v>0</v>
      </c>
      <c r="E194" s="28">
        <f>IF(ISERROR(1/VLOOKUP($B194,'Justerad allokering'!$B$2:$AG$462,MATCH(E$2,'Justerad allokering'!$B$2:$AF$2,0),FALSE)),VLOOKUP($B194,'Allokerad kvv'!$B$2:$AV$468,MATCH(E$2,'Allokerad kvv'!$B$2:$AV$2,0),FALSE),VLOOKUP($B194,'Justerad allokering'!$B$2:$AG$462,MATCH(E$2,'Justerad allokering'!$B$2:$AF$2,0),FALSE))</f>
        <v>0</v>
      </c>
      <c r="F194" s="28">
        <f>IF(ISERROR(1/VLOOKUP($B194,'Justerad allokering'!$B$2:$AG$462,MATCH(F$2,'Justerad allokering'!$B$2:$AF$2,0),FALSE)),VLOOKUP($B194,'Allokerad kvv'!$B$2:$AV$468,MATCH(F$2,'Allokerad kvv'!$B$2:$AV$2,0),FALSE),VLOOKUP($B194,'Justerad allokering'!$B$2:$AG$462,MATCH(F$2,'Justerad allokering'!$B$2:$AF$2,0),FALSE))</f>
        <v>0</v>
      </c>
      <c r="G194" s="28">
        <f>IF(ISERROR(1/VLOOKUP($B194,'Justerad allokering'!$B$2:$AG$462,MATCH(G$2,'Justerad allokering'!$B$2:$AF$2,0),FALSE)),VLOOKUP($B194,'Allokerad kvv'!$B$2:$AV$468,MATCH(G$2,'Allokerad kvv'!$B$2:$AV$2,0),FALSE),VLOOKUP($B194,'Justerad allokering'!$B$2:$AG$462,MATCH(G$2,'Justerad allokering'!$B$2:$AF$2,0),FALSE))</f>
        <v>0</v>
      </c>
      <c r="H194" s="28">
        <f>IF(ISERROR(1/VLOOKUP($B194,'Justerad allokering'!$B$2:$AG$462,MATCH(H$2,'Justerad allokering'!$B$2:$AF$2,0),FALSE)),VLOOKUP($B194,'Allokerad kvv'!$B$2:$AV$468,MATCH(H$2,'Allokerad kvv'!$B$2:$AV$2,0),FALSE),VLOOKUP($B194,'Justerad allokering'!$B$2:$AG$462,MATCH(H$2,'Justerad allokering'!$B$2:$AF$2,0),FALSE))</f>
        <v>0</v>
      </c>
      <c r="I194" s="28">
        <f>IF(ISERROR(1/VLOOKUP($B194,'Justerad allokering'!$B$2:$AG$462,MATCH(I$2,'Justerad allokering'!$B$2:$AF$2,0),FALSE)),VLOOKUP($B194,'Allokerad kvv'!$B$2:$AV$468,MATCH(I$2,'Allokerad kvv'!$B$2:$AV$2,0),FALSE),VLOOKUP($B194,'Justerad allokering'!$B$2:$AG$462,MATCH(I$2,'Justerad allokering'!$B$2:$AF$2,0),FALSE))</f>
        <v>0</v>
      </c>
      <c r="J194" s="28">
        <f>IF(ISERROR(1/VLOOKUP($B194,'Justerad allokering'!$B$2:$AG$462,MATCH(J$2,'Justerad allokering'!$B$2:$AF$2,0),FALSE)),VLOOKUP($B194,'Allokerad kvv'!$B$2:$AV$468,MATCH(J$2,'Allokerad kvv'!$B$2:$AV$2,0),FALSE),VLOOKUP($B194,'Justerad allokering'!$B$2:$AG$462,MATCH(J$2,'Justerad allokering'!$B$2:$AF$2,0),FALSE))</f>
        <v>0</v>
      </c>
      <c r="K194" s="28">
        <f>IF(ISERROR(1/VLOOKUP($B194,'Justerad allokering'!$B$2:$AG$462,MATCH(K$2,'Justerad allokering'!$B$2:$AF$2,0),FALSE)),VLOOKUP($B194,'Allokerad kvv'!$B$2:$AV$468,MATCH(K$2,'Allokerad kvv'!$B$2:$AV$2,0),FALSE),VLOOKUP($B194,'Justerad allokering'!$B$2:$AG$462,MATCH(K$2,'Justerad allokering'!$B$2:$AF$2,0),FALSE))</f>
        <v>0</v>
      </c>
      <c r="L194" s="28">
        <f>IF(ISERROR(1/VLOOKUP($B194,'Justerad allokering'!$B$2:$AG$462,MATCH(L$2,'Justerad allokering'!$B$2:$AF$2,0),FALSE)),VLOOKUP($B194,'Allokerad kvv'!$B$2:$AV$468,MATCH(L$2,'Allokerad kvv'!$B$2:$AV$2,0),FALSE),VLOOKUP($B194,'Justerad allokering'!$B$2:$AG$462,MATCH(L$2,'Justerad allokering'!$B$2:$AF$2,0),FALSE))</f>
        <v>0</v>
      </c>
      <c r="M194" s="28">
        <f>IF(ISERROR(1/VLOOKUP($B194,'Justerad allokering'!$B$2:$AG$462,MATCH(M$2,'Justerad allokering'!$B$2:$AF$2,0),FALSE)),VLOOKUP($B194,'Allokerad kvv'!$B$2:$AV$468,MATCH(M$2,'Allokerad kvv'!$B$2:$AV$2,0),FALSE),VLOOKUP($B194,'Justerad allokering'!$B$2:$AG$462,MATCH(M$2,'Justerad allokering'!$B$2:$AF$2,0),FALSE))</f>
        <v>0</v>
      </c>
      <c r="N194" s="28">
        <f>IF(ISERROR(1/VLOOKUP($B194,'Justerad allokering'!$B$2:$AG$462,MATCH(N$2,'Justerad allokering'!$B$2:$AF$2,0),FALSE)),VLOOKUP($B194,'Allokerad kvv'!$B$2:$AV$468,MATCH(N$2,'Allokerad kvv'!$B$2:$AV$2,0),FALSE),VLOOKUP($B194,'Justerad allokering'!$B$2:$AG$462,MATCH(N$2,'Justerad allokering'!$B$2:$AF$2,0),FALSE))</f>
        <v>0</v>
      </c>
      <c r="O194" s="28">
        <f>IF(ISERROR(1/VLOOKUP($B194,'Justerad allokering'!$B$2:$AG$462,MATCH(O$2,'Justerad allokering'!$B$2:$AF$2,0),FALSE)),VLOOKUP($B194,'Allokerad kvv'!$B$2:$AV$468,MATCH(O$2,'Allokerad kvv'!$B$2:$AV$2,0),FALSE),VLOOKUP($B194,'Justerad allokering'!$B$2:$AG$462,MATCH(O$2,'Justerad allokering'!$B$2:$AF$2,0),FALSE))</f>
        <v>0</v>
      </c>
      <c r="P194" s="28">
        <f>IF(ISERROR(1/VLOOKUP($B194,'Justerad allokering'!$B$2:$AG$462,MATCH(P$2,'Justerad allokering'!$B$2:$AF$2,0),FALSE)),VLOOKUP($B194,'Allokerad kvv'!$B$2:$AV$468,MATCH(P$2,'Allokerad kvv'!$B$2:$AV$2,0),FALSE),VLOOKUP($B194,'Justerad allokering'!$B$2:$AG$462,MATCH(P$2,'Justerad allokering'!$B$2:$AF$2,0),FALSE))</f>
        <v>0</v>
      </c>
      <c r="Q194" s="28">
        <f>IF(ISERROR(1/VLOOKUP($B194,'Justerad allokering'!$B$2:$AG$462,MATCH(Q$2,'Justerad allokering'!$B$2:$AF$2,0),FALSE)),VLOOKUP($B194,'Allokerad kvv'!$B$2:$AV$468,MATCH(Q$2,'Allokerad kvv'!$B$2:$AV$2,0),FALSE),VLOOKUP($B194,'Justerad allokering'!$B$2:$AG$462,MATCH(Q$2,'Justerad allokering'!$B$2:$AF$2,0),FALSE))</f>
        <v>0</v>
      </c>
      <c r="R194" s="28">
        <f>IF(ISERROR(1/VLOOKUP($B194,'Justerad allokering'!$B$2:$AG$462,MATCH(R$2,'Justerad allokering'!$B$2:$AF$2,0),FALSE)),VLOOKUP($B194,'Allokerad kvv'!$B$2:$AV$468,MATCH(R$2,'Allokerad kvv'!$B$2:$AV$2,0),FALSE),VLOOKUP($B194,'Justerad allokering'!$B$2:$AG$462,MATCH(R$2,'Justerad allokering'!$B$2:$AF$2,0),FALSE))</f>
        <v>0</v>
      </c>
      <c r="S194" s="28">
        <f>IF(ISERROR(1/VLOOKUP($B194,'Justerad allokering'!$B$2:$AG$462,MATCH(S$2,'Justerad allokering'!$B$2:$AF$2,0),FALSE)),VLOOKUP($B194,'Allokerad kvv'!$B$2:$AV$468,MATCH(S$2,'Allokerad kvv'!$B$2:$AV$2,0),FALSE),VLOOKUP($B194,'Justerad allokering'!$B$2:$AG$462,MATCH(S$2,'Justerad allokering'!$B$2:$AF$2,0),FALSE))</f>
        <v>0</v>
      </c>
      <c r="T194" s="28">
        <f>IF(ISERROR(1/VLOOKUP($B194,'Justerad allokering'!$B$2:$AG$462,MATCH(T$2,'Justerad allokering'!$B$2:$AF$2,0),FALSE)),VLOOKUP($B194,'Allokerad kvv'!$B$2:$AV$468,MATCH(T$2,'Allokerad kvv'!$B$2:$AV$2,0),FALSE),VLOOKUP($B194,'Justerad allokering'!$B$2:$AG$462,MATCH(T$2,'Justerad allokering'!$B$2:$AF$2,0),FALSE))</f>
        <v>0</v>
      </c>
      <c r="U194" s="28">
        <f>IF(ISERROR(1/VLOOKUP($B194,'Justerad allokering'!$B$2:$AG$462,MATCH(U$2,'Justerad allokering'!$B$2:$AF$2,0),FALSE)),VLOOKUP($B194,'Allokerad kvv'!$B$2:$AV$468,MATCH(U$2,'Allokerad kvv'!$B$2:$AV$2,0),FALSE),VLOOKUP($B194,'Justerad allokering'!$B$2:$AG$462,MATCH(U$2,'Justerad allokering'!$B$2:$AF$2,0),FALSE))</f>
        <v>0</v>
      </c>
      <c r="V194" s="28">
        <f>IF(ISERROR(1/VLOOKUP($B194,'Justerad allokering'!$B$2:$AG$462,MATCH(V$2,'Justerad allokering'!$B$2:$AF$2,0),FALSE)),VLOOKUP($B194,'Allokerad kvv'!$B$2:$AV$468,MATCH(V$2,'Allokerad kvv'!$B$2:$AV$2,0),FALSE),VLOOKUP($B194,'Justerad allokering'!$B$2:$AG$462,MATCH(V$2,'Justerad allokering'!$B$2:$AF$2,0),FALSE))</f>
        <v>0</v>
      </c>
      <c r="W194" s="28">
        <f>IF(ISERROR(1/VLOOKUP($B194,'Justerad allokering'!$B$2:$AG$462,MATCH(W$2,'Justerad allokering'!$B$2:$AF$2,0),FALSE)),VLOOKUP($B194,'Allokerad kvv'!$B$2:$AV$468,MATCH(W$2,'Allokerad kvv'!$B$2:$AV$2,0),FALSE),VLOOKUP($B194,'Justerad allokering'!$B$2:$AG$462,MATCH(W$2,'Justerad allokering'!$B$2:$AF$2,0),FALSE))</f>
        <v>0</v>
      </c>
      <c r="X194" s="28">
        <f>IF(ISERROR(1/VLOOKUP($B194,'Justerad allokering'!$B$2:$AG$462,MATCH(X$2,'Justerad allokering'!$B$2:$AF$2,0),FALSE)),VLOOKUP($B194,'Allokerad kvv'!$B$2:$AV$468,MATCH(X$2,'Allokerad kvv'!$B$2:$AV$2,0),FALSE),VLOOKUP($B194,'Justerad allokering'!$B$2:$AG$462,MATCH(X$2,'Justerad allokering'!$B$2:$AF$2,0),FALSE))</f>
        <v>0</v>
      </c>
      <c r="Y194" s="28">
        <f>IF(ISERROR(1/VLOOKUP($B194,'Justerad allokering'!$B$2:$AG$462,MATCH(Y$2,'Justerad allokering'!$B$2:$AF$2,0),FALSE)),VLOOKUP($B194,'Allokerad kvv'!$B$2:$AV$468,MATCH(Y$2,'Allokerad kvv'!$B$2:$AV$2,0),FALSE),VLOOKUP($B194,'Justerad allokering'!$B$2:$AG$462,MATCH(Y$2,'Justerad allokering'!$B$2:$AF$2,0),FALSE))</f>
        <v>0</v>
      </c>
      <c r="Z194" s="28">
        <f>IF(ISERROR(1/VLOOKUP($B194,'Justerad allokering'!$B$2:$AG$462,MATCH(Z$2,'Justerad allokering'!$B$2:$AF$2,0),FALSE)),VLOOKUP($B194,'Allokerad kvv'!$B$2:$AV$468,MATCH(Z$2,'Allokerad kvv'!$B$2:$AV$2,0),FALSE),VLOOKUP($B194,'Justerad allokering'!$B$2:$AG$462,MATCH(Z$2,'Justerad allokering'!$B$2:$AF$2,0),FALSE))</f>
        <v>0</v>
      </c>
      <c r="AA194" s="28"/>
      <c r="AB194" s="28"/>
      <c r="AE194">
        <f t="shared" si="6"/>
        <v>0</v>
      </c>
      <c r="AG194">
        <f t="shared" si="7"/>
        <v>0</v>
      </c>
      <c r="AH194">
        <f t="shared" si="8"/>
        <v>0</v>
      </c>
      <c r="AI194" s="55" t="str">
        <f>IF(AH194=0,"",AH194/VLOOKUP(B194,Kraftvärmeprod!$B$1:$BC$480,MATCH("Summa tillförd energi exklusive rökgaskondensering",Kraftvärmeprod!$B$1:$BC$1,0),FALSE))</f>
        <v/>
      </c>
    </row>
    <row r="195" spans="1:35" x14ac:dyDescent="0.25">
      <c r="A195" s="28" t="s">
        <v>255</v>
      </c>
      <c r="B195" s="28" t="s">
        <v>256</v>
      </c>
      <c r="C195" s="28">
        <f>IF(ISERROR(1/VLOOKUP($B195,'Justerad allokering'!$B$2:$AG$462,MATCH(C$2,'Justerad allokering'!$B$2:$AF$2,0),FALSE)),VLOOKUP($B195,'Allokerad kvv'!$B$2:$AV$468,MATCH(C$2,'Allokerad kvv'!$B$2:$AV$2,0),FALSE),VLOOKUP($B195,'Justerad allokering'!$B$2:$AG$462,MATCH(C$2,'Justerad allokering'!$B$2:$AF$2,0),FALSE))</f>
        <v>0</v>
      </c>
      <c r="D195" s="28">
        <f>IF(ISERROR(1/VLOOKUP($B195,'Justerad allokering'!$B$2:$AG$462,MATCH(D$2,'Justerad allokering'!$B$2:$AF$2,0),FALSE)),VLOOKUP($B195,'Allokerad kvv'!$B$2:$AV$468,MATCH(D$2,'Allokerad kvv'!$B$2:$AV$2,0),FALSE),VLOOKUP($B195,'Justerad allokering'!$B$2:$AG$462,MATCH(D$2,'Justerad allokering'!$B$2:$AF$2,0),FALSE))</f>
        <v>0</v>
      </c>
      <c r="E195" s="28">
        <f>IF(ISERROR(1/VLOOKUP($B195,'Justerad allokering'!$B$2:$AG$462,MATCH(E$2,'Justerad allokering'!$B$2:$AF$2,0),FALSE)),VLOOKUP($B195,'Allokerad kvv'!$B$2:$AV$468,MATCH(E$2,'Allokerad kvv'!$B$2:$AV$2,0),FALSE),VLOOKUP($B195,'Justerad allokering'!$B$2:$AG$462,MATCH(E$2,'Justerad allokering'!$B$2:$AF$2,0),FALSE))</f>
        <v>39.019799999999996</v>
      </c>
      <c r="F195" s="28">
        <f>IF(ISERROR(1/VLOOKUP($B195,'Justerad allokering'!$B$2:$AG$462,MATCH(F$2,'Justerad allokering'!$B$2:$AF$2,0),FALSE)),VLOOKUP($B195,'Allokerad kvv'!$B$2:$AV$468,MATCH(F$2,'Allokerad kvv'!$B$2:$AV$2,0),FALSE),VLOOKUP($B195,'Justerad allokering'!$B$2:$AG$462,MATCH(F$2,'Justerad allokering'!$B$2:$AF$2,0),FALSE))</f>
        <v>0</v>
      </c>
      <c r="G195" s="28">
        <f>IF(ISERROR(1/VLOOKUP($B195,'Justerad allokering'!$B$2:$AG$462,MATCH(G$2,'Justerad allokering'!$B$2:$AF$2,0),FALSE)),VLOOKUP($B195,'Allokerad kvv'!$B$2:$AV$468,MATCH(G$2,'Allokerad kvv'!$B$2:$AV$2,0),FALSE),VLOOKUP($B195,'Justerad allokering'!$B$2:$AG$462,MATCH(G$2,'Justerad allokering'!$B$2:$AF$2,0),FALSE))</f>
        <v>0</v>
      </c>
      <c r="H195" s="28">
        <f>IF(ISERROR(1/VLOOKUP($B195,'Justerad allokering'!$B$2:$AG$462,MATCH(H$2,'Justerad allokering'!$B$2:$AF$2,0),FALSE)),VLOOKUP($B195,'Allokerad kvv'!$B$2:$AV$468,MATCH(H$2,'Allokerad kvv'!$B$2:$AV$2,0),FALSE),VLOOKUP($B195,'Justerad allokering'!$B$2:$AG$462,MATCH(H$2,'Justerad allokering'!$B$2:$AF$2,0),FALSE))</f>
        <v>0</v>
      </c>
      <c r="I195" s="28">
        <f>IF(ISERROR(1/VLOOKUP($B195,'Justerad allokering'!$B$2:$AG$462,MATCH(I$2,'Justerad allokering'!$B$2:$AF$2,0),FALSE)),VLOOKUP($B195,'Allokerad kvv'!$B$2:$AV$468,MATCH(I$2,'Allokerad kvv'!$B$2:$AV$2,0),FALSE),VLOOKUP($B195,'Justerad allokering'!$B$2:$AG$462,MATCH(I$2,'Justerad allokering'!$B$2:$AF$2,0),FALSE))</f>
        <v>0</v>
      </c>
      <c r="J195" s="28">
        <f>IF(ISERROR(1/VLOOKUP($B195,'Justerad allokering'!$B$2:$AG$462,MATCH(J$2,'Justerad allokering'!$B$2:$AF$2,0),FALSE)),VLOOKUP($B195,'Allokerad kvv'!$B$2:$AV$468,MATCH(J$2,'Allokerad kvv'!$B$2:$AV$2,0),FALSE),VLOOKUP($B195,'Justerad allokering'!$B$2:$AG$462,MATCH(J$2,'Justerad allokering'!$B$2:$AF$2,0),FALSE))</f>
        <v>147.459</v>
      </c>
      <c r="K195" s="28">
        <f>IF(ISERROR(1/VLOOKUP($B195,'Justerad allokering'!$B$2:$AG$462,MATCH(K$2,'Justerad allokering'!$B$2:$AF$2,0),FALSE)),VLOOKUP($B195,'Allokerad kvv'!$B$2:$AV$468,MATCH(K$2,'Allokerad kvv'!$B$2:$AV$2,0),FALSE),VLOOKUP($B195,'Justerad allokering'!$B$2:$AG$462,MATCH(K$2,'Justerad allokering'!$B$2:$AF$2,0),FALSE))</f>
        <v>8.43919</v>
      </c>
      <c r="L195" s="28">
        <f>IF(ISERROR(1/VLOOKUP($B195,'Justerad allokering'!$B$2:$AG$462,MATCH(L$2,'Justerad allokering'!$B$2:$AF$2,0),FALSE)),VLOOKUP($B195,'Allokerad kvv'!$B$2:$AV$468,MATCH(L$2,'Allokerad kvv'!$B$2:$AV$2,0),FALSE),VLOOKUP($B195,'Justerad allokering'!$B$2:$AG$462,MATCH(L$2,'Justerad allokering'!$B$2:$AF$2,0),FALSE))</f>
        <v>0</v>
      </c>
      <c r="M195" s="28">
        <f>IF(ISERROR(1/VLOOKUP($B195,'Justerad allokering'!$B$2:$AG$462,MATCH(M$2,'Justerad allokering'!$B$2:$AF$2,0),FALSE)),VLOOKUP($B195,'Allokerad kvv'!$B$2:$AV$468,MATCH(M$2,'Allokerad kvv'!$B$2:$AV$2,0),FALSE),VLOOKUP($B195,'Justerad allokering'!$B$2:$AG$462,MATCH(M$2,'Justerad allokering'!$B$2:$AF$2,0),FALSE))</f>
        <v>0</v>
      </c>
      <c r="N195" s="28">
        <f>IF(ISERROR(1/VLOOKUP($B195,'Justerad allokering'!$B$2:$AG$462,MATCH(N$2,'Justerad allokering'!$B$2:$AF$2,0),FALSE)),VLOOKUP($B195,'Allokerad kvv'!$B$2:$AV$468,MATCH(N$2,'Allokerad kvv'!$B$2:$AV$2,0),FALSE),VLOOKUP($B195,'Justerad allokering'!$B$2:$AG$462,MATCH(N$2,'Justerad allokering'!$B$2:$AF$2,0),FALSE))</f>
        <v>99.2</v>
      </c>
      <c r="O195" s="28">
        <f>IF(ISERROR(1/VLOOKUP($B195,'Justerad allokering'!$B$2:$AG$462,MATCH(O$2,'Justerad allokering'!$B$2:$AF$2,0),FALSE)),VLOOKUP($B195,'Allokerad kvv'!$B$2:$AV$468,MATCH(O$2,'Allokerad kvv'!$B$2:$AV$2,0),FALSE),VLOOKUP($B195,'Justerad allokering'!$B$2:$AG$462,MATCH(O$2,'Justerad allokering'!$B$2:$AF$2,0),FALSE))</f>
        <v>17.967300000000002</v>
      </c>
      <c r="P195" s="28">
        <f>IF(ISERROR(1/VLOOKUP($B195,'Justerad allokering'!$B$2:$AG$462,MATCH(P$2,'Justerad allokering'!$B$2:$AF$2,0),FALSE)),VLOOKUP($B195,'Allokerad kvv'!$B$2:$AV$468,MATCH(P$2,'Allokerad kvv'!$B$2:$AV$2,0),FALSE),VLOOKUP($B195,'Justerad allokering'!$B$2:$AG$462,MATCH(P$2,'Justerad allokering'!$B$2:$AF$2,0),FALSE))</f>
        <v>14.1107</v>
      </c>
      <c r="Q195" s="28">
        <f>IF(ISERROR(1/VLOOKUP($B195,'Justerad allokering'!$B$2:$AG$462,MATCH(Q$2,'Justerad allokering'!$B$2:$AF$2,0),FALSE)),VLOOKUP($B195,'Allokerad kvv'!$B$2:$AV$468,MATCH(Q$2,'Allokerad kvv'!$B$2:$AV$2,0),FALSE),VLOOKUP($B195,'Justerad allokering'!$B$2:$AG$462,MATCH(Q$2,'Justerad allokering'!$B$2:$AF$2,0),FALSE))</f>
        <v>0</v>
      </c>
      <c r="R195" s="28">
        <f>IF(ISERROR(1/VLOOKUP($B195,'Justerad allokering'!$B$2:$AG$462,MATCH(R$2,'Justerad allokering'!$B$2:$AF$2,0),FALSE)),VLOOKUP($B195,'Allokerad kvv'!$B$2:$AV$468,MATCH(R$2,'Allokerad kvv'!$B$2:$AV$2,0),FALSE),VLOOKUP($B195,'Justerad allokering'!$B$2:$AG$462,MATCH(R$2,'Justerad allokering'!$B$2:$AF$2,0),FALSE))</f>
        <v>0</v>
      </c>
      <c r="S195" s="28">
        <f>IF(ISERROR(1/VLOOKUP($B195,'Justerad allokering'!$B$2:$AG$462,MATCH(S$2,'Justerad allokering'!$B$2:$AF$2,0),FALSE)),VLOOKUP($B195,'Allokerad kvv'!$B$2:$AV$468,MATCH(S$2,'Allokerad kvv'!$B$2:$AV$2,0),FALSE),VLOOKUP($B195,'Justerad allokering'!$B$2:$AG$462,MATCH(S$2,'Justerad allokering'!$B$2:$AF$2,0),FALSE))</f>
        <v>0</v>
      </c>
      <c r="T195" s="28">
        <f>IF(ISERROR(1/VLOOKUP($B195,'Justerad allokering'!$B$2:$AG$462,MATCH(T$2,'Justerad allokering'!$B$2:$AF$2,0),FALSE)),VLOOKUP($B195,'Allokerad kvv'!$B$2:$AV$468,MATCH(T$2,'Allokerad kvv'!$B$2:$AV$2,0),FALSE),VLOOKUP($B195,'Justerad allokering'!$B$2:$AG$462,MATCH(T$2,'Justerad allokering'!$B$2:$AF$2,0),FALSE))</f>
        <v>0</v>
      </c>
      <c r="U195" s="28">
        <f>IF(ISERROR(1/VLOOKUP($B195,'Justerad allokering'!$B$2:$AG$462,MATCH(U$2,'Justerad allokering'!$B$2:$AF$2,0),FALSE)),VLOOKUP($B195,'Allokerad kvv'!$B$2:$AV$468,MATCH(U$2,'Allokerad kvv'!$B$2:$AV$2,0),FALSE),VLOOKUP($B195,'Justerad allokering'!$B$2:$AG$462,MATCH(U$2,'Justerad allokering'!$B$2:$AF$2,0),FALSE))</f>
        <v>0</v>
      </c>
      <c r="V195" s="28">
        <f>IF(ISERROR(1/VLOOKUP($B195,'Justerad allokering'!$B$2:$AG$462,MATCH(V$2,'Justerad allokering'!$B$2:$AF$2,0),FALSE)),VLOOKUP($B195,'Allokerad kvv'!$B$2:$AV$468,MATCH(V$2,'Allokerad kvv'!$B$2:$AV$2,0),FALSE),VLOOKUP($B195,'Justerad allokering'!$B$2:$AG$462,MATCH(V$2,'Justerad allokering'!$B$2:$AF$2,0),FALSE))</f>
        <v>0</v>
      </c>
      <c r="W195" s="28">
        <f>IF(ISERROR(1/VLOOKUP($B195,'Justerad allokering'!$B$2:$AG$462,MATCH(W$2,'Justerad allokering'!$B$2:$AF$2,0),FALSE)),VLOOKUP($B195,'Allokerad kvv'!$B$2:$AV$468,MATCH(W$2,'Allokerad kvv'!$B$2:$AV$2,0),FALSE),VLOOKUP($B195,'Justerad allokering'!$B$2:$AG$462,MATCH(W$2,'Justerad allokering'!$B$2:$AF$2,0),FALSE))</f>
        <v>0</v>
      </c>
      <c r="X195" s="28">
        <f>IF(ISERROR(1/VLOOKUP($B195,'Justerad allokering'!$B$2:$AG$462,MATCH(X$2,'Justerad allokering'!$B$2:$AF$2,0),FALSE)),VLOOKUP($B195,'Allokerad kvv'!$B$2:$AV$468,MATCH(X$2,'Allokerad kvv'!$B$2:$AV$2,0),FALSE),VLOOKUP($B195,'Justerad allokering'!$B$2:$AG$462,MATCH(X$2,'Justerad allokering'!$B$2:$AF$2,0),FALSE))</f>
        <v>0</v>
      </c>
      <c r="Y195" s="28">
        <f>IF(ISERROR(1/VLOOKUP($B195,'Justerad allokering'!$B$2:$AG$462,MATCH(Y$2,'Justerad allokering'!$B$2:$AF$2,0),FALSE)),VLOOKUP($B195,'Allokerad kvv'!$B$2:$AV$468,MATCH(Y$2,'Allokerad kvv'!$B$2:$AV$2,0),FALSE),VLOOKUP($B195,'Justerad allokering'!$B$2:$AG$462,MATCH(Y$2,'Justerad allokering'!$B$2:$AF$2,0),FALSE))</f>
        <v>0</v>
      </c>
      <c r="Z195" s="28">
        <f>IF(ISERROR(1/VLOOKUP($B195,'Justerad allokering'!$B$2:$AG$462,MATCH(Z$2,'Justerad allokering'!$B$2:$AF$2,0),FALSE)),VLOOKUP($B195,'Allokerad kvv'!$B$2:$AV$468,MATCH(Z$2,'Allokerad kvv'!$B$2:$AV$2,0),FALSE),VLOOKUP($B195,'Justerad allokering'!$B$2:$AG$462,MATCH(Z$2,'Justerad allokering'!$B$2:$AF$2,0),FALSE))</f>
        <v>0</v>
      </c>
      <c r="AA195" s="28"/>
      <c r="AB195" s="28"/>
      <c r="AE195">
        <f t="shared" si="6"/>
        <v>326.19599000000005</v>
      </c>
      <c r="AG195">
        <f t="shared" si="7"/>
        <v>317.75680000000006</v>
      </c>
      <c r="AH195">
        <f t="shared" si="8"/>
        <v>218.55680000000007</v>
      </c>
      <c r="AI195" s="55">
        <f>IF(AH195=0,"",AH195/VLOOKUP(B195,Kraftvärmeprod!$B$1:$BC$480,MATCH("Summa tillförd energi exklusive rökgaskondensering",Kraftvärmeprod!$B$1:$BC$1,0),FALSE))</f>
        <v>0.45371974257836833</v>
      </c>
    </row>
    <row r="196" spans="1:35" x14ac:dyDescent="0.25">
      <c r="A196" s="28" t="s">
        <v>255</v>
      </c>
      <c r="B196" s="28" t="s">
        <v>257</v>
      </c>
      <c r="C196" s="28">
        <f>IF(ISERROR(1/VLOOKUP($B196,'Justerad allokering'!$B$2:$AG$462,MATCH(C$2,'Justerad allokering'!$B$2:$AF$2,0),FALSE)),VLOOKUP($B196,'Allokerad kvv'!$B$2:$AV$468,MATCH(C$2,'Allokerad kvv'!$B$2:$AV$2,0),FALSE),VLOOKUP($B196,'Justerad allokering'!$B$2:$AG$462,MATCH(C$2,'Justerad allokering'!$B$2:$AF$2,0),FALSE))</f>
        <v>0</v>
      </c>
      <c r="D196" s="28">
        <f>IF(ISERROR(1/VLOOKUP($B196,'Justerad allokering'!$B$2:$AG$462,MATCH(D$2,'Justerad allokering'!$B$2:$AF$2,0),FALSE)),VLOOKUP($B196,'Allokerad kvv'!$B$2:$AV$468,MATCH(D$2,'Allokerad kvv'!$B$2:$AV$2,0),FALSE),VLOOKUP($B196,'Justerad allokering'!$B$2:$AG$462,MATCH(D$2,'Justerad allokering'!$B$2:$AF$2,0),FALSE))</f>
        <v>0</v>
      </c>
      <c r="E196" s="28">
        <f>IF(ISERROR(1/VLOOKUP($B196,'Justerad allokering'!$B$2:$AG$462,MATCH(E$2,'Justerad allokering'!$B$2:$AF$2,0),FALSE)),VLOOKUP($B196,'Allokerad kvv'!$B$2:$AV$468,MATCH(E$2,'Allokerad kvv'!$B$2:$AV$2,0),FALSE),VLOOKUP($B196,'Justerad allokering'!$B$2:$AG$462,MATCH(E$2,'Justerad allokering'!$B$2:$AF$2,0),FALSE))</f>
        <v>0</v>
      </c>
      <c r="F196" s="28">
        <f>IF(ISERROR(1/VLOOKUP($B196,'Justerad allokering'!$B$2:$AG$462,MATCH(F$2,'Justerad allokering'!$B$2:$AF$2,0),FALSE)),VLOOKUP($B196,'Allokerad kvv'!$B$2:$AV$468,MATCH(F$2,'Allokerad kvv'!$B$2:$AV$2,0),FALSE),VLOOKUP($B196,'Justerad allokering'!$B$2:$AG$462,MATCH(F$2,'Justerad allokering'!$B$2:$AF$2,0),FALSE))</f>
        <v>0</v>
      </c>
      <c r="G196" s="28">
        <f>IF(ISERROR(1/VLOOKUP($B196,'Justerad allokering'!$B$2:$AG$462,MATCH(G$2,'Justerad allokering'!$B$2:$AF$2,0),FALSE)),VLOOKUP($B196,'Allokerad kvv'!$B$2:$AV$468,MATCH(G$2,'Allokerad kvv'!$B$2:$AV$2,0),FALSE),VLOOKUP($B196,'Justerad allokering'!$B$2:$AG$462,MATCH(G$2,'Justerad allokering'!$B$2:$AF$2,0),FALSE))</f>
        <v>0</v>
      </c>
      <c r="H196" s="28">
        <f>IF(ISERROR(1/VLOOKUP($B196,'Justerad allokering'!$B$2:$AG$462,MATCH(H$2,'Justerad allokering'!$B$2:$AF$2,0),FALSE)),VLOOKUP($B196,'Allokerad kvv'!$B$2:$AV$468,MATCH(H$2,'Allokerad kvv'!$B$2:$AV$2,0),FALSE),VLOOKUP($B196,'Justerad allokering'!$B$2:$AG$462,MATCH(H$2,'Justerad allokering'!$B$2:$AF$2,0),FALSE))</f>
        <v>0</v>
      </c>
      <c r="I196" s="28">
        <f>IF(ISERROR(1/VLOOKUP($B196,'Justerad allokering'!$B$2:$AG$462,MATCH(I$2,'Justerad allokering'!$B$2:$AF$2,0),FALSE)),VLOOKUP($B196,'Allokerad kvv'!$B$2:$AV$468,MATCH(I$2,'Allokerad kvv'!$B$2:$AV$2,0),FALSE),VLOOKUP($B196,'Justerad allokering'!$B$2:$AG$462,MATCH(I$2,'Justerad allokering'!$B$2:$AF$2,0),FALSE))</f>
        <v>0</v>
      </c>
      <c r="J196" s="28">
        <f>IF(ISERROR(1/VLOOKUP($B196,'Justerad allokering'!$B$2:$AG$462,MATCH(J$2,'Justerad allokering'!$B$2:$AF$2,0),FALSE)),VLOOKUP($B196,'Allokerad kvv'!$B$2:$AV$468,MATCH(J$2,'Allokerad kvv'!$B$2:$AV$2,0),FALSE),VLOOKUP($B196,'Justerad allokering'!$B$2:$AG$462,MATCH(J$2,'Justerad allokering'!$B$2:$AF$2,0),FALSE))</f>
        <v>0</v>
      </c>
      <c r="K196" s="28">
        <f>IF(ISERROR(1/VLOOKUP($B196,'Justerad allokering'!$B$2:$AG$462,MATCH(K$2,'Justerad allokering'!$B$2:$AF$2,0),FALSE)),VLOOKUP($B196,'Allokerad kvv'!$B$2:$AV$468,MATCH(K$2,'Allokerad kvv'!$B$2:$AV$2,0),FALSE),VLOOKUP($B196,'Justerad allokering'!$B$2:$AG$462,MATCH(K$2,'Justerad allokering'!$B$2:$AF$2,0),FALSE))</f>
        <v>0</v>
      </c>
      <c r="L196" s="28">
        <f>IF(ISERROR(1/VLOOKUP($B196,'Justerad allokering'!$B$2:$AG$462,MATCH(L$2,'Justerad allokering'!$B$2:$AF$2,0),FALSE)),VLOOKUP($B196,'Allokerad kvv'!$B$2:$AV$468,MATCH(L$2,'Allokerad kvv'!$B$2:$AV$2,0),FALSE),VLOOKUP($B196,'Justerad allokering'!$B$2:$AG$462,MATCH(L$2,'Justerad allokering'!$B$2:$AF$2,0),FALSE))</f>
        <v>0</v>
      </c>
      <c r="M196" s="28">
        <f>IF(ISERROR(1/VLOOKUP($B196,'Justerad allokering'!$B$2:$AG$462,MATCH(M$2,'Justerad allokering'!$B$2:$AF$2,0),FALSE)),VLOOKUP($B196,'Allokerad kvv'!$B$2:$AV$468,MATCH(M$2,'Allokerad kvv'!$B$2:$AV$2,0),FALSE),VLOOKUP($B196,'Justerad allokering'!$B$2:$AG$462,MATCH(M$2,'Justerad allokering'!$B$2:$AF$2,0),FALSE))</f>
        <v>0</v>
      </c>
      <c r="N196" s="28">
        <f>IF(ISERROR(1/VLOOKUP($B196,'Justerad allokering'!$B$2:$AG$462,MATCH(N$2,'Justerad allokering'!$B$2:$AF$2,0),FALSE)),VLOOKUP($B196,'Allokerad kvv'!$B$2:$AV$468,MATCH(N$2,'Allokerad kvv'!$B$2:$AV$2,0),FALSE),VLOOKUP($B196,'Justerad allokering'!$B$2:$AG$462,MATCH(N$2,'Justerad allokering'!$B$2:$AF$2,0),FALSE))</f>
        <v>0</v>
      </c>
      <c r="O196" s="28">
        <f>IF(ISERROR(1/VLOOKUP($B196,'Justerad allokering'!$B$2:$AG$462,MATCH(O$2,'Justerad allokering'!$B$2:$AF$2,0),FALSE)),VLOOKUP($B196,'Allokerad kvv'!$B$2:$AV$468,MATCH(O$2,'Allokerad kvv'!$B$2:$AV$2,0),FALSE),VLOOKUP($B196,'Justerad allokering'!$B$2:$AG$462,MATCH(O$2,'Justerad allokering'!$B$2:$AF$2,0),FALSE))</f>
        <v>0</v>
      </c>
      <c r="P196" s="28">
        <f>IF(ISERROR(1/VLOOKUP($B196,'Justerad allokering'!$B$2:$AG$462,MATCH(P$2,'Justerad allokering'!$B$2:$AF$2,0),FALSE)),VLOOKUP($B196,'Allokerad kvv'!$B$2:$AV$468,MATCH(P$2,'Allokerad kvv'!$B$2:$AV$2,0),FALSE),VLOOKUP($B196,'Justerad allokering'!$B$2:$AG$462,MATCH(P$2,'Justerad allokering'!$B$2:$AF$2,0),FALSE))</f>
        <v>0</v>
      </c>
      <c r="Q196" s="28">
        <f>IF(ISERROR(1/VLOOKUP($B196,'Justerad allokering'!$B$2:$AG$462,MATCH(Q$2,'Justerad allokering'!$B$2:$AF$2,0),FALSE)),VLOOKUP($B196,'Allokerad kvv'!$B$2:$AV$468,MATCH(Q$2,'Allokerad kvv'!$B$2:$AV$2,0),FALSE),VLOOKUP($B196,'Justerad allokering'!$B$2:$AG$462,MATCH(Q$2,'Justerad allokering'!$B$2:$AF$2,0),FALSE))</f>
        <v>0</v>
      </c>
      <c r="R196" s="28">
        <f>IF(ISERROR(1/VLOOKUP($B196,'Justerad allokering'!$B$2:$AG$462,MATCH(R$2,'Justerad allokering'!$B$2:$AF$2,0),FALSE)),VLOOKUP($B196,'Allokerad kvv'!$B$2:$AV$468,MATCH(R$2,'Allokerad kvv'!$B$2:$AV$2,0),FALSE),VLOOKUP($B196,'Justerad allokering'!$B$2:$AG$462,MATCH(R$2,'Justerad allokering'!$B$2:$AF$2,0),FALSE))</f>
        <v>0</v>
      </c>
      <c r="S196" s="28">
        <f>IF(ISERROR(1/VLOOKUP($B196,'Justerad allokering'!$B$2:$AG$462,MATCH(S$2,'Justerad allokering'!$B$2:$AF$2,0),FALSE)),VLOOKUP($B196,'Allokerad kvv'!$B$2:$AV$468,MATCH(S$2,'Allokerad kvv'!$B$2:$AV$2,0),FALSE),VLOOKUP($B196,'Justerad allokering'!$B$2:$AG$462,MATCH(S$2,'Justerad allokering'!$B$2:$AF$2,0),FALSE))</f>
        <v>0</v>
      </c>
      <c r="T196" s="28">
        <f>IF(ISERROR(1/VLOOKUP($B196,'Justerad allokering'!$B$2:$AG$462,MATCH(T$2,'Justerad allokering'!$B$2:$AF$2,0),FALSE)),VLOOKUP($B196,'Allokerad kvv'!$B$2:$AV$468,MATCH(T$2,'Allokerad kvv'!$B$2:$AV$2,0),FALSE),VLOOKUP($B196,'Justerad allokering'!$B$2:$AG$462,MATCH(T$2,'Justerad allokering'!$B$2:$AF$2,0),FALSE))</f>
        <v>0</v>
      </c>
      <c r="U196" s="28">
        <f>IF(ISERROR(1/VLOOKUP($B196,'Justerad allokering'!$B$2:$AG$462,MATCH(U$2,'Justerad allokering'!$B$2:$AF$2,0),FALSE)),VLOOKUP($B196,'Allokerad kvv'!$B$2:$AV$468,MATCH(U$2,'Allokerad kvv'!$B$2:$AV$2,0),FALSE),VLOOKUP($B196,'Justerad allokering'!$B$2:$AG$462,MATCH(U$2,'Justerad allokering'!$B$2:$AF$2,0),FALSE))</f>
        <v>0</v>
      </c>
      <c r="V196" s="28">
        <f>IF(ISERROR(1/VLOOKUP($B196,'Justerad allokering'!$B$2:$AG$462,MATCH(V$2,'Justerad allokering'!$B$2:$AF$2,0),FALSE)),VLOOKUP($B196,'Allokerad kvv'!$B$2:$AV$468,MATCH(V$2,'Allokerad kvv'!$B$2:$AV$2,0),FALSE),VLOOKUP($B196,'Justerad allokering'!$B$2:$AG$462,MATCH(V$2,'Justerad allokering'!$B$2:$AF$2,0),FALSE))</f>
        <v>0</v>
      </c>
      <c r="W196" s="28">
        <f>IF(ISERROR(1/VLOOKUP($B196,'Justerad allokering'!$B$2:$AG$462,MATCH(W$2,'Justerad allokering'!$B$2:$AF$2,0),FALSE)),VLOOKUP($B196,'Allokerad kvv'!$B$2:$AV$468,MATCH(W$2,'Allokerad kvv'!$B$2:$AV$2,0),FALSE),VLOOKUP($B196,'Justerad allokering'!$B$2:$AG$462,MATCH(W$2,'Justerad allokering'!$B$2:$AF$2,0),FALSE))</f>
        <v>0</v>
      </c>
      <c r="X196" s="28">
        <f>IF(ISERROR(1/VLOOKUP($B196,'Justerad allokering'!$B$2:$AG$462,MATCH(X$2,'Justerad allokering'!$B$2:$AF$2,0),FALSE)),VLOOKUP($B196,'Allokerad kvv'!$B$2:$AV$468,MATCH(X$2,'Allokerad kvv'!$B$2:$AV$2,0),FALSE),VLOOKUP($B196,'Justerad allokering'!$B$2:$AG$462,MATCH(X$2,'Justerad allokering'!$B$2:$AF$2,0),FALSE))</f>
        <v>0</v>
      </c>
      <c r="Y196" s="28">
        <f>IF(ISERROR(1/VLOOKUP($B196,'Justerad allokering'!$B$2:$AG$462,MATCH(Y$2,'Justerad allokering'!$B$2:$AF$2,0),FALSE)),VLOOKUP($B196,'Allokerad kvv'!$B$2:$AV$468,MATCH(Y$2,'Allokerad kvv'!$B$2:$AV$2,0),FALSE),VLOOKUP($B196,'Justerad allokering'!$B$2:$AG$462,MATCH(Y$2,'Justerad allokering'!$B$2:$AF$2,0),FALSE))</f>
        <v>0</v>
      </c>
      <c r="Z196" s="28">
        <f>IF(ISERROR(1/VLOOKUP($B196,'Justerad allokering'!$B$2:$AG$462,MATCH(Z$2,'Justerad allokering'!$B$2:$AF$2,0),FALSE)),VLOOKUP($B196,'Allokerad kvv'!$B$2:$AV$468,MATCH(Z$2,'Allokerad kvv'!$B$2:$AV$2,0),FALSE),VLOOKUP($B196,'Justerad allokering'!$B$2:$AG$462,MATCH(Z$2,'Justerad allokering'!$B$2:$AF$2,0),FALSE))</f>
        <v>0</v>
      </c>
      <c r="AA196" s="28"/>
      <c r="AB196" s="28"/>
      <c r="AE196">
        <f t="shared" ref="AE196:AE259" si="9">SUM(C196:Z196)</f>
        <v>0</v>
      </c>
      <c r="AG196">
        <f t="shared" ref="AG196:AG259" si="10">AE196-K196</f>
        <v>0</v>
      </c>
      <c r="AH196">
        <f t="shared" ref="AH196:AH259" si="11">AG196-N196</f>
        <v>0</v>
      </c>
      <c r="AI196" s="55" t="str">
        <f>IF(AH196=0,"",AH196/VLOOKUP(B196,Kraftvärmeprod!$B$1:$BC$480,MATCH("Summa tillförd energi exklusive rökgaskondensering",Kraftvärmeprod!$B$1:$BC$1,0),FALSE))</f>
        <v/>
      </c>
    </row>
    <row r="197" spans="1:35" x14ac:dyDescent="0.25">
      <c r="A197" s="28" t="s">
        <v>258</v>
      </c>
      <c r="B197" s="28" t="s">
        <v>259</v>
      </c>
      <c r="C197" s="28">
        <f>IF(ISERROR(1/VLOOKUP($B197,'Justerad allokering'!$B$2:$AG$462,MATCH(C$2,'Justerad allokering'!$B$2:$AF$2,0),FALSE)),VLOOKUP($B197,'Allokerad kvv'!$B$2:$AV$468,MATCH(C$2,'Allokerad kvv'!$B$2:$AV$2,0),FALSE),VLOOKUP($B197,'Justerad allokering'!$B$2:$AG$462,MATCH(C$2,'Justerad allokering'!$B$2:$AF$2,0),FALSE))</f>
        <v>0</v>
      </c>
      <c r="D197" s="28">
        <f>IF(ISERROR(1/VLOOKUP($B197,'Justerad allokering'!$B$2:$AG$462,MATCH(D$2,'Justerad allokering'!$B$2:$AF$2,0),FALSE)),VLOOKUP($B197,'Allokerad kvv'!$B$2:$AV$468,MATCH(D$2,'Allokerad kvv'!$B$2:$AV$2,0),FALSE),VLOOKUP($B197,'Justerad allokering'!$B$2:$AG$462,MATCH(D$2,'Justerad allokering'!$B$2:$AF$2,0),FALSE))</f>
        <v>0</v>
      </c>
      <c r="E197" s="28">
        <f>IF(ISERROR(1/VLOOKUP($B197,'Justerad allokering'!$B$2:$AG$462,MATCH(E$2,'Justerad allokering'!$B$2:$AF$2,0),FALSE)),VLOOKUP($B197,'Allokerad kvv'!$B$2:$AV$468,MATCH(E$2,'Allokerad kvv'!$B$2:$AV$2,0),FALSE),VLOOKUP($B197,'Justerad allokering'!$B$2:$AG$462,MATCH(E$2,'Justerad allokering'!$B$2:$AF$2,0),FALSE))</f>
        <v>0</v>
      </c>
      <c r="F197" s="28">
        <f>IF(ISERROR(1/VLOOKUP($B197,'Justerad allokering'!$B$2:$AG$462,MATCH(F$2,'Justerad allokering'!$B$2:$AF$2,0),FALSE)),VLOOKUP($B197,'Allokerad kvv'!$B$2:$AV$468,MATCH(F$2,'Allokerad kvv'!$B$2:$AV$2,0),FALSE),VLOOKUP($B197,'Justerad allokering'!$B$2:$AG$462,MATCH(F$2,'Justerad allokering'!$B$2:$AF$2,0),FALSE))</f>
        <v>0</v>
      </c>
      <c r="G197" s="28">
        <f>IF(ISERROR(1/VLOOKUP($B197,'Justerad allokering'!$B$2:$AG$462,MATCH(G$2,'Justerad allokering'!$B$2:$AF$2,0),FALSE)),VLOOKUP($B197,'Allokerad kvv'!$B$2:$AV$468,MATCH(G$2,'Allokerad kvv'!$B$2:$AV$2,0),FALSE),VLOOKUP($B197,'Justerad allokering'!$B$2:$AG$462,MATCH(G$2,'Justerad allokering'!$B$2:$AF$2,0),FALSE))</f>
        <v>0</v>
      </c>
      <c r="H197" s="28">
        <f>IF(ISERROR(1/VLOOKUP($B197,'Justerad allokering'!$B$2:$AG$462,MATCH(H$2,'Justerad allokering'!$B$2:$AF$2,0),FALSE)),VLOOKUP($B197,'Allokerad kvv'!$B$2:$AV$468,MATCH(H$2,'Allokerad kvv'!$B$2:$AV$2,0),FALSE),VLOOKUP($B197,'Justerad allokering'!$B$2:$AG$462,MATCH(H$2,'Justerad allokering'!$B$2:$AF$2,0),FALSE))</f>
        <v>0</v>
      </c>
      <c r="I197" s="28">
        <f>IF(ISERROR(1/VLOOKUP($B197,'Justerad allokering'!$B$2:$AG$462,MATCH(I$2,'Justerad allokering'!$B$2:$AF$2,0),FALSE)),VLOOKUP($B197,'Allokerad kvv'!$B$2:$AV$468,MATCH(I$2,'Allokerad kvv'!$B$2:$AV$2,0),FALSE),VLOOKUP($B197,'Justerad allokering'!$B$2:$AG$462,MATCH(I$2,'Justerad allokering'!$B$2:$AF$2,0),FALSE))</f>
        <v>0</v>
      </c>
      <c r="J197" s="28">
        <f>IF(ISERROR(1/VLOOKUP($B197,'Justerad allokering'!$B$2:$AG$462,MATCH(J$2,'Justerad allokering'!$B$2:$AF$2,0),FALSE)),VLOOKUP($B197,'Allokerad kvv'!$B$2:$AV$468,MATCH(J$2,'Allokerad kvv'!$B$2:$AV$2,0),FALSE),VLOOKUP($B197,'Justerad allokering'!$B$2:$AG$462,MATCH(J$2,'Justerad allokering'!$B$2:$AF$2,0),FALSE))</f>
        <v>0</v>
      </c>
      <c r="K197" s="28">
        <f>IF(ISERROR(1/VLOOKUP($B197,'Justerad allokering'!$B$2:$AG$462,MATCH(K$2,'Justerad allokering'!$B$2:$AF$2,0),FALSE)),VLOOKUP($B197,'Allokerad kvv'!$B$2:$AV$468,MATCH(K$2,'Allokerad kvv'!$B$2:$AV$2,0),FALSE),VLOOKUP($B197,'Justerad allokering'!$B$2:$AG$462,MATCH(K$2,'Justerad allokering'!$B$2:$AF$2,0),FALSE))</f>
        <v>0</v>
      </c>
      <c r="L197" s="28">
        <f>IF(ISERROR(1/VLOOKUP($B197,'Justerad allokering'!$B$2:$AG$462,MATCH(L$2,'Justerad allokering'!$B$2:$AF$2,0),FALSE)),VLOOKUP($B197,'Allokerad kvv'!$B$2:$AV$468,MATCH(L$2,'Allokerad kvv'!$B$2:$AV$2,0),FALSE),VLOOKUP($B197,'Justerad allokering'!$B$2:$AG$462,MATCH(L$2,'Justerad allokering'!$B$2:$AF$2,0),FALSE))</f>
        <v>0</v>
      </c>
      <c r="M197" s="28">
        <f>IF(ISERROR(1/VLOOKUP($B197,'Justerad allokering'!$B$2:$AG$462,MATCH(M$2,'Justerad allokering'!$B$2:$AF$2,0),FALSE)),VLOOKUP($B197,'Allokerad kvv'!$B$2:$AV$468,MATCH(M$2,'Allokerad kvv'!$B$2:$AV$2,0),FALSE),VLOOKUP($B197,'Justerad allokering'!$B$2:$AG$462,MATCH(M$2,'Justerad allokering'!$B$2:$AF$2,0),FALSE))</f>
        <v>0</v>
      </c>
      <c r="N197" s="28">
        <f>IF(ISERROR(1/VLOOKUP($B197,'Justerad allokering'!$B$2:$AG$462,MATCH(N$2,'Justerad allokering'!$B$2:$AF$2,0),FALSE)),VLOOKUP($B197,'Allokerad kvv'!$B$2:$AV$468,MATCH(N$2,'Allokerad kvv'!$B$2:$AV$2,0),FALSE),VLOOKUP($B197,'Justerad allokering'!$B$2:$AG$462,MATCH(N$2,'Justerad allokering'!$B$2:$AF$2,0),FALSE))</f>
        <v>0</v>
      </c>
      <c r="O197" s="28">
        <f>IF(ISERROR(1/VLOOKUP($B197,'Justerad allokering'!$B$2:$AG$462,MATCH(O$2,'Justerad allokering'!$B$2:$AF$2,0),FALSE)),VLOOKUP($B197,'Allokerad kvv'!$B$2:$AV$468,MATCH(O$2,'Allokerad kvv'!$B$2:$AV$2,0),FALSE),VLOOKUP($B197,'Justerad allokering'!$B$2:$AG$462,MATCH(O$2,'Justerad allokering'!$B$2:$AF$2,0),FALSE))</f>
        <v>0</v>
      </c>
      <c r="P197" s="28">
        <f>IF(ISERROR(1/VLOOKUP($B197,'Justerad allokering'!$B$2:$AG$462,MATCH(P$2,'Justerad allokering'!$B$2:$AF$2,0),FALSE)),VLOOKUP($B197,'Allokerad kvv'!$B$2:$AV$468,MATCH(P$2,'Allokerad kvv'!$B$2:$AV$2,0),FALSE),VLOOKUP($B197,'Justerad allokering'!$B$2:$AG$462,MATCH(P$2,'Justerad allokering'!$B$2:$AF$2,0),FALSE))</f>
        <v>0</v>
      </c>
      <c r="Q197" s="28">
        <f>IF(ISERROR(1/VLOOKUP($B197,'Justerad allokering'!$B$2:$AG$462,MATCH(Q$2,'Justerad allokering'!$B$2:$AF$2,0),FALSE)),VLOOKUP($B197,'Allokerad kvv'!$B$2:$AV$468,MATCH(Q$2,'Allokerad kvv'!$B$2:$AV$2,0),FALSE),VLOOKUP($B197,'Justerad allokering'!$B$2:$AG$462,MATCH(Q$2,'Justerad allokering'!$B$2:$AF$2,0),FALSE))</f>
        <v>0</v>
      </c>
      <c r="R197" s="28">
        <f>IF(ISERROR(1/VLOOKUP($B197,'Justerad allokering'!$B$2:$AG$462,MATCH(R$2,'Justerad allokering'!$B$2:$AF$2,0),FALSE)),VLOOKUP($B197,'Allokerad kvv'!$B$2:$AV$468,MATCH(R$2,'Allokerad kvv'!$B$2:$AV$2,0),FALSE),VLOOKUP($B197,'Justerad allokering'!$B$2:$AG$462,MATCH(R$2,'Justerad allokering'!$B$2:$AF$2,0),FALSE))</f>
        <v>0</v>
      </c>
      <c r="S197" s="28">
        <f>IF(ISERROR(1/VLOOKUP($B197,'Justerad allokering'!$B$2:$AG$462,MATCH(S$2,'Justerad allokering'!$B$2:$AF$2,0),FALSE)),VLOOKUP($B197,'Allokerad kvv'!$B$2:$AV$468,MATCH(S$2,'Allokerad kvv'!$B$2:$AV$2,0),FALSE),VLOOKUP($B197,'Justerad allokering'!$B$2:$AG$462,MATCH(S$2,'Justerad allokering'!$B$2:$AF$2,0),FALSE))</f>
        <v>0</v>
      </c>
      <c r="T197" s="28">
        <f>IF(ISERROR(1/VLOOKUP($B197,'Justerad allokering'!$B$2:$AG$462,MATCH(T$2,'Justerad allokering'!$B$2:$AF$2,0),FALSE)),VLOOKUP($B197,'Allokerad kvv'!$B$2:$AV$468,MATCH(T$2,'Allokerad kvv'!$B$2:$AV$2,0),FALSE),VLOOKUP($B197,'Justerad allokering'!$B$2:$AG$462,MATCH(T$2,'Justerad allokering'!$B$2:$AF$2,0),FALSE))</f>
        <v>0</v>
      </c>
      <c r="U197" s="28">
        <f>IF(ISERROR(1/VLOOKUP($B197,'Justerad allokering'!$B$2:$AG$462,MATCH(U$2,'Justerad allokering'!$B$2:$AF$2,0),FALSE)),VLOOKUP($B197,'Allokerad kvv'!$B$2:$AV$468,MATCH(U$2,'Allokerad kvv'!$B$2:$AV$2,0),FALSE),VLOOKUP($B197,'Justerad allokering'!$B$2:$AG$462,MATCH(U$2,'Justerad allokering'!$B$2:$AF$2,0),FALSE))</f>
        <v>0</v>
      </c>
      <c r="V197" s="28">
        <f>IF(ISERROR(1/VLOOKUP($B197,'Justerad allokering'!$B$2:$AG$462,MATCH(V$2,'Justerad allokering'!$B$2:$AF$2,0),FALSE)),VLOOKUP($B197,'Allokerad kvv'!$B$2:$AV$468,MATCH(V$2,'Allokerad kvv'!$B$2:$AV$2,0),FALSE),VLOOKUP($B197,'Justerad allokering'!$B$2:$AG$462,MATCH(V$2,'Justerad allokering'!$B$2:$AF$2,0),FALSE))</f>
        <v>0</v>
      </c>
      <c r="W197" s="28">
        <f>IF(ISERROR(1/VLOOKUP($B197,'Justerad allokering'!$B$2:$AG$462,MATCH(W$2,'Justerad allokering'!$B$2:$AF$2,0),FALSE)),VLOOKUP($B197,'Allokerad kvv'!$B$2:$AV$468,MATCH(W$2,'Allokerad kvv'!$B$2:$AV$2,0),FALSE),VLOOKUP($B197,'Justerad allokering'!$B$2:$AG$462,MATCH(W$2,'Justerad allokering'!$B$2:$AF$2,0),FALSE))</f>
        <v>0</v>
      </c>
      <c r="X197" s="28">
        <f>IF(ISERROR(1/VLOOKUP($B197,'Justerad allokering'!$B$2:$AG$462,MATCH(X$2,'Justerad allokering'!$B$2:$AF$2,0),FALSE)),VLOOKUP($B197,'Allokerad kvv'!$B$2:$AV$468,MATCH(X$2,'Allokerad kvv'!$B$2:$AV$2,0),FALSE),VLOOKUP($B197,'Justerad allokering'!$B$2:$AG$462,MATCH(X$2,'Justerad allokering'!$B$2:$AF$2,0),FALSE))</f>
        <v>0</v>
      </c>
      <c r="Y197" s="28">
        <f>IF(ISERROR(1/VLOOKUP($B197,'Justerad allokering'!$B$2:$AG$462,MATCH(Y$2,'Justerad allokering'!$B$2:$AF$2,0),FALSE)),VLOOKUP($B197,'Allokerad kvv'!$B$2:$AV$468,MATCH(Y$2,'Allokerad kvv'!$B$2:$AV$2,0),FALSE),VLOOKUP($B197,'Justerad allokering'!$B$2:$AG$462,MATCH(Y$2,'Justerad allokering'!$B$2:$AF$2,0),FALSE))</f>
        <v>0</v>
      </c>
      <c r="Z197" s="28">
        <f>IF(ISERROR(1/VLOOKUP($B197,'Justerad allokering'!$B$2:$AG$462,MATCH(Z$2,'Justerad allokering'!$B$2:$AF$2,0),FALSE)),VLOOKUP($B197,'Allokerad kvv'!$B$2:$AV$468,MATCH(Z$2,'Allokerad kvv'!$B$2:$AV$2,0),FALSE),VLOOKUP($B197,'Justerad allokering'!$B$2:$AG$462,MATCH(Z$2,'Justerad allokering'!$B$2:$AF$2,0),FALSE))</f>
        <v>0</v>
      </c>
      <c r="AA197" s="28"/>
      <c r="AB197" s="28"/>
      <c r="AE197">
        <f t="shared" si="9"/>
        <v>0</v>
      </c>
      <c r="AG197">
        <f t="shared" si="10"/>
        <v>0</v>
      </c>
      <c r="AH197">
        <f t="shared" si="11"/>
        <v>0</v>
      </c>
      <c r="AI197" s="55" t="str">
        <f>IF(AH197=0,"",AH197/VLOOKUP(B197,Kraftvärmeprod!$B$1:$BC$480,MATCH("Summa tillförd energi exklusive rökgaskondensering",Kraftvärmeprod!$B$1:$BC$1,0),FALSE))</f>
        <v/>
      </c>
    </row>
    <row r="198" spans="1:35" x14ac:dyDescent="0.25">
      <c r="A198" s="28" t="s">
        <v>260</v>
      </c>
      <c r="B198" s="28" t="s">
        <v>261</v>
      </c>
      <c r="C198" s="28">
        <f>IF(ISERROR(1/VLOOKUP($B198,'Justerad allokering'!$B$2:$AG$462,MATCH(C$2,'Justerad allokering'!$B$2:$AF$2,0),FALSE)),VLOOKUP($B198,'Allokerad kvv'!$B$2:$AV$468,MATCH(C$2,'Allokerad kvv'!$B$2:$AV$2,0),FALSE),VLOOKUP($B198,'Justerad allokering'!$B$2:$AG$462,MATCH(C$2,'Justerad allokering'!$B$2:$AF$2,0),FALSE))</f>
        <v>0</v>
      </c>
      <c r="D198" s="28">
        <f>IF(ISERROR(1/VLOOKUP($B198,'Justerad allokering'!$B$2:$AG$462,MATCH(D$2,'Justerad allokering'!$B$2:$AF$2,0),FALSE)),VLOOKUP($B198,'Allokerad kvv'!$B$2:$AV$468,MATCH(D$2,'Allokerad kvv'!$B$2:$AV$2,0),FALSE),VLOOKUP($B198,'Justerad allokering'!$B$2:$AG$462,MATCH(D$2,'Justerad allokering'!$B$2:$AF$2,0),FALSE))</f>
        <v>0</v>
      </c>
      <c r="E198" s="28">
        <f>IF(ISERROR(1/VLOOKUP($B198,'Justerad allokering'!$B$2:$AG$462,MATCH(E$2,'Justerad allokering'!$B$2:$AF$2,0),FALSE)),VLOOKUP($B198,'Allokerad kvv'!$B$2:$AV$468,MATCH(E$2,'Allokerad kvv'!$B$2:$AV$2,0),FALSE),VLOOKUP($B198,'Justerad allokering'!$B$2:$AG$462,MATCH(E$2,'Justerad allokering'!$B$2:$AF$2,0),FALSE))</f>
        <v>0</v>
      </c>
      <c r="F198" s="28">
        <f>IF(ISERROR(1/VLOOKUP($B198,'Justerad allokering'!$B$2:$AG$462,MATCH(F$2,'Justerad allokering'!$B$2:$AF$2,0),FALSE)),VLOOKUP($B198,'Allokerad kvv'!$B$2:$AV$468,MATCH(F$2,'Allokerad kvv'!$B$2:$AV$2,0),FALSE),VLOOKUP($B198,'Justerad allokering'!$B$2:$AG$462,MATCH(F$2,'Justerad allokering'!$B$2:$AF$2,0),FALSE))</f>
        <v>0</v>
      </c>
      <c r="G198" s="28">
        <f>IF(ISERROR(1/VLOOKUP($B198,'Justerad allokering'!$B$2:$AG$462,MATCH(G$2,'Justerad allokering'!$B$2:$AF$2,0),FALSE)),VLOOKUP($B198,'Allokerad kvv'!$B$2:$AV$468,MATCH(G$2,'Allokerad kvv'!$B$2:$AV$2,0),FALSE),VLOOKUP($B198,'Justerad allokering'!$B$2:$AG$462,MATCH(G$2,'Justerad allokering'!$B$2:$AF$2,0),FALSE))</f>
        <v>1.5973599999999999</v>
      </c>
      <c r="H198" s="28">
        <f>IF(ISERROR(1/VLOOKUP($B198,'Justerad allokering'!$B$2:$AG$462,MATCH(H$2,'Justerad allokering'!$B$2:$AF$2,0),FALSE)),VLOOKUP($B198,'Allokerad kvv'!$B$2:$AV$468,MATCH(H$2,'Allokerad kvv'!$B$2:$AV$2,0),FALSE),VLOOKUP($B198,'Justerad allokering'!$B$2:$AG$462,MATCH(H$2,'Justerad allokering'!$B$2:$AF$2,0),FALSE))</f>
        <v>0</v>
      </c>
      <c r="I198" s="28">
        <f>IF(ISERROR(1/VLOOKUP($B198,'Justerad allokering'!$B$2:$AG$462,MATCH(I$2,'Justerad allokering'!$B$2:$AF$2,0),FALSE)),VLOOKUP($B198,'Allokerad kvv'!$B$2:$AV$468,MATCH(I$2,'Allokerad kvv'!$B$2:$AV$2,0),FALSE),VLOOKUP($B198,'Justerad allokering'!$B$2:$AG$462,MATCH(I$2,'Justerad allokering'!$B$2:$AF$2,0),FALSE))</f>
        <v>11.8955</v>
      </c>
      <c r="J198" s="28">
        <f>IF(ISERROR(1/VLOOKUP($B198,'Justerad allokering'!$B$2:$AG$462,MATCH(J$2,'Justerad allokering'!$B$2:$AF$2,0),FALSE)),VLOOKUP($B198,'Allokerad kvv'!$B$2:$AV$468,MATCH(J$2,'Allokerad kvv'!$B$2:$AV$2,0),FALSE),VLOOKUP($B198,'Justerad allokering'!$B$2:$AG$462,MATCH(J$2,'Justerad allokering'!$B$2:$AF$2,0),FALSE))</f>
        <v>0</v>
      </c>
      <c r="K198" s="28">
        <f>IF(ISERROR(1/VLOOKUP($B198,'Justerad allokering'!$B$2:$AG$462,MATCH(K$2,'Justerad allokering'!$B$2:$AF$2,0),FALSE)),VLOOKUP($B198,'Allokerad kvv'!$B$2:$AV$468,MATCH(K$2,'Allokerad kvv'!$B$2:$AV$2,0),FALSE),VLOOKUP($B198,'Justerad allokering'!$B$2:$AG$462,MATCH(K$2,'Justerad allokering'!$B$2:$AF$2,0),FALSE))</f>
        <v>15.3391</v>
      </c>
      <c r="L198" s="28">
        <f>IF(ISERROR(1/VLOOKUP($B198,'Justerad allokering'!$B$2:$AG$462,MATCH(L$2,'Justerad allokering'!$B$2:$AF$2,0),FALSE)),VLOOKUP($B198,'Allokerad kvv'!$B$2:$AV$468,MATCH(L$2,'Allokerad kvv'!$B$2:$AV$2,0),FALSE),VLOOKUP($B198,'Justerad allokering'!$B$2:$AG$462,MATCH(L$2,'Justerad allokering'!$B$2:$AF$2,0),FALSE))</f>
        <v>0</v>
      </c>
      <c r="M198" s="28">
        <f>IF(ISERROR(1/VLOOKUP($B198,'Justerad allokering'!$B$2:$AG$462,MATCH(M$2,'Justerad allokering'!$B$2:$AF$2,0),FALSE)),VLOOKUP($B198,'Allokerad kvv'!$B$2:$AV$468,MATCH(M$2,'Allokerad kvv'!$B$2:$AV$2,0),FALSE),VLOOKUP($B198,'Justerad allokering'!$B$2:$AG$462,MATCH(M$2,'Justerad allokering'!$B$2:$AF$2,0),FALSE))</f>
        <v>0</v>
      </c>
      <c r="N198" s="28">
        <f>IF(ISERROR(1/VLOOKUP($B198,'Justerad allokering'!$B$2:$AG$462,MATCH(N$2,'Justerad allokering'!$B$2:$AF$2,0),FALSE)),VLOOKUP($B198,'Allokerad kvv'!$B$2:$AV$468,MATCH(N$2,'Allokerad kvv'!$B$2:$AV$2,0),FALSE),VLOOKUP($B198,'Justerad allokering'!$B$2:$AG$462,MATCH(N$2,'Justerad allokering'!$B$2:$AF$2,0),FALSE))</f>
        <v>107.941</v>
      </c>
      <c r="O198" s="28">
        <f>IF(ISERROR(1/VLOOKUP($B198,'Justerad allokering'!$B$2:$AG$462,MATCH(O$2,'Justerad allokering'!$B$2:$AF$2,0),FALSE)),VLOOKUP($B198,'Allokerad kvv'!$B$2:$AV$468,MATCH(O$2,'Allokerad kvv'!$B$2:$AV$2,0),FALSE),VLOOKUP($B198,'Justerad allokering'!$B$2:$AG$462,MATCH(O$2,'Justerad allokering'!$B$2:$AF$2,0),FALSE))</f>
        <v>0</v>
      </c>
      <c r="P198" s="28">
        <f>IF(ISERROR(1/VLOOKUP($B198,'Justerad allokering'!$B$2:$AG$462,MATCH(P$2,'Justerad allokering'!$B$2:$AF$2,0),FALSE)),VLOOKUP($B198,'Allokerad kvv'!$B$2:$AV$468,MATCH(P$2,'Allokerad kvv'!$B$2:$AV$2,0),FALSE),VLOOKUP($B198,'Justerad allokering'!$B$2:$AG$462,MATCH(P$2,'Justerad allokering'!$B$2:$AF$2,0),FALSE))</f>
        <v>0</v>
      </c>
      <c r="Q198" s="28">
        <f>IF(ISERROR(1/VLOOKUP($B198,'Justerad allokering'!$B$2:$AG$462,MATCH(Q$2,'Justerad allokering'!$B$2:$AF$2,0),FALSE)),VLOOKUP($B198,'Allokerad kvv'!$B$2:$AV$468,MATCH(Q$2,'Allokerad kvv'!$B$2:$AV$2,0),FALSE),VLOOKUP($B198,'Justerad allokering'!$B$2:$AG$462,MATCH(Q$2,'Justerad allokering'!$B$2:$AF$2,0),FALSE))</f>
        <v>0</v>
      </c>
      <c r="R198" s="28">
        <f>IF(ISERROR(1/VLOOKUP($B198,'Justerad allokering'!$B$2:$AG$462,MATCH(R$2,'Justerad allokering'!$B$2:$AF$2,0),FALSE)),VLOOKUP($B198,'Allokerad kvv'!$B$2:$AV$468,MATCH(R$2,'Allokerad kvv'!$B$2:$AV$2,0),FALSE),VLOOKUP($B198,'Justerad allokering'!$B$2:$AG$462,MATCH(R$2,'Justerad allokering'!$B$2:$AF$2,0),FALSE))</f>
        <v>0</v>
      </c>
      <c r="S198" s="28">
        <f>IF(ISERROR(1/VLOOKUP($B198,'Justerad allokering'!$B$2:$AG$462,MATCH(S$2,'Justerad allokering'!$B$2:$AF$2,0),FALSE)),VLOOKUP($B198,'Allokerad kvv'!$B$2:$AV$468,MATCH(S$2,'Allokerad kvv'!$B$2:$AV$2,0),FALSE),VLOOKUP($B198,'Justerad allokering'!$B$2:$AG$462,MATCH(S$2,'Justerad allokering'!$B$2:$AF$2,0),FALSE))</f>
        <v>0</v>
      </c>
      <c r="T198" s="28">
        <f>IF(ISERROR(1/VLOOKUP($B198,'Justerad allokering'!$B$2:$AG$462,MATCH(T$2,'Justerad allokering'!$B$2:$AF$2,0),FALSE)),VLOOKUP($B198,'Allokerad kvv'!$B$2:$AV$468,MATCH(T$2,'Allokerad kvv'!$B$2:$AV$2,0),FALSE),VLOOKUP($B198,'Justerad allokering'!$B$2:$AG$462,MATCH(T$2,'Justerad allokering'!$B$2:$AF$2,0),FALSE))</f>
        <v>0</v>
      </c>
      <c r="U198" s="28">
        <f>IF(ISERROR(1/VLOOKUP($B198,'Justerad allokering'!$B$2:$AG$462,MATCH(U$2,'Justerad allokering'!$B$2:$AF$2,0),FALSE)),VLOOKUP($B198,'Allokerad kvv'!$B$2:$AV$468,MATCH(U$2,'Allokerad kvv'!$B$2:$AV$2,0),FALSE),VLOOKUP($B198,'Justerad allokering'!$B$2:$AG$462,MATCH(U$2,'Justerad allokering'!$B$2:$AF$2,0),FALSE))</f>
        <v>0</v>
      </c>
      <c r="V198" s="28">
        <f>IF(ISERROR(1/VLOOKUP($B198,'Justerad allokering'!$B$2:$AG$462,MATCH(V$2,'Justerad allokering'!$B$2:$AF$2,0),FALSE)),VLOOKUP($B198,'Allokerad kvv'!$B$2:$AV$468,MATCH(V$2,'Allokerad kvv'!$B$2:$AV$2,0),FALSE),VLOOKUP($B198,'Justerad allokering'!$B$2:$AG$462,MATCH(V$2,'Justerad allokering'!$B$2:$AF$2,0),FALSE))</f>
        <v>0</v>
      </c>
      <c r="W198" s="28">
        <f>IF(ISERROR(1/VLOOKUP($B198,'Justerad allokering'!$B$2:$AG$462,MATCH(W$2,'Justerad allokering'!$B$2:$AF$2,0),FALSE)),VLOOKUP($B198,'Allokerad kvv'!$B$2:$AV$468,MATCH(W$2,'Allokerad kvv'!$B$2:$AV$2,0),FALSE),VLOOKUP($B198,'Justerad allokering'!$B$2:$AG$462,MATCH(W$2,'Justerad allokering'!$B$2:$AF$2,0),FALSE))</f>
        <v>0</v>
      </c>
      <c r="X198" s="28">
        <f>IF(ISERROR(1/VLOOKUP($B198,'Justerad allokering'!$B$2:$AG$462,MATCH(X$2,'Justerad allokering'!$B$2:$AF$2,0),FALSE)),VLOOKUP($B198,'Allokerad kvv'!$B$2:$AV$468,MATCH(X$2,'Allokerad kvv'!$B$2:$AV$2,0),FALSE),VLOOKUP($B198,'Justerad allokering'!$B$2:$AG$462,MATCH(X$2,'Justerad allokering'!$B$2:$AF$2,0),FALSE))</f>
        <v>0</v>
      </c>
      <c r="Y198" s="28">
        <f>IF(ISERROR(1/VLOOKUP($B198,'Justerad allokering'!$B$2:$AG$462,MATCH(Y$2,'Justerad allokering'!$B$2:$AF$2,0),FALSE)),VLOOKUP($B198,'Allokerad kvv'!$B$2:$AV$468,MATCH(Y$2,'Allokerad kvv'!$B$2:$AV$2,0),FALSE),VLOOKUP($B198,'Justerad allokering'!$B$2:$AG$462,MATCH(Y$2,'Justerad allokering'!$B$2:$AF$2,0),FALSE))</f>
        <v>0</v>
      </c>
      <c r="Z198" s="28">
        <f>IF(ISERROR(1/VLOOKUP($B198,'Justerad allokering'!$B$2:$AG$462,MATCH(Z$2,'Justerad allokering'!$B$2:$AF$2,0),FALSE)),VLOOKUP($B198,'Allokerad kvv'!$B$2:$AV$468,MATCH(Z$2,'Allokerad kvv'!$B$2:$AV$2,0),FALSE),VLOOKUP($B198,'Justerad allokering'!$B$2:$AG$462,MATCH(Z$2,'Justerad allokering'!$B$2:$AF$2,0),FALSE))</f>
        <v>322.113</v>
      </c>
      <c r="AA198" s="28"/>
      <c r="AB198" s="28"/>
      <c r="AE198">
        <f t="shared" si="9"/>
        <v>458.88596000000001</v>
      </c>
      <c r="AG198">
        <f t="shared" si="10"/>
        <v>443.54686000000004</v>
      </c>
      <c r="AH198">
        <f t="shared" si="11"/>
        <v>335.60586000000001</v>
      </c>
      <c r="AI198" s="55">
        <f>IF(AH198=0,"",AH198/VLOOKUP(B198,Kraftvärmeprod!$B$1:$BC$480,MATCH("Summa tillförd energi exklusive rökgaskondensering",Kraftvärmeprod!$B$1:$BC$1,0),FALSE))</f>
        <v>0.69360833307499148</v>
      </c>
    </row>
    <row r="199" spans="1:35" x14ac:dyDescent="0.25">
      <c r="A199" s="28" t="s">
        <v>260</v>
      </c>
      <c r="B199" s="28" t="s">
        <v>262</v>
      </c>
      <c r="C199" s="28">
        <f>IF(ISERROR(1/VLOOKUP($B199,'Justerad allokering'!$B$2:$AG$462,MATCH(C$2,'Justerad allokering'!$B$2:$AF$2,0),FALSE)),VLOOKUP($B199,'Allokerad kvv'!$B$2:$AV$468,MATCH(C$2,'Allokerad kvv'!$B$2:$AV$2,0),FALSE),VLOOKUP($B199,'Justerad allokering'!$B$2:$AG$462,MATCH(C$2,'Justerad allokering'!$B$2:$AF$2,0),FALSE))</f>
        <v>0</v>
      </c>
      <c r="D199" s="28">
        <f>IF(ISERROR(1/VLOOKUP($B199,'Justerad allokering'!$B$2:$AG$462,MATCH(D$2,'Justerad allokering'!$B$2:$AF$2,0),FALSE)),VLOOKUP($B199,'Allokerad kvv'!$B$2:$AV$468,MATCH(D$2,'Allokerad kvv'!$B$2:$AV$2,0),FALSE),VLOOKUP($B199,'Justerad allokering'!$B$2:$AG$462,MATCH(D$2,'Justerad allokering'!$B$2:$AF$2,0),FALSE))</f>
        <v>0</v>
      </c>
      <c r="E199" s="28">
        <f>IF(ISERROR(1/VLOOKUP($B199,'Justerad allokering'!$B$2:$AG$462,MATCH(E$2,'Justerad allokering'!$B$2:$AF$2,0),FALSE)),VLOOKUP($B199,'Allokerad kvv'!$B$2:$AV$468,MATCH(E$2,'Allokerad kvv'!$B$2:$AV$2,0),FALSE),VLOOKUP($B199,'Justerad allokering'!$B$2:$AG$462,MATCH(E$2,'Justerad allokering'!$B$2:$AF$2,0),FALSE))</f>
        <v>0</v>
      </c>
      <c r="F199" s="28">
        <f>IF(ISERROR(1/VLOOKUP($B199,'Justerad allokering'!$B$2:$AG$462,MATCH(F$2,'Justerad allokering'!$B$2:$AF$2,0),FALSE)),VLOOKUP($B199,'Allokerad kvv'!$B$2:$AV$468,MATCH(F$2,'Allokerad kvv'!$B$2:$AV$2,0),FALSE),VLOOKUP($B199,'Justerad allokering'!$B$2:$AG$462,MATCH(F$2,'Justerad allokering'!$B$2:$AF$2,0),FALSE))</f>
        <v>0</v>
      </c>
      <c r="G199" s="28">
        <f>IF(ISERROR(1/VLOOKUP($B199,'Justerad allokering'!$B$2:$AG$462,MATCH(G$2,'Justerad allokering'!$B$2:$AF$2,0),FALSE)),VLOOKUP($B199,'Allokerad kvv'!$B$2:$AV$468,MATCH(G$2,'Allokerad kvv'!$B$2:$AV$2,0),FALSE),VLOOKUP($B199,'Justerad allokering'!$B$2:$AG$462,MATCH(G$2,'Justerad allokering'!$B$2:$AF$2,0),FALSE))</f>
        <v>0</v>
      </c>
      <c r="H199" s="28">
        <f>IF(ISERROR(1/VLOOKUP($B199,'Justerad allokering'!$B$2:$AG$462,MATCH(H$2,'Justerad allokering'!$B$2:$AF$2,0),FALSE)),VLOOKUP($B199,'Allokerad kvv'!$B$2:$AV$468,MATCH(H$2,'Allokerad kvv'!$B$2:$AV$2,0),FALSE),VLOOKUP($B199,'Justerad allokering'!$B$2:$AG$462,MATCH(H$2,'Justerad allokering'!$B$2:$AF$2,0),FALSE))</f>
        <v>0</v>
      </c>
      <c r="I199" s="28">
        <f>IF(ISERROR(1/VLOOKUP($B199,'Justerad allokering'!$B$2:$AG$462,MATCH(I$2,'Justerad allokering'!$B$2:$AF$2,0),FALSE)),VLOOKUP($B199,'Allokerad kvv'!$B$2:$AV$468,MATCH(I$2,'Allokerad kvv'!$B$2:$AV$2,0),FALSE),VLOOKUP($B199,'Justerad allokering'!$B$2:$AG$462,MATCH(I$2,'Justerad allokering'!$B$2:$AF$2,0),FALSE))</f>
        <v>0</v>
      </c>
      <c r="J199" s="28">
        <f>IF(ISERROR(1/VLOOKUP($B199,'Justerad allokering'!$B$2:$AG$462,MATCH(J$2,'Justerad allokering'!$B$2:$AF$2,0),FALSE)),VLOOKUP($B199,'Allokerad kvv'!$B$2:$AV$468,MATCH(J$2,'Allokerad kvv'!$B$2:$AV$2,0),FALSE),VLOOKUP($B199,'Justerad allokering'!$B$2:$AG$462,MATCH(J$2,'Justerad allokering'!$B$2:$AF$2,0),FALSE))</f>
        <v>0</v>
      </c>
      <c r="K199" s="28">
        <f>IF(ISERROR(1/VLOOKUP($B199,'Justerad allokering'!$B$2:$AG$462,MATCH(K$2,'Justerad allokering'!$B$2:$AF$2,0),FALSE)),VLOOKUP($B199,'Allokerad kvv'!$B$2:$AV$468,MATCH(K$2,'Allokerad kvv'!$B$2:$AV$2,0),FALSE),VLOOKUP($B199,'Justerad allokering'!$B$2:$AG$462,MATCH(K$2,'Justerad allokering'!$B$2:$AF$2,0),FALSE))</f>
        <v>0</v>
      </c>
      <c r="L199" s="28">
        <f>IF(ISERROR(1/VLOOKUP($B199,'Justerad allokering'!$B$2:$AG$462,MATCH(L$2,'Justerad allokering'!$B$2:$AF$2,0),FALSE)),VLOOKUP($B199,'Allokerad kvv'!$B$2:$AV$468,MATCH(L$2,'Allokerad kvv'!$B$2:$AV$2,0),FALSE),VLOOKUP($B199,'Justerad allokering'!$B$2:$AG$462,MATCH(L$2,'Justerad allokering'!$B$2:$AF$2,0),FALSE))</f>
        <v>0</v>
      </c>
      <c r="M199" s="28">
        <f>IF(ISERROR(1/VLOOKUP($B199,'Justerad allokering'!$B$2:$AG$462,MATCH(M$2,'Justerad allokering'!$B$2:$AF$2,0),FALSE)),VLOOKUP($B199,'Allokerad kvv'!$B$2:$AV$468,MATCH(M$2,'Allokerad kvv'!$B$2:$AV$2,0),FALSE),VLOOKUP($B199,'Justerad allokering'!$B$2:$AG$462,MATCH(M$2,'Justerad allokering'!$B$2:$AF$2,0),FALSE))</f>
        <v>0</v>
      </c>
      <c r="N199" s="28">
        <f>IF(ISERROR(1/VLOOKUP($B199,'Justerad allokering'!$B$2:$AG$462,MATCH(N$2,'Justerad allokering'!$B$2:$AF$2,0),FALSE)),VLOOKUP($B199,'Allokerad kvv'!$B$2:$AV$468,MATCH(N$2,'Allokerad kvv'!$B$2:$AV$2,0),FALSE),VLOOKUP($B199,'Justerad allokering'!$B$2:$AG$462,MATCH(N$2,'Justerad allokering'!$B$2:$AF$2,0),FALSE))</f>
        <v>0</v>
      </c>
      <c r="O199" s="28">
        <f>IF(ISERROR(1/VLOOKUP($B199,'Justerad allokering'!$B$2:$AG$462,MATCH(O$2,'Justerad allokering'!$B$2:$AF$2,0),FALSE)),VLOOKUP($B199,'Allokerad kvv'!$B$2:$AV$468,MATCH(O$2,'Allokerad kvv'!$B$2:$AV$2,0),FALSE),VLOOKUP($B199,'Justerad allokering'!$B$2:$AG$462,MATCH(O$2,'Justerad allokering'!$B$2:$AF$2,0),FALSE))</f>
        <v>0</v>
      </c>
      <c r="P199" s="28">
        <f>IF(ISERROR(1/VLOOKUP($B199,'Justerad allokering'!$B$2:$AG$462,MATCH(P$2,'Justerad allokering'!$B$2:$AF$2,0),FALSE)),VLOOKUP($B199,'Allokerad kvv'!$B$2:$AV$468,MATCH(P$2,'Allokerad kvv'!$B$2:$AV$2,0),FALSE),VLOOKUP($B199,'Justerad allokering'!$B$2:$AG$462,MATCH(P$2,'Justerad allokering'!$B$2:$AF$2,0),FALSE))</f>
        <v>0</v>
      </c>
      <c r="Q199" s="28">
        <f>IF(ISERROR(1/VLOOKUP($B199,'Justerad allokering'!$B$2:$AG$462,MATCH(Q$2,'Justerad allokering'!$B$2:$AF$2,0),FALSE)),VLOOKUP($B199,'Allokerad kvv'!$B$2:$AV$468,MATCH(Q$2,'Allokerad kvv'!$B$2:$AV$2,0),FALSE),VLOOKUP($B199,'Justerad allokering'!$B$2:$AG$462,MATCH(Q$2,'Justerad allokering'!$B$2:$AF$2,0),FALSE))</f>
        <v>0</v>
      </c>
      <c r="R199" s="28">
        <f>IF(ISERROR(1/VLOOKUP($B199,'Justerad allokering'!$B$2:$AG$462,MATCH(R$2,'Justerad allokering'!$B$2:$AF$2,0),FALSE)),VLOOKUP($B199,'Allokerad kvv'!$B$2:$AV$468,MATCH(R$2,'Allokerad kvv'!$B$2:$AV$2,0),FALSE),VLOOKUP($B199,'Justerad allokering'!$B$2:$AG$462,MATCH(R$2,'Justerad allokering'!$B$2:$AF$2,0),FALSE))</f>
        <v>0</v>
      </c>
      <c r="S199" s="28">
        <f>IF(ISERROR(1/VLOOKUP($B199,'Justerad allokering'!$B$2:$AG$462,MATCH(S$2,'Justerad allokering'!$B$2:$AF$2,0),FALSE)),VLOOKUP($B199,'Allokerad kvv'!$B$2:$AV$468,MATCH(S$2,'Allokerad kvv'!$B$2:$AV$2,0),FALSE),VLOOKUP($B199,'Justerad allokering'!$B$2:$AG$462,MATCH(S$2,'Justerad allokering'!$B$2:$AF$2,0),FALSE))</f>
        <v>0</v>
      </c>
      <c r="T199" s="28">
        <f>IF(ISERROR(1/VLOOKUP($B199,'Justerad allokering'!$B$2:$AG$462,MATCH(T$2,'Justerad allokering'!$B$2:$AF$2,0),FALSE)),VLOOKUP($B199,'Allokerad kvv'!$B$2:$AV$468,MATCH(T$2,'Allokerad kvv'!$B$2:$AV$2,0),FALSE),VLOOKUP($B199,'Justerad allokering'!$B$2:$AG$462,MATCH(T$2,'Justerad allokering'!$B$2:$AF$2,0),FALSE))</f>
        <v>0</v>
      </c>
      <c r="U199" s="28">
        <f>IF(ISERROR(1/VLOOKUP($B199,'Justerad allokering'!$B$2:$AG$462,MATCH(U$2,'Justerad allokering'!$B$2:$AF$2,0),FALSE)),VLOOKUP($B199,'Allokerad kvv'!$B$2:$AV$468,MATCH(U$2,'Allokerad kvv'!$B$2:$AV$2,0),FALSE),VLOOKUP($B199,'Justerad allokering'!$B$2:$AG$462,MATCH(U$2,'Justerad allokering'!$B$2:$AF$2,0),FALSE))</f>
        <v>0</v>
      </c>
      <c r="V199" s="28">
        <f>IF(ISERROR(1/VLOOKUP($B199,'Justerad allokering'!$B$2:$AG$462,MATCH(V$2,'Justerad allokering'!$B$2:$AF$2,0),FALSE)),VLOOKUP($B199,'Allokerad kvv'!$B$2:$AV$468,MATCH(V$2,'Allokerad kvv'!$B$2:$AV$2,0),FALSE),VLOOKUP($B199,'Justerad allokering'!$B$2:$AG$462,MATCH(V$2,'Justerad allokering'!$B$2:$AF$2,0),FALSE))</f>
        <v>0</v>
      </c>
      <c r="W199" s="28">
        <f>IF(ISERROR(1/VLOOKUP($B199,'Justerad allokering'!$B$2:$AG$462,MATCH(W$2,'Justerad allokering'!$B$2:$AF$2,0),FALSE)),VLOOKUP($B199,'Allokerad kvv'!$B$2:$AV$468,MATCH(W$2,'Allokerad kvv'!$B$2:$AV$2,0),FALSE),VLOOKUP($B199,'Justerad allokering'!$B$2:$AG$462,MATCH(W$2,'Justerad allokering'!$B$2:$AF$2,0),FALSE))</f>
        <v>0</v>
      </c>
      <c r="X199" s="28">
        <f>IF(ISERROR(1/VLOOKUP($B199,'Justerad allokering'!$B$2:$AG$462,MATCH(X$2,'Justerad allokering'!$B$2:$AF$2,0),FALSE)),VLOOKUP($B199,'Allokerad kvv'!$B$2:$AV$468,MATCH(X$2,'Allokerad kvv'!$B$2:$AV$2,0),FALSE),VLOOKUP($B199,'Justerad allokering'!$B$2:$AG$462,MATCH(X$2,'Justerad allokering'!$B$2:$AF$2,0),FALSE))</f>
        <v>0</v>
      </c>
      <c r="Y199" s="28">
        <f>IF(ISERROR(1/VLOOKUP($B199,'Justerad allokering'!$B$2:$AG$462,MATCH(Y$2,'Justerad allokering'!$B$2:$AF$2,0),FALSE)),VLOOKUP($B199,'Allokerad kvv'!$B$2:$AV$468,MATCH(Y$2,'Allokerad kvv'!$B$2:$AV$2,0),FALSE),VLOOKUP($B199,'Justerad allokering'!$B$2:$AG$462,MATCH(Y$2,'Justerad allokering'!$B$2:$AF$2,0),FALSE))</f>
        <v>0</v>
      </c>
      <c r="Z199" s="28">
        <f>IF(ISERROR(1/VLOOKUP($B199,'Justerad allokering'!$B$2:$AG$462,MATCH(Z$2,'Justerad allokering'!$B$2:$AF$2,0),FALSE)),VLOOKUP($B199,'Allokerad kvv'!$B$2:$AV$468,MATCH(Z$2,'Allokerad kvv'!$B$2:$AV$2,0),FALSE),VLOOKUP($B199,'Justerad allokering'!$B$2:$AG$462,MATCH(Z$2,'Justerad allokering'!$B$2:$AF$2,0),FALSE))</f>
        <v>0</v>
      </c>
      <c r="AA199" s="28"/>
      <c r="AB199" s="28"/>
      <c r="AE199">
        <f t="shared" si="9"/>
        <v>0</v>
      </c>
      <c r="AG199">
        <f t="shared" si="10"/>
        <v>0</v>
      </c>
      <c r="AH199">
        <f t="shared" si="11"/>
        <v>0</v>
      </c>
      <c r="AI199" s="55" t="str">
        <f>IF(AH199=0,"",AH199/VLOOKUP(B199,Kraftvärmeprod!$B$1:$BC$480,MATCH("Summa tillförd energi exklusive rökgaskondensering",Kraftvärmeprod!$B$1:$BC$1,0),FALSE))</f>
        <v/>
      </c>
    </row>
    <row r="200" spans="1:35" x14ac:dyDescent="0.25">
      <c r="A200" s="28" t="s">
        <v>263</v>
      </c>
      <c r="B200" s="28" t="s">
        <v>264</v>
      </c>
      <c r="C200" s="28">
        <f>IF(ISERROR(1/VLOOKUP($B200,'Justerad allokering'!$B$2:$AG$462,MATCH(C$2,'Justerad allokering'!$B$2:$AF$2,0),FALSE)),VLOOKUP($B200,'Allokerad kvv'!$B$2:$AV$468,MATCH(C$2,'Allokerad kvv'!$B$2:$AV$2,0),FALSE),VLOOKUP($B200,'Justerad allokering'!$B$2:$AG$462,MATCH(C$2,'Justerad allokering'!$B$2:$AF$2,0),FALSE))</f>
        <v>0</v>
      </c>
      <c r="D200" s="28">
        <f>IF(ISERROR(1/VLOOKUP($B200,'Justerad allokering'!$B$2:$AG$462,MATCH(D$2,'Justerad allokering'!$B$2:$AF$2,0),FALSE)),VLOOKUP($B200,'Allokerad kvv'!$B$2:$AV$468,MATCH(D$2,'Allokerad kvv'!$B$2:$AV$2,0),FALSE),VLOOKUP($B200,'Justerad allokering'!$B$2:$AG$462,MATCH(D$2,'Justerad allokering'!$B$2:$AF$2,0),FALSE))</f>
        <v>0</v>
      </c>
      <c r="E200" s="28">
        <f>IF(ISERROR(1/VLOOKUP($B200,'Justerad allokering'!$B$2:$AG$462,MATCH(E$2,'Justerad allokering'!$B$2:$AF$2,0),FALSE)),VLOOKUP($B200,'Allokerad kvv'!$B$2:$AV$468,MATCH(E$2,'Allokerad kvv'!$B$2:$AV$2,0),FALSE),VLOOKUP($B200,'Justerad allokering'!$B$2:$AG$462,MATCH(E$2,'Justerad allokering'!$B$2:$AF$2,0),FALSE))</f>
        <v>0</v>
      </c>
      <c r="F200" s="28">
        <f>IF(ISERROR(1/VLOOKUP($B200,'Justerad allokering'!$B$2:$AG$462,MATCH(F$2,'Justerad allokering'!$B$2:$AF$2,0),FALSE)),VLOOKUP($B200,'Allokerad kvv'!$B$2:$AV$468,MATCH(F$2,'Allokerad kvv'!$B$2:$AV$2,0),FALSE),VLOOKUP($B200,'Justerad allokering'!$B$2:$AG$462,MATCH(F$2,'Justerad allokering'!$B$2:$AF$2,0),FALSE))</f>
        <v>0</v>
      </c>
      <c r="G200" s="28">
        <f>IF(ISERROR(1/VLOOKUP($B200,'Justerad allokering'!$B$2:$AG$462,MATCH(G$2,'Justerad allokering'!$B$2:$AF$2,0),FALSE)),VLOOKUP($B200,'Allokerad kvv'!$B$2:$AV$468,MATCH(G$2,'Allokerad kvv'!$B$2:$AV$2,0),FALSE),VLOOKUP($B200,'Justerad allokering'!$B$2:$AG$462,MATCH(G$2,'Justerad allokering'!$B$2:$AF$2,0),FALSE))</f>
        <v>0</v>
      </c>
      <c r="H200" s="28">
        <f>IF(ISERROR(1/VLOOKUP($B200,'Justerad allokering'!$B$2:$AG$462,MATCH(H$2,'Justerad allokering'!$B$2:$AF$2,0),FALSE)),VLOOKUP($B200,'Allokerad kvv'!$B$2:$AV$468,MATCH(H$2,'Allokerad kvv'!$B$2:$AV$2,0),FALSE),VLOOKUP($B200,'Justerad allokering'!$B$2:$AG$462,MATCH(H$2,'Justerad allokering'!$B$2:$AF$2,0),FALSE))</f>
        <v>0</v>
      </c>
      <c r="I200" s="28">
        <f>IF(ISERROR(1/VLOOKUP($B200,'Justerad allokering'!$B$2:$AG$462,MATCH(I$2,'Justerad allokering'!$B$2:$AF$2,0),FALSE)),VLOOKUP($B200,'Allokerad kvv'!$B$2:$AV$468,MATCH(I$2,'Allokerad kvv'!$B$2:$AV$2,0),FALSE),VLOOKUP($B200,'Justerad allokering'!$B$2:$AG$462,MATCH(I$2,'Justerad allokering'!$B$2:$AF$2,0),FALSE))</f>
        <v>0</v>
      </c>
      <c r="J200" s="28">
        <f>IF(ISERROR(1/VLOOKUP($B200,'Justerad allokering'!$B$2:$AG$462,MATCH(J$2,'Justerad allokering'!$B$2:$AF$2,0),FALSE)),VLOOKUP($B200,'Allokerad kvv'!$B$2:$AV$468,MATCH(J$2,'Allokerad kvv'!$B$2:$AV$2,0),FALSE),VLOOKUP($B200,'Justerad allokering'!$B$2:$AG$462,MATCH(J$2,'Justerad allokering'!$B$2:$AF$2,0),FALSE))</f>
        <v>0</v>
      </c>
      <c r="K200" s="28">
        <f>IF(ISERROR(1/VLOOKUP($B200,'Justerad allokering'!$B$2:$AG$462,MATCH(K$2,'Justerad allokering'!$B$2:$AF$2,0),FALSE)),VLOOKUP($B200,'Allokerad kvv'!$B$2:$AV$468,MATCH(K$2,'Allokerad kvv'!$B$2:$AV$2,0),FALSE),VLOOKUP($B200,'Justerad allokering'!$B$2:$AG$462,MATCH(K$2,'Justerad allokering'!$B$2:$AF$2,0),FALSE))</f>
        <v>0</v>
      </c>
      <c r="L200" s="28">
        <f>IF(ISERROR(1/VLOOKUP($B200,'Justerad allokering'!$B$2:$AG$462,MATCH(L$2,'Justerad allokering'!$B$2:$AF$2,0),FALSE)),VLOOKUP($B200,'Allokerad kvv'!$B$2:$AV$468,MATCH(L$2,'Allokerad kvv'!$B$2:$AV$2,0),FALSE),VLOOKUP($B200,'Justerad allokering'!$B$2:$AG$462,MATCH(L$2,'Justerad allokering'!$B$2:$AF$2,0),FALSE))</f>
        <v>0</v>
      </c>
      <c r="M200" s="28">
        <f>IF(ISERROR(1/VLOOKUP($B200,'Justerad allokering'!$B$2:$AG$462,MATCH(M$2,'Justerad allokering'!$B$2:$AF$2,0),FALSE)),VLOOKUP($B200,'Allokerad kvv'!$B$2:$AV$468,MATCH(M$2,'Allokerad kvv'!$B$2:$AV$2,0),FALSE),VLOOKUP($B200,'Justerad allokering'!$B$2:$AG$462,MATCH(M$2,'Justerad allokering'!$B$2:$AF$2,0),FALSE))</f>
        <v>0</v>
      </c>
      <c r="N200" s="28">
        <f>IF(ISERROR(1/VLOOKUP($B200,'Justerad allokering'!$B$2:$AG$462,MATCH(N$2,'Justerad allokering'!$B$2:$AF$2,0),FALSE)),VLOOKUP($B200,'Allokerad kvv'!$B$2:$AV$468,MATCH(N$2,'Allokerad kvv'!$B$2:$AV$2,0),FALSE),VLOOKUP($B200,'Justerad allokering'!$B$2:$AG$462,MATCH(N$2,'Justerad allokering'!$B$2:$AF$2,0),FALSE))</f>
        <v>0</v>
      </c>
      <c r="O200" s="28">
        <f>IF(ISERROR(1/VLOOKUP($B200,'Justerad allokering'!$B$2:$AG$462,MATCH(O$2,'Justerad allokering'!$B$2:$AF$2,0),FALSE)),VLOOKUP($B200,'Allokerad kvv'!$B$2:$AV$468,MATCH(O$2,'Allokerad kvv'!$B$2:$AV$2,0),FALSE),VLOOKUP($B200,'Justerad allokering'!$B$2:$AG$462,MATCH(O$2,'Justerad allokering'!$B$2:$AF$2,0),FALSE))</f>
        <v>0</v>
      </c>
      <c r="P200" s="28">
        <f>IF(ISERROR(1/VLOOKUP($B200,'Justerad allokering'!$B$2:$AG$462,MATCH(P$2,'Justerad allokering'!$B$2:$AF$2,0),FALSE)),VLOOKUP($B200,'Allokerad kvv'!$B$2:$AV$468,MATCH(P$2,'Allokerad kvv'!$B$2:$AV$2,0),FALSE),VLOOKUP($B200,'Justerad allokering'!$B$2:$AG$462,MATCH(P$2,'Justerad allokering'!$B$2:$AF$2,0),FALSE))</f>
        <v>0</v>
      </c>
      <c r="Q200" s="28">
        <f>IF(ISERROR(1/VLOOKUP($B200,'Justerad allokering'!$B$2:$AG$462,MATCH(Q$2,'Justerad allokering'!$B$2:$AF$2,0),FALSE)),VLOOKUP($B200,'Allokerad kvv'!$B$2:$AV$468,MATCH(Q$2,'Allokerad kvv'!$B$2:$AV$2,0),FALSE),VLOOKUP($B200,'Justerad allokering'!$B$2:$AG$462,MATCH(Q$2,'Justerad allokering'!$B$2:$AF$2,0),FALSE))</f>
        <v>0</v>
      </c>
      <c r="R200" s="28">
        <f>IF(ISERROR(1/VLOOKUP($B200,'Justerad allokering'!$B$2:$AG$462,MATCH(R$2,'Justerad allokering'!$B$2:$AF$2,0),FALSE)),VLOOKUP($B200,'Allokerad kvv'!$B$2:$AV$468,MATCH(R$2,'Allokerad kvv'!$B$2:$AV$2,0),FALSE),VLOOKUP($B200,'Justerad allokering'!$B$2:$AG$462,MATCH(R$2,'Justerad allokering'!$B$2:$AF$2,0),FALSE))</f>
        <v>0</v>
      </c>
      <c r="S200" s="28">
        <f>IF(ISERROR(1/VLOOKUP($B200,'Justerad allokering'!$B$2:$AG$462,MATCH(S$2,'Justerad allokering'!$B$2:$AF$2,0),FALSE)),VLOOKUP($B200,'Allokerad kvv'!$B$2:$AV$468,MATCH(S$2,'Allokerad kvv'!$B$2:$AV$2,0),FALSE),VLOOKUP($B200,'Justerad allokering'!$B$2:$AG$462,MATCH(S$2,'Justerad allokering'!$B$2:$AF$2,0),FALSE))</f>
        <v>0</v>
      </c>
      <c r="T200" s="28">
        <f>IF(ISERROR(1/VLOOKUP($B200,'Justerad allokering'!$B$2:$AG$462,MATCH(T$2,'Justerad allokering'!$B$2:$AF$2,0),FALSE)),VLOOKUP($B200,'Allokerad kvv'!$B$2:$AV$468,MATCH(T$2,'Allokerad kvv'!$B$2:$AV$2,0),FALSE),VLOOKUP($B200,'Justerad allokering'!$B$2:$AG$462,MATCH(T$2,'Justerad allokering'!$B$2:$AF$2,0),FALSE))</f>
        <v>0</v>
      </c>
      <c r="U200" s="28">
        <f>IF(ISERROR(1/VLOOKUP($B200,'Justerad allokering'!$B$2:$AG$462,MATCH(U$2,'Justerad allokering'!$B$2:$AF$2,0),FALSE)),VLOOKUP($B200,'Allokerad kvv'!$B$2:$AV$468,MATCH(U$2,'Allokerad kvv'!$B$2:$AV$2,0),FALSE),VLOOKUP($B200,'Justerad allokering'!$B$2:$AG$462,MATCH(U$2,'Justerad allokering'!$B$2:$AF$2,0),FALSE))</f>
        <v>0</v>
      </c>
      <c r="V200" s="28">
        <f>IF(ISERROR(1/VLOOKUP($B200,'Justerad allokering'!$B$2:$AG$462,MATCH(V$2,'Justerad allokering'!$B$2:$AF$2,0),FALSE)),VLOOKUP($B200,'Allokerad kvv'!$B$2:$AV$468,MATCH(V$2,'Allokerad kvv'!$B$2:$AV$2,0),FALSE),VLOOKUP($B200,'Justerad allokering'!$B$2:$AG$462,MATCH(V$2,'Justerad allokering'!$B$2:$AF$2,0),FALSE))</f>
        <v>0</v>
      </c>
      <c r="W200" s="28">
        <f>IF(ISERROR(1/VLOOKUP($B200,'Justerad allokering'!$B$2:$AG$462,MATCH(W$2,'Justerad allokering'!$B$2:$AF$2,0),FALSE)),VLOOKUP($B200,'Allokerad kvv'!$B$2:$AV$468,MATCH(W$2,'Allokerad kvv'!$B$2:$AV$2,0),FALSE),VLOOKUP($B200,'Justerad allokering'!$B$2:$AG$462,MATCH(W$2,'Justerad allokering'!$B$2:$AF$2,0),FALSE))</f>
        <v>0</v>
      </c>
      <c r="X200" s="28">
        <f>IF(ISERROR(1/VLOOKUP($B200,'Justerad allokering'!$B$2:$AG$462,MATCH(X$2,'Justerad allokering'!$B$2:$AF$2,0),FALSE)),VLOOKUP($B200,'Allokerad kvv'!$B$2:$AV$468,MATCH(X$2,'Allokerad kvv'!$B$2:$AV$2,0),FALSE),VLOOKUP($B200,'Justerad allokering'!$B$2:$AG$462,MATCH(X$2,'Justerad allokering'!$B$2:$AF$2,0),FALSE))</f>
        <v>0</v>
      </c>
      <c r="Y200" s="28">
        <f>IF(ISERROR(1/VLOOKUP($B200,'Justerad allokering'!$B$2:$AG$462,MATCH(Y$2,'Justerad allokering'!$B$2:$AF$2,0),FALSE)),VLOOKUP($B200,'Allokerad kvv'!$B$2:$AV$468,MATCH(Y$2,'Allokerad kvv'!$B$2:$AV$2,0),FALSE),VLOOKUP($B200,'Justerad allokering'!$B$2:$AG$462,MATCH(Y$2,'Justerad allokering'!$B$2:$AF$2,0),FALSE))</f>
        <v>0</v>
      </c>
      <c r="Z200" s="28">
        <f>IF(ISERROR(1/VLOOKUP($B200,'Justerad allokering'!$B$2:$AG$462,MATCH(Z$2,'Justerad allokering'!$B$2:$AF$2,0),FALSE)),VLOOKUP($B200,'Allokerad kvv'!$B$2:$AV$468,MATCH(Z$2,'Allokerad kvv'!$B$2:$AV$2,0),FALSE),VLOOKUP($B200,'Justerad allokering'!$B$2:$AG$462,MATCH(Z$2,'Justerad allokering'!$B$2:$AF$2,0),FALSE))</f>
        <v>0</v>
      </c>
      <c r="AA200" s="28"/>
      <c r="AB200" s="28"/>
      <c r="AE200">
        <f t="shared" si="9"/>
        <v>0</v>
      </c>
      <c r="AG200">
        <f t="shared" si="10"/>
        <v>0</v>
      </c>
      <c r="AH200">
        <f t="shared" si="11"/>
        <v>0</v>
      </c>
      <c r="AI200" s="55" t="str">
        <f>IF(AH200=0,"",AH200/VLOOKUP(B200,Kraftvärmeprod!$B$1:$BC$480,MATCH("Summa tillförd energi exklusive rökgaskondensering",Kraftvärmeprod!$B$1:$BC$1,0),FALSE))</f>
        <v/>
      </c>
    </row>
    <row r="201" spans="1:35" x14ac:dyDescent="0.25">
      <c r="A201" s="28" t="s">
        <v>265</v>
      </c>
      <c r="B201" s="28" t="s">
        <v>266</v>
      </c>
      <c r="C201" s="28">
        <f>IF(ISERROR(1/VLOOKUP($B201,'Justerad allokering'!$B$2:$AG$462,MATCH(C$2,'Justerad allokering'!$B$2:$AF$2,0),FALSE)),VLOOKUP($B201,'Allokerad kvv'!$B$2:$AV$468,MATCH(C$2,'Allokerad kvv'!$B$2:$AV$2,0),FALSE),VLOOKUP($B201,'Justerad allokering'!$B$2:$AG$462,MATCH(C$2,'Justerad allokering'!$B$2:$AF$2,0),FALSE))</f>
        <v>0</v>
      </c>
      <c r="D201" s="28">
        <f>IF(ISERROR(1/VLOOKUP($B201,'Justerad allokering'!$B$2:$AG$462,MATCH(D$2,'Justerad allokering'!$B$2:$AF$2,0),FALSE)),VLOOKUP($B201,'Allokerad kvv'!$B$2:$AV$468,MATCH(D$2,'Allokerad kvv'!$B$2:$AV$2,0),FALSE),VLOOKUP($B201,'Justerad allokering'!$B$2:$AG$462,MATCH(D$2,'Justerad allokering'!$B$2:$AF$2,0),FALSE))</f>
        <v>0</v>
      </c>
      <c r="E201" s="28">
        <f>IF(ISERROR(1/VLOOKUP($B201,'Justerad allokering'!$B$2:$AG$462,MATCH(E$2,'Justerad allokering'!$B$2:$AF$2,0),FALSE)),VLOOKUP($B201,'Allokerad kvv'!$B$2:$AV$468,MATCH(E$2,'Allokerad kvv'!$B$2:$AV$2,0),FALSE),VLOOKUP($B201,'Justerad allokering'!$B$2:$AG$462,MATCH(E$2,'Justerad allokering'!$B$2:$AF$2,0),FALSE))</f>
        <v>0</v>
      </c>
      <c r="F201" s="28">
        <f>IF(ISERROR(1/VLOOKUP($B201,'Justerad allokering'!$B$2:$AG$462,MATCH(F$2,'Justerad allokering'!$B$2:$AF$2,0),FALSE)),VLOOKUP($B201,'Allokerad kvv'!$B$2:$AV$468,MATCH(F$2,'Allokerad kvv'!$B$2:$AV$2,0),FALSE),VLOOKUP($B201,'Justerad allokering'!$B$2:$AG$462,MATCH(F$2,'Justerad allokering'!$B$2:$AF$2,0),FALSE))</f>
        <v>0</v>
      </c>
      <c r="G201" s="28">
        <f>IF(ISERROR(1/VLOOKUP($B201,'Justerad allokering'!$B$2:$AG$462,MATCH(G$2,'Justerad allokering'!$B$2:$AF$2,0),FALSE)),VLOOKUP($B201,'Allokerad kvv'!$B$2:$AV$468,MATCH(G$2,'Allokerad kvv'!$B$2:$AV$2,0),FALSE),VLOOKUP($B201,'Justerad allokering'!$B$2:$AG$462,MATCH(G$2,'Justerad allokering'!$B$2:$AF$2,0),FALSE))</f>
        <v>0</v>
      </c>
      <c r="H201" s="28">
        <f>IF(ISERROR(1/VLOOKUP($B201,'Justerad allokering'!$B$2:$AG$462,MATCH(H$2,'Justerad allokering'!$B$2:$AF$2,0),FALSE)),VLOOKUP($B201,'Allokerad kvv'!$B$2:$AV$468,MATCH(H$2,'Allokerad kvv'!$B$2:$AV$2,0),FALSE),VLOOKUP($B201,'Justerad allokering'!$B$2:$AG$462,MATCH(H$2,'Justerad allokering'!$B$2:$AF$2,0),FALSE))</f>
        <v>0</v>
      </c>
      <c r="I201" s="28">
        <f>IF(ISERROR(1/VLOOKUP($B201,'Justerad allokering'!$B$2:$AG$462,MATCH(I$2,'Justerad allokering'!$B$2:$AF$2,0),FALSE)),VLOOKUP($B201,'Allokerad kvv'!$B$2:$AV$468,MATCH(I$2,'Allokerad kvv'!$B$2:$AV$2,0),FALSE),VLOOKUP($B201,'Justerad allokering'!$B$2:$AG$462,MATCH(I$2,'Justerad allokering'!$B$2:$AF$2,0),FALSE))</f>
        <v>0</v>
      </c>
      <c r="J201" s="28">
        <f>IF(ISERROR(1/VLOOKUP($B201,'Justerad allokering'!$B$2:$AG$462,MATCH(J$2,'Justerad allokering'!$B$2:$AF$2,0),FALSE)),VLOOKUP($B201,'Allokerad kvv'!$B$2:$AV$468,MATCH(J$2,'Allokerad kvv'!$B$2:$AV$2,0),FALSE),VLOOKUP($B201,'Justerad allokering'!$B$2:$AG$462,MATCH(J$2,'Justerad allokering'!$B$2:$AF$2,0),FALSE))</f>
        <v>0</v>
      </c>
      <c r="K201" s="28">
        <f>IF(ISERROR(1/VLOOKUP($B201,'Justerad allokering'!$B$2:$AG$462,MATCH(K$2,'Justerad allokering'!$B$2:$AF$2,0),FALSE)),VLOOKUP($B201,'Allokerad kvv'!$B$2:$AV$468,MATCH(K$2,'Allokerad kvv'!$B$2:$AV$2,0),FALSE),VLOOKUP($B201,'Justerad allokering'!$B$2:$AG$462,MATCH(K$2,'Justerad allokering'!$B$2:$AF$2,0),FALSE))</f>
        <v>0</v>
      </c>
      <c r="L201" s="28">
        <f>IF(ISERROR(1/VLOOKUP($B201,'Justerad allokering'!$B$2:$AG$462,MATCH(L$2,'Justerad allokering'!$B$2:$AF$2,0),FALSE)),VLOOKUP($B201,'Allokerad kvv'!$B$2:$AV$468,MATCH(L$2,'Allokerad kvv'!$B$2:$AV$2,0),FALSE),VLOOKUP($B201,'Justerad allokering'!$B$2:$AG$462,MATCH(L$2,'Justerad allokering'!$B$2:$AF$2,0),FALSE))</f>
        <v>0</v>
      </c>
      <c r="M201" s="28">
        <f>IF(ISERROR(1/VLOOKUP($B201,'Justerad allokering'!$B$2:$AG$462,MATCH(M$2,'Justerad allokering'!$B$2:$AF$2,0),FALSE)),VLOOKUP($B201,'Allokerad kvv'!$B$2:$AV$468,MATCH(M$2,'Allokerad kvv'!$B$2:$AV$2,0),FALSE),VLOOKUP($B201,'Justerad allokering'!$B$2:$AG$462,MATCH(M$2,'Justerad allokering'!$B$2:$AF$2,0),FALSE))</f>
        <v>0</v>
      </c>
      <c r="N201" s="28">
        <f>IF(ISERROR(1/VLOOKUP($B201,'Justerad allokering'!$B$2:$AG$462,MATCH(N$2,'Justerad allokering'!$B$2:$AF$2,0),FALSE)),VLOOKUP($B201,'Allokerad kvv'!$B$2:$AV$468,MATCH(N$2,'Allokerad kvv'!$B$2:$AV$2,0),FALSE),VLOOKUP($B201,'Justerad allokering'!$B$2:$AG$462,MATCH(N$2,'Justerad allokering'!$B$2:$AF$2,0),FALSE))</f>
        <v>0</v>
      </c>
      <c r="O201" s="28">
        <f>IF(ISERROR(1/VLOOKUP($B201,'Justerad allokering'!$B$2:$AG$462,MATCH(O$2,'Justerad allokering'!$B$2:$AF$2,0),FALSE)),VLOOKUP($B201,'Allokerad kvv'!$B$2:$AV$468,MATCH(O$2,'Allokerad kvv'!$B$2:$AV$2,0),FALSE),VLOOKUP($B201,'Justerad allokering'!$B$2:$AG$462,MATCH(O$2,'Justerad allokering'!$B$2:$AF$2,0),FALSE))</f>
        <v>0</v>
      </c>
      <c r="P201" s="28">
        <f>IF(ISERROR(1/VLOOKUP($B201,'Justerad allokering'!$B$2:$AG$462,MATCH(P$2,'Justerad allokering'!$B$2:$AF$2,0),FALSE)),VLOOKUP($B201,'Allokerad kvv'!$B$2:$AV$468,MATCH(P$2,'Allokerad kvv'!$B$2:$AV$2,0),FALSE),VLOOKUP($B201,'Justerad allokering'!$B$2:$AG$462,MATCH(P$2,'Justerad allokering'!$B$2:$AF$2,0),FALSE))</f>
        <v>0</v>
      </c>
      <c r="Q201" s="28">
        <f>IF(ISERROR(1/VLOOKUP($B201,'Justerad allokering'!$B$2:$AG$462,MATCH(Q$2,'Justerad allokering'!$B$2:$AF$2,0),FALSE)),VLOOKUP($B201,'Allokerad kvv'!$B$2:$AV$468,MATCH(Q$2,'Allokerad kvv'!$B$2:$AV$2,0),FALSE),VLOOKUP($B201,'Justerad allokering'!$B$2:$AG$462,MATCH(Q$2,'Justerad allokering'!$B$2:$AF$2,0),FALSE))</f>
        <v>0</v>
      </c>
      <c r="R201" s="28">
        <f>IF(ISERROR(1/VLOOKUP($B201,'Justerad allokering'!$B$2:$AG$462,MATCH(R$2,'Justerad allokering'!$B$2:$AF$2,0),FALSE)),VLOOKUP($B201,'Allokerad kvv'!$B$2:$AV$468,MATCH(R$2,'Allokerad kvv'!$B$2:$AV$2,0),FALSE),VLOOKUP($B201,'Justerad allokering'!$B$2:$AG$462,MATCH(R$2,'Justerad allokering'!$B$2:$AF$2,0),FALSE))</f>
        <v>0</v>
      </c>
      <c r="S201" s="28">
        <f>IF(ISERROR(1/VLOOKUP($B201,'Justerad allokering'!$B$2:$AG$462,MATCH(S$2,'Justerad allokering'!$B$2:$AF$2,0),FALSE)),VLOOKUP($B201,'Allokerad kvv'!$B$2:$AV$468,MATCH(S$2,'Allokerad kvv'!$B$2:$AV$2,0),FALSE),VLOOKUP($B201,'Justerad allokering'!$B$2:$AG$462,MATCH(S$2,'Justerad allokering'!$B$2:$AF$2,0),FALSE))</f>
        <v>0</v>
      </c>
      <c r="T201" s="28">
        <f>IF(ISERROR(1/VLOOKUP($B201,'Justerad allokering'!$B$2:$AG$462,MATCH(T$2,'Justerad allokering'!$B$2:$AF$2,0),FALSE)),VLOOKUP($B201,'Allokerad kvv'!$B$2:$AV$468,MATCH(T$2,'Allokerad kvv'!$B$2:$AV$2,0),FALSE),VLOOKUP($B201,'Justerad allokering'!$B$2:$AG$462,MATCH(T$2,'Justerad allokering'!$B$2:$AF$2,0),FALSE))</f>
        <v>0</v>
      </c>
      <c r="U201" s="28">
        <f>IF(ISERROR(1/VLOOKUP($B201,'Justerad allokering'!$B$2:$AG$462,MATCH(U$2,'Justerad allokering'!$B$2:$AF$2,0),FALSE)),VLOOKUP($B201,'Allokerad kvv'!$B$2:$AV$468,MATCH(U$2,'Allokerad kvv'!$B$2:$AV$2,0),FALSE),VLOOKUP($B201,'Justerad allokering'!$B$2:$AG$462,MATCH(U$2,'Justerad allokering'!$B$2:$AF$2,0),FALSE))</f>
        <v>0</v>
      </c>
      <c r="V201" s="28">
        <f>IF(ISERROR(1/VLOOKUP($B201,'Justerad allokering'!$B$2:$AG$462,MATCH(V$2,'Justerad allokering'!$B$2:$AF$2,0),FALSE)),VLOOKUP($B201,'Allokerad kvv'!$B$2:$AV$468,MATCH(V$2,'Allokerad kvv'!$B$2:$AV$2,0),FALSE),VLOOKUP($B201,'Justerad allokering'!$B$2:$AG$462,MATCH(V$2,'Justerad allokering'!$B$2:$AF$2,0),FALSE))</f>
        <v>0</v>
      </c>
      <c r="W201" s="28">
        <f>IF(ISERROR(1/VLOOKUP($B201,'Justerad allokering'!$B$2:$AG$462,MATCH(W$2,'Justerad allokering'!$B$2:$AF$2,0),FALSE)),VLOOKUP($B201,'Allokerad kvv'!$B$2:$AV$468,MATCH(W$2,'Allokerad kvv'!$B$2:$AV$2,0),FALSE),VLOOKUP($B201,'Justerad allokering'!$B$2:$AG$462,MATCH(W$2,'Justerad allokering'!$B$2:$AF$2,0),FALSE))</f>
        <v>0</v>
      </c>
      <c r="X201" s="28">
        <f>IF(ISERROR(1/VLOOKUP($B201,'Justerad allokering'!$B$2:$AG$462,MATCH(X$2,'Justerad allokering'!$B$2:$AF$2,0),FALSE)),VLOOKUP($B201,'Allokerad kvv'!$B$2:$AV$468,MATCH(X$2,'Allokerad kvv'!$B$2:$AV$2,0),FALSE),VLOOKUP($B201,'Justerad allokering'!$B$2:$AG$462,MATCH(X$2,'Justerad allokering'!$B$2:$AF$2,0),FALSE))</f>
        <v>0</v>
      </c>
      <c r="Y201" s="28">
        <f>IF(ISERROR(1/VLOOKUP($B201,'Justerad allokering'!$B$2:$AG$462,MATCH(Y$2,'Justerad allokering'!$B$2:$AF$2,0),FALSE)),VLOOKUP($B201,'Allokerad kvv'!$B$2:$AV$468,MATCH(Y$2,'Allokerad kvv'!$B$2:$AV$2,0),FALSE),VLOOKUP($B201,'Justerad allokering'!$B$2:$AG$462,MATCH(Y$2,'Justerad allokering'!$B$2:$AF$2,0),FALSE))</f>
        <v>0</v>
      </c>
      <c r="Z201" s="28">
        <f>IF(ISERROR(1/VLOOKUP($B201,'Justerad allokering'!$B$2:$AG$462,MATCH(Z$2,'Justerad allokering'!$B$2:$AF$2,0),FALSE)),VLOOKUP($B201,'Allokerad kvv'!$B$2:$AV$468,MATCH(Z$2,'Allokerad kvv'!$B$2:$AV$2,0),FALSE),VLOOKUP($B201,'Justerad allokering'!$B$2:$AG$462,MATCH(Z$2,'Justerad allokering'!$B$2:$AF$2,0),FALSE))</f>
        <v>0</v>
      </c>
      <c r="AA201" s="28"/>
      <c r="AB201" s="28"/>
      <c r="AE201">
        <f t="shared" si="9"/>
        <v>0</v>
      </c>
      <c r="AG201">
        <f t="shared" si="10"/>
        <v>0</v>
      </c>
      <c r="AH201">
        <f t="shared" si="11"/>
        <v>0</v>
      </c>
      <c r="AI201" s="55" t="str">
        <f>IF(AH201=0,"",AH201/VLOOKUP(B201,Kraftvärmeprod!$B$1:$BC$480,MATCH("Summa tillförd energi exklusive rökgaskondensering",Kraftvärmeprod!$B$1:$BC$1,0),FALSE))</f>
        <v/>
      </c>
    </row>
    <row r="202" spans="1:35" x14ac:dyDescent="0.25">
      <c r="A202" s="28" t="s">
        <v>267</v>
      </c>
      <c r="B202" s="28" t="s">
        <v>268</v>
      </c>
      <c r="C202" s="28">
        <f>IF(ISERROR(1/VLOOKUP($B202,'Justerad allokering'!$B$2:$AG$462,MATCH(C$2,'Justerad allokering'!$B$2:$AF$2,0),FALSE)),VLOOKUP($B202,'Allokerad kvv'!$B$2:$AV$468,MATCH(C$2,'Allokerad kvv'!$B$2:$AV$2,0),FALSE),VLOOKUP($B202,'Justerad allokering'!$B$2:$AG$462,MATCH(C$2,'Justerad allokering'!$B$2:$AF$2,0),FALSE))</f>
        <v>0</v>
      </c>
      <c r="D202" s="28">
        <f>IF(ISERROR(1/VLOOKUP($B202,'Justerad allokering'!$B$2:$AG$462,MATCH(D$2,'Justerad allokering'!$B$2:$AF$2,0),FALSE)),VLOOKUP($B202,'Allokerad kvv'!$B$2:$AV$468,MATCH(D$2,'Allokerad kvv'!$B$2:$AV$2,0),FALSE),VLOOKUP($B202,'Justerad allokering'!$B$2:$AG$462,MATCH(D$2,'Justerad allokering'!$B$2:$AF$2,0),FALSE))</f>
        <v>0</v>
      </c>
      <c r="E202" s="28">
        <f>IF(ISERROR(1/VLOOKUP($B202,'Justerad allokering'!$B$2:$AG$462,MATCH(E$2,'Justerad allokering'!$B$2:$AF$2,0),FALSE)),VLOOKUP($B202,'Allokerad kvv'!$B$2:$AV$468,MATCH(E$2,'Allokerad kvv'!$B$2:$AV$2,0),FALSE),VLOOKUP($B202,'Justerad allokering'!$B$2:$AG$462,MATCH(E$2,'Justerad allokering'!$B$2:$AF$2,0),FALSE))</f>
        <v>0</v>
      </c>
      <c r="F202" s="28">
        <f>IF(ISERROR(1/VLOOKUP($B202,'Justerad allokering'!$B$2:$AG$462,MATCH(F$2,'Justerad allokering'!$B$2:$AF$2,0),FALSE)),VLOOKUP($B202,'Allokerad kvv'!$B$2:$AV$468,MATCH(F$2,'Allokerad kvv'!$B$2:$AV$2,0),FALSE),VLOOKUP($B202,'Justerad allokering'!$B$2:$AG$462,MATCH(F$2,'Justerad allokering'!$B$2:$AF$2,0),FALSE))</f>
        <v>0</v>
      </c>
      <c r="G202" s="28">
        <f>IF(ISERROR(1/VLOOKUP($B202,'Justerad allokering'!$B$2:$AG$462,MATCH(G$2,'Justerad allokering'!$B$2:$AF$2,0),FALSE)),VLOOKUP($B202,'Allokerad kvv'!$B$2:$AV$468,MATCH(G$2,'Allokerad kvv'!$B$2:$AV$2,0),FALSE),VLOOKUP($B202,'Justerad allokering'!$B$2:$AG$462,MATCH(G$2,'Justerad allokering'!$B$2:$AF$2,0),FALSE))</f>
        <v>0</v>
      </c>
      <c r="H202" s="28">
        <f>IF(ISERROR(1/VLOOKUP($B202,'Justerad allokering'!$B$2:$AG$462,MATCH(H$2,'Justerad allokering'!$B$2:$AF$2,0),FALSE)),VLOOKUP($B202,'Allokerad kvv'!$B$2:$AV$468,MATCH(H$2,'Allokerad kvv'!$B$2:$AV$2,0),FALSE),VLOOKUP($B202,'Justerad allokering'!$B$2:$AG$462,MATCH(H$2,'Justerad allokering'!$B$2:$AF$2,0),FALSE))</f>
        <v>0</v>
      </c>
      <c r="I202" s="28">
        <f>IF(ISERROR(1/VLOOKUP($B202,'Justerad allokering'!$B$2:$AG$462,MATCH(I$2,'Justerad allokering'!$B$2:$AF$2,0),FALSE)),VLOOKUP($B202,'Allokerad kvv'!$B$2:$AV$468,MATCH(I$2,'Allokerad kvv'!$B$2:$AV$2,0),FALSE),VLOOKUP($B202,'Justerad allokering'!$B$2:$AG$462,MATCH(I$2,'Justerad allokering'!$B$2:$AF$2,0),FALSE))</f>
        <v>0</v>
      </c>
      <c r="J202" s="28">
        <f>IF(ISERROR(1/VLOOKUP($B202,'Justerad allokering'!$B$2:$AG$462,MATCH(J$2,'Justerad allokering'!$B$2:$AF$2,0),FALSE)),VLOOKUP($B202,'Allokerad kvv'!$B$2:$AV$468,MATCH(J$2,'Allokerad kvv'!$B$2:$AV$2,0),FALSE),VLOOKUP($B202,'Justerad allokering'!$B$2:$AG$462,MATCH(J$2,'Justerad allokering'!$B$2:$AF$2,0),FALSE))</f>
        <v>0</v>
      </c>
      <c r="K202" s="28">
        <f>IF(ISERROR(1/VLOOKUP($B202,'Justerad allokering'!$B$2:$AG$462,MATCH(K$2,'Justerad allokering'!$B$2:$AF$2,0),FALSE)),VLOOKUP($B202,'Allokerad kvv'!$B$2:$AV$468,MATCH(K$2,'Allokerad kvv'!$B$2:$AV$2,0),FALSE),VLOOKUP($B202,'Justerad allokering'!$B$2:$AG$462,MATCH(K$2,'Justerad allokering'!$B$2:$AF$2,0),FALSE))</f>
        <v>0</v>
      </c>
      <c r="L202" s="28">
        <f>IF(ISERROR(1/VLOOKUP($B202,'Justerad allokering'!$B$2:$AG$462,MATCH(L$2,'Justerad allokering'!$B$2:$AF$2,0),FALSE)),VLOOKUP($B202,'Allokerad kvv'!$B$2:$AV$468,MATCH(L$2,'Allokerad kvv'!$B$2:$AV$2,0),FALSE),VLOOKUP($B202,'Justerad allokering'!$B$2:$AG$462,MATCH(L$2,'Justerad allokering'!$B$2:$AF$2,0),FALSE))</f>
        <v>94.201999999999998</v>
      </c>
      <c r="M202" s="28">
        <f>IF(ISERROR(1/VLOOKUP($B202,'Justerad allokering'!$B$2:$AG$462,MATCH(M$2,'Justerad allokering'!$B$2:$AF$2,0),FALSE)),VLOOKUP($B202,'Allokerad kvv'!$B$2:$AV$468,MATCH(M$2,'Allokerad kvv'!$B$2:$AV$2,0),FALSE),VLOOKUP($B202,'Justerad allokering'!$B$2:$AG$462,MATCH(M$2,'Justerad allokering'!$B$2:$AF$2,0),FALSE))</f>
        <v>75.069000000000003</v>
      </c>
      <c r="N202" s="28">
        <f>IF(ISERROR(1/VLOOKUP($B202,'Justerad allokering'!$B$2:$AG$462,MATCH(N$2,'Justerad allokering'!$B$2:$AF$2,0),FALSE)),VLOOKUP($B202,'Allokerad kvv'!$B$2:$AV$468,MATCH(N$2,'Allokerad kvv'!$B$2:$AV$2,0),FALSE),VLOOKUP($B202,'Justerad allokering'!$B$2:$AG$462,MATCH(N$2,'Justerad allokering'!$B$2:$AF$2,0),FALSE))</f>
        <v>0.63500000000000001</v>
      </c>
      <c r="O202" s="28">
        <f>IF(ISERROR(1/VLOOKUP($B202,'Justerad allokering'!$B$2:$AG$462,MATCH(O$2,'Justerad allokering'!$B$2:$AF$2,0),FALSE)),VLOOKUP($B202,'Allokerad kvv'!$B$2:$AV$468,MATCH(O$2,'Allokerad kvv'!$B$2:$AV$2,0),FALSE),VLOOKUP($B202,'Justerad allokering'!$B$2:$AG$462,MATCH(O$2,'Justerad allokering'!$B$2:$AF$2,0),FALSE))</f>
        <v>0</v>
      </c>
      <c r="P202" s="28">
        <f>IF(ISERROR(1/VLOOKUP($B202,'Justerad allokering'!$B$2:$AG$462,MATCH(P$2,'Justerad allokering'!$B$2:$AF$2,0),FALSE)),VLOOKUP($B202,'Allokerad kvv'!$B$2:$AV$468,MATCH(P$2,'Allokerad kvv'!$B$2:$AV$2,0),FALSE),VLOOKUP($B202,'Justerad allokering'!$B$2:$AG$462,MATCH(P$2,'Justerad allokering'!$B$2:$AF$2,0),FALSE))</f>
        <v>0</v>
      </c>
      <c r="Q202" s="28">
        <f>IF(ISERROR(1/VLOOKUP($B202,'Justerad allokering'!$B$2:$AG$462,MATCH(Q$2,'Justerad allokering'!$B$2:$AF$2,0),FALSE)),VLOOKUP($B202,'Allokerad kvv'!$B$2:$AV$468,MATCH(Q$2,'Allokerad kvv'!$B$2:$AV$2,0),FALSE),VLOOKUP($B202,'Justerad allokering'!$B$2:$AG$462,MATCH(Q$2,'Justerad allokering'!$B$2:$AF$2,0),FALSE))</f>
        <v>0</v>
      </c>
      <c r="R202" s="28">
        <f>IF(ISERROR(1/VLOOKUP($B202,'Justerad allokering'!$B$2:$AG$462,MATCH(R$2,'Justerad allokering'!$B$2:$AF$2,0),FALSE)),VLOOKUP($B202,'Allokerad kvv'!$B$2:$AV$468,MATCH(R$2,'Allokerad kvv'!$B$2:$AV$2,0),FALSE),VLOOKUP($B202,'Justerad allokering'!$B$2:$AG$462,MATCH(R$2,'Justerad allokering'!$B$2:$AF$2,0),FALSE))</f>
        <v>0</v>
      </c>
      <c r="S202" s="28">
        <f>IF(ISERROR(1/VLOOKUP($B202,'Justerad allokering'!$B$2:$AG$462,MATCH(S$2,'Justerad allokering'!$B$2:$AF$2,0),FALSE)),VLOOKUP($B202,'Allokerad kvv'!$B$2:$AV$468,MATCH(S$2,'Allokerad kvv'!$B$2:$AV$2,0),FALSE),VLOOKUP($B202,'Justerad allokering'!$B$2:$AG$462,MATCH(S$2,'Justerad allokering'!$B$2:$AF$2,0),FALSE))</f>
        <v>0</v>
      </c>
      <c r="T202" s="28">
        <f>IF(ISERROR(1/VLOOKUP($B202,'Justerad allokering'!$B$2:$AG$462,MATCH(T$2,'Justerad allokering'!$B$2:$AF$2,0),FALSE)),VLOOKUP($B202,'Allokerad kvv'!$B$2:$AV$468,MATCH(T$2,'Allokerad kvv'!$B$2:$AV$2,0),FALSE),VLOOKUP($B202,'Justerad allokering'!$B$2:$AG$462,MATCH(T$2,'Justerad allokering'!$B$2:$AF$2,0),FALSE))</f>
        <v>0</v>
      </c>
      <c r="U202" s="28">
        <f>IF(ISERROR(1/VLOOKUP($B202,'Justerad allokering'!$B$2:$AG$462,MATCH(U$2,'Justerad allokering'!$B$2:$AF$2,0),FALSE)),VLOOKUP($B202,'Allokerad kvv'!$B$2:$AV$468,MATCH(U$2,'Allokerad kvv'!$B$2:$AV$2,0),FALSE),VLOOKUP($B202,'Justerad allokering'!$B$2:$AG$462,MATCH(U$2,'Justerad allokering'!$B$2:$AF$2,0),FALSE))</f>
        <v>0</v>
      </c>
      <c r="V202" s="28">
        <f>IF(ISERROR(1/VLOOKUP($B202,'Justerad allokering'!$B$2:$AG$462,MATCH(V$2,'Justerad allokering'!$B$2:$AF$2,0),FALSE)),VLOOKUP($B202,'Allokerad kvv'!$B$2:$AV$468,MATCH(V$2,'Allokerad kvv'!$B$2:$AV$2,0),FALSE),VLOOKUP($B202,'Justerad allokering'!$B$2:$AG$462,MATCH(V$2,'Justerad allokering'!$B$2:$AF$2,0),FALSE))</f>
        <v>0</v>
      </c>
      <c r="W202" s="28">
        <f>IF(ISERROR(1/VLOOKUP($B202,'Justerad allokering'!$B$2:$AG$462,MATCH(W$2,'Justerad allokering'!$B$2:$AF$2,0),FALSE)),VLOOKUP($B202,'Allokerad kvv'!$B$2:$AV$468,MATCH(W$2,'Allokerad kvv'!$B$2:$AV$2,0),FALSE),VLOOKUP($B202,'Justerad allokering'!$B$2:$AG$462,MATCH(W$2,'Justerad allokering'!$B$2:$AF$2,0),FALSE))</f>
        <v>0</v>
      </c>
      <c r="X202" s="28">
        <f>IF(ISERROR(1/VLOOKUP($B202,'Justerad allokering'!$B$2:$AG$462,MATCH(X$2,'Justerad allokering'!$B$2:$AF$2,0),FALSE)),VLOOKUP($B202,'Allokerad kvv'!$B$2:$AV$468,MATCH(X$2,'Allokerad kvv'!$B$2:$AV$2,0),FALSE),VLOOKUP($B202,'Justerad allokering'!$B$2:$AG$462,MATCH(X$2,'Justerad allokering'!$B$2:$AF$2,0),FALSE))</f>
        <v>0</v>
      </c>
      <c r="Y202" s="28">
        <f>IF(ISERROR(1/VLOOKUP($B202,'Justerad allokering'!$B$2:$AG$462,MATCH(Y$2,'Justerad allokering'!$B$2:$AF$2,0),FALSE)),VLOOKUP($B202,'Allokerad kvv'!$B$2:$AV$468,MATCH(Y$2,'Allokerad kvv'!$B$2:$AV$2,0),FALSE),VLOOKUP($B202,'Justerad allokering'!$B$2:$AG$462,MATCH(Y$2,'Justerad allokering'!$B$2:$AF$2,0),FALSE))</f>
        <v>0</v>
      </c>
      <c r="Z202" s="28">
        <f>IF(ISERROR(1/VLOOKUP($B202,'Justerad allokering'!$B$2:$AG$462,MATCH(Z$2,'Justerad allokering'!$B$2:$AF$2,0),FALSE)),VLOOKUP($B202,'Allokerad kvv'!$B$2:$AV$468,MATCH(Z$2,'Allokerad kvv'!$B$2:$AV$2,0),FALSE),VLOOKUP($B202,'Justerad allokering'!$B$2:$AG$462,MATCH(Z$2,'Justerad allokering'!$B$2:$AF$2,0),FALSE))</f>
        <v>8.7159999999999993</v>
      </c>
      <c r="AA202" s="28"/>
      <c r="AB202" s="28"/>
      <c r="AE202">
        <f t="shared" si="9"/>
        <v>178.62200000000001</v>
      </c>
      <c r="AG202">
        <f t="shared" si="10"/>
        <v>178.62200000000001</v>
      </c>
      <c r="AH202">
        <f t="shared" si="11"/>
        <v>177.98700000000002</v>
      </c>
      <c r="AI202" s="55">
        <f>IF(AH202=0,"",AH202/VLOOKUP(B202,Kraftvärmeprod!$B$1:$BC$480,MATCH("Summa tillförd energi exklusive rökgaskondensering",Kraftvärmeprod!$B$1:$BC$1,0),FALSE))</f>
        <v>0.5785410599126275</v>
      </c>
    </row>
    <row r="203" spans="1:35" x14ac:dyDescent="0.25">
      <c r="A203" s="28" t="s">
        <v>267</v>
      </c>
      <c r="B203" s="28" t="s">
        <v>269</v>
      </c>
      <c r="C203" s="28">
        <f>IF(ISERROR(1/VLOOKUP($B203,'Justerad allokering'!$B$2:$AG$462,MATCH(C$2,'Justerad allokering'!$B$2:$AF$2,0),FALSE)),VLOOKUP($B203,'Allokerad kvv'!$B$2:$AV$468,MATCH(C$2,'Allokerad kvv'!$B$2:$AV$2,0),FALSE),VLOOKUP($B203,'Justerad allokering'!$B$2:$AG$462,MATCH(C$2,'Justerad allokering'!$B$2:$AF$2,0),FALSE))</f>
        <v>0</v>
      </c>
      <c r="D203" s="28">
        <f>IF(ISERROR(1/VLOOKUP($B203,'Justerad allokering'!$B$2:$AG$462,MATCH(D$2,'Justerad allokering'!$B$2:$AF$2,0),FALSE)),VLOOKUP($B203,'Allokerad kvv'!$B$2:$AV$468,MATCH(D$2,'Allokerad kvv'!$B$2:$AV$2,0),FALSE),VLOOKUP($B203,'Justerad allokering'!$B$2:$AG$462,MATCH(D$2,'Justerad allokering'!$B$2:$AF$2,0),FALSE))</f>
        <v>0</v>
      </c>
      <c r="E203" s="28">
        <f>IF(ISERROR(1/VLOOKUP($B203,'Justerad allokering'!$B$2:$AG$462,MATCH(E$2,'Justerad allokering'!$B$2:$AF$2,0),FALSE)),VLOOKUP($B203,'Allokerad kvv'!$B$2:$AV$468,MATCH(E$2,'Allokerad kvv'!$B$2:$AV$2,0),FALSE),VLOOKUP($B203,'Justerad allokering'!$B$2:$AG$462,MATCH(E$2,'Justerad allokering'!$B$2:$AF$2,0),FALSE))</f>
        <v>0</v>
      </c>
      <c r="F203" s="28">
        <f>IF(ISERROR(1/VLOOKUP($B203,'Justerad allokering'!$B$2:$AG$462,MATCH(F$2,'Justerad allokering'!$B$2:$AF$2,0),FALSE)),VLOOKUP($B203,'Allokerad kvv'!$B$2:$AV$468,MATCH(F$2,'Allokerad kvv'!$B$2:$AV$2,0),FALSE),VLOOKUP($B203,'Justerad allokering'!$B$2:$AG$462,MATCH(F$2,'Justerad allokering'!$B$2:$AF$2,0),FALSE))</f>
        <v>0</v>
      </c>
      <c r="G203" s="28">
        <f>IF(ISERROR(1/VLOOKUP($B203,'Justerad allokering'!$B$2:$AG$462,MATCH(G$2,'Justerad allokering'!$B$2:$AF$2,0),FALSE)),VLOOKUP($B203,'Allokerad kvv'!$B$2:$AV$468,MATCH(G$2,'Allokerad kvv'!$B$2:$AV$2,0),FALSE),VLOOKUP($B203,'Justerad allokering'!$B$2:$AG$462,MATCH(G$2,'Justerad allokering'!$B$2:$AF$2,0),FALSE))</f>
        <v>0</v>
      </c>
      <c r="H203" s="28">
        <f>IF(ISERROR(1/VLOOKUP($B203,'Justerad allokering'!$B$2:$AG$462,MATCH(H$2,'Justerad allokering'!$B$2:$AF$2,0),FALSE)),VLOOKUP($B203,'Allokerad kvv'!$B$2:$AV$468,MATCH(H$2,'Allokerad kvv'!$B$2:$AV$2,0),FALSE),VLOOKUP($B203,'Justerad allokering'!$B$2:$AG$462,MATCH(H$2,'Justerad allokering'!$B$2:$AF$2,0),FALSE))</f>
        <v>0</v>
      </c>
      <c r="I203" s="28">
        <f>IF(ISERROR(1/VLOOKUP($B203,'Justerad allokering'!$B$2:$AG$462,MATCH(I$2,'Justerad allokering'!$B$2:$AF$2,0),FALSE)),VLOOKUP($B203,'Allokerad kvv'!$B$2:$AV$468,MATCH(I$2,'Allokerad kvv'!$B$2:$AV$2,0),FALSE),VLOOKUP($B203,'Justerad allokering'!$B$2:$AG$462,MATCH(I$2,'Justerad allokering'!$B$2:$AF$2,0),FALSE))</f>
        <v>0</v>
      </c>
      <c r="J203" s="28">
        <f>IF(ISERROR(1/VLOOKUP($B203,'Justerad allokering'!$B$2:$AG$462,MATCH(J$2,'Justerad allokering'!$B$2:$AF$2,0),FALSE)),VLOOKUP($B203,'Allokerad kvv'!$B$2:$AV$468,MATCH(J$2,'Allokerad kvv'!$B$2:$AV$2,0),FALSE),VLOOKUP($B203,'Justerad allokering'!$B$2:$AG$462,MATCH(J$2,'Justerad allokering'!$B$2:$AF$2,0),FALSE))</f>
        <v>0</v>
      </c>
      <c r="K203" s="28">
        <f>IF(ISERROR(1/VLOOKUP($B203,'Justerad allokering'!$B$2:$AG$462,MATCH(K$2,'Justerad allokering'!$B$2:$AF$2,0),FALSE)),VLOOKUP($B203,'Allokerad kvv'!$B$2:$AV$468,MATCH(K$2,'Allokerad kvv'!$B$2:$AV$2,0),FALSE),VLOOKUP($B203,'Justerad allokering'!$B$2:$AG$462,MATCH(K$2,'Justerad allokering'!$B$2:$AF$2,0),FALSE))</f>
        <v>0</v>
      </c>
      <c r="L203" s="28">
        <f>IF(ISERROR(1/VLOOKUP($B203,'Justerad allokering'!$B$2:$AG$462,MATCH(L$2,'Justerad allokering'!$B$2:$AF$2,0),FALSE)),VLOOKUP($B203,'Allokerad kvv'!$B$2:$AV$468,MATCH(L$2,'Allokerad kvv'!$B$2:$AV$2,0),FALSE),VLOOKUP($B203,'Justerad allokering'!$B$2:$AG$462,MATCH(L$2,'Justerad allokering'!$B$2:$AF$2,0),FALSE))</f>
        <v>0</v>
      </c>
      <c r="M203" s="28">
        <f>IF(ISERROR(1/VLOOKUP($B203,'Justerad allokering'!$B$2:$AG$462,MATCH(M$2,'Justerad allokering'!$B$2:$AF$2,0),FALSE)),VLOOKUP($B203,'Allokerad kvv'!$B$2:$AV$468,MATCH(M$2,'Allokerad kvv'!$B$2:$AV$2,0),FALSE),VLOOKUP($B203,'Justerad allokering'!$B$2:$AG$462,MATCH(M$2,'Justerad allokering'!$B$2:$AF$2,0),FALSE))</f>
        <v>0</v>
      </c>
      <c r="N203" s="28">
        <f>IF(ISERROR(1/VLOOKUP($B203,'Justerad allokering'!$B$2:$AG$462,MATCH(N$2,'Justerad allokering'!$B$2:$AF$2,0),FALSE)),VLOOKUP($B203,'Allokerad kvv'!$B$2:$AV$468,MATCH(N$2,'Allokerad kvv'!$B$2:$AV$2,0),FALSE),VLOOKUP($B203,'Justerad allokering'!$B$2:$AG$462,MATCH(N$2,'Justerad allokering'!$B$2:$AF$2,0),FALSE))</f>
        <v>0</v>
      </c>
      <c r="O203" s="28">
        <f>IF(ISERROR(1/VLOOKUP($B203,'Justerad allokering'!$B$2:$AG$462,MATCH(O$2,'Justerad allokering'!$B$2:$AF$2,0),FALSE)),VLOOKUP($B203,'Allokerad kvv'!$B$2:$AV$468,MATCH(O$2,'Allokerad kvv'!$B$2:$AV$2,0),FALSE),VLOOKUP($B203,'Justerad allokering'!$B$2:$AG$462,MATCH(O$2,'Justerad allokering'!$B$2:$AF$2,0),FALSE))</f>
        <v>0</v>
      </c>
      <c r="P203" s="28">
        <f>IF(ISERROR(1/VLOOKUP($B203,'Justerad allokering'!$B$2:$AG$462,MATCH(P$2,'Justerad allokering'!$B$2:$AF$2,0),FALSE)),VLOOKUP($B203,'Allokerad kvv'!$B$2:$AV$468,MATCH(P$2,'Allokerad kvv'!$B$2:$AV$2,0),FALSE),VLOOKUP($B203,'Justerad allokering'!$B$2:$AG$462,MATCH(P$2,'Justerad allokering'!$B$2:$AF$2,0),FALSE))</f>
        <v>0</v>
      </c>
      <c r="Q203" s="28">
        <f>IF(ISERROR(1/VLOOKUP($B203,'Justerad allokering'!$B$2:$AG$462,MATCH(Q$2,'Justerad allokering'!$B$2:$AF$2,0),FALSE)),VLOOKUP($B203,'Allokerad kvv'!$B$2:$AV$468,MATCH(Q$2,'Allokerad kvv'!$B$2:$AV$2,0),FALSE),VLOOKUP($B203,'Justerad allokering'!$B$2:$AG$462,MATCH(Q$2,'Justerad allokering'!$B$2:$AF$2,0),FALSE))</f>
        <v>0</v>
      </c>
      <c r="R203" s="28">
        <f>IF(ISERROR(1/VLOOKUP($B203,'Justerad allokering'!$B$2:$AG$462,MATCH(R$2,'Justerad allokering'!$B$2:$AF$2,0),FALSE)),VLOOKUP($B203,'Allokerad kvv'!$B$2:$AV$468,MATCH(R$2,'Allokerad kvv'!$B$2:$AV$2,0),FALSE),VLOOKUP($B203,'Justerad allokering'!$B$2:$AG$462,MATCH(R$2,'Justerad allokering'!$B$2:$AF$2,0),FALSE))</f>
        <v>0</v>
      </c>
      <c r="S203" s="28">
        <f>IF(ISERROR(1/VLOOKUP($B203,'Justerad allokering'!$B$2:$AG$462,MATCH(S$2,'Justerad allokering'!$B$2:$AF$2,0),FALSE)),VLOOKUP($B203,'Allokerad kvv'!$B$2:$AV$468,MATCH(S$2,'Allokerad kvv'!$B$2:$AV$2,0),FALSE),VLOOKUP($B203,'Justerad allokering'!$B$2:$AG$462,MATCH(S$2,'Justerad allokering'!$B$2:$AF$2,0),FALSE))</f>
        <v>0</v>
      </c>
      <c r="T203" s="28">
        <f>IF(ISERROR(1/VLOOKUP($B203,'Justerad allokering'!$B$2:$AG$462,MATCH(T$2,'Justerad allokering'!$B$2:$AF$2,0),FALSE)),VLOOKUP($B203,'Allokerad kvv'!$B$2:$AV$468,MATCH(T$2,'Allokerad kvv'!$B$2:$AV$2,0),FALSE),VLOOKUP($B203,'Justerad allokering'!$B$2:$AG$462,MATCH(T$2,'Justerad allokering'!$B$2:$AF$2,0),FALSE))</f>
        <v>0</v>
      </c>
      <c r="U203" s="28">
        <f>IF(ISERROR(1/VLOOKUP($B203,'Justerad allokering'!$B$2:$AG$462,MATCH(U$2,'Justerad allokering'!$B$2:$AF$2,0),FALSE)),VLOOKUP($B203,'Allokerad kvv'!$B$2:$AV$468,MATCH(U$2,'Allokerad kvv'!$B$2:$AV$2,0),FALSE),VLOOKUP($B203,'Justerad allokering'!$B$2:$AG$462,MATCH(U$2,'Justerad allokering'!$B$2:$AF$2,0),FALSE))</f>
        <v>0</v>
      </c>
      <c r="V203" s="28">
        <f>IF(ISERROR(1/VLOOKUP($B203,'Justerad allokering'!$B$2:$AG$462,MATCH(V$2,'Justerad allokering'!$B$2:$AF$2,0),FALSE)),VLOOKUP($B203,'Allokerad kvv'!$B$2:$AV$468,MATCH(V$2,'Allokerad kvv'!$B$2:$AV$2,0),FALSE),VLOOKUP($B203,'Justerad allokering'!$B$2:$AG$462,MATCH(V$2,'Justerad allokering'!$B$2:$AF$2,0),FALSE))</f>
        <v>0</v>
      </c>
      <c r="W203" s="28">
        <f>IF(ISERROR(1/VLOOKUP($B203,'Justerad allokering'!$B$2:$AG$462,MATCH(W$2,'Justerad allokering'!$B$2:$AF$2,0),FALSE)),VLOOKUP($B203,'Allokerad kvv'!$B$2:$AV$468,MATCH(W$2,'Allokerad kvv'!$B$2:$AV$2,0),FALSE),VLOOKUP($B203,'Justerad allokering'!$B$2:$AG$462,MATCH(W$2,'Justerad allokering'!$B$2:$AF$2,0),FALSE))</f>
        <v>0</v>
      </c>
      <c r="X203" s="28">
        <f>IF(ISERROR(1/VLOOKUP($B203,'Justerad allokering'!$B$2:$AG$462,MATCH(X$2,'Justerad allokering'!$B$2:$AF$2,0),FALSE)),VLOOKUP($B203,'Allokerad kvv'!$B$2:$AV$468,MATCH(X$2,'Allokerad kvv'!$B$2:$AV$2,0),FALSE),VLOOKUP($B203,'Justerad allokering'!$B$2:$AG$462,MATCH(X$2,'Justerad allokering'!$B$2:$AF$2,0),FALSE))</f>
        <v>0</v>
      </c>
      <c r="Y203" s="28">
        <f>IF(ISERROR(1/VLOOKUP($B203,'Justerad allokering'!$B$2:$AG$462,MATCH(Y$2,'Justerad allokering'!$B$2:$AF$2,0),FALSE)),VLOOKUP($B203,'Allokerad kvv'!$B$2:$AV$468,MATCH(Y$2,'Allokerad kvv'!$B$2:$AV$2,0),FALSE),VLOOKUP($B203,'Justerad allokering'!$B$2:$AG$462,MATCH(Y$2,'Justerad allokering'!$B$2:$AF$2,0),FALSE))</f>
        <v>0</v>
      </c>
      <c r="Z203" s="28">
        <f>IF(ISERROR(1/VLOOKUP($B203,'Justerad allokering'!$B$2:$AG$462,MATCH(Z$2,'Justerad allokering'!$B$2:$AF$2,0),FALSE)),VLOOKUP($B203,'Allokerad kvv'!$B$2:$AV$468,MATCH(Z$2,'Allokerad kvv'!$B$2:$AV$2,0),FALSE),VLOOKUP($B203,'Justerad allokering'!$B$2:$AG$462,MATCH(Z$2,'Justerad allokering'!$B$2:$AF$2,0),FALSE))</f>
        <v>0</v>
      </c>
      <c r="AA203" s="28"/>
      <c r="AB203" s="28"/>
      <c r="AE203">
        <f t="shared" si="9"/>
        <v>0</v>
      </c>
      <c r="AG203">
        <f t="shared" si="10"/>
        <v>0</v>
      </c>
      <c r="AH203">
        <f t="shared" si="11"/>
        <v>0</v>
      </c>
      <c r="AI203" s="55" t="str">
        <f>IF(AH203=0,"",AH203/VLOOKUP(B203,Kraftvärmeprod!$B$1:$BC$480,MATCH("Summa tillförd energi exklusive rökgaskondensering",Kraftvärmeprod!$B$1:$BC$1,0),FALSE))</f>
        <v/>
      </c>
    </row>
    <row r="204" spans="1:35" x14ac:dyDescent="0.25">
      <c r="A204" s="28" t="s">
        <v>270</v>
      </c>
      <c r="B204" s="28" t="s">
        <v>271</v>
      </c>
      <c r="C204" s="28">
        <f>IF(ISERROR(1/VLOOKUP($B204,'Justerad allokering'!$B$2:$AG$462,MATCH(C$2,'Justerad allokering'!$B$2:$AF$2,0),FALSE)),VLOOKUP($B204,'Allokerad kvv'!$B$2:$AV$468,MATCH(C$2,'Allokerad kvv'!$B$2:$AV$2,0),FALSE),VLOOKUP($B204,'Justerad allokering'!$B$2:$AG$462,MATCH(C$2,'Justerad allokering'!$B$2:$AF$2,0),FALSE))</f>
        <v>0</v>
      </c>
      <c r="D204" s="28">
        <f>IF(ISERROR(1/VLOOKUP($B204,'Justerad allokering'!$B$2:$AG$462,MATCH(D$2,'Justerad allokering'!$B$2:$AF$2,0),FALSE)),VLOOKUP($B204,'Allokerad kvv'!$B$2:$AV$468,MATCH(D$2,'Allokerad kvv'!$B$2:$AV$2,0),FALSE),VLOOKUP($B204,'Justerad allokering'!$B$2:$AG$462,MATCH(D$2,'Justerad allokering'!$B$2:$AF$2,0),FALSE))</f>
        <v>0</v>
      </c>
      <c r="E204" s="28">
        <f>IF(ISERROR(1/VLOOKUP($B204,'Justerad allokering'!$B$2:$AG$462,MATCH(E$2,'Justerad allokering'!$B$2:$AF$2,0),FALSE)),VLOOKUP($B204,'Allokerad kvv'!$B$2:$AV$468,MATCH(E$2,'Allokerad kvv'!$B$2:$AV$2,0),FALSE),VLOOKUP($B204,'Justerad allokering'!$B$2:$AG$462,MATCH(E$2,'Justerad allokering'!$B$2:$AF$2,0),FALSE))</f>
        <v>0</v>
      </c>
      <c r="F204" s="28">
        <f>IF(ISERROR(1/VLOOKUP($B204,'Justerad allokering'!$B$2:$AG$462,MATCH(F$2,'Justerad allokering'!$B$2:$AF$2,0),FALSE)),VLOOKUP($B204,'Allokerad kvv'!$B$2:$AV$468,MATCH(F$2,'Allokerad kvv'!$B$2:$AV$2,0),FALSE),VLOOKUP($B204,'Justerad allokering'!$B$2:$AG$462,MATCH(F$2,'Justerad allokering'!$B$2:$AF$2,0),FALSE))</f>
        <v>0</v>
      </c>
      <c r="G204" s="28">
        <f>IF(ISERROR(1/VLOOKUP($B204,'Justerad allokering'!$B$2:$AG$462,MATCH(G$2,'Justerad allokering'!$B$2:$AF$2,0),FALSE)),VLOOKUP($B204,'Allokerad kvv'!$B$2:$AV$468,MATCH(G$2,'Allokerad kvv'!$B$2:$AV$2,0),FALSE),VLOOKUP($B204,'Justerad allokering'!$B$2:$AG$462,MATCH(G$2,'Justerad allokering'!$B$2:$AF$2,0),FALSE))</f>
        <v>0</v>
      </c>
      <c r="H204" s="28">
        <f>IF(ISERROR(1/VLOOKUP($B204,'Justerad allokering'!$B$2:$AG$462,MATCH(H$2,'Justerad allokering'!$B$2:$AF$2,0),FALSE)),VLOOKUP($B204,'Allokerad kvv'!$B$2:$AV$468,MATCH(H$2,'Allokerad kvv'!$B$2:$AV$2,0),FALSE),VLOOKUP($B204,'Justerad allokering'!$B$2:$AG$462,MATCH(H$2,'Justerad allokering'!$B$2:$AF$2,0),FALSE))</f>
        <v>0</v>
      </c>
      <c r="I204" s="28">
        <f>IF(ISERROR(1/VLOOKUP($B204,'Justerad allokering'!$B$2:$AG$462,MATCH(I$2,'Justerad allokering'!$B$2:$AF$2,0),FALSE)),VLOOKUP($B204,'Allokerad kvv'!$B$2:$AV$468,MATCH(I$2,'Allokerad kvv'!$B$2:$AV$2,0),FALSE),VLOOKUP($B204,'Justerad allokering'!$B$2:$AG$462,MATCH(I$2,'Justerad allokering'!$B$2:$AF$2,0),FALSE))</f>
        <v>0</v>
      </c>
      <c r="J204" s="28">
        <f>IF(ISERROR(1/VLOOKUP($B204,'Justerad allokering'!$B$2:$AG$462,MATCH(J$2,'Justerad allokering'!$B$2:$AF$2,0),FALSE)),VLOOKUP($B204,'Allokerad kvv'!$B$2:$AV$468,MATCH(J$2,'Allokerad kvv'!$B$2:$AV$2,0),FALSE),VLOOKUP($B204,'Justerad allokering'!$B$2:$AG$462,MATCH(J$2,'Justerad allokering'!$B$2:$AF$2,0),FALSE))</f>
        <v>0</v>
      </c>
      <c r="K204" s="28">
        <f>IF(ISERROR(1/VLOOKUP($B204,'Justerad allokering'!$B$2:$AG$462,MATCH(K$2,'Justerad allokering'!$B$2:$AF$2,0),FALSE)),VLOOKUP($B204,'Allokerad kvv'!$B$2:$AV$468,MATCH(K$2,'Allokerad kvv'!$B$2:$AV$2,0),FALSE),VLOOKUP($B204,'Justerad allokering'!$B$2:$AG$462,MATCH(K$2,'Justerad allokering'!$B$2:$AF$2,0),FALSE))</f>
        <v>0</v>
      </c>
      <c r="L204" s="28">
        <f>IF(ISERROR(1/VLOOKUP($B204,'Justerad allokering'!$B$2:$AG$462,MATCH(L$2,'Justerad allokering'!$B$2:$AF$2,0),FALSE)),VLOOKUP($B204,'Allokerad kvv'!$B$2:$AV$468,MATCH(L$2,'Allokerad kvv'!$B$2:$AV$2,0),FALSE),VLOOKUP($B204,'Justerad allokering'!$B$2:$AG$462,MATCH(L$2,'Justerad allokering'!$B$2:$AF$2,0),FALSE))</f>
        <v>0</v>
      </c>
      <c r="M204" s="28">
        <f>IF(ISERROR(1/VLOOKUP($B204,'Justerad allokering'!$B$2:$AG$462,MATCH(M$2,'Justerad allokering'!$B$2:$AF$2,0),FALSE)),VLOOKUP($B204,'Allokerad kvv'!$B$2:$AV$468,MATCH(M$2,'Allokerad kvv'!$B$2:$AV$2,0),FALSE),VLOOKUP($B204,'Justerad allokering'!$B$2:$AG$462,MATCH(M$2,'Justerad allokering'!$B$2:$AF$2,0),FALSE))</f>
        <v>0</v>
      </c>
      <c r="N204" s="28">
        <f>IF(ISERROR(1/VLOOKUP($B204,'Justerad allokering'!$B$2:$AG$462,MATCH(N$2,'Justerad allokering'!$B$2:$AF$2,0),FALSE)),VLOOKUP($B204,'Allokerad kvv'!$B$2:$AV$468,MATCH(N$2,'Allokerad kvv'!$B$2:$AV$2,0),FALSE),VLOOKUP($B204,'Justerad allokering'!$B$2:$AG$462,MATCH(N$2,'Justerad allokering'!$B$2:$AF$2,0),FALSE))</f>
        <v>0</v>
      </c>
      <c r="O204" s="28">
        <f>IF(ISERROR(1/VLOOKUP($B204,'Justerad allokering'!$B$2:$AG$462,MATCH(O$2,'Justerad allokering'!$B$2:$AF$2,0),FALSE)),VLOOKUP($B204,'Allokerad kvv'!$B$2:$AV$468,MATCH(O$2,'Allokerad kvv'!$B$2:$AV$2,0),FALSE),VLOOKUP($B204,'Justerad allokering'!$B$2:$AG$462,MATCH(O$2,'Justerad allokering'!$B$2:$AF$2,0),FALSE))</f>
        <v>0</v>
      </c>
      <c r="P204" s="28">
        <f>IF(ISERROR(1/VLOOKUP($B204,'Justerad allokering'!$B$2:$AG$462,MATCH(P$2,'Justerad allokering'!$B$2:$AF$2,0),FALSE)),VLOOKUP($B204,'Allokerad kvv'!$B$2:$AV$468,MATCH(P$2,'Allokerad kvv'!$B$2:$AV$2,0),FALSE),VLOOKUP($B204,'Justerad allokering'!$B$2:$AG$462,MATCH(P$2,'Justerad allokering'!$B$2:$AF$2,0),FALSE))</f>
        <v>0</v>
      </c>
      <c r="Q204" s="28">
        <f>IF(ISERROR(1/VLOOKUP($B204,'Justerad allokering'!$B$2:$AG$462,MATCH(Q$2,'Justerad allokering'!$B$2:$AF$2,0),FALSE)),VLOOKUP($B204,'Allokerad kvv'!$B$2:$AV$468,MATCH(Q$2,'Allokerad kvv'!$B$2:$AV$2,0),FALSE),VLOOKUP($B204,'Justerad allokering'!$B$2:$AG$462,MATCH(Q$2,'Justerad allokering'!$B$2:$AF$2,0),FALSE))</f>
        <v>0</v>
      </c>
      <c r="R204" s="28">
        <f>IF(ISERROR(1/VLOOKUP($B204,'Justerad allokering'!$B$2:$AG$462,MATCH(R$2,'Justerad allokering'!$B$2:$AF$2,0),FALSE)),VLOOKUP($B204,'Allokerad kvv'!$B$2:$AV$468,MATCH(R$2,'Allokerad kvv'!$B$2:$AV$2,0),FALSE),VLOOKUP($B204,'Justerad allokering'!$B$2:$AG$462,MATCH(R$2,'Justerad allokering'!$B$2:$AF$2,0),FALSE))</f>
        <v>0</v>
      </c>
      <c r="S204" s="28">
        <f>IF(ISERROR(1/VLOOKUP($B204,'Justerad allokering'!$B$2:$AG$462,MATCH(S$2,'Justerad allokering'!$B$2:$AF$2,0),FALSE)),VLOOKUP($B204,'Allokerad kvv'!$B$2:$AV$468,MATCH(S$2,'Allokerad kvv'!$B$2:$AV$2,0),FALSE),VLOOKUP($B204,'Justerad allokering'!$B$2:$AG$462,MATCH(S$2,'Justerad allokering'!$B$2:$AF$2,0),FALSE))</f>
        <v>0</v>
      </c>
      <c r="T204" s="28">
        <f>IF(ISERROR(1/VLOOKUP($B204,'Justerad allokering'!$B$2:$AG$462,MATCH(T$2,'Justerad allokering'!$B$2:$AF$2,0),FALSE)),VLOOKUP($B204,'Allokerad kvv'!$B$2:$AV$468,MATCH(T$2,'Allokerad kvv'!$B$2:$AV$2,0),FALSE),VLOOKUP($B204,'Justerad allokering'!$B$2:$AG$462,MATCH(T$2,'Justerad allokering'!$B$2:$AF$2,0),FALSE))</f>
        <v>0</v>
      </c>
      <c r="U204" s="28">
        <f>IF(ISERROR(1/VLOOKUP($B204,'Justerad allokering'!$B$2:$AG$462,MATCH(U$2,'Justerad allokering'!$B$2:$AF$2,0),FALSE)),VLOOKUP($B204,'Allokerad kvv'!$B$2:$AV$468,MATCH(U$2,'Allokerad kvv'!$B$2:$AV$2,0),FALSE),VLOOKUP($B204,'Justerad allokering'!$B$2:$AG$462,MATCH(U$2,'Justerad allokering'!$B$2:$AF$2,0),FALSE))</f>
        <v>0</v>
      </c>
      <c r="V204" s="28">
        <f>IF(ISERROR(1/VLOOKUP($B204,'Justerad allokering'!$B$2:$AG$462,MATCH(V$2,'Justerad allokering'!$B$2:$AF$2,0),FALSE)),VLOOKUP($B204,'Allokerad kvv'!$B$2:$AV$468,MATCH(V$2,'Allokerad kvv'!$B$2:$AV$2,0),FALSE),VLOOKUP($B204,'Justerad allokering'!$B$2:$AG$462,MATCH(V$2,'Justerad allokering'!$B$2:$AF$2,0),FALSE))</f>
        <v>0</v>
      </c>
      <c r="W204" s="28">
        <f>IF(ISERROR(1/VLOOKUP($B204,'Justerad allokering'!$B$2:$AG$462,MATCH(W$2,'Justerad allokering'!$B$2:$AF$2,0),FALSE)),VLOOKUP($B204,'Allokerad kvv'!$B$2:$AV$468,MATCH(W$2,'Allokerad kvv'!$B$2:$AV$2,0),FALSE),VLOOKUP($B204,'Justerad allokering'!$B$2:$AG$462,MATCH(W$2,'Justerad allokering'!$B$2:$AF$2,0),FALSE))</f>
        <v>0</v>
      </c>
      <c r="X204" s="28">
        <f>IF(ISERROR(1/VLOOKUP($B204,'Justerad allokering'!$B$2:$AG$462,MATCH(X$2,'Justerad allokering'!$B$2:$AF$2,0),FALSE)),VLOOKUP($B204,'Allokerad kvv'!$B$2:$AV$468,MATCH(X$2,'Allokerad kvv'!$B$2:$AV$2,0),FALSE),VLOOKUP($B204,'Justerad allokering'!$B$2:$AG$462,MATCH(X$2,'Justerad allokering'!$B$2:$AF$2,0),FALSE))</f>
        <v>0</v>
      </c>
      <c r="Y204" s="28">
        <f>IF(ISERROR(1/VLOOKUP($B204,'Justerad allokering'!$B$2:$AG$462,MATCH(Y$2,'Justerad allokering'!$B$2:$AF$2,0),FALSE)),VLOOKUP($B204,'Allokerad kvv'!$B$2:$AV$468,MATCH(Y$2,'Allokerad kvv'!$B$2:$AV$2,0),FALSE),VLOOKUP($B204,'Justerad allokering'!$B$2:$AG$462,MATCH(Y$2,'Justerad allokering'!$B$2:$AF$2,0),FALSE))</f>
        <v>0</v>
      </c>
      <c r="Z204" s="28">
        <f>IF(ISERROR(1/VLOOKUP($B204,'Justerad allokering'!$B$2:$AG$462,MATCH(Z$2,'Justerad allokering'!$B$2:$AF$2,0),FALSE)),VLOOKUP($B204,'Allokerad kvv'!$B$2:$AV$468,MATCH(Z$2,'Allokerad kvv'!$B$2:$AV$2,0),FALSE),VLOOKUP($B204,'Justerad allokering'!$B$2:$AG$462,MATCH(Z$2,'Justerad allokering'!$B$2:$AF$2,0),FALSE))</f>
        <v>0</v>
      </c>
      <c r="AA204" s="28"/>
      <c r="AB204" s="28"/>
      <c r="AE204">
        <f t="shared" si="9"/>
        <v>0</v>
      </c>
      <c r="AG204">
        <f t="shared" si="10"/>
        <v>0</v>
      </c>
      <c r="AH204">
        <f t="shared" si="11"/>
        <v>0</v>
      </c>
      <c r="AI204" s="55" t="str">
        <f>IF(AH204=0,"",AH204/VLOOKUP(B204,Kraftvärmeprod!$B$1:$BC$480,MATCH("Summa tillförd energi exklusive rökgaskondensering",Kraftvärmeprod!$B$1:$BC$1,0),FALSE))</f>
        <v/>
      </c>
    </row>
    <row r="205" spans="1:35" x14ac:dyDescent="0.25">
      <c r="A205" s="28" t="s">
        <v>272</v>
      </c>
      <c r="B205" s="28" t="s">
        <v>273</v>
      </c>
      <c r="C205" s="28">
        <f>IF(ISERROR(1/VLOOKUP($B205,'Justerad allokering'!$B$2:$AG$462,MATCH(C$2,'Justerad allokering'!$B$2:$AF$2,0),FALSE)),VLOOKUP($B205,'Allokerad kvv'!$B$2:$AV$468,MATCH(C$2,'Allokerad kvv'!$B$2:$AV$2,0),FALSE),VLOOKUP($B205,'Justerad allokering'!$B$2:$AG$462,MATCH(C$2,'Justerad allokering'!$B$2:$AF$2,0),FALSE))</f>
        <v>0</v>
      </c>
      <c r="D205" s="28">
        <f>IF(ISERROR(1/VLOOKUP($B205,'Justerad allokering'!$B$2:$AG$462,MATCH(D$2,'Justerad allokering'!$B$2:$AF$2,0),FALSE)),VLOOKUP($B205,'Allokerad kvv'!$B$2:$AV$468,MATCH(D$2,'Allokerad kvv'!$B$2:$AV$2,0),FALSE),VLOOKUP($B205,'Justerad allokering'!$B$2:$AG$462,MATCH(D$2,'Justerad allokering'!$B$2:$AF$2,0),FALSE))</f>
        <v>0</v>
      </c>
      <c r="E205" s="28">
        <f>IF(ISERROR(1/VLOOKUP($B205,'Justerad allokering'!$B$2:$AG$462,MATCH(E$2,'Justerad allokering'!$B$2:$AF$2,0),FALSE)),VLOOKUP($B205,'Allokerad kvv'!$B$2:$AV$468,MATCH(E$2,'Allokerad kvv'!$B$2:$AV$2,0),FALSE),VLOOKUP($B205,'Justerad allokering'!$B$2:$AG$462,MATCH(E$2,'Justerad allokering'!$B$2:$AF$2,0),FALSE))</f>
        <v>0</v>
      </c>
      <c r="F205" s="28">
        <f>IF(ISERROR(1/VLOOKUP($B205,'Justerad allokering'!$B$2:$AG$462,MATCH(F$2,'Justerad allokering'!$B$2:$AF$2,0),FALSE)),VLOOKUP($B205,'Allokerad kvv'!$B$2:$AV$468,MATCH(F$2,'Allokerad kvv'!$B$2:$AV$2,0),FALSE),VLOOKUP($B205,'Justerad allokering'!$B$2:$AG$462,MATCH(F$2,'Justerad allokering'!$B$2:$AF$2,0),FALSE))</f>
        <v>0</v>
      </c>
      <c r="G205" s="28">
        <f>IF(ISERROR(1/VLOOKUP($B205,'Justerad allokering'!$B$2:$AG$462,MATCH(G$2,'Justerad allokering'!$B$2:$AF$2,0),FALSE)),VLOOKUP($B205,'Allokerad kvv'!$B$2:$AV$468,MATCH(G$2,'Allokerad kvv'!$B$2:$AV$2,0),FALSE),VLOOKUP($B205,'Justerad allokering'!$B$2:$AG$462,MATCH(G$2,'Justerad allokering'!$B$2:$AF$2,0),FALSE))</f>
        <v>0</v>
      </c>
      <c r="H205" s="28">
        <f>IF(ISERROR(1/VLOOKUP($B205,'Justerad allokering'!$B$2:$AG$462,MATCH(H$2,'Justerad allokering'!$B$2:$AF$2,0),FALSE)),VLOOKUP($B205,'Allokerad kvv'!$B$2:$AV$468,MATCH(H$2,'Allokerad kvv'!$B$2:$AV$2,0),FALSE),VLOOKUP($B205,'Justerad allokering'!$B$2:$AG$462,MATCH(H$2,'Justerad allokering'!$B$2:$AF$2,0),FALSE))</f>
        <v>0</v>
      </c>
      <c r="I205" s="28">
        <f>IF(ISERROR(1/VLOOKUP($B205,'Justerad allokering'!$B$2:$AG$462,MATCH(I$2,'Justerad allokering'!$B$2:$AF$2,0),FALSE)),VLOOKUP($B205,'Allokerad kvv'!$B$2:$AV$468,MATCH(I$2,'Allokerad kvv'!$B$2:$AV$2,0),FALSE),VLOOKUP($B205,'Justerad allokering'!$B$2:$AG$462,MATCH(I$2,'Justerad allokering'!$B$2:$AF$2,0),FALSE))</f>
        <v>0</v>
      </c>
      <c r="J205" s="28">
        <f>IF(ISERROR(1/VLOOKUP($B205,'Justerad allokering'!$B$2:$AG$462,MATCH(J$2,'Justerad allokering'!$B$2:$AF$2,0),FALSE)),VLOOKUP($B205,'Allokerad kvv'!$B$2:$AV$468,MATCH(J$2,'Allokerad kvv'!$B$2:$AV$2,0),FALSE),VLOOKUP($B205,'Justerad allokering'!$B$2:$AG$462,MATCH(J$2,'Justerad allokering'!$B$2:$AF$2,0),FALSE))</f>
        <v>0</v>
      </c>
      <c r="K205" s="28">
        <f>IF(ISERROR(1/VLOOKUP($B205,'Justerad allokering'!$B$2:$AG$462,MATCH(K$2,'Justerad allokering'!$B$2:$AF$2,0),FALSE)),VLOOKUP($B205,'Allokerad kvv'!$B$2:$AV$468,MATCH(K$2,'Allokerad kvv'!$B$2:$AV$2,0),FALSE),VLOOKUP($B205,'Justerad allokering'!$B$2:$AG$462,MATCH(K$2,'Justerad allokering'!$B$2:$AF$2,0),FALSE))</f>
        <v>0</v>
      </c>
      <c r="L205" s="28">
        <f>IF(ISERROR(1/VLOOKUP($B205,'Justerad allokering'!$B$2:$AG$462,MATCH(L$2,'Justerad allokering'!$B$2:$AF$2,0),FALSE)),VLOOKUP($B205,'Allokerad kvv'!$B$2:$AV$468,MATCH(L$2,'Allokerad kvv'!$B$2:$AV$2,0),FALSE),VLOOKUP($B205,'Justerad allokering'!$B$2:$AG$462,MATCH(L$2,'Justerad allokering'!$B$2:$AF$2,0),FALSE))</f>
        <v>0</v>
      </c>
      <c r="M205" s="28">
        <f>IF(ISERROR(1/VLOOKUP($B205,'Justerad allokering'!$B$2:$AG$462,MATCH(M$2,'Justerad allokering'!$B$2:$AF$2,0),FALSE)),VLOOKUP($B205,'Allokerad kvv'!$B$2:$AV$468,MATCH(M$2,'Allokerad kvv'!$B$2:$AV$2,0),FALSE),VLOOKUP($B205,'Justerad allokering'!$B$2:$AG$462,MATCH(M$2,'Justerad allokering'!$B$2:$AF$2,0),FALSE))</f>
        <v>0</v>
      </c>
      <c r="N205" s="28">
        <f>IF(ISERROR(1/VLOOKUP($B205,'Justerad allokering'!$B$2:$AG$462,MATCH(N$2,'Justerad allokering'!$B$2:$AF$2,0),FALSE)),VLOOKUP($B205,'Allokerad kvv'!$B$2:$AV$468,MATCH(N$2,'Allokerad kvv'!$B$2:$AV$2,0),FALSE),VLOOKUP($B205,'Justerad allokering'!$B$2:$AG$462,MATCH(N$2,'Justerad allokering'!$B$2:$AF$2,0),FALSE))</f>
        <v>0</v>
      </c>
      <c r="O205" s="28">
        <f>IF(ISERROR(1/VLOOKUP($B205,'Justerad allokering'!$B$2:$AG$462,MATCH(O$2,'Justerad allokering'!$B$2:$AF$2,0),FALSE)),VLOOKUP($B205,'Allokerad kvv'!$B$2:$AV$468,MATCH(O$2,'Allokerad kvv'!$B$2:$AV$2,0),FALSE),VLOOKUP($B205,'Justerad allokering'!$B$2:$AG$462,MATCH(O$2,'Justerad allokering'!$B$2:$AF$2,0),FALSE))</f>
        <v>0</v>
      </c>
      <c r="P205" s="28">
        <f>IF(ISERROR(1/VLOOKUP($B205,'Justerad allokering'!$B$2:$AG$462,MATCH(P$2,'Justerad allokering'!$B$2:$AF$2,0),FALSE)),VLOOKUP($B205,'Allokerad kvv'!$B$2:$AV$468,MATCH(P$2,'Allokerad kvv'!$B$2:$AV$2,0),FALSE),VLOOKUP($B205,'Justerad allokering'!$B$2:$AG$462,MATCH(P$2,'Justerad allokering'!$B$2:$AF$2,0),FALSE))</f>
        <v>0</v>
      </c>
      <c r="Q205" s="28">
        <f>IF(ISERROR(1/VLOOKUP($B205,'Justerad allokering'!$B$2:$AG$462,MATCH(Q$2,'Justerad allokering'!$B$2:$AF$2,0),FALSE)),VLOOKUP($B205,'Allokerad kvv'!$B$2:$AV$468,MATCH(Q$2,'Allokerad kvv'!$B$2:$AV$2,0),FALSE),VLOOKUP($B205,'Justerad allokering'!$B$2:$AG$462,MATCH(Q$2,'Justerad allokering'!$B$2:$AF$2,0),FALSE))</f>
        <v>0</v>
      </c>
      <c r="R205" s="28">
        <f>IF(ISERROR(1/VLOOKUP($B205,'Justerad allokering'!$B$2:$AG$462,MATCH(R$2,'Justerad allokering'!$B$2:$AF$2,0),FALSE)),VLOOKUP($B205,'Allokerad kvv'!$B$2:$AV$468,MATCH(R$2,'Allokerad kvv'!$B$2:$AV$2,0),FALSE),VLOOKUP($B205,'Justerad allokering'!$B$2:$AG$462,MATCH(R$2,'Justerad allokering'!$B$2:$AF$2,0),FALSE))</f>
        <v>0</v>
      </c>
      <c r="S205" s="28">
        <f>IF(ISERROR(1/VLOOKUP($B205,'Justerad allokering'!$B$2:$AG$462,MATCH(S$2,'Justerad allokering'!$B$2:$AF$2,0),FALSE)),VLOOKUP($B205,'Allokerad kvv'!$B$2:$AV$468,MATCH(S$2,'Allokerad kvv'!$B$2:$AV$2,0),FALSE),VLOOKUP($B205,'Justerad allokering'!$B$2:$AG$462,MATCH(S$2,'Justerad allokering'!$B$2:$AF$2,0),FALSE))</f>
        <v>0</v>
      </c>
      <c r="T205" s="28">
        <f>IF(ISERROR(1/VLOOKUP($B205,'Justerad allokering'!$B$2:$AG$462,MATCH(T$2,'Justerad allokering'!$B$2:$AF$2,0),FALSE)),VLOOKUP($B205,'Allokerad kvv'!$B$2:$AV$468,MATCH(T$2,'Allokerad kvv'!$B$2:$AV$2,0),FALSE),VLOOKUP($B205,'Justerad allokering'!$B$2:$AG$462,MATCH(T$2,'Justerad allokering'!$B$2:$AF$2,0),FALSE))</f>
        <v>0</v>
      </c>
      <c r="U205" s="28">
        <f>IF(ISERROR(1/VLOOKUP($B205,'Justerad allokering'!$B$2:$AG$462,MATCH(U$2,'Justerad allokering'!$B$2:$AF$2,0),FALSE)),VLOOKUP($B205,'Allokerad kvv'!$B$2:$AV$468,MATCH(U$2,'Allokerad kvv'!$B$2:$AV$2,0),FALSE),VLOOKUP($B205,'Justerad allokering'!$B$2:$AG$462,MATCH(U$2,'Justerad allokering'!$B$2:$AF$2,0),FALSE))</f>
        <v>0</v>
      </c>
      <c r="V205" s="28">
        <f>IF(ISERROR(1/VLOOKUP($B205,'Justerad allokering'!$B$2:$AG$462,MATCH(V$2,'Justerad allokering'!$B$2:$AF$2,0),FALSE)),VLOOKUP($B205,'Allokerad kvv'!$B$2:$AV$468,MATCH(V$2,'Allokerad kvv'!$B$2:$AV$2,0),FALSE),VLOOKUP($B205,'Justerad allokering'!$B$2:$AG$462,MATCH(V$2,'Justerad allokering'!$B$2:$AF$2,0),FALSE))</f>
        <v>0</v>
      </c>
      <c r="W205" s="28">
        <f>IF(ISERROR(1/VLOOKUP($B205,'Justerad allokering'!$B$2:$AG$462,MATCH(W$2,'Justerad allokering'!$B$2:$AF$2,0),FALSE)),VLOOKUP($B205,'Allokerad kvv'!$B$2:$AV$468,MATCH(W$2,'Allokerad kvv'!$B$2:$AV$2,0),FALSE),VLOOKUP($B205,'Justerad allokering'!$B$2:$AG$462,MATCH(W$2,'Justerad allokering'!$B$2:$AF$2,0),FALSE))</f>
        <v>0</v>
      </c>
      <c r="X205" s="28">
        <f>IF(ISERROR(1/VLOOKUP($B205,'Justerad allokering'!$B$2:$AG$462,MATCH(X$2,'Justerad allokering'!$B$2:$AF$2,0),FALSE)),VLOOKUP($B205,'Allokerad kvv'!$B$2:$AV$468,MATCH(X$2,'Allokerad kvv'!$B$2:$AV$2,0),FALSE),VLOOKUP($B205,'Justerad allokering'!$B$2:$AG$462,MATCH(X$2,'Justerad allokering'!$B$2:$AF$2,0),FALSE))</f>
        <v>0</v>
      </c>
      <c r="Y205" s="28">
        <f>IF(ISERROR(1/VLOOKUP($B205,'Justerad allokering'!$B$2:$AG$462,MATCH(Y$2,'Justerad allokering'!$B$2:$AF$2,0),FALSE)),VLOOKUP($B205,'Allokerad kvv'!$B$2:$AV$468,MATCH(Y$2,'Allokerad kvv'!$B$2:$AV$2,0),FALSE),VLOOKUP($B205,'Justerad allokering'!$B$2:$AG$462,MATCH(Y$2,'Justerad allokering'!$B$2:$AF$2,0),FALSE))</f>
        <v>0</v>
      </c>
      <c r="Z205" s="28">
        <f>IF(ISERROR(1/VLOOKUP($B205,'Justerad allokering'!$B$2:$AG$462,MATCH(Z$2,'Justerad allokering'!$B$2:$AF$2,0),FALSE)),VLOOKUP($B205,'Allokerad kvv'!$B$2:$AV$468,MATCH(Z$2,'Allokerad kvv'!$B$2:$AV$2,0),FALSE),VLOOKUP($B205,'Justerad allokering'!$B$2:$AG$462,MATCH(Z$2,'Justerad allokering'!$B$2:$AF$2,0),FALSE))</f>
        <v>0</v>
      </c>
      <c r="AA205" s="28"/>
      <c r="AB205" s="28"/>
      <c r="AE205">
        <f t="shared" si="9"/>
        <v>0</v>
      </c>
      <c r="AG205">
        <f t="shared" si="10"/>
        <v>0</v>
      </c>
      <c r="AH205">
        <f t="shared" si="11"/>
        <v>0</v>
      </c>
      <c r="AI205" s="55" t="str">
        <f>IF(AH205=0,"",AH205/VLOOKUP(B205,Kraftvärmeprod!$B$1:$BC$480,MATCH("Summa tillförd energi exklusive rökgaskondensering",Kraftvärmeprod!$B$1:$BC$1,0),FALSE))</f>
        <v/>
      </c>
    </row>
    <row r="206" spans="1:35" x14ac:dyDescent="0.25">
      <c r="A206" s="28" t="s">
        <v>272</v>
      </c>
      <c r="B206" s="28" t="s">
        <v>274</v>
      </c>
      <c r="C206" s="28">
        <f>IF(ISERROR(1/VLOOKUP($B206,'Justerad allokering'!$B$2:$AG$462,MATCH(C$2,'Justerad allokering'!$B$2:$AF$2,0),FALSE)),VLOOKUP($B206,'Allokerad kvv'!$B$2:$AV$468,MATCH(C$2,'Allokerad kvv'!$B$2:$AV$2,0),FALSE),VLOOKUP($B206,'Justerad allokering'!$B$2:$AG$462,MATCH(C$2,'Justerad allokering'!$B$2:$AF$2,0),FALSE))</f>
        <v>0</v>
      </c>
      <c r="D206" s="28">
        <f>IF(ISERROR(1/VLOOKUP($B206,'Justerad allokering'!$B$2:$AG$462,MATCH(D$2,'Justerad allokering'!$B$2:$AF$2,0),FALSE)),VLOOKUP($B206,'Allokerad kvv'!$B$2:$AV$468,MATCH(D$2,'Allokerad kvv'!$B$2:$AV$2,0),FALSE),VLOOKUP($B206,'Justerad allokering'!$B$2:$AG$462,MATCH(D$2,'Justerad allokering'!$B$2:$AF$2,0),FALSE))</f>
        <v>0</v>
      </c>
      <c r="E206" s="28">
        <f>IF(ISERROR(1/VLOOKUP($B206,'Justerad allokering'!$B$2:$AG$462,MATCH(E$2,'Justerad allokering'!$B$2:$AF$2,0),FALSE)),VLOOKUP($B206,'Allokerad kvv'!$B$2:$AV$468,MATCH(E$2,'Allokerad kvv'!$B$2:$AV$2,0),FALSE),VLOOKUP($B206,'Justerad allokering'!$B$2:$AG$462,MATCH(E$2,'Justerad allokering'!$B$2:$AF$2,0),FALSE))</f>
        <v>0</v>
      </c>
      <c r="F206" s="28">
        <f>IF(ISERROR(1/VLOOKUP($B206,'Justerad allokering'!$B$2:$AG$462,MATCH(F$2,'Justerad allokering'!$B$2:$AF$2,0),FALSE)),VLOOKUP($B206,'Allokerad kvv'!$B$2:$AV$468,MATCH(F$2,'Allokerad kvv'!$B$2:$AV$2,0),FALSE),VLOOKUP($B206,'Justerad allokering'!$B$2:$AG$462,MATCH(F$2,'Justerad allokering'!$B$2:$AF$2,0),FALSE))</f>
        <v>0</v>
      </c>
      <c r="G206" s="28">
        <f>IF(ISERROR(1/VLOOKUP($B206,'Justerad allokering'!$B$2:$AG$462,MATCH(G$2,'Justerad allokering'!$B$2:$AF$2,0),FALSE)),VLOOKUP($B206,'Allokerad kvv'!$B$2:$AV$468,MATCH(G$2,'Allokerad kvv'!$B$2:$AV$2,0),FALSE),VLOOKUP($B206,'Justerad allokering'!$B$2:$AG$462,MATCH(G$2,'Justerad allokering'!$B$2:$AF$2,0),FALSE))</f>
        <v>0</v>
      </c>
      <c r="H206" s="28">
        <f>IF(ISERROR(1/VLOOKUP($B206,'Justerad allokering'!$B$2:$AG$462,MATCH(H$2,'Justerad allokering'!$B$2:$AF$2,0),FALSE)),VLOOKUP($B206,'Allokerad kvv'!$B$2:$AV$468,MATCH(H$2,'Allokerad kvv'!$B$2:$AV$2,0),FALSE),VLOOKUP($B206,'Justerad allokering'!$B$2:$AG$462,MATCH(H$2,'Justerad allokering'!$B$2:$AF$2,0),FALSE))</f>
        <v>0</v>
      </c>
      <c r="I206" s="28">
        <f>IF(ISERROR(1/VLOOKUP($B206,'Justerad allokering'!$B$2:$AG$462,MATCH(I$2,'Justerad allokering'!$B$2:$AF$2,0),FALSE)),VLOOKUP($B206,'Allokerad kvv'!$B$2:$AV$468,MATCH(I$2,'Allokerad kvv'!$B$2:$AV$2,0),FALSE),VLOOKUP($B206,'Justerad allokering'!$B$2:$AG$462,MATCH(I$2,'Justerad allokering'!$B$2:$AF$2,0),FALSE))</f>
        <v>0</v>
      </c>
      <c r="J206" s="28">
        <f>IF(ISERROR(1/VLOOKUP($B206,'Justerad allokering'!$B$2:$AG$462,MATCH(J$2,'Justerad allokering'!$B$2:$AF$2,0),FALSE)),VLOOKUP($B206,'Allokerad kvv'!$B$2:$AV$468,MATCH(J$2,'Allokerad kvv'!$B$2:$AV$2,0),FALSE),VLOOKUP($B206,'Justerad allokering'!$B$2:$AG$462,MATCH(J$2,'Justerad allokering'!$B$2:$AF$2,0),FALSE))</f>
        <v>0</v>
      </c>
      <c r="K206" s="28">
        <f>IF(ISERROR(1/VLOOKUP($B206,'Justerad allokering'!$B$2:$AG$462,MATCH(K$2,'Justerad allokering'!$B$2:$AF$2,0),FALSE)),VLOOKUP($B206,'Allokerad kvv'!$B$2:$AV$468,MATCH(K$2,'Allokerad kvv'!$B$2:$AV$2,0),FALSE),VLOOKUP($B206,'Justerad allokering'!$B$2:$AG$462,MATCH(K$2,'Justerad allokering'!$B$2:$AF$2,0),FALSE))</f>
        <v>0</v>
      </c>
      <c r="L206" s="28">
        <f>IF(ISERROR(1/VLOOKUP($B206,'Justerad allokering'!$B$2:$AG$462,MATCH(L$2,'Justerad allokering'!$B$2:$AF$2,0),FALSE)),VLOOKUP($B206,'Allokerad kvv'!$B$2:$AV$468,MATCH(L$2,'Allokerad kvv'!$B$2:$AV$2,0),FALSE),VLOOKUP($B206,'Justerad allokering'!$B$2:$AG$462,MATCH(L$2,'Justerad allokering'!$B$2:$AF$2,0),FALSE))</f>
        <v>0</v>
      </c>
      <c r="M206" s="28">
        <f>IF(ISERROR(1/VLOOKUP($B206,'Justerad allokering'!$B$2:$AG$462,MATCH(M$2,'Justerad allokering'!$B$2:$AF$2,0),FALSE)),VLOOKUP($B206,'Allokerad kvv'!$B$2:$AV$468,MATCH(M$2,'Allokerad kvv'!$B$2:$AV$2,0),FALSE),VLOOKUP($B206,'Justerad allokering'!$B$2:$AG$462,MATCH(M$2,'Justerad allokering'!$B$2:$AF$2,0),FALSE))</f>
        <v>0</v>
      </c>
      <c r="N206" s="28">
        <f>IF(ISERROR(1/VLOOKUP($B206,'Justerad allokering'!$B$2:$AG$462,MATCH(N$2,'Justerad allokering'!$B$2:$AF$2,0),FALSE)),VLOOKUP($B206,'Allokerad kvv'!$B$2:$AV$468,MATCH(N$2,'Allokerad kvv'!$B$2:$AV$2,0),FALSE),VLOOKUP($B206,'Justerad allokering'!$B$2:$AG$462,MATCH(N$2,'Justerad allokering'!$B$2:$AF$2,0),FALSE))</f>
        <v>0</v>
      </c>
      <c r="O206" s="28">
        <f>IF(ISERROR(1/VLOOKUP($B206,'Justerad allokering'!$B$2:$AG$462,MATCH(O$2,'Justerad allokering'!$B$2:$AF$2,0),FALSE)),VLOOKUP($B206,'Allokerad kvv'!$B$2:$AV$468,MATCH(O$2,'Allokerad kvv'!$B$2:$AV$2,0),FALSE),VLOOKUP($B206,'Justerad allokering'!$B$2:$AG$462,MATCH(O$2,'Justerad allokering'!$B$2:$AF$2,0),FALSE))</f>
        <v>0</v>
      </c>
      <c r="P206" s="28">
        <f>IF(ISERROR(1/VLOOKUP($B206,'Justerad allokering'!$B$2:$AG$462,MATCH(P$2,'Justerad allokering'!$B$2:$AF$2,0),FALSE)),VLOOKUP($B206,'Allokerad kvv'!$B$2:$AV$468,MATCH(P$2,'Allokerad kvv'!$B$2:$AV$2,0),FALSE),VLOOKUP($B206,'Justerad allokering'!$B$2:$AG$462,MATCH(P$2,'Justerad allokering'!$B$2:$AF$2,0),FALSE))</f>
        <v>0</v>
      </c>
      <c r="Q206" s="28">
        <f>IF(ISERROR(1/VLOOKUP($B206,'Justerad allokering'!$B$2:$AG$462,MATCH(Q$2,'Justerad allokering'!$B$2:$AF$2,0),FALSE)),VLOOKUP($B206,'Allokerad kvv'!$B$2:$AV$468,MATCH(Q$2,'Allokerad kvv'!$B$2:$AV$2,0),FALSE),VLOOKUP($B206,'Justerad allokering'!$B$2:$AG$462,MATCH(Q$2,'Justerad allokering'!$B$2:$AF$2,0),FALSE))</f>
        <v>0</v>
      </c>
      <c r="R206" s="28">
        <f>IF(ISERROR(1/VLOOKUP($B206,'Justerad allokering'!$B$2:$AG$462,MATCH(R$2,'Justerad allokering'!$B$2:$AF$2,0),FALSE)),VLOOKUP($B206,'Allokerad kvv'!$B$2:$AV$468,MATCH(R$2,'Allokerad kvv'!$B$2:$AV$2,0),FALSE),VLOOKUP($B206,'Justerad allokering'!$B$2:$AG$462,MATCH(R$2,'Justerad allokering'!$B$2:$AF$2,0),FALSE))</f>
        <v>0</v>
      </c>
      <c r="S206" s="28">
        <f>IF(ISERROR(1/VLOOKUP($B206,'Justerad allokering'!$B$2:$AG$462,MATCH(S$2,'Justerad allokering'!$B$2:$AF$2,0),FALSE)),VLOOKUP($B206,'Allokerad kvv'!$B$2:$AV$468,MATCH(S$2,'Allokerad kvv'!$B$2:$AV$2,0),FALSE),VLOOKUP($B206,'Justerad allokering'!$B$2:$AG$462,MATCH(S$2,'Justerad allokering'!$B$2:$AF$2,0),FALSE))</f>
        <v>0</v>
      </c>
      <c r="T206" s="28">
        <f>IF(ISERROR(1/VLOOKUP($B206,'Justerad allokering'!$B$2:$AG$462,MATCH(T$2,'Justerad allokering'!$B$2:$AF$2,0),FALSE)),VLOOKUP($B206,'Allokerad kvv'!$B$2:$AV$468,MATCH(T$2,'Allokerad kvv'!$B$2:$AV$2,0),FALSE),VLOOKUP($B206,'Justerad allokering'!$B$2:$AG$462,MATCH(T$2,'Justerad allokering'!$B$2:$AF$2,0),FALSE))</f>
        <v>0</v>
      </c>
      <c r="U206" s="28">
        <f>IF(ISERROR(1/VLOOKUP($B206,'Justerad allokering'!$B$2:$AG$462,MATCH(U$2,'Justerad allokering'!$B$2:$AF$2,0),FALSE)),VLOOKUP($B206,'Allokerad kvv'!$B$2:$AV$468,MATCH(U$2,'Allokerad kvv'!$B$2:$AV$2,0),FALSE),VLOOKUP($B206,'Justerad allokering'!$B$2:$AG$462,MATCH(U$2,'Justerad allokering'!$B$2:$AF$2,0),FALSE))</f>
        <v>0</v>
      </c>
      <c r="V206" s="28">
        <f>IF(ISERROR(1/VLOOKUP($B206,'Justerad allokering'!$B$2:$AG$462,MATCH(V$2,'Justerad allokering'!$B$2:$AF$2,0),FALSE)),VLOOKUP($B206,'Allokerad kvv'!$B$2:$AV$468,MATCH(V$2,'Allokerad kvv'!$B$2:$AV$2,0),FALSE),VLOOKUP($B206,'Justerad allokering'!$B$2:$AG$462,MATCH(V$2,'Justerad allokering'!$B$2:$AF$2,0),FALSE))</f>
        <v>0</v>
      </c>
      <c r="W206" s="28">
        <f>IF(ISERROR(1/VLOOKUP($B206,'Justerad allokering'!$B$2:$AG$462,MATCH(W$2,'Justerad allokering'!$B$2:$AF$2,0),FALSE)),VLOOKUP($B206,'Allokerad kvv'!$B$2:$AV$468,MATCH(W$2,'Allokerad kvv'!$B$2:$AV$2,0),FALSE),VLOOKUP($B206,'Justerad allokering'!$B$2:$AG$462,MATCH(W$2,'Justerad allokering'!$B$2:$AF$2,0),FALSE))</f>
        <v>0</v>
      </c>
      <c r="X206" s="28">
        <f>IF(ISERROR(1/VLOOKUP($B206,'Justerad allokering'!$B$2:$AG$462,MATCH(X$2,'Justerad allokering'!$B$2:$AF$2,0),FALSE)),VLOOKUP($B206,'Allokerad kvv'!$B$2:$AV$468,MATCH(X$2,'Allokerad kvv'!$B$2:$AV$2,0),FALSE),VLOOKUP($B206,'Justerad allokering'!$B$2:$AG$462,MATCH(X$2,'Justerad allokering'!$B$2:$AF$2,0),FALSE))</f>
        <v>0</v>
      </c>
      <c r="Y206" s="28">
        <f>IF(ISERROR(1/VLOOKUP($B206,'Justerad allokering'!$B$2:$AG$462,MATCH(Y$2,'Justerad allokering'!$B$2:$AF$2,0),FALSE)),VLOOKUP($B206,'Allokerad kvv'!$B$2:$AV$468,MATCH(Y$2,'Allokerad kvv'!$B$2:$AV$2,0),FALSE),VLOOKUP($B206,'Justerad allokering'!$B$2:$AG$462,MATCH(Y$2,'Justerad allokering'!$B$2:$AF$2,0),FALSE))</f>
        <v>0</v>
      </c>
      <c r="Z206" s="28">
        <f>IF(ISERROR(1/VLOOKUP($B206,'Justerad allokering'!$B$2:$AG$462,MATCH(Z$2,'Justerad allokering'!$B$2:$AF$2,0),FALSE)),VLOOKUP($B206,'Allokerad kvv'!$B$2:$AV$468,MATCH(Z$2,'Allokerad kvv'!$B$2:$AV$2,0),FALSE),VLOOKUP($B206,'Justerad allokering'!$B$2:$AG$462,MATCH(Z$2,'Justerad allokering'!$B$2:$AF$2,0),FALSE))</f>
        <v>0</v>
      </c>
      <c r="AA206" s="28"/>
      <c r="AB206" s="28"/>
      <c r="AE206">
        <f t="shared" si="9"/>
        <v>0</v>
      </c>
      <c r="AG206">
        <f t="shared" si="10"/>
        <v>0</v>
      </c>
      <c r="AH206">
        <f t="shared" si="11"/>
        <v>0</v>
      </c>
      <c r="AI206" s="55" t="str">
        <f>IF(AH206=0,"",AH206/VLOOKUP(B206,Kraftvärmeprod!$B$1:$BC$480,MATCH("Summa tillförd energi exklusive rökgaskondensering",Kraftvärmeprod!$B$1:$BC$1,0),FALSE))</f>
        <v/>
      </c>
    </row>
    <row r="207" spans="1:35" x14ac:dyDescent="0.25">
      <c r="A207" s="28" t="s">
        <v>272</v>
      </c>
      <c r="B207" s="28" t="s">
        <v>275</v>
      </c>
      <c r="C207" s="28">
        <f>IF(ISERROR(1/VLOOKUP($B207,'Justerad allokering'!$B$2:$AG$462,MATCH(C$2,'Justerad allokering'!$B$2:$AF$2,0),FALSE)),VLOOKUP($B207,'Allokerad kvv'!$B$2:$AV$468,MATCH(C$2,'Allokerad kvv'!$B$2:$AV$2,0),FALSE),VLOOKUP($B207,'Justerad allokering'!$B$2:$AG$462,MATCH(C$2,'Justerad allokering'!$B$2:$AF$2,0),FALSE))</f>
        <v>0</v>
      </c>
      <c r="D207" s="28">
        <f>IF(ISERROR(1/VLOOKUP($B207,'Justerad allokering'!$B$2:$AG$462,MATCH(D$2,'Justerad allokering'!$B$2:$AF$2,0),FALSE)),VLOOKUP($B207,'Allokerad kvv'!$B$2:$AV$468,MATCH(D$2,'Allokerad kvv'!$B$2:$AV$2,0),FALSE),VLOOKUP($B207,'Justerad allokering'!$B$2:$AG$462,MATCH(D$2,'Justerad allokering'!$B$2:$AF$2,0),FALSE))</f>
        <v>0</v>
      </c>
      <c r="E207" s="28">
        <f>IF(ISERROR(1/VLOOKUP($B207,'Justerad allokering'!$B$2:$AG$462,MATCH(E$2,'Justerad allokering'!$B$2:$AF$2,0),FALSE)),VLOOKUP($B207,'Allokerad kvv'!$B$2:$AV$468,MATCH(E$2,'Allokerad kvv'!$B$2:$AV$2,0),FALSE),VLOOKUP($B207,'Justerad allokering'!$B$2:$AG$462,MATCH(E$2,'Justerad allokering'!$B$2:$AF$2,0),FALSE))</f>
        <v>0</v>
      </c>
      <c r="F207" s="28">
        <f>IF(ISERROR(1/VLOOKUP($B207,'Justerad allokering'!$B$2:$AG$462,MATCH(F$2,'Justerad allokering'!$B$2:$AF$2,0),FALSE)),VLOOKUP($B207,'Allokerad kvv'!$B$2:$AV$468,MATCH(F$2,'Allokerad kvv'!$B$2:$AV$2,0),FALSE),VLOOKUP($B207,'Justerad allokering'!$B$2:$AG$462,MATCH(F$2,'Justerad allokering'!$B$2:$AF$2,0),FALSE))</f>
        <v>0</v>
      </c>
      <c r="G207" s="28">
        <f>IF(ISERROR(1/VLOOKUP($B207,'Justerad allokering'!$B$2:$AG$462,MATCH(G$2,'Justerad allokering'!$B$2:$AF$2,0),FALSE)),VLOOKUP($B207,'Allokerad kvv'!$B$2:$AV$468,MATCH(G$2,'Allokerad kvv'!$B$2:$AV$2,0),FALSE),VLOOKUP($B207,'Justerad allokering'!$B$2:$AG$462,MATCH(G$2,'Justerad allokering'!$B$2:$AF$2,0),FALSE))</f>
        <v>0</v>
      </c>
      <c r="H207" s="28">
        <f>IF(ISERROR(1/VLOOKUP($B207,'Justerad allokering'!$B$2:$AG$462,MATCH(H$2,'Justerad allokering'!$B$2:$AF$2,0),FALSE)),VLOOKUP($B207,'Allokerad kvv'!$B$2:$AV$468,MATCH(H$2,'Allokerad kvv'!$B$2:$AV$2,0),FALSE),VLOOKUP($B207,'Justerad allokering'!$B$2:$AG$462,MATCH(H$2,'Justerad allokering'!$B$2:$AF$2,0),FALSE))</f>
        <v>0</v>
      </c>
      <c r="I207" s="28">
        <f>IF(ISERROR(1/VLOOKUP($B207,'Justerad allokering'!$B$2:$AG$462,MATCH(I$2,'Justerad allokering'!$B$2:$AF$2,0),FALSE)),VLOOKUP($B207,'Allokerad kvv'!$B$2:$AV$468,MATCH(I$2,'Allokerad kvv'!$B$2:$AV$2,0),FALSE),VLOOKUP($B207,'Justerad allokering'!$B$2:$AG$462,MATCH(I$2,'Justerad allokering'!$B$2:$AF$2,0),FALSE))</f>
        <v>0</v>
      </c>
      <c r="J207" s="28">
        <f>IF(ISERROR(1/VLOOKUP($B207,'Justerad allokering'!$B$2:$AG$462,MATCH(J$2,'Justerad allokering'!$B$2:$AF$2,0),FALSE)),VLOOKUP($B207,'Allokerad kvv'!$B$2:$AV$468,MATCH(J$2,'Allokerad kvv'!$B$2:$AV$2,0),FALSE),VLOOKUP($B207,'Justerad allokering'!$B$2:$AG$462,MATCH(J$2,'Justerad allokering'!$B$2:$AF$2,0),FALSE))</f>
        <v>0</v>
      </c>
      <c r="K207" s="28">
        <f>IF(ISERROR(1/VLOOKUP($B207,'Justerad allokering'!$B$2:$AG$462,MATCH(K$2,'Justerad allokering'!$B$2:$AF$2,0),FALSE)),VLOOKUP($B207,'Allokerad kvv'!$B$2:$AV$468,MATCH(K$2,'Allokerad kvv'!$B$2:$AV$2,0),FALSE),VLOOKUP($B207,'Justerad allokering'!$B$2:$AG$462,MATCH(K$2,'Justerad allokering'!$B$2:$AF$2,0),FALSE))</f>
        <v>0</v>
      </c>
      <c r="L207" s="28">
        <f>IF(ISERROR(1/VLOOKUP($B207,'Justerad allokering'!$B$2:$AG$462,MATCH(L$2,'Justerad allokering'!$B$2:$AF$2,0),FALSE)),VLOOKUP($B207,'Allokerad kvv'!$B$2:$AV$468,MATCH(L$2,'Allokerad kvv'!$B$2:$AV$2,0),FALSE),VLOOKUP($B207,'Justerad allokering'!$B$2:$AG$462,MATCH(L$2,'Justerad allokering'!$B$2:$AF$2,0),FALSE))</f>
        <v>0</v>
      </c>
      <c r="M207" s="28">
        <f>IF(ISERROR(1/VLOOKUP($B207,'Justerad allokering'!$B$2:$AG$462,MATCH(M$2,'Justerad allokering'!$B$2:$AF$2,0),FALSE)),VLOOKUP($B207,'Allokerad kvv'!$B$2:$AV$468,MATCH(M$2,'Allokerad kvv'!$B$2:$AV$2,0),FALSE),VLOOKUP($B207,'Justerad allokering'!$B$2:$AG$462,MATCH(M$2,'Justerad allokering'!$B$2:$AF$2,0),FALSE))</f>
        <v>0</v>
      </c>
      <c r="N207" s="28">
        <f>IF(ISERROR(1/VLOOKUP($B207,'Justerad allokering'!$B$2:$AG$462,MATCH(N$2,'Justerad allokering'!$B$2:$AF$2,0),FALSE)),VLOOKUP($B207,'Allokerad kvv'!$B$2:$AV$468,MATCH(N$2,'Allokerad kvv'!$B$2:$AV$2,0),FALSE),VLOOKUP($B207,'Justerad allokering'!$B$2:$AG$462,MATCH(N$2,'Justerad allokering'!$B$2:$AF$2,0),FALSE))</f>
        <v>0</v>
      </c>
      <c r="O207" s="28">
        <f>IF(ISERROR(1/VLOOKUP($B207,'Justerad allokering'!$B$2:$AG$462,MATCH(O$2,'Justerad allokering'!$B$2:$AF$2,0),FALSE)),VLOOKUP($B207,'Allokerad kvv'!$B$2:$AV$468,MATCH(O$2,'Allokerad kvv'!$B$2:$AV$2,0),FALSE),VLOOKUP($B207,'Justerad allokering'!$B$2:$AG$462,MATCH(O$2,'Justerad allokering'!$B$2:$AF$2,0),FALSE))</f>
        <v>0</v>
      </c>
      <c r="P207" s="28">
        <f>IF(ISERROR(1/VLOOKUP($B207,'Justerad allokering'!$B$2:$AG$462,MATCH(P$2,'Justerad allokering'!$B$2:$AF$2,0),FALSE)),VLOOKUP($B207,'Allokerad kvv'!$B$2:$AV$468,MATCH(P$2,'Allokerad kvv'!$B$2:$AV$2,0),FALSE),VLOOKUP($B207,'Justerad allokering'!$B$2:$AG$462,MATCH(P$2,'Justerad allokering'!$B$2:$AF$2,0),FALSE))</f>
        <v>0</v>
      </c>
      <c r="Q207" s="28">
        <f>IF(ISERROR(1/VLOOKUP($B207,'Justerad allokering'!$B$2:$AG$462,MATCH(Q$2,'Justerad allokering'!$B$2:$AF$2,0),FALSE)),VLOOKUP($B207,'Allokerad kvv'!$B$2:$AV$468,MATCH(Q$2,'Allokerad kvv'!$B$2:$AV$2,0),FALSE),VLOOKUP($B207,'Justerad allokering'!$B$2:$AG$462,MATCH(Q$2,'Justerad allokering'!$B$2:$AF$2,0),FALSE))</f>
        <v>0</v>
      </c>
      <c r="R207" s="28">
        <f>IF(ISERROR(1/VLOOKUP($B207,'Justerad allokering'!$B$2:$AG$462,MATCH(R$2,'Justerad allokering'!$B$2:$AF$2,0),FALSE)),VLOOKUP($B207,'Allokerad kvv'!$B$2:$AV$468,MATCH(R$2,'Allokerad kvv'!$B$2:$AV$2,0),FALSE),VLOOKUP($B207,'Justerad allokering'!$B$2:$AG$462,MATCH(R$2,'Justerad allokering'!$B$2:$AF$2,0),FALSE))</f>
        <v>0</v>
      </c>
      <c r="S207" s="28">
        <f>IF(ISERROR(1/VLOOKUP($B207,'Justerad allokering'!$B$2:$AG$462,MATCH(S$2,'Justerad allokering'!$B$2:$AF$2,0),FALSE)),VLOOKUP($B207,'Allokerad kvv'!$B$2:$AV$468,MATCH(S$2,'Allokerad kvv'!$B$2:$AV$2,0),FALSE),VLOOKUP($B207,'Justerad allokering'!$B$2:$AG$462,MATCH(S$2,'Justerad allokering'!$B$2:$AF$2,0),FALSE))</f>
        <v>0</v>
      </c>
      <c r="T207" s="28">
        <f>IF(ISERROR(1/VLOOKUP($B207,'Justerad allokering'!$B$2:$AG$462,MATCH(T$2,'Justerad allokering'!$B$2:$AF$2,0),FALSE)),VLOOKUP($B207,'Allokerad kvv'!$B$2:$AV$468,MATCH(T$2,'Allokerad kvv'!$B$2:$AV$2,0),FALSE),VLOOKUP($B207,'Justerad allokering'!$B$2:$AG$462,MATCH(T$2,'Justerad allokering'!$B$2:$AF$2,0),FALSE))</f>
        <v>0</v>
      </c>
      <c r="U207" s="28">
        <f>IF(ISERROR(1/VLOOKUP($B207,'Justerad allokering'!$B$2:$AG$462,MATCH(U$2,'Justerad allokering'!$B$2:$AF$2,0),FALSE)),VLOOKUP($B207,'Allokerad kvv'!$B$2:$AV$468,MATCH(U$2,'Allokerad kvv'!$B$2:$AV$2,0),FALSE),VLOOKUP($B207,'Justerad allokering'!$B$2:$AG$462,MATCH(U$2,'Justerad allokering'!$B$2:$AF$2,0),FALSE))</f>
        <v>0</v>
      </c>
      <c r="V207" s="28">
        <f>IF(ISERROR(1/VLOOKUP($B207,'Justerad allokering'!$B$2:$AG$462,MATCH(V$2,'Justerad allokering'!$B$2:$AF$2,0),FALSE)),VLOOKUP($B207,'Allokerad kvv'!$B$2:$AV$468,MATCH(V$2,'Allokerad kvv'!$B$2:$AV$2,0),FALSE),VLOOKUP($B207,'Justerad allokering'!$B$2:$AG$462,MATCH(V$2,'Justerad allokering'!$B$2:$AF$2,0),FALSE))</f>
        <v>0</v>
      </c>
      <c r="W207" s="28">
        <f>IF(ISERROR(1/VLOOKUP($B207,'Justerad allokering'!$B$2:$AG$462,MATCH(W$2,'Justerad allokering'!$B$2:$AF$2,0),FALSE)),VLOOKUP($B207,'Allokerad kvv'!$B$2:$AV$468,MATCH(W$2,'Allokerad kvv'!$B$2:$AV$2,0),FALSE),VLOOKUP($B207,'Justerad allokering'!$B$2:$AG$462,MATCH(W$2,'Justerad allokering'!$B$2:$AF$2,0),FALSE))</f>
        <v>0</v>
      </c>
      <c r="X207" s="28">
        <f>IF(ISERROR(1/VLOOKUP($B207,'Justerad allokering'!$B$2:$AG$462,MATCH(X$2,'Justerad allokering'!$B$2:$AF$2,0),FALSE)),VLOOKUP($B207,'Allokerad kvv'!$B$2:$AV$468,MATCH(X$2,'Allokerad kvv'!$B$2:$AV$2,0),FALSE),VLOOKUP($B207,'Justerad allokering'!$B$2:$AG$462,MATCH(X$2,'Justerad allokering'!$B$2:$AF$2,0),FALSE))</f>
        <v>0</v>
      </c>
      <c r="Y207" s="28">
        <f>IF(ISERROR(1/VLOOKUP($B207,'Justerad allokering'!$B$2:$AG$462,MATCH(Y$2,'Justerad allokering'!$B$2:$AF$2,0),FALSE)),VLOOKUP($B207,'Allokerad kvv'!$B$2:$AV$468,MATCH(Y$2,'Allokerad kvv'!$B$2:$AV$2,0),FALSE),VLOOKUP($B207,'Justerad allokering'!$B$2:$AG$462,MATCH(Y$2,'Justerad allokering'!$B$2:$AF$2,0),FALSE))</f>
        <v>0</v>
      </c>
      <c r="Z207" s="28">
        <f>IF(ISERROR(1/VLOOKUP($B207,'Justerad allokering'!$B$2:$AG$462,MATCH(Z$2,'Justerad allokering'!$B$2:$AF$2,0),FALSE)),VLOOKUP($B207,'Allokerad kvv'!$B$2:$AV$468,MATCH(Z$2,'Allokerad kvv'!$B$2:$AV$2,0),FALSE),VLOOKUP($B207,'Justerad allokering'!$B$2:$AG$462,MATCH(Z$2,'Justerad allokering'!$B$2:$AF$2,0),FALSE))</f>
        <v>0</v>
      </c>
      <c r="AA207" s="28"/>
      <c r="AB207" s="28"/>
      <c r="AE207">
        <f t="shared" si="9"/>
        <v>0</v>
      </c>
      <c r="AG207">
        <f t="shared" si="10"/>
        <v>0</v>
      </c>
      <c r="AH207">
        <f t="shared" si="11"/>
        <v>0</v>
      </c>
      <c r="AI207" s="55" t="str">
        <f>IF(AH207=0,"",AH207/VLOOKUP(B207,Kraftvärmeprod!$B$1:$BC$480,MATCH("Summa tillförd energi exklusive rökgaskondensering",Kraftvärmeprod!$B$1:$BC$1,0),FALSE))</f>
        <v/>
      </c>
    </row>
    <row r="208" spans="1:35" x14ac:dyDescent="0.25">
      <c r="A208" s="28" t="s">
        <v>272</v>
      </c>
      <c r="B208" s="28" t="s">
        <v>276</v>
      </c>
      <c r="C208" s="28">
        <f>IF(ISERROR(1/VLOOKUP($B208,'Justerad allokering'!$B$2:$AG$462,MATCH(C$2,'Justerad allokering'!$B$2:$AF$2,0),FALSE)),VLOOKUP($B208,'Allokerad kvv'!$B$2:$AV$468,MATCH(C$2,'Allokerad kvv'!$B$2:$AV$2,0),FALSE),VLOOKUP($B208,'Justerad allokering'!$B$2:$AG$462,MATCH(C$2,'Justerad allokering'!$B$2:$AF$2,0),FALSE))</f>
        <v>0</v>
      </c>
      <c r="D208" s="28">
        <f>IF(ISERROR(1/VLOOKUP($B208,'Justerad allokering'!$B$2:$AG$462,MATCH(D$2,'Justerad allokering'!$B$2:$AF$2,0),FALSE)),VLOOKUP($B208,'Allokerad kvv'!$B$2:$AV$468,MATCH(D$2,'Allokerad kvv'!$B$2:$AV$2,0),FALSE),VLOOKUP($B208,'Justerad allokering'!$B$2:$AG$462,MATCH(D$2,'Justerad allokering'!$B$2:$AF$2,0),FALSE))</f>
        <v>0</v>
      </c>
      <c r="E208" s="28">
        <f>IF(ISERROR(1/VLOOKUP($B208,'Justerad allokering'!$B$2:$AG$462,MATCH(E$2,'Justerad allokering'!$B$2:$AF$2,0),FALSE)),VLOOKUP($B208,'Allokerad kvv'!$B$2:$AV$468,MATCH(E$2,'Allokerad kvv'!$B$2:$AV$2,0),FALSE),VLOOKUP($B208,'Justerad allokering'!$B$2:$AG$462,MATCH(E$2,'Justerad allokering'!$B$2:$AF$2,0),FALSE))</f>
        <v>24.821400000000001</v>
      </c>
      <c r="F208" s="28">
        <f>IF(ISERROR(1/VLOOKUP($B208,'Justerad allokering'!$B$2:$AG$462,MATCH(F$2,'Justerad allokering'!$B$2:$AF$2,0),FALSE)),VLOOKUP($B208,'Allokerad kvv'!$B$2:$AV$468,MATCH(F$2,'Allokerad kvv'!$B$2:$AV$2,0),FALSE),VLOOKUP($B208,'Justerad allokering'!$B$2:$AG$462,MATCH(F$2,'Justerad allokering'!$B$2:$AF$2,0),FALSE))</f>
        <v>0</v>
      </c>
      <c r="G208" s="28">
        <f>IF(ISERROR(1/VLOOKUP($B208,'Justerad allokering'!$B$2:$AG$462,MATCH(G$2,'Justerad allokering'!$B$2:$AF$2,0),FALSE)),VLOOKUP($B208,'Allokerad kvv'!$B$2:$AV$468,MATCH(G$2,'Allokerad kvv'!$B$2:$AV$2,0),FALSE),VLOOKUP($B208,'Justerad allokering'!$B$2:$AG$462,MATCH(G$2,'Justerad allokering'!$B$2:$AF$2,0),FALSE))</f>
        <v>0</v>
      </c>
      <c r="H208" s="28">
        <f>IF(ISERROR(1/VLOOKUP($B208,'Justerad allokering'!$B$2:$AG$462,MATCH(H$2,'Justerad allokering'!$B$2:$AF$2,0),FALSE)),VLOOKUP($B208,'Allokerad kvv'!$B$2:$AV$468,MATCH(H$2,'Allokerad kvv'!$B$2:$AV$2,0),FALSE),VLOOKUP($B208,'Justerad allokering'!$B$2:$AG$462,MATCH(H$2,'Justerad allokering'!$B$2:$AF$2,0),FALSE))</f>
        <v>0</v>
      </c>
      <c r="I208" s="28">
        <f>IF(ISERROR(1/VLOOKUP($B208,'Justerad allokering'!$B$2:$AG$462,MATCH(I$2,'Justerad allokering'!$B$2:$AF$2,0),FALSE)),VLOOKUP($B208,'Allokerad kvv'!$B$2:$AV$468,MATCH(I$2,'Allokerad kvv'!$B$2:$AV$2,0),FALSE),VLOOKUP($B208,'Justerad allokering'!$B$2:$AG$462,MATCH(I$2,'Justerad allokering'!$B$2:$AF$2,0),FALSE))</f>
        <v>0</v>
      </c>
      <c r="J208" s="28">
        <f>IF(ISERROR(1/VLOOKUP($B208,'Justerad allokering'!$B$2:$AG$462,MATCH(J$2,'Justerad allokering'!$B$2:$AF$2,0),FALSE)),VLOOKUP($B208,'Allokerad kvv'!$B$2:$AV$468,MATCH(J$2,'Allokerad kvv'!$B$2:$AV$2,0),FALSE),VLOOKUP($B208,'Justerad allokering'!$B$2:$AG$462,MATCH(J$2,'Justerad allokering'!$B$2:$AF$2,0),FALSE))</f>
        <v>41.341200000000001</v>
      </c>
      <c r="K208" s="28">
        <f>IF(ISERROR(1/VLOOKUP($B208,'Justerad allokering'!$B$2:$AG$462,MATCH(K$2,'Justerad allokering'!$B$2:$AF$2,0),FALSE)),VLOOKUP($B208,'Allokerad kvv'!$B$2:$AV$468,MATCH(K$2,'Allokerad kvv'!$B$2:$AV$2,0),FALSE),VLOOKUP($B208,'Justerad allokering'!$B$2:$AG$462,MATCH(K$2,'Justerad allokering'!$B$2:$AF$2,0),FALSE))</f>
        <v>3.4036</v>
      </c>
      <c r="L208" s="28">
        <f>IF(ISERROR(1/VLOOKUP($B208,'Justerad allokering'!$B$2:$AG$462,MATCH(L$2,'Justerad allokering'!$B$2:$AF$2,0),FALSE)),VLOOKUP($B208,'Allokerad kvv'!$B$2:$AV$468,MATCH(L$2,'Allokerad kvv'!$B$2:$AV$2,0),FALSE),VLOOKUP($B208,'Justerad allokering'!$B$2:$AG$462,MATCH(L$2,'Justerad allokering'!$B$2:$AF$2,0),FALSE))</f>
        <v>0</v>
      </c>
      <c r="M208" s="28">
        <f>IF(ISERROR(1/VLOOKUP($B208,'Justerad allokering'!$B$2:$AG$462,MATCH(M$2,'Justerad allokering'!$B$2:$AF$2,0),FALSE)),VLOOKUP($B208,'Allokerad kvv'!$B$2:$AV$468,MATCH(M$2,'Allokerad kvv'!$B$2:$AV$2,0),FALSE),VLOOKUP($B208,'Justerad allokering'!$B$2:$AG$462,MATCH(M$2,'Justerad allokering'!$B$2:$AF$2,0),FALSE))</f>
        <v>0</v>
      </c>
      <c r="N208" s="28">
        <f>IF(ISERROR(1/VLOOKUP($B208,'Justerad allokering'!$B$2:$AG$462,MATCH(N$2,'Justerad allokering'!$B$2:$AF$2,0),FALSE)),VLOOKUP($B208,'Allokerad kvv'!$B$2:$AV$468,MATCH(N$2,'Allokerad kvv'!$B$2:$AV$2,0),FALSE),VLOOKUP($B208,'Justerad allokering'!$B$2:$AG$462,MATCH(N$2,'Justerad allokering'!$B$2:$AF$2,0),FALSE))</f>
        <v>0</v>
      </c>
      <c r="O208" s="28">
        <f>IF(ISERROR(1/VLOOKUP($B208,'Justerad allokering'!$B$2:$AG$462,MATCH(O$2,'Justerad allokering'!$B$2:$AF$2,0),FALSE)),VLOOKUP($B208,'Allokerad kvv'!$B$2:$AV$468,MATCH(O$2,'Allokerad kvv'!$B$2:$AV$2,0),FALSE),VLOOKUP($B208,'Justerad allokering'!$B$2:$AG$462,MATCH(O$2,'Justerad allokering'!$B$2:$AF$2,0),FALSE))</f>
        <v>0</v>
      </c>
      <c r="P208" s="28">
        <f>IF(ISERROR(1/VLOOKUP($B208,'Justerad allokering'!$B$2:$AG$462,MATCH(P$2,'Justerad allokering'!$B$2:$AF$2,0),FALSE)),VLOOKUP($B208,'Allokerad kvv'!$B$2:$AV$468,MATCH(P$2,'Allokerad kvv'!$B$2:$AV$2,0),FALSE),VLOOKUP($B208,'Justerad allokering'!$B$2:$AG$462,MATCH(P$2,'Justerad allokering'!$B$2:$AF$2,0),FALSE))</f>
        <v>16.5199</v>
      </c>
      <c r="Q208" s="28">
        <f>IF(ISERROR(1/VLOOKUP($B208,'Justerad allokering'!$B$2:$AG$462,MATCH(Q$2,'Justerad allokering'!$B$2:$AF$2,0),FALSE)),VLOOKUP($B208,'Allokerad kvv'!$B$2:$AV$468,MATCH(Q$2,'Allokerad kvv'!$B$2:$AV$2,0),FALSE),VLOOKUP($B208,'Justerad allokering'!$B$2:$AG$462,MATCH(Q$2,'Justerad allokering'!$B$2:$AF$2,0),FALSE))</f>
        <v>0</v>
      </c>
      <c r="R208" s="28">
        <f>IF(ISERROR(1/VLOOKUP($B208,'Justerad allokering'!$B$2:$AG$462,MATCH(R$2,'Justerad allokering'!$B$2:$AF$2,0),FALSE)),VLOOKUP($B208,'Allokerad kvv'!$B$2:$AV$468,MATCH(R$2,'Allokerad kvv'!$B$2:$AV$2,0),FALSE),VLOOKUP($B208,'Justerad allokering'!$B$2:$AG$462,MATCH(R$2,'Justerad allokering'!$B$2:$AF$2,0),FALSE))</f>
        <v>0</v>
      </c>
      <c r="S208" s="28">
        <f>IF(ISERROR(1/VLOOKUP($B208,'Justerad allokering'!$B$2:$AG$462,MATCH(S$2,'Justerad allokering'!$B$2:$AF$2,0),FALSE)),VLOOKUP($B208,'Allokerad kvv'!$B$2:$AV$468,MATCH(S$2,'Allokerad kvv'!$B$2:$AV$2,0),FALSE),VLOOKUP($B208,'Justerad allokering'!$B$2:$AG$462,MATCH(S$2,'Justerad allokering'!$B$2:$AF$2,0),FALSE))</f>
        <v>0</v>
      </c>
      <c r="T208" s="28">
        <f>IF(ISERROR(1/VLOOKUP($B208,'Justerad allokering'!$B$2:$AG$462,MATCH(T$2,'Justerad allokering'!$B$2:$AF$2,0),FALSE)),VLOOKUP($B208,'Allokerad kvv'!$B$2:$AV$468,MATCH(T$2,'Allokerad kvv'!$B$2:$AV$2,0),FALSE),VLOOKUP($B208,'Justerad allokering'!$B$2:$AG$462,MATCH(T$2,'Justerad allokering'!$B$2:$AF$2,0),FALSE))</f>
        <v>0</v>
      </c>
      <c r="U208" s="28">
        <f>IF(ISERROR(1/VLOOKUP($B208,'Justerad allokering'!$B$2:$AG$462,MATCH(U$2,'Justerad allokering'!$B$2:$AF$2,0),FALSE)),VLOOKUP($B208,'Allokerad kvv'!$B$2:$AV$468,MATCH(U$2,'Allokerad kvv'!$B$2:$AV$2,0),FALSE),VLOOKUP($B208,'Justerad allokering'!$B$2:$AG$462,MATCH(U$2,'Justerad allokering'!$B$2:$AF$2,0),FALSE))</f>
        <v>0</v>
      </c>
      <c r="V208" s="28">
        <f>IF(ISERROR(1/VLOOKUP($B208,'Justerad allokering'!$B$2:$AG$462,MATCH(V$2,'Justerad allokering'!$B$2:$AF$2,0),FALSE)),VLOOKUP($B208,'Allokerad kvv'!$B$2:$AV$468,MATCH(V$2,'Allokerad kvv'!$B$2:$AV$2,0),FALSE),VLOOKUP($B208,'Justerad allokering'!$B$2:$AG$462,MATCH(V$2,'Justerad allokering'!$B$2:$AF$2,0),FALSE))</f>
        <v>0</v>
      </c>
      <c r="W208" s="28">
        <f>IF(ISERROR(1/VLOOKUP($B208,'Justerad allokering'!$B$2:$AG$462,MATCH(W$2,'Justerad allokering'!$B$2:$AF$2,0),FALSE)),VLOOKUP($B208,'Allokerad kvv'!$B$2:$AV$468,MATCH(W$2,'Allokerad kvv'!$B$2:$AV$2,0),FALSE),VLOOKUP($B208,'Justerad allokering'!$B$2:$AG$462,MATCH(W$2,'Justerad allokering'!$B$2:$AF$2,0),FALSE))</f>
        <v>0</v>
      </c>
      <c r="X208" s="28">
        <f>IF(ISERROR(1/VLOOKUP($B208,'Justerad allokering'!$B$2:$AG$462,MATCH(X$2,'Justerad allokering'!$B$2:$AF$2,0),FALSE)),VLOOKUP($B208,'Allokerad kvv'!$B$2:$AV$468,MATCH(X$2,'Allokerad kvv'!$B$2:$AV$2,0),FALSE),VLOOKUP($B208,'Justerad allokering'!$B$2:$AG$462,MATCH(X$2,'Justerad allokering'!$B$2:$AF$2,0),FALSE))</f>
        <v>0</v>
      </c>
      <c r="Y208" s="28">
        <f>IF(ISERROR(1/VLOOKUP($B208,'Justerad allokering'!$B$2:$AG$462,MATCH(Y$2,'Justerad allokering'!$B$2:$AF$2,0),FALSE)),VLOOKUP($B208,'Allokerad kvv'!$B$2:$AV$468,MATCH(Y$2,'Allokerad kvv'!$B$2:$AV$2,0),FALSE),VLOOKUP($B208,'Justerad allokering'!$B$2:$AG$462,MATCH(Y$2,'Justerad allokering'!$B$2:$AF$2,0),FALSE))</f>
        <v>0</v>
      </c>
      <c r="Z208" s="28">
        <f>IF(ISERROR(1/VLOOKUP($B208,'Justerad allokering'!$B$2:$AG$462,MATCH(Z$2,'Justerad allokering'!$B$2:$AF$2,0),FALSE)),VLOOKUP($B208,'Allokerad kvv'!$B$2:$AV$468,MATCH(Z$2,'Allokerad kvv'!$B$2:$AV$2,0),FALSE),VLOOKUP($B208,'Justerad allokering'!$B$2:$AG$462,MATCH(Z$2,'Justerad allokering'!$B$2:$AF$2,0),FALSE))</f>
        <v>0</v>
      </c>
      <c r="AA208" s="28"/>
      <c r="AB208" s="28"/>
      <c r="AE208">
        <f t="shared" si="9"/>
        <v>86.086099999999988</v>
      </c>
      <c r="AG208">
        <f t="shared" si="10"/>
        <v>82.68249999999999</v>
      </c>
      <c r="AH208">
        <f t="shared" si="11"/>
        <v>82.68249999999999</v>
      </c>
      <c r="AI208" s="55">
        <f>IF(AH208=0,"",AH208/VLOOKUP(B208,Kraftvärmeprod!$B$1:$BC$480,MATCH("Summa tillförd energi exklusive rökgaskondensering",Kraftvärmeprod!$B$1:$BC$1,0),FALSE))</f>
        <v>0.83014558232931723</v>
      </c>
    </row>
    <row r="209" spans="1:35" x14ac:dyDescent="0.25">
      <c r="A209" s="28" t="s">
        <v>277</v>
      </c>
      <c r="B209" s="28" t="s">
        <v>278</v>
      </c>
      <c r="C209" s="28">
        <f>IF(ISERROR(1/VLOOKUP($B209,'Justerad allokering'!$B$2:$AG$462,MATCH(C$2,'Justerad allokering'!$B$2:$AF$2,0),FALSE)),VLOOKUP($B209,'Allokerad kvv'!$B$2:$AV$468,MATCH(C$2,'Allokerad kvv'!$B$2:$AV$2,0),FALSE),VLOOKUP($B209,'Justerad allokering'!$B$2:$AG$462,MATCH(C$2,'Justerad allokering'!$B$2:$AF$2,0),FALSE))</f>
        <v>0</v>
      </c>
      <c r="D209" s="28">
        <f>IF(ISERROR(1/VLOOKUP($B209,'Justerad allokering'!$B$2:$AG$462,MATCH(D$2,'Justerad allokering'!$B$2:$AF$2,0),FALSE)),VLOOKUP($B209,'Allokerad kvv'!$B$2:$AV$468,MATCH(D$2,'Allokerad kvv'!$B$2:$AV$2,0),FALSE),VLOOKUP($B209,'Justerad allokering'!$B$2:$AG$462,MATCH(D$2,'Justerad allokering'!$B$2:$AF$2,0),FALSE))</f>
        <v>0</v>
      </c>
      <c r="E209" s="28">
        <f>IF(ISERROR(1/VLOOKUP($B209,'Justerad allokering'!$B$2:$AG$462,MATCH(E$2,'Justerad allokering'!$B$2:$AF$2,0),FALSE)),VLOOKUP($B209,'Allokerad kvv'!$B$2:$AV$468,MATCH(E$2,'Allokerad kvv'!$B$2:$AV$2,0),FALSE),VLOOKUP($B209,'Justerad allokering'!$B$2:$AG$462,MATCH(E$2,'Justerad allokering'!$B$2:$AF$2,0),FALSE))</f>
        <v>0</v>
      </c>
      <c r="F209" s="28">
        <f>IF(ISERROR(1/VLOOKUP($B209,'Justerad allokering'!$B$2:$AG$462,MATCH(F$2,'Justerad allokering'!$B$2:$AF$2,0),FALSE)),VLOOKUP($B209,'Allokerad kvv'!$B$2:$AV$468,MATCH(F$2,'Allokerad kvv'!$B$2:$AV$2,0),FALSE),VLOOKUP($B209,'Justerad allokering'!$B$2:$AG$462,MATCH(F$2,'Justerad allokering'!$B$2:$AF$2,0),FALSE))</f>
        <v>0</v>
      </c>
      <c r="G209" s="28">
        <f>IF(ISERROR(1/VLOOKUP($B209,'Justerad allokering'!$B$2:$AG$462,MATCH(G$2,'Justerad allokering'!$B$2:$AF$2,0),FALSE)),VLOOKUP($B209,'Allokerad kvv'!$B$2:$AV$468,MATCH(G$2,'Allokerad kvv'!$B$2:$AV$2,0),FALSE),VLOOKUP($B209,'Justerad allokering'!$B$2:$AG$462,MATCH(G$2,'Justerad allokering'!$B$2:$AF$2,0),FALSE))</f>
        <v>0</v>
      </c>
      <c r="H209" s="28">
        <f>IF(ISERROR(1/VLOOKUP($B209,'Justerad allokering'!$B$2:$AG$462,MATCH(H$2,'Justerad allokering'!$B$2:$AF$2,0),FALSE)),VLOOKUP($B209,'Allokerad kvv'!$B$2:$AV$468,MATCH(H$2,'Allokerad kvv'!$B$2:$AV$2,0),FALSE),VLOOKUP($B209,'Justerad allokering'!$B$2:$AG$462,MATCH(H$2,'Justerad allokering'!$B$2:$AF$2,0),FALSE))</f>
        <v>0</v>
      </c>
      <c r="I209" s="28">
        <f>IF(ISERROR(1/VLOOKUP($B209,'Justerad allokering'!$B$2:$AG$462,MATCH(I$2,'Justerad allokering'!$B$2:$AF$2,0),FALSE)),VLOOKUP($B209,'Allokerad kvv'!$B$2:$AV$468,MATCH(I$2,'Allokerad kvv'!$B$2:$AV$2,0),FALSE),VLOOKUP($B209,'Justerad allokering'!$B$2:$AG$462,MATCH(I$2,'Justerad allokering'!$B$2:$AF$2,0),FALSE))</f>
        <v>0</v>
      </c>
      <c r="J209" s="28">
        <f>IF(ISERROR(1/VLOOKUP($B209,'Justerad allokering'!$B$2:$AG$462,MATCH(J$2,'Justerad allokering'!$B$2:$AF$2,0),FALSE)),VLOOKUP($B209,'Allokerad kvv'!$B$2:$AV$468,MATCH(J$2,'Allokerad kvv'!$B$2:$AV$2,0),FALSE),VLOOKUP($B209,'Justerad allokering'!$B$2:$AG$462,MATCH(J$2,'Justerad allokering'!$B$2:$AF$2,0),FALSE))</f>
        <v>0</v>
      </c>
      <c r="K209" s="28">
        <f>IF(ISERROR(1/VLOOKUP($B209,'Justerad allokering'!$B$2:$AG$462,MATCH(K$2,'Justerad allokering'!$B$2:$AF$2,0),FALSE)),VLOOKUP($B209,'Allokerad kvv'!$B$2:$AV$468,MATCH(K$2,'Allokerad kvv'!$B$2:$AV$2,0),FALSE),VLOOKUP($B209,'Justerad allokering'!$B$2:$AG$462,MATCH(K$2,'Justerad allokering'!$B$2:$AF$2,0),FALSE))</f>
        <v>0</v>
      </c>
      <c r="L209" s="28">
        <f>IF(ISERROR(1/VLOOKUP($B209,'Justerad allokering'!$B$2:$AG$462,MATCH(L$2,'Justerad allokering'!$B$2:$AF$2,0),FALSE)),VLOOKUP($B209,'Allokerad kvv'!$B$2:$AV$468,MATCH(L$2,'Allokerad kvv'!$B$2:$AV$2,0),FALSE),VLOOKUP($B209,'Justerad allokering'!$B$2:$AG$462,MATCH(L$2,'Justerad allokering'!$B$2:$AF$2,0),FALSE))</f>
        <v>0</v>
      </c>
      <c r="M209" s="28">
        <f>IF(ISERROR(1/VLOOKUP($B209,'Justerad allokering'!$B$2:$AG$462,MATCH(M$2,'Justerad allokering'!$B$2:$AF$2,0),FALSE)),VLOOKUP($B209,'Allokerad kvv'!$B$2:$AV$468,MATCH(M$2,'Allokerad kvv'!$B$2:$AV$2,0),FALSE),VLOOKUP($B209,'Justerad allokering'!$B$2:$AG$462,MATCH(M$2,'Justerad allokering'!$B$2:$AF$2,0),FALSE))</f>
        <v>0</v>
      </c>
      <c r="N209" s="28">
        <f>IF(ISERROR(1/VLOOKUP($B209,'Justerad allokering'!$B$2:$AG$462,MATCH(N$2,'Justerad allokering'!$B$2:$AF$2,0),FALSE)),VLOOKUP($B209,'Allokerad kvv'!$B$2:$AV$468,MATCH(N$2,'Allokerad kvv'!$B$2:$AV$2,0),FALSE),VLOOKUP($B209,'Justerad allokering'!$B$2:$AG$462,MATCH(N$2,'Justerad allokering'!$B$2:$AF$2,0),FALSE))</f>
        <v>0</v>
      </c>
      <c r="O209" s="28">
        <f>IF(ISERROR(1/VLOOKUP($B209,'Justerad allokering'!$B$2:$AG$462,MATCH(O$2,'Justerad allokering'!$B$2:$AF$2,0),FALSE)),VLOOKUP($B209,'Allokerad kvv'!$B$2:$AV$468,MATCH(O$2,'Allokerad kvv'!$B$2:$AV$2,0),FALSE),VLOOKUP($B209,'Justerad allokering'!$B$2:$AG$462,MATCH(O$2,'Justerad allokering'!$B$2:$AF$2,0),FALSE))</f>
        <v>0</v>
      </c>
      <c r="P209" s="28">
        <f>IF(ISERROR(1/VLOOKUP($B209,'Justerad allokering'!$B$2:$AG$462,MATCH(P$2,'Justerad allokering'!$B$2:$AF$2,0),FALSE)),VLOOKUP($B209,'Allokerad kvv'!$B$2:$AV$468,MATCH(P$2,'Allokerad kvv'!$B$2:$AV$2,0),FALSE),VLOOKUP($B209,'Justerad allokering'!$B$2:$AG$462,MATCH(P$2,'Justerad allokering'!$B$2:$AF$2,0),FALSE))</f>
        <v>0</v>
      </c>
      <c r="Q209" s="28">
        <f>IF(ISERROR(1/VLOOKUP($B209,'Justerad allokering'!$B$2:$AG$462,MATCH(Q$2,'Justerad allokering'!$B$2:$AF$2,0),FALSE)),VLOOKUP($B209,'Allokerad kvv'!$B$2:$AV$468,MATCH(Q$2,'Allokerad kvv'!$B$2:$AV$2,0),FALSE),VLOOKUP($B209,'Justerad allokering'!$B$2:$AG$462,MATCH(Q$2,'Justerad allokering'!$B$2:$AF$2,0),FALSE))</f>
        <v>0</v>
      </c>
      <c r="R209" s="28">
        <f>IF(ISERROR(1/VLOOKUP($B209,'Justerad allokering'!$B$2:$AG$462,MATCH(R$2,'Justerad allokering'!$B$2:$AF$2,0),FALSE)),VLOOKUP($B209,'Allokerad kvv'!$B$2:$AV$468,MATCH(R$2,'Allokerad kvv'!$B$2:$AV$2,0),FALSE),VLOOKUP($B209,'Justerad allokering'!$B$2:$AG$462,MATCH(R$2,'Justerad allokering'!$B$2:$AF$2,0),FALSE))</f>
        <v>0</v>
      </c>
      <c r="S209" s="28">
        <f>IF(ISERROR(1/VLOOKUP($B209,'Justerad allokering'!$B$2:$AG$462,MATCH(S$2,'Justerad allokering'!$B$2:$AF$2,0),FALSE)),VLOOKUP($B209,'Allokerad kvv'!$B$2:$AV$468,MATCH(S$2,'Allokerad kvv'!$B$2:$AV$2,0),FALSE),VLOOKUP($B209,'Justerad allokering'!$B$2:$AG$462,MATCH(S$2,'Justerad allokering'!$B$2:$AF$2,0),FALSE))</f>
        <v>0</v>
      </c>
      <c r="T209" s="28">
        <f>IF(ISERROR(1/VLOOKUP($B209,'Justerad allokering'!$B$2:$AG$462,MATCH(T$2,'Justerad allokering'!$B$2:$AF$2,0),FALSE)),VLOOKUP($B209,'Allokerad kvv'!$B$2:$AV$468,MATCH(T$2,'Allokerad kvv'!$B$2:$AV$2,0),FALSE),VLOOKUP($B209,'Justerad allokering'!$B$2:$AG$462,MATCH(T$2,'Justerad allokering'!$B$2:$AF$2,0),FALSE))</f>
        <v>0</v>
      </c>
      <c r="U209" s="28">
        <f>IF(ISERROR(1/VLOOKUP($B209,'Justerad allokering'!$B$2:$AG$462,MATCH(U$2,'Justerad allokering'!$B$2:$AF$2,0),FALSE)),VLOOKUP($B209,'Allokerad kvv'!$B$2:$AV$468,MATCH(U$2,'Allokerad kvv'!$B$2:$AV$2,0),FALSE),VLOOKUP($B209,'Justerad allokering'!$B$2:$AG$462,MATCH(U$2,'Justerad allokering'!$B$2:$AF$2,0),FALSE))</f>
        <v>0</v>
      </c>
      <c r="V209" s="28">
        <f>IF(ISERROR(1/VLOOKUP($B209,'Justerad allokering'!$B$2:$AG$462,MATCH(V$2,'Justerad allokering'!$B$2:$AF$2,0),FALSE)),VLOOKUP($B209,'Allokerad kvv'!$B$2:$AV$468,MATCH(V$2,'Allokerad kvv'!$B$2:$AV$2,0),FALSE),VLOOKUP($B209,'Justerad allokering'!$B$2:$AG$462,MATCH(V$2,'Justerad allokering'!$B$2:$AF$2,0),FALSE))</f>
        <v>0</v>
      </c>
      <c r="W209" s="28">
        <f>IF(ISERROR(1/VLOOKUP($B209,'Justerad allokering'!$B$2:$AG$462,MATCH(W$2,'Justerad allokering'!$B$2:$AF$2,0),FALSE)),VLOOKUP($B209,'Allokerad kvv'!$B$2:$AV$468,MATCH(W$2,'Allokerad kvv'!$B$2:$AV$2,0),FALSE),VLOOKUP($B209,'Justerad allokering'!$B$2:$AG$462,MATCH(W$2,'Justerad allokering'!$B$2:$AF$2,0),FALSE))</f>
        <v>0</v>
      </c>
      <c r="X209" s="28">
        <f>IF(ISERROR(1/VLOOKUP($B209,'Justerad allokering'!$B$2:$AG$462,MATCH(X$2,'Justerad allokering'!$B$2:$AF$2,0),FALSE)),VLOOKUP($B209,'Allokerad kvv'!$B$2:$AV$468,MATCH(X$2,'Allokerad kvv'!$B$2:$AV$2,0),FALSE),VLOOKUP($B209,'Justerad allokering'!$B$2:$AG$462,MATCH(X$2,'Justerad allokering'!$B$2:$AF$2,0),FALSE))</f>
        <v>0</v>
      </c>
      <c r="Y209" s="28">
        <f>IF(ISERROR(1/VLOOKUP($B209,'Justerad allokering'!$B$2:$AG$462,MATCH(Y$2,'Justerad allokering'!$B$2:$AF$2,0),FALSE)),VLOOKUP($B209,'Allokerad kvv'!$B$2:$AV$468,MATCH(Y$2,'Allokerad kvv'!$B$2:$AV$2,0),FALSE),VLOOKUP($B209,'Justerad allokering'!$B$2:$AG$462,MATCH(Y$2,'Justerad allokering'!$B$2:$AF$2,0),FALSE))</f>
        <v>0</v>
      </c>
      <c r="Z209" s="28">
        <f>IF(ISERROR(1/VLOOKUP($B209,'Justerad allokering'!$B$2:$AG$462,MATCH(Z$2,'Justerad allokering'!$B$2:$AF$2,0),FALSE)),VLOOKUP($B209,'Allokerad kvv'!$B$2:$AV$468,MATCH(Z$2,'Allokerad kvv'!$B$2:$AV$2,0),FALSE),VLOOKUP($B209,'Justerad allokering'!$B$2:$AG$462,MATCH(Z$2,'Justerad allokering'!$B$2:$AF$2,0),FALSE))</f>
        <v>0</v>
      </c>
      <c r="AA209" s="28"/>
      <c r="AB209" s="28"/>
      <c r="AE209">
        <f t="shared" si="9"/>
        <v>0</v>
      </c>
      <c r="AG209">
        <f t="shared" si="10"/>
        <v>0</v>
      </c>
      <c r="AH209">
        <f t="shared" si="11"/>
        <v>0</v>
      </c>
      <c r="AI209" s="55" t="str">
        <f>IF(AH209=0,"",AH209/VLOOKUP(B209,Kraftvärmeprod!$B$1:$BC$480,MATCH("Summa tillförd energi exklusive rökgaskondensering",Kraftvärmeprod!$B$1:$BC$1,0),FALSE))</f>
        <v/>
      </c>
    </row>
    <row r="210" spans="1:35" x14ac:dyDescent="0.25">
      <c r="A210" s="28" t="s">
        <v>277</v>
      </c>
      <c r="B210" s="28" t="s">
        <v>279</v>
      </c>
      <c r="C210" s="28">
        <f>IF(ISERROR(1/VLOOKUP($B210,'Justerad allokering'!$B$2:$AG$462,MATCH(C$2,'Justerad allokering'!$B$2:$AF$2,0),FALSE)),VLOOKUP($B210,'Allokerad kvv'!$B$2:$AV$468,MATCH(C$2,'Allokerad kvv'!$B$2:$AV$2,0),FALSE),VLOOKUP($B210,'Justerad allokering'!$B$2:$AG$462,MATCH(C$2,'Justerad allokering'!$B$2:$AF$2,0),FALSE))</f>
        <v>0</v>
      </c>
      <c r="D210" s="28">
        <f>IF(ISERROR(1/VLOOKUP($B210,'Justerad allokering'!$B$2:$AG$462,MATCH(D$2,'Justerad allokering'!$B$2:$AF$2,0),FALSE)),VLOOKUP($B210,'Allokerad kvv'!$B$2:$AV$468,MATCH(D$2,'Allokerad kvv'!$B$2:$AV$2,0),FALSE),VLOOKUP($B210,'Justerad allokering'!$B$2:$AG$462,MATCH(D$2,'Justerad allokering'!$B$2:$AF$2,0),FALSE))</f>
        <v>0</v>
      </c>
      <c r="E210" s="28">
        <f>IF(ISERROR(1/VLOOKUP($B210,'Justerad allokering'!$B$2:$AG$462,MATCH(E$2,'Justerad allokering'!$B$2:$AF$2,0),FALSE)),VLOOKUP($B210,'Allokerad kvv'!$B$2:$AV$468,MATCH(E$2,'Allokerad kvv'!$B$2:$AV$2,0),FALSE),VLOOKUP($B210,'Justerad allokering'!$B$2:$AG$462,MATCH(E$2,'Justerad allokering'!$B$2:$AF$2,0),FALSE))</f>
        <v>0</v>
      </c>
      <c r="F210" s="28">
        <f>IF(ISERROR(1/VLOOKUP($B210,'Justerad allokering'!$B$2:$AG$462,MATCH(F$2,'Justerad allokering'!$B$2:$AF$2,0),FALSE)),VLOOKUP($B210,'Allokerad kvv'!$B$2:$AV$468,MATCH(F$2,'Allokerad kvv'!$B$2:$AV$2,0),FALSE),VLOOKUP($B210,'Justerad allokering'!$B$2:$AG$462,MATCH(F$2,'Justerad allokering'!$B$2:$AF$2,0),FALSE))</f>
        <v>0</v>
      </c>
      <c r="G210" s="28">
        <f>IF(ISERROR(1/VLOOKUP($B210,'Justerad allokering'!$B$2:$AG$462,MATCH(G$2,'Justerad allokering'!$B$2:$AF$2,0),FALSE)),VLOOKUP($B210,'Allokerad kvv'!$B$2:$AV$468,MATCH(G$2,'Allokerad kvv'!$B$2:$AV$2,0),FALSE),VLOOKUP($B210,'Justerad allokering'!$B$2:$AG$462,MATCH(G$2,'Justerad allokering'!$B$2:$AF$2,0),FALSE))</f>
        <v>0</v>
      </c>
      <c r="H210" s="28">
        <f>IF(ISERROR(1/VLOOKUP($B210,'Justerad allokering'!$B$2:$AG$462,MATCH(H$2,'Justerad allokering'!$B$2:$AF$2,0),FALSE)),VLOOKUP($B210,'Allokerad kvv'!$B$2:$AV$468,MATCH(H$2,'Allokerad kvv'!$B$2:$AV$2,0),FALSE),VLOOKUP($B210,'Justerad allokering'!$B$2:$AG$462,MATCH(H$2,'Justerad allokering'!$B$2:$AF$2,0),FALSE))</f>
        <v>0</v>
      </c>
      <c r="I210" s="28">
        <f>IF(ISERROR(1/VLOOKUP($B210,'Justerad allokering'!$B$2:$AG$462,MATCH(I$2,'Justerad allokering'!$B$2:$AF$2,0),FALSE)),VLOOKUP($B210,'Allokerad kvv'!$B$2:$AV$468,MATCH(I$2,'Allokerad kvv'!$B$2:$AV$2,0),FALSE),VLOOKUP($B210,'Justerad allokering'!$B$2:$AG$462,MATCH(I$2,'Justerad allokering'!$B$2:$AF$2,0),FALSE))</f>
        <v>0</v>
      </c>
      <c r="J210" s="28">
        <f>IF(ISERROR(1/VLOOKUP($B210,'Justerad allokering'!$B$2:$AG$462,MATCH(J$2,'Justerad allokering'!$B$2:$AF$2,0),FALSE)),VLOOKUP($B210,'Allokerad kvv'!$B$2:$AV$468,MATCH(J$2,'Allokerad kvv'!$B$2:$AV$2,0),FALSE),VLOOKUP($B210,'Justerad allokering'!$B$2:$AG$462,MATCH(J$2,'Justerad allokering'!$B$2:$AF$2,0),FALSE))</f>
        <v>0</v>
      </c>
      <c r="K210" s="28">
        <f>IF(ISERROR(1/VLOOKUP($B210,'Justerad allokering'!$B$2:$AG$462,MATCH(K$2,'Justerad allokering'!$B$2:$AF$2,0),FALSE)),VLOOKUP($B210,'Allokerad kvv'!$B$2:$AV$468,MATCH(K$2,'Allokerad kvv'!$B$2:$AV$2,0),FALSE),VLOOKUP($B210,'Justerad allokering'!$B$2:$AG$462,MATCH(K$2,'Justerad allokering'!$B$2:$AF$2,0),FALSE))</f>
        <v>0</v>
      </c>
      <c r="L210" s="28">
        <f>IF(ISERROR(1/VLOOKUP($B210,'Justerad allokering'!$B$2:$AG$462,MATCH(L$2,'Justerad allokering'!$B$2:$AF$2,0),FALSE)),VLOOKUP($B210,'Allokerad kvv'!$B$2:$AV$468,MATCH(L$2,'Allokerad kvv'!$B$2:$AV$2,0),FALSE),VLOOKUP($B210,'Justerad allokering'!$B$2:$AG$462,MATCH(L$2,'Justerad allokering'!$B$2:$AF$2,0),FALSE))</f>
        <v>0</v>
      </c>
      <c r="M210" s="28">
        <f>IF(ISERROR(1/VLOOKUP($B210,'Justerad allokering'!$B$2:$AG$462,MATCH(M$2,'Justerad allokering'!$B$2:$AF$2,0),FALSE)),VLOOKUP($B210,'Allokerad kvv'!$B$2:$AV$468,MATCH(M$2,'Allokerad kvv'!$B$2:$AV$2,0),FALSE),VLOOKUP($B210,'Justerad allokering'!$B$2:$AG$462,MATCH(M$2,'Justerad allokering'!$B$2:$AF$2,0),FALSE))</f>
        <v>0</v>
      </c>
      <c r="N210" s="28">
        <f>IF(ISERROR(1/VLOOKUP($B210,'Justerad allokering'!$B$2:$AG$462,MATCH(N$2,'Justerad allokering'!$B$2:$AF$2,0),FALSE)),VLOOKUP($B210,'Allokerad kvv'!$B$2:$AV$468,MATCH(N$2,'Allokerad kvv'!$B$2:$AV$2,0),FALSE),VLOOKUP($B210,'Justerad allokering'!$B$2:$AG$462,MATCH(N$2,'Justerad allokering'!$B$2:$AF$2,0),FALSE))</f>
        <v>0</v>
      </c>
      <c r="O210" s="28">
        <f>IF(ISERROR(1/VLOOKUP($B210,'Justerad allokering'!$B$2:$AG$462,MATCH(O$2,'Justerad allokering'!$B$2:$AF$2,0),FALSE)),VLOOKUP($B210,'Allokerad kvv'!$B$2:$AV$468,MATCH(O$2,'Allokerad kvv'!$B$2:$AV$2,0),FALSE),VLOOKUP($B210,'Justerad allokering'!$B$2:$AG$462,MATCH(O$2,'Justerad allokering'!$B$2:$AF$2,0),FALSE))</f>
        <v>0</v>
      </c>
      <c r="P210" s="28">
        <f>IF(ISERROR(1/VLOOKUP($B210,'Justerad allokering'!$B$2:$AG$462,MATCH(P$2,'Justerad allokering'!$B$2:$AF$2,0),FALSE)),VLOOKUP($B210,'Allokerad kvv'!$B$2:$AV$468,MATCH(P$2,'Allokerad kvv'!$B$2:$AV$2,0),FALSE),VLOOKUP($B210,'Justerad allokering'!$B$2:$AG$462,MATCH(P$2,'Justerad allokering'!$B$2:$AF$2,0),FALSE))</f>
        <v>0</v>
      </c>
      <c r="Q210" s="28">
        <f>IF(ISERROR(1/VLOOKUP($B210,'Justerad allokering'!$B$2:$AG$462,MATCH(Q$2,'Justerad allokering'!$B$2:$AF$2,0),FALSE)),VLOOKUP($B210,'Allokerad kvv'!$B$2:$AV$468,MATCH(Q$2,'Allokerad kvv'!$B$2:$AV$2,0),FALSE),VLOOKUP($B210,'Justerad allokering'!$B$2:$AG$462,MATCH(Q$2,'Justerad allokering'!$B$2:$AF$2,0),FALSE))</f>
        <v>0</v>
      </c>
      <c r="R210" s="28">
        <f>IF(ISERROR(1/VLOOKUP($B210,'Justerad allokering'!$B$2:$AG$462,MATCH(R$2,'Justerad allokering'!$B$2:$AF$2,0),FALSE)),VLOOKUP($B210,'Allokerad kvv'!$B$2:$AV$468,MATCH(R$2,'Allokerad kvv'!$B$2:$AV$2,0),FALSE),VLOOKUP($B210,'Justerad allokering'!$B$2:$AG$462,MATCH(R$2,'Justerad allokering'!$B$2:$AF$2,0),FALSE))</f>
        <v>0</v>
      </c>
      <c r="S210" s="28">
        <f>IF(ISERROR(1/VLOOKUP($B210,'Justerad allokering'!$B$2:$AG$462,MATCH(S$2,'Justerad allokering'!$B$2:$AF$2,0),FALSE)),VLOOKUP($B210,'Allokerad kvv'!$B$2:$AV$468,MATCH(S$2,'Allokerad kvv'!$B$2:$AV$2,0),FALSE),VLOOKUP($B210,'Justerad allokering'!$B$2:$AG$462,MATCH(S$2,'Justerad allokering'!$B$2:$AF$2,0),FALSE))</f>
        <v>0</v>
      </c>
      <c r="T210" s="28">
        <f>IF(ISERROR(1/VLOOKUP($B210,'Justerad allokering'!$B$2:$AG$462,MATCH(T$2,'Justerad allokering'!$B$2:$AF$2,0),FALSE)),VLOOKUP($B210,'Allokerad kvv'!$B$2:$AV$468,MATCH(T$2,'Allokerad kvv'!$B$2:$AV$2,0),FALSE),VLOOKUP($B210,'Justerad allokering'!$B$2:$AG$462,MATCH(T$2,'Justerad allokering'!$B$2:$AF$2,0),FALSE))</f>
        <v>0</v>
      </c>
      <c r="U210" s="28">
        <f>IF(ISERROR(1/VLOOKUP($B210,'Justerad allokering'!$B$2:$AG$462,MATCH(U$2,'Justerad allokering'!$B$2:$AF$2,0),FALSE)),VLOOKUP($B210,'Allokerad kvv'!$B$2:$AV$468,MATCH(U$2,'Allokerad kvv'!$B$2:$AV$2,0),FALSE),VLOOKUP($B210,'Justerad allokering'!$B$2:$AG$462,MATCH(U$2,'Justerad allokering'!$B$2:$AF$2,0),FALSE))</f>
        <v>0</v>
      </c>
      <c r="V210" s="28">
        <f>IF(ISERROR(1/VLOOKUP($B210,'Justerad allokering'!$B$2:$AG$462,MATCH(V$2,'Justerad allokering'!$B$2:$AF$2,0),FALSE)),VLOOKUP($B210,'Allokerad kvv'!$B$2:$AV$468,MATCH(V$2,'Allokerad kvv'!$B$2:$AV$2,0),FALSE),VLOOKUP($B210,'Justerad allokering'!$B$2:$AG$462,MATCH(V$2,'Justerad allokering'!$B$2:$AF$2,0),FALSE))</f>
        <v>0</v>
      </c>
      <c r="W210" s="28">
        <f>IF(ISERROR(1/VLOOKUP($B210,'Justerad allokering'!$B$2:$AG$462,MATCH(W$2,'Justerad allokering'!$B$2:$AF$2,0),FALSE)),VLOOKUP($B210,'Allokerad kvv'!$B$2:$AV$468,MATCH(W$2,'Allokerad kvv'!$B$2:$AV$2,0),FALSE),VLOOKUP($B210,'Justerad allokering'!$B$2:$AG$462,MATCH(W$2,'Justerad allokering'!$B$2:$AF$2,0),FALSE))</f>
        <v>0</v>
      </c>
      <c r="X210" s="28">
        <f>IF(ISERROR(1/VLOOKUP($B210,'Justerad allokering'!$B$2:$AG$462,MATCH(X$2,'Justerad allokering'!$B$2:$AF$2,0),FALSE)),VLOOKUP($B210,'Allokerad kvv'!$B$2:$AV$468,MATCH(X$2,'Allokerad kvv'!$B$2:$AV$2,0),FALSE),VLOOKUP($B210,'Justerad allokering'!$B$2:$AG$462,MATCH(X$2,'Justerad allokering'!$B$2:$AF$2,0),FALSE))</f>
        <v>0</v>
      </c>
      <c r="Y210" s="28">
        <f>IF(ISERROR(1/VLOOKUP($B210,'Justerad allokering'!$B$2:$AG$462,MATCH(Y$2,'Justerad allokering'!$B$2:$AF$2,0),FALSE)),VLOOKUP($B210,'Allokerad kvv'!$B$2:$AV$468,MATCH(Y$2,'Allokerad kvv'!$B$2:$AV$2,0),FALSE),VLOOKUP($B210,'Justerad allokering'!$B$2:$AG$462,MATCH(Y$2,'Justerad allokering'!$B$2:$AF$2,0),FALSE))</f>
        <v>0</v>
      </c>
      <c r="Z210" s="28">
        <f>IF(ISERROR(1/VLOOKUP($B210,'Justerad allokering'!$B$2:$AG$462,MATCH(Z$2,'Justerad allokering'!$B$2:$AF$2,0),FALSE)),VLOOKUP($B210,'Allokerad kvv'!$B$2:$AV$468,MATCH(Z$2,'Allokerad kvv'!$B$2:$AV$2,0),FALSE),VLOOKUP($B210,'Justerad allokering'!$B$2:$AG$462,MATCH(Z$2,'Justerad allokering'!$B$2:$AF$2,0),FALSE))</f>
        <v>0</v>
      </c>
      <c r="AA210" s="28"/>
      <c r="AB210" s="28"/>
      <c r="AE210">
        <f t="shared" si="9"/>
        <v>0</v>
      </c>
      <c r="AG210">
        <f t="shared" si="10"/>
        <v>0</v>
      </c>
      <c r="AH210">
        <f t="shared" si="11"/>
        <v>0</v>
      </c>
      <c r="AI210" s="55" t="str">
        <f>IF(AH210=0,"",AH210/VLOOKUP(B210,Kraftvärmeprod!$B$1:$BC$480,MATCH("Summa tillförd energi exklusive rökgaskondensering",Kraftvärmeprod!$B$1:$BC$1,0),FALSE))</f>
        <v/>
      </c>
    </row>
    <row r="211" spans="1:35" x14ac:dyDescent="0.25">
      <c r="A211" s="28" t="s">
        <v>280</v>
      </c>
      <c r="B211" s="28" t="s">
        <v>281</v>
      </c>
      <c r="C211" s="28">
        <f>IF(ISERROR(1/VLOOKUP($B211,'Justerad allokering'!$B$2:$AG$462,MATCH(C$2,'Justerad allokering'!$B$2:$AF$2,0),FALSE)),VLOOKUP($B211,'Allokerad kvv'!$B$2:$AV$468,MATCH(C$2,'Allokerad kvv'!$B$2:$AV$2,0),FALSE),VLOOKUP($B211,'Justerad allokering'!$B$2:$AG$462,MATCH(C$2,'Justerad allokering'!$B$2:$AF$2,0),FALSE))</f>
        <v>55.754800000000003</v>
      </c>
      <c r="D211" s="28">
        <f>IF(ISERROR(1/VLOOKUP($B211,'Justerad allokering'!$B$2:$AG$462,MATCH(D$2,'Justerad allokering'!$B$2:$AF$2,0),FALSE)),VLOOKUP($B211,'Allokerad kvv'!$B$2:$AV$468,MATCH(D$2,'Allokerad kvv'!$B$2:$AV$2,0),FALSE),VLOOKUP($B211,'Justerad allokering'!$B$2:$AG$462,MATCH(D$2,'Justerad allokering'!$B$2:$AF$2,0),FALSE))</f>
        <v>0</v>
      </c>
      <c r="E211" s="28">
        <f>IF(ISERROR(1/VLOOKUP($B211,'Justerad allokering'!$B$2:$AG$462,MATCH(E$2,'Justerad allokering'!$B$2:$AF$2,0),FALSE)),VLOOKUP($B211,'Allokerad kvv'!$B$2:$AV$468,MATCH(E$2,'Allokerad kvv'!$B$2:$AV$2,0),FALSE),VLOOKUP($B211,'Justerad allokering'!$B$2:$AG$462,MATCH(E$2,'Justerad allokering'!$B$2:$AF$2,0),FALSE))</f>
        <v>0</v>
      </c>
      <c r="F211" s="28">
        <f>IF(ISERROR(1/VLOOKUP($B211,'Justerad allokering'!$B$2:$AG$462,MATCH(F$2,'Justerad allokering'!$B$2:$AF$2,0),FALSE)),VLOOKUP($B211,'Allokerad kvv'!$B$2:$AV$468,MATCH(F$2,'Allokerad kvv'!$B$2:$AV$2,0),FALSE),VLOOKUP($B211,'Justerad allokering'!$B$2:$AG$462,MATCH(F$2,'Justerad allokering'!$B$2:$AF$2,0),FALSE))</f>
        <v>0</v>
      </c>
      <c r="G211" s="28">
        <f>IF(ISERROR(1/VLOOKUP($B211,'Justerad allokering'!$B$2:$AG$462,MATCH(G$2,'Justerad allokering'!$B$2:$AF$2,0),FALSE)),VLOOKUP($B211,'Allokerad kvv'!$B$2:$AV$468,MATCH(G$2,'Allokerad kvv'!$B$2:$AV$2,0),FALSE),VLOOKUP($B211,'Justerad allokering'!$B$2:$AG$462,MATCH(G$2,'Justerad allokering'!$B$2:$AF$2,0),FALSE))</f>
        <v>1.38856</v>
      </c>
      <c r="H211" s="28">
        <f>IF(ISERROR(1/VLOOKUP($B211,'Justerad allokering'!$B$2:$AG$462,MATCH(H$2,'Justerad allokering'!$B$2:$AF$2,0),FALSE)),VLOOKUP($B211,'Allokerad kvv'!$B$2:$AV$468,MATCH(H$2,'Allokerad kvv'!$B$2:$AV$2,0),FALSE),VLOOKUP($B211,'Justerad allokering'!$B$2:$AG$462,MATCH(H$2,'Justerad allokering'!$B$2:$AF$2,0),FALSE))</f>
        <v>0</v>
      </c>
      <c r="I211" s="28">
        <f>IF(ISERROR(1/VLOOKUP($B211,'Justerad allokering'!$B$2:$AG$462,MATCH(I$2,'Justerad allokering'!$B$2:$AF$2,0),FALSE)),VLOOKUP($B211,'Allokerad kvv'!$B$2:$AV$468,MATCH(I$2,'Allokerad kvv'!$B$2:$AV$2,0),FALSE),VLOOKUP($B211,'Justerad allokering'!$B$2:$AG$462,MATCH(I$2,'Justerad allokering'!$B$2:$AF$2,0),FALSE))</f>
        <v>0</v>
      </c>
      <c r="J211" s="28">
        <f>IF(ISERROR(1/VLOOKUP($B211,'Justerad allokering'!$B$2:$AG$462,MATCH(J$2,'Justerad allokering'!$B$2:$AF$2,0),FALSE)),VLOOKUP($B211,'Allokerad kvv'!$B$2:$AV$468,MATCH(J$2,'Allokerad kvv'!$B$2:$AV$2,0),FALSE),VLOOKUP($B211,'Justerad allokering'!$B$2:$AG$462,MATCH(J$2,'Justerad allokering'!$B$2:$AF$2,0),FALSE))</f>
        <v>0</v>
      </c>
      <c r="K211" s="28">
        <f>IF(ISERROR(1/VLOOKUP($B211,'Justerad allokering'!$B$2:$AG$462,MATCH(K$2,'Justerad allokering'!$B$2:$AF$2,0),FALSE)),VLOOKUP($B211,'Allokerad kvv'!$B$2:$AV$468,MATCH(K$2,'Allokerad kvv'!$B$2:$AV$2,0),FALSE),VLOOKUP($B211,'Justerad allokering'!$B$2:$AG$462,MATCH(K$2,'Justerad allokering'!$B$2:$AF$2,0),FALSE))</f>
        <v>5.0711399999999998</v>
      </c>
      <c r="L211" s="28">
        <f>IF(ISERROR(1/VLOOKUP($B211,'Justerad allokering'!$B$2:$AG$462,MATCH(L$2,'Justerad allokering'!$B$2:$AF$2,0),FALSE)),VLOOKUP($B211,'Allokerad kvv'!$B$2:$AV$468,MATCH(L$2,'Allokerad kvv'!$B$2:$AV$2,0),FALSE),VLOOKUP($B211,'Justerad allokering'!$B$2:$AG$462,MATCH(L$2,'Justerad allokering'!$B$2:$AF$2,0),FALSE))</f>
        <v>0</v>
      </c>
      <c r="M211" s="28">
        <f>IF(ISERROR(1/VLOOKUP($B211,'Justerad allokering'!$B$2:$AG$462,MATCH(M$2,'Justerad allokering'!$B$2:$AF$2,0),FALSE)),VLOOKUP($B211,'Allokerad kvv'!$B$2:$AV$468,MATCH(M$2,'Allokerad kvv'!$B$2:$AV$2,0),FALSE),VLOOKUP($B211,'Justerad allokering'!$B$2:$AG$462,MATCH(M$2,'Justerad allokering'!$B$2:$AF$2,0),FALSE))</f>
        <v>36.111499999999999</v>
      </c>
      <c r="N211" s="28">
        <f>IF(ISERROR(1/VLOOKUP($B211,'Justerad allokering'!$B$2:$AG$462,MATCH(N$2,'Justerad allokering'!$B$2:$AF$2,0),FALSE)),VLOOKUP($B211,'Allokerad kvv'!$B$2:$AV$468,MATCH(N$2,'Allokerad kvv'!$B$2:$AV$2,0),FALSE),VLOOKUP($B211,'Justerad allokering'!$B$2:$AG$462,MATCH(N$2,'Justerad allokering'!$B$2:$AF$2,0),FALSE))</f>
        <v>13.9</v>
      </c>
      <c r="O211" s="28">
        <f>IF(ISERROR(1/VLOOKUP($B211,'Justerad allokering'!$B$2:$AG$462,MATCH(O$2,'Justerad allokering'!$B$2:$AF$2,0),FALSE)),VLOOKUP($B211,'Allokerad kvv'!$B$2:$AV$468,MATCH(O$2,'Allokerad kvv'!$B$2:$AV$2,0),FALSE),VLOOKUP($B211,'Justerad allokering'!$B$2:$AG$462,MATCH(O$2,'Justerad allokering'!$B$2:$AF$2,0),FALSE))</f>
        <v>0</v>
      </c>
      <c r="P211" s="28">
        <f>IF(ISERROR(1/VLOOKUP($B211,'Justerad allokering'!$B$2:$AG$462,MATCH(P$2,'Justerad allokering'!$B$2:$AF$2,0),FALSE)),VLOOKUP($B211,'Allokerad kvv'!$B$2:$AV$468,MATCH(P$2,'Allokerad kvv'!$B$2:$AV$2,0),FALSE),VLOOKUP($B211,'Justerad allokering'!$B$2:$AG$462,MATCH(P$2,'Justerad allokering'!$B$2:$AF$2,0),FALSE))</f>
        <v>5.1913799999999997</v>
      </c>
      <c r="Q211" s="28">
        <f>IF(ISERROR(1/VLOOKUP($B211,'Justerad allokering'!$B$2:$AG$462,MATCH(Q$2,'Justerad allokering'!$B$2:$AF$2,0),FALSE)),VLOOKUP($B211,'Allokerad kvv'!$B$2:$AV$468,MATCH(Q$2,'Allokerad kvv'!$B$2:$AV$2,0),FALSE),VLOOKUP($B211,'Justerad allokering'!$B$2:$AG$462,MATCH(Q$2,'Justerad allokering'!$B$2:$AF$2,0),FALSE))</f>
        <v>0</v>
      </c>
      <c r="R211" s="28">
        <f>IF(ISERROR(1/VLOOKUP($B211,'Justerad allokering'!$B$2:$AG$462,MATCH(R$2,'Justerad allokering'!$B$2:$AF$2,0),FALSE)),VLOOKUP($B211,'Allokerad kvv'!$B$2:$AV$468,MATCH(R$2,'Allokerad kvv'!$B$2:$AV$2,0),FALSE),VLOOKUP($B211,'Justerad allokering'!$B$2:$AG$462,MATCH(R$2,'Justerad allokering'!$B$2:$AF$2,0),FALSE))</f>
        <v>0</v>
      </c>
      <c r="S211" s="28">
        <f>IF(ISERROR(1/VLOOKUP($B211,'Justerad allokering'!$B$2:$AG$462,MATCH(S$2,'Justerad allokering'!$B$2:$AF$2,0),FALSE)),VLOOKUP($B211,'Allokerad kvv'!$B$2:$AV$468,MATCH(S$2,'Allokerad kvv'!$B$2:$AV$2,0),FALSE),VLOOKUP($B211,'Justerad allokering'!$B$2:$AG$462,MATCH(S$2,'Justerad allokering'!$B$2:$AF$2,0),FALSE))</f>
        <v>0</v>
      </c>
      <c r="T211" s="28">
        <f>IF(ISERROR(1/VLOOKUP($B211,'Justerad allokering'!$B$2:$AG$462,MATCH(T$2,'Justerad allokering'!$B$2:$AF$2,0),FALSE)),VLOOKUP($B211,'Allokerad kvv'!$B$2:$AV$468,MATCH(T$2,'Allokerad kvv'!$B$2:$AV$2,0),FALSE),VLOOKUP($B211,'Justerad allokering'!$B$2:$AG$462,MATCH(T$2,'Justerad allokering'!$B$2:$AF$2,0),FALSE))</f>
        <v>0</v>
      </c>
      <c r="U211" s="28">
        <f>IF(ISERROR(1/VLOOKUP($B211,'Justerad allokering'!$B$2:$AG$462,MATCH(U$2,'Justerad allokering'!$B$2:$AF$2,0),FALSE)),VLOOKUP($B211,'Allokerad kvv'!$B$2:$AV$468,MATCH(U$2,'Allokerad kvv'!$B$2:$AV$2,0),FALSE),VLOOKUP($B211,'Justerad allokering'!$B$2:$AG$462,MATCH(U$2,'Justerad allokering'!$B$2:$AF$2,0),FALSE))</f>
        <v>0</v>
      </c>
      <c r="V211" s="28">
        <f>IF(ISERROR(1/VLOOKUP($B211,'Justerad allokering'!$B$2:$AG$462,MATCH(V$2,'Justerad allokering'!$B$2:$AF$2,0),FALSE)),VLOOKUP($B211,'Allokerad kvv'!$B$2:$AV$468,MATCH(V$2,'Allokerad kvv'!$B$2:$AV$2,0),FALSE),VLOOKUP($B211,'Justerad allokering'!$B$2:$AG$462,MATCH(V$2,'Justerad allokering'!$B$2:$AF$2,0),FALSE))</f>
        <v>0</v>
      </c>
      <c r="W211" s="28">
        <f>IF(ISERROR(1/VLOOKUP($B211,'Justerad allokering'!$B$2:$AG$462,MATCH(W$2,'Justerad allokering'!$B$2:$AF$2,0),FALSE)),VLOOKUP($B211,'Allokerad kvv'!$B$2:$AV$468,MATCH(W$2,'Allokerad kvv'!$B$2:$AV$2,0),FALSE),VLOOKUP($B211,'Justerad allokering'!$B$2:$AG$462,MATCH(W$2,'Justerad allokering'!$B$2:$AF$2,0),FALSE))</f>
        <v>0</v>
      </c>
      <c r="X211" s="28">
        <f>IF(ISERROR(1/VLOOKUP($B211,'Justerad allokering'!$B$2:$AG$462,MATCH(X$2,'Justerad allokering'!$B$2:$AF$2,0),FALSE)),VLOOKUP($B211,'Allokerad kvv'!$B$2:$AV$468,MATCH(X$2,'Allokerad kvv'!$B$2:$AV$2,0),FALSE),VLOOKUP($B211,'Justerad allokering'!$B$2:$AG$462,MATCH(X$2,'Justerad allokering'!$B$2:$AF$2,0),FALSE))</f>
        <v>0</v>
      </c>
      <c r="Y211" s="28">
        <f>IF(ISERROR(1/VLOOKUP($B211,'Justerad allokering'!$B$2:$AG$462,MATCH(Y$2,'Justerad allokering'!$B$2:$AF$2,0),FALSE)),VLOOKUP($B211,'Allokerad kvv'!$B$2:$AV$468,MATCH(Y$2,'Allokerad kvv'!$B$2:$AV$2,0),FALSE),VLOOKUP($B211,'Justerad allokering'!$B$2:$AG$462,MATCH(Y$2,'Justerad allokering'!$B$2:$AF$2,0),FALSE))</f>
        <v>0</v>
      </c>
      <c r="Z211" s="28">
        <f>IF(ISERROR(1/VLOOKUP($B211,'Justerad allokering'!$B$2:$AG$462,MATCH(Z$2,'Justerad allokering'!$B$2:$AF$2,0),FALSE)),VLOOKUP($B211,'Allokerad kvv'!$B$2:$AV$468,MATCH(Z$2,'Allokerad kvv'!$B$2:$AV$2,0),FALSE),VLOOKUP($B211,'Justerad allokering'!$B$2:$AG$462,MATCH(Z$2,'Justerad allokering'!$B$2:$AF$2,0),FALSE))</f>
        <v>0</v>
      </c>
      <c r="AA211" s="28"/>
      <c r="AB211" s="28"/>
      <c r="AE211">
        <f t="shared" si="9"/>
        <v>117.41737999999999</v>
      </c>
      <c r="AG211">
        <f t="shared" si="10"/>
        <v>112.34623999999999</v>
      </c>
      <c r="AH211">
        <f t="shared" si="11"/>
        <v>98.446239999999989</v>
      </c>
      <c r="AI211" s="55">
        <f>IF(AH211=0,"",AH211/VLOOKUP(B211,Kraftvärmeprod!$B$1:$BC$480,MATCH("Summa tillförd energi exklusive rökgaskondensering",Kraftvärmeprod!$B$1:$BC$1,0),FALSE))</f>
        <v>0.54121077515118199</v>
      </c>
    </row>
    <row r="212" spans="1:35" x14ac:dyDescent="0.25">
      <c r="A212" s="28" t="s">
        <v>282</v>
      </c>
      <c r="B212" s="28" t="s">
        <v>283</v>
      </c>
      <c r="C212" s="28">
        <f>IF(ISERROR(1/VLOOKUP($B212,'Justerad allokering'!$B$2:$AG$462,MATCH(C$2,'Justerad allokering'!$B$2:$AF$2,0),FALSE)),VLOOKUP($B212,'Allokerad kvv'!$B$2:$AV$468,MATCH(C$2,'Allokerad kvv'!$B$2:$AV$2,0),FALSE),VLOOKUP($B212,'Justerad allokering'!$B$2:$AG$462,MATCH(C$2,'Justerad allokering'!$B$2:$AF$2,0),FALSE))</f>
        <v>0</v>
      </c>
      <c r="D212" s="28">
        <f>IF(ISERROR(1/VLOOKUP($B212,'Justerad allokering'!$B$2:$AG$462,MATCH(D$2,'Justerad allokering'!$B$2:$AF$2,0),FALSE)),VLOOKUP($B212,'Allokerad kvv'!$B$2:$AV$468,MATCH(D$2,'Allokerad kvv'!$B$2:$AV$2,0),FALSE),VLOOKUP($B212,'Justerad allokering'!$B$2:$AG$462,MATCH(D$2,'Justerad allokering'!$B$2:$AF$2,0),FALSE))</f>
        <v>0</v>
      </c>
      <c r="E212" s="28">
        <f>IF(ISERROR(1/VLOOKUP($B212,'Justerad allokering'!$B$2:$AG$462,MATCH(E$2,'Justerad allokering'!$B$2:$AF$2,0),FALSE)),VLOOKUP($B212,'Allokerad kvv'!$B$2:$AV$468,MATCH(E$2,'Allokerad kvv'!$B$2:$AV$2,0),FALSE),VLOOKUP($B212,'Justerad allokering'!$B$2:$AG$462,MATCH(E$2,'Justerad allokering'!$B$2:$AF$2,0),FALSE))</f>
        <v>0</v>
      </c>
      <c r="F212" s="28">
        <f>IF(ISERROR(1/VLOOKUP($B212,'Justerad allokering'!$B$2:$AG$462,MATCH(F$2,'Justerad allokering'!$B$2:$AF$2,0),FALSE)),VLOOKUP($B212,'Allokerad kvv'!$B$2:$AV$468,MATCH(F$2,'Allokerad kvv'!$B$2:$AV$2,0),FALSE),VLOOKUP($B212,'Justerad allokering'!$B$2:$AG$462,MATCH(F$2,'Justerad allokering'!$B$2:$AF$2,0),FALSE))</f>
        <v>0</v>
      </c>
      <c r="G212" s="28">
        <f>IF(ISERROR(1/VLOOKUP($B212,'Justerad allokering'!$B$2:$AG$462,MATCH(G$2,'Justerad allokering'!$B$2:$AF$2,0),FALSE)),VLOOKUP($B212,'Allokerad kvv'!$B$2:$AV$468,MATCH(G$2,'Allokerad kvv'!$B$2:$AV$2,0),FALSE),VLOOKUP($B212,'Justerad allokering'!$B$2:$AG$462,MATCH(G$2,'Justerad allokering'!$B$2:$AF$2,0),FALSE))</f>
        <v>0</v>
      </c>
      <c r="H212" s="28">
        <f>IF(ISERROR(1/VLOOKUP($B212,'Justerad allokering'!$B$2:$AG$462,MATCH(H$2,'Justerad allokering'!$B$2:$AF$2,0),FALSE)),VLOOKUP($B212,'Allokerad kvv'!$B$2:$AV$468,MATCH(H$2,'Allokerad kvv'!$B$2:$AV$2,0),FALSE),VLOOKUP($B212,'Justerad allokering'!$B$2:$AG$462,MATCH(H$2,'Justerad allokering'!$B$2:$AF$2,0),FALSE))</f>
        <v>0</v>
      </c>
      <c r="I212" s="28">
        <f>IF(ISERROR(1/VLOOKUP($B212,'Justerad allokering'!$B$2:$AG$462,MATCH(I$2,'Justerad allokering'!$B$2:$AF$2,0),FALSE)),VLOOKUP($B212,'Allokerad kvv'!$B$2:$AV$468,MATCH(I$2,'Allokerad kvv'!$B$2:$AV$2,0),FALSE),VLOOKUP($B212,'Justerad allokering'!$B$2:$AG$462,MATCH(I$2,'Justerad allokering'!$B$2:$AF$2,0),FALSE))</f>
        <v>0</v>
      </c>
      <c r="J212" s="28">
        <f>IF(ISERROR(1/VLOOKUP($B212,'Justerad allokering'!$B$2:$AG$462,MATCH(J$2,'Justerad allokering'!$B$2:$AF$2,0),FALSE)),VLOOKUP($B212,'Allokerad kvv'!$B$2:$AV$468,MATCH(J$2,'Allokerad kvv'!$B$2:$AV$2,0),FALSE),VLOOKUP($B212,'Justerad allokering'!$B$2:$AG$462,MATCH(J$2,'Justerad allokering'!$B$2:$AF$2,0),FALSE))</f>
        <v>0</v>
      </c>
      <c r="K212" s="28">
        <f>IF(ISERROR(1/VLOOKUP($B212,'Justerad allokering'!$B$2:$AG$462,MATCH(K$2,'Justerad allokering'!$B$2:$AF$2,0),FALSE)),VLOOKUP($B212,'Allokerad kvv'!$B$2:$AV$468,MATCH(K$2,'Allokerad kvv'!$B$2:$AV$2,0),FALSE),VLOOKUP($B212,'Justerad allokering'!$B$2:$AG$462,MATCH(K$2,'Justerad allokering'!$B$2:$AF$2,0),FALSE))</f>
        <v>0</v>
      </c>
      <c r="L212" s="28">
        <f>IF(ISERROR(1/VLOOKUP($B212,'Justerad allokering'!$B$2:$AG$462,MATCH(L$2,'Justerad allokering'!$B$2:$AF$2,0),FALSE)),VLOOKUP($B212,'Allokerad kvv'!$B$2:$AV$468,MATCH(L$2,'Allokerad kvv'!$B$2:$AV$2,0),FALSE),VLOOKUP($B212,'Justerad allokering'!$B$2:$AG$462,MATCH(L$2,'Justerad allokering'!$B$2:$AF$2,0),FALSE))</f>
        <v>0</v>
      </c>
      <c r="M212" s="28">
        <f>IF(ISERROR(1/VLOOKUP($B212,'Justerad allokering'!$B$2:$AG$462,MATCH(M$2,'Justerad allokering'!$B$2:$AF$2,0),FALSE)),VLOOKUP($B212,'Allokerad kvv'!$B$2:$AV$468,MATCH(M$2,'Allokerad kvv'!$B$2:$AV$2,0),FALSE),VLOOKUP($B212,'Justerad allokering'!$B$2:$AG$462,MATCH(M$2,'Justerad allokering'!$B$2:$AF$2,0),FALSE))</f>
        <v>0</v>
      </c>
      <c r="N212" s="28">
        <f>IF(ISERROR(1/VLOOKUP($B212,'Justerad allokering'!$B$2:$AG$462,MATCH(N$2,'Justerad allokering'!$B$2:$AF$2,0),FALSE)),VLOOKUP($B212,'Allokerad kvv'!$B$2:$AV$468,MATCH(N$2,'Allokerad kvv'!$B$2:$AV$2,0),FALSE),VLOOKUP($B212,'Justerad allokering'!$B$2:$AG$462,MATCH(N$2,'Justerad allokering'!$B$2:$AF$2,0),FALSE))</f>
        <v>0</v>
      </c>
      <c r="O212" s="28">
        <f>IF(ISERROR(1/VLOOKUP($B212,'Justerad allokering'!$B$2:$AG$462,MATCH(O$2,'Justerad allokering'!$B$2:$AF$2,0),FALSE)),VLOOKUP($B212,'Allokerad kvv'!$B$2:$AV$468,MATCH(O$2,'Allokerad kvv'!$B$2:$AV$2,0),FALSE),VLOOKUP($B212,'Justerad allokering'!$B$2:$AG$462,MATCH(O$2,'Justerad allokering'!$B$2:$AF$2,0),FALSE))</f>
        <v>0</v>
      </c>
      <c r="P212" s="28">
        <f>IF(ISERROR(1/VLOOKUP($B212,'Justerad allokering'!$B$2:$AG$462,MATCH(P$2,'Justerad allokering'!$B$2:$AF$2,0),FALSE)),VLOOKUP($B212,'Allokerad kvv'!$B$2:$AV$468,MATCH(P$2,'Allokerad kvv'!$B$2:$AV$2,0),FALSE),VLOOKUP($B212,'Justerad allokering'!$B$2:$AG$462,MATCH(P$2,'Justerad allokering'!$B$2:$AF$2,0),FALSE))</f>
        <v>0</v>
      </c>
      <c r="Q212" s="28">
        <f>IF(ISERROR(1/VLOOKUP($B212,'Justerad allokering'!$B$2:$AG$462,MATCH(Q$2,'Justerad allokering'!$B$2:$AF$2,0),FALSE)),VLOOKUP($B212,'Allokerad kvv'!$B$2:$AV$468,MATCH(Q$2,'Allokerad kvv'!$B$2:$AV$2,0),FALSE),VLOOKUP($B212,'Justerad allokering'!$B$2:$AG$462,MATCH(Q$2,'Justerad allokering'!$B$2:$AF$2,0),FALSE))</f>
        <v>0</v>
      </c>
      <c r="R212" s="28">
        <f>IF(ISERROR(1/VLOOKUP($B212,'Justerad allokering'!$B$2:$AG$462,MATCH(R$2,'Justerad allokering'!$B$2:$AF$2,0),FALSE)),VLOOKUP($B212,'Allokerad kvv'!$B$2:$AV$468,MATCH(R$2,'Allokerad kvv'!$B$2:$AV$2,0),FALSE),VLOOKUP($B212,'Justerad allokering'!$B$2:$AG$462,MATCH(R$2,'Justerad allokering'!$B$2:$AF$2,0),FALSE))</f>
        <v>0</v>
      </c>
      <c r="S212" s="28">
        <f>IF(ISERROR(1/VLOOKUP($B212,'Justerad allokering'!$B$2:$AG$462,MATCH(S$2,'Justerad allokering'!$B$2:$AF$2,0),FALSE)),VLOOKUP($B212,'Allokerad kvv'!$B$2:$AV$468,MATCH(S$2,'Allokerad kvv'!$B$2:$AV$2,0),FALSE),VLOOKUP($B212,'Justerad allokering'!$B$2:$AG$462,MATCH(S$2,'Justerad allokering'!$B$2:$AF$2,0),FALSE))</f>
        <v>0</v>
      </c>
      <c r="T212" s="28">
        <f>IF(ISERROR(1/VLOOKUP($B212,'Justerad allokering'!$B$2:$AG$462,MATCH(T$2,'Justerad allokering'!$B$2:$AF$2,0),FALSE)),VLOOKUP($B212,'Allokerad kvv'!$B$2:$AV$468,MATCH(T$2,'Allokerad kvv'!$B$2:$AV$2,0),FALSE),VLOOKUP($B212,'Justerad allokering'!$B$2:$AG$462,MATCH(T$2,'Justerad allokering'!$B$2:$AF$2,0),FALSE))</f>
        <v>0</v>
      </c>
      <c r="U212" s="28">
        <f>IF(ISERROR(1/VLOOKUP($B212,'Justerad allokering'!$B$2:$AG$462,MATCH(U$2,'Justerad allokering'!$B$2:$AF$2,0),FALSE)),VLOOKUP($B212,'Allokerad kvv'!$B$2:$AV$468,MATCH(U$2,'Allokerad kvv'!$B$2:$AV$2,0),FALSE),VLOOKUP($B212,'Justerad allokering'!$B$2:$AG$462,MATCH(U$2,'Justerad allokering'!$B$2:$AF$2,0),FALSE))</f>
        <v>0</v>
      </c>
      <c r="V212" s="28">
        <f>IF(ISERROR(1/VLOOKUP($B212,'Justerad allokering'!$B$2:$AG$462,MATCH(V$2,'Justerad allokering'!$B$2:$AF$2,0),FALSE)),VLOOKUP($B212,'Allokerad kvv'!$B$2:$AV$468,MATCH(V$2,'Allokerad kvv'!$B$2:$AV$2,0),FALSE),VLOOKUP($B212,'Justerad allokering'!$B$2:$AG$462,MATCH(V$2,'Justerad allokering'!$B$2:$AF$2,0),FALSE))</f>
        <v>0</v>
      </c>
      <c r="W212" s="28">
        <f>IF(ISERROR(1/VLOOKUP($B212,'Justerad allokering'!$B$2:$AG$462,MATCH(W$2,'Justerad allokering'!$B$2:$AF$2,0),FALSE)),VLOOKUP($B212,'Allokerad kvv'!$B$2:$AV$468,MATCH(W$2,'Allokerad kvv'!$B$2:$AV$2,0),FALSE),VLOOKUP($B212,'Justerad allokering'!$B$2:$AG$462,MATCH(W$2,'Justerad allokering'!$B$2:$AF$2,0),FALSE))</f>
        <v>0</v>
      </c>
      <c r="X212" s="28">
        <f>IF(ISERROR(1/VLOOKUP($B212,'Justerad allokering'!$B$2:$AG$462,MATCH(X$2,'Justerad allokering'!$B$2:$AF$2,0),FALSE)),VLOOKUP($B212,'Allokerad kvv'!$B$2:$AV$468,MATCH(X$2,'Allokerad kvv'!$B$2:$AV$2,0),FALSE),VLOOKUP($B212,'Justerad allokering'!$B$2:$AG$462,MATCH(X$2,'Justerad allokering'!$B$2:$AF$2,0),FALSE))</f>
        <v>0</v>
      </c>
      <c r="Y212" s="28">
        <f>IF(ISERROR(1/VLOOKUP($B212,'Justerad allokering'!$B$2:$AG$462,MATCH(Y$2,'Justerad allokering'!$B$2:$AF$2,0),FALSE)),VLOOKUP($B212,'Allokerad kvv'!$B$2:$AV$468,MATCH(Y$2,'Allokerad kvv'!$B$2:$AV$2,0),FALSE),VLOOKUP($B212,'Justerad allokering'!$B$2:$AG$462,MATCH(Y$2,'Justerad allokering'!$B$2:$AF$2,0),FALSE))</f>
        <v>0</v>
      </c>
      <c r="Z212" s="28">
        <f>IF(ISERROR(1/VLOOKUP($B212,'Justerad allokering'!$B$2:$AG$462,MATCH(Z$2,'Justerad allokering'!$B$2:$AF$2,0),FALSE)),VLOOKUP($B212,'Allokerad kvv'!$B$2:$AV$468,MATCH(Z$2,'Allokerad kvv'!$B$2:$AV$2,0),FALSE),VLOOKUP($B212,'Justerad allokering'!$B$2:$AG$462,MATCH(Z$2,'Justerad allokering'!$B$2:$AF$2,0),FALSE))</f>
        <v>0</v>
      </c>
      <c r="AA212" s="28"/>
      <c r="AB212" s="28"/>
      <c r="AE212">
        <f t="shared" si="9"/>
        <v>0</v>
      </c>
      <c r="AG212">
        <f t="shared" si="10"/>
        <v>0</v>
      </c>
      <c r="AH212">
        <f t="shared" si="11"/>
        <v>0</v>
      </c>
      <c r="AI212" s="55" t="str">
        <f>IF(AH212=0,"",AH212/VLOOKUP(B212,Kraftvärmeprod!$B$1:$BC$480,MATCH("Summa tillförd energi exklusive rökgaskondensering",Kraftvärmeprod!$B$1:$BC$1,0),FALSE))</f>
        <v/>
      </c>
    </row>
    <row r="213" spans="1:35" x14ac:dyDescent="0.25">
      <c r="A213" s="28" t="s">
        <v>282</v>
      </c>
      <c r="B213" s="28" t="s">
        <v>284</v>
      </c>
      <c r="C213" s="28">
        <f>IF(ISERROR(1/VLOOKUP($B213,'Justerad allokering'!$B$2:$AG$462,MATCH(C$2,'Justerad allokering'!$B$2:$AF$2,0),FALSE)),VLOOKUP($B213,'Allokerad kvv'!$B$2:$AV$468,MATCH(C$2,'Allokerad kvv'!$B$2:$AV$2,0),FALSE),VLOOKUP($B213,'Justerad allokering'!$B$2:$AG$462,MATCH(C$2,'Justerad allokering'!$B$2:$AF$2,0),FALSE))</f>
        <v>0</v>
      </c>
      <c r="D213" s="28">
        <f>IF(ISERROR(1/VLOOKUP($B213,'Justerad allokering'!$B$2:$AG$462,MATCH(D$2,'Justerad allokering'!$B$2:$AF$2,0),FALSE)),VLOOKUP($B213,'Allokerad kvv'!$B$2:$AV$468,MATCH(D$2,'Allokerad kvv'!$B$2:$AV$2,0),FALSE),VLOOKUP($B213,'Justerad allokering'!$B$2:$AG$462,MATCH(D$2,'Justerad allokering'!$B$2:$AF$2,0),FALSE))</f>
        <v>0</v>
      </c>
      <c r="E213" s="28">
        <f>IF(ISERROR(1/VLOOKUP($B213,'Justerad allokering'!$B$2:$AG$462,MATCH(E$2,'Justerad allokering'!$B$2:$AF$2,0),FALSE)),VLOOKUP($B213,'Allokerad kvv'!$B$2:$AV$468,MATCH(E$2,'Allokerad kvv'!$B$2:$AV$2,0),FALSE),VLOOKUP($B213,'Justerad allokering'!$B$2:$AG$462,MATCH(E$2,'Justerad allokering'!$B$2:$AF$2,0),FALSE))</f>
        <v>0</v>
      </c>
      <c r="F213" s="28">
        <f>IF(ISERROR(1/VLOOKUP($B213,'Justerad allokering'!$B$2:$AG$462,MATCH(F$2,'Justerad allokering'!$B$2:$AF$2,0),FALSE)),VLOOKUP($B213,'Allokerad kvv'!$B$2:$AV$468,MATCH(F$2,'Allokerad kvv'!$B$2:$AV$2,0),FALSE),VLOOKUP($B213,'Justerad allokering'!$B$2:$AG$462,MATCH(F$2,'Justerad allokering'!$B$2:$AF$2,0),FALSE))</f>
        <v>0</v>
      </c>
      <c r="G213" s="28">
        <f>IF(ISERROR(1/VLOOKUP($B213,'Justerad allokering'!$B$2:$AG$462,MATCH(G$2,'Justerad allokering'!$B$2:$AF$2,0),FALSE)),VLOOKUP($B213,'Allokerad kvv'!$B$2:$AV$468,MATCH(G$2,'Allokerad kvv'!$B$2:$AV$2,0),FALSE),VLOOKUP($B213,'Justerad allokering'!$B$2:$AG$462,MATCH(G$2,'Justerad allokering'!$B$2:$AF$2,0),FALSE))</f>
        <v>0</v>
      </c>
      <c r="H213" s="28">
        <f>IF(ISERROR(1/VLOOKUP($B213,'Justerad allokering'!$B$2:$AG$462,MATCH(H$2,'Justerad allokering'!$B$2:$AF$2,0),FALSE)),VLOOKUP($B213,'Allokerad kvv'!$B$2:$AV$468,MATCH(H$2,'Allokerad kvv'!$B$2:$AV$2,0),FALSE),VLOOKUP($B213,'Justerad allokering'!$B$2:$AG$462,MATCH(H$2,'Justerad allokering'!$B$2:$AF$2,0),FALSE))</f>
        <v>0</v>
      </c>
      <c r="I213" s="28">
        <f>IF(ISERROR(1/VLOOKUP($B213,'Justerad allokering'!$B$2:$AG$462,MATCH(I$2,'Justerad allokering'!$B$2:$AF$2,0),FALSE)),VLOOKUP($B213,'Allokerad kvv'!$B$2:$AV$468,MATCH(I$2,'Allokerad kvv'!$B$2:$AV$2,0),FALSE),VLOOKUP($B213,'Justerad allokering'!$B$2:$AG$462,MATCH(I$2,'Justerad allokering'!$B$2:$AF$2,0),FALSE))</f>
        <v>0</v>
      </c>
      <c r="J213" s="28">
        <f>IF(ISERROR(1/VLOOKUP($B213,'Justerad allokering'!$B$2:$AG$462,MATCH(J$2,'Justerad allokering'!$B$2:$AF$2,0),FALSE)),VLOOKUP($B213,'Allokerad kvv'!$B$2:$AV$468,MATCH(J$2,'Allokerad kvv'!$B$2:$AV$2,0),FALSE),VLOOKUP($B213,'Justerad allokering'!$B$2:$AG$462,MATCH(J$2,'Justerad allokering'!$B$2:$AF$2,0),FALSE))</f>
        <v>0</v>
      </c>
      <c r="K213" s="28">
        <f>IF(ISERROR(1/VLOOKUP($B213,'Justerad allokering'!$B$2:$AG$462,MATCH(K$2,'Justerad allokering'!$B$2:$AF$2,0),FALSE)),VLOOKUP($B213,'Allokerad kvv'!$B$2:$AV$468,MATCH(K$2,'Allokerad kvv'!$B$2:$AV$2,0),FALSE),VLOOKUP($B213,'Justerad allokering'!$B$2:$AG$462,MATCH(K$2,'Justerad allokering'!$B$2:$AF$2,0),FALSE))</f>
        <v>0</v>
      </c>
      <c r="L213" s="28">
        <f>IF(ISERROR(1/VLOOKUP($B213,'Justerad allokering'!$B$2:$AG$462,MATCH(L$2,'Justerad allokering'!$B$2:$AF$2,0),FALSE)),VLOOKUP($B213,'Allokerad kvv'!$B$2:$AV$468,MATCH(L$2,'Allokerad kvv'!$B$2:$AV$2,0),FALSE),VLOOKUP($B213,'Justerad allokering'!$B$2:$AG$462,MATCH(L$2,'Justerad allokering'!$B$2:$AF$2,0),FALSE))</f>
        <v>0</v>
      </c>
      <c r="M213" s="28">
        <f>IF(ISERROR(1/VLOOKUP($B213,'Justerad allokering'!$B$2:$AG$462,MATCH(M$2,'Justerad allokering'!$B$2:$AF$2,0),FALSE)),VLOOKUP($B213,'Allokerad kvv'!$B$2:$AV$468,MATCH(M$2,'Allokerad kvv'!$B$2:$AV$2,0),FALSE),VLOOKUP($B213,'Justerad allokering'!$B$2:$AG$462,MATCH(M$2,'Justerad allokering'!$B$2:$AF$2,0),FALSE))</f>
        <v>0</v>
      </c>
      <c r="N213" s="28">
        <f>IF(ISERROR(1/VLOOKUP($B213,'Justerad allokering'!$B$2:$AG$462,MATCH(N$2,'Justerad allokering'!$B$2:$AF$2,0),FALSE)),VLOOKUP($B213,'Allokerad kvv'!$B$2:$AV$468,MATCH(N$2,'Allokerad kvv'!$B$2:$AV$2,0),FALSE),VLOOKUP($B213,'Justerad allokering'!$B$2:$AG$462,MATCH(N$2,'Justerad allokering'!$B$2:$AF$2,0),FALSE))</f>
        <v>0</v>
      </c>
      <c r="O213" s="28">
        <f>IF(ISERROR(1/VLOOKUP($B213,'Justerad allokering'!$B$2:$AG$462,MATCH(O$2,'Justerad allokering'!$B$2:$AF$2,0),FALSE)),VLOOKUP($B213,'Allokerad kvv'!$B$2:$AV$468,MATCH(O$2,'Allokerad kvv'!$B$2:$AV$2,0),FALSE),VLOOKUP($B213,'Justerad allokering'!$B$2:$AG$462,MATCH(O$2,'Justerad allokering'!$B$2:$AF$2,0),FALSE))</f>
        <v>0</v>
      </c>
      <c r="P213" s="28">
        <f>IF(ISERROR(1/VLOOKUP($B213,'Justerad allokering'!$B$2:$AG$462,MATCH(P$2,'Justerad allokering'!$B$2:$AF$2,0),FALSE)),VLOOKUP($B213,'Allokerad kvv'!$B$2:$AV$468,MATCH(P$2,'Allokerad kvv'!$B$2:$AV$2,0),FALSE),VLOOKUP($B213,'Justerad allokering'!$B$2:$AG$462,MATCH(P$2,'Justerad allokering'!$B$2:$AF$2,0),FALSE))</f>
        <v>0</v>
      </c>
      <c r="Q213" s="28">
        <f>IF(ISERROR(1/VLOOKUP($B213,'Justerad allokering'!$B$2:$AG$462,MATCH(Q$2,'Justerad allokering'!$B$2:$AF$2,0),FALSE)),VLOOKUP($B213,'Allokerad kvv'!$B$2:$AV$468,MATCH(Q$2,'Allokerad kvv'!$B$2:$AV$2,0),FALSE),VLOOKUP($B213,'Justerad allokering'!$B$2:$AG$462,MATCH(Q$2,'Justerad allokering'!$B$2:$AF$2,0),FALSE))</f>
        <v>0</v>
      </c>
      <c r="R213" s="28">
        <f>IF(ISERROR(1/VLOOKUP($B213,'Justerad allokering'!$B$2:$AG$462,MATCH(R$2,'Justerad allokering'!$B$2:$AF$2,0),FALSE)),VLOOKUP($B213,'Allokerad kvv'!$B$2:$AV$468,MATCH(R$2,'Allokerad kvv'!$B$2:$AV$2,0),FALSE),VLOOKUP($B213,'Justerad allokering'!$B$2:$AG$462,MATCH(R$2,'Justerad allokering'!$B$2:$AF$2,0),FALSE))</f>
        <v>0</v>
      </c>
      <c r="S213" s="28">
        <f>IF(ISERROR(1/VLOOKUP($B213,'Justerad allokering'!$B$2:$AG$462,MATCH(S$2,'Justerad allokering'!$B$2:$AF$2,0),FALSE)),VLOOKUP($B213,'Allokerad kvv'!$B$2:$AV$468,MATCH(S$2,'Allokerad kvv'!$B$2:$AV$2,0),FALSE),VLOOKUP($B213,'Justerad allokering'!$B$2:$AG$462,MATCH(S$2,'Justerad allokering'!$B$2:$AF$2,0),FALSE))</f>
        <v>0</v>
      </c>
      <c r="T213" s="28">
        <f>IF(ISERROR(1/VLOOKUP($B213,'Justerad allokering'!$B$2:$AG$462,MATCH(T$2,'Justerad allokering'!$B$2:$AF$2,0),FALSE)),VLOOKUP($B213,'Allokerad kvv'!$B$2:$AV$468,MATCH(T$2,'Allokerad kvv'!$B$2:$AV$2,0),FALSE),VLOOKUP($B213,'Justerad allokering'!$B$2:$AG$462,MATCH(T$2,'Justerad allokering'!$B$2:$AF$2,0),FALSE))</f>
        <v>0</v>
      </c>
      <c r="U213" s="28">
        <f>IF(ISERROR(1/VLOOKUP($B213,'Justerad allokering'!$B$2:$AG$462,MATCH(U$2,'Justerad allokering'!$B$2:$AF$2,0),FALSE)),VLOOKUP($B213,'Allokerad kvv'!$B$2:$AV$468,MATCH(U$2,'Allokerad kvv'!$B$2:$AV$2,0),FALSE),VLOOKUP($B213,'Justerad allokering'!$B$2:$AG$462,MATCH(U$2,'Justerad allokering'!$B$2:$AF$2,0),FALSE))</f>
        <v>0</v>
      </c>
      <c r="V213" s="28">
        <f>IF(ISERROR(1/VLOOKUP($B213,'Justerad allokering'!$B$2:$AG$462,MATCH(V$2,'Justerad allokering'!$B$2:$AF$2,0),FALSE)),VLOOKUP($B213,'Allokerad kvv'!$B$2:$AV$468,MATCH(V$2,'Allokerad kvv'!$B$2:$AV$2,0),FALSE),VLOOKUP($B213,'Justerad allokering'!$B$2:$AG$462,MATCH(V$2,'Justerad allokering'!$B$2:$AF$2,0),FALSE))</f>
        <v>0</v>
      </c>
      <c r="W213" s="28">
        <f>IF(ISERROR(1/VLOOKUP($B213,'Justerad allokering'!$B$2:$AG$462,MATCH(W$2,'Justerad allokering'!$B$2:$AF$2,0),FALSE)),VLOOKUP($B213,'Allokerad kvv'!$B$2:$AV$468,MATCH(W$2,'Allokerad kvv'!$B$2:$AV$2,0),FALSE),VLOOKUP($B213,'Justerad allokering'!$B$2:$AG$462,MATCH(W$2,'Justerad allokering'!$B$2:$AF$2,0),FALSE))</f>
        <v>0</v>
      </c>
      <c r="X213" s="28">
        <f>IF(ISERROR(1/VLOOKUP($B213,'Justerad allokering'!$B$2:$AG$462,MATCH(X$2,'Justerad allokering'!$B$2:$AF$2,0),FALSE)),VLOOKUP($B213,'Allokerad kvv'!$B$2:$AV$468,MATCH(X$2,'Allokerad kvv'!$B$2:$AV$2,0),FALSE),VLOOKUP($B213,'Justerad allokering'!$B$2:$AG$462,MATCH(X$2,'Justerad allokering'!$B$2:$AF$2,0),FALSE))</f>
        <v>0</v>
      </c>
      <c r="Y213" s="28">
        <f>IF(ISERROR(1/VLOOKUP($B213,'Justerad allokering'!$B$2:$AG$462,MATCH(Y$2,'Justerad allokering'!$B$2:$AF$2,0),FALSE)),VLOOKUP($B213,'Allokerad kvv'!$B$2:$AV$468,MATCH(Y$2,'Allokerad kvv'!$B$2:$AV$2,0),FALSE),VLOOKUP($B213,'Justerad allokering'!$B$2:$AG$462,MATCH(Y$2,'Justerad allokering'!$B$2:$AF$2,0),FALSE))</f>
        <v>0</v>
      </c>
      <c r="Z213" s="28">
        <f>IF(ISERROR(1/VLOOKUP($B213,'Justerad allokering'!$B$2:$AG$462,MATCH(Z$2,'Justerad allokering'!$B$2:$AF$2,0),FALSE)),VLOOKUP($B213,'Allokerad kvv'!$B$2:$AV$468,MATCH(Z$2,'Allokerad kvv'!$B$2:$AV$2,0),FALSE),VLOOKUP($B213,'Justerad allokering'!$B$2:$AG$462,MATCH(Z$2,'Justerad allokering'!$B$2:$AF$2,0),FALSE))</f>
        <v>0</v>
      </c>
      <c r="AA213" s="28"/>
      <c r="AB213" s="28"/>
      <c r="AE213">
        <f t="shared" si="9"/>
        <v>0</v>
      </c>
      <c r="AG213">
        <f t="shared" si="10"/>
        <v>0</v>
      </c>
      <c r="AH213">
        <f t="shared" si="11"/>
        <v>0</v>
      </c>
      <c r="AI213" s="55" t="str">
        <f>IF(AH213=0,"",AH213/VLOOKUP(B213,Kraftvärmeprod!$B$1:$BC$480,MATCH("Summa tillförd energi exklusive rökgaskondensering",Kraftvärmeprod!$B$1:$BC$1,0),FALSE))</f>
        <v/>
      </c>
    </row>
    <row r="214" spans="1:35" x14ac:dyDescent="0.25">
      <c r="A214" s="28" t="s">
        <v>282</v>
      </c>
      <c r="B214" s="28" t="s">
        <v>285</v>
      </c>
      <c r="C214" s="28">
        <f>IF(ISERROR(1/VLOOKUP($B214,'Justerad allokering'!$B$2:$AG$462,MATCH(C$2,'Justerad allokering'!$B$2:$AF$2,0),FALSE)),VLOOKUP($B214,'Allokerad kvv'!$B$2:$AV$468,MATCH(C$2,'Allokerad kvv'!$B$2:$AV$2,0),FALSE),VLOOKUP($B214,'Justerad allokering'!$B$2:$AG$462,MATCH(C$2,'Justerad allokering'!$B$2:$AF$2,0),FALSE))</f>
        <v>0</v>
      </c>
      <c r="D214" s="28">
        <f>IF(ISERROR(1/VLOOKUP($B214,'Justerad allokering'!$B$2:$AG$462,MATCH(D$2,'Justerad allokering'!$B$2:$AF$2,0),FALSE)),VLOOKUP($B214,'Allokerad kvv'!$B$2:$AV$468,MATCH(D$2,'Allokerad kvv'!$B$2:$AV$2,0),FALSE),VLOOKUP($B214,'Justerad allokering'!$B$2:$AG$462,MATCH(D$2,'Justerad allokering'!$B$2:$AF$2,0),FALSE))</f>
        <v>0</v>
      </c>
      <c r="E214" s="28">
        <f>IF(ISERROR(1/VLOOKUP($B214,'Justerad allokering'!$B$2:$AG$462,MATCH(E$2,'Justerad allokering'!$B$2:$AF$2,0),FALSE)),VLOOKUP($B214,'Allokerad kvv'!$B$2:$AV$468,MATCH(E$2,'Allokerad kvv'!$B$2:$AV$2,0),FALSE),VLOOKUP($B214,'Justerad allokering'!$B$2:$AG$462,MATCH(E$2,'Justerad allokering'!$B$2:$AF$2,0),FALSE))</f>
        <v>0</v>
      </c>
      <c r="F214" s="28">
        <f>IF(ISERROR(1/VLOOKUP($B214,'Justerad allokering'!$B$2:$AG$462,MATCH(F$2,'Justerad allokering'!$B$2:$AF$2,0),FALSE)),VLOOKUP($B214,'Allokerad kvv'!$B$2:$AV$468,MATCH(F$2,'Allokerad kvv'!$B$2:$AV$2,0),FALSE),VLOOKUP($B214,'Justerad allokering'!$B$2:$AG$462,MATCH(F$2,'Justerad allokering'!$B$2:$AF$2,0),FALSE))</f>
        <v>0</v>
      </c>
      <c r="G214" s="28">
        <f>IF(ISERROR(1/VLOOKUP($B214,'Justerad allokering'!$B$2:$AG$462,MATCH(G$2,'Justerad allokering'!$B$2:$AF$2,0),FALSE)),VLOOKUP($B214,'Allokerad kvv'!$B$2:$AV$468,MATCH(G$2,'Allokerad kvv'!$B$2:$AV$2,0),FALSE),VLOOKUP($B214,'Justerad allokering'!$B$2:$AG$462,MATCH(G$2,'Justerad allokering'!$B$2:$AF$2,0),FALSE))</f>
        <v>0</v>
      </c>
      <c r="H214" s="28">
        <f>IF(ISERROR(1/VLOOKUP($B214,'Justerad allokering'!$B$2:$AG$462,MATCH(H$2,'Justerad allokering'!$B$2:$AF$2,0),FALSE)),VLOOKUP($B214,'Allokerad kvv'!$B$2:$AV$468,MATCH(H$2,'Allokerad kvv'!$B$2:$AV$2,0),FALSE),VLOOKUP($B214,'Justerad allokering'!$B$2:$AG$462,MATCH(H$2,'Justerad allokering'!$B$2:$AF$2,0),FALSE))</f>
        <v>0</v>
      </c>
      <c r="I214" s="28">
        <f>IF(ISERROR(1/VLOOKUP($B214,'Justerad allokering'!$B$2:$AG$462,MATCH(I$2,'Justerad allokering'!$B$2:$AF$2,0),FALSE)),VLOOKUP($B214,'Allokerad kvv'!$B$2:$AV$468,MATCH(I$2,'Allokerad kvv'!$B$2:$AV$2,0),FALSE),VLOOKUP($B214,'Justerad allokering'!$B$2:$AG$462,MATCH(I$2,'Justerad allokering'!$B$2:$AF$2,0),FALSE))</f>
        <v>0</v>
      </c>
      <c r="J214" s="28">
        <f>IF(ISERROR(1/VLOOKUP($B214,'Justerad allokering'!$B$2:$AG$462,MATCH(J$2,'Justerad allokering'!$B$2:$AF$2,0),FALSE)),VLOOKUP($B214,'Allokerad kvv'!$B$2:$AV$468,MATCH(J$2,'Allokerad kvv'!$B$2:$AV$2,0),FALSE),VLOOKUP($B214,'Justerad allokering'!$B$2:$AG$462,MATCH(J$2,'Justerad allokering'!$B$2:$AF$2,0),FALSE))</f>
        <v>0</v>
      </c>
      <c r="K214" s="28">
        <f>IF(ISERROR(1/VLOOKUP($B214,'Justerad allokering'!$B$2:$AG$462,MATCH(K$2,'Justerad allokering'!$B$2:$AF$2,0),FALSE)),VLOOKUP($B214,'Allokerad kvv'!$B$2:$AV$468,MATCH(K$2,'Allokerad kvv'!$B$2:$AV$2,0),FALSE),VLOOKUP($B214,'Justerad allokering'!$B$2:$AG$462,MATCH(K$2,'Justerad allokering'!$B$2:$AF$2,0),FALSE))</f>
        <v>0</v>
      </c>
      <c r="L214" s="28">
        <f>IF(ISERROR(1/VLOOKUP($B214,'Justerad allokering'!$B$2:$AG$462,MATCH(L$2,'Justerad allokering'!$B$2:$AF$2,0),FALSE)),VLOOKUP($B214,'Allokerad kvv'!$B$2:$AV$468,MATCH(L$2,'Allokerad kvv'!$B$2:$AV$2,0),FALSE),VLOOKUP($B214,'Justerad allokering'!$B$2:$AG$462,MATCH(L$2,'Justerad allokering'!$B$2:$AF$2,0),FALSE))</f>
        <v>0</v>
      </c>
      <c r="M214" s="28">
        <f>IF(ISERROR(1/VLOOKUP($B214,'Justerad allokering'!$B$2:$AG$462,MATCH(M$2,'Justerad allokering'!$B$2:$AF$2,0),FALSE)),VLOOKUP($B214,'Allokerad kvv'!$B$2:$AV$468,MATCH(M$2,'Allokerad kvv'!$B$2:$AV$2,0),FALSE),VLOOKUP($B214,'Justerad allokering'!$B$2:$AG$462,MATCH(M$2,'Justerad allokering'!$B$2:$AF$2,0),FALSE))</f>
        <v>0</v>
      </c>
      <c r="N214" s="28">
        <f>IF(ISERROR(1/VLOOKUP($B214,'Justerad allokering'!$B$2:$AG$462,MATCH(N$2,'Justerad allokering'!$B$2:$AF$2,0),FALSE)),VLOOKUP($B214,'Allokerad kvv'!$B$2:$AV$468,MATCH(N$2,'Allokerad kvv'!$B$2:$AV$2,0),FALSE),VLOOKUP($B214,'Justerad allokering'!$B$2:$AG$462,MATCH(N$2,'Justerad allokering'!$B$2:$AF$2,0),FALSE))</f>
        <v>0</v>
      </c>
      <c r="O214" s="28">
        <f>IF(ISERROR(1/VLOOKUP($B214,'Justerad allokering'!$B$2:$AG$462,MATCH(O$2,'Justerad allokering'!$B$2:$AF$2,0),FALSE)),VLOOKUP($B214,'Allokerad kvv'!$B$2:$AV$468,MATCH(O$2,'Allokerad kvv'!$B$2:$AV$2,0),FALSE),VLOOKUP($B214,'Justerad allokering'!$B$2:$AG$462,MATCH(O$2,'Justerad allokering'!$B$2:$AF$2,0),FALSE))</f>
        <v>0</v>
      </c>
      <c r="P214" s="28">
        <f>IF(ISERROR(1/VLOOKUP($B214,'Justerad allokering'!$B$2:$AG$462,MATCH(P$2,'Justerad allokering'!$B$2:$AF$2,0),FALSE)),VLOOKUP($B214,'Allokerad kvv'!$B$2:$AV$468,MATCH(P$2,'Allokerad kvv'!$B$2:$AV$2,0),FALSE),VLOOKUP($B214,'Justerad allokering'!$B$2:$AG$462,MATCH(P$2,'Justerad allokering'!$B$2:$AF$2,0),FALSE))</f>
        <v>0</v>
      </c>
      <c r="Q214" s="28">
        <f>IF(ISERROR(1/VLOOKUP($B214,'Justerad allokering'!$B$2:$AG$462,MATCH(Q$2,'Justerad allokering'!$B$2:$AF$2,0),FALSE)),VLOOKUP($B214,'Allokerad kvv'!$B$2:$AV$468,MATCH(Q$2,'Allokerad kvv'!$B$2:$AV$2,0),FALSE),VLOOKUP($B214,'Justerad allokering'!$B$2:$AG$462,MATCH(Q$2,'Justerad allokering'!$B$2:$AF$2,0),FALSE))</f>
        <v>0</v>
      </c>
      <c r="R214" s="28">
        <f>IF(ISERROR(1/VLOOKUP($B214,'Justerad allokering'!$B$2:$AG$462,MATCH(R$2,'Justerad allokering'!$B$2:$AF$2,0),FALSE)),VLOOKUP($B214,'Allokerad kvv'!$B$2:$AV$468,MATCH(R$2,'Allokerad kvv'!$B$2:$AV$2,0),FALSE),VLOOKUP($B214,'Justerad allokering'!$B$2:$AG$462,MATCH(R$2,'Justerad allokering'!$B$2:$AF$2,0),FALSE))</f>
        <v>0</v>
      </c>
      <c r="S214" s="28">
        <f>IF(ISERROR(1/VLOOKUP($B214,'Justerad allokering'!$B$2:$AG$462,MATCH(S$2,'Justerad allokering'!$B$2:$AF$2,0),FALSE)),VLOOKUP($B214,'Allokerad kvv'!$B$2:$AV$468,MATCH(S$2,'Allokerad kvv'!$B$2:$AV$2,0),FALSE),VLOOKUP($B214,'Justerad allokering'!$B$2:$AG$462,MATCH(S$2,'Justerad allokering'!$B$2:$AF$2,0),FALSE))</f>
        <v>0</v>
      </c>
      <c r="T214" s="28">
        <f>IF(ISERROR(1/VLOOKUP($B214,'Justerad allokering'!$B$2:$AG$462,MATCH(T$2,'Justerad allokering'!$B$2:$AF$2,0),FALSE)),VLOOKUP($B214,'Allokerad kvv'!$B$2:$AV$468,MATCH(T$2,'Allokerad kvv'!$B$2:$AV$2,0),FALSE),VLOOKUP($B214,'Justerad allokering'!$B$2:$AG$462,MATCH(T$2,'Justerad allokering'!$B$2:$AF$2,0),FALSE))</f>
        <v>0</v>
      </c>
      <c r="U214" s="28">
        <f>IF(ISERROR(1/VLOOKUP($B214,'Justerad allokering'!$B$2:$AG$462,MATCH(U$2,'Justerad allokering'!$B$2:$AF$2,0),FALSE)),VLOOKUP($B214,'Allokerad kvv'!$B$2:$AV$468,MATCH(U$2,'Allokerad kvv'!$B$2:$AV$2,0),FALSE),VLOOKUP($B214,'Justerad allokering'!$B$2:$AG$462,MATCH(U$2,'Justerad allokering'!$B$2:$AF$2,0),FALSE))</f>
        <v>0</v>
      </c>
      <c r="V214" s="28">
        <f>IF(ISERROR(1/VLOOKUP($B214,'Justerad allokering'!$B$2:$AG$462,MATCH(V$2,'Justerad allokering'!$B$2:$AF$2,0),FALSE)),VLOOKUP($B214,'Allokerad kvv'!$B$2:$AV$468,MATCH(V$2,'Allokerad kvv'!$B$2:$AV$2,0),FALSE),VLOOKUP($B214,'Justerad allokering'!$B$2:$AG$462,MATCH(V$2,'Justerad allokering'!$B$2:$AF$2,0),FALSE))</f>
        <v>0</v>
      </c>
      <c r="W214" s="28">
        <f>IF(ISERROR(1/VLOOKUP($B214,'Justerad allokering'!$B$2:$AG$462,MATCH(W$2,'Justerad allokering'!$B$2:$AF$2,0),FALSE)),VLOOKUP($B214,'Allokerad kvv'!$B$2:$AV$468,MATCH(W$2,'Allokerad kvv'!$B$2:$AV$2,0),FALSE),VLOOKUP($B214,'Justerad allokering'!$B$2:$AG$462,MATCH(W$2,'Justerad allokering'!$B$2:$AF$2,0),FALSE))</f>
        <v>0</v>
      </c>
      <c r="X214" s="28">
        <f>IF(ISERROR(1/VLOOKUP($B214,'Justerad allokering'!$B$2:$AG$462,MATCH(X$2,'Justerad allokering'!$B$2:$AF$2,0),FALSE)),VLOOKUP($B214,'Allokerad kvv'!$B$2:$AV$468,MATCH(X$2,'Allokerad kvv'!$B$2:$AV$2,0),FALSE),VLOOKUP($B214,'Justerad allokering'!$B$2:$AG$462,MATCH(X$2,'Justerad allokering'!$B$2:$AF$2,0),FALSE))</f>
        <v>0</v>
      </c>
      <c r="Y214" s="28">
        <f>IF(ISERROR(1/VLOOKUP($B214,'Justerad allokering'!$B$2:$AG$462,MATCH(Y$2,'Justerad allokering'!$B$2:$AF$2,0),FALSE)),VLOOKUP($B214,'Allokerad kvv'!$B$2:$AV$468,MATCH(Y$2,'Allokerad kvv'!$B$2:$AV$2,0),FALSE),VLOOKUP($B214,'Justerad allokering'!$B$2:$AG$462,MATCH(Y$2,'Justerad allokering'!$B$2:$AF$2,0),FALSE))</f>
        <v>0</v>
      </c>
      <c r="Z214" s="28">
        <f>IF(ISERROR(1/VLOOKUP($B214,'Justerad allokering'!$B$2:$AG$462,MATCH(Z$2,'Justerad allokering'!$B$2:$AF$2,0),FALSE)),VLOOKUP($B214,'Allokerad kvv'!$B$2:$AV$468,MATCH(Z$2,'Allokerad kvv'!$B$2:$AV$2,0),FALSE),VLOOKUP($B214,'Justerad allokering'!$B$2:$AG$462,MATCH(Z$2,'Justerad allokering'!$B$2:$AF$2,0),FALSE))</f>
        <v>0</v>
      </c>
      <c r="AA214" s="28"/>
      <c r="AB214" s="28"/>
      <c r="AE214">
        <f t="shared" si="9"/>
        <v>0</v>
      </c>
      <c r="AG214">
        <f t="shared" si="10"/>
        <v>0</v>
      </c>
      <c r="AH214">
        <f t="shared" si="11"/>
        <v>0</v>
      </c>
      <c r="AI214" s="55" t="str">
        <f>IF(AH214=0,"",AH214/VLOOKUP(B214,Kraftvärmeprod!$B$1:$BC$480,MATCH("Summa tillförd energi exklusive rökgaskondensering",Kraftvärmeprod!$B$1:$BC$1,0),FALSE))</f>
        <v/>
      </c>
    </row>
    <row r="215" spans="1:35" x14ac:dyDescent="0.25">
      <c r="A215" s="28" t="s">
        <v>282</v>
      </c>
      <c r="B215" s="28" t="s">
        <v>286</v>
      </c>
      <c r="C215" s="28">
        <f>IF(ISERROR(1/VLOOKUP($B215,'Justerad allokering'!$B$2:$AG$462,MATCH(C$2,'Justerad allokering'!$B$2:$AF$2,0),FALSE)),VLOOKUP($B215,'Allokerad kvv'!$B$2:$AV$468,MATCH(C$2,'Allokerad kvv'!$B$2:$AV$2,0),FALSE),VLOOKUP($B215,'Justerad allokering'!$B$2:$AG$462,MATCH(C$2,'Justerad allokering'!$B$2:$AF$2,0),FALSE))</f>
        <v>0</v>
      </c>
      <c r="D215" s="28">
        <f>IF(ISERROR(1/VLOOKUP($B215,'Justerad allokering'!$B$2:$AG$462,MATCH(D$2,'Justerad allokering'!$B$2:$AF$2,0),FALSE)),VLOOKUP($B215,'Allokerad kvv'!$B$2:$AV$468,MATCH(D$2,'Allokerad kvv'!$B$2:$AV$2,0),FALSE),VLOOKUP($B215,'Justerad allokering'!$B$2:$AG$462,MATCH(D$2,'Justerad allokering'!$B$2:$AF$2,0),FALSE))</f>
        <v>0</v>
      </c>
      <c r="E215" s="28">
        <f>IF(ISERROR(1/VLOOKUP($B215,'Justerad allokering'!$B$2:$AG$462,MATCH(E$2,'Justerad allokering'!$B$2:$AF$2,0),FALSE)),VLOOKUP($B215,'Allokerad kvv'!$B$2:$AV$468,MATCH(E$2,'Allokerad kvv'!$B$2:$AV$2,0),FALSE),VLOOKUP($B215,'Justerad allokering'!$B$2:$AG$462,MATCH(E$2,'Justerad allokering'!$B$2:$AF$2,0),FALSE))</f>
        <v>0</v>
      </c>
      <c r="F215" s="28">
        <f>IF(ISERROR(1/VLOOKUP($B215,'Justerad allokering'!$B$2:$AG$462,MATCH(F$2,'Justerad allokering'!$B$2:$AF$2,0),FALSE)),VLOOKUP($B215,'Allokerad kvv'!$B$2:$AV$468,MATCH(F$2,'Allokerad kvv'!$B$2:$AV$2,0),FALSE),VLOOKUP($B215,'Justerad allokering'!$B$2:$AG$462,MATCH(F$2,'Justerad allokering'!$B$2:$AF$2,0),FALSE))</f>
        <v>0</v>
      </c>
      <c r="G215" s="28">
        <f>IF(ISERROR(1/VLOOKUP($B215,'Justerad allokering'!$B$2:$AG$462,MATCH(G$2,'Justerad allokering'!$B$2:$AF$2,0),FALSE)),VLOOKUP($B215,'Allokerad kvv'!$B$2:$AV$468,MATCH(G$2,'Allokerad kvv'!$B$2:$AV$2,0),FALSE),VLOOKUP($B215,'Justerad allokering'!$B$2:$AG$462,MATCH(G$2,'Justerad allokering'!$B$2:$AF$2,0),FALSE))</f>
        <v>0</v>
      </c>
      <c r="H215" s="28">
        <f>IF(ISERROR(1/VLOOKUP($B215,'Justerad allokering'!$B$2:$AG$462,MATCH(H$2,'Justerad allokering'!$B$2:$AF$2,0),FALSE)),VLOOKUP($B215,'Allokerad kvv'!$B$2:$AV$468,MATCH(H$2,'Allokerad kvv'!$B$2:$AV$2,0),FALSE),VLOOKUP($B215,'Justerad allokering'!$B$2:$AG$462,MATCH(H$2,'Justerad allokering'!$B$2:$AF$2,0),FALSE))</f>
        <v>0</v>
      </c>
      <c r="I215" s="28">
        <f>IF(ISERROR(1/VLOOKUP($B215,'Justerad allokering'!$B$2:$AG$462,MATCH(I$2,'Justerad allokering'!$B$2:$AF$2,0),FALSE)),VLOOKUP($B215,'Allokerad kvv'!$B$2:$AV$468,MATCH(I$2,'Allokerad kvv'!$B$2:$AV$2,0),FALSE),VLOOKUP($B215,'Justerad allokering'!$B$2:$AG$462,MATCH(I$2,'Justerad allokering'!$B$2:$AF$2,0),FALSE))</f>
        <v>0</v>
      </c>
      <c r="J215" s="28">
        <f>IF(ISERROR(1/VLOOKUP($B215,'Justerad allokering'!$B$2:$AG$462,MATCH(J$2,'Justerad allokering'!$B$2:$AF$2,0),FALSE)),VLOOKUP($B215,'Allokerad kvv'!$B$2:$AV$468,MATCH(J$2,'Allokerad kvv'!$B$2:$AV$2,0),FALSE),VLOOKUP($B215,'Justerad allokering'!$B$2:$AG$462,MATCH(J$2,'Justerad allokering'!$B$2:$AF$2,0),FALSE))</f>
        <v>0</v>
      </c>
      <c r="K215" s="28">
        <f>IF(ISERROR(1/VLOOKUP($B215,'Justerad allokering'!$B$2:$AG$462,MATCH(K$2,'Justerad allokering'!$B$2:$AF$2,0),FALSE)),VLOOKUP($B215,'Allokerad kvv'!$B$2:$AV$468,MATCH(K$2,'Allokerad kvv'!$B$2:$AV$2,0),FALSE),VLOOKUP($B215,'Justerad allokering'!$B$2:$AG$462,MATCH(K$2,'Justerad allokering'!$B$2:$AF$2,0),FALSE))</f>
        <v>0</v>
      </c>
      <c r="L215" s="28">
        <f>IF(ISERROR(1/VLOOKUP($B215,'Justerad allokering'!$B$2:$AG$462,MATCH(L$2,'Justerad allokering'!$B$2:$AF$2,0),FALSE)),VLOOKUP($B215,'Allokerad kvv'!$B$2:$AV$468,MATCH(L$2,'Allokerad kvv'!$B$2:$AV$2,0),FALSE),VLOOKUP($B215,'Justerad allokering'!$B$2:$AG$462,MATCH(L$2,'Justerad allokering'!$B$2:$AF$2,0),FALSE))</f>
        <v>0</v>
      </c>
      <c r="M215" s="28">
        <f>IF(ISERROR(1/VLOOKUP($B215,'Justerad allokering'!$B$2:$AG$462,MATCH(M$2,'Justerad allokering'!$B$2:$AF$2,0),FALSE)),VLOOKUP($B215,'Allokerad kvv'!$B$2:$AV$468,MATCH(M$2,'Allokerad kvv'!$B$2:$AV$2,0),FALSE),VLOOKUP($B215,'Justerad allokering'!$B$2:$AG$462,MATCH(M$2,'Justerad allokering'!$B$2:$AF$2,0),FALSE))</f>
        <v>0</v>
      </c>
      <c r="N215" s="28">
        <f>IF(ISERROR(1/VLOOKUP($B215,'Justerad allokering'!$B$2:$AG$462,MATCH(N$2,'Justerad allokering'!$B$2:$AF$2,0),FALSE)),VLOOKUP($B215,'Allokerad kvv'!$B$2:$AV$468,MATCH(N$2,'Allokerad kvv'!$B$2:$AV$2,0),FALSE),VLOOKUP($B215,'Justerad allokering'!$B$2:$AG$462,MATCH(N$2,'Justerad allokering'!$B$2:$AF$2,0),FALSE))</f>
        <v>0</v>
      </c>
      <c r="O215" s="28">
        <f>IF(ISERROR(1/VLOOKUP($B215,'Justerad allokering'!$B$2:$AG$462,MATCH(O$2,'Justerad allokering'!$B$2:$AF$2,0),FALSE)),VLOOKUP($B215,'Allokerad kvv'!$B$2:$AV$468,MATCH(O$2,'Allokerad kvv'!$B$2:$AV$2,0),FALSE),VLOOKUP($B215,'Justerad allokering'!$B$2:$AG$462,MATCH(O$2,'Justerad allokering'!$B$2:$AF$2,0),FALSE))</f>
        <v>0</v>
      </c>
      <c r="P215" s="28">
        <f>IF(ISERROR(1/VLOOKUP($B215,'Justerad allokering'!$B$2:$AG$462,MATCH(P$2,'Justerad allokering'!$B$2:$AF$2,0),FALSE)),VLOOKUP($B215,'Allokerad kvv'!$B$2:$AV$468,MATCH(P$2,'Allokerad kvv'!$B$2:$AV$2,0),FALSE),VLOOKUP($B215,'Justerad allokering'!$B$2:$AG$462,MATCH(P$2,'Justerad allokering'!$B$2:$AF$2,0),FALSE))</f>
        <v>0</v>
      </c>
      <c r="Q215" s="28">
        <f>IF(ISERROR(1/VLOOKUP($B215,'Justerad allokering'!$B$2:$AG$462,MATCH(Q$2,'Justerad allokering'!$B$2:$AF$2,0),FALSE)),VLOOKUP($B215,'Allokerad kvv'!$B$2:$AV$468,MATCH(Q$2,'Allokerad kvv'!$B$2:$AV$2,0),FALSE),VLOOKUP($B215,'Justerad allokering'!$B$2:$AG$462,MATCH(Q$2,'Justerad allokering'!$B$2:$AF$2,0),FALSE))</f>
        <v>0</v>
      </c>
      <c r="R215" s="28">
        <f>IF(ISERROR(1/VLOOKUP($B215,'Justerad allokering'!$B$2:$AG$462,MATCH(R$2,'Justerad allokering'!$B$2:$AF$2,0),FALSE)),VLOOKUP($B215,'Allokerad kvv'!$B$2:$AV$468,MATCH(R$2,'Allokerad kvv'!$B$2:$AV$2,0),FALSE),VLOOKUP($B215,'Justerad allokering'!$B$2:$AG$462,MATCH(R$2,'Justerad allokering'!$B$2:$AF$2,0),FALSE))</f>
        <v>0</v>
      </c>
      <c r="S215" s="28">
        <f>IF(ISERROR(1/VLOOKUP($B215,'Justerad allokering'!$B$2:$AG$462,MATCH(S$2,'Justerad allokering'!$B$2:$AF$2,0),FALSE)),VLOOKUP($B215,'Allokerad kvv'!$B$2:$AV$468,MATCH(S$2,'Allokerad kvv'!$B$2:$AV$2,0),FALSE),VLOOKUP($B215,'Justerad allokering'!$B$2:$AG$462,MATCH(S$2,'Justerad allokering'!$B$2:$AF$2,0),FALSE))</f>
        <v>0</v>
      </c>
      <c r="T215" s="28">
        <f>IF(ISERROR(1/VLOOKUP($B215,'Justerad allokering'!$B$2:$AG$462,MATCH(T$2,'Justerad allokering'!$B$2:$AF$2,0),FALSE)),VLOOKUP($B215,'Allokerad kvv'!$B$2:$AV$468,MATCH(T$2,'Allokerad kvv'!$B$2:$AV$2,0),FALSE),VLOOKUP($B215,'Justerad allokering'!$B$2:$AG$462,MATCH(T$2,'Justerad allokering'!$B$2:$AF$2,0),FALSE))</f>
        <v>0</v>
      </c>
      <c r="U215" s="28">
        <f>IF(ISERROR(1/VLOOKUP($B215,'Justerad allokering'!$B$2:$AG$462,MATCH(U$2,'Justerad allokering'!$B$2:$AF$2,0),FALSE)),VLOOKUP($B215,'Allokerad kvv'!$B$2:$AV$468,MATCH(U$2,'Allokerad kvv'!$B$2:$AV$2,0),FALSE),VLOOKUP($B215,'Justerad allokering'!$B$2:$AG$462,MATCH(U$2,'Justerad allokering'!$B$2:$AF$2,0),FALSE))</f>
        <v>0</v>
      </c>
      <c r="V215" s="28">
        <f>IF(ISERROR(1/VLOOKUP($B215,'Justerad allokering'!$B$2:$AG$462,MATCH(V$2,'Justerad allokering'!$B$2:$AF$2,0),FALSE)),VLOOKUP($B215,'Allokerad kvv'!$B$2:$AV$468,MATCH(V$2,'Allokerad kvv'!$B$2:$AV$2,0),FALSE),VLOOKUP($B215,'Justerad allokering'!$B$2:$AG$462,MATCH(V$2,'Justerad allokering'!$B$2:$AF$2,0),FALSE))</f>
        <v>0</v>
      </c>
      <c r="W215" s="28">
        <f>IF(ISERROR(1/VLOOKUP($B215,'Justerad allokering'!$B$2:$AG$462,MATCH(W$2,'Justerad allokering'!$B$2:$AF$2,0),FALSE)),VLOOKUP($B215,'Allokerad kvv'!$B$2:$AV$468,MATCH(W$2,'Allokerad kvv'!$B$2:$AV$2,0),FALSE),VLOOKUP($B215,'Justerad allokering'!$B$2:$AG$462,MATCH(W$2,'Justerad allokering'!$B$2:$AF$2,0),FALSE))</f>
        <v>0</v>
      </c>
      <c r="X215" s="28">
        <f>IF(ISERROR(1/VLOOKUP($B215,'Justerad allokering'!$B$2:$AG$462,MATCH(X$2,'Justerad allokering'!$B$2:$AF$2,0),FALSE)),VLOOKUP($B215,'Allokerad kvv'!$B$2:$AV$468,MATCH(X$2,'Allokerad kvv'!$B$2:$AV$2,0),FALSE),VLOOKUP($B215,'Justerad allokering'!$B$2:$AG$462,MATCH(X$2,'Justerad allokering'!$B$2:$AF$2,0),FALSE))</f>
        <v>0</v>
      </c>
      <c r="Y215" s="28">
        <f>IF(ISERROR(1/VLOOKUP($B215,'Justerad allokering'!$B$2:$AG$462,MATCH(Y$2,'Justerad allokering'!$B$2:$AF$2,0),FALSE)),VLOOKUP($B215,'Allokerad kvv'!$B$2:$AV$468,MATCH(Y$2,'Allokerad kvv'!$B$2:$AV$2,0),FALSE),VLOOKUP($B215,'Justerad allokering'!$B$2:$AG$462,MATCH(Y$2,'Justerad allokering'!$B$2:$AF$2,0),FALSE))</f>
        <v>0</v>
      </c>
      <c r="Z215" s="28">
        <f>IF(ISERROR(1/VLOOKUP($B215,'Justerad allokering'!$B$2:$AG$462,MATCH(Z$2,'Justerad allokering'!$B$2:$AF$2,0),FALSE)),VLOOKUP($B215,'Allokerad kvv'!$B$2:$AV$468,MATCH(Z$2,'Allokerad kvv'!$B$2:$AV$2,0),FALSE),VLOOKUP($B215,'Justerad allokering'!$B$2:$AG$462,MATCH(Z$2,'Justerad allokering'!$B$2:$AF$2,0),FALSE))</f>
        <v>0</v>
      </c>
      <c r="AA215" s="28"/>
      <c r="AB215" s="28"/>
      <c r="AE215">
        <f t="shared" si="9"/>
        <v>0</v>
      </c>
      <c r="AG215">
        <f t="shared" si="10"/>
        <v>0</v>
      </c>
      <c r="AH215">
        <f t="shared" si="11"/>
        <v>0</v>
      </c>
      <c r="AI215" s="55" t="str">
        <f>IF(AH215=0,"",AH215/VLOOKUP(B215,Kraftvärmeprod!$B$1:$BC$480,MATCH("Summa tillförd energi exklusive rökgaskondensering",Kraftvärmeprod!$B$1:$BC$1,0),FALSE))</f>
        <v/>
      </c>
    </row>
    <row r="216" spans="1:35" x14ac:dyDescent="0.25">
      <c r="A216" s="28" t="s">
        <v>282</v>
      </c>
      <c r="B216" s="28" t="s">
        <v>287</v>
      </c>
      <c r="C216" s="28">
        <f>IF(ISERROR(1/VLOOKUP($B216,'Justerad allokering'!$B$2:$AG$462,MATCH(C$2,'Justerad allokering'!$B$2:$AF$2,0),FALSE)),VLOOKUP($B216,'Allokerad kvv'!$B$2:$AV$468,MATCH(C$2,'Allokerad kvv'!$B$2:$AV$2,0),FALSE),VLOOKUP($B216,'Justerad allokering'!$B$2:$AG$462,MATCH(C$2,'Justerad allokering'!$B$2:$AF$2,0),FALSE))</f>
        <v>0</v>
      </c>
      <c r="D216" s="28">
        <f>IF(ISERROR(1/VLOOKUP($B216,'Justerad allokering'!$B$2:$AG$462,MATCH(D$2,'Justerad allokering'!$B$2:$AF$2,0),FALSE)),VLOOKUP($B216,'Allokerad kvv'!$B$2:$AV$468,MATCH(D$2,'Allokerad kvv'!$B$2:$AV$2,0),FALSE),VLOOKUP($B216,'Justerad allokering'!$B$2:$AG$462,MATCH(D$2,'Justerad allokering'!$B$2:$AF$2,0),FALSE))</f>
        <v>0</v>
      </c>
      <c r="E216" s="28">
        <f>IF(ISERROR(1/VLOOKUP($B216,'Justerad allokering'!$B$2:$AG$462,MATCH(E$2,'Justerad allokering'!$B$2:$AF$2,0),FALSE)),VLOOKUP($B216,'Allokerad kvv'!$B$2:$AV$468,MATCH(E$2,'Allokerad kvv'!$B$2:$AV$2,0),FALSE),VLOOKUP($B216,'Justerad allokering'!$B$2:$AG$462,MATCH(E$2,'Justerad allokering'!$B$2:$AF$2,0),FALSE))</f>
        <v>0</v>
      </c>
      <c r="F216" s="28">
        <f>IF(ISERROR(1/VLOOKUP($B216,'Justerad allokering'!$B$2:$AG$462,MATCH(F$2,'Justerad allokering'!$B$2:$AF$2,0),FALSE)),VLOOKUP($B216,'Allokerad kvv'!$B$2:$AV$468,MATCH(F$2,'Allokerad kvv'!$B$2:$AV$2,0),FALSE),VLOOKUP($B216,'Justerad allokering'!$B$2:$AG$462,MATCH(F$2,'Justerad allokering'!$B$2:$AF$2,0),FALSE))</f>
        <v>0</v>
      </c>
      <c r="G216" s="28">
        <f>IF(ISERROR(1/VLOOKUP($B216,'Justerad allokering'!$B$2:$AG$462,MATCH(G$2,'Justerad allokering'!$B$2:$AF$2,0),FALSE)),VLOOKUP($B216,'Allokerad kvv'!$B$2:$AV$468,MATCH(G$2,'Allokerad kvv'!$B$2:$AV$2,0),FALSE),VLOOKUP($B216,'Justerad allokering'!$B$2:$AG$462,MATCH(G$2,'Justerad allokering'!$B$2:$AF$2,0),FALSE))</f>
        <v>0</v>
      </c>
      <c r="H216" s="28">
        <f>IF(ISERROR(1/VLOOKUP($B216,'Justerad allokering'!$B$2:$AG$462,MATCH(H$2,'Justerad allokering'!$B$2:$AF$2,0),FALSE)),VLOOKUP($B216,'Allokerad kvv'!$B$2:$AV$468,MATCH(H$2,'Allokerad kvv'!$B$2:$AV$2,0),FALSE),VLOOKUP($B216,'Justerad allokering'!$B$2:$AG$462,MATCH(H$2,'Justerad allokering'!$B$2:$AF$2,0),FALSE))</f>
        <v>0</v>
      </c>
      <c r="I216" s="28">
        <f>IF(ISERROR(1/VLOOKUP($B216,'Justerad allokering'!$B$2:$AG$462,MATCH(I$2,'Justerad allokering'!$B$2:$AF$2,0),FALSE)),VLOOKUP($B216,'Allokerad kvv'!$B$2:$AV$468,MATCH(I$2,'Allokerad kvv'!$B$2:$AV$2,0),FALSE),VLOOKUP($B216,'Justerad allokering'!$B$2:$AG$462,MATCH(I$2,'Justerad allokering'!$B$2:$AF$2,0),FALSE))</f>
        <v>0</v>
      </c>
      <c r="J216" s="28">
        <f>IF(ISERROR(1/VLOOKUP($B216,'Justerad allokering'!$B$2:$AG$462,MATCH(J$2,'Justerad allokering'!$B$2:$AF$2,0),FALSE)),VLOOKUP($B216,'Allokerad kvv'!$B$2:$AV$468,MATCH(J$2,'Allokerad kvv'!$B$2:$AV$2,0),FALSE),VLOOKUP($B216,'Justerad allokering'!$B$2:$AG$462,MATCH(J$2,'Justerad allokering'!$B$2:$AF$2,0),FALSE))</f>
        <v>0</v>
      </c>
      <c r="K216" s="28">
        <f>IF(ISERROR(1/VLOOKUP($B216,'Justerad allokering'!$B$2:$AG$462,MATCH(K$2,'Justerad allokering'!$B$2:$AF$2,0),FALSE)),VLOOKUP($B216,'Allokerad kvv'!$B$2:$AV$468,MATCH(K$2,'Allokerad kvv'!$B$2:$AV$2,0),FALSE),VLOOKUP($B216,'Justerad allokering'!$B$2:$AG$462,MATCH(K$2,'Justerad allokering'!$B$2:$AF$2,0),FALSE))</f>
        <v>0</v>
      </c>
      <c r="L216" s="28">
        <f>IF(ISERROR(1/VLOOKUP($B216,'Justerad allokering'!$B$2:$AG$462,MATCH(L$2,'Justerad allokering'!$B$2:$AF$2,0),FALSE)),VLOOKUP($B216,'Allokerad kvv'!$B$2:$AV$468,MATCH(L$2,'Allokerad kvv'!$B$2:$AV$2,0),FALSE),VLOOKUP($B216,'Justerad allokering'!$B$2:$AG$462,MATCH(L$2,'Justerad allokering'!$B$2:$AF$2,0),FALSE))</f>
        <v>0</v>
      </c>
      <c r="M216" s="28">
        <f>IF(ISERROR(1/VLOOKUP($B216,'Justerad allokering'!$B$2:$AG$462,MATCH(M$2,'Justerad allokering'!$B$2:$AF$2,0),FALSE)),VLOOKUP($B216,'Allokerad kvv'!$B$2:$AV$468,MATCH(M$2,'Allokerad kvv'!$B$2:$AV$2,0),FALSE),VLOOKUP($B216,'Justerad allokering'!$B$2:$AG$462,MATCH(M$2,'Justerad allokering'!$B$2:$AF$2,0),FALSE))</f>
        <v>0</v>
      </c>
      <c r="N216" s="28">
        <f>IF(ISERROR(1/VLOOKUP($B216,'Justerad allokering'!$B$2:$AG$462,MATCH(N$2,'Justerad allokering'!$B$2:$AF$2,0),FALSE)),VLOOKUP($B216,'Allokerad kvv'!$B$2:$AV$468,MATCH(N$2,'Allokerad kvv'!$B$2:$AV$2,0),FALSE),VLOOKUP($B216,'Justerad allokering'!$B$2:$AG$462,MATCH(N$2,'Justerad allokering'!$B$2:$AF$2,0),FALSE))</f>
        <v>0</v>
      </c>
      <c r="O216" s="28">
        <f>IF(ISERROR(1/VLOOKUP($B216,'Justerad allokering'!$B$2:$AG$462,MATCH(O$2,'Justerad allokering'!$B$2:$AF$2,0),FALSE)),VLOOKUP($B216,'Allokerad kvv'!$B$2:$AV$468,MATCH(O$2,'Allokerad kvv'!$B$2:$AV$2,0),FALSE),VLOOKUP($B216,'Justerad allokering'!$B$2:$AG$462,MATCH(O$2,'Justerad allokering'!$B$2:$AF$2,0),FALSE))</f>
        <v>0</v>
      </c>
      <c r="P216" s="28">
        <f>IF(ISERROR(1/VLOOKUP($B216,'Justerad allokering'!$B$2:$AG$462,MATCH(P$2,'Justerad allokering'!$B$2:$AF$2,0),FALSE)),VLOOKUP($B216,'Allokerad kvv'!$B$2:$AV$468,MATCH(P$2,'Allokerad kvv'!$B$2:$AV$2,0),FALSE),VLOOKUP($B216,'Justerad allokering'!$B$2:$AG$462,MATCH(P$2,'Justerad allokering'!$B$2:$AF$2,0),FALSE))</f>
        <v>0</v>
      </c>
      <c r="Q216" s="28">
        <f>IF(ISERROR(1/VLOOKUP($B216,'Justerad allokering'!$B$2:$AG$462,MATCH(Q$2,'Justerad allokering'!$B$2:$AF$2,0),FALSE)),VLOOKUP($B216,'Allokerad kvv'!$B$2:$AV$468,MATCH(Q$2,'Allokerad kvv'!$B$2:$AV$2,0),FALSE),VLOOKUP($B216,'Justerad allokering'!$B$2:$AG$462,MATCH(Q$2,'Justerad allokering'!$B$2:$AF$2,0),FALSE))</f>
        <v>0</v>
      </c>
      <c r="R216" s="28">
        <f>IF(ISERROR(1/VLOOKUP($B216,'Justerad allokering'!$B$2:$AG$462,MATCH(R$2,'Justerad allokering'!$B$2:$AF$2,0),FALSE)),VLOOKUP($B216,'Allokerad kvv'!$B$2:$AV$468,MATCH(R$2,'Allokerad kvv'!$B$2:$AV$2,0),FALSE),VLOOKUP($B216,'Justerad allokering'!$B$2:$AG$462,MATCH(R$2,'Justerad allokering'!$B$2:$AF$2,0),FALSE))</f>
        <v>0</v>
      </c>
      <c r="S216" s="28">
        <f>IF(ISERROR(1/VLOOKUP($B216,'Justerad allokering'!$B$2:$AG$462,MATCH(S$2,'Justerad allokering'!$B$2:$AF$2,0),FALSE)),VLOOKUP($B216,'Allokerad kvv'!$B$2:$AV$468,MATCH(S$2,'Allokerad kvv'!$B$2:$AV$2,0),FALSE),VLOOKUP($B216,'Justerad allokering'!$B$2:$AG$462,MATCH(S$2,'Justerad allokering'!$B$2:$AF$2,0),FALSE))</f>
        <v>0</v>
      </c>
      <c r="T216" s="28">
        <f>IF(ISERROR(1/VLOOKUP($B216,'Justerad allokering'!$B$2:$AG$462,MATCH(T$2,'Justerad allokering'!$B$2:$AF$2,0),FALSE)),VLOOKUP($B216,'Allokerad kvv'!$B$2:$AV$468,MATCH(T$2,'Allokerad kvv'!$B$2:$AV$2,0),FALSE),VLOOKUP($B216,'Justerad allokering'!$B$2:$AG$462,MATCH(T$2,'Justerad allokering'!$B$2:$AF$2,0),FALSE))</f>
        <v>0</v>
      </c>
      <c r="U216" s="28">
        <f>IF(ISERROR(1/VLOOKUP($B216,'Justerad allokering'!$B$2:$AG$462,MATCH(U$2,'Justerad allokering'!$B$2:$AF$2,0),FALSE)),VLOOKUP($B216,'Allokerad kvv'!$B$2:$AV$468,MATCH(U$2,'Allokerad kvv'!$B$2:$AV$2,0),FALSE),VLOOKUP($B216,'Justerad allokering'!$B$2:$AG$462,MATCH(U$2,'Justerad allokering'!$B$2:$AF$2,0),FALSE))</f>
        <v>0</v>
      </c>
      <c r="V216" s="28">
        <f>IF(ISERROR(1/VLOOKUP($B216,'Justerad allokering'!$B$2:$AG$462,MATCH(V$2,'Justerad allokering'!$B$2:$AF$2,0),FALSE)),VLOOKUP($B216,'Allokerad kvv'!$B$2:$AV$468,MATCH(V$2,'Allokerad kvv'!$B$2:$AV$2,0),FALSE),VLOOKUP($B216,'Justerad allokering'!$B$2:$AG$462,MATCH(V$2,'Justerad allokering'!$B$2:$AF$2,0),FALSE))</f>
        <v>0</v>
      </c>
      <c r="W216" s="28">
        <f>IF(ISERROR(1/VLOOKUP($B216,'Justerad allokering'!$B$2:$AG$462,MATCH(W$2,'Justerad allokering'!$B$2:$AF$2,0),FALSE)),VLOOKUP($B216,'Allokerad kvv'!$B$2:$AV$468,MATCH(W$2,'Allokerad kvv'!$B$2:$AV$2,0),FALSE),VLOOKUP($B216,'Justerad allokering'!$B$2:$AG$462,MATCH(W$2,'Justerad allokering'!$B$2:$AF$2,0),FALSE))</f>
        <v>0</v>
      </c>
      <c r="X216" s="28">
        <f>IF(ISERROR(1/VLOOKUP($B216,'Justerad allokering'!$B$2:$AG$462,MATCH(X$2,'Justerad allokering'!$B$2:$AF$2,0),FALSE)),VLOOKUP($B216,'Allokerad kvv'!$B$2:$AV$468,MATCH(X$2,'Allokerad kvv'!$B$2:$AV$2,0),FALSE),VLOOKUP($B216,'Justerad allokering'!$B$2:$AG$462,MATCH(X$2,'Justerad allokering'!$B$2:$AF$2,0),FALSE))</f>
        <v>0</v>
      </c>
      <c r="Y216" s="28">
        <f>IF(ISERROR(1/VLOOKUP($B216,'Justerad allokering'!$B$2:$AG$462,MATCH(Y$2,'Justerad allokering'!$B$2:$AF$2,0),FALSE)),VLOOKUP($B216,'Allokerad kvv'!$B$2:$AV$468,MATCH(Y$2,'Allokerad kvv'!$B$2:$AV$2,0),FALSE),VLOOKUP($B216,'Justerad allokering'!$B$2:$AG$462,MATCH(Y$2,'Justerad allokering'!$B$2:$AF$2,0),FALSE))</f>
        <v>0</v>
      </c>
      <c r="Z216" s="28">
        <f>IF(ISERROR(1/VLOOKUP($B216,'Justerad allokering'!$B$2:$AG$462,MATCH(Z$2,'Justerad allokering'!$B$2:$AF$2,0),FALSE)),VLOOKUP($B216,'Allokerad kvv'!$B$2:$AV$468,MATCH(Z$2,'Allokerad kvv'!$B$2:$AV$2,0),FALSE),VLOOKUP($B216,'Justerad allokering'!$B$2:$AG$462,MATCH(Z$2,'Justerad allokering'!$B$2:$AF$2,0),FALSE))</f>
        <v>0</v>
      </c>
      <c r="AA216" s="28"/>
      <c r="AB216" s="28"/>
      <c r="AE216">
        <f t="shared" si="9"/>
        <v>0</v>
      </c>
      <c r="AG216">
        <f t="shared" si="10"/>
        <v>0</v>
      </c>
      <c r="AH216">
        <f t="shared" si="11"/>
        <v>0</v>
      </c>
      <c r="AI216" s="55" t="str">
        <f>IF(AH216=0,"",AH216/VLOOKUP(B216,Kraftvärmeprod!$B$1:$BC$480,MATCH("Summa tillförd energi exklusive rökgaskondensering",Kraftvärmeprod!$B$1:$BC$1,0),FALSE))</f>
        <v/>
      </c>
    </row>
    <row r="217" spans="1:35" x14ac:dyDescent="0.25">
      <c r="A217" s="28" t="s">
        <v>282</v>
      </c>
      <c r="B217" s="28" t="s">
        <v>288</v>
      </c>
      <c r="C217" s="28">
        <f>IF(ISERROR(1/VLOOKUP($B217,'Justerad allokering'!$B$2:$AG$462,MATCH(C$2,'Justerad allokering'!$B$2:$AF$2,0),FALSE)),VLOOKUP($B217,'Allokerad kvv'!$B$2:$AV$468,MATCH(C$2,'Allokerad kvv'!$B$2:$AV$2,0),FALSE),VLOOKUP($B217,'Justerad allokering'!$B$2:$AG$462,MATCH(C$2,'Justerad allokering'!$B$2:$AF$2,0),FALSE))</f>
        <v>0</v>
      </c>
      <c r="D217" s="28">
        <f>IF(ISERROR(1/VLOOKUP($B217,'Justerad allokering'!$B$2:$AG$462,MATCH(D$2,'Justerad allokering'!$B$2:$AF$2,0),FALSE)),VLOOKUP($B217,'Allokerad kvv'!$B$2:$AV$468,MATCH(D$2,'Allokerad kvv'!$B$2:$AV$2,0),FALSE),VLOOKUP($B217,'Justerad allokering'!$B$2:$AG$462,MATCH(D$2,'Justerad allokering'!$B$2:$AF$2,0),FALSE))</f>
        <v>0</v>
      </c>
      <c r="E217" s="28">
        <f>IF(ISERROR(1/VLOOKUP($B217,'Justerad allokering'!$B$2:$AG$462,MATCH(E$2,'Justerad allokering'!$B$2:$AF$2,0),FALSE)),VLOOKUP($B217,'Allokerad kvv'!$B$2:$AV$468,MATCH(E$2,'Allokerad kvv'!$B$2:$AV$2,0),FALSE),VLOOKUP($B217,'Justerad allokering'!$B$2:$AG$462,MATCH(E$2,'Justerad allokering'!$B$2:$AF$2,0),FALSE))</f>
        <v>0</v>
      </c>
      <c r="F217" s="28">
        <f>IF(ISERROR(1/VLOOKUP($B217,'Justerad allokering'!$B$2:$AG$462,MATCH(F$2,'Justerad allokering'!$B$2:$AF$2,0),FALSE)),VLOOKUP($B217,'Allokerad kvv'!$B$2:$AV$468,MATCH(F$2,'Allokerad kvv'!$B$2:$AV$2,0),FALSE),VLOOKUP($B217,'Justerad allokering'!$B$2:$AG$462,MATCH(F$2,'Justerad allokering'!$B$2:$AF$2,0),FALSE))</f>
        <v>0</v>
      </c>
      <c r="G217" s="28">
        <f>IF(ISERROR(1/VLOOKUP($B217,'Justerad allokering'!$B$2:$AG$462,MATCH(G$2,'Justerad allokering'!$B$2:$AF$2,0),FALSE)),VLOOKUP($B217,'Allokerad kvv'!$B$2:$AV$468,MATCH(G$2,'Allokerad kvv'!$B$2:$AV$2,0),FALSE),VLOOKUP($B217,'Justerad allokering'!$B$2:$AG$462,MATCH(G$2,'Justerad allokering'!$B$2:$AF$2,0),FALSE))</f>
        <v>0</v>
      </c>
      <c r="H217" s="28">
        <f>IF(ISERROR(1/VLOOKUP($B217,'Justerad allokering'!$B$2:$AG$462,MATCH(H$2,'Justerad allokering'!$B$2:$AF$2,0),FALSE)),VLOOKUP($B217,'Allokerad kvv'!$B$2:$AV$468,MATCH(H$2,'Allokerad kvv'!$B$2:$AV$2,0),FALSE),VLOOKUP($B217,'Justerad allokering'!$B$2:$AG$462,MATCH(H$2,'Justerad allokering'!$B$2:$AF$2,0),FALSE))</f>
        <v>0</v>
      </c>
      <c r="I217" s="28">
        <f>IF(ISERROR(1/VLOOKUP($B217,'Justerad allokering'!$B$2:$AG$462,MATCH(I$2,'Justerad allokering'!$B$2:$AF$2,0),FALSE)),VLOOKUP($B217,'Allokerad kvv'!$B$2:$AV$468,MATCH(I$2,'Allokerad kvv'!$B$2:$AV$2,0),FALSE),VLOOKUP($B217,'Justerad allokering'!$B$2:$AG$462,MATCH(I$2,'Justerad allokering'!$B$2:$AF$2,0),FALSE))</f>
        <v>0</v>
      </c>
      <c r="J217" s="28">
        <f>IF(ISERROR(1/VLOOKUP($B217,'Justerad allokering'!$B$2:$AG$462,MATCH(J$2,'Justerad allokering'!$B$2:$AF$2,0),FALSE)),VLOOKUP($B217,'Allokerad kvv'!$B$2:$AV$468,MATCH(J$2,'Allokerad kvv'!$B$2:$AV$2,0),FALSE),VLOOKUP($B217,'Justerad allokering'!$B$2:$AG$462,MATCH(J$2,'Justerad allokering'!$B$2:$AF$2,0),FALSE))</f>
        <v>0</v>
      </c>
      <c r="K217" s="28">
        <f>IF(ISERROR(1/VLOOKUP($B217,'Justerad allokering'!$B$2:$AG$462,MATCH(K$2,'Justerad allokering'!$B$2:$AF$2,0),FALSE)),VLOOKUP($B217,'Allokerad kvv'!$B$2:$AV$468,MATCH(K$2,'Allokerad kvv'!$B$2:$AV$2,0),FALSE),VLOOKUP($B217,'Justerad allokering'!$B$2:$AG$462,MATCH(K$2,'Justerad allokering'!$B$2:$AF$2,0),FALSE))</f>
        <v>0</v>
      </c>
      <c r="L217" s="28">
        <f>IF(ISERROR(1/VLOOKUP($B217,'Justerad allokering'!$B$2:$AG$462,MATCH(L$2,'Justerad allokering'!$B$2:$AF$2,0),FALSE)),VLOOKUP($B217,'Allokerad kvv'!$B$2:$AV$468,MATCH(L$2,'Allokerad kvv'!$B$2:$AV$2,0),FALSE),VLOOKUP($B217,'Justerad allokering'!$B$2:$AG$462,MATCH(L$2,'Justerad allokering'!$B$2:$AF$2,0),FALSE))</f>
        <v>0</v>
      </c>
      <c r="M217" s="28">
        <f>IF(ISERROR(1/VLOOKUP($B217,'Justerad allokering'!$B$2:$AG$462,MATCH(M$2,'Justerad allokering'!$B$2:$AF$2,0),FALSE)),VLOOKUP($B217,'Allokerad kvv'!$B$2:$AV$468,MATCH(M$2,'Allokerad kvv'!$B$2:$AV$2,0),FALSE),VLOOKUP($B217,'Justerad allokering'!$B$2:$AG$462,MATCH(M$2,'Justerad allokering'!$B$2:$AF$2,0),FALSE))</f>
        <v>0</v>
      </c>
      <c r="N217" s="28">
        <f>IF(ISERROR(1/VLOOKUP($B217,'Justerad allokering'!$B$2:$AG$462,MATCH(N$2,'Justerad allokering'!$B$2:$AF$2,0),FALSE)),VLOOKUP($B217,'Allokerad kvv'!$B$2:$AV$468,MATCH(N$2,'Allokerad kvv'!$B$2:$AV$2,0),FALSE),VLOOKUP($B217,'Justerad allokering'!$B$2:$AG$462,MATCH(N$2,'Justerad allokering'!$B$2:$AF$2,0),FALSE))</f>
        <v>0</v>
      </c>
      <c r="O217" s="28">
        <f>IF(ISERROR(1/VLOOKUP($B217,'Justerad allokering'!$B$2:$AG$462,MATCH(O$2,'Justerad allokering'!$B$2:$AF$2,0),FALSE)),VLOOKUP($B217,'Allokerad kvv'!$B$2:$AV$468,MATCH(O$2,'Allokerad kvv'!$B$2:$AV$2,0),FALSE),VLOOKUP($B217,'Justerad allokering'!$B$2:$AG$462,MATCH(O$2,'Justerad allokering'!$B$2:$AF$2,0),FALSE))</f>
        <v>0</v>
      </c>
      <c r="P217" s="28">
        <f>IF(ISERROR(1/VLOOKUP($B217,'Justerad allokering'!$B$2:$AG$462,MATCH(P$2,'Justerad allokering'!$B$2:$AF$2,0),FALSE)),VLOOKUP($B217,'Allokerad kvv'!$B$2:$AV$468,MATCH(P$2,'Allokerad kvv'!$B$2:$AV$2,0),FALSE),VLOOKUP($B217,'Justerad allokering'!$B$2:$AG$462,MATCH(P$2,'Justerad allokering'!$B$2:$AF$2,0),FALSE))</f>
        <v>0</v>
      </c>
      <c r="Q217" s="28">
        <f>IF(ISERROR(1/VLOOKUP($B217,'Justerad allokering'!$B$2:$AG$462,MATCH(Q$2,'Justerad allokering'!$B$2:$AF$2,0),FALSE)),VLOOKUP($B217,'Allokerad kvv'!$B$2:$AV$468,MATCH(Q$2,'Allokerad kvv'!$B$2:$AV$2,0),FALSE),VLOOKUP($B217,'Justerad allokering'!$B$2:$AG$462,MATCH(Q$2,'Justerad allokering'!$B$2:$AF$2,0),FALSE))</f>
        <v>0</v>
      </c>
      <c r="R217" s="28">
        <f>IF(ISERROR(1/VLOOKUP($B217,'Justerad allokering'!$B$2:$AG$462,MATCH(R$2,'Justerad allokering'!$B$2:$AF$2,0),FALSE)),VLOOKUP($B217,'Allokerad kvv'!$B$2:$AV$468,MATCH(R$2,'Allokerad kvv'!$B$2:$AV$2,0),FALSE),VLOOKUP($B217,'Justerad allokering'!$B$2:$AG$462,MATCH(R$2,'Justerad allokering'!$B$2:$AF$2,0),FALSE))</f>
        <v>0</v>
      </c>
      <c r="S217" s="28">
        <f>IF(ISERROR(1/VLOOKUP($B217,'Justerad allokering'!$B$2:$AG$462,MATCH(S$2,'Justerad allokering'!$B$2:$AF$2,0),FALSE)),VLOOKUP($B217,'Allokerad kvv'!$B$2:$AV$468,MATCH(S$2,'Allokerad kvv'!$B$2:$AV$2,0),FALSE),VLOOKUP($B217,'Justerad allokering'!$B$2:$AG$462,MATCH(S$2,'Justerad allokering'!$B$2:$AF$2,0),FALSE))</f>
        <v>0</v>
      </c>
      <c r="T217" s="28">
        <f>IF(ISERROR(1/VLOOKUP($B217,'Justerad allokering'!$B$2:$AG$462,MATCH(T$2,'Justerad allokering'!$B$2:$AF$2,0),FALSE)),VLOOKUP($B217,'Allokerad kvv'!$B$2:$AV$468,MATCH(T$2,'Allokerad kvv'!$B$2:$AV$2,0),FALSE),VLOOKUP($B217,'Justerad allokering'!$B$2:$AG$462,MATCH(T$2,'Justerad allokering'!$B$2:$AF$2,0),FALSE))</f>
        <v>0</v>
      </c>
      <c r="U217" s="28">
        <f>IF(ISERROR(1/VLOOKUP($B217,'Justerad allokering'!$B$2:$AG$462,MATCH(U$2,'Justerad allokering'!$B$2:$AF$2,0),FALSE)),VLOOKUP($B217,'Allokerad kvv'!$B$2:$AV$468,MATCH(U$2,'Allokerad kvv'!$B$2:$AV$2,0),FALSE),VLOOKUP($B217,'Justerad allokering'!$B$2:$AG$462,MATCH(U$2,'Justerad allokering'!$B$2:$AF$2,0),FALSE))</f>
        <v>0</v>
      </c>
      <c r="V217" s="28">
        <f>IF(ISERROR(1/VLOOKUP($B217,'Justerad allokering'!$B$2:$AG$462,MATCH(V$2,'Justerad allokering'!$B$2:$AF$2,0),FALSE)),VLOOKUP($B217,'Allokerad kvv'!$B$2:$AV$468,MATCH(V$2,'Allokerad kvv'!$B$2:$AV$2,0),FALSE),VLOOKUP($B217,'Justerad allokering'!$B$2:$AG$462,MATCH(V$2,'Justerad allokering'!$B$2:$AF$2,0),FALSE))</f>
        <v>0</v>
      </c>
      <c r="W217" s="28">
        <f>IF(ISERROR(1/VLOOKUP($B217,'Justerad allokering'!$B$2:$AG$462,MATCH(W$2,'Justerad allokering'!$B$2:$AF$2,0),FALSE)),VLOOKUP($B217,'Allokerad kvv'!$B$2:$AV$468,MATCH(W$2,'Allokerad kvv'!$B$2:$AV$2,0),FALSE),VLOOKUP($B217,'Justerad allokering'!$B$2:$AG$462,MATCH(W$2,'Justerad allokering'!$B$2:$AF$2,0),FALSE))</f>
        <v>0</v>
      </c>
      <c r="X217" s="28">
        <f>IF(ISERROR(1/VLOOKUP($B217,'Justerad allokering'!$B$2:$AG$462,MATCH(X$2,'Justerad allokering'!$B$2:$AF$2,0),FALSE)),VLOOKUP($B217,'Allokerad kvv'!$B$2:$AV$468,MATCH(X$2,'Allokerad kvv'!$B$2:$AV$2,0),FALSE),VLOOKUP($B217,'Justerad allokering'!$B$2:$AG$462,MATCH(X$2,'Justerad allokering'!$B$2:$AF$2,0),FALSE))</f>
        <v>0</v>
      </c>
      <c r="Y217" s="28">
        <f>IF(ISERROR(1/VLOOKUP($B217,'Justerad allokering'!$B$2:$AG$462,MATCH(Y$2,'Justerad allokering'!$B$2:$AF$2,0),FALSE)),VLOOKUP($B217,'Allokerad kvv'!$B$2:$AV$468,MATCH(Y$2,'Allokerad kvv'!$B$2:$AV$2,0),FALSE),VLOOKUP($B217,'Justerad allokering'!$B$2:$AG$462,MATCH(Y$2,'Justerad allokering'!$B$2:$AF$2,0),FALSE))</f>
        <v>0</v>
      </c>
      <c r="Z217" s="28">
        <f>IF(ISERROR(1/VLOOKUP($B217,'Justerad allokering'!$B$2:$AG$462,MATCH(Z$2,'Justerad allokering'!$B$2:$AF$2,0),FALSE)),VLOOKUP($B217,'Allokerad kvv'!$B$2:$AV$468,MATCH(Z$2,'Allokerad kvv'!$B$2:$AV$2,0),FALSE),VLOOKUP($B217,'Justerad allokering'!$B$2:$AG$462,MATCH(Z$2,'Justerad allokering'!$B$2:$AF$2,0),FALSE))</f>
        <v>0</v>
      </c>
      <c r="AA217" s="28"/>
      <c r="AB217" s="28"/>
      <c r="AE217">
        <f t="shared" si="9"/>
        <v>0</v>
      </c>
      <c r="AG217">
        <f t="shared" si="10"/>
        <v>0</v>
      </c>
      <c r="AH217">
        <f t="shared" si="11"/>
        <v>0</v>
      </c>
      <c r="AI217" s="55" t="str">
        <f>IF(AH217=0,"",AH217/VLOOKUP(B217,Kraftvärmeprod!$B$1:$BC$480,MATCH("Summa tillförd energi exklusive rökgaskondensering",Kraftvärmeprod!$B$1:$BC$1,0),FALSE))</f>
        <v/>
      </c>
    </row>
    <row r="218" spans="1:35" x14ac:dyDescent="0.25">
      <c r="A218" s="28" t="s">
        <v>282</v>
      </c>
      <c r="B218" s="28" t="s">
        <v>289</v>
      </c>
      <c r="C218" s="28">
        <f>IF(ISERROR(1/VLOOKUP($B218,'Justerad allokering'!$B$2:$AG$462,MATCH(C$2,'Justerad allokering'!$B$2:$AF$2,0),FALSE)),VLOOKUP($B218,'Allokerad kvv'!$B$2:$AV$468,MATCH(C$2,'Allokerad kvv'!$B$2:$AV$2,0),FALSE),VLOOKUP($B218,'Justerad allokering'!$B$2:$AG$462,MATCH(C$2,'Justerad allokering'!$B$2:$AF$2,0),FALSE))</f>
        <v>0</v>
      </c>
      <c r="D218" s="28">
        <f>IF(ISERROR(1/VLOOKUP($B218,'Justerad allokering'!$B$2:$AG$462,MATCH(D$2,'Justerad allokering'!$B$2:$AF$2,0),FALSE)),VLOOKUP($B218,'Allokerad kvv'!$B$2:$AV$468,MATCH(D$2,'Allokerad kvv'!$B$2:$AV$2,0),FALSE),VLOOKUP($B218,'Justerad allokering'!$B$2:$AG$462,MATCH(D$2,'Justerad allokering'!$B$2:$AF$2,0),FALSE))</f>
        <v>0</v>
      </c>
      <c r="E218" s="28">
        <f>IF(ISERROR(1/VLOOKUP($B218,'Justerad allokering'!$B$2:$AG$462,MATCH(E$2,'Justerad allokering'!$B$2:$AF$2,0),FALSE)),VLOOKUP($B218,'Allokerad kvv'!$B$2:$AV$468,MATCH(E$2,'Allokerad kvv'!$B$2:$AV$2,0),FALSE),VLOOKUP($B218,'Justerad allokering'!$B$2:$AG$462,MATCH(E$2,'Justerad allokering'!$B$2:$AF$2,0),FALSE))</f>
        <v>0</v>
      </c>
      <c r="F218" s="28">
        <f>IF(ISERROR(1/VLOOKUP($B218,'Justerad allokering'!$B$2:$AG$462,MATCH(F$2,'Justerad allokering'!$B$2:$AF$2,0),FALSE)),VLOOKUP($B218,'Allokerad kvv'!$B$2:$AV$468,MATCH(F$2,'Allokerad kvv'!$B$2:$AV$2,0),FALSE),VLOOKUP($B218,'Justerad allokering'!$B$2:$AG$462,MATCH(F$2,'Justerad allokering'!$B$2:$AF$2,0),FALSE))</f>
        <v>0</v>
      </c>
      <c r="G218" s="28">
        <f>IF(ISERROR(1/VLOOKUP($B218,'Justerad allokering'!$B$2:$AG$462,MATCH(G$2,'Justerad allokering'!$B$2:$AF$2,0),FALSE)),VLOOKUP($B218,'Allokerad kvv'!$B$2:$AV$468,MATCH(G$2,'Allokerad kvv'!$B$2:$AV$2,0),FALSE),VLOOKUP($B218,'Justerad allokering'!$B$2:$AG$462,MATCH(G$2,'Justerad allokering'!$B$2:$AF$2,0),FALSE))</f>
        <v>0</v>
      </c>
      <c r="H218" s="28">
        <f>IF(ISERROR(1/VLOOKUP($B218,'Justerad allokering'!$B$2:$AG$462,MATCH(H$2,'Justerad allokering'!$B$2:$AF$2,0),FALSE)),VLOOKUP($B218,'Allokerad kvv'!$B$2:$AV$468,MATCH(H$2,'Allokerad kvv'!$B$2:$AV$2,0),FALSE),VLOOKUP($B218,'Justerad allokering'!$B$2:$AG$462,MATCH(H$2,'Justerad allokering'!$B$2:$AF$2,0),FALSE))</f>
        <v>0</v>
      </c>
      <c r="I218" s="28">
        <f>IF(ISERROR(1/VLOOKUP($B218,'Justerad allokering'!$B$2:$AG$462,MATCH(I$2,'Justerad allokering'!$B$2:$AF$2,0),FALSE)),VLOOKUP($B218,'Allokerad kvv'!$B$2:$AV$468,MATCH(I$2,'Allokerad kvv'!$B$2:$AV$2,0),FALSE),VLOOKUP($B218,'Justerad allokering'!$B$2:$AG$462,MATCH(I$2,'Justerad allokering'!$B$2:$AF$2,0),FALSE))</f>
        <v>0</v>
      </c>
      <c r="J218" s="28">
        <f>IF(ISERROR(1/VLOOKUP($B218,'Justerad allokering'!$B$2:$AG$462,MATCH(J$2,'Justerad allokering'!$B$2:$AF$2,0),FALSE)),VLOOKUP($B218,'Allokerad kvv'!$B$2:$AV$468,MATCH(J$2,'Allokerad kvv'!$B$2:$AV$2,0),FALSE),VLOOKUP($B218,'Justerad allokering'!$B$2:$AG$462,MATCH(J$2,'Justerad allokering'!$B$2:$AF$2,0),FALSE))</f>
        <v>0</v>
      </c>
      <c r="K218" s="28">
        <f>IF(ISERROR(1/VLOOKUP($B218,'Justerad allokering'!$B$2:$AG$462,MATCH(K$2,'Justerad allokering'!$B$2:$AF$2,0),FALSE)),VLOOKUP($B218,'Allokerad kvv'!$B$2:$AV$468,MATCH(K$2,'Allokerad kvv'!$B$2:$AV$2,0),FALSE),VLOOKUP($B218,'Justerad allokering'!$B$2:$AG$462,MATCH(K$2,'Justerad allokering'!$B$2:$AF$2,0),FALSE))</f>
        <v>0</v>
      </c>
      <c r="L218" s="28">
        <f>IF(ISERROR(1/VLOOKUP($B218,'Justerad allokering'!$B$2:$AG$462,MATCH(L$2,'Justerad allokering'!$B$2:$AF$2,0),FALSE)),VLOOKUP($B218,'Allokerad kvv'!$B$2:$AV$468,MATCH(L$2,'Allokerad kvv'!$B$2:$AV$2,0),FALSE),VLOOKUP($B218,'Justerad allokering'!$B$2:$AG$462,MATCH(L$2,'Justerad allokering'!$B$2:$AF$2,0),FALSE))</f>
        <v>0</v>
      </c>
      <c r="M218" s="28">
        <f>IF(ISERROR(1/VLOOKUP($B218,'Justerad allokering'!$B$2:$AG$462,MATCH(M$2,'Justerad allokering'!$B$2:$AF$2,0),FALSE)),VLOOKUP($B218,'Allokerad kvv'!$B$2:$AV$468,MATCH(M$2,'Allokerad kvv'!$B$2:$AV$2,0),FALSE),VLOOKUP($B218,'Justerad allokering'!$B$2:$AG$462,MATCH(M$2,'Justerad allokering'!$B$2:$AF$2,0),FALSE))</f>
        <v>0</v>
      </c>
      <c r="N218" s="28">
        <f>IF(ISERROR(1/VLOOKUP($B218,'Justerad allokering'!$B$2:$AG$462,MATCH(N$2,'Justerad allokering'!$B$2:$AF$2,0),FALSE)),VLOOKUP($B218,'Allokerad kvv'!$B$2:$AV$468,MATCH(N$2,'Allokerad kvv'!$B$2:$AV$2,0),FALSE),VLOOKUP($B218,'Justerad allokering'!$B$2:$AG$462,MATCH(N$2,'Justerad allokering'!$B$2:$AF$2,0),FALSE))</f>
        <v>0</v>
      </c>
      <c r="O218" s="28">
        <f>IF(ISERROR(1/VLOOKUP($B218,'Justerad allokering'!$B$2:$AG$462,MATCH(O$2,'Justerad allokering'!$B$2:$AF$2,0),FALSE)),VLOOKUP($B218,'Allokerad kvv'!$B$2:$AV$468,MATCH(O$2,'Allokerad kvv'!$B$2:$AV$2,0),FALSE),VLOOKUP($B218,'Justerad allokering'!$B$2:$AG$462,MATCH(O$2,'Justerad allokering'!$B$2:$AF$2,0),FALSE))</f>
        <v>0</v>
      </c>
      <c r="P218" s="28">
        <f>IF(ISERROR(1/VLOOKUP($B218,'Justerad allokering'!$B$2:$AG$462,MATCH(P$2,'Justerad allokering'!$B$2:$AF$2,0),FALSE)),VLOOKUP($B218,'Allokerad kvv'!$B$2:$AV$468,MATCH(P$2,'Allokerad kvv'!$B$2:$AV$2,0),FALSE),VLOOKUP($B218,'Justerad allokering'!$B$2:$AG$462,MATCH(P$2,'Justerad allokering'!$B$2:$AF$2,0),FALSE))</f>
        <v>0</v>
      </c>
      <c r="Q218" s="28">
        <f>IF(ISERROR(1/VLOOKUP($B218,'Justerad allokering'!$B$2:$AG$462,MATCH(Q$2,'Justerad allokering'!$B$2:$AF$2,0),FALSE)),VLOOKUP($B218,'Allokerad kvv'!$B$2:$AV$468,MATCH(Q$2,'Allokerad kvv'!$B$2:$AV$2,0),FALSE),VLOOKUP($B218,'Justerad allokering'!$B$2:$AG$462,MATCH(Q$2,'Justerad allokering'!$B$2:$AF$2,0),FALSE))</f>
        <v>0</v>
      </c>
      <c r="R218" s="28">
        <f>IF(ISERROR(1/VLOOKUP($B218,'Justerad allokering'!$B$2:$AG$462,MATCH(R$2,'Justerad allokering'!$B$2:$AF$2,0),FALSE)),VLOOKUP($B218,'Allokerad kvv'!$B$2:$AV$468,MATCH(R$2,'Allokerad kvv'!$B$2:$AV$2,0),FALSE),VLOOKUP($B218,'Justerad allokering'!$B$2:$AG$462,MATCH(R$2,'Justerad allokering'!$B$2:$AF$2,0),FALSE))</f>
        <v>0</v>
      </c>
      <c r="S218" s="28">
        <f>IF(ISERROR(1/VLOOKUP($B218,'Justerad allokering'!$B$2:$AG$462,MATCH(S$2,'Justerad allokering'!$B$2:$AF$2,0),FALSE)),VLOOKUP($B218,'Allokerad kvv'!$B$2:$AV$468,MATCH(S$2,'Allokerad kvv'!$B$2:$AV$2,0),FALSE),VLOOKUP($B218,'Justerad allokering'!$B$2:$AG$462,MATCH(S$2,'Justerad allokering'!$B$2:$AF$2,0),FALSE))</f>
        <v>0</v>
      </c>
      <c r="T218" s="28">
        <f>IF(ISERROR(1/VLOOKUP($B218,'Justerad allokering'!$B$2:$AG$462,MATCH(T$2,'Justerad allokering'!$B$2:$AF$2,0),FALSE)),VLOOKUP($B218,'Allokerad kvv'!$B$2:$AV$468,MATCH(T$2,'Allokerad kvv'!$B$2:$AV$2,0),FALSE),VLOOKUP($B218,'Justerad allokering'!$B$2:$AG$462,MATCH(T$2,'Justerad allokering'!$B$2:$AF$2,0),FALSE))</f>
        <v>0</v>
      </c>
      <c r="U218" s="28">
        <f>IF(ISERROR(1/VLOOKUP($B218,'Justerad allokering'!$B$2:$AG$462,MATCH(U$2,'Justerad allokering'!$B$2:$AF$2,0),FALSE)),VLOOKUP($B218,'Allokerad kvv'!$B$2:$AV$468,MATCH(U$2,'Allokerad kvv'!$B$2:$AV$2,0),FALSE),VLOOKUP($B218,'Justerad allokering'!$B$2:$AG$462,MATCH(U$2,'Justerad allokering'!$B$2:$AF$2,0),FALSE))</f>
        <v>0</v>
      </c>
      <c r="V218" s="28">
        <f>IF(ISERROR(1/VLOOKUP($B218,'Justerad allokering'!$B$2:$AG$462,MATCH(V$2,'Justerad allokering'!$B$2:$AF$2,0),FALSE)),VLOOKUP($B218,'Allokerad kvv'!$B$2:$AV$468,MATCH(V$2,'Allokerad kvv'!$B$2:$AV$2,0),FALSE),VLOOKUP($B218,'Justerad allokering'!$B$2:$AG$462,MATCH(V$2,'Justerad allokering'!$B$2:$AF$2,0),FALSE))</f>
        <v>0</v>
      </c>
      <c r="W218" s="28">
        <f>IF(ISERROR(1/VLOOKUP($B218,'Justerad allokering'!$B$2:$AG$462,MATCH(W$2,'Justerad allokering'!$B$2:$AF$2,0),FALSE)),VLOOKUP($B218,'Allokerad kvv'!$B$2:$AV$468,MATCH(W$2,'Allokerad kvv'!$B$2:$AV$2,0),FALSE),VLOOKUP($B218,'Justerad allokering'!$B$2:$AG$462,MATCH(W$2,'Justerad allokering'!$B$2:$AF$2,0),FALSE))</f>
        <v>0</v>
      </c>
      <c r="X218" s="28">
        <f>IF(ISERROR(1/VLOOKUP($B218,'Justerad allokering'!$B$2:$AG$462,MATCH(X$2,'Justerad allokering'!$B$2:$AF$2,0),FALSE)),VLOOKUP($B218,'Allokerad kvv'!$B$2:$AV$468,MATCH(X$2,'Allokerad kvv'!$B$2:$AV$2,0),FALSE),VLOOKUP($B218,'Justerad allokering'!$B$2:$AG$462,MATCH(X$2,'Justerad allokering'!$B$2:$AF$2,0),FALSE))</f>
        <v>0</v>
      </c>
      <c r="Y218" s="28">
        <f>IF(ISERROR(1/VLOOKUP($B218,'Justerad allokering'!$B$2:$AG$462,MATCH(Y$2,'Justerad allokering'!$B$2:$AF$2,0),FALSE)),VLOOKUP($B218,'Allokerad kvv'!$B$2:$AV$468,MATCH(Y$2,'Allokerad kvv'!$B$2:$AV$2,0),FALSE),VLOOKUP($B218,'Justerad allokering'!$B$2:$AG$462,MATCH(Y$2,'Justerad allokering'!$B$2:$AF$2,0),FALSE))</f>
        <v>0</v>
      </c>
      <c r="Z218" s="28">
        <f>IF(ISERROR(1/VLOOKUP($B218,'Justerad allokering'!$B$2:$AG$462,MATCH(Z$2,'Justerad allokering'!$B$2:$AF$2,0),FALSE)),VLOOKUP($B218,'Allokerad kvv'!$B$2:$AV$468,MATCH(Z$2,'Allokerad kvv'!$B$2:$AV$2,0),FALSE),VLOOKUP($B218,'Justerad allokering'!$B$2:$AG$462,MATCH(Z$2,'Justerad allokering'!$B$2:$AF$2,0),FALSE))</f>
        <v>0</v>
      </c>
      <c r="AA218" s="28"/>
      <c r="AB218" s="28"/>
      <c r="AE218">
        <f t="shared" si="9"/>
        <v>0</v>
      </c>
      <c r="AG218">
        <f t="shared" si="10"/>
        <v>0</v>
      </c>
      <c r="AH218">
        <f t="shared" si="11"/>
        <v>0</v>
      </c>
      <c r="AI218" s="55" t="str">
        <f>IF(AH218=0,"",AH218/VLOOKUP(B218,Kraftvärmeprod!$B$1:$BC$480,MATCH("Summa tillförd energi exklusive rökgaskondensering",Kraftvärmeprod!$B$1:$BC$1,0),FALSE))</f>
        <v/>
      </c>
    </row>
    <row r="219" spans="1:35" x14ac:dyDescent="0.25">
      <c r="A219" s="28" t="s">
        <v>282</v>
      </c>
      <c r="B219" s="28" t="s">
        <v>290</v>
      </c>
      <c r="C219" s="28">
        <f>IF(ISERROR(1/VLOOKUP($B219,'Justerad allokering'!$B$2:$AG$462,MATCH(C$2,'Justerad allokering'!$B$2:$AF$2,0),FALSE)),VLOOKUP($B219,'Allokerad kvv'!$B$2:$AV$468,MATCH(C$2,'Allokerad kvv'!$B$2:$AV$2,0),FALSE),VLOOKUP($B219,'Justerad allokering'!$B$2:$AG$462,MATCH(C$2,'Justerad allokering'!$B$2:$AF$2,0),FALSE))</f>
        <v>0</v>
      </c>
      <c r="D219" s="28">
        <f>IF(ISERROR(1/VLOOKUP($B219,'Justerad allokering'!$B$2:$AG$462,MATCH(D$2,'Justerad allokering'!$B$2:$AF$2,0),FALSE)),VLOOKUP($B219,'Allokerad kvv'!$B$2:$AV$468,MATCH(D$2,'Allokerad kvv'!$B$2:$AV$2,0),FALSE),VLOOKUP($B219,'Justerad allokering'!$B$2:$AG$462,MATCH(D$2,'Justerad allokering'!$B$2:$AF$2,0),FALSE))</f>
        <v>0</v>
      </c>
      <c r="E219" s="28">
        <f>IF(ISERROR(1/VLOOKUP($B219,'Justerad allokering'!$B$2:$AG$462,MATCH(E$2,'Justerad allokering'!$B$2:$AF$2,0),FALSE)),VLOOKUP($B219,'Allokerad kvv'!$B$2:$AV$468,MATCH(E$2,'Allokerad kvv'!$B$2:$AV$2,0),FALSE),VLOOKUP($B219,'Justerad allokering'!$B$2:$AG$462,MATCH(E$2,'Justerad allokering'!$B$2:$AF$2,0),FALSE))</f>
        <v>0</v>
      </c>
      <c r="F219" s="28">
        <f>IF(ISERROR(1/VLOOKUP($B219,'Justerad allokering'!$B$2:$AG$462,MATCH(F$2,'Justerad allokering'!$B$2:$AF$2,0),FALSE)),VLOOKUP($B219,'Allokerad kvv'!$B$2:$AV$468,MATCH(F$2,'Allokerad kvv'!$B$2:$AV$2,0),FALSE),VLOOKUP($B219,'Justerad allokering'!$B$2:$AG$462,MATCH(F$2,'Justerad allokering'!$B$2:$AF$2,0),FALSE))</f>
        <v>0</v>
      </c>
      <c r="G219" s="28">
        <f>IF(ISERROR(1/VLOOKUP($B219,'Justerad allokering'!$B$2:$AG$462,MATCH(G$2,'Justerad allokering'!$B$2:$AF$2,0),FALSE)),VLOOKUP($B219,'Allokerad kvv'!$B$2:$AV$468,MATCH(G$2,'Allokerad kvv'!$B$2:$AV$2,0),FALSE),VLOOKUP($B219,'Justerad allokering'!$B$2:$AG$462,MATCH(G$2,'Justerad allokering'!$B$2:$AF$2,0),FALSE))</f>
        <v>0</v>
      </c>
      <c r="H219" s="28">
        <f>IF(ISERROR(1/VLOOKUP($B219,'Justerad allokering'!$B$2:$AG$462,MATCH(H$2,'Justerad allokering'!$B$2:$AF$2,0),FALSE)),VLOOKUP($B219,'Allokerad kvv'!$B$2:$AV$468,MATCH(H$2,'Allokerad kvv'!$B$2:$AV$2,0),FALSE),VLOOKUP($B219,'Justerad allokering'!$B$2:$AG$462,MATCH(H$2,'Justerad allokering'!$B$2:$AF$2,0),FALSE))</f>
        <v>0</v>
      </c>
      <c r="I219" s="28">
        <f>IF(ISERROR(1/VLOOKUP($B219,'Justerad allokering'!$B$2:$AG$462,MATCH(I$2,'Justerad allokering'!$B$2:$AF$2,0),FALSE)),VLOOKUP($B219,'Allokerad kvv'!$B$2:$AV$468,MATCH(I$2,'Allokerad kvv'!$B$2:$AV$2,0),FALSE),VLOOKUP($B219,'Justerad allokering'!$B$2:$AG$462,MATCH(I$2,'Justerad allokering'!$B$2:$AF$2,0),FALSE))</f>
        <v>0</v>
      </c>
      <c r="J219" s="28">
        <f>IF(ISERROR(1/VLOOKUP($B219,'Justerad allokering'!$B$2:$AG$462,MATCH(J$2,'Justerad allokering'!$B$2:$AF$2,0),FALSE)),VLOOKUP($B219,'Allokerad kvv'!$B$2:$AV$468,MATCH(J$2,'Allokerad kvv'!$B$2:$AV$2,0),FALSE),VLOOKUP($B219,'Justerad allokering'!$B$2:$AG$462,MATCH(J$2,'Justerad allokering'!$B$2:$AF$2,0),FALSE))</f>
        <v>0</v>
      </c>
      <c r="K219" s="28">
        <f>IF(ISERROR(1/VLOOKUP($B219,'Justerad allokering'!$B$2:$AG$462,MATCH(K$2,'Justerad allokering'!$B$2:$AF$2,0),FALSE)),VLOOKUP($B219,'Allokerad kvv'!$B$2:$AV$468,MATCH(K$2,'Allokerad kvv'!$B$2:$AV$2,0),FALSE),VLOOKUP($B219,'Justerad allokering'!$B$2:$AG$462,MATCH(K$2,'Justerad allokering'!$B$2:$AF$2,0),FALSE))</f>
        <v>0</v>
      </c>
      <c r="L219" s="28">
        <f>IF(ISERROR(1/VLOOKUP($B219,'Justerad allokering'!$B$2:$AG$462,MATCH(L$2,'Justerad allokering'!$B$2:$AF$2,0),FALSE)),VLOOKUP($B219,'Allokerad kvv'!$B$2:$AV$468,MATCH(L$2,'Allokerad kvv'!$B$2:$AV$2,0),FALSE),VLOOKUP($B219,'Justerad allokering'!$B$2:$AG$462,MATCH(L$2,'Justerad allokering'!$B$2:$AF$2,0),FALSE))</f>
        <v>0</v>
      </c>
      <c r="M219" s="28">
        <f>IF(ISERROR(1/VLOOKUP($B219,'Justerad allokering'!$B$2:$AG$462,MATCH(M$2,'Justerad allokering'!$B$2:$AF$2,0),FALSE)),VLOOKUP($B219,'Allokerad kvv'!$B$2:$AV$468,MATCH(M$2,'Allokerad kvv'!$B$2:$AV$2,0),FALSE),VLOOKUP($B219,'Justerad allokering'!$B$2:$AG$462,MATCH(M$2,'Justerad allokering'!$B$2:$AF$2,0),FALSE))</f>
        <v>0</v>
      </c>
      <c r="N219" s="28">
        <f>IF(ISERROR(1/VLOOKUP($B219,'Justerad allokering'!$B$2:$AG$462,MATCH(N$2,'Justerad allokering'!$B$2:$AF$2,0),FALSE)),VLOOKUP($B219,'Allokerad kvv'!$B$2:$AV$468,MATCH(N$2,'Allokerad kvv'!$B$2:$AV$2,0),FALSE),VLOOKUP($B219,'Justerad allokering'!$B$2:$AG$462,MATCH(N$2,'Justerad allokering'!$B$2:$AF$2,0),FALSE))</f>
        <v>0</v>
      </c>
      <c r="O219" s="28">
        <f>IF(ISERROR(1/VLOOKUP($B219,'Justerad allokering'!$B$2:$AG$462,MATCH(O$2,'Justerad allokering'!$B$2:$AF$2,0),FALSE)),VLOOKUP($B219,'Allokerad kvv'!$B$2:$AV$468,MATCH(O$2,'Allokerad kvv'!$B$2:$AV$2,0),FALSE),VLOOKUP($B219,'Justerad allokering'!$B$2:$AG$462,MATCH(O$2,'Justerad allokering'!$B$2:$AF$2,0),FALSE))</f>
        <v>0</v>
      </c>
      <c r="P219" s="28">
        <f>IF(ISERROR(1/VLOOKUP($B219,'Justerad allokering'!$B$2:$AG$462,MATCH(P$2,'Justerad allokering'!$B$2:$AF$2,0),FALSE)),VLOOKUP($B219,'Allokerad kvv'!$B$2:$AV$468,MATCH(P$2,'Allokerad kvv'!$B$2:$AV$2,0),FALSE),VLOOKUP($B219,'Justerad allokering'!$B$2:$AG$462,MATCH(P$2,'Justerad allokering'!$B$2:$AF$2,0),FALSE))</f>
        <v>0</v>
      </c>
      <c r="Q219" s="28">
        <f>IF(ISERROR(1/VLOOKUP($B219,'Justerad allokering'!$B$2:$AG$462,MATCH(Q$2,'Justerad allokering'!$B$2:$AF$2,0),FALSE)),VLOOKUP($B219,'Allokerad kvv'!$B$2:$AV$468,MATCH(Q$2,'Allokerad kvv'!$B$2:$AV$2,0),FALSE),VLOOKUP($B219,'Justerad allokering'!$B$2:$AG$462,MATCH(Q$2,'Justerad allokering'!$B$2:$AF$2,0),FALSE))</f>
        <v>0</v>
      </c>
      <c r="R219" s="28">
        <f>IF(ISERROR(1/VLOOKUP($B219,'Justerad allokering'!$B$2:$AG$462,MATCH(R$2,'Justerad allokering'!$B$2:$AF$2,0),FALSE)),VLOOKUP($B219,'Allokerad kvv'!$B$2:$AV$468,MATCH(R$2,'Allokerad kvv'!$B$2:$AV$2,0),FALSE),VLOOKUP($B219,'Justerad allokering'!$B$2:$AG$462,MATCH(R$2,'Justerad allokering'!$B$2:$AF$2,0),FALSE))</f>
        <v>0</v>
      </c>
      <c r="S219" s="28">
        <f>IF(ISERROR(1/VLOOKUP($B219,'Justerad allokering'!$B$2:$AG$462,MATCH(S$2,'Justerad allokering'!$B$2:$AF$2,0),FALSE)),VLOOKUP($B219,'Allokerad kvv'!$B$2:$AV$468,MATCH(S$2,'Allokerad kvv'!$B$2:$AV$2,0),FALSE),VLOOKUP($B219,'Justerad allokering'!$B$2:$AG$462,MATCH(S$2,'Justerad allokering'!$B$2:$AF$2,0),FALSE))</f>
        <v>0</v>
      </c>
      <c r="T219" s="28">
        <f>IF(ISERROR(1/VLOOKUP($B219,'Justerad allokering'!$B$2:$AG$462,MATCH(T$2,'Justerad allokering'!$B$2:$AF$2,0),FALSE)),VLOOKUP($B219,'Allokerad kvv'!$B$2:$AV$468,MATCH(T$2,'Allokerad kvv'!$B$2:$AV$2,0),FALSE),VLOOKUP($B219,'Justerad allokering'!$B$2:$AG$462,MATCH(T$2,'Justerad allokering'!$B$2:$AF$2,0),FALSE))</f>
        <v>0</v>
      </c>
      <c r="U219" s="28">
        <f>IF(ISERROR(1/VLOOKUP($B219,'Justerad allokering'!$B$2:$AG$462,MATCH(U$2,'Justerad allokering'!$B$2:$AF$2,0),FALSE)),VLOOKUP($B219,'Allokerad kvv'!$B$2:$AV$468,MATCH(U$2,'Allokerad kvv'!$B$2:$AV$2,0),FALSE),VLOOKUP($B219,'Justerad allokering'!$B$2:$AG$462,MATCH(U$2,'Justerad allokering'!$B$2:$AF$2,0),FALSE))</f>
        <v>0</v>
      </c>
      <c r="V219" s="28">
        <f>IF(ISERROR(1/VLOOKUP($B219,'Justerad allokering'!$B$2:$AG$462,MATCH(V$2,'Justerad allokering'!$B$2:$AF$2,0),FALSE)),VLOOKUP($B219,'Allokerad kvv'!$B$2:$AV$468,MATCH(V$2,'Allokerad kvv'!$B$2:$AV$2,0),FALSE),VLOOKUP($B219,'Justerad allokering'!$B$2:$AG$462,MATCH(V$2,'Justerad allokering'!$B$2:$AF$2,0),FALSE))</f>
        <v>0</v>
      </c>
      <c r="W219" s="28">
        <f>IF(ISERROR(1/VLOOKUP($B219,'Justerad allokering'!$B$2:$AG$462,MATCH(W$2,'Justerad allokering'!$B$2:$AF$2,0),FALSE)),VLOOKUP($B219,'Allokerad kvv'!$B$2:$AV$468,MATCH(W$2,'Allokerad kvv'!$B$2:$AV$2,0),FALSE),VLOOKUP($B219,'Justerad allokering'!$B$2:$AG$462,MATCH(W$2,'Justerad allokering'!$B$2:$AF$2,0),FALSE))</f>
        <v>0</v>
      </c>
      <c r="X219" s="28">
        <f>IF(ISERROR(1/VLOOKUP($B219,'Justerad allokering'!$B$2:$AG$462,MATCH(X$2,'Justerad allokering'!$B$2:$AF$2,0),FALSE)),VLOOKUP($B219,'Allokerad kvv'!$B$2:$AV$468,MATCH(X$2,'Allokerad kvv'!$B$2:$AV$2,0),FALSE),VLOOKUP($B219,'Justerad allokering'!$B$2:$AG$462,MATCH(X$2,'Justerad allokering'!$B$2:$AF$2,0),FALSE))</f>
        <v>0</v>
      </c>
      <c r="Y219" s="28">
        <f>IF(ISERROR(1/VLOOKUP($B219,'Justerad allokering'!$B$2:$AG$462,MATCH(Y$2,'Justerad allokering'!$B$2:$AF$2,0),FALSE)),VLOOKUP($B219,'Allokerad kvv'!$B$2:$AV$468,MATCH(Y$2,'Allokerad kvv'!$B$2:$AV$2,0),FALSE),VLOOKUP($B219,'Justerad allokering'!$B$2:$AG$462,MATCH(Y$2,'Justerad allokering'!$B$2:$AF$2,0),FALSE))</f>
        <v>0</v>
      </c>
      <c r="Z219" s="28">
        <f>IF(ISERROR(1/VLOOKUP($B219,'Justerad allokering'!$B$2:$AG$462,MATCH(Z$2,'Justerad allokering'!$B$2:$AF$2,0),FALSE)),VLOOKUP($B219,'Allokerad kvv'!$B$2:$AV$468,MATCH(Z$2,'Allokerad kvv'!$B$2:$AV$2,0),FALSE),VLOOKUP($B219,'Justerad allokering'!$B$2:$AG$462,MATCH(Z$2,'Justerad allokering'!$B$2:$AF$2,0),FALSE))</f>
        <v>0</v>
      </c>
      <c r="AA219" s="28"/>
      <c r="AB219" s="28"/>
      <c r="AE219">
        <f t="shared" si="9"/>
        <v>0</v>
      </c>
      <c r="AG219">
        <f t="shared" si="10"/>
        <v>0</v>
      </c>
      <c r="AH219">
        <f t="shared" si="11"/>
        <v>0</v>
      </c>
      <c r="AI219" s="55" t="str">
        <f>IF(AH219=0,"",AH219/VLOOKUP(B219,Kraftvärmeprod!$B$1:$BC$480,MATCH("Summa tillförd energi exklusive rökgaskondensering",Kraftvärmeprod!$B$1:$BC$1,0),FALSE))</f>
        <v/>
      </c>
    </row>
    <row r="220" spans="1:35" x14ac:dyDescent="0.25">
      <c r="A220" s="28" t="s">
        <v>291</v>
      </c>
      <c r="B220" s="28" t="s">
        <v>292</v>
      </c>
      <c r="C220" s="28">
        <f>IF(ISERROR(1/VLOOKUP($B220,'Justerad allokering'!$B$2:$AG$462,MATCH(C$2,'Justerad allokering'!$B$2:$AF$2,0),FALSE)),VLOOKUP($B220,'Allokerad kvv'!$B$2:$AV$468,MATCH(C$2,'Allokerad kvv'!$B$2:$AV$2,0),FALSE),VLOOKUP($B220,'Justerad allokering'!$B$2:$AG$462,MATCH(C$2,'Justerad allokering'!$B$2:$AF$2,0),FALSE))</f>
        <v>0</v>
      </c>
      <c r="D220" s="28">
        <f>IF(ISERROR(1/VLOOKUP($B220,'Justerad allokering'!$B$2:$AG$462,MATCH(D$2,'Justerad allokering'!$B$2:$AF$2,0),FALSE)),VLOOKUP($B220,'Allokerad kvv'!$B$2:$AV$468,MATCH(D$2,'Allokerad kvv'!$B$2:$AV$2,0),FALSE),VLOOKUP($B220,'Justerad allokering'!$B$2:$AG$462,MATCH(D$2,'Justerad allokering'!$B$2:$AF$2,0),FALSE))</f>
        <v>0</v>
      </c>
      <c r="E220" s="28">
        <f>IF(ISERROR(1/VLOOKUP($B220,'Justerad allokering'!$B$2:$AG$462,MATCH(E$2,'Justerad allokering'!$B$2:$AF$2,0),FALSE)),VLOOKUP($B220,'Allokerad kvv'!$B$2:$AV$468,MATCH(E$2,'Allokerad kvv'!$B$2:$AV$2,0),FALSE),VLOOKUP($B220,'Justerad allokering'!$B$2:$AG$462,MATCH(E$2,'Justerad allokering'!$B$2:$AF$2,0),FALSE))</f>
        <v>0</v>
      </c>
      <c r="F220" s="28">
        <f>IF(ISERROR(1/VLOOKUP($B220,'Justerad allokering'!$B$2:$AG$462,MATCH(F$2,'Justerad allokering'!$B$2:$AF$2,0),FALSE)),VLOOKUP($B220,'Allokerad kvv'!$B$2:$AV$468,MATCH(F$2,'Allokerad kvv'!$B$2:$AV$2,0),FALSE),VLOOKUP($B220,'Justerad allokering'!$B$2:$AG$462,MATCH(F$2,'Justerad allokering'!$B$2:$AF$2,0),FALSE))</f>
        <v>0</v>
      </c>
      <c r="G220" s="28">
        <f>IF(ISERROR(1/VLOOKUP($B220,'Justerad allokering'!$B$2:$AG$462,MATCH(G$2,'Justerad allokering'!$B$2:$AF$2,0),FALSE)),VLOOKUP($B220,'Allokerad kvv'!$B$2:$AV$468,MATCH(G$2,'Allokerad kvv'!$B$2:$AV$2,0),FALSE),VLOOKUP($B220,'Justerad allokering'!$B$2:$AG$462,MATCH(G$2,'Justerad allokering'!$B$2:$AF$2,0),FALSE))</f>
        <v>0</v>
      </c>
      <c r="H220" s="28">
        <f>IF(ISERROR(1/VLOOKUP($B220,'Justerad allokering'!$B$2:$AG$462,MATCH(H$2,'Justerad allokering'!$B$2:$AF$2,0),FALSE)),VLOOKUP($B220,'Allokerad kvv'!$B$2:$AV$468,MATCH(H$2,'Allokerad kvv'!$B$2:$AV$2,0),FALSE),VLOOKUP($B220,'Justerad allokering'!$B$2:$AG$462,MATCH(H$2,'Justerad allokering'!$B$2:$AF$2,0),FALSE))</f>
        <v>0</v>
      </c>
      <c r="I220" s="28">
        <f>IF(ISERROR(1/VLOOKUP($B220,'Justerad allokering'!$B$2:$AG$462,MATCH(I$2,'Justerad allokering'!$B$2:$AF$2,0),FALSE)),VLOOKUP($B220,'Allokerad kvv'!$B$2:$AV$468,MATCH(I$2,'Allokerad kvv'!$B$2:$AV$2,0),FALSE),VLOOKUP($B220,'Justerad allokering'!$B$2:$AG$462,MATCH(I$2,'Justerad allokering'!$B$2:$AF$2,0),FALSE))</f>
        <v>0</v>
      </c>
      <c r="J220" s="28">
        <f>IF(ISERROR(1/VLOOKUP($B220,'Justerad allokering'!$B$2:$AG$462,MATCH(J$2,'Justerad allokering'!$B$2:$AF$2,0),FALSE)),VLOOKUP($B220,'Allokerad kvv'!$B$2:$AV$468,MATCH(J$2,'Allokerad kvv'!$B$2:$AV$2,0),FALSE),VLOOKUP($B220,'Justerad allokering'!$B$2:$AG$462,MATCH(J$2,'Justerad allokering'!$B$2:$AF$2,0),FALSE))</f>
        <v>0</v>
      </c>
      <c r="K220" s="28">
        <f>IF(ISERROR(1/VLOOKUP($B220,'Justerad allokering'!$B$2:$AG$462,MATCH(K$2,'Justerad allokering'!$B$2:$AF$2,0),FALSE)),VLOOKUP($B220,'Allokerad kvv'!$B$2:$AV$468,MATCH(K$2,'Allokerad kvv'!$B$2:$AV$2,0),FALSE),VLOOKUP($B220,'Justerad allokering'!$B$2:$AG$462,MATCH(K$2,'Justerad allokering'!$B$2:$AF$2,0),FALSE))</f>
        <v>0</v>
      </c>
      <c r="L220" s="28">
        <f>IF(ISERROR(1/VLOOKUP($B220,'Justerad allokering'!$B$2:$AG$462,MATCH(L$2,'Justerad allokering'!$B$2:$AF$2,0),FALSE)),VLOOKUP($B220,'Allokerad kvv'!$B$2:$AV$468,MATCH(L$2,'Allokerad kvv'!$B$2:$AV$2,0),FALSE),VLOOKUP($B220,'Justerad allokering'!$B$2:$AG$462,MATCH(L$2,'Justerad allokering'!$B$2:$AF$2,0),FALSE))</f>
        <v>0</v>
      </c>
      <c r="M220" s="28">
        <f>IF(ISERROR(1/VLOOKUP($B220,'Justerad allokering'!$B$2:$AG$462,MATCH(M$2,'Justerad allokering'!$B$2:$AF$2,0),FALSE)),VLOOKUP($B220,'Allokerad kvv'!$B$2:$AV$468,MATCH(M$2,'Allokerad kvv'!$B$2:$AV$2,0),FALSE),VLOOKUP($B220,'Justerad allokering'!$B$2:$AG$462,MATCH(M$2,'Justerad allokering'!$B$2:$AF$2,0),FALSE))</f>
        <v>0</v>
      </c>
      <c r="N220" s="28">
        <f>IF(ISERROR(1/VLOOKUP($B220,'Justerad allokering'!$B$2:$AG$462,MATCH(N$2,'Justerad allokering'!$B$2:$AF$2,0),FALSE)),VLOOKUP($B220,'Allokerad kvv'!$B$2:$AV$468,MATCH(N$2,'Allokerad kvv'!$B$2:$AV$2,0),FALSE),VLOOKUP($B220,'Justerad allokering'!$B$2:$AG$462,MATCH(N$2,'Justerad allokering'!$B$2:$AF$2,0),FALSE))</f>
        <v>0</v>
      </c>
      <c r="O220" s="28">
        <f>IF(ISERROR(1/VLOOKUP($B220,'Justerad allokering'!$B$2:$AG$462,MATCH(O$2,'Justerad allokering'!$B$2:$AF$2,0),FALSE)),VLOOKUP($B220,'Allokerad kvv'!$B$2:$AV$468,MATCH(O$2,'Allokerad kvv'!$B$2:$AV$2,0),FALSE),VLOOKUP($B220,'Justerad allokering'!$B$2:$AG$462,MATCH(O$2,'Justerad allokering'!$B$2:$AF$2,0),FALSE))</f>
        <v>0</v>
      </c>
      <c r="P220" s="28">
        <f>IF(ISERROR(1/VLOOKUP($B220,'Justerad allokering'!$B$2:$AG$462,MATCH(P$2,'Justerad allokering'!$B$2:$AF$2,0),FALSE)),VLOOKUP($B220,'Allokerad kvv'!$B$2:$AV$468,MATCH(P$2,'Allokerad kvv'!$B$2:$AV$2,0),FALSE),VLOOKUP($B220,'Justerad allokering'!$B$2:$AG$462,MATCH(P$2,'Justerad allokering'!$B$2:$AF$2,0),FALSE))</f>
        <v>0</v>
      </c>
      <c r="Q220" s="28">
        <f>IF(ISERROR(1/VLOOKUP($B220,'Justerad allokering'!$B$2:$AG$462,MATCH(Q$2,'Justerad allokering'!$B$2:$AF$2,0),FALSE)),VLOOKUP($B220,'Allokerad kvv'!$B$2:$AV$468,MATCH(Q$2,'Allokerad kvv'!$B$2:$AV$2,0),FALSE),VLOOKUP($B220,'Justerad allokering'!$B$2:$AG$462,MATCH(Q$2,'Justerad allokering'!$B$2:$AF$2,0),FALSE))</f>
        <v>0</v>
      </c>
      <c r="R220" s="28">
        <f>IF(ISERROR(1/VLOOKUP($B220,'Justerad allokering'!$B$2:$AG$462,MATCH(R$2,'Justerad allokering'!$B$2:$AF$2,0),FALSE)),VLOOKUP($B220,'Allokerad kvv'!$B$2:$AV$468,MATCH(R$2,'Allokerad kvv'!$B$2:$AV$2,0),FALSE),VLOOKUP($B220,'Justerad allokering'!$B$2:$AG$462,MATCH(R$2,'Justerad allokering'!$B$2:$AF$2,0),FALSE))</f>
        <v>0</v>
      </c>
      <c r="S220" s="28">
        <f>IF(ISERROR(1/VLOOKUP($B220,'Justerad allokering'!$B$2:$AG$462,MATCH(S$2,'Justerad allokering'!$B$2:$AF$2,0),FALSE)),VLOOKUP($B220,'Allokerad kvv'!$B$2:$AV$468,MATCH(S$2,'Allokerad kvv'!$B$2:$AV$2,0),FALSE),VLOOKUP($B220,'Justerad allokering'!$B$2:$AG$462,MATCH(S$2,'Justerad allokering'!$B$2:$AF$2,0),FALSE))</f>
        <v>0</v>
      </c>
      <c r="T220" s="28">
        <f>IF(ISERROR(1/VLOOKUP($B220,'Justerad allokering'!$B$2:$AG$462,MATCH(T$2,'Justerad allokering'!$B$2:$AF$2,0),FALSE)),VLOOKUP($B220,'Allokerad kvv'!$B$2:$AV$468,MATCH(T$2,'Allokerad kvv'!$B$2:$AV$2,0),FALSE),VLOOKUP($B220,'Justerad allokering'!$B$2:$AG$462,MATCH(T$2,'Justerad allokering'!$B$2:$AF$2,0),FALSE))</f>
        <v>0</v>
      </c>
      <c r="U220" s="28">
        <f>IF(ISERROR(1/VLOOKUP($B220,'Justerad allokering'!$B$2:$AG$462,MATCH(U$2,'Justerad allokering'!$B$2:$AF$2,0),FALSE)),VLOOKUP($B220,'Allokerad kvv'!$B$2:$AV$468,MATCH(U$2,'Allokerad kvv'!$B$2:$AV$2,0),FALSE),VLOOKUP($B220,'Justerad allokering'!$B$2:$AG$462,MATCH(U$2,'Justerad allokering'!$B$2:$AF$2,0),FALSE))</f>
        <v>0</v>
      </c>
      <c r="V220" s="28">
        <f>IF(ISERROR(1/VLOOKUP($B220,'Justerad allokering'!$B$2:$AG$462,MATCH(V$2,'Justerad allokering'!$B$2:$AF$2,0),FALSE)),VLOOKUP($B220,'Allokerad kvv'!$B$2:$AV$468,MATCH(V$2,'Allokerad kvv'!$B$2:$AV$2,0),FALSE),VLOOKUP($B220,'Justerad allokering'!$B$2:$AG$462,MATCH(V$2,'Justerad allokering'!$B$2:$AF$2,0),FALSE))</f>
        <v>0</v>
      </c>
      <c r="W220" s="28">
        <f>IF(ISERROR(1/VLOOKUP($B220,'Justerad allokering'!$B$2:$AG$462,MATCH(W$2,'Justerad allokering'!$B$2:$AF$2,0),FALSE)),VLOOKUP($B220,'Allokerad kvv'!$B$2:$AV$468,MATCH(W$2,'Allokerad kvv'!$B$2:$AV$2,0),FALSE),VLOOKUP($B220,'Justerad allokering'!$B$2:$AG$462,MATCH(W$2,'Justerad allokering'!$B$2:$AF$2,0),FALSE))</f>
        <v>0</v>
      </c>
      <c r="X220" s="28">
        <f>IF(ISERROR(1/VLOOKUP($B220,'Justerad allokering'!$B$2:$AG$462,MATCH(X$2,'Justerad allokering'!$B$2:$AF$2,0),FALSE)),VLOOKUP($B220,'Allokerad kvv'!$B$2:$AV$468,MATCH(X$2,'Allokerad kvv'!$B$2:$AV$2,0),FALSE),VLOOKUP($B220,'Justerad allokering'!$B$2:$AG$462,MATCH(X$2,'Justerad allokering'!$B$2:$AF$2,0),FALSE))</f>
        <v>0</v>
      </c>
      <c r="Y220" s="28">
        <f>IF(ISERROR(1/VLOOKUP($B220,'Justerad allokering'!$B$2:$AG$462,MATCH(Y$2,'Justerad allokering'!$B$2:$AF$2,0),FALSE)),VLOOKUP($B220,'Allokerad kvv'!$B$2:$AV$468,MATCH(Y$2,'Allokerad kvv'!$B$2:$AV$2,0),FALSE),VLOOKUP($B220,'Justerad allokering'!$B$2:$AG$462,MATCH(Y$2,'Justerad allokering'!$B$2:$AF$2,0),FALSE))</f>
        <v>0</v>
      </c>
      <c r="Z220" s="28">
        <f>IF(ISERROR(1/VLOOKUP($B220,'Justerad allokering'!$B$2:$AG$462,MATCH(Z$2,'Justerad allokering'!$B$2:$AF$2,0),FALSE)),VLOOKUP($B220,'Allokerad kvv'!$B$2:$AV$468,MATCH(Z$2,'Allokerad kvv'!$B$2:$AV$2,0),FALSE),VLOOKUP($B220,'Justerad allokering'!$B$2:$AG$462,MATCH(Z$2,'Justerad allokering'!$B$2:$AF$2,0),FALSE))</f>
        <v>0</v>
      </c>
      <c r="AA220" s="28"/>
      <c r="AB220" s="28"/>
      <c r="AE220">
        <f t="shared" si="9"/>
        <v>0</v>
      </c>
      <c r="AG220">
        <f t="shared" si="10"/>
        <v>0</v>
      </c>
      <c r="AH220">
        <f t="shared" si="11"/>
        <v>0</v>
      </c>
      <c r="AI220" s="55" t="str">
        <f>IF(AH220=0,"",AH220/VLOOKUP(B220,Kraftvärmeprod!$B$1:$BC$480,MATCH("Summa tillförd energi exklusive rökgaskondensering",Kraftvärmeprod!$B$1:$BC$1,0),FALSE))</f>
        <v/>
      </c>
    </row>
    <row r="221" spans="1:35" x14ac:dyDescent="0.25">
      <c r="A221" s="28" t="s">
        <v>293</v>
      </c>
      <c r="B221" s="28" t="s">
        <v>190</v>
      </c>
      <c r="C221" s="28">
        <f>IF(ISERROR(1/VLOOKUP($B221,'Justerad allokering'!$B$2:$AG$462,MATCH(C$2,'Justerad allokering'!$B$2:$AF$2,0),FALSE)),VLOOKUP($B221,'Allokerad kvv'!$B$2:$AV$468,MATCH(C$2,'Allokerad kvv'!$B$2:$AV$2,0),FALSE),VLOOKUP($B221,'Justerad allokering'!$B$2:$AG$462,MATCH(C$2,'Justerad allokering'!$B$2:$AF$2,0),FALSE))</f>
        <v>0</v>
      </c>
      <c r="D221" s="28">
        <f>IF(ISERROR(1/VLOOKUP($B221,'Justerad allokering'!$B$2:$AG$462,MATCH(D$2,'Justerad allokering'!$B$2:$AF$2,0),FALSE)),VLOOKUP($B221,'Allokerad kvv'!$B$2:$AV$468,MATCH(D$2,'Allokerad kvv'!$B$2:$AV$2,0),FALSE),VLOOKUP($B221,'Justerad allokering'!$B$2:$AG$462,MATCH(D$2,'Justerad allokering'!$B$2:$AF$2,0),FALSE))</f>
        <v>0</v>
      </c>
      <c r="E221" s="28">
        <f>IF(ISERROR(1/VLOOKUP($B221,'Justerad allokering'!$B$2:$AG$462,MATCH(E$2,'Justerad allokering'!$B$2:$AF$2,0),FALSE)),VLOOKUP($B221,'Allokerad kvv'!$B$2:$AV$468,MATCH(E$2,'Allokerad kvv'!$B$2:$AV$2,0),FALSE),VLOOKUP($B221,'Justerad allokering'!$B$2:$AG$462,MATCH(E$2,'Justerad allokering'!$B$2:$AF$2,0),FALSE))</f>
        <v>0</v>
      </c>
      <c r="F221" s="28">
        <f>IF(ISERROR(1/VLOOKUP($B221,'Justerad allokering'!$B$2:$AG$462,MATCH(F$2,'Justerad allokering'!$B$2:$AF$2,0),FALSE)),VLOOKUP($B221,'Allokerad kvv'!$B$2:$AV$468,MATCH(F$2,'Allokerad kvv'!$B$2:$AV$2,0),FALSE),VLOOKUP($B221,'Justerad allokering'!$B$2:$AG$462,MATCH(F$2,'Justerad allokering'!$B$2:$AF$2,0),FALSE))</f>
        <v>0</v>
      </c>
      <c r="G221" s="28">
        <f>IF(ISERROR(1/VLOOKUP($B221,'Justerad allokering'!$B$2:$AG$462,MATCH(G$2,'Justerad allokering'!$B$2:$AF$2,0),FALSE)),VLOOKUP($B221,'Allokerad kvv'!$B$2:$AV$468,MATCH(G$2,'Allokerad kvv'!$B$2:$AV$2,0),FALSE),VLOOKUP($B221,'Justerad allokering'!$B$2:$AG$462,MATCH(G$2,'Justerad allokering'!$B$2:$AF$2,0),FALSE))</f>
        <v>0</v>
      </c>
      <c r="H221" s="28">
        <f>IF(ISERROR(1/VLOOKUP($B221,'Justerad allokering'!$B$2:$AG$462,MATCH(H$2,'Justerad allokering'!$B$2:$AF$2,0),FALSE)),VLOOKUP($B221,'Allokerad kvv'!$B$2:$AV$468,MATCH(H$2,'Allokerad kvv'!$B$2:$AV$2,0),FALSE),VLOOKUP($B221,'Justerad allokering'!$B$2:$AG$462,MATCH(H$2,'Justerad allokering'!$B$2:$AF$2,0),FALSE))</f>
        <v>0</v>
      </c>
      <c r="I221" s="28">
        <f>IF(ISERROR(1/VLOOKUP($B221,'Justerad allokering'!$B$2:$AG$462,MATCH(I$2,'Justerad allokering'!$B$2:$AF$2,0),FALSE)),VLOOKUP($B221,'Allokerad kvv'!$B$2:$AV$468,MATCH(I$2,'Allokerad kvv'!$B$2:$AV$2,0),FALSE),VLOOKUP($B221,'Justerad allokering'!$B$2:$AG$462,MATCH(I$2,'Justerad allokering'!$B$2:$AF$2,0),FALSE))</f>
        <v>0</v>
      </c>
      <c r="J221" s="28">
        <f>IF(ISERROR(1/VLOOKUP($B221,'Justerad allokering'!$B$2:$AG$462,MATCH(J$2,'Justerad allokering'!$B$2:$AF$2,0),FALSE)),VLOOKUP($B221,'Allokerad kvv'!$B$2:$AV$468,MATCH(J$2,'Allokerad kvv'!$B$2:$AV$2,0),FALSE),VLOOKUP($B221,'Justerad allokering'!$B$2:$AG$462,MATCH(J$2,'Justerad allokering'!$B$2:$AF$2,0),FALSE))</f>
        <v>0</v>
      </c>
      <c r="K221" s="28">
        <f>IF(ISERROR(1/VLOOKUP($B221,'Justerad allokering'!$B$2:$AG$462,MATCH(K$2,'Justerad allokering'!$B$2:$AF$2,0),FALSE)),VLOOKUP($B221,'Allokerad kvv'!$B$2:$AV$468,MATCH(K$2,'Allokerad kvv'!$B$2:$AV$2,0),FALSE),VLOOKUP($B221,'Justerad allokering'!$B$2:$AG$462,MATCH(K$2,'Justerad allokering'!$B$2:$AF$2,0),FALSE))</f>
        <v>0</v>
      </c>
      <c r="L221" s="28">
        <f>IF(ISERROR(1/VLOOKUP($B221,'Justerad allokering'!$B$2:$AG$462,MATCH(L$2,'Justerad allokering'!$B$2:$AF$2,0),FALSE)),VLOOKUP($B221,'Allokerad kvv'!$B$2:$AV$468,MATCH(L$2,'Allokerad kvv'!$B$2:$AV$2,0),FALSE),VLOOKUP($B221,'Justerad allokering'!$B$2:$AG$462,MATCH(L$2,'Justerad allokering'!$B$2:$AF$2,0),FALSE))</f>
        <v>0</v>
      </c>
      <c r="M221" s="28">
        <f>IF(ISERROR(1/VLOOKUP($B221,'Justerad allokering'!$B$2:$AG$462,MATCH(M$2,'Justerad allokering'!$B$2:$AF$2,0),FALSE)),VLOOKUP($B221,'Allokerad kvv'!$B$2:$AV$468,MATCH(M$2,'Allokerad kvv'!$B$2:$AV$2,0),FALSE),VLOOKUP($B221,'Justerad allokering'!$B$2:$AG$462,MATCH(M$2,'Justerad allokering'!$B$2:$AF$2,0),FALSE))</f>
        <v>0</v>
      </c>
      <c r="N221" s="28">
        <f>IF(ISERROR(1/VLOOKUP($B221,'Justerad allokering'!$B$2:$AG$462,MATCH(N$2,'Justerad allokering'!$B$2:$AF$2,0),FALSE)),VLOOKUP($B221,'Allokerad kvv'!$B$2:$AV$468,MATCH(N$2,'Allokerad kvv'!$B$2:$AV$2,0),FALSE),VLOOKUP($B221,'Justerad allokering'!$B$2:$AG$462,MATCH(N$2,'Justerad allokering'!$B$2:$AF$2,0),FALSE))</f>
        <v>0</v>
      </c>
      <c r="O221" s="28">
        <f>IF(ISERROR(1/VLOOKUP($B221,'Justerad allokering'!$B$2:$AG$462,MATCH(O$2,'Justerad allokering'!$B$2:$AF$2,0),FALSE)),VLOOKUP($B221,'Allokerad kvv'!$B$2:$AV$468,MATCH(O$2,'Allokerad kvv'!$B$2:$AV$2,0),FALSE),VLOOKUP($B221,'Justerad allokering'!$B$2:$AG$462,MATCH(O$2,'Justerad allokering'!$B$2:$AF$2,0),FALSE))</f>
        <v>0</v>
      </c>
      <c r="P221" s="28">
        <f>IF(ISERROR(1/VLOOKUP($B221,'Justerad allokering'!$B$2:$AG$462,MATCH(P$2,'Justerad allokering'!$B$2:$AF$2,0),FALSE)),VLOOKUP($B221,'Allokerad kvv'!$B$2:$AV$468,MATCH(P$2,'Allokerad kvv'!$B$2:$AV$2,0),FALSE),VLOOKUP($B221,'Justerad allokering'!$B$2:$AG$462,MATCH(P$2,'Justerad allokering'!$B$2:$AF$2,0),FALSE))</f>
        <v>0</v>
      </c>
      <c r="Q221" s="28">
        <f>IF(ISERROR(1/VLOOKUP($B221,'Justerad allokering'!$B$2:$AG$462,MATCH(Q$2,'Justerad allokering'!$B$2:$AF$2,0),FALSE)),VLOOKUP($B221,'Allokerad kvv'!$B$2:$AV$468,MATCH(Q$2,'Allokerad kvv'!$B$2:$AV$2,0),FALSE),VLOOKUP($B221,'Justerad allokering'!$B$2:$AG$462,MATCH(Q$2,'Justerad allokering'!$B$2:$AF$2,0),FALSE))</f>
        <v>0</v>
      </c>
      <c r="R221" s="28">
        <f>IF(ISERROR(1/VLOOKUP($B221,'Justerad allokering'!$B$2:$AG$462,MATCH(R$2,'Justerad allokering'!$B$2:$AF$2,0),FALSE)),VLOOKUP($B221,'Allokerad kvv'!$B$2:$AV$468,MATCH(R$2,'Allokerad kvv'!$B$2:$AV$2,0),FALSE),VLOOKUP($B221,'Justerad allokering'!$B$2:$AG$462,MATCH(R$2,'Justerad allokering'!$B$2:$AF$2,0),FALSE))</f>
        <v>0</v>
      </c>
      <c r="S221" s="28">
        <f>IF(ISERROR(1/VLOOKUP($B221,'Justerad allokering'!$B$2:$AG$462,MATCH(S$2,'Justerad allokering'!$B$2:$AF$2,0),FALSE)),VLOOKUP($B221,'Allokerad kvv'!$B$2:$AV$468,MATCH(S$2,'Allokerad kvv'!$B$2:$AV$2,0),FALSE),VLOOKUP($B221,'Justerad allokering'!$B$2:$AG$462,MATCH(S$2,'Justerad allokering'!$B$2:$AF$2,0),FALSE))</f>
        <v>0</v>
      </c>
      <c r="T221" s="28">
        <f>IF(ISERROR(1/VLOOKUP($B221,'Justerad allokering'!$B$2:$AG$462,MATCH(T$2,'Justerad allokering'!$B$2:$AF$2,0),FALSE)),VLOOKUP($B221,'Allokerad kvv'!$B$2:$AV$468,MATCH(T$2,'Allokerad kvv'!$B$2:$AV$2,0),FALSE),VLOOKUP($B221,'Justerad allokering'!$B$2:$AG$462,MATCH(T$2,'Justerad allokering'!$B$2:$AF$2,0),FALSE))</f>
        <v>0</v>
      </c>
      <c r="U221" s="28">
        <f>IF(ISERROR(1/VLOOKUP($B221,'Justerad allokering'!$B$2:$AG$462,MATCH(U$2,'Justerad allokering'!$B$2:$AF$2,0),FALSE)),VLOOKUP($B221,'Allokerad kvv'!$B$2:$AV$468,MATCH(U$2,'Allokerad kvv'!$B$2:$AV$2,0),FALSE),VLOOKUP($B221,'Justerad allokering'!$B$2:$AG$462,MATCH(U$2,'Justerad allokering'!$B$2:$AF$2,0),FALSE))</f>
        <v>0</v>
      </c>
      <c r="V221" s="28">
        <f>IF(ISERROR(1/VLOOKUP($B221,'Justerad allokering'!$B$2:$AG$462,MATCH(V$2,'Justerad allokering'!$B$2:$AF$2,0),FALSE)),VLOOKUP($B221,'Allokerad kvv'!$B$2:$AV$468,MATCH(V$2,'Allokerad kvv'!$B$2:$AV$2,0),FALSE),VLOOKUP($B221,'Justerad allokering'!$B$2:$AG$462,MATCH(V$2,'Justerad allokering'!$B$2:$AF$2,0),FALSE))</f>
        <v>0</v>
      </c>
      <c r="W221" s="28">
        <f>IF(ISERROR(1/VLOOKUP($B221,'Justerad allokering'!$B$2:$AG$462,MATCH(W$2,'Justerad allokering'!$B$2:$AF$2,0),FALSE)),VLOOKUP($B221,'Allokerad kvv'!$B$2:$AV$468,MATCH(W$2,'Allokerad kvv'!$B$2:$AV$2,0),FALSE),VLOOKUP($B221,'Justerad allokering'!$B$2:$AG$462,MATCH(W$2,'Justerad allokering'!$B$2:$AF$2,0),FALSE))</f>
        <v>0</v>
      </c>
      <c r="X221" s="28">
        <f>IF(ISERROR(1/VLOOKUP($B221,'Justerad allokering'!$B$2:$AG$462,MATCH(X$2,'Justerad allokering'!$B$2:$AF$2,0),FALSE)),VLOOKUP($B221,'Allokerad kvv'!$B$2:$AV$468,MATCH(X$2,'Allokerad kvv'!$B$2:$AV$2,0),FALSE),VLOOKUP($B221,'Justerad allokering'!$B$2:$AG$462,MATCH(X$2,'Justerad allokering'!$B$2:$AF$2,0),FALSE))</f>
        <v>0</v>
      </c>
      <c r="Y221" s="28">
        <f>IF(ISERROR(1/VLOOKUP($B221,'Justerad allokering'!$B$2:$AG$462,MATCH(Y$2,'Justerad allokering'!$B$2:$AF$2,0),FALSE)),VLOOKUP($B221,'Allokerad kvv'!$B$2:$AV$468,MATCH(Y$2,'Allokerad kvv'!$B$2:$AV$2,0),FALSE),VLOOKUP($B221,'Justerad allokering'!$B$2:$AG$462,MATCH(Y$2,'Justerad allokering'!$B$2:$AF$2,0),FALSE))</f>
        <v>0</v>
      </c>
      <c r="Z221" s="28">
        <f>IF(ISERROR(1/VLOOKUP($B221,'Justerad allokering'!$B$2:$AG$462,MATCH(Z$2,'Justerad allokering'!$B$2:$AF$2,0),FALSE)),VLOOKUP($B221,'Allokerad kvv'!$B$2:$AV$468,MATCH(Z$2,'Allokerad kvv'!$B$2:$AV$2,0),FALSE),VLOOKUP($B221,'Justerad allokering'!$B$2:$AG$462,MATCH(Z$2,'Justerad allokering'!$B$2:$AF$2,0),FALSE))</f>
        <v>0</v>
      </c>
      <c r="AA221" s="28"/>
      <c r="AB221" s="28"/>
      <c r="AE221">
        <f t="shared" si="9"/>
        <v>0</v>
      </c>
      <c r="AG221">
        <f t="shared" si="10"/>
        <v>0</v>
      </c>
      <c r="AH221">
        <f t="shared" si="11"/>
        <v>0</v>
      </c>
      <c r="AI221" s="55" t="str">
        <f>IF(AH221=0,"",AH221/VLOOKUP(B221,Kraftvärmeprod!$B$1:$BC$480,MATCH("Summa tillförd energi exklusive rökgaskondensering",Kraftvärmeprod!$B$1:$BC$1,0),FALSE))</f>
        <v/>
      </c>
    </row>
    <row r="222" spans="1:35" x14ac:dyDescent="0.25">
      <c r="A222" s="28" t="s">
        <v>293</v>
      </c>
      <c r="B222" s="28" t="s">
        <v>294</v>
      </c>
      <c r="C222" s="28">
        <f>IF(ISERROR(1/VLOOKUP($B222,'Justerad allokering'!$B$2:$AG$462,MATCH(C$2,'Justerad allokering'!$B$2:$AF$2,0),FALSE)),VLOOKUP($B222,'Allokerad kvv'!$B$2:$AV$468,MATCH(C$2,'Allokerad kvv'!$B$2:$AV$2,0),FALSE),VLOOKUP($B222,'Justerad allokering'!$B$2:$AG$462,MATCH(C$2,'Justerad allokering'!$B$2:$AF$2,0),FALSE))</f>
        <v>0</v>
      </c>
      <c r="D222" s="28">
        <f>IF(ISERROR(1/VLOOKUP($B222,'Justerad allokering'!$B$2:$AG$462,MATCH(D$2,'Justerad allokering'!$B$2:$AF$2,0),FALSE)),VLOOKUP($B222,'Allokerad kvv'!$B$2:$AV$468,MATCH(D$2,'Allokerad kvv'!$B$2:$AV$2,0),FALSE),VLOOKUP($B222,'Justerad allokering'!$B$2:$AG$462,MATCH(D$2,'Justerad allokering'!$B$2:$AF$2,0),FALSE))</f>
        <v>0</v>
      </c>
      <c r="E222" s="28">
        <f>IF(ISERROR(1/VLOOKUP($B222,'Justerad allokering'!$B$2:$AG$462,MATCH(E$2,'Justerad allokering'!$B$2:$AF$2,0),FALSE)),VLOOKUP($B222,'Allokerad kvv'!$B$2:$AV$468,MATCH(E$2,'Allokerad kvv'!$B$2:$AV$2,0),FALSE),VLOOKUP($B222,'Justerad allokering'!$B$2:$AG$462,MATCH(E$2,'Justerad allokering'!$B$2:$AF$2,0),FALSE))</f>
        <v>0</v>
      </c>
      <c r="F222" s="28">
        <f>IF(ISERROR(1/VLOOKUP($B222,'Justerad allokering'!$B$2:$AG$462,MATCH(F$2,'Justerad allokering'!$B$2:$AF$2,0),FALSE)),VLOOKUP($B222,'Allokerad kvv'!$B$2:$AV$468,MATCH(F$2,'Allokerad kvv'!$B$2:$AV$2,0),FALSE),VLOOKUP($B222,'Justerad allokering'!$B$2:$AG$462,MATCH(F$2,'Justerad allokering'!$B$2:$AF$2,0),FALSE))</f>
        <v>0</v>
      </c>
      <c r="G222" s="28">
        <f>IF(ISERROR(1/VLOOKUP($B222,'Justerad allokering'!$B$2:$AG$462,MATCH(G$2,'Justerad allokering'!$B$2:$AF$2,0),FALSE)),VLOOKUP($B222,'Allokerad kvv'!$B$2:$AV$468,MATCH(G$2,'Allokerad kvv'!$B$2:$AV$2,0),FALSE),VLOOKUP($B222,'Justerad allokering'!$B$2:$AG$462,MATCH(G$2,'Justerad allokering'!$B$2:$AF$2,0),FALSE))</f>
        <v>0</v>
      </c>
      <c r="H222" s="28">
        <f>IF(ISERROR(1/VLOOKUP($B222,'Justerad allokering'!$B$2:$AG$462,MATCH(H$2,'Justerad allokering'!$B$2:$AF$2,0),FALSE)),VLOOKUP($B222,'Allokerad kvv'!$B$2:$AV$468,MATCH(H$2,'Allokerad kvv'!$B$2:$AV$2,0),FALSE),VLOOKUP($B222,'Justerad allokering'!$B$2:$AG$462,MATCH(H$2,'Justerad allokering'!$B$2:$AF$2,0),FALSE))</f>
        <v>0</v>
      </c>
      <c r="I222" s="28">
        <f>IF(ISERROR(1/VLOOKUP($B222,'Justerad allokering'!$B$2:$AG$462,MATCH(I$2,'Justerad allokering'!$B$2:$AF$2,0),FALSE)),VLOOKUP($B222,'Allokerad kvv'!$B$2:$AV$468,MATCH(I$2,'Allokerad kvv'!$B$2:$AV$2,0),FALSE),VLOOKUP($B222,'Justerad allokering'!$B$2:$AG$462,MATCH(I$2,'Justerad allokering'!$B$2:$AF$2,0),FALSE))</f>
        <v>0</v>
      </c>
      <c r="J222" s="28">
        <f>IF(ISERROR(1/VLOOKUP($B222,'Justerad allokering'!$B$2:$AG$462,MATCH(J$2,'Justerad allokering'!$B$2:$AF$2,0),FALSE)),VLOOKUP($B222,'Allokerad kvv'!$B$2:$AV$468,MATCH(J$2,'Allokerad kvv'!$B$2:$AV$2,0),FALSE),VLOOKUP($B222,'Justerad allokering'!$B$2:$AG$462,MATCH(J$2,'Justerad allokering'!$B$2:$AF$2,0),FALSE))</f>
        <v>0</v>
      </c>
      <c r="K222" s="28">
        <f>IF(ISERROR(1/VLOOKUP($B222,'Justerad allokering'!$B$2:$AG$462,MATCH(K$2,'Justerad allokering'!$B$2:$AF$2,0),FALSE)),VLOOKUP($B222,'Allokerad kvv'!$B$2:$AV$468,MATCH(K$2,'Allokerad kvv'!$B$2:$AV$2,0),FALSE),VLOOKUP($B222,'Justerad allokering'!$B$2:$AG$462,MATCH(K$2,'Justerad allokering'!$B$2:$AF$2,0),FALSE))</f>
        <v>0</v>
      </c>
      <c r="L222" s="28">
        <f>IF(ISERROR(1/VLOOKUP($B222,'Justerad allokering'!$B$2:$AG$462,MATCH(L$2,'Justerad allokering'!$B$2:$AF$2,0),FALSE)),VLOOKUP($B222,'Allokerad kvv'!$B$2:$AV$468,MATCH(L$2,'Allokerad kvv'!$B$2:$AV$2,0),FALSE),VLOOKUP($B222,'Justerad allokering'!$B$2:$AG$462,MATCH(L$2,'Justerad allokering'!$B$2:$AF$2,0),FALSE))</f>
        <v>0</v>
      </c>
      <c r="M222" s="28">
        <f>IF(ISERROR(1/VLOOKUP($B222,'Justerad allokering'!$B$2:$AG$462,MATCH(M$2,'Justerad allokering'!$B$2:$AF$2,0),FALSE)),VLOOKUP($B222,'Allokerad kvv'!$B$2:$AV$468,MATCH(M$2,'Allokerad kvv'!$B$2:$AV$2,0),FALSE),VLOOKUP($B222,'Justerad allokering'!$B$2:$AG$462,MATCH(M$2,'Justerad allokering'!$B$2:$AF$2,0),FALSE))</f>
        <v>0</v>
      </c>
      <c r="N222" s="28">
        <f>IF(ISERROR(1/VLOOKUP($B222,'Justerad allokering'!$B$2:$AG$462,MATCH(N$2,'Justerad allokering'!$B$2:$AF$2,0),FALSE)),VLOOKUP($B222,'Allokerad kvv'!$B$2:$AV$468,MATCH(N$2,'Allokerad kvv'!$B$2:$AV$2,0),FALSE),VLOOKUP($B222,'Justerad allokering'!$B$2:$AG$462,MATCH(N$2,'Justerad allokering'!$B$2:$AF$2,0),FALSE))</f>
        <v>0</v>
      </c>
      <c r="O222" s="28">
        <f>IF(ISERROR(1/VLOOKUP($B222,'Justerad allokering'!$B$2:$AG$462,MATCH(O$2,'Justerad allokering'!$B$2:$AF$2,0),FALSE)),VLOOKUP($B222,'Allokerad kvv'!$B$2:$AV$468,MATCH(O$2,'Allokerad kvv'!$B$2:$AV$2,0),FALSE),VLOOKUP($B222,'Justerad allokering'!$B$2:$AG$462,MATCH(O$2,'Justerad allokering'!$B$2:$AF$2,0),FALSE))</f>
        <v>0</v>
      </c>
      <c r="P222" s="28">
        <f>IF(ISERROR(1/VLOOKUP($B222,'Justerad allokering'!$B$2:$AG$462,MATCH(P$2,'Justerad allokering'!$B$2:$AF$2,0),FALSE)),VLOOKUP($B222,'Allokerad kvv'!$B$2:$AV$468,MATCH(P$2,'Allokerad kvv'!$B$2:$AV$2,0),FALSE),VLOOKUP($B222,'Justerad allokering'!$B$2:$AG$462,MATCH(P$2,'Justerad allokering'!$B$2:$AF$2,0),FALSE))</f>
        <v>0</v>
      </c>
      <c r="Q222" s="28">
        <f>IF(ISERROR(1/VLOOKUP($B222,'Justerad allokering'!$B$2:$AG$462,MATCH(Q$2,'Justerad allokering'!$B$2:$AF$2,0),FALSE)),VLOOKUP($B222,'Allokerad kvv'!$B$2:$AV$468,MATCH(Q$2,'Allokerad kvv'!$B$2:$AV$2,0),FALSE),VLOOKUP($B222,'Justerad allokering'!$B$2:$AG$462,MATCH(Q$2,'Justerad allokering'!$B$2:$AF$2,0),FALSE))</f>
        <v>0</v>
      </c>
      <c r="R222" s="28">
        <f>IF(ISERROR(1/VLOOKUP($B222,'Justerad allokering'!$B$2:$AG$462,MATCH(R$2,'Justerad allokering'!$B$2:$AF$2,0),FALSE)),VLOOKUP($B222,'Allokerad kvv'!$B$2:$AV$468,MATCH(R$2,'Allokerad kvv'!$B$2:$AV$2,0),FALSE),VLOOKUP($B222,'Justerad allokering'!$B$2:$AG$462,MATCH(R$2,'Justerad allokering'!$B$2:$AF$2,0),FALSE))</f>
        <v>0</v>
      </c>
      <c r="S222" s="28">
        <f>IF(ISERROR(1/VLOOKUP($B222,'Justerad allokering'!$B$2:$AG$462,MATCH(S$2,'Justerad allokering'!$B$2:$AF$2,0),FALSE)),VLOOKUP($B222,'Allokerad kvv'!$B$2:$AV$468,MATCH(S$2,'Allokerad kvv'!$B$2:$AV$2,0),FALSE),VLOOKUP($B222,'Justerad allokering'!$B$2:$AG$462,MATCH(S$2,'Justerad allokering'!$B$2:$AF$2,0),FALSE))</f>
        <v>0</v>
      </c>
      <c r="T222" s="28">
        <f>IF(ISERROR(1/VLOOKUP($B222,'Justerad allokering'!$B$2:$AG$462,MATCH(T$2,'Justerad allokering'!$B$2:$AF$2,0),FALSE)),VLOOKUP($B222,'Allokerad kvv'!$B$2:$AV$468,MATCH(T$2,'Allokerad kvv'!$B$2:$AV$2,0),FALSE),VLOOKUP($B222,'Justerad allokering'!$B$2:$AG$462,MATCH(T$2,'Justerad allokering'!$B$2:$AF$2,0),FALSE))</f>
        <v>0</v>
      </c>
      <c r="U222" s="28">
        <f>IF(ISERROR(1/VLOOKUP($B222,'Justerad allokering'!$B$2:$AG$462,MATCH(U$2,'Justerad allokering'!$B$2:$AF$2,0),FALSE)),VLOOKUP($B222,'Allokerad kvv'!$B$2:$AV$468,MATCH(U$2,'Allokerad kvv'!$B$2:$AV$2,0),FALSE),VLOOKUP($B222,'Justerad allokering'!$B$2:$AG$462,MATCH(U$2,'Justerad allokering'!$B$2:$AF$2,0),FALSE))</f>
        <v>0</v>
      </c>
      <c r="V222" s="28">
        <f>IF(ISERROR(1/VLOOKUP($B222,'Justerad allokering'!$B$2:$AG$462,MATCH(V$2,'Justerad allokering'!$B$2:$AF$2,0),FALSE)),VLOOKUP($B222,'Allokerad kvv'!$B$2:$AV$468,MATCH(V$2,'Allokerad kvv'!$B$2:$AV$2,0),FALSE),VLOOKUP($B222,'Justerad allokering'!$B$2:$AG$462,MATCH(V$2,'Justerad allokering'!$B$2:$AF$2,0),FALSE))</f>
        <v>0</v>
      </c>
      <c r="W222" s="28">
        <f>IF(ISERROR(1/VLOOKUP($B222,'Justerad allokering'!$B$2:$AG$462,MATCH(W$2,'Justerad allokering'!$B$2:$AF$2,0),FALSE)),VLOOKUP($B222,'Allokerad kvv'!$B$2:$AV$468,MATCH(W$2,'Allokerad kvv'!$B$2:$AV$2,0),FALSE),VLOOKUP($B222,'Justerad allokering'!$B$2:$AG$462,MATCH(W$2,'Justerad allokering'!$B$2:$AF$2,0),FALSE))</f>
        <v>0</v>
      </c>
      <c r="X222" s="28">
        <f>IF(ISERROR(1/VLOOKUP($B222,'Justerad allokering'!$B$2:$AG$462,MATCH(X$2,'Justerad allokering'!$B$2:$AF$2,0),FALSE)),VLOOKUP($B222,'Allokerad kvv'!$B$2:$AV$468,MATCH(X$2,'Allokerad kvv'!$B$2:$AV$2,0),FALSE),VLOOKUP($B222,'Justerad allokering'!$B$2:$AG$462,MATCH(X$2,'Justerad allokering'!$B$2:$AF$2,0),FALSE))</f>
        <v>0</v>
      </c>
      <c r="Y222" s="28">
        <f>IF(ISERROR(1/VLOOKUP($B222,'Justerad allokering'!$B$2:$AG$462,MATCH(Y$2,'Justerad allokering'!$B$2:$AF$2,0),FALSE)),VLOOKUP($B222,'Allokerad kvv'!$B$2:$AV$468,MATCH(Y$2,'Allokerad kvv'!$B$2:$AV$2,0),FALSE),VLOOKUP($B222,'Justerad allokering'!$B$2:$AG$462,MATCH(Y$2,'Justerad allokering'!$B$2:$AF$2,0),FALSE))</f>
        <v>0</v>
      </c>
      <c r="Z222" s="28">
        <f>IF(ISERROR(1/VLOOKUP($B222,'Justerad allokering'!$B$2:$AG$462,MATCH(Z$2,'Justerad allokering'!$B$2:$AF$2,0),FALSE)),VLOOKUP($B222,'Allokerad kvv'!$B$2:$AV$468,MATCH(Z$2,'Allokerad kvv'!$B$2:$AV$2,0),FALSE),VLOOKUP($B222,'Justerad allokering'!$B$2:$AG$462,MATCH(Z$2,'Justerad allokering'!$B$2:$AF$2,0),FALSE))</f>
        <v>0</v>
      </c>
      <c r="AA222" s="28"/>
      <c r="AB222" s="28"/>
      <c r="AE222">
        <f t="shared" si="9"/>
        <v>0</v>
      </c>
      <c r="AG222">
        <f t="shared" si="10"/>
        <v>0</v>
      </c>
      <c r="AH222">
        <f t="shared" si="11"/>
        <v>0</v>
      </c>
      <c r="AI222" s="55" t="str">
        <f>IF(AH222=0,"",AH222/VLOOKUP(B222,Kraftvärmeprod!$B$1:$BC$480,MATCH("Summa tillförd energi exklusive rökgaskondensering",Kraftvärmeprod!$B$1:$BC$1,0),FALSE))</f>
        <v/>
      </c>
    </row>
    <row r="223" spans="1:35" x14ac:dyDescent="0.25">
      <c r="A223" s="28" t="s">
        <v>293</v>
      </c>
      <c r="B223" s="28" t="s">
        <v>295</v>
      </c>
      <c r="C223" s="28">
        <f>IF(ISERROR(1/VLOOKUP($B223,'Justerad allokering'!$B$2:$AG$462,MATCH(C$2,'Justerad allokering'!$B$2:$AF$2,0),FALSE)),VLOOKUP($B223,'Allokerad kvv'!$B$2:$AV$468,MATCH(C$2,'Allokerad kvv'!$B$2:$AV$2,0),FALSE),VLOOKUP($B223,'Justerad allokering'!$B$2:$AG$462,MATCH(C$2,'Justerad allokering'!$B$2:$AF$2,0),FALSE))</f>
        <v>0</v>
      </c>
      <c r="D223" s="28">
        <f>IF(ISERROR(1/VLOOKUP($B223,'Justerad allokering'!$B$2:$AG$462,MATCH(D$2,'Justerad allokering'!$B$2:$AF$2,0),FALSE)),VLOOKUP($B223,'Allokerad kvv'!$B$2:$AV$468,MATCH(D$2,'Allokerad kvv'!$B$2:$AV$2,0),FALSE),VLOOKUP($B223,'Justerad allokering'!$B$2:$AG$462,MATCH(D$2,'Justerad allokering'!$B$2:$AF$2,0),FALSE))</f>
        <v>0</v>
      </c>
      <c r="E223" s="28">
        <f>IF(ISERROR(1/VLOOKUP($B223,'Justerad allokering'!$B$2:$AG$462,MATCH(E$2,'Justerad allokering'!$B$2:$AF$2,0),FALSE)),VLOOKUP($B223,'Allokerad kvv'!$B$2:$AV$468,MATCH(E$2,'Allokerad kvv'!$B$2:$AV$2,0),FALSE),VLOOKUP($B223,'Justerad allokering'!$B$2:$AG$462,MATCH(E$2,'Justerad allokering'!$B$2:$AF$2,0),FALSE))</f>
        <v>0</v>
      </c>
      <c r="F223" s="28">
        <f>IF(ISERROR(1/VLOOKUP($B223,'Justerad allokering'!$B$2:$AG$462,MATCH(F$2,'Justerad allokering'!$B$2:$AF$2,0),FALSE)),VLOOKUP($B223,'Allokerad kvv'!$B$2:$AV$468,MATCH(F$2,'Allokerad kvv'!$B$2:$AV$2,0),FALSE),VLOOKUP($B223,'Justerad allokering'!$B$2:$AG$462,MATCH(F$2,'Justerad allokering'!$B$2:$AF$2,0),FALSE))</f>
        <v>0</v>
      </c>
      <c r="G223" s="28">
        <f>IF(ISERROR(1/VLOOKUP($B223,'Justerad allokering'!$B$2:$AG$462,MATCH(G$2,'Justerad allokering'!$B$2:$AF$2,0),FALSE)),VLOOKUP($B223,'Allokerad kvv'!$B$2:$AV$468,MATCH(G$2,'Allokerad kvv'!$B$2:$AV$2,0),FALSE),VLOOKUP($B223,'Justerad allokering'!$B$2:$AG$462,MATCH(G$2,'Justerad allokering'!$B$2:$AF$2,0),FALSE))</f>
        <v>0</v>
      </c>
      <c r="H223" s="28">
        <f>IF(ISERROR(1/VLOOKUP($B223,'Justerad allokering'!$B$2:$AG$462,MATCH(H$2,'Justerad allokering'!$B$2:$AF$2,0),FALSE)),VLOOKUP($B223,'Allokerad kvv'!$B$2:$AV$468,MATCH(H$2,'Allokerad kvv'!$B$2:$AV$2,0),FALSE),VLOOKUP($B223,'Justerad allokering'!$B$2:$AG$462,MATCH(H$2,'Justerad allokering'!$B$2:$AF$2,0),FALSE))</f>
        <v>0</v>
      </c>
      <c r="I223" s="28">
        <f>IF(ISERROR(1/VLOOKUP($B223,'Justerad allokering'!$B$2:$AG$462,MATCH(I$2,'Justerad allokering'!$B$2:$AF$2,0),FALSE)),VLOOKUP($B223,'Allokerad kvv'!$B$2:$AV$468,MATCH(I$2,'Allokerad kvv'!$B$2:$AV$2,0),FALSE),VLOOKUP($B223,'Justerad allokering'!$B$2:$AG$462,MATCH(I$2,'Justerad allokering'!$B$2:$AF$2,0),FALSE))</f>
        <v>0</v>
      </c>
      <c r="J223" s="28">
        <f>IF(ISERROR(1/VLOOKUP($B223,'Justerad allokering'!$B$2:$AG$462,MATCH(J$2,'Justerad allokering'!$B$2:$AF$2,0),FALSE)),VLOOKUP($B223,'Allokerad kvv'!$B$2:$AV$468,MATCH(J$2,'Allokerad kvv'!$B$2:$AV$2,0),FALSE),VLOOKUP($B223,'Justerad allokering'!$B$2:$AG$462,MATCH(J$2,'Justerad allokering'!$B$2:$AF$2,0),FALSE))</f>
        <v>0</v>
      </c>
      <c r="K223" s="28">
        <f>IF(ISERROR(1/VLOOKUP($B223,'Justerad allokering'!$B$2:$AG$462,MATCH(K$2,'Justerad allokering'!$B$2:$AF$2,0),FALSE)),VLOOKUP($B223,'Allokerad kvv'!$B$2:$AV$468,MATCH(K$2,'Allokerad kvv'!$B$2:$AV$2,0),FALSE),VLOOKUP($B223,'Justerad allokering'!$B$2:$AG$462,MATCH(K$2,'Justerad allokering'!$B$2:$AF$2,0),FALSE))</f>
        <v>0</v>
      </c>
      <c r="L223" s="28">
        <f>IF(ISERROR(1/VLOOKUP($B223,'Justerad allokering'!$B$2:$AG$462,MATCH(L$2,'Justerad allokering'!$B$2:$AF$2,0),FALSE)),VLOOKUP($B223,'Allokerad kvv'!$B$2:$AV$468,MATCH(L$2,'Allokerad kvv'!$B$2:$AV$2,0),FALSE),VLOOKUP($B223,'Justerad allokering'!$B$2:$AG$462,MATCH(L$2,'Justerad allokering'!$B$2:$AF$2,0),FALSE))</f>
        <v>0</v>
      </c>
      <c r="M223" s="28">
        <f>IF(ISERROR(1/VLOOKUP($B223,'Justerad allokering'!$B$2:$AG$462,MATCH(M$2,'Justerad allokering'!$B$2:$AF$2,0),FALSE)),VLOOKUP($B223,'Allokerad kvv'!$B$2:$AV$468,MATCH(M$2,'Allokerad kvv'!$B$2:$AV$2,0),FALSE),VLOOKUP($B223,'Justerad allokering'!$B$2:$AG$462,MATCH(M$2,'Justerad allokering'!$B$2:$AF$2,0),FALSE))</f>
        <v>0</v>
      </c>
      <c r="N223" s="28">
        <f>IF(ISERROR(1/VLOOKUP($B223,'Justerad allokering'!$B$2:$AG$462,MATCH(N$2,'Justerad allokering'!$B$2:$AF$2,0),FALSE)),VLOOKUP($B223,'Allokerad kvv'!$B$2:$AV$468,MATCH(N$2,'Allokerad kvv'!$B$2:$AV$2,0),FALSE),VLOOKUP($B223,'Justerad allokering'!$B$2:$AG$462,MATCH(N$2,'Justerad allokering'!$B$2:$AF$2,0),FALSE))</f>
        <v>0</v>
      </c>
      <c r="O223" s="28">
        <f>IF(ISERROR(1/VLOOKUP($B223,'Justerad allokering'!$B$2:$AG$462,MATCH(O$2,'Justerad allokering'!$B$2:$AF$2,0),FALSE)),VLOOKUP($B223,'Allokerad kvv'!$B$2:$AV$468,MATCH(O$2,'Allokerad kvv'!$B$2:$AV$2,0),FALSE),VLOOKUP($B223,'Justerad allokering'!$B$2:$AG$462,MATCH(O$2,'Justerad allokering'!$B$2:$AF$2,0),FALSE))</f>
        <v>0</v>
      </c>
      <c r="P223" s="28">
        <f>IF(ISERROR(1/VLOOKUP($B223,'Justerad allokering'!$B$2:$AG$462,MATCH(P$2,'Justerad allokering'!$B$2:$AF$2,0),FALSE)),VLOOKUP($B223,'Allokerad kvv'!$B$2:$AV$468,MATCH(P$2,'Allokerad kvv'!$B$2:$AV$2,0),FALSE),VLOOKUP($B223,'Justerad allokering'!$B$2:$AG$462,MATCH(P$2,'Justerad allokering'!$B$2:$AF$2,0),FALSE))</f>
        <v>0</v>
      </c>
      <c r="Q223" s="28">
        <f>IF(ISERROR(1/VLOOKUP($B223,'Justerad allokering'!$B$2:$AG$462,MATCH(Q$2,'Justerad allokering'!$B$2:$AF$2,0),FALSE)),VLOOKUP($B223,'Allokerad kvv'!$B$2:$AV$468,MATCH(Q$2,'Allokerad kvv'!$B$2:$AV$2,0),FALSE),VLOOKUP($B223,'Justerad allokering'!$B$2:$AG$462,MATCH(Q$2,'Justerad allokering'!$B$2:$AF$2,0),FALSE))</f>
        <v>0</v>
      </c>
      <c r="R223" s="28">
        <f>IF(ISERROR(1/VLOOKUP($B223,'Justerad allokering'!$B$2:$AG$462,MATCH(R$2,'Justerad allokering'!$B$2:$AF$2,0),FALSE)),VLOOKUP($B223,'Allokerad kvv'!$B$2:$AV$468,MATCH(R$2,'Allokerad kvv'!$B$2:$AV$2,0),FALSE),VLOOKUP($B223,'Justerad allokering'!$B$2:$AG$462,MATCH(R$2,'Justerad allokering'!$B$2:$AF$2,0),FALSE))</f>
        <v>0</v>
      </c>
      <c r="S223" s="28">
        <f>IF(ISERROR(1/VLOOKUP($B223,'Justerad allokering'!$B$2:$AG$462,MATCH(S$2,'Justerad allokering'!$B$2:$AF$2,0),FALSE)),VLOOKUP($B223,'Allokerad kvv'!$B$2:$AV$468,MATCH(S$2,'Allokerad kvv'!$B$2:$AV$2,0),FALSE),VLOOKUP($B223,'Justerad allokering'!$B$2:$AG$462,MATCH(S$2,'Justerad allokering'!$B$2:$AF$2,0),FALSE))</f>
        <v>0</v>
      </c>
      <c r="T223" s="28">
        <f>IF(ISERROR(1/VLOOKUP($B223,'Justerad allokering'!$B$2:$AG$462,MATCH(T$2,'Justerad allokering'!$B$2:$AF$2,0),FALSE)),VLOOKUP($B223,'Allokerad kvv'!$B$2:$AV$468,MATCH(T$2,'Allokerad kvv'!$B$2:$AV$2,0),FALSE),VLOOKUP($B223,'Justerad allokering'!$B$2:$AG$462,MATCH(T$2,'Justerad allokering'!$B$2:$AF$2,0),FALSE))</f>
        <v>0</v>
      </c>
      <c r="U223" s="28">
        <f>IF(ISERROR(1/VLOOKUP($B223,'Justerad allokering'!$B$2:$AG$462,MATCH(U$2,'Justerad allokering'!$B$2:$AF$2,0),FALSE)),VLOOKUP($B223,'Allokerad kvv'!$B$2:$AV$468,MATCH(U$2,'Allokerad kvv'!$B$2:$AV$2,0),FALSE),VLOOKUP($B223,'Justerad allokering'!$B$2:$AG$462,MATCH(U$2,'Justerad allokering'!$B$2:$AF$2,0),FALSE))</f>
        <v>0</v>
      </c>
      <c r="V223" s="28">
        <f>IF(ISERROR(1/VLOOKUP($B223,'Justerad allokering'!$B$2:$AG$462,MATCH(V$2,'Justerad allokering'!$B$2:$AF$2,0),FALSE)),VLOOKUP($B223,'Allokerad kvv'!$B$2:$AV$468,MATCH(V$2,'Allokerad kvv'!$B$2:$AV$2,0),FALSE),VLOOKUP($B223,'Justerad allokering'!$B$2:$AG$462,MATCH(V$2,'Justerad allokering'!$B$2:$AF$2,0),FALSE))</f>
        <v>0</v>
      </c>
      <c r="W223" s="28">
        <f>IF(ISERROR(1/VLOOKUP($B223,'Justerad allokering'!$B$2:$AG$462,MATCH(W$2,'Justerad allokering'!$B$2:$AF$2,0),FALSE)),VLOOKUP($B223,'Allokerad kvv'!$B$2:$AV$468,MATCH(W$2,'Allokerad kvv'!$B$2:$AV$2,0),FALSE),VLOOKUP($B223,'Justerad allokering'!$B$2:$AG$462,MATCH(W$2,'Justerad allokering'!$B$2:$AF$2,0),FALSE))</f>
        <v>0</v>
      </c>
      <c r="X223" s="28">
        <f>IF(ISERROR(1/VLOOKUP($B223,'Justerad allokering'!$B$2:$AG$462,MATCH(X$2,'Justerad allokering'!$B$2:$AF$2,0),FALSE)),VLOOKUP($B223,'Allokerad kvv'!$B$2:$AV$468,MATCH(X$2,'Allokerad kvv'!$B$2:$AV$2,0),FALSE),VLOOKUP($B223,'Justerad allokering'!$B$2:$AG$462,MATCH(X$2,'Justerad allokering'!$B$2:$AF$2,0),FALSE))</f>
        <v>0</v>
      </c>
      <c r="Y223" s="28">
        <f>IF(ISERROR(1/VLOOKUP($B223,'Justerad allokering'!$B$2:$AG$462,MATCH(Y$2,'Justerad allokering'!$B$2:$AF$2,0),FALSE)),VLOOKUP($B223,'Allokerad kvv'!$B$2:$AV$468,MATCH(Y$2,'Allokerad kvv'!$B$2:$AV$2,0),FALSE),VLOOKUP($B223,'Justerad allokering'!$B$2:$AG$462,MATCH(Y$2,'Justerad allokering'!$B$2:$AF$2,0),FALSE))</f>
        <v>0</v>
      </c>
      <c r="Z223" s="28">
        <f>IF(ISERROR(1/VLOOKUP($B223,'Justerad allokering'!$B$2:$AG$462,MATCH(Z$2,'Justerad allokering'!$B$2:$AF$2,0),FALSE)),VLOOKUP($B223,'Allokerad kvv'!$B$2:$AV$468,MATCH(Z$2,'Allokerad kvv'!$B$2:$AV$2,0),FALSE),VLOOKUP($B223,'Justerad allokering'!$B$2:$AG$462,MATCH(Z$2,'Justerad allokering'!$B$2:$AF$2,0),FALSE))</f>
        <v>0</v>
      </c>
      <c r="AA223" s="28"/>
      <c r="AB223" s="28"/>
      <c r="AE223">
        <f t="shared" si="9"/>
        <v>0</v>
      </c>
      <c r="AG223">
        <f t="shared" si="10"/>
        <v>0</v>
      </c>
      <c r="AH223">
        <f t="shared" si="11"/>
        <v>0</v>
      </c>
      <c r="AI223" s="55" t="str">
        <f>IF(AH223=0,"",AH223/VLOOKUP(B223,Kraftvärmeprod!$B$1:$BC$480,MATCH("Summa tillförd energi exklusive rökgaskondensering",Kraftvärmeprod!$B$1:$BC$1,0),FALSE))</f>
        <v/>
      </c>
    </row>
    <row r="224" spans="1:35" x14ac:dyDescent="0.25">
      <c r="A224" s="28" t="s">
        <v>293</v>
      </c>
      <c r="B224" s="28" t="s">
        <v>296</v>
      </c>
      <c r="C224" s="28">
        <f>IF(ISERROR(1/VLOOKUP($B224,'Justerad allokering'!$B$2:$AG$462,MATCH(C$2,'Justerad allokering'!$B$2:$AF$2,0),FALSE)),VLOOKUP($B224,'Allokerad kvv'!$B$2:$AV$468,MATCH(C$2,'Allokerad kvv'!$B$2:$AV$2,0),FALSE),VLOOKUP($B224,'Justerad allokering'!$B$2:$AG$462,MATCH(C$2,'Justerad allokering'!$B$2:$AF$2,0),FALSE))</f>
        <v>0</v>
      </c>
      <c r="D224" s="28">
        <f>IF(ISERROR(1/VLOOKUP($B224,'Justerad allokering'!$B$2:$AG$462,MATCH(D$2,'Justerad allokering'!$B$2:$AF$2,0),FALSE)),VLOOKUP($B224,'Allokerad kvv'!$B$2:$AV$468,MATCH(D$2,'Allokerad kvv'!$B$2:$AV$2,0),FALSE),VLOOKUP($B224,'Justerad allokering'!$B$2:$AG$462,MATCH(D$2,'Justerad allokering'!$B$2:$AF$2,0),FALSE))</f>
        <v>0</v>
      </c>
      <c r="E224" s="28">
        <f>IF(ISERROR(1/VLOOKUP($B224,'Justerad allokering'!$B$2:$AG$462,MATCH(E$2,'Justerad allokering'!$B$2:$AF$2,0),FALSE)),VLOOKUP($B224,'Allokerad kvv'!$B$2:$AV$468,MATCH(E$2,'Allokerad kvv'!$B$2:$AV$2,0),FALSE),VLOOKUP($B224,'Justerad allokering'!$B$2:$AG$462,MATCH(E$2,'Justerad allokering'!$B$2:$AF$2,0),FALSE))</f>
        <v>0</v>
      </c>
      <c r="F224" s="28">
        <f>IF(ISERROR(1/VLOOKUP($B224,'Justerad allokering'!$B$2:$AG$462,MATCH(F$2,'Justerad allokering'!$B$2:$AF$2,0),FALSE)),VLOOKUP($B224,'Allokerad kvv'!$B$2:$AV$468,MATCH(F$2,'Allokerad kvv'!$B$2:$AV$2,0),FALSE),VLOOKUP($B224,'Justerad allokering'!$B$2:$AG$462,MATCH(F$2,'Justerad allokering'!$B$2:$AF$2,0),FALSE))</f>
        <v>0</v>
      </c>
      <c r="G224" s="28">
        <f>IF(ISERROR(1/VLOOKUP($B224,'Justerad allokering'!$B$2:$AG$462,MATCH(G$2,'Justerad allokering'!$B$2:$AF$2,0),FALSE)),VLOOKUP($B224,'Allokerad kvv'!$B$2:$AV$468,MATCH(G$2,'Allokerad kvv'!$B$2:$AV$2,0),FALSE),VLOOKUP($B224,'Justerad allokering'!$B$2:$AG$462,MATCH(G$2,'Justerad allokering'!$B$2:$AF$2,0),FALSE))</f>
        <v>0</v>
      </c>
      <c r="H224" s="28">
        <f>IF(ISERROR(1/VLOOKUP($B224,'Justerad allokering'!$B$2:$AG$462,MATCH(H$2,'Justerad allokering'!$B$2:$AF$2,0),FALSE)),VLOOKUP($B224,'Allokerad kvv'!$B$2:$AV$468,MATCH(H$2,'Allokerad kvv'!$B$2:$AV$2,0),FALSE),VLOOKUP($B224,'Justerad allokering'!$B$2:$AG$462,MATCH(H$2,'Justerad allokering'!$B$2:$AF$2,0),FALSE))</f>
        <v>0</v>
      </c>
      <c r="I224" s="28">
        <f>IF(ISERROR(1/VLOOKUP($B224,'Justerad allokering'!$B$2:$AG$462,MATCH(I$2,'Justerad allokering'!$B$2:$AF$2,0),FALSE)),VLOOKUP($B224,'Allokerad kvv'!$B$2:$AV$468,MATCH(I$2,'Allokerad kvv'!$B$2:$AV$2,0),FALSE),VLOOKUP($B224,'Justerad allokering'!$B$2:$AG$462,MATCH(I$2,'Justerad allokering'!$B$2:$AF$2,0),FALSE))</f>
        <v>0</v>
      </c>
      <c r="J224" s="28">
        <f>IF(ISERROR(1/VLOOKUP($B224,'Justerad allokering'!$B$2:$AG$462,MATCH(J$2,'Justerad allokering'!$B$2:$AF$2,0),FALSE)),VLOOKUP($B224,'Allokerad kvv'!$B$2:$AV$468,MATCH(J$2,'Allokerad kvv'!$B$2:$AV$2,0),FALSE),VLOOKUP($B224,'Justerad allokering'!$B$2:$AG$462,MATCH(J$2,'Justerad allokering'!$B$2:$AF$2,0),FALSE))</f>
        <v>0</v>
      </c>
      <c r="K224" s="28">
        <f>IF(ISERROR(1/VLOOKUP($B224,'Justerad allokering'!$B$2:$AG$462,MATCH(K$2,'Justerad allokering'!$B$2:$AF$2,0),FALSE)),VLOOKUP($B224,'Allokerad kvv'!$B$2:$AV$468,MATCH(K$2,'Allokerad kvv'!$B$2:$AV$2,0),FALSE),VLOOKUP($B224,'Justerad allokering'!$B$2:$AG$462,MATCH(K$2,'Justerad allokering'!$B$2:$AF$2,0),FALSE))</f>
        <v>0</v>
      </c>
      <c r="L224" s="28">
        <f>IF(ISERROR(1/VLOOKUP($B224,'Justerad allokering'!$B$2:$AG$462,MATCH(L$2,'Justerad allokering'!$B$2:$AF$2,0),FALSE)),VLOOKUP($B224,'Allokerad kvv'!$B$2:$AV$468,MATCH(L$2,'Allokerad kvv'!$B$2:$AV$2,0),FALSE),VLOOKUP($B224,'Justerad allokering'!$B$2:$AG$462,MATCH(L$2,'Justerad allokering'!$B$2:$AF$2,0),FALSE))</f>
        <v>0</v>
      </c>
      <c r="M224" s="28">
        <f>IF(ISERROR(1/VLOOKUP($B224,'Justerad allokering'!$B$2:$AG$462,MATCH(M$2,'Justerad allokering'!$B$2:$AF$2,0),FALSE)),VLOOKUP($B224,'Allokerad kvv'!$B$2:$AV$468,MATCH(M$2,'Allokerad kvv'!$B$2:$AV$2,0),FALSE),VLOOKUP($B224,'Justerad allokering'!$B$2:$AG$462,MATCH(M$2,'Justerad allokering'!$B$2:$AF$2,0),FALSE))</f>
        <v>0</v>
      </c>
      <c r="N224" s="28">
        <f>IF(ISERROR(1/VLOOKUP($B224,'Justerad allokering'!$B$2:$AG$462,MATCH(N$2,'Justerad allokering'!$B$2:$AF$2,0),FALSE)),VLOOKUP($B224,'Allokerad kvv'!$B$2:$AV$468,MATCH(N$2,'Allokerad kvv'!$B$2:$AV$2,0),FALSE),VLOOKUP($B224,'Justerad allokering'!$B$2:$AG$462,MATCH(N$2,'Justerad allokering'!$B$2:$AF$2,0),FALSE))</f>
        <v>0</v>
      </c>
      <c r="O224" s="28">
        <f>IF(ISERROR(1/VLOOKUP($B224,'Justerad allokering'!$B$2:$AG$462,MATCH(O$2,'Justerad allokering'!$B$2:$AF$2,0),FALSE)),VLOOKUP($B224,'Allokerad kvv'!$B$2:$AV$468,MATCH(O$2,'Allokerad kvv'!$B$2:$AV$2,0),FALSE),VLOOKUP($B224,'Justerad allokering'!$B$2:$AG$462,MATCH(O$2,'Justerad allokering'!$B$2:$AF$2,0),FALSE))</f>
        <v>0</v>
      </c>
      <c r="P224" s="28">
        <f>IF(ISERROR(1/VLOOKUP($B224,'Justerad allokering'!$B$2:$AG$462,MATCH(P$2,'Justerad allokering'!$B$2:$AF$2,0),FALSE)),VLOOKUP($B224,'Allokerad kvv'!$B$2:$AV$468,MATCH(P$2,'Allokerad kvv'!$B$2:$AV$2,0),FALSE),VLOOKUP($B224,'Justerad allokering'!$B$2:$AG$462,MATCH(P$2,'Justerad allokering'!$B$2:$AF$2,0),FALSE))</f>
        <v>0</v>
      </c>
      <c r="Q224" s="28">
        <f>IF(ISERROR(1/VLOOKUP($B224,'Justerad allokering'!$B$2:$AG$462,MATCH(Q$2,'Justerad allokering'!$B$2:$AF$2,0),FALSE)),VLOOKUP($B224,'Allokerad kvv'!$B$2:$AV$468,MATCH(Q$2,'Allokerad kvv'!$B$2:$AV$2,0),FALSE),VLOOKUP($B224,'Justerad allokering'!$B$2:$AG$462,MATCH(Q$2,'Justerad allokering'!$B$2:$AF$2,0),FALSE))</f>
        <v>0</v>
      </c>
      <c r="R224" s="28">
        <f>IF(ISERROR(1/VLOOKUP($B224,'Justerad allokering'!$B$2:$AG$462,MATCH(R$2,'Justerad allokering'!$B$2:$AF$2,0),FALSE)),VLOOKUP($B224,'Allokerad kvv'!$B$2:$AV$468,MATCH(R$2,'Allokerad kvv'!$B$2:$AV$2,0),FALSE),VLOOKUP($B224,'Justerad allokering'!$B$2:$AG$462,MATCH(R$2,'Justerad allokering'!$B$2:$AF$2,0),FALSE))</f>
        <v>0</v>
      </c>
      <c r="S224" s="28">
        <f>IF(ISERROR(1/VLOOKUP($B224,'Justerad allokering'!$B$2:$AG$462,MATCH(S$2,'Justerad allokering'!$B$2:$AF$2,0),FALSE)),VLOOKUP($B224,'Allokerad kvv'!$B$2:$AV$468,MATCH(S$2,'Allokerad kvv'!$B$2:$AV$2,0),FALSE),VLOOKUP($B224,'Justerad allokering'!$B$2:$AG$462,MATCH(S$2,'Justerad allokering'!$B$2:$AF$2,0),FALSE))</f>
        <v>0</v>
      </c>
      <c r="T224" s="28">
        <f>IF(ISERROR(1/VLOOKUP($B224,'Justerad allokering'!$B$2:$AG$462,MATCH(T$2,'Justerad allokering'!$B$2:$AF$2,0),FALSE)),VLOOKUP($B224,'Allokerad kvv'!$B$2:$AV$468,MATCH(T$2,'Allokerad kvv'!$B$2:$AV$2,0),FALSE),VLOOKUP($B224,'Justerad allokering'!$B$2:$AG$462,MATCH(T$2,'Justerad allokering'!$B$2:$AF$2,0),FALSE))</f>
        <v>0</v>
      </c>
      <c r="U224" s="28">
        <f>IF(ISERROR(1/VLOOKUP($B224,'Justerad allokering'!$B$2:$AG$462,MATCH(U$2,'Justerad allokering'!$B$2:$AF$2,0),FALSE)),VLOOKUP($B224,'Allokerad kvv'!$B$2:$AV$468,MATCH(U$2,'Allokerad kvv'!$B$2:$AV$2,0),FALSE),VLOOKUP($B224,'Justerad allokering'!$B$2:$AG$462,MATCH(U$2,'Justerad allokering'!$B$2:$AF$2,0),FALSE))</f>
        <v>0</v>
      </c>
      <c r="V224" s="28">
        <f>IF(ISERROR(1/VLOOKUP($B224,'Justerad allokering'!$B$2:$AG$462,MATCH(V$2,'Justerad allokering'!$B$2:$AF$2,0),FALSE)),VLOOKUP($B224,'Allokerad kvv'!$B$2:$AV$468,MATCH(V$2,'Allokerad kvv'!$B$2:$AV$2,0),FALSE),VLOOKUP($B224,'Justerad allokering'!$B$2:$AG$462,MATCH(V$2,'Justerad allokering'!$B$2:$AF$2,0),FALSE))</f>
        <v>0</v>
      </c>
      <c r="W224" s="28">
        <f>IF(ISERROR(1/VLOOKUP($B224,'Justerad allokering'!$B$2:$AG$462,MATCH(W$2,'Justerad allokering'!$B$2:$AF$2,0),FALSE)),VLOOKUP($B224,'Allokerad kvv'!$B$2:$AV$468,MATCH(W$2,'Allokerad kvv'!$B$2:$AV$2,0),FALSE),VLOOKUP($B224,'Justerad allokering'!$B$2:$AG$462,MATCH(W$2,'Justerad allokering'!$B$2:$AF$2,0),FALSE))</f>
        <v>0</v>
      </c>
      <c r="X224" s="28">
        <f>IF(ISERROR(1/VLOOKUP($B224,'Justerad allokering'!$B$2:$AG$462,MATCH(X$2,'Justerad allokering'!$B$2:$AF$2,0),FALSE)),VLOOKUP($B224,'Allokerad kvv'!$B$2:$AV$468,MATCH(X$2,'Allokerad kvv'!$B$2:$AV$2,0),FALSE),VLOOKUP($B224,'Justerad allokering'!$B$2:$AG$462,MATCH(X$2,'Justerad allokering'!$B$2:$AF$2,0),FALSE))</f>
        <v>0</v>
      </c>
      <c r="Y224" s="28">
        <f>IF(ISERROR(1/VLOOKUP($B224,'Justerad allokering'!$B$2:$AG$462,MATCH(Y$2,'Justerad allokering'!$B$2:$AF$2,0),FALSE)),VLOOKUP($B224,'Allokerad kvv'!$B$2:$AV$468,MATCH(Y$2,'Allokerad kvv'!$B$2:$AV$2,0),FALSE),VLOOKUP($B224,'Justerad allokering'!$B$2:$AG$462,MATCH(Y$2,'Justerad allokering'!$B$2:$AF$2,0),FALSE))</f>
        <v>0</v>
      </c>
      <c r="Z224" s="28">
        <f>IF(ISERROR(1/VLOOKUP($B224,'Justerad allokering'!$B$2:$AG$462,MATCH(Z$2,'Justerad allokering'!$B$2:$AF$2,0),FALSE)),VLOOKUP($B224,'Allokerad kvv'!$B$2:$AV$468,MATCH(Z$2,'Allokerad kvv'!$B$2:$AV$2,0),FALSE),VLOOKUP($B224,'Justerad allokering'!$B$2:$AG$462,MATCH(Z$2,'Justerad allokering'!$B$2:$AF$2,0),FALSE))</f>
        <v>0</v>
      </c>
      <c r="AA224" s="28"/>
      <c r="AB224" s="28"/>
      <c r="AE224">
        <f t="shared" si="9"/>
        <v>0</v>
      </c>
      <c r="AG224">
        <f t="shared" si="10"/>
        <v>0</v>
      </c>
      <c r="AH224">
        <f t="shared" si="11"/>
        <v>0</v>
      </c>
      <c r="AI224" s="55" t="str">
        <f>IF(AH224=0,"",AH224/VLOOKUP(B224,Kraftvärmeprod!$B$1:$BC$480,MATCH("Summa tillförd energi exklusive rökgaskondensering",Kraftvärmeprod!$B$1:$BC$1,0),FALSE))</f>
        <v/>
      </c>
    </row>
    <row r="225" spans="1:35" x14ac:dyDescent="0.25">
      <c r="A225" s="28" t="s">
        <v>297</v>
      </c>
      <c r="B225" s="28" t="s">
        <v>298</v>
      </c>
      <c r="C225" s="28">
        <f>IF(ISERROR(1/VLOOKUP($B225,'Justerad allokering'!$B$2:$AG$462,MATCH(C$2,'Justerad allokering'!$B$2:$AF$2,0),FALSE)),VLOOKUP($B225,'Allokerad kvv'!$B$2:$AV$468,MATCH(C$2,'Allokerad kvv'!$B$2:$AV$2,0),FALSE),VLOOKUP($B225,'Justerad allokering'!$B$2:$AG$462,MATCH(C$2,'Justerad allokering'!$B$2:$AF$2,0),FALSE))</f>
        <v>0</v>
      </c>
      <c r="D225" s="28">
        <f>IF(ISERROR(1/VLOOKUP($B225,'Justerad allokering'!$B$2:$AG$462,MATCH(D$2,'Justerad allokering'!$B$2:$AF$2,0),FALSE)),VLOOKUP($B225,'Allokerad kvv'!$B$2:$AV$468,MATCH(D$2,'Allokerad kvv'!$B$2:$AV$2,0),FALSE),VLOOKUP($B225,'Justerad allokering'!$B$2:$AG$462,MATCH(D$2,'Justerad allokering'!$B$2:$AF$2,0),FALSE))</f>
        <v>0</v>
      </c>
      <c r="E225" s="28">
        <f>IF(ISERROR(1/VLOOKUP($B225,'Justerad allokering'!$B$2:$AG$462,MATCH(E$2,'Justerad allokering'!$B$2:$AF$2,0),FALSE)),VLOOKUP($B225,'Allokerad kvv'!$B$2:$AV$468,MATCH(E$2,'Allokerad kvv'!$B$2:$AV$2,0),FALSE),VLOOKUP($B225,'Justerad allokering'!$B$2:$AG$462,MATCH(E$2,'Justerad allokering'!$B$2:$AF$2,0),FALSE))</f>
        <v>0</v>
      </c>
      <c r="F225" s="28">
        <f>IF(ISERROR(1/VLOOKUP($B225,'Justerad allokering'!$B$2:$AG$462,MATCH(F$2,'Justerad allokering'!$B$2:$AF$2,0),FALSE)),VLOOKUP($B225,'Allokerad kvv'!$B$2:$AV$468,MATCH(F$2,'Allokerad kvv'!$B$2:$AV$2,0),FALSE),VLOOKUP($B225,'Justerad allokering'!$B$2:$AG$462,MATCH(F$2,'Justerad allokering'!$B$2:$AF$2,0),FALSE))</f>
        <v>0</v>
      </c>
      <c r="G225" s="28">
        <f>IF(ISERROR(1/VLOOKUP($B225,'Justerad allokering'!$B$2:$AG$462,MATCH(G$2,'Justerad allokering'!$B$2:$AF$2,0),FALSE)),VLOOKUP($B225,'Allokerad kvv'!$B$2:$AV$468,MATCH(G$2,'Allokerad kvv'!$B$2:$AV$2,0),FALSE),VLOOKUP($B225,'Justerad allokering'!$B$2:$AG$462,MATCH(G$2,'Justerad allokering'!$B$2:$AF$2,0),FALSE))</f>
        <v>0</v>
      </c>
      <c r="H225" s="28">
        <f>IF(ISERROR(1/VLOOKUP($B225,'Justerad allokering'!$B$2:$AG$462,MATCH(H$2,'Justerad allokering'!$B$2:$AF$2,0),FALSE)),VLOOKUP($B225,'Allokerad kvv'!$B$2:$AV$468,MATCH(H$2,'Allokerad kvv'!$B$2:$AV$2,0),FALSE),VLOOKUP($B225,'Justerad allokering'!$B$2:$AG$462,MATCH(H$2,'Justerad allokering'!$B$2:$AF$2,0),FALSE))</f>
        <v>0</v>
      </c>
      <c r="I225" s="28">
        <f>IF(ISERROR(1/VLOOKUP($B225,'Justerad allokering'!$B$2:$AG$462,MATCH(I$2,'Justerad allokering'!$B$2:$AF$2,0),FALSE)),VLOOKUP($B225,'Allokerad kvv'!$B$2:$AV$468,MATCH(I$2,'Allokerad kvv'!$B$2:$AV$2,0),FALSE),VLOOKUP($B225,'Justerad allokering'!$B$2:$AG$462,MATCH(I$2,'Justerad allokering'!$B$2:$AF$2,0),FALSE))</f>
        <v>0</v>
      </c>
      <c r="J225" s="28">
        <f>IF(ISERROR(1/VLOOKUP($B225,'Justerad allokering'!$B$2:$AG$462,MATCH(J$2,'Justerad allokering'!$B$2:$AF$2,0),FALSE)),VLOOKUP($B225,'Allokerad kvv'!$B$2:$AV$468,MATCH(J$2,'Allokerad kvv'!$B$2:$AV$2,0),FALSE),VLOOKUP($B225,'Justerad allokering'!$B$2:$AG$462,MATCH(J$2,'Justerad allokering'!$B$2:$AF$2,0),FALSE))</f>
        <v>0</v>
      </c>
      <c r="K225" s="28">
        <f>IF(ISERROR(1/VLOOKUP($B225,'Justerad allokering'!$B$2:$AG$462,MATCH(K$2,'Justerad allokering'!$B$2:$AF$2,0),FALSE)),VLOOKUP($B225,'Allokerad kvv'!$B$2:$AV$468,MATCH(K$2,'Allokerad kvv'!$B$2:$AV$2,0),FALSE),VLOOKUP($B225,'Justerad allokering'!$B$2:$AG$462,MATCH(K$2,'Justerad allokering'!$B$2:$AF$2,0),FALSE))</f>
        <v>0</v>
      </c>
      <c r="L225" s="28">
        <f>IF(ISERROR(1/VLOOKUP($B225,'Justerad allokering'!$B$2:$AG$462,MATCH(L$2,'Justerad allokering'!$B$2:$AF$2,0),FALSE)),VLOOKUP($B225,'Allokerad kvv'!$B$2:$AV$468,MATCH(L$2,'Allokerad kvv'!$B$2:$AV$2,0),FALSE),VLOOKUP($B225,'Justerad allokering'!$B$2:$AG$462,MATCH(L$2,'Justerad allokering'!$B$2:$AF$2,0),FALSE))</f>
        <v>0</v>
      </c>
      <c r="M225" s="28">
        <f>IF(ISERROR(1/VLOOKUP($B225,'Justerad allokering'!$B$2:$AG$462,MATCH(M$2,'Justerad allokering'!$B$2:$AF$2,0),FALSE)),VLOOKUP($B225,'Allokerad kvv'!$B$2:$AV$468,MATCH(M$2,'Allokerad kvv'!$B$2:$AV$2,0),FALSE),VLOOKUP($B225,'Justerad allokering'!$B$2:$AG$462,MATCH(M$2,'Justerad allokering'!$B$2:$AF$2,0),FALSE))</f>
        <v>0</v>
      </c>
      <c r="N225" s="28">
        <f>IF(ISERROR(1/VLOOKUP($B225,'Justerad allokering'!$B$2:$AG$462,MATCH(N$2,'Justerad allokering'!$B$2:$AF$2,0),FALSE)),VLOOKUP($B225,'Allokerad kvv'!$B$2:$AV$468,MATCH(N$2,'Allokerad kvv'!$B$2:$AV$2,0),FALSE),VLOOKUP($B225,'Justerad allokering'!$B$2:$AG$462,MATCH(N$2,'Justerad allokering'!$B$2:$AF$2,0),FALSE))</f>
        <v>0</v>
      </c>
      <c r="O225" s="28">
        <f>IF(ISERROR(1/VLOOKUP($B225,'Justerad allokering'!$B$2:$AG$462,MATCH(O$2,'Justerad allokering'!$B$2:$AF$2,0),FALSE)),VLOOKUP($B225,'Allokerad kvv'!$B$2:$AV$468,MATCH(O$2,'Allokerad kvv'!$B$2:$AV$2,0),FALSE),VLOOKUP($B225,'Justerad allokering'!$B$2:$AG$462,MATCH(O$2,'Justerad allokering'!$B$2:$AF$2,0),FALSE))</f>
        <v>0</v>
      </c>
      <c r="P225" s="28">
        <f>IF(ISERROR(1/VLOOKUP($B225,'Justerad allokering'!$B$2:$AG$462,MATCH(P$2,'Justerad allokering'!$B$2:$AF$2,0),FALSE)),VLOOKUP($B225,'Allokerad kvv'!$B$2:$AV$468,MATCH(P$2,'Allokerad kvv'!$B$2:$AV$2,0),FALSE),VLOOKUP($B225,'Justerad allokering'!$B$2:$AG$462,MATCH(P$2,'Justerad allokering'!$B$2:$AF$2,0),FALSE))</f>
        <v>0</v>
      </c>
      <c r="Q225" s="28">
        <f>IF(ISERROR(1/VLOOKUP($B225,'Justerad allokering'!$B$2:$AG$462,MATCH(Q$2,'Justerad allokering'!$B$2:$AF$2,0),FALSE)),VLOOKUP($B225,'Allokerad kvv'!$B$2:$AV$468,MATCH(Q$2,'Allokerad kvv'!$B$2:$AV$2,0),FALSE),VLOOKUP($B225,'Justerad allokering'!$B$2:$AG$462,MATCH(Q$2,'Justerad allokering'!$B$2:$AF$2,0),FALSE))</f>
        <v>0</v>
      </c>
      <c r="R225" s="28">
        <f>IF(ISERROR(1/VLOOKUP($B225,'Justerad allokering'!$B$2:$AG$462,MATCH(R$2,'Justerad allokering'!$B$2:$AF$2,0),FALSE)),VLOOKUP($B225,'Allokerad kvv'!$B$2:$AV$468,MATCH(R$2,'Allokerad kvv'!$B$2:$AV$2,0),FALSE),VLOOKUP($B225,'Justerad allokering'!$B$2:$AG$462,MATCH(R$2,'Justerad allokering'!$B$2:$AF$2,0),FALSE))</f>
        <v>0</v>
      </c>
      <c r="S225" s="28">
        <f>IF(ISERROR(1/VLOOKUP($B225,'Justerad allokering'!$B$2:$AG$462,MATCH(S$2,'Justerad allokering'!$B$2:$AF$2,0),FALSE)),VLOOKUP($B225,'Allokerad kvv'!$B$2:$AV$468,MATCH(S$2,'Allokerad kvv'!$B$2:$AV$2,0),FALSE),VLOOKUP($B225,'Justerad allokering'!$B$2:$AG$462,MATCH(S$2,'Justerad allokering'!$B$2:$AF$2,0),FALSE))</f>
        <v>0</v>
      </c>
      <c r="T225" s="28">
        <f>IF(ISERROR(1/VLOOKUP($B225,'Justerad allokering'!$B$2:$AG$462,MATCH(T$2,'Justerad allokering'!$B$2:$AF$2,0),FALSE)),VLOOKUP($B225,'Allokerad kvv'!$B$2:$AV$468,MATCH(T$2,'Allokerad kvv'!$B$2:$AV$2,0),FALSE),VLOOKUP($B225,'Justerad allokering'!$B$2:$AG$462,MATCH(T$2,'Justerad allokering'!$B$2:$AF$2,0),FALSE))</f>
        <v>0</v>
      </c>
      <c r="U225" s="28">
        <f>IF(ISERROR(1/VLOOKUP($B225,'Justerad allokering'!$B$2:$AG$462,MATCH(U$2,'Justerad allokering'!$B$2:$AF$2,0),FALSE)),VLOOKUP($B225,'Allokerad kvv'!$B$2:$AV$468,MATCH(U$2,'Allokerad kvv'!$B$2:$AV$2,0),FALSE),VLOOKUP($B225,'Justerad allokering'!$B$2:$AG$462,MATCH(U$2,'Justerad allokering'!$B$2:$AF$2,0),FALSE))</f>
        <v>0</v>
      </c>
      <c r="V225" s="28">
        <f>IF(ISERROR(1/VLOOKUP($B225,'Justerad allokering'!$B$2:$AG$462,MATCH(V$2,'Justerad allokering'!$B$2:$AF$2,0),FALSE)),VLOOKUP($B225,'Allokerad kvv'!$B$2:$AV$468,MATCH(V$2,'Allokerad kvv'!$B$2:$AV$2,0),FALSE),VLOOKUP($B225,'Justerad allokering'!$B$2:$AG$462,MATCH(V$2,'Justerad allokering'!$B$2:$AF$2,0),FALSE))</f>
        <v>0</v>
      </c>
      <c r="W225" s="28">
        <f>IF(ISERROR(1/VLOOKUP($B225,'Justerad allokering'!$B$2:$AG$462,MATCH(W$2,'Justerad allokering'!$B$2:$AF$2,0),FALSE)),VLOOKUP($B225,'Allokerad kvv'!$B$2:$AV$468,MATCH(W$2,'Allokerad kvv'!$B$2:$AV$2,0),FALSE),VLOOKUP($B225,'Justerad allokering'!$B$2:$AG$462,MATCH(W$2,'Justerad allokering'!$B$2:$AF$2,0),FALSE))</f>
        <v>0</v>
      </c>
      <c r="X225" s="28">
        <f>IF(ISERROR(1/VLOOKUP($B225,'Justerad allokering'!$B$2:$AG$462,MATCH(X$2,'Justerad allokering'!$B$2:$AF$2,0),FALSE)),VLOOKUP($B225,'Allokerad kvv'!$B$2:$AV$468,MATCH(X$2,'Allokerad kvv'!$B$2:$AV$2,0),FALSE),VLOOKUP($B225,'Justerad allokering'!$B$2:$AG$462,MATCH(X$2,'Justerad allokering'!$B$2:$AF$2,0),FALSE))</f>
        <v>0</v>
      </c>
      <c r="Y225" s="28">
        <f>IF(ISERROR(1/VLOOKUP($B225,'Justerad allokering'!$B$2:$AG$462,MATCH(Y$2,'Justerad allokering'!$B$2:$AF$2,0),FALSE)),VLOOKUP($B225,'Allokerad kvv'!$B$2:$AV$468,MATCH(Y$2,'Allokerad kvv'!$B$2:$AV$2,0),FALSE),VLOOKUP($B225,'Justerad allokering'!$B$2:$AG$462,MATCH(Y$2,'Justerad allokering'!$B$2:$AF$2,0),FALSE))</f>
        <v>0</v>
      </c>
      <c r="Z225" s="28">
        <f>IF(ISERROR(1/VLOOKUP($B225,'Justerad allokering'!$B$2:$AG$462,MATCH(Z$2,'Justerad allokering'!$B$2:$AF$2,0),FALSE)),VLOOKUP($B225,'Allokerad kvv'!$B$2:$AV$468,MATCH(Z$2,'Allokerad kvv'!$B$2:$AV$2,0),FALSE),VLOOKUP($B225,'Justerad allokering'!$B$2:$AG$462,MATCH(Z$2,'Justerad allokering'!$B$2:$AF$2,0),FALSE))</f>
        <v>0</v>
      </c>
      <c r="AA225" s="28"/>
      <c r="AB225" s="28"/>
      <c r="AE225">
        <f t="shared" si="9"/>
        <v>0</v>
      </c>
      <c r="AG225">
        <f t="shared" si="10"/>
        <v>0</v>
      </c>
      <c r="AH225">
        <f t="shared" si="11"/>
        <v>0</v>
      </c>
      <c r="AI225" s="55" t="str">
        <f>IF(AH225=0,"",AH225/VLOOKUP(B225,Kraftvärmeprod!$B$1:$BC$480,MATCH("Summa tillförd energi exklusive rökgaskondensering",Kraftvärmeprod!$B$1:$BC$1,0),FALSE))</f>
        <v/>
      </c>
    </row>
    <row r="226" spans="1:35" x14ac:dyDescent="0.25">
      <c r="A226" s="28" t="s">
        <v>299</v>
      </c>
      <c r="B226" s="28" t="s">
        <v>300</v>
      </c>
      <c r="C226" s="28">
        <f>IF(ISERROR(1/VLOOKUP($B226,'Justerad allokering'!$B$2:$AG$462,MATCH(C$2,'Justerad allokering'!$B$2:$AF$2,0),FALSE)),VLOOKUP($B226,'Allokerad kvv'!$B$2:$AV$468,MATCH(C$2,'Allokerad kvv'!$B$2:$AV$2,0),FALSE),VLOOKUP($B226,'Justerad allokering'!$B$2:$AG$462,MATCH(C$2,'Justerad allokering'!$B$2:$AF$2,0),FALSE))</f>
        <v>0</v>
      </c>
      <c r="D226" s="28">
        <f>IF(ISERROR(1/VLOOKUP($B226,'Justerad allokering'!$B$2:$AG$462,MATCH(D$2,'Justerad allokering'!$B$2:$AF$2,0),FALSE)),VLOOKUP($B226,'Allokerad kvv'!$B$2:$AV$468,MATCH(D$2,'Allokerad kvv'!$B$2:$AV$2,0),FALSE),VLOOKUP($B226,'Justerad allokering'!$B$2:$AG$462,MATCH(D$2,'Justerad allokering'!$B$2:$AF$2,0),FALSE))</f>
        <v>0</v>
      </c>
      <c r="E226" s="28">
        <f>IF(ISERROR(1/VLOOKUP($B226,'Justerad allokering'!$B$2:$AG$462,MATCH(E$2,'Justerad allokering'!$B$2:$AF$2,0),FALSE)),VLOOKUP($B226,'Allokerad kvv'!$B$2:$AV$468,MATCH(E$2,'Allokerad kvv'!$B$2:$AV$2,0),FALSE),VLOOKUP($B226,'Justerad allokering'!$B$2:$AG$462,MATCH(E$2,'Justerad allokering'!$B$2:$AF$2,0),FALSE))</f>
        <v>0</v>
      </c>
      <c r="F226" s="28">
        <f>IF(ISERROR(1/VLOOKUP($B226,'Justerad allokering'!$B$2:$AG$462,MATCH(F$2,'Justerad allokering'!$B$2:$AF$2,0),FALSE)),VLOOKUP($B226,'Allokerad kvv'!$B$2:$AV$468,MATCH(F$2,'Allokerad kvv'!$B$2:$AV$2,0),FALSE),VLOOKUP($B226,'Justerad allokering'!$B$2:$AG$462,MATCH(F$2,'Justerad allokering'!$B$2:$AF$2,0),FALSE))</f>
        <v>0</v>
      </c>
      <c r="G226" s="28">
        <f>IF(ISERROR(1/VLOOKUP($B226,'Justerad allokering'!$B$2:$AG$462,MATCH(G$2,'Justerad allokering'!$B$2:$AF$2,0),FALSE)),VLOOKUP($B226,'Allokerad kvv'!$B$2:$AV$468,MATCH(G$2,'Allokerad kvv'!$B$2:$AV$2,0),FALSE),VLOOKUP($B226,'Justerad allokering'!$B$2:$AG$462,MATCH(G$2,'Justerad allokering'!$B$2:$AF$2,0),FALSE))</f>
        <v>0</v>
      </c>
      <c r="H226" s="28">
        <f>IF(ISERROR(1/VLOOKUP($B226,'Justerad allokering'!$B$2:$AG$462,MATCH(H$2,'Justerad allokering'!$B$2:$AF$2,0),FALSE)),VLOOKUP($B226,'Allokerad kvv'!$B$2:$AV$468,MATCH(H$2,'Allokerad kvv'!$B$2:$AV$2,0),FALSE),VLOOKUP($B226,'Justerad allokering'!$B$2:$AG$462,MATCH(H$2,'Justerad allokering'!$B$2:$AF$2,0),FALSE))</f>
        <v>0</v>
      </c>
      <c r="I226" s="28">
        <f>IF(ISERROR(1/VLOOKUP($B226,'Justerad allokering'!$B$2:$AG$462,MATCH(I$2,'Justerad allokering'!$B$2:$AF$2,0),FALSE)),VLOOKUP($B226,'Allokerad kvv'!$B$2:$AV$468,MATCH(I$2,'Allokerad kvv'!$B$2:$AV$2,0),FALSE),VLOOKUP($B226,'Justerad allokering'!$B$2:$AG$462,MATCH(I$2,'Justerad allokering'!$B$2:$AF$2,0),FALSE))</f>
        <v>0</v>
      </c>
      <c r="J226" s="28">
        <f>IF(ISERROR(1/VLOOKUP($B226,'Justerad allokering'!$B$2:$AG$462,MATCH(J$2,'Justerad allokering'!$B$2:$AF$2,0),FALSE)),VLOOKUP($B226,'Allokerad kvv'!$B$2:$AV$468,MATCH(J$2,'Allokerad kvv'!$B$2:$AV$2,0),FALSE),VLOOKUP($B226,'Justerad allokering'!$B$2:$AG$462,MATCH(J$2,'Justerad allokering'!$B$2:$AF$2,0),FALSE))</f>
        <v>0</v>
      </c>
      <c r="K226" s="28">
        <f>IF(ISERROR(1/VLOOKUP($B226,'Justerad allokering'!$B$2:$AG$462,MATCH(K$2,'Justerad allokering'!$B$2:$AF$2,0),FALSE)),VLOOKUP($B226,'Allokerad kvv'!$B$2:$AV$468,MATCH(K$2,'Allokerad kvv'!$B$2:$AV$2,0),FALSE),VLOOKUP($B226,'Justerad allokering'!$B$2:$AG$462,MATCH(K$2,'Justerad allokering'!$B$2:$AF$2,0),FALSE))</f>
        <v>0</v>
      </c>
      <c r="L226" s="28">
        <f>IF(ISERROR(1/VLOOKUP($B226,'Justerad allokering'!$B$2:$AG$462,MATCH(L$2,'Justerad allokering'!$B$2:$AF$2,0),FALSE)),VLOOKUP($B226,'Allokerad kvv'!$B$2:$AV$468,MATCH(L$2,'Allokerad kvv'!$B$2:$AV$2,0),FALSE),VLOOKUP($B226,'Justerad allokering'!$B$2:$AG$462,MATCH(L$2,'Justerad allokering'!$B$2:$AF$2,0),FALSE))</f>
        <v>0</v>
      </c>
      <c r="M226" s="28">
        <f>IF(ISERROR(1/VLOOKUP($B226,'Justerad allokering'!$B$2:$AG$462,MATCH(M$2,'Justerad allokering'!$B$2:$AF$2,0),FALSE)),VLOOKUP($B226,'Allokerad kvv'!$B$2:$AV$468,MATCH(M$2,'Allokerad kvv'!$B$2:$AV$2,0),FALSE),VLOOKUP($B226,'Justerad allokering'!$B$2:$AG$462,MATCH(M$2,'Justerad allokering'!$B$2:$AF$2,0),FALSE))</f>
        <v>0</v>
      </c>
      <c r="N226" s="28">
        <f>IF(ISERROR(1/VLOOKUP($B226,'Justerad allokering'!$B$2:$AG$462,MATCH(N$2,'Justerad allokering'!$B$2:$AF$2,0),FALSE)),VLOOKUP($B226,'Allokerad kvv'!$B$2:$AV$468,MATCH(N$2,'Allokerad kvv'!$B$2:$AV$2,0),FALSE),VLOOKUP($B226,'Justerad allokering'!$B$2:$AG$462,MATCH(N$2,'Justerad allokering'!$B$2:$AF$2,0),FALSE))</f>
        <v>0</v>
      </c>
      <c r="O226" s="28">
        <f>IF(ISERROR(1/VLOOKUP($B226,'Justerad allokering'!$B$2:$AG$462,MATCH(O$2,'Justerad allokering'!$B$2:$AF$2,0),FALSE)),VLOOKUP($B226,'Allokerad kvv'!$B$2:$AV$468,MATCH(O$2,'Allokerad kvv'!$B$2:$AV$2,0),FALSE),VLOOKUP($B226,'Justerad allokering'!$B$2:$AG$462,MATCH(O$2,'Justerad allokering'!$B$2:$AF$2,0),FALSE))</f>
        <v>0</v>
      </c>
      <c r="P226" s="28">
        <f>IF(ISERROR(1/VLOOKUP($B226,'Justerad allokering'!$B$2:$AG$462,MATCH(P$2,'Justerad allokering'!$B$2:$AF$2,0),FALSE)),VLOOKUP($B226,'Allokerad kvv'!$B$2:$AV$468,MATCH(P$2,'Allokerad kvv'!$B$2:$AV$2,0),FALSE),VLOOKUP($B226,'Justerad allokering'!$B$2:$AG$462,MATCH(P$2,'Justerad allokering'!$B$2:$AF$2,0),FALSE))</f>
        <v>0</v>
      </c>
      <c r="Q226" s="28">
        <f>IF(ISERROR(1/VLOOKUP($B226,'Justerad allokering'!$B$2:$AG$462,MATCH(Q$2,'Justerad allokering'!$B$2:$AF$2,0),FALSE)),VLOOKUP($B226,'Allokerad kvv'!$B$2:$AV$468,MATCH(Q$2,'Allokerad kvv'!$B$2:$AV$2,0),FALSE),VLOOKUP($B226,'Justerad allokering'!$B$2:$AG$462,MATCH(Q$2,'Justerad allokering'!$B$2:$AF$2,0),FALSE))</f>
        <v>0</v>
      </c>
      <c r="R226" s="28">
        <f>IF(ISERROR(1/VLOOKUP($B226,'Justerad allokering'!$B$2:$AG$462,MATCH(R$2,'Justerad allokering'!$B$2:$AF$2,0),FALSE)),VLOOKUP($B226,'Allokerad kvv'!$B$2:$AV$468,MATCH(R$2,'Allokerad kvv'!$B$2:$AV$2,0),FALSE),VLOOKUP($B226,'Justerad allokering'!$B$2:$AG$462,MATCH(R$2,'Justerad allokering'!$B$2:$AF$2,0),FALSE))</f>
        <v>0</v>
      </c>
      <c r="S226" s="28">
        <f>IF(ISERROR(1/VLOOKUP($B226,'Justerad allokering'!$B$2:$AG$462,MATCH(S$2,'Justerad allokering'!$B$2:$AF$2,0),FALSE)),VLOOKUP($B226,'Allokerad kvv'!$B$2:$AV$468,MATCH(S$2,'Allokerad kvv'!$B$2:$AV$2,0),FALSE),VLOOKUP($B226,'Justerad allokering'!$B$2:$AG$462,MATCH(S$2,'Justerad allokering'!$B$2:$AF$2,0),FALSE))</f>
        <v>0</v>
      </c>
      <c r="T226" s="28">
        <f>IF(ISERROR(1/VLOOKUP($B226,'Justerad allokering'!$B$2:$AG$462,MATCH(T$2,'Justerad allokering'!$B$2:$AF$2,0),FALSE)),VLOOKUP($B226,'Allokerad kvv'!$B$2:$AV$468,MATCH(T$2,'Allokerad kvv'!$B$2:$AV$2,0),FALSE),VLOOKUP($B226,'Justerad allokering'!$B$2:$AG$462,MATCH(T$2,'Justerad allokering'!$B$2:$AF$2,0),FALSE))</f>
        <v>0</v>
      </c>
      <c r="U226" s="28">
        <f>IF(ISERROR(1/VLOOKUP($B226,'Justerad allokering'!$B$2:$AG$462,MATCH(U$2,'Justerad allokering'!$B$2:$AF$2,0),FALSE)),VLOOKUP($B226,'Allokerad kvv'!$B$2:$AV$468,MATCH(U$2,'Allokerad kvv'!$B$2:$AV$2,0),FALSE),VLOOKUP($B226,'Justerad allokering'!$B$2:$AG$462,MATCH(U$2,'Justerad allokering'!$B$2:$AF$2,0),FALSE))</f>
        <v>0</v>
      </c>
      <c r="V226" s="28">
        <f>IF(ISERROR(1/VLOOKUP($B226,'Justerad allokering'!$B$2:$AG$462,MATCH(V$2,'Justerad allokering'!$B$2:$AF$2,0),FALSE)),VLOOKUP($B226,'Allokerad kvv'!$B$2:$AV$468,MATCH(V$2,'Allokerad kvv'!$B$2:$AV$2,0),FALSE),VLOOKUP($B226,'Justerad allokering'!$B$2:$AG$462,MATCH(V$2,'Justerad allokering'!$B$2:$AF$2,0),FALSE))</f>
        <v>0</v>
      </c>
      <c r="W226" s="28">
        <f>IF(ISERROR(1/VLOOKUP($B226,'Justerad allokering'!$B$2:$AG$462,MATCH(W$2,'Justerad allokering'!$B$2:$AF$2,0),FALSE)),VLOOKUP($B226,'Allokerad kvv'!$B$2:$AV$468,MATCH(W$2,'Allokerad kvv'!$B$2:$AV$2,0),FALSE),VLOOKUP($B226,'Justerad allokering'!$B$2:$AG$462,MATCH(W$2,'Justerad allokering'!$B$2:$AF$2,0),FALSE))</f>
        <v>0</v>
      </c>
      <c r="X226" s="28">
        <f>IF(ISERROR(1/VLOOKUP($B226,'Justerad allokering'!$B$2:$AG$462,MATCH(X$2,'Justerad allokering'!$B$2:$AF$2,0),FALSE)),VLOOKUP($B226,'Allokerad kvv'!$B$2:$AV$468,MATCH(X$2,'Allokerad kvv'!$B$2:$AV$2,0),FALSE),VLOOKUP($B226,'Justerad allokering'!$B$2:$AG$462,MATCH(X$2,'Justerad allokering'!$B$2:$AF$2,0),FALSE))</f>
        <v>0</v>
      </c>
      <c r="Y226" s="28">
        <f>IF(ISERROR(1/VLOOKUP($B226,'Justerad allokering'!$B$2:$AG$462,MATCH(Y$2,'Justerad allokering'!$B$2:$AF$2,0),FALSE)),VLOOKUP($B226,'Allokerad kvv'!$B$2:$AV$468,MATCH(Y$2,'Allokerad kvv'!$B$2:$AV$2,0),FALSE),VLOOKUP($B226,'Justerad allokering'!$B$2:$AG$462,MATCH(Y$2,'Justerad allokering'!$B$2:$AF$2,0),FALSE))</f>
        <v>0</v>
      </c>
      <c r="Z226" s="28">
        <f>IF(ISERROR(1/VLOOKUP($B226,'Justerad allokering'!$B$2:$AG$462,MATCH(Z$2,'Justerad allokering'!$B$2:$AF$2,0),FALSE)),VLOOKUP($B226,'Allokerad kvv'!$B$2:$AV$468,MATCH(Z$2,'Allokerad kvv'!$B$2:$AV$2,0),FALSE),VLOOKUP($B226,'Justerad allokering'!$B$2:$AG$462,MATCH(Z$2,'Justerad allokering'!$B$2:$AF$2,0),FALSE))</f>
        <v>0</v>
      </c>
      <c r="AA226" s="28"/>
      <c r="AB226" s="28"/>
      <c r="AE226">
        <f t="shared" si="9"/>
        <v>0</v>
      </c>
      <c r="AG226">
        <f t="shared" si="10"/>
        <v>0</v>
      </c>
      <c r="AH226">
        <f t="shared" si="11"/>
        <v>0</v>
      </c>
      <c r="AI226" s="55" t="str">
        <f>IF(AH226=0,"",AH226/VLOOKUP(B226,Kraftvärmeprod!$B$1:$BC$480,MATCH("Summa tillförd energi exklusive rökgaskondensering",Kraftvärmeprod!$B$1:$BC$1,0),FALSE))</f>
        <v/>
      </c>
    </row>
    <row r="227" spans="1:35" x14ac:dyDescent="0.25">
      <c r="A227" s="28" t="s">
        <v>301</v>
      </c>
      <c r="B227" s="28" t="s">
        <v>302</v>
      </c>
      <c r="C227" s="28">
        <f>IF(ISERROR(1/VLOOKUP($B227,'Justerad allokering'!$B$2:$AG$462,MATCH(C$2,'Justerad allokering'!$B$2:$AF$2,0),FALSE)),VLOOKUP($B227,'Allokerad kvv'!$B$2:$AV$468,MATCH(C$2,'Allokerad kvv'!$B$2:$AV$2,0),FALSE),VLOOKUP($B227,'Justerad allokering'!$B$2:$AG$462,MATCH(C$2,'Justerad allokering'!$B$2:$AF$2,0),FALSE))</f>
        <v>91.408100000000005</v>
      </c>
      <c r="D227" s="28">
        <f>IF(ISERROR(1/VLOOKUP($B227,'Justerad allokering'!$B$2:$AG$462,MATCH(D$2,'Justerad allokering'!$B$2:$AF$2,0),FALSE)),VLOOKUP($B227,'Allokerad kvv'!$B$2:$AV$468,MATCH(D$2,'Allokerad kvv'!$B$2:$AV$2,0),FALSE),VLOOKUP($B227,'Justerad allokering'!$B$2:$AG$462,MATCH(D$2,'Justerad allokering'!$B$2:$AF$2,0),FALSE))</f>
        <v>0</v>
      </c>
      <c r="E227" s="28">
        <f>IF(ISERROR(1/VLOOKUP($B227,'Justerad allokering'!$B$2:$AG$462,MATCH(E$2,'Justerad allokering'!$B$2:$AF$2,0),FALSE)),VLOOKUP($B227,'Allokerad kvv'!$B$2:$AV$468,MATCH(E$2,'Allokerad kvv'!$B$2:$AV$2,0),FALSE),VLOOKUP($B227,'Justerad allokering'!$B$2:$AG$462,MATCH(E$2,'Justerad allokering'!$B$2:$AF$2,0),FALSE))</f>
        <v>0</v>
      </c>
      <c r="F227" s="28">
        <f>IF(ISERROR(1/VLOOKUP($B227,'Justerad allokering'!$B$2:$AG$462,MATCH(F$2,'Justerad allokering'!$B$2:$AF$2,0),FALSE)),VLOOKUP($B227,'Allokerad kvv'!$B$2:$AV$468,MATCH(F$2,'Allokerad kvv'!$B$2:$AV$2,0),FALSE),VLOOKUP($B227,'Justerad allokering'!$B$2:$AG$462,MATCH(F$2,'Justerad allokering'!$B$2:$AF$2,0),FALSE))</f>
        <v>0</v>
      </c>
      <c r="G227" s="28">
        <f>IF(ISERROR(1/VLOOKUP($B227,'Justerad allokering'!$B$2:$AG$462,MATCH(G$2,'Justerad allokering'!$B$2:$AF$2,0),FALSE)),VLOOKUP($B227,'Allokerad kvv'!$B$2:$AV$468,MATCH(G$2,'Allokerad kvv'!$B$2:$AV$2,0),FALSE),VLOOKUP($B227,'Justerad allokering'!$B$2:$AG$462,MATCH(G$2,'Justerad allokering'!$B$2:$AF$2,0),FALSE))</f>
        <v>0</v>
      </c>
      <c r="H227" s="28">
        <f>IF(ISERROR(1/VLOOKUP($B227,'Justerad allokering'!$B$2:$AG$462,MATCH(H$2,'Justerad allokering'!$B$2:$AF$2,0),FALSE)),VLOOKUP($B227,'Allokerad kvv'!$B$2:$AV$468,MATCH(H$2,'Allokerad kvv'!$B$2:$AV$2,0),FALSE),VLOOKUP($B227,'Justerad allokering'!$B$2:$AG$462,MATCH(H$2,'Justerad allokering'!$B$2:$AF$2,0),FALSE))</f>
        <v>0</v>
      </c>
      <c r="I227" s="28">
        <f>IF(ISERROR(1/VLOOKUP($B227,'Justerad allokering'!$B$2:$AG$462,MATCH(I$2,'Justerad allokering'!$B$2:$AF$2,0),FALSE)),VLOOKUP($B227,'Allokerad kvv'!$B$2:$AV$468,MATCH(I$2,'Allokerad kvv'!$B$2:$AV$2,0),FALSE),VLOOKUP($B227,'Justerad allokering'!$B$2:$AG$462,MATCH(I$2,'Justerad allokering'!$B$2:$AF$2,0),FALSE))</f>
        <v>0</v>
      </c>
      <c r="J227" s="28">
        <f>IF(ISERROR(1/VLOOKUP($B227,'Justerad allokering'!$B$2:$AG$462,MATCH(J$2,'Justerad allokering'!$B$2:$AF$2,0),FALSE)),VLOOKUP($B227,'Allokerad kvv'!$B$2:$AV$468,MATCH(J$2,'Allokerad kvv'!$B$2:$AV$2,0),FALSE),VLOOKUP($B227,'Justerad allokering'!$B$2:$AG$462,MATCH(J$2,'Justerad allokering'!$B$2:$AF$2,0),FALSE))</f>
        <v>0</v>
      </c>
      <c r="K227" s="28">
        <f>IF(ISERROR(1/VLOOKUP($B227,'Justerad allokering'!$B$2:$AG$462,MATCH(K$2,'Justerad allokering'!$B$2:$AF$2,0),FALSE)),VLOOKUP($B227,'Allokerad kvv'!$B$2:$AV$468,MATCH(K$2,'Allokerad kvv'!$B$2:$AV$2,0),FALSE),VLOOKUP($B227,'Justerad allokering'!$B$2:$AG$462,MATCH(K$2,'Justerad allokering'!$B$2:$AF$2,0),FALSE))</f>
        <v>6.8099699999999999</v>
      </c>
      <c r="L227" s="28">
        <f>IF(ISERROR(1/VLOOKUP($B227,'Justerad allokering'!$B$2:$AG$462,MATCH(L$2,'Justerad allokering'!$B$2:$AF$2,0),FALSE)),VLOOKUP($B227,'Allokerad kvv'!$B$2:$AV$468,MATCH(L$2,'Allokerad kvv'!$B$2:$AV$2,0),FALSE),VLOOKUP($B227,'Justerad allokering'!$B$2:$AG$462,MATCH(L$2,'Justerad allokering'!$B$2:$AF$2,0),FALSE))</f>
        <v>0</v>
      </c>
      <c r="M227" s="28">
        <f>IF(ISERROR(1/VLOOKUP($B227,'Justerad allokering'!$B$2:$AG$462,MATCH(M$2,'Justerad allokering'!$B$2:$AF$2,0),FALSE)),VLOOKUP($B227,'Allokerad kvv'!$B$2:$AV$468,MATCH(M$2,'Allokerad kvv'!$B$2:$AV$2,0),FALSE),VLOOKUP($B227,'Justerad allokering'!$B$2:$AG$462,MATCH(M$2,'Justerad allokering'!$B$2:$AF$2,0),FALSE))</f>
        <v>0</v>
      </c>
      <c r="N227" s="28">
        <f>IF(ISERROR(1/VLOOKUP($B227,'Justerad allokering'!$B$2:$AG$462,MATCH(N$2,'Justerad allokering'!$B$2:$AF$2,0),FALSE)),VLOOKUP($B227,'Allokerad kvv'!$B$2:$AV$468,MATCH(N$2,'Allokerad kvv'!$B$2:$AV$2,0),FALSE),VLOOKUP($B227,'Justerad allokering'!$B$2:$AG$462,MATCH(N$2,'Justerad allokering'!$B$2:$AF$2,0),FALSE))</f>
        <v>0</v>
      </c>
      <c r="O227" s="28">
        <f>IF(ISERROR(1/VLOOKUP($B227,'Justerad allokering'!$B$2:$AG$462,MATCH(O$2,'Justerad allokering'!$B$2:$AF$2,0),FALSE)),VLOOKUP($B227,'Allokerad kvv'!$B$2:$AV$468,MATCH(O$2,'Allokerad kvv'!$B$2:$AV$2,0),FALSE),VLOOKUP($B227,'Justerad allokering'!$B$2:$AG$462,MATCH(O$2,'Justerad allokering'!$B$2:$AF$2,0),FALSE))</f>
        <v>0</v>
      </c>
      <c r="P227" s="28">
        <f>IF(ISERROR(1/VLOOKUP($B227,'Justerad allokering'!$B$2:$AG$462,MATCH(P$2,'Justerad allokering'!$B$2:$AF$2,0),FALSE)),VLOOKUP($B227,'Allokerad kvv'!$B$2:$AV$468,MATCH(P$2,'Allokerad kvv'!$B$2:$AV$2,0),FALSE),VLOOKUP($B227,'Justerad allokering'!$B$2:$AG$462,MATCH(P$2,'Justerad allokering'!$B$2:$AF$2,0),FALSE))</f>
        <v>0</v>
      </c>
      <c r="Q227" s="28">
        <f>IF(ISERROR(1/VLOOKUP($B227,'Justerad allokering'!$B$2:$AG$462,MATCH(Q$2,'Justerad allokering'!$B$2:$AF$2,0),FALSE)),VLOOKUP($B227,'Allokerad kvv'!$B$2:$AV$468,MATCH(Q$2,'Allokerad kvv'!$B$2:$AV$2,0),FALSE),VLOOKUP($B227,'Justerad allokering'!$B$2:$AG$462,MATCH(Q$2,'Justerad allokering'!$B$2:$AF$2,0),FALSE))</f>
        <v>0</v>
      </c>
      <c r="R227" s="28">
        <f>IF(ISERROR(1/VLOOKUP($B227,'Justerad allokering'!$B$2:$AG$462,MATCH(R$2,'Justerad allokering'!$B$2:$AF$2,0),FALSE)),VLOOKUP($B227,'Allokerad kvv'!$B$2:$AV$468,MATCH(R$2,'Allokerad kvv'!$B$2:$AV$2,0),FALSE),VLOOKUP($B227,'Justerad allokering'!$B$2:$AG$462,MATCH(R$2,'Justerad allokering'!$B$2:$AF$2,0),FALSE))</f>
        <v>0</v>
      </c>
      <c r="S227" s="28">
        <f>IF(ISERROR(1/VLOOKUP($B227,'Justerad allokering'!$B$2:$AG$462,MATCH(S$2,'Justerad allokering'!$B$2:$AF$2,0),FALSE)),VLOOKUP($B227,'Allokerad kvv'!$B$2:$AV$468,MATCH(S$2,'Allokerad kvv'!$B$2:$AV$2,0),FALSE),VLOOKUP($B227,'Justerad allokering'!$B$2:$AG$462,MATCH(S$2,'Justerad allokering'!$B$2:$AF$2,0),FALSE))</f>
        <v>0</v>
      </c>
      <c r="T227" s="28">
        <f>IF(ISERROR(1/VLOOKUP($B227,'Justerad allokering'!$B$2:$AG$462,MATCH(T$2,'Justerad allokering'!$B$2:$AF$2,0),FALSE)),VLOOKUP($B227,'Allokerad kvv'!$B$2:$AV$468,MATCH(T$2,'Allokerad kvv'!$B$2:$AV$2,0),FALSE),VLOOKUP($B227,'Justerad allokering'!$B$2:$AG$462,MATCH(T$2,'Justerad allokering'!$B$2:$AF$2,0),FALSE))</f>
        <v>0</v>
      </c>
      <c r="U227" s="28">
        <f>IF(ISERROR(1/VLOOKUP($B227,'Justerad allokering'!$B$2:$AG$462,MATCH(U$2,'Justerad allokering'!$B$2:$AF$2,0),FALSE)),VLOOKUP($B227,'Allokerad kvv'!$B$2:$AV$468,MATCH(U$2,'Allokerad kvv'!$B$2:$AV$2,0),FALSE),VLOOKUP($B227,'Justerad allokering'!$B$2:$AG$462,MATCH(U$2,'Justerad allokering'!$B$2:$AF$2,0),FALSE))</f>
        <v>0</v>
      </c>
      <c r="V227" s="28">
        <f>IF(ISERROR(1/VLOOKUP($B227,'Justerad allokering'!$B$2:$AG$462,MATCH(V$2,'Justerad allokering'!$B$2:$AF$2,0),FALSE)),VLOOKUP($B227,'Allokerad kvv'!$B$2:$AV$468,MATCH(V$2,'Allokerad kvv'!$B$2:$AV$2,0),FALSE),VLOOKUP($B227,'Justerad allokering'!$B$2:$AG$462,MATCH(V$2,'Justerad allokering'!$B$2:$AF$2,0),FALSE))</f>
        <v>0</v>
      </c>
      <c r="W227" s="28">
        <f>IF(ISERROR(1/VLOOKUP($B227,'Justerad allokering'!$B$2:$AG$462,MATCH(W$2,'Justerad allokering'!$B$2:$AF$2,0),FALSE)),VLOOKUP($B227,'Allokerad kvv'!$B$2:$AV$468,MATCH(W$2,'Allokerad kvv'!$B$2:$AV$2,0),FALSE),VLOOKUP($B227,'Justerad allokering'!$B$2:$AG$462,MATCH(W$2,'Justerad allokering'!$B$2:$AF$2,0),FALSE))</f>
        <v>0</v>
      </c>
      <c r="X227" s="28">
        <f>IF(ISERROR(1/VLOOKUP($B227,'Justerad allokering'!$B$2:$AG$462,MATCH(X$2,'Justerad allokering'!$B$2:$AF$2,0),FALSE)),VLOOKUP($B227,'Allokerad kvv'!$B$2:$AV$468,MATCH(X$2,'Allokerad kvv'!$B$2:$AV$2,0),FALSE),VLOOKUP($B227,'Justerad allokering'!$B$2:$AG$462,MATCH(X$2,'Justerad allokering'!$B$2:$AF$2,0),FALSE))</f>
        <v>0</v>
      </c>
      <c r="Y227" s="28">
        <f>IF(ISERROR(1/VLOOKUP($B227,'Justerad allokering'!$B$2:$AG$462,MATCH(Y$2,'Justerad allokering'!$B$2:$AF$2,0),FALSE)),VLOOKUP($B227,'Allokerad kvv'!$B$2:$AV$468,MATCH(Y$2,'Allokerad kvv'!$B$2:$AV$2,0),FALSE),VLOOKUP($B227,'Justerad allokering'!$B$2:$AG$462,MATCH(Y$2,'Justerad allokering'!$B$2:$AF$2,0),FALSE))</f>
        <v>0</v>
      </c>
      <c r="Z227" s="28">
        <f>IF(ISERROR(1/VLOOKUP($B227,'Justerad allokering'!$B$2:$AG$462,MATCH(Z$2,'Justerad allokering'!$B$2:$AF$2,0),FALSE)),VLOOKUP($B227,'Allokerad kvv'!$B$2:$AV$468,MATCH(Z$2,'Allokerad kvv'!$B$2:$AV$2,0),FALSE),VLOOKUP($B227,'Justerad allokering'!$B$2:$AG$462,MATCH(Z$2,'Justerad allokering'!$B$2:$AF$2,0),FALSE))</f>
        <v>0</v>
      </c>
      <c r="AA227" s="28"/>
      <c r="AB227" s="28"/>
      <c r="AE227">
        <f t="shared" si="9"/>
        <v>98.218070000000012</v>
      </c>
      <c r="AG227">
        <f t="shared" si="10"/>
        <v>91.408100000000019</v>
      </c>
      <c r="AH227">
        <f t="shared" si="11"/>
        <v>91.408100000000019</v>
      </c>
      <c r="AI227" s="55">
        <f>IF(AH227=0,"",AH227/VLOOKUP(B227,Kraftvärmeprod!$B$1:$BC$480,MATCH("Summa tillförd energi exklusive rökgaskondensering",Kraftvärmeprod!$B$1:$BC$1,0),FALSE))</f>
        <v>0.58960795190670323</v>
      </c>
    </row>
    <row r="228" spans="1:35" x14ac:dyDescent="0.25">
      <c r="A228" s="28" t="s">
        <v>303</v>
      </c>
      <c r="B228" s="28" t="s">
        <v>304</v>
      </c>
      <c r="C228" s="28">
        <f>IF(ISERROR(1/VLOOKUP($B228,'Justerad allokering'!$B$2:$AG$462,MATCH(C$2,'Justerad allokering'!$B$2:$AF$2,0),FALSE)),VLOOKUP($B228,'Allokerad kvv'!$B$2:$AV$468,MATCH(C$2,'Allokerad kvv'!$B$2:$AV$2,0),FALSE),VLOOKUP($B228,'Justerad allokering'!$B$2:$AG$462,MATCH(C$2,'Justerad allokering'!$B$2:$AF$2,0),FALSE))</f>
        <v>0</v>
      </c>
      <c r="D228" s="28">
        <f>IF(ISERROR(1/VLOOKUP($B228,'Justerad allokering'!$B$2:$AG$462,MATCH(D$2,'Justerad allokering'!$B$2:$AF$2,0),FALSE)),VLOOKUP($B228,'Allokerad kvv'!$B$2:$AV$468,MATCH(D$2,'Allokerad kvv'!$B$2:$AV$2,0),FALSE),VLOOKUP($B228,'Justerad allokering'!$B$2:$AG$462,MATCH(D$2,'Justerad allokering'!$B$2:$AF$2,0),FALSE))</f>
        <v>0</v>
      </c>
      <c r="E228" s="28">
        <f>IF(ISERROR(1/VLOOKUP($B228,'Justerad allokering'!$B$2:$AG$462,MATCH(E$2,'Justerad allokering'!$B$2:$AF$2,0),FALSE)),VLOOKUP($B228,'Allokerad kvv'!$B$2:$AV$468,MATCH(E$2,'Allokerad kvv'!$B$2:$AV$2,0),FALSE),VLOOKUP($B228,'Justerad allokering'!$B$2:$AG$462,MATCH(E$2,'Justerad allokering'!$B$2:$AF$2,0),FALSE))</f>
        <v>0</v>
      </c>
      <c r="F228" s="28">
        <f>IF(ISERROR(1/VLOOKUP($B228,'Justerad allokering'!$B$2:$AG$462,MATCH(F$2,'Justerad allokering'!$B$2:$AF$2,0),FALSE)),VLOOKUP($B228,'Allokerad kvv'!$B$2:$AV$468,MATCH(F$2,'Allokerad kvv'!$B$2:$AV$2,0),FALSE),VLOOKUP($B228,'Justerad allokering'!$B$2:$AG$462,MATCH(F$2,'Justerad allokering'!$B$2:$AF$2,0),FALSE))</f>
        <v>0</v>
      </c>
      <c r="G228" s="28">
        <f>IF(ISERROR(1/VLOOKUP($B228,'Justerad allokering'!$B$2:$AG$462,MATCH(G$2,'Justerad allokering'!$B$2:$AF$2,0),FALSE)),VLOOKUP($B228,'Allokerad kvv'!$B$2:$AV$468,MATCH(G$2,'Allokerad kvv'!$B$2:$AV$2,0),FALSE),VLOOKUP($B228,'Justerad allokering'!$B$2:$AG$462,MATCH(G$2,'Justerad allokering'!$B$2:$AF$2,0),FALSE))</f>
        <v>0</v>
      </c>
      <c r="H228" s="28">
        <f>IF(ISERROR(1/VLOOKUP($B228,'Justerad allokering'!$B$2:$AG$462,MATCH(H$2,'Justerad allokering'!$B$2:$AF$2,0),FALSE)),VLOOKUP($B228,'Allokerad kvv'!$B$2:$AV$468,MATCH(H$2,'Allokerad kvv'!$B$2:$AV$2,0),FALSE),VLOOKUP($B228,'Justerad allokering'!$B$2:$AG$462,MATCH(H$2,'Justerad allokering'!$B$2:$AF$2,0),FALSE))</f>
        <v>0</v>
      </c>
      <c r="I228" s="28">
        <f>IF(ISERROR(1/VLOOKUP($B228,'Justerad allokering'!$B$2:$AG$462,MATCH(I$2,'Justerad allokering'!$B$2:$AF$2,0),FALSE)),VLOOKUP($B228,'Allokerad kvv'!$B$2:$AV$468,MATCH(I$2,'Allokerad kvv'!$B$2:$AV$2,0),FALSE),VLOOKUP($B228,'Justerad allokering'!$B$2:$AG$462,MATCH(I$2,'Justerad allokering'!$B$2:$AF$2,0),FALSE))</f>
        <v>0</v>
      </c>
      <c r="J228" s="28">
        <f>IF(ISERROR(1/VLOOKUP($B228,'Justerad allokering'!$B$2:$AG$462,MATCH(J$2,'Justerad allokering'!$B$2:$AF$2,0),FALSE)),VLOOKUP($B228,'Allokerad kvv'!$B$2:$AV$468,MATCH(J$2,'Allokerad kvv'!$B$2:$AV$2,0),FALSE),VLOOKUP($B228,'Justerad allokering'!$B$2:$AG$462,MATCH(J$2,'Justerad allokering'!$B$2:$AF$2,0),FALSE))</f>
        <v>0</v>
      </c>
      <c r="K228" s="28">
        <f>IF(ISERROR(1/VLOOKUP($B228,'Justerad allokering'!$B$2:$AG$462,MATCH(K$2,'Justerad allokering'!$B$2:$AF$2,0),FALSE)),VLOOKUP($B228,'Allokerad kvv'!$B$2:$AV$468,MATCH(K$2,'Allokerad kvv'!$B$2:$AV$2,0),FALSE),VLOOKUP($B228,'Justerad allokering'!$B$2:$AG$462,MATCH(K$2,'Justerad allokering'!$B$2:$AF$2,0),FALSE))</f>
        <v>0</v>
      </c>
      <c r="L228" s="28">
        <f>IF(ISERROR(1/VLOOKUP($B228,'Justerad allokering'!$B$2:$AG$462,MATCH(L$2,'Justerad allokering'!$B$2:$AF$2,0),FALSE)),VLOOKUP($B228,'Allokerad kvv'!$B$2:$AV$468,MATCH(L$2,'Allokerad kvv'!$B$2:$AV$2,0),FALSE),VLOOKUP($B228,'Justerad allokering'!$B$2:$AG$462,MATCH(L$2,'Justerad allokering'!$B$2:$AF$2,0),FALSE))</f>
        <v>0</v>
      </c>
      <c r="M228" s="28">
        <f>IF(ISERROR(1/VLOOKUP($B228,'Justerad allokering'!$B$2:$AG$462,MATCH(M$2,'Justerad allokering'!$B$2:$AF$2,0),FALSE)),VLOOKUP($B228,'Allokerad kvv'!$B$2:$AV$468,MATCH(M$2,'Allokerad kvv'!$B$2:$AV$2,0),FALSE),VLOOKUP($B228,'Justerad allokering'!$B$2:$AG$462,MATCH(M$2,'Justerad allokering'!$B$2:$AF$2,0),FALSE))</f>
        <v>0</v>
      </c>
      <c r="N228" s="28">
        <f>IF(ISERROR(1/VLOOKUP($B228,'Justerad allokering'!$B$2:$AG$462,MATCH(N$2,'Justerad allokering'!$B$2:$AF$2,0),FALSE)),VLOOKUP($B228,'Allokerad kvv'!$B$2:$AV$468,MATCH(N$2,'Allokerad kvv'!$B$2:$AV$2,0),FALSE),VLOOKUP($B228,'Justerad allokering'!$B$2:$AG$462,MATCH(N$2,'Justerad allokering'!$B$2:$AF$2,0),FALSE))</f>
        <v>0</v>
      </c>
      <c r="O228" s="28">
        <f>IF(ISERROR(1/VLOOKUP($B228,'Justerad allokering'!$B$2:$AG$462,MATCH(O$2,'Justerad allokering'!$B$2:$AF$2,0),FALSE)),VLOOKUP($B228,'Allokerad kvv'!$B$2:$AV$468,MATCH(O$2,'Allokerad kvv'!$B$2:$AV$2,0),FALSE),VLOOKUP($B228,'Justerad allokering'!$B$2:$AG$462,MATCH(O$2,'Justerad allokering'!$B$2:$AF$2,0),FALSE))</f>
        <v>0</v>
      </c>
      <c r="P228" s="28">
        <f>IF(ISERROR(1/VLOOKUP($B228,'Justerad allokering'!$B$2:$AG$462,MATCH(P$2,'Justerad allokering'!$B$2:$AF$2,0),FALSE)),VLOOKUP($B228,'Allokerad kvv'!$B$2:$AV$468,MATCH(P$2,'Allokerad kvv'!$B$2:$AV$2,0),FALSE),VLOOKUP($B228,'Justerad allokering'!$B$2:$AG$462,MATCH(P$2,'Justerad allokering'!$B$2:$AF$2,0),FALSE))</f>
        <v>0</v>
      </c>
      <c r="Q228" s="28">
        <f>IF(ISERROR(1/VLOOKUP($B228,'Justerad allokering'!$B$2:$AG$462,MATCH(Q$2,'Justerad allokering'!$B$2:$AF$2,0),FALSE)),VLOOKUP($B228,'Allokerad kvv'!$B$2:$AV$468,MATCH(Q$2,'Allokerad kvv'!$B$2:$AV$2,0),FALSE),VLOOKUP($B228,'Justerad allokering'!$B$2:$AG$462,MATCH(Q$2,'Justerad allokering'!$B$2:$AF$2,0),FALSE))</f>
        <v>0</v>
      </c>
      <c r="R228" s="28">
        <f>IF(ISERROR(1/VLOOKUP($B228,'Justerad allokering'!$B$2:$AG$462,MATCH(R$2,'Justerad allokering'!$B$2:$AF$2,0),FALSE)),VLOOKUP($B228,'Allokerad kvv'!$B$2:$AV$468,MATCH(R$2,'Allokerad kvv'!$B$2:$AV$2,0),FALSE),VLOOKUP($B228,'Justerad allokering'!$B$2:$AG$462,MATCH(R$2,'Justerad allokering'!$B$2:$AF$2,0),FALSE))</f>
        <v>0</v>
      </c>
      <c r="S228" s="28">
        <f>IF(ISERROR(1/VLOOKUP($B228,'Justerad allokering'!$B$2:$AG$462,MATCH(S$2,'Justerad allokering'!$B$2:$AF$2,0),FALSE)),VLOOKUP($B228,'Allokerad kvv'!$B$2:$AV$468,MATCH(S$2,'Allokerad kvv'!$B$2:$AV$2,0),FALSE),VLOOKUP($B228,'Justerad allokering'!$B$2:$AG$462,MATCH(S$2,'Justerad allokering'!$B$2:$AF$2,0),FALSE))</f>
        <v>0</v>
      </c>
      <c r="T228" s="28">
        <f>IF(ISERROR(1/VLOOKUP($B228,'Justerad allokering'!$B$2:$AG$462,MATCH(T$2,'Justerad allokering'!$B$2:$AF$2,0),FALSE)),VLOOKUP($B228,'Allokerad kvv'!$B$2:$AV$468,MATCH(T$2,'Allokerad kvv'!$B$2:$AV$2,0),FALSE),VLOOKUP($B228,'Justerad allokering'!$B$2:$AG$462,MATCH(T$2,'Justerad allokering'!$B$2:$AF$2,0),FALSE))</f>
        <v>0</v>
      </c>
      <c r="U228" s="28">
        <f>IF(ISERROR(1/VLOOKUP($B228,'Justerad allokering'!$B$2:$AG$462,MATCH(U$2,'Justerad allokering'!$B$2:$AF$2,0),FALSE)),VLOOKUP($B228,'Allokerad kvv'!$B$2:$AV$468,MATCH(U$2,'Allokerad kvv'!$B$2:$AV$2,0),FALSE),VLOOKUP($B228,'Justerad allokering'!$B$2:$AG$462,MATCH(U$2,'Justerad allokering'!$B$2:$AF$2,0),FALSE))</f>
        <v>0</v>
      </c>
      <c r="V228" s="28">
        <f>IF(ISERROR(1/VLOOKUP($B228,'Justerad allokering'!$B$2:$AG$462,MATCH(V$2,'Justerad allokering'!$B$2:$AF$2,0),FALSE)),VLOOKUP($B228,'Allokerad kvv'!$B$2:$AV$468,MATCH(V$2,'Allokerad kvv'!$B$2:$AV$2,0),FALSE),VLOOKUP($B228,'Justerad allokering'!$B$2:$AG$462,MATCH(V$2,'Justerad allokering'!$B$2:$AF$2,0),FALSE))</f>
        <v>0</v>
      </c>
      <c r="W228" s="28">
        <f>IF(ISERROR(1/VLOOKUP($B228,'Justerad allokering'!$B$2:$AG$462,MATCH(W$2,'Justerad allokering'!$B$2:$AF$2,0),FALSE)),VLOOKUP($B228,'Allokerad kvv'!$B$2:$AV$468,MATCH(W$2,'Allokerad kvv'!$B$2:$AV$2,0),FALSE),VLOOKUP($B228,'Justerad allokering'!$B$2:$AG$462,MATCH(W$2,'Justerad allokering'!$B$2:$AF$2,0),FALSE))</f>
        <v>0</v>
      </c>
      <c r="X228" s="28">
        <f>IF(ISERROR(1/VLOOKUP($B228,'Justerad allokering'!$B$2:$AG$462,MATCH(X$2,'Justerad allokering'!$B$2:$AF$2,0),FALSE)),VLOOKUP($B228,'Allokerad kvv'!$B$2:$AV$468,MATCH(X$2,'Allokerad kvv'!$B$2:$AV$2,0),FALSE),VLOOKUP($B228,'Justerad allokering'!$B$2:$AG$462,MATCH(X$2,'Justerad allokering'!$B$2:$AF$2,0),FALSE))</f>
        <v>0</v>
      </c>
      <c r="Y228" s="28">
        <f>IF(ISERROR(1/VLOOKUP($B228,'Justerad allokering'!$B$2:$AG$462,MATCH(Y$2,'Justerad allokering'!$B$2:$AF$2,0),FALSE)),VLOOKUP($B228,'Allokerad kvv'!$B$2:$AV$468,MATCH(Y$2,'Allokerad kvv'!$B$2:$AV$2,0),FALSE),VLOOKUP($B228,'Justerad allokering'!$B$2:$AG$462,MATCH(Y$2,'Justerad allokering'!$B$2:$AF$2,0),FALSE))</f>
        <v>0</v>
      </c>
      <c r="Z228" s="28">
        <f>IF(ISERROR(1/VLOOKUP($B228,'Justerad allokering'!$B$2:$AG$462,MATCH(Z$2,'Justerad allokering'!$B$2:$AF$2,0),FALSE)),VLOOKUP($B228,'Allokerad kvv'!$B$2:$AV$468,MATCH(Z$2,'Allokerad kvv'!$B$2:$AV$2,0),FALSE),VLOOKUP($B228,'Justerad allokering'!$B$2:$AG$462,MATCH(Z$2,'Justerad allokering'!$B$2:$AF$2,0),FALSE))</f>
        <v>0</v>
      </c>
      <c r="AA228" s="28"/>
      <c r="AB228" s="28"/>
      <c r="AE228">
        <f t="shared" si="9"/>
        <v>0</v>
      </c>
      <c r="AG228">
        <f t="shared" si="10"/>
        <v>0</v>
      </c>
      <c r="AH228">
        <f t="shared" si="11"/>
        <v>0</v>
      </c>
      <c r="AI228" s="55" t="str">
        <f>IF(AH228=0,"",AH228/VLOOKUP(B228,Kraftvärmeprod!$B$1:$BC$480,MATCH("Summa tillförd energi exklusive rökgaskondensering",Kraftvärmeprod!$B$1:$BC$1,0),FALSE))</f>
        <v/>
      </c>
    </row>
    <row r="229" spans="1:35" x14ac:dyDescent="0.25">
      <c r="A229" s="28" t="s">
        <v>305</v>
      </c>
      <c r="B229" s="28" t="s">
        <v>306</v>
      </c>
      <c r="C229" s="28">
        <f>IF(ISERROR(1/VLOOKUP($B229,'Justerad allokering'!$B$2:$AG$462,MATCH(C$2,'Justerad allokering'!$B$2:$AF$2,0),FALSE)),VLOOKUP($B229,'Allokerad kvv'!$B$2:$AV$468,MATCH(C$2,'Allokerad kvv'!$B$2:$AV$2,0),FALSE),VLOOKUP($B229,'Justerad allokering'!$B$2:$AG$462,MATCH(C$2,'Justerad allokering'!$B$2:$AF$2,0),FALSE))</f>
        <v>0</v>
      </c>
      <c r="D229" s="28">
        <f>IF(ISERROR(1/VLOOKUP($B229,'Justerad allokering'!$B$2:$AG$462,MATCH(D$2,'Justerad allokering'!$B$2:$AF$2,0),FALSE)),VLOOKUP($B229,'Allokerad kvv'!$B$2:$AV$468,MATCH(D$2,'Allokerad kvv'!$B$2:$AV$2,0),FALSE),VLOOKUP($B229,'Justerad allokering'!$B$2:$AG$462,MATCH(D$2,'Justerad allokering'!$B$2:$AF$2,0),FALSE))</f>
        <v>0</v>
      </c>
      <c r="E229" s="28">
        <f>IF(ISERROR(1/VLOOKUP($B229,'Justerad allokering'!$B$2:$AG$462,MATCH(E$2,'Justerad allokering'!$B$2:$AF$2,0),FALSE)),VLOOKUP($B229,'Allokerad kvv'!$B$2:$AV$468,MATCH(E$2,'Allokerad kvv'!$B$2:$AV$2,0),FALSE),VLOOKUP($B229,'Justerad allokering'!$B$2:$AG$462,MATCH(E$2,'Justerad allokering'!$B$2:$AF$2,0),FALSE))</f>
        <v>0</v>
      </c>
      <c r="F229" s="28">
        <f>IF(ISERROR(1/VLOOKUP($B229,'Justerad allokering'!$B$2:$AG$462,MATCH(F$2,'Justerad allokering'!$B$2:$AF$2,0),FALSE)),VLOOKUP($B229,'Allokerad kvv'!$B$2:$AV$468,MATCH(F$2,'Allokerad kvv'!$B$2:$AV$2,0),FALSE),VLOOKUP($B229,'Justerad allokering'!$B$2:$AG$462,MATCH(F$2,'Justerad allokering'!$B$2:$AF$2,0),FALSE))</f>
        <v>0</v>
      </c>
      <c r="G229" s="28">
        <f>IF(ISERROR(1/VLOOKUP($B229,'Justerad allokering'!$B$2:$AG$462,MATCH(G$2,'Justerad allokering'!$B$2:$AF$2,0),FALSE)),VLOOKUP($B229,'Allokerad kvv'!$B$2:$AV$468,MATCH(G$2,'Allokerad kvv'!$B$2:$AV$2,0),FALSE),VLOOKUP($B229,'Justerad allokering'!$B$2:$AG$462,MATCH(G$2,'Justerad allokering'!$B$2:$AF$2,0),FALSE))</f>
        <v>0</v>
      </c>
      <c r="H229" s="28">
        <f>IF(ISERROR(1/VLOOKUP($B229,'Justerad allokering'!$B$2:$AG$462,MATCH(H$2,'Justerad allokering'!$B$2:$AF$2,0),FALSE)),VLOOKUP($B229,'Allokerad kvv'!$B$2:$AV$468,MATCH(H$2,'Allokerad kvv'!$B$2:$AV$2,0),FALSE),VLOOKUP($B229,'Justerad allokering'!$B$2:$AG$462,MATCH(H$2,'Justerad allokering'!$B$2:$AF$2,0),FALSE))</f>
        <v>0</v>
      </c>
      <c r="I229" s="28">
        <f>IF(ISERROR(1/VLOOKUP($B229,'Justerad allokering'!$B$2:$AG$462,MATCH(I$2,'Justerad allokering'!$B$2:$AF$2,0),FALSE)),VLOOKUP($B229,'Allokerad kvv'!$B$2:$AV$468,MATCH(I$2,'Allokerad kvv'!$B$2:$AV$2,0),FALSE),VLOOKUP($B229,'Justerad allokering'!$B$2:$AG$462,MATCH(I$2,'Justerad allokering'!$B$2:$AF$2,0),FALSE))</f>
        <v>0</v>
      </c>
      <c r="J229" s="28">
        <f>IF(ISERROR(1/VLOOKUP($B229,'Justerad allokering'!$B$2:$AG$462,MATCH(J$2,'Justerad allokering'!$B$2:$AF$2,0),FALSE)),VLOOKUP($B229,'Allokerad kvv'!$B$2:$AV$468,MATCH(J$2,'Allokerad kvv'!$B$2:$AV$2,0),FALSE),VLOOKUP($B229,'Justerad allokering'!$B$2:$AG$462,MATCH(J$2,'Justerad allokering'!$B$2:$AF$2,0),FALSE))</f>
        <v>0</v>
      </c>
      <c r="K229" s="28">
        <f>IF(ISERROR(1/VLOOKUP($B229,'Justerad allokering'!$B$2:$AG$462,MATCH(K$2,'Justerad allokering'!$B$2:$AF$2,0),FALSE)),VLOOKUP($B229,'Allokerad kvv'!$B$2:$AV$468,MATCH(K$2,'Allokerad kvv'!$B$2:$AV$2,0),FALSE),VLOOKUP($B229,'Justerad allokering'!$B$2:$AG$462,MATCH(K$2,'Justerad allokering'!$B$2:$AF$2,0),FALSE))</f>
        <v>0</v>
      </c>
      <c r="L229" s="28">
        <f>IF(ISERROR(1/VLOOKUP($B229,'Justerad allokering'!$B$2:$AG$462,MATCH(L$2,'Justerad allokering'!$B$2:$AF$2,0),FALSE)),VLOOKUP($B229,'Allokerad kvv'!$B$2:$AV$468,MATCH(L$2,'Allokerad kvv'!$B$2:$AV$2,0),FALSE),VLOOKUP($B229,'Justerad allokering'!$B$2:$AG$462,MATCH(L$2,'Justerad allokering'!$B$2:$AF$2,0),FALSE))</f>
        <v>0</v>
      </c>
      <c r="M229" s="28">
        <f>IF(ISERROR(1/VLOOKUP($B229,'Justerad allokering'!$B$2:$AG$462,MATCH(M$2,'Justerad allokering'!$B$2:$AF$2,0),FALSE)),VLOOKUP($B229,'Allokerad kvv'!$B$2:$AV$468,MATCH(M$2,'Allokerad kvv'!$B$2:$AV$2,0),FALSE),VLOOKUP($B229,'Justerad allokering'!$B$2:$AG$462,MATCH(M$2,'Justerad allokering'!$B$2:$AF$2,0),FALSE))</f>
        <v>0</v>
      </c>
      <c r="N229" s="28">
        <f>IF(ISERROR(1/VLOOKUP($B229,'Justerad allokering'!$B$2:$AG$462,MATCH(N$2,'Justerad allokering'!$B$2:$AF$2,0),FALSE)),VLOOKUP($B229,'Allokerad kvv'!$B$2:$AV$468,MATCH(N$2,'Allokerad kvv'!$B$2:$AV$2,0),FALSE),VLOOKUP($B229,'Justerad allokering'!$B$2:$AG$462,MATCH(N$2,'Justerad allokering'!$B$2:$AF$2,0),FALSE))</f>
        <v>0</v>
      </c>
      <c r="O229" s="28">
        <f>IF(ISERROR(1/VLOOKUP($B229,'Justerad allokering'!$B$2:$AG$462,MATCH(O$2,'Justerad allokering'!$B$2:$AF$2,0),FALSE)),VLOOKUP($B229,'Allokerad kvv'!$B$2:$AV$468,MATCH(O$2,'Allokerad kvv'!$B$2:$AV$2,0),FALSE),VLOOKUP($B229,'Justerad allokering'!$B$2:$AG$462,MATCH(O$2,'Justerad allokering'!$B$2:$AF$2,0),FALSE))</f>
        <v>0</v>
      </c>
      <c r="P229" s="28">
        <f>IF(ISERROR(1/VLOOKUP($B229,'Justerad allokering'!$B$2:$AG$462,MATCH(P$2,'Justerad allokering'!$B$2:$AF$2,0),FALSE)),VLOOKUP($B229,'Allokerad kvv'!$B$2:$AV$468,MATCH(P$2,'Allokerad kvv'!$B$2:$AV$2,0),FALSE),VLOOKUP($B229,'Justerad allokering'!$B$2:$AG$462,MATCH(P$2,'Justerad allokering'!$B$2:$AF$2,0),FALSE))</f>
        <v>0</v>
      </c>
      <c r="Q229" s="28">
        <f>IF(ISERROR(1/VLOOKUP($B229,'Justerad allokering'!$B$2:$AG$462,MATCH(Q$2,'Justerad allokering'!$B$2:$AF$2,0),FALSE)),VLOOKUP($B229,'Allokerad kvv'!$B$2:$AV$468,MATCH(Q$2,'Allokerad kvv'!$B$2:$AV$2,0),FALSE),VLOOKUP($B229,'Justerad allokering'!$B$2:$AG$462,MATCH(Q$2,'Justerad allokering'!$B$2:$AF$2,0),FALSE))</f>
        <v>0</v>
      </c>
      <c r="R229" s="28">
        <f>IF(ISERROR(1/VLOOKUP($B229,'Justerad allokering'!$B$2:$AG$462,MATCH(R$2,'Justerad allokering'!$B$2:$AF$2,0),FALSE)),VLOOKUP($B229,'Allokerad kvv'!$B$2:$AV$468,MATCH(R$2,'Allokerad kvv'!$B$2:$AV$2,0),FALSE),VLOOKUP($B229,'Justerad allokering'!$B$2:$AG$462,MATCH(R$2,'Justerad allokering'!$B$2:$AF$2,0),FALSE))</f>
        <v>0</v>
      </c>
      <c r="S229" s="28">
        <f>IF(ISERROR(1/VLOOKUP($B229,'Justerad allokering'!$B$2:$AG$462,MATCH(S$2,'Justerad allokering'!$B$2:$AF$2,0),FALSE)),VLOOKUP($B229,'Allokerad kvv'!$B$2:$AV$468,MATCH(S$2,'Allokerad kvv'!$B$2:$AV$2,0),FALSE),VLOOKUP($B229,'Justerad allokering'!$B$2:$AG$462,MATCH(S$2,'Justerad allokering'!$B$2:$AF$2,0),FALSE))</f>
        <v>0</v>
      </c>
      <c r="T229" s="28">
        <f>IF(ISERROR(1/VLOOKUP($B229,'Justerad allokering'!$B$2:$AG$462,MATCH(T$2,'Justerad allokering'!$B$2:$AF$2,0),FALSE)),VLOOKUP($B229,'Allokerad kvv'!$B$2:$AV$468,MATCH(T$2,'Allokerad kvv'!$B$2:$AV$2,0),FALSE),VLOOKUP($B229,'Justerad allokering'!$B$2:$AG$462,MATCH(T$2,'Justerad allokering'!$B$2:$AF$2,0),FALSE))</f>
        <v>0</v>
      </c>
      <c r="U229" s="28">
        <f>IF(ISERROR(1/VLOOKUP($B229,'Justerad allokering'!$B$2:$AG$462,MATCH(U$2,'Justerad allokering'!$B$2:$AF$2,0),FALSE)),VLOOKUP($B229,'Allokerad kvv'!$B$2:$AV$468,MATCH(U$2,'Allokerad kvv'!$B$2:$AV$2,0),FALSE),VLOOKUP($B229,'Justerad allokering'!$B$2:$AG$462,MATCH(U$2,'Justerad allokering'!$B$2:$AF$2,0),FALSE))</f>
        <v>0</v>
      </c>
      <c r="V229" s="28">
        <f>IF(ISERROR(1/VLOOKUP($B229,'Justerad allokering'!$B$2:$AG$462,MATCH(V$2,'Justerad allokering'!$B$2:$AF$2,0),FALSE)),VLOOKUP($B229,'Allokerad kvv'!$B$2:$AV$468,MATCH(V$2,'Allokerad kvv'!$B$2:$AV$2,0),FALSE),VLOOKUP($B229,'Justerad allokering'!$B$2:$AG$462,MATCH(V$2,'Justerad allokering'!$B$2:$AF$2,0),FALSE))</f>
        <v>0</v>
      </c>
      <c r="W229" s="28">
        <f>IF(ISERROR(1/VLOOKUP($B229,'Justerad allokering'!$B$2:$AG$462,MATCH(W$2,'Justerad allokering'!$B$2:$AF$2,0),FALSE)),VLOOKUP($B229,'Allokerad kvv'!$B$2:$AV$468,MATCH(W$2,'Allokerad kvv'!$B$2:$AV$2,0),FALSE),VLOOKUP($B229,'Justerad allokering'!$B$2:$AG$462,MATCH(W$2,'Justerad allokering'!$B$2:$AF$2,0),FALSE))</f>
        <v>0</v>
      </c>
      <c r="X229" s="28">
        <f>IF(ISERROR(1/VLOOKUP($B229,'Justerad allokering'!$B$2:$AG$462,MATCH(X$2,'Justerad allokering'!$B$2:$AF$2,0),FALSE)),VLOOKUP($B229,'Allokerad kvv'!$B$2:$AV$468,MATCH(X$2,'Allokerad kvv'!$B$2:$AV$2,0),FALSE),VLOOKUP($B229,'Justerad allokering'!$B$2:$AG$462,MATCH(X$2,'Justerad allokering'!$B$2:$AF$2,0),FALSE))</f>
        <v>0</v>
      </c>
      <c r="Y229" s="28">
        <f>IF(ISERROR(1/VLOOKUP($B229,'Justerad allokering'!$B$2:$AG$462,MATCH(Y$2,'Justerad allokering'!$B$2:$AF$2,0),FALSE)),VLOOKUP($B229,'Allokerad kvv'!$B$2:$AV$468,MATCH(Y$2,'Allokerad kvv'!$B$2:$AV$2,0),FALSE),VLOOKUP($B229,'Justerad allokering'!$B$2:$AG$462,MATCH(Y$2,'Justerad allokering'!$B$2:$AF$2,0),FALSE))</f>
        <v>0</v>
      </c>
      <c r="Z229" s="28">
        <f>IF(ISERROR(1/VLOOKUP($B229,'Justerad allokering'!$B$2:$AG$462,MATCH(Z$2,'Justerad allokering'!$B$2:$AF$2,0),FALSE)),VLOOKUP($B229,'Allokerad kvv'!$B$2:$AV$468,MATCH(Z$2,'Allokerad kvv'!$B$2:$AV$2,0),FALSE),VLOOKUP($B229,'Justerad allokering'!$B$2:$AG$462,MATCH(Z$2,'Justerad allokering'!$B$2:$AF$2,0),FALSE))</f>
        <v>0</v>
      </c>
      <c r="AA229" s="28"/>
      <c r="AB229" s="28"/>
      <c r="AE229">
        <f t="shared" si="9"/>
        <v>0</v>
      </c>
      <c r="AG229">
        <f t="shared" si="10"/>
        <v>0</v>
      </c>
      <c r="AH229">
        <f t="shared" si="11"/>
        <v>0</v>
      </c>
      <c r="AI229" s="55" t="str">
        <f>IF(AH229=0,"",AH229/VLOOKUP(B229,Kraftvärmeprod!$B$1:$BC$480,MATCH("Summa tillförd energi exklusive rökgaskondensering",Kraftvärmeprod!$B$1:$BC$1,0),FALSE))</f>
        <v/>
      </c>
    </row>
    <row r="230" spans="1:35" x14ac:dyDescent="0.25">
      <c r="A230" s="28" t="s">
        <v>305</v>
      </c>
      <c r="B230" s="28" t="s">
        <v>307</v>
      </c>
      <c r="C230" s="28">
        <f>IF(ISERROR(1/VLOOKUP($B230,'Justerad allokering'!$B$2:$AG$462,MATCH(C$2,'Justerad allokering'!$B$2:$AF$2,0),FALSE)),VLOOKUP($B230,'Allokerad kvv'!$B$2:$AV$468,MATCH(C$2,'Allokerad kvv'!$B$2:$AV$2,0),FALSE),VLOOKUP($B230,'Justerad allokering'!$B$2:$AG$462,MATCH(C$2,'Justerad allokering'!$B$2:$AF$2,0),FALSE))</f>
        <v>0</v>
      </c>
      <c r="D230" s="28">
        <f>IF(ISERROR(1/VLOOKUP($B230,'Justerad allokering'!$B$2:$AG$462,MATCH(D$2,'Justerad allokering'!$B$2:$AF$2,0),FALSE)),VLOOKUP($B230,'Allokerad kvv'!$B$2:$AV$468,MATCH(D$2,'Allokerad kvv'!$B$2:$AV$2,0),FALSE),VLOOKUP($B230,'Justerad allokering'!$B$2:$AG$462,MATCH(D$2,'Justerad allokering'!$B$2:$AF$2,0),FALSE))</f>
        <v>0</v>
      </c>
      <c r="E230" s="28">
        <f>IF(ISERROR(1/VLOOKUP($B230,'Justerad allokering'!$B$2:$AG$462,MATCH(E$2,'Justerad allokering'!$B$2:$AF$2,0),FALSE)),VLOOKUP($B230,'Allokerad kvv'!$B$2:$AV$468,MATCH(E$2,'Allokerad kvv'!$B$2:$AV$2,0),FALSE),VLOOKUP($B230,'Justerad allokering'!$B$2:$AG$462,MATCH(E$2,'Justerad allokering'!$B$2:$AF$2,0),FALSE))</f>
        <v>0</v>
      </c>
      <c r="F230" s="28">
        <f>IF(ISERROR(1/VLOOKUP($B230,'Justerad allokering'!$B$2:$AG$462,MATCH(F$2,'Justerad allokering'!$B$2:$AF$2,0),FALSE)),VLOOKUP($B230,'Allokerad kvv'!$B$2:$AV$468,MATCH(F$2,'Allokerad kvv'!$B$2:$AV$2,0),FALSE),VLOOKUP($B230,'Justerad allokering'!$B$2:$AG$462,MATCH(F$2,'Justerad allokering'!$B$2:$AF$2,0),FALSE))</f>
        <v>0</v>
      </c>
      <c r="G230" s="28">
        <f>IF(ISERROR(1/VLOOKUP($B230,'Justerad allokering'!$B$2:$AG$462,MATCH(G$2,'Justerad allokering'!$B$2:$AF$2,0),FALSE)),VLOOKUP($B230,'Allokerad kvv'!$B$2:$AV$468,MATCH(G$2,'Allokerad kvv'!$B$2:$AV$2,0),FALSE),VLOOKUP($B230,'Justerad allokering'!$B$2:$AG$462,MATCH(G$2,'Justerad allokering'!$B$2:$AF$2,0),FALSE))</f>
        <v>0</v>
      </c>
      <c r="H230" s="28">
        <f>IF(ISERROR(1/VLOOKUP($B230,'Justerad allokering'!$B$2:$AG$462,MATCH(H$2,'Justerad allokering'!$B$2:$AF$2,0),FALSE)),VLOOKUP($B230,'Allokerad kvv'!$B$2:$AV$468,MATCH(H$2,'Allokerad kvv'!$B$2:$AV$2,0),FALSE),VLOOKUP($B230,'Justerad allokering'!$B$2:$AG$462,MATCH(H$2,'Justerad allokering'!$B$2:$AF$2,0),FALSE))</f>
        <v>0</v>
      </c>
      <c r="I230" s="28">
        <f>IF(ISERROR(1/VLOOKUP($B230,'Justerad allokering'!$B$2:$AG$462,MATCH(I$2,'Justerad allokering'!$B$2:$AF$2,0),FALSE)),VLOOKUP($B230,'Allokerad kvv'!$B$2:$AV$468,MATCH(I$2,'Allokerad kvv'!$B$2:$AV$2,0),FALSE),VLOOKUP($B230,'Justerad allokering'!$B$2:$AG$462,MATCH(I$2,'Justerad allokering'!$B$2:$AF$2,0),FALSE))</f>
        <v>0</v>
      </c>
      <c r="J230" s="28">
        <f>IF(ISERROR(1/VLOOKUP($B230,'Justerad allokering'!$B$2:$AG$462,MATCH(J$2,'Justerad allokering'!$B$2:$AF$2,0),FALSE)),VLOOKUP($B230,'Allokerad kvv'!$B$2:$AV$468,MATCH(J$2,'Allokerad kvv'!$B$2:$AV$2,0),FALSE),VLOOKUP($B230,'Justerad allokering'!$B$2:$AG$462,MATCH(J$2,'Justerad allokering'!$B$2:$AF$2,0),FALSE))</f>
        <v>0</v>
      </c>
      <c r="K230" s="28">
        <f>IF(ISERROR(1/VLOOKUP($B230,'Justerad allokering'!$B$2:$AG$462,MATCH(K$2,'Justerad allokering'!$B$2:$AF$2,0),FALSE)),VLOOKUP($B230,'Allokerad kvv'!$B$2:$AV$468,MATCH(K$2,'Allokerad kvv'!$B$2:$AV$2,0),FALSE),VLOOKUP($B230,'Justerad allokering'!$B$2:$AG$462,MATCH(K$2,'Justerad allokering'!$B$2:$AF$2,0),FALSE))</f>
        <v>0</v>
      </c>
      <c r="L230" s="28">
        <f>IF(ISERROR(1/VLOOKUP($B230,'Justerad allokering'!$B$2:$AG$462,MATCH(L$2,'Justerad allokering'!$B$2:$AF$2,0),FALSE)),VLOOKUP($B230,'Allokerad kvv'!$B$2:$AV$468,MATCH(L$2,'Allokerad kvv'!$B$2:$AV$2,0),FALSE),VLOOKUP($B230,'Justerad allokering'!$B$2:$AG$462,MATCH(L$2,'Justerad allokering'!$B$2:$AF$2,0),FALSE))</f>
        <v>0</v>
      </c>
      <c r="M230" s="28">
        <f>IF(ISERROR(1/VLOOKUP($B230,'Justerad allokering'!$B$2:$AG$462,MATCH(M$2,'Justerad allokering'!$B$2:$AF$2,0),FALSE)),VLOOKUP($B230,'Allokerad kvv'!$B$2:$AV$468,MATCH(M$2,'Allokerad kvv'!$B$2:$AV$2,0),FALSE),VLOOKUP($B230,'Justerad allokering'!$B$2:$AG$462,MATCH(M$2,'Justerad allokering'!$B$2:$AF$2,0),FALSE))</f>
        <v>0</v>
      </c>
      <c r="N230" s="28">
        <f>IF(ISERROR(1/VLOOKUP($B230,'Justerad allokering'!$B$2:$AG$462,MATCH(N$2,'Justerad allokering'!$B$2:$AF$2,0),FALSE)),VLOOKUP($B230,'Allokerad kvv'!$B$2:$AV$468,MATCH(N$2,'Allokerad kvv'!$B$2:$AV$2,0),FALSE),VLOOKUP($B230,'Justerad allokering'!$B$2:$AG$462,MATCH(N$2,'Justerad allokering'!$B$2:$AF$2,0),FALSE))</f>
        <v>0</v>
      </c>
      <c r="O230" s="28">
        <f>IF(ISERROR(1/VLOOKUP($B230,'Justerad allokering'!$B$2:$AG$462,MATCH(O$2,'Justerad allokering'!$B$2:$AF$2,0),FALSE)),VLOOKUP($B230,'Allokerad kvv'!$B$2:$AV$468,MATCH(O$2,'Allokerad kvv'!$B$2:$AV$2,0),FALSE),VLOOKUP($B230,'Justerad allokering'!$B$2:$AG$462,MATCH(O$2,'Justerad allokering'!$B$2:$AF$2,0),FALSE))</f>
        <v>0</v>
      </c>
      <c r="P230" s="28">
        <f>IF(ISERROR(1/VLOOKUP($B230,'Justerad allokering'!$B$2:$AG$462,MATCH(P$2,'Justerad allokering'!$B$2:$AF$2,0),FALSE)),VLOOKUP($B230,'Allokerad kvv'!$B$2:$AV$468,MATCH(P$2,'Allokerad kvv'!$B$2:$AV$2,0),FALSE),VLOOKUP($B230,'Justerad allokering'!$B$2:$AG$462,MATCH(P$2,'Justerad allokering'!$B$2:$AF$2,0),FALSE))</f>
        <v>0</v>
      </c>
      <c r="Q230" s="28">
        <f>IF(ISERROR(1/VLOOKUP($B230,'Justerad allokering'!$B$2:$AG$462,MATCH(Q$2,'Justerad allokering'!$B$2:$AF$2,0),FALSE)),VLOOKUP($B230,'Allokerad kvv'!$B$2:$AV$468,MATCH(Q$2,'Allokerad kvv'!$B$2:$AV$2,0),FALSE),VLOOKUP($B230,'Justerad allokering'!$B$2:$AG$462,MATCH(Q$2,'Justerad allokering'!$B$2:$AF$2,0),FALSE))</f>
        <v>0</v>
      </c>
      <c r="R230" s="28">
        <f>IF(ISERROR(1/VLOOKUP($B230,'Justerad allokering'!$B$2:$AG$462,MATCH(R$2,'Justerad allokering'!$B$2:$AF$2,0),FALSE)),VLOOKUP($B230,'Allokerad kvv'!$B$2:$AV$468,MATCH(R$2,'Allokerad kvv'!$B$2:$AV$2,0),FALSE),VLOOKUP($B230,'Justerad allokering'!$B$2:$AG$462,MATCH(R$2,'Justerad allokering'!$B$2:$AF$2,0),FALSE))</f>
        <v>0</v>
      </c>
      <c r="S230" s="28">
        <f>IF(ISERROR(1/VLOOKUP($B230,'Justerad allokering'!$B$2:$AG$462,MATCH(S$2,'Justerad allokering'!$B$2:$AF$2,0),FALSE)),VLOOKUP($B230,'Allokerad kvv'!$B$2:$AV$468,MATCH(S$2,'Allokerad kvv'!$B$2:$AV$2,0),FALSE),VLOOKUP($B230,'Justerad allokering'!$B$2:$AG$462,MATCH(S$2,'Justerad allokering'!$B$2:$AF$2,0),FALSE))</f>
        <v>0</v>
      </c>
      <c r="T230" s="28">
        <f>IF(ISERROR(1/VLOOKUP($B230,'Justerad allokering'!$B$2:$AG$462,MATCH(T$2,'Justerad allokering'!$B$2:$AF$2,0),FALSE)),VLOOKUP($B230,'Allokerad kvv'!$B$2:$AV$468,MATCH(T$2,'Allokerad kvv'!$B$2:$AV$2,0),FALSE),VLOOKUP($B230,'Justerad allokering'!$B$2:$AG$462,MATCH(T$2,'Justerad allokering'!$B$2:$AF$2,0),FALSE))</f>
        <v>0</v>
      </c>
      <c r="U230" s="28">
        <f>IF(ISERROR(1/VLOOKUP($B230,'Justerad allokering'!$B$2:$AG$462,MATCH(U$2,'Justerad allokering'!$B$2:$AF$2,0),FALSE)),VLOOKUP($B230,'Allokerad kvv'!$B$2:$AV$468,MATCH(U$2,'Allokerad kvv'!$B$2:$AV$2,0),FALSE),VLOOKUP($B230,'Justerad allokering'!$B$2:$AG$462,MATCH(U$2,'Justerad allokering'!$B$2:$AF$2,0),FALSE))</f>
        <v>0</v>
      </c>
      <c r="V230" s="28">
        <f>IF(ISERROR(1/VLOOKUP($B230,'Justerad allokering'!$B$2:$AG$462,MATCH(V$2,'Justerad allokering'!$B$2:$AF$2,0),FALSE)),VLOOKUP($B230,'Allokerad kvv'!$B$2:$AV$468,MATCH(V$2,'Allokerad kvv'!$B$2:$AV$2,0),FALSE),VLOOKUP($B230,'Justerad allokering'!$B$2:$AG$462,MATCH(V$2,'Justerad allokering'!$B$2:$AF$2,0),FALSE))</f>
        <v>0</v>
      </c>
      <c r="W230" s="28">
        <f>IF(ISERROR(1/VLOOKUP($B230,'Justerad allokering'!$B$2:$AG$462,MATCH(W$2,'Justerad allokering'!$B$2:$AF$2,0),FALSE)),VLOOKUP($B230,'Allokerad kvv'!$B$2:$AV$468,MATCH(W$2,'Allokerad kvv'!$B$2:$AV$2,0),FALSE),VLOOKUP($B230,'Justerad allokering'!$B$2:$AG$462,MATCH(W$2,'Justerad allokering'!$B$2:$AF$2,0),FALSE))</f>
        <v>0</v>
      </c>
      <c r="X230" s="28">
        <f>IF(ISERROR(1/VLOOKUP($B230,'Justerad allokering'!$B$2:$AG$462,MATCH(X$2,'Justerad allokering'!$B$2:$AF$2,0),FALSE)),VLOOKUP($B230,'Allokerad kvv'!$B$2:$AV$468,MATCH(X$2,'Allokerad kvv'!$B$2:$AV$2,0),FALSE),VLOOKUP($B230,'Justerad allokering'!$B$2:$AG$462,MATCH(X$2,'Justerad allokering'!$B$2:$AF$2,0),FALSE))</f>
        <v>0</v>
      </c>
      <c r="Y230" s="28">
        <f>IF(ISERROR(1/VLOOKUP($B230,'Justerad allokering'!$B$2:$AG$462,MATCH(Y$2,'Justerad allokering'!$B$2:$AF$2,0),FALSE)),VLOOKUP($B230,'Allokerad kvv'!$B$2:$AV$468,MATCH(Y$2,'Allokerad kvv'!$B$2:$AV$2,0),FALSE),VLOOKUP($B230,'Justerad allokering'!$B$2:$AG$462,MATCH(Y$2,'Justerad allokering'!$B$2:$AF$2,0),FALSE))</f>
        <v>0</v>
      </c>
      <c r="Z230" s="28">
        <f>IF(ISERROR(1/VLOOKUP($B230,'Justerad allokering'!$B$2:$AG$462,MATCH(Z$2,'Justerad allokering'!$B$2:$AF$2,0),FALSE)),VLOOKUP($B230,'Allokerad kvv'!$B$2:$AV$468,MATCH(Z$2,'Allokerad kvv'!$B$2:$AV$2,0),FALSE),VLOOKUP($B230,'Justerad allokering'!$B$2:$AG$462,MATCH(Z$2,'Justerad allokering'!$B$2:$AF$2,0),FALSE))</f>
        <v>0</v>
      </c>
      <c r="AA230" s="28"/>
      <c r="AB230" s="28"/>
      <c r="AE230">
        <f t="shared" si="9"/>
        <v>0</v>
      </c>
      <c r="AG230">
        <f t="shared" si="10"/>
        <v>0</v>
      </c>
      <c r="AH230">
        <f t="shared" si="11"/>
        <v>0</v>
      </c>
      <c r="AI230" s="55" t="str">
        <f>IF(AH230=0,"",AH230/VLOOKUP(B230,Kraftvärmeprod!$B$1:$BC$480,MATCH("Summa tillförd energi exklusive rökgaskondensering",Kraftvärmeprod!$B$1:$BC$1,0),FALSE))</f>
        <v/>
      </c>
    </row>
    <row r="231" spans="1:35" x14ac:dyDescent="0.25">
      <c r="A231" s="28" t="s">
        <v>305</v>
      </c>
      <c r="B231" s="28" t="s">
        <v>308</v>
      </c>
      <c r="C231" s="28">
        <f>IF(ISERROR(1/VLOOKUP($B231,'Justerad allokering'!$B$2:$AG$462,MATCH(C$2,'Justerad allokering'!$B$2:$AF$2,0),FALSE)),VLOOKUP($B231,'Allokerad kvv'!$B$2:$AV$468,MATCH(C$2,'Allokerad kvv'!$B$2:$AV$2,0),FALSE),VLOOKUP($B231,'Justerad allokering'!$B$2:$AG$462,MATCH(C$2,'Justerad allokering'!$B$2:$AF$2,0),FALSE))</f>
        <v>0</v>
      </c>
      <c r="D231" s="28">
        <f>IF(ISERROR(1/VLOOKUP($B231,'Justerad allokering'!$B$2:$AG$462,MATCH(D$2,'Justerad allokering'!$B$2:$AF$2,0),FALSE)),VLOOKUP($B231,'Allokerad kvv'!$B$2:$AV$468,MATCH(D$2,'Allokerad kvv'!$B$2:$AV$2,0),FALSE),VLOOKUP($B231,'Justerad allokering'!$B$2:$AG$462,MATCH(D$2,'Justerad allokering'!$B$2:$AF$2,0),FALSE))</f>
        <v>0</v>
      </c>
      <c r="E231" s="28">
        <f>IF(ISERROR(1/VLOOKUP($B231,'Justerad allokering'!$B$2:$AG$462,MATCH(E$2,'Justerad allokering'!$B$2:$AF$2,0),FALSE)),VLOOKUP($B231,'Allokerad kvv'!$B$2:$AV$468,MATCH(E$2,'Allokerad kvv'!$B$2:$AV$2,0),FALSE),VLOOKUP($B231,'Justerad allokering'!$B$2:$AG$462,MATCH(E$2,'Justerad allokering'!$B$2:$AF$2,0),FALSE))</f>
        <v>0</v>
      </c>
      <c r="F231" s="28">
        <f>IF(ISERROR(1/VLOOKUP($B231,'Justerad allokering'!$B$2:$AG$462,MATCH(F$2,'Justerad allokering'!$B$2:$AF$2,0),FALSE)),VLOOKUP($B231,'Allokerad kvv'!$B$2:$AV$468,MATCH(F$2,'Allokerad kvv'!$B$2:$AV$2,0),FALSE),VLOOKUP($B231,'Justerad allokering'!$B$2:$AG$462,MATCH(F$2,'Justerad allokering'!$B$2:$AF$2,0),FALSE))</f>
        <v>0</v>
      </c>
      <c r="G231" s="28">
        <f>IF(ISERROR(1/VLOOKUP($B231,'Justerad allokering'!$B$2:$AG$462,MATCH(G$2,'Justerad allokering'!$B$2:$AF$2,0),FALSE)),VLOOKUP($B231,'Allokerad kvv'!$B$2:$AV$468,MATCH(G$2,'Allokerad kvv'!$B$2:$AV$2,0),FALSE),VLOOKUP($B231,'Justerad allokering'!$B$2:$AG$462,MATCH(G$2,'Justerad allokering'!$B$2:$AF$2,0),FALSE))</f>
        <v>0</v>
      </c>
      <c r="H231" s="28">
        <f>IF(ISERROR(1/VLOOKUP($B231,'Justerad allokering'!$B$2:$AG$462,MATCH(H$2,'Justerad allokering'!$B$2:$AF$2,0),FALSE)),VLOOKUP($B231,'Allokerad kvv'!$B$2:$AV$468,MATCH(H$2,'Allokerad kvv'!$B$2:$AV$2,0),FALSE),VLOOKUP($B231,'Justerad allokering'!$B$2:$AG$462,MATCH(H$2,'Justerad allokering'!$B$2:$AF$2,0),FALSE))</f>
        <v>0</v>
      </c>
      <c r="I231" s="28">
        <f>IF(ISERROR(1/VLOOKUP($B231,'Justerad allokering'!$B$2:$AG$462,MATCH(I$2,'Justerad allokering'!$B$2:$AF$2,0),FALSE)),VLOOKUP($B231,'Allokerad kvv'!$B$2:$AV$468,MATCH(I$2,'Allokerad kvv'!$B$2:$AV$2,0),FALSE),VLOOKUP($B231,'Justerad allokering'!$B$2:$AG$462,MATCH(I$2,'Justerad allokering'!$B$2:$AF$2,0),FALSE))</f>
        <v>0</v>
      </c>
      <c r="J231" s="28">
        <f>IF(ISERROR(1/VLOOKUP($B231,'Justerad allokering'!$B$2:$AG$462,MATCH(J$2,'Justerad allokering'!$B$2:$AF$2,0),FALSE)),VLOOKUP($B231,'Allokerad kvv'!$B$2:$AV$468,MATCH(J$2,'Allokerad kvv'!$B$2:$AV$2,0),FALSE),VLOOKUP($B231,'Justerad allokering'!$B$2:$AG$462,MATCH(J$2,'Justerad allokering'!$B$2:$AF$2,0),FALSE))</f>
        <v>0</v>
      </c>
      <c r="K231" s="28">
        <f>IF(ISERROR(1/VLOOKUP($B231,'Justerad allokering'!$B$2:$AG$462,MATCH(K$2,'Justerad allokering'!$B$2:$AF$2,0),FALSE)),VLOOKUP($B231,'Allokerad kvv'!$B$2:$AV$468,MATCH(K$2,'Allokerad kvv'!$B$2:$AV$2,0),FALSE),VLOOKUP($B231,'Justerad allokering'!$B$2:$AG$462,MATCH(K$2,'Justerad allokering'!$B$2:$AF$2,0),FALSE))</f>
        <v>0</v>
      </c>
      <c r="L231" s="28">
        <f>IF(ISERROR(1/VLOOKUP($B231,'Justerad allokering'!$B$2:$AG$462,MATCH(L$2,'Justerad allokering'!$B$2:$AF$2,0),FALSE)),VLOOKUP($B231,'Allokerad kvv'!$B$2:$AV$468,MATCH(L$2,'Allokerad kvv'!$B$2:$AV$2,0),FALSE),VLOOKUP($B231,'Justerad allokering'!$B$2:$AG$462,MATCH(L$2,'Justerad allokering'!$B$2:$AF$2,0),FALSE))</f>
        <v>0</v>
      </c>
      <c r="M231" s="28">
        <f>IF(ISERROR(1/VLOOKUP($B231,'Justerad allokering'!$B$2:$AG$462,MATCH(M$2,'Justerad allokering'!$B$2:$AF$2,0),FALSE)),VLOOKUP($B231,'Allokerad kvv'!$B$2:$AV$468,MATCH(M$2,'Allokerad kvv'!$B$2:$AV$2,0),FALSE),VLOOKUP($B231,'Justerad allokering'!$B$2:$AG$462,MATCH(M$2,'Justerad allokering'!$B$2:$AF$2,0),FALSE))</f>
        <v>0</v>
      </c>
      <c r="N231" s="28">
        <f>IF(ISERROR(1/VLOOKUP($B231,'Justerad allokering'!$B$2:$AG$462,MATCH(N$2,'Justerad allokering'!$B$2:$AF$2,0),FALSE)),VLOOKUP($B231,'Allokerad kvv'!$B$2:$AV$468,MATCH(N$2,'Allokerad kvv'!$B$2:$AV$2,0),FALSE),VLOOKUP($B231,'Justerad allokering'!$B$2:$AG$462,MATCH(N$2,'Justerad allokering'!$B$2:$AF$2,0),FALSE))</f>
        <v>0</v>
      </c>
      <c r="O231" s="28">
        <f>IF(ISERROR(1/VLOOKUP($B231,'Justerad allokering'!$B$2:$AG$462,MATCH(O$2,'Justerad allokering'!$B$2:$AF$2,0),FALSE)),VLOOKUP($B231,'Allokerad kvv'!$B$2:$AV$468,MATCH(O$2,'Allokerad kvv'!$B$2:$AV$2,0),FALSE),VLOOKUP($B231,'Justerad allokering'!$B$2:$AG$462,MATCH(O$2,'Justerad allokering'!$B$2:$AF$2,0),FALSE))</f>
        <v>0</v>
      </c>
      <c r="P231" s="28">
        <f>IF(ISERROR(1/VLOOKUP($B231,'Justerad allokering'!$B$2:$AG$462,MATCH(P$2,'Justerad allokering'!$B$2:$AF$2,0),FALSE)),VLOOKUP($B231,'Allokerad kvv'!$B$2:$AV$468,MATCH(P$2,'Allokerad kvv'!$B$2:$AV$2,0),FALSE),VLOOKUP($B231,'Justerad allokering'!$B$2:$AG$462,MATCH(P$2,'Justerad allokering'!$B$2:$AF$2,0),FALSE))</f>
        <v>0</v>
      </c>
      <c r="Q231" s="28">
        <f>IF(ISERROR(1/VLOOKUP($B231,'Justerad allokering'!$B$2:$AG$462,MATCH(Q$2,'Justerad allokering'!$B$2:$AF$2,0),FALSE)),VLOOKUP($B231,'Allokerad kvv'!$B$2:$AV$468,MATCH(Q$2,'Allokerad kvv'!$B$2:$AV$2,0),FALSE),VLOOKUP($B231,'Justerad allokering'!$B$2:$AG$462,MATCH(Q$2,'Justerad allokering'!$B$2:$AF$2,0),FALSE))</f>
        <v>0</v>
      </c>
      <c r="R231" s="28">
        <f>IF(ISERROR(1/VLOOKUP($B231,'Justerad allokering'!$B$2:$AG$462,MATCH(R$2,'Justerad allokering'!$B$2:$AF$2,0),FALSE)),VLOOKUP($B231,'Allokerad kvv'!$B$2:$AV$468,MATCH(R$2,'Allokerad kvv'!$B$2:$AV$2,0),FALSE),VLOOKUP($B231,'Justerad allokering'!$B$2:$AG$462,MATCH(R$2,'Justerad allokering'!$B$2:$AF$2,0),FALSE))</f>
        <v>0</v>
      </c>
      <c r="S231" s="28">
        <f>IF(ISERROR(1/VLOOKUP($B231,'Justerad allokering'!$B$2:$AG$462,MATCH(S$2,'Justerad allokering'!$B$2:$AF$2,0),FALSE)),VLOOKUP($B231,'Allokerad kvv'!$B$2:$AV$468,MATCH(S$2,'Allokerad kvv'!$B$2:$AV$2,0),FALSE),VLOOKUP($B231,'Justerad allokering'!$B$2:$AG$462,MATCH(S$2,'Justerad allokering'!$B$2:$AF$2,0),FALSE))</f>
        <v>0</v>
      </c>
      <c r="T231" s="28">
        <f>IF(ISERROR(1/VLOOKUP($B231,'Justerad allokering'!$B$2:$AG$462,MATCH(T$2,'Justerad allokering'!$B$2:$AF$2,0),FALSE)),VLOOKUP($B231,'Allokerad kvv'!$B$2:$AV$468,MATCH(T$2,'Allokerad kvv'!$B$2:$AV$2,0),FALSE),VLOOKUP($B231,'Justerad allokering'!$B$2:$AG$462,MATCH(T$2,'Justerad allokering'!$B$2:$AF$2,0),FALSE))</f>
        <v>0</v>
      </c>
      <c r="U231" s="28">
        <f>IF(ISERROR(1/VLOOKUP($B231,'Justerad allokering'!$B$2:$AG$462,MATCH(U$2,'Justerad allokering'!$B$2:$AF$2,0),FALSE)),VLOOKUP($B231,'Allokerad kvv'!$B$2:$AV$468,MATCH(U$2,'Allokerad kvv'!$B$2:$AV$2,0),FALSE),VLOOKUP($B231,'Justerad allokering'!$B$2:$AG$462,MATCH(U$2,'Justerad allokering'!$B$2:$AF$2,0),FALSE))</f>
        <v>0</v>
      </c>
      <c r="V231" s="28">
        <f>IF(ISERROR(1/VLOOKUP($B231,'Justerad allokering'!$B$2:$AG$462,MATCH(V$2,'Justerad allokering'!$B$2:$AF$2,0),FALSE)),VLOOKUP($B231,'Allokerad kvv'!$B$2:$AV$468,MATCH(V$2,'Allokerad kvv'!$B$2:$AV$2,0),FALSE),VLOOKUP($B231,'Justerad allokering'!$B$2:$AG$462,MATCH(V$2,'Justerad allokering'!$B$2:$AF$2,0),FALSE))</f>
        <v>0</v>
      </c>
      <c r="W231" s="28">
        <f>IF(ISERROR(1/VLOOKUP($B231,'Justerad allokering'!$B$2:$AG$462,MATCH(W$2,'Justerad allokering'!$B$2:$AF$2,0),FALSE)),VLOOKUP($B231,'Allokerad kvv'!$B$2:$AV$468,MATCH(W$2,'Allokerad kvv'!$B$2:$AV$2,0),FALSE),VLOOKUP($B231,'Justerad allokering'!$B$2:$AG$462,MATCH(W$2,'Justerad allokering'!$B$2:$AF$2,0),FALSE))</f>
        <v>0</v>
      </c>
      <c r="X231" s="28">
        <f>IF(ISERROR(1/VLOOKUP($B231,'Justerad allokering'!$B$2:$AG$462,MATCH(X$2,'Justerad allokering'!$B$2:$AF$2,0),FALSE)),VLOOKUP($B231,'Allokerad kvv'!$B$2:$AV$468,MATCH(X$2,'Allokerad kvv'!$B$2:$AV$2,0),FALSE),VLOOKUP($B231,'Justerad allokering'!$B$2:$AG$462,MATCH(X$2,'Justerad allokering'!$B$2:$AF$2,0),FALSE))</f>
        <v>0</v>
      </c>
      <c r="Y231" s="28">
        <f>IF(ISERROR(1/VLOOKUP($B231,'Justerad allokering'!$B$2:$AG$462,MATCH(Y$2,'Justerad allokering'!$B$2:$AF$2,0),FALSE)),VLOOKUP($B231,'Allokerad kvv'!$B$2:$AV$468,MATCH(Y$2,'Allokerad kvv'!$B$2:$AV$2,0),FALSE),VLOOKUP($B231,'Justerad allokering'!$B$2:$AG$462,MATCH(Y$2,'Justerad allokering'!$B$2:$AF$2,0),FALSE))</f>
        <v>0</v>
      </c>
      <c r="Z231" s="28">
        <f>IF(ISERROR(1/VLOOKUP($B231,'Justerad allokering'!$B$2:$AG$462,MATCH(Z$2,'Justerad allokering'!$B$2:$AF$2,0),FALSE)),VLOOKUP($B231,'Allokerad kvv'!$B$2:$AV$468,MATCH(Z$2,'Allokerad kvv'!$B$2:$AV$2,0),FALSE),VLOOKUP($B231,'Justerad allokering'!$B$2:$AG$462,MATCH(Z$2,'Justerad allokering'!$B$2:$AF$2,0),FALSE))</f>
        <v>0</v>
      </c>
      <c r="AA231" s="28"/>
      <c r="AB231" s="28"/>
      <c r="AE231">
        <f t="shared" si="9"/>
        <v>0</v>
      </c>
      <c r="AG231">
        <f t="shared" si="10"/>
        <v>0</v>
      </c>
      <c r="AH231">
        <f t="shared" si="11"/>
        <v>0</v>
      </c>
      <c r="AI231" s="55" t="str">
        <f>IF(AH231=0,"",AH231/VLOOKUP(B231,Kraftvärmeprod!$B$1:$BC$480,MATCH("Summa tillförd energi exklusive rökgaskondensering",Kraftvärmeprod!$B$1:$BC$1,0),FALSE))</f>
        <v/>
      </c>
    </row>
    <row r="232" spans="1:35" x14ac:dyDescent="0.25">
      <c r="A232" s="28" t="s">
        <v>305</v>
      </c>
      <c r="B232" s="28" t="s">
        <v>309</v>
      </c>
      <c r="C232" s="28">
        <f>IF(ISERROR(1/VLOOKUP($B232,'Justerad allokering'!$B$2:$AG$462,MATCH(C$2,'Justerad allokering'!$B$2:$AF$2,0),FALSE)),VLOOKUP($B232,'Allokerad kvv'!$B$2:$AV$468,MATCH(C$2,'Allokerad kvv'!$B$2:$AV$2,0),FALSE),VLOOKUP($B232,'Justerad allokering'!$B$2:$AG$462,MATCH(C$2,'Justerad allokering'!$B$2:$AF$2,0),FALSE))</f>
        <v>0</v>
      </c>
      <c r="D232" s="28">
        <f>IF(ISERROR(1/VLOOKUP($B232,'Justerad allokering'!$B$2:$AG$462,MATCH(D$2,'Justerad allokering'!$B$2:$AF$2,0),FALSE)),VLOOKUP($B232,'Allokerad kvv'!$B$2:$AV$468,MATCH(D$2,'Allokerad kvv'!$B$2:$AV$2,0),FALSE),VLOOKUP($B232,'Justerad allokering'!$B$2:$AG$462,MATCH(D$2,'Justerad allokering'!$B$2:$AF$2,0),FALSE))</f>
        <v>0</v>
      </c>
      <c r="E232" s="28">
        <f>IF(ISERROR(1/VLOOKUP($B232,'Justerad allokering'!$B$2:$AG$462,MATCH(E$2,'Justerad allokering'!$B$2:$AF$2,0),FALSE)),VLOOKUP($B232,'Allokerad kvv'!$B$2:$AV$468,MATCH(E$2,'Allokerad kvv'!$B$2:$AV$2,0),FALSE),VLOOKUP($B232,'Justerad allokering'!$B$2:$AG$462,MATCH(E$2,'Justerad allokering'!$B$2:$AF$2,0),FALSE))</f>
        <v>0</v>
      </c>
      <c r="F232" s="28">
        <f>IF(ISERROR(1/VLOOKUP($B232,'Justerad allokering'!$B$2:$AG$462,MATCH(F$2,'Justerad allokering'!$B$2:$AF$2,0),FALSE)),VLOOKUP($B232,'Allokerad kvv'!$B$2:$AV$468,MATCH(F$2,'Allokerad kvv'!$B$2:$AV$2,0),FALSE),VLOOKUP($B232,'Justerad allokering'!$B$2:$AG$462,MATCH(F$2,'Justerad allokering'!$B$2:$AF$2,0),FALSE))</f>
        <v>0</v>
      </c>
      <c r="G232" s="28">
        <f>IF(ISERROR(1/VLOOKUP($B232,'Justerad allokering'!$B$2:$AG$462,MATCH(G$2,'Justerad allokering'!$B$2:$AF$2,0),FALSE)),VLOOKUP($B232,'Allokerad kvv'!$B$2:$AV$468,MATCH(G$2,'Allokerad kvv'!$B$2:$AV$2,0),FALSE),VLOOKUP($B232,'Justerad allokering'!$B$2:$AG$462,MATCH(G$2,'Justerad allokering'!$B$2:$AF$2,0),FALSE))</f>
        <v>0</v>
      </c>
      <c r="H232" s="28">
        <f>IF(ISERROR(1/VLOOKUP($B232,'Justerad allokering'!$B$2:$AG$462,MATCH(H$2,'Justerad allokering'!$B$2:$AF$2,0),FALSE)),VLOOKUP($B232,'Allokerad kvv'!$B$2:$AV$468,MATCH(H$2,'Allokerad kvv'!$B$2:$AV$2,0),FALSE),VLOOKUP($B232,'Justerad allokering'!$B$2:$AG$462,MATCH(H$2,'Justerad allokering'!$B$2:$AF$2,0),FALSE))</f>
        <v>0</v>
      </c>
      <c r="I232" s="28">
        <f>IF(ISERROR(1/VLOOKUP($B232,'Justerad allokering'!$B$2:$AG$462,MATCH(I$2,'Justerad allokering'!$B$2:$AF$2,0),FALSE)),VLOOKUP($B232,'Allokerad kvv'!$B$2:$AV$468,MATCH(I$2,'Allokerad kvv'!$B$2:$AV$2,0),FALSE),VLOOKUP($B232,'Justerad allokering'!$B$2:$AG$462,MATCH(I$2,'Justerad allokering'!$B$2:$AF$2,0),FALSE))</f>
        <v>0</v>
      </c>
      <c r="J232" s="28">
        <f>IF(ISERROR(1/VLOOKUP($B232,'Justerad allokering'!$B$2:$AG$462,MATCH(J$2,'Justerad allokering'!$B$2:$AF$2,0),FALSE)),VLOOKUP($B232,'Allokerad kvv'!$B$2:$AV$468,MATCH(J$2,'Allokerad kvv'!$B$2:$AV$2,0),FALSE),VLOOKUP($B232,'Justerad allokering'!$B$2:$AG$462,MATCH(J$2,'Justerad allokering'!$B$2:$AF$2,0),FALSE))</f>
        <v>0</v>
      </c>
      <c r="K232" s="28">
        <f>IF(ISERROR(1/VLOOKUP($B232,'Justerad allokering'!$B$2:$AG$462,MATCH(K$2,'Justerad allokering'!$B$2:$AF$2,0),FALSE)),VLOOKUP($B232,'Allokerad kvv'!$B$2:$AV$468,MATCH(K$2,'Allokerad kvv'!$B$2:$AV$2,0),FALSE),VLOOKUP($B232,'Justerad allokering'!$B$2:$AG$462,MATCH(K$2,'Justerad allokering'!$B$2:$AF$2,0),FALSE))</f>
        <v>0</v>
      </c>
      <c r="L232" s="28">
        <f>IF(ISERROR(1/VLOOKUP($B232,'Justerad allokering'!$B$2:$AG$462,MATCH(L$2,'Justerad allokering'!$B$2:$AF$2,0),FALSE)),VLOOKUP($B232,'Allokerad kvv'!$B$2:$AV$468,MATCH(L$2,'Allokerad kvv'!$B$2:$AV$2,0),FALSE),VLOOKUP($B232,'Justerad allokering'!$B$2:$AG$462,MATCH(L$2,'Justerad allokering'!$B$2:$AF$2,0),FALSE))</f>
        <v>0</v>
      </c>
      <c r="M232" s="28">
        <f>IF(ISERROR(1/VLOOKUP($B232,'Justerad allokering'!$B$2:$AG$462,MATCH(M$2,'Justerad allokering'!$B$2:$AF$2,0),FALSE)),VLOOKUP($B232,'Allokerad kvv'!$B$2:$AV$468,MATCH(M$2,'Allokerad kvv'!$B$2:$AV$2,0),FALSE),VLOOKUP($B232,'Justerad allokering'!$B$2:$AG$462,MATCH(M$2,'Justerad allokering'!$B$2:$AF$2,0),FALSE))</f>
        <v>0</v>
      </c>
      <c r="N232" s="28">
        <f>IF(ISERROR(1/VLOOKUP($B232,'Justerad allokering'!$B$2:$AG$462,MATCH(N$2,'Justerad allokering'!$B$2:$AF$2,0),FALSE)),VLOOKUP($B232,'Allokerad kvv'!$B$2:$AV$468,MATCH(N$2,'Allokerad kvv'!$B$2:$AV$2,0),FALSE),VLOOKUP($B232,'Justerad allokering'!$B$2:$AG$462,MATCH(N$2,'Justerad allokering'!$B$2:$AF$2,0),FALSE))</f>
        <v>0</v>
      </c>
      <c r="O232" s="28">
        <f>IF(ISERROR(1/VLOOKUP($B232,'Justerad allokering'!$B$2:$AG$462,MATCH(O$2,'Justerad allokering'!$B$2:$AF$2,0),FALSE)),VLOOKUP($B232,'Allokerad kvv'!$B$2:$AV$468,MATCH(O$2,'Allokerad kvv'!$B$2:$AV$2,0),FALSE),VLOOKUP($B232,'Justerad allokering'!$B$2:$AG$462,MATCH(O$2,'Justerad allokering'!$B$2:$AF$2,0),FALSE))</f>
        <v>0</v>
      </c>
      <c r="P232" s="28">
        <f>IF(ISERROR(1/VLOOKUP($B232,'Justerad allokering'!$B$2:$AG$462,MATCH(P$2,'Justerad allokering'!$B$2:$AF$2,0),FALSE)),VLOOKUP($B232,'Allokerad kvv'!$B$2:$AV$468,MATCH(P$2,'Allokerad kvv'!$B$2:$AV$2,0),FALSE),VLOOKUP($B232,'Justerad allokering'!$B$2:$AG$462,MATCH(P$2,'Justerad allokering'!$B$2:$AF$2,0),FALSE))</f>
        <v>0</v>
      </c>
      <c r="Q232" s="28">
        <f>IF(ISERROR(1/VLOOKUP($B232,'Justerad allokering'!$B$2:$AG$462,MATCH(Q$2,'Justerad allokering'!$B$2:$AF$2,0),FALSE)),VLOOKUP($B232,'Allokerad kvv'!$B$2:$AV$468,MATCH(Q$2,'Allokerad kvv'!$B$2:$AV$2,0),FALSE),VLOOKUP($B232,'Justerad allokering'!$B$2:$AG$462,MATCH(Q$2,'Justerad allokering'!$B$2:$AF$2,0),FALSE))</f>
        <v>0</v>
      </c>
      <c r="R232" s="28">
        <f>IF(ISERROR(1/VLOOKUP($B232,'Justerad allokering'!$B$2:$AG$462,MATCH(R$2,'Justerad allokering'!$B$2:$AF$2,0),FALSE)),VLOOKUP($B232,'Allokerad kvv'!$B$2:$AV$468,MATCH(R$2,'Allokerad kvv'!$B$2:$AV$2,0),FALSE),VLOOKUP($B232,'Justerad allokering'!$B$2:$AG$462,MATCH(R$2,'Justerad allokering'!$B$2:$AF$2,0),FALSE))</f>
        <v>0</v>
      </c>
      <c r="S232" s="28">
        <f>IF(ISERROR(1/VLOOKUP($B232,'Justerad allokering'!$B$2:$AG$462,MATCH(S$2,'Justerad allokering'!$B$2:$AF$2,0),FALSE)),VLOOKUP($B232,'Allokerad kvv'!$B$2:$AV$468,MATCH(S$2,'Allokerad kvv'!$B$2:$AV$2,0),FALSE),VLOOKUP($B232,'Justerad allokering'!$B$2:$AG$462,MATCH(S$2,'Justerad allokering'!$B$2:$AF$2,0),FALSE))</f>
        <v>0</v>
      </c>
      <c r="T232" s="28">
        <f>IF(ISERROR(1/VLOOKUP($B232,'Justerad allokering'!$B$2:$AG$462,MATCH(T$2,'Justerad allokering'!$B$2:$AF$2,0),FALSE)),VLOOKUP($B232,'Allokerad kvv'!$B$2:$AV$468,MATCH(T$2,'Allokerad kvv'!$B$2:$AV$2,0),FALSE),VLOOKUP($B232,'Justerad allokering'!$B$2:$AG$462,MATCH(T$2,'Justerad allokering'!$B$2:$AF$2,0),FALSE))</f>
        <v>0</v>
      </c>
      <c r="U232" s="28">
        <f>IF(ISERROR(1/VLOOKUP($B232,'Justerad allokering'!$B$2:$AG$462,MATCH(U$2,'Justerad allokering'!$B$2:$AF$2,0),FALSE)),VLOOKUP($B232,'Allokerad kvv'!$B$2:$AV$468,MATCH(U$2,'Allokerad kvv'!$B$2:$AV$2,0),FALSE),VLOOKUP($B232,'Justerad allokering'!$B$2:$AG$462,MATCH(U$2,'Justerad allokering'!$B$2:$AF$2,0),FALSE))</f>
        <v>0</v>
      </c>
      <c r="V232" s="28">
        <f>IF(ISERROR(1/VLOOKUP($B232,'Justerad allokering'!$B$2:$AG$462,MATCH(V$2,'Justerad allokering'!$B$2:$AF$2,0),FALSE)),VLOOKUP($B232,'Allokerad kvv'!$B$2:$AV$468,MATCH(V$2,'Allokerad kvv'!$B$2:$AV$2,0),FALSE),VLOOKUP($B232,'Justerad allokering'!$B$2:$AG$462,MATCH(V$2,'Justerad allokering'!$B$2:$AF$2,0),FALSE))</f>
        <v>0</v>
      </c>
      <c r="W232" s="28">
        <f>IF(ISERROR(1/VLOOKUP($B232,'Justerad allokering'!$B$2:$AG$462,MATCH(W$2,'Justerad allokering'!$B$2:$AF$2,0),FALSE)),VLOOKUP($B232,'Allokerad kvv'!$B$2:$AV$468,MATCH(W$2,'Allokerad kvv'!$B$2:$AV$2,0),FALSE),VLOOKUP($B232,'Justerad allokering'!$B$2:$AG$462,MATCH(W$2,'Justerad allokering'!$B$2:$AF$2,0),FALSE))</f>
        <v>0</v>
      </c>
      <c r="X232" s="28">
        <f>IF(ISERROR(1/VLOOKUP($B232,'Justerad allokering'!$B$2:$AG$462,MATCH(X$2,'Justerad allokering'!$B$2:$AF$2,0),FALSE)),VLOOKUP($B232,'Allokerad kvv'!$B$2:$AV$468,MATCH(X$2,'Allokerad kvv'!$B$2:$AV$2,0),FALSE),VLOOKUP($B232,'Justerad allokering'!$B$2:$AG$462,MATCH(X$2,'Justerad allokering'!$B$2:$AF$2,0),FALSE))</f>
        <v>0</v>
      </c>
      <c r="Y232" s="28">
        <f>IF(ISERROR(1/VLOOKUP($B232,'Justerad allokering'!$B$2:$AG$462,MATCH(Y$2,'Justerad allokering'!$B$2:$AF$2,0),FALSE)),VLOOKUP($B232,'Allokerad kvv'!$B$2:$AV$468,MATCH(Y$2,'Allokerad kvv'!$B$2:$AV$2,0),FALSE),VLOOKUP($B232,'Justerad allokering'!$B$2:$AG$462,MATCH(Y$2,'Justerad allokering'!$B$2:$AF$2,0),FALSE))</f>
        <v>0</v>
      </c>
      <c r="Z232" s="28">
        <f>IF(ISERROR(1/VLOOKUP($B232,'Justerad allokering'!$B$2:$AG$462,MATCH(Z$2,'Justerad allokering'!$B$2:$AF$2,0),FALSE)),VLOOKUP($B232,'Allokerad kvv'!$B$2:$AV$468,MATCH(Z$2,'Allokerad kvv'!$B$2:$AV$2,0),FALSE),VLOOKUP($B232,'Justerad allokering'!$B$2:$AG$462,MATCH(Z$2,'Justerad allokering'!$B$2:$AF$2,0),FALSE))</f>
        <v>0</v>
      </c>
      <c r="AA232" s="28"/>
      <c r="AB232" s="28"/>
      <c r="AE232">
        <f t="shared" si="9"/>
        <v>0</v>
      </c>
      <c r="AG232">
        <f t="shared" si="10"/>
        <v>0</v>
      </c>
      <c r="AH232">
        <f t="shared" si="11"/>
        <v>0</v>
      </c>
      <c r="AI232" s="55" t="str">
        <f>IF(AH232=0,"",AH232/VLOOKUP(B232,Kraftvärmeprod!$B$1:$BC$480,MATCH("Summa tillförd energi exklusive rökgaskondensering",Kraftvärmeprod!$B$1:$BC$1,0),FALSE))</f>
        <v/>
      </c>
    </row>
    <row r="233" spans="1:35" x14ac:dyDescent="0.25">
      <c r="A233" s="28" t="s">
        <v>310</v>
      </c>
      <c r="B233" s="28" t="s">
        <v>311</v>
      </c>
      <c r="C233" s="28">
        <f>IF(ISERROR(1/VLOOKUP($B233,'Justerad allokering'!$B$2:$AG$462,MATCH(C$2,'Justerad allokering'!$B$2:$AF$2,0),FALSE)),VLOOKUP($B233,'Allokerad kvv'!$B$2:$AV$468,MATCH(C$2,'Allokerad kvv'!$B$2:$AV$2,0),FALSE),VLOOKUP($B233,'Justerad allokering'!$B$2:$AG$462,MATCH(C$2,'Justerad allokering'!$B$2:$AF$2,0),FALSE))</f>
        <v>111.38500000000001</v>
      </c>
      <c r="D233" s="28">
        <f>IF(ISERROR(1/VLOOKUP($B233,'Justerad allokering'!$B$2:$AG$462,MATCH(D$2,'Justerad allokering'!$B$2:$AF$2,0),FALSE)),VLOOKUP($B233,'Allokerad kvv'!$B$2:$AV$468,MATCH(D$2,'Allokerad kvv'!$B$2:$AV$2,0),FALSE),VLOOKUP($B233,'Justerad allokering'!$B$2:$AG$462,MATCH(D$2,'Justerad allokering'!$B$2:$AF$2,0),FALSE))</f>
        <v>0</v>
      </c>
      <c r="E233" s="28">
        <f>IF(ISERROR(1/VLOOKUP($B233,'Justerad allokering'!$B$2:$AG$462,MATCH(E$2,'Justerad allokering'!$B$2:$AF$2,0),FALSE)),VLOOKUP($B233,'Allokerad kvv'!$B$2:$AV$468,MATCH(E$2,'Allokerad kvv'!$B$2:$AV$2,0),FALSE),VLOOKUP($B233,'Justerad allokering'!$B$2:$AG$462,MATCH(E$2,'Justerad allokering'!$B$2:$AF$2,0),FALSE))</f>
        <v>0</v>
      </c>
      <c r="F233" s="28">
        <f>IF(ISERROR(1/VLOOKUP($B233,'Justerad allokering'!$B$2:$AG$462,MATCH(F$2,'Justerad allokering'!$B$2:$AF$2,0),FALSE)),VLOOKUP($B233,'Allokerad kvv'!$B$2:$AV$468,MATCH(F$2,'Allokerad kvv'!$B$2:$AV$2,0),FALSE),VLOOKUP($B233,'Justerad allokering'!$B$2:$AG$462,MATCH(F$2,'Justerad allokering'!$B$2:$AF$2,0),FALSE))</f>
        <v>0</v>
      </c>
      <c r="G233" s="28">
        <f>IF(ISERROR(1/VLOOKUP($B233,'Justerad allokering'!$B$2:$AG$462,MATCH(G$2,'Justerad allokering'!$B$2:$AF$2,0),FALSE)),VLOOKUP($B233,'Allokerad kvv'!$B$2:$AV$468,MATCH(G$2,'Allokerad kvv'!$B$2:$AV$2,0),FALSE),VLOOKUP($B233,'Justerad allokering'!$B$2:$AG$462,MATCH(G$2,'Justerad allokering'!$B$2:$AF$2,0),FALSE))</f>
        <v>0.37525199999999997</v>
      </c>
      <c r="H233" s="28">
        <f>IF(ISERROR(1/VLOOKUP($B233,'Justerad allokering'!$B$2:$AG$462,MATCH(H$2,'Justerad allokering'!$B$2:$AF$2,0),FALSE)),VLOOKUP($B233,'Allokerad kvv'!$B$2:$AV$468,MATCH(H$2,'Allokerad kvv'!$B$2:$AV$2,0),FALSE),VLOOKUP($B233,'Justerad allokering'!$B$2:$AG$462,MATCH(H$2,'Justerad allokering'!$B$2:$AF$2,0),FALSE))</f>
        <v>0</v>
      </c>
      <c r="I233" s="28">
        <f>IF(ISERROR(1/VLOOKUP($B233,'Justerad allokering'!$B$2:$AG$462,MATCH(I$2,'Justerad allokering'!$B$2:$AF$2,0),FALSE)),VLOOKUP($B233,'Allokerad kvv'!$B$2:$AV$468,MATCH(I$2,'Allokerad kvv'!$B$2:$AV$2,0),FALSE),VLOOKUP($B233,'Justerad allokering'!$B$2:$AG$462,MATCH(I$2,'Justerad allokering'!$B$2:$AF$2,0),FALSE))</f>
        <v>0</v>
      </c>
      <c r="J233" s="28">
        <f>IF(ISERROR(1/VLOOKUP($B233,'Justerad allokering'!$B$2:$AG$462,MATCH(J$2,'Justerad allokering'!$B$2:$AF$2,0),FALSE)),VLOOKUP($B233,'Allokerad kvv'!$B$2:$AV$468,MATCH(J$2,'Allokerad kvv'!$B$2:$AV$2,0),FALSE),VLOOKUP($B233,'Justerad allokering'!$B$2:$AG$462,MATCH(J$2,'Justerad allokering'!$B$2:$AF$2,0),FALSE))</f>
        <v>0</v>
      </c>
      <c r="K233" s="28">
        <f>IF(ISERROR(1/VLOOKUP($B233,'Justerad allokering'!$B$2:$AG$462,MATCH(K$2,'Justerad allokering'!$B$2:$AF$2,0),FALSE)),VLOOKUP($B233,'Allokerad kvv'!$B$2:$AV$468,MATCH(K$2,'Allokerad kvv'!$B$2:$AV$2,0),FALSE),VLOOKUP($B233,'Justerad allokering'!$B$2:$AG$462,MATCH(K$2,'Justerad allokering'!$B$2:$AF$2,0),FALSE))</f>
        <v>4.65585</v>
      </c>
      <c r="L233" s="28">
        <f>IF(ISERROR(1/VLOOKUP($B233,'Justerad allokering'!$B$2:$AG$462,MATCH(L$2,'Justerad allokering'!$B$2:$AF$2,0),FALSE)),VLOOKUP($B233,'Allokerad kvv'!$B$2:$AV$468,MATCH(L$2,'Allokerad kvv'!$B$2:$AV$2,0),FALSE),VLOOKUP($B233,'Justerad allokering'!$B$2:$AG$462,MATCH(L$2,'Justerad allokering'!$B$2:$AF$2,0),FALSE))</f>
        <v>0</v>
      </c>
      <c r="M233" s="28">
        <f>IF(ISERROR(1/VLOOKUP($B233,'Justerad allokering'!$B$2:$AG$462,MATCH(M$2,'Justerad allokering'!$B$2:$AF$2,0),FALSE)),VLOOKUP($B233,'Allokerad kvv'!$B$2:$AV$468,MATCH(M$2,'Allokerad kvv'!$B$2:$AV$2,0),FALSE),VLOOKUP($B233,'Justerad allokering'!$B$2:$AG$462,MATCH(M$2,'Justerad allokering'!$B$2:$AF$2,0),FALSE))</f>
        <v>18.469899999999999</v>
      </c>
      <c r="N233" s="28">
        <f>IF(ISERROR(1/VLOOKUP($B233,'Justerad allokering'!$B$2:$AG$462,MATCH(N$2,'Justerad allokering'!$B$2:$AF$2,0),FALSE)),VLOOKUP($B233,'Allokerad kvv'!$B$2:$AV$468,MATCH(N$2,'Allokerad kvv'!$B$2:$AV$2,0),FALSE),VLOOKUP($B233,'Justerad allokering'!$B$2:$AG$462,MATCH(N$2,'Justerad allokering'!$B$2:$AF$2,0),FALSE))</f>
        <v>0</v>
      </c>
      <c r="O233" s="28">
        <f>IF(ISERROR(1/VLOOKUP($B233,'Justerad allokering'!$B$2:$AG$462,MATCH(O$2,'Justerad allokering'!$B$2:$AF$2,0),FALSE)),VLOOKUP($B233,'Allokerad kvv'!$B$2:$AV$468,MATCH(O$2,'Allokerad kvv'!$B$2:$AV$2,0),FALSE),VLOOKUP($B233,'Justerad allokering'!$B$2:$AG$462,MATCH(O$2,'Justerad allokering'!$B$2:$AF$2,0),FALSE))</f>
        <v>0</v>
      </c>
      <c r="P233" s="28">
        <f>IF(ISERROR(1/VLOOKUP($B233,'Justerad allokering'!$B$2:$AG$462,MATCH(P$2,'Justerad allokering'!$B$2:$AF$2,0),FALSE)),VLOOKUP($B233,'Allokerad kvv'!$B$2:$AV$468,MATCH(P$2,'Allokerad kvv'!$B$2:$AV$2,0),FALSE),VLOOKUP($B233,'Justerad allokering'!$B$2:$AG$462,MATCH(P$2,'Justerad allokering'!$B$2:$AF$2,0),FALSE))</f>
        <v>0</v>
      </c>
      <c r="Q233" s="28">
        <f>IF(ISERROR(1/VLOOKUP($B233,'Justerad allokering'!$B$2:$AG$462,MATCH(Q$2,'Justerad allokering'!$B$2:$AF$2,0),FALSE)),VLOOKUP($B233,'Allokerad kvv'!$B$2:$AV$468,MATCH(Q$2,'Allokerad kvv'!$B$2:$AV$2,0),FALSE),VLOOKUP($B233,'Justerad allokering'!$B$2:$AG$462,MATCH(Q$2,'Justerad allokering'!$B$2:$AF$2,0),FALSE))</f>
        <v>0</v>
      </c>
      <c r="R233" s="28">
        <f>IF(ISERROR(1/VLOOKUP($B233,'Justerad allokering'!$B$2:$AG$462,MATCH(R$2,'Justerad allokering'!$B$2:$AF$2,0),FALSE)),VLOOKUP($B233,'Allokerad kvv'!$B$2:$AV$468,MATCH(R$2,'Allokerad kvv'!$B$2:$AV$2,0),FALSE),VLOOKUP($B233,'Justerad allokering'!$B$2:$AG$462,MATCH(R$2,'Justerad allokering'!$B$2:$AF$2,0),FALSE))</f>
        <v>0</v>
      </c>
      <c r="S233" s="28">
        <f>IF(ISERROR(1/VLOOKUP($B233,'Justerad allokering'!$B$2:$AG$462,MATCH(S$2,'Justerad allokering'!$B$2:$AF$2,0),FALSE)),VLOOKUP($B233,'Allokerad kvv'!$B$2:$AV$468,MATCH(S$2,'Allokerad kvv'!$B$2:$AV$2,0),FALSE),VLOOKUP($B233,'Justerad allokering'!$B$2:$AG$462,MATCH(S$2,'Justerad allokering'!$B$2:$AF$2,0),FALSE))</f>
        <v>32.403399999999998</v>
      </c>
      <c r="T233" s="28">
        <f>IF(ISERROR(1/VLOOKUP($B233,'Justerad allokering'!$B$2:$AG$462,MATCH(T$2,'Justerad allokering'!$B$2:$AF$2,0),FALSE)),VLOOKUP($B233,'Allokerad kvv'!$B$2:$AV$468,MATCH(T$2,'Allokerad kvv'!$B$2:$AV$2,0),FALSE),VLOOKUP($B233,'Justerad allokering'!$B$2:$AG$462,MATCH(T$2,'Justerad allokering'!$B$2:$AF$2,0),FALSE))</f>
        <v>0</v>
      </c>
      <c r="U233" s="28">
        <f>IF(ISERROR(1/VLOOKUP($B233,'Justerad allokering'!$B$2:$AG$462,MATCH(U$2,'Justerad allokering'!$B$2:$AF$2,0),FALSE)),VLOOKUP($B233,'Allokerad kvv'!$B$2:$AV$468,MATCH(U$2,'Allokerad kvv'!$B$2:$AV$2,0),FALSE),VLOOKUP($B233,'Justerad allokering'!$B$2:$AG$462,MATCH(U$2,'Justerad allokering'!$B$2:$AF$2,0),FALSE))</f>
        <v>0</v>
      </c>
      <c r="V233" s="28">
        <f>IF(ISERROR(1/VLOOKUP($B233,'Justerad allokering'!$B$2:$AG$462,MATCH(V$2,'Justerad allokering'!$B$2:$AF$2,0),FALSE)),VLOOKUP($B233,'Allokerad kvv'!$B$2:$AV$468,MATCH(V$2,'Allokerad kvv'!$B$2:$AV$2,0),FALSE),VLOOKUP($B233,'Justerad allokering'!$B$2:$AG$462,MATCH(V$2,'Justerad allokering'!$B$2:$AF$2,0),FALSE))</f>
        <v>0</v>
      </c>
      <c r="W233" s="28">
        <f>IF(ISERROR(1/VLOOKUP($B233,'Justerad allokering'!$B$2:$AG$462,MATCH(W$2,'Justerad allokering'!$B$2:$AF$2,0),FALSE)),VLOOKUP($B233,'Allokerad kvv'!$B$2:$AV$468,MATCH(W$2,'Allokerad kvv'!$B$2:$AV$2,0),FALSE),VLOOKUP($B233,'Justerad allokering'!$B$2:$AG$462,MATCH(W$2,'Justerad allokering'!$B$2:$AF$2,0),FALSE))</f>
        <v>0</v>
      </c>
      <c r="X233" s="28">
        <f>IF(ISERROR(1/VLOOKUP($B233,'Justerad allokering'!$B$2:$AG$462,MATCH(X$2,'Justerad allokering'!$B$2:$AF$2,0),FALSE)),VLOOKUP($B233,'Allokerad kvv'!$B$2:$AV$468,MATCH(X$2,'Allokerad kvv'!$B$2:$AV$2,0),FALSE),VLOOKUP($B233,'Justerad allokering'!$B$2:$AG$462,MATCH(X$2,'Justerad allokering'!$B$2:$AF$2,0),FALSE))</f>
        <v>0</v>
      </c>
      <c r="Y233" s="28">
        <f>IF(ISERROR(1/VLOOKUP($B233,'Justerad allokering'!$B$2:$AG$462,MATCH(Y$2,'Justerad allokering'!$B$2:$AF$2,0),FALSE)),VLOOKUP($B233,'Allokerad kvv'!$B$2:$AV$468,MATCH(Y$2,'Allokerad kvv'!$B$2:$AV$2,0),FALSE),VLOOKUP($B233,'Justerad allokering'!$B$2:$AG$462,MATCH(Y$2,'Justerad allokering'!$B$2:$AF$2,0),FALSE))</f>
        <v>0</v>
      </c>
      <c r="Z233" s="28">
        <f>IF(ISERROR(1/VLOOKUP($B233,'Justerad allokering'!$B$2:$AG$462,MATCH(Z$2,'Justerad allokering'!$B$2:$AF$2,0),FALSE)),VLOOKUP($B233,'Allokerad kvv'!$B$2:$AV$468,MATCH(Z$2,'Allokerad kvv'!$B$2:$AV$2,0),FALSE),VLOOKUP($B233,'Justerad allokering'!$B$2:$AG$462,MATCH(Z$2,'Justerad allokering'!$B$2:$AF$2,0),FALSE))</f>
        <v>0</v>
      </c>
      <c r="AA233" s="28"/>
      <c r="AB233" s="28"/>
      <c r="AE233">
        <f t="shared" si="9"/>
        <v>167.28940200000002</v>
      </c>
      <c r="AG233">
        <f t="shared" si="10"/>
        <v>162.63355200000004</v>
      </c>
      <c r="AH233">
        <f t="shared" si="11"/>
        <v>162.63355200000004</v>
      </c>
      <c r="AI233" s="55">
        <f>IF(AH233=0,"",AH233/VLOOKUP(B233,Kraftvärmeprod!$B$1:$BC$480,MATCH("Summa tillförd energi exklusive rökgaskondensering",Kraftvärmeprod!$B$1:$BC$1,0),FALSE))</f>
        <v>0.77597526552346074</v>
      </c>
    </row>
    <row r="234" spans="1:35" x14ac:dyDescent="0.25">
      <c r="A234" s="28" t="s">
        <v>312</v>
      </c>
      <c r="B234" s="28" t="s">
        <v>313</v>
      </c>
      <c r="C234" s="28">
        <f>IF(ISERROR(1/VLOOKUP($B234,'Justerad allokering'!$B$2:$AG$462,MATCH(C$2,'Justerad allokering'!$B$2:$AF$2,0),FALSE)),VLOOKUP($B234,'Allokerad kvv'!$B$2:$AV$468,MATCH(C$2,'Allokerad kvv'!$B$2:$AV$2,0),FALSE),VLOOKUP($B234,'Justerad allokering'!$B$2:$AG$462,MATCH(C$2,'Justerad allokering'!$B$2:$AF$2,0),FALSE))</f>
        <v>0</v>
      </c>
      <c r="D234" s="28">
        <f>IF(ISERROR(1/VLOOKUP($B234,'Justerad allokering'!$B$2:$AG$462,MATCH(D$2,'Justerad allokering'!$B$2:$AF$2,0),FALSE)),VLOOKUP($B234,'Allokerad kvv'!$B$2:$AV$468,MATCH(D$2,'Allokerad kvv'!$B$2:$AV$2,0),FALSE),VLOOKUP($B234,'Justerad allokering'!$B$2:$AG$462,MATCH(D$2,'Justerad allokering'!$B$2:$AF$2,0),FALSE))</f>
        <v>0</v>
      </c>
      <c r="E234" s="28">
        <f>IF(ISERROR(1/VLOOKUP($B234,'Justerad allokering'!$B$2:$AG$462,MATCH(E$2,'Justerad allokering'!$B$2:$AF$2,0),FALSE)),VLOOKUP($B234,'Allokerad kvv'!$B$2:$AV$468,MATCH(E$2,'Allokerad kvv'!$B$2:$AV$2,0),FALSE),VLOOKUP($B234,'Justerad allokering'!$B$2:$AG$462,MATCH(E$2,'Justerad allokering'!$B$2:$AF$2,0),FALSE))</f>
        <v>0</v>
      </c>
      <c r="F234" s="28">
        <f>IF(ISERROR(1/VLOOKUP($B234,'Justerad allokering'!$B$2:$AG$462,MATCH(F$2,'Justerad allokering'!$B$2:$AF$2,0),FALSE)),VLOOKUP($B234,'Allokerad kvv'!$B$2:$AV$468,MATCH(F$2,'Allokerad kvv'!$B$2:$AV$2,0),FALSE),VLOOKUP($B234,'Justerad allokering'!$B$2:$AG$462,MATCH(F$2,'Justerad allokering'!$B$2:$AF$2,0),FALSE))</f>
        <v>0</v>
      </c>
      <c r="G234" s="28">
        <f>IF(ISERROR(1/VLOOKUP($B234,'Justerad allokering'!$B$2:$AG$462,MATCH(G$2,'Justerad allokering'!$B$2:$AF$2,0),FALSE)),VLOOKUP($B234,'Allokerad kvv'!$B$2:$AV$468,MATCH(G$2,'Allokerad kvv'!$B$2:$AV$2,0),FALSE),VLOOKUP($B234,'Justerad allokering'!$B$2:$AG$462,MATCH(G$2,'Justerad allokering'!$B$2:$AF$2,0),FALSE))</f>
        <v>0</v>
      </c>
      <c r="H234" s="28">
        <f>IF(ISERROR(1/VLOOKUP($B234,'Justerad allokering'!$B$2:$AG$462,MATCH(H$2,'Justerad allokering'!$B$2:$AF$2,0),FALSE)),VLOOKUP($B234,'Allokerad kvv'!$B$2:$AV$468,MATCH(H$2,'Allokerad kvv'!$B$2:$AV$2,0),FALSE),VLOOKUP($B234,'Justerad allokering'!$B$2:$AG$462,MATCH(H$2,'Justerad allokering'!$B$2:$AF$2,0),FALSE))</f>
        <v>0</v>
      </c>
      <c r="I234" s="28">
        <f>IF(ISERROR(1/VLOOKUP($B234,'Justerad allokering'!$B$2:$AG$462,MATCH(I$2,'Justerad allokering'!$B$2:$AF$2,0),FALSE)),VLOOKUP($B234,'Allokerad kvv'!$B$2:$AV$468,MATCH(I$2,'Allokerad kvv'!$B$2:$AV$2,0),FALSE),VLOOKUP($B234,'Justerad allokering'!$B$2:$AG$462,MATCH(I$2,'Justerad allokering'!$B$2:$AF$2,0),FALSE))</f>
        <v>0</v>
      </c>
      <c r="J234" s="28">
        <f>IF(ISERROR(1/VLOOKUP($B234,'Justerad allokering'!$B$2:$AG$462,MATCH(J$2,'Justerad allokering'!$B$2:$AF$2,0),FALSE)),VLOOKUP($B234,'Allokerad kvv'!$B$2:$AV$468,MATCH(J$2,'Allokerad kvv'!$B$2:$AV$2,0),FALSE),VLOOKUP($B234,'Justerad allokering'!$B$2:$AG$462,MATCH(J$2,'Justerad allokering'!$B$2:$AF$2,0),FALSE))</f>
        <v>0</v>
      </c>
      <c r="K234" s="28">
        <f>IF(ISERROR(1/VLOOKUP($B234,'Justerad allokering'!$B$2:$AG$462,MATCH(K$2,'Justerad allokering'!$B$2:$AF$2,0),FALSE)),VLOOKUP($B234,'Allokerad kvv'!$B$2:$AV$468,MATCH(K$2,'Allokerad kvv'!$B$2:$AV$2,0),FALSE),VLOOKUP($B234,'Justerad allokering'!$B$2:$AG$462,MATCH(K$2,'Justerad allokering'!$B$2:$AF$2,0),FALSE))</f>
        <v>0</v>
      </c>
      <c r="L234" s="28">
        <f>IF(ISERROR(1/VLOOKUP($B234,'Justerad allokering'!$B$2:$AG$462,MATCH(L$2,'Justerad allokering'!$B$2:$AF$2,0),FALSE)),VLOOKUP($B234,'Allokerad kvv'!$B$2:$AV$468,MATCH(L$2,'Allokerad kvv'!$B$2:$AV$2,0),FALSE),VLOOKUP($B234,'Justerad allokering'!$B$2:$AG$462,MATCH(L$2,'Justerad allokering'!$B$2:$AF$2,0),FALSE))</f>
        <v>0</v>
      </c>
      <c r="M234" s="28">
        <f>IF(ISERROR(1/VLOOKUP($B234,'Justerad allokering'!$B$2:$AG$462,MATCH(M$2,'Justerad allokering'!$B$2:$AF$2,0),FALSE)),VLOOKUP($B234,'Allokerad kvv'!$B$2:$AV$468,MATCH(M$2,'Allokerad kvv'!$B$2:$AV$2,0),FALSE),VLOOKUP($B234,'Justerad allokering'!$B$2:$AG$462,MATCH(M$2,'Justerad allokering'!$B$2:$AF$2,0),FALSE))</f>
        <v>0</v>
      </c>
      <c r="N234" s="28">
        <f>IF(ISERROR(1/VLOOKUP($B234,'Justerad allokering'!$B$2:$AG$462,MATCH(N$2,'Justerad allokering'!$B$2:$AF$2,0),FALSE)),VLOOKUP($B234,'Allokerad kvv'!$B$2:$AV$468,MATCH(N$2,'Allokerad kvv'!$B$2:$AV$2,0),FALSE),VLOOKUP($B234,'Justerad allokering'!$B$2:$AG$462,MATCH(N$2,'Justerad allokering'!$B$2:$AF$2,0),FALSE))</f>
        <v>0</v>
      </c>
      <c r="O234" s="28">
        <f>IF(ISERROR(1/VLOOKUP($B234,'Justerad allokering'!$B$2:$AG$462,MATCH(O$2,'Justerad allokering'!$B$2:$AF$2,0),FALSE)),VLOOKUP($B234,'Allokerad kvv'!$B$2:$AV$468,MATCH(O$2,'Allokerad kvv'!$B$2:$AV$2,0),FALSE),VLOOKUP($B234,'Justerad allokering'!$B$2:$AG$462,MATCH(O$2,'Justerad allokering'!$B$2:$AF$2,0),FALSE))</f>
        <v>0</v>
      </c>
      <c r="P234" s="28">
        <f>IF(ISERROR(1/VLOOKUP($B234,'Justerad allokering'!$B$2:$AG$462,MATCH(P$2,'Justerad allokering'!$B$2:$AF$2,0),FALSE)),VLOOKUP($B234,'Allokerad kvv'!$B$2:$AV$468,MATCH(P$2,'Allokerad kvv'!$B$2:$AV$2,0),FALSE),VLOOKUP($B234,'Justerad allokering'!$B$2:$AG$462,MATCH(P$2,'Justerad allokering'!$B$2:$AF$2,0),FALSE))</f>
        <v>0</v>
      </c>
      <c r="Q234" s="28">
        <f>IF(ISERROR(1/VLOOKUP($B234,'Justerad allokering'!$B$2:$AG$462,MATCH(Q$2,'Justerad allokering'!$B$2:$AF$2,0),FALSE)),VLOOKUP($B234,'Allokerad kvv'!$B$2:$AV$468,MATCH(Q$2,'Allokerad kvv'!$B$2:$AV$2,0),FALSE),VLOOKUP($B234,'Justerad allokering'!$B$2:$AG$462,MATCH(Q$2,'Justerad allokering'!$B$2:$AF$2,0),FALSE))</f>
        <v>0</v>
      </c>
      <c r="R234" s="28">
        <f>IF(ISERROR(1/VLOOKUP($B234,'Justerad allokering'!$B$2:$AG$462,MATCH(R$2,'Justerad allokering'!$B$2:$AF$2,0),FALSE)),VLOOKUP($B234,'Allokerad kvv'!$B$2:$AV$468,MATCH(R$2,'Allokerad kvv'!$B$2:$AV$2,0),FALSE),VLOOKUP($B234,'Justerad allokering'!$B$2:$AG$462,MATCH(R$2,'Justerad allokering'!$B$2:$AF$2,0),FALSE))</f>
        <v>0</v>
      </c>
      <c r="S234" s="28">
        <f>IF(ISERROR(1/VLOOKUP($B234,'Justerad allokering'!$B$2:$AG$462,MATCH(S$2,'Justerad allokering'!$B$2:$AF$2,0),FALSE)),VLOOKUP($B234,'Allokerad kvv'!$B$2:$AV$468,MATCH(S$2,'Allokerad kvv'!$B$2:$AV$2,0),FALSE),VLOOKUP($B234,'Justerad allokering'!$B$2:$AG$462,MATCH(S$2,'Justerad allokering'!$B$2:$AF$2,0),FALSE))</f>
        <v>0</v>
      </c>
      <c r="T234" s="28">
        <f>IF(ISERROR(1/VLOOKUP($B234,'Justerad allokering'!$B$2:$AG$462,MATCH(T$2,'Justerad allokering'!$B$2:$AF$2,0),FALSE)),VLOOKUP($B234,'Allokerad kvv'!$B$2:$AV$468,MATCH(T$2,'Allokerad kvv'!$B$2:$AV$2,0),FALSE),VLOOKUP($B234,'Justerad allokering'!$B$2:$AG$462,MATCH(T$2,'Justerad allokering'!$B$2:$AF$2,0),FALSE))</f>
        <v>0</v>
      </c>
      <c r="U234" s="28">
        <f>IF(ISERROR(1/VLOOKUP($B234,'Justerad allokering'!$B$2:$AG$462,MATCH(U$2,'Justerad allokering'!$B$2:$AF$2,0),FALSE)),VLOOKUP($B234,'Allokerad kvv'!$B$2:$AV$468,MATCH(U$2,'Allokerad kvv'!$B$2:$AV$2,0),FALSE),VLOOKUP($B234,'Justerad allokering'!$B$2:$AG$462,MATCH(U$2,'Justerad allokering'!$B$2:$AF$2,0),FALSE))</f>
        <v>0</v>
      </c>
      <c r="V234" s="28">
        <f>IF(ISERROR(1/VLOOKUP($B234,'Justerad allokering'!$B$2:$AG$462,MATCH(V$2,'Justerad allokering'!$B$2:$AF$2,0),FALSE)),VLOOKUP($B234,'Allokerad kvv'!$B$2:$AV$468,MATCH(V$2,'Allokerad kvv'!$B$2:$AV$2,0),FALSE),VLOOKUP($B234,'Justerad allokering'!$B$2:$AG$462,MATCH(V$2,'Justerad allokering'!$B$2:$AF$2,0),FALSE))</f>
        <v>0</v>
      </c>
      <c r="W234" s="28">
        <f>IF(ISERROR(1/VLOOKUP($B234,'Justerad allokering'!$B$2:$AG$462,MATCH(W$2,'Justerad allokering'!$B$2:$AF$2,0),FALSE)),VLOOKUP($B234,'Allokerad kvv'!$B$2:$AV$468,MATCH(W$2,'Allokerad kvv'!$B$2:$AV$2,0),FALSE),VLOOKUP($B234,'Justerad allokering'!$B$2:$AG$462,MATCH(W$2,'Justerad allokering'!$B$2:$AF$2,0),FALSE))</f>
        <v>0</v>
      </c>
      <c r="X234" s="28">
        <f>IF(ISERROR(1/VLOOKUP($B234,'Justerad allokering'!$B$2:$AG$462,MATCH(X$2,'Justerad allokering'!$B$2:$AF$2,0),FALSE)),VLOOKUP($B234,'Allokerad kvv'!$B$2:$AV$468,MATCH(X$2,'Allokerad kvv'!$B$2:$AV$2,0),FALSE),VLOOKUP($B234,'Justerad allokering'!$B$2:$AG$462,MATCH(X$2,'Justerad allokering'!$B$2:$AF$2,0),FALSE))</f>
        <v>0</v>
      </c>
      <c r="Y234" s="28">
        <f>IF(ISERROR(1/VLOOKUP($B234,'Justerad allokering'!$B$2:$AG$462,MATCH(Y$2,'Justerad allokering'!$B$2:$AF$2,0),FALSE)),VLOOKUP($B234,'Allokerad kvv'!$B$2:$AV$468,MATCH(Y$2,'Allokerad kvv'!$B$2:$AV$2,0),FALSE),VLOOKUP($B234,'Justerad allokering'!$B$2:$AG$462,MATCH(Y$2,'Justerad allokering'!$B$2:$AF$2,0),FALSE))</f>
        <v>0</v>
      </c>
      <c r="Z234" s="28">
        <f>IF(ISERROR(1/VLOOKUP($B234,'Justerad allokering'!$B$2:$AG$462,MATCH(Z$2,'Justerad allokering'!$B$2:$AF$2,0),FALSE)),VLOOKUP($B234,'Allokerad kvv'!$B$2:$AV$468,MATCH(Z$2,'Allokerad kvv'!$B$2:$AV$2,0),FALSE),VLOOKUP($B234,'Justerad allokering'!$B$2:$AG$462,MATCH(Z$2,'Justerad allokering'!$B$2:$AF$2,0),FALSE))</f>
        <v>0</v>
      </c>
      <c r="AA234" s="28"/>
      <c r="AB234" s="28"/>
      <c r="AE234">
        <f t="shared" si="9"/>
        <v>0</v>
      </c>
      <c r="AG234">
        <f t="shared" si="10"/>
        <v>0</v>
      </c>
      <c r="AH234">
        <f t="shared" si="11"/>
        <v>0</v>
      </c>
      <c r="AI234" s="55" t="str">
        <f>IF(AH234=0,"",AH234/VLOOKUP(B234,Kraftvärmeprod!$B$1:$BC$480,MATCH("Summa tillförd energi exklusive rökgaskondensering",Kraftvärmeprod!$B$1:$BC$1,0),FALSE))</f>
        <v/>
      </c>
    </row>
    <row r="235" spans="1:35" x14ac:dyDescent="0.25">
      <c r="A235" s="28" t="s">
        <v>312</v>
      </c>
      <c r="B235" s="28" t="s">
        <v>314</v>
      </c>
      <c r="C235" s="28">
        <f>IF(ISERROR(1/VLOOKUP($B235,'Justerad allokering'!$B$2:$AG$462,MATCH(C$2,'Justerad allokering'!$B$2:$AF$2,0),FALSE)),VLOOKUP($B235,'Allokerad kvv'!$B$2:$AV$468,MATCH(C$2,'Allokerad kvv'!$B$2:$AV$2,0),FALSE),VLOOKUP($B235,'Justerad allokering'!$B$2:$AG$462,MATCH(C$2,'Justerad allokering'!$B$2:$AF$2,0),FALSE))</f>
        <v>0</v>
      </c>
      <c r="D235" s="28">
        <f>IF(ISERROR(1/VLOOKUP($B235,'Justerad allokering'!$B$2:$AG$462,MATCH(D$2,'Justerad allokering'!$B$2:$AF$2,0),FALSE)),VLOOKUP($B235,'Allokerad kvv'!$B$2:$AV$468,MATCH(D$2,'Allokerad kvv'!$B$2:$AV$2,0),FALSE),VLOOKUP($B235,'Justerad allokering'!$B$2:$AG$462,MATCH(D$2,'Justerad allokering'!$B$2:$AF$2,0),FALSE))</f>
        <v>0</v>
      </c>
      <c r="E235" s="28">
        <f>IF(ISERROR(1/VLOOKUP($B235,'Justerad allokering'!$B$2:$AG$462,MATCH(E$2,'Justerad allokering'!$B$2:$AF$2,0),FALSE)),VLOOKUP($B235,'Allokerad kvv'!$B$2:$AV$468,MATCH(E$2,'Allokerad kvv'!$B$2:$AV$2,0),FALSE),VLOOKUP($B235,'Justerad allokering'!$B$2:$AG$462,MATCH(E$2,'Justerad allokering'!$B$2:$AF$2,0),FALSE))</f>
        <v>0</v>
      </c>
      <c r="F235" s="28">
        <f>IF(ISERROR(1/VLOOKUP($B235,'Justerad allokering'!$B$2:$AG$462,MATCH(F$2,'Justerad allokering'!$B$2:$AF$2,0),FALSE)),VLOOKUP($B235,'Allokerad kvv'!$B$2:$AV$468,MATCH(F$2,'Allokerad kvv'!$B$2:$AV$2,0),FALSE),VLOOKUP($B235,'Justerad allokering'!$B$2:$AG$462,MATCH(F$2,'Justerad allokering'!$B$2:$AF$2,0),FALSE))</f>
        <v>0</v>
      </c>
      <c r="G235" s="28">
        <f>IF(ISERROR(1/VLOOKUP($B235,'Justerad allokering'!$B$2:$AG$462,MATCH(G$2,'Justerad allokering'!$B$2:$AF$2,0),FALSE)),VLOOKUP($B235,'Allokerad kvv'!$B$2:$AV$468,MATCH(G$2,'Allokerad kvv'!$B$2:$AV$2,0),FALSE),VLOOKUP($B235,'Justerad allokering'!$B$2:$AG$462,MATCH(G$2,'Justerad allokering'!$B$2:$AF$2,0),FALSE))</f>
        <v>0</v>
      </c>
      <c r="H235" s="28">
        <f>IF(ISERROR(1/VLOOKUP($B235,'Justerad allokering'!$B$2:$AG$462,MATCH(H$2,'Justerad allokering'!$B$2:$AF$2,0),FALSE)),VLOOKUP($B235,'Allokerad kvv'!$B$2:$AV$468,MATCH(H$2,'Allokerad kvv'!$B$2:$AV$2,0),FALSE),VLOOKUP($B235,'Justerad allokering'!$B$2:$AG$462,MATCH(H$2,'Justerad allokering'!$B$2:$AF$2,0),FALSE))</f>
        <v>0</v>
      </c>
      <c r="I235" s="28">
        <f>IF(ISERROR(1/VLOOKUP($B235,'Justerad allokering'!$B$2:$AG$462,MATCH(I$2,'Justerad allokering'!$B$2:$AF$2,0),FALSE)),VLOOKUP($B235,'Allokerad kvv'!$B$2:$AV$468,MATCH(I$2,'Allokerad kvv'!$B$2:$AV$2,0),FALSE),VLOOKUP($B235,'Justerad allokering'!$B$2:$AG$462,MATCH(I$2,'Justerad allokering'!$B$2:$AF$2,0),FALSE))</f>
        <v>0</v>
      </c>
      <c r="J235" s="28">
        <f>IF(ISERROR(1/VLOOKUP($B235,'Justerad allokering'!$B$2:$AG$462,MATCH(J$2,'Justerad allokering'!$B$2:$AF$2,0),FALSE)),VLOOKUP($B235,'Allokerad kvv'!$B$2:$AV$468,MATCH(J$2,'Allokerad kvv'!$B$2:$AV$2,0),FALSE),VLOOKUP($B235,'Justerad allokering'!$B$2:$AG$462,MATCH(J$2,'Justerad allokering'!$B$2:$AF$2,0),FALSE))</f>
        <v>0</v>
      </c>
      <c r="K235" s="28">
        <f>IF(ISERROR(1/VLOOKUP($B235,'Justerad allokering'!$B$2:$AG$462,MATCH(K$2,'Justerad allokering'!$B$2:$AF$2,0),FALSE)),VLOOKUP($B235,'Allokerad kvv'!$B$2:$AV$468,MATCH(K$2,'Allokerad kvv'!$B$2:$AV$2,0),FALSE),VLOOKUP($B235,'Justerad allokering'!$B$2:$AG$462,MATCH(K$2,'Justerad allokering'!$B$2:$AF$2,0),FALSE))</f>
        <v>0</v>
      </c>
      <c r="L235" s="28">
        <f>IF(ISERROR(1/VLOOKUP($B235,'Justerad allokering'!$B$2:$AG$462,MATCH(L$2,'Justerad allokering'!$B$2:$AF$2,0),FALSE)),VLOOKUP($B235,'Allokerad kvv'!$B$2:$AV$468,MATCH(L$2,'Allokerad kvv'!$B$2:$AV$2,0),FALSE),VLOOKUP($B235,'Justerad allokering'!$B$2:$AG$462,MATCH(L$2,'Justerad allokering'!$B$2:$AF$2,0),FALSE))</f>
        <v>0</v>
      </c>
      <c r="M235" s="28">
        <f>IF(ISERROR(1/VLOOKUP($B235,'Justerad allokering'!$B$2:$AG$462,MATCH(M$2,'Justerad allokering'!$B$2:$AF$2,0),FALSE)),VLOOKUP($B235,'Allokerad kvv'!$B$2:$AV$468,MATCH(M$2,'Allokerad kvv'!$B$2:$AV$2,0),FALSE),VLOOKUP($B235,'Justerad allokering'!$B$2:$AG$462,MATCH(M$2,'Justerad allokering'!$B$2:$AF$2,0),FALSE))</f>
        <v>0</v>
      </c>
      <c r="N235" s="28">
        <f>IF(ISERROR(1/VLOOKUP($B235,'Justerad allokering'!$B$2:$AG$462,MATCH(N$2,'Justerad allokering'!$B$2:$AF$2,0),FALSE)),VLOOKUP($B235,'Allokerad kvv'!$B$2:$AV$468,MATCH(N$2,'Allokerad kvv'!$B$2:$AV$2,0),FALSE),VLOOKUP($B235,'Justerad allokering'!$B$2:$AG$462,MATCH(N$2,'Justerad allokering'!$B$2:$AF$2,0),FALSE))</f>
        <v>0</v>
      </c>
      <c r="O235" s="28">
        <f>IF(ISERROR(1/VLOOKUP($B235,'Justerad allokering'!$B$2:$AG$462,MATCH(O$2,'Justerad allokering'!$B$2:$AF$2,0),FALSE)),VLOOKUP($B235,'Allokerad kvv'!$B$2:$AV$468,MATCH(O$2,'Allokerad kvv'!$B$2:$AV$2,0),FALSE),VLOOKUP($B235,'Justerad allokering'!$B$2:$AG$462,MATCH(O$2,'Justerad allokering'!$B$2:$AF$2,0),FALSE))</f>
        <v>0</v>
      </c>
      <c r="P235" s="28">
        <f>IF(ISERROR(1/VLOOKUP($B235,'Justerad allokering'!$B$2:$AG$462,MATCH(P$2,'Justerad allokering'!$B$2:$AF$2,0),FALSE)),VLOOKUP($B235,'Allokerad kvv'!$B$2:$AV$468,MATCH(P$2,'Allokerad kvv'!$B$2:$AV$2,0),FALSE),VLOOKUP($B235,'Justerad allokering'!$B$2:$AG$462,MATCH(P$2,'Justerad allokering'!$B$2:$AF$2,0),FALSE))</f>
        <v>0</v>
      </c>
      <c r="Q235" s="28">
        <f>IF(ISERROR(1/VLOOKUP($B235,'Justerad allokering'!$B$2:$AG$462,MATCH(Q$2,'Justerad allokering'!$B$2:$AF$2,0),FALSE)),VLOOKUP($B235,'Allokerad kvv'!$B$2:$AV$468,MATCH(Q$2,'Allokerad kvv'!$B$2:$AV$2,0),FALSE),VLOOKUP($B235,'Justerad allokering'!$B$2:$AG$462,MATCH(Q$2,'Justerad allokering'!$B$2:$AF$2,0),FALSE))</f>
        <v>0</v>
      </c>
      <c r="R235" s="28">
        <f>IF(ISERROR(1/VLOOKUP($B235,'Justerad allokering'!$B$2:$AG$462,MATCH(R$2,'Justerad allokering'!$B$2:$AF$2,0),FALSE)),VLOOKUP($B235,'Allokerad kvv'!$B$2:$AV$468,MATCH(R$2,'Allokerad kvv'!$B$2:$AV$2,0),FALSE),VLOOKUP($B235,'Justerad allokering'!$B$2:$AG$462,MATCH(R$2,'Justerad allokering'!$B$2:$AF$2,0),FALSE))</f>
        <v>0</v>
      </c>
      <c r="S235" s="28">
        <f>IF(ISERROR(1/VLOOKUP($B235,'Justerad allokering'!$B$2:$AG$462,MATCH(S$2,'Justerad allokering'!$B$2:$AF$2,0),FALSE)),VLOOKUP($B235,'Allokerad kvv'!$B$2:$AV$468,MATCH(S$2,'Allokerad kvv'!$B$2:$AV$2,0),FALSE),VLOOKUP($B235,'Justerad allokering'!$B$2:$AG$462,MATCH(S$2,'Justerad allokering'!$B$2:$AF$2,0),FALSE))</f>
        <v>0</v>
      </c>
      <c r="T235" s="28">
        <f>IF(ISERROR(1/VLOOKUP($B235,'Justerad allokering'!$B$2:$AG$462,MATCH(T$2,'Justerad allokering'!$B$2:$AF$2,0),FALSE)),VLOOKUP($B235,'Allokerad kvv'!$B$2:$AV$468,MATCH(T$2,'Allokerad kvv'!$B$2:$AV$2,0),FALSE),VLOOKUP($B235,'Justerad allokering'!$B$2:$AG$462,MATCH(T$2,'Justerad allokering'!$B$2:$AF$2,0),FALSE))</f>
        <v>0</v>
      </c>
      <c r="U235" s="28">
        <f>IF(ISERROR(1/VLOOKUP($B235,'Justerad allokering'!$B$2:$AG$462,MATCH(U$2,'Justerad allokering'!$B$2:$AF$2,0),FALSE)),VLOOKUP($B235,'Allokerad kvv'!$B$2:$AV$468,MATCH(U$2,'Allokerad kvv'!$B$2:$AV$2,0),FALSE),VLOOKUP($B235,'Justerad allokering'!$B$2:$AG$462,MATCH(U$2,'Justerad allokering'!$B$2:$AF$2,0),FALSE))</f>
        <v>0</v>
      </c>
      <c r="V235" s="28">
        <f>IF(ISERROR(1/VLOOKUP($B235,'Justerad allokering'!$B$2:$AG$462,MATCH(V$2,'Justerad allokering'!$B$2:$AF$2,0),FALSE)),VLOOKUP($B235,'Allokerad kvv'!$B$2:$AV$468,MATCH(V$2,'Allokerad kvv'!$B$2:$AV$2,0),FALSE),VLOOKUP($B235,'Justerad allokering'!$B$2:$AG$462,MATCH(V$2,'Justerad allokering'!$B$2:$AF$2,0),FALSE))</f>
        <v>0</v>
      </c>
      <c r="W235" s="28">
        <f>IF(ISERROR(1/VLOOKUP($B235,'Justerad allokering'!$B$2:$AG$462,MATCH(W$2,'Justerad allokering'!$B$2:$AF$2,0),FALSE)),VLOOKUP($B235,'Allokerad kvv'!$B$2:$AV$468,MATCH(W$2,'Allokerad kvv'!$B$2:$AV$2,0),FALSE),VLOOKUP($B235,'Justerad allokering'!$B$2:$AG$462,MATCH(W$2,'Justerad allokering'!$B$2:$AF$2,0),FALSE))</f>
        <v>0</v>
      </c>
      <c r="X235" s="28">
        <f>IF(ISERROR(1/VLOOKUP($B235,'Justerad allokering'!$B$2:$AG$462,MATCH(X$2,'Justerad allokering'!$B$2:$AF$2,0),FALSE)),VLOOKUP($B235,'Allokerad kvv'!$B$2:$AV$468,MATCH(X$2,'Allokerad kvv'!$B$2:$AV$2,0),FALSE),VLOOKUP($B235,'Justerad allokering'!$B$2:$AG$462,MATCH(X$2,'Justerad allokering'!$B$2:$AF$2,0),FALSE))</f>
        <v>0</v>
      </c>
      <c r="Y235" s="28">
        <f>IF(ISERROR(1/VLOOKUP($B235,'Justerad allokering'!$B$2:$AG$462,MATCH(Y$2,'Justerad allokering'!$B$2:$AF$2,0),FALSE)),VLOOKUP($B235,'Allokerad kvv'!$B$2:$AV$468,MATCH(Y$2,'Allokerad kvv'!$B$2:$AV$2,0),FALSE),VLOOKUP($B235,'Justerad allokering'!$B$2:$AG$462,MATCH(Y$2,'Justerad allokering'!$B$2:$AF$2,0),FALSE))</f>
        <v>0</v>
      </c>
      <c r="Z235" s="28">
        <f>IF(ISERROR(1/VLOOKUP($B235,'Justerad allokering'!$B$2:$AG$462,MATCH(Z$2,'Justerad allokering'!$B$2:$AF$2,0),FALSE)),VLOOKUP($B235,'Allokerad kvv'!$B$2:$AV$468,MATCH(Z$2,'Allokerad kvv'!$B$2:$AV$2,0),FALSE),VLOOKUP($B235,'Justerad allokering'!$B$2:$AG$462,MATCH(Z$2,'Justerad allokering'!$B$2:$AF$2,0),FALSE))</f>
        <v>0</v>
      </c>
      <c r="AA235" s="28"/>
      <c r="AB235" s="28"/>
      <c r="AE235">
        <f t="shared" si="9"/>
        <v>0</v>
      </c>
      <c r="AG235">
        <f t="shared" si="10"/>
        <v>0</v>
      </c>
      <c r="AH235">
        <f t="shared" si="11"/>
        <v>0</v>
      </c>
      <c r="AI235" s="55" t="str">
        <f>IF(AH235=0,"",AH235/VLOOKUP(B235,Kraftvärmeprod!$B$1:$BC$480,MATCH("Summa tillförd energi exklusive rökgaskondensering",Kraftvärmeprod!$B$1:$BC$1,0),FALSE))</f>
        <v/>
      </c>
    </row>
    <row r="236" spans="1:35" x14ac:dyDescent="0.25">
      <c r="A236" s="28" t="s">
        <v>312</v>
      </c>
      <c r="B236" s="28" t="s">
        <v>315</v>
      </c>
      <c r="C236" s="28">
        <f>IF(ISERROR(1/VLOOKUP($B236,'Justerad allokering'!$B$2:$AG$462,MATCH(C$2,'Justerad allokering'!$B$2:$AF$2,0),FALSE)),VLOOKUP($B236,'Allokerad kvv'!$B$2:$AV$468,MATCH(C$2,'Allokerad kvv'!$B$2:$AV$2,0),FALSE),VLOOKUP($B236,'Justerad allokering'!$B$2:$AG$462,MATCH(C$2,'Justerad allokering'!$B$2:$AF$2,0),FALSE))</f>
        <v>0</v>
      </c>
      <c r="D236" s="28">
        <f>IF(ISERROR(1/VLOOKUP($B236,'Justerad allokering'!$B$2:$AG$462,MATCH(D$2,'Justerad allokering'!$B$2:$AF$2,0),FALSE)),VLOOKUP($B236,'Allokerad kvv'!$B$2:$AV$468,MATCH(D$2,'Allokerad kvv'!$B$2:$AV$2,0),FALSE),VLOOKUP($B236,'Justerad allokering'!$B$2:$AG$462,MATCH(D$2,'Justerad allokering'!$B$2:$AF$2,0),FALSE))</f>
        <v>0</v>
      </c>
      <c r="E236" s="28">
        <f>IF(ISERROR(1/VLOOKUP($B236,'Justerad allokering'!$B$2:$AG$462,MATCH(E$2,'Justerad allokering'!$B$2:$AF$2,0),FALSE)),VLOOKUP($B236,'Allokerad kvv'!$B$2:$AV$468,MATCH(E$2,'Allokerad kvv'!$B$2:$AV$2,0),FALSE),VLOOKUP($B236,'Justerad allokering'!$B$2:$AG$462,MATCH(E$2,'Justerad allokering'!$B$2:$AF$2,0),FALSE))</f>
        <v>0</v>
      </c>
      <c r="F236" s="28">
        <f>IF(ISERROR(1/VLOOKUP($B236,'Justerad allokering'!$B$2:$AG$462,MATCH(F$2,'Justerad allokering'!$B$2:$AF$2,0),FALSE)),VLOOKUP($B236,'Allokerad kvv'!$B$2:$AV$468,MATCH(F$2,'Allokerad kvv'!$B$2:$AV$2,0),FALSE),VLOOKUP($B236,'Justerad allokering'!$B$2:$AG$462,MATCH(F$2,'Justerad allokering'!$B$2:$AF$2,0),FALSE))</f>
        <v>0</v>
      </c>
      <c r="G236" s="28">
        <f>IF(ISERROR(1/VLOOKUP($B236,'Justerad allokering'!$B$2:$AG$462,MATCH(G$2,'Justerad allokering'!$B$2:$AF$2,0),FALSE)),VLOOKUP($B236,'Allokerad kvv'!$B$2:$AV$468,MATCH(G$2,'Allokerad kvv'!$B$2:$AV$2,0),FALSE),VLOOKUP($B236,'Justerad allokering'!$B$2:$AG$462,MATCH(G$2,'Justerad allokering'!$B$2:$AF$2,0),FALSE))</f>
        <v>0</v>
      </c>
      <c r="H236" s="28">
        <f>IF(ISERROR(1/VLOOKUP($B236,'Justerad allokering'!$B$2:$AG$462,MATCH(H$2,'Justerad allokering'!$B$2:$AF$2,0),FALSE)),VLOOKUP($B236,'Allokerad kvv'!$B$2:$AV$468,MATCH(H$2,'Allokerad kvv'!$B$2:$AV$2,0),FALSE),VLOOKUP($B236,'Justerad allokering'!$B$2:$AG$462,MATCH(H$2,'Justerad allokering'!$B$2:$AF$2,0),FALSE))</f>
        <v>0</v>
      </c>
      <c r="I236" s="28">
        <f>IF(ISERROR(1/VLOOKUP($B236,'Justerad allokering'!$B$2:$AG$462,MATCH(I$2,'Justerad allokering'!$B$2:$AF$2,0),FALSE)),VLOOKUP($B236,'Allokerad kvv'!$B$2:$AV$468,MATCH(I$2,'Allokerad kvv'!$B$2:$AV$2,0),FALSE),VLOOKUP($B236,'Justerad allokering'!$B$2:$AG$462,MATCH(I$2,'Justerad allokering'!$B$2:$AF$2,0),FALSE))</f>
        <v>0</v>
      </c>
      <c r="J236" s="28">
        <f>IF(ISERROR(1/VLOOKUP($B236,'Justerad allokering'!$B$2:$AG$462,MATCH(J$2,'Justerad allokering'!$B$2:$AF$2,0),FALSE)),VLOOKUP($B236,'Allokerad kvv'!$B$2:$AV$468,MATCH(J$2,'Allokerad kvv'!$B$2:$AV$2,0),FALSE),VLOOKUP($B236,'Justerad allokering'!$B$2:$AG$462,MATCH(J$2,'Justerad allokering'!$B$2:$AF$2,0),FALSE))</f>
        <v>0</v>
      </c>
      <c r="K236" s="28">
        <f>IF(ISERROR(1/VLOOKUP($B236,'Justerad allokering'!$B$2:$AG$462,MATCH(K$2,'Justerad allokering'!$B$2:$AF$2,0),FALSE)),VLOOKUP($B236,'Allokerad kvv'!$B$2:$AV$468,MATCH(K$2,'Allokerad kvv'!$B$2:$AV$2,0),FALSE),VLOOKUP($B236,'Justerad allokering'!$B$2:$AG$462,MATCH(K$2,'Justerad allokering'!$B$2:$AF$2,0),FALSE))</f>
        <v>0</v>
      </c>
      <c r="L236" s="28">
        <f>IF(ISERROR(1/VLOOKUP($B236,'Justerad allokering'!$B$2:$AG$462,MATCH(L$2,'Justerad allokering'!$B$2:$AF$2,0),FALSE)),VLOOKUP($B236,'Allokerad kvv'!$B$2:$AV$468,MATCH(L$2,'Allokerad kvv'!$B$2:$AV$2,0),FALSE),VLOOKUP($B236,'Justerad allokering'!$B$2:$AG$462,MATCH(L$2,'Justerad allokering'!$B$2:$AF$2,0),FALSE))</f>
        <v>0</v>
      </c>
      <c r="M236" s="28">
        <f>IF(ISERROR(1/VLOOKUP($B236,'Justerad allokering'!$B$2:$AG$462,MATCH(M$2,'Justerad allokering'!$B$2:$AF$2,0),FALSE)),VLOOKUP($B236,'Allokerad kvv'!$B$2:$AV$468,MATCH(M$2,'Allokerad kvv'!$B$2:$AV$2,0),FALSE),VLOOKUP($B236,'Justerad allokering'!$B$2:$AG$462,MATCH(M$2,'Justerad allokering'!$B$2:$AF$2,0),FALSE))</f>
        <v>0</v>
      </c>
      <c r="N236" s="28">
        <f>IF(ISERROR(1/VLOOKUP($B236,'Justerad allokering'!$B$2:$AG$462,MATCH(N$2,'Justerad allokering'!$B$2:$AF$2,0),FALSE)),VLOOKUP($B236,'Allokerad kvv'!$B$2:$AV$468,MATCH(N$2,'Allokerad kvv'!$B$2:$AV$2,0),FALSE),VLOOKUP($B236,'Justerad allokering'!$B$2:$AG$462,MATCH(N$2,'Justerad allokering'!$B$2:$AF$2,0),FALSE))</f>
        <v>0</v>
      </c>
      <c r="O236" s="28">
        <f>IF(ISERROR(1/VLOOKUP($B236,'Justerad allokering'!$B$2:$AG$462,MATCH(O$2,'Justerad allokering'!$B$2:$AF$2,0),FALSE)),VLOOKUP($B236,'Allokerad kvv'!$B$2:$AV$468,MATCH(O$2,'Allokerad kvv'!$B$2:$AV$2,0),FALSE),VLOOKUP($B236,'Justerad allokering'!$B$2:$AG$462,MATCH(O$2,'Justerad allokering'!$B$2:$AF$2,0),FALSE))</f>
        <v>0</v>
      </c>
      <c r="P236" s="28">
        <f>IF(ISERROR(1/VLOOKUP($B236,'Justerad allokering'!$B$2:$AG$462,MATCH(P$2,'Justerad allokering'!$B$2:$AF$2,0),FALSE)),VLOOKUP($B236,'Allokerad kvv'!$B$2:$AV$468,MATCH(P$2,'Allokerad kvv'!$B$2:$AV$2,0),FALSE),VLOOKUP($B236,'Justerad allokering'!$B$2:$AG$462,MATCH(P$2,'Justerad allokering'!$B$2:$AF$2,0),FALSE))</f>
        <v>0</v>
      </c>
      <c r="Q236" s="28">
        <f>IF(ISERROR(1/VLOOKUP($B236,'Justerad allokering'!$B$2:$AG$462,MATCH(Q$2,'Justerad allokering'!$B$2:$AF$2,0),FALSE)),VLOOKUP($B236,'Allokerad kvv'!$B$2:$AV$468,MATCH(Q$2,'Allokerad kvv'!$B$2:$AV$2,0),FALSE),VLOOKUP($B236,'Justerad allokering'!$B$2:$AG$462,MATCH(Q$2,'Justerad allokering'!$B$2:$AF$2,0),FALSE))</f>
        <v>0</v>
      </c>
      <c r="R236" s="28">
        <f>IF(ISERROR(1/VLOOKUP($B236,'Justerad allokering'!$B$2:$AG$462,MATCH(R$2,'Justerad allokering'!$B$2:$AF$2,0),FALSE)),VLOOKUP($B236,'Allokerad kvv'!$B$2:$AV$468,MATCH(R$2,'Allokerad kvv'!$B$2:$AV$2,0),FALSE),VLOOKUP($B236,'Justerad allokering'!$B$2:$AG$462,MATCH(R$2,'Justerad allokering'!$B$2:$AF$2,0),FALSE))</f>
        <v>0</v>
      </c>
      <c r="S236" s="28">
        <f>IF(ISERROR(1/VLOOKUP($B236,'Justerad allokering'!$B$2:$AG$462,MATCH(S$2,'Justerad allokering'!$B$2:$AF$2,0),FALSE)),VLOOKUP($B236,'Allokerad kvv'!$B$2:$AV$468,MATCH(S$2,'Allokerad kvv'!$B$2:$AV$2,0),FALSE),VLOOKUP($B236,'Justerad allokering'!$B$2:$AG$462,MATCH(S$2,'Justerad allokering'!$B$2:$AF$2,0),FALSE))</f>
        <v>0</v>
      </c>
      <c r="T236" s="28">
        <f>IF(ISERROR(1/VLOOKUP($B236,'Justerad allokering'!$B$2:$AG$462,MATCH(T$2,'Justerad allokering'!$B$2:$AF$2,0),FALSE)),VLOOKUP($B236,'Allokerad kvv'!$B$2:$AV$468,MATCH(T$2,'Allokerad kvv'!$B$2:$AV$2,0),FALSE),VLOOKUP($B236,'Justerad allokering'!$B$2:$AG$462,MATCH(T$2,'Justerad allokering'!$B$2:$AF$2,0),FALSE))</f>
        <v>0</v>
      </c>
      <c r="U236" s="28">
        <f>IF(ISERROR(1/VLOOKUP($B236,'Justerad allokering'!$B$2:$AG$462,MATCH(U$2,'Justerad allokering'!$B$2:$AF$2,0),FALSE)),VLOOKUP($B236,'Allokerad kvv'!$B$2:$AV$468,MATCH(U$2,'Allokerad kvv'!$B$2:$AV$2,0),FALSE),VLOOKUP($B236,'Justerad allokering'!$B$2:$AG$462,MATCH(U$2,'Justerad allokering'!$B$2:$AF$2,0),FALSE))</f>
        <v>0</v>
      </c>
      <c r="V236" s="28">
        <f>IF(ISERROR(1/VLOOKUP($B236,'Justerad allokering'!$B$2:$AG$462,MATCH(V$2,'Justerad allokering'!$B$2:$AF$2,0),FALSE)),VLOOKUP($B236,'Allokerad kvv'!$B$2:$AV$468,MATCH(V$2,'Allokerad kvv'!$B$2:$AV$2,0),FALSE),VLOOKUP($B236,'Justerad allokering'!$B$2:$AG$462,MATCH(V$2,'Justerad allokering'!$B$2:$AF$2,0),FALSE))</f>
        <v>0</v>
      </c>
      <c r="W236" s="28">
        <f>IF(ISERROR(1/VLOOKUP($B236,'Justerad allokering'!$B$2:$AG$462,MATCH(W$2,'Justerad allokering'!$B$2:$AF$2,0),FALSE)),VLOOKUP($B236,'Allokerad kvv'!$B$2:$AV$468,MATCH(W$2,'Allokerad kvv'!$B$2:$AV$2,0),FALSE),VLOOKUP($B236,'Justerad allokering'!$B$2:$AG$462,MATCH(W$2,'Justerad allokering'!$B$2:$AF$2,0),FALSE))</f>
        <v>0</v>
      </c>
      <c r="X236" s="28">
        <f>IF(ISERROR(1/VLOOKUP($B236,'Justerad allokering'!$B$2:$AG$462,MATCH(X$2,'Justerad allokering'!$B$2:$AF$2,0),FALSE)),VLOOKUP($B236,'Allokerad kvv'!$B$2:$AV$468,MATCH(X$2,'Allokerad kvv'!$B$2:$AV$2,0),FALSE),VLOOKUP($B236,'Justerad allokering'!$B$2:$AG$462,MATCH(X$2,'Justerad allokering'!$B$2:$AF$2,0),FALSE))</f>
        <v>0</v>
      </c>
      <c r="Y236" s="28">
        <f>IF(ISERROR(1/VLOOKUP($B236,'Justerad allokering'!$B$2:$AG$462,MATCH(Y$2,'Justerad allokering'!$B$2:$AF$2,0),FALSE)),VLOOKUP($B236,'Allokerad kvv'!$B$2:$AV$468,MATCH(Y$2,'Allokerad kvv'!$B$2:$AV$2,0),FALSE),VLOOKUP($B236,'Justerad allokering'!$B$2:$AG$462,MATCH(Y$2,'Justerad allokering'!$B$2:$AF$2,0),FALSE))</f>
        <v>0</v>
      </c>
      <c r="Z236" s="28">
        <f>IF(ISERROR(1/VLOOKUP($B236,'Justerad allokering'!$B$2:$AG$462,MATCH(Z$2,'Justerad allokering'!$B$2:$AF$2,0),FALSE)),VLOOKUP($B236,'Allokerad kvv'!$B$2:$AV$468,MATCH(Z$2,'Allokerad kvv'!$B$2:$AV$2,0),FALSE),VLOOKUP($B236,'Justerad allokering'!$B$2:$AG$462,MATCH(Z$2,'Justerad allokering'!$B$2:$AF$2,0),FALSE))</f>
        <v>0</v>
      </c>
      <c r="AA236" s="28"/>
      <c r="AB236" s="28"/>
      <c r="AE236">
        <f t="shared" si="9"/>
        <v>0</v>
      </c>
      <c r="AG236">
        <f t="shared" si="10"/>
        <v>0</v>
      </c>
      <c r="AH236">
        <f t="shared" si="11"/>
        <v>0</v>
      </c>
      <c r="AI236" s="55" t="str">
        <f>IF(AH236=0,"",AH236/VLOOKUP(B236,Kraftvärmeprod!$B$1:$BC$480,MATCH("Summa tillförd energi exklusive rökgaskondensering",Kraftvärmeprod!$B$1:$BC$1,0),FALSE))</f>
        <v/>
      </c>
    </row>
    <row r="237" spans="1:35" x14ac:dyDescent="0.25">
      <c r="A237" s="28" t="s">
        <v>316</v>
      </c>
      <c r="B237" s="28" t="s">
        <v>317</v>
      </c>
      <c r="C237" s="28">
        <f>IF(ISERROR(1/VLOOKUP($B237,'Justerad allokering'!$B$2:$AG$462,MATCH(C$2,'Justerad allokering'!$B$2:$AF$2,0),FALSE)),VLOOKUP($B237,'Allokerad kvv'!$B$2:$AV$468,MATCH(C$2,'Allokerad kvv'!$B$2:$AV$2,0),FALSE),VLOOKUP($B237,'Justerad allokering'!$B$2:$AG$462,MATCH(C$2,'Justerad allokering'!$B$2:$AF$2,0),FALSE))</f>
        <v>0</v>
      </c>
      <c r="D237" s="28">
        <f>IF(ISERROR(1/VLOOKUP($B237,'Justerad allokering'!$B$2:$AG$462,MATCH(D$2,'Justerad allokering'!$B$2:$AF$2,0),FALSE)),VLOOKUP($B237,'Allokerad kvv'!$B$2:$AV$468,MATCH(D$2,'Allokerad kvv'!$B$2:$AV$2,0),FALSE),VLOOKUP($B237,'Justerad allokering'!$B$2:$AG$462,MATCH(D$2,'Justerad allokering'!$B$2:$AF$2,0),FALSE))</f>
        <v>0</v>
      </c>
      <c r="E237" s="28">
        <f>IF(ISERROR(1/VLOOKUP($B237,'Justerad allokering'!$B$2:$AG$462,MATCH(E$2,'Justerad allokering'!$B$2:$AF$2,0),FALSE)),VLOOKUP($B237,'Allokerad kvv'!$B$2:$AV$468,MATCH(E$2,'Allokerad kvv'!$B$2:$AV$2,0),FALSE),VLOOKUP($B237,'Justerad allokering'!$B$2:$AG$462,MATCH(E$2,'Justerad allokering'!$B$2:$AF$2,0),FALSE))</f>
        <v>0</v>
      </c>
      <c r="F237" s="28">
        <f>IF(ISERROR(1/VLOOKUP($B237,'Justerad allokering'!$B$2:$AG$462,MATCH(F$2,'Justerad allokering'!$B$2:$AF$2,0),FALSE)),VLOOKUP($B237,'Allokerad kvv'!$B$2:$AV$468,MATCH(F$2,'Allokerad kvv'!$B$2:$AV$2,0),FALSE),VLOOKUP($B237,'Justerad allokering'!$B$2:$AG$462,MATCH(F$2,'Justerad allokering'!$B$2:$AF$2,0),FALSE))</f>
        <v>0</v>
      </c>
      <c r="G237" s="28">
        <f>IF(ISERROR(1/VLOOKUP($B237,'Justerad allokering'!$B$2:$AG$462,MATCH(G$2,'Justerad allokering'!$B$2:$AF$2,0),FALSE)),VLOOKUP($B237,'Allokerad kvv'!$B$2:$AV$468,MATCH(G$2,'Allokerad kvv'!$B$2:$AV$2,0),FALSE),VLOOKUP($B237,'Justerad allokering'!$B$2:$AG$462,MATCH(G$2,'Justerad allokering'!$B$2:$AF$2,0),FALSE))</f>
        <v>0</v>
      </c>
      <c r="H237" s="28">
        <f>IF(ISERROR(1/VLOOKUP($B237,'Justerad allokering'!$B$2:$AG$462,MATCH(H$2,'Justerad allokering'!$B$2:$AF$2,0),FALSE)),VLOOKUP($B237,'Allokerad kvv'!$B$2:$AV$468,MATCH(H$2,'Allokerad kvv'!$B$2:$AV$2,0),FALSE),VLOOKUP($B237,'Justerad allokering'!$B$2:$AG$462,MATCH(H$2,'Justerad allokering'!$B$2:$AF$2,0),FALSE))</f>
        <v>0</v>
      </c>
      <c r="I237" s="28">
        <f>IF(ISERROR(1/VLOOKUP($B237,'Justerad allokering'!$B$2:$AG$462,MATCH(I$2,'Justerad allokering'!$B$2:$AF$2,0),FALSE)),VLOOKUP($B237,'Allokerad kvv'!$B$2:$AV$468,MATCH(I$2,'Allokerad kvv'!$B$2:$AV$2,0),FALSE),VLOOKUP($B237,'Justerad allokering'!$B$2:$AG$462,MATCH(I$2,'Justerad allokering'!$B$2:$AF$2,0),FALSE))</f>
        <v>0</v>
      </c>
      <c r="J237" s="28">
        <f>IF(ISERROR(1/VLOOKUP($B237,'Justerad allokering'!$B$2:$AG$462,MATCH(J$2,'Justerad allokering'!$B$2:$AF$2,0),FALSE)),VLOOKUP($B237,'Allokerad kvv'!$B$2:$AV$468,MATCH(J$2,'Allokerad kvv'!$B$2:$AV$2,0),FALSE),VLOOKUP($B237,'Justerad allokering'!$B$2:$AG$462,MATCH(J$2,'Justerad allokering'!$B$2:$AF$2,0),FALSE))</f>
        <v>0</v>
      </c>
      <c r="K237" s="28">
        <f>IF(ISERROR(1/VLOOKUP($B237,'Justerad allokering'!$B$2:$AG$462,MATCH(K$2,'Justerad allokering'!$B$2:$AF$2,0),FALSE)),VLOOKUP($B237,'Allokerad kvv'!$B$2:$AV$468,MATCH(K$2,'Allokerad kvv'!$B$2:$AV$2,0),FALSE),VLOOKUP($B237,'Justerad allokering'!$B$2:$AG$462,MATCH(K$2,'Justerad allokering'!$B$2:$AF$2,0),FALSE))</f>
        <v>0</v>
      </c>
      <c r="L237" s="28">
        <f>IF(ISERROR(1/VLOOKUP($B237,'Justerad allokering'!$B$2:$AG$462,MATCH(L$2,'Justerad allokering'!$B$2:$AF$2,0),FALSE)),VLOOKUP($B237,'Allokerad kvv'!$B$2:$AV$468,MATCH(L$2,'Allokerad kvv'!$B$2:$AV$2,0),FALSE),VLOOKUP($B237,'Justerad allokering'!$B$2:$AG$462,MATCH(L$2,'Justerad allokering'!$B$2:$AF$2,0),FALSE))</f>
        <v>0</v>
      </c>
      <c r="M237" s="28">
        <f>IF(ISERROR(1/VLOOKUP($B237,'Justerad allokering'!$B$2:$AG$462,MATCH(M$2,'Justerad allokering'!$B$2:$AF$2,0),FALSE)),VLOOKUP($B237,'Allokerad kvv'!$B$2:$AV$468,MATCH(M$2,'Allokerad kvv'!$B$2:$AV$2,0),FALSE),VLOOKUP($B237,'Justerad allokering'!$B$2:$AG$462,MATCH(M$2,'Justerad allokering'!$B$2:$AF$2,0),FALSE))</f>
        <v>0</v>
      </c>
      <c r="N237" s="28">
        <f>IF(ISERROR(1/VLOOKUP($B237,'Justerad allokering'!$B$2:$AG$462,MATCH(N$2,'Justerad allokering'!$B$2:$AF$2,0),FALSE)),VLOOKUP($B237,'Allokerad kvv'!$B$2:$AV$468,MATCH(N$2,'Allokerad kvv'!$B$2:$AV$2,0),FALSE),VLOOKUP($B237,'Justerad allokering'!$B$2:$AG$462,MATCH(N$2,'Justerad allokering'!$B$2:$AF$2,0),FALSE))</f>
        <v>0</v>
      </c>
      <c r="O237" s="28">
        <f>IF(ISERROR(1/VLOOKUP($B237,'Justerad allokering'!$B$2:$AG$462,MATCH(O$2,'Justerad allokering'!$B$2:$AF$2,0),FALSE)),VLOOKUP($B237,'Allokerad kvv'!$B$2:$AV$468,MATCH(O$2,'Allokerad kvv'!$B$2:$AV$2,0),FALSE),VLOOKUP($B237,'Justerad allokering'!$B$2:$AG$462,MATCH(O$2,'Justerad allokering'!$B$2:$AF$2,0),FALSE))</f>
        <v>0</v>
      </c>
      <c r="P237" s="28">
        <f>IF(ISERROR(1/VLOOKUP($B237,'Justerad allokering'!$B$2:$AG$462,MATCH(P$2,'Justerad allokering'!$B$2:$AF$2,0),FALSE)),VLOOKUP($B237,'Allokerad kvv'!$B$2:$AV$468,MATCH(P$2,'Allokerad kvv'!$B$2:$AV$2,0),FALSE),VLOOKUP($B237,'Justerad allokering'!$B$2:$AG$462,MATCH(P$2,'Justerad allokering'!$B$2:$AF$2,0),FALSE))</f>
        <v>0</v>
      </c>
      <c r="Q237" s="28">
        <f>IF(ISERROR(1/VLOOKUP($B237,'Justerad allokering'!$B$2:$AG$462,MATCH(Q$2,'Justerad allokering'!$B$2:$AF$2,0),FALSE)),VLOOKUP($B237,'Allokerad kvv'!$B$2:$AV$468,MATCH(Q$2,'Allokerad kvv'!$B$2:$AV$2,0),FALSE),VLOOKUP($B237,'Justerad allokering'!$B$2:$AG$462,MATCH(Q$2,'Justerad allokering'!$B$2:$AF$2,0),FALSE))</f>
        <v>0</v>
      </c>
      <c r="R237" s="28">
        <f>IF(ISERROR(1/VLOOKUP($B237,'Justerad allokering'!$B$2:$AG$462,MATCH(R$2,'Justerad allokering'!$B$2:$AF$2,0),FALSE)),VLOOKUP($B237,'Allokerad kvv'!$B$2:$AV$468,MATCH(R$2,'Allokerad kvv'!$B$2:$AV$2,0),FALSE),VLOOKUP($B237,'Justerad allokering'!$B$2:$AG$462,MATCH(R$2,'Justerad allokering'!$B$2:$AF$2,0),FALSE))</f>
        <v>0</v>
      </c>
      <c r="S237" s="28">
        <f>IF(ISERROR(1/VLOOKUP($B237,'Justerad allokering'!$B$2:$AG$462,MATCH(S$2,'Justerad allokering'!$B$2:$AF$2,0),FALSE)),VLOOKUP($B237,'Allokerad kvv'!$B$2:$AV$468,MATCH(S$2,'Allokerad kvv'!$B$2:$AV$2,0),FALSE),VLOOKUP($B237,'Justerad allokering'!$B$2:$AG$462,MATCH(S$2,'Justerad allokering'!$B$2:$AF$2,0),FALSE))</f>
        <v>0</v>
      </c>
      <c r="T237" s="28">
        <f>IF(ISERROR(1/VLOOKUP($B237,'Justerad allokering'!$B$2:$AG$462,MATCH(T$2,'Justerad allokering'!$B$2:$AF$2,0),FALSE)),VLOOKUP($B237,'Allokerad kvv'!$B$2:$AV$468,MATCH(T$2,'Allokerad kvv'!$B$2:$AV$2,0),FALSE),VLOOKUP($B237,'Justerad allokering'!$B$2:$AG$462,MATCH(T$2,'Justerad allokering'!$B$2:$AF$2,0),FALSE))</f>
        <v>0</v>
      </c>
      <c r="U237" s="28">
        <f>IF(ISERROR(1/VLOOKUP($B237,'Justerad allokering'!$B$2:$AG$462,MATCH(U$2,'Justerad allokering'!$B$2:$AF$2,0),FALSE)),VLOOKUP($B237,'Allokerad kvv'!$B$2:$AV$468,MATCH(U$2,'Allokerad kvv'!$B$2:$AV$2,0),FALSE),VLOOKUP($B237,'Justerad allokering'!$B$2:$AG$462,MATCH(U$2,'Justerad allokering'!$B$2:$AF$2,0),FALSE))</f>
        <v>0</v>
      </c>
      <c r="V237" s="28">
        <f>IF(ISERROR(1/VLOOKUP($B237,'Justerad allokering'!$B$2:$AG$462,MATCH(V$2,'Justerad allokering'!$B$2:$AF$2,0),FALSE)),VLOOKUP($B237,'Allokerad kvv'!$B$2:$AV$468,MATCH(V$2,'Allokerad kvv'!$B$2:$AV$2,0),FALSE),VLOOKUP($B237,'Justerad allokering'!$B$2:$AG$462,MATCH(V$2,'Justerad allokering'!$B$2:$AF$2,0),FALSE))</f>
        <v>0</v>
      </c>
      <c r="W237" s="28">
        <f>IF(ISERROR(1/VLOOKUP($B237,'Justerad allokering'!$B$2:$AG$462,MATCH(W$2,'Justerad allokering'!$B$2:$AF$2,0),FALSE)),VLOOKUP($B237,'Allokerad kvv'!$B$2:$AV$468,MATCH(W$2,'Allokerad kvv'!$B$2:$AV$2,0),FALSE),VLOOKUP($B237,'Justerad allokering'!$B$2:$AG$462,MATCH(W$2,'Justerad allokering'!$B$2:$AF$2,0),FALSE))</f>
        <v>0</v>
      </c>
      <c r="X237" s="28">
        <f>IF(ISERROR(1/VLOOKUP($B237,'Justerad allokering'!$B$2:$AG$462,MATCH(X$2,'Justerad allokering'!$B$2:$AF$2,0),FALSE)),VLOOKUP($B237,'Allokerad kvv'!$B$2:$AV$468,MATCH(X$2,'Allokerad kvv'!$B$2:$AV$2,0),FALSE),VLOOKUP($B237,'Justerad allokering'!$B$2:$AG$462,MATCH(X$2,'Justerad allokering'!$B$2:$AF$2,0),FALSE))</f>
        <v>0</v>
      </c>
      <c r="Y237" s="28">
        <f>IF(ISERROR(1/VLOOKUP($B237,'Justerad allokering'!$B$2:$AG$462,MATCH(Y$2,'Justerad allokering'!$B$2:$AF$2,0),FALSE)),VLOOKUP($B237,'Allokerad kvv'!$B$2:$AV$468,MATCH(Y$2,'Allokerad kvv'!$B$2:$AV$2,0),FALSE),VLOOKUP($B237,'Justerad allokering'!$B$2:$AG$462,MATCH(Y$2,'Justerad allokering'!$B$2:$AF$2,0),FALSE))</f>
        <v>0</v>
      </c>
      <c r="Z237" s="28">
        <f>IF(ISERROR(1/VLOOKUP($B237,'Justerad allokering'!$B$2:$AG$462,MATCH(Z$2,'Justerad allokering'!$B$2:$AF$2,0),FALSE)),VLOOKUP($B237,'Allokerad kvv'!$B$2:$AV$468,MATCH(Z$2,'Allokerad kvv'!$B$2:$AV$2,0),FALSE),VLOOKUP($B237,'Justerad allokering'!$B$2:$AG$462,MATCH(Z$2,'Justerad allokering'!$B$2:$AF$2,0),FALSE))</f>
        <v>0</v>
      </c>
      <c r="AA237" s="28"/>
      <c r="AB237" s="28"/>
      <c r="AE237">
        <f t="shared" si="9"/>
        <v>0</v>
      </c>
      <c r="AG237">
        <f t="shared" si="10"/>
        <v>0</v>
      </c>
      <c r="AH237">
        <f t="shared" si="11"/>
        <v>0</v>
      </c>
      <c r="AI237" s="55" t="str">
        <f>IF(AH237=0,"",AH237/VLOOKUP(B237,Kraftvärmeprod!$B$1:$BC$480,MATCH("Summa tillförd energi exklusive rökgaskondensering",Kraftvärmeprod!$B$1:$BC$1,0),FALSE))</f>
        <v/>
      </c>
    </row>
    <row r="238" spans="1:35" x14ac:dyDescent="0.25">
      <c r="A238" s="28" t="s">
        <v>316</v>
      </c>
      <c r="B238" s="28" t="s">
        <v>318</v>
      </c>
      <c r="C238" s="28">
        <f>IF(ISERROR(1/VLOOKUP($B238,'Justerad allokering'!$B$2:$AG$462,MATCH(C$2,'Justerad allokering'!$B$2:$AF$2,0),FALSE)),VLOOKUP($B238,'Allokerad kvv'!$B$2:$AV$468,MATCH(C$2,'Allokerad kvv'!$B$2:$AV$2,0),FALSE),VLOOKUP($B238,'Justerad allokering'!$B$2:$AG$462,MATCH(C$2,'Justerad allokering'!$B$2:$AF$2,0),FALSE))</f>
        <v>0</v>
      </c>
      <c r="D238" s="28">
        <f>IF(ISERROR(1/VLOOKUP($B238,'Justerad allokering'!$B$2:$AG$462,MATCH(D$2,'Justerad allokering'!$B$2:$AF$2,0),FALSE)),VLOOKUP($B238,'Allokerad kvv'!$B$2:$AV$468,MATCH(D$2,'Allokerad kvv'!$B$2:$AV$2,0),FALSE),VLOOKUP($B238,'Justerad allokering'!$B$2:$AG$462,MATCH(D$2,'Justerad allokering'!$B$2:$AF$2,0),FALSE))</f>
        <v>0</v>
      </c>
      <c r="E238" s="28">
        <f>IF(ISERROR(1/VLOOKUP($B238,'Justerad allokering'!$B$2:$AG$462,MATCH(E$2,'Justerad allokering'!$B$2:$AF$2,0),FALSE)),VLOOKUP($B238,'Allokerad kvv'!$B$2:$AV$468,MATCH(E$2,'Allokerad kvv'!$B$2:$AV$2,0),FALSE),VLOOKUP($B238,'Justerad allokering'!$B$2:$AG$462,MATCH(E$2,'Justerad allokering'!$B$2:$AF$2,0),FALSE))</f>
        <v>0</v>
      </c>
      <c r="F238" s="28">
        <f>IF(ISERROR(1/VLOOKUP($B238,'Justerad allokering'!$B$2:$AG$462,MATCH(F$2,'Justerad allokering'!$B$2:$AF$2,0),FALSE)),VLOOKUP($B238,'Allokerad kvv'!$B$2:$AV$468,MATCH(F$2,'Allokerad kvv'!$B$2:$AV$2,0),FALSE),VLOOKUP($B238,'Justerad allokering'!$B$2:$AG$462,MATCH(F$2,'Justerad allokering'!$B$2:$AF$2,0),FALSE))</f>
        <v>0</v>
      </c>
      <c r="G238" s="28">
        <f>IF(ISERROR(1/VLOOKUP($B238,'Justerad allokering'!$B$2:$AG$462,MATCH(G$2,'Justerad allokering'!$B$2:$AF$2,0),FALSE)),VLOOKUP($B238,'Allokerad kvv'!$B$2:$AV$468,MATCH(G$2,'Allokerad kvv'!$B$2:$AV$2,0),FALSE),VLOOKUP($B238,'Justerad allokering'!$B$2:$AG$462,MATCH(G$2,'Justerad allokering'!$B$2:$AF$2,0),FALSE))</f>
        <v>0</v>
      </c>
      <c r="H238" s="28">
        <f>IF(ISERROR(1/VLOOKUP($B238,'Justerad allokering'!$B$2:$AG$462,MATCH(H$2,'Justerad allokering'!$B$2:$AF$2,0),FALSE)),VLOOKUP($B238,'Allokerad kvv'!$B$2:$AV$468,MATCH(H$2,'Allokerad kvv'!$B$2:$AV$2,0),FALSE),VLOOKUP($B238,'Justerad allokering'!$B$2:$AG$462,MATCH(H$2,'Justerad allokering'!$B$2:$AF$2,0),FALSE))</f>
        <v>0</v>
      </c>
      <c r="I238" s="28">
        <f>IF(ISERROR(1/VLOOKUP($B238,'Justerad allokering'!$B$2:$AG$462,MATCH(I$2,'Justerad allokering'!$B$2:$AF$2,0),FALSE)),VLOOKUP($B238,'Allokerad kvv'!$B$2:$AV$468,MATCH(I$2,'Allokerad kvv'!$B$2:$AV$2,0),FALSE),VLOOKUP($B238,'Justerad allokering'!$B$2:$AG$462,MATCH(I$2,'Justerad allokering'!$B$2:$AF$2,0),FALSE))</f>
        <v>0</v>
      </c>
      <c r="J238" s="28">
        <f>IF(ISERROR(1/VLOOKUP($B238,'Justerad allokering'!$B$2:$AG$462,MATCH(J$2,'Justerad allokering'!$B$2:$AF$2,0),FALSE)),VLOOKUP($B238,'Allokerad kvv'!$B$2:$AV$468,MATCH(J$2,'Allokerad kvv'!$B$2:$AV$2,0),FALSE),VLOOKUP($B238,'Justerad allokering'!$B$2:$AG$462,MATCH(J$2,'Justerad allokering'!$B$2:$AF$2,0),FALSE))</f>
        <v>0</v>
      </c>
      <c r="K238" s="28">
        <f>IF(ISERROR(1/VLOOKUP($B238,'Justerad allokering'!$B$2:$AG$462,MATCH(K$2,'Justerad allokering'!$B$2:$AF$2,0),FALSE)),VLOOKUP($B238,'Allokerad kvv'!$B$2:$AV$468,MATCH(K$2,'Allokerad kvv'!$B$2:$AV$2,0),FALSE),VLOOKUP($B238,'Justerad allokering'!$B$2:$AG$462,MATCH(K$2,'Justerad allokering'!$B$2:$AF$2,0),FALSE))</f>
        <v>0</v>
      </c>
      <c r="L238" s="28">
        <f>IF(ISERROR(1/VLOOKUP($B238,'Justerad allokering'!$B$2:$AG$462,MATCH(L$2,'Justerad allokering'!$B$2:$AF$2,0),FALSE)),VLOOKUP($B238,'Allokerad kvv'!$B$2:$AV$468,MATCH(L$2,'Allokerad kvv'!$B$2:$AV$2,0),FALSE),VLOOKUP($B238,'Justerad allokering'!$B$2:$AG$462,MATCH(L$2,'Justerad allokering'!$B$2:$AF$2,0),FALSE))</f>
        <v>0</v>
      </c>
      <c r="M238" s="28">
        <f>IF(ISERROR(1/VLOOKUP($B238,'Justerad allokering'!$B$2:$AG$462,MATCH(M$2,'Justerad allokering'!$B$2:$AF$2,0),FALSE)),VLOOKUP($B238,'Allokerad kvv'!$B$2:$AV$468,MATCH(M$2,'Allokerad kvv'!$B$2:$AV$2,0),FALSE),VLOOKUP($B238,'Justerad allokering'!$B$2:$AG$462,MATCH(M$2,'Justerad allokering'!$B$2:$AF$2,0),FALSE))</f>
        <v>0</v>
      </c>
      <c r="N238" s="28">
        <f>IF(ISERROR(1/VLOOKUP($B238,'Justerad allokering'!$B$2:$AG$462,MATCH(N$2,'Justerad allokering'!$B$2:$AF$2,0),FALSE)),VLOOKUP($B238,'Allokerad kvv'!$B$2:$AV$468,MATCH(N$2,'Allokerad kvv'!$B$2:$AV$2,0),FALSE),VLOOKUP($B238,'Justerad allokering'!$B$2:$AG$462,MATCH(N$2,'Justerad allokering'!$B$2:$AF$2,0),FALSE))</f>
        <v>0</v>
      </c>
      <c r="O238" s="28">
        <f>IF(ISERROR(1/VLOOKUP($B238,'Justerad allokering'!$B$2:$AG$462,MATCH(O$2,'Justerad allokering'!$B$2:$AF$2,0),FALSE)),VLOOKUP($B238,'Allokerad kvv'!$B$2:$AV$468,MATCH(O$2,'Allokerad kvv'!$B$2:$AV$2,0),FALSE),VLOOKUP($B238,'Justerad allokering'!$B$2:$AG$462,MATCH(O$2,'Justerad allokering'!$B$2:$AF$2,0),FALSE))</f>
        <v>0</v>
      </c>
      <c r="P238" s="28">
        <f>IF(ISERROR(1/VLOOKUP($B238,'Justerad allokering'!$B$2:$AG$462,MATCH(P$2,'Justerad allokering'!$B$2:$AF$2,0),FALSE)),VLOOKUP($B238,'Allokerad kvv'!$B$2:$AV$468,MATCH(P$2,'Allokerad kvv'!$B$2:$AV$2,0),FALSE),VLOOKUP($B238,'Justerad allokering'!$B$2:$AG$462,MATCH(P$2,'Justerad allokering'!$B$2:$AF$2,0),FALSE))</f>
        <v>0</v>
      </c>
      <c r="Q238" s="28">
        <f>IF(ISERROR(1/VLOOKUP($B238,'Justerad allokering'!$B$2:$AG$462,MATCH(Q$2,'Justerad allokering'!$B$2:$AF$2,0),FALSE)),VLOOKUP($B238,'Allokerad kvv'!$B$2:$AV$468,MATCH(Q$2,'Allokerad kvv'!$B$2:$AV$2,0),FALSE),VLOOKUP($B238,'Justerad allokering'!$B$2:$AG$462,MATCH(Q$2,'Justerad allokering'!$B$2:$AF$2,0),FALSE))</f>
        <v>0</v>
      </c>
      <c r="R238" s="28">
        <f>IF(ISERROR(1/VLOOKUP($B238,'Justerad allokering'!$B$2:$AG$462,MATCH(R$2,'Justerad allokering'!$B$2:$AF$2,0),FALSE)),VLOOKUP($B238,'Allokerad kvv'!$B$2:$AV$468,MATCH(R$2,'Allokerad kvv'!$B$2:$AV$2,0),FALSE),VLOOKUP($B238,'Justerad allokering'!$B$2:$AG$462,MATCH(R$2,'Justerad allokering'!$B$2:$AF$2,0),FALSE))</f>
        <v>0</v>
      </c>
      <c r="S238" s="28">
        <f>IF(ISERROR(1/VLOOKUP($B238,'Justerad allokering'!$B$2:$AG$462,MATCH(S$2,'Justerad allokering'!$B$2:$AF$2,0),FALSE)),VLOOKUP($B238,'Allokerad kvv'!$B$2:$AV$468,MATCH(S$2,'Allokerad kvv'!$B$2:$AV$2,0),FALSE),VLOOKUP($B238,'Justerad allokering'!$B$2:$AG$462,MATCH(S$2,'Justerad allokering'!$B$2:$AF$2,0),FALSE))</f>
        <v>0</v>
      </c>
      <c r="T238" s="28">
        <f>IF(ISERROR(1/VLOOKUP($B238,'Justerad allokering'!$B$2:$AG$462,MATCH(T$2,'Justerad allokering'!$B$2:$AF$2,0),FALSE)),VLOOKUP($B238,'Allokerad kvv'!$B$2:$AV$468,MATCH(T$2,'Allokerad kvv'!$B$2:$AV$2,0),FALSE),VLOOKUP($B238,'Justerad allokering'!$B$2:$AG$462,MATCH(T$2,'Justerad allokering'!$B$2:$AF$2,0),FALSE))</f>
        <v>0</v>
      </c>
      <c r="U238" s="28">
        <f>IF(ISERROR(1/VLOOKUP($B238,'Justerad allokering'!$B$2:$AG$462,MATCH(U$2,'Justerad allokering'!$B$2:$AF$2,0),FALSE)),VLOOKUP($B238,'Allokerad kvv'!$B$2:$AV$468,MATCH(U$2,'Allokerad kvv'!$B$2:$AV$2,0),FALSE),VLOOKUP($B238,'Justerad allokering'!$B$2:$AG$462,MATCH(U$2,'Justerad allokering'!$B$2:$AF$2,0),FALSE))</f>
        <v>0</v>
      </c>
      <c r="V238" s="28">
        <f>IF(ISERROR(1/VLOOKUP($B238,'Justerad allokering'!$B$2:$AG$462,MATCH(V$2,'Justerad allokering'!$B$2:$AF$2,0),FALSE)),VLOOKUP($B238,'Allokerad kvv'!$B$2:$AV$468,MATCH(V$2,'Allokerad kvv'!$B$2:$AV$2,0),FALSE),VLOOKUP($B238,'Justerad allokering'!$B$2:$AG$462,MATCH(V$2,'Justerad allokering'!$B$2:$AF$2,0),FALSE))</f>
        <v>0</v>
      </c>
      <c r="W238" s="28">
        <f>IF(ISERROR(1/VLOOKUP($B238,'Justerad allokering'!$B$2:$AG$462,MATCH(W$2,'Justerad allokering'!$B$2:$AF$2,0),FALSE)),VLOOKUP($B238,'Allokerad kvv'!$B$2:$AV$468,MATCH(W$2,'Allokerad kvv'!$B$2:$AV$2,0),FALSE),VLOOKUP($B238,'Justerad allokering'!$B$2:$AG$462,MATCH(W$2,'Justerad allokering'!$B$2:$AF$2,0),FALSE))</f>
        <v>0</v>
      </c>
      <c r="X238" s="28">
        <f>IF(ISERROR(1/VLOOKUP($B238,'Justerad allokering'!$B$2:$AG$462,MATCH(X$2,'Justerad allokering'!$B$2:$AF$2,0),FALSE)),VLOOKUP($B238,'Allokerad kvv'!$B$2:$AV$468,MATCH(X$2,'Allokerad kvv'!$B$2:$AV$2,0),FALSE),VLOOKUP($B238,'Justerad allokering'!$B$2:$AG$462,MATCH(X$2,'Justerad allokering'!$B$2:$AF$2,0),FALSE))</f>
        <v>0</v>
      </c>
      <c r="Y238" s="28">
        <f>IF(ISERROR(1/VLOOKUP($B238,'Justerad allokering'!$B$2:$AG$462,MATCH(Y$2,'Justerad allokering'!$B$2:$AF$2,0),FALSE)),VLOOKUP($B238,'Allokerad kvv'!$B$2:$AV$468,MATCH(Y$2,'Allokerad kvv'!$B$2:$AV$2,0),FALSE),VLOOKUP($B238,'Justerad allokering'!$B$2:$AG$462,MATCH(Y$2,'Justerad allokering'!$B$2:$AF$2,0),FALSE))</f>
        <v>0</v>
      </c>
      <c r="Z238" s="28">
        <f>IF(ISERROR(1/VLOOKUP($B238,'Justerad allokering'!$B$2:$AG$462,MATCH(Z$2,'Justerad allokering'!$B$2:$AF$2,0),FALSE)),VLOOKUP($B238,'Allokerad kvv'!$B$2:$AV$468,MATCH(Z$2,'Allokerad kvv'!$B$2:$AV$2,0),FALSE),VLOOKUP($B238,'Justerad allokering'!$B$2:$AG$462,MATCH(Z$2,'Justerad allokering'!$B$2:$AF$2,0),FALSE))</f>
        <v>0</v>
      </c>
      <c r="AA238" s="28"/>
      <c r="AB238" s="28"/>
      <c r="AE238">
        <f t="shared" si="9"/>
        <v>0</v>
      </c>
      <c r="AG238">
        <f t="shared" si="10"/>
        <v>0</v>
      </c>
      <c r="AH238">
        <f t="shared" si="11"/>
        <v>0</v>
      </c>
      <c r="AI238" s="55" t="str">
        <f>IF(AH238=0,"",AH238/VLOOKUP(B238,Kraftvärmeprod!$B$1:$BC$480,MATCH("Summa tillförd energi exklusive rökgaskondensering",Kraftvärmeprod!$B$1:$BC$1,0),FALSE))</f>
        <v/>
      </c>
    </row>
    <row r="239" spans="1:35" x14ac:dyDescent="0.25">
      <c r="A239" s="28" t="s">
        <v>319</v>
      </c>
      <c r="B239" s="28" t="s">
        <v>320</v>
      </c>
      <c r="C239" s="28">
        <f>IF(ISERROR(1/VLOOKUP($B239,'Justerad allokering'!$B$2:$AG$462,MATCH(C$2,'Justerad allokering'!$B$2:$AF$2,0),FALSE)),VLOOKUP($B239,'Allokerad kvv'!$B$2:$AV$468,MATCH(C$2,'Allokerad kvv'!$B$2:$AV$2,0),FALSE),VLOOKUP($B239,'Justerad allokering'!$B$2:$AG$462,MATCH(C$2,'Justerad allokering'!$B$2:$AF$2,0),FALSE))</f>
        <v>0</v>
      </c>
      <c r="D239" s="28">
        <f>IF(ISERROR(1/VLOOKUP($B239,'Justerad allokering'!$B$2:$AG$462,MATCH(D$2,'Justerad allokering'!$B$2:$AF$2,0),FALSE)),VLOOKUP($B239,'Allokerad kvv'!$B$2:$AV$468,MATCH(D$2,'Allokerad kvv'!$B$2:$AV$2,0),FALSE),VLOOKUP($B239,'Justerad allokering'!$B$2:$AG$462,MATCH(D$2,'Justerad allokering'!$B$2:$AF$2,0),FALSE))</f>
        <v>0</v>
      </c>
      <c r="E239" s="28">
        <f>IF(ISERROR(1/VLOOKUP($B239,'Justerad allokering'!$B$2:$AG$462,MATCH(E$2,'Justerad allokering'!$B$2:$AF$2,0),FALSE)),VLOOKUP($B239,'Allokerad kvv'!$B$2:$AV$468,MATCH(E$2,'Allokerad kvv'!$B$2:$AV$2,0),FALSE),VLOOKUP($B239,'Justerad allokering'!$B$2:$AG$462,MATCH(E$2,'Justerad allokering'!$B$2:$AF$2,0),FALSE))</f>
        <v>0</v>
      </c>
      <c r="F239" s="28">
        <f>IF(ISERROR(1/VLOOKUP($B239,'Justerad allokering'!$B$2:$AG$462,MATCH(F$2,'Justerad allokering'!$B$2:$AF$2,0),FALSE)),VLOOKUP($B239,'Allokerad kvv'!$B$2:$AV$468,MATCH(F$2,'Allokerad kvv'!$B$2:$AV$2,0),FALSE),VLOOKUP($B239,'Justerad allokering'!$B$2:$AG$462,MATCH(F$2,'Justerad allokering'!$B$2:$AF$2,0),FALSE))</f>
        <v>0</v>
      </c>
      <c r="G239" s="28">
        <f>IF(ISERROR(1/VLOOKUP($B239,'Justerad allokering'!$B$2:$AG$462,MATCH(G$2,'Justerad allokering'!$B$2:$AF$2,0),FALSE)),VLOOKUP($B239,'Allokerad kvv'!$B$2:$AV$468,MATCH(G$2,'Allokerad kvv'!$B$2:$AV$2,0),FALSE),VLOOKUP($B239,'Justerad allokering'!$B$2:$AG$462,MATCH(G$2,'Justerad allokering'!$B$2:$AF$2,0),FALSE))</f>
        <v>0</v>
      </c>
      <c r="H239" s="28">
        <f>IF(ISERROR(1/VLOOKUP($B239,'Justerad allokering'!$B$2:$AG$462,MATCH(H$2,'Justerad allokering'!$B$2:$AF$2,0),FALSE)),VLOOKUP($B239,'Allokerad kvv'!$B$2:$AV$468,MATCH(H$2,'Allokerad kvv'!$B$2:$AV$2,0),FALSE),VLOOKUP($B239,'Justerad allokering'!$B$2:$AG$462,MATCH(H$2,'Justerad allokering'!$B$2:$AF$2,0),FALSE))</f>
        <v>0</v>
      </c>
      <c r="I239" s="28">
        <f>IF(ISERROR(1/VLOOKUP($B239,'Justerad allokering'!$B$2:$AG$462,MATCH(I$2,'Justerad allokering'!$B$2:$AF$2,0),FALSE)),VLOOKUP($B239,'Allokerad kvv'!$B$2:$AV$468,MATCH(I$2,'Allokerad kvv'!$B$2:$AV$2,0),FALSE),VLOOKUP($B239,'Justerad allokering'!$B$2:$AG$462,MATCH(I$2,'Justerad allokering'!$B$2:$AF$2,0),FALSE))</f>
        <v>0</v>
      </c>
      <c r="J239" s="28">
        <f>IF(ISERROR(1/VLOOKUP($B239,'Justerad allokering'!$B$2:$AG$462,MATCH(J$2,'Justerad allokering'!$B$2:$AF$2,0),FALSE)),VLOOKUP($B239,'Allokerad kvv'!$B$2:$AV$468,MATCH(J$2,'Allokerad kvv'!$B$2:$AV$2,0),FALSE),VLOOKUP($B239,'Justerad allokering'!$B$2:$AG$462,MATCH(J$2,'Justerad allokering'!$B$2:$AF$2,0),FALSE))</f>
        <v>0</v>
      </c>
      <c r="K239" s="28">
        <f>IF(ISERROR(1/VLOOKUP($B239,'Justerad allokering'!$B$2:$AG$462,MATCH(K$2,'Justerad allokering'!$B$2:$AF$2,0),FALSE)),VLOOKUP($B239,'Allokerad kvv'!$B$2:$AV$468,MATCH(K$2,'Allokerad kvv'!$B$2:$AV$2,0),FALSE),VLOOKUP($B239,'Justerad allokering'!$B$2:$AG$462,MATCH(K$2,'Justerad allokering'!$B$2:$AF$2,0),FALSE))</f>
        <v>0</v>
      </c>
      <c r="L239" s="28">
        <f>IF(ISERROR(1/VLOOKUP($B239,'Justerad allokering'!$B$2:$AG$462,MATCH(L$2,'Justerad allokering'!$B$2:$AF$2,0),FALSE)),VLOOKUP($B239,'Allokerad kvv'!$B$2:$AV$468,MATCH(L$2,'Allokerad kvv'!$B$2:$AV$2,0),FALSE),VLOOKUP($B239,'Justerad allokering'!$B$2:$AG$462,MATCH(L$2,'Justerad allokering'!$B$2:$AF$2,0),FALSE))</f>
        <v>0</v>
      </c>
      <c r="M239" s="28">
        <f>IF(ISERROR(1/VLOOKUP($B239,'Justerad allokering'!$B$2:$AG$462,MATCH(M$2,'Justerad allokering'!$B$2:$AF$2,0),FALSE)),VLOOKUP($B239,'Allokerad kvv'!$B$2:$AV$468,MATCH(M$2,'Allokerad kvv'!$B$2:$AV$2,0),FALSE),VLOOKUP($B239,'Justerad allokering'!$B$2:$AG$462,MATCH(M$2,'Justerad allokering'!$B$2:$AF$2,0),FALSE))</f>
        <v>0</v>
      </c>
      <c r="N239" s="28">
        <f>IF(ISERROR(1/VLOOKUP($B239,'Justerad allokering'!$B$2:$AG$462,MATCH(N$2,'Justerad allokering'!$B$2:$AF$2,0),FALSE)),VLOOKUP($B239,'Allokerad kvv'!$B$2:$AV$468,MATCH(N$2,'Allokerad kvv'!$B$2:$AV$2,0),FALSE),VLOOKUP($B239,'Justerad allokering'!$B$2:$AG$462,MATCH(N$2,'Justerad allokering'!$B$2:$AF$2,0),FALSE))</f>
        <v>0</v>
      </c>
      <c r="O239" s="28">
        <f>IF(ISERROR(1/VLOOKUP($B239,'Justerad allokering'!$B$2:$AG$462,MATCH(O$2,'Justerad allokering'!$B$2:$AF$2,0),FALSE)),VLOOKUP($B239,'Allokerad kvv'!$B$2:$AV$468,MATCH(O$2,'Allokerad kvv'!$B$2:$AV$2,0),FALSE),VLOOKUP($B239,'Justerad allokering'!$B$2:$AG$462,MATCH(O$2,'Justerad allokering'!$B$2:$AF$2,0),FALSE))</f>
        <v>0</v>
      </c>
      <c r="P239" s="28">
        <f>IF(ISERROR(1/VLOOKUP($B239,'Justerad allokering'!$B$2:$AG$462,MATCH(P$2,'Justerad allokering'!$B$2:$AF$2,0),FALSE)),VLOOKUP($B239,'Allokerad kvv'!$B$2:$AV$468,MATCH(P$2,'Allokerad kvv'!$B$2:$AV$2,0),FALSE),VLOOKUP($B239,'Justerad allokering'!$B$2:$AG$462,MATCH(P$2,'Justerad allokering'!$B$2:$AF$2,0),FALSE))</f>
        <v>0</v>
      </c>
      <c r="Q239" s="28">
        <f>IF(ISERROR(1/VLOOKUP($B239,'Justerad allokering'!$B$2:$AG$462,MATCH(Q$2,'Justerad allokering'!$B$2:$AF$2,0),FALSE)),VLOOKUP($B239,'Allokerad kvv'!$B$2:$AV$468,MATCH(Q$2,'Allokerad kvv'!$B$2:$AV$2,0),FALSE),VLOOKUP($B239,'Justerad allokering'!$B$2:$AG$462,MATCH(Q$2,'Justerad allokering'!$B$2:$AF$2,0),FALSE))</f>
        <v>0</v>
      </c>
      <c r="R239" s="28">
        <f>IF(ISERROR(1/VLOOKUP($B239,'Justerad allokering'!$B$2:$AG$462,MATCH(R$2,'Justerad allokering'!$B$2:$AF$2,0),FALSE)),VLOOKUP($B239,'Allokerad kvv'!$B$2:$AV$468,MATCH(R$2,'Allokerad kvv'!$B$2:$AV$2,0),FALSE),VLOOKUP($B239,'Justerad allokering'!$B$2:$AG$462,MATCH(R$2,'Justerad allokering'!$B$2:$AF$2,0),FALSE))</f>
        <v>0</v>
      </c>
      <c r="S239" s="28">
        <f>IF(ISERROR(1/VLOOKUP($B239,'Justerad allokering'!$B$2:$AG$462,MATCH(S$2,'Justerad allokering'!$B$2:$AF$2,0),FALSE)),VLOOKUP($B239,'Allokerad kvv'!$B$2:$AV$468,MATCH(S$2,'Allokerad kvv'!$B$2:$AV$2,0),FALSE),VLOOKUP($B239,'Justerad allokering'!$B$2:$AG$462,MATCH(S$2,'Justerad allokering'!$B$2:$AF$2,0),FALSE))</f>
        <v>0</v>
      </c>
      <c r="T239" s="28">
        <f>IF(ISERROR(1/VLOOKUP($B239,'Justerad allokering'!$B$2:$AG$462,MATCH(T$2,'Justerad allokering'!$B$2:$AF$2,0),FALSE)),VLOOKUP($B239,'Allokerad kvv'!$B$2:$AV$468,MATCH(T$2,'Allokerad kvv'!$B$2:$AV$2,0),FALSE),VLOOKUP($B239,'Justerad allokering'!$B$2:$AG$462,MATCH(T$2,'Justerad allokering'!$B$2:$AF$2,0),FALSE))</f>
        <v>0</v>
      </c>
      <c r="U239" s="28">
        <f>IF(ISERROR(1/VLOOKUP($B239,'Justerad allokering'!$B$2:$AG$462,MATCH(U$2,'Justerad allokering'!$B$2:$AF$2,0),FALSE)),VLOOKUP($B239,'Allokerad kvv'!$B$2:$AV$468,MATCH(U$2,'Allokerad kvv'!$B$2:$AV$2,0),FALSE),VLOOKUP($B239,'Justerad allokering'!$B$2:$AG$462,MATCH(U$2,'Justerad allokering'!$B$2:$AF$2,0),FALSE))</f>
        <v>0</v>
      </c>
      <c r="V239" s="28">
        <f>IF(ISERROR(1/VLOOKUP($B239,'Justerad allokering'!$B$2:$AG$462,MATCH(V$2,'Justerad allokering'!$B$2:$AF$2,0),FALSE)),VLOOKUP($B239,'Allokerad kvv'!$B$2:$AV$468,MATCH(V$2,'Allokerad kvv'!$B$2:$AV$2,0),FALSE),VLOOKUP($B239,'Justerad allokering'!$B$2:$AG$462,MATCH(V$2,'Justerad allokering'!$B$2:$AF$2,0),FALSE))</f>
        <v>0</v>
      </c>
      <c r="W239" s="28">
        <f>IF(ISERROR(1/VLOOKUP($B239,'Justerad allokering'!$B$2:$AG$462,MATCH(W$2,'Justerad allokering'!$B$2:$AF$2,0),FALSE)),VLOOKUP($B239,'Allokerad kvv'!$B$2:$AV$468,MATCH(W$2,'Allokerad kvv'!$B$2:$AV$2,0),FALSE),VLOOKUP($B239,'Justerad allokering'!$B$2:$AG$462,MATCH(W$2,'Justerad allokering'!$B$2:$AF$2,0),FALSE))</f>
        <v>0</v>
      </c>
      <c r="X239" s="28">
        <f>IF(ISERROR(1/VLOOKUP($B239,'Justerad allokering'!$B$2:$AG$462,MATCH(X$2,'Justerad allokering'!$B$2:$AF$2,0),FALSE)),VLOOKUP($B239,'Allokerad kvv'!$B$2:$AV$468,MATCH(X$2,'Allokerad kvv'!$B$2:$AV$2,0),FALSE),VLOOKUP($B239,'Justerad allokering'!$B$2:$AG$462,MATCH(X$2,'Justerad allokering'!$B$2:$AF$2,0),FALSE))</f>
        <v>0</v>
      </c>
      <c r="Y239" s="28">
        <f>IF(ISERROR(1/VLOOKUP($B239,'Justerad allokering'!$B$2:$AG$462,MATCH(Y$2,'Justerad allokering'!$B$2:$AF$2,0),FALSE)),VLOOKUP($B239,'Allokerad kvv'!$B$2:$AV$468,MATCH(Y$2,'Allokerad kvv'!$B$2:$AV$2,0),FALSE),VLOOKUP($B239,'Justerad allokering'!$B$2:$AG$462,MATCH(Y$2,'Justerad allokering'!$B$2:$AF$2,0),FALSE))</f>
        <v>0</v>
      </c>
      <c r="Z239" s="28">
        <f>IF(ISERROR(1/VLOOKUP($B239,'Justerad allokering'!$B$2:$AG$462,MATCH(Z$2,'Justerad allokering'!$B$2:$AF$2,0),FALSE)),VLOOKUP($B239,'Allokerad kvv'!$B$2:$AV$468,MATCH(Z$2,'Allokerad kvv'!$B$2:$AV$2,0),FALSE),VLOOKUP($B239,'Justerad allokering'!$B$2:$AG$462,MATCH(Z$2,'Justerad allokering'!$B$2:$AF$2,0),FALSE))</f>
        <v>0</v>
      </c>
      <c r="AA239" s="28"/>
      <c r="AB239" s="28"/>
      <c r="AE239">
        <f t="shared" si="9"/>
        <v>0</v>
      </c>
      <c r="AG239">
        <f t="shared" si="10"/>
        <v>0</v>
      </c>
      <c r="AH239">
        <f t="shared" si="11"/>
        <v>0</v>
      </c>
      <c r="AI239" s="55" t="str">
        <f>IF(AH239=0,"",AH239/VLOOKUP(B239,Kraftvärmeprod!$B$1:$BC$480,MATCH("Summa tillförd energi exklusive rökgaskondensering",Kraftvärmeprod!$B$1:$BC$1,0),FALSE))</f>
        <v/>
      </c>
    </row>
    <row r="240" spans="1:35" x14ac:dyDescent="0.25">
      <c r="A240" s="28" t="s">
        <v>321</v>
      </c>
      <c r="B240" s="28" t="s">
        <v>322</v>
      </c>
      <c r="C240" s="28">
        <f>IF(ISERROR(1/VLOOKUP($B240,'Justerad allokering'!$B$2:$AG$462,MATCH(C$2,'Justerad allokering'!$B$2:$AF$2,0),FALSE)),VLOOKUP($B240,'Allokerad kvv'!$B$2:$AV$468,MATCH(C$2,'Allokerad kvv'!$B$2:$AV$2,0),FALSE),VLOOKUP($B240,'Justerad allokering'!$B$2:$AG$462,MATCH(C$2,'Justerad allokering'!$B$2:$AF$2,0),FALSE))</f>
        <v>0</v>
      </c>
      <c r="D240" s="28">
        <f>IF(ISERROR(1/VLOOKUP($B240,'Justerad allokering'!$B$2:$AG$462,MATCH(D$2,'Justerad allokering'!$B$2:$AF$2,0),FALSE)),VLOOKUP($B240,'Allokerad kvv'!$B$2:$AV$468,MATCH(D$2,'Allokerad kvv'!$B$2:$AV$2,0),FALSE),VLOOKUP($B240,'Justerad allokering'!$B$2:$AG$462,MATCH(D$2,'Justerad allokering'!$B$2:$AF$2,0),FALSE))</f>
        <v>0</v>
      </c>
      <c r="E240" s="28">
        <f>IF(ISERROR(1/VLOOKUP($B240,'Justerad allokering'!$B$2:$AG$462,MATCH(E$2,'Justerad allokering'!$B$2:$AF$2,0),FALSE)),VLOOKUP($B240,'Allokerad kvv'!$B$2:$AV$468,MATCH(E$2,'Allokerad kvv'!$B$2:$AV$2,0),FALSE),VLOOKUP($B240,'Justerad allokering'!$B$2:$AG$462,MATCH(E$2,'Justerad allokering'!$B$2:$AF$2,0),FALSE))</f>
        <v>0</v>
      </c>
      <c r="F240" s="28">
        <f>IF(ISERROR(1/VLOOKUP($B240,'Justerad allokering'!$B$2:$AG$462,MATCH(F$2,'Justerad allokering'!$B$2:$AF$2,0),FALSE)),VLOOKUP($B240,'Allokerad kvv'!$B$2:$AV$468,MATCH(F$2,'Allokerad kvv'!$B$2:$AV$2,0),FALSE),VLOOKUP($B240,'Justerad allokering'!$B$2:$AG$462,MATCH(F$2,'Justerad allokering'!$B$2:$AF$2,0),FALSE))</f>
        <v>0</v>
      </c>
      <c r="G240" s="28">
        <f>IF(ISERROR(1/VLOOKUP($B240,'Justerad allokering'!$B$2:$AG$462,MATCH(G$2,'Justerad allokering'!$B$2:$AF$2,0),FALSE)),VLOOKUP($B240,'Allokerad kvv'!$B$2:$AV$468,MATCH(G$2,'Allokerad kvv'!$B$2:$AV$2,0),FALSE),VLOOKUP($B240,'Justerad allokering'!$B$2:$AG$462,MATCH(G$2,'Justerad allokering'!$B$2:$AF$2,0),FALSE))</f>
        <v>0</v>
      </c>
      <c r="H240" s="28">
        <f>IF(ISERROR(1/VLOOKUP($B240,'Justerad allokering'!$B$2:$AG$462,MATCH(H$2,'Justerad allokering'!$B$2:$AF$2,0),FALSE)),VLOOKUP($B240,'Allokerad kvv'!$B$2:$AV$468,MATCH(H$2,'Allokerad kvv'!$B$2:$AV$2,0),FALSE),VLOOKUP($B240,'Justerad allokering'!$B$2:$AG$462,MATCH(H$2,'Justerad allokering'!$B$2:$AF$2,0),FALSE))</f>
        <v>0</v>
      </c>
      <c r="I240" s="28">
        <f>IF(ISERROR(1/VLOOKUP($B240,'Justerad allokering'!$B$2:$AG$462,MATCH(I$2,'Justerad allokering'!$B$2:$AF$2,0),FALSE)),VLOOKUP($B240,'Allokerad kvv'!$B$2:$AV$468,MATCH(I$2,'Allokerad kvv'!$B$2:$AV$2,0),FALSE),VLOOKUP($B240,'Justerad allokering'!$B$2:$AG$462,MATCH(I$2,'Justerad allokering'!$B$2:$AF$2,0),FALSE))</f>
        <v>0</v>
      </c>
      <c r="J240" s="28">
        <f>IF(ISERROR(1/VLOOKUP($B240,'Justerad allokering'!$B$2:$AG$462,MATCH(J$2,'Justerad allokering'!$B$2:$AF$2,0),FALSE)),VLOOKUP($B240,'Allokerad kvv'!$B$2:$AV$468,MATCH(J$2,'Allokerad kvv'!$B$2:$AV$2,0),FALSE),VLOOKUP($B240,'Justerad allokering'!$B$2:$AG$462,MATCH(J$2,'Justerad allokering'!$B$2:$AF$2,0),FALSE))</f>
        <v>0</v>
      </c>
      <c r="K240" s="28">
        <f>IF(ISERROR(1/VLOOKUP($B240,'Justerad allokering'!$B$2:$AG$462,MATCH(K$2,'Justerad allokering'!$B$2:$AF$2,0),FALSE)),VLOOKUP($B240,'Allokerad kvv'!$B$2:$AV$468,MATCH(K$2,'Allokerad kvv'!$B$2:$AV$2,0),FALSE),VLOOKUP($B240,'Justerad allokering'!$B$2:$AG$462,MATCH(K$2,'Justerad allokering'!$B$2:$AF$2,0),FALSE))</f>
        <v>0</v>
      </c>
      <c r="L240" s="28">
        <f>IF(ISERROR(1/VLOOKUP($B240,'Justerad allokering'!$B$2:$AG$462,MATCH(L$2,'Justerad allokering'!$B$2:$AF$2,0),FALSE)),VLOOKUP($B240,'Allokerad kvv'!$B$2:$AV$468,MATCH(L$2,'Allokerad kvv'!$B$2:$AV$2,0),FALSE),VLOOKUP($B240,'Justerad allokering'!$B$2:$AG$462,MATCH(L$2,'Justerad allokering'!$B$2:$AF$2,0),FALSE))</f>
        <v>0</v>
      </c>
      <c r="M240" s="28">
        <f>IF(ISERROR(1/VLOOKUP($B240,'Justerad allokering'!$B$2:$AG$462,MATCH(M$2,'Justerad allokering'!$B$2:$AF$2,0),FALSE)),VLOOKUP($B240,'Allokerad kvv'!$B$2:$AV$468,MATCH(M$2,'Allokerad kvv'!$B$2:$AV$2,0),FALSE),VLOOKUP($B240,'Justerad allokering'!$B$2:$AG$462,MATCH(M$2,'Justerad allokering'!$B$2:$AF$2,0),FALSE))</f>
        <v>0</v>
      </c>
      <c r="N240" s="28">
        <f>IF(ISERROR(1/VLOOKUP($B240,'Justerad allokering'!$B$2:$AG$462,MATCH(N$2,'Justerad allokering'!$B$2:$AF$2,0),FALSE)),VLOOKUP($B240,'Allokerad kvv'!$B$2:$AV$468,MATCH(N$2,'Allokerad kvv'!$B$2:$AV$2,0),FALSE),VLOOKUP($B240,'Justerad allokering'!$B$2:$AG$462,MATCH(N$2,'Justerad allokering'!$B$2:$AF$2,0),FALSE))</f>
        <v>0</v>
      </c>
      <c r="O240" s="28">
        <f>IF(ISERROR(1/VLOOKUP($B240,'Justerad allokering'!$B$2:$AG$462,MATCH(O$2,'Justerad allokering'!$B$2:$AF$2,0),FALSE)),VLOOKUP($B240,'Allokerad kvv'!$B$2:$AV$468,MATCH(O$2,'Allokerad kvv'!$B$2:$AV$2,0),FALSE),VLOOKUP($B240,'Justerad allokering'!$B$2:$AG$462,MATCH(O$2,'Justerad allokering'!$B$2:$AF$2,0),FALSE))</f>
        <v>0</v>
      </c>
      <c r="P240" s="28">
        <f>IF(ISERROR(1/VLOOKUP($B240,'Justerad allokering'!$B$2:$AG$462,MATCH(P$2,'Justerad allokering'!$B$2:$AF$2,0),FALSE)),VLOOKUP($B240,'Allokerad kvv'!$B$2:$AV$468,MATCH(P$2,'Allokerad kvv'!$B$2:$AV$2,0),FALSE),VLOOKUP($B240,'Justerad allokering'!$B$2:$AG$462,MATCH(P$2,'Justerad allokering'!$B$2:$AF$2,0),FALSE))</f>
        <v>0</v>
      </c>
      <c r="Q240" s="28">
        <f>IF(ISERROR(1/VLOOKUP($B240,'Justerad allokering'!$B$2:$AG$462,MATCH(Q$2,'Justerad allokering'!$B$2:$AF$2,0),FALSE)),VLOOKUP($B240,'Allokerad kvv'!$B$2:$AV$468,MATCH(Q$2,'Allokerad kvv'!$B$2:$AV$2,0),FALSE),VLOOKUP($B240,'Justerad allokering'!$B$2:$AG$462,MATCH(Q$2,'Justerad allokering'!$B$2:$AF$2,0),FALSE))</f>
        <v>0</v>
      </c>
      <c r="R240" s="28">
        <f>IF(ISERROR(1/VLOOKUP($B240,'Justerad allokering'!$B$2:$AG$462,MATCH(R$2,'Justerad allokering'!$B$2:$AF$2,0),FALSE)),VLOOKUP($B240,'Allokerad kvv'!$B$2:$AV$468,MATCH(R$2,'Allokerad kvv'!$B$2:$AV$2,0),FALSE),VLOOKUP($B240,'Justerad allokering'!$B$2:$AG$462,MATCH(R$2,'Justerad allokering'!$B$2:$AF$2,0),FALSE))</f>
        <v>0</v>
      </c>
      <c r="S240" s="28">
        <f>IF(ISERROR(1/VLOOKUP($B240,'Justerad allokering'!$B$2:$AG$462,MATCH(S$2,'Justerad allokering'!$B$2:$AF$2,0),FALSE)),VLOOKUP($B240,'Allokerad kvv'!$B$2:$AV$468,MATCH(S$2,'Allokerad kvv'!$B$2:$AV$2,0),FALSE),VLOOKUP($B240,'Justerad allokering'!$B$2:$AG$462,MATCH(S$2,'Justerad allokering'!$B$2:$AF$2,0),FALSE))</f>
        <v>0</v>
      </c>
      <c r="T240" s="28">
        <f>IF(ISERROR(1/VLOOKUP($B240,'Justerad allokering'!$B$2:$AG$462,MATCH(T$2,'Justerad allokering'!$B$2:$AF$2,0),FALSE)),VLOOKUP($B240,'Allokerad kvv'!$B$2:$AV$468,MATCH(T$2,'Allokerad kvv'!$B$2:$AV$2,0),FALSE),VLOOKUP($B240,'Justerad allokering'!$B$2:$AG$462,MATCH(T$2,'Justerad allokering'!$B$2:$AF$2,0),FALSE))</f>
        <v>0</v>
      </c>
      <c r="U240" s="28">
        <f>IF(ISERROR(1/VLOOKUP($B240,'Justerad allokering'!$B$2:$AG$462,MATCH(U$2,'Justerad allokering'!$B$2:$AF$2,0),FALSE)),VLOOKUP($B240,'Allokerad kvv'!$B$2:$AV$468,MATCH(U$2,'Allokerad kvv'!$B$2:$AV$2,0),FALSE),VLOOKUP($B240,'Justerad allokering'!$B$2:$AG$462,MATCH(U$2,'Justerad allokering'!$B$2:$AF$2,0),FALSE))</f>
        <v>0</v>
      </c>
      <c r="V240" s="28">
        <f>IF(ISERROR(1/VLOOKUP($B240,'Justerad allokering'!$B$2:$AG$462,MATCH(V$2,'Justerad allokering'!$B$2:$AF$2,0),FALSE)),VLOOKUP($B240,'Allokerad kvv'!$B$2:$AV$468,MATCH(V$2,'Allokerad kvv'!$B$2:$AV$2,0),FALSE),VLOOKUP($B240,'Justerad allokering'!$B$2:$AG$462,MATCH(V$2,'Justerad allokering'!$B$2:$AF$2,0),FALSE))</f>
        <v>0</v>
      </c>
      <c r="W240" s="28">
        <f>IF(ISERROR(1/VLOOKUP($B240,'Justerad allokering'!$B$2:$AG$462,MATCH(W$2,'Justerad allokering'!$B$2:$AF$2,0),FALSE)),VLOOKUP($B240,'Allokerad kvv'!$B$2:$AV$468,MATCH(W$2,'Allokerad kvv'!$B$2:$AV$2,0),FALSE),VLOOKUP($B240,'Justerad allokering'!$B$2:$AG$462,MATCH(W$2,'Justerad allokering'!$B$2:$AF$2,0),FALSE))</f>
        <v>0</v>
      </c>
      <c r="X240" s="28">
        <f>IF(ISERROR(1/VLOOKUP($B240,'Justerad allokering'!$B$2:$AG$462,MATCH(X$2,'Justerad allokering'!$B$2:$AF$2,0),FALSE)),VLOOKUP($B240,'Allokerad kvv'!$B$2:$AV$468,MATCH(X$2,'Allokerad kvv'!$B$2:$AV$2,0),FALSE),VLOOKUP($B240,'Justerad allokering'!$B$2:$AG$462,MATCH(X$2,'Justerad allokering'!$B$2:$AF$2,0),FALSE))</f>
        <v>0</v>
      </c>
      <c r="Y240" s="28">
        <f>IF(ISERROR(1/VLOOKUP($B240,'Justerad allokering'!$B$2:$AG$462,MATCH(Y$2,'Justerad allokering'!$B$2:$AF$2,0),FALSE)),VLOOKUP($B240,'Allokerad kvv'!$B$2:$AV$468,MATCH(Y$2,'Allokerad kvv'!$B$2:$AV$2,0),FALSE),VLOOKUP($B240,'Justerad allokering'!$B$2:$AG$462,MATCH(Y$2,'Justerad allokering'!$B$2:$AF$2,0),FALSE))</f>
        <v>0</v>
      </c>
      <c r="Z240" s="28">
        <f>IF(ISERROR(1/VLOOKUP($B240,'Justerad allokering'!$B$2:$AG$462,MATCH(Z$2,'Justerad allokering'!$B$2:$AF$2,0),FALSE)),VLOOKUP($B240,'Allokerad kvv'!$B$2:$AV$468,MATCH(Z$2,'Allokerad kvv'!$B$2:$AV$2,0),FALSE),VLOOKUP($B240,'Justerad allokering'!$B$2:$AG$462,MATCH(Z$2,'Justerad allokering'!$B$2:$AF$2,0),FALSE))</f>
        <v>0</v>
      </c>
      <c r="AA240" s="28"/>
      <c r="AB240" s="28"/>
      <c r="AE240">
        <f t="shared" si="9"/>
        <v>0</v>
      </c>
      <c r="AG240">
        <f t="shared" si="10"/>
        <v>0</v>
      </c>
      <c r="AH240">
        <f t="shared" si="11"/>
        <v>0</v>
      </c>
      <c r="AI240" s="55" t="str">
        <f>IF(AH240=0,"",AH240/VLOOKUP(B240,Kraftvärmeprod!$B$1:$BC$480,MATCH("Summa tillförd energi exklusive rökgaskondensering",Kraftvärmeprod!$B$1:$BC$1,0),FALSE))</f>
        <v/>
      </c>
    </row>
    <row r="241" spans="1:35" x14ac:dyDescent="0.25">
      <c r="A241" s="28" t="s">
        <v>323</v>
      </c>
      <c r="B241" s="28" t="s">
        <v>324</v>
      </c>
      <c r="C241" s="28">
        <f>IF(ISERROR(1/VLOOKUP($B241,'Justerad allokering'!$B$2:$AG$462,MATCH(C$2,'Justerad allokering'!$B$2:$AF$2,0),FALSE)),VLOOKUP($B241,'Allokerad kvv'!$B$2:$AV$468,MATCH(C$2,'Allokerad kvv'!$B$2:$AV$2,0),FALSE),VLOOKUP($B241,'Justerad allokering'!$B$2:$AG$462,MATCH(C$2,'Justerad allokering'!$B$2:$AF$2,0),FALSE))</f>
        <v>0</v>
      </c>
      <c r="D241" s="28">
        <f>IF(ISERROR(1/VLOOKUP($B241,'Justerad allokering'!$B$2:$AG$462,MATCH(D$2,'Justerad allokering'!$B$2:$AF$2,0),FALSE)),VLOOKUP($B241,'Allokerad kvv'!$B$2:$AV$468,MATCH(D$2,'Allokerad kvv'!$B$2:$AV$2,0),FALSE),VLOOKUP($B241,'Justerad allokering'!$B$2:$AG$462,MATCH(D$2,'Justerad allokering'!$B$2:$AF$2,0),FALSE))</f>
        <v>0</v>
      </c>
      <c r="E241" s="28">
        <f>IF(ISERROR(1/VLOOKUP($B241,'Justerad allokering'!$B$2:$AG$462,MATCH(E$2,'Justerad allokering'!$B$2:$AF$2,0),FALSE)),VLOOKUP($B241,'Allokerad kvv'!$B$2:$AV$468,MATCH(E$2,'Allokerad kvv'!$B$2:$AV$2,0),FALSE),VLOOKUP($B241,'Justerad allokering'!$B$2:$AG$462,MATCH(E$2,'Justerad allokering'!$B$2:$AF$2,0),FALSE))</f>
        <v>10.851900000000001</v>
      </c>
      <c r="F241" s="28">
        <f>IF(ISERROR(1/VLOOKUP($B241,'Justerad allokering'!$B$2:$AG$462,MATCH(F$2,'Justerad allokering'!$B$2:$AF$2,0),FALSE)),VLOOKUP($B241,'Allokerad kvv'!$B$2:$AV$468,MATCH(F$2,'Allokerad kvv'!$B$2:$AV$2,0),FALSE),VLOOKUP($B241,'Justerad allokering'!$B$2:$AG$462,MATCH(F$2,'Justerad allokering'!$B$2:$AF$2,0),FALSE))</f>
        <v>0</v>
      </c>
      <c r="G241" s="28">
        <f>IF(ISERROR(1/VLOOKUP($B241,'Justerad allokering'!$B$2:$AG$462,MATCH(G$2,'Justerad allokering'!$B$2:$AF$2,0),FALSE)),VLOOKUP($B241,'Allokerad kvv'!$B$2:$AV$468,MATCH(G$2,'Allokerad kvv'!$B$2:$AV$2,0),FALSE),VLOOKUP($B241,'Justerad allokering'!$B$2:$AG$462,MATCH(G$2,'Justerad allokering'!$B$2:$AF$2,0),FALSE))</f>
        <v>0</v>
      </c>
      <c r="H241" s="28">
        <f>IF(ISERROR(1/VLOOKUP($B241,'Justerad allokering'!$B$2:$AG$462,MATCH(H$2,'Justerad allokering'!$B$2:$AF$2,0),FALSE)),VLOOKUP($B241,'Allokerad kvv'!$B$2:$AV$468,MATCH(H$2,'Allokerad kvv'!$B$2:$AV$2,0),FALSE),VLOOKUP($B241,'Justerad allokering'!$B$2:$AG$462,MATCH(H$2,'Justerad allokering'!$B$2:$AF$2,0),FALSE))</f>
        <v>0</v>
      </c>
      <c r="I241" s="28">
        <f>IF(ISERROR(1/VLOOKUP($B241,'Justerad allokering'!$B$2:$AG$462,MATCH(I$2,'Justerad allokering'!$B$2:$AF$2,0),FALSE)),VLOOKUP($B241,'Allokerad kvv'!$B$2:$AV$468,MATCH(I$2,'Allokerad kvv'!$B$2:$AV$2,0),FALSE),VLOOKUP($B241,'Justerad allokering'!$B$2:$AG$462,MATCH(I$2,'Justerad allokering'!$B$2:$AF$2,0),FALSE))</f>
        <v>0</v>
      </c>
      <c r="J241" s="28">
        <f>IF(ISERROR(1/VLOOKUP($B241,'Justerad allokering'!$B$2:$AG$462,MATCH(J$2,'Justerad allokering'!$B$2:$AF$2,0),FALSE)),VLOOKUP($B241,'Allokerad kvv'!$B$2:$AV$468,MATCH(J$2,'Allokerad kvv'!$B$2:$AV$2,0),FALSE),VLOOKUP($B241,'Justerad allokering'!$B$2:$AG$462,MATCH(J$2,'Justerad allokering'!$B$2:$AF$2,0),FALSE))</f>
        <v>37.420499999999997</v>
      </c>
      <c r="K241" s="28">
        <f>IF(ISERROR(1/VLOOKUP($B241,'Justerad allokering'!$B$2:$AG$462,MATCH(K$2,'Justerad allokering'!$B$2:$AF$2,0),FALSE)),VLOOKUP($B241,'Allokerad kvv'!$B$2:$AV$468,MATCH(K$2,'Allokerad kvv'!$B$2:$AV$2,0),FALSE),VLOOKUP($B241,'Justerad allokering'!$B$2:$AG$462,MATCH(K$2,'Justerad allokering'!$B$2:$AF$2,0),FALSE))</f>
        <v>2.1703899999999998</v>
      </c>
      <c r="L241" s="28">
        <f>IF(ISERROR(1/VLOOKUP($B241,'Justerad allokering'!$B$2:$AG$462,MATCH(L$2,'Justerad allokering'!$B$2:$AF$2,0),FALSE)),VLOOKUP($B241,'Allokerad kvv'!$B$2:$AV$468,MATCH(L$2,'Allokerad kvv'!$B$2:$AV$2,0),FALSE),VLOOKUP($B241,'Justerad allokering'!$B$2:$AG$462,MATCH(L$2,'Justerad allokering'!$B$2:$AF$2,0),FALSE))</f>
        <v>0</v>
      </c>
      <c r="M241" s="28">
        <f>IF(ISERROR(1/VLOOKUP($B241,'Justerad allokering'!$B$2:$AG$462,MATCH(M$2,'Justerad allokering'!$B$2:$AF$2,0),FALSE)),VLOOKUP($B241,'Allokerad kvv'!$B$2:$AV$468,MATCH(M$2,'Allokerad kvv'!$B$2:$AV$2,0),FALSE),VLOOKUP($B241,'Justerad allokering'!$B$2:$AG$462,MATCH(M$2,'Justerad allokering'!$B$2:$AF$2,0),FALSE))</f>
        <v>0</v>
      </c>
      <c r="N241" s="28">
        <f>IF(ISERROR(1/VLOOKUP($B241,'Justerad allokering'!$B$2:$AG$462,MATCH(N$2,'Justerad allokering'!$B$2:$AF$2,0),FALSE)),VLOOKUP($B241,'Allokerad kvv'!$B$2:$AV$468,MATCH(N$2,'Allokerad kvv'!$B$2:$AV$2,0),FALSE),VLOOKUP($B241,'Justerad allokering'!$B$2:$AG$462,MATCH(N$2,'Justerad allokering'!$B$2:$AF$2,0),FALSE))</f>
        <v>13.2</v>
      </c>
      <c r="O241" s="28">
        <f>IF(ISERROR(1/VLOOKUP($B241,'Justerad allokering'!$B$2:$AG$462,MATCH(O$2,'Justerad allokering'!$B$2:$AF$2,0),FALSE)),VLOOKUP($B241,'Allokerad kvv'!$B$2:$AV$468,MATCH(O$2,'Allokerad kvv'!$B$2:$AV$2,0),FALSE),VLOOKUP($B241,'Justerad allokering'!$B$2:$AG$462,MATCH(O$2,'Justerad allokering'!$B$2:$AF$2,0),FALSE))</f>
        <v>0</v>
      </c>
      <c r="P241" s="28">
        <f>IF(ISERROR(1/VLOOKUP($B241,'Justerad allokering'!$B$2:$AG$462,MATCH(P$2,'Justerad allokering'!$B$2:$AF$2,0),FALSE)),VLOOKUP($B241,'Allokerad kvv'!$B$2:$AV$468,MATCH(P$2,'Allokerad kvv'!$B$2:$AV$2,0),FALSE),VLOOKUP($B241,'Justerad allokering'!$B$2:$AG$462,MATCH(P$2,'Justerad allokering'!$B$2:$AF$2,0),FALSE))</f>
        <v>24.547799999999999</v>
      </c>
      <c r="Q241" s="28">
        <f>IF(ISERROR(1/VLOOKUP($B241,'Justerad allokering'!$B$2:$AG$462,MATCH(Q$2,'Justerad allokering'!$B$2:$AF$2,0),FALSE)),VLOOKUP($B241,'Allokerad kvv'!$B$2:$AV$468,MATCH(Q$2,'Allokerad kvv'!$B$2:$AV$2,0),FALSE),VLOOKUP($B241,'Justerad allokering'!$B$2:$AG$462,MATCH(Q$2,'Justerad allokering'!$B$2:$AF$2,0),FALSE))</f>
        <v>0</v>
      </c>
      <c r="R241" s="28">
        <f>IF(ISERROR(1/VLOOKUP($B241,'Justerad allokering'!$B$2:$AG$462,MATCH(R$2,'Justerad allokering'!$B$2:$AF$2,0),FALSE)),VLOOKUP($B241,'Allokerad kvv'!$B$2:$AV$468,MATCH(R$2,'Allokerad kvv'!$B$2:$AV$2,0),FALSE),VLOOKUP($B241,'Justerad allokering'!$B$2:$AG$462,MATCH(R$2,'Justerad allokering'!$B$2:$AF$2,0),FALSE))</f>
        <v>0</v>
      </c>
      <c r="S241" s="28">
        <f>IF(ISERROR(1/VLOOKUP($B241,'Justerad allokering'!$B$2:$AG$462,MATCH(S$2,'Justerad allokering'!$B$2:$AF$2,0),FALSE)),VLOOKUP($B241,'Allokerad kvv'!$B$2:$AV$468,MATCH(S$2,'Allokerad kvv'!$B$2:$AV$2,0),FALSE),VLOOKUP($B241,'Justerad allokering'!$B$2:$AG$462,MATCH(S$2,'Justerad allokering'!$B$2:$AF$2,0),FALSE))</f>
        <v>0</v>
      </c>
      <c r="T241" s="28">
        <f>IF(ISERROR(1/VLOOKUP($B241,'Justerad allokering'!$B$2:$AG$462,MATCH(T$2,'Justerad allokering'!$B$2:$AF$2,0),FALSE)),VLOOKUP($B241,'Allokerad kvv'!$B$2:$AV$468,MATCH(T$2,'Allokerad kvv'!$B$2:$AV$2,0),FALSE),VLOOKUP($B241,'Justerad allokering'!$B$2:$AG$462,MATCH(T$2,'Justerad allokering'!$B$2:$AF$2,0),FALSE))</f>
        <v>0</v>
      </c>
      <c r="U241" s="28">
        <f>IF(ISERROR(1/VLOOKUP($B241,'Justerad allokering'!$B$2:$AG$462,MATCH(U$2,'Justerad allokering'!$B$2:$AF$2,0),FALSE)),VLOOKUP($B241,'Allokerad kvv'!$B$2:$AV$468,MATCH(U$2,'Allokerad kvv'!$B$2:$AV$2,0),FALSE),VLOOKUP($B241,'Justerad allokering'!$B$2:$AG$462,MATCH(U$2,'Justerad allokering'!$B$2:$AF$2,0),FALSE))</f>
        <v>0</v>
      </c>
      <c r="V241" s="28">
        <f>IF(ISERROR(1/VLOOKUP($B241,'Justerad allokering'!$B$2:$AG$462,MATCH(V$2,'Justerad allokering'!$B$2:$AF$2,0),FALSE)),VLOOKUP($B241,'Allokerad kvv'!$B$2:$AV$468,MATCH(V$2,'Allokerad kvv'!$B$2:$AV$2,0),FALSE),VLOOKUP($B241,'Justerad allokering'!$B$2:$AG$462,MATCH(V$2,'Justerad allokering'!$B$2:$AF$2,0),FALSE))</f>
        <v>0</v>
      </c>
      <c r="W241" s="28">
        <f>IF(ISERROR(1/VLOOKUP($B241,'Justerad allokering'!$B$2:$AG$462,MATCH(W$2,'Justerad allokering'!$B$2:$AF$2,0),FALSE)),VLOOKUP($B241,'Allokerad kvv'!$B$2:$AV$468,MATCH(W$2,'Allokerad kvv'!$B$2:$AV$2,0),FALSE),VLOOKUP($B241,'Justerad allokering'!$B$2:$AG$462,MATCH(W$2,'Justerad allokering'!$B$2:$AF$2,0),FALSE))</f>
        <v>0</v>
      </c>
      <c r="X241" s="28">
        <f>IF(ISERROR(1/VLOOKUP($B241,'Justerad allokering'!$B$2:$AG$462,MATCH(X$2,'Justerad allokering'!$B$2:$AF$2,0),FALSE)),VLOOKUP($B241,'Allokerad kvv'!$B$2:$AV$468,MATCH(X$2,'Allokerad kvv'!$B$2:$AV$2,0),FALSE),VLOOKUP($B241,'Justerad allokering'!$B$2:$AG$462,MATCH(X$2,'Justerad allokering'!$B$2:$AF$2,0),FALSE))</f>
        <v>0</v>
      </c>
      <c r="Y241" s="28">
        <f>IF(ISERROR(1/VLOOKUP($B241,'Justerad allokering'!$B$2:$AG$462,MATCH(Y$2,'Justerad allokering'!$B$2:$AF$2,0),FALSE)),VLOOKUP($B241,'Allokerad kvv'!$B$2:$AV$468,MATCH(Y$2,'Allokerad kvv'!$B$2:$AV$2,0),FALSE),VLOOKUP($B241,'Justerad allokering'!$B$2:$AG$462,MATCH(Y$2,'Justerad allokering'!$B$2:$AF$2,0),FALSE))</f>
        <v>0</v>
      </c>
      <c r="Z241" s="28">
        <f>IF(ISERROR(1/VLOOKUP($B241,'Justerad allokering'!$B$2:$AG$462,MATCH(Z$2,'Justerad allokering'!$B$2:$AF$2,0),FALSE)),VLOOKUP($B241,'Allokerad kvv'!$B$2:$AV$468,MATCH(Z$2,'Allokerad kvv'!$B$2:$AV$2,0),FALSE),VLOOKUP($B241,'Justerad allokering'!$B$2:$AG$462,MATCH(Z$2,'Justerad allokering'!$B$2:$AF$2,0),FALSE))</f>
        <v>0</v>
      </c>
      <c r="AA241" s="28"/>
      <c r="AB241" s="28"/>
      <c r="AE241">
        <f t="shared" si="9"/>
        <v>88.190589999999986</v>
      </c>
      <c r="AG241">
        <f t="shared" si="10"/>
        <v>86.020199999999988</v>
      </c>
      <c r="AH241">
        <f t="shared" si="11"/>
        <v>72.820199999999986</v>
      </c>
      <c r="AI241" s="55">
        <f>IF(AH241=0,"",AH241/VLOOKUP(B241,Kraftvärmeprod!$B$1:$BC$480,MATCH("Summa tillförd energi exklusive rökgaskondensering",Kraftvärmeprod!$B$1:$BC$1,0),FALSE))</f>
        <v>0.74840904419321674</v>
      </c>
    </row>
    <row r="242" spans="1:35" x14ac:dyDescent="0.25">
      <c r="A242" s="28" t="s">
        <v>323</v>
      </c>
      <c r="B242" s="28" t="s">
        <v>325</v>
      </c>
      <c r="C242" s="28">
        <f>IF(ISERROR(1/VLOOKUP($B242,'Justerad allokering'!$B$2:$AG$462,MATCH(C$2,'Justerad allokering'!$B$2:$AF$2,0),FALSE)),VLOOKUP($B242,'Allokerad kvv'!$B$2:$AV$468,MATCH(C$2,'Allokerad kvv'!$B$2:$AV$2,0),FALSE),VLOOKUP($B242,'Justerad allokering'!$B$2:$AG$462,MATCH(C$2,'Justerad allokering'!$B$2:$AF$2,0),FALSE))</f>
        <v>0</v>
      </c>
      <c r="D242" s="28">
        <f>IF(ISERROR(1/VLOOKUP($B242,'Justerad allokering'!$B$2:$AG$462,MATCH(D$2,'Justerad allokering'!$B$2:$AF$2,0),FALSE)),VLOOKUP($B242,'Allokerad kvv'!$B$2:$AV$468,MATCH(D$2,'Allokerad kvv'!$B$2:$AV$2,0),FALSE),VLOOKUP($B242,'Justerad allokering'!$B$2:$AG$462,MATCH(D$2,'Justerad allokering'!$B$2:$AF$2,0),FALSE))</f>
        <v>0</v>
      </c>
      <c r="E242" s="28">
        <f>IF(ISERROR(1/VLOOKUP($B242,'Justerad allokering'!$B$2:$AG$462,MATCH(E$2,'Justerad allokering'!$B$2:$AF$2,0),FALSE)),VLOOKUP($B242,'Allokerad kvv'!$B$2:$AV$468,MATCH(E$2,'Allokerad kvv'!$B$2:$AV$2,0),FALSE),VLOOKUP($B242,'Justerad allokering'!$B$2:$AG$462,MATCH(E$2,'Justerad allokering'!$B$2:$AF$2,0),FALSE))</f>
        <v>0</v>
      </c>
      <c r="F242" s="28">
        <f>IF(ISERROR(1/VLOOKUP($B242,'Justerad allokering'!$B$2:$AG$462,MATCH(F$2,'Justerad allokering'!$B$2:$AF$2,0),FALSE)),VLOOKUP($B242,'Allokerad kvv'!$B$2:$AV$468,MATCH(F$2,'Allokerad kvv'!$B$2:$AV$2,0),FALSE),VLOOKUP($B242,'Justerad allokering'!$B$2:$AG$462,MATCH(F$2,'Justerad allokering'!$B$2:$AF$2,0),FALSE))</f>
        <v>0</v>
      </c>
      <c r="G242" s="28">
        <f>IF(ISERROR(1/VLOOKUP($B242,'Justerad allokering'!$B$2:$AG$462,MATCH(G$2,'Justerad allokering'!$B$2:$AF$2,0),FALSE)),VLOOKUP($B242,'Allokerad kvv'!$B$2:$AV$468,MATCH(G$2,'Allokerad kvv'!$B$2:$AV$2,0),FALSE),VLOOKUP($B242,'Justerad allokering'!$B$2:$AG$462,MATCH(G$2,'Justerad allokering'!$B$2:$AF$2,0),FALSE))</f>
        <v>0</v>
      </c>
      <c r="H242" s="28">
        <f>IF(ISERROR(1/VLOOKUP($B242,'Justerad allokering'!$B$2:$AG$462,MATCH(H$2,'Justerad allokering'!$B$2:$AF$2,0),FALSE)),VLOOKUP($B242,'Allokerad kvv'!$B$2:$AV$468,MATCH(H$2,'Allokerad kvv'!$B$2:$AV$2,0),FALSE),VLOOKUP($B242,'Justerad allokering'!$B$2:$AG$462,MATCH(H$2,'Justerad allokering'!$B$2:$AF$2,0),FALSE))</f>
        <v>0</v>
      </c>
      <c r="I242" s="28">
        <f>IF(ISERROR(1/VLOOKUP($B242,'Justerad allokering'!$B$2:$AG$462,MATCH(I$2,'Justerad allokering'!$B$2:$AF$2,0),FALSE)),VLOOKUP($B242,'Allokerad kvv'!$B$2:$AV$468,MATCH(I$2,'Allokerad kvv'!$B$2:$AV$2,0),FALSE),VLOOKUP($B242,'Justerad allokering'!$B$2:$AG$462,MATCH(I$2,'Justerad allokering'!$B$2:$AF$2,0),FALSE))</f>
        <v>0</v>
      </c>
      <c r="J242" s="28">
        <f>IF(ISERROR(1/VLOOKUP($B242,'Justerad allokering'!$B$2:$AG$462,MATCH(J$2,'Justerad allokering'!$B$2:$AF$2,0),FALSE)),VLOOKUP($B242,'Allokerad kvv'!$B$2:$AV$468,MATCH(J$2,'Allokerad kvv'!$B$2:$AV$2,0),FALSE),VLOOKUP($B242,'Justerad allokering'!$B$2:$AG$462,MATCH(J$2,'Justerad allokering'!$B$2:$AF$2,0),FALSE))</f>
        <v>0</v>
      </c>
      <c r="K242" s="28">
        <f>IF(ISERROR(1/VLOOKUP($B242,'Justerad allokering'!$B$2:$AG$462,MATCH(K$2,'Justerad allokering'!$B$2:$AF$2,0),FALSE)),VLOOKUP($B242,'Allokerad kvv'!$B$2:$AV$468,MATCH(K$2,'Allokerad kvv'!$B$2:$AV$2,0),FALSE),VLOOKUP($B242,'Justerad allokering'!$B$2:$AG$462,MATCH(K$2,'Justerad allokering'!$B$2:$AF$2,0),FALSE))</f>
        <v>0</v>
      </c>
      <c r="L242" s="28">
        <f>IF(ISERROR(1/VLOOKUP($B242,'Justerad allokering'!$B$2:$AG$462,MATCH(L$2,'Justerad allokering'!$B$2:$AF$2,0),FALSE)),VLOOKUP($B242,'Allokerad kvv'!$B$2:$AV$468,MATCH(L$2,'Allokerad kvv'!$B$2:$AV$2,0),FALSE),VLOOKUP($B242,'Justerad allokering'!$B$2:$AG$462,MATCH(L$2,'Justerad allokering'!$B$2:$AF$2,0),FALSE))</f>
        <v>0</v>
      </c>
      <c r="M242" s="28">
        <f>IF(ISERROR(1/VLOOKUP($B242,'Justerad allokering'!$B$2:$AG$462,MATCH(M$2,'Justerad allokering'!$B$2:$AF$2,0),FALSE)),VLOOKUP($B242,'Allokerad kvv'!$B$2:$AV$468,MATCH(M$2,'Allokerad kvv'!$B$2:$AV$2,0),FALSE),VLOOKUP($B242,'Justerad allokering'!$B$2:$AG$462,MATCH(M$2,'Justerad allokering'!$B$2:$AF$2,0),FALSE))</f>
        <v>0</v>
      </c>
      <c r="N242" s="28">
        <f>IF(ISERROR(1/VLOOKUP($B242,'Justerad allokering'!$B$2:$AG$462,MATCH(N$2,'Justerad allokering'!$B$2:$AF$2,0),FALSE)),VLOOKUP($B242,'Allokerad kvv'!$B$2:$AV$468,MATCH(N$2,'Allokerad kvv'!$B$2:$AV$2,0),FALSE),VLOOKUP($B242,'Justerad allokering'!$B$2:$AG$462,MATCH(N$2,'Justerad allokering'!$B$2:$AF$2,0),FALSE))</f>
        <v>0</v>
      </c>
      <c r="O242" s="28">
        <f>IF(ISERROR(1/VLOOKUP($B242,'Justerad allokering'!$B$2:$AG$462,MATCH(O$2,'Justerad allokering'!$B$2:$AF$2,0),FALSE)),VLOOKUP($B242,'Allokerad kvv'!$B$2:$AV$468,MATCH(O$2,'Allokerad kvv'!$B$2:$AV$2,0),FALSE),VLOOKUP($B242,'Justerad allokering'!$B$2:$AG$462,MATCH(O$2,'Justerad allokering'!$B$2:$AF$2,0),FALSE))</f>
        <v>0</v>
      </c>
      <c r="P242" s="28">
        <f>IF(ISERROR(1/VLOOKUP($B242,'Justerad allokering'!$B$2:$AG$462,MATCH(P$2,'Justerad allokering'!$B$2:$AF$2,0),FALSE)),VLOOKUP($B242,'Allokerad kvv'!$B$2:$AV$468,MATCH(P$2,'Allokerad kvv'!$B$2:$AV$2,0),FALSE),VLOOKUP($B242,'Justerad allokering'!$B$2:$AG$462,MATCH(P$2,'Justerad allokering'!$B$2:$AF$2,0),FALSE))</f>
        <v>0</v>
      </c>
      <c r="Q242" s="28">
        <f>IF(ISERROR(1/VLOOKUP($B242,'Justerad allokering'!$B$2:$AG$462,MATCH(Q$2,'Justerad allokering'!$B$2:$AF$2,0),FALSE)),VLOOKUP($B242,'Allokerad kvv'!$B$2:$AV$468,MATCH(Q$2,'Allokerad kvv'!$B$2:$AV$2,0),FALSE),VLOOKUP($B242,'Justerad allokering'!$B$2:$AG$462,MATCH(Q$2,'Justerad allokering'!$B$2:$AF$2,0),FALSE))</f>
        <v>0</v>
      </c>
      <c r="R242" s="28">
        <f>IF(ISERROR(1/VLOOKUP($B242,'Justerad allokering'!$B$2:$AG$462,MATCH(R$2,'Justerad allokering'!$B$2:$AF$2,0),FALSE)),VLOOKUP($B242,'Allokerad kvv'!$B$2:$AV$468,MATCH(R$2,'Allokerad kvv'!$B$2:$AV$2,0),FALSE),VLOOKUP($B242,'Justerad allokering'!$B$2:$AG$462,MATCH(R$2,'Justerad allokering'!$B$2:$AF$2,0),FALSE))</f>
        <v>0</v>
      </c>
      <c r="S242" s="28">
        <f>IF(ISERROR(1/VLOOKUP($B242,'Justerad allokering'!$B$2:$AG$462,MATCH(S$2,'Justerad allokering'!$B$2:$AF$2,0),FALSE)),VLOOKUP($B242,'Allokerad kvv'!$B$2:$AV$468,MATCH(S$2,'Allokerad kvv'!$B$2:$AV$2,0),FALSE),VLOOKUP($B242,'Justerad allokering'!$B$2:$AG$462,MATCH(S$2,'Justerad allokering'!$B$2:$AF$2,0),FALSE))</f>
        <v>0</v>
      </c>
      <c r="T242" s="28">
        <f>IF(ISERROR(1/VLOOKUP($B242,'Justerad allokering'!$B$2:$AG$462,MATCH(T$2,'Justerad allokering'!$B$2:$AF$2,0),FALSE)),VLOOKUP($B242,'Allokerad kvv'!$B$2:$AV$468,MATCH(T$2,'Allokerad kvv'!$B$2:$AV$2,0),FALSE),VLOOKUP($B242,'Justerad allokering'!$B$2:$AG$462,MATCH(T$2,'Justerad allokering'!$B$2:$AF$2,0),FALSE))</f>
        <v>0</v>
      </c>
      <c r="U242" s="28">
        <f>IF(ISERROR(1/VLOOKUP($B242,'Justerad allokering'!$B$2:$AG$462,MATCH(U$2,'Justerad allokering'!$B$2:$AF$2,0),FALSE)),VLOOKUP($B242,'Allokerad kvv'!$B$2:$AV$468,MATCH(U$2,'Allokerad kvv'!$B$2:$AV$2,0),FALSE),VLOOKUP($B242,'Justerad allokering'!$B$2:$AG$462,MATCH(U$2,'Justerad allokering'!$B$2:$AF$2,0),FALSE))</f>
        <v>0</v>
      </c>
      <c r="V242" s="28">
        <f>IF(ISERROR(1/VLOOKUP($B242,'Justerad allokering'!$B$2:$AG$462,MATCH(V$2,'Justerad allokering'!$B$2:$AF$2,0),FALSE)),VLOOKUP($B242,'Allokerad kvv'!$B$2:$AV$468,MATCH(V$2,'Allokerad kvv'!$B$2:$AV$2,0),FALSE),VLOOKUP($B242,'Justerad allokering'!$B$2:$AG$462,MATCH(V$2,'Justerad allokering'!$B$2:$AF$2,0),FALSE))</f>
        <v>0</v>
      </c>
      <c r="W242" s="28">
        <f>IF(ISERROR(1/VLOOKUP($B242,'Justerad allokering'!$B$2:$AG$462,MATCH(W$2,'Justerad allokering'!$B$2:$AF$2,0),FALSE)),VLOOKUP($B242,'Allokerad kvv'!$B$2:$AV$468,MATCH(W$2,'Allokerad kvv'!$B$2:$AV$2,0),FALSE),VLOOKUP($B242,'Justerad allokering'!$B$2:$AG$462,MATCH(W$2,'Justerad allokering'!$B$2:$AF$2,0),FALSE))</f>
        <v>0</v>
      </c>
      <c r="X242" s="28">
        <f>IF(ISERROR(1/VLOOKUP($B242,'Justerad allokering'!$B$2:$AG$462,MATCH(X$2,'Justerad allokering'!$B$2:$AF$2,0),FALSE)),VLOOKUP($B242,'Allokerad kvv'!$B$2:$AV$468,MATCH(X$2,'Allokerad kvv'!$B$2:$AV$2,0),FALSE),VLOOKUP($B242,'Justerad allokering'!$B$2:$AG$462,MATCH(X$2,'Justerad allokering'!$B$2:$AF$2,0),FALSE))</f>
        <v>0</v>
      </c>
      <c r="Y242" s="28">
        <f>IF(ISERROR(1/VLOOKUP($B242,'Justerad allokering'!$B$2:$AG$462,MATCH(Y$2,'Justerad allokering'!$B$2:$AF$2,0),FALSE)),VLOOKUP($B242,'Allokerad kvv'!$B$2:$AV$468,MATCH(Y$2,'Allokerad kvv'!$B$2:$AV$2,0),FALSE),VLOOKUP($B242,'Justerad allokering'!$B$2:$AG$462,MATCH(Y$2,'Justerad allokering'!$B$2:$AF$2,0),FALSE))</f>
        <v>0</v>
      </c>
      <c r="Z242" s="28">
        <f>IF(ISERROR(1/VLOOKUP($B242,'Justerad allokering'!$B$2:$AG$462,MATCH(Z$2,'Justerad allokering'!$B$2:$AF$2,0),FALSE)),VLOOKUP($B242,'Allokerad kvv'!$B$2:$AV$468,MATCH(Z$2,'Allokerad kvv'!$B$2:$AV$2,0),FALSE),VLOOKUP($B242,'Justerad allokering'!$B$2:$AG$462,MATCH(Z$2,'Justerad allokering'!$B$2:$AF$2,0),FALSE))</f>
        <v>0</v>
      </c>
      <c r="AA242" s="28"/>
      <c r="AB242" s="28"/>
      <c r="AE242">
        <f t="shared" si="9"/>
        <v>0</v>
      </c>
      <c r="AG242">
        <f t="shared" si="10"/>
        <v>0</v>
      </c>
      <c r="AH242">
        <f t="shared" si="11"/>
        <v>0</v>
      </c>
      <c r="AI242" s="55" t="str">
        <f>IF(AH242=0,"",AH242/VLOOKUP(B242,Kraftvärmeprod!$B$1:$BC$480,MATCH("Summa tillförd energi exklusive rökgaskondensering",Kraftvärmeprod!$B$1:$BC$1,0),FALSE))</f>
        <v/>
      </c>
    </row>
    <row r="243" spans="1:35" x14ac:dyDescent="0.25">
      <c r="A243" s="28" t="s">
        <v>323</v>
      </c>
      <c r="B243" s="28" t="s">
        <v>326</v>
      </c>
      <c r="C243" s="28">
        <f>IF(ISERROR(1/VLOOKUP($B243,'Justerad allokering'!$B$2:$AG$462,MATCH(C$2,'Justerad allokering'!$B$2:$AF$2,0),FALSE)),VLOOKUP($B243,'Allokerad kvv'!$B$2:$AV$468,MATCH(C$2,'Allokerad kvv'!$B$2:$AV$2,0),FALSE),VLOOKUP($B243,'Justerad allokering'!$B$2:$AG$462,MATCH(C$2,'Justerad allokering'!$B$2:$AF$2,0),FALSE))</f>
        <v>0</v>
      </c>
      <c r="D243" s="28">
        <f>IF(ISERROR(1/VLOOKUP($B243,'Justerad allokering'!$B$2:$AG$462,MATCH(D$2,'Justerad allokering'!$B$2:$AF$2,0),FALSE)),VLOOKUP($B243,'Allokerad kvv'!$B$2:$AV$468,MATCH(D$2,'Allokerad kvv'!$B$2:$AV$2,0),FALSE),VLOOKUP($B243,'Justerad allokering'!$B$2:$AG$462,MATCH(D$2,'Justerad allokering'!$B$2:$AF$2,0),FALSE))</f>
        <v>0</v>
      </c>
      <c r="E243" s="28">
        <f>IF(ISERROR(1/VLOOKUP($B243,'Justerad allokering'!$B$2:$AG$462,MATCH(E$2,'Justerad allokering'!$B$2:$AF$2,0),FALSE)),VLOOKUP($B243,'Allokerad kvv'!$B$2:$AV$468,MATCH(E$2,'Allokerad kvv'!$B$2:$AV$2,0),FALSE),VLOOKUP($B243,'Justerad allokering'!$B$2:$AG$462,MATCH(E$2,'Justerad allokering'!$B$2:$AF$2,0),FALSE))</f>
        <v>0</v>
      </c>
      <c r="F243" s="28">
        <f>IF(ISERROR(1/VLOOKUP($B243,'Justerad allokering'!$B$2:$AG$462,MATCH(F$2,'Justerad allokering'!$B$2:$AF$2,0),FALSE)),VLOOKUP($B243,'Allokerad kvv'!$B$2:$AV$468,MATCH(F$2,'Allokerad kvv'!$B$2:$AV$2,0),FALSE),VLOOKUP($B243,'Justerad allokering'!$B$2:$AG$462,MATCH(F$2,'Justerad allokering'!$B$2:$AF$2,0),FALSE))</f>
        <v>0</v>
      </c>
      <c r="G243" s="28">
        <f>IF(ISERROR(1/VLOOKUP($B243,'Justerad allokering'!$B$2:$AG$462,MATCH(G$2,'Justerad allokering'!$B$2:$AF$2,0),FALSE)),VLOOKUP($B243,'Allokerad kvv'!$B$2:$AV$468,MATCH(G$2,'Allokerad kvv'!$B$2:$AV$2,0),FALSE),VLOOKUP($B243,'Justerad allokering'!$B$2:$AG$462,MATCH(G$2,'Justerad allokering'!$B$2:$AF$2,0),FALSE))</f>
        <v>0</v>
      </c>
      <c r="H243" s="28">
        <f>IF(ISERROR(1/VLOOKUP($B243,'Justerad allokering'!$B$2:$AG$462,MATCH(H$2,'Justerad allokering'!$B$2:$AF$2,0),FALSE)),VLOOKUP($B243,'Allokerad kvv'!$B$2:$AV$468,MATCH(H$2,'Allokerad kvv'!$B$2:$AV$2,0),FALSE),VLOOKUP($B243,'Justerad allokering'!$B$2:$AG$462,MATCH(H$2,'Justerad allokering'!$B$2:$AF$2,0),FALSE))</f>
        <v>0</v>
      </c>
      <c r="I243" s="28">
        <f>IF(ISERROR(1/VLOOKUP($B243,'Justerad allokering'!$B$2:$AG$462,MATCH(I$2,'Justerad allokering'!$B$2:$AF$2,0),FALSE)),VLOOKUP($B243,'Allokerad kvv'!$B$2:$AV$468,MATCH(I$2,'Allokerad kvv'!$B$2:$AV$2,0),FALSE),VLOOKUP($B243,'Justerad allokering'!$B$2:$AG$462,MATCH(I$2,'Justerad allokering'!$B$2:$AF$2,0),FALSE))</f>
        <v>0</v>
      </c>
      <c r="J243" s="28">
        <f>IF(ISERROR(1/VLOOKUP($B243,'Justerad allokering'!$B$2:$AG$462,MATCH(J$2,'Justerad allokering'!$B$2:$AF$2,0),FALSE)),VLOOKUP($B243,'Allokerad kvv'!$B$2:$AV$468,MATCH(J$2,'Allokerad kvv'!$B$2:$AV$2,0),FALSE),VLOOKUP($B243,'Justerad allokering'!$B$2:$AG$462,MATCH(J$2,'Justerad allokering'!$B$2:$AF$2,0),FALSE))</f>
        <v>0</v>
      </c>
      <c r="K243" s="28">
        <f>IF(ISERROR(1/VLOOKUP($B243,'Justerad allokering'!$B$2:$AG$462,MATCH(K$2,'Justerad allokering'!$B$2:$AF$2,0),FALSE)),VLOOKUP($B243,'Allokerad kvv'!$B$2:$AV$468,MATCH(K$2,'Allokerad kvv'!$B$2:$AV$2,0),FALSE),VLOOKUP($B243,'Justerad allokering'!$B$2:$AG$462,MATCH(K$2,'Justerad allokering'!$B$2:$AF$2,0),FALSE))</f>
        <v>0</v>
      </c>
      <c r="L243" s="28">
        <f>IF(ISERROR(1/VLOOKUP($B243,'Justerad allokering'!$B$2:$AG$462,MATCH(L$2,'Justerad allokering'!$B$2:$AF$2,0),FALSE)),VLOOKUP($B243,'Allokerad kvv'!$B$2:$AV$468,MATCH(L$2,'Allokerad kvv'!$B$2:$AV$2,0),FALSE),VLOOKUP($B243,'Justerad allokering'!$B$2:$AG$462,MATCH(L$2,'Justerad allokering'!$B$2:$AF$2,0),FALSE))</f>
        <v>0</v>
      </c>
      <c r="M243" s="28">
        <f>IF(ISERROR(1/VLOOKUP($B243,'Justerad allokering'!$B$2:$AG$462,MATCH(M$2,'Justerad allokering'!$B$2:$AF$2,0),FALSE)),VLOOKUP($B243,'Allokerad kvv'!$B$2:$AV$468,MATCH(M$2,'Allokerad kvv'!$B$2:$AV$2,0),FALSE),VLOOKUP($B243,'Justerad allokering'!$B$2:$AG$462,MATCH(M$2,'Justerad allokering'!$B$2:$AF$2,0),FALSE))</f>
        <v>0</v>
      </c>
      <c r="N243" s="28">
        <f>IF(ISERROR(1/VLOOKUP($B243,'Justerad allokering'!$B$2:$AG$462,MATCH(N$2,'Justerad allokering'!$B$2:$AF$2,0),FALSE)),VLOOKUP($B243,'Allokerad kvv'!$B$2:$AV$468,MATCH(N$2,'Allokerad kvv'!$B$2:$AV$2,0),FALSE),VLOOKUP($B243,'Justerad allokering'!$B$2:$AG$462,MATCH(N$2,'Justerad allokering'!$B$2:$AF$2,0),FALSE))</f>
        <v>0</v>
      </c>
      <c r="O243" s="28">
        <f>IF(ISERROR(1/VLOOKUP($B243,'Justerad allokering'!$B$2:$AG$462,MATCH(O$2,'Justerad allokering'!$B$2:$AF$2,0),FALSE)),VLOOKUP($B243,'Allokerad kvv'!$B$2:$AV$468,MATCH(O$2,'Allokerad kvv'!$B$2:$AV$2,0),FALSE),VLOOKUP($B243,'Justerad allokering'!$B$2:$AG$462,MATCH(O$2,'Justerad allokering'!$B$2:$AF$2,0),FALSE))</f>
        <v>0</v>
      </c>
      <c r="P243" s="28">
        <f>IF(ISERROR(1/VLOOKUP($B243,'Justerad allokering'!$B$2:$AG$462,MATCH(P$2,'Justerad allokering'!$B$2:$AF$2,0),FALSE)),VLOOKUP($B243,'Allokerad kvv'!$B$2:$AV$468,MATCH(P$2,'Allokerad kvv'!$B$2:$AV$2,0),FALSE),VLOOKUP($B243,'Justerad allokering'!$B$2:$AG$462,MATCH(P$2,'Justerad allokering'!$B$2:$AF$2,0),FALSE))</f>
        <v>0</v>
      </c>
      <c r="Q243" s="28">
        <f>IF(ISERROR(1/VLOOKUP($B243,'Justerad allokering'!$B$2:$AG$462,MATCH(Q$2,'Justerad allokering'!$B$2:$AF$2,0),FALSE)),VLOOKUP($B243,'Allokerad kvv'!$B$2:$AV$468,MATCH(Q$2,'Allokerad kvv'!$B$2:$AV$2,0),FALSE),VLOOKUP($B243,'Justerad allokering'!$B$2:$AG$462,MATCH(Q$2,'Justerad allokering'!$B$2:$AF$2,0),FALSE))</f>
        <v>0</v>
      </c>
      <c r="R243" s="28">
        <f>IF(ISERROR(1/VLOOKUP($B243,'Justerad allokering'!$B$2:$AG$462,MATCH(R$2,'Justerad allokering'!$B$2:$AF$2,0),FALSE)),VLOOKUP($B243,'Allokerad kvv'!$B$2:$AV$468,MATCH(R$2,'Allokerad kvv'!$B$2:$AV$2,0),FALSE),VLOOKUP($B243,'Justerad allokering'!$B$2:$AG$462,MATCH(R$2,'Justerad allokering'!$B$2:$AF$2,0),FALSE))</f>
        <v>0</v>
      </c>
      <c r="S243" s="28">
        <f>IF(ISERROR(1/VLOOKUP($B243,'Justerad allokering'!$B$2:$AG$462,MATCH(S$2,'Justerad allokering'!$B$2:$AF$2,0),FALSE)),VLOOKUP($B243,'Allokerad kvv'!$B$2:$AV$468,MATCH(S$2,'Allokerad kvv'!$B$2:$AV$2,0),FALSE),VLOOKUP($B243,'Justerad allokering'!$B$2:$AG$462,MATCH(S$2,'Justerad allokering'!$B$2:$AF$2,0),FALSE))</f>
        <v>0</v>
      </c>
      <c r="T243" s="28">
        <f>IF(ISERROR(1/VLOOKUP($B243,'Justerad allokering'!$B$2:$AG$462,MATCH(T$2,'Justerad allokering'!$B$2:$AF$2,0),FALSE)),VLOOKUP($B243,'Allokerad kvv'!$B$2:$AV$468,MATCH(T$2,'Allokerad kvv'!$B$2:$AV$2,0),FALSE),VLOOKUP($B243,'Justerad allokering'!$B$2:$AG$462,MATCH(T$2,'Justerad allokering'!$B$2:$AF$2,0),FALSE))</f>
        <v>0</v>
      </c>
      <c r="U243" s="28">
        <f>IF(ISERROR(1/VLOOKUP($B243,'Justerad allokering'!$B$2:$AG$462,MATCH(U$2,'Justerad allokering'!$B$2:$AF$2,0),FALSE)),VLOOKUP($B243,'Allokerad kvv'!$B$2:$AV$468,MATCH(U$2,'Allokerad kvv'!$B$2:$AV$2,0),FALSE),VLOOKUP($B243,'Justerad allokering'!$B$2:$AG$462,MATCH(U$2,'Justerad allokering'!$B$2:$AF$2,0),FALSE))</f>
        <v>0</v>
      </c>
      <c r="V243" s="28">
        <f>IF(ISERROR(1/VLOOKUP($B243,'Justerad allokering'!$B$2:$AG$462,MATCH(V$2,'Justerad allokering'!$B$2:$AF$2,0),FALSE)),VLOOKUP($B243,'Allokerad kvv'!$B$2:$AV$468,MATCH(V$2,'Allokerad kvv'!$B$2:$AV$2,0),FALSE),VLOOKUP($B243,'Justerad allokering'!$B$2:$AG$462,MATCH(V$2,'Justerad allokering'!$B$2:$AF$2,0),FALSE))</f>
        <v>0</v>
      </c>
      <c r="W243" s="28">
        <f>IF(ISERROR(1/VLOOKUP($B243,'Justerad allokering'!$B$2:$AG$462,MATCH(W$2,'Justerad allokering'!$B$2:$AF$2,0),FALSE)),VLOOKUP($B243,'Allokerad kvv'!$B$2:$AV$468,MATCH(W$2,'Allokerad kvv'!$B$2:$AV$2,0),FALSE),VLOOKUP($B243,'Justerad allokering'!$B$2:$AG$462,MATCH(W$2,'Justerad allokering'!$B$2:$AF$2,0),FALSE))</f>
        <v>0</v>
      </c>
      <c r="X243" s="28">
        <f>IF(ISERROR(1/VLOOKUP($B243,'Justerad allokering'!$B$2:$AG$462,MATCH(X$2,'Justerad allokering'!$B$2:$AF$2,0),FALSE)),VLOOKUP($B243,'Allokerad kvv'!$B$2:$AV$468,MATCH(X$2,'Allokerad kvv'!$B$2:$AV$2,0),FALSE),VLOOKUP($B243,'Justerad allokering'!$B$2:$AG$462,MATCH(X$2,'Justerad allokering'!$B$2:$AF$2,0),FALSE))</f>
        <v>0</v>
      </c>
      <c r="Y243" s="28">
        <f>IF(ISERROR(1/VLOOKUP($B243,'Justerad allokering'!$B$2:$AG$462,MATCH(Y$2,'Justerad allokering'!$B$2:$AF$2,0),FALSE)),VLOOKUP($B243,'Allokerad kvv'!$B$2:$AV$468,MATCH(Y$2,'Allokerad kvv'!$B$2:$AV$2,0),FALSE),VLOOKUP($B243,'Justerad allokering'!$B$2:$AG$462,MATCH(Y$2,'Justerad allokering'!$B$2:$AF$2,0),FALSE))</f>
        <v>0</v>
      </c>
      <c r="Z243" s="28">
        <f>IF(ISERROR(1/VLOOKUP($B243,'Justerad allokering'!$B$2:$AG$462,MATCH(Z$2,'Justerad allokering'!$B$2:$AF$2,0),FALSE)),VLOOKUP($B243,'Allokerad kvv'!$B$2:$AV$468,MATCH(Z$2,'Allokerad kvv'!$B$2:$AV$2,0),FALSE),VLOOKUP($B243,'Justerad allokering'!$B$2:$AG$462,MATCH(Z$2,'Justerad allokering'!$B$2:$AF$2,0),FALSE))</f>
        <v>0</v>
      </c>
      <c r="AA243" s="28"/>
      <c r="AB243" s="28"/>
      <c r="AE243">
        <f t="shared" si="9"/>
        <v>0</v>
      </c>
      <c r="AG243">
        <f t="shared" si="10"/>
        <v>0</v>
      </c>
      <c r="AH243">
        <f t="shared" si="11"/>
        <v>0</v>
      </c>
      <c r="AI243" s="55" t="str">
        <f>IF(AH243=0,"",AH243/VLOOKUP(B243,Kraftvärmeprod!$B$1:$BC$480,MATCH("Summa tillförd energi exklusive rökgaskondensering",Kraftvärmeprod!$B$1:$BC$1,0),FALSE))</f>
        <v/>
      </c>
    </row>
    <row r="244" spans="1:35" x14ac:dyDescent="0.25">
      <c r="A244" s="28" t="s">
        <v>327</v>
      </c>
      <c r="B244" s="28" t="s">
        <v>328</v>
      </c>
      <c r="C244" s="28">
        <f>IF(ISERROR(1/VLOOKUP($B244,'Justerad allokering'!$B$2:$AG$462,MATCH(C$2,'Justerad allokering'!$B$2:$AF$2,0),FALSE)),VLOOKUP($B244,'Allokerad kvv'!$B$2:$AV$468,MATCH(C$2,'Allokerad kvv'!$B$2:$AV$2,0),FALSE),VLOOKUP($B244,'Justerad allokering'!$B$2:$AG$462,MATCH(C$2,'Justerad allokering'!$B$2:$AF$2,0),FALSE))</f>
        <v>0</v>
      </c>
      <c r="D244" s="28">
        <f>IF(ISERROR(1/VLOOKUP($B244,'Justerad allokering'!$B$2:$AG$462,MATCH(D$2,'Justerad allokering'!$B$2:$AF$2,0),FALSE)),VLOOKUP($B244,'Allokerad kvv'!$B$2:$AV$468,MATCH(D$2,'Allokerad kvv'!$B$2:$AV$2,0),FALSE),VLOOKUP($B244,'Justerad allokering'!$B$2:$AG$462,MATCH(D$2,'Justerad allokering'!$B$2:$AF$2,0),FALSE))</f>
        <v>0</v>
      </c>
      <c r="E244" s="28">
        <f>IF(ISERROR(1/VLOOKUP($B244,'Justerad allokering'!$B$2:$AG$462,MATCH(E$2,'Justerad allokering'!$B$2:$AF$2,0),FALSE)),VLOOKUP($B244,'Allokerad kvv'!$B$2:$AV$468,MATCH(E$2,'Allokerad kvv'!$B$2:$AV$2,0),FALSE),VLOOKUP($B244,'Justerad allokering'!$B$2:$AG$462,MATCH(E$2,'Justerad allokering'!$B$2:$AF$2,0),FALSE))</f>
        <v>0</v>
      </c>
      <c r="F244" s="28">
        <f>IF(ISERROR(1/VLOOKUP($B244,'Justerad allokering'!$B$2:$AG$462,MATCH(F$2,'Justerad allokering'!$B$2:$AF$2,0),FALSE)),VLOOKUP($B244,'Allokerad kvv'!$B$2:$AV$468,MATCH(F$2,'Allokerad kvv'!$B$2:$AV$2,0),FALSE),VLOOKUP($B244,'Justerad allokering'!$B$2:$AG$462,MATCH(F$2,'Justerad allokering'!$B$2:$AF$2,0),FALSE))</f>
        <v>0</v>
      </c>
      <c r="G244" s="28">
        <f>IF(ISERROR(1/VLOOKUP($B244,'Justerad allokering'!$B$2:$AG$462,MATCH(G$2,'Justerad allokering'!$B$2:$AF$2,0),FALSE)),VLOOKUP($B244,'Allokerad kvv'!$B$2:$AV$468,MATCH(G$2,'Allokerad kvv'!$B$2:$AV$2,0),FALSE),VLOOKUP($B244,'Justerad allokering'!$B$2:$AG$462,MATCH(G$2,'Justerad allokering'!$B$2:$AF$2,0),FALSE))</f>
        <v>0</v>
      </c>
      <c r="H244" s="28">
        <f>IF(ISERROR(1/VLOOKUP($B244,'Justerad allokering'!$B$2:$AG$462,MATCH(H$2,'Justerad allokering'!$B$2:$AF$2,0),FALSE)),VLOOKUP($B244,'Allokerad kvv'!$B$2:$AV$468,MATCH(H$2,'Allokerad kvv'!$B$2:$AV$2,0),FALSE),VLOOKUP($B244,'Justerad allokering'!$B$2:$AG$462,MATCH(H$2,'Justerad allokering'!$B$2:$AF$2,0),FALSE))</f>
        <v>0</v>
      </c>
      <c r="I244" s="28">
        <f>IF(ISERROR(1/VLOOKUP($B244,'Justerad allokering'!$B$2:$AG$462,MATCH(I$2,'Justerad allokering'!$B$2:$AF$2,0),FALSE)),VLOOKUP($B244,'Allokerad kvv'!$B$2:$AV$468,MATCH(I$2,'Allokerad kvv'!$B$2:$AV$2,0),FALSE),VLOOKUP($B244,'Justerad allokering'!$B$2:$AG$462,MATCH(I$2,'Justerad allokering'!$B$2:$AF$2,0),FALSE))</f>
        <v>0</v>
      </c>
      <c r="J244" s="28">
        <f>IF(ISERROR(1/VLOOKUP($B244,'Justerad allokering'!$B$2:$AG$462,MATCH(J$2,'Justerad allokering'!$B$2:$AF$2,0),FALSE)),VLOOKUP($B244,'Allokerad kvv'!$B$2:$AV$468,MATCH(J$2,'Allokerad kvv'!$B$2:$AV$2,0),FALSE),VLOOKUP($B244,'Justerad allokering'!$B$2:$AG$462,MATCH(J$2,'Justerad allokering'!$B$2:$AF$2,0),FALSE))</f>
        <v>0</v>
      </c>
      <c r="K244" s="28">
        <f>IF(ISERROR(1/VLOOKUP($B244,'Justerad allokering'!$B$2:$AG$462,MATCH(K$2,'Justerad allokering'!$B$2:$AF$2,0),FALSE)),VLOOKUP($B244,'Allokerad kvv'!$B$2:$AV$468,MATCH(K$2,'Allokerad kvv'!$B$2:$AV$2,0),FALSE),VLOOKUP($B244,'Justerad allokering'!$B$2:$AG$462,MATCH(K$2,'Justerad allokering'!$B$2:$AF$2,0),FALSE))</f>
        <v>0</v>
      </c>
      <c r="L244" s="28">
        <f>IF(ISERROR(1/VLOOKUP($B244,'Justerad allokering'!$B$2:$AG$462,MATCH(L$2,'Justerad allokering'!$B$2:$AF$2,0),FALSE)),VLOOKUP($B244,'Allokerad kvv'!$B$2:$AV$468,MATCH(L$2,'Allokerad kvv'!$B$2:$AV$2,0),FALSE),VLOOKUP($B244,'Justerad allokering'!$B$2:$AG$462,MATCH(L$2,'Justerad allokering'!$B$2:$AF$2,0),FALSE))</f>
        <v>0</v>
      </c>
      <c r="M244" s="28">
        <f>IF(ISERROR(1/VLOOKUP($B244,'Justerad allokering'!$B$2:$AG$462,MATCH(M$2,'Justerad allokering'!$B$2:$AF$2,0),FALSE)),VLOOKUP($B244,'Allokerad kvv'!$B$2:$AV$468,MATCH(M$2,'Allokerad kvv'!$B$2:$AV$2,0),FALSE),VLOOKUP($B244,'Justerad allokering'!$B$2:$AG$462,MATCH(M$2,'Justerad allokering'!$B$2:$AF$2,0),FALSE))</f>
        <v>0</v>
      </c>
      <c r="N244" s="28">
        <f>IF(ISERROR(1/VLOOKUP($B244,'Justerad allokering'!$B$2:$AG$462,MATCH(N$2,'Justerad allokering'!$B$2:$AF$2,0),FALSE)),VLOOKUP($B244,'Allokerad kvv'!$B$2:$AV$468,MATCH(N$2,'Allokerad kvv'!$B$2:$AV$2,0),FALSE),VLOOKUP($B244,'Justerad allokering'!$B$2:$AG$462,MATCH(N$2,'Justerad allokering'!$B$2:$AF$2,0),FALSE))</f>
        <v>0</v>
      </c>
      <c r="O244" s="28">
        <f>IF(ISERROR(1/VLOOKUP($B244,'Justerad allokering'!$B$2:$AG$462,MATCH(O$2,'Justerad allokering'!$B$2:$AF$2,0),FALSE)),VLOOKUP($B244,'Allokerad kvv'!$B$2:$AV$468,MATCH(O$2,'Allokerad kvv'!$B$2:$AV$2,0),FALSE),VLOOKUP($B244,'Justerad allokering'!$B$2:$AG$462,MATCH(O$2,'Justerad allokering'!$B$2:$AF$2,0),FALSE))</f>
        <v>0</v>
      </c>
      <c r="P244" s="28">
        <f>IF(ISERROR(1/VLOOKUP($B244,'Justerad allokering'!$B$2:$AG$462,MATCH(P$2,'Justerad allokering'!$B$2:$AF$2,0),FALSE)),VLOOKUP($B244,'Allokerad kvv'!$B$2:$AV$468,MATCH(P$2,'Allokerad kvv'!$B$2:$AV$2,0),FALSE),VLOOKUP($B244,'Justerad allokering'!$B$2:$AG$462,MATCH(P$2,'Justerad allokering'!$B$2:$AF$2,0),FALSE))</f>
        <v>0</v>
      </c>
      <c r="Q244" s="28">
        <f>IF(ISERROR(1/VLOOKUP($B244,'Justerad allokering'!$B$2:$AG$462,MATCH(Q$2,'Justerad allokering'!$B$2:$AF$2,0),FALSE)),VLOOKUP($B244,'Allokerad kvv'!$B$2:$AV$468,MATCH(Q$2,'Allokerad kvv'!$B$2:$AV$2,0),FALSE),VLOOKUP($B244,'Justerad allokering'!$B$2:$AG$462,MATCH(Q$2,'Justerad allokering'!$B$2:$AF$2,0),FALSE))</f>
        <v>0</v>
      </c>
      <c r="R244" s="28">
        <f>IF(ISERROR(1/VLOOKUP($B244,'Justerad allokering'!$B$2:$AG$462,MATCH(R$2,'Justerad allokering'!$B$2:$AF$2,0),FALSE)),VLOOKUP($B244,'Allokerad kvv'!$B$2:$AV$468,MATCH(R$2,'Allokerad kvv'!$B$2:$AV$2,0),FALSE),VLOOKUP($B244,'Justerad allokering'!$B$2:$AG$462,MATCH(R$2,'Justerad allokering'!$B$2:$AF$2,0),FALSE))</f>
        <v>0</v>
      </c>
      <c r="S244" s="28">
        <f>IF(ISERROR(1/VLOOKUP($B244,'Justerad allokering'!$B$2:$AG$462,MATCH(S$2,'Justerad allokering'!$B$2:$AF$2,0),FALSE)),VLOOKUP($B244,'Allokerad kvv'!$B$2:$AV$468,MATCH(S$2,'Allokerad kvv'!$B$2:$AV$2,0),FALSE),VLOOKUP($B244,'Justerad allokering'!$B$2:$AG$462,MATCH(S$2,'Justerad allokering'!$B$2:$AF$2,0),FALSE))</f>
        <v>0</v>
      </c>
      <c r="T244" s="28">
        <f>IF(ISERROR(1/VLOOKUP($B244,'Justerad allokering'!$B$2:$AG$462,MATCH(T$2,'Justerad allokering'!$B$2:$AF$2,0),FALSE)),VLOOKUP($B244,'Allokerad kvv'!$B$2:$AV$468,MATCH(T$2,'Allokerad kvv'!$B$2:$AV$2,0),FALSE),VLOOKUP($B244,'Justerad allokering'!$B$2:$AG$462,MATCH(T$2,'Justerad allokering'!$B$2:$AF$2,0),FALSE))</f>
        <v>0</v>
      </c>
      <c r="U244" s="28">
        <f>IF(ISERROR(1/VLOOKUP($B244,'Justerad allokering'!$B$2:$AG$462,MATCH(U$2,'Justerad allokering'!$B$2:$AF$2,0),FALSE)),VLOOKUP($B244,'Allokerad kvv'!$B$2:$AV$468,MATCH(U$2,'Allokerad kvv'!$B$2:$AV$2,0),FALSE),VLOOKUP($B244,'Justerad allokering'!$B$2:$AG$462,MATCH(U$2,'Justerad allokering'!$B$2:$AF$2,0),FALSE))</f>
        <v>0</v>
      </c>
      <c r="V244" s="28">
        <f>IF(ISERROR(1/VLOOKUP($B244,'Justerad allokering'!$B$2:$AG$462,MATCH(V$2,'Justerad allokering'!$B$2:$AF$2,0),FALSE)),VLOOKUP($B244,'Allokerad kvv'!$B$2:$AV$468,MATCH(V$2,'Allokerad kvv'!$B$2:$AV$2,0),FALSE),VLOOKUP($B244,'Justerad allokering'!$B$2:$AG$462,MATCH(V$2,'Justerad allokering'!$B$2:$AF$2,0),FALSE))</f>
        <v>0</v>
      </c>
      <c r="W244" s="28">
        <f>IF(ISERROR(1/VLOOKUP($B244,'Justerad allokering'!$B$2:$AG$462,MATCH(W$2,'Justerad allokering'!$B$2:$AF$2,0),FALSE)),VLOOKUP($B244,'Allokerad kvv'!$B$2:$AV$468,MATCH(W$2,'Allokerad kvv'!$B$2:$AV$2,0),FALSE),VLOOKUP($B244,'Justerad allokering'!$B$2:$AG$462,MATCH(W$2,'Justerad allokering'!$B$2:$AF$2,0),FALSE))</f>
        <v>0</v>
      </c>
      <c r="X244" s="28">
        <f>IF(ISERROR(1/VLOOKUP($B244,'Justerad allokering'!$B$2:$AG$462,MATCH(X$2,'Justerad allokering'!$B$2:$AF$2,0),FALSE)),VLOOKUP($B244,'Allokerad kvv'!$B$2:$AV$468,MATCH(X$2,'Allokerad kvv'!$B$2:$AV$2,0),FALSE),VLOOKUP($B244,'Justerad allokering'!$B$2:$AG$462,MATCH(X$2,'Justerad allokering'!$B$2:$AF$2,0),FALSE))</f>
        <v>0</v>
      </c>
      <c r="Y244" s="28">
        <f>IF(ISERROR(1/VLOOKUP($B244,'Justerad allokering'!$B$2:$AG$462,MATCH(Y$2,'Justerad allokering'!$B$2:$AF$2,0),FALSE)),VLOOKUP($B244,'Allokerad kvv'!$B$2:$AV$468,MATCH(Y$2,'Allokerad kvv'!$B$2:$AV$2,0),FALSE),VLOOKUP($B244,'Justerad allokering'!$B$2:$AG$462,MATCH(Y$2,'Justerad allokering'!$B$2:$AF$2,0),FALSE))</f>
        <v>0</v>
      </c>
      <c r="Z244" s="28">
        <f>IF(ISERROR(1/VLOOKUP($B244,'Justerad allokering'!$B$2:$AG$462,MATCH(Z$2,'Justerad allokering'!$B$2:$AF$2,0),FALSE)),VLOOKUP($B244,'Allokerad kvv'!$B$2:$AV$468,MATCH(Z$2,'Allokerad kvv'!$B$2:$AV$2,0),FALSE),VLOOKUP($B244,'Justerad allokering'!$B$2:$AG$462,MATCH(Z$2,'Justerad allokering'!$B$2:$AF$2,0),FALSE))</f>
        <v>0</v>
      </c>
      <c r="AA244" s="28"/>
      <c r="AB244" s="28"/>
      <c r="AE244">
        <f t="shared" si="9"/>
        <v>0</v>
      </c>
      <c r="AG244">
        <f t="shared" si="10"/>
        <v>0</v>
      </c>
      <c r="AH244">
        <f t="shared" si="11"/>
        <v>0</v>
      </c>
      <c r="AI244" s="55" t="str">
        <f>IF(AH244=0,"",AH244/VLOOKUP(B244,Kraftvärmeprod!$B$1:$BC$480,MATCH("Summa tillförd energi exklusive rökgaskondensering",Kraftvärmeprod!$B$1:$BC$1,0),FALSE))</f>
        <v/>
      </c>
    </row>
    <row r="245" spans="1:35" x14ac:dyDescent="0.25">
      <c r="A245" s="28" t="s">
        <v>329</v>
      </c>
      <c r="B245" s="28" t="s">
        <v>330</v>
      </c>
      <c r="C245" s="28">
        <f>IF(ISERROR(1/VLOOKUP($B245,'Justerad allokering'!$B$2:$AG$462,MATCH(C$2,'Justerad allokering'!$B$2:$AF$2,0),FALSE)),VLOOKUP($B245,'Allokerad kvv'!$B$2:$AV$468,MATCH(C$2,'Allokerad kvv'!$B$2:$AV$2,0),FALSE),VLOOKUP($B245,'Justerad allokering'!$B$2:$AG$462,MATCH(C$2,'Justerad allokering'!$B$2:$AF$2,0),FALSE))</f>
        <v>0</v>
      </c>
      <c r="D245" s="28">
        <f>IF(ISERROR(1/VLOOKUP($B245,'Justerad allokering'!$B$2:$AG$462,MATCH(D$2,'Justerad allokering'!$B$2:$AF$2,0),FALSE)),VLOOKUP($B245,'Allokerad kvv'!$B$2:$AV$468,MATCH(D$2,'Allokerad kvv'!$B$2:$AV$2,0),FALSE),VLOOKUP($B245,'Justerad allokering'!$B$2:$AG$462,MATCH(D$2,'Justerad allokering'!$B$2:$AF$2,0),FALSE))</f>
        <v>0</v>
      </c>
      <c r="E245" s="28">
        <f>IF(ISERROR(1/VLOOKUP($B245,'Justerad allokering'!$B$2:$AG$462,MATCH(E$2,'Justerad allokering'!$B$2:$AF$2,0),FALSE)),VLOOKUP($B245,'Allokerad kvv'!$B$2:$AV$468,MATCH(E$2,'Allokerad kvv'!$B$2:$AV$2,0),FALSE),VLOOKUP($B245,'Justerad allokering'!$B$2:$AG$462,MATCH(E$2,'Justerad allokering'!$B$2:$AF$2,0),FALSE))</f>
        <v>0</v>
      </c>
      <c r="F245" s="28">
        <f>IF(ISERROR(1/VLOOKUP($B245,'Justerad allokering'!$B$2:$AG$462,MATCH(F$2,'Justerad allokering'!$B$2:$AF$2,0),FALSE)),VLOOKUP($B245,'Allokerad kvv'!$B$2:$AV$468,MATCH(F$2,'Allokerad kvv'!$B$2:$AV$2,0),FALSE),VLOOKUP($B245,'Justerad allokering'!$B$2:$AG$462,MATCH(F$2,'Justerad allokering'!$B$2:$AF$2,0),FALSE))</f>
        <v>0</v>
      </c>
      <c r="G245" s="28">
        <f>IF(ISERROR(1/VLOOKUP($B245,'Justerad allokering'!$B$2:$AG$462,MATCH(G$2,'Justerad allokering'!$B$2:$AF$2,0),FALSE)),VLOOKUP($B245,'Allokerad kvv'!$B$2:$AV$468,MATCH(G$2,'Allokerad kvv'!$B$2:$AV$2,0),FALSE),VLOOKUP($B245,'Justerad allokering'!$B$2:$AG$462,MATCH(G$2,'Justerad allokering'!$B$2:$AF$2,0),FALSE))</f>
        <v>0</v>
      </c>
      <c r="H245" s="28">
        <f>IF(ISERROR(1/VLOOKUP($B245,'Justerad allokering'!$B$2:$AG$462,MATCH(H$2,'Justerad allokering'!$B$2:$AF$2,0),FALSE)),VLOOKUP($B245,'Allokerad kvv'!$B$2:$AV$468,MATCH(H$2,'Allokerad kvv'!$B$2:$AV$2,0),FALSE),VLOOKUP($B245,'Justerad allokering'!$B$2:$AG$462,MATCH(H$2,'Justerad allokering'!$B$2:$AF$2,0),FALSE))</f>
        <v>0</v>
      </c>
      <c r="I245" s="28">
        <f>IF(ISERROR(1/VLOOKUP($B245,'Justerad allokering'!$B$2:$AG$462,MATCH(I$2,'Justerad allokering'!$B$2:$AF$2,0),FALSE)),VLOOKUP($B245,'Allokerad kvv'!$B$2:$AV$468,MATCH(I$2,'Allokerad kvv'!$B$2:$AV$2,0),FALSE),VLOOKUP($B245,'Justerad allokering'!$B$2:$AG$462,MATCH(I$2,'Justerad allokering'!$B$2:$AF$2,0),FALSE))</f>
        <v>0</v>
      </c>
      <c r="J245" s="28">
        <f>IF(ISERROR(1/VLOOKUP($B245,'Justerad allokering'!$B$2:$AG$462,MATCH(J$2,'Justerad allokering'!$B$2:$AF$2,0),FALSE)),VLOOKUP($B245,'Allokerad kvv'!$B$2:$AV$468,MATCH(J$2,'Allokerad kvv'!$B$2:$AV$2,0),FALSE),VLOOKUP($B245,'Justerad allokering'!$B$2:$AG$462,MATCH(J$2,'Justerad allokering'!$B$2:$AF$2,0),FALSE))</f>
        <v>0</v>
      </c>
      <c r="K245" s="28">
        <f>IF(ISERROR(1/VLOOKUP($B245,'Justerad allokering'!$B$2:$AG$462,MATCH(K$2,'Justerad allokering'!$B$2:$AF$2,0),FALSE)),VLOOKUP($B245,'Allokerad kvv'!$B$2:$AV$468,MATCH(K$2,'Allokerad kvv'!$B$2:$AV$2,0),FALSE),VLOOKUP($B245,'Justerad allokering'!$B$2:$AG$462,MATCH(K$2,'Justerad allokering'!$B$2:$AF$2,0),FALSE))</f>
        <v>0</v>
      </c>
      <c r="L245" s="28">
        <f>IF(ISERROR(1/VLOOKUP($B245,'Justerad allokering'!$B$2:$AG$462,MATCH(L$2,'Justerad allokering'!$B$2:$AF$2,0),FALSE)),VLOOKUP($B245,'Allokerad kvv'!$B$2:$AV$468,MATCH(L$2,'Allokerad kvv'!$B$2:$AV$2,0),FALSE),VLOOKUP($B245,'Justerad allokering'!$B$2:$AG$462,MATCH(L$2,'Justerad allokering'!$B$2:$AF$2,0),FALSE))</f>
        <v>0</v>
      </c>
      <c r="M245" s="28">
        <f>IF(ISERROR(1/VLOOKUP($B245,'Justerad allokering'!$B$2:$AG$462,MATCH(M$2,'Justerad allokering'!$B$2:$AF$2,0),FALSE)),VLOOKUP($B245,'Allokerad kvv'!$B$2:$AV$468,MATCH(M$2,'Allokerad kvv'!$B$2:$AV$2,0),FALSE),VLOOKUP($B245,'Justerad allokering'!$B$2:$AG$462,MATCH(M$2,'Justerad allokering'!$B$2:$AF$2,0),FALSE))</f>
        <v>0</v>
      </c>
      <c r="N245" s="28">
        <f>IF(ISERROR(1/VLOOKUP($B245,'Justerad allokering'!$B$2:$AG$462,MATCH(N$2,'Justerad allokering'!$B$2:$AF$2,0),FALSE)),VLOOKUP($B245,'Allokerad kvv'!$B$2:$AV$468,MATCH(N$2,'Allokerad kvv'!$B$2:$AV$2,0),FALSE),VLOOKUP($B245,'Justerad allokering'!$B$2:$AG$462,MATCH(N$2,'Justerad allokering'!$B$2:$AF$2,0),FALSE))</f>
        <v>0</v>
      </c>
      <c r="O245" s="28">
        <f>IF(ISERROR(1/VLOOKUP($B245,'Justerad allokering'!$B$2:$AG$462,MATCH(O$2,'Justerad allokering'!$B$2:$AF$2,0),FALSE)),VLOOKUP($B245,'Allokerad kvv'!$B$2:$AV$468,MATCH(O$2,'Allokerad kvv'!$B$2:$AV$2,0),FALSE),VLOOKUP($B245,'Justerad allokering'!$B$2:$AG$462,MATCH(O$2,'Justerad allokering'!$B$2:$AF$2,0),FALSE))</f>
        <v>0</v>
      </c>
      <c r="P245" s="28">
        <f>IF(ISERROR(1/VLOOKUP($B245,'Justerad allokering'!$B$2:$AG$462,MATCH(P$2,'Justerad allokering'!$B$2:$AF$2,0),FALSE)),VLOOKUP($B245,'Allokerad kvv'!$B$2:$AV$468,MATCH(P$2,'Allokerad kvv'!$B$2:$AV$2,0),FALSE),VLOOKUP($B245,'Justerad allokering'!$B$2:$AG$462,MATCH(P$2,'Justerad allokering'!$B$2:$AF$2,0),FALSE))</f>
        <v>0</v>
      </c>
      <c r="Q245" s="28">
        <f>IF(ISERROR(1/VLOOKUP($B245,'Justerad allokering'!$B$2:$AG$462,MATCH(Q$2,'Justerad allokering'!$B$2:$AF$2,0),FALSE)),VLOOKUP($B245,'Allokerad kvv'!$B$2:$AV$468,MATCH(Q$2,'Allokerad kvv'!$B$2:$AV$2,0),FALSE),VLOOKUP($B245,'Justerad allokering'!$B$2:$AG$462,MATCH(Q$2,'Justerad allokering'!$B$2:$AF$2,0),FALSE))</f>
        <v>0</v>
      </c>
      <c r="R245" s="28">
        <f>IF(ISERROR(1/VLOOKUP($B245,'Justerad allokering'!$B$2:$AG$462,MATCH(R$2,'Justerad allokering'!$B$2:$AF$2,0),FALSE)),VLOOKUP($B245,'Allokerad kvv'!$B$2:$AV$468,MATCH(R$2,'Allokerad kvv'!$B$2:$AV$2,0),FALSE),VLOOKUP($B245,'Justerad allokering'!$B$2:$AG$462,MATCH(R$2,'Justerad allokering'!$B$2:$AF$2,0),FALSE))</f>
        <v>0</v>
      </c>
      <c r="S245" s="28">
        <f>IF(ISERROR(1/VLOOKUP($B245,'Justerad allokering'!$B$2:$AG$462,MATCH(S$2,'Justerad allokering'!$B$2:$AF$2,0),FALSE)),VLOOKUP($B245,'Allokerad kvv'!$B$2:$AV$468,MATCH(S$2,'Allokerad kvv'!$B$2:$AV$2,0),FALSE),VLOOKUP($B245,'Justerad allokering'!$B$2:$AG$462,MATCH(S$2,'Justerad allokering'!$B$2:$AF$2,0),FALSE))</f>
        <v>0</v>
      </c>
      <c r="T245" s="28">
        <f>IF(ISERROR(1/VLOOKUP($B245,'Justerad allokering'!$B$2:$AG$462,MATCH(T$2,'Justerad allokering'!$B$2:$AF$2,0),FALSE)),VLOOKUP($B245,'Allokerad kvv'!$B$2:$AV$468,MATCH(T$2,'Allokerad kvv'!$B$2:$AV$2,0),FALSE),VLOOKUP($B245,'Justerad allokering'!$B$2:$AG$462,MATCH(T$2,'Justerad allokering'!$B$2:$AF$2,0),FALSE))</f>
        <v>0</v>
      </c>
      <c r="U245" s="28">
        <f>IF(ISERROR(1/VLOOKUP($B245,'Justerad allokering'!$B$2:$AG$462,MATCH(U$2,'Justerad allokering'!$B$2:$AF$2,0),FALSE)),VLOOKUP($B245,'Allokerad kvv'!$B$2:$AV$468,MATCH(U$2,'Allokerad kvv'!$B$2:$AV$2,0),FALSE),VLOOKUP($B245,'Justerad allokering'!$B$2:$AG$462,MATCH(U$2,'Justerad allokering'!$B$2:$AF$2,0),FALSE))</f>
        <v>0</v>
      </c>
      <c r="V245" s="28">
        <f>IF(ISERROR(1/VLOOKUP($B245,'Justerad allokering'!$B$2:$AG$462,MATCH(V$2,'Justerad allokering'!$B$2:$AF$2,0),FALSE)),VLOOKUP($B245,'Allokerad kvv'!$B$2:$AV$468,MATCH(V$2,'Allokerad kvv'!$B$2:$AV$2,0),FALSE),VLOOKUP($B245,'Justerad allokering'!$B$2:$AG$462,MATCH(V$2,'Justerad allokering'!$B$2:$AF$2,0),FALSE))</f>
        <v>0</v>
      </c>
      <c r="W245" s="28">
        <f>IF(ISERROR(1/VLOOKUP($B245,'Justerad allokering'!$B$2:$AG$462,MATCH(W$2,'Justerad allokering'!$B$2:$AF$2,0),FALSE)),VLOOKUP($B245,'Allokerad kvv'!$B$2:$AV$468,MATCH(W$2,'Allokerad kvv'!$B$2:$AV$2,0),FALSE),VLOOKUP($B245,'Justerad allokering'!$B$2:$AG$462,MATCH(W$2,'Justerad allokering'!$B$2:$AF$2,0),FALSE))</f>
        <v>0</v>
      </c>
      <c r="X245" s="28">
        <f>IF(ISERROR(1/VLOOKUP($B245,'Justerad allokering'!$B$2:$AG$462,MATCH(X$2,'Justerad allokering'!$B$2:$AF$2,0),FALSE)),VLOOKUP($B245,'Allokerad kvv'!$B$2:$AV$468,MATCH(X$2,'Allokerad kvv'!$B$2:$AV$2,0),FALSE),VLOOKUP($B245,'Justerad allokering'!$B$2:$AG$462,MATCH(X$2,'Justerad allokering'!$B$2:$AF$2,0),FALSE))</f>
        <v>0</v>
      </c>
      <c r="Y245" s="28">
        <f>IF(ISERROR(1/VLOOKUP($B245,'Justerad allokering'!$B$2:$AG$462,MATCH(Y$2,'Justerad allokering'!$B$2:$AF$2,0),FALSE)),VLOOKUP($B245,'Allokerad kvv'!$B$2:$AV$468,MATCH(Y$2,'Allokerad kvv'!$B$2:$AV$2,0),FALSE),VLOOKUP($B245,'Justerad allokering'!$B$2:$AG$462,MATCH(Y$2,'Justerad allokering'!$B$2:$AF$2,0),FALSE))</f>
        <v>0</v>
      </c>
      <c r="Z245" s="28">
        <f>IF(ISERROR(1/VLOOKUP($B245,'Justerad allokering'!$B$2:$AG$462,MATCH(Z$2,'Justerad allokering'!$B$2:$AF$2,0),FALSE)),VLOOKUP($B245,'Allokerad kvv'!$B$2:$AV$468,MATCH(Z$2,'Allokerad kvv'!$B$2:$AV$2,0),FALSE),VLOOKUP($B245,'Justerad allokering'!$B$2:$AG$462,MATCH(Z$2,'Justerad allokering'!$B$2:$AF$2,0),FALSE))</f>
        <v>0</v>
      </c>
      <c r="AA245" s="28"/>
      <c r="AB245" s="28"/>
      <c r="AE245">
        <f t="shared" si="9"/>
        <v>0</v>
      </c>
      <c r="AG245">
        <f t="shared" si="10"/>
        <v>0</v>
      </c>
      <c r="AH245">
        <f t="shared" si="11"/>
        <v>0</v>
      </c>
      <c r="AI245" s="55" t="str">
        <f>IF(AH245=0,"",AH245/VLOOKUP(B245,Kraftvärmeprod!$B$1:$BC$480,MATCH("Summa tillförd energi exklusive rökgaskondensering",Kraftvärmeprod!$B$1:$BC$1,0),FALSE))</f>
        <v/>
      </c>
    </row>
    <row r="246" spans="1:35" x14ac:dyDescent="0.25">
      <c r="A246" s="28" t="s">
        <v>331</v>
      </c>
      <c r="B246" s="28" t="s">
        <v>332</v>
      </c>
      <c r="C246" s="28">
        <f>IF(ISERROR(1/VLOOKUP($B246,'Justerad allokering'!$B$2:$AG$462,MATCH(C$2,'Justerad allokering'!$B$2:$AF$2,0),FALSE)),VLOOKUP($B246,'Allokerad kvv'!$B$2:$AV$468,MATCH(C$2,'Allokerad kvv'!$B$2:$AV$2,0),FALSE),VLOOKUP($B246,'Justerad allokering'!$B$2:$AG$462,MATCH(C$2,'Justerad allokering'!$B$2:$AF$2,0),FALSE))</f>
        <v>0</v>
      </c>
      <c r="D246" s="28">
        <f>IF(ISERROR(1/VLOOKUP($B246,'Justerad allokering'!$B$2:$AG$462,MATCH(D$2,'Justerad allokering'!$B$2:$AF$2,0),FALSE)),VLOOKUP($B246,'Allokerad kvv'!$B$2:$AV$468,MATCH(D$2,'Allokerad kvv'!$B$2:$AV$2,0),FALSE),VLOOKUP($B246,'Justerad allokering'!$B$2:$AG$462,MATCH(D$2,'Justerad allokering'!$B$2:$AF$2,0),FALSE))</f>
        <v>0</v>
      </c>
      <c r="E246" s="28">
        <f>IF(ISERROR(1/VLOOKUP($B246,'Justerad allokering'!$B$2:$AG$462,MATCH(E$2,'Justerad allokering'!$B$2:$AF$2,0),FALSE)),VLOOKUP($B246,'Allokerad kvv'!$B$2:$AV$468,MATCH(E$2,'Allokerad kvv'!$B$2:$AV$2,0),FALSE),VLOOKUP($B246,'Justerad allokering'!$B$2:$AG$462,MATCH(E$2,'Justerad allokering'!$B$2:$AF$2,0),FALSE))</f>
        <v>0</v>
      </c>
      <c r="F246" s="28">
        <f>IF(ISERROR(1/VLOOKUP($B246,'Justerad allokering'!$B$2:$AG$462,MATCH(F$2,'Justerad allokering'!$B$2:$AF$2,0),FALSE)),VLOOKUP($B246,'Allokerad kvv'!$B$2:$AV$468,MATCH(F$2,'Allokerad kvv'!$B$2:$AV$2,0),FALSE),VLOOKUP($B246,'Justerad allokering'!$B$2:$AG$462,MATCH(F$2,'Justerad allokering'!$B$2:$AF$2,0),FALSE))</f>
        <v>0</v>
      </c>
      <c r="G246" s="28">
        <f>IF(ISERROR(1/VLOOKUP($B246,'Justerad allokering'!$B$2:$AG$462,MATCH(G$2,'Justerad allokering'!$B$2:$AF$2,0),FALSE)),VLOOKUP($B246,'Allokerad kvv'!$B$2:$AV$468,MATCH(G$2,'Allokerad kvv'!$B$2:$AV$2,0),FALSE),VLOOKUP($B246,'Justerad allokering'!$B$2:$AG$462,MATCH(G$2,'Justerad allokering'!$B$2:$AF$2,0),FALSE))</f>
        <v>0</v>
      </c>
      <c r="H246" s="28">
        <f>IF(ISERROR(1/VLOOKUP($B246,'Justerad allokering'!$B$2:$AG$462,MATCH(H$2,'Justerad allokering'!$B$2:$AF$2,0),FALSE)),VLOOKUP($B246,'Allokerad kvv'!$B$2:$AV$468,MATCH(H$2,'Allokerad kvv'!$B$2:$AV$2,0),FALSE),VLOOKUP($B246,'Justerad allokering'!$B$2:$AG$462,MATCH(H$2,'Justerad allokering'!$B$2:$AF$2,0),FALSE))</f>
        <v>0</v>
      </c>
      <c r="I246" s="28">
        <f>IF(ISERROR(1/VLOOKUP($B246,'Justerad allokering'!$B$2:$AG$462,MATCH(I$2,'Justerad allokering'!$B$2:$AF$2,0),FALSE)),VLOOKUP($B246,'Allokerad kvv'!$B$2:$AV$468,MATCH(I$2,'Allokerad kvv'!$B$2:$AV$2,0),FALSE),VLOOKUP($B246,'Justerad allokering'!$B$2:$AG$462,MATCH(I$2,'Justerad allokering'!$B$2:$AF$2,0),FALSE))</f>
        <v>0</v>
      </c>
      <c r="J246" s="28">
        <f>IF(ISERROR(1/VLOOKUP($B246,'Justerad allokering'!$B$2:$AG$462,MATCH(J$2,'Justerad allokering'!$B$2:$AF$2,0),FALSE)),VLOOKUP($B246,'Allokerad kvv'!$B$2:$AV$468,MATCH(J$2,'Allokerad kvv'!$B$2:$AV$2,0),FALSE),VLOOKUP($B246,'Justerad allokering'!$B$2:$AG$462,MATCH(J$2,'Justerad allokering'!$B$2:$AF$2,0),FALSE))</f>
        <v>0</v>
      </c>
      <c r="K246" s="28">
        <f>IF(ISERROR(1/VLOOKUP($B246,'Justerad allokering'!$B$2:$AG$462,MATCH(K$2,'Justerad allokering'!$B$2:$AF$2,0),FALSE)),VLOOKUP($B246,'Allokerad kvv'!$B$2:$AV$468,MATCH(K$2,'Allokerad kvv'!$B$2:$AV$2,0),FALSE),VLOOKUP($B246,'Justerad allokering'!$B$2:$AG$462,MATCH(K$2,'Justerad allokering'!$B$2:$AF$2,0),FALSE))</f>
        <v>0</v>
      </c>
      <c r="L246" s="28">
        <f>IF(ISERROR(1/VLOOKUP($B246,'Justerad allokering'!$B$2:$AG$462,MATCH(L$2,'Justerad allokering'!$B$2:$AF$2,0),FALSE)),VLOOKUP($B246,'Allokerad kvv'!$B$2:$AV$468,MATCH(L$2,'Allokerad kvv'!$B$2:$AV$2,0),FALSE),VLOOKUP($B246,'Justerad allokering'!$B$2:$AG$462,MATCH(L$2,'Justerad allokering'!$B$2:$AF$2,0),FALSE))</f>
        <v>0</v>
      </c>
      <c r="M246" s="28">
        <f>IF(ISERROR(1/VLOOKUP($B246,'Justerad allokering'!$B$2:$AG$462,MATCH(M$2,'Justerad allokering'!$B$2:$AF$2,0),FALSE)),VLOOKUP($B246,'Allokerad kvv'!$B$2:$AV$468,MATCH(M$2,'Allokerad kvv'!$B$2:$AV$2,0),FALSE),VLOOKUP($B246,'Justerad allokering'!$B$2:$AG$462,MATCH(M$2,'Justerad allokering'!$B$2:$AF$2,0),FALSE))</f>
        <v>0</v>
      </c>
      <c r="N246" s="28">
        <f>IF(ISERROR(1/VLOOKUP($B246,'Justerad allokering'!$B$2:$AG$462,MATCH(N$2,'Justerad allokering'!$B$2:$AF$2,0),FALSE)),VLOOKUP($B246,'Allokerad kvv'!$B$2:$AV$468,MATCH(N$2,'Allokerad kvv'!$B$2:$AV$2,0),FALSE),VLOOKUP($B246,'Justerad allokering'!$B$2:$AG$462,MATCH(N$2,'Justerad allokering'!$B$2:$AF$2,0),FALSE))</f>
        <v>0</v>
      </c>
      <c r="O246" s="28">
        <f>IF(ISERROR(1/VLOOKUP($B246,'Justerad allokering'!$B$2:$AG$462,MATCH(O$2,'Justerad allokering'!$B$2:$AF$2,0),FALSE)),VLOOKUP($B246,'Allokerad kvv'!$B$2:$AV$468,MATCH(O$2,'Allokerad kvv'!$B$2:$AV$2,0),FALSE),VLOOKUP($B246,'Justerad allokering'!$B$2:$AG$462,MATCH(O$2,'Justerad allokering'!$B$2:$AF$2,0),FALSE))</f>
        <v>0</v>
      </c>
      <c r="P246" s="28">
        <f>IF(ISERROR(1/VLOOKUP($B246,'Justerad allokering'!$B$2:$AG$462,MATCH(P$2,'Justerad allokering'!$B$2:$AF$2,0),FALSE)),VLOOKUP($B246,'Allokerad kvv'!$B$2:$AV$468,MATCH(P$2,'Allokerad kvv'!$B$2:$AV$2,0),FALSE),VLOOKUP($B246,'Justerad allokering'!$B$2:$AG$462,MATCH(P$2,'Justerad allokering'!$B$2:$AF$2,0),FALSE))</f>
        <v>0</v>
      </c>
      <c r="Q246" s="28">
        <f>IF(ISERROR(1/VLOOKUP($B246,'Justerad allokering'!$B$2:$AG$462,MATCH(Q$2,'Justerad allokering'!$B$2:$AF$2,0),FALSE)),VLOOKUP($B246,'Allokerad kvv'!$B$2:$AV$468,MATCH(Q$2,'Allokerad kvv'!$B$2:$AV$2,0),FALSE),VLOOKUP($B246,'Justerad allokering'!$B$2:$AG$462,MATCH(Q$2,'Justerad allokering'!$B$2:$AF$2,0),FALSE))</f>
        <v>0</v>
      </c>
      <c r="R246" s="28">
        <f>IF(ISERROR(1/VLOOKUP($B246,'Justerad allokering'!$B$2:$AG$462,MATCH(R$2,'Justerad allokering'!$B$2:$AF$2,0),FALSE)),VLOOKUP($B246,'Allokerad kvv'!$B$2:$AV$468,MATCH(R$2,'Allokerad kvv'!$B$2:$AV$2,0),FALSE),VLOOKUP($B246,'Justerad allokering'!$B$2:$AG$462,MATCH(R$2,'Justerad allokering'!$B$2:$AF$2,0),FALSE))</f>
        <v>0</v>
      </c>
      <c r="S246" s="28">
        <f>IF(ISERROR(1/VLOOKUP($B246,'Justerad allokering'!$B$2:$AG$462,MATCH(S$2,'Justerad allokering'!$B$2:$AF$2,0),FALSE)),VLOOKUP($B246,'Allokerad kvv'!$B$2:$AV$468,MATCH(S$2,'Allokerad kvv'!$B$2:$AV$2,0),FALSE),VLOOKUP($B246,'Justerad allokering'!$B$2:$AG$462,MATCH(S$2,'Justerad allokering'!$B$2:$AF$2,0),FALSE))</f>
        <v>0</v>
      </c>
      <c r="T246" s="28">
        <f>IF(ISERROR(1/VLOOKUP($B246,'Justerad allokering'!$B$2:$AG$462,MATCH(T$2,'Justerad allokering'!$B$2:$AF$2,0),FALSE)),VLOOKUP($B246,'Allokerad kvv'!$B$2:$AV$468,MATCH(T$2,'Allokerad kvv'!$B$2:$AV$2,0),FALSE),VLOOKUP($B246,'Justerad allokering'!$B$2:$AG$462,MATCH(T$2,'Justerad allokering'!$B$2:$AF$2,0),FALSE))</f>
        <v>0</v>
      </c>
      <c r="U246" s="28">
        <f>IF(ISERROR(1/VLOOKUP($B246,'Justerad allokering'!$B$2:$AG$462,MATCH(U$2,'Justerad allokering'!$B$2:$AF$2,0),FALSE)),VLOOKUP($B246,'Allokerad kvv'!$B$2:$AV$468,MATCH(U$2,'Allokerad kvv'!$B$2:$AV$2,0),FALSE),VLOOKUP($B246,'Justerad allokering'!$B$2:$AG$462,MATCH(U$2,'Justerad allokering'!$B$2:$AF$2,0),FALSE))</f>
        <v>0</v>
      </c>
      <c r="V246" s="28">
        <f>IF(ISERROR(1/VLOOKUP($B246,'Justerad allokering'!$B$2:$AG$462,MATCH(V$2,'Justerad allokering'!$B$2:$AF$2,0),FALSE)),VLOOKUP($B246,'Allokerad kvv'!$B$2:$AV$468,MATCH(V$2,'Allokerad kvv'!$B$2:$AV$2,0),FALSE),VLOOKUP($B246,'Justerad allokering'!$B$2:$AG$462,MATCH(V$2,'Justerad allokering'!$B$2:$AF$2,0),FALSE))</f>
        <v>0</v>
      </c>
      <c r="W246" s="28">
        <f>IF(ISERROR(1/VLOOKUP($B246,'Justerad allokering'!$B$2:$AG$462,MATCH(W$2,'Justerad allokering'!$B$2:$AF$2,0),FALSE)),VLOOKUP($B246,'Allokerad kvv'!$B$2:$AV$468,MATCH(W$2,'Allokerad kvv'!$B$2:$AV$2,0),FALSE),VLOOKUP($B246,'Justerad allokering'!$B$2:$AG$462,MATCH(W$2,'Justerad allokering'!$B$2:$AF$2,0),FALSE))</f>
        <v>0</v>
      </c>
      <c r="X246" s="28">
        <f>IF(ISERROR(1/VLOOKUP($B246,'Justerad allokering'!$B$2:$AG$462,MATCH(X$2,'Justerad allokering'!$B$2:$AF$2,0),FALSE)),VLOOKUP($B246,'Allokerad kvv'!$B$2:$AV$468,MATCH(X$2,'Allokerad kvv'!$B$2:$AV$2,0),FALSE),VLOOKUP($B246,'Justerad allokering'!$B$2:$AG$462,MATCH(X$2,'Justerad allokering'!$B$2:$AF$2,0),FALSE))</f>
        <v>0</v>
      </c>
      <c r="Y246" s="28">
        <f>IF(ISERROR(1/VLOOKUP($B246,'Justerad allokering'!$B$2:$AG$462,MATCH(Y$2,'Justerad allokering'!$B$2:$AF$2,0),FALSE)),VLOOKUP($B246,'Allokerad kvv'!$B$2:$AV$468,MATCH(Y$2,'Allokerad kvv'!$B$2:$AV$2,0),FALSE),VLOOKUP($B246,'Justerad allokering'!$B$2:$AG$462,MATCH(Y$2,'Justerad allokering'!$B$2:$AF$2,0),FALSE))</f>
        <v>0</v>
      </c>
      <c r="Z246" s="28">
        <f>IF(ISERROR(1/VLOOKUP($B246,'Justerad allokering'!$B$2:$AG$462,MATCH(Z$2,'Justerad allokering'!$B$2:$AF$2,0),FALSE)),VLOOKUP($B246,'Allokerad kvv'!$B$2:$AV$468,MATCH(Z$2,'Allokerad kvv'!$B$2:$AV$2,0),FALSE),VLOOKUP($B246,'Justerad allokering'!$B$2:$AG$462,MATCH(Z$2,'Justerad allokering'!$B$2:$AF$2,0),FALSE))</f>
        <v>0</v>
      </c>
      <c r="AA246" s="28"/>
      <c r="AB246" s="28"/>
      <c r="AE246">
        <f t="shared" si="9"/>
        <v>0</v>
      </c>
      <c r="AG246">
        <f t="shared" si="10"/>
        <v>0</v>
      </c>
      <c r="AH246">
        <f t="shared" si="11"/>
        <v>0</v>
      </c>
      <c r="AI246" s="55" t="str">
        <f>IF(AH246=0,"",AH246/VLOOKUP(B246,Kraftvärmeprod!$B$1:$BC$480,MATCH("Summa tillförd energi exklusive rökgaskondensering",Kraftvärmeprod!$B$1:$BC$1,0),FALSE))</f>
        <v/>
      </c>
    </row>
    <row r="247" spans="1:35" x14ac:dyDescent="0.25">
      <c r="A247" s="28" t="s">
        <v>333</v>
      </c>
      <c r="B247" s="28" t="s">
        <v>334</v>
      </c>
      <c r="C247" s="28">
        <f>IF(ISERROR(1/VLOOKUP($B247,'Justerad allokering'!$B$2:$AG$462,MATCH(C$2,'Justerad allokering'!$B$2:$AF$2,0),FALSE)),VLOOKUP($B247,'Allokerad kvv'!$B$2:$AV$468,MATCH(C$2,'Allokerad kvv'!$B$2:$AV$2,0),FALSE),VLOOKUP($B247,'Justerad allokering'!$B$2:$AG$462,MATCH(C$2,'Justerad allokering'!$B$2:$AF$2,0),FALSE))</f>
        <v>0</v>
      </c>
      <c r="D247" s="28">
        <f>IF(ISERROR(1/VLOOKUP($B247,'Justerad allokering'!$B$2:$AG$462,MATCH(D$2,'Justerad allokering'!$B$2:$AF$2,0),FALSE)),VLOOKUP($B247,'Allokerad kvv'!$B$2:$AV$468,MATCH(D$2,'Allokerad kvv'!$B$2:$AV$2,0),FALSE),VLOOKUP($B247,'Justerad allokering'!$B$2:$AG$462,MATCH(D$2,'Justerad allokering'!$B$2:$AF$2,0),FALSE))</f>
        <v>0</v>
      </c>
      <c r="E247" s="28">
        <f>IF(ISERROR(1/VLOOKUP($B247,'Justerad allokering'!$B$2:$AG$462,MATCH(E$2,'Justerad allokering'!$B$2:$AF$2,0),FALSE)),VLOOKUP($B247,'Allokerad kvv'!$B$2:$AV$468,MATCH(E$2,'Allokerad kvv'!$B$2:$AV$2,0),FALSE),VLOOKUP($B247,'Justerad allokering'!$B$2:$AG$462,MATCH(E$2,'Justerad allokering'!$B$2:$AF$2,0),FALSE))</f>
        <v>0</v>
      </c>
      <c r="F247" s="28">
        <f>IF(ISERROR(1/VLOOKUP($B247,'Justerad allokering'!$B$2:$AG$462,MATCH(F$2,'Justerad allokering'!$B$2:$AF$2,0),FALSE)),VLOOKUP($B247,'Allokerad kvv'!$B$2:$AV$468,MATCH(F$2,'Allokerad kvv'!$B$2:$AV$2,0),FALSE),VLOOKUP($B247,'Justerad allokering'!$B$2:$AG$462,MATCH(F$2,'Justerad allokering'!$B$2:$AF$2,0),FALSE))</f>
        <v>0</v>
      </c>
      <c r="G247" s="28">
        <f>IF(ISERROR(1/VLOOKUP($B247,'Justerad allokering'!$B$2:$AG$462,MATCH(G$2,'Justerad allokering'!$B$2:$AF$2,0),FALSE)),VLOOKUP($B247,'Allokerad kvv'!$B$2:$AV$468,MATCH(G$2,'Allokerad kvv'!$B$2:$AV$2,0),FALSE),VLOOKUP($B247,'Justerad allokering'!$B$2:$AG$462,MATCH(G$2,'Justerad allokering'!$B$2:$AF$2,0),FALSE))</f>
        <v>0</v>
      </c>
      <c r="H247" s="28">
        <f>IF(ISERROR(1/VLOOKUP($B247,'Justerad allokering'!$B$2:$AG$462,MATCH(H$2,'Justerad allokering'!$B$2:$AF$2,0),FALSE)),VLOOKUP($B247,'Allokerad kvv'!$B$2:$AV$468,MATCH(H$2,'Allokerad kvv'!$B$2:$AV$2,0),FALSE),VLOOKUP($B247,'Justerad allokering'!$B$2:$AG$462,MATCH(H$2,'Justerad allokering'!$B$2:$AF$2,0),FALSE))</f>
        <v>0</v>
      </c>
      <c r="I247" s="28">
        <f>IF(ISERROR(1/VLOOKUP($B247,'Justerad allokering'!$B$2:$AG$462,MATCH(I$2,'Justerad allokering'!$B$2:$AF$2,0),FALSE)),VLOOKUP($B247,'Allokerad kvv'!$B$2:$AV$468,MATCH(I$2,'Allokerad kvv'!$B$2:$AV$2,0),FALSE),VLOOKUP($B247,'Justerad allokering'!$B$2:$AG$462,MATCH(I$2,'Justerad allokering'!$B$2:$AF$2,0),FALSE))</f>
        <v>0</v>
      </c>
      <c r="J247" s="28">
        <f>IF(ISERROR(1/VLOOKUP($B247,'Justerad allokering'!$B$2:$AG$462,MATCH(J$2,'Justerad allokering'!$B$2:$AF$2,0),FALSE)),VLOOKUP($B247,'Allokerad kvv'!$B$2:$AV$468,MATCH(J$2,'Allokerad kvv'!$B$2:$AV$2,0),FALSE),VLOOKUP($B247,'Justerad allokering'!$B$2:$AG$462,MATCH(J$2,'Justerad allokering'!$B$2:$AF$2,0),FALSE))</f>
        <v>0</v>
      </c>
      <c r="K247" s="28">
        <f>IF(ISERROR(1/VLOOKUP($B247,'Justerad allokering'!$B$2:$AG$462,MATCH(K$2,'Justerad allokering'!$B$2:$AF$2,0),FALSE)),VLOOKUP($B247,'Allokerad kvv'!$B$2:$AV$468,MATCH(K$2,'Allokerad kvv'!$B$2:$AV$2,0),FALSE),VLOOKUP($B247,'Justerad allokering'!$B$2:$AG$462,MATCH(K$2,'Justerad allokering'!$B$2:$AF$2,0),FALSE))</f>
        <v>0</v>
      </c>
      <c r="L247" s="28">
        <f>IF(ISERROR(1/VLOOKUP($B247,'Justerad allokering'!$B$2:$AG$462,MATCH(L$2,'Justerad allokering'!$B$2:$AF$2,0),FALSE)),VLOOKUP($B247,'Allokerad kvv'!$B$2:$AV$468,MATCH(L$2,'Allokerad kvv'!$B$2:$AV$2,0),FALSE),VLOOKUP($B247,'Justerad allokering'!$B$2:$AG$462,MATCH(L$2,'Justerad allokering'!$B$2:$AF$2,0),FALSE))</f>
        <v>0</v>
      </c>
      <c r="M247" s="28">
        <f>IF(ISERROR(1/VLOOKUP($B247,'Justerad allokering'!$B$2:$AG$462,MATCH(M$2,'Justerad allokering'!$B$2:$AF$2,0),FALSE)),VLOOKUP($B247,'Allokerad kvv'!$B$2:$AV$468,MATCH(M$2,'Allokerad kvv'!$B$2:$AV$2,0),FALSE),VLOOKUP($B247,'Justerad allokering'!$B$2:$AG$462,MATCH(M$2,'Justerad allokering'!$B$2:$AF$2,0),FALSE))</f>
        <v>0</v>
      </c>
      <c r="N247" s="28">
        <f>IF(ISERROR(1/VLOOKUP($B247,'Justerad allokering'!$B$2:$AG$462,MATCH(N$2,'Justerad allokering'!$B$2:$AF$2,0),FALSE)),VLOOKUP($B247,'Allokerad kvv'!$B$2:$AV$468,MATCH(N$2,'Allokerad kvv'!$B$2:$AV$2,0),FALSE),VLOOKUP($B247,'Justerad allokering'!$B$2:$AG$462,MATCH(N$2,'Justerad allokering'!$B$2:$AF$2,0),FALSE))</f>
        <v>0</v>
      </c>
      <c r="O247" s="28">
        <f>IF(ISERROR(1/VLOOKUP($B247,'Justerad allokering'!$B$2:$AG$462,MATCH(O$2,'Justerad allokering'!$B$2:$AF$2,0),FALSE)),VLOOKUP($B247,'Allokerad kvv'!$B$2:$AV$468,MATCH(O$2,'Allokerad kvv'!$B$2:$AV$2,0),FALSE),VLOOKUP($B247,'Justerad allokering'!$B$2:$AG$462,MATCH(O$2,'Justerad allokering'!$B$2:$AF$2,0),FALSE))</f>
        <v>0</v>
      </c>
      <c r="P247" s="28">
        <f>IF(ISERROR(1/VLOOKUP($B247,'Justerad allokering'!$B$2:$AG$462,MATCH(P$2,'Justerad allokering'!$B$2:$AF$2,0),FALSE)),VLOOKUP($B247,'Allokerad kvv'!$B$2:$AV$468,MATCH(P$2,'Allokerad kvv'!$B$2:$AV$2,0),FALSE),VLOOKUP($B247,'Justerad allokering'!$B$2:$AG$462,MATCH(P$2,'Justerad allokering'!$B$2:$AF$2,0),FALSE))</f>
        <v>0</v>
      </c>
      <c r="Q247" s="28">
        <f>IF(ISERROR(1/VLOOKUP($B247,'Justerad allokering'!$B$2:$AG$462,MATCH(Q$2,'Justerad allokering'!$B$2:$AF$2,0),FALSE)),VLOOKUP($B247,'Allokerad kvv'!$B$2:$AV$468,MATCH(Q$2,'Allokerad kvv'!$B$2:$AV$2,0),FALSE),VLOOKUP($B247,'Justerad allokering'!$B$2:$AG$462,MATCH(Q$2,'Justerad allokering'!$B$2:$AF$2,0),FALSE))</f>
        <v>0</v>
      </c>
      <c r="R247" s="28">
        <f>IF(ISERROR(1/VLOOKUP($B247,'Justerad allokering'!$B$2:$AG$462,MATCH(R$2,'Justerad allokering'!$B$2:$AF$2,0),FALSE)),VLOOKUP($B247,'Allokerad kvv'!$B$2:$AV$468,MATCH(R$2,'Allokerad kvv'!$B$2:$AV$2,0),FALSE),VLOOKUP($B247,'Justerad allokering'!$B$2:$AG$462,MATCH(R$2,'Justerad allokering'!$B$2:$AF$2,0),FALSE))</f>
        <v>0</v>
      </c>
      <c r="S247" s="28">
        <f>IF(ISERROR(1/VLOOKUP($B247,'Justerad allokering'!$B$2:$AG$462,MATCH(S$2,'Justerad allokering'!$B$2:$AF$2,0),FALSE)),VLOOKUP($B247,'Allokerad kvv'!$B$2:$AV$468,MATCH(S$2,'Allokerad kvv'!$B$2:$AV$2,0),FALSE),VLOOKUP($B247,'Justerad allokering'!$B$2:$AG$462,MATCH(S$2,'Justerad allokering'!$B$2:$AF$2,0),FALSE))</f>
        <v>0</v>
      </c>
      <c r="T247" s="28">
        <f>IF(ISERROR(1/VLOOKUP($B247,'Justerad allokering'!$B$2:$AG$462,MATCH(T$2,'Justerad allokering'!$B$2:$AF$2,0),FALSE)),VLOOKUP($B247,'Allokerad kvv'!$B$2:$AV$468,MATCH(T$2,'Allokerad kvv'!$B$2:$AV$2,0),FALSE),VLOOKUP($B247,'Justerad allokering'!$B$2:$AG$462,MATCH(T$2,'Justerad allokering'!$B$2:$AF$2,0),FALSE))</f>
        <v>0</v>
      </c>
      <c r="U247" s="28">
        <f>IF(ISERROR(1/VLOOKUP($B247,'Justerad allokering'!$B$2:$AG$462,MATCH(U$2,'Justerad allokering'!$B$2:$AF$2,0),FALSE)),VLOOKUP($B247,'Allokerad kvv'!$B$2:$AV$468,MATCH(U$2,'Allokerad kvv'!$B$2:$AV$2,0),FALSE),VLOOKUP($B247,'Justerad allokering'!$B$2:$AG$462,MATCH(U$2,'Justerad allokering'!$B$2:$AF$2,0),FALSE))</f>
        <v>0</v>
      </c>
      <c r="V247" s="28">
        <f>IF(ISERROR(1/VLOOKUP($B247,'Justerad allokering'!$B$2:$AG$462,MATCH(V$2,'Justerad allokering'!$B$2:$AF$2,0),FALSE)),VLOOKUP($B247,'Allokerad kvv'!$B$2:$AV$468,MATCH(V$2,'Allokerad kvv'!$B$2:$AV$2,0),FALSE),VLOOKUP($B247,'Justerad allokering'!$B$2:$AG$462,MATCH(V$2,'Justerad allokering'!$B$2:$AF$2,0),FALSE))</f>
        <v>0</v>
      </c>
      <c r="W247" s="28">
        <f>IF(ISERROR(1/VLOOKUP($B247,'Justerad allokering'!$B$2:$AG$462,MATCH(W$2,'Justerad allokering'!$B$2:$AF$2,0),FALSE)),VLOOKUP($B247,'Allokerad kvv'!$B$2:$AV$468,MATCH(W$2,'Allokerad kvv'!$B$2:$AV$2,0),FALSE),VLOOKUP($B247,'Justerad allokering'!$B$2:$AG$462,MATCH(W$2,'Justerad allokering'!$B$2:$AF$2,0),FALSE))</f>
        <v>0</v>
      </c>
      <c r="X247" s="28">
        <f>IF(ISERROR(1/VLOOKUP($B247,'Justerad allokering'!$B$2:$AG$462,MATCH(X$2,'Justerad allokering'!$B$2:$AF$2,0),FALSE)),VLOOKUP($B247,'Allokerad kvv'!$B$2:$AV$468,MATCH(X$2,'Allokerad kvv'!$B$2:$AV$2,0),FALSE),VLOOKUP($B247,'Justerad allokering'!$B$2:$AG$462,MATCH(X$2,'Justerad allokering'!$B$2:$AF$2,0),FALSE))</f>
        <v>0</v>
      </c>
      <c r="Y247" s="28">
        <f>IF(ISERROR(1/VLOOKUP($B247,'Justerad allokering'!$B$2:$AG$462,MATCH(Y$2,'Justerad allokering'!$B$2:$AF$2,0),FALSE)),VLOOKUP($B247,'Allokerad kvv'!$B$2:$AV$468,MATCH(Y$2,'Allokerad kvv'!$B$2:$AV$2,0),FALSE),VLOOKUP($B247,'Justerad allokering'!$B$2:$AG$462,MATCH(Y$2,'Justerad allokering'!$B$2:$AF$2,0),FALSE))</f>
        <v>0</v>
      </c>
      <c r="Z247" s="28">
        <f>IF(ISERROR(1/VLOOKUP($B247,'Justerad allokering'!$B$2:$AG$462,MATCH(Z$2,'Justerad allokering'!$B$2:$AF$2,0),FALSE)),VLOOKUP($B247,'Allokerad kvv'!$B$2:$AV$468,MATCH(Z$2,'Allokerad kvv'!$B$2:$AV$2,0),FALSE),VLOOKUP($B247,'Justerad allokering'!$B$2:$AG$462,MATCH(Z$2,'Justerad allokering'!$B$2:$AF$2,0),FALSE))</f>
        <v>0</v>
      </c>
      <c r="AA247" s="28"/>
      <c r="AB247" s="28"/>
      <c r="AE247">
        <f t="shared" si="9"/>
        <v>0</v>
      </c>
      <c r="AG247">
        <f t="shared" si="10"/>
        <v>0</v>
      </c>
      <c r="AH247">
        <f t="shared" si="11"/>
        <v>0</v>
      </c>
      <c r="AI247" s="55" t="str">
        <f>IF(AH247=0,"",AH247/VLOOKUP(B247,Kraftvärmeprod!$B$1:$BC$480,MATCH("Summa tillförd energi exklusive rökgaskondensering",Kraftvärmeprod!$B$1:$BC$1,0),FALSE))</f>
        <v/>
      </c>
    </row>
    <row r="248" spans="1:35" x14ac:dyDescent="0.25">
      <c r="A248" s="28" t="s">
        <v>335</v>
      </c>
      <c r="B248" s="28" t="s">
        <v>336</v>
      </c>
      <c r="C248" s="28">
        <f>IF(ISERROR(1/VLOOKUP($B248,'Justerad allokering'!$B$2:$AG$462,MATCH(C$2,'Justerad allokering'!$B$2:$AF$2,0),FALSE)),VLOOKUP($B248,'Allokerad kvv'!$B$2:$AV$468,MATCH(C$2,'Allokerad kvv'!$B$2:$AV$2,0),FALSE),VLOOKUP($B248,'Justerad allokering'!$B$2:$AG$462,MATCH(C$2,'Justerad allokering'!$B$2:$AF$2,0),FALSE))</f>
        <v>0</v>
      </c>
      <c r="D248" s="28">
        <f>IF(ISERROR(1/VLOOKUP($B248,'Justerad allokering'!$B$2:$AG$462,MATCH(D$2,'Justerad allokering'!$B$2:$AF$2,0),FALSE)),VLOOKUP($B248,'Allokerad kvv'!$B$2:$AV$468,MATCH(D$2,'Allokerad kvv'!$B$2:$AV$2,0),FALSE),VLOOKUP($B248,'Justerad allokering'!$B$2:$AG$462,MATCH(D$2,'Justerad allokering'!$B$2:$AF$2,0),FALSE))</f>
        <v>0</v>
      </c>
      <c r="E248" s="28">
        <f>IF(ISERROR(1/VLOOKUP($B248,'Justerad allokering'!$B$2:$AG$462,MATCH(E$2,'Justerad allokering'!$B$2:$AF$2,0),FALSE)),VLOOKUP($B248,'Allokerad kvv'!$B$2:$AV$468,MATCH(E$2,'Allokerad kvv'!$B$2:$AV$2,0),FALSE),VLOOKUP($B248,'Justerad allokering'!$B$2:$AG$462,MATCH(E$2,'Justerad allokering'!$B$2:$AF$2,0),FALSE))</f>
        <v>0</v>
      </c>
      <c r="F248" s="28">
        <f>IF(ISERROR(1/VLOOKUP($B248,'Justerad allokering'!$B$2:$AG$462,MATCH(F$2,'Justerad allokering'!$B$2:$AF$2,0),FALSE)),VLOOKUP($B248,'Allokerad kvv'!$B$2:$AV$468,MATCH(F$2,'Allokerad kvv'!$B$2:$AV$2,0),FALSE),VLOOKUP($B248,'Justerad allokering'!$B$2:$AG$462,MATCH(F$2,'Justerad allokering'!$B$2:$AF$2,0),FALSE))</f>
        <v>0</v>
      </c>
      <c r="G248" s="28">
        <f>IF(ISERROR(1/VLOOKUP($B248,'Justerad allokering'!$B$2:$AG$462,MATCH(G$2,'Justerad allokering'!$B$2:$AF$2,0),FALSE)),VLOOKUP($B248,'Allokerad kvv'!$B$2:$AV$468,MATCH(G$2,'Allokerad kvv'!$B$2:$AV$2,0),FALSE),VLOOKUP($B248,'Justerad allokering'!$B$2:$AG$462,MATCH(G$2,'Justerad allokering'!$B$2:$AF$2,0),FALSE))</f>
        <v>0</v>
      </c>
      <c r="H248" s="28">
        <f>IF(ISERROR(1/VLOOKUP($B248,'Justerad allokering'!$B$2:$AG$462,MATCH(H$2,'Justerad allokering'!$B$2:$AF$2,0),FALSE)),VLOOKUP($B248,'Allokerad kvv'!$B$2:$AV$468,MATCH(H$2,'Allokerad kvv'!$B$2:$AV$2,0),FALSE),VLOOKUP($B248,'Justerad allokering'!$B$2:$AG$462,MATCH(H$2,'Justerad allokering'!$B$2:$AF$2,0),FALSE))</f>
        <v>0</v>
      </c>
      <c r="I248" s="28">
        <f>IF(ISERROR(1/VLOOKUP($B248,'Justerad allokering'!$B$2:$AG$462,MATCH(I$2,'Justerad allokering'!$B$2:$AF$2,0),FALSE)),VLOOKUP($B248,'Allokerad kvv'!$B$2:$AV$468,MATCH(I$2,'Allokerad kvv'!$B$2:$AV$2,0),FALSE),VLOOKUP($B248,'Justerad allokering'!$B$2:$AG$462,MATCH(I$2,'Justerad allokering'!$B$2:$AF$2,0),FALSE))</f>
        <v>0</v>
      </c>
      <c r="J248" s="28">
        <f>IF(ISERROR(1/VLOOKUP($B248,'Justerad allokering'!$B$2:$AG$462,MATCH(J$2,'Justerad allokering'!$B$2:$AF$2,0),FALSE)),VLOOKUP($B248,'Allokerad kvv'!$B$2:$AV$468,MATCH(J$2,'Allokerad kvv'!$B$2:$AV$2,0),FALSE),VLOOKUP($B248,'Justerad allokering'!$B$2:$AG$462,MATCH(J$2,'Justerad allokering'!$B$2:$AF$2,0),FALSE))</f>
        <v>0</v>
      </c>
      <c r="K248" s="28">
        <f>IF(ISERROR(1/VLOOKUP($B248,'Justerad allokering'!$B$2:$AG$462,MATCH(K$2,'Justerad allokering'!$B$2:$AF$2,0),FALSE)),VLOOKUP($B248,'Allokerad kvv'!$B$2:$AV$468,MATCH(K$2,'Allokerad kvv'!$B$2:$AV$2,0),FALSE),VLOOKUP($B248,'Justerad allokering'!$B$2:$AG$462,MATCH(K$2,'Justerad allokering'!$B$2:$AF$2,0),FALSE))</f>
        <v>0</v>
      </c>
      <c r="L248" s="28">
        <f>IF(ISERROR(1/VLOOKUP($B248,'Justerad allokering'!$B$2:$AG$462,MATCH(L$2,'Justerad allokering'!$B$2:$AF$2,0),FALSE)),VLOOKUP($B248,'Allokerad kvv'!$B$2:$AV$468,MATCH(L$2,'Allokerad kvv'!$B$2:$AV$2,0),FALSE),VLOOKUP($B248,'Justerad allokering'!$B$2:$AG$462,MATCH(L$2,'Justerad allokering'!$B$2:$AF$2,0),FALSE))</f>
        <v>0</v>
      </c>
      <c r="M248" s="28">
        <f>IF(ISERROR(1/VLOOKUP($B248,'Justerad allokering'!$B$2:$AG$462,MATCH(M$2,'Justerad allokering'!$B$2:$AF$2,0),FALSE)),VLOOKUP($B248,'Allokerad kvv'!$B$2:$AV$468,MATCH(M$2,'Allokerad kvv'!$B$2:$AV$2,0),FALSE),VLOOKUP($B248,'Justerad allokering'!$B$2:$AG$462,MATCH(M$2,'Justerad allokering'!$B$2:$AF$2,0),FALSE))</f>
        <v>0</v>
      </c>
      <c r="N248" s="28">
        <f>IF(ISERROR(1/VLOOKUP($B248,'Justerad allokering'!$B$2:$AG$462,MATCH(N$2,'Justerad allokering'!$B$2:$AF$2,0),FALSE)),VLOOKUP($B248,'Allokerad kvv'!$B$2:$AV$468,MATCH(N$2,'Allokerad kvv'!$B$2:$AV$2,0),FALSE),VLOOKUP($B248,'Justerad allokering'!$B$2:$AG$462,MATCH(N$2,'Justerad allokering'!$B$2:$AF$2,0),FALSE))</f>
        <v>0</v>
      </c>
      <c r="O248" s="28">
        <f>IF(ISERROR(1/VLOOKUP($B248,'Justerad allokering'!$B$2:$AG$462,MATCH(O$2,'Justerad allokering'!$B$2:$AF$2,0),FALSE)),VLOOKUP($B248,'Allokerad kvv'!$B$2:$AV$468,MATCH(O$2,'Allokerad kvv'!$B$2:$AV$2,0),FALSE),VLOOKUP($B248,'Justerad allokering'!$B$2:$AG$462,MATCH(O$2,'Justerad allokering'!$B$2:$AF$2,0),FALSE))</f>
        <v>0</v>
      </c>
      <c r="P248" s="28">
        <f>IF(ISERROR(1/VLOOKUP($B248,'Justerad allokering'!$B$2:$AG$462,MATCH(P$2,'Justerad allokering'!$B$2:$AF$2,0),FALSE)),VLOOKUP($B248,'Allokerad kvv'!$B$2:$AV$468,MATCH(P$2,'Allokerad kvv'!$B$2:$AV$2,0),FALSE),VLOOKUP($B248,'Justerad allokering'!$B$2:$AG$462,MATCH(P$2,'Justerad allokering'!$B$2:$AF$2,0),FALSE))</f>
        <v>0</v>
      </c>
      <c r="Q248" s="28">
        <f>IF(ISERROR(1/VLOOKUP($B248,'Justerad allokering'!$B$2:$AG$462,MATCH(Q$2,'Justerad allokering'!$B$2:$AF$2,0),FALSE)),VLOOKUP($B248,'Allokerad kvv'!$B$2:$AV$468,MATCH(Q$2,'Allokerad kvv'!$B$2:$AV$2,0),FALSE),VLOOKUP($B248,'Justerad allokering'!$B$2:$AG$462,MATCH(Q$2,'Justerad allokering'!$B$2:$AF$2,0),FALSE))</f>
        <v>0</v>
      </c>
      <c r="R248" s="28">
        <f>IF(ISERROR(1/VLOOKUP($B248,'Justerad allokering'!$B$2:$AG$462,MATCH(R$2,'Justerad allokering'!$B$2:$AF$2,0),FALSE)),VLOOKUP($B248,'Allokerad kvv'!$B$2:$AV$468,MATCH(R$2,'Allokerad kvv'!$B$2:$AV$2,0),FALSE),VLOOKUP($B248,'Justerad allokering'!$B$2:$AG$462,MATCH(R$2,'Justerad allokering'!$B$2:$AF$2,0),FALSE))</f>
        <v>0</v>
      </c>
      <c r="S248" s="28">
        <f>IF(ISERROR(1/VLOOKUP($B248,'Justerad allokering'!$B$2:$AG$462,MATCH(S$2,'Justerad allokering'!$B$2:$AF$2,0),FALSE)),VLOOKUP($B248,'Allokerad kvv'!$B$2:$AV$468,MATCH(S$2,'Allokerad kvv'!$B$2:$AV$2,0),FALSE),VLOOKUP($B248,'Justerad allokering'!$B$2:$AG$462,MATCH(S$2,'Justerad allokering'!$B$2:$AF$2,0),FALSE))</f>
        <v>0</v>
      </c>
      <c r="T248" s="28">
        <f>IF(ISERROR(1/VLOOKUP($B248,'Justerad allokering'!$B$2:$AG$462,MATCH(T$2,'Justerad allokering'!$B$2:$AF$2,0),FALSE)),VLOOKUP($B248,'Allokerad kvv'!$B$2:$AV$468,MATCH(T$2,'Allokerad kvv'!$B$2:$AV$2,0),FALSE),VLOOKUP($B248,'Justerad allokering'!$B$2:$AG$462,MATCH(T$2,'Justerad allokering'!$B$2:$AF$2,0),FALSE))</f>
        <v>0</v>
      </c>
      <c r="U248" s="28">
        <f>IF(ISERROR(1/VLOOKUP($B248,'Justerad allokering'!$B$2:$AG$462,MATCH(U$2,'Justerad allokering'!$B$2:$AF$2,0),FALSE)),VLOOKUP($B248,'Allokerad kvv'!$B$2:$AV$468,MATCH(U$2,'Allokerad kvv'!$B$2:$AV$2,0),FALSE),VLOOKUP($B248,'Justerad allokering'!$B$2:$AG$462,MATCH(U$2,'Justerad allokering'!$B$2:$AF$2,0),FALSE))</f>
        <v>0</v>
      </c>
      <c r="V248" s="28">
        <f>IF(ISERROR(1/VLOOKUP($B248,'Justerad allokering'!$B$2:$AG$462,MATCH(V$2,'Justerad allokering'!$B$2:$AF$2,0),FALSE)),VLOOKUP($B248,'Allokerad kvv'!$B$2:$AV$468,MATCH(V$2,'Allokerad kvv'!$B$2:$AV$2,0),FALSE),VLOOKUP($B248,'Justerad allokering'!$B$2:$AG$462,MATCH(V$2,'Justerad allokering'!$B$2:$AF$2,0),FALSE))</f>
        <v>0</v>
      </c>
      <c r="W248" s="28">
        <f>IF(ISERROR(1/VLOOKUP($B248,'Justerad allokering'!$B$2:$AG$462,MATCH(W$2,'Justerad allokering'!$B$2:$AF$2,0),FALSE)),VLOOKUP($B248,'Allokerad kvv'!$B$2:$AV$468,MATCH(W$2,'Allokerad kvv'!$B$2:$AV$2,0),FALSE),VLOOKUP($B248,'Justerad allokering'!$B$2:$AG$462,MATCH(W$2,'Justerad allokering'!$B$2:$AF$2,0),FALSE))</f>
        <v>0</v>
      </c>
      <c r="X248" s="28">
        <f>IF(ISERROR(1/VLOOKUP($B248,'Justerad allokering'!$B$2:$AG$462,MATCH(X$2,'Justerad allokering'!$B$2:$AF$2,0),FALSE)),VLOOKUP($B248,'Allokerad kvv'!$B$2:$AV$468,MATCH(X$2,'Allokerad kvv'!$B$2:$AV$2,0),FALSE),VLOOKUP($B248,'Justerad allokering'!$B$2:$AG$462,MATCH(X$2,'Justerad allokering'!$B$2:$AF$2,0),FALSE))</f>
        <v>0</v>
      </c>
      <c r="Y248" s="28">
        <f>IF(ISERROR(1/VLOOKUP($B248,'Justerad allokering'!$B$2:$AG$462,MATCH(Y$2,'Justerad allokering'!$B$2:$AF$2,0),FALSE)),VLOOKUP($B248,'Allokerad kvv'!$B$2:$AV$468,MATCH(Y$2,'Allokerad kvv'!$B$2:$AV$2,0),FALSE),VLOOKUP($B248,'Justerad allokering'!$B$2:$AG$462,MATCH(Y$2,'Justerad allokering'!$B$2:$AF$2,0),FALSE))</f>
        <v>0</v>
      </c>
      <c r="Z248" s="28">
        <f>IF(ISERROR(1/VLOOKUP($B248,'Justerad allokering'!$B$2:$AG$462,MATCH(Z$2,'Justerad allokering'!$B$2:$AF$2,0),FALSE)),VLOOKUP($B248,'Allokerad kvv'!$B$2:$AV$468,MATCH(Z$2,'Allokerad kvv'!$B$2:$AV$2,0),FALSE),VLOOKUP($B248,'Justerad allokering'!$B$2:$AG$462,MATCH(Z$2,'Justerad allokering'!$B$2:$AF$2,0),FALSE))</f>
        <v>0</v>
      </c>
      <c r="AA248" s="28"/>
      <c r="AB248" s="28"/>
      <c r="AE248">
        <f t="shared" si="9"/>
        <v>0</v>
      </c>
      <c r="AG248">
        <f t="shared" si="10"/>
        <v>0</v>
      </c>
      <c r="AH248">
        <f t="shared" si="11"/>
        <v>0</v>
      </c>
      <c r="AI248" s="55" t="str">
        <f>IF(AH248=0,"",AH248/VLOOKUP(B248,Kraftvärmeprod!$B$1:$BC$480,MATCH("Summa tillförd energi exklusive rökgaskondensering",Kraftvärmeprod!$B$1:$BC$1,0),FALSE))</f>
        <v/>
      </c>
    </row>
    <row r="249" spans="1:35" x14ac:dyDescent="0.25">
      <c r="A249" s="28" t="s">
        <v>335</v>
      </c>
      <c r="B249" s="28" t="s">
        <v>337</v>
      </c>
      <c r="C249" s="28">
        <f>IF(ISERROR(1/VLOOKUP($B249,'Justerad allokering'!$B$2:$AG$462,MATCH(C$2,'Justerad allokering'!$B$2:$AF$2,0),FALSE)),VLOOKUP($B249,'Allokerad kvv'!$B$2:$AV$468,MATCH(C$2,'Allokerad kvv'!$B$2:$AV$2,0),FALSE),VLOOKUP($B249,'Justerad allokering'!$B$2:$AG$462,MATCH(C$2,'Justerad allokering'!$B$2:$AF$2,0),FALSE))</f>
        <v>0</v>
      </c>
      <c r="D249" s="28">
        <f>IF(ISERROR(1/VLOOKUP($B249,'Justerad allokering'!$B$2:$AG$462,MATCH(D$2,'Justerad allokering'!$B$2:$AF$2,0),FALSE)),VLOOKUP($B249,'Allokerad kvv'!$B$2:$AV$468,MATCH(D$2,'Allokerad kvv'!$B$2:$AV$2,0),FALSE),VLOOKUP($B249,'Justerad allokering'!$B$2:$AG$462,MATCH(D$2,'Justerad allokering'!$B$2:$AF$2,0),FALSE))</f>
        <v>0</v>
      </c>
      <c r="E249" s="28">
        <f>IF(ISERROR(1/VLOOKUP($B249,'Justerad allokering'!$B$2:$AG$462,MATCH(E$2,'Justerad allokering'!$B$2:$AF$2,0),FALSE)),VLOOKUP($B249,'Allokerad kvv'!$B$2:$AV$468,MATCH(E$2,'Allokerad kvv'!$B$2:$AV$2,0),FALSE),VLOOKUP($B249,'Justerad allokering'!$B$2:$AG$462,MATCH(E$2,'Justerad allokering'!$B$2:$AF$2,0),FALSE))</f>
        <v>0</v>
      </c>
      <c r="F249" s="28">
        <f>IF(ISERROR(1/VLOOKUP($B249,'Justerad allokering'!$B$2:$AG$462,MATCH(F$2,'Justerad allokering'!$B$2:$AF$2,0),FALSE)),VLOOKUP($B249,'Allokerad kvv'!$B$2:$AV$468,MATCH(F$2,'Allokerad kvv'!$B$2:$AV$2,0),FALSE),VLOOKUP($B249,'Justerad allokering'!$B$2:$AG$462,MATCH(F$2,'Justerad allokering'!$B$2:$AF$2,0),FALSE))</f>
        <v>0</v>
      </c>
      <c r="G249" s="28">
        <f>IF(ISERROR(1/VLOOKUP($B249,'Justerad allokering'!$B$2:$AG$462,MATCH(G$2,'Justerad allokering'!$B$2:$AF$2,0),FALSE)),VLOOKUP($B249,'Allokerad kvv'!$B$2:$AV$468,MATCH(G$2,'Allokerad kvv'!$B$2:$AV$2,0),FALSE),VLOOKUP($B249,'Justerad allokering'!$B$2:$AG$462,MATCH(G$2,'Justerad allokering'!$B$2:$AF$2,0),FALSE))</f>
        <v>0</v>
      </c>
      <c r="H249" s="28">
        <f>IF(ISERROR(1/VLOOKUP($B249,'Justerad allokering'!$B$2:$AG$462,MATCH(H$2,'Justerad allokering'!$B$2:$AF$2,0),FALSE)),VLOOKUP($B249,'Allokerad kvv'!$B$2:$AV$468,MATCH(H$2,'Allokerad kvv'!$B$2:$AV$2,0),FALSE),VLOOKUP($B249,'Justerad allokering'!$B$2:$AG$462,MATCH(H$2,'Justerad allokering'!$B$2:$AF$2,0),FALSE))</f>
        <v>0</v>
      </c>
      <c r="I249" s="28">
        <f>IF(ISERROR(1/VLOOKUP($B249,'Justerad allokering'!$B$2:$AG$462,MATCH(I$2,'Justerad allokering'!$B$2:$AF$2,0),FALSE)),VLOOKUP($B249,'Allokerad kvv'!$B$2:$AV$468,MATCH(I$2,'Allokerad kvv'!$B$2:$AV$2,0),FALSE),VLOOKUP($B249,'Justerad allokering'!$B$2:$AG$462,MATCH(I$2,'Justerad allokering'!$B$2:$AF$2,0),FALSE))</f>
        <v>0</v>
      </c>
      <c r="J249" s="28">
        <f>IF(ISERROR(1/VLOOKUP($B249,'Justerad allokering'!$B$2:$AG$462,MATCH(J$2,'Justerad allokering'!$B$2:$AF$2,0),FALSE)),VLOOKUP($B249,'Allokerad kvv'!$B$2:$AV$468,MATCH(J$2,'Allokerad kvv'!$B$2:$AV$2,0),FALSE),VLOOKUP($B249,'Justerad allokering'!$B$2:$AG$462,MATCH(J$2,'Justerad allokering'!$B$2:$AF$2,0),FALSE))</f>
        <v>0</v>
      </c>
      <c r="K249" s="28">
        <f>IF(ISERROR(1/VLOOKUP($B249,'Justerad allokering'!$B$2:$AG$462,MATCH(K$2,'Justerad allokering'!$B$2:$AF$2,0),FALSE)),VLOOKUP($B249,'Allokerad kvv'!$B$2:$AV$468,MATCH(K$2,'Allokerad kvv'!$B$2:$AV$2,0),FALSE),VLOOKUP($B249,'Justerad allokering'!$B$2:$AG$462,MATCH(K$2,'Justerad allokering'!$B$2:$AF$2,0),FALSE))</f>
        <v>0</v>
      </c>
      <c r="L249" s="28">
        <f>IF(ISERROR(1/VLOOKUP($B249,'Justerad allokering'!$B$2:$AG$462,MATCH(L$2,'Justerad allokering'!$B$2:$AF$2,0),FALSE)),VLOOKUP($B249,'Allokerad kvv'!$B$2:$AV$468,MATCH(L$2,'Allokerad kvv'!$B$2:$AV$2,0),FALSE),VLOOKUP($B249,'Justerad allokering'!$B$2:$AG$462,MATCH(L$2,'Justerad allokering'!$B$2:$AF$2,0),FALSE))</f>
        <v>0</v>
      </c>
      <c r="M249" s="28">
        <f>IF(ISERROR(1/VLOOKUP($B249,'Justerad allokering'!$B$2:$AG$462,MATCH(M$2,'Justerad allokering'!$B$2:$AF$2,0),FALSE)),VLOOKUP($B249,'Allokerad kvv'!$B$2:$AV$468,MATCH(M$2,'Allokerad kvv'!$B$2:$AV$2,0),FALSE),VLOOKUP($B249,'Justerad allokering'!$B$2:$AG$462,MATCH(M$2,'Justerad allokering'!$B$2:$AF$2,0),FALSE))</f>
        <v>0</v>
      </c>
      <c r="N249" s="28">
        <f>IF(ISERROR(1/VLOOKUP($B249,'Justerad allokering'!$B$2:$AG$462,MATCH(N$2,'Justerad allokering'!$B$2:$AF$2,0),FALSE)),VLOOKUP($B249,'Allokerad kvv'!$B$2:$AV$468,MATCH(N$2,'Allokerad kvv'!$B$2:$AV$2,0),FALSE),VLOOKUP($B249,'Justerad allokering'!$B$2:$AG$462,MATCH(N$2,'Justerad allokering'!$B$2:$AF$2,0),FALSE))</f>
        <v>0</v>
      </c>
      <c r="O249" s="28">
        <f>IF(ISERROR(1/VLOOKUP($B249,'Justerad allokering'!$B$2:$AG$462,MATCH(O$2,'Justerad allokering'!$B$2:$AF$2,0),FALSE)),VLOOKUP($B249,'Allokerad kvv'!$B$2:$AV$468,MATCH(O$2,'Allokerad kvv'!$B$2:$AV$2,0),FALSE),VLOOKUP($B249,'Justerad allokering'!$B$2:$AG$462,MATCH(O$2,'Justerad allokering'!$B$2:$AF$2,0),FALSE))</f>
        <v>0</v>
      </c>
      <c r="P249" s="28">
        <f>IF(ISERROR(1/VLOOKUP($B249,'Justerad allokering'!$B$2:$AG$462,MATCH(P$2,'Justerad allokering'!$B$2:$AF$2,0),FALSE)),VLOOKUP($B249,'Allokerad kvv'!$B$2:$AV$468,MATCH(P$2,'Allokerad kvv'!$B$2:$AV$2,0),FALSE),VLOOKUP($B249,'Justerad allokering'!$B$2:$AG$462,MATCH(P$2,'Justerad allokering'!$B$2:$AF$2,0),FALSE))</f>
        <v>0</v>
      </c>
      <c r="Q249" s="28">
        <f>IF(ISERROR(1/VLOOKUP($B249,'Justerad allokering'!$B$2:$AG$462,MATCH(Q$2,'Justerad allokering'!$B$2:$AF$2,0),FALSE)),VLOOKUP($B249,'Allokerad kvv'!$B$2:$AV$468,MATCH(Q$2,'Allokerad kvv'!$B$2:$AV$2,0),FALSE),VLOOKUP($B249,'Justerad allokering'!$B$2:$AG$462,MATCH(Q$2,'Justerad allokering'!$B$2:$AF$2,0),FALSE))</f>
        <v>0</v>
      </c>
      <c r="R249" s="28">
        <f>IF(ISERROR(1/VLOOKUP($B249,'Justerad allokering'!$B$2:$AG$462,MATCH(R$2,'Justerad allokering'!$B$2:$AF$2,0),FALSE)),VLOOKUP($B249,'Allokerad kvv'!$B$2:$AV$468,MATCH(R$2,'Allokerad kvv'!$B$2:$AV$2,0),FALSE),VLOOKUP($B249,'Justerad allokering'!$B$2:$AG$462,MATCH(R$2,'Justerad allokering'!$B$2:$AF$2,0),FALSE))</f>
        <v>0</v>
      </c>
      <c r="S249" s="28">
        <f>IF(ISERROR(1/VLOOKUP($B249,'Justerad allokering'!$B$2:$AG$462,MATCH(S$2,'Justerad allokering'!$B$2:$AF$2,0),FALSE)),VLOOKUP($B249,'Allokerad kvv'!$B$2:$AV$468,MATCH(S$2,'Allokerad kvv'!$B$2:$AV$2,0),FALSE),VLOOKUP($B249,'Justerad allokering'!$B$2:$AG$462,MATCH(S$2,'Justerad allokering'!$B$2:$AF$2,0),FALSE))</f>
        <v>0</v>
      </c>
      <c r="T249" s="28">
        <f>IF(ISERROR(1/VLOOKUP($B249,'Justerad allokering'!$B$2:$AG$462,MATCH(T$2,'Justerad allokering'!$B$2:$AF$2,0),FALSE)),VLOOKUP($B249,'Allokerad kvv'!$B$2:$AV$468,MATCH(T$2,'Allokerad kvv'!$B$2:$AV$2,0),FALSE),VLOOKUP($B249,'Justerad allokering'!$B$2:$AG$462,MATCH(T$2,'Justerad allokering'!$B$2:$AF$2,0),FALSE))</f>
        <v>0</v>
      </c>
      <c r="U249" s="28">
        <f>IF(ISERROR(1/VLOOKUP($B249,'Justerad allokering'!$B$2:$AG$462,MATCH(U$2,'Justerad allokering'!$B$2:$AF$2,0),FALSE)),VLOOKUP($B249,'Allokerad kvv'!$B$2:$AV$468,MATCH(U$2,'Allokerad kvv'!$B$2:$AV$2,0),FALSE),VLOOKUP($B249,'Justerad allokering'!$B$2:$AG$462,MATCH(U$2,'Justerad allokering'!$B$2:$AF$2,0),FALSE))</f>
        <v>0</v>
      </c>
      <c r="V249" s="28">
        <f>IF(ISERROR(1/VLOOKUP($B249,'Justerad allokering'!$B$2:$AG$462,MATCH(V$2,'Justerad allokering'!$B$2:$AF$2,0),FALSE)),VLOOKUP($B249,'Allokerad kvv'!$B$2:$AV$468,MATCH(V$2,'Allokerad kvv'!$B$2:$AV$2,0),FALSE),VLOOKUP($B249,'Justerad allokering'!$B$2:$AG$462,MATCH(V$2,'Justerad allokering'!$B$2:$AF$2,0),FALSE))</f>
        <v>0</v>
      </c>
      <c r="W249" s="28">
        <f>IF(ISERROR(1/VLOOKUP($B249,'Justerad allokering'!$B$2:$AG$462,MATCH(W$2,'Justerad allokering'!$B$2:$AF$2,0),FALSE)),VLOOKUP($B249,'Allokerad kvv'!$B$2:$AV$468,MATCH(W$2,'Allokerad kvv'!$B$2:$AV$2,0),FALSE),VLOOKUP($B249,'Justerad allokering'!$B$2:$AG$462,MATCH(W$2,'Justerad allokering'!$B$2:$AF$2,0),FALSE))</f>
        <v>0</v>
      </c>
      <c r="X249" s="28">
        <f>IF(ISERROR(1/VLOOKUP($B249,'Justerad allokering'!$B$2:$AG$462,MATCH(X$2,'Justerad allokering'!$B$2:$AF$2,0),FALSE)),VLOOKUP($B249,'Allokerad kvv'!$B$2:$AV$468,MATCH(X$2,'Allokerad kvv'!$B$2:$AV$2,0),FALSE),VLOOKUP($B249,'Justerad allokering'!$B$2:$AG$462,MATCH(X$2,'Justerad allokering'!$B$2:$AF$2,0),FALSE))</f>
        <v>0</v>
      </c>
      <c r="Y249" s="28">
        <f>IF(ISERROR(1/VLOOKUP($B249,'Justerad allokering'!$B$2:$AG$462,MATCH(Y$2,'Justerad allokering'!$B$2:$AF$2,0),FALSE)),VLOOKUP($B249,'Allokerad kvv'!$B$2:$AV$468,MATCH(Y$2,'Allokerad kvv'!$B$2:$AV$2,0),FALSE),VLOOKUP($B249,'Justerad allokering'!$B$2:$AG$462,MATCH(Y$2,'Justerad allokering'!$B$2:$AF$2,0),FALSE))</f>
        <v>0</v>
      </c>
      <c r="Z249" s="28">
        <f>IF(ISERROR(1/VLOOKUP($B249,'Justerad allokering'!$B$2:$AG$462,MATCH(Z$2,'Justerad allokering'!$B$2:$AF$2,0),FALSE)),VLOOKUP($B249,'Allokerad kvv'!$B$2:$AV$468,MATCH(Z$2,'Allokerad kvv'!$B$2:$AV$2,0),FALSE),VLOOKUP($B249,'Justerad allokering'!$B$2:$AG$462,MATCH(Z$2,'Justerad allokering'!$B$2:$AF$2,0),FALSE))</f>
        <v>0</v>
      </c>
      <c r="AA249" s="28"/>
      <c r="AB249" s="28"/>
      <c r="AE249">
        <f t="shared" si="9"/>
        <v>0</v>
      </c>
      <c r="AG249">
        <f t="shared" si="10"/>
        <v>0</v>
      </c>
      <c r="AH249">
        <f t="shared" si="11"/>
        <v>0</v>
      </c>
      <c r="AI249" s="55" t="str">
        <f>IF(AH249=0,"",AH249/VLOOKUP(B249,Kraftvärmeprod!$B$1:$BC$480,MATCH("Summa tillförd energi exklusive rökgaskondensering",Kraftvärmeprod!$B$1:$BC$1,0),FALSE))</f>
        <v/>
      </c>
    </row>
    <row r="250" spans="1:35" x14ac:dyDescent="0.25">
      <c r="A250" s="28" t="s">
        <v>335</v>
      </c>
      <c r="B250" s="28" t="s">
        <v>338</v>
      </c>
      <c r="C250" s="28">
        <f>IF(ISERROR(1/VLOOKUP($B250,'Justerad allokering'!$B$2:$AG$462,MATCH(C$2,'Justerad allokering'!$B$2:$AF$2,0),FALSE)),VLOOKUP($B250,'Allokerad kvv'!$B$2:$AV$468,MATCH(C$2,'Allokerad kvv'!$B$2:$AV$2,0),FALSE),VLOOKUP($B250,'Justerad allokering'!$B$2:$AG$462,MATCH(C$2,'Justerad allokering'!$B$2:$AF$2,0),FALSE))</f>
        <v>0</v>
      </c>
      <c r="D250" s="28">
        <f>IF(ISERROR(1/VLOOKUP($B250,'Justerad allokering'!$B$2:$AG$462,MATCH(D$2,'Justerad allokering'!$B$2:$AF$2,0),FALSE)),VLOOKUP($B250,'Allokerad kvv'!$B$2:$AV$468,MATCH(D$2,'Allokerad kvv'!$B$2:$AV$2,0),FALSE),VLOOKUP($B250,'Justerad allokering'!$B$2:$AG$462,MATCH(D$2,'Justerad allokering'!$B$2:$AF$2,0),FALSE))</f>
        <v>0</v>
      </c>
      <c r="E250" s="28">
        <f>IF(ISERROR(1/VLOOKUP($B250,'Justerad allokering'!$B$2:$AG$462,MATCH(E$2,'Justerad allokering'!$B$2:$AF$2,0),FALSE)),VLOOKUP($B250,'Allokerad kvv'!$B$2:$AV$468,MATCH(E$2,'Allokerad kvv'!$B$2:$AV$2,0),FALSE),VLOOKUP($B250,'Justerad allokering'!$B$2:$AG$462,MATCH(E$2,'Justerad allokering'!$B$2:$AF$2,0),FALSE))</f>
        <v>27.702300000000001</v>
      </c>
      <c r="F250" s="28">
        <f>IF(ISERROR(1/VLOOKUP($B250,'Justerad allokering'!$B$2:$AG$462,MATCH(F$2,'Justerad allokering'!$B$2:$AF$2,0),FALSE)),VLOOKUP($B250,'Allokerad kvv'!$B$2:$AV$468,MATCH(F$2,'Allokerad kvv'!$B$2:$AV$2,0),FALSE),VLOOKUP($B250,'Justerad allokering'!$B$2:$AG$462,MATCH(F$2,'Justerad allokering'!$B$2:$AF$2,0),FALSE))</f>
        <v>0</v>
      </c>
      <c r="G250" s="28">
        <f>IF(ISERROR(1/VLOOKUP($B250,'Justerad allokering'!$B$2:$AG$462,MATCH(G$2,'Justerad allokering'!$B$2:$AF$2,0),FALSE)),VLOOKUP($B250,'Allokerad kvv'!$B$2:$AV$468,MATCH(G$2,'Allokerad kvv'!$B$2:$AV$2,0),FALSE),VLOOKUP($B250,'Justerad allokering'!$B$2:$AG$462,MATCH(G$2,'Justerad allokering'!$B$2:$AF$2,0),FALSE))</f>
        <v>0.23299</v>
      </c>
      <c r="H250" s="28">
        <f>IF(ISERROR(1/VLOOKUP($B250,'Justerad allokering'!$B$2:$AG$462,MATCH(H$2,'Justerad allokering'!$B$2:$AF$2,0),FALSE)),VLOOKUP($B250,'Allokerad kvv'!$B$2:$AV$468,MATCH(H$2,'Allokerad kvv'!$B$2:$AV$2,0),FALSE),VLOOKUP($B250,'Justerad allokering'!$B$2:$AG$462,MATCH(H$2,'Justerad allokering'!$B$2:$AF$2,0),FALSE))</f>
        <v>0</v>
      </c>
      <c r="I250" s="28">
        <f>IF(ISERROR(1/VLOOKUP($B250,'Justerad allokering'!$B$2:$AG$462,MATCH(I$2,'Justerad allokering'!$B$2:$AF$2,0),FALSE)),VLOOKUP($B250,'Allokerad kvv'!$B$2:$AV$468,MATCH(I$2,'Allokerad kvv'!$B$2:$AV$2,0),FALSE),VLOOKUP($B250,'Justerad allokering'!$B$2:$AG$462,MATCH(I$2,'Justerad allokering'!$B$2:$AF$2,0),FALSE))</f>
        <v>0</v>
      </c>
      <c r="J250" s="28">
        <f>IF(ISERROR(1/VLOOKUP($B250,'Justerad allokering'!$B$2:$AG$462,MATCH(J$2,'Justerad allokering'!$B$2:$AF$2,0),FALSE)),VLOOKUP($B250,'Allokerad kvv'!$B$2:$AV$468,MATCH(J$2,'Allokerad kvv'!$B$2:$AV$2,0),FALSE),VLOOKUP($B250,'Justerad allokering'!$B$2:$AG$462,MATCH(J$2,'Justerad allokering'!$B$2:$AF$2,0),FALSE))</f>
        <v>82.659800000000004</v>
      </c>
      <c r="K250" s="28">
        <f>IF(ISERROR(1/VLOOKUP($B250,'Justerad allokering'!$B$2:$AG$462,MATCH(K$2,'Justerad allokering'!$B$2:$AF$2,0),FALSE)),VLOOKUP($B250,'Allokerad kvv'!$B$2:$AV$468,MATCH(K$2,'Allokerad kvv'!$B$2:$AV$2,0),FALSE),VLOOKUP($B250,'Justerad allokering'!$B$2:$AG$462,MATCH(K$2,'Justerad allokering'!$B$2:$AF$2,0),FALSE))</f>
        <v>48.350700000000003</v>
      </c>
      <c r="L250" s="28">
        <f>IF(ISERROR(1/VLOOKUP($B250,'Justerad allokering'!$B$2:$AG$462,MATCH(L$2,'Justerad allokering'!$B$2:$AF$2,0),FALSE)),VLOOKUP($B250,'Allokerad kvv'!$B$2:$AV$468,MATCH(L$2,'Allokerad kvv'!$B$2:$AV$2,0),FALSE),VLOOKUP($B250,'Justerad allokering'!$B$2:$AG$462,MATCH(L$2,'Justerad allokering'!$B$2:$AF$2,0),FALSE))</f>
        <v>0</v>
      </c>
      <c r="M250" s="28">
        <f>IF(ISERROR(1/VLOOKUP($B250,'Justerad allokering'!$B$2:$AG$462,MATCH(M$2,'Justerad allokering'!$B$2:$AF$2,0),FALSE)),VLOOKUP($B250,'Allokerad kvv'!$B$2:$AV$468,MATCH(M$2,'Allokerad kvv'!$B$2:$AV$2,0),FALSE),VLOOKUP($B250,'Justerad allokering'!$B$2:$AG$462,MATCH(M$2,'Justerad allokering'!$B$2:$AF$2,0),FALSE))</f>
        <v>75.583200000000005</v>
      </c>
      <c r="N250" s="28">
        <f>IF(ISERROR(1/VLOOKUP($B250,'Justerad allokering'!$B$2:$AG$462,MATCH(N$2,'Justerad allokering'!$B$2:$AF$2,0),FALSE)),VLOOKUP($B250,'Allokerad kvv'!$B$2:$AV$468,MATCH(N$2,'Allokerad kvv'!$B$2:$AV$2,0),FALSE),VLOOKUP($B250,'Justerad allokering'!$B$2:$AG$462,MATCH(N$2,'Justerad allokering'!$B$2:$AF$2,0),FALSE))</f>
        <v>0</v>
      </c>
      <c r="O250" s="28">
        <f>IF(ISERROR(1/VLOOKUP($B250,'Justerad allokering'!$B$2:$AG$462,MATCH(O$2,'Justerad allokering'!$B$2:$AF$2,0),FALSE)),VLOOKUP($B250,'Allokerad kvv'!$B$2:$AV$468,MATCH(O$2,'Allokerad kvv'!$B$2:$AV$2,0),FALSE),VLOOKUP($B250,'Justerad allokering'!$B$2:$AG$462,MATCH(O$2,'Justerad allokering'!$B$2:$AF$2,0),FALSE))</f>
        <v>80.508899999999997</v>
      </c>
      <c r="P250" s="28">
        <f>IF(ISERROR(1/VLOOKUP($B250,'Justerad allokering'!$B$2:$AG$462,MATCH(P$2,'Justerad allokering'!$B$2:$AF$2,0),FALSE)),VLOOKUP($B250,'Allokerad kvv'!$B$2:$AV$468,MATCH(P$2,'Allokerad kvv'!$B$2:$AV$2,0),FALSE),VLOOKUP($B250,'Justerad allokering'!$B$2:$AG$462,MATCH(P$2,'Justerad allokering'!$B$2:$AF$2,0),FALSE))</f>
        <v>17.5273</v>
      </c>
      <c r="Q250" s="28">
        <f>IF(ISERROR(1/VLOOKUP($B250,'Justerad allokering'!$B$2:$AG$462,MATCH(Q$2,'Justerad allokering'!$B$2:$AF$2,0),FALSE)),VLOOKUP($B250,'Allokerad kvv'!$B$2:$AV$468,MATCH(Q$2,'Allokerad kvv'!$B$2:$AV$2,0),FALSE),VLOOKUP($B250,'Justerad allokering'!$B$2:$AG$462,MATCH(Q$2,'Justerad allokering'!$B$2:$AF$2,0),FALSE))</f>
        <v>645.375</v>
      </c>
      <c r="R250" s="28">
        <f>IF(ISERROR(1/VLOOKUP($B250,'Justerad allokering'!$B$2:$AG$462,MATCH(R$2,'Justerad allokering'!$B$2:$AF$2,0),FALSE)),VLOOKUP($B250,'Allokerad kvv'!$B$2:$AV$468,MATCH(R$2,'Allokerad kvv'!$B$2:$AV$2,0),FALSE),VLOOKUP($B250,'Justerad allokering'!$B$2:$AG$462,MATCH(R$2,'Justerad allokering'!$B$2:$AF$2,0),FALSE))</f>
        <v>23.637</v>
      </c>
      <c r="S250" s="28">
        <f>IF(ISERROR(1/VLOOKUP($B250,'Justerad allokering'!$B$2:$AG$462,MATCH(S$2,'Justerad allokering'!$B$2:$AF$2,0),FALSE)),VLOOKUP($B250,'Allokerad kvv'!$B$2:$AV$468,MATCH(S$2,'Allokerad kvv'!$B$2:$AV$2,0),FALSE),VLOOKUP($B250,'Justerad allokering'!$B$2:$AG$462,MATCH(S$2,'Justerad allokering'!$B$2:$AF$2,0),FALSE))</f>
        <v>60.388399999999997</v>
      </c>
      <c r="T250" s="28">
        <f>IF(ISERROR(1/VLOOKUP($B250,'Justerad allokering'!$B$2:$AG$462,MATCH(T$2,'Justerad allokering'!$B$2:$AF$2,0),FALSE)),VLOOKUP($B250,'Allokerad kvv'!$B$2:$AV$468,MATCH(T$2,'Allokerad kvv'!$B$2:$AV$2,0),FALSE),VLOOKUP($B250,'Justerad allokering'!$B$2:$AG$462,MATCH(T$2,'Justerad allokering'!$B$2:$AF$2,0),FALSE))</f>
        <v>0</v>
      </c>
      <c r="U250" s="28">
        <f>IF(ISERROR(1/VLOOKUP($B250,'Justerad allokering'!$B$2:$AG$462,MATCH(U$2,'Justerad allokering'!$B$2:$AF$2,0),FALSE)),VLOOKUP($B250,'Allokerad kvv'!$B$2:$AV$468,MATCH(U$2,'Allokerad kvv'!$B$2:$AV$2,0),FALSE),VLOOKUP($B250,'Justerad allokering'!$B$2:$AG$462,MATCH(U$2,'Justerad allokering'!$B$2:$AF$2,0),FALSE))</f>
        <v>0</v>
      </c>
      <c r="V250" s="28">
        <f>IF(ISERROR(1/VLOOKUP($B250,'Justerad allokering'!$B$2:$AG$462,MATCH(V$2,'Justerad allokering'!$B$2:$AF$2,0),FALSE)),VLOOKUP($B250,'Allokerad kvv'!$B$2:$AV$468,MATCH(V$2,'Allokerad kvv'!$B$2:$AV$2,0),FALSE),VLOOKUP($B250,'Justerad allokering'!$B$2:$AG$462,MATCH(V$2,'Justerad allokering'!$B$2:$AF$2,0),FALSE))</f>
        <v>0</v>
      </c>
      <c r="W250" s="28">
        <f>IF(ISERROR(1/VLOOKUP($B250,'Justerad allokering'!$B$2:$AG$462,MATCH(W$2,'Justerad allokering'!$B$2:$AF$2,0),FALSE)),VLOOKUP($B250,'Allokerad kvv'!$B$2:$AV$468,MATCH(W$2,'Allokerad kvv'!$B$2:$AV$2,0),FALSE),VLOOKUP($B250,'Justerad allokering'!$B$2:$AG$462,MATCH(W$2,'Justerad allokering'!$B$2:$AF$2,0),FALSE))</f>
        <v>3.0534699999999999</v>
      </c>
      <c r="X250" s="28">
        <f>IF(ISERROR(1/VLOOKUP($B250,'Justerad allokering'!$B$2:$AG$462,MATCH(X$2,'Justerad allokering'!$B$2:$AF$2,0),FALSE)),VLOOKUP($B250,'Allokerad kvv'!$B$2:$AV$468,MATCH(X$2,'Allokerad kvv'!$B$2:$AV$2,0),FALSE),VLOOKUP($B250,'Justerad allokering'!$B$2:$AG$462,MATCH(X$2,'Justerad allokering'!$B$2:$AF$2,0),FALSE))</f>
        <v>0</v>
      </c>
      <c r="Y250" s="28">
        <f>IF(ISERROR(1/VLOOKUP($B250,'Justerad allokering'!$B$2:$AG$462,MATCH(Y$2,'Justerad allokering'!$B$2:$AF$2,0),FALSE)),VLOOKUP($B250,'Allokerad kvv'!$B$2:$AV$468,MATCH(Y$2,'Allokerad kvv'!$B$2:$AV$2,0),FALSE),VLOOKUP($B250,'Justerad allokering'!$B$2:$AG$462,MATCH(Y$2,'Justerad allokering'!$B$2:$AF$2,0),FALSE))</f>
        <v>0</v>
      </c>
      <c r="Z250" s="28">
        <f>IF(ISERROR(1/VLOOKUP($B250,'Justerad allokering'!$B$2:$AG$462,MATCH(Z$2,'Justerad allokering'!$B$2:$AF$2,0),FALSE)),VLOOKUP($B250,'Allokerad kvv'!$B$2:$AV$468,MATCH(Z$2,'Allokerad kvv'!$B$2:$AV$2,0),FALSE),VLOOKUP($B250,'Justerad allokering'!$B$2:$AG$462,MATCH(Z$2,'Justerad allokering'!$B$2:$AF$2,0),FALSE))</f>
        <v>18.8049</v>
      </c>
      <c r="AA250" s="28"/>
      <c r="AB250" s="28"/>
      <c r="AE250">
        <f t="shared" si="9"/>
        <v>1083.8239600000002</v>
      </c>
      <c r="AG250">
        <f t="shared" si="10"/>
        <v>1035.4732600000002</v>
      </c>
      <c r="AH250">
        <f t="shared" si="11"/>
        <v>1035.4732600000002</v>
      </c>
      <c r="AI250" s="55">
        <f>IF(AH250=0,"",AH250/VLOOKUP(B250,Kraftvärmeprod!$B$1:$BC$480,MATCH("Summa tillförd energi exklusive rökgaskondensering",Kraftvärmeprod!$B$1:$BC$1,0),FALSE))</f>
        <v>0.47762298590572216</v>
      </c>
    </row>
    <row r="251" spans="1:35" x14ac:dyDescent="0.25">
      <c r="A251" s="28" t="s">
        <v>339</v>
      </c>
      <c r="B251" s="28" t="s">
        <v>340</v>
      </c>
      <c r="C251" s="28">
        <f>IF(ISERROR(1/VLOOKUP($B251,'Justerad allokering'!$B$2:$AG$462,MATCH(C$2,'Justerad allokering'!$B$2:$AF$2,0),FALSE)),VLOOKUP($B251,'Allokerad kvv'!$B$2:$AV$468,MATCH(C$2,'Allokerad kvv'!$B$2:$AV$2,0),FALSE),VLOOKUP($B251,'Justerad allokering'!$B$2:$AG$462,MATCH(C$2,'Justerad allokering'!$B$2:$AF$2,0),FALSE))</f>
        <v>0</v>
      </c>
      <c r="D251" s="28">
        <f>IF(ISERROR(1/VLOOKUP($B251,'Justerad allokering'!$B$2:$AG$462,MATCH(D$2,'Justerad allokering'!$B$2:$AF$2,0),FALSE)),VLOOKUP($B251,'Allokerad kvv'!$B$2:$AV$468,MATCH(D$2,'Allokerad kvv'!$B$2:$AV$2,0),FALSE),VLOOKUP($B251,'Justerad allokering'!$B$2:$AG$462,MATCH(D$2,'Justerad allokering'!$B$2:$AF$2,0),FALSE))</f>
        <v>0</v>
      </c>
      <c r="E251" s="28">
        <f>IF(ISERROR(1/VLOOKUP($B251,'Justerad allokering'!$B$2:$AG$462,MATCH(E$2,'Justerad allokering'!$B$2:$AF$2,0),FALSE)),VLOOKUP($B251,'Allokerad kvv'!$B$2:$AV$468,MATCH(E$2,'Allokerad kvv'!$B$2:$AV$2,0),FALSE),VLOOKUP($B251,'Justerad allokering'!$B$2:$AG$462,MATCH(E$2,'Justerad allokering'!$B$2:$AF$2,0),FALSE))</f>
        <v>38.108400000000003</v>
      </c>
      <c r="F251" s="28">
        <f>IF(ISERROR(1/VLOOKUP($B251,'Justerad allokering'!$B$2:$AG$462,MATCH(F$2,'Justerad allokering'!$B$2:$AF$2,0),FALSE)),VLOOKUP($B251,'Allokerad kvv'!$B$2:$AV$468,MATCH(F$2,'Allokerad kvv'!$B$2:$AV$2,0),FALSE),VLOOKUP($B251,'Justerad allokering'!$B$2:$AG$462,MATCH(F$2,'Justerad allokering'!$B$2:$AF$2,0),FALSE))</f>
        <v>0</v>
      </c>
      <c r="G251" s="28">
        <f>IF(ISERROR(1/VLOOKUP($B251,'Justerad allokering'!$B$2:$AG$462,MATCH(G$2,'Justerad allokering'!$B$2:$AF$2,0),FALSE)),VLOOKUP($B251,'Allokerad kvv'!$B$2:$AV$468,MATCH(G$2,'Allokerad kvv'!$B$2:$AV$2,0),FALSE),VLOOKUP($B251,'Justerad allokering'!$B$2:$AG$462,MATCH(G$2,'Justerad allokering'!$B$2:$AF$2,0),FALSE))</f>
        <v>0.19330700000000001</v>
      </c>
      <c r="H251" s="28">
        <f>IF(ISERROR(1/VLOOKUP($B251,'Justerad allokering'!$B$2:$AG$462,MATCH(H$2,'Justerad allokering'!$B$2:$AF$2,0),FALSE)),VLOOKUP($B251,'Allokerad kvv'!$B$2:$AV$468,MATCH(H$2,'Allokerad kvv'!$B$2:$AV$2,0),FALSE),VLOOKUP($B251,'Justerad allokering'!$B$2:$AG$462,MATCH(H$2,'Justerad allokering'!$B$2:$AF$2,0),FALSE))</f>
        <v>0</v>
      </c>
      <c r="I251" s="28">
        <f>IF(ISERROR(1/VLOOKUP($B251,'Justerad allokering'!$B$2:$AG$462,MATCH(I$2,'Justerad allokering'!$B$2:$AF$2,0),FALSE)),VLOOKUP($B251,'Allokerad kvv'!$B$2:$AV$468,MATCH(I$2,'Allokerad kvv'!$B$2:$AV$2,0),FALSE),VLOOKUP($B251,'Justerad allokering'!$B$2:$AG$462,MATCH(I$2,'Justerad allokering'!$B$2:$AF$2,0),FALSE))</f>
        <v>0</v>
      </c>
      <c r="J251" s="28">
        <f>IF(ISERROR(1/VLOOKUP($B251,'Justerad allokering'!$B$2:$AG$462,MATCH(J$2,'Justerad allokering'!$B$2:$AF$2,0),FALSE)),VLOOKUP($B251,'Allokerad kvv'!$B$2:$AV$468,MATCH(J$2,'Allokerad kvv'!$B$2:$AV$2,0),FALSE),VLOOKUP($B251,'Justerad allokering'!$B$2:$AG$462,MATCH(J$2,'Justerad allokering'!$B$2:$AF$2,0),FALSE))</f>
        <v>100.956</v>
      </c>
      <c r="K251" s="28">
        <f>IF(ISERROR(1/VLOOKUP($B251,'Justerad allokering'!$B$2:$AG$462,MATCH(K$2,'Justerad allokering'!$B$2:$AF$2,0),FALSE)),VLOOKUP($B251,'Allokerad kvv'!$B$2:$AV$468,MATCH(K$2,'Allokerad kvv'!$B$2:$AV$2,0),FALSE),VLOOKUP($B251,'Justerad allokering'!$B$2:$AG$462,MATCH(K$2,'Justerad allokering'!$B$2:$AF$2,0),FALSE))</f>
        <v>9.5012799999999995</v>
      </c>
      <c r="L251" s="28">
        <f>IF(ISERROR(1/VLOOKUP($B251,'Justerad allokering'!$B$2:$AG$462,MATCH(L$2,'Justerad allokering'!$B$2:$AF$2,0),FALSE)),VLOOKUP($B251,'Allokerad kvv'!$B$2:$AV$468,MATCH(L$2,'Allokerad kvv'!$B$2:$AV$2,0),FALSE),VLOOKUP($B251,'Justerad allokering'!$B$2:$AG$462,MATCH(L$2,'Justerad allokering'!$B$2:$AF$2,0),FALSE))</f>
        <v>0</v>
      </c>
      <c r="M251" s="28">
        <f>IF(ISERROR(1/VLOOKUP($B251,'Justerad allokering'!$B$2:$AG$462,MATCH(M$2,'Justerad allokering'!$B$2:$AF$2,0),FALSE)),VLOOKUP($B251,'Allokerad kvv'!$B$2:$AV$468,MATCH(M$2,'Allokerad kvv'!$B$2:$AV$2,0),FALSE),VLOOKUP($B251,'Justerad allokering'!$B$2:$AG$462,MATCH(M$2,'Justerad allokering'!$B$2:$AF$2,0),FALSE))</f>
        <v>36.152999999999999</v>
      </c>
      <c r="N251" s="28">
        <f>IF(ISERROR(1/VLOOKUP($B251,'Justerad allokering'!$B$2:$AG$462,MATCH(N$2,'Justerad allokering'!$B$2:$AF$2,0),FALSE)),VLOOKUP($B251,'Allokerad kvv'!$B$2:$AV$468,MATCH(N$2,'Allokerad kvv'!$B$2:$AV$2,0),FALSE),VLOOKUP($B251,'Justerad allokering'!$B$2:$AG$462,MATCH(N$2,'Justerad allokering'!$B$2:$AF$2,0),FALSE))</f>
        <v>114.5</v>
      </c>
      <c r="O251" s="28">
        <f>IF(ISERROR(1/VLOOKUP($B251,'Justerad allokering'!$B$2:$AG$462,MATCH(O$2,'Justerad allokering'!$B$2:$AF$2,0),FALSE)),VLOOKUP($B251,'Allokerad kvv'!$B$2:$AV$468,MATCH(O$2,'Allokerad kvv'!$B$2:$AV$2,0),FALSE),VLOOKUP($B251,'Justerad allokering'!$B$2:$AG$462,MATCH(O$2,'Justerad allokering'!$B$2:$AF$2,0),FALSE))</f>
        <v>0</v>
      </c>
      <c r="P251" s="28">
        <f>IF(ISERROR(1/VLOOKUP($B251,'Justerad allokering'!$B$2:$AG$462,MATCH(P$2,'Justerad allokering'!$B$2:$AF$2,0),FALSE)),VLOOKUP($B251,'Allokerad kvv'!$B$2:$AV$468,MATCH(P$2,'Allokerad kvv'!$B$2:$AV$2,0),FALSE),VLOOKUP($B251,'Justerad allokering'!$B$2:$AG$462,MATCH(P$2,'Justerad allokering'!$B$2:$AF$2,0),FALSE))</f>
        <v>34.334000000000003</v>
      </c>
      <c r="Q251" s="28">
        <f>IF(ISERROR(1/VLOOKUP($B251,'Justerad allokering'!$B$2:$AG$462,MATCH(Q$2,'Justerad allokering'!$B$2:$AF$2,0),FALSE)),VLOOKUP($B251,'Allokerad kvv'!$B$2:$AV$468,MATCH(Q$2,'Allokerad kvv'!$B$2:$AV$2,0),FALSE),VLOOKUP($B251,'Justerad allokering'!$B$2:$AG$462,MATCH(Q$2,'Justerad allokering'!$B$2:$AF$2,0),FALSE))</f>
        <v>0</v>
      </c>
      <c r="R251" s="28">
        <f>IF(ISERROR(1/VLOOKUP($B251,'Justerad allokering'!$B$2:$AG$462,MATCH(R$2,'Justerad allokering'!$B$2:$AF$2,0),FALSE)),VLOOKUP($B251,'Allokerad kvv'!$B$2:$AV$468,MATCH(R$2,'Allokerad kvv'!$B$2:$AV$2,0),FALSE),VLOOKUP($B251,'Justerad allokering'!$B$2:$AG$462,MATCH(R$2,'Justerad allokering'!$B$2:$AF$2,0),FALSE))</f>
        <v>0</v>
      </c>
      <c r="S251" s="28">
        <f>IF(ISERROR(1/VLOOKUP($B251,'Justerad allokering'!$B$2:$AG$462,MATCH(S$2,'Justerad allokering'!$B$2:$AF$2,0),FALSE)),VLOOKUP($B251,'Allokerad kvv'!$B$2:$AV$468,MATCH(S$2,'Allokerad kvv'!$B$2:$AV$2,0),FALSE),VLOOKUP($B251,'Justerad allokering'!$B$2:$AG$462,MATCH(S$2,'Justerad allokering'!$B$2:$AF$2,0),FALSE))</f>
        <v>20.3522</v>
      </c>
      <c r="T251" s="28">
        <f>IF(ISERROR(1/VLOOKUP($B251,'Justerad allokering'!$B$2:$AG$462,MATCH(T$2,'Justerad allokering'!$B$2:$AF$2,0),FALSE)),VLOOKUP($B251,'Allokerad kvv'!$B$2:$AV$468,MATCH(T$2,'Allokerad kvv'!$B$2:$AV$2,0),FALSE),VLOOKUP($B251,'Justerad allokering'!$B$2:$AG$462,MATCH(T$2,'Justerad allokering'!$B$2:$AF$2,0),FALSE))</f>
        <v>0</v>
      </c>
      <c r="U251" s="28">
        <f>IF(ISERROR(1/VLOOKUP($B251,'Justerad allokering'!$B$2:$AG$462,MATCH(U$2,'Justerad allokering'!$B$2:$AF$2,0),FALSE)),VLOOKUP($B251,'Allokerad kvv'!$B$2:$AV$468,MATCH(U$2,'Allokerad kvv'!$B$2:$AV$2,0),FALSE),VLOOKUP($B251,'Justerad allokering'!$B$2:$AG$462,MATCH(U$2,'Justerad allokering'!$B$2:$AF$2,0),FALSE))</f>
        <v>0</v>
      </c>
      <c r="V251" s="28">
        <f>IF(ISERROR(1/VLOOKUP($B251,'Justerad allokering'!$B$2:$AG$462,MATCH(V$2,'Justerad allokering'!$B$2:$AF$2,0),FALSE)),VLOOKUP($B251,'Allokerad kvv'!$B$2:$AV$468,MATCH(V$2,'Allokerad kvv'!$B$2:$AV$2,0),FALSE),VLOOKUP($B251,'Justerad allokering'!$B$2:$AG$462,MATCH(V$2,'Justerad allokering'!$B$2:$AF$2,0),FALSE))</f>
        <v>0</v>
      </c>
      <c r="W251" s="28">
        <f>IF(ISERROR(1/VLOOKUP($B251,'Justerad allokering'!$B$2:$AG$462,MATCH(W$2,'Justerad allokering'!$B$2:$AF$2,0),FALSE)),VLOOKUP($B251,'Allokerad kvv'!$B$2:$AV$468,MATCH(W$2,'Allokerad kvv'!$B$2:$AV$2,0),FALSE),VLOOKUP($B251,'Justerad allokering'!$B$2:$AG$462,MATCH(W$2,'Justerad allokering'!$B$2:$AF$2,0),FALSE))</f>
        <v>0</v>
      </c>
      <c r="X251" s="28">
        <f>IF(ISERROR(1/VLOOKUP($B251,'Justerad allokering'!$B$2:$AG$462,MATCH(X$2,'Justerad allokering'!$B$2:$AF$2,0),FALSE)),VLOOKUP($B251,'Allokerad kvv'!$B$2:$AV$468,MATCH(X$2,'Allokerad kvv'!$B$2:$AV$2,0),FALSE),VLOOKUP($B251,'Justerad allokering'!$B$2:$AG$462,MATCH(X$2,'Justerad allokering'!$B$2:$AF$2,0),FALSE))</f>
        <v>0</v>
      </c>
      <c r="Y251" s="28">
        <f>IF(ISERROR(1/VLOOKUP($B251,'Justerad allokering'!$B$2:$AG$462,MATCH(Y$2,'Justerad allokering'!$B$2:$AF$2,0),FALSE)),VLOOKUP($B251,'Allokerad kvv'!$B$2:$AV$468,MATCH(Y$2,'Allokerad kvv'!$B$2:$AV$2,0),FALSE),VLOOKUP($B251,'Justerad allokering'!$B$2:$AG$462,MATCH(Y$2,'Justerad allokering'!$B$2:$AF$2,0),FALSE))</f>
        <v>0</v>
      </c>
      <c r="Z251" s="28">
        <f>IF(ISERROR(1/VLOOKUP($B251,'Justerad allokering'!$B$2:$AG$462,MATCH(Z$2,'Justerad allokering'!$B$2:$AF$2,0),FALSE)),VLOOKUP($B251,'Allokerad kvv'!$B$2:$AV$468,MATCH(Z$2,'Allokerad kvv'!$B$2:$AV$2,0),FALSE),VLOOKUP($B251,'Justerad allokering'!$B$2:$AG$462,MATCH(Z$2,'Justerad allokering'!$B$2:$AF$2,0),FALSE))</f>
        <v>0</v>
      </c>
      <c r="AA251" s="28"/>
      <c r="AB251" s="28"/>
      <c r="AE251">
        <f t="shared" si="9"/>
        <v>354.098187</v>
      </c>
      <c r="AG251">
        <f t="shared" si="10"/>
        <v>344.59690699999999</v>
      </c>
      <c r="AH251">
        <f t="shared" si="11"/>
        <v>230.09690699999999</v>
      </c>
      <c r="AI251" s="55">
        <f>IF(AH251=0,"",AH251/VLOOKUP(B251,Kraftvärmeprod!$B$1:$BC$480,MATCH("Summa tillförd energi exklusive rökgaskondensering",Kraftvärmeprod!$B$1:$BC$1,0),FALSE))</f>
        <v>0.45820228359458454</v>
      </c>
    </row>
    <row r="252" spans="1:35" x14ac:dyDescent="0.25">
      <c r="A252" s="28" t="s">
        <v>339</v>
      </c>
      <c r="B252" s="28" t="s">
        <v>341</v>
      </c>
      <c r="C252" s="28">
        <f>IF(ISERROR(1/VLOOKUP($B252,'Justerad allokering'!$B$2:$AG$462,MATCH(C$2,'Justerad allokering'!$B$2:$AF$2,0),FALSE)),VLOOKUP($B252,'Allokerad kvv'!$B$2:$AV$468,MATCH(C$2,'Allokerad kvv'!$B$2:$AV$2,0),FALSE),VLOOKUP($B252,'Justerad allokering'!$B$2:$AG$462,MATCH(C$2,'Justerad allokering'!$B$2:$AF$2,0),FALSE))</f>
        <v>0</v>
      </c>
      <c r="D252" s="28">
        <f>IF(ISERROR(1/VLOOKUP($B252,'Justerad allokering'!$B$2:$AG$462,MATCH(D$2,'Justerad allokering'!$B$2:$AF$2,0),FALSE)),VLOOKUP($B252,'Allokerad kvv'!$B$2:$AV$468,MATCH(D$2,'Allokerad kvv'!$B$2:$AV$2,0),FALSE),VLOOKUP($B252,'Justerad allokering'!$B$2:$AG$462,MATCH(D$2,'Justerad allokering'!$B$2:$AF$2,0),FALSE))</f>
        <v>0</v>
      </c>
      <c r="E252" s="28">
        <f>IF(ISERROR(1/VLOOKUP($B252,'Justerad allokering'!$B$2:$AG$462,MATCH(E$2,'Justerad allokering'!$B$2:$AF$2,0),FALSE)),VLOOKUP($B252,'Allokerad kvv'!$B$2:$AV$468,MATCH(E$2,'Allokerad kvv'!$B$2:$AV$2,0),FALSE),VLOOKUP($B252,'Justerad allokering'!$B$2:$AG$462,MATCH(E$2,'Justerad allokering'!$B$2:$AF$2,0),FALSE))</f>
        <v>1.11117</v>
      </c>
      <c r="F252" s="28">
        <f>IF(ISERROR(1/VLOOKUP($B252,'Justerad allokering'!$B$2:$AG$462,MATCH(F$2,'Justerad allokering'!$B$2:$AF$2,0),FALSE)),VLOOKUP($B252,'Allokerad kvv'!$B$2:$AV$468,MATCH(F$2,'Allokerad kvv'!$B$2:$AV$2,0),FALSE),VLOOKUP($B252,'Justerad allokering'!$B$2:$AG$462,MATCH(F$2,'Justerad allokering'!$B$2:$AF$2,0),FALSE))</f>
        <v>0</v>
      </c>
      <c r="G252" s="28">
        <f>IF(ISERROR(1/VLOOKUP($B252,'Justerad allokering'!$B$2:$AG$462,MATCH(G$2,'Justerad allokering'!$B$2:$AF$2,0),FALSE)),VLOOKUP($B252,'Allokerad kvv'!$B$2:$AV$468,MATCH(G$2,'Allokerad kvv'!$B$2:$AV$2,0),FALSE),VLOOKUP($B252,'Justerad allokering'!$B$2:$AG$462,MATCH(G$2,'Justerad allokering'!$B$2:$AF$2,0),FALSE))</f>
        <v>0</v>
      </c>
      <c r="H252" s="28">
        <f>IF(ISERROR(1/VLOOKUP($B252,'Justerad allokering'!$B$2:$AG$462,MATCH(H$2,'Justerad allokering'!$B$2:$AF$2,0),FALSE)),VLOOKUP($B252,'Allokerad kvv'!$B$2:$AV$468,MATCH(H$2,'Allokerad kvv'!$B$2:$AV$2,0),FALSE),VLOOKUP($B252,'Justerad allokering'!$B$2:$AG$462,MATCH(H$2,'Justerad allokering'!$B$2:$AF$2,0),FALSE))</f>
        <v>0</v>
      </c>
      <c r="I252" s="28">
        <f>IF(ISERROR(1/VLOOKUP($B252,'Justerad allokering'!$B$2:$AG$462,MATCH(I$2,'Justerad allokering'!$B$2:$AF$2,0),FALSE)),VLOOKUP($B252,'Allokerad kvv'!$B$2:$AV$468,MATCH(I$2,'Allokerad kvv'!$B$2:$AV$2,0),FALSE),VLOOKUP($B252,'Justerad allokering'!$B$2:$AG$462,MATCH(I$2,'Justerad allokering'!$B$2:$AF$2,0),FALSE))</f>
        <v>0</v>
      </c>
      <c r="J252" s="28">
        <f>IF(ISERROR(1/VLOOKUP($B252,'Justerad allokering'!$B$2:$AG$462,MATCH(J$2,'Justerad allokering'!$B$2:$AF$2,0),FALSE)),VLOOKUP($B252,'Allokerad kvv'!$B$2:$AV$468,MATCH(J$2,'Allokerad kvv'!$B$2:$AV$2,0),FALSE),VLOOKUP($B252,'Justerad allokering'!$B$2:$AG$462,MATCH(J$2,'Justerad allokering'!$B$2:$AF$2,0),FALSE))</f>
        <v>11.173400000000001</v>
      </c>
      <c r="K252" s="28">
        <f>IF(ISERROR(1/VLOOKUP($B252,'Justerad allokering'!$B$2:$AG$462,MATCH(K$2,'Justerad allokering'!$B$2:$AF$2,0),FALSE)),VLOOKUP($B252,'Allokerad kvv'!$B$2:$AV$468,MATCH(K$2,'Allokerad kvv'!$B$2:$AV$2,0),FALSE),VLOOKUP($B252,'Justerad allokering'!$B$2:$AG$462,MATCH(K$2,'Justerad allokering'!$B$2:$AF$2,0),FALSE))</f>
        <v>0.54391699999999998</v>
      </c>
      <c r="L252" s="28">
        <f>IF(ISERROR(1/VLOOKUP($B252,'Justerad allokering'!$B$2:$AG$462,MATCH(L$2,'Justerad allokering'!$B$2:$AF$2,0),FALSE)),VLOOKUP($B252,'Allokerad kvv'!$B$2:$AV$468,MATCH(L$2,'Allokerad kvv'!$B$2:$AV$2,0),FALSE),VLOOKUP($B252,'Justerad allokering'!$B$2:$AG$462,MATCH(L$2,'Justerad allokering'!$B$2:$AF$2,0),FALSE))</f>
        <v>0</v>
      </c>
      <c r="M252" s="28">
        <f>IF(ISERROR(1/VLOOKUP($B252,'Justerad allokering'!$B$2:$AG$462,MATCH(M$2,'Justerad allokering'!$B$2:$AF$2,0),FALSE)),VLOOKUP($B252,'Allokerad kvv'!$B$2:$AV$468,MATCH(M$2,'Allokerad kvv'!$B$2:$AV$2,0),FALSE),VLOOKUP($B252,'Justerad allokering'!$B$2:$AG$462,MATCH(M$2,'Justerad allokering'!$B$2:$AF$2,0),FALSE))</f>
        <v>0</v>
      </c>
      <c r="N252" s="28">
        <f>IF(ISERROR(1/VLOOKUP($B252,'Justerad allokering'!$B$2:$AG$462,MATCH(N$2,'Justerad allokering'!$B$2:$AF$2,0),FALSE)),VLOOKUP($B252,'Allokerad kvv'!$B$2:$AV$468,MATCH(N$2,'Allokerad kvv'!$B$2:$AV$2,0),FALSE),VLOOKUP($B252,'Justerad allokering'!$B$2:$AG$462,MATCH(N$2,'Justerad allokering'!$B$2:$AF$2,0),FALSE))</f>
        <v>6.4089999999999998</v>
      </c>
      <c r="O252" s="28">
        <f>IF(ISERROR(1/VLOOKUP($B252,'Justerad allokering'!$B$2:$AG$462,MATCH(O$2,'Justerad allokering'!$B$2:$AF$2,0),FALSE)),VLOOKUP($B252,'Allokerad kvv'!$B$2:$AV$468,MATCH(O$2,'Allokerad kvv'!$B$2:$AV$2,0),FALSE),VLOOKUP($B252,'Justerad allokering'!$B$2:$AG$462,MATCH(O$2,'Justerad allokering'!$B$2:$AF$2,0),FALSE))</f>
        <v>5.1235299999999998E-2</v>
      </c>
      <c r="P252" s="28">
        <f>IF(ISERROR(1/VLOOKUP($B252,'Justerad allokering'!$B$2:$AG$462,MATCH(P$2,'Justerad allokering'!$B$2:$AF$2,0),FALSE)),VLOOKUP($B252,'Allokerad kvv'!$B$2:$AV$468,MATCH(P$2,'Allokerad kvv'!$B$2:$AV$2,0),FALSE),VLOOKUP($B252,'Justerad allokering'!$B$2:$AG$462,MATCH(P$2,'Justerad allokering'!$B$2:$AF$2,0),FALSE))</f>
        <v>1.11117</v>
      </c>
      <c r="Q252" s="28">
        <f>IF(ISERROR(1/VLOOKUP($B252,'Justerad allokering'!$B$2:$AG$462,MATCH(Q$2,'Justerad allokering'!$B$2:$AF$2,0),FALSE)),VLOOKUP($B252,'Allokerad kvv'!$B$2:$AV$468,MATCH(Q$2,'Allokerad kvv'!$B$2:$AV$2,0),FALSE),VLOOKUP($B252,'Justerad allokering'!$B$2:$AG$462,MATCH(Q$2,'Justerad allokering'!$B$2:$AF$2,0),FALSE))</f>
        <v>0</v>
      </c>
      <c r="R252" s="28">
        <f>IF(ISERROR(1/VLOOKUP($B252,'Justerad allokering'!$B$2:$AG$462,MATCH(R$2,'Justerad allokering'!$B$2:$AF$2,0),FALSE)),VLOOKUP($B252,'Allokerad kvv'!$B$2:$AV$468,MATCH(R$2,'Allokerad kvv'!$B$2:$AV$2,0),FALSE),VLOOKUP($B252,'Justerad allokering'!$B$2:$AG$462,MATCH(R$2,'Justerad allokering'!$B$2:$AF$2,0),FALSE))</f>
        <v>0</v>
      </c>
      <c r="S252" s="28">
        <f>IF(ISERROR(1/VLOOKUP($B252,'Justerad allokering'!$B$2:$AG$462,MATCH(S$2,'Justerad allokering'!$B$2:$AF$2,0),FALSE)),VLOOKUP($B252,'Allokerad kvv'!$B$2:$AV$468,MATCH(S$2,'Allokerad kvv'!$B$2:$AV$2,0),FALSE),VLOOKUP($B252,'Justerad allokering'!$B$2:$AG$462,MATCH(S$2,'Justerad allokering'!$B$2:$AF$2,0),FALSE))</f>
        <v>0</v>
      </c>
      <c r="T252" s="28">
        <f>IF(ISERROR(1/VLOOKUP($B252,'Justerad allokering'!$B$2:$AG$462,MATCH(T$2,'Justerad allokering'!$B$2:$AF$2,0),FALSE)),VLOOKUP($B252,'Allokerad kvv'!$B$2:$AV$468,MATCH(T$2,'Allokerad kvv'!$B$2:$AV$2,0),FALSE),VLOOKUP($B252,'Justerad allokering'!$B$2:$AG$462,MATCH(T$2,'Justerad allokering'!$B$2:$AF$2,0),FALSE))</f>
        <v>0</v>
      </c>
      <c r="U252" s="28">
        <f>IF(ISERROR(1/VLOOKUP($B252,'Justerad allokering'!$B$2:$AG$462,MATCH(U$2,'Justerad allokering'!$B$2:$AF$2,0),FALSE)),VLOOKUP($B252,'Allokerad kvv'!$B$2:$AV$468,MATCH(U$2,'Allokerad kvv'!$B$2:$AV$2,0),FALSE),VLOOKUP($B252,'Justerad allokering'!$B$2:$AG$462,MATCH(U$2,'Justerad allokering'!$B$2:$AF$2,0),FALSE))</f>
        <v>0</v>
      </c>
      <c r="V252" s="28">
        <f>IF(ISERROR(1/VLOOKUP($B252,'Justerad allokering'!$B$2:$AG$462,MATCH(V$2,'Justerad allokering'!$B$2:$AF$2,0),FALSE)),VLOOKUP($B252,'Allokerad kvv'!$B$2:$AV$468,MATCH(V$2,'Allokerad kvv'!$B$2:$AV$2,0),FALSE),VLOOKUP($B252,'Justerad allokering'!$B$2:$AG$462,MATCH(V$2,'Justerad allokering'!$B$2:$AF$2,0),FALSE))</f>
        <v>0</v>
      </c>
      <c r="W252" s="28">
        <f>IF(ISERROR(1/VLOOKUP($B252,'Justerad allokering'!$B$2:$AG$462,MATCH(W$2,'Justerad allokering'!$B$2:$AF$2,0),FALSE)),VLOOKUP($B252,'Allokerad kvv'!$B$2:$AV$468,MATCH(W$2,'Allokerad kvv'!$B$2:$AV$2,0),FALSE),VLOOKUP($B252,'Justerad allokering'!$B$2:$AG$462,MATCH(W$2,'Justerad allokering'!$B$2:$AF$2,0),FALSE))</f>
        <v>0</v>
      </c>
      <c r="X252" s="28">
        <f>IF(ISERROR(1/VLOOKUP($B252,'Justerad allokering'!$B$2:$AG$462,MATCH(X$2,'Justerad allokering'!$B$2:$AF$2,0),FALSE)),VLOOKUP($B252,'Allokerad kvv'!$B$2:$AV$468,MATCH(X$2,'Allokerad kvv'!$B$2:$AV$2,0),FALSE),VLOOKUP($B252,'Justerad allokering'!$B$2:$AG$462,MATCH(X$2,'Justerad allokering'!$B$2:$AF$2,0),FALSE))</f>
        <v>0</v>
      </c>
      <c r="Y252" s="28">
        <f>IF(ISERROR(1/VLOOKUP($B252,'Justerad allokering'!$B$2:$AG$462,MATCH(Y$2,'Justerad allokering'!$B$2:$AF$2,0),FALSE)),VLOOKUP($B252,'Allokerad kvv'!$B$2:$AV$468,MATCH(Y$2,'Allokerad kvv'!$B$2:$AV$2,0),FALSE),VLOOKUP($B252,'Justerad allokering'!$B$2:$AG$462,MATCH(Y$2,'Justerad allokering'!$B$2:$AF$2,0),FALSE))</f>
        <v>0</v>
      </c>
      <c r="Z252" s="28">
        <f>IF(ISERROR(1/VLOOKUP($B252,'Justerad allokering'!$B$2:$AG$462,MATCH(Z$2,'Justerad allokering'!$B$2:$AF$2,0),FALSE)),VLOOKUP($B252,'Allokerad kvv'!$B$2:$AV$468,MATCH(Z$2,'Allokerad kvv'!$B$2:$AV$2,0),FALSE),VLOOKUP($B252,'Justerad allokering'!$B$2:$AG$462,MATCH(Z$2,'Justerad allokering'!$B$2:$AF$2,0),FALSE))</f>
        <v>0</v>
      </c>
      <c r="AA252" s="28"/>
      <c r="AB252" s="28"/>
      <c r="AE252">
        <f t="shared" si="9"/>
        <v>20.399892300000001</v>
      </c>
      <c r="AG252">
        <f t="shared" si="10"/>
        <v>19.855975300000001</v>
      </c>
      <c r="AH252">
        <f t="shared" si="11"/>
        <v>13.446975300000002</v>
      </c>
      <c r="AI252" s="55">
        <f>IF(AH252=0,"",AH252/VLOOKUP(B252,Kraftvärmeprod!$B$1:$BC$480,MATCH("Summa tillförd energi exklusive rökgaskondensering",Kraftvärmeprod!$B$1:$BC$1,0),FALSE))</f>
        <v>0.4574579112093895</v>
      </c>
    </row>
    <row r="253" spans="1:35" x14ac:dyDescent="0.25">
      <c r="A253" s="28" t="s">
        <v>342</v>
      </c>
      <c r="B253" s="28" t="s">
        <v>343</v>
      </c>
      <c r="C253" s="28">
        <f>IF(ISERROR(1/VLOOKUP($B253,'Justerad allokering'!$B$2:$AG$462,MATCH(C$2,'Justerad allokering'!$B$2:$AF$2,0),FALSE)),VLOOKUP($B253,'Allokerad kvv'!$B$2:$AV$468,MATCH(C$2,'Allokerad kvv'!$B$2:$AV$2,0),FALSE),VLOOKUP($B253,'Justerad allokering'!$B$2:$AG$462,MATCH(C$2,'Justerad allokering'!$B$2:$AF$2,0),FALSE))</f>
        <v>0</v>
      </c>
      <c r="D253" s="28">
        <f>IF(ISERROR(1/VLOOKUP($B253,'Justerad allokering'!$B$2:$AG$462,MATCH(D$2,'Justerad allokering'!$B$2:$AF$2,0),FALSE)),VLOOKUP($B253,'Allokerad kvv'!$B$2:$AV$468,MATCH(D$2,'Allokerad kvv'!$B$2:$AV$2,0),FALSE),VLOOKUP($B253,'Justerad allokering'!$B$2:$AG$462,MATCH(D$2,'Justerad allokering'!$B$2:$AF$2,0),FALSE))</f>
        <v>0</v>
      </c>
      <c r="E253" s="28">
        <f>IF(ISERROR(1/VLOOKUP($B253,'Justerad allokering'!$B$2:$AG$462,MATCH(E$2,'Justerad allokering'!$B$2:$AF$2,0),FALSE)),VLOOKUP($B253,'Allokerad kvv'!$B$2:$AV$468,MATCH(E$2,'Allokerad kvv'!$B$2:$AV$2,0),FALSE),VLOOKUP($B253,'Justerad allokering'!$B$2:$AG$462,MATCH(E$2,'Justerad allokering'!$B$2:$AF$2,0),FALSE))</f>
        <v>0</v>
      </c>
      <c r="F253" s="28">
        <f>IF(ISERROR(1/VLOOKUP($B253,'Justerad allokering'!$B$2:$AG$462,MATCH(F$2,'Justerad allokering'!$B$2:$AF$2,0),FALSE)),VLOOKUP($B253,'Allokerad kvv'!$B$2:$AV$468,MATCH(F$2,'Allokerad kvv'!$B$2:$AV$2,0),FALSE),VLOOKUP($B253,'Justerad allokering'!$B$2:$AG$462,MATCH(F$2,'Justerad allokering'!$B$2:$AF$2,0),FALSE))</f>
        <v>0</v>
      </c>
      <c r="G253" s="28">
        <f>IF(ISERROR(1/VLOOKUP($B253,'Justerad allokering'!$B$2:$AG$462,MATCH(G$2,'Justerad allokering'!$B$2:$AF$2,0),FALSE)),VLOOKUP($B253,'Allokerad kvv'!$B$2:$AV$468,MATCH(G$2,'Allokerad kvv'!$B$2:$AV$2,0),FALSE),VLOOKUP($B253,'Justerad allokering'!$B$2:$AG$462,MATCH(G$2,'Justerad allokering'!$B$2:$AF$2,0),FALSE))</f>
        <v>0</v>
      </c>
      <c r="H253" s="28">
        <f>IF(ISERROR(1/VLOOKUP($B253,'Justerad allokering'!$B$2:$AG$462,MATCH(H$2,'Justerad allokering'!$B$2:$AF$2,0),FALSE)),VLOOKUP($B253,'Allokerad kvv'!$B$2:$AV$468,MATCH(H$2,'Allokerad kvv'!$B$2:$AV$2,0),FALSE),VLOOKUP($B253,'Justerad allokering'!$B$2:$AG$462,MATCH(H$2,'Justerad allokering'!$B$2:$AF$2,0),FALSE))</f>
        <v>0</v>
      </c>
      <c r="I253" s="28">
        <f>IF(ISERROR(1/VLOOKUP($B253,'Justerad allokering'!$B$2:$AG$462,MATCH(I$2,'Justerad allokering'!$B$2:$AF$2,0),FALSE)),VLOOKUP($B253,'Allokerad kvv'!$B$2:$AV$468,MATCH(I$2,'Allokerad kvv'!$B$2:$AV$2,0),FALSE),VLOOKUP($B253,'Justerad allokering'!$B$2:$AG$462,MATCH(I$2,'Justerad allokering'!$B$2:$AF$2,0),FALSE))</f>
        <v>0</v>
      </c>
      <c r="J253" s="28">
        <f>IF(ISERROR(1/VLOOKUP($B253,'Justerad allokering'!$B$2:$AG$462,MATCH(J$2,'Justerad allokering'!$B$2:$AF$2,0),FALSE)),VLOOKUP($B253,'Allokerad kvv'!$B$2:$AV$468,MATCH(J$2,'Allokerad kvv'!$B$2:$AV$2,0),FALSE),VLOOKUP($B253,'Justerad allokering'!$B$2:$AG$462,MATCH(J$2,'Justerad allokering'!$B$2:$AF$2,0),FALSE))</f>
        <v>0</v>
      </c>
      <c r="K253" s="28">
        <f>IF(ISERROR(1/VLOOKUP($B253,'Justerad allokering'!$B$2:$AG$462,MATCH(K$2,'Justerad allokering'!$B$2:$AF$2,0),FALSE)),VLOOKUP($B253,'Allokerad kvv'!$B$2:$AV$468,MATCH(K$2,'Allokerad kvv'!$B$2:$AV$2,0),FALSE),VLOOKUP($B253,'Justerad allokering'!$B$2:$AG$462,MATCH(K$2,'Justerad allokering'!$B$2:$AF$2,0),FALSE))</f>
        <v>0</v>
      </c>
      <c r="L253" s="28">
        <f>IF(ISERROR(1/VLOOKUP($B253,'Justerad allokering'!$B$2:$AG$462,MATCH(L$2,'Justerad allokering'!$B$2:$AF$2,0),FALSE)),VLOOKUP($B253,'Allokerad kvv'!$B$2:$AV$468,MATCH(L$2,'Allokerad kvv'!$B$2:$AV$2,0),FALSE),VLOOKUP($B253,'Justerad allokering'!$B$2:$AG$462,MATCH(L$2,'Justerad allokering'!$B$2:$AF$2,0),FALSE))</f>
        <v>0</v>
      </c>
      <c r="M253" s="28">
        <f>IF(ISERROR(1/VLOOKUP($B253,'Justerad allokering'!$B$2:$AG$462,MATCH(M$2,'Justerad allokering'!$B$2:$AF$2,0),FALSE)),VLOOKUP($B253,'Allokerad kvv'!$B$2:$AV$468,MATCH(M$2,'Allokerad kvv'!$B$2:$AV$2,0),FALSE),VLOOKUP($B253,'Justerad allokering'!$B$2:$AG$462,MATCH(M$2,'Justerad allokering'!$B$2:$AF$2,0),FALSE))</f>
        <v>0</v>
      </c>
      <c r="N253" s="28">
        <f>IF(ISERROR(1/VLOOKUP($B253,'Justerad allokering'!$B$2:$AG$462,MATCH(N$2,'Justerad allokering'!$B$2:$AF$2,0),FALSE)),VLOOKUP($B253,'Allokerad kvv'!$B$2:$AV$468,MATCH(N$2,'Allokerad kvv'!$B$2:$AV$2,0),FALSE),VLOOKUP($B253,'Justerad allokering'!$B$2:$AG$462,MATCH(N$2,'Justerad allokering'!$B$2:$AF$2,0),FALSE))</f>
        <v>0</v>
      </c>
      <c r="O253" s="28">
        <f>IF(ISERROR(1/VLOOKUP($B253,'Justerad allokering'!$B$2:$AG$462,MATCH(O$2,'Justerad allokering'!$B$2:$AF$2,0),FALSE)),VLOOKUP($B253,'Allokerad kvv'!$B$2:$AV$468,MATCH(O$2,'Allokerad kvv'!$B$2:$AV$2,0),FALSE),VLOOKUP($B253,'Justerad allokering'!$B$2:$AG$462,MATCH(O$2,'Justerad allokering'!$B$2:$AF$2,0),FALSE))</f>
        <v>0</v>
      </c>
      <c r="P253" s="28">
        <f>IF(ISERROR(1/VLOOKUP($B253,'Justerad allokering'!$B$2:$AG$462,MATCH(P$2,'Justerad allokering'!$B$2:$AF$2,0),FALSE)),VLOOKUP($B253,'Allokerad kvv'!$B$2:$AV$468,MATCH(P$2,'Allokerad kvv'!$B$2:$AV$2,0),FALSE),VLOOKUP($B253,'Justerad allokering'!$B$2:$AG$462,MATCH(P$2,'Justerad allokering'!$B$2:$AF$2,0),FALSE))</f>
        <v>0</v>
      </c>
      <c r="Q253" s="28">
        <f>IF(ISERROR(1/VLOOKUP($B253,'Justerad allokering'!$B$2:$AG$462,MATCH(Q$2,'Justerad allokering'!$B$2:$AF$2,0),FALSE)),VLOOKUP($B253,'Allokerad kvv'!$B$2:$AV$468,MATCH(Q$2,'Allokerad kvv'!$B$2:$AV$2,0),FALSE),VLOOKUP($B253,'Justerad allokering'!$B$2:$AG$462,MATCH(Q$2,'Justerad allokering'!$B$2:$AF$2,0),FALSE))</f>
        <v>0</v>
      </c>
      <c r="R253" s="28">
        <f>IF(ISERROR(1/VLOOKUP($B253,'Justerad allokering'!$B$2:$AG$462,MATCH(R$2,'Justerad allokering'!$B$2:$AF$2,0),FALSE)),VLOOKUP($B253,'Allokerad kvv'!$B$2:$AV$468,MATCH(R$2,'Allokerad kvv'!$B$2:$AV$2,0),FALSE),VLOOKUP($B253,'Justerad allokering'!$B$2:$AG$462,MATCH(R$2,'Justerad allokering'!$B$2:$AF$2,0),FALSE))</f>
        <v>0</v>
      </c>
      <c r="S253" s="28">
        <f>IF(ISERROR(1/VLOOKUP($B253,'Justerad allokering'!$B$2:$AG$462,MATCH(S$2,'Justerad allokering'!$B$2:$AF$2,0),FALSE)),VLOOKUP($B253,'Allokerad kvv'!$B$2:$AV$468,MATCH(S$2,'Allokerad kvv'!$B$2:$AV$2,0),FALSE),VLOOKUP($B253,'Justerad allokering'!$B$2:$AG$462,MATCH(S$2,'Justerad allokering'!$B$2:$AF$2,0),FALSE))</f>
        <v>0</v>
      </c>
      <c r="T253" s="28">
        <f>IF(ISERROR(1/VLOOKUP($B253,'Justerad allokering'!$B$2:$AG$462,MATCH(T$2,'Justerad allokering'!$B$2:$AF$2,0),FALSE)),VLOOKUP($B253,'Allokerad kvv'!$B$2:$AV$468,MATCH(T$2,'Allokerad kvv'!$B$2:$AV$2,0),FALSE),VLOOKUP($B253,'Justerad allokering'!$B$2:$AG$462,MATCH(T$2,'Justerad allokering'!$B$2:$AF$2,0),FALSE))</f>
        <v>0</v>
      </c>
      <c r="U253" s="28">
        <f>IF(ISERROR(1/VLOOKUP($B253,'Justerad allokering'!$B$2:$AG$462,MATCH(U$2,'Justerad allokering'!$B$2:$AF$2,0),FALSE)),VLOOKUP($B253,'Allokerad kvv'!$B$2:$AV$468,MATCH(U$2,'Allokerad kvv'!$B$2:$AV$2,0),FALSE),VLOOKUP($B253,'Justerad allokering'!$B$2:$AG$462,MATCH(U$2,'Justerad allokering'!$B$2:$AF$2,0),FALSE))</f>
        <v>0</v>
      </c>
      <c r="V253" s="28">
        <f>IF(ISERROR(1/VLOOKUP($B253,'Justerad allokering'!$B$2:$AG$462,MATCH(V$2,'Justerad allokering'!$B$2:$AF$2,0),FALSE)),VLOOKUP($B253,'Allokerad kvv'!$B$2:$AV$468,MATCH(V$2,'Allokerad kvv'!$B$2:$AV$2,0),FALSE),VLOOKUP($B253,'Justerad allokering'!$B$2:$AG$462,MATCH(V$2,'Justerad allokering'!$B$2:$AF$2,0),FALSE))</f>
        <v>0</v>
      </c>
      <c r="W253" s="28">
        <f>IF(ISERROR(1/VLOOKUP($B253,'Justerad allokering'!$B$2:$AG$462,MATCH(W$2,'Justerad allokering'!$B$2:$AF$2,0),FALSE)),VLOOKUP($B253,'Allokerad kvv'!$B$2:$AV$468,MATCH(W$2,'Allokerad kvv'!$B$2:$AV$2,0),FALSE),VLOOKUP($B253,'Justerad allokering'!$B$2:$AG$462,MATCH(W$2,'Justerad allokering'!$B$2:$AF$2,0),FALSE))</f>
        <v>0</v>
      </c>
      <c r="X253" s="28">
        <f>IF(ISERROR(1/VLOOKUP($B253,'Justerad allokering'!$B$2:$AG$462,MATCH(X$2,'Justerad allokering'!$B$2:$AF$2,0),FALSE)),VLOOKUP($B253,'Allokerad kvv'!$B$2:$AV$468,MATCH(X$2,'Allokerad kvv'!$B$2:$AV$2,0),FALSE),VLOOKUP($B253,'Justerad allokering'!$B$2:$AG$462,MATCH(X$2,'Justerad allokering'!$B$2:$AF$2,0),FALSE))</f>
        <v>0</v>
      </c>
      <c r="Y253" s="28">
        <f>IF(ISERROR(1/VLOOKUP($B253,'Justerad allokering'!$B$2:$AG$462,MATCH(Y$2,'Justerad allokering'!$B$2:$AF$2,0),FALSE)),VLOOKUP($B253,'Allokerad kvv'!$B$2:$AV$468,MATCH(Y$2,'Allokerad kvv'!$B$2:$AV$2,0),FALSE),VLOOKUP($B253,'Justerad allokering'!$B$2:$AG$462,MATCH(Y$2,'Justerad allokering'!$B$2:$AF$2,0),FALSE))</f>
        <v>0</v>
      </c>
      <c r="Z253" s="28">
        <f>IF(ISERROR(1/VLOOKUP($B253,'Justerad allokering'!$B$2:$AG$462,MATCH(Z$2,'Justerad allokering'!$B$2:$AF$2,0),FALSE)),VLOOKUP($B253,'Allokerad kvv'!$B$2:$AV$468,MATCH(Z$2,'Allokerad kvv'!$B$2:$AV$2,0),FALSE),VLOOKUP($B253,'Justerad allokering'!$B$2:$AG$462,MATCH(Z$2,'Justerad allokering'!$B$2:$AF$2,0),FALSE))</f>
        <v>0</v>
      </c>
      <c r="AA253" s="28"/>
      <c r="AB253" s="28"/>
      <c r="AE253">
        <f t="shared" si="9"/>
        <v>0</v>
      </c>
      <c r="AG253">
        <f t="shared" si="10"/>
        <v>0</v>
      </c>
      <c r="AH253">
        <f t="shared" si="11"/>
        <v>0</v>
      </c>
      <c r="AI253" s="55" t="str">
        <f>IF(AH253=0,"",AH253/VLOOKUP(B253,Kraftvärmeprod!$B$1:$BC$480,MATCH("Summa tillförd energi exklusive rökgaskondensering",Kraftvärmeprod!$B$1:$BC$1,0),FALSE))</f>
        <v/>
      </c>
    </row>
    <row r="254" spans="1:35" x14ac:dyDescent="0.25">
      <c r="A254" s="28" t="s">
        <v>344</v>
      </c>
      <c r="B254" s="28" t="s">
        <v>345</v>
      </c>
      <c r="C254" s="28">
        <f>IF(ISERROR(1/VLOOKUP($B254,'Justerad allokering'!$B$2:$AG$462,MATCH(C$2,'Justerad allokering'!$B$2:$AF$2,0),FALSE)),VLOOKUP($B254,'Allokerad kvv'!$B$2:$AV$468,MATCH(C$2,'Allokerad kvv'!$B$2:$AV$2,0),FALSE),VLOOKUP($B254,'Justerad allokering'!$B$2:$AG$462,MATCH(C$2,'Justerad allokering'!$B$2:$AF$2,0),FALSE))</f>
        <v>0</v>
      </c>
      <c r="D254" s="28">
        <f>IF(ISERROR(1/VLOOKUP($B254,'Justerad allokering'!$B$2:$AG$462,MATCH(D$2,'Justerad allokering'!$B$2:$AF$2,0),FALSE)),VLOOKUP($B254,'Allokerad kvv'!$B$2:$AV$468,MATCH(D$2,'Allokerad kvv'!$B$2:$AV$2,0),FALSE),VLOOKUP($B254,'Justerad allokering'!$B$2:$AG$462,MATCH(D$2,'Justerad allokering'!$B$2:$AF$2,0),FALSE))</f>
        <v>0</v>
      </c>
      <c r="E254" s="28">
        <f>IF(ISERROR(1/VLOOKUP($B254,'Justerad allokering'!$B$2:$AG$462,MATCH(E$2,'Justerad allokering'!$B$2:$AF$2,0),FALSE)),VLOOKUP($B254,'Allokerad kvv'!$B$2:$AV$468,MATCH(E$2,'Allokerad kvv'!$B$2:$AV$2,0),FALSE),VLOOKUP($B254,'Justerad allokering'!$B$2:$AG$462,MATCH(E$2,'Justerad allokering'!$B$2:$AF$2,0),FALSE))</f>
        <v>0</v>
      </c>
      <c r="F254" s="28">
        <f>IF(ISERROR(1/VLOOKUP($B254,'Justerad allokering'!$B$2:$AG$462,MATCH(F$2,'Justerad allokering'!$B$2:$AF$2,0),FALSE)),VLOOKUP($B254,'Allokerad kvv'!$B$2:$AV$468,MATCH(F$2,'Allokerad kvv'!$B$2:$AV$2,0),FALSE),VLOOKUP($B254,'Justerad allokering'!$B$2:$AG$462,MATCH(F$2,'Justerad allokering'!$B$2:$AF$2,0),FALSE))</f>
        <v>0</v>
      </c>
      <c r="G254" s="28">
        <f>IF(ISERROR(1/VLOOKUP($B254,'Justerad allokering'!$B$2:$AG$462,MATCH(G$2,'Justerad allokering'!$B$2:$AF$2,0),FALSE)),VLOOKUP($B254,'Allokerad kvv'!$B$2:$AV$468,MATCH(G$2,'Allokerad kvv'!$B$2:$AV$2,0),FALSE),VLOOKUP($B254,'Justerad allokering'!$B$2:$AG$462,MATCH(G$2,'Justerad allokering'!$B$2:$AF$2,0),FALSE))</f>
        <v>0</v>
      </c>
      <c r="H254" s="28">
        <f>IF(ISERROR(1/VLOOKUP($B254,'Justerad allokering'!$B$2:$AG$462,MATCH(H$2,'Justerad allokering'!$B$2:$AF$2,0),FALSE)),VLOOKUP($B254,'Allokerad kvv'!$B$2:$AV$468,MATCH(H$2,'Allokerad kvv'!$B$2:$AV$2,0),FALSE),VLOOKUP($B254,'Justerad allokering'!$B$2:$AG$462,MATCH(H$2,'Justerad allokering'!$B$2:$AF$2,0),FALSE))</f>
        <v>0</v>
      </c>
      <c r="I254" s="28">
        <f>IF(ISERROR(1/VLOOKUP($B254,'Justerad allokering'!$B$2:$AG$462,MATCH(I$2,'Justerad allokering'!$B$2:$AF$2,0),FALSE)),VLOOKUP($B254,'Allokerad kvv'!$B$2:$AV$468,MATCH(I$2,'Allokerad kvv'!$B$2:$AV$2,0),FALSE),VLOOKUP($B254,'Justerad allokering'!$B$2:$AG$462,MATCH(I$2,'Justerad allokering'!$B$2:$AF$2,0),FALSE))</f>
        <v>0</v>
      </c>
      <c r="J254" s="28">
        <f>IF(ISERROR(1/VLOOKUP($B254,'Justerad allokering'!$B$2:$AG$462,MATCH(J$2,'Justerad allokering'!$B$2:$AF$2,0),FALSE)),VLOOKUP($B254,'Allokerad kvv'!$B$2:$AV$468,MATCH(J$2,'Allokerad kvv'!$B$2:$AV$2,0),FALSE),VLOOKUP($B254,'Justerad allokering'!$B$2:$AG$462,MATCH(J$2,'Justerad allokering'!$B$2:$AF$2,0),FALSE))</f>
        <v>0</v>
      </c>
      <c r="K254" s="28">
        <f>IF(ISERROR(1/VLOOKUP($B254,'Justerad allokering'!$B$2:$AG$462,MATCH(K$2,'Justerad allokering'!$B$2:$AF$2,0),FALSE)),VLOOKUP($B254,'Allokerad kvv'!$B$2:$AV$468,MATCH(K$2,'Allokerad kvv'!$B$2:$AV$2,0),FALSE),VLOOKUP($B254,'Justerad allokering'!$B$2:$AG$462,MATCH(K$2,'Justerad allokering'!$B$2:$AF$2,0),FALSE))</f>
        <v>0</v>
      </c>
      <c r="L254" s="28">
        <f>IF(ISERROR(1/VLOOKUP($B254,'Justerad allokering'!$B$2:$AG$462,MATCH(L$2,'Justerad allokering'!$B$2:$AF$2,0),FALSE)),VLOOKUP($B254,'Allokerad kvv'!$B$2:$AV$468,MATCH(L$2,'Allokerad kvv'!$B$2:$AV$2,0),FALSE),VLOOKUP($B254,'Justerad allokering'!$B$2:$AG$462,MATCH(L$2,'Justerad allokering'!$B$2:$AF$2,0),FALSE))</f>
        <v>0</v>
      </c>
      <c r="M254" s="28">
        <f>IF(ISERROR(1/VLOOKUP($B254,'Justerad allokering'!$B$2:$AG$462,MATCH(M$2,'Justerad allokering'!$B$2:$AF$2,0),FALSE)),VLOOKUP($B254,'Allokerad kvv'!$B$2:$AV$468,MATCH(M$2,'Allokerad kvv'!$B$2:$AV$2,0),FALSE),VLOOKUP($B254,'Justerad allokering'!$B$2:$AG$462,MATCH(M$2,'Justerad allokering'!$B$2:$AF$2,0),FALSE))</f>
        <v>0</v>
      </c>
      <c r="N254" s="28">
        <f>IF(ISERROR(1/VLOOKUP($B254,'Justerad allokering'!$B$2:$AG$462,MATCH(N$2,'Justerad allokering'!$B$2:$AF$2,0),FALSE)),VLOOKUP($B254,'Allokerad kvv'!$B$2:$AV$468,MATCH(N$2,'Allokerad kvv'!$B$2:$AV$2,0),FALSE),VLOOKUP($B254,'Justerad allokering'!$B$2:$AG$462,MATCH(N$2,'Justerad allokering'!$B$2:$AF$2,0),FALSE))</f>
        <v>0</v>
      </c>
      <c r="O254" s="28">
        <f>IF(ISERROR(1/VLOOKUP($B254,'Justerad allokering'!$B$2:$AG$462,MATCH(O$2,'Justerad allokering'!$B$2:$AF$2,0),FALSE)),VLOOKUP($B254,'Allokerad kvv'!$B$2:$AV$468,MATCH(O$2,'Allokerad kvv'!$B$2:$AV$2,0),FALSE),VLOOKUP($B254,'Justerad allokering'!$B$2:$AG$462,MATCH(O$2,'Justerad allokering'!$B$2:$AF$2,0),FALSE))</f>
        <v>0</v>
      </c>
      <c r="P254" s="28">
        <f>IF(ISERROR(1/VLOOKUP($B254,'Justerad allokering'!$B$2:$AG$462,MATCH(P$2,'Justerad allokering'!$B$2:$AF$2,0),FALSE)),VLOOKUP($B254,'Allokerad kvv'!$B$2:$AV$468,MATCH(P$2,'Allokerad kvv'!$B$2:$AV$2,0),FALSE),VLOOKUP($B254,'Justerad allokering'!$B$2:$AG$462,MATCH(P$2,'Justerad allokering'!$B$2:$AF$2,0),FALSE))</f>
        <v>0</v>
      </c>
      <c r="Q254" s="28">
        <f>IF(ISERROR(1/VLOOKUP($B254,'Justerad allokering'!$B$2:$AG$462,MATCH(Q$2,'Justerad allokering'!$B$2:$AF$2,0),FALSE)),VLOOKUP($B254,'Allokerad kvv'!$B$2:$AV$468,MATCH(Q$2,'Allokerad kvv'!$B$2:$AV$2,0),FALSE),VLOOKUP($B254,'Justerad allokering'!$B$2:$AG$462,MATCH(Q$2,'Justerad allokering'!$B$2:$AF$2,0),FALSE))</f>
        <v>0</v>
      </c>
      <c r="R254" s="28">
        <f>IF(ISERROR(1/VLOOKUP($B254,'Justerad allokering'!$B$2:$AG$462,MATCH(R$2,'Justerad allokering'!$B$2:$AF$2,0),FALSE)),VLOOKUP($B254,'Allokerad kvv'!$B$2:$AV$468,MATCH(R$2,'Allokerad kvv'!$B$2:$AV$2,0),FALSE),VLOOKUP($B254,'Justerad allokering'!$B$2:$AG$462,MATCH(R$2,'Justerad allokering'!$B$2:$AF$2,0),FALSE))</f>
        <v>0</v>
      </c>
      <c r="S254" s="28">
        <f>IF(ISERROR(1/VLOOKUP($B254,'Justerad allokering'!$B$2:$AG$462,MATCH(S$2,'Justerad allokering'!$B$2:$AF$2,0),FALSE)),VLOOKUP($B254,'Allokerad kvv'!$B$2:$AV$468,MATCH(S$2,'Allokerad kvv'!$B$2:$AV$2,0),FALSE),VLOOKUP($B254,'Justerad allokering'!$B$2:$AG$462,MATCH(S$2,'Justerad allokering'!$B$2:$AF$2,0),FALSE))</f>
        <v>0</v>
      </c>
      <c r="T254" s="28">
        <f>IF(ISERROR(1/VLOOKUP($B254,'Justerad allokering'!$B$2:$AG$462,MATCH(T$2,'Justerad allokering'!$B$2:$AF$2,0),FALSE)),VLOOKUP($B254,'Allokerad kvv'!$B$2:$AV$468,MATCH(T$2,'Allokerad kvv'!$B$2:$AV$2,0),FALSE),VLOOKUP($B254,'Justerad allokering'!$B$2:$AG$462,MATCH(T$2,'Justerad allokering'!$B$2:$AF$2,0),FALSE))</f>
        <v>0</v>
      </c>
      <c r="U254" s="28">
        <f>IF(ISERROR(1/VLOOKUP($B254,'Justerad allokering'!$B$2:$AG$462,MATCH(U$2,'Justerad allokering'!$B$2:$AF$2,0),FALSE)),VLOOKUP($B254,'Allokerad kvv'!$B$2:$AV$468,MATCH(U$2,'Allokerad kvv'!$B$2:$AV$2,0),FALSE),VLOOKUP($B254,'Justerad allokering'!$B$2:$AG$462,MATCH(U$2,'Justerad allokering'!$B$2:$AF$2,0),FALSE))</f>
        <v>0</v>
      </c>
      <c r="V254" s="28">
        <f>IF(ISERROR(1/VLOOKUP($B254,'Justerad allokering'!$B$2:$AG$462,MATCH(V$2,'Justerad allokering'!$B$2:$AF$2,0),FALSE)),VLOOKUP($B254,'Allokerad kvv'!$B$2:$AV$468,MATCH(V$2,'Allokerad kvv'!$B$2:$AV$2,0),FALSE),VLOOKUP($B254,'Justerad allokering'!$B$2:$AG$462,MATCH(V$2,'Justerad allokering'!$B$2:$AF$2,0),FALSE))</f>
        <v>0</v>
      </c>
      <c r="W254" s="28">
        <f>IF(ISERROR(1/VLOOKUP($B254,'Justerad allokering'!$B$2:$AG$462,MATCH(W$2,'Justerad allokering'!$B$2:$AF$2,0),FALSE)),VLOOKUP($B254,'Allokerad kvv'!$B$2:$AV$468,MATCH(W$2,'Allokerad kvv'!$B$2:$AV$2,0),FALSE),VLOOKUP($B254,'Justerad allokering'!$B$2:$AG$462,MATCH(W$2,'Justerad allokering'!$B$2:$AF$2,0),FALSE))</f>
        <v>0</v>
      </c>
      <c r="X254" s="28">
        <f>IF(ISERROR(1/VLOOKUP($B254,'Justerad allokering'!$B$2:$AG$462,MATCH(X$2,'Justerad allokering'!$B$2:$AF$2,0),FALSE)),VLOOKUP($B254,'Allokerad kvv'!$B$2:$AV$468,MATCH(X$2,'Allokerad kvv'!$B$2:$AV$2,0),FALSE),VLOOKUP($B254,'Justerad allokering'!$B$2:$AG$462,MATCH(X$2,'Justerad allokering'!$B$2:$AF$2,0),FALSE))</f>
        <v>0</v>
      </c>
      <c r="Y254" s="28">
        <f>IF(ISERROR(1/VLOOKUP($B254,'Justerad allokering'!$B$2:$AG$462,MATCH(Y$2,'Justerad allokering'!$B$2:$AF$2,0),FALSE)),VLOOKUP($B254,'Allokerad kvv'!$B$2:$AV$468,MATCH(Y$2,'Allokerad kvv'!$B$2:$AV$2,0),FALSE),VLOOKUP($B254,'Justerad allokering'!$B$2:$AG$462,MATCH(Y$2,'Justerad allokering'!$B$2:$AF$2,0),FALSE))</f>
        <v>0</v>
      </c>
      <c r="Z254" s="28">
        <f>IF(ISERROR(1/VLOOKUP($B254,'Justerad allokering'!$B$2:$AG$462,MATCH(Z$2,'Justerad allokering'!$B$2:$AF$2,0),FALSE)),VLOOKUP($B254,'Allokerad kvv'!$B$2:$AV$468,MATCH(Z$2,'Allokerad kvv'!$B$2:$AV$2,0),FALSE),VLOOKUP($B254,'Justerad allokering'!$B$2:$AG$462,MATCH(Z$2,'Justerad allokering'!$B$2:$AF$2,0),FALSE))</f>
        <v>0</v>
      </c>
      <c r="AA254" s="28"/>
      <c r="AB254" s="28"/>
      <c r="AE254">
        <f t="shared" si="9"/>
        <v>0</v>
      </c>
      <c r="AG254">
        <f t="shared" si="10"/>
        <v>0</v>
      </c>
      <c r="AH254">
        <f t="shared" si="11"/>
        <v>0</v>
      </c>
      <c r="AI254" s="55" t="str">
        <f>IF(AH254=0,"",AH254/VLOOKUP(B254,Kraftvärmeprod!$B$1:$BC$480,MATCH("Summa tillförd energi exklusive rökgaskondensering",Kraftvärmeprod!$B$1:$BC$1,0),FALSE))</f>
        <v/>
      </c>
    </row>
    <row r="255" spans="1:35" x14ac:dyDescent="0.25">
      <c r="A255" s="28" t="s">
        <v>344</v>
      </c>
      <c r="B255" s="28" t="s">
        <v>346</v>
      </c>
      <c r="C255" s="28">
        <f>IF(ISERROR(1/VLOOKUP($B255,'Justerad allokering'!$B$2:$AG$462,MATCH(C$2,'Justerad allokering'!$B$2:$AF$2,0),FALSE)),VLOOKUP($B255,'Allokerad kvv'!$B$2:$AV$468,MATCH(C$2,'Allokerad kvv'!$B$2:$AV$2,0),FALSE),VLOOKUP($B255,'Justerad allokering'!$B$2:$AG$462,MATCH(C$2,'Justerad allokering'!$B$2:$AF$2,0),FALSE))</f>
        <v>0</v>
      </c>
      <c r="D255" s="28">
        <f>IF(ISERROR(1/VLOOKUP($B255,'Justerad allokering'!$B$2:$AG$462,MATCH(D$2,'Justerad allokering'!$B$2:$AF$2,0),FALSE)),VLOOKUP($B255,'Allokerad kvv'!$B$2:$AV$468,MATCH(D$2,'Allokerad kvv'!$B$2:$AV$2,0),FALSE),VLOOKUP($B255,'Justerad allokering'!$B$2:$AG$462,MATCH(D$2,'Justerad allokering'!$B$2:$AF$2,0),FALSE))</f>
        <v>0</v>
      </c>
      <c r="E255" s="28">
        <f>IF(ISERROR(1/VLOOKUP($B255,'Justerad allokering'!$B$2:$AG$462,MATCH(E$2,'Justerad allokering'!$B$2:$AF$2,0),FALSE)),VLOOKUP($B255,'Allokerad kvv'!$B$2:$AV$468,MATCH(E$2,'Allokerad kvv'!$B$2:$AV$2,0),FALSE),VLOOKUP($B255,'Justerad allokering'!$B$2:$AG$462,MATCH(E$2,'Justerad allokering'!$B$2:$AF$2,0),FALSE))</f>
        <v>0</v>
      </c>
      <c r="F255" s="28">
        <f>IF(ISERROR(1/VLOOKUP($B255,'Justerad allokering'!$B$2:$AG$462,MATCH(F$2,'Justerad allokering'!$B$2:$AF$2,0),FALSE)),VLOOKUP($B255,'Allokerad kvv'!$B$2:$AV$468,MATCH(F$2,'Allokerad kvv'!$B$2:$AV$2,0),FALSE),VLOOKUP($B255,'Justerad allokering'!$B$2:$AG$462,MATCH(F$2,'Justerad allokering'!$B$2:$AF$2,0),FALSE))</f>
        <v>0</v>
      </c>
      <c r="G255" s="28">
        <f>IF(ISERROR(1/VLOOKUP($B255,'Justerad allokering'!$B$2:$AG$462,MATCH(G$2,'Justerad allokering'!$B$2:$AF$2,0),FALSE)),VLOOKUP($B255,'Allokerad kvv'!$B$2:$AV$468,MATCH(G$2,'Allokerad kvv'!$B$2:$AV$2,0),FALSE),VLOOKUP($B255,'Justerad allokering'!$B$2:$AG$462,MATCH(G$2,'Justerad allokering'!$B$2:$AF$2,0),FALSE))</f>
        <v>0</v>
      </c>
      <c r="H255" s="28">
        <f>IF(ISERROR(1/VLOOKUP($B255,'Justerad allokering'!$B$2:$AG$462,MATCH(H$2,'Justerad allokering'!$B$2:$AF$2,0),FALSE)),VLOOKUP($B255,'Allokerad kvv'!$B$2:$AV$468,MATCH(H$2,'Allokerad kvv'!$B$2:$AV$2,0),FALSE),VLOOKUP($B255,'Justerad allokering'!$B$2:$AG$462,MATCH(H$2,'Justerad allokering'!$B$2:$AF$2,0),FALSE))</f>
        <v>0</v>
      </c>
      <c r="I255" s="28">
        <f>IF(ISERROR(1/VLOOKUP($B255,'Justerad allokering'!$B$2:$AG$462,MATCH(I$2,'Justerad allokering'!$B$2:$AF$2,0),FALSE)),VLOOKUP($B255,'Allokerad kvv'!$B$2:$AV$468,MATCH(I$2,'Allokerad kvv'!$B$2:$AV$2,0),FALSE),VLOOKUP($B255,'Justerad allokering'!$B$2:$AG$462,MATCH(I$2,'Justerad allokering'!$B$2:$AF$2,0),FALSE))</f>
        <v>0</v>
      </c>
      <c r="J255" s="28">
        <f>IF(ISERROR(1/VLOOKUP($B255,'Justerad allokering'!$B$2:$AG$462,MATCH(J$2,'Justerad allokering'!$B$2:$AF$2,0),FALSE)),VLOOKUP($B255,'Allokerad kvv'!$B$2:$AV$468,MATCH(J$2,'Allokerad kvv'!$B$2:$AV$2,0),FALSE),VLOOKUP($B255,'Justerad allokering'!$B$2:$AG$462,MATCH(J$2,'Justerad allokering'!$B$2:$AF$2,0),FALSE))</f>
        <v>34.834899999999998</v>
      </c>
      <c r="K255" s="28">
        <f>IF(ISERROR(1/VLOOKUP($B255,'Justerad allokering'!$B$2:$AG$462,MATCH(K$2,'Justerad allokering'!$B$2:$AF$2,0),FALSE)),VLOOKUP($B255,'Allokerad kvv'!$B$2:$AV$468,MATCH(K$2,'Allokerad kvv'!$B$2:$AV$2,0),FALSE),VLOOKUP($B255,'Justerad allokering'!$B$2:$AG$462,MATCH(K$2,'Justerad allokering'!$B$2:$AF$2,0),FALSE))</f>
        <v>0.98675599999999997</v>
      </c>
      <c r="L255" s="28">
        <f>IF(ISERROR(1/VLOOKUP($B255,'Justerad allokering'!$B$2:$AG$462,MATCH(L$2,'Justerad allokering'!$B$2:$AF$2,0),FALSE)),VLOOKUP($B255,'Allokerad kvv'!$B$2:$AV$468,MATCH(L$2,'Allokerad kvv'!$B$2:$AV$2,0),FALSE),VLOOKUP($B255,'Justerad allokering'!$B$2:$AG$462,MATCH(L$2,'Justerad allokering'!$B$2:$AF$2,0),FALSE))</f>
        <v>0</v>
      </c>
      <c r="M255" s="28">
        <f>IF(ISERROR(1/VLOOKUP($B255,'Justerad allokering'!$B$2:$AG$462,MATCH(M$2,'Justerad allokering'!$B$2:$AF$2,0),FALSE)),VLOOKUP($B255,'Allokerad kvv'!$B$2:$AV$468,MATCH(M$2,'Allokerad kvv'!$B$2:$AV$2,0),FALSE),VLOOKUP($B255,'Justerad allokering'!$B$2:$AG$462,MATCH(M$2,'Justerad allokering'!$B$2:$AF$2,0),FALSE))</f>
        <v>0</v>
      </c>
      <c r="N255" s="28">
        <f>IF(ISERROR(1/VLOOKUP($B255,'Justerad allokering'!$B$2:$AG$462,MATCH(N$2,'Justerad allokering'!$B$2:$AF$2,0),FALSE)),VLOOKUP($B255,'Allokerad kvv'!$B$2:$AV$468,MATCH(N$2,'Allokerad kvv'!$B$2:$AV$2,0),FALSE),VLOOKUP($B255,'Justerad allokering'!$B$2:$AG$462,MATCH(N$2,'Justerad allokering'!$B$2:$AF$2,0),FALSE))</f>
        <v>24.422999999999998</v>
      </c>
      <c r="O255" s="28">
        <f>IF(ISERROR(1/VLOOKUP($B255,'Justerad allokering'!$B$2:$AG$462,MATCH(O$2,'Justerad allokering'!$B$2:$AF$2,0),FALSE)),VLOOKUP($B255,'Allokerad kvv'!$B$2:$AV$468,MATCH(O$2,'Allokerad kvv'!$B$2:$AV$2,0),FALSE),VLOOKUP($B255,'Justerad allokering'!$B$2:$AG$462,MATCH(O$2,'Justerad allokering'!$B$2:$AF$2,0),FALSE))</f>
        <v>0</v>
      </c>
      <c r="P255" s="28">
        <f>IF(ISERROR(1/VLOOKUP($B255,'Justerad allokering'!$B$2:$AG$462,MATCH(P$2,'Justerad allokering'!$B$2:$AF$2,0),FALSE)),VLOOKUP($B255,'Allokerad kvv'!$B$2:$AV$468,MATCH(P$2,'Allokerad kvv'!$B$2:$AV$2,0),FALSE),VLOOKUP($B255,'Justerad allokering'!$B$2:$AG$462,MATCH(P$2,'Justerad allokering'!$B$2:$AF$2,0),FALSE))</f>
        <v>50.396299999999997</v>
      </c>
      <c r="Q255" s="28">
        <f>IF(ISERROR(1/VLOOKUP($B255,'Justerad allokering'!$B$2:$AG$462,MATCH(Q$2,'Justerad allokering'!$B$2:$AF$2,0),FALSE)),VLOOKUP($B255,'Allokerad kvv'!$B$2:$AV$468,MATCH(Q$2,'Allokerad kvv'!$B$2:$AV$2,0),FALSE),VLOOKUP($B255,'Justerad allokering'!$B$2:$AG$462,MATCH(Q$2,'Justerad allokering'!$B$2:$AF$2,0),FALSE))</f>
        <v>0</v>
      </c>
      <c r="R255" s="28">
        <f>IF(ISERROR(1/VLOOKUP($B255,'Justerad allokering'!$B$2:$AG$462,MATCH(R$2,'Justerad allokering'!$B$2:$AF$2,0),FALSE)),VLOOKUP($B255,'Allokerad kvv'!$B$2:$AV$468,MATCH(R$2,'Allokerad kvv'!$B$2:$AV$2,0),FALSE),VLOOKUP($B255,'Justerad allokering'!$B$2:$AG$462,MATCH(R$2,'Justerad allokering'!$B$2:$AF$2,0),FALSE))</f>
        <v>0</v>
      </c>
      <c r="S255" s="28">
        <f>IF(ISERROR(1/VLOOKUP($B255,'Justerad allokering'!$B$2:$AG$462,MATCH(S$2,'Justerad allokering'!$B$2:$AF$2,0),FALSE)),VLOOKUP($B255,'Allokerad kvv'!$B$2:$AV$468,MATCH(S$2,'Allokerad kvv'!$B$2:$AV$2,0),FALSE),VLOOKUP($B255,'Justerad allokering'!$B$2:$AG$462,MATCH(S$2,'Justerad allokering'!$B$2:$AF$2,0),FALSE))</f>
        <v>0</v>
      </c>
      <c r="T255" s="28">
        <f>IF(ISERROR(1/VLOOKUP($B255,'Justerad allokering'!$B$2:$AG$462,MATCH(T$2,'Justerad allokering'!$B$2:$AF$2,0),FALSE)),VLOOKUP($B255,'Allokerad kvv'!$B$2:$AV$468,MATCH(T$2,'Allokerad kvv'!$B$2:$AV$2,0),FALSE),VLOOKUP($B255,'Justerad allokering'!$B$2:$AG$462,MATCH(T$2,'Justerad allokering'!$B$2:$AF$2,0),FALSE))</f>
        <v>0</v>
      </c>
      <c r="U255" s="28">
        <f>IF(ISERROR(1/VLOOKUP($B255,'Justerad allokering'!$B$2:$AG$462,MATCH(U$2,'Justerad allokering'!$B$2:$AF$2,0),FALSE)),VLOOKUP($B255,'Allokerad kvv'!$B$2:$AV$468,MATCH(U$2,'Allokerad kvv'!$B$2:$AV$2,0),FALSE),VLOOKUP($B255,'Justerad allokering'!$B$2:$AG$462,MATCH(U$2,'Justerad allokering'!$B$2:$AF$2,0),FALSE))</f>
        <v>0</v>
      </c>
      <c r="V255" s="28">
        <f>IF(ISERROR(1/VLOOKUP($B255,'Justerad allokering'!$B$2:$AG$462,MATCH(V$2,'Justerad allokering'!$B$2:$AF$2,0),FALSE)),VLOOKUP($B255,'Allokerad kvv'!$B$2:$AV$468,MATCH(V$2,'Allokerad kvv'!$B$2:$AV$2,0),FALSE),VLOOKUP($B255,'Justerad allokering'!$B$2:$AG$462,MATCH(V$2,'Justerad allokering'!$B$2:$AF$2,0),FALSE))</f>
        <v>0</v>
      </c>
      <c r="W255" s="28">
        <f>IF(ISERROR(1/VLOOKUP($B255,'Justerad allokering'!$B$2:$AG$462,MATCH(W$2,'Justerad allokering'!$B$2:$AF$2,0),FALSE)),VLOOKUP($B255,'Allokerad kvv'!$B$2:$AV$468,MATCH(W$2,'Allokerad kvv'!$B$2:$AV$2,0),FALSE),VLOOKUP($B255,'Justerad allokering'!$B$2:$AG$462,MATCH(W$2,'Justerad allokering'!$B$2:$AF$2,0),FALSE))</f>
        <v>0</v>
      </c>
      <c r="X255" s="28">
        <f>IF(ISERROR(1/VLOOKUP($B255,'Justerad allokering'!$B$2:$AG$462,MATCH(X$2,'Justerad allokering'!$B$2:$AF$2,0),FALSE)),VLOOKUP($B255,'Allokerad kvv'!$B$2:$AV$468,MATCH(X$2,'Allokerad kvv'!$B$2:$AV$2,0),FALSE),VLOOKUP($B255,'Justerad allokering'!$B$2:$AG$462,MATCH(X$2,'Justerad allokering'!$B$2:$AF$2,0),FALSE))</f>
        <v>0</v>
      </c>
      <c r="Y255" s="28">
        <f>IF(ISERROR(1/VLOOKUP($B255,'Justerad allokering'!$B$2:$AG$462,MATCH(Y$2,'Justerad allokering'!$B$2:$AF$2,0),FALSE)),VLOOKUP($B255,'Allokerad kvv'!$B$2:$AV$468,MATCH(Y$2,'Allokerad kvv'!$B$2:$AV$2,0),FALSE),VLOOKUP($B255,'Justerad allokering'!$B$2:$AG$462,MATCH(Y$2,'Justerad allokering'!$B$2:$AF$2,0),FALSE))</f>
        <v>0</v>
      </c>
      <c r="Z255" s="28">
        <f>IF(ISERROR(1/VLOOKUP($B255,'Justerad allokering'!$B$2:$AG$462,MATCH(Z$2,'Justerad allokering'!$B$2:$AF$2,0),FALSE)),VLOOKUP($B255,'Allokerad kvv'!$B$2:$AV$468,MATCH(Z$2,'Allokerad kvv'!$B$2:$AV$2,0),FALSE),VLOOKUP($B255,'Justerad allokering'!$B$2:$AG$462,MATCH(Z$2,'Justerad allokering'!$B$2:$AF$2,0),FALSE))</f>
        <v>0</v>
      </c>
      <c r="AA255" s="28"/>
      <c r="AB255" s="28"/>
      <c r="AE255">
        <f t="shared" si="9"/>
        <v>110.64095599999999</v>
      </c>
      <c r="AG255">
        <f t="shared" si="10"/>
        <v>109.65419999999999</v>
      </c>
      <c r="AH255">
        <f t="shared" si="11"/>
        <v>85.231199999999987</v>
      </c>
      <c r="AI255" s="55">
        <f>IF(AH255=0,"",AH255/VLOOKUP(B255,Kraftvärmeprod!$B$1:$BC$480,MATCH("Summa tillförd energi exklusive rökgaskondensering",Kraftvärmeprod!$B$1:$BC$1,0),FALSE))</f>
        <v>0.5980339463510127</v>
      </c>
    </row>
    <row r="256" spans="1:35" x14ac:dyDescent="0.25">
      <c r="A256" s="28" t="s">
        <v>344</v>
      </c>
      <c r="B256" s="28" t="s">
        <v>347</v>
      </c>
      <c r="C256" s="28">
        <f>IF(ISERROR(1/VLOOKUP($B256,'Justerad allokering'!$B$2:$AG$462,MATCH(C$2,'Justerad allokering'!$B$2:$AF$2,0),FALSE)),VLOOKUP($B256,'Allokerad kvv'!$B$2:$AV$468,MATCH(C$2,'Allokerad kvv'!$B$2:$AV$2,0),FALSE),VLOOKUP($B256,'Justerad allokering'!$B$2:$AG$462,MATCH(C$2,'Justerad allokering'!$B$2:$AF$2,0),FALSE))</f>
        <v>0</v>
      </c>
      <c r="D256" s="28">
        <f>IF(ISERROR(1/VLOOKUP($B256,'Justerad allokering'!$B$2:$AG$462,MATCH(D$2,'Justerad allokering'!$B$2:$AF$2,0),FALSE)),VLOOKUP($B256,'Allokerad kvv'!$B$2:$AV$468,MATCH(D$2,'Allokerad kvv'!$B$2:$AV$2,0),FALSE),VLOOKUP($B256,'Justerad allokering'!$B$2:$AG$462,MATCH(D$2,'Justerad allokering'!$B$2:$AF$2,0),FALSE))</f>
        <v>0</v>
      </c>
      <c r="E256" s="28">
        <f>IF(ISERROR(1/VLOOKUP($B256,'Justerad allokering'!$B$2:$AG$462,MATCH(E$2,'Justerad allokering'!$B$2:$AF$2,0),FALSE)),VLOOKUP($B256,'Allokerad kvv'!$B$2:$AV$468,MATCH(E$2,'Allokerad kvv'!$B$2:$AV$2,0),FALSE),VLOOKUP($B256,'Justerad allokering'!$B$2:$AG$462,MATCH(E$2,'Justerad allokering'!$B$2:$AF$2,0),FALSE))</f>
        <v>0</v>
      </c>
      <c r="F256" s="28">
        <f>IF(ISERROR(1/VLOOKUP($B256,'Justerad allokering'!$B$2:$AG$462,MATCH(F$2,'Justerad allokering'!$B$2:$AF$2,0),FALSE)),VLOOKUP($B256,'Allokerad kvv'!$B$2:$AV$468,MATCH(F$2,'Allokerad kvv'!$B$2:$AV$2,0),FALSE),VLOOKUP($B256,'Justerad allokering'!$B$2:$AG$462,MATCH(F$2,'Justerad allokering'!$B$2:$AF$2,0),FALSE))</f>
        <v>0</v>
      </c>
      <c r="G256" s="28">
        <f>IF(ISERROR(1/VLOOKUP($B256,'Justerad allokering'!$B$2:$AG$462,MATCH(G$2,'Justerad allokering'!$B$2:$AF$2,0),FALSE)),VLOOKUP($B256,'Allokerad kvv'!$B$2:$AV$468,MATCH(G$2,'Allokerad kvv'!$B$2:$AV$2,0),FALSE),VLOOKUP($B256,'Justerad allokering'!$B$2:$AG$462,MATCH(G$2,'Justerad allokering'!$B$2:$AF$2,0),FALSE))</f>
        <v>0</v>
      </c>
      <c r="H256" s="28">
        <f>IF(ISERROR(1/VLOOKUP($B256,'Justerad allokering'!$B$2:$AG$462,MATCH(H$2,'Justerad allokering'!$B$2:$AF$2,0),FALSE)),VLOOKUP($B256,'Allokerad kvv'!$B$2:$AV$468,MATCH(H$2,'Allokerad kvv'!$B$2:$AV$2,0),FALSE),VLOOKUP($B256,'Justerad allokering'!$B$2:$AG$462,MATCH(H$2,'Justerad allokering'!$B$2:$AF$2,0),FALSE))</f>
        <v>0</v>
      </c>
      <c r="I256" s="28">
        <f>IF(ISERROR(1/VLOOKUP($B256,'Justerad allokering'!$B$2:$AG$462,MATCH(I$2,'Justerad allokering'!$B$2:$AF$2,0),FALSE)),VLOOKUP($B256,'Allokerad kvv'!$B$2:$AV$468,MATCH(I$2,'Allokerad kvv'!$B$2:$AV$2,0),FALSE),VLOOKUP($B256,'Justerad allokering'!$B$2:$AG$462,MATCH(I$2,'Justerad allokering'!$B$2:$AF$2,0),FALSE))</f>
        <v>0</v>
      </c>
      <c r="J256" s="28">
        <f>IF(ISERROR(1/VLOOKUP($B256,'Justerad allokering'!$B$2:$AG$462,MATCH(J$2,'Justerad allokering'!$B$2:$AF$2,0),FALSE)),VLOOKUP($B256,'Allokerad kvv'!$B$2:$AV$468,MATCH(J$2,'Allokerad kvv'!$B$2:$AV$2,0),FALSE),VLOOKUP($B256,'Justerad allokering'!$B$2:$AG$462,MATCH(J$2,'Justerad allokering'!$B$2:$AF$2,0),FALSE))</f>
        <v>0</v>
      </c>
      <c r="K256" s="28">
        <f>IF(ISERROR(1/VLOOKUP($B256,'Justerad allokering'!$B$2:$AG$462,MATCH(K$2,'Justerad allokering'!$B$2:$AF$2,0),FALSE)),VLOOKUP($B256,'Allokerad kvv'!$B$2:$AV$468,MATCH(K$2,'Allokerad kvv'!$B$2:$AV$2,0),FALSE),VLOOKUP($B256,'Justerad allokering'!$B$2:$AG$462,MATCH(K$2,'Justerad allokering'!$B$2:$AF$2,0),FALSE))</f>
        <v>0</v>
      </c>
      <c r="L256" s="28">
        <f>IF(ISERROR(1/VLOOKUP($B256,'Justerad allokering'!$B$2:$AG$462,MATCH(L$2,'Justerad allokering'!$B$2:$AF$2,0),FALSE)),VLOOKUP($B256,'Allokerad kvv'!$B$2:$AV$468,MATCH(L$2,'Allokerad kvv'!$B$2:$AV$2,0),FALSE),VLOOKUP($B256,'Justerad allokering'!$B$2:$AG$462,MATCH(L$2,'Justerad allokering'!$B$2:$AF$2,0),FALSE))</f>
        <v>0</v>
      </c>
      <c r="M256" s="28">
        <f>IF(ISERROR(1/VLOOKUP($B256,'Justerad allokering'!$B$2:$AG$462,MATCH(M$2,'Justerad allokering'!$B$2:$AF$2,0),FALSE)),VLOOKUP($B256,'Allokerad kvv'!$B$2:$AV$468,MATCH(M$2,'Allokerad kvv'!$B$2:$AV$2,0),FALSE),VLOOKUP($B256,'Justerad allokering'!$B$2:$AG$462,MATCH(M$2,'Justerad allokering'!$B$2:$AF$2,0),FALSE))</f>
        <v>0</v>
      </c>
      <c r="N256" s="28">
        <f>IF(ISERROR(1/VLOOKUP($B256,'Justerad allokering'!$B$2:$AG$462,MATCH(N$2,'Justerad allokering'!$B$2:$AF$2,0),FALSE)),VLOOKUP($B256,'Allokerad kvv'!$B$2:$AV$468,MATCH(N$2,'Allokerad kvv'!$B$2:$AV$2,0),FALSE),VLOOKUP($B256,'Justerad allokering'!$B$2:$AG$462,MATCH(N$2,'Justerad allokering'!$B$2:$AF$2,0),FALSE))</f>
        <v>0</v>
      </c>
      <c r="O256" s="28">
        <f>IF(ISERROR(1/VLOOKUP($B256,'Justerad allokering'!$B$2:$AG$462,MATCH(O$2,'Justerad allokering'!$B$2:$AF$2,0),FALSE)),VLOOKUP($B256,'Allokerad kvv'!$B$2:$AV$468,MATCH(O$2,'Allokerad kvv'!$B$2:$AV$2,0),FALSE),VLOOKUP($B256,'Justerad allokering'!$B$2:$AG$462,MATCH(O$2,'Justerad allokering'!$B$2:$AF$2,0),FALSE))</f>
        <v>0</v>
      </c>
      <c r="P256" s="28">
        <f>IF(ISERROR(1/VLOOKUP($B256,'Justerad allokering'!$B$2:$AG$462,MATCH(P$2,'Justerad allokering'!$B$2:$AF$2,0),FALSE)),VLOOKUP($B256,'Allokerad kvv'!$B$2:$AV$468,MATCH(P$2,'Allokerad kvv'!$B$2:$AV$2,0),FALSE),VLOOKUP($B256,'Justerad allokering'!$B$2:$AG$462,MATCH(P$2,'Justerad allokering'!$B$2:$AF$2,0),FALSE))</f>
        <v>0</v>
      </c>
      <c r="Q256" s="28">
        <f>IF(ISERROR(1/VLOOKUP($B256,'Justerad allokering'!$B$2:$AG$462,MATCH(Q$2,'Justerad allokering'!$B$2:$AF$2,0),FALSE)),VLOOKUP($B256,'Allokerad kvv'!$B$2:$AV$468,MATCH(Q$2,'Allokerad kvv'!$B$2:$AV$2,0),FALSE),VLOOKUP($B256,'Justerad allokering'!$B$2:$AG$462,MATCH(Q$2,'Justerad allokering'!$B$2:$AF$2,0),FALSE))</f>
        <v>0</v>
      </c>
      <c r="R256" s="28">
        <f>IF(ISERROR(1/VLOOKUP($B256,'Justerad allokering'!$B$2:$AG$462,MATCH(R$2,'Justerad allokering'!$B$2:$AF$2,0),FALSE)),VLOOKUP($B256,'Allokerad kvv'!$B$2:$AV$468,MATCH(R$2,'Allokerad kvv'!$B$2:$AV$2,0),FALSE),VLOOKUP($B256,'Justerad allokering'!$B$2:$AG$462,MATCH(R$2,'Justerad allokering'!$B$2:$AF$2,0),FALSE))</f>
        <v>0</v>
      </c>
      <c r="S256" s="28">
        <f>IF(ISERROR(1/VLOOKUP($B256,'Justerad allokering'!$B$2:$AG$462,MATCH(S$2,'Justerad allokering'!$B$2:$AF$2,0),FALSE)),VLOOKUP($B256,'Allokerad kvv'!$B$2:$AV$468,MATCH(S$2,'Allokerad kvv'!$B$2:$AV$2,0),FALSE),VLOOKUP($B256,'Justerad allokering'!$B$2:$AG$462,MATCH(S$2,'Justerad allokering'!$B$2:$AF$2,0),FALSE))</f>
        <v>0</v>
      </c>
      <c r="T256" s="28">
        <f>IF(ISERROR(1/VLOOKUP($B256,'Justerad allokering'!$B$2:$AG$462,MATCH(T$2,'Justerad allokering'!$B$2:$AF$2,0),FALSE)),VLOOKUP($B256,'Allokerad kvv'!$B$2:$AV$468,MATCH(T$2,'Allokerad kvv'!$B$2:$AV$2,0),FALSE),VLOOKUP($B256,'Justerad allokering'!$B$2:$AG$462,MATCH(T$2,'Justerad allokering'!$B$2:$AF$2,0),FALSE))</f>
        <v>0</v>
      </c>
      <c r="U256" s="28">
        <f>IF(ISERROR(1/VLOOKUP($B256,'Justerad allokering'!$B$2:$AG$462,MATCH(U$2,'Justerad allokering'!$B$2:$AF$2,0),FALSE)),VLOOKUP($B256,'Allokerad kvv'!$B$2:$AV$468,MATCH(U$2,'Allokerad kvv'!$B$2:$AV$2,0),FALSE),VLOOKUP($B256,'Justerad allokering'!$B$2:$AG$462,MATCH(U$2,'Justerad allokering'!$B$2:$AF$2,0),FALSE))</f>
        <v>0</v>
      </c>
      <c r="V256" s="28">
        <f>IF(ISERROR(1/VLOOKUP($B256,'Justerad allokering'!$B$2:$AG$462,MATCH(V$2,'Justerad allokering'!$B$2:$AF$2,0),FALSE)),VLOOKUP($B256,'Allokerad kvv'!$B$2:$AV$468,MATCH(V$2,'Allokerad kvv'!$B$2:$AV$2,0),FALSE),VLOOKUP($B256,'Justerad allokering'!$B$2:$AG$462,MATCH(V$2,'Justerad allokering'!$B$2:$AF$2,0),FALSE))</f>
        <v>0</v>
      </c>
      <c r="W256" s="28">
        <f>IF(ISERROR(1/VLOOKUP($B256,'Justerad allokering'!$B$2:$AG$462,MATCH(W$2,'Justerad allokering'!$B$2:$AF$2,0),FALSE)),VLOOKUP($B256,'Allokerad kvv'!$B$2:$AV$468,MATCH(W$2,'Allokerad kvv'!$B$2:$AV$2,0),FALSE),VLOOKUP($B256,'Justerad allokering'!$B$2:$AG$462,MATCH(W$2,'Justerad allokering'!$B$2:$AF$2,0),FALSE))</f>
        <v>0</v>
      </c>
      <c r="X256" s="28">
        <f>IF(ISERROR(1/VLOOKUP($B256,'Justerad allokering'!$B$2:$AG$462,MATCH(X$2,'Justerad allokering'!$B$2:$AF$2,0),FALSE)),VLOOKUP($B256,'Allokerad kvv'!$B$2:$AV$468,MATCH(X$2,'Allokerad kvv'!$B$2:$AV$2,0),FALSE),VLOOKUP($B256,'Justerad allokering'!$B$2:$AG$462,MATCH(X$2,'Justerad allokering'!$B$2:$AF$2,0),FALSE))</f>
        <v>0</v>
      </c>
      <c r="Y256" s="28">
        <f>IF(ISERROR(1/VLOOKUP($B256,'Justerad allokering'!$B$2:$AG$462,MATCH(Y$2,'Justerad allokering'!$B$2:$AF$2,0),FALSE)),VLOOKUP($B256,'Allokerad kvv'!$B$2:$AV$468,MATCH(Y$2,'Allokerad kvv'!$B$2:$AV$2,0),FALSE),VLOOKUP($B256,'Justerad allokering'!$B$2:$AG$462,MATCH(Y$2,'Justerad allokering'!$B$2:$AF$2,0),FALSE))</f>
        <v>0</v>
      </c>
      <c r="Z256" s="28">
        <f>IF(ISERROR(1/VLOOKUP($B256,'Justerad allokering'!$B$2:$AG$462,MATCH(Z$2,'Justerad allokering'!$B$2:$AF$2,0),FALSE)),VLOOKUP($B256,'Allokerad kvv'!$B$2:$AV$468,MATCH(Z$2,'Allokerad kvv'!$B$2:$AV$2,0),FALSE),VLOOKUP($B256,'Justerad allokering'!$B$2:$AG$462,MATCH(Z$2,'Justerad allokering'!$B$2:$AF$2,0),FALSE))</f>
        <v>0</v>
      </c>
      <c r="AA256" s="28"/>
      <c r="AB256" s="28"/>
      <c r="AE256">
        <f t="shared" si="9"/>
        <v>0</v>
      </c>
      <c r="AG256">
        <f t="shared" si="10"/>
        <v>0</v>
      </c>
      <c r="AH256">
        <f t="shared" si="11"/>
        <v>0</v>
      </c>
      <c r="AI256" s="55" t="str">
        <f>IF(AH256=0,"",AH256/VLOOKUP(B256,Kraftvärmeprod!$B$1:$BC$480,MATCH("Summa tillförd energi exklusive rökgaskondensering",Kraftvärmeprod!$B$1:$BC$1,0),FALSE))</f>
        <v/>
      </c>
    </row>
    <row r="257" spans="1:35" x14ac:dyDescent="0.25">
      <c r="A257" s="28" t="s">
        <v>348</v>
      </c>
      <c r="B257" s="28" t="s">
        <v>349</v>
      </c>
      <c r="C257" s="28">
        <f>IF(ISERROR(1/VLOOKUP($B257,'Justerad allokering'!$B$2:$AG$462,MATCH(C$2,'Justerad allokering'!$B$2:$AF$2,0),FALSE)),VLOOKUP($B257,'Allokerad kvv'!$B$2:$AV$468,MATCH(C$2,'Allokerad kvv'!$B$2:$AV$2,0),FALSE),VLOOKUP($B257,'Justerad allokering'!$B$2:$AG$462,MATCH(C$2,'Justerad allokering'!$B$2:$AF$2,0),FALSE))</f>
        <v>0</v>
      </c>
      <c r="D257" s="28">
        <f>IF(ISERROR(1/VLOOKUP($B257,'Justerad allokering'!$B$2:$AG$462,MATCH(D$2,'Justerad allokering'!$B$2:$AF$2,0),FALSE)),VLOOKUP($B257,'Allokerad kvv'!$B$2:$AV$468,MATCH(D$2,'Allokerad kvv'!$B$2:$AV$2,0),FALSE),VLOOKUP($B257,'Justerad allokering'!$B$2:$AG$462,MATCH(D$2,'Justerad allokering'!$B$2:$AF$2,0),FALSE))</f>
        <v>0</v>
      </c>
      <c r="E257" s="28">
        <f>IF(ISERROR(1/VLOOKUP($B257,'Justerad allokering'!$B$2:$AG$462,MATCH(E$2,'Justerad allokering'!$B$2:$AF$2,0),FALSE)),VLOOKUP($B257,'Allokerad kvv'!$B$2:$AV$468,MATCH(E$2,'Allokerad kvv'!$B$2:$AV$2,0),FALSE),VLOOKUP($B257,'Justerad allokering'!$B$2:$AG$462,MATCH(E$2,'Justerad allokering'!$B$2:$AF$2,0),FALSE))</f>
        <v>0</v>
      </c>
      <c r="F257" s="28">
        <f>IF(ISERROR(1/VLOOKUP($B257,'Justerad allokering'!$B$2:$AG$462,MATCH(F$2,'Justerad allokering'!$B$2:$AF$2,0),FALSE)),VLOOKUP($B257,'Allokerad kvv'!$B$2:$AV$468,MATCH(F$2,'Allokerad kvv'!$B$2:$AV$2,0),FALSE),VLOOKUP($B257,'Justerad allokering'!$B$2:$AG$462,MATCH(F$2,'Justerad allokering'!$B$2:$AF$2,0),FALSE))</f>
        <v>0</v>
      </c>
      <c r="G257" s="28">
        <f>IF(ISERROR(1/VLOOKUP($B257,'Justerad allokering'!$B$2:$AG$462,MATCH(G$2,'Justerad allokering'!$B$2:$AF$2,0),FALSE)),VLOOKUP($B257,'Allokerad kvv'!$B$2:$AV$468,MATCH(G$2,'Allokerad kvv'!$B$2:$AV$2,0),FALSE),VLOOKUP($B257,'Justerad allokering'!$B$2:$AG$462,MATCH(G$2,'Justerad allokering'!$B$2:$AF$2,0),FALSE))</f>
        <v>0</v>
      </c>
      <c r="H257" s="28">
        <f>IF(ISERROR(1/VLOOKUP($B257,'Justerad allokering'!$B$2:$AG$462,MATCH(H$2,'Justerad allokering'!$B$2:$AF$2,0),FALSE)),VLOOKUP($B257,'Allokerad kvv'!$B$2:$AV$468,MATCH(H$2,'Allokerad kvv'!$B$2:$AV$2,0),FALSE),VLOOKUP($B257,'Justerad allokering'!$B$2:$AG$462,MATCH(H$2,'Justerad allokering'!$B$2:$AF$2,0),FALSE))</f>
        <v>0</v>
      </c>
      <c r="I257" s="28">
        <f>IF(ISERROR(1/VLOOKUP($B257,'Justerad allokering'!$B$2:$AG$462,MATCH(I$2,'Justerad allokering'!$B$2:$AF$2,0),FALSE)),VLOOKUP($B257,'Allokerad kvv'!$B$2:$AV$468,MATCH(I$2,'Allokerad kvv'!$B$2:$AV$2,0),FALSE),VLOOKUP($B257,'Justerad allokering'!$B$2:$AG$462,MATCH(I$2,'Justerad allokering'!$B$2:$AF$2,0),FALSE))</f>
        <v>0</v>
      </c>
      <c r="J257" s="28">
        <f>IF(ISERROR(1/VLOOKUP($B257,'Justerad allokering'!$B$2:$AG$462,MATCH(J$2,'Justerad allokering'!$B$2:$AF$2,0),FALSE)),VLOOKUP($B257,'Allokerad kvv'!$B$2:$AV$468,MATCH(J$2,'Allokerad kvv'!$B$2:$AV$2,0),FALSE),VLOOKUP($B257,'Justerad allokering'!$B$2:$AG$462,MATCH(J$2,'Justerad allokering'!$B$2:$AF$2,0),FALSE))</f>
        <v>51.471899999999998</v>
      </c>
      <c r="K257" s="28">
        <f>IF(ISERROR(1/VLOOKUP($B257,'Justerad allokering'!$B$2:$AG$462,MATCH(K$2,'Justerad allokering'!$B$2:$AF$2,0),FALSE)),VLOOKUP($B257,'Allokerad kvv'!$B$2:$AV$468,MATCH(K$2,'Allokerad kvv'!$B$2:$AV$2,0),FALSE),VLOOKUP($B257,'Justerad allokering'!$B$2:$AG$462,MATCH(K$2,'Justerad allokering'!$B$2:$AF$2,0),FALSE))</f>
        <v>2.9464999999999999</v>
      </c>
      <c r="L257" s="28">
        <f>IF(ISERROR(1/VLOOKUP($B257,'Justerad allokering'!$B$2:$AG$462,MATCH(L$2,'Justerad allokering'!$B$2:$AF$2,0),FALSE)),VLOOKUP($B257,'Allokerad kvv'!$B$2:$AV$468,MATCH(L$2,'Allokerad kvv'!$B$2:$AV$2,0),FALSE),VLOOKUP($B257,'Justerad allokering'!$B$2:$AG$462,MATCH(L$2,'Justerad allokering'!$B$2:$AF$2,0),FALSE))</f>
        <v>0</v>
      </c>
      <c r="M257" s="28">
        <f>IF(ISERROR(1/VLOOKUP($B257,'Justerad allokering'!$B$2:$AG$462,MATCH(M$2,'Justerad allokering'!$B$2:$AF$2,0),FALSE)),VLOOKUP($B257,'Allokerad kvv'!$B$2:$AV$468,MATCH(M$2,'Allokerad kvv'!$B$2:$AV$2,0),FALSE),VLOOKUP($B257,'Justerad allokering'!$B$2:$AG$462,MATCH(M$2,'Justerad allokering'!$B$2:$AF$2,0),FALSE))</f>
        <v>0</v>
      </c>
      <c r="N257" s="28">
        <f>IF(ISERROR(1/VLOOKUP($B257,'Justerad allokering'!$B$2:$AG$462,MATCH(N$2,'Justerad allokering'!$B$2:$AF$2,0),FALSE)),VLOOKUP($B257,'Allokerad kvv'!$B$2:$AV$468,MATCH(N$2,'Allokerad kvv'!$B$2:$AV$2,0),FALSE),VLOOKUP($B257,'Justerad allokering'!$B$2:$AG$462,MATCH(N$2,'Justerad allokering'!$B$2:$AF$2,0),FALSE))</f>
        <v>0</v>
      </c>
      <c r="O257" s="28">
        <f>IF(ISERROR(1/VLOOKUP($B257,'Justerad allokering'!$B$2:$AG$462,MATCH(O$2,'Justerad allokering'!$B$2:$AF$2,0),FALSE)),VLOOKUP($B257,'Allokerad kvv'!$B$2:$AV$468,MATCH(O$2,'Allokerad kvv'!$B$2:$AV$2,0),FALSE),VLOOKUP($B257,'Justerad allokering'!$B$2:$AG$462,MATCH(O$2,'Justerad allokering'!$B$2:$AF$2,0),FALSE))</f>
        <v>0</v>
      </c>
      <c r="P257" s="28">
        <f>IF(ISERROR(1/VLOOKUP($B257,'Justerad allokering'!$B$2:$AG$462,MATCH(P$2,'Justerad allokering'!$B$2:$AF$2,0),FALSE)),VLOOKUP($B257,'Allokerad kvv'!$B$2:$AV$468,MATCH(P$2,'Allokerad kvv'!$B$2:$AV$2,0),FALSE),VLOOKUP($B257,'Justerad allokering'!$B$2:$AG$462,MATCH(P$2,'Justerad allokering'!$B$2:$AF$2,0),FALSE))</f>
        <v>0</v>
      </c>
      <c r="Q257" s="28">
        <f>IF(ISERROR(1/VLOOKUP($B257,'Justerad allokering'!$B$2:$AG$462,MATCH(Q$2,'Justerad allokering'!$B$2:$AF$2,0),FALSE)),VLOOKUP($B257,'Allokerad kvv'!$B$2:$AV$468,MATCH(Q$2,'Allokerad kvv'!$B$2:$AV$2,0),FALSE),VLOOKUP($B257,'Justerad allokering'!$B$2:$AG$462,MATCH(Q$2,'Justerad allokering'!$B$2:$AF$2,0),FALSE))</f>
        <v>0</v>
      </c>
      <c r="R257" s="28">
        <f>IF(ISERROR(1/VLOOKUP($B257,'Justerad allokering'!$B$2:$AG$462,MATCH(R$2,'Justerad allokering'!$B$2:$AF$2,0),FALSE)),VLOOKUP($B257,'Allokerad kvv'!$B$2:$AV$468,MATCH(R$2,'Allokerad kvv'!$B$2:$AV$2,0),FALSE),VLOOKUP($B257,'Justerad allokering'!$B$2:$AG$462,MATCH(R$2,'Justerad allokering'!$B$2:$AF$2,0),FALSE))</f>
        <v>0</v>
      </c>
      <c r="S257" s="28">
        <f>IF(ISERROR(1/VLOOKUP($B257,'Justerad allokering'!$B$2:$AG$462,MATCH(S$2,'Justerad allokering'!$B$2:$AF$2,0),FALSE)),VLOOKUP($B257,'Allokerad kvv'!$B$2:$AV$468,MATCH(S$2,'Allokerad kvv'!$B$2:$AV$2,0),FALSE),VLOOKUP($B257,'Justerad allokering'!$B$2:$AG$462,MATCH(S$2,'Justerad allokering'!$B$2:$AF$2,0),FALSE))</f>
        <v>0</v>
      </c>
      <c r="T257" s="28">
        <f>IF(ISERROR(1/VLOOKUP($B257,'Justerad allokering'!$B$2:$AG$462,MATCH(T$2,'Justerad allokering'!$B$2:$AF$2,0),FALSE)),VLOOKUP($B257,'Allokerad kvv'!$B$2:$AV$468,MATCH(T$2,'Allokerad kvv'!$B$2:$AV$2,0),FALSE),VLOOKUP($B257,'Justerad allokering'!$B$2:$AG$462,MATCH(T$2,'Justerad allokering'!$B$2:$AF$2,0),FALSE))</f>
        <v>0</v>
      </c>
      <c r="U257" s="28">
        <f>IF(ISERROR(1/VLOOKUP($B257,'Justerad allokering'!$B$2:$AG$462,MATCH(U$2,'Justerad allokering'!$B$2:$AF$2,0),FALSE)),VLOOKUP($B257,'Allokerad kvv'!$B$2:$AV$468,MATCH(U$2,'Allokerad kvv'!$B$2:$AV$2,0),FALSE),VLOOKUP($B257,'Justerad allokering'!$B$2:$AG$462,MATCH(U$2,'Justerad allokering'!$B$2:$AF$2,0),FALSE))</f>
        <v>0</v>
      </c>
      <c r="V257" s="28">
        <f>IF(ISERROR(1/VLOOKUP($B257,'Justerad allokering'!$B$2:$AG$462,MATCH(V$2,'Justerad allokering'!$B$2:$AF$2,0),FALSE)),VLOOKUP($B257,'Allokerad kvv'!$B$2:$AV$468,MATCH(V$2,'Allokerad kvv'!$B$2:$AV$2,0),FALSE),VLOOKUP($B257,'Justerad allokering'!$B$2:$AG$462,MATCH(V$2,'Justerad allokering'!$B$2:$AF$2,0),FALSE))</f>
        <v>0</v>
      </c>
      <c r="W257" s="28">
        <f>IF(ISERROR(1/VLOOKUP($B257,'Justerad allokering'!$B$2:$AG$462,MATCH(W$2,'Justerad allokering'!$B$2:$AF$2,0),FALSE)),VLOOKUP($B257,'Allokerad kvv'!$B$2:$AV$468,MATCH(W$2,'Allokerad kvv'!$B$2:$AV$2,0),FALSE),VLOOKUP($B257,'Justerad allokering'!$B$2:$AG$462,MATCH(W$2,'Justerad allokering'!$B$2:$AF$2,0),FALSE))</f>
        <v>0</v>
      </c>
      <c r="X257" s="28">
        <f>IF(ISERROR(1/VLOOKUP($B257,'Justerad allokering'!$B$2:$AG$462,MATCH(X$2,'Justerad allokering'!$B$2:$AF$2,0),FALSE)),VLOOKUP($B257,'Allokerad kvv'!$B$2:$AV$468,MATCH(X$2,'Allokerad kvv'!$B$2:$AV$2,0),FALSE),VLOOKUP($B257,'Justerad allokering'!$B$2:$AG$462,MATCH(X$2,'Justerad allokering'!$B$2:$AF$2,0),FALSE))</f>
        <v>0</v>
      </c>
      <c r="Y257" s="28">
        <f>IF(ISERROR(1/VLOOKUP($B257,'Justerad allokering'!$B$2:$AG$462,MATCH(Y$2,'Justerad allokering'!$B$2:$AF$2,0),FALSE)),VLOOKUP($B257,'Allokerad kvv'!$B$2:$AV$468,MATCH(Y$2,'Allokerad kvv'!$B$2:$AV$2,0),FALSE),VLOOKUP($B257,'Justerad allokering'!$B$2:$AG$462,MATCH(Y$2,'Justerad allokering'!$B$2:$AF$2,0),FALSE))</f>
        <v>0</v>
      </c>
      <c r="Z257" s="28">
        <f>IF(ISERROR(1/VLOOKUP($B257,'Justerad allokering'!$B$2:$AG$462,MATCH(Z$2,'Justerad allokering'!$B$2:$AF$2,0),FALSE)),VLOOKUP($B257,'Allokerad kvv'!$B$2:$AV$468,MATCH(Z$2,'Allokerad kvv'!$B$2:$AV$2,0),FALSE),VLOOKUP($B257,'Justerad allokering'!$B$2:$AG$462,MATCH(Z$2,'Justerad allokering'!$B$2:$AF$2,0),FALSE))</f>
        <v>90.400899999999993</v>
      </c>
      <c r="AA257" s="28"/>
      <c r="AB257" s="28"/>
      <c r="AE257">
        <f t="shared" si="9"/>
        <v>144.8193</v>
      </c>
      <c r="AG257">
        <f t="shared" si="10"/>
        <v>141.87280000000001</v>
      </c>
      <c r="AH257">
        <f t="shared" si="11"/>
        <v>141.87280000000001</v>
      </c>
      <c r="AI257" s="55">
        <f>IF(AH257=0,"",AH257/VLOOKUP(B257,Kraftvärmeprod!$B$1:$BC$480,MATCH("Summa tillförd energi exklusive rökgaskondensering",Kraftvärmeprod!$B$1:$BC$1,0),FALSE))</f>
        <v>0.7347876527864099</v>
      </c>
    </row>
    <row r="258" spans="1:35" x14ac:dyDescent="0.25">
      <c r="A258" s="28" t="s">
        <v>350</v>
      </c>
      <c r="B258" s="28" t="s">
        <v>351</v>
      </c>
      <c r="C258" s="28">
        <f>IF(ISERROR(1/VLOOKUP($B258,'Justerad allokering'!$B$2:$AG$462,MATCH(C$2,'Justerad allokering'!$B$2:$AF$2,0),FALSE)),VLOOKUP($B258,'Allokerad kvv'!$B$2:$AV$468,MATCH(C$2,'Allokerad kvv'!$B$2:$AV$2,0),FALSE),VLOOKUP($B258,'Justerad allokering'!$B$2:$AG$462,MATCH(C$2,'Justerad allokering'!$B$2:$AF$2,0),FALSE))</f>
        <v>0</v>
      </c>
      <c r="D258" s="28">
        <f>IF(ISERROR(1/VLOOKUP($B258,'Justerad allokering'!$B$2:$AG$462,MATCH(D$2,'Justerad allokering'!$B$2:$AF$2,0),FALSE)),VLOOKUP($B258,'Allokerad kvv'!$B$2:$AV$468,MATCH(D$2,'Allokerad kvv'!$B$2:$AV$2,0),FALSE),VLOOKUP($B258,'Justerad allokering'!$B$2:$AG$462,MATCH(D$2,'Justerad allokering'!$B$2:$AF$2,0),FALSE))</f>
        <v>0</v>
      </c>
      <c r="E258" s="28">
        <f>IF(ISERROR(1/VLOOKUP($B258,'Justerad allokering'!$B$2:$AG$462,MATCH(E$2,'Justerad allokering'!$B$2:$AF$2,0),FALSE)),VLOOKUP($B258,'Allokerad kvv'!$B$2:$AV$468,MATCH(E$2,'Allokerad kvv'!$B$2:$AV$2,0),FALSE),VLOOKUP($B258,'Justerad allokering'!$B$2:$AG$462,MATCH(E$2,'Justerad allokering'!$B$2:$AF$2,0),FALSE))</f>
        <v>0</v>
      </c>
      <c r="F258" s="28">
        <f>IF(ISERROR(1/VLOOKUP($B258,'Justerad allokering'!$B$2:$AG$462,MATCH(F$2,'Justerad allokering'!$B$2:$AF$2,0),FALSE)),VLOOKUP($B258,'Allokerad kvv'!$B$2:$AV$468,MATCH(F$2,'Allokerad kvv'!$B$2:$AV$2,0),FALSE),VLOOKUP($B258,'Justerad allokering'!$B$2:$AG$462,MATCH(F$2,'Justerad allokering'!$B$2:$AF$2,0),FALSE))</f>
        <v>0</v>
      </c>
      <c r="G258" s="28">
        <f>IF(ISERROR(1/VLOOKUP($B258,'Justerad allokering'!$B$2:$AG$462,MATCH(G$2,'Justerad allokering'!$B$2:$AF$2,0),FALSE)),VLOOKUP($B258,'Allokerad kvv'!$B$2:$AV$468,MATCH(G$2,'Allokerad kvv'!$B$2:$AV$2,0),FALSE),VLOOKUP($B258,'Justerad allokering'!$B$2:$AG$462,MATCH(G$2,'Justerad allokering'!$B$2:$AF$2,0),FALSE))</f>
        <v>0</v>
      </c>
      <c r="H258" s="28">
        <f>IF(ISERROR(1/VLOOKUP($B258,'Justerad allokering'!$B$2:$AG$462,MATCH(H$2,'Justerad allokering'!$B$2:$AF$2,0),FALSE)),VLOOKUP($B258,'Allokerad kvv'!$B$2:$AV$468,MATCH(H$2,'Allokerad kvv'!$B$2:$AV$2,0),FALSE),VLOOKUP($B258,'Justerad allokering'!$B$2:$AG$462,MATCH(H$2,'Justerad allokering'!$B$2:$AF$2,0),FALSE))</f>
        <v>0</v>
      </c>
      <c r="I258" s="28">
        <f>IF(ISERROR(1/VLOOKUP($B258,'Justerad allokering'!$B$2:$AG$462,MATCH(I$2,'Justerad allokering'!$B$2:$AF$2,0),FALSE)),VLOOKUP($B258,'Allokerad kvv'!$B$2:$AV$468,MATCH(I$2,'Allokerad kvv'!$B$2:$AV$2,0),FALSE),VLOOKUP($B258,'Justerad allokering'!$B$2:$AG$462,MATCH(I$2,'Justerad allokering'!$B$2:$AF$2,0),FALSE))</f>
        <v>0</v>
      </c>
      <c r="J258" s="28">
        <f>IF(ISERROR(1/VLOOKUP($B258,'Justerad allokering'!$B$2:$AG$462,MATCH(J$2,'Justerad allokering'!$B$2:$AF$2,0),FALSE)),VLOOKUP($B258,'Allokerad kvv'!$B$2:$AV$468,MATCH(J$2,'Allokerad kvv'!$B$2:$AV$2,0),FALSE),VLOOKUP($B258,'Justerad allokering'!$B$2:$AG$462,MATCH(J$2,'Justerad allokering'!$B$2:$AF$2,0),FALSE))</f>
        <v>0</v>
      </c>
      <c r="K258" s="28">
        <f>IF(ISERROR(1/VLOOKUP($B258,'Justerad allokering'!$B$2:$AG$462,MATCH(K$2,'Justerad allokering'!$B$2:$AF$2,0),FALSE)),VLOOKUP($B258,'Allokerad kvv'!$B$2:$AV$468,MATCH(K$2,'Allokerad kvv'!$B$2:$AV$2,0),FALSE),VLOOKUP($B258,'Justerad allokering'!$B$2:$AG$462,MATCH(K$2,'Justerad allokering'!$B$2:$AF$2,0),FALSE))</f>
        <v>0</v>
      </c>
      <c r="L258" s="28">
        <f>IF(ISERROR(1/VLOOKUP($B258,'Justerad allokering'!$B$2:$AG$462,MATCH(L$2,'Justerad allokering'!$B$2:$AF$2,0),FALSE)),VLOOKUP($B258,'Allokerad kvv'!$B$2:$AV$468,MATCH(L$2,'Allokerad kvv'!$B$2:$AV$2,0),FALSE),VLOOKUP($B258,'Justerad allokering'!$B$2:$AG$462,MATCH(L$2,'Justerad allokering'!$B$2:$AF$2,0),FALSE))</f>
        <v>0</v>
      </c>
      <c r="M258" s="28">
        <f>IF(ISERROR(1/VLOOKUP($B258,'Justerad allokering'!$B$2:$AG$462,MATCH(M$2,'Justerad allokering'!$B$2:$AF$2,0),FALSE)),VLOOKUP($B258,'Allokerad kvv'!$B$2:$AV$468,MATCH(M$2,'Allokerad kvv'!$B$2:$AV$2,0),FALSE),VLOOKUP($B258,'Justerad allokering'!$B$2:$AG$462,MATCH(M$2,'Justerad allokering'!$B$2:$AF$2,0),FALSE))</f>
        <v>0</v>
      </c>
      <c r="N258" s="28">
        <f>IF(ISERROR(1/VLOOKUP($B258,'Justerad allokering'!$B$2:$AG$462,MATCH(N$2,'Justerad allokering'!$B$2:$AF$2,0),FALSE)),VLOOKUP($B258,'Allokerad kvv'!$B$2:$AV$468,MATCH(N$2,'Allokerad kvv'!$B$2:$AV$2,0),FALSE),VLOOKUP($B258,'Justerad allokering'!$B$2:$AG$462,MATCH(N$2,'Justerad allokering'!$B$2:$AF$2,0),FALSE))</f>
        <v>0</v>
      </c>
      <c r="O258" s="28">
        <f>IF(ISERROR(1/VLOOKUP($B258,'Justerad allokering'!$B$2:$AG$462,MATCH(O$2,'Justerad allokering'!$B$2:$AF$2,0),FALSE)),VLOOKUP($B258,'Allokerad kvv'!$B$2:$AV$468,MATCH(O$2,'Allokerad kvv'!$B$2:$AV$2,0),FALSE),VLOOKUP($B258,'Justerad allokering'!$B$2:$AG$462,MATCH(O$2,'Justerad allokering'!$B$2:$AF$2,0),FALSE))</f>
        <v>0</v>
      </c>
      <c r="P258" s="28">
        <f>IF(ISERROR(1/VLOOKUP($B258,'Justerad allokering'!$B$2:$AG$462,MATCH(P$2,'Justerad allokering'!$B$2:$AF$2,0),FALSE)),VLOOKUP($B258,'Allokerad kvv'!$B$2:$AV$468,MATCH(P$2,'Allokerad kvv'!$B$2:$AV$2,0),FALSE),VLOOKUP($B258,'Justerad allokering'!$B$2:$AG$462,MATCH(P$2,'Justerad allokering'!$B$2:$AF$2,0),FALSE))</f>
        <v>0</v>
      </c>
      <c r="Q258" s="28">
        <f>IF(ISERROR(1/VLOOKUP($B258,'Justerad allokering'!$B$2:$AG$462,MATCH(Q$2,'Justerad allokering'!$B$2:$AF$2,0),FALSE)),VLOOKUP($B258,'Allokerad kvv'!$B$2:$AV$468,MATCH(Q$2,'Allokerad kvv'!$B$2:$AV$2,0),FALSE),VLOOKUP($B258,'Justerad allokering'!$B$2:$AG$462,MATCH(Q$2,'Justerad allokering'!$B$2:$AF$2,0),FALSE))</f>
        <v>0</v>
      </c>
      <c r="R258" s="28">
        <f>IF(ISERROR(1/VLOOKUP($B258,'Justerad allokering'!$B$2:$AG$462,MATCH(R$2,'Justerad allokering'!$B$2:$AF$2,0),FALSE)),VLOOKUP($B258,'Allokerad kvv'!$B$2:$AV$468,MATCH(R$2,'Allokerad kvv'!$B$2:$AV$2,0),FALSE),VLOOKUP($B258,'Justerad allokering'!$B$2:$AG$462,MATCH(R$2,'Justerad allokering'!$B$2:$AF$2,0),FALSE))</f>
        <v>0</v>
      </c>
      <c r="S258" s="28">
        <f>IF(ISERROR(1/VLOOKUP($B258,'Justerad allokering'!$B$2:$AG$462,MATCH(S$2,'Justerad allokering'!$B$2:$AF$2,0),FALSE)),VLOOKUP($B258,'Allokerad kvv'!$B$2:$AV$468,MATCH(S$2,'Allokerad kvv'!$B$2:$AV$2,0),FALSE),VLOOKUP($B258,'Justerad allokering'!$B$2:$AG$462,MATCH(S$2,'Justerad allokering'!$B$2:$AF$2,0),FALSE))</f>
        <v>0</v>
      </c>
      <c r="T258" s="28">
        <f>IF(ISERROR(1/VLOOKUP($B258,'Justerad allokering'!$B$2:$AG$462,MATCH(T$2,'Justerad allokering'!$B$2:$AF$2,0),FALSE)),VLOOKUP($B258,'Allokerad kvv'!$B$2:$AV$468,MATCH(T$2,'Allokerad kvv'!$B$2:$AV$2,0),FALSE),VLOOKUP($B258,'Justerad allokering'!$B$2:$AG$462,MATCH(T$2,'Justerad allokering'!$B$2:$AF$2,0),FALSE))</f>
        <v>0</v>
      </c>
      <c r="U258" s="28">
        <f>IF(ISERROR(1/VLOOKUP($B258,'Justerad allokering'!$B$2:$AG$462,MATCH(U$2,'Justerad allokering'!$B$2:$AF$2,0),FALSE)),VLOOKUP($B258,'Allokerad kvv'!$B$2:$AV$468,MATCH(U$2,'Allokerad kvv'!$B$2:$AV$2,0),FALSE),VLOOKUP($B258,'Justerad allokering'!$B$2:$AG$462,MATCH(U$2,'Justerad allokering'!$B$2:$AF$2,0),FALSE))</f>
        <v>0</v>
      </c>
      <c r="V258" s="28">
        <f>IF(ISERROR(1/VLOOKUP($B258,'Justerad allokering'!$B$2:$AG$462,MATCH(V$2,'Justerad allokering'!$B$2:$AF$2,0),FALSE)),VLOOKUP($B258,'Allokerad kvv'!$B$2:$AV$468,MATCH(V$2,'Allokerad kvv'!$B$2:$AV$2,0),FALSE),VLOOKUP($B258,'Justerad allokering'!$B$2:$AG$462,MATCH(V$2,'Justerad allokering'!$B$2:$AF$2,0),FALSE))</f>
        <v>0</v>
      </c>
      <c r="W258" s="28">
        <f>IF(ISERROR(1/VLOOKUP($B258,'Justerad allokering'!$B$2:$AG$462,MATCH(W$2,'Justerad allokering'!$B$2:$AF$2,0),FALSE)),VLOOKUP($B258,'Allokerad kvv'!$B$2:$AV$468,MATCH(W$2,'Allokerad kvv'!$B$2:$AV$2,0),FALSE),VLOOKUP($B258,'Justerad allokering'!$B$2:$AG$462,MATCH(W$2,'Justerad allokering'!$B$2:$AF$2,0),FALSE))</f>
        <v>0</v>
      </c>
      <c r="X258" s="28">
        <f>IF(ISERROR(1/VLOOKUP($B258,'Justerad allokering'!$B$2:$AG$462,MATCH(X$2,'Justerad allokering'!$B$2:$AF$2,0),FALSE)),VLOOKUP($B258,'Allokerad kvv'!$B$2:$AV$468,MATCH(X$2,'Allokerad kvv'!$B$2:$AV$2,0),FALSE),VLOOKUP($B258,'Justerad allokering'!$B$2:$AG$462,MATCH(X$2,'Justerad allokering'!$B$2:$AF$2,0),FALSE))</f>
        <v>0</v>
      </c>
      <c r="Y258" s="28">
        <f>IF(ISERROR(1/VLOOKUP($B258,'Justerad allokering'!$B$2:$AG$462,MATCH(Y$2,'Justerad allokering'!$B$2:$AF$2,0),FALSE)),VLOOKUP($B258,'Allokerad kvv'!$B$2:$AV$468,MATCH(Y$2,'Allokerad kvv'!$B$2:$AV$2,0),FALSE),VLOOKUP($B258,'Justerad allokering'!$B$2:$AG$462,MATCH(Y$2,'Justerad allokering'!$B$2:$AF$2,0),FALSE))</f>
        <v>0</v>
      </c>
      <c r="Z258" s="28">
        <f>IF(ISERROR(1/VLOOKUP($B258,'Justerad allokering'!$B$2:$AG$462,MATCH(Z$2,'Justerad allokering'!$B$2:$AF$2,0),FALSE)),VLOOKUP($B258,'Allokerad kvv'!$B$2:$AV$468,MATCH(Z$2,'Allokerad kvv'!$B$2:$AV$2,0),FALSE),VLOOKUP($B258,'Justerad allokering'!$B$2:$AG$462,MATCH(Z$2,'Justerad allokering'!$B$2:$AF$2,0),FALSE))</f>
        <v>0</v>
      </c>
      <c r="AA258" s="28"/>
      <c r="AB258" s="28"/>
      <c r="AE258">
        <f t="shared" si="9"/>
        <v>0</v>
      </c>
      <c r="AG258">
        <f t="shared" si="10"/>
        <v>0</v>
      </c>
      <c r="AH258">
        <f t="shared" si="11"/>
        <v>0</v>
      </c>
      <c r="AI258" s="55" t="str">
        <f>IF(AH258=0,"",AH258/VLOOKUP(B258,Kraftvärmeprod!$B$1:$BC$480,MATCH("Summa tillförd energi exklusive rökgaskondensering",Kraftvärmeprod!$B$1:$BC$1,0),FALSE))</f>
        <v/>
      </c>
    </row>
    <row r="259" spans="1:35" x14ac:dyDescent="0.25">
      <c r="A259" s="28" t="s">
        <v>350</v>
      </c>
      <c r="B259" s="28" t="s">
        <v>352</v>
      </c>
      <c r="C259" s="28">
        <f>IF(ISERROR(1/VLOOKUP($B259,'Justerad allokering'!$B$2:$AG$462,MATCH(C$2,'Justerad allokering'!$B$2:$AF$2,0),FALSE)),VLOOKUP($B259,'Allokerad kvv'!$B$2:$AV$468,MATCH(C$2,'Allokerad kvv'!$B$2:$AV$2,0),FALSE),VLOOKUP($B259,'Justerad allokering'!$B$2:$AG$462,MATCH(C$2,'Justerad allokering'!$B$2:$AF$2,0),FALSE))</f>
        <v>0</v>
      </c>
      <c r="D259" s="28">
        <f>IF(ISERROR(1/VLOOKUP($B259,'Justerad allokering'!$B$2:$AG$462,MATCH(D$2,'Justerad allokering'!$B$2:$AF$2,0),FALSE)),VLOOKUP($B259,'Allokerad kvv'!$B$2:$AV$468,MATCH(D$2,'Allokerad kvv'!$B$2:$AV$2,0),FALSE),VLOOKUP($B259,'Justerad allokering'!$B$2:$AG$462,MATCH(D$2,'Justerad allokering'!$B$2:$AF$2,0),FALSE))</f>
        <v>0</v>
      </c>
      <c r="E259" s="28">
        <f>IF(ISERROR(1/VLOOKUP($B259,'Justerad allokering'!$B$2:$AG$462,MATCH(E$2,'Justerad allokering'!$B$2:$AF$2,0),FALSE)),VLOOKUP($B259,'Allokerad kvv'!$B$2:$AV$468,MATCH(E$2,'Allokerad kvv'!$B$2:$AV$2,0),FALSE),VLOOKUP($B259,'Justerad allokering'!$B$2:$AG$462,MATCH(E$2,'Justerad allokering'!$B$2:$AF$2,0),FALSE))</f>
        <v>0</v>
      </c>
      <c r="F259" s="28">
        <f>IF(ISERROR(1/VLOOKUP($B259,'Justerad allokering'!$B$2:$AG$462,MATCH(F$2,'Justerad allokering'!$B$2:$AF$2,0),FALSE)),VLOOKUP($B259,'Allokerad kvv'!$B$2:$AV$468,MATCH(F$2,'Allokerad kvv'!$B$2:$AV$2,0),FALSE),VLOOKUP($B259,'Justerad allokering'!$B$2:$AG$462,MATCH(F$2,'Justerad allokering'!$B$2:$AF$2,0),FALSE))</f>
        <v>0</v>
      </c>
      <c r="G259" s="28">
        <f>IF(ISERROR(1/VLOOKUP($B259,'Justerad allokering'!$B$2:$AG$462,MATCH(G$2,'Justerad allokering'!$B$2:$AF$2,0),FALSE)),VLOOKUP($B259,'Allokerad kvv'!$B$2:$AV$468,MATCH(G$2,'Allokerad kvv'!$B$2:$AV$2,0),FALSE),VLOOKUP($B259,'Justerad allokering'!$B$2:$AG$462,MATCH(G$2,'Justerad allokering'!$B$2:$AF$2,0),FALSE))</f>
        <v>0</v>
      </c>
      <c r="H259" s="28">
        <f>IF(ISERROR(1/VLOOKUP($B259,'Justerad allokering'!$B$2:$AG$462,MATCH(H$2,'Justerad allokering'!$B$2:$AF$2,0),FALSE)),VLOOKUP($B259,'Allokerad kvv'!$B$2:$AV$468,MATCH(H$2,'Allokerad kvv'!$B$2:$AV$2,0),FALSE),VLOOKUP($B259,'Justerad allokering'!$B$2:$AG$462,MATCH(H$2,'Justerad allokering'!$B$2:$AF$2,0),FALSE))</f>
        <v>0</v>
      </c>
      <c r="I259" s="28">
        <f>IF(ISERROR(1/VLOOKUP($B259,'Justerad allokering'!$B$2:$AG$462,MATCH(I$2,'Justerad allokering'!$B$2:$AF$2,0),FALSE)),VLOOKUP($B259,'Allokerad kvv'!$B$2:$AV$468,MATCH(I$2,'Allokerad kvv'!$B$2:$AV$2,0),FALSE),VLOOKUP($B259,'Justerad allokering'!$B$2:$AG$462,MATCH(I$2,'Justerad allokering'!$B$2:$AF$2,0),FALSE))</f>
        <v>0</v>
      </c>
      <c r="J259" s="28">
        <f>IF(ISERROR(1/VLOOKUP($B259,'Justerad allokering'!$B$2:$AG$462,MATCH(J$2,'Justerad allokering'!$B$2:$AF$2,0),FALSE)),VLOOKUP($B259,'Allokerad kvv'!$B$2:$AV$468,MATCH(J$2,'Allokerad kvv'!$B$2:$AV$2,0),FALSE),VLOOKUP($B259,'Justerad allokering'!$B$2:$AG$462,MATCH(J$2,'Justerad allokering'!$B$2:$AF$2,0),FALSE))</f>
        <v>0</v>
      </c>
      <c r="K259" s="28">
        <f>IF(ISERROR(1/VLOOKUP($B259,'Justerad allokering'!$B$2:$AG$462,MATCH(K$2,'Justerad allokering'!$B$2:$AF$2,0),FALSE)),VLOOKUP($B259,'Allokerad kvv'!$B$2:$AV$468,MATCH(K$2,'Allokerad kvv'!$B$2:$AV$2,0),FALSE),VLOOKUP($B259,'Justerad allokering'!$B$2:$AG$462,MATCH(K$2,'Justerad allokering'!$B$2:$AF$2,0),FALSE))</f>
        <v>0</v>
      </c>
      <c r="L259" s="28">
        <f>IF(ISERROR(1/VLOOKUP($B259,'Justerad allokering'!$B$2:$AG$462,MATCH(L$2,'Justerad allokering'!$B$2:$AF$2,0),FALSE)),VLOOKUP($B259,'Allokerad kvv'!$B$2:$AV$468,MATCH(L$2,'Allokerad kvv'!$B$2:$AV$2,0),FALSE),VLOOKUP($B259,'Justerad allokering'!$B$2:$AG$462,MATCH(L$2,'Justerad allokering'!$B$2:$AF$2,0),FALSE))</f>
        <v>0</v>
      </c>
      <c r="M259" s="28">
        <f>IF(ISERROR(1/VLOOKUP($B259,'Justerad allokering'!$B$2:$AG$462,MATCH(M$2,'Justerad allokering'!$B$2:$AF$2,0),FALSE)),VLOOKUP($B259,'Allokerad kvv'!$B$2:$AV$468,MATCH(M$2,'Allokerad kvv'!$B$2:$AV$2,0),FALSE),VLOOKUP($B259,'Justerad allokering'!$B$2:$AG$462,MATCH(M$2,'Justerad allokering'!$B$2:$AF$2,0),FALSE))</f>
        <v>0</v>
      </c>
      <c r="N259" s="28">
        <f>IF(ISERROR(1/VLOOKUP($B259,'Justerad allokering'!$B$2:$AG$462,MATCH(N$2,'Justerad allokering'!$B$2:$AF$2,0),FALSE)),VLOOKUP($B259,'Allokerad kvv'!$B$2:$AV$468,MATCH(N$2,'Allokerad kvv'!$B$2:$AV$2,0),FALSE),VLOOKUP($B259,'Justerad allokering'!$B$2:$AG$462,MATCH(N$2,'Justerad allokering'!$B$2:$AF$2,0),FALSE))</f>
        <v>0</v>
      </c>
      <c r="O259" s="28">
        <f>IF(ISERROR(1/VLOOKUP($B259,'Justerad allokering'!$B$2:$AG$462,MATCH(O$2,'Justerad allokering'!$B$2:$AF$2,0),FALSE)),VLOOKUP($B259,'Allokerad kvv'!$B$2:$AV$468,MATCH(O$2,'Allokerad kvv'!$B$2:$AV$2,0),FALSE),VLOOKUP($B259,'Justerad allokering'!$B$2:$AG$462,MATCH(O$2,'Justerad allokering'!$B$2:$AF$2,0),FALSE))</f>
        <v>0</v>
      </c>
      <c r="P259" s="28">
        <f>IF(ISERROR(1/VLOOKUP($B259,'Justerad allokering'!$B$2:$AG$462,MATCH(P$2,'Justerad allokering'!$B$2:$AF$2,0),FALSE)),VLOOKUP($B259,'Allokerad kvv'!$B$2:$AV$468,MATCH(P$2,'Allokerad kvv'!$B$2:$AV$2,0),FALSE),VLOOKUP($B259,'Justerad allokering'!$B$2:$AG$462,MATCH(P$2,'Justerad allokering'!$B$2:$AF$2,0),FALSE))</f>
        <v>0</v>
      </c>
      <c r="Q259" s="28">
        <f>IF(ISERROR(1/VLOOKUP($B259,'Justerad allokering'!$B$2:$AG$462,MATCH(Q$2,'Justerad allokering'!$B$2:$AF$2,0),FALSE)),VLOOKUP($B259,'Allokerad kvv'!$B$2:$AV$468,MATCH(Q$2,'Allokerad kvv'!$B$2:$AV$2,0),FALSE),VLOOKUP($B259,'Justerad allokering'!$B$2:$AG$462,MATCH(Q$2,'Justerad allokering'!$B$2:$AF$2,0),FALSE))</f>
        <v>0</v>
      </c>
      <c r="R259" s="28">
        <f>IF(ISERROR(1/VLOOKUP($B259,'Justerad allokering'!$B$2:$AG$462,MATCH(R$2,'Justerad allokering'!$B$2:$AF$2,0),FALSE)),VLOOKUP($B259,'Allokerad kvv'!$B$2:$AV$468,MATCH(R$2,'Allokerad kvv'!$B$2:$AV$2,0),FALSE),VLOOKUP($B259,'Justerad allokering'!$B$2:$AG$462,MATCH(R$2,'Justerad allokering'!$B$2:$AF$2,0),FALSE))</f>
        <v>0</v>
      </c>
      <c r="S259" s="28">
        <f>IF(ISERROR(1/VLOOKUP($B259,'Justerad allokering'!$B$2:$AG$462,MATCH(S$2,'Justerad allokering'!$B$2:$AF$2,0),FALSE)),VLOOKUP($B259,'Allokerad kvv'!$B$2:$AV$468,MATCH(S$2,'Allokerad kvv'!$B$2:$AV$2,0),FALSE),VLOOKUP($B259,'Justerad allokering'!$B$2:$AG$462,MATCH(S$2,'Justerad allokering'!$B$2:$AF$2,0),FALSE))</f>
        <v>0</v>
      </c>
      <c r="T259" s="28">
        <f>IF(ISERROR(1/VLOOKUP($B259,'Justerad allokering'!$B$2:$AG$462,MATCH(T$2,'Justerad allokering'!$B$2:$AF$2,0),FALSE)),VLOOKUP($B259,'Allokerad kvv'!$B$2:$AV$468,MATCH(T$2,'Allokerad kvv'!$B$2:$AV$2,0),FALSE),VLOOKUP($B259,'Justerad allokering'!$B$2:$AG$462,MATCH(T$2,'Justerad allokering'!$B$2:$AF$2,0),FALSE))</f>
        <v>0</v>
      </c>
      <c r="U259" s="28">
        <f>IF(ISERROR(1/VLOOKUP($B259,'Justerad allokering'!$B$2:$AG$462,MATCH(U$2,'Justerad allokering'!$B$2:$AF$2,0),FALSE)),VLOOKUP($B259,'Allokerad kvv'!$B$2:$AV$468,MATCH(U$2,'Allokerad kvv'!$B$2:$AV$2,0),FALSE),VLOOKUP($B259,'Justerad allokering'!$B$2:$AG$462,MATCH(U$2,'Justerad allokering'!$B$2:$AF$2,0),FALSE))</f>
        <v>0</v>
      </c>
      <c r="V259" s="28">
        <f>IF(ISERROR(1/VLOOKUP($B259,'Justerad allokering'!$B$2:$AG$462,MATCH(V$2,'Justerad allokering'!$B$2:$AF$2,0),FALSE)),VLOOKUP($B259,'Allokerad kvv'!$B$2:$AV$468,MATCH(V$2,'Allokerad kvv'!$B$2:$AV$2,0),FALSE),VLOOKUP($B259,'Justerad allokering'!$B$2:$AG$462,MATCH(V$2,'Justerad allokering'!$B$2:$AF$2,0),FALSE))</f>
        <v>0</v>
      </c>
      <c r="W259" s="28">
        <f>IF(ISERROR(1/VLOOKUP($B259,'Justerad allokering'!$B$2:$AG$462,MATCH(W$2,'Justerad allokering'!$B$2:$AF$2,0),FALSE)),VLOOKUP($B259,'Allokerad kvv'!$B$2:$AV$468,MATCH(W$2,'Allokerad kvv'!$B$2:$AV$2,0),FALSE),VLOOKUP($B259,'Justerad allokering'!$B$2:$AG$462,MATCH(W$2,'Justerad allokering'!$B$2:$AF$2,0),FALSE))</f>
        <v>0</v>
      </c>
      <c r="X259" s="28">
        <f>IF(ISERROR(1/VLOOKUP($B259,'Justerad allokering'!$B$2:$AG$462,MATCH(X$2,'Justerad allokering'!$B$2:$AF$2,0),FALSE)),VLOOKUP($B259,'Allokerad kvv'!$B$2:$AV$468,MATCH(X$2,'Allokerad kvv'!$B$2:$AV$2,0),FALSE),VLOOKUP($B259,'Justerad allokering'!$B$2:$AG$462,MATCH(X$2,'Justerad allokering'!$B$2:$AF$2,0),FALSE))</f>
        <v>0</v>
      </c>
      <c r="Y259" s="28">
        <f>IF(ISERROR(1/VLOOKUP($B259,'Justerad allokering'!$B$2:$AG$462,MATCH(Y$2,'Justerad allokering'!$B$2:$AF$2,0),FALSE)),VLOOKUP($B259,'Allokerad kvv'!$B$2:$AV$468,MATCH(Y$2,'Allokerad kvv'!$B$2:$AV$2,0),FALSE),VLOOKUP($B259,'Justerad allokering'!$B$2:$AG$462,MATCH(Y$2,'Justerad allokering'!$B$2:$AF$2,0),FALSE))</f>
        <v>0</v>
      </c>
      <c r="Z259" s="28">
        <f>IF(ISERROR(1/VLOOKUP($B259,'Justerad allokering'!$B$2:$AG$462,MATCH(Z$2,'Justerad allokering'!$B$2:$AF$2,0),FALSE)),VLOOKUP($B259,'Allokerad kvv'!$B$2:$AV$468,MATCH(Z$2,'Allokerad kvv'!$B$2:$AV$2,0),FALSE),VLOOKUP($B259,'Justerad allokering'!$B$2:$AG$462,MATCH(Z$2,'Justerad allokering'!$B$2:$AF$2,0),FALSE))</f>
        <v>0</v>
      </c>
      <c r="AA259" s="28"/>
      <c r="AB259" s="28"/>
      <c r="AE259">
        <f t="shared" si="9"/>
        <v>0</v>
      </c>
      <c r="AG259">
        <f t="shared" si="10"/>
        <v>0</v>
      </c>
      <c r="AH259">
        <f t="shared" si="11"/>
        <v>0</v>
      </c>
      <c r="AI259" s="55" t="str">
        <f>IF(AH259=0,"",AH259/VLOOKUP(B259,Kraftvärmeprod!$B$1:$BC$480,MATCH("Summa tillförd energi exklusive rökgaskondensering",Kraftvärmeprod!$B$1:$BC$1,0),FALSE))</f>
        <v/>
      </c>
    </row>
    <row r="260" spans="1:35" x14ac:dyDescent="0.25">
      <c r="A260" s="28" t="s">
        <v>350</v>
      </c>
      <c r="B260" s="28" t="s">
        <v>353</v>
      </c>
      <c r="C260" s="28">
        <f>IF(ISERROR(1/VLOOKUP($B260,'Justerad allokering'!$B$2:$AG$462,MATCH(C$2,'Justerad allokering'!$B$2:$AF$2,0),FALSE)),VLOOKUP($B260,'Allokerad kvv'!$B$2:$AV$468,MATCH(C$2,'Allokerad kvv'!$B$2:$AV$2,0),FALSE),VLOOKUP($B260,'Justerad allokering'!$B$2:$AG$462,MATCH(C$2,'Justerad allokering'!$B$2:$AF$2,0),FALSE))</f>
        <v>0</v>
      </c>
      <c r="D260" s="28">
        <f>IF(ISERROR(1/VLOOKUP($B260,'Justerad allokering'!$B$2:$AG$462,MATCH(D$2,'Justerad allokering'!$B$2:$AF$2,0),FALSE)),VLOOKUP($B260,'Allokerad kvv'!$B$2:$AV$468,MATCH(D$2,'Allokerad kvv'!$B$2:$AV$2,0),FALSE),VLOOKUP($B260,'Justerad allokering'!$B$2:$AG$462,MATCH(D$2,'Justerad allokering'!$B$2:$AF$2,0),FALSE))</f>
        <v>0</v>
      </c>
      <c r="E260" s="28">
        <f>IF(ISERROR(1/VLOOKUP($B260,'Justerad allokering'!$B$2:$AG$462,MATCH(E$2,'Justerad allokering'!$B$2:$AF$2,0),FALSE)),VLOOKUP($B260,'Allokerad kvv'!$B$2:$AV$468,MATCH(E$2,'Allokerad kvv'!$B$2:$AV$2,0),FALSE),VLOOKUP($B260,'Justerad allokering'!$B$2:$AG$462,MATCH(E$2,'Justerad allokering'!$B$2:$AF$2,0),FALSE))</f>
        <v>0</v>
      </c>
      <c r="F260" s="28">
        <f>IF(ISERROR(1/VLOOKUP($B260,'Justerad allokering'!$B$2:$AG$462,MATCH(F$2,'Justerad allokering'!$B$2:$AF$2,0),FALSE)),VLOOKUP($B260,'Allokerad kvv'!$B$2:$AV$468,MATCH(F$2,'Allokerad kvv'!$B$2:$AV$2,0),FALSE),VLOOKUP($B260,'Justerad allokering'!$B$2:$AG$462,MATCH(F$2,'Justerad allokering'!$B$2:$AF$2,0),FALSE))</f>
        <v>0</v>
      </c>
      <c r="G260" s="28">
        <f>IF(ISERROR(1/VLOOKUP($B260,'Justerad allokering'!$B$2:$AG$462,MATCH(G$2,'Justerad allokering'!$B$2:$AF$2,0),FALSE)),VLOOKUP($B260,'Allokerad kvv'!$B$2:$AV$468,MATCH(G$2,'Allokerad kvv'!$B$2:$AV$2,0),FALSE),VLOOKUP($B260,'Justerad allokering'!$B$2:$AG$462,MATCH(G$2,'Justerad allokering'!$B$2:$AF$2,0),FALSE))</f>
        <v>0</v>
      </c>
      <c r="H260" s="28">
        <f>IF(ISERROR(1/VLOOKUP($B260,'Justerad allokering'!$B$2:$AG$462,MATCH(H$2,'Justerad allokering'!$B$2:$AF$2,0),FALSE)),VLOOKUP($B260,'Allokerad kvv'!$B$2:$AV$468,MATCH(H$2,'Allokerad kvv'!$B$2:$AV$2,0),FALSE),VLOOKUP($B260,'Justerad allokering'!$B$2:$AG$462,MATCH(H$2,'Justerad allokering'!$B$2:$AF$2,0),FALSE))</f>
        <v>0</v>
      </c>
      <c r="I260" s="28">
        <f>IF(ISERROR(1/VLOOKUP($B260,'Justerad allokering'!$B$2:$AG$462,MATCH(I$2,'Justerad allokering'!$B$2:$AF$2,0),FALSE)),VLOOKUP($B260,'Allokerad kvv'!$B$2:$AV$468,MATCH(I$2,'Allokerad kvv'!$B$2:$AV$2,0),FALSE),VLOOKUP($B260,'Justerad allokering'!$B$2:$AG$462,MATCH(I$2,'Justerad allokering'!$B$2:$AF$2,0),FALSE))</f>
        <v>0</v>
      </c>
      <c r="J260" s="28">
        <f>IF(ISERROR(1/VLOOKUP($B260,'Justerad allokering'!$B$2:$AG$462,MATCH(J$2,'Justerad allokering'!$B$2:$AF$2,0),FALSE)),VLOOKUP($B260,'Allokerad kvv'!$B$2:$AV$468,MATCH(J$2,'Allokerad kvv'!$B$2:$AV$2,0),FALSE),VLOOKUP($B260,'Justerad allokering'!$B$2:$AG$462,MATCH(J$2,'Justerad allokering'!$B$2:$AF$2,0),FALSE))</f>
        <v>72.880300000000005</v>
      </c>
      <c r="K260" s="28">
        <f>IF(ISERROR(1/VLOOKUP($B260,'Justerad allokering'!$B$2:$AG$462,MATCH(K$2,'Justerad allokering'!$B$2:$AF$2,0),FALSE)),VLOOKUP($B260,'Allokerad kvv'!$B$2:$AV$468,MATCH(K$2,'Allokerad kvv'!$B$2:$AV$2,0),FALSE),VLOOKUP($B260,'Justerad allokering'!$B$2:$AG$462,MATCH(K$2,'Justerad allokering'!$B$2:$AF$2,0),FALSE))</f>
        <v>3.48902</v>
      </c>
      <c r="L260" s="28">
        <f>IF(ISERROR(1/VLOOKUP($B260,'Justerad allokering'!$B$2:$AG$462,MATCH(L$2,'Justerad allokering'!$B$2:$AF$2,0),FALSE)),VLOOKUP($B260,'Allokerad kvv'!$B$2:$AV$468,MATCH(L$2,'Allokerad kvv'!$B$2:$AV$2,0),FALSE),VLOOKUP($B260,'Justerad allokering'!$B$2:$AG$462,MATCH(L$2,'Justerad allokering'!$B$2:$AF$2,0),FALSE))</f>
        <v>0</v>
      </c>
      <c r="M260" s="28">
        <f>IF(ISERROR(1/VLOOKUP($B260,'Justerad allokering'!$B$2:$AG$462,MATCH(M$2,'Justerad allokering'!$B$2:$AF$2,0),FALSE)),VLOOKUP($B260,'Allokerad kvv'!$B$2:$AV$468,MATCH(M$2,'Allokerad kvv'!$B$2:$AV$2,0),FALSE),VLOOKUP($B260,'Justerad allokering'!$B$2:$AG$462,MATCH(M$2,'Justerad allokering'!$B$2:$AF$2,0),FALSE))</f>
        <v>0</v>
      </c>
      <c r="N260" s="28">
        <f>IF(ISERROR(1/VLOOKUP($B260,'Justerad allokering'!$B$2:$AG$462,MATCH(N$2,'Justerad allokering'!$B$2:$AF$2,0),FALSE)),VLOOKUP($B260,'Allokerad kvv'!$B$2:$AV$468,MATCH(N$2,'Allokerad kvv'!$B$2:$AV$2,0),FALSE),VLOOKUP($B260,'Justerad allokering'!$B$2:$AG$462,MATCH(N$2,'Justerad allokering'!$B$2:$AF$2,0),FALSE))</f>
        <v>20.3</v>
      </c>
      <c r="O260" s="28">
        <f>IF(ISERROR(1/VLOOKUP($B260,'Justerad allokering'!$B$2:$AG$462,MATCH(O$2,'Justerad allokering'!$B$2:$AF$2,0),FALSE)),VLOOKUP($B260,'Allokerad kvv'!$B$2:$AV$468,MATCH(O$2,'Allokerad kvv'!$B$2:$AV$2,0),FALSE),VLOOKUP($B260,'Justerad allokering'!$B$2:$AG$462,MATCH(O$2,'Justerad allokering'!$B$2:$AF$2,0),FALSE))</f>
        <v>0</v>
      </c>
      <c r="P260" s="28">
        <f>IF(ISERROR(1/VLOOKUP($B260,'Justerad allokering'!$B$2:$AG$462,MATCH(P$2,'Justerad allokering'!$B$2:$AF$2,0),FALSE)),VLOOKUP($B260,'Allokerad kvv'!$B$2:$AV$468,MATCH(P$2,'Allokerad kvv'!$B$2:$AV$2,0),FALSE),VLOOKUP($B260,'Justerad allokering'!$B$2:$AG$462,MATCH(P$2,'Justerad allokering'!$B$2:$AF$2,0),FALSE))</f>
        <v>0</v>
      </c>
      <c r="Q260" s="28">
        <f>IF(ISERROR(1/VLOOKUP($B260,'Justerad allokering'!$B$2:$AG$462,MATCH(Q$2,'Justerad allokering'!$B$2:$AF$2,0),FALSE)),VLOOKUP($B260,'Allokerad kvv'!$B$2:$AV$468,MATCH(Q$2,'Allokerad kvv'!$B$2:$AV$2,0),FALSE),VLOOKUP($B260,'Justerad allokering'!$B$2:$AG$462,MATCH(Q$2,'Justerad allokering'!$B$2:$AF$2,0),FALSE))</f>
        <v>0</v>
      </c>
      <c r="R260" s="28">
        <f>IF(ISERROR(1/VLOOKUP($B260,'Justerad allokering'!$B$2:$AG$462,MATCH(R$2,'Justerad allokering'!$B$2:$AF$2,0),FALSE)),VLOOKUP($B260,'Allokerad kvv'!$B$2:$AV$468,MATCH(R$2,'Allokerad kvv'!$B$2:$AV$2,0),FALSE),VLOOKUP($B260,'Justerad allokering'!$B$2:$AG$462,MATCH(R$2,'Justerad allokering'!$B$2:$AF$2,0),FALSE))</f>
        <v>0</v>
      </c>
      <c r="S260" s="28">
        <f>IF(ISERROR(1/VLOOKUP($B260,'Justerad allokering'!$B$2:$AG$462,MATCH(S$2,'Justerad allokering'!$B$2:$AF$2,0),FALSE)),VLOOKUP($B260,'Allokerad kvv'!$B$2:$AV$468,MATCH(S$2,'Allokerad kvv'!$B$2:$AV$2,0),FALSE),VLOOKUP($B260,'Justerad allokering'!$B$2:$AG$462,MATCH(S$2,'Justerad allokering'!$B$2:$AF$2,0),FALSE))</f>
        <v>0</v>
      </c>
      <c r="T260" s="28">
        <f>IF(ISERROR(1/VLOOKUP($B260,'Justerad allokering'!$B$2:$AG$462,MATCH(T$2,'Justerad allokering'!$B$2:$AF$2,0),FALSE)),VLOOKUP($B260,'Allokerad kvv'!$B$2:$AV$468,MATCH(T$2,'Allokerad kvv'!$B$2:$AV$2,0),FALSE),VLOOKUP($B260,'Justerad allokering'!$B$2:$AG$462,MATCH(T$2,'Justerad allokering'!$B$2:$AF$2,0),FALSE))</f>
        <v>0</v>
      </c>
      <c r="U260" s="28">
        <f>IF(ISERROR(1/VLOOKUP($B260,'Justerad allokering'!$B$2:$AG$462,MATCH(U$2,'Justerad allokering'!$B$2:$AF$2,0),FALSE)),VLOOKUP($B260,'Allokerad kvv'!$B$2:$AV$468,MATCH(U$2,'Allokerad kvv'!$B$2:$AV$2,0),FALSE),VLOOKUP($B260,'Justerad allokering'!$B$2:$AG$462,MATCH(U$2,'Justerad allokering'!$B$2:$AF$2,0),FALSE))</f>
        <v>0</v>
      </c>
      <c r="V260" s="28">
        <f>IF(ISERROR(1/VLOOKUP($B260,'Justerad allokering'!$B$2:$AG$462,MATCH(V$2,'Justerad allokering'!$B$2:$AF$2,0),FALSE)),VLOOKUP($B260,'Allokerad kvv'!$B$2:$AV$468,MATCH(V$2,'Allokerad kvv'!$B$2:$AV$2,0),FALSE),VLOOKUP($B260,'Justerad allokering'!$B$2:$AG$462,MATCH(V$2,'Justerad allokering'!$B$2:$AF$2,0),FALSE))</f>
        <v>0</v>
      </c>
      <c r="W260" s="28">
        <f>IF(ISERROR(1/VLOOKUP($B260,'Justerad allokering'!$B$2:$AG$462,MATCH(W$2,'Justerad allokering'!$B$2:$AF$2,0),FALSE)),VLOOKUP($B260,'Allokerad kvv'!$B$2:$AV$468,MATCH(W$2,'Allokerad kvv'!$B$2:$AV$2,0),FALSE),VLOOKUP($B260,'Justerad allokering'!$B$2:$AG$462,MATCH(W$2,'Justerad allokering'!$B$2:$AF$2,0),FALSE))</f>
        <v>0</v>
      </c>
      <c r="X260" s="28">
        <f>IF(ISERROR(1/VLOOKUP($B260,'Justerad allokering'!$B$2:$AG$462,MATCH(X$2,'Justerad allokering'!$B$2:$AF$2,0),FALSE)),VLOOKUP($B260,'Allokerad kvv'!$B$2:$AV$468,MATCH(X$2,'Allokerad kvv'!$B$2:$AV$2,0),FALSE),VLOOKUP($B260,'Justerad allokering'!$B$2:$AG$462,MATCH(X$2,'Justerad allokering'!$B$2:$AF$2,0),FALSE))</f>
        <v>0</v>
      </c>
      <c r="Y260" s="28">
        <f>IF(ISERROR(1/VLOOKUP($B260,'Justerad allokering'!$B$2:$AG$462,MATCH(Y$2,'Justerad allokering'!$B$2:$AF$2,0),FALSE)),VLOOKUP($B260,'Allokerad kvv'!$B$2:$AV$468,MATCH(Y$2,'Allokerad kvv'!$B$2:$AV$2,0),FALSE),VLOOKUP($B260,'Justerad allokering'!$B$2:$AG$462,MATCH(Y$2,'Justerad allokering'!$B$2:$AF$2,0),FALSE))</f>
        <v>0</v>
      </c>
      <c r="Z260" s="28">
        <f>IF(ISERROR(1/VLOOKUP($B260,'Justerad allokering'!$B$2:$AG$462,MATCH(Z$2,'Justerad allokering'!$B$2:$AF$2,0),FALSE)),VLOOKUP($B260,'Allokerad kvv'!$B$2:$AV$468,MATCH(Z$2,'Allokerad kvv'!$B$2:$AV$2,0),FALSE),VLOOKUP($B260,'Justerad allokering'!$B$2:$AG$462,MATCH(Z$2,'Justerad allokering'!$B$2:$AF$2,0),FALSE))</f>
        <v>0</v>
      </c>
      <c r="AA260" s="28"/>
      <c r="AB260" s="28"/>
      <c r="AE260">
        <f t="shared" ref="AE260:AE323" si="12">SUM(C260:Z260)</f>
        <v>96.669319999999999</v>
      </c>
      <c r="AG260">
        <f t="shared" ref="AG260:AG323" si="13">AE260-K260</f>
        <v>93.180300000000003</v>
      </c>
      <c r="AH260">
        <f t="shared" ref="AH260:AH323" si="14">AG260-N260</f>
        <v>72.880300000000005</v>
      </c>
      <c r="AI260" s="55">
        <f>IF(AH260=0,"",AH260/VLOOKUP(B260,Kraftvärmeprod!$B$1:$BC$480,MATCH("Summa tillförd energi exklusive rökgaskondensering",Kraftvärmeprod!$B$1:$BC$1,0),FALSE))</f>
        <v>0.59959111476758542</v>
      </c>
    </row>
    <row r="261" spans="1:35" x14ac:dyDescent="0.25">
      <c r="A261" s="28" t="s">
        <v>354</v>
      </c>
      <c r="B261" s="28" t="s">
        <v>355</v>
      </c>
      <c r="C261" s="28">
        <f>IF(ISERROR(1/VLOOKUP($B261,'Justerad allokering'!$B$2:$AG$462,MATCH(C$2,'Justerad allokering'!$B$2:$AF$2,0),FALSE)),VLOOKUP($B261,'Allokerad kvv'!$B$2:$AV$468,MATCH(C$2,'Allokerad kvv'!$B$2:$AV$2,0),FALSE),VLOOKUP($B261,'Justerad allokering'!$B$2:$AG$462,MATCH(C$2,'Justerad allokering'!$B$2:$AF$2,0),FALSE))</f>
        <v>0</v>
      </c>
      <c r="D261" s="28">
        <f>IF(ISERROR(1/VLOOKUP($B261,'Justerad allokering'!$B$2:$AG$462,MATCH(D$2,'Justerad allokering'!$B$2:$AF$2,0),FALSE)),VLOOKUP($B261,'Allokerad kvv'!$B$2:$AV$468,MATCH(D$2,'Allokerad kvv'!$B$2:$AV$2,0),FALSE),VLOOKUP($B261,'Justerad allokering'!$B$2:$AG$462,MATCH(D$2,'Justerad allokering'!$B$2:$AF$2,0),FALSE))</f>
        <v>0</v>
      </c>
      <c r="E261" s="28">
        <f>IF(ISERROR(1/VLOOKUP($B261,'Justerad allokering'!$B$2:$AG$462,MATCH(E$2,'Justerad allokering'!$B$2:$AF$2,0),FALSE)),VLOOKUP($B261,'Allokerad kvv'!$B$2:$AV$468,MATCH(E$2,'Allokerad kvv'!$B$2:$AV$2,0),FALSE),VLOOKUP($B261,'Justerad allokering'!$B$2:$AG$462,MATCH(E$2,'Justerad allokering'!$B$2:$AF$2,0),FALSE))</f>
        <v>0</v>
      </c>
      <c r="F261" s="28">
        <f>IF(ISERROR(1/VLOOKUP($B261,'Justerad allokering'!$B$2:$AG$462,MATCH(F$2,'Justerad allokering'!$B$2:$AF$2,0),FALSE)),VLOOKUP($B261,'Allokerad kvv'!$B$2:$AV$468,MATCH(F$2,'Allokerad kvv'!$B$2:$AV$2,0),FALSE),VLOOKUP($B261,'Justerad allokering'!$B$2:$AG$462,MATCH(F$2,'Justerad allokering'!$B$2:$AF$2,0),FALSE))</f>
        <v>0</v>
      </c>
      <c r="G261" s="28">
        <f>IF(ISERROR(1/VLOOKUP($B261,'Justerad allokering'!$B$2:$AG$462,MATCH(G$2,'Justerad allokering'!$B$2:$AF$2,0),FALSE)),VLOOKUP($B261,'Allokerad kvv'!$B$2:$AV$468,MATCH(G$2,'Allokerad kvv'!$B$2:$AV$2,0),FALSE),VLOOKUP($B261,'Justerad allokering'!$B$2:$AG$462,MATCH(G$2,'Justerad allokering'!$B$2:$AF$2,0),FALSE))</f>
        <v>0</v>
      </c>
      <c r="H261" s="28">
        <f>IF(ISERROR(1/VLOOKUP($B261,'Justerad allokering'!$B$2:$AG$462,MATCH(H$2,'Justerad allokering'!$B$2:$AF$2,0),FALSE)),VLOOKUP($B261,'Allokerad kvv'!$B$2:$AV$468,MATCH(H$2,'Allokerad kvv'!$B$2:$AV$2,0),FALSE),VLOOKUP($B261,'Justerad allokering'!$B$2:$AG$462,MATCH(H$2,'Justerad allokering'!$B$2:$AF$2,0),FALSE))</f>
        <v>0</v>
      </c>
      <c r="I261" s="28">
        <f>IF(ISERROR(1/VLOOKUP($B261,'Justerad allokering'!$B$2:$AG$462,MATCH(I$2,'Justerad allokering'!$B$2:$AF$2,0),FALSE)),VLOOKUP($B261,'Allokerad kvv'!$B$2:$AV$468,MATCH(I$2,'Allokerad kvv'!$B$2:$AV$2,0),FALSE),VLOOKUP($B261,'Justerad allokering'!$B$2:$AG$462,MATCH(I$2,'Justerad allokering'!$B$2:$AF$2,0),FALSE))</f>
        <v>0</v>
      </c>
      <c r="J261" s="28">
        <f>IF(ISERROR(1/VLOOKUP($B261,'Justerad allokering'!$B$2:$AG$462,MATCH(J$2,'Justerad allokering'!$B$2:$AF$2,0),FALSE)),VLOOKUP($B261,'Allokerad kvv'!$B$2:$AV$468,MATCH(J$2,'Allokerad kvv'!$B$2:$AV$2,0),FALSE),VLOOKUP($B261,'Justerad allokering'!$B$2:$AG$462,MATCH(J$2,'Justerad allokering'!$B$2:$AF$2,0),FALSE))</f>
        <v>0</v>
      </c>
      <c r="K261" s="28">
        <f>IF(ISERROR(1/VLOOKUP($B261,'Justerad allokering'!$B$2:$AG$462,MATCH(K$2,'Justerad allokering'!$B$2:$AF$2,0),FALSE)),VLOOKUP($B261,'Allokerad kvv'!$B$2:$AV$468,MATCH(K$2,'Allokerad kvv'!$B$2:$AV$2,0),FALSE),VLOOKUP($B261,'Justerad allokering'!$B$2:$AG$462,MATCH(K$2,'Justerad allokering'!$B$2:$AF$2,0),FALSE))</f>
        <v>0</v>
      </c>
      <c r="L261" s="28">
        <f>IF(ISERROR(1/VLOOKUP($B261,'Justerad allokering'!$B$2:$AG$462,MATCH(L$2,'Justerad allokering'!$B$2:$AF$2,0),FALSE)),VLOOKUP($B261,'Allokerad kvv'!$B$2:$AV$468,MATCH(L$2,'Allokerad kvv'!$B$2:$AV$2,0),FALSE),VLOOKUP($B261,'Justerad allokering'!$B$2:$AG$462,MATCH(L$2,'Justerad allokering'!$B$2:$AF$2,0),FALSE))</f>
        <v>0</v>
      </c>
      <c r="M261" s="28">
        <f>IF(ISERROR(1/VLOOKUP($B261,'Justerad allokering'!$B$2:$AG$462,MATCH(M$2,'Justerad allokering'!$B$2:$AF$2,0),FALSE)),VLOOKUP($B261,'Allokerad kvv'!$B$2:$AV$468,MATCH(M$2,'Allokerad kvv'!$B$2:$AV$2,0),FALSE),VLOOKUP($B261,'Justerad allokering'!$B$2:$AG$462,MATCH(M$2,'Justerad allokering'!$B$2:$AF$2,0),FALSE))</f>
        <v>0</v>
      </c>
      <c r="N261" s="28">
        <f>IF(ISERROR(1/VLOOKUP($B261,'Justerad allokering'!$B$2:$AG$462,MATCH(N$2,'Justerad allokering'!$B$2:$AF$2,0),FALSE)),VLOOKUP($B261,'Allokerad kvv'!$B$2:$AV$468,MATCH(N$2,'Allokerad kvv'!$B$2:$AV$2,0),FALSE),VLOOKUP($B261,'Justerad allokering'!$B$2:$AG$462,MATCH(N$2,'Justerad allokering'!$B$2:$AF$2,0),FALSE))</f>
        <v>0</v>
      </c>
      <c r="O261" s="28">
        <f>IF(ISERROR(1/VLOOKUP($B261,'Justerad allokering'!$B$2:$AG$462,MATCH(O$2,'Justerad allokering'!$B$2:$AF$2,0),FALSE)),VLOOKUP($B261,'Allokerad kvv'!$B$2:$AV$468,MATCH(O$2,'Allokerad kvv'!$B$2:$AV$2,0),FALSE),VLOOKUP($B261,'Justerad allokering'!$B$2:$AG$462,MATCH(O$2,'Justerad allokering'!$B$2:$AF$2,0),FALSE))</f>
        <v>0</v>
      </c>
      <c r="P261" s="28">
        <f>IF(ISERROR(1/VLOOKUP($B261,'Justerad allokering'!$B$2:$AG$462,MATCH(P$2,'Justerad allokering'!$B$2:$AF$2,0),FALSE)),VLOOKUP($B261,'Allokerad kvv'!$B$2:$AV$468,MATCH(P$2,'Allokerad kvv'!$B$2:$AV$2,0),FALSE),VLOOKUP($B261,'Justerad allokering'!$B$2:$AG$462,MATCH(P$2,'Justerad allokering'!$B$2:$AF$2,0),FALSE))</f>
        <v>0</v>
      </c>
      <c r="Q261" s="28">
        <f>IF(ISERROR(1/VLOOKUP($B261,'Justerad allokering'!$B$2:$AG$462,MATCH(Q$2,'Justerad allokering'!$B$2:$AF$2,0),FALSE)),VLOOKUP($B261,'Allokerad kvv'!$B$2:$AV$468,MATCH(Q$2,'Allokerad kvv'!$B$2:$AV$2,0),FALSE),VLOOKUP($B261,'Justerad allokering'!$B$2:$AG$462,MATCH(Q$2,'Justerad allokering'!$B$2:$AF$2,0),FALSE))</f>
        <v>0</v>
      </c>
      <c r="R261" s="28">
        <f>IF(ISERROR(1/VLOOKUP($B261,'Justerad allokering'!$B$2:$AG$462,MATCH(R$2,'Justerad allokering'!$B$2:$AF$2,0),FALSE)),VLOOKUP($B261,'Allokerad kvv'!$B$2:$AV$468,MATCH(R$2,'Allokerad kvv'!$B$2:$AV$2,0),FALSE),VLOOKUP($B261,'Justerad allokering'!$B$2:$AG$462,MATCH(R$2,'Justerad allokering'!$B$2:$AF$2,0),FALSE))</f>
        <v>0</v>
      </c>
      <c r="S261" s="28">
        <f>IF(ISERROR(1/VLOOKUP($B261,'Justerad allokering'!$B$2:$AG$462,MATCH(S$2,'Justerad allokering'!$B$2:$AF$2,0),FALSE)),VLOOKUP($B261,'Allokerad kvv'!$B$2:$AV$468,MATCH(S$2,'Allokerad kvv'!$B$2:$AV$2,0),FALSE),VLOOKUP($B261,'Justerad allokering'!$B$2:$AG$462,MATCH(S$2,'Justerad allokering'!$B$2:$AF$2,0),FALSE))</f>
        <v>0</v>
      </c>
      <c r="T261" s="28">
        <f>IF(ISERROR(1/VLOOKUP($B261,'Justerad allokering'!$B$2:$AG$462,MATCH(T$2,'Justerad allokering'!$B$2:$AF$2,0),FALSE)),VLOOKUP($B261,'Allokerad kvv'!$B$2:$AV$468,MATCH(T$2,'Allokerad kvv'!$B$2:$AV$2,0),FALSE),VLOOKUP($B261,'Justerad allokering'!$B$2:$AG$462,MATCH(T$2,'Justerad allokering'!$B$2:$AF$2,0),FALSE))</f>
        <v>0</v>
      </c>
      <c r="U261" s="28">
        <f>IF(ISERROR(1/VLOOKUP($B261,'Justerad allokering'!$B$2:$AG$462,MATCH(U$2,'Justerad allokering'!$B$2:$AF$2,0),FALSE)),VLOOKUP($B261,'Allokerad kvv'!$B$2:$AV$468,MATCH(U$2,'Allokerad kvv'!$B$2:$AV$2,0),FALSE),VLOOKUP($B261,'Justerad allokering'!$B$2:$AG$462,MATCH(U$2,'Justerad allokering'!$B$2:$AF$2,0),FALSE))</f>
        <v>0</v>
      </c>
      <c r="V261" s="28">
        <f>IF(ISERROR(1/VLOOKUP($B261,'Justerad allokering'!$B$2:$AG$462,MATCH(V$2,'Justerad allokering'!$B$2:$AF$2,0),FALSE)),VLOOKUP($B261,'Allokerad kvv'!$B$2:$AV$468,MATCH(V$2,'Allokerad kvv'!$B$2:$AV$2,0),FALSE),VLOOKUP($B261,'Justerad allokering'!$B$2:$AG$462,MATCH(V$2,'Justerad allokering'!$B$2:$AF$2,0),FALSE))</f>
        <v>0</v>
      </c>
      <c r="W261" s="28">
        <f>IF(ISERROR(1/VLOOKUP($B261,'Justerad allokering'!$B$2:$AG$462,MATCH(W$2,'Justerad allokering'!$B$2:$AF$2,0),FALSE)),VLOOKUP($B261,'Allokerad kvv'!$B$2:$AV$468,MATCH(W$2,'Allokerad kvv'!$B$2:$AV$2,0),FALSE),VLOOKUP($B261,'Justerad allokering'!$B$2:$AG$462,MATCH(W$2,'Justerad allokering'!$B$2:$AF$2,0),FALSE))</f>
        <v>0</v>
      </c>
      <c r="X261" s="28">
        <f>IF(ISERROR(1/VLOOKUP($B261,'Justerad allokering'!$B$2:$AG$462,MATCH(X$2,'Justerad allokering'!$B$2:$AF$2,0),FALSE)),VLOOKUP($B261,'Allokerad kvv'!$B$2:$AV$468,MATCH(X$2,'Allokerad kvv'!$B$2:$AV$2,0),FALSE),VLOOKUP($B261,'Justerad allokering'!$B$2:$AG$462,MATCH(X$2,'Justerad allokering'!$B$2:$AF$2,0),FALSE))</f>
        <v>0</v>
      </c>
      <c r="Y261" s="28">
        <f>IF(ISERROR(1/VLOOKUP($B261,'Justerad allokering'!$B$2:$AG$462,MATCH(Y$2,'Justerad allokering'!$B$2:$AF$2,0),FALSE)),VLOOKUP($B261,'Allokerad kvv'!$B$2:$AV$468,MATCH(Y$2,'Allokerad kvv'!$B$2:$AV$2,0),FALSE),VLOOKUP($B261,'Justerad allokering'!$B$2:$AG$462,MATCH(Y$2,'Justerad allokering'!$B$2:$AF$2,0),FALSE))</f>
        <v>0</v>
      </c>
      <c r="Z261" s="28">
        <f>IF(ISERROR(1/VLOOKUP($B261,'Justerad allokering'!$B$2:$AG$462,MATCH(Z$2,'Justerad allokering'!$B$2:$AF$2,0),FALSE)),VLOOKUP($B261,'Allokerad kvv'!$B$2:$AV$468,MATCH(Z$2,'Allokerad kvv'!$B$2:$AV$2,0),FALSE),VLOOKUP($B261,'Justerad allokering'!$B$2:$AG$462,MATCH(Z$2,'Justerad allokering'!$B$2:$AF$2,0),FALSE))</f>
        <v>0</v>
      </c>
      <c r="AA261" s="28"/>
      <c r="AB261" s="28"/>
      <c r="AE261">
        <f t="shared" si="12"/>
        <v>0</v>
      </c>
      <c r="AG261">
        <f t="shared" si="13"/>
        <v>0</v>
      </c>
      <c r="AH261">
        <f t="shared" si="14"/>
        <v>0</v>
      </c>
      <c r="AI261" s="55" t="str">
        <f>IF(AH261=0,"",AH261/VLOOKUP(B261,Kraftvärmeprod!$B$1:$BC$480,MATCH("Summa tillförd energi exklusive rökgaskondensering",Kraftvärmeprod!$B$1:$BC$1,0),FALSE))</f>
        <v/>
      </c>
    </row>
    <row r="262" spans="1:35" x14ac:dyDescent="0.25">
      <c r="A262" s="28" t="s">
        <v>356</v>
      </c>
      <c r="B262" s="28" t="s">
        <v>357</v>
      </c>
      <c r="C262" s="28">
        <f>IF(ISERROR(1/VLOOKUP($B262,'Justerad allokering'!$B$2:$AG$462,MATCH(C$2,'Justerad allokering'!$B$2:$AF$2,0),FALSE)),VLOOKUP($B262,'Allokerad kvv'!$B$2:$AV$468,MATCH(C$2,'Allokerad kvv'!$B$2:$AV$2,0),FALSE),VLOOKUP($B262,'Justerad allokering'!$B$2:$AG$462,MATCH(C$2,'Justerad allokering'!$B$2:$AF$2,0),FALSE))</f>
        <v>0</v>
      </c>
      <c r="D262" s="28">
        <f>IF(ISERROR(1/VLOOKUP($B262,'Justerad allokering'!$B$2:$AG$462,MATCH(D$2,'Justerad allokering'!$B$2:$AF$2,0),FALSE)),VLOOKUP($B262,'Allokerad kvv'!$B$2:$AV$468,MATCH(D$2,'Allokerad kvv'!$B$2:$AV$2,0),FALSE),VLOOKUP($B262,'Justerad allokering'!$B$2:$AG$462,MATCH(D$2,'Justerad allokering'!$B$2:$AF$2,0),FALSE))</f>
        <v>0</v>
      </c>
      <c r="E262" s="28">
        <f>IF(ISERROR(1/VLOOKUP($B262,'Justerad allokering'!$B$2:$AG$462,MATCH(E$2,'Justerad allokering'!$B$2:$AF$2,0),FALSE)),VLOOKUP($B262,'Allokerad kvv'!$B$2:$AV$468,MATCH(E$2,'Allokerad kvv'!$B$2:$AV$2,0),FALSE),VLOOKUP($B262,'Justerad allokering'!$B$2:$AG$462,MATCH(E$2,'Justerad allokering'!$B$2:$AF$2,0),FALSE))</f>
        <v>0</v>
      </c>
      <c r="F262" s="28">
        <f>IF(ISERROR(1/VLOOKUP($B262,'Justerad allokering'!$B$2:$AG$462,MATCH(F$2,'Justerad allokering'!$B$2:$AF$2,0),FALSE)),VLOOKUP($B262,'Allokerad kvv'!$B$2:$AV$468,MATCH(F$2,'Allokerad kvv'!$B$2:$AV$2,0),FALSE),VLOOKUP($B262,'Justerad allokering'!$B$2:$AG$462,MATCH(F$2,'Justerad allokering'!$B$2:$AF$2,0),FALSE))</f>
        <v>0</v>
      </c>
      <c r="G262" s="28">
        <f>IF(ISERROR(1/VLOOKUP($B262,'Justerad allokering'!$B$2:$AG$462,MATCH(G$2,'Justerad allokering'!$B$2:$AF$2,0),FALSE)),VLOOKUP($B262,'Allokerad kvv'!$B$2:$AV$468,MATCH(G$2,'Allokerad kvv'!$B$2:$AV$2,0),FALSE),VLOOKUP($B262,'Justerad allokering'!$B$2:$AG$462,MATCH(G$2,'Justerad allokering'!$B$2:$AF$2,0),FALSE))</f>
        <v>0.19849600000000001</v>
      </c>
      <c r="H262" s="28">
        <f>IF(ISERROR(1/VLOOKUP($B262,'Justerad allokering'!$B$2:$AG$462,MATCH(H$2,'Justerad allokering'!$B$2:$AF$2,0),FALSE)),VLOOKUP($B262,'Allokerad kvv'!$B$2:$AV$468,MATCH(H$2,'Allokerad kvv'!$B$2:$AV$2,0),FALSE),VLOOKUP($B262,'Justerad allokering'!$B$2:$AG$462,MATCH(H$2,'Justerad allokering'!$B$2:$AF$2,0),FALSE))</f>
        <v>0</v>
      </c>
      <c r="I262" s="28">
        <f>IF(ISERROR(1/VLOOKUP($B262,'Justerad allokering'!$B$2:$AG$462,MATCH(I$2,'Justerad allokering'!$B$2:$AF$2,0),FALSE)),VLOOKUP($B262,'Allokerad kvv'!$B$2:$AV$468,MATCH(I$2,'Allokerad kvv'!$B$2:$AV$2,0),FALSE),VLOOKUP($B262,'Justerad allokering'!$B$2:$AG$462,MATCH(I$2,'Justerad allokering'!$B$2:$AF$2,0),FALSE))</f>
        <v>0</v>
      </c>
      <c r="J262" s="28">
        <f>IF(ISERROR(1/VLOOKUP($B262,'Justerad allokering'!$B$2:$AG$462,MATCH(J$2,'Justerad allokering'!$B$2:$AF$2,0),FALSE)),VLOOKUP($B262,'Allokerad kvv'!$B$2:$AV$468,MATCH(J$2,'Allokerad kvv'!$B$2:$AV$2,0),FALSE),VLOOKUP($B262,'Justerad allokering'!$B$2:$AG$462,MATCH(J$2,'Justerad allokering'!$B$2:$AF$2,0),FALSE))</f>
        <v>0</v>
      </c>
      <c r="K262" s="28">
        <f>IF(ISERROR(1/VLOOKUP($B262,'Justerad allokering'!$B$2:$AG$462,MATCH(K$2,'Justerad allokering'!$B$2:$AF$2,0),FALSE)),VLOOKUP($B262,'Allokerad kvv'!$B$2:$AV$468,MATCH(K$2,'Allokerad kvv'!$B$2:$AV$2,0),FALSE),VLOOKUP($B262,'Justerad allokering'!$B$2:$AG$462,MATCH(K$2,'Justerad allokering'!$B$2:$AF$2,0),FALSE))</f>
        <v>5.9548799999999999E-2</v>
      </c>
      <c r="L262" s="28">
        <f>IF(ISERROR(1/VLOOKUP($B262,'Justerad allokering'!$B$2:$AG$462,MATCH(L$2,'Justerad allokering'!$B$2:$AF$2,0),FALSE)),VLOOKUP($B262,'Allokerad kvv'!$B$2:$AV$468,MATCH(L$2,'Allokerad kvv'!$B$2:$AV$2,0),FALSE),VLOOKUP($B262,'Justerad allokering'!$B$2:$AG$462,MATCH(L$2,'Justerad allokering'!$B$2:$AF$2,0),FALSE))</f>
        <v>0</v>
      </c>
      <c r="M262" s="28">
        <f>IF(ISERROR(1/VLOOKUP($B262,'Justerad allokering'!$B$2:$AG$462,MATCH(M$2,'Justerad allokering'!$B$2:$AF$2,0),FALSE)),VLOOKUP($B262,'Allokerad kvv'!$B$2:$AV$468,MATCH(M$2,'Allokerad kvv'!$B$2:$AV$2,0),FALSE),VLOOKUP($B262,'Justerad allokering'!$B$2:$AG$462,MATCH(M$2,'Justerad allokering'!$B$2:$AF$2,0),FALSE))</f>
        <v>0</v>
      </c>
      <c r="N262" s="28">
        <f>IF(ISERROR(1/VLOOKUP($B262,'Justerad allokering'!$B$2:$AG$462,MATCH(N$2,'Justerad allokering'!$B$2:$AF$2,0),FALSE)),VLOOKUP($B262,'Allokerad kvv'!$B$2:$AV$468,MATCH(N$2,'Allokerad kvv'!$B$2:$AV$2,0),FALSE),VLOOKUP($B262,'Justerad allokering'!$B$2:$AG$462,MATCH(N$2,'Justerad allokering'!$B$2:$AF$2,0),FALSE))</f>
        <v>0</v>
      </c>
      <c r="O262" s="28">
        <f>IF(ISERROR(1/VLOOKUP($B262,'Justerad allokering'!$B$2:$AG$462,MATCH(O$2,'Justerad allokering'!$B$2:$AF$2,0),FALSE)),VLOOKUP($B262,'Allokerad kvv'!$B$2:$AV$468,MATCH(O$2,'Allokerad kvv'!$B$2:$AV$2,0),FALSE),VLOOKUP($B262,'Justerad allokering'!$B$2:$AG$462,MATCH(O$2,'Justerad allokering'!$B$2:$AF$2,0),FALSE))</f>
        <v>0</v>
      </c>
      <c r="P262" s="28">
        <f>IF(ISERROR(1/VLOOKUP($B262,'Justerad allokering'!$B$2:$AG$462,MATCH(P$2,'Justerad allokering'!$B$2:$AF$2,0),FALSE)),VLOOKUP($B262,'Allokerad kvv'!$B$2:$AV$468,MATCH(P$2,'Allokerad kvv'!$B$2:$AV$2,0),FALSE),VLOOKUP($B262,'Justerad allokering'!$B$2:$AG$462,MATCH(P$2,'Justerad allokering'!$B$2:$AF$2,0),FALSE))</f>
        <v>0</v>
      </c>
      <c r="Q262" s="28">
        <f>IF(ISERROR(1/VLOOKUP($B262,'Justerad allokering'!$B$2:$AG$462,MATCH(Q$2,'Justerad allokering'!$B$2:$AF$2,0),FALSE)),VLOOKUP($B262,'Allokerad kvv'!$B$2:$AV$468,MATCH(Q$2,'Allokerad kvv'!$B$2:$AV$2,0),FALSE),VLOOKUP($B262,'Justerad allokering'!$B$2:$AG$462,MATCH(Q$2,'Justerad allokering'!$B$2:$AF$2,0),FALSE))</f>
        <v>0</v>
      </c>
      <c r="R262" s="28">
        <f>IF(ISERROR(1/VLOOKUP($B262,'Justerad allokering'!$B$2:$AG$462,MATCH(R$2,'Justerad allokering'!$B$2:$AF$2,0),FALSE)),VLOOKUP($B262,'Allokerad kvv'!$B$2:$AV$468,MATCH(R$2,'Allokerad kvv'!$B$2:$AV$2,0),FALSE),VLOOKUP($B262,'Justerad allokering'!$B$2:$AG$462,MATCH(R$2,'Justerad allokering'!$B$2:$AF$2,0),FALSE))</f>
        <v>0</v>
      </c>
      <c r="S262" s="28">
        <f>IF(ISERROR(1/VLOOKUP($B262,'Justerad allokering'!$B$2:$AG$462,MATCH(S$2,'Justerad allokering'!$B$2:$AF$2,0),FALSE)),VLOOKUP($B262,'Allokerad kvv'!$B$2:$AV$468,MATCH(S$2,'Allokerad kvv'!$B$2:$AV$2,0),FALSE),VLOOKUP($B262,'Justerad allokering'!$B$2:$AG$462,MATCH(S$2,'Justerad allokering'!$B$2:$AF$2,0),FALSE))</f>
        <v>0</v>
      </c>
      <c r="T262" s="28">
        <f>IF(ISERROR(1/VLOOKUP($B262,'Justerad allokering'!$B$2:$AG$462,MATCH(T$2,'Justerad allokering'!$B$2:$AF$2,0),FALSE)),VLOOKUP($B262,'Allokerad kvv'!$B$2:$AV$468,MATCH(T$2,'Allokerad kvv'!$B$2:$AV$2,0),FALSE),VLOOKUP($B262,'Justerad allokering'!$B$2:$AG$462,MATCH(T$2,'Justerad allokering'!$B$2:$AF$2,0),FALSE))</f>
        <v>0</v>
      </c>
      <c r="U262" s="28">
        <f>IF(ISERROR(1/VLOOKUP($B262,'Justerad allokering'!$B$2:$AG$462,MATCH(U$2,'Justerad allokering'!$B$2:$AF$2,0),FALSE)),VLOOKUP($B262,'Allokerad kvv'!$B$2:$AV$468,MATCH(U$2,'Allokerad kvv'!$B$2:$AV$2,0),FALSE),VLOOKUP($B262,'Justerad allokering'!$B$2:$AG$462,MATCH(U$2,'Justerad allokering'!$B$2:$AF$2,0),FALSE))</f>
        <v>0</v>
      </c>
      <c r="V262" s="28">
        <f>IF(ISERROR(1/VLOOKUP($B262,'Justerad allokering'!$B$2:$AG$462,MATCH(V$2,'Justerad allokering'!$B$2:$AF$2,0),FALSE)),VLOOKUP($B262,'Allokerad kvv'!$B$2:$AV$468,MATCH(V$2,'Allokerad kvv'!$B$2:$AV$2,0),FALSE),VLOOKUP($B262,'Justerad allokering'!$B$2:$AG$462,MATCH(V$2,'Justerad allokering'!$B$2:$AF$2,0),FALSE))</f>
        <v>0</v>
      </c>
      <c r="W262" s="28">
        <f>IF(ISERROR(1/VLOOKUP($B262,'Justerad allokering'!$B$2:$AG$462,MATCH(W$2,'Justerad allokering'!$B$2:$AF$2,0),FALSE)),VLOOKUP($B262,'Allokerad kvv'!$B$2:$AV$468,MATCH(W$2,'Allokerad kvv'!$B$2:$AV$2,0),FALSE),VLOOKUP($B262,'Justerad allokering'!$B$2:$AG$462,MATCH(W$2,'Justerad allokering'!$B$2:$AF$2,0),FALSE))</f>
        <v>0</v>
      </c>
      <c r="X262" s="28">
        <f>IF(ISERROR(1/VLOOKUP($B262,'Justerad allokering'!$B$2:$AG$462,MATCH(X$2,'Justerad allokering'!$B$2:$AF$2,0),FALSE)),VLOOKUP($B262,'Allokerad kvv'!$B$2:$AV$468,MATCH(X$2,'Allokerad kvv'!$B$2:$AV$2,0),FALSE),VLOOKUP($B262,'Justerad allokering'!$B$2:$AG$462,MATCH(X$2,'Justerad allokering'!$B$2:$AF$2,0),FALSE))</f>
        <v>0</v>
      </c>
      <c r="Y262" s="28">
        <f>IF(ISERROR(1/VLOOKUP($B262,'Justerad allokering'!$B$2:$AG$462,MATCH(Y$2,'Justerad allokering'!$B$2:$AF$2,0),FALSE)),VLOOKUP($B262,'Allokerad kvv'!$B$2:$AV$468,MATCH(Y$2,'Allokerad kvv'!$B$2:$AV$2,0),FALSE),VLOOKUP($B262,'Justerad allokering'!$B$2:$AG$462,MATCH(Y$2,'Justerad allokering'!$B$2:$AF$2,0),FALSE))</f>
        <v>0</v>
      </c>
      <c r="Z262" s="28">
        <f>IF(ISERROR(1/VLOOKUP($B262,'Justerad allokering'!$B$2:$AG$462,MATCH(Z$2,'Justerad allokering'!$B$2:$AF$2,0),FALSE)),VLOOKUP($B262,'Allokerad kvv'!$B$2:$AV$468,MATCH(Z$2,'Allokerad kvv'!$B$2:$AV$2,0),FALSE),VLOOKUP($B262,'Justerad allokering'!$B$2:$AG$462,MATCH(Z$2,'Justerad allokering'!$B$2:$AF$2,0),FALSE))</f>
        <v>0</v>
      </c>
      <c r="AA262" s="28"/>
      <c r="AB262" s="28"/>
      <c r="AE262">
        <f t="shared" si="12"/>
        <v>0.25804480000000002</v>
      </c>
      <c r="AG262">
        <f t="shared" si="13"/>
        <v>0.19849600000000001</v>
      </c>
      <c r="AH262">
        <f t="shared" si="14"/>
        <v>0.19849600000000001</v>
      </c>
      <c r="AI262" s="55">
        <f>IF(AH262=0,"",AH262/VLOOKUP(B262,Kraftvärmeprod!$B$1:$BC$480,MATCH("Summa tillförd energi exklusive rökgaskondensering",Kraftvärmeprod!$B$1:$BC$1,0),FALSE))</f>
        <v>0.33082666666666671</v>
      </c>
    </row>
    <row r="263" spans="1:35" x14ac:dyDescent="0.25">
      <c r="A263" s="28" t="s">
        <v>358</v>
      </c>
      <c r="B263" s="28" t="s">
        <v>359</v>
      </c>
      <c r="C263" s="28">
        <f>IF(ISERROR(1/VLOOKUP($B263,'Justerad allokering'!$B$2:$AG$462,MATCH(C$2,'Justerad allokering'!$B$2:$AF$2,0),FALSE)),VLOOKUP($B263,'Allokerad kvv'!$B$2:$AV$468,MATCH(C$2,'Allokerad kvv'!$B$2:$AV$2,0),FALSE),VLOOKUP($B263,'Justerad allokering'!$B$2:$AG$462,MATCH(C$2,'Justerad allokering'!$B$2:$AF$2,0),FALSE))</f>
        <v>0</v>
      </c>
      <c r="D263" s="28">
        <f>IF(ISERROR(1/VLOOKUP($B263,'Justerad allokering'!$B$2:$AG$462,MATCH(D$2,'Justerad allokering'!$B$2:$AF$2,0),FALSE)),VLOOKUP($B263,'Allokerad kvv'!$B$2:$AV$468,MATCH(D$2,'Allokerad kvv'!$B$2:$AV$2,0),FALSE),VLOOKUP($B263,'Justerad allokering'!$B$2:$AG$462,MATCH(D$2,'Justerad allokering'!$B$2:$AF$2,0),FALSE))</f>
        <v>0</v>
      </c>
      <c r="E263" s="28">
        <f>IF(ISERROR(1/VLOOKUP($B263,'Justerad allokering'!$B$2:$AG$462,MATCH(E$2,'Justerad allokering'!$B$2:$AF$2,0),FALSE)),VLOOKUP($B263,'Allokerad kvv'!$B$2:$AV$468,MATCH(E$2,'Allokerad kvv'!$B$2:$AV$2,0),FALSE),VLOOKUP($B263,'Justerad allokering'!$B$2:$AG$462,MATCH(E$2,'Justerad allokering'!$B$2:$AF$2,0),FALSE))</f>
        <v>0</v>
      </c>
      <c r="F263" s="28">
        <f>IF(ISERROR(1/VLOOKUP($B263,'Justerad allokering'!$B$2:$AG$462,MATCH(F$2,'Justerad allokering'!$B$2:$AF$2,0),FALSE)),VLOOKUP($B263,'Allokerad kvv'!$B$2:$AV$468,MATCH(F$2,'Allokerad kvv'!$B$2:$AV$2,0),FALSE),VLOOKUP($B263,'Justerad allokering'!$B$2:$AG$462,MATCH(F$2,'Justerad allokering'!$B$2:$AF$2,0),FALSE))</f>
        <v>0</v>
      </c>
      <c r="G263" s="28">
        <f>IF(ISERROR(1/VLOOKUP($B263,'Justerad allokering'!$B$2:$AG$462,MATCH(G$2,'Justerad allokering'!$B$2:$AF$2,0),FALSE)),VLOOKUP($B263,'Allokerad kvv'!$B$2:$AV$468,MATCH(G$2,'Allokerad kvv'!$B$2:$AV$2,0),FALSE),VLOOKUP($B263,'Justerad allokering'!$B$2:$AG$462,MATCH(G$2,'Justerad allokering'!$B$2:$AF$2,0),FALSE))</f>
        <v>0</v>
      </c>
      <c r="H263" s="28">
        <f>IF(ISERROR(1/VLOOKUP($B263,'Justerad allokering'!$B$2:$AG$462,MATCH(H$2,'Justerad allokering'!$B$2:$AF$2,0),FALSE)),VLOOKUP($B263,'Allokerad kvv'!$B$2:$AV$468,MATCH(H$2,'Allokerad kvv'!$B$2:$AV$2,0),FALSE),VLOOKUP($B263,'Justerad allokering'!$B$2:$AG$462,MATCH(H$2,'Justerad allokering'!$B$2:$AF$2,0),FALSE))</f>
        <v>0</v>
      </c>
      <c r="I263" s="28">
        <f>IF(ISERROR(1/VLOOKUP($B263,'Justerad allokering'!$B$2:$AG$462,MATCH(I$2,'Justerad allokering'!$B$2:$AF$2,0),FALSE)),VLOOKUP($B263,'Allokerad kvv'!$B$2:$AV$468,MATCH(I$2,'Allokerad kvv'!$B$2:$AV$2,0),FALSE),VLOOKUP($B263,'Justerad allokering'!$B$2:$AG$462,MATCH(I$2,'Justerad allokering'!$B$2:$AF$2,0),FALSE))</f>
        <v>0</v>
      </c>
      <c r="J263" s="28">
        <f>IF(ISERROR(1/VLOOKUP($B263,'Justerad allokering'!$B$2:$AG$462,MATCH(J$2,'Justerad allokering'!$B$2:$AF$2,0),FALSE)),VLOOKUP($B263,'Allokerad kvv'!$B$2:$AV$468,MATCH(J$2,'Allokerad kvv'!$B$2:$AV$2,0),FALSE),VLOOKUP($B263,'Justerad allokering'!$B$2:$AG$462,MATCH(J$2,'Justerad allokering'!$B$2:$AF$2,0),FALSE))</f>
        <v>0</v>
      </c>
      <c r="K263" s="28">
        <f>IF(ISERROR(1/VLOOKUP($B263,'Justerad allokering'!$B$2:$AG$462,MATCH(K$2,'Justerad allokering'!$B$2:$AF$2,0),FALSE)),VLOOKUP($B263,'Allokerad kvv'!$B$2:$AV$468,MATCH(K$2,'Allokerad kvv'!$B$2:$AV$2,0),FALSE),VLOOKUP($B263,'Justerad allokering'!$B$2:$AG$462,MATCH(K$2,'Justerad allokering'!$B$2:$AF$2,0),FALSE))</f>
        <v>0</v>
      </c>
      <c r="L263" s="28">
        <f>IF(ISERROR(1/VLOOKUP($B263,'Justerad allokering'!$B$2:$AG$462,MATCH(L$2,'Justerad allokering'!$B$2:$AF$2,0),FALSE)),VLOOKUP($B263,'Allokerad kvv'!$B$2:$AV$468,MATCH(L$2,'Allokerad kvv'!$B$2:$AV$2,0),FALSE),VLOOKUP($B263,'Justerad allokering'!$B$2:$AG$462,MATCH(L$2,'Justerad allokering'!$B$2:$AF$2,0),FALSE))</f>
        <v>0</v>
      </c>
      <c r="M263" s="28">
        <f>IF(ISERROR(1/VLOOKUP($B263,'Justerad allokering'!$B$2:$AG$462,MATCH(M$2,'Justerad allokering'!$B$2:$AF$2,0),FALSE)),VLOOKUP($B263,'Allokerad kvv'!$B$2:$AV$468,MATCH(M$2,'Allokerad kvv'!$B$2:$AV$2,0),FALSE),VLOOKUP($B263,'Justerad allokering'!$B$2:$AG$462,MATCH(M$2,'Justerad allokering'!$B$2:$AF$2,0),FALSE))</f>
        <v>0</v>
      </c>
      <c r="N263" s="28">
        <f>IF(ISERROR(1/VLOOKUP($B263,'Justerad allokering'!$B$2:$AG$462,MATCH(N$2,'Justerad allokering'!$B$2:$AF$2,0),FALSE)),VLOOKUP($B263,'Allokerad kvv'!$B$2:$AV$468,MATCH(N$2,'Allokerad kvv'!$B$2:$AV$2,0),FALSE),VLOOKUP($B263,'Justerad allokering'!$B$2:$AG$462,MATCH(N$2,'Justerad allokering'!$B$2:$AF$2,0),FALSE))</f>
        <v>0</v>
      </c>
      <c r="O263" s="28">
        <f>IF(ISERROR(1/VLOOKUP($B263,'Justerad allokering'!$B$2:$AG$462,MATCH(O$2,'Justerad allokering'!$B$2:$AF$2,0),FALSE)),VLOOKUP($B263,'Allokerad kvv'!$B$2:$AV$468,MATCH(O$2,'Allokerad kvv'!$B$2:$AV$2,0),FALSE),VLOOKUP($B263,'Justerad allokering'!$B$2:$AG$462,MATCH(O$2,'Justerad allokering'!$B$2:$AF$2,0),FALSE))</f>
        <v>0</v>
      </c>
      <c r="P263" s="28">
        <f>IF(ISERROR(1/VLOOKUP($B263,'Justerad allokering'!$B$2:$AG$462,MATCH(P$2,'Justerad allokering'!$B$2:$AF$2,0),FALSE)),VLOOKUP($B263,'Allokerad kvv'!$B$2:$AV$468,MATCH(P$2,'Allokerad kvv'!$B$2:$AV$2,0),FALSE),VLOOKUP($B263,'Justerad allokering'!$B$2:$AG$462,MATCH(P$2,'Justerad allokering'!$B$2:$AF$2,0),FALSE))</f>
        <v>0</v>
      </c>
      <c r="Q263" s="28">
        <f>IF(ISERROR(1/VLOOKUP($B263,'Justerad allokering'!$B$2:$AG$462,MATCH(Q$2,'Justerad allokering'!$B$2:$AF$2,0),FALSE)),VLOOKUP($B263,'Allokerad kvv'!$B$2:$AV$468,MATCH(Q$2,'Allokerad kvv'!$B$2:$AV$2,0),FALSE),VLOOKUP($B263,'Justerad allokering'!$B$2:$AG$462,MATCH(Q$2,'Justerad allokering'!$B$2:$AF$2,0),FALSE))</f>
        <v>0</v>
      </c>
      <c r="R263" s="28">
        <f>IF(ISERROR(1/VLOOKUP($B263,'Justerad allokering'!$B$2:$AG$462,MATCH(R$2,'Justerad allokering'!$B$2:$AF$2,0),FALSE)),VLOOKUP($B263,'Allokerad kvv'!$B$2:$AV$468,MATCH(R$2,'Allokerad kvv'!$B$2:$AV$2,0),FALSE),VLOOKUP($B263,'Justerad allokering'!$B$2:$AG$462,MATCH(R$2,'Justerad allokering'!$B$2:$AF$2,0),FALSE))</f>
        <v>0</v>
      </c>
      <c r="S263" s="28">
        <f>IF(ISERROR(1/VLOOKUP($B263,'Justerad allokering'!$B$2:$AG$462,MATCH(S$2,'Justerad allokering'!$B$2:$AF$2,0),FALSE)),VLOOKUP($B263,'Allokerad kvv'!$B$2:$AV$468,MATCH(S$2,'Allokerad kvv'!$B$2:$AV$2,0),FALSE),VLOOKUP($B263,'Justerad allokering'!$B$2:$AG$462,MATCH(S$2,'Justerad allokering'!$B$2:$AF$2,0),FALSE))</f>
        <v>0</v>
      </c>
      <c r="T263" s="28">
        <f>IF(ISERROR(1/VLOOKUP($B263,'Justerad allokering'!$B$2:$AG$462,MATCH(T$2,'Justerad allokering'!$B$2:$AF$2,0),FALSE)),VLOOKUP($B263,'Allokerad kvv'!$B$2:$AV$468,MATCH(T$2,'Allokerad kvv'!$B$2:$AV$2,0),FALSE),VLOOKUP($B263,'Justerad allokering'!$B$2:$AG$462,MATCH(T$2,'Justerad allokering'!$B$2:$AF$2,0),FALSE))</f>
        <v>0</v>
      </c>
      <c r="U263" s="28">
        <f>IF(ISERROR(1/VLOOKUP($B263,'Justerad allokering'!$B$2:$AG$462,MATCH(U$2,'Justerad allokering'!$B$2:$AF$2,0),FALSE)),VLOOKUP($B263,'Allokerad kvv'!$B$2:$AV$468,MATCH(U$2,'Allokerad kvv'!$B$2:$AV$2,0),FALSE),VLOOKUP($B263,'Justerad allokering'!$B$2:$AG$462,MATCH(U$2,'Justerad allokering'!$B$2:$AF$2,0),FALSE))</f>
        <v>0</v>
      </c>
      <c r="V263" s="28">
        <f>IF(ISERROR(1/VLOOKUP($B263,'Justerad allokering'!$B$2:$AG$462,MATCH(V$2,'Justerad allokering'!$B$2:$AF$2,0),FALSE)),VLOOKUP($B263,'Allokerad kvv'!$B$2:$AV$468,MATCH(V$2,'Allokerad kvv'!$B$2:$AV$2,0),FALSE),VLOOKUP($B263,'Justerad allokering'!$B$2:$AG$462,MATCH(V$2,'Justerad allokering'!$B$2:$AF$2,0),FALSE))</f>
        <v>0</v>
      </c>
      <c r="W263" s="28">
        <f>IF(ISERROR(1/VLOOKUP($B263,'Justerad allokering'!$B$2:$AG$462,MATCH(W$2,'Justerad allokering'!$B$2:$AF$2,0),FALSE)),VLOOKUP($B263,'Allokerad kvv'!$B$2:$AV$468,MATCH(W$2,'Allokerad kvv'!$B$2:$AV$2,0),FALSE),VLOOKUP($B263,'Justerad allokering'!$B$2:$AG$462,MATCH(W$2,'Justerad allokering'!$B$2:$AF$2,0),FALSE))</f>
        <v>0</v>
      </c>
      <c r="X263" s="28">
        <f>IF(ISERROR(1/VLOOKUP($B263,'Justerad allokering'!$B$2:$AG$462,MATCH(X$2,'Justerad allokering'!$B$2:$AF$2,0),FALSE)),VLOOKUP($B263,'Allokerad kvv'!$B$2:$AV$468,MATCH(X$2,'Allokerad kvv'!$B$2:$AV$2,0),FALSE),VLOOKUP($B263,'Justerad allokering'!$B$2:$AG$462,MATCH(X$2,'Justerad allokering'!$B$2:$AF$2,0),FALSE))</f>
        <v>0</v>
      </c>
      <c r="Y263" s="28">
        <f>IF(ISERROR(1/VLOOKUP($B263,'Justerad allokering'!$B$2:$AG$462,MATCH(Y$2,'Justerad allokering'!$B$2:$AF$2,0),FALSE)),VLOOKUP($B263,'Allokerad kvv'!$B$2:$AV$468,MATCH(Y$2,'Allokerad kvv'!$B$2:$AV$2,0),FALSE),VLOOKUP($B263,'Justerad allokering'!$B$2:$AG$462,MATCH(Y$2,'Justerad allokering'!$B$2:$AF$2,0),FALSE))</f>
        <v>0</v>
      </c>
      <c r="Z263" s="28">
        <f>IF(ISERROR(1/VLOOKUP($B263,'Justerad allokering'!$B$2:$AG$462,MATCH(Z$2,'Justerad allokering'!$B$2:$AF$2,0),FALSE)),VLOOKUP($B263,'Allokerad kvv'!$B$2:$AV$468,MATCH(Z$2,'Allokerad kvv'!$B$2:$AV$2,0),FALSE),VLOOKUP($B263,'Justerad allokering'!$B$2:$AG$462,MATCH(Z$2,'Justerad allokering'!$B$2:$AF$2,0),FALSE))</f>
        <v>0</v>
      </c>
      <c r="AA263" s="28"/>
      <c r="AB263" s="28"/>
      <c r="AE263">
        <f t="shared" si="12"/>
        <v>0</v>
      </c>
      <c r="AG263">
        <f t="shared" si="13"/>
        <v>0</v>
      </c>
      <c r="AH263">
        <f t="shared" si="14"/>
        <v>0</v>
      </c>
      <c r="AI263" s="55" t="str">
        <f>IF(AH263=0,"",AH263/VLOOKUP(B263,Kraftvärmeprod!$B$1:$BC$480,MATCH("Summa tillförd energi exklusive rökgaskondensering",Kraftvärmeprod!$B$1:$BC$1,0),FALSE))</f>
        <v/>
      </c>
    </row>
    <row r="264" spans="1:35" x14ac:dyDescent="0.25">
      <c r="A264" s="28" t="s">
        <v>360</v>
      </c>
      <c r="B264" s="28" t="s">
        <v>361</v>
      </c>
      <c r="C264" s="28">
        <f>IF(ISERROR(1/VLOOKUP($B264,'Justerad allokering'!$B$2:$AG$462,MATCH(C$2,'Justerad allokering'!$B$2:$AF$2,0),FALSE)),VLOOKUP($B264,'Allokerad kvv'!$B$2:$AV$468,MATCH(C$2,'Allokerad kvv'!$B$2:$AV$2,0),FALSE),VLOOKUP($B264,'Justerad allokering'!$B$2:$AG$462,MATCH(C$2,'Justerad allokering'!$B$2:$AF$2,0),FALSE))</f>
        <v>0</v>
      </c>
      <c r="D264" s="28">
        <f>IF(ISERROR(1/VLOOKUP($B264,'Justerad allokering'!$B$2:$AG$462,MATCH(D$2,'Justerad allokering'!$B$2:$AF$2,0),FALSE)),VLOOKUP($B264,'Allokerad kvv'!$B$2:$AV$468,MATCH(D$2,'Allokerad kvv'!$B$2:$AV$2,0),FALSE),VLOOKUP($B264,'Justerad allokering'!$B$2:$AG$462,MATCH(D$2,'Justerad allokering'!$B$2:$AF$2,0),FALSE))</f>
        <v>0</v>
      </c>
      <c r="E264" s="28">
        <f>IF(ISERROR(1/VLOOKUP($B264,'Justerad allokering'!$B$2:$AG$462,MATCH(E$2,'Justerad allokering'!$B$2:$AF$2,0),FALSE)),VLOOKUP($B264,'Allokerad kvv'!$B$2:$AV$468,MATCH(E$2,'Allokerad kvv'!$B$2:$AV$2,0),FALSE),VLOOKUP($B264,'Justerad allokering'!$B$2:$AG$462,MATCH(E$2,'Justerad allokering'!$B$2:$AF$2,0),FALSE))</f>
        <v>0</v>
      </c>
      <c r="F264" s="28">
        <f>IF(ISERROR(1/VLOOKUP($B264,'Justerad allokering'!$B$2:$AG$462,MATCH(F$2,'Justerad allokering'!$B$2:$AF$2,0),FALSE)),VLOOKUP($B264,'Allokerad kvv'!$B$2:$AV$468,MATCH(F$2,'Allokerad kvv'!$B$2:$AV$2,0),FALSE),VLOOKUP($B264,'Justerad allokering'!$B$2:$AG$462,MATCH(F$2,'Justerad allokering'!$B$2:$AF$2,0),FALSE))</f>
        <v>0</v>
      </c>
      <c r="G264" s="28">
        <f>IF(ISERROR(1/VLOOKUP($B264,'Justerad allokering'!$B$2:$AG$462,MATCH(G$2,'Justerad allokering'!$B$2:$AF$2,0),FALSE)),VLOOKUP($B264,'Allokerad kvv'!$B$2:$AV$468,MATCH(G$2,'Allokerad kvv'!$B$2:$AV$2,0),FALSE),VLOOKUP($B264,'Justerad allokering'!$B$2:$AG$462,MATCH(G$2,'Justerad allokering'!$B$2:$AF$2,0),FALSE))</f>
        <v>0</v>
      </c>
      <c r="H264" s="28">
        <f>IF(ISERROR(1/VLOOKUP($B264,'Justerad allokering'!$B$2:$AG$462,MATCH(H$2,'Justerad allokering'!$B$2:$AF$2,0),FALSE)),VLOOKUP($B264,'Allokerad kvv'!$B$2:$AV$468,MATCH(H$2,'Allokerad kvv'!$B$2:$AV$2,0),FALSE),VLOOKUP($B264,'Justerad allokering'!$B$2:$AG$462,MATCH(H$2,'Justerad allokering'!$B$2:$AF$2,0),FALSE))</f>
        <v>0</v>
      </c>
      <c r="I264" s="28">
        <f>IF(ISERROR(1/VLOOKUP($B264,'Justerad allokering'!$B$2:$AG$462,MATCH(I$2,'Justerad allokering'!$B$2:$AF$2,0),FALSE)),VLOOKUP($B264,'Allokerad kvv'!$B$2:$AV$468,MATCH(I$2,'Allokerad kvv'!$B$2:$AV$2,0),FALSE),VLOOKUP($B264,'Justerad allokering'!$B$2:$AG$462,MATCH(I$2,'Justerad allokering'!$B$2:$AF$2,0),FALSE))</f>
        <v>0</v>
      </c>
      <c r="J264" s="28">
        <f>IF(ISERROR(1/VLOOKUP($B264,'Justerad allokering'!$B$2:$AG$462,MATCH(J$2,'Justerad allokering'!$B$2:$AF$2,0),FALSE)),VLOOKUP($B264,'Allokerad kvv'!$B$2:$AV$468,MATCH(J$2,'Allokerad kvv'!$B$2:$AV$2,0),FALSE),VLOOKUP($B264,'Justerad allokering'!$B$2:$AG$462,MATCH(J$2,'Justerad allokering'!$B$2:$AF$2,0),FALSE))</f>
        <v>0</v>
      </c>
      <c r="K264" s="28">
        <f>IF(ISERROR(1/VLOOKUP($B264,'Justerad allokering'!$B$2:$AG$462,MATCH(K$2,'Justerad allokering'!$B$2:$AF$2,0),FALSE)),VLOOKUP($B264,'Allokerad kvv'!$B$2:$AV$468,MATCH(K$2,'Allokerad kvv'!$B$2:$AV$2,0),FALSE),VLOOKUP($B264,'Justerad allokering'!$B$2:$AG$462,MATCH(K$2,'Justerad allokering'!$B$2:$AF$2,0),FALSE))</f>
        <v>0</v>
      </c>
      <c r="L264" s="28">
        <f>IF(ISERROR(1/VLOOKUP($B264,'Justerad allokering'!$B$2:$AG$462,MATCH(L$2,'Justerad allokering'!$B$2:$AF$2,0),FALSE)),VLOOKUP($B264,'Allokerad kvv'!$B$2:$AV$468,MATCH(L$2,'Allokerad kvv'!$B$2:$AV$2,0),FALSE),VLOOKUP($B264,'Justerad allokering'!$B$2:$AG$462,MATCH(L$2,'Justerad allokering'!$B$2:$AF$2,0),FALSE))</f>
        <v>0</v>
      </c>
      <c r="M264" s="28">
        <f>IF(ISERROR(1/VLOOKUP($B264,'Justerad allokering'!$B$2:$AG$462,MATCH(M$2,'Justerad allokering'!$B$2:$AF$2,0),FALSE)),VLOOKUP($B264,'Allokerad kvv'!$B$2:$AV$468,MATCH(M$2,'Allokerad kvv'!$B$2:$AV$2,0),FALSE),VLOOKUP($B264,'Justerad allokering'!$B$2:$AG$462,MATCH(M$2,'Justerad allokering'!$B$2:$AF$2,0),FALSE))</f>
        <v>0</v>
      </c>
      <c r="N264" s="28">
        <f>IF(ISERROR(1/VLOOKUP($B264,'Justerad allokering'!$B$2:$AG$462,MATCH(N$2,'Justerad allokering'!$B$2:$AF$2,0),FALSE)),VLOOKUP($B264,'Allokerad kvv'!$B$2:$AV$468,MATCH(N$2,'Allokerad kvv'!$B$2:$AV$2,0),FALSE),VLOOKUP($B264,'Justerad allokering'!$B$2:$AG$462,MATCH(N$2,'Justerad allokering'!$B$2:$AF$2,0),FALSE))</f>
        <v>0</v>
      </c>
      <c r="O264" s="28">
        <f>IF(ISERROR(1/VLOOKUP($B264,'Justerad allokering'!$B$2:$AG$462,MATCH(O$2,'Justerad allokering'!$B$2:$AF$2,0),FALSE)),VLOOKUP($B264,'Allokerad kvv'!$B$2:$AV$468,MATCH(O$2,'Allokerad kvv'!$B$2:$AV$2,0),FALSE),VLOOKUP($B264,'Justerad allokering'!$B$2:$AG$462,MATCH(O$2,'Justerad allokering'!$B$2:$AF$2,0),FALSE))</f>
        <v>0</v>
      </c>
      <c r="P264" s="28">
        <f>IF(ISERROR(1/VLOOKUP($B264,'Justerad allokering'!$B$2:$AG$462,MATCH(P$2,'Justerad allokering'!$B$2:$AF$2,0),FALSE)),VLOOKUP($B264,'Allokerad kvv'!$B$2:$AV$468,MATCH(P$2,'Allokerad kvv'!$B$2:$AV$2,0),FALSE),VLOOKUP($B264,'Justerad allokering'!$B$2:$AG$462,MATCH(P$2,'Justerad allokering'!$B$2:$AF$2,0),FALSE))</f>
        <v>0</v>
      </c>
      <c r="Q264" s="28">
        <f>IF(ISERROR(1/VLOOKUP($B264,'Justerad allokering'!$B$2:$AG$462,MATCH(Q$2,'Justerad allokering'!$B$2:$AF$2,0),FALSE)),VLOOKUP($B264,'Allokerad kvv'!$B$2:$AV$468,MATCH(Q$2,'Allokerad kvv'!$B$2:$AV$2,0),FALSE),VLOOKUP($B264,'Justerad allokering'!$B$2:$AG$462,MATCH(Q$2,'Justerad allokering'!$B$2:$AF$2,0),FALSE))</f>
        <v>0</v>
      </c>
      <c r="R264" s="28">
        <f>IF(ISERROR(1/VLOOKUP($B264,'Justerad allokering'!$B$2:$AG$462,MATCH(R$2,'Justerad allokering'!$B$2:$AF$2,0),FALSE)),VLOOKUP($B264,'Allokerad kvv'!$B$2:$AV$468,MATCH(R$2,'Allokerad kvv'!$B$2:$AV$2,0),FALSE),VLOOKUP($B264,'Justerad allokering'!$B$2:$AG$462,MATCH(R$2,'Justerad allokering'!$B$2:$AF$2,0),FALSE))</f>
        <v>0</v>
      </c>
      <c r="S264" s="28">
        <f>IF(ISERROR(1/VLOOKUP($B264,'Justerad allokering'!$B$2:$AG$462,MATCH(S$2,'Justerad allokering'!$B$2:$AF$2,0),FALSE)),VLOOKUP($B264,'Allokerad kvv'!$B$2:$AV$468,MATCH(S$2,'Allokerad kvv'!$B$2:$AV$2,0),FALSE),VLOOKUP($B264,'Justerad allokering'!$B$2:$AG$462,MATCH(S$2,'Justerad allokering'!$B$2:$AF$2,0),FALSE))</f>
        <v>0</v>
      </c>
      <c r="T264" s="28">
        <f>IF(ISERROR(1/VLOOKUP($B264,'Justerad allokering'!$B$2:$AG$462,MATCH(T$2,'Justerad allokering'!$B$2:$AF$2,0),FALSE)),VLOOKUP($B264,'Allokerad kvv'!$B$2:$AV$468,MATCH(T$2,'Allokerad kvv'!$B$2:$AV$2,0),FALSE),VLOOKUP($B264,'Justerad allokering'!$B$2:$AG$462,MATCH(T$2,'Justerad allokering'!$B$2:$AF$2,0),FALSE))</f>
        <v>0</v>
      </c>
      <c r="U264" s="28">
        <f>IF(ISERROR(1/VLOOKUP($B264,'Justerad allokering'!$B$2:$AG$462,MATCH(U$2,'Justerad allokering'!$B$2:$AF$2,0),FALSE)),VLOOKUP($B264,'Allokerad kvv'!$B$2:$AV$468,MATCH(U$2,'Allokerad kvv'!$B$2:$AV$2,0),FALSE),VLOOKUP($B264,'Justerad allokering'!$B$2:$AG$462,MATCH(U$2,'Justerad allokering'!$B$2:$AF$2,0),FALSE))</f>
        <v>0</v>
      </c>
      <c r="V264" s="28">
        <f>IF(ISERROR(1/VLOOKUP($B264,'Justerad allokering'!$B$2:$AG$462,MATCH(V$2,'Justerad allokering'!$B$2:$AF$2,0),FALSE)),VLOOKUP($B264,'Allokerad kvv'!$B$2:$AV$468,MATCH(V$2,'Allokerad kvv'!$B$2:$AV$2,0),FALSE),VLOOKUP($B264,'Justerad allokering'!$B$2:$AG$462,MATCH(V$2,'Justerad allokering'!$B$2:$AF$2,0),FALSE))</f>
        <v>0</v>
      </c>
      <c r="W264" s="28">
        <f>IF(ISERROR(1/VLOOKUP($B264,'Justerad allokering'!$B$2:$AG$462,MATCH(W$2,'Justerad allokering'!$B$2:$AF$2,0),FALSE)),VLOOKUP($B264,'Allokerad kvv'!$B$2:$AV$468,MATCH(W$2,'Allokerad kvv'!$B$2:$AV$2,0),FALSE),VLOOKUP($B264,'Justerad allokering'!$B$2:$AG$462,MATCH(W$2,'Justerad allokering'!$B$2:$AF$2,0),FALSE))</f>
        <v>0</v>
      </c>
      <c r="X264" s="28">
        <f>IF(ISERROR(1/VLOOKUP($B264,'Justerad allokering'!$B$2:$AG$462,MATCH(X$2,'Justerad allokering'!$B$2:$AF$2,0),FALSE)),VLOOKUP($B264,'Allokerad kvv'!$B$2:$AV$468,MATCH(X$2,'Allokerad kvv'!$B$2:$AV$2,0),FALSE),VLOOKUP($B264,'Justerad allokering'!$B$2:$AG$462,MATCH(X$2,'Justerad allokering'!$B$2:$AF$2,0),FALSE))</f>
        <v>0</v>
      </c>
      <c r="Y264" s="28">
        <f>IF(ISERROR(1/VLOOKUP($B264,'Justerad allokering'!$B$2:$AG$462,MATCH(Y$2,'Justerad allokering'!$B$2:$AF$2,0),FALSE)),VLOOKUP($B264,'Allokerad kvv'!$B$2:$AV$468,MATCH(Y$2,'Allokerad kvv'!$B$2:$AV$2,0),FALSE),VLOOKUP($B264,'Justerad allokering'!$B$2:$AG$462,MATCH(Y$2,'Justerad allokering'!$B$2:$AF$2,0),FALSE))</f>
        <v>0</v>
      </c>
      <c r="Z264" s="28">
        <f>IF(ISERROR(1/VLOOKUP($B264,'Justerad allokering'!$B$2:$AG$462,MATCH(Z$2,'Justerad allokering'!$B$2:$AF$2,0),FALSE)),VLOOKUP($B264,'Allokerad kvv'!$B$2:$AV$468,MATCH(Z$2,'Allokerad kvv'!$B$2:$AV$2,0),FALSE),VLOOKUP($B264,'Justerad allokering'!$B$2:$AG$462,MATCH(Z$2,'Justerad allokering'!$B$2:$AF$2,0),FALSE))</f>
        <v>0</v>
      </c>
      <c r="AA264" s="28"/>
      <c r="AB264" s="28"/>
      <c r="AE264">
        <f t="shared" si="12"/>
        <v>0</v>
      </c>
      <c r="AG264">
        <f t="shared" si="13"/>
        <v>0</v>
      </c>
      <c r="AH264">
        <f t="shared" si="14"/>
        <v>0</v>
      </c>
      <c r="AI264" s="55" t="str">
        <f>IF(AH264=0,"",AH264/VLOOKUP(B264,Kraftvärmeprod!$B$1:$BC$480,MATCH("Summa tillförd energi exklusive rökgaskondensering",Kraftvärmeprod!$B$1:$BC$1,0),FALSE))</f>
        <v/>
      </c>
    </row>
    <row r="265" spans="1:35" x14ac:dyDescent="0.25">
      <c r="A265" s="28" t="s">
        <v>362</v>
      </c>
      <c r="B265" s="28" t="s">
        <v>363</v>
      </c>
      <c r="C265" s="28">
        <f>IF(ISERROR(1/VLOOKUP($B265,'Justerad allokering'!$B$2:$AG$462,MATCH(C$2,'Justerad allokering'!$B$2:$AF$2,0),FALSE)),VLOOKUP($B265,'Allokerad kvv'!$B$2:$AV$468,MATCH(C$2,'Allokerad kvv'!$B$2:$AV$2,0),FALSE),VLOOKUP($B265,'Justerad allokering'!$B$2:$AG$462,MATCH(C$2,'Justerad allokering'!$B$2:$AF$2,0),FALSE))</f>
        <v>0</v>
      </c>
      <c r="D265" s="28">
        <f>IF(ISERROR(1/VLOOKUP($B265,'Justerad allokering'!$B$2:$AG$462,MATCH(D$2,'Justerad allokering'!$B$2:$AF$2,0),FALSE)),VLOOKUP($B265,'Allokerad kvv'!$B$2:$AV$468,MATCH(D$2,'Allokerad kvv'!$B$2:$AV$2,0),FALSE),VLOOKUP($B265,'Justerad allokering'!$B$2:$AG$462,MATCH(D$2,'Justerad allokering'!$B$2:$AF$2,0),FALSE))</f>
        <v>0</v>
      </c>
      <c r="E265" s="28">
        <f>IF(ISERROR(1/VLOOKUP($B265,'Justerad allokering'!$B$2:$AG$462,MATCH(E$2,'Justerad allokering'!$B$2:$AF$2,0),FALSE)),VLOOKUP($B265,'Allokerad kvv'!$B$2:$AV$468,MATCH(E$2,'Allokerad kvv'!$B$2:$AV$2,0),FALSE),VLOOKUP($B265,'Justerad allokering'!$B$2:$AG$462,MATCH(E$2,'Justerad allokering'!$B$2:$AF$2,0),FALSE))</f>
        <v>0</v>
      </c>
      <c r="F265" s="28">
        <f>IF(ISERROR(1/VLOOKUP($B265,'Justerad allokering'!$B$2:$AG$462,MATCH(F$2,'Justerad allokering'!$B$2:$AF$2,0),FALSE)),VLOOKUP($B265,'Allokerad kvv'!$B$2:$AV$468,MATCH(F$2,'Allokerad kvv'!$B$2:$AV$2,0),FALSE),VLOOKUP($B265,'Justerad allokering'!$B$2:$AG$462,MATCH(F$2,'Justerad allokering'!$B$2:$AF$2,0),FALSE))</f>
        <v>0</v>
      </c>
      <c r="G265" s="28">
        <f>IF(ISERROR(1/VLOOKUP($B265,'Justerad allokering'!$B$2:$AG$462,MATCH(G$2,'Justerad allokering'!$B$2:$AF$2,0),FALSE)),VLOOKUP($B265,'Allokerad kvv'!$B$2:$AV$468,MATCH(G$2,'Allokerad kvv'!$B$2:$AV$2,0),FALSE),VLOOKUP($B265,'Justerad allokering'!$B$2:$AG$462,MATCH(G$2,'Justerad allokering'!$B$2:$AF$2,0),FALSE))</f>
        <v>0</v>
      </c>
      <c r="H265" s="28">
        <f>IF(ISERROR(1/VLOOKUP($B265,'Justerad allokering'!$B$2:$AG$462,MATCH(H$2,'Justerad allokering'!$B$2:$AF$2,0),FALSE)),VLOOKUP($B265,'Allokerad kvv'!$B$2:$AV$468,MATCH(H$2,'Allokerad kvv'!$B$2:$AV$2,0),FALSE),VLOOKUP($B265,'Justerad allokering'!$B$2:$AG$462,MATCH(H$2,'Justerad allokering'!$B$2:$AF$2,0),FALSE))</f>
        <v>0</v>
      </c>
      <c r="I265" s="28">
        <f>IF(ISERROR(1/VLOOKUP($B265,'Justerad allokering'!$B$2:$AG$462,MATCH(I$2,'Justerad allokering'!$B$2:$AF$2,0),FALSE)),VLOOKUP($B265,'Allokerad kvv'!$B$2:$AV$468,MATCH(I$2,'Allokerad kvv'!$B$2:$AV$2,0),FALSE),VLOOKUP($B265,'Justerad allokering'!$B$2:$AG$462,MATCH(I$2,'Justerad allokering'!$B$2:$AF$2,0),FALSE))</f>
        <v>0</v>
      </c>
      <c r="J265" s="28">
        <f>IF(ISERROR(1/VLOOKUP($B265,'Justerad allokering'!$B$2:$AG$462,MATCH(J$2,'Justerad allokering'!$B$2:$AF$2,0),FALSE)),VLOOKUP($B265,'Allokerad kvv'!$B$2:$AV$468,MATCH(J$2,'Allokerad kvv'!$B$2:$AV$2,0),FALSE),VLOOKUP($B265,'Justerad allokering'!$B$2:$AG$462,MATCH(J$2,'Justerad allokering'!$B$2:$AF$2,0),FALSE))</f>
        <v>0</v>
      </c>
      <c r="K265" s="28">
        <f>IF(ISERROR(1/VLOOKUP($B265,'Justerad allokering'!$B$2:$AG$462,MATCH(K$2,'Justerad allokering'!$B$2:$AF$2,0),FALSE)),VLOOKUP($B265,'Allokerad kvv'!$B$2:$AV$468,MATCH(K$2,'Allokerad kvv'!$B$2:$AV$2,0),FALSE),VLOOKUP($B265,'Justerad allokering'!$B$2:$AG$462,MATCH(K$2,'Justerad allokering'!$B$2:$AF$2,0),FALSE))</f>
        <v>0</v>
      </c>
      <c r="L265" s="28">
        <f>IF(ISERROR(1/VLOOKUP($B265,'Justerad allokering'!$B$2:$AG$462,MATCH(L$2,'Justerad allokering'!$B$2:$AF$2,0),FALSE)),VLOOKUP($B265,'Allokerad kvv'!$B$2:$AV$468,MATCH(L$2,'Allokerad kvv'!$B$2:$AV$2,0),FALSE),VLOOKUP($B265,'Justerad allokering'!$B$2:$AG$462,MATCH(L$2,'Justerad allokering'!$B$2:$AF$2,0),FALSE))</f>
        <v>0</v>
      </c>
      <c r="M265" s="28">
        <f>IF(ISERROR(1/VLOOKUP($B265,'Justerad allokering'!$B$2:$AG$462,MATCH(M$2,'Justerad allokering'!$B$2:$AF$2,0),FALSE)),VLOOKUP($B265,'Allokerad kvv'!$B$2:$AV$468,MATCH(M$2,'Allokerad kvv'!$B$2:$AV$2,0),FALSE),VLOOKUP($B265,'Justerad allokering'!$B$2:$AG$462,MATCH(M$2,'Justerad allokering'!$B$2:$AF$2,0),FALSE))</f>
        <v>0</v>
      </c>
      <c r="N265" s="28">
        <f>IF(ISERROR(1/VLOOKUP($B265,'Justerad allokering'!$B$2:$AG$462,MATCH(N$2,'Justerad allokering'!$B$2:$AF$2,0),FALSE)),VLOOKUP($B265,'Allokerad kvv'!$B$2:$AV$468,MATCH(N$2,'Allokerad kvv'!$B$2:$AV$2,0),FALSE),VLOOKUP($B265,'Justerad allokering'!$B$2:$AG$462,MATCH(N$2,'Justerad allokering'!$B$2:$AF$2,0),FALSE))</f>
        <v>0</v>
      </c>
      <c r="O265" s="28">
        <f>IF(ISERROR(1/VLOOKUP($B265,'Justerad allokering'!$B$2:$AG$462,MATCH(O$2,'Justerad allokering'!$B$2:$AF$2,0),FALSE)),VLOOKUP($B265,'Allokerad kvv'!$B$2:$AV$468,MATCH(O$2,'Allokerad kvv'!$B$2:$AV$2,0),FALSE),VLOOKUP($B265,'Justerad allokering'!$B$2:$AG$462,MATCH(O$2,'Justerad allokering'!$B$2:$AF$2,0),FALSE))</f>
        <v>0</v>
      </c>
      <c r="P265" s="28">
        <f>IF(ISERROR(1/VLOOKUP($B265,'Justerad allokering'!$B$2:$AG$462,MATCH(P$2,'Justerad allokering'!$B$2:$AF$2,0),FALSE)),VLOOKUP($B265,'Allokerad kvv'!$B$2:$AV$468,MATCH(P$2,'Allokerad kvv'!$B$2:$AV$2,0),FALSE),VLOOKUP($B265,'Justerad allokering'!$B$2:$AG$462,MATCH(P$2,'Justerad allokering'!$B$2:$AF$2,0),FALSE))</f>
        <v>0</v>
      </c>
      <c r="Q265" s="28">
        <f>IF(ISERROR(1/VLOOKUP($B265,'Justerad allokering'!$B$2:$AG$462,MATCH(Q$2,'Justerad allokering'!$B$2:$AF$2,0),FALSE)),VLOOKUP($B265,'Allokerad kvv'!$B$2:$AV$468,MATCH(Q$2,'Allokerad kvv'!$B$2:$AV$2,0),FALSE),VLOOKUP($B265,'Justerad allokering'!$B$2:$AG$462,MATCH(Q$2,'Justerad allokering'!$B$2:$AF$2,0),FALSE))</f>
        <v>0</v>
      </c>
      <c r="R265" s="28">
        <f>IF(ISERROR(1/VLOOKUP($B265,'Justerad allokering'!$B$2:$AG$462,MATCH(R$2,'Justerad allokering'!$B$2:$AF$2,0),FALSE)),VLOOKUP($B265,'Allokerad kvv'!$B$2:$AV$468,MATCH(R$2,'Allokerad kvv'!$B$2:$AV$2,0),FALSE),VLOOKUP($B265,'Justerad allokering'!$B$2:$AG$462,MATCH(R$2,'Justerad allokering'!$B$2:$AF$2,0),FALSE))</f>
        <v>0</v>
      </c>
      <c r="S265" s="28">
        <f>IF(ISERROR(1/VLOOKUP($B265,'Justerad allokering'!$B$2:$AG$462,MATCH(S$2,'Justerad allokering'!$B$2:$AF$2,0),FALSE)),VLOOKUP($B265,'Allokerad kvv'!$B$2:$AV$468,MATCH(S$2,'Allokerad kvv'!$B$2:$AV$2,0),FALSE),VLOOKUP($B265,'Justerad allokering'!$B$2:$AG$462,MATCH(S$2,'Justerad allokering'!$B$2:$AF$2,0),FALSE))</f>
        <v>0</v>
      </c>
      <c r="T265" s="28">
        <f>IF(ISERROR(1/VLOOKUP($B265,'Justerad allokering'!$B$2:$AG$462,MATCH(T$2,'Justerad allokering'!$B$2:$AF$2,0),FALSE)),VLOOKUP($B265,'Allokerad kvv'!$B$2:$AV$468,MATCH(T$2,'Allokerad kvv'!$B$2:$AV$2,0),FALSE),VLOOKUP($B265,'Justerad allokering'!$B$2:$AG$462,MATCH(T$2,'Justerad allokering'!$B$2:$AF$2,0),FALSE))</f>
        <v>0</v>
      </c>
      <c r="U265" s="28">
        <f>IF(ISERROR(1/VLOOKUP($B265,'Justerad allokering'!$B$2:$AG$462,MATCH(U$2,'Justerad allokering'!$B$2:$AF$2,0),FALSE)),VLOOKUP($B265,'Allokerad kvv'!$B$2:$AV$468,MATCH(U$2,'Allokerad kvv'!$B$2:$AV$2,0),FALSE),VLOOKUP($B265,'Justerad allokering'!$B$2:$AG$462,MATCH(U$2,'Justerad allokering'!$B$2:$AF$2,0),FALSE))</f>
        <v>0</v>
      </c>
      <c r="V265" s="28">
        <f>IF(ISERROR(1/VLOOKUP($B265,'Justerad allokering'!$B$2:$AG$462,MATCH(V$2,'Justerad allokering'!$B$2:$AF$2,0),FALSE)),VLOOKUP($B265,'Allokerad kvv'!$B$2:$AV$468,MATCH(V$2,'Allokerad kvv'!$B$2:$AV$2,0),FALSE),VLOOKUP($B265,'Justerad allokering'!$B$2:$AG$462,MATCH(V$2,'Justerad allokering'!$B$2:$AF$2,0),FALSE))</f>
        <v>0</v>
      </c>
      <c r="W265" s="28">
        <f>IF(ISERROR(1/VLOOKUP($B265,'Justerad allokering'!$B$2:$AG$462,MATCH(W$2,'Justerad allokering'!$B$2:$AF$2,0),FALSE)),VLOOKUP($B265,'Allokerad kvv'!$B$2:$AV$468,MATCH(W$2,'Allokerad kvv'!$B$2:$AV$2,0),FALSE),VLOOKUP($B265,'Justerad allokering'!$B$2:$AG$462,MATCH(W$2,'Justerad allokering'!$B$2:$AF$2,0),FALSE))</f>
        <v>0</v>
      </c>
      <c r="X265" s="28">
        <f>IF(ISERROR(1/VLOOKUP($B265,'Justerad allokering'!$B$2:$AG$462,MATCH(X$2,'Justerad allokering'!$B$2:$AF$2,0),FALSE)),VLOOKUP($B265,'Allokerad kvv'!$B$2:$AV$468,MATCH(X$2,'Allokerad kvv'!$B$2:$AV$2,0),FALSE),VLOOKUP($B265,'Justerad allokering'!$B$2:$AG$462,MATCH(X$2,'Justerad allokering'!$B$2:$AF$2,0),FALSE))</f>
        <v>0</v>
      </c>
      <c r="Y265" s="28">
        <f>IF(ISERROR(1/VLOOKUP($B265,'Justerad allokering'!$B$2:$AG$462,MATCH(Y$2,'Justerad allokering'!$B$2:$AF$2,0),FALSE)),VLOOKUP($B265,'Allokerad kvv'!$B$2:$AV$468,MATCH(Y$2,'Allokerad kvv'!$B$2:$AV$2,0),FALSE),VLOOKUP($B265,'Justerad allokering'!$B$2:$AG$462,MATCH(Y$2,'Justerad allokering'!$B$2:$AF$2,0),FALSE))</f>
        <v>0</v>
      </c>
      <c r="Z265" s="28">
        <f>IF(ISERROR(1/VLOOKUP($B265,'Justerad allokering'!$B$2:$AG$462,MATCH(Z$2,'Justerad allokering'!$B$2:$AF$2,0),FALSE)),VLOOKUP($B265,'Allokerad kvv'!$B$2:$AV$468,MATCH(Z$2,'Allokerad kvv'!$B$2:$AV$2,0),FALSE),VLOOKUP($B265,'Justerad allokering'!$B$2:$AG$462,MATCH(Z$2,'Justerad allokering'!$B$2:$AF$2,0),FALSE))</f>
        <v>0</v>
      </c>
      <c r="AA265" s="28"/>
      <c r="AB265" s="28"/>
      <c r="AE265">
        <f t="shared" si="12"/>
        <v>0</v>
      </c>
      <c r="AG265">
        <f t="shared" si="13"/>
        <v>0</v>
      </c>
      <c r="AH265">
        <f t="shared" si="14"/>
        <v>0</v>
      </c>
      <c r="AI265" s="55" t="str">
        <f>IF(AH265=0,"",AH265/VLOOKUP(B265,Kraftvärmeprod!$B$1:$BC$480,MATCH("Summa tillförd energi exklusive rökgaskondensering",Kraftvärmeprod!$B$1:$BC$1,0),FALSE))</f>
        <v/>
      </c>
    </row>
    <row r="266" spans="1:35" x14ac:dyDescent="0.25">
      <c r="A266" s="28" t="s">
        <v>364</v>
      </c>
      <c r="B266" s="28" t="s">
        <v>365</v>
      </c>
      <c r="C266" s="28">
        <f>IF(ISERROR(1/VLOOKUP($B266,'Justerad allokering'!$B$2:$AG$462,MATCH(C$2,'Justerad allokering'!$B$2:$AF$2,0),FALSE)),VLOOKUP($B266,'Allokerad kvv'!$B$2:$AV$468,MATCH(C$2,'Allokerad kvv'!$B$2:$AV$2,0),FALSE),VLOOKUP($B266,'Justerad allokering'!$B$2:$AG$462,MATCH(C$2,'Justerad allokering'!$B$2:$AF$2,0),FALSE))</f>
        <v>0</v>
      </c>
      <c r="D266" s="28">
        <f>IF(ISERROR(1/VLOOKUP($B266,'Justerad allokering'!$B$2:$AG$462,MATCH(D$2,'Justerad allokering'!$B$2:$AF$2,0),FALSE)),VLOOKUP($B266,'Allokerad kvv'!$B$2:$AV$468,MATCH(D$2,'Allokerad kvv'!$B$2:$AV$2,0),FALSE),VLOOKUP($B266,'Justerad allokering'!$B$2:$AG$462,MATCH(D$2,'Justerad allokering'!$B$2:$AF$2,0),FALSE))</f>
        <v>0</v>
      </c>
      <c r="E266" s="28">
        <f>IF(ISERROR(1/VLOOKUP($B266,'Justerad allokering'!$B$2:$AG$462,MATCH(E$2,'Justerad allokering'!$B$2:$AF$2,0),FALSE)),VLOOKUP($B266,'Allokerad kvv'!$B$2:$AV$468,MATCH(E$2,'Allokerad kvv'!$B$2:$AV$2,0),FALSE),VLOOKUP($B266,'Justerad allokering'!$B$2:$AG$462,MATCH(E$2,'Justerad allokering'!$B$2:$AF$2,0),FALSE))</f>
        <v>0</v>
      </c>
      <c r="F266" s="28">
        <f>IF(ISERROR(1/VLOOKUP($B266,'Justerad allokering'!$B$2:$AG$462,MATCH(F$2,'Justerad allokering'!$B$2:$AF$2,0),FALSE)),VLOOKUP($B266,'Allokerad kvv'!$B$2:$AV$468,MATCH(F$2,'Allokerad kvv'!$B$2:$AV$2,0),FALSE),VLOOKUP($B266,'Justerad allokering'!$B$2:$AG$462,MATCH(F$2,'Justerad allokering'!$B$2:$AF$2,0),FALSE))</f>
        <v>0</v>
      </c>
      <c r="G266" s="28">
        <f>IF(ISERROR(1/VLOOKUP($B266,'Justerad allokering'!$B$2:$AG$462,MATCH(G$2,'Justerad allokering'!$B$2:$AF$2,0),FALSE)),VLOOKUP($B266,'Allokerad kvv'!$B$2:$AV$468,MATCH(G$2,'Allokerad kvv'!$B$2:$AV$2,0),FALSE),VLOOKUP($B266,'Justerad allokering'!$B$2:$AG$462,MATCH(G$2,'Justerad allokering'!$B$2:$AF$2,0),FALSE))</f>
        <v>0</v>
      </c>
      <c r="H266" s="28">
        <f>IF(ISERROR(1/VLOOKUP($B266,'Justerad allokering'!$B$2:$AG$462,MATCH(H$2,'Justerad allokering'!$B$2:$AF$2,0),FALSE)),VLOOKUP($B266,'Allokerad kvv'!$B$2:$AV$468,MATCH(H$2,'Allokerad kvv'!$B$2:$AV$2,0),FALSE),VLOOKUP($B266,'Justerad allokering'!$B$2:$AG$462,MATCH(H$2,'Justerad allokering'!$B$2:$AF$2,0),FALSE))</f>
        <v>0</v>
      </c>
      <c r="I266" s="28">
        <f>IF(ISERROR(1/VLOOKUP($B266,'Justerad allokering'!$B$2:$AG$462,MATCH(I$2,'Justerad allokering'!$B$2:$AF$2,0),FALSE)),VLOOKUP($B266,'Allokerad kvv'!$B$2:$AV$468,MATCH(I$2,'Allokerad kvv'!$B$2:$AV$2,0),FALSE),VLOOKUP($B266,'Justerad allokering'!$B$2:$AG$462,MATCH(I$2,'Justerad allokering'!$B$2:$AF$2,0),FALSE))</f>
        <v>0</v>
      </c>
      <c r="J266" s="28">
        <f>IF(ISERROR(1/VLOOKUP($B266,'Justerad allokering'!$B$2:$AG$462,MATCH(J$2,'Justerad allokering'!$B$2:$AF$2,0),FALSE)),VLOOKUP($B266,'Allokerad kvv'!$B$2:$AV$468,MATCH(J$2,'Allokerad kvv'!$B$2:$AV$2,0),FALSE),VLOOKUP($B266,'Justerad allokering'!$B$2:$AG$462,MATCH(J$2,'Justerad allokering'!$B$2:$AF$2,0),FALSE))</f>
        <v>0</v>
      </c>
      <c r="K266" s="28">
        <f>IF(ISERROR(1/VLOOKUP($B266,'Justerad allokering'!$B$2:$AG$462,MATCH(K$2,'Justerad allokering'!$B$2:$AF$2,0),FALSE)),VLOOKUP($B266,'Allokerad kvv'!$B$2:$AV$468,MATCH(K$2,'Allokerad kvv'!$B$2:$AV$2,0),FALSE),VLOOKUP($B266,'Justerad allokering'!$B$2:$AG$462,MATCH(K$2,'Justerad allokering'!$B$2:$AF$2,0),FALSE))</f>
        <v>0</v>
      </c>
      <c r="L266" s="28">
        <f>IF(ISERROR(1/VLOOKUP($B266,'Justerad allokering'!$B$2:$AG$462,MATCH(L$2,'Justerad allokering'!$B$2:$AF$2,0),FALSE)),VLOOKUP($B266,'Allokerad kvv'!$B$2:$AV$468,MATCH(L$2,'Allokerad kvv'!$B$2:$AV$2,0),FALSE),VLOOKUP($B266,'Justerad allokering'!$B$2:$AG$462,MATCH(L$2,'Justerad allokering'!$B$2:$AF$2,0),FALSE))</f>
        <v>0</v>
      </c>
      <c r="M266" s="28">
        <f>IF(ISERROR(1/VLOOKUP($B266,'Justerad allokering'!$B$2:$AG$462,MATCH(M$2,'Justerad allokering'!$B$2:$AF$2,0),FALSE)),VLOOKUP($B266,'Allokerad kvv'!$B$2:$AV$468,MATCH(M$2,'Allokerad kvv'!$B$2:$AV$2,0),FALSE),VLOOKUP($B266,'Justerad allokering'!$B$2:$AG$462,MATCH(M$2,'Justerad allokering'!$B$2:$AF$2,0),FALSE))</f>
        <v>0</v>
      </c>
      <c r="N266" s="28">
        <f>IF(ISERROR(1/VLOOKUP($B266,'Justerad allokering'!$B$2:$AG$462,MATCH(N$2,'Justerad allokering'!$B$2:$AF$2,0),FALSE)),VLOOKUP($B266,'Allokerad kvv'!$B$2:$AV$468,MATCH(N$2,'Allokerad kvv'!$B$2:$AV$2,0),FALSE),VLOOKUP($B266,'Justerad allokering'!$B$2:$AG$462,MATCH(N$2,'Justerad allokering'!$B$2:$AF$2,0),FALSE))</f>
        <v>0</v>
      </c>
      <c r="O266" s="28">
        <f>IF(ISERROR(1/VLOOKUP($B266,'Justerad allokering'!$B$2:$AG$462,MATCH(O$2,'Justerad allokering'!$B$2:$AF$2,0),FALSE)),VLOOKUP($B266,'Allokerad kvv'!$B$2:$AV$468,MATCH(O$2,'Allokerad kvv'!$B$2:$AV$2,0),FALSE),VLOOKUP($B266,'Justerad allokering'!$B$2:$AG$462,MATCH(O$2,'Justerad allokering'!$B$2:$AF$2,0),FALSE))</f>
        <v>0</v>
      </c>
      <c r="P266" s="28">
        <f>IF(ISERROR(1/VLOOKUP($B266,'Justerad allokering'!$B$2:$AG$462,MATCH(P$2,'Justerad allokering'!$B$2:$AF$2,0),FALSE)),VLOOKUP($B266,'Allokerad kvv'!$B$2:$AV$468,MATCH(P$2,'Allokerad kvv'!$B$2:$AV$2,0),FALSE),VLOOKUP($B266,'Justerad allokering'!$B$2:$AG$462,MATCH(P$2,'Justerad allokering'!$B$2:$AF$2,0),FALSE))</f>
        <v>0</v>
      </c>
      <c r="Q266" s="28">
        <f>IF(ISERROR(1/VLOOKUP($B266,'Justerad allokering'!$B$2:$AG$462,MATCH(Q$2,'Justerad allokering'!$B$2:$AF$2,0),FALSE)),VLOOKUP($B266,'Allokerad kvv'!$B$2:$AV$468,MATCH(Q$2,'Allokerad kvv'!$B$2:$AV$2,0),FALSE),VLOOKUP($B266,'Justerad allokering'!$B$2:$AG$462,MATCH(Q$2,'Justerad allokering'!$B$2:$AF$2,0),FALSE))</f>
        <v>0</v>
      </c>
      <c r="R266" s="28">
        <f>IF(ISERROR(1/VLOOKUP($B266,'Justerad allokering'!$B$2:$AG$462,MATCH(R$2,'Justerad allokering'!$B$2:$AF$2,0),FALSE)),VLOOKUP($B266,'Allokerad kvv'!$B$2:$AV$468,MATCH(R$2,'Allokerad kvv'!$B$2:$AV$2,0),FALSE),VLOOKUP($B266,'Justerad allokering'!$B$2:$AG$462,MATCH(R$2,'Justerad allokering'!$B$2:$AF$2,0),FALSE))</f>
        <v>0</v>
      </c>
      <c r="S266" s="28">
        <f>IF(ISERROR(1/VLOOKUP($B266,'Justerad allokering'!$B$2:$AG$462,MATCH(S$2,'Justerad allokering'!$B$2:$AF$2,0),FALSE)),VLOOKUP($B266,'Allokerad kvv'!$B$2:$AV$468,MATCH(S$2,'Allokerad kvv'!$B$2:$AV$2,0),FALSE),VLOOKUP($B266,'Justerad allokering'!$B$2:$AG$462,MATCH(S$2,'Justerad allokering'!$B$2:$AF$2,0),FALSE))</f>
        <v>0</v>
      </c>
      <c r="T266" s="28">
        <f>IF(ISERROR(1/VLOOKUP($B266,'Justerad allokering'!$B$2:$AG$462,MATCH(T$2,'Justerad allokering'!$B$2:$AF$2,0),FALSE)),VLOOKUP($B266,'Allokerad kvv'!$B$2:$AV$468,MATCH(T$2,'Allokerad kvv'!$B$2:$AV$2,0),FALSE),VLOOKUP($B266,'Justerad allokering'!$B$2:$AG$462,MATCH(T$2,'Justerad allokering'!$B$2:$AF$2,0),FALSE))</f>
        <v>0</v>
      </c>
      <c r="U266" s="28">
        <f>IF(ISERROR(1/VLOOKUP($B266,'Justerad allokering'!$B$2:$AG$462,MATCH(U$2,'Justerad allokering'!$B$2:$AF$2,0),FALSE)),VLOOKUP($B266,'Allokerad kvv'!$B$2:$AV$468,MATCH(U$2,'Allokerad kvv'!$B$2:$AV$2,0),FALSE),VLOOKUP($B266,'Justerad allokering'!$B$2:$AG$462,MATCH(U$2,'Justerad allokering'!$B$2:$AF$2,0),FALSE))</f>
        <v>0</v>
      </c>
      <c r="V266" s="28">
        <f>IF(ISERROR(1/VLOOKUP($B266,'Justerad allokering'!$B$2:$AG$462,MATCH(V$2,'Justerad allokering'!$B$2:$AF$2,0),FALSE)),VLOOKUP($B266,'Allokerad kvv'!$B$2:$AV$468,MATCH(V$2,'Allokerad kvv'!$B$2:$AV$2,0),FALSE),VLOOKUP($B266,'Justerad allokering'!$B$2:$AG$462,MATCH(V$2,'Justerad allokering'!$B$2:$AF$2,0),FALSE))</f>
        <v>0</v>
      </c>
      <c r="W266" s="28">
        <f>IF(ISERROR(1/VLOOKUP($B266,'Justerad allokering'!$B$2:$AG$462,MATCH(W$2,'Justerad allokering'!$B$2:$AF$2,0),FALSE)),VLOOKUP($B266,'Allokerad kvv'!$B$2:$AV$468,MATCH(W$2,'Allokerad kvv'!$B$2:$AV$2,0),FALSE),VLOOKUP($B266,'Justerad allokering'!$B$2:$AG$462,MATCH(W$2,'Justerad allokering'!$B$2:$AF$2,0),FALSE))</f>
        <v>0</v>
      </c>
      <c r="X266" s="28">
        <f>IF(ISERROR(1/VLOOKUP($B266,'Justerad allokering'!$B$2:$AG$462,MATCH(X$2,'Justerad allokering'!$B$2:$AF$2,0),FALSE)),VLOOKUP($B266,'Allokerad kvv'!$B$2:$AV$468,MATCH(X$2,'Allokerad kvv'!$B$2:$AV$2,0),FALSE),VLOOKUP($B266,'Justerad allokering'!$B$2:$AG$462,MATCH(X$2,'Justerad allokering'!$B$2:$AF$2,0),FALSE))</f>
        <v>0</v>
      </c>
      <c r="Y266" s="28">
        <f>IF(ISERROR(1/VLOOKUP($B266,'Justerad allokering'!$B$2:$AG$462,MATCH(Y$2,'Justerad allokering'!$B$2:$AF$2,0),FALSE)),VLOOKUP($B266,'Allokerad kvv'!$B$2:$AV$468,MATCH(Y$2,'Allokerad kvv'!$B$2:$AV$2,0),FALSE),VLOOKUP($B266,'Justerad allokering'!$B$2:$AG$462,MATCH(Y$2,'Justerad allokering'!$B$2:$AF$2,0),FALSE))</f>
        <v>0</v>
      </c>
      <c r="Z266" s="28">
        <f>IF(ISERROR(1/VLOOKUP($B266,'Justerad allokering'!$B$2:$AG$462,MATCH(Z$2,'Justerad allokering'!$B$2:$AF$2,0),FALSE)),VLOOKUP($B266,'Allokerad kvv'!$B$2:$AV$468,MATCH(Z$2,'Allokerad kvv'!$B$2:$AV$2,0),FALSE),VLOOKUP($B266,'Justerad allokering'!$B$2:$AG$462,MATCH(Z$2,'Justerad allokering'!$B$2:$AF$2,0),FALSE))</f>
        <v>0</v>
      </c>
      <c r="AA266" s="28"/>
      <c r="AB266" s="28"/>
      <c r="AE266">
        <f t="shared" si="12"/>
        <v>0</v>
      </c>
      <c r="AG266">
        <f t="shared" si="13"/>
        <v>0</v>
      </c>
      <c r="AH266">
        <f t="shared" si="14"/>
        <v>0</v>
      </c>
      <c r="AI266" s="55" t="str">
        <f>IF(AH266=0,"",AH266/VLOOKUP(B266,Kraftvärmeprod!$B$1:$BC$480,MATCH("Summa tillförd energi exklusive rökgaskondensering",Kraftvärmeprod!$B$1:$BC$1,0),FALSE))</f>
        <v/>
      </c>
    </row>
    <row r="267" spans="1:35" x14ac:dyDescent="0.25">
      <c r="A267" s="28" t="s">
        <v>364</v>
      </c>
      <c r="B267" s="28" t="s">
        <v>366</v>
      </c>
      <c r="C267" s="28">
        <f>IF(ISERROR(1/VLOOKUP($B267,'Justerad allokering'!$B$2:$AG$462,MATCH(C$2,'Justerad allokering'!$B$2:$AF$2,0),FALSE)),VLOOKUP($B267,'Allokerad kvv'!$B$2:$AV$468,MATCH(C$2,'Allokerad kvv'!$B$2:$AV$2,0),FALSE),VLOOKUP($B267,'Justerad allokering'!$B$2:$AG$462,MATCH(C$2,'Justerad allokering'!$B$2:$AF$2,0),FALSE))</f>
        <v>0</v>
      </c>
      <c r="D267" s="28">
        <f>IF(ISERROR(1/VLOOKUP($B267,'Justerad allokering'!$B$2:$AG$462,MATCH(D$2,'Justerad allokering'!$B$2:$AF$2,0),FALSE)),VLOOKUP($B267,'Allokerad kvv'!$B$2:$AV$468,MATCH(D$2,'Allokerad kvv'!$B$2:$AV$2,0),FALSE),VLOOKUP($B267,'Justerad allokering'!$B$2:$AG$462,MATCH(D$2,'Justerad allokering'!$B$2:$AF$2,0),FALSE))</f>
        <v>0</v>
      </c>
      <c r="E267" s="28">
        <f>IF(ISERROR(1/VLOOKUP($B267,'Justerad allokering'!$B$2:$AG$462,MATCH(E$2,'Justerad allokering'!$B$2:$AF$2,0),FALSE)),VLOOKUP($B267,'Allokerad kvv'!$B$2:$AV$468,MATCH(E$2,'Allokerad kvv'!$B$2:$AV$2,0),FALSE),VLOOKUP($B267,'Justerad allokering'!$B$2:$AG$462,MATCH(E$2,'Justerad allokering'!$B$2:$AF$2,0),FALSE))</f>
        <v>0</v>
      </c>
      <c r="F267" s="28">
        <f>IF(ISERROR(1/VLOOKUP($B267,'Justerad allokering'!$B$2:$AG$462,MATCH(F$2,'Justerad allokering'!$B$2:$AF$2,0),FALSE)),VLOOKUP($B267,'Allokerad kvv'!$B$2:$AV$468,MATCH(F$2,'Allokerad kvv'!$B$2:$AV$2,0),FALSE),VLOOKUP($B267,'Justerad allokering'!$B$2:$AG$462,MATCH(F$2,'Justerad allokering'!$B$2:$AF$2,0),FALSE))</f>
        <v>0</v>
      </c>
      <c r="G267" s="28">
        <f>IF(ISERROR(1/VLOOKUP($B267,'Justerad allokering'!$B$2:$AG$462,MATCH(G$2,'Justerad allokering'!$B$2:$AF$2,0),FALSE)),VLOOKUP($B267,'Allokerad kvv'!$B$2:$AV$468,MATCH(G$2,'Allokerad kvv'!$B$2:$AV$2,0),FALSE),VLOOKUP($B267,'Justerad allokering'!$B$2:$AG$462,MATCH(G$2,'Justerad allokering'!$B$2:$AF$2,0),FALSE))</f>
        <v>0</v>
      </c>
      <c r="H267" s="28">
        <f>IF(ISERROR(1/VLOOKUP($B267,'Justerad allokering'!$B$2:$AG$462,MATCH(H$2,'Justerad allokering'!$B$2:$AF$2,0),FALSE)),VLOOKUP($B267,'Allokerad kvv'!$B$2:$AV$468,MATCH(H$2,'Allokerad kvv'!$B$2:$AV$2,0),FALSE),VLOOKUP($B267,'Justerad allokering'!$B$2:$AG$462,MATCH(H$2,'Justerad allokering'!$B$2:$AF$2,0),FALSE))</f>
        <v>0</v>
      </c>
      <c r="I267" s="28">
        <f>IF(ISERROR(1/VLOOKUP($B267,'Justerad allokering'!$B$2:$AG$462,MATCH(I$2,'Justerad allokering'!$B$2:$AF$2,0),FALSE)),VLOOKUP($B267,'Allokerad kvv'!$B$2:$AV$468,MATCH(I$2,'Allokerad kvv'!$B$2:$AV$2,0),FALSE),VLOOKUP($B267,'Justerad allokering'!$B$2:$AG$462,MATCH(I$2,'Justerad allokering'!$B$2:$AF$2,0),FALSE))</f>
        <v>0</v>
      </c>
      <c r="J267" s="28">
        <f>IF(ISERROR(1/VLOOKUP($B267,'Justerad allokering'!$B$2:$AG$462,MATCH(J$2,'Justerad allokering'!$B$2:$AF$2,0),FALSE)),VLOOKUP($B267,'Allokerad kvv'!$B$2:$AV$468,MATCH(J$2,'Allokerad kvv'!$B$2:$AV$2,0),FALSE),VLOOKUP($B267,'Justerad allokering'!$B$2:$AG$462,MATCH(J$2,'Justerad allokering'!$B$2:$AF$2,0),FALSE))</f>
        <v>0</v>
      </c>
      <c r="K267" s="28">
        <f>IF(ISERROR(1/VLOOKUP($B267,'Justerad allokering'!$B$2:$AG$462,MATCH(K$2,'Justerad allokering'!$B$2:$AF$2,0),FALSE)),VLOOKUP($B267,'Allokerad kvv'!$B$2:$AV$468,MATCH(K$2,'Allokerad kvv'!$B$2:$AV$2,0),FALSE),VLOOKUP($B267,'Justerad allokering'!$B$2:$AG$462,MATCH(K$2,'Justerad allokering'!$B$2:$AF$2,0),FALSE))</f>
        <v>0</v>
      </c>
      <c r="L267" s="28">
        <f>IF(ISERROR(1/VLOOKUP($B267,'Justerad allokering'!$B$2:$AG$462,MATCH(L$2,'Justerad allokering'!$B$2:$AF$2,0),FALSE)),VLOOKUP($B267,'Allokerad kvv'!$B$2:$AV$468,MATCH(L$2,'Allokerad kvv'!$B$2:$AV$2,0),FALSE),VLOOKUP($B267,'Justerad allokering'!$B$2:$AG$462,MATCH(L$2,'Justerad allokering'!$B$2:$AF$2,0),FALSE))</f>
        <v>0</v>
      </c>
      <c r="M267" s="28">
        <f>IF(ISERROR(1/VLOOKUP($B267,'Justerad allokering'!$B$2:$AG$462,MATCH(M$2,'Justerad allokering'!$B$2:$AF$2,0),FALSE)),VLOOKUP($B267,'Allokerad kvv'!$B$2:$AV$468,MATCH(M$2,'Allokerad kvv'!$B$2:$AV$2,0),FALSE),VLOOKUP($B267,'Justerad allokering'!$B$2:$AG$462,MATCH(M$2,'Justerad allokering'!$B$2:$AF$2,0),FALSE))</f>
        <v>0</v>
      </c>
      <c r="N267" s="28">
        <f>IF(ISERROR(1/VLOOKUP($B267,'Justerad allokering'!$B$2:$AG$462,MATCH(N$2,'Justerad allokering'!$B$2:$AF$2,0),FALSE)),VLOOKUP($B267,'Allokerad kvv'!$B$2:$AV$468,MATCH(N$2,'Allokerad kvv'!$B$2:$AV$2,0),FALSE),VLOOKUP($B267,'Justerad allokering'!$B$2:$AG$462,MATCH(N$2,'Justerad allokering'!$B$2:$AF$2,0),FALSE))</f>
        <v>0</v>
      </c>
      <c r="O267" s="28">
        <f>IF(ISERROR(1/VLOOKUP($B267,'Justerad allokering'!$B$2:$AG$462,MATCH(O$2,'Justerad allokering'!$B$2:$AF$2,0),FALSE)),VLOOKUP($B267,'Allokerad kvv'!$B$2:$AV$468,MATCH(O$2,'Allokerad kvv'!$B$2:$AV$2,0),FALSE),VLOOKUP($B267,'Justerad allokering'!$B$2:$AG$462,MATCH(O$2,'Justerad allokering'!$B$2:$AF$2,0),FALSE))</f>
        <v>0</v>
      </c>
      <c r="P267" s="28">
        <f>IF(ISERROR(1/VLOOKUP($B267,'Justerad allokering'!$B$2:$AG$462,MATCH(P$2,'Justerad allokering'!$B$2:$AF$2,0),FALSE)),VLOOKUP($B267,'Allokerad kvv'!$B$2:$AV$468,MATCH(P$2,'Allokerad kvv'!$B$2:$AV$2,0),FALSE),VLOOKUP($B267,'Justerad allokering'!$B$2:$AG$462,MATCH(P$2,'Justerad allokering'!$B$2:$AF$2,0),FALSE))</f>
        <v>0</v>
      </c>
      <c r="Q267" s="28">
        <f>IF(ISERROR(1/VLOOKUP($B267,'Justerad allokering'!$B$2:$AG$462,MATCH(Q$2,'Justerad allokering'!$B$2:$AF$2,0),FALSE)),VLOOKUP($B267,'Allokerad kvv'!$B$2:$AV$468,MATCH(Q$2,'Allokerad kvv'!$B$2:$AV$2,0),FALSE),VLOOKUP($B267,'Justerad allokering'!$B$2:$AG$462,MATCH(Q$2,'Justerad allokering'!$B$2:$AF$2,0),FALSE))</f>
        <v>0</v>
      </c>
      <c r="R267" s="28">
        <f>IF(ISERROR(1/VLOOKUP($B267,'Justerad allokering'!$B$2:$AG$462,MATCH(R$2,'Justerad allokering'!$B$2:$AF$2,0),FALSE)),VLOOKUP($B267,'Allokerad kvv'!$B$2:$AV$468,MATCH(R$2,'Allokerad kvv'!$B$2:$AV$2,0),FALSE),VLOOKUP($B267,'Justerad allokering'!$B$2:$AG$462,MATCH(R$2,'Justerad allokering'!$B$2:$AF$2,0),FALSE))</f>
        <v>0</v>
      </c>
      <c r="S267" s="28">
        <f>IF(ISERROR(1/VLOOKUP($B267,'Justerad allokering'!$B$2:$AG$462,MATCH(S$2,'Justerad allokering'!$B$2:$AF$2,0),FALSE)),VLOOKUP($B267,'Allokerad kvv'!$B$2:$AV$468,MATCH(S$2,'Allokerad kvv'!$B$2:$AV$2,0),FALSE),VLOOKUP($B267,'Justerad allokering'!$B$2:$AG$462,MATCH(S$2,'Justerad allokering'!$B$2:$AF$2,0),FALSE))</f>
        <v>0</v>
      </c>
      <c r="T267" s="28">
        <f>IF(ISERROR(1/VLOOKUP($B267,'Justerad allokering'!$B$2:$AG$462,MATCH(T$2,'Justerad allokering'!$B$2:$AF$2,0),FALSE)),VLOOKUP($B267,'Allokerad kvv'!$B$2:$AV$468,MATCH(T$2,'Allokerad kvv'!$B$2:$AV$2,0),FALSE),VLOOKUP($B267,'Justerad allokering'!$B$2:$AG$462,MATCH(T$2,'Justerad allokering'!$B$2:$AF$2,0),FALSE))</f>
        <v>0</v>
      </c>
      <c r="U267" s="28">
        <f>IF(ISERROR(1/VLOOKUP($B267,'Justerad allokering'!$B$2:$AG$462,MATCH(U$2,'Justerad allokering'!$B$2:$AF$2,0),FALSE)),VLOOKUP($B267,'Allokerad kvv'!$B$2:$AV$468,MATCH(U$2,'Allokerad kvv'!$B$2:$AV$2,0),FALSE),VLOOKUP($B267,'Justerad allokering'!$B$2:$AG$462,MATCH(U$2,'Justerad allokering'!$B$2:$AF$2,0),FALSE))</f>
        <v>0</v>
      </c>
      <c r="V267" s="28">
        <f>IF(ISERROR(1/VLOOKUP($B267,'Justerad allokering'!$B$2:$AG$462,MATCH(V$2,'Justerad allokering'!$B$2:$AF$2,0),FALSE)),VLOOKUP($B267,'Allokerad kvv'!$B$2:$AV$468,MATCH(V$2,'Allokerad kvv'!$B$2:$AV$2,0),FALSE),VLOOKUP($B267,'Justerad allokering'!$B$2:$AG$462,MATCH(V$2,'Justerad allokering'!$B$2:$AF$2,0),FALSE))</f>
        <v>0</v>
      </c>
      <c r="W267" s="28">
        <f>IF(ISERROR(1/VLOOKUP($B267,'Justerad allokering'!$B$2:$AG$462,MATCH(W$2,'Justerad allokering'!$B$2:$AF$2,0),FALSE)),VLOOKUP($B267,'Allokerad kvv'!$B$2:$AV$468,MATCH(W$2,'Allokerad kvv'!$B$2:$AV$2,0),FALSE),VLOOKUP($B267,'Justerad allokering'!$B$2:$AG$462,MATCH(W$2,'Justerad allokering'!$B$2:$AF$2,0),FALSE))</f>
        <v>0</v>
      </c>
      <c r="X267" s="28">
        <f>IF(ISERROR(1/VLOOKUP($B267,'Justerad allokering'!$B$2:$AG$462,MATCH(X$2,'Justerad allokering'!$B$2:$AF$2,0),FALSE)),VLOOKUP($B267,'Allokerad kvv'!$B$2:$AV$468,MATCH(X$2,'Allokerad kvv'!$B$2:$AV$2,0),FALSE),VLOOKUP($B267,'Justerad allokering'!$B$2:$AG$462,MATCH(X$2,'Justerad allokering'!$B$2:$AF$2,0),FALSE))</f>
        <v>0</v>
      </c>
      <c r="Y267" s="28">
        <f>IF(ISERROR(1/VLOOKUP($B267,'Justerad allokering'!$B$2:$AG$462,MATCH(Y$2,'Justerad allokering'!$B$2:$AF$2,0),FALSE)),VLOOKUP($B267,'Allokerad kvv'!$B$2:$AV$468,MATCH(Y$2,'Allokerad kvv'!$B$2:$AV$2,0),FALSE),VLOOKUP($B267,'Justerad allokering'!$B$2:$AG$462,MATCH(Y$2,'Justerad allokering'!$B$2:$AF$2,0),FALSE))</f>
        <v>0</v>
      </c>
      <c r="Z267" s="28">
        <f>IF(ISERROR(1/VLOOKUP($B267,'Justerad allokering'!$B$2:$AG$462,MATCH(Z$2,'Justerad allokering'!$B$2:$AF$2,0),FALSE)),VLOOKUP($B267,'Allokerad kvv'!$B$2:$AV$468,MATCH(Z$2,'Allokerad kvv'!$B$2:$AV$2,0),FALSE),VLOOKUP($B267,'Justerad allokering'!$B$2:$AG$462,MATCH(Z$2,'Justerad allokering'!$B$2:$AF$2,0),FALSE))</f>
        <v>0</v>
      </c>
      <c r="AA267" s="28"/>
      <c r="AB267" s="28"/>
      <c r="AE267">
        <f t="shared" si="12"/>
        <v>0</v>
      </c>
      <c r="AG267">
        <f t="shared" si="13"/>
        <v>0</v>
      </c>
      <c r="AH267">
        <f t="shared" si="14"/>
        <v>0</v>
      </c>
      <c r="AI267" s="55" t="str">
        <f>IF(AH267=0,"",AH267/VLOOKUP(B267,Kraftvärmeprod!$B$1:$BC$480,MATCH("Summa tillförd energi exklusive rökgaskondensering",Kraftvärmeprod!$B$1:$BC$1,0),FALSE))</f>
        <v/>
      </c>
    </row>
    <row r="268" spans="1:35" x14ac:dyDescent="0.25">
      <c r="A268" s="28" t="s">
        <v>364</v>
      </c>
      <c r="B268" s="28" t="s">
        <v>367</v>
      </c>
      <c r="C268" s="28">
        <f>IF(ISERROR(1/VLOOKUP($B268,'Justerad allokering'!$B$2:$AG$462,MATCH(C$2,'Justerad allokering'!$B$2:$AF$2,0),FALSE)),VLOOKUP($B268,'Allokerad kvv'!$B$2:$AV$468,MATCH(C$2,'Allokerad kvv'!$B$2:$AV$2,0),FALSE),VLOOKUP($B268,'Justerad allokering'!$B$2:$AG$462,MATCH(C$2,'Justerad allokering'!$B$2:$AF$2,0),FALSE))</f>
        <v>0</v>
      </c>
      <c r="D268" s="28">
        <f>IF(ISERROR(1/VLOOKUP($B268,'Justerad allokering'!$B$2:$AG$462,MATCH(D$2,'Justerad allokering'!$B$2:$AF$2,0),FALSE)),VLOOKUP($B268,'Allokerad kvv'!$B$2:$AV$468,MATCH(D$2,'Allokerad kvv'!$B$2:$AV$2,0),FALSE),VLOOKUP($B268,'Justerad allokering'!$B$2:$AG$462,MATCH(D$2,'Justerad allokering'!$B$2:$AF$2,0),FALSE))</f>
        <v>0</v>
      </c>
      <c r="E268" s="28">
        <f>IF(ISERROR(1/VLOOKUP($B268,'Justerad allokering'!$B$2:$AG$462,MATCH(E$2,'Justerad allokering'!$B$2:$AF$2,0),FALSE)),VLOOKUP($B268,'Allokerad kvv'!$B$2:$AV$468,MATCH(E$2,'Allokerad kvv'!$B$2:$AV$2,0),FALSE),VLOOKUP($B268,'Justerad allokering'!$B$2:$AG$462,MATCH(E$2,'Justerad allokering'!$B$2:$AF$2,0),FALSE))</f>
        <v>0</v>
      </c>
      <c r="F268" s="28">
        <f>IF(ISERROR(1/VLOOKUP($B268,'Justerad allokering'!$B$2:$AG$462,MATCH(F$2,'Justerad allokering'!$B$2:$AF$2,0),FALSE)),VLOOKUP($B268,'Allokerad kvv'!$B$2:$AV$468,MATCH(F$2,'Allokerad kvv'!$B$2:$AV$2,0),FALSE),VLOOKUP($B268,'Justerad allokering'!$B$2:$AG$462,MATCH(F$2,'Justerad allokering'!$B$2:$AF$2,0),FALSE))</f>
        <v>0</v>
      </c>
      <c r="G268" s="28">
        <f>IF(ISERROR(1/VLOOKUP($B268,'Justerad allokering'!$B$2:$AG$462,MATCH(G$2,'Justerad allokering'!$B$2:$AF$2,0),FALSE)),VLOOKUP($B268,'Allokerad kvv'!$B$2:$AV$468,MATCH(G$2,'Allokerad kvv'!$B$2:$AV$2,0),FALSE),VLOOKUP($B268,'Justerad allokering'!$B$2:$AG$462,MATCH(G$2,'Justerad allokering'!$B$2:$AF$2,0),FALSE))</f>
        <v>0</v>
      </c>
      <c r="H268" s="28">
        <f>IF(ISERROR(1/VLOOKUP($B268,'Justerad allokering'!$B$2:$AG$462,MATCH(H$2,'Justerad allokering'!$B$2:$AF$2,0),FALSE)),VLOOKUP($B268,'Allokerad kvv'!$B$2:$AV$468,MATCH(H$2,'Allokerad kvv'!$B$2:$AV$2,0),FALSE),VLOOKUP($B268,'Justerad allokering'!$B$2:$AG$462,MATCH(H$2,'Justerad allokering'!$B$2:$AF$2,0),FALSE))</f>
        <v>0</v>
      </c>
      <c r="I268" s="28">
        <f>IF(ISERROR(1/VLOOKUP($B268,'Justerad allokering'!$B$2:$AG$462,MATCH(I$2,'Justerad allokering'!$B$2:$AF$2,0),FALSE)),VLOOKUP($B268,'Allokerad kvv'!$B$2:$AV$468,MATCH(I$2,'Allokerad kvv'!$B$2:$AV$2,0),FALSE),VLOOKUP($B268,'Justerad allokering'!$B$2:$AG$462,MATCH(I$2,'Justerad allokering'!$B$2:$AF$2,0),FALSE))</f>
        <v>0</v>
      </c>
      <c r="J268" s="28">
        <f>IF(ISERROR(1/VLOOKUP($B268,'Justerad allokering'!$B$2:$AG$462,MATCH(J$2,'Justerad allokering'!$B$2:$AF$2,0),FALSE)),VLOOKUP($B268,'Allokerad kvv'!$B$2:$AV$468,MATCH(J$2,'Allokerad kvv'!$B$2:$AV$2,0),FALSE),VLOOKUP($B268,'Justerad allokering'!$B$2:$AG$462,MATCH(J$2,'Justerad allokering'!$B$2:$AF$2,0),FALSE))</f>
        <v>0</v>
      </c>
      <c r="K268" s="28">
        <f>IF(ISERROR(1/VLOOKUP($B268,'Justerad allokering'!$B$2:$AG$462,MATCH(K$2,'Justerad allokering'!$B$2:$AF$2,0),FALSE)),VLOOKUP($B268,'Allokerad kvv'!$B$2:$AV$468,MATCH(K$2,'Allokerad kvv'!$B$2:$AV$2,0),FALSE),VLOOKUP($B268,'Justerad allokering'!$B$2:$AG$462,MATCH(K$2,'Justerad allokering'!$B$2:$AF$2,0),FALSE))</f>
        <v>0</v>
      </c>
      <c r="L268" s="28">
        <f>IF(ISERROR(1/VLOOKUP($B268,'Justerad allokering'!$B$2:$AG$462,MATCH(L$2,'Justerad allokering'!$B$2:$AF$2,0),FALSE)),VLOOKUP($B268,'Allokerad kvv'!$B$2:$AV$468,MATCH(L$2,'Allokerad kvv'!$B$2:$AV$2,0),FALSE),VLOOKUP($B268,'Justerad allokering'!$B$2:$AG$462,MATCH(L$2,'Justerad allokering'!$B$2:$AF$2,0),FALSE))</f>
        <v>0</v>
      </c>
      <c r="M268" s="28">
        <f>IF(ISERROR(1/VLOOKUP($B268,'Justerad allokering'!$B$2:$AG$462,MATCH(M$2,'Justerad allokering'!$B$2:$AF$2,0),FALSE)),VLOOKUP($B268,'Allokerad kvv'!$B$2:$AV$468,MATCH(M$2,'Allokerad kvv'!$B$2:$AV$2,0),FALSE),VLOOKUP($B268,'Justerad allokering'!$B$2:$AG$462,MATCH(M$2,'Justerad allokering'!$B$2:$AF$2,0),FALSE))</f>
        <v>0</v>
      </c>
      <c r="N268" s="28">
        <f>IF(ISERROR(1/VLOOKUP($B268,'Justerad allokering'!$B$2:$AG$462,MATCH(N$2,'Justerad allokering'!$B$2:$AF$2,0),FALSE)),VLOOKUP($B268,'Allokerad kvv'!$B$2:$AV$468,MATCH(N$2,'Allokerad kvv'!$B$2:$AV$2,0),FALSE),VLOOKUP($B268,'Justerad allokering'!$B$2:$AG$462,MATCH(N$2,'Justerad allokering'!$B$2:$AF$2,0),FALSE))</f>
        <v>0</v>
      </c>
      <c r="O268" s="28">
        <f>IF(ISERROR(1/VLOOKUP($B268,'Justerad allokering'!$B$2:$AG$462,MATCH(O$2,'Justerad allokering'!$B$2:$AF$2,0),FALSE)),VLOOKUP($B268,'Allokerad kvv'!$B$2:$AV$468,MATCH(O$2,'Allokerad kvv'!$B$2:$AV$2,0),FALSE),VLOOKUP($B268,'Justerad allokering'!$B$2:$AG$462,MATCH(O$2,'Justerad allokering'!$B$2:$AF$2,0),FALSE))</f>
        <v>0</v>
      </c>
      <c r="P268" s="28">
        <f>IF(ISERROR(1/VLOOKUP($B268,'Justerad allokering'!$B$2:$AG$462,MATCH(P$2,'Justerad allokering'!$B$2:$AF$2,0),FALSE)),VLOOKUP($B268,'Allokerad kvv'!$B$2:$AV$468,MATCH(P$2,'Allokerad kvv'!$B$2:$AV$2,0),FALSE),VLOOKUP($B268,'Justerad allokering'!$B$2:$AG$462,MATCH(P$2,'Justerad allokering'!$B$2:$AF$2,0),FALSE))</f>
        <v>0</v>
      </c>
      <c r="Q268" s="28">
        <f>IF(ISERROR(1/VLOOKUP($B268,'Justerad allokering'!$B$2:$AG$462,MATCH(Q$2,'Justerad allokering'!$B$2:$AF$2,0),FALSE)),VLOOKUP($B268,'Allokerad kvv'!$B$2:$AV$468,MATCH(Q$2,'Allokerad kvv'!$B$2:$AV$2,0),FALSE),VLOOKUP($B268,'Justerad allokering'!$B$2:$AG$462,MATCH(Q$2,'Justerad allokering'!$B$2:$AF$2,0),FALSE))</f>
        <v>0</v>
      </c>
      <c r="R268" s="28">
        <f>IF(ISERROR(1/VLOOKUP($B268,'Justerad allokering'!$B$2:$AG$462,MATCH(R$2,'Justerad allokering'!$B$2:$AF$2,0),FALSE)),VLOOKUP($B268,'Allokerad kvv'!$B$2:$AV$468,MATCH(R$2,'Allokerad kvv'!$B$2:$AV$2,0),FALSE),VLOOKUP($B268,'Justerad allokering'!$B$2:$AG$462,MATCH(R$2,'Justerad allokering'!$B$2:$AF$2,0),FALSE))</f>
        <v>0</v>
      </c>
      <c r="S268" s="28">
        <f>IF(ISERROR(1/VLOOKUP($B268,'Justerad allokering'!$B$2:$AG$462,MATCH(S$2,'Justerad allokering'!$B$2:$AF$2,0),FALSE)),VLOOKUP($B268,'Allokerad kvv'!$B$2:$AV$468,MATCH(S$2,'Allokerad kvv'!$B$2:$AV$2,0),FALSE),VLOOKUP($B268,'Justerad allokering'!$B$2:$AG$462,MATCH(S$2,'Justerad allokering'!$B$2:$AF$2,0),FALSE))</f>
        <v>0</v>
      </c>
      <c r="T268" s="28">
        <f>IF(ISERROR(1/VLOOKUP($B268,'Justerad allokering'!$B$2:$AG$462,MATCH(T$2,'Justerad allokering'!$B$2:$AF$2,0),FALSE)),VLOOKUP($B268,'Allokerad kvv'!$B$2:$AV$468,MATCH(T$2,'Allokerad kvv'!$B$2:$AV$2,0),FALSE),VLOOKUP($B268,'Justerad allokering'!$B$2:$AG$462,MATCH(T$2,'Justerad allokering'!$B$2:$AF$2,0),FALSE))</f>
        <v>0</v>
      </c>
      <c r="U268" s="28">
        <f>IF(ISERROR(1/VLOOKUP($B268,'Justerad allokering'!$B$2:$AG$462,MATCH(U$2,'Justerad allokering'!$B$2:$AF$2,0),FALSE)),VLOOKUP($B268,'Allokerad kvv'!$B$2:$AV$468,MATCH(U$2,'Allokerad kvv'!$B$2:$AV$2,0),FALSE),VLOOKUP($B268,'Justerad allokering'!$B$2:$AG$462,MATCH(U$2,'Justerad allokering'!$B$2:$AF$2,0),FALSE))</f>
        <v>0</v>
      </c>
      <c r="V268" s="28">
        <f>IF(ISERROR(1/VLOOKUP($B268,'Justerad allokering'!$B$2:$AG$462,MATCH(V$2,'Justerad allokering'!$B$2:$AF$2,0),FALSE)),VLOOKUP($B268,'Allokerad kvv'!$B$2:$AV$468,MATCH(V$2,'Allokerad kvv'!$B$2:$AV$2,0),FALSE),VLOOKUP($B268,'Justerad allokering'!$B$2:$AG$462,MATCH(V$2,'Justerad allokering'!$B$2:$AF$2,0),FALSE))</f>
        <v>0</v>
      </c>
      <c r="W268" s="28">
        <f>IF(ISERROR(1/VLOOKUP($B268,'Justerad allokering'!$B$2:$AG$462,MATCH(W$2,'Justerad allokering'!$B$2:$AF$2,0),FALSE)),VLOOKUP($B268,'Allokerad kvv'!$B$2:$AV$468,MATCH(W$2,'Allokerad kvv'!$B$2:$AV$2,0),FALSE),VLOOKUP($B268,'Justerad allokering'!$B$2:$AG$462,MATCH(W$2,'Justerad allokering'!$B$2:$AF$2,0),FALSE))</f>
        <v>0</v>
      </c>
      <c r="X268" s="28">
        <f>IF(ISERROR(1/VLOOKUP($B268,'Justerad allokering'!$B$2:$AG$462,MATCH(X$2,'Justerad allokering'!$B$2:$AF$2,0),FALSE)),VLOOKUP($B268,'Allokerad kvv'!$B$2:$AV$468,MATCH(X$2,'Allokerad kvv'!$B$2:$AV$2,0),FALSE),VLOOKUP($B268,'Justerad allokering'!$B$2:$AG$462,MATCH(X$2,'Justerad allokering'!$B$2:$AF$2,0),FALSE))</f>
        <v>0</v>
      </c>
      <c r="Y268" s="28">
        <f>IF(ISERROR(1/VLOOKUP($B268,'Justerad allokering'!$B$2:$AG$462,MATCH(Y$2,'Justerad allokering'!$B$2:$AF$2,0),FALSE)),VLOOKUP($B268,'Allokerad kvv'!$B$2:$AV$468,MATCH(Y$2,'Allokerad kvv'!$B$2:$AV$2,0),FALSE),VLOOKUP($B268,'Justerad allokering'!$B$2:$AG$462,MATCH(Y$2,'Justerad allokering'!$B$2:$AF$2,0),FALSE))</f>
        <v>0</v>
      </c>
      <c r="Z268" s="28">
        <f>IF(ISERROR(1/VLOOKUP($B268,'Justerad allokering'!$B$2:$AG$462,MATCH(Z$2,'Justerad allokering'!$B$2:$AF$2,0),FALSE)),VLOOKUP($B268,'Allokerad kvv'!$B$2:$AV$468,MATCH(Z$2,'Allokerad kvv'!$B$2:$AV$2,0),FALSE),VLOOKUP($B268,'Justerad allokering'!$B$2:$AG$462,MATCH(Z$2,'Justerad allokering'!$B$2:$AF$2,0),FALSE))</f>
        <v>0</v>
      </c>
      <c r="AA268" s="28"/>
      <c r="AB268" s="28"/>
      <c r="AE268">
        <f t="shared" si="12"/>
        <v>0</v>
      </c>
      <c r="AG268">
        <f t="shared" si="13"/>
        <v>0</v>
      </c>
      <c r="AH268">
        <f t="shared" si="14"/>
        <v>0</v>
      </c>
      <c r="AI268" s="55" t="str">
        <f>IF(AH268=0,"",AH268/VLOOKUP(B268,Kraftvärmeprod!$B$1:$BC$480,MATCH("Summa tillförd energi exklusive rökgaskondensering",Kraftvärmeprod!$B$1:$BC$1,0),FALSE))</f>
        <v/>
      </c>
    </row>
    <row r="269" spans="1:35" x14ac:dyDescent="0.25">
      <c r="A269" s="28" t="s">
        <v>364</v>
      </c>
      <c r="B269" s="28" t="s">
        <v>368</v>
      </c>
      <c r="C269" s="28">
        <f>IF(ISERROR(1/VLOOKUP($B269,'Justerad allokering'!$B$2:$AG$462,MATCH(C$2,'Justerad allokering'!$B$2:$AF$2,0),FALSE)),VLOOKUP($B269,'Allokerad kvv'!$B$2:$AV$468,MATCH(C$2,'Allokerad kvv'!$B$2:$AV$2,0),FALSE),VLOOKUP($B269,'Justerad allokering'!$B$2:$AG$462,MATCH(C$2,'Justerad allokering'!$B$2:$AF$2,0),FALSE))</f>
        <v>0</v>
      </c>
      <c r="D269" s="28">
        <f>IF(ISERROR(1/VLOOKUP($B269,'Justerad allokering'!$B$2:$AG$462,MATCH(D$2,'Justerad allokering'!$B$2:$AF$2,0),FALSE)),VLOOKUP($B269,'Allokerad kvv'!$B$2:$AV$468,MATCH(D$2,'Allokerad kvv'!$B$2:$AV$2,0),FALSE),VLOOKUP($B269,'Justerad allokering'!$B$2:$AG$462,MATCH(D$2,'Justerad allokering'!$B$2:$AF$2,0),FALSE))</f>
        <v>0</v>
      </c>
      <c r="E269" s="28">
        <f>IF(ISERROR(1/VLOOKUP($B269,'Justerad allokering'!$B$2:$AG$462,MATCH(E$2,'Justerad allokering'!$B$2:$AF$2,0),FALSE)),VLOOKUP($B269,'Allokerad kvv'!$B$2:$AV$468,MATCH(E$2,'Allokerad kvv'!$B$2:$AV$2,0),FALSE),VLOOKUP($B269,'Justerad allokering'!$B$2:$AG$462,MATCH(E$2,'Justerad allokering'!$B$2:$AF$2,0),FALSE))</f>
        <v>0</v>
      </c>
      <c r="F269" s="28">
        <f>IF(ISERROR(1/VLOOKUP($B269,'Justerad allokering'!$B$2:$AG$462,MATCH(F$2,'Justerad allokering'!$B$2:$AF$2,0),FALSE)),VLOOKUP($B269,'Allokerad kvv'!$B$2:$AV$468,MATCH(F$2,'Allokerad kvv'!$B$2:$AV$2,0),FALSE),VLOOKUP($B269,'Justerad allokering'!$B$2:$AG$462,MATCH(F$2,'Justerad allokering'!$B$2:$AF$2,0),FALSE))</f>
        <v>0</v>
      </c>
      <c r="G269" s="28">
        <f>IF(ISERROR(1/VLOOKUP($B269,'Justerad allokering'!$B$2:$AG$462,MATCH(G$2,'Justerad allokering'!$B$2:$AF$2,0),FALSE)),VLOOKUP($B269,'Allokerad kvv'!$B$2:$AV$468,MATCH(G$2,'Allokerad kvv'!$B$2:$AV$2,0),FALSE),VLOOKUP($B269,'Justerad allokering'!$B$2:$AG$462,MATCH(G$2,'Justerad allokering'!$B$2:$AF$2,0),FALSE))</f>
        <v>0</v>
      </c>
      <c r="H269" s="28">
        <f>IF(ISERROR(1/VLOOKUP($B269,'Justerad allokering'!$B$2:$AG$462,MATCH(H$2,'Justerad allokering'!$B$2:$AF$2,0),FALSE)),VLOOKUP($B269,'Allokerad kvv'!$B$2:$AV$468,MATCH(H$2,'Allokerad kvv'!$B$2:$AV$2,0),FALSE),VLOOKUP($B269,'Justerad allokering'!$B$2:$AG$462,MATCH(H$2,'Justerad allokering'!$B$2:$AF$2,0),FALSE))</f>
        <v>0</v>
      </c>
      <c r="I269" s="28">
        <f>IF(ISERROR(1/VLOOKUP($B269,'Justerad allokering'!$B$2:$AG$462,MATCH(I$2,'Justerad allokering'!$B$2:$AF$2,0),FALSE)),VLOOKUP($B269,'Allokerad kvv'!$B$2:$AV$468,MATCH(I$2,'Allokerad kvv'!$B$2:$AV$2,0),FALSE),VLOOKUP($B269,'Justerad allokering'!$B$2:$AG$462,MATCH(I$2,'Justerad allokering'!$B$2:$AF$2,0),FALSE))</f>
        <v>0</v>
      </c>
      <c r="J269" s="28">
        <f>IF(ISERROR(1/VLOOKUP($B269,'Justerad allokering'!$B$2:$AG$462,MATCH(J$2,'Justerad allokering'!$B$2:$AF$2,0),FALSE)),VLOOKUP($B269,'Allokerad kvv'!$B$2:$AV$468,MATCH(J$2,'Allokerad kvv'!$B$2:$AV$2,0),FALSE),VLOOKUP($B269,'Justerad allokering'!$B$2:$AG$462,MATCH(J$2,'Justerad allokering'!$B$2:$AF$2,0),FALSE))</f>
        <v>0</v>
      </c>
      <c r="K269" s="28">
        <f>IF(ISERROR(1/VLOOKUP($B269,'Justerad allokering'!$B$2:$AG$462,MATCH(K$2,'Justerad allokering'!$B$2:$AF$2,0),FALSE)),VLOOKUP($B269,'Allokerad kvv'!$B$2:$AV$468,MATCH(K$2,'Allokerad kvv'!$B$2:$AV$2,0),FALSE),VLOOKUP($B269,'Justerad allokering'!$B$2:$AG$462,MATCH(K$2,'Justerad allokering'!$B$2:$AF$2,0),FALSE))</f>
        <v>0</v>
      </c>
      <c r="L269" s="28">
        <f>IF(ISERROR(1/VLOOKUP($B269,'Justerad allokering'!$B$2:$AG$462,MATCH(L$2,'Justerad allokering'!$B$2:$AF$2,0),FALSE)),VLOOKUP($B269,'Allokerad kvv'!$B$2:$AV$468,MATCH(L$2,'Allokerad kvv'!$B$2:$AV$2,0),FALSE),VLOOKUP($B269,'Justerad allokering'!$B$2:$AG$462,MATCH(L$2,'Justerad allokering'!$B$2:$AF$2,0),FALSE))</f>
        <v>0</v>
      </c>
      <c r="M269" s="28">
        <f>IF(ISERROR(1/VLOOKUP($B269,'Justerad allokering'!$B$2:$AG$462,MATCH(M$2,'Justerad allokering'!$B$2:$AF$2,0),FALSE)),VLOOKUP($B269,'Allokerad kvv'!$B$2:$AV$468,MATCH(M$2,'Allokerad kvv'!$B$2:$AV$2,0),FALSE),VLOOKUP($B269,'Justerad allokering'!$B$2:$AG$462,MATCH(M$2,'Justerad allokering'!$B$2:$AF$2,0),FALSE))</f>
        <v>0</v>
      </c>
      <c r="N269" s="28">
        <f>IF(ISERROR(1/VLOOKUP($B269,'Justerad allokering'!$B$2:$AG$462,MATCH(N$2,'Justerad allokering'!$B$2:$AF$2,0),FALSE)),VLOOKUP($B269,'Allokerad kvv'!$B$2:$AV$468,MATCH(N$2,'Allokerad kvv'!$B$2:$AV$2,0),FALSE),VLOOKUP($B269,'Justerad allokering'!$B$2:$AG$462,MATCH(N$2,'Justerad allokering'!$B$2:$AF$2,0),FALSE))</f>
        <v>0</v>
      </c>
      <c r="O269" s="28">
        <f>IF(ISERROR(1/VLOOKUP($B269,'Justerad allokering'!$B$2:$AG$462,MATCH(O$2,'Justerad allokering'!$B$2:$AF$2,0),FALSE)),VLOOKUP($B269,'Allokerad kvv'!$B$2:$AV$468,MATCH(O$2,'Allokerad kvv'!$B$2:$AV$2,0),FALSE),VLOOKUP($B269,'Justerad allokering'!$B$2:$AG$462,MATCH(O$2,'Justerad allokering'!$B$2:$AF$2,0),FALSE))</f>
        <v>0</v>
      </c>
      <c r="P269" s="28">
        <f>IF(ISERROR(1/VLOOKUP($B269,'Justerad allokering'!$B$2:$AG$462,MATCH(P$2,'Justerad allokering'!$B$2:$AF$2,0),FALSE)),VLOOKUP($B269,'Allokerad kvv'!$B$2:$AV$468,MATCH(P$2,'Allokerad kvv'!$B$2:$AV$2,0),FALSE),VLOOKUP($B269,'Justerad allokering'!$B$2:$AG$462,MATCH(P$2,'Justerad allokering'!$B$2:$AF$2,0),FALSE))</f>
        <v>0</v>
      </c>
      <c r="Q269" s="28">
        <f>IF(ISERROR(1/VLOOKUP($B269,'Justerad allokering'!$B$2:$AG$462,MATCH(Q$2,'Justerad allokering'!$B$2:$AF$2,0),FALSE)),VLOOKUP($B269,'Allokerad kvv'!$B$2:$AV$468,MATCH(Q$2,'Allokerad kvv'!$B$2:$AV$2,0),FALSE),VLOOKUP($B269,'Justerad allokering'!$B$2:$AG$462,MATCH(Q$2,'Justerad allokering'!$B$2:$AF$2,0),FALSE))</f>
        <v>0</v>
      </c>
      <c r="R269" s="28">
        <f>IF(ISERROR(1/VLOOKUP($B269,'Justerad allokering'!$B$2:$AG$462,MATCH(R$2,'Justerad allokering'!$B$2:$AF$2,0),FALSE)),VLOOKUP($B269,'Allokerad kvv'!$B$2:$AV$468,MATCH(R$2,'Allokerad kvv'!$B$2:$AV$2,0),FALSE),VLOOKUP($B269,'Justerad allokering'!$B$2:$AG$462,MATCH(R$2,'Justerad allokering'!$B$2:$AF$2,0),FALSE))</f>
        <v>0</v>
      </c>
      <c r="S269" s="28">
        <f>IF(ISERROR(1/VLOOKUP($B269,'Justerad allokering'!$B$2:$AG$462,MATCH(S$2,'Justerad allokering'!$B$2:$AF$2,0),FALSE)),VLOOKUP($B269,'Allokerad kvv'!$B$2:$AV$468,MATCH(S$2,'Allokerad kvv'!$B$2:$AV$2,0),FALSE),VLOOKUP($B269,'Justerad allokering'!$B$2:$AG$462,MATCH(S$2,'Justerad allokering'!$B$2:$AF$2,0),FALSE))</f>
        <v>0</v>
      </c>
      <c r="T269" s="28">
        <f>IF(ISERROR(1/VLOOKUP($B269,'Justerad allokering'!$B$2:$AG$462,MATCH(T$2,'Justerad allokering'!$B$2:$AF$2,0),FALSE)),VLOOKUP($B269,'Allokerad kvv'!$B$2:$AV$468,MATCH(T$2,'Allokerad kvv'!$B$2:$AV$2,0),FALSE),VLOOKUP($B269,'Justerad allokering'!$B$2:$AG$462,MATCH(T$2,'Justerad allokering'!$B$2:$AF$2,0),FALSE))</f>
        <v>0</v>
      </c>
      <c r="U269" s="28">
        <f>IF(ISERROR(1/VLOOKUP($B269,'Justerad allokering'!$B$2:$AG$462,MATCH(U$2,'Justerad allokering'!$B$2:$AF$2,0),FALSE)),VLOOKUP($B269,'Allokerad kvv'!$B$2:$AV$468,MATCH(U$2,'Allokerad kvv'!$B$2:$AV$2,0),FALSE),VLOOKUP($B269,'Justerad allokering'!$B$2:$AG$462,MATCH(U$2,'Justerad allokering'!$B$2:$AF$2,0),FALSE))</f>
        <v>0</v>
      </c>
      <c r="V269" s="28">
        <f>IF(ISERROR(1/VLOOKUP($B269,'Justerad allokering'!$B$2:$AG$462,MATCH(V$2,'Justerad allokering'!$B$2:$AF$2,0),FALSE)),VLOOKUP($B269,'Allokerad kvv'!$B$2:$AV$468,MATCH(V$2,'Allokerad kvv'!$B$2:$AV$2,0),FALSE),VLOOKUP($B269,'Justerad allokering'!$B$2:$AG$462,MATCH(V$2,'Justerad allokering'!$B$2:$AF$2,0),FALSE))</f>
        <v>0</v>
      </c>
      <c r="W269" s="28">
        <f>IF(ISERROR(1/VLOOKUP($B269,'Justerad allokering'!$B$2:$AG$462,MATCH(W$2,'Justerad allokering'!$B$2:$AF$2,0),FALSE)),VLOOKUP($B269,'Allokerad kvv'!$B$2:$AV$468,MATCH(W$2,'Allokerad kvv'!$B$2:$AV$2,0),FALSE),VLOOKUP($B269,'Justerad allokering'!$B$2:$AG$462,MATCH(W$2,'Justerad allokering'!$B$2:$AF$2,0),FALSE))</f>
        <v>0</v>
      </c>
      <c r="X269" s="28">
        <f>IF(ISERROR(1/VLOOKUP($B269,'Justerad allokering'!$B$2:$AG$462,MATCH(X$2,'Justerad allokering'!$B$2:$AF$2,0),FALSE)),VLOOKUP($B269,'Allokerad kvv'!$B$2:$AV$468,MATCH(X$2,'Allokerad kvv'!$B$2:$AV$2,0),FALSE),VLOOKUP($B269,'Justerad allokering'!$B$2:$AG$462,MATCH(X$2,'Justerad allokering'!$B$2:$AF$2,0),FALSE))</f>
        <v>0</v>
      </c>
      <c r="Y269" s="28">
        <f>IF(ISERROR(1/VLOOKUP($B269,'Justerad allokering'!$B$2:$AG$462,MATCH(Y$2,'Justerad allokering'!$B$2:$AF$2,0),FALSE)),VLOOKUP($B269,'Allokerad kvv'!$B$2:$AV$468,MATCH(Y$2,'Allokerad kvv'!$B$2:$AV$2,0),FALSE),VLOOKUP($B269,'Justerad allokering'!$B$2:$AG$462,MATCH(Y$2,'Justerad allokering'!$B$2:$AF$2,0),FALSE))</f>
        <v>0</v>
      </c>
      <c r="Z269" s="28">
        <f>IF(ISERROR(1/VLOOKUP($B269,'Justerad allokering'!$B$2:$AG$462,MATCH(Z$2,'Justerad allokering'!$B$2:$AF$2,0),FALSE)),VLOOKUP($B269,'Allokerad kvv'!$B$2:$AV$468,MATCH(Z$2,'Allokerad kvv'!$B$2:$AV$2,0),FALSE),VLOOKUP($B269,'Justerad allokering'!$B$2:$AG$462,MATCH(Z$2,'Justerad allokering'!$B$2:$AF$2,0),FALSE))</f>
        <v>0</v>
      </c>
      <c r="AA269" s="28"/>
      <c r="AB269" s="28"/>
      <c r="AE269">
        <f t="shared" si="12"/>
        <v>0</v>
      </c>
      <c r="AG269">
        <f t="shared" si="13"/>
        <v>0</v>
      </c>
      <c r="AH269">
        <f t="shared" si="14"/>
        <v>0</v>
      </c>
      <c r="AI269" s="55" t="str">
        <f>IF(AH269=0,"",AH269/VLOOKUP(B269,Kraftvärmeprod!$B$1:$BC$480,MATCH("Summa tillförd energi exklusive rökgaskondensering",Kraftvärmeprod!$B$1:$BC$1,0),FALSE))</f>
        <v/>
      </c>
    </row>
    <row r="270" spans="1:35" x14ac:dyDescent="0.25">
      <c r="A270" s="28" t="s">
        <v>369</v>
      </c>
      <c r="B270" s="28" t="s">
        <v>370</v>
      </c>
      <c r="C270" s="28">
        <f>IF(ISERROR(1/VLOOKUP($B270,'Justerad allokering'!$B$2:$AG$462,MATCH(C$2,'Justerad allokering'!$B$2:$AF$2,0),FALSE)),VLOOKUP($B270,'Allokerad kvv'!$B$2:$AV$468,MATCH(C$2,'Allokerad kvv'!$B$2:$AV$2,0),FALSE),VLOOKUP($B270,'Justerad allokering'!$B$2:$AG$462,MATCH(C$2,'Justerad allokering'!$B$2:$AF$2,0),FALSE))</f>
        <v>0</v>
      </c>
      <c r="D270" s="28">
        <f>IF(ISERROR(1/VLOOKUP($B270,'Justerad allokering'!$B$2:$AG$462,MATCH(D$2,'Justerad allokering'!$B$2:$AF$2,0),FALSE)),VLOOKUP($B270,'Allokerad kvv'!$B$2:$AV$468,MATCH(D$2,'Allokerad kvv'!$B$2:$AV$2,0),FALSE),VLOOKUP($B270,'Justerad allokering'!$B$2:$AG$462,MATCH(D$2,'Justerad allokering'!$B$2:$AF$2,0),FALSE))</f>
        <v>0</v>
      </c>
      <c r="E270" s="28">
        <f>IF(ISERROR(1/VLOOKUP($B270,'Justerad allokering'!$B$2:$AG$462,MATCH(E$2,'Justerad allokering'!$B$2:$AF$2,0),FALSE)),VLOOKUP($B270,'Allokerad kvv'!$B$2:$AV$468,MATCH(E$2,'Allokerad kvv'!$B$2:$AV$2,0),FALSE),VLOOKUP($B270,'Justerad allokering'!$B$2:$AG$462,MATCH(E$2,'Justerad allokering'!$B$2:$AF$2,0),FALSE))</f>
        <v>0</v>
      </c>
      <c r="F270" s="28">
        <f>IF(ISERROR(1/VLOOKUP($B270,'Justerad allokering'!$B$2:$AG$462,MATCH(F$2,'Justerad allokering'!$B$2:$AF$2,0),FALSE)),VLOOKUP($B270,'Allokerad kvv'!$B$2:$AV$468,MATCH(F$2,'Allokerad kvv'!$B$2:$AV$2,0),FALSE),VLOOKUP($B270,'Justerad allokering'!$B$2:$AG$462,MATCH(F$2,'Justerad allokering'!$B$2:$AF$2,0),FALSE))</f>
        <v>0</v>
      </c>
      <c r="G270" s="28">
        <f>IF(ISERROR(1/VLOOKUP($B270,'Justerad allokering'!$B$2:$AG$462,MATCH(G$2,'Justerad allokering'!$B$2:$AF$2,0),FALSE)),VLOOKUP($B270,'Allokerad kvv'!$B$2:$AV$468,MATCH(G$2,'Allokerad kvv'!$B$2:$AV$2,0),FALSE),VLOOKUP($B270,'Justerad allokering'!$B$2:$AG$462,MATCH(G$2,'Justerad allokering'!$B$2:$AF$2,0),FALSE))</f>
        <v>0</v>
      </c>
      <c r="H270" s="28">
        <f>IF(ISERROR(1/VLOOKUP($B270,'Justerad allokering'!$B$2:$AG$462,MATCH(H$2,'Justerad allokering'!$B$2:$AF$2,0),FALSE)),VLOOKUP($B270,'Allokerad kvv'!$B$2:$AV$468,MATCH(H$2,'Allokerad kvv'!$B$2:$AV$2,0),FALSE),VLOOKUP($B270,'Justerad allokering'!$B$2:$AG$462,MATCH(H$2,'Justerad allokering'!$B$2:$AF$2,0),FALSE))</f>
        <v>0</v>
      </c>
      <c r="I270" s="28">
        <f>IF(ISERROR(1/VLOOKUP($B270,'Justerad allokering'!$B$2:$AG$462,MATCH(I$2,'Justerad allokering'!$B$2:$AF$2,0),FALSE)),VLOOKUP($B270,'Allokerad kvv'!$B$2:$AV$468,MATCH(I$2,'Allokerad kvv'!$B$2:$AV$2,0),FALSE),VLOOKUP($B270,'Justerad allokering'!$B$2:$AG$462,MATCH(I$2,'Justerad allokering'!$B$2:$AF$2,0),FALSE))</f>
        <v>0</v>
      </c>
      <c r="J270" s="28">
        <f>IF(ISERROR(1/VLOOKUP($B270,'Justerad allokering'!$B$2:$AG$462,MATCH(J$2,'Justerad allokering'!$B$2:$AF$2,0),FALSE)),VLOOKUP($B270,'Allokerad kvv'!$B$2:$AV$468,MATCH(J$2,'Allokerad kvv'!$B$2:$AV$2,0),FALSE),VLOOKUP($B270,'Justerad allokering'!$B$2:$AG$462,MATCH(J$2,'Justerad allokering'!$B$2:$AF$2,0),FALSE))</f>
        <v>0</v>
      </c>
      <c r="K270" s="28">
        <f>IF(ISERROR(1/VLOOKUP($B270,'Justerad allokering'!$B$2:$AG$462,MATCH(K$2,'Justerad allokering'!$B$2:$AF$2,0),FALSE)),VLOOKUP($B270,'Allokerad kvv'!$B$2:$AV$468,MATCH(K$2,'Allokerad kvv'!$B$2:$AV$2,0),FALSE),VLOOKUP($B270,'Justerad allokering'!$B$2:$AG$462,MATCH(K$2,'Justerad allokering'!$B$2:$AF$2,0),FALSE))</f>
        <v>0</v>
      </c>
      <c r="L270" s="28">
        <f>IF(ISERROR(1/VLOOKUP($B270,'Justerad allokering'!$B$2:$AG$462,MATCH(L$2,'Justerad allokering'!$B$2:$AF$2,0),FALSE)),VLOOKUP($B270,'Allokerad kvv'!$B$2:$AV$468,MATCH(L$2,'Allokerad kvv'!$B$2:$AV$2,0),FALSE),VLOOKUP($B270,'Justerad allokering'!$B$2:$AG$462,MATCH(L$2,'Justerad allokering'!$B$2:$AF$2,0),FALSE))</f>
        <v>0</v>
      </c>
      <c r="M270" s="28">
        <f>IF(ISERROR(1/VLOOKUP($B270,'Justerad allokering'!$B$2:$AG$462,MATCH(M$2,'Justerad allokering'!$B$2:$AF$2,0),FALSE)),VLOOKUP($B270,'Allokerad kvv'!$B$2:$AV$468,MATCH(M$2,'Allokerad kvv'!$B$2:$AV$2,0),FALSE),VLOOKUP($B270,'Justerad allokering'!$B$2:$AG$462,MATCH(M$2,'Justerad allokering'!$B$2:$AF$2,0),FALSE))</f>
        <v>0</v>
      </c>
      <c r="N270" s="28">
        <f>IF(ISERROR(1/VLOOKUP($B270,'Justerad allokering'!$B$2:$AG$462,MATCH(N$2,'Justerad allokering'!$B$2:$AF$2,0),FALSE)),VLOOKUP($B270,'Allokerad kvv'!$B$2:$AV$468,MATCH(N$2,'Allokerad kvv'!$B$2:$AV$2,0),FALSE),VLOOKUP($B270,'Justerad allokering'!$B$2:$AG$462,MATCH(N$2,'Justerad allokering'!$B$2:$AF$2,0),FALSE))</f>
        <v>0</v>
      </c>
      <c r="O270" s="28">
        <f>IF(ISERROR(1/VLOOKUP($B270,'Justerad allokering'!$B$2:$AG$462,MATCH(O$2,'Justerad allokering'!$B$2:$AF$2,0),FALSE)),VLOOKUP($B270,'Allokerad kvv'!$B$2:$AV$468,MATCH(O$2,'Allokerad kvv'!$B$2:$AV$2,0),FALSE),VLOOKUP($B270,'Justerad allokering'!$B$2:$AG$462,MATCH(O$2,'Justerad allokering'!$B$2:$AF$2,0),FALSE))</f>
        <v>0</v>
      </c>
      <c r="P270" s="28">
        <f>IF(ISERROR(1/VLOOKUP($B270,'Justerad allokering'!$B$2:$AG$462,MATCH(P$2,'Justerad allokering'!$B$2:$AF$2,0),FALSE)),VLOOKUP($B270,'Allokerad kvv'!$B$2:$AV$468,MATCH(P$2,'Allokerad kvv'!$B$2:$AV$2,0),FALSE),VLOOKUP($B270,'Justerad allokering'!$B$2:$AG$462,MATCH(P$2,'Justerad allokering'!$B$2:$AF$2,0),FALSE))</f>
        <v>0</v>
      </c>
      <c r="Q270" s="28">
        <f>IF(ISERROR(1/VLOOKUP($B270,'Justerad allokering'!$B$2:$AG$462,MATCH(Q$2,'Justerad allokering'!$B$2:$AF$2,0),FALSE)),VLOOKUP($B270,'Allokerad kvv'!$B$2:$AV$468,MATCH(Q$2,'Allokerad kvv'!$B$2:$AV$2,0),FALSE),VLOOKUP($B270,'Justerad allokering'!$B$2:$AG$462,MATCH(Q$2,'Justerad allokering'!$B$2:$AF$2,0),FALSE))</f>
        <v>0</v>
      </c>
      <c r="R270" s="28">
        <f>IF(ISERROR(1/VLOOKUP($B270,'Justerad allokering'!$B$2:$AG$462,MATCH(R$2,'Justerad allokering'!$B$2:$AF$2,0),FALSE)),VLOOKUP($B270,'Allokerad kvv'!$B$2:$AV$468,MATCH(R$2,'Allokerad kvv'!$B$2:$AV$2,0),FALSE),VLOOKUP($B270,'Justerad allokering'!$B$2:$AG$462,MATCH(R$2,'Justerad allokering'!$B$2:$AF$2,0),FALSE))</f>
        <v>0</v>
      </c>
      <c r="S270" s="28">
        <f>IF(ISERROR(1/VLOOKUP($B270,'Justerad allokering'!$B$2:$AG$462,MATCH(S$2,'Justerad allokering'!$B$2:$AF$2,0),FALSE)),VLOOKUP($B270,'Allokerad kvv'!$B$2:$AV$468,MATCH(S$2,'Allokerad kvv'!$B$2:$AV$2,0),FALSE),VLOOKUP($B270,'Justerad allokering'!$B$2:$AG$462,MATCH(S$2,'Justerad allokering'!$B$2:$AF$2,0),FALSE))</f>
        <v>0</v>
      </c>
      <c r="T270" s="28">
        <f>IF(ISERROR(1/VLOOKUP($B270,'Justerad allokering'!$B$2:$AG$462,MATCH(T$2,'Justerad allokering'!$B$2:$AF$2,0),FALSE)),VLOOKUP($B270,'Allokerad kvv'!$B$2:$AV$468,MATCH(T$2,'Allokerad kvv'!$B$2:$AV$2,0),FALSE),VLOOKUP($B270,'Justerad allokering'!$B$2:$AG$462,MATCH(T$2,'Justerad allokering'!$B$2:$AF$2,0),FALSE))</f>
        <v>0</v>
      </c>
      <c r="U270" s="28">
        <f>IF(ISERROR(1/VLOOKUP($B270,'Justerad allokering'!$B$2:$AG$462,MATCH(U$2,'Justerad allokering'!$B$2:$AF$2,0),FALSE)),VLOOKUP($B270,'Allokerad kvv'!$B$2:$AV$468,MATCH(U$2,'Allokerad kvv'!$B$2:$AV$2,0),FALSE),VLOOKUP($B270,'Justerad allokering'!$B$2:$AG$462,MATCH(U$2,'Justerad allokering'!$B$2:$AF$2,0),FALSE))</f>
        <v>0</v>
      </c>
      <c r="V270" s="28">
        <f>IF(ISERROR(1/VLOOKUP($B270,'Justerad allokering'!$B$2:$AG$462,MATCH(V$2,'Justerad allokering'!$B$2:$AF$2,0),FALSE)),VLOOKUP($B270,'Allokerad kvv'!$B$2:$AV$468,MATCH(V$2,'Allokerad kvv'!$B$2:$AV$2,0),FALSE),VLOOKUP($B270,'Justerad allokering'!$B$2:$AG$462,MATCH(V$2,'Justerad allokering'!$B$2:$AF$2,0),FALSE))</f>
        <v>0</v>
      </c>
      <c r="W270" s="28">
        <f>IF(ISERROR(1/VLOOKUP($B270,'Justerad allokering'!$B$2:$AG$462,MATCH(W$2,'Justerad allokering'!$B$2:$AF$2,0),FALSE)),VLOOKUP($B270,'Allokerad kvv'!$B$2:$AV$468,MATCH(W$2,'Allokerad kvv'!$B$2:$AV$2,0),FALSE),VLOOKUP($B270,'Justerad allokering'!$B$2:$AG$462,MATCH(W$2,'Justerad allokering'!$B$2:$AF$2,0),FALSE))</f>
        <v>0</v>
      </c>
      <c r="X270" s="28">
        <f>IF(ISERROR(1/VLOOKUP($B270,'Justerad allokering'!$B$2:$AG$462,MATCH(X$2,'Justerad allokering'!$B$2:$AF$2,0),FALSE)),VLOOKUP($B270,'Allokerad kvv'!$B$2:$AV$468,MATCH(X$2,'Allokerad kvv'!$B$2:$AV$2,0),FALSE),VLOOKUP($B270,'Justerad allokering'!$B$2:$AG$462,MATCH(X$2,'Justerad allokering'!$B$2:$AF$2,0),FALSE))</f>
        <v>0</v>
      </c>
      <c r="Y270" s="28">
        <f>IF(ISERROR(1/VLOOKUP($B270,'Justerad allokering'!$B$2:$AG$462,MATCH(Y$2,'Justerad allokering'!$B$2:$AF$2,0),FALSE)),VLOOKUP($B270,'Allokerad kvv'!$B$2:$AV$468,MATCH(Y$2,'Allokerad kvv'!$B$2:$AV$2,0),FALSE),VLOOKUP($B270,'Justerad allokering'!$B$2:$AG$462,MATCH(Y$2,'Justerad allokering'!$B$2:$AF$2,0),FALSE))</f>
        <v>0</v>
      </c>
      <c r="Z270" s="28">
        <f>IF(ISERROR(1/VLOOKUP($B270,'Justerad allokering'!$B$2:$AG$462,MATCH(Z$2,'Justerad allokering'!$B$2:$AF$2,0),FALSE)),VLOOKUP($B270,'Allokerad kvv'!$B$2:$AV$468,MATCH(Z$2,'Allokerad kvv'!$B$2:$AV$2,0),FALSE),VLOOKUP($B270,'Justerad allokering'!$B$2:$AG$462,MATCH(Z$2,'Justerad allokering'!$B$2:$AF$2,0),FALSE))</f>
        <v>0</v>
      </c>
      <c r="AA270" s="28"/>
      <c r="AB270" s="28"/>
      <c r="AE270">
        <f t="shared" si="12"/>
        <v>0</v>
      </c>
      <c r="AG270">
        <f t="shared" si="13"/>
        <v>0</v>
      </c>
      <c r="AH270">
        <f t="shared" si="14"/>
        <v>0</v>
      </c>
      <c r="AI270" s="55" t="str">
        <f>IF(AH270=0,"",AH270/VLOOKUP(B270,Kraftvärmeprod!$B$1:$BC$480,MATCH("Summa tillförd energi exklusive rökgaskondensering",Kraftvärmeprod!$B$1:$BC$1,0),FALSE))</f>
        <v/>
      </c>
    </row>
    <row r="271" spans="1:35" x14ac:dyDescent="0.25">
      <c r="A271" s="28" t="s">
        <v>371</v>
      </c>
      <c r="B271" s="28" t="s">
        <v>372</v>
      </c>
      <c r="C271" s="28">
        <f>IF(ISERROR(1/VLOOKUP($B271,'Justerad allokering'!$B$2:$AG$462,MATCH(C$2,'Justerad allokering'!$B$2:$AF$2,0),FALSE)),VLOOKUP($B271,'Allokerad kvv'!$B$2:$AV$468,MATCH(C$2,'Allokerad kvv'!$B$2:$AV$2,0),FALSE),VLOOKUP($B271,'Justerad allokering'!$B$2:$AG$462,MATCH(C$2,'Justerad allokering'!$B$2:$AF$2,0),FALSE))</f>
        <v>0</v>
      </c>
      <c r="D271" s="28">
        <f>IF(ISERROR(1/VLOOKUP($B271,'Justerad allokering'!$B$2:$AG$462,MATCH(D$2,'Justerad allokering'!$B$2:$AF$2,0),FALSE)),VLOOKUP($B271,'Allokerad kvv'!$B$2:$AV$468,MATCH(D$2,'Allokerad kvv'!$B$2:$AV$2,0),FALSE),VLOOKUP($B271,'Justerad allokering'!$B$2:$AG$462,MATCH(D$2,'Justerad allokering'!$B$2:$AF$2,0),FALSE))</f>
        <v>0</v>
      </c>
      <c r="E271" s="28">
        <f>IF(ISERROR(1/VLOOKUP($B271,'Justerad allokering'!$B$2:$AG$462,MATCH(E$2,'Justerad allokering'!$B$2:$AF$2,0),FALSE)),VLOOKUP($B271,'Allokerad kvv'!$B$2:$AV$468,MATCH(E$2,'Allokerad kvv'!$B$2:$AV$2,0),FALSE),VLOOKUP($B271,'Justerad allokering'!$B$2:$AG$462,MATCH(E$2,'Justerad allokering'!$B$2:$AF$2,0),FALSE))</f>
        <v>0</v>
      </c>
      <c r="F271" s="28">
        <f>IF(ISERROR(1/VLOOKUP($B271,'Justerad allokering'!$B$2:$AG$462,MATCH(F$2,'Justerad allokering'!$B$2:$AF$2,0),FALSE)),VLOOKUP($B271,'Allokerad kvv'!$B$2:$AV$468,MATCH(F$2,'Allokerad kvv'!$B$2:$AV$2,0),FALSE),VLOOKUP($B271,'Justerad allokering'!$B$2:$AG$462,MATCH(F$2,'Justerad allokering'!$B$2:$AF$2,0),FALSE))</f>
        <v>0</v>
      </c>
      <c r="G271" s="28">
        <f>IF(ISERROR(1/VLOOKUP($B271,'Justerad allokering'!$B$2:$AG$462,MATCH(G$2,'Justerad allokering'!$B$2:$AF$2,0),FALSE)),VLOOKUP($B271,'Allokerad kvv'!$B$2:$AV$468,MATCH(G$2,'Allokerad kvv'!$B$2:$AV$2,0),FALSE),VLOOKUP($B271,'Justerad allokering'!$B$2:$AG$462,MATCH(G$2,'Justerad allokering'!$B$2:$AF$2,0),FALSE))</f>
        <v>0</v>
      </c>
      <c r="H271" s="28">
        <f>IF(ISERROR(1/VLOOKUP($B271,'Justerad allokering'!$B$2:$AG$462,MATCH(H$2,'Justerad allokering'!$B$2:$AF$2,0),FALSE)),VLOOKUP($B271,'Allokerad kvv'!$B$2:$AV$468,MATCH(H$2,'Allokerad kvv'!$B$2:$AV$2,0),FALSE),VLOOKUP($B271,'Justerad allokering'!$B$2:$AG$462,MATCH(H$2,'Justerad allokering'!$B$2:$AF$2,0),FALSE))</f>
        <v>0</v>
      </c>
      <c r="I271" s="28">
        <f>IF(ISERROR(1/VLOOKUP($B271,'Justerad allokering'!$B$2:$AG$462,MATCH(I$2,'Justerad allokering'!$B$2:$AF$2,0),FALSE)),VLOOKUP($B271,'Allokerad kvv'!$B$2:$AV$468,MATCH(I$2,'Allokerad kvv'!$B$2:$AV$2,0),FALSE),VLOOKUP($B271,'Justerad allokering'!$B$2:$AG$462,MATCH(I$2,'Justerad allokering'!$B$2:$AF$2,0),FALSE))</f>
        <v>0</v>
      </c>
      <c r="J271" s="28">
        <f>IF(ISERROR(1/VLOOKUP($B271,'Justerad allokering'!$B$2:$AG$462,MATCH(J$2,'Justerad allokering'!$B$2:$AF$2,0),FALSE)),VLOOKUP($B271,'Allokerad kvv'!$B$2:$AV$468,MATCH(J$2,'Allokerad kvv'!$B$2:$AV$2,0),FALSE),VLOOKUP($B271,'Justerad allokering'!$B$2:$AG$462,MATCH(J$2,'Justerad allokering'!$B$2:$AF$2,0),FALSE))</f>
        <v>0</v>
      </c>
      <c r="K271" s="28">
        <f>IF(ISERROR(1/VLOOKUP($B271,'Justerad allokering'!$B$2:$AG$462,MATCH(K$2,'Justerad allokering'!$B$2:$AF$2,0),FALSE)),VLOOKUP($B271,'Allokerad kvv'!$B$2:$AV$468,MATCH(K$2,'Allokerad kvv'!$B$2:$AV$2,0),FALSE),VLOOKUP($B271,'Justerad allokering'!$B$2:$AG$462,MATCH(K$2,'Justerad allokering'!$B$2:$AF$2,0),FALSE))</f>
        <v>0</v>
      </c>
      <c r="L271" s="28">
        <f>IF(ISERROR(1/VLOOKUP($B271,'Justerad allokering'!$B$2:$AG$462,MATCH(L$2,'Justerad allokering'!$B$2:$AF$2,0),FALSE)),VLOOKUP($B271,'Allokerad kvv'!$B$2:$AV$468,MATCH(L$2,'Allokerad kvv'!$B$2:$AV$2,0),FALSE),VLOOKUP($B271,'Justerad allokering'!$B$2:$AG$462,MATCH(L$2,'Justerad allokering'!$B$2:$AF$2,0),FALSE))</f>
        <v>0</v>
      </c>
      <c r="M271" s="28">
        <f>IF(ISERROR(1/VLOOKUP($B271,'Justerad allokering'!$B$2:$AG$462,MATCH(M$2,'Justerad allokering'!$B$2:$AF$2,0),FALSE)),VLOOKUP($B271,'Allokerad kvv'!$B$2:$AV$468,MATCH(M$2,'Allokerad kvv'!$B$2:$AV$2,0),FALSE),VLOOKUP($B271,'Justerad allokering'!$B$2:$AG$462,MATCH(M$2,'Justerad allokering'!$B$2:$AF$2,0),FALSE))</f>
        <v>0</v>
      </c>
      <c r="N271" s="28">
        <f>IF(ISERROR(1/VLOOKUP($B271,'Justerad allokering'!$B$2:$AG$462,MATCH(N$2,'Justerad allokering'!$B$2:$AF$2,0),FALSE)),VLOOKUP($B271,'Allokerad kvv'!$B$2:$AV$468,MATCH(N$2,'Allokerad kvv'!$B$2:$AV$2,0),FALSE),VLOOKUP($B271,'Justerad allokering'!$B$2:$AG$462,MATCH(N$2,'Justerad allokering'!$B$2:$AF$2,0),FALSE))</f>
        <v>0</v>
      </c>
      <c r="O271" s="28">
        <f>IF(ISERROR(1/VLOOKUP($B271,'Justerad allokering'!$B$2:$AG$462,MATCH(O$2,'Justerad allokering'!$B$2:$AF$2,0),FALSE)),VLOOKUP($B271,'Allokerad kvv'!$B$2:$AV$468,MATCH(O$2,'Allokerad kvv'!$B$2:$AV$2,0),FALSE),VLOOKUP($B271,'Justerad allokering'!$B$2:$AG$462,MATCH(O$2,'Justerad allokering'!$B$2:$AF$2,0),FALSE))</f>
        <v>0</v>
      </c>
      <c r="P271" s="28">
        <f>IF(ISERROR(1/VLOOKUP($B271,'Justerad allokering'!$B$2:$AG$462,MATCH(P$2,'Justerad allokering'!$B$2:$AF$2,0),FALSE)),VLOOKUP($B271,'Allokerad kvv'!$B$2:$AV$468,MATCH(P$2,'Allokerad kvv'!$B$2:$AV$2,0),FALSE),VLOOKUP($B271,'Justerad allokering'!$B$2:$AG$462,MATCH(P$2,'Justerad allokering'!$B$2:$AF$2,0),FALSE))</f>
        <v>0</v>
      </c>
      <c r="Q271" s="28">
        <f>IF(ISERROR(1/VLOOKUP($B271,'Justerad allokering'!$B$2:$AG$462,MATCH(Q$2,'Justerad allokering'!$B$2:$AF$2,0),FALSE)),VLOOKUP($B271,'Allokerad kvv'!$B$2:$AV$468,MATCH(Q$2,'Allokerad kvv'!$B$2:$AV$2,0),FALSE),VLOOKUP($B271,'Justerad allokering'!$B$2:$AG$462,MATCH(Q$2,'Justerad allokering'!$B$2:$AF$2,0),FALSE))</f>
        <v>0</v>
      </c>
      <c r="R271" s="28">
        <f>IF(ISERROR(1/VLOOKUP($B271,'Justerad allokering'!$B$2:$AG$462,MATCH(R$2,'Justerad allokering'!$B$2:$AF$2,0),FALSE)),VLOOKUP($B271,'Allokerad kvv'!$B$2:$AV$468,MATCH(R$2,'Allokerad kvv'!$B$2:$AV$2,0),FALSE),VLOOKUP($B271,'Justerad allokering'!$B$2:$AG$462,MATCH(R$2,'Justerad allokering'!$B$2:$AF$2,0),FALSE))</f>
        <v>0</v>
      </c>
      <c r="S271" s="28">
        <f>IF(ISERROR(1/VLOOKUP($B271,'Justerad allokering'!$B$2:$AG$462,MATCH(S$2,'Justerad allokering'!$B$2:$AF$2,0),FALSE)),VLOOKUP($B271,'Allokerad kvv'!$B$2:$AV$468,MATCH(S$2,'Allokerad kvv'!$B$2:$AV$2,0),FALSE),VLOOKUP($B271,'Justerad allokering'!$B$2:$AG$462,MATCH(S$2,'Justerad allokering'!$B$2:$AF$2,0),FALSE))</f>
        <v>0</v>
      </c>
      <c r="T271" s="28">
        <f>IF(ISERROR(1/VLOOKUP($B271,'Justerad allokering'!$B$2:$AG$462,MATCH(T$2,'Justerad allokering'!$B$2:$AF$2,0),FALSE)),VLOOKUP($B271,'Allokerad kvv'!$B$2:$AV$468,MATCH(T$2,'Allokerad kvv'!$B$2:$AV$2,0),FALSE),VLOOKUP($B271,'Justerad allokering'!$B$2:$AG$462,MATCH(T$2,'Justerad allokering'!$B$2:$AF$2,0),FALSE))</f>
        <v>0</v>
      </c>
      <c r="U271" s="28">
        <f>IF(ISERROR(1/VLOOKUP($B271,'Justerad allokering'!$B$2:$AG$462,MATCH(U$2,'Justerad allokering'!$B$2:$AF$2,0),FALSE)),VLOOKUP($B271,'Allokerad kvv'!$B$2:$AV$468,MATCH(U$2,'Allokerad kvv'!$B$2:$AV$2,0),FALSE),VLOOKUP($B271,'Justerad allokering'!$B$2:$AG$462,MATCH(U$2,'Justerad allokering'!$B$2:$AF$2,0),FALSE))</f>
        <v>0</v>
      </c>
      <c r="V271" s="28">
        <f>IF(ISERROR(1/VLOOKUP($B271,'Justerad allokering'!$B$2:$AG$462,MATCH(V$2,'Justerad allokering'!$B$2:$AF$2,0),FALSE)),VLOOKUP($B271,'Allokerad kvv'!$B$2:$AV$468,MATCH(V$2,'Allokerad kvv'!$B$2:$AV$2,0),FALSE),VLOOKUP($B271,'Justerad allokering'!$B$2:$AG$462,MATCH(V$2,'Justerad allokering'!$B$2:$AF$2,0),FALSE))</f>
        <v>0</v>
      </c>
      <c r="W271" s="28">
        <f>IF(ISERROR(1/VLOOKUP($B271,'Justerad allokering'!$B$2:$AG$462,MATCH(W$2,'Justerad allokering'!$B$2:$AF$2,0),FALSE)),VLOOKUP($B271,'Allokerad kvv'!$B$2:$AV$468,MATCH(W$2,'Allokerad kvv'!$B$2:$AV$2,0),FALSE),VLOOKUP($B271,'Justerad allokering'!$B$2:$AG$462,MATCH(W$2,'Justerad allokering'!$B$2:$AF$2,0),FALSE))</f>
        <v>0</v>
      </c>
      <c r="X271" s="28">
        <f>IF(ISERROR(1/VLOOKUP($B271,'Justerad allokering'!$B$2:$AG$462,MATCH(X$2,'Justerad allokering'!$B$2:$AF$2,0),FALSE)),VLOOKUP($B271,'Allokerad kvv'!$B$2:$AV$468,MATCH(X$2,'Allokerad kvv'!$B$2:$AV$2,0),FALSE),VLOOKUP($B271,'Justerad allokering'!$B$2:$AG$462,MATCH(X$2,'Justerad allokering'!$B$2:$AF$2,0),FALSE))</f>
        <v>0</v>
      </c>
      <c r="Y271" s="28">
        <f>IF(ISERROR(1/VLOOKUP($B271,'Justerad allokering'!$B$2:$AG$462,MATCH(Y$2,'Justerad allokering'!$B$2:$AF$2,0),FALSE)),VLOOKUP($B271,'Allokerad kvv'!$B$2:$AV$468,MATCH(Y$2,'Allokerad kvv'!$B$2:$AV$2,0),FALSE),VLOOKUP($B271,'Justerad allokering'!$B$2:$AG$462,MATCH(Y$2,'Justerad allokering'!$B$2:$AF$2,0),FALSE))</f>
        <v>0</v>
      </c>
      <c r="Z271" s="28">
        <f>IF(ISERROR(1/VLOOKUP($B271,'Justerad allokering'!$B$2:$AG$462,MATCH(Z$2,'Justerad allokering'!$B$2:$AF$2,0),FALSE)),VLOOKUP($B271,'Allokerad kvv'!$B$2:$AV$468,MATCH(Z$2,'Allokerad kvv'!$B$2:$AV$2,0),FALSE),VLOOKUP($B271,'Justerad allokering'!$B$2:$AG$462,MATCH(Z$2,'Justerad allokering'!$B$2:$AF$2,0),FALSE))</f>
        <v>0</v>
      </c>
      <c r="AA271" s="28"/>
      <c r="AB271" s="28"/>
      <c r="AE271">
        <f t="shared" si="12"/>
        <v>0</v>
      </c>
      <c r="AG271">
        <f t="shared" si="13"/>
        <v>0</v>
      </c>
      <c r="AH271">
        <f t="shared" si="14"/>
        <v>0</v>
      </c>
      <c r="AI271" s="55" t="str">
        <f>IF(AH271=0,"",AH271/VLOOKUP(B271,Kraftvärmeprod!$B$1:$BC$480,MATCH("Summa tillförd energi exklusive rökgaskondensering",Kraftvärmeprod!$B$1:$BC$1,0),FALSE))</f>
        <v/>
      </c>
    </row>
    <row r="272" spans="1:35" x14ac:dyDescent="0.25">
      <c r="A272" s="28" t="s">
        <v>371</v>
      </c>
      <c r="B272" s="28" t="s">
        <v>373</v>
      </c>
      <c r="C272" s="28">
        <f>IF(ISERROR(1/VLOOKUP($B272,'Justerad allokering'!$B$2:$AG$462,MATCH(C$2,'Justerad allokering'!$B$2:$AF$2,0),FALSE)),VLOOKUP($B272,'Allokerad kvv'!$B$2:$AV$468,MATCH(C$2,'Allokerad kvv'!$B$2:$AV$2,0),FALSE),VLOOKUP($B272,'Justerad allokering'!$B$2:$AG$462,MATCH(C$2,'Justerad allokering'!$B$2:$AF$2,0),FALSE))</f>
        <v>0</v>
      </c>
      <c r="D272" s="28">
        <f>IF(ISERROR(1/VLOOKUP($B272,'Justerad allokering'!$B$2:$AG$462,MATCH(D$2,'Justerad allokering'!$B$2:$AF$2,0),FALSE)),VLOOKUP($B272,'Allokerad kvv'!$B$2:$AV$468,MATCH(D$2,'Allokerad kvv'!$B$2:$AV$2,0),FALSE),VLOOKUP($B272,'Justerad allokering'!$B$2:$AG$462,MATCH(D$2,'Justerad allokering'!$B$2:$AF$2,0),FALSE))</f>
        <v>0</v>
      </c>
      <c r="E272" s="28">
        <f>IF(ISERROR(1/VLOOKUP($B272,'Justerad allokering'!$B$2:$AG$462,MATCH(E$2,'Justerad allokering'!$B$2:$AF$2,0),FALSE)),VLOOKUP($B272,'Allokerad kvv'!$B$2:$AV$468,MATCH(E$2,'Allokerad kvv'!$B$2:$AV$2,0),FALSE),VLOOKUP($B272,'Justerad allokering'!$B$2:$AG$462,MATCH(E$2,'Justerad allokering'!$B$2:$AF$2,0),FALSE))</f>
        <v>0</v>
      </c>
      <c r="F272" s="28">
        <f>IF(ISERROR(1/VLOOKUP($B272,'Justerad allokering'!$B$2:$AG$462,MATCH(F$2,'Justerad allokering'!$B$2:$AF$2,0),FALSE)),VLOOKUP($B272,'Allokerad kvv'!$B$2:$AV$468,MATCH(F$2,'Allokerad kvv'!$B$2:$AV$2,0),FALSE),VLOOKUP($B272,'Justerad allokering'!$B$2:$AG$462,MATCH(F$2,'Justerad allokering'!$B$2:$AF$2,0),FALSE))</f>
        <v>0</v>
      </c>
      <c r="G272" s="28">
        <f>IF(ISERROR(1/VLOOKUP($B272,'Justerad allokering'!$B$2:$AG$462,MATCH(G$2,'Justerad allokering'!$B$2:$AF$2,0),FALSE)),VLOOKUP($B272,'Allokerad kvv'!$B$2:$AV$468,MATCH(G$2,'Allokerad kvv'!$B$2:$AV$2,0),FALSE),VLOOKUP($B272,'Justerad allokering'!$B$2:$AG$462,MATCH(G$2,'Justerad allokering'!$B$2:$AF$2,0),FALSE))</f>
        <v>0</v>
      </c>
      <c r="H272" s="28">
        <f>IF(ISERROR(1/VLOOKUP($B272,'Justerad allokering'!$B$2:$AG$462,MATCH(H$2,'Justerad allokering'!$B$2:$AF$2,0),FALSE)),VLOOKUP($B272,'Allokerad kvv'!$B$2:$AV$468,MATCH(H$2,'Allokerad kvv'!$B$2:$AV$2,0),FALSE),VLOOKUP($B272,'Justerad allokering'!$B$2:$AG$462,MATCH(H$2,'Justerad allokering'!$B$2:$AF$2,0),FALSE))</f>
        <v>0</v>
      </c>
      <c r="I272" s="28">
        <f>IF(ISERROR(1/VLOOKUP($B272,'Justerad allokering'!$B$2:$AG$462,MATCH(I$2,'Justerad allokering'!$B$2:$AF$2,0),FALSE)),VLOOKUP($B272,'Allokerad kvv'!$B$2:$AV$468,MATCH(I$2,'Allokerad kvv'!$B$2:$AV$2,0),FALSE),VLOOKUP($B272,'Justerad allokering'!$B$2:$AG$462,MATCH(I$2,'Justerad allokering'!$B$2:$AF$2,0),FALSE))</f>
        <v>0</v>
      </c>
      <c r="J272" s="28">
        <f>IF(ISERROR(1/VLOOKUP($B272,'Justerad allokering'!$B$2:$AG$462,MATCH(J$2,'Justerad allokering'!$B$2:$AF$2,0),FALSE)),VLOOKUP($B272,'Allokerad kvv'!$B$2:$AV$468,MATCH(J$2,'Allokerad kvv'!$B$2:$AV$2,0),FALSE),VLOOKUP($B272,'Justerad allokering'!$B$2:$AG$462,MATCH(J$2,'Justerad allokering'!$B$2:$AF$2,0),FALSE))</f>
        <v>0</v>
      </c>
      <c r="K272" s="28">
        <f>IF(ISERROR(1/VLOOKUP($B272,'Justerad allokering'!$B$2:$AG$462,MATCH(K$2,'Justerad allokering'!$B$2:$AF$2,0),FALSE)),VLOOKUP($B272,'Allokerad kvv'!$B$2:$AV$468,MATCH(K$2,'Allokerad kvv'!$B$2:$AV$2,0),FALSE),VLOOKUP($B272,'Justerad allokering'!$B$2:$AG$462,MATCH(K$2,'Justerad allokering'!$B$2:$AF$2,0),FALSE))</f>
        <v>0</v>
      </c>
      <c r="L272" s="28">
        <f>IF(ISERROR(1/VLOOKUP($B272,'Justerad allokering'!$B$2:$AG$462,MATCH(L$2,'Justerad allokering'!$B$2:$AF$2,0),FALSE)),VLOOKUP($B272,'Allokerad kvv'!$B$2:$AV$468,MATCH(L$2,'Allokerad kvv'!$B$2:$AV$2,0),FALSE),VLOOKUP($B272,'Justerad allokering'!$B$2:$AG$462,MATCH(L$2,'Justerad allokering'!$B$2:$AF$2,0),FALSE))</f>
        <v>0</v>
      </c>
      <c r="M272" s="28">
        <f>IF(ISERROR(1/VLOOKUP($B272,'Justerad allokering'!$B$2:$AG$462,MATCH(M$2,'Justerad allokering'!$B$2:$AF$2,0),FALSE)),VLOOKUP($B272,'Allokerad kvv'!$B$2:$AV$468,MATCH(M$2,'Allokerad kvv'!$B$2:$AV$2,0),FALSE),VLOOKUP($B272,'Justerad allokering'!$B$2:$AG$462,MATCH(M$2,'Justerad allokering'!$B$2:$AF$2,0),FALSE))</f>
        <v>0</v>
      </c>
      <c r="N272" s="28">
        <f>IF(ISERROR(1/VLOOKUP($B272,'Justerad allokering'!$B$2:$AG$462,MATCH(N$2,'Justerad allokering'!$B$2:$AF$2,0),FALSE)),VLOOKUP($B272,'Allokerad kvv'!$B$2:$AV$468,MATCH(N$2,'Allokerad kvv'!$B$2:$AV$2,0),FALSE),VLOOKUP($B272,'Justerad allokering'!$B$2:$AG$462,MATCH(N$2,'Justerad allokering'!$B$2:$AF$2,0),FALSE))</f>
        <v>0</v>
      </c>
      <c r="O272" s="28">
        <f>IF(ISERROR(1/VLOOKUP($B272,'Justerad allokering'!$B$2:$AG$462,MATCH(O$2,'Justerad allokering'!$B$2:$AF$2,0),FALSE)),VLOOKUP($B272,'Allokerad kvv'!$B$2:$AV$468,MATCH(O$2,'Allokerad kvv'!$B$2:$AV$2,0),FALSE),VLOOKUP($B272,'Justerad allokering'!$B$2:$AG$462,MATCH(O$2,'Justerad allokering'!$B$2:$AF$2,0),FALSE))</f>
        <v>0</v>
      </c>
      <c r="P272" s="28">
        <f>IF(ISERROR(1/VLOOKUP($B272,'Justerad allokering'!$B$2:$AG$462,MATCH(P$2,'Justerad allokering'!$B$2:$AF$2,0),FALSE)),VLOOKUP($B272,'Allokerad kvv'!$B$2:$AV$468,MATCH(P$2,'Allokerad kvv'!$B$2:$AV$2,0),FALSE),VLOOKUP($B272,'Justerad allokering'!$B$2:$AG$462,MATCH(P$2,'Justerad allokering'!$B$2:$AF$2,0),FALSE))</f>
        <v>0</v>
      </c>
      <c r="Q272" s="28">
        <f>IF(ISERROR(1/VLOOKUP($B272,'Justerad allokering'!$B$2:$AG$462,MATCH(Q$2,'Justerad allokering'!$B$2:$AF$2,0),FALSE)),VLOOKUP($B272,'Allokerad kvv'!$B$2:$AV$468,MATCH(Q$2,'Allokerad kvv'!$B$2:$AV$2,0),FALSE),VLOOKUP($B272,'Justerad allokering'!$B$2:$AG$462,MATCH(Q$2,'Justerad allokering'!$B$2:$AF$2,0),FALSE))</f>
        <v>0</v>
      </c>
      <c r="R272" s="28">
        <f>IF(ISERROR(1/VLOOKUP($B272,'Justerad allokering'!$B$2:$AG$462,MATCH(R$2,'Justerad allokering'!$B$2:$AF$2,0),FALSE)),VLOOKUP($B272,'Allokerad kvv'!$B$2:$AV$468,MATCH(R$2,'Allokerad kvv'!$B$2:$AV$2,0),FALSE),VLOOKUP($B272,'Justerad allokering'!$B$2:$AG$462,MATCH(R$2,'Justerad allokering'!$B$2:$AF$2,0),FALSE))</f>
        <v>0</v>
      </c>
      <c r="S272" s="28">
        <f>IF(ISERROR(1/VLOOKUP($B272,'Justerad allokering'!$B$2:$AG$462,MATCH(S$2,'Justerad allokering'!$B$2:$AF$2,0),FALSE)),VLOOKUP($B272,'Allokerad kvv'!$B$2:$AV$468,MATCH(S$2,'Allokerad kvv'!$B$2:$AV$2,0),FALSE),VLOOKUP($B272,'Justerad allokering'!$B$2:$AG$462,MATCH(S$2,'Justerad allokering'!$B$2:$AF$2,0),FALSE))</f>
        <v>0</v>
      </c>
      <c r="T272" s="28">
        <f>IF(ISERROR(1/VLOOKUP($B272,'Justerad allokering'!$B$2:$AG$462,MATCH(T$2,'Justerad allokering'!$B$2:$AF$2,0),FALSE)),VLOOKUP($B272,'Allokerad kvv'!$B$2:$AV$468,MATCH(T$2,'Allokerad kvv'!$B$2:$AV$2,0),FALSE),VLOOKUP($B272,'Justerad allokering'!$B$2:$AG$462,MATCH(T$2,'Justerad allokering'!$B$2:$AF$2,0),FALSE))</f>
        <v>0</v>
      </c>
      <c r="U272" s="28">
        <f>IF(ISERROR(1/VLOOKUP($B272,'Justerad allokering'!$B$2:$AG$462,MATCH(U$2,'Justerad allokering'!$B$2:$AF$2,0),FALSE)),VLOOKUP($B272,'Allokerad kvv'!$B$2:$AV$468,MATCH(U$2,'Allokerad kvv'!$B$2:$AV$2,0),FALSE),VLOOKUP($B272,'Justerad allokering'!$B$2:$AG$462,MATCH(U$2,'Justerad allokering'!$B$2:$AF$2,0),FALSE))</f>
        <v>0</v>
      </c>
      <c r="V272" s="28">
        <f>IF(ISERROR(1/VLOOKUP($B272,'Justerad allokering'!$B$2:$AG$462,MATCH(V$2,'Justerad allokering'!$B$2:$AF$2,0),FALSE)),VLOOKUP($B272,'Allokerad kvv'!$B$2:$AV$468,MATCH(V$2,'Allokerad kvv'!$B$2:$AV$2,0),FALSE),VLOOKUP($B272,'Justerad allokering'!$B$2:$AG$462,MATCH(V$2,'Justerad allokering'!$B$2:$AF$2,0),FALSE))</f>
        <v>0</v>
      </c>
      <c r="W272" s="28">
        <f>IF(ISERROR(1/VLOOKUP($B272,'Justerad allokering'!$B$2:$AG$462,MATCH(W$2,'Justerad allokering'!$B$2:$AF$2,0),FALSE)),VLOOKUP($B272,'Allokerad kvv'!$B$2:$AV$468,MATCH(W$2,'Allokerad kvv'!$B$2:$AV$2,0),FALSE),VLOOKUP($B272,'Justerad allokering'!$B$2:$AG$462,MATCH(W$2,'Justerad allokering'!$B$2:$AF$2,0),FALSE))</f>
        <v>0</v>
      </c>
      <c r="X272" s="28">
        <f>IF(ISERROR(1/VLOOKUP($B272,'Justerad allokering'!$B$2:$AG$462,MATCH(X$2,'Justerad allokering'!$B$2:$AF$2,0),FALSE)),VLOOKUP($B272,'Allokerad kvv'!$B$2:$AV$468,MATCH(X$2,'Allokerad kvv'!$B$2:$AV$2,0),FALSE),VLOOKUP($B272,'Justerad allokering'!$B$2:$AG$462,MATCH(X$2,'Justerad allokering'!$B$2:$AF$2,0),FALSE))</f>
        <v>0</v>
      </c>
      <c r="Y272" s="28">
        <f>IF(ISERROR(1/VLOOKUP($B272,'Justerad allokering'!$B$2:$AG$462,MATCH(Y$2,'Justerad allokering'!$B$2:$AF$2,0),FALSE)),VLOOKUP($B272,'Allokerad kvv'!$B$2:$AV$468,MATCH(Y$2,'Allokerad kvv'!$B$2:$AV$2,0),FALSE),VLOOKUP($B272,'Justerad allokering'!$B$2:$AG$462,MATCH(Y$2,'Justerad allokering'!$B$2:$AF$2,0),FALSE))</f>
        <v>0</v>
      </c>
      <c r="Z272" s="28">
        <f>IF(ISERROR(1/VLOOKUP($B272,'Justerad allokering'!$B$2:$AG$462,MATCH(Z$2,'Justerad allokering'!$B$2:$AF$2,0),FALSE)),VLOOKUP($B272,'Allokerad kvv'!$B$2:$AV$468,MATCH(Z$2,'Allokerad kvv'!$B$2:$AV$2,0),FALSE),VLOOKUP($B272,'Justerad allokering'!$B$2:$AG$462,MATCH(Z$2,'Justerad allokering'!$B$2:$AF$2,0),FALSE))</f>
        <v>0</v>
      </c>
      <c r="AA272" s="28"/>
      <c r="AB272" s="28"/>
      <c r="AE272">
        <f t="shared" si="12"/>
        <v>0</v>
      </c>
      <c r="AG272">
        <f t="shared" si="13"/>
        <v>0</v>
      </c>
      <c r="AH272">
        <f t="shared" si="14"/>
        <v>0</v>
      </c>
      <c r="AI272" s="55" t="str">
        <f>IF(AH272=0,"",AH272/VLOOKUP(B272,Kraftvärmeprod!$B$1:$BC$480,MATCH("Summa tillförd energi exklusive rökgaskondensering",Kraftvärmeprod!$B$1:$BC$1,0),FALSE))</f>
        <v/>
      </c>
    </row>
    <row r="273" spans="1:35" x14ac:dyDescent="0.25">
      <c r="A273" s="28" t="s">
        <v>371</v>
      </c>
      <c r="B273" s="28" t="s">
        <v>374</v>
      </c>
      <c r="C273" s="28">
        <f>IF(ISERROR(1/VLOOKUP($B273,'Justerad allokering'!$B$2:$AG$462,MATCH(C$2,'Justerad allokering'!$B$2:$AF$2,0),FALSE)),VLOOKUP($B273,'Allokerad kvv'!$B$2:$AV$468,MATCH(C$2,'Allokerad kvv'!$B$2:$AV$2,0),FALSE),VLOOKUP($B273,'Justerad allokering'!$B$2:$AG$462,MATCH(C$2,'Justerad allokering'!$B$2:$AF$2,0),FALSE))</f>
        <v>0</v>
      </c>
      <c r="D273" s="28">
        <f>IF(ISERROR(1/VLOOKUP($B273,'Justerad allokering'!$B$2:$AG$462,MATCH(D$2,'Justerad allokering'!$B$2:$AF$2,0),FALSE)),VLOOKUP($B273,'Allokerad kvv'!$B$2:$AV$468,MATCH(D$2,'Allokerad kvv'!$B$2:$AV$2,0),FALSE),VLOOKUP($B273,'Justerad allokering'!$B$2:$AG$462,MATCH(D$2,'Justerad allokering'!$B$2:$AF$2,0),FALSE))</f>
        <v>0</v>
      </c>
      <c r="E273" s="28">
        <f>IF(ISERROR(1/VLOOKUP($B273,'Justerad allokering'!$B$2:$AG$462,MATCH(E$2,'Justerad allokering'!$B$2:$AF$2,0),FALSE)),VLOOKUP($B273,'Allokerad kvv'!$B$2:$AV$468,MATCH(E$2,'Allokerad kvv'!$B$2:$AV$2,0),FALSE),VLOOKUP($B273,'Justerad allokering'!$B$2:$AG$462,MATCH(E$2,'Justerad allokering'!$B$2:$AF$2,0),FALSE))</f>
        <v>0</v>
      </c>
      <c r="F273" s="28">
        <f>IF(ISERROR(1/VLOOKUP($B273,'Justerad allokering'!$B$2:$AG$462,MATCH(F$2,'Justerad allokering'!$B$2:$AF$2,0),FALSE)),VLOOKUP($B273,'Allokerad kvv'!$B$2:$AV$468,MATCH(F$2,'Allokerad kvv'!$B$2:$AV$2,0),FALSE),VLOOKUP($B273,'Justerad allokering'!$B$2:$AG$462,MATCH(F$2,'Justerad allokering'!$B$2:$AF$2,0),FALSE))</f>
        <v>0</v>
      </c>
      <c r="G273" s="28">
        <f>IF(ISERROR(1/VLOOKUP($B273,'Justerad allokering'!$B$2:$AG$462,MATCH(G$2,'Justerad allokering'!$B$2:$AF$2,0),FALSE)),VLOOKUP($B273,'Allokerad kvv'!$B$2:$AV$468,MATCH(G$2,'Allokerad kvv'!$B$2:$AV$2,0),FALSE),VLOOKUP($B273,'Justerad allokering'!$B$2:$AG$462,MATCH(G$2,'Justerad allokering'!$B$2:$AF$2,0),FALSE))</f>
        <v>0</v>
      </c>
      <c r="H273" s="28">
        <f>IF(ISERROR(1/VLOOKUP($B273,'Justerad allokering'!$B$2:$AG$462,MATCH(H$2,'Justerad allokering'!$B$2:$AF$2,0),FALSE)),VLOOKUP($B273,'Allokerad kvv'!$B$2:$AV$468,MATCH(H$2,'Allokerad kvv'!$B$2:$AV$2,0),FALSE),VLOOKUP($B273,'Justerad allokering'!$B$2:$AG$462,MATCH(H$2,'Justerad allokering'!$B$2:$AF$2,0),FALSE))</f>
        <v>0</v>
      </c>
      <c r="I273" s="28">
        <f>IF(ISERROR(1/VLOOKUP($B273,'Justerad allokering'!$B$2:$AG$462,MATCH(I$2,'Justerad allokering'!$B$2:$AF$2,0),FALSE)),VLOOKUP($B273,'Allokerad kvv'!$B$2:$AV$468,MATCH(I$2,'Allokerad kvv'!$B$2:$AV$2,0),FALSE),VLOOKUP($B273,'Justerad allokering'!$B$2:$AG$462,MATCH(I$2,'Justerad allokering'!$B$2:$AF$2,0),FALSE))</f>
        <v>0</v>
      </c>
      <c r="J273" s="28">
        <f>IF(ISERROR(1/VLOOKUP($B273,'Justerad allokering'!$B$2:$AG$462,MATCH(J$2,'Justerad allokering'!$B$2:$AF$2,0),FALSE)),VLOOKUP($B273,'Allokerad kvv'!$B$2:$AV$468,MATCH(J$2,'Allokerad kvv'!$B$2:$AV$2,0),FALSE),VLOOKUP($B273,'Justerad allokering'!$B$2:$AG$462,MATCH(J$2,'Justerad allokering'!$B$2:$AF$2,0),FALSE))</f>
        <v>0</v>
      </c>
      <c r="K273" s="28">
        <f>IF(ISERROR(1/VLOOKUP($B273,'Justerad allokering'!$B$2:$AG$462,MATCH(K$2,'Justerad allokering'!$B$2:$AF$2,0),FALSE)),VLOOKUP($B273,'Allokerad kvv'!$B$2:$AV$468,MATCH(K$2,'Allokerad kvv'!$B$2:$AV$2,0),FALSE),VLOOKUP($B273,'Justerad allokering'!$B$2:$AG$462,MATCH(K$2,'Justerad allokering'!$B$2:$AF$2,0),FALSE))</f>
        <v>0</v>
      </c>
      <c r="L273" s="28">
        <f>IF(ISERROR(1/VLOOKUP($B273,'Justerad allokering'!$B$2:$AG$462,MATCH(L$2,'Justerad allokering'!$B$2:$AF$2,0),FALSE)),VLOOKUP($B273,'Allokerad kvv'!$B$2:$AV$468,MATCH(L$2,'Allokerad kvv'!$B$2:$AV$2,0),FALSE),VLOOKUP($B273,'Justerad allokering'!$B$2:$AG$462,MATCH(L$2,'Justerad allokering'!$B$2:$AF$2,0),FALSE))</f>
        <v>0</v>
      </c>
      <c r="M273" s="28">
        <f>IF(ISERROR(1/VLOOKUP($B273,'Justerad allokering'!$B$2:$AG$462,MATCH(M$2,'Justerad allokering'!$B$2:$AF$2,0),FALSE)),VLOOKUP($B273,'Allokerad kvv'!$B$2:$AV$468,MATCH(M$2,'Allokerad kvv'!$B$2:$AV$2,0),FALSE),VLOOKUP($B273,'Justerad allokering'!$B$2:$AG$462,MATCH(M$2,'Justerad allokering'!$B$2:$AF$2,0),FALSE))</f>
        <v>0</v>
      </c>
      <c r="N273" s="28">
        <f>IF(ISERROR(1/VLOOKUP($B273,'Justerad allokering'!$B$2:$AG$462,MATCH(N$2,'Justerad allokering'!$B$2:$AF$2,0),FALSE)),VLOOKUP($B273,'Allokerad kvv'!$B$2:$AV$468,MATCH(N$2,'Allokerad kvv'!$B$2:$AV$2,0),FALSE),VLOOKUP($B273,'Justerad allokering'!$B$2:$AG$462,MATCH(N$2,'Justerad allokering'!$B$2:$AF$2,0),FALSE))</f>
        <v>0</v>
      </c>
      <c r="O273" s="28">
        <f>IF(ISERROR(1/VLOOKUP($B273,'Justerad allokering'!$B$2:$AG$462,MATCH(O$2,'Justerad allokering'!$B$2:$AF$2,0),FALSE)),VLOOKUP($B273,'Allokerad kvv'!$B$2:$AV$468,MATCH(O$2,'Allokerad kvv'!$B$2:$AV$2,0),FALSE),VLOOKUP($B273,'Justerad allokering'!$B$2:$AG$462,MATCH(O$2,'Justerad allokering'!$B$2:$AF$2,0),FALSE))</f>
        <v>0</v>
      </c>
      <c r="P273" s="28">
        <f>IF(ISERROR(1/VLOOKUP($B273,'Justerad allokering'!$B$2:$AG$462,MATCH(P$2,'Justerad allokering'!$B$2:$AF$2,0),FALSE)),VLOOKUP($B273,'Allokerad kvv'!$B$2:$AV$468,MATCH(P$2,'Allokerad kvv'!$B$2:$AV$2,0),FALSE),VLOOKUP($B273,'Justerad allokering'!$B$2:$AG$462,MATCH(P$2,'Justerad allokering'!$B$2:$AF$2,0),FALSE))</f>
        <v>0</v>
      </c>
      <c r="Q273" s="28">
        <f>IF(ISERROR(1/VLOOKUP($B273,'Justerad allokering'!$B$2:$AG$462,MATCH(Q$2,'Justerad allokering'!$B$2:$AF$2,0),FALSE)),VLOOKUP($B273,'Allokerad kvv'!$B$2:$AV$468,MATCH(Q$2,'Allokerad kvv'!$B$2:$AV$2,0),FALSE),VLOOKUP($B273,'Justerad allokering'!$B$2:$AG$462,MATCH(Q$2,'Justerad allokering'!$B$2:$AF$2,0),FALSE))</f>
        <v>0</v>
      </c>
      <c r="R273" s="28">
        <f>IF(ISERROR(1/VLOOKUP($B273,'Justerad allokering'!$B$2:$AG$462,MATCH(R$2,'Justerad allokering'!$B$2:$AF$2,0),FALSE)),VLOOKUP($B273,'Allokerad kvv'!$B$2:$AV$468,MATCH(R$2,'Allokerad kvv'!$B$2:$AV$2,0),FALSE),VLOOKUP($B273,'Justerad allokering'!$B$2:$AG$462,MATCH(R$2,'Justerad allokering'!$B$2:$AF$2,0),FALSE))</f>
        <v>0</v>
      </c>
      <c r="S273" s="28">
        <f>IF(ISERROR(1/VLOOKUP($B273,'Justerad allokering'!$B$2:$AG$462,MATCH(S$2,'Justerad allokering'!$B$2:$AF$2,0),FALSE)),VLOOKUP($B273,'Allokerad kvv'!$B$2:$AV$468,MATCH(S$2,'Allokerad kvv'!$B$2:$AV$2,0),FALSE),VLOOKUP($B273,'Justerad allokering'!$B$2:$AG$462,MATCH(S$2,'Justerad allokering'!$B$2:$AF$2,0),FALSE))</f>
        <v>0</v>
      </c>
      <c r="T273" s="28">
        <f>IF(ISERROR(1/VLOOKUP($B273,'Justerad allokering'!$B$2:$AG$462,MATCH(T$2,'Justerad allokering'!$B$2:$AF$2,0),FALSE)),VLOOKUP($B273,'Allokerad kvv'!$B$2:$AV$468,MATCH(T$2,'Allokerad kvv'!$B$2:$AV$2,0),FALSE),VLOOKUP($B273,'Justerad allokering'!$B$2:$AG$462,MATCH(T$2,'Justerad allokering'!$B$2:$AF$2,0),FALSE))</f>
        <v>0</v>
      </c>
      <c r="U273" s="28">
        <f>IF(ISERROR(1/VLOOKUP($B273,'Justerad allokering'!$B$2:$AG$462,MATCH(U$2,'Justerad allokering'!$B$2:$AF$2,0),FALSE)),VLOOKUP($B273,'Allokerad kvv'!$B$2:$AV$468,MATCH(U$2,'Allokerad kvv'!$B$2:$AV$2,0),FALSE),VLOOKUP($B273,'Justerad allokering'!$B$2:$AG$462,MATCH(U$2,'Justerad allokering'!$B$2:$AF$2,0),FALSE))</f>
        <v>0</v>
      </c>
      <c r="V273" s="28">
        <f>IF(ISERROR(1/VLOOKUP($B273,'Justerad allokering'!$B$2:$AG$462,MATCH(V$2,'Justerad allokering'!$B$2:$AF$2,0),FALSE)),VLOOKUP($B273,'Allokerad kvv'!$B$2:$AV$468,MATCH(V$2,'Allokerad kvv'!$B$2:$AV$2,0),FALSE),VLOOKUP($B273,'Justerad allokering'!$B$2:$AG$462,MATCH(V$2,'Justerad allokering'!$B$2:$AF$2,0),FALSE))</f>
        <v>0</v>
      </c>
      <c r="W273" s="28">
        <f>IF(ISERROR(1/VLOOKUP($B273,'Justerad allokering'!$B$2:$AG$462,MATCH(W$2,'Justerad allokering'!$B$2:$AF$2,0),FALSE)),VLOOKUP($B273,'Allokerad kvv'!$B$2:$AV$468,MATCH(W$2,'Allokerad kvv'!$B$2:$AV$2,0),FALSE),VLOOKUP($B273,'Justerad allokering'!$B$2:$AG$462,MATCH(W$2,'Justerad allokering'!$B$2:$AF$2,0),FALSE))</f>
        <v>0</v>
      </c>
      <c r="X273" s="28">
        <f>IF(ISERROR(1/VLOOKUP($B273,'Justerad allokering'!$B$2:$AG$462,MATCH(X$2,'Justerad allokering'!$B$2:$AF$2,0),FALSE)),VLOOKUP($B273,'Allokerad kvv'!$B$2:$AV$468,MATCH(X$2,'Allokerad kvv'!$B$2:$AV$2,0),FALSE),VLOOKUP($B273,'Justerad allokering'!$B$2:$AG$462,MATCH(X$2,'Justerad allokering'!$B$2:$AF$2,0),FALSE))</f>
        <v>0</v>
      </c>
      <c r="Y273" s="28">
        <f>IF(ISERROR(1/VLOOKUP($B273,'Justerad allokering'!$B$2:$AG$462,MATCH(Y$2,'Justerad allokering'!$B$2:$AF$2,0),FALSE)),VLOOKUP($B273,'Allokerad kvv'!$B$2:$AV$468,MATCH(Y$2,'Allokerad kvv'!$B$2:$AV$2,0),FALSE),VLOOKUP($B273,'Justerad allokering'!$B$2:$AG$462,MATCH(Y$2,'Justerad allokering'!$B$2:$AF$2,0),FALSE))</f>
        <v>0</v>
      </c>
      <c r="Z273" s="28">
        <f>IF(ISERROR(1/VLOOKUP($B273,'Justerad allokering'!$B$2:$AG$462,MATCH(Z$2,'Justerad allokering'!$B$2:$AF$2,0),FALSE)),VLOOKUP($B273,'Allokerad kvv'!$B$2:$AV$468,MATCH(Z$2,'Allokerad kvv'!$B$2:$AV$2,0),FALSE),VLOOKUP($B273,'Justerad allokering'!$B$2:$AG$462,MATCH(Z$2,'Justerad allokering'!$B$2:$AF$2,0),FALSE))</f>
        <v>0</v>
      </c>
      <c r="AA273" s="28"/>
      <c r="AB273" s="28"/>
      <c r="AE273">
        <f t="shared" si="12"/>
        <v>0</v>
      </c>
      <c r="AG273">
        <f t="shared" si="13"/>
        <v>0</v>
      </c>
      <c r="AH273">
        <f t="shared" si="14"/>
        <v>0</v>
      </c>
      <c r="AI273" s="55" t="str">
        <f>IF(AH273=0,"",AH273/VLOOKUP(B273,Kraftvärmeprod!$B$1:$BC$480,MATCH("Summa tillförd energi exklusive rökgaskondensering",Kraftvärmeprod!$B$1:$BC$1,0),FALSE))</f>
        <v/>
      </c>
    </row>
    <row r="274" spans="1:35" x14ac:dyDescent="0.25">
      <c r="A274" s="28" t="s">
        <v>371</v>
      </c>
      <c r="B274" s="28" t="s">
        <v>375</v>
      </c>
      <c r="C274" s="28">
        <f>IF(ISERROR(1/VLOOKUP($B274,'Justerad allokering'!$B$2:$AG$462,MATCH(C$2,'Justerad allokering'!$B$2:$AF$2,0),FALSE)),VLOOKUP($B274,'Allokerad kvv'!$B$2:$AV$468,MATCH(C$2,'Allokerad kvv'!$B$2:$AV$2,0),FALSE),VLOOKUP($B274,'Justerad allokering'!$B$2:$AG$462,MATCH(C$2,'Justerad allokering'!$B$2:$AF$2,0),FALSE))</f>
        <v>0</v>
      </c>
      <c r="D274" s="28">
        <f>IF(ISERROR(1/VLOOKUP($B274,'Justerad allokering'!$B$2:$AG$462,MATCH(D$2,'Justerad allokering'!$B$2:$AF$2,0),FALSE)),VLOOKUP($B274,'Allokerad kvv'!$B$2:$AV$468,MATCH(D$2,'Allokerad kvv'!$B$2:$AV$2,0),FALSE),VLOOKUP($B274,'Justerad allokering'!$B$2:$AG$462,MATCH(D$2,'Justerad allokering'!$B$2:$AF$2,0),FALSE))</f>
        <v>0</v>
      </c>
      <c r="E274" s="28">
        <f>IF(ISERROR(1/VLOOKUP($B274,'Justerad allokering'!$B$2:$AG$462,MATCH(E$2,'Justerad allokering'!$B$2:$AF$2,0),FALSE)),VLOOKUP($B274,'Allokerad kvv'!$B$2:$AV$468,MATCH(E$2,'Allokerad kvv'!$B$2:$AV$2,0),FALSE),VLOOKUP($B274,'Justerad allokering'!$B$2:$AG$462,MATCH(E$2,'Justerad allokering'!$B$2:$AF$2,0),FALSE))</f>
        <v>0</v>
      </c>
      <c r="F274" s="28">
        <f>IF(ISERROR(1/VLOOKUP($B274,'Justerad allokering'!$B$2:$AG$462,MATCH(F$2,'Justerad allokering'!$B$2:$AF$2,0),FALSE)),VLOOKUP($B274,'Allokerad kvv'!$B$2:$AV$468,MATCH(F$2,'Allokerad kvv'!$B$2:$AV$2,0),FALSE),VLOOKUP($B274,'Justerad allokering'!$B$2:$AG$462,MATCH(F$2,'Justerad allokering'!$B$2:$AF$2,0),FALSE))</f>
        <v>0</v>
      </c>
      <c r="G274" s="28">
        <f>IF(ISERROR(1/VLOOKUP($B274,'Justerad allokering'!$B$2:$AG$462,MATCH(G$2,'Justerad allokering'!$B$2:$AF$2,0),FALSE)),VLOOKUP($B274,'Allokerad kvv'!$B$2:$AV$468,MATCH(G$2,'Allokerad kvv'!$B$2:$AV$2,0),FALSE),VLOOKUP($B274,'Justerad allokering'!$B$2:$AG$462,MATCH(G$2,'Justerad allokering'!$B$2:$AF$2,0),FALSE))</f>
        <v>0</v>
      </c>
      <c r="H274" s="28">
        <f>IF(ISERROR(1/VLOOKUP($B274,'Justerad allokering'!$B$2:$AG$462,MATCH(H$2,'Justerad allokering'!$B$2:$AF$2,0),FALSE)),VLOOKUP($B274,'Allokerad kvv'!$B$2:$AV$468,MATCH(H$2,'Allokerad kvv'!$B$2:$AV$2,0),FALSE),VLOOKUP($B274,'Justerad allokering'!$B$2:$AG$462,MATCH(H$2,'Justerad allokering'!$B$2:$AF$2,0),FALSE))</f>
        <v>0</v>
      </c>
      <c r="I274" s="28">
        <f>IF(ISERROR(1/VLOOKUP($B274,'Justerad allokering'!$B$2:$AG$462,MATCH(I$2,'Justerad allokering'!$B$2:$AF$2,0),FALSE)),VLOOKUP($B274,'Allokerad kvv'!$B$2:$AV$468,MATCH(I$2,'Allokerad kvv'!$B$2:$AV$2,0),FALSE),VLOOKUP($B274,'Justerad allokering'!$B$2:$AG$462,MATCH(I$2,'Justerad allokering'!$B$2:$AF$2,0),FALSE))</f>
        <v>0</v>
      </c>
      <c r="J274" s="28">
        <f>IF(ISERROR(1/VLOOKUP($B274,'Justerad allokering'!$B$2:$AG$462,MATCH(J$2,'Justerad allokering'!$B$2:$AF$2,0),FALSE)),VLOOKUP($B274,'Allokerad kvv'!$B$2:$AV$468,MATCH(J$2,'Allokerad kvv'!$B$2:$AV$2,0),FALSE),VLOOKUP($B274,'Justerad allokering'!$B$2:$AG$462,MATCH(J$2,'Justerad allokering'!$B$2:$AF$2,0),FALSE))</f>
        <v>0</v>
      </c>
      <c r="K274" s="28">
        <f>IF(ISERROR(1/VLOOKUP($B274,'Justerad allokering'!$B$2:$AG$462,MATCH(K$2,'Justerad allokering'!$B$2:$AF$2,0),FALSE)),VLOOKUP($B274,'Allokerad kvv'!$B$2:$AV$468,MATCH(K$2,'Allokerad kvv'!$B$2:$AV$2,0),FALSE),VLOOKUP($B274,'Justerad allokering'!$B$2:$AG$462,MATCH(K$2,'Justerad allokering'!$B$2:$AF$2,0),FALSE))</f>
        <v>0</v>
      </c>
      <c r="L274" s="28">
        <f>IF(ISERROR(1/VLOOKUP($B274,'Justerad allokering'!$B$2:$AG$462,MATCH(L$2,'Justerad allokering'!$B$2:$AF$2,0),FALSE)),VLOOKUP($B274,'Allokerad kvv'!$B$2:$AV$468,MATCH(L$2,'Allokerad kvv'!$B$2:$AV$2,0),FALSE),VLOOKUP($B274,'Justerad allokering'!$B$2:$AG$462,MATCH(L$2,'Justerad allokering'!$B$2:$AF$2,0),FALSE))</f>
        <v>0</v>
      </c>
      <c r="M274" s="28">
        <f>IF(ISERROR(1/VLOOKUP($B274,'Justerad allokering'!$B$2:$AG$462,MATCH(M$2,'Justerad allokering'!$B$2:$AF$2,0),FALSE)),VLOOKUP($B274,'Allokerad kvv'!$B$2:$AV$468,MATCH(M$2,'Allokerad kvv'!$B$2:$AV$2,0),FALSE),VLOOKUP($B274,'Justerad allokering'!$B$2:$AG$462,MATCH(M$2,'Justerad allokering'!$B$2:$AF$2,0),FALSE))</f>
        <v>0</v>
      </c>
      <c r="N274" s="28">
        <f>IF(ISERROR(1/VLOOKUP($B274,'Justerad allokering'!$B$2:$AG$462,MATCH(N$2,'Justerad allokering'!$B$2:$AF$2,0),FALSE)),VLOOKUP($B274,'Allokerad kvv'!$B$2:$AV$468,MATCH(N$2,'Allokerad kvv'!$B$2:$AV$2,0),FALSE),VLOOKUP($B274,'Justerad allokering'!$B$2:$AG$462,MATCH(N$2,'Justerad allokering'!$B$2:$AF$2,0),FALSE))</f>
        <v>0</v>
      </c>
      <c r="O274" s="28">
        <f>IF(ISERROR(1/VLOOKUP($B274,'Justerad allokering'!$B$2:$AG$462,MATCH(O$2,'Justerad allokering'!$B$2:$AF$2,0),FALSE)),VLOOKUP($B274,'Allokerad kvv'!$B$2:$AV$468,MATCH(O$2,'Allokerad kvv'!$B$2:$AV$2,0),FALSE),VLOOKUP($B274,'Justerad allokering'!$B$2:$AG$462,MATCH(O$2,'Justerad allokering'!$B$2:$AF$2,0),FALSE))</f>
        <v>0</v>
      </c>
      <c r="P274" s="28">
        <f>IF(ISERROR(1/VLOOKUP($B274,'Justerad allokering'!$B$2:$AG$462,MATCH(P$2,'Justerad allokering'!$B$2:$AF$2,0),FALSE)),VLOOKUP($B274,'Allokerad kvv'!$B$2:$AV$468,MATCH(P$2,'Allokerad kvv'!$B$2:$AV$2,0),FALSE),VLOOKUP($B274,'Justerad allokering'!$B$2:$AG$462,MATCH(P$2,'Justerad allokering'!$B$2:$AF$2,0),FALSE))</f>
        <v>0</v>
      </c>
      <c r="Q274" s="28">
        <f>IF(ISERROR(1/VLOOKUP($B274,'Justerad allokering'!$B$2:$AG$462,MATCH(Q$2,'Justerad allokering'!$B$2:$AF$2,0),FALSE)),VLOOKUP($B274,'Allokerad kvv'!$B$2:$AV$468,MATCH(Q$2,'Allokerad kvv'!$B$2:$AV$2,0),FALSE),VLOOKUP($B274,'Justerad allokering'!$B$2:$AG$462,MATCH(Q$2,'Justerad allokering'!$B$2:$AF$2,0),FALSE))</f>
        <v>0</v>
      </c>
      <c r="R274" s="28">
        <f>IF(ISERROR(1/VLOOKUP($B274,'Justerad allokering'!$B$2:$AG$462,MATCH(R$2,'Justerad allokering'!$B$2:$AF$2,0),FALSE)),VLOOKUP($B274,'Allokerad kvv'!$B$2:$AV$468,MATCH(R$2,'Allokerad kvv'!$B$2:$AV$2,0),FALSE),VLOOKUP($B274,'Justerad allokering'!$B$2:$AG$462,MATCH(R$2,'Justerad allokering'!$B$2:$AF$2,0),FALSE))</f>
        <v>0</v>
      </c>
      <c r="S274" s="28">
        <f>IF(ISERROR(1/VLOOKUP($B274,'Justerad allokering'!$B$2:$AG$462,MATCH(S$2,'Justerad allokering'!$B$2:$AF$2,0),FALSE)),VLOOKUP($B274,'Allokerad kvv'!$B$2:$AV$468,MATCH(S$2,'Allokerad kvv'!$B$2:$AV$2,0),FALSE),VLOOKUP($B274,'Justerad allokering'!$B$2:$AG$462,MATCH(S$2,'Justerad allokering'!$B$2:$AF$2,0),FALSE))</f>
        <v>0</v>
      </c>
      <c r="T274" s="28">
        <f>IF(ISERROR(1/VLOOKUP($B274,'Justerad allokering'!$B$2:$AG$462,MATCH(T$2,'Justerad allokering'!$B$2:$AF$2,0),FALSE)),VLOOKUP($B274,'Allokerad kvv'!$B$2:$AV$468,MATCH(T$2,'Allokerad kvv'!$B$2:$AV$2,0),FALSE),VLOOKUP($B274,'Justerad allokering'!$B$2:$AG$462,MATCH(T$2,'Justerad allokering'!$B$2:$AF$2,0),FALSE))</f>
        <v>0</v>
      </c>
      <c r="U274" s="28">
        <f>IF(ISERROR(1/VLOOKUP($B274,'Justerad allokering'!$B$2:$AG$462,MATCH(U$2,'Justerad allokering'!$B$2:$AF$2,0),FALSE)),VLOOKUP($B274,'Allokerad kvv'!$B$2:$AV$468,MATCH(U$2,'Allokerad kvv'!$B$2:$AV$2,0),FALSE),VLOOKUP($B274,'Justerad allokering'!$B$2:$AG$462,MATCH(U$2,'Justerad allokering'!$B$2:$AF$2,0),FALSE))</f>
        <v>0</v>
      </c>
      <c r="V274" s="28">
        <f>IF(ISERROR(1/VLOOKUP($B274,'Justerad allokering'!$B$2:$AG$462,MATCH(V$2,'Justerad allokering'!$B$2:$AF$2,0),FALSE)),VLOOKUP($B274,'Allokerad kvv'!$B$2:$AV$468,MATCH(V$2,'Allokerad kvv'!$B$2:$AV$2,0),FALSE),VLOOKUP($B274,'Justerad allokering'!$B$2:$AG$462,MATCH(V$2,'Justerad allokering'!$B$2:$AF$2,0),FALSE))</f>
        <v>0</v>
      </c>
      <c r="W274" s="28">
        <f>IF(ISERROR(1/VLOOKUP($B274,'Justerad allokering'!$B$2:$AG$462,MATCH(W$2,'Justerad allokering'!$B$2:$AF$2,0),FALSE)),VLOOKUP($B274,'Allokerad kvv'!$B$2:$AV$468,MATCH(W$2,'Allokerad kvv'!$B$2:$AV$2,0),FALSE),VLOOKUP($B274,'Justerad allokering'!$B$2:$AG$462,MATCH(W$2,'Justerad allokering'!$B$2:$AF$2,0),FALSE))</f>
        <v>0</v>
      </c>
      <c r="X274" s="28">
        <f>IF(ISERROR(1/VLOOKUP($B274,'Justerad allokering'!$B$2:$AG$462,MATCH(X$2,'Justerad allokering'!$B$2:$AF$2,0),FALSE)),VLOOKUP($B274,'Allokerad kvv'!$B$2:$AV$468,MATCH(X$2,'Allokerad kvv'!$B$2:$AV$2,0),FALSE),VLOOKUP($B274,'Justerad allokering'!$B$2:$AG$462,MATCH(X$2,'Justerad allokering'!$B$2:$AF$2,0),FALSE))</f>
        <v>0</v>
      </c>
      <c r="Y274" s="28">
        <f>IF(ISERROR(1/VLOOKUP($B274,'Justerad allokering'!$B$2:$AG$462,MATCH(Y$2,'Justerad allokering'!$B$2:$AF$2,0),FALSE)),VLOOKUP($B274,'Allokerad kvv'!$B$2:$AV$468,MATCH(Y$2,'Allokerad kvv'!$B$2:$AV$2,0),FALSE),VLOOKUP($B274,'Justerad allokering'!$B$2:$AG$462,MATCH(Y$2,'Justerad allokering'!$B$2:$AF$2,0),FALSE))</f>
        <v>0</v>
      </c>
      <c r="Z274" s="28">
        <f>IF(ISERROR(1/VLOOKUP($B274,'Justerad allokering'!$B$2:$AG$462,MATCH(Z$2,'Justerad allokering'!$B$2:$AF$2,0),FALSE)),VLOOKUP($B274,'Allokerad kvv'!$B$2:$AV$468,MATCH(Z$2,'Allokerad kvv'!$B$2:$AV$2,0),FALSE),VLOOKUP($B274,'Justerad allokering'!$B$2:$AG$462,MATCH(Z$2,'Justerad allokering'!$B$2:$AF$2,0),FALSE))</f>
        <v>0</v>
      </c>
      <c r="AA274" s="28"/>
      <c r="AB274" s="28"/>
      <c r="AE274">
        <f t="shared" si="12"/>
        <v>0</v>
      </c>
      <c r="AG274">
        <f t="shared" si="13"/>
        <v>0</v>
      </c>
      <c r="AH274">
        <f t="shared" si="14"/>
        <v>0</v>
      </c>
      <c r="AI274" s="55" t="str">
        <f>IF(AH274=0,"",AH274/VLOOKUP(B274,Kraftvärmeprod!$B$1:$BC$480,MATCH("Summa tillförd energi exklusive rökgaskondensering",Kraftvärmeprod!$B$1:$BC$1,0),FALSE))</f>
        <v/>
      </c>
    </row>
    <row r="275" spans="1:35" x14ac:dyDescent="0.25">
      <c r="A275" s="28" t="s">
        <v>371</v>
      </c>
      <c r="B275" s="28" t="s">
        <v>376</v>
      </c>
      <c r="C275" s="28">
        <f>IF(ISERROR(1/VLOOKUP($B275,'Justerad allokering'!$B$2:$AG$462,MATCH(C$2,'Justerad allokering'!$B$2:$AF$2,0),FALSE)),VLOOKUP($B275,'Allokerad kvv'!$B$2:$AV$468,MATCH(C$2,'Allokerad kvv'!$B$2:$AV$2,0),FALSE),VLOOKUP($B275,'Justerad allokering'!$B$2:$AG$462,MATCH(C$2,'Justerad allokering'!$B$2:$AF$2,0),FALSE))</f>
        <v>0</v>
      </c>
      <c r="D275" s="28">
        <f>IF(ISERROR(1/VLOOKUP($B275,'Justerad allokering'!$B$2:$AG$462,MATCH(D$2,'Justerad allokering'!$B$2:$AF$2,0),FALSE)),VLOOKUP($B275,'Allokerad kvv'!$B$2:$AV$468,MATCH(D$2,'Allokerad kvv'!$B$2:$AV$2,0),FALSE),VLOOKUP($B275,'Justerad allokering'!$B$2:$AG$462,MATCH(D$2,'Justerad allokering'!$B$2:$AF$2,0),FALSE))</f>
        <v>0</v>
      </c>
      <c r="E275" s="28">
        <f>IF(ISERROR(1/VLOOKUP($B275,'Justerad allokering'!$B$2:$AG$462,MATCH(E$2,'Justerad allokering'!$B$2:$AF$2,0),FALSE)),VLOOKUP($B275,'Allokerad kvv'!$B$2:$AV$468,MATCH(E$2,'Allokerad kvv'!$B$2:$AV$2,0),FALSE),VLOOKUP($B275,'Justerad allokering'!$B$2:$AG$462,MATCH(E$2,'Justerad allokering'!$B$2:$AF$2,0),FALSE))</f>
        <v>0</v>
      </c>
      <c r="F275" s="28">
        <f>IF(ISERROR(1/VLOOKUP($B275,'Justerad allokering'!$B$2:$AG$462,MATCH(F$2,'Justerad allokering'!$B$2:$AF$2,0),FALSE)),VLOOKUP($B275,'Allokerad kvv'!$B$2:$AV$468,MATCH(F$2,'Allokerad kvv'!$B$2:$AV$2,0),FALSE),VLOOKUP($B275,'Justerad allokering'!$B$2:$AG$462,MATCH(F$2,'Justerad allokering'!$B$2:$AF$2,0),FALSE))</f>
        <v>0</v>
      </c>
      <c r="G275" s="28">
        <f>IF(ISERROR(1/VLOOKUP($B275,'Justerad allokering'!$B$2:$AG$462,MATCH(G$2,'Justerad allokering'!$B$2:$AF$2,0),FALSE)),VLOOKUP($B275,'Allokerad kvv'!$B$2:$AV$468,MATCH(G$2,'Allokerad kvv'!$B$2:$AV$2,0),FALSE),VLOOKUP($B275,'Justerad allokering'!$B$2:$AG$462,MATCH(G$2,'Justerad allokering'!$B$2:$AF$2,0),FALSE))</f>
        <v>0</v>
      </c>
      <c r="H275" s="28">
        <f>IF(ISERROR(1/VLOOKUP($B275,'Justerad allokering'!$B$2:$AG$462,MATCH(H$2,'Justerad allokering'!$B$2:$AF$2,0),FALSE)),VLOOKUP($B275,'Allokerad kvv'!$B$2:$AV$468,MATCH(H$2,'Allokerad kvv'!$B$2:$AV$2,0),FALSE),VLOOKUP($B275,'Justerad allokering'!$B$2:$AG$462,MATCH(H$2,'Justerad allokering'!$B$2:$AF$2,0),FALSE))</f>
        <v>0</v>
      </c>
      <c r="I275" s="28">
        <f>IF(ISERROR(1/VLOOKUP($B275,'Justerad allokering'!$B$2:$AG$462,MATCH(I$2,'Justerad allokering'!$B$2:$AF$2,0),FALSE)),VLOOKUP($B275,'Allokerad kvv'!$B$2:$AV$468,MATCH(I$2,'Allokerad kvv'!$B$2:$AV$2,0),FALSE),VLOOKUP($B275,'Justerad allokering'!$B$2:$AG$462,MATCH(I$2,'Justerad allokering'!$B$2:$AF$2,0),FALSE))</f>
        <v>0</v>
      </c>
      <c r="J275" s="28">
        <f>IF(ISERROR(1/VLOOKUP($B275,'Justerad allokering'!$B$2:$AG$462,MATCH(J$2,'Justerad allokering'!$B$2:$AF$2,0),FALSE)),VLOOKUP($B275,'Allokerad kvv'!$B$2:$AV$468,MATCH(J$2,'Allokerad kvv'!$B$2:$AV$2,0),FALSE),VLOOKUP($B275,'Justerad allokering'!$B$2:$AG$462,MATCH(J$2,'Justerad allokering'!$B$2:$AF$2,0),FALSE))</f>
        <v>0</v>
      </c>
      <c r="K275" s="28">
        <f>IF(ISERROR(1/VLOOKUP($B275,'Justerad allokering'!$B$2:$AG$462,MATCH(K$2,'Justerad allokering'!$B$2:$AF$2,0),FALSE)),VLOOKUP($B275,'Allokerad kvv'!$B$2:$AV$468,MATCH(K$2,'Allokerad kvv'!$B$2:$AV$2,0),FALSE),VLOOKUP($B275,'Justerad allokering'!$B$2:$AG$462,MATCH(K$2,'Justerad allokering'!$B$2:$AF$2,0),FALSE))</f>
        <v>0</v>
      </c>
      <c r="L275" s="28">
        <f>IF(ISERROR(1/VLOOKUP($B275,'Justerad allokering'!$B$2:$AG$462,MATCH(L$2,'Justerad allokering'!$B$2:$AF$2,0),FALSE)),VLOOKUP($B275,'Allokerad kvv'!$B$2:$AV$468,MATCH(L$2,'Allokerad kvv'!$B$2:$AV$2,0),FALSE),VLOOKUP($B275,'Justerad allokering'!$B$2:$AG$462,MATCH(L$2,'Justerad allokering'!$B$2:$AF$2,0),FALSE))</f>
        <v>0</v>
      </c>
      <c r="M275" s="28">
        <f>IF(ISERROR(1/VLOOKUP($B275,'Justerad allokering'!$B$2:$AG$462,MATCH(M$2,'Justerad allokering'!$B$2:$AF$2,0),FALSE)),VLOOKUP($B275,'Allokerad kvv'!$B$2:$AV$468,MATCH(M$2,'Allokerad kvv'!$B$2:$AV$2,0),FALSE),VLOOKUP($B275,'Justerad allokering'!$B$2:$AG$462,MATCH(M$2,'Justerad allokering'!$B$2:$AF$2,0),FALSE))</f>
        <v>0</v>
      </c>
      <c r="N275" s="28">
        <f>IF(ISERROR(1/VLOOKUP($B275,'Justerad allokering'!$B$2:$AG$462,MATCH(N$2,'Justerad allokering'!$B$2:$AF$2,0),FALSE)),VLOOKUP($B275,'Allokerad kvv'!$B$2:$AV$468,MATCH(N$2,'Allokerad kvv'!$B$2:$AV$2,0),FALSE),VLOOKUP($B275,'Justerad allokering'!$B$2:$AG$462,MATCH(N$2,'Justerad allokering'!$B$2:$AF$2,0),FALSE))</f>
        <v>0</v>
      </c>
      <c r="O275" s="28">
        <f>IF(ISERROR(1/VLOOKUP($B275,'Justerad allokering'!$B$2:$AG$462,MATCH(O$2,'Justerad allokering'!$B$2:$AF$2,0),FALSE)),VLOOKUP($B275,'Allokerad kvv'!$B$2:$AV$468,MATCH(O$2,'Allokerad kvv'!$B$2:$AV$2,0),FALSE),VLOOKUP($B275,'Justerad allokering'!$B$2:$AG$462,MATCH(O$2,'Justerad allokering'!$B$2:$AF$2,0),FALSE))</f>
        <v>0</v>
      </c>
      <c r="P275" s="28">
        <f>IF(ISERROR(1/VLOOKUP($B275,'Justerad allokering'!$B$2:$AG$462,MATCH(P$2,'Justerad allokering'!$B$2:$AF$2,0),FALSE)),VLOOKUP($B275,'Allokerad kvv'!$B$2:$AV$468,MATCH(P$2,'Allokerad kvv'!$B$2:$AV$2,0),FALSE),VLOOKUP($B275,'Justerad allokering'!$B$2:$AG$462,MATCH(P$2,'Justerad allokering'!$B$2:$AF$2,0),FALSE))</f>
        <v>0</v>
      </c>
      <c r="Q275" s="28">
        <f>IF(ISERROR(1/VLOOKUP($B275,'Justerad allokering'!$B$2:$AG$462,MATCH(Q$2,'Justerad allokering'!$B$2:$AF$2,0),FALSE)),VLOOKUP($B275,'Allokerad kvv'!$B$2:$AV$468,MATCH(Q$2,'Allokerad kvv'!$B$2:$AV$2,0),FALSE),VLOOKUP($B275,'Justerad allokering'!$B$2:$AG$462,MATCH(Q$2,'Justerad allokering'!$B$2:$AF$2,0),FALSE))</f>
        <v>0</v>
      </c>
      <c r="R275" s="28">
        <f>IF(ISERROR(1/VLOOKUP($B275,'Justerad allokering'!$B$2:$AG$462,MATCH(R$2,'Justerad allokering'!$B$2:$AF$2,0),FALSE)),VLOOKUP($B275,'Allokerad kvv'!$B$2:$AV$468,MATCH(R$2,'Allokerad kvv'!$B$2:$AV$2,0),FALSE),VLOOKUP($B275,'Justerad allokering'!$B$2:$AG$462,MATCH(R$2,'Justerad allokering'!$B$2:$AF$2,0),FALSE))</f>
        <v>0</v>
      </c>
      <c r="S275" s="28">
        <f>IF(ISERROR(1/VLOOKUP($B275,'Justerad allokering'!$B$2:$AG$462,MATCH(S$2,'Justerad allokering'!$B$2:$AF$2,0),FALSE)),VLOOKUP($B275,'Allokerad kvv'!$B$2:$AV$468,MATCH(S$2,'Allokerad kvv'!$B$2:$AV$2,0),FALSE),VLOOKUP($B275,'Justerad allokering'!$B$2:$AG$462,MATCH(S$2,'Justerad allokering'!$B$2:$AF$2,0),FALSE))</f>
        <v>0</v>
      </c>
      <c r="T275" s="28">
        <f>IF(ISERROR(1/VLOOKUP($B275,'Justerad allokering'!$B$2:$AG$462,MATCH(T$2,'Justerad allokering'!$B$2:$AF$2,0),FALSE)),VLOOKUP($B275,'Allokerad kvv'!$B$2:$AV$468,MATCH(T$2,'Allokerad kvv'!$B$2:$AV$2,0),FALSE),VLOOKUP($B275,'Justerad allokering'!$B$2:$AG$462,MATCH(T$2,'Justerad allokering'!$B$2:$AF$2,0),FALSE))</f>
        <v>0</v>
      </c>
      <c r="U275" s="28">
        <f>IF(ISERROR(1/VLOOKUP($B275,'Justerad allokering'!$B$2:$AG$462,MATCH(U$2,'Justerad allokering'!$B$2:$AF$2,0),FALSE)),VLOOKUP($B275,'Allokerad kvv'!$B$2:$AV$468,MATCH(U$2,'Allokerad kvv'!$B$2:$AV$2,0),FALSE),VLOOKUP($B275,'Justerad allokering'!$B$2:$AG$462,MATCH(U$2,'Justerad allokering'!$B$2:$AF$2,0),FALSE))</f>
        <v>0</v>
      </c>
      <c r="V275" s="28">
        <f>IF(ISERROR(1/VLOOKUP($B275,'Justerad allokering'!$B$2:$AG$462,MATCH(V$2,'Justerad allokering'!$B$2:$AF$2,0),FALSE)),VLOOKUP($B275,'Allokerad kvv'!$B$2:$AV$468,MATCH(V$2,'Allokerad kvv'!$B$2:$AV$2,0),FALSE),VLOOKUP($B275,'Justerad allokering'!$B$2:$AG$462,MATCH(V$2,'Justerad allokering'!$B$2:$AF$2,0),FALSE))</f>
        <v>0</v>
      </c>
      <c r="W275" s="28">
        <f>IF(ISERROR(1/VLOOKUP($B275,'Justerad allokering'!$B$2:$AG$462,MATCH(W$2,'Justerad allokering'!$B$2:$AF$2,0),FALSE)),VLOOKUP($B275,'Allokerad kvv'!$B$2:$AV$468,MATCH(W$2,'Allokerad kvv'!$B$2:$AV$2,0),FALSE),VLOOKUP($B275,'Justerad allokering'!$B$2:$AG$462,MATCH(W$2,'Justerad allokering'!$B$2:$AF$2,0),FALSE))</f>
        <v>0</v>
      </c>
      <c r="X275" s="28">
        <f>IF(ISERROR(1/VLOOKUP($B275,'Justerad allokering'!$B$2:$AG$462,MATCH(X$2,'Justerad allokering'!$B$2:$AF$2,0),FALSE)),VLOOKUP($B275,'Allokerad kvv'!$B$2:$AV$468,MATCH(X$2,'Allokerad kvv'!$B$2:$AV$2,0),FALSE),VLOOKUP($B275,'Justerad allokering'!$B$2:$AG$462,MATCH(X$2,'Justerad allokering'!$B$2:$AF$2,0),FALSE))</f>
        <v>0</v>
      </c>
      <c r="Y275" s="28">
        <f>IF(ISERROR(1/VLOOKUP($B275,'Justerad allokering'!$B$2:$AG$462,MATCH(Y$2,'Justerad allokering'!$B$2:$AF$2,0),FALSE)),VLOOKUP($B275,'Allokerad kvv'!$B$2:$AV$468,MATCH(Y$2,'Allokerad kvv'!$B$2:$AV$2,0),FALSE),VLOOKUP($B275,'Justerad allokering'!$B$2:$AG$462,MATCH(Y$2,'Justerad allokering'!$B$2:$AF$2,0),FALSE))</f>
        <v>0</v>
      </c>
      <c r="Z275" s="28">
        <f>IF(ISERROR(1/VLOOKUP($B275,'Justerad allokering'!$B$2:$AG$462,MATCH(Z$2,'Justerad allokering'!$B$2:$AF$2,0),FALSE)),VLOOKUP($B275,'Allokerad kvv'!$B$2:$AV$468,MATCH(Z$2,'Allokerad kvv'!$B$2:$AV$2,0),FALSE),VLOOKUP($B275,'Justerad allokering'!$B$2:$AG$462,MATCH(Z$2,'Justerad allokering'!$B$2:$AF$2,0),FALSE))</f>
        <v>0</v>
      </c>
      <c r="AA275" s="28"/>
      <c r="AB275" s="28"/>
      <c r="AE275">
        <f t="shared" si="12"/>
        <v>0</v>
      </c>
      <c r="AG275">
        <f t="shared" si="13"/>
        <v>0</v>
      </c>
      <c r="AH275">
        <f t="shared" si="14"/>
        <v>0</v>
      </c>
      <c r="AI275" s="55" t="str">
        <f>IF(AH275=0,"",AH275/VLOOKUP(B275,Kraftvärmeprod!$B$1:$BC$480,MATCH("Summa tillförd energi exklusive rökgaskondensering",Kraftvärmeprod!$B$1:$BC$1,0),FALSE))</f>
        <v/>
      </c>
    </row>
    <row r="276" spans="1:35" x14ac:dyDescent="0.25">
      <c r="A276" s="28" t="s">
        <v>371</v>
      </c>
      <c r="B276" s="28" t="s">
        <v>377</v>
      </c>
      <c r="C276" s="28">
        <f>IF(ISERROR(1/VLOOKUP($B276,'Justerad allokering'!$B$2:$AG$462,MATCH(C$2,'Justerad allokering'!$B$2:$AF$2,0),FALSE)),VLOOKUP($B276,'Allokerad kvv'!$B$2:$AV$468,MATCH(C$2,'Allokerad kvv'!$B$2:$AV$2,0),FALSE),VLOOKUP($B276,'Justerad allokering'!$B$2:$AG$462,MATCH(C$2,'Justerad allokering'!$B$2:$AF$2,0),FALSE))</f>
        <v>0</v>
      </c>
      <c r="D276" s="28">
        <f>IF(ISERROR(1/VLOOKUP($B276,'Justerad allokering'!$B$2:$AG$462,MATCH(D$2,'Justerad allokering'!$B$2:$AF$2,0),FALSE)),VLOOKUP($B276,'Allokerad kvv'!$B$2:$AV$468,MATCH(D$2,'Allokerad kvv'!$B$2:$AV$2,0),FALSE),VLOOKUP($B276,'Justerad allokering'!$B$2:$AG$462,MATCH(D$2,'Justerad allokering'!$B$2:$AF$2,0),FALSE))</f>
        <v>0</v>
      </c>
      <c r="E276" s="28">
        <f>IF(ISERROR(1/VLOOKUP($B276,'Justerad allokering'!$B$2:$AG$462,MATCH(E$2,'Justerad allokering'!$B$2:$AF$2,0),FALSE)),VLOOKUP($B276,'Allokerad kvv'!$B$2:$AV$468,MATCH(E$2,'Allokerad kvv'!$B$2:$AV$2,0),FALSE),VLOOKUP($B276,'Justerad allokering'!$B$2:$AG$462,MATCH(E$2,'Justerad allokering'!$B$2:$AF$2,0),FALSE))</f>
        <v>0</v>
      </c>
      <c r="F276" s="28">
        <f>IF(ISERROR(1/VLOOKUP($B276,'Justerad allokering'!$B$2:$AG$462,MATCH(F$2,'Justerad allokering'!$B$2:$AF$2,0),FALSE)),VLOOKUP($B276,'Allokerad kvv'!$B$2:$AV$468,MATCH(F$2,'Allokerad kvv'!$B$2:$AV$2,0),FALSE),VLOOKUP($B276,'Justerad allokering'!$B$2:$AG$462,MATCH(F$2,'Justerad allokering'!$B$2:$AF$2,0),FALSE))</f>
        <v>0</v>
      </c>
      <c r="G276" s="28">
        <f>IF(ISERROR(1/VLOOKUP($B276,'Justerad allokering'!$B$2:$AG$462,MATCH(G$2,'Justerad allokering'!$B$2:$AF$2,0),FALSE)),VLOOKUP($B276,'Allokerad kvv'!$B$2:$AV$468,MATCH(G$2,'Allokerad kvv'!$B$2:$AV$2,0),FALSE),VLOOKUP($B276,'Justerad allokering'!$B$2:$AG$462,MATCH(G$2,'Justerad allokering'!$B$2:$AF$2,0),FALSE))</f>
        <v>0</v>
      </c>
      <c r="H276" s="28">
        <f>IF(ISERROR(1/VLOOKUP($B276,'Justerad allokering'!$B$2:$AG$462,MATCH(H$2,'Justerad allokering'!$B$2:$AF$2,0),FALSE)),VLOOKUP($B276,'Allokerad kvv'!$B$2:$AV$468,MATCH(H$2,'Allokerad kvv'!$B$2:$AV$2,0),FALSE),VLOOKUP($B276,'Justerad allokering'!$B$2:$AG$462,MATCH(H$2,'Justerad allokering'!$B$2:$AF$2,0),FALSE))</f>
        <v>0</v>
      </c>
      <c r="I276" s="28">
        <f>IF(ISERROR(1/VLOOKUP($B276,'Justerad allokering'!$B$2:$AG$462,MATCH(I$2,'Justerad allokering'!$B$2:$AF$2,0),FALSE)),VLOOKUP($B276,'Allokerad kvv'!$B$2:$AV$468,MATCH(I$2,'Allokerad kvv'!$B$2:$AV$2,0),FALSE),VLOOKUP($B276,'Justerad allokering'!$B$2:$AG$462,MATCH(I$2,'Justerad allokering'!$B$2:$AF$2,0),FALSE))</f>
        <v>0</v>
      </c>
      <c r="J276" s="28">
        <f>IF(ISERROR(1/VLOOKUP($B276,'Justerad allokering'!$B$2:$AG$462,MATCH(J$2,'Justerad allokering'!$B$2:$AF$2,0),FALSE)),VLOOKUP($B276,'Allokerad kvv'!$B$2:$AV$468,MATCH(J$2,'Allokerad kvv'!$B$2:$AV$2,0),FALSE),VLOOKUP($B276,'Justerad allokering'!$B$2:$AG$462,MATCH(J$2,'Justerad allokering'!$B$2:$AF$2,0),FALSE))</f>
        <v>0</v>
      </c>
      <c r="K276" s="28">
        <f>IF(ISERROR(1/VLOOKUP($B276,'Justerad allokering'!$B$2:$AG$462,MATCH(K$2,'Justerad allokering'!$B$2:$AF$2,0),FALSE)),VLOOKUP($B276,'Allokerad kvv'!$B$2:$AV$468,MATCH(K$2,'Allokerad kvv'!$B$2:$AV$2,0),FALSE),VLOOKUP($B276,'Justerad allokering'!$B$2:$AG$462,MATCH(K$2,'Justerad allokering'!$B$2:$AF$2,0),FALSE))</f>
        <v>0</v>
      </c>
      <c r="L276" s="28">
        <f>IF(ISERROR(1/VLOOKUP($B276,'Justerad allokering'!$B$2:$AG$462,MATCH(L$2,'Justerad allokering'!$B$2:$AF$2,0),FALSE)),VLOOKUP($B276,'Allokerad kvv'!$B$2:$AV$468,MATCH(L$2,'Allokerad kvv'!$B$2:$AV$2,0),FALSE),VLOOKUP($B276,'Justerad allokering'!$B$2:$AG$462,MATCH(L$2,'Justerad allokering'!$B$2:$AF$2,0),FALSE))</f>
        <v>0</v>
      </c>
      <c r="M276" s="28">
        <f>IF(ISERROR(1/VLOOKUP($B276,'Justerad allokering'!$B$2:$AG$462,MATCH(M$2,'Justerad allokering'!$B$2:$AF$2,0),FALSE)),VLOOKUP($B276,'Allokerad kvv'!$B$2:$AV$468,MATCH(M$2,'Allokerad kvv'!$B$2:$AV$2,0),FALSE),VLOOKUP($B276,'Justerad allokering'!$B$2:$AG$462,MATCH(M$2,'Justerad allokering'!$B$2:$AF$2,0),FALSE))</f>
        <v>0</v>
      </c>
      <c r="N276" s="28">
        <f>IF(ISERROR(1/VLOOKUP($B276,'Justerad allokering'!$B$2:$AG$462,MATCH(N$2,'Justerad allokering'!$B$2:$AF$2,0),FALSE)),VLOOKUP($B276,'Allokerad kvv'!$B$2:$AV$468,MATCH(N$2,'Allokerad kvv'!$B$2:$AV$2,0),FALSE),VLOOKUP($B276,'Justerad allokering'!$B$2:$AG$462,MATCH(N$2,'Justerad allokering'!$B$2:$AF$2,0),FALSE))</f>
        <v>0</v>
      </c>
      <c r="O276" s="28">
        <f>IF(ISERROR(1/VLOOKUP($B276,'Justerad allokering'!$B$2:$AG$462,MATCH(O$2,'Justerad allokering'!$B$2:$AF$2,0),FALSE)),VLOOKUP($B276,'Allokerad kvv'!$B$2:$AV$468,MATCH(O$2,'Allokerad kvv'!$B$2:$AV$2,0),FALSE),VLOOKUP($B276,'Justerad allokering'!$B$2:$AG$462,MATCH(O$2,'Justerad allokering'!$B$2:$AF$2,0),FALSE))</f>
        <v>0</v>
      </c>
      <c r="P276" s="28">
        <f>IF(ISERROR(1/VLOOKUP($B276,'Justerad allokering'!$B$2:$AG$462,MATCH(P$2,'Justerad allokering'!$B$2:$AF$2,0),FALSE)),VLOOKUP($B276,'Allokerad kvv'!$B$2:$AV$468,MATCH(P$2,'Allokerad kvv'!$B$2:$AV$2,0),FALSE),VLOOKUP($B276,'Justerad allokering'!$B$2:$AG$462,MATCH(P$2,'Justerad allokering'!$B$2:$AF$2,0),FALSE))</f>
        <v>0</v>
      </c>
      <c r="Q276" s="28">
        <f>IF(ISERROR(1/VLOOKUP($B276,'Justerad allokering'!$B$2:$AG$462,MATCH(Q$2,'Justerad allokering'!$B$2:$AF$2,0),FALSE)),VLOOKUP($B276,'Allokerad kvv'!$B$2:$AV$468,MATCH(Q$2,'Allokerad kvv'!$B$2:$AV$2,0),FALSE),VLOOKUP($B276,'Justerad allokering'!$B$2:$AG$462,MATCH(Q$2,'Justerad allokering'!$B$2:$AF$2,0),FALSE))</f>
        <v>0</v>
      </c>
      <c r="R276" s="28">
        <f>IF(ISERROR(1/VLOOKUP($B276,'Justerad allokering'!$B$2:$AG$462,MATCH(R$2,'Justerad allokering'!$B$2:$AF$2,0),FALSE)),VLOOKUP($B276,'Allokerad kvv'!$B$2:$AV$468,MATCH(R$2,'Allokerad kvv'!$B$2:$AV$2,0),FALSE),VLOOKUP($B276,'Justerad allokering'!$B$2:$AG$462,MATCH(R$2,'Justerad allokering'!$B$2:$AF$2,0),FALSE))</f>
        <v>0</v>
      </c>
      <c r="S276" s="28">
        <f>IF(ISERROR(1/VLOOKUP($B276,'Justerad allokering'!$B$2:$AG$462,MATCH(S$2,'Justerad allokering'!$B$2:$AF$2,0),FALSE)),VLOOKUP($B276,'Allokerad kvv'!$B$2:$AV$468,MATCH(S$2,'Allokerad kvv'!$B$2:$AV$2,0),FALSE),VLOOKUP($B276,'Justerad allokering'!$B$2:$AG$462,MATCH(S$2,'Justerad allokering'!$B$2:$AF$2,0),FALSE))</f>
        <v>0</v>
      </c>
      <c r="T276" s="28">
        <f>IF(ISERROR(1/VLOOKUP($B276,'Justerad allokering'!$B$2:$AG$462,MATCH(T$2,'Justerad allokering'!$B$2:$AF$2,0),FALSE)),VLOOKUP($B276,'Allokerad kvv'!$B$2:$AV$468,MATCH(T$2,'Allokerad kvv'!$B$2:$AV$2,0),FALSE),VLOOKUP($B276,'Justerad allokering'!$B$2:$AG$462,MATCH(T$2,'Justerad allokering'!$B$2:$AF$2,0),FALSE))</f>
        <v>0</v>
      </c>
      <c r="U276" s="28">
        <f>IF(ISERROR(1/VLOOKUP($B276,'Justerad allokering'!$B$2:$AG$462,MATCH(U$2,'Justerad allokering'!$B$2:$AF$2,0),FALSE)),VLOOKUP($B276,'Allokerad kvv'!$B$2:$AV$468,MATCH(U$2,'Allokerad kvv'!$B$2:$AV$2,0),FALSE),VLOOKUP($B276,'Justerad allokering'!$B$2:$AG$462,MATCH(U$2,'Justerad allokering'!$B$2:$AF$2,0),FALSE))</f>
        <v>0</v>
      </c>
      <c r="V276" s="28">
        <f>IF(ISERROR(1/VLOOKUP($B276,'Justerad allokering'!$B$2:$AG$462,MATCH(V$2,'Justerad allokering'!$B$2:$AF$2,0),FALSE)),VLOOKUP($B276,'Allokerad kvv'!$B$2:$AV$468,MATCH(V$2,'Allokerad kvv'!$B$2:$AV$2,0),FALSE),VLOOKUP($B276,'Justerad allokering'!$B$2:$AG$462,MATCH(V$2,'Justerad allokering'!$B$2:$AF$2,0),FALSE))</f>
        <v>0</v>
      </c>
      <c r="W276" s="28">
        <f>IF(ISERROR(1/VLOOKUP($B276,'Justerad allokering'!$B$2:$AG$462,MATCH(W$2,'Justerad allokering'!$B$2:$AF$2,0),FALSE)),VLOOKUP($B276,'Allokerad kvv'!$B$2:$AV$468,MATCH(W$2,'Allokerad kvv'!$B$2:$AV$2,0),FALSE),VLOOKUP($B276,'Justerad allokering'!$B$2:$AG$462,MATCH(W$2,'Justerad allokering'!$B$2:$AF$2,0),FALSE))</f>
        <v>0</v>
      </c>
      <c r="X276" s="28">
        <f>IF(ISERROR(1/VLOOKUP($B276,'Justerad allokering'!$B$2:$AG$462,MATCH(X$2,'Justerad allokering'!$B$2:$AF$2,0),FALSE)),VLOOKUP($B276,'Allokerad kvv'!$B$2:$AV$468,MATCH(X$2,'Allokerad kvv'!$B$2:$AV$2,0),FALSE),VLOOKUP($B276,'Justerad allokering'!$B$2:$AG$462,MATCH(X$2,'Justerad allokering'!$B$2:$AF$2,0),FALSE))</f>
        <v>0</v>
      </c>
      <c r="Y276" s="28">
        <f>IF(ISERROR(1/VLOOKUP($B276,'Justerad allokering'!$B$2:$AG$462,MATCH(Y$2,'Justerad allokering'!$B$2:$AF$2,0),FALSE)),VLOOKUP($B276,'Allokerad kvv'!$B$2:$AV$468,MATCH(Y$2,'Allokerad kvv'!$B$2:$AV$2,0),FALSE),VLOOKUP($B276,'Justerad allokering'!$B$2:$AG$462,MATCH(Y$2,'Justerad allokering'!$B$2:$AF$2,0),FALSE))</f>
        <v>0</v>
      </c>
      <c r="Z276" s="28">
        <f>IF(ISERROR(1/VLOOKUP($B276,'Justerad allokering'!$B$2:$AG$462,MATCH(Z$2,'Justerad allokering'!$B$2:$AF$2,0),FALSE)),VLOOKUP($B276,'Allokerad kvv'!$B$2:$AV$468,MATCH(Z$2,'Allokerad kvv'!$B$2:$AV$2,0),FALSE),VLOOKUP($B276,'Justerad allokering'!$B$2:$AG$462,MATCH(Z$2,'Justerad allokering'!$B$2:$AF$2,0),FALSE))</f>
        <v>0</v>
      </c>
      <c r="AA276" s="28"/>
      <c r="AB276" s="28"/>
      <c r="AE276">
        <f t="shared" si="12"/>
        <v>0</v>
      </c>
      <c r="AG276">
        <f t="shared" si="13"/>
        <v>0</v>
      </c>
      <c r="AH276">
        <f t="shared" si="14"/>
        <v>0</v>
      </c>
      <c r="AI276" s="55" t="str">
        <f>IF(AH276=0,"",AH276/VLOOKUP(B276,Kraftvärmeprod!$B$1:$BC$480,MATCH("Summa tillförd energi exklusive rökgaskondensering",Kraftvärmeprod!$B$1:$BC$1,0),FALSE))</f>
        <v/>
      </c>
    </row>
    <row r="277" spans="1:35" x14ac:dyDescent="0.25">
      <c r="A277" s="28" t="s">
        <v>371</v>
      </c>
      <c r="B277" s="28" t="s">
        <v>378</v>
      </c>
      <c r="C277" s="28">
        <f>IF(ISERROR(1/VLOOKUP($B277,'Justerad allokering'!$B$2:$AG$462,MATCH(C$2,'Justerad allokering'!$B$2:$AF$2,0),FALSE)),VLOOKUP($B277,'Allokerad kvv'!$B$2:$AV$468,MATCH(C$2,'Allokerad kvv'!$B$2:$AV$2,0),FALSE),VLOOKUP($B277,'Justerad allokering'!$B$2:$AG$462,MATCH(C$2,'Justerad allokering'!$B$2:$AF$2,0),FALSE))</f>
        <v>0</v>
      </c>
      <c r="D277" s="28">
        <f>IF(ISERROR(1/VLOOKUP($B277,'Justerad allokering'!$B$2:$AG$462,MATCH(D$2,'Justerad allokering'!$B$2:$AF$2,0),FALSE)),VLOOKUP($B277,'Allokerad kvv'!$B$2:$AV$468,MATCH(D$2,'Allokerad kvv'!$B$2:$AV$2,0),FALSE),VLOOKUP($B277,'Justerad allokering'!$B$2:$AG$462,MATCH(D$2,'Justerad allokering'!$B$2:$AF$2,0),FALSE))</f>
        <v>0</v>
      </c>
      <c r="E277" s="28">
        <f>IF(ISERROR(1/VLOOKUP($B277,'Justerad allokering'!$B$2:$AG$462,MATCH(E$2,'Justerad allokering'!$B$2:$AF$2,0),FALSE)),VLOOKUP($B277,'Allokerad kvv'!$B$2:$AV$468,MATCH(E$2,'Allokerad kvv'!$B$2:$AV$2,0),FALSE),VLOOKUP($B277,'Justerad allokering'!$B$2:$AG$462,MATCH(E$2,'Justerad allokering'!$B$2:$AF$2,0),FALSE))</f>
        <v>0</v>
      </c>
      <c r="F277" s="28">
        <f>IF(ISERROR(1/VLOOKUP($B277,'Justerad allokering'!$B$2:$AG$462,MATCH(F$2,'Justerad allokering'!$B$2:$AF$2,0),FALSE)),VLOOKUP($B277,'Allokerad kvv'!$B$2:$AV$468,MATCH(F$2,'Allokerad kvv'!$B$2:$AV$2,0),FALSE),VLOOKUP($B277,'Justerad allokering'!$B$2:$AG$462,MATCH(F$2,'Justerad allokering'!$B$2:$AF$2,0),FALSE))</f>
        <v>0</v>
      </c>
      <c r="G277" s="28">
        <f>IF(ISERROR(1/VLOOKUP($B277,'Justerad allokering'!$B$2:$AG$462,MATCH(G$2,'Justerad allokering'!$B$2:$AF$2,0),FALSE)),VLOOKUP($B277,'Allokerad kvv'!$B$2:$AV$468,MATCH(G$2,'Allokerad kvv'!$B$2:$AV$2,0),FALSE),VLOOKUP($B277,'Justerad allokering'!$B$2:$AG$462,MATCH(G$2,'Justerad allokering'!$B$2:$AF$2,0),FALSE))</f>
        <v>0</v>
      </c>
      <c r="H277" s="28">
        <f>IF(ISERROR(1/VLOOKUP($B277,'Justerad allokering'!$B$2:$AG$462,MATCH(H$2,'Justerad allokering'!$B$2:$AF$2,0),FALSE)),VLOOKUP($B277,'Allokerad kvv'!$B$2:$AV$468,MATCH(H$2,'Allokerad kvv'!$B$2:$AV$2,0),FALSE),VLOOKUP($B277,'Justerad allokering'!$B$2:$AG$462,MATCH(H$2,'Justerad allokering'!$B$2:$AF$2,0),FALSE))</f>
        <v>0</v>
      </c>
      <c r="I277" s="28">
        <f>IF(ISERROR(1/VLOOKUP($B277,'Justerad allokering'!$B$2:$AG$462,MATCH(I$2,'Justerad allokering'!$B$2:$AF$2,0),FALSE)),VLOOKUP($B277,'Allokerad kvv'!$B$2:$AV$468,MATCH(I$2,'Allokerad kvv'!$B$2:$AV$2,0),FALSE),VLOOKUP($B277,'Justerad allokering'!$B$2:$AG$462,MATCH(I$2,'Justerad allokering'!$B$2:$AF$2,0),FALSE))</f>
        <v>0</v>
      </c>
      <c r="J277" s="28">
        <f>IF(ISERROR(1/VLOOKUP($B277,'Justerad allokering'!$B$2:$AG$462,MATCH(J$2,'Justerad allokering'!$B$2:$AF$2,0),FALSE)),VLOOKUP($B277,'Allokerad kvv'!$B$2:$AV$468,MATCH(J$2,'Allokerad kvv'!$B$2:$AV$2,0),FALSE),VLOOKUP($B277,'Justerad allokering'!$B$2:$AG$462,MATCH(J$2,'Justerad allokering'!$B$2:$AF$2,0),FALSE))</f>
        <v>0</v>
      </c>
      <c r="K277" s="28">
        <f>IF(ISERROR(1/VLOOKUP($B277,'Justerad allokering'!$B$2:$AG$462,MATCH(K$2,'Justerad allokering'!$B$2:$AF$2,0),FALSE)),VLOOKUP($B277,'Allokerad kvv'!$B$2:$AV$468,MATCH(K$2,'Allokerad kvv'!$B$2:$AV$2,0),FALSE),VLOOKUP($B277,'Justerad allokering'!$B$2:$AG$462,MATCH(K$2,'Justerad allokering'!$B$2:$AF$2,0),FALSE))</f>
        <v>0</v>
      </c>
      <c r="L277" s="28">
        <f>IF(ISERROR(1/VLOOKUP($B277,'Justerad allokering'!$B$2:$AG$462,MATCH(L$2,'Justerad allokering'!$B$2:$AF$2,0),FALSE)),VLOOKUP($B277,'Allokerad kvv'!$B$2:$AV$468,MATCH(L$2,'Allokerad kvv'!$B$2:$AV$2,0),FALSE),VLOOKUP($B277,'Justerad allokering'!$B$2:$AG$462,MATCH(L$2,'Justerad allokering'!$B$2:$AF$2,0),FALSE))</f>
        <v>0</v>
      </c>
      <c r="M277" s="28">
        <f>IF(ISERROR(1/VLOOKUP($B277,'Justerad allokering'!$B$2:$AG$462,MATCH(M$2,'Justerad allokering'!$B$2:$AF$2,0),FALSE)),VLOOKUP($B277,'Allokerad kvv'!$B$2:$AV$468,MATCH(M$2,'Allokerad kvv'!$B$2:$AV$2,0),FALSE),VLOOKUP($B277,'Justerad allokering'!$B$2:$AG$462,MATCH(M$2,'Justerad allokering'!$B$2:$AF$2,0),FALSE))</f>
        <v>0</v>
      </c>
      <c r="N277" s="28">
        <f>IF(ISERROR(1/VLOOKUP($B277,'Justerad allokering'!$B$2:$AG$462,MATCH(N$2,'Justerad allokering'!$B$2:$AF$2,0),FALSE)),VLOOKUP($B277,'Allokerad kvv'!$B$2:$AV$468,MATCH(N$2,'Allokerad kvv'!$B$2:$AV$2,0),FALSE),VLOOKUP($B277,'Justerad allokering'!$B$2:$AG$462,MATCH(N$2,'Justerad allokering'!$B$2:$AF$2,0),FALSE))</f>
        <v>0</v>
      </c>
      <c r="O277" s="28">
        <f>IF(ISERROR(1/VLOOKUP($B277,'Justerad allokering'!$B$2:$AG$462,MATCH(O$2,'Justerad allokering'!$B$2:$AF$2,0),FALSE)),VLOOKUP($B277,'Allokerad kvv'!$B$2:$AV$468,MATCH(O$2,'Allokerad kvv'!$B$2:$AV$2,0),FALSE),VLOOKUP($B277,'Justerad allokering'!$B$2:$AG$462,MATCH(O$2,'Justerad allokering'!$B$2:$AF$2,0),FALSE))</f>
        <v>0</v>
      </c>
      <c r="P277" s="28">
        <f>IF(ISERROR(1/VLOOKUP($B277,'Justerad allokering'!$B$2:$AG$462,MATCH(P$2,'Justerad allokering'!$B$2:$AF$2,0),FALSE)),VLOOKUP($B277,'Allokerad kvv'!$B$2:$AV$468,MATCH(P$2,'Allokerad kvv'!$B$2:$AV$2,0),FALSE),VLOOKUP($B277,'Justerad allokering'!$B$2:$AG$462,MATCH(P$2,'Justerad allokering'!$B$2:$AF$2,0),FALSE))</f>
        <v>0</v>
      </c>
      <c r="Q277" s="28">
        <f>IF(ISERROR(1/VLOOKUP($B277,'Justerad allokering'!$B$2:$AG$462,MATCH(Q$2,'Justerad allokering'!$B$2:$AF$2,0),FALSE)),VLOOKUP($B277,'Allokerad kvv'!$B$2:$AV$468,MATCH(Q$2,'Allokerad kvv'!$B$2:$AV$2,0),FALSE),VLOOKUP($B277,'Justerad allokering'!$B$2:$AG$462,MATCH(Q$2,'Justerad allokering'!$B$2:$AF$2,0),FALSE))</f>
        <v>0</v>
      </c>
      <c r="R277" s="28">
        <f>IF(ISERROR(1/VLOOKUP($B277,'Justerad allokering'!$B$2:$AG$462,MATCH(R$2,'Justerad allokering'!$B$2:$AF$2,0),FALSE)),VLOOKUP($B277,'Allokerad kvv'!$B$2:$AV$468,MATCH(R$2,'Allokerad kvv'!$B$2:$AV$2,0),FALSE),VLOOKUP($B277,'Justerad allokering'!$B$2:$AG$462,MATCH(R$2,'Justerad allokering'!$B$2:$AF$2,0),FALSE))</f>
        <v>0</v>
      </c>
      <c r="S277" s="28">
        <f>IF(ISERROR(1/VLOOKUP($B277,'Justerad allokering'!$B$2:$AG$462,MATCH(S$2,'Justerad allokering'!$B$2:$AF$2,0),FALSE)),VLOOKUP($B277,'Allokerad kvv'!$B$2:$AV$468,MATCH(S$2,'Allokerad kvv'!$B$2:$AV$2,0),FALSE),VLOOKUP($B277,'Justerad allokering'!$B$2:$AG$462,MATCH(S$2,'Justerad allokering'!$B$2:$AF$2,0),FALSE))</f>
        <v>0</v>
      </c>
      <c r="T277" s="28">
        <f>IF(ISERROR(1/VLOOKUP($B277,'Justerad allokering'!$B$2:$AG$462,MATCH(T$2,'Justerad allokering'!$B$2:$AF$2,0),FALSE)),VLOOKUP($B277,'Allokerad kvv'!$B$2:$AV$468,MATCH(T$2,'Allokerad kvv'!$B$2:$AV$2,0),FALSE),VLOOKUP($B277,'Justerad allokering'!$B$2:$AG$462,MATCH(T$2,'Justerad allokering'!$B$2:$AF$2,0),FALSE))</f>
        <v>0</v>
      </c>
      <c r="U277" s="28">
        <f>IF(ISERROR(1/VLOOKUP($B277,'Justerad allokering'!$B$2:$AG$462,MATCH(U$2,'Justerad allokering'!$B$2:$AF$2,0),FALSE)),VLOOKUP($B277,'Allokerad kvv'!$B$2:$AV$468,MATCH(U$2,'Allokerad kvv'!$B$2:$AV$2,0),FALSE),VLOOKUP($B277,'Justerad allokering'!$B$2:$AG$462,MATCH(U$2,'Justerad allokering'!$B$2:$AF$2,0),FALSE))</f>
        <v>0</v>
      </c>
      <c r="V277" s="28">
        <f>IF(ISERROR(1/VLOOKUP($B277,'Justerad allokering'!$B$2:$AG$462,MATCH(V$2,'Justerad allokering'!$B$2:$AF$2,0),FALSE)),VLOOKUP($B277,'Allokerad kvv'!$B$2:$AV$468,MATCH(V$2,'Allokerad kvv'!$B$2:$AV$2,0),FALSE),VLOOKUP($B277,'Justerad allokering'!$B$2:$AG$462,MATCH(V$2,'Justerad allokering'!$B$2:$AF$2,0),FALSE))</f>
        <v>0</v>
      </c>
      <c r="W277" s="28">
        <f>IF(ISERROR(1/VLOOKUP($B277,'Justerad allokering'!$B$2:$AG$462,MATCH(W$2,'Justerad allokering'!$B$2:$AF$2,0),FALSE)),VLOOKUP($B277,'Allokerad kvv'!$B$2:$AV$468,MATCH(W$2,'Allokerad kvv'!$B$2:$AV$2,0),FALSE),VLOOKUP($B277,'Justerad allokering'!$B$2:$AG$462,MATCH(W$2,'Justerad allokering'!$B$2:$AF$2,0),FALSE))</f>
        <v>0</v>
      </c>
      <c r="X277" s="28">
        <f>IF(ISERROR(1/VLOOKUP($B277,'Justerad allokering'!$B$2:$AG$462,MATCH(X$2,'Justerad allokering'!$B$2:$AF$2,0),FALSE)),VLOOKUP($B277,'Allokerad kvv'!$B$2:$AV$468,MATCH(X$2,'Allokerad kvv'!$B$2:$AV$2,0),FALSE),VLOOKUP($B277,'Justerad allokering'!$B$2:$AG$462,MATCH(X$2,'Justerad allokering'!$B$2:$AF$2,0),FALSE))</f>
        <v>0</v>
      </c>
      <c r="Y277" s="28">
        <f>IF(ISERROR(1/VLOOKUP($B277,'Justerad allokering'!$B$2:$AG$462,MATCH(Y$2,'Justerad allokering'!$B$2:$AF$2,0),FALSE)),VLOOKUP($B277,'Allokerad kvv'!$B$2:$AV$468,MATCH(Y$2,'Allokerad kvv'!$B$2:$AV$2,0),FALSE),VLOOKUP($B277,'Justerad allokering'!$B$2:$AG$462,MATCH(Y$2,'Justerad allokering'!$B$2:$AF$2,0),FALSE))</f>
        <v>0</v>
      </c>
      <c r="Z277" s="28">
        <f>IF(ISERROR(1/VLOOKUP($B277,'Justerad allokering'!$B$2:$AG$462,MATCH(Z$2,'Justerad allokering'!$B$2:$AF$2,0),FALSE)),VLOOKUP($B277,'Allokerad kvv'!$B$2:$AV$468,MATCH(Z$2,'Allokerad kvv'!$B$2:$AV$2,0),FALSE),VLOOKUP($B277,'Justerad allokering'!$B$2:$AG$462,MATCH(Z$2,'Justerad allokering'!$B$2:$AF$2,0),FALSE))</f>
        <v>0</v>
      </c>
      <c r="AA277" s="28"/>
      <c r="AB277" s="28"/>
      <c r="AE277">
        <f t="shared" si="12"/>
        <v>0</v>
      </c>
      <c r="AG277">
        <f t="shared" si="13"/>
        <v>0</v>
      </c>
      <c r="AH277">
        <f t="shared" si="14"/>
        <v>0</v>
      </c>
      <c r="AI277" s="55" t="str">
        <f>IF(AH277=0,"",AH277/VLOOKUP(B277,Kraftvärmeprod!$B$1:$BC$480,MATCH("Summa tillförd energi exklusive rökgaskondensering",Kraftvärmeprod!$B$1:$BC$1,0),FALSE))</f>
        <v/>
      </c>
    </row>
    <row r="278" spans="1:35" x14ac:dyDescent="0.25">
      <c r="A278" s="28" t="s">
        <v>371</v>
      </c>
      <c r="B278" s="28" t="s">
        <v>379</v>
      </c>
      <c r="C278" s="28">
        <f>IF(ISERROR(1/VLOOKUP($B278,'Justerad allokering'!$B$2:$AG$462,MATCH(C$2,'Justerad allokering'!$B$2:$AF$2,0),FALSE)),VLOOKUP($B278,'Allokerad kvv'!$B$2:$AV$468,MATCH(C$2,'Allokerad kvv'!$B$2:$AV$2,0),FALSE),VLOOKUP($B278,'Justerad allokering'!$B$2:$AG$462,MATCH(C$2,'Justerad allokering'!$B$2:$AF$2,0),FALSE))</f>
        <v>0</v>
      </c>
      <c r="D278" s="28">
        <f>IF(ISERROR(1/VLOOKUP($B278,'Justerad allokering'!$B$2:$AG$462,MATCH(D$2,'Justerad allokering'!$B$2:$AF$2,0),FALSE)),VLOOKUP($B278,'Allokerad kvv'!$B$2:$AV$468,MATCH(D$2,'Allokerad kvv'!$B$2:$AV$2,0),FALSE),VLOOKUP($B278,'Justerad allokering'!$B$2:$AG$462,MATCH(D$2,'Justerad allokering'!$B$2:$AF$2,0),FALSE))</f>
        <v>0</v>
      </c>
      <c r="E278" s="28">
        <f>IF(ISERROR(1/VLOOKUP($B278,'Justerad allokering'!$B$2:$AG$462,MATCH(E$2,'Justerad allokering'!$B$2:$AF$2,0),FALSE)),VLOOKUP($B278,'Allokerad kvv'!$B$2:$AV$468,MATCH(E$2,'Allokerad kvv'!$B$2:$AV$2,0),FALSE),VLOOKUP($B278,'Justerad allokering'!$B$2:$AG$462,MATCH(E$2,'Justerad allokering'!$B$2:$AF$2,0),FALSE))</f>
        <v>0</v>
      </c>
      <c r="F278" s="28">
        <f>IF(ISERROR(1/VLOOKUP($B278,'Justerad allokering'!$B$2:$AG$462,MATCH(F$2,'Justerad allokering'!$B$2:$AF$2,0),FALSE)),VLOOKUP($B278,'Allokerad kvv'!$B$2:$AV$468,MATCH(F$2,'Allokerad kvv'!$B$2:$AV$2,0),FALSE),VLOOKUP($B278,'Justerad allokering'!$B$2:$AG$462,MATCH(F$2,'Justerad allokering'!$B$2:$AF$2,0),FALSE))</f>
        <v>0</v>
      </c>
      <c r="G278" s="28">
        <f>IF(ISERROR(1/VLOOKUP($B278,'Justerad allokering'!$B$2:$AG$462,MATCH(G$2,'Justerad allokering'!$B$2:$AF$2,0),FALSE)),VLOOKUP($B278,'Allokerad kvv'!$B$2:$AV$468,MATCH(G$2,'Allokerad kvv'!$B$2:$AV$2,0),FALSE),VLOOKUP($B278,'Justerad allokering'!$B$2:$AG$462,MATCH(G$2,'Justerad allokering'!$B$2:$AF$2,0),FALSE))</f>
        <v>0</v>
      </c>
      <c r="H278" s="28">
        <f>IF(ISERROR(1/VLOOKUP($B278,'Justerad allokering'!$B$2:$AG$462,MATCH(H$2,'Justerad allokering'!$B$2:$AF$2,0),FALSE)),VLOOKUP($B278,'Allokerad kvv'!$B$2:$AV$468,MATCH(H$2,'Allokerad kvv'!$B$2:$AV$2,0),FALSE),VLOOKUP($B278,'Justerad allokering'!$B$2:$AG$462,MATCH(H$2,'Justerad allokering'!$B$2:$AF$2,0),FALSE))</f>
        <v>0</v>
      </c>
      <c r="I278" s="28">
        <f>IF(ISERROR(1/VLOOKUP($B278,'Justerad allokering'!$B$2:$AG$462,MATCH(I$2,'Justerad allokering'!$B$2:$AF$2,0),FALSE)),VLOOKUP($B278,'Allokerad kvv'!$B$2:$AV$468,MATCH(I$2,'Allokerad kvv'!$B$2:$AV$2,0),FALSE),VLOOKUP($B278,'Justerad allokering'!$B$2:$AG$462,MATCH(I$2,'Justerad allokering'!$B$2:$AF$2,0),FALSE))</f>
        <v>0</v>
      </c>
      <c r="J278" s="28">
        <f>IF(ISERROR(1/VLOOKUP($B278,'Justerad allokering'!$B$2:$AG$462,MATCH(J$2,'Justerad allokering'!$B$2:$AF$2,0),FALSE)),VLOOKUP($B278,'Allokerad kvv'!$B$2:$AV$468,MATCH(J$2,'Allokerad kvv'!$B$2:$AV$2,0),FALSE),VLOOKUP($B278,'Justerad allokering'!$B$2:$AG$462,MATCH(J$2,'Justerad allokering'!$B$2:$AF$2,0),FALSE))</f>
        <v>0</v>
      </c>
      <c r="K278" s="28">
        <f>IF(ISERROR(1/VLOOKUP($B278,'Justerad allokering'!$B$2:$AG$462,MATCH(K$2,'Justerad allokering'!$B$2:$AF$2,0),FALSE)),VLOOKUP($B278,'Allokerad kvv'!$B$2:$AV$468,MATCH(K$2,'Allokerad kvv'!$B$2:$AV$2,0),FALSE),VLOOKUP($B278,'Justerad allokering'!$B$2:$AG$462,MATCH(K$2,'Justerad allokering'!$B$2:$AF$2,0),FALSE))</f>
        <v>0</v>
      </c>
      <c r="L278" s="28">
        <f>IF(ISERROR(1/VLOOKUP($B278,'Justerad allokering'!$B$2:$AG$462,MATCH(L$2,'Justerad allokering'!$B$2:$AF$2,0),FALSE)),VLOOKUP($B278,'Allokerad kvv'!$B$2:$AV$468,MATCH(L$2,'Allokerad kvv'!$B$2:$AV$2,0),FALSE),VLOOKUP($B278,'Justerad allokering'!$B$2:$AG$462,MATCH(L$2,'Justerad allokering'!$B$2:$AF$2,0),FALSE))</f>
        <v>0</v>
      </c>
      <c r="M278" s="28">
        <f>IF(ISERROR(1/VLOOKUP($B278,'Justerad allokering'!$B$2:$AG$462,MATCH(M$2,'Justerad allokering'!$B$2:$AF$2,0),FALSE)),VLOOKUP($B278,'Allokerad kvv'!$B$2:$AV$468,MATCH(M$2,'Allokerad kvv'!$B$2:$AV$2,0),FALSE),VLOOKUP($B278,'Justerad allokering'!$B$2:$AG$462,MATCH(M$2,'Justerad allokering'!$B$2:$AF$2,0),FALSE))</f>
        <v>0</v>
      </c>
      <c r="N278" s="28">
        <f>IF(ISERROR(1/VLOOKUP($B278,'Justerad allokering'!$B$2:$AG$462,MATCH(N$2,'Justerad allokering'!$B$2:$AF$2,0),FALSE)),VLOOKUP($B278,'Allokerad kvv'!$B$2:$AV$468,MATCH(N$2,'Allokerad kvv'!$B$2:$AV$2,0),FALSE),VLOOKUP($B278,'Justerad allokering'!$B$2:$AG$462,MATCH(N$2,'Justerad allokering'!$B$2:$AF$2,0),FALSE))</f>
        <v>0</v>
      </c>
      <c r="O278" s="28">
        <f>IF(ISERROR(1/VLOOKUP($B278,'Justerad allokering'!$B$2:$AG$462,MATCH(O$2,'Justerad allokering'!$B$2:$AF$2,0),FALSE)),VLOOKUP($B278,'Allokerad kvv'!$B$2:$AV$468,MATCH(O$2,'Allokerad kvv'!$B$2:$AV$2,0),FALSE),VLOOKUP($B278,'Justerad allokering'!$B$2:$AG$462,MATCH(O$2,'Justerad allokering'!$B$2:$AF$2,0),FALSE))</f>
        <v>0</v>
      </c>
      <c r="P278" s="28">
        <f>IF(ISERROR(1/VLOOKUP($B278,'Justerad allokering'!$B$2:$AG$462,MATCH(P$2,'Justerad allokering'!$B$2:$AF$2,0),FALSE)),VLOOKUP($B278,'Allokerad kvv'!$B$2:$AV$468,MATCH(P$2,'Allokerad kvv'!$B$2:$AV$2,0),FALSE),VLOOKUP($B278,'Justerad allokering'!$B$2:$AG$462,MATCH(P$2,'Justerad allokering'!$B$2:$AF$2,0),FALSE))</f>
        <v>0</v>
      </c>
      <c r="Q278" s="28">
        <f>IF(ISERROR(1/VLOOKUP($B278,'Justerad allokering'!$B$2:$AG$462,MATCH(Q$2,'Justerad allokering'!$B$2:$AF$2,0),FALSE)),VLOOKUP($B278,'Allokerad kvv'!$B$2:$AV$468,MATCH(Q$2,'Allokerad kvv'!$B$2:$AV$2,0),FALSE),VLOOKUP($B278,'Justerad allokering'!$B$2:$AG$462,MATCH(Q$2,'Justerad allokering'!$B$2:$AF$2,0),FALSE))</f>
        <v>0</v>
      </c>
      <c r="R278" s="28">
        <f>IF(ISERROR(1/VLOOKUP($B278,'Justerad allokering'!$B$2:$AG$462,MATCH(R$2,'Justerad allokering'!$B$2:$AF$2,0),FALSE)),VLOOKUP($B278,'Allokerad kvv'!$B$2:$AV$468,MATCH(R$2,'Allokerad kvv'!$B$2:$AV$2,0),FALSE),VLOOKUP($B278,'Justerad allokering'!$B$2:$AG$462,MATCH(R$2,'Justerad allokering'!$B$2:$AF$2,0),FALSE))</f>
        <v>0</v>
      </c>
      <c r="S278" s="28">
        <f>IF(ISERROR(1/VLOOKUP($B278,'Justerad allokering'!$B$2:$AG$462,MATCH(S$2,'Justerad allokering'!$B$2:$AF$2,0),FALSE)),VLOOKUP($B278,'Allokerad kvv'!$B$2:$AV$468,MATCH(S$2,'Allokerad kvv'!$B$2:$AV$2,0),FALSE),VLOOKUP($B278,'Justerad allokering'!$B$2:$AG$462,MATCH(S$2,'Justerad allokering'!$B$2:$AF$2,0),FALSE))</f>
        <v>0</v>
      </c>
      <c r="T278" s="28">
        <f>IF(ISERROR(1/VLOOKUP($B278,'Justerad allokering'!$B$2:$AG$462,MATCH(T$2,'Justerad allokering'!$B$2:$AF$2,0),FALSE)),VLOOKUP($B278,'Allokerad kvv'!$B$2:$AV$468,MATCH(T$2,'Allokerad kvv'!$B$2:$AV$2,0),FALSE),VLOOKUP($B278,'Justerad allokering'!$B$2:$AG$462,MATCH(T$2,'Justerad allokering'!$B$2:$AF$2,0),FALSE))</f>
        <v>0</v>
      </c>
      <c r="U278" s="28">
        <f>IF(ISERROR(1/VLOOKUP($B278,'Justerad allokering'!$B$2:$AG$462,MATCH(U$2,'Justerad allokering'!$B$2:$AF$2,0),FALSE)),VLOOKUP($B278,'Allokerad kvv'!$B$2:$AV$468,MATCH(U$2,'Allokerad kvv'!$B$2:$AV$2,0),FALSE),VLOOKUP($B278,'Justerad allokering'!$B$2:$AG$462,MATCH(U$2,'Justerad allokering'!$B$2:$AF$2,0),FALSE))</f>
        <v>0</v>
      </c>
      <c r="V278" s="28">
        <f>IF(ISERROR(1/VLOOKUP($B278,'Justerad allokering'!$B$2:$AG$462,MATCH(V$2,'Justerad allokering'!$B$2:$AF$2,0),FALSE)),VLOOKUP($B278,'Allokerad kvv'!$B$2:$AV$468,MATCH(V$2,'Allokerad kvv'!$B$2:$AV$2,0),FALSE),VLOOKUP($B278,'Justerad allokering'!$B$2:$AG$462,MATCH(V$2,'Justerad allokering'!$B$2:$AF$2,0),FALSE))</f>
        <v>0</v>
      </c>
      <c r="W278" s="28">
        <f>IF(ISERROR(1/VLOOKUP($B278,'Justerad allokering'!$B$2:$AG$462,MATCH(W$2,'Justerad allokering'!$B$2:$AF$2,0),FALSE)),VLOOKUP($B278,'Allokerad kvv'!$B$2:$AV$468,MATCH(W$2,'Allokerad kvv'!$B$2:$AV$2,0),FALSE),VLOOKUP($B278,'Justerad allokering'!$B$2:$AG$462,MATCH(W$2,'Justerad allokering'!$B$2:$AF$2,0),FALSE))</f>
        <v>0</v>
      </c>
      <c r="X278" s="28">
        <f>IF(ISERROR(1/VLOOKUP($B278,'Justerad allokering'!$B$2:$AG$462,MATCH(X$2,'Justerad allokering'!$B$2:$AF$2,0),FALSE)),VLOOKUP($B278,'Allokerad kvv'!$B$2:$AV$468,MATCH(X$2,'Allokerad kvv'!$B$2:$AV$2,0),FALSE),VLOOKUP($B278,'Justerad allokering'!$B$2:$AG$462,MATCH(X$2,'Justerad allokering'!$B$2:$AF$2,0),FALSE))</f>
        <v>0</v>
      </c>
      <c r="Y278" s="28">
        <f>IF(ISERROR(1/VLOOKUP($B278,'Justerad allokering'!$B$2:$AG$462,MATCH(Y$2,'Justerad allokering'!$B$2:$AF$2,0),FALSE)),VLOOKUP($B278,'Allokerad kvv'!$B$2:$AV$468,MATCH(Y$2,'Allokerad kvv'!$B$2:$AV$2,0),FALSE),VLOOKUP($B278,'Justerad allokering'!$B$2:$AG$462,MATCH(Y$2,'Justerad allokering'!$B$2:$AF$2,0),FALSE))</f>
        <v>0</v>
      </c>
      <c r="Z278" s="28">
        <f>IF(ISERROR(1/VLOOKUP($B278,'Justerad allokering'!$B$2:$AG$462,MATCH(Z$2,'Justerad allokering'!$B$2:$AF$2,0),FALSE)),VLOOKUP($B278,'Allokerad kvv'!$B$2:$AV$468,MATCH(Z$2,'Allokerad kvv'!$B$2:$AV$2,0),FALSE),VLOOKUP($B278,'Justerad allokering'!$B$2:$AG$462,MATCH(Z$2,'Justerad allokering'!$B$2:$AF$2,0),FALSE))</f>
        <v>0</v>
      </c>
      <c r="AA278" s="28"/>
      <c r="AB278" s="28"/>
      <c r="AE278">
        <f t="shared" si="12"/>
        <v>0</v>
      </c>
      <c r="AG278">
        <f t="shared" si="13"/>
        <v>0</v>
      </c>
      <c r="AH278">
        <f t="shared" si="14"/>
        <v>0</v>
      </c>
      <c r="AI278" s="55" t="str">
        <f>IF(AH278=0,"",AH278/VLOOKUP(B278,Kraftvärmeprod!$B$1:$BC$480,MATCH("Summa tillförd energi exklusive rökgaskondensering",Kraftvärmeprod!$B$1:$BC$1,0),FALSE))</f>
        <v/>
      </c>
    </row>
    <row r="279" spans="1:35" x14ac:dyDescent="0.25">
      <c r="A279" s="28" t="s">
        <v>371</v>
      </c>
      <c r="B279" s="28" t="s">
        <v>380</v>
      </c>
      <c r="C279" s="28">
        <f>IF(ISERROR(1/VLOOKUP($B279,'Justerad allokering'!$B$2:$AG$462,MATCH(C$2,'Justerad allokering'!$B$2:$AF$2,0),FALSE)),VLOOKUP($B279,'Allokerad kvv'!$B$2:$AV$468,MATCH(C$2,'Allokerad kvv'!$B$2:$AV$2,0),FALSE),VLOOKUP($B279,'Justerad allokering'!$B$2:$AG$462,MATCH(C$2,'Justerad allokering'!$B$2:$AF$2,0),FALSE))</f>
        <v>0</v>
      </c>
      <c r="D279" s="28">
        <f>IF(ISERROR(1/VLOOKUP($B279,'Justerad allokering'!$B$2:$AG$462,MATCH(D$2,'Justerad allokering'!$B$2:$AF$2,0),FALSE)),VLOOKUP($B279,'Allokerad kvv'!$B$2:$AV$468,MATCH(D$2,'Allokerad kvv'!$B$2:$AV$2,0),FALSE),VLOOKUP($B279,'Justerad allokering'!$B$2:$AG$462,MATCH(D$2,'Justerad allokering'!$B$2:$AF$2,0),FALSE))</f>
        <v>0</v>
      </c>
      <c r="E279" s="28">
        <f>IF(ISERROR(1/VLOOKUP($B279,'Justerad allokering'!$B$2:$AG$462,MATCH(E$2,'Justerad allokering'!$B$2:$AF$2,0),FALSE)),VLOOKUP($B279,'Allokerad kvv'!$B$2:$AV$468,MATCH(E$2,'Allokerad kvv'!$B$2:$AV$2,0),FALSE),VLOOKUP($B279,'Justerad allokering'!$B$2:$AG$462,MATCH(E$2,'Justerad allokering'!$B$2:$AF$2,0),FALSE))</f>
        <v>0</v>
      </c>
      <c r="F279" s="28">
        <f>IF(ISERROR(1/VLOOKUP($B279,'Justerad allokering'!$B$2:$AG$462,MATCH(F$2,'Justerad allokering'!$B$2:$AF$2,0),FALSE)),VLOOKUP($B279,'Allokerad kvv'!$B$2:$AV$468,MATCH(F$2,'Allokerad kvv'!$B$2:$AV$2,0),FALSE),VLOOKUP($B279,'Justerad allokering'!$B$2:$AG$462,MATCH(F$2,'Justerad allokering'!$B$2:$AF$2,0),FALSE))</f>
        <v>0</v>
      </c>
      <c r="G279" s="28">
        <f>IF(ISERROR(1/VLOOKUP($B279,'Justerad allokering'!$B$2:$AG$462,MATCH(G$2,'Justerad allokering'!$B$2:$AF$2,0),FALSE)),VLOOKUP($B279,'Allokerad kvv'!$B$2:$AV$468,MATCH(G$2,'Allokerad kvv'!$B$2:$AV$2,0),FALSE),VLOOKUP($B279,'Justerad allokering'!$B$2:$AG$462,MATCH(G$2,'Justerad allokering'!$B$2:$AF$2,0),FALSE))</f>
        <v>0</v>
      </c>
      <c r="H279" s="28">
        <f>IF(ISERROR(1/VLOOKUP($B279,'Justerad allokering'!$B$2:$AG$462,MATCH(H$2,'Justerad allokering'!$B$2:$AF$2,0),FALSE)),VLOOKUP($B279,'Allokerad kvv'!$B$2:$AV$468,MATCH(H$2,'Allokerad kvv'!$B$2:$AV$2,0),FALSE),VLOOKUP($B279,'Justerad allokering'!$B$2:$AG$462,MATCH(H$2,'Justerad allokering'!$B$2:$AF$2,0),FALSE))</f>
        <v>0</v>
      </c>
      <c r="I279" s="28">
        <f>IF(ISERROR(1/VLOOKUP($B279,'Justerad allokering'!$B$2:$AG$462,MATCH(I$2,'Justerad allokering'!$B$2:$AF$2,0),FALSE)),VLOOKUP($B279,'Allokerad kvv'!$B$2:$AV$468,MATCH(I$2,'Allokerad kvv'!$B$2:$AV$2,0),FALSE),VLOOKUP($B279,'Justerad allokering'!$B$2:$AG$462,MATCH(I$2,'Justerad allokering'!$B$2:$AF$2,0),FALSE))</f>
        <v>0</v>
      </c>
      <c r="J279" s="28">
        <f>IF(ISERROR(1/VLOOKUP($B279,'Justerad allokering'!$B$2:$AG$462,MATCH(J$2,'Justerad allokering'!$B$2:$AF$2,0),FALSE)),VLOOKUP($B279,'Allokerad kvv'!$B$2:$AV$468,MATCH(J$2,'Allokerad kvv'!$B$2:$AV$2,0),FALSE),VLOOKUP($B279,'Justerad allokering'!$B$2:$AG$462,MATCH(J$2,'Justerad allokering'!$B$2:$AF$2,0),FALSE))</f>
        <v>0</v>
      </c>
      <c r="K279" s="28">
        <f>IF(ISERROR(1/VLOOKUP($B279,'Justerad allokering'!$B$2:$AG$462,MATCH(K$2,'Justerad allokering'!$B$2:$AF$2,0),FALSE)),VLOOKUP($B279,'Allokerad kvv'!$B$2:$AV$468,MATCH(K$2,'Allokerad kvv'!$B$2:$AV$2,0),FALSE),VLOOKUP($B279,'Justerad allokering'!$B$2:$AG$462,MATCH(K$2,'Justerad allokering'!$B$2:$AF$2,0),FALSE))</f>
        <v>0</v>
      </c>
      <c r="L279" s="28">
        <f>IF(ISERROR(1/VLOOKUP($B279,'Justerad allokering'!$B$2:$AG$462,MATCH(L$2,'Justerad allokering'!$B$2:$AF$2,0),FALSE)),VLOOKUP($B279,'Allokerad kvv'!$B$2:$AV$468,MATCH(L$2,'Allokerad kvv'!$B$2:$AV$2,0),FALSE),VLOOKUP($B279,'Justerad allokering'!$B$2:$AG$462,MATCH(L$2,'Justerad allokering'!$B$2:$AF$2,0),FALSE))</f>
        <v>0</v>
      </c>
      <c r="M279" s="28">
        <f>IF(ISERROR(1/VLOOKUP($B279,'Justerad allokering'!$B$2:$AG$462,MATCH(M$2,'Justerad allokering'!$B$2:$AF$2,0),FALSE)),VLOOKUP($B279,'Allokerad kvv'!$B$2:$AV$468,MATCH(M$2,'Allokerad kvv'!$B$2:$AV$2,0),FALSE),VLOOKUP($B279,'Justerad allokering'!$B$2:$AG$462,MATCH(M$2,'Justerad allokering'!$B$2:$AF$2,0),FALSE))</f>
        <v>0</v>
      </c>
      <c r="N279" s="28">
        <f>IF(ISERROR(1/VLOOKUP($B279,'Justerad allokering'!$B$2:$AG$462,MATCH(N$2,'Justerad allokering'!$B$2:$AF$2,0),FALSE)),VLOOKUP($B279,'Allokerad kvv'!$B$2:$AV$468,MATCH(N$2,'Allokerad kvv'!$B$2:$AV$2,0),FALSE),VLOOKUP($B279,'Justerad allokering'!$B$2:$AG$462,MATCH(N$2,'Justerad allokering'!$B$2:$AF$2,0),FALSE))</f>
        <v>0</v>
      </c>
      <c r="O279" s="28">
        <f>IF(ISERROR(1/VLOOKUP($B279,'Justerad allokering'!$B$2:$AG$462,MATCH(O$2,'Justerad allokering'!$B$2:$AF$2,0),FALSE)),VLOOKUP($B279,'Allokerad kvv'!$B$2:$AV$468,MATCH(O$2,'Allokerad kvv'!$B$2:$AV$2,0),FALSE),VLOOKUP($B279,'Justerad allokering'!$B$2:$AG$462,MATCH(O$2,'Justerad allokering'!$B$2:$AF$2,0),FALSE))</f>
        <v>0</v>
      </c>
      <c r="P279" s="28">
        <f>IF(ISERROR(1/VLOOKUP($B279,'Justerad allokering'!$B$2:$AG$462,MATCH(P$2,'Justerad allokering'!$B$2:$AF$2,0),FALSE)),VLOOKUP($B279,'Allokerad kvv'!$B$2:$AV$468,MATCH(P$2,'Allokerad kvv'!$B$2:$AV$2,0),FALSE),VLOOKUP($B279,'Justerad allokering'!$B$2:$AG$462,MATCH(P$2,'Justerad allokering'!$B$2:$AF$2,0),FALSE))</f>
        <v>0</v>
      </c>
      <c r="Q279" s="28">
        <f>IF(ISERROR(1/VLOOKUP($B279,'Justerad allokering'!$B$2:$AG$462,MATCH(Q$2,'Justerad allokering'!$B$2:$AF$2,0),FALSE)),VLOOKUP($B279,'Allokerad kvv'!$B$2:$AV$468,MATCH(Q$2,'Allokerad kvv'!$B$2:$AV$2,0),FALSE),VLOOKUP($B279,'Justerad allokering'!$B$2:$AG$462,MATCH(Q$2,'Justerad allokering'!$B$2:$AF$2,0),FALSE))</f>
        <v>0</v>
      </c>
      <c r="R279" s="28">
        <f>IF(ISERROR(1/VLOOKUP($B279,'Justerad allokering'!$B$2:$AG$462,MATCH(R$2,'Justerad allokering'!$B$2:$AF$2,0),FALSE)),VLOOKUP($B279,'Allokerad kvv'!$B$2:$AV$468,MATCH(R$2,'Allokerad kvv'!$B$2:$AV$2,0),FALSE),VLOOKUP($B279,'Justerad allokering'!$B$2:$AG$462,MATCH(R$2,'Justerad allokering'!$B$2:$AF$2,0),FALSE))</f>
        <v>0</v>
      </c>
      <c r="S279" s="28">
        <f>IF(ISERROR(1/VLOOKUP($B279,'Justerad allokering'!$B$2:$AG$462,MATCH(S$2,'Justerad allokering'!$B$2:$AF$2,0),FALSE)),VLOOKUP($B279,'Allokerad kvv'!$B$2:$AV$468,MATCH(S$2,'Allokerad kvv'!$B$2:$AV$2,0),FALSE),VLOOKUP($B279,'Justerad allokering'!$B$2:$AG$462,MATCH(S$2,'Justerad allokering'!$B$2:$AF$2,0),FALSE))</f>
        <v>0</v>
      </c>
      <c r="T279" s="28">
        <f>IF(ISERROR(1/VLOOKUP($B279,'Justerad allokering'!$B$2:$AG$462,MATCH(T$2,'Justerad allokering'!$B$2:$AF$2,0),FALSE)),VLOOKUP($B279,'Allokerad kvv'!$B$2:$AV$468,MATCH(T$2,'Allokerad kvv'!$B$2:$AV$2,0),FALSE),VLOOKUP($B279,'Justerad allokering'!$B$2:$AG$462,MATCH(T$2,'Justerad allokering'!$B$2:$AF$2,0),FALSE))</f>
        <v>0</v>
      </c>
      <c r="U279" s="28">
        <f>IF(ISERROR(1/VLOOKUP($B279,'Justerad allokering'!$B$2:$AG$462,MATCH(U$2,'Justerad allokering'!$B$2:$AF$2,0),FALSE)),VLOOKUP($B279,'Allokerad kvv'!$B$2:$AV$468,MATCH(U$2,'Allokerad kvv'!$B$2:$AV$2,0),FALSE),VLOOKUP($B279,'Justerad allokering'!$B$2:$AG$462,MATCH(U$2,'Justerad allokering'!$B$2:$AF$2,0),FALSE))</f>
        <v>0</v>
      </c>
      <c r="V279" s="28">
        <f>IF(ISERROR(1/VLOOKUP($B279,'Justerad allokering'!$B$2:$AG$462,MATCH(V$2,'Justerad allokering'!$B$2:$AF$2,0),FALSE)),VLOOKUP($B279,'Allokerad kvv'!$B$2:$AV$468,MATCH(V$2,'Allokerad kvv'!$B$2:$AV$2,0),FALSE),VLOOKUP($B279,'Justerad allokering'!$B$2:$AG$462,MATCH(V$2,'Justerad allokering'!$B$2:$AF$2,0),FALSE))</f>
        <v>0</v>
      </c>
      <c r="W279" s="28">
        <f>IF(ISERROR(1/VLOOKUP($B279,'Justerad allokering'!$B$2:$AG$462,MATCH(W$2,'Justerad allokering'!$B$2:$AF$2,0),FALSE)),VLOOKUP($B279,'Allokerad kvv'!$B$2:$AV$468,MATCH(W$2,'Allokerad kvv'!$B$2:$AV$2,0),FALSE),VLOOKUP($B279,'Justerad allokering'!$B$2:$AG$462,MATCH(W$2,'Justerad allokering'!$B$2:$AF$2,0),FALSE))</f>
        <v>0</v>
      </c>
      <c r="X279" s="28">
        <f>IF(ISERROR(1/VLOOKUP($B279,'Justerad allokering'!$B$2:$AG$462,MATCH(X$2,'Justerad allokering'!$B$2:$AF$2,0),FALSE)),VLOOKUP($B279,'Allokerad kvv'!$B$2:$AV$468,MATCH(X$2,'Allokerad kvv'!$B$2:$AV$2,0),FALSE),VLOOKUP($B279,'Justerad allokering'!$B$2:$AG$462,MATCH(X$2,'Justerad allokering'!$B$2:$AF$2,0),FALSE))</f>
        <v>0</v>
      </c>
      <c r="Y279" s="28">
        <f>IF(ISERROR(1/VLOOKUP($B279,'Justerad allokering'!$B$2:$AG$462,MATCH(Y$2,'Justerad allokering'!$B$2:$AF$2,0),FALSE)),VLOOKUP($B279,'Allokerad kvv'!$B$2:$AV$468,MATCH(Y$2,'Allokerad kvv'!$B$2:$AV$2,0),FALSE),VLOOKUP($B279,'Justerad allokering'!$B$2:$AG$462,MATCH(Y$2,'Justerad allokering'!$B$2:$AF$2,0),FALSE))</f>
        <v>0</v>
      </c>
      <c r="Z279" s="28">
        <f>IF(ISERROR(1/VLOOKUP($B279,'Justerad allokering'!$B$2:$AG$462,MATCH(Z$2,'Justerad allokering'!$B$2:$AF$2,0),FALSE)),VLOOKUP($B279,'Allokerad kvv'!$B$2:$AV$468,MATCH(Z$2,'Allokerad kvv'!$B$2:$AV$2,0),FALSE),VLOOKUP($B279,'Justerad allokering'!$B$2:$AG$462,MATCH(Z$2,'Justerad allokering'!$B$2:$AF$2,0),FALSE))</f>
        <v>0</v>
      </c>
      <c r="AA279" s="28"/>
      <c r="AB279" s="28"/>
      <c r="AE279">
        <f t="shared" si="12"/>
        <v>0</v>
      </c>
      <c r="AG279">
        <f t="shared" si="13"/>
        <v>0</v>
      </c>
      <c r="AH279">
        <f t="shared" si="14"/>
        <v>0</v>
      </c>
      <c r="AI279" s="55" t="str">
        <f>IF(AH279=0,"",AH279/VLOOKUP(B279,Kraftvärmeprod!$B$1:$BC$480,MATCH("Summa tillförd energi exklusive rökgaskondensering",Kraftvärmeprod!$B$1:$BC$1,0),FALSE))</f>
        <v/>
      </c>
    </row>
    <row r="280" spans="1:35" x14ac:dyDescent="0.25">
      <c r="A280" s="28" t="s">
        <v>371</v>
      </c>
      <c r="B280" s="28" t="s">
        <v>381</v>
      </c>
      <c r="C280" s="28">
        <f>IF(ISERROR(1/VLOOKUP($B280,'Justerad allokering'!$B$2:$AG$462,MATCH(C$2,'Justerad allokering'!$B$2:$AF$2,0),FALSE)),VLOOKUP($B280,'Allokerad kvv'!$B$2:$AV$468,MATCH(C$2,'Allokerad kvv'!$B$2:$AV$2,0),FALSE),VLOOKUP($B280,'Justerad allokering'!$B$2:$AG$462,MATCH(C$2,'Justerad allokering'!$B$2:$AF$2,0),FALSE))</f>
        <v>0</v>
      </c>
      <c r="D280" s="28">
        <f>IF(ISERROR(1/VLOOKUP($B280,'Justerad allokering'!$B$2:$AG$462,MATCH(D$2,'Justerad allokering'!$B$2:$AF$2,0),FALSE)),VLOOKUP($B280,'Allokerad kvv'!$B$2:$AV$468,MATCH(D$2,'Allokerad kvv'!$B$2:$AV$2,0),FALSE),VLOOKUP($B280,'Justerad allokering'!$B$2:$AG$462,MATCH(D$2,'Justerad allokering'!$B$2:$AF$2,0),FALSE))</f>
        <v>0</v>
      </c>
      <c r="E280" s="28">
        <f>IF(ISERROR(1/VLOOKUP($B280,'Justerad allokering'!$B$2:$AG$462,MATCH(E$2,'Justerad allokering'!$B$2:$AF$2,0),FALSE)),VLOOKUP($B280,'Allokerad kvv'!$B$2:$AV$468,MATCH(E$2,'Allokerad kvv'!$B$2:$AV$2,0),FALSE),VLOOKUP($B280,'Justerad allokering'!$B$2:$AG$462,MATCH(E$2,'Justerad allokering'!$B$2:$AF$2,0),FALSE))</f>
        <v>0</v>
      </c>
      <c r="F280" s="28">
        <f>IF(ISERROR(1/VLOOKUP($B280,'Justerad allokering'!$B$2:$AG$462,MATCH(F$2,'Justerad allokering'!$B$2:$AF$2,0),FALSE)),VLOOKUP($B280,'Allokerad kvv'!$B$2:$AV$468,MATCH(F$2,'Allokerad kvv'!$B$2:$AV$2,0),FALSE),VLOOKUP($B280,'Justerad allokering'!$B$2:$AG$462,MATCH(F$2,'Justerad allokering'!$B$2:$AF$2,0),FALSE))</f>
        <v>0</v>
      </c>
      <c r="G280" s="28">
        <f>IF(ISERROR(1/VLOOKUP($B280,'Justerad allokering'!$B$2:$AG$462,MATCH(G$2,'Justerad allokering'!$B$2:$AF$2,0),FALSE)),VLOOKUP($B280,'Allokerad kvv'!$B$2:$AV$468,MATCH(G$2,'Allokerad kvv'!$B$2:$AV$2,0),FALSE),VLOOKUP($B280,'Justerad allokering'!$B$2:$AG$462,MATCH(G$2,'Justerad allokering'!$B$2:$AF$2,0),FALSE))</f>
        <v>0</v>
      </c>
      <c r="H280" s="28">
        <f>IF(ISERROR(1/VLOOKUP($B280,'Justerad allokering'!$B$2:$AG$462,MATCH(H$2,'Justerad allokering'!$B$2:$AF$2,0),FALSE)),VLOOKUP($B280,'Allokerad kvv'!$B$2:$AV$468,MATCH(H$2,'Allokerad kvv'!$B$2:$AV$2,0),FALSE),VLOOKUP($B280,'Justerad allokering'!$B$2:$AG$462,MATCH(H$2,'Justerad allokering'!$B$2:$AF$2,0),FALSE))</f>
        <v>0</v>
      </c>
      <c r="I280" s="28">
        <f>IF(ISERROR(1/VLOOKUP($B280,'Justerad allokering'!$B$2:$AG$462,MATCH(I$2,'Justerad allokering'!$B$2:$AF$2,0),FALSE)),VLOOKUP($B280,'Allokerad kvv'!$B$2:$AV$468,MATCH(I$2,'Allokerad kvv'!$B$2:$AV$2,0),FALSE),VLOOKUP($B280,'Justerad allokering'!$B$2:$AG$462,MATCH(I$2,'Justerad allokering'!$B$2:$AF$2,0),FALSE))</f>
        <v>0</v>
      </c>
      <c r="J280" s="28">
        <f>IF(ISERROR(1/VLOOKUP($B280,'Justerad allokering'!$B$2:$AG$462,MATCH(J$2,'Justerad allokering'!$B$2:$AF$2,0),FALSE)),VLOOKUP($B280,'Allokerad kvv'!$B$2:$AV$468,MATCH(J$2,'Allokerad kvv'!$B$2:$AV$2,0),FALSE),VLOOKUP($B280,'Justerad allokering'!$B$2:$AG$462,MATCH(J$2,'Justerad allokering'!$B$2:$AF$2,0),FALSE))</f>
        <v>0</v>
      </c>
      <c r="K280" s="28">
        <f>IF(ISERROR(1/VLOOKUP($B280,'Justerad allokering'!$B$2:$AG$462,MATCH(K$2,'Justerad allokering'!$B$2:$AF$2,0),FALSE)),VLOOKUP($B280,'Allokerad kvv'!$B$2:$AV$468,MATCH(K$2,'Allokerad kvv'!$B$2:$AV$2,0),FALSE),VLOOKUP($B280,'Justerad allokering'!$B$2:$AG$462,MATCH(K$2,'Justerad allokering'!$B$2:$AF$2,0),FALSE))</f>
        <v>0</v>
      </c>
      <c r="L280" s="28">
        <f>IF(ISERROR(1/VLOOKUP($B280,'Justerad allokering'!$B$2:$AG$462,MATCH(L$2,'Justerad allokering'!$B$2:$AF$2,0),FALSE)),VLOOKUP($B280,'Allokerad kvv'!$B$2:$AV$468,MATCH(L$2,'Allokerad kvv'!$B$2:$AV$2,0),FALSE),VLOOKUP($B280,'Justerad allokering'!$B$2:$AG$462,MATCH(L$2,'Justerad allokering'!$B$2:$AF$2,0),FALSE))</f>
        <v>0</v>
      </c>
      <c r="M280" s="28">
        <f>IF(ISERROR(1/VLOOKUP($B280,'Justerad allokering'!$B$2:$AG$462,MATCH(M$2,'Justerad allokering'!$B$2:$AF$2,0),FALSE)),VLOOKUP($B280,'Allokerad kvv'!$B$2:$AV$468,MATCH(M$2,'Allokerad kvv'!$B$2:$AV$2,0),FALSE),VLOOKUP($B280,'Justerad allokering'!$B$2:$AG$462,MATCH(M$2,'Justerad allokering'!$B$2:$AF$2,0),FALSE))</f>
        <v>0</v>
      </c>
      <c r="N280" s="28">
        <f>IF(ISERROR(1/VLOOKUP($B280,'Justerad allokering'!$B$2:$AG$462,MATCH(N$2,'Justerad allokering'!$B$2:$AF$2,0),FALSE)),VLOOKUP($B280,'Allokerad kvv'!$B$2:$AV$468,MATCH(N$2,'Allokerad kvv'!$B$2:$AV$2,0),FALSE),VLOOKUP($B280,'Justerad allokering'!$B$2:$AG$462,MATCH(N$2,'Justerad allokering'!$B$2:$AF$2,0),FALSE))</f>
        <v>0</v>
      </c>
      <c r="O280" s="28">
        <f>IF(ISERROR(1/VLOOKUP($B280,'Justerad allokering'!$B$2:$AG$462,MATCH(O$2,'Justerad allokering'!$B$2:$AF$2,0),FALSE)),VLOOKUP($B280,'Allokerad kvv'!$B$2:$AV$468,MATCH(O$2,'Allokerad kvv'!$B$2:$AV$2,0),FALSE),VLOOKUP($B280,'Justerad allokering'!$B$2:$AG$462,MATCH(O$2,'Justerad allokering'!$B$2:$AF$2,0),FALSE))</f>
        <v>0</v>
      </c>
      <c r="P280" s="28">
        <f>IF(ISERROR(1/VLOOKUP($B280,'Justerad allokering'!$B$2:$AG$462,MATCH(P$2,'Justerad allokering'!$B$2:$AF$2,0),FALSE)),VLOOKUP($B280,'Allokerad kvv'!$B$2:$AV$468,MATCH(P$2,'Allokerad kvv'!$B$2:$AV$2,0),FALSE),VLOOKUP($B280,'Justerad allokering'!$B$2:$AG$462,MATCH(P$2,'Justerad allokering'!$B$2:$AF$2,0),FALSE))</f>
        <v>0</v>
      </c>
      <c r="Q280" s="28">
        <f>IF(ISERROR(1/VLOOKUP($B280,'Justerad allokering'!$B$2:$AG$462,MATCH(Q$2,'Justerad allokering'!$B$2:$AF$2,0),FALSE)),VLOOKUP($B280,'Allokerad kvv'!$B$2:$AV$468,MATCH(Q$2,'Allokerad kvv'!$B$2:$AV$2,0),FALSE),VLOOKUP($B280,'Justerad allokering'!$B$2:$AG$462,MATCH(Q$2,'Justerad allokering'!$B$2:$AF$2,0),FALSE))</f>
        <v>0</v>
      </c>
      <c r="R280" s="28">
        <f>IF(ISERROR(1/VLOOKUP($B280,'Justerad allokering'!$B$2:$AG$462,MATCH(R$2,'Justerad allokering'!$B$2:$AF$2,0),FALSE)),VLOOKUP($B280,'Allokerad kvv'!$B$2:$AV$468,MATCH(R$2,'Allokerad kvv'!$B$2:$AV$2,0),FALSE),VLOOKUP($B280,'Justerad allokering'!$B$2:$AG$462,MATCH(R$2,'Justerad allokering'!$B$2:$AF$2,0),FALSE))</f>
        <v>0</v>
      </c>
      <c r="S280" s="28">
        <f>IF(ISERROR(1/VLOOKUP($B280,'Justerad allokering'!$B$2:$AG$462,MATCH(S$2,'Justerad allokering'!$B$2:$AF$2,0),FALSE)),VLOOKUP($B280,'Allokerad kvv'!$B$2:$AV$468,MATCH(S$2,'Allokerad kvv'!$B$2:$AV$2,0),FALSE),VLOOKUP($B280,'Justerad allokering'!$B$2:$AG$462,MATCH(S$2,'Justerad allokering'!$B$2:$AF$2,0),FALSE))</f>
        <v>0</v>
      </c>
      <c r="T280" s="28">
        <f>IF(ISERROR(1/VLOOKUP($B280,'Justerad allokering'!$B$2:$AG$462,MATCH(T$2,'Justerad allokering'!$B$2:$AF$2,0),FALSE)),VLOOKUP($B280,'Allokerad kvv'!$B$2:$AV$468,MATCH(T$2,'Allokerad kvv'!$B$2:$AV$2,0),FALSE),VLOOKUP($B280,'Justerad allokering'!$B$2:$AG$462,MATCH(T$2,'Justerad allokering'!$B$2:$AF$2,0),FALSE))</f>
        <v>0</v>
      </c>
      <c r="U280" s="28">
        <f>IF(ISERROR(1/VLOOKUP($B280,'Justerad allokering'!$B$2:$AG$462,MATCH(U$2,'Justerad allokering'!$B$2:$AF$2,0),FALSE)),VLOOKUP($B280,'Allokerad kvv'!$B$2:$AV$468,MATCH(U$2,'Allokerad kvv'!$B$2:$AV$2,0),FALSE),VLOOKUP($B280,'Justerad allokering'!$B$2:$AG$462,MATCH(U$2,'Justerad allokering'!$B$2:$AF$2,0),FALSE))</f>
        <v>0</v>
      </c>
      <c r="V280" s="28">
        <f>IF(ISERROR(1/VLOOKUP($B280,'Justerad allokering'!$B$2:$AG$462,MATCH(V$2,'Justerad allokering'!$B$2:$AF$2,0),FALSE)),VLOOKUP($B280,'Allokerad kvv'!$B$2:$AV$468,MATCH(V$2,'Allokerad kvv'!$B$2:$AV$2,0),FALSE),VLOOKUP($B280,'Justerad allokering'!$B$2:$AG$462,MATCH(V$2,'Justerad allokering'!$B$2:$AF$2,0),FALSE))</f>
        <v>0</v>
      </c>
      <c r="W280" s="28">
        <f>IF(ISERROR(1/VLOOKUP($B280,'Justerad allokering'!$B$2:$AG$462,MATCH(W$2,'Justerad allokering'!$B$2:$AF$2,0),FALSE)),VLOOKUP($B280,'Allokerad kvv'!$B$2:$AV$468,MATCH(W$2,'Allokerad kvv'!$B$2:$AV$2,0),FALSE),VLOOKUP($B280,'Justerad allokering'!$B$2:$AG$462,MATCH(W$2,'Justerad allokering'!$B$2:$AF$2,0),FALSE))</f>
        <v>0</v>
      </c>
      <c r="X280" s="28">
        <f>IF(ISERROR(1/VLOOKUP($B280,'Justerad allokering'!$B$2:$AG$462,MATCH(X$2,'Justerad allokering'!$B$2:$AF$2,0),FALSE)),VLOOKUP($B280,'Allokerad kvv'!$B$2:$AV$468,MATCH(X$2,'Allokerad kvv'!$B$2:$AV$2,0),FALSE),VLOOKUP($B280,'Justerad allokering'!$B$2:$AG$462,MATCH(X$2,'Justerad allokering'!$B$2:$AF$2,0),FALSE))</f>
        <v>0</v>
      </c>
      <c r="Y280" s="28">
        <f>IF(ISERROR(1/VLOOKUP($B280,'Justerad allokering'!$B$2:$AG$462,MATCH(Y$2,'Justerad allokering'!$B$2:$AF$2,0),FALSE)),VLOOKUP($B280,'Allokerad kvv'!$B$2:$AV$468,MATCH(Y$2,'Allokerad kvv'!$B$2:$AV$2,0),FALSE),VLOOKUP($B280,'Justerad allokering'!$B$2:$AG$462,MATCH(Y$2,'Justerad allokering'!$B$2:$AF$2,0),FALSE))</f>
        <v>0</v>
      </c>
      <c r="Z280" s="28">
        <f>IF(ISERROR(1/VLOOKUP($B280,'Justerad allokering'!$B$2:$AG$462,MATCH(Z$2,'Justerad allokering'!$B$2:$AF$2,0),FALSE)),VLOOKUP($B280,'Allokerad kvv'!$B$2:$AV$468,MATCH(Z$2,'Allokerad kvv'!$B$2:$AV$2,0),FALSE),VLOOKUP($B280,'Justerad allokering'!$B$2:$AG$462,MATCH(Z$2,'Justerad allokering'!$B$2:$AF$2,0),FALSE))</f>
        <v>0</v>
      </c>
      <c r="AA280" s="28"/>
      <c r="AB280" s="28"/>
      <c r="AE280">
        <f t="shared" si="12"/>
        <v>0</v>
      </c>
      <c r="AG280">
        <f t="shared" si="13"/>
        <v>0</v>
      </c>
      <c r="AH280">
        <f t="shared" si="14"/>
        <v>0</v>
      </c>
      <c r="AI280" s="55" t="str">
        <f>IF(AH280=0,"",AH280/VLOOKUP(B280,Kraftvärmeprod!$B$1:$BC$480,MATCH("Summa tillförd energi exklusive rökgaskondensering",Kraftvärmeprod!$B$1:$BC$1,0),FALSE))</f>
        <v/>
      </c>
    </row>
    <row r="281" spans="1:35" x14ac:dyDescent="0.25">
      <c r="A281" s="28" t="s">
        <v>371</v>
      </c>
      <c r="B281" s="28" t="s">
        <v>382</v>
      </c>
      <c r="C281" s="28">
        <f>IF(ISERROR(1/VLOOKUP($B281,'Justerad allokering'!$B$2:$AG$462,MATCH(C$2,'Justerad allokering'!$B$2:$AF$2,0),FALSE)),VLOOKUP($B281,'Allokerad kvv'!$B$2:$AV$468,MATCH(C$2,'Allokerad kvv'!$B$2:$AV$2,0),FALSE),VLOOKUP($B281,'Justerad allokering'!$B$2:$AG$462,MATCH(C$2,'Justerad allokering'!$B$2:$AF$2,0),FALSE))</f>
        <v>0</v>
      </c>
      <c r="D281" s="28">
        <f>IF(ISERROR(1/VLOOKUP($B281,'Justerad allokering'!$B$2:$AG$462,MATCH(D$2,'Justerad allokering'!$B$2:$AF$2,0),FALSE)),VLOOKUP($B281,'Allokerad kvv'!$B$2:$AV$468,MATCH(D$2,'Allokerad kvv'!$B$2:$AV$2,0),FALSE),VLOOKUP($B281,'Justerad allokering'!$B$2:$AG$462,MATCH(D$2,'Justerad allokering'!$B$2:$AF$2,0),FALSE))</f>
        <v>0</v>
      </c>
      <c r="E281" s="28">
        <f>IF(ISERROR(1/VLOOKUP($B281,'Justerad allokering'!$B$2:$AG$462,MATCH(E$2,'Justerad allokering'!$B$2:$AF$2,0),FALSE)),VLOOKUP($B281,'Allokerad kvv'!$B$2:$AV$468,MATCH(E$2,'Allokerad kvv'!$B$2:$AV$2,0),FALSE),VLOOKUP($B281,'Justerad allokering'!$B$2:$AG$462,MATCH(E$2,'Justerad allokering'!$B$2:$AF$2,0),FALSE))</f>
        <v>0</v>
      </c>
      <c r="F281" s="28">
        <f>IF(ISERROR(1/VLOOKUP($B281,'Justerad allokering'!$B$2:$AG$462,MATCH(F$2,'Justerad allokering'!$B$2:$AF$2,0),FALSE)),VLOOKUP($B281,'Allokerad kvv'!$B$2:$AV$468,MATCH(F$2,'Allokerad kvv'!$B$2:$AV$2,0),FALSE),VLOOKUP($B281,'Justerad allokering'!$B$2:$AG$462,MATCH(F$2,'Justerad allokering'!$B$2:$AF$2,0),FALSE))</f>
        <v>0</v>
      </c>
      <c r="G281" s="28">
        <f>IF(ISERROR(1/VLOOKUP($B281,'Justerad allokering'!$B$2:$AG$462,MATCH(G$2,'Justerad allokering'!$B$2:$AF$2,0),FALSE)),VLOOKUP($B281,'Allokerad kvv'!$B$2:$AV$468,MATCH(G$2,'Allokerad kvv'!$B$2:$AV$2,0),FALSE),VLOOKUP($B281,'Justerad allokering'!$B$2:$AG$462,MATCH(G$2,'Justerad allokering'!$B$2:$AF$2,0),FALSE))</f>
        <v>0</v>
      </c>
      <c r="H281" s="28">
        <f>IF(ISERROR(1/VLOOKUP($B281,'Justerad allokering'!$B$2:$AG$462,MATCH(H$2,'Justerad allokering'!$B$2:$AF$2,0),FALSE)),VLOOKUP($B281,'Allokerad kvv'!$B$2:$AV$468,MATCH(H$2,'Allokerad kvv'!$B$2:$AV$2,0),FALSE),VLOOKUP($B281,'Justerad allokering'!$B$2:$AG$462,MATCH(H$2,'Justerad allokering'!$B$2:$AF$2,0),FALSE))</f>
        <v>0</v>
      </c>
      <c r="I281" s="28">
        <f>IF(ISERROR(1/VLOOKUP($B281,'Justerad allokering'!$B$2:$AG$462,MATCH(I$2,'Justerad allokering'!$B$2:$AF$2,0),FALSE)),VLOOKUP($B281,'Allokerad kvv'!$B$2:$AV$468,MATCH(I$2,'Allokerad kvv'!$B$2:$AV$2,0),FALSE),VLOOKUP($B281,'Justerad allokering'!$B$2:$AG$462,MATCH(I$2,'Justerad allokering'!$B$2:$AF$2,0),FALSE))</f>
        <v>0</v>
      </c>
      <c r="J281" s="28">
        <f>IF(ISERROR(1/VLOOKUP($B281,'Justerad allokering'!$B$2:$AG$462,MATCH(J$2,'Justerad allokering'!$B$2:$AF$2,0),FALSE)),VLOOKUP($B281,'Allokerad kvv'!$B$2:$AV$468,MATCH(J$2,'Allokerad kvv'!$B$2:$AV$2,0),FALSE),VLOOKUP($B281,'Justerad allokering'!$B$2:$AG$462,MATCH(J$2,'Justerad allokering'!$B$2:$AF$2,0),FALSE))</f>
        <v>0</v>
      </c>
      <c r="K281" s="28">
        <f>IF(ISERROR(1/VLOOKUP($B281,'Justerad allokering'!$B$2:$AG$462,MATCH(K$2,'Justerad allokering'!$B$2:$AF$2,0),FALSE)),VLOOKUP($B281,'Allokerad kvv'!$B$2:$AV$468,MATCH(K$2,'Allokerad kvv'!$B$2:$AV$2,0),FALSE),VLOOKUP($B281,'Justerad allokering'!$B$2:$AG$462,MATCH(K$2,'Justerad allokering'!$B$2:$AF$2,0),FALSE))</f>
        <v>0</v>
      </c>
      <c r="L281" s="28">
        <f>IF(ISERROR(1/VLOOKUP($B281,'Justerad allokering'!$B$2:$AG$462,MATCH(L$2,'Justerad allokering'!$B$2:$AF$2,0),FALSE)),VLOOKUP($B281,'Allokerad kvv'!$B$2:$AV$468,MATCH(L$2,'Allokerad kvv'!$B$2:$AV$2,0),FALSE),VLOOKUP($B281,'Justerad allokering'!$B$2:$AG$462,MATCH(L$2,'Justerad allokering'!$B$2:$AF$2,0),FALSE))</f>
        <v>0</v>
      </c>
      <c r="M281" s="28">
        <f>IF(ISERROR(1/VLOOKUP($B281,'Justerad allokering'!$B$2:$AG$462,MATCH(M$2,'Justerad allokering'!$B$2:$AF$2,0),FALSE)),VLOOKUP($B281,'Allokerad kvv'!$B$2:$AV$468,MATCH(M$2,'Allokerad kvv'!$B$2:$AV$2,0),FALSE),VLOOKUP($B281,'Justerad allokering'!$B$2:$AG$462,MATCH(M$2,'Justerad allokering'!$B$2:$AF$2,0),FALSE))</f>
        <v>0</v>
      </c>
      <c r="N281" s="28">
        <f>IF(ISERROR(1/VLOOKUP($B281,'Justerad allokering'!$B$2:$AG$462,MATCH(N$2,'Justerad allokering'!$B$2:$AF$2,0),FALSE)),VLOOKUP($B281,'Allokerad kvv'!$B$2:$AV$468,MATCH(N$2,'Allokerad kvv'!$B$2:$AV$2,0),FALSE),VLOOKUP($B281,'Justerad allokering'!$B$2:$AG$462,MATCH(N$2,'Justerad allokering'!$B$2:$AF$2,0),FALSE))</f>
        <v>0</v>
      </c>
      <c r="O281" s="28">
        <f>IF(ISERROR(1/VLOOKUP($B281,'Justerad allokering'!$B$2:$AG$462,MATCH(O$2,'Justerad allokering'!$B$2:$AF$2,0),FALSE)),VLOOKUP($B281,'Allokerad kvv'!$B$2:$AV$468,MATCH(O$2,'Allokerad kvv'!$B$2:$AV$2,0),FALSE),VLOOKUP($B281,'Justerad allokering'!$B$2:$AG$462,MATCH(O$2,'Justerad allokering'!$B$2:$AF$2,0),FALSE))</f>
        <v>0</v>
      </c>
      <c r="P281" s="28">
        <f>IF(ISERROR(1/VLOOKUP($B281,'Justerad allokering'!$B$2:$AG$462,MATCH(P$2,'Justerad allokering'!$B$2:$AF$2,0),FALSE)),VLOOKUP($B281,'Allokerad kvv'!$B$2:$AV$468,MATCH(P$2,'Allokerad kvv'!$B$2:$AV$2,0),FALSE),VLOOKUP($B281,'Justerad allokering'!$B$2:$AG$462,MATCH(P$2,'Justerad allokering'!$B$2:$AF$2,0),FALSE))</f>
        <v>0</v>
      </c>
      <c r="Q281" s="28">
        <f>IF(ISERROR(1/VLOOKUP($B281,'Justerad allokering'!$B$2:$AG$462,MATCH(Q$2,'Justerad allokering'!$B$2:$AF$2,0),FALSE)),VLOOKUP($B281,'Allokerad kvv'!$B$2:$AV$468,MATCH(Q$2,'Allokerad kvv'!$B$2:$AV$2,0),FALSE),VLOOKUP($B281,'Justerad allokering'!$B$2:$AG$462,MATCH(Q$2,'Justerad allokering'!$B$2:$AF$2,0),FALSE))</f>
        <v>0</v>
      </c>
      <c r="R281" s="28">
        <f>IF(ISERROR(1/VLOOKUP($B281,'Justerad allokering'!$B$2:$AG$462,MATCH(R$2,'Justerad allokering'!$B$2:$AF$2,0),FALSE)),VLOOKUP($B281,'Allokerad kvv'!$B$2:$AV$468,MATCH(R$2,'Allokerad kvv'!$B$2:$AV$2,0),FALSE),VLOOKUP($B281,'Justerad allokering'!$B$2:$AG$462,MATCH(R$2,'Justerad allokering'!$B$2:$AF$2,0),FALSE))</f>
        <v>0</v>
      </c>
      <c r="S281" s="28">
        <f>IF(ISERROR(1/VLOOKUP($B281,'Justerad allokering'!$B$2:$AG$462,MATCH(S$2,'Justerad allokering'!$B$2:$AF$2,0),FALSE)),VLOOKUP($B281,'Allokerad kvv'!$B$2:$AV$468,MATCH(S$2,'Allokerad kvv'!$B$2:$AV$2,0),FALSE),VLOOKUP($B281,'Justerad allokering'!$B$2:$AG$462,MATCH(S$2,'Justerad allokering'!$B$2:$AF$2,0),FALSE))</f>
        <v>0</v>
      </c>
      <c r="T281" s="28">
        <f>IF(ISERROR(1/VLOOKUP($B281,'Justerad allokering'!$B$2:$AG$462,MATCH(T$2,'Justerad allokering'!$B$2:$AF$2,0),FALSE)),VLOOKUP($B281,'Allokerad kvv'!$B$2:$AV$468,MATCH(T$2,'Allokerad kvv'!$B$2:$AV$2,0),FALSE),VLOOKUP($B281,'Justerad allokering'!$B$2:$AG$462,MATCH(T$2,'Justerad allokering'!$B$2:$AF$2,0),FALSE))</f>
        <v>0</v>
      </c>
      <c r="U281" s="28">
        <f>IF(ISERROR(1/VLOOKUP($B281,'Justerad allokering'!$B$2:$AG$462,MATCH(U$2,'Justerad allokering'!$B$2:$AF$2,0),FALSE)),VLOOKUP($B281,'Allokerad kvv'!$B$2:$AV$468,MATCH(U$2,'Allokerad kvv'!$B$2:$AV$2,0),FALSE),VLOOKUP($B281,'Justerad allokering'!$B$2:$AG$462,MATCH(U$2,'Justerad allokering'!$B$2:$AF$2,0),FALSE))</f>
        <v>0</v>
      </c>
      <c r="V281" s="28">
        <f>IF(ISERROR(1/VLOOKUP($B281,'Justerad allokering'!$B$2:$AG$462,MATCH(V$2,'Justerad allokering'!$B$2:$AF$2,0),FALSE)),VLOOKUP($B281,'Allokerad kvv'!$B$2:$AV$468,MATCH(V$2,'Allokerad kvv'!$B$2:$AV$2,0),FALSE),VLOOKUP($B281,'Justerad allokering'!$B$2:$AG$462,MATCH(V$2,'Justerad allokering'!$B$2:$AF$2,0),FALSE))</f>
        <v>0</v>
      </c>
      <c r="W281" s="28">
        <f>IF(ISERROR(1/VLOOKUP($B281,'Justerad allokering'!$B$2:$AG$462,MATCH(W$2,'Justerad allokering'!$B$2:$AF$2,0),FALSE)),VLOOKUP($B281,'Allokerad kvv'!$B$2:$AV$468,MATCH(W$2,'Allokerad kvv'!$B$2:$AV$2,0),FALSE),VLOOKUP($B281,'Justerad allokering'!$B$2:$AG$462,MATCH(W$2,'Justerad allokering'!$B$2:$AF$2,0),FALSE))</f>
        <v>0</v>
      </c>
      <c r="X281" s="28">
        <f>IF(ISERROR(1/VLOOKUP($B281,'Justerad allokering'!$B$2:$AG$462,MATCH(X$2,'Justerad allokering'!$B$2:$AF$2,0),FALSE)),VLOOKUP($B281,'Allokerad kvv'!$B$2:$AV$468,MATCH(X$2,'Allokerad kvv'!$B$2:$AV$2,0),FALSE),VLOOKUP($B281,'Justerad allokering'!$B$2:$AG$462,MATCH(X$2,'Justerad allokering'!$B$2:$AF$2,0),FALSE))</f>
        <v>0</v>
      </c>
      <c r="Y281" s="28">
        <f>IF(ISERROR(1/VLOOKUP($B281,'Justerad allokering'!$B$2:$AG$462,MATCH(Y$2,'Justerad allokering'!$B$2:$AF$2,0),FALSE)),VLOOKUP($B281,'Allokerad kvv'!$B$2:$AV$468,MATCH(Y$2,'Allokerad kvv'!$B$2:$AV$2,0),FALSE),VLOOKUP($B281,'Justerad allokering'!$B$2:$AG$462,MATCH(Y$2,'Justerad allokering'!$B$2:$AF$2,0),FALSE))</f>
        <v>0</v>
      </c>
      <c r="Z281" s="28">
        <f>IF(ISERROR(1/VLOOKUP($B281,'Justerad allokering'!$B$2:$AG$462,MATCH(Z$2,'Justerad allokering'!$B$2:$AF$2,0),FALSE)),VLOOKUP($B281,'Allokerad kvv'!$B$2:$AV$468,MATCH(Z$2,'Allokerad kvv'!$B$2:$AV$2,0),FALSE),VLOOKUP($B281,'Justerad allokering'!$B$2:$AG$462,MATCH(Z$2,'Justerad allokering'!$B$2:$AF$2,0),FALSE))</f>
        <v>0</v>
      </c>
      <c r="AA281" s="28"/>
      <c r="AB281" s="28"/>
      <c r="AE281">
        <f t="shared" si="12"/>
        <v>0</v>
      </c>
      <c r="AG281">
        <f t="shared" si="13"/>
        <v>0</v>
      </c>
      <c r="AH281">
        <f t="shared" si="14"/>
        <v>0</v>
      </c>
      <c r="AI281" s="55" t="str">
        <f>IF(AH281=0,"",AH281/VLOOKUP(B281,Kraftvärmeprod!$B$1:$BC$480,MATCH("Summa tillförd energi exklusive rökgaskondensering",Kraftvärmeprod!$B$1:$BC$1,0),FALSE))</f>
        <v/>
      </c>
    </row>
    <row r="282" spans="1:35" x14ac:dyDescent="0.25">
      <c r="A282" s="28" t="s">
        <v>371</v>
      </c>
      <c r="B282" s="28" t="s">
        <v>383</v>
      </c>
      <c r="C282" s="28">
        <f>IF(ISERROR(1/VLOOKUP($B282,'Justerad allokering'!$B$2:$AG$462,MATCH(C$2,'Justerad allokering'!$B$2:$AF$2,0),FALSE)),VLOOKUP($B282,'Allokerad kvv'!$B$2:$AV$468,MATCH(C$2,'Allokerad kvv'!$B$2:$AV$2,0),FALSE),VLOOKUP($B282,'Justerad allokering'!$B$2:$AG$462,MATCH(C$2,'Justerad allokering'!$B$2:$AF$2,0),FALSE))</f>
        <v>0</v>
      </c>
      <c r="D282" s="28">
        <f>IF(ISERROR(1/VLOOKUP($B282,'Justerad allokering'!$B$2:$AG$462,MATCH(D$2,'Justerad allokering'!$B$2:$AF$2,0),FALSE)),VLOOKUP($B282,'Allokerad kvv'!$B$2:$AV$468,MATCH(D$2,'Allokerad kvv'!$B$2:$AV$2,0),FALSE),VLOOKUP($B282,'Justerad allokering'!$B$2:$AG$462,MATCH(D$2,'Justerad allokering'!$B$2:$AF$2,0),FALSE))</f>
        <v>0</v>
      </c>
      <c r="E282" s="28">
        <f>IF(ISERROR(1/VLOOKUP($B282,'Justerad allokering'!$B$2:$AG$462,MATCH(E$2,'Justerad allokering'!$B$2:$AF$2,0),FALSE)),VLOOKUP($B282,'Allokerad kvv'!$B$2:$AV$468,MATCH(E$2,'Allokerad kvv'!$B$2:$AV$2,0),FALSE),VLOOKUP($B282,'Justerad allokering'!$B$2:$AG$462,MATCH(E$2,'Justerad allokering'!$B$2:$AF$2,0),FALSE))</f>
        <v>0</v>
      </c>
      <c r="F282" s="28">
        <f>IF(ISERROR(1/VLOOKUP($B282,'Justerad allokering'!$B$2:$AG$462,MATCH(F$2,'Justerad allokering'!$B$2:$AF$2,0),FALSE)),VLOOKUP($B282,'Allokerad kvv'!$B$2:$AV$468,MATCH(F$2,'Allokerad kvv'!$B$2:$AV$2,0),FALSE),VLOOKUP($B282,'Justerad allokering'!$B$2:$AG$462,MATCH(F$2,'Justerad allokering'!$B$2:$AF$2,0),FALSE))</f>
        <v>0</v>
      </c>
      <c r="G282" s="28">
        <f>IF(ISERROR(1/VLOOKUP($B282,'Justerad allokering'!$B$2:$AG$462,MATCH(G$2,'Justerad allokering'!$B$2:$AF$2,0),FALSE)),VLOOKUP($B282,'Allokerad kvv'!$B$2:$AV$468,MATCH(G$2,'Allokerad kvv'!$B$2:$AV$2,0),FALSE),VLOOKUP($B282,'Justerad allokering'!$B$2:$AG$462,MATCH(G$2,'Justerad allokering'!$B$2:$AF$2,0),FALSE))</f>
        <v>0</v>
      </c>
      <c r="H282" s="28">
        <f>IF(ISERROR(1/VLOOKUP($B282,'Justerad allokering'!$B$2:$AG$462,MATCH(H$2,'Justerad allokering'!$B$2:$AF$2,0),FALSE)),VLOOKUP($B282,'Allokerad kvv'!$B$2:$AV$468,MATCH(H$2,'Allokerad kvv'!$B$2:$AV$2,0),FALSE),VLOOKUP($B282,'Justerad allokering'!$B$2:$AG$462,MATCH(H$2,'Justerad allokering'!$B$2:$AF$2,0),FALSE))</f>
        <v>0</v>
      </c>
      <c r="I282" s="28">
        <f>IF(ISERROR(1/VLOOKUP($B282,'Justerad allokering'!$B$2:$AG$462,MATCH(I$2,'Justerad allokering'!$B$2:$AF$2,0),FALSE)),VLOOKUP($B282,'Allokerad kvv'!$B$2:$AV$468,MATCH(I$2,'Allokerad kvv'!$B$2:$AV$2,0),FALSE),VLOOKUP($B282,'Justerad allokering'!$B$2:$AG$462,MATCH(I$2,'Justerad allokering'!$B$2:$AF$2,0),FALSE))</f>
        <v>0</v>
      </c>
      <c r="J282" s="28">
        <f>IF(ISERROR(1/VLOOKUP($B282,'Justerad allokering'!$B$2:$AG$462,MATCH(J$2,'Justerad allokering'!$B$2:$AF$2,0),FALSE)),VLOOKUP($B282,'Allokerad kvv'!$B$2:$AV$468,MATCH(J$2,'Allokerad kvv'!$B$2:$AV$2,0),FALSE),VLOOKUP($B282,'Justerad allokering'!$B$2:$AG$462,MATCH(J$2,'Justerad allokering'!$B$2:$AF$2,0),FALSE))</f>
        <v>0</v>
      </c>
      <c r="K282" s="28">
        <f>IF(ISERROR(1/VLOOKUP($B282,'Justerad allokering'!$B$2:$AG$462,MATCH(K$2,'Justerad allokering'!$B$2:$AF$2,0),FALSE)),VLOOKUP($B282,'Allokerad kvv'!$B$2:$AV$468,MATCH(K$2,'Allokerad kvv'!$B$2:$AV$2,0),FALSE),VLOOKUP($B282,'Justerad allokering'!$B$2:$AG$462,MATCH(K$2,'Justerad allokering'!$B$2:$AF$2,0),FALSE))</f>
        <v>0</v>
      </c>
      <c r="L282" s="28">
        <f>IF(ISERROR(1/VLOOKUP($B282,'Justerad allokering'!$B$2:$AG$462,MATCH(L$2,'Justerad allokering'!$B$2:$AF$2,0),FALSE)),VLOOKUP($B282,'Allokerad kvv'!$B$2:$AV$468,MATCH(L$2,'Allokerad kvv'!$B$2:$AV$2,0),FALSE),VLOOKUP($B282,'Justerad allokering'!$B$2:$AG$462,MATCH(L$2,'Justerad allokering'!$B$2:$AF$2,0),FALSE))</f>
        <v>0</v>
      </c>
      <c r="M282" s="28">
        <f>IF(ISERROR(1/VLOOKUP($B282,'Justerad allokering'!$B$2:$AG$462,MATCH(M$2,'Justerad allokering'!$B$2:$AF$2,0),FALSE)),VLOOKUP($B282,'Allokerad kvv'!$B$2:$AV$468,MATCH(M$2,'Allokerad kvv'!$B$2:$AV$2,0),FALSE),VLOOKUP($B282,'Justerad allokering'!$B$2:$AG$462,MATCH(M$2,'Justerad allokering'!$B$2:$AF$2,0),FALSE))</f>
        <v>0</v>
      </c>
      <c r="N282" s="28">
        <f>IF(ISERROR(1/VLOOKUP($B282,'Justerad allokering'!$B$2:$AG$462,MATCH(N$2,'Justerad allokering'!$B$2:$AF$2,0),FALSE)),VLOOKUP($B282,'Allokerad kvv'!$B$2:$AV$468,MATCH(N$2,'Allokerad kvv'!$B$2:$AV$2,0),FALSE),VLOOKUP($B282,'Justerad allokering'!$B$2:$AG$462,MATCH(N$2,'Justerad allokering'!$B$2:$AF$2,0),FALSE))</f>
        <v>0</v>
      </c>
      <c r="O282" s="28">
        <f>IF(ISERROR(1/VLOOKUP($B282,'Justerad allokering'!$B$2:$AG$462,MATCH(O$2,'Justerad allokering'!$B$2:$AF$2,0),FALSE)),VLOOKUP($B282,'Allokerad kvv'!$B$2:$AV$468,MATCH(O$2,'Allokerad kvv'!$B$2:$AV$2,0),FALSE),VLOOKUP($B282,'Justerad allokering'!$B$2:$AG$462,MATCH(O$2,'Justerad allokering'!$B$2:$AF$2,0),FALSE))</f>
        <v>0</v>
      </c>
      <c r="P282" s="28">
        <f>IF(ISERROR(1/VLOOKUP($B282,'Justerad allokering'!$B$2:$AG$462,MATCH(P$2,'Justerad allokering'!$B$2:$AF$2,0),FALSE)),VLOOKUP($B282,'Allokerad kvv'!$B$2:$AV$468,MATCH(P$2,'Allokerad kvv'!$B$2:$AV$2,0),FALSE),VLOOKUP($B282,'Justerad allokering'!$B$2:$AG$462,MATCH(P$2,'Justerad allokering'!$B$2:$AF$2,0),FALSE))</f>
        <v>0</v>
      </c>
      <c r="Q282" s="28">
        <f>IF(ISERROR(1/VLOOKUP($B282,'Justerad allokering'!$B$2:$AG$462,MATCH(Q$2,'Justerad allokering'!$B$2:$AF$2,0),FALSE)),VLOOKUP($B282,'Allokerad kvv'!$B$2:$AV$468,MATCH(Q$2,'Allokerad kvv'!$B$2:$AV$2,0),FALSE),VLOOKUP($B282,'Justerad allokering'!$B$2:$AG$462,MATCH(Q$2,'Justerad allokering'!$B$2:$AF$2,0),FALSE))</f>
        <v>0</v>
      </c>
      <c r="R282" s="28">
        <f>IF(ISERROR(1/VLOOKUP($B282,'Justerad allokering'!$B$2:$AG$462,MATCH(R$2,'Justerad allokering'!$B$2:$AF$2,0),FALSE)),VLOOKUP($B282,'Allokerad kvv'!$B$2:$AV$468,MATCH(R$2,'Allokerad kvv'!$B$2:$AV$2,0),FALSE),VLOOKUP($B282,'Justerad allokering'!$B$2:$AG$462,MATCH(R$2,'Justerad allokering'!$B$2:$AF$2,0),FALSE))</f>
        <v>0</v>
      </c>
      <c r="S282" s="28">
        <f>IF(ISERROR(1/VLOOKUP($B282,'Justerad allokering'!$B$2:$AG$462,MATCH(S$2,'Justerad allokering'!$B$2:$AF$2,0),FALSE)),VLOOKUP($B282,'Allokerad kvv'!$B$2:$AV$468,MATCH(S$2,'Allokerad kvv'!$B$2:$AV$2,0),FALSE),VLOOKUP($B282,'Justerad allokering'!$B$2:$AG$462,MATCH(S$2,'Justerad allokering'!$B$2:$AF$2,0),FALSE))</f>
        <v>0</v>
      </c>
      <c r="T282" s="28">
        <f>IF(ISERROR(1/VLOOKUP($B282,'Justerad allokering'!$B$2:$AG$462,MATCH(T$2,'Justerad allokering'!$B$2:$AF$2,0),FALSE)),VLOOKUP($B282,'Allokerad kvv'!$B$2:$AV$468,MATCH(T$2,'Allokerad kvv'!$B$2:$AV$2,0),FALSE),VLOOKUP($B282,'Justerad allokering'!$B$2:$AG$462,MATCH(T$2,'Justerad allokering'!$B$2:$AF$2,0),FALSE))</f>
        <v>0</v>
      </c>
      <c r="U282" s="28">
        <f>IF(ISERROR(1/VLOOKUP($B282,'Justerad allokering'!$B$2:$AG$462,MATCH(U$2,'Justerad allokering'!$B$2:$AF$2,0),FALSE)),VLOOKUP($B282,'Allokerad kvv'!$B$2:$AV$468,MATCH(U$2,'Allokerad kvv'!$B$2:$AV$2,0),FALSE),VLOOKUP($B282,'Justerad allokering'!$B$2:$AG$462,MATCH(U$2,'Justerad allokering'!$B$2:$AF$2,0),FALSE))</f>
        <v>0</v>
      </c>
      <c r="V282" s="28">
        <f>IF(ISERROR(1/VLOOKUP($B282,'Justerad allokering'!$B$2:$AG$462,MATCH(V$2,'Justerad allokering'!$B$2:$AF$2,0),FALSE)),VLOOKUP($B282,'Allokerad kvv'!$B$2:$AV$468,MATCH(V$2,'Allokerad kvv'!$B$2:$AV$2,0),FALSE),VLOOKUP($B282,'Justerad allokering'!$B$2:$AG$462,MATCH(V$2,'Justerad allokering'!$B$2:$AF$2,0),FALSE))</f>
        <v>0</v>
      </c>
      <c r="W282" s="28">
        <f>IF(ISERROR(1/VLOOKUP($B282,'Justerad allokering'!$B$2:$AG$462,MATCH(W$2,'Justerad allokering'!$B$2:$AF$2,0),FALSE)),VLOOKUP($B282,'Allokerad kvv'!$B$2:$AV$468,MATCH(W$2,'Allokerad kvv'!$B$2:$AV$2,0),FALSE),VLOOKUP($B282,'Justerad allokering'!$B$2:$AG$462,MATCH(W$2,'Justerad allokering'!$B$2:$AF$2,0),FALSE))</f>
        <v>0</v>
      </c>
      <c r="X282" s="28">
        <f>IF(ISERROR(1/VLOOKUP($B282,'Justerad allokering'!$B$2:$AG$462,MATCH(X$2,'Justerad allokering'!$B$2:$AF$2,0),FALSE)),VLOOKUP($B282,'Allokerad kvv'!$B$2:$AV$468,MATCH(X$2,'Allokerad kvv'!$B$2:$AV$2,0),FALSE),VLOOKUP($B282,'Justerad allokering'!$B$2:$AG$462,MATCH(X$2,'Justerad allokering'!$B$2:$AF$2,0),FALSE))</f>
        <v>0</v>
      </c>
      <c r="Y282" s="28">
        <f>IF(ISERROR(1/VLOOKUP($B282,'Justerad allokering'!$B$2:$AG$462,MATCH(Y$2,'Justerad allokering'!$B$2:$AF$2,0),FALSE)),VLOOKUP($B282,'Allokerad kvv'!$B$2:$AV$468,MATCH(Y$2,'Allokerad kvv'!$B$2:$AV$2,0),FALSE),VLOOKUP($B282,'Justerad allokering'!$B$2:$AG$462,MATCH(Y$2,'Justerad allokering'!$B$2:$AF$2,0),FALSE))</f>
        <v>0</v>
      </c>
      <c r="Z282" s="28">
        <f>IF(ISERROR(1/VLOOKUP($B282,'Justerad allokering'!$B$2:$AG$462,MATCH(Z$2,'Justerad allokering'!$B$2:$AF$2,0),FALSE)),VLOOKUP($B282,'Allokerad kvv'!$B$2:$AV$468,MATCH(Z$2,'Allokerad kvv'!$B$2:$AV$2,0),FALSE),VLOOKUP($B282,'Justerad allokering'!$B$2:$AG$462,MATCH(Z$2,'Justerad allokering'!$B$2:$AF$2,0),FALSE))</f>
        <v>0</v>
      </c>
      <c r="AA282" s="28"/>
      <c r="AB282" s="28"/>
      <c r="AE282">
        <f t="shared" si="12"/>
        <v>0</v>
      </c>
      <c r="AG282">
        <f t="shared" si="13"/>
        <v>0</v>
      </c>
      <c r="AH282">
        <f t="shared" si="14"/>
        <v>0</v>
      </c>
      <c r="AI282" s="55" t="str">
        <f>IF(AH282=0,"",AH282/VLOOKUP(B282,Kraftvärmeprod!$B$1:$BC$480,MATCH("Summa tillförd energi exklusive rökgaskondensering",Kraftvärmeprod!$B$1:$BC$1,0),FALSE))</f>
        <v/>
      </c>
    </row>
    <row r="283" spans="1:35" x14ac:dyDescent="0.25">
      <c r="A283" s="28" t="s">
        <v>371</v>
      </c>
      <c r="B283" s="28" t="s">
        <v>384</v>
      </c>
      <c r="C283" s="28">
        <f>IF(ISERROR(1/VLOOKUP($B283,'Justerad allokering'!$B$2:$AG$462,MATCH(C$2,'Justerad allokering'!$B$2:$AF$2,0),FALSE)),VLOOKUP($B283,'Allokerad kvv'!$B$2:$AV$468,MATCH(C$2,'Allokerad kvv'!$B$2:$AV$2,0),FALSE),VLOOKUP($B283,'Justerad allokering'!$B$2:$AG$462,MATCH(C$2,'Justerad allokering'!$B$2:$AF$2,0),FALSE))</f>
        <v>0</v>
      </c>
      <c r="D283" s="28">
        <f>IF(ISERROR(1/VLOOKUP($B283,'Justerad allokering'!$B$2:$AG$462,MATCH(D$2,'Justerad allokering'!$B$2:$AF$2,0),FALSE)),VLOOKUP($B283,'Allokerad kvv'!$B$2:$AV$468,MATCH(D$2,'Allokerad kvv'!$B$2:$AV$2,0),FALSE),VLOOKUP($B283,'Justerad allokering'!$B$2:$AG$462,MATCH(D$2,'Justerad allokering'!$B$2:$AF$2,0),FALSE))</f>
        <v>0</v>
      </c>
      <c r="E283" s="28">
        <f>IF(ISERROR(1/VLOOKUP($B283,'Justerad allokering'!$B$2:$AG$462,MATCH(E$2,'Justerad allokering'!$B$2:$AF$2,0),FALSE)),VLOOKUP($B283,'Allokerad kvv'!$B$2:$AV$468,MATCH(E$2,'Allokerad kvv'!$B$2:$AV$2,0),FALSE),VLOOKUP($B283,'Justerad allokering'!$B$2:$AG$462,MATCH(E$2,'Justerad allokering'!$B$2:$AF$2,0),FALSE))</f>
        <v>0</v>
      </c>
      <c r="F283" s="28">
        <f>IF(ISERROR(1/VLOOKUP($B283,'Justerad allokering'!$B$2:$AG$462,MATCH(F$2,'Justerad allokering'!$B$2:$AF$2,0),FALSE)),VLOOKUP($B283,'Allokerad kvv'!$B$2:$AV$468,MATCH(F$2,'Allokerad kvv'!$B$2:$AV$2,0),FALSE),VLOOKUP($B283,'Justerad allokering'!$B$2:$AG$462,MATCH(F$2,'Justerad allokering'!$B$2:$AF$2,0),FALSE))</f>
        <v>0</v>
      </c>
      <c r="G283" s="28">
        <f>IF(ISERROR(1/VLOOKUP($B283,'Justerad allokering'!$B$2:$AG$462,MATCH(G$2,'Justerad allokering'!$B$2:$AF$2,0),FALSE)),VLOOKUP($B283,'Allokerad kvv'!$B$2:$AV$468,MATCH(G$2,'Allokerad kvv'!$B$2:$AV$2,0),FALSE),VLOOKUP($B283,'Justerad allokering'!$B$2:$AG$462,MATCH(G$2,'Justerad allokering'!$B$2:$AF$2,0),FALSE))</f>
        <v>0</v>
      </c>
      <c r="H283" s="28">
        <f>IF(ISERROR(1/VLOOKUP($B283,'Justerad allokering'!$B$2:$AG$462,MATCH(H$2,'Justerad allokering'!$B$2:$AF$2,0),FALSE)),VLOOKUP($B283,'Allokerad kvv'!$B$2:$AV$468,MATCH(H$2,'Allokerad kvv'!$B$2:$AV$2,0),FALSE),VLOOKUP($B283,'Justerad allokering'!$B$2:$AG$462,MATCH(H$2,'Justerad allokering'!$B$2:$AF$2,0),FALSE))</f>
        <v>0</v>
      </c>
      <c r="I283" s="28">
        <f>IF(ISERROR(1/VLOOKUP($B283,'Justerad allokering'!$B$2:$AG$462,MATCH(I$2,'Justerad allokering'!$B$2:$AF$2,0),FALSE)),VLOOKUP($B283,'Allokerad kvv'!$B$2:$AV$468,MATCH(I$2,'Allokerad kvv'!$B$2:$AV$2,0),FALSE),VLOOKUP($B283,'Justerad allokering'!$B$2:$AG$462,MATCH(I$2,'Justerad allokering'!$B$2:$AF$2,0),FALSE))</f>
        <v>0</v>
      </c>
      <c r="J283" s="28">
        <f>IF(ISERROR(1/VLOOKUP($B283,'Justerad allokering'!$B$2:$AG$462,MATCH(J$2,'Justerad allokering'!$B$2:$AF$2,0),FALSE)),VLOOKUP($B283,'Allokerad kvv'!$B$2:$AV$468,MATCH(J$2,'Allokerad kvv'!$B$2:$AV$2,0),FALSE),VLOOKUP($B283,'Justerad allokering'!$B$2:$AG$462,MATCH(J$2,'Justerad allokering'!$B$2:$AF$2,0),FALSE))</f>
        <v>0</v>
      </c>
      <c r="K283" s="28">
        <f>IF(ISERROR(1/VLOOKUP($B283,'Justerad allokering'!$B$2:$AG$462,MATCH(K$2,'Justerad allokering'!$B$2:$AF$2,0),FALSE)),VLOOKUP($B283,'Allokerad kvv'!$B$2:$AV$468,MATCH(K$2,'Allokerad kvv'!$B$2:$AV$2,0),FALSE),VLOOKUP($B283,'Justerad allokering'!$B$2:$AG$462,MATCH(K$2,'Justerad allokering'!$B$2:$AF$2,0),FALSE))</f>
        <v>0</v>
      </c>
      <c r="L283" s="28">
        <f>IF(ISERROR(1/VLOOKUP($B283,'Justerad allokering'!$B$2:$AG$462,MATCH(L$2,'Justerad allokering'!$B$2:$AF$2,0),FALSE)),VLOOKUP($B283,'Allokerad kvv'!$B$2:$AV$468,MATCH(L$2,'Allokerad kvv'!$B$2:$AV$2,0),FALSE),VLOOKUP($B283,'Justerad allokering'!$B$2:$AG$462,MATCH(L$2,'Justerad allokering'!$B$2:$AF$2,0),FALSE))</f>
        <v>0</v>
      </c>
      <c r="M283" s="28">
        <f>IF(ISERROR(1/VLOOKUP($B283,'Justerad allokering'!$B$2:$AG$462,MATCH(M$2,'Justerad allokering'!$B$2:$AF$2,0),FALSE)),VLOOKUP($B283,'Allokerad kvv'!$B$2:$AV$468,MATCH(M$2,'Allokerad kvv'!$B$2:$AV$2,0),FALSE),VLOOKUP($B283,'Justerad allokering'!$B$2:$AG$462,MATCH(M$2,'Justerad allokering'!$B$2:$AF$2,0),FALSE))</f>
        <v>0</v>
      </c>
      <c r="N283" s="28">
        <f>IF(ISERROR(1/VLOOKUP($B283,'Justerad allokering'!$B$2:$AG$462,MATCH(N$2,'Justerad allokering'!$B$2:$AF$2,0),FALSE)),VLOOKUP($B283,'Allokerad kvv'!$B$2:$AV$468,MATCH(N$2,'Allokerad kvv'!$B$2:$AV$2,0),FALSE),VLOOKUP($B283,'Justerad allokering'!$B$2:$AG$462,MATCH(N$2,'Justerad allokering'!$B$2:$AF$2,0),FALSE))</f>
        <v>0</v>
      </c>
      <c r="O283" s="28">
        <f>IF(ISERROR(1/VLOOKUP($B283,'Justerad allokering'!$B$2:$AG$462,MATCH(O$2,'Justerad allokering'!$B$2:$AF$2,0),FALSE)),VLOOKUP($B283,'Allokerad kvv'!$B$2:$AV$468,MATCH(O$2,'Allokerad kvv'!$B$2:$AV$2,0),FALSE),VLOOKUP($B283,'Justerad allokering'!$B$2:$AG$462,MATCH(O$2,'Justerad allokering'!$B$2:$AF$2,0),FALSE))</f>
        <v>0</v>
      </c>
      <c r="P283" s="28">
        <f>IF(ISERROR(1/VLOOKUP($B283,'Justerad allokering'!$B$2:$AG$462,MATCH(P$2,'Justerad allokering'!$B$2:$AF$2,0),FALSE)),VLOOKUP($B283,'Allokerad kvv'!$B$2:$AV$468,MATCH(P$2,'Allokerad kvv'!$B$2:$AV$2,0),FALSE),VLOOKUP($B283,'Justerad allokering'!$B$2:$AG$462,MATCH(P$2,'Justerad allokering'!$B$2:$AF$2,0),FALSE))</f>
        <v>0</v>
      </c>
      <c r="Q283" s="28">
        <f>IF(ISERROR(1/VLOOKUP($B283,'Justerad allokering'!$B$2:$AG$462,MATCH(Q$2,'Justerad allokering'!$B$2:$AF$2,0),FALSE)),VLOOKUP($B283,'Allokerad kvv'!$B$2:$AV$468,MATCH(Q$2,'Allokerad kvv'!$B$2:$AV$2,0),FALSE),VLOOKUP($B283,'Justerad allokering'!$B$2:$AG$462,MATCH(Q$2,'Justerad allokering'!$B$2:$AF$2,0),FALSE))</f>
        <v>0</v>
      </c>
      <c r="R283" s="28">
        <f>IF(ISERROR(1/VLOOKUP($B283,'Justerad allokering'!$B$2:$AG$462,MATCH(R$2,'Justerad allokering'!$B$2:$AF$2,0),FALSE)),VLOOKUP($B283,'Allokerad kvv'!$B$2:$AV$468,MATCH(R$2,'Allokerad kvv'!$B$2:$AV$2,0),FALSE),VLOOKUP($B283,'Justerad allokering'!$B$2:$AG$462,MATCH(R$2,'Justerad allokering'!$B$2:$AF$2,0),FALSE))</f>
        <v>0</v>
      </c>
      <c r="S283" s="28">
        <f>IF(ISERROR(1/VLOOKUP($B283,'Justerad allokering'!$B$2:$AG$462,MATCH(S$2,'Justerad allokering'!$B$2:$AF$2,0),FALSE)),VLOOKUP($B283,'Allokerad kvv'!$B$2:$AV$468,MATCH(S$2,'Allokerad kvv'!$B$2:$AV$2,0),FALSE),VLOOKUP($B283,'Justerad allokering'!$B$2:$AG$462,MATCH(S$2,'Justerad allokering'!$B$2:$AF$2,0),FALSE))</f>
        <v>0</v>
      </c>
      <c r="T283" s="28">
        <f>IF(ISERROR(1/VLOOKUP($B283,'Justerad allokering'!$B$2:$AG$462,MATCH(T$2,'Justerad allokering'!$B$2:$AF$2,0),FALSE)),VLOOKUP($B283,'Allokerad kvv'!$B$2:$AV$468,MATCH(T$2,'Allokerad kvv'!$B$2:$AV$2,0),FALSE),VLOOKUP($B283,'Justerad allokering'!$B$2:$AG$462,MATCH(T$2,'Justerad allokering'!$B$2:$AF$2,0),FALSE))</f>
        <v>0</v>
      </c>
      <c r="U283" s="28">
        <f>IF(ISERROR(1/VLOOKUP($B283,'Justerad allokering'!$B$2:$AG$462,MATCH(U$2,'Justerad allokering'!$B$2:$AF$2,0),FALSE)),VLOOKUP($B283,'Allokerad kvv'!$B$2:$AV$468,MATCH(U$2,'Allokerad kvv'!$B$2:$AV$2,0),FALSE),VLOOKUP($B283,'Justerad allokering'!$B$2:$AG$462,MATCH(U$2,'Justerad allokering'!$B$2:$AF$2,0),FALSE))</f>
        <v>0</v>
      </c>
      <c r="V283" s="28">
        <f>IF(ISERROR(1/VLOOKUP($B283,'Justerad allokering'!$B$2:$AG$462,MATCH(V$2,'Justerad allokering'!$B$2:$AF$2,0),FALSE)),VLOOKUP($B283,'Allokerad kvv'!$B$2:$AV$468,MATCH(V$2,'Allokerad kvv'!$B$2:$AV$2,0),FALSE),VLOOKUP($B283,'Justerad allokering'!$B$2:$AG$462,MATCH(V$2,'Justerad allokering'!$B$2:$AF$2,0),FALSE))</f>
        <v>0</v>
      </c>
      <c r="W283" s="28">
        <f>IF(ISERROR(1/VLOOKUP($B283,'Justerad allokering'!$B$2:$AG$462,MATCH(W$2,'Justerad allokering'!$B$2:$AF$2,0),FALSE)),VLOOKUP($B283,'Allokerad kvv'!$B$2:$AV$468,MATCH(W$2,'Allokerad kvv'!$B$2:$AV$2,0),FALSE),VLOOKUP($B283,'Justerad allokering'!$B$2:$AG$462,MATCH(W$2,'Justerad allokering'!$B$2:$AF$2,0),FALSE))</f>
        <v>0</v>
      </c>
      <c r="X283" s="28">
        <f>IF(ISERROR(1/VLOOKUP($B283,'Justerad allokering'!$B$2:$AG$462,MATCH(X$2,'Justerad allokering'!$B$2:$AF$2,0),FALSE)),VLOOKUP($B283,'Allokerad kvv'!$B$2:$AV$468,MATCH(X$2,'Allokerad kvv'!$B$2:$AV$2,0),FALSE),VLOOKUP($B283,'Justerad allokering'!$B$2:$AG$462,MATCH(X$2,'Justerad allokering'!$B$2:$AF$2,0),FALSE))</f>
        <v>0</v>
      </c>
      <c r="Y283" s="28">
        <f>IF(ISERROR(1/VLOOKUP($B283,'Justerad allokering'!$B$2:$AG$462,MATCH(Y$2,'Justerad allokering'!$B$2:$AF$2,0),FALSE)),VLOOKUP($B283,'Allokerad kvv'!$B$2:$AV$468,MATCH(Y$2,'Allokerad kvv'!$B$2:$AV$2,0),FALSE),VLOOKUP($B283,'Justerad allokering'!$B$2:$AG$462,MATCH(Y$2,'Justerad allokering'!$B$2:$AF$2,0),FALSE))</f>
        <v>0</v>
      </c>
      <c r="Z283" s="28">
        <f>IF(ISERROR(1/VLOOKUP($B283,'Justerad allokering'!$B$2:$AG$462,MATCH(Z$2,'Justerad allokering'!$B$2:$AF$2,0),FALSE)),VLOOKUP($B283,'Allokerad kvv'!$B$2:$AV$468,MATCH(Z$2,'Allokerad kvv'!$B$2:$AV$2,0),FALSE),VLOOKUP($B283,'Justerad allokering'!$B$2:$AG$462,MATCH(Z$2,'Justerad allokering'!$B$2:$AF$2,0),FALSE))</f>
        <v>0</v>
      </c>
      <c r="AA283" s="28"/>
      <c r="AB283" s="28"/>
      <c r="AE283">
        <f t="shared" si="12"/>
        <v>0</v>
      </c>
      <c r="AG283">
        <f t="shared" si="13"/>
        <v>0</v>
      </c>
      <c r="AH283">
        <f t="shared" si="14"/>
        <v>0</v>
      </c>
      <c r="AI283" s="55" t="str">
        <f>IF(AH283=0,"",AH283/VLOOKUP(B283,Kraftvärmeprod!$B$1:$BC$480,MATCH("Summa tillförd energi exklusive rökgaskondensering",Kraftvärmeprod!$B$1:$BC$1,0),FALSE))</f>
        <v/>
      </c>
    </row>
    <row r="284" spans="1:35" x14ac:dyDescent="0.25">
      <c r="A284" s="28" t="s">
        <v>371</v>
      </c>
      <c r="B284" s="28" t="s">
        <v>385</v>
      </c>
      <c r="C284" s="28">
        <f>IF(ISERROR(1/VLOOKUP($B284,'Justerad allokering'!$B$2:$AG$462,MATCH(C$2,'Justerad allokering'!$B$2:$AF$2,0),FALSE)),VLOOKUP($B284,'Allokerad kvv'!$B$2:$AV$468,MATCH(C$2,'Allokerad kvv'!$B$2:$AV$2,0),FALSE),VLOOKUP($B284,'Justerad allokering'!$B$2:$AG$462,MATCH(C$2,'Justerad allokering'!$B$2:$AF$2,0),FALSE))</f>
        <v>0</v>
      </c>
      <c r="D284" s="28">
        <f>IF(ISERROR(1/VLOOKUP($B284,'Justerad allokering'!$B$2:$AG$462,MATCH(D$2,'Justerad allokering'!$B$2:$AF$2,0),FALSE)),VLOOKUP($B284,'Allokerad kvv'!$B$2:$AV$468,MATCH(D$2,'Allokerad kvv'!$B$2:$AV$2,0),FALSE),VLOOKUP($B284,'Justerad allokering'!$B$2:$AG$462,MATCH(D$2,'Justerad allokering'!$B$2:$AF$2,0),FALSE))</f>
        <v>0</v>
      </c>
      <c r="E284" s="28">
        <f>IF(ISERROR(1/VLOOKUP($B284,'Justerad allokering'!$B$2:$AG$462,MATCH(E$2,'Justerad allokering'!$B$2:$AF$2,0),FALSE)),VLOOKUP($B284,'Allokerad kvv'!$B$2:$AV$468,MATCH(E$2,'Allokerad kvv'!$B$2:$AV$2,0),FALSE),VLOOKUP($B284,'Justerad allokering'!$B$2:$AG$462,MATCH(E$2,'Justerad allokering'!$B$2:$AF$2,0),FALSE))</f>
        <v>0</v>
      </c>
      <c r="F284" s="28">
        <f>IF(ISERROR(1/VLOOKUP($B284,'Justerad allokering'!$B$2:$AG$462,MATCH(F$2,'Justerad allokering'!$B$2:$AF$2,0),FALSE)),VLOOKUP($B284,'Allokerad kvv'!$B$2:$AV$468,MATCH(F$2,'Allokerad kvv'!$B$2:$AV$2,0),FALSE),VLOOKUP($B284,'Justerad allokering'!$B$2:$AG$462,MATCH(F$2,'Justerad allokering'!$B$2:$AF$2,0),FALSE))</f>
        <v>0</v>
      </c>
      <c r="G284" s="28">
        <f>IF(ISERROR(1/VLOOKUP($B284,'Justerad allokering'!$B$2:$AG$462,MATCH(G$2,'Justerad allokering'!$B$2:$AF$2,0),FALSE)),VLOOKUP($B284,'Allokerad kvv'!$B$2:$AV$468,MATCH(G$2,'Allokerad kvv'!$B$2:$AV$2,0),FALSE),VLOOKUP($B284,'Justerad allokering'!$B$2:$AG$462,MATCH(G$2,'Justerad allokering'!$B$2:$AF$2,0),FALSE))</f>
        <v>0</v>
      </c>
      <c r="H284" s="28">
        <f>IF(ISERROR(1/VLOOKUP($B284,'Justerad allokering'!$B$2:$AG$462,MATCH(H$2,'Justerad allokering'!$B$2:$AF$2,0),FALSE)),VLOOKUP($B284,'Allokerad kvv'!$B$2:$AV$468,MATCH(H$2,'Allokerad kvv'!$B$2:$AV$2,0),FALSE),VLOOKUP($B284,'Justerad allokering'!$B$2:$AG$462,MATCH(H$2,'Justerad allokering'!$B$2:$AF$2,0),FALSE))</f>
        <v>0</v>
      </c>
      <c r="I284" s="28">
        <f>IF(ISERROR(1/VLOOKUP($B284,'Justerad allokering'!$B$2:$AG$462,MATCH(I$2,'Justerad allokering'!$B$2:$AF$2,0),FALSE)),VLOOKUP($B284,'Allokerad kvv'!$B$2:$AV$468,MATCH(I$2,'Allokerad kvv'!$B$2:$AV$2,0),FALSE),VLOOKUP($B284,'Justerad allokering'!$B$2:$AG$462,MATCH(I$2,'Justerad allokering'!$B$2:$AF$2,0),FALSE))</f>
        <v>0</v>
      </c>
      <c r="J284" s="28">
        <f>IF(ISERROR(1/VLOOKUP($B284,'Justerad allokering'!$B$2:$AG$462,MATCH(J$2,'Justerad allokering'!$B$2:$AF$2,0),FALSE)),VLOOKUP($B284,'Allokerad kvv'!$B$2:$AV$468,MATCH(J$2,'Allokerad kvv'!$B$2:$AV$2,0),FALSE),VLOOKUP($B284,'Justerad allokering'!$B$2:$AG$462,MATCH(J$2,'Justerad allokering'!$B$2:$AF$2,0),FALSE))</f>
        <v>0</v>
      </c>
      <c r="K284" s="28">
        <f>IF(ISERROR(1/VLOOKUP($B284,'Justerad allokering'!$B$2:$AG$462,MATCH(K$2,'Justerad allokering'!$B$2:$AF$2,0),FALSE)),VLOOKUP($B284,'Allokerad kvv'!$B$2:$AV$468,MATCH(K$2,'Allokerad kvv'!$B$2:$AV$2,0),FALSE),VLOOKUP($B284,'Justerad allokering'!$B$2:$AG$462,MATCH(K$2,'Justerad allokering'!$B$2:$AF$2,0),FALSE))</f>
        <v>0</v>
      </c>
      <c r="L284" s="28">
        <f>IF(ISERROR(1/VLOOKUP($B284,'Justerad allokering'!$B$2:$AG$462,MATCH(L$2,'Justerad allokering'!$B$2:$AF$2,0),FALSE)),VLOOKUP($B284,'Allokerad kvv'!$B$2:$AV$468,MATCH(L$2,'Allokerad kvv'!$B$2:$AV$2,0),FALSE),VLOOKUP($B284,'Justerad allokering'!$B$2:$AG$462,MATCH(L$2,'Justerad allokering'!$B$2:$AF$2,0),FALSE))</f>
        <v>0</v>
      </c>
      <c r="M284" s="28">
        <f>IF(ISERROR(1/VLOOKUP($B284,'Justerad allokering'!$B$2:$AG$462,MATCH(M$2,'Justerad allokering'!$B$2:$AF$2,0),FALSE)),VLOOKUP($B284,'Allokerad kvv'!$B$2:$AV$468,MATCH(M$2,'Allokerad kvv'!$B$2:$AV$2,0),FALSE),VLOOKUP($B284,'Justerad allokering'!$B$2:$AG$462,MATCH(M$2,'Justerad allokering'!$B$2:$AF$2,0),FALSE))</f>
        <v>0</v>
      </c>
      <c r="N284" s="28">
        <f>IF(ISERROR(1/VLOOKUP($B284,'Justerad allokering'!$B$2:$AG$462,MATCH(N$2,'Justerad allokering'!$B$2:$AF$2,0),FALSE)),VLOOKUP($B284,'Allokerad kvv'!$B$2:$AV$468,MATCH(N$2,'Allokerad kvv'!$B$2:$AV$2,0),FALSE),VLOOKUP($B284,'Justerad allokering'!$B$2:$AG$462,MATCH(N$2,'Justerad allokering'!$B$2:$AF$2,0),FALSE))</f>
        <v>0</v>
      </c>
      <c r="O284" s="28">
        <f>IF(ISERROR(1/VLOOKUP($B284,'Justerad allokering'!$B$2:$AG$462,MATCH(O$2,'Justerad allokering'!$B$2:$AF$2,0),FALSE)),VLOOKUP($B284,'Allokerad kvv'!$B$2:$AV$468,MATCH(O$2,'Allokerad kvv'!$B$2:$AV$2,0),FALSE),VLOOKUP($B284,'Justerad allokering'!$B$2:$AG$462,MATCH(O$2,'Justerad allokering'!$B$2:$AF$2,0),FALSE))</f>
        <v>0</v>
      </c>
      <c r="P284" s="28">
        <f>IF(ISERROR(1/VLOOKUP($B284,'Justerad allokering'!$B$2:$AG$462,MATCH(P$2,'Justerad allokering'!$B$2:$AF$2,0),FALSE)),VLOOKUP($B284,'Allokerad kvv'!$B$2:$AV$468,MATCH(P$2,'Allokerad kvv'!$B$2:$AV$2,0),FALSE),VLOOKUP($B284,'Justerad allokering'!$B$2:$AG$462,MATCH(P$2,'Justerad allokering'!$B$2:$AF$2,0),FALSE))</f>
        <v>0</v>
      </c>
      <c r="Q284" s="28">
        <f>IF(ISERROR(1/VLOOKUP($B284,'Justerad allokering'!$B$2:$AG$462,MATCH(Q$2,'Justerad allokering'!$B$2:$AF$2,0),FALSE)),VLOOKUP($B284,'Allokerad kvv'!$B$2:$AV$468,MATCH(Q$2,'Allokerad kvv'!$B$2:$AV$2,0),FALSE),VLOOKUP($B284,'Justerad allokering'!$B$2:$AG$462,MATCH(Q$2,'Justerad allokering'!$B$2:$AF$2,0),FALSE))</f>
        <v>0</v>
      </c>
      <c r="R284" s="28">
        <f>IF(ISERROR(1/VLOOKUP($B284,'Justerad allokering'!$B$2:$AG$462,MATCH(R$2,'Justerad allokering'!$B$2:$AF$2,0),FALSE)),VLOOKUP($B284,'Allokerad kvv'!$B$2:$AV$468,MATCH(R$2,'Allokerad kvv'!$B$2:$AV$2,0),FALSE),VLOOKUP($B284,'Justerad allokering'!$B$2:$AG$462,MATCH(R$2,'Justerad allokering'!$B$2:$AF$2,0),FALSE))</f>
        <v>0</v>
      </c>
      <c r="S284" s="28">
        <f>IF(ISERROR(1/VLOOKUP($B284,'Justerad allokering'!$B$2:$AG$462,MATCH(S$2,'Justerad allokering'!$B$2:$AF$2,0),FALSE)),VLOOKUP($B284,'Allokerad kvv'!$B$2:$AV$468,MATCH(S$2,'Allokerad kvv'!$B$2:$AV$2,0),FALSE),VLOOKUP($B284,'Justerad allokering'!$B$2:$AG$462,MATCH(S$2,'Justerad allokering'!$B$2:$AF$2,0),FALSE))</f>
        <v>0</v>
      </c>
      <c r="T284" s="28">
        <f>IF(ISERROR(1/VLOOKUP($B284,'Justerad allokering'!$B$2:$AG$462,MATCH(T$2,'Justerad allokering'!$B$2:$AF$2,0),FALSE)),VLOOKUP($B284,'Allokerad kvv'!$B$2:$AV$468,MATCH(T$2,'Allokerad kvv'!$B$2:$AV$2,0),FALSE),VLOOKUP($B284,'Justerad allokering'!$B$2:$AG$462,MATCH(T$2,'Justerad allokering'!$B$2:$AF$2,0),FALSE))</f>
        <v>0</v>
      </c>
      <c r="U284" s="28">
        <f>IF(ISERROR(1/VLOOKUP($B284,'Justerad allokering'!$B$2:$AG$462,MATCH(U$2,'Justerad allokering'!$B$2:$AF$2,0),FALSE)),VLOOKUP($B284,'Allokerad kvv'!$B$2:$AV$468,MATCH(U$2,'Allokerad kvv'!$B$2:$AV$2,0),FALSE),VLOOKUP($B284,'Justerad allokering'!$B$2:$AG$462,MATCH(U$2,'Justerad allokering'!$B$2:$AF$2,0),FALSE))</f>
        <v>0</v>
      </c>
      <c r="V284" s="28">
        <f>IF(ISERROR(1/VLOOKUP($B284,'Justerad allokering'!$B$2:$AG$462,MATCH(V$2,'Justerad allokering'!$B$2:$AF$2,0),FALSE)),VLOOKUP($B284,'Allokerad kvv'!$B$2:$AV$468,MATCH(V$2,'Allokerad kvv'!$B$2:$AV$2,0),FALSE),VLOOKUP($B284,'Justerad allokering'!$B$2:$AG$462,MATCH(V$2,'Justerad allokering'!$B$2:$AF$2,0),FALSE))</f>
        <v>0</v>
      </c>
      <c r="W284" s="28">
        <f>IF(ISERROR(1/VLOOKUP($B284,'Justerad allokering'!$B$2:$AG$462,MATCH(W$2,'Justerad allokering'!$B$2:$AF$2,0),FALSE)),VLOOKUP($B284,'Allokerad kvv'!$B$2:$AV$468,MATCH(W$2,'Allokerad kvv'!$B$2:$AV$2,0),FALSE),VLOOKUP($B284,'Justerad allokering'!$B$2:$AG$462,MATCH(W$2,'Justerad allokering'!$B$2:$AF$2,0),FALSE))</f>
        <v>0</v>
      </c>
      <c r="X284" s="28">
        <f>IF(ISERROR(1/VLOOKUP($B284,'Justerad allokering'!$B$2:$AG$462,MATCH(X$2,'Justerad allokering'!$B$2:$AF$2,0),FALSE)),VLOOKUP($B284,'Allokerad kvv'!$B$2:$AV$468,MATCH(X$2,'Allokerad kvv'!$B$2:$AV$2,0),FALSE),VLOOKUP($B284,'Justerad allokering'!$B$2:$AG$462,MATCH(X$2,'Justerad allokering'!$B$2:$AF$2,0),FALSE))</f>
        <v>0</v>
      </c>
      <c r="Y284" s="28">
        <f>IF(ISERROR(1/VLOOKUP($B284,'Justerad allokering'!$B$2:$AG$462,MATCH(Y$2,'Justerad allokering'!$B$2:$AF$2,0),FALSE)),VLOOKUP($B284,'Allokerad kvv'!$B$2:$AV$468,MATCH(Y$2,'Allokerad kvv'!$B$2:$AV$2,0),FALSE),VLOOKUP($B284,'Justerad allokering'!$B$2:$AG$462,MATCH(Y$2,'Justerad allokering'!$B$2:$AF$2,0),FALSE))</f>
        <v>0</v>
      </c>
      <c r="Z284" s="28">
        <f>IF(ISERROR(1/VLOOKUP($B284,'Justerad allokering'!$B$2:$AG$462,MATCH(Z$2,'Justerad allokering'!$B$2:$AF$2,0),FALSE)),VLOOKUP($B284,'Allokerad kvv'!$B$2:$AV$468,MATCH(Z$2,'Allokerad kvv'!$B$2:$AV$2,0),FALSE),VLOOKUP($B284,'Justerad allokering'!$B$2:$AG$462,MATCH(Z$2,'Justerad allokering'!$B$2:$AF$2,0),FALSE))</f>
        <v>0</v>
      </c>
      <c r="AA284" s="28"/>
      <c r="AB284" s="28"/>
      <c r="AE284">
        <f t="shared" si="12"/>
        <v>0</v>
      </c>
      <c r="AG284">
        <f t="shared" si="13"/>
        <v>0</v>
      </c>
      <c r="AH284">
        <f t="shared" si="14"/>
        <v>0</v>
      </c>
      <c r="AI284" s="55" t="str">
        <f>IF(AH284=0,"",AH284/VLOOKUP(B284,Kraftvärmeprod!$B$1:$BC$480,MATCH("Summa tillförd energi exklusive rökgaskondensering",Kraftvärmeprod!$B$1:$BC$1,0),FALSE))</f>
        <v/>
      </c>
    </row>
    <row r="285" spans="1:35" x14ac:dyDescent="0.25">
      <c r="A285" s="28" t="s">
        <v>371</v>
      </c>
      <c r="B285" s="28" t="s">
        <v>386</v>
      </c>
      <c r="C285" s="28">
        <f>IF(ISERROR(1/VLOOKUP($B285,'Justerad allokering'!$B$2:$AG$462,MATCH(C$2,'Justerad allokering'!$B$2:$AF$2,0),FALSE)),VLOOKUP($B285,'Allokerad kvv'!$B$2:$AV$468,MATCH(C$2,'Allokerad kvv'!$B$2:$AV$2,0),FALSE),VLOOKUP($B285,'Justerad allokering'!$B$2:$AG$462,MATCH(C$2,'Justerad allokering'!$B$2:$AF$2,0),FALSE))</f>
        <v>0</v>
      </c>
      <c r="D285" s="28">
        <f>IF(ISERROR(1/VLOOKUP($B285,'Justerad allokering'!$B$2:$AG$462,MATCH(D$2,'Justerad allokering'!$B$2:$AF$2,0),FALSE)),VLOOKUP($B285,'Allokerad kvv'!$B$2:$AV$468,MATCH(D$2,'Allokerad kvv'!$B$2:$AV$2,0),FALSE),VLOOKUP($B285,'Justerad allokering'!$B$2:$AG$462,MATCH(D$2,'Justerad allokering'!$B$2:$AF$2,0),FALSE))</f>
        <v>0</v>
      </c>
      <c r="E285" s="28">
        <f>IF(ISERROR(1/VLOOKUP($B285,'Justerad allokering'!$B$2:$AG$462,MATCH(E$2,'Justerad allokering'!$B$2:$AF$2,0),FALSE)),VLOOKUP($B285,'Allokerad kvv'!$B$2:$AV$468,MATCH(E$2,'Allokerad kvv'!$B$2:$AV$2,0),FALSE),VLOOKUP($B285,'Justerad allokering'!$B$2:$AG$462,MATCH(E$2,'Justerad allokering'!$B$2:$AF$2,0),FALSE))</f>
        <v>0</v>
      </c>
      <c r="F285" s="28">
        <f>IF(ISERROR(1/VLOOKUP($B285,'Justerad allokering'!$B$2:$AG$462,MATCH(F$2,'Justerad allokering'!$B$2:$AF$2,0),FALSE)),VLOOKUP($B285,'Allokerad kvv'!$B$2:$AV$468,MATCH(F$2,'Allokerad kvv'!$B$2:$AV$2,0),FALSE),VLOOKUP($B285,'Justerad allokering'!$B$2:$AG$462,MATCH(F$2,'Justerad allokering'!$B$2:$AF$2,0),FALSE))</f>
        <v>0</v>
      </c>
      <c r="G285" s="28">
        <f>IF(ISERROR(1/VLOOKUP($B285,'Justerad allokering'!$B$2:$AG$462,MATCH(G$2,'Justerad allokering'!$B$2:$AF$2,0),FALSE)),VLOOKUP($B285,'Allokerad kvv'!$B$2:$AV$468,MATCH(G$2,'Allokerad kvv'!$B$2:$AV$2,0),FALSE),VLOOKUP($B285,'Justerad allokering'!$B$2:$AG$462,MATCH(G$2,'Justerad allokering'!$B$2:$AF$2,0),FALSE))</f>
        <v>0</v>
      </c>
      <c r="H285" s="28">
        <f>IF(ISERROR(1/VLOOKUP($B285,'Justerad allokering'!$B$2:$AG$462,MATCH(H$2,'Justerad allokering'!$B$2:$AF$2,0),FALSE)),VLOOKUP($B285,'Allokerad kvv'!$B$2:$AV$468,MATCH(H$2,'Allokerad kvv'!$B$2:$AV$2,0),FALSE),VLOOKUP($B285,'Justerad allokering'!$B$2:$AG$462,MATCH(H$2,'Justerad allokering'!$B$2:$AF$2,0),FALSE))</f>
        <v>0</v>
      </c>
      <c r="I285" s="28">
        <f>IF(ISERROR(1/VLOOKUP($B285,'Justerad allokering'!$B$2:$AG$462,MATCH(I$2,'Justerad allokering'!$B$2:$AF$2,0),FALSE)),VLOOKUP($B285,'Allokerad kvv'!$B$2:$AV$468,MATCH(I$2,'Allokerad kvv'!$B$2:$AV$2,0),FALSE),VLOOKUP($B285,'Justerad allokering'!$B$2:$AG$462,MATCH(I$2,'Justerad allokering'!$B$2:$AF$2,0),FALSE))</f>
        <v>0</v>
      </c>
      <c r="J285" s="28">
        <f>IF(ISERROR(1/VLOOKUP($B285,'Justerad allokering'!$B$2:$AG$462,MATCH(J$2,'Justerad allokering'!$B$2:$AF$2,0),FALSE)),VLOOKUP($B285,'Allokerad kvv'!$B$2:$AV$468,MATCH(J$2,'Allokerad kvv'!$B$2:$AV$2,0),FALSE),VLOOKUP($B285,'Justerad allokering'!$B$2:$AG$462,MATCH(J$2,'Justerad allokering'!$B$2:$AF$2,0),FALSE))</f>
        <v>0</v>
      </c>
      <c r="K285" s="28">
        <f>IF(ISERROR(1/VLOOKUP($B285,'Justerad allokering'!$B$2:$AG$462,MATCH(K$2,'Justerad allokering'!$B$2:$AF$2,0),FALSE)),VLOOKUP($B285,'Allokerad kvv'!$B$2:$AV$468,MATCH(K$2,'Allokerad kvv'!$B$2:$AV$2,0),FALSE),VLOOKUP($B285,'Justerad allokering'!$B$2:$AG$462,MATCH(K$2,'Justerad allokering'!$B$2:$AF$2,0),FALSE))</f>
        <v>0</v>
      </c>
      <c r="L285" s="28">
        <f>IF(ISERROR(1/VLOOKUP($B285,'Justerad allokering'!$B$2:$AG$462,MATCH(L$2,'Justerad allokering'!$B$2:$AF$2,0),FALSE)),VLOOKUP($B285,'Allokerad kvv'!$B$2:$AV$468,MATCH(L$2,'Allokerad kvv'!$B$2:$AV$2,0),FALSE),VLOOKUP($B285,'Justerad allokering'!$B$2:$AG$462,MATCH(L$2,'Justerad allokering'!$B$2:$AF$2,0),FALSE))</f>
        <v>0</v>
      </c>
      <c r="M285" s="28">
        <f>IF(ISERROR(1/VLOOKUP($B285,'Justerad allokering'!$B$2:$AG$462,MATCH(M$2,'Justerad allokering'!$B$2:$AF$2,0),FALSE)),VLOOKUP($B285,'Allokerad kvv'!$B$2:$AV$468,MATCH(M$2,'Allokerad kvv'!$B$2:$AV$2,0),FALSE),VLOOKUP($B285,'Justerad allokering'!$B$2:$AG$462,MATCH(M$2,'Justerad allokering'!$B$2:$AF$2,0),FALSE))</f>
        <v>0</v>
      </c>
      <c r="N285" s="28">
        <f>IF(ISERROR(1/VLOOKUP($B285,'Justerad allokering'!$B$2:$AG$462,MATCH(N$2,'Justerad allokering'!$B$2:$AF$2,0),FALSE)),VLOOKUP($B285,'Allokerad kvv'!$B$2:$AV$468,MATCH(N$2,'Allokerad kvv'!$B$2:$AV$2,0),FALSE),VLOOKUP($B285,'Justerad allokering'!$B$2:$AG$462,MATCH(N$2,'Justerad allokering'!$B$2:$AF$2,0),FALSE))</f>
        <v>0</v>
      </c>
      <c r="O285" s="28">
        <f>IF(ISERROR(1/VLOOKUP($B285,'Justerad allokering'!$B$2:$AG$462,MATCH(O$2,'Justerad allokering'!$B$2:$AF$2,0),FALSE)),VLOOKUP($B285,'Allokerad kvv'!$B$2:$AV$468,MATCH(O$2,'Allokerad kvv'!$B$2:$AV$2,0),FALSE),VLOOKUP($B285,'Justerad allokering'!$B$2:$AG$462,MATCH(O$2,'Justerad allokering'!$B$2:$AF$2,0),FALSE))</f>
        <v>0</v>
      </c>
      <c r="P285" s="28">
        <f>IF(ISERROR(1/VLOOKUP($B285,'Justerad allokering'!$B$2:$AG$462,MATCH(P$2,'Justerad allokering'!$B$2:$AF$2,0),FALSE)),VLOOKUP($B285,'Allokerad kvv'!$B$2:$AV$468,MATCH(P$2,'Allokerad kvv'!$B$2:$AV$2,0),FALSE),VLOOKUP($B285,'Justerad allokering'!$B$2:$AG$462,MATCH(P$2,'Justerad allokering'!$B$2:$AF$2,0),FALSE))</f>
        <v>0</v>
      </c>
      <c r="Q285" s="28">
        <f>IF(ISERROR(1/VLOOKUP($B285,'Justerad allokering'!$B$2:$AG$462,MATCH(Q$2,'Justerad allokering'!$B$2:$AF$2,0),FALSE)),VLOOKUP($B285,'Allokerad kvv'!$B$2:$AV$468,MATCH(Q$2,'Allokerad kvv'!$B$2:$AV$2,0),FALSE),VLOOKUP($B285,'Justerad allokering'!$B$2:$AG$462,MATCH(Q$2,'Justerad allokering'!$B$2:$AF$2,0),FALSE))</f>
        <v>0</v>
      </c>
      <c r="R285" s="28">
        <f>IF(ISERROR(1/VLOOKUP($B285,'Justerad allokering'!$B$2:$AG$462,MATCH(R$2,'Justerad allokering'!$B$2:$AF$2,0),FALSE)),VLOOKUP($B285,'Allokerad kvv'!$B$2:$AV$468,MATCH(R$2,'Allokerad kvv'!$B$2:$AV$2,0),FALSE),VLOOKUP($B285,'Justerad allokering'!$B$2:$AG$462,MATCH(R$2,'Justerad allokering'!$B$2:$AF$2,0),FALSE))</f>
        <v>0</v>
      </c>
      <c r="S285" s="28">
        <f>IF(ISERROR(1/VLOOKUP($B285,'Justerad allokering'!$B$2:$AG$462,MATCH(S$2,'Justerad allokering'!$B$2:$AF$2,0),FALSE)),VLOOKUP($B285,'Allokerad kvv'!$B$2:$AV$468,MATCH(S$2,'Allokerad kvv'!$B$2:$AV$2,0),FALSE),VLOOKUP($B285,'Justerad allokering'!$B$2:$AG$462,MATCH(S$2,'Justerad allokering'!$B$2:$AF$2,0),FALSE))</f>
        <v>0</v>
      </c>
      <c r="T285" s="28">
        <f>IF(ISERROR(1/VLOOKUP($B285,'Justerad allokering'!$B$2:$AG$462,MATCH(T$2,'Justerad allokering'!$B$2:$AF$2,0),FALSE)),VLOOKUP($B285,'Allokerad kvv'!$B$2:$AV$468,MATCH(T$2,'Allokerad kvv'!$B$2:$AV$2,0),FALSE),VLOOKUP($B285,'Justerad allokering'!$B$2:$AG$462,MATCH(T$2,'Justerad allokering'!$B$2:$AF$2,0),FALSE))</f>
        <v>0</v>
      </c>
      <c r="U285" s="28">
        <f>IF(ISERROR(1/VLOOKUP($B285,'Justerad allokering'!$B$2:$AG$462,MATCH(U$2,'Justerad allokering'!$B$2:$AF$2,0),FALSE)),VLOOKUP($B285,'Allokerad kvv'!$B$2:$AV$468,MATCH(U$2,'Allokerad kvv'!$B$2:$AV$2,0),FALSE),VLOOKUP($B285,'Justerad allokering'!$B$2:$AG$462,MATCH(U$2,'Justerad allokering'!$B$2:$AF$2,0),FALSE))</f>
        <v>0</v>
      </c>
      <c r="V285" s="28">
        <f>IF(ISERROR(1/VLOOKUP($B285,'Justerad allokering'!$B$2:$AG$462,MATCH(V$2,'Justerad allokering'!$B$2:$AF$2,0),FALSE)),VLOOKUP($B285,'Allokerad kvv'!$B$2:$AV$468,MATCH(V$2,'Allokerad kvv'!$B$2:$AV$2,0),FALSE),VLOOKUP($B285,'Justerad allokering'!$B$2:$AG$462,MATCH(V$2,'Justerad allokering'!$B$2:$AF$2,0),FALSE))</f>
        <v>0</v>
      </c>
      <c r="W285" s="28">
        <f>IF(ISERROR(1/VLOOKUP($B285,'Justerad allokering'!$B$2:$AG$462,MATCH(W$2,'Justerad allokering'!$B$2:$AF$2,0),FALSE)),VLOOKUP($B285,'Allokerad kvv'!$B$2:$AV$468,MATCH(W$2,'Allokerad kvv'!$B$2:$AV$2,0),FALSE),VLOOKUP($B285,'Justerad allokering'!$B$2:$AG$462,MATCH(W$2,'Justerad allokering'!$B$2:$AF$2,0),FALSE))</f>
        <v>0</v>
      </c>
      <c r="X285" s="28">
        <f>IF(ISERROR(1/VLOOKUP($B285,'Justerad allokering'!$B$2:$AG$462,MATCH(X$2,'Justerad allokering'!$B$2:$AF$2,0),FALSE)),VLOOKUP($B285,'Allokerad kvv'!$B$2:$AV$468,MATCH(X$2,'Allokerad kvv'!$B$2:$AV$2,0),FALSE),VLOOKUP($B285,'Justerad allokering'!$B$2:$AG$462,MATCH(X$2,'Justerad allokering'!$B$2:$AF$2,0),FALSE))</f>
        <v>0</v>
      </c>
      <c r="Y285" s="28">
        <f>IF(ISERROR(1/VLOOKUP($B285,'Justerad allokering'!$B$2:$AG$462,MATCH(Y$2,'Justerad allokering'!$B$2:$AF$2,0),FALSE)),VLOOKUP($B285,'Allokerad kvv'!$B$2:$AV$468,MATCH(Y$2,'Allokerad kvv'!$B$2:$AV$2,0),FALSE),VLOOKUP($B285,'Justerad allokering'!$B$2:$AG$462,MATCH(Y$2,'Justerad allokering'!$B$2:$AF$2,0),FALSE))</f>
        <v>0</v>
      </c>
      <c r="Z285" s="28">
        <f>IF(ISERROR(1/VLOOKUP($B285,'Justerad allokering'!$B$2:$AG$462,MATCH(Z$2,'Justerad allokering'!$B$2:$AF$2,0),FALSE)),VLOOKUP($B285,'Allokerad kvv'!$B$2:$AV$468,MATCH(Z$2,'Allokerad kvv'!$B$2:$AV$2,0),FALSE),VLOOKUP($B285,'Justerad allokering'!$B$2:$AG$462,MATCH(Z$2,'Justerad allokering'!$B$2:$AF$2,0),FALSE))</f>
        <v>0</v>
      </c>
      <c r="AA285" s="28"/>
      <c r="AB285" s="28"/>
      <c r="AE285">
        <f t="shared" si="12"/>
        <v>0</v>
      </c>
      <c r="AG285">
        <f t="shared" si="13"/>
        <v>0</v>
      </c>
      <c r="AH285">
        <f t="shared" si="14"/>
        <v>0</v>
      </c>
      <c r="AI285" s="55" t="str">
        <f>IF(AH285=0,"",AH285/VLOOKUP(B285,Kraftvärmeprod!$B$1:$BC$480,MATCH("Summa tillförd energi exklusive rökgaskondensering",Kraftvärmeprod!$B$1:$BC$1,0),FALSE))</f>
        <v/>
      </c>
    </row>
    <row r="286" spans="1:35" x14ac:dyDescent="0.25">
      <c r="A286" s="28" t="s">
        <v>371</v>
      </c>
      <c r="B286" s="28" t="s">
        <v>387</v>
      </c>
      <c r="C286" s="28">
        <f>IF(ISERROR(1/VLOOKUP($B286,'Justerad allokering'!$B$2:$AG$462,MATCH(C$2,'Justerad allokering'!$B$2:$AF$2,0),FALSE)),VLOOKUP($B286,'Allokerad kvv'!$B$2:$AV$468,MATCH(C$2,'Allokerad kvv'!$B$2:$AV$2,0),FALSE),VLOOKUP($B286,'Justerad allokering'!$B$2:$AG$462,MATCH(C$2,'Justerad allokering'!$B$2:$AF$2,0),FALSE))</f>
        <v>0</v>
      </c>
      <c r="D286" s="28">
        <f>IF(ISERROR(1/VLOOKUP($B286,'Justerad allokering'!$B$2:$AG$462,MATCH(D$2,'Justerad allokering'!$B$2:$AF$2,0),FALSE)),VLOOKUP($B286,'Allokerad kvv'!$B$2:$AV$468,MATCH(D$2,'Allokerad kvv'!$B$2:$AV$2,0),FALSE),VLOOKUP($B286,'Justerad allokering'!$B$2:$AG$462,MATCH(D$2,'Justerad allokering'!$B$2:$AF$2,0),FALSE))</f>
        <v>0</v>
      </c>
      <c r="E286" s="28">
        <f>IF(ISERROR(1/VLOOKUP($B286,'Justerad allokering'!$B$2:$AG$462,MATCH(E$2,'Justerad allokering'!$B$2:$AF$2,0),FALSE)),VLOOKUP($B286,'Allokerad kvv'!$B$2:$AV$468,MATCH(E$2,'Allokerad kvv'!$B$2:$AV$2,0),FALSE),VLOOKUP($B286,'Justerad allokering'!$B$2:$AG$462,MATCH(E$2,'Justerad allokering'!$B$2:$AF$2,0),FALSE))</f>
        <v>0</v>
      </c>
      <c r="F286" s="28">
        <f>IF(ISERROR(1/VLOOKUP($B286,'Justerad allokering'!$B$2:$AG$462,MATCH(F$2,'Justerad allokering'!$B$2:$AF$2,0),FALSE)),VLOOKUP($B286,'Allokerad kvv'!$B$2:$AV$468,MATCH(F$2,'Allokerad kvv'!$B$2:$AV$2,0),FALSE),VLOOKUP($B286,'Justerad allokering'!$B$2:$AG$462,MATCH(F$2,'Justerad allokering'!$B$2:$AF$2,0),FALSE))</f>
        <v>0</v>
      </c>
      <c r="G286" s="28">
        <f>IF(ISERROR(1/VLOOKUP($B286,'Justerad allokering'!$B$2:$AG$462,MATCH(G$2,'Justerad allokering'!$B$2:$AF$2,0),FALSE)),VLOOKUP($B286,'Allokerad kvv'!$B$2:$AV$468,MATCH(G$2,'Allokerad kvv'!$B$2:$AV$2,0),FALSE),VLOOKUP($B286,'Justerad allokering'!$B$2:$AG$462,MATCH(G$2,'Justerad allokering'!$B$2:$AF$2,0),FALSE))</f>
        <v>0</v>
      </c>
      <c r="H286" s="28">
        <f>IF(ISERROR(1/VLOOKUP($B286,'Justerad allokering'!$B$2:$AG$462,MATCH(H$2,'Justerad allokering'!$B$2:$AF$2,0),FALSE)),VLOOKUP($B286,'Allokerad kvv'!$B$2:$AV$468,MATCH(H$2,'Allokerad kvv'!$B$2:$AV$2,0),FALSE),VLOOKUP($B286,'Justerad allokering'!$B$2:$AG$462,MATCH(H$2,'Justerad allokering'!$B$2:$AF$2,0),FALSE))</f>
        <v>0</v>
      </c>
      <c r="I286" s="28">
        <f>IF(ISERROR(1/VLOOKUP($B286,'Justerad allokering'!$B$2:$AG$462,MATCH(I$2,'Justerad allokering'!$B$2:$AF$2,0),FALSE)),VLOOKUP($B286,'Allokerad kvv'!$B$2:$AV$468,MATCH(I$2,'Allokerad kvv'!$B$2:$AV$2,0),FALSE),VLOOKUP($B286,'Justerad allokering'!$B$2:$AG$462,MATCH(I$2,'Justerad allokering'!$B$2:$AF$2,0),FALSE))</f>
        <v>0</v>
      </c>
      <c r="J286" s="28">
        <f>IF(ISERROR(1/VLOOKUP($B286,'Justerad allokering'!$B$2:$AG$462,MATCH(J$2,'Justerad allokering'!$B$2:$AF$2,0),FALSE)),VLOOKUP($B286,'Allokerad kvv'!$B$2:$AV$468,MATCH(J$2,'Allokerad kvv'!$B$2:$AV$2,0),FALSE),VLOOKUP($B286,'Justerad allokering'!$B$2:$AG$462,MATCH(J$2,'Justerad allokering'!$B$2:$AF$2,0),FALSE))</f>
        <v>0</v>
      </c>
      <c r="K286" s="28">
        <f>IF(ISERROR(1/VLOOKUP($B286,'Justerad allokering'!$B$2:$AG$462,MATCH(K$2,'Justerad allokering'!$B$2:$AF$2,0),FALSE)),VLOOKUP($B286,'Allokerad kvv'!$B$2:$AV$468,MATCH(K$2,'Allokerad kvv'!$B$2:$AV$2,0),FALSE),VLOOKUP($B286,'Justerad allokering'!$B$2:$AG$462,MATCH(K$2,'Justerad allokering'!$B$2:$AF$2,0),FALSE))</f>
        <v>0</v>
      </c>
      <c r="L286" s="28">
        <f>IF(ISERROR(1/VLOOKUP($B286,'Justerad allokering'!$B$2:$AG$462,MATCH(L$2,'Justerad allokering'!$B$2:$AF$2,0),FALSE)),VLOOKUP($B286,'Allokerad kvv'!$B$2:$AV$468,MATCH(L$2,'Allokerad kvv'!$B$2:$AV$2,0),FALSE),VLOOKUP($B286,'Justerad allokering'!$B$2:$AG$462,MATCH(L$2,'Justerad allokering'!$B$2:$AF$2,0),FALSE))</f>
        <v>0</v>
      </c>
      <c r="M286" s="28">
        <f>IF(ISERROR(1/VLOOKUP($B286,'Justerad allokering'!$B$2:$AG$462,MATCH(M$2,'Justerad allokering'!$B$2:$AF$2,0),FALSE)),VLOOKUP($B286,'Allokerad kvv'!$B$2:$AV$468,MATCH(M$2,'Allokerad kvv'!$B$2:$AV$2,0),FALSE),VLOOKUP($B286,'Justerad allokering'!$B$2:$AG$462,MATCH(M$2,'Justerad allokering'!$B$2:$AF$2,0),FALSE))</f>
        <v>0</v>
      </c>
      <c r="N286" s="28">
        <f>IF(ISERROR(1/VLOOKUP($B286,'Justerad allokering'!$B$2:$AG$462,MATCH(N$2,'Justerad allokering'!$B$2:$AF$2,0),FALSE)),VLOOKUP($B286,'Allokerad kvv'!$B$2:$AV$468,MATCH(N$2,'Allokerad kvv'!$B$2:$AV$2,0),FALSE),VLOOKUP($B286,'Justerad allokering'!$B$2:$AG$462,MATCH(N$2,'Justerad allokering'!$B$2:$AF$2,0),FALSE))</f>
        <v>0</v>
      </c>
      <c r="O286" s="28">
        <f>IF(ISERROR(1/VLOOKUP($B286,'Justerad allokering'!$B$2:$AG$462,MATCH(O$2,'Justerad allokering'!$B$2:$AF$2,0),FALSE)),VLOOKUP($B286,'Allokerad kvv'!$B$2:$AV$468,MATCH(O$2,'Allokerad kvv'!$B$2:$AV$2,0),FALSE),VLOOKUP($B286,'Justerad allokering'!$B$2:$AG$462,MATCH(O$2,'Justerad allokering'!$B$2:$AF$2,0),FALSE))</f>
        <v>0</v>
      </c>
      <c r="P286" s="28">
        <f>IF(ISERROR(1/VLOOKUP($B286,'Justerad allokering'!$B$2:$AG$462,MATCH(P$2,'Justerad allokering'!$B$2:$AF$2,0),FALSE)),VLOOKUP($B286,'Allokerad kvv'!$B$2:$AV$468,MATCH(P$2,'Allokerad kvv'!$B$2:$AV$2,0),FALSE),VLOOKUP($B286,'Justerad allokering'!$B$2:$AG$462,MATCH(P$2,'Justerad allokering'!$B$2:$AF$2,0),FALSE))</f>
        <v>0</v>
      </c>
      <c r="Q286" s="28">
        <f>IF(ISERROR(1/VLOOKUP($B286,'Justerad allokering'!$B$2:$AG$462,MATCH(Q$2,'Justerad allokering'!$B$2:$AF$2,0),FALSE)),VLOOKUP($B286,'Allokerad kvv'!$B$2:$AV$468,MATCH(Q$2,'Allokerad kvv'!$B$2:$AV$2,0),FALSE),VLOOKUP($B286,'Justerad allokering'!$B$2:$AG$462,MATCH(Q$2,'Justerad allokering'!$B$2:$AF$2,0),FALSE))</f>
        <v>0</v>
      </c>
      <c r="R286" s="28">
        <f>IF(ISERROR(1/VLOOKUP($B286,'Justerad allokering'!$B$2:$AG$462,MATCH(R$2,'Justerad allokering'!$B$2:$AF$2,0),FALSE)),VLOOKUP($B286,'Allokerad kvv'!$B$2:$AV$468,MATCH(R$2,'Allokerad kvv'!$B$2:$AV$2,0),FALSE),VLOOKUP($B286,'Justerad allokering'!$B$2:$AG$462,MATCH(R$2,'Justerad allokering'!$B$2:$AF$2,0),FALSE))</f>
        <v>0</v>
      </c>
      <c r="S286" s="28">
        <f>IF(ISERROR(1/VLOOKUP($B286,'Justerad allokering'!$B$2:$AG$462,MATCH(S$2,'Justerad allokering'!$B$2:$AF$2,0),FALSE)),VLOOKUP($B286,'Allokerad kvv'!$B$2:$AV$468,MATCH(S$2,'Allokerad kvv'!$B$2:$AV$2,0),FALSE),VLOOKUP($B286,'Justerad allokering'!$B$2:$AG$462,MATCH(S$2,'Justerad allokering'!$B$2:$AF$2,0),FALSE))</f>
        <v>0</v>
      </c>
      <c r="T286" s="28">
        <f>IF(ISERROR(1/VLOOKUP($B286,'Justerad allokering'!$B$2:$AG$462,MATCH(T$2,'Justerad allokering'!$B$2:$AF$2,0),FALSE)),VLOOKUP($B286,'Allokerad kvv'!$B$2:$AV$468,MATCH(T$2,'Allokerad kvv'!$B$2:$AV$2,0),FALSE),VLOOKUP($B286,'Justerad allokering'!$B$2:$AG$462,MATCH(T$2,'Justerad allokering'!$B$2:$AF$2,0),FALSE))</f>
        <v>0</v>
      </c>
      <c r="U286" s="28">
        <f>IF(ISERROR(1/VLOOKUP($B286,'Justerad allokering'!$B$2:$AG$462,MATCH(U$2,'Justerad allokering'!$B$2:$AF$2,0),FALSE)),VLOOKUP($B286,'Allokerad kvv'!$B$2:$AV$468,MATCH(U$2,'Allokerad kvv'!$B$2:$AV$2,0),FALSE),VLOOKUP($B286,'Justerad allokering'!$B$2:$AG$462,MATCH(U$2,'Justerad allokering'!$B$2:$AF$2,0),FALSE))</f>
        <v>0</v>
      </c>
      <c r="V286" s="28">
        <f>IF(ISERROR(1/VLOOKUP($B286,'Justerad allokering'!$B$2:$AG$462,MATCH(V$2,'Justerad allokering'!$B$2:$AF$2,0),FALSE)),VLOOKUP($B286,'Allokerad kvv'!$B$2:$AV$468,MATCH(V$2,'Allokerad kvv'!$B$2:$AV$2,0),FALSE),VLOOKUP($B286,'Justerad allokering'!$B$2:$AG$462,MATCH(V$2,'Justerad allokering'!$B$2:$AF$2,0),FALSE))</f>
        <v>0</v>
      </c>
      <c r="W286" s="28">
        <f>IF(ISERROR(1/VLOOKUP($B286,'Justerad allokering'!$B$2:$AG$462,MATCH(W$2,'Justerad allokering'!$B$2:$AF$2,0),FALSE)),VLOOKUP($B286,'Allokerad kvv'!$B$2:$AV$468,MATCH(W$2,'Allokerad kvv'!$B$2:$AV$2,0),FALSE),VLOOKUP($B286,'Justerad allokering'!$B$2:$AG$462,MATCH(W$2,'Justerad allokering'!$B$2:$AF$2,0),FALSE))</f>
        <v>0</v>
      </c>
      <c r="X286" s="28">
        <f>IF(ISERROR(1/VLOOKUP($B286,'Justerad allokering'!$B$2:$AG$462,MATCH(X$2,'Justerad allokering'!$B$2:$AF$2,0),FALSE)),VLOOKUP($B286,'Allokerad kvv'!$B$2:$AV$468,MATCH(X$2,'Allokerad kvv'!$B$2:$AV$2,0),FALSE),VLOOKUP($B286,'Justerad allokering'!$B$2:$AG$462,MATCH(X$2,'Justerad allokering'!$B$2:$AF$2,0),FALSE))</f>
        <v>0</v>
      </c>
      <c r="Y286" s="28">
        <f>IF(ISERROR(1/VLOOKUP($B286,'Justerad allokering'!$B$2:$AG$462,MATCH(Y$2,'Justerad allokering'!$B$2:$AF$2,0),FALSE)),VLOOKUP($B286,'Allokerad kvv'!$B$2:$AV$468,MATCH(Y$2,'Allokerad kvv'!$B$2:$AV$2,0),FALSE),VLOOKUP($B286,'Justerad allokering'!$B$2:$AG$462,MATCH(Y$2,'Justerad allokering'!$B$2:$AF$2,0),FALSE))</f>
        <v>0</v>
      </c>
      <c r="Z286" s="28">
        <f>IF(ISERROR(1/VLOOKUP($B286,'Justerad allokering'!$B$2:$AG$462,MATCH(Z$2,'Justerad allokering'!$B$2:$AF$2,0),FALSE)),VLOOKUP($B286,'Allokerad kvv'!$B$2:$AV$468,MATCH(Z$2,'Allokerad kvv'!$B$2:$AV$2,0),FALSE),VLOOKUP($B286,'Justerad allokering'!$B$2:$AG$462,MATCH(Z$2,'Justerad allokering'!$B$2:$AF$2,0),FALSE))</f>
        <v>0</v>
      </c>
      <c r="AA286" s="28"/>
      <c r="AB286" s="28"/>
      <c r="AE286">
        <f t="shared" si="12"/>
        <v>0</v>
      </c>
      <c r="AG286">
        <f t="shared" si="13"/>
        <v>0</v>
      </c>
      <c r="AH286">
        <f t="shared" si="14"/>
        <v>0</v>
      </c>
      <c r="AI286" s="55" t="str">
        <f>IF(AH286=0,"",AH286/VLOOKUP(B286,Kraftvärmeprod!$B$1:$BC$480,MATCH("Summa tillförd energi exklusive rökgaskondensering",Kraftvärmeprod!$B$1:$BC$1,0),FALSE))</f>
        <v/>
      </c>
    </row>
    <row r="287" spans="1:35" x14ac:dyDescent="0.25">
      <c r="A287" s="28" t="s">
        <v>388</v>
      </c>
      <c r="B287" s="28" t="s">
        <v>389</v>
      </c>
      <c r="C287" s="28">
        <f>IF(ISERROR(1/VLOOKUP($B287,'Justerad allokering'!$B$2:$AG$462,MATCH(C$2,'Justerad allokering'!$B$2:$AF$2,0),FALSE)),VLOOKUP($B287,'Allokerad kvv'!$B$2:$AV$468,MATCH(C$2,'Allokerad kvv'!$B$2:$AV$2,0),FALSE),VLOOKUP($B287,'Justerad allokering'!$B$2:$AG$462,MATCH(C$2,'Justerad allokering'!$B$2:$AF$2,0),FALSE))</f>
        <v>0</v>
      </c>
      <c r="D287" s="28">
        <f>IF(ISERROR(1/VLOOKUP($B287,'Justerad allokering'!$B$2:$AG$462,MATCH(D$2,'Justerad allokering'!$B$2:$AF$2,0),FALSE)),VLOOKUP($B287,'Allokerad kvv'!$B$2:$AV$468,MATCH(D$2,'Allokerad kvv'!$B$2:$AV$2,0),FALSE),VLOOKUP($B287,'Justerad allokering'!$B$2:$AG$462,MATCH(D$2,'Justerad allokering'!$B$2:$AF$2,0),FALSE))</f>
        <v>0</v>
      </c>
      <c r="E287" s="28">
        <f>IF(ISERROR(1/VLOOKUP($B287,'Justerad allokering'!$B$2:$AG$462,MATCH(E$2,'Justerad allokering'!$B$2:$AF$2,0),FALSE)),VLOOKUP($B287,'Allokerad kvv'!$B$2:$AV$468,MATCH(E$2,'Allokerad kvv'!$B$2:$AV$2,0),FALSE),VLOOKUP($B287,'Justerad allokering'!$B$2:$AG$462,MATCH(E$2,'Justerad allokering'!$B$2:$AF$2,0),FALSE))</f>
        <v>0</v>
      </c>
      <c r="F287" s="28">
        <f>IF(ISERROR(1/VLOOKUP($B287,'Justerad allokering'!$B$2:$AG$462,MATCH(F$2,'Justerad allokering'!$B$2:$AF$2,0),FALSE)),VLOOKUP($B287,'Allokerad kvv'!$B$2:$AV$468,MATCH(F$2,'Allokerad kvv'!$B$2:$AV$2,0),FALSE),VLOOKUP($B287,'Justerad allokering'!$B$2:$AG$462,MATCH(F$2,'Justerad allokering'!$B$2:$AF$2,0),FALSE))</f>
        <v>0</v>
      </c>
      <c r="G287" s="28">
        <f>IF(ISERROR(1/VLOOKUP($B287,'Justerad allokering'!$B$2:$AG$462,MATCH(G$2,'Justerad allokering'!$B$2:$AF$2,0),FALSE)),VLOOKUP($B287,'Allokerad kvv'!$B$2:$AV$468,MATCH(G$2,'Allokerad kvv'!$B$2:$AV$2,0),FALSE),VLOOKUP($B287,'Justerad allokering'!$B$2:$AG$462,MATCH(G$2,'Justerad allokering'!$B$2:$AF$2,0),FALSE))</f>
        <v>0</v>
      </c>
      <c r="H287" s="28">
        <f>IF(ISERROR(1/VLOOKUP($B287,'Justerad allokering'!$B$2:$AG$462,MATCH(H$2,'Justerad allokering'!$B$2:$AF$2,0),FALSE)),VLOOKUP($B287,'Allokerad kvv'!$B$2:$AV$468,MATCH(H$2,'Allokerad kvv'!$B$2:$AV$2,0),FALSE),VLOOKUP($B287,'Justerad allokering'!$B$2:$AG$462,MATCH(H$2,'Justerad allokering'!$B$2:$AF$2,0),FALSE))</f>
        <v>0</v>
      </c>
      <c r="I287" s="28">
        <f>IF(ISERROR(1/VLOOKUP($B287,'Justerad allokering'!$B$2:$AG$462,MATCH(I$2,'Justerad allokering'!$B$2:$AF$2,0),FALSE)),VLOOKUP($B287,'Allokerad kvv'!$B$2:$AV$468,MATCH(I$2,'Allokerad kvv'!$B$2:$AV$2,0),FALSE),VLOOKUP($B287,'Justerad allokering'!$B$2:$AG$462,MATCH(I$2,'Justerad allokering'!$B$2:$AF$2,0),FALSE))</f>
        <v>0</v>
      </c>
      <c r="J287" s="28">
        <f>IF(ISERROR(1/VLOOKUP($B287,'Justerad allokering'!$B$2:$AG$462,MATCH(J$2,'Justerad allokering'!$B$2:$AF$2,0),FALSE)),VLOOKUP($B287,'Allokerad kvv'!$B$2:$AV$468,MATCH(J$2,'Allokerad kvv'!$B$2:$AV$2,0),FALSE),VLOOKUP($B287,'Justerad allokering'!$B$2:$AG$462,MATCH(J$2,'Justerad allokering'!$B$2:$AF$2,0),FALSE))</f>
        <v>0</v>
      </c>
      <c r="K287" s="28">
        <f>IF(ISERROR(1/VLOOKUP($B287,'Justerad allokering'!$B$2:$AG$462,MATCH(K$2,'Justerad allokering'!$B$2:$AF$2,0),FALSE)),VLOOKUP($B287,'Allokerad kvv'!$B$2:$AV$468,MATCH(K$2,'Allokerad kvv'!$B$2:$AV$2,0),FALSE),VLOOKUP($B287,'Justerad allokering'!$B$2:$AG$462,MATCH(K$2,'Justerad allokering'!$B$2:$AF$2,0),FALSE))</f>
        <v>0</v>
      </c>
      <c r="L287" s="28">
        <f>IF(ISERROR(1/VLOOKUP($B287,'Justerad allokering'!$B$2:$AG$462,MATCH(L$2,'Justerad allokering'!$B$2:$AF$2,0),FALSE)),VLOOKUP($B287,'Allokerad kvv'!$B$2:$AV$468,MATCH(L$2,'Allokerad kvv'!$B$2:$AV$2,0),FALSE),VLOOKUP($B287,'Justerad allokering'!$B$2:$AG$462,MATCH(L$2,'Justerad allokering'!$B$2:$AF$2,0),FALSE))</f>
        <v>0</v>
      </c>
      <c r="M287" s="28">
        <f>IF(ISERROR(1/VLOOKUP($B287,'Justerad allokering'!$B$2:$AG$462,MATCH(M$2,'Justerad allokering'!$B$2:$AF$2,0),FALSE)),VLOOKUP($B287,'Allokerad kvv'!$B$2:$AV$468,MATCH(M$2,'Allokerad kvv'!$B$2:$AV$2,0),FALSE),VLOOKUP($B287,'Justerad allokering'!$B$2:$AG$462,MATCH(M$2,'Justerad allokering'!$B$2:$AF$2,0),FALSE))</f>
        <v>0</v>
      </c>
      <c r="N287" s="28">
        <f>IF(ISERROR(1/VLOOKUP($B287,'Justerad allokering'!$B$2:$AG$462,MATCH(N$2,'Justerad allokering'!$B$2:$AF$2,0),FALSE)),VLOOKUP($B287,'Allokerad kvv'!$B$2:$AV$468,MATCH(N$2,'Allokerad kvv'!$B$2:$AV$2,0),FALSE),VLOOKUP($B287,'Justerad allokering'!$B$2:$AG$462,MATCH(N$2,'Justerad allokering'!$B$2:$AF$2,0),FALSE))</f>
        <v>0</v>
      </c>
      <c r="O287" s="28">
        <f>IF(ISERROR(1/VLOOKUP($B287,'Justerad allokering'!$B$2:$AG$462,MATCH(O$2,'Justerad allokering'!$B$2:$AF$2,0),FALSE)),VLOOKUP($B287,'Allokerad kvv'!$B$2:$AV$468,MATCH(O$2,'Allokerad kvv'!$B$2:$AV$2,0),FALSE),VLOOKUP($B287,'Justerad allokering'!$B$2:$AG$462,MATCH(O$2,'Justerad allokering'!$B$2:$AF$2,0),FALSE))</f>
        <v>0</v>
      </c>
      <c r="P287" s="28">
        <f>IF(ISERROR(1/VLOOKUP($B287,'Justerad allokering'!$B$2:$AG$462,MATCH(P$2,'Justerad allokering'!$B$2:$AF$2,0),FALSE)),VLOOKUP($B287,'Allokerad kvv'!$B$2:$AV$468,MATCH(P$2,'Allokerad kvv'!$B$2:$AV$2,0),FALSE),VLOOKUP($B287,'Justerad allokering'!$B$2:$AG$462,MATCH(P$2,'Justerad allokering'!$B$2:$AF$2,0),FALSE))</f>
        <v>0</v>
      </c>
      <c r="Q287" s="28">
        <f>IF(ISERROR(1/VLOOKUP($B287,'Justerad allokering'!$B$2:$AG$462,MATCH(Q$2,'Justerad allokering'!$B$2:$AF$2,0),FALSE)),VLOOKUP($B287,'Allokerad kvv'!$B$2:$AV$468,MATCH(Q$2,'Allokerad kvv'!$B$2:$AV$2,0),FALSE),VLOOKUP($B287,'Justerad allokering'!$B$2:$AG$462,MATCH(Q$2,'Justerad allokering'!$B$2:$AF$2,0),FALSE))</f>
        <v>0</v>
      </c>
      <c r="R287" s="28">
        <f>IF(ISERROR(1/VLOOKUP($B287,'Justerad allokering'!$B$2:$AG$462,MATCH(R$2,'Justerad allokering'!$B$2:$AF$2,0),FALSE)),VLOOKUP($B287,'Allokerad kvv'!$B$2:$AV$468,MATCH(R$2,'Allokerad kvv'!$B$2:$AV$2,0),FALSE),VLOOKUP($B287,'Justerad allokering'!$B$2:$AG$462,MATCH(R$2,'Justerad allokering'!$B$2:$AF$2,0),FALSE))</f>
        <v>0</v>
      </c>
      <c r="S287" s="28">
        <f>IF(ISERROR(1/VLOOKUP($B287,'Justerad allokering'!$B$2:$AG$462,MATCH(S$2,'Justerad allokering'!$B$2:$AF$2,0),FALSE)),VLOOKUP($B287,'Allokerad kvv'!$B$2:$AV$468,MATCH(S$2,'Allokerad kvv'!$B$2:$AV$2,0),FALSE),VLOOKUP($B287,'Justerad allokering'!$B$2:$AG$462,MATCH(S$2,'Justerad allokering'!$B$2:$AF$2,0),FALSE))</f>
        <v>0</v>
      </c>
      <c r="T287" s="28">
        <f>IF(ISERROR(1/VLOOKUP($B287,'Justerad allokering'!$B$2:$AG$462,MATCH(T$2,'Justerad allokering'!$B$2:$AF$2,0),FALSE)),VLOOKUP($B287,'Allokerad kvv'!$B$2:$AV$468,MATCH(T$2,'Allokerad kvv'!$B$2:$AV$2,0),FALSE),VLOOKUP($B287,'Justerad allokering'!$B$2:$AG$462,MATCH(T$2,'Justerad allokering'!$B$2:$AF$2,0),FALSE))</f>
        <v>0</v>
      </c>
      <c r="U287" s="28">
        <f>IF(ISERROR(1/VLOOKUP($B287,'Justerad allokering'!$B$2:$AG$462,MATCH(U$2,'Justerad allokering'!$B$2:$AF$2,0),FALSE)),VLOOKUP($B287,'Allokerad kvv'!$B$2:$AV$468,MATCH(U$2,'Allokerad kvv'!$B$2:$AV$2,0),FALSE),VLOOKUP($B287,'Justerad allokering'!$B$2:$AG$462,MATCH(U$2,'Justerad allokering'!$B$2:$AF$2,0),FALSE))</f>
        <v>0</v>
      </c>
      <c r="V287" s="28">
        <f>IF(ISERROR(1/VLOOKUP($B287,'Justerad allokering'!$B$2:$AG$462,MATCH(V$2,'Justerad allokering'!$B$2:$AF$2,0),FALSE)),VLOOKUP($B287,'Allokerad kvv'!$B$2:$AV$468,MATCH(V$2,'Allokerad kvv'!$B$2:$AV$2,0),FALSE),VLOOKUP($B287,'Justerad allokering'!$B$2:$AG$462,MATCH(V$2,'Justerad allokering'!$B$2:$AF$2,0),FALSE))</f>
        <v>0</v>
      </c>
      <c r="W287" s="28">
        <f>IF(ISERROR(1/VLOOKUP($B287,'Justerad allokering'!$B$2:$AG$462,MATCH(W$2,'Justerad allokering'!$B$2:$AF$2,0),FALSE)),VLOOKUP($B287,'Allokerad kvv'!$B$2:$AV$468,MATCH(W$2,'Allokerad kvv'!$B$2:$AV$2,0),FALSE),VLOOKUP($B287,'Justerad allokering'!$B$2:$AG$462,MATCH(W$2,'Justerad allokering'!$B$2:$AF$2,0),FALSE))</f>
        <v>0</v>
      </c>
      <c r="X287" s="28">
        <f>IF(ISERROR(1/VLOOKUP($B287,'Justerad allokering'!$B$2:$AG$462,MATCH(X$2,'Justerad allokering'!$B$2:$AF$2,0),FALSE)),VLOOKUP($B287,'Allokerad kvv'!$B$2:$AV$468,MATCH(X$2,'Allokerad kvv'!$B$2:$AV$2,0),FALSE),VLOOKUP($B287,'Justerad allokering'!$B$2:$AG$462,MATCH(X$2,'Justerad allokering'!$B$2:$AF$2,0),FALSE))</f>
        <v>0</v>
      </c>
      <c r="Y287" s="28">
        <f>IF(ISERROR(1/VLOOKUP($B287,'Justerad allokering'!$B$2:$AG$462,MATCH(Y$2,'Justerad allokering'!$B$2:$AF$2,0),FALSE)),VLOOKUP($B287,'Allokerad kvv'!$B$2:$AV$468,MATCH(Y$2,'Allokerad kvv'!$B$2:$AV$2,0),FALSE),VLOOKUP($B287,'Justerad allokering'!$B$2:$AG$462,MATCH(Y$2,'Justerad allokering'!$B$2:$AF$2,0),FALSE))</f>
        <v>0</v>
      </c>
      <c r="Z287" s="28">
        <f>IF(ISERROR(1/VLOOKUP($B287,'Justerad allokering'!$B$2:$AG$462,MATCH(Z$2,'Justerad allokering'!$B$2:$AF$2,0),FALSE)),VLOOKUP($B287,'Allokerad kvv'!$B$2:$AV$468,MATCH(Z$2,'Allokerad kvv'!$B$2:$AV$2,0),FALSE),VLOOKUP($B287,'Justerad allokering'!$B$2:$AG$462,MATCH(Z$2,'Justerad allokering'!$B$2:$AF$2,0),FALSE))</f>
        <v>0</v>
      </c>
      <c r="AA287" s="28"/>
      <c r="AB287" s="28"/>
      <c r="AE287">
        <f t="shared" si="12"/>
        <v>0</v>
      </c>
      <c r="AG287">
        <f t="shared" si="13"/>
        <v>0</v>
      </c>
      <c r="AH287">
        <f t="shared" si="14"/>
        <v>0</v>
      </c>
      <c r="AI287" s="55" t="str">
        <f>IF(AH287=0,"",AH287/VLOOKUP(B287,Kraftvärmeprod!$B$1:$BC$480,MATCH("Summa tillförd energi exklusive rökgaskondensering",Kraftvärmeprod!$B$1:$BC$1,0),FALSE))</f>
        <v/>
      </c>
    </row>
    <row r="288" spans="1:35" x14ac:dyDescent="0.25">
      <c r="A288" s="28" t="s">
        <v>388</v>
      </c>
      <c r="B288" s="28" t="s">
        <v>390</v>
      </c>
      <c r="C288" s="28">
        <f>IF(ISERROR(1/VLOOKUP($B288,'Justerad allokering'!$B$2:$AG$462,MATCH(C$2,'Justerad allokering'!$B$2:$AF$2,0),FALSE)),VLOOKUP($B288,'Allokerad kvv'!$B$2:$AV$468,MATCH(C$2,'Allokerad kvv'!$B$2:$AV$2,0),FALSE),VLOOKUP($B288,'Justerad allokering'!$B$2:$AG$462,MATCH(C$2,'Justerad allokering'!$B$2:$AF$2,0),FALSE))</f>
        <v>0</v>
      </c>
      <c r="D288" s="28">
        <f>IF(ISERROR(1/VLOOKUP($B288,'Justerad allokering'!$B$2:$AG$462,MATCH(D$2,'Justerad allokering'!$B$2:$AF$2,0),FALSE)),VLOOKUP($B288,'Allokerad kvv'!$B$2:$AV$468,MATCH(D$2,'Allokerad kvv'!$B$2:$AV$2,0),FALSE),VLOOKUP($B288,'Justerad allokering'!$B$2:$AG$462,MATCH(D$2,'Justerad allokering'!$B$2:$AF$2,0),FALSE))</f>
        <v>0</v>
      </c>
      <c r="E288" s="28">
        <f>IF(ISERROR(1/VLOOKUP($B288,'Justerad allokering'!$B$2:$AG$462,MATCH(E$2,'Justerad allokering'!$B$2:$AF$2,0),FALSE)),VLOOKUP($B288,'Allokerad kvv'!$B$2:$AV$468,MATCH(E$2,'Allokerad kvv'!$B$2:$AV$2,0),FALSE),VLOOKUP($B288,'Justerad allokering'!$B$2:$AG$462,MATCH(E$2,'Justerad allokering'!$B$2:$AF$2,0),FALSE))</f>
        <v>0</v>
      </c>
      <c r="F288" s="28">
        <f>IF(ISERROR(1/VLOOKUP($B288,'Justerad allokering'!$B$2:$AG$462,MATCH(F$2,'Justerad allokering'!$B$2:$AF$2,0),FALSE)),VLOOKUP($B288,'Allokerad kvv'!$B$2:$AV$468,MATCH(F$2,'Allokerad kvv'!$B$2:$AV$2,0),FALSE),VLOOKUP($B288,'Justerad allokering'!$B$2:$AG$462,MATCH(F$2,'Justerad allokering'!$B$2:$AF$2,0),FALSE))</f>
        <v>0</v>
      </c>
      <c r="G288" s="28">
        <f>IF(ISERROR(1/VLOOKUP($B288,'Justerad allokering'!$B$2:$AG$462,MATCH(G$2,'Justerad allokering'!$B$2:$AF$2,0),FALSE)),VLOOKUP($B288,'Allokerad kvv'!$B$2:$AV$468,MATCH(G$2,'Allokerad kvv'!$B$2:$AV$2,0),FALSE),VLOOKUP($B288,'Justerad allokering'!$B$2:$AG$462,MATCH(G$2,'Justerad allokering'!$B$2:$AF$2,0),FALSE))</f>
        <v>0</v>
      </c>
      <c r="H288" s="28">
        <f>IF(ISERROR(1/VLOOKUP($B288,'Justerad allokering'!$B$2:$AG$462,MATCH(H$2,'Justerad allokering'!$B$2:$AF$2,0),FALSE)),VLOOKUP($B288,'Allokerad kvv'!$B$2:$AV$468,MATCH(H$2,'Allokerad kvv'!$B$2:$AV$2,0),FALSE),VLOOKUP($B288,'Justerad allokering'!$B$2:$AG$462,MATCH(H$2,'Justerad allokering'!$B$2:$AF$2,0),FALSE))</f>
        <v>0</v>
      </c>
      <c r="I288" s="28">
        <f>IF(ISERROR(1/VLOOKUP($B288,'Justerad allokering'!$B$2:$AG$462,MATCH(I$2,'Justerad allokering'!$B$2:$AF$2,0),FALSE)),VLOOKUP($B288,'Allokerad kvv'!$B$2:$AV$468,MATCH(I$2,'Allokerad kvv'!$B$2:$AV$2,0),FALSE),VLOOKUP($B288,'Justerad allokering'!$B$2:$AG$462,MATCH(I$2,'Justerad allokering'!$B$2:$AF$2,0),FALSE))</f>
        <v>0</v>
      </c>
      <c r="J288" s="28">
        <f>IF(ISERROR(1/VLOOKUP($B288,'Justerad allokering'!$B$2:$AG$462,MATCH(J$2,'Justerad allokering'!$B$2:$AF$2,0),FALSE)),VLOOKUP($B288,'Allokerad kvv'!$B$2:$AV$468,MATCH(J$2,'Allokerad kvv'!$B$2:$AV$2,0),FALSE),VLOOKUP($B288,'Justerad allokering'!$B$2:$AG$462,MATCH(J$2,'Justerad allokering'!$B$2:$AF$2,0),FALSE))</f>
        <v>0</v>
      </c>
      <c r="K288" s="28">
        <f>IF(ISERROR(1/VLOOKUP($B288,'Justerad allokering'!$B$2:$AG$462,MATCH(K$2,'Justerad allokering'!$B$2:$AF$2,0),FALSE)),VLOOKUP($B288,'Allokerad kvv'!$B$2:$AV$468,MATCH(K$2,'Allokerad kvv'!$B$2:$AV$2,0),FALSE),VLOOKUP($B288,'Justerad allokering'!$B$2:$AG$462,MATCH(K$2,'Justerad allokering'!$B$2:$AF$2,0),FALSE))</f>
        <v>0</v>
      </c>
      <c r="L288" s="28">
        <f>IF(ISERROR(1/VLOOKUP($B288,'Justerad allokering'!$B$2:$AG$462,MATCH(L$2,'Justerad allokering'!$B$2:$AF$2,0),FALSE)),VLOOKUP($B288,'Allokerad kvv'!$B$2:$AV$468,MATCH(L$2,'Allokerad kvv'!$B$2:$AV$2,0),FALSE),VLOOKUP($B288,'Justerad allokering'!$B$2:$AG$462,MATCH(L$2,'Justerad allokering'!$B$2:$AF$2,0),FALSE))</f>
        <v>0</v>
      </c>
      <c r="M288" s="28">
        <f>IF(ISERROR(1/VLOOKUP($B288,'Justerad allokering'!$B$2:$AG$462,MATCH(M$2,'Justerad allokering'!$B$2:$AF$2,0),FALSE)),VLOOKUP($B288,'Allokerad kvv'!$B$2:$AV$468,MATCH(M$2,'Allokerad kvv'!$B$2:$AV$2,0),FALSE),VLOOKUP($B288,'Justerad allokering'!$B$2:$AG$462,MATCH(M$2,'Justerad allokering'!$B$2:$AF$2,0),FALSE))</f>
        <v>0</v>
      </c>
      <c r="N288" s="28">
        <f>IF(ISERROR(1/VLOOKUP($B288,'Justerad allokering'!$B$2:$AG$462,MATCH(N$2,'Justerad allokering'!$B$2:$AF$2,0),FALSE)),VLOOKUP($B288,'Allokerad kvv'!$B$2:$AV$468,MATCH(N$2,'Allokerad kvv'!$B$2:$AV$2,0),FALSE),VLOOKUP($B288,'Justerad allokering'!$B$2:$AG$462,MATCH(N$2,'Justerad allokering'!$B$2:$AF$2,0),FALSE))</f>
        <v>0</v>
      </c>
      <c r="O288" s="28">
        <f>IF(ISERROR(1/VLOOKUP($B288,'Justerad allokering'!$B$2:$AG$462,MATCH(O$2,'Justerad allokering'!$B$2:$AF$2,0),FALSE)),VLOOKUP($B288,'Allokerad kvv'!$B$2:$AV$468,MATCH(O$2,'Allokerad kvv'!$B$2:$AV$2,0),FALSE),VLOOKUP($B288,'Justerad allokering'!$B$2:$AG$462,MATCH(O$2,'Justerad allokering'!$B$2:$AF$2,0),FALSE))</f>
        <v>0</v>
      </c>
      <c r="P288" s="28">
        <f>IF(ISERROR(1/VLOOKUP($B288,'Justerad allokering'!$B$2:$AG$462,MATCH(P$2,'Justerad allokering'!$B$2:$AF$2,0),FALSE)),VLOOKUP($B288,'Allokerad kvv'!$B$2:$AV$468,MATCH(P$2,'Allokerad kvv'!$B$2:$AV$2,0),FALSE),VLOOKUP($B288,'Justerad allokering'!$B$2:$AG$462,MATCH(P$2,'Justerad allokering'!$B$2:$AF$2,0),FALSE))</f>
        <v>0</v>
      </c>
      <c r="Q288" s="28">
        <f>IF(ISERROR(1/VLOOKUP($B288,'Justerad allokering'!$B$2:$AG$462,MATCH(Q$2,'Justerad allokering'!$B$2:$AF$2,0),FALSE)),VLOOKUP($B288,'Allokerad kvv'!$B$2:$AV$468,MATCH(Q$2,'Allokerad kvv'!$B$2:$AV$2,0),FALSE),VLOOKUP($B288,'Justerad allokering'!$B$2:$AG$462,MATCH(Q$2,'Justerad allokering'!$B$2:$AF$2,0),FALSE))</f>
        <v>0</v>
      </c>
      <c r="R288" s="28">
        <f>IF(ISERROR(1/VLOOKUP($B288,'Justerad allokering'!$B$2:$AG$462,MATCH(R$2,'Justerad allokering'!$B$2:$AF$2,0),FALSE)),VLOOKUP($B288,'Allokerad kvv'!$B$2:$AV$468,MATCH(R$2,'Allokerad kvv'!$B$2:$AV$2,0),FALSE),VLOOKUP($B288,'Justerad allokering'!$B$2:$AG$462,MATCH(R$2,'Justerad allokering'!$B$2:$AF$2,0),FALSE))</f>
        <v>0</v>
      </c>
      <c r="S288" s="28">
        <f>IF(ISERROR(1/VLOOKUP($B288,'Justerad allokering'!$B$2:$AG$462,MATCH(S$2,'Justerad allokering'!$B$2:$AF$2,0),FALSE)),VLOOKUP($B288,'Allokerad kvv'!$B$2:$AV$468,MATCH(S$2,'Allokerad kvv'!$B$2:$AV$2,0),FALSE),VLOOKUP($B288,'Justerad allokering'!$B$2:$AG$462,MATCH(S$2,'Justerad allokering'!$B$2:$AF$2,0),FALSE))</f>
        <v>0</v>
      </c>
      <c r="T288" s="28">
        <f>IF(ISERROR(1/VLOOKUP($B288,'Justerad allokering'!$B$2:$AG$462,MATCH(T$2,'Justerad allokering'!$B$2:$AF$2,0),FALSE)),VLOOKUP($B288,'Allokerad kvv'!$B$2:$AV$468,MATCH(T$2,'Allokerad kvv'!$B$2:$AV$2,0),FALSE),VLOOKUP($B288,'Justerad allokering'!$B$2:$AG$462,MATCH(T$2,'Justerad allokering'!$B$2:$AF$2,0),FALSE))</f>
        <v>0</v>
      </c>
      <c r="U288" s="28">
        <f>IF(ISERROR(1/VLOOKUP($B288,'Justerad allokering'!$B$2:$AG$462,MATCH(U$2,'Justerad allokering'!$B$2:$AF$2,0),FALSE)),VLOOKUP($B288,'Allokerad kvv'!$B$2:$AV$468,MATCH(U$2,'Allokerad kvv'!$B$2:$AV$2,0),FALSE),VLOOKUP($B288,'Justerad allokering'!$B$2:$AG$462,MATCH(U$2,'Justerad allokering'!$B$2:$AF$2,0),FALSE))</f>
        <v>0</v>
      </c>
      <c r="V288" s="28">
        <f>IF(ISERROR(1/VLOOKUP($B288,'Justerad allokering'!$B$2:$AG$462,MATCH(V$2,'Justerad allokering'!$B$2:$AF$2,0),FALSE)),VLOOKUP($B288,'Allokerad kvv'!$B$2:$AV$468,MATCH(V$2,'Allokerad kvv'!$B$2:$AV$2,0),FALSE),VLOOKUP($B288,'Justerad allokering'!$B$2:$AG$462,MATCH(V$2,'Justerad allokering'!$B$2:$AF$2,0),FALSE))</f>
        <v>0</v>
      </c>
      <c r="W288" s="28">
        <f>IF(ISERROR(1/VLOOKUP($B288,'Justerad allokering'!$B$2:$AG$462,MATCH(W$2,'Justerad allokering'!$B$2:$AF$2,0),FALSE)),VLOOKUP($B288,'Allokerad kvv'!$B$2:$AV$468,MATCH(W$2,'Allokerad kvv'!$B$2:$AV$2,0),FALSE),VLOOKUP($B288,'Justerad allokering'!$B$2:$AG$462,MATCH(W$2,'Justerad allokering'!$B$2:$AF$2,0),FALSE))</f>
        <v>0</v>
      </c>
      <c r="X288" s="28">
        <f>IF(ISERROR(1/VLOOKUP($B288,'Justerad allokering'!$B$2:$AG$462,MATCH(X$2,'Justerad allokering'!$B$2:$AF$2,0),FALSE)),VLOOKUP($B288,'Allokerad kvv'!$B$2:$AV$468,MATCH(X$2,'Allokerad kvv'!$B$2:$AV$2,0),FALSE),VLOOKUP($B288,'Justerad allokering'!$B$2:$AG$462,MATCH(X$2,'Justerad allokering'!$B$2:$AF$2,0),FALSE))</f>
        <v>0</v>
      </c>
      <c r="Y288" s="28">
        <f>IF(ISERROR(1/VLOOKUP($B288,'Justerad allokering'!$B$2:$AG$462,MATCH(Y$2,'Justerad allokering'!$B$2:$AF$2,0),FALSE)),VLOOKUP($B288,'Allokerad kvv'!$B$2:$AV$468,MATCH(Y$2,'Allokerad kvv'!$B$2:$AV$2,0),FALSE),VLOOKUP($B288,'Justerad allokering'!$B$2:$AG$462,MATCH(Y$2,'Justerad allokering'!$B$2:$AF$2,0),FALSE))</f>
        <v>0</v>
      </c>
      <c r="Z288" s="28">
        <f>IF(ISERROR(1/VLOOKUP($B288,'Justerad allokering'!$B$2:$AG$462,MATCH(Z$2,'Justerad allokering'!$B$2:$AF$2,0),FALSE)),VLOOKUP($B288,'Allokerad kvv'!$B$2:$AV$468,MATCH(Z$2,'Allokerad kvv'!$B$2:$AV$2,0),FALSE),VLOOKUP($B288,'Justerad allokering'!$B$2:$AG$462,MATCH(Z$2,'Justerad allokering'!$B$2:$AF$2,0),FALSE))</f>
        <v>0</v>
      </c>
      <c r="AA288" s="28"/>
      <c r="AB288" s="28"/>
      <c r="AE288">
        <f t="shared" si="12"/>
        <v>0</v>
      </c>
      <c r="AG288">
        <f t="shared" si="13"/>
        <v>0</v>
      </c>
      <c r="AH288">
        <f t="shared" si="14"/>
        <v>0</v>
      </c>
      <c r="AI288" s="55" t="str">
        <f>IF(AH288=0,"",AH288/VLOOKUP(B288,Kraftvärmeprod!$B$1:$BC$480,MATCH("Summa tillförd energi exklusive rökgaskondensering",Kraftvärmeprod!$B$1:$BC$1,0),FALSE))</f>
        <v/>
      </c>
    </row>
    <row r="289" spans="1:35" x14ac:dyDescent="0.25">
      <c r="A289" s="28" t="s">
        <v>391</v>
      </c>
      <c r="B289" s="28" t="s">
        <v>392</v>
      </c>
      <c r="C289" s="28">
        <f>IF(ISERROR(1/VLOOKUP($B289,'Justerad allokering'!$B$2:$AG$462,MATCH(C$2,'Justerad allokering'!$B$2:$AF$2,0),FALSE)),VLOOKUP($B289,'Allokerad kvv'!$B$2:$AV$468,MATCH(C$2,'Allokerad kvv'!$B$2:$AV$2,0),FALSE),VLOOKUP($B289,'Justerad allokering'!$B$2:$AG$462,MATCH(C$2,'Justerad allokering'!$B$2:$AF$2,0),FALSE))</f>
        <v>0</v>
      </c>
      <c r="D289" s="28">
        <f>IF(ISERROR(1/VLOOKUP($B289,'Justerad allokering'!$B$2:$AG$462,MATCH(D$2,'Justerad allokering'!$B$2:$AF$2,0),FALSE)),VLOOKUP($B289,'Allokerad kvv'!$B$2:$AV$468,MATCH(D$2,'Allokerad kvv'!$B$2:$AV$2,0),FALSE),VLOOKUP($B289,'Justerad allokering'!$B$2:$AG$462,MATCH(D$2,'Justerad allokering'!$B$2:$AF$2,0),FALSE))</f>
        <v>0</v>
      </c>
      <c r="E289" s="28">
        <f>IF(ISERROR(1/VLOOKUP($B289,'Justerad allokering'!$B$2:$AG$462,MATCH(E$2,'Justerad allokering'!$B$2:$AF$2,0),FALSE)),VLOOKUP($B289,'Allokerad kvv'!$B$2:$AV$468,MATCH(E$2,'Allokerad kvv'!$B$2:$AV$2,0),FALSE),VLOOKUP($B289,'Justerad allokering'!$B$2:$AG$462,MATCH(E$2,'Justerad allokering'!$B$2:$AF$2,0),FALSE))</f>
        <v>0</v>
      </c>
      <c r="F289" s="28">
        <f>IF(ISERROR(1/VLOOKUP($B289,'Justerad allokering'!$B$2:$AG$462,MATCH(F$2,'Justerad allokering'!$B$2:$AF$2,0),FALSE)),VLOOKUP($B289,'Allokerad kvv'!$B$2:$AV$468,MATCH(F$2,'Allokerad kvv'!$B$2:$AV$2,0),FALSE),VLOOKUP($B289,'Justerad allokering'!$B$2:$AG$462,MATCH(F$2,'Justerad allokering'!$B$2:$AF$2,0),FALSE))</f>
        <v>0</v>
      </c>
      <c r="G289" s="28">
        <f>IF(ISERROR(1/VLOOKUP($B289,'Justerad allokering'!$B$2:$AG$462,MATCH(G$2,'Justerad allokering'!$B$2:$AF$2,0),FALSE)),VLOOKUP($B289,'Allokerad kvv'!$B$2:$AV$468,MATCH(G$2,'Allokerad kvv'!$B$2:$AV$2,0),FALSE),VLOOKUP($B289,'Justerad allokering'!$B$2:$AG$462,MATCH(G$2,'Justerad allokering'!$B$2:$AF$2,0),FALSE))</f>
        <v>0</v>
      </c>
      <c r="H289" s="28">
        <f>IF(ISERROR(1/VLOOKUP($B289,'Justerad allokering'!$B$2:$AG$462,MATCH(H$2,'Justerad allokering'!$B$2:$AF$2,0),FALSE)),VLOOKUP($B289,'Allokerad kvv'!$B$2:$AV$468,MATCH(H$2,'Allokerad kvv'!$B$2:$AV$2,0),FALSE),VLOOKUP($B289,'Justerad allokering'!$B$2:$AG$462,MATCH(H$2,'Justerad allokering'!$B$2:$AF$2,0),FALSE))</f>
        <v>0</v>
      </c>
      <c r="I289" s="28">
        <f>IF(ISERROR(1/VLOOKUP($B289,'Justerad allokering'!$B$2:$AG$462,MATCH(I$2,'Justerad allokering'!$B$2:$AF$2,0),FALSE)),VLOOKUP($B289,'Allokerad kvv'!$B$2:$AV$468,MATCH(I$2,'Allokerad kvv'!$B$2:$AV$2,0),FALSE),VLOOKUP($B289,'Justerad allokering'!$B$2:$AG$462,MATCH(I$2,'Justerad allokering'!$B$2:$AF$2,0),FALSE))</f>
        <v>0</v>
      </c>
      <c r="J289" s="28">
        <f>IF(ISERROR(1/VLOOKUP($B289,'Justerad allokering'!$B$2:$AG$462,MATCH(J$2,'Justerad allokering'!$B$2:$AF$2,0),FALSE)),VLOOKUP($B289,'Allokerad kvv'!$B$2:$AV$468,MATCH(J$2,'Allokerad kvv'!$B$2:$AV$2,0),FALSE),VLOOKUP($B289,'Justerad allokering'!$B$2:$AG$462,MATCH(J$2,'Justerad allokering'!$B$2:$AF$2,0),FALSE))</f>
        <v>0</v>
      </c>
      <c r="K289" s="28">
        <f>IF(ISERROR(1/VLOOKUP($B289,'Justerad allokering'!$B$2:$AG$462,MATCH(K$2,'Justerad allokering'!$B$2:$AF$2,0),FALSE)),VLOOKUP($B289,'Allokerad kvv'!$B$2:$AV$468,MATCH(K$2,'Allokerad kvv'!$B$2:$AV$2,0),FALSE),VLOOKUP($B289,'Justerad allokering'!$B$2:$AG$462,MATCH(K$2,'Justerad allokering'!$B$2:$AF$2,0),FALSE))</f>
        <v>0</v>
      </c>
      <c r="L289" s="28">
        <f>IF(ISERROR(1/VLOOKUP($B289,'Justerad allokering'!$B$2:$AG$462,MATCH(L$2,'Justerad allokering'!$B$2:$AF$2,0),FALSE)),VLOOKUP($B289,'Allokerad kvv'!$B$2:$AV$468,MATCH(L$2,'Allokerad kvv'!$B$2:$AV$2,0),FALSE),VLOOKUP($B289,'Justerad allokering'!$B$2:$AG$462,MATCH(L$2,'Justerad allokering'!$B$2:$AF$2,0),FALSE))</f>
        <v>0</v>
      </c>
      <c r="M289" s="28">
        <f>IF(ISERROR(1/VLOOKUP($B289,'Justerad allokering'!$B$2:$AG$462,MATCH(M$2,'Justerad allokering'!$B$2:$AF$2,0),FALSE)),VLOOKUP($B289,'Allokerad kvv'!$B$2:$AV$468,MATCH(M$2,'Allokerad kvv'!$B$2:$AV$2,0),FALSE),VLOOKUP($B289,'Justerad allokering'!$B$2:$AG$462,MATCH(M$2,'Justerad allokering'!$B$2:$AF$2,0),FALSE))</f>
        <v>0</v>
      </c>
      <c r="N289" s="28">
        <f>IF(ISERROR(1/VLOOKUP($B289,'Justerad allokering'!$B$2:$AG$462,MATCH(N$2,'Justerad allokering'!$B$2:$AF$2,0),FALSE)),VLOOKUP($B289,'Allokerad kvv'!$B$2:$AV$468,MATCH(N$2,'Allokerad kvv'!$B$2:$AV$2,0),FALSE),VLOOKUP($B289,'Justerad allokering'!$B$2:$AG$462,MATCH(N$2,'Justerad allokering'!$B$2:$AF$2,0),FALSE))</f>
        <v>0</v>
      </c>
      <c r="O289" s="28">
        <f>IF(ISERROR(1/VLOOKUP($B289,'Justerad allokering'!$B$2:$AG$462,MATCH(O$2,'Justerad allokering'!$B$2:$AF$2,0),FALSE)),VLOOKUP($B289,'Allokerad kvv'!$B$2:$AV$468,MATCH(O$2,'Allokerad kvv'!$B$2:$AV$2,0),FALSE),VLOOKUP($B289,'Justerad allokering'!$B$2:$AG$462,MATCH(O$2,'Justerad allokering'!$B$2:$AF$2,0),FALSE))</f>
        <v>0</v>
      </c>
      <c r="P289" s="28">
        <f>IF(ISERROR(1/VLOOKUP($B289,'Justerad allokering'!$B$2:$AG$462,MATCH(P$2,'Justerad allokering'!$B$2:$AF$2,0),FALSE)),VLOOKUP($B289,'Allokerad kvv'!$B$2:$AV$468,MATCH(P$2,'Allokerad kvv'!$B$2:$AV$2,0),FALSE),VLOOKUP($B289,'Justerad allokering'!$B$2:$AG$462,MATCH(P$2,'Justerad allokering'!$B$2:$AF$2,0),FALSE))</f>
        <v>0</v>
      </c>
      <c r="Q289" s="28">
        <f>IF(ISERROR(1/VLOOKUP($B289,'Justerad allokering'!$B$2:$AG$462,MATCH(Q$2,'Justerad allokering'!$B$2:$AF$2,0),FALSE)),VLOOKUP($B289,'Allokerad kvv'!$B$2:$AV$468,MATCH(Q$2,'Allokerad kvv'!$B$2:$AV$2,0),FALSE),VLOOKUP($B289,'Justerad allokering'!$B$2:$AG$462,MATCH(Q$2,'Justerad allokering'!$B$2:$AF$2,0),FALSE))</f>
        <v>0</v>
      </c>
      <c r="R289" s="28">
        <f>IF(ISERROR(1/VLOOKUP($B289,'Justerad allokering'!$B$2:$AG$462,MATCH(R$2,'Justerad allokering'!$B$2:$AF$2,0),FALSE)),VLOOKUP($B289,'Allokerad kvv'!$B$2:$AV$468,MATCH(R$2,'Allokerad kvv'!$B$2:$AV$2,0),FALSE),VLOOKUP($B289,'Justerad allokering'!$B$2:$AG$462,MATCH(R$2,'Justerad allokering'!$B$2:$AF$2,0),FALSE))</f>
        <v>0</v>
      </c>
      <c r="S289" s="28">
        <f>IF(ISERROR(1/VLOOKUP($B289,'Justerad allokering'!$B$2:$AG$462,MATCH(S$2,'Justerad allokering'!$B$2:$AF$2,0),FALSE)),VLOOKUP($B289,'Allokerad kvv'!$B$2:$AV$468,MATCH(S$2,'Allokerad kvv'!$B$2:$AV$2,0),FALSE),VLOOKUP($B289,'Justerad allokering'!$B$2:$AG$462,MATCH(S$2,'Justerad allokering'!$B$2:$AF$2,0),FALSE))</f>
        <v>0</v>
      </c>
      <c r="T289" s="28">
        <f>IF(ISERROR(1/VLOOKUP($B289,'Justerad allokering'!$B$2:$AG$462,MATCH(T$2,'Justerad allokering'!$B$2:$AF$2,0),FALSE)),VLOOKUP($B289,'Allokerad kvv'!$B$2:$AV$468,MATCH(T$2,'Allokerad kvv'!$B$2:$AV$2,0),FALSE),VLOOKUP($B289,'Justerad allokering'!$B$2:$AG$462,MATCH(T$2,'Justerad allokering'!$B$2:$AF$2,0),FALSE))</f>
        <v>0</v>
      </c>
      <c r="U289" s="28">
        <f>IF(ISERROR(1/VLOOKUP($B289,'Justerad allokering'!$B$2:$AG$462,MATCH(U$2,'Justerad allokering'!$B$2:$AF$2,0),FALSE)),VLOOKUP($B289,'Allokerad kvv'!$B$2:$AV$468,MATCH(U$2,'Allokerad kvv'!$B$2:$AV$2,0),FALSE),VLOOKUP($B289,'Justerad allokering'!$B$2:$AG$462,MATCH(U$2,'Justerad allokering'!$B$2:$AF$2,0),FALSE))</f>
        <v>0</v>
      </c>
      <c r="V289" s="28">
        <f>IF(ISERROR(1/VLOOKUP($B289,'Justerad allokering'!$B$2:$AG$462,MATCH(V$2,'Justerad allokering'!$B$2:$AF$2,0),FALSE)),VLOOKUP($B289,'Allokerad kvv'!$B$2:$AV$468,MATCH(V$2,'Allokerad kvv'!$B$2:$AV$2,0),FALSE),VLOOKUP($B289,'Justerad allokering'!$B$2:$AG$462,MATCH(V$2,'Justerad allokering'!$B$2:$AF$2,0),FALSE))</f>
        <v>0</v>
      </c>
      <c r="W289" s="28">
        <f>IF(ISERROR(1/VLOOKUP($B289,'Justerad allokering'!$B$2:$AG$462,MATCH(W$2,'Justerad allokering'!$B$2:$AF$2,0),FALSE)),VLOOKUP($B289,'Allokerad kvv'!$B$2:$AV$468,MATCH(W$2,'Allokerad kvv'!$B$2:$AV$2,0),FALSE),VLOOKUP($B289,'Justerad allokering'!$B$2:$AG$462,MATCH(W$2,'Justerad allokering'!$B$2:$AF$2,0),FALSE))</f>
        <v>0</v>
      </c>
      <c r="X289" s="28">
        <f>IF(ISERROR(1/VLOOKUP($B289,'Justerad allokering'!$B$2:$AG$462,MATCH(X$2,'Justerad allokering'!$B$2:$AF$2,0),FALSE)),VLOOKUP($B289,'Allokerad kvv'!$B$2:$AV$468,MATCH(X$2,'Allokerad kvv'!$B$2:$AV$2,0),FALSE),VLOOKUP($B289,'Justerad allokering'!$B$2:$AG$462,MATCH(X$2,'Justerad allokering'!$B$2:$AF$2,0),FALSE))</f>
        <v>0</v>
      </c>
      <c r="Y289" s="28">
        <f>IF(ISERROR(1/VLOOKUP($B289,'Justerad allokering'!$B$2:$AG$462,MATCH(Y$2,'Justerad allokering'!$B$2:$AF$2,0),FALSE)),VLOOKUP($B289,'Allokerad kvv'!$B$2:$AV$468,MATCH(Y$2,'Allokerad kvv'!$B$2:$AV$2,0),FALSE),VLOOKUP($B289,'Justerad allokering'!$B$2:$AG$462,MATCH(Y$2,'Justerad allokering'!$B$2:$AF$2,0),FALSE))</f>
        <v>0</v>
      </c>
      <c r="Z289" s="28">
        <f>IF(ISERROR(1/VLOOKUP($B289,'Justerad allokering'!$B$2:$AG$462,MATCH(Z$2,'Justerad allokering'!$B$2:$AF$2,0),FALSE)),VLOOKUP($B289,'Allokerad kvv'!$B$2:$AV$468,MATCH(Z$2,'Allokerad kvv'!$B$2:$AV$2,0),FALSE),VLOOKUP($B289,'Justerad allokering'!$B$2:$AG$462,MATCH(Z$2,'Justerad allokering'!$B$2:$AF$2,0),FALSE))</f>
        <v>0</v>
      </c>
      <c r="AA289" s="28"/>
      <c r="AB289" s="28"/>
      <c r="AE289">
        <f t="shared" si="12"/>
        <v>0</v>
      </c>
      <c r="AG289">
        <f t="shared" si="13"/>
        <v>0</v>
      </c>
      <c r="AH289">
        <f t="shared" si="14"/>
        <v>0</v>
      </c>
      <c r="AI289" s="55" t="str">
        <f>IF(AH289=0,"",AH289/VLOOKUP(B289,Kraftvärmeprod!$B$1:$BC$480,MATCH("Summa tillförd energi exklusive rökgaskondensering",Kraftvärmeprod!$B$1:$BC$1,0),FALSE))</f>
        <v/>
      </c>
    </row>
    <row r="290" spans="1:35" x14ac:dyDescent="0.25">
      <c r="A290" s="28" t="s">
        <v>393</v>
      </c>
      <c r="B290" s="28" t="s">
        <v>394</v>
      </c>
      <c r="C290" s="28">
        <f>IF(ISERROR(1/VLOOKUP($B290,'Justerad allokering'!$B$2:$AG$462,MATCH(C$2,'Justerad allokering'!$B$2:$AF$2,0),FALSE)),VLOOKUP($B290,'Allokerad kvv'!$B$2:$AV$468,MATCH(C$2,'Allokerad kvv'!$B$2:$AV$2,0),FALSE),VLOOKUP($B290,'Justerad allokering'!$B$2:$AG$462,MATCH(C$2,'Justerad allokering'!$B$2:$AF$2,0),FALSE))</f>
        <v>0</v>
      </c>
      <c r="D290" s="28">
        <f>IF(ISERROR(1/VLOOKUP($B290,'Justerad allokering'!$B$2:$AG$462,MATCH(D$2,'Justerad allokering'!$B$2:$AF$2,0),FALSE)),VLOOKUP($B290,'Allokerad kvv'!$B$2:$AV$468,MATCH(D$2,'Allokerad kvv'!$B$2:$AV$2,0),FALSE),VLOOKUP($B290,'Justerad allokering'!$B$2:$AG$462,MATCH(D$2,'Justerad allokering'!$B$2:$AF$2,0),FALSE))</f>
        <v>0</v>
      </c>
      <c r="E290" s="28">
        <f>IF(ISERROR(1/VLOOKUP($B290,'Justerad allokering'!$B$2:$AG$462,MATCH(E$2,'Justerad allokering'!$B$2:$AF$2,0),FALSE)),VLOOKUP($B290,'Allokerad kvv'!$B$2:$AV$468,MATCH(E$2,'Allokerad kvv'!$B$2:$AV$2,0),FALSE),VLOOKUP($B290,'Justerad allokering'!$B$2:$AG$462,MATCH(E$2,'Justerad allokering'!$B$2:$AF$2,0),FALSE))</f>
        <v>0</v>
      </c>
      <c r="F290" s="28">
        <f>IF(ISERROR(1/VLOOKUP($B290,'Justerad allokering'!$B$2:$AG$462,MATCH(F$2,'Justerad allokering'!$B$2:$AF$2,0),FALSE)),VLOOKUP($B290,'Allokerad kvv'!$B$2:$AV$468,MATCH(F$2,'Allokerad kvv'!$B$2:$AV$2,0),FALSE),VLOOKUP($B290,'Justerad allokering'!$B$2:$AG$462,MATCH(F$2,'Justerad allokering'!$B$2:$AF$2,0),FALSE))</f>
        <v>0</v>
      </c>
      <c r="G290" s="28">
        <f>IF(ISERROR(1/VLOOKUP($B290,'Justerad allokering'!$B$2:$AG$462,MATCH(G$2,'Justerad allokering'!$B$2:$AF$2,0),FALSE)),VLOOKUP($B290,'Allokerad kvv'!$B$2:$AV$468,MATCH(G$2,'Allokerad kvv'!$B$2:$AV$2,0),FALSE),VLOOKUP($B290,'Justerad allokering'!$B$2:$AG$462,MATCH(G$2,'Justerad allokering'!$B$2:$AF$2,0),FALSE))</f>
        <v>0</v>
      </c>
      <c r="H290" s="28">
        <f>IF(ISERROR(1/VLOOKUP($B290,'Justerad allokering'!$B$2:$AG$462,MATCH(H$2,'Justerad allokering'!$B$2:$AF$2,0),FALSE)),VLOOKUP($B290,'Allokerad kvv'!$B$2:$AV$468,MATCH(H$2,'Allokerad kvv'!$B$2:$AV$2,0),FALSE),VLOOKUP($B290,'Justerad allokering'!$B$2:$AG$462,MATCH(H$2,'Justerad allokering'!$B$2:$AF$2,0),FALSE))</f>
        <v>0</v>
      </c>
      <c r="I290" s="28">
        <f>IF(ISERROR(1/VLOOKUP($B290,'Justerad allokering'!$B$2:$AG$462,MATCH(I$2,'Justerad allokering'!$B$2:$AF$2,0),FALSE)),VLOOKUP($B290,'Allokerad kvv'!$B$2:$AV$468,MATCH(I$2,'Allokerad kvv'!$B$2:$AV$2,0),FALSE),VLOOKUP($B290,'Justerad allokering'!$B$2:$AG$462,MATCH(I$2,'Justerad allokering'!$B$2:$AF$2,0),FALSE))</f>
        <v>0</v>
      </c>
      <c r="J290" s="28">
        <f>IF(ISERROR(1/VLOOKUP($B290,'Justerad allokering'!$B$2:$AG$462,MATCH(J$2,'Justerad allokering'!$B$2:$AF$2,0),FALSE)),VLOOKUP($B290,'Allokerad kvv'!$B$2:$AV$468,MATCH(J$2,'Allokerad kvv'!$B$2:$AV$2,0),FALSE),VLOOKUP($B290,'Justerad allokering'!$B$2:$AG$462,MATCH(J$2,'Justerad allokering'!$B$2:$AF$2,0),FALSE))</f>
        <v>0</v>
      </c>
      <c r="K290" s="28">
        <f>IF(ISERROR(1/VLOOKUP($B290,'Justerad allokering'!$B$2:$AG$462,MATCH(K$2,'Justerad allokering'!$B$2:$AF$2,0),FALSE)),VLOOKUP($B290,'Allokerad kvv'!$B$2:$AV$468,MATCH(K$2,'Allokerad kvv'!$B$2:$AV$2,0),FALSE),VLOOKUP($B290,'Justerad allokering'!$B$2:$AG$462,MATCH(K$2,'Justerad allokering'!$B$2:$AF$2,0),FALSE))</f>
        <v>0</v>
      </c>
      <c r="L290" s="28">
        <f>IF(ISERROR(1/VLOOKUP($B290,'Justerad allokering'!$B$2:$AG$462,MATCH(L$2,'Justerad allokering'!$B$2:$AF$2,0),FALSE)),VLOOKUP($B290,'Allokerad kvv'!$B$2:$AV$468,MATCH(L$2,'Allokerad kvv'!$B$2:$AV$2,0),FALSE),VLOOKUP($B290,'Justerad allokering'!$B$2:$AG$462,MATCH(L$2,'Justerad allokering'!$B$2:$AF$2,0),FALSE))</f>
        <v>0</v>
      </c>
      <c r="M290" s="28">
        <f>IF(ISERROR(1/VLOOKUP($B290,'Justerad allokering'!$B$2:$AG$462,MATCH(M$2,'Justerad allokering'!$B$2:$AF$2,0),FALSE)),VLOOKUP($B290,'Allokerad kvv'!$B$2:$AV$468,MATCH(M$2,'Allokerad kvv'!$B$2:$AV$2,0),FALSE),VLOOKUP($B290,'Justerad allokering'!$B$2:$AG$462,MATCH(M$2,'Justerad allokering'!$B$2:$AF$2,0),FALSE))</f>
        <v>0</v>
      </c>
      <c r="N290" s="28">
        <f>IF(ISERROR(1/VLOOKUP($B290,'Justerad allokering'!$B$2:$AG$462,MATCH(N$2,'Justerad allokering'!$B$2:$AF$2,0),FALSE)),VLOOKUP($B290,'Allokerad kvv'!$B$2:$AV$468,MATCH(N$2,'Allokerad kvv'!$B$2:$AV$2,0),FALSE),VLOOKUP($B290,'Justerad allokering'!$B$2:$AG$462,MATCH(N$2,'Justerad allokering'!$B$2:$AF$2,0),FALSE))</f>
        <v>0</v>
      </c>
      <c r="O290" s="28">
        <f>IF(ISERROR(1/VLOOKUP($B290,'Justerad allokering'!$B$2:$AG$462,MATCH(O$2,'Justerad allokering'!$B$2:$AF$2,0),FALSE)),VLOOKUP($B290,'Allokerad kvv'!$B$2:$AV$468,MATCH(O$2,'Allokerad kvv'!$B$2:$AV$2,0),FALSE),VLOOKUP($B290,'Justerad allokering'!$B$2:$AG$462,MATCH(O$2,'Justerad allokering'!$B$2:$AF$2,0),FALSE))</f>
        <v>0</v>
      </c>
      <c r="P290" s="28">
        <f>IF(ISERROR(1/VLOOKUP($B290,'Justerad allokering'!$B$2:$AG$462,MATCH(P$2,'Justerad allokering'!$B$2:$AF$2,0),FALSE)),VLOOKUP($B290,'Allokerad kvv'!$B$2:$AV$468,MATCH(P$2,'Allokerad kvv'!$B$2:$AV$2,0),FALSE),VLOOKUP($B290,'Justerad allokering'!$B$2:$AG$462,MATCH(P$2,'Justerad allokering'!$B$2:$AF$2,0),FALSE))</f>
        <v>0</v>
      </c>
      <c r="Q290" s="28">
        <f>IF(ISERROR(1/VLOOKUP($B290,'Justerad allokering'!$B$2:$AG$462,MATCH(Q$2,'Justerad allokering'!$B$2:$AF$2,0),FALSE)),VLOOKUP($B290,'Allokerad kvv'!$B$2:$AV$468,MATCH(Q$2,'Allokerad kvv'!$B$2:$AV$2,0),FALSE),VLOOKUP($B290,'Justerad allokering'!$B$2:$AG$462,MATCH(Q$2,'Justerad allokering'!$B$2:$AF$2,0),FALSE))</f>
        <v>0</v>
      </c>
      <c r="R290" s="28">
        <f>IF(ISERROR(1/VLOOKUP($B290,'Justerad allokering'!$B$2:$AG$462,MATCH(R$2,'Justerad allokering'!$B$2:$AF$2,0),FALSE)),VLOOKUP($B290,'Allokerad kvv'!$B$2:$AV$468,MATCH(R$2,'Allokerad kvv'!$B$2:$AV$2,0),FALSE),VLOOKUP($B290,'Justerad allokering'!$B$2:$AG$462,MATCH(R$2,'Justerad allokering'!$B$2:$AF$2,0),FALSE))</f>
        <v>0</v>
      </c>
      <c r="S290" s="28">
        <f>IF(ISERROR(1/VLOOKUP($B290,'Justerad allokering'!$B$2:$AG$462,MATCH(S$2,'Justerad allokering'!$B$2:$AF$2,0),FALSE)),VLOOKUP($B290,'Allokerad kvv'!$B$2:$AV$468,MATCH(S$2,'Allokerad kvv'!$B$2:$AV$2,0),FALSE),VLOOKUP($B290,'Justerad allokering'!$B$2:$AG$462,MATCH(S$2,'Justerad allokering'!$B$2:$AF$2,0),FALSE))</f>
        <v>0</v>
      </c>
      <c r="T290" s="28">
        <f>IF(ISERROR(1/VLOOKUP($B290,'Justerad allokering'!$B$2:$AG$462,MATCH(T$2,'Justerad allokering'!$B$2:$AF$2,0),FALSE)),VLOOKUP($B290,'Allokerad kvv'!$B$2:$AV$468,MATCH(T$2,'Allokerad kvv'!$B$2:$AV$2,0),FALSE),VLOOKUP($B290,'Justerad allokering'!$B$2:$AG$462,MATCH(T$2,'Justerad allokering'!$B$2:$AF$2,0),FALSE))</f>
        <v>0</v>
      </c>
      <c r="U290" s="28">
        <f>IF(ISERROR(1/VLOOKUP($B290,'Justerad allokering'!$B$2:$AG$462,MATCH(U$2,'Justerad allokering'!$B$2:$AF$2,0),FALSE)),VLOOKUP($B290,'Allokerad kvv'!$B$2:$AV$468,MATCH(U$2,'Allokerad kvv'!$B$2:$AV$2,0),FALSE),VLOOKUP($B290,'Justerad allokering'!$B$2:$AG$462,MATCH(U$2,'Justerad allokering'!$B$2:$AF$2,0),FALSE))</f>
        <v>0</v>
      </c>
      <c r="V290" s="28">
        <f>IF(ISERROR(1/VLOOKUP($B290,'Justerad allokering'!$B$2:$AG$462,MATCH(V$2,'Justerad allokering'!$B$2:$AF$2,0),FALSE)),VLOOKUP($B290,'Allokerad kvv'!$B$2:$AV$468,MATCH(V$2,'Allokerad kvv'!$B$2:$AV$2,0),FALSE),VLOOKUP($B290,'Justerad allokering'!$B$2:$AG$462,MATCH(V$2,'Justerad allokering'!$B$2:$AF$2,0),FALSE))</f>
        <v>0</v>
      </c>
      <c r="W290" s="28">
        <f>IF(ISERROR(1/VLOOKUP($B290,'Justerad allokering'!$B$2:$AG$462,MATCH(W$2,'Justerad allokering'!$B$2:$AF$2,0),FALSE)),VLOOKUP($B290,'Allokerad kvv'!$B$2:$AV$468,MATCH(W$2,'Allokerad kvv'!$B$2:$AV$2,0),FALSE),VLOOKUP($B290,'Justerad allokering'!$B$2:$AG$462,MATCH(W$2,'Justerad allokering'!$B$2:$AF$2,0),FALSE))</f>
        <v>0</v>
      </c>
      <c r="X290" s="28">
        <f>IF(ISERROR(1/VLOOKUP($B290,'Justerad allokering'!$B$2:$AG$462,MATCH(X$2,'Justerad allokering'!$B$2:$AF$2,0),FALSE)),VLOOKUP($B290,'Allokerad kvv'!$B$2:$AV$468,MATCH(X$2,'Allokerad kvv'!$B$2:$AV$2,0),FALSE),VLOOKUP($B290,'Justerad allokering'!$B$2:$AG$462,MATCH(X$2,'Justerad allokering'!$B$2:$AF$2,0),FALSE))</f>
        <v>0</v>
      </c>
      <c r="Y290" s="28">
        <f>IF(ISERROR(1/VLOOKUP($B290,'Justerad allokering'!$B$2:$AG$462,MATCH(Y$2,'Justerad allokering'!$B$2:$AF$2,0),FALSE)),VLOOKUP($B290,'Allokerad kvv'!$B$2:$AV$468,MATCH(Y$2,'Allokerad kvv'!$B$2:$AV$2,0),FALSE),VLOOKUP($B290,'Justerad allokering'!$B$2:$AG$462,MATCH(Y$2,'Justerad allokering'!$B$2:$AF$2,0),FALSE))</f>
        <v>0</v>
      </c>
      <c r="Z290" s="28">
        <f>IF(ISERROR(1/VLOOKUP($B290,'Justerad allokering'!$B$2:$AG$462,MATCH(Z$2,'Justerad allokering'!$B$2:$AF$2,0),FALSE)),VLOOKUP($B290,'Allokerad kvv'!$B$2:$AV$468,MATCH(Z$2,'Allokerad kvv'!$B$2:$AV$2,0),FALSE),VLOOKUP($B290,'Justerad allokering'!$B$2:$AG$462,MATCH(Z$2,'Justerad allokering'!$B$2:$AF$2,0),FALSE))</f>
        <v>0</v>
      </c>
      <c r="AA290" s="28"/>
      <c r="AB290" s="28"/>
      <c r="AE290">
        <f t="shared" si="12"/>
        <v>0</v>
      </c>
      <c r="AG290">
        <f t="shared" si="13"/>
        <v>0</v>
      </c>
      <c r="AH290">
        <f t="shared" si="14"/>
        <v>0</v>
      </c>
      <c r="AI290" s="55" t="str">
        <f>IF(AH290=0,"",AH290/VLOOKUP(B290,Kraftvärmeprod!$B$1:$BC$480,MATCH("Summa tillförd energi exklusive rökgaskondensering",Kraftvärmeprod!$B$1:$BC$1,0),FALSE))</f>
        <v/>
      </c>
    </row>
    <row r="291" spans="1:35" x14ac:dyDescent="0.25">
      <c r="A291" s="28" t="s">
        <v>393</v>
      </c>
      <c r="B291" s="28" t="s">
        <v>395</v>
      </c>
      <c r="C291" s="28">
        <f>IF(ISERROR(1/VLOOKUP($B291,'Justerad allokering'!$B$2:$AG$462,MATCH(C$2,'Justerad allokering'!$B$2:$AF$2,0),FALSE)),VLOOKUP($B291,'Allokerad kvv'!$B$2:$AV$468,MATCH(C$2,'Allokerad kvv'!$B$2:$AV$2,0),FALSE),VLOOKUP($B291,'Justerad allokering'!$B$2:$AG$462,MATCH(C$2,'Justerad allokering'!$B$2:$AF$2,0),FALSE))</f>
        <v>0</v>
      </c>
      <c r="D291" s="28">
        <f>IF(ISERROR(1/VLOOKUP($B291,'Justerad allokering'!$B$2:$AG$462,MATCH(D$2,'Justerad allokering'!$B$2:$AF$2,0),FALSE)),VLOOKUP($B291,'Allokerad kvv'!$B$2:$AV$468,MATCH(D$2,'Allokerad kvv'!$B$2:$AV$2,0),FALSE),VLOOKUP($B291,'Justerad allokering'!$B$2:$AG$462,MATCH(D$2,'Justerad allokering'!$B$2:$AF$2,0),FALSE))</f>
        <v>0</v>
      </c>
      <c r="E291" s="28">
        <f>IF(ISERROR(1/VLOOKUP($B291,'Justerad allokering'!$B$2:$AG$462,MATCH(E$2,'Justerad allokering'!$B$2:$AF$2,0),FALSE)),VLOOKUP($B291,'Allokerad kvv'!$B$2:$AV$468,MATCH(E$2,'Allokerad kvv'!$B$2:$AV$2,0),FALSE),VLOOKUP($B291,'Justerad allokering'!$B$2:$AG$462,MATCH(E$2,'Justerad allokering'!$B$2:$AF$2,0),FALSE))</f>
        <v>0</v>
      </c>
      <c r="F291" s="28">
        <f>IF(ISERROR(1/VLOOKUP($B291,'Justerad allokering'!$B$2:$AG$462,MATCH(F$2,'Justerad allokering'!$B$2:$AF$2,0),FALSE)),VLOOKUP($B291,'Allokerad kvv'!$B$2:$AV$468,MATCH(F$2,'Allokerad kvv'!$B$2:$AV$2,0),FALSE),VLOOKUP($B291,'Justerad allokering'!$B$2:$AG$462,MATCH(F$2,'Justerad allokering'!$B$2:$AF$2,0),FALSE))</f>
        <v>0</v>
      </c>
      <c r="G291" s="28">
        <f>IF(ISERROR(1/VLOOKUP($B291,'Justerad allokering'!$B$2:$AG$462,MATCH(G$2,'Justerad allokering'!$B$2:$AF$2,0),FALSE)),VLOOKUP($B291,'Allokerad kvv'!$B$2:$AV$468,MATCH(G$2,'Allokerad kvv'!$B$2:$AV$2,0),FALSE),VLOOKUP($B291,'Justerad allokering'!$B$2:$AG$462,MATCH(G$2,'Justerad allokering'!$B$2:$AF$2,0),FALSE))</f>
        <v>0</v>
      </c>
      <c r="H291" s="28">
        <f>IF(ISERROR(1/VLOOKUP($B291,'Justerad allokering'!$B$2:$AG$462,MATCH(H$2,'Justerad allokering'!$B$2:$AF$2,0),FALSE)),VLOOKUP($B291,'Allokerad kvv'!$B$2:$AV$468,MATCH(H$2,'Allokerad kvv'!$B$2:$AV$2,0),FALSE),VLOOKUP($B291,'Justerad allokering'!$B$2:$AG$462,MATCH(H$2,'Justerad allokering'!$B$2:$AF$2,0),FALSE))</f>
        <v>0</v>
      </c>
      <c r="I291" s="28">
        <f>IF(ISERROR(1/VLOOKUP($B291,'Justerad allokering'!$B$2:$AG$462,MATCH(I$2,'Justerad allokering'!$B$2:$AF$2,0),FALSE)),VLOOKUP($B291,'Allokerad kvv'!$B$2:$AV$468,MATCH(I$2,'Allokerad kvv'!$B$2:$AV$2,0),FALSE),VLOOKUP($B291,'Justerad allokering'!$B$2:$AG$462,MATCH(I$2,'Justerad allokering'!$B$2:$AF$2,0),FALSE))</f>
        <v>0</v>
      </c>
      <c r="J291" s="28">
        <f>IF(ISERROR(1/VLOOKUP($B291,'Justerad allokering'!$B$2:$AG$462,MATCH(J$2,'Justerad allokering'!$B$2:$AF$2,0),FALSE)),VLOOKUP($B291,'Allokerad kvv'!$B$2:$AV$468,MATCH(J$2,'Allokerad kvv'!$B$2:$AV$2,0),FALSE),VLOOKUP($B291,'Justerad allokering'!$B$2:$AG$462,MATCH(J$2,'Justerad allokering'!$B$2:$AF$2,0),FALSE))</f>
        <v>0</v>
      </c>
      <c r="K291" s="28">
        <f>IF(ISERROR(1/VLOOKUP($B291,'Justerad allokering'!$B$2:$AG$462,MATCH(K$2,'Justerad allokering'!$B$2:$AF$2,0),FALSE)),VLOOKUP($B291,'Allokerad kvv'!$B$2:$AV$468,MATCH(K$2,'Allokerad kvv'!$B$2:$AV$2,0),FALSE),VLOOKUP($B291,'Justerad allokering'!$B$2:$AG$462,MATCH(K$2,'Justerad allokering'!$B$2:$AF$2,0),FALSE))</f>
        <v>0</v>
      </c>
      <c r="L291" s="28">
        <f>IF(ISERROR(1/VLOOKUP($B291,'Justerad allokering'!$B$2:$AG$462,MATCH(L$2,'Justerad allokering'!$B$2:$AF$2,0),FALSE)),VLOOKUP($B291,'Allokerad kvv'!$B$2:$AV$468,MATCH(L$2,'Allokerad kvv'!$B$2:$AV$2,0),FALSE),VLOOKUP($B291,'Justerad allokering'!$B$2:$AG$462,MATCH(L$2,'Justerad allokering'!$B$2:$AF$2,0),FALSE))</f>
        <v>0</v>
      </c>
      <c r="M291" s="28">
        <f>IF(ISERROR(1/VLOOKUP($B291,'Justerad allokering'!$B$2:$AG$462,MATCH(M$2,'Justerad allokering'!$B$2:$AF$2,0),FALSE)),VLOOKUP($B291,'Allokerad kvv'!$B$2:$AV$468,MATCH(M$2,'Allokerad kvv'!$B$2:$AV$2,0),FALSE),VLOOKUP($B291,'Justerad allokering'!$B$2:$AG$462,MATCH(M$2,'Justerad allokering'!$B$2:$AF$2,0),FALSE))</f>
        <v>0</v>
      </c>
      <c r="N291" s="28">
        <f>IF(ISERROR(1/VLOOKUP($B291,'Justerad allokering'!$B$2:$AG$462,MATCH(N$2,'Justerad allokering'!$B$2:$AF$2,0),FALSE)),VLOOKUP($B291,'Allokerad kvv'!$B$2:$AV$468,MATCH(N$2,'Allokerad kvv'!$B$2:$AV$2,0),FALSE),VLOOKUP($B291,'Justerad allokering'!$B$2:$AG$462,MATCH(N$2,'Justerad allokering'!$B$2:$AF$2,0),FALSE))</f>
        <v>0</v>
      </c>
      <c r="O291" s="28">
        <f>IF(ISERROR(1/VLOOKUP($B291,'Justerad allokering'!$B$2:$AG$462,MATCH(O$2,'Justerad allokering'!$B$2:$AF$2,0),FALSE)),VLOOKUP($B291,'Allokerad kvv'!$B$2:$AV$468,MATCH(O$2,'Allokerad kvv'!$B$2:$AV$2,0),FALSE),VLOOKUP($B291,'Justerad allokering'!$B$2:$AG$462,MATCH(O$2,'Justerad allokering'!$B$2:$AF$2,0),FALSE))</f>
        <v>0</v>
      </c>
      <c r="P291" s="28">
        <f>IF(ISERROR(1/VLOOKUP($B291,'Justerad allokering'!$B$2:$AG$462,MATCH(P$2,'Justerad allokering'!$B$2:$AF$2,0),FALSE)),VLOOKUP($B291,'Allokerad kvv'!$B$2:$AV$468,MATCH(P$2,'Allokerad kvv'!$B$2:$AV$2,0),FALSE),VLOOKUP($B291,'Justerad allokering'!$B$2:$AG$462,MATCH(P$2,'Justerad allokering'!$B$2:$AF$2,0),FALSE))</f>
        <v>0</v>
      </c>
      <c r="Q291" s="28">
        <f>IF(ISERROR(1/VLOOKUP($B291,'Justerad allokering'!$B$2:$AG$462,MATCH(Q$2,'Justerad allokering'!$B$2:$AF$2,0),FALSE)),VLOOKUP($B291,'Allokerad kvv'!$B$2:$AV$468,MATCH(Q$2,'Allokerad kvv'!$B$2:$AV$2,0),FALSE),VLOOKUP($B291,'Justerad allokering'!$B$2:$AG$462,MATCH(Q$2,'Justerad allokering'!$B$2:$AF$2,0),FALSE))</f>
        <v>0</v>
      </c>
      <c r="R291" s="28">
        <f>IF(ISERROR(1/VLOOKUP($B291,'Justerad allokering'!$B$2:$AG$462,MATCH(R$2,'Justerad allokering'!$B$2:$AF$2,0),FALSE)),VLOOKUP($B291,'Allokerad kvv'!$B$2:$AV$468,MATCH(R$2,'Allokerad kvv'!$B$2:$AV$2,0),FALSE),VLOOKUP($B291,'Justerad allokering'!$B$2:$AG$462,MATCH(R$2,'Justerad allokering'!$B$2:$AF$2,0),FALSE))</f>
        <v>0</v>
      </c>
      <c r="S291" s="28">
        <f>IF(ISERROR(1/VLOOKUP($B291,'Justerad allokering'!$B$2:$AG$462,MATCH(S$2,'Justerad allokering'!$B$2:$AF$2,0),FALSE)),VLOOKUP($B291,'Allokerad kvv'!$B$2:$AV$468,MATCH(S$2,'Allokerad kvv'!$B$2:$AV$2,0),FALSE),VLOOKUP($B291,'Justerad allokering'!$B$2:$AG$462,MATCH(S$2,'Justerad allokering'!$B$2:$AF$2,0),FALSE))</f>
        <v>0</v>
      </c>
      <c r="T291" s="28">
        <f>IF(ISERROR(1/VLOOKUP($B291,'Justerad allokering'!$B$2:$AG$462,MATCH(T$2,'Justerad allokering'!$B$2:$AF$2,0),FALSE)),VLOOKUP($B291,'Allokerad kvv'!$B$2:$AV$468,MATCH(T$2,'Allokerad kvv'!$B$2:$AV$2,0),FALSE),VLOOKUP($B291,'Justerad allokering'!$B$2:$AG$462,MATCH(T$2,'Justerad allokering'!$B$2:$AF$2,0),FALSE))</f>
        <v>0</v>
      </c>
      <c r="U291" s="28">
        <f>IF(ISERROR(1/VLOOKUP($B291,'Justerad allokering'!$B$2:$AG$462,MATCH(U$2,'Justerad allokering'!$B$2:$AF$2,0),FALSE)),VLOOKUP($B291,'Allokerad kvv'!$B$2:$AV$468,MATCH(U$2,'Allokerad kvv'!$B$2:$AV$2,0),FALSE),VLOOKUP($B291,'Justerad allokering'!$B$2:$AG$462,MATCH(U$2,'Justerad allokering'!$B$2:$AF$2,0),FALSE))</f>
        <v>0</v>
      </c>
      <c r="V291" s="28">
        <f>IF(ISERROR(1/VLOOKUP($B291,'Justerad allokering'!$B$2:$AG$462,MATCH(V$2,'Justerad allokering'!$B$2:$AF$2,0),FALSE)),VLOOKUP($B291,'Allokerad kvv'!$B$2:$AV$468,MATCH(V$2,'Allokerad kvv'!$B$2:$AV$2,0),FALSE),VLOOKUP($B291,'Justerad allokering'!$B$2:$AG$462,MATCH(V$2,'Justerad allokering'!$B$2:$AF$2,0),FALSE))</f>
        <v>0</v>
      </c>
      <c r="W291" s="28">
        <f>IF(ISERROR(1/VLOOKUP($B291,'Justerad allokering'!$B$2:$AG$462,MATCH(W$2,'Justerad allokering'!$B$2:$AF$2,0),FALSE)),VLOOKUP($B291,'Allokerad kvv'!$B$2:$AV$468,MATCH(W$2,'Allokerad kvv'!$B$2:$AV$2,0),FALSE),VLOOKUP($B291,'Justerad allokering'!$B$2:$AG$462,MATCH(W$2,'Justerad allokering'!$B$2:$AF$2,0),FALSE))</f>
        <v>0</v>
      </c>
      <c r="X291" s="28">
        <f>IF(ISERROR(1/VLOOKUP($B291,'Justerad allokering'!$B$2:$AG$462,MATCH(X$2,'Justerad allokering'!$B$2:$AF$2,0),FALSE)),VLOOKUP($B291,'Allokerad kvv'!$B$2:$AV$468,MATCH(X$2,'Allokerad kvv'!$B$2:$AV$2,0),FALSE),VLOOKUP($B291,'Justerad allokering'!$B$2:$AG$462,MATCH(X$2,'Justerad allokering'!$B$2:$AF$2,0),FALSE))</f>
        <v>0</v>
      </c>
      <c r="Y291" s="28">
        <f>IF(ISERROR(1/VLOOKUP($B291,'Justerad allokering'!$B$2:$AG$462,MATCH(Y$2,'Justerad allokering'!$B$2:$AF$2,0),FALSE)),VLOOKUP($B291,'Allokerad kvv'!$B$2:$AV$468,MATCH(Y$2,'Allokerad kvv'!$B$2:$AV$2,0),FALSE),VLOOKUP($B291,'Justerad allokering'!$B$2:$AG$462,MATCH(Y$2,'Justerad allokering'!$B$2:$AF$2,0),FALSE))</f>
        <v>0</v>
      </c>
      <c r="Z291" s="28">
        <f>IF(ISERROR(1/VLOOKUP($B291,'Justerad allokering'!$B$2:$AG$462,MATCH(Z$2,'Justerad allokering'!$B$2:$AF$2,0),FALSE)),VLOOKUP($B291,'Allokerad kvv'!$B$2:$AV$468,MATCH(Z$2,'Allokerad kvv'!$B$2:$AV$2,0),FALSE),VLOOKUP($B291,'Justerad allokering'!$B$2:$AG$462,MATCH(Z$2,'Justerad allokering'!$B$2:$AF$2,0),FALSE))</f>
        <v>0</v>
      </c>
      <c r="AA291" s="28"/>
      <c r="AB291" s="28"/>
      <c r="AE291">
        <f t="shared" si="12"/>
        <v>0</v>
      </c>
      <c r="AG291">
        <f t="shared" si="13"/>
        <v>0</v>
      </c>
      <c r="AH291">
        <f t="shared" si="14"/>
        <v>0</v>
      </c>
      <c r="AI291" s="55" t="str">
        <f>IF(AH291=0,"",AH291/VLOOKUP(B291,Kraftvärmeprod!$B$1:$BC$480,MATCH("Summa tillförd energi exklusive rökgaskondensering",Kraftvärmeprod!$B$1:$BC$1,0),FALSE))</f>
        <v/>
      </c>
    </row>
    <row r="292" spans="1:35" x14ac:dyDescent="0.25">
      <c r="A292" s="28" t="s">
        <v>393</v>
      </c>
      <c r="B292" s="28" t="s">
        <v>396</v>
      </c>
      <c r="C292" s="28">
        <f>IF(ISERROR(1/VLOOKUP($B292,'Justerad allokering'!$B$2:$AG$462,MATCH(C$2,'Justerad allokering'!$B$2:$AF$2,0),FALSE)),VLOOKUP($B292,'Allokerad kvv'!$B$2:$AV$468,MATCH(C$2,'Allokerad kvv'!$B$2:$AV$2,0),FALSE),VLOOKUP($B292,'Justerad allokering'!$B$2:$AG$462,MATCH(C$2,'Justerad allokering'!$B$2:$AF$2,0),FALSE))</f>
        <v>0</v>
      </c>
      <c r="D292" s="28">
        <f>IF(ISERROR(1/VLOOKUP($B292,'Justerad allokering'!$B$2:$AG$462,MATCH(D$2,'Justerad allokering'!$B$2:$AF$2,0),FALSE)),VLOOKUP($B292,'Allokerad kvv'!$B$2:$AV$468,MATCH(D$2,'Allokerad kvv'!$B$2:$AV$2,0),FALSE),VLOOKUP($B292,'Justerad allokering'!$B$2:$AG$462,MATCH(D$2,'Justerad allokering'!$B$2:$AF$2,0),FALSE))</f>
        <v>0</v>
      </c>
      <c r="E292" s="28">
        <f>IF(ISERROR(1/VLOOKUP($B292,'Justerad allokering'!$B$2:$AG$462,MATCH(E$2,'Justerad allokering'!$B$2:$AF$2,0),FALSE)),VLOOKUP($B292,'Allokerad kvv'!$B$2:$AV$468,MATCH(E$2,'Allokerad kvv'!$B$2:$AV$2,0),FALSE),VLOOKUP($B292,'Justerad allokering'!$B$2:$AG$462,MATCH(E$2,'Justerad allokering'!$B$2:$AF$2,0),FALSE))</f>
        <v>0</v>
      </c>
      <c r="F292" s="28">
        <f>IF(ISERROR(1/VLOOKUP($B292,'Justerad allokering'!$B$2:$AG$462,MATCH(F$2,'Justerad allokering'!$B$2:$AF$2,0),FALSE)),VLOOKUP($B292,'Allokerad kvv'!$B$2:$AV$468,MATCH(F$2,'Allokerad kvv'!$B$2:$AV$2,0),FALSE),VLOOKUP($B292,'Justerad allokering'!$B$2:$AG$462,MATCH(F$2,'Justerad allokering'!$B$2:$AF$2,0),FALSE))</f>
        <v>0</v>
      </c>
      <c r="G292" s="28">
        <f>IF(ISERROR(1/VLOOKUP($B292,'Justerad allokering'!$B$2:$AG$462,MATCH(G$2,'Justerad allokering'!$B$2:$AF$2,0),FALSE)),VLOOKUP($B292,'Allokerad kvv'!$B$2:$AV$468,MATCH(G$2,'Allokerad kvv'!$B$2:$AV$2,0),FALSE),VLOOKUP($B292,'Justerad allokering'!$B$2:$AG$462,MATCH(G$2,'Justerad allokering'!$B$2:$AF$2,0),FALSE))</f>
        <v>0</v>
      </c>
      <c r="H292" s="28">
        <f>IF(ISERROR(1/VLOOKUP($B292,'Justerad allokering'!$B$2:$AG$462,MATCH(H$2,'Justerad allokering'!$B$2:$AF$2,0),FALSE)),VLOOKUP($B292,'Allokerad kvv'!$B$2:$AV$468,MATCH(H$2,'Allokerad kvv'!$B$2:$AV$2,0),FALSE),VLOOKUP($B292,'Justerad allokering'!$B$2:$AG$462,MATCH(H$2,'Justerad allokering'!$B$2:$AF$2,0),FALSE))</f>
        <v>0</v>
      </c>
      <c r="I292" s="28">
        <f>IF(ISERROR(1/VLOOKUP($B292,'Justerad allokering'!$B$2:$AG$462,MATCH(I$2,'Justerad allokering'!$B$2:$AF$2,0),FALSE)),VLOOKUP($B292,'Allokerad kvv'!$B$2:$AV$468,MATCH(I$2,'Allokerad kvv'!$B$2:$AV$2,0),FALSE),VLOOKUP($B292,'Justerad allokering'!$B$2:$AG$462,MATCH(I$2,'Justerad allokering'!$B$2:$AF$2,0),FALSE))</f>
        <v>0</v>
      </c>
      <c r="J292" s="28">
        <f>IF(ISERROR(1/VLOOKUP($B292,'Justerad allokering'!$B$2:$AG$462,MATCH(J$2,'Justerad allokering'!$B$2:$AF$2,0),FALSE)),VLOOKUP($B292,'Allokerad kvv'!$B$2:$AV$468,MATCH(J$2,'Allokerad kvv'!$B$2:$AV$2,0),FALSE),VLOOKUP($B292,'Justerad allokering'!$B$2:$AG$462,MATCH(J$2,'Justerad allokering'!$B$2:$AF$2,0),FALSE))</f>
        <v>0</v>
      </c>
      <c r="K292" s="28">
        <f>IF(ISERROR(1/VLOOKUP($B292,'Justerad allokering'!$B$2:$AG$462,MATCH(K$2,'Justerad allokering'!$B$2:$AF$2,0),FALSE)),VLOOKUP($B292,'Allokerad kvv'!$B$2:$AV$468,MATCH(K$2,'Allokerad kvv'!$B$2:$AV$2,0),FALSE),VLOOKUP($B292,'Justerad allokering'!$B$2:$AG$462,MATCH(K$2,'Justerad allokering'!$B$2:$AF$2,0),FALSE))</f>
        <v>2.3928099999999999</v>
      </c>
      <c r="L292" s="28">
        <f>IF(ISERROR(1/VLOOKUP($B292,'Justerad allokering'!$B$2:$AG$462,MATCH(L$2,'Justerad allokering'!$B$2:$AF$2,0),FALSE)),VLOOKUP($B292,'Allokerad kvv'!$B$2:$AV$468,MATCH(L$2,'Allokerad kvv'!$B$2:$AV$2,0),FALSE),VLOOKUP($B292,'Justerad allokering'!$B$2:$AG$462,MATCH(L$2,'Justerad allokering'!$B$2:$AF$2,0),FALSE))</f>
        <v>0</v>
      </c>
      <c r="M292" s="28">
        <f>IF(ISERROR(1/VLOOKUP($B292,'Justerad allokering'!$B$2:$AG$462,MATCH(M$2,'Justerad allokering'!$B$2:$AF$2,0),FALSE)),VLOOKUP($B292,'Allokerad kvv'!$B$2:$AV$468,MATCH(M$2,'Allokerad kvv'!$B$2:$AV$2,0),FALSE),VLOOKUP($B292,'Justerad allokering'!$B$2:$AG$462,MATCH(M$2,'Justerad allokering'!$B$2:$AF$2,0),FALSE))</f>
        <v>0</v>
      </c>
      <c r="N292" s="28">
        <f>IF(ISERROR(1/VLOOKUP($B292,'Justerad allokering'!$B$2:$AG$462,MATCH(N$2,'Justerad allokering'!$B$2:$AF$2,0),FALSE)),VLOOKUP($B292,'Allokerad kvv'!$B$2:$AV$468,MATCH(N$2,'Allokerad kvv'!$B$2:$AV$2,0),FALSE),VLOOKUP($B292,'Justerad allokering'!$B$2:$AG$462,MATCH(N$2,'Justerad allokering'!$B$2:$AF$2,0),FALSE))</f>
        <v>0</v>
      </c>
      <c r="O292" s="28">
        <f>IF(ISERROR(1/VLOOKUP($B292,'Justerad allokering'!$B$2:$AG$462,MATCH(O$2,'Justerad allokering'!$B$2:$AF$2,0),FALSE)),VLOOKUP($B292,'Allokerad kvv'!$B$2:$AV$468,MATCH(O$2,'Allokerad kvv'!$B$2:$AV$2,0),FALSE),VLOOKUP($B292,'Justerad allokering'!$B$2:$AG$462,MATCH(O$2,'Justerad allokering'!$B$2:$AF$2,0),FALSE))</f>
        <v>0</v>
      </c>
      <c r="P292" s="28">
        <f>IF(ISERROR(1/VLOOKUP($B292,'Justerad allokering'!$B$2:$AG$462,MATCH(P$2,'Justerad allokering'!$B$2:$AF$2,0),FALSE)),VLOOKUP($B292,'Allokerad kvv'!$B$2:$AV$468,MATCH(P$2,'Allokerad kvv'!$B$2:$AV$2,0),FALSE),VLOOKUP($B292,'Justerad allokering'!$B$2:$AG$462,MATCH(P$2,'Justerad allokering'!$B$2:$AF$2,0),FALSE))</f>
        <v>81.667500000000004</v>
      </c>
      <c r="Q292" s="28">
        <f>IF(ISERROR(1/VLOOKUP($B292,'Justerad allokering'!$B$2:$AG$462,MATCH(Q$2,'Justerad allokering'!$B$2:$AF$2,0),FALSE)),VLOOKUP($B292,'Allokerad kvv'!$B$2:$AV$468,MATCH(Q$2,'Allokerad kvv'!$B$2:$AV$2,0),FALSE),VLOOKUP($B292,'Justerad allokering'!$B$2:$AG$462,MATCH(Q$2,'Justerad allokering'!$B$2:$AF$2,0),FALSE))</f>
        <v>0</v>
      </c>
      <c r="R292" s="28">
        <f>IF(ISERROR(1/VLOOKUP($B292,'Justerad allokering'!$B$2:$AG$462,MATCH(R$2,'Justerad allokering'!$B$2:$AF$2,0),FALSE)),VLOOKUP($B292,'Allokerad kvv'!$B$2:$AV$468,MATCH(R$2,'Allokerad kvv'!$B$2:$AV$2,0),FALSE),VLOOKUP($B292,'Justerad allokering'!$B$2:$AG$462,MATCH(R$2,'Justerad allokering'!$B$2:$AF$2,0),FALSE))</f>
        <v>0</v>
      </c>
      <c r="S292" s="28">
        <f>IF(ISERROR(1/VLOOKUP($B292,'Justerad allokering'!$B$2:$AG$462,MATCH(S$2,'Justerad allokering'!$B$2:$AF$2,0),FALSE)),VLOOKUP($B292,'Allokerad kvv'!$B$2:$AV$468,MATCH(S$2,'Allokerad kvv'!$B$2:$AV$2,0),FALSE),VLOOKUP($B292,'Justerad allokering'!$B$2:$AG$462,MATCH(S$2,'Justerad allokering'!$B$2:$AF$2,0),FALSE))</f>
        <v>0</v>
      </c>
      <c r="T292" s="28">
        <f>IF(ISERROR(1/VLOOKUP($B292,'Justerad allokering'!$B$2:$AG$462,MATCH(T$2,'Justerad allokering'!$B$2:$AF$2,0),FALSE)),VLOOKUP($B292,'Allokerad kvv'!$B$2:$AV$468,MATCH(T$2,'Allokerad kvv'!$B$2:$AV$2,0),FALSE),VLOOKUP($B292,'Justerad allokering'!$B$2:$AG$462,MATCH(T$2,'Justerad allokering'!$B$2:$AF$2,0),FALSE))</f>
        <v>0</v>
      </c>
      <c r="U292" s="28">
        <f>IF(ISERROR(1/VLOOKUP($B292,'Justerad allokering'!$B$2:$AG$462,MATCH(U$2,'Justerad allokering'!$B$2:$AF$2,0),FALSE)),VLOOKUP($B292,'Allokerad kvv'!$B$2:$AV$468,MATCH(U$2,'Allokerad kvv'!$B$2:$AV$2,0),FALSE),VLOOKUP($B292,'Justerad allokering'!$B$2:$AG$462,MATCH(U$2,'Justerad allokering'!$B$2:$AF$2,0),FALSE))</f>
        <v>0</v>
      </c>
      <c r="V292" s="28">
        <f>IF(ISERROR(1/VLOOKUP($B292,'Justerad allokering'!$B$2:$AG$462,MATCH(V$2,'Justerad allokering'!$B$2:$AF$2,0),FALSE)),VLOOKUP($B292,'Allokerad kvv'!$B$2:$AV$468,MATCH(V$2,'Allokerad kvv'!$B$2:$AV$2,0),FALSE),VLOOKUP($B292,'Justerad allokering'!$B$2:$AG$462,MATCH(V$2,'Justerad allokering'!$B$2:$AF$2,0),FALSE))</f>
        <v>0</v>
      </c>
      <c r="W292" s="28">
        <f>IF(ISERROR(1/VLOOKUP($B292,'Justerad allokering'!$B$2:$AG$462,MATCH(W$2,'Justerad allokering'!$B$2:$AF$2,0),FALSE)),VLOOKUP($B292,'Allokerad kvv'!$B$2:$AV$468,MATCH(W$2,'Allokerad kvv'!$B$2:$AV$2,0),FALSE),VLOOKUP($B292,'Justerad allokering'!$B$2:$AG$462,MATCH(W$2,'Justerad allokering'!$B$2:$AF$2,0),FALSE))</f>
        <v>0</v>
      </c>
      <c r="X292" s="28">
        <f>IF(ISERROR(1/VLOOKUP($B292,'Justerad allokering'!$B$2:$AG$462,MATCH(X$2,'Justerad allokering'!$B$2:$AF$2,0),FALSE)),VLOOKUP($B292,'Allokerad kvv'!$B$2:$AV$468,MATCH(X$2,'Allokerad kvv'!$B$2:$AV$2,0),FALSE),VLOOKUP($B292,'Justerad allokering'!$B$2:$AG$462,MATCH(X$2,'Justerad allokering'!$B$2:$AF$2,0),FALSE))</f>
        <v>0</v>
      </c>
      <c r="Y292" s="28">
        <f>IF(ISERROR(1/VLOOKUP($B292,'Justerad allokering'!$B$2:$AG$462,MATCH(Y$2,'Justerad allokering'!$B$2:$AF$2,0),FALSE)),VLOOKUP($B292,'Allokerad kvv'!$B$2:$AV$468,MATCH(Y$2,'Allokerad kvv'!$B$2:$AV$2,0),FALSE),VLOOKUP($B292,'Justerad allokering'!$B$2:$AG$462,MATCH(Y$2,'Justerad allokering'!$B$2:$AF$2,0),FALSE))</f>
        <v>0</v>
      </c>
      <c r="Z292" s="28">
        <f>IF(ISERROR(1/VLOOKUP($B292,'Justerad allokering'!$B$2:$AG$462,MATCH(Z$2,'Justerad allokering'!$B$2:$AF$2,0),FALSE)),VLOOKUP($B292,'Allokerad kvv'!$B$2:$AV$468,MATCH(Z$2,'Allokerad kvv'!$B$2:$AV$2,0),FALSE),VLOOKUP($B292,'Justerad allokering'!$B$2:$AG$462,MATCH(Z$2,'Justerad allokering'!$B$2:$AF$2,0),FALSE))</f>
        <v>0</v>
      </c>
      <c r="AA292" s="28"/>
      <c r="AB292" s="28"/>
      <c r="AE292">
        <f t="shared" si="12"/>
        <v>84.060310000000001</v>
      </c>
      <c r="AG292">
        <f t="shared" si="13"/>
        <v>81.667500000000004</v>
      </c>
      <c r="AH292">
        <f t="shared" si="14"/>
        <v>81.667500000000004</v>
      </c>
      <c r="AI292" s="55">
        <f>IF(AH292=0,"",AH292/VLOOKUP(B292,Kraftvärmeprod!$B$1:$BC$480,MATCH("Summa tillförd energi exklusive rökgaskondensering",Kraftvärmeprod!$B$1:$BC$1,0),FALSE))</f>
        <v>0.52017515923566882</v>
      </c>
    </row>
    <row r="293" spans="1:35" x14ac:dyDescent="0.25">
      <c r="A293" s="28" t="s">
        <v>393</v>
      </c>
      <c r="B293" s="28" t="s">
        <v>397</v>
      </c>
      <c r="C293" s="28">
        <f>IF(ISERROR(1/VLOOKUP($B293,'Justerad allokering'!$B$2:$AG$462,MATCH(C$2,'Justerad allokering'!$B$2:$AF$2,0),FALSE)),VLOOKUP($B293,'Allokerad kvv'!$B$2:$AV$468,MATCH(C$2,'Allokerad kvv'!$B$2:$AV$2,0),FALSE),VLOOKUP($B293,'Justerad allokering'!$B$2:$AG$462,MATCH(C$2,'Justerad allokering'!$B$2:$AF$2,0),FALSE))</f>
        <v>0</v>
      </c>
      <c r="D293" s="28">
        <f>IF(ISERROR(1/VLOOKUP($B293,'Justerad allokering'!$B$2:$AG$462,MATCH(D$2,'Justerad allokering'!$B$2:$AF$2,0),FALSE)),VLOOKUP($B293,'Allokerad kvv'!$B$2:$AV$468,MATCH(D$2,'Allokerad kvv'!$B$2:$AV$2,0),FALSE),VLOOKUP($B293,'Justerad allokering'!$B$2:$AG$462,MATCH(D$2,'Justerad allokering'!$B$2:$AF$2,0),FALSE))</f>
        <v>0</v>
      </c>
      <c r="E293" s="28">
        <f>IF(ISERROR(1/VLOOKUP($B293,'Justerad allokering'!$B$2:$AG$462,MATCH(E$2,'Justerad allokering'!$B$2:$AF$2,0),FALSE)),VLOOKUP($B293,'Allokerad kvv'!$B$2:$AV$468,MATCH(E$2,'Allokerad kvv'!$B$2:$AV$2,0),FALSE),VLOOKUP($B293,'Justerad allokering'!$B$2:$AG$462,MATCH(E$2,'Justerad allokering'!$B$2:$AF$2,0),FALSE))</f>
        <v>0</v>
      </c>
      <c r="F293" s="28">
        <f>IF(ISERROR(1/VLOOKUP($B293,'Justerad allokering'!$B$2:$AG$462,MATCH(F$2,'Justerad allokering'!$B$2:$AF$2,0),FALSE)),VLOOKUP($B293,'Allokerad kvv'!$B$2:$AV$468,MATCH(F$2,'Allokerad kvv'!$B$2:$AV$2,0),FALSE),VLOOKUP($B293,'Justerad allokering'!$B$2:$AG$462,MATCH(F$2,'Justerad allokering'!$B$2:$AF$2,0),FALSE))</f>
        <v>0</v>
      </c>
      <c r="G293" s="28">
        <f>IF(ISERROR(1/VLOOKUP($B293,'Justerad allokering'!$B$2:$AG$462,MATCH(G$2,'Justerad allokering'!$B$2:$AF$2,0),FALSE)),VLOOKUP($B293,'Allokerad kvv'!$B$2:$AV$468,MATCH(G$2,'Allokerad kvv'!$B$2:$AV$2,0),FALSE),VLOOKUP($B293,'Justerad allokering'!$B$2:$AG$462,MATCH(G$2,'Justerad allokering'!$B$2:$AF$2,0),FALSE))</f>
        <v>0</v>
      </c>
      <c r="H293" s="28">
        <f>IF(ISERROR(1/VLOOKUP($B293,'Justerad allokering'!$B$2:$AG$462,MATCH(H$2,'Justerad allokering'!$B$2:$AF$2,0),FALSE)),VLOOKUP($B293,'Allokerad kvv'!$B$2:$AV$468,MATCH(H$2,'Allokerad kvv'!$B$2:$AV$2,0),FALSE),VLOOKUP($B293,'Justerad allokering'!$B$2:$AG$462,MATCH(H$2,'Justerad allokering'!$B$2:$AF$2,0),FALSE))</f>
        <v>0</v>
      </c>
      <c r="I293" s="28">
        <f>IF(ISERROR(1/VLOOKUP($B293,'Justerad allokering'!$B$2:$AG$462,MATCH(I$2,'Justerad allokering'!$B$2:$AF$2,0),FALSE)),VLOOKUP($B293,'Allokerad kvv'!$B$2:$AV$468,MATCH(I$2,'Allokerad kvv'!$B$2:$AV$2,0),FALSE),VLOOKUP($B293,'Justerad allokering'!$B$2:$AG$462,MATCH(I$2,'Justerad allokering'!$B$2:$AF$2,0),FALSE))</f>
        <v>0</v>
      </c>
      <c r="J293" s="28">
        <f>IF(ISERROR(1/VLOOKUP($B293,'Justerad allokering'!$B$2:$AG$462,MATCH(J$2,'Justerad allokering'!$B$2:$AF$2,0),FALSE)),VLOOKUP($B293,'Allokerad kvv'!$B$2:$AV$468,MATCH(J$2,'Allokerad kvv'!$B$2:$AV$2,0),FALSE),VLOOKUP($B293,'Justerad allokering'!$B$2:$AG$462,MATCH(J$2,'Justerad allokering'!$B$2:$AF$2,0),FALSE))</f>
        <v>0</v>
      </c>
      <c r="K293" s="28">
        <f>IF(ISERROR(1/VLOOKUP($B293,'Justerad allokering'!$B$2:$AG$462,MATCH(K$2,'Justerad allokering'!$B$2:$AF$2,0),FALSE)),VLOOKUP($B293,'Allokerad kvv'!$B$2:$AV$468,MATCH(K$2,'Allokerad kvv'!$B$2:$AV$2,0),FALSE),VLOOKUP($B293,'Justerad allokering'!$B$2:$AG$462,MATCH(K$2,'Justerad allokering'!$B$2:$AF$2,0),FALSE))</f>
        <v>0</v>
      </c>
      <c r="L293" s="28">
        <f>IF(ISERROR(1/VLOOKUP($B293,'Justerad allokering'!$B$2:$AG$462,MATCH(L$2,'Justerad allokering'!$B$2:$AF$2,0),FALSE)),VLOOKUP($B293,'Allokerad kvv'!$B$2:$AV$468,MATCH(L$2,'Allokerad kvv'!$B$2:$AV$2,0),FALSE),VLOOKUP($B293,'Justerad allokering'!$B$2:$AG$462,MATCH(L$2,'Justerad allokering'!$B$2:$AF$2,0),FALSE))</f>
        <v>0</v>
      </c>
      <c r="M293" s="28">
        <f>IF(ISERROR(1/VLOOKUP($B293,'Justerad allokering'!$B$2:$AG$462,MATCH(M$2,'Justerad allokering'!$B$2:$AF$2,0),FALSE)),VLOOKUP($B293,'Allokerad kvv'!$B$2:$AV$468,MATCH(M$2,'Allokerad kvv'!$B$2:$AV$2,0),FALSE),VLOOKUP($B293,'Justerad allokering'!$B$2:$AG$462,MATCH(M$2,'Justerad allokering'!$B$2:$AF$2,0),FALSE))</f>
        <v>0</v>
      </c>
      <c r="N293" s="28">
        <f>IF(ISERROR(1/VLOOKUP($B293,'Justerad allokering'!$B$2:$AG$462,MATCH(N$2,'Justerad allokering'!$B$2:$AF$2,0),FALSE)),VLOOKUP($B293,'Allokerad kvv'!$B$2:$AV$468,MATCH(N$2,'Allokerad kvv'!$B$2:$AV$2,0),FALSE),VLOOKUP($B293,'Justerad allokering'!$B$2:$AG$462,MATCH(N$2,'Justerad allokering'!$B$2:$AF$2,0),FALSE))</f>
        <v>0</v>
      </c>
      <c r="O293" s="28">
        <f>IF(ISERROR(1/VLOOKUP($B293,'Justerad allokering'!$B$2:$AG$462,MATCH(O$2,'Justerad allokering'!$B$2:$AF$2,0),FALSE)),VLOOKUP($B293,'Allokerad kvv'!$B$2:$AV$468,MATCH(O$2,'Allokerad kvv'!$B$2:$AV$2,0),FALSE),VLOOKUP($B293,'Justerad allokering'!$B$2:$AG$462,MATCH(O$2,'Justerad allokering'!$B$2:$AF$2,0),FALSE))</f>
        <v>0</v>
      </c>
      <c r="P293" s="28">
        <f>IF(ISERROR(1/VLOOKUP($B293,'Justerad allokering'!$B$2:$AG$462,MATCH(P$2,'Justerad allokering'!$B$2:$AF$2,0),FALSE)),VLOOKUP($B293,'Allokerad kvv'!$B$2:$AV$468,MATCH(P$2,'Allokerad kvv'!$B$2:$AV$2,0),FALSE),VLOOKUP($B293,'Justerad allokering'!$B$2:$AG$462,MATCH(P$2,'Justerad allokering'!$B$2:$AF$2,0),FALSE))</f>
        <v>0</v>
      </c>
      <c r="Q293" s="28">
        <f>IF(ISERROR(1/VLOOKUP($B293,'Justerad allokering'!$B$2:$AG$462,MATCH(Q$2,'Justerad allokering'!$B$2:$AF$2,0),FALSE)),VLOOKUP($B293,'Allokerad kvv'!$B$2:$AV$468,MATCH(Q$2,'Allokerad kvv'!$B$2:$AV$2,0),FALSE),VLOOKUP($B293,'Justerad allokering'!$B$2:$AG$462,MATCH(Q$2,'Justerad allokering'!$B$2:$AF$2,0),FALSE))</f>
        <v>0</v>
      </c>
      <c r="R293" s="28">
        <f>IF(ISERROR(1/VLOOKUP($B293,'Justerad allokering'!$B$2:$AG$462,MATCH(R$2,'Justerad allokering'!$B$2:$AF$2,0),FALSE)),VLOOKUP($B293,'Allokerad kvv'!$B$2:$AV$468,MATCH(R$2,'Allokerad kvv'!$B$2:$AV$2,0),FALSE),VLOOKUP($B293,'Justerad allokering'!$B$2:$AG$462,MATCH(R$2,'Justerad allokering'!$B$2:$AF$2,0),FALSE))</f>
        <v>0</v>
      </c>
      <c r="S293" s="28">
        <f>IF(ISERROR(1/VLOOKUP($B293,'Justerad allokering'!$B$2:$AG$462,MATCH(S$2,'Justerad allokering'!$B$2:$AF$2,0),FALSE)),VLOOKUP($B293,'Allokerad kvv'!$B$2:$AV$468,MATCH(S$2,'Allokerad kvv'!$B$2:$AV$2,0),FALSE),VLOOKUP($B293,'Justerad allokering'!$B$2:$AG$462,MATCH(S$2,'Justerad allokering'!$B$2:$AF$2,0),FALSE))</f>
        <v>0</v>
      </c>
      <c r="T293" s="28">
        <f>IF(ISERROR(1/VLOOKUP($B293,'Justerad allokering'!$B$2:$AG$462,MATCH(T$2,'Justerad allokering'!$B$2:$AF$2,0),FALSE)),VLOOKUP($B293,'Allokerad kvv'!$B$2:$AV$468,MATCH(T$2,'Allokerad kvv'!$B$2:$AV$2,0),FALSE),VLOOKUP($B293,'Justerad allokering'!$B$2:$AG$462,MATCH(T$2,'Justerad allokering'!$B$2:$AF$2,0),FALSE))</f>
        <v>0</v>
      </c>
      <c r="U293" s="28">
        <f>IF(ISERROR(1/VLOOKUP($B293,'Justerad allokering'!$B$2:$AG$462,MATCH(U$2,'Justerad allokering'!$B$2:$AF$2,0),FALSE)),VLOOKUP($B293,'Allokerad kvv'!$B$2:$AV$468,MATCH(U$2,'Allokerad kvv'!$B$2:$AV$2,0),FALSE),VLOOKUP($B293,'Justerad allokering'!$B$2:$AG$462,MATCH(U$2,'Justerad allokering'!$B$2:$AF$2,0),FALSE))</f>
        <v>0</v>
      </c>
      <c r="V293" s="28">
        <f>IF(ISERROR(1/VLOOKUP($B293,'Justerad allokering'!$B$2:$AG$462,MATCH(V$2,'Justerad allokering'!$B$2:$AF$2,0),FALSE)),VLOOKUP($B293,'Allokerad kvv'!$B$2:$AV$468,MATCH(V$2,'Allokerad kvv'!$B$2:$AV$2,0),FALSE),VLOOKUP($B293,'Justerad allokering'!$B$2:$AG$462,MATCH(V$2,'Justerad allokering'!$B$2:$AF$2,0),FALSE))</f>
        <v>0</v>
      </c>
      <c r="W293" s="28">
        <f>IF(ISERROR(1/VLOOKUP($B293,'Justerad allokering'!$B$2:$AG$462,MATCH(W$2,'Justerad allokering'!$B$2:$AF$2,0),FALSE)),VLOOKUP($B293,'Allokerad kvv'!$B$2:$AV$468,MATCH(W$2,'Allokerad kvv'!$B$2:$AV$2,0),FALSE),VLOOKUP($B293,'Justerad allokering'!$B$2:$AG$462,MATCH(W$2,'Justerad allokering'!$B$2:$AF$2,0),FALSE))</f>
        <v>0</v>
      </c>
      <c r="X293" s="28">
        <f>IF(ISERROR(1/VLOOKUP($B293,'Justerad allokering'!$B$2:$AG$462,MATCH(X$2,'Justerad allokering'!$B$2:$AF$2,0),FALSE)),VLOOKUP($B293,'Allokerad kvv'!$B$2:$AV$468,MATCH(X$2,'Allokerad kvv'!$B$2:$AV$2,0),FALSE),VLOOKUP($B293,'Justerad allokering'!$B$2:$AG$462,MATCH(X$2,'Justerad allokering'!$B$2:$AF$2,0),FALSE))</f>
        <v>0</v>
      </c>
      <c r="Y293" s="28">
        <f>IF(ISERROR(1/VLOOKUP($B293,'Justerad allokering'!$B$2:$AG$462,MATCH(Y$2,'Justerad allokering'!$B$2:$AF$2,0),FALSE)),VLOOKUP($B293,'Allokerad kvv'!$B$2:$AV$468,MATCH(Y$2,'Allokerad kvv'!$B$2:$AV$2,0),FALSE),VLOOKUP($B293,'Justerad allokering'!$B$2:$AG$462,MATCH(Y$2,'Justerad allokering'!$B$2:$AF$2,0),FALSE))</f>
        <v>0</v>
      </c>
      <c r="Z293" s="28">
        <f>IF(ISERROR(1/VLOOKUP($B293,'Justerad allokering'!$B$2:$AG$462,MATCH(Z$2,'Justerad allokering'!$B$2:$AF$2,0),FALSE)),VLOOKUP($B293,'Allokerad kvv'!$B$2:$AV$468,MATCH(Z$2,'Allokerad kvv'!$B$2:$AV$2,0),FALSE),VLOOKUP($B293,'Justerad allokering'!$B$2:$AG$462,MATCH(Z$2,'Justerad allokering'!$B$2:$AF$2,0),FALSE))</f>
        <v>0</v>
      </c>
      <c r="AA293" s="28"/>
      <c r="AB293" s="28"/>
      <c r="AE293">
        <f t="shared" si="12"/>
        <v>0</v>
      </c>
      <c r="AG293">
        <f t="shared" si="13"/>
        <v>0</v>
      </c>
      <c r="AH293">
        <f t="shared" si="14"/>
        <v>0</v>
      </c>
      <c r="AI293" s="55" t="str">
        <f>IF(AH293=0,"",AH293/VLOOKUP(B293,Kraftvärmeprod!$B$1:$BC$480,MATCH("Summa tillförd energi exklusive rökgaskondensering",Kraftvärmeprod!$B$1:$BC$1,0),FALSE))</f>
        <v/>
      </c>
    </row>
    <row r="294" spans="1:35" x14ac:dyDescent="0.25">
      <c r="A294" s="28" t="s">
        <v>393</v>
      </c>
      <c r="B294" s="28" t="s">
        <v>398</v>
      </c>
      <c r="C294" s="28">
        <f>IF(ISERROR(1/VLOOKUP($B294,'Justerad allokering'!$B$2:$AG$462,MATCH(C$2,'Justerad allokering'!$B$2:$AF$2,0),FALSE)),VLOOKUP($B294,'Allokerad kvv'!$B$2:$AV$468,MATCH(C$2,'Allokerad kvv'!$B$2:$AV$2,0),FALSE),VLOOKUP($B294,'Justerad allokering'!$B$2:$AG$462,MATCH(C$2,'Justerad allokering'!$B$2:$AF$2,0),FALSE))</f>
        <v>0</v>
      </c>
      <c r="D294" s="28">
        <f>IF(ISERROR(1/VLOOKUP($B294,'Justerad allokering'!$B$2:$AG$462,MATCH(D$2,'Justerad allokering'!$B$2:$AF$2,0),FALSE)),VLOOKUP($B294,'Allokerad kvv'!$B$2:$AV$468,MATCH(D$2,'Allokerad kvv'!$B$2:$AV$2,0),FALSE),VLOOKUP($B294,'Justerad allokering'!$B$2:$AG$462,MATCH(D$2,'Justerad allokering'!$B$2:$AF$2,0),FALSE))</f>
        <v>0</v>
      </c>
      <c r="E294" s="28">
        <f>IF(ISERROR(1/VLOOKUP($B294,'Justerad allokering'!$B$2:$AG$462,MATCH(E$2,'Justerad allokering'!$B$2:$AF$2,0),FALSE)),VLOOKUP($B294,'Allokerad kvv'!$B$2:$AV$468,MATCH(E$2,'Allokerad kvv'!$B$2:$AV$2,0),FALSE),VLOOKUP($B294,'Justerad allokering'!$B$2:$AG$462,MATCH(E$2,'Justerad allokering'!$B$2:$AF$2,0),FALSE))</f>
        <v>0</v>
      </c>
      <c r="F294" s="28">
        <f>IF(ISERROR(1/VLOOKUP($B294,'Justerad allokering'!$B$2:$AG$462,MATCH(F$2,'Justerad allokering'!$B$2:$AF$2,0),FALSE)),VLOOKUP($B294,'Allokerad kvv'!$B$2:$AV$468,MATCH(F$2,'Allokerad kvv'!$B$2:$AV$2,0),FALSE),VLOOKUP($B294,'Justerad allokering'!$B$2:$AG$462,MATCH(F$2,'Justerad allokering'!$B$2:$AF$2,0),FALSE))</f>
        <v>0</v>
      </c>
      <c r="G294" s="28">
        <f>IF(ISERROR(1/VLOOKUP($B294,'Justerad allokering'!$B$2:$AG$462,MATCH(G$2,'Justerad allokering'!$B$2:$AF$2,0),FALSE)),VLOOKUP($B294,'Allokerad kvv'!$B$2:$AV$468,MATCH(G$2,'Allokerad kvv'!$B$2:$AV$2,0),FALSE),VLOOKUP($B294,'Justerad allokering'!$B$2:$AG$462,MATCH(G$2,'Justerad allokering'!$B$2:$AF$2,0),FALSE))</f>
        <v>0</v>
      </c>
      <c r="H294" s="28">
        <f>IF(ISERROR(1/VLOOKUP($B294,'Justerad allokering'!$B$2:$AG$462,MATCH(H$2,'Justerad allokering'!$B$2:$AF$2,0),FALSE)),VLOOKUP($B294,'Allokerad kvv'!$B$2:$AV$468,MATCH(H$2,'Allokerad kvv'!$B$2:$AV$2,0),FALSE),VLOOKUP($B294,'Justerad allokering'!$B$2:$AG$462,MATCH(H$2,'Justerad allokering'!$B$2:$AF$2,0),FALSE))</f>
        <v>0</v>
      </c>
      <c r="I294" s="28">
        <f>IF(ISERROR(1/VLOOKUP($B294,'Justerad allokering'!$B$2:$AG$462,MATCH(I$2,'Justerad allokering'!$B$2:$AF$2,0),FALSE)),VLOOKUP($B294,'Allokerad kvv'!$B$2:$AV$468,MATCH(I$2,'Allokerad kvv'!$B$2:$AV$2,0),FALSE),VLOOKUP($B294,'Justerad allokering'!$B$2:$AG$462,MATCH(I$2,'Justerad allokering'!$B$2:$AF$2,0),FALSE))</f>
        <v>0</v>
      </c>
      <c r="J294" s="28">
        <f>IF(ISERROR(1/VLOOKUP($B294,'Justerad allokering'!$B$2:$AG$462,MATCH(J$2,'Justerad allokering'!$B$2:$AF$2,0),FALSE)),VLOOKUP($B294,'Allokerad kvv'!$B$2:$AV$468,MATCH(J$2,'Allokerad kvv'!$B$2:$AV$2,0),FALSE),VLOOKUP($B294,'Justerad allokering'!$B$2:$AG$462,MATCH(J$2,'Justerad allokering'!$B$2:$AF$2,0),FALSE))</f>
        <v>0</v>
      </c>
      <c r="K294" s="28">
        <f>IF(ISERROR(1/VLOOKUP($B294,'Justerad allokering'!$B$2:$AG$462,MATCH(K$2,'Justerad allokering'!$B$2:$AF$2,0),FALSE)),VLOOKUP($B294,'Allokerad kvv'!$B$2:$AV$468,MATCH(K$2,'Allokerad kvv'!$B$2:$AV$2,0),FALSE),VLOOKUP($B294,'Justerad allokering'!$B$2:$AG$462,MATCH(K$2,'Justerad allokering'!$B$2:$AF$2,0),FALSE))</f>
        <v>0</v>
      </c>
      <c r="L294" s="28">
        <f>IF(ISERROR(1/VLOOKUP($B294,'Justerad allokering'!$B$2:$AG$462,MATCH(L$2,'Justerad allokering'!$B$2:$AF$2,0),FALSE)),VLOOKUP($B294,'Allokerad kvv'!$B$2:$AV$468,MATCH(L$2,'Allokerad kvv'!$B$2:$AV$2,0),FALSE),VLOOKUP($B294,'Justerad allokering'!$B$2:$AG$462,MATCH(L$2,'Justerad allokering'!$B$2:$AF$2,0),FALSE))</f>
        <v>0</v>
      </c>
      <c r="M294" s="28">
        <f>IF(ISERROR(1/VLOOKUP($B294,'Justerad allokering'!$B$2:$AG$462,MATCH(M$2,'Justerad allokering'!$B$2:$AF$2,0),FALSE)),VLOOKUP($B294,'Allokerad kvv'!$B$2:$AV$468,MATCH(M$2,'Allokerad kvv'!$B$2:$AV$2,0),FALSE),VLOOKUP($B294,'Justerad allokering'!$B$2:$AG$462,MATCH(M$2,'Justerad allokering'!$B$2:$AF$2,0),FALSE))</f>
        <v>0</v>
      </c>
      <c r="N294" s="28">
        <f>IF(ISERROR(1/VLOOKUP($B294,'Justerad allokering'!$B$2:$AG$462,MATCH(N$2,'Justerad allokering'!$B$2:$AF$2,0),FALSE)),VLOOKUP($B294,'Allokerad kvv'!$B$2:$AV$468,MATCH(N$2,'Allokerad kvv'!$B$2:$AV$2,0),FALSE),VLOOKUP($B294,'Justerad allokering'!$B$2:$AG$462,MATCH(N$2,'Justerad allokering'!$B$2:$AF$2,0),FALSE))</f>
        <v>0</v>
      </c>
      <c r="O294" s="28">
        <f>IF(ISERROR(1/VLOOKUP($B294,'Justerad allokering'!$B$2:$AG$462,MATCH(O$2,'Justerad allokering'!$B$2:$AF$2,0),FALSE)),VLOOKUP($B294,'Allokerad kvv'!$B$2:$AV$468,MATCH(O$2,'Allokerad kvv'!$B$2:$AV$2,0),FALSE),VLOOKUP($B294,'Justerad allokering'!$B$2:$AG$462,MATCH(O$2,'Justerad allokering'!$B$2:$AF$2,0),FALSE))</f>
        <v>0</v>
      </c>
      <c r="P294" s="28">
        <f>IF(ISERROR(1/VLOOKUP($B294,'Justerad allokering'!$B$2:$AG$462,MATCH(P$2,'Justerad allokering'!$B$2:$AF$2,0),FALSE)),VLOOKUP($B294,'Allokerad kvv'!$B$2:$AV$468,MATCH(P$2,'Allokerad kvv'!$B$2:$AV$2,0),FALSE),VLOOKUP($B294,'Justerad allokering'!$B$2:$AG$462,MATCH(P$2,'Justerad allokering'!$B$2:$AF$2,0),FALSE))</f>
        <v>0</v>
      </c>
      <c r="Q294" s="28">
        <f>IF(ISERROR(1/VLOOKUP($B294,'Justerad allokering'!$B$2:$AG$462,MATCH(Q$2,'Justerad allokering'!$B$2:$AF$2,0),FALSE)),VLOOKUP($B294,'Allokerad kvv'!$B$2:$AV$468,MATCH(Q$2,'Allokerad kvv'!$B$2:$AV$2,0),FALSE),VLOOKUP($B294,'Justerad allokering'!$B$2:$AG$462,MATCH(Q$2,'Justerad allokering'!$B$2:$AF$2,0),FALSE))</f>
        <v>0</v>
      </c>
      <c r="R294" s="28">
        <f>IF(ISERROR(1/VLOOKUP($B294,'Justerad allokering'!$B$2:$AG$462,MATCH(R$2,'Justerad allokering'!$B$2:$AF$2,0),FALSE)),VLOOKUP($B294,'Allokerad kvv'!$B$2:$AV$468,MATCH(R$2,'Allokerad kvv'!$B$2:$AV$2,0),FALSE),VLOOKUP($B294,'Justerad allokering'!$B$2:$AG$462,MATCH(R$2,'Justerad allokering'!$B$2:$AF$2,0),FALSE))</f>
        <v>0</v>
      </c>
      <c r="S294" s="28">
        <f>IF(ISERROR(1/VLOOKUP($B294,'Justerad allokering'!$B$2:$AG$462,MATCH(S$2,'Justerad allokering'!$B$2:$AF$2,0),FALSE)),VLOOKUP($B294,'Allokerad kvv'!$B$2:$AV$468,MATCH(S$2,'Allokerad kvv'!$B$2:$AV$2,0),FALSE),VLOOKUP($B294,'Justerad allokering'!$B$2:$AG$462,MATCH(S$2,'Justerad allokering'!$B$2:$AF$2,0),FALSE))</f>
        <v>0</v>
      </c>
      <c r="T294" s="28">
        <f>IF(ISERROR(1/VLOOKUP($B294,'Justerad allokering'!$B$2:$AG$462,MATCH(T$2,'Justerad allokering'!$B$2:$AF$2,0),FALSE)),VLOOKUP($B294,'Allokerad kvv'!$B$2:$AV$468,MATCH(T$2,'Allokerad kvv'!$B$2:$AV$2,0),FALSE),VLOOKUP($B294,'Justerad allokering'!$B$2:$AG$462,MATCH(T$2,'Justerad allokering'!$B$2:$AF$2,0),FALSE))</f>
        <v>0</v>
      </c>
      <c r="U294" s="28">
        <f>IF(ISERROR(1/VLOOKUP($B294,'Justerad allokering'!$B$2:$AG$462,MATCH(U$2,'Justerad allokering'!$B$2:$AF$2,0),FALSE)),VLOOKUP($B294,'Allokerad kvv'!$B$2:$AV$468,MATCH(U$2,'Allokerad kvv'!$B$2:$AV$2,0),FALSE),VLOOKUP($B294,'Justerad allokering'!$B$2:$AG$462,MATCH(U$2,'Justerad allokering'!$B$2:$AF$2,0),FALSE))</f>
        <v>0</v>
      </c>
      <c r="V294" s="28">
        <f>IF(ISERROR(1/VLOOKUP($B294,'Justerad allokering'!$B$2:$AG$462,MATCH(V$2,'Justerad allokering'!$B$2:$AF$2,0),FALSE)),VLOOKUP($B294,'Allokerad kvv'!$B$2:$AV$468,MATCH(V$2,'Allokerad kvv'!$B$2:$AV$2,0),FALSE),VLOOKUP($B294,'Justerad allokering'!$B$2:$AG$462,MATCH(V$2,'Justerad allokering'!$B$2:$AF$2,0),FALSE))</f>
        <v>0</v>
      </c>
      <c r="W294" s="28">
        <f>IF(ISERROR(1/VLOOKUP($B294,'Justerad allokering'!$B$2:$AG$462,MATCH(W$2,'Justerad allokering'!$B$2:$AF$2,0),FALSE)),VLOOKUP($B294,'Allokerad kvv'!$B$2:$AV$468,MATCH(W$2,'Allokerad kvv'!$B$2:$AV$2,0),FALSE),VLOOKUP($B294,'Justerad allokering'!$B$2:$AG$462,MATCH(W$2,'Justerad allokering'!$B$2:$AF$2,0),FALSE))</f>
        <v>0</v>
      </c>
      <c r="X294" s="28">
        <f>IF(ISERROR(1/VLOOKUP($B294,'Justerad allokering'!$B$2:$AG$462,MATCH(X$2,'Justerad allokering'!$B$2:$AF$2,0),FALSE)),VLOOKUP($B294,'Allokerad kvv'!$B$2:$AV$468,MATCH(X$2,'Allokerad kvv'!$B$2:$AV$2,0),FALSE),VLOOKUP($B294,'Justerad allokering'!$B$2:$AG$462,MATCH(X$2,'Justerad allokering'!$B$2:$AF$2,0),FALSE))</f>
        <v>0</v>
      </c>
      <c r="Y294" s="28">
        <f>IF(ISERROR(1/VLOOKUP($B294,'Justerad allokering'!$B$2:$AG$462,MATCH(Y$2,'Justerad allokering'!$B$2:$AF$2,0),FALSE)),VLOOKUP($B294,'Allokerad kvv'!$B$2:$AV$468,MATCH(Y$2,'Allokerad kvv'!$B$2:$AV$2,0),FALSE),VLOOKUP($B294,'Justerad allokering'!$B$2:$AG$462,MATCH(Y$2,'Justerad allokering'!$B$2:$AF$2,0),FALSE))</f>
        <v>0</v>
      </c>
      <c r="Z294" s="28">
        <f>IF(ISERROR(1/VLOOKUP($B294,'Justerad allokering'!$B$2:$AG$462,MATCH(Z$2,'Justerad allokering'!$B$2:$AF$2,0),FALSE)),VLOOKUP($B294,'Allokerad kvv'!$B$2:$AV$468,MATCH(Z$2,'Allokerad kvv'!$B$2:$AV$2,0),FALSE),VLOOKUP($B294,'Justerad allokering'!$B$2:$AG$462,MATCH(Z$2,'Justerad allokering'!$B$2:$AF$2,0),FALSE))</f>
        <v>0</v>
      </c>
      <c r="AA294" s="28"/>
      <c r="AB294" s="28"/>
      <c r="AE294">
        <f t="shared" si="12"/>
        <v>0</v>
      </c>
      <c r="AG294">
        <f t="shared" si="13"/>
        <v>0</v>
      </c>
      <c r="AH294">
        <f t="shared" si="14"/>
        <v>0</v>
      </c>
      <c r="AI294" s="55" t="str">
        <f>IF(AH294=0,"",AH294/VLOOKUP(B294,Kraftvärmeprod!$B$1:$BC$480,MATCH("Summa tillförd energi exklusive rökgaskondensering",Kraftvärmeprod!$B$1:$BC$1,0),FALSE))</f>
        <v/>
      </c>
    </row>
    <row r="295" spans="1:35" x14ac:dyDescent="0.25">
      <c r="A295" s="28" t="s">
        <v>399</v>
      </c>
      <c r="B295" s="28" t="s">
        <v>400</v>
      </c>
      <c r="C295" s="28">
        <f>IF(ISERROR(1/VLOOKUP($B295,'Justerad allokering'!$B$2:$AG$462,MATCH(C$2,'Justerad allokering'!$B$2:$AF$2,0),FALSE)),VLOOKUP($B295,'Allokerad kvv'!$B$2:$AV$468,MATCH(C$2,'Allokerad kvv'!$B$2:$AV$2,0),FALSE),VLOOKUP($B295,'Justerad allokering'!$B$2:$AG$462,MATCH(C$2,'Justerad allokering'!$B$2:$AF$2,0),FALSE))</f>
        <v>0</v>
      </c>
      <c r="D295" s="28">
        <f>IF(ISERROR(1/VLOOKUP($B295,'Justerad allokering'!$B$2:$AG$462,MATCH(D$2,'Justerad allokering'!$B$2:$AF$2,0),FALSE)),VLOOKUP($B295,'Allokerad kvv'!$B$2:$AV$468,MATCH(D$2,'Allokerad kvv'!$B$2:$AV$2,0),FALSE),VLOOKUP($B295,'Justerad allokering'!$B$2:$AG$462,MATCH(D$2,'Justerad allokering'!$B$2:$AF$2,0),FALSE))</f>
        <v>0</v>
      </c>
      <c r="E295" s="28">
        <f>IF(ISERROR(1/VLOOKUP($B295,'Justerad allokering'!$B$2:$AG$462,MATCH(E$2,'Justerad allokering'!$B$2:$AF$2,0),FALSE)),VLOOKUP($B295,'Allokerad kvv'!$B$2:$AV$468,MATCH(E$2,'Allokerad kvv'!$B$2:$AV$2,0),FALSE),VLOOKUP($B295,'Justerad allokering'!$B$2:$AG$462,MATCH(E$2,'Justerad allokering'!$B$2:$AF$2,0),FALSE))</f>
        <v>0</v>
      </c>
      <c r="F295" s="28">
        <f>IF(ISERROR(1/VLOOKUP($B295,'Justerad allokering'!$B$2:$AG$462,MATCH(F$2,'Justerad allokering'!$B$2:$AF$2,0),FALSE)),VLOOKUP($B295,'Allokerad kvv'!$B$2:$AV$468,MATCH(F$2,'Allokerad kvv'!$B$2:$AV$2,0),FALSE),VLOOKUP($B295,'Justerad allokering'!$B$2:$AG$462,MATCH(F$2,'Justerad allokering'!$B$2:$AF$2,0),FALSE))</f>
        <v>0</v>
      </c>
      <c r="G295" s="28">
        <f>IF(ISERROR(1/VLOOKUP($B295,'Justerad allokering'!$B$2:$AG$462,MATCH(G$2,'Justerad allokering'!$B$2:$AF$2,0),FALSE)),VLOOKUP($B295,'Allokerad kvv'!$B$2:$AV$468,MATCH(G$2,'Allokerad kvv'!$B$2:$AV$2,0),FALSE),VLOOKUP($B295,'Justerad allokering'!$B$2:$AG$462,MATCH(G$2,'Justerad allokering'!$B$2:$AF$2,0),FALSE))</f>
        <v>0</v>
      </c>
      <c r="H295" s="28">
        <f>IF(ISERROR(1/VLOOKUP($B295,'Justerad allokering'!$B$2:$AG$462,MATCH(H$2,'Justerad allokering'!$B$2:$AF$2,0),FALSE)),VLOOKUP($B295,'Allokerad kvv'!$B$2:$AV$468,MATCH(H$2,'Allokerad kvv'!$B$2:$AV$2,0),FALSE),VLOOKUP($B295,'Justerad allokering'!$B$2:$AG$462,MATCH(H$2,'Justerad allokering'!$B$2:$AF$2,0),FALSE))</f>
        <v>0</v>
      </c>
      <c r="I295" s="28">
        <f>IF(ISERROR(1/VLOOKUP($B295,'Justerad allokering'!$B$2:$AG$462,MATCH(I$2,'Justerad allokering'!$B$2:$AF$2,0),FALSE)),VLOOKUP($B295,'Allokerad kvv'!$B$2:$AV$468,MATCH(I$2,'Allokerad kvv'!$B$2:$AV$2,0),FALSE),VLOOKUP($B295,'Justerad allokering'!$B$2:$AG$462,MATCH(I$2,'Justerad allokering'!$B$2:$AF$2,0),FALSE))</f>
        <v>0</v>
      </c>
      <c r="J295" s="28">
        <f>IF(ISERROR(1/VLOOKUP($B295,'Justerad allokering'!$B$2:$AG$462,MATCH(J$2,'Justerad allokering'!$B$2:$AF$2,0),FALSE)),VLOOKUP($B295,'Allokerad kvv'!$B$2:$AV$468,MATCH(J$2,'Allokerad kvv'!$B$2:$AV$2,0),FALSE),VLOOKUP($B295,'Justerad allokering'!$B$2:$AG$462,MATCH(J$2,'Justerad allokering'!$B$2:$AF$2,0),FALSE))</f>
        <v>23.637</v>
      </c>
      <c r="K295" s="28">
        <f>IF(ISERROR(1/VLOOKUP($B295,'Justerad allokering'!$B$2:$AG$462,MATCH(K$2,'Justerad allokering'!$B$2:$AF$2,0),FALSE)),VLOOKUP($B295,'Allokerad kvv'!$B$2:$AV$468,MATCH(K$2,'Allokerad kvv'!$B$2:$AV$2,0),FALSE),VLOOKUP($B295,'Justerad allokering'!$B$2:$AG$462,MATCH(K$2,'Justerad allokering'!$B$2:$AF$2,0),FALSE))</f>
        <v>2.1181999999999999</v>
      </c>
      <c r="L295" s="28">
        <f>IF(ISERROR(1/VLOOKUP($B295,'Justerad allokering'!$B$2:$AG$462,MATCH(L$2,'Justerad allokering'!$B$2:$AF$2,0),FALSE)),VLOOKUP($B295,'Allokerad kvv'!$B$2:$AV$468,MATCH(L$2,'Allokerad kvv'!$B$2:$AV$2,0),FALSE),VLOOKUP($B295,'Justerad allokering'!$B$2:$AG$462,MATCH(L$2,'Justerad allokering'!$B$2:$AF$2,0),FALSE))</f>
        <v>0</v>
      </c>
      <c r="M295" s="28">
        <f>IF(ISERROR(1/VLOOKUP($B295,'Justerad allokering'!$B$2:$AG$462,MATCH(M$2,'Justerad allokering'!$B$2:$AF$2,0),FALSE)),VLOOKUP($B295,'Allokerad kvv'!$B$2:$AV$468,MATCH(M$2,'Allokerad kvv'!$B$2:$AV$2,0),FALSE),VLOOKUP($B295,'Justerad allokering'!$B$2:$AG$462,MATCH(M$2,'Justerad allokering'!$B$2:$AF$2,0),FALSE))</f>
        <v>9.4238900000000001</v>
      </c>
      <c r="N295" s="28">
        <f>IF(ISERROR(1/VLOOKUP($B295,'Justerad allokering'!$B$2:$AG$462,MATCH(N$2,'Justerad allokering'!$B$2:$AF$2,0),FALSE)),VLOOKUP($B295,'Allokerad kvv'!$B$2:$AV$468,MATCH(N$2,'Allokerad kvv'!$B$2:$AV$2,0),FALSE),VLOOKUP($B295,'Justerad allokering'!$B$2:$AG$462,MATCH(N$2,'Justerad allokering'!$B$2:$AF$2,0),FALSE))</f>
        <v>36.200000000000003</v>
      </c>
      <c r="O295" s="28">
        <f>IF(ISERROR(1/VLOOKUP($B295,'Justerad allokering'!$B$2:$AG$462,MATCH(O$2,'Justerad allokering'!$B$2:$AF$2,0),FALSE)),VLOOKUP($B295,'Allokerad kvv'!$B$2:$AV$468,MATCH(O$2,'Allokerad kvv'!$B$2:$AV$2,0),FALSE),VLOOKUP($B295,'Justerad allokering'!$B$2:$AG$462,MATCH(O$2,'Justerad allokering'!$B$2:$AF$2,0),FALSE))</f>
        <v>32.751899999999999</v>
      </c>
      <c r="P295" s="28">
        <f>IF(ISERROR(1/VLOOKUP($B295,'Justerad allokering'!$B$2:$AG$462,MATCH(P$2,'Justerad allokering'!$B$2:$AF$2,0),FALSE)),VLOOKUP($B295,'Allokerad kvv'!$B$2:$AV$468,MATCH(P$2,'Allokerad kvv'!$B$2:$AV$2,0),FALSE),VLOOKUP($B295,'Justerad allokering'!$B$2:$AG$462,MATCH(P$2,'Justerad allokering'!$B$2:$AF$2,0),FALSE))</f>
        <v>0</v>
      </c>
      <c r="Q295" s="28">
        <f>IF(ISERROR(1/VLOOKUP($B295,'Justerad allokering'!$B$2:$AG$462,MATCH(Q$2,'Justerad allokering'!$B$2:$AF$2,0),FALSE)),VLOOKUP($B295,'Allokerad kvv'!$B$2:$AV$468,MATCH(Q$2,'Allokerad kvv'!$B$2:$AV$2,0),FALSE),VLOOKUP($B295,'Justerad allokering'!$B$2:$AG$462,MATCH(Q$2,'Justerad allokering'!$B$2:$AF$2,0),FALSE))</f>
        <v>0</v>
      </c>
      <c r="R295" s="28">
        <f>IF(ISERROR(1/VLOOKUP($B295,'Justerad allokering'!$B$2:$AG$462,MATCH(R$2,'Justerad allokering'!$B$2:$AF$2,0),FALSE)),VLOOKUP($B295,'Allokerad kvv'!$B$2:$AV$468,MATCH(R$2,'Allokerad kvv'!$B$2:$AV$2,0),FALSE),VLOOKUP($B295,'Justerad allokering'!$B$2:$AG$462,MATCH(R$2,'Justerad allokering'!$B$2:$AF$2,0),FALSE))</f>
        <v>0</v>
      </c>
      <c r="S295" s="28">
        <f>IF(ISERROR(1/VLOOKUP($B295,'Justerad allokering'!$B$2:$AG$462,MATCH(S$2,'Justerad allokering'!$B$2:$AF$2,0),FALSE)),VLOOKUP($B295,'Allokerad kvv'!$B$2:$AV$468,MATCH(S$2,'Allokerad kvv'!$B$2:$AV$2,0),FALSE),VLOOKUP($B295,'Justerad allokering'!$B$2:$AG$462,MATCH(S$2,'Justerad allokering'!$B$2:$AF$2,0),FALSE))</f>
        <v>57.233800000000002</v>
      </c>
      <c r="T295" s="28">
        <f>IF(ISERROR(1/VLOOKUP($B295,'Justerad allokering'!$B$2:$AG$462,MATCH(T$2,'Justerad allokering'!$B$2:$AF$2,0),FALSE)),VLOOKUP($B295,'Allokerad kvv'!$B$2:$AV$468,MATCH(T$2,'Allokerad kvv'!$B$2:$AV$2,0),FALSE),VLOOKUP($B295,'Justerad allokering'!$B$2:$AG$462,MATCH(T$2,'Justerad allokering'!$B$2:$AF$2,0),FALSE))</f>
        <v>6.4885799999999998</v>
      </c>
      <c r="U295" s="28">
        <f>IF(ISERROR(1/VLOOKUP($B295,'Justerad allokering'!$B$2:$AG$462,MATCH(U$2,'Justerad allokering'!$B$2:$AF$2,0),FALSE)),VLOOKUP($B295,'Allokerad kvv'!$B$2:$AV$468,MATCH(U$2,'Allokerad kvv'!$B$2:$AV$2,0),FALSE),VLOOKUP($B295,'Justerad allokering'!$B$2:$AG$462,MATCH(U$2,'Justerad allokering'!$B$2:$AF$2,0),FALSE))</f>
        <v>0</v>
      </c>
      <c r="V295" s="28">
        <f>IF(ISERROR(1/VLOOKUP($B295,'Justerad allokering'!$B$2:$AG$462,MATCH(V$2,'Justerad allokering'!$B$2:$AF$2,0),FALSE)),VLOOKUP($B295,'Allokerad kvv'!$B$2:$AV$468,MATCH(V$2,'Allokerad kvv'!$B$2:$AV$2,0),FALSE),VLOOKUP($B295,'Justerad allokering'!$B$2:$AG$462,MATCH(V$2,'Justerad allokering'!$B$2:$AF$2,0),FALSE))</f>
        <v>0</v>
      </c>
      <c r="W295" s="28">
        <f>IF(ISERROR(1/VLOOKUP($B295,'Justerad allokering'!$B$2:$AG$462,MATCH(W$2,'Justerad allokering'!$B$2:$AF$2,0),FALSE)),VLOOKUP($B295,'Allokerad kvv'!$B$2:$AV$468,MATCH(W$2,'Allokerad kvv'!$B$2:$AV$2,0),FALSE),VLOOKUP($B295,'Justerad allokering'!$B$2:$AG$462,MATCH(W$2,'Justerad allokering'!$B$2:$AF$2,0),FALSE))</f>
        <v>0</v>
      </c>
      <c r="X295" s="28">
        <f>IF(ISERROR(1/VLOOKUP($B295,'Justerad allokering'!$B$2:$AG$462,MATCH(X$2,'Justerad allokering'!$B$2:$AF$2,0),FALSE)),VLOOKUP($B295,'Allokerad kvv'!$B$2:$AV$468,MATCH(X$2,'Allokerad kvv'!$B$2:$AV$2,0),FALSE),VLOOKUP($B295,'Justerad allokering'!$B$2:$AG$462,MATCH(X$2,'Justerad allokering'!$B$2:$AF$2,0),FALSE))</f>
        <v>0</v>
      </c>
      <c r="Y295" s="28">
        <f>IF(ISERROR(1/VLOOKUP($B295,'Justerad allokering'!$B$2:$AG$462,MATCH(Y$2,'Justerad allokering'!$B$2:$AF$2,0),FALSE)),VLOOKUP($B295,'Allokerad kvv'!$B$2:$AV$468,MATCH(Y$2,'Allokerad kvv'!$B$2:$AV$2,0),FALSE),VLOOKUP($B295,'Justerad allokering'!$B$2:$AG$462,MATCH(Y$2,'Justerad allokering'!$B$2:$AF$2,0),FALSE))</f>
        <v>0.69520499999999996</v>
      </c>
      <c r="Z295" s="28">
        <f>IF(ISERROR(1/VLOOKUP($B295,'Justerad allokering'!$B$2:$AG$462,MATCH(Z$2,'Justerad allokering'!$B$2:$AF$2,0),FALSE)),VLOOKUP($B295,'Allokerad kvv'!$B$2:$AV$468,MATCH(Z$2,'Allokerad kvv'!$B$2:$AV$2,0),FALSE),VLOOKUP($B295,'Justerad allokering'!$B$2:$AG$462,MATCH(Z$2,'Justerad allokering'!$B$2:$AF$2,0),FALSE))</f>
        <v>0</v>
      </c>
      <c r="AA295" s="28"/>
      <c r="AB295" s="28"/>
      <c r="AE295">
        <f t="shared" si="12"/>
        <v>168.548575</v>
      </c>
      <c r="AG295">
        <f t="shared" si="13"/>
        <v>166.430375</v>
      </c>
      <c r="AH295">
        <f t="shared" si="14"/>
        <v>130.23037499999998</v>
      </c>
      <c r="AI295" s="55">
        <f>IF(AH295=0,"",AH295/VLOOKUP(B295,Kraftvärmeprod!$B$1:$BC$480,MATCH("Summa tillförd energi exklusive rökgaskondensering",Kraftvärmeprod!$B$1:$BC$1,0),FALSE))</f>
        <v>0.78452033132530108</v>
      </c>
    </row>
    <row r="296" spans="1:35" x14ac:dyDescent="0.25">
      <c r="A296" s="28" t="s">
        <v>401</v>
      </c>
      <c r="B296" s="28" t="s">
        <v>402</v>
      </c>
      <c r="C296" s="28">
        <f>IF(ISERROR(1/VLOOKUP($B296,'Justerad allokering'!$B$2:$AG$462,MATCH(C$2,'Justerad allokering'!$B$2:$AF$2,0),FALSE)),VLOOKUP($B296,'Allokerad kvv'!$B$2:$AV$468,MATCH(C$2,'Allokerad kvv'!$B$2:$AV$2,0),FALSE),VLOOKUP($B296,'Justerad allokering'!$B$2:$AG$462,MATCH(C$2,'Justerad allokering'!$B$2:$AF$2,0),FALSE))</f>
        <v>0</v>
      </c>
      <c r="D296" s="28">
        <f>IF(ISERROR(1/VLOOKUP($B296,'Justerad allokering'!$B$2:$AG$462,MATCH(D$2,'Justerad allokering'!$B$2:$AF$2,0),FALSE)),VLOOKUP($B296,'Allokerad kvv'!$B$2:$AV$468,MATCH(D$2,'Allokerad kvv'!$B$2:$AV$2,0),FALSE),VLOOKUP($B296,'Justerad allokering'!$B$2:$AG$462,MATCH(D$2,'Justerad allokering'!$B$2:$AF$2,0),FALSE))</f>
        <v>0</v>
      </c>
      <c r="E296" s="28">
        <f>IF(ISERROR(1/VLOOKUP($B296,'Justerad allokering'!$B$2:$AG$462,MATCH(E$2,'Justerad allokering'!$B$2:$AF$2,0),FALSE)),VLOOKUP($B296,'Allokerad kvv'!$B$2:$AV$468,MATCH(E$2,'Allokerad kvv'!$B$2:$AV$2,0),FALSE),VLOOKUP($B296,'Justerad allokering'!$B$2:$AG$462,MATCH(E$2,'Justerad allokering'!$B$2:$AF$2,0),FALSE))</f>
        <v>0</v>
      </c>
      <c r="F296" s="28">
        <f>IF(ISERROR(1/VLOOKUP($B296,'Justerad allokering'!$B$2:$AG$462,MATCH(F$2,'Justerad allokering'!$B$2:$AF$2,0),FALSE)),VLOOKUP($B296,'Allokerad kvv'!$B$2:$AV$468,MATCH(F$2,'Allokerad kvv'!$B$2:$AV$2,0),FALSE),VLOOKUP($B296,'Justerad allokering'!$B$2:$AG$462,MATCH(F$2,'Justerad allokering'!$B$2:$AF$2,0),FALSE))</f>
        <v>0</v>
      </c>
      <c r="G296" s="28">
        <f>IF(ISERROR(1/VLOOKUP($B296,'Justerad allokering'!$B$2:$AG$462,MATCH(G$2,'Justerad allokering'!$B$2:$AF$2,0),FALSE)),VLOOKUP($B296,'Allokerad kvv'!$B$2:$AV$468,MATCH(G$2,'Allokerad kvv'!$B$2:$AV$2,0),FALSE),VLOOKUP($B296,'Justerad allokering'!$B$2:$AG$462,MATCH(G$2,'Justerad allokering'!$B$2:$AF$2,0),FALSE))</f>
        <v>0</v>
      </c>
      <c r="H296" s="28">
        <f>IF(ISERROR(1/VLOOKUP($B296,'Justerad allokering'!$B$2:$AG$462,MATCH(H$2,'Justerad allokering'!$B$2:$AF$2,0),FALSE)),VLOOKUP($B296,'Allokerad kvv'!$B$2:$AV$468,MATCH(H$2,'Allokerad kvv'!$B$2:$AV$2,0),FALSE),VLOOKUP($B296,'Justerad allokering'!$B$2:$AG$462,MATCH(H$2,'Justerad allokering'!$B$2:$AF$2,0),FALSE))</f>
        <v>0</v>
      </c>
      <c r="I296" s="28">
        <f>IF(ISERROR(1/VLOOKUP($B296,'Justerad allokering'!$B$2:$AG$462,MATCH(I$2,'Justerad allokering'!$B$2:$AF$2,0),FALSE)),VLOOKUP($B296,'Allokerad kvv'!$B$2:$AV$468,MATCH(I$2,'Allokerad kvv'!$B$2:$AV$2,0),FALSE),VLOOKUP($B296,'Justerad allokering'!$B$2:$AG$462,MATCH(I$2,'Justerad allokering'!$B$2:$AF$2,0),FALSE))</f>
        <v>0</v>
      </c>
      <c r="J296" s="28">
        <f>IF(ISERROR(1/VLOOKUP($B296,'Justerad allokering'!$B$2:$AG$462,MATCH(J$2,'Justerad allokering'!$B$2:$AF$2,0),FALSE)),VLOOKUP($B296,'Allokerad kvv'!$B$2:$AV$468,MATCH(J$2,'Allokerad kvv'!$B$2:$AV$2,0),FALSE),VLOOKUP($B296,'Justerad allokering'!$B$2:$AG$462,MATCH(J$2,'Justerad allokering'!$B$2:$AF$2,0),FALSE))</f>
        <v>0</v>
      </c>
      <c r="K296" s="28">
        <f>IF(ISERROR(1/VLOOKUP($B296,'Justerad allokering'!$B$2:$AG$462,MATCH(K$2,'Justerad allokering'!$B$2:$AF$2,0),FALSE)),VLOOKUP($B296,'Allokerad kvv'!$B$2:$AV$468,MATCH(K$2,'Allokerad kvv'!$B$2:$AV$2,0),FALSE),VLOOKUP($B296,'Justerad allokering'!$B$2:$AG$462,MATCH(K$2,'Justerad allokering'!$B$2:$AF$2,0),FALSE))</f>
        <v>0</v>
      </c>
      <c r="L296" s="28">
        <f>IF(ISERROR(1/VLOOKUP($B296,'Justerad allokering'!$B$2:$AG$462,MATCH(L$2,'Justerad allokering'!$B$2:$AF$2,0),FALSE)),VLOOKUP($B296,'Allokerad kvv'!$B$2:$AV$468,MATCH(L$2,'Allokerad kvv'!$B$2:$AV$2,0),FALSE),VLOOKUP($B296,'Justerad allokering'!$B$2:$AG$462,MATCH(L$2,'Justerad allokering'!$B$2:$AF$2,0),FALSE))</f>
        <v>0</v>
      </c>
      <c r="M296" s="28">
        <f>IF(ISERROR(1/VLOOKUP($B296,'Justerad allokering'!$B$2:$AG$462,MATCH(M$2,'Justerad allokering'!$B$2:$AF$2,0),FALSE)),VLOOKUP($B296,'Allokerad kvv'!$B$2:$AV$468,MATCH(M$2,'Allokerad kvv'!$B$2:$AV$2,0),FALSE),VLOOKUP($B296,'Justerad allokering'!$B$2:$AG$462,MATCH(M$2,'Justerad allokering'!$B$2:$AF$2,0),FALSE))</f>
        <v>0</v>
      </c>
      <c r="N296" s="28">
        <f>IF(ISERROR(1/VLOOKUP($B296,'Justerad allokering'!$B$2:$AG$462,MATCH(N$2,'Justerad allokering'!$B$2:$AF$2,0),FALSE)),VLOOKUP($B296,'Allokerad kvv'!$B$2:$AV$468,MATCH(N$2,'Allokerad kvv'!$B$2:$AV$2,0),FALSE),VLOOKUP($B296,'Justerad allokering'!$B$2:$AG$462,MATCH(N$2,'Justerad allokering'!$B$2:$AF$2,0),FALSE))</f>
        <v>0</v>
      </c>
      <c r="O296" s="28">
        <f>IF(ISERROR(1/VLOOKUP($B296,'Justerad allokering'!$B$2:$AG$462,MATCH(O$2,'Justerad allokering'!$B$2:$AF$2,0),FALSE)),VLOOKUP($B296,'Allokerad kvv'!$B$2:$AV$468,MATCH(O$2,'Allokerad kvv'!$B$2:$AV$2,0),FALSE),VLOOKUP($B296,'Justerad allokering'!$B$2:$AG$462,MATCH(O$2,'Justerad allokering'!$B$2:$AF$2,0),FALSE))</f>
        <v>0</v>
      </c>
      <c r="P296" s="28">
        <f>IF(ISERROR(1/VLOOKUP($B296,'Justerad allokering'!$B$2:$AG$462,MATCH(P$2,'Justerad allokering'!$B$2:$AF$2,0),FALSE)),VLOOKUP($B296,'Allokerad kvv'!$B$2:$AV$468,MATCH(P$2,'Allokerad kvv'!$B$2:$AV$2,0),FALSE),VLOOKUP($B296,'Justerad allokering'!$B$2:$AG$462,MATCH(P$2,'Justerad allokering'!$B$2:$AF$2,0),FALSE))</f>
        <v>0</v>
      </c>
      <c r="Q296" s="28">
        <f>IF(ISERROR(1/VLOOKUP($B296,'Justerad allokering'!$B$2:$AG$462,MATCH(Q$2,'Justerad allokering'!$B$2:$AF$2,0),FALSE)),VLOOKUP($B296,'Allokerad kvv'!$B$2:$AV$468,MATCH(Q$2,'Allokerad kvv'!$B$2:$AV$2,0),FALSE),VLOOKUP($B296,'Justerad allokering'!$B$2:$AG$462,MATCH(Q$2,'Justerad allokering'!$B$2:$AF$2,0),FALSE))</f>
        <v>0</v>
      </c>
      <c r="R296" s="28">
        <f>IF(ISERROR(1/VLOOKUP($B296,'Justerad allokering'!$B$2:$AG$462,MATCH(R$2,'Justerad allokering'!$B$2:$AF$2,0),FALSE)),VLOOKUP($B296,'Allokerad kvv'!$B$2:$AV$468,MATCH(R$2,'Allokerad kvv'!$B$2:$AV$2,0),FALSE),VLOOKUP($B296,'Justerad allokering'!$B$2:$AG$462,MATCH(R$2,'Justerad allokering'!$B$2:$AF$2,0),FALSE))</f>
        <v>0</v>
      </c>
      <c r="S296" s="28">
        <f>IF(ISERROR(1/VLOOKUP($B296,'Justerad allokering'!$B$2:$AG$462,MATCH(S$2,'Justerad allokering'!$B$2:$AF$2,0),FALSE)),VLOOKUP($B296,'Allokerad kvv'!$B$2:$AV$468,MATCH(S$2,'Allokerad kvv'!$B$2:$AV$2,0),FALSE),VLOOKUP($B296,'Justerad allokering'!$B$2:$AG$462,MATCH(S$2,'Justerad allokering'!$B$2:$AF$2,0),FALSE))</f>
        <v>0</v>
      </c>
      <c r="T296" s="28">
        <f>IF(ISERROR(1/VLOOKUP($B296,'Justerad allokering'!$B$2:$AG$462,MATCH(T$2,'Justerad allokering'!$B$2:$AF$2,0),FALSE)),VLOOKUP($B296,'Allokerad kvv'!$B$2:$AV$468,MATCH(T$2,'Allokerad kvv'!$B$2:$AV$2,0),FALSE),VLOOKUP($B296,'Justerad allokering'!$B$2:$AG$462,MATCH(T$2,'Justerad allokering'!$B$2:$AF$2,0),FALSE))</f>
        <v>0</v>
      </c>
      <c r="U296" s="28">
        <f>IF(ISERROR(1/VLOOKUP($B296,'Justerad allokering'!$B$2:$AG$462,MATCH(U$2,'Justerad allokering'!$B$2:$AF$2,0),FALSE)),VLOOKUP($B296,'Allokerad kvv'!$B$2:$AV$468,MATCH(U$2,'Allokerad kvv'!$B$2:$AV$2,0),FALSE),VLOOKUP($B296,'Justerad allokering'!$B$2:$AG$462,MATCH(U$2,'Justerad allokering'!$B$2:$AF$2,0),FALSE))</f>
        <v>0</v>
      </c>
      <c r="V296" s="28">
        <f>IF(ISERROR(1/VLOOKUP($B296,'Justerad allokering'!$B$2:$AG$462,MATCH(V$2,'Justerad allokering'!$B$2:$AF$2,0),FALSE)),VLOOKUP($B296,'Allokerad kvv'!$B$2:$AV$468,MATCH(V$2,'Allokerad kvv'!$B$2:$AV$2,0),FALSE),VLOOKUP($B296,'Justerad allokering'!$B$2:$AG$462,MATCH(V$2,'Justerad allokering'!$B$2:$AF$2,0),FALSE))</f>
        <v>0</v>
      </c>
      <c r="W296" s="28">
        <f>IF(ISERROR(1/VLOOKUP($B296,'Justerad allokering'!$B$2:$AG$462,MATCH(W$2,'Justerad allokering'!$B$2:$AF$2,0),FALSE)),VLOOKUP($B296,'Allokerad kvv'!$B$2:$AV$468,MATCH(W$2,'Allokerad kvv'!$B$2:$AV$2,0),FALSE),VLOOKUP($B296,'Justerad allokering'!$B$2:$AG$462,MATCH(W$2,'Justerad allokering'!$B$2:$AF$2,0),FALSE))</f>
        <v>0</v>
      </c>
      <c r="X296" s="28">
        <f>IF(ISERROR(1/VLOOKUP($B296,'Justerad allokering'!$B$2:$AG$462,MATCH(X$2,'Justerad allokering'!$B$2:$AF$2,0),FALSE)),VLOOKUP($B296,'Allokerad kvv'!$B$2:$AV$468,MATCH(X$2,'Allokerad kvv'!$B$2:$AV$2,0),FALSE),VLOOKUP($B296,'Justerad allokering'!$B$2:$AG$462,MATCH(X$2,'Justerad allokering'!$B$2:$AF$2,0),FALSE))</f>
        <v>0</v>
      </c>
      <c r="Y296" s="28">
        <f>IF(ISERROR(1/VLOOKUP($B296,'Justerad allokering'!$B$2:$AG$462,MATCH(Y$2,'Justerad allokering'!$B$2:$AF$2,0),FALSE)),VLOOKUP($B296,'Allokerad kvv'!$B$2:$AV$468,MATCH(Y$2,'Allokerad kvv'!$B$2:$AV$2,0),FALSE),VLOOKUP($B296,'Justerad allokering'!$B$2:$AG$462,MATCH(Y$2,'Justerad allokering'!$B$2:$AF$2,0),FALSE))</f>
        <v>0</v>
      </c>
      <c r="Z296" s="28">
        <f>IF(ISERROR(1/VLOOKUP($B296,'Justerad allokering'!$B$2:$AG$462,MATCH(Z$2,'Justerad allokering'!$B$2:$AF$2,0),FALSE)),VLOOKUP($B296,'Allokerad kvv'!$B$2:$AV$468,MATCH(Z$2,'Allokerad kvv'!$B$2:$AV$2,0),FALSE),VLOOKUP($B296,'Justerad allokering'!$B$2:$AG$462,MATCH(Z$2,'Justerad allokering'!$B$2:$AF$2,0),FALSE))</f>
        <v>0</v>
      </c>
      <c r="AA296" s="28"/>
      <c r="AB296" s="28"/>
      <c r="AE296">
        <f t="shared" si="12"/>
        <v>0</v>
      </c>
      <c r="AG296">
        <f t="shared" si="13"/>
        <v>0</v>
      </c>
      <c r="AH296">
        <f t="shared" si="14"/>
        <v>0</v>
      </c>
      <c r="AI296" s="55" t="str">
        <f>IF(AH296=0,"",AH296/VLOOKUP(B296,Kraftvärmeprod!$B$1:$BC$480,MATCH("Summa tillförd energi exklusive rökgaskondensering",Kraftvärmeprod!$B$1:$BC$1,0),FALSE))</f>
        <v/>
      </c>
    </row>
    <row r="297" spans="1:35" x14ac:dyDescent="0.25">
      <c r="A297" s="28" t="s">
        <v>403</v>
      </c>
      <c r="B297" s="28" t="s">
        <v>404</v>
      </c>
      <c r="C297" s="28">
        <f>IF(ISERROR(1/VLOOKUP($B297,'Justerad allokering'!$B$2:$AG$462,MATCH(C$2,'Justerad allokering'!$B$2:$AF$2,0),FALSE)),VLOOKUP($B297,'Allokerad kvv'!$B$2:$AV$468,MATCH(C$2,'Allokerad kvv'!$B$2:$AV$2,0),FALSE),VLOOKUP($B297,'Justerad allokering'!$B$2:$AG$462,MATCH(C$2,'Justerad allokering'!$B$2:$AF$2,0),FALSE))</f>
        <v>0</v>
      </c>
      <c r="D297" s="28">
        <f>IF(ISERROR(1/VLOOKUP($B297,'Justerad allokering'!$B$2:$AG$462,MATCH(D$2,'Justerad allokering'!$B$2:$AF$2,0),FALSE)),VLOOKUP($B297,'Allokerad kvv'!$B$2:$AV$468,MATCH(D$2,'Allokerad kvv'!$B$2:$AV$2,0),FALSE),VLOOKUP($B297,'Justerad allokering'!$B$2:$AG$462,MATCH(D$2,'Justerad allokering'!$B$2:$AF$2,0),FALSE))</f>
        <v>0</v>
      </c>
      <c r="E297" s="28">
        <f>IF(ISERROR(1/VLOOKUP($B297,'Justerad allokering'!$B$2:$AG$462,MATCH(E$2,'Justerad allokering'!$B$2:$AF$2,0),FALSE)),VLOOKUP($B297,'Allokerad kvv'!$B$2:$AV$468,MATCH(E$2,'Allokerad kvv'!$B$2:$AV$2,0),FALSE),VLOOKUP($B297,'Justerad allokering'!$B$2:$AG$462,MATCH(E$2,'Justerad allokering'!$B$2:$AF$2,0),FALSE))</f>
        <v>0</v>
      </c>
      <c r="F297" s="28">
        <f>IF(ISERROR(1/VLOOKUP($B297,'Justerad allokering'!$B$2:$AG$462,MATCH(F$2,'Justerad allokering'!$B$2:$AF$2,0),FALSE)),VLOOKUP($B297,'Allokerad kvv'!$B$2:$AV$468,MATCH(F$2,'Allokerad kvv'!$B$2:$AV$2,0),FALSE),VLOOKUP($B297,'Justerad allokering'!$B$2:$AG$462,MATCH(F$2,'Justerad allokering'!$B$2:$AF$2,0),FALSE))</f>
        <v>0</v>
      </c>
      <c r="G297" s="28">
        <f>IF(ISERROR(1/VLOOKUP($B297,'Justerad allokering'!$B$2:$AG$462,MATCH(G$2,'Justerad allokering'!$B$2:$AF$2,0),FALSE)),VLOOKUP($B297,'Allokerad kvv'!$B$2:$AV$468,MATCH(G$2,'Allokerad kvv'!$B$2:$AV$2,0),FALSE),VLOOKUP($B297,'Justerad allokering'!$B$2:$AG$462,MATCH(G$2,'Justerad allokering'!$B$2:$AF$2,0),FALSE))</f>
        <v>0</v>
      </c>
      <c r="H297" s="28">
        <f>IF(ISERROR(1/VLOOKUP($B297,'Justerad allokering'!$B$2:$AG$462,MATCH(H$2,'Justerad allokering'!$B$2:$AF$2,0),FALSE)),VLOOKUP($B297,'Allokerad kvv'!$B$2:$AV$468,MATCH(H$2,'Allokerad kvv'!$B$2:$AV$2,0),FALSE),VLOOKUP($B297,'Justerad allokering'!$B$2:$AG$462,MATCH(H$2,'Justerad allokering'!$B$2:$AF$2,0),FALSE))</f>
        <v>0</v>
      </c>
      <c r="I297" s="28">
        <f>IF(ISERROR(1/VLOOKUP($B297,'Justerad allokering'!$B$2:$AG$462,MATCH(I$2,'Justerad allokering'!$B$2:$AF$2,0),FALSE)),VLOOKUP($B297,'Allokerad kvv'!$B$2:$AV$468,MATCH(I$2,'Allokerad kvv'!$B$2:$AV$2,0),FALSE),VLOOKUP($B297,'Justerad allokering'!$B$2:$AG$462,MATCH(I$2,'Justerad allokering'!$B$2:$AF$2,0),FALSE))</f>
        <v>0</v>
      </c>
      <c r="J297" s="28">
        <f>IF(ISERROR(1/VLOOKUP($B297,'Justerad allokering'!$B$2:$AG$462,MATCH(J$2,'Justerad allokering'!$B$2:$AF$2,0),FALSE)),VLOOKUP($B297,'Allokerad kvv'!$B$2:$AV$468,MATCH(J$2,'Allokerad kvv'!$B$2:$AV$2,0),FALSE),VLOOKUP($B297,'Justerad allokering'!$B$2:$AG$462,MATCH(J$2,'Justerad allokering'!$B$2:$AF$2,0),FALSE))</f>
        <v>0</v>
      </c>
      <c r="K297" s="28">
        <f>IF(ISERROR(1/VLOOKUP($B297,'Justerad allokering'!$B$2:$AG$462,MATCH(K$2,'Justerad allokering'!$B$2:$AF$2,0),FALSE)),VLOOKUP($B297,'Allokerad kvv'!$B$2:$AV$468,MATCH(K$2,'Allokerad kvv'!$B$2:$AV$2,0),FALSE),VLOOKUP($B297,'Justerad allokering'!$B$2:$AG$462,MATCH(K$2,'Justerad allokering'!$B$2:$AF$2,0),FALSE))</f>
        <v>0</v>
      </c>
      <c r="L297" s="28">
        <f>IF(ISERROR(1/VLOOKUP($B297,'Justerad allokering'!$B$2:$AG$462,MATCH(L$2,'Justerad allokering'!$B$2:$AF$2,0),FALSE)),VLOOKUP($B297,'Allokerad kvv'!$B$2:$AV$468,MATCH(L$2,'Allokerad kvv'!$B$2:$AV$2,0),FALSE),VLOOKUP($B297,'Justerad allokering'!$B$2:$AG$462,MATCH(L$2,'Justerad allokering'!$B$2:$AF$2,0),FALSE))</f>
        <v>0</v>
      </c>
      <c r="M297" s="28">
        <f>IF(ISERROR(1/VLOOKUP($B297,'Justerad allokering'!$B$2:$AG$462,MATCH(M$2,'Justerad allokering'!$B$2:$AF$2,0),FALSE)),VLOOKUP($B297,'Allokerad kvv'!$B$2:$AV$468,MATCH(M$2,'Allokerad kvv'!$B$2:$AV$2,0),FALSE),VLOOKUP($B297,'Justerad allokering'!$B$2:$AG$462,MATCH(M$2,'Justerad allokering'!$B$2:$AF$2,0),FALSE))</f>
        <v>0</v>
      </c>
      <c r="N297" s="28">
        <f>IF(ISERROR(1/VLOOKUP($B297,'Justerad allokering'!$B$2:$AG$462,MATCH(N$2,'Justerad allokering'!$B$2:$AF$2,0),FALSE)),VLOOKUP($B297,'Allokerad kvv'!$B$2:$AV$468,MATCH(N$2,'Allokerad kvv'!$B$2:$AV$2,0),FALSE),VLOOKUP($B297,'Justerad allokering'!$B$2:$AG$462,MATCH(N$2,'Justerad allokering'!$B$2:$AF$2,0),FALSE))</f>
        <v>0</v>
      </c>
      <c r="O297" s="28">
        <f>IF(ISERROR(1/VLOOKUP($B297,'Justerad allokering'!$B$2:$AG$462,MATCH(O$2,'Justerad allokering'!$B$2:$AF$2,0),FALSE)),VLOOKUP($B297,'Allokerad kvv'!$B$2:$AV$468,MATCH(O$2,'Allokerad kvv'!$B$2:$AV$2,0),FALSE),VLOOKUP($B297,'Justerad allokering'!$B$2:$AG$462,MATCH(O$2,'Justerad allokering'!$B$2:$AF$2,0),FALSE))</f>
        <v>0</v>
      </c>
      <c r="P297" s="28">
        <f>IF(ISERROR(1/VLOOKUP($B297,'Justerad allokering'!$B$2:$AG$462,MATCH(P$2,'Justerad allokering'!$B$2:$AF$2,0),FALSE)),VLOOKUP($B297,'Allokerad kvv'!$B$2:$AV$468,MATCH(P$2,'Allokerad kvv'!$B$2:$AV$2,0),FALSE),VLOOKUP($B297,'Justerad allokering'!$B$2:$AG$462,MATCH(P$2,'Justerad allokering'!$B$2:$AF$2,0),FALSE))</f>
        <v>0</v>
      </c>
      <c r="Q297" s="28">
        <f>IF(ISERROR(1/VLOOKUP($B297,'Justerad allokering'!$B$2:$AG$462,MATCH(Q$2,'Justerad allokering'!$B$2:$AF$2,0),FALSE)),VLOOKUP($B297,'Allokerad kvv'!$B$2:$AV$468,MATCH(Q$2,'Allokerad kvv'!$B$2:$AV$2,0),FALSE),VLOOKUP($B297,'Justerad allokering'!$B$2:$AG$462,MATCH(Q$2,'Justerad allokering'!$B$2:$AF$2,0),FALSE))</f>
        <v>0</v>
      </c>
      <c r="R297" s="28">
        <f>IF(ISERROR(1/VLOOKUP($B297,'Justerad allokering'!$B$2:$AG$462,MATCH(R$2,'Justerad allokering'!$B$2:$AF$2,0),FALSE)),VLOOKUP($B297,'Allokerad kvv'!$B$2:$AV$468,MATCH(R$2,'Allokerad kvv'!$B$2:$AV$2,0),FALSE),VLOOKUP($B297,'Justerad allokering'!$B$2:$AG$462,MATCH(R$2,'Justerad allokering'!$B$2:$AF$2,0),FALSE))</f>
        <v>0</v>
      </c>
      <c r="S297" s="28">
        <f>IF(ISERROR(1/VLOOKUP($B297,'Justerad allokering'!$B$2:$AG$462,MATCH(S$2,'Justerad allokering'!$B$2:$AF$2,0),FALSE)),VLOOKUP($B297,'Allokerad kvv'!$B$2:$AV$468,MATCH(S$2,'Allokerad kvv'!$B$2:$AV$2,0),FALSE),VLOOKUP($B297,'Justerad allokering'!$B$2:$AG$462,MATCH(S$2,'Justerad allokering'!$B$2:$AF$2,0),FALSE))</f>
        <v>0</v>
      </c>
      <c r="T297" s="28">
        <f>IF(ISERROR(1/VLOOKUP($B297,'Justerad allokering'!$B$2:$AG$462,MATCH(T$2,'Justerad allokering'!$B$2:$AF$2,0),FALSE)),VLOOKUP($B297,'Allokerad kvv'!$B$2:$AV$468,MATCH(T$2,'Allokerad kvv'!$B$2:$AV$2,0),FALSE),VLOOKUP($B297,'Justerad allokering'!$B$2:$AG$462,MATCH(T$2,'Justerad allokering'!$B$2:$AF$2,0),FALSE))</f>
        <v>0</v>
      </c>
      <c r="U297" s="28">
        <f>IF(ISERROR(1/VLOOKUP($B297,'Justerad allokering'!$B$2:$AG$462,MATCH(U$2,'Justerad allokering'!$B$2:$AF$2,0),FALSE)),VLOOKUP($B297,'Allokerad kvv'!$B$2:$AV$468,MATCH(U$2,'Allokerad kvv'!$B$2:$AV$2,0),FALSE),VLOOKUP($B297,'Justerad allokering'!$B$2:$AG$462,MATCH(U$2,'Justerad allokering'!$B$2:$AF$2,0),FALSE))</f>
        <v>0</v>
      </c>
      <c r="V297" s="28">
        <f>IF(ISERROR(1/VLOOKUP($B297,'Justerad allokering'!$B$2:$AG$462,MATCH(V$2,'Justerad allokering'!$B$2:$AF$2,0),FALSE)),VLOOKUP($B297,'Allokerad kvv'!$B$2:$AV$468,MATCH(V$2,'Allokerad kvv'!$B$2:$AV$2,0),FALSE),VLOOKUP($B297,'Justerad allokering'!$B$2:$AG$462,MATCH(V$2,'Justerad allokering'!$B$2:$AF$2,0),FALSE))</f>
        <v>0</v>
      </c>
      <c r="W297" s="28">
        <f>IF(ISERROR(1/VLOOKUP($B297,'Justerad allokering'!$B$2:$AG$462,MATCH(W$2,'Justerad allokering'!$B$2:$AF$2,0),FALSE)),VLOOKUP($B297,'Allokerad kvv'!$B$2:$AV$468,MATCH(W$2,'Allokerad kvv'!$B$2:$AV$2,0),FALSE),VLOOKUP($B297,'Justerad allokering'!$B$2:$AG$462,MATCH(W$2,'Justerad allokering'!$B$2:$AF$2,0),FALSE))</f>
        <v>0</v>
      </c>
      <c r="X297" s="28">
        <f>IF(ISERROR(1/VLOOKUP($B297,'Justerad allokering'!$B$2:$AG$462,MATCH(X$2,'Justerad allokering'!$B$2:$AF$2,0),FALSE)),VLOOKUP($B297,'Allokerad kvv'!$B$2:$AV$468,MATCH(X$2,'Allokerad kvv'!$B$2:$AV$2,0),FALSE),VLOOKUP($B297,'Justerad allokering'!$B$2:$AG$462,MATCH(X$2,'Justerad allokering'!$B$2:$AF$2,0),FALSE))</f>
        <v>0</v>
      </c>
      <c r="Y297" s="28">
        <f>IF(ISERROR(1/VLOOKUP($B297,'Justerad allokering'!$B$2:$AG$462,MATCH(Y$2,'Justerad allokering'!$B$2:$AF$2,0),FALSE)),VLOOKUP($B297,'Allokerad kvv'!$B$2:$AV$468,MATCH(Y$2,'Allokerad kvv'!$B$2:$AV$2,0),FALSE),VLOOKUP($B297,'Justerad allokering'!$B$2:$AG$462,MATCH(Y$2,'Justerad allokering'!$B$2:$AF$2,0),FALSE))</f>
        <v>0</v>
      </c>
      <c r="Z297" s="28">
        <f>IF(ISERROR(1/VLOOKUP($B297,'Justerad allokering'!$B$2:$AG$462,MATCH(Z$2,'Justerad allokering'!$B$2:$AF$2,0),FALSE)),VLOOKUP($B297,'Allokerad kvv'!$B$2:$AV$468,MATCH(Z$2,'Allokerad kvv'!$B$2:$AV$2,0),FALSE),VLOOKUP($B297,'Justerad allokering'!$B$2:$AG$462,MATCH(Z$2,'Justerad allokering'!$B$2:$AF$2,0),FALSE))</f>
        <v>0</v>
      </c>
      <c r="AA297" s="28"/>
      <c r="AB297" s="28"/>
      <c r="AE297">
        <f t="shared" si="12"/>
        <v>0</v>
      </c>
      <c r="AG297">
        <f t="shared" si="13"/>
        <v>0</v>
      </c>
      <c r="AH297">
        <f t="shared" si="14"/>
        <v>0</v>
      </c>
      <c r="AI297" s="55" t="str">
        <f>IF(AH297=0,"",AH297/VLOOKUP(B297,Kraftvärmeprod!$B$1:$BC$480,MATCH("Summa tillförd energi exklusive rökgaskondensering",Kraftvärmeprod!$B$1:$BC$1,0),FALSE))</f>
        <v/>
      </c>
    </row>
    <row r="298" spans="1:35" x14ac:dyDescent="0.25">
      <c r="A298" s="28" t="s">
        <v>403</v>
      </c>
      <c r="B298" s="28" t="s">
        <v>405</v>
      </c>
      <c r="C298" s="28">
        <f>IF(ISERROR(1/VLOOKUP($B298,'Justerad allokering'!$B$2:$AG$462,MATCH(C$2,'Justerad allokering'!$B$2:$AF$2,0),FALSE)),VLOOKUP($B298,'Allokerad kvv'!$B$2:$AV$468,MATCH(C$2,'Allokerad kvv'!$B$2:$AV$2,0),FALSE),VLOOKUP($B298,'Justerad allokering'!$B$2:$AG$462,MATCH(C$2,'Justerad allokering'!$B$2:$AF$2,0),FALSE))</f>
        <v>0</v>
      </c>
      <c r="D298" s="28">
        <f>IF(ISERROR(1/VLOOKUP($B298,'Justerad allokering'!$B$2:$AG$462,MATCH(D$2,'Justerad allokering'!$B$2:$AF$2,0),FALSE)),VLOOKUP($B298,'Allokerad kvv'!$B$2:$AV$468,MATCH(D$2,'Allokerad kvv'!$B$2:$AV$2,0),FALSE),VLOOKUP($B298,'Justerad allokering'!$B$2:$AG$462,MATCH(D$2,'Justerad allokering'!$B$2:$AF$2,0),FALSE))</f>
        <v>0</v>
      </c>
      <c r="E298" s="28">
        <f>IF(ISERROR(1/VLOOKUP($B298,'Justerad allokering'!$B$2:$AG$462,MATCH(E$2,'Justerad allokering'!$B$2:$AF$2,0),FALSE)),VLOOKUP($B298,'Allokerad kvv'!$B$2:$AV$468,MATCH(E$2,'Allokerad kvv'!$B$2:$AV$2,0),FALSE),VLOOKUP($B298,'Justerad allokering'!$B$2:$AG$462,MATCH(E$2,'Justerad allokering'!$B$2:$AF$2,0),FALSE))</f>
        <v>0</v>
      </c>
      <c r="F298" s="28">
        <f>IF(ISERROR(1/VLOOKUP($B298,'Justerad allokering'!$B$2:$AG$462,MATCH(F$2,'Justerad allokering'!$B$2:$AF$2,0),FALSE)),VLOOKUP($B298,'Allokerad kvv'!$B$2:$AV$468,MATCH(F$2,'Allokerad kvv'!$B$2:$AV$2,0),FALSE),VLOOKUP($B298,'Justerad allokering'!$B$2:$AG$462,MATCH(F$2,'Justerad allokering'!$B$2:$AF$2,0),FALSE))</f>
        <v>0</v>
      </c>
      <c r="G298" s="28">
        <f>IF(ISERROR(1/VLOOKUP($B298,'Justerad allokering'!$B$2:$AG$462,MATCH(G$2,'Justerad allokering'!$B$2:$AF$2,0),FALSE)),VLOOKUP($B298,'Allokerad kvv'!$B$2:$AV$468,MATCH(G$2,'Allokerad kvv'!$B$2:$AV$2,0),FALSE),VLOOKUP($B298,'Justerad allokering'!$B$2:$AG$462,MATCH(G$2,'Justerad allokering'!$B$2:$AF$2,0),FALSE))</f>
        <v>0</v>
      </c>
      <c r="H298" s="28">
        <f>IF(ISERROR(1/VLOOKUP($B298,'Justerad allokering'!$B$2:$AG$462,MATCH(H$2,'Justerad allokering'!$B$2:$AF$2,0),FALSE)),VLOOKUP($B298,'Allokerad kvv'!$B$2:$AV$468,MATCH(H$2,'Allokerad kvv'!$B$2:$AV$2,0),FALSE),VLOOKUP($B298,'Justerad allokering'!$B$2:$AG$462,MATCH(H$2,'Justerad allokering'!$B$2:$AF$2,0),FALSE))</f>
        <v>0</v>
      </c>
      <c r="I298" s="28">
        <f>IF(ISERROR(1/VLOOKUP($B298,'Justerad allokering'!$B$2:$AG$462,MATCH(I$2,'Justerad allokering'!$B$2:$AF$2,0),FALSE)),VLOOKUP($B298,'Allokerad kvv'!$B$2:$AV$468,MATCH(I$2,'Allokerad kvv'!$B$2:$AV$2,0),FALSE),VLOOKUP($B298,'Justerad allokering'!$B$2:$AG$462,MATCH(I$2,'Justerad allokering'!$B$2:$AF$2,0),FALSE))</f>
        <v>0</v>
      </c>
      <c r="J298" s="28">
        <f>IF(ISERROR(1/VLOOKUP($B298,'Justerad allokering'!$B$2:$AG$462,MATCH(J$2,'Justerad allokering'!$B$2:$AF$2,0),FALSE)),VLOOKUP($B298,'Allokerad kvv'!$B$2:$AV$468,MATCH(J$2,'Allokerad kvv'!$B$2:$AV$2,0),FALSE),VLOOKUP($B298,'Justerad allokering'!$B$2:$AG$462,MATCH(J$2,'Justerad allokering'!$B$2:$AF$2,0),FALSE))</f>
        <v>0</v>
      </c>
      <c r="K298" s="28">
        <f>IF(ISERROR(1/VLOOKUP($B298,'Justerad allokering'!$B$2:$AG$462,MATCH(K$2,'Justerad allokering'!$B$2:$AF$2,0),FALSE)),VLOOKUP($B298,'Allokerad kvv'!$B$2:$AV$468,MATCH(K$2,'Allokerad kvv'!$B$2:$AV$2,0),FALSE),VLOOKUP($B298,'Justerad allokering'!$B$2:$AG$462,MATCH(K$2,'Justerad allokering'!$B$2:$AF$2,0),FALSE))</f>
        <v>0</v>
      </c>
      <c r="L298" s="28">
        <f>IF(ISERROR(1/VLOOKUP($B298,'Justerad allokering'!$B$2:$AG$462,MATCH(L$2,'Justerad allokering'!$B$2:$AF$2,0),FALSE)),VLOOKUP($B298,'Allokerad kvv'!$B$2:$AV$468,MATCH(L$2,'Allokerad kvv'!$B$2:$AV$2,0),FALSE),VLOOKUP($B298,'Justerad allokering'!$B$2:$AG$462,MATCH(L$2,'Justerad allokering'!$B$2:$AF$2,0),FALSE))</f>
        <v>0</v>
      </c>
      <c r="M298" s="28">
        <f>IF(ISERROR(1/VLOOKUP($B298,'Justerad allokering'!$B$2:$AG$462,MATCH(M$2,'Justerad allokering'!$B$2:$AF$2,0),FALSE)),VLOOKUP($B298,'Allokerad kvv'!$B$2:$AV$468,MATCH(M$2,'Allokerad kvv'!$B$2:$AV$2,0),FALSE),VLOOKUP($B298,'Justerad allokering'!$B$2:$AG$462,MATCH(M$2,'Justerad allokering'!$B$2:$AF$2,0),FALSE))</f>
        <v>0</v>
      </c>
      <c r="N298" s="28">
        <f>IF(ISERROR(1/VLOOKUP($B298,'Justerad allokering'!$B$2:$AG$462,MATCH(N$2,'Justerad allokering'!$B$2:$AF$2,0),FALSE)),VLOOKUP($B298,'Allokerad kvv'!$B$2:$AV$468,MATCH(N$2,'Allokerad kvv'!$B$2:$AV$2,0),FALSE),VLOOKUP($B298,'Justerad allokering'!$B$2:$AG$462,MATCH(N$2,'Justerad allokering'!$B$2:$AF$2,0),FALSE))</f>
        <v>0</v>
      </c>
      <c r="O298" s="28">
        <f>IF(ISERROR(1/VLOOKUP($B298,'Justerad allokering'!$B$2:$AG$462,MATCH(O$2,'Justerad allokering'!$B$2:$AF$2,0),FALSE)),VLOOKUP($B298,'Allokerad kvv'!$B$2:$AV$468,MATCH(O$2,'Allokerad kvv'!$B$2:$AV$2,0),FALSE),VLOOKUP($B298,'Justerad allokering'!$B$2:$AG$462,MATCH(O$2,'Justerad allokering'!$B$2:$AF$2,0),FALSE))</f>
        <v>0</v>
      </c>
      <c r="P298" s="28">
        <f>IF(ISERROR(1/VLOOKUP($B298,'Justerad allokering'!$B$2:$AG$462,MATCH(P$2,'Justerad allokering'!$B$2:$AF$2,0),FALSE)),VLOOKUP($B298,'Allokerad kvv'!$B$2:$AV$468,MATCH(P$2,'Allokerad kvv'!$B$2:$AV$2,0),FALSE),VLOOKUP($B298,'Justerad allokering'!$B$2:$AG$462,MATCH(P$2,'Justerad allokering'!$B$2:$AF$2,0),FALSE))</f>
        <v>0</v>
      </c>
      <c r="Q298" s="28">
        <f>IF(ISERROR(1/VLOOKUP($B298,'Justerad allokering'!$B$2:$AG$462,MATCH(Q$2,'Justerad allokering'!$B$2:$AF$2,0),FALSE)),VLOOKUP($B298,'Allokerad kvv'!$B$2:$AV$468,MATCH(Q$2,'Allokerad kvv'!$B$2:$AV$2,0),FALSE),VLOOKUP($B298,'Justerad allokering'!$B$2:$AG$462,MATCH(Q$2,'Justerad allokering'!$B$2:$AF$2,0),FALSE))</f>
        <v>0</v>
      </c>
      <c r="R298" s="28">
        <f>IF(ISERROR(1/VLOOKUP($B298,'Justerad allokering'!$B$2:$AG$462,MATCH(R$2,'Justerad allokering'!$B$2:$AF$2,0),FALSE)),VLOOKUP($B298,'Allokerad kvv'!$B$2:$AV$468,MATCH(R$2,'Allokerad kvv'!$B$2:$AV$2,0),FALSE),VLOOKUP($B298,'Justerad allokering'!$B$2:$AG$462,MATCH(R$2,'Justerad allokering'!$B$2:$AF$2,0),FALSE))</f>
        <v>0</v>
      </c>
      <c r="S298" s="28">
        <f>IF(ISERROR(1/VLOOKUP($B298,'Justerad allokering'!$B$2:$AG$462,MATCH(S$2,'Justerad allokering'!$B$2:$AF$2,0),FALSE)),VLOOKUP($B298,'Allokerad kvv'!$B$2:$AV$468,MATCH(S$2,'Allokerad kvv'!$B$2:$AV$2,0),FALSE),VLOOKUP($B298,'Justerad allokering'!$B$2:$AG$462,MATCH(S$2,'Justerad allokering'!$B$2:$AF$2,0),FALSE))</f>
        <v>0</v>
      </c>
      <c r="T298" s="28">
        <f>IF(ISERROR(1/VLOOKUP($B298,'Justerad allokering'!$B$2:$AG$462,MATCH(T$2,'Justerad allokering'!$B$2:$AF$2,0),FALSE)),VLOOKUP($B298,'Allokerad kvv'!$B$2:$AV$468,MATCH(T$2,'Allokerad kvv'!$B$2:$AV$2,0),FALSE),VLOOKUP($B298,'Justerad allokering'!$B$2:$AG$462,MATCH(T$2,'Justerad allokering'!$B$2:$AF$2,0),FALSE))</f>
        <v>0</v>
      </c>
      <c r="U298" s="28">
        <f>IF(ISERROR(1/VLOOKUP($B298,'Justerad allokering'!$B$2:$AG$462,MATCH(U$2,'Justerad allokering'!$B$2:$AF$2,0),FALSE)),VLOOKUP($B298,'Allokerad kvv'!$B$2:$AV$468,MATCH(U$2,'Allokerad kvv'!$B$2:$AV$2,0),FALSE),VLOOKUP($B298,'Justerad allokering'!$B$2:$AG$462,MATCH(U$2,'Justerad allokering'!$B$2:$AF$2,0),FALSE))</f>
        <v>0</v>
      </c>
      <c r="V298" s="28">
        <f>IF(ISERROR(1/VLOOKUP($B298,'Justerad allokering'!$B$2:$AG$462,MATCH(V$2,'Justerad allokering'!$B$2:$AF$2,0),FALSE)),VLOOKUP($B298,'Allokerad kvv'!$B$2:$AV$468,MATCH(V$2,'Allokerad kvv'!$B$2:$AV$2,0),FALSE),VLOOKUP($B298,'Justerad allokering'!$B$2:$AG$462,MATCH(V$2,'Justerad allokering'!$B$2:$AF$2,0),FALSE))</f>
        <v>0</v>
      </c>
      <c r="W298" s="28">
        <f>IF(ISERROR(1/VLOOKUP($B298,'Justerad allokering'!$B$2:$AG$462,MATCH(W$2,'Justerad allokering'!$B$2:$AF$2,0),FALSE)),VLOOKUP($B298,'Allokerad kvv'!$B$2:$AV$468,MATCH(W$2,'Allokerad kvv'!$B$2:$AV$2,0),FALSE),VLOOKUP($B298,'Justerad allokering'!$B$2:$AG$462,MATCH(W$2,'Justerad allokering'!$B$2:$AF$2,0),FALSE))</f>
        <v>0</v>
      </c>
      <c r="X298" s="28">
        <f>IF(ISERROR(1/VLOOKUP($B298,'Justerad allokering'!$B$2:$AG$462,MATCH(X$2,'Justerad allokering'!$B$2:$AF$2,0),FALSE)),VLOOKUP($B298,'Allokerad kvv'!$B$2:$AV$468,MATCH(X$2,'Allokerad kvv'!$B$2:$AV$2,0),FALSE),VLOOKUP($B298,'Justerad allokering'!$B$2:$AG$462,MATCH(X$2,'Justerad allokering'!$B$2:$AF$2,0),FALSE))</f>
        <v>0</v>
      </c>
      <c r="Y298" s="28">
        <f>IF(ISERROR(1/VLOOKUP($B298,'Justerad allokering'!$B$2:$AG$462,MATCH(Y$2,'Justerad allokering'!$B$2:$AF$2,0),FALSE)),VLOOKUP($B298,'Allokerad kvv'!$B$2:$AV$468,MATCH(Y$2,'Allokerad kvv'!$B$2:$AV$2,0),FALSE),VLOOKUP($B298,'Justerad allokering'!$B$2:$AG$462,MATCH(Y$2,'Justerad allokering'!$B$2:$AF$2,0),FALSE))</f>
        <v>0</v>
      </c>
      <c r="Z298" s="28">
        <f>IF(ISERROR(1/VLOOKUP($B298,'Justerad allokering'!$B$2:$AG$462,MATCH(Z$2,'Justerad allokering'!$B$2:$AF$2,0),FALSE)),VLOOKUP($B298,'Allokerad kvv'!$B$2:$AV$468,MATCH(Z$2,'Allokerad kvv'!$B$2:$AV$2,0),FALSE),VLOOKUP($B298,'Justerad allokering'!$B$2:$AG$462,MATCH(Z$2,'Justerad allokering'!$B$2:$AF$2,0),FALSE))</f>
        <v>0</v>
      </c>
      <c r="AA298" s="28"/>
      <c r="AB298" s="28"/>
      <c r="AE298">
        <f t="shared" si="12"/>
        <v>0</v>
      </c>
      <c r="AG298">
        <f t="shared" si="13"/>
        <v>0</v>
      </c>
      <c r="AH298">
        <f t="shared" si="14"/>
        <v>0</v>
      </c>
      <c r="AI298" s="55" t="str">
        <f>IF(AH298=0,"",AH298/VLOOKUP(B298,Kraftvärmeprod!$B$1:$BC$480,MATCH("Summa tillförd energi exklusive rökgaskondensering",Kraftvärmeprod!$B$1:$BC$1,0),FALSE))</f>
        <v/>
      </c>
    </row>
    <row r="299" spans="1:35" x14ac:dyDescent="0.25">
      <c r="A299" s="28" t="s">
        <v>403</v>
      </c>
      <c r="B299" s="28" t="s">
        <v>406</v>
      </c>
      <c r="C299" s="28">
        <f>IF(ISERROR(1/VLOOKUP($B299,'Justerad allokering'!$B$2:$AG$462,MATCH(C$2,'Justerad allokering'!$B$2:$AF$2,0),FALSE)),VLOOKUP($B299,'Allokerad kvv'!$B$2:$AV$468,MATCH(C$2,'Allokerad kvv'!$B$2:$AV$2,0),FALSE),VLOOKUP($B299,'Justerad allokering'!$B$2:$AG$462,MATCH(C$2,'Justerad allokering'!$B$2:$AF$2,0),FALSE))</f>
        <v>0</v>
      </c>
      <c r="D299" s="28">
        <f>IF(ISERROR(1/VLOOKUP($B299,'Justerad allokering'!$B$2:$AG$462,MATCH(D$2,'Justerad allokering'!$B$2:$AF$2,0),FALSE)),VLOOKUP($B299,'Allokerad kvv'!$B$2:$AV$468,MATCH(D$2,'Allokerad kvv'!$B$2:$AV$2,0),FALSE),VLOOKUP($B299,'Justerad allokering'!$B$2:$AG$462,MATCH(D$2,'Justerad allokering'!$B$2:$AF$2,0),FALSE))</f>
        <v>0</v>
      </c>
      <c r="E299" s="28">
        <f>IF(ISERROR(1/VLOOKUP($B299,'Justerad allokering'!$B$2:$AG$462,MATCH(E$2,'Justerad allokering'!$B$2:$AF$2,0),FALSE)),VLOOKUP($B299,'Allokerad kvv'!$B$2:$AV$468,MATCH(E$2,'Allokerad kvv'!$B$2:$AV$2,0),FALSE),VLOOKUP($B299,'Justerad allokering'!$B$2:$AG$462,MATCH(E$2,'Justerad allokering'!$B$2:$AF$2,0),FALSE))</f>
        <v>0</v>
      </c>
      <c r="F299" s="28">
        <f>IF(ISERROR(1/VLOOKUP($B299,'Justerad allokering'!$B$2:$AG$462,MATCH(F$2,'Justerad allokering'!$B$2:$AF$2,0),FALSE)),VLOOKUP($B299,'Allokerad kvv'!$B$2:$AV$468,MATCH(F$2,'Allokerad kvv'!$B$2:$AV$2,0),FALSE),VLOOKUP($B299,'Justerad allokering'!$B$2:$AG$462,MATCH(F$2,'Justerad allokering'!$B$2:$AF$2,0),FALSE))</f>
        <v>0</v>
      </c>
      <c r="G299" s="28">
        <f>IF(ISERROR(1/VLOOKUP($B299,'Justerad allokering'!$B$2:$AG$462,MATCH(G$2,'Justerad allokering'!$B$2:$AF$2,0),FALSE)),VLOOKUP($B299,'Allokerad kvv'!$B$2:$AV$468,MATCH(G$2,'Allokerad kvv'!$B$2:$AV$2,0),FALSE),VLOOKUP($B299,'Justerad allokering'!$B$2:$AG$462,MATCH(G$2,'Justerad allokering'!$B$2:$AF$2,0),FALSE))</f>
        <v>0</v>
      </c>
      <c r="H299" s="28">
        <f>IF(ISERROR(1/VLOOKUP($B299,'Justerad allokering'!$B$2:$AG$462,MATCH(H$2,'Justerad allokering'!$B$2:$AF$2,0),FALSE)),VLOOKUP($B299,'Allokerad kvv'!$B$2:$AV$468,MATCH(H$2,'Allokerad kvv'!$B$2:$AV$2,0),FALSE),VLOOKUP($B299,'Justerad allokering'!$B$2:$AG$462,MATCH(H$2,'Justerad allokering'!$B$2:$AF$2,0),FALSE))</f>
        <v>0</v>
      </c>
      <c r="I299" s="28">
        <f>IF(ISERROR(1/VLOOKUP($B299,'Justerad allokering'!$B$2:$AG$462,MATCH(I$2,'Justerad allokering'!$B$2:$AF$2,0),FALSE)),VLOOKUP($B299,'Allokerad kvv'!$B$2:$AV$468,MATCH(I$2,'Allokerad kvv'!$B$2:$AV$2,0),FALSE),VLOOKUP($B299,'Justerad allokering'!$B$2:$AG$462,MATCH(I$2,'Justerad allokering'!$B$2:$AF$2,0),FALSE))</f>
        <v>0</v>
      </c>
      <c r="J299" s="28">
        <f>IF(ISERROR(1/VLOOKUP($B299,'Justerad allokering'!$B$2:$AG$462,MATCH(J$2,'Justerad allokering'!$B$2:$AF$2,0),FALSE)),VLOOKUP($B299,'Allokerad kvv'!$B$2:$AV$468,MATCH(J$2,'Allokerad kvv'!$B$2:$AV$2,0),FALSE),VLOOKUP($B299,'Justerad allokering'!$B$2:$AG$462,MATCH(J$2,'Justerad allokering'!$B$2:$AF$2,0),FALSE))</f>
        <v>0</v>
      </c>
      <c r="K299" s="28">
        <f>IF(ISERROR(1/VLOOKUP($B299,'Justerad allokering'!$B$2:$AG$462,MATCH(K$2,'Justerad allokering'!$B$2:$AF$2,0),FALSE)),VLOOKUP($B299,'Allokerad kvv'!$B$2:$AV$468,MATCH(K$2,'Allokerad kvv'!$B$2:$AV$2,0),FALSE),VLOOKUP($B299,'Justerad allokering'!$B$2:$AG$462,MATCH(K$2,'Justerad allokering'!$B$2:$AF$2,0),FALSE))</f>
        <v>0</v>
      </c>
      <c r="L299" s="28">
        <f>IF(ISERROR(1/VLOOKUP($B299,'Justerad allokering'!$B$2:$AG$462,MATCH(L$2,'Justerad allokering'!$B$2:$AF$2,0),FALSE)),VLOOKUP($B299,'Allokerad kvv'!$B$2:$AV$468,MATCH(L$2,'Allokerad kvv'!$B$2:$AV$2,0),FALSE),VLOOKUP($B299,'Justerad allokering'!$B$2:$AG$462,MATCH(L$2,'Justerad allokering'!$B$2:$AF$2,0),FALSE))</f>
        <v>0</v>
      </c>
      <c r="M299" s="28">
        <f>IF(ISERROR(1/VLOOKUP($B299,'Justerad allokering'!$B$2:$AG$462,MATCH(M$2,'Justerad allokering'!$B$2:$AF$2,0),FALSE)),VLOOKUP($B299,'Allokerad kvv'!$B$2:$AV$468,MATCH(M$2,'Allokerad kvv'!$B$2:$AV$2,0),FALSE),VLOOKUP($B299,'Justerad allokering'!$B$2:$AG$462,MATCH(M$2,'Justerad allokering'!$B$2:$AF$2,0),FALSE))</f>
        <v>0</v>
      </c>
      <c r="N299" s="28">
        <f>IF(ISERROR(1/VLOOKUP($B299,'Justerad allokering'!$B$2:$AG$462,MATCH(N$2,'Justerad allokering'!$B$2:$AF$2,0),FALSE)),VLOOKUP($B299,'Allokerad kvv'!$B$2:$AV$468,MATCH(N$2,'Allokerad kvv'!$B$2:$AV$2,0),FALSE),VLOOKUP($B299,'Justerad allokering'!$B$2:$AG$462,MATCH(N$2,'Justerad allokering'!$B$2:$AF$2,0),FALSE))</f>
        <v>0</v>
      </c>
      <c r="O299" s="28">
        <f>IF(ISERROR(1/VLOOKUP($B299,'Justerad allokering'!$B$2:$AG$462,MATCH(O$2,'Justerad allokering'!$B$2:$AF$2,0),FALSE)),VLOOKUP($B299,'Allokerad kvv'!$B$2:$AV$468,MATCH(O$2,'Allokerad kvv'!$B$2:$AV$2,0),FALSE),VLOOKUP($B299,'Justerad allokering'!$B$2:$AG$462,MATCH(O$2,'Justerad allokering'!$B$2:$AF$2,0),FALSE))</f>
        <v>0</v>
      </c>
      <c r="P299" s="28">
        <f>IF(ISERROR(1/VLOOKUP($B299,'Justerad allokering'!$B$2:$AG$462,MATCH(P$2,'Justerad allokering'!$B$2:$AF$2,0),FALSE)),VLOOKUP($B299,'Allokerad kvv'!$B$2:$AV$468,MATCH(P$2,'Allokerad kvv'!$B$2:$AV$2,0),FALSE),VLOOKUP($B299,'Justerad allokering'!$B$2:$AG$462,MATCH(P$2,'Justerad allokering'!$B$2:$AF$2,0),FALSE))</f>
        <v>0</v>
      </c>
      <c r="Q299" s="28">
        <f>IF(ISERROR(1/VLOOKUP($B299,'Justerad allokering'!$B$2:$AG$462,MATCH(Q$2,'Justerad allokering'!$B$2:$AF$2,0),FALSE)),VLOOKUP($B299,'Allokerad kvv'!$B$2:$AV$468,MATCH(Q$2,'Allokerad kvv'!$B$2:$AV$2,0),FALSE),VLOOKUP($B299,'Justerad allokering'!$B$2:$AG$462,MATCH(Q$2,'Justerad allokering'!$B$2:$AF$2,0),FALSE))</f>
        <v>0</v>
      </c>
      <c r="R299" s="28">
        <f>IF(ISERROR(1/VLOOKUP($B299,'Justerad allokering'!$B$2:$AG$462,MATCH(R$2,'Justerad allokering'!$B$2:$AF$2,0),FALSE)),VLOOKUP($B299,'Allokerad kvv'!$B$2:$AV$468,MATCH(R$2,'Allokerad kvv'!$B$2:$AV$2,0),FALSE),VLOOKUP($B299,'Justerad allokering'!$B$2:$AG$462,MATCH(R$2,'Justerad allokering'!$B$2:$AF$2,0),FALSE))</f>
        <v>0</v>
      </c>
      <c r="S299" s="28">
        <f>IF(ISERROR(1/VLOOKUP($B299,'Justerad allokering'!$B$2:$AG$462,MATCH(S$2,'Justerad allokering'!$B$2:$AF$2,0),FALSE)),VLOOKUP($B299,'Allokerad kvv'!$B$2:$AV$468,MATCH(S$2,'Allokerad kvv'!$B$2:$AV$2,0),FALSE),VLOOKUP($B299,'Justerad allokering'!$B$2:$AG$462,MATCH(S$2,'Justerad allokering'!$B$2:$AF$2,0),FALSE))</f>
        <v>0</v>
      </c>
      <c r="T299" s="28">
        <f>IF(ISERROR(1/VLOOKUP($B299,'Justerad allokering'!$B$2:$AG$462,MATCH(T$2,'Justerad allokering'!$B$2:$AF$2,0),FALSE)),VLOOKUP($B299,'Allokerad kvv'!$B$2:$AV$468,MATCH(T$2,'Allokerad kvv'!$B$2:$AV$2,0),FALSE),VLOOKUP($B299,'Justerad allokering'!$B$2:$AG$462,MATCH(T$2,'Justerad allokering'!$B$2:$AF$2,0),FALSE))</f>
        <v>0</v>
      </c>
      <c r="U299" s="28">
        <f>IF(ISERROR(1/VLOOKUP($B299,'Justerad allokering'!$B$2:$AG$462,MATCH(U$2,'Justerad allokering'!$B$2:$AF$2,0),FALSE)),VLOOKUP($B299,'Allokerad kvv'!$B$2:$AV$468,MATCH(U$2,'Allokerad kvv'!$B$2:$AV$2,0),FALSE),VLOOKUP($B299,'Justerad allokering'!$B$2:$AG$462,MATCH(U$2,'Justerad allokering'!$B$2:$AF$2,0),FALSE))</f>
        <v>0</v>
      </c>
      <c r="V299" s="28">
        <f>IF(ISERROR(1/VLOOKUP($B299,'Justerad allokering'!$B$2:$AG$462,MATCH(V$2,'Justerad allokering'!$B$2:$AF$2,0),FALSE)),VLOOKUP($B299,'Allokerad kvv'!$B$2:$AV$468,MATCH(V$2,'Allokerad kvv'!$B$2:$AV$2,0),FALSE),VLOOKUP($B299,'Justerad allokering'!$B$2:$AG$462,MATCH(V$2,'Justerad allokering'!$B$2:$AF$2,0),FALSE))</f>
        <v>0</v>
      </c>
      <c r="W299" s="28">
        <f>IF(ISERROR(1/VLOOKUP($B299,'Justerad allokering'!$B$2:$AG$462,MATCH(W$2,'Justerad allokering'!$B$2:$AF$2,0),FALSE)),VLOOKUP($B299,'Allokerad kvv'!$B$2:$AV$468,MATCH(W$2,'Allokerad kvv'!$B$2:$AV$2,0),FALSE),VLOOKUP($B299,'Justerad allokering'!$B$2:$AG$462,MATCH(W$2,'Justerad allokering'!$B$2:$AF$2,0),FALSE))</f>
        <v>0</v>
      </c>
      <c r="X299" s="28">
        <f>IF(ISERROR(1/VLOOKUP($B299,'Justerad allokering'!$B$2:$AG$462,MATCH(X$2,'Justerad allokering'!$B$2:$AF$2,0),FALSE)),VLOOKUP($B299,'Allokerad kvv'!$B$2:$AV$468,MATCH(X$2,'Allokerad kvv'!$B$2:$AV$2,0),FALSE),VLOOKUP($B299,'Justerad allokering'!$B$2:$AG$462,MATCH(X$2,'Justerad allokering'!$B$2:$AF$2,0),FALSE))</f>
        <v>0</v>
      </c>
      <c r="Y299" s="28">
        <f>IF(ISERROR(1/VLOOKUP($B299,'Justerad allokering'!$B$2:$AG$462,MATCH(Y$2,'Justerad allokering'!$B$2:$AF$2,0),FALSE)),VLOOKUP($B299,'Allokerad kvv'!$B$2:$AV$468,MATCH(Y$2,'Allokerad kvv'!$B$2:$AV$2,0),FALSE),VLOOKUP($B299,'Justerad allokering'!$B$2:$AG$462,MATCH(Y$2,'Justerad allokering'!$B$2:$AF$2,0),FALSE))</f>
        <v>0</v>
      </c>
      <c r="Z299" s="28">
        <f>IF(ISERROR(1/VLOOKUP($B299,'Justerad allokering'!$B$2:$AG$462,MATCH(Z$2,'Justerad allokering'!$B$2:$AF$2,0),FALSE)),VLOOKUP($B299,'Allokerad kvv'!$B$2:$AV$468,MATCH(Z$2,'Allokerad kvv'!$B$2:$AV$2,0),FALSE),VLOOKUP($B299,'Justerad allokering'!$B$2:$AG$462,MATCH(Z$2,'Justerad allokering'!$B$2:$AF$2,0),FALSE))</f>
        <v>0</v>
      </c>
      <c r="AA299" s="28"/>
      <c r="AB299" s="28"/>
      <c r="AE299">
        <f t="shared" si="12"/>
        <v>0</v>
      </c>
      <c r="AG299">
        <f t="shared" si="13"/>
        <v>0</v>
      </c>
      <c r="AH299">
        <f t="shared" si="14"/>
        <v>0</v>
      </c>
      <c r="AI299" s="55" t="str">
        <f>IF(AH299=0,"",AH299/VLOOKUP(B299,Kraftvärmeprod!$B$1:$BC$480,MATCH("Summa tillförd energi exklusive rökgaskondensering",Kraftvärmeprod!$B$1:$BC$1,0),FALSE))</f>
        <v/>
      </c>
    </row>
    <row r="300" spans="1:35" x14ac:dyDescent="0.25">
      <c r="A300" s="28" t="s">
        <v>403</v>
      </c>
      <c r="B300" s="28" t="s">
        <v>407</v>
      </c>
      <c r="C300" s="28">
        <f>IF(ISERROR(1/VLOOKUP($B300,'Justerad allokering'!$B$2:$AG$462,MATCH(C$2,'Justerad allokering'!$B$2:$AF$2,0),FALSE)),VLOOKUP($B300,'Allokerad kvv'!$B$2:$AV$468,MATCH(C$2,'Allokerad kvv'!$B$2:$AV$2,0),FALSE),VLOOKUP($B300,'Justerad allokering'!$B$2:$AG$462,MATCH(C$2,'Justerad allokering'!$B$2:$AF$2,0),FALSE))</f>
        <v>0</v>
      </c>
      <c r="D300" s="28">
        <f>IF(ISERROR(1/VLOOKUP($B300,'Justerad allokering'!$B$2:$AG$462,MATCH(D$2,'Justerad allokering'!$B$2:$AF$2,0),FALSE)),VLOOKUP($B300,'Allokerad kvv'!$B$2:$AV$468,MATCH(D$2,'Allokerad kvv'!$B$2:$AV$2,0),FALSE),VLOOKUP($B300,'Justerad allokering'!$B$2:$AG$462,MATCH(D$2,'Justerad allokering'!$B$2:$AF$2,0),FALSE))</f>
        <v>0</v>
      </c>
      <c r="E300" s="28">
        <f>IF(ISERROR(1/VLOOKUP($B300,'Justerad allokering'!$B$2:$AG$462,MATCH(E$2,'Justerad allokering'!$B$2:$AF$2,0),FALSE)),VLOOKUP($B300,'Allokerad kvv'!$B$2:$AV$468,MATCH(E$2,'Allokerad kvv'!$B$2:$AV$2,0),FALSE),VLOOKUP($B300,'Justerad allokering'!$B$2:$AG$462,MATCH(E$2,'Justerad allokering'!$B$2:$AF$2,0),FALSE))</f>
        <v>0</v>
      </c>
      <c r="F300" s="28">
        <f>IF(ISERROR(1/VLOOKUP($B300,'Justerad allokering'!$B$2:$AG$462,MATCH(F$2,'Justerad allokering'!$B$2:$AF$2,0),FALSE)),VLOOKUP($B300,'Allokerad kvv'!$B$2:$AV$468,MATCH(F$2,'Allokerad kvv'!$B$2:$AV$2,0),FALSE),VLOOKUP($B300,'Justerad allokering'!$B$2:$AG$462,MATCH(F$2,'Justerad allokering'!$B$2:$AF$2,0),FALSE))</f>
        <v>0</v>
      </c>
      <c r="G300" s="28">
        <f>IF(ISERROR(1/VLOOKUP($B300,'Justerad allokering'!$B$2:$AG$462,MATCH(G$2,'Justerad allokering'!$B$2:$AF$2,0),FALSE)),VLOOKUP($B300,'Allokerad kvv'!$B$2:$AV$468,MATCH(G$2,'Allokerad kvv'!$B$2:$AV$2,0),FALSE),VLOOKUP($B300,'Justerad allokering'!$B$2:$AG$462,MATCH(G$2,'Justerad allokering'!$B$2:$AF$2,0),FALSE))</f>
        <v>0</v>
      </c>
      <c r="H300" s="28">
        <f>IF(ISERROR(1/VLOOKUP($B300,'Justerad allokering'!$B$2:$AG$462,MATCH(H$2,'Justerad allokering'!$B$2:$AF$2,0),FALSE)),VLOOKUP($B300,'Allokerad kvv'!$B$2:$AV$468,MATCH(H$2,'Allokerad kvv'!$B$2:$AV$2,0),FALSE),VLOOKUP($B300,'Justerad allokering'!$B$2:$AG$462,MATCH(H$2,'Justerad allokering'!$B$2:$AF$2,0),FALSE))</f>
        <v>0</v>
      </c>
      <c r="I300" s="28">
        <f>IF(ISERROR(1/VLOOKUP($B300,'Justerad allokering'!$B$2:$AG$462,MATCH(I$2,'Justerad allokering'!$B$2:$AF$2,0),FALSE)),VLOOKUP($B300,'Allokerad kvv'!$B$2:$AV$468,MATCH(I$2,'Allokerad kvv'!$B$2:$AV$2,0),FALSE),VLOOKUP($B300,'Justerad allokering'!$B$2:$AG$462,MATCH(I$2,'Justerad allokering'!$B$2:$AF$2,0),FALSE))</f>
        <v>0</v>
      </c>
      <c r="J300" s="28">
        <f>IF(ISERROR(1/VLOOKUP($B300,'Justerad allokering'!$B$2:$AG$462,MATCH(J$2,'Justerad allokering'!$B$2:$AF$2,0),FALSE)),VLOOKUP($B300,'Allokerad kvv'!$B$2:$AV$468,MATCH(J$2,'Allokerad kvv'!$B$2:$AV$2,0),FALSE),VLOOKUP($B300,'Justerad allokering'!$B$2:$AG$462,MATCH(J$2,'Justerad allokering'!$B$2:$AF$2,0),FALSE))</f>
        <v>0</v>
      </c>
      <c r="K300" s="28">
        <f>IF(ISERROR(1/VLOOKUP($B300,'Justerad allokering'!$B$2:$AG$462,MATCH(K$2,'Justerad allokering'!$B$2:$AF$2,0),FALSE)),VLOOKUP($B300,'Allokerad kvv'!$B$2:$AV$468,MATCH(K$2,'Allokerad kvv'!$B$2:$AV$2,0),FALSE),VLOOKUP($B300,'Justerad allokering'!$B$2:$AG$462,MATCH(K$2,'Justerad allokering'!$B$2:$AF$2,0),FALSE))</f>
        <v>0</v>
      </c>
      <c r="L300" s="28">
        <f>IF(ISERROR(1/VLOOKUP($B300,'Justerad allokering'!$B$2:$AG$462,MATCH(L$2,'Justerad allokering'!$B$2:$AF$2,0),FALSE)),VLOOKUP($B300,'Allokerad kvv'!$B$2:$AV$468,MATCH(L$2,'Allokerad kvv'!$B$2:$AV$2,0),FALSE),VLOOKUP($B300,'Justerad allokering'!$B$2:$AG$462,MATCH(L$2,'Justerad allokering'!$B$2:$AF$2,0),FALSE))</f>
        <v>0</v>
      </c>
      <c r="M300" s="28">
        <f>IF(ISERROR(1/VLOOKUP($B300,'Justerad allokering'!$B$2:$AG$462,MATCH(M$2,'Justerad allokering'!$B$2:$AF$2,0),FALSE)),VLOOKUP($B300,'Allokerad kvv'!$B$2:$AV$468,MATCH(M$2,'Allokerad kvv'!$B$2:$AV$2,0),FALSE),VLOOKUP($B300,'Justerad allokering'!$B$2:$AG$462,MATCH(M$2,'Justerad allokering'!$B$2:$AF$2,0),FALSE))</f>
        <v>0</v>
      </c>
      <c r="N300" s="28">
        <f>IF(ISERROR(1/VLOOKUP($B300,'Justerad allokering'!$B$2:$AG$462,MATCH(N$2,'Justerad allokering'!$B$2:$AF$2,0),FALSE)),VLOOKUP($B300,'Allokerad kvv'!$B$2:$AV$468,MATCH(N$2,'Allokerad kvv'!$B$2:$AV$2,0),FALSE),VLOOKUP($B300,'Justerad allokering'!$B$2:$AG$462,MATCH(N$2,'Justerad allokering'!$B$2:$AF$2,0),FALSE))</f>
        <v>0</v>
      </c>
      <c r="O300" s="28">
        <f>IF(ISERROR(1/VLOOKUP($B300,'Justerad allokering'!$B$2:$AG$462,MATCH(O$2,'Justerad allokering'!$B$2:$AF$2,0),FALSE)),VLOOKUP($B300,'Allokerad kvv'!$B$2:$AV$468,MATCH(O$2,'Allokerad kvv'!$B$2:$AV$2,0),FALSE),VLOOKUP($B300,'Justerad allokering'!$B$2:$AG$462,MATCH(O$2,'Justerad allokering'!$B$2:$AF$2,0),FALSE))</f>
        <v>0</v>
      </c>
      <c r="P300" s="28">
        <f>IF(ISERROR(1/VLOOKUP($B300,'Justerad allokering'!$B$2:$AG$462,MATCH(P$2,'Justerad allokering'!$B$2:$AF$2,0),FALSE)),VLOOKUP($B300,'Allokerad kvv'!$B$2:$AV$468,MATCH(P$2,'Allokerad kvv'!$B$2:$AV$2,0),FALSE),VLOOKUP($B300,'Justerad allokering'!$B$2:$AG$462,MATCH(P$2,'Justerad allokering'!$B$2:$AF$2,0),FALSE))</f>
        <v>0</v>
      </c>
      <c r="Q300" s="28">
        <f>IF(ISERROR(1/VLOOKUP($B300,'Justerad allokering'!$B$2:$AG$462,MATCH(Q$2,'Justerad allokering'!$B$2:$AF$2,0),FALSE)),VLOOKUP($B300,'Allokerad kvv'!$B$2:$AV$468,MATCH(Q$2,'Allokerad kvv'!$B$2:$AV$2,0),FALSE),VLOOKUP($B300,'Justerad allokering'!$B$2:$AG$462,MATCH(Q$2,'Justerad allokering'!$B$2:$AF$2,0),FALSE))</f>
        <v>0</v>
      </c>
      <c r="R300" s="28">
        <f>IF(ISERROR(1/VLOOKUP($B300,'Justerad allokering'!$B$2:$AG$462,MATCH(R$2,'Justerad allokering'!$B$2:$AF$2,0),FALSE)),VLOOKUP($B300,'Allokerad kvv'!$B$2:$AV$468,MATCH(R$2,'Allokerad kvv'!$B$2:$AV$2,0),FALSE),VLOOKUP($B300,'Justerad allokering'!$B$2:$AG$462,MATCH(R$2,'Justerad allokering'!$B$2:$AF$2,0),FALSE))</f>
        <v>0</v>
      </c>
      <c r="S300" s="28">
        <f>IF(ISERROR(1/VLOOKUP($B300,'Justerad allokering'!$B$2:$AG$462,MATCH(S$2,'Justerad allokering'!$B$2:$AF$2,0),FALSE)),VLOOKUP($B300,'Allokerad kvv'!$B$2:$AV$468,MATCH(S$2,'Allokerad kvv'!$B$2:$AV$2,0),FALSE),VLOOKUP($B300,'Justerad allokering'!$B$2:$AG$462,MATCH(S$2,'Justerad allokering'!$B$2:$AF$2,0),FALSE))</f>
        <v>0</v>
      </c>
      <c r="T300" s="28">
        <f>IF(ISERROR(1/VLOOKUP($B300,'Justerad allokering'!$B$2:$AG$462,MATCH(T$2,'Justerad allokering'!$B$2:$AF$2,0),FALSE)),VLOOKUP($B300,'Allokerad kvv'!$B$2:$AV$468,MATCH(T$2,'Allokerad kvv'!$B$2:$AV$2,0),FALSE),VLOOKUP($B300,'Justerad allokering'!$B$2:$AG$462,MATCH(T$2,'Justerad allokering'!$B$2:$AF$2,0),FALSE))</f>
        <v>0</v>
      </c>
      <c r="U300" s="28">
        <f>IF(ISERROR(1/VLOOKUP($B300,'Justerad allokering'!$B$2:$AG$462,MATCH(U$2,'Justerad allokering'!$B$2:$AF$2,0),FALSE)),VLOOKUP($B300,'Allokerad kvv'!$B$2:$AV$468,MATCH(U$2,'Allokerad kvv'!$B$2:$AV$2,0),FALSE),VLOOKUP($B300,'Justerad allokering'!$B$2:$AG$462,MATCH(U$2,'Justerad allokering'!$B$2:$AF$2,0),FALSE))</f>
        <v>0</v>
      </c>
      <c r="V300" s="28">
        <f>IF(ISERROR(1/VLOOKUP($B300,'Justerad allokering'!$B$2:$AG$462,MATCH(V$2,'Justerad allokering'!$B$2:$AF$2,0),FALSE)),VLOOKUP($B300,'Allokerad kvv'!$B$2:$AV$468,MATCH(V$2,'Allokerad kvv'!$B$2:$AV$2,0),FALSE),VLOOKUP($B300,'Justerad allokering'!$B$2:$AG$462,MATCH(V$2,'Justerad allokering'!$B$2:$AF$2,0),FALSE))</f>
        <v>0</v>
      </c>
      <c r="W300" s="28">
        <f>IF(ISERROR(1/VLOOKUP($B300,'Justerad allokering'!$B$2:$AG$462,MATCH(W$2,'Justerad allokering'!$B$2:$AF$2,0),FALSE)),VLOOKUP($B300,'Allokerad kvv'!$B$2:$AV$468,MATCH(W$2,'Allokerad kvv'!$B$2:$AV$2,0),FALSE),VLOOKUP($B300,'Justerad allokering'!$B$2:$AG$462,MATCH(W$2,'Justerad allokering'!$B$2:$AF$2,0),FALSE))</f>
        <v>0</v>
      </c>
      <c r="X300" s="28">
        <f>IF(ISERROR(1/VLOOKUP($B300,'Justerad allokering'!$B$2:$AG$462,MATCH(X$2,'Justerad allokering'!$B$2:$AF$2,0),FALSE)),VLOOKUP($B300,'Allokerad kvv'!$B$2:$AV$468,MATCH(X$2,'Allokerad kvv'!$B$2:$AV$2,0),FALSE),VLOOKUP($B300,'Justerad allokering'!$B$2:$AG$462,MATCH(X$2,'Justerad allokering'!$B$2:$AF$2,0),FALSE))</f>
        <v>0</v>
      </c>
      <c r="Y300" s="28">
        <f>IF(ISERROR(1/VLOOKUP($B300,'Justerad allokering'!$B$2:$AG$462,MATCH(Y$2,'Justerad allokering'!$B$2:$AF$2,0),FALSE)),VLOOKUP($B300,'Allokerad kvv'!$B$2:$AV$468,MATCH(Y$2,'Allokerad kvv'!$B$2:$AV$2,0),FALSE),VLOOKUP($B300,'Justerad allokering'!$B$2:$AG$462,MATCH(Y$2,'Justerad allokering'!$B$2:$AF$2,0),FALSE))</f>
        <v>0</v>
      </c>
      <c r="Z300" s="28">
        <f>IF(ISERROR(1/VLOOKUP($B300,'Justerad allokering'!$B$2:$AG$462,MATCH(Z$2,'Justerad allokering'!$B$2:$AF$2,0),FALSE)),VLOOKUP($B300,'Allokerad kvv'!$B$2:$AV$468,MATCH(Z$2,'Allokerad kvv'!$B$2:$AV$2,0),FALSE),VLOOKUP($B300,'Justerad allokering'!$B$2:$AG$462,MATCH(Z$2,'Justerad allokering'!$B$2:$AF$2,0),FALSE))</f>
        <v>0</v>
      </c>
      <c r="AA300" s="28"/>
      <c r="AB300" s="28"/>
      <c r="AE300">
        <f t="shared" si="12"/>
        <v>0</v>
      </c>
      <c r="AG300">
        <f t="shared" si="13"/>
        <v>0</v>
      </c>
      <c r="AH300">
        <f t="shared" si="14"/>
        <v>0</v>
      </c>
      <c r="AI300" s="55" t="str">
        <f>IF(AH300=0,"",AH300/VLOOKUP(B300,Kraftvärmeprod!$B$1:$BC$480,MATCH("Summa tillförd energi exklusive rökgaskondensering",Kraftvärmeprod!$B$1:$BC$1,0),FALSE))</f>
        <v/>
      </c>
    </row>
    <row r="301" spans="1:35" x14ac:dyDescent="0.25">
      <c r="A301" s="28" t="s">
        <v>403</v>
      </c>
      <c r="B301" s="28" t="s">
        <v>408</v>
      </c>
      <c r="C301" s="28">
        <f>IF(ISERROR(1/VLOOKUP($B301,'Justerad allokering'!$B$2:$AG$462,MATCH(C$2,'Justerad allokering'!$B$2:$AF$2,0),FALSE)),VLOOKUP($B301,'Allokerad kvv'!$B$2:$AV$468,MATCH(C$2,'Allokerad kvv'!$B$2:$AV$2,0),FALSE),VLOOKUP($B301,'Justerad allokering'!$B$2:$AG$462,MATCH(C$2,'Justerad allokering'!$B$2:$AF$2,0),FALSE))</f>
        <v>0</v>
      </c>
      <c r="D301" s="28">
        <f>IF(ISERROR(1/VLOOKUP($B301,'Justerad allokering'!$B$2:$AG$462,MATCH(D$2,'Justerad allokering'!$B$2:$AF$2,0),FALSE)),VLOOKUP($B301,'Allokerad kvv'!$B$2:$AV$468,MATCH(D$2,'Allokerad kvv'!$B$2:$AV$2,0),FALSE),VLOOKUP($B301,'Justerad allokering'!$B$2:$AG$462,MATCH(D$2,'Justerad allokering'!$B$2:$AF$2,0),FALSE))</f>
        <v>0</v>
      </c>
      <c r="E301" s="28">
        <f>IF(ISERROR(1/VLOOKUP($B301,'Justerad allokering'!$B$2:$AG$462,MATCH(E$2,'Justerad allokering'!$B$2:$AF$2,0),FALSE)),VLOOKUP($B301,'Allokerad kvv'!$B$2:$AV$468,MATCH(E$2,'Allokerad kvv'!$B$2:$AV$2,0),FALSE),VLOOKUP($B301,'Justerad allokering'!$B$2:$AG$462,MATCH(E$2,'Justerad allokering'!$B$2:$AF$2,0),FALSE))</f>
        <v>0</v>
      </c>
      <c r="F301" s="28">
        <f>IF(ISERROR(1/VLOOKUP($B301,'Justerad allokering'!$B$2:$AG$462,MATCH(F$2,'Justerad allokering'!$B$2:$AF$2,0),FALSE)),VLOOKUP($B301,'Allokerad kvv'!$B$2:$AV$468,MATCH(F$2,'Allokerad kvv'!$B$2:$AV$2,0),FALSE),VLOOKUP($B301,'Justerad allokering'!$B$2:$AG$462,MATCH(F$2,'Justerad allokering'!$B$2:$AF$2,0),FALSE))</f>
        <v>0</v>
      </c>
      <c r="G301" s="28">
        <f>IF(ISERROR(1/VLOOKUP($B301,'Justerad allokering'!$B$2:$AG$462,MATCH(G$2,'Justerad allokering'!$B$2:$AF$2,0),FALSE)),VLOOKUP($B301,'Allokerad kvv'!$B$2:$AV$468,MATCH(G$2,'Allokerad kvv'!$B$2:$AV$2,0),FALSE),VLOOKUP($B301,'Justerad allokering'!$B$2:$AG$462,MATCH(G$2,'Justerad allokering'!$B$2:$AF$2,0),FALSE))</f>
        <v>0</v>
      </c>
      <c r="H301" s="28">
        <f>IF(ISERROR(1/VLOOKUP($B301,'Justerad allokering'!$B$2:$AG$462,MATCH(H$2,'Justerad allokering'!$B$2:$AF$2,0),FALSE)),VLOOKUP($B301,'Allokerad kvv'!$B$2:$AV$468,MATCH(H$2,'Allokerad kvv'!$B$2:$AV$2,0),FALSE),VLOOKUP($B301,'Justerad allokering'!$B$2:$AG$462,MATCH(H$2,'Justerad allokering'!$B$2:$AF$2,0),FALSE))</f>
        <v>0</v>
      </c>
      <c r="I301" s="28">
        <f>IF(ISERROR(1/VLOOKUP($B301,'Justerad allokering'!$B$2:$AG$462,MATCH(I$2,'Justerad allokering'!$B$2:$AF$2,0),FALSE)),VLOOKUP($B301,'Allokerad kvv'!$B$2:$AV$468,MATCH(I$2,'Allokerad kvv'!$B$2:$AV$2,0),FALSE),VLOOKUP($B301,'Justerad allokering'!$B$2:$AG$462,MATCH(I$2,'Justerad allokering'!$B$2:$AF$2,0),FALSE))</f>
        <v>0</v>
      </c>
      <c r="J301" s="28">
        <f>IF(ISERROR(1/VLOOKUP($B301,'Justerad allokering'!$B$2:$AG$462,MATCH(J$2,'Justerad allokering'!$B$2:$AF$2,0),FALSE)),VLOOKUP($B301,'Allokerad kvv'!$B$2:$AV$468,MATCH(J$2,'Allokerad kvv'!$B$2:$AV$2,0),FALSE),VLOOKUP($B301,'Justerad allokering'!$B$2:$AG$462,MATCH(J$2,'Justerad allokering'!$B$2:$AF$2,0),FALSE))</f>
        <v>0</v>
      </c>
      <c r="K301" s="28">
        <f>IF(ISERROR(1/VLOOKUP($B301,'Justerad allokering'!$B$2:$AG$462,MATCH(K$2,'Justerad allokering'!$B$2:$AF$2,0),FALSE)),VLOOKUP($B301,'Allokerad kvv'!$B$2:$AV$468,MATCH(K$2,'Allokerad kvv'!$B$2:$AV$2,0),FALSE),VLOOKUP($B301,'Justerad allokering'!$B$2:$AG$462,MATCH(K$2,'Justerad allokering'!$B$2:$AF$2,0),FALSE))</f>
        <v>0</v>
      </c>
      <c r="L301" s="28">
        <f>IF(ISERROR(1/VLOOKUP($B301,'Justerad allokering'!$B$2:$AG$462,MATCH(L$2,'Justerad allokering'!$B$2:$AF$2,0),FALSE)),VLOOKUP($B301,'Allokerad kvv'!$B$2:$AV$468,MATCH(L$2,'Allokerad kvv'!$B$2:$AV$2,0),FALSE),VLOOKUP($B301,'Justerad allokering'!$B$2:$AG$462,MATCH(L$2,'Justerad allokering'!$B$2:$AF$2,0),FALSE))</f>
        <v>0</v>
      </c>
      <c r="M301" s="28">
        <f>IF(ISERROR(1/VLOOKUP($B301,'Justerad allokering'!$B$2:$AG$462,MATCH(M$2,'Justerad allokering'!$B$2:$AF$2,0),FALSE)),VLOOKUP($B301,'Allokerad kvv'!$B$2:$AV$468,MATCH(M$2,'Allokerad kvv'!$B$2:$AV$2,0),FALSE),VLOOKUP($B301,'Justerad allokering'!$B$2:$AG$462,MATCH(M$2,'Justerad allokering'!$B$2:$AF$2,0),FALSE))</f>
        <v>0</v>
      </c>
      <c r="N301" s="28">
        <f>IF(ISERROR(1/VLOOKUP($B301,'Justerad allokering'!$B$2:$AG$462,MATCH(N$2,'Justerad allokering'!$B$2:$AF$2,0),FALSE)),VLOOKUP($B301,'Allokerad kvv'!$B$2:$AV$468,MATCH(N$2,'Allokerad kvv'!$B$2:$AV$2,0),FALSE),VLOOKUP($B301,'Justerad allokering'!$B$2:$AG$462,MATCH(N$2,'Justerad allokering'!$B$2:$AF$2,0),FALSE))</f>
        <v>0</v>
      </c>
      <c r="O301" s="28">
        <f>IF(ISERROR(1/VLOOKUP($B301,'Justerad allokering'!$B$2:$AG$462,MATCH(O$2,'Justerad allokering'!$B$2:$AF$2,0),FALSE)),VLOOKUP($B301,'Allokerad kvv'!$B$2:$AV$468,MATCH(O$2,'Allokerad kvv'!$B$2:$AV$2,0),FALSE),VLOOKUP($B301,'Justerad allokering'!$B$2:$AG$462,MATCH(O$2,'Justerad allokering'!$B$2:$AF$2,0),FALSE))</f>
        <v>0</v>
      </c>
      <c r="P301" s="28">
        <f>IF(ISERROR(1/VLOOKUP($B301,'Justerad allokering'!$B$2:$AG$462,MATCH(P$2,'Justerad allokering'!$B$2:$AF$2,0),FALSE)),VLOOKUP($B301,'Allokerad kvv'!$B$2:$AV$468,MATCH(P$2,'Allokerad kvv'!$B$2:$AV$2,0),FALSE),VLOOKUP($B301,'Justerad allokering'!$B$2:$AG$462,MATCH(P$2,'Justerad allokering'!$B$2:$AF$2,0),FALSE))</f>
        <v>0</v>
      </c>
      <c r="Q301" s="28">
        <f>IF(ISERROR(1/VLOOKUP($B301,'Justerad allokering'!$B$2:$AG$462,MATCH(Q$2,'Justerad allokering'!$B$2:$AF$2,0),FALSE)),VLOOKUP($B301,'Allokerad kvv'!$B$2:$AV$468,MATCH(Q$2,'Allokerad kvv'!$B$2:$AV$2,0),FALSE),VLOOKUP($B301,'Justerad allokering'!$B$2:$AG$462,MATCH(Q$2,'Justerad allokering'!$B$2:$AF$2,0),FALSE))</f>
        <v>0</v>
      </c>
      <c r="R301" s="28">
        <f>IF(ISERROR(1/VLOOKUP($B301,'Justerad allokering'!$B$2:$AG$462,MATCH(R$2,'Justerad allokering'!$B$2:$AF$2,0),FALSE)),VLOOKUP($B301,'Allokerad kvv'!$B$2:$AV$468,MATCH(R$2,'Allokerad kvv'!$B$2:$AV$2,0),FALSE),VLOOKUP($B301,'Justerad allokering'!$B$2:$AG$462,MATCH(R$2,'Justerad allokering'!$B$2:$AF$2,0),FALSE))</f>
        <v>0</v>
      </c>
      <c r="S301" s="28">
        <f>IF(ISERROR(1/VLOOKUP($B301,'Justerad allokering'!$B$2:$AG$462,MATCH(S$2,'Justerad allokering'!$B$2:$AF$2,0),FALSE)),VLOOKUP($B301,'Allokerad kvv'!$B$2:$AV$468,MATCH(S$2,'Allokerad kvv'!$B$2:$AV$2,0),FALSE),VLOOKUP($B301,'Justerad allokering'!$B$2:$AG$462,MATCH(S$2,'Justerad allokering'!$B$2:$AF$2,0),FALSE))</f>
        <v>0</v>
      </c>
      <c r="T301" s="28">
        <f>IF(ISERROR(1/VLOOKUP($B301,'Justerad allokering'!$B$2:$AG$462,MATCH(T$2,'Justerad allokering'!$B$2:$AF$2,0),FALSE)),VLOOKUP($B301,'Allokerad kvv'!$B$2:$AV$468,MATCH(T$2,'Allokerad kvv'!$B$2:$AV$2,0),FALSE),VLOOKUP($B301,'Justerad allokering'!$B$2:$AG$462,MATCH(T$2,'Justerad allokering'!$B$2:$AF$2,0),FALSE))</f>
        <v>0</v>
      </c>
      <c r="U301" s="28">
        <f>IF(ISERROR(1/VLOOKUP($B301,'Justerad allokering'!$B$2:$AG$462,MATCH(U$2,'Justerad allokering'!$B$2:$AF$2,0),FALSE)),VLOOKUP($B301,'Allokerad kvv'!$B$2:$AV$468,MATCH(U$2,'Allokerad kvv'!$B$2:$AV$2,0),FALSE),VLOOKUP($B301,'Justerad allokering'!$B$2:$AG$462,MATCH(U$2,'Justerad allokering'!$B$2:$AF$2,0),FALSE))</f>
        <v>0</v>
      </c>
      <c r="V301" s="28">
        <f>IF(ISERROR(1/VLOOKUP($B301,'Justerad allokering'!$B$2:$AG$462,MATCH(V$2,'Justerad allokering'!$B$2:$AF$2,0),FALSE)),VLOOKUP($B301,'Allokerad kvv'!$B$2:$AV$468,MATCH(V$2,'Allokerad kvv'!$B$2:$AV$2,0),FALSE),VLOOKUP($B301,'Justerad allokering'!$B$2:$AG$462,MATCH(V$2,'Justerad allokering'!$B$2:$AF$2,0),FALSE))</f>
        <v>0</v>
      </c>
      <c r="W301" s="28">
        <f>IF(ISERROR(1/VLOOKUP($B301,'Justerad allokering'!$B$2:$AG$462,MATCH(W$2,'Justerad allokering'!$B$2:$AF$2,0),FALSE)),VLOOKUP($B301,'Allokerad kvv'!$B$2:$AV$468,MATCH(W$2,'Allokerad kvv'!$B$2:$AV$2,0),FALSE),VLOOKUP($B301,'Justerad allokering'!$B$2:$AG$462,MATCH(W$2,'Justerad allokering'!$B$2:$AF$2,0),FALSE))</f>
        <v>0</v>
      </c>
      <c r="X301" s="28">
        <f>IF(ISERROR(1/VLOOKUP($B301,'Justerad allokering'!$B$2:$AG$462,MATCH(X$2,'Justerad allokering'!$B$2:$AF$2,0),FALSE)),VLOOKUP($B301,'Allokerad kvv'!$B$2:$AV$468,MATCH(X$2,'Allokerad kvv'!$B$2:$AV$2,0),FALSE),VLOOKUP($B301,'Justerad allokering'!$B$2:$AG$462,MATCH(X$2,'Justerad allokering'!$B$2:$AF$2,0),FALSE))</f>
        <v>0</v>
      </c>
      <c r="Y301" s="28">
        <f>IF(ISERROR(1/VLOOKUP($B301,'Justerad allokering'!$B$2:$AG$462,MATCH(Y$2,'Justerad allokering'!$B$2:$AF$2,0),FALSE)),VLOOKUP($B301,'Allokerad kvv'!$B$2:$AV$468,MATCH(Y$2,'Allokerad kvv'!$B$2:$AV$2,0),FALSE),VLOOKUP($B301,'Justerad allokering'!$B$2:$AG$462,MATCH(Y$2,'Justerad allokering'!$B$2:$AF$2,0),FALSE))</f>
        <v>0</v>
      </c>
      <c r="Z301" s="28">
        <f>IF(ISERROR(1/VLOOKUP($B301,'Justerad allokering'!$B$2:$AG$462,MATCH(Z$2,'Justerad allokering'!$B$2:$AF$2,0),FALSE)),VLOOKUP($B301,'Allokerad kvv'!$B$2:$AV$468,MATCH(Z$2,'Allokerad kvv'!$B$2:$AV$2,0),FALSE),VLOOKUP($B301,'Justerad allokering'!$B$2:$AG$462,MATCH(Z$2,'Justerad allokering'!$B$2:$AF$2,0),FALSE))</f>
        <v>0</v>
      </c>
      <c r="AA301" s="28"/>
      <c r="AB301" s="28"/>
      <c r="AE301">
        <f t="shared" si="12"/>
        <v>0</v>
      </c>
      <c r="AG301">
        <f t="shared" si="13"/>
        <v>0</v>
      </c>
      <c r="AH301">
        <f t="shared" si="14"/>
        <v>0</v>
      </c>
      <c r="AI301" s="55" t="str">
        <f>IF(AH301=0,"",AH301/VLOOKUP(B301,Kraftvärmeprod!$B$1:$BC$480,MATCH("Summa tillförd energi exklusive rökgaskondensering",Kraftvärmeprod!$B$1:$BC$1,0),FALSE))</f>
        <v/>
      </c>
    </row>
    <row r="302" spans="1:35" x14ac:dyDescent="0.25">
      <c r="A302" s="28" t="s">
        <v>403</v>
      </c>
      <c r="B302" s="28" t="s">
        <v>409</v>
      </c>
      <c r="C302" s="28">
        <f>IF(ISERROR(1/VLOOKUP($B302,'Justerad allokering'!$B$2:$AG$462,MATCH(C$2,'Justerad allokering'!$B$2:$AF$2,0),FALSE)),VLOOKUP($B302,'Allokerad kvv'!$B$2:$AV$468,MATCH(C$2,'Allokerad kvv'!$B$2:$AV$2,0),FALSE),VLOOKUP($B302,'Justerad allokering'!$B$2:$AG$462,MATCH(C$2,'Justerad allokering'!$B$2:$AF$2,0),FALSE))</f>
        <v>0</v>
      </c>
      <c r="D302" s="28">
        <f>IF(ISERROR(1/VLOOKUP($B302,'Justerad allokering'!$B$2:$AG$462,MATCH(D$2,'Justerad allokering'!$B$2:$AF$2,0),FALSE)),VLOOKUP($B302,'Allokerad kvv'!$B$2:$AV$468,MATCH(D$2,'Allokerad kvv'!$B$2:$AV$2,0),FALSE),VLOOKUP($B302,'Justerad allokering'!$B$2:$AG$462,MATCH(D$2,'Justerad allokering'!$B$2:$AF$2,0),FALSE))</f>
        <v>0</v>
      </c>
      <c r="E302" s="28">
        <f>IF(ISERROR(1/VLOOKUP($B302,'Justerad allokering'!$B$2:$AG$462,MATCH(E$2,'Justerad allokering'!$B$2:$AF$2,0),FALSE)),VLOOKUP($B302,'Allokerad kvv'!$B$2:$AV$468,MATCH(E$2,'Allokerad kvv'!$B$2:$AV$2,0),FALSE),VLOOKUP($B302,'Justerad allokering'!$B$2:$AG$462,MATCH(E$2,'Justerad allokering'!$B$2:$AF$2,0),FALSE))</f>
        <v>0</v>
      </c>
      <c r="F302" s="28">
        <f>IF(ISERROR(1/VLOOKUP($B302,'Justerad allokering'!$B$2:$AG$462,MATCH(F$2,'Justerad allokering'!$B$2:$AF$2,0),FALSE)),VLOOKUP($B302,'Allokerad kvv'!$B$2:$AV$468,MATCH(F$2,'Allokerad kvv'!$B$2:$AV$2,0),FALSE),VLOOKUP($B302,'Justerad allokering'!$B$2:$AG$462,MATCH(F$2,'Justerad allokering'!$B$2:$AF$2,0),FALSE))</f>
        <v>0</v>
      </c>
      <c r="G302" s="28">
        <f>IF(ISERROR(1/VLOOKUP($B302,'Justerad allokering'!$B$2:$AG$462,MATCH(G$2,'Justerad allokering'!$B$2:$AF$2,0),FALSE)),VLOOKUP($B302,'Allokerad kvv'!$B$2:$AV$468,MATCH(G$2,'Allokerad kvv'!$B$2:$AV$2,0),FALSE),VLOOKUP($B302,'Justerad allokering'!$B$2:$AG$462,MATCH(G$2,'Justerad allokering'!$B$2:$AF$2,0),FALSE))</f>
        <v>0</v>
      </c>
      <c r="H302" s="28">
        <f>IF(ISERROR(1/VLOOKUP($B302,'Justerad allokering'!$B$2:$AG$462,MATCH(H$2,'Justerad allokering'!$B$2:$AF$2,0),FALSE)),VLOOKUP($B302,'Allokerad kvv'!$B$2:$AV$468,MATCH(H$2,'Allokerad kvv'!$B$2:$AV$2,0),FALSE),VLOOKUP($B302,'Justerad allokering'!$B$2:$AG$462,MATCH(H$2,'Justerad allokering'!$B$2:$AF$2,0),FALSE))</f>
        <v>0</v>
      </c>
      <c r="I302" s="28">
        <f>IF(ISERROR(1/VLOOKUP($B302,'Justerad allokering'!$B$2:$AG$462,MATCH(I$2,'Justerad allokering'!$B$2:$AF$2,0),FALSE)),VLOOKUP($B302,'Allokerad kvv'!$B$2:$AV$468,MATCH(I$2,'Allokerad kvv'!$B$2:$AV$2,0),FALSE),VLOOKUP($B302,'Justerad allokering'!$B$2:$AG$462,MATCH(I$2,'Justerad allokering'!$B$2:$AF$2,0),FALSE))</f>
        <v>0</v>
      </c>
      <c r="J302" s="28">
        <f>IF(ISERROR(1/VLOOKUP($B302,'Justerad allokering'!$B$2:$AG$462,MATCH(J$2,'Justerad allokering'!$B$2:$AF$2,0),FALSE)),VLOOKUP($B302,'Allokerad kvv'!$B$2:$AV$468,MATCH(J$2,'Allokerad kvv'!$B$2:$AV$2,0),FALSE),VLOOKUP($B302,'Justerad allokering'!$B$2:$AG$462,MATCH(J$2,'Justerad allokering'!$B$2:$AF$2,0),FALSE))</f>
        <v>0</v>
      </c>
      <c r="K302" s="28">
        <f>IF(ISERROR(1/VLOOKUP($B302,'Justerad allokering'!$B$2:$AG$462,MATCH(K$2,'Justerad allokering'!$B$2:$AF$2,0),FALSE)),VLOOKUP($B302,'Allokerad kvv'!$B$2:$AV$468,MATCH(K$2,'Allokerad kvv'!$B$2:$AV$2,0),FALSE),VLOOKUP($B302,'Justerad allokering'!$B$2:$AG$462,MATCH(K$2,'Justerad allokering'!$B$2:$AF$2,0),FALSE))</f>
        <v>0</v>
      </c>
      <c r="L302" s="28">
        <f>IF(ISERROR(1/VLOOKUP($B302,'Justerad allokering'!$B$2:$AG$462,MATCH(L$2,'Justerad allokering'!$B$2:$AF$2,0),FALSE)),VLOOKUP($B302,'Allokerad kvv'!$B$2:$AV$468,MATCH(L$2,'Allokerad kvv'!$B$2:$AV$2,0),FALSE),VLOOKUP($B302,'Justerad allokering'!$B$2:$AG$462,MATCH(L$2,'Justerad allokering'!$B$2:$AF$2,0),FALSE))</f>
        <v>0</v>
      </c>
      <c r="M302" s="28">
        <f>IF(ISERROR(1/VLOOKUP($B302,'Justerad allokering'!$B$2:$AG$462,MATCH(M$2,'Justerad allokering'!$B$2:$AF$2,0),FALSE)),VLOOKUP($B302,'Allokerad kvv'!$B$2:$AV$468,MATCH(M$2,'Allokerad kvv'!$B$2:$AV$2,0),FALSE),VLOOKUP($B302,'Justerad allokering'!$B$2:$AG$462,MATCH(M$2,'Justerad allokering'!$B$2:$AF$2,0),FALSE))</f>
        <v>0</v>
      </c>
      <c r="N302" s="28">
        <f>IF(ISERROR(1/VLOOKUP($B302,'Justerad allokering'!$B$2:$AG$462,MATCH(N$2,'Justerad allokering'!$B$2:$AF$2,0),FALSE)),VLOOKUP($B302,'Allokerad kvv'!$B$2:$AV$468,MATCH(N$2,'Allokerad kvv'!$B$2:$AV$2,0),FALSE),VLOOKUP($B302,'Justerad allokering'!$B$2:$AG$462,MATCH(N$2,'Justerad allokering'!$B$2:$AF$2,0),FALSE))</f>
        <v>0</v>
      </c>
      <c r="O302" s="28">
        <f>IF(ISERROR(1/VLOOKUP($B302,'Justerad allokering'!$B$2:$AG$462,MATCH(O$2,'Justerad allokering'!$B$2:$AF$2,0),FALSE)),VLOOKUP($B302,'Allokerad kvv'!$B$2:$AV$468,MATCH(O$2,'Allokerad kvv'!$B$2:$AV$2,0),FALSE),VLOOKUP($B302,'Justerad allokering'!$B$2:$AG$462,MATCH(O$2,'Justerad allokering'!$B$2:$AF$2,0),FALSE))</f>
        <v>0</v>
      </c>
      <c r="P302" s="28">
        <f>IF(ISERROR(1/VLOOKUP($B302,'Justerad allokering'!$B$2:$AG$462,MATCH(P$2,'Justerad allokering'!$B$2:$AF$2,0),FALSE)),VLOOKUP($B302,'Allokerad kvv'!$B$2:$AV$468,MATCH(P$2,'Allokerad kvv'!$B$2:$AV$2,0),FALSE),VLOOKUP($B302,'Justerad allokering'!$B$2:$AG$462,MATCH(P$2,'Justerad allokering'!$B$2:$AF$2,0),FALSE))</f>
        <v>0</v>
      </c>
      <c r="Q302" s="28">
        <f>IF(ISERROR(1/VLOOKUP($B302,'Justerad allokering'!$B$2:$AG$462,MATCH(Q$2,'Justerad allokering'!$B$2:$AF$2,0),FALSE)),VLOOKUP($B302,'Allokerad kvv'!$B$2:$AV$468,MATCH(Q$2,'Allokerad kvv'!$B$2:$AV$2,0),FALSE),VLOOKUP($B302,'Justerad allokering'!$B$2:$AG$462,MATCH(Q$2,'Justerad allokering'!$B$2:$AF$2,0),FALSE))</f>
        <v>0</v>
      </c>
      <c r="R302" s="28">
        <f>IF(ISERROR(1/VLOOKUP($B302,'Justerad allokering'!$B$2:$AG$462,MATCH(R$2,'Justerad allokering'!$B$2:$AF$2,0),FALSE)),VLOOKUP($B302,'Allokerad kvv'!$B$2:$AV$468,MATCH(R$2,'Allokerad kvv'!$B$2:$AV$2,0),FALSE),VLOOKUP($B302,'Justerad allokering'!$B$2:$AG$462,MATCH(R$2,'Justerad allokering'!$B$2:$AF$2,0),FALSE))</f>
        <v>0</v>
      </c>
      <c r="S302" s="28">
        <f>IF(ISERROR(1/VLOOKUP($B302,'Justerad allokering'!$B$2:$AG$462,MATCH(S$2,'Justerad allokering'!$B$2:$AF$2,0),FALSE)),VLOOKUP($B302,'Allokerad kvv'!$B$2:$AV$468,MATCH(S$2,'Allokerad kvv'!$B$2:$AV$2,0),FALSE),VLOOKUP($B302,'Justerad allokering'!$B$2:$AG$462,MATCH(S$2,'Justerad allokering'!$B$2:$AF$2,0),FALSE))</f>
        <v>0</v>
      </c>
      <c r="T302" s="28">
        <f>IF(ISERROR(1/VLOOKUP($B302,'Justerad allokering'!$B$2:$AG$462,MATCH(T$2,'Justerad allokering'!$B$2:$AF$2,0),FALSE)),VLOOKUP($B302,'Allokerad kvv'!$B$2:$AV$468,MATCH(T$2,'Allokerad kvv'!$B$2:$AV$2,0),FALSE),VLOOKUP($B302,'Justerad allokering'!$B$2:$AG$462,MATCH(T$2,'Justerad allokering'!$B$2:$AF$2,0),FALSE))</f>
        <v>0</v>
      </c>
      <c r="U302" s="28">
        <f>IF(ISERROR(1/VLOOKUP($B302,'Justerad allokering'!$B$2:$AG$462,MATCH(U$2,'Justerad allokering'!$B$2:$AF$2,0),FALSE)),VLOOKUP($B302,'Allokerad kvv'!$B$2:$AV$468,MATCH(U$2,'Allokerad kvv'!$B$2:$AV$2,0),FALSE),VLOOKUP($B302,'Justerad allokering'!$B$2:$AG$462,MATCH(U$2,'Justerad allokering'!$B$2:$AF$2,0),FALSE))</f>
        <v>0</v>
      </c>
      <c r="V302" s="28">
        <f>IF(ISERROR(1/VLOOKUP($B302,'Justerad allokering'!$B$2:$AG$462,MATCH(V$2,'Justerad allokering'!$B$2:$AF$2,0),FALSE)),VLOOKUP($B302,'Allokerad kvv'!$B$2:$AV$468,MATCH(V$2,'Allokerad kvv'!$B$2:$AV$2,0),FALSE),VLOOKUP($B302,'Justerad allokering'!$B$2:$AG$462,MATCH(V$2,'Justerad allokering'!$B$2:$AF$2,0),FALSE))</f>
        <v>0</v>
      </c>
      <c r="W302" s="28">
        <f>IF(ISERROR(1/VLOOKUP($B302,'Justerad allokering'!$B$2:$AG$462,MATCH(W$2,'Justerad allokering'!$B$2:$AF$2,0),FALSE)),VLOOKUP($B302,'Allokerad kvv'!$B$2:$AV$468,MATCH(W$2,'Allokerad kvv'!$B$2:$AV$2,0),FALSE),VLOOKUP($B302,'Justerad allokering'!$B$2:$AG$462,MATCH(W$2,'Justerad allokering'!$B$2:$AF$2,0),FALSE))</f>
        <v>0</v>
      </c>
      <c r="X302" s="28">
        <f>IF(ISERROR(1/VLOOKUP($B302,'Justerad allokering'!$B$2:$AG$462,MATCH(X$2,'Justerad allokering'!$B$2:$AF$2,0),FALSE)),VLOOKUP($B302,'Allokerad kvv'!$B$2:$AV$468,MATCH(X$2,'Allokerad kvv'!$B$2:$AV$2,0),FALSE),VLOOKUP($B302,'Justerad allokering'!$B$2:$AG$462,MATCH(X$2,'Justerad allokering'!$B$2:$AF$2,0),FALSE))</f>
        <v>0</v>
      </c>
      <c r="Y302" s="28">
        <f>IF(ISERROR(1/VLOOKUP($B302,'Justerad allokering'!$B$2:$AG$462,MATCH(Y$2,'Justerad allokering'!$B$2:$AF$2,0),FALSE)),VLOOKUP($B302,'Allokerad kvv'!$B$2:$AV$468,MATCH(Y$2,'Allokerad kvv'!$B$2:$AV$2,0),FALSE),VLOOKUP($B302,'Justerad allokering'!$B$2:$AG$462,MATCH(Y$2,'Justerad allokering'!$B$2:$AF$2,0),FALSE))</f>
        <v>0</v>
      </c>
      <c r="Z302" s="28">
        <f>IF(ISERROR(1/VLOOKUP($B302,'Justerad allokering'!$B$2:$AG$462,MATCH(Z$2,'Justerad allokering'!$B$2:$AF$2,0),FALSE)),VLOOKUP($B302,'Allokerad kvv'!$B$2:$AV$468,MATCH(Z$2,'Allokerad kvv'!$B$2:$AV$2,0),FALSE),VLOOKUP($B302,'Justerad allokering'!$B$2:$AG$462,MATCH(Z$2,'Justerad allokering'!$B$2:$AF$2,0),FALSE))</f>
        <v>0</v>
      </c>
      <c r="AA302" s="28"/>
      <c r="AB302" s="28"/>
      <c r="AE302">
        <f t="shared" si="12"/>
        <v>0</v>
      </c>
      <c r="AG302">
        <f t="shared" si="13"/>
        <v>0</v>
      </c>
      <c r="AH302">
        <f t="shared" si="14"/>
        <v>0</v>
      </c>
      <c r="AI302" s="55" t="str">
        <f>IF(AH302=0,"",AH302/VLOOKUP(B302,Kraftvärmeprod!$B$1:$BC$480,MATCH("Summa tillförd energi exklusive rökgaskondensering",Kraftvärmeprod!$B$1:$BC$1,0),FALSE))</f>
        <v/>
      </c>
    </row>
    <row r="303" spans="1:35" x14ac:dyDescent="0.25">
      <c r="A303" s="28" t="s">
        <v>403</v>
      </c>
      <c r="B303" s="28" t="s">
        <v>410</v>
      </c>
      <c r="C303" s="28">
        <f>IF(ISERROR(1/VLOOKUP($B303,'Justerad allokering'!$B$2:$AG$462,MATCH(C$2,'Justerad allokering'!$B$2:$AF$2,0),FALSE)),VLOOKUP($B303,'Allokerad kvv'!$B$2:$AV$468,MATCH(C$2,'Allokerad kvv'!$B$2:$AV$2,0),FALSE),VLOOKUP($B303,'Justerad allokering'!$B$2:$AG$462,MATCH(C$2,'Justerad allokering'!$B$2:$AF$2,0),FALSE))</f>
        <v>0</v>
      </c>
      <c r="D303" s="28">
        <f>IF(ISERROR(1/VLOOKUP($B303,'Justerad allokering'!$B$2:$AG$462,MATCH(D$2,'Justerad allokering'!$B$2:$AF$2,0),FALSE)),VLOOKUP($B303,'Allokerad kvv'!$B$2:$AV$468,MATCH(D$2,'Allokerad kvv'!$B$2:$AV$2,0),FALSE),VLOOKUP($B303,'Justerad allokering'!$B$2:$AG$462,MATCH(D$2,'Justerad allokering'!$B$2:$AF$2,0),FALSE))</f>
        <v>0</v>
      </c>
      <c r="E303" s="28">
        <f>IF(ISERROR(1/VLOOKUP($B303,'Justerad allokering'!$B$2:$AG$462,MATCH(E$2,'Justerad allokering'!$B$2:$AF$2,0),FALSE)),VLOOKUP($B303,'Allokerad kvv'!$B$2:$AV$468,MATCH(E$2,'Allokerad kvv'!$B$2:$AV$2,0),FALSE),VLOOKUP($B303,'Justerad allokering'!$B$2:$AG$462,MATCH(E$2,'Justerad allokering'!$B$2:$AF$2,0),FALSE))</f>
        <v>0</v>
      </c>
      <c r="F303" s="28">
        <f>IF(ISERROR(1/VLOOKUP($B303,'Justerad allokering'!$B$2:$AG$462,MATCH(F$2,'Justerad allokering'!$B$2:$AF$2,0),FALSE)),VLOOKUP($B303,'Allokerad kvv'!$B$2:$AV$468,MATCH(F$2,'Allokerad kvv'!$B$2:$AV$2,0),FALSE),VLOOKUP($B303,'Justerad allokering'!$B$2:$AG$462,MATCH(F$2,'Justerad allokering'!$B$2:$AF$2,0),FALSE))</f>
        <v>0</v>
      </c>
      <c r="G303" s="28">
        <f>IF(ISERROR(1/VLOOKUP($B303,'Justerad allokering'!$B$2:$AG$462,MATCH(G$2,'Justerad allokering'!$B$2:$AF$2,0),FALSE)),VLOOKUP($B303,'Allokerad kvv'!$B$2:$AV$468,MATCH(G$2,'Allokerad kvv'!$B$2:$AV$2,0),FALSE),VLOOKUP($B303,'Justerad allokering'!$B$2:$AG$462,MATCH(G$2,'Justerad allokering'!$B$2:$AF$2,0),FALSE))</f>
        <v>0</v>
      </c>
      <c r="H303" s="28">
        <f>IF(ISERROR(1/VLOOKUP($B303,'Justerad allokering'!$B$2:$AG$462,MATCH(H$2,'Justerad allokering'!$B$2:$AF$2,0),FALSE)),VLOOKUP($B303,'Allokerad kvv'!$B$2:$AV$468,MATCH(H$2,'Allokerad kvv'!$B$2:$AV$2,0),FALSE),VLOOKUP($B303,'Justerad allokering'!$B$2:$AG$462,MATCH(H$2,'Justerad allokering'!$B$2:$AF$2,0),FALSE))</f>
        <v>0</v>
      </c>
      <c r="I303" s="28">
        <f>IF(ISERROR(1/VLOOKUP($B303,'Justerad allokering'!$B$2:$AG$462,MATCH(I$2,'Justerad allokering'!$B$2:$AF$2,0),FALSE)),VLOOKUP($B303,'Allokerad kvv'!$B$2:$AV$468,MATCH(I$2,'Allokerad kvv'!$B$2:$AV$2,0),FALSE),VLOOKUP($B303,'Justerad allokering'!$B$2:$AG$462,MATCH(I$2,'Justerad allokering'!$B$2:$AF$2,0),FALSE))</f>
        <v>0</v>
      </c>
      <c r="J303" s="28">
        <f>IF(ISERROR(1/VLOOKUP($B303,'Justerad allokering'!$B$2:$AG$462,MATCH(J$2,'Justerad allokering'!$B$2:$AF$2,0),FALSE)),VLOOKUP($B303,'Allokerad kvv'!$B$2:$AV$468,MATCH(J$2,'Allokerad kvv'!$B$2:$AV$2,0),FALSE),VLOOKUP($B303,'Justerad allokering'!$B$2:$AG$462,MATCH(J$2,'Justerad allokering'!$B$2:$AF$2,0),FALSE))</f>
        <v>0</v>
      </c>
      <c r="K303" s="28">
        <f>IF(ISERROR(1/VLOOKUP($B303,'Justerad allokering'!$B$2:$AG$462,MATCH(K$2,'Justerad allokering'!$B$2:$AF$2,0),FALSE)),VLOOKUP($B303,'Allokerad kvv'!$B$2:$AV$468,MATCH(K$2,'Allokerad kvv'!$B$2:$AV$2,0),FALSE),VLOOKUP($B303,'Justerad allokering'!$B$2:$AG$462,MATCH(K$2,'Justerad allokering'!$B$2:$AF$2,0),FALSE))</f>
        <v>0</v>
      </c>
      <c r="L303" s="28">
        <f>IF(ISERROR(1/VLOOKUP($B303,'Justerad allokering'!$B$2:$AG$462,MATCH(L$2,'Justerad allokering'!$B$2:$AF$2,0),FALSE)),VLOOKUP($B303,'Allokerad kvv'!$B$2:$AV$468,MATCH(L$2,'Allokerad kvv'!$B$2:$AV$2,0),FALSE),VLOOKUP($B303,'Justerad allokering'!$B$2:$AG$462,MATCH(L$2,'Justerad allokering'!$B$2:$AF$2,0),FALSE))</f>
        <v>0</v>
      </c>
      <c r="M303" s="28">
        <f>IF(ISERROR(1/VLOOKUP($B303,'Justerad allokering'!$B$2:$AG$462,MATCH(M$2,'Justerad allokering'!$B$2:$AF$2,0),FALSE)),VLOOKUP($B303,'Allokerad kvv'!$B$2:$AV$468,MATCH(M$2,'Allokerad kvv'!$B$2:$AV$2,0),FALSE),VLOOKUP($B303,'Justerad allokering'!$B$2:$AG$462,MATCH(M$2,'Justerad allokering'!$B$2:$AF$2,0),FALSE))</f>
        <v>0</v>
      </c>
      <c r="N303" s="28">
        <f>IF(ISERROR(1/VLOOKUP($B303,'Justerad allokering'!$B$2:$AG$462,MATCH(N$2,'Justerad allokering'!$B$2:$AF$2,0),FALSE)),VLOOKUP($B303,'Allokerad kvv'!$B$2:$AV$468,MATCH(N$2,'Allokerad kvv'!$B$2:$AV$2,0),FALSE),VLOOKUP($B303,'Justerad allokering'!$B$2:$AG$462,MATCH(N$2,'Justerad allokering'!$B$2:$AF$2,0),FALSE))</f>
        <v>0</v>
      </c>
      <c r="O303" s="28">
        <f>IF(ISERROR(1/VLOOKUP($B303,'Justerad allokering'!$B$2:$AG$462,MATCH(O$2,'Justerad allokering'!$B$2:$AF$2,0),FALSE)),VLOOKUP($B303,'Allokerad kvv'!$B$2:$AV$468,MATCH(O$2,'Allokerad kvv'!$B$2:$AV$2,0),FALSE),VLOOKUP($B303,'Justerad allokering'!$B$2:$AG$462,MATCH(O$2,'Justerad allokering'!$B$2:$AF$2,0),FALSE))</f>
        <v>0</v>
      </c>
      <c r="P303" s="28">
        <f>IF(ISERROR(1/VLOOKUP($B303,'Justerad allokering'!$B$2:$AG$462,MATCH(P$2,'Justerad allokering'!$B$2:$AF$2,0),FALSE)),VLOOKUP($B303,'Allokerad kvv'!$B$2:$AV$468,MATCH(P$2,'Allokerad kvv'!$B$2:$AV$2,0),FALSE),VLOOKUP($B303,'Justerad allokering'!$B$2:$AG$462,MATCH(P$2,'Justerad allokering'!$B$2:$AF$2,0),FALSE))</f>
        <v>0</v>
      </c>
      <c r="Q303" s="28">
        <f>IF(ISERROR(1/VLOOKUP($B303,'Justerad allokering'!$B$2:$AG$462,MATCH(Q$2,'Justerad allokering'!$B$2:$AF$2,0),FALSE)),VLOOKUP($B303,'Allokerad kvv'!$B$2:$AV$468,MATCH(Q$2,'Allokerad kvv'!$B$2:$AV$2,0),FALSE),VLOOKUP($B303,'Justerad allokering'!$B$2:$AG$462,MATCH(Q$2,'Justerad allokering'!$B$2:$AF$2,0),FALSE))</f>
        <v>0</v>
      </c>
      <c r="R303" s="28">
        <f>IF(ISERROR(1/VLOOKUP($B303,'Justerad allokering'!$B$2:$AG$462,MATCH(R$2,'Justerad allokering'!$B$2:$AF$2,0),FALSE)),VLOOKUP($B303,'Allokerad kvv'!$B$2:$AV$468,MATCH(R$2,'Allokerad kvv'!$B$2:$AV$2,0),FALSE),VLOOKUP($B303,'Justerad allokering'!$B$2:$AG$462,MATCH(R$2,'Justerad allokering'!$B$2:$AF$2,0),FALSE))</f>
        <v>0</v>
      </c>
      <c r="S303" s="28">
        <f>IF(ISERROR(1/VLOOKUP($B303,'Justerad allokering'!$B$2:$AG$462,MATCH(S$2,'Justerad allokering'!$B$2:$AF$2,0),FALSE)),VLOOKUP($B303,'Allokerad kvv'!$B$2:$AV$468,MATCH(S$2,'Allokerad kvv'!$B$2:$AV$2,0),FALSE),VLOOKUP($B303,'Justerad allokering'!$B$2:$AG$462,MATCH(S$2,'Justerad allokering'!$B$2:$AF$2,0),FALSE))</f>
        <v>0</v>
      </c>
      <c r="T303" s="28">
        <f>IF(ISERROR(1/VLOOKUP($B303,'Justerad allokering'!$B$2:$AG$462,MATCH(T$2,'Justerad allokering'!$B$2:$AF$2,0),FALSE)),VLOOKUP($B303,'Allokerad kvv'!$B$2:$AV$468,MATCH(T$2,'Allokerad kvv'!$B$2:$AV$2,0),FALSE),VLOOKUP($B303,'Justerad allokering'!$B$2:$AG$462,MATCH(T$2,'Justerad allokering'!$B$2:$AF$2,0),FALSE))</f>
        <v>0</v>
      </c>
      <c r="U303" s="28">
        <f>IF(ISERROR(1/VLOOKUP($B303,'Justerad allokering'!$B$2:$AG$462,MATCH(U$2,'Justerad allokering'!$B$2:$AF$2,0),FALSE)),VLOOKUP($B303,'Allokerad kvv'!$B$2:$AV$468,MATCH(U$2,'Allokerad kvv'!$B$2:$AV$2,0),FALSE),VLOOKUP($B303,'Justerad allokering'!$B$2:$AG$462,MATCH(U$2,'Justerad allokering'!$B$2:$AF$2,0),FALSE))</f>
        <v>0</v>
      </c>
      <c r="V303" s="28">
        <f>IF(ISERROR(1/VLOOKUP($B303,'Justerad allokering'!$B$2:$AG$462,MATCH(V$2,'Justerad allokering'!$B$2:$AF$2,0),FALSE)),VLOOKUP($B303,'Allokerad kvv'!$B$2:$AV$468,MATCH(V$2,'Allokerad kvv'!$B$2:$AV$2,0),FALSE),VLOOKUP($B303,'Justerad allokering'!$B$2:$AG$462,MATCH(V$2,'Justerad allokering'!$B$2:$AF$2,0),FALSE))</f>
        <v>0</v>
      </c>
      <c r="W303" s="28">
        <f>IF(ISERROR(1/VLOOKUP($B303,'Justerad allokering'!$B$2:$AG$462,MATCH(W$2,'Justerad allokering'!$B$2:$AF$2,0),FALSE)),VLOOKUP($B303,'Allokerad kvv'!$B$2:$AV$468,MATCH(W$2,'Allokerad kvv'!$B$2:$AV$2,0),FALSE),VLOOKUP($B303,'Justerad allokering'!$B$2:$AG$462,MATCH(W$2,'Justerad allokering'!$B$2:$AF$2,0),FALSE))</f>
        <v>0</v>
      </c>
      <c r="X303" s="28">
        <f>IF(ISERROR(1/VLOOKUP($B303,'Justerad allokering'!$B$2:$AG$462,MATCH(X$2,'Justerad allokering'!$B$2:$AF$2,0),FALSE)),VLOOKUP($B303,'Allokerad kvv'!$B$2:$AV$468,MATCH(X$2,'Allokerad kvv'!$B$2:$AV$2,0),FALSE),VLOOKUP($B303,'Justerad allokering'!$B$2:$AG$462,MATCH(X$2,'Justerad allokering'!$B$2:$AF$2,0),FALSE))</f>
        <v>0</v>
      </c>
      <c r="Y303" s="28">
        <f>IF(ISERROR(1/VLOOKUP($B303,'Justerad allokering'!$B$2:$AG$462,MATCH(Y$2,'Justerad allokering'!$B$2:$AF$2,0),FALSE)),VLOOKUP($B303,'Allokerad kvv'!$B$2:$AV$468,MATCH(Y$2,'Allokerad kvv'!$B$2:$AV$2,0),FALSE),VLOOKUP($B303,'Justerad allokering'!$B$2:$AG$462,MATCH(Y$2,'Justerad allokering'!$B$2:$AF$2,0),FALSE))</f>
        <v>0</v>
      </c>
      <c r="Z303" s="28">
        <f>IF(ISERROR(1/VLOOKUP($B303,'Justerad allokering'!$B$2:$AG$462,MATCH(Z$2,'Justerad allokering'!$B$2:$AF$2,0),FALSE)),VLOOKUP($B303,'Allokerad kvv'!$B$2:$AV$468,MATCH(Z$2,'Allokerad kvv'!$B$2:$AV$2,0),FALSE),VLOOKUP($B303,'Justerad allokering'!$B$2:$AG$462,MATCH(Z$2,'Justerad allokering'!$B$2:$AF$2,0),FALSE))</f>
        <v>0</v>
      </c>
      <c r="AA303" s="28"/>
      <c r="AB303" s="28"/>
      <c r="AE303">
        <f t="shared" si="12"/>
        <v>0</v>
      </c>
      <c r="AG303">
        <f t="shared" si="13"/>
        <v>0</v>
      </c>
      <c r="AH303">
        <f t="shared" si="14"/>
        <v>0</v>
      </c>
      <c r="AI303" s="55" t="str">
        <f>IF(AH303=0,"",AH303/VLOOKUP(B303,Kraftvärmeprod!$B$1:$BC$480,MATCH("Summa tillförd energi exklusive rökgaskondensering",Kraftvärmeprod!$B$1:$BC$1,0),FALSE))</f>
        <v/>
      </c>
    </row>
    <row r="304" spans="1:35" x14ac:dyDescent="0.25">
      <c r="A304" s="28" t="s">
        <v>403</v>
      </c>
      <c r="B304" s="28" t="s">
        <v>411</v>
      </c>
      <c r="C304" s="28">
        <f>IF(ISERROR(1/VLOOKUP($B304,'Justerad allokering'!$B$2:$AG$462,MATCH(C$2,'Justerad allokering'!$B$2:$AF$2,0),FALSE)),VLOOKUP($B304,'Allokerad kvv'!$B$2:$AV$468,MATCH(C$2,'Allokerad kvv'!$B$2:$AV$2,0),FALSE),VLOOKUP($B304,'Justerad allokering'!$B$2:$AG$462,MATCH(C$2,'Justerad allokering'!$B$2:$AF$2,0),FALSE))</f>
        <v>0</v>
      </c>
      <c r="D304" s="28">
        <f>IF(ISERROR(1/VLOOKUP($B304,'Justerad allokering'!$B$2:$AG$462,MATCH(D$2,'Justerad allokering'!$B$2:$AF$2,0),FALSE)),VLOOKUP($B304,'Allokerad kvv'!$B$2:$AV$468,MATCH(D$2,'Allokerad kvv'!$B$2:$AV$2,0),FALSE),VLOOKUP($B304,'Justerad allokering'!$B$2:$AG$462,MATCH(D$2,'Justerad allokering'!$B$2:$AF$2,0),FALSE))</f>
        <v>0</v>
      </c>
      <c r="E304" s="28">
        <f>IF(ISERROR(1/VLOOKUP($B304,'Justerad allokering'!$B$2:$AG$462,MATCH(E$2,'Justerad allokering'!$B$2:$AF$2,0),FALSE)),VLOOKUP($B304,'Allokerad kvv'!$B$2:$AV$468,MATCH(E$2,'Allokerad kvv'!$B$2:$AV$2,0),FALSE),VLOOKUP($B304,'Justerad allokering'!$B$2:$AG$462,MATCH(E$2,'Justerad allokering'!$B$2:$AF$2,0),FALSE))</f>
        <v>0</v>
      </c>
      <c r="F304" s="28">
        <f>IF(ISERROR(1/VLOOKUP($B304,'Justerad allokering'!$B$2:$AG$462,MATCH(F$2,'Justerad allokering'!$B$2:$AF$2,0),FALSE)),VLOOKUP($B304,'Allokerad kvv'!$B$2:$AV$468,MATCH(F$2,'Allokerad kvv'!$B$2:$AV$2,0),FALSE),VLOOKUP($B304,'Justerad allokering'!$B$2:$AG$462,MATCH(F$2,'Justerad allokering'!$B$2:$AF$2,0),FALSE))</f>
        <v>0</v>
      </c>
      <c r="G304" s="28">
        <f>IF(ISERROR(1/VLOOKUP($B304,'Justerad allokering'!$B$2:$AG$462,MATCH(G$2,'Justerad allokering'!$B$2:$AF$2,0),FALSE)),VLOOKUP($B304,'Allokerad kvv'!$B$2:$AV$468,MATCH(G$2,'Allokerad kvv'!$B$2:$AV$2,0),FALSE),VLOOKUP($B304,'Justerad allokering'!$B$2:$AG$462,MATCH(G$2,'Justerad allokering'!$B$2:$AF$2,0),FALSE))</f>
        <v>0</v>
      </c>
      <c r="H304" s="28">
        <f>IF(ISERROR(1/VLOOKUP($B304,'Justerad allokering'!$B$2:$AG$462,MATCH(H$2,'Justerad allokering'!$B$2:$AF$2,0),FALSE)),VLOOKUP($B304,'Allokerad kvv'!$B$2:$AV$468,MATCH(H$2,'Allokerad kvv'!$B$2:$AV$2,0),FALSE),VLOOKUP($B304,'Justerad allokering'!$B$2:$AG$462,MATCH(H$2,'Justerad allokering'!$B$2:$AF$2,0),FALSE))</f>
        <v>0</v>
      </c>
      <c r="I304" s="28">
        <f>IF(ISERROR(1/VLOOKUP($B304,'Justerad allokering'!$B$2:$AG$462,MATCH(I$2,'Justerad allokering'!$B$2:$AF$2,0),FALSE)),VLOOKUP($B304,'Allokerad kvv'!$B$2:$AV$468,MATCH(I$2,'Allokerad kvv'!$B$2:$AV$2,0),FALSE),VLOOKUP($B304,'Justerad allokering'!$B$2:$AG$462,MATCH(I$2,'Justerad allokering'!$B$2:$AF$2,0),FALSE))</f>
        <v>0</v>
      </c>
      <c r="J304" s="28">
        <f>IF(ISERROR(1/VLOOKUP($B304,'Justerad allokering'!$B$2:$AG$462,MATCH(J$2,'Justerad allokering'!$B$2:$AF$2,0),FALSE)),VLOOKUP($B304,'Allokerad kvv'!$B$2:$AV$468,MATCH(J$2,'Allokerad kvv'!$B$2:$AV$2,0),FALSE),VLOOKUP($B304,'Justerad allokering'!$B$2:$AG$462,MATCH(J$2,'Justerad allokering'!$B$2:$AF$2,0),FALSE))</f>
        <v>0</v>
      </c>
      <c r="K304" s="28">
        <f>IF(ISERROR(1/VLOOKUP($B304,'Justerad allokering'!$B$2:$AG$462,MATCH(K$2,'Justerad allokering'!$B$2:$AF$2,0),FALSE)),VLOOKUP($B304,'Allokerad kvv'!$B$2:$AV$468,MATCH(K$2,'Allokerad kvv'!$B$2:$AV$2,0),FALSE),VLOOKUP($B304,'Justerad allokering'!$B$2:$AG$462,MATCH(K$2,'Justerad allokering'!$B$2:$AF$2,0),FALSE))</f>
        <v>0</v>
      </c>
      <c r="L304" s="28">
        <f>IF(ISERROR(1/VLOOKUP($B304,'Justerad allokering'!$B$2:$AG$462,MATCH(L$2,'Justerad allokering'!$B$2:$AF$2,0),FALSE)),VLOOKUP($B304,'Allokerad kvv'!$B$2:$AV$468,MATCH(L$2,'Allokerad kvv'!$B$2:$AV$2,0),FALSE),VLOOKUP($B304,'Justerad allokering'!$B$2:$AG$462,MATCH(L$2,'Justerad allokering'!$B$2:$AF$2,0),FALSE))</f>
        <v>0</v>
      </c>
      <c r="M304" s="28">
        <f>IF(ISERROR(1/VLOOKUP($B304,'Justerad allokering'!$B$2:$AG$462,MATCH(M$2,'Justerad allokering'!$B$2:$AF$2,0),FALSE)),VLOOKUP($B304,'Allokerad kvv'!$B$2:$AV$468,MATCH(M$2,'Allokerad kvv'!$B$2:$AV$2,0),FALSE),VLOOKUP($B304,'Justerad allokering'!$B$2:$AG$462,MATCH(M$2,'Justerad allokering'!$B$2:$AF$2,0),FALSE))</f>
        <v>0</v>
      </c>
      <c r="N304" s="28">
        <f>IF(ISERROR(1/VLOOKUP($B304,'Justerad allokering'!$B$2:$AG$462,MATCH(N$2,'Justerad allokering'!$B$2:$AF$2,0),FALSE)),VLOOKUP($B304,'Allokerad kvv'!$B$2:$AV$468,MATCH(N$2,'Allokerad kvv'!$B$2:$AV$2,0),FALSE),VLOOKUP($B304,'Justerad allokering'!$B$2:$AG$462,MATCH(N$2,'Justerad allokering'!$B$2:$AF$2,0),FALSE))</f>
        <v>0</v>
      </c>
      <c r="O304" s="28">
        <f>IF(ISERROR(1/VLOOKUP($B304,'Justerad allokering'!$B$2:$AG$462,MATCH(O$2,'Justerad allokering'!$B$2:$AF$2,0),FALSE)),VLOOKUP($B304,'Allokerad kvv'!$B$2:$AV$468,MATCH(O$2,'Allokerad kvv'!$B$2:$AV$2,0),FALSE),VLOOKUP($B304,'Justerad allokering'!$B$2:$AG$462,MATCH(O$2,'Justerad allokering'!$B$2:$AF$2,0),FALSE))</f>
        <v>0</v>
      </c>
      <c r="P304" s="28">
        <f>IF(ISERROR(1/VLOOKUP($B304,'Justerad allokering'!$B$2:$AG$462,MATCH(P$2,'Justerad allokering'!$B$2:$AF$2,0),FALSE)),VLOOKUP($B304,'Allokerad kvv'!$B$2:$AV$468,MATCH(P$2,'Allokerad kvv'!$B$2:$AV$2,0),FALSE),VLOOKUP($B304,'Justerad allokering'!$B$2:$AG$462,MATCH(P$2,'Justerad allokering'!$B$2:$AF$2,0),FALSE))</f>
        <v>0</v>
      </c>
      <c r="Q304" s="28">
        <f>IF(ISERROR(1/VLOOKUP($B304,'Justerad allokering'!$B$2:$AG$462,MATCH(Q$2,'Justerad allokering'!$B$2:$AF$2,0),FALSE)),VLOOKUP($B304,'Allokerad kvv'!$B$2:$AV$468,MATCH(Q$2,'Allokerad kvv'!$B$2:$AV$2,0),FALSE),VLOOKUP($B304,'Justerad allokering'!$B$2:$AG$462,MATCH(Q$2,'Justerad allokering'!$B$2:$AF$2,0),FALSE))</f>
        <v>0</v>
      </c>
      <c r="R304" s="28">
        <f>IF(ISERROR(1/VLOOKUP($B304,'Justerad allokering'!$B$2:$AG$462,MATCH(R$2,'Justerad allokering'!$B$2:$AF$2,0),FALSE)),VLOOKUP($B304,'Allokerad kvv'!$B$2:$AV$468,MATCH(R$2,'Allokerad kvv'!$B$2:$AV$2,0),FALSE),VLOOKUP($B304,'Justerad allokering'!$B$2:$AG$462,MATCH(R$2,'Justerad allokering'!$B$2:$AF$2,0),FALSE))</f>
        <v>0</v>
      </c>
      <c r="S304" s="28">
        <f>IF(ISERROR(1/VLOOKUP($B304,'Justerad allokering'!$B$2:$AG$462,MATCH(S$2,'Justerad allokering'!$B$2:$AF$2,0),FALSE)),VLOOKUP($B304,'Allokerad kvv'!$B$2:$AV$468,MATCH(S$2,'Allokerad kvv'!$B$2:$AV$2,0),FALSE),VLOOKUP($B304,'Justerad allokering'!$B$2:$AG$462,MATCH(S$2,'Justerad allokering'!$B$2:$AF$2,0),FALSE))</f>
        <v>0</v>
      </c>
      <c r="T304" s="28">
        <f>IF(ISERROR(1/VLOOKUP($B304,'Justerad allokering'!$B$2:$AG$462,MATCH(T$2,'Justerad allokering'!$B$2:$AF$2,0),FALSE)),VLOOKUP($B304,'Allokerad kvv'!$B$2:$AV$468,MATCH(T$2,'Allokerad kvv'!$B$2:$AV$2,0),FALSE),VLOOKUP($B304,'Justerad allokering'!$B$2:$AG$462,MATCH(T$2,'Justerad allokering'!$B$2:$AF$2,0),FALSE))</f>
        <v>0</v>
      </c>
      <c r="U304" s="28">
        <f>IF(ISERROR(1/VLOOKUP($B304,'Justerad allokering'!$B$2:$AG$462,MATCH(U$2,'Justerad allokering'!$B$2:$AF$2,0),FALSE)),VLOOKUP($B304,'Allokerad kvv'!$B$2:$AV$468,MATCH(U$2,'Allokerad kvv'!$B$2:$AV$2,0),FALSE),VLOOKUP($B304,'Justerad allokering'!$B$2:$AG$462,MATCH(U$2,'Justerad allokering'!$B$2:$AF$2,0),FALSE))</f>
        <v>0</v>
      </c>
      <c r="V304" s="28">
        <f>IF(ISERROR(1/VLOOKUP($B304,'Justerad allokering'!$B$2:$AG$462,MATCH(V$2,'Justerad allokering'!$B$2:$AF$2,0),FALSE)),VLOOKUP($B304,'Allokerad kvv'!$B$2:$AV$468,MATCH(V$2,'Allokerad kvv'!$B$2:$AV$2,0),FALSE),VLOOKUP($B304,'Justerad allokering'!$B$2:$AG$462,MATCH(V$2,'Justerad allokering'!$B$2:$AF$2,0),FALSE))</f>
        <v>0</v>
      </c>
      <c r="W304" s="28">
        <f>IF(ISERROR(1/VLOOKUP($B304,'Justerad allokering'!$B$2:$AG$462,MATCH(W$2,'Justerad allokering'!$B$2:$AF$2,0),FALSE)),VLOOKUP($B304,'Allokerad kvv'!$B$2:$AV$468,MATCH(W$2,'Allokerad kvv'!$B$2:$AV$2,0),FALSE),VLOOKUP($B304,'Justerad allokering'!$B$2:$AG$462,MATCH(W$2,'Justerad allokering'!$B$2:$AF$2,0),FALSE))</f>
        <v>0</v>
      </c>
      <c r="X304" s="28">
        <f>IF(ISERROR(1/VLOOKUP($B304,'Justerad allokering'!$B$2:$AG$462,MATCH(X$2,'Justerad allokering'!$B$2:$AF$2,0),FALSE)),VLOOKUP($B304,'Allokerad kvv'!$B$2:$AV$468,MATCH(X$2,'Allokerad kvv'!$B$2:$AV$2,0),FALSE),VLOOKUP($B304,'Justerad allokering'!$B$2:$AG$462,MATCH(X$2,'Justerad allokering'!$B$2:$AF$2,0),FALSE))</f>
        <v>0</v>
      </c>
      <c r="Y304" s="28">
        <f>IF(ISERROR(1/VLOOKUP($B304,'Justerad allokering'!$B$2:$AG$462,MATCH(Y$2,'Justerad allokering'!$B$2:$AF$2,0),FALSE)),VLOOKUP($B304,'Allokerad kvv'!$B$2:$AV$468,MATCH(Y$2,'Allokerad kvv'!$B$2:$AV$2,0),FALSE),VLOOKUP($B304,'Justerad allokering'!$B$2:$AG$462,MATCH(Y$2,'Justerad allokering'!$B$2:$AF$2,0),FALSE))</f>
        <v>0</v>
      </c>
      <c r="Z304" s="28">
        <f>IF(ISERROR(1/VLOOKUP($B304,'Justerad allokering'!$B$2:$AG$462,MATCH(Z$2,'Justerad allokering'!$B$2:$AF$2,0),FALSE)),VLOOKUP($B304,'Allokerad kvv'!$B$2:$AV$468,MATCH(Z$2,'Allokerad kvv'!$B$2:$AV$2,0),FALSE),VLOOKUP($B304,'Justerad allokering'!$B$2:$AG$462,MATCH(Z$2,'Justerad allokering'!$B$2:$AF$2,0),FALSE))</f>
        <v>0</v>
      </c>
      <c r="AA304" s="28"/>
      <c r="AB304" s="28"/>
      <c r="AE304">
        <f t="shared" si="12"/>
        <v>0</v>
      </c>
      <c r="AG304">
        <f t="shared" si="13"/>
        <v>0</v>
      </c>
      <c r="AH304">
        <f t="shared" si="14"/>
        <v>0</v>
      </c>
      <c r="AI304" s="55" t="str">
        <f>IF(AH304=0,"",AH304/VLOOKUP(B304,Kraftvärmeprod!$B$1:$BC$480,MATCH("Summa tillförd energi exklusive rökgaskondensering",Kraftvärmeprod!$B$1:$BC$1,0),FALSE))</f>
        <v/>
      </c>
    </row>
    <row r="305" spans="1:35" x14ac:dyDescent="0.25">
      <c r="A305" s="28" t="s">
        <v>403</v>
      </c>
      <c r="B305" s="28" t="s">
        <v>412</v>
      </c>
      <c r="C305" s="28">
        <f>IF(ISERROR(1/VLOOKUP($B305,'Justerad allokering'!$B$2:$AG$462,MATCH(C$2,'Justerad allokering'!$B$2:$AF$2,0),FALSE)),VLOOKUP($B305,'Allokerad kvv'!$B$2:$AV$468,MATCH(C$2,'Allokerad kvv'!$B$2:$AV$2,0),FALSE),VLOOKUP($B305,'Justerad allokering'!$B$2:$AG$462,MATCH(C$2,'Justerad allokering'!$B$2:$AF$2,0),FALSE))</f>
        <v>0</v>
      </c>
      <c r="D305" s="28">
        <f>IF(ISERROR(1/VLOOKUP($B305,'Justerad allokering'!$B$2:$AG$462,MATCH(D$2,'Justerad allokering'!$B$2:$AF$2,0),FALSE)),VLOOKUP($B305,'Allokerad kvv'!$B$2:$AV$468,MATCH(D$2,'Allokerad kvv'!$B$2:$AV$2,0),FALSE),VLOOKUP($B305,'Justerad allokering'!$B$2:$AG$462,MATCH(D$2,'Justerad allokering'!$B$2:$AF$2,0),FALSE))</f>
        <v>0</v>
      </c>
      <c r="E305" s="28">
        <f>IF(ISERROR(1/VLOOKUP($B305,'Justerad allokering'!$B$2:$AG$462,MATCH(E$2,'Justerad allokering'!$B$2:$AF$2,0),FALSE)),VLOOKUP($B305,'Allokerad kvv'!$B$2:$AV$468,MATCH(E$2,'Allokerad kvv'!$B$2:$AV$2,0),FALSE),VLOOKUP($B305,'Justerad allokering'!$B$2:$AG$462,MATCH(E$2,'Justerad allokering'!$B$2:$AF$2,0),FALSE))</f>
        <v>4.5233299999999996</v>
      </c>
      <c r="F305" s="28">
        <f>IF(ISERROR(1/VLOOKUP($B305,'Justerad allokering'!$B$2:$AG$462,MATCH(F$2,'Justerad allokering'!$B$2:$AF$2,0),FALSE)),VLOOKUP($B305,'Allokerad kvv'!$B$2:$AV$468,MATCH(F$2,'Allokerad kvv'!$B$2:$AV$2,0),FALSE),VLOOKUP($B305,'Justerad allokering'!$B$2:$AG$462,MATCH(F$2,'Justerad allokering'!$B$2:$AF$2,0),FALSE))</f>
        <v>0</v>
      </c>
      <c r="G305" s="28">
        <f>IF(ISERROR(1/VLOOKUP($B305,'Justerad allokering'!$B$2:$AG$462,MATCH(G$2,'Justerad allokering'!$B$2:$AF$2,0),FALSE)),VLOOKUP($B305,'Allokerad kvv'!$B$2:$AV$468,MATCH(G$2,'Allokerad kvv'!$B$2:$AV$2,0),FALSE),VLOOKUP($B305,'Justerad allokering'!$B$2:$AG$462,MATCH(G$2,'Justerad allokering'!$B$2:$AF$2,0),FALSE))</f>
        <v>8.1035800000000005E-2</v>
      </c>
      <c r="H305" s="28">
        <f>IF(ISERROR(1/VLOOKUP($B305,'Justerad allokering'!$B$2:$AG$462,MATCH(H$2,'Justerad allokering'!$B$2:$AF$2,0),FALSE)),VLOOKUP($B305,'Allokerad kvv'!$B$2:$AV$468,MATCH(H$2,'Allokerad kvv'!$B$2:$AV$2,0),FALSE),VLOOKUP($B305,'Justerad allokering'!$B$2:$AG$462,MATCH(H$2,'Justerad allokering'!$B$2:$AF$2,0),FALSE))</f>
        <v>0</v>
      </c>
      <c r="I305" s="28">
        <f>IF(ISERROR(1/VLOOKUP($B305,'Justerad allokering'!$B$2:$AG$462,MATCH(I$2,'Justerad allokering'!$B$2:$AF$2,0),FALSE)),VLOOKUP($B305,'Allokerad kvv'!$B$2:$AV$468,MATCH(I$2,'Allokerad kvv'!$B$2:$AV$2,0),FALSE),VLOOKUP($B305,'Justerad allokering'!$B$2:$AG$462,MATCH(I$2,'Justerad allokering'!$B$2:$AF$2,0),FALSE))</f>
        <v>0</v>
      </c>
      <c r="J305" s="28">
        <f>IF(ISERROR(1/VLOOKUP($B305,'Justerad allokering'!$B$2:$AG$462,MATCH(J$2,'Justerad allokering'!$B$2:$AF$2,0),FALSE)),VLOOKUP($B305,'Allokerad kvv'!$B$2:$AV$468,MATCH(J$2,'Allokerad kvv'!$B$2:$AV$2,0),FALSE),VLOOKUP($B305,'Justerad allokering'!$B$2:$AG$462,MATCH(J$2,'Justerad allokering'!$B$2:$AF$2,0),FALSE))</f>
        <v>31.2393</v>
      </c>
      <c r="K305" s="28">
        <f>IF(ISERROR(1/VLOOKUP($B305,'Justerad allokering'!$B$2:$AG$462,MATCH(K$2,'Justerad allokering'!$B$2:$AF$2,0),FALSE)),VLOOKUP($B305,'Allokerad kvv'!$B$2:$AV$468,MATCH(K$2,'Allokerad kvv'!$B$2:$AV$2,0),FALSE),VLOOKUP($B305,'Justerad allokering'!$B$2:$AG$462,MATCH(K$2,'Justerad allokering'!$B$2:$AF$2,0),FALSE))</f>
        <v>2.4429599999999998</v>
      </c>
      <c r="L305" s="28">
        <f>IF(ISERROR(1/VLOOKUP($B305,'Justerad allokering'!$B$2:$AG$462,MATCH(L$2,'Justerad allokering'!$B$2:$AF$2,0),FALSE)),VLOOKUP($B305,'Allokerad kvv'!$B$2:$AV$468,MATCH(L$2,'Allokerad kvv'!$B$2:$AV$2,0),FALSE),VLOOKUP($B305,'Justerad allokering'!$B$2:$AG$462,MATCH(L$2,'Justerad allokering'!$B$2:$AF$2,0),FALSE))</f>
        <v>0</v>
      </c>
      <c r="M305" s="28">
        <f>IF(ISERROR(1/VLOOKUP($B305,'Justerad allokering'!$B$2:$AG$462,MATCH(M$2,'Justerad allokering'!$B$2:$AF$2,0),FALSE)),VLOOKUP($B305,'Allokerad kvv'!$B$2:$AV$468,MATCH(M$2,'Allokerad kvv'!$B$2:$AV$2,0),FALSE),VLOOKUP($B305,'Justerad allokering'!$B$2:$AG$462,MATCH(M$2,'Justerad allokering'!$B$2:$AF$2,0),FALSE))</f>
        <v>0</v>
      </c>
      <c r="N305" s="28">
        <f>IF(ISERROR(1/VLOOKUP($B305,'Justerad allokering'!$B$2:$AG$462,MATCH(N$2,'Justerad allokering'!$B$2:$AF$2,0),FALSE)),VLOOKUP($B305,'Allokerad kvv'!$B$2:$AV$468,MATCH(N$2,'Allokerad kvv'!$B$2:$AV$2,0),FALSE),VLOOKUP($B305,'Justerad allokering'!$B$2:$AG$462,MATCH(N$2,'Justerad allokering'!$B$2:$AF$2,0),FALSE))</f>
        <v>0</v>
      </c>
      <c r="O305" s="28">
        <f>IF(ISERROR(1/VLOOKUP($B305,'Justerad allokering'!$B$2:$AG$462,MATCH(O$2,'Justerad allokering'!$B$2:$AF$2,0),FALSE)),VLOOKUP($B305,'Allokerad kvv'!$B$2:$AV$468,MATCH(O$2,'Allokerad kvv'!$B$2:$AV$2,0),FALSE),VLOOKUP($B305,'Justerad allokering'!$B$2:$AG$462,MATCH(O$2,'Justerad allokering'!$B$2:$AF$2,0),FALSE))</f>
        <v>26.221699999999998</v>
      </c>
      <c r="P305" s="28">
        <f>IF(ISERROR(1/VLOOKUP($B305,'Justerad allokering'!$B$2:$AG$462,MATCH(P$2,'Justerad allokering'!$B$2:$AF$2,0),FALSE)),VLOOKUP($B305,'Allokerad kvv'!$B$2:$AV$468,MATCH(P$2,'Allokerad kvv'!$B$2:$AV$2,0),FALSE),VLOOKUP($B305,'Justerad allokering'!$B$2:$AG$462,MATCH(P$2,'Justerad allokering'!$B$2:$AF$2,0),FALSE))</f>
        <v>5.7669800000000002</v>
      </c>
      <c r="Q305" s="28">
        <f>IF(ISERROR(1/VLOOKUP($B305,'Justerad allokering'!$B$2:$AG$462,MATCH(Q$2,'Justerad allokering'!$B$2:$AF$2,0),FALSE)),VLOOKUP($B305,'Allokerad kvv'!$B$2:$AV$468,MATCH(Q$2,'Allokerad kvv'!$B$2:$AV$2,0),FALSE),VLOOKUP($B305,'Justerad allokering'!$B$2:$AG$462,MATCH(Q$2,'Justerad allokering'!$B$2:$AF$2,0),FALSE))</f>
        <v>0</v>
      </c>
      <c r="R305" s="28">
        <f>IF(ISERROR(1/VLOOKUP($B305,'Justerad allokering'!$B$2:$AG$462,MATCH(R$2,'Justerad allokering'!$B$2:$AF$2,0),FALSE)),VLOOKUP($B305,'Allokerad kvv'!$B$2:$AV$468,MATCH(R$2,'Allokerad kvv'!$B$2:$AV$2,0),FALSE),VLOOKUP($B305,'Justerad allokering'!$B$2:$AG$462,MATCH(R$2,'Justerad allokering'!$B$2:$AF$2,0),FALSE))</f>
        <v>0</v>
      </c>
      <c r="S305" s="28">
        <f>IF(ISERROR(1/VLOOKUP($B305,'Justerad allokering'!$B$2:$AG$462,MATCH(S$2,'Justerad allokering'!$B$2:$AF$2,0),FALSE)),VLOOKUP($B305,'Allokerad kvv'!$B$2:$AV$468,MATCH(S$2,'Allokerad kvv'!$B$2:$AV$2,0),FALSE),VLOOKUP($B305,'Justerad allokering'!$B$2:$AG$462,MATCH(S$2,'Justerad allokering'!$B$2:$AF$2,0),FALSE))</f>
        <v>16.321300000000001</v>
      </c>
      <c r="T305" s="28">
        <f>IF(ISERROR(1/VLOOKUP($B305,'Justerad allokering'!$B$2:$AG$462,MATCH(T$2,'Justerad allokering'!$B$2:$AF$2,0),FALSE)),VLOOKUP($B305,'Allokerad kvv'!$B$2:$AV$468,MATCH(T$2,'Allokerad kvv'!$B$2:$AV$2,0),FALSE),VLOOKUP($B305,'Justerad allokering'!$B$2:$AG$462,MATCH(T$2,'Justerad allokering'!$B$2:$AF$2,0),FALSE))</f>
        <v>0</v>
      </c>
      <c r="U305" s="28">
        <f>IF(ISERROR(1/VLOOKUP($B305,'Justerad allokering'!$B$2:$AG$462,MATCH(U$2,'Justerad allokering'!$B$2:$AF$2,0),FALSE)),VLOOKUP($B305,'Allokerad kvv'!$B$2:$AV$468,MATCH(U$2,'Allokerad kvv'!$B$2:$AV$2,0),FALSE),VLOOKUP($B305,'Justerad allokering'!$B$2:$AG$462,MATCH(U$2,'Justerad allokering'!$B$2:$AF$2,0),FALSE))</f>
        <v>0</v>
      </c>
      <c r="V305" s="28">
        <f>IF(ISERROR(1/VLOOKUP($B305,'Justerad allokering'!$B$2:$AG$462,MATCH(V$2,'Justerad allokering'!$B$2:$AF$2,0),FALSE)),VLOOKUP($B305,'Allokerad kvv'!$B$2:$AV$468,MATCH(V$2,'Allokerad kvv'!$B$2:$AV$2,0),FALSE),VLOOKUP($B305,'Justerad allokering'!$B$2:$AG$462,MATCH(V$2,'Justerad allokering'!$B$2:$AF$2,0),FALSE))</f>
        <v>0</v>
      </c>
      <c r="W305" s="28">
        <f>IF(ISERROR(1/VLOOKUP($B305,'Justerad allokering'!$B$2:$AG$462,MATCH(W$2,'Justerad allokering'!$B$2:$AF$2,0),FALSE)),VLOOKUP($B305,'Allokerad kvv'!$B$2:$AV$468,MATCH(W$2,'Allokerad kvv'!$B$2:$AV$2,0),FALSE),VLOOKUP($B305,'Justerad allokering'!$B$2:$AG$462,MATCH(W$2,'Justerad allokering'!$B$2:$AF$2,0),FALSE))</f>
        <v>0</v>
      </c>
      <c r="X305" s="28">
        <f>IF(ISERROR(1/VLOOKUP($B305,'Justerad allokering'!$B$2:$AG$462,MATCH(X$2,'Justerad allokering'!$B$2:$AF$2,0),FALSE)),VLOOKUP($B305,'Allokerad kvv'!$B$2:$AV$468,MATCH(X$2,'Allokerad kvv'!$B$2:$AV$2,0),FALSE),VLOOKUP($B305,'Justerad allokering'!$B$2:$AG$462,MATCH(X$2,'Justerad allokering'!$B$2:$AF$2,0),FALSE))</f>
        <v>0</v>
      </c>
      <c r="Y305" s="28">
        <f>IF(ISERROR(1/VLOOKUP($B305,'Justerad allokering'!$B$2:$AG$462,MATCH(Y$2,'Justerad allokering'!$B$2:$AF$2,0),FALSE)),VLOOKUP($B305,'Allokerad kvv'!$B$2:$AV$468,MATCH(Y$2,'Allokerad kvv'!$B$2:$AV$2,0),FALSE),VLOOKUP($B305,'Justerad allokering'!$B$2:$AG$462,MATCH(Y$2,'Justerad allokering'!$B$2:$AF$2,0),FALSE))</f>
        <v>0</v>
      </c>
      <c r="Z305" s="28">
        <f>IF(ISERROR(1/VLOOKUP($B305,'Justerad allokering'!$B$2:$AG$462,MATCH(Z$2,'Justerad allokering'!$B$2:$AF$2,0),FALSE)),VLOOKUP($B305,'Allokerad kvv'!$B$2:$AV$468,MATCH(Z$2,'Allokerad kvv'!$B$2:$AV$2,0),FALSE),VLOOKUP($B305,'Justerad allokering'!$B$2:$AG$462,MATCH(Z$2,'Justerad allokering'!$B$2:$AF$2,0),FALSE))</f>
        <v>0</v>
      </c>
      <c r="AA305" s="28"/>
      <c r="AB305" s="28"/>
      <c r="AE305">
        <f t="shared" si="12"/>
        <v>86.596605799999992</v>
      </c>
      <c r="AG305">
        <f t="shared" si="13"/>
        <v>84.153645799999993</v>
      </c>
      <c r="AH305">
        <f t="shared" si="14"/>
        <v>84.153645799999993</v>
      </c>
      <c r="AI305" s="55">
        <f>IF(AH305=0,"",AH305/VLOOKUP(B305,Kraftvärmeprod!$B$1:$BC$480,MATCH("Summa tillförd energi exklusive rökgaskondensering",Kraftvärmeprod!$B$1:$BC$1,0),FALSE))</f>
        <v>0.53235183547466769</v>
      </c>
    </row>
    <row r="306" spans="1:35" x14ac:dyDescent="0.25">
      <c r="A306" s="28" t="s">
        <v>403</v>
      </c>
      <c r="B306" s="28" t="s">
        <v>413</v>
      </c>
      <c r="C306" s="28">
        <f>IF(ISERROR(1/VLOOKUP($B306,'Justerad allokering'!$B$2:$AG$462,MATCH(C$2,'Justerad allokering'!$B$2:$AF$2,0),FALSE)),VLOOKUP($B306,'Allokerad kvv'!$B$2:$AV$468,MATCH(C$2,'Allokerad kvv'!$B$2:$AV$2,0),FALSE),VLOOKUP($B306,'Justerad allokering'!$B$2:$AG$462,MATCH(C$2,'Justerad allokering'!$B$2:$AF$2,0),FALSE))</f>
        <v>0</v>
      </c>
      <c r="D306" s="28">
        <f>IF(ISERROR(1/VLOOKUP($B306,'Justerad allokering'!$B$2:$AG$462,MATCH(D$2,'Justerad allokering'!$B$2:$AF$2,0),FALSE)),VLOOKUP($B306,'Allokerad kvv'!$B$2:$AV$468,MATCH(D$2,'Allokerad kvv'!$B$2:$AV$2,0),FALSE),VLOOKUP($B306,'Justerad allokering'!$B$2:$AG$462,MATCH(D$2,'Justerad allokering'!$B$2:$AF$2,0),FALSE))</f>
        <v>0</v>
      </c>
      <c r="E306" s="28">
        <f>IF(ISERROR(1/VLOOKUP($B306,'Justerad allokering'!$B$2:$AG$462,MATCH(E$2,'Justerad allokering'!$B$2:$AF$2,0),FALSE)),VLOOKUP($B306,'Allokerad kvv'!$B$2:$AV$468,MATCH(E$2,'Allokerad kvv'!$B$2:$AV$2,0),FALSE),VLOOKUP($B306,'Justerad allokering'!$B$2:$AG$462,MATCH(E$2,'Justerad allokering'!$B$2:$AF$2,0),FALSE))</f>
        <v>0</v>
      </c>
      <c r="F306" s="28">
        <f>IF(ISERROR(1/VLOOKUP($B306,'Justerad allokering'!$B$2:$AG$462,MATCH(F$2,'Justerad allokering'!$B$2:$AF$2,0),FALSE)),VLOOKUP($B306,'Allokerad kvv'!$B$2:$AV$468,MATCH(F$2,'Allokerad kvv'!$B$2:$AV$2,0),FALSE),VLOOKUP($B306,'Justerad allokering'!$B$2:$AG$462,MATCH(F$2,'Justerad allokering'!$B$2:$AF$2,0),FALSE))</f>
        <v>0</v>
      </c>
      <c r="G306" s="28">
        <f>IF(ISERROR(1/VLOOKUP($B306,'Justerad allokering'!$B$2:$AG$462,MATCH(G$2,'Justerad allokering'!$B$2:$AF$2,0),FALSE)),VLOOKUP($B306,'Allokerad kvv'!$B$2:$AV$468,MATCH(G$2,'Allokerad kvv'!$B$2:$AV$2,0),FALSE),VLOOKUP($B306,'Justerad allokering'!$B$2:$AG$462,MATCH(G$2,'Justerad allokering'!$B$2:$AF$2,0),FALSE))</f>
        <v>0</v>
      </c>
      <c r="H306" s="28">
        <f>IF(ISERROR(1/VLOOKUP($B306,'Justerad allokering'!$B$2:$AG$462,MATCH(H$2,'Justerad allokering'!$B$2:$AF$2,0),FALSE)),VLOOKUP($B306,'Allokerad kvv'!$B$2:$AV$468,MATCH(H$2,'Allokerad kvv'!$B$2:$AV$2,0),FALSE),VLOOKUP($B306,'Justerad allokering'!$B$2:$AG$462,MATCH(H$2,'Justerad allokering'!$B$2:$AF$2,0),FALSE))</f>
        <v>0</v>
      </c>
      <c r="I306" s="28">
        <f>IF(ISERROR(1/VLOOKUP($B306,'Justerad allokering'!$B$2:$AG$462,MATCH(I$2,'Justerad allokering'!$B$2:$AF$2,0),FALSE)),VLOOKUP($B306,'Allokerad kvv'!$B$2:$AV$468,MATCH(I$2,'Allokerad kvv'!$B$2:$AV$2,0),FALSE),VLOOKUP($B306,'Justerad allokering'!$B$2:$AG$462,MATCH(I$2,'Justerad allokering'!$B$2:$AF$2,0),FALSE))</f>
        <v>0</v>
      </c>
      <c r="J306" s="28">
        <f>IF(ISERROR(1/VLOOKUP($B306,'Justerad allokering'!$B$2:$AG$462,MATCH(J$2,'Justerad allokering'!$B$2:$AF$2,0),FALSE)),VLOOKUP($B306,'Allokerad kvv'!$B$2:$AV$468,MATCH(J$2,'Allokerad kvv'!$B$2:$AV$2,0),FALSE),VLOOKUP($B306,'Justerad allokering'!$B$2:$AG$462,MATCH(J$2,'Justerad allokering'!$B$2:$AF$2,0),FALSE))</f>
        <v>0</v>
      </c>
      <c r="K306" s="28">
        <f>IF(ISERROR(1/VLOOKUP($B306,'Justerad allokering'!$B$2:$AG$462,MATCH(K$2,'Justerad allokering'!$B$2:$AF$2,0),FALSE)),VLOOKUP($B306,'Allokerad kvv'!$B$2:$AV$468,MATCH(K$2,'Allokerad kvv'!$B$2:$AV$2,0),FALSE),VLOOKUP($B306,'Justerad allokering'!$B$2:$AG$462,MATCH(K$2,'Justerad allokering'!$B$2:$AF$2,0),FALSE))</f>
        <v>0</v>
      </c>
      <c r="L306" s="28">
        <f>IF(ISERROR(1/VLOOKUP($B306,'Justerad allokering'!$B$2:$AG$462,MATCH(L$2,'Justerad allokering'!$B$2:$AF$2,0),FALSE)),VLOOKUP($B306,'Allokerad kvv'!$B$2:$AV$468,MATCH(L$2,'Allokerad kvv'!$B$2:$AV$2,0),FALSE),VLOOKUP($B306,'Justerad allokering'!$B$2:$AG$462,MATCH(L$2,'Justerad allokering'!$B$2:$AF$2,0),FALSE))</f>
        <v>0</v>
      </c>
      <c r="M306" s="28">
        <f>IF(ISERROR(1/VLOOKUP($B306,'Justerad allokering'!$B$2:$AG$462,MATCH(M$2,'Justerad allokering'!$B$2:$AF$2,0),FALSE)),VLOOKUP($B306,'Allokerad kvv'!$B$2:$AV$468,MATCH(M$2,'Allokerad kvv'!$B$2:$AV$2,0),FALSE),VLOOKUP($B306,'Justerad allokering'!$B$2:$AG$462,MATCH(M$2,'Justerad allokering'!$B$2:$AF$2,0),FALSE))</f>
        <v>0</v>
      </c>
      <c r="N306" s="28">
        <f>IF(ISERROR(1/VLOOKUP($B306,'Justerad allokering'!$B$2:$AG$462,MATCH(N$2,'Justerad allokering'!$B$2:$AF$2,0),FALSE)),VLOOKUP($B306,'Allokerad kvv'!$B$2:$AV$468,MATCH(N$2,'Allokerad kvv'!$B$2:$AV$2,0),FALSE),VLOOKUP($B306,'Justerad allokering'!$B$2:$AG$462,MATCH(N$2,'Justerad allokering'!$B$2:$AF$2,0),FALSE))</f>
        <v>0</v>
      </c>
      <c r="O306" s="28">
        <f>IF(ISERROR(1/VLOOKUP($B306,'Justerad allokering'!$B$2:$AG$462,MATCH(O$2,'Justerad allokering'!$B$2:$AF$2,0),FALSE)),VLOOKUP($B306,'Allokerad kvv'!$B$2:$AV$468,MATCH(O$2,'Allokerad kvv'!$B$2:$AV$2,0),FALSE),VLOOKUP($B306,'Justerad allokering'!$B$2:$AG$462,MATCH(O$2,'Justerad allokering'!$B$2:$AF$2,0),FALSE))</f>
        <v>0</v>
      </c>
      <c r="P306" s="28">
        <f>IF(ISERROR(1/VLOOKUP($B306,'Justerad allokering'!$B$2:$AG$462,MATCH(P$2,'Justerad allokering'!$B$2:$AF$2,0),FALSE)),VLOOKUP($B306,'Allokerad kvv'!$B$2:$AV$468,MATCH(P$2,'Allokerad kvv'!$B$2:$AV$2,0),FALSE),VLOOKUP($B306,'Justerad allokering'!$B$2:$AG$462,MATCH(P$2,'Justerad allokering'!$B$2:$AF$2,0),FALSE))</f>
        <v>0</v>
      </c>
      <c r="Q306" s="28">
        <f>IF(ISERROR(1/VLOOKUP($B306,'Justerad allokering'!$B$2:$AG$462,MATCH(Q$2,'Justerad allokering'!$B$2:$AF$2,0),FALSE)),VLOOKUP($B306,'Allokerad kvv'!$B$2:$AV$468,MATCH(Q$2,'Allokerad kvv'!$B$2:$AV$2,0),FALSE),VLOOKUP($B306,'Justerad allokering'!$B$2:$AG$462,MATCH(Q$2,'Justerad allokering'!$B$2:$AF$2,0),FALSE))</f>
        <v>0</v>
      </c>
      <c r="R306" s="28">
        <f>IF(ISERROR(1/VLOOKUP($B306,'Justerad allokering'!$B$2:$AG$462,MATCH(R$2,'Justerad allokering'!$B$2:$AF$2,0),FALSE)),VLOOKUP($B306,'Allokerad kvv'!$B$2:$AV$468,MATCH(R$2,'Allokerad kvv'!$B$2:$AV$2,0),FALSE),VLOOKUP($B306,'Justerad allokering'!$B$2:$AG$462,MATCH(R$2,'Justerad allokering'!$B$2:$AF$2,0),FALSE))</f>
        <v>0</v>
      </c>
      <c r="S306" s="28">
        <f>IF(ISERROR(1/VLOOKUP($B306,'Justerad allokering'!$B$2:$AG$462,MATCH(S$2,'Justerad allokering'!$B$2:$AF$2,0),FALSE)),VLOOKUP($B306,'Allokerad kvv'!$B$2:$AV$468,MATCH(S$2,'Allokerad kvv'!$B$2:$AV$2,0),FALSE),VLOOKUP($B306,'Justerad allokering'!$B$2:$AG$462,MATCH(S$2,'Justerad allokering'!$B$2:$AF$2,0),FALSE))</f>
        <v>0</v>
      </c>
      <c r="T306" s="28">
        <f>IF(ISERROR(1/VLOOKUP($B306,'Justerad allokering'!$B$2:$AG$462,MATCH(T$2,'Justerad allokering'!$B$2:$AF$2,0),FALSE)),VLOOKUP($B306,'Allokerad kvv'!$B$2:$AV$468,MATCH(T$2,'Allokerad kvv'!$B$2:$AV$2,0),FALSE),VLOOKUP($B306,'Justerad allokering'!$B$2:$AG$462,MATCH(T$2,'Justerad allokering'!$B$2:$AF$2,0),FALSE))</f>
        <v>0</v>
      </c>
      <c r="U306" s="28">
        <f>IF(ISERROR(1/VLOOKUP($B306,'Justerad allokering'!$B$2:$AG$462,MATCH(U$2,'Justerad allokering'!$B$2:$AF$2,0),FALSE)),VLOOKUP($B306,'Allokerad kvv'!$B$2:$AV$468,MATCH(U$2,'Allokerad kvv'!$B$2:$AV$2,0),FALSE),VLOOKUP($B306,'Justerad allokering'!$B$2:$AG$462,MATCH(U$2,'Justerad allokering'!$B$2:$AF$2,0),FALSE))</f>
        <v>0</v>
      </c>
      <c r="V306" s="28">
        <f>IF(ISERROR(1/VLOOKUP($B306,'Justerad allokering'!$B$2:$AG$462,MATCH(V$2,'Justerad allokering'!$B$2:$AF$2,0),FALSE)),VLOOKUP($B306,'Allokerad kvv'!$B$2:$AV$468,MATCH(V$2,'Allokerad kvv'!$B$2:$AV$2,0),FALSE),VLOOKUP($B306,'Justerad allokering'!$B$2:$AG$462,MATCH(V$2,'Justerad allokering'!$B$2:$AF$2,0),FALSE))</f>
        <v>0</v>
      </c>
      <c r="W306" s="28">
        <f>IF(ISERROR(1/VLOOKUP($B306,'Justerad allokering'!$B$2:$AG$462,MATCH(W$2,'Justerad allokering'!$B$2:$AF$2,0),FALSE)),VLOOKUP($B306,'Allokerad kvv'!$B$2:$AV$468,MATCH(W$2,'Allokerad kvv'!$B$2:$AV$2,0),FALSE),VLOOKUP($B306,'Justerad allokering'!$B$2:$AG$462,MATCH(W$2,'Justerad allokering'!$B$2:$AF$2,0),FALSE))</f>
        <v>0</v>
      </c>
      <c r="X306" s="28">
        <f>IF(ISERROR(1/VLOOKUP($B306,'Justerad allokering'!$B$2:$AG$462,MATCH(X$2,'Justerad allokering'!$B$2:$AF$2,0),FALSE)),VLOOKUP($B306,'Allokerad kvv'!$B$2:$AV$468,MATCH(X$2,'Allokerad kvv'!$B$2:$AV$2,0),FALSE),VLOOKUP($B306,'Justerad allokering'!$B$2:$AG$462,MATCH(X$2,'Justerad allokering'!$B$2:$AF$2,0),FALSE))</f>
        <v>0</v>
      </c>
      <c r="Y306" s="28">
        <f>IF(ISERROR(1/VLOOKUP($B306,'Justerad allokering'!$B$2:$AG$462,MATCH(Y$2,'Justerad allokering'!$B$2:$AF$2,0),FALSE)),VLOOKUP($B306,'Allokerad kvv'!$B$2:$AV$468,MATCH(Y$2,'Allokerad kvv'!$B$2:$AV$2,0),FALSE),VLOOKUP($B306,'Justerad allokering'!$B$2:$AG$462,MATCH(Y$2,'Justerad allokering'!$B$2:$AF$2,0),FALSE))</f>
        <v>0</v>
      </c>
      <c r="Z306" s="28">
        <f>IF(ISERROR(1/VLOOKUP($B306,'Justerad allokering'!$B$2:$AG$462,MATCH(Z$2,'Justerad allokering'!$B$2:$AF$2,0),FALSE)),VLOOKUP($B306,'Allokerad kvv'!$B$2:$AV$468,MATCH(Z$2,'Allokerad kvv'!$B$2:$AV$2,0),FALSE),VLOOKUP($B306,'Justerad allokering'!$B$2:$AG$462,MATCH(Z$2,'Justerad allokering'!$B$2:$AF$2,0),FALSE))</f>
        <v>0</v>
      </c>
      <c r="AA306" s="28"/>
      <c r="AB306" s="28"/>
      <c r="AE306">
        <f t="shared" si="12"/>
        <v>0</v>
      </c>
      <c r="AG306">
        <f t="shared" si="13"/>
        <v>0</v>
      </c>
      <c r="AH306">
        <f t="shared" si="14"/>
        <v>0</v>
      </c>
      <c r="AI306" s="55" t="str">
        <f>IF(AH306=0,"",AH306/VLOOKUP(B306,Kraftvärmeprod!$B$1:$BC$480,MATCH("Summa tillförd energi exklusive rökgaskondensering",Kraftvärmeprod!$B$1:$BC$1,0),FALSE))</f>
        <v/>
      </c>
    </row>
    <row r="307" spans="1:35" x14ac:dyDescent="0.25">
      <c r="A307" s="28" t="s">
        <v>403</v>
      </c>
      <c r="B307" s="28" t="s">
        <v>414</v>
      </c>
      <c r="C307" s="28">
        <f>IF(ISERROR(1/VLOOKUP($B307,'Justerad allokering'!$B$2:$AG$462,MATCH(C$2,'Justerad allokering'!$B$2:$AF$2,0),FALSE)),VLOOKUP($B307,'Allokerad kvv'!$B$2:$AV$468,MATCH(C$2,'Allokerad kvv'!$B$2:$AV$2,0),FALSE),VLOOKUP($B307,'Justerad allokering'!$B$2:$AG$462,MATCH(C$2,'Justerad allokering'!$B$2:$AF$2,0),FALSE))</f>
        <v>0</v>
      </c>
      <c r="D307" s="28">
        <f>IF(ISERROR(1/VLOOKUP($B307,'Justerad allokering'!$B$2:$AG$462,MATCH(D$2,'Justerad allokering'!$B$2:$AF$2,0),FALSE)),VLOOKUP($B307,'Allokerad kvv'!$B$2:$AV$468,MATCH(D$2,'Allokerad kvv'!$B$2:$AV$2,0),FALSE),VLOOKUP($B307,'Justerad allokering'!$B$2:$AG$462,MATCH(D$2,'Justerad allokering'!$B$2:$AF$2,0),FALSE))</f>
        <v>0</v>
      </c>
      <c r="E307" s="28">
        <f>IF(ISERROR(1/VLOOKUP($B307,'Justerad allokering'!$B$2:$AG$462,MATCH(E$2,'Justerad allokering'!$B$2:$AF$2,0),FALSE)),VLOOKUP($B307,'Allokerad kvv'!$B$2:$AV$468,MATCH(E$2,'Allokerad kvv'!$B$2:$AV$2,0),FALSE),VLOOKUP($B307,'Justerad allokering'!$B$2:$AG$462,MATCH(E$2,'Justerad allokering'!$B$2:$AF$2,0),FALSE))</f>
        <v>54.701999999999998</v>
      </c>
      <c r="F307" s="28">
        <f>IF(ISERROR(1/VLOOKUP($B307,'Justerad allokering'!$B$2:$AG$462,MATCH(F$2,'Justerad allokering'!$B$2:$AF$2,0),FALSE)),VLOOKUP($B307,'Allokerad kvv'!$B$2:$AV$468,MATCH(F$2,'Allokerad kvv'!$B$2:$AV$2,0),FALSE),VLOOKUP($B307,'Justerad allokering'!$B$2:$AG$462,MATCH(F$2,'Justerad allokering'!$B$2:$AF$2,0),FALSE))</f>
        <v>0</v>
      </c>
      <c r="G307" s="28">
        <f>IF(ISERROR(1/VLOOKUP($B307,'Justerad allokering'!$B$2:$AG$462,MATCH(G$2,'Justerad allokering'!$B$2:$AF$2,0),FALSE)),VLOOKUP($B307,'Allokerad kvv'!$B$2:$AV$468,MATCH(G$2,'Allokerad kvv'!$B$2:$AV$2,0),FALSE),VLOOKUP($B307,'Justerad allokering'!$B$2:$AG$462,MATCH(G$2,'Justerad allokering'!$B$2:$AF$2,0),FALSE))</f>
        <v>0</v>
      </c>
      <c r="H307" s="28">
        <f>IF(ISERROR(1/VLOOKUP($B307,'Justerad allokering'!$B$2:$AG$462,MATCH(H$2,'Justerad allokering'!$B$2:$AF$2,0),FALSE)),VLOOKUP($B307,'Allokerad kvv'!$B$2:$AV$468,MATCH(H$2,'Allokerad kvv'!$B$2:$AV$2,0),FALSE),VLOOKUP($B307,'Justerad allokering'!$B$2:$AG$462,MATCH(H$2,'Justerad allokering'!$B$2:$AF$2,0),FALSE))</f>
        <v>0</v>
      </c>
      <c r="I307" s="28">
        <f>IF(ISERROR(1/VLOOKUP($B307,'Justerad allokering'!$B$2:$AG$462,MATCH(I$2,'Justerad allokering'!$B$2:$AF$2,0),FALSE)),VLOOKUP($B307,'Allokerad kvv'!$B$2:$AV$468,MATCH(I$2,'Allokerad kvv'!$B$2:$AV$2,0),FALSE),VLOOKUP($B307,'Justerad allokering'!$B$2:$AG$462,MATCH(I$2,'Justerad allokering'!$B$2:$AF$2,0),FALSE))</f>
        <v>0</v>
      </c>
      <c r="J307" s="28">
        <f>IF(ISERROR(1/VLOOKUP($B307,'Justerad allokering'!$B$2:$AG$462,MATCH(J$2,'Justerad allokering'!$B$2:$AF$2,0),FALSE)),VLOOKUP($B307,'Allokerad kvv'!$B$2:$AV$468,MATCH(J$2,'Allokerad kvv'!$B$2:$AV$2,0),FALSE),VLOOKUP($B307,'Justerad allokering'!$B$2:$AG$462,MATCH(J$2,'Justerad allokering'!$B$2:$AF$2,0),FALSE))</f>
        <v>0</v>
      </c>
      <c r="K307" s="28">
        <f>IF(ISERROR(1/VLOOKUP($B307,'Justerad allokering'!$B$2:$AG$462,MATCH(K$2,'Justerad allokering'!$B$2:$AF$2,0),FALSE)),VLOOKUP($B307,'Allokerad kvv'!$B$2:$AV$468,MATCH(K$2,'Allokerad kvv'!$B$2:$AV$2,0),FALSE),VLOOKUP($B307,'Justerad allokering'!$B$2:$AG$462,MATCH(K$2,'Justerad allokering'!$B$2:$AF$2,0),FALSE))</f>
        <v>2.4363899999999998</v>
      </c>
      <c r="L307" s="28">
        <f>IF(ISERROR(1/VLOOKUP($B307,'Justerad allokering'!$B$2:$AG$462,MATCH(L$2,'Justerad allokering'!$B$2:$AF$2,0),FALSE)),VLOOKUP($B307,'Allokerad kvv'!$B$2:$AV$468,MATCH(L$2,'Allokerad kvv'!$B$2:$AV$2,0),FALSE),VLOOKUP($B307,'Justerad allokering'!$B$2:$AG$462,MATCH(L$2,'Justerad allokering'!$B$2:$AF$2,0),FALSE))</f>
        <v>0</v>
      </c>
      <c r="M307" s="28">
        <f>IF(ISERROR(1/VLOOKUP($B307,'Justerad allokering'!$B$2:$AG$462,MATCH(M$2,'Justerad allokering'!$B$2:$AF$2,0),FALSE)),VLOOKUP($B307,'Allokerad kvv'!$B$2:$AV$468,MATCH(M$2,'Allokerad kvv'!$B$2:$AV$2,0),FALSE),VLOOKUP($B307,'Justerad allokering'!$B$2:$AG$462,MATCH(M$2,'Justerad allokering'!$B$2:$AF$2,0),FALSE))</f>
        <v>0</v>
      </c>
      <c r="N307" s="28">
        <f>IF(ISERROR(1/VLOOKUP($B307,'Justerad allokering'!$B$2:$AG$462,MATCH(N$2,'Justerad allokering'!$B$2:$AF$2,0),FALSE)),VLOOKUP($B307,'Allokerad kvv'!$B$2:$AV$468,MATCH(N$2,'Allokerad kvv'!$B$2:$AV$2,0),FALSE),VLOOKUP($B307,'Justerad allokering'!$B$2:$AG$462,MATCH(N$2,'Justerad allokering'!$B$2:$AF$2,0),FALSE))</f>
        <v>0</v>
      </c>
      <c r="O307" s="28">
        <f>IF(ISERROR(1/VLOOKUP($B307,'Justerad allokering'!$B$2:$AG$462,MATCH(O$2,'Justerad allokering'!$B$2:$AF$2,0),FALSE)),VLOOKUP($B307,'Allokerad kvv'!$B$2:$AV$468,MATCH(O$2,'Allokerad kvv'!$B$2:$AV$2,0),FALSE),VLOOKUP($B307,'Justerad allokering'!$B$2:$AG$462,MATCH(O$2,'Justerad allokering'!$B$2:$AF$2,0),FALSE))</f>
        <v>0</v>
      </c>
      <c r="P307" s="28">
        <f>IF(ISERROR(1/VLOOKUP($B307,'Justerad allokering'!$B$2:$AG$462,MATCH(P$2,'Justerad allokering'!$B$2:$AF$2,0),FALSE)),VLOOKUP($B307,'Allokerad kvv'!$B$2:$AV$468,MATCH(P$2,'Allokerad kvv'!$B$2:$AV$2,0),FALSE),VLOOKUP($B307,'Justerad allokering'!$B$2:$AG$462,MATCH(P$2,'Justerad allokering'!$B$2:$AF$2,0),FALSE))</f>
        <v>0</v>
      </c>
      <c r="Q307" s="28">
        <f>IF(ISERROR(1/VLOOKUP($B307,'Justerad allokering'!$B$2:$AG$462,MATCH(Q$2,'Justerad allokering'!$B$2:$AF$2,0),FALSE)),VLOOKUP($B307,'Allokerad kvv'!$B$2:$AV$468,MATCH(Q$2,'Allokerad kvv'!$B$2:$AV$2,0),FALSE),VLOOKUP($B307,'Justerad allokering'!$B$2:$AG$462,MATCH(Q$2,'Justerad allokering'!$B$2:$AF$2,0),FALSE))</f>
        <v>0</v>
      </c>
      <c r="R307" s="28">
        <f>IF(ISERROR(1/VLOOKUP($B307,'Justerad allokering'!$B$2:$AG$462,MATCH(R$2,'Justerad allokering'!$B$2:$AF$2,0),FALSE)),VLOOKUP($B307,'Allokerad kvv'!$B$2:$AV$468,MATCH(R$2,'Allokerad kvv'!$B$2:$AV$2,0),FALSE),VLOOKUP($B307,'Justerad allokering'!$B$2:$AG$462,MATCH(R$2,'Justerad allokering'!$B$2:$AF$2,0),FALSE))</f>
        <v>0</v>
      </c>
      <c r="S307" s="28">
        <f>IF(ISERROR(1/VLOOKUP($B307,'Justerad allokering'!$B$2:$AG$462,MATCH(S$2,'Justerad allokering'!$B$2:$AF$2,0),FALSE)),VLOOKUP($B307,'Allokerad kvv'!$B$2:$AV$468,MATCH(S$2,'Allokerad kvv'!$B$2:$AV$2,0),FALSE),VLOOKUP($B307,'Justerad allokering'!$B$2:$AG$462,MATCH(S$2,'Justerad allokering'!$B$2:$AF$2,0),FALSE))</f>
        <v>0</v>
      </c>
      <c r="T307" s="28">
        <f>IF(ISERROR(1/VLOOKUP($B307,'Justerad allokering'!$B$2:$AG$462,MATCH(T$2,'Justerad allokering'!$B$2:$AF$2,0),FALSE)),VLOOKUP($B307,'Allokerad kvv'!$B$2:$AV$468,MATCH(T$2,'Allokerad kvv'!$B$2:$AV$2,0),FALSE),VLOOKUP($B307,'Justerad allokering'!$B$2:$AG$462,MATCH(T$2,'Justerad allokering'!$B$2:$AF$2,0),FALSE))</f>
        <v>0</v>
      </c>
      <c r="U307" s="28">
        <f>IF(ISERROR(1/VLOOKUP($B307,'Justerad allokering'!$B$2:$AG$462,MATCH(U$2,'Justerad allokering'!$B$2:$AF$2,0),FALSE)),VLOOKUP($B307,'Allokerad kvv'!$B$2:$AV$468,MATCH(U$2,'Allokerad kvv'!$B$2:$AV$2,0),FALSE),VLOOKUP($B307,'Justerad allokering'!$B$2:$AG$462,MATCH(U$2,'Justerad allokering'!$B$2:$AF$2,0),FALSE))</f>
        <v>3.9724900000000001</v>
      </c>
      <c r="V307" s="28">
        <f>IF(ISERROR(1/VLOOKUP($B307,'Justerad allokering'!$B$2:$AG$462,MATCH(V$2,'Justerad allokering'!$B$2:$AF$2,0),FALSE)),VLOOKUP($B307,'Allokerad kvv'!$B$2:$AV$468,MATCH(V$2,'Allokerad kvv'!$B$2:$AV$2,0),FALSE),VLOOKUP($B307,'Justerad allokering'!$B$2:$AG$462,MATCH(V$2,'Justerad allokering'!$B$2:$AF$2,0),FALSE))</f>
        <v>0</v>
      </c>
      <c r="W307" s="28">
        <f>IF(ISERROR(1/VLOOKUP($B307,'Justerad allokering'!$B$2:$AG$462,MATCH(W$2,'Justerad allokering'!$B$2:$AF$2,0),FALSE)),VLOOKUP($B307,'Allokerad kvv'!$B$2:$AV$468,MATCH(W$2,'Allokerad kvv'!$B$2:$AV$2,0),FALSE),VLOOKUP($B307,'Justerad allokering'!$B$2:$AG$462,MATCH(W$2,'Justerad allokering'!$B$2:$AF$2,0),FALSE))</f>
        <v>0</v>
      </c>
      <c r="X307" s="28">
        <f>IF(ISERROR(1/VLOOKUP($B307,'Justerad allokering'!$B$2:$AG$462,MATCH(X$2,'Justerad allokering'!$B$2:$AF$2,0),FALSE)),VLOOKUP($B307,'Allokerad kvv'!$B$2:$AV$468,MATCH(X$2,'Allokerad kvv'!$B$2:$AV$2,0),FALSE),VLOOKUP($B307,'Justerad allokering'!$B$2:$AG$462,MATCH(X$2,'Justerad allokering'!$B$2:$AF$2,0),FALSE))</f>
        <v>0</v>
      </c>
      <c r="Y307" s="28">
        <f>IF(ISERROR(1/VLOOKUP($B307,'Justerad allokering'!$B$2:$AG$462,MATCH(Y$2,'Justerad allokering'!$B$2:$AF$2,0),FALSE)),VLOOKUP($B307,'Allokerad kvv'!$B$2:$AV$468,MATCH(Y$2,'Allokerad kvv'!$B$2:$AV$2,0),FALSE),VLOOKUP($B307,'Justerad allokering'!$B$2:$AG$462,MATCH(Y$2,'Justerad allokering'!$B$2:$AF$2,0),FALSE))</f>
        <v>0</v>
      </c>
      <c r="Z307" s="28">
        <f>IF(ISERROR(1/VLOOKUP($B307,'Justerad allokering'!$B$2:$AG$462,MATCH(Z$2,'Justerad allokering'!$B$2:$AF$2,0),FALSE)),VLOOKUP($B307,'Allokerad kvv'!$B$2:$AV$468,MATCH(Z$2,'Allokerad kvv'!$B$2:$AV$2,0),FALSE),VLOOKUP($B307,'Justerad allokering'!$B$2:$AG$462,MATCH(Z$2,'Justerad allokering'!$B$2:$AF$2,0),FALSE))</f>
        <v>0</v>
      </c>
      <c r="AA307" s="28"/>
      <c r="AB307" s="28"/>
      <c r="AE307">
        <f t="shared" si="12"/>
        <v>61.110880000000002</v>
      </c>
      <c r="AG307">
        <f t="shared" si="13"/>
        <v>58.674489999999999</v>
      </c>
      <c r="AH307">
        <f t="shared" si="14"/>
        <v>58.674489999999999</v>
      </c>
      <c r="AI307" s="55">
        <f>IF(AH307=0,"",AH307/VLOOKUP(B307,Kraftvärmeprod!$B$1:$BC$480,MATCH("Summa tillförd energi exklusive rökgaskondensering",Kraftvärmeprod!$B$1:$BC$1,0),FALSE))</f>
        <v>0.63266362597312986</v>
      </c>
    </row>
    <row r="308" spans="1:35" x14ac:dyDescent="0.25">
      <c r="A308" s="28" t="s">
        <v>403</v>
      </c>
      <c r="B308" s="28" t="s">
        <v>415</v>
      </c>
      <c r="C308" s="28">
        <f>IF(ISERROR(1/VLOOKUP($B308,'Justerad allokering'!$B$2:$AG$462,MATCH(C$2,'Justerad allokering'!$B$2:$AF$2,0),FALSE)),VLOOKUP($B308,'Allokerad kvv'!$B$2:$AV$468,MATCH(C$2,'Allokerad kvv'!$B$2:$AV$2,0),FALSE),VLOOKUP($B308,'Justerad allokering'!$B$2:$AG$462,MATCH(C$2,'Justerad allokering'!$B$2:$AF$2,0),FALSE))</f>
        <v>0</v>
      </c>
      <c r="D308" s="28">
        <f>IF(ISERROR(1/VLOOKUP($B308,'Justerad allokering'!$B$2:$AG$462,MATCH(D$2,'Justerad allokering'!$B$2:$AF$2,0),FALSE)),VLOOKUP($B308,'Allokerad kvv'!$B$2:$AV$468,MATCH(D$2,'Allokerad kvv'!$B$2:$AV$2,0),FALSE),VLOOKUP($B308,'Justerad allokering'!$B$2:$AG$462,MATCH(D$2,'Justerad allokering'!$B$2:$AF$2,0),FALSE))</f>
        <v>0</v>
      </c>
      <c r="E308" s="28">
        <f>IF(ISERROR(1/VLOOKUP($B308,'Justerad allokering'!$B$2:$AG$462,MATCH(E$2,'Justerad allokering'!$B$2:$AF$2,0),FALSE)),VLOOKUP($B308,'Allokerad kvv'!$B$2:$AV$468,MATCH(E$2,'Allokerad kvv'!$B$2:$AV$2,0),FALSE),VLOOKUP($B308,'Justerad allokering'!$B$2:$AG$462,MATCH(E$2,'Justerad allokering'!$B$2:$AF$2,0),FALSE))</f>
        <v>0</v>
      </c>
      <c r="F308" s="28">
        <f>IF(ISERROR(1/VLOOKUP($B308,'Justerad allokering'!$B$2:$AG$462,MATCH(F$2,'Justerad allokering'!$B$2:$AF$2,0),FALSE)),VLOOKUP($B308,'Allokerad kvv'!$B$2:$AV$468,MATCH(F$2,'Allokerad kvv'!$B$2:$AV$2,0),FALSE),VLOOKUP($B308,'Justerad allokering'!$B$2:$AG$462,MATCH(F$2,'Justerad allokering'!$B$2:$AF$2,0),FALSE))</f>
        <v>0</v>
      </c>
      <c r="G308" s="28">
        <f>IF(ISERROR(1/VLOOKUP($B308,'Justerad allokering'!$B$2:$AG$462,MATCH(G$2,'Justerad allokering'!$B$2:$AF$2,0),FALSE)),VLOOKUP($B308,'Allokerad kvv'!$B$2:$AV$468,MATCH(G$2,'Allokerad kvv'!$B$2:$AV$2,0),FALSE),VLOOKUP($B308,'Justerad allokering'!$B$2:$AG$462,MATCH(G$2,'Justerad allokering'!$B$2:$AF$2,0),FALSE))</f>
        <v>0</v>
      </c>
      <c r="H308" s="28">
        <f>IF(ISERROR(1/VLOOKUP($B308,'Justerad allokering'!$B$2:$AG$462,MATCH(H$2,'Justerad allokering'!$B$2:$AF$2,0),FALSE)),VLOOKUP($B308,'Allokerad kvv'!$B$2:$AV$468,MATCH(H$2,'Allokerad kvv'!$B$2:$AV$2,0),FALSE),VLOOKUP($B308,'Justerad allokering'!$B$2:$AG$462,MATCH(H$2,'Justerad allokering'!$B$2:$AF$2,0),FALSE))</f>
        <v>0</v>
      </c>
      <c r="I308" s="28">
        <f>IF(ISERROR(1/VLOOKUP($B308,'Justerad allokering'!$B$2:$AG$462,MATCH(I$2,'Justerad allokering'!$B$2:$AF$2,0),FALSE)),VLOOKUP($B308,'Allokerad kvv'!$B$2:$AV$468,MATCH(I$2,'Allokerad kvv'!$B$2:$AV$2,0),FALSE),VLOOKUP($B308,'Justerad allokering'!$B$2:$AG$462,MATCH(I$2,'Justerad allokering'!$B$2:$AF$2,0),FALSE))</f>
        <v>0</v>
      </c>
      <c r="J308" s="28">
        <f>IF(ISERROR(1/VLOOKUP($B308,'Justerad allokering'!$B$2:$AG$462,MATCH(J$2,'Justerad allokering'!$B$2:$AF$2,0),FALSE)),VLOOKUP($B308,'Allokerad kvv'!$B$2:$AV$468,MATCH(J$2,'Allokerad kvv'!$B$2:$AV$2,0),FALSE),VLOOKUP($B308,'Justerad allokering'!$B$2:$AG$462,MATCH(J$2,'Justerad allokering'!$B$2:$AF$2,0),FALSE))</f>
        <v>0</v>
      </c>
      <c r="K308" s="28">
        <f>IF(ISERROR(1/VLOOKUP($B308,'Justerad allokering'!$B$2:$AG$462,MATCH(K$2,'Justerad allokering'!$B$2:$AF$2,0),FALSE)),VLOOKUP($B308,'Allokerad kvv'!$B$2:$AV$468,MATCH(K$2,'Allokerad kvv'!$B$2:$AV$2,0),FALSE),VLOOKUP($B308,'Justerad allokering'!$B$2:$AG$462,MATCH(K$2,'Justerad allokering'!$B$2:$AF$2,0),FALSE))</f>
        <v>0</v>
      </c>
      <c r="L308" s="28">
        <f>IF(ISERROR(1/VLOOKUP($B308,'Justerad allokering'!$B$2:$AG$462,MATCH(L$2,'Justerad allokering'!$B$2:$AF$2,0),FALSE)),VLOOKUP($B308,'Allokerad kvv'!$B$2:$AV$468,MATCH(L$2,'Allokerad kvv'!$B$2:$AV$2,0),FALSE),VLOOKUP($B308,'Justerad allokering'!$B$2:$AG$462,MATCH(L$2,'Justerad allokering'!$B$2:$AF$2,0),FALSE))</f>
        <v>0</v>
      </c>
      <c r="M308" s="28">
        <f>IF(ISERROR(1/VLOOKUP($B308,'Justerad allokering'!$B$2:$AG$462,MATCH(M$2,'Justerad allokering'!$B$2:$AF$2,0),FALSE)),VLOOKUP($B308,'Allokerad kvv'!$B$2:$AV$468,MATCH(M$2,'Allokerad kvv'!$B$2:$AV$2,0),FALSE),VLOOKUP($B308,'Justerad allokering'!$B$2:$AG$462,MATCH(M$2,'Justerad allokering'!$B$2:$AF$2,0),FALSE))</f>
        <v>0</v>
      </c>
      <c r="N308" s="28">
        <f>IF(ISERROR(1/VLOOKUP($B308,'Justerad allokering'!$B$2:$AG$462,MATCH(N$2,'Justerad allokering'!$B$2:$AF$2,0),FALSE)),VLOOKUP($B308,'Allokerad kvv'!$B$2:$AV$468,MATCH(N$2,'Allokerad kvv'!$B$2:$AV$2,0),FALSE),VLOOKUP($B308,'Justerad allokering'!$B$2:$AG$462,MATCH(N$2,'Justerad allokering'!$B$2:$AF$2,0),FALSE))</f>
        <v>0</v>
      </c>
      <c r="O308" s="28">
        <f>IF(ISERROR(1/VLOOKUP($B308,'Justerad allokering'!$B$2:$AG$462,MATCH(O$2,'Justerad allokering'!$B$2:$AF$2,0),FALSE)),VLOOKUP($B308,'Allokerad kvv'!$B$2:$AV$468,MATCH(O$2,'Allokerad kvv'!$B$2:$AV$2,0),FALSE),VLOOKUP($B308,'Justerad allokering'!$B$2:$AG$462,MATCH(O$2,'Justerad allokering'!$B$2:$AF$2,0),FALSE))</f>
        <v>0</v>
      </c>
      <c r="P308" s="28">
        <f>IF(ISERROR(1/VLOOKUP($B308,'Justerad allokering'!$B$2:$AG$462,MATCH(P$2,'Justerad allokering'!$B$2:$AF$2,0),FALSE)),VLOOKUP($B308,'Allokerad kvv'!$B$2:$AV$468,MATCH(P$2,'Allokerad kvv'!$B$2:$AV$2,0),FALSE),VLOOKUP($B308,'Justerad allokering'!$B$2:$AG$462,MATCH(P$2,'Justerad allokering'!$B$2:$AF$2,0),FALSE))</f>
        <v>0</v>
      </c>
      <c r="Q308" s="28">
        <f>IF(ISERROR(1/VLOOKUP($B308,'Justerad allokering'!$B$2:$AG$462,MATCH(Q$2,'Justerad allokering'!$B$2:$AF$2,0),FALSE)),VLOOKUP($B308,'Allokerad kvv'!$B$2:$AV$468,MATCH(Q$2,'Allokerad kvv'!$B$2:$AV$2,0),FALSE),VLOOKUP($B308,'Justerad allokering'!$B$2:$AG$462,MATCH(Q$2,'Justerad allokering'!$B$2:$AF$2,0),FALSE))</f>
        <v>0</v>
      </c>
      <c r="R308" s="28">
        <f>IF(ISERROR(1/VLOOKUP($B308,'Justerad allokering'!$B$2:$AG$462,MATCH(R$2,'Justerad allokering'!$B$2:$AF$2,0),FALSE)),VLOOKUP($B308,'Allokerad kvv'!$B$2:$AV$468,MATCH(R$2,'Allokerad kvv'!$B$2:$AV$2,0),FALSE),VLOOKUP($B308,'Justerad allokering'!$B$2:$AG$462,MATCH(R$2,'Justerad allokering'!$B$2:$AF$2,0),FALSE))</f>
        <v>0</v>
      </c>
      <c r="S308" s="28">
        <f>IF(ISERROR(1/VLOOKUP($B308,'Justerad allokering'!$B$2:$AG$462,MATCH(S$2,'Justerad allokering'!$B$2:$AF$2,0),FALSE)),VLOOKUP($B308,'Allokerad kvv'!$B$2:$AV$468,MATCH(S$2,'Allokerad kvv'!$B$2:$AV$2,0),FALSE),VLOOKUP($B308,'Justerad allokering'!$B$2:$AG$462,MATCH(S$2,'Justerad allokering'!$B$2:$AF$2,0),FALSE))</f>
        <v>0</v>
      </c>
      <c r="T308" s="28">
        <f>IF(ISERROR(1/VLOOKUP($B308,'Justerad allokering'!$B$2:$AG$462,MATCH(T$2,'Justerad allokering'!$B$2:$AF$2,0),FALSE)),VLOOKUP($B308,'Allokerad kvv'!$B$2:$AV$468,MATCH(T$2,'Allokerad kvv'!$B$2:$AV$2,0),FALSE),VLOOKUP($B308,'Justerad allokering'!$B$2:$AG$462,MATCH(T$2,'Justerad allokering'!$B$2:$AF$2,0),FALSE))</f>
        <v>0</v>
      </c>
      <c r="U308" s="28">
        <f>IF(ISERROR(1/VLOOKUP($B308,'Justerad allokering'!$B$2:$AG$462,MATCH(U$2,'Justerad allokering'!$B$2:$AF$2,0),FALSE)),VLOOKUP($B308,'Allokerad kvv'!$B$2:$AV$468,MATCH(U$2,'Allokerad kvv'!$B$2:$AV$2,0),FALSE),VLOOKUP($B308,'Justerad allokering'!$B$2:$AG$462,MATCH(U$2,'Justerad allokering'!$B$2:$AF$2,0),FALSE))</f>
        <v>0</v>
      </c>
      <c r="V308" s="28">
        <f>IF(ISERROR(1/VLOOKUP($B308,'Justerad allokering'!$B$2:$AG$462,MATCH(V$2,'Justerad allokering'!$B$2:$AF$2,0),FALSE)),VLOOKUP($B308,'Allokerad kvv'!$B$2:$AV$468,MATCH(V$2,'Allokerad kvv'!$B$2:$AV$2,0),FALSE),VLOOKUP($B308,'Justerad allokering'!$B$2:$AG$462,MATCH(V$2,'Justerad allokering'!$B$2:$AF$2,0),FALSE))</f>
        <v>0</v>
      </c>
      <c r="W308" s="28">
        <f>IF(ISERROR(1/VLOOKUP($B308,'Justerad allokering'!$B$2:$AG$462,MATCH(W$2,'Justerad allokering'!$B$2:$AF$2,0),FALSE)),VLOOKUP($B308,'Allokerad kvv'!$B$2:$AV$468,MATCH(W$2,'Allokerad kvv'!$B$2:$AV$2,0),FALSE),VLOOKUP($B308,'Justerad allokering'!$B$2:$AG$462,MATCH(W$2,'Justerad allokering'!$B$2:$AF$2,0),FALSE))</f>
        <v>0</v>
      </c>
      <c r="X308" s="28">
        <f>IF(ISERROR(1/VLOOKUP($B308,'Justerad allokering'!$B$2:$AG$462,MATCH(X$2,'Justerad allokering'!$B$2:$AF$2,0),FALSE)),VLOOKUP($B308,'Allokerad kvv'!$B$2:$AV$468,MATCH(X$2,'Allokerad kvv'!$B$2:$AV$2,0),FALSE),VLOOKUP($B308,'Justerad allokering'!$B$2:$AG$462,MATCH(X$2,'Justerad allokering'!$B$2:$AF$2,0),FALSE))</f>
        <v>0</v>
      </c>
      <c r="Y308" s="28">
        <f>IF(ISERROR(1/VLOOKUP($B308,'Justerad allokering'!$B$2:$AG$462,MATCH(Y$2,'Justerad allokering'!$B$2:$AF$2,0),FALSE)),VLOOKUP($B308,'Allokerad kvv'!$B$2:$AV$468,MATCH(Y$2,'Allokerad kvv'!$B$2:$AV$2,0),FALSE),VLOOKUP($B308,'Justerad allokering'!$B$2:$AG$462,MATCH(Y$2,'Justerad allokering'!$B$2:$AF$2,0),FALSE))</f>
        <v>0</v>
      </c>
      <c r="Z308" s="28">
        <f>IF(ISERROR(1/VLOOKUP($B308,'Justerad allokering'!$B$2:$AG$462,MATCH(Z$2,'Justerad allokering'!$B$2:$AF$2,0),FALSE)),VLOOKUP($B308,'Allokerad kvv'!$B$2:$AV$468,MATCH(Z$2,'Allokerad kvv'!$B$2:$AV$2,0),FALSE),VLOOKUP($B308,'Justerad allokering'!$B$2:$AG$462,MATCH(Z$2,'Justerad allokering'!$B$2:$AF$2,0),FALSE))</f>
        <v>0</v>
      </c>
      <c r="AA308" s="28"/>
      <c r="AB308" s="28"/>
      <c r="AE308">
        <f t="shared" si="12"/>
        <v>0</v>
      </c>
      <c r="AG308">
        <f t="shared" si="13"/>
        <v>0</v>
      </c>
      <c r="AH308">
        <f t="shared" si="14"/>
        <v>0</v>
      </c>
      <c r="AI308" s="55" t="str">
        <f>IF(AH308=0,"",AH308/VLOOKUP(B308,Kraftvärmeprod!$B$1:$BC$480,MATCH("Summa tillförd energi exklusive rökgaskondensering",Kraftvärmeprod!$B$1:$BC$1,0),FALSE))</f>
        <v/>
      </c>
    </row>
    <row r="309" spans="1:35" x14ac:dyDescent="0.25">
      <c r="A309" s="28" t="s">
        <v>403</v>
      </c>
      <c r="B309" s="28" t="s">
        <v>416</v>
      </c>
      <c r="C309" s="28">
        <f>IF(ISERROR(1/VLOOKUP($B309,'Justerad allokering'!$B$2:$AG$462,MATCH(C$2,'Justerad allokering'!$B$2:$AF$2,0),FALSE)),VLOOKUP($B309,'Allokerad kvv'!$B$2:$AV$468,MATCH(C$2,'Allokerad kvv'!$B$2:$AV$2,0),FALSE),VLOOKUP($B309,'Justerad allokering'!$B$2:$AG$462,MATCH(C$2,'Justerad allokering'!$B$2:$AF$2,0),FALSE))</f>
        <v>0</v>
      </c>
      <c r="D309" s="28">
        <f>IF(ISERROR(1/VLOOKUP($B309,'Justerad allokering'!$B$2:$AG$462,MATCH(D$2,'Justerad allokering'!$B$2:$AF$2,0),FALSE)),VLOOKUP($B309,'Allokerad kvv'!$B$2:$AV$468,MATCH(D$2,'Allokerad kvv'!$B$2:$AV$2,0),FALSE),VLOOKUP($B309,'Justerad allokering'!$B$2:$AG$462,MATCH(D$2,'Justerad allokering'!$B$2:$AF$2,0),FALSE))</f>
        <v>0</v>
      </c>
      <c r="E309" s="28">
        <f>IF(ISERROR(1/VLOOKUP($B309,'Justerad allokering'!$B$2:$AG$462,MATCH(E$2,'Justerad allokering'!$B$2:$AF$2,0),FALSE)),VLOOKUP($B309,'Allokerad kvv'!$B$2:$AV$468,MATCH(E$2,'Allokerad kvv'!$B$2:$AV$2,0),FALSE),VLOOKUP($B309,'Justerad allokering'!$B$2:$AG$462,MATCH(E$2,'Justerad allokering'!$B$2:$AF$2,0),FALSE))</f>
        <v>0</v>
      </c>
      <c r="F309" s="28">
        <f>IF(ISERROR(1/VLOOKUP($B309,'Justerad allokering'!$B$2:$AG$462,MATCH(F$2,'Justerad allokering'!$B$2:$AF$2,0),FALSE)),VLOOKUP($B309,'Allokerad kvv'!$B$2:$AV$468,MATCH(F$2,'Allokerad kvv'!$B$2:$AV$2,0),FALSE),VLOOKUP($B309,'Justerad allokering'!$B$2:$AG$462,MATCH(F$2,'Justerad allokering'!$B$2:$AF$2,0),FALSE))</f>
        <v>0</v>
      </c>
      <c r="G309" s="28">
        <f>IF(ISERROR(1/VLOOKUP($B309,'Justerad allokering'!$B$2:$AG$462,MATCH(G$2,'Justerad allokering'!$B$2:$AF$2,0),FALSE)),VLOOKUP($B309,'Allokerad kvv'!$B$2:$AV$468,MATCH(G$2,'Allokerad kvv'!$B$2:$AV$2,0),FALSE),VLOOKUP($B309,'Justerad allokering'!$B$2:$AG$462,MATCH(G$2,'Justerad allokering'!$B$2:$AF$2,0),FALSE))</f>
        <v>0</v>
      </c>
      <c r="H309" s="28">
        <f>IF(ISERROR(1/VLOOKUP($B309,'Justerad allokering'!$B$2:$AG$462,MATCH(H$2,'Justerad allokering'!$B$2:$AF$2,0),FALSE)),VLOOKUP($B309,'Allokerad kvv'!$B$2:$AV$468,MATCH(H$2,'Allokerad kvv'!$B$2:$AV$2,0),FALSE),VLOOKUP($B309,'Justerad allokering'!$B$2:$AG$462,MATCH(H$2,'Justerad allokering'!$B$2:$AF$2,0),FALSE))</f>
        <v>0</v>
      </c>
      <c r="I309" s="28">
        <f>IF(ISERROR(1/VLOOKUP($B309,'Justerad allokering'!$B$2:$AG$462,MATCH(I$2,'Justerad allokering'!$B$2:$AF$2,0),FALSE)),VLOOKUP($B309,'Allokerad kvv'!$B$2:$AV$468,MATCH(I$2,'Allokerad kvv'!$B$2:$AV$2,0),FALSE),VLOOKUP($B309,'Justerad allokering'!$B$2:$AG$462,MATCH(I$2,'Justerad allokering'!$B$2:$AF$2,0),FALSE))</f>
        <v>0</v>
      </c>
      <c r="J309" s="28">
        <f>IF(ISERROR(1/VLOOKUP($B309,'Justerad allokering'!$B$2:$AG$462,MATCH(J$2,'Justerad allokering'!$B$2:$AF$2,0),FALSE)),VLOOKUP($B309,'Allokerad kvv'!$B$2:$AV$468,MATCH(J$2,'Allokerad kvv'!$B$2:$AV$2,0),FALSE),VLOOKUP($B309,'Justerad allokering'!$B$2:$AG$462,MATCH(J$2,'Justerad allokering'!$B$2:$AF$2,0),FALSE))</f>
        <v>0</v>
      </c>
      <c r="K309" s="28">
        <f>IF(ISERROR(1/VLOOKUP($B309,'Justerad allokering'!$B$2:$AG$462,MATCH(K$2,'Justerad allokering'!$B$2:$AF$2,0),FALSE)),VLOOKUP($B309,'Allokerad kvv'!$B$2:$AV$468,MATCH(K$2,'Allokerad kvv'!$B$2:$AV$2,0),FALSE),VLOOKUP($B309,'Justerad allokering'!$B$2:$AG$462,MATCH(K$2,'Justerad allokering'!$B$2:$AF$2,0),FALSE))</f>
        <v>0</v>
      </c>
      <c r="L309" s="28">
        <f>IF(ISERROR(1/VLOOKUP($B309,'Justerad allokering'!$B$2:$AG$462,MATCH(L$2,'Justerad allokering'!$B$2:$AF$2,0),FALSE)),VLOOKUP($B309,'Allokerad kvv'!$B$2:$AV$468,MATCH(L$2,'Allokerad kvv'!$B$2:$AV$2,0),FALSE),VLOOKUP($B309,'Justerad allokering'!$B$2:$AG$462,MATCH(L$2,'Justerad allokering'!$B$2:$AF$2,0),FALSE))</f>
        <v>0</v>
      </c>
      <c r="M309" s="28">
        <f>IF(ISERROR(1/VLOOKUP($B309,'Justerad allokering'!$B$2:$AG$462,MATCH(M$2,'Justerad allokering'!$B$2:$AF$2,0),FALSE)),VLOOKUP($B309,'Allokerad kvv'!$B$2:$AV$468,MATCH(M$2,'Allokerad kvv'!$B$2:$AV$2,0),FALSE),VLOOKUP($B309,'Justerad allokering'!$B$2:$AG$462,MATCH(M$2,'Justerad allokering'!$B$2:$AF$2,0),FALSE))</f>
        <v>0</v>
      </c>
      <c r="N309" s="28">
        <f>IF(ISERROR(1/VLOOKUP($B309,'Justerad allokering'!$B$2:$AG$462,MATCH(N$2,'Justerad allokering'!$B$2:$AF$2,0),FALSE)),VLOOKUP($B309,'Allokerad kvv'!$B$2:$AV$468,MATCH(N$2,'Allokerad kvv'!$B$2:$AV$2,0),FALSE),VLOOKUP($B309,'Justerad allokering'!$B$2:$AG$462,MATCH(N$2,'Justerad allokering'!$B$2:$AF$2,0),FALSE))</f>
        <v>0</v>
      </c>
      <c r="O309" s="28">
        <f>IF(ISERROR(1/VLOOKUP($B309,'Justerad allokering'!$B$2:$AG$462,MATCH(O$2,'Justerad allokering'!$B$2:$AF$2,0),FALSE)),VLOOKUP($B309,'Allokerad kvv'!$B$2:$AV$468,MATCH(O$2,'Allokerad kvv'!$B$2:$AV$2,0),FALSE),VLOOKUP($B309,'Justerad allokering'!$B$2:$AG$462,MATCH(O$2,'Justerad allokering'!$B$2:$AF$2,0),FALSE))</f>
        <v>0</v>
      </c>
      <c r="P309" s="28">
        <f>IF(ISERROR(1/VLOOKUP($B309,'Justerad allokering'!$B$2:$AG$462,MATCH(P$2,'Justerad allokering'!$B$2:$AF$2,0),FALSE)),VLOOKUP($B309,'Allokerad kvv'!$B$2:$AV$468,MATCH(P$2,'Allokerad kvv'!$B$2:$AV$2,0),FALSE),VLOOKUP($B309,'Justerad allokering'!$B$2:$AG$462,MATCH(P$2,'Justerad allokering'!$B$2:$AF$2,0),FALSE))</f>
        <v>0</v>
      </c>
      <c r="Q309" s="28">
        <f>IF(ISERROR(1/VLOOKUP($B309,'Justerad allokering'!$B$2:$AG$462,MATCH(Q$2,'Justerad allokering'!$B$2:$AF$2,0),FALSE)),VLOOKUP($B309,'Allokerad kvv'!$B$2:$AV$468,MATCH(Q$2,'Allokerad kvv'!$B$2:$AV$2,0),FALSE),VLOOKUP($B309,'Justerad allokering'!$B$2:$AG$462,MATCH(Q$2,'Justerad allokering'!$B$2:$AF$2,0),FALSE))</f>
        <v>0</v>
      </c>
      <c r="R309" s="28">
        <f>IF(ISERROR(1/VLOOKUP($B309,'Justerad allokering'!$B$2:$AG$462,MATCH(R$2,'Justerad allokering'!$B$2:$AF$2,0),FALSE)),VLOOKUP($B309,'Allokerad kvv'!$B$2:$AV$468,MATCH(R$2,'Allokerad kvv'!$B$2:$AV$2,0),FALSE),VLOOKUP($B309,'Justerad allokering'!$B$2:$AG$462,MATCH(R$2,'Justerad allokering'!$B$2:$AF$2,0),FALSE))</f>
        <v>0</v>
      </c>
      <c r="S309" s="28">
        <f>IF(ISERROR(1/VLOOKUP($B309,'Justerad allokering'!$B$2:$AG$462,MATCH(S$2,'Justerad allokering'!$B$2:$AF$2,0),FALSE)),VLOOKUP($B309,'Allokerad kvv'!$B$2:$AV$468,MATCH(S$2,'Allokerad kvv'!$B$2:$AV$2,0),FALSE),VLOOKUP($B309,'Justerad allokering'!$B$2:$AG$462,MATCH(S$2,'Justerad allokering'!$B$2:$AF$2,0),FALSE))</f>
        <v>0</v>
      </c>
      <c r="T309" s="28">
        <f>IF(ISERROR(1/VLOOKUP($B309,'Justerad allokering'!$B$2:$AG$462,MATCH(T$2,'Justerad allokering'!$B$2:$AF$2,0),FALSE)),VLOOKUP($B309,'Allokerad kvv'!$B$2:$AV$468,MATCH(T$2,'Allokerad kvv'!$B$2:$AV$2,0),FALSE),VLOOKUP($B309,'Justerad allokering'!$B$2:$AG$462,MATCH(T$2,'Justerad allokering'!$B$2:$AF$2,0),FALSE))</f>
        <v>0</v>
      </c>
      <c r="U309" s="28">
        <f>IF(ISERROR(1/VLOOKUP($B309,'Justerad allokering'!$B$2:$AG$462,MATCH(U$2,'Justerad allokering'!$B$2:$AF$2,0),FALSE)),VLOOKUP($B309,'Allokerad kvv'!$B$2:$AV$468,MATCH(U$2,'Allokerad kvv'!$B$2:$AV$2,0),FALSE),VLOOKUP($B309,'Justerad allokering'!$B$2:$AG$462,MATCH(U$2,'Justerad allokering'!$B$2:$AF$2,0),FALSE))</f>
        <v>0</v>
      </c>
      <c r="V309" s="28">
        <f>IF(ISERROR(1/VLOOKUP($B309,'Justerad allokering'!$B$2:$AG$462,MATCH(V$2,'Justerad allokering'!$B$2:$AF$2,0),FALSE)),VLOOKUP($B309,'Allokerad kvv'!$B$2:$AV$468,MATCH(V$2,'Allokerad kvv'!$B$2:$AV$2,0),FALSE),VLOOKUP($B309,'Justerad allokering'!$B$2:$AG$462,MATCH(V$2,'Justerad allokering'!$B$2:$AF$2,0),FALSE))</f>
        <v>0</v>
      </c>
      <c r="W309" s="28">
        <f>IF(ISERROR(1/VLOOKUP($B309,'Justerad allokering'!$B$2:$AG$462,MATCH(W$2,'Justerad allokering'!$B$2:$AF$2,0),FALSE)),VLOOKUP($B309,'Allokerad kvv'!$B$2:$AV$468,MATCH(W$2,'Allokerad kvv'!$B$2:$AV$2,0),FALSE),VLOOKUP($B309,'Justerad allokering'!$B$2:$AG$462,MATCH(W$2,'Justerad allokering'!$B$2:$AF$2,0),FALSE))</f>
        <v>0</v>
      </c>
      <c r="X309" s="28">
        <f>IF(ISERROR(1/VLOOKUP($B309,'Justerad allokering'!$B$2:$AG$462,MATCH(X$2,'Justerad allokering'!$B$2:$AF$2,0),FALSE)),VLOOKUP($B309,'Allokerad kvv'!$B$2:$AV$468,MATCH(X$2,'Allokerad kvv'!$B$2:$AV$2,0),FALSE),VLOOKUP($B309,'Justerad allokering'!$B$2:$AG$462,MATCH(X$2,'Justerad allokering'!$B$2:$AF$2,0),FALSE))</f>
        <v>0</v>
      </c>
      <c r="Y309" s="28">
        <f>IF(ISERROR(1/VLOOKUP($B309,'Justerad allokering'!$B$2:$AG$462,MATCH(Y$2,'Justerad allokering'!$B$2:$AF$2,0),FALSE)),VLOOKUP($B309,'Allokerad kvv'!$B$2:$AV$468,MATCH(Y$2,'Allokerad kvv'!$B$2:$AV$2,0),FALSE),VLOOKUP($B309,'Justerad allokering'!$B$2:$AG$462,MATCH(Y$2,'Justerad allokering'!$B$2:$AF$2,0),FALSE))</f>
        <v>0</v>
      </c>
      <c r="Z309" s="28">
        <f>IF(ISERROR(1/VLOOKUP($B309,'Justerad allokering'!$B$2:$AG$462,MATCH(Z$2,'Justerad allokering'!$B$2:$AF$2,0),FALSE)),VLOOKUP($B309,'Allokerad kvv'!$B$2:$AV$468,MATCH(Z$2,'Allokerad kvv'!$B$2:$AV$2,0),FALSE),VLOOKUP($B309,'Justerad allokering'!$B$2:$AG$462,MATCH(Z$2,'Justerad allokering'!$B$2:$AF$2,0),FALSE))</f>
        <v>0</v>
      </c>
      <c r="AA309" s="28"/>
      <c r="AB309" s="28"/>
      <c r="AE309">
        <f t="shared" si="12"/>
        <v>0</v>
      </c>
      <c r="AG309">
        <f t="shared" si="13"/>
        <v>0</v>
      </c>
      <c r="AH309">
        <f t="shared" si="14"/>
        <v>0</v>
      </c>
      <c r="AI309" s="55" t="str">
        <f>IF(AH309=0,"",AH309/VLOOKUP(B309,Kraftvärmeprod!$B$1:$BC$480,MATCH("Summa tillförd energi exklusive rökgaskondensering",Kraftvärmeprod!$B$1:$BC$1,0),FALSE))</f>
        <v/>
      </c>
    </row>
    <row r="310" spans="1:35" x14ac:dyDescent="0.25">
      <c r="A310" s="28" t="s">
        <v>403</v>
      </c>
      <c r="B310" s="28" t="s">
        <v>417</v>
      </c>
      <c r="C310" s="28">
        <f>IF(ISERROR(1/VLOOKUP($B310,'Justerad allokering'!$B$2:$AG$462,MATCH(C$2,'Justerad allokering'!$B$2:$AF$2,0),FALSE)),VLOOKUP($B310,'Allokerad kvv'!$B$2:$AV$468,MATCH(C$2,'Allokerad kvv'!$B$2:$AV$2,0),FALSE),VLOOKUP($B310,'Justerad allokering'!$B$2:$AG$462,MATCH(C$2,'Justerad allokering'!$B$2:$AF$2,0),FALSE))</f>
        <v>0</v>
      </c>
      <c r="D310" s="28">
        <f>IF(ISERROR(1/VLOOKUP($B310,'Justerad allokering'!$B$2:$AG$462,MATCH(D$2,'Justerad allokering'!$B$2:$AF$2,0),FALSE)),VLOOKUP($B310,'Allokerad kvv'!$B$2:$AV$468,MATCH(D$2,'Allokerad kvv'!$B$2:$AV$2,0),FALSE),VLOOKUP($B310,'Justerad allokering'!$B$2:$AG$462,MATCH(D$2,'Justerad allokering'!$B$2:$AF$2,0),FALSE))</f>
        <v>0</v>
      </c>
      <c r="E310" s="28">
        <f>IF(ISERROR(1/VLOOKUP($B310,'Justerad allokering'!$B$2:$AG$462,MATCH(E$2,'Justerad allokering'!$B$2:$AF$2,0),FALSE)),VLOOKUP($B310,'Allokerad kvv'!$B$2:$AV$468,MATCH(E$2,'Allokerad kvv'!$B$2:$AV$2,0),FALSE),VLOOKUP($B310,'Justerad allokering'!$B$2:$AG$462,MATCH(E$2,'Justerad allokering'!$B$2:$AF$2,0),FALSE))</f>
        <v>73.756500000000003</v>
      </c>
      <c r="F310" s="28">
        <f>IF(ISERROR(1/VLOOKUP($B310,'Justerad allokering'!$B$2:$AG$462,MATCH(F$2,'Justerad allokering'!$B$2:$AF$2,0),FALSE)),VLOOKUP($B310,'Allokerad kvv'!$B$2:$AV$468,MATCH(F$2,'Allokerad kvv'!$B$2:$AV$2,0),FALSE),VLOOKUP($B310,'Justerad allokering'!$B$2:$AG$462,MATCH(F$2,'Justerad allokering'!$B$2:$AF$2,0),FALSE))</f>
        <v>0</v>
      </c>
      <c r="G310" s="28">
        <f>IF(ISERROR(1/VLOOKUP($B310,'Justerad allokering'!$B$2:$AG$462,MATCH(G$2,'Justerad allokering'!$B$2:$AF$2,0),FALSE)),VLOOKUP($B310,'Allokerad kvv'!$B$2:$AV$468,MATCH(G$2,'Allokerad kvv'!$B$2:$AV$2,0),FALSE),VLOOKUP($B310,'Justerad allokering'!$B$2:$AG$462,MATCH(G$2,'Justerad allokering'!$B$2:$AF$2,0),FALSE))</f>
        <v>0</v>
      </c>
      <c r="H310" s="28">
        <f>IF(ISERROR(1/VLOOKUP($B310,'Justerad allokering'!$B$2:$AG$462,MATCH(H$2,'Justerad allokering'!$B$2:$AF$2,0),FALSE)),VLOOKUP($B310,'Allokerad kvv'!$B$2:$AV$468,MATCH(H$2,'Allokerad kvv'!$B$2:$AV$2,0),FALSE),VLOOKUP($B310,'Justerad allokering'!$B$2:$AG$462,MATCH(H$2,'Justerad allokering'!$B$2:$AF$2,0),FALSE))</f>
        <v>0.27355099999999999</v>
      </c>
      <c r="I310" s="28">
        <f>IF(ISERROR(1/VLOOKUP($B310,'Justerad allokering'!$B$2:$AG$462,MATCH(I$2,'Justerad allokering'!$B$2:$AF$2,0),FALSE)),VLOOKUP($B310,'Allokerad kvv'!$B$2:$AV$468,MATCH(I$2,'Allokerad kvv'!$B$2:$AV$2,0),FALSE),VLOOKUP($B310,'Justerad allokering'!$B$2:$AG$462,MATCH(I$2,'Justerad allokering'!$B$2:$AF$2,0),FALSE))</f>
        <v>0</v>
      </c>
      <c r="J310" s="28">
        <f>IF(ISERROR(1/VLOOKUP($B310,'Justerad allokering'!$B$2:$AG$462,MATCH(J$2,'Justerad allokering'!$B$2:$AF$2,0),FALSE)),VLOOKUP($B310,'Allokerad kvv'!$B$2:$AV$468,MATCH(J$2,'Allokerad kvv'!$B$2:$AV$2,0),FALSE),VLOOKUP($B310,'Justerad allokering'!$B$2:$AG$462,MATCH(J$2,'Justerad allokering'!$B$2:$AF$2,0),FALSE))</f>
        <v>39.200699999999998</v>
      </c>
      <c r="K310" s="28">
        <f>IF(ISERROR(1/VLOOKUP($B310,'Justerad allokering'!$B$2:$AG$462,MATCH(K$2,'Justerad allokering'!$B$2:$AF$2,0),FALSE)),VLOOKUP($B310,'Allokerad kvv'!$B$2:$AV$468,MATCH(K$2,'Allokerad kvv'!$B$2:$AV$2,0),FALSE),VLOOKUP($B310,'Justerad allokering'!$B$2:$AG$462,MATCH(K$2,'Justerad allokering'!$B$2:$AF$2,0),FALSE))</f>
        <v>9.8904300000000003</v>
      </c>
      <c r="L310" s="28">
        <f>IF(ISERROR(1/VLOOKUP($B310,'Justerad allokering'!$B$2:$AG$462,MATCH(L$2,'Justerad allokering'!$B$2:$AF$2,0),FALSE)),VLOOKUP($B310,'Allokerad kvv'!$B$2:$AV$468,MATCH(L$2,'Allokerad kvv'!$B$2:$AV$2,0),FALSE),VLOOKUP($B310,'Justerad allokering'!$B$2:$AG$462,MATCH(L$2,'Justerad allokering'!$B$2:$AF$2,0),FALSE))</f>
        <v>0</v>
      </c>
      <c r="M310" s="28">
        <f>IF(ISERROR(1/VLOOKUP($B310,'Justerad allokering'!$B$2:$AG$462,MATCH(M$2,'Justerad allokering'!$B$2:$AF$2,0),FALSE)),VLOOKUP($B310,'Allokerad kvv'!$B$2:$AV$468,MATCH(M$2,'Allokerad kvv'!$B$2:$AV$2,0),FALSE),VLOOKUP($B310,'Justerad allokering'!$B$2:$AG$462,MATCH(M$2,'Justerad allokering'!$B$2:$AF$2,0),FALSE))</f>
        <v>0</v>
      </c>
      <c r="N310" s="28">
        <f>IF(ISERROR(1/VLOOKUP($B310,'Justerad allokering'!$B$2:$AG$462,MATCH(N$2,'Justerad allokering'!$B$2:$AF$2,0),FALSE)),VLOOKUP($B310,'Allokerad kvv'!$B$2:$AV$468,MATCH(N$2,'Allokerad kvv'!$B$2:$AV$2,0),FALSE),VLOOKUP($B310,'Justerad allokering'!$B$2:$AG$462,MATCH(N$2,'Justerad allokering'!$B$2:$AF$2,0),FALSE))</f>
        <v>0</v>
      </c>
      <c r="O310" s="28">
        <f>IF(ISERROR(1/VLOOKUP($B310,'Justerad allokering'!$B$2:$AG$462,MATCH(O$2,'Justerad allokering'!$B$2:$AF$2,0),FALSE)),VLOOKUP($B310,'Allokerad kvv'!$B$2:$AV$468,MATCH(O$2,'Allokerad kvv'!$B$2:$AV$2,0),FALSE),VLOOKUP($B310,'Justerad allokering'!$B$2:$AG$462,MATCH(O$2,'Justerad allokering'!$B$2:$AF$2,0),FALSE))</f>
        <v>23.673300000000001</v>
      </c>
      <c r="P310" s="28">
        <f>IF(ISERROR(1/VLOOKUP($B310,'Justerad allokering'!$B$2:$AG$462,MATCH(P$2,'Justerad allokering'!$B$2:$AF$2,0),FALSE)),VLOOKUP($B310,'Allokerad kvv'!$B$2:$AV$468,MATCH(P$2,'Allokerad kvv'!$B$2:$AV$2,0),FALSE),VLOOKUP($B310,'Justerad allokering'!$B$2:$AG$462,MATCH(P$2,'Justerad allokering'!$B$2:$AF$2,0),FALSE))</f>
        <v>11.838200000000001</v>
      </c>
      <c r="Q310" s="28">
        <f>IF(ISERROR(1/VLOOKUP($B310,'Justerad allokering'!$B$2:$AG$462,MATCH(Q$2,'Justerad allokering'!$B$2:$AF$2,0),FALSE)),VLOOKUP($B310,'Allokerad kvv'!$B$2:$AV$468,MATCH(Q$2,'Allokerad kvv'!$B$2:$AV$2,0),FALSE),VLOOKUP($B310,'Justerad allokering'!$B$2:$AG$462,MATCH(Q$2,'Justerad allokering'!$B$2:$AF$2,0),FALSE))</f>
        <v>0</v>
      </c>
      <c r="R310" s="28">
        <f>IF(ISERROR(1/VLOOKUP($B310,'Justerad allokering'!$B$2:$AG$462,MATCH(R$2,'Justerad allokering'!$B$2:$AF$2,0),FALSE)),VLOOKUP($B310,'Allokerad kvv'!$B$2:$AV$468,MATCH(R$2,'Allokerad kvv'!$B$2:$AV$2,0),FALSE),VLOOKUP($B310,'Justerad allokering'!$B$2:$AG$462,MATCH(R$2,'Justerad allokering'!$B$2:$AF$2,0),FALSE))</f>
        <v>0</v>
      </c>
      <c r="S310" s="28">
        <f>IF(ISERROR(1/VLOOKUP($B310,'Justerad allokering'!$B$2:$AG$462,MATCH(S$2,'Justerad allokering'!$B$2:$AF$2,0),FALSE)),VLOOKUP($B310,'Allokerad kvv'!$B$2:$AV$468,MATCH(S$2,'Allokerad kvv'!$B$2:$AV$2,0),FALSE),VLOOKUP($B310,'Justerad allokering'!$B$2:$AG$462,MATCH(S$2,'Justerad allokering'!$B$2:$AF$2,0),FALSE))</f>
        <v>45.253300000000003</v>
      </c>
      <c r="T310" s="28">
        <f>IF(ISERROR(1/VLOOKUP($B310,'Justerad allokering'!$B$2:$AG$462,MATCH(T$2,'Justerad allokering'!$B$2:$AF$2,0),FALSE)),VLOOKUP($B310,'Allokerad kvv'!$B$2:$AV$468,MATCH(T$2,'Allokerad kvv'!$B$2:$AV$2,0),FALSE),VLOOKUP($B310,'Justerad allokering'!$B$2:$AG$462,MATCH(T$2,'Justerad allokering'!$B$2:$AF$2,0),FALSE))</f>
        <v>0</v>
      </c>
      <c r="U310" s="28">
        <f>IF(ISERROR(1/VLOOKUP($B310,'Justerad allokering'!$B$2:$AG$462,MATCH(U$2,'Justerad allokering'!$B$2:$AF$2,0),FALSE)),VLOOKUP($B310,'Allokerad kvv'!$B$2:$AV$468,MATCH(U$2,'Allokerad kvv'!$B$2:$AV$2,0),FALSE),VLOOKUP($B310,'Justerad allokering'!$B$2:$AG$462,MATCH(U$2,'Justerad allokering'!$B$2:$AF$2,0),FALSE))</f>
        <v>0.52103699999999997</v>
      </c>
      <c r="V310" s="28">
        <f>IF(ISERROR(1/VLOOKUP($B310,'Justerad allokering'!$B$2:$AG$462,MATCH(V$2,'Justerad allokering'!$B$2:$AF$2,0),FALSE)),VLOOKUP($B310,'Allokerad kvv'!$B$2:$AV$468,MATCH(V$2,'Allokerad kvv'!$B$2:$AV$2,0),FALSE),VLOOKUP($B310,'Justerad allokering'!$B$2:$AG$462,MATCH(V$2,'Justerad allokering'!$B$2:$AF$2,0),FALSE))</f>
        <v>1.5827</v>
      </c>
      <c r="W310" s="28">
        <f>IF(ISERROR(1/VLOOKUP($B310,'Justerad allokering'!$B$2:$AG$462,MATCH(W$2,'Justerad allokering'!$B$2:$AF$2,0),FALSE)),VLOOKUP($B310,'Allokerad kvv'!$B$2:$AV$468,MATCH(W$2,'Allokerad kvv'!$B$2:$AV$2,0),FALSE),VLOOKUP($B310,'Justerad allokering'!$B$2:$AG$462,MATCH(W$2,'Justerad allokering'!$B$2:$AF$2,0),FALSE))</f>
        <v>0</v>
      </c>
      <c r="X310" s="28">
        <f>IF(ISERROR(1/VLOOKUP($B310,'Justerad allokering'!$B$2:$AG$462,MATCH(X$2,'Justerad allokering'!$B$2:$AF$2,0),FALSE)),VLOOKUP($B310,'Allokerad kvv'!$B$2:$AV$468,MATCH(X$2,'Allokerad kvv'!$B$2:$AV$2,0),FALSE),VLOOKUP($B310,'Justerad allokering'!$B$2:$AG$462,MATCH(X$2,'Justerad allokering'!$B$2:$AF$2,0),FALSE))</f>
        <v>0</v>
      </c>
      <c r="Y310" s="28">
        <f>IF(ISERROR(1/VLOOKUP($B310,'Justerad allokering'!$B$2:$AG$462,MATCH(Y$2,'Justerad allokering'!$B$2:$AF$2,0),FALSE)),VLOOKUP($B310,'Allokerad kvv'!$B$2:$AV$468,MATCH(Y$2,'Allokerad kvv'!$B$2:$AV$2,0),FALSE),VLOOKUP($B310,'Justerad allokering'!$B$2:$AG$462,MATCH(Y$2,'Justerad allokering'!$B$2:$AF$2,0),FALSE))</f>
        <v>0</v>
      </c>
      <c r="Z310" s="28">
        <f>IF(ISERROR(1/VLOOKUP($B310,'Justerad allokering'!$B$2:$AG$462,MATCH(Z$2,'Justerad allokering'!$B$2:$AF$2,0),FALSE)),VLOOKUP($B310,'Allokerad kvv'!$B$2:$AV$468,MATCH(Z$2,'Allokerad kvv'!$B$2:$AV$2,0),FALSE),VLOOKUP($B310,'Justerad allokering'!$B$2:$AG$462,MATCH(Z$2,'Justerad allokering'!$B$2:$AF$2,0),FALSE))</f>
        <v>0</v>
      </c>
      <c r="AA310" s="28"/>
      <c r="AB310" s="28"/>
      <c r="AE310">
        <f t="shared" si="12"/>
        <v>205.98971799999998</v>
      </c>
      <c r="AG310">
        <f t="shared" si="13"/>
        <v>196.09928799999997</v>
      </c>
      <c r="AH310">
        <f t="shared" si="14"/>
        <v>196.09928799999997</v>
      </c>
      <c r="AI310" s="55">
        <f>IF(AH310=0,"",AH310/VLOOKUP(B310,Kraftvärmeprod!$B$1:$BC$480,MATCH("Summa tillförd energi exklusive rökgaskondensering",Kraftvärmeprod!$B$1:$BC$1,0),FALSE))</f>
        <v>0.45435634085422083</v>
      </c>
    </row>
    <row r="311" spans="1:35" x14ac:dyDescent="0.25">
      <c r="A311" s="28" t="s">
        <v>403</v>
      </c>
      <c r="B311" s="28" t="s">
        <v>418</v>
      </c>
      <c r="C311" s="28">
        <f>IF(ISERROR(1/VLOOKUP($B311,'Justerad allokering'!$B$2:$AG$462,MATCH(C$2,'Justerad allokering'!$B$2:$AF$2,0),FALSE)),VLOOKUP($B311,'Allokerad kvv'!$B$2:$AV$468,MATCH(C$2,'Allokerad kvv'!$B$2:$AV$2,0),FALSE),VLOOKUP($B311,'Justerad allokering'!$B$2:$AG$462,MATCH(C$2,'Justerad allokering'!$B$2:$AF$2,0),FALSE))</f>
        <v>0</v>
      </c>
      <c r="D311" s="28">
        <f>IF(ISERROR(1/VLOOKUP($B311,'Justerad allokering'!$B$2:$AG$462,MATCH(D$2,'Justerad allokering'!$B$2:$AF$2,0),FALSE)),VLOOKUP($B311,'Allokerad kvv'!$B$2:$AV$468,MATCH(D$2,'Allokerad kvv'!$B$2:$AV$2,0),FALSE),VLOOKUP($B311,'Justerad allokering'!$B$2:$AG$462,MATCH(D$2,'Justerad allokering'!$B$2:$AF$2,0),FALSE))</f>
        <v>0</v>
      </c>
      <c r="E311" s="28">
        <f>IF(ISERROR(1/VLOOKUP($B311,'Justerad allokering'!$B$2:$AG$462,MATCH(E$2,'Justerad allokering'!$B$2:$AF$2,0),FALSE)),VLOOKUP($B311,'Allokerad kvv'!$B$2:$AV$468,MATCH(E$2,'Allokerad kvv'!$B$2:$AV$2,0),FALSE),VLOOKUP($B311,'Justerad allokering'!$B$2:$AG$462,MATCH(E$2,'Justerad allokering'!$B$2:$AF$2,0),FALSE))</f>
        <v>0</v>
      </c>
      <c r="F311" s="28">
        <f>IF(ISERROR(1/VLOOKUP($B311,'Justerad allokering'!$B$2:$AG$462,MATCH(F$2,'Justerad allokering'!$B$2:$AF$2,0),FALSE)),VLOOKUP($B311,'Allokerad kvv'!$B$2:$AV$468,MATCH(F$2,'Allokerad kvv'!$B$2:$AV$2,0),FALSE),VLOOKUP($B311,'Justerad allokering'!$B$2:$AG$462,MATCH(F$2,'Justerad allokering'!$B$2:$AF$2,0),FALSE))</f>
        <v>0</v>
      </c>
      <c r="G311" s="28">
        <f>IF(ISERROR(1/VLOOKUP($B311,'Justerad allokering'!$B$2:$AG$462,MATCH(G$2,'Justerad allokering'!$B$2:$AF$2,0),FALSE)),VLOOKUP($B311,'Allokerad kvv'!$B$2:$AV$468,MATCH(G$2,'Allokerad kvv'!$B$2:$AV$2,0),FALSE),VLOOKUP($B311,'Justerad allokering'!$B$2:$AG$462,MATCH(G$2,'Justerad allokering'!$B$2:$AF$2,0),FALSE))</f>
        <v>0</v>
      </c>
      <c r="H311" s="28">
        <f>IF(ISERROR(1/VLOOKUP($B311,'Justerad allokering'!$B$2:$AG$462,MATCH(H$2,'Justerad allokering'!$B$2:$AF$2,0),FALSE)),VLOOKUP($B311,'Allokerad kvv'!$B$2:$AV$468,MATCH(H$2,'Allokerad kvv'!$B$2:$AV$2,0),FALSE),VLOOKUP($B311,'Justerad allokering'!$B$2:$AG$462,MATCH(H$2,'Justerad allokering'!$B$2:$AF$2,0),FALSE))</f>
        <v>0</v>
      </c>
      <c r="I311" s="28">
        <f>IF(ISERROR(1/VLOOKUP($B311,'Justerad allokering'!$B$2:$AG$462,MATCH(I$2,'Justerad allokering'!$B$2:$AF$2,0),FALSE)),VLOOKUP($B311,'Allokerad kvv'!$B$2:$AV$468,MATCH(I$2,'Allokerad kvv'!$B$2:$AV$2,0),FALSE),VLOOKUP($B311,'Justerad allokering'!$B$2:$AG$462,MATCH(I$2,'Justerad allokering'!$B$2:$AF$2,0),FALSE))</f>
        <v>0</v>
      </c>
      <c r="J311" s="28">
        <f>IF(ISERROR(1/VLOOKUP($B311,'Justerad allokering'!$B$2:$AG$462,MATCH(J$2,'Justerad allokering'!$B$2:$AF$2,0),FALSE)),VLOOKUP($B311,'Allokerad kvv'!$B$2:$AV$468,MATCH(J$2,'Allokerad kvv'!$B$2:$AV$2,0),FALSE),VLOOKUP($B311,'Justerad allokering'!$B$2:$AG$462,MATCH(J$2,'Justerad allokering'!$B$2:$AF$2,0),FALSE))</f>
        <v>0</v>
      </c>
      <c r="K311" s="28">
        <f>IF(ISERROR(1/VLOOKUP($B311,'Justerad allokering'!$B$2:$AG$462,MATCH(K$2,'Justerad allokering'!$B$2:$AF$2,0),FALSE)),VLOOKUP($B311,'Allokerad kvv'!$B$2:$AV$468,MATCH(K$2,'Allokerad kvv'!$B$2:$AV$2,0),FALSE),VLOOKUP($B311,'Justerad allokering'!$B$2:$AG$462,MATCH(K$2,'Justerad allokering'!$B$2:$AF$2,0),FALSE))</f>
        <v>0</v>
      </c>
      <c r="L311" s="28">
        <f>IF(ISERROR(1/VLOOKUP($B311,'Justerad allokering'!$B$2:$AG$462,MATCH(L$2,'Justerad allokering'!$B$2:$AF$2,0),FALSE)),VLOOKUP($B311,'Allokerad kvv'!$B$2:$AV$468,MATCH(L$2,'Allokerad kvv'!$B$2:$AV$2,0),FALSE),VLOOKUP($B311,'Justerad allokering'!$B$2:$AG$462,MATCH(L$2,'Justerad allokering'!$B$2:$AF$2,0),FALSE))</f>
        <v>0</v>
      </c>
      <c r="M311" s="28">
        <f>IF(ISERROR(1/VLOOKUP($B311,'Justerad allokering'!$B$2:$AG$462,MATCH(M$2,'Justerad allokering'!$B$2:$AF$2,0),FALSE)),VLOOKUP($B311,'Allokerad kvv'!$B$2:$AV$468,MATCH(M$2,'Allokerad kvv'!$B$2:$AV$2,0),FALSE),VLOOKUP($B311,'Justerad allokering'!$B$2:$AG$462,MATCH(M$2,'Justerad allokering'!$B$2:$AF$2,0),FALSE))</f>
        <v>0</v>
      </c>
      <c r="N311" s="28">
        <f>IF(ISERROR(1/VLOOKUP($B311,'Justerad allokering'!$B$2:$AG$462,MATCH(N$2,'Justerad allokering'!$B$2:$AF$2,0),FALSE)),VLOOKUP($B311,'Allokerad kvv'!$B$2:$AV$468,MATCH(N$2,'Allokerad kvv'!$B$2:$AV$2,0),FALSE),VLOOKUP($B311,'Justerad allokering'!$B$2:$AG$462,MATCH(N$2,'Justerad allokering'!$B$2:$AF$2,0),FALSE))</f>
        <v>0</v>
      </c>
      <c r="O311" s="28">
        <f>IF(ISERROR(1/VLOOKUP($B311,'Justerad allokering'!$B$2:$AG$462,MATCH(O$2,'Justerad allokering'!$B$2:$AF$2,0),FALSE)),VLOOKUP($B311,'Allokerad kvv'!$B$2:$AV$468,MATCH(O$2,'Allokerad kvv'!$B$2:$AV$2,0),FALSE),VLOOKUP($B311,'Justerad allokering'!$B$2:$AG$462,MATCH(O$2,'Justerad allokering'!$B$2:$AF$2,0),FALSE))</f>
        <v>0</v>
      </c>
      <c r="P311" s="28">
        <f>IF(ISERROR(1/VLOOKUP($B311,'Justerad allokering'!$B$2:$AG$462,MATCH(P$2,'Justerad allokering'!$B$2:$AF$2,0),FALSE)),VLOOKUP($B311,'Allokerad kvv'!$B$2:$AV$468,MATCH(P$2,'Allokerad kvv'!$B$2:$AV$2,0),FALSE),VLOOKUP($B311,'Justerad allokering'!$B$2:$AG$462,MATCH(P$2,'Justerad allokering'!$B$2:$AF$2,0),FALSE))</f>
        <v>0</v>
      </c>
      <c r="Q311" s="28">
        <f>IF(ISERROR(1/VLOOKUP($B311,'Justerad allokering'!$B$2:$AG$462,MATCH(Q$2,'Justerad allokering'!$B$2:$AF$2,0),FALSE)),VLOOKUP($B311,'Allokerad kvv'!$B$2:$AV$468,MATCH(Q$2,'Allokerad kvv'!$B$2:$AV$2,0),FALSE),VLOOKUP($B311,'Justerad allokering'!$B$2:$AG$462,MATCH(Q$2,'Justerad allokering'!$B$2:$AF$2,0),FALSE))</f>
        <v>0</v>
      </c>
      <c r="R311" s="28">
        <f>IF(ISERROR(1/VLOOKUP($B311,'Justerad allokering'!$B$2:$AG$462,MATCH(R$2,'Justerad allokering'!$B$2:$AF$2,0),FALSE)),VLOOKUP($B311,'Allokerad kvv'!$B$2:$AV$468,MATCH(R$2,'Allokerad kvv'!$B$2:$AV$2,0),FALSE),VLOOKUP($B311,'Justerad allokering'!$B$2:$AG$462,MATCH(R$2,'Justerad allokering'!$B$2:$AF$2,0),FALSE))</f>
        <v>0</v>
      </c>
      <c r="S311" s="28">
        <f>IF(ISERROR(1/VLOOKUP($B311,'Justerad allokering'!$B$2:$AG$462,MATCH(S$2,'Justerad allokering'!$B$2:$AF$2,0),FALSE)),VLOOKUP($B311,'Allokerad kvv'!$B$2:$AV$468,MATCH(S$2,'Allokerad kvv'!$B$2:$AV$2,0),FALSE),VLOOKUP($B311,'Justerad allokering'!$B$2:$AG$462,MATCH(S$2,'Justerad allokering'!$B$2:$AF$2,0),FALSE))</f>
        <v>0</v>
      </c>
      <c r="T311" s="28">
        <f>IF(ISERROR(1/VLOOKUP($B311,'Justerad allokering'!$B$2:$AG$462,MATCH(T$2,'Justerad allokering'!$B$2:$AF$2,0),FALSE)),VLOOKUP($B311,'Allokerad kvv'!$B$2:$AV$468,MATCH(T$2,'Allokerad kvv'!$B$2:$AV$2,0),FALSE),VLOOKUP($B311,'Justerad allokering'!$B$2:$AG$462,MATCH(T$2,'Justerad allokering'!$B$2:$AF$2,0),FALSE))</f>
        <v>0</v>
      </c>
      <c r="U311" s="28">
        <f>IF(ISERROR(1/VLOOKUP($B311,'Justerad allokering'!$B$2:$AG$462,MATCH(U$2,'Justerad allokering'!$B$2:$AF$2,0),FALSE)),VLOOKUP($B311,'Allokerad kvv'!$B$2:$AV$468,MATCH(U$2,'Allokerad kvv'!$B$2:$AV$2,0),FALSE),VLOOKUP($B311,'Justerad allokering'!$B$2:$AG$462,MATCH(U$2,'Justerad allokering'!$B$2:$AF$2,0),FALSE))</f>
        <v>0</v>
      </c>
      <c r="V311" s="28">
        <f>IF(ISERROR(1/VLOOKUP($B311,'Justerad allokering'!$B$2:$AG$462,MATCH(V$2,'Justerad allokering'!$B$2:$AF$2,0),FALSE)),VLOOKUP($B311,'Allokerad kvv'!$B$2:$AV$468,MATCH(V$2,'Allokerad kvv'!$B$2:$AV$2,0),FALSE),VLOOKUP($B311,'Justerad allokering'!$B$2:$AG$462,MATCH(V$2,'Justerad allokering'!$B$2:$AF$2,0),FALSE))</f>
        <v>0</v>
      </c>
      <c r="W311" s="28">
        <f>IF(ISERROR(1/VLOOKUP($B311,'Justerad allokering'!$B$2:$AG$462,MATCH(W$2,'Justerad allokering'!$B$2:$AF$2,0),FALSE)),VLOOKUP($B311,'Allokerad kvv'!$B$2:$AV$468,MATCH(W$2,'Allokerad kvv'!$B$2:$AV$2,0),FALSE),VLOOKUP($B311,'Justerad allokering'!$B$2:$AG$462,MATCH(W$2,'Justerad allokering'!$B$2:$AF$2,0),FALSE))</f>
        <v>0</v>
      </c>
      <c r="X311" s="28">
        <f>IF(ISERROR(1/VLOOKUP($B311,'Justerad allokering'!$B$2:$AG$462,MATCH(X$2,'Justerad allokering'!$B$2:$AF$2,0),FALSE)),VLOOKUP($B311,'Allokerad kvv'!$B$2:$AV$468,MATCH(X$2,'Allokerad kvv'!$B$2:$AV$2,0),FALSE),VLOOKUP($B311,'Justerad allokering'!$B$2:$AG$462,MATCH(X$2,'Justerad allokering'!$B$2:$AF$2,0),FALSE))</f>
        <v>0</v>
      </c>
      <c r="Y311" s="28">
        <f>IF(ISERROR(1/VLOOKUP($B311,'Justerad allokering'!$B$2:$AG$462,MATCH(Y$2,'Justerad allokering'!$B$2:$AF$2,0),FALSE)),VLOOKUP($B311,'Allokerad kvv'!$B$2:$AV$468,MATCH(Y$2,'Allokerad kvv'!$B$2:$AV$2,0),FALSE),VLOOKUP($B311,'Justerad allokering'!$B$2:$AG$462,MATCH(Y$2,'Justerad allokering'!$B$2:$AF$2,0),FALSE))</f>
        <v>0</v>
      </c>
      <c r="Z311" s="28">
        <f>IF(ISERROR(1/VLOOKUP($B311,'Justerad allokering'!$B$2:$AG$462,MATCH(Z$2,'Justerad allokering'!$B$2:$AF$2,0),FALSE)),VLOOKUP($B311,'Allokerad kvv'!$B$2:$AV$468,MATCH(Z$2,'Allokerad kvv'!$B$2:$AV$2,0),FALSE),VLOOKUP($B311,'Justerad allokering'!$B$2:$AG$462,MATCH(Z$2,'Justerad allokering'!$B$2:$AF$2,0),FALSE))</f>
        <v>0</v>
      </c>
      <c r="AA311" s="28"/>
      <c r="AB311" s="28"/>
      <c r="AE311">
        <f t="shared" si="12"/>
        <v>0</v>
      </c>
      <c r="AG311">
        <f t="shared" si="13"/>
        <v>0</v>
      </c>
      <c r="AH311">
        <f t="shared" si="14"/>
        <v>0</v>
      </c>
      <c r="AI311" s="55" t="str">
        <f>IF(AH311=0,"",AH311/VLOOKUP(B311,Kraftvärmeprod!$B$1:$BC$480,MATCH("Summa tillförd energi exklusive rökgaskondensering",Kraftvärmeprod!$B$1:$BC$1,0),FALSE))</f>
        <v/>
      </c>
    </row>
    <row r="312" spans="1:35" x14ac:dyDescent="0.25">
      <c r="A312" s="28" t="s">
        <v>403</v>
      </c>
      <c r="B312" s="28" t="s">
        <v>419</v>
      </c>
      <c r="C312" s="28">
        <f>IF(ISERROR(1/VLOOKUP($B312,'Justerad allokering'!$B$2:$AG$462,MATCH(C$2,'Justerad allokering'!$B$2:$AF$2,0),FALSE)),VLOOKUP($B312,'Allokerad kvv'!$B$2:$AV$468,MATCH(C$2,'Allokerad kvv'!$B$2:$AV$2,0),FALSE),VLOOKUP($B312,'Justerad allokering'!$B$2:$AG$462,MATCH(C$2,'Justerad allokering'!$B$2:$AF$2,0),FALSE))</f>
        <v>0</v>
      </c>
      <c r="D312" s="28">
        <f>IF(ISERROR(1/VLOOKUP($B312,'Justerad allokering'!$B$2:$AG$462,MATCH(D$2,'Justerad allokering'!$B$2:$AF$2,0),FALSE)),VLOOKUP($B312,'Allokerad kvv'!$B$2:$AV$468,MATCH(D$2,'Allokerad kvv'!$B$2:$AV$2,0),FALSE),VLOOKUP($B312,'Justerad allokering'!$B$2:$AG$462,MATCH(D$2,'Justerad allokering'!$B$2:$AF$2,0),FALSE))</f>
        <v>0</v>
      </c>
      <c r="E312" s="28">
        <f>IF(ISERROR(1/VLOOKUP($B312,'Justerad allokering'!$B$2:$AG$462,MATCH(E$2,'Justerad allokering'!$B$2:$AF$2,0),FALSE)),VLOOKUP($B312,'Allokerad kvv'!$B$2:$AV$468,MATCH(E$2,'Allokerad kvv'!$B$2:$AV$2,0),FALSE),VLOOKUP($B312,'Justerad allokering'!$B$2:$AG$462,MATCH(E$2,'Justerad allokering'!$B$2:$AF$2,0),FALSE))</f>
        <v>0</v>
      </c>
      <c r="F312" s="28">
        <f>IF(ISERROR(1/VLOOKUP($B312,'Justerad allokering'!$B$2:$AG$462,MATCH(F$2,'Justerad allokering'!$B$2:$AF$2,0),FALSE)),VLOOKUP($B312,'Allokerad kvv'!$B$2:$AV$468,MATCH(F$2,'Allokerad kvv'!$B$2:$AV$2,0),FALSE),VLOOKUP($B312,'Justerad allokering'!$B$2:$AG$462,MATCH(F$2,'Justerad allokering'!$B$2:$AF$2,0),FALSE))</f>
        <v>0</v>
      </c>
      <c r="G312" s="28">
        <f>IF(ISERROR(1/VLOOKUP($B312,'Justerad allokering'!$B$2:$AG$462,MATCH(G$2,'Justerad allokering'!$B$2:$AF$2,0),FALSE)),VLOOKUP($B312,'Allokerad kvv'!$B$2:$AV$468,MATCH(G$2,'Allokerad kvv'!$B$2:$AV$2,0),FALSE),VLOOKUP($B312,'Justerad allokering'!$B$2:$AG$462,MATCH(G$2,'Justerad allokering'!$B$2:$AF$2,0),FALSE))</f>
        <v>0</v>
      </c>
      <c r="H312" s="28">
        <f>IF(ISERROR(1/VLOOKUP($B312,'Justerad allokering'!$B$2:$AG$462,MATCH(H$2,'Justerad allokering'!$B$2:$AF$2,0),FALSE)),VLOOKUP($B312,'Allokerad kvv'!$B$2:$AV$468,MATCH(H$2,'Allokerad kvv'!$B$2:$AV$2,0),FALSE),VLOOKUP($B312,'Justerad allokering'!$B$2:$AG$462,MATCH(H$2,'Justerad allokering'!$B$2:$AF$2,0),FALSE))</f>
        <v>0</v>
      </c>
      <c r="I312" s="28">
        <f>IF(ISERROR(1/VLOOKUP($B312,'Justerad allokering'!$B$2:$AG$462,MATCH(I$2,'Justerad allokering'!$B$2:$AF$2,0),FALSE)),VLOOKUP($B312,'Allokerad kvv'!$B$2:$AV$468,MATCH(I$2,'Allokerad kvv'!$B$2:$AV$2,0),FALSE),VLOOKUP($B312,'Justerad allokering'!$B$2:$AG$462,MATCH(I$2,'Justerad allokering'!$B$2:$AF$2,0),FALSE))</f>
        <v>0</v>
      </c>
      <c r="J312" s="28">
        <f>IF(ISERROR(1/VLOOKUP($B312,'Justerad allokering'!$B$2:$AG$462,MATCH(J$2,'Justerad allokering'!$B$2:$AF$2,0),FALSE)),VLOOKUP($B312,'Allokerad kvv'!$B$2:$AV$468,MATCH(J$2,'Allokerad kvv'!$B$2:$AV$2,0),FALSE),VLOOKUP($B312,'Justerad allokering'!$B$2:$AG$462,MATCH(J$2,'Justerad allokering'!$B$2:$AF$2,0),FALSE))</f>
        <v>0</v>
      </c>
      <c r="K312" s="28">
        <f>IF(ISERROR(1/VLOOKUP($B312,'Justerad allokering'!$B$2:$AG$462,MATCH(K$2,'Justerad allokering'!$B$2:$AF$2,0),FALSE)),VLOOKUP($B312,'Allokerad kvv'!$B$2:$AV$468,MATCH(K$2,'Allokerad kvv'!$B$2:$AV$2,0),FALSE),VLOOKUP($B312,'Justerad allokering'!$B$2:$AG$462,MATCH(K$2,'Justerad allokering'!$B$2:$AF$2,0),FALSE))</f>
        <v>0</v>
      </c>
      <c r="L312" s="28">
        <f>IF(ISERROR(1/VLOOKUP($B312,'Justerad allokering'!$B$2:$AG$462,MATCH(L$2,'Justerad allokering'!$B$2:$AF$2,0),FALSE)),VLOOKUP($B312,'Allokerad kvv'!$B$2:$AV$468,MATCH(L$2,'Allokerad kvv'!$B$2:$AV$2,0),FALSE),VLOOKUP($B312,'Justerad allokering'!$B$2:$AG$462,MATCH(L$2,'Justerad allokering'!$B$2:$AF$2,0),FALSE))</f>
        <v>0</v>
      </c>
      <c r="M312" s="28">
        <f>IF(ISERROR(1/VLOOKUP($B312,'Justerad allokering'!$B$2:$AG$462,MATCH(M$2,'Justerad allokering'!$B$2:$AF$2,0),FALSE)),VLOOKUP($B312,'Allokerad kvv'!$B$2:$AV$468,MATCH(M$2,'Allokerad kvv'!$B$2:$AV$2,0),FALSE),VLOOKUP($B312,'Justerad allokering'!$B$2:$AG$462,MATCH(M$2,'Justerad allokering'!$B$2:$AF$2,0),FALSE))</f>
        <v>0</v>
      </c>
      <c r="N312" s="28">
        <f>IF(ISERROR(1/VLOOKUP($B312,'Justerad allokering'!$B$2:$AG$462,MATCH(N$2,'Justerad allokering'!$B$2:$AF$2,0),FALSE)),VLOOKUP($B312,'Allokerad kvv'!$B$2:$AV$468,MATCH(N$2,'Allokerad kvv'!$B$2:$AV$2,0),FALSE),VLOOKUP($B312,'Justerad allokering'!$B$2:$AG$462,MATCH(N$2,'Justerad allokering'!$B$2:$AF$2,0),FALSE))</f>
        <v>0</v>
      </c>
      <c r="O312" s="28">
        <f>IF(ISERROR(1/VLOOKUP($B312,'Justerad allokering'!$B$2:$AG$462,MATCH(O$2,'Justerad allokering'!$B$2:$AF$2,0),FALSE)),VLOOKUP($B312,'Allokerad kvv'!$B$2:$AV$468,MATCH(O$2,'Allokerad kvv'!$B$2:$AV$2,0),FALSE),VLOOKUP($B312,'Justerad allokering'!$B$2:$AG$462,MATCH(O$2,'Justerad allokering'!$B$2:$AF$2,0),FALSE))</f>
        <v>0</v>
      </c>
      <c r="P312" s="28">
        <f>IF(ISERROR(1/VLOOKUP($B312,'Justerad allokering'!$B$2:$AG$462,MATCH(P$2,'Justerad allokering'!$B$2:$AF$2,0),FALSE)),VLOOKUP($B312,'Allokerad kvv'!$B$2:$AV$468,MATCH(P$2,'Allokerad kvv'!$B$2:$AV$2,0),FALSE),VLOOKUP($B312,'Justerad allokering'!$B$2:$AG$462,MATCH(P$2,'Justerad allokering'!$B$2:$AF$2,0),FALSE))</f>
        <v>0</v>
      </c>
      <c r="Q312" s="28">
        <f>IF(ISERROR(1/VLOOKUP($B312,'Justerad allokering'!$B$2:$AG$462,MATCH(Q$2,'Justerad allokering'!$B$2:$AF$2,0),FALSE)),VLOOKUP($B312,'Allokerad kvv'!$B$2:$AV$468,MATCH(Q$2,'Allokerad kvv'!$B$2:$AV$2,0),FALSE),VLOOKUP($B312,'Justerad allokering'!$B$2:$AG$462,MATCH(Q$2,'Justerad allokering'!$B$2:$AF$2,0),FALSE))</f>
        <v>0</v>
      </c>
      <c r="R312" s="28">
        <f>IF(ISERROR(1/VLOOKUP($B312,'Justerad allokering'!$B$2:$AG$462,MATCH(R$2,'Justerad allokering'!$B$2:$AF$2,0),FALSE)),VLOOKUP($B312,'Allokerad kvv'!$B$2:$AV$468,MATCH(R$2,'Allokerad kvv'!$B$2:$AV$2,0),FALSE),VLOOKUP($B312,'Justerad allokering'!$B$2:$AG$462,MATCH(R$2,'Justerad allokering'!$B$2:$AF$2,0),FALSE))</f>
        <v>0</v>
      </c>
      <c r="S312" s="28">
        <f>IF(ISERROR(1/VLOOKUP($B312,'Justerad allokering'!$B$2:$AG$462,MATCH(S$2,'Justerad allokering'!$B$2:$AF$2,0),FALSE)),VLOOKUP($B312,'Allokerad kvv'!$B$2:$AV$468,MATCH(S$2,'Allokerad kvv'!$B$2:$AV$2,0),FALSE),VLOOKUP($B312,'Justerad allokering'!$B$2:$AG$462,MATCH(S$2,'Justerad allokering'!$B$2:$AF$2,0),FALSE))</f>
        <v>0</v>
      </c>
      <c r="T312" s="28">
        <f>IF(ISERROR(1/VLOOKUP($B312,'Justerad allokering'!$B$2:$AG$462,MATCH(T$2,'Justerad allokering'!$B$2:$AF$2,0),FALSE)),VLOOKUP($B312,'Allokerad kvv'!$B$2:$AV$468,MATCH(T$2,'Allokerad kvv'!$B$2:$AV$2,0),FALSE),VLOOKUP($B312,'Justerad allokering'!$B$2:$AG$462,MATCH(T$2,'Justerad allokering'!$B$2:$AF$2,0),FALSE))</f>
        <v>0</v>
      </c>
      <c r="U312" s="28">
        <f>IF(ISERROR(1/VLOOKUP($B312,'Justerad allokering'!$B$2:$AG$462,MATCH(U$2,'Justerad allokering'!$B$2:$AF$2,0),FALSE)),VLOOKUP($B312,'Allokerad kvv'!$B$2:$AV$468,MATCH(U$2,'Allokerad kvv'!$B$2:$AV$2,0),FALSE),VLOOKUP($B312,'Justerad allokering'!$B$2:$AG$462,MATCH(U$2,'Justerad allokering'!$B$2:$AF$2,0),FALSE))</f>
        <v>0</v>
      </c>
      <c r="V312" s="28">
        <f>IF(ISERROR(1/VLOOKUP($B312,'Justerad allokering'!$B$2:$AG$462,MATCH(V$2,'Justerad allokering'!$B$2:$AF$2,0),FALSE)),VLOOKUP($B312,'Allokerad kvv'!$B$2:$AV$468,MATCH(V$2,'Allokerad kvv'!$B$2:$AV$2,0),FALSE),VLOOKUP($B312,'Justerad allokering'!$B$2:$AG$462,MATCH(V$2,'Justerad allokering'!$B$2:$AF$2,0),FALSE))</f>
        <v>0</v>
      </c>
      <c r="W312" s="28">
        <f>IF(ISERROR(1/VLOOKUP($B312,'Justerad allokering'!$B$2:$AG$462,MATCH(W$2,'Justerad allokering'!$B$2:$AF$2,0),FALSE)),VLOOKUP($B312,'Allokerad kvv'!$B$2:$AV$468,MATCH(W$2,'Allokerad kvv'!$B$2:$AV$2,0),FALSE),VLOOKUP($B312,'Justerad allokering'!$B$2:$AG$462,MATCH(W$2,'Justerad allokering'!$B$2:$AF$2,0),FALSE))</f>
        <v>0</v>
      </c>
      <c r="X312" s="28">
        <f>IF(ISERROR(1/VLOOKUP($B312,'Justerad allokering'!$B$2:$AG$462,MATCH(X$2,'Justerad allokering'!$B$2:$AF$2,0),FALSE)),VLOOKUP($B312,'Allokerad kvv'!$B$2:$AV$468,MATCH(X$2,'Allokerad kvv'!$B$2:$AV$2,0),FALSE),VLOOKUP($B312,'Justerad allokering'!$B$2:$AG$462,MATCH(X$2,'Justerad allokering'!$B$2:$AF$2,0),FALSE))</f>
        <v>0</v>
      </c>
      <c r="Y312" s="28">
        <f>IF(ISERROR(1/VLOOKUP($B312,'Justerad allokering'!$B$2:$AG$462,MATCH(Y$2,'Justerad allokering'!$B$2:$AF$2,0),FALSE)),VLOOKUP($B312,'Allokerad kvv'!$B$2:$AV$468,MATCH(Y$2,'Allokerad kvv'!$B$2:$AV$2,0),FALSE),VLOOKUP($B312,'Justerad allokering'!$B$2:$AG$462,MATCH(Y$2,'Justerad allokering'!$B$2:$AF$2,0),FALSE))</f>
        <v>0</v>
      </c>
      <c r="Z312" s="28">
        <f>IF(ISERROR(1/VLOOKUP($B312,'Justerad allokering'!$B$2:$AG$462,MATCH(Z$2,'Justerad allokering'!$B$2:$AF$2,0),FALSE)),VLOOKUP($B312,'Allokerad kvv'!$B$2:$AV$468,MATCH(Z$2,'Allokerad kvv'!$B$2:$AV$2,0),FALSE),VLOOKUP($B312,'Justerad allokering'!$B$2:$AG$462,MATCH(Z$2,'Justerad allokering'!$B$2:$AF$2,0),FALSE))</f>
        <v>0</v>
      </c>
      <c r="AA312" s="28"/>
      <c r="AB312" s="28"/>
      <c r="AE312">
        <f t="shared" si="12"/>
        <v>0</v>
      </c>
      <c r="AG312">
        <f t="shared" si="13"/>
        <v>0</v>
      </c>
      <c r="AH312">
        <f t="shared" si="14"/>
        <v>0</v>
      </c>
      <c r="AI312" s="55" t="str">
        <f>IF(AH312=0,"",AH312/VLOOKUP(B312,Kraftvärmeprod!$B$1:$BC$480,MATCH("Summa tillförd energi exklusive rökgaskondensering",Kraftvärmeprod!$B$1:$BC$1,0),FALSE))</f>
        <v/>
      </c>
    </row>
    <row r="313" spans="1:35" x14ac:dyDescent="0.25">
      <c r="A313" s="28" t="s">
        <v>403</v>
      </c>
      <c r="B313" s="28" t="s">
        <v>420</v>
      </c>
      <c r="C313" s="28">
        <f>IF(ISERROR(1/VLOOKUP($B313,'Justerad allokering'!$B$2:$AG$462,MATCH(C$2,'Justerad allokering'!$B$2:$AF$2,0),FALSE)),VLOOKUP($B313,'Allokerad kvv'!$B$2:$AV$468,MATCH(C$2,'Allokerad kvv'!$B$2:$AV$2,0),FALSE),VLOOKUP($B313,'Justerad allokering'!$B$2:$AG$462,MATCH(C$2,'Justerad allokering'!$B$2:$AF$2,0),FALSE))</f>
        <v>0</v>
      </c>
      <c r="D313" s="28">
        <f>IF(ISERROR(1/VLOOKUP($B313,'Justerad allokering'!$B$2:$AG$462,MATCH(D$2,'Justerad allokering'!$B$2:$AF$2,0),FALSE)),VLOOKUP($B313,'Allokerad kvv'!$B$2:$AV$468,MATCH(D$2,'Allokerad kvv'!$B$2:$AV$2,0),FALSE),VLOOKUP($B313,'Justerad allokering'!$B$2:$AG$462,MATCH(D$2,'Justerad allokering'!$B$2:$AF$2,0),FALSE))</f>
        <v>0</v>
      </c>
      <c r="E313" s="28">
        <f>IF(ISERROR(1/VLOOKUP($B313,'Justerad allokering'!$B$2:$AG$462,MATCH(E$2,'Justerad allokering'!$B$2:$AF$2,0),FALSE)),VLOOKUP($B313,'Allokerad kvv'!$B$2:$AV$468,MATCH(E$2,'Allokerad kvv'!$B$2:$AV$2,0),FALSE),VLOOKUP($B313,'Justerad allokering'!$B$2:$AG$462,MATCH(E$2,'Justerad allokering'!$B$2:$AF$2,0),FALSE))</f>
        <v>0</v>
      </c>
      <c r="F313" s="28">
        <f>IF(ISERROR(1/VLOOKUP($B313,'Justerad allokering'!$B$2:$AG$462,MATCH(F$2,'Justerad allokering'!$B$2:$AF$2,0),FALSE)),VLOOKUP($B313,'Allokerad kvv'!$B$2:$AV$468,MATCH(F$2,'Allokerad kvv'!$B$2:$AV$2,0),FALSE),VLOOKUP($B313,'Justerad allokering'!$B$2:$AG$462,MATCH(F$2,'Justerad allokering'!$B$2:$AF$2,0),FALSE))</f>
        <v>0</v>
      </c>
      <c r="G313" s="28">
        <f>IF(ISERROR(1/VLOOKUP($B313,'Justerad allokering'!$B$2:$AG$462,MATCH(G$2,'Justerad allokering'!$B$2:$AF$2,0),FALSE)),VLOOKUP($B313,'Allokerad kvv'!$B$2:$AV$468,MATCH(G$2,'Allokerad kvv'!$B$2:$AV$2,0),FALSE),VLOOKUP($B313,'Justerad allokering'!$B$2:$AG$462,MATCH(G$2,'Justerad allokering'!$B$2:$AF$2,0),FALSE))</f>
        <v>0</v>
      </c>
      <c r="H313" s="28">
        <f>IF(ISERROR(1/VLOOKUP($B313,'Justerad allokering'!$B$2:$AG$462,MATCH(H$2,'Justerad allokering'!$B$2:$AF$2,0),FALSE)),VLOOKUP($B313,'Allokerad kvv'!$B$2:$AV$468,MATCH(H$2,'Allokerad kvv'!$B$2:$AV$2,0),FALSE),VLOOKUP($B313,'Justerad allokering'!$B$2:$AG$462,MATCH(H$2,'Justerad allokering'!$B$2:$AF$2,0),FALSE))</f>
        <v>0</v>
      </c>
      <c r="I313" s="28">
        <f>IF(ISERROR(1/VLOOKUP($B313,'Justerad allokering'!$B$2:$AG$462,MATCH(I$2,'Justerad allokering'!$B$2:$AF$2,0),FALSE)),VLOOKUP($B313,'Allokerad kvv'!$B$2:$AV$468,MATCH(I$2,'Allokerad kvv'!$B$2:$AV$2,0),FALSE),VLOOKUP($B313,'Justerad allokering'!$B$2:$AG$462,MATCH(I$2,'Justerad allokering'!$B$2:$AF$2,0),FALSE))</f>
        <v>0</v>
      </c>
      <c r="J313" s="28">
        <f>IF(ISERROR(1/VLOOKUP($B313,'Justerad allokering'!$B$2:$AG$462,MATCH(J$2,'Justerad allokering'!$B$2:$AF$2,0),FALSE)),VLOOKUP($B313,'Allokerad kvv'!$B$2:$AV$468,MATCH(J$2,'Allokerad kvv'!$B$2:$AV$2,0),FALSE),VLOOKUP($B313,'Justerad allokering'!$B$2:$AG$462,MATCH(J$2,'Justerad allokering'!$B$2:$AF$2,0),FALSE))</f>
        <v>0</v>
      </c>
      <c r="K313" s="28">
        <f>IF(ISERROR(1/VLOOKUP($B313,'Justerad allokering'!$B$2:$AG$462,MATCH(K$2,'Justerad allokering'!$B$2:$AF$2,0),FALSE)),VLOOKUP($B313,'Allokerad kvv'!$B$2:$AV$468,MATCH(K$2,'Allokerad kvv'!$B$2:$AV$2,0),FALSE),VLOOKUP($B313,'Justerad allokering'!$B$2:$AG$462,MATCH(K$2,'Justerad allokering'!$B$2:$AF$2,0),FALSE))</f>
        <v>0</v>
      </c>
      <c r="L313" s="28">
        <f>IF(ISERROR(1/VLOOKUP($B313,'Justerad allokering'!$B$2:$AG$462,MATCH(L$2,'Justerad allokering'!$B$2:$AF$2,0),FALSE)),VLOOKUP($B313,'Allokerad kvv'!$B$2:$AV$468,MATCH(L$2,'Allokerad kvv'!$B$2:$AV$2,0),FALSE),VLOOKUP($B313,'Justerad allokering'!$B$2:$AG$462,MATCH(L$2,'Justerad allokering'!$B$2:$AF$2,0),FALSE))</f>
        <v>0</v>
      </c>
      <c r="M313" s="28">
        <f>IF(ISERROR(1/VLOOKUP($B313,'Justerad allokering'!$B$2:$AG$462,MATCH(M$2,'Justerad allokering'!$B$2:$AF$2,0),FALSE)),VLOOKUP($B313,'Allokerad kvv'!$B$2:$AV$468,MATCH(M$2,'Allokerad kvv'!$B$2:$AV$2,0),FALSE),VLOOKUP($B313,'Justerad allokering'!$B$2:$AG$462,MATCH(M$2,'Justerad allokering'!$B$2:$AF$2,0),FALSE))</f>
        <v>0</v>
      </c>
      <c r="N313" s="28">
        <f>IF(ISERROR(1/VLOOKUP($B313,'Justerad allokering'!$B$2:$AG$462,MATCH(N$2,'Justerad allokering'!$B$2:$AF$2,0),FALSE)),VLOOKUP($B313,'Allokerad kvv'!$B$2:$AV$468,MATCH(N$2,'Allokerad kvv'!$B$2:$AV$2,0),FALSE),VLOOKUP($B313,'Justerad allokering'!$B$2:$AG$462,MATCH(N$2,'Justerad allokering'!$B$2:$AF$2,0),FALSE))</f>
        <v>0</v>
      </c>
      <c r="O313" s="28">
        <f>IF(ISERROR(1/VLOOKUP($B313,'Justerad allokering'!$B$2:$AG$462,MATCH(O$2,'Justerad allokering'!$B$2:$AF$2,0),FALSE)),VLOOKUP($B313,'Allokerad kvv'!$B$2:$AV$468,MATCH(O$2,'Allokerad kvv'!$B$2:$AV$2,0),FALSE),VLOOKUP($B313,'Justerad allokering'!$B$2:$AG$462,MATCH(O$2,'Justerad allokering'!$B$2:$AF$2,0),FALSE))</f>
        <v>0</v>
      </c>
      <c r="P313" s="28">
        <f>IF(ISERROR(1/VLOOKUP($B313,'Justerad allokering'!$B$2:$AG$462,MATCH(P$2,'Justerad allokering'!$B$2:$AF$2,0),FALSE)),VLOOKUP($B313,'Allokerad kvv'!$B$2:$AV$468,MATCH(P$2,'Allokerad kvv'!$B$2:$AV$2,0),FALSE),VLOOKUP($B313,'Justerad allokering'!$B$2:$AG$462,MATCH(P$2,'Justerad allokering'!$B$2:$AF$2,0),FALSE))</f>
        <v>0</v>
      </c>
      <c r="Q313" s="28">
        <f>IF(ISERROR(1/VLOOKUP($B313,'Justerad allokering'!$B$2:$AG$462,MATCH(Q$2,'Justerad allokering'!$B$2:$AF$2,0),FALSE)),VLOOKUP($B313,'Allokerad kvv'!$B$2:$AV$468,MATCH(Q$2,'Allokerad kvv'!$B$2:$AV$2,0),FALSE),VLOOKUP($B313,'Justerad allokering'!$B$2:$AG$462,MATCH(Q$2,'Justerad allokering'!$B$2:$AF$2,0),FALSE))</f>
        <v>0</v>
      </c>
      <c r="R313" s="28">
        <f>IF(ISERROR(1/VLOOKUP($B313,'Justerad allokering'!$B$2:$AG$462,MATCH(R$2,'Justerad allokering'!$B$2:$AF$2,0),FALSE)),VLOOKUP($B313,'Allokerad kvv'!$B$2:$AV$468,MATCH(R$2,'Allokerad kvv'!$B$2:$AV$2,0),FALSE),VLOOKUP($B313,'Justerad allokering'!$B$2:$AG$462,MATCH(R$2,'Justerad allokering'!$B$2:$AF$2,0),FALSE))</f>
        <v>0</v>
      </c>
      <c r="S313" s="28">
        <f>IF(ISERROR(1/VLOOKUP($B313,'Justerad allokering'!$B$2:$AG$462,MATCH(S$2,'Justerad allokering'!$B$2:$AF$2,0),FALSE)),VLOOKUP($B313,'Allokerad kvv'!$B$2:$AV$468,MATCH(S$2,'Allokerad kvv'!$B$2:$AV$2,0),FALSE),VLOOKUP($B313,'Justerad allokering'!$B$2:$AG$462,MATCH(S$2,'Justerad allokering'!$B$2:$AF$2,0),FALSE))</f>
        <v>0</v>
      </c>
      <c r="T313" s="28">
        <f>IF(ISERROR(1/VLOOKUP($B313,'Justerad allokering'!$B$2:$AG$462,MATCH(T$2,'Justerad allokering'!$B$2:$AF$2,0),FALSE)),VLOOKUP($B313,'Allokerad kvv'!$B$2:$AV$468,MATCH(T$2,'Allokerad kvv'!$B$2:$AV$2,0),FALSE),VLOOKUP($B313,'Justerad allokering'!$B$2:$AG$462,MATCH(T$2,'Justerad allokering'!$B$2:$AF$2,0),FALSE))</f>
        <v>0</v>
      </c>
      <c r="U313" s="28">
        <f>IF(ISERROR(1/VLOOKUP($B313,'Justerad allokering'!$B$2:$AG$462,MATCH(U$2,'Justerad allokering'!$B$2:$AF$2,0),FALSE)),VLOOKUP($B313,'Allokerad kvv'!$B$2:$AV$468,MATCH(U$2,'Allokerad kvv'!$B$2:$AV$2,0),FALSE),VLOOKUP($B313,'Justerad allokering'!$B$2:$AG$462,MATCH(U$2,'Justerad allokering'!$B$2:$AF$2,0),FALSE))</f>
        <v>0</v>
      </c>
      <c r="V313" s="28">
        <f>IF(ISERROR(1/VLOOKUP($B313,'Justerad allokering'!$B$2:$AG$462,MATCH(V$2,'Justerad allokering'!$B$2:$AF$2,0),FALSE)),VLOOKUP($B313,'Allokerad kvv'!$B$2:$AV$468,MATCH(V$2,'Allokerad kvv'!$B$2:$AV$2,0),FALSE),VLOOKUP($B313,'Justerad allokering'!$B$2:$AG$462,MATCH(V$2,'Justerad allokering'!$B$2:$AF$2,0),FALSE))</f>
        <v>0</v>
      </c>
      <c r="W313" s="28">
        <f>IF(ISERROR(1/VLOOKUP($B313,'Justerad allokering'!$B$2:$AG$462,MATCH(W$2,'Justerad allokering'!$B$2:$AF$2,0),FALSE)),VLOOKUP($B313,'Allokerad kvv'!$B$2:$AV$468,MATCH(W$2,'Allokerad kvv'!$B$2:$AV$2,0),FALSE),VLOOKUP($B313,'Justerad allokering'!$B$2:$AG$462,MATCH(W$2,'Justerad allokering'!$B$2:$AF$2,0),FALSE))</f>
        <v>0</v>
      </c>
      <c r="X313" s="28">
        <f>IF(ISERROR(1/VLOOKUP($B313,'Justerad allokering'!$B$2:$AG$462,MATCH(X$2,'Justerad allokering'!$B$2:$AF$2,0),FALSE)),VLOOKUP($B313,'Allokerad kvv'!$B$2:$AV$468,MATCH(X$2,'Allokerad kvv'!$B$2:$AV$2,0),FALSE),VLOOKUP($B313,'Justerad allokering'!$B$2:$AG$462,MATCH(X$2,'Justerad allokering'!$B$2:$AF$2,0),FALSE))</f>
        <v>0</v>
      </c>
      <c r="Y313" s="28">
        <f>IF(ISERROR(1/VLOOKUP($B313,'Justerad allokering'!$B$2:$AG$462,MATCH(Y$2,'Justerad allokering'!$B$2:$AF$2,0),FALSE)),VLOOKUP($B313,'Allokerad kvv'!$B$2:$AV$468,MATCH(Y$2,'Allokerad kvv'!$B$2:$AV$2,0),FALSE),VLOOKUP($B313,'Justerad allokering'!$B$2:$AG$462,MATCH(Y$2,'Justerad allokering'!$B$2:$AF$2,0),FALSE))</f>
        <v>0</v>
      </c>
      <c r="Z313" s="28">
        <f>IF(ISERROR(1/VLOOKUP($B313,'Justerad allokering'!$B$2:$AG$462,MATCH(Z$2,'Justerad allokering'!$B$2:$AF$2,0),FALSE)),VLOOKUP($B313,'Allokerad kvv'!$B$2:$AV$468,MATCH(Z$2,'Allokerad kvv'!$B$2:$AV$2,0),FALSE),VLOOKUP($B313,'Justerad allokering'!$B$2:$AG$462,MATCH(Z$2,'Justerad allokering'!$B$2:$AF$2,0),FALSE))</f>
        <v>0</v>
      </c>
      <c r="AA313" s="28"/>
      <c r="AB313" s="28"/>
      <c r="AE313">
        <f t="shared" si="12"/>
        <v>0</v>
      </c>
      <c r="AG313">
        <f t="shared" si="13"/>
        <v>0</v>
      </c>
      <c r="AH313">
        <f t="shared" si="14"/>
        <v>0</v>
      </c>
      <c r="AI313" s="55" t="str">
        <f>IF(AH313=0,"",AH313/VLOOKUP(B313,Kraftvärmeprod!$B$1:$BC$480,MATCH("Summa tillförd energi exklusive rökgaskondensering",Kraftvärmeprod!$B$1:$BC$1,0),FALSE))</f>
        <v/>
      </c>
    </row>
    <row r="314" spans="1:35" x14ac:dyDescent="0.25">
      <c r="A314" s="28" t="s">
        <v>403</v>
      </c>
      <c r="B314" s="28" t="s">
        <v>421</v>
      </c>
      <c r="C314" s="28">
        <f>IF(ISERROR(1/VLOOKUP($B314,'Justerad allokering'!$B$2:$AG$462,MATCH(C$2,'Justerad allokering'!$B$2:$AF$2,0),FALSE)),VLOOKUP($B314,'Allokerad kvv'!$B$2:$AV$468,MATCH(C$2,'Allokerad kvv'!$B$2:$AV$2,0),FALSE),VLOOKUP($B314,'Justerad allokering'!$B$2:$AG$462,MATCH(C$2,'Justerad allokering'!$B$2:$AF$2,0),FALSE))</f>
        <v>0</v>
      </c>
      <c r="D314" s="28">
        <f>IF(ISERROR(1/VLOOKUP($B314,'Justerad allokering'!$B$2:$AG$462,MATCH(D$2,'Justerad allokering'!$B$2:$AF$2,0),FALSE)),VLOOKUP($B314,'Allokerad kvv'!$B$2:$AV$468,MATCH(D$2,'Allokerad kvv'!$B$2:$AV$2,0),FALSE),VLOOKUP($B314,'Justerad allokering'!$B$2:$AG$462,MATCH(D$2,'Justerad allokering'!$B$2:$AF$2,0),FALSE))</f>
        <v>0</v>
      </c>
      <c r="E314" s="28">
        <f>IF(ISERROR(1/VLOOKUP($B314,'Justerad allokering'!$B$2:$AG$462,MATCH(E$2,'Justerad allokering'!$B$2:$AF$2,0),FALSE)),VLOOKUP($B314,'Allokerad kvv'!$B$2:$AV$468,MATCH(E$2,'Allokerad kvv'!$B$2:$AV$2,0),FALSE),VLOOKUP($B314,'Justerad allokering'!$B$2:$AG$462,MATCH(E$2,'Justerad allokering'!$B$2:$AF$2,0),FALSE))</f>
        <v>0</v>
      </c>
      <c r="F314" s="28">
        <f>IF(ISERROR(1/VLOOKUP($B314,'Justerad allokering'!$B$2:$AG$462,MATCH(F$2,'Justerad allokering'!$B$2:$AF$2,0),FALSE)),VLOOKUP($B314,'Allokerad kvv'!$B$2:$AV$468,MATCH(F$2,'Allokerad kvv'!$B$2:$AV$2,0),FALSE),VLOOKUP($B314,'Justerad allokering'!$B$2:$AG$462,MATCH(F$2,'Justerad allokering'!$B$2:$AF$2,0),FALSE))</f>
        <v>0</v>
      </c>
      <c r="G314" s="28">
        <f>IF(ISERROR(1/VLOOKUP($B314,'Justerad allokering'!$B$2:$AG$462,MATCH(G$2,'Justerad allokering'!$B$2:$AF$2,0),FALSE)),VLOOKUP($B314,'Allokerad kvv'!$B$2:$AV$468,MATCH(G$2,'Allokerad kvv'!$B$2:$AV$2,0),FALSE),VLOOKUP($B314,'Justerad allokering'!$B$2:$AG$462,MATCH(G$2,'Justerad allokering'!$B$2:$AF$2,0),FALSE))</f>
        <v>0</v>
      </c>
      <c r="H314" s="28">
        <f>IF(ISERROR(1/VLOOKUP($B314,'Justerad allokering'!$B$2:$AG$462,MATCH(H$2,'Justerad allokering'!$B$2:$AF$2,0),FALSE)),VLOOKUP($B314,'Allokerad kvv'!$B$2:$AV$468,MATCH(H$2,'Allokerad kvv'!$B$2:$AV$2,0),FALSE),VLOOKUP($B314,'Justerad allokering'!$B$2:$AG$462,MATCH(H$2,'Justerad allokering'!$B$2:$AF$2,0),FALSE))</f>
        <v>0</v>
      </c>
      <c r="I314" s="28">
        <f>IF(ISERROR(1/VLOOKUP($B314,'Justerad allokering'!$B$2:$AG$462,MATCH(I$2,'Justerad allokering'!$B$2:$AF$2,0),FALSE)),VLOOKUP($B314,'Allokerad kvv'!$B$2:$AV$468,MATCH(I$2,'Allokerad kvv'!$B$2:$AV$2,0),FALSE),VLOOKUP($B314,'Justerad allokering'!$B$2:$AG$462,MATCH(I$2,'Justerad allokering'!$B$2:$AF$2,0),FALSE))</f>
        <v>0</v>
      </c>
      <c r="J314" s="28">
        <f>IF(ISERROR(1/VLOOKUP($B314,'Justerad allokering'!$B$2:$AG$462,MATCH(J$2,'Justerad allokering'!$B$2:$AF$2,0),FALSE)),VLOOKUP($B314,'Allokerad kvv'!$B$2:$AV$468,MATCH(J$2,'Allokerad kvv'!$B$2:$AV$2,0),FALSE),VLOOKUP($B314,'Justerad allokering'!$B$2:$AG$462,MATCH(J$2,'Justerad allokering'!$B$2:$AF$2,0),FALSE))</f>
        <v>0</v>
      </c>
      <c r="K314" s="28">
        <f>IF(ISERROR(1/VLOOKUP($B314,'Justerad allokering'!$B$2:$AG$462,MATCH(K$2,'Justerad allokering'!$B$2:$AF$2,0),FALSE)),VLOOKUP($B314,'Allokerad kvv'!$B$2:$AV$468,MATCH(K$2,'Allokerad kvv'!$B$2:$AV$2,0),FALSE),VLOOKUP($B314,'Justerad allokering'!$B$2:$AG$462,MATCH(K$2,'Justerad allokering'!$B$2:$AF$2,0),FALSE))</f>
        <v>0</v>
      </c>
      <c r="L314" s="28">
        <f>IF(ISERROR(1/VLOOKUP($B314,'Justerad allokering'!$B$2:$AG$462,MATCH(L$2,'Justerad allokering'!$B$2:$AF$2,0),FALSE)),VLOOKUP($B314,'Allokerad kvv'!$B$2:$AV$468,MATCH(L$2,'Allokerad kvv'!$B$2:$AV$2,0),FALSE),VLOOKUP($B314,'Justerad allokering'!$B$2:$AG$462,MATCH(L$2,'Justerad allokering'!$B$2:$AF$2,0),FALSE))</f>
        <v>0</v>
      </c>
      <c r="M314" s="28">
        <f>IF(ISERROR(1/VLOOKUP($B314,'Justerad allokering'!$B$2:$AG$462,MATCH(M$2,'Justerad allokering'!$B$2:$AF$2,0),FALSE)),VLOOKUP($B314,'Allokerad kvv'!$B$2:$AV$468,MATCH(M$2,'Allokerad kvv'!$B$2:$AV$2,0),FALSE),VLOOKUP($B314,'Justerad allokering'!$B$2:$AG$462,MATCH(M$2,'Justerad allokering'!$B$2:$AF$2,0),FALSE))</f>
        <v>0</v>
      </c>
      <c r="N314" s="28">
        <f>IF(ISERROR(1/VLOOKUP($B314,'Justerad allokering'!$B$2:$AG$462,MATCH(N$2,'Justerad allokering'!$B$2:$AF$2,0),FALSE)),VLOOKUP($B314,'Allokerad kvv'!$B$2:$AV$468,MATCH(N$2,'Allokerad kvv'!$B$2:$AV$2,0),FALSE),VLOOKUP($B314,'Justerad allokering'!$B$2:$AG$462,MATCH(N$2,'Justerad allokering'!$B$2:$AF$2,0),FALSE))</f>
        <v>0</v>
      </c>
      <c r="O314" s="28">
        <f>IF(ISERROR(1/VLOOKUP($B314,'Justerad allokering'!$B$2:$AG$462,MATCH(O$2,'Justerad allokering'!$B$2:$AF$2,0),FALSE)),VLOOKUP($B314,'Allokerad kvv'!$B$2:$AV$468,MATCH(O$2,'Allokerad kvv'!$B$2:$AV$2,0),FALSE),VLOOKUP($B314,'Justerad allokering'!$B$2:$AG$462,MATCH(O$2,'Justerad allokering'!$B$2:$AF$2,0),FALSE))</f>
        <v>0</v>
      </c>
      <c r="P314" s="28">
        <f>IF(ISERROR(1/VLOOKUP($B314,'Justerad allokering'!$B$2:$AG$462,MATCH(P$2,'Justerad allokering'!$B$2:$AF$2,0),FALSE)),VLOOKUP($B314,'Allokerad kvv'!$B$2:$AV$468,MATCH(P$2,'Allokerad kvv'!$B$2:$AV$2,0),FALSE),VLOOKUP($B314,'Justerad allokering'!$B$2:$AG$462,MATCH(P$2,'Justerad allokering'!$B$2:$AF$2,0),FALSE))</f>
        <v>0</v>
      </c>
      <c r="Q314" s="28">
        <f>IF(ISERROR(1/VLOOKUP($B314,'Justerad allokering'!$B$2:$AG$462,MATCH(Q$2,'Justerad allokering'!$B$2:$AF$2,0),FALSE)),VLOOKUP($B314,'Allokerad kvv'!$B$2:$AV$468,MATCH(Q$2,'Allokerad kvv'!$B$2:$AV$2,0),FALSE),VLOOKUP($B314,'Justerad allokering'!$B$2:$AG$462,MATCH(Q$2,'Justerad allokering'!$B$2:$AF$2,0),FALSE))</f>
        <v>0</v>
      </c>
      <c r="R314" s="28">
        <f>IF(ISERROR(1/VLOOKUP($B314,'Justerad allokering'!$B$2:$AG$462,MATCH(R$2,'Justerad allokering'!$B$2:$AF$2,0),FALSE)),VLOOKUP($B314,'Allokerad kvv'!$B$2:$AV$468,MATCH(R$2,'Allokerad kvv'!$B$2:$AV$2,0),FALSE),VLOOKUP($B314,'Justerad allokering'!$B$2:$AG$462,MATCH(R$2,'Justerad allokering'!$B$2:$AF$2,0),FALSE))</f>
        <v>0</v>
      </c>
      <c r="S314" s="28">
        <f>IF(ISERROR(1/VLOOKUP($B314,'Justerad allokering'!$B$2:$AG$462,MATCH(S$2,'Justerad allokering'!$B$2:$AF$2,0),FALSE)),VLOOKUP($B314,'Allokerad kvv'!$B$2:$AV$468,MATCH(S$2,'Allokerad kvv'!$B$2:$AV$2,0),FALSE),VLOOKUP($B314,'Justerad allokering'!$B$2:$AG$462,MATCH(S$2,'Justerad allokering'!$B$2:$AF$2,0),FALSE))</f>
        <v>0</v>
      </c>
      <c r="T314" s="28">
        <f>IF(ISERROR(1/VLOOKUP($B314,'Justerad allokering'!$B$2:$AG$462,MATCH(T$2,'Justerad allokering'!$B$2:$AF$2,0),FALSE)),VLOOKUP($B314,'Allokerad kvv'!$B$2:$AV$468,MATCH(T$2,'Allokerad kvv'!$B$2:$AV$2,0),FALSE),VLOOKUP($B314,'Justerad allokering'!$B$2:$AG$462,MATCH(T$2,'Justerad allokering'!$B$2:$AF$2,0),FALSE))</f>
        <v>0</v>
      </c>
      <c r="U314" s="28">
        <f>IF(ISERROR(1/VLOOKUP($B314,'Justerad allokering'!$B$2:$AG$462,MATCH(U$2,'Justerad allokering'!$B$2:$AF$2,0),FALSE)),VLOOKUP($B314,'Allokerad kvv'!$B$2:$AV$468,MATCH(U$2,'Allokerad kvv'!$B$2:$AV$2,0),FALSE),VLOOKUP($B314,'Justerad allokering'!$B$2:$AG$462,MATCH(U$2,'Justerad allokering'!$B$2:$AF$2,0),FALSE))</f>
        <v>0</v>
      </c>
      <c r="V314" s="28">
        <f>IF(ISERROR(1/VLOOKUP($B314,'Justerad allokering'!$B$2:$AG$462,MATCH(V$2,'Justerad allokering'!$B$2:$AF$2,0),FALSE)),VLOOKUP($B314,'Allokerad kvv'!$B$2:$AV$468,MATCH(V$2,'Allokerad kvv'!$B$2:$AV$2,0),FALSE),VLOOKUP($B314,'Justerad allokering'!$B$2:$AG$462,MATCH(V$2,'Justerad allokering'!$B$2:$AF$2,0),FALSE))</f>
        <v>0</v>
      </c>
      <c r="W314" s="28">
        <f>IF(ISERROR(1/VLOOKUP($B314,'Justerad allokering'!$B$2:$AG$462,MATCH(W$2,'Justerad allokering'!$B$2:$AF$2,0),FALSE)),VLOOKUP($B314,'Allokerad kvv'!$B$2:$AV$468,MATCH(W$2,'Allokerad kvv'!$B$2:$AV$2,0),FALSE),VLOOKUP($B314,'Justerad allokering'!$B$2:$AG$462,MATCH(W$2,'Justerad allokering'!$B$2:$AF$2,0),FALSE))</f>
        <v>0</v>
      </c>
      <c r="X314" s="28">
        <f>IF(ISERROR(1/VLOOKUP($B314,'Justerad allokering'!$B$2:$AG$462,MATCH(X$2,'Justerad allokering'!$B$2:$AF$2,0),FALSE)),VLOOKUP($B314,'Allokerad kvv'!$B$2:$AV$468,MATCH(X$2,'Allokerad kvv'!$B$2:$AV$2,0),FALSE),VLOOKUP($B314,'Justerad allokering'!$B$2:$AG$462,MATCH(X$2,'Justerad allokering'!$B$2:$AF$2,0),FALSE))</f>
        <v>0</v>
      </c>
      <c r="Y314" s="28">
        <f>IF(ISERROR(1/VLOOKUP($B314,'Justerad allokering'!$B$2:$AG$462,MATCH(Y$2,'Justerad allokering'!$B$2:$AF$2,0),FALSE)),VLOOKUP($B314,'Allokerad kvv'!$B$2:$AV$468,MATCH(Y$2,'Allokerad kvv'!$B$2:$AV$2,0),FALSE),VLOOKUP($B314,'Justerad allokering'!$B$2:$AG$462,MATCH(Y$2,'Justerad allokering'!$B$2:$AF$2,0),FALSE))</f>
        <v>0</v>
      </c>
      <c r="Z314" s="28">
        <f>IF(ISERROR(1/VLOOKUP($B314,'Justerad allokering'!$B$2:$AG$462,MATCH(Z$2,'Justerad allokering'!$B$2:$AF$2,0),FALSE)),VLOOKUP($B314,'Allokerad kvv'!$B$2:$AV$468,MATCH(Z$2,'Allokerad kvv'!$B$2:$AV$2,0),FALSE),VLOOKUP($B314,'Justerad allokering'!$B$2:$AG$462,MATCH(Z$2,'Justerad allokering'!$B$2:$AF$2,0),FALSE))</f>
        <v>0</v>
      </c>
      <c r="AA314" s="28"/>
      <c r="AB314" s="28"/>
      <c r="AE314">
        <f t="shared" si="12"/>
        <v>0</v>
      </c>
      <c r="AG314">
        <f t="shared" si="13"/>
        <v>0</v>
      </c>
      <c r="AH314">
        <f t="shared" si="14"/>
        <v>0</v>
      </c>
      <c r="AI314" s="55" t="str">
        <f>IF(AH314=0,"",AH314/VLOOKUP(B314,Kraftvärmeprod!$B$1:$BC$480,MATCH("Summa tillförd energi exklusive rökgaskondensering",Kraftvärmeprod!$B$1:$BC$1,0),FALSE))</f>
        <v/>
      </c>
    </row>
    <row r="315" spans="1:35" x14ac:dyDescent="0.25">
      <c r="A315" s="28" t="s">
        <v>422</v>
      </c>
      <c r="B315" s="28" t="s">
        <v>423</v>
      </c>
      <c r="C315" s="28">
        <f>IF(ISERROR(1/VLOOKUP($B315,'Justerad allokering'!$B$2:$AG$462,MATCH(C$2,'Justerad allokering'!$B$2:$AF$2,0),FALSE)),VLOOKUP($B315,'Allokerad kvv'!$B$2:$AV$468,MATCH(C$2,'Allokerad kvv'!$B$2:$AV$2,0),FALSE),VLOOKUP($B315,'Justerad allokering'!$B$2:$AG$462,MATCH(C$2,'Justerad allokering'!$B$2:$AF$2,0),FALSE))</f>
        <v>0</v>
      </c>
      <c r="D315" s="28">
        <f>IF(ISERROR(1/VLOOKUP($B315,'Justerad allokering'!$B$2:$AG$462,MATCH(D$2,'Justerad allokering'!$B$2:$AF$2,0),FALSE)),VLOOKUP($B315,'Allokerad kvv'!$B$2:$AV$468,MATCH(D$2,'Allokerad kvv'!$B$2:$AV$2,0),FALSE),VLOOKUP($B315,'Justerad allokering'!$B$2:$AG$462,MATCH(D$2,'Justerad allokering'!$B$2:$AF$2,0),FALSE))</f>
        <v>0</v>
      </c>
      <c r="E315" s="28">
        <f>IF(ISERROR(1/VLOOKUP($B315,'Justerad allokering'!$B$2:$AG$462,MATCH(E$2,'Justerad allokering'!$B$2:$AF$2,0),FALSE)),VLOOKUP($B315,'Allokerad kvv'!$B$2:$AV$468,MATCH(E$2,'Allokerad kvv'!$B$2:$AV$2,0),FALSE),VLOOKUP($B315,'Justerad allokering'!$B$2:$AG$462,MATCH(E$2,'Justerad allokering'!$B$2:$AF$2,0),FALSE))</f>
        <v>0</v>
      </c>
      <c r="F315" s="28">
        <f>IF(ISERROR(1/VLOOKUP($B315,'Justerad allokering'!$B$2:$AG$462,MATCH(F$2,'Justerad allokering'!$B$2:$AF$2,0),FALSE)),VLOOKUP($B315,'Allokerad kvv'!$B$2:$AV$468,MATCH(F$2,'Allokerad kvv'!$B$2:$AV$2,0),FALSE),VLOOKUP($B315,'Justerad allokering'!$B$2:$AG$462,MATCH(F$2,'Justerad allokering'!$B$2:$AF$2,0),FALSE))</f>
        <v>0</v>
      </c>
      <c r="G315" s="28">
        <f>IF(ISERROR(1/VLOOKUP($B315,'Justerad allokering'!$B$2:$AG$462,MATCH(G$2,'Justerad allokering'!$B$2:$AF$2,0),FALSE)),VLOOKUP($B315,'Allokerad kvv'!$B$2:$AV$468,MATCH(G$2,'Allokerad kvv'!$B$2:$AV$2,0),FALSE),VLOOKUP($B315,'Justerad allokering'!$B$2:$AG$462,MATCH(G$2,'Justerad allokering'!$B$2:$AF$2,0),FALSE))</f>
        <v>0</v>
      </c>
      <c r="H315" s="28">
        <f>IF(ISERROR(1/VLOOKUP($B315,'Justerad allokering'!$B$2:$AG$462,MATCH(H$2,'Justerad allokering'!$B$2:$AF$2,0),FALSE)),VLOOKUP($B315,'Allokerad kvv'!$B$2:$AV$468,MATCH(H$2,'Allokerad kvv'!$B$2:$AV$2,0),FALSE),VLOOKUP($B315,'Justerad allokering'!$B$2:$AG$462,MATCH(H$2,'Justerad allokering'!$B$2:$AF$2,0),FALSE))</f>
        <v>0</v>
      </c>
      <c r="I315" s="28">
        <f>IF(ISERROR(1/VLOOKUP($B315,'Justerad allokering'!$B$2:$AG$462,MATCH(I$2,'Justerad allokering'!$B$2:$AF$2,0),FALSE)),VLOOKUP($B315,'Allokerad kvv'!$B$2:$AV$468,MATCH(I$2,'Allokerad kvv'!$B$2:$AV$2,0),FALSE),VLOOKUP($B315,'Justerad allokering'!$B$2:$AG$462,MATCH(I$2,'Justerad allokering'!$B$2:$AF$2,0),FALSE))</f>
        <v>0</v>
      </c>
      <c r="J315" s="28">
        <f>IF(ISERROR(1/VLOOKUP($B315,'Justerad allokering'!$B$2:$AG$462,MATCH(J$2,'Justerad allokering'!$B$2:$AF$2,0),FALSE)),VLOOKUP($B315,'Allokerad kvv'!$B$2:$AV$468,MATCH(J$2,'Allokerad kvv'!$B$2:$AV$2,0),FALSE),VLOOKUP($B315,'Justerad allokering'!$B$2:$AG$462,MATCH(J$2,'Justerad allokering'!$B$2:$AF$2,0),FALSE))</f>
        <v>0</v>
      </c>
      <c r="K315" s="28">
        <f>IF(ISERROR(1/VLOOKUP($B315,'Justerad allokering'!$B$2:$AG$462,MATCH(K$2,'Justerad allokering'!$B$2:$AF$2,0),FALSE)),VLOOKUP($B315,'Allokerad kvv'!$B$2:$AV$468,MATCH(K$2,'Allokerad kvv'!$B$2:$AV$2,0),FALSE),VLOOKUP($B315,'Justerad allokering'!$B$2:$AG$462,MATCH(K$2,'Justerad allokering'!$B$2:$AF$2,0),FALSE))</f>
        <v>0</v>
      </c>
      <c r="L315" s="28">
        <f>IF(ISERROR(1/VLOOKUP($B315,'Justerad allokering'!$B$2:$AG$462,MATCH(L$2,'Justerad allokering'!$B$2:$AF$2,0),FALSE)),VLOOKUP($B315,'Allokerad kvv'!$B$2:$AV$468,MATCH(L$2,'Allokerad kvv'!$B$2:$AV$2,0),FALSE),VLOOKUP($B315,'Justerad allokering'!$B$2:$AG$462,MATCH(L$2,'Justerad allokering'!$B$2:$AF$2,0),FALSE))</f>
        <v>0</v>
      </c>
      <c r="M315" s="28">
        <f>IF(ISERROR(1/VLOOKUP($B315,'Justerad allokering'!$B$2:$AG$462,MATCH(M$2,'Justerad allokering'!$B$2:$AF$2,0),FALSE)),VLOOKUP($B315,'Allokerad kvv'!$B$2:$AV$468,MATCH(M$2,'Allokerad kvv'!$B$2:$AV$2,0),FALSE),VLOOKUP($B315,'Justerad allokering'!$B$2:$AG$462,MATCH(M$2,'Justerad allokering'!$B$2:$AF$2,0),FALSE))</f>
        <v>0</v>
      </c>
      <c r="N315" s="28">
        <f>IF(ISERROR(1/VLOOKUP($B315,'Justerad allokering'!$B$2:$AG$462,MATCH(N$2,'Justerad allokering'!$B$2:$AF$2,0),FALSE)),VLOOKUP($B315,'Allokerad kvv'!$B$2:$AV$468,MATCH(N$2,'Allokerad kvv'!$B$2:$AV$2,0),FALSE),VLOOKUP($B315,'Justerad allokering'!$B$2:$AG$462,MATCH(N$2,'Justerad allokering'!$B$2:$AF$2,0),FALSE))</f>
        <v>0</v>
      </c>
      <c r="O315" s="28">
        <f>IF(ISERROR(1/VLOOKUP($B315,'Justerad allokering'!$B$2:$AG$462,MATCH(O$2,'Justerad allokering'!$B$2:$AF$2,0),FALSE)),VLOOKUP($B315,'Allokerad kvv'!$B$2:$AV$468,MATCH(O$2,'Allokerad kvv'!$B$2:$AV$2,0),FALSE),VLOOKUP($B315,'Justerad allokering'!$B$2:$AG$462,MATCH(O$2,'Justerad allokering'!$B$2:$AF$2,0),FALSE))</f>
        <v>0</v>
      </c>
      <c r="P315" s="28">
        <f>IF(ISERROR(1/VLOOKUP($B315,'Justerad allokering'!$B$2:$AG$462,MATCH(P$2,'Justerad allokering'!$B$2:$AF$2,0),FALSE)),VLOOKUP($B315,'Allokerad kvv'!$B$2:$AV$468,MATCH(P$2,'Allokerad kvv'!$B$2:$AV$2,0),FALSE),VLOOKUP($B315,'Justerad allokering'!$B$2:$AG$462,MATCH(P$2,'Justerad allokering'!$B$2:$AF$2,0),FALSE))</f>
        <v>0</v>
      </c>
      <c r="Q315" s="28">
        <f>IF(ISERROR(1/VLOOKUP($B315,'Justerad allokering'!$B$2:$AG$462,MATCH(Q$2,'Justerad allokering'!$B$2:$AF$2,0),FALSE)),VLOOKUP($B315,'Allokerad kvv'!$B$2:$AV$468,MATCH(Q$2,'Allokerad kvv'!$B$2:$AV$2,0),FALSE),VLOOKUP($B315,'Justerad allokering'!$B$2:$AG$462,MATCH(Q$2,'Justerad allokering'!$B$2:$AF$2,0),FALSE))</f>
        <v>0</v>
      </c>
      <c r="R315" s="28">
        <f>IF(ISERROR(1/VLOOKUP($B315,'Justerad allokering'!$B$2:$AG$462,MATCH(R$2,'Justerad allokering'!$B$2:$AF$2,0),FALSE)),VLOOKUP($B315,'Allokerad kvv'!$B$2:$AV$468,MATCH(R$2,'Allokerad kvv'!$B$2:$AV$2,0),FALSE),VLOOKUP($B315,'Justerad allokering'!$B$2:$AG$462,MATCH(R$2,'Justerad allokering'!$B$2:$AF$2,0),FALSE))</f>
        <v>0</v>
      </c>
      <c r="S315" s="28">
        <f>IF(ISERROR(1/VLOOKUP($B315,'Justerad allokering'!$B$2:$AG$462,MATCH(S$2,'Justerad allokering'!$B$2:$AF$2,0),FALSE)),VLOOKUP($B315,'Allokerad kvv'!$B$2:$AV$468,MATCH(S$2,'Allokerad kvv'!$B$2:$AV$2,0),FALSE),VLOOKUP($B315,'Justerad allokering'!$B$2:$AG$462,MATCH(S$2,'Justerad allokering'!$B$2:$AF$2,0),FALSE))</f>
        <v>0</v>
      </c>
      <c r="T315" s="28">
        <f>IF(ISERROR(1/VLOOKUP($B315,'Justerad allokering'!$B$2:$AG$462,MATCH(T$2,'Justerad allokering'!$B$2:$AF$2,0),FALSE)),VLOOKUP($B315,'Allokerad kvv'!$B$2:$AV$468,MATCH(T$2,'Allokerad kvv'!$B$2:$AV$2,0),FALSE),VLOOKUP($B315,'Justerad allokering'!$B$2:$AG$462,MATCH(T$2,'Justerad allokering'!$B$2:$AF$2,0),FALSE))</f>
        <v>0</v>
      </c>
      <c r="U315" s="28">
        <f>IF(ISERROR(1/VLOOKUP($B315,'Justerad allokering'!$B$2:$AG$462,MATCH(U$2,'Justerad allokering'!$B$2:$AF$2,0),FALSE)),VLOOKUP($B315,'Allokerad kvv'!$B$2:$AV$468,MATCH(U$2,'Allokerad kvv'!$B$2:$AV$2,0),FALSE),VLOOKUP($B315,'Justerad allokering'!$B$2:$AG$462,MATCH(U$2,'Justerad allokering'!$B$2:$AF$2,0),FALSE))</f>
        <v>0</v>
      </c>
      <c r="V315" s="28">
        <f>IF(ISERROR(1/VLOOKUP($B315,'Justerad allokering'!$B$2:$AG$462,MATCH(V$2,'Justerad allokering'!$B$2:$AF$2,0),FALSE)),VLOOKUP($B315,'Allokerad kvv'!$B$2:$AV$468,MATCH(V$2,'Allokerad kvv'!$B$2:$AV$2,0),FALSE),VLOOKUP($B315,'Justerad allokering'!$B$2:$AG$462,MATCH(V$2,'Justerad allokering'!$B$2:$AF$2,0),FALSE))</f>
        <v>0</v>
      </c>
      <c r="W315" s="28">
        <f>IF(ISERROR(1/VLOOKUP($B315,'Justerad allokering'!$B$2:$AG$462,MATCH(W$2,'Justerad allokering'!$B$2:$AF$2,0),FALSE)),VLOOKUP($B315,'Allokerad kvv'!$B$2:$AV$468,MATCH(W$2,'Allokerad kvv'!$B$2:$AV$2,0),FALSE),VLOOKUP($B315,'Justerad allokering'!$B$2:$AG$462,MATCH(W$2,'Justerad allokering'!$B$2:$AF$2,0),FALSE))</f>
        <v>0</v>
      </c>
      <c r="X315" s="28">
        <f>IF(ISERROR(1/VLOOKUP($B315,'Justerad allokering'!$B$2:$AG$462,MATCH(X$2,'Justerad allokering'!$B$2:$AF$2,0),FALSE)),VLOOKUP($B315,'Allokerad kvv'!$B$2:$AV$468,MATCH(X$2,'Allokerad kvv'!$B$2:$AV$2,0),FALSE),VLOOKUP($B315,'Justerad allokering'!$B$2:$AG$462,MATCH(X$2,'Justerad allokering'!$B$2:$AF$2,0),FALSE))</f>
        <v>0</v>
      </c>
      <c r="Y315" s="28">
        <f>IF(ISERROR(1/VLOOKUP($B315,'Justerad allokering'!$B$2:$AG$462,MATCH(Y$2,'Justerad allokering'!$B$2:$AF$2,0),FALSE)),VLOOKUP($B315,'Allokerad kvv'!$B$2:$AV$468,MATCH(Y$2,'Allokerad kvv'!$B$2:$AV$2,0),FALSE),VLOOKUP($B315,'Justerad allokering'!$B$2:$AG$462,MATCH(Y$2,'Justerad allokering'!$B$2:$AF$2,0),FALSE))</f>
        <v>0</v>
      </c>
      <c r="Z315" s="28">
        <f>IF(ISERROR(1/VLOOKUP($B315,'Justerad allokering'!$B$2:$AG$462,MATCH(Z$2,'Justerad allokering'!$B$2:$AF$2,0),FALSE)),VLOOKUP($B315,'Allokerad kvv'!$B$2:$AV$468,MATCH(Z$2,'Allokerad kvv'!$B$2:$AV$2,0),FALSE),VLOOKUP($B315,'Justerad allokering'!$B$2:$AG$462,MATCH(Z$2,'Justerad allokering'!$B$2:$AF$2,0),FALSE))</f>
        <v>0</v>
      </c>
      <c r="AA315" s="28"/>
      <c r="AB315" s="28"/>
      <c r="AE315">
        <f t="shared" si="12"/>
        <v>0</v>
      </c>
      <c r="AG315">
        <f t="shared" si="13"/>
        <v>0</v>
      </c>
      <c r="AH315">
        <f t="shared" si="14"/>
        <v>0</v>
      </c>
      <c r="AI315" s="55" t="str">
        <f>IF(AH315=0,"",AH315/VLOOKUP(B315,Kraftvärmeprod!$B$1:$BC$480,MATCH("Summa tillförd energi exklusive rökgaskondensering",Kraftvärmeprod!$B$1:$BC$1,0),FALSE))</f>
        <v/>
      </c>
    </row>
    <row r="316" spans="1:35" x14ac:dyDescent="0.25">
      <c r="A316" s="28" t="s">
        <v>422</v>
      </c>
      <c r="B316" s="28" t="s">
        <v>424</v>
      </c>
      <c r="C316" s="28">
        <f>IF(ISERROR(1/VLOOKUP($B316,'Justerad allokering'!$B$2:$AG$462,MATCH(C$2,'Justerad allokering'!$B$2:$AF$2,0),FALSE)),VLOOKUP($B316,'Allokerad kvv'!$B$2:$AV$468,MATCH(C$2,'Allokerad kvv'!$B$2:$AV$2,0),FALSE),VLOOKUP($B316,'Justerad allokering'!$B$2:$AG$462,MATCH(C$2,'Justerad allokering'!$B$2:$AF$2,0),FALSE))</f>
        <v>162.93600000000001</v>
      </c>
      <c r="D316" s="28">
        <f>IF(ISERROR(1/VLOOKUP($B316,'Justerad allokering'!$B$2:$AG$462,MATCH(D$2,'Justerad allokering'!$B$2:$AF$2,0),FALSE)),VLOOKUP($B316,'Allokerad kvv'!$B$2:$AV$468,MATCH(D$2,'Allokerad kvv'!$B$2:$AV$2,0),FALSE),VLOOKUP($B316,'Justerad allokering'!$B$2:$AG$462,MATCH(D$2,'Justerad allokering'!$B$2:$AF$2,0),FALSE))</f>
        <v>0</v>
      </c>
      <c r="E316" s="28">
        <f>IF(ISERROR(1/VLOOKUP($B316,'Justerad allokering'!$B$2:$AG$462,MATCH(E$2,'Justerad allokering'!$B$2:$AF$2,0),FALSE)),VLOOKUP($B316,'Allokerad kvv'!$B$2:$AV$468,MATCH(E$2,'Allokerad kvv'!$B$2:$AV$2,0),FALSE),VLOOKUP($B316,'Justerad allokering'!$B$2:$AG$462,MATCH(E$2,'Justerad allokering'!$B$2:$AF$2,0),FALSE))</f>
        <v>0</v>
      </c>
      <c r="F316" s="28">
        <f>IF(ISERROR(1/VLOOKUP($B316,'Justerad allokering'!$B$2:$AG$462,MATCH(F$2,'Justerad allokering'!$B$2:$AF$2,0),FALSE)),VLOOKUP($B316,'Allokerad kvv'!$B$2:$AV$468,MATCH(F$2,'Allokerad kvv'!$B$2:$AV$2,0),FALSE),VLOOKUP($B316,'Justerad allokering'!$B$2:$AG$462,MATCH(F$2,'Justerad allokering'!$B$2:$AF$2,0),FALSE))</f>
        <v>0</v>
      </c>
      <c r="G316" s="28">
        <f>IF(ISERROR(1/VLOOKUP($B316,'Justerad allokering'!$B$2:$AG$462,MATCH(G$2,'Justerad allokering'!$B$2:$AF$2,0),FALSE)),VLOOKUP($B316,'Allokerad kvv'!$B$2:$AV$468,MATCH(G$2,'Allokerad kvv'!$B$2:$AV$2,0),FALSE),VLOOKUP($B316,'Justerad allokering'!$B$2:$AG$462,MATCH(G$2,'Justerad allokering'!$B$2:$AF$2,0),FALSE))</f>
        <v>0.63348800000000005</v>
      </c>
      <c r="H316" s="28">
        <f>IF(ISERROR(1/VLOOKUP($B316,'Justerad allokering'!$B$2:$AG$462,MATCH(H$2,'Justerad allokering'!$B$2:$AF$2,0),FALSE)),VLOOKUP($B316,'Allokerad kvv'!$B$2:$AV$468,MATCH(H$2,'Allokerad kvv'!$B$2:$AV$2,0),FALSE),VLOOKUP($B316,'Justerad allokering'!$B$2:$AG$462,MATCH(H$2,'Justerad allokering'!$B$2:$AF$2,0),FALSE))</f>
        <v>0</v>
      </c>
      <c r="I316" s="28">
        <f>IF(ISERROR(1/VLOOKUP($B316,'Justerad allokering'!$B$2:$AG$462,MATCH(I$2,'Justerad allokering'!$B$2:$AF$2,0),FALSE)),VLOOKUP($B316,'Allokerad kvv'!$B$2:$AV$468,MATCH(I$2,'Allokerad kvv'!$B$2:$AV$2,0),FALSE),VLOOKUP($B316,'Justerad allokering'!$B$2:$AG$462,MATCH(I$2,'Justerad allokering'!$B$2:$AF$2,0),FALSE))</f>
        <v>0</v>
      </c>
      <c r="J316" s="28">
        <f>IF(ISERROR(1/VLOOKUP($B316,'Justerad allokering'!$B$2:$AG$462,MATCH(J$2,'Justerad allokering'!$B$2:$AF$2,0),FALSE)),VLOOKUP($B316,'Allokerad kvv'!$B$2:$AV$468,MATCH(J$2,'Allokerad kvv'!$B$2:$AV$2,0),FALSE),VLOOKUP($B316,'Justerad allokering'!$B$2:$AG$462,MATCH(J$2,'Justerad allokering'!$B$2:$AF$2,0),FALSE))</f>
        <v>0</v>
      </c>
      <c r="K316" s="28">
        <f>IF(ISERROR(1/VLOOKUP($B316,'Justerad allokering'!$B$2:$AG$462,MATCH(K$2,'Justerad allokering'!$B$2:$AF$2,0),FALSE)),VLOOKUP($B316,'Allokerad kvv'!$B$2:$AV$468,MATCH(K$2,'Allokerad kvv'!$B$2:$AV$2,0),FALSE),VLOOKUP($B316,'Justerad allokering'!$B$2:$AG$462,MATCH(K$2,'Justerad allokering'!$B$2:$AF$2,0),FALSE))</f>
        <v>1.54392</v>
      </c>
      <c r="L316" s="28">
        <f>IF(ISERROR(1/VLOOKUP($B316,'Justerad allokering'!$B$2:$AG$462,MATCH(L$2,'Justerad allokering'!$B$2:$AF$2,0),FALSE)),VLOOKUP($B316,'Allokerad kvv'!$B$2:$AV$468,MATCH(L$2,'Allokerad kvv'!$B$2:$AV$2,0),FALSE),VLOOKUP($B316,'Justerad allokering'!$B$2:$AG$462,MATCH(L$2,'Justerad allokering'!$B$2:$AF$2,0),FALSE))</f>
        <v>0</v>
      </c>
      <c r="M316" s="28">
        <f>IF(ISERROR(1/VLOOKUP($B316,'Justerad allokering'!$B$2:$AG$462,MATCH(M$2,'Justerad allokering'!$B$2:$AF$2,0),FALSE)),VLOOKUP($B316,'Allokerad kvv'!$B$2:$AV$468,MATCH(M$2,'Allokerad kvv'!$B$2:$AV$2,0),FALSE),VLOOKUP($B316,'Justerad allokering'!$B$2:$AG$462,MATCH(M$2,'Justerad allokering'!$B$2:$AF$2,0),FALSE))</f>
        <v>0</v>
      </c>
      <c r="N316" s="28">
        <f>IF(ISERROR(1/VLOOKUP($B316,'Justerad allokering'!$B$2:$AG$462,MATCH(N$2,'Justerad allokering'!$B$2:$AF$2,0),FALSE)),VLOOKUP($B316,'Allokerad kvv'!$B$2:$AV$468,MATCH(N$2,'Allokerad kvv'!$B$2:$AV$2,0),FALSE),VLOOKUP($B316,'Justerad allokering'!$B$2:$AG$462,MATCH(N$2,'Justerad allokering'!$B$2:$AF$2,0),FALSE))</f>
        <v>17</v>
      </c>
      <c r="O316" s="28">
        <f>IF(ISERROR(1/VLOOKUP($B316,'Justerad allokering'!$B$2:$AG$462,MATCH(O$2,'Justerad allokering'!$B$2:$AF$2,0),FALSE)),VLOOKUP($B316,'Allokerad kvv'!$B$2:$AV$468,MATCH(O$2,'Allokerad kvv'!$B$2:$AV$2,0),FALSE),VLOOKUP($B316,'Justerad allokering'!$B$2:$AG$462,MATCH(O$2,'Justerad allokering'!$B$2:$AF$2,0),FALSE))</f>
        <v>0</v>
      </c>
      <c r="P316" s="28">
        <f>IF(ISERROR(1/VLOOKUP($B316,'Justerad allokering'!$B$2:$AG$462,MATCH(P$2,'Justerad allokering'!$B$2:$AF$2,0),FALSE)),VLOOKUP($B316,'Allokerad kvv'!$B$2:$AV$468,MATCH(P$2,'Allokerad kvv'!$B$2:$AV$2,0),FALSE),VLOOKUP($B316,'Justerad allokering'!$B$2:$AG$462,MATCH(P$2,'Justerad allokering'!$B$2:$AF$2,0),FALSE))</f>
        <v>0</v>
      </c>
      <c r="Q316" s="28">
        <f>IF(ISERROR(1/VLOOKUP($B316,'Justerad allokering'!$B$2:$AG$462,MATCH(Q$2,'Justerad allokering'!$B$2:$AF$2,0),FALSE)),VLOOKUP($B316,'Allokerad kvv'!$B$2:$AV$468,MATCH(Q$2,'Allokerad kvv'!$B$2:$AV$2,0),FALSE),VLOOKUP($B316,'Justerad allokering'!$B$2:$AG$462,MATCH(Q$2,'Justerad allokering'!$B$2:$AF$2,0),FALSE))</f>
        <v>0</v>
      </c>
      <c r="R316" s="28">
        <f>IF(ISERROR(1/VLOOKUP($B316,'Justerad allokering'!$B$2:$AG$462,MATCH(R$2,'Justerad allokering'!$B$2:$AF$2,0),FALSE)),VLOOKUP($B316,'Allokerad kvv'!$B$2:$AV$468,MATCH(R$2,'Allokerad kvv'!$B$2:$AV$2,0),FALSE),VLOOKUP($B316,'Justerad allokering'!$B$2:$AG$462,MATCH(R$2,'Justerad allokering'!$B$2:$AF$2,0),FALSE))</f>
        <v>0</v>
      </c>
      <c r="S316" s="28">
        <f>IF(ISERROR(1/VLOOKUP($B316,'Justerad allokering'!$B$2:$AG$462,MATCH(S$2,'Justerad allokering'!$B$2:$AF$2,0),FALSE)),VLOOKUP($B316,'Allokerad kvv'!$B$2:$AV$468,MATCH(S$2,'Allokerad kvv'!$B$2:$AV$2,0),FALSE),VLOOKUP($B316,'Justerad allokering'!$B$2:$AG$462,MATCH(S$2,'Justerad allokering'!$B$2:$AF$2,0),FALSE))</f>
        <v>0</v>
      </c>
      <c r="T316" s="28">
        <f>IF(ISERROR(1/VLOOKUP($B316,'Justerad allokering'!$B$2:$AG$462,MATCH(T$2,'Justerad allokering'!$B$2:$AF$2,0),FALSE)),VLOOKUP($B316,'Allokerad kvv'!$B$2:$AV$468,MATCH(T$2,'Allokerad kvv'!$B$2:$AV$2,0),FALSE),VLOOKUP($B316,'Justerad allokering'!$B$2:$AG$462,MATCH(T$2,'Justerad allokering'!$B$2:$AF$2,0),FALSE))</f>
        <v>0</v>
      </c>
      <c r="U316" s="28">
        <f>IF(ISERROR(1/VLOOKUP($B316,'Justerad allokering'!$B$2:$AG$462,MATCH(U$2,'Justerad allokering'!$B$2:$AF$2,0),FALSE)),VLOOKUP($B316,'Allokerad kvv'!$B$2:$AV$468,MATCH(U$2,'Allokerad kvv'!$B$2:$AV$2,0),FALSE),VLOOKUP($B316,'Justerad allokering'!$B$2:$AG$462,MATCH(U$2,'Justerad allokering'!$B$2:$AF$2,0),FALSE))</f>
        <v>0</v>
      </c>
      <c r="V316" s="28">
        <f>IF(ISERROR(1/VLOOKUP($B316,'Justerad allokering'!$B$2:$AG$462,MATCH(V$2,'Justerad allokering'!$B$2:$AF$2,0),FALSE)),VLOOKUP($B316,'Allokerad kvv'!$B$2:$AV$468,MATCH(V$2,'Allokerad kvv'!$B$2:$AV$2,0),FALSE),VLOOKUP($B316,'Justerad allokering'!$B$2:$AG$462,MATCH(V$2,'Justerad allokering'!$B$2:$AF$2,0),FALSE))</f>
        <v>0</v>
      </c>
      <c r="W316" s="28">
        <f>IF(ISERROR(1/VLOOKUP($B316,'Justerad allokering'!$B$2:$AG$462,MATCH(W$2,'Justerad allokering'!$B$2:$AF$2,0),FALSE)),VLOOKUP($B316,'Allokerad kvv'!$B$2:$AV$468,MATCH(W$2,'Allokerad kvv'!$B$2:$AV$2,0),FALSE),VLOOKUP($B316,'Justerad allokering'!$B$2:$AG$462,MATCH(W$2,'Justerad allokering'!$B$2:$AF$2,0),FALSE))</f>
        <v>0</v>
      </c>
      <c r="X316" s="28">
        <f>IF(ISERROR(1/VLOOKUP($B316,'Justerad allokering'!$B$2:$AG$462,MATCH(X$2,'Justerad allokering'!$B$2:$AF$2,0),FALSE)),VLOOKUP($B316,'Allokerad kvv'!$B$2:$AV$468,MATCH(X$2,'Allokerad kvv'!$B$2:$AV$2,0),FALSE),VLOOKUP($B316,'Justerad allokering'!$B$2:$AG$462,MATCH(X$2,'Justerad allokering'!$B$2:$AF$2,0),FALSE))</f>
        <v>0</v>
      </c>
      <c r="Y316" s="28">
        <f>IF(ISERROR(1/VLOOKUP($B316,'Justerad allokering'!$B$2:$AG$462,MATCH(Y$2,'Justerad allokering'!$B$2:$AF$2,0),FALSE)),VLOOKUP($B316,'Allokerad kvv'!$B$2:$AV$468,MATCH(Y$2,'Allokerad kvv'!$B$2:$AV$2,0),FALSE),VLOOKUP($B316,'Justerad allokering'!$B$2:$AG$462,MATCH(Y$2,'Justerad allokering'!$B$2:$AF$2,0),FALSE))</f>
        <v>0</v>
      </c>
      <c r="Z316" s="28">
        <f>IF(ISERROR(1/VLOOKUP($B316,'Justerad allokering'!$B$2:$AG$462,MATCH(Z$2,'Justerad allokering'!$B$2:$AF$2,0),FALSE)),VLOOKUP($B316,'Allokerad kvv'!$B$2:$AV$468,MATCH(Z$2,'Allokerad kvv'!$B$2:$AV$2,0),FALSE),VLOOKUP($B316,'Justerad allokering'!$B$2:$AG$462,MATCH(Z$2,'Justerad allokering'!$B$2:$AF$2,0),FALSE))</f>
        <v>0</v>
      </c>
      <c r="AA316" s="28"/>
      <c r="AB316" s="28"/>
      <c r="AE316">
        <f t="shared" si="12"/>
        <v>182.11340799999999</v>
      </c>
      <c r="AG316">
        <f t="shared" si="13"/>
        <v>180.56948799999998</v>
      </c>
      <c r="AH316">
        <f t="shared" si="14"/>
        <v>163.56948799999998</v>
      </c>
      <c r="AI316" s="55">
        <f>IF(AH316=0,"",AH316/VLOOKUP(B316,Kraftvärmeprod!$B$1:$BC$480,MATCH("Summa tillförd energi exklusive rökgaskondensering",Kraftvärmeprod!$B$1:$BC$1,0),FALSE))</f>
        <v>0.85773197692711056</v>
      </c>
    </row>
    <row r="317" spans="1:35" x14ac:dyDescent="0.25">
      <c r="A317" s="28" t="s">
        <v>422</v>
      </c>
      <c r="B317" s="28" t="s">
        <v>425</v>
      </c>
      <c r="C317" s="28">
        <f>IF(ISERROR(1/VLOOKUP($B317,'Justerad allokering'!$B$2:$AG$462,MATCH(C$2,'Justerad allokering'!$B$2:$AF$2,0),FALSE)),VLOOKUP($B317,'Allokerad kvv'!$B$2:$AV$468,MATCH(C$2,'Allokerad kvv'!$B$2:$AV$2,0),FALSE),VLOOKUP($B317,'Justerad allokering'!$B$2:$AG$462,MATCH(C$2,'Justerad allokering'!$B$2:$AF$2,0),FALSE))</f>
        <v>0</v>
      </c>
      <c r="D317" s="28">
        <f>IF(ISERROR(1/VLOOKUP($B317,'Justerad allokering'!$B$2:$AG$462,MATCH(D$2,'Justerad allokering'!$B$2:$AF$2,0),FALSE)),VLOOKUP($B317,'Allokerad kvv'!$B$2:$AV$468,MATCH(D$2,'Allokerad kvv'!$B$2:$AV$2,0),FALSE),VLOOKUP($B317,'Justerad allokering'!$B$2:$AG$462,MATCH(D$2,'Justerad allokering'!$B$2:$AF$2,0),FALSE))</f>
        <v>0</v>
      </c>
      <c r="E317" s="28">
        <f>IF(ISERROR(1/VLOOKUP($B317,'Justerad allokering'!$B$2:$AG$462,MATCH(E$2,'Justerad allokering'!$B$2:$AF$2,0),FALSE)),VLOOKUP($B317,'Allokerad kvv'!$B$2:$AV$468,MATCH(E$2,'Allokerad kvv'!$B$2:$AV$2,0),FALSE),VLOOKUP($B317,'Justerad allokering'!$B$2:$AG$462,MATCH(E$2,'Justerad allokering'!$B$2:$AF$2,0),FALSE))</f>
        <v>0</v>
      </c>
      <c r="F317" s="28">
        <f>IF(ISERROR(1/VLOOKUP($B317,'Justerad allokering'!$B$2:$AG$462,MATCH(F$2,'Justerad allokering'!$B$2:$AF$2,0),FALSE)),VLOOKUP($B317,'Allokerad kvv'!$B$2:$AV$468,MATCH(F$2,'Allokerad kvv'!$B$2:$AV$2,0),FALSE),VLOOKUP($B317,'Justerad allokering'!$B$2:$AG$462,MATCH(F$2,'Justerad allokering'!$B$2:$AF$2,0),FALSE))</f>
        <v>0</v>
      </c>
      <c r="G317" s="28">
        <f>IF(ISERROR(1/VLOOKUP($B317,'Justerad allokering'!$B$2:$AG$462,MATCH(G$2,'Justerad allokering'!$B$2:$AF$2,0),FALSE)),VLOOKUP($B317,'Allokerad kvv'!$B$2:$AV$468,MATCH(G$2,'Allokerad kvv'!$B$2:$AV$2,0),FALSE),VLOOKUP($B317,'Justerad allokering'!$B$2:$AG$462,MATCH(G$2,'Justerad allokering'!$B$2:$AF$2,0),FALSE))</f>
        <v>0</v>
      </c>
      <c r="H317" s="28">
        <f>IF(ISERROR(1/VLOOKUP($B317,'Justerad allokering'!$B$2:$AG$462,MATCH(H$2,'Justerad allokering'!$B$2:$AF$2,0),FALSE)),VLOOKUP($B317,'Allokerad kvv'!$B$2:$AV$468,MATCH(H$2,'Allokerad kvv'!$B$2:$AV$2,0),FALSE),VLOOKUP($B317,'Justerad allokering'!$B$2:$AG$462,MATCH(H$2,'Justerad allokering'!$B$2:$AF$2,0),FALSE))</f>
        <v>0</v>
      </c>
      <c r="I317" s="28">
        <f>IF(ISERROR(1/VLOOKUP($B317,'Justerad allokering'!$B$2:$AG$462,MATCH(I$2,'Justerad allokering'!$B$2:$AF$2,0),FALSE)),VLOOKUP($B317,'Allokerad kvv'!$B$2:$AV$468,MATCH(I$2,'Allokerad kvv'!$B$2:$AV$2,0),FALSE),VLOOKUP($B317,'Justerad allokering'!$B$2:$AG$462,MATCH(I$2,'Justerad allokering'!$B$2:$AF$2,0),FALSE))</f>
        <v>0</v>
      </c>
      <c r="J317" s="28">
        <f>IF(ISERROR(1/VLOOKUP($B317,'Justerad allokering'!$B$2:$AG$462,MATCH(J$2,'Justerad allokering'!$B$2:$AF$2,0),FALSE)),VLOOKUP($B317,'Allokerad kvv'!$B$2:$AV$468,MATCH(J$2,'Allokerad kvv'!$B$2:$AV$2,0),FALSE),VLOOKUP($B317,'Justerad allokering'!$B$2:$AG$462,MATCH(J$2,'Justerad allokering'!$B$2:$AF$2,0),FALSE))</f>
        <v>0</v>
      </c>
      <c r="K317" s="28">
        <f>IF(ISERROR(1/VLOOKUP($B317,'Justerad allokering'!$B$2:$AG$462,MATCH(K$2,'Justerad allokering'!$B$2:$AF$2,0),FALSE)),VLOOKUP($B317,'Allokerad kvv'!$B$2:$AV$468,MATCH(K$2,'Allokerad kvv'!$B$2:$AV$2,0),FALSE),VLOOKUP($B317,'Justerad allokering'!$B$2:$AG$462,MATCH(K$2,'Justerad allokering'!$B$2:$AF$2,0),FALSE))</f>
        <v>0</v>
      </c>
      <c r="L317" s="28">
        <f>IF(ISERROR(1/VLOOKUP($B317,'Justerad allokering'!$B$2:$AG$462,MATCH(L$2,'Justerad allokering'!$B$2:$AF$2,0),FALSE)),VLOOKUP($B317,'Allokerad kvv'!$B$2:$AV$468,MATCH(L$2,'Allokerad kvv'!$B$2:$AV$2,0),FALSE),VLOOKUP($B317,'Justerad allokering'!$B$2:$AG$462,MATCH(L$2,'Justerad allokering'!$B$2:$AF$2,0),FALSE))</f>
        <v>0</v>
      </c>
      <c r="M317" s="28">
        <f>IF(ISERROR(1/VLOOKUP($B317,'Justerad allokering'!$B$2:$AG$462,MATCH(M$2,'Justerad allokering'!$B$2:$AF$2,0),FALSE)),VLOOKUP($B317,'Allokerad kvv'!$B$2:$AV$468,MATCH(M$2,'Allokerad kvv'!$B$2:$AV$2,0),FALSE),VLOOKUP($B317,'Justerad allokering'!$B$2:$AG$462,MATCH(M$2,'Justerad allokering'!$B$2:$AF$2,0),FALSE))</f>
        <v>0</v>
      </c>
      <c r="N317" s="28">
        <f>IF(ISERROR(1/VLOOKUP($B317,'Justerad allokering'!$B$2:$AG$462,MATCH(N$2,'Justerad allokering'!$B$2:$AF$2,0),FALSE)),VLOOKUP($B317,'Allokerad kvv'!$B$2:$AV$468,MATCH(N$2,'Allokerad kvv'!$B$2:$AV$2,0),FALSE),VLOOKUP($B317,'Justerad allokering'!$B$2:$AG$462,MATCH(N$2,'Justerad allokering'!$B$2:$AF$2,0),FALSE))</f>
        <v>0</v>
      </c>
      <c r="O317" s="28">
        <f>IF(ISERROR(1/VLOOKUP($B317,'Justerad allokering'!$B$2:$AG$462,MATCH(O$2,'Justerad allokering'!$B$2:$AF$2,0),FALSE)),VLOOKUP($B317,'Allokerad kvv'!$B$2:$AV$468,MATCH(O$2,'Allokerad kvv'!$B$2:$AV$2,0),FALSE),VLOOKUP($B317,'Justerad allokering'!$B$2:$AG$462,MATCH(O$2,'Justerad allokering'!$B$2:$AF$2,0),FALSE))</f>
        <v>0</v>
      </c>
      <c r="P317" s="28">
        <f>IF(ISERROR(1/VLOOKUP($B317,'Justerad allokering'!$B$2:$AG$462,MATCH(P$2,'Justerad allokering'!$B$2:$AF$2,0),FALSE)),VLOOKUP($B317,'Allokerad kvv'!$B$2:$AV$468,MATCH(P$2,'Allokerad kvv'!$B$2:$AV$2,0),FALSE),VLOOKUP($B317,'Justerad allokering'!$B$2:$AG$462,MATCH(P$2,'Justerad allokering'!$B$2:$AF$2,0),FALSE))</f>
        <v>0</v>
      </c>
      <c r="Q317" s="28">
        <f>IF(ISERROR(1/VLOOKUP($B317,'Justerad allokering'!$B$2:$AG$462,MATCH(Q$2,'Justerad allokering'!$B$2:$AF$2,0),FALSE)),VLOOKUP($B317,'Allokerad kvv'!$B$2:$AV$468,MATCH(Q$2,'Allokerad kvv'!$B$2:$AV$2,0),FALSE),VLOOKUP($B317,'Justerad allokering'!$B$2:$AG$462,MATCH(Q$2,'Justerad allokering'!$B$2:$AF$2,0),FALSE))</f>
        <v>0</v>
      </c>
      <c r="R317" s="28">
        <f>IF(ISERROR(1/VLOOKUP($B317,'Justerad allokering'!$B$2:$AG$462,MATCH(R$2,'Justerad allokering'!$B$2:$AF$2,0),FALSE)),VLOOKUP($B317,'Allokerad kvv'!$B$2:$AV$468,MATCH(R$2,'Allokerad kvv'!$B$2:$AV$2,0),FALSE),VLOOKUP($B317,'Justerad allokering'!$B$2:$AG$462,MATCH(R$2,'Justerad allokering'!$B$2:$AF$2,0),FALSE))</f>
        <v>0</v>
      </c>
      <c r="S317" s="28">
        <f>IF(ISERROR(1/VLOOKUP($B317,'Justerad allokering'!$B$2:$AG$462,MATCH(S$2,'Justerad allokering'!$B$2:$AF$2,0),FALSE)),VLOOKUP($B317,'Allokerad kvv'!$B$2:$AV$468,MATCH(S$2,'Allokerad kvv'!$B$2:$AV$2,0),FALSE),VLOOKUP($B317,'Justerad allokering'!$B$2:$AG$462,MATCH(S$2,'Justerad allokering'!$B$2:$AF$2,0),FALSE))</f>
        <v>0</v>
      </c>
      <c r="T317" s="28">
        <f>IF(ISERROR(1/VLOOKUP($B317,'Justerad allokering'!$B$2:$AG$462,MATCH(T$2,'Justerad allokering'!$B$2:$AF$2,0),FALSE)),VLOOKUP($B317,'Allokerad kvv'!$B$2:$AV$468,MATCH(T$2,'Allokerad kvv'!$B$2:$AV$2,0),FALSE),VLOOKUP($B317,'Justerad allokering'!$B$2:$AG$462,MATCH(T$2,'Justerad allokering'!$B$2:$AF$2,0),FALSE))</f>
        <v>0</v>
      </c>
      <c r="U317" s="28">
        <f>IF(ISERROR(1/VLOOKUP($B317,'Justerad allokering'!$B$2:$AG$462,MATCH(U$2,'Justerad allokering'!$B$2:$AF$2,0),FALSE)),VLOOKUP($B317,'Allokerad kvv'!$B$2:$AV$468,MATCH(U$2,'Allokerad kvv'!$B$2:$AV$2,0),FALSE),VLOOKUP($B317,'Justerad allokering'!$B$2:$AG$462,MATCH(U$2,'Justerad allokering'!$B$2:$AF$2,0),FALSE))</f>
        <v>0</v>
      </c>
      <c r="V317" s="28">
        <f>IF(ISERROR(1/VLOOKUP($B317,'Justerad allokering'!$B$2:$AG$462,MATCH(V$2,'Justerad allokering'!$B$2:$AF$2,0),FALSE)),VLOOKUP($B317,'Allokerad kvv'!$B$2:$AV$468,MATCH(V$2,'Allokerad kvv'!$B$2:$AV$2,0),FALSE),VLOOKUP($B317,'Justerad allokering'!$B$2:$AG$462,MATCH(V$2,'Justerad allokering'!$B$2:$AF$2,0),FALSE))</f>
        <v>0</v>
      </c>
      <c r="W317" s="28">
        <f>IF(ISERROR(1/VLOOKUP($B317,'Justerad allokering'!$B$2:$AG$462,MATCH(W$2,'Justerad allokering'!$B$2:$AF$2,0),FALSE)),VLOOKUP($B317,'Allokerad kvv'!$B$2:$AV$468,MATCH(W$2,'Allokerad kvv'!$B$2:$AV$2,0),FALSE),VLOOKUP($B317,'Justerad allokering'!$B$2:$AG$462,MATCH(W$2,'Justerad allokering'!$B$2:$AF$2,0),FALSE))</f>
        <v>0</v>
      </c>
      <c r="X317" s="28">
        <f>IF(ISERROR(1/VLOOKUP($B317,'Justerad allokering'!$B$2:$AG$462,MATCH(X$2,'Justerad allokering'!$B$2:$AF$2,0),FALSE)),VLOOKUP($B317,'Allokerad kvv'!$B$2:$AV$468,MATCH(X$2,'Allokerad kvv'!$B$2:$AV$2,0),FALSE),VLOOKUP($B317,'Justerad allokering'!$B$2:$AG$462,MATCH(X$2,'Justerad allokering'!$B$2:$AF$2,0),FALSE))</f>
        <v>0</v>
      </c>
      <c r="Y317" s="28">
        <f>IF(ISERROR(1/VLOOKUP($B317,'Justerad allokering'!$B$2:$AG$462,MATCH(Y$2,'Justerad allokering'!$B$2:$AF$2,0),FALSE)),VLOOKUP($B317,'Allokerad kvv'!$B$2:$AV$468,MATCH(Y$2,'Allokerad kvv'!$B$2:$AV$2,0),FALSE),VLOOKUP($B317,'Justerad allokering'!$B$2:$AG$462,MATCH(Y$2,'Justerad allokering'!$B$2:$AF$2,0),FALSE))</f>
        <v>0</v>
      </c>
      <c r="Z317" s="28">
        <f>IF(ISERROR(1/VLOOKUP($B317,'Justerad allokering'!$B$2:$AG$462,MATCH(Z$2,'Justerad allokering'!$B$2:$AF$2,0),FALSE)),VLOOKUP($B317,'Allokerad kvv'!$B$2:$AV$468,MATCH(Z$2,'Allokerad kvv'!$B$2:$AV$2,0),FALSE),VLOOKUP($B317,'Justerad allokering'!$B$2:$AG$462,MATCH(Z$2,'Justerad allokering'!$B$2:$AF$2,0),FALSE))</f>
        <v>0</v>
      </c>
      <c r="AA317" s="28"/>
      <c r="AB317" s="28"/>
      <c r="AE317">
        <f t="shared" si="12"/>
        <v>0</v>
      </c>
      <c r="AG317">
        <f t="shared" si="13"/>
        <v>0</v>
      </c>
      <c r="AH317">
        <f t="shared" si="14"/>
        <v>0</v>
      </c>
      <c r="AI317" s="55" t="str">
        <f>IF(AH317=0,"",AH317/VLOOKUP(B317,Kraftvärmeprod!$B$1:$BC$480,MATCH("Summa tillförd energi exklusive rökgaskondensering",Kraftvärmeprod!$B$1:$BC$1,0),FALSE))</f>
        <v/>
      </c>
    </row>
    <row r="318" spans="1:35" x14ac:dyDescent="0.25">
      <c r="A318" s="28" t="s">
        <v>422</v>
      </c>
      <c r="B318" s="28" t="s">
        <v>426</v>
      </c>
      <c r="C318" s="28">
        <f>IF(ISERROR(1/VLOOKUP($B318,'Justerad allokering'!$B$2:$AG$462,MATCH(C$2,'Justerad allokering'!$B$2:$AF$2,0),FALSE)),VLOOKUP($B318,'Allokerad kvv'!$B$2:$AV$468,MATCH(C$2,'Allokerad kvv'!$B$2:$AV$2,0),FALSE),VLOOKUP($B318,'Justerad allokering'!$B$2:$AG$462,MATCH(C$2,'Justerad allokering'!$B$2:$AF$2,0),FALSE))</f>
        <v>0</v>
      </c>
      <c r="D318" s="28">
        <f>IF(ISERROR(1/VLOOKUP($B318,'Justerad allokering'!$B$2:$AG$462,MATCH(D$2,'Justerad allokering'!$B$2:$AF$2,0),FALSE)),VLOOKUP($B318,'Allokerad kvv'!$B$2:$AV$468,MATCH(D$2,'Allokerad kvv'!$B$2:$AV$2,0),FALSE),VLOOKUP($B318,'Justerad allokering'!$B$2:$AG$462,MATCH(D$2,'Justerad allokering'!$B$2:$AF$2,0),FALSE))</f>
        <v>0</v>
      </c>
      <c r="E318" s="28">
        <f>IF(ISERROR(1/VLOOKUP($B318,'Justerad allokering'!$B$2:$AG$462,MATCH(E$2,'Justerad allokering'!$B$2:$AF$2,0),FALSE)),VLOOKUP($B318,'Allokerad kvv'!$B$2:$AV$468,MATCH(E$2,'Allokerad kvv'!$B$2:$AV$2,0),FALSE),VLOOKUP($B318,'Justerad allokering'!$B$2:$AG$462,MATCH(E$2,'Justerad allokering'!$B$2:$AF$2,0),FALSE))</f>
        <v>0</v>
      </c>
      <c r="F318" s="28">
        <f>IF(ISERROR(1/VLOOKUP($B318,'Justerad allokering'!$B$2:$AG$462,MATCH(F$2,'Justerad allokering'!$B$2:$AF$2,0),FALSE)),VLOOKUP($B318,'Allokerad kvv'!$B$2:$AV$468,MATCH(F$2,'Allokerad kvv'!$B$2:$AV$2,0),FALSE),VLOOKUP($B318,'Justerad allokering'!$B$2:$AG$462,MATCH(F$2,'Justerad allokering'!$B$2:$AF$2,0),FALSE))</f>
        <v>0</v>
      </c>
      <c r="G318" s="28">
        <f>IF(ISERROR(1/VLOOKUP($B318,'Justerad allokering'!$B$2:$AG$462,MATCH(G$2,'Justerad allokering'!$B$2:$AF$2,0),FALSE)),VLOOKUP($B318,'Allokerad kvv'!$B$2:$AV$468,MATCH(G$2,'Allokerad kvv'!$B$2:$AV$2,0),FALSE),VLOOKUP($B318,'Justerad allokering'!$B$2:$AG$462,MATCH(G$2,'Justerad allokering'!$B$2:$AF$2,0),FALSE))</f>
        <v>0</v>
      </c>
      <c r="H318" s="28">
        <f>IF(ISERROR(1/VLOOKUP($B318,'Justerad allokering'!$B$2:$AG$462,MATCH(H$2,'Justerad allokering'!$B$2:$AF$2,0),FALSE)),VLOOKUP($B318,'Allokerad kvv'!$B$2:$AV$468,MATCH(H$2,'Allokerad kvv'!$B$2:$AV$2,0),FALSE),VLOOKUP($B318,'Justerad allokering'!$B$2:$AG$462,MATCH(H$2,'Justerad allokering'!$B$2:$AF$2,0),FALSE))</f>
        <v>0</v>
      </c>
      <c r="I318" s="28">
        <f>IF(ISERROR(1/VLOOKUP($B318,'Justerad allokering'!$B$2:$AG$462,MATCH(I$2,'Justerad allokering'!$B$2:$AF$2,0),FALSE)),VLOOKUP($B318,'Allokerad kvv'!$B$2:$AV$468,MATCH(I$2,'Allokerad kvv'!$B$2:$AV$2,0),FALSE),VLOOKUP($B318,'Justerad allokering'!$B$2:$AG$462,MATCH(I$2,'Justerad allokering'!$B$2:$AF$2,0),FALSE))</f>
        <v>0</v>
      </c>
      <c r="J318" s="28">
        <f>IF(ISERROR(1/VLOOKUP($B318,'Justerad allokering'!$B$2:$AG$462,MATCH(J$2,'Justerad allokering'!$B$2:$AF$2,0),FALSE)),VLOOKUP($B318,'Allokerad kvv'!$B$2:$AV$468,MATCH(J$2,'Allokerad kvv'!$B$2:$AV$2,0),FALSE),VLOOKUP($B318,'Justerad allokering'!$B$2:$AG$462,MATCH(J$2,'Justerad allokering'!$B$2:$AF$2,0),FALSE))</f>
        <v>0</v>
      </c>
      <c r="K318" s="28">
        <f>IF(ISERROR(1/VLOOKUP($B318,'Justerad allokering'!$B$2:$AG$462,MATCH(K$2,'Justerad allokering'!$B$2:$AF$2,0),FALSE)),VLOOKUP($B318,'Allokerad kvv'!$B$2:$AV$468,MATCH(K$2,'Allokerad kvv'!$B$2:$AV$2,0),FALSE),VLOOKUP($B318,'Justerad allokering'!$B$2:$AG$462,MATCH(K$2,'Justerad allokering'!$B$2:$AF$2,0),FALSE))</f>
        <v>0</v>
      </c>
      <c r="L318" s="28">
        <f>IF(ISERROR(1/VLOOKUP($B318,'Justerad allokering'!$B$2:$AG$462,MATCH(L$2,'Justerad allokering'!$B$2:$AF$2,0),FALSE)),VLOOKUP($B318,'Allokerad kvv'!$B$2:$AV$468,MATCH(L$2,'Allokerad kvv'!$B$2:$AV$2,0),FALSE),VLOOKUP($B318,'Justerad allokering'!$B$2:$AG$462,MATCH(L$2,'Justerad allokering'!$B$2:$AF$2,0),FALSE))</f>
        <v>0</v>
      </c>
      <c r="M318" s="28">
        <f>IF(ISERROR(1/VLOOKUP($B318,'Justerad allokering'!$B$2:$AG$462,MATCH(M$2,'Justerad allokering'!$B$2:$AF$2,0),FALSE)),VLOOKUP($B318,'Allokerad kvv'!$B$2:$AV$468,MATCH(M$2,'Allokerad kvv'!$B$2:$AV$2,0),FALSE),VLOOKUP($B318,'Justerad allokering'!$B$2:$AG$462,MATCH(M$2,'Justerad allokering'!$B$2:$AF$2,0),FALSE))</f>
        <v>0</v>
      </c>
      <c r="N318" s="28">
        <f>IF(ISERROR(1/VLOOKUP($B318,'Justerad allokering'!$B$2:$AG$462,MATCH(N$2,'Justerad allokering'!$B$2:$AF$2,0),FALSE)),VLOOKUP($B318,'Allokerad kvv'!$B$2:$AV$468,MATCH(N$2,'Allokerad kvv'!$B$2:$AV$2,0),FALSE),VLOOKUP($B318,'Justerad allokering'!$B$2:$AG$462,MATCH(N$2,'Justerad allokering'!$B$2:$AF$2,0),FALSE))</f>
        <v>0</v>
      </c>
      <c r="O318" s="28">
        <f>IF(ISERROR(1/VLOOKUP($B318,'Justerad allokering'!$B$2:$AG$462,MATCH(O$2,'Justerad allokering'!$B$2:$AF$2,0),FALSE)),VLOOKUP($B318,'Allokerad kvv'!$B$2:$AV$468,MATCH(O$2,'Allokerad kvv'!$B$2:$AV$2,0),FALSE),VLOOKUP($B318,'Justerad allokering'!$B$2:$AG$462,MATCH(O$2,'Justerad allokering'!$B$2:$AF$2,0),FALSE))</f>
        <v>0</v>
      </c>
      <c r="P318" s="28">
        <f>IF(ISERROR(1/VLOOKUP($B318,'Justerad allokering'!$B$2:$AG$462,MATCH(P$2,'Justerad allokering'!$B$2:$AF$2,0),FALSE)),VLOOKUP($B318,'Allokerad kvv'!$B$2:$AV$468,MATCH(P$2,'Allokerad kvv'!$B$2:$AV$2,0),FALSE),VLOOKUP($B318,'Justerad allokering'!$B$2:$AG$462,MATCH(P$2,'Justerad allokering'!$B$2:$AF$2,0),FALSE))</f>
        <v>0</v>
      </c>
      <c r="Q318" s="28">
        <f>IF(ISERROR(1/VLOOKUP($B318,'Justerad allokering'!$B$2:$AG$462,MATCH(Q$2,'Justerad allokering'!$B$2:$AF$2,0),FALSE)),VLOOKUP($B318,'Allokerad kvv'!$B$2:$AV$468,MATCH(Q$2,'Allokerad kvv'!$B$2:$AV$2,0),FALSE),VLOOKUP($B318,'Justerad allokering'!$B$2:$AG$462,MATCH(Q$2,'Justerad allokering'!$B$2:$AF$2,0),FALSE))</f>
        <v>0</v>
      </c>
      <c r="R318" s="28">
        <f>IF(ISERROR(1/VLOOKUP($B318,'Justerad allokering'!$B$2:$AG$462,MATCH(R$2,'Justerad allokering'!$B$2:$AF$2,0),FALSE)),VLOOKUP($B318,'Allokerad kvv'!$B$2:$AV$468,MATCH(R$2,'Allokerad kvv'!$B$2:$AV$2,0),FALSE),VLOOKUP($B318,'Justerad allokering'!$B$2:$AG$462,MATCH(R$2,'Justerad allokering'!$B$2:$AF$2,0),FALSE))</f>
        <v>0</v>
      </c>
      <c r="S318" s="28">
        <f>IF(ISERROR(1/VLOOKUP($B318,'Justerad allokering'!$B$2:$AG$462,MATCH(S$2,'Justerad allokering'!$B$2:$AF$2,0),FALSE)),VLOOKUP($B318,'Allokerad kvv'!$B$2:$AV$468,MATCH(S$2,'Allokerad kvv'!$B$2:$AV$2,0),FALSE),VLOOKUP($B318,'Justerad allokering'!$B$2:$AG$462,MATCH(S$2,'Justerad allokering'!$B$2:$AF$2,0),FALSE))</f>
        <v>0</v>
      </c>
      <c r="T318" s="28">
        <f>IF(ISERROR(1/VLOOKUP($B318,'Justerad allokering'!$B$2:$AG$462,MATCH(T$2,'Justerad allokering'!$B$2:$AF$2,0),FALSE)),VLOOKUP($B318,'Allokerad kvv'!$B$2:$AV$468,MATCH(T$2,'Allokerad kvv'!$B$2:$AV$2,0),FALSE),VLOOKUP($B318,'Justerad allokering'!$B$2:$AG$462,MATCH(T$2,'Justerad allokering'!$B$2:$AF$2,0),FALSE))</f>
        <v>0</v>
      </c>
      <c r="U318" s="28">
        <f>IF(ISERROR(1/VLOOKUP($B318,'Justerad allokering'!$B$2:$AG$462,MATCH(U$2,'Justerad allokering'!$B$2:$AF$2,0),FALSE)),VLOOKUP($B318,'Allokerad kvv'!$B$2:$AV$468,MATCH(U$2,'Allokerad kvv'!$B$2:$AV$2,0),FALSE),VLOOKUP($B318,'Justerad allokering'!$B$2:$AG$462,MATCH(U$2,'Justerad allokering'!$B$2:$AF$2,0),FALSE))</f>
        <v>0</v>
      </c>
      <c r="V318" s="28">
        <f>IF(ISERROR(1/VLOOKUP($B318,'Justerad allokering'!$B$2:$AG$462,MATCH(V$2,'Justerad allokering'!$B$2:$AF$2,0),FALSE)),VLOOKUP($B318,'Allokerad kvv'!$B$2:$AV$468,MATCH(V$2,'Allokerad kvv'!$B$2:$AV$2,0),FALSE),VLOOKUP($B318,'Justerad allokering'!$B$2:$AG$462,MATCH(V$2,'Justerad allokering'!$B$2:$AF$2,0),FALSE))</f>
        <v>0</v>
      </c>
      <c r="W318" s="28">
        <f>IF(ISERROR(1/VLOOKUP($B318,'Justerad allokering'!$B$2:$AG$462,MATCH(W$2,'Justerad allokering'!$B$2:$AF$2,0),FALSE)),VLOOKUP($B318,'Allokerad kvv'!$B$2:$AV$468,MATCH(W$2,'Allokerad kvv'!$B$2:$AV$2,0),FALSE),VLOOKUP($B318,'Justerad allokering'!$B$2:$AG$462,MATCH(W$2,'Justerad allokering'!$B$2:$AF$2,0),FALSE))</f>
        <v>0</v>
      </c>
      <c r="X318" s="28">
        <f>IF(ISERROR(1/VLOOKUP($B318,'Justerad allokering'!$B$2:$AG$462,MATCH(X$2,'Justerad allokering'!$B$2:$AF$2,0),FALSE)),VLOOKUP($B318,'Allokerad kvv'!$B$2:$AV$468,MATCH(X$2,'Allokerad kvv'!$B$2:$AV$2,0),FALSE),VLOOKUP($B318,'Justerad allokering'!$B$2:$AG$462,MATCH(X$2,'Justerad allokering'!$B$2:$AF$2,0),FALSE))</f>
        <v>0</v>
      </c>
      <c r="Y318" s="28">
        <f>IF(ISERROR(1/VLOOKUP($B318,'Justerad allokering'!$B$2:$AG$462,MATCH(Y$2,'Justerad allokering'!$B$2:$AF$2,0),FALSE)),VLOOKUP($B318,'Allokerad kvv'!$B$2:$AV$468,MATCH(Y$2,'Allokerad kvv'!$B$2:$AV$2,0),FALSE),VLOOKUP($B318,'Justerad allokering'!$B$2:$AG$462,MATCH(Y$2,'Justerad allokering'!$B$2:$AF$2,0),FALSE))</f>
        <v>0</v>
      </c>
      <c r="Z318" s="28">
        <f>IF(ISERROR(1/VLOOKUP($B318,'Justerad allokering'!$B$2:$AG$462,MATCH(Z$2,'Justerad allokering'!$B$2:$AF$2,0),FALSE)),VLOOKUP($B318,'Allokerad kvv'!$B$2:$AV$468,MATCH(Z$2,'Allokerad kvv'!$B$2:$AV$2,0),FALSE),VLOOKUP($B318,'Justerad allokering'!$B$2:$AG$462,MATCH(Z$2,'Justerad allokering'!$B$2:$AF$2,0),FALSE))</f>
        <v>0</v>
      </c>
      <c r="AA318" s="28"/>
      <c r="AB318" s="28"/>
      <c r="AE318">
        <f t="shared" si="12"/>
        <v>0</v>
      </c>
      <c r="AG318">
        <f t="shared" si="13"/>
        <v>0</v>
      </c>
      <c r="AH318">
        <f t="shared" si="14"/>
        <v>0</v>
      </c>
      <c r="AI318" s="55" t="str">
        <f>IF(AH318=0,"",AH318/VLOOKUP(B318,Kraftvärmeprod!$B$1:$BC$480,MATCH("Summa tillförd energi exklusive rökgaskondensering",Kraftvärmeprod!$B$1:$BC$1,0),FALSE))</f>
        <v/>
      </c>
    </row>
    <row r="319" spans="1:35" x14ac:dyDescent="0.25">
      <c r="A319" s="28" t="s">
        <v>422</v>
      </c>
      <c r="B319" s="28" t="s">
        <v>427</v>
      </c>
      <c r="C319" s="28">
        <f>IF(ISERROR(1/VLOOKUP($B319,'Justerad allokering'!$B$2:$AG$462,MATCH(C$2,'Justerad allokering'!$B$2:$AF$2,0),FALSE)),VLOOKUP($B319,'Allokerad kvv'!$B$2:$AV$468,MATCH(C$2,'Allokerad kvv'!$B$2:$AV$2,0),FALSE),VLOOKUP($B319,'Justerad allokering'!$B$2:$AG$462,MATCH(C$2,'Justerad allokering'!$B$2:$AF$2,0),FALSE))</f>
        <v>0</v>
      </c>
      <c r="D319" s="28">
        <f>IF(ISERROR(1/VLOOKUP($B319,'Justerad allokering'!$B$2:$AG$462,MATCH(D$2,'Justerad allokering'!$B$2:$AF$2,0),FALSE)),VLOOKUP($B319,'Allokerad kvv'!$B$2:$AV$468,MATCH(D$2,'Allokerad kvv'!$B$2:$AV$2,0),FALSE),VLOOKUP($B319,'Justerad allokering'!$B$2:$AG$462,MATCH(D$2,'Justerad allokering'!$B$2:$AF$2,0),FALSE))</f>
        <v>0</v>
      </c>
      <c r="E319" s="28">
        <f>IF(ISERROR(1/VLOOKUP($B319,'Justerad allokering'!$B$2:$AG$462,MATCH(E$2,'Justerad allokering'!$B$2:$AF$2,0),FALSE)),VLOOKUP($B319,'Allokerad kvv'!$B$2:$AV$468,MATCH(E$2,'Allokerad kvv'!$B$2:$AV$2,0),FALSE),VLOOKUP($B319,'Justerad allokering'!$B$2:$AG$462,MATCH(E$2,'Justerad allokering'!$B$2:$AF$2,0),FALSE))</f>
        <v>0</v>
      </c>
      <c r="F319" s="28">
        <f>IF(ISERROR(1/VLOOKUP($B319,'Justerad allokering'!$B$2:$AG$462,MATCH(F$2,'Justerad allokering'!$B$2:$AF$2,0),FALSE)),VLOOKUP($B319,'Allokerad kvv'!$B$2:$AV$468,MATCH(F$2,'Allokerad kvv'!$B$2:$AV$2,0),FALSE),VLOOKUP($B319,'Justerad allokering'!$B$2:$AG$462,MATCH(F$2,'Justerad allokering'!$B$2:$AF$2,0),FALSE))</f>
        <v>0</v>
      </c>
      <c r="G319" s="28">
        <f>IF(ISERROR(1/VLOOKUP($B319,'Justerad allokering'!$B$2:$AG$462,MATCH(G$2,'Justerad allokering'!$B$2:$AF$2,0),FALSE)),VLOOKUP($B319,'Allokerad kvv'!$B$2:$AV$468,MATCH(G$2,'Allokerad kvv'!$B$2:$AV$2,0),FALSE),VLOOKUP($B319,'Justerad allokering'!$B$2:$AG$462,MATCH(G$2,'Justerad allokering'!$B$2:$AF$2,0),FALSE))</f>
        <v>0</v>
      </c>
      <c r="H319" s="28">
        <f>IF(ISERROR(1/VLOOKUP($B319,'Justerad allokering'!$B$2:$AG$462,MATCH(H$2,'Justerad allokering'!$B$2:$AF$2,0),FALSE)),VLOOKUP($B319,'Allokerad kvv'!$B$2:$AV$468,MATCH(H$2,'Allokerad kvv'!$B$2:$AV$2,0),FALSE),VLOOKUP($B319,'Justerad allokering'!$B$2:$AG$462,MATCH(H$2,'Justerad allokering'!$B$2:$AF$2,0),FALSE))</f>
        <v>0</v>
      </c>
      <c r="I319" s="28">
        <f>IF(ISERROR(1/VLOOKUP($B319,'Justerad allokering'!$B$2:$AG$462,MATCH(I$2,'Justerad allokering'!$B$2:$AF$2,0),FALSE)),VLOOKUP($B319,'Allokerad kvv'!$B$2:$AV$468,MATCH(I$2,'Allokerad kvv'!$B$2:$AV$2,0),FALSE),VLOOKUP($B319,'Justerad allokering'!$B$2:$AG$462,MATCH(I$2,'Justerad allokering'!$B$2:$AF$2,0),FALSE))</f>
        <v>0</v>
      </c>
      <c r="J319" s="28">
        <f>IF(ISERROR(1/VLOOKUP($B319,'Justerad allokering'!$B$2:$AG$462,MATCH(J$2,'Justerad allokering'!$B$2:$AF$2,0),FALSE)),VLOOKUP($B319,'Allokerad kvv'!$B$2:$AV$468,MATCH(J$2,'Allokerad kvv'!$B$2:$AV$2,0),FALSE),VLOOKUP($B319,'Justerad allokering'!$B$2:$AG$462,MATCH(J$2,'Justerad allokering'!$B$2:$AF$2,0),FALSE))</f>
        <v>0</v>
      </c>
      <c r="K319" s="28">
        <f>IF(ISERROR(1/VLOOKUP($B319,'Justerad allokering'!$B$2:$AG$462,MATCH(K$2,'Justerad allokering'!$B$2:$AF$2,0),FALSE)),VLOOKUP($B319,'Allokerad kvv'!$B$2:$AV$468,MATCH(K$2,'Allokerad kvv'!$B$2:$AV$2,0),FALSE),VLOOKUP($B319,'Justerad allokering'!$B$2:$AG$462,MATCH(K$2,'Justerad allokering'!$B$2:$AF$2,0),FALSE))</f>
        <v>0</v>
      </c>
      <c r="L319" s="28">
        <f>IF(ISERROR(1/VLOOKUP($B319,'Justerad allokering'!$B$2:$AG$462,MATCH(L$2,'Justerad allokering'!$B$2:$AF$2,0),FALSE)),VLOOKUP($B319,'Allokerad kvv'!$B$2:$AV$468,MATCH(L$2,'Allokerad kvv'!$B$2:$AV$2,0),FALSE),VLOOKUP($B319,'Justerad allokering'!$B$2:$AG$462,MATCH(L$2,'Justerad allokering'!$B$2:$AF$2,0),FALSE))</f>
        <v>0</v>
      </c>
      <c r="M319" s="28">
        <f>IF(ISERROR(1/VLOOKUP($B319,'Justerad allokering'!$B$2:$AG$462,MATCH(M$2,'Justerad allokering'!$B$2:$AF$2,0),FALSE)),VLOOKUP($B319,'Allokerad kvv'!$B$2:$AV$468,MATCH(M$2,'Allokerad kvv'!$B$2:$AV$2,0),FALSE),VLOOKUP($B319,'Justerad allokering'!$B$2:$AG$462,MATCH(M$2,'Justerad allokering'!$B$2:$AF$2,0),FALSE))</f>
        <v>0</v>
      </c>
      <c r="N319" s="28">
        <f>IF(ISERROR(1/VLOOKUP($B319,'Justerad allokering'!$B$2:$AG$462,MATCH(N$2,'Justerad allokering'!$B$2:$AF$2,0),FALSE)),VLOOKUP($B319,'Allokerad kvv'!$B$2:$AV$468,MATCH(N$2,'Allokerad kvv'!$B$2:$AV$2,0),FALSE),VLOOKUP($B319,'Justerad allokering'!$B$2:$AG$462,MATCH(N$2,'Justerad allokering'!$B$2:$AF$2,0),FALSE))</f>
        <v>0</v>
      </c>
      <c r="O319" s="28">
        <f>IF(ISERROR(1/VLOOKUP($B319,'Justerad allokering'!$B$2:$AG$462,MATCH(O$2,'Justerad allokering'!$B$2:$AF$2,0),FALSE)),VLOOKUP($B319,'Allokerad kvv'!$B$2:$AV$468,MATCH(O$2,'Allokerad kvv'!$B$2:$AV$2,0),FALSE),VLOOKUP($B319,'Justerad allokering'!$B$2:$AG$462,MATCH(O$2,'Justerad allokering'!$B$2:$AF$2,0),FALSE))</f>
        <v>0</v>
      </c>
      <c r="P319" s="28">
        <f>IF(ISERROR(1/VLOOKUP($B319,'Justerad allokering'!$B$2:$AG$462,MATCH(P$2,'Justerad allokering'!$B$2:$AF$2,0),FALSE)),VLOOKUP($B319,'Allokerad kvv'!$B$2:$AV$468,MATCH(P$2,'Allokerad kvv'!$B$2:$AV$2,0),FALSE),VLOOKUP($B319,'Justerad allokering'!$B$2:$AG$462,MATCH(P$2,'Justerad allokering'!$B$2:$AF$2,0),FALSE))</f>
        <v>0</v>
      </c>
      <c r="Q319" s="28">
        <f>IF(ISERROR(1/VLOOKUP($B319,'Justerad allokering'!$B$2:$AG$462,MATCH(Q$2,'Justerad allokering'!$B$2:$AF$2,0),FALSE)),VLOOKUP($B319,'Allokerad kvv'!$B$2:$AV$468,MATCH(Q$2,'Allokerad kvv'!$B$2:$AV$2,0),FALSE),VLOOKUP($B319,'Justerad allokering'!$B$2:$AG$462,MATCH(Q$2,'Justerad allokering'!$B$2:$AF$2,0),FALSE))</f>
        <v>0</v>
      </c>
      <c r="R319" s="28">
        <f>IF(ISERROR(1/VLOOKUP($B319,'Justerad allokering'!$B$2:$AG$462,MATCH(R$2,'Justerad allokering'!$B$2:$AF$2,0),FALSE)),VLOOKUP($B319,'Allokerad kvv'!$B$2:$AV$468,MATCH(R$2,'Allokerad kvv'!$B$2:$AV$2,0),FALSE),VLOOKUP($B319,'Justerad allokering'!$B$2:$AG$462,MATCH(R$2,'Justerad allokering'!$B$2:$AF$2,0),FALSE))</f>
        <v>0</v>
      </c>
      <c r="S319" s="28">
        <f>IF(ISERROR(1/VLOOKUP($B319,'Justerad allokering'!$B$2:$AG$462,MATCH(S$2,'Justerad allokering'!$B$2:$AF$2,0),FALSE)),VLOOKUP($B319,'Allokerad kvv'!$B$2:$AV$468,MATCH(S$2,'Allokerad kvv'!$B$2:$AV$2,0),FALSE),VLOOKUP($B319,'Justerad allokering'!$B$2:$AG$462,MATCH(S$2,'Justerad allokering'!$B$2:$AF$2,0),FALSE))</f>
        <v>0</v>
      </c>
      <c r="T319" s="28">
        <f>IF(ISERROR(1/VLOOKUP($B319,'Justerad allokering'!$B$2:$AG$462,MATCH(T$2,'Justerad allokering'!$B$2:$AF$2,0),FALSE)),VLOOKUP($B319,'Allokerad kvv'!$B$2:$AV$468,MATCH(T$2,'Allokerad kvv'!$B$2:$AV$2,0),FALSE),VLOOKUP($B319,'Justerad allokering'!$B$2:$AG$462,MATCH(T$2,'Justerad allokering'!$B$2:$AF$2,0),FALSE))</f>
        <v>0</v>
      </c>
      <c r="U319" s="28">
        <f>IF(ISERROR(1/VLOOKUP($B319,'Justerad allokering'!$B$2:$AG$462,MATCH(U$2,'Justerad allokering'!$B$2:$AF$2,0),FALSE)),VLOOKUP($B319,'Allokerad kvv'!$B$2:$AV$468,MATCH(U$2,'Allokerad kvv'!$B$2:$AV$2,0),FALSE),VLOOKUP($B319,'Justerad allokering'!$B$2:$AG$462,MATCH(U$2,'Justerad allokering'!$B$2:$AF$2,0),FALSE))</f>
        <v>0</v>
      </c>
      <c r="V319" s="28">
        <f>IF(ISERROR(1/VLOOKUP($B319,'Justerad allokering'!$B$2:$AG$462,MATCH(V$2,'Justerad allokering'!$B$2:$AF$2,0),FALSE)),VLOOKUP($B319,'Allokerad kvv'!$B$2:$AV$468,MATCH(V$2,'Allokerad kvv'!$B$2:$AV$2,0),FALSE),VLOOKUP($B319,'Justerad allokering'!$B$2:$AG$462,MATCH(V$2,'Justerad allokering'!$B$2:$AF$2,0),FALSE))</f>
        <v>0</v>
      </c>
      <c r="W319" s="28">
        <f>IF(ISERROR(1/VLOOKUP($B319,'Justerad allokering'!$B$2:$AG$462,MATCH(W$2,'Justerad allokering'!$B$2:$AF$2,0),FALSE)),VLOOKUP($B319,'Allokerad kvv'!$B$2:$AV$468,MATCH(W$2,'Allokerad kvv'!$B$2:$AV$2,0),FALSE),VLOOKUP($B319,'Justerad allokering'!$B$2:$AG$462,MATCH(W$2,'Justerad allokering'!$B$2:$AF$2,0),FALSE))</f>
        <v>0</v>
      </c>
      <c r="X319" s="28">
        <f>IF(ISERROR(1/VLOOKUP($B319,'Justerad allokering'!$B$2:$AG$462,MATCH(X$2,'Justerad allokering'!$B$2:$AF$2,0),FALSE)),VLOOKUP($B319,'Allokerad kvv'!$B$2:$AV$468,MATCH(X$2,'Allokerad kvv'!$B$2:$AV$2,0),FALSE),VLOOKUP($B319,'Justerad allokering'!$B$2:$AG$462,MATCH(X$2,'Justerad allokering'!$B$2:$AF$2,0),FALSE))</f>
        <v>0</v>
      </c>
      <c r="Y319" s="28">
        <f>IF(ISERROR(1/VLOOKUP($B319,'Justerad allokering'!$B$2:$AG$462,MATCH(Y$2,'Justerad allokering'!$B$2:$AF$2,0),FALSE)),VLOOKUP($B319,'Allokerad kvv'!$B$2:$AV$468,MATCH(Y$2,'Allokerad kvv'!$B$2:$AV$2,0),FALSE),VLOOKUP($B319,'Justerad allokering'!$B$2:$AG$462,MATCH(Y$2,'Justerad allokering'!$B$2:$AF$2,0),FALSE))</f>
        <v>0</v>
      </c>
      <c r="Z319" s="28">
        <f>IF(ISERROR(1/VLOOKUP($B319,'Justerad allokering'!$B$2:$AG$462,MATCH(Z$2,'Justerad allokering'!$B$2:$AF$2,0),FALSE)),VLOOKUP($B319,'Allokerad kvv'!$B$2:$AV$468,MATCH(Z$2,'Allokerad kvv'!$B$2:$AV$2,0),FALSE),VLOOKUP($B319,'Justerad allokering'!$B$2:$AG$462,MATCH(Z$2,'Justerad allokering'!$B$2:$AF$2,0),FALSE))</f>
        <v>0</v>
      </c>
      <c r="AA319" s="28"/>
      <c r="AB319" s="28"/>
      <c r="AE319">
        <f t="shared" si="12"/>
        <v>0</v>
      </c>
      <c r="AG319">
        <f t="shared" si="13"/>
        <v>0</v>
      </c>
      <c r="AH319">
        <f t="shared" si="14"/>
        <v>0</v>
      </c>
      <c r="AI319" s="55" t="str">
        <f>IF(AH319=0,"",AH319/VLOOKUP(B319,Kraftvärmeprod!$B$1:$BC$480,MATCH("Summa tillförd energi exklusive rökgaskondensering",Kraftvärmeprod!$B$1:$BC$1,0),FALSE))</f>
        <v/>
      </c>
    </row>
    <row r="320" spans="1:35" x14ac:dyDescent="0.25">
      <c r="A320" s="28" t="s">
        <v>428</v>
      </c>
      <c r="B320" s="28" t="s">
        <v>429</v>
      </c>
      <c r="C320" s="28">
        <f>IF(ISERROR(1/VLOOKUP($B320,'Justerad allokering'!$B$2:$AG$462,MATCH(C$2,'Justerad allokering'!$B$2:$AF$2,0),FALSE)),VLOOKUP($B320,'Allokerad kvv'!$B$2:$AV$468,MATCH(C$2,'Allokerad kvv'!$B$2:$AV$2,0),FALSE),VLOOKUP($B320,'Justerad allokering'!$B$2:$AG$462,MATCH(C$2,'Justerad allokering'!$B$2:$AF$2,0),FALSE))</f>
        <v>0</v>
      </c>
      <c r="D320" s="28">
        <f>IF(ISERROR(1/VLOOKUP($B320,'Justerad allokering'!$B$2:$AG$462,MATCH(D$2,'Justerad allokering'!$B$2:$AF$2,0),FALSE)),VLOOKUP($B320,'Allokerad kvv'!$B$2:$AV$468,MATCH(D$2,'Allokerad kvv'!$B$2:$AV$2,0),FALSE),VLOOKUP($B320,'Justerad allokering'!$B$2:$AG$462,MATCH(D$2,'Justerad allokering'!$B$2:$AF$2,0),FALSE))</f>
        <v>0</v>
      </c>
      <c r="E320" s="28">
        <f>IF(ISERROR(1/VLOOKUP($B320,'Justerad allokering'!$B$2:$AG$462,MATCH(E$2,'Justerad allokering'!$B$2:$AF$2,0),FALSE)),VLOOKUP($B320,'Allokerad kvv'!$B$2:$AV$468,MATCH(E$2,'Allokerad kvv'!$B$2:$AV$2,0),FALSE),VLOOKUP($B320,'Justerad allokering'!$B$2:$AG$462,MATCH(E$2,'Justerad allokering'!$B$2:$AF$2,0),FALSE))</f>
        <v>0</v>
      </c>
      <c r="F320" s="28">
        <f>IF(ISERROR(1/VLOOKUP($B320,'Justerad allokering'!$B$2:$AG$462,MATCH(F$2,'Justerad allokering'!$B$2:$AF$2,0),FALSE)),VLOOKUP($B320,'Allokerad kvv'!$B$2:$AV$468,MATCH(F$2,'Allokerad kvv'!$B$2:$AV$2,0),FALSE),VLOOKUP($B320,'Justerad allokering'!$B$2:$AG$462,MATCH(F$2,'Justerad allokering'!$B$2:$AF$2,0),FALSE))</f>
        <v>0</v>
      </c>
      <c r="G320" s="28">
        <f>IF(ISERROR(1/VLOOKUP($B320,'Justerad allokering'!$B$2:$AG$462,MATCH(G$2,'Justerad allokering'!$B$2:$AF$2,0),FALSE)),VLOOKUP($B320,'Allokerad kvv'!$B$2:$AV$468,MATCH(G$2,'Allokerad kvv'!$B$2:$AV$2,0),FALSE),VLOOKUP($B320,'Justerad allokering'!$B$2:$AG$462,MATCH(G$2,'Justerad allokering'!$B$2:$AF$2,0),FALSE))</f>
        <v>0</v>
      </c>
      <c r="H320" s="28">
        <f>IF(ISERROR(1/VLOOKUP($B320,'Justerad allokering'!$B$2:$AG$462,MATCH(H$2,'Justerad allokering'!$B$2:$AF$2,0),FALSE)),VLOOKUP($B320,'Allokerad kvv'!$B$2:$AV$468,MATCH(H$2,'Allokerad kvv'!$B$2:$AV$2,0),FALSE),VLOOKUP($B320,'Justerad allokering'!$B$2:$AG$462,MATCH(H$2,'Justerad allokering'!$B$2:$AF$2,0),FALSE))</f>
        <v>0</v>
      </c>
      <c r="I320" s="28">
        <f>IF(ISERROR(1/VLOOKUP($B320,'Justerad allokering'!$B$2:$AG$462,MATCH(I$2,'Justerad allokering'!$B$2:$AF$2,0),FALSE)),VLOOKUP($B320,'Allokerad kvv'!$B$2:$AV$468,MATCH(I$2,'Allokerad kvv'!$B$2:$AV$2,0),FALSE),VLOOKUP($B320,'Justerad allokering'!$B$2:$AG$462,MATCH(I$2,'Justerad allokering'!$B$2:$AF$2,0),FALSE))</f>
        <v>0</v>
      </c>
      <c r="J320" s="28">
        <f>IF(ISERROR(1/VLOOKUP($B320,'Justerad allokering'!$B$2:$AG$462,MATCH(J$2,'Justerad allokering'!$B$2:$AF$2,0),FALSE)),VLOOKUP($B320,'Allokerad kvv'!$B$2:$AV$468,MATCH(J$2,'Allokerad kvv'!$B$2:$AV$2,0),FALSE),VLOOKUP($B320,'Justerad allokering'!$B$2:$AG$462,MATCH(J$2,'Justerad allokering'!$B$2:$AF$2,0),FALSE))</f>
        <v>0</v>
      </c>
      <c r="K320" s="28">
        <f>IF(ISERROR(1/VLOOKUP($B320,'Justerad allokering'!$B$2:$AG$462,MATCH(K$2,'Justerad allokering'!$B$2:$AF$2,0),FALSE)),VLOOKUP($B320,'Allokerad kvv'!$B$2:$AV$468,MATCH(K$2,'Allokerad kvv'!$B$2:$AV$2,0),FALSE),VLOOKUP($B320,'Justerad allokering'!$B$2:$AG$462,MATCH(K$2,'Justerad allokering'!$B$2:$AF$2,0),FALSE))</f>
        <v>0</v>
      </c>
      <c r="L320" s="28">
        <f>IF(ISERROR(1/VLOOKUP($B320,'Justerad allokering'!$B$2:$AG$462,MATCH(L$2,'Justerad allokering'!$B$2:$AF$2,0),FALSE)),VLOOKUP($B320,'Allokerad kvv'!$B$2:$AV$468,MATCH(L$2,'Allokerad kvv'!$B$2:$AV$2,0),FALSE),VLOOKUP($B320,'Justerad allokering'!$B$2:$AG$462,MATCH(L$2,'Justerad allokering'!$B$2:$AF$2,0),FALSE))</f>
        <v>0</v>
      </c>
      <c r="M320" s="28">
        <f>IF(ISERROR(1/VLOOKUP($B320,'Justerad allokering'!$B$2:$AG$462,MATCH(M$2,'Justerad allokering'!$B$2:$AF$2,0),FALSE)),VLOOKUP($B320,'Allokerad kvv'!$B$2:$AV$468,MATCH(M$2,'Allokerad kvv'!$B$2:$AV$2,0),FALSE),VLOOKUP($B320,'Justerad allokering'!$B$2:$AG$462,MATCH(M$2,'Justerad allokering'!$B$2:$AF$2,0),FALSE))</f>
        <v>0</v>
      </c>
      <c r="N320" s="28">
        <f>IF(ISERROR(1/VLOOKUP($B320,'Justerad allokering'!$B$2:$AG$462,MATCH(N$2,'Justerad allokering'!$B$2:$AF$2,0),FALSE)),VLOOKUP($B320,'Allokerad kvv'!$B$2:$AV$468,MATCH(N$2,'Allokerad kvv'!$B$2:$AV$2,0),FALSE),VLOOKUP($B320,'Justerad allokering'!$B$2:$AG$462,MATCH(N$2,'Justerad allokering'!$B$2:$AF$2,0),FALSE))</f>
        <v>0</v>
      </c>
      <c r="O320" s="28">
        <f>IF(ISERROR(1/VLOOKUP($B320,'Justerad allokering'!$B$2:$AG$462,MATCH(O$2,'Justerad allokering'!$B$2:$AF$2,0),FALSE)),VLOOKUP($B320,'Allokerad kvv'!$B$2:$AV$468,MATCH(O$2,'Allokerad kvv'!$B$2:$AV$2,0),FALSE),VLOOKUP($B320,'Justerad allokering'!$B$2:$AG$462,MATCH(O$2,'Justerad allokering'!$B$2:$AF$2,0),FALSE))</f>
        <v>0</v>
      </c>
      <c r="P320" s="28">
        <f>IF(ISERROR(1/VLOOKUP($B320,'Justerad allokering'!$B$2:$AG$462,MATCH(P$2,'Justerad allokering'!$B$2:$AF$2,0),FALSE)),VLOOKUP($B320,'Allokerad kvv'!$B$2:$AV$468,MATCH(P$2,'Allokerad kvv'!$B$2:$AV$2,0),FALSE),VLOOKUP($B320,'Justerad allokering'!$B$2:$AG$462,MATCH(P$2,'Justerad allokering'!$B$2:$AF$2,0),FALSE))</f>
        <v>0</v>
      </c>
      <c r="Q320" s="28">
        <f>IF(ISERROR(1/VLOOKUP($B320,'Justerad allokering'!$B$2:$AG$462,MATCH(Q$2,'Justerad allokering'!$B$2:$AF$2,0),FALSE)),VLOOKUP($B320,'Allokerad kvv'!$B$2:$AV$468,MATCH(Q$2,'Allokerad kvv'!$B$2:$AV$2,0),FALSE),VLOOKUP($B320,'Justerad allokering'!$B$2:$AG$462,MATCH(Q$2,'Justerad allokering'!$B$2:$AF$2,0),FALSE))</f>
        <v>0</v>
      </c>
      <c r="R320" s="28">
        <f>IF(ISERROR(1/VLOOKUP($B320,'Justerad allokering'!$B$2:$AG$462,MATCH(R$2,'Justerad allokering'!$B$2:$AF$2,0),FALSE)),VLOOKUP($B320,'Allokerad kvv'!$B$2:$AV$468,MATCH(R$2,'Allokerad kvv'!$B$2:$AV$2,0),FALSE),VLOOKUP($B320,'Justerad allokering'!$B$2:$AG$462,MATCH(R$2,'Justerad allokering'!$B$2:$AF$2,0),FALSE))</f>
        <v>0</v>
      </c>
      <c r="S320" s="28">
        <f>IF(ISERROR(1/VLOOKUP($B320,'Justerad allokering'!$B$2:$AG$462,MATCH(S$2,'Justerad allokering'!$B$2:$AF$2,0),FALSE)),VLOOKUP($B320,'Allokerad kvv'!$B$2:$AV$468,MATCH(S$2,'Allokerad kvv'!$B$2:$AV$2,0),FALSE),VLOOKUP($B320,'Justerad allokering'!$B$2:$AG$462,MATCH(S$2,'Justerad allokering'!$B$2:$AF$2,0),FALSE))</f>
        <v>0</v>
      </c>
      <c r="T320" s="28">
        <f>IF(ISERROR(1/VLOOKUP($B320,'Justerad allokering'!$B$2:$AG$462,MATCH(T$2,'Justerad allokering'!$B$2:$AF$2,0),FALSE)),VLOOKUP($B320,'Allokerad kvv'!$B$2:$AV$468,MATCH(T$2,'Allokerad kvv'!$B$2:$AV$2,0),FALSE),VLOOKUP($B320,'Justerad allokering'!$B$2:$AG$462,MATCH(T$2,'Justerad allokering'!$B$2:$AF$2,0),FALSE))</f>
        <v>0</v>
      </c>
      <c r="U320" s="28">
        <f>IF(ISERROR(1/VLOOKUP($B320,'Justerad allokering'!$B$2:$AG$462,MATCH(U$2,'Justerad allokering'!$B$2:$AF$2,0),FALSE)),VLOOKUP($B320,'Allokerad kvv'!$B$2:$AV$468,MATCH(U$2,'Allokerad kvv'!$B$2:$AV$2,0),FALSE),VLOOKUP($B320,'Justerad allokering'!$B$2:$AG$462,MATCH(U$2,'Justerad allokering'!$B$2:$AF$2,0),FALSE))</f>
        <v>0</v>
      </c>
      <c r="V320" s="28">
        <f>IF(ISERROR(1/VLOOKUP($B320,'Justerad allokering'!$B$2:$AG$462,MATCH(V$2,'Justerad allokering'!$B$2:$AF$2,0),FALSE)),VLOOKUP($B320,'Allokerad kvv'!$B$2:$AV$468,MATCH(V$2,'Allokerad kvv'!$B$2:$AV$2,0),FALSE),VLOOKUP($B320,'Justerad allokering'!$B$2:$AG$462,MATCH(V$2,'Justerad allokering'!$B$2:$AF$2,0),FALSE))</f>
        <v>0</v>
      </c>
      <c r="W320" s="28">
        <f>IF(ISERROR(1/VLOOKUP($B320,'Justerad allokering'!$B$2:$AG$462,MATCH(W$2,'Justerad allokering'!$B$2:$AF$2,0),FALSE)),VLOOKUP($B320,'Allokerad kvv'!$B$2:$AV$468,MATCH(W$2,'Allokerad kvv'!$B$2:$AV$2,0),FALSE),VLOOKUP($B320,'Justerad allokering'!$B$2:$AG$462,MATCH(W$2,'Justerad allokering'!$B$2:$AF$2,0),FALSE))</f>
        <v>0</v>
      </c>
      <c r="X320" s="28">
        <f>IF(ISERROR(1/VLOOKUP($B320,'Justerad allokering'!$B$2:$AG$462,MATCH(X$2,'Justerad allokering'!$B$2:$AF$2,0),FALSE)),VLOOKUP($B320,'Allokerad kvv'!$B$2:$AV$468,MATCH(X$2,'Allokerad kvv'!$B$2:$AV$2,0),FALSE),VLOOKUP($B320,'Justerad allokering'!$B$2:$AG$462,MATCH(X$2,'Justerad allokering'!$B$2:$AF$2,0),FALSE))</f>
        <v>0</v>
      </c>
      <c r="Y320" s="28">
        <f>IF(ISERROR(1/VLOOKUP($B320,'Justerad allokering'!$B$2:$AG$462,MATCH(Y$2,'Justerad allokering'!$B$2:$AF$2,0),FALSE)),VLOOKUP($B320,'Allokerad kvv'!$B$2:$AV$468,MATCH(Y$2,'Allokerad kvv'!$B$2:$AV$2,0),FALSE),VLOOKUP($B320,'Justerad allokering'!$B$2:$AG$462,MATCH(Y$2,'Justerad allokering'!$B$2:$AF$2,0),FALSE))</f>
        <v>0</v>
      </c>
      <c r="Z320" s="28">
        <f>IF(ISERROR(1/VLOOKUP($B320,'Justerad allokering'!$B$2:$AG$462,MATCH(Z$2,'Justerad allokering'!$B$2:$AF$2,0),FALSE)),VLOOKUP($B320,'Allokerad kvv'!$B$2:$AV$468,MATCH(Z$2,'Allokerad kvv'!$B$2:$AV$2,0),FALSE),VLOOKUP($B320,'Justerad allokering'!$B$2:$AG$462,MATCH(Z$2,'Justerad allokering'!$B$2:$AF$2,0),FALSE))</f>
        <v>0</v>
      </c>
      <c r="AA320" s="28"/>
      <c r="AB320" s="28"/>
      <c r="AE320">
        <f t="shared" si="12"/>
        <v>0</v>
      </c>
      <c r="AG320">
        <f t="shared" si="13"/>
        <v>0</v>
      </c>
      <c r="AH320">
        <f t="shared" si="14"/>
        <v>0</v>
      </c>
      <c r="AI320" s="55" t="str">
        <f>IF(AH320=0,"",AH320/VLOOKUP(B320,Kraftvärmeprod!$B$1:$BC$480,MATCH("Summa tillförd energi exklusive rökgaskondensering",Kraftvärmeprod!$B$1:$BC$1,0),FALSE))</f>
        <v/>
      </c>
    </row>
    <row r="321" spans="1:35" x14ac:dyDescent="0.25">
      <c r="A321" s="28" t="s">
        <v>428</v>
      </c>
      <c r="B321" s="28" t="s">
        <v>430</v>
      </c>
      <c r="C321" s="28">
        <f>IF(ISERROR(1/VLOOKUP($B321,'Justerad allokering'!$B$2:$AG$462,MATCH(C$2,'Justerad allokering'!$B$2:$AF$2,0),FALSE)),VLOOKUP($B321,'Allokerad kvv'!$B$2:$AV$468,MATCH(C$2,'Allokerad kvv'!$B$2:$AV$2,0),FALSE),VLOOKUP($B321,'Justerad allokering'!$B$2:$AG$462,MATCH(C$2,'Justerad allokering'!$B$2:$AF$2,0),FALSE))</f>
        <v>0</v>
      </c>
      <c r="D321" s="28">
        <f>IF(ISERROR(1/VLOOKUP($B321,'Justerad allokering'!$B$2:$AG$462,MATCH(D$2,'Justerad allokering'!$B$2:$AF$2,0),FALSE)),VLOOKUP($B321,'Allokerad kvv'!$B$2:$AV$468,MATCH(D$2,'Allokerad kvv'!$B$2:$AV$2,0),FALSE),VLOOKUP($B321,'Justerad allokering'!$B$2:$AG$462,MATCH(D$2,'Justerad allokering'!$B$2:$AF$2,0),FALSE))</f>
        <v>0</v>
      </c>
      <c r="E321" s="28">
        <f>IF(ISERROR(1/VLOOKUP($B321,'Justerad allokering'!$B$2:$AG$462,MATCH(E$2,'Justerad allokering'!$B$2:$AF$2,0),FALSE)),VLOOKUP($B321,'Allokerad kvv'!$B$2:$AV$468,MATCH(E$2,'Allokerad kvv'!$B$2:$AV$2,0),FALSE),VLOOKUP($B321,'Justerad allokering'!$B$2:$AG$462,MATCH(E$2,'Justerad allokering'!$B$2:$AF$2,0),FALSE))</f>
        <v>0</v>
      </c>
      <c r="F321" s="28">
        <f>IF(ISERROR(1/VLOOKUP($B321,'Justerad allokering'!$B$2:$AG$462,MATCH(F$2,'Justerad allokering'!$B$2:$AF$2,0),FALSE)),VLOOKUP($B321,'Allokerad kvv'!$B$2:$AV$468,MATCH(F$2,'Allokerad kvv'!$B$2:$AV$2,0),FALSE),VLOOKUP($B321,'Justerad allokering'!$B$2:$AG$462,MATCH(F$2,'Justerad allokering'!$B$2:$AF$2,0),FALSE))</f>
        <v>0</v>
      </c>
      <c r="G321" s="28">
        <f>IF(ISERROR(1/VLOOKUP($B321,'Justerad allokering'!$B$2:$AG$462,MATCH(G$2,'Justerad allokering'!$B$2:$AF$2,0),FALSE)),VLOOKUP($B321,'Allokerad kvv'!$B$2:$AV$468,MATCH(G$2,'Allokerad kvv'!$B$2:$AV$2,0),FALSE),VLOOKUP($B321,'Justerad allokering'!$B$2:$AG$462,MATCH(G$2,'Justerad allokering'!$B$2:$AF$2,0),FALSE))</f>
        <v>0</v>
      </c>
      <c r="H321" s="28">
        <f>IF(ISERROR(1/VLOOKUP($B321,'Justerad allokering'!$B$2:$AG$462,MATCH(H$2,'Justerad allokering'!$B$2:$AF$2,0),FALSE)),VLOOKUP($B321,'Allokerad kvv'!$B$2:$AV$468,MATCH(H$2,'Allokerad kvv'!$B$2:$AV$2,0),FALSE),VLOOKUP($B321,'Justerad allokering'!$B$2:$AG$462,MATCH(H$2,'Justerad allokering'!$B$2:$AF$2,0),FALSE))</f>
        <v>0</v>
      </c>
      <c r="I321" s="28">
        <f>IF(ISERROR(1/VLOOKUP($B321,'Justerad allokering'!$B$2:$AG$462,MATCH(I$2,'Justerad allokering'!$B$2:$AF$2,0),FALSE)),VLOOKUP($B321,'Allokerad kvv'!$B$2:$AV$468,MATCH(I$2,'Allokerad kvv'!$B$2:$AV$2,0),FALSE),VLOOKUP($B321,'Justerad allokering'!$B$2:$AG$462,MATCH(I$2,'Justerad allokering'!$B$2:$AF$2,0),FALSE))</f>
        <v>0</v>
      </c>
      <c r="J321" s="28">
        <f>IF(ISERROR(1/VLOOKUP($B321,'Justerad allokering'!$B$2:$AG$462,MATCH(J$2,'Justerad allokering'!$B$2:$AF$2,0),FALSE)),VLOOKUP($B321,'Allokerad kvv'!$B$2:$AV$468,MATCH(J$2,'Allokerad kvv'!$B$2:$AV$2,0),FALSE),VLOOKUP($B321,'Justerad allokering'!$B$2:$AG$462,MATCH(J$2,'Justerad allokering'!$B$2:$AF$2,0),FALSE))</f>
        <v>0</v>
      </c>
      <c r="K321" s="28">
        <f>IF(ISERROR(1/VLOOKUP($B321,'Justerad allokering'!$B$2:$AG$462,MATCH(K$2,'Justerad allokering'!$B$2:$AF$2,0),FALSE)),VLOOKUP($B321,'Allokerad kvv'!$B$2:$AV$468,MATCH(K$2,'Allokerad kvv'!$B$2:$AV$2,0),FALSE),VLOOKUP($B321,'Justerad allokering'!$B$2:$AG$462,MATCH(K$2,'Justerad allokering'!$B$2:$AF$2,0),FALSE))</f>
        <v>0</v>
      </c>
      <c r="L321" s="28">
        <f>IF(ISERROR(1/VLOOKUP($B321,'Justerad allokering'!$B$2:$AG$462,MATCH(L$2,'Justerad allokering'!$B$2:$AF$2,0),FALSE)),VLOOKUP($B321,'Allokerad kvv'!$B$2:$AV$468,MATCH(L$2,'Allokerad kvv'!$B$2:$AV$2,0),FALSE),VLOOKUP($B321,'Justerad allokering'!$B$2:$AG$462,MATCH(L$2,'Justerad allokering'!$B$2:$AF$2,0),FALSE))</f>
        <v>0</v>
      </c>
      <c r="M321" s="28">
        <f>IF(ISERROR(1/VLOOKUP($B321,'Justerad allokering'!$B$2:$AG$462,MATCH(M$2,'Justerad allokering'!$B$2:$AF$2,0),FALSE)),VLOOKUP($B321,'Allokerad kvv'!$B$2:$AV$468,MATCH(M$2,'Allokerad kvv'!$B$2:$AV$2,0),FALSE),VLOOKUP($B321,'Justerad allokering'!$B$2:$AG$462,MATCH(M$2,'Justerad allokering'!$B$2:$AF$2,0),FALSE))</f>
        <v>0</v>
      </c>
      <c r="N321" s="28">
        <f>IF(ISERROR(1/VLOOKUP($B321,'Justerad allokering'!$B$2:$AG$462,MATCH(N$2,'Justerad allokering'!$B$2:$AF$2,0),FALSE)),VLOOKUP($B321,'Allokerad kvv'!$B$2:$AV$468,MATCH(N$2,'Allokerad kvv'!$B$2:$AV$2,0),FALSE),VLOOKUP($B321,'Justerad allokering'!$B$2:$AG$462,MATCH(N$2,'Justerad allokering'!$B$2:$AF$2,0),FALSE))</f>
        <v>0</v>
      </c>
      <c r="O321" s="28">
        <f>IF(ISERROR(1/VLOOKUP($B321,'Justerad allokering'!$B$2:$AG$462,MATCH(O$2,'Justerad allokering'!$B$2:$AF$2,0),FALSE)),VLOOKUP($B321,'Allokerad kvv'!$B$2:$AV$468,MATCH(O$2,'Allokerad kvv'!$B$2:$AV$2,0),FALSE),VLOOKUP($B321,'Justerad allokering'!$B$2:$AG$462,MATCH(O$2,'Justerad allokering'!$B$2:$AF$2,0),FALSE))</f>
        <v>0</v>
      </c>
      <c r="P321" s="28">
        <f>IF(ISERROR(1/VLOOKUP($B321,'Justerad allokering'!$B$2:$AG$462,MATCH(P$2,'Justerad allokering'!$B$2:$AF$2,0),FALSE)),VLOOKUP($B321,'Allokerad kvv'!$B$2:$AV$468,MATCH(P$2,'Allokerad kvv'!$B$2:$AV$2,0),FALSE),VLOOKUP($B321,'Justerad allokering'!$B$2:$AG$462,MATCH(P$2,'Justerad allokering'!$B$2:$AF$2,0),FALSE))</f>
        <v>0</v>
      </c>
      <c r="Q321" s="28">
        <f>IF(ISERROR(1/VLOOKUP($B321,'Justerad allokering'!$B$2:$AG$462,MATCH(Q$2,'Justerad allokering'!$B$2:$AF$2,0),FALSE)),VLOOKUP($B321,'Allokerad kvv'!$B$2:$AV$468,MATCH(Q$2,'Allokerad kvv'!$B$2:$AV$2,0),FALSE),VLOOKUP($B321,'Justerad allokering'!$B$2:$AG$462,MATCH(Q$2,'Justerad allokering'!$B$2:$AF$2,0),FALSE))</f>
        <v>0</v>
      </c>
      <c r="R321" s="28">
        <f>IF(ISERROR(1/VLOOKUP($B321,'Justerad allokering'!$B$2:$AG$462,MATCH(R$2,'Justerad allokering'!$B$2:$AF$2,0),FALSE)),VLOOKUP($B321,'Allokerad kvv'!$B$2:$AV$468,MATCH(R$2,'Allokerad kvv'!$B$2:$AV$2,0),FALSE),VLOOKUP($B321,'Justerad allokering'!$B$2:$AG$462,MATCH(R$2,'Justerad allokering'!$B$2:$AF$2,0),FALSE))</f>
        <v>0</v>
      </c>
      <c r="S321" s="28">
        <f>IF(ISERROR(1/VLOOKUP($B321,'Justerad allokering'!$B$2:$AG$462,MATCH(S$2,'Justerad allokering'!$B$2:$AF$2,0),FALSE)),VLOOKUP($B321,'Allokerad kvv'!$B$2:$AV$468,MATCH(S$2,'Allokerad kvv'!$B$2:$AV$2,0),FALSE),VLOOKUP($B321,'Justerad allokering'!$B$2:$AG$462,MATCH(S$2,'Justerad allokering'!$B$2:$AF$2,0),FALSE))</f>
        <v>0</v>
      </c>
      <c r="T321" s="28">
        <f>IF(ISERROR(1/VLOOKUP($B321,'Justerad allokering'!$B$2:$AG$462,MATCH(T$2,'Justerad allokering'!$B$2:$AF$2,0),FALSE)),VLOOKUP($B321,'Allokerad kvv'!$B$2:$AV$468,MATCH(T$2,'Allokerad kvv'!$B$2:$AV$2,0),FALSE),VLOOKUP($B321,'Justerad allokering'!$B$2:$AG$462,MATCH(T$2,'Justerad allokering'!$B$2:$AF$2,0),FALSE))</f>
        <v>0</v>
      </c>
      <c r="U321" s="28">
        <f>IF(ISERROR(1/VLOOKUP($B321,'Justerad allokering'!$B$2:$AG$462,MATCH(U$2,'Justerad allokering'!$B$2:$AF$2,0),FALSE)),VLOOKUP($B321,'Allokerad kvv'!$B$2:$AV$468,MATCH(U$2,'Allokerad kvv'!$B$2:$AV$2,0),FALSE),VLOOKUP($B321,'Justerad allokering'!$B$2:$AG$462,MATCH(U$2,'Justerad allokering'!$B$2:$AF$2,0),FALSE))</f>
        <v>0</v>
      </c>
      <c r="V321" s="28">
        <f>IF(ISERROR(1/VLOOKUP($B321,'Justerad allokering'!$B$2:$AG$462,MATCH(V$2,'Justerad allokering'!$B$2:$AF$2,0),FALSE)),VLOOKUP($B321,'Allokerad kvv'!$B$2:$AV$468,MATCH(V$2,'Allokerad kvv'!$B$2:$AV$2,0),FALSE),VLOOKUP($B321,'Justerad allokering'!$B$2:$AG$462,MATCH(V$2,'Justerad allokering'!$B$2:$AF$2,0),FALSE))</f>
        <v>0</v>
      </c>
      <c r="W321" s="28">
        <f>IF(ISERROR(1/VLOOKUP($B321,'Justerad allokering'!$B$2:$AG$462,MATCH(W$2,'Justerad allokering'!$B$2:$AF$2,0),FALSE)),VLOOKUP($B321,'Allokerad kvv'!$B$2:$AV$468,MATCH(W$2,'Allokerad kvv'!$B$2:$AV$2,0),FALSE),VLOOKUP($B321,'Justerad allokering'!$B$2:$AG$462,MATCH(W$2,'Justerad allokering'!$B$2:$AF$2,0),FALSE))</f>
        <v>0</v>
      </c>
      <c r="X321" s="28">
        <f>IF(ISERROR(1/VLOOKUP($B321,'Justerad allokering'!$B$2:$AG$462,MATCH(X$2,'Justerad allokering'!$B$2:$AF$2,0),FALSE)),VLOOKUP($B321,'Allokerad kvv'!$B$2:$AV$468,MATCH(X$2,'Allokerad kvv'!$B$2:$AV$2,0),FALSE),VLOOKUP($B321,'Justerad allokering'!$B$2:$AG$462,MATCH(X$2,'Justerad allokering'!$B$2:$AF$2,0),FALSE))</f>
        <v>0</v>
      </c>
      <c r="Y321" s="28">
        <f>IF(ISERROR(1/VLOOKUP($B321,'Justerad allokering'!$B$2:$AG$462,MATCH(Y$2,'Justerad allokering'!$B$2:$AF$2,0),FALSE)),VLOOKUP($B321,'Allokerad kvv'!$B$2:$AV$468,MATCH(Y$2,'Allokerad kvv'!$B$2:$AV$2,0),FALSE),VLOOKUP($B321,'Justerad allokering'!$B$2:$AG$462,MATCH(Y$2,'Justerad allokering'!$B$2:$AF$2,0),FALSE))</f>
        <v>0</v>
      </c>
      <c r="Z321" s="28">
        <f>IF(ISERROR(1/VLOOKUP($B321,'Justerad allokering'!$B$2:$AG$462,MATCH(Z$2,'Justerad allokering'!$B$2:$AF$2,0),FALSE)),VLOOKUP($B321,'Allokerad kvv'!$B$2:$AV$468,MATCH(Z$2,'Allokerad kvv'!$B$2:$AV$2,0),FALSE),VLOOKUP($B321,'Justerad allokering'!$B$2:$AG$462,MATCH(Z$2,'Justerad allokering'!$B$2:$AF$2,0),FALSE))</f>
        <v>0</v>
      </c>
      <c r="AA321" s="28"/>
      <c r="AB321" s="28"/>
      <c r="AE321">
        <f t="shared" si="12"/>
        <v>0</v>
      </c>
      <c r="AG321">
        <f t="shared" si="13"/>
        <v>0</v>
      </c>
      <c r="AH321">
        <f t="shared" si="14"/>
        <v>0</v>
      </c>
      <c r="AI321" s="55" t="str">
        <f>IF(AH321=0,"",AH321/VLOOKUP(B321,Kraftvärmeprod!$B$1:$BC$480,MATCH("Summa tillförd energi exklusive rökgaskondensering",Kraftvärmeprod!$B$1:$BC$1,0),FALSE))</f>
        <v/>
      </c>
    </row>
    <row r="322" spans="1:35" x14ac:dyDescent="0.25">
      <c r="A322" s="28" t="s">
        <v>431</v>
      </c>
      <c r="B322" s="28" t="s">
        <v>432</v>
      </c>
      <c r="C322" s="28">
        <f>IF(ISERROR(1/VLOOKUP($B322,'Justerad allokering'!$B$2:$AG$462,MATCH(C$2,'Justerad allokering'!$B$2:$AF$2,0),FALSE)),VLOOKUP($B322,'Allokerad kvv'!$B$2:$AV$468,MATCH(C$2,'Allokerad kvv'!$B$2:$AV$2,0),FALSE),VLOOKUP($B322,'Justerad allokering'!$B$2:$AG$462,MATCH(C$2,'Justerad allokering'!$B$2:$AF$2,0),FALSE))</f>
        <v>0</v>
      </c>
      <c r="D322" s="28">
        <f>IF(ISERROR(1/VLOOKUP($B322,'Justerad allokering'!$B$2:$AG$462,MATCH(D$2,'Justerad allokering'!$B$2:$AF$2,0),FALSE)),VLOOKUP($B322,'Allokerad kvv'!$B$2:$AV$468,MATCH(D$2,'Allokerad kvv'!$B$2:$AV$2,0),FALSE),VLOOKUP($B322,'Justerad allokering'!$B$2:$AG$462,MATCH(D$2,'Justerad allokering'!$B$2:$AF$2,0),FALSE))</f>
        <v>0</v>
      </c>
      <c r="E322" s="28">
        <f>IF(ISERROR(1/VLOOKUP($B322,'Justerad allokering'!$B$2:$AG$462,MATCH(E$2,'Justerad allokering'!$B$2:$AF$2,0),FALSE)),VLOOKUP($B322,'Allokerad kvv'!$B$2:$AV$468,MATCH(E$2,'Allokerad kvv'!$B$2:$AV$2,0),FALSE),VLOOKUP($B322,'Justerad allokering'!$B$2:$AG$462,MATCH(E$2,'Justerad allokering'!$B$2:$AF$2,0),FALSE))</f>
        <v>0</v>
      </c>
      <c r="F322" s="28">
        <f>IF(ISERROR(1/VLOOKUP($B322,'Justerad allokering'!$B$2:$AG$462,MATCH(F$2,'Justerad allokering'!$B$2:$AF$2,0),FALSE)),VLOOKUP($B322,'Allokerad kvv'!$B$2:$AV$468,MATCH(F$2,'Allokerad kvv'!$B$2:$AV$2,0),FALSE),VLOOKUP($B322,'Justerad allokering'!$B$2:$AG$462,MATCH(F$2,'Justerad allokering'!$B$2:$AF$2,0),FALSE))</f>
        <v>0</v>
      </c>
      <c r="G322" s="28">
        <f>IF(ISERROR(1/VLOOKUP($B322,'Justerad allokering'!$B$2:$AG$462,MATCH(G$2,'Justerad allokering'!$B$2:$AF$2,0),FALSE)),VLOOKUP($B322,'Allokerad kvv'!$B$2:$AV$468,MATCH(G$2,'Allokerad kvv'!$B$2:$AV$2,0),FALSE),VLOOKUP($B322,'Justerad allokering'!$B$2:$AG$462,MATCH(G$2,'Justerad allokering'!$B$2:$AF$2,0),FALSE))</f>
        <v>0</v>
      </c>
      <c r="H322" s="28">
        <f>IF(ISERROR(1/VLOOKUP($B322,'Justerad allokering'!$B$2:$AG$462,MATCH(H$2,'Justerad allokering'!$B$2:$AF$2,0),FALSE)),VLOOKUP($B322,'Allokerad kvv'!$B$2:$AV$468,MATCH(H$2,'Allokerad kvv'!$B$2:$AV$2,0),FALSE),VLOOKUP($B322,'Justerad allokering'!$B$2:$AG$462,MATCH(H$2,'Justerad allokering'!$B$2:$AF$2,0),FALSE))</f>
        <v>0</v>
      </c>
      <c r="I322" s="28">
        <f>IF(ISERROR(1/VLOOKUP($B322,'Justerad allokering'!$B$2:$AG$462,MATCH(I$2,'Justerad allokering'!$B$2:$AF$2,0),FALSE)),VLOOKUP($B322,'Allokerad kvv'!$B$2:$AV$468,MATCH(I$2,'Allokerad kvv'!$B$2:$AV$2,0),FALSE),VLOOKUP($B322,'Justerad allokering'!$B$2:$AG$462,MATCH(I$2,'Justerad allokering'!$B$2:$AF$2,0),FALSE))</f>
        <v>0</v>
      </c>
      <c r="J322" s="28">
        <f>IF(ISERROR(1/VLOOKUP($B322,'Justerad allokering'!$B$2:$AG$462,MATCH(J$2,'Justerad allokering'!$B$2:$AF$2,0),FALSE)),VLOOKUP($B322,'Allokerad kvv'!$B$2:$AV$468,MATCH(J$2,'Allokerad kvv'!$B$2:$AV$2,0),FALSE),VLOOKUP($B322,'Justerad allokering'!$B$2:$AG$462,MATCH(J$2,'Justerad allokering'!$B$2:$AF$2,0),FALSE))</f>
        <v>0</v>
      </c>
      <c r="K322" s="28">
        <f>IF(ISERROR(1/VLOOKUP($B322,'Justerad allokering'!$B$2:$AG$462,MATCH(K$2,'Justerad allokering'!$B$2:$AF$2,0),FALSE)),VLOOKUP($B322,'Allokerad kvv'!$B$2:$AV$468,MATCH(K$2,'Allokerad kvv'!$B$2:$AV$2,0),FALSE),VLOOKUP($B322,'Justerad allokering'!$B$2:$AG$462,MATCH(K$2,'Justerad allokering'!$B$2:$AF$2,0),FALSE))</f>
        <v>0</v>
      </c>
      <c r="L322" s="28">
        <f>IF(ISERROR(1/VLOOKUP($B322,'Justerad allokering'!$B$2:$AG$462,MATCH(L$2,'Justerad allokering'!$B$2:$AF$2,0),FALSE)),VLOOKUP($B322,'Allokerad kvv'!$B$2:$AV$468,MATCH(L$2,'Allokerad kvv'!$B$2:$AV$2,0),FALSE),VLOOKUP($B322,'Justerad allokering'!$B$2:$AG$462,MATCH(L$2,'Justerad allokering'!$B$2:$AF$2,0),FALSE))</f>
        <v>0</v>
      </c>
      <c r="M322" s="28">
        <f>IF(ISERROR(1/VLOOKUP($B322,'Justerad allokering'!$B$2:$AG$462,MATCH(M$2,'Justerad allokering'!$B$2:$AF$2,0),FALSE)),VLOOKUP($B322,'Allokerad kvv'!$B$2:$AV$468,MATCH(M$2,'Allokerad kvv'!$B$2:$AV$2,0),FALSE),VLOOKUP($B322,'Justerad allokering'!$B$2:$AG$462,MATCH(M$2,'Justerad allokering'!$B$2:$AF$2,0),FALSE))</f>
        <v>0</v>
      </c>
      <c r="N322" s="28">
        <f>IF(ISERROR(1/VLOOKUP($B322,'Justerad allokering'!$B$2:$AG$462,MATCH(N$2,'Justerad allokering'!$B$2:$AF$2,0),FALSE)),VLOOKUP($B322,'Allokerad kvv'!$B$2:$AV$468,MATCH(N$2,'Allokerad kvv'!$B$2:$AV$2,0),FALSE),VLOOKUP($B322,'Justerad allokering'!$B$2:$AG$462,MATCH(N$2,'Justerad allokering'!$B$2:$AF$2,0),FALSE))</f>
        <v>0</v>
      </c>
      <c r="O322" s="28">
        <f>IF(ISERROR(1/VLOOKUP($B322,'Justerad allokering'!$B$2:$AG$462,MATCH(O$2,'Justerad allokering'!$B$2:$AF$2,0),FALSE)),VLOOKUP($B322,'Allokerad kvv'!$B$2:$AV$468,MATCH(O$2,'Allokerad kvv'!$B$2:$AV$2,0),FALSE),VLOOKUP($B322,'Justerad allokering'!$B$2:$AG$462,MATCH(O$2,'Justerad allokering'!$B$2:$AF$2,0),FALSE))</f>
        <v>0</v>
      </c>
      <c r="P322" s="28">
        <f>IF(ISERROR(1/VLOOKUP($B322,'Justerad allokering'!$B$2:$AG$462,MATCH(P$2,'Justerad allokering'!$B$2:$AF$2,0),FALSE)),VLOOKUP($B322,'Allokerad kvv'!$B$2:$AV$468,MATCH(P$2,'Allokerad kvv'!$B$2:$AV$2,0),FALSE),VLOOKUP($B322,'Justerad allokering'!$B$2:$AG$462,MATCH(P$2,'Justerad allokering'!$B$2:$AF$2,0),FALSE))</f>
        <v>0</v>
      </c>
      <c r="Q322" s="28">
        <f>IF(ISERROR(1/VLOOKUP($B322,'Justerad allokering'!$B$2:$AG$462,MATCH(Q$2,'Justerad allokering'!$B$2:$AF$2,0),FALSE)),VLOOKUP($B322,'Allokerad kvv'!$B$2:$AV$468,MATCH(Q$2,'Allokerad kvv'!$B$2:$AV$2,0),FALSE),VLOOKUP($B322,'Justerad allokering'!$B$2:$AG$462,MATCH(Q$2,'Justerad allokering'!$B$2:$AF$2,0),FALSE))</f>
        <v>0</v>
      </c>
      <c r="R322" s="28">
        <f>IF(ISERROR(1/VLOOKUP($B322,'Justerad allokering'!$B$2:$AG$462,MATCH(R$2,'Justerad allokering'!$B$2:$AF$2,0),FALSE)),VLOOKUP($B322,'Allokerad kvv'!$B$2:$AV$468,MATCH(R$2,'Allokerad kvv'!$B$2:$AV$2,0),FALSE),VLOOKUP($B322,'Justerad allokering'!$B$2:$AG$462,MATCH(R$2,'Justerad allokering'!$B$2:$AF$2,0),FALSE))</f>
        <v>0</v>
      </c>
      <c r="S322" s="28">
        <f>IF(ISERROR(1/VLOOKUP($B322,'Justerad allokering'!$B$2:$AG$462,MATCH(S$2,'Justerad allokering'!$B$2:$AF$2,0),FALSE)),VLOOKUP($B322,'Allokerad kvv'!$B$2:$AV$468,MATCH(S$2,'Allokerad kvv'!$B$2:$AV$2,0),FALSE),VLOOKUP($B322,'Justerad allokering'!$B$2:$AG$462,MATCH(S$2,'Justerad allokering'!$B$2:$AF$2,0),FALSE))</f>
        <v>0</v>
      </c>
      <c r="T322" s="28">
        <f>IF(ISERROR(1/VLOOKUP($B322,'Justerad allokering'!$B$2:$AG$462,MATCH(T$2,'Justerad allokering'!$B$2:$AF$2,0),FALSE)),VLOOKUP($B322,'Allokerad kvv'!$B$2:$AV$468,MATCH(T$2,'Allokerad kvv'!$B$2:$AV$2,0),FALSE),VLOOKUP($B322,'Justerad allokering'!$B$2:$AG$462,MATCH(T$2,'Justerad allokering'!$B$2:$AF$2,0),FALSE))</f>
        <v>0</v>
      </c>
      <c r="U322" s="28">
        <f>IF(ISERROR(1/VLOOKUP($B322,'Justerad allokering'!$B$2:$AG$462,MATCH(U$2,'Justerad allokering'!$B$2:$AF$2,0),FALSE)),VLOOKUP($B322,'Allokerad kvv'!$B$2:$AV$468,MATCH(U$2,'Allokerad kvv'!$B$2:$AV$2,0),FALSE),VLOOKUP($B322,'Justerad allokering'!$B$2:$AG$462,MATCH(U$2,'Justerad allokering'!$B$2:$AF$2,0),FALSE))</f>
        <v>0</v>
      </c>
      <c r="V322" s="28">
        <f>IF(ISERROR(1/VLOOKUP($B322,'Justerad allokering'!$B$2:$AG$462,MATCH(V$2,'Justerad allokering'!$B$2:$AF$2,0),FALSE)),VLOOKUP($B322,'Allokerad kvv'!$B$2:$AV$468,MATCH(V$2,'Allokerad kvv'!$B$2:$AV$2,0),FALSE),VLOOKUP($B322,'Justerad allokering'!$B$2:$AG$462,MATCH(V$2,'Justerad allokering'!$B$2:$AF$2,0),FALSE))</f>
        <v>0</v>
      </c>
      <c r="W322" s="28">
        <f>IF(ISERROR(1/VLOOKUP($B322,'Justerad allokering'!$B$2:$AG$462,MATCH(W$2,'Justerad allokering'!$B$2:$AF$2,0),FALSE)),VLOOKUP($B322,'Allokerad kvv'!$B$2:$AV$468,MATCH(W$2,'Allokerad kvv'!$B$2:$AV$2,0),FALSE),VLOOKUP($B322,'Justerad allokering'!$B$2:$AG$462,MATCH(W$2,'Justerad allokering'!$B$2:$AF$2,0),FALSE))</f>
        <v>0</v>
      </c>
      <c r="X322" s="28">
        <f>IF(ISERROR(1/VLOOKUP($B322,'Justerad allokering'!$B$2:$AG$462,MATCH(X$2,'Justerad allokering'!$B$2:$AF$2,0),FALSE)),VLOOKUP($B322,'Allokerad kvv'!$B$2:$AV$468,MATCH(X$2,'Allokerad kvv'!$B$2:$AV$2,0),FALSE),VLOOKUP($B322,'Justerad allokering'!$B$2:$AG$462,MATCH(X$2,'Justerad allokering'!$B$2:$AF$2,0),FALSE))</f>
        <v>0</v>
      </c>
      <c r="Y322" s="28">
        <f>IF(ISERROR(1/VLOOKUP($B322,'Justerad allokering'!$B$2:$AG$462,MATCH(Y$2,'Justerad allokering'!$B$2:$AF$2,0),FALSE)),VLOOKUP($B322,'Allokerad kvv'!$B$2:$AV$468,MATCH(Y$2,'Allokerad kvv'!$B$2:$AV$2,0),FALSE),VLOOKUP($B322,'Justerad allokering'!$B$2:$AG$462,MATCH(Y$2,'Justerad allokering'!$B$2:$AF$2,0),FALSE))</f>
        <v>0</v>
      </c>
      <c r="Z322" s="28">
        <f>IF(ISERROR(1/VLOOKUP($B322,'Justerad allokering'!$B$2:$AG$462,MATCH(Z$2,'Justerad allokering'!$B$2:$AF$2,0),FALSE)),VLOOKUP($B322,'Allokerad kvv'!$B$2:$AV$468,MATCH(Z$2,'Allokerad kvv'!$B$2:$AV$2,0),FALSE),VLOOKUP($B322,'Justerad allokering'!$B$2:$AG$462,MATCH(Z$2,'Justerad allokering'!$B$2:$AF$2,0),FALSE))</f>
        <v>0</v>
      </c>
      <c r="AA322" s="28"/>
      <c r="AB322" s="28"/>
      <c r="AE322">
        <f t="shared" si="12"/>
        <v>0</v>
      </c>
      <c r="AG322">
        <f t="shared" si="13"/>
        <v>0</v>
      </c>
      <c r="AH322">
        <f t="shared" si="14"/>
        <v>0</v>
      </c>
      <c r="AI322" s="55" t="str">
        <f>IF(AH322=0,"",AH322/VLOOKUP(B322,Kraftvärmeprod!$B$1:$BC$480,MATCH("Summa tillförd energi exklusive rökgaskondensering",Kraftvärmeprod!$B$1:$BC$1,0),FALSE))</f>
        <v/>
      </c>
    </row>
    <row r="323" spans="1:35" x14ac:dyDescent="0.25">
      <c r="A323" s="28" t="s">
        <v>433</v>
      </c>
      <c r="B323" s="28" t="s">
        <v>434</v>
      </c>
      <c r="C323" s="28">
        <f>IF(ISERROR(1/VLOOKUP($B323,'Justerad allokering'!$B$2:$AG$462,MATCH(C$2,'Justerad allokering'!$B$2:$AF$2,0),FALSE)),VLOOKUP($B323,'Allokerad kvv'!$B$2:$AV$468,MATCH(C$2,'Allokerad kvv'!$B$2:$AV$2,0),FALSE),VLOOKUP($B323,'Justerad allokering'!$B$2:$AG$462,MATCH(C$2,'Justerad allokering'!$B$2:$AF$2,0),FALSE))</f>
        <v>0</v>
      </c>
      <c r="D323" s="28">
        <f>IF(ISERROR(1/VLOOKUP($B323,'Justerad allokering'!$B$2:$AG$462,MATCH(D$2,'Justerad allokering'!$B$2:$AF$2,0),FALSE)),VLOOKUP($B323,'Allokerad kvv'!$B$2:$AV$468,MATCH(D$2,'Allokerad kvv'!$B$2:$AV$2,0),FALSE),VLOOKUP($B323,'Justerad allokering'!$B$2:$AG$462,MATCH(D$2,'Justerad allokering'!$B$2:$AF$2,0),FALSE))</f>
        <v>0</v>
      </c>
      <c r="E323" s="28">
        <f>IF(ISERROR(1/VLOOKUP($B323,'Justerad allokering'!$B$2:$AG$462,MATCH(E$2,'Justerad allokering'!$B$2:$AF$2,0),FALSE)),VLOOKUP($B323,'Allokerad kvv'!$B$2:$AV$468,MATCH(E$2,'Allokerad kvv'!$B$2:$AV$2,0),FALSE),VLOOKUP($B323,'Justerad allokering'!$B$2:$AG$462,MATCH(E$2,'Justerad allokering'!$B$2:$AF$2,0),FALSE))</f>
        <v>0</v>
      </c>
      <c r="F323" s="28">
        <f>IF(ISERROR(1/VLOOKUP($B323,'Justerad allokering'!$B$2:$AG$462,MATCH(F$2,'Justerad allokering'!$B$2:$AF$2,0),FALSE)),VLOOKUP($B323,'Allokerad kvv'!$B$2:$AV$468,MATCH(F$2,'Allokerad kvv'!$B$2:$AV$2,0),FALSE),VLOOKUP($B323,'Justerad allokering'!$B$2:$AG$462,MATCH(F$2,'Justerad allokering'!$B$2:$AF$2,0),FALSE))</f>
        <v>0</v>
      </c>
      <c r="G323" s="28">
        <f>IF(ISERROR(1/VLOOKUP($B323,'Justerad allokering'!$B$2:$AG$462,MATCH(G$2,'Justerad allokering'!$B$2:$AF$2,0),FALSE)),VLOOKUP($B323,'Allokerad kvv'!$B$2:$AV$468,MATCH(G$2,'Allokerad kvv'!$B$2:$AV$2,0),FALSE),VLOOKUP($B323,'Justerad allokering'!$B$2:$AG$462,MATCH(G$2,'Justerad allokering'!$B$2:$AF$2,0),FALSE))</f>
        <v>0</v>
      </c>
      <c r="H323" s="28">
        <f>IF(ISERROR(1/VLOOKUP($B323,'Justerad allokering'!$B$2:$AG$462,MATCH(H$2,'Justerad allokering'!$B$2:$AF$2,0),FALSE)),VLOOKUP($B323,'Allokerad kvv'!$B$2:$AV$468,MATCH(H$2,'Allokerad kvv'!$B$2:$AV$2,0),FALSE),VLOOKUP($B323,'Justerad allokering'!$B$2:$AG$462,MATCH(H$2,'Justerad allokering'!$B$2:$AF$2,0),FALSE))</f>
        <v>0</v>
      </c>
      <c r="I323" s="28">
        <f>IF(ISERROR(1/VLOOKUP($B323,'Justerad allokering'!$B$2:$AG$462,MATCH(I$2,'Justerad allokering'!$B$2:$AF$2,0),FALSE)),VLOOKUP($B323,'Allokerad kvv'!$B$2:$AV$468,MATCH(I$2,'Allokerad kvv'!$B$2:$AV$2,0),FALSE),VLOOKUP($B323,'Justerad allokering'!$B$2:$AG$462,MATCH(I$2,'Justerad allokering'!$B$2:$AF$2,0),FALSE))</f>
        <v>0</v>
      </c>
      <c r="J323" s="28">
        <f>IF(ISERROR(1/VLOOKUP($B323,'Justerad allokering'!$B$2:$AG$462,MATCH(J$2,'Justerad allokering'!$B$2:$AF$2,0),FALSE)),VLOOKUP($B323,'Allokerad kvv'!$B$2:$AV$468,MATCH(J$2,'Allokerad kvv'!$B$2:$AV$2,0),FALSE),VLOOKUP($B323,'Justerad allokering'!$B$2:$AG$462,MATCH(J$2,'Justerad allokering'!$B$2:$AF$2,0),FALSE))</f>
        <v>0</v>
      </c>
      <c r="K323" s="28">
        <f>IF(ISERROR(1/VLOOKUP($B323,'Justerad allokering'!$B$2:$AG$462,MATCH(K$2,'Justerad allokering'!$B$2:$AF$2,0),FALSE)),VLOOKUP($B323,'Allokerad kvv'!$B$2:$AV$468,MATCH(K$2,'Allokerad kvv'!$B$2:$AV$2,0),FALSE),VLOOKUP($B323,'Justerad allokering'!$B$2:$AG$462,MATCH(K$2,'Justerad allokering'!$B$2:$AF$2,0),FALSE))</f>
        <v>0</v>
      </c>
      <c r="L323" s="28">
        <f>IF(ISERROR(1/VLOOKUP($B323,'Justerad allokering'!$B$2:$AG$462,MATCH(L$2,'Justerad allokering'!$B$2:$AF$2,0),FALSE)),VLOOKUP($B323,'Allokerad kvv'!$B$2:$AV$468,MATCH(L$2,'Allokerad kvv'!$B$2:$AV$2,0),FALSE),VLOOKUP($B323,'Justerad allokering'!$B$2:$AG$462,MATCH(L$2,'Justerad allokering'!$B$2:$AF$2,0),FALSE))</f>
        <v>0</v>
      </c>
      <c r="M323" s="28">
        <f>IF(ISERROR(1/VLOOKUP($B323,'Justerad allokering'!$B$2:$AG$462,MATCH(M$2,'Justerad allokering'!$B$2:$AF$2,0),FALSE)),VLOOKUP($B323,'Allokerad kvv'!$B$2:$AV$468,MATCH(M$2,'Allokerad kvv'!$B$2:$AV$2,0),FALSE),VLOOKUP($B323,'Justerad allokering'!$B$2:$AG$462,MATCH(M$2,'Justerad allokering'!$B$2:$AF$2,0),FALSE))</f>
        <v>0</v>
      </c>
      <c r="N323" s="28">
        <f>IF(ISERROR(1/VLOOKUP($B323,'Justerad allokering'!$B$2:$AG$462,MATCH(N$2,'Justerad allokering'!$B$2:$AF$2,0),FALSE)),VLOOKUP($B323,'Allokerad kvv'!$B$2:$AV$468,MATCH(N$2,'Allokerad kvv'!$B$2:$AV$2,0),FALSE),VLOOKUP($B323,'Justerad allokering'!$B$2:$AG$462,MATCH(N$2,'Justerad allokering'!$B$2:$AF$2,0),FALSE))</f>
        <v>0</v>
      </c>
      <c r="O323" s="28">
        <f>IF(ISERROR(1/VLOOKUP($B323,'Justerad allokering'!$B$2:$AG$462,MATCH(O$2,'Justerad allokering'!$B$2:$AF$2,0),FALSE)),VLOOKUP($B323,'Allokerad kvv'!$B$2:$AV$468,MATCH(O$2,'Allokerad kvv'!$B$2:$AV$2,0),FALSE),VLOOKUP($B323,'Justerad allokering'!$B$2:$AG$462,MATCH(O$2,'Justerad allokering'!$B$2:$AF$2,0),FALSE))</f>
        <v>0</v>
      </c>
      <c r="P323" s="28">
        <f>IF(ISERROR(1/VLOOKUP($B323,'Justerad allokering'!$B$2:$AG$462,MATCH(P$2,'Justerad allokering'!$B$2:$AF$2,0),FALSE)),VLOOKUP($B323,'Allokerad kvv'!$B$2:$AV$468,MATCH(P$2,'Allokerad kvv'!$B$2:$AV$2,0),FALSE),VLOOKUP($B323,'Justerad allokering'!$B$2:$AG$462,MATCH(P$2,'Justerad allokering'!$B$2:$AF$2,0),FALSE))</f>
        <v>0</v>
      </c>
      <c r="Q323" s="28">
        <f>IF(ISERROR(1/VLOOKUP($B323,'Justerad allokering'!$B$2:$AG$462,MATCH(Q$2,'Justerad allokering'!$B$2:$AF$2,0),FALSE)),VLOOKUP($B323,'Allokerad kvv'!$B$2:$AV$468,MATCH(Q$2,'Allokerad kvv'!$B$2:$AV$2,0),FALSE),VLOOKUP($B323,'Justerad allokering'!$B$2:$AG$462,MATCH(Q$2,'Justerad allokering'!$B$2:$AF$2,0),FALSE))</f>
        <v>0</v>
      </c>
      <c r="R323" s="28">
        <f>IF(ISERROR(1/VLOOKUP($B323,'Justerad allokering'!$B$2:$AG$462,MATCH(R$2,'Justerad allokering'!$B$2:$AF$2,0),FALSE)),VLOOKUP($B323,'Allokerad kvv'!$B$2:$AV$468,MATCH(R$2,'Allokerad kvv'!$B$2:$AV$2,0),FALSE),VLOOKUP($B323,'Justerad allokering'!$B$2:$AG$462,MATCH(R$2,'Justerad allokering'!$B$2:$AF$2,0),FALSE))</f>
        <v>0</v>
      </c>
      <c r="S323" s="28">
        <f>IF(ISERROR(1/VLOOKUP($B323,'Justerad allokering'!$B$2:$AG$462,MATCH(S$2,'Justerad allokering'!$B$2:$AF$2,0),FALSE)),VLOOKUP($B323,'Allokerad kvv'!$B$2:$AV$468,MATCH(S$2,'Allokerad kvv'!$B$2:$AV$2,0),FALSE),VLOOKUP($B323,'Justerad allokering'!$B$2:$AG$462,MATCH(S$2,'Justerad allokering'!$B$2:$AF$2,0),FALSE))</f>
        <v>0</v>
      </c>
      <c r="T323" s="28">
        <f>IF(ISERROR(1/VLOOKUP($B323,'Justerad allokering'!$B$2:$AG$462,MATCH(T$2,'Justerad allokering'!$B$2:$AF$2,0),FALSE)),VLOOKUP($B323,'Allokerad kvv'!$B$2:$AV$468,MATCH(T$2,'Allokerad kvv'!$B$2:$AV$2,0),FALSE),VLOOKUP($B323,'Justerad allokering'!$B$2:$AG$462,MATCH(T$2,'Justerad allokering'!$B$2:$AF$2,0),FALSE))</f>
        <v>0</v>
      </c>
      <c r="U323" s="28">
        <f>IF(ISERROR(1/VLOOKUP($B323,'Justerad allokering'!$B$2:$AG$462,MATCH(U$2,'Justerad allokering'!$B$2:$AF$2,0),FALSE)),VLOOKUP($B323,'Allokerad kvv'!$B$2:$AV$468,MATCH(U$2,'Allokerad kvv'!$B$2:$AV$2,0),FALSE),VLOOKUP($B323,'Justerad allokering'!$B$2:$AG$462,MATCH(U$2,'Justerad allokering'!$B$2:$AF$2,0),FALSE))</f>
        <v>0</v>
      </c>
      <c r="V323" s="28">
        <f>IF(ISERROR(1/VLOOKUP($B323,'Justerad allokering'!$B$2:$AG$462,MATCH(V$2,'Justerad allokering'!$B$2:$AF$2,0),FALSE)),VLOOKUP($B323,'Allokerad kvv'!$B$2:$AV$468,MATCH(V$2,'Allokerad kvv'!$B$2:$AV$2,0),FALSE),VLOOKUP($B323,'Justerad allokering'!$B$2:$AG$462,MATCH(V$2,'Justerad allokering'!$B$2:$AF$2,0),FALSE))</f>
        <v>0</v>
      </c>
      <c r="W323" s="28">
        <f>IF(ISERROR(1/VLOOKUP($B323,'Justerad allokering'!$B$2:$AG$462,MATCH(W$2,'Justerad allokering'!$B$2:$AF$2,0),FALSE)),VLOOKUP($B323,'Allokerad kvv'!$B$2:$AV$468,MATCH(W$2,'Allokerad kvv'!$B$2:$AV$2,0),FALSE),VLOOKUP($B323,'Justerad allokering'!$B$2:$AG$462,MATCH(W$2,'Justerad allokering'!$B$2:$AF$2,0),FALSE))</f>
        <v>0</v>
      </c>
      <c r="X323" s="28">
        <f>IF(ISERROR(1/VLOOKUP($B323,'Justerad allokering'!$B$2:$AG$462,MATCH(X$2,'Justerad allokering'!$B$2:$AF$2,0),FALSE)),VLOOKUP($B323,'Allokerad kvv'!$B$2:$AV$468,MATCH(X$2,'Allokerad kvv'!$B$2:$AV$2,0),FALSE),VLOOKUP($B323,'Justerad allokering'!$B$2:$AG$462,MATCH(X$2,'Justerad allokering'!$B$2:$AF$2,0),FALSE))</f>
        <v>0</v>
      </c>
      <c r="Y323" s="28">
        <f>IF(ISERROR(1/VLOOKUP($B323,'Justerad allokering'!$B$2:$AG$462,MATCH(Y$2,'Justerad allokering'!$B$2:$AF$2,0),FALSE)),VLOOKUP($B323,'Allokerad kvv'!$B$2:$AV$468,MATCH(Y$2,'Allokerad kvv'!$B$2:$AV$2,0),FALSE),VLOOKUP($B323,'Justerad allokering'!$B$2:$AG$462,MATCH(Y$2,'Justerad allokering'!$B$2:$AF$2,0),FALSE))</f>
        <v>0</v>
      </c>
      <c r="Z323" s="28">
        <f>IF(ISERROR(1/VLOOKUP($B323,'Justerad allokering'!$B$2:$AG$462,MATCH(Z$2,'Justerad allokering'!$B$2:$AF$2,0),FALSE)),VLOOKUP($B323,'Allokerad kvv'!$B$2:$AV$468,MATCH(Z$2,'Allokerad kvv'!$B$2:$AV$2,0),FALSE),VLOOKUP($B323,'Justerad allokering'!$B$2:$AG$462,MATCH(Z$2,'Justerad allokering'!$B$2:$AF$2,0),FALSE))</f>
        <v>0</v>
      </c>
      <c r="AA323" s="28"/>
      <c r="AB323" s="28"/>
      <c r="AE323">
        <f t="shared" si="12"/>
        <v>0</v>
      </c>
      <c r="AG323">
        <f t="shared" si="13"/>
        <v>0</v>
      </c>
      <c r="AH323">
        <f t="shared" si="14"/>
        <v>0</v>
      </c>
      <c r="AI323" s="55" t="str">
        <f>IF(AH323=0,"",AH323/VLOOKUP(B323,Kraftvärmeprod!$B$1:$BC$480,MATCH("Summa tillförd energi exklusive rökgaskondensering",Kraftvärmeprod!$B$1:$BC$1,0),FALSE))</f>
        <v/>
      </c>
    </row>
    <row r="324" spans="1:35" x14ac:dyDescent="0.25">
      <c r="A324" s="28" t="s">
        <v>435</v>
      </c>
      <c r="B324" s="28" t="s">
        <v>436</v>
      </c>
      <c r="C324" s="28">
        <f>IF(ISERROR(1/VLOOKUP($B324,'Justerad allokering'!$B$2:$AG$462,MATCH(C$2,'Justerad allokering'!$B$2:$AF$2,0),FALSE)),VLOOKUP($B324,'Allokerad kvv'!$B$2:$AV$468,MATCH(C$2,'Allokerad kvv'!$B$2:$AV$2,0),FALSE),VLOOKUP($B324,'Justerad allokering'!$B$2:$AG$462,MATCH(C$2,'Justerad allokering'!$B$2:$AF$2,0),FALSE))</f>
        <v>0</v>
      </c>
      <c r="D324" s="28">
        <f>IF(ISERROR(1/VLOOKUP($B324,'Justerad allokering'!$B$2:$AG$462,MATCH(D$2,'Justerad allokering'!$B$2:$AF$2,0),FALSE)),VLOOKUP($B324,'Allokerad kvv'!$B$2:$AV$468,MATCH(D$2,'Allokerad kvv'!$B$2:$AV$2,0),FALSE),VLOOKUP($B324,'Justerad allokering'!$B$2:$AG$462,MATCH(D$2,'Justerad allokering'!$B$2:$AF$2,0),FALSE))</f>
        <v>0</v>
      </c>
      <c r="E324" s="28">
        <f>IF(ISERROR(1/VLOOKUP($B324,'Justerad allokering'!$B$2:$AG$462,MATCH(E$2,'Justerad allokering'!$B$2:$AF$2,0),FALSE)),VLOOKUP($B324,'Allokerad kvv'!$B$2:$AV$468,MATCH(E$2,'Allokerad kvv'!$B$2:$AV$2,0),FALSE),VLOOKUP($B324,'Justerad allokering'!$B$2:$AG$462,MATCH(E$2,'Justerad allokering'!$B$2:$AF$2,0),FALSE))</f>
        <v>0</v>
      </c>
      <c r="F324" s="28">
        <f>IF(ISERROR(1/VLOOKUP($B324,'Justerad allokering'!$B$2:$AG$462,MATCH(F$2,'Justerad allokering'!$B$2:$AF$2,0),FALSE)),VLOOKUP($B324,'Allokerad kvv'!$B$2:$AV$468,MATCH(F$2,'Allokerad kvv'!$B$2:$AV$2,0),FALSE),VLOOKUP($B324,'Justerad allokering'!$B$2:$AG$462,MATCH(F$2,'Justerad allokering'!$B$2:$AF$2,0),FALSE))</f>
        <v>0</v>
      </c>
      <c r="G324" s="28">
        <f>IF(ISERROR(1/VLOOKUP($B324,'Justerad allokering'!$B$2:$AG$462,MATCH(G$2,'Justerad allokering'!$B$2:$AF$2,0),FALSE)),VLOOKUP($B324,'Allokerad kvv'!$B$2:$AV$468,MATCH(G$2,'Allokerad kvv'!$B$2:$AV$2,0),FALSE),VLOOKUP($B324,'Justerad allokering'!$B$2:$AG$462,MATCH(G$2,'Justerad allokering'!$B$2:$AF$2,0),FALSE))</f>
        <v>0</v>
      </c>
      <c r="H324" s="28">
        <f>IF(ISERROR(1/VLOOKUP($B324,'Justerad allokering'!$B$2:$AG$462,MATCH(H$2,'Justerad allokering'!$B$2:$AF$2,0),FALSE)),VLOOKUP($B324,'Allokerad kvv'!$B$2:$AV$468,MATCH(H$2,'Allokerad kvv'!$B$2:$AV$2,0),FALSE),VLOOKUP($B324,'Justerad allokering'!$B$2:$AG$462,MATCH(H$2,'Justerad allokering'!$B$2:$AF$2,0),FALSE))</f>
        <v>0</v>
      </c>
      <c r="I324" s="28">
        <f>IF(ISERROR(1/VLOOKUP($B324,'Justerad allokering'!$B$2:$AG$462,MATCH(I$2,'Justerad allokering'!$B$2:$AF$2,0),FALSE)),VLOOKUP($B324,'Allokerad kvv'!$B$2:$AV$468,MATCH(I$2,'Allokerad kvv'!$B$2:$AV$2,0),FALSE),VLOOKUP($B324,'Justerad allokering'!$B$2:$AG$462,MATCH(I$2,'Justerad allokering'!$B$2:$AF$2,0),FALSE))</f>
        <v>0</v>
      </c>
      <c r="J324" s="28">
        <f>IF(ISERROR(1/VLOOKUP($B324,'Justerad allokering'!$B$2:$AG$462,MATCH(J$2,'Justerad allokering'!$B$2:$AF$2,0),FALSE)),VLOOKUP($B324,'Allokerad kvv'!$B$2:$AV$468,MATCH(J$2,'Allokerad kvv'!$B$2:$AV$2,0),FALSE),VLOOKUP($B324,'Justerad allokering'!$B$2:$AG$462,MATCH(J$2,'Justerad allokering'!$B$2:$AF$2,0),FALSE))</f>
        <v>0</v>
      </c>
      <c r="K324" s="28">
        <f>IF(ISERROR(1/VLOOKUP($B324,'Justerad allokering'!$B$2:$AG$462,MATCH(K$2,'Justerad allokering'!$B$2:$AF$2,0),FALSE)),VLOOKUP($B324,'Allokerad kvv'!$B$2:$AV$468,MATCH(K$2,'Allokerad kvv'!$B$2:$AV$2,0),FALSE),VLOOKUP($B324,'Justerad allokering'!$B$2:$AG$462,MATCH(K$2,'Justerad allokering'!$B$2:$AF$2,0),FALSE))</f>
        <v>0.63183299999999998</v>
      </c>
      <c r="L324" s="28">
        <f>IF(ISERROR(1/VLOOKUP($B324,'Justerad allokering'!$B$2:$AG$462,MATCH(L$2,'Justerad allokering'!$B$2:$AF$2,0),FALSE)),VLOOKUP($B324,'Allokerad kvv'!$B$2:$AV$468,MATCH(L$2,'Allokerad kvv'!$B$2:$AV$2,0),FALSE),VLOOKUP($B324,'Justerad allokering'!$B$2:$AG$462,MATCH(L$2,'Justerad allokering'!$B$2:$AF$2,0),FALSE))</f>
        <v>0</v>
      </c>
      <c r="M324" s="28">
        <f>IF(ISERROR(1/VLOOKUP($B324,'Justerad allokering'!$B$2:$AG$462,MATCH(M$2,'Justerad allokering'!$B$2:$AF$2,0),FALSE)),VLOOKUP($B324,'Allokerad kvv'!$B$2:$AV$468,MATCH(M$2,'Allokerad kvv'!$B$2:$AV$2,0),FALSE),VLOOKUP($B324,'Justerad allokering'!$B$2:$AG$462,MATCH(M$2,'Justerad allokering'!$B$2:$AF$2,0),FALSE))</f>
        <v>0</v>
      </c>
      <c r="N324" s="28">
        <f>IF(ISERROR(1/VLOOKUP($B324,'Justerad allokering'!$B$2:$AG$462,MATCH(N$2,'Justerad allokering'!$B$2:$AF$2,0),FALSE)),VLOOKUP($B324,'Allokerad kvv'!$B$2:$AV$468,MATCH(N$2,'Allokerad kvv'!$B$2:$AV$2,0),FALSE),VLOOKUP($B324,'Justerad allokering'!$B$2:$AG$462,MATCH(N$2,'Justerad allokering'!$B$2:$AF$2,0),FALSE))</f>
        <v>3.36</v>
      </c>
      <c r="O324" s="28">
        <f>IF(ISERROR(1/VLOOKUP($B324,'Justerad allokering'!$B$2:$AG$462,MATCH(O$2,'Justerad allokering'!$B$2:$AF$2,0),FALSE)),VLOOKUP($B324,'Allokerad kvv'!$B$2:$AV$468,MATCH(O$2,'Allokerad kvv'!$B$2:$AV$2,0),FALSE),VLOOKUP($B324,'Justerad allokering'!$B$2:$AG$462,MATCH(O$2,'Justerad allokering'!$B$2:$AF$2,0),FALSE))</f>
        <v>0</v>
      </c>
      <c r="P324" s="28">
        <f>IF(ISERROR(1/VLOOKUP($B324,'Justerad allokering'!$B$2:$AG$462,MATCH(P$2,'Justerad allokering'!$B$2:$AF$2,0),FALSE)),VLOOKUP($B324,'Allokerad kvv'!$B$2:$AV$468,MATCH(P$2,'Allokerad kvv'!$B$2:$AV$2,0),FALSE),VLOOKUP($B324,'Justerad allokering'!$B$2:$AG$462,MATCH(P$2,'Justerad allokering'!$B$2:$AF$2,0),FALSE))</f>
        <v>27.745699999999999</v>
      </c>
      <c r="Q324" s="28">
        <f>IF(ISERROR(1/VLOOKUP($B324,'Justerad allokering'!$B$2:$AG$462,MATCH(Q$2,'Justerad allokering'!$B$2:$AF$2,0),FALSE)),VLOOKUP($B324,'Allokerad kvv'!$B$2:$AV$468,MATCH(Q$2,'Allokerad kvv'!$B$2:$AV$2,0),FALSE),VLOOKUP($B324,'Justerad allokering'!$B$2:$AG$462,MATCH(Q$2,'Justerad allokering'!$B$2:$AF$2,0),FALSE))</f>
        <v>0</v>
      </c>
      <c r="R324" s="28">
        <f>IF(ISERROR(1/VLOOKUP($B324,'Justerad allokering'!$B$2:$AG$462,MATCH(R$2,'Justerad allokering'!$B$2:$AF$2,0),FALSE)),VLOOKUP($B324,'Allokerad kvv'!$B$2:$AV$468,MATCH(R$2,'Allokerad kvv'!$B$2:$AV$2,0),FALSE),VLOOKUP($B324,'Justerad allokering'!$B$2:$AG$462,MATCH(R$2,'Justerad allokering'!$B$2:$AF$2,0),FALSE))</f>
        <v>0</v>
      </c>
      <c r="S324" s="28">
        <f>IF(ISERROR(1/VLOOKUP($B324,'Justerad allokering'!$B$2:$AG$462,MATCH(S$2,'Justerad allokering'!$B$2:$AF$2,0),FALSE)),VLOOKUP($B324,'Allokerad kvv'!$B$2:$AV$468,MATCH(S$2,'Allokerad kvv'!$B$2:$AV$2,0),FALSE),VLOOKUP($B324,'Justerad allokering'!$B$2:$AG$462,MATCH(S$2,'Justerad allokering'!$B$2:$AF$2,0),FALSE))</f>
        <v>0</v>
      </c>
      <c r="T324" s="28">
        <f>IF(ISERROR(1/VLOOKUP($B324,'Justerad allokering'!$B$2:$AG$462,MATCH(T$2,'Justerad allokering'!$B$2:$AF$2,0),FALSE)),VLOOKUP($B324,'Allokerad kvv'!$B$2:$AV$468,MATCH(T$2,'Allokerad kvv'!$B$2:$AV$2,0),FALSE),VLOOKUP($B324,'Justerad allokering'!$B$2:$AG$462,MATCH(T$2,'Justerad allokering'!$B$2:$AF$2,0),FALSE))</f>
        <v>0</v>
      </c>
      <c r="U324" s="28">
        <f>IF(ISERROR(1/VLOOKUP($B324,'Justerad allokering'!$B$2:$AG$462,MATCH(U$2,'Justerad allokering'!$B$2:$AF$2,0),FALSE)),VLOOKUP($B324,'Allokerad kvv'!$B$2:$AV$468,MATCH(U$2,'Allokerad kvv'!$B$2:$AV$2,0),FALSE),VLOOKUP($B324,'Justerad allokering'!$B$2:$AG$462,MATCH(U$2,'Justerad allokering'!$B$2:$AF$2,0),FALSE))</f>
        <v>0</v>
      </c>
      <c r="V324" s="28">
        <f>IF(ISERROR(1/VLOOKUP($B324,'Justerad allokering'!$B$2:$AG$462,MATCH(V$2,'Justerad allokering'!$B$2:$AF$2,0),FALSE)),VLOOKUP($B324,'Allokerad kvv'!$B$2:$AV$468,MATCH(V$2,'Allokerad kvv'!$B$2:$AV$2,0),FALSE),VLOOKUP($B324,'Justerad allokering'!$B$2:$AG$462,MATCH(V$2,'Justerad allokering'!$B$2:$AF$2,0),FALSE))</f>
        <v>0</v>
      </c>
      <c r="W324" s="28">
        <f>IF(ISERROR(1/VLOOKUP($B324,'Justerad allokering'!$B$2:$AG$462,MATCH(W$2,'Justerad allokering'!$B$2:$AF$2,0),FALSE)),VLOOKUP($B324,'Allokerad kvv'!$B$2:$AV$468,MATCH(W$2,'Allokerad kvv'!$B$2:$AV$2,0),FALSE),VLOOKUP($B324,'Justerad allokering'!$B$2:$AG$462,MATCH(W$2,'Justerad allokering'!$B$2:$AF$2,0),FALSE))</f>
        <v>0</v>
      </c>
      <c r="X324" s="28">
        <f>IF(ISERROR(1/VLOOKUP($B324,'Justerad allokering'!$B$2:$AG$462,MATCH(X$2,'Justerad allokering'!$B$2:$AF$2,0),FALSE)),VLOOKUP($B324,'Allokerad kvv'!$B$2:$AV$468,MATCH(X$2,'Allokerad kvv'!$B$2:$AV$2,0),FALSE),VLOOKUP($B324,'Justerad allokering'!$B$2:$AG$462,MATCH(X$2,'Justerad allokering'!$B$2:$AF$2,0),FALSE))</f>
        <v>0</v>
      </c>
      <c r="Y324" s="28">
        <f>IF(ISERROR(1/VLOOKUP($B324,'Justerad allokering'!$B$2:$AG$462,MATCH(Y$2,'Justerad allokering'!$B$2:$AF$2,0),FALSE)),VLOOKUP($B324,'Allokerad kvv'!$B$2:$AV$468,MATCH(Y$2,'Allokerad kvv'!$B$2:$AV$2,0),FALSE),VLOOKUP($B324,'Justerad allokering'!$B$2:$AG$462,MATCH(Y$2,'Justerad allokering'!$B$2:$AF$2,0),FALSE))</f>
        <v>0</v>
      </c>
      <c r="Z324" s="28">
        <f>IF(ISERROR(1/VLOOKUP($B324,'Justerad allokering'!$B$2:$AG$462,MATCH(Z$2,'Justerad allokering'!$B$2:$AF$2,0),FALSE)),VLOOKUP($B324,'Allokerad kvv'!$B$2:$AV$468,MATCH(Z$2,'Allokerad kvv'!$B$2:$AV$2,0),FALSE),VLOOKUP($B324,'Justerad allokering'!$B$2:$AG$462,MATCH(Z$2,'Justerad allokering'!$B$2:$AF$2,0),FALSE))</f>
        <v>0</v>
      </c>
      <c r="AA324" s="28"/>
      <c r="AB324" s="28"/>
      <c r="AE324">
        <f t="shared" ref="AE324:AE387" si="15">SUM(C324:Z324)</f>
        <v>31.737532999999999</v>
      </c>
      <c r="AG324">
        <f t="shared" ref="AG324:AG387" si="16">AE324-K324</f>
        <v>31.105699999999999</v>
      </c>
      <c r="AH324">
        <f t="shared" ref="AH324:AH387" si="17">AG324-N324</f>
        <v>27.745699999999999</v>
      </c>
      <c r="AI324" s="55">
        <f>IF(AH324=0,"",AH324/VLOOKUP(B324,Kraftvärmeprod!$B$1:$BC$480,MATCH("Summa tillförd energi exklusive rökgaskondensering",Kraftvärmeprod!$B$1:$BC$1,0),FALSE))</f>
        <v>0.91569966996699659</v>
      </c>
    </row>
    <row r="325" spans="1:35" x14ac:dyDescent="0.25">
      <c r="A325" s="28" t="s">
        <v>435</v>
      </c>
      <c r="B325" s="28" t="s">
        <v>437</v>
      </c>
      <c r="C325" s="28">
        <f>IF(ISERROR(1/VLOOKUP($B325,'Justerad allokering'!$B$2:$AG$462,MATCH(C$2,'Justerad allokering'!$B$2:$AF$2,0),FALSE)),VLOOKUP($B325,'Allokerad kvv'!$B$2:$AV$468,MATCH(C$2,'Allokerad kvv'!$B$2:$AV$2,0),FALSE),VLOOKUP($B325,'Justerad allokering'!$B$2:$AG$462,MATCH(C$2,'Justerad allokering'!$B$2:$AF$2,0),FALSE))</f>
        <v>0</v>
      </c>
      <c r="D325" s="28">
        <f>IF(ISERROR(1/VLOOKUP($B325,'Justerad allokering'!$B$2:$AG$462,MATCH(D$2,'Justerad allokering'!$B$2:$AF$2,0),FALSE)),VLOOKUP($B325,'Allokerad kvv'!$B$2:$AV$468,MATCH(D$2,'Allokerad kvv'!$B$2:$AV$2,0),FALSE),VLOOKUP($B325,'Justerad allokering'!$B$2:$AG$462,MATCH(D$2,'Justerad allokering'!$B$2:$AF$2,0),FALSE))</f>
        <v>0</v>
      </c>
      <c r="E325" s="28">
        <f>IF(ISERROR(1/VLOOKUP($B325,'Justerad allokering'!$B$2:$AG$462,MATCH(E$2,'Justerad allokering'!$B$2:$AF$2,0),FALSE)),VLOOKUP($B325,'Allokerad kvv'!$B$2:$AV$468,MATCH(E$2,'Allokerad kvv'!$B$2:$AV$2,0),FALSE),VLOOKUP($B325,'Justerad allokering'!$B$2:$AG$462,MATCH(E$2,'Justerad allokering'!$B$2:$AF$2,0),FALSE))</f>
        <v>0</v>
      </c>
      <c r="F325" s="28">
        <f>IF(ISERROR(1/VLOOKUP($B325,'Justerad allokering'!$B$2:$AG$462,MATCH(F$2,'Justerad allokering'!$B$2:$AF$2,0),FALSE)),VLOOKUP($B325,'Allokerad kvv'!$B$2:$AV$468,MATCH(F$2,'Allokerad kvv'!$B$2:$AV$2,0),FALSE),VLOOKUP($B325,'Justerad allokering'!$B$2:$AG$462,MATCH(F$2,'Justerad allokering'!$B$2:$AF$2,0),FALSE))</f>
        <v>0</v>
      </c>
      <c r="G325" s="28">
        <f>IF(ISERROR(1/VLOOKUP($B325,'Justerad allokering'!$B$2:$AG$462,MATCH(G$2,'Justerad allokering'!$B$2:$AF$2,0),FALSE)),VLOOKUP($B325,'Allokerad kvv'!$B$2:$AV$468,MATCH(G$2,'Allokerad kvv'!$B$2:$AV$2,0),FALSE),VLOOKUP($B325,'Justerad allokering'!$B$2:$AG$462,MATCH(G$2,'Justerad allokering'!$B$2:$AF$2,0),FALSE))</f>
        <v>0</v>
      </c>
      <c r="H325" s="28">
        <f>IF(ISERROR(1/VLOOKUP($B325,'Justerad allokering'!$B$2:$AG$462,MATCH(H$2,'Justerad allokering'!$B$2:$AF$2,0),FALSE)),VLOOKUP($B325,'Allokerad kvv'!$B$2:$AV$468,MATCH(H$2,'Allokerad kvv'!$B$2:$AV$2,0),FALSE),VLOOKUP($B325,'Justerad allokering'!$B$2:$AG$462,MATCH(H$2,'Justerad allokering'!$B$2:$AF$2,0),FALSE))</f>
        <v>0</v>
      </c>
      <c r="I325" s="28">
        <f>IF(ISERROR(1/VLOOKUP($B325,'Justerad allokering'!$B$2:$AG$462,MATCH(I$2,'Justerad allokering'!$B$2:$AF$2,0),FALSE)),VLOOKUP($B325,'Allokerad kvv'!$B$2:$AV$468,MATCH(I$2,'Allokerad kvv'!$B$2:$AV$2,0),FALSE),VLOOKUP($B325,'Justerad allokering'!$B$2:$AG$462,MATCH(I$2,'Justerad allokering'!$B$2:$AF$2,0),FALSE))</f>
        <v>0</v>
      </c>
      <c r="J325" s="28">
        <f>IF(ISERROR(1/VLOOKUP($B325,'Justerad allokering'!$B$2:$AG$462,MATCH(J$2,'Justerad allokering'!$B$2:$AF$2,0),FALSE)),VLOOKUP($B325,'Allokerad kvv'!$B$2:$AV$468,MATCH(J$2,'Allokerad kvv'!$B$2:$AV$2,0),FALSE),VLOOKUP($B325,'Justerad allokering'!$B$2:$AG$462,MATCH(J$2,'Justerad allokering'!$B$2:$AF$2,0),FALSE))</f>
        <v>0</v>
      </c>
      <c r="K325" s="28">
        <f>IF(ISERROR(1/VLOOKUP($B325,'Justerad allokering'!$B$2:$AG$462,MATCH(K$2,'Justerad allokering'!$B$2:$AF$2,0),FALSE)),VLOOKUP($B325,'Allokerad kvv'!$B$2:$AV$468,MATCH(K$2,'Allokerad kvv'!$B$2:$AV$2,0),FALSE),VLOOKUP($B325,'Justerad allokering'!$B$2:$AG$462,MATCH(K$2,'Justerad allokering'!$B$2:$AF$2,0),FALSE))</f>
        <v>0</v>
      </c>
      <c r="L325" s="28">
        <f>IF(ISERROR(1/VLOOKUP($B325,'Justerad allokering'!$B$2:$AG$462,MATCH(L$2,'Justerad allokering'!$B$2:$AF$2,0),FALSE)),VLOOKUP($B325,'Allokerad kvv'!$B$2:$AV$468,MATCH(L$2,'Allokerad kvv'!$B$2:$AV$2,0),FALSE),VLOOKUP($B325,'Justerad allokering'!$B$2:$AG$462,MATCH(L$2,'Justerad allokering'!$B$2:$AF$2,0),FALSE))</f>
        <v>0</v>
      </c>
      <c r="M325" s="28">
        <f>IF(ISERROR(1/VLOOKUP($B325,'Justerad allokering'!$B$2:$AG$462,MATCH(M$2,'Justerad allokering'!$B$2:$AF$2,0),FALSE)),VLOOKUP($B325,'Allokerad kvv'!$B$2:$AV$468,MATCH(M$2,'Allokerad kvv'!$B$2:$AV$2,0),FALSE),VLOOKUP($B325,'Justerad allokering'!$B$2:$AG$462,MATCH(M$2,'Justerad allokering'!$B$2:$AF$2,0),FALSE))</f>
        <v>0</v>
      </c>
      <c r="N325" s="28">
        <f>IF(ISERROR(1/VLOOKUP($B325,'Justerad allokering'!$B$2:$AG$462,MATCH(N$2,'Justerad allokering'!$B$2:$AF$2,0),FALSE)),VLOOKUP($B325,'Allokerad kvv'!$B$2:$AV$468,MATCH(N$2,'Allokerad kvv'!$B$2:$AV$2,0),FALSE),VLOOKUP($B325,'Justerad allokering'!$B$2:$AG$462,MATCH(N$2,'Justerad allokering'!$B$2:$AF$2,0),FALSE))</f>
        <v>0</v>
      </c>
      <c r="O325" s="28">
        <f>IF(ISERROR(1/VLOOKUP($B325,'Justerad allokering'!$B$2:$AG$462,MATCH(O$2,'Justerad allokering'!$B$2:$AF$2,0),FALSE)),VLOOKUP($B325,'Allokerad kvv'!$B$2:$AV$468,MATCH(O$2,'Allokerad kvv'!$B$2:$AV$2,0),FALSE),VLOOKUP($B325,'Justerad allokering'!$B$2:$AG$462,MATCH(O$2,'Justerad allokering'!$B$2:$AF$2,0),FALSE))</f>
        <v>0</v>
      </c>
      <c r="P325" s="28">
        <f>IF(ISERROR(1/VLOOKUP($B325,'Justerad allokering'!$B$2:$AG$462,MATCH(P$2,'Justerad allokering'!$B$2:$AF$2,0),FALSE)),VLOOKUP($B325,'Allokerad kvv'!$B$2:$AV$468,MATCH(P$2,'Allokerad kvv'!$B$2:$AV$2,0),FALSE),VLOOKUP($B325,'Justerad allokering'!$B$2:$AG$462,MATCH(P$2,'Justerad allokering'!$B$2:$AF$2,0),FALSE))</f>
        <v>0</v>
      </c>
      <c r="Q325" s="28">
        <f>IF(ISERROR(1/VLOOKUP($B325,'Justerad allokering'!$B$2:$AG$462,MATCH(Q$2,'Justerad allokering'!$B$2:$AF$2,0),FALSE)),VLOOKUP($B325,'Allokerad kvv'!$B$2:$AV$468,MATCH(Q$2,'Allokerad kvv'!$B$2:$AV$2,0),FALSE),VLOOKUP($B325,'Justerad allokering'!$B$2:$AG$462,MATCH(Q$2,'Justerad allokering'!$B$2:$AF$2,0),FALSE))</f>
        <v>0</v>
      </c>
      <c r="R325" s="28">
        <f>IF(ISERROR(1/VLOOKUP($B325,'Justerad allokering'!$B$2:$AG$462,MATCH(R$2,'Justerad allokering'!$B$2:$AF$2,0),FALSE)),VLOOKUP($B325,'Allokerad kvv'!$B$2:$AV$468,MATCH(R$2,'Allokerad kvv'!$B$2:$AV$2,0),FALSE),VLOOKUP($B325,'Justerad allokering'!$B$2:$AG$462,MATCH(R$2,'Justerad allokering'!$B$2:$AF$2,0),FALSE))</f>
        <v>0</v>
      </c>
      <c r="S325" s="28">
        <f>IF(ISERROR(1/VLOOKUP($B325,'Justerad allokering'!$B$2:$AG$462,MATCH(S$2,'Justerad allokering'!$B$2:$AF$2,0),FALSE)),VLOOKUP($B325,'Allokerad kvv'!$B$2:$AV$468,MATCH(S$2,'Allokerad kvv'!$B$2:$AV$2,0),FALSE),VLOOKUP($B325,'Justerad allokering'!$B$2:$AG$462,MATCH(S$2,'Justerad allokering'!$B$2:$AF$2,0),FALSE))</f>
        <v>0</v>
      </c>
      <c r="T325" s="28">
        <f>IF(ISERROR(1/VLOOKUP($B325,'Justerad allokering'!$B$2:$AG$462,MATCH(T$2,'Justerad allokering'!$B$2:$AF$2,0),FALSE)),VLOOKUP($B325,'Allokerad kvv'!$B$2:$AV$468,MATCH(T$2,'Allokerad kvv'!$B$2:$AV$2,0),FALSE),VLOOKUP($B325,'Justerad allokering'!$B$2:$AG$462,MATCH(T$2,'Justerad allokering'!$B$2:$AF$2,0),FALSE))</f>
        <v>0</v>
      </c>
      <c r="U325" s="28">
        <f>IF(ISERROR(1/VLOOKUP($B325,'Justerad allokering'!$B$2:$AG$462,MATCH(U$2,'Justerad allokering'!$B$2:$AF$2,0),FALSE)),VLOOKUP($B325,'Allokerad kvv'!$B$2:$AV$468,MATCH(U$2,'Allokerad kvv'!$B$2:$AV$2,0),FALSE),VLOOKUP($B325,'Justerad allokering'!$B$2:$AG$462,MATCH(U$2,'Justerad allokering'!$B$2:$AF$2,0),FALSE))</f>
        <v>0</v>
      </c>
      <c r="V325" s="28">
        <f>IF(ISERROR(1/VLOOKUP($B325,'Justerad allokering'!$B$2:$AG$462,MATCH(V$2,'Justerad allokering'!$B$2:$AF$2,0),FALSE)),VLOOKUP($B325,'Allokerad kvv'!$B$2:$AV$468,MATCH(V$2,'Allokerad kvv'!$B$2:$AV$2,0),FALSE),VLOOKUP($B325,'Justerad allokering'!$B$2:$AG$462,MATCH(V$2,'Justerad allokering'!$B$2:$AF$2,0),FALSE))</f>
        <v>0</v>
      </c>
      <c r="W325" s="28">
        <f>IF(ISERROR(1/VLOOKUP($B325,'Justerad allokering'!$B$2:$AG$462,MATCH(W$2,'Justerad allokering'!$B$2:$AF$2,0),FALSE)),VLOOKUP($B325,'Allokerad kvv'!$B$2:$AV$468,MATCH(W$2,'Allokerad kvv'!$B$2:$AV$2,0),FALSE),VLOOKUP($B325,'Justerad allokering'!$B$2:$AG$462,MATCH(W$2,'Justerad allokering'!$B$2:$AF$2,0),FALSE))</f>
        <v>0</v>
      </c>
      <c r="X325" s="28">
        <f>IF(ISERROR(1/VLOOKUP($B325,'Justerad allokering'!$B$2:$AG$462,MATCH(X$2,'Justerad allokering'!$B$2:$AF$2,0),FALSE)),VLOOKUP($B325,'Allokerad kvv'!$B$2:$AV$468,MATCH(X$2,'Allokerad kvv'!$B$2:$AV$2,0),FALSE),VLOOKUP($B325,'Justerad allokering'!$B$2:$AG$462,MATCH(X$2,'Justerad allokering'!$B$2:$AF$2,0),FALSE))</f>
        <v>0</v>
      </c>
      <c r="Y325" s="28">
        <f>IF(ISERROR(1/VLOOKUP($B325,'Justerad allokering'!$B$2:$AG$462,MATCH(Y$2,'Justerad allokering'!$B$2:$AF$2,0),FALSE)),VLOOKUP($B325,'Allokerad kvv'!$B$2:$AV$468,MATCH(Y$2,'Allokerad kvv'!$B$2:$AV$2,0),FALSE),VLOOKUP($B325,'Justerad allokering'!$B$2:$AG$462,MATCH(Y$2,'Justerad allokering'!$B$2:$AF$2,0),FALSE))</f>
        <v>0</v>
      </c>
      <c r="Z325" s="28">
        <f>IF(ISERROR(1/VLOOKUP($B325,'Justerad allokering'!$B$2:$AG$462,MATCH(Z$2,'Justerad allokering'!$B$2:$AF$2,0),FALSE)),VLOOKUP($B325,'Allokerad kvv'!$B$2:$AV$468,MATCH(Z$2,'Allokerad kvv'!$B$2:$AV$2,0),FALSE),VLOOKUP($B325,'Justerad allokering'!$B$2:$AG$462,MATCH(Z$2,'Justerad allokering'!$B$2:$AF$2,0),FALSE))</f>
        <v>0</v>
      </c>
      <c r="AA325" s="28"/>
      <c r="AB325" s="28"/>
      <c r="AE325">
        <f t="shared" si="15"/>
        <v>0</v>
      </c>
      <c r="AG325">
        <f t="shared" si="16"/>
        <v>0</v>
      </c>
      <c r="AH325">
        <f t="shared" si="17"/>
        <v>0</v>
      </c>
      <c r="AI325" s="55" t="str">
        <f>IF(AH325=0,"",AH325/VLOOKUP(B325,Kraftvärmeprod!$B$1:$BC$480,MATCH("Summa tillförd energi exklusive rökgaskondensering",Kraftvärmeprod!$B$1:$BC$1,0),FALSE))</f>
        <v/>
      </c>
    </row>
    <row r="326" spans="1:35" x14ac:dyDescent="0.25">
      <c r="A326" s="28" t="s">
        <v>435</v>
      </c>
      <c r="B326" s="28" t="s">
        <v>438</v>
      </c>
      <c r="C326" s="28">
        <f>IF(ISERROR(1/VLOOKUP($B326,'Justerad allokering'!$B$2:$AG$462,MATCH(C$2,'Justerad allokering'!$B$2:$AF$2,0),FALSE)),VLOOKUP($B326,'Allokerad kvv'!$B$2:$AV$468,MATCH(C$2,'Allokerad kvv'!$B$2:$AV$2,0),FALSE),VLOOKUP($B326,'Justerad allokering'!$B$2:$AG$462,MATCH(C$2,'Justerad allokering'!$B$2:$AF$2,0),FALSE))</f>
        <v>0</v>
      </c>
      <c r="D326" s="28">
        <f>IF(ISERROR(1/VLOOKUP($B326,'Justerad allokering'!$B$2:$AG$462,MATCH(D$2,'Justerad allokering'!$B$2:$AF$2,0),FALSE)),VLOOKUP($B326,'Allokerad kvv'!$B$2:$AV$468,MATCH(D$2,'Allokerad kvv'!$B$2:$AV$2,0),FALSE),VLOOKUP($B326,'Justerad allokering'!$B$2:$AG$462,MATCH(D$2,'Justerad allokering'!$B$2:$AF$2,0),FALSE))</f>
        <v>0</v>
      </c>
      <c r="E326" s="28">
        <f>IF(ISERROR(1/VLOOKUP($B326,'Justerad allokering'!$B$2:$AG$462,MATCH(E$2,'Justerad allokering'!$B$2:$AF$2,0),FALSE)),VLOOKUP($B326,'Allokerad kvv'!$B$2:$AV$468,MATCH(E$2,'Allokerad kvv'!$B$2:$AV$2,0),FALSE),VLOOKUP($B326,'Justerad allokering'!$B$2:$AG$462,MATCH(E$2,'Justerad allokering'!$B$2:$AF$2,0),FALSE))</f>
        <v>0</v>
      </c>
      <c r="F326" s="28">
        <f>IF(ISERROR(1/VLOOKUP($B326,'Justerad allokering'!$B$2:$AG$462,MATCH(F$2,'Justerad allokering'!$B$2:$AF$2,0),FALSE)),VLOOKUP($B326,'Allokerad kvv'!$B$2:$AV$468,MATCH(F$2,'Allokerad kvv'!$B$2:$AV$2,0),FALSE),VLOOKUP($B326,'Justerad allokering'!$B$2:$AG$462,MATCH(F$2,'Justerad allokering'!$B$2:$AF$2,0),FALSE))</f>
        <v>0</v>
      </c>
      <c r="G326" s="28">
        <f>IF(ISERROR(1/VLOOKUP($B326,'Justerad allokering'!$B$2:$AG$462,MATCH(G$2,'Justerad allokering'!$B$2:$AF$2,0),FALSE)),VLOOKUP($B326,'Allokerad kvv'!$B$2:$AV$468,MATCH(G$2,'Allokerad kvv'!$B$2:$AV$2,0),FALSE),VLOOKUP($B326,'Justerad allokering'!$B$2:$AG$462,MATCH(G$2,'Justerad allokering'!$B$2:$AF$2,0),FALSE))</f>
        <v>0</v>
      </c>
      <c r="H326" s="28">
        <f>IF(ISERROR(1/VLOOKUP($B326,'Justerad allokering'!$B$2:$AG$462,MATCH(H$2,'Justerad allokering'!$B$2:$AF$2,0),FALSE)),VLOOKUP($B326,'Allokerad kvv'!$B$2:$AV$468,MATCH(H$2,'Allokerad kvv'!$B$2:$AV$2,0),FALSE),VLOOKUP($B326,'Justerad allokering'!$B$2:$AG$462,MATCH(H$2,'Justerad allokering'!$B$2:$AF$2,0),FALSE))</f>
        <v>0</v>
      </c>
      <c r="I326" s="28">
        <f>IF(ISERROR(1/VLOOKUP($B326,'Justerad allokering'!$B$2:$AG$462,MATCH(I$2,'Justerad allokering'!$B$2:$AF$2,0),FALSE)),VLOOKUP($B326,'Allokerad kvv'!$B$2:$AV$468,MATCH(I$2,'Allokerad kvv'!$B$2:$AV$2,0),FALSE),VLOOKUP($B326,'Justerad allokering'!$B$2:$AG$462,MATCH(I$2,'Justerad allokering'!$B$2:$AF$2,0),FALSE))</f>
        <v>0</v>
      </c>
      <c r="J326" s="28">
        <f>IF(ISERROR(1/VLOOKUP($B326,'Justerad allokering'!$B$2:$AG$462,MATCH(J$2,'Justerad allokering'!$B$2:$AF$2,0),FALSE)),VLOOKUP($B326,'Allokerad kvv'!$B$2:$AV$468,MATCH(J$2,'Allokerad kvv'!$B$2:$AV$2,0),FALSE),VLOOKUP($B326,'Justerad allokering'!$B$2:$AG$462,MATCH(J$2,'Justerad allokering'!$B$2:$AF$2,0),FALSE))</f>
        <v>0</v>
      </c>
      <c r="K326" s="28">
        <f>IF(ISERROR(1/VLOOKUP($B326,'Justerad allokering'!$B$2:$AG$462,MATCH(K$2,'Justerad allokering'!$B$2:$AF$2,0),FALSE)),VLOOKUP($B326,'Allokerad kvv'!$B$2:$AV$468,MATCH(K$2,'Allokerad kvv'!$B$2:$AV$2,0),FALSE),VLOOKUP($B326,'Justerad allokering'!$B$2:$AG$462,MATCH(K$2,'Justerad allokering'!$B$2:$AF$2,0),FALSE))</f>
        <v>0</v>
      </c>
      <c r="L326" s="28">
        <f>IF(ISERROR(1/VLOOKUP($B326,'Justerad allokering'!$B$2:$AG$462,MATCH(L$2,'Justerad allokering'!$B$2:$AF$2,0),FALSE)),VLOOKUP($B326,'Allokerad kvv'!$B$2:$AV$468,MATCH(L$2,'Allokerad kvv'!$B$2:$AV$2,0),FALSE),VLOOKUP($B326,'Justerad allokering'!$B$2:$AG$462,MATCH(L$2,'Justerad allokering'!$B$2:$AF$2,0),FALSE))</f>
        <v>0</v>
      </c>
      <c r="M326" s="28">
        <f>IF(ISERROR(1/VLOOKUP($B326,'Justerad allokering'!$B$2:$AG$462,MATCH(M$2,'Justerad allokering'!$B$2:$AF$2,0),FALSE)),VLOOKUP($B326,'Allokerad kvv'!$B$2:$AV$468,MATCH(M$2,'Allokerad kvv'!$B$2:$AV$2,0),FALSE),VLOOKUP($B326,'Justerad allokering'!$B$2:$AG$462,MATCH(M$2,'Justerad allokering'!$B$2:$AF$2,0),FALSE))</f>
        <v>0</v>
      </c>
      <c r="N326" s="28">
        <f>IF(ISERROR(1/VLOOKUP($B326,'Justerad allokering'!$B$2:$AG$462,MATCH(N$2,'Justerad allokering'!$B$2:$AF$2,0),FALSE)),VLOOKUP($B326,'Allokerad kvv'!$B$2:$AV$468,MATCH(N$2,'Allokerad kvv'!$B$2:$AV$2,0),FALSE),VLOOKUP($B326,'Justerad allokering'!$B$2:$AG$462,MATCH(N$2,'Justerad allokering'!$B$2:$AF$2,0),FALSE))</f>
        <v>0</v>
      </c>
      <c r="O326" s="28">
        <f>IF(ISERROR(1/VLOOKUP($B326,'Justerad allokering'!$B$2:$AG$462,MATCH(O$2,'Justerad allokering'!$B$2:$AF$2,0),FALSE)),VLOOKUP($B326,'Allokerad kvv'!$B$2:$AV$468,MATCH(O$2,'Allokerad kvv'!$B$2:$AV$2,0),FALSE),VLOOKUP($B326,'Justerad allokering'!$B$2:$AG$462,MATCH(O$2,'Justerad allokering'!$B$2:$AF$2,0),FALSE))</f>
        <v>0</v>
      </c>
      <c r="P326" s="28">
        <f>IF(ISERROR(1/VLOOKUP($B326,'Justerad allokering'!$B$2:$AG$462,MATCH(P$2,'Justerad allokering'!$B$2:$AF$2,0),FALSE)),VLOOKUP($B326,'Allokerad kvv'!$B$2:$AV$468,MATCH(P$2,'Allokerad kvv'!$B$2:$AV$2,0),FALSE),VLOOKUP($B326,'Justerad allokering'!$B$2:$AG$462,MATCH(P$2,'Justerad allokering'!$B$2:$AF$2,0),FALSE))</f>
        <v>0</v>
      </c>
      <c r="Q326" s="28">
        <f>IF(ISERROR(1/VLOOKUP($B326,'Justerad allokering'!$B$2:$AG$462,MATCH(Q$2,'Justerad allokering'!$B$2:$AF$2,0),FALSE)),VLOOKUP($B326,'Allokerad kvv'!$B$2:$AV$468,MATCH(Q$2,'Allokerad kvv'!$B$2:$AV$2,0),FALSE),VLOOKUP($B326,'Justerad allokering'!$B$2:$AG$462,MATCH(Q$2,'Justerad allokering'!$B$2:$AF$2,0),FALSE))</f>
        <v>0</v>
      </c>
      <c r="R326" s="28">
        <f>IF(ISERROR(1/VLOOKUP($B326,'Justerad allokering'!$B$2:$AG$462,MATCH(R$2,'Justerad allokering'!$B$2:$AF$2,0),FALSE)),VLOOKUP($B326,'Allokerad kvv'!$B$2:$AV$468,MATCH(R$2,'Allokerad kvv'!$B$2:$AV$2,0),FALSE),VLOOKUP($B326,'Justerad allokering'!$B$2:$AG$462,MATCH(R$2,'Justerad allokering'!$B$2:$AF$2,0),FALSE))</f>
        <v>0</v>
      </c>
      <c r="S326" s="28">
        <f>IF(ISERROR(1/VLOOKUP($B326,'Justerad allokering'!$B$2:$AG$462,MATCH(S$2,'Justerad allokering'!$B$2:$AF$2,0),FALSE)),VLOOKUP($B326,'Allokerad kvv'!$B$2:$AV$468,MATCH(S$2,'Allokerad kvv'!$B$2:$AV$2,0),FALSE),VLOOKUP($B326,'Justerad allokering'!$B$2:$AG$462,MATCH(S$2,'Justerad allokering'!$B$2:$AF$2,0),FALSE))</f>
        <v>0</v>
      </c>
      <c r="T326" s="28">
        <f>IF(ISERROR(1/VLOOKUP($B326,'Justerad allokering'!$B$2:$AG$462,MATCH(T$2,'Justerad allokering'!$B$2:$AF$2,0),FALSE)),VLOOKUP($B326,'Allokerad kvv'!$B$2:$AV$468,MATCH(T$2,'Allokerad kvv'!$B$2:$AV$2,0),FALSE),VLOOKUP($B326,'Justerad allokering'!$B$2:$AG$462,MATCH(T$2,'Justerad allokering'!$B$2:$AF$2,0),FALSE))</f>
        <v>0</v>
      </c>
      <c r="U326" s="28">
        <f>IF(ISERROR(1/VLOOKUP($B326,'Justerad allokering'!$B$2:$AG$462,MATCH(U$2,'Justerad allokering'!$B$2:$AF$2,0),FALSE)),VLOOKUP($B326,'Allokerad kvv'!$B$2:$AV$468,MATCH(U$2,'Allokerad kvv'!$B$2:$AV$2,0),FALSE),VLOOKUP($B326,'Justerad allokering'!$B$2:$AG$462,MATCH(U$2,'Justerad allokering'!$B$2:$AF$2,0),FALSE))</f>
        <v>0</v>
      </c>
      <c r="V326" s="28">
        <f>IF(ISERROR(1/VLOOKUP($B326,'Justerad allokering'!$B$2:$AG$462,MATCH(V$2,'Justerad allokering'!$B$2:$AF$2,0),FALSE)),VLOOKUP($B326,'Allokerad kvv'!$B$2:$AV$468,MATCH(V$2,'Allokerad kvv'!$B$2:$AV$2,0),FALSE),VLOOKUP($B326,'Justerad allokering'!$B$2:$AG$462,MATCH(V$2,'Justerad allokering'!$B$2:$AF$2,0),FALSE))</f>
        <v>0</v>
      </c>
      <c r="W326" s="28">
        <f>IF(ISERROR(1/VLOOKUP($B326,'Justerad allokering'!$B$2:$AG$462,MATCH(W$2,'Justerad allokering'!$B$2:$AF$2,0),FALSE)),VLOOKUP($B326,'Allokerad kvv'!$B$2:$AV$468,MATCH(W$2,'Allokerad kvv'!$B$2:$AV$2,0),FALSE),VLOOKUP($B326,'Justerad allokering'!$B$2:$AG$462,MATCH(W$2,'Justerad allokering'!$B$2:$AF$2,0),FALSE))</f>
        <v>0</v>
      </c>
      <c r="X326" s="28">
        <f>IF(ISERROR(1/VLOOKUP($B326,'Justerad allokering'!$B$2:$AG$462,MATCH(X$2,'Justerad allokering'!$B$2:$AF$2,0),FALSE)),VLOOKUP($B326,'Allokerad kvv'!$B$2:$AV$468,MATCH(X$2,'Allokerad kvv'!$B$2:$AV$2,0),FALSE),VLOOKUP($B326,'Justerad allokering'!$B$2:$AG$462,MATCH(X$2,'Justerad allokering'!$B$2:$AF$2,0),FALSE))</f>
        <v>0</v>
      </c>
      <c r="Y326" s="28">
        <f>IF(ISERROR(1/VLOOKUP($B326,'Justerad allokering'!$B$2:$AG$462,MATCH(Y$2,'Justerad allokering'!$B$2:$AF$2,0),FALSE)),VLOOKUP($B326,'Allokerad kvv'!$B$2:$AV$468,MATCH(Y$2,'Allokerad kvv'!$B$2:$AV$2,0),FALSE),VLOOKUP($B326,'Justerad allokering'!$B$2:$AG$462,MATCH(Y$2,'Justerad allokering'!$B$2:$AF$2,0),FALSE))</f>
        <v>0</v>
      </c>
      <c r="Z326" s="28">
        <f>IF(ISERROR(1/VLOOKUP($B326,'Justerad allokering'!$B$2:$AG$462,MATCH(Z$2,'Justerad allokering'!$B$2:$AF$2,0),FALSE)),VLOOKUP($B326,'Allokerad kvv'!$B$2:$AV$468,MATCH(Z$2,'Allokerad kvv'!$B$2:$AV$2,0),FALSE),VLOOKUP($B326,'Justerad allokering'!$B$2:$AG$462,MATCH(Z$2,'Justerad allokering'!$B$2:$AF$2,0),FALSE))</f>
        <v>0</v>
      </c>
      <c r="AA326" s="28"/>
      <c r="AB326" s="28"/>
      <c r="AE326">
        <f t="shared" si="15"/>
        <v>0</v>
      </c>
      <c r="AG326">
        <f t="shared" si="16"/>
        <v>0</v>
      </c>
      <c r="AH326">
        <f t="shared" si="17"/>
        <v>0</v>
      </c>
      <c r="AI326" s="55" t="str">
        <f>IF(AH326=0,"",AH326/VLOOKUP(B326,Kraftvärmeprod!$B$1:$BC$480,MATCH("Summa tillförd energi exklusive rökgaskondensering",Kraftvärmeprod!$B$1:$BC$1,0),FALSE))</f>
        <v/>
      </c>
    </row>
    <row r="327" spans="1:35" x14ac:dyDescent="0.25">
      <c r="A327" s="28" t="s">
        <v>435</v>
      </c>
      <c r="B327" s="28" t="s">
        <v>439</v>
      </c>
      <c r="C327" s="28">
        <f>IF(ISERROR(1/VLOOKUP($B327,'Justerad allokering'!$B$2:$AG$462,MATCH(C$2,'Justerad allokering'!$B$2:$AF$2,0),FALSE)),VLOOKUP($B327,'Allokerad kvv'!$B$2:$AV$468,MATCH(C$2,'Allokerad kvv'!$B$2:$AV$2,0),FALSE),VLOOKUP($B327,'Justerad allokering'!$B$2:$AG$462,MATCH(C$2,'Justerad allokering'!$B$2:$AF$2,0),FALSE))</f>
        <v>0</v>
      </c>
      <c r="D327" s="28">
        <f>IF(ISERROR(1/VLOOKUP($B327,'Justerad allokering'!$B$2:$AG$462,MATCH(D$2,'Justerad allokering'!$B$2:$AF$2,0),FALSE)),VLOOKUP($B327,'Allokerad kvv'!$B$2:$AV$468,MATCH(D$2,'Allokerad kvv'!$B$2:$AV$2,0),FALSE),VLOOKUP($B327,'Justerad allokering'!$B$2:$AG$462,MATCH(D$2,'Justerad allokering'!$B$2:$AF$2,0),FALSE))</f>
        <v>0</v>
      </c>
      <c r="E327" s="28">
        <f>IF(ISERROR(1/VLOOKUP($B327,'Justerad allokering'!$B$2:$AG$462,MATCH(E$2,'Justerad allokering'!$B$2:$AF$2,0),FALSE)),VLOOKUP($B327,'Allokerad kvv'!$B$2:$AV$468,MATCH(E$2,'Allokerad kvv'!$B$2:$AV$2,0),FALSE),VLOOKUP($B327,'Justerad allokering'!$B$2:$AG$462,MATCH(E$2,'Justerad allokering'!$B$2:$AF$2,0),FALSE))</f>
        <v>0</v>
      </c>
      <c r="F327" s="28">
        <f>IF(ISERROR(1/VLOOKUP($B327,'Justerad allokering'!$B$2:$AG$462,MATCH(F$2,'Justerad allokering'!$B$2:$AF$2,0),FALSE)),VLOOKUP($B327,'Allokerad kvv'!$B$2:$AV$468,MATCH(F$2,'Allokerad kvv'!$B$2:$AV$2,0),FALSE),VLOOKUP($B327,'Justerad allokering'!$B$2:$AG$462,MATCH(F$2,'Justerad allokering'!$B$2:$AF$2,0),FALSE))</f>
        <v>0</v>
      </c>
      <c r="G327" s="28">
        <f>IF(ISERROR(1/VLOOKUP($B327,'Justerad allokering'!$B$2:$AG$462,MATCH(G$2,'Justerad allokering'!$B$2:$AF$2,0),FALSE)),VLOOKUP($B327,'Allokerad kvv'!$B$2:$AV$468,MATCH(G$2,'Allokerad kvv'!$B$2:$AV$2,0),FALSE),VLOOKUP($B327,'Justerad allokering'!$B$2:$AG$462,MATCH(G$2,'Justerad allokering'!$B$2:$AF$2,0),FALSE))</f>
        <v>0</v>
      </c>
      <c r="H327" s="28">
        <f>IF(ISERROR(1/VLOOKUP($B327,'Justerad allokering'!$B$2:$AG$462,MATCH(H$2,'Justerad allokering'!$B$2:$AF$2,0),FALSE)),VLOOKUP($B327,'Allokerad kvv'!$B$2:$AV$468,MATCH(H$2,'Allokerad kvv'!$B$2:$AV$2,0),FALSE),VLOOKUP($B327,'Justerad allokering'!$B$2:$AG$462,MATCH(H$2,'Justerad allokering'!$B$2:$AF$2,0),FALSE))</f>
        <v>0</v>
      </c>
      <c r="I327" s="28">
        <f>IF(ISERROR(1/VLOOKUP($B327,'Justerad allokering'!$B$2:$AG$462,MATCH(I$2,'Justerad allokering'!$B$2:$AF$2,0),FALSE)),VLOOKUP($B327,'Allokerad kvv'!$B$2:$AV$468,MATCH(I$2,'Allokerad kvv'!$B$2:$AV$2,0),FALSE),VLOOKUP($B327,'Justerad allokering'!$B$2:$AG$462,MATCH(I$2,'Justerad allokering'!$B$2:$AF$2,0),FALSE))</f>
        <v>0</v>
      </c>
      <c r="J327" s="28">
        <f>IF(ISERROR(1/VLOOKUP($B327,'Justerad allokering'!$B$2:$AG$462,MATCH(J$2,'Justerad allokering'!$B$2:$AF$2,0),FALSE)),VLOOKUP($B327,'Allokerad kvv'!$B$2:$AV$468,MATCH(J$2,'Allokerad kvv'!$B$2:$AV$2,0),FALSE),VLOOKUP($B327,'Justerad allokering'!$B$2:$AG$462,MATCH(J$2,'Justerad allokering'!$B$2:$AF$2,0),FALSE))</f>
        <v>0</v>
      </c>
      <c r="K327" s="28">
        <f>IF(ISERROR(1/VLOOKUP($B327,'Justerad allokering'!$B$2:$AG$462,MATCH(K$2,'Justerad allokering'!$B$2:$AF$2,0),FALSE)),VLOOKUP($B327,'Allokerad kvv'!$B$2:$AV$468,MATCH(K$2,'Allokerad kvv'!$B$2:$AV$2,0),FALSE),VLOOKUP($B327,'Justerad allokering'!$B$2:$AG$462,MATCH(K$2,'Justerad allokering'!$B$2:$AF$2,0),FALSE))</f>
        <v>0</v>
      </c>
      <c r="L327" s="28">
        <f>IF(ISERROR(1/VLOOKUP($B327,'Justerad allokering'!$B$2:$AG$462,MATCH(L$2,'Justerad allokering'!$B$2:$AF$2,0),FALSE)),VLOOKUP($B327,'Allokerad kvv'!$B$2:$AV$468,MATCH(L$2,'Allokerad kvv'!$B$2:$AV$2,0),FALSE),VLOOKUP($B327,'Justerad allokering'!$B$2:$AG$462,MATCH(L$2,'Justerad allokering'!$B$2:$AF$2,0),FALSE))</f>
        <v>0</v>
      </c>
      <c r="M327" s="28">
        <f>IF(ISERROR(1/VLOOKUP($B327,'Justerad allokering'!$B$2:$AG$462,MATCH(M$2,'Justerad allokering'!$B$2:$AF$2,0),FALSE)),VLOOKUP($B327,'Allokerad kvv'!$B$2:$AV$468,MATCH(M$2,'Allokerad kvv'!$B$2:$AV$2,0),FALSE),VLOOKUP($B327,'Justerad allokering'!$B$2:$AG$462,MATCH(M$2,'Justerad allokering'!$B$2:$AF$2,0),FALSE))</f>
        <v>0</v>
      </c>
      <c r="N327" s="28">
        <f>IF(ISERROR(1/VLOOKUP($B327,'Justerad allokering'!$B$2:$AG$462,MATCH(N$2,'Justerad allokering'!$B$2:$AF$2,0),FALSE)),VLOOKUP($B327,'Allokerad kvv'!$B$2:$AV$468,MATCH(N$2,'Allokerad kvv'!$B$2:$AV$2,0),FALSE),VLOOKUP($B327,'Justerad allokering'!$B$2:$AG$462,MATCH(N$2,'Justerad allokering'!$B$2:$AF$2,0),FALSE))</f>
        <v>0</v>
      </c>
      <c r="O327" s="28">
        <f>IF(ISERROR(1/VLOOKUP($B327,'Justerad allokering'!$B$2:$AG$462,MATCH(O$2,'Justerad allokering'!$B$2:$AF$2,0),FALSE)),VLOOKUP($B327,'Allokerad kvv'!$B$2:$AV$468,MATCH(O$2,'Allokerad kvv'!$B$2:$AV$2,0),FALSE),VLOOKUP($B327,'Justerad allokering'!$B$2:$AG$462,MATCH(O$2,'Justerad allokering'!$B$2:$AF$2,0),FALSE))</f>
        <v>0</v>
      </c>
      <c r="P327" s="28">
        <f>IF(ISERROR(1/VLOOKUP($B327,'Justerad allokering'!$B$2:$AG$462,MATCH(P$2,'Justerad allokering'!$B$2:$AF$2,0),FALSE)),VLOOKUP($B327,'Allokerad kvv'!$B$2:$AV$468,MATCH(P$2,'Allokerad kvv'!$B$2:$AV$2,0),FALSE),VLOOKUP($B327,'Justerad allokering'!$B$2:$AG$462,MATCH(P$2,'Justerad allokering'!$B$2:$AF$2,0),FALSE))</f>
        <v>0</v>
      </c>
      <c r="Q327" s="28">
        <f>IF(ISERROR(1/VLOOKUP($B327,'Justerad allokering'!$B$2:$AG$462,MATCH(Q$2,'Justerad allokering'!$B$2:$AF$2,0),FALSE)),VLOOKUP($B327,'Allokerad kvv'!$B$2:$AV$468,MATCH(Q$2,'Allokerad kvv'!$B$2:$AV$2,0),FALSE),VLOOKUP($B327,'Justerad allokering'!$B$2:$AG$462,MATCH(Q$2,'Justerad allokering'!$B$2:$AF$2,0),FALSE))</f>
        <v>0</v>
      </c>
      <c r="R327" s="28">
        <f>IF(ISERROR(1/VLOOKUP($B327,'Justerad allokering'!$B$2:$AG$462,MATCH(R$2,'Justerad allokering'!$B$2:$AF$2,0),FALSE)),VLOOKUP($B327,'Allokerad kvv'!$B$2:$AV$468,MATCH(R$2,'Allokerad kvv'!$B$2:$AV$2,0),FALSE),VLOOKUP($B327,'Justerad allokering'!$B$2:$AG$462,MATCH(R$2,'Justerad allokering'!$B$2:$AF$2,0),FALSE))</f>
        <v>0</v>
      </c>
      <c r="S327" s="28">
        <f>IF(ISERROR(1/VLOOKUP($B327,'Justerad allokering'!$B$2:$AG$462,MATCH(S$2,'Justerad allokering'!$B$2:$AF$2,0),FALSE)),VLOOKUP($B327,'Allokerad kvv'!$B$2:$AV$468,MATCH(S$2,'Allokerad kvv'!$B$2:$AV$2,0),FALSE),VLOOKUP($B327,'Justerad allokering'!$B$2:$AG$462,MATCH(S$2,'Justerad allokering'!$B$2:$AF$2,0),FALSE))</f>
        <v>0</v>
      </c>
      <c r="T327" s="28">
        <f>IF(ISERROR(1/VLOOKUP($B327,'Justerad allokering'!$B$2:$AG$462,MATCH(T$2,'Justerad allokering'!$B$2:$AF$2,0),FALSE)),VLOOKUP($B327,'Allokerad kvv'!$B$2:$AV$468,MATCH(T$2,'Allokerad kvv'!$B$2:$AV$2,0),FALSE),VLOOKUP($B327,'Justerad allokering'!$B$2:$AG$462,MATCH(T$2,'Justerad allokering'!$B$2:$AF$2,0),FALSE))</f>
        <v>0</v>
      </c>
      <c r="U327" s="28">
        <f>IF(ISERROR(1/VLOOKUP($B327,'Justerad allokering'!$B$2:$AG$462,MATCH(U$2,'Justerad allokering'!$B$2:$AF$2,0),FALSE)),VLOOKUP($B327,'Allokerad kvv'!$B$2:$AV$468,MATCH(U$2,'Allokerad kvv'!$B$2:$AV$2,0),FALSE),VLOOKUP($B327,'Justerad allokering'!$B$2:$AG$462,MATCH(U$2,'Justerad allokering'!$B$2:$AF$2,0),FALSE))</f>
        <v>0</v>
      </c>
      <c r="V327" s="28">
        <f>IF(ISERROR(1/VLOOKUP($B327,'Justerad allokering'!$B$2:$AG$462,MATCH(V$2,'Justerad allokering'!$B$2:$AF$2,0),FALSE)),VLOOKUP($B327,'Allokerad kvv'!$B$2:$AV$468,MATCH(V$2,'Allokerad kvv'!$B$2:$AV$2,0),FALSE),VLOOKUP($B327,'Justerad allokering'!$B$2:$AG$462,MATCH(V$2,'Justerad allokering'!$B$2:$AF$2,0),FALSE))</f>
        <v>0</v>
      </c>
      <c r="W327" s="28">
        <f>IF(ISERROR(1/VLOOKUP($B327,'Justerad allokering'!$B$2:$AG$462,MATCH(W$2,'Justerad allokering'!$B$2:$AF$2,0),FALSE)),VLOOKUP($B327,'Allokerad kvv'!$B$2:$AV$468,MATCH(W$2,'Allokerad kvv'!$B$2:$AV$2,0),FALSE),VLOOKUP($B327,'Justerad allokering'!$B$2:$AG$462,MATCH(W$2,'Justerad allokering'!$B$2:$AF$2,0),FALSE))</f>
        <v>0</v>
      </c>
      <c r="X327" s="28">
        <f>IF(ISERROR(1/VLOOKUP($B327,'Justerad allokering'!$B$2:$AG$462,MATCH(X$2,'Justerad allokering'!$B$2:$AF$2,0),FALSE)),VLOOKUP($B327,'Allokerad kvv'!$B$2:$AV$468,MATCH(X$2,'Allokerad kvv'!$B$2:$AV$2,0),FALSE),VLOOKUP($B327,'Justerad allokering'!$B$2:$AG$462,MATCH(X$2,'Justerad allokering'!$B$2:$AF$2,0),FALSE))</f>
        <v>0</v>
      </c>
      <c r="Y327" s="28">
        <f>IF(ISERROR(1/VLOOKUP($B327,'Justerad allokering'!$B$2:$AG$462,MATCH(Y$2,'Justerad allokering'!$B$2:$AF$2,0),FALSE)),VLOOKUP($B327,'Allokerad kvv'!$B$2:$AV$468,MATCH(Y$2,'Allokerad kvv'!$B$2:$AV$2,0),FALSE),VLOOKUP($B327,'Justerad allokering'!$B$2:$AG$462,MATCH(Y$2,'Justerad allokering'!$B$2:$AF$2,0),FALSE))</f>
        <v>0</v>
      </c>
      <c r="Z327" s="28">
        <f>IF(ISERROR(1/VLOOKUP($B327,'Justerad allokering'!$B$2:$AG$462,MATCH(Z$2,'Justerad allokering'!$B$2:$AF$2,0),FALSE)),VLOOKUP($B327,'Allokerad kvv'!$B$2:$AV$468,MATCH(Z$2,'Allokerad kvv'!$B$2:$AV$2,0),FALSE),VLOOKUP($B327,'Justerad allokering'!$B$2:$AG$462,MATCH(Z$2,'Justerad allokering'!$B$2:$AF$2,0),FALSE))</f>
        <v>0</v>
      </c>
      <c r="AA327" s="28"/>
      <c r="AB327" s="28"/>
      <c r="AE327">
        <f t="shared" si="15"/>
        <v>0</v>
      </c>
      <c r="AG327">
        <f t="shared" si="16"/>
        <v>0</v>
      </c>
      <c r="AH327">
        <f t="shared" si="17"/>
        <v>0</v>
      </c>
      <c r="AI327" s="55" t="str">
        <f>IF(AH327=0,"",AH327/VLOOKUP(B327,Kraftvärmeprod!$B$1:$BC$480,MATCH("Summa tillförd energi exklusive rökgaskondensering",Kraftvärmeprod!$B$1:$BC$1,0),FALSE))</f>
        <v/>
      </c>
    </row>
    <row r="328" spans="1:35" x14ac:dyDescent="0.25">
      <c r="A328" s="28" t="s">
        <v>440</v>
      </c>
      <c r="B328" s="28" t="s">
        <v>441</v>
      </c>
      <c r="C328" s="28">
        <f>IF(ISERROR(1/VLOOKUP($B328,'Justerad allokering'!$B$2:$AG$462,MATCH(C$2,'Justerad allokering'!$B$2:$AF$2,0),FALSE)),VLOOKUP($B328,'Allokerad kvv'!$B$2:$AV$468,MATCH(C$2,'Allokerad kvv'!$B$2:$AV$2,0),FALSE),VLOOKUP($B328,'Justerad allokering'!$B$2:$AG$462,MATCH(C$2,'Justerad allokering'!$B$2:$AF$2,0),FALSE))</f>
        <v>0</v>
      </c>
      <c r="D328" s="28">
        <f>IF(ISERROR(1/VLOOKUP($B328,'Justerad allokering'!$B$2:$AG$462,MATCH(D$2,'Justerad allokering'!$B$2:$AF$2,0),FALSE)),VLOOKUP($B328,'Allokerad kvv'!$B$2:$AV$468,MATCH(D$2,'Allokerad kvv'!$B$2:$AV$2,0),FALSE),VLOOKUP($B328,'Justerad allokering'!$B$2:$AG$462,MATCH(D$2,'Justerad allokering'!$B$2:$AF$2,0),FALSE))</f>
        <v>0</v>
      </c>
      <c r="E328" s="28">
        <f>IF(ISERROR(1/VLOOKUP($B328,'Justerad allokering'!$B$2:$AG$462,MATCH(E$2,'Justerad allokering'!$B$2:$AF$2,0),FALSE)),VLOOKUP($B328,'Allokerad kvv'!$B$2:$AV$468,MATCH(E$2,'Allokerad kvv'!$B$2:$AV$2,0),FALSE),VLOOKUP($B328,'Justerad allokering'!$B$2:$AG$462,MATCH(E$2,'Justerad allokering'!$B$2:$AF$2,0),FALSE))</f>
        <v>0</v>
      </c>
      <c r="F328" s="28">
        <f>IF(ISERROR(1/VLOOKUP($B328,'Justerad allokering'!$B$2:$AG$462,MATCH(F$2,'Justerad allokering'!$B$2:$AF$2,0),FALSE)),VLOOKUP($B328,'Allokerad kvv'!$B$2:$AV$468,MATCH(F$2,'Allokerad kvv'!$B$2:$AV$2,0),FALSE),VLOOKUP($B328,'Justerad allokering'!$B$2:$AG$462,MATCH(F$2,'Justerad allokering'!$B$2:$AF$2,0),FALSE))</f>
        <v>0</v>
      </c>
      <c r="G328" s="28">
        <f>IF(ISERROR(1/VLOOKUP($B328,'Justerad allokering'!$B$2:$AG$462,MATCH(G$2,'Justerad allokering'!$B$2:$AF$2,0),FALSE)),VLOOKUP($B328,'Allokerad kvv'!$B$2:$AV$468,MATCH(G$2,'Allokerad kvv'!$B$2:$AV$2,0),FALSE),VLOOKUP($B328,'Justerad allokering'!$B$2:$AG$462,MATCH(G$2,'Justerad allokering'!$B$2:$AF$2,0),FALSE))</f>
        <v>0</v>
      </c>
      <c r="H328" s="28">
        <f>IF(ISERROR(1/VLOOKUP($B328,'Justerad allokering'!$B$2:$AG$462,MATCH(H$2,'Justerad allokering'!$B$2:$AF$2,0),FALSE)),VLOOKUP($B328,'Allokerad kvv'!$B$2:$AV$468,MATCH(H$2,'Allokerad kvv'!$B$2:$AV$2,0),FALSE),VLOOKUP($B328,'Justerad allokering'!$B$2:$AG$462,MATCH(H$2,'Justerad allokering'!$B$2:$AF$2,0),FALSE))</f>
        <v>0</v>
      </c>
      <c r="I328" s="28">
        <f>IF(ISERROR(1/VLOOKUP($B328,'Justerad allokering'!$B$2:$AG$462,MATCH(I$2,'Justerad allokering'!$B$2:$AF$2,0),FALSE)),VLOOKUP($B328,'Allokerad kvv'!$B$2:$AV$468,MATCH(I$2,'Allokerad kvv'!$B$2:$AV$2,0),FALSE),VLOOKUP($B328,'Justerad allokering'!$B$2:$AG$462,MATCH(I$2,'Justerad allokering'!$B$2:$AF$2,0),FALSE))</f>
        <v>0</v>
      </c>
      <c r="J328" s="28">
        <f>IF(ISERROR(1/VLOOKUP($B328,'Justerad allokering'!$B$2:$AG$462,MATCH(J$2,'Justerad allokering'!$B$2:$AF$2,0),FALSE)),VLOOKUP($B328,'Allokerad kvv'!$B$2:$AV$468,MATCH(J$2,'Allokerad kvv'!$B$2:$AV$2,0),FALSE),VLOOKUP($B328,'Justerad allokering'!$B$2:$AG$462,MATCH(J$2,'Justerad allokering'!$B$2:$AF$2,0),FALSE))</f>
        <v>0</v>
      </c>
      <c r="K328" s="28">
        <f>IF(ISERROR(1/VLOOKUP($B328,'Justerad allokering'!$B$2:$AG$462,MATCH(K$2,'Justerad allokering'!$B$2:$AF$2,0),FALSE)),VLOOKUP($B328,'Allokerad kvv'!$B$2:$AV$468,MATCH(K$2,'Allokerad kvv'!$B$2:$AV$2,0),FALSE),VLOOKUP($B328,'Justerad allokering'!$B$2:$AG$462,MATCH(K$2,'Justerad allokering'!$B$2:$AF$2,0),FALSE))</f>
        <v>0</v>
      </c>
      <c r="L328" s="28">
        <f>IF(ISERROR(1/VLOOKUP($B328,'Justerad allokering'!$B$2:$AG$462,MATCH(L$2,'Justerad allokering'!$B$2:$AF$2,0),FALSE)),VLOOKUP($B328,'Allokerad kvv'!$B$2:$AV$468,MATCH(L$2,'Allokerad kvv'!$B$2:$AV$2,0),FALSE),VLOOKUP($B328,'Justerad allokering'!$B$2:$AG$462,MATCH(L$2,'Justerad allokering'!$B$2:$AF$2,0),FALSE))</f>
        <v>0</v>
      </c>
      <c r="M328" s="28">
        <f>IF(ISERROR(1/VLOOKUP($B328,'Justerad allokering'!$B$2:$AG$462,MATCH(M$2,'Justerad allokering'!$B$2:$AF$2,0),FALSE)),VLOOKUP($B328,'Allokerad kvv'!$B$2:$AV$468,MATCH(M$2,'Allokerad kvv'!$B$2:$AV$2,0),FALSE),VLOOKUP($B328,'Justerad allokering'!$B$2:$AG$462,MATCH(M$2,'Justerad allokering'!$B$2:$AF$2,0),FALSE))</f>
        <v>0</v>
      </c>
      <c r="N328" s="28">
        <f>IF(ISERROR(1/VLOOKUP($B328,'Justerad allokering'!$B$2:$AG$462,MATCH(N$2,'Justerad allokering'!$B$2:$AF$2,0),FALSE)),VLOOKUP($B328,'Allokerad kvv'!$B$2:$AV$468,MATCH(N$2,'Allokerad kvv'!$B$2:$AV$2,0),FALSE),VLOOKUP($B328,'Justerad allokering'!$B$2:$AG$462,MATCH(N$2,'Justerad allokering'!$B$2:$AF$2,0),FALSE))</f>
        <v>0</v>
      </c>
      <c r="O328" s="28">
        <f>IF(ISERROR(1/VLOOKUP($B328,'Justerad allokering'!$B$2:$AG$462,MATCH(O$2,'Justerad allokering'!$B$2:$AF$2,0),FALSE)),VLOOKUP($B328,'Allokerad kvv'!$B$2:$AV$468,MATCH(O$2,'Allokerad kvv'!$B$2:$AV$2,0),FALSE),VLOOKUP($B328,'Justerad allokering'!$B$2:$AG$462,MATCH(O$2,'Justerad allokering'!$B$2:$AF$2,0),FALSE))</f>
        <v>0</v>
      </c>
      <c r="P328" s="28">
        <f>IF(ISERROR(1/VLOOKUP($B328,'Justerad allokering'!$B$2:$AG$462,MATCH(P$2,'Justerad allokering'!$B$2:$AF$2,0),FALSE)),VLOOKUP($B328,'Allokerad kvv'!$B$2:$AV$468,MATCH(P$2,'Allokerad kvv'!$B$2:$AV$2,0),FALSE),VLOOKUP($B328,'Justerad allokering'!$B$2:$AG$462,MATCH(P$2,'Justerad allokering'!$B$2:$AF$2,0),FALSE))</f>
        <v>0</v>
      </c>
      <c r="Q328" s="28">
        <f>IF(ISERROR(1/VLOOKUP($B328,'Justerad allokering'!$B$2:$AG$462,MATCH(Q$2,'Justerad allokering'!$B$2:$AF$2,0),FALSE)),VLOOKUP($B328,'Allokerad kvv'!$B$2:$AV$468,MATCH(Q$2,'Allokerad kvv'!$B$2:$AV$2,0),FALSE),VLOOKUP($B328,'Justerad allokering'!$B$2:$AG$462,MATCH(Q$2,'Justerad allokering'!$B$2:$AF$2,0),FALSE))</f>
        <v>0</v>
      </c>
      <c r="R328" s="28">
        <f>IF(ISERROR(1/VLOOKUP($B328,'Justerad allokering'!$B$2:$AG$462,MATCH(R$2,'Justerad allokering'!$B$2:$AF$2,0),FALSE)),VLOOKUP($B328,'Allokerad kvv'!$B$2:$AV$468,MATCH(R$2,'Allokerad kvv'!$B$2:$AV$2,0),FALSE),VLOOKUP($B328,'Justerad allokering'!$B$2:$AG$462,MATCH(R$2,'Justerad allokering'!$B$2:$AF$2,0),FALSE))</f>
        <v>0</v>
      </c>
      <c r="S328" s="28">
        <f>IF(ISERROR(1/VLOOKUP($B328,'Justerad allokering'!$B$2:$AG$462,MATCH(S$2,'Justerad allokering'!$B$2:$AF$2,0),FALSE)),VLOOKUP($B328,'Allokerad kvv'!$B$2:$AV$468,MATCH(S$2,'Allokerad kvv'!$B$2:$AV$2,0),FALSE),VLOOKUP($B328,'Justerad allokering'!$B$2:$AG$462,MATCH(S$2,'Justerad allokering'!$B$2:$AF$2,0),FALSE))</f>
        <v>0</v>
      </c>
      <c r="T328" s="28">
        <f>IF(ISERROR(1/VLOOKUP($B328,'Justerad allokering'!$B$2:$AG$462,MATCH(T$2,'Justerad allokering'!$B$2:$AF$2,0),FALSE)),VLOOKUP($B328,'Allokerad kvv'!$B$2:$AV$468,MATCH(T$2,'Allokerad kvv'!$B$2:$AV$2,0),FALSE),VLOOKUP($B328,'Justerad allokering'!$B$2:$AG$462,MATCH(T$2,'Justerad allokering'!$B$2:$AF$2,0),FALSE))</f>
        <v>0</v>
      </c>
      <c r="U328" s="28">
        <f>IF(ISERROR(1/VLOOKUP($B328,'Justerad allokering'!$B$2:$AG$462,MATCH(U$2,'Justerad allokering'!$B$2:$AF$2,0),FALSE)),VLOOKUP($B328,'Allokerad kvv'!$B$2:$AV$468,MATCH(U$2,'Allokerad kvv'!$B$2:$AV$2,0),FALSE),VLOOKUP($B328,'Justerad allokering'!$B$2:$AG$462,MATCH(U$2,'Justerad allokering'!$B$2:$AF$2,0),FALSE))</f>
        <v>0</v>
      </c>
      <c r="V328" s="28">
        <f>IF(ISERROR(1/VLOOKUP($B328,'Justerad allokering'!$B$2:$AG$462,MATCH(V$2,'Justerad allokering'!$B$2:$AF$2,0),FALSE)),VLOOKUP($B328,'Allokerad kvv'!$B$2:$AV$468,MATCH(V$2,'Allokerad kvv'!$B$2:$AV$2,0),FALSE),VLOOKUP($B328,'Justerad allokering'!$B$2:$AG$462,MATCH(V$2,'Justerad allokering'!$B$2:$AF$2,0),FALSE))</f>
        <v>0</v>
      </c>
      <c r="W328" s="28">
        <f>IF(ISERROR(1/VLOOKUP($B328,'Justerad allokering'!$B$2:$AG$462,MATCH(W$2,'Justerad allokering'!$B$2:$AF$2,0),FALSE)),VLOOKUP($B328,'Allokerad kvv'!$B$2:$AV$468,MATCH(W$2,'Allokerad kvv'!$B$2:$AV$2,0),FALSE),VLOOKUP($B328,'Justerad allokering'!$B$2:$AG$462,MATCH(W$2,'Justerad allokering'!$B$2:$AF$2,0),FALSE))</f>
        <v>0</v>
      </c>
      <c r="X328" s="28">
        <f>IF(ISERROR(1/VLOOKUP($B328,'Justerad allokering'!$B$2:$AG$462,MATCH(X$2,'Justerad allokering'!$B$2:$AF$2,0),FALSE)),VLOOKUP($B328,'Allokerad kvv'!$B$2:$AV$468,MATCH(X$2,'Allokerad kvv'!$B$2:$AV$2,0),FALSE),VLOOKUP($B328,'Justerad allokering'!$B$2:$AG$462,MATCH(X$2,'Justerad allokering'!$B$2:$AF$2,0),FALSE))</f>
        <v>0</v>
      </c>
      <c r="Y328" s="28">
        <f>IF(ISERROR(1/VLOOKUP($B328,'Justerad allokering'!$B$2:$AG$462,MATCH(Y$2,'Justerad allokering'!$B$2:$AF$2,0),FALSE)),VLOOKUP($B328,'Allokerad kvv'!$B$2:$AV$468,MATCH(Y$2,'Allokerad kvv'!$B$2:$AV$2,0),FALSE),VLOOKUP($B328,'Justerad allokering'!$B$2:$AG$462,MATCH(Y$2,'Justerad allokering'!$B$2:$AF$2,0),FALSE))</f>
        <v>0</v>
      </c>
      <c r="Z328" s="28">
        <f>IF(ISERROR(1/VLOOKUP($B328,'Justerad allokering'!$B$2:$AG$462,MATCH(Z$2,'Justerad allokering'!$B$2:$AF$2,0),FALSE)),VLOOKUP($B328,'Allokerad kvv'!$B$2:$AV$468,MATCH(Z$2,'Allokerad kvv'!$B$2:$AV$2,0),FALSE),VLOOKUP($B328,'Justerad allokering'!$B$2:$AG$462,MATCH(Z$2,'Justerad allokering'!$B$2:$AF$2,0),FALSE))</f>
        <v>0</v>
      </c>
      <c r="AA328" s="28"/>
      <c r="AB328" s="28"/>
      <c r="AE328">
        <f t="shared" si="15"/>
        <v>0</v>
      </c>
      <c r="AG328">
        <f t="shared" si="16"/>
        <v>0</v>
      </c>
      <c r="AH328">
        <f t="shared" si="17"/>
        <v>0</v>
      </c>
      <c r="AI328" s="55" t="str">
        <f>IF(AH328=0,"",AH328/VLOOKUP(B328,Kraftvärmeprod!$B$1:$BC$480,MATCH("Summa tillförd energi exklusive rökgaskondensering",Kraftvärmeprod!$B$1:$BC$1,0),FALSE))</f>
        <v/>
      </c>
    </row>
    <row r="329" spans="1:35" x14ac:dyDescent="0.25">
      <c r="A329" s="28" t="s">
        <v>440</v>
      </c>
      <c r="B329" s="28" t="s">
        <v>442</v>
      </c>
      <c r="C329" s="28">
        <f>IF(ISERROR(1/VLOOKUP($B329,'Justerad allokering'!$B$2:$AG$462,MATCH(C$2,'Justerad allokering'!$B$2:$AF$2,0),FALSE)),VLOOKUP($B329,'Allokerad kvv'!$B$2:$AV$468,MATCH(C$2,'Allokerad kvv'!$B$2:$AV$2,0),FALSE),VLOOKUP($B329,'Justerad allokering'!$B$2:$AG$462,MATCH(C$2,'Justerad allokering'!$B$2:$AF$2,0),FALSE))</f>
        <v>0</v>
      </c>
      <c r="D329" s="28">
        <f>IF(ISERROR(1/VLOOKUP($B329,'Justerad allokering'!$B$2:$AG$462,MATCH(D$2,'Justerad allokering'!$B$2:$AF$2,0),FALSE)),VLOOKUP($B329,'Allokerad kvv'!$B$2:$AV$468,MATCH(D$2,'Allokerad kvv'!$B$2:$AV$2,0),FALSE),VLOOKUP($B329,'Justerad allokering'!$B$2:$AG$462,MATCH(D$2,'Justerad allokering'!$B$2:$AF$2,0),FALSE))</f>
        <v>0</v>
      </c>
      <c r="E329" s="28">
        <f>IF(ISERROR(1/VLOOKUP($B329,'Justerad allokering'!$B$2:$AG$462,MATCH(E$2,'Justerad allokering'!$B$2:$AF$2,0),FALSE)),VLOOKUP($B329,'Allokerad kvv'!$B$2:$AV$468,MATCH(E$2,'Allokerad kvv'!$B$2:$AV$2,0),FALSE),VLOOKUP($B329,'Justerad allokering'!$B$2:$AG$462,MATCH(E$2,'Justerad allokering'!$B$2:$AF$2,0),FALSE))</f>
        <v>0</v>
      </c>
      <c r="F329" s="28">
        <f>IF(ISERROR(1/VLOOKUP($B329,'Justerad allokering'!$B$2:$AG$462,MATCH(F$2,'Justerad allokering'!$B$2:$AF$2,0),FALSE)),VLOOKUP($B329,'Allokerad kvv'!$B$2:$AV$468,MATCH(F$2,'Allokerad kvv'!$B$2:$AV$2,0),FALSE),VLOOKUP($B329,'Justerad allokering'!$B$2:$AG$462,MATCH(F$2,'Justerad allokering'!$B$2:$AF$2,0),FALSE))</f>
        <v>0</v>
      </c>
      <c r="G329" s="28">
        <f>IF(ISERROR(1/VLOOKUP($B329,'Justerad allokering'!$B$2:$AG$462,MATCH(G$2,'Justerad allokering'!$B$2:$AF$2,0),FALSE)),VLOOKUP($B329,'Allokerad kvv'!$B$2:$AV$468,MATCH(G$2,'Allokerad kvv'!$B$2:$AV$2,0),FALSE),VLOOKUP($B329,'Justerad allokering'!$B$2:$AG$462,MATCH(G$2,'Justerad allokering'!$B$2:$AF$2,0),FALSE))</f>
        <v>0</v>
      </c>
      <c r="H329" s="28">
        <f>IF(ISERROR(1/VLOOKUP($B329,'Justerad allokering'!$B$2:$AG$462,MATCH(H$2,'Justerad allokering'!$B$2:$AF$2,0),FALSE)),VLOOKUP($B329,'Allokerad kvv'!$B$2:$AV$468,MATCH(H$2,'Allokerad kvv'!$B$2:$AV$2,0),FALSE),VLOOKUP($B329,'Justerad allokering'!$B$2:$AG$462,MATCH(H$2,'Justerad allokering'!$B$2:$AF$2,0),FALSE))</f>
        <v>0</v>
      </c>
      <c r="I329" s="28">
        <f>IF(ISERROR(1/VLOOKUP($B329,'Justerad allokering'!$B$2:$AG$462,MATCH(I$2,'Justerad allokering'!$B$2:$AF$2,0),FALSE)),VLOOKUP($B329,'Allokerad kvv'!$B$2:$AV$468,MATCH(I$2,'Allokerad kvv'!$B$2:$AV$2,0),FALSE),VLOOKUP($B329,'Justerad allokering'!$B$2:$AG$462,MATCH(I$2,'Justerad allokering'!$B$2:$AF$2,0),FALSE))</f>
        <v>0</v>
      </c>
      <c r="J329" s="28">
        <f>IF(ISERROR(1/VLOOKUP($B329,'Justerad allokering'!$B$2:$AG$462,MATCH(J$2,'Justerad allokering'!$B$2:$AF$2,0),FALSE)),VLOOKUP($B329,'Allokerad kvv'!$B$2:$AV$468,MATCH(J$2,'Allokerad kvv'!$B$2:$AV$2,0),FALSE),VLOOKUP($B329,'Justerad allokering'!$B$2:$AG$462,MATCH(J$2,'Justerad allokering'!$B$2:$AF$2,0),FALSE))</f>
        <v>0</v>
      </c>
      <c r="K329" s="28">
        <f>IF(ISERROR(1/VLOOKUP($B329,'Justerad allokering'!$B$2:$AG$462,MATCH(K$2,'Justerad allokering'!$B$2:$AF$2,0),FALSE)),VLOOKUP($B329,'Allokerad kvv'!$B$2:$AV$468,MATCH(K$2,'Allokerad kvv'!$B$2:$AV$2,0),FALSE),VLOOKUP($B329,'Justerad allokering'!$B$2:$AG$462,MATCH(K$2,'Justerad allokering'!$B$2:$AF$2,0),FALSE))</f>
        <v>0</v>
      </c>
      <c r="L329" s="28">
        <f>IF(ISERROR(1/VLOOKUP($B329,'Justerad allokering'!$B$2:$AG$462,MATCH(L$2,'Justerad allokering'!$B$2:$AF$2,0),FALSE)),VLOOKUP($B329,'Allokerad kvv'!$B$2:$AV$468,MATCH(L$2,'Allokerad kvv'!$B$2:$AV$2,0),FALSE),VLOOKUP($B329,'Justerad allokering'!$B$2:$AG$462,MATCH(L$2,'Justerad allokering'!$B$2:$AF$2,0),FALSE))</f>
        <v>0</v>
      </c>
      <c r="M329" s="28">
        <f>IF(ISERROR(1/VLOOKUP($B329,'Justerad allokering'!$B$2:$AG$462,MATCH(M$2,'Justerad allokering'!$B$2:$AF$2,0),FALSE)),VLOOKUP($B329,'Allokerad kvv'!$B$2:$AV$468,MATCH(M$2,'Allokerad kvv'!$B$2:$AV$2,0),FALSE),VLOOKUP($B329,'Justerad allokering'!$B$2:$AG$462,MATCH(M$2,'Justerad allokering'!$B$2:$AF$2,0),FALSE))</f>
        <v>0</v>
      </c>
      <c r="N329" s="28">
        <f>IF(ISERROR(1/VLOOKUP($B329,'Justerad allokering'!$B$2:$AG$462,MATCH(N$2,'Justerad allokering'!$B$2:$AF$2,0),FALSE)),VLOOKUP($B329,'Allokerad kvv'!$B$2:$AV$468,MATCH(N$2,'Allokerad kvv'!$B$2:$AV$2,0),FALSE),VLOOKUP($B329,'Justerad allokering'!$B$2:$AG$462,MATCH(N$2,'Justerad allokering'!$B$2:$AF$2,0),FALSE))</f>
        <v>0</v>
      </c>
      <c r="O329" s="28">
        <f>IF(ISERROR(1/VLOOKUP($B329,'Justerad allokering'!$B$2:$AG$462,MATCH(O$2,'Justerad allokering'!$B$2:$AF$2,0),FALSE)),VLOOKUP($B329,'Allokerad kvv'!$B$2:$AV$468,MATCH(O$2,'Allokerad kvv'!$B$2:$AV$2,0),FALSE),VLOOKUP($B329,'Justerad allokering'!$B$2:$AG$462,MATCH(O$2,'Justerad allokering'!$B$2:$AF$2,0),FALSE))</f>
        <v>0</v>
      </c>
      <c r="P329" s="28">
        <f>IF(ISERROR(1/VLOOKUP($B329,'Justerad allokering'!$B$2:$AG$462,MATCH(P$2,'Justerad allokering'!$B$2:$AF$2,0),FALSE)),VLOOKUP($B329,'Allokerad kvv'!$B$2:$AV$468,MATCH(P$2,'Allokerad kvv'!$B$2:$AV$2,0),FALSE),VLOOKUP($B329,'Justerad allokering'!$B$2:$AG$462,MATCH(P$2,'Justerad allokering'!$B$2:$AF$2,0),FALSE))</f>
        <v>0</v>
      </c>
      <c r="Q329" s="28">
        <f>IF(ISERROR(1/VLOOKUP($B329,'Justerad allokering'!$B$2:$AG$462,MATCH(Q$2,'Justerad allokering'!$B$2:$AF$2,0),FALSE)),VLOOKUP($B329,'Allokerad kvv'!$B$2:$AV$468,MATCH(Q$2,'Allokerad kvv'!$B$2:$AV$2,0),FALSE),VLOOKUP($B329,'Justerad allokering'!$B$2:$AG$462,MATCH(Q$2,'Justerad allokering'!$B$2:$AF$2,0),FALSE))</f>
        <v>0</v>
      </c>
      <c r="R329" s="28">
        <f>IF(ISERROR(1/VLOOKUP($B329,'Justerad allokering'!$B$2:$AG$462,MATCH(R$2,'Justerad allokering'!$B$2:$AF$2,0),FALSE)),VLOOKUP($B329,'Allokerad kvv'!$B$2:$AV$468,MATCH(R$2,'Allokerad kvv'!$B$2:$AV$2,0),FALSE),VLOOKUP($B329,'Justerad allokering'!$B$2:$AG$462,MATCH(R$2,'Justerad allokering'!$B$2:$AF$2,0),FALSE))</f>
        <v>0</v>
      </c>
      <c r="S329" s="28">
        <f>IF(ISERROR(1/VLOOKUP($B329,'Justerad allokering'!$B$2:$AG$462,MATCH(S$2,'Justerad allokering'!$B$2:$AF$2,0),FALSE)),VLOOKUP($B329,'Allokerad kvv'!$B$2:$AV$468,MATCH(S$2,'Allokerad kvv'!$B$2:$AV$2,0),FALSE),VLOOKUP($B329,'Justerad allokering'!$B$2:$AG$462,MATCH(S$2,'Justerad allokering'!$B$2:$AF$2,0),FALSE))</f>
        <v>0</v>
      </c>
      <c r="T329" s="28">
        <f>IF(ISERROR(1/VLOOKUP($B329,'Justerad allokering'!$B$2:$AG$462,MATCH(T$2,'Justerad allokering'!$B$2:$AF$2,0),FALSE)),VLOOKUP($B329,'Allokerad kvv'!$B$2:$AV$468,MATCH(T$2,'Allokerad kvv'!$B$2:$AV$2,0),FALSE),VLOOKUP($B329,'Justerad allokering'!$B$2:$AG$462,MATCH(T$2,'Justerad allokering'!$B$2:$AF$2,0),FALSE))</f>
        <v>0</v>
      </c>
      <c r="U329" s="28">
        <f>IF(ISERROR(1/VLOOKUP($B329,'Justerad allokering'!$B$2:$AG$462,MATCH(U$2,'Justerad allokering'!$B$2:$AF$2,0),FALSE)),VLOOKUP($B329,'Allokerad kvv'!$B$2:$AV$468,MATCH(U$2,'Allokerad kvv'!$B$2:$AV$2,0),FALSE),VLOOKUP($B329,'Justerad allokering'!$B$2:$AG$462,MATCH(U$2,'Justerad allokering'!$B$2:$AF$2,0),FALSE))</f>
        <v>0</v>
      </c>
      <c r="V329" s="28">
        <f>IF(ISERROR(1/VLOOKUP($B329,'Justerad allokering'!$B$2:$AG$462,MATCH(V$2,'Justerad allokering'!$B$2:$AF$2,0),FALSE)),VLOOKUP($B329,'Allokerad kvv'!$B$2:$AV$468,MATCH(V$2,'Allokerad kvv'!$B$2:$AV$2,0),FALSE),VLOOKUP($B329,'Justerad allokering'!$B$2:$AG$462,MATCH(V$2,'Justerad allokering'!$B$2:$AF$2,0),FALSE))</f>
        <v>0</v>
      </c>
      <c r="W329" s="28">
        <f>IF(ISERROR(1/VLOOKUP($B329,'Justerad allokering'!$B$2:$AG$462,MATCH(W$2,'Justerad allokering'!$B$2:$AF$2,0),FALSE)),VLOOKUP($B329,'Allokerad kvv'!$B$2:$AV$468,MATCH(W$2,'Allokerad kvv'!$B$2:$AV$2,0),FALSE),VLOOKUP($B329,'Justerad allokering'!$B$2:$AG$462,MATCH(W$2,'Justerad allokering'!$B$2:$AF$2,0),FALSE))</f>
        <v>0</v>
      </c>
      <c r="X329" s="28">
        <f>IF(ISERROR(1/VLOOKUP($B329,'Justerad allokering'!$B$2:$AG$462,MATCH(X$2,'Justerad allokering'!$B$2:$AF$2,0),FALSE)),VLOOKUP($B329,'Allokerad kvv'!$B$2:$AV$468,MATCH(X$2,'Allokerad kvv'!$B$2:$AV$2,0),FALSE),VLOOKUP($B329,'Justerad allokering'!$B$2:$AG$462,MATCH(X$2,'Justerad allokering'!$B$2:$AF$2,0),FALSE))</f>
        <v>0</v>
      </c>
      <c r="Y329" s="28">
        <f>IF(ISERROR(1/VLOOKUP($B329,'Justerad allokering'!$B$2:$AG$462,MATCH(Y$2,'Justerad allokering'!$B$2:$AF$2,0),FALSE)),VLOOKUP($B329,'Allokerad kvv'!$B$2:$AV$468,MATCH(Y$2,'Allokerad kvv'!$B$2:$AV$2,0),FALSE),VLOOKUP($B329,'Justerad allokering'!$B$2:$AG$462,MATCH(Y$2,'Justerad allokering'!$B$2:$AF$2,0),FALSE))</f>
        <v>0</v>
      </c>
      <c r="Z329" s="28">
        <f>IF(ISERROR(1/VLOOKUP($B329,'Justerad allokering'!$B$2:$AG$462,MATCH(Z$2,'Justerad allokering'!$B$2:$AF$2,0),FALSE)),VLOOKUP($B329,'Allokerad kvv'!$B$2:$AV$468,MATCH(Z$2,'Allokerad kvv'!$B$2:$AV$2,0),FALSE),VLOOKUP($B329,'Justerad allokering'!$B$2:$AG$462,MATCH(Z$2,'Justerad allokering'!$B$2:$AF$2,0),FALSE))</f>
        <v>0</v>
      </c>
      <c r="AA329" s="28"/>
      <c r="AB329" s="28"/>
      <c r="AE329">
        <f t="shared" si="15"/>
        <v>0</v>
      </c>
      <c r="AG329">
        <f t="shared" si="16"/>
        <v>0</v>
      </c>
      <c r="AH329">
        <f t="shared" si="17"/>
        <v>0</v>
      </c>
      <c r="AI329" s="55" t="str">
        <f>IF(AH329=0,"",AH329/VLOOKUP(B329,Kraftvärmeprod!$B$1:$BC$480,MATCH("Summa tillförd energi exklusive rökgaskondensering",Kraftvärmeprod!$B$1:$BC$1,0),FALSE))</f>
        <v/>
      </c>
    </row>
    <row r="330" spans="1:35" x14ac:dyDescent="0.25">
      <c r="A330" s="28" t="s">
        <v>443</v>
      </c>
      <c r="B330" s="28" t="s">
        <v>444</v>
      </c>
      <c r="C330" s="28">
        <f>IF(ISERROR(1/VLOOKUP($B330,'Justerad allokering'!$B$2:$AG$462,MATCH(C$2,'Justerad allokering'!$B$2:$AF$2,0),FALSE)),VLOOKUP($B330,'Allokerad kvv'!$B$2:$AV$468,MATCH(C$2,'Allokerad kvv'!$B$2:$AV$2,0),FALSE),VLOOKUP($B330,'Justerad allokering'!$B$2:$AG$462,MATCH(C$2,'Justerad allokering'!$B$2:$AF$2,0),FALSE))</f>
        <v>23.479900000000001</v>
      </c>
      <c r="D330" s="28">
        <f>IF(ISERROR(1/VLOOKUP($B330,'Justerad allokering'!$B$2:$AG$462,MATCH(D$2,'Justerad allokering'!$B$2:$AF$2,0),FALSE)),VLOOKUP($B330,'Allokerad kvv'!$B$2:$AV$468,MATCH(D$2,'Allokerad kvv'!$B$2:$AV$2,0),FALSE),VLOOKUP($B330,'Justerad allokering'!$B$2:$AG$462,MATCH(D$2,'Justerad allokering'!$B$2:$AF$2,0),FALSE))</f>
        <v>0</v>
      </c>
      <c r="E330" s="28">
        <f>IF(ISERROR(1/VLOOKUP($B330,'Justerad allokering'!$B$2:$AG$462,MATCH(E$2,'Justerad allokering'!$B$2:$AF$2,0),FALSE)),VLOOKUP($B330,'Allokerad kvv'!$B$2:$AV$468,MATCH(E$2,'Allokerad kvv'!$B$2:$AV$2,0),FALSE),VLOOKUP($B330,'Justerad allokering'!$B$2:$AG$462,MATCH(E$2,'Justerad allokering'!$B$2:$AF$2,0),FALSE))</f>
        <v>2.8086199999999999</v>
      </c>
      <c r="F330" s="28">
        <f>IF(ISERROR(1/VLOOKUP($B330,'Justerad allokering'!$B$2:$AG$462,MATCH(F$2,'Justerad allokering'!$B$2:$AF$2,0),FALSE)),VLOOKUP($B330,'Allokerad kvv'!$B$2:$AV$468,MATCH(F$2,'Allokerad kvv'!$B$2:$AV$2,0),FALSE),VLOOKUP($B330,'Justerad allokering'!$B$2:$AG$462,MATCH(F$2,'Justerad allokering'!$B$2:$AF$2,0),FALSE))</f>
        <v>0</v>
      </c>
      <c r="G330" s="28">
        <f>IF(ISERROR(1/VLOOKUP($B330,'Justerad allokering'!$B$2:$AG$462,MATCH(G$2,'Justerad allokering'!$B$2:$AF$2,0),FALSE)),VLOOKUP($B330,'Allokerad kvv'!$B$2:$AV$468,MATCH(G$2,'Allokerad kvv'!$B$2:$AV$2,0),FALSE),VLOOKUP($B330,'Justerad allokering'!$B$2:$AG$462,MATCH(G$2,'Justerad allokering'!$B$2:$AF$2,0),FALSE))</f>
        <v>0</v>
      </c>
      <c r="H330" s="28">
        <f>IF(ISERROR(1/VLOOKUP($B330,'Justerad allokering'!$B$2:$AG$462,MATCH(H$2,'Justerad allokering'!$B$2:$AF$2,0),FALSE)),VLOOKUP($B330,'Allokerad kvv'!$B$2:$AV$468,MATCH(H$2,'Allokerad kvv'!$B$2:$AV$2,0),FALSE),VLOOKUP($B330,'Justerad allokering'!$B$2:$AG$462,MATCH(H$2,'Justerad allokering'!$B$2:$AF$2,0),FALSE))</f>
        <v>0</v>
      </c>
      <c r="I330" s="28">
        <f>IF(ISERROR(1/VLOOKUP($B330,'Justerad allokering'!$B$2:$AG$462,MATCH(I$2,'Justerad allokering'!$B$2:$AF$2,0),FALSE)),VLOOKUP($B330,'Allokerad kvv'!$B$2:$AV$468,MATCH(I$2,'Allokerad kvv'!$B$2:$AV$2,0),FALSE),VLOOKUP($B330,'Justerad allokering'!$B$2:$AG$462,MATCH(I$2,'Justerad allokering'!$B$2:$AF$2,0),FALSE))</f>
        <v>0</v>
      </c>
      <c r="J330" s="28">
        <f>IF(ISERROR(1/VLOOKUP($B330,'Justerad allokering'!$B$2:$AG$462,MATCH(J$2,'Justerad allokering'!$B$2:$AF$2,0),FALSE)),VLOOKUP($B330,'Allokerad kvv'!$B$2:$AV$468,MATCH(J$2,'Allokerad kvv'!$B$2:$AV$2,0),FALSE),VLOOKUP($B330,'Justerad allokering'!$B$2:$AG$462,MATCH(J$2,'Justerad allokering'!$B$2:$AF$2,0),FALSE))</f>
        <v>5.10792</v>
      </c>
      <c r="K330" s="28">
        <f>IF(ISERROR(1/VLOOKUP($B330,'Justerad allokering'!$B$2:$AG$462,MATCH(K$2,'Justerad allokering'!$B$2:$AF$2,0),FALSE)),VLOOKUP($B330,'Allokerad kvv'!$B$2:$AV$468,MATCH(K$2,'Allokerad kvv'!$B$2:$AV$2,0),FALSE),VLOOKUP($B330,'Justerad allokering'!$B$2:$AG$462,MATCH(K$2,'Justerad allokering'!$B$2:$AF$2,0),FALSE))</f>
        <v>3.4120200000000001</v>
      </c>
      <c r="L330" s="28">
        <f>IF(ISERROR(1/VLOOKUP($B330,'Justerad allokering'!$B$2:$AG$462,MATCH(L$2,'Justerad allokering'!$B$2:$AF$2,0),FALSE)),VLOOKUP($B330,'Allokerad kvv'!$B$2:$AV$468,MATCH(L$2,'Allokerad kvv'!$B$2:$AV$2,0),FALSE),VLOOKUP($B330,'Justerad allokering'!$B$2:$AG$462,MATCH(L$2,'Justerad allokering'!$B$2:$AF$2,0),FALSE))</f>
        <v>0</v>
      </c>
      <c r="M330" s="28">
        <f>IF(ISERROR(1/VLOOKUP($B330,'Justerad allokering'!$B$2:$AG$462,MATCH(M$2,'Justerad allokering'!$B$2:$AF$2,0),FALSE)),VLOOKUP($B330,'Allokerad kvv'!$B$2:$AV$468,MATCH(M$2,'Allokerad kvv'!$B$2:$AV$2,0),FALSE),VLOOKUP($B330,'Justerad allokering'!$B$2:$AG$462,MATCH(M$2,'Justerad allokering'!$B$2:$AF$2,0),FALSE))</f>
        <v>119.53700000000001</v>
      </c>
      <c r="N330" s="28">
        <f>IF(ISERROR(1/VLOOKUP($B330,'Justerad allokering'!$B$2:$AG$462,MATCH(N$2,'Justerad allokering'!$B$2:$AF$2,0),FALSE)),VLOOKUP($B330,'Allokerad kvv'!$B$2:$AV$468,MATCH(N$2,'Allokerad kvv'!$B$2:$AV$2,0),FALSE),VLOOKUP($B330,'Justerad allokering'!$B$2:$AG$462,MATCH(N$2,'Justerad allokering'!$B$2:$AF$2,0),FALSE))</f>
        <v>11.651999999999999</v>
      </c>
      <c r="O330" s="28">
        <f>IF(ISERROR(1/VLOOKUP($B330,'Justerad allokering'!$B$2:$AG$462,MATCH(O$2,'Justerad allokering'!$B$2:$AF$2,0),FALSE)),VLOOKUP($B330,'Allokerad kvv'!$B$2:$AV$468,MATCH(O$2,'Allokerad kvv'!$B$2:$AV$2,0),FALSE),VLOOKUP($B330,'Justerad allokering'!$B$2:$AG$462,MATCH(O$2,'Justerad allokering'!$B$2:$AF$2,0),FALSE))</f>
        <v>0</v>
      </c>
      <c r="P330" s="28">
        <f>IF(ISERROR(1/VLOOKUP($B330,'Justerad allokering'!$B$2:$AG$462,MATCH(P$2,'Justerad allokering'!$B$2:$AF$2,0),FALSE)),VLOOKUP($B330,'Allokerad kvv'!$B$2:$AV$468,MATCH(P$2,'Allokerad kvv'!$B$2:$AV$2,0),FALSE),VLOOKUP($B330,'Justerad allokering'!$B$2:$AG$462,MATCH(P$2,'Justerad allokering'!$B$2:$AF$2,0),FALSE))</f>
        <v>0</v>
      </c>
      <c r="Q330" s="28">
        <f>IF(ISERROR(1/VLOOKUP($B330,'Justerad allokering'!$B$2:$AG$462,MATCH(Q$2,'Justerad allokering'!$B$2:$AF$2,0),FALSE)),VLOOKUP($B330,'Allokerad kvv'!$B$2:$AV$468,MATCH(Q$2,'Allokerad kvv'!$B$2:$AV$2,0),FALSE),VLOOKUP($B330,'Justerad allokering'!$B$2:$AG$462,MATCH(Q$2,'Justerad allokering'!$B$2:$AF$2,0),FALSE))</f>
        <v>0</v>
      </c>
      <c r="R330" s="28">
        <f>IF(ISERROR(1/VLOOKUP($B330,'Justerad allokering'!$B$2:$AG$462,MATCH(R$2,'Justerad allokering'!$B$2:$AF$2,0),FALSE)),VLOOKUP($B330,'Allokerad kvv'!$B$2:$AV$468,MATCH(R$2,'Allokerad kvv'!$B$2:$AV$2,0),FALSE),VLOOKUP($B330,'Justerad allokering'!$B$2:$AG$462,MATCH(R$2,'Justerad allokering'!$B$2:$AF$2,0),FALSE))</f>
        <v>0</v>
      </c>
      <c r="S330" s="28">
        <f>IF(ISERROR(1/VLOOKUP($B330,'Justerad allokering'!$B$2:$AG$462,MATCH(S$2,'Justerad allokering'!$B$2:$AF$2,0),FALSE)),VLOOKUP($B330,'Allokerad kvv'!$B$2:$AV$468,MATCH(S$2,'Allokerad kvv'!$B$2:$AV$2,0),FALSE),VLOOKUP($B330,'Justerad allokering'!$B$2:$AG$462,MATCH(S$2,'Justerad allokering'!$B$2:$AF$2,0),FALSE))</f>
        <v>0</v>
      </c>
      <c r="T330" s="28">
        <f>IF(ISERROR(1/VLOOKUP($B330,'Justerad allokering'!$B$2:$AG$462,MATCH(T$2,'Justerad allokering'!$B$2:$AF$2,0),FALSE)),VLOOKUP($B330,'Allokerad kvv'!$B$2:$AV$468,MATCH(T$2,'Allokerad kvv'!$B$2:$AV$2,0),FALSE),VLOOKUP($B330,'Justerad allokering'!$B$2:$AG$462,MATCH(T$2,'Justerad allokering'!$B$2:$AF$2,0),FALSE))</f>
        <v>0</v>
      </c>
      <c r="U330" s="28">
        <f>IF(ISERROR(1/VLOOKUP($B330,'Justerad allokering'!$B$2:$AG$462,MATCH(U$2,'Justerad allokering'!$B$2:$AF$2,0),FALSE)),VLOOKUP($B330,'Allokerad kvv'!$B$2:$AV$468,MATCH(U$2,'Allokerad kvv'!$B$2:$AV$2,0),FALSE),VLOOKUP($B330,'Justerad allokering'!$B$2:$AG$462,MATCH(U$2,'Justerad allokering'!$B$2:$AF$2,0),FALSE))</f>
        <v>0</v>
      </c>
      <c r="V330" s="28">
        <f>IF(ISERROR(1/VLOOKUP($B330,'Justerad allokering'!$B$2:$AG$462,MATCH(V$2,'Justerad allokering'!$B$2:$AF$2,0),FALSE)),VLOOKUP($B330,'Allokerad kvv'!$B$2:$AV$468,MATCH(V$2,'Allokerad kvv'!$B$2:$AV$2,0),FALSE),VLOOKUP($B330,'Justerad allokering'!$B$2:$AG$462,MATCH(V$2,'Justerad allokering'!$B$2:$AF$2,0),FALSE))</f>
        <v>0</v>
      </c>
      <c r="W330" s="28">
        <f>IF(ISERROR(1/VLOOKUP($B330,'Justerad allokering'!$B$2:$AG$462,MATCH(W$2,'Justerad allokering'!$B$2:$AF$2,0),FALSE)),VLOOKUP($B330,'Allokerad kvv'!$B$2:$AV$468,MATCH(W$2,'Allokerad kvv'!$B$2:$AV$2,0),FALSE),VLOOKUP($B330,'Justerad allokering'!$B$2:$AG$462,MATCH(W$2,'Justerad allokering'!$B$2:$AF$2,0),FALSE))</f>
        <v>0</v>
      </c>
      <c r="X330" s="28">
        <f>IF(ISERROR(1/VLOOKUP($B330,'Justerad allokering'!$B$2:$AG$462,MATCH(X$2,'Justerad allokering'!$B$2:$AF$2,0),FALSE)),VLOOKUP($B330,'Allokerad kvv'!$B$2:$AV$468,MATCH(X$2,'Allokerad kvv'!$B$2:$AV$2,0),FALSE),VLOOKUP($B330,'Justerad allokering'!$B$2:$AG$462,MATCH(X$2,'Justerad allokering'!$B$2:$AF$2,0),FALSE))</f>
        <v>0</v>
      </c>
      <c r="Y330" s="28">
        <f>IF(ISERROR(1/VLOOKUP($B330,'Justerad allokering'!$B$2:$AG$462,MATCH(Y$2,'Justerad allokering'!$B$2:$AF$2,0),FALSE)),VLOOKUP($B330,'Allokerad kvv'!$B$2:$AV$468,MATCH(Y$2,'Allokerad kvv'!$B$2:$AV$2,0),FALSE),VLOOKUP($B330,'Justerad allokering'!$B$2:$AG$462,MATCH(Y$2,'Justerad allokering'!$B$2:$AF$2,0),FALSE))</f>
        <v>0</v>
      </c>
      <c r="Z330" s="28">
        <f>IF(ISERROR(1/VLOOKUP($B330,'Justerad allokering'!$B$2:$AG$462,MATCH(Z$2,'Justerad allokering'!$B$2:$AF$2,0),FALSE)),VLOOKUP($B330,'Allokerad kvv'!$B$2:$AV$468,MATCH(Z$2,'Allokerad kvv'!$B$2:$AV$2,0),FALSE),VLOOKUP($B330,'Justerad allokering'!$B$2:$AG$462,MATCH(Z$2,'Justerad allokering'!$B$2:$AF$2,0),FALSE))</f>
        <v>0</v>
      </c>
      <c r="AA330" s="28"/>
      <c r="AB330" s="28"/>
      <c r="AE330">
        <f t="shared" si="15"/>
        <v>165.99745999999999</v>
      </c>
      <c r="AG330">
        <f t="shared" si="16"/>
        <v>162.58543999999998</v>
      </c>
      <c r="AH330">
        <f t="shared" si="17"/>
        <v>150.93343999999999</v>
      </c>
      <c r="AI330" s="55">
        <f>IF(AH330=0,"",AH330/VLOOKUP(B330,Kraftvärmeprod!$B$1:$BC$480,MATCH("Summa tillförd energi exklusive rökgaskondensering",Kraftvärmeprod!$B$1:$BC$1,0),FALSE))</f>
        <v>0.6098345447860396</v>
      </c>
    </row>
    <row r="331" spans="1:35" x14ac:dyDescent="0.25">
      <c r="A331" s="28" t="s">
        <v>443</v>
      </c>
      <c r="B331" s="28" t="s">
        <v>445</v>
      </c>
      <c r="C331" s="28">
        <f>IF(ISERROR(1/VLOOKUP($B331,'Justerad allokering'!$B$2:$AG$462,MATCH(C$2,'Justerad allokering'!$B$2:$AF$2,0),FALSE)),VLOOKUP($B331,'Allokerad kvv'!$B$2:$AV$468,MATCH(C$2,'Allokerad kvv'!$B$2:$AV$2,0),FALSE),VLOOKUP($B331,'Justerad allokering'!$B$2:$AG$462,MATCH(C$2,'Justerad allokering'!$B$2:$AF$2,0),FALSE))</f>
        <v>0</v>
      </c>
      <c r="D331" s="28">
        <f>IF(ISERROR(1/VLOOKUP($B331,'Justerad allokering'!$B$2:$AG$462,MATCH(D$2,'Justerad allokering'!$B$2:$AF$2,0),FALSE)),VLOOKUP($B331,'Allokerad kvv'!$B$2:$AV$468,MATCH(D$2,'Allokerad kvv'!$B$2:$AV$2,0),FALSE),VLOOKUP($B331,'Justerad allokering'!$B$2:$AG$462,MATCH(D$2,'Justerad allokering'!$B$2:$AF$2,0),FALSE))</f>
        <v>0</v>
      </c>
      <c r="E331" s="28">
        <f>IF(ISERROR(1/VLOOKUP($B331,'Justerad allokering'!$B$2:$AG$462,MATCH(E$2,'Justerad allokering'!$B$2:$AF$2,0),FALSE)),VLOOKUP($B331,'Allokerad kvv'!$B$2:$AV$468,MATCH(E$2,'Allokerad kvv'!$B$2:$AV$2,0),FALSE),VLOOKUP($B331,'Justerad allokering'!$B$2:$AG$462,MATCH(E$2,'Justerad allokering'!$B$2:$AF$2,0),FALSE))</f>
        <v>0</v>
      </c>
      <c r="F331" s="28">
        <f>IF(ISERROR(1/VLOOKUP($B331,'Justerad allokering'!$B$2:$AG$462,MATCH(F$2,'Justerad allokering'!$B$2:$AF$2,0),FALSE)),VLOOKUP($B331,'Allokerad kvv'!$B$2:$AV$468,MATCH(F$2,'Allokerad kvv'!$B$2:$AV$2,0),FALSE),VLOOKUP($B331,'Justerad allokering'!$B$2:$AG$462,MATCH(F$2,'Justerad allokering'!$B$2:$AF$2,0),FALSE))</f>
        <v>0</v>
      </c>
      <c r="G331" s="28">
        <f>IF(ISERROR(1/VLOOKUP($B331,'Justerad allokering'!$B$2:$AG$462,MATCH(G$2,'Justerad allokering'!$B$2:$AF$2,0),FALSE)),VLOOKUP($B331,'Allokerad kvv'!$B$2:$AV$468,MATCH(G$2,'Allokerad kvv'!$B$2:$AV$2,0),FALSE),VLOOKUP($B331,'Justerad allokering'!$B$2:$AG$462,MATCH(G$2,'Justerad allokering'!$B$2:$AF$2,0),FALSE))</f>
        <v>0</v>
      </c>
      <c r="H331" s="28">
        <f>IF(ISERROR(1/VLOOKUP($B331,'Justerad allokering'!$B$2:$AG$462,MATCH(H$2,'Justerad allokering'!$B$2:$AF$2,0),FALSE)),VLOOKUP($B331,'Allokerad kvv'!$B$2:$AV$468,MATCH(H$2,'Allokerad kvv'!$B$2:$AV$2,0),FALSE),VLOOKUP($B331,'Justerad allokering'!$B$2:$AG$462,MATCH(H$2,'Justerad allokering'!$B$2:$AF$2,0),FALSE))</f>
        <v>0</v>
      </c>
      <c r="I331" s="28">
        <f>IF(ISERROR(1/VLOOKUP($B331,'Justerad allokering'!$B$2:$AG$462,MATCH(I$2,'Justerad allokering'!$B$2:$AF$2,0),FALSE)),VLOOKUP($B331,'Allokerad kvv'!$B$2:$AV$468,MATCH(I$2,'Allokerad kvv'!$B$2:$AV$2,0),FALSE),VLOOKUP($B331,'Justerad allokering'!$B$2:$AG$462,MATCH(I$2,'Justerad allokering'!$B$2:$AF$2,0),FALSE))</f>
        <v>0</v>
      </c>
      <c r="J331" s="28">
        <f>IF(ISERROR(1/VLOOKUP($B331,'Justerad allokering'!$B$2:$AG$462,MATCH(J$2,'Justerad allokering'!$B$2:$AF$2,0),FALSE)),VLOOKUP($B331,'Allokerad kvv'!$B$2:$AV$468,MATCH(J$2,'Allokerad kvv'!$B$2:$AV$2,0),FALSE),VLOOKUP($B331,'Justerad allokering'!$B$2:$AG$462,MATCH(J$2,'Justerad allokering'!$B$2:$AF$2,0),FALSE))</f>
        <v>0</v>
      </c>
      <c r="K331" s="28">
        <f>IF(ISERROR(1/VLOOKUP($B331,'Justerad allokering'!$B$2:$AG$462,MATCH(K$2,'Justerad allokering'!$B$2:$AF$2,0),FALSE)),VLOOKUP($B331,'Allokerad kvv'!$B$2:$AV$468,MATCH(K$2,'Allokerad kvv'!$B$2:$AV$2,0),FALSE),VLOOKUP($B331,'Justerad allokering'!$B$2:$AG$462,MATCH(K$2,'Justerad allokering'!$B$2:$AF$2,0),FALSE))</f>
        <v>0</v>
      </c>
      <c r="L331" s="28">
        <f>IF(ISERROR(1/VLOOKUP($B331,'Justerad allokering'!$B$2:$AG$462,MATCH(L$2,'Justerad allokering'!$B$2:$AF$2,0),FALSE)),VLOOKUP($B331,'Allokerad kvv'!$B$2:$AV$468,MATCH(L$2,'Allokerad kvv'!$B$2:$AV$2,0),FALSE),VLOOKUP($B331,'Justerad allokering'!$B$2:$AG$462,MATCH(L$2,'Justerad allokering'!$B$2:$AF$2,0),FALSE))</f>
        <v>0</v>
      </c>
      <c r="M331" s="28">
        <f>IF(ISERROR(1/VLOOKUP($B331,'Justerad allokering'!$B$2:$AG$462,MATCH(M$2,'Justerad allokering'!$B$2:$AF$2,0),FALSE)),VLOOKUP($B331,'Allokerad kvv'!$B$2:$AV$468,MATCH(M$2,'Allokerad kvv'!$B$2:$AV$2,0),FALSE),VLOOKUP($B331,'Justerad allokering'!$B$2:$AG$462,MATCH(M$2,'Justerad allokering'!$B$2:$AF$2,0),FALSE))</f>
        <v>0</v>
      </c>
      <c r="N331" s="28">
        <f>IF(ISERROR(1/VLOOKUP($B331,'Justerad allokering'!$B$2:$AG$462,MATCH(N$2,'Justerad allokering'!$B$2:$AF$2,0),FALSE)),VLOOKUP($B331,'Allokerad kvv'!$B$2:$AV$468,MATCH(N$2,'Allokerad kvv'!$B$2:$AV$2,0),FALSE),VLOOKUP($B331,'Justerad allokering'!$B$2:$AG$462,MATCH(N$2,'Justerad allokering'!$B$2:$AF$2,0),FALSE))</f>
        <v>0</v>
      </c>
      <c r="O331" s="28">
        <f>IF(ISERROR(1/VLOOKUP($B331,'Justerad allokering'!$B$2:$AG$462,MATCH(O$2,'Justerad allokering'!$B$2:$AF$2,0),FALSE)),VLOOKUP($B331,'Allokerad kvv'!$B$2:$AV$468,MATCH(O$2,'Allokerad kvv'!$B$2:$AV$2,0),FALSE),VLOOKUP($B331,'Justerad allokering'!$B$2:$AG$462,MATCH(O$2,'Justerad allokering'!$B$2:$AF$2,0),FALSE))</f>
        <v>0</v>
      </c>
      <c r="P331" s="28">
        <f>IF(ISERROR(1/VLOOKUP($B331,'Justerad allokering'!$B$2:$AG$462,MATCH(P$2,'Justerad allokering'!$B$2:$AF$2,0),FALSE)),VLOOKUP($B331,'Allokerad kvv'!$B$2:$AV$468,MATCH(P$2,'Allokerad kvv'!$B$2:$AV$2,0),FALSE),VLOOKUP($B331,'Justerad allokering'!$B$2:$AG$462,MATCH(P$2,'Justerad allokering'!$B$2:$AF$2,0),FALSE))</f>
        <v>0</v>
      </c>
      <c r="Q331" s="28">
        <f>IF(ISERROR(1/VLOOKUP($B331,'Justerad allokering'!$B$2:$AG$462,MATCH(Q$2,'Justerad allokering'!$B$2:$AF$2,0),FALSE)),VLOOKUP($B331,'Allokerad kvv'!$B$2:$AV$468,MATCH(Q$2,'Allokerad kvv'!$B$2:$AV$2,0),FALSE),VLOOKUP($B331,'Justerad allokering'!$B$2:$AG$462,MATCH(Q$2,'Justerad allokering'!$B$2:$AF$2,0),FALSE))</f>
        <v>0</v>
      </c>
      <c r="R331" s="28">
        <f>IF(ISERROR(1/VLOOKUP($B331,'Justerad allokering'!$B$2:$AG$462,MATCH(R$2,'Justerad allokering'!$B$2:$AF$2,0),FALSE)),VLOOKUP($B331,'Allokerad kvv'!$B$2:$AV$468,MATCH(R$2,'Allokerad kvv'!$B$2:$AV$2,0),FALSE),VLOOKUP($B331,'Justerad allokering'!$B$2:$AG$462,MATCH(R$2,'Justerad allokering'!$B$2:$AF$2,0),FALSE))</f>
        <v>0</v>
      </c>
      <c r="S331" s="28">
        <f>IF(ISERROR(1/VLOOKUP($B331,'Justerad allokering'!$B$2:$AG$462,MATCH(S$2,'Justerad allokering'!$B$2:$AF$2,0),FALSE)),VLOOKUP($B331,'Allokerad kvv'!$B$2:$AV$468,MATCH(S$2,'Allokerad kvv'!$B$2:$AV$2,0),FALSE),VLOOKUP($B331,'Justerad allokering'!$B$2:$AG$462,MATCH(S$2,'Justerad allokering'!$B$2:$AF$2,0),FALSE))</f>
        <v>0</v>
      </c>
      <c r="T331" s="28">
        <f>IF(ISERROR(1/VLOOKUP($B331,'Justerad allokering'!$B$2:$AG$462,MATCH(T$2,'Justerad allokering'!$B$2:$AF$2,0),FALSE)),VLOOKUP($B331,'Allokerad kvv'!$B$2:$AV$468,MATCH(T$2,'Allokerad kvv'!$B$2:$AV$2,0),FALSE),VLOOKUP($B331,'Justerad allokering'!$B$2:$AG$462,MATCH(T$2,'Justerad allokering'!$B$2:$AF$2,0),FALSE))</f>
        <v>0</v>
      </c>
      <c r="U331" s="28">
        <f>IF(ISERROR(1/VLOOKUP($B331,'Justerad allokering'!$B$2:$AG$462,MATCH(U$2,'Justerad allokering'!$B$2:$AF$2,0),FALSE)),VLOOKUP($B331,'Allokerad kvv'!$B$2:$AV$468,MATCH(U$2,'Allokerad kvv'!$B$2:$AV$2,0),FALSE),VLOOKUP($B331,'Justerad allokering'!$B$2:$AG$462,MATCH(U$2,'Justerad allokering'!$B$2:$AF$2,0),FALSE))</f>
        <v>0</v>
      </c>
      <c r="V331" s="28">
        <f>IF(ISERROR(1/VLOOKUP($B331,'Justerad allokering'!$B$2:$AG$462,MATCH(V$2,'Justerad allokering'!$B$2:$AF$2,0),FALSE)),VLOOKUP($B331,'Allokerad kvv'!$B$2:$AV$468,MATCH(V$2,'Allokerad kvv'!$B$2:$AV$2,0),FALSE),VLOOKUP($B331,'Justerad allokering'!$B$2:$AG$462,MATCH(V$2,'Justerad allokering'!$B$2:$AF$2,0),FALSE))</f>
        <v>0</v>
      </c>
      <c r="W331" s="28">
        <f>IF(ISERROR(1/VLOOKUP($B331,'Justerad allokering'!$B$2:$AG$462,MATCH(W$2,'Justerad allokering'!$B$2:$AF$2,0),FALSE)),VLOOKUP($B331,'Allokerad kvv'!$B$2:$AV$468,MATCH(W$2,'Allokerad kvv'!$B$2:$AV$2,0),FALSE),VLOOKUP($B331,'Justerad allokering'!$B$2:$AG$462,MATCH(W$2,'Justerad allokering'!$B$2:$AF$2,0),FALSE))</f>
        <v>0</v>
      </c>
      <c r="X331" s="28">
        <f>IF(ISERROR(1/VLOOKUP($B331,'Justerad allokering'!$B$2:$AG$462,MATCH(X$2,'Justerad allokering'!$B$2:$AF$2,0),FALSE)),VLOOKUP($B331,'Allokerad kvv'!$B$2:$AV$468,MATCH(X$2,'Allokerad kvv'!$B$2:$AV$2,0),FALSE),VLOOKUP($B331,'Justerad allokering'!$B$2:$AG$462,MATCH(X$2,'Justerad allokering'!$B$2:$AF$2,0),FALSE))</f>
        <v>0</v>
      </c>
      <c r="Y331" s="28">
        <f>IF(ISERROR(1/VLOOKUP($B331,'Justerad allokering'!$B$2:$AG$462,MATCH(Y$2,'Justerad allokering'!$B$2:$AF$2,0),FALSE)),VLOOKUP($B331,'Allokerad kvv'!$B$2:$AV$468,MATCH(Y$2,'Allokerad kvv'!$B$2:$AV$2,0),FALSE),VLOOKUP($B331,'Justerad allokering'!$B$2:$AG$462,MATCH(Y$2,'Justerad allokering'!$B$2:$AF$2,0),FALSE))</f>
        <v>0</v>
      </c>
      <c r="Z331" s="28">
        <f>IF(ISERROR(1/VLOOKUP($B331,'Justerad allokering'!$B$2:$AG$462,MATCH(Z$2,'Justerad allokering'!$B$2:$AF$2,0),FALSE)),VLOOKUP($B331,'Allokerad kvv'!$B$2:$AV$468,MATCH(Z$2,'Allokerad kvv'!$B$2:$AV$2,0),FALSE),VLOOKUP($B331,'Justerad allokering'!$B$2:$AG$462,MATCH(Z$2,'Justerad allokering'!$B$2:$AF$2,0),FALSE))</f>
        <v>0</v>
      </c>
      <c r="AA331" s="28"/>
      <c r="AB331" s="28"/>
      <c r="AE331">
        <f t="shared" si="15"/>
        <v>0</v>
      </c>
      <c r="AG331">
        <f t="shared" si="16"/>
        <v>0</v>
      </c>
      <c r="AH331">
        <f t="shared" si="17"/>
        <v>0</v>
      </c>
      <c r="AI331" s="55" t="str">
        <f>IF(AH331=0,"",AH331/VLOOKUP(B331,Kraftvärmeprod!$B$1:$BC$480,MATCH("Summa tillförd energi exklusive rökgaskondensering",Kraftvärmeprod!$B$1:$BC$1,0),FALSE))</f>
        <v/>
      </c>
    </row>
    <row r="332" spans="1:35" x14ac:dyDescent="0.25">
      <c r="A332" s="28" t="s">
        <v>443</v>
      </c>
      <c r="B332" s="28" t="s">
        <v>446</v>
      </c>
      <c r="C332" s="28">
        <f>IF(ISERROR(1/VLOOKUP($B332,'Justerad allokering'!$B$2:$AG$462,MATCH(C$2,'Justerad allokering'!$B$2:$AF$2,0),FALSE)),VLOOKUP($B332,'Allokerad kvv'!$B$2:$AV$468,MATCH(C$2,'Allokerad kvv'!$B$2:$AV$2,0),FALSE),VLOOKUP($B332,'Justerad allokering'!$B$2:$AG$462,MATCH(C$2,'Justerad allokering'!$B$2:$AF$2,0),FALSE))</f>
        <v>0</v>
      </c>
      <c r="D332" s="28">
        <f>IF(ISERROR(1/VLOOKUP($B332,'Justerad allokering'!$B$2:$AG$462,MATCH(D$2,'Justerad allokering'!$B$2:$AF$2,0),FALSE)),VLOOKUP($B332,'Allokerad kvv'!$B$2:$AV$468,MATCH(D$2,'Allokerad kvv'!$B$2:$AV$2,0),FALSE),VLOOKUP($B332,'Justerad allokering'!$B$2:$AG$462,MATCH(D$2,'Justerad allokering'!$B$2:$AF$2,0),FALSE))</f>
        <v>0</v>
      </c>
      <c r="E332" s="28">
        <f>IF(ISERROR(1/VLOOKUP($B332,'Justerad allokering'!$B$2:$AG$462,MATCH(E$2,'Justerad allokering'!$B$2:$AF$2,0),FALSE)),VLOOKUP($B332,'Allokerad kvv'!$B$2:$AV$468,MATCH(E$2,'Allokerad kvv'!$B$2:$AV$2,0),FALSE),VLOOKUP($B332,'Justerad allokering'!$B$2:$AG$462,MATCH(E$2,'Justerad allokering'!$B$2:$AF$2,0),FALSE))</f>
        <v>0</v>
      </c>
      <c r="F332" s="28">
        <f>IF(ISERROR(1/VLOOKUP($B332,'Justerad allokering'!$B$2:$AG$462,MATCH(F$2,'Justerad allokering'!$B$2:$AF$2,0),FALSE)),VLOOKUP($B332,'Allokerad kvv'!$B$2:$AV$468,MATCH(F$2,'Allokerad kvv'!$B$2:$AV$2,0),FALSE),VLOOKUP($B332,'Justerad allokering'!$B$2:$AG$462,MATCH(F$2,'Justerad allokering'!$B$2:$AF$2,0),FALSE))</f>
        <v>0</v>
      </c>
      <c r="G332" s="28">
        <f>IF(ISERROR(1/VLOOKUP($B332,'Justerad allokering'!$B$2:$AG$462,MATCH(G$2,'Justerad allokering'!$B$2:$AF$2,0),FALSE)),VLOOKUP($B332,'Allokerad kvv'!$B$2:$AV$468,MATCH(G$2,'Allokerad kvv'!$B$2:$AV$2,0),FALSE),VLOOKUP($B332,'Justerad allokering'!$B$2:$AG$462,MATCH(G$2,'Justerad allokering'!$B$2:$AF$2,0),FALSE))</f>
        <v>0</v>
      </c>
      <c r="H332" s="28">
        <f>IF(ISERROR(1/VLOOKUP($B332,'Justerad allokering'!$B$2:$AG$462,MATCH(H$2,'Justerad allokering'!$B$2:$AF$2,0),FALSE)),VLOOKUP($B332,'Allokerad kvv'!$B$2:$AV$468,MATCH(H$2,'Allokerad kvv'!$B$2:$AV$2,0),FALSE),VLOOKUP($B332,'Justerad allokering'!$B$2:$AG$462,MATCH(H$2,'Justerad allokering'!$B$2:$AF$2,0),FALSE))</f>
        <v>0</v>
      </c>
      <c r="I332" s="28">
        <f>IF(ISERROR(1/VLOOKUP($B332,'Justerad allokering'!$B$2:$AG$462,MATCH(I$2,'Justerad allokering'!$B$2:$AF$2,0),FALSE)),VLOOKUP($B332,'Allokerad kvv'!$B$2:$AV$468,MATCH(I$2,'Allokerad kvv'!$B$2:$AV$2,0),FALSE),VLOOKUP($B332,'Justerad allokering'!$B$2:$AG$462,MATCH(I$2,'Justerad allokering'!$B$2:$AF$2,0),FALSE))</f>
        <v>0</v>
      </c>
      <c r="J332" s="28">
        <f>IF(ISERROR(1/VLOOKUP($B332,'Justerad allokering'!$B$2:$AG$462,MATCH(J$2,'Justerad allokering'!$B$2:$AF$2,0),FALSE)),VLOOKUP($B332,'Allokerad kvv'!$B$2:$AV$468,MATCH(J$2,'Allokerad kvv'!$B$2:$AV$2,0),FALSE),VLOOKUP($B332,'Justerad allokering'!$B$2:$AG$462,MATCH(J$2,'Justerad allokering'!$B$2:$AF$2,0),FALSE))</f>
        <v>0</v>
      </c>
      <c r="K332" s="28">
        <f>IF(ISERROR(1/VLOOKUP($B332,'Justerad allokering'!$B$2:$AG$462,MATCH(K$2,'Justerad allokering'!$B$2:$AF$2,0),FALSE)),VLOOKUP($B332,'Allokerad kvv'!$B$2:$AV$468,MATCH(K$2,'Allokerad kvv'!$B$2:$AV$2,0),FALSE),VLOOKUP($B332,'Justerad allokering'!$B$2:$AG$462,MATCH(K$2,'Justerad allokering'!$B$2:$AF$2,0),FALSE))</f>
        <v>0</v>
      </c>
      <c r="L332" s="28">
        <f>IF(ISERROR(1/VLOOKUP($B332,'Justerad allokering'!$B$2:$AG$462,MATCH(L$2,'Justerad allokering'!$B$2:$AF$2,0),FALSE)),VLOOKUP($B332,'Allokerad kvv'!$B$2:$AV$468,MATCH(L$2,'Allokerad kvv'!$B$2:$AV$2,0),FALSE),VLOOKUP($B332,'Justerad allokering'!$B$2:$AG$462,MATCH(L$2,'Justerad allokering'!$B$2:$AF$2,0),FALSE))</f>
        <v>0</v>
      </c>
      <c r="M332" s="28">
        <f>IF(ISERROR(1/VLOOKUP($B332,'Justerad allokering'!$B$2:$AG$462,MATCH(M$2,'Justerad allokering'!$B$2:$AF$2,0),FALSE)),VLOOKUP($B332,'Allokerad kvv'!$B$2:$AV$468,MATCH(M$2,'Allokerad kvv'!$B$2:$AV$2,0),FALSE),VLOOKUP($B332,'Justerad allokering'!$B$2:$AG$462,MATCH(M$2,'Justerad allokering'!$B$2:$AF$2,0),FALSE))</f>
        <v>0</v>
      </c>
      <c r="N332" s="28">
        <f>IF(ISERROR(1/VLOOKUP($B332,'Justerad allokering'!$B$2:$AG$462,MATCH(N$2,'Justerad allokering'!$B$2:$AF$2,0),FALSE)),VLOOKUP($B332,'Allokerad kvv'!$B$2:$AV$468,MATCH(N$2,'Allokerad kvv'!$B$2:$AV$2,0),FALSE),VLOOKUP($B332,'Justerad allokering'!$B$2:$AG$462,MATCH(N$2,'Justerad allokering'!$B$2:$AF$2,0),FALSE))</f>
        <v>0</v>
      </c>
      <c r="O332" s="28">
        <f>IF(ISERROR(1/VLOOKUP($B332,'Justerad allokering'!$B$2:$AG$462,MATCH(O$2,'Justerad allokering'!$B$2:$AF$2,0),FALSE)),VLOOKUP($B332,'Allokerad kvv'!$B$2:$AV$468,MATCH(O$2,'Allokerad kvv'!$B$2:$AV$2,0),FALSE),VLOOKUP($B332,'Justerad allokering'!$B$2:$AG$462,MATCH(O$2,'Justerad allokering'!$B$2:$AF$2,0),FALSE))</f>
        <v>0</v>
      </c>
      <c r="P332" s="28">
        <f>IF(ISERROR(1/VLOOKUP($B332,'Justerad allokering'!$B$2:$AG$462,MATCH(P$2,'Justerad allokering'!$B$2:$AF$2,0),FALSE)),VLOOKUP($B332,'Allokerad kvv'!$B$2:$AV$468,MATCH(P$2,'Allokerad kvv'!$B$2:$AV$2,0),FALSE),VLOOKUP($B332,'Justerad allokering'!$B$2:$AG$462,MATCH(P$2,'Justerad allokering'!$B$2:$AF$2,0),FALSE))</f>
        <v>0</v>
      </c>
      <c r="Q332" s="28">
        <f>IF(ISERROR(1/VLOOKUP($B332,'Justerad allokering'!$B$2:$AG$462,MATCH(Q$2,'Justerad allokering'!$B$2:$AF$2,0),FALSE)),VLOOKUP($B332,'Allokerad kvv'!$B$2:$AV$468,MATCH(Q$2,'Allokerad kvv'!$B$2:$AV$2,0),FALSE),VLOOKUP($B332,'Justerad allokering'!$B$2:$AG$462,MATCH(Q$2,'Justerad allokering'!$B$2:$AF$2,0),FALSE))</f>
        <v>0</v>
      </c>
      <c r="R332" s="28">
        <f>IF(ISERROR(1/VLOOKUP($B332,'Justerad allokering'!$B$2:$AG$462,MATCH(R$2,'Justerad allokering'!$B$2:$AF$2,0),FALSE)),VLOOKUP($B332,'Allokerad kvv'!$B$2:$AV$468,MATCH(R$2,'Allokerad kvv'!$B$2:$AV$2,0),FALSE),VLOOKUP($B332,'Justerad allokering'!$B$2:$AG$462,MATCH(R$2,'Justerad allokering'!$B$2:$AF$2,0),FALSE))</f>
        <v>0</v>
      </c>
      <c r="S332" s="28">
        <f>IF(ISERROR(1/VLOOKUP($B332,'Justerad allokering'!$B$2:$AG$462,MATCH(S$2,'Justerad allokering'!$B$2:$AF$2,0),FALSE)),VLOOKUP($B332,'Allokerad kvv'!$B$2:$AV$468,MATCH(S$2,'Allokerad kvv'!$B$2:$AV$2,0),FALSE),VLOOKUP($B332,'Justerad allokering'!$B$2:$AG$462,MATCH(S$2,'Justerad allokering'!$B$2:$AF$2,0),FALSE))</f>
        <v>0</v>
      </c>
      <c r="T332" s="28">
        <f>IF(ISERROR(1/VLOOKUP($B332,'Justerad allokering'!$B$2:$AG$462,MATCH(T$2,'Justerad allokering'!$B$2:$AF$2,0),FALSE)),VLOOKUP($B332,'Allokerad kvv'!$B$2:$AV$468,MATCH(T$2,'Allokerad kvv'!$B$2:$AV$2,0),FALSE),VLOOKUP($B332,'Justerad allokering'!$B$2:$AG$462,MATCH(T$2,'Justerad allokering'!$B$2:$AF$2,0),FALSE))</f>
        <v>0</v>
      </c>
      <c r="U332" s="28">
        <f>IF(ISERROR(1/VLOOKUP($B332,'Justerad allokering'!$B$2:$AG$462,MATCH(U$2,'Justerad allokering'!$B$2:$AF$2,0),FALSE)),VLOOKUP($B332,'Allokerad kvv'!$B$2:$AV$468,MATCH(U$2,'Allokerad kvv'!$B$2:$AV$2,0),FALSE),VLOOKUP($B332,'Justerad allokering'!$B$2:$AG$462,MATCH(U$2,'Justerad allokering'!$B$2:$AF$2,0),FALSE))</f>
        <v>0</v>
      </c>
      <c r="V332" s="28">
        <f>IF(ISERROR(1/VLOOKUP($B332,'Justerad allokering'!$B$2:$AG$462,MATCH(V$2,'Justerad allokering'!$B$2:$AF$2,0),FALSE)),VLOOKUP($B332,'Allokerad kvv'!$B$2:$AV$468,MATCH(V$2,'Allokerad kvv'!$B$2:$AV$2,0),FALSE),VLOOKUP($B332,'Justerad allokering'!$B$2:$AG$462,MATCH(V$2,'Justerad allokering'!$B$2:$AF$2,0),FALSE))</f>
        <v>0</v>
      </c>
      <c r="W332" s="28">
        <f>IF(ISERROR(1/VLOOKUP($B332,'Justerad allokering'!$B$2:$AG$462,MATCH(W$2,'Justerad allokering'!$B$2:$AF$2,0),FALSE)),VLOOKUP($B332,'Allokerad kvv'!$B$2:$AV$468,MATCH(W$2,'Allokerad kvv'!$B$2:$AV$2,0),FALSE),VLOOKUP($B332,'Justerad allokering'!$B$2:$AG$462,MATCH(W$2,'Justerad allokering'!$B$2:$AF$2,0),FALSE))</f>
        <v>0</v>
      </c>
      <c r="X332" s="28">
        <f>IF(ISERROR(1/VLOOKUP($B332,'Justerad allokering'!$B$2:$AG$462,MATCH(X$2,'Justerad allokering'!$B$2:$AF$2,0),FALSE)),VLOOKUP($B332,'Allokerad kvv'!$B$2:$AV$468,MATCH(X$2,'Allokerad kvv'!$B$2:$AV$2,0),FALSE),VLOOKUP($B332,'Justerad allokering'!$B$2:$AG$462,MATCH(X$2,'Justerad allokering'!$B$2:$AF$2,0),FALSE))</f>
        <v>0</v>
      </c>
      <c r="Y332" s="28">
        <f>IF(ISERROR(1/VLOOKUP($B332,'Justerad allokering'!$B$2:$AG$462,MATCH(Y$2,'Justerad allokering'!$B$2:$AF$2,0),FALSE)),VLOOKUP($B332,'Allokerad kvv'!$B$2:$AV$468,MATCH(Y$2,'Allokerad kvv'!$B$2:$AV$2,0),FALSE),VLOOKUP($B332,'Justerad allokering'!$B$2:$AG$462,MATCH(Y$2,'Justerad allokering'!$B$2:$AF$2,0),FALSE))</f>
        <v>0</v>
      </c>
      <c r="Z332" s="28">
        <f>IF(ISERROR(1/VLOOKUP($B332,'Justerad allokering'!$B$2:$AG$462,MATCH(Z$2,'Justerad allokering'!$B$2:$AF$2,0),FALSE)),VLOOKUP($B332,'Allokerad kvv'!$B$2:$AV$468,MATCH(Z$2,'Allokerad kvv'!$B$2:$AV$2,0),FALSE),VLOOKUP($B332,'Justerad allokering'!$B$2:$AG$462,MATCH(Z$2,'Justerad allokering'!$B$2:$AF$2,0),FALSE))</f>
        <v>0</v>
      </c>
      <c r="AA332" s="28"/>
      <c r="AB332" s="28"/>
      <c r="AE332">
        <f t="shared" si="15"/>
        <v>0</v>
      </c>
      <c r="AG332">
        <f t="shared" si="16"/>
        <v>0</v>
      </c>
      <c r="AH332">
        <f t="shared" si="17"/>
        <v>0</v>
      </c>
      <c r="AI332" s="55" t="str">
        <f>IF(AH332=0,"",AH332/VLOOKUP(B332,Kraftvärmeprod!$B$1:$BC$480,MATCH("Summa tillförd energi exklusive rökgaskondensering",Kraftvärmeprod!$B$1:$BC$1,0),FALSE))</f>
        <v/>
      </c>
    </row>
    <row r="333" spans="1:35" x14ac:dyDescent="0.25">
      <c r="A333" s="28" t="s">
        <v>447</v>
      </c>
      <c r="B333" s="28" t="s">
        <v>448</v>
      </c>
      <c r="C333" s="28">
        <f>IF(ISERROR(1/VLOOKUP($B333,'Justerad allokering'!$B$2:$AG$462,MATCH(C$2,'Justerad allokering'!$B$2:$AF$2,0),FALSE)),VLOOKUP($B333,'Allokerad kvv'!$B$2:$AV$468,MATCH(C$2,'Allokerad kvv'!$B$2:$AV$2,0),FALSE),VLOOKUP($B333,'Justerad allokering'!$B$2:$AG$462,MATCH(C$2,'Justerad allokering'!$B$2:$AF$2,0),FALSE))</f>
        <v>0</v>
      </c>
      <c r="D333" s="28">
        <f>IF(ISERROR(1/VLOOKUP($B333,'Justerad allokering'!$B$2:$AG$462,MATCH(D$2,'Justerad allokering'!$B$2:$AF$2,0),FALSE)),VLOOKUP($B333,'Allokerad kvv'!$B$2:$AV$468,MATCH(D$2,'Allokerad kvv'!$B$2:$AV$2,0),FALSE),VLOOKUP($B333,'Justerad allokering'!$B$2:$AG$462,MATCH(D$2,'Justerad allokering'!$B$2:$AF$2,0),FALSE))</f>
        <v>0</v>
      </c>
      <c r="E333" s="28">
        <f>IF(ISERROR(1/VLOOKUP($B333,'Justerad allokering'!$B$2:$AG$462,MATCH(E$2,'Justerad allokering'!$B$2:$AF$2,0),FALSE)),VLOOKUP($B333,'Allokerad kvv'!$B$2:$AV$468,MATCH(E$2,'Allokerad kvv'!$B$2:$AV$2,0),FALSE),VLOOKUP($B333,'Justerad allokering'!$B$2:$AG$462,MATCH(E$2,'Justerad allokering'!$B$2:$AF$2,0),FALSE))</f>
        <v>0</v>
      </c>
      <c r="F333" s="28">
        <f>IF(ISERROR(1/VLOOKUP($B333,'Justerad allokering'!$B$2:$AG$462,MATCH(F$2,'Justerad allokering'!$B$2:$AF$2,0),FALSE)),VLOOKUP($B333,'Allokerad kvv'!$B$2:$AV$468,MATCH(F$2,'Allokerad kvv'!$B$2:$AV$2,0),FALSE),VLOOKUP($B333,'Justerad allokering'!$B$2:$AG$462,MATCH(F$2,'Justerad allokering'!$B$2:$AF$2,0),FALSE))</f>
        <v>0</v>
      </c>
      <c r="G333" s="28">
        <f>IF(ISERROR(1/VLOOKUP($B333,'Justerad allokering'!$B$2:$AG$462,MATCH(G$2,'Justerad allokering'!$B$2:$AF$2,0),FALSE)),VLOOKUP($B333,'Allokerad kvv'!$B$2:$AV$468,MATCH(G$2,'Allokerad kvv'!$B$2:$AV$2,0),FALSE),VLOOKUP($B333,'Justerad allokering'!$B$2:$AG$462,MATCH(G$2,'Justerad allokering'!$B$2:$AF$2,0),FALSE))</f>
        <v>0</v>
      </c>
      <c r="H333" s="28">
        <f>IF(ISERROR(1/VLOOKUP($B333,'Justerad allokering'!$B$2:$AG$462,MATCH(H$2,'Justerad allokering'!$B$2:$AF$2,0),FALSE)),VLOOKUP($B333,'Allokerad kvv'!$B$2:$AV$468,MATCH(H$2,'Allokerad kvv'!$B$2:$AV$2,0),FALSE),VLOOKUP($B333,'Justerad allokering'!$B$2:$AG$462,MATCH(H$2,'Justerad allokering'!$B$2:$AF$2,0),FALSE))</f>
        <v>0</v>
      </c>
      <c r="I333" s="28">
        <f>IF(ISERROR(1/VLOOKUP($B333,'Justerad allokering'!$B$2:$AG$462,MATCH(I$2,'Justerad allokering'!$B$2:$AF$2,0),FALSE)),VLOOKUP($B333,'Allokerad kvv'!$B$2:$AV$468,MATCH(I$2,'Allokerad kvv'!$B$2:$AV$2,0),FALSE),VLOOKUP($B333,'Justerad allokering'!$B$2:$AG$462,MATCH(I$2,'Justerad allokering'!$B$2:$AF$2,0),FALSE))</f>
        <v>0</v>
      </c>
      <c r="J333" s="28">
        <f>IF(ISERROR(1/VLOOKUP($B333,'Justerad allokering'!$B$2:$AG$462,MATCH(J$2,'Justerad allokering'!$B$2:$AF$2,0),FALSE)),VLOOKUP($B333,'Allokerad kvv'!$B$2:$AV$468,MATCH(J$2,'Allokerad kvv'!$B$2:$AV$2,0),FALSE),VLOOKUP($B333,'Justerad allokering'!$B$2:$AG$462,MATCH(J$2,'Justerad allokering'!$B$2:$AF$2,0),FALSE))</f>
        <v>0</v>
      </c>
      <c r="K333" s="28">
        <f>IF(ISERROR(1/VLOOKUP($B333,'Justerad allokering'!$B$2:$AG$462,MATCH(K$2,'Justerad allokering'!$B$2:$AF$2,0),FALSE)),VLOOKUP($B333,'Allokerad kvv'!$B$2:$AV$468,MATCH(K$2,'Allokerad kvv'!$B$2:$AV$2,0),FALSE),VLOOKUP($B333,'Justerad allokering'!$B$2:$AG$462,MATCH(K$2,'Justerad allokering'!$B$2:$AF$2,0),FALSE))</f>
        <v>0</v>
      </c>
      <c r="L333" s="28">
        <f>IF(ISERROR(1/VLOOKUP($B333,'Justerad allokering'!$B$2:$AG$462,MATCH(L$2,'Justerad allokering'!$B$2:$AF$2,0),FALSE)),VLOOKUP($B333,'Allokerad kvv'!$B$2:$AV$468,MATCH(L$2,'Allokerad kvv'!$B$2:$AV$2,0),FALSE),VLOOKUP($B333,'Justerad allokering'!$B$2:$AG$462,MATCH(L$2,'Justerad allokering'!$B$2:$AF$2,0),FALSE))</f>
        <v>0</v>
      </c>
      <c r="M333" s="28">
        <f>IF(ISERROR(1/VLOOKUP($B333,'Justerad allokering'!$B$2:$AG$462,MATCH(M$2,'Justerad allokering'!$B$2:$AF$2,0),FALSE)),VLOOKUP($B333,'Allokerad kvv'!$B$2:$AV$468,MATCH(M$2,'Allokerad kvv'!$B$2:$AV$2,0),FALSE),VLOOKUP($B333,'Justerad allokering'!$B$2:$AG$462,MATCH(M$2,'Justerad allokering'!$B$2:$AF$2,0),FALSE))</f>
        <v>0</v>
      </c>
      <c r="N333" s="28">
        <f>IF(ISERROR(1/VLOOKUP($B333,'Justerad allokering'!$B$2:$AG$462,MATCH(N$2,'Justerad allokering'!$B$2:$AF$2,0),FALSE)),VLOOKUP($B333,'Allokerad kvv'!$B$2:$AV$468,MATCH(N$2,'Allokerad kvv'!$B$2:$AV$2,0),FALSE),VLOOKUP($B333,'Justerad allokering'!$B$2:$AG$462,MATCH(N$2,'Justerad allokering'!$B$2:$AF$2,0),FALSE))</f>
        <v>0</v>
      </c>
      <c r="O333" s="28">
        <f>IF(ISERROR(1/VLOOKUP($B333,'Justerad allokering'!$B$2:$AG$462,MATCH(O$2,'Justerad allokering'!$B$2:$AF$2,0),FALSE)),VLOOKUP($B333,'Allokerad kvv'!$B$2:$AV$468,MATCH(O$2,'Allokerad kvv'!$B$2:$AV$2,0),FALSE),VLOOKUP($B333,'Justerad allokering'!$B$2:$AG$462,MATCH(O$2,'Justerad allokering'!$B$2:$AF$2,0),FALSE))</f>
        <v>0</v>
      </c>
      <c r="P333" s="28">
        <f>IF(ISERROR(1/VLOOKUP($B333,'Justerad allokering'!$B$2:$AG$462,MATCH(P$2,'Justerad allokering'!$B$2:$AF$2,0),FALSE)),VLOOKUP($B333,'Allokerad kvv'!$B$2:$AV$468,MATCH(P$2,'Allokerad kvv'!$B$2:$AV$2,0),FALSE),VLOOKUP($B333,'Justerad allokering'!$B$2:$AG$462,MATCH(P$2,'Justerad allokering'!$B$2:$AF$2,0),FALSE))</f>
        <v>0</v>
      </c>
      <c r="Q333" s="28">
        <f>IF(ISERROR(1/VLOOKUP($B333,'Justerad allokering'!$B$2:$AG$462,MATCH(Q$2,'Justerad allokering'!$B$2:$AF$2,0),FALSE)),VLOOKUP($B333,'Allokerad kvv'!$B$2:$AV$468,MATCH(Q$2,'Allokerad kvv'!$B$2:$AV$2,0),FALSE),VLOOKUP($B333,'Justerad allokering'!$B$2:$AG$462,MATCH(Q$2,'Justerad allokering'!$B$2:$AF$2,0),FALSE))</f>
        <v>0</v>
      </c>
      <c r="R333" s="28">
        <f>IF(ISERROR(1/VLOOKUP($B333,'Justerad allokering'!$B$2:$AG$462,MATCH(R$2,'Justerad allokering'!$B$2:$AF$2,0),FALSE)),VLOOKUP($B333,'Allokerad kvv'!$B$2:$AV$468,MATCH(R$2,'Allokerad kvv'!$B$2:$AV$2,0),FALSE),VLOOKUP($B333,'Justerad allokering'!$B$2:$AG$462,MATCH(R$2,'Justerad allokering'!$B$2:$AF$2,0),FALSE))</f>
        <v>0</v>
      </c>
      <c r="S333" s="28">
        <f>IF(ISERROR(1/VLOOKUP($B333,'Justerad allokering'!$B$2:$AG$462,MATCH(S$2,'Justerad allokering'!$B$2:$AF$2,0),FALSE)),VLOOKUP($B333,'Allokerad kvv'!$B$2:$AV$468,MATCH(S$2,'Allokerad kvv'!$B$2:$AV$2,0),FALSE),VLOOKUP($B333,'Justerad allokering'!$B$2:$AG$462,MATCH(S$2,'Justerad allokering'!$B$2:$AF$2,0),FALSE))</f>
        <v>0</v>
      </c>
      <c r="T333" s="28">
        <f>IF(ISERROR(1/VLOOKUP($B333,'Justerad allokering'!$B$2:$AG$462,MATCH(T$2,'Justerad allokering'!$B$2:$AF$2,0),FALSE)),VLOOKUP($B333,'Allokerad kvv'!$B$2:$AV$468,MATCH(T$2,'Allokerad kvv'!$B$2:$AV$2,0),FALSE),VLOOKUP($B333,'Justerad allokering'!$B$2:$AG$462,MATCH(T$2,'Justerad allokering'!$B$2:$AF$2,0),FALSE))</f>
        <v>0</v>
      </c>
      <c r="U333" s="28">
        <f>IF(ISERROR(1/VLOOKUP($B333,'Justerad allokering'!$B$2:$AG$462,MATCH(U$2,'Justerad allokering'!$B$2:$AF$2,0),FALSE)),VLOOKUP($B333,'Allokerad kvv'!$B$2:$AV$468,MATCH(U$2,'Allokerad kvv'!$B$2:$AV$2,0),FALSE),VLOOKUP($B333,'Justerad allokering'!$B$2:$AG$462,MATCH(U$2,'Justerad allokering'!$B$2:$AF$2,0),FALSE))</f>
        <v>0</v>
      </c>
      <c r="V333" s="28">
        <f>IF(ISERROR(1/VLOOKUP($B333,'Justerad allokering'!$B$2:$AG$462,MATCH(V$2,'Justerad allokering'!$B$2:$AF$2,0),FALSE)),VLOOKUP($B333,'Allokerad kvv'!$B$2:$AV$468,MATCH(V$2,'Allokerad kvv'!$B$2:$AV$2,0),FALSE),VLOOKUP($B333,'Justerad allokering'!$B$2:$AG$462,MATCH(V$2,'Justerad allokering'!$B$2:$AF$2,0),FALSE))</f>
        <v>0</v>
      </c>
      <c r="W333" s="28">
        <f>IF(ISERROR(1/VLOOKUP($B333,'Justerad allokering'!$B$2:$AG$462,MATCH(W$2,'Justerad allokering'!$B$2:$AF$2,0),FALSE)),VLOOKUP($B333,'Allokerad kvv'!$B$2:$AV$468,MATCH(W$2,'Allokerad kvv'!$B$2:$AV$2,0),FALSE),VLOOKUP($B333,'Justerad allokering'!$B$2:$AG$462,MATCH(W$2,'Justerad allokering'!$B$2:$AF$2,0),FALSE))</f>
        <v>0</v>
      </c>
      <c r="X333" s="28">
        <f>IF(ISERROR(1/VLOOKUP($B333,'Justerad allokering'!$B$2:$AG$462,MATCH(X$2,'Justerad allokering'!$B$2:$AF$2,0),FALSE)),VLOOKUP($B333,'Allokerad kvv'!$B$2:$AV$468,MATCH(X$2,'Allokerad kvv'!$B$2:$AV$2,0),FALSE),VLOOKUP($B333,'Justerad allokering'!$B$2:$AG$462,MATCH(X$2,'Justerad allokering'!$B$2:$AF$2,0),FALSE))</f>
        <v>0</v>
      </c>
      <c r="Y333" s="28">
        <f>IF(ISERROR(1/VLOOKUP($B333,'Justerad allokering'!$B$2:$AG$462,MATCH(Y$2,'Justerad allokering'!$B$2:$AF$2,0),FALSE)),VLOOKUP($B333,'Allokerad kvv'!$B$2:$AV$468,MATCH(Y$2,'Allokerad kvv'!$B$2:$AV$2,0),FALSE),VLOOKUP($B333,'Justerad allokering'!$B$2:$AG$462,MATCH(Y$2,'Justerad allokering'!$B$2:$AF$2,0),FALSE))</f>
        <v>0</v>
      </c>
      <c r="Z333" s="28">
        <f>IF(ISERROR(1/VLOOKUP($B333,'Justerad allokering'!$B$2:$AG$462,MATCH(Z$2,'Justerad allokering'!$B$2:$AF$2,0),FALSE)),VLOOKUP($B333,'Allokerad kvv'!$B$2:$AV$468,MATCH(Z$2,'Allokerad kvv'!$B$2:$AV$2,0),FALSE),VLOOKUP($B333,'Justerad allokering'!$B$2:$AG$462,MATCH(Z$2,'Justerad allokering'!$B$2:$AF$2,0),FALSE))</f>
        <v>0</v>
      </c>
      <c r="AA333" s="28"/>
      <c r="AB333" s="28"/>
      <c r="AE333">
        <f t="shared" si="15"/>
        <v>0</v>
      </c>
      <c r="AG333">
        <f t="shared" si="16"/>
        <v>0</v>
      </c>
      <c r="AH333">
        <f t="shared" si="17"/>
        <v>0</v>
      </c>
      <c r="AI333" s="55" t="str">
        <f>IF(AH333=0,"",AH333/VLOOKUP(B333,Kraftvärmeprod!$B$1:$BC$480,MATCH("Summa tillförd energi exklusive rökgaskondensering",Kraftvärmeprod!$B$1:$BC$1,0),FALSE))</f>
        <v/>
      </c>
    </row>
    <row r="334" spans="1:35" x14ac:dyDescent="0.25">
      <c r="A334" s="28" t="s">
        <v>447</v>
      </c>
      <c r="B334" s="28" t="s">
        <v>449</v>
      </c>
      <c r="C334" s="28">
        <f>IF(ISERROR(1/VLOOKUP($B334,'Justerad allokering'!$B$2:$AG$462,MATCH(C$2,'Justerad allokering'!$B$2:$AF$2,0),FALSE)),VLOOKUP($B334,'Allokerad kvv'!$B$2:$AV$468,MATCH(C$2,'Allokerad kvv'!$B$2:$AV$2,0),FALSE),VLOOKUP($B334,'Justerad allokering'!$B$2:$AG$462,MATCH(C$2,'Justerad allokering'!$B$2:$AF$2,0),FALSE))</f>
        <v>0</v>
      </c>
      <c r="D334" s="28">
        <f>IF(ISERROR(1/VLOOKUP($B334,'Justerad allokering'!$B$2:$AG$462,MATCH(D$2,'Justerad allokering'!$B$2:$AF$2,0),FALSE)),VLOOKUP($B334,'Allokerad kvv'!$B$2:$AV$468,MATCH(D$2,'Allokerad kvv'!$B$2:$AV$2,0),FALSE),VLOOKUP($B334,'Justerad allokering'!$B$2:$AG$462,MATCH(D$2,'Justerad allokering'!$B$2:$AF$2,0),FALSE))</f>
        <v>0</v>
      </c>
      <c r="E334" s="28">
        <f>IF(ISERROR(1/VLOOKUP($B334,'Justerad allokering'!$B$2:$AG$462,MATCH(E$2,'Justerad allokering'!$B$2:$AF$2,0),FALSE)),VLOOKUP($B334,'Allokerad kvv'!$B$2:$AV$468,MATCH(E$2,'Allokerad kvv'!$B$2:$AV$2,0),FALSE),VLOOKUP($B334,'Justerad allokering'!$B$2:$AG$462,MATCH(E$2,'Justerad allokering'!$B$2:$AF$2,0),FALSE))</f>
        <v>0</v>
      </c>
      <c r="F334" s="28">
        <f>IF(ISERROR(1/VLOOKUP($B334,'Justerad allokering'!$B$2:$AG$462,MATCH(F$2,'Justerad allokering'!$B$2:$AF$2,0),FALSE)),VLOOKUP($B334,'Allokerad kvv'!$B$2:$AV$468,MATCH(F$2,'Allokerad kvv'!$B$2:$AV$2,0),FALSE),VLOOKUP($B334,'Justerad allokering'!$B$2:$AG$462,MATCH(F$2,'Justerad allokering'!$B$2:$AF$2,0),FALSE))</f>
        <v>0</v>
      </c>
      <c r="G334" s="28">
        <f>IF(ISERROR(1/VLOOKUP($B334,'Justerad allokering'!$B$2:$AG$462,MATCH(G$2,'Justerad allokering'!$B$2:$AF$2,0),FALSE)),VLOOKUP($B334,'Allokerad kvv'!$B$2:$AV$468,MATCH(G$2,'Allokerad kvv'!$B$2:$AV$2,0),FALSE),VLOOKUP($B334,'Justerad allokering'!$B$2:$AG$462,MATCH(G$2,'Justerad allokering'!$B$2:$AF$2,0),FALSE))</f>
        <v>0</v>
      </c>
      <c r="H334" s="28">
        <f>IF(ISERROR(1/VLOOKUP($B334,'Justerad allokering'!$B$2:$AG$462,MATCH(H$2,'Justerad allokering'!$B$2:$AF$2,0),FALSE)),VLOOKUP($B334,'Allokerad kvv'!$B$2:$AV$468,MATCH(H$2,'Allokerad kvv'!$B$2:$AV$2,0),FALSE),VLOOKUP($B334,'Justerad allokering'!$B$2:$AG$462,MATCH(H$2,'Justerad allokering'!$B$2:$AF$2,0),FALSE))</f>
        <v>0</v>
      </c>
      <c r="I334" s="28">
        <f>IF(ISERROR(1/VLOOKUP($B334,'Justerad allokering'!$B$2:$AG$462,MATCH(I$2,'Justerad allokering'!$B$2:$AF$2,0),FALSE)),VLOOKUP($B334,'Allokerad kvv'!$B$2:$AV$468,MATCH(I$2,'Allokerad kvv'!$B$2:$AV$2,0),FALSE),VLOOKUP($B334,'Justerad allokering'!$B$2:$AG$462,MATCH(I$2,'Justerad allokering'!$B$2:$AF$2,0),FALSE))</f>
        <v>0</v>
      </c>
      <c r="J334" s="28">
        <f>IF(ISERROR(1/VLOOKUP($B334,'Justerad allokering'!$B$2:$AG$462,MATCH(J$2,'Justerad allokering'!$B$2:$AF$2,0),FALSE)),VLOOKUP($B334,'Allokerad kvv'!$B$2:$AV$468,MATCH(J$2,'Allokerad kvv'!$B$2:$AV$2,0),FALSE),VLOOKUP($B334,'Justerad allokering'!$B$2:$AG$462,MATCH(J$2,'Justerad allokering'!$B$2:$AF$2,0),FALSE))</f>
        <v>0</v>
      </c>
      <c r="K334" s="28">
        <f>IF(ISERROR(1/VLOOKUP($B334,'Justerad allokering'!$B$2:$AG$462,MATCH(K$2,'Justerad allokering'!$B$2:$AF$2,0),FALSE)),VLOOKUP($B334,'Allokerad kvv'!$B$2:$AV$468,MATCH(K$2,'Allokerad kvv'!$B$2:$AV$2,0),FALSE),VLOOKUP($B334,'Justerad allokering'!$B$2:$AG$462,MATCH(K$2,'Justerad allokering'!$B$2:$AF$2,0),FALSE))</f>
        <v>0</v>
      </c>
      <c r="L334" s="28">
        <f>IF(ISERROR(1/VLOOKUP($B334,'Justerad allokering'!$B$2:$AG$462,MATCH(L$2,'Justerad allokering'!$B$2:$AF$2,0),FALSE)),VLOOKUP($B334,'Allokerad kvv'!$B$2:$AV$468,MATCH(L$2,'Allokerad kvv'!$B$2:$AV$2,0),FALSE),VLOOKUP($B334,'Justerad allokering'!$B$2:$AG$462,MATCH(L$2,'Justerad allokering'!$B$2:$AF$2,0),FALSE))</f>
        <v>0</v>
      </c>
      <c r="M334" s="28">
        <f>IF(ISERROR(1/VLOOKUP($B334,'Justerad allokering'!$B$2:$AG$462,MATCH(M$2,'Justerad allokering'!$B$2:$AF$2,0),FALSE)),VLOOKUP($B334,'Allokerad kvv'!$B$2:$AV$468,MATCH(M$2,'Allokerad kvv'!$B$2:$AV$2,0),FALSE),VLOOKUP($B334,'Justerad allokering'!$B$2:$AG$462,MATCH(M$2,'Justerad allokering'!$B$2:$AF$2,0),FALSE))</f>
        <v>0</v>
      </c>
      <c r="N334" s="28">
        <f>IF(ISERROR(1/VLOOKUP($B334,'Justerad allokering'!$B$2:$AG$462,MATCH(N$2,'Justerad allokering'!$B$2:$AF$2,0),FALSE)),VLOOKUP($B334,'Allokerad kvv'!$B$2:$AV$468,MATCH(N$2,'Allokerad kvv'!$B$2:$AV$2,0),FALSE),VLOOKUP($B334,'Justerad allokering'!$B$2:$AG$462,MATCH(N$2,'Justerad allokering'!$B$2:$AF$2,0),FALSE))</f>
        <v>0</v>
      </c>
      <c r="O334" s="28">
        <f>IF(ISERROR(1/VLOOKUP($B334,'Justerad allokering'!$B$2:$AG$462,MATCH(O$2,'Justerad allokering'!$B$2:$AF$2,0),FALSE)),VLOOKUP($B334,'Allokerad kvv'!$B$2:$AV$468,MATCH(O$2,'Allokerad kvv'!$B$2:$AV$2,0),FALSE),VLOOKUP($B334,'Justerad allokering'!$B$2:$AG$462,MATCH(O$2,'Justerad allokering'!$B$2:$AF$2,0),FALSE))</f>
        <v>0</v>
      </c>
      <c r="P334" s="28">
        <f>IF(ISERROR(1/VLOOKUP($B334,'Justerad allokering'!$B$2:$AG$462,MATCH(P$2,'Justerad allokering'!$B$2:$AF$2,0),FALSE)),VLOOKUP($B334,'Allokerad kvv'!$B$2:$AV$468,MATCH(P$2,'Allokerad kvv'!$B$2:$AV$2,0),FALSE),VLOOKUP($B334,'Justerad allokering'!$B$2:$AG$462,MATCH(P$2,'Justerad allokering'!$B$2:$AF$2,0),FALSE))</f>
        <v>0</v>
      </c>
      <c r="Q334" s="28">
        <f>IF(ISERROR(1/VLOOKUP($B334,'Justerad allokering'!$B$2:$AG$462,MATCH(Q$2,'Justerad allokering'!$B$2:$AF$2,0),FALSE)),VLOOKUP($B334,'Allokerad kvv'!$B$2:$AV$468,MATCH(Q$2,'Allokerad kvv'!$B$2:$AV$2,0),FALSE),VLOOKUP($B334,'Justerad allokering'!$B$2:$AG$462,MATCH(Q$2,'Justerad allokering'!$B$2:$AF$2,0),FALSE))</f>
        <v>0</v>
      </c>
      <c r="R334" s="28">
        <f>IF(ISERROR(1/VLOOKUP($B334,'Justerad allokering'!$B$2:$AG$462,MATCH(R$2,'Justerad allokering'!$B$2:$AF$2,0),FALSE)),VLOOKUP($B334,'Allokerad kvv'!$B$2:$AV$468,MATCH(R$2,'Allokerad kvv'!$B$2:$AV$2,0),FALSE),VLOOKUP($B334,'Justerad allokering'!$B$2:$AG$462,MATCH(R$2,'Justerad allokering'!$B$2:$AF$2,0),FALSE))</f>
        <v>0</v>
      </c>
      <c r="S334" s="28">
        <f>IF(ISERROR(1/VLOOKUP($B334,'Justerad allokering'!$B$2:$AG$462,MATCH(S$2,'Justerad allokering'!$B$2:$AF$2,0),FALSE)),VLOOKUP($B334,'Allokerad kvv'!$B$2:$AV$468,MATCH(S$2,'Allokerad kvv'!$B$2:$AV$2,0),FALSE),VLOOKUP($B334,'Justerad allokering'!$B$2:$AG$462,MATCH(S$2,'Justerad allokering'!$B$2:$AF$2,0),FALSE))</f>
        <v>0</v>
      </c>
      <c r="T334" s="28">
        <f>IF(ISERROR(1/VLOOKUP($B334,'Justerad allokering'!$B$2:$AG$462,MATCH(T$2,'Justerad allokering'!$B$2:$AF$2,0),FALSE)),VLOOKUP($B334,'Allokerad kvv'!$B$2:$AV$468,MATCH(T$2,'Allokerad kvv'!$B$2:$AV$2,0),FALSE),VLOOKUP($B334,'Justerad allokering'!$B$2:$AG$462,MATCH(T$2,'Justerad allokering'!$B$2:$AF$2,0),FALSE))</f>
        <v>0</v>
      </c>
      <c r="U334" s="28">
        <f>IF(ISERROR(1/VLOOKUP($B334,'Justerad allokering'!$B$2:$AG$462,MATCH(U$2,'Justerad allokering'!$B$2:$AF$2,0),FALSE)),VLOOKUP($B334,'Allokerad kvv'!$B$2:$AV$468,MATCH(U$2,'Allokerad kvv'!$B$2:$AV$2,0),FALSE),VLOOKUP($B334,'Justerad allokering'!$B$2:$AG$462,MATCH(U$2,'Justerad allokering'!$B$2:$AF$2,0),FALSE))</f>
        <v>0</v>
      </c>
      <c r="V334" s="28">
        <f>IF(ISERROR(1/VLOOKUP($B334,'Justerad allokering'!$B$2:$AG$462,MATCH(V$2,'Justerad allokering'!$B$2:$AF$2,0),FALSE)),VLOOKUP($B334,'Allokerad kvv'!$B$2:$AV$468,MATCH(V$2,'Allokerad kvv'!$B$2:$AV$2,0),FALSE),VLOOKUP($B334,'Justerad allokering'!$B$2:$AG$462,MATCH(V$2,'Justerad allokering'!$B$2:$AF$2,0),FALSE))</f>
        <v>0</v>
      </c>
      <c r="W334" s="28">
        <f>IF(ISERROR(1/VLOOKUP($B334,'Justerad allokering'!$B$2:$AG$462,MATCH(W$2,'Justerad allokering'!$B$2:$AF$2,0),FALSE)),VLOOKUP($B334,'Allokerad kvv'!$B$2:$AV$468,MATCH(W$2,'Allokerad kvv'!$B$2:$AV$2,0),FALSE),VLOOKUP($B334,'Justerad allokering'!$B$2:$AG$462,MATCH(W$2,'Justerad allokering'!$B$2:$AF$2,0),FALSE))</f>
        <v>0</v>
      </c>
      <c r="X334" s="28">
        <f>IF(ISERROR(1/VLOOKUP($B334,'Justerad allokering'!$B$2:$AG$462,MATCH(X$2,'Justerad allokering'!$B$2:$AF$2,0),FALSE)),VLOOKUP($B334,'Allokerad kvv'!$B$2:$AV$468,MATCH(X$2,'Allokerad kvv'!$B$2:$AV$2,0),FALSE),VLOOKUP($B334,'Justerad allokering'!$B$2:$AG$462,MATCH(X$2,'Justerad allokering'!$B$2:$AF$2,0),FALSE))</f>
        <v>0</v>
      </c>
      <c r="Y334" s="28">
        <f>IF(ISERROR(1/VLOOKUP($B334,'Justerad allokering'!$B$2:$AG$462,MATCH(Y$2,'Justerad allokering'!$B$2:$AF$2,0),FALSE)),VLOOKUP($B334,'Allokerad kvv'!$B$2:$AV$468,MATCH(Y$2,'Allokerad kvv'!$B$2:$AV$2,0),FALSE),VLOOKUP($B334,'Justerad allokering'!$B$2:$AG$462,MATCH(Y$2,'Justerad allokering'!$B$2:$AF$2,0),FALSE))</f>
        <v>0</v>
      </c>
      <c r="Z334" s="28">
        <f>IF(ISERROR(1/VLOOKUP($B334,'Justerad allokering'!$B$2:$AG$462,MATCH(Z$2,'Justerad allokering'!$B$2:$AF$2,0),FALSE)),VLOOKUP($B334,'Allokerad kvv'!$B$2:$AV$468,MATCH(Z$2,'Allokerad kvv'!$B$2:$AV$2,0),FALSE),VLOOKUP($B334,'Justerad allokering'!$B$2:$AG$462,MATCH(Z$2,'Justerad allokering'!$B$2:$AF$2,0),FALSE))</f>
        <v>0</v>
      </c>
      <c r="AA334" s="28"/>
      <c r="AB334" s="28"/>
      <c r="AE334">
        <f t="shared" si="15"/>
        <v>0</v>
      </c>
      <c r="AG334">
        <f t="shared" si="16"/>
        <v>0</v>
      </c>
      <c r="AH334">
        <f t="shared" si="17"/>
        <v>0</v>
      </c>
      <c r="AI334" s="55" t="str">
        <f>IF(AH334=0,"",AH334/VLOOKUP(B334,Kraftvärmeprod!$B$1:$BC$480,MATCH("Summa tillförd energi exklusive rökgaskondensering",Kraftvärmeprod!$B$1:$BC$1,0),FALSE))</f>
        <v/>
      </c>
    </row>
    <row r="335" spans="1:35" x14ac:dyDescent="0.25">
      <c r="A335" s="28" t="s">
        <v>447</v>
      </c>
      <c r="B335" s="28" t="s">
        <v>450</v>
      </c>
      <c r="C335" s="28">
        <f>IF(ISERROR(1/VLOOKUP($B335,'Justerad allokering'!$B$2:$AG$462,MATCH(C$2,'Justerad allokering'!$B$2:$AF$2,0),FALSE)),VLOOKUP($B335,'Allokerad kvv'!$B$2:$AV$468,MATCH(C$2,'Allokerad kvv'!$B$2:$AV$2,0),FALSE),VLOOKUP($B335,'Justerad allokering'!$B$2:$AG$462,MATCH(C$2,'Justerad allokering'!$B$2:$AF$2,0),FALSE))</f>
        <v>171.1</v>
      </c>
      <c r="D335" s="28">
        <f>IF(ISERROR(1/VLOOKUP($B335,'Justerad allokering'!$B$2:$AG$462,MATCH(D$2,'Justerad allokering'!$B$2:$AF$2,0),FALSE)),VLOOKUP($B335,'Allokerad kvv'!$B$2:$AV$468,MATCH(D$2,'Allokerad kvv'!$B$2:$AV$2,0),FALSE),VLOOKUP($B335,'Justerad allokering'!$B$2:$AG$462,MATCH(D$2,'Justerad allokering'!$B$2:$AF$2,0),FALSE))</f>
        <v>0</v>
      </c>
      <c r="E335" s="28">
        <f>IF(ISERROR(1/VLOOKUP($B335,'Justerad allokering'!$B$2:$AG$462,MATCH(E$2,'Justerad allokering'!$B$2:$AF$2,0),FALSE)),VLOOKUP($B335,'Allokerad kvv'!$B$2:$AV$468,MATCH(E$2,'Allokerad kvv'!$B$2:$AV$2,0),FALSE),VLOOKUP($B335,'Justerad allokering'!$B$2:$AG$462,MATCH(E$2,'Justerad allokering'!$B$2:$AF$2,0),FALSE))</f>
        <v>0</v>
      </c>
      <c r="F335" s="28">
        <f>IF(ISERROR(1/VLOOKUP($B335,'Justerad allokering'!$B$2:$AG$462,MATCH(F$2,'Justerad allokering'!$B$2:$AF$2,0),FALSE)),VLOOKUP($B335,'Allokerad kvv'!$B$2:$AV$468,MATCH(F$2,'Allokerad kvv'!$B$2:$AV$2,0),FALSE),VLOOKUP($B335,'Justerad allokering'!$B$2:$AG$462,MATCH(F$2,'Justerad allokering'!$B$2:$AF$2,0),FALSE))</f>
        <v>0</v>
      </c>
      <c r="G335" s="28">
        <f>IF(ISERROR(1/VLOOKUP($B335,'Justerad allokering'!$B$2:$AG$462,MATCH(G$2,'Justerad allokering'!$B$2:$AF$2,0),FALSE)),VLOOKUP($B335,'Allokerad kvv'!$B$2:$AV$468,MATCH(G$2,'Allokerad kvv'!$B$2:$AV$2,0),FALSE),VLOOKUP($B335,'Justerad allokering'!$B$2:$AG$462,MATCH(G$2,'Justerad allokering'!$B$2:$AF$2,0),FALSE))</f>
        <v>0.4</v>
      </c>
      <c r="H335" s="28">
        <f>IF(ISERROR(1/VLOOKUP($B335,'Justerad allokering'!$B$2:$AG$462,MATCH(H$2,'Justerad allokering'!$B$2:$AF$2,0),FALSE)),VLOOKUP($B335,'Allokerad kvv'!$B$2:$AV$468,MATCH(H$2,'Allokerad kvv'!$B$2:$AV$2,0),FALSE),VLOOKUP($B335,'Justerad allokering'!$B$2:$AG$462,MATCH(H$2,'Justerad allokering'!$B$2:$AF$2,0),FALSE))</f>
        <v>0</v>
      </c>
      <c r="I335" s="28">
        <f>IF(ISERROR(1/VLOOKUP($B335,'Justerad allokering'!$B$2:$AG$462,MATCH(I$2,'Justerad allokering'!$B$2:$AF$2,0),FALSE)),VLOOKUP($B335,'Allokerad kvv'!$B$2:$AV$468,MATCH(I$2,'Allokerad kvv'!$B$2:$AV$2,0),FALSE),VLOOKUP($B335,'Justerad allokering'!$B$2:$AG$462,MATCH(I$2,'Justerad allokering'!$B$2:$AF$2,0),FALSE))</f>
        <v>51.8</v>
      </c>
      <c r="J335" s="28">
        <f>IF(ISERROR(1/VLOOKUP($B335,'Justerad allokering'!$B$2:$AG$462,MATCH(J$2,'Justerad allokering'!$B$2:$AF$2,0),FALSE)),VLOOKUP($B335,'Allokerad kvv'!$B$2:$AV$468,MATCH(J$2,'Allokerad kvv'!$B$2:$AV$2,0),FALSE),VLOOKUP($B335,'Justerad allokering'!$B$2:$AG$462,MATCH(J$2,'Justerad allokering'!$B$2:$AF$2,0),FALSE))</f>
        <v>0</v>
      </c>
      <c r="K335" s="28">
        <f>IF(ISERROR(1/VLOOKUP($B335,'Justerad allokering'!$B$2:$AG$462,MATCH(K$2,'Justerad allokering'!$B$2:$AF$2,0),FALSE)),VLOOKUP($B335,'Allokerad kvv'!$B$2:$AV$468,MATCH(K$2,'Allokerad kvv'!$B$2:$AV$2,0),FALSE),VLOOKUP($B335,'Justerad allokering'!$B$2:$AG$462,MATCH(K$2,'Justerad allokering'!$B$2:$AF$2,0),FALSE))</f>
        <v>11.6</v>
      </c>
      <c r="L335" s="28">
        <f>IF(ISERROR(1/VLOOKUP($B335,'Justerad allokering'!$B$2:$AG$462,MATCH(L$2,'Justerad allokering'!$B$2:$AF$2,0),FALSE)),VLOOKUP($B335,'Allokerad kvv'!$B$2:$AV$468,MATCH(L$2,'Allokerad kvv'!$B$2:$AV$2,0),FALSE),VLOOKUP($B335,'Justerad allokering'!$B$2:$AG$462,MATCH(L$2,'Justerad allokering'!$B$2:$AF$2,0),FALSE))</f>
        <v>0</v>
      </c>
      <c r="M335" s="28">
        <f>IF(ISERROR(1/VLOOKUP($B335,'Justerad allokering'!$B$2:$AG$462,MATCH(M$2,'Justerad allokering'!$B$2:$AF$2,0),FALSE)),VLOOKUP($B335,'Allokerad kvv'!$B$2:$AV$468,MATCH(M$2,'Allokerad kvv'!$B$2:$AV$2,0),FALSE),VLOOKUP($B335,'Justerad allokering'!$B$2:$AG$462,MATCH(M$2,'Justerad allokering'!$B$2:$AF$2,0),FALSE))</f>
        <v>0</v>
      </c>
      <c r="N335" s="28">
        <f>IF(ISERROR(1/VLOOKUP($B335,'Justerad allokering'!$B$2:$AG$462,MATCH(N$2,'Justerad allokering'!$B$2:$AF$2,0),FALSE)),VLOOKUP($B335,'Allokerad kvv'!$B$2:$AV$468,MATCH(N$2,'Allokerad kvv'!$B$2:$AV$2,0),FALSE),VLOOKUP($B335,'Justerad allokering'!$B$2:$AG$462,MATCH(N$2,'Justerad allokering'!$B$2:$AF$2,0),FALSE))</f>
        <v>52.62</v>
      </c>
      <c r="O335" s="28">
        <f>IF(ISERROR(1/VLOOKUP($B335,'Justerad allokering'!$B$2:$AG$462,MATCH(O$2,'Justerad allokering'!$B$2:$AF$2,0),FALSE)),VLOOKUP($B335,'Allokerad kvv'!$B$2:$AV$468,MATCH(O$2,'Allokerad kvv'!$B$2:$AV$2,0),FALSE),VLOOKUP($B335,'Justerad allokering'!$B$2:$AG$462,MATCH(O$2,'Justerad allokering'!$B$2:$AF$2,0),FALSE))</f>
        <v>0</v>
      </c>
      <c r="P335" s="28">
        <f>IF(ISERROR(1/VLOOKUP($B335,'Justerad allokering'!$B$2:$AG$462,MATCH(P$2,'Justerad allokering'!$B$2:$AF$2,0),FALSE)),VLOOKUP($B335,'Allokerad kvv'!$B$2:$AV$468,MATCH(P$2,'Allokerad kvv'!$B$2:$AV$2,0),FALSE),VLOOKUP($B335,'Justerad allokering'!$B$2:$AG$462,MATCH(P$2,'Justerad allokering'!$B$2:$AF$2,0),FALSE))</f>
        <v>0</v>
      </c>
      <c r="Q335" s="28">
        <f>IF(ISERROR(1/VLOOKUP($B335,'Justerad allokering'!$B$2:$AG$462,MATCH(Q$2,'Justerad allokering'!$B$2:$AF$2,0),FALSE)),VLOOKUP($B335,'Allokerad kvv'!$B$2:$AV$468,MATCH(Q$2,'Allokerad kvv'!$B$2:$AV$2,0),FALSE),VLOOKUP($B335,'Justerad allokering'!$B$2:$AG$462,MATCH(Q$2,'Justerad allokering'!$B$2:$AF$2,0),FALSE))</f>
        <v>0</v>
      </c>
      <c r="R335" s="28">
        <f>IF(ISERROR(1/VLOOKUP($B335,'Justerad allokering'!$B$2:$AG$462,MATCH(R$2,'Justerad allokering'!$B$2:$AF$2,0),FALSE)),VLOOKUP($B335,'Allokerad kvv'!$B$2:$AV$468,MATCH(R$2,'Allokerad kvv'!$B$2:$AV$2,0),FALSE),VLOOKUP($B335,'Justerad allokering'!$B$2:$AG$462,MATCH(R$2,'Justerad allokering'!$B$2:$AF$2,0),FALSE))</f>
        <v>2.2000000000000002</v>
      </c>
      <c r="S335" s="28">
        <f>IF(ISERROR(1/VLOOKUP($B335,'Justerad allokering'!$B$2:$AG$462,MATCH(S$2,'Justerad allokering'!$B$2:$AF$2,0),FALSE)),VLOOKUP($B335,'Allokerad kvv'!$B$2:$AV$468,MATCH(S$2,'Allokerad kvv'!$B$2:$AV$2,0),FALSE),VLOOKUP($B335,'Justerad allokering'!$B$2:$AG$462,MATCH(S$2,'Justerad allokering'!$B$2:$AF$2,0),FALSE))</f>
        <v>0</v>
      </c>
      <c r="T335" s="28">
        <f>IF(ISERROR(1/VLOOKUP($B335,'Justerad allokering'!$B$2:$AG$462,MATCH(T$2,'Justerad allokering'!$B$2:$AF$2,0),FALSE)),VLOOKUP($B335,'Allokerad kvv'!$B$2:$AV$468,MATCH(T$2,'Allokerad kvv'!$B$2:$AV$2,0),FALSE),VLOOKUP($B335,'Justerad allokering'!$B$2:$AG$462,MATCH(T$2,'Justerad allokering'!$B$2:$AF$2,0),FALSE))</f>
        <v>0</v>
      </c>
      <c r="U335" s="28">
        <f>IF(ISERROR(1/VLOOKUP($B335,'Justerad allokering'!$B$2:$AG$462,MATCH(U$2,'Justerad allokering'!$B$2:$AF$2,0),FALSE)),VLOOKUP($B335,'Allokerad kvv'!$B$2:$AV$468,MATCH(U$2,'Allokerad kvv'!$B$2:$AV$2,0),FALSE),VLOOKUP($B335,'Justerad allokering'!$B$2:$AG$462,MATCH(U$2,'Justerad allokering'!$B$2:$AF$2,0),FALSE))</f>
        <v>0</v>
      </c>
      <c r="V335" s="28">
        <f>IF(ISERROR(1/VLOOKUP($B335,'Justerad allokering'!$B$2:$AG$462,MATCH(V$2,'Justerad allokering'!$B$2:$AF$2,0),FALSE)),VLOOKUP($B335,'Allokerad kvv'!$B$2:$AV$468,MATCH(V$2,'Allokerad kvv'!$B$2:$AV$2,0),FALSE),VLOOKUP($B335,'Justerad allokering'!$B$2:$AG$462,MATCH(V$2,'Justerad allokering'!$B$2:$AF$2,0),FALSE))</f>
        <v>0</v>
      </c>
      <c r="W335" s="28">
        <f>IF(ISERROR(1/VLOOKUP($B335,'Justerad allokering'!$B$2:$AG$462,MATCH(W$2,'Justerad allokering'!$B$2:$AF$2,0),FALSE)),VLOOKUP($B335,'Allokerad kvv'!$B$2:$AV$468,MATCH(W$2,'Allokerad kvv'!$B$2:$AV$2,0),FALSE),VLOOKUP($B335,'Justerad allokering'!$B$2:$AG$462,MATCH(W$2,'Justerad allokering'!$B$2:$AF$2,0),FALSE))</f>
        <v>0</v>
      </c>
      <c r="X335" s="28">
        <f>IF(ISERROR(1/VLOOKUP($B335,'Justerad allokering'!$B$2:$AG$462,MATCH(X$2,'Justerad allokering'!$B$2:$AF$2,0),FALSE)),VLOOKUP($B335,'Allokerad kvv'!$B$2:$AV$468,MATCH(X$2,'Allokerad kvv'!$B$2:$AV$2,0),FALSE),VLOOKUP($B335,'Justerad allokering'!$B$2:$AG$462,MATCH(X$2,'Justerad allokering'!$B$2:$AF$2,0),FALSE))</f>
        <v>0</v>
      </c>
      <c r="Y335" s="28">
        <f>IF(ISERROR(1/VLOOKUP($B335,'Justerad allokering'!$B$2:$AG$462,MATCH(Y$2,'Justerad allokering'!$B$2:$AF$2,0),FALSE)),VLOOKUP($B335,'Allokerad kvv'!$B$2:$AV$468,MATCH(Y$2,'Allokerad kvv'!$B$2:$AV$2,0),FALSE),VLOOKUP($B335,'Justerad allokering'!$B$2:$AG$462,MATCH(Y$2,'Justerad allokering'!$B$2:$AF$2,0),FALSE))</f>
        <v>0</v>
      </c>
      <c r="Z335" s="28">
        <f>IF(ISERROR(1/VLOOKUP($B335,'Justerad allokering'!$B$2:$AG$462,MATCH(Z$2,'Justerad allokering'!$B$2:$AF$2,0),FALSE)),VLOOKUP($B335,'Allokerad kvv'!$B$2:$AV$468,MATCH(Z$2,'Allokerad kvv'!$B$2:$AV$2,0),FALSE),VLOOKUP($B335,'Justerad allokering'!$B$2:$AG$462,MATCH(Z$2,'Justerad allokering'!$B$2:$AF$2,0),FALSE))</f>
        <v>1.9</v>
      </c>
      <c r="AA335" s="28"/>
      <c r="AB335" s="28"/>
      <c r="AE335">
        <f t="shared" si="15"/>
        <v>291.61999999999995</v>
      </c>
      <c r="AG335">
        <f t="shared" si="16"/>
        <v>280.01999999999992</v>
      </c>
      <c r="AH335">
        <f t="shared" si="17"/>
        <v>227.39999999999992</v>
      </c>
      <c r="AI335" s="55">
        <f>IF(AH335=0,"",AH335/VLOOKUP(B335,Kraftvärmeprod!$B$1:$BC$480,MATCH("Summa tillförd energi exklusive rökgaskondensering",Kraftvärmeprod!$B$1:$BC$1,0),FALSE))</f>
        <v>0.57527676023557484</v>
      </c>
    </row>
    <row r="336" spans="1:35" x14ac:dyDescent="0.25">
      <c r="A336" s="28" t="s">
        <v>447</v>
      </c>
      <c r="B336" s="28" t="s">
        <v>451</v>
      </c>
      <c r="C336" s="28">
        <f>IF(ISERROR(1/VLOOKUP($B336,'Justerad allokering'!$B$2:$AG$462,MATCH(C$2,'Justerad allokering'!$B$2:$AF$2,0),FALSE)),VLOOKUP($B336,'Allokerad kvv'!$B$2:$AV$468,MATCH(C$2,'Allokerad kvv'!$B$2:$AV$2,0),FALSE),VLOOKUP($B336,'Justerad allokering'!$B$2:$AG$462,MATCH(C$2,'Justerad allokering'!$B$2:$AF$2,0),FALSE))</f>
        <v>0</v>
      </c>
      <c r="D336" s="28">
        <f>IF(ISERROR(1/VLOOKUP($B336,'Justerad allokering'!$B$2:$AG$462,MATCH(D$2,'Justerad allokering'!$B$2:$AF$2,0),FALSE)),VLOOKUP($B336,'Allokerad kvv'!$B$2:$AV$468,MATCH(D$2,'Allokerad kvv'!$B$2:$AV$2,0),FALSE),VLOOKUP($B336,'Justerad allokering'!$B$2:$AG$462,MATCH(D$2,'Justerad allokering'!$B$2:$AF$2,0),FALSE))</f>
        <v>0</v>
      </c>
      <c r="E336" s="28">
        <f>IF(ISERROR(1/VLOOKUP($B336,'Justerad allokering'!$B$2:$AG$462,MATCH(E$2,'Justerad allokering'!$B$2:$AF$2,0),FALSE)),VLOOKUP($B336,'Allokerad kvv'!$B$2:$AV$468,MATCH(E$2,'Allokerad kvv'!$B$2:$AV$2,0),FALSE),VLOOKUP($B336,'Justerad allokering'!$B$2:$AG$462,MATCH(E$2,'Justerad allokering'!$B$2:$AF$2,0),FALSE))</f>
        <v>0</v>
      </c>
      <c r="F336" s="28">
        <f>IF(ISERROR(1/VLOOKUP($B336,'Justerad allokering'!$B$2:$AG$462,MATCH(F$2,'Justerad allokering'!$B$2:$AF$2,0),FALSE)),VLOOKUP($B336,'Allokerad kvv'!$B$2:$AV$468,MATCH(F$2,'Allokerad kvv'!$B$2:$AV$2,0),FALSE),VLOOKUP($B336,'Justerad allokering'!$B$2:$AG$462,MATCH(F$2,'Justerad allokering'!$B$2:$AF$2,0),FALSE))</f>
        <v>0</v>
      </c>
      <c r="G336" s="28">
        <f>IF(ISERROR(1/VLOOKUP($B336,'Justerad allokering'!$B$2:$AG$462,MATCH(G$2,'Justerad allokering'!$B$2:$AF$2,0),FALSE)),VLOOKUP($B336,'Allokerad kvv'!$B$2:$AV$468,MATCH(G$2,'Allokerad kvv'!$B$2:$AV$2,0),FALSE),VLOOKUP($B336,'Justerad allokering'!$B$2:$AG$462,MATCH(G$2,'Justerad allokering'!$B$2:$AF$2,0),FALSE))</f>
        <v>0</v>
      </c>
      <c r="H336" s="28">
        <f>IF(ISERROR(1/VLOOKUP($B336,'Justerad allokering'!$B$2:$AG$462,MATCH(H$2,'Justerad allokering'!$B$2:$AF$2,0),FALSE)),VLOOKUP($B336,'Allokerad kvv'!$B$2:$AV$468,MATCH(H$2,'Allokerad kvv'!$B$2:$AV$2,0),FALSE),VLOOKUP($B336,'Justerad allokering'!$B$2:$AG$462,MATCH(H$2,'Justerad allokering'!$B$2:$AF$2,0),FALSE))</f>
        <v>0</v>
      </c>
      <c r="I336" s="28">
        <f>IF(ISERROR(1/VLOOKUP($B336,'Justerad allokering'!$B$2:$AG$462,MATCH(I$2,'Justerad allokering'!$B$2:$AF$2,0),FALSE)),VLOOKUP($B336,'Allokerad kvv'!$B$2:$AV$468,MATCH(I$2,'Allokerad kvv'!$B$2:$AV$2,0),FALSE),VLOOKUP($B336,'Justerad allokering'!$B$2:$AG$462,MATCH(I$2,'Justerad allokering'!$B$2:$AF$2,0),FALSE))</f>
        <v>0</v>
      </c>
      <c r="J336" s="28">
        <f>IF(ISERROR(1/VLOOKUP($B336,'Justerad allokering'!$B$2:$AG$462,MATCH(J$2,'Justerad allokering'!$B$2:$AF$2,0),FALSE)),VLOOKUP($B336,'Allokerad kvv'!$B$2:$AV$468,MATCH(J$2,'Allokerad kvv'!$B$2:$AV$2,0),FALSE),VLOOKUP($B336,'Justerad allokering'!$B$2:$AG$462,MATCH(J$2,'Justerad allokering'!$B$2:$AF$2,0),FALSE))</f>
        <v>0</v>
      </c>
      <c r="K336" s="28">
        <f>IF(ISERROR(1/VLOOKUP($B336,'Justerad allokering'!$B$2:$AG$462,MATCH(K$2,'Justerad allokering'!$B$2:$AF$2,0),FALSE)),VLOOKUP($B336,'Allokerad kvv'!$B$2:$AV$468,MATCH(K$2,'Allokerad kvv'!$B$2:$AV$2,0),FALSE),VLOOKUP($B336,'Justerad allokering'!$B$2:$AG$462,MATCH(K$2,'Justerad allokering'!$B$2:$AF$2,0),FALSE))</f>
        <v>0</v>
      </c>
      <c r="L336" s="28">
        <f>IF(ISERROR(1/VLOOKUP($B336,'Justerad allokering'!$B$2:$AG$462,MATCH(L$2,'Justerad allokering'!$B$2:$AF$2,0),FALSE)),VLOOKUP($B336,'Allokerad kvv'!$B$2:$AV$468,MATCH(L$2,'Allokerad kvv'!$B$2:$AV$2,0),FALSE),VLOOKUP($B336,'Justerad allokering'!$B$2:$AG$462,MATCH(L$2,'Justerad allokering'!$B$2:$AF$2,0),FALSE))</f>
        <v>0</v>
      </c>
      <c r="M336" s="28">
        <f>IF(ISERROR(1/VLOOKUP($B336,'Justerad allokering'!$B$2:$AG$462,MATCH(M$2,'Justerad allokering'!$B$2:$AF$2,0),FALSE)),VLOOKUP($B336,'Allokerad kvv'!$B$2:$AV$468,MATCH(M$2,'Allokerad kvv'!$B$2:$AV$2,0),FALSE),VLOOKUP($B336,'Justerad allokering'!$B$2:$AG$462,MATCH(M$2,'Justerad allokering'!$B$2:$AF$2,0),FALSE))</f>
        <v>0</v>
      </c>
      <c r="N336" s="28">
        <f>IF(ISERROR(1/VLOOKUP($B336,'Justerad allokering'!$B$2:$AG$462,MATCH(N$2,'Justerad allokering'!$B$2:$AF$2,0),FALSE)),VLOOKUP($B336,'Allokerad kvv'!$B$2:$AV$468,MATCH(N$2,'Allokerad kvv'!$B$2:$AV$2,0),FALSE),VLOOKUP($B336,'Justerad allokering'!$B$2:$AG$462,MATCH(N$2,'Justerad allokering'!$B$2:$AF$2,0),FALSE))</f>
        <v>0</v>
      </c>
      <c r="O336" s="28">
        <f>IF(ISERROR(1/VLOOKUP($B336,'Justerad allokering'!$B$2:$AG$462,MATCH(O$2,'Justerad allokering'!$B$2:$AF$2,0),FALSE)),VLOOKUP($B336,'Allokerad kvv'!$B$2:$AV$468,MATCH(O$2,'Allokerad kvv'!$B$2:$AV$2,0),FALSE),VLOOKUP($B336,'Justerad allokering'!$B$2:$AG$462,MATCH(O$2,'Justerad allokering'!$B$2:$AF$2,0),FALSE))</f>
        <v>0</v>
      </c>
      <c r="P336" s="28">
        <f>IF(ISERROR(1/VLOOKUP($B336,'Justerad allokering'!$B$2:$AG$462,MATCH(P$2,'Justerad allokering'!$B$2:$AF$2,0),FALSE)),VLOOKUP($B336,'Allokerad kvv'!$B$2:$AV$468,MATCH(P$2,'Allokerad kvv'!$B$2:$AV$2,0),FALSE),VLOOKUP($B336,'Justerad allokering'!$B$2:$AG$462,MATCH(P$2,'Justerad allokering'!$B$2:$AF$2,0),FALSE))</f>
        <v>0</v>
      </c>
      <c r="Q336" s="28">
        <f>IF(ISERROR(1/VLOOKUP($B336,'Justerad allokering'!$B$2:$AG$462,MATCH(Q$2,'Justerad allokering'!$B$2:$AF$2,0),FALSE)),VLOOKUP($B336,'Allokerad kvv'!$B$2:$AV$468,MATCH(Q$2,'Allokerad kvv'!$B$2:$AV$2,0),FALSE),VLOOKUP($B336,'Justerad allokering'!$B$2:$AG$462,MATCH(Q$2,'Justerad allokering'!$B$2:$AF$2,0),FALSE))</f>
        <v>0</v>
      </c>
      <c r="R336" s="28">
        <f>IF(ISERROR(1/VLOOKUP($B336,'Justerad allokering'!$B$2:$AG$462,MATCH(R$2,'Justerad allokering'!$B$2:$AF$2,0),FALSE)),VLOOKUP($B336,'Allokerad kvv'!$B$2:$AV$468,MATCH(R$2,'Allokerad kvv'!$B$2:$AV$2,0),FALSE),VLOOKUP($B336,'Justerad allokering'!$B$2:$AG$462,MATCH(R$2,'Justerad allokering'!$B$2:$AF$2,0),FALSE))</f>
        <v>0</v>
      </c>
      <c r="S336" s="28">
        <f>IF(ISERROR(1/VLOOKUP($B336,'Justerad allokering'!$B$2:$AG$462,MATCH(S$2,'Justerad allokering'!$B$2:$AF$2,0),FALSE)),VLOOKUP($B336,'Allokerad kvv'!$B$2:$AV$468,MATCH(S$2,'Allokerad kvv'!$B$2:$AV$2,0),FALSE),VLOOKUP($B336,'Justerad allokering'!$B$2:$AG$462,MATCH(S$2,'Justerad allokering'!$B$2:$AF$2,0),FALSE))</f>
        <v>0</v>
      </c>
      <c r="T336" s="28">
        <f>IF(ISERROR(1/VLOOKUP($B336,'Justerad allokering'!$B$2:$AG$462,MATCH(T$2,'Justerad allokering'!$B$2:$AF$2,0),FALSE)),VLOOKUP($B336,'Allokerad kvv'!$B$2:$AV$468,MATCH(T$2,'Allokerad kvv'!$B$2:$AV$2,0),FALSE),VLOOKUP($B336,'Justerad allokering'!$B$2:$AG$462,MATCH(T$2,'Justerad allokering'!$B$2:$AF$2,0),FALSE))</f>
        <v>0</v>
      </c>
      <c r="U336" s="28">
        <f>IF(ISERROR(1/VLOOKUP($B336,'Justerad allokering'!$B$2:$AG$462,MATCH(U$2,'Justerad allokering'!$B$2:$AF$2,0),FALSE)),VLOOKUP($B336,'Allokerad kvv'!$B$2:$AV$468,MATCH(U$2,'Allokerad kvv'!$B$2:$AV$2,0),FALSE),VLOOKUP($B336,'Justerad allokering'!$B$2:$AG$462,MATCH(U$2,'Justerad allokering'!$B$2:$AF$2,0),FALSE))</f>
        <v>0</v>
      </c>
      <c r="V336" s="28">
        <f>IF(ISERROR(1/VLOOKUP($B336,'Justerad allokering'!$B$2:$AG$462,MATCH(V$2,'Justerad allokering'!$B$2:$AF$2,0),FALSE)),VLOOKUP($B336,'Allokerad kvv'!$B$2:$AV$468,MATCH(V$2,'Allokerad kvv'!$B$2:$AV$2,0),FALSE),VLOOKUP($B336,'Justerad allokering'!$B$2:$AG$462,MATCH(V$2,'Justerad allokering'!$B$2:$AF$2,0),FALSE))</f>
        <v>0</v>
      </c>
      <c r="W336" s="28">
        <f>IF(ISERROR(1/VLOOKUP($B336,'Justerad allokering'!$B$2:$AG$462,MATCH(W$2,'Justerad allokering'!$B$2:$AF$2,0),FALSE)),VLOOKUP($B336,'Allokerad kvv'!$B$2:$AV$468,MATCH(W$2,'Allokerad kvv'!$B$2:$AV$2,0),FALSE),VLOOKUP($B336,'Justerad allokering'!$B$2:$AG$462,MATCH(W$2,'Justerad allokering'!$B$2:$AF$2,0),FALSE))</f>
        <v>0</v>
      </c>
      <c r="X336" s="28">
        <f>IF(ISERROR(1/VLOOKUP($B336,'Justerad allokering'!$B$2:$AG$462,MATCH(X$2,'Justerad allokering'!$B$2:$AF$2,0),FALSE)),VLOOKUP($B336,'Allokerad kvv'!$B$2:$AV$468,MATCH(X$2,'Allokerad kvv'!$B$2:$AV$2,0),FALSE),VLOOKUP($B336,'Justerad allokering'!$B$2:$AG$462,MATCH(X$2,'Justerad allokering'!$B$2:$AF$2,0),FALSE))</f>
        <v>0</v>
      </c>
      <c r="Y336" s="28">
        <f>IF(ISERROR(1/VLOOKUP($B336,'Justerad allokering'!$B$2:$AG$462,MATCH(Y$2,'Justerad allokering'!$B$2:$AF$2,0),FALSE)),VLOOKUP($B336,'Allokerad kvv'!$B$2:$AV$468,MATCH(Y$2,'Allokerad kvv'!$B$2:$AV$2,0),FALSE),VLOOKUP($B336,'Justerad allokering'!$B$2:$AG$462,MATCH(Y$2,'Justerad allokering'!$B$2:$AF$2,0),FALSE))</f>
        <v>0</v>
      </c>
      <c r="Z336" s="28">
        <f>IF(ISERROR(1/VLOOKUP($B336,'Justerad allokering'!$B$2:$AG$462,MATCH(Z$2,'Justerad allokering'!$B$2:$AF$2,0),FALSE)),VLOOKUP($B336,'Allokerad kvv'!$B$2:$AV$468,MATCH(Z$2,'Allokerad kvv'!$B$2:$AV$2,0),FALSE),VLOOKUP($B336,'Justerad allokering'!$B$2:$AG$462,MATCH(Z$2,'Justerad allokering'!$B$2:$AF$2,0),FALSE))</f>
        <v>0</v>
      </c>
      <c r="AA336" s="28"/>
      <c r="AB336" s="28"/>
      <c r="AE336">
        <f t="shared" si="15"/>
        <v>0</v>
      </c>
      <c r="AG336">
        <f t="shared" si="16"/>
        <v>0</v>
      </c>
      <c r="AH336">
        <f t="shared" si="17"/>
        <v>0</v>
      </c>
      <c r="AI336" s="55" t="str">
        <f>IF(AH336=0,"",AH336/VLOOKUP(B336,Kraftvärmeprod!$B$1:$BC$480,MATCH("Summa tillförd energi exklusive rökgaskondensering",Kraftvärmeprod!$B$1:$BC$1,0),FALSE))</f>
        <v/>
      </c>
    </row>
    <row r="337" spans="1:35" x14ac:dyDescent="0.25">
      <c r="A337" s="28" t="s">
        <v>447</v>
      </c>
      <c r="B337" s="28" t="s">
        <v>452</v>
      </c>
      <c r="C337" s="28">
        <f>IF(ISERROR(1/VLOOKUP($B337,'Justerad allokering'!$B$2:$AG$462,MATCH(C$2,'Justerad allokering'!$B$2:$AF$2,0),FALSE)),VLOOKUP($B337,'Allokerad kvv'!$B$2:$AV$468,MATCH(C$2,'Allokerad kvv'!$B$2:$AV$2,0),FALSE),VLOOKUP($B337,'Justerad allokering'!$B$2:$AG$462,MATCH(C$2,'Justerad allokering'!$B$2:$AF$2,0),FALSE))</f>
        <v>0</v>
      </c>
      <c r="D337" s="28">
        <f>IF(ISERROR(1/VLOOKUP($B337,'Justerad allokering'!$B$2:$AG$462,MATCH(D$2,'Justerad allokering'!$B$2:$AF$2,0),FALSE)),VLOOKUP($B337,'Allokerad kvv'!$B$2:$AV$468,MATCH(D$2,'Allokerad kvv'!$B$2:$AV$2,0),FALSE),VLOOKUP($B337,'Justerad allokering'!$B$2:$AG$462,MATCH(D$2,'Justerad allokering'!$B$2:$AF$2,0),FALSE))</f>
        <v>0</v>
      </c>
      <c r="E337" s="28">
        <f>IF(ISERROR(1/VLOOKUP($B337,'Justerad allokering'!$B$2:$AG$462,MATCH(E$2,'Justerad allokering'!$B$2:$AF$2,0),FALSE)),VLOOKUP($B337,'Allokerad kvv'!$B$2:$AV$468,MATCH(E$2,'Allokerad kvv'!$B$2:$AV$2,0),FALSE),VLOOKUP($B337,'Justerad allokering'!$B$2:$AG$462,MATCH(E$2,'Justerad allokering'!$B$2:$AF$2,0),FALSE))</f>
        <v>0</v>
      </c>
      <c r="F337" s="28">
        <f>IF(ISERROR(1/VLOOKUP($B337,'Justerad allokering'!$B$2:$AG$462,MATCH(F$2,'Justerad allokering'!$B$2:$AF$2,0),FALSE)),VLOOKUP($B337,'Allokerad kvv'!$B$2:$AV$468,MATCH(F$2,'Allokerad kvv'!$B$2:$AV$2,0),FALSE),VLOOKUP($B337,'Justerad allokering'!$B$2:$AG$462,MATCH(F$2,'Justerad allokering'!$B$2:$AF$2,0),FALSE))</f>
        <v>0</v>
      </c>
      <c r="G337" s="28">
        <f>IF(ISERROR(1/VLOOKUP($B337,'Justerad allokering'!$B$2:$AG$462,MATCH(G$2,'Justerad allokering'!$B$2:$AF$2,0),FALSE)),VLOOKUP($B337,'Allokerad kvv'!$B$2:$AV$468,MATCH(G$2,'Allokerad kvv'!$B$2:$AV$2,0),FALSE),VLOOKUP($B337,'Justerad allokering'!$B$2:$AG$462,MATCH(G$2,'Justerad allokering'!$B$2:$AF$2,0),FALSE))</f>
        <v>0</v>
      </c>
      <c r="H337" s="28">
        <f>IF(ISERROR(1/VLOOKUP($B337,'Justerad allokering'!$B$2:$AG$462,MATCH(H$2,'Justerad allokering'!$B$2:$AF$2,0),FALSE)),VLOOKUP($B337,'Allokerad kvv'!$B$2:$AV$468,MATCH(H$2,'Allokerad kvv'!$B$2:$AV$2,0),FALSE),VLOOKUP($B337,'Justerad allokering'!$B$2:$AG$462,MATCH(H$2,'Justerad allokering'!$B$2:$AF$2,0),FALSE))</f>
        <v>0</v>
      </c>
      <c r="I337" s="28">
        <f>IF(ISERROR(1/VLOOKUP($B337,'Justerad allokering'!$B$2:$AG$462,MATCH(I$2,'Justerad allokering'!$B$2:$AF$2,0),FALSE)),VLOOKUP($B337,'Allokerad kvv'!$B$2:$AV$468,MATCH(I$2,'Allokerad kvv'!$B$2:$AV$2,0),FALSE),VLOOKUP($B337,'Justerad allokering'!$B$2:$AG$462,MATCH(I$2,'Justerad allokering'!$B$2:$AF$2,0),FALSE))</f>
        <v>0</v>
      </c>
      <c r="J337" s="28">
        <f>IF(ISERROR(1/VLOOKUP($B337,'Justerad allokering'!$B$2:$AG$462,MATCH(J$2,'Justerad allokering'!$B$2:$AF$2,0),FALSE)),VLOOKUP($B337,'Allokerad kvv'!$B$2:$AV$468,MATCH(J$2,'Allokerad kvv'!$B$2:$AV$2,0),FALSE),VLOOKUP($B337,'Justerad allokering'!$B$2:$AG$462,MATCH(J$2,'Justerad allokering'!$B$2:$AF$2,0),FALSE))</f>
        <v>0</v>
      </c>
      <c r="K337" s="28">
        <f>IF(ISERROR(1/VLOOKUP($B337,'Justerad allokering'!$B$2:$AG$462,MATCH(K$2,'Justerad allokering'!$B$2:$AF$2,0),FALSE)),VLOOKUP($B337,'Allokerad kvv'!$B$2:$AV$468,MATCH(K$2,'Allokerad kvv'!$B$2:$AV$2,0),FALSE),VLOOKUP($B337,'Justerad allokering'!$B$2:$AG$462,MATCH(K$2,'Justerad allokering'!$B$2:$AF$2,0),FALSE))</f>
        <v>0</v>
      </c>
      <c r="L337" s="28">
        <f>IF(ISERROR(1/VLOOKUP($B337,'Justerad allokering'!$B$2:$AG$462,MATCH(L$2,'Justerad allokering'!$B$2:$AF$2,0),FALSE)),VLOOKUP($B337,'Allokerad kvv'!$B$2:$AV$468,MATCH(L$2,'Allokerad kvv'!$B$2:$AV$2,0),FALSE),VLOOKUP($B337,'Justerad allokering'!$B$2:$AG$462,MATCH(L$2,'Justerad allokering'!$B$2:$AF$2,0),FALSE))</f>
        <v>0</v>
      </c>
      <c r="M337" s="28">
        <f>IF(ISERROR(1/VLOOKUP($B337,'Justerad allokering'!$B$2:$AG$462,MATCH(M$2,'Justerad allokering'!$B$2:$AF$2,0),FALSE)),VLOOKUP($B337,'Allokerad kvv'!$B$2:$AV$468,MATCH(M$2,'Allokerad kvv'!$B$2:$AV$2,0),FALSE),VLOOKUP($B337,'Justerad allokering'!$B$2:$AG$462,MATCH(M$2,'Justerad allokering'!$B$2:$AF$2,0),FALSE))</f>
        <v>0</v>
      </c>
      <c r="N337" s="28">
        <f>IF(ISERROR(1/VLOOKUP($B337,'Justerad allokering'!$B$2:$AG$462,MATCH(N$2,'Justerad allokering'!$B$2:$AF$2,0),FALSE)),VLOOKUP($B337,'Allokerad kvv'!$B$2:$AV$468,MATCH(N$2,'Allokerad kvv'!$B$2:$AV$2,0),FALSE),VLOOKUP($B337,'Justerad allokering'!$B$2:$AG$462,MATCH(N$2,'Justerad allokering'!$B$2:$AF$2,0),FALSE))</f>
        <v>0</v>
      </c>
      <c r="O337" s="28">
        <f>IF(ISERROR(1/VLOOKUP($B337,'Justerad allokering'!$B$2:$AG$462,MATCH(O$2,'Justerad allokering'!$B$2:$AF$2,0),FALSE)),VLOOKUP($B337,'Allokerad kvv'!$B$2:$AV$468,MATCH(O$2,'Allokerad kvv'!$B$2:$AV$2,0),FALSE),VLOOKUP($B337,'Justerad allokering'!$B$2:$AG$462,MATCH(O$2,'Justerad allokering'!$B$2:$AF$2,0),FALSE))</f>
        <v>0</v>
      </c>
      <c r="P337" s="28">
        <f>IF(ISERROR(1/VLOOKUP($B337,'Justerad allokering'!$B$2:$AG$462,MATCH(P$2,'Justerad allokering'!$B$2:$AF$2,0),FALSE)),VLOOKUP($B337,'Allokerad kvv'!$B$2:$AV$468,MATCH(P$2,'Allokerad kvv'!$B$2:$AV$2,0),FALSE),VLOOKUP($B337,'Justerad allokering'!$B$2:$AG$462,MATCH(P$2,'Justerad allokering'!$B$2:$AF$2,0),FALSE))</f>
        <v>0</v>
      </c>
      <c r="Q337" s="28">
        <f>IF(ISERROR(1/VLOOKUP($B337,'Justerad allokering'!$B$2:$AG$462,MATCH(Q$2,'Justerad allokering'!$B$2:$AF$2,0),FALSE)),VLOOKUP($B337,'Allokerad kvv'!$B$2:$AV$468,MATCH(Q$2,'Allokerad kvv'!$B$2:$AV$2,0),FALSE),VLOOKUP($B337,'Justerad allokering'!$B$2:$AG$462,MATCH(Q$2,'Justerad allokering'!$B$2:$AF$2,0),FALSE))</f>
        <v>0</v>
      </c>
      <c r="R337" s="28">
        <f>IF(ISERROR(1/VLOOKUP($B337,'Justerad allokering'!$B$2:$AG$462,MATCH(R$2,'Justerad allokering'!$B$2:$AF$2,0),FALSE)),VLOOKUP($B337,'Allokerad kvv'!$B$2:$AV$468,MATCH(R$2,'Allokerad kvv'!$B$2:$AV$2,0),FALSE),VLOOKUP($B337,'Justerad allokering'!$B$2:$AG$462,MATCH(R$2,'Justerad allokering'!$B$2:$AF$2,0),FALSE))</f>
        <v>0</v>
      </c>
      <c r="S337" s="28">
        <f>IF(ISERROR(1/VLOOKUP($B337,'Justerad allokering'!$B$2:$AG$462,MATCH(S$2,'Justerad allokering'!$B$2:$AF$2,0),FALSE)),VLOOKUP($B337,'Allokerad kvv'!$B$2:$AV$468,MATCH(S$2,'Allokerad kvv'!$B$2:$AV$2,0),FALSE),VLOOKUP($B337,'Justerad allokering'!$B$2:$AG$462,MATCH(S$2,'Justerad allokering'!$B$2:$AF$2,0),FALSE))</f>
        <v>0</v>
      </c>
      <c r="T337" s="28">
        <f>IF(ISERROR(1/VLOOKUP($B337,'Justerad allokering'!$B$2:$AG$462,MATCH(T$2,'Justerad allokering'!$B$2:$AF$2,0),FALSE)),VLOOKUP($B337,'Allokerad kvv'!$B$2:$AV$468,MATCH(T$2,'Allokerad kvv'!$B$2:$AV$2,0),FALSE),VLOOKUP($B337,'Justerad allokering'!$B$2:$AG$462,MATCH(T$2,'Justerad allokering'!$B$2:$AF$2,0),FALSE))</f>
        <v>0</v>
      </c>
      <c r="U337" s="28">
        <f>IF(ISERROR(1/VLOOKUP($B337,'Justerad allokering'!$B$2:$AG$462,MATCH(U$2,'Justerad allokering'!$B$2:$AF$2,0),FALSE)),VLOOKUP($B337,'Allokerad kvv'!$B$2:$AV$468,MATCH(U$2,'Allokerad kvv'!$B$2:$AV$2,0),FALSE),VLOOKUP($B337,'Justerad allokering'!$B$2:$AG$462,MATCH(U$2,'Justerad allokering'!$B$2:$AF$2,0),FALSE))</f>
        <v>0</v>
      </c>
      <c r="V337" s="28">
        <f>IF(ISERROR(1/VLOOKUP($B337,'Justerad allokering'!$B$2:$AG$462,MATCH(V$2,'Justerad allokering'!$B$2:$AF$2,0),FALSE)),VLOOKUP($B337,'Allokerad kvv'!$B$2:$AV$468,MATCH(V$2,'Allokerad kvv'!$B$2:$AV$2,0),FALSE),VLOOKUP($B337,'Justerad allokering'!$B$2:$AG$462,MATCH(V$2,'Justerad allokering'!$B$2:$AF$2,0),FALSE))</f>
        <v>0</v>
      </c>
      <c r="W337" s="28">
        <f>IF(ISERROR(1/VLOOKUP($B337,'Justerad allokering'!$B$2:$AG$462,MATCH(W$2,'Justerad allokering'!$B$2:$AF$2,0),FALSE)),VLOOKUP($B337,'Allokerad kvv'!$B$2:$AV$468,MATCH(W$2,'Allokerad kvv'!$B$2:$AV$2,0),FALSE),VLOOKUP($B337,'Justerad allokering'!$B$2:$AG$462,MATCH(W$2,'Justerad allokering'!$B$2:$AF$2,0),FALSE))</f>
        <v>0</v>
      </c>
      <c r="X337" s="28">
        <f>IF(ISERROR(1/VLOOKUP($B337,'Justerad allokering'!$B$2:$AG$462,MATCH(X$2,'Justerad allokering'!$B$2:$AF$2,0),FALSE)),VLOOKUP($B337,'Allokerad kvv'!$B$2:$AV$468,MATCH(X$2,'Allokerad kvv'!$B$2:$AV$2,0),FALSE),VLOOKUP($B337,'Justerad allokering'!$B$2:$AG$462,MATCH(X$2,'Justerad allokering'!$B$2:$AF$2,0),FALSE))</f>
        <v>0</v>
      </c>
      <c r="Y337" s="28">
        <f>IF(ISERROR(1/VLOOKUP($B337,'Justerad allokering'!$B$2:$AG$462,MATCH(Y$2,'Justerad allokering'!$B$2:$AF$2,0),FALSE)),VLOOKUP($B337,'Allokerad kvv'!$B$2:$AV$468,MATCH(Y$2,'Allokerad kvv'!$B$2:$AV$2,0),FALSE),VLOOKUP($B337,'Justerad allokering'!$B$2:$AG$462,MATCH(Y$2,'Justerad allokering'!$B$2:$AF$2,0),FALSE))</f>
        <v>0</v>
      </c>
      <c r="Z337" s="28">
        <f>IF(ISERROR(1/VLOOKUP($B337,'Justerad allokering'!$B$2:$AG$462,MATCH(Z$2,'Justerad allokering'!$B$2:$AF$2,0),FALSE)),VLOOKUP($B337,'Allokerad kvv'!$B$2:$AV$468,MATCH(Z$2,'Allokerad kvv'!$B$2:$AV$2,0),FALSE),VLOOKUP($B337,'Justerad allokering'!$B$2:$AG$462,MATCH(Z$2,'Justerad allokering'!$B$2:$AF$2,0),FALSE))</f>
        <v>0</v>
      </c>
      <c r="AA337" s="28"/>
      <c r="AB337" s="28"/>
      <c r="AE337">
        <f t="shared" si="15"/>
        <v>0</v>
      </c>
      <c r="AG337">
        <f t="shared" si="16"/>
        <v>0</v>
      </c>
      <c r="AH337">
        <f t="shared" si="17"/>
        <v>0</v>
      </c>
      <c r="AI337" s="55" t="str">
        <f>IF(AH337=0,"",AH337/VLOOKUP(B337,Kraftvärmeprod!$B$1:$BC$480,MATCH("Summa tillförd energi exklusive rökgaskondensering",Kraftvärmeprod!$B$1:$BC$1,0),FALSE))</f>
        <v/>
      </c>
    </row>
    <row r="338" spans="1:35" x14ac:dyDescent="0.25">
      <c r="A338" s="28" t="s">
        <v>453</v>
      </c>
      <c r="B338" s="28" t="s">
        <v>454</v>
      </c>
      <c r="C338" s="28">
        <f>IF(ISERROR(1/VLOOKUP($B338,'Justerad allokering'!$B$2:$AG$462,MATCH(C$2,'Justerad allokering'!$B$2:$AF$2,0),FALSE)),VLOOKUP($B338,'Allokerad kvv'!$B$2:$AV$468,MATCH(C$2,'Allokerad kvv'!$B$2:$AV$2,0),FALSE),VLOOKUP($B338,'Justerad allokering'!$B$2:$AG$462,MATCH(C$2,'Justerad allokering'!$B$2:$AF$2,0),FALSE))</f>
        <v>0</v>
      </c>
      <c r="D338" s="28">
        <f>IF(ISERROR(1/VLOOKUP($B338,'Justerad allokering'!$B$2:$AG$462,MATCH(D$2,'Justerad allokering'!$B$2:$AF$2,0),FALSE)),VLOOKUP($B338,'Allokerad kvv'!$B$2:$AV$468,MATCH(D$2,'Allokerad kvv'!$B$2:$AV$2,0),FALSE),VLOOKUP($B338,'Justerad allokering'!$B$2:$AG$462,MATCH(D$2,'Justerad allokering'!$B$2:$AF$2,0),FALSE))</f>
        <v>0</v>
      </c>
      <c r="E338" s="28">
        <f>IF(ISERROR(1/VLOOKUP($B338,'Justerad allokering'!$B$2:$AG$462,MATCH(E$2,'Justerad allokering'!$B$2:$AF$2,0),FALSE)),VLOOKUP($B338,'Allokerad kvv'!$B$2:$AV$468,MATCH(E$2,'Allokerad kvv'!$B$2:$AV$2,0),FALSE),VLOOKUP($B338,'Justerad allokering'!$B$2:$AG$462,MATCH(E$2,'Justerad allokering'!$B$2:$AF$2,0),FALSE))</f>
        <v>0</v>
      </c>
      <c r="F338" s="28">
        <f>IF(ISERROR(1/VLOOKUP($B338,'Justerad allokering'!$B$2:$AG$462,MATCH(F$2,'Justerad allokering'!$B$2:$AF$2,0),FALSE)),VLOOKUP($B338,'Allokerad kvv'!$B$2:$AV$468,MATCH(F$2,'Allokerad kvv'!$B$2:$AV$2,0),FALSE),VLOOKUP($B338,'Justerad allokering'!$B$2:$AG$462,MATCH(F$2,'Justerad allokering'!$B$2:$AF$2,0),FALSE))</f>
        <v>0</v>
      </c>
      <c r="G338" s="28">
        <f>IF(ISERROR(1/VLOOKUP($B338,'Justerad allokering'!$B$2:$AG$462,MATCH(G$2,'Justerad allokering'!$B$2:$AF$2,0),FALSE)),VLOOKUP($B338,'Allokerad kvv'!$B$2:$AV$468,MATCH(G$2,'Allokerad kvv'!$B$2:$AV$2,0),FALSE),VLOOKUP($B338,'Justerad allokering'!$B$2:$AG$462,MATCH(G$2,'Justerad allokering'!$B$2:$AF$2,0),FALSE))</f>
        <v>0</v>
      </c>
      <c r="H338" s="28">
        <f>IF(ISERROR(1/VLOOKUP($B338,'Justerad allokering'!$B$2:$AG$462,MATCH(H$2,'Justerad allokering'!$B$2:$AF$2,0),FALSE)),VLOOKUP($B338,'Allokerad kvv'!$B$2:$AV$468,MATCH(H$2,'Allokerad kvv'!$B$2:$AV$2,0),FALSE),VLOOKUP($B338,'Justerad allokering'!$B$2:$AG$462,MATCH(H$2,'Justerad allokering'!$B$2:$AF$2,0),FALSE))</f>
        <v>0</v>
      </c>
      <c r="I338" s="28">
        <f>IF(ISERROR(1/VLOOKUP($B338,'Justerad allokering'!$B$2:$AG$462,MATCH(I$2,'Justerad allokering'!$B$2:$AF$2,0),FALSE)),VLOOKUP($B338,'Allokerad kvv'!$B$2:$AV$468,MATCH(I$2,'Allokerad kvv'!$B$2:$AV$2,0),FALSE),VLOOKUP($B338,'Justerad allokering'!$B$2:$AG$462,MATCH(I$2,'Justerad allokering'!$B$2:$AF$2,0),FALSE))</f>
        <v>0</v>
      </c>
      <c r="J338" s="28">
        <f>IF(ISERROR(1/VLOOKUP($B338,'Justerad allokering'!$B$2:$AG$462,MATCH(J$2,'Justerad allokering'!$B$2:$AF$2,0),FALSE)),VLOOKUP($B338,'Allokerad kvv'!$B$2:$AV$468,MATCH(J$2,'Allokerad kvv'!$B$2:$AV$2,0),FALSE),VLOOKUP($B338,'Justerad allokering'!$B$2:$AG$462,MATCH(J$2,'Justerad allokering'!$B$2:$AF$2,0),FALSE))</f>
        <v>0</v>
      </c>
      <c r="K338" s="28">
        <f>IF(ISERROR(1/VLOOKUP($B338,'Justerad allokering'!$B$2:$AG$462,MATCH(K$2,'Justerad allokering'!$B$2:$AF$2,0),FALSE)),VLOOKUP($B338,'Allokerad kvv'!$B$2:$AV$468,MATCH(K$2,'Allokerad kvv'!$B$2:$AV$2,0),FALSE),VLOOKUP($B338,'Justerad allokering'!$B$2:$AG$462,MATCH(K$2,'Justerad allokering'!$B$2:$AF$2,0),FALSE))</f>
        <v>0</v>
      </c>
      <c r="L338" s="28">
        <f>IF(ISERROR(1/VLOOKUP($B338,'Justerad allokering'!$B$2:$AG$462,MATCH(L$2,'Justerad allokering'!$B$2:$AF$2,0),FALSE)),VLOOKUP($B338,'Allokerad kvv'!$B$2:$AV$468,MATCH(L$2,'Allokerad kvv'!$B$2:$AV$2,0),FALSE),VLOOKUP($B338,'Justerad allokering'!$B$2:$AG$462,MATCH(L$2,'Justerad allokering'!$B$2:$AF$2,0),FALSE))</f>
        <v>0</v>
      </c>
      <c r="M338" s="28">
        <f>IF(ISERROR(1/VLOOKUP($B338,'Justerad allokering'!$B$2:$AG$462,MATCH(M$2,'Justerad allokering'!$B$2:$AF$2,0),FALSE)),VLOOKUP($B338,'Allokerad kvv'!$B$2:$AV$468,MATCH(M$2,'Allokerad kvv'!$B$2:$AV$2,0),FALSE),VLOOKUP($B338,'Justerad allokering'!$B$2:$AG$462,MATCH(M$2,'Justerad allokering'!$B$2:$AF$2,0),FALSE))</f>
        <v>0</v>
      </c>
      <c r="N338" s="28">
        <f>IF(ISERROR(1/VLOOKUP($B338,'Justerad allokering'!$B$2:$AG$462,MATCH(N$2,'Justerad allokering'!$B$2:$AF$2,0),FALSE)),VLOOKUP($B338,'Allokerad kvv'!$B$2:$AV$468,MATCH(N$2,'Allokerad kvv'!$B$2:$AV$2,0),FALSE),VLOOKUP($B338,'Justerad allokering'!$B$2:$AG$462,MATCH(N$2,'Justerad allokering'!$B$2:$AF$2,0),FALSE))</f>
        <v>0</v>
      </c>
      <c r="O338" s="28">
        <f>IF(ISERROR(1/VLOOKUP($B338,'Justerad allokering'!$B$2:$AG$462,MATCH(O$2,'Justerad allokering'!$B$2:$AF$2,0),FALSE)),VLOOKUP($B338,'Allokerad kvv'!$B$2:$AV$468,MATCH(O$2,'Allokerad kvv'!$B$2:$AV$2,0),FALSE),VLOOKUP($B338,'Justerad allokering'!$B$2:$AG$462,MATCH(O$2,'Justerad allokering'!$B$2:$AF$2,0),FALSE))</f>
        <v>0</v>
      </c>
      <c r="P338" s="28">
        <f>IF(ISERROR(1/VLOOKUP($B338,'Justerad allokering'!$B$2:$AG$462,MATCH(P$2,'Justerad allokering'!$B$2:$AF$2,0),FALSE)),VLOOKUP($B338,'Allokerad kvv'!$B$2:$AV$468,MATCH(P$2,'Allokerad kvv'!$B$2:$AV$2,0),FALSE),VLOOKUP($B338,'Justerad allokering'!$B$2:$AG$462,MATCH(P$2,'Justerad allokering'!$B$2:$AF$2,0),FALSE))</f>
        <v>0</v>
      </c>
      <c r="Q338" s="28">
        <f>IF(ISERROR(1/VLOOKUP($B338,'Justerad allokering'!$B$2:$AG$462,MATCH(Q$2,'Justerad allokering'!$B$2:$AF$2,0),FALSE)),VLOOKUP($B338,'Allokerad kvv'!$B$2:$AV$468,MATCH(Q$2,'Allokerad kvv'!$B$2:$AV$2,0),FALSE),VLOOKUP($B338,'Justerad allokering'!$B$2:$AG$462,MATCH(Q$2,'Justerad allokering'!$B$2:$AF$2,0),FALSE))</f>
        <v>0</v>
      </c>
      <c r="R338" s="28">
        <f>IF(ISERROR(1/VLOOKUP($B338,'Justerad allokering'!$B$2:$AG$462,MATCH(R$2,'Justerad allokering'!$B$2:$AF$2,0),FALSE)),VLOOKUP($B338,'Allokerad kvv'!$B$2:$AV$468,MATCH(R$2,'Allokerad kvv'!$B$2:$AV$2,0),FALSE),VLOOKUP($B338,'Justerad allokering'!$B$2:$AG$462,MATCH(R$2,'Justerad allokering'!$B$2:$AF$2,0),FALSE))</f>
        <v>0</v>
      </c>
      <c r="S338" s="28">
        <f>IF(ISERROR(1/VLOOKUP($B338,'Justerad allokering'!$B$2:$AG$462,MATCH(S$2,'Justerad allokering'!$B$2:$AF$2,0),FALSE)),VLOOKUP($B338,'Allokerad kvv'!$B$2:$AV$468,MATCH(S$2,'Allokerad kvv'!$B$2:$AV$2,0),FALSE),VLOOKUP($B338,'Justerad allokering'!$B$2:$AG$462,MATCH(S$2,'Justerad allokering'!$B$2:$AF$2,0),FALSE))</f>
        <v>0</v>
      </c>
      <c r="T338" s="28">
        <f>IF(ISERROR(1/VLOOKUP($B338,'Justerad allokering'!$B$2:$AG$462,MATCH(T$2,'Justerad allokering'!$B$2:$AF$2,0),FALSE)),VLOOKUP($B338,'Allokerad kvv'!$B$2:$AV$468,MATCH(T$2,'Allokerad kvv'!$B$2:$AV$2,0),FALSE),VLOOKUP($B338,'Justerad allokering'!$B$2:$AG$462,MATCH(T$2,'Justerad allokering'!$B$2:$AF$2,0),FALSE))</f>
        <v>0</v>
      </c>
      <c r="U338" s="28">
        <f>IF(ISERROR(1/VLOOKUP($B338,'Justerad allokering'!$B$2:$AG$462,MATCH(U$2,'Justerad allokering'!$B$2:$AF$2,0),FALSE)),VLOOKUP($B338,'Allokerad kvv'!$B$2:$AV$468,MATCH(U$2,'Allokerad kvv'!$B$2:$AV$2,0),FALSE),VLOOKUP($B338,'Justerad allokering'!$B$2:$AG$462,MATCH(U$2,'Justerad allokering'!$B$2:$AF$2,0),FALSE))</f>
        <v>0</v>
      </c>
      <c r="V338" s="28">
        <f>IF(ISERROR(1/VLOOKUP($B338,'Justerad allokering'!$B$2:$AG$462,MATCH(V$2,'Justerad allokering'!$B$2:$AF$2,0),FALSE)),VLOOKUP($B338,'Allokerad kvv'!$B$2:$AV$468,MATCH(V$2,'Allokerad kvv'!$B$2:$AV$2,0),FALSE),VLOOKUP($B338,'Justerad allokering'!$B$2:$AG$462,MATCH(V$2,'Justerad allokering'!$B$2:$AF$2,0),FALSE))</f>
        <v>0</v>
      </c>
      <c r="W338" s="28">
        <f>IF(ISERROR(1/VLOOKUP($B338,'Justerad allokering'!$B$2:$AG$462,MATCH(W$2,'Justerad allokering'!$B$2:$AF$2,0),FALSE)),VLOOKUP($B338,'Allokerad kvv'!$B$2:$AV$468,MATCH(W$2,'Allokerad kvv'!$B$2:$AV$2,0),FALSE),VLOOKUP($B338,'Justerad allokering'!$B$2:$AG$462,MATCH(W$2,'Justerad allokering'!$B$2:$AF$2,0),FALSE))</f>
        <v>0</v>
      </c>
      <c r="X338" s="28">
        <f>IF(ISERROR(1/VLOOKUP($B338,'Justerad allokering'!$B$2:$AG$462,MATCH(X$2,'Justerad allokering'!$B$2:$AF$2,0),FALSE)),VLOOKUP($B338,'Allokerad kvv'!$B$2:$AV$468,MATCH(X$2,'Allokerad kvv'!$B$2:$AV$2,0),FALSE),VLOOKUP($B338,'Justerad allokering'!$B$2:$AG$462,MATCH(X$2,'Justerad allokering'!$B$2:$AF$2,0),FALSE))</f>
        <v>0</v>
      </c>
      <c r="Y338" s="28">
        <f>IF(ISERROR(1/VLOOKUP($B338,'Justerad allokering'!$B$2:$AG$462,MATCH(Y$2,'Justerad allokering'!$B$2:$AF$2,0),FALSE)),VLOOKUP($B338,'Allokerad kvv'!$B$2:$AV$468,MATCH(Y$2,'Allokerad kvv'!$B$2:$AV$2,0),FALSE),VLOOKUP($B338,'Justerad allokering'!$B$2:$AG$462,MATCH(Y$2,'Justerad allokering'!$B$2:$AF$2,0),FALSE))</f>
        <v>0</v>
      </c>
      <c r="Z338" s="28">
        <f>IF(ISERROR(1/VLOOKUP($B338,'Justerad allokering'!$B$2:$AG$462,MATCH(Z$2,'Justerad allokering'!$B$2:$AF$2,0),FALSE)),VLOOKUP($B338,'Allokerad kvv'!$B$2:$AV$468,MATCH(Z$2,'Allokerad kvv'!$B$2:$AV$2,0),FALSE),VLOOKUP($B338,'Justerad allokering'!$B$2:$AG$462,MATCH(Z$2,'Justerad allokering'!$B$2:$AF$2,0),FALSE))</f>
        <v>0</v>
      </c>
      <c r="AA338" s="28"/>
      <c r="AB338" s="28"/>
      <c r="AE338">
        <f t="shared" si="15"/>
        <v>0</v>
      </c>
      <c r="AG338">
        <f t="shared" si="16"/>
        <v>0</v>
      </c>
      <c r="AH338">
        <f t="shared" si="17"/>
        <v>0</v>
      </c>
      <c r="AI338" s="55" t="str">
        <f>IF(AH338=0,"",AH338/VLOOKUP(B338,Kraftvärmeprod!$B$1:$BC$480,MATCH("Summa tillförd energi exklusive rökgaskondensering",Kraftvärmeprod!$B$1:$BC$1,0),FALSE))</f>
        <v/>
      </c>
    </row>
    <row r="339" spans="1:35" x14ac:dyDescent="0.25">
      <c r="A339" s="28" t="s">
        <v>453</v>
      </c>
      <c r="B339" s="28" t="s">
        <v>455</v>
      </c>
      <c r="C339" s="28">
        <f>IF(ISERROR(1/VLOOKUP($B339,'Justerad allokering'!$B$2:$AG$462,MATCH(C$2,'Justerad allokering'!$B$2:$AF$2,0),FALSE)),VLOOKUP($B339,'Allokerad kvv'!$B$2:$AV$468,MATCH(C$2,'Allokerad kvv'!$B$2:$AV$2,0),FALSE),VLOOKUP($B339,'Justerad allokering'!$B$2:$AG$462,MATCH(C$2,'Justerad allokering'!$B$2:$AF$2,0),FALSE))</f>
        <v>0</v>
      </c>
      <c r="D339" s="28">
        <f>IF(ISERROR(1/VLOOKUP($B339,'Justerad allokering'!$B$2:$AG$462,MATCH(D$2,'Justerad allokering'!$B$2:$AF$2,0),FALSE)),VLOOKUP($B339,'Allokerad kvv'!$B$2:$AV$468,MATCH(D$2,'Allokerad kvv'!$B$2:$AV$2,0),FALSE),VLOOKUP($B339,'Justerad allokering'!$B$2:$AG$462,MATCH(D$2,'Justerad allokering'!$B$2:$AF$2,0),FALSE))</f>
        <v>0</v>
      </c>
      <c r="E339" s="28">
        <f>IF(ISERROR(1/VLOOKUP($B339,'Justerad allokering'!$B$2:$AG$462,MATCH(E$2,'Justerad allokering'!$B$2:$AF$2,0),FALSE)),VLOOKUP($B339,'Allokerad kvv'!$B$2:$AV$468,MATCH(E$2,'Allokerad kvv'!$B$2:$AV$2,0),FALSE),VLOOKUP($B339,'Justerad allokering'!$B$2:$AG$462,MATCH(E$2,'Justerad allokering'!$B$2:$AF$2,0),FALSE))</f>
        <v>0</v>
      </c>
      <c r="F339" s="28">
        <f>IF(ISERROR(1/VLOOKUP($B339,'Justerad allokering'!$B$2:$AG$462,MATCH(F$2,'Justerad allokering'!$B$2:$AF$2,0),FALSE)),VLOOKUP($B339,'Allokerad kvv'!$B$2:$AV$468,MATCH(F$2,'Allokerad kvv'!$B$2:$AV$2,0),FALSE),VLOOKUP($B339,'Justerad allokering'!$B$2:$AG$462,MATCH(F$2,'Justerad allokering'!$B$2:$AF$2,0),FALSE))</f>
        <v>0</v>
      </c>
      <c r="G339" s="28">
        <f>IF(ISERROR(1/VLOOKUP($B339,'Justerad allokering'!$B$2:$AG$462,MATCH(G$2,'Justerad allokering'!$B$2:$AF$2,0),FALSE)),VLOOKUP($B339,'Allokerad kvv'!$B$2:$AV$468,MATCH(G$2,'Allokerad kvv'!$B$2:$AV$2,0),FALSE),VLOOKUP($B339,'Justerad allokering'!$B$2:$AG$462,MATCH(G$2,'Justerad allokering'!$B$2:$AF$2,0),FALSE))</f>
        <v>0</v>
      </c>
      <c r="H339" s="28">
        <f>IF(ISERROR(1/VLOOKUP($B339,'Justerad allokering'!$B$2:$AG$462,MATCH(H$2,'Justerad allokering'!$B$2:$AF$2,0),FALSE)),VLOOKUP($B339,'Allokerad kvv'!$B$2:$AV$468,MATCH(H$2,'Allokerad kvv'!$B$2:$AV$2,0),FALSE),VLOOKUP($B339,'Justerad allokering'!$B$2:$AG$462,MATCH(H$2,'Justerad allokering'!$B$2:$AF$2,0),FALSE))</f>
        <v>0</v>
      </c>
      <c r="I339" s="28">
        <f>IF(ISERROR(1/VLOOKUP($B339,'Justerad allokering'!$B$2:$AG$462,MATCH(I$2,'Justerad allokering'!$B$2:$AF$2,0),FALSE)),VLOOKUP($B339,'Allokerad kvv'!$B$2:$AV$468,MATCH(I$2,'Allokerad kvv'!$B$2:$AV$2,0),FALSE),VLOOKUP($B339,'Justerad allokering'!$B$2:$AG$462,MATCH(I$2,'Justerad allokering'!$B$2:$AF$2,0),FALSE))</f>
        <v>0</v>
      </c>
      <c r="J339" s="28">
        <f>IF(ISERROR(1/VLOOKUP($B339,'Justerad allokering'!$B$2:$AG$462,MATCH(J$2,'Justerad allokering'!$B$2:$AF$2,0),FALSE)),VLOOKUP($B339,'Allokerad kvv'!$B$2:$AV$468,MATCH(J$2,'Allokerad kvv'!$B$2:$AV$2,0),FALSE),VLOOKUP($B339,'Justerad allokering'!$B$2:$AG$462,MATCH(J$2,'Justerad allokering'!$B$2:$AF$2,0),FALSE))</f>
        <v>0</v>
      </c>
      <c r="K339" s="28">
        <f>IF(ISERROR(1/VLOOKUP($B339,'Justerad allokering'!$B$2:$AG$462,MATCH(K$2,'Justerad allokering'!$B$2:$AF$2,0),FALSE)),VLOOKUP($B339,'Allokerad kvv'!$B$2:$AV$468,MATCH(K$2,'Allokerad kvv'!$B$2:$AV$2,0),FALSE),VLOOKUP($B339,'Justerad allokering'!$B$2:$AG$462,MATCH(K$2,'Justerad allokering'!$B$2:$AF$2,0),FALSE))</f>
        <v>0</v>
      </c>
      <c r="L339" s="28">
        <f>IF(ISERROR(1/VLOOKUP($B339,'Justerad allokering'!$B$2:$AG$462,MATCH(L$2,'Justerad allokering'!$B$2:$AF$2,0),FALSE)),VLOOKUP($B339,'Allokerad kvv'!$B$2:$AV$468,MATCH(L$2,'Allokerad kvv'!$B$2:$AV$2,0),FALSE),VLOOKUP($B339,'Justerad allokering'!$B$2:$AG$462,MATCH(L$2,'Justerad allokering'!$B$2:$AF$2,0),FALSE))</f>
        <v>0</v>
      </c>
      <c r="M339" s="28">
        <f>IF(ISERROR(1/VLOOKUP($B339,'Justerad allokering'!$B$2:$AG$462,MATCH(M$2,'Justerad allokering'!$B$2:$AF$2,0),FALSE)),VLOOKUP($B339,'Allokerad kvv'!$B$2:$AV$468,MATCH(M$2,'Allokerad kvv'!$B$2:$AV$2,0),FALSE),VLOOKUP($B339,'Justerad allokering'!$B$2:$AG$462,MATCH(M$2,'Justerad allokering'!$B$2:$AF$2,0),FALSE))</f>
        <v>0</v>
      </c>
      <c r="N339" s="28">
        <f>IF(ISERROR(1/VLOOKUP($B339,'Justerad allokering'!$B$2:$AG$462,MATCH(N$2,'Justerad allokering'!$B$2:$AF$2,0),FALSE)),VLOOKUP($B339,'Allokerad kvv'!$B$2:$AV$468,MATCH(N$2,'Allokerad kvv'!$B$2:$AV$2,0),FALSE),VLOOKUP($B339,'Justerad allokering'!$B$2:$AG$462,MATCH(N$2,'Justerad allokering'!$B$2:$AF$2,0),FALSE))</f>
        <v>0</v>
      </c>
      <c r="O339" s="28">
        <f>IF(ISERROR(1/VLOOKUP($B339,'Justerad allokering'!$B$2:$AG$462,MATCH(O$2,'Justerad allokering'!$B$2:$AF$2,0),FALSE)),VLOOKUP($B339,'Allokerad kvv'!$B$2:$AV$468,MATCH(O$2,'Allokerad kvv'!$B$2:$AV$2,0),FALSE),VLOOKUP($B339,'Justerad allokering'!$B$2:$AG$462,MATCH(O$2,'Justerad allokering'!$B$2:$AF$2,0),FALSE))</f>
        <v>0</v>
      </c>
      <c r="P339" s="28">
        <f>IF(ISERROR(1/VLOOKUP($B339,'Justerad allokering'!$B$2:$AG$462,MATCH(P$2,'Justerad allokering'!$B$2:$AF$2,0),FALSE)),VLOOKUP($B339,'Allokerad kvv'!$B$2:$AV$468,MATCH(P$2,'Allokerad kvv'!$B$2:$AV$2,0),FALSE),VLOOKUP($B339,'Justerad allokering'!$B$2:$AG$462,MATCH(P$2,'Justerad allokering'!$B$2:$AF$2,0),FALSE))</f>
        <v>0</v>
      </c>
      <c r="Q339" s="28">
        <f>IF(ISERROR(1/VLOOKUP($B339,'Justerad allokering'!$B$2:$AG$462,MATCH(Q$2,'Justerad allokering'!$B$2:$AF$2,0),FALSE)),VLOOKUP($B339,'Allokerad kvv'!$B$2:$AV$468,MATCH(Q$2,'Allokerad kvv'!$B$2:$AV$2,0),FALSE),VLOOKUP($B339,'Justerad allokering'!$B$2:$AG$462,MATCH(Q$2,'Justerad allokering'!$B$2:$AF$2,0),FALSE))</f>
        <v>0</v>
      </c>
      <c r="R339" s="28">
        <f>IF(ISERROR(1/VLOOKUP($B339,'Justerad allokering'!$B$2:$AG$462,MATCH(R$2,'Justerad allokering'!$B$2:$AF$2,0),FALSE)),VLOOKUP($B339,'Allokerad kvv'!$B$2:$AV$468,MATCH(R$2,'Allokerad kvv'!$B$2:$AV$2,0),FALSE),VLOOKUP($B339,'Justerad allokering'!$B$2:$AG$462,MATCH(R$2,'Justerad allokering'!$B$2:$AF$2,0),FALSE))</f>
        <v>0</v>
      </c>
      <c r="S339" s="28">
        <f>IF(ISERROR(1/VLOOKUP($B339,'Justerad allokering'!$B$2:$AG$462,MATCH(S$2,'Justerad allokering'!$B$2:$AF$2,0),FALSE)),VLOOKUP($B339,'Allokerad kvv'!$B$2:$AV$468,MATCH(S$2,'Allokerad kvv'!$B$2:$AV$2,0),FALSE),VLOOKUP($B339,'Justerad allokering'!$B$2:$AG$462,MATCH(S$2,'Justerad allokering'!$B$2:$AF$2,0),FALSE))</f>
        <v>0</v>
      </c>
      <c r="T339" s="28">
        <f>IF(ISERROR(1/VLOOKUP($B339,'Justerad allokering'!$B$2:$AG$462,MATCH(T$2,'Justerad allokering'!$B$2:$AF$2,0),FALSE)),VLOOKUP($B339,'Allokerad kvv'!$B$2:$AV$468,MATCH(T$2,'Allokerad kvv'!$B$2:$AV$2,0),FALSE),VLOOKUP($B339,'Justerad allokering'!$B$2:$AG$462,MATCH(T$2,'Justerad allokering'!$B$2:$AF$2,0),FALSE))</f>
        <v>0</v>
      </c>
      <c r="U339" s="28">
        <f>IF(ISERROR(1/VLOOKUP($B339,'Justerad allokering'!$B$2:$AG$462,MATCH(U$2,'Justerad allokering'!$B$2:$AF$2,0),FALSE)),VLOOKUP($B339,'Allokerad kvv'!$B$2:$AV$468,MATCH(U$2,'Allokerad kvv'!$B$2:$AV$2,0),FALSE),VLOOKUP($B339,'Justerad allokering'!$B$2:$AG$462,MATCH(U$2,'Justerad allokering'!$B$2:$AF$2,0),FALSE))</f>
        <v>0</v>
      </c>
      <c r="V339" s="28">
        <f>IF(ISERROR(1/VLOOKUP($B339,'Justerad allokering'!$B$2:$AG$462,MATCH(V$2,'Justerad allokering'!$B$2:$AF$2,0),FALSE)),VLOOKUP($B339,'Allokerad kvv'!$B$2:$AV$468,MATCH(V$2,'Allokerad kvv'!$B$2:$AV$2,0),FALSE),VLOOKUP($B339,'Justerad allokering'!$B$2:$AG$462,MATCH(V$2,'Justerad allokering'!$B$2:$AF$2,0),FALSE))</f>
        <v>0</v>
      </c>
      <c r="W339" s="28">
        <f>IF(ISERROR(1/VLOOKUP($B339,'Justerad allokering'!$B$2:$AG$462,MATCH(W$2,'Justerad allokering'!$B$2:$AF$2,0),FALSE)),VLOOKUP($B339,'Allokerad kvv'!$B$2:$AV$468,MATCH(W$2,'Allokerad kvv'!$B$2:$AV$2,0),FALSE),VLOOKUP($B339,'Justerad allokering'!$B$2:$AG$462,MATCH(W$2,'Justerad allokering'!$B$2:$AF$2,0),FALSE))</f>
        <v>0</v>
      </c>
      <c r="X339" s="28">
        <f>IF(ISERROR(1/VLOOKUP($B339,'Justerad allokering'!$B$2:$AG$462,MATCH(X$2,'Justerad allokering'!$B$2:$AF$2,0),FALSE)),VLOOKUP($B339,'Allokerad kvv'!$B$2:$AV$468,MATCH(X$2,'Allokerad kvv'!$B$2:$AV$2,0),FALSE),VLOOKUP($B339,'Justerad allokering'!$B$2:$AG$462,MATCH(X$2,'Justerad allokering'!$B$2:$AF$2,0),FALSE))</f>
        <v>0</v>
      </c>
      <c r="Y339" s="28">
        <f>IF(ISERROR(1/VLOOKUP($B339,'Justerad allokering'!$B$2:$AG$462,MATCH(Y$2,'Justerad allokering'!$B$2:$AF$2,0),FALSE)),VLOOKUP($B339,'Allokerad kvv'!$B$2:$AV$468,MATCH(Y$2,'Allokerad kvv'!$B$2:$AV$2,0),FALSE),VLOOKUP($B339,'Justerad allokering'!$B$2:$AG$462,MATCH(Y$2,'Justerad allokering'!$B$2:$AF$2,0),FALSE))</f>
        <v>0</v>
      </c>
      <c r="Z339" s="28">
        <f>IF(ISERROR(1/VLOOKUP($B339,'Justerad allokering'!$B$2:$AG$462,MATCH(Z$2,'Justerad allokering'!$B$2:$AF$2,0),FALSE)),VLOOKUP($B339,'Allokerad kvv'!$B$2:$AV$468,MATCH(Z$2,'Allokerad kvv'!$B$2:$AV$2,0),FALSE),VLOOKUP($B339,'Justerad allokering'!$B$2:$AG$462,MATCH(Z$2,'Justerad allokering'!$B$2:$AF$2,0),FALSE))</f>
        <v>0</v>
      </c>
      <c r="AA339" s="28"/>
      <c r="AB339" s="28"/>
      <c r="AE339">
        <f t="shared" si="15"/>
        <v>0</v>
      </c>
      <c r="AG339">
        <f t="shared" si="16"/>
        <v>0</v>
      </c>
      <c r="AH339">
        <f t="shared" si="17"/>
        <v>0</v>
      </c>
      <c r="AI339" s="55" t="str">
        <f>IF(AH339=0,"",AH339/VLOOKUP(B339,Kraftvärmeprod!$B$1:$BC$480,MATCH("Summa tillförd energi exklusive rökgaskondensering",Kraftvärmeprod!$B$1:$BC$1,0),FALSE))</f>
        <v/>
      </c>
    </row>
    <row r="340" spans="1:35" x14ac:dyDescent="0.25">
      <c r="A340" s="28" t="s">
        <v>453</v>
      </c>
      <c r="B340" s="28" t="s">
        <v>456</v>
      </c>
      <c r="C340" s="28">
        <f>IF(ISERROR(1/VLOOKUP($B340,'Justerad allokering'!$B$2:$AG$462,MATCH(C$2,'Justerad allokering'!$B$2:$AF$2,0),FALSE)),VLOOKUP($B340,'Allokerad kvv'!$B$2:$AV$468,MATCH(C$2,'Allokerad kvv'!$B$2:$AV$2,0),FALSE),VLOOKUP($B340,'Justerad allokering'!$B$2:$AG$462,MATCH(C$2,'Justerad allokering'!$B$2:$AF$2,0),FALSE))</f>
        <v>0</v>
      </c>
      <c r="D340" s="28">
        <f>IF(ISERROR(1/VLOOKUP($B340,'Justerad allokering'!$B$2:$AG$462,MATCH(D$2,'Justerad allokering'!$B$2:$AF$2,0),FALSE)),VLOOKUP($B340,'Allokerad kvv'!$B$2:$AV$468,MATCH(D$2,'Allokerad kvv'!$B$2:$AV$2,0),FALSE),VLOOKUP($B340,'Justerad allokering'!$B$2:$AG$462,MATCH(D$2,'Justerad allokering'!$B$2:$AF$2,0),FALSE))</f>
        <v>0</v>
      </c>
      <c r="E340" s="28">
        <f>IF(ISERROR(1/VLOOKUP($B340,'Justerad allokering'!$B$2:$AG$462,MATCH(E$2,'Justerad allokering'!$B$2:$AF$2,0),FALSE)),VLOOKUP($B340,'Allokerad kvv'!$B$2:$AV$468,MATCH(E$2,'Allokerad kvv'!$B$2:$AV$2,0),FALSE),VLOOKUP($B340,'Justerad allokering'!$B$2:$AG$462,MATCH(E$2,'Justerad allokering'!$B$2:$AF$2,0),FALSE))</f>
        <v>0</v>
      </c>
      <c r="F340" s="28">
        <f>IF(ISERROR(1/VLOOKUP($B340,'Justerad allokering'!$B$2:$AG$462,MATCH(F$2,'Justerad allokering'!$B$2:$AF$2,0),FALSE)),VLOOKUP($B340,'Allokerad kvv'!$B$2:$AV$468,MATCH(F$2,'Allokerad kvv'!$B$2:$AV$2,0),FALSE),VLOOKUP($B340,'Justerad allokering'!$B$2:$AG$462,MATCH(F$2,'Justerad allokering'!$B$2:$AF$2,0),FALSE))</f>
        <v>0</v>
      </c>
      <c r="G340" s="28">
        <f>IF(ISERROR(1/VLOOKUP($B340,'Justerad allokering'!$B$2:$AG$462,MATCH(G$2,'Justerad allokering'!$B$2:$AF$2,0),FALSE)),VLOOKUP($B340,'Allokerad kvv'!$B$2:$AV$468,MATCH(G$2,'Allokerad kvv'!$B$2:$AV$2,0),FALSE),VLOOKUP($B340,'Justerad allokering'!$B$2:$AG$462,MATCH(G$2,'Justerad allokering'!$B$2:$AF$2,0),FALSE))</f>
        <v>0</v>
      </c>
      <c r="H340" s="28">
        <f>IF(ISERROR(1/VLOOKUP($B340,'Justerad allokering'!$B$2:$AG$462,MATCH(H$2,'Justerad allokering'!$B$2:$AF$2,0),FALSE)),VLOOKUP($B340,'Allokerad kvv'!$B$2:$AV$468,MATCH(H$2,'Allokerad kvv'!$B$2:$AV$2,0),FALSE),VLOOKUP($B340,'Justerad allokering'!$B$2:$AG$462,MATCH(H$2,'Justerad allokering'!$B$2:$AF$2,0),FALSE))</f>
        <v>0</v>
      </c>
      <c r="I340" s="28">
        <f>IF(ISERROR(1/VLOOKUP($B340,'Justerad allokering'!$B$2:$AG$462,MATCH(I$2,'Justerad allokering'!$B$2:$AF$2,0),FALSE)),VLOOKUP($B340,'Allokerad kvv'!$B$2:$AV$468,MATCH(I$2,'Allokerad kvv'!$B$2:$AV$2,0),FALSE),VLOOKUP($B340,'Justerad allokering'!$B$2:$AG$462,MATCH(I$2,'Justerad allokering'!$B$2:$AF$2,0),FALSE))</f>
        <v>0</v>
      </c>
      <c r="J340" s="28">
        <f>IF(ISERROR(1/VLOOKUP($B340,'Justerad allokering'!$B$2:$AG$462,MATCH(J$2,'Justerad allokering'!$B$2:$AF$2,0),FALSE)),VLOOKUP($B340,'Allokerad kvv'!$B$2:$AV$468,MATCH(J$2,'Allokerad kvv'!$B$2:$AV$2,0),FALSE),VLOOKUP($B340,'Justerad allokering'!$B$2:$AG$462,MATCH(J$2,'Justerad allokering'!$B$2:$AF$2,0),FALSE))</f>
        <v>0</v>
      </c>
      <c r="K340" s="28">
        <f>IF(ISERROR(1/VLOOKUP($B340,'Justerad allokering'!$B$2:$AG$462,MATCH(K$2,'Justerad allokering'!$B$2:$AF$2,0),FALSE)),VLOOKUP($B340,'Allokerad kvv'!$B$2:$AV$468,MATCH(K$2,'Allokerad kvv'!$B$2:$AV$2,0),FALSE),VLOOKUP($B340,'Justerad allokering'!$B$2:$AG$462,MATCH(K$2,'Justerad allokering'!$B$2:$AF$2,0),FALSE))</f>
        <v>0</v>
      </c>
      <c r="L340" s="28">
        <f>IF(ISERROR(1/VLOOKUP($B340,'Justerad allokering'!$B$2:$AG$462,MATCH(L$2,'Justerad allokering'!$B$2:$AF$2,0),FALSE)),VLOOKUP($B340,'Allokerad kvv'!$B$2:$AV$468,MATCH(L$2,'Allokerad kvv'!$B$2:$AV$2,0),FALSE),VLOOKUP($B340,'Justerad allokering'!$B$2:$AG$462,MATCH(L$2,'Justerad allokering'!$B$2:$AF$2,0),FALSE))</f>
        <v>0</v>
      </c>
      <c r="M340" s="28">
        <f>IF(ISERROR(1/VLOOKUP($B340,'Justerad allokering'!$B$2:$AG$462,MATCH(M$2,'Justerad allokering'!$B$2:$AF$2,0),FALSE)),VLOOKUP($B340,'Allokerad kvv'!$B$2:$AV$468,MATCH(M$2,'Allokerad kvv'!$B$2:$AV$2,0),FALSE),VLOOKUP($B340,'Justerad allokering'!$B$2:$AG$462,MATCH(M$2,'Justerad allokering'!$B$2:$AF$2,0),FALSE))</f>
        <v>0</v>
      </c>
      <c r="N340" s="28">
        <f>IF(ISERROR(1/VLOOKUP($B340,'Justerad allokering'!$B$2:$AG$462,MATCH(N$2,'Justerad allokering'!$B$2:$AF$2,0),FALSE)),VLOOKUP($B340,'Allokerad kvv'!$B$2:$AV$468,MATCH(N$2,'Allokerad kvv'!$B$2:$AV$2,0),FALSE),VLOOKUP($B340,'Justerad allokering'!$B$2:$AG$462,MATCH(N$2,'Justerad allokering'!$B$2:$AF$2,0),FALSE))</f>
        <v>0</v>
      </c>
      <c r="O340" s="28">
        <f>IF(ISERROR(1/VLOOKUP($B340,'Justerad allokering'!$B$2:$AG$462,MATCH(O$2,'Justerad allokering'!$B$2:$AF$2,0),FALSE)),VLOOKUP($B340,'Allokerad kvv'!$B$2:$AV$468,MATCH(O$2,'Allokerad kvv'!$B$2:$AV$2,0),FALSE),VLOOKUP($B340,'Justerad allokering'!$B$2:$AG$462,MATCH(O$2,'Justerad allokering'!$B$2:$AF$2,0),FALSE))</f>
        <v>0</v>
      </c>
      <c r="P340" s="28">
        <f>IF(ISERROR(1/VLOOKUP($B340,'Justerad allokering'!$B$2:$AG$462,MATCH(P$2,'Justerad allokering'!$B$2:$AF$2,0),FALSE)),VLOOKUP($B340,'Allokerad kvv'!$B$2:$AV$468,MATCH(P$2,'Allokerad kvv'!$B$2:$AV$2,0),FALSE),VLOOKUP($B340,'Justerad allokering'!$B$2:$AG$462,MATCH(P$2,'Justerad allokering'!$B$2:$AF$2,0),FALSE))</f>
        <v>0</v>
      </c>
      <c r="Q340" s="28">
        <f>IF(ISERROR(1/VLOOKUP($B340,'Justerad allokering'!$B$2:$AG$462,MATCH(Q$2,'Justerad allokering'!$B$2:$AF$2,0),FALSE)),VLOOKUP($B340,'Allokerad kvv'!$B$2:$AV$468,MATCH(Q$2,'Allokerad kvv'!$B$2:$AV$2,0),FALSE),VLOOKUP($B340,'Justerad allokering'!$B$2:$AG$462,MATCH(Q$2,'Justerad allokering'!$B$2:$AF$2,0),FALSE))</f>
        <v>0</v>
      </c>
      <c r="R340" s="28">
        <f>IF(ISERROR(1/VLOOKUP($B340,'Justerad allokering'!$B$2:$AG$462,MATCH(R$2,'Justerad allokering'!$B$2:$AF$2,0),FALSE)),VLOOKUP($B340,'Allokerad kvv'!$B$2:$AV$468,MATCH(R$2,'Allokerad kvv'!$B$2:$AV$2,0),FALSE),VLOOKUP($B340,'Justerad allokering'!$B$2:$AG$462,MATCH(R$2,'Justerad allokering'!$B$2:$AF$2,0),FALSE))</f>
        <v>0</v>
      </c>
      <c r="S340" s="28">
        <f>IF(ISERROR(1/VLOOKUP($B340,'Justerad allokering'!$B$2:$AG$462,MATCH(S$2,'Justerad allokering'!$B$2:$AF$2,0),FALSE)),VLOOKUP($B340,'Allokerad kvv'!$B$2:$AV$468,MATCH(S$2,'Allokerad kvv'!$B$2:$AV$2,0),FALSE),VLOOKUP($B340,'Justerad allokering'!$B$2:$AG$462,MATCH(S$2,'Justerad allokering'!$B$2:$AF$2,0),FALSE))</f>
        <v>0</v>
      </c>
      <c r="T340" s="28">
        <f>IF(ISERROR(1/VLOOKUP($B340,'Justerad allokering'!$B$2:$AG$462,MATCH(T$2,'Justerad allokering'!$B$2:$AF$2,0),FALSE)),VLOOKUP($B340,'Allokerad kvv'!$B$2:$AV$468,MATCH(T$2,'Allokerad kvv'!$B$2:$AV$2,0),FALSE),VLOOKUP($B340,'Justerad allokering'!$B$2:$AG$462,MATCH(T$2,'Justerad allokering'!$B$2:$AF$2,0),FALSE))</f>
        <v>0</v>
      </c>
      <c r="U340" s="28">
        <f>IF(ISERROR(1/VLOOKUP($B340,'Justerad allokering'!$B$2:$AG$462,MATCH(U$2,'Justerad allokering'!$B$2:$AF$2,0),FALSE)),VLOOKUP($B340,'Allokerad kvv'!$B$2:$AV$468,MATCH(U$2,'Allokerad kvv'!$B$2:$AV$2,0),FALSE),VLOOKUP($B340,'Justerad allokering'!$B$2:$AG$462,MATCH(U$2,'Justerad allokering'!$B$2:$AF$2,0),FALSE))</f>
        <v>0</v>
      </c>
      <c r="V340" s="28">
        <f>IF(ISERROR(1/VLOOKUP($B340,'Justerad allokering'!$B$2:$AG$462,MATCH(V$2,'Justerad allokering'!$B$2:$AF$2,0),FALSE)),VLOOKUP($B340,'Allokerad kvv'!$B$2:$AV$468,MATCH(V$2,'Allokerad kvv'!$B$2:$AV$2,0),FALSE),VLOOKUP($B340,'Justerad allokering'!$B$2:$AG$462,MATCH(V$2,'Justerad allokering'!$B$2:$AF$2,0),FALSE))</f>
        <v>0</v>
      </c>
      <c r="W340" s="28">
        <f>IF(ISERROR(1/VLOOKUP($B340,'Justerad allokering'!$B$2:$AG$462,MATCH(W$2,'Justerad allokering'!$B$2:$AF$2,0),FALSE)),VLOOKUP($B340,'Allokerad kvv'!$B$2:$AV$468,MATCH(W$2,'Allokerad kvv'!$B$2:$AV$2,0),FALSE),VLOOKUP($B340,'Justerad allokering'!$B$2:$AG$462,MATCH(W$2,'Justerad allokering'!$B$2:$AF$2,0),FALSE))</f>
        <v>0</v>
      </c>
      <c r="X340" s="28">
        <f>IF(ISERROR(1/VLOOKUP($B340,'Justerad allokering'!$B$2:$AG$462,MATCH(X$2,'Justerad allokering'!$B$2:$AF$2,0),FALSE)),VLOOKUP($B340,'Allokerad kvv'!$B$2:$AV$468,MATCH(X$2,'Allokerad kvv'!$B$2:$AV$2,0),FALSE),VLOOKUP($B340,'Justerad allokering'!$B$2:$AG$462,MATCH(X$2,'Justerad allokering'!$B$2:$AF$2,0),FALSE))</f>
        <v>0</v>
      </c>
      <c r="Y340" s="28">
        <f>IF(ISERROR(1/VLOOKUP($B340,'Justerad allokering'!$B$2:$AG$462,MATCH(Y$2,'Justerad allokering'!$B$2:$AF$2,0),FALSE)),VLOOKUP($B340,'Allokerad kvv'!$B$2:$AV$468,MATCH(Y$2,'Allokerad kvv'!$B$2:$AV$2,0),FALSE),VLOOKUP($B340,'Justerad allokering'!$B$2:$AG$462,MATCH(Y$2,'Justerad allokering'!$B$2:$AF$2,0),FALSE))</f>
        <v>0</v>
      </c>
      <c r="Z340" s="28">
        <f>IF(ISERROR(1/VLOOKUP($B340,'Justerad allokering'!$B$2:$AG$462,MATCH(Z$2,'Justerad allokering'!$B$2:$AF$2,0),FALSE)),VLOOKUP($B340,'Allokerad kvv'!$B$2:$AV$468,MATCH(Z$2,'Allokerad kvv'!$B$2:$AV$2,0),FALSE),VLOOKUP($B340,'Justerad allokering'!$B$2:$AG$462,MATCH(Z$2,'Justerad allokering'!$B$2:$AF$2,0),FALSE))</f>
        <v>0</v>
      </c>
      <c r="AA340" s="28"/>
      <c r="AB340" s="28"/>
      <c r="AE340">
        <f t="shared" si="15"/>
        <v>0</v>
      </c>
      <c r="AG340">
        <f t="shared" si="16"/>
        <v>0</v>
      </c>
      <c r="AH340">
        <f t="shared" si="17"/>
        <v>0</v>
      </c>
      <c r="AI340" s="55" t="str">
        <f>IF(AH340=0,"",AH340/VLOOKUP(B340,Kraftvärmeprod!$B$1:$BC$480,MATCH("Summa tillförd energi exklusive rökgaskondensering",Kraftvärmeprod!$B$1:$BC$1,0),FALSE))</f>
        <v/>
      </c>
    </row>
    <row r="341" spans="1:35" x14ac:dyDescent="0.25">
      <c r="A341" s="28" t="s">
        <v>453</v>
      </c>
      <c r="B341" s="28" t="s">
        <v>457</v>
      </c>
      <c r="C341" s="28">
        <f>IF(ISERROR(1/VLOOKUP($B341,'Justerad allokering'!$B$2:$AG$462,MATCH(C$2,'Justerad allokering'!$B$2:$AF$2,0),FALSE)),VLOOKUP($B341,'Allokerad kvv'!$B$2:$AV$468,MATCH(C$2,'Allokerad kvv'!$B$2:$AV$2,0),FALSE),VLOOKUP($B341,'Justerad allokering'!$B$2:$AG$462,MATCH(C$2,'Justerad allokering'!$B$2:$AF$2,0),FALSE))</f>
        <v>0</v>
      </c>
      <c r="D341" s="28">
        <f>IF(ISERROR(1/VLOOKUP($B341,'Justerad allokering'!$B$2:$AG$462,MATCH(D$2,'Justerad allokering'!$B$2:$AF$2,0),FALSE)),VLOOKUP($B341,'Allokerad kvv'!$B$2:$AV$468,MATCH(D$2,'Allokerad kvv'!$B$2:$AV$2,0),FALSE),VLOOKUP($B341,'Justerad allokering'!$B$2:$AG$462,MATCH(D$2,'Justerad allokering'!$B$2:$AF$2,0),FALSE))</f>
        <v>0</v>
      </c>
      <c r="E341" s="28">
        <f>IF(ISERROR(1/VLOOKUP($B341,'Justerad allokering'!$B$2:$AG$462,MATCH(E$2,'Justerad allokering'!$B$2:$AF$2,0),FALSE)),VLOOKUP($B341,'Allokerad kvv'!$B$2:$AV$468,MATCH(E$2,'Allokerad kvv'!$B$2:$AV$2,0),FALSE),VLOOKUP($B341,'Justerad allokering'!$B$2:$AG$462,MATCH(E$2,'Justerad allokering'!$B$2:$AF$2,0),FALSE))</f>
        <v>0</v>
      </c>
      <c r="F341" s="28">
        <f>IF(ISERROR(1/VLOOKUP($B341,'Justerad allokering'!$B$2:$AG$462,MATCH(F$2,'Justerad allokering'!$B$2:$AF$2,0),FALSE)),VLOOKUP($B341,'Allokerad kvv'!$B$2:$AV$468,MATCH(F$2,'Allokerad kvv'!$B$2:$AV$2,0),FALSE),VLOOKUP($B341,'Justerad allokering'!$B$2:$AG$462,MATCH(F$2,'Justerad allokering'!$B$2:$AF$2,0),FALSE))</f>
        <v>0</v>
      </c>
      <c r="G341" s="28">
        <f>IF(ISERROR(1/VLOOKUP($B341,'Justerad allokering'!$B$2:$AG$462,MATCH(G$2,'Justerad allokering'!$B$2:$AF$2,0),FALSE)),VLOOKUP($B341,'Allokerad kvv'!$B$2:$AV$468,MATCH(G$2,'Allokerad kvv'!$B$2:$AV$2,0),FALSE),VLOOKUP($B341,'Justerad allokering'!$B$2:$AG$462,MATCH(G$2,'Justerad allokering'!$B$2:$AF$2,0),FALSE))</f>
        <v>0</v>
      </c>
      <c r="H341" s="28">
        <f>IF(ISERROR(1/VLOOKUP($B341,'Justerad allokering'!$B$2:$AG$462,MATCH(H$2,'Justerad allokering'!$B$2:$AF$2,0),FALSE)),VLOOKUP($B341,'Allokerad kvv'!$B$2:$AV$468,MATCH(H$2,'Allokerad kvv'!$B$2:$AV$2,0),FALSE),VLOOKUP($B341,'Justerad allokering'!$B$2:$AG$462,MATCH(H$2,'Justerad allokering'!$B$2:$AF$2,0),FALSE))</f>
        <v>0</v>
      </c>
      <c r="I341" s="28">
        <f>IF(ISERROR(1/VLOOKUP($B341,'Justerad allokering'!$B$2:$AG$462,MATCH(I$2,'Justerad allokering'!$B$2:$AF$2,0),FALSE)),VLOOKUP($B341,'Allokerad kvv'!$B$2:$AV$468,MATCH(I$2,'Allokerad kvv'!$B$2:$AV$2,0),FALSE),VLOOKUP($B341,'Justerad allokering'!$B$2:$AG$462,MATCH(I$2,'Justerad allokering'!$B$2:$AF$2,0),FALSE))</f>
        <v>0</v>
      </c>
      <c r="J341" s="28">
        <f>IF(ISERROR(1/VLOOKUP($B341,'Justerad allokering'!$B$2:$AG$462,MATCH(J$2,'Justerad allokering'!$B$2:$AF$2,0),FALSE)),VLOOKUP($B341,'Allokerad kvv'!$B$2:$AV$468,MATCH(J$2,'Allokerad kvv'!$B$2:$AV$2,0),FALSE),VLOOKUP($B341,'Justerad allokering'!$B$2:$AG$462,MATCH(J$2,'Justerad allokering'!$B$2:$AF$2,0),FALSE))</f>
        <v>0</v>
      </c>
      <c r="K341" s="28">
        <f>IF(ISERROR(1/VLOOKUP($B341,'Justerad allokering'!$B$2:$AG$462,MATCH(K$2,'Justerad allokering'!$B$2:$AF$2,0),FALSE)),VLOOKUP($B341,'Allokerad kvv'!$B$2:$AV$468,MATCH(K$2,'Allokerad kvv'!$B$2:$AV$2,0),FALSE),VLOOKUP($B341,'Justerad allokering'!$B$2:$AG$462,MATCH(K$2,'Justerad allokering'!$B$2:$AF$2,0),FALSE))</f>
        <v>0</v>
      </c>
      <c r="L341" s="28">
        <f>IF(ISERROR(1/VLOOKUP($B341,'Justerad allokering'!$B$2:$AG$462,MATCH(L$2,'Justerad allokering'!$B$2:$AF$2,0),FALSE)),VLOOKUP($B341,'Allokerad kvv'!$B$2:$AV$468,MATCH(L$2,'Allokerad kvv'!$B$2:$AV$2,0),FALSE),VLOOKUP($B341,'Justerad allokering'!$B$2:$AG$462,MATCH(L$2,'Justerad allokering'!$B$2:$AF$2,0),FALSE))</f>
        <v>0</v>
      </c>
      <c r="M341" s="28">
        <f>IF(ISERROR(1/VLOOKUP($B341,'Justerad allokering'!$B$2:$AG$462,MATCH(M$2,'Justerad allokering'!$B$2:$AF$2,0),FALSE)),VLOOKUP($B341,'Allokerad kvv'!$B$2:$AV$468,MATCH(M$2,'Allokerad kvv'!$B$2:$AV$2,0),FALSE),VLOOKUP($B341,'Justerad allokering'!$B$2:$AG$462,MATCH(M$2,'Justerad allokering'!$B$2:$AF$2,0),FALSE))</f>
        <v>0</v>
      </c>
      <c r="N341" s="28">
        <f>IF(ISERROR(1/VLOOKUP($B341,'Justerad allokering'!$B$2:$AG$462,MATCH(N$2,'Justerad allokering'!$B$2:$AF$2,0),FALSE)),VLOOKUP($B341,'Allokerad kvv'!$B$2:$AV$468,MATCH(N$2,'Allokerad kvv'!$B$2:$AV$2,0),FALSE),VLOOKUP($B341,'Justerad allokering'!$B$2:$AG$462,MATCH(N$2,'Justerad allokering'!$B$2:$AF$2,0),FALSE))</f>
        <v>0</v>
      </c>
      <c r="O341" s="28">
        <f>IF(ISERROR(1/VLOOKUP($B341,'Justerad allokering'!$B$2:$AG$462,MATCH(O$2,'Justerad allokering'!$B$2:$AF$2,0),FALSE)),VLOOKUP($B341,'Allokerad kvv'!$B$2:$AV$468,MATCH(O$2,'Allokerad kvv'!$B$2:$AV$2,0),FALSE),VLOOKUP($B341,'Justerad allokering'!$B$2:$AG$462,MATCH(O$2,'Justerad allokering'!$B$2:$AF$2,0),FALSE))</f>
        <v>0</v>
      </c>
      <c r="P341" s="28">
        <f>IF(ISERROR(1/VLOOKUP($B341,'Justerad allokering'!$B$2:$AG$462,MATCH(P$2,'Justerad allokering'!$B$2:$AF$2,0),FALSE)),VLOOKUP($B341,'Allokerad kvv'!$B$2:$AV$468,MATCH(P$2,'Allokerad kvv'!$B$2:$AV$2,0),FALSE),VLOOKUP($B341,'Justerad allokering'!$B$2:$AG$462,MATCH(P$2,'Justerad allokering'!$B$2:$AF$2,0),FALSE))</f>
        <v>0</v>
      </c>
      <c r="Q341" s="28">
        <f>IF(ISERROR(1/VLOOKUP($B341,'Justerad allokering'!$B$2:$AG$462,MATCH(Q$2,'Justerad allokering'!$B$2:$AF$2,0),FALSE)),VLOOKUP($B341,'Allokerad kvv'!$B$2:$AV$468,MATCH(Q$2,'Allokerad kvv'!$B$2:$AV$2,0),FALSE),VLOOKUP($B341,'Justerad allokering'!$B$2:$AG$462,MATCH(Q$2,'Justerad allokering'!$B$2:$AF$2,0),FALSE))</f>
        <v>0</v>
      </c>
      <c r="R341" s="28">
        <f>IF(ISERROR(1/VLOOKUP($B341,'Justerad allokering'!$B$2:$AG$462,MATCH(R$2,'Justerad allokering'!$B$2:$AF$2,0),FALSE)),VLOOKUP($B341,'Allokerad kvv'!$B$2:$AV$468,MATCH(R$2,'Allokerad kvv'!$B$2:$AV$2,0),FALSE),VLOOKUP($B341,'Justerad allokering'!$B$2:$AG$462,MATCH(R$2,'Justerad allokering'!$B$2:$AF$2,0),FALSE))</f>
        <v>0</v>
      </c>
      <c r="S341" s="28">
        <f>IF(ISERROR(1/VLOOKUP($B341,'Justerad allokering'!$B$2:$AG$462,MATCH(S$2,'Justerad allokering'!$B$2:$AF$2,0),FALSE)),VLOOKUP($B341,'Allokerad kvv'!$B$2:$AV$468,MATCH(S$2,'Allokerad kvv'!$B$2:$AV$2,0),FALSE),VLOOKUP($B341,'Justerad allokering'!$B$2:$AG$462,MATCH(S$2,'Justerad allokering'!$B$2:$AF$2,0),FALSE))</f>
        <v>0</v>
      </c>
      <c r="T341" s="28">
        <f>IF(ISERROR(1/VLOOKUP($B341,'Justerad allokering'!$B$2:$AG$462,MATCH(T$2,'Justerad allokering'!$B$2:$AF$2,0),FALSE)),VLOOKUP($B341,'Allokerad kvv'!$B$2:$AV$468,MATCH(T$2,'Allokerad kvv'!$B$2:$AV$2,0),FALSE),VLOOKUP($B341,'Justerad allokering'!$B$2:$AG$462,MATCH(T$2,'Justerad allokering'!$B$2:$AF$2,0),FALSE))</f>
        <v>0</v>
      </c>
      <c r="U341" s="28">
        <f>IF(ISERROR(1/VLOOKUP($B341,'Justerad allokering'!$B$2:$AG$462,MATCH(U$2,'Justerad allokering'!$B$2:$AF$2,0),FALSE)),VLOOKUP($B341,'Allokerad kvv'!$B$2:$AV$468,MATCH(U$2,'Allokerad kvv'!$B$2:$AV$2,0),FALSE),VLOOKUP($B341,'Justerad allokering'!$B$2:$AG$462,MATCH(U$2,'Justerad allokering'!$B$2:$AF$2,0),FALSE))</f>
        <v>0</v>
      </c>
      <c r="V341" s="28">
        <f>IF(ISERROR(1/VLOOKUP($B341,'Justerad allokering'!$B$2:$AG$462,MATCH(V$2,'Justerad allokering'!$B$2:$AF$2,0),FALSE)),VLOOKUP($B341,'Allokerad kvv'!$B$2:$AV$468,MATCH(V$2,'Allokerad kvv'!$B$2:$AV$2,0),FALSE),VLOOKUP($B341,'Justerad allokering'!$B$2:$AG$462,MATCH(V$2,'Justerad allokering'!$B$2:$AF$2,0),FALSE))</f>
        <v>0</v>
      </c>
      <c r="W341" s="28">
        <f>IF(ISERROR(1/VLOOKUP($B341,'Justerad allokering'!$B$2:$AG$462,MATCH(W$2,'Justerad allokering'!$B$2:$AF$2,0),FALSE)),VLOOKUP($B341,'Allokerad kvv'!$B$2:$AV$468,MATCH(W$2,'Allokerad kvv'!$B$2:$AV$2,0),FALSE),VLOOKUP($B341,'Justerad allokering'!$B$2:$AG$462,MATCH(W$2,'Justerad allokering'!$B$2:$AF$2,0),FALSE))</f>
        <v>0</v>
      </c>
      <c r="X341" s="28">
        <f>IF(ISERROR(1/VLOOKUP($B341,'Justerad allokering'!$B$2:$AG$462,MATCH(X$2,'Justerad allokering'!$B$2:$AF$2,0),FALSE)),VLOOKUP($B341,'Allokerad kvv'!$B$2:$AV$468,MATCH(X$2,'Allokerad kvv'!$B$2:$AV$2,0),FALSE),VLOOKUP($B341,'Justerad allokering'!$B$2:$AG$462,MATCH(X$2,'Justerad allokering'!$B$2:$AF$2,0),FALSE))</f>
        <v>0</v>
      </c>
      <c r="Y341" s="28">
        <f>IF(ISERROR(1/VLOOKUP($B341,'Justerad allokering'!$B$2:$AG$462,MATCH(Y$2,'Justerad allokering'!$B$2:$AF$2,0),FALSE)),VLOOKUP($B341,'Allokerad kvv'!$B$2:$AV$468,MATCH(Y$2,'Allokerad kvv'!$B$2:$AV$2,0),FALSE),VLOOKUP($B341,'Justerad allokering'!$B$2:$AG$462,MATCH(Y$2,'Justerad allokering'!$B$2:$AF$2,0),FALSE))</f>
        <v>0</v>
      </c>
      <c r="Z341" s="28">
        <f>IF(ISERROR(1/VLOOKUP($B341,'Justerad allokering'!$B$2:$AG$462,MATCH(Z$2,'Justerad allokering'!$B$2:$AF$2,0),FALSE)),VLOOKUP($B341,'Allokerad kvv'!$B$2:$AV$468,MATCH(Z$2,'Allokerad kvv'!$B$2:$AV$2,0),FALSE),VLOOKUP($B341,'Justerad allokering'!$B$2:$AG$462,MATCH(Z$2,'Justerad allokering'!$B$2:$AF$2,0),FALSE))</f>
        <v>0</v>
      </c>
      <c r="AA341" s="28"/>
      <c r="AB341" s="28"/>
      <c r="AE341">
        <f t="shared" si="15"/>
        <v>0</v>
      </c>
      <c r="AG341">
        <f t="shared" si="16"/>
        <v>0</v>
      </c>
      <c r="AH341">
        <f t="shared" si="17"/>
        <v>0</v>
      </c>
      <c r="AI341" s="55" t="str">
        <f>IF(AH341=0,"",AH341/VLOOKUP(B341,Kraftvärmeprod!$B$1:$BC$480,MATCH("Summa tillförd energi exklusive rökgaskondensering",Kraftvärmeprod!$B$1:$BC$1,0),FALSE))</f>
        <v/>
      </c>
    </row>
    <row r="342" spans="1:35" x14ac:dyDescent="0.25">
      <c r="A342" s="28" t="s">
        <v>458</v>
      </c>
      <c r="B342" s="28" t="s">
        <v>459</v>
      </c>
      <c r="C342" s="28">
        <f>IF(ISERROR(1/VLOOKUP($B342,'Justerad allokering'!$B$2:$AG$462,MATCH(C$2,'Justerad allokering'!$B$2:$AF$2,0),FALSE)),VLOOKUP($B342,'Allokerad kvv'!$B$2:$AV$468,MATCH(C$2,'Allokerad kvv'!$B$2:$AV$2,0),FALSE),VLOOKUP($B342,'Justerad allokering'!$B$2:$AG$462,MATCH(C$2,'Justerad allokering'!$B$2:$AF$2,0),FALSE))</f>
        <v>0</v>
      </c>
      <c r="D342" s="28">
        <f>IF(ISERROR(1/VLOOKUP($B342,'Justerad allokering'!$B$2:$AG$462,MATCH(D$2,'Justerad allokering'!$B$2:$AF$2,0),FALSE)),VLOOKUP($B342,'Allokerad kvv'!$B$2:$AV$468,MATCH(D$2,'Allokerad kvv'!$B$2:$AV$2,0),FALSE),VLOOKUP($B342,'Justerad allokering'!$B$2:$AG$462,MATCH(D$2,'Justerad allokering'!$B$2:$AF$2,0),FALSE))</f>
        <v>0</v>
      </c>
      <c r="E342" s="28">
        <f>IF(ISERROR(1/VLOOKUP($B342,'Justerad allokering'!$B$2:$AG$462,MATCH(E$2,'Justerad allokering'!$B$2:$AF$2,0),FALSE)),VLOOKUP($B342,'Allokerad kvv'!$B$2:$AV$468,MATCH(E$2,'Allokerad kvv'!$B$2:$AV$2,0),FALSE),VLOOKUP($B342,'Justerad allokering'!$B$2:$AG$462,MATCH(E$2,'Justerad allokering'!$B$2:$AF$2,0),FALSE))</f>
        <v>0</v>
      </c>
      <c r="F342" s="28">
        <f>IF(ISERROR(1/VLOOKUP($B342,'Justerad allokering'!$B$2:$AG$462,MATCH(F$2,'Justerad allokering'!$B$2:$AF$2,0),FALSE)),VLOOKUP($B342,'Allokerad kvv'!$B$2:$AV$468,MATCH(F$2,'Allokerad kvv'!$B$2:$AV$2,0),FALSE),VLOOKUP($B342,'Justerad allokering'!$B$2:$AG$462,MATCH(F$2,'Justerad allokering'!$B$2:$AF$2,0),FALSE))</f>
        <v>0</v>
      </c>
      <c r="G342" s="28">
        <f>IF(ISERROR(1/VLOOKUP($B342,'Justerad allokering'!$B$2:$AG$462,MATCH(G$2,'Justerad allokering'!$B$2:$AF$2,0),FALSE)),VLOOKUP($B342,'Allokerad kvv'!$B$2:$AV$468,MATCH(G$2,'Allokerad kvv'!$B$2:$AV$2,0),FALSE),VLOOKUP($B342,'Justerad allokering'!$B$2:$AG$462,MATCH(G$2,'Justerad allokering'!$B$2:$AF$2,0),FALSE))</f>
        <v>0</v>
      </c>
      <c r="H342" s="28">
        <f>IF(ISERROR(1/VLOOKUP($B342,'Justerad allokering'!$B$2:$AG$462,MATCH(H$2,'Justerad allokering'!$B$2:$AF$2,0),FALSE)),VLOOKUP($B342,'Allokerad kvv'!$B$2:$AV$468,MATCH(H$2,'Allokerad kvv'!$B$2:$AV$2,0),FALSE),VLOOKUP($B342,'Justerad allokering'!$B$2:$AG$462,MATCH(H$2,'Justerad allokering'!$B$2:$AF$2,0),FALSE))</f>
        <v>0</v>
      </c>
      <c r="I342" s="28">
        <f>IF(ISERROR(1/VLOOKUP($B342,'Justerad allokering'!$B$2:$AG$462,MATCH(I$2,'Justerad allokering'!$B$2:$AF$2,0),FALSE)),VLOOKUP($B342,'Allokerad kvv'!$B$2:$AV$468,MATCH(I$2,'Allokerad kvv'!$B$2:$AV$2,0),FALSE),VLOOKUP($B342,'Justerad allokering'!$B$2:$AG$462,MATCH(I$2,'Justerad allokering'!$B$2:$AF$2,0),FALSE))</f>
        <v>0</v>
      </c>
      <c r="J342" s="28">
        <f>IF(ISERROR(1/VLOOKUP($B342,'Justerad allokering'!$B$2:$AG$462,MATCH(J$2,'Justerad allokering'!$B$2:$AF$2,0),FALSE)),VLOOKUP($B342,'Allokerad kvv'!$B$2:$AV$468,MATCH(J$2,'Allokerad kvv'!$B$2:$AV$2,0),FALSE),VLOOKUP($B342,'Justerad allokering'!$B$2:$AG$462,MATCH(J$2,'Justerad allokering'!$B$2:$AF$2,0),FALSE))</f>
        <v>0</v>
      </c>
      <c r="K342" s="28">
        <f>IF(ISERROR(1/VLOOKUP($B342,'Justerad allokering'!$B$2:$AG$462,MATCH(K$2,'Justerad allokering'!$B$2:$AF$2,0),FALSE)),VLOOKUP($B342,'Allokerad kvv'!$B$2:$AV$468,MATCH(K$2,'Allokerad kvv'!$B$2:$AV$2,0),FALSE),VLOOKUP($B342,'Justerad allokering'!$B$2:$AG$462,MATCH(K$2,'Justerad allokering'!$B$2:$AF$2,0),FALSE))</f>
        <v>0</v>
      </c>
      <c r="L342" s="28">
        <f>IF(ISERROR(1/VLOOKUP($B342,'Justerad allokering'!$B$2:$AG$462,MATCH(L$2,'Justerad allokering'!$B$2:$AF$2,0),FALSE)),VLOOKUP($B342,'Allokerad kvv'!$B$2:$AV$468,MATCH(L$2,'Allokerad kvv'!$B$2:$AV$2,0),FALSE),VLOOKUP($B342,'Justerad allokering'!$B$2:$AG$462,MATCH(L$2,'Justerad allokering'!$B$2:$AF$2,0),FALSE))</f>
        <v>0</v>
      </c>
      <c r="M342" s="28">
        <f>IF(ISERROR(1/VLOOKUP($B342,'Justerad allokering'!$B$2:$AG$462,MATCH(M$2,'Justerad allokering'!$B$2:$AF$2,0),FALSE)),VLOOKUP($B342,'Allokerad kvv'!$B$2:$AV$468,MATCH(M$2,'Allokerad kvv'!$B$2:$AV$2,0),FALSE),VLOOKUP($B342,'Justerad allokering'!$B$2:$AG$462,MATCH(M$2,'Justerad allokering'!$B$2:$AF$2,0),FALSE))</f>
        <v>0</v>
      </c>
      <c r="N342" s="28">
        <f>IF(ISERROR(1/VLOOKUP($B342,'Justerad allokering'!$B$2:$AG$462,MATCH(N$2,'Justerad allokering'!$B$2:$AF$2,0),FALSE)),VLOOKUP($B342,'Allokerad kvv'!$B$2:$AV$468,MATCH(N$2,'Allokerad kvv'!$B$2:$AV$2,0),FALSE),VLOOKUP($B342,'Justerad allokering'!$B$2:$AG$462,MATCH(N$2,'Justerad allokering'!$B$2:$AF$2,0),FALSE))</f>
        <v>0</v>
      </c>
      <c r="O342" s="28">
        <f>IF(ISERROR(1/VLOOKUP($B342,'Justerad allokering'!$B$2:$AG$462,MATCH(O$2,'Justerad allokering'!$B$2:$AF$2,0),FALSE)),VLOOKUP($B342,'Allokerad kvv'!$B$2:$AV$468,MATCH(O$2,'Allokerad kvv'!$B$2:$AV$2,0),FALSE),VLOOKUP($B342,'Justerad allokering'!$B$2:$AG$462,MATCH(O$2,'Justerad allokering'!$B$2:$AF$2,0),FALSE))</f>
        <v>0</v>
      </c>
      <c r="P342" s="28">
        <f>IF(ISERROR(1/VLOOKUP($B342,'Justerad allokering'!$B$2:$AG$462,MATCH(P$2,'Justerad allokering'!$B$2:$AF$2,0),FALSE)),VLOOKUP($B342,'Allokerad kvv'!$B$2:$AV$468,MATCH(P$2,'Allokerad kvv'!$B$2:$AV$2,0),FALSE),VLOOKUP($B342,'Justerad allokering'!$B$2:$AG$462,MATCH(P$2,'Justerad allokering'!$B$2:$AF$2,0),FALSE))</f>
        <v>0</v>
      </c>
      <c r="Q342" s="28">
        <f>IF(ISERROR(1/VLOOKUP($B342,'Justerad allokering'!$B$2:$AG$462,MATCH(Q$2,'Justerad allokering'!$B$2:$AF$2,0),FALSE)),VLOOKUP($B342,'Allokerad kvv'!$B$2:$AV$468,MATCH(Q$2,'Allokerad kvv'!$B$2:$AV$2,0),FALSE),VLOOKUP($B342,'Justerad allokering'!$B$2:$AG$462,MATCH(Q$2,'Justerad allokering'!$B$2:$AF$2,0),FALSE))</f>
        <v>0</v>
      </c>
      <c r="R342" s="28">
        <f>IF(ISERROR(1/VLOOKUP($B342,'Justerad allokering'!$B$2:$AG$462,MATCH(R$2,'Justerad allokering'!$B$2:$AF$2,0),FALSE)),VLOOKUP($B342,'Allokerad kvv'!$B$2:$AV$468,MATCH(R$2,'Allokerad kvv'!$B$2:$AV$2,0),FALSE),VLOOKUP($B342,'Justerad allokering'!$B$2:$AG$462,MATCH(R$2,'Justerad allokering'!$B$2:$AF$2,0),FALSE))</f>
        <v>0</v>
      </c>
      <c r="S342" s="28">
        <f>IF(ISERROR(1/VLOOKUP($B342,'Justerad allokering'!$B$2:$AG$462,MATCH(S$2,'Justerad allokering'!$B$2:$AF$2,0),FALSE)),VLOOKUP($B342,'Allokerad kvv'!$B$2:$AV$468,MATCH(S$2,'Allokerad kvv'!$B$2:$AV$2,0),FALSE),VLOOKUP($B342,'Justerad allokering'!$B$2:$AG$462,MATCH(S$2,'Justerad allokering'!$B$2:$AF$2,0),FALSE))</f>
        <v>0</v>
      </c>
      <c r="T342" s="28">
        <f>IF(ISERROR(1/VLOOKUP($B342,'Justerad allokering'!$B$2:$AG$462,MATCH(T$2,'Justerad allokering'!$B$2:$AF$2,0),FALSE)),VLOOKUP($B342,'Allokerad kvv'!$B$2:$AV$468,MATCH(T$2,'Allokerad kvv'!$B$2:$AV$2,0),FALSE),VLOOKUP($B342,'Justerad allokering'!$B$2:$AG$462,MATCH(T$2,'Justerad allokering'!$B$2:$AF$2,0),FALSE))</f>
        <v>0</v>
      </c>
      <c r="U342" s="28">
        <f>IF(ISERROR(1/VLOOKUP($B342,'Justerad allokering'!$B$2:$AG$462,MATCH(U$2,'Justerad allokering'!$B$2:$AF$2,0),FALSE)),VLOOKUP($B342,'Allokerad kvv'!$B$2:$AV$468,MATCH(U$2,'Allokerad kvv'!$B$2:$AV$2,0),FALSE),VLOOKUP($B342,'Justerad allokering'!$B$2:$AG$462,MATCH(U$2,'Justerad allokering'!$B$2:$AF$2,0),FALSE))</f>
        <v>0</v>
      </c>
      <c r="V342" s="28">
        <f>IF(ISERROR(1/VLOOKUP($B342,'Justerad allokering'!$B$2:$AG$462,MATCH(V$2,'Justerad allokering'!$B$2:$AF$2,0),FALSE)),VLOOKUP($B342,'Allokerad kvv'!$B$2:$AV$468,MATCH(V$2,'Allokerad kvv'!$B$2:$AV$2,0),FALSE),VLOOKUP($B342,'Justerad allokering'!$B$2:$AG$462,MATCH(V$2,'Justerad allokering'!$B$2:$AF$2,0),FALSE))</f>
        <v>0</v>
      </c>
      <c r="W342" s="28">
        <f>IF(ISERROR(1/VLOOKUP($B342,'Justerad allokering'!$B$2:$AG$462,MATCH(W$2,'Justerad allokering'!$B$2:$AF$2,0),FALSE)),VLOOKUP($B342,'Allokerad kvv'!$B$2:$AV$468,MATCH(W$2,'Allokerad kvv'!$B$2:$AV$2,0),FALSE),VLOOKUP($B342,'Justerad allokering'!$B$2:$AG$462,MATCH(W$2,'Justerad allokering'!$B$2:$AF$2,0),FALSE))</f>
        <v>0</v>
      </c>
      <c r="X342" s="28">
        <f>IF(ISERROR(1/VLOOKUP($B342,'Justerad allokering'!$B$2:$AG$462,MATCH(X$2,'Justerad allokering'!$B$2:$AF$2,0),FALSE)),VLOOKUP($B342,'Allokerad kvv'!$B$2:$AV$468,MATCH(X$2,'Allokerad kvv'!$B$2:$AV$2,0),FALSE),VLOOKUP($B342,'Justerad allokering'!$B$2:$AG$462,MATCH(X$2,'Justerad allokering'!$B$2:$AF$2,0),FALSE))</f>
        <v>0</v>
      </c>
      <c r="Y342" s="28">
        <f>IF(ISERROR(1/VLOOKUP($B342,'Justerad allokering'!$B$2:$AG$462,MATCH(Y$2,'Justerad allokering'!$B$2:$AF$2,0),FALSE)),VLOOKUP($B342,'Allokerad kvv'!$B$2:$AV$468,MATCH(Y$2,'Allokerad kvv'!$B$2:$AV$2,0),FALSE),VLOOKUP($B342,'Justerad allokering'!$B$2:$AG$462,MATCH(Y$2,'Justerad allokering'!$B$2:$AF$2,0),FALSE))</f>
        <v>0</v>
      </c>
      <c r="Z342" s="28">
        <f>IF(ISERROR(1/VLOOKUP($B342,'Justerad allokering'!$B$2:$AG$462,MATCH(Z$2,'Justerad allokering'!$B$2:$AF$2,0),FALSE)),VLOOKUP($B342,'Allokerad kvv'!$B$2:$AV$468,MATCH(Z$2,'Allokerad kvv'!$B$2:$AV$2,0),FALSE),VLOOKUP($B342,'Justerad allokering'!$B$2:$AG$462,MATCH(Z$2,'Justerad allokering'!$B$2:$AF$2,0),FALSE))</f>
        <v>0</v>
      </c>
      <c r="AA342" s="28"/>
      <c r="AB342" s="28"/>
      <c r="AE342">
        <f t="shared" si="15"/>
        <v>0</v>
      </c>
      <c r="AG342">
        <f t="shared" si="16"/>
        <v>0</v>
      </c>
      <c r="AH342">
        <f t="shared" si="17"/>
        <v>0</v>
      </c>
      <c r="AI342" s="55" t="str">
        <f>IF(AH342=0,"",AH342/VLOOKUP(B342,Kraftvärmeprod!$B$1:$BC$480,MATCH("Summa tillförd energi exklusive rökgaskondensering",Kraftvärmeprod!$B$1:$BC$1,0),FALSE))</f>
        <v/>
      </c>
    </row>
    <row r="343" spans="1:35" x14ac:dyDescent="0.25">
      <c r="A343" s="28" t="s">
        <v>458</v>
      </c>
      <c r="B343" s="28" t="s">
        <v>460</v>
      </c>
      <c r="C343" s="28">
        <f>IF(ISERROR(1/VLOOKUP($B343,'Justerad allokering'!$B$2:$AG$462,MATCH(C$2,'Justerad allokering'!$B$2:$AF$2,0),FALSE)),VLOOKUP($B343,'Allokerad kvv'!$B$2:$AV$468,MATCH(C$2,'Allokerad kvv'!$B$2:$AV$2,0),FALSE),VLOOKUP($B343,'Justerad allokering'!$B$2:$AG$462,MATCH(C$2,'Justerad allokering'!$B$2:$AF$2,0),FALSE))</f>
        <v>0</v>
      </c>
      <c r="D343" s="28">
        <f>IF(ISERROR(1/VLOOKUP($B343,'Justerad allokering'!$B$2:$AG$462,MATCH(D$2,'Justerad allokering'!$B$2:$AF$2,0),FALSE)),VLOOKUP($B343,'Allokerad kvv'!$B$2:$AV$468,MATCH(D$2,'Allokerad kvv'!$B$2:$AV$2,0),FALSE),VLOOKUP($B343,'Justerad allokering'!$B$2:$AG$462,MATCH(D$2,'Justerad allokering'!$B$2:$AF$2,0),FALSE))</f>
        <v>0</v>
      </c>
      <c r="E343" s="28">
        <f>IF(ISERROR(1/VLOOKUP($B343,'Justerad allokering'!$B$2:$AG$462,MATCH(E$2,'Justerad allokering'!$B$2:$AF$2,0),FALSE)),VLOOKUP($B343,'Allokerad kvv'!$B$2:$AV$468,MATCH(E$2,'Allokerad kvv'!$B$2:$AV$2,0),FALSE),VLOOKUP($B343,'Justerad allokering'!$B$2:$AG$462,MATCH(E$2,'Justerad allokering'!$B$2:$AF$2,0),FALSE))</f>
        <v>0</v>
      </c>
      <c r="F343" s="28">
        <f>IF(ISERROR(1/VLOOKUP($B343,'Justerad allokering'!$B$2:$AG$462,MATCH(F$2,'Justerad allokering'!$B$2:$AF$2,0),FALSE)),VLOOKUP($B343,'Allokerad kvv'!$B$2:$AV$468,MATCH(F$2,'Allokerad kvv'!$B$2:$AV$2,0),FALSE),VLOOKUP($B343,'Justerad allokering'!$B$2:$AG$462,MATCH(F$2,'Justerad allokering'!$B$2:$AF$2,0),FALSE))</f>
        <v>0</v>
      </c>
      <c r="G343" s="28">
        <f>IF(ISERROR(1/VLOOKUP($B343,'Justerad allokering'!$B$2:$AG$462,MATCH(G$2,'Justerad allokering'!$B$2:$AF$2,0),FALSE)),VLOOKUP($B343,'Allokerad kvv'!$B$2:$AV$468,MATCH(G$2,'Allokerad kvv'!$B$2:$AV$2,0),FALSE),VLOOKUP($B343,'Justerad allokering'!$B$2:$AG$462,MATCH(G$2,'Justerad allokering'!$B$2:$AF$2,0),FALSE))</f>
        <v>0</v>
      </c>
      <c r="H343" s="28">
        <f>IF(ISERROR(1/VLOOKUP($B343,'Justerad allokering'!$B$2:$AG$462,MATCH(H$2,'Justerad allokering'!$B$2:$AF$2,0),FALSE)),VLOOKUP($B343,'Allokerad kvv'!$B$2:$AV$468,MATCH(H$2,'Allokerad kvv'!$B$2:$AV$2,0),FALSE),VLOOKUP($B343,'Justerad allokering'!$B$2:$AG$462,MATCH(H$2,'Justerad allokering'!$B$2:$AF$2,0),FALSE))</f>
        <v>0</v>
      </c>
      <c r="I343" s="28">
        <f>IF(ISERROR(1/VLOOKUP($B343,'Justerad allokering'!$B$2:$AG$462,MATCH(I$2,'Justerad allokering'!$B$2:$AF$2,0),FALSE)),VLOOKUP($B343,'Allokerad kvv'!$B$2:$AV$468,MATCH(I$2,'Allokerad kvv'!$B$2:$AV$2,0),FALSE),VLOOKUP($B343,'Justerad allokering'!$B$2:$AG$462,MATCH(I$2,'Justerad allokering'!$B$2:$AF$2,0),FALSE))</f>
        <v>0</v>
      </c>
      <c r="J343" s="28">
        <f>IF(ISERROR(1/VLOOKUP($B343,'Justerad allokering'!$B$2:$AG$462,MATCH(J$2,'Justerad allokering'!$B$2:$AF$2,0),FALSE)),VLOOKUP($B343,'Allokerad kvv'!$B$2:$AV$468,MATCH(J$2,'Allokerad kvv'!$B$2:$AV$2,0),FALSE),VLOOKUP($B343,'Justerad allokering'!$B$2:$AG$462,MATCH(J$2,'Justerad allokering'!$B$2:$AF$2,0),FALSE))</f>
        <v>0</v>
      </c>
      <c r="K343" s="28">
        <f>IF(ISERROR(1/VLOOKUP($B343,'Justerad allokering'!$B$2:$AG$462,MATCH(K$2,'Justerad allokering'!$B$2:$AF$2,0),FALSE)),VLOOKUP($B343,'Allokerad kvv'!$B$2:$AV$468,MATCH(K$2,'Allokerad kvv'!$B$2:$AV$2,0),FALSE),VLOOKUP($B343,'Justerad allokering'!$B$2:$AG$462,MATCH(K$2,'Justerad allokering'!$B$2:$AF$2,0),FALSE))</f>
        <v>0</v>
      </c>
      <c r="L343" s="28">
        <f>IF(ISERROR(1/VLOOKUP($B343,'Justerad allokering'!$B$2:$AG$462,MATCH(L$2,'Justerad allokering'!$B$2:$AF$2,0),FALSE)),VLOOKUP($B343,'Allokerad kvv'!$B$2:$AV$468,MATCH(L$2,'Allokerad kvv'!$B$2:$AV$2,0),FALSE),VLOOKUP($B343,'Justerad allokering'!$B$2:$AG$462,MATCH(L$2,'Justerad allokering'!$B$2:$AF$2,0),FALSE))</f>
        <v>0</v>
      </c>
      <c r="M343" s="28">
        <f>IF(ISERROR(1/VLOOKUP($B343,'Justerad allokering'!$B$2:$AG$462,MATCH(M$2,'Justerad allokering'!$B$2:$AF$2,0),FALSE)),VLOOKUP($B343,'Allokerad kvv'!$B$2:$AV$468,MATCH(M$2,'Allokerad kvv'!$B$2:$AV$2,0),FALSE),VLOOKUP($B343,'Justerad allokering'!$B$2:$AG$462,MATCH(M$2,'Justerad allokering'!$B$2:$AF$2,0),FALSE))</f>
        <v>0</v>
      </c>
      <c r="N343" s="28">
        <f>IF(ISERROR(1/VLOOKUP($B343,'Justerad allokering'!$B$2:$AG$462,MATCH(N$2,'Justerad allokering'!$B$2:$AF$2,0),FALSE)),VLOOKUP($B343,'Allokerad kvv'!$B$2:$AV$468,MATCH(N$2,'Allokerad kvv'!$B$2:$AV$2,0),FALSE),VLOOKUP($B343,'Justerad allokering'!$B$2:$AG$462,MATCH(N$2,'Justerad allokering'!$B$2:$AF$2,0),FALSE))</f>
        <v>0</v>
      </c>
      <c r="O343" s="28">
        <f>IF(ISERROR(1/VLOOKUP($B343,'Justerad allokering'!$B$2:$AG$462,MATCH(O$2,'Justerad allokering'!$B$2:$AF$2,0),FALSE)),VLOOKUP($B343,'Allokerad kvv'!$B$2:$AV$468,MATCH(O$2,'Allokerad kvv'!$B$2:$AV$2,0),FALSE),VLOOKUP($B343,'Justerad allokering'!$B$2:$AG$462,MATCH(O$2,'Justerad allokering'!$B$2:$AF$2,0),FALSE))</f>
        <v>0</v>
      </c>
      <c r="P343" s="28">
        <f>IF(ISERROR(1/VLOOKUP($B343,'Justerad allokering'!$B$2:$AG$462,MATCH(P$2,'Justerad allokering'!$B$2:$AF$2,0),FALSE)),VLOOKUP($B343,'Allokerad kvv'!$B$2:$AV$468,MATCH(P$2,'Allokerad kvv'!$B$2:$AV$2,0),FALSE),VLOOKUP($B343,'Justerad allokering'!$B$2:$AG$462,MATCH(P$2,'Justerad allokering'!$B$2:$AF$2,0),FALSE))</f>
        <v>0</v>
      </c>
      <c r="Q343" s="28">
        <f>IF(ISERROR(1/VLOOKUP($B343,'Justerad allokering'!$B$2:$AG$462,MATCH(Q$2,'Justerad allokering'!$B$2:$AF$2,0),FALSE)),VLOOKUP($B343,'Allokerad kvv'!$B$2:$AV$468,MATCH(Q$2,'Allokerad kvv'!$B$2:$AV$2,0),FALSE),VLOOKUP($B343,'Justerad allokering'!$B$2:$AG$462,MATCH(Q$2,'Justerad allokering'!$B$2:$AF$2,0),FALSE))</f>
        <v>0</v>
      </c>
      <c r="R343" s="28">
        <f>IF(ISERROR(1/VLOOKUP($B343,'Justerad allokering'!$B$2:$AG$462,MATCH(R$2,'Justerad allokering'!$B$2:$AF$2,0),FALSE)),VLOOKUP($B343,'Allokerad kvv'!$B$2:$AV$468,MATCH(R$2,'Allokerad kvv'!$B$2:$AV$2,0),FALSE),VLOOKUP($B343,'Justerad allokering'!$B$2:$AG$462,MATCH(R$2,'Justerad allokering'!$B$2:$AF$2,0),FALSE))</f>
        <v>0</v>
      </c>
      <c r="S343" s="28">
        <f>IF(ISERROR(1/VLOOKUP($B343,'Justerad allokering'!$B$2:$AG$462,MATCH(S$2,'Justerad allokering'!$B$2:$AF$2,0),FALSE)),VLOOKUP($B343,'Allokerad kvv'!$B$2:$AV$468,MATCH(S$2,'Allokerad kvv'!$B$2:$AV$2,0),FALSE),VLOOKUP($B343,'Justerad allokering'!$B$2:$AG$462,MATCH(S$2,'Justerad allokering'!$B$2:$AF$2,0),FALSE))</f>
        <v>0</v>
      </c>
      <c r="T343" s="28">
        <f>IF(ISERROR(1/VLOOKUP($B343,'Justerad allokering'!$B$2:$AG$462,MATCH(T$2,'Justerad allokering'!$B$2:$AF$2,0),FALSE)),VLOOKUP($B343,'Allokerad kvv'!$B$2:$AV$468,MATCH(T$2,'Allokerad kvv'!$B$2:$AV$2,0),FALSE),VLOOKUP($B343,'Justerad allokering'!$B$2:$AG$462,MATCH(T$2,'Justerad allokering'!$B$2:$AF$2,0),FALSE))</f>
        <v>0</v>
      </c>
      <c r="U343" s="28">
        <f>IF(ISERROR(1/VLOOKUP($B343,'Justerad allokering'!$B$2:$AG$462,MATCH(U$2,'Justerad allokering'!$B$2:$AF$2,0),FALSE)),VLOOKUP($B343,'Allokerad kvv'!$B$2:$AV$468,MATCH(U$2,'Allokerad kvv'!$B$2:$AV$2,0),FALSE),VLOOKUP($B343,'Justerad allokering'!$B$2:$AG$462,MATCH(U$2,'Justerad allokering'!$B$2:$AF$2,0),FALSE))</f>
        <v>0</v>
      </c>
      <c r="V343" s="28">
        <f>IF(ISERROR(1/VLOOKUP($B343,'Justerad allokering'!$B$2:$AG$462,MATCH(V$2,'Justerad allokering'!$B$2:$AF$2,0),FALSE)),VLOOKUP($B343,'Allokerad kvv'!$B$2:$AV$468,MATCH(V$2,'Allokerad kvv'!$B$2:$AV$2,0),FALSE),VLOOKUP($B343,'Justerad allokering'!$B$2:$AG$462,MATCH(V$2,'Justerad allokering'!$B$2:$AF$2,0),FALSE))</f>
        <v>0</v>
      </c>
      <c r="W343" s="28">
        <f>IF(ISERROR(1/VLOOKUP($B343,'Justerad allokering'!$B$2:$AG$462,MATCH(W$2,'Justerad allokering'!$B$2:$AF$2,0),FALSE)),VLOOKUP($B343,'Allokerad kvv'!$B$2:$AV$468,MATCH(W$2,'Allokerad kvv'!$B$2:$AV$2,0),FALSE),VLOOKUP($B343,'Justerad allokering'!$B$2:$AG$462,MATCH(W$2,'Justerad allokering'!$B$2:$AF$2,0),FALSE))</f>
        <v>0</v>
      </c>
      <c r="X343" s="28">
        <f>IF(ISERROR(1/VLOOKUP($B343,'Justerad allokering'!$B$2:$AG$462,MATCH(X$2,'Justerad allokering'!$B$2:$AF$2,0),FALSE)),VLOOKUP($B343,'Allokerad kvv'!$B$2:$AV$468,MATCH(X$2,'Allokerad kvv'!$B$2:$AV$2,0),FALSE),VLOOKUP($B343,'Justerad allokering'!$B$2:$AG$462,MATCH(X$2,'Justerad allokering'!$B$2:$AF$2,0),FALSE))</f>
        <v>0</v>
      </c>
      <c r="Y343" s="28">
        <f>IF(ISERROR(1/VLOOKUP($B343,'Justerad allokering'!$B$2:$AG$462,MATCH(Y$2,'Justerad allokering'!$B$2:$AF$2,0),FALSE)),VLOOKUP($B343,'Allokerad kvv'!$B$2:$AV$468,MATCH(Y$2,'Allokerad kvv'!$B$2:$AV$2,0),FALSE),VLOOKUP($B343,'Justerad allokering'!$B$2:$AG$462,MATCH(Y$2,'Justerad allokering'!$B$2:$AF$2,0),FALSE))</f>
        <v>0</v>
      </c>
      <c r="Z343" s="28">
        <f>IF(ISERROR(1/VLOOKUP($B343,'Justerad allokering'!$B$2:$AG$462,MATCH(Z$2,'Justerad allokering'!$B$2:$AF$2,0),FALSE)),VLOOKUP($B343,'Allokerad kvv'!$B$2:$AV$468,MATCH(Z$2,'Allokerad kvv'!$B$2:$AV$2,0),FALSE),VLOOKUP($B343,'Justerad allokering'!$B$2:$AG$462,MATCH(Z$2,'Justerad allokering'!$B$2:$AF$2,0),FALSE))</f>
        <v>0</v>
      </c>
      <c r="AA343" s="28"/>
      <c r="AB343" s="28"/>
      <c r="AE343">
        <f t="shared" si="15"/>
        <v>0</v>
      </c>
      <c r="AG343">
        <f t="shared" si="16"/>
        <v>0</v>
      </c>
      <c r="AH343">
        <f t="shared" si="17"/>
        <v>0</v>
      </c>
      <c r="AI343" s="55" t="str">
        <f>IF(AH343=0,"",AH343/VLOOKUP(B343,Kraftvärmeprod!$B$1:$BC$480,MATCH("Summa tillförd energi exklusive rökgaskondensering",Kraftvärmeprod!$B$1:$BC$1,0),FALSE))</f>
        <v/>
      </c>
    </row>
    <row r="344" spans="1:35" x14ac:dyDescent="0.25">
      <c r="A344" s="28" t="s">
        <v>461</v>
      </c>
      <c r="B344" s="28" t="s">
        <v>462</v>
      </c>
      <c r="C344" s="28">
        <f>IF(ISERROR(1/VLOOKUP($B344,'Justerad allokering'!$B$2:$AG$462,MATCH(C$2,'Justerad allokering'!$B$2:$AF$2,0),FALSE)),VLOOKUP($B344,'Allokerad kvv'!$B$2:$AV$468,MATCH(C$2,'Allokerad kvv'!$B$2:$AV$2,0),FALSE),VLOOKUP($B344,'Justerad allokering'!$B$2:$AG$462,MATCH(C$2,'Justerad allokering'!$B$2:$AF$2,0),FALSE))</f>
        <v>0</v>
      </c>
      <c r="D344" s="28">
        <f>IF(ISERROR(1/VLOOKUP($B344,'Justerad allokering'!$B$2:$AG$462,MATCH(D$2,'Justerad allokering'!$B$2:$AF$2,0),FALSE)),VLOOKUP($B344,'Allokerad kvv'!$B$2:$AV$468,MATCH(D$2,'Allokerad kvv'!$B$2:$AV$2,0),FALSE),VLOOKUP($B344,'Justerad allokering'!$B$2:$AG$462,MATCH(D$2,'Justerad allokering'!$B$2:$AF$2,0),FALSE))</f>
        <v>0</v>
      </c>
      <c r="E344" s="28">
        <f>IF(ISERROR(1/VLOOKUP($B344,'Justerad allokering'!$B$2:$AG$462,MATCH(E$2,'Justerad allokering'!$B$2:$AF$2,0),FALSE)),VLOOKUP($B344,'Allokerad kvv'!$B$2:$AV$468,MATCH(E$2,'Allokerad kvv'!$B$2:$AV$2,0),FALSE),VLOOKUP($B344,'Justerad allokering'!$B$2:$AG$462,MATCH(E$2,'Justerad allokering'!$B$2:$AF$2,0),FALSE))</f>
        <v>0</v>
      </c>
      <c r="F344" s="28">
        <f>IF(ISERROR(1/VLOOKUP($B344,'Justerad allokering'!$B$2:$AG$462,MATCH(F$2,'Justerad allokering'!$B$2:$AF$2,0),FALSE)),VLOOKUP($B344,'Allokerad kvv'!$B$2:$AV$468,MATCH(F$2,'Allokerad kvv'!$B$2:$AV$2,0),FALSE),VLOOKUP($B344,'Justerad allokering'!$B$2:$AG$462,MATCH(F$2,'Justerad allokering'!$B$2:$AF$2,0),FALSE))</f>
        <v>0</v>
      </c>
      <c r="G344" s="28">
        <f>IF(ISERROR(1/VLOOKUP($B344,'Justerad allokering'!$B$2:$AG$462,MATCH(G$2,'Justerad allokering'!$B$2:$AF$2,0),FALSE)),VLOOKUP($B344,'Allokerad kvv'!$B$2:$AV$468,MATCH(G$2,'Allokerad kvv'!$B$2:$AV$2,0),FALSE),VLOOKUP($B344,'Justerad allokering'!$B$2:$AG$462,MATCH(G$2,'Justerad allokering'!$B$2:$AF$2,0),FALSE))</f>
        <v>0</v>
      </c>
      <c r="H344" s="28">
        <f>IF(ISERROR(1/VLOOKUP($B344,'Justerad allokering'!$B$2:$AG$462,MATCH(H$2,'Justerad allokering'!$B$2:$AF$2,0),FALSE)),VLOOKUP($B344,'Allokerad kvv'!$B$2:$AV$468,MATCH(H$2,'Allokerad kvv'!$B$2:$AV$2,0),FALSE),VLOOKUP($B344,'Justerad allokering'!$B$2:$AG$462,MATCH(H$2,'Justerad allokering'!$B$2:$AF$2,0),FALSE))</f>
        <v>0</v>
      </c>
      <c r="I344" s="28">
        <f>IF(ISERROR(1/VLOOKUP($B344,'Justerad allokering'!$B$2:$AG$462,MATCH(I$2,'Justerad allokering'!$B$2:$AF$2,0),FALSE)),VLOOKUP($B344,'Allokerad kvv'!$B$2:$AV$468,MATCH(I$2,'Allokerad kvv'!$B$2:$AV$2,0),FALSE),VLOOKUP($B344,'Justerad allokering'!$B$2:$AG$462,MATCH(I$2,'Justerad allokering'!$B$2:$AF$2,0),FALSE))</f>
        <v>0</v>
      </c>
      <c r="J344" s="28">
        <f>IF(ISERROR(1/VLOOKUP($B344,'Justerad allokering'!$B$2:$AG$462,MATCH(J$2,'Justerad allokering'!$B$2:$AF$2,0),FALSE)),VLOOKUP($B344,'Allokerad kvv'!$B$2:$AV$468,MATCH(J$2,'Allokerad kvv'!$B$2:$AV$2,0),FALSE),VLOOKUP($B344,'Justerad allokering'!$B$2:$AG$462,MATCH(J$2,'Justerad allokering'!$B$2:$AF$2,0),FALSE))</f>
        <v>0</v>
      </c>
      <c r="K344" s="28">
        <f>IF(ISERROR(1/VLOOKUP($B344,'Justerad allokering'!$B$2:$AG$462,MATCH(K$2,'Justerad allokering'!$B$2:$AF$2,0),FALSE)),VLOOKUP($B344,'Allokerad kvv'!$B$2:$AV$468,MATCH(K$2,'Allokerad kvv'!$B$2:$AV$2,0),FALSE),VLOOKUP($B344,'Justerad allokering'!$B$2:$AG$462,MATCH(K$2,'Justerad allokering'!$B$2:$AF$2,0),FALSE))</f>
        <v>0</v>
      </c>
      <c r="L344" s="28">
        <f>IF(ISERROR(1/VLOOKUP($B344,'Justerad allokering'!$B$2:$AG$462,MATCH(L$2,'Justerad allokering'!$B$2:$AF$2,0),FALSE)),VLOOKUP($B344,'Allokerad kvv'!$B$2:$AV$468,MATCH(L$2,'Allokerad kvv'!$B$2:$AV$2,0),FALSE),VLOOKUP($B344,'Justerad allokering'!$B$2:$AG$462,MATCH(L$2,'Justerad allokering'!$B$2:$AF$2,0),FALSE))</f>
        <v>0</v>
      </c>
      <c r="M344" s="28">
        <f>IF(ISERROR(1/VLOOKUP($B344,'Justerad allokering'!$B$2:$AG$462,MATCH(M$2,'Justerad allokering'!$B$2:$AF$2,0),FALSE)),VLOOKUP($B344,'Allokerad kvv'!$B$2:$AV$468,MATCH(M$2,'Allokerad kvv'!$B$2:$AV$2,0),FALSE),VLOOKUP($B344,'Justerad allokering'!$B$2:$AG$462,MATCH(M$2,'Justerad allokering'!$B$2:$AF$2,0),FALSE))</f>
        <v>0</v>
      </c>
      <c r="N344" s="28">
        <f>IF(ISERROR(1/VLOOKUP($B344,'Justerad allokering'!$B$2:$AG$462,MATCH(N$2,'Justerad allokering'!$B$2:$AF$2,0),FALSE)),VLOOKUP($B344,'Allokerad kvv'!$B$2:$AV$468,MATCH(N$2,'Allokerad kvv'!$B$2:$AV$2,0),FALSE),VLOOKUP($B344,'Justerad allokering'!$B$2:$AG$462,MATCH(N$2,'Justerad allokering'!$B$2:$AF$2,0),FALSE))</f>
        <v>0</v>
      </c>
      <c r="O344" s="28">
        <f>IF(ISERROR(1/VLOOKUP($B344,'Justerad allokering'!$B$2:$AG$462,MATCH(O$2,'Justerad allokering'!$B$2:$AF$2,0),FALSE)),VLOOKUP($B344,'Allokerad kvv'!$B$2:$AV$468,MATCH(O$2,'Allokerad kvv'!$B$2:$AV$2,0),FALSE),VLOOKUP($B344,'Justerad allokering'!$B$2:$AG$462,MATCH(O$2,'Justerad allokering'!$B$2:$AF$2,0),FALSE))</f>
        <v>0</v>
      </c>
      <c r="P344" s="28">
        <f>IF(ISERROR(1/VLOOKUP($B344,'Justerad allokering'!$B$2:$AG$462,MATCH(P$2,'Justerad allokering'!$B$2:$AF$2,0),FALSE)),VLOOKUP($B344,'Allokerad kvv'!$B$2:$AV$468,MATCH(P$2,'Allokerad kvv'!$B$2:$AV$2,0),FALSE),VLOOKUP($B344,'Justerad allokering'!$B$2:$AG$462,MATCH(P$2,'Justerad allokering'!$B$2:$AF$2,0),FALSE))</f>
        <v>0</v>
      </c>
      <c r="Q344" s="28">
        <f>IF(ISERROR(1/VLOOKUP($B344,'Justerad allokering'!$B$2:$AG$462,MATCH(Q$2,'Justerad allokering'!$B$2:$AF$2,0),FALSE)),VLOOKUP($B344,'Allokerad kvv'!$B$2:$AV$468,MATCH(Q$2,'Allokerad kvv'!$B$2:$AV$2,0),FALSE),VLOOKUP($B344,'Justerad allokering'!$B$2:$AG$462,MATCH(Q$2,'Justerad allokering'!$B$2:$AF$2,0),FALSE))</f>
        <v>0</v>
      </c>
      <c r="R344" s="28">
        <f>IF(ISERROR(1/VLOOKUP($B344,'Justerad allokering'!$B$2:$AG$462,MATCH(R$2,'Justerad allokering'!$B$2:$AF$2,0),FALSE)),VLOOKUP($B344,'Allokerad kvv'!$B$2:$AV$468,MATCH(R$2,'Allokerad kvv'!$B$2:$AV$2,0),FALSE),VLOOKUP($B344,'Justerad allokering'!$B$2:$AG$462,MATCH(R$2,'Justerad allokering'!$B$2:$AF$2,0),FALSE))</f>
        <v>0</v>
      </c>
      <c r="S344" s="28">
        <f>IF(ISERROR(1/VLOOKUP($B344,'Justerad allokering'!$B$2:$AG$462,MATCH(S$2,'Justerad allokering'!$B$2:$AF$2,0),FALSE)),VLOOKUP($B344,'Allokerad kvv'!$B$2:$AV$468,MATCH(S$2,'Allokerad kvv'!$B$2:$AV$2,0),FALSE),VLOOKUP($B344,'Justerad allokering'!$B$2:$AG$462,MATCH(S$2,'Justerad allokering'!$B$2:$AF$2,0),FALSE))</f>
        <v>0</v>
      </c>
      <c r="T344" s="28">
        <f>IF(ISERROR(1/VLOOKUP($B344,'Justerad allokering'!$B$2:$AG$462,MATCH(T$2,'Justerad allokering'!$B$2:$AF$2,0),FALSE)),VLOOKUP($B344,'Allokerad kvv'!$B$2:$AV$468,MATCH(T$2,'Allokerad kvv'!$B$2:$AV$2,0),FALSE),VLOOKUP($B344,'Justerad allokering'!$B$2:$AG$462,MATCH(T$2,'Justerad allokering'!$B$2:$AF$2,0),FALSE))</f>
        <v>0</v>
      </c>
      <c r="U344" s="28">
        <f>IF(ISERROR(1/VLOOKUP($B344,'Justerad allokering'!$B$2:$AG$462,MATCH(U$2,'Justerad allokering'!$B$2:$AF$2,0),FALSE)),VLOOKUP($B344,'Allokerad kvv'!$B$2:$AV$468,MATCH(U$2,'Allokerad kvv'!$B$2:$AV$2,0),FALSE),VLOOKUP($B344,'Justerad allokering'!$B$2:$AG$462,MATCH(U$2,'Justerad allokering'!$B$2:$AF$2,0),FALSE))</f>
        <v>0</v>
      </c>
      <c r="V344" s="28">
        <f>IF(ISERROR(1/VLOOKUP($B344,'Justerad allokering'!$B$2:$AG$462,MATCH(V$2,'Justerad allokering'!$B$2:$AF$2,0),FALSE)),VLOOKUP($B344,'Allokerad kvv'!$B$2:$AV$468,MATCH(V$2,'Allokerad kvv'!$B$2:$AV$2,0),FALSE),VLOOKUP($B344,'Justerad allokering'!$B$2:$AG$462,MATCH(V$2,'Justerad allokering'!$B$2:$AF$2,0),FALSE))</f>
        <v>0</v>
      </c>
      <c r="W344" s="28">
        <f>IF(ISERROR(1/VLOOKUP($B344,'Justerad allokering'!$B$2:$AG$462,MATCH(W$2,'Justerad allokering'!$B$2:$AF$2,0),FALSE)),VLOOKUP($B344,'Allokerad kvv'!$B$2:$AV$468,MATCH(W$2,'Allokerad kvv'!$B$2:$AV$2,0),FALSE),VLOOKUP($B344,'Justerad allokering'!$B$2:$AG$462,MATCH(W$2,'Justerad allokering'!$B$2:$AF$2,0),FALSE))</f>
        <v>0</v>
      </c>
      <c r="X344" s="28">
        <f>IF(ISERROR(1/VLOOKUP($B344,'Justerad allokering'!$B$2:$AG$462,MATCH(X$2,'Justerad allokering'!$B$2:$AF$2,0),FALSE)),VLOOKUP($B344,'Allokerad kvv'!$B$2:$AV$468,MATCH(X$2,'Allokerad kvv'!$B$2:$AV$2,0),FALSE),VLOOKUP($B344,'Justerad allokering'!$B$2:$AG$462,MATCH(X$2,'Justerad allokering'!$B$2:$AF$2,0),FALSE))</f>
        <v>0</v>
      </c>
      <c r="Y344" s="28">
        <f>IF(ISERROR(1/VLOOKUP($B344,'Justerad allokering'!$B$2:$AG$462,MATCH(Y$2,'Justerad allokering'!$B$2:$AF$2,0),FALSE)),VLOOKUP($B344,'Allokerad kvv'!$B$2:$AV$468,MATCH(Y$2,'Allokerad kvv'!$B$2:$AV$2,0),FALSE),VLOOKUP($B344,'Justerad allokering'!$B$2:$AG$462,MATCH(Y$2,'Justerad allokering'!$B$2:$AF$2,0),FALSE))</f>
        <v>0</v>
      </c>
      <c r="Z344" s="28">
        <f>IF(ISERROR(1/VLOOKUP($B344,'Justerad allokering'!$B$2:$AG$462,MATCH(Z$2,'Justerad allokering'!$B$2:$AF$2,0),FALSE)),VLOOKUP($B344,'Allokerad kvv'!$B$2:$AV$468,MATCH(Z$2,'Allokerad kvv'!$B$2:$AV$2,0),FALSE),VLOOKUP($B344,'Justerad allokering'!$B$2:$AG$462,MATCH(Z$2,'Justerad allokering'!$B$2:$AF$2,0),FALSE))</f>
        <v>0</v>
      </c>
      <c r="AA344" s="28"/>
      <c r="AB344" s="28"/>
      <c r="AE344">
        <f t="shared" si="15"/>
        <v>0</v>
      </c>
      <c r="AG344">
        <f t="shared" si="16"/>
        <v>0</v>
      </c>
      <c r="AH344">
        <f t="shared" si="17"/>
        <v>0</v>
      </c>
      <c r="AI344" s="55" t="str">
        <f>IF(AH344=0,"",AH344/VLOOKUP(B344,Kraftvärmeprod!$B$1:$BC$480,MATCH("Summa tillförd energi exklusive rökgaskondensering",Kraftvärmeprod!$B$1:$BC$1,0),FALSE))</f>
        <v/>
      </c>
    </row>
    <row r="345" spans="1:35" x14ac:dyDescent="0.25">
      <c r="A345" s="28" t="s">
        <v>461</v>
      </c>
      <c r="B345" s="28" t="s">
        <v>463</v>
      </c>
      <c r="C345" s="28">
        <f>IF(ISERROR(1/VLOOKUP($B345,'Justerad allokering'!$B$2:$AG$462,MATCH(C$2,'Justerad allokering'!$B$2:$AF$2,0),FALSE)),VLOOKUP($B345,'Allokerad kvv'!$B$2:$AV$468,MATCH(C$2,'Allokerad kvv'!$B$2:$AV$2,0),FALSE),VLOOKUP($B345,'Justerad allokering'!$B$2:$AG$462,MATCH(C$2,'Justerad allokering'!$B$2:$AF$2,0),FALSE))</f>
        <v>14.046099999999999</v>
      </c>
      <c r="D345" s="28">
        <f>IF(ISERROR(1/VLOOKUP($B345,'Justerad allokering'!$B$2:$AG$462,MATCH(D$2,'Justerad allokering'!$B$2:$AF$2,0),FALSE)),VLOOKUP($B345,'Allokerad kvv'!$B$2:$AV$468,MATCH(D$2,'Allokerad kvv'!$B$2:$AV$2,0),FALSE),VLOOKUP($B345,'Justerad allokering'!$B$2:$AG$462,MATCH(D$2,'Justerad allokering'!$B$2:$AF$2,0),FALSE))</f>
        <v>0</v>
      </c>
      <c r="E345" s="28">
        <f>IF(ISERROR(1/VLOOKUP($B345,'Justerad allokering'!$B$2:$AG$462,MATCH(E$2,'Justerad allokering'!$B$2:$AF$2,0),FALSE)),VLOOKUP($B345,'Allokerad kvv'!$B$2:$AV$468,MATCH(E$2,'Allokerad kvv'!$B$2:$AV$2,0),FALSE),VLOOKUP($B345,'Justerad allokering'!$B$2:$AG$462,MATCH(E$2,'Justerad allokering'!$B$2:$AF$2,0),FALSE))</f>
        <v>45.463700000000003</v>
      </c>
      <c r="F345" s="28">
        <f>IF(ISERROR(1/VLOOKUP($B345,'Justerad allokering'!$B$2:$AG$462,MATCH(F$2,'Justerad allokering'!$B$2:$AF$2,0),FALSE)),VLOOKUP($B345,'Allokerad kvv'!$B$2:$AV$468,MATCH(F$2,'Allokerad kvv'!$B$2:$AV$2,0),FALSE),VLOOKUP($B345,'Justerad allokering'!$B$2:$AG$462,MATCH(F$2,'Justerad allokering'!$B$2:$AF$2,0),FALSE))</f>
        <v>0</v>
      </c>
      <c r="G345" s="28">
        <f>IF(ISERROR(1/VLOOKUP($B345,'Justerad allokering'!$B$2:$AG$462,MATCH(G$2,'Justerad allokering'!$B$2:$AF$2,0),FALSE)),VLOOKUP($B345,'Allokerad kvv'!$B$2:$AV$468,MATCH(G$2,'Allokerad kvv'!$B$2:$AV$2,0),FALSE),VLOOKUP($B345,'Justerad allokering'!$B$2:$AG$462,MATCH(G$2,'Justerad allokering'!$B$2:$AF$2,0),FALSE))</f>
        <v>2.66513</v>
      </c>
      <c r="H345" s="28">
        <f>IF(ISERROR(1/VLOOKUP($B345,'Justerad allokering'!$B$2:$AG$462,MATCH(H$2,'Justerad allokering'!$B$2:$AF$2,0),FALSE)),VLOOKUP($B345,'Allokerad kvv'!$B$2:$AV$468,MATCH(H$2,'Allokerad kvv'!$B$2:$AV$2,0),FALSE),VLOOKUP($B345,'Justerad allokering'!$B$2:$AG$462,MATCH(H$2,'Justerad allokering'!$B$2:$AF$2,0),FALSE))</f>
        <v>0</v>
      </c>
      <c r="I345" s="28">
        <f>IF(ISERROR(1/VLOOKUP($B345,'Justerad allokering'!$B$2:$AG$462,MATCH(I$2,'Justerad allokering'!$B$2:$AF$2,0),FALSE)),VLOOKUP($B345,'Allokerad kvv'!$B$2:$AV$468,MATCH(I$2,'Allokerad kvv'!$B$2:$AV$2,0),FALSE),VLOOKUP($B345,'Justerad allokering'!$B$2:$AG$462,MATCH(I$2,'Justerad allokering'!$B$2:$AF$2,0),FALSE))</f>
        <v>0</v>
      </c>
      <c r="J345" s="28">
        <f>IF(ISERROR(1/VLOOKUP($B345,'Justerad allokering'!$B$2:$AG$462,MATCH(J$2,'Justerad allokering'!$B$2:$AF$2,0),FALSE)),VLOOKUP($B345,'Allokerad kvv'!$B$2:$AV$468,MATCH(J$2,'Allokerad kvv'!$B$2:$AV$2,0),FALSE),VLOOKUP($B345,'Justerad allokering'!$B$2:$AG$462,MATCH(J$2,'Justerad allokering'!$B$2:$AF$2,0),FALSE))</f>
        <v>209.11</v>
      </c>
      <c r="K345" s="28">
        <f>IF(ISERROR(1/VLOOKUP($B345,'Justerad allokering'!$B$2:$AG$462,MATCH(K$2,'Justerad allokering'!$B$2:$AF$2,0),FALSE)),VLOOKUP($B345,'Allokerad kvv'!$B$2:$AV$468,MATCH(K$2,'Allokerad kvv'!$B$2:$AV$2,0),FALSE),VLOOKUP($B345,'Justerad allokering'!$B$2:$AG$462,MATCH(K$2,'Justerad allokering'!$B$2:$AF$2,0),FALSE))</f>
        <v>22.647300000000001</v>
      </c>
      <c r="L345" s="28">
        <f>IF(ISERROR(1/VLOOKUP($B345,'Justerad allokering'!$B$2:$AG$462,MATCH(L$2,'Justerad allokering'!$B$2:$AF$2,0),FALSE)),VLOOKUP($B345,'Allokerad kvv'!$B$2:$AV$468,MATCH(L$2,'Allokerad kvv'!$B$2:$AV$2,0),FALSE),VLOOKUP($B345,'Justerad allokering'!$B$2:$AG$462,MATCH(L$2,'Justerad allokering'!$B$2:$AF$2,0),FALSE))</f>
        <v>0</v>
      </c>
      <c r="M345" s="28">
        <f>IF(ISERROR(1/VLOOKUP($B345,'Justerad allokering'!$B$2:$AG$462,MATCH(M$2,'Justerad allokering'!$B$2:$AF$2,0),FALSE)),VLOOKUP($B345,'Allokerad kvv'!$B$2:$AV$468,MATCH(M$2,'Allokerad kvv'!$B$2:$AV$2,0),FALSE),VLOOKUP($B345,'Justerad allokering'!$B$2:$AG$462,MATCH(M$2,'Justerad allokering'!$B$2:$AF$2,0),FALSE))</f>
        <v>294.42700000000002</v>
      </c>
      <c r="N345" s="28">
        <f>IF(ISERROR(1/VLOOKUP($B345,'Justerad allokering'!$B$2:$AG$462,MATCH(N$2,'Justerad allokering'!$B$2:$AF$2,0),FALSE)),VLOOKUP($B345,'Allokerad kvv'!$B$2:$AV$468,MATCH(N$2,'Allokerad kvv'!$B$2:$AV$2,0),FALSE),VLOOKUP($B345,'Justerad allokering'!$B$2:$AG$462,MATCH(N$2,'Justerad allokering'!$B$2:$AF$2,0),FALSE))</f>
        <v>342.24</v>
      </c>
      <c r="O345" s="28">
        <f>IF(ISERROR(1/VLOOKUP($B345,'Justerad allokering'!$B$2:$AG$462,MATCH(O$2,'Justerad allokering'!$B$2:$AF$2,0),FALSE)),VLOOKUP($B345,'Allokerad kvv'!$B$2:$AV$468,MATCH(O$2,'Allokerad kvv'!$B$2:$AV$2,0),FALSE),VLOOKUP($B345,'Justerad allokering'!$B$2:$AG$462,MATCH(O$2,'Justerad allokering'!$B$2:$AF$2,0),FALSE))</f>
        <v>110.727</v>
      </c>
      <c r="P345" s="28">
        <f>IF(ISERROR(1/VLOOKUP($B345,'Justerad allokering'!$B$2:$AG$462,MATCH(P$2,'Justerad allokering'!$B$2:$AF$2,0),FALSE)),VLOOKUP($B345,'Allokerad kvv'!$B$2:$AV$468,MATCH(P$2,'Allokerad kvv'!$B$2:$AV$2,0),FALSE),VLOOKUP($B345,'Justerad allokering'!$B$2:$AG$462,MATCH(P$2,'Justerad allokering'!$B$2:$AF$2,0),FALSE))</f>
        <v>100.608</v>
      </c>
      <c r="Q345" s="28">
        <f>IF(ISERROR(1/VLOOKUP($B345,'Justerad allokering'!$B$2:$AG$462,MATCH(Q$2,'Justerad allokering'!$B$2:$AF$2,0),FALSE)),VLOOKUP($B345,'Allokerad kvv'!$B$2:$AV$468,MATCH(Q$2,'Allokerad kvv'!$B$2:$AV$2,0),FALSE),VLOOKUP($B345,'Justerad allokering'!$B$2:$AG$462,MATCH(Q$2,'Justerad allokering'!$B$2:$AF$2,0),FALSE))</f>
        <v>0</v>
      </c>
      <c r="R345" s="28">
        <f>IF(ISERROR(1/VLOOKUP($B345,'Justerad allokering'!$B$2:$AG$462,MATCH(R$2,'Justerad allokering'!$B$2:$AF$2,0),FALSE)),VLOOKUP($B345,'Allokerad kvv'!$B$2:$AV$468,MATCH(R$2,'Allokerad kvv'!$B$2:$AV$2,0),FALSE),VLOOKUP($B345,'Justerad allokering'!$B$2:$AG$462,MATCH(R$2,'Justerad allokering'!$B$2:$AF$2,0),FALSE))</f>
        <v>0</v>
      </c>
      <c r="S345" s="28">
        <f>IF(ISERROR(1/VLOOKUP($B345,'Justerad allokering'!$B$2:$AG$462,MATCH(S$2,'Justerad allokering'!$B$2:$AF$2,0),FALSE)),VLOOKUP($B345,'Allokerad kvv'!$B$2:$AV$468,MATCH(S$2,'Allokerad kvv'!$B$2:$AV$2,0),FALSE),VLOOKUP($B345,'Justerad allokering'!$B$2:$AG$462,MATCH(S$2,'Justerad allokering'!$B$2:$AF$2,0),FALSE))</f>
        <v>1.5396300000000001</v>
      </c>
      <c r="T345" s="28">
        <f>IF(ISERROR(1/VLOOKUP($B345,'Justerad allokering'!$B$2:$AG$462,MATCH(T$2,'Justerad allokering'!$B$2:$AF$2,0),FALSE)),VLOOKUP($B345,'Allokerad kvv'!$B$2:$AV$468,MATCH(T$2,'Allokerad kvv'!$B$2:$AV$2,0),FALSE),VLOOKUP($B345,'Justerad allokering'!$B$2:$AG$462,MATCH(T$2,'Justerad allokering'!$B$2:$AF$2,0),FALSE))</f>
        <v>0</v>
      </c>
      <c r="U345" s="28">
        <f>IF(ISERROR(1/VLOOKUP($B345,'Justerad allokering'!$B$2:$AG$462,MATCH(U$2,'Justerad allokering'!$B$2:$AF$2,0),FALSE)),VLOOKUP($B345,'Allokerad kvv'!$B$2:$AV$468,MATCH(U$2,'Allokerad kvv'!$B$2:$AV$2,0),FALSE),VLOOKUP($B345,'Justerad allokering'!$B$2:$AG$462,MATCH(U$2,'Justerad allokering'!$B$2:$AF$2,0),FALSE))</f>
        <v>0</v>
      </c>
      <c r="V345" s="28">
        <f>IF(ISERROR(1/VLOOKUP($B345,'Justerad allokering'!$B$2:$AG$462,MATCH(V$2,'Justerad allokering'!$B$2:$AF$2,0),FALSE)),VLOOKUP($B345,'Allokerad kvv'!$B$2:$AV$468,MATCH(V$2,'Allokerad kvv'!$B$2:$AV$2,0),FALSE),VLOOKUP($B345,'Justerad allokering'!$B$2:$AG$462,MATCH(V$2,'Justerad allokering'!$B$2:$AF$2,0),FALSE))</f>
        <v>0</v>
      </c>
      <c r="W345" s="28">
        <f>IF(ISERROR(1/VLOOKUP($B345,'Justerad allokering'!$B$2:$AG$462,MATCH(W$2,'Justerad allokering'!$B$2:$AF$2,0),FALSE)),VLOOKUP($B345,'Allokerad kvv'!$B$2:$AV$468,MATCH(W$2,'Allokerad kvv'!$B$2:$AV$2,0),FALSE),VLOOKUP($B345,'Justerad allokering'!$B$2:$AG$462,MATCH(W$2,'Justerad allokering'!$B$2:$AF$2,0),FALSE))</f>
        <v>1.2147300000000001</v>
      </c>
      <c r="X345" s="28">
        <f>IF(ISERROR(1/VLOOKUP($B345,'Justerad allokering'!$B$2:$AG$462,MATCH(X$2,'Justerad allokering'!$B$2:$AF$2,0),FALSE)),VLOOKUP($B345,'Allokerad kvv'!$B$2:$AV$468,MATCH(X$2,'Allokerad kvv'!$B$2:$AV$2,0),FALSE),VLOOKUP($B345,'Justerad allokering'!$B$2:$AG$462,MATCH(X$2,'Justerad allokering'!$B$2:$AF$2,0),FALSE))</f>
        <v>0</v>
      </c>
      <c r="Y345" s="28">
        <f>IF(ISERROR(1/VLOOKUP($B345,'Justerad allokering'!$B$2:$AG$462,MATCH(Y$2,'Justerad allokering'!$B$2:$AF$2,0),FALSE)),VLOOKUP($B345,'Allokerad kvv'!$B$2:$AV$468,MATCH(Y$2,'Allokerad kvv'!$B$2:$AV$2,0),FALSE),VLOOKUP($B345,'Justerad allokering'!$B$2:$AG$462,MATCH(Y$2,'Justerad allokering'!$B$2:$AF$2,0),FALSE))</f>
        <v>0</v>
      </c>
      <c r="Z345" s="28">
        <f>IF(ISERROR(1/VLOOKUP($B345,'Justerad allokering'!$B$2:$AG$462,MATCH(Z$2,'Justerad allokering'!$B$2:$AF$2,0),FALSE)),VLOOKUP($B345,'Allokerad kvv'!$B$2:$AV$468,MATCH(Z$2,'Allokerad kvv'!$B$2:$AV$2,0),FALSE),VLOOKUP($B345,'Justerad allokering'!$B$2:$AG$462,MATCH(Z$2,'Justerad allokering'!$B$2:$AF$2,0),FALSE))</f>
        <v>0</v>
      </c>
      <c r="AA345" s="28"/>
      <c r="AB345" s="28"/>
      <c r="AE345">
        <f t="shared" si="15"/>
        <v>1144.68859</v>
      </c>
      <c r="AG345">
        <f t="shared" si="16"/>
        <v>1122.0412899999999</v>
      </c>
      <c r="AH345">
        <f t="shared" si="17"/>
        <v>779.80128999999988</v>
      </c>
      <c r="AI345" s="55">
        <f>IF(AH345=0,"",AH345/VLOOKUP(B345,Kraftvärmeprod!$B$1:$BC$480,MATCH("Summa tillförd energi exklusive rökgaskondensering",Kraftvärmeprod!$B$1:$BC$1,0),FALSE))</f>
        <v>0.42450437372697891</v>
      </c>
    </row>
    <row r="346" spans="1:35" x14ac:dyDescent="0.25">
      <c r="A346" s="28" t="s">
        <v>464</v>
      </c>
      <c r="B346" s="28" t="s">
        <v>465</v>
      </c>
      <c r="C346" s="28">
        <f>IF(ISERROR(1/VLOOKUP($B346,'Justerad allokering'!$B$2:$AG$462,MATCH(C$2,'Justerad allokering'!$B$2:$AF$2,0),FALSE)),VLOOKUP($B346,'Allokerad kvv'!$B$2:$AV$468,MATCH(C$2,'Allokerad kvv'!$B$2:$AV$2,0),FALSE),VLOOKUP($B346,'Justerad allokering'!$B$2:$AG$462,MATCH(C$2,'Justerad allokering'!$B$2:$AF$2,0),FALSE))</f>
        <v>0</v>
      </c>
      <c r="D346" s="28">
        <f>IF(ISERROR(1/VLOOKUP($B346,'Justerad allokering'!$B$2:$AG$462,MATCH(D$2,'Justerad allokering'!$B$2:$AF$2,0),FALSE)),VLOOKUP($B346,'Allokerad kvv'!$B$2:$AV$468,MATCH(D$2,'Allokerad kvv'!$B$2:$AV$2,0),FALSE),VLOOKUP($B346,'Justerad allokering'!$B$2:$AG$462,MATCH(D$2,'Justerad allokering'!$B$2:$AF$2,0),FALSE))</f>
        <v>0</v>
      </c>
      <c r="E346" s="28">
        <f>IF(ISERROR(1/VLOOKUP($B346,'Justerad allokering'!$B$2:$AG$462,MATCH(E$2,'Justerad allokering'!$B$2:$AF$2,0),FALSE)),VLOOKUP($B346,'Allokerad kvv'!$B$2:$AV$468,MATCH(E$2,'Allokerad kvv'!$B$2:$AV$2,0),FALSE),VLOOKUP($B346,'Justerad allokering'!$B$2:$AG$462,MATCH(E$2,'Justerad allokering'!$B$2:$AF$2,0),FALSE))</f>
        <v>0</v>
      </c>
      <c r="F346" s="28">
        <f>IF(ISERROR(1/VLOOKUP($B346,'Justerad allokering'!$B$2:$AG$462,MATCH(F$2,'Justerad allokering'!$B$2:$AF$2,0),FALSE)),VLOOKUP($B346,'Allokerad kvv'!$B$2:$AV$468,MATCH(F$2,'Allokerad kvv'!$B$2:$AV$2,0),FALSE),VLOOKUP($B346,'Justerad allokering'!$B$2:$AG$462,MATCH(F$2,'Justerad allokering'!$B$2:$AF$2,0),FALSE))</f>
        <v>0</v>
      </c>
      <c r="G346" s="28">
        <f>IF(ISERROR(1/VLOOKUP($B346,'Justerad allokering'!$B$2:$AG$462,MATCH(G$2,'Justerad allokering'!$B$2:$AF$2,0),FALSE)),VLOOKUP($B346,'Allokerad kvv'!$B$2:$AV$468,MATCH(G$2,'Allokerad kvv'!$B$2:$AV$2,0),FALSE),VLOOKUP($B346,'Justerad allokering'!$B$2:$AG$462,MATCH(G$2,'Justerad allokering'!$B$2:$AF$2,0),FALSE))</f>
        <v>0</v>
      </c>
      <c r="H346" s="28">
        <f>IF(ISERROR(1/VLOOKUP($B346,'Justerad allokering'!$B$2:$AG$462,MATCH(H$2,'Justerad allokering'!$B$2:$AF$2,0),FALSE)),VLOOKUP($B346,'Allokerad kvv'!$B$2:$AV$468,MATCH(H$2,'Allokerad kvv'!$B$2:$AV$2,0),FALSE),VLOOKUP($B346,'Justerad allokering'!$B$2:$AG$462,MATCH(H$2,'Justerad allokering'!$B$2:$AF$2,0),FALSE))</f>
        <v>0</v>
      </c>
      <c r="I346" s="28">
        <f>IF(ISERROR(1/VLOOKUP($B346,'Justerad allokering'!$B$2:$AG$462,MATCH(I$2,'Justerad allokering'!$B$2:$AF$2,0),FALSE)),VLOOKUP($B346,'Allokerad kvv'!$B$2:$AV$468,MATCH(I$2,'Allokerad kvv'!$B$2:$AV$2,0),FALSE),VLOOKUP($B346,'Justerad allokering'!$B$2:$AG$462,MATCH(I$2,'Justerad allokering'!$B$2:$AF$2,0),FALSE))</f>
        <v>0</v>
      </c>
      <c r="J346" s="28">
        <f>IF(ISERROR(1/VLOOKUP($B346,'Justerad allokering'!$B$2:$AG$462,MATCH(J$2,'Justerad allokering'!$B$2:$AF$2,0),FALSE)),VLOOKUP($B346,'Allokerad kvv'!$B$2:$AV$468,MATCH(J$2,'Allokerad kvv'!$B$2:$AV$2,0),FALSE),VLOOKUP($B346,'Justerad allokering'!$B$2:$AG$462,MATCH(J$2,'Justerad allokering'!$B$2:$AF$2,0),FALSE))</f>
        <v>0</v>
      </c>
      <c r="K346" s="28">
        <f>IF(ISERROR(1/VLOOKUP($B346,'Justerad allokering'!$B$2:$AG$462,MATCH(K$2,'Justerad allokering'!$B$2:$AF$2,0),FALSE)),VLOOKUP($B346,'Allokerad kvv'!$B$2:$AV$468,MATCH(K$2,'Allokerad kvv'!$B$2:$AV$2,0),FALSE),VLOOKUP($B346,'Justerad allokering'!$B$2:$AG$462,MATCH(K$2,'Justerad allokering'!$B$2:$AF$2,0),FALSE))</f>
        <v>0</v>
      </c>
      <c r="L346" s="28">
        <f>IF(ISERROR(1/VLOOKUP($B346,'Justerad allokering'!$B$2:$AG$462,MATCH(L$2,'Justerad allokering'!$B$2:$AF$2,0),FALSE)),VLOOKUP($B346,'Allokerad kvv'!$B$2:$AV$468,MATCH(L$2,'Allokerad kvv'!$B$2:$AV$2,0),FALSE),VLOOKUP($B346,'Justerad allokering'!$B$2:$AG$462,MATCH(L$2,'Justerad allokering'!$B$2:$AF$2,0),FALSE))</f>
        <v>0</v>
      </c>
      <c r="M346" s="28">
        <f>IF(ISERROR(1/VLOOKUP($B346,'Justerad allokering'!$B$2:$AG$462,MATCH(M$2,'Justerad allokering'!$B$2:$AF$2,0),FALSE)),VLOOKUP($B346,'Allokerad kvv'!$B$2:$AV$468,MATCH(M$2,'Allokerad kvv'!$B$2:$AV$2,0),FALSE),VLOOKUP($B346,'Justerad allokering'!$B$2:$AG$462,MATCH(M$2,'Justerad allokering'!$B$2:$AF$2,0),FALSE))</f>
        <v>0</v>
      </c>
      <c r="N346" s="28">
        <f>IF(ISERROR(1/VLOOKUP($B346,'Justerad allokering'!$B$2:$AG$462,MATCH(N$2,'Justerad allokering'!$B$2:$AF$2,0),FALSE)),VLOOKUP($B346,'Allokerad kvv'!$B$2:$AV$468,MATCH(N$2,'Allokerad kvv'!$B$2:$AV$2,0),FALSE),VLOOKUP($B346,'Justerad allokering'!$B$2:$AG$462,MATCH(N$2,'Justerad allokering'!$B$2:$AF$2,0),FALSE))</f>
        <v>0</v>
      </c>
      <c r="O346" s="28">
        <f>IF(ISERROR(1/VLOOKUP($B346,'Justerad allokering'!$B$2:$AG$462,MATCH(O$2,'Justerad allokering'!$B$2:$AF$2,0),FALSE)),VLOOKUP($B346,'Allokerad kvv'!$B$2:$AV$468,MATCH(O$2,'Allokerad kvv'!$B$2:$AV$2,0),FALSE),VLOOKUP($B346,'Justerad allokering'!$B$2:$AG$462,MATCH(O$2,'Justerad allokering'!$B$2:$AF$2,0),FALSE))</f>
        <v>0</v>
      </c>
      <c r="P346" s="28">
        <f>IF(ISERROR(1/VLOOKUP($B346,'Justerad allokering'!$B$2:$AG$462,MATCH(P$2,'Justerad allokering'!$B$2:$AF$2,0),FALSE)),VLOOKUP($B346,'Allokerad kvv'!$B$2:$AV$468,MATCH(P$2,'Allokerad kvv'!$B$2:$AV$2,0),FALSE),VLOOKUP($B346,'Justerad allokering'!$B$2:$AG$462,MATCH(P$2,'Justerad allokering'!$B$2:$AF$2,0),FALSE))</f>
        <v>0</v>
      </c>
      <c r="Q346" s="28">
        <f>IF(ISERROR(1/VLOOKUP($B346,'Justerad allokering'!$B$2:$AG$462,MATCH(Q$2,'Justerad allokering'!$B$2:$AF$2,0),FALSE)),VLOOKUP($B346,'Allokerad kvv'!$B$2:$AV$468,MATCH(Q$2,'Allokerad kvv'!$B$2:$AV$2,0),FALSE),VLOOKUP($B346,'Justerad allokering'!$B$2:$AG$462,MATCH(Q$2,'Justerad allokering'!$B$2:$AF$2,0),FALSE))</f>
        <v>0</v>
      </c>
      <c r="R346" s="28">
        <f>IF(ISERROR(1/VLOOKUP($B346,'Justerad allokering'!$B$2:$AG$462,MATCH(R$2,'Justerad allokering'!$B$2:$AF$2,0),FALSE)),VLOOKUP($B346,'Allokerad kvv'!$B$2:$AV$468,MATCH(R$2,'Allokerad kvv'!$B$2:$AV$2,0),FALSE),VLOOKUP($B346,'Justerad allokering'!$B$2:$AG$462,MATCH(R$2,'Justerad allokering'!$B$2:$AF$2,0),FALSE))</f>
        <v>0</v>
      </c>
      <c r="S346" s="28">
        <f>IF(ISERROR(1/VLOOKUP($B346,'Justerad allokering'!$B$2:$AG$462,MATCH(S$2,'Justerad allokering'!$B$2:$AF$2,0),FALSE)),VLOOKUP($B346,'Allokerad kvv'!$B$2:$AV$468,MATCH(S$2,'Allokerad kvv'!$B$2:$AV$2,0),FALSE),VLOOKUP($B346,'Justerad allokering'!$B$2:$AG$462,MATCH(S$2,'Justerad allokering'!$B$2:$AF$2,0),FALSE))</f>
        <v>0</v>
      </c>
      <c r="T346" s="28">
        <f>IF(ISERROR(1/VLOOKUP($B346,'Justerad allokering'!$B$2:$AG$462,MATCH(T$2,'Justerad allokering'!$B$2:$AF$2,0),FALSE)),VLOOKUP($B346,'Allokerad kvv'!$B$2:$AV$468,MATCH(T$2,'Allokerad kvv'!$B$2:$AV$2,0),FALSE),VLOOKUP($B346,'Justerad allokering'!$B$2:$AG$462,MATCH(T$2,'Justerad allokering'!$B$2:$AF$2,0),FALSE))</f>
        <v>0</v>
      </c>
      <c r="U346" s="28">
        <f>IF(ISERROR(1/VLOOKUP($B346,'Justerad allokering'!$B$2:$AG$462,MATCH(U$2,'Justerad allokering'!$B$2:$AF$2,0),FALSE)),VLOOKUP($B346,'Allokerad kvv'!$B$2:$AV$468,MATCH(U$2,'Allokerad kvv'!$B$2:$AV$2,0),FALSE),VLOOKUP($B346,'Justerad allokering'!$B$2:$AG$462,MATCH(U$2,'Justerad allokering'!$B$2:$AF$2,0),FALSE))</f>
        <v>0</v>
      </c>
      <c r="V346" s="28">
        <f>IF(ISERROR(1/VLOOKUP($B346,'Justerad allokering'!$B$2:$AG$462,MATCH(V$2,'Justerad allokering'!$B$2:$AF$2,0),FALSE)),VLOOKUP($B346,'Allokerad kvv'!$B$2:$AV$468,MATCH(V$2,'Allokerad kvv'!$B$2:$AV$2,0),FALSE),VLOOKUP($B346,'Justerad allokering'!$B$2:$AG$462,MATCH(V$2,'Justerad allokering'!$B$2:$AF$2,0),FALSE))</f>
        <v>0</v>
      </c>
      <c r="W346" s="28">
        <f>IF(ISERROR(1/VLOOKUP($B346,'Justerad allokering'!$B$2:$AG$462,MATCH(W$2,'Justerad allokering'!$B$2:$AF$2,0),FALSE)),VLOOKUP($B346,'Allokerad kvv'!$B$2:$AV$468,MATCH(W$2,'Allokerad kvv'!$B$2:$AV$2,0),FALSE),VLOOKUP($B346,'Justerad allokering'!$B$2:$AG$462,MATCH(W$2,'Justerad allokering'!$B$2:$AF$2,0),FALSE))</f>
        <v>0</v>
      </c>
      <c r="X346" s="28">
        <f>IF(ISERROR(1/VLOOKUP($B346,'Justerad allokering'!$B$2:$AG$462,MATCH(X$2,'Justerad allokering'!$B$2:$AF$2,0),FALSE)),VLOOKUP($B346,'Allokerad kvv'!$B$2:$AV$468,MATCH(X$2,'Allokerad kvv'!$B$2:$AV$2,0),FALSE),VLOOKUP($B346,'Justerad allokering'!$B$2:$AG$462,MATCH(X$2,'Justerad allokering'!$B$2:$AF$2,0),FALSE))</f>
        <v>0</v>
      </c>
      <c r="Y346" s="28">
        <f>IF(ISERROR(1/VLOOKUP($B346,'Justerad allokering'!$B$2:$AG$462,MATCH(Y$2,'Justerad allokering'!$B$2:$AF$2,0),FALSE)),VLOOKUP($B346,'Allokerad kvv'!$B$2:$AV$468,MATCH(Y$2,'Allokerad kvv'!$B$2:$AV$2,0),FALSE),VLOOKUP($B346,'Justerad allokering'!$B$2:$AG$462,MATCH(Y$2,'Justerad allokering'!$B$2:$AF$2,0),FALSE))</f>
        <v>0</v>
      </c>
      <c r="Z346" s="28">
        <f>IF(ISERROR(1/VLOOKUP($B346,'Justerad allokering'!$B$2:$AG$462,MATCH(Z$2,'Justerad allokering'!$B$2:$AF$2,0),FALSE)),VLOOKUP($B346,'Allokerad kvv'!$B$2:$AV$468,MATCH(Z$2,'Allokerad kvv'!$B$2:$AV$2,0),FALSE),VLOOKUP($B346,'Justerad allokering'!$B$2:$AG$462,MATCH(Z$2,'Justerad allokering'!$B$2:$AF$2,0),FALSE))</f>
        <v>0</v>
      </c>
      <c r="AA346" s="28"/>
      <c r="AB346" s="28"/>
      <c r="AE346">
        <f t="shared" si="15"/>
        <v>0</v>
      </c>
      <c r="AG346">
        <f t="shared" si="16"/>
        <v>0</v>
      </c>
      <c r="AH346">
        <f t="shared" si="17"/>
        <v>0</v>
      </c>
      <c r="AI346" s="55" t="str">
        <f>IF(AH346=0,"",AH346/VLOOKUP(B346,Kraftvärmeprod!$B$1:$BC$480,MATCH("Summa tillförd energi exklusive rökgaskondensering",Kraftvärmeprod!$B$1:$BC$1,0),FALSE))</f>
        <v/>
      </c>
    </row>
    <row r="347" spans="1:35" x14ac:dyDescent="0.25">
      <c r="A347" s="28" t="s">
        <v>464</v>
      </c>
      <c r="B347" s="28" t="s">
        <v>466</v>
      </c>
      <c r="C347" s="28">
        <f>IF(ISERROR(1/VLOOKUP($B347,'Justerad allokering'!$B$2:$AG$462,MATCH(C$2,'Justerad allokering'!$B$2:$AF$2,0),FALSE)),VLOOKUP($B347,'Allokerad kvv'!$B$2:$AV$468,MATCH(C$2,'Allokerad kvv'!$B$2:$AV$2,0),FALSE),VLOOKUP($B347,'Justerad allokering'!$B$2:$AG$462,MATCH(C$2,'Justerad allokering'!$B$2:$AF$2,0),FALSE))</f>
        <v>0</v>
      </c>
      <c r="D347" s="28">
        <f>IF(ISERROR(1/VLOOKUP($B347,'Justerad allokering'!$B$2:$AG$462,MATCH(D$2,'Justerad allokering'!$B$2:$AF$2,0),FALSE)),VLOOKUP($B347,'Allokerad kvv'!$B$2:$AV$468,MATCH(D$2,'Allokerad kvv'!$B$2:$AV$2,0),FALSE),VLOOKUP($B347,'Justerad allokering'!$B$2:$AG$462,MATCH(D$2,'Justerad allokering'!$B$2:$AF$2,0),FALSE))</f>
        <v>0</v>
      </c>
      <c r="E347" s="28">
        <f>IF(ISERROR(1/VLOOKUP($B347,'Justerad allokering'!$B$2:$AG$462,MATCH(E$2,'Justerad allokering'!$B$2:$AF$2,0),FALSE)),VLOOKUP($B347,'Allokerad kvv'!$B$2:$AV$468,MATCH(E$2,'Allokerad kvv'!$B$2:$AV$2,0),FALSE),VLOOKUP($B347,'Justerad allokering'!$B$2:$AG$462,MATCH(E$2,'Justerad allokering'!$B$2:$AF$2,0),FALSE))</f>
        <v>0</v>
      </c>
      <c r="F347" s="28">
        <f>IF(ISERROR(1/VLOOKUP($B347,'Justerad allokering'!$B$2:$AG$462,MATCH(F$2,'Justerad allokering'!$B$2:$AF$2,0),FALSE)),VLOOKUP($B347,'Allokerad kvv'!$B$2:$AV$468,MATCH(F$2,'Allokerad kvv'!$B$2:$AV$2,0),FALSE),VLOOKUP($B347,'Justerad allokering'!$B$2:$AG$462,MATCH(F$2,'Justerad allokering'!$B$2:$AF$2,0),FALSE))</f>
        <v>0</v>
      </c>
      <c r="G347" s="28">
        <f>IF(ISERROR(1/VLOOKUP($B347,'Justerad allokering'!$B$2:$AG$462,MATCH(G$2,'Justerad allokering'!$B$2:$AF$2,0),FALSE)),VLOOKUP($B347,'Allokerad kvv'!$B$2:$AV$468,MATCH(G$2,'Allokerad kvv'!$B$2:$AV$2,0),FALSE),VLOOKUP($B347,'Justerad allokering'!$B$2:$AG$462,MATCH(G$2,'Justerad allokering'!$B$2:$AF$2,0),FALSE))</f>
        <v>0</v>
      </c>
      <c r="H347" s="28">
        <f>IF(ISERROR(1/VLOOKUP($B347,'Justerad allokering'!$B$2:$AG$462,MATCH(H$2,'Justerad allokering'!$B$2:$AF$2,0),FALSE)),VLOOKUP($B347,'Allokerad kvv'!$B$2:$AV$468,MATCH(H$2,'Allokerad kvv'!$B$2:$AV$2,0),FALSE),VLOOKUP($B347,'Justerad allokering'!$B$2:$AG$462,MATCH(H$2,'Justerad allokering'!$B$2:$AF$2,0),FALSE))</f>
        <v>0</v>
      </c>
      <c r="I347" s="28">
        <f>IF(ISERROR(1/VLOOKUP($B347,'Justerad allokering'!$B$2:$AG$462,MATCH(I$2,'Justerad allokering'!$B$2:$AF$2,0),FALSE)),VLOOKUP($B347,'Allokerad kvv'!$B$2:$AV$468,MATCH(I$2,'Allokerad kvv'!$B$2:$AV$2,0),FALSE),VLOOKUP($B347,'Justerad allokering'!$B$2:$AG$462,MATCH(I$2,'Justerad allokering'!$B$2:$AF$2,0),FALSE))</f>
        <v>0</v>
      </c>
      <c r="J347" s="28">
        <f>IF(ISERROR(1/VLOOKUP($B347,'Justerad allokering'!$B$2:$AG$462,MATCH(J$2,'Justerad allokering'!$B$2:$AF$2,0),FALSE)),VLOOKUP($B347,'Allokerad kvv'!$B$2:$AV$468,MATCH(J$2,'Allokerad kvv'!$B$2:$AV$2,0),FALSE),VLOOKUP($B347,'Justerad allokering'!$B$2:$AG$462,MATCH(J$2,'Justerad allokering'!$B$2:$AF$2,0),FALSE))</f>
        <v>0</v>
      </c>
      <c r="K347" s="28">
        <f>IF(ISERROR(1/VLOOKUP($B347,'Justerad allokering'!$B$2:$AG$462,MATCH(K$2,'Justerad allokering'!$B$2:$AF$2,0),FALSE)),VLOOKUP($B347,'Allokerad kvv'!$B$2:$AV$468,MATCH(K$2,'Allokerad kvv'!$B$2:$AV$2,0),FALSE),VLOOKUP($B347,'Justerad allokering'!$B$2:$AG$462,MATCH(K$2,'Justerad allokering'!$B$2:$AF$2,0),FALSE))</f>
        <v>0</v>
      </c>
      <c r="L347" s="28">
        <f>IF(ISERROR(1/VLOOKUP($B347,'Justerad allokering'!$B$2:$AG$462,MATCH(L$2,'Justerad allokering'!$B$2:$AF$2,0),FALSE)),VLOOKUP($B347,'Allokerad kvv'!$B$2:$AV$468,MATCH(L$2,'Allokerad kvv'!$B$2:$AV$2,0),FALSE),VLOOKUP($B347,'Justerad allokering'!$B$2:$AG$462,MATCH(L$2,'Justerad allokering'!$B$2:$AF$2,0),FALSE))</f>
        <v>0</v>
      </c>
      <c r="M347" s="28">
        <f>IF(ISERROR(1/VLOOKUP($B347,'Justerad allokering'!$B$2:$AG$462,MATCH(M$2,'Justerad allokering'!$B$2:$AF$2,0),FALSE)),VLOOKUP($B347,'Allokerad kvv'!$B$2:$AV$468,MATCH(M$2,'Allokerad kvv'!$B$2:$AV$2,0),FALSE),VLOOKUP($B347,'Justerad allokering'!$B$2:$AG$462,MATCH(M$2,'Justerad allokering'!$B$2:$AF$2,0),FALSE))</f>
        <v>0</v>
      </c>
      <c r="N347" s="28">
        <f>IF(ISERROR(1/VLOOKUP($B347,'Justerad allokering'!$B$2:$AG$462,MATCH(N$2,'Justerad allokering'!$B$2:$AF$2,0),FALSE)),VLOOKUP($B347,'Allokerad kvv'!$B$2:$AV$468,MATCH(N$2,'Allokerad kvv'!$B$2:$AV$2,0),FALSE),VLOOKUP($B347,'Justerad allokering'!$B$2:$AG$462,MATCH(N$2,'Justerad allokering'!$B$2:$AF$2,0),FALSE))</f>
        <v>0</v>
      </c>
      <c r="O347" s="28">
        <f>IF(ISERROR(1/VLOOKUP($B347,'Justerad allokering'!$B$2:$AG$462,MATCH(O$2,'Justerad allokering'!$B$2:$AF$2,0),FALSE)),VLOOKUP($B347,'Allokerad kvv'!$B$2:$AV$468,MATCH(O$2,'Allokerad kvv'!$B$2:$AV$2,0),FALSE),VLOOKUP($B347,'Justerad allokering'!$B$2:$AG$462,MATCH(O$2,'Justerad allokering'!$B$2:$AF$2,0),FALSE))</f>
        <v>0</v>
      </c>
      <c r="P347" s="28">
        <f>IF(ISERROR(1/VLOOKUP($B347,'Justerad allokering'!$B$2:$AG$462,MATCH(P$2,'Justerad allokering'!$B$2:$AF$2,0),FALSE)),VLOOKUP($B347,'Allokerad kvv'!$B$2:$AV$468,MATCH(P$2,'Allokerad kvv'!$B$2:$AV$2,0),FALSE),VLOOKUP($B347,'Justerad allokering'!$B$2:$AG$462,MATCH(P$2,'Justerad allokering'!$B$2:$AF$2,0),FALSE))</f>
        <v>0</v>
      </c>
      <c r="Q347" s="28">
        <f>IF(ISERROR(1/VLOOKUP($B347,'Justerad allokering'!$B$2:$AG$462,MATCH(Q$2,'Justerad allokering'!$B$2:$AF$2,0),FALSE)),VLOOKUP($B347,'Allokerad kvv'!$B$2:$AV$468,MATCH(Q$2,'Allokerad kvv'!$B$2:$AV$2,0),FALSE),VLOOKUP($B347,'Justerad allokering'!$B$2:$AG$462,MATCH(Q$2,'Justerad allokering'!$B$2:$AF$2,0),FALSE))</f>
        <v>0</v>
      </c>
      <c r="R347" s="28">
        <f>IF(ISERROR(1/VLOOKUP($B347,'Justerad allokering'!$B$2:$AG$462,MATCH(R$2,'Justerad allokering'!$B$2:$AF$2,0),FALSE)),VLOOKUP($B347,'Allokerad kvv'!$B$2:$AV$468,MATCH(R$2,'Allokerad kvv'!$B$2:$AV$2,0),FALSE),VLOOKUP($B347,'Justerad allokering'!$B$2:$AG$462,MATCH(R$2,'Justerad allokering'!$B$2:$AF$2,0),FALSE))</f>
        <v>0</v>
      </c>
      <c r="S347" s="28">
        <f>IF(ISERROR(1/VLOOKUP($B347,'Justerad allokering'!$B$2:$AG$462,MATCH(S$2,'Justerad allokering'!$B$2:$AF$2,0),FALSE)),VLOOKUP($B347,'Allokerad kvv'!$B$2:$AV$468,MATCH(S$2,'Allokerad kvv'!$B$2:$AV$2,0),FALSE),VLOOKUP($B347,'Justerad allokering'!$B$2:$AG$462,MATCH(S$2,'Justerad allokering'!$B$2:$AF$2,0),FALSE))</f>
        <v>0</v>
      </c>
      <c r="T347" s="28">
        <f>IF(ISERROR(1/VLOOKUP($B347,'Justerad allokering'!$B$2:$AG$462,MATCH(T$2,'Justerad allokering'!$B$2:$AF$2,0),FALSE)),VLOOKUP($B347,'Allokerad kvv'!$B$2:$AV$468,MATCH(T$2,'Allokerad kvv'!$B$2:$AV$2,0),FALSE),VLOOKUP($B347,'Justerad allokering'!$B$2:$AG$462,MATCH(T$2,'Justerad allokering'!$B$2:$AF$2,0),FALSE))</f>
        <v>0</v>
      </c>
      <c r="U347" s="28">
        <f>IF(ISERROR(1/VLOOKUP($B347,'Justerad allokering'!$B$2:$AG$462,MATCH(U$2,'Justerad allokering'!$B$2:$AF$2,0),FALSE)),VLOOKUP($B347,'Allokerad kvv'!$B$2:$AV$468,MATCH(U$2,'Allokerad kvv'!$B$2:$AV$2,0),FALSE),VLOOKUP($B347,'Justerad allokering'!$B$2:$AG$462,MATCH(U$2,'Justerad allokering'!$B$2:$AF$2,0),FALSE))</f>
        <v>0</v>
      </c>
      <c r="V347" s="28">
        <f>IF(ISERROR(1/VLOOKUP($B347,'Justerad allokering'!$B$2:$AG$462,MATCH(V$2,'Justerad allokering'!$B$2:$AF$2,0),FALSE)),VLOOKUP($B347,'Allokerad kvv'!$B$2:$AV$468,MATCH(V$2,'Allokerad kvv'!$B$2:$AV$2,0),FALSE),VLOOKUP($B347,'Justerad allokering'!$B$2:$AG$462,MATCH(V$2,'Justerad allokering'!$B$2:$AF$2,0),FALSE))</f>
        <v>0</v>
      </c>
      <c r="W347" s="28">
        <f>IF(ISERROR(1/VLOOKUP($B347,'Justerad allokering'!$B$2:$AG$462,MATCH(W$2,'Justerad allokering'!$B$2:$AF$2,0),FALSE)),VLOOKUP($B347,'Allokerad kvv'!$B$2:$AV$468,MATCH(W$2,'Allokerad kvv'!$B$2:$AV$2,0),FALSE),VLOOKUP($B347,'Justerad allokering'!$B$2:$AG$462,MATCH(W$2,'Justerad allokering'!$B$2:$AF$2,0),FALSE))</f>
        <v>0</v>
      </c>
      <c r="X347" s="28">
        <f>IF(ISERROR(1/VLOOKUP($B347,'Justerad allokering'!$B$2:$AG$462,MATCH(X$2,'Justerad allokering'!$B$2:$AF$2,0),FALSE)),VLOOKUP($B347,'Allokerad kvv'!$B$2:$AV$468,MATCH(X$2,'Allokerad kvv'!$B$2:$AV$2,0),FALSE),VLOOKUP($B347,'Justerad allokering'!$B$2:$AG$462,MATCH(X$2,'Justerad allokering'!$B$2:$AF$2,0),FALSE))</f>
        <v>0</v>
      </c>
      <c r="Y347" s="28">
        <f>IF(ISERROR(1/VLOOKUP($B347,'Justerad allokering'!$B$2:$AG$462,MATCH(Y$2,'Justerad allokering'!$B$2:$AF$2,0),FALSE)),VLOOKUP($B347,'Allokerad kvv'!$B$2:$AV$468,MATCH(Y$2,'Allokerad kvv'!$B$2:$AV$2,0),FALSE),VLOOKUP($B347,'Justerad allokering'!$B$2:$AG$462,MATCH(Y$2,'Justerad allokering'!$B$2:$AF$2,0),FALSE))</f>
        <v>0</v>
      </c>
      <c r="Z347" s="28">
        <f>IF(ISERROR(1/VLOOKUP($B347,'Justerad allokering'!$B$2:$AG$462,MATCH(Z$2,'Justerad allokering'!$B$2:$AF$2,0),FALSE)),VLOOKUP($B347,'Allokerad kvv'!$B$2:$AV$468,MATCH(Z$2,'Allokerad kvv'!$B$2:$AV$2,0),FALSE),VLOOKUP($B347,'Justerad allokering'!$B$2:$AG$462,MATCH(Z$2,'Justerad allokering'!$B$2:$AF$2,0),FALSE))</f>
        <v>0</v>
      </c>
      <c r="AA347" s="28"/>
      <c r="AB347" s="28"/>
      <c r="AE347">
        <f t="shared" si="15"/>
        <v>0</v>
      </c>
      <c r="AG347">
        <f t="shared" si="16"/>
        <v>0</v>
      </c>
      <c r="AH347">
        <f t="shared" si="17"/>
        <v>0</v>
      </c>
      <c r="AI347" s="55" t="str">
        <f>IF(AH347=0,"",AH347/VLOOKUP(B347,Kraftvärmeprod!$B$1:$BC$480,MATCH("Summa tillförd energi exklusive rökgaskondensering",Kraftvärmeprod!$B$1:$BC$1,0),FALSE))</f>
        <v/>
      </c>
    </row>
    <row r="348" spans="1:35" x14ac:dyDescent="0.25">
      <c r="A348" s="28" t="s">
        <v>464</v>
      </c>
      <c r="B348" s="28" t="s">
        <v>467</v>
      </c>
      <c r="C348" s="28">
        <f>IF(ISERROR(1/VLOOKUP($B348,'Justerad allokering'!$B$2:$AG$462,MATCH(C$2,'Justerad allokering'!$B$2:$AF$2,0),FALSE)),VLOOKUP($B348,'Allokerad kvv'!$B$2:$AV$468,MATCH(C$2,'Allokerad kvv'!$B$2:$AV$2,0),FALSE),VLOOKUP($B348,'Justerad allokering'!$B$2:$AG$462,MATCH(C$2,'Justerad allokering'!$B$2:$AF$2,0),FALSE))</f>
        <v>0</v>
      </c>
      <c r="D348" s="28">
        <f>IF(ISERROR(1/VLOOKUP($B348,'Justerad allokering'!$B$2:$AG$462,MATCH(D$2,'Justerad allokering'!$B$2:$AF$2,0),FALSE)),VLOOKUP($B348,'Allokerad kvv'!$B$2:$AV$468,MATCH(D$2,'Allokerad kvv'!$B$2:$AV$2,0),FALSE),VLOOKUP($B348,'Justerad allokering'!$B$2:$AG$462,MATCH(D$2,'Justerad allokering'!$B$2:$AF$2,0),FALSE))</f>
        <v>0</v>
      </c>
      <c r="E348" s="28">
        <f>IF(ISERROR(1/VLOOKUP($B348,'Justerad allokering'!$B$2:$AG$462,MATCH(E$2,'Justerad allokering'!$B$2:$AF$2,0),FALSE)),VLOOKUP($B348,'Allokerad kvv'!$B$2:$AV$468,MATCH(E$2,'Allokerad kvv'!$B$2:$AV$2,0),FALSE),VLOOKUP($B348,'Justerad allokering'!$B$2:$AG$462,MATCH(E$2,'Justerad allokering'!$B$2:$AF$2,0),FALSE))</f>
        <v>0</v>
      </c>
      <c r="F348" s="28">
        <f>IF(ISERROR(1/VLOOKUP($B348,'Justerad allokering'!$B$2:$AG$462,MATCH(F$2,'Justerad allokering'!$B$2:$AF$2,0),FALSE)),VLOOKUP($B348,'Allokerad kvv'!$B$2:$AV$468,MATCH(F$2,'Allokerad kvv'!$B$2:$AV$2,0),FALSE),VLOOKUP($B348,'Justerad allokering'!$B$2:$AG$462,MATCH(F$2,'Justerad allokering'!$B$2:$AF$2,0),FALSE))</f>
        <v>0</v>
      </c>
      <c r="G348" s="28">
        <f>IF(ISERROR(1/VLOOKUP($B348,'Justerad allokering'!$B$2:$AG$462,MATCH(G$2,'Justerad allokering'!$B$2:$AF$2,0),FALSE)),VLOOKUP($B348,'Allokerad kvv'!$B$2:$AV$468,MATCH(G$2,'Allokerad kvv'!$B$2:$AV$2,0),FALSE),VLOOKUP($B348,'Justerad allokering'!$B$2:$AG$462,MATCH(G$2,'Justerad allokering'!$B$2:$AF$2,0),FALSE))</f>
        <v>0.177177</v>
      </c>
      <c r="H348" s="28">
        <f>IF(ISERROR(1/VLOOKUP($B348,'Justerad allokering'!$B$2:$AG$462,MATCH(H$2,'Justerad allokering'!$B$2:$AF$2,0),FALSE)),VLOOKUP($B348,'Allokerad kvv'!$B$2:$AV$468,MATCH(H$2,'Allokerad kvv'!$B$2:$AV$2,0),FALSE),VLOOKUP($B348,'Justerad allokering'!$B$2:$AG$462,MATCH(H$2,'Justerad allokering'!$B$2:$AF$2,0),FALSE))</f>
        <v>0</v>
      </c>
      <c r="I348" s="28">
        <f>IF(ISERROR(1/VLOOKUP($B348,'Justerad allokering'!$B$2:$AG$462,MATCH(I$2,'Justerad allokering'!$B$2:$AF$2,0),FALSE)),VLOOKUP($B348,'Allokerad kvv'!$B$2:$AV$468,MATCH(I$2,'Allokerad kvv'!$B$2:$AV$2,0),FALSE),VLOOKUP($B348,'Justerad allokering'!$B$2:$AG$462,MATCH(I$2,'Justerad allokering'!$B$2:$AF$2,0),FALSE))</f>
        <v>0</v>
      </c>
      <c r="J348" s="28">
        <f>IF(ISERROR(1/VLOOKUP($B348,'Justerad allokering'!$B$2:$AG$462,MATCH(J$2,'Justerad allokering'!$B$2:$AF$2,0),FALSE)),VLOOKUP($B348,'Allokerad kvv'!$B$2:$AV$468,MATCH(J$2,'Allokerad kvv'!$B$2:$AV$2,0),FALSE),VLOOKUP($B348,'Justerad allokering'!$B$2:$AG$462,MATCH(J$2,'Justerad allokering'!$B$2:$AF$2,0),FALSE))</f>
        <v>0</v>
      </c>
      <c r="K348" s="28">
        <f>IF(ISERROR(1/VLOOKUP($B348,'Justerad allokering'!$B$2:$AG$462,MATCH(K$2,'Justerad allokering'!$B$2:$AF$2,0),FALSE)),VLOOKUP($B348,'Allokerad kvv'!$B$2:$AV$468,MATCH(K$2,'Allokerad kvv'!$B$2:$AV$2,0),FALSE),VLOOKUP($B348,'Justerad allokering'!$B$2:$AG$462,MATCH(K$2,'Justerad allokering'!$B$2:$AF$2,0),FALSE))</f>
        <v>3.1724700000000001</v>
      </c>
      <c r="L348" s="28">
        <f>IF(ISERROR(1/VLOOKUP($B348,'Justerad allokering'!$B$2:$AG$462,MATCH(L$2,'Justerad allokering'!$B$2:$AF$2,0),FALSE)),VLOOKUP($B348,'Allokerad kvv'!$B$2:$AV$468,MATCH(L$2,'Allokerad kvv'!$B$2:$AV$2,0),FALSE),VLOOKUP($B348,'Justerad allokering'!$B$2:$AG$462,MATCH(L$2,'Justerad allokering'!$B$2:$AF$2,0),FALSE))</f>
        <v>0</v>
      </c>
      <c r="M348" s="28">
        <f>IF(ISERROR(1/VLOOKUP($B348,'Justerad allokering'!$B$2:$AG$462,MATCH(M$2,'Justerad allokering'!$B$2:$AF$2,0),FALSE)),VLOOKUP($B348,'Allokerad kvv'!$B$2:$AV$468,MATCH(M$2,'Allokerad kvv'!$B$2:$AV$2,0),FALSE),VLOOKUP($B348,'Justerad allokering'!$B$2:$AG$462,MATCH(M$2,'Justerad allokering'!$B$2:$AF$2,0),FALSE))</f>
        <v>0</v>
      </c>
      <c r="N348" s="28">
        <f>IF(ISERROR(1/VLOOKUP($B348,'Justerad allokering'!$B$2:$AG$462,MATCH(N$2,'Justerad allokering'!$B$2:$AF$2,0),FALSE)),VLOOKUP($B348,'Allokerad kvv'!$B$2:$AV$468,MATCH(N$2,'Allokerad kvv'!$B$2:$AV$2,0),FALSE),VLOOKUP($B348,'Justerad allokering'!$B$2:$AG$462,MATCH(N$2,'Justerad allokering'!$B$2:$AF$2,0),FALSE))</f>
        <v>0</v>
      </c>
      <c r="O348" s="28">
        <f>IF(ISERROR(1/VLOOKUP($B348,'Justerad allokering'!$B$2:$AG$462,MATCH(O$2,'Justerad allokering'!$B$2:$AF$2,0),FALSE)),VLOOKUP($B348,'Allokerad kvv'!$B$2:$AV$468,MATCH(O$2,'Allokerad kvv'!$B$2:$AV$2,0),FALSE),VLOOKUP($B348,'Justerad allokering'!$B$2:$AG$462,MATCH(O$2,'Justerad allokering'!$B$2:$AF$2,0),FALSE))</f>
        <v>0</v>
      </c>
      <c r="P348" s="28">
        <f>IF(ISERROR(1/VLOOKUP($B348,'Justerad allokering'!$B$2:$AG$462,MATCH(P$2,'Justerad allokering'!$B$2:$AF$2,0),FALSE)),VLOOKUP($B348,'Allokerad kvv'!$B$2:$AV$468,MATCH(P$2,'Allokerad kvv'!$B$2:$AV$2,0),FALSE),VLOOKUP($B348,'Justerad allokering'!$B$2:$AG$462,MATCH(P$2,'Justerad allokering'!$B$2:$AF$2,0),FALSE))</f>
        <v>0</v>
      </c>
      <c r="Q348" s="28">
        <f>IF(ISERROR(1/VLOOKUP($B348,'Justerad allokering'!$B$2:$AG$462,MATCH(Q$2,'Justerad allokering'!$B$2:$AF$2,0),FALSE)),VLOOKUP($B348,'Allokerad kvv'!$B$2:$AV$468,MATCH(Q$2,'Allokerad kvv'!$B$2:$AV$2,0),FALSE),VLOOKUP($B348,'Justerad allokering'!$B$2:$AG$462,MATCH(Q$2,'Justerad allokering'!$B$2:$AF$2,0),FALSE))</f>
        <v>0</v>
      </c>
      <c r="R348" s="28">
        <f>IF(ISERROR(1/VLOOKUP($B348,'Justerad allokering'!$B$2:$AG$462,MATCH(R$2,'Justerad allokering'!$B$2:$AF$2,0),FALSE)),VLOOKUP($B348,'Allokerad kvv'!$B$2:$AV$468,MATCH(R$2,'Allokerad kvv'!$B$2:$AV$2,0),FALSE),VLOOKUP($B348,'Justerad allokering'!$B$2:$AG$462,MATCH(R$2,'Justerad allokering'!$B$2:$AF$2,0),FALSE))</f>
        <v>0</v>
      </c>
      <c r="S348" s="28">
        <f>IF(ISERROR(1/VLOOKUP($B348,'Justerad allokering'!$B$2:$AG$462,MATCH(S$2,'Justerad allokering'!$B$2:$AF$2,0),FALSE)),VLOOKUP($B348,'Allokerad kvv'!$B$2:$AV$468,MATCH(S$2,'Allokerad kvv'!$B$2:$AV$2,0),FALSE),VLOOKUP($B348,'Justerad allokering'!$B$2:$AG$462,MATCH(S$2,'Justerad allokering'!$B$2:$AF$2,0),FALSE))</f>
        <v>0</v>
      </c>
      <c r="T348" s="28">
        <f>IF(ISERROR(1/VLOOKUP($B348,'Justerad allokering'!$B$2:$AG$462,MATCH(T$2,'Justerad allokering'!$B$2:$AF$2,0),FALSE)),VLOOKUP($B348,'Allokerad kvv'!$B$2:$AV$468,MATCH(T$2,'Allokerad kvv'!$B$2:$AV$2,0),FALSE),VLOOKUP($B348,'Justerad allokering'!$B$2:$AG$462,MATCH(T$2,'Justerad allokering'!$B$2:$AF$2,0),FALSE))</f>
        <v>0</v>
      </c>
      <c r="U348" s="28">
        <f>IF(ISERROR(1/VLOOKUP($B348,'Justerad allokering'!$B$2:$AG$462,MATCH(U$2,'Justerad allokering'!$B$2:$AF$2,0),FALSE)),VLOOKUP($B348,'Allokerad kvv'!$B$2:$AV$468,MATCH(U$2,'Allokerad kvv'!$B$2:$AV$2,0),FALSE),VLOOKUP($B348,'Justerad allokering'!$B$2:$AG$462,MATCH(U$2,'Justerad allokering'!$B$2:$AF$2,0),FALSE))</f>
        <v>0</v>
      </c>
      <c r="V348" s="28">
        <f>IF(ISERROR(1/VLOOKUP($B348,'Justerad allokering'!$B$2:$AG$462,MATCH(V$2,'Justerad allokering'!$B$2:$AF$2,0),FALSE)),VLOOKUP($B348,'Allokerad kvv'!$B$2:$AV$468,MATCH(V$2,'Allokerad kvv'!$B$2:$AV$2,0),FALSE),VLOOKUP($B348,'Justerad allokering'!$B$2:$AG$462,MATCH(V$2,'Justerad allokering'!$B$2:$AF$2,0),FALSE))</f>
        <v>0</v>
      </c>
      <c r="W348" s="28">
        <f>IF(ISERROR(1/VLOOKUP($B348,'Justerad allokering'!$B$2:$AG$462,MATCH(W$2,'Justerad allokering'!$B$2:$AF$2,0),FALSE)),VLOOKUP($B348,'Allokerad kvv'!$B$2:$AV$468,MATCH(W$2,'Allokerad kvv'!$B$2:$AV$2,0),FALSE),VLOOKUP($B348,'Justerad allokering'!$B$2:$AG$462,MATCH(W$2,'Justerad allokering'!$B$2:$AF$2,0),FALSE))</f>
        <v>0</v>
      </c>
      <c r="X348" s="28">
        <f>IF(ISERROR(1/VLOOKUP($B348,'Justerad allokering'!$B$2:$AG$462,MATCH(X$2,'Justerad allokering'!$B$2:$AF$2,0),FALSE)),VLOOKUP($B348,'Allokerad kvv'!$B$2:$AV$468,MATCH(X$2,'Allokerad kvv'!$B$2:$AV$2,0),FALSE),VLOOKUP($B348,'Justerad allokering'!$B$2:$AG$462,MATCH(X$2,'Justerad allokering'!$B$2:$AF$2,0),FALSE))</f>
        <v>0</v>
      </c>
      <c r="Y348" s="28">
        <f>IF(ISERROR(1/VLOOKUP($B348,'Justerad allokering'!$B$2:$AG$462,MATCH(Y$2,'Justerad allokering'!$B$2:$AF$2,0),FALSE)),VLOOKUP($B348,'Allokerad kvv'!$B$2:$AV$468,MATCH(Y$2,'Allokerad kvv'!$B$2:$AV$2,0),FALSE),VLOOKUP($B348,'Justerad allokering'!$B$2:$AG$462,MATCH(Y$2,'Justerad allokering'!$B$2:$AF$2,0),FALSE))</f>
        <v>0</v>
      </c>
      <c r="Z348" s="28">
        <f>IF(ISERROR(1/VLOOKUP($B348,'Justerad allokering'!$B$2:$AG$462,MATCH(Z$2,'Justerad allokering'!$B$2:$AF$2,0),FALSE)),VLOOKUP($B348,'Allokerad kvv'!$B$2:$AV$468,MATCH(Z$2,'Allokerad kvv'!$B$2:$AV$2,0),FALSE),VLOOKUP($B348,'Justerad allokering'!$B$2:$AG$462,MATCH(Z$2,'Justerad allokering'!$B$2:$AF$2,0),FALSE))</f>
        <v>97.516599999999997</v>
      </c>
      <c r="AA348" s="28"/>
      <c r="AB348" s="28"/>
      <c r="AE348">
        <f t="shared" si="15"/>
        <v>100.866247</v>
      </c>
      <c r="AG348">
        <f t="shared" si="16"/>
        <v>97.693776999999997</v>
      </c>
      <c r="AH348">
        <f t="shared" si="17"/>
        <v>97.693776999999997</v>
      </c>
      <c r="AI348" s="55">
        <f>IF(AH348=0,"",AH348/VLOOKUP(B348,Kraftvärmeprod!$B$1:$BC$480,MATCH("Summa tillförd energi exklusive rökgaskondensering",Kraftvärmeprod!$B$1:$BC$1,0),FALSE))</f>
        <v>0.55608618461871229</v>
      </c>
    </row>
    <row r="349" spans="1:35" x14ac:dyDescent="0.25">
      <c r="A349" s="28" t="s">
        <v>468</v>
      </c>
      <c r="B349" s="28" t="s">
        <v>469</v>
      </c>
      <c r="C349" s="28">
        <f>IF(ISERROR(1/VLOOKUP($B349,'Justerad allokering'!$B$2:$AG$462,MATCH(C$2,'Justerad allokering'!$B$2:$AF$2,0),FALSE)),VLOOKUP($B349,'Allokerad kvv'!$B$2:$AV$468,MATCH(C$2,'Allokerad kvv'!$B$2:$AV$2,0),FALSE),VLOOKUP($B349,'Justerad allokering'!$B$2:$AG$462,MATCH(C$2,'Justerad allokering'!$B$2:$AF$2,0),FALSE))</f>
        <v>0</v>
      </c>
      <c r="D349" s="28">
        <f>IF(ISERROR(1/VLOOKUP($B349,'Justerad allokering'!$B$2:$AG$462,MATCH(D$2,'Justerad allokering'!$B$2:$AF$2,0),FALSE)),VLOOKUP($B349,'Allokerad kvv'!$B$2:$AV$468,MATCH(D$2,'Allokerad kvv'!$B$2:$AV$2,0),FALSE),VLOOKUP($B349,'Justerad allokering'!$B$2:$AG$462,MATCH(D$2,'Justerad allokering'!$B$2:$AF$2,0),FALSE))</f>
        <v>0</v>
      </c>
      <c r="E349" s="28">
        <f>IF(ISERROR(1/VLOOKUP($B349,'Justerad allokering'!$B$2:$AG$462,MATCH(E$2,'Justerad allokering'!$B$2:$AF$2,0),FALSE)),VLOOKUP($B349,'Allokerad kvv'!$B$2:$AV$468,MATCH(E$2,'Allokerad kvv'!$B$2:$AV$2,0),FALSE),VLOOKUP($B349,'Justerad allokering'!$B$2:$AG$462,MATCH(E$2,'Justerad allokering'!$B$2:$AF$2,0),FALSE))</f>
        <v>0</v>
      </c>
      <c r="F349" s="28">
        <f>IF(ISERROR(1/VLOOKUP($B349,'Justerad allokering'!$B$2:$AG$462,MATCH(F$2,'Justerad allokering'!$B$2:$AF$2,0),FALSE)),VLOOKUP($B349,'Allokerad kvv'!$B$2:$AV$468,MATCH(F$2,'Allokerad kvv'!$B$2:$AV$2,0),FALSE),VLOOKUP($B349,'Justerad allokering'!$B$2:$AG$462,MATCH(F$2,'Justerad allokering'!$B$2:$AF$2,0),FALSE))</f>
        <v>0</v>
      </c>
      <c r="G349" s="28">
        <f>IF(ISERROR(1/VLOOKUP($B349,'Justerad allokering'!$B$2:$AG$462,MATCH(G$2,'Justerad allokering'!$B$2:$AF$2,0),FALSE)),VLOOKUP($B349,'Allokerad kvv'!$B$2:$AV$468,MATCH(G$2,'Allokerad kvv'!$B$2:$AV$2,0),FALSE),VLOOKUP($B349,'Justerad allokering'!$B$2:$AG$462,MATCH(G$2,'Justerad allokering'!$B$2:$AF$2,0),FALSE))</f>
        <v>0</v>
      </c>
      <c r="H349" s="28">
        <f>IF(ISERROR(1/VLOOKUP($B349,'Justerad allokering'!$B$2:$AG$462,MATCH(H$2,'Justerad allokering'!$B$2:$AF$2,0),FALSE)),VLOOKUP($B349,'Allokerad kvv'!$B$2:$AV$468,MATCH(H$2,'Allokerad kvv'!$B$2:$AV$2,0),FALSE),VLOOKUP($B349,'Justerad allokering'!$B$2:$AG$462,MATCH(H$2,'Justerad allokering'!$B$2:$AF$2,0),FALSE))</f>
        <v>0</v>
      </c>
      <c r="I349" s="28">
        <f>IF(ISERROR(1/VLOOKUP($B349,'Justerad allokering'!$B$2:$AG$462,MATCH(I$2,'Justerad allokering'!$B$2:$AF$2,0),FALSE)),VLOOKUP($B349,'Allokerad kvv'!$B$2:$AV$468,MATCH(I$2,'Allokerad kvv'!$B$2:$AV$2,0),FALSE),VLOOKUP($B349,'Justerad allokering'!$B$2:$AG$462,MATCH(I$2,'Justerad allokering'!$B$2:$AF$2,0),FALSE))</f>
        <v>0</v>
      </c>
      <c r="J349" s="28">
        <f>IF(ISERROR(1/VLOOKUP($B349,'Justerad allokering'!$B$2:$AG$462,MATCH(J$2,'Justerad allokering'!$B$2:$AF$2,0),FALSE)),VLOOKUP($B349,'Allokerad kvv'!$B$2:$AV$468,MATCH(J$2,'Allokerad kvv'!$B$2:$AV$2,0),FALSE),VLOOKUP($B349,'Justerad allokering'!$B$2:$AG$462,MATCH(J$2,'Justerad allokering'!$B$2:$AF$2,0),FALSE))</f>
        <v>0</v>
      </c>
      <c r="K349" s="28">
        <f>IF(ISERROR(1/VLOOKUP($B349,'Justerad allokering'!$B$2:$AG$462,MATCH(K$2,'Justerad allokering'!$B$2:$AF$2,0),FALSE)),VLOOKUP($B349,'Allokerad kvv'!$B$2:$AV$468,MATCH(K$2,'Allokerad kvv'!$B$2:$AV$2,0),FALSE),VLOOKUP($B349,'Justerad allokering'!$B$2:$AG$462,MATCH(K$2,'Justerad allokering'!$B$2:$AF$2,0),FALSE))</f>
        <v>0</v>
      </c>
      <c r="L349" s="28">
        <f>IF(ISERROR(1/VLOOKUP($B349,'Justerad allokering'!$B$2:$AG$462,MATCH(L$2,'Justerad allokering'!$B$2:$AF$2,0),FALSE)),VLOOKUP($B349,'Allokerad kvv'!$B$2:$AV$468,MATCH(L$2,'Allokerad kvv'!$B$2:$AV$2,0),FALSE),VLOOKUP($B349,'Justerad allokering'!$B$2:$AG$462,MATCH(L$2,'Justerad allokering'!$B$2:$AF$2,0),FALSE))</f>
        <v>0</v>
      </c>
      <c r="M349" s="28">
        <f>IF(ISERROR(1/VLOOKUP($B349,'Justerad allokering'!$B$2:$AG$462,MATCH(M$2,'Justerad allokering'!$B$2:$AF$2,0),FALSE)),VLOOKUP($B349,'Allokerad kvv'!$B$2:$AV$468,MATCH(M$2,'Allokerad kvv'!$B$2:$AV$2,0),FALSE),VLOOKUP($B349,'Justerad allokering'!$B$2:$AG$462,MATCH(M$2,'Justerad allokering'!$B$2:$AF$2,0),FALSE))</f>
        <v>0</v>
      </c>
      <c r="N349" s="28">
        <f>IF(ISERROR(1/VLOOKUP($B349,'Justerad allokering'!$B$2:$AG$462,MATCH(N$2,'Justerad allokering'!$B$2:$AF$2,0),FALSE)),VLOOKUP($B349,'Allokerad kvv'!$B$2:$AV$468,MATCH(N$2,'Allokerad kvv'!$B$2:$AV$2,0),FALSE),VLOOKUP($B349,'Justerad allokering'!$B$2:$AG$462,MATCH(N$2,'Justerad allokering'!$B$2:$AF$2,0),FALSE))</f>
        <v>0</v>
      </c>
      <c r="O349" s="28">
        <f>IF(ISERROR(1/VLOOKUP($B349,'Justerad allokering'!$B$2:$AG$462,MATCH(O$2,'Justerad allokering'!$B$2:$AF$2,0),FALSE)),VLOOKUP($B349,'Allokerad kvv'!$B$2:$AV$468,MATCH(O$2,'Allokerad kvv'!$B$2:$AV$2,0),FALSE),VLOOKUP($B349,'Justerad allokering'!$B$2:$AG$462,MATCH(O$2,'Justerad allokering'!$B$2:$AF$2,0),FALSE))</f>
        <v>0</v>
      </c>
      <c r="P349" s="28">
        <f>IF(ISERROR(1/VLOOKUP($B349,'Justerad allokering'!$B$2:$AG$462,MATCH(P$2,'Justerad allokering'!$B$2:$AF$2,0),FALSE)),VLOOKUP($B349,'Allokerad kvv'!$B$2:$AV$468,MATCH(P$2,'Allokerad kvv'!$B$2:$AV$2,0),FALSE),VLOOKUP($B349,'Justerad allokering'!$B$2:$AG$462,MATCH(P$2,'Justerad allokering'!$B$2:$AF$2,0),FALSE))</f>
        <v>0</v>
      </c>
      <c r="Q349" s="28">
        <f>IF(ISERROR(1/VLOOKUP($B349,'Justerad allokering'!$B$2:$AG$462,MATCH(Q$2,'Justerad allokering'!$B$2:$AF$2,0),FALSE)),VLOOKUP($B349,'Allokerad kvv'!$B$2:$AV$468,MATCH(Q$2,'Allokerad kvv'!$B$2:$AV$2,0),FALSE),VLOOKUP($B349,'Justerad allokering'!$B$2:$AG$462,MATCH(Q$2,'Justerad allokering'!$B$2:$AF$2,0),FALSE))</f>
        <v>0</v>
      </c>
      <c r="R349" s="28">
        <f>IF(ISERROR(1/VLOOKUP($B349,'Justerad allokering'!$B$2:$AG$462,MATCH(R$2,'Justerad allokering'!$B$2:$AF$2,0),FALSE)),VLOOKUP($B349,'Allokerad kvv'!$B$2:$AV$468,MATCH(R$2,'Allokerad kvv'!$B$2:$AV$2,0),FALSE),VLOOKUP($B349,'Justerad allokering'!$B$2:$AG$462,MATCH(R$2,'Justerad allokering'!$B$2:$AF$2,0),FALSE))</f>
        <v>0</v>
      </c>
      <c r="S349" s="28">
        <f>IF(ISERROR(1/VLOOKUP($B349,'Justerad allokering'!$B$2:$AG$462,MATCH(S$2,'Justerad allokering'!$B$2:$AF$2,0),FALSE)),VLOOKUP($B349,'Allokerad kvv'!$B$2:$AV$468,MATCH(S$2,'Allokerad kvv'!$B$2:$AV$2,0),FALSE),VLOOKUP($B349,'Justerad allokering'!$B$2:$AG$462,MATCH(S$2,'Justerad allokering'!$B$2:$AF$2,0),FALSE))</f>
        <v>0</v>
      </c>
      <c r="T349" s="28">
        <f>IF(ISERROR(1/VLOOKUP($B349,'Justerad allokering'!$B$2:$AG$462,MATCH(T$2,'Justerad allokering'!$B$2:$AF$2,0),FALSE)),VLOOKUP($B349,'Allokerad kvv'!$B$2:$AV$468,MATCH(T$2,'Allokerad kvv'!$B$2:$AV$2,0),FALSE),VLOOKUP($B349,'Justerad allokering'!$B$2:$AG$462,MATCH(T$2,'Justerad allokering'!$B$2:$AF$2,0),FALSE))</f>
        <v>0</v>
      </c>
      <c r="U349" s="28">
        <f>IF(ISERROR(1/VLOOKUP($B349,'Justerad allokering'!$B$2:$AG$462,MATCH(U$2,'Justerad allokering'!$B$2:$AF$2,0),FALSE)),VLOOKUP($B349,'Allokerad kvv'!$B$2:$AV$468,MATCH(U$2,'Allokerad kvv'!$B$2:$AV$2,0),FALSE),VLOOKUP($B349,'Justerad allokering'!$B$2:$AG$462,MATCH(U$2,'Justerad allokering'!$B$2:$AF$2,0),FALSE))</f>
        <v>0</v>
      </c>
      <c r="V349" s="28">
        <f>IF(ISERROR(1/VLOOKUP($B349,'Justerad allokering'!$B$2:$AG$462,MATCH(V$2,'Justerad allokering'!$B$2:$AF$2,0),FALSE)),VLOOKUP($B349,'Allokerad kvv'!$B$2:$AV$468,MATCH(V$2,'Allokerad kvv'!$B$2:$AV$2,0),FALSE),VLOOKUP($B349,'Justerad allokering'!$B$2:$AG$462,MATCH(V$2,'Justerad allokering'!$B$2:$AF$2,0),FALSE))</f>
        <v>0</v>
      </c>
      <c r="W349" s="28">
        <f>IF(ISERROR(1/VLOOKUP($B349,'Justerad allokering'!$B$2:$AG$462,MATCH(W$2,'Justerad allokering'!$B$2:$AF$2,0),FALSE)),VLOOKUP($B349,'Allokerad kvv'!$B$2:$AV$468,MATCH(W$2,'Allokerad kvv'!$B$2:$AV$2,0),FALSE),VLOOKUP($B349,'Justerad allokering'!$B$2:$AG$462,MATCH(W$2,'Justerad allokering'!$B$2:$AF$2,0),FALSE))</f>
        <v>0</v>
      </c>
      <c r="X349" s="28">
        <f>IF(ISERROR(1/VLOOKUP($B349,'Justerad allokering'!$B$2:$AG$462,MATCH(X$2,'Justerad allokering'!$B$2:$AF$2,0),FALSE)),VLOOKUP($B349,'Allokerad kvv'!$B$2:$AV$468,MATCH(X$2,'Allokerad kvv'!$B$2:$AV$2,0),FALSE),VLOOKUP($B349,'Justerad allokering'!$B$2:$AG$462,MATCH(X$2,'Justerad allokering'!$B$2:$AF$2,0),FALSE))</f>
        <v>0</v>
      </c>
      <c r="Y349" s="28">
        <f>IF(ISERROR(1/VLOOKUP($B349,'Justerad allokering'!$B$2:$AG$462,MATCH(Y$2,'Justerad allokering'!$B$2:$AF$2,0),FALSE)),VLOOKUP($B349,'Allokerad kvv'!$B$2:$AV$468,MATCH(Y$2,'Allokerad kvv'!$B$2:$AV$2,0),FALSE),VLOOKUP($B349,'Justerad allokering'!$B$2:$AG$462,MATCH(Y$2,'Justerad allokering'!$B$2:$AF$2,0),FALSE))</f>
        <v>0</v>
      </c>
      <c r="Z349" s="28">
        <f>IF(ISERROR(1/VLOOKUP($B349,'Justerad allokering'!$B$2:$AG$462,MATCH(Z$2,'Justerad allokering'!$B$2:$AF$2,0),FALSE)),VLOOKUP($B349,'Allokerad kvv'!$B$2:$AV$468,MATCH(Z$2,'Allokerad kvv'!$B$2:$AV$2,0),FALSE),VLOOKUP($B349,'Justerad allokering'!$B$2:$AG$462,MATCH(Z$2,'Justerad allokering'!$B$2:$AF$2,0),FALSE))</f>
        <v>0</v>
      </c>
      <c r="AA349" s="28"/>
      <c r="AB349" s="28"/>
      <c r="AE349">
        <f t="shared" si="15"/>
        <v>0</v>
      </c>
      <c r="AG349">
        <f t="shared" si="16"/>
        <v>0</v>
      </c>
      <c r="AH349">
        <f t="shared" si="17"/>
        <v>0</v>
      </c>
      <c r="AI349" s="55" t="str">
        <f>IF(AH349=0,"",AH349/VLOOKUP(B349,Kraftvärmeprod!$B$1:$BC$480,MATCH("Summa tillförd energi exklusive rökgaskondensering",Kraftvärmeprod!$B$1:$BC$1,0),FALSE))</f>
        <v/>
      </c>
    </row>
    <row r="350" spans="1:35" x14ac:dyDescent="0.25">
      <c r="A350" s="28" t="s">
        <v>468</v>
      </c>
      <c r="B350" s="28" t="s">
        <v>470</v>
      </c>
      <c r="C350" s="28">
        <f>IF(ISERROR(1/VLOOKUP($B350,'Justerad allokering'!$B$2:$AG$462,MATCH(C$2,'Justerad allokering'!$B$2:$AF$2,0),FALSE)),VLOOKUP($B350,'Allokerad kvv'!$B$2:$AV$468,MATCH(C$2,'Allokerad kvv'!$B$2:$AV$2,0),FALSE),VLOOKUP($B350,'Justerad allokering'!$B$2:$AG$462,MATCH(C$2,'Justerad allokering'!$B$2:$AF$2,0),FALSE))</f>
        <v>0</v>
      </c>
      <c r="D350" s="28">
        <f>IF(ISERROR(1/VLOOKUP($B350,'Justerad allokering'!$B$2:$AG$462,MATCH(D$2,'Justerad allokering'!$B$2:$AF$2,0),FALSE)),VLOOKUP($B350,'Allokerad kvv'!$B$2:$AV$468,MATCH(D$2,'Allokerad kvv'!$B$2:$AV$2,0),FALSE),VLOOKUP($B350,'Justerad allokering'!$B$2:$AG$462,MATCH(D$2,'Justerad allokering'!$B$2:$AF$2,0),FALSE))</f>
        <v>0</v>
      </c>
      <c r="E350" s="28">
        <f>IF(ISERROR(1/VLOOKUP($B350,'Justerad allokering'!$B$2:$AG$462,MATCH(E$2,'Justerad allokering'!$B$2:$AF$2,0),FALSE)),VLOOKUP($B350,'Allokerad kvv'!$B$2:$AV$468,MATCH(E$2,'Allokerad kvv'!$B$2:$AV$2,0),FALSE),VLOOKUP($B350,'Justerad allokering'!$B$2:$AG$462,MATCH(E$2,'Justerad allokering'!$B$2:$AF$2,0),FALSE))</f>
        <v>0</v>
      </c>
      <c r="F350" s="28">
        <f>IF(ISERROR(1/VLOOKUP($B350,'Justerad allokering'!$B$2:$AG$462,MATCH(F$2,'Justerad allokering'!$B$2:$AF$2,0),FALSE)),VLOOKUP($B350,'Allokerad kvv'!$B$2:$AV$468,MATCH(F$2,'Allokerad kvv'!$B$2:$AV$2,0),FALSE),VLOOKUP($B350,'Justerad allokering'!$B$2:$AG$462,MATCH(F$2,'Justerad allokering'!$B$2:$AF$2,0),FALSE))</f>
        <v>0</v>
      </c>
      <c r="G350" s="28">
        <f>IF(ISERROR(1/VLOOKUP($B350,'Justerad allokering'!$B$2:$AG$462,MATCH(G$2,'Justerad allokering'!$B$2:$AF$2,0),FALSE)),VLOOKUP($B350,'Allokerad kvv'!$B$2:$AV$468,MATCH(G$2,'Allokerad kvv'!$B$2:$AV$2,0),FALSE),VLOOKUP($B350,'Justerad allokering'!$B$2:$AG$462,MATCH(G$2,'Justerad allokering'!$B$2:$AF$2,0),FALSE))</f>
        <v>0</v>
      </c>
      <c r="H350" s="28">
        <f>IF(ISERROR(1/VLOOKUP($B350,'Justerad allokering'!$B$2:$AG$462,MATCH(H$2,'Justerad allokering'!$B$2:$AF$2,0),FALSE)),VLOOKUP($B350,'Allokerad kvv'!$B$2:$AV$468,MATCH(H$2,'Allokerad kvv'!$B$2:$AV$2,0),FALSE),VLOOKUP($B350,'Justerad allokering'!$B$2:$AG$462,MATCH(H$2,'Justerad allokering'!$B$2:$AF$2,0),FALSE))</f>
        <v>0</v>
      </c>
      <c r="I350" s="28">
        <f>IF(ISERROR(1/VLOOKUP($B350,'Justerad allokering'!$B$2:$AG$462,MATCH(I$2,'Justerad allokering'!$B$2:$AF$2,0),FALSE)),VLOOKUP($B350,'Allokerad kvv'!$B$2:$AV$468,MATCH(I$2,'Allokerad kvv'!$B$2:$AV$2,0),FALSE),VLOOKUP($B350,'Justerad allokering'!$B$2:$AG$462,MATCH(I$2,'Justerad allokering'!$B$2:$AF$2,0),FALSE))</f>
        <v>0</v>
      </c>
      <c r="J350" s="28">
        <f>IF(ISERROR(1/VLOOKUP($B350,'Justerad allokering'!$B$2:$AG$462,MATCH(J$2,'Justerad allokering'!$B$2:$AF$2,0),FALSE)),VLOOKUP($B350,'Allokerad kvv'!$B$2:$AV$468,MATCH(J$2,'Allokerad kvv'!$B$2:$AV$2,0),FALSE),VLOOKUP($B350,'Justerad allokering'!$B$2:$AG$462,MATCH(J$2,'Justerad allokering'!$B$2:$AF$2,0),FALSE))</f>
        <v>0</v>
      </c>
      <c r="K350" s="28">
        <f>IF(ISERROR(1/VLOOKUP($B350,'Justerad allokering'!$B$2:$AG$462,MATCH(K$2,'Justerad allokering'!$B$2:$AF$2,0),FALSE)),VLOOKUP($B350,'Allokerad kvv'!$B$2:$AV$468,MATCH(K$2,'Allokerad kvv'!$B$2:$AV$2,0),FALSE),VLOOKUP($B350,'Justerad allokering'!$B$2:$AG$462,MATCH(K$2,'Justerad allokering'!$B$2:$AF$2,0),FALSE))</f>
        <v>0</v>
      </c>
      <c r="L350" s="28">
        <f>IF(ISERROR(1/VLOOKUP($B350,'Justerad allokering'!$B$2:$AG$462,MATCH(L$2,'Justerad allokering'!$B$2:$AF$2,0),FALSE)),VLOOKUP($B350,'Allokerad kvv'!$B$2:$AV$468,MATCH(L$2,'Allokerad kvv'!$B$2:$AV$2,0),FALSE),VLOOKUP($B350,'Justerad allokering'!$B$2:$AG$462,MATCH(L$2,'Justerad allokering'!$B$2:$AF$2,0),FALSE))</f>
        <v>0</v>
      </c>
      <c r="M350" s="28">
        <f>IF(ISERROR(1/VLOOKUP($B350,'Justerad allokering'!$B$2:$AG$462,MATCH(M$2,'Justerad allokering'!$B$2:$AF$2,0),FALSE)),VLOOKUP($B350,'Allokerad kvv'!$B$2:$AV$468,MATCH(M$2,'Allokerad kvv'!$B$2:$AV$2,0),FALSE),VLOOKUP($B350,'Justerad allokering'!$B$2:$AG$462,MATCH(M$2,'Justerad allokering'!$B$2:$AF$2,0),FALSE))</f>
        <v>0</v>
      </c>
      <c r="N350" s="28">
        <f>IF(ISERROR(1/VLOOKUP($B350,'Justerad allokering'!$B$2:$AG$462,MATCH(N$2,'Justerad allokering'!$B$2:$AF$2,0),FALSE)),VLOOKUP($B350,'Allokerad kvv'!$B$2:$AV$468,MATCH(N$2,'Allokerad kvv'!$B$2:$AV$2,0),FALSE),VLOOKUP($B350,'Justerad allokering'!$B$2:$AG$462,MATCH(N$2,'Justerad allokering'!$B$2:$AF$2,0),FALSE))</f>
        <v>0</v>
      </c>
      <c r="O350" s="28">
        <f>IF(ISERROR(1/VLOOKUP($B350,'Justerad allokering'!$B$2:$AG$462,MATCH(O$2,'Justerad allokering'!$B$2:$AF$2,0),FALSE)),VLOOKUP($B350,'Allokerad kvv'!$B$2:$AV$468,MATCH(O$2,'Allokerad kvv'!$B$2:$AV$2,0),FALSE),VLOOKUP($B350,'Justerad allokering'!$B$2:$AG$462,MATCH(O$2,'Justerad allokering'!$B$2:$AF$2,0),FALSE))</f>
        <v>0</v>
      </c>
      <c r="P350" s="28">
        <f>IF(ISERROR(1/VLOOKUP($B350,'Justerad allokering'!$B$2:$AG$462,MATCH(P$2,'Justerad allokering'!$B$2:$AF$2,0),FALSE)),VLOOKUP($B350,'Allokerad kvv'!$B$2:$AV$468,MATCH(P$2,'Allokerad kvv'!$B$2:$AV$2,0),FALSE),VLOOKUP($B350,'Justerad allokering'!$B$2:$AG$462,MATCH(P$2,'Justerad allokering'!$B$2:$AF$2,0),FALSE))</f>
        <v>0</v>
      </c>
      <c r="Q350" s="28">
        <f>IF(ISERROR(1/VLOOKUP($B350,'Justerad allokering'!$B$2:$AG$462,MATCH(Q$2,'Justerad allokering'!$B$2:$AF$2,0),FALSE)),VLOOKUP($B350,'Allokerad kvv'!$B$2:$AV$468,MATCH(Q$2,'Allokerad kvv'!$B$2:$AV$2,0),FALSE),VLOOKUP($B350,'Justerad allokering'!$B$2:$AG$462,MATCH(Q$2,'Justerad allokering'!$B$2:$AF$2,0),FALSE))</f>
        <v>0</v>
      </c>
      <c r="R350" s="28">
        <f>IF(ISERROR(1/VLOOKUP($B350,'Justerad allokering'!$B$2:$AG$462,MATCH(R$2,'Justerad allokering'!$B$2:$AF$2,0),FALSE)),VLOOKUP($B350,'Allokerad kvv'!$B$2:$AV$468,MATCH(R$2,'Allokerad kvv'!$B$2:$AV$2,0),FALSE),VLOOKUP($B350,'Justerad allokering'!$B$2:$AG$462,MATCH(R$2,'Justerad allokering'!$B$2:$AF$2,0),FALSE))</f>
        <v>0</v>
      </c>
      <c r="S350" s="28">
        <f>IF(ISERROR(1/VLOOKUP($B350,'Justerad allokering'!$B$2:$AG$462,MATCH(S$2,'Justerad allokering'!$B$2:$AF$2,0),FALSE)),VLOOKUP($B350,'Allokerad kvv'!$B$2:$AV$468,MATCH(S$2,'Allokerad kvv'!$B$2:$AV$2,0),FALSE),VLOOKUP($B350,'Justerad allokering'!$B$2:$AG$462,MATCH(S$2,'Justerad allokering'!$B$2:$AF$2,0),FALSE))</f>
        <v>0</v>
      </c>
      <c r="T350" s="28">
        <f>IF(ISERROR(1/VLOOKUP($B350,'Justerad allokering'!$B$2:$AG$462,MATCH(T$2,'Justerad allokering'!$B$2:$AF$2,0),FALSE)),VLOOKUP($B350,'Allokerad kvv'!$B$2:$AV$468,MATCH(T$2,'Allokerad kvv'!$B$2:$AV$2,0),FALSE),VLOOKUP($B350,'Justerad allokering'!$B$2:$AG$462,MATCH(T$2,'Justerad allokering'!$B$2:$AF$2,0),FALSE))</f>
        <v>0</v>
      </c>
      <c r="U350" s="28">
        <f>IF(ISERROR(1/VLOOKUP($B350,'Justerad allokering'!$B$2:$AG$462,MATCH(U$2,'Justerad allokering'!$B$2:$AF$2,0),FALSE)),VLOOKUP($B350,'Allokerad kvv'!$B$2:$AV$468,MATCH(U$2,'Allokerad kvv'!$B$2:$AV$2,0),FALSE),VLOOKUP($B350,'Justerad allokering'!$B$2:$AG$462,MATCH(U$2,'Justerad allokering'!$B$2:$AF$2,0),FALSE))</f>
        <v>0</v>
      </c>
      <c r="V350" s="28">
        <f>IF(ISERROR(1/VLOOKUP($B350,'Justerad allokering'!$B$2:$AG$462,MATCH(V$2,'Justerad allokering'!$B$2:$AF$2,0),FALSE)),VLOOKUP($B350,'Allokerad kvv'!$B$2:$AV$468,MATCH(V$2,'Allokerad kvv'!$B$2:$AV$2,0),FALSE),VLOOKUP($B350,'Justerad allokering'!$B$2:$AG$462,MATCH(V$2,'Justerad allokering'!$B$2:$AF$2,0),FALSE))</f>
        <v>0</v>
      </c>
      <c r="W350" s="28">
        <f>IF(ISERROR(1/VLOOKUP($B350,'Justerad allokering'!$B$2:$AG$462,MATCH(W$2,'Justerad allokering'!$B$2:$AF$2,0),FALSE)),VLOOKUP($B350,'Allokerad kvv'!$B$2:$AV$468,MATCH(W$2,'Allokerad kvv'!$B$2:$AV$2,0),FALSE),VLOOKUP($B350,'Justerad allokering'!$B$2:$AG$462,MATCH(W$2,'Justerad allokering'!$B$2:$AF$2,0),FALSE))</f>
        <v>0</v>
      </c>
      <c r="X350" s="28">
        <f>IF(ISERROR(1/VLOOKUP($B350,'Justerad allokering'!$B$2:$AG$462,MATCH(X$2,'Justerad allokering'!$B$2:$AF$2,0),FALSE)),VLOOKUP($B350,'Allokerad kvv'!$B$2:$AV$468,MATCH(X$2,'Allokerad kvv'!$B$2:$AV$2,0),FALSE),VLOOKUP($B350,'Justerad allokering'!$B$2:$AG$462,MATCH(X$2,'Justerad allokering'!$B$2:$AF$2,0),FALSE))</f>
        <v>0</v>
      </c>
      <c r="Y350" s="28">
        <f>IF(ISERROR(1/VLOOKUP($B350,'Justerad allokering'!$B$2:$AG$462,MATCH(Y$2,'Justerad allokering'!$B$2:$AF$2,0),FALSE)),VLOOKUP($B350,'Allokerad kvv'!$B$2:$AV$468,MATCH(Y$2,'Allokerad kvv'!$B$2:$AV$2,0),FALSE),VLOOKUP($B350,'Justerad allokering'!$B$2:$AG$462,MATCH(Y$2,'Justerad allokering'!$B$2:$AF$2,0),FALSE))</f>
        <v>0</v>
      </c>
      <c r="Z350" s="28">
        <f>IF(ISERROR(1/VLOOKUP($B350,'Justerad allokering'!$B$2:$AG$462,MATCH(Z$2,'Justerad allokering'!$B$2:$AF$2,0),FALSE)),VLOOKUP($B350,'Allokerad kvv'!$B$2:$AV$468,MATCH(Z$2,'Allokerad kvv'!$B$2:$AV$2,0),FALSE),VLOOKUP($B350,'Justerad allokering'!$B$2:$AG$462,MATCH(Z$2,'Justerad allokering'!$B$2:$AF$2,0),FALSE))</f>
        <v>0</v>
      </c>
      <c r="AA350" s="28"/>
      <c r="AB350" s="28"/>
      <c r="AE350">
        <f t="shared" si="15"/>
        <v>0</v>
      </c>
      <c r="AG350">
        <f t="shared" si="16"/>
        <v>0</v>
      </c>
      <c r="AH350">
        <f t="shared" si="17"/>
        <v>0</v>
      </c>
      <c r="AI350" s="55" t="str">
        <f>IF(AH350=0,"",AH350/VLOOKUP(B350,Kraftvärmeprod!$B$1:$BC$480,MATCH("Summa tillförd energi exklusive rökgaskondensering",Kraftvärmeprod!$B$1:$BC$1,0),FALSE))</f>
        <v/>
      </c>
    </row>
    <row r="351" spans="1:35" x14ac:dyDescent="0.25">
      <c r="A351" s="28" t="s">
        <v>471</v>
      </c>
      <c r="B351" s="28" t="s">
        <v>472</v>
      </c>
      <c r="C351" s="28">
        <f>IF(ISERROR(1/VLOOKUP($B351,'Justerad allokering'!$B$2:$AG$462,MATCH(C$2,'Justerad allokering'!$B$2:$AF$2,0),FALSE)),VLOOKUP($B351,'Allokerad kvv'!$B$2:$AV$468,MATCH(C$2,'Allokerad kvv'!$B$2:$AV$2,0),FALSE),VLOOKUP($B351,'Justerad allokering'!$B$2:$AG$462,MATCH(C$2,'Justerad allokering'!$B$2:$AF$2,0),FALSE))</f>
        <v>150.804</v>
      </c>
      <c r="D351" s="28">
        <f>IF(ISERROR(1/VLOOKUP($B351,'Justerad allokering'!$B$2:$AG$462,MATCH(D$2,'Justerad allokering'!$B$2:$AF$2,0),FALSE)),VLOOKUP($B351,'Allokerad kvv'!$B$2:$AV$468,MATCH(D$2,'Allokerad kvv'!$B$2:$AV$2,0),FALSE),VLOOKUP($B351,'Justerad allokering'!$B$2:$AG$462,MATCH(D$2,'Justerad allokering'!$B$2:$AF$2,0),FALSE))</f>
        <v>0</v>
      </c>
      <c r="E351" s="28">
        <f>IF(ISERROR(1/VLOOKUP($B351,'Justerad allokering'!$B$2:$AG$462,MATCH(E$2,'Justerad allokering'!$B$2:$AF$2,0),FALSE)),VLOOKUP($B351,'Allokerad kvv'!$B$2:$AV$468,MATCH(E$2,'Allokerad kvv'!$B$2:$AV$2,0),FALSE),VLOOKUP($B351,'Justerad allokering'!$B$2:$AG$462,MATCH(E$2,'Justerad allokering'!$B$2:$AF$2,0),FALSE))</f>
        <v>0</v>
      </c>
      <c r="F351" s="28">
        <f>IF(ISERROR(1/VLOOKUP($B351,'Justerad allokering'!$B$2:$AG$462,MATCH(F$2,'Justerad allokering'!$B$2:$AF$2,0),FALSE)),VLOOKUP($B351,'Allokerad kvv'!$B$2:$AV$468,MATCH(F$2,'Allokerad kvv'!$B$2:$AV$2,0),FALSE),VLOOKUP($B351,'Justerad allokering'!$B$2:$AG$462,MATCH(F$2,'Justerad allokering'!$B$2:$AF$2,0),FALSE))</f>
        <v>0</v>
      </c>
      <c r="G351" s="28">
        <f>IF(ISERROR(1/VLOOKUP($B351,'Justerad allokering'!$B$2:$AG$462,MATCH(G$2,'Justerad allokering'!$B$2:$AF$2,0),FALSE)),VLOOKUP($B351,'Allokerad kvv'!$B$2:$AV$468,MATCH(G$2,'Allokerad kvv'!$B$2:$AV$2,0),FALSE),VLOOKUP($B351,'Justerad allokering'!$B$2:$AG$462,MATCH(G$2,'Justerad allokering'!$B$2:$AF$2,0),FALSE))</f>
        <v>0</v>
      </c>
      <c r="H351" s="28">
        <f>IF(ISERROR(1/VLOOKUP($B351,'Justerad allokering'!$B$2:$AG$462,MATCH(H$2,'Justerad allokering'!$B$2:$AF$2,0),FALSE)),VLOOKUP($B351,'Allokerad kvv'!$B$2:$AV$468,MATCH(H$2,'Allokerad kvv'!$B$2:$AV$2,0),FALSE),VLOOKUP($B351,'Justerad allokering'!$B$2:$AG$462,MATCH(H$2,'Justerad allokering'!$B$2:$AF$2,0),FALSE))</f>
        <v>0</v>
      </c>
      <c r="I351" s="28">
        <f>IF(ISERROR(1/VLOOKUP($B351,'Justerad allokering'!$B$2:$AG$462,MATCH(I$2,'Justerad allokering'!$B$2:$AF$2,0),FALSE)),VLOOKUP($B351,'Allokerad kvv'!$B$2:$AV$468,MATCH(I$2,'Allokerad kvv'!$B$2:$AV$2,0),FALSE),VLOOKUP($B351,'Justerad allokering'!$B$2:$AG$462,MATCH(I$2,'Justerad allokering'!$B$2:$AF$2,0),FALSE))</f>
        <v>0</v>
      </c>
      <c r="J351" s="28">
        <f>IF(ISERROR(1/VLOOKUP($B351,'Justerad allokering'!$B$2:$AG$462,MATCH(J$2,'Justerad allokering'!$B$2:$AF$2,0),FALSE)),VLOOKUP($B351,'Allokerad kvv'!$B$2:$AV$468,MATCH(J$2,'Allokerad kvv'!$B$2:$AV$2,0),FALSE),VLOOKUP($B351,'Justerad allokering'!$B$2:$AG$462,MATCH(J$2,'Justerad allokering'!$B$2:$AF$2,0),FALSE))</f>
        <v>0</v>
      </c>
      <c r="K351" s="28">
        <f>IF(ISERROR(1/VLOOKUP($B351,'Justerad allokering'!$B$2:$AG$462,MATCH(K$2,'Justerad allokering'!$B$2:$AF$2,0),FALSE)),VLOOKUP($B351,'Allokerad kvv'!$B$2:$AV$468,MATCH(K$2,'Allokerad kvv'!$B$2:$AV$2,0),FALSE),VLOOKUP($B351,'Justerad allokering'!$B$2:$AG$462,MATCH(K$2,'Justerad allokering'!$B$2:$AF$2,0),FALSE))</f>
        <v>3.4077500000000001</v>
      </c>
      <c r="L351" s="28">
        <f>IF(ISERROR(1/VLOOKUP($B351,'Justerad allokering'!$B$2:$AG$462,MATCH(L$2,'Justerad allokering'!$B$2:$AF$2,0),FALSE)),VLOOKUP($B351,'Allokerad kvv'!$B$2:$AV$468,MATCH(L$2,'Allokerad kvv'!$B$2:$AV$2,0),FALSE),VLOOKUP($B351,'Justerad allokering'!$B$2:$AG$462,MATCH(L$2,'Justerad allokering'!$B$2:$AF$2,0),FALSE))</f>
        <v>0</v>
      </c>
      <c r="M351" s="28">
        <f>IF(ISERROR(1/VLOOKUP($B351,'Justerad allokering'!$B$2:$AG$462,MATCH(M$2,'Justerad allokering'!$B$2:$AF$2,0),FALSE)),VLOOKUP($B351,'Allokerad kvv'!$B$2:$AV$468,MATCH(M$2,'Allokerad kvv'!$B$2:$AV$2,0),FALSE),VLOOKUP($B351,'Justerad allokering'!$B$2:$AG$462,MATCH(M$2,'Justerad allokering'!$B$2:$AF$2,0),FALSE))</f>
        <v>2.18451</v>
      </c>
      <c r="N351" s="28">
        <f>IF(ISERROR(1/VLOOKUP($B351,'Justerad allokering'!$B$2:$AG$462,MATCH(N$2,'Justerad allokering'!$B$2:$AF$2,0),FALSE)),VLOOKUP($B351,'Allokerad kvv'!$B$2:$AV$468,MATCH(N$2,'Allokerad kvv'!$B$2:$AV$2,0),FALSE),VLOOKUP($B351,'Justerad allokering'!$B$2:$AG$462,MATCH(N$2,'Justerad allokering'!$B$2:$AF$2,0),FALSE))</f>
        <v>17.309000000000001</v>
      </c>
      <c r="O351" s="28">
        <f>IF(ISERROR(1/VLOOKUP($B351,'Justerad allokering'!$B$2:$AG$462,MATCH(O$2,'Justerad allokering'!$B$2:$AF$2,0),FALSE)),VLOOKUP($B351,'Allokerad kvv'!$B$2:$AV$468,MATCH(O$2,'Allokerad kvv'!$B$2:$AV$2,0),FALSE),VLOOKUP($B351,'Justerad allokering'!$B$2:$AG$462,MATCH(O$2,'Justerad allokering'!$B$2:$AF$2,0),FALSE))</f>
        <v>0</v>
      </c>
      <c r="P351" s="28">
        <f>IF(ISERROR(1/VLOOKUP($B351,'Justerad allokering'!$B$2:$AG$462,MATCH(P$2,'Justerad allokering'!$B$2:$AF$2,0),FALSE)),VLOOKUP($B351,'Allokerad kvv'!$B$2:$AV$468,MATCH(P$2,'Allokerad kvv'!$B$2:$AV$2,0),FALSE),VLOOKUP($B351,'Justerad allokering'!$B$2:$AG$462,MATCH(P$2,'Justerad allokering'!$B$2:$AF$2,0),FALSE))</f>
        <v>0.86634500000000003</v>
      </c>
      <c r="Q351" s="28">
        <f>IF(ISERROR(1/VLOOKUP($B351,'Justerad allokering'!$B$2:$AG$462,MATCH(Q$2,'Justerad allokering'!$B$2:$AF$2,0),FALSE)),VLOOKUP($B351,'Allokerad kvv'!$B$2:$AV$468,MATCH(Q$2,'Allokerad kvv'!$B$2:$AV$2,0),FALSE),VLOOKUP($B351,'Justerad allokering'!$B$2:$AG$462,MATCH(Q$2,'Justerad allokering'!$B$2:$AF$2,0),FALSE))</f>
        <v>0</v>
      </c>
      <c r="R351" s="28">
        <f>IF(ISERROR(1/VLOOKUP($B351,'Justerad allokering'!$B$2:$AG$462,MATCH(R$2,'Justerad allokering'!$B$2:$AF$2,0),FALSE)),VLOOKUP($B351,'Allokerad kvv'!$B$2:$AV$468,MATCH(R$2,'Allokerad kvv'!$B$2:$AV$2,0),FALSE),VLOOKUP($B351,'Justerad allokering'!$B$2:$AG$462,MATCH(R$2,'Justerad allokering'!$B$2:$AF$2,0),FALSE))</f>
        <v>0</v>
      </c>
      <c r="S351" s="28">
        <f>IF(ISERROR(1/VLOOKUP($B351,'Justerad allokering'!$B$2:$AG$462,MATCH(S$2,'Justerad allokering'!$B$2:$AF$2,0),FALSE)),VLOOKUP($B351,'Allokerad kvv'!$B$2:$AV$468,MATCH(S$2,'Allokerad kvv'!$B$2:$AV$2,0),FALSE),VLOOKUP($B351,'Justerad allokering'!$B$2:$AG$462,MATCH(S$2,'Justerad allokering'!$B$2:$AF$2,0),FALSE))</f>
        <v>0.87426400000000004</v>
      </c>
      <c r="T351" s="28">
        <f>IF(ISERROR(1/VLOOKUP($B351,'Justerad allokering'!$B$2:$AG$462,MATCH(T$2,'Justerad allokering'!$B$2:$AF$2,0),FALSE)),VLOOKUP($B351,'Allokerad kvv'!$B$2:$AV$468,MATCH(T$2,'Allokerad kvv'!$B$2:$AV$2,0),FALSE),VLOOKUP($B351,'Justerad allokering'!$B$2:$AG$462,MATCH(T$2,'Justerad allokering'!$B$2:$AF$2,0),FALSE))</f>
        <v>0</v>
      </c>
      <c r="U351" s="28">
        <f>IF(ISERROR(1/VLOOKUP($B351,'Justerad allokering'!$B$2:$AG$462,MATCH(U$2,'Justerad allokering'!$B$2:$AF$2,0),FALSE)),VLOOKUP($B351,'Allokerad kvv'!$B$2:$AV$468,MATCH(U$2,'Allokerad kvv'!$B$2:$AV$2,0),FALSE),VLOOKUP($B351,'Justerad allokering'!$B$2:$AG$462,MATCH(U$2,'Justerad allokering'!$B$2:$AF$2,0),FALSE))</f>
        <v>0</v>
      </c>
      <c r="V351" s="28">
        <f>IF(ISERROR(1/VLOOKUP($B351,'Justerad allokering'!$B$2:$AG$462,MATCH(V$2,'Justerad allokering'!$B$2:$AF$2,0),FALSE)),VLOOKUP($B351,'Allokerad kvv'!$B$2:$AV$468,MATCH(V$2,'Allokerad kvv'!$B$2:$AV$2,0),FALSE),VLOOKUP($B351,'Justerad allokering'!$B$2:$AG$462,MATCH(V$2,'Justerad allokering'!$B$2:$AF$2,0),FALSE))</f>
        <v>0</v>
      </c>
      <c r="W351" s="28">
        <f>IF(ISERROR(1/VLOOKUP($B351,'Justerad allokering'!$B$2:$AG$462,MATCH(W$2,'Justerad allokering'!$B$2:$AF$2,0),FALSE)),VLOOKUP($B351,'Allokerad kvv'!$B$2:$AV$468,MATCH(W$2,'Allokerad kvv'!$B$2:$AV$2,0),FALSE),VLOOKUP($B351,'Justerad allokering'!$B$2:$AG$462,MATCH(W$2,'Justerad allokering'!$B$2:$AF$2,0),FALSE))</f>
        <v>0</v>
      </c>
      <c r="X351" s="28">
        <f>IF(ISERROR(1/VLOOKUP($B351,'Justerad allokering'!$B$2:$AG$462,MATCH(X$2,'Justerad allokering'!$B$2:$AF$2,0),FALSE)),VLOOKUP($B351,'Allokerad kvv'!$B$2:$AV$468,MATCH(X$2,'Allokerad kvv'!$B$2:$AV$2,0),FALSE),VLOOKUP($B351,'Justerad allokering'!$B$2:$AG$462,MATCH(X$2,'Justerad allokering'!$B$2:$AF$2,0),FALSE))</f>
        <v>0</v>
      </c>
      <c r="Y351" s="28">
        <f>IF(ISERROR(1/VLOOKUP($B351,'Justerad allokering'!$B$2:$AG$462,MATCH(Y$2,'Justerad allokering'!$B$2:$AF$2,0),FALSE)),VLOOKUP($B351,'Allokerad kvv'!$B$2:$AV$468,MATCH(Y$2,'Allokerad kvv'!$B$2:$AV$2,0),FALSE),VLOOKUP($B351,'Justerad allokering'!$B$2:$AG$462,MATCH(Y$2,'Justerad allokering'!$B$2:$AF$2,0),FALSE))</f>
        <v>0</v>
      </c>
      <c r="Z351" s="28">
        <f>IF(ISERROR(1/VLOOKUP($B351,'Justerad allokering'!$B$2:$AG$462,MATCH(Z$2,'Justerad allokering'!$B$2:$AF$2,0),FALSE)),VLOOKUP($B351,'Allokerad kvv'!$B$2:$AV$468,MATCH(Z$2,'Allokerad kvv'!$B$2:$AV$2,0),FALSE),VLOOKUP($B351,'Justerad allokering'!$B$2:$AG$462,MATCH(Z$2,'Justerad allokering'!$B$2:$AF$2,0),FALSE))</f>
        <v>0</v>
      </c>
      <c r="AA351" s="28"/>
      <c r="AB351" s="28"/>
      <c r="AE351">
        <f t="shared" si="15"/>
        <v>175.44586899999999</v>
      </c>
      <c r="AG351">
        <f t="shared" si="16"/>
        <v>172.03811899999999</v>
      </c>
      <c r="AH351">
        <f t="shared" si="17"/>
        <v>154.729119</v>
      </c>
      <c r="AI351" s="55">
        <f>IF(AH351=0,"",AH351/VLOOKUP(B351,Kraftvärmeprod!$B$1:$BC$480,MATCH("Summa tillförd energi exklusive rökgaskondensering",Kraftvärmeprod!$B$1:$BC$1,0),FALSE))</f>
        <v>0.67493617884405666</v>
      </c>
    </row>
    <row r="352" spans="1:35" x14ac:dyDescent="0.25">
      <c r="A352" s="28" t="s">
        <v>471</v>
      </c>
      <c r="B352" s="28" t="s">
        <v>473</v>
      </c>
      <c r="C352" s="28">
        <f>IF(ISERROR(1/VLOOKUP($B352,'Justerad allokering'!$B$2:$AG$462,MATCH(C$2,'Justerad allokering'!$B$2:$AF$2,0),FALSE)),VLOOKUP($B352,'Allokerad kvv'!$B$2:$AV$468,MATCH(C$2,'Allokerad kvv'!$B$2:$AV$2,0),FALSE),VLOOKUP($B352,'Justerad allokering'!$B$2:$AG$462,MATCH(C$2,'Justerad allokering'!$B$2:$AF$2,0),FALSE))</f>
        <v>0</v>
      </c>
      <c r="D352" s="28">
        <f>IF(ISERROR(1/VLOOKUP($B352,'Justerad allokering'!$B$2:$AG$462,MATCH(D$2,'Justerad allokering'!$B$2:$AF$2,0),FALSE)),VLOOKUP($B352,'Allokerad kvv'!$B$2:$AV$468,MATCH(D$2,'Allokerad kvv'!$B$2:$AV$2,0),FALSE),VLOOKUP($B352,'Justerad allokering'!$B$2:$AG$462,MATCH(D$2,'Justerad allokering'!$B$2:$AF$2,0),FALSE))</f>
        <v>0</v>
      </c>
      <c r="E352" s="28">
        <f>IF(ISERROR(1/VLOOKUP($B352,'Justerad allokering'!$B$2:$AG$462,MATCH(E$2,'Justerad allokering'!$B$2:$AF$2,0),FALSE)),VLOOKUP($B352,'Allokerad kvv'!$B$2:$AV$468,MATCH(E$2,'Allokerad kvv'!$B$2:$AV$2,0),FALSE),VLOOKUP($B352,'Justerad allokering'!$B$2:$AG$462,MATCH(E$2,'Justerad allokering'!$B$2:$AF$2,0),FALSE))</f>
        <v>0</v>
      </c>
      <c r="F352" s="28">
        <f>IF(ISERROR(1/VLOOKUP($B352,'Justerad allokering'!$B$2:$AG$462,MATCH(F$2,'Justerad allokering'!$B$2:$AF$2,0),FALSE)),VLOOKUP($B352,'Allokerad kvv'!$B$2:$AV$468,MATCH(F$2,'Allokerad kvv'!$B$2:$AV$2,0),FALSE),VLOOKUP($B352,'Justerad allokering'!$B$2:$AG$462,MATCH(F$2,'Justerad allokering'!$B$2:$AF$2,0),FALSE))</f>
        <v>0</v>
      </c>
      <c r="G352" s="28">
        <f>IF(ISERROR(1/VLOOKUP($B352,'Justerad allokering'!$B$2:$AG$462,MATCH(G$2,'Justerad allokering'!$B$2:$AF$2,0),FALSE)),VLOOKUP($B352,'Allokerad kvv'!$B$2:$AV$468,MATCH(G$2,'Allokerad kvv'!$B$2:$AV$2,0),FALSE),VLOOKUP($B352,'Justerad allokering'!$B$2:$AG$462,MATCH(G$2,'Justerad allokering'!$B$2:$AF$2,0),FALSE))</f>
        <v>0</v>
      </c>
      <c r="H352" s="28">
        <f>IF(ISERROR(1/VLOOKUP($B352,'Justerad allokering'!$B$2:$AG$462,MATCH(H$2,'Justerad allokering'!$B$2:$AF$2,0),FALSE)),VLOOKUP($B352,'Allokerad kvv'!$B$2:$AV$468,MATCH(H$2,'Allokerad kvv'!$B$2:$AV$2,0),FALSE),VLOOKUP($B352,'Justerad allokering'!$B$2:$AG$462,MATCH(H$2,'Justerad allokering'!$B$2:$AF$2,0),FALSE))</f>
        <v>0</v>
      </c>
      <c r="I352" s="28">
        <f>IF(ISERROR(1/VLOOKUP($B352,'Justerad allokering'!$B$2:$AG$462,MATCH(I$2,'Justerad allokering'!$B$2:$AF$2,0),FALSE)),VLOOKUP($B352,'Allokerad kvv'!$B$2:$AV$468,MATCH(I$2,'Allokerad kvv'!$B$2:$AV$2,0),FALSE),VLOOKUP($B352,'Justerad allokering'!$B$2:$AG$462,MATCH(I$2,'Justerad allokering'!$B$2:$AF$2,0),FALSE))</f>
        <v>0</v>
      </c>
      <c r="J352" s="28">
        <f>IF(ISERROR(1/VLOOKUP($B352,'Justerad allokering'!$B$2:$AG$462,MATCH(J$2,'Justerad allokering'!$B$2:$AF$2,0),FALSE)),VLOOKUP($B352,'Allokerad kvv'!$B$2:$AV$468,MATCH(J$2,'Allokerad kvv'!$B$2:$AV$2,0),FALSE),VLOOKUP($B352,'Justerad allokering'!$B$2:$AG$462,MATCH(J$2,'Justerad allokering'!$B$2:$AF$2,0),FALSE))</f>
        <v>0</v>
      </c>
      <c r="K352" s="28">
        <f>IF(ISERROR(1/VLOOKUP($B352,'Justerad allokering'!$B$2:$AG$462,MATCH(K$2,'Justerad allokering'!$B$2:$AF$2,0),FALSE)),VLOOKUP($B352,'Allokerad kvv'!$B$2:$AV$468,MATCH(K$2,'Allokerad kvv'!$B$2:$AV$2,0),FALSE),VLOOKUP($B352,'Justerad allokering'!$B$2:$AG$462,MATCH(K$2,'Justerad allokering'!$B$2:$AF$2,0),FALSE))</f>
        <v>0</v>
      </c>
      <c r="L352" s="28">
        <f>IF(ISERROR(1/VLOOKUP($B352,'Justerad allokering'!$B$2:$AG$462,MATCH(L$2,'Justerad allokering'!$B$2:$AF$2,0),FALSE)),VLOOKUP($B352,'Allokerad kvv'!$B$2:$AV$468,MATCH(L$2,'Allokerad kvv'!$B$2:$AV$2,0),FALSE),VLOOKUP($B352,'Justerad allokering'!$B$2:$AG$462,MATCH(L$2,'Justerad allokering'!$B$2:$AF$2,0),FALSE))</f>
        <v>0</v>
      </c>
      <c r="M352" s="28">
        <f>IF(ISERROR(1/VLOOKUP($B352,'Justerad allokering'!$B$2:$AG$462,MATCH(M$2,'Justerad allokering'!$B$2:$AF$2,0),FALSE)),VLOOKUP($B352,'Allokerad kvv'!$B$2:$AV$468,MATCH(M$2,'Allokerad kvv'!$B$2:$AV$2,0),FALSE),VLOOKUP($B352,'Justerad allokering'!$B$2:$AG$462,MATCH(M$2,'Justerad allokering'!$B$2:$AF$2,0),FALSE))</f>
        <v>0</v>
      </c>
      <c r="N352" s="28">
        <f>IF(ISERROR(1/VLOOKUP($B352,'Justerad allokering'!$B$2:$AG$462,MATCH(N$2,'Justerad allokering'!$B$2:$AF$2,0),FALSE)),VLOOKUP($B352,'Allokerad kvv'!$B$2:$AV$468,MATCH(N$2,'Allokerad kvv'!$B$2:$AV$2,0),FALSE),VLOOKUP($B352,'Justerad allokering'!$B$2:$AG$462,MATCH(N$2,'Justerad allokering'!$B$2:$AF$2,0),FALSE))</f>
        <v>0</v>
      </c>
      <c r="O352" s="28">
        <f>IF(ISERROR(1/VLOOKUP($B352,'Justerad allokering'!$B$2:$AG$462,MATCH(O$2,'Justerad allokering'!$B$2:$AF$2,0),FALSE)),VLOOKUP($B352,'Allokerad kvv'!$B$2:$AV$468,MATCH(O$2,'Allokerad kvv'!$B$2:$AV$2,0),FALSE),VLOOKUP($B352,'Justerad allokering'!$B$2:$AG$462,MATCH(O$2,'Justerad allokering'!$B$2:$AF$2,0),FALSE))</f>
        <v>0</v>
      </c>
      <c r="P352" s="28">
        <f>IF(ISERROR(1/VLOOKUP($B352,'Justerad allokering'!$B$2:$AG$462,MATCH(P$2,'Justerad allokering'!$B$2:$AF$2,0),FALSE)),VLOOKUP($B352,'Allokerad kvv'!$B$2:$AV$468,MATCH(P$2,'Allokerad kvv'!$B$2:$AV$2,0),FALSE),VLOOKUP($B352,'Justerad allokering'!$B$2:$AG$462,MATCH(P$2,'Justerad allokering'!$B$2:$AF$2,0),FALSE))</f>
        <v>0</v>
      </c>
      <c r="Q352" s="28">
        <f>IF(ISERROR(1/VLOOKUP($B352,'Justerad allokering'!$B$2:$AG$462,MATCH(Q$2,'Justerad allokering'!$B$2:$AF$2,0),FALSE)),VLOOKUP($B352,'Allokerad kvv'!$B$2:$AV$468,MATCH(Q$2,'Allokerad kvv'!$B$2:$AV$2,0),FALSE),VLOOKUP($B352,'Justerad allokering'!$B$2:$AG$462,MATCH(Q$2,'Justerad allokering'!$B$2:$AF$2,0),FALSE))</f>
        <v>0</v>
      </c>
      <c r="R352" s="28">
        <f>IF(ISERROR(1/VLOOKUP($B352,'Justerad allokering'!$B$2:$AG$462,MATCH(R$2,'Justerad allokering'!$B$2:$AF$2,0),FALSE)),VLOOKUP($B352,'Allokerad kvv'!$B$2:$AV$468,MATCH(R$2,'Allokerad kvv'!$B$2:$AV$2,0),FALSE),VLOOKUP($B352,'Justerad allokering'!$B$2:$AG$462,MATCH(R$2,'Justerad allokering'!$B$2:$AF$2,0),FALSE))</f>
        <v>0</v>
      </c>
      <c r="S352" s="28">
        <f>IF(ISERROR(1/VLOOKUP($B352,'Justerad allokering'!$B$2:$AG$462,MATCH(S$2,'Justerad allokering'!$B$2:$AF$2,0),FALSE)),VLOOKUP($B352,'Allokerad kvv'!$B$2:$AV$468,MATCH(S$2,'Allokerad kvv'!$B$2:$AV$2,0),FALSE),VLOOKUP($B352,'Justerad allokering'!$B$2:$AG$462,MATCH(S$2,'Justerad allokering'!$B$2:$AF$2,0),FALSE))</f>
        <v>0</v>
      </c>
      <c r="T352" s="28">
        <f>IF(ISERROR(1/VLOOKUP($B352,'Justerad allokering'!$B$2:$AG$462,MATCH(T$2,'Justerad allokering'!$B$2:$AF$2,0),FALSE)),VLOOKUP($B352,'Allokerad kvv'!$B$2:$AV$468,MATCH(T$2,'Allokerad kvv'!$B$2:$AV$2,0),FALSE),VLOOKUP($B352,'Justerad allokering'!$B$2:$AG$462,MATCH(T$2,'Justerad allokering'!$B$2:$AF$2,0),FALSE))</f>
        <v>0</v>
      </c>
      <c r="U352" s="28">
        <f>IF(ISERROR(1/VLOOKUP($B352,'Justerad allokering'!$B$2:$AG$462,MATCH(U$2,'Justerad allokering'!$B$2:$AF$2,0),FALSE)),VLOOKUP($B352,'Allokerad kvv'!$B$2:$AV$468,MATCH(U$2,'Allokerad kvv'!$B$2:$AV$2,0),FALSE),VLOOKUP($B352,'Justerad allokering'!$B$2:$AG$462,MATCH(U$2,'Justerad allokering'!$B$2:$AF$2,0),FALSE))</f>
        <v>0</v>
      </c>
      <c r="V352" s="28">
        <f>IF(ISERROR(1/VLOOKUP($B352,'Justerad allokering'!$B$2:$AG$462,MATCH(V$2,'Justerad allokering'!$B$2:$AF$2,0),FALSE)),VLOOKUP($B352,'Allokerad kvv'!$B$2:$AV$468,MATCH(V$2,'Allokerad kvv'!$B$2:$AV$2,0),FALSE),VLOOKUP($B352,'Justerad allokering'!$B$2:$AG$462,MATCH(V$2,'Justerad allokering'!$B$2:$AF$2,0),FALSE))</f>
        <v>0</v>
      </c>
      <c r="W352" s="28">
        <f>IF(ISERROR(1/VLOOKUP($B352,'Justerad allokering'!$B$2:$AG$462,MATCH(W$2,'Justerad allokering'!$B$2:$AF$2,0),FALSE)),VLOOKUP($B352,'Allokerad kvv'!$B$2:$AV$468,MATCH(W$2,'Allokerad kvv'!$B$2:$AV$2,0),FALSE),VLOOKUP($B352,'Justerad allokering'!$B$2:$AG$462,MATCH(W$2,'Justerad allokering'!$B$2:$AF$2,0),FALSE))</f>
        <v>0</v>
      </c>
      <c r="X352" s="28">
        <f>IF(ISERROR(1/VLOOKUP($B352,'Justerad allokering'!$B$2:$AG$462,MATCH(X$2,'Justerad allokering'!$B$2:$AF$2,0),FALSE)),VLOOKUP($B352,'Allokerad kvv'!$B$2:$AV$468,MATCH(X$2,'Allokerad kvv'!$B$2:$AV$2,0),FALSE),VLOOKUP($B352,'Justerad allokering'!$B$2:$AG$462,MATCH(X$2,'Justerad allokering'!$B$2:$AF$2,0),FALSE))</f>
        <v>0</v>
      </c>
      <c r="Y352" s="28">
        <f>IF(ISERROR(1/VLOOKUP($B352,'Justerad allokering'!$B$2:$AG$462,MATCH(Y$2,'Justerad allokering'!$B$2:$AF$2,0),FALSE)),VLOOKUP($B352,'Allokerad kvv'!$B$2:$AV$468,MATCH(Y$2,'Allokerad kvv'!$B$2:$AV$2,0),FALSE),VLOOKUP($B352,'Justerad allokering'!$B$2:$AG$462,MATCH(Y$2,'Justerad allokering'!$B$2:$AF$2,0),FALSE))</f>
        <v>0</v>
      </c>
      <c r="Z352" s="28">
        <f>IF(ISERROR(1/VLOOKUP($B352,'Justerad allokering'!$B$2:$AG$462,MATCH(Z$2,'Justerad allokering'!$B$2:$AF$2,0),FALSE)),VLOOKUP($B352,'Allokerad kvv'!$B$2:$AV$468,MATCH(Z$2,'Allokerad kvv'!$B$2:$AV$2,0),FALSE),VLOOKUP($B352,'Justerad allokering'!$B$2:$AG$462,MATCH(Z$2,'Justerad allokering'!$B$2:$AF$2,0),FALSE))</f>
        <v>0</v>
      </c>
      <c r="AA352" s="28"/>
      <c r="AB352" s="28"/>
      <c r="AE352">
        <f t="shared" si="15"/>
        <v>0</v>
      </c>
      <c r="AG352">
        <f t="shared" si="16"/>
        <v>0</v>
      </c>
      <c r="AH352">
        <f t="shared" si="17"/>
        <v>0</v>
      </c>
      <c r="AI352" s="55" t="str">
        <f>IF(AH352=0,"",AH352/VLOOKUP(B352,Kraftvärmeprod!$B$1:$BC$480,MATCH("Summa tillförd energi exklusive rökgaskondensering",Kraftvärmeprod!$B$1:$BC$1,0),FALSE))</f>
        <v/>
      </c>
    </row>
    <row r="353" spans="1:35" x14ac:dyDescent="0.25">
      <c r="A353" s="28" t="s">
        <v>474</v>
      </c>
      <c r="B353" s="28" t="s">
        <v>475</v>
      </c>
      <c r="C353" s="28">
        <f>IF(ISERROR(1/VLOOKUP($B353,'Justerad allokering'!$B$2:$AG$462,MATCH(C$2,'Justerad allokering'!$B$2:$AF$2,0),FALSE)),VLOOKUP($B353,'Allokerad kvv'!$B$2:$AV$468,MATCH(C$2,'Allokerad kvv'!$B$2:$AV$2,0),FALSE),VLOOKUP($B353,'Justerad allokering'!$B$2:$AG$462,MATCH(C$2,'Justerad allokering'!$B$2:$AF$2,0),FALSE))</f>
        <v>0</v>
      </c>
      <c r="D353" s="28">
        <f>IF(ISERROR(1/VLOOKUP($B353,'Justerad allokering'!$B$2:$AG$462,MATCH(D$2,'Justerad allokering'!$B$2:$AF$2,0),FALSE)),VLOOKUP($B353,'Allokerad kvv'!$B$2:$AV$468,MATCH(D$2,'Allokerad kvv'!$B$2:$AV$2,0),FALSE),VLOOKUP($B353,'Justerad allokering'!$B$2:$AG$462,MATCH(D$2,'Justerad allokering'!$B$2:$AF$2,0),FALSE))</f>
        <v>0</v>
      </c>
      <c r="E353" s="28">
        <f>IF(ISERROR(1/VLOOKUP($B353,'Justerad allokering'!$B$2:$AG$462,MATCH(E$2,'Justerad allokering'!$B$2:$AF$2,0),FALSE)),VLOOKUP($B353,'Allokerad kvv'!$B$2:$AV$468,MATCH(E$2,'Allokerad kvv'!$B$2:$AV$2,0),FALSE),VLOOKUP($B353,'Justerad allokering'!$B$2:$AG$462,MATCH(E$2,'Justerad allokering'!$B$2:$AF$2,0),FALSE))</f>
        <v>0</v>
      </c>
      <c r="F353" s="28">
        <f>IF(ISERROR(1/VLOOKUP($B353,'Justerad allokering'!$B$2:$AG$462,MATCH(F$2,'Justerad allokering'!$B$2:$AF$2,0),FALSE)),VLOOKUP($B353,'Allokerad kvv'!$B$2:$AV$468,MATCH(F$2,'Allokerad kvv'!$B$2:$AV$2,0),FALSE),VLOOKUP($B353,'Justerad allokering'!$B$2:$AG$462,MATCH(F$2,'Justerad allokering'!$B$2:$AF$2,0),FALSE))</f>
        <v>0</v>
      </c>
      <c r="G353" s="28">
        <f>IF(ISERROR(1/VLOOKUP($B353,'Justerad allokering'!$B$2:$AG$462,MATCH(G$2,'Justerad allokering'!$B$2:$AF$2,0),FALSE)),VLOOKUP($B353,'Allokerad kvv'!$B$2:$AV$468,MATCH(G$2,'Allokerad kvv'!$B$2:$AV$2,0),FALSE),VLOOKUP($B353,'Justerad allokering'!$B$2:$AG$462,MATCH(G$2,'Justerad allokering'!$B$2:$AF$2,0),FALSE))</f>
        <v>0</v>
      </c>
      <c r="H353" s="28">
        <f>IF(ISERROR(1/VLOOKUP($B353,'Justerad allokering'!$B$2:$AG$462,MATCH(H$2,'Justerad allokering'!$B$2:$AF$2,0),FALSE)),VLOOKUP($B353,'Allokerad kvv'!$B$2:$AV$468,MATCH(H$2,'Allokerad kvv'!$B$2:$AV$2,0),FALSE),VLOOKUP($B353,'Justerad allokering'!$B$2:$AG$462,MATCH(H$2,'Justerad allokering'!$B$2:$AF$2,0),FALSE))</f>
        <v>0</v>
      </c>
      <c r="I353" s="28">
        <f>IF(ISERROR(1/VLOOKUP($B353,'Justerad allokering'!$B$2:$AG$462,MATCH(I$2,'Justerad allokering'!$B$2:$AF$2,0),FALSE)),VLOOKUP($B353,'Allokerad kvv'!$B$2:$AV$468,MATCH(I$2,'Allokerad kvv'!$B$2:$AV$2,0),FALSE),VLOOKUP($B353,'Justerad allokering'!$B$2:$AG$462,MATCH(I$2,'Justerad allokering'!$B$2:$AF$2,0),FALSE))</f>
        <v>0</v>
      </c>
      <c r="J353" s="28">
        <f>IF(ISERROR(1/VLOOKUP($B353,'Justerad allokering'!$B$2:$AG$462,MATCH(J$2,'Justerad allokering'!$B$2:$AF$2,0),FALSE)),VLOOKUP($B353,'Allokerad kvv'!$B$2:$AV$468,MATCH(J$2,'Allokerad kvv'!$B$2:$AV$2,0),FALSE),VLOOKUP($B353,'Justerad allokering'!$B$2:$AG$462,MATCH(J$2,'Justerad allokering'!$B$2:$AF$2,0),FALSE))</f>
        <v>0</v>
      </c>
      <c r="K353" s="28">
        <f>IF(ISERROR(1/VLOOKUP($B353,'Justerad allokering'!$B$2:$AG$462,MATCH(K$2,'Justerad allokering'!$B$2:$AF$2,0),FALSE)),VLOOKUP($B353,'Allokerad kvv'!$B$2:$AV$468,MATCH(K$2,'Allokerad kvv'!$B$2:$AV$2,0),FALSE),VLOOKUP($B353,'Justerad allokering'!$B$2:$AG$462,MATCH(K$2,'Justerad allokering'!$B$2:$AF$2,0),FALSE))</f>
        <v>0</v>
      </c>
      <c r="L353" s="28">
        <f>IF(ISERROR(1/VLOOKUP($B353,'Justerad allokering'!$B$2:$AG$462,MATCH(L$2,'Justerad allokering'!$B$2:$AF$2,0),FALSE)),VLOOKUP($B353,'Allokerad kvv'!$B$2:$AV$468,MATCH(L$2,'Allokerad kvv'!$B$2:$AV$2,0),FALSE),VLOOKUP($B353,'Justerad allokering'!$B$2:$AG$462,MATCH(L$2,'Justerad allokering'!$B$2:$AF$2,0),FALSE))</f>
        <v>0</v>
      </c>
      <c r="M353" s="28">
        <f>IF(ISERROR(1/VLOOKUP($B353,'Justerad allokering'!$B$2:$AG$462,MATCH(M$2,'Justerad allokering'!$B$2:$AF$2,0),FALSE)),VLOOKUP($B353,'Allokerad kvv'!$B$2:$AV$468,MATCH(M$2,'Allokerad kvv'!$B$2:$AV$2,0),FALSE),VLOOKUP($B353,'Justerad allokering'!$B$2:$AG$462,MATCH(M$2,'Justerad allokering'!$B$2:$AF$2,0),FALSE))</f>
        <v>0</v>
      </c>
      <c r="N353" s="28">
        <f>IF(ISERROR(1/VLOOKUP($B353,'Justerad allokering'!$B$2:$AG$462,MATCH(N$2,'Justerad allokering'!$B$2:$AF$2,0),FALSE)),VLOOKUP($B353,'Allokerad kvv'!$B$2:$AV$468,MATCH(N$2,'Allokerad kvv'!$B$2:$AV$2,0),FALSE),VLOOKUP($B353,'Justerad allokering'!$B$2:$AG$462,MATCH(N$2,'Justerad allokering'!$B$2:$AF$2,0),FALSE))</f>
        <v>0</v>
      </c>
      <c r="O353" s="28">
        <f>IF(ISERROR(1/VLOOKUP($B353,'Justerad allokering'!$B$2:$AG$462,MATCH(O$2,'Justerad allokering'!$B$2:$AF$2,0),FALSE)),VLOOKUP($B353,'Allokerad kvv'!$B$2:$AV$468,MATCH(O$2,'Allokerad kvv'!$B$2:$AV$2,0),FALSE),VLOOKUP($B353,'Justerad allokering'!$B$2:$AG$462,MATCH(O$2,'Justerad allokering'!$B$2:$AF$2,0),FALSE))</f>
        <v>0</v>
      </c>
      <c r="P353" s="28">
        <f>IF(ISERROR(1/VLOOKUP($B353,'Justerad allokering'!$B$2:$AG$462,MATCH(P$2,'Justerad allokering'!$B$2:$AF$2,0),FALSE)),VLOOKUP($B353,'Allokerad kvv'!$B$2:$AV$468,MATCH(P$2,'Allokerad kvv'!$B$2:$AV$2,0),FALSE),VLOOKUP($B353,'Justerad allokering'!$B$2:$AG$462,MATCH(P$2,'Justerad allokering'!$B$2:$AF$2,0),FALSE))</f>
        <v>0</v>
      </c>
      <c r="Q353" s="28">
        <f>IF(ISERROR(1/VLOOKUP($B353,'Justerad allokering'!$B$2:$AG$462,MATCH(Q$2,'Justerad allokering'!$B$2:$AF$2,0),FALSE)),VLOOKUP($B353,'Allokerad kvv'!$B$2:$AV$468,MATCH(Q$2,'Allokerad kvv'!$B$2:$AV$2,0),FALSE),VLOOKUP($B353,'Justerad allokering'!$B$2:$AG$462,MATCH(Q$2,'Justerad allokering'!$B$2:$AF$2,0),FALSE))</f>
        <v>0</v>
      </c>
      <c r="R353" s="28">
        <f>IF(ISERROR(1/VLOOKUP($B353,'Justerad allokering'!$B$2:$AG$462,MATCH(R$2,'Justerad allokering'!$B$2:$AF$2,0),FALSE)),VLOOKUP($B353,'Allokerad kvv'!$B$2:$AV$468,MATCH(R$2,'Allokerad kvv'!$B$2:$AV$2,0),FALSE),VLOOKUP($B353,'Justerad allokering'!$B$2:$AG$462,MATCH(R$2,'Justerad allokering'!$B$2:$AF$2,0),FALSE))</f>
        <v>0</v>
      </c>
      <c r="S353" s="28">
        <f>IF(ISERROR(1/VLOOKUP($B353,'Justerad allokering'!$B$2:$AG$462,MATCH(S$2,'Justerad allokering'!$B$2:$AF$2,0),FALSE)),VLOOKUP($B353,'Allokerad kvv'!$B$2:$AV$468,MATCH(S$2,'Allokerad kvv'!$B$2:$AV$2,0),FALSE),VLOOKUP($B353,'Justerad allokering'!$B$2:$AG$462,MATCH(S$2,'Justerad allokering'!$B$2:$AF$2,0),FALSE))</f>
        <v>0</v>
      </c>
      <c r="T353" s="28">
        <f>IF(ISERROR(1/VLOOKUP($B353,'Justerad allokering'!$B$2:$AG$462,MATCH(T$2,'Justerad allokering'!$B$2:$AF$2,0),FALSE)),VLOOKUP($B353,'Allokerad kvv'!$B$2:$AV$468,MATCH(T$2,'Allokerad kvv'!$B$2:$AV$2,0),FALSE),VLOOKUP($B353,'Justerad allokering'!$B$2:$AG$462,MATCH(T$2,'Justerad allokering'!$B$2:$AF$2,0),FALSE))</f>
        <v>0</v>
      </c>
      <c r="U353" s="28">
        <f>IF(ISERROR(1/VLOOKUP($B353,'Justerad allokering'!$B$2:$AG$462,MATCH(U$2,'Justerad allokering'!$B$2:$AF$2,0),FALSE)),VLOOKUP($B353,'Allokerad kvv'!$B$2:$AV$468,MATCH(U$2,'Allokerad kvv'!$B$2:$AV$2,0),FALSE),VLOOKUP($B353,'Justerad allokering'!$B$2:$AG$462,MATCH(U$2,'Justerad allokering'!$B$2:$AF$2,0),FALSE))</f>
        <v>0</v>
      </c>
      <c r="V353" s="28">
        <f>IF(ISERROR(1/VLOOKUP($B353,'Justerad allokering'!$B$2:$AG$462,MATCH(V$2,'Justerad allokering'!$B$2:$AF$2,0),FALSE)),VLOOKUP($B353,'Allokerad kvv'!$B$2:$AV$468,MATCH(V$2,'Allokerad kvv'!$B$2:$AV$2,0),FALSE),VLOOKUP($B353,'Justerad allokering'!$B$2:$AG$462,MATCH(V$2,'Justerad allokering'!$B$2:$AF$2,0),FALSE))</f>
        <v>0</v>
      </c>
      <c r="W353" s="28">
        <f>IF(ISERROR(1/VLOOKUP($B353,'Justerad allokering'!$B$2:$AG$462,MATCH(W$2,'Justerad allokering'!$B$2:$AF$2,0),FALSE)),VLOOKUP($B353,'Allokerad kvv'!$B$2:$AV$468,MATCH(W$2,'Allokerad kvv'!$B$2:$AV$2,0),FALSE),VLOOKUP($B353,'Justerad allokering'!$B$2:$AG$462,MATCH(W$2,'Justerad allokering'!$B$2:$AF$2,0),FALSE))</f>
        <v>0</v>
      </c>
      <c r="X353" s="28">
        <f>IF(ISERROR(1/VLOOKUP($B353,'Justerad allokering'!$B$2:$AG$462,MATCH(X$2,'Justerad allokering'!$B$2:$AF$2,0),FALSE)),VLOOKUP($B353,'Allokerad kvv'!$B$2:$AV$468,MATCH(X$2,'Allokerad kvv'!$B$2:$AV$2,0),FALSE),VLOOKUP($B353,'Justerad allokering'!$B$2:$AG$462,MATCH(X$2,'Justerad allokering'!$B$2:$AF$2,0),FALSE))</f>
        <v>0</v>
      </c>
      <c r="Y353" s="28">
        <f>IF(ISERROR(1/VLOOKUP($B353,'Justerad allokering'!$B$2:$AG$462,MATCH(Y$2,'Justerad allokering'!$B$2:$AF$2,0),FALSE)),VLOOKUP($B353,'Allokerad kvv'!$B$2:$AV$468,MATCH(Y$2,'Allokerad kvv'!$B$2:$AV$2,0),FALSE),VLOOKUP($B353,'Justerad allokering'!$B$2:$AG$462,MATCH(Y$2,'Justerad allokering'!$B$2:$AF$2,0),FALSE))</f>
        <v>0</v>
      </c>
      <c r="Z353" s="28">
        <f>IF(ISERROR(1/VLOOKUP($B353,'Justerad allokering'!$B$2:$AG$462,MATCH(Z$2,'Justerad allokering'!$B$2:$AF$2,0),FALSE)),VLOOKUP($B353,'Allokerad kvv'!$B$2:$AV$468,MATCH(Z$2,'Allokerad kvv'!$B$2:$AV$2,0),FALSE),VLOOKUP($B353,'Justerad allokering'!$B$2:$AG$462,MATCH(Z$2,'Justerad allokering'!$B$2:$AF$2,0),FALSE))</f>
        <v>0</v>
      </c>
      <c r="AA353" s="28"/>
      <c r="AB353" s="28"/>
      <c r="AE353">
        <f t="shared" si="15"/>
        <v>0</v>
      </c>
      <c r="AG353">
        <f t="shared" si="16"/>
        <v>0</v>
      </c>
      <c r="AH353">
        <f t="shared" si="17"/>
        <v>0</v>
      </c>
      <c r="AI353" s="55" t="str">
        <f>IF(AH353=0,"",AH353/VLOOKUP(B353,Kraftvärmeprod!$B$1:$BC$480,MATCH("Summa tillförd energi exklusive rökgaskondensering",Kraftvärmeprod!$B$1:$BC$1,0),FALSE))</f>
        <v/>
      </c>
    </row>
    <row r="354" spans="1:35" x14ac:dyDescent="0.25">
      <c r="A354" s="28" t="s">
        <v>474</v>
      </c>
      <c r="B354" s="28" t="s">
        <v>476</v>
      </c>
      <c r="C354" s="28">
        <f>IF(ISERROR(1/VLOOKUP($B354,'Justerad allokering'!$B$2:$AG$462,MATCH(C$2,'Justerad allokering'!$B$2:$AF$2,0),FALSE)),VLOOKUP($B354,'Allokerad kvv'!$B$2:$AV$468,MATCH(C$2,'Allokerad kvv'!$B$2:$AV$2,0),FALSE),VLOOKUP($B354,'Justerad allokering'!$B$2:$AG$462,MATCH(C$2,'Justerad allokering'!$B$2:$AF$2,0),FALSE))</f>
        <v>0</v>
      </c>
      <c r="D354" s="28">
        <f>IF(ISERROR(1/VLOOKUP($B354,'Justerad allokering'!$B$2:$AG$462,MATCH(D$2,'Justerad allokering'!$B$2:$AF$2,0),FALSE)),VLOOKUP($B354,'Allokerad kvv'!$B$2:$AV$468,MATCH(D$2,'Allokerad kvv'!$B$2:$AV$2,0),FALSE),VLOOKUP($B354,'Justerad allokering'!$B$2:$AG$462,MATCH(D$2,'Justerad allokering'!$B$2:$AF$2,0),FALSE))</f>
        <v>0</v>
      </c>
      <c r="E354" s="28">
        <f>IF(ISERROR(1/VLOOKUP($B354,'Justerad allokering'!$B$2:$AG$462,MATCH(E$2,'Justerad allokering'!$B$2:$AF$2,0),FALSE)),VLOOKUP($B354,'Allokerad kvv'!$B$2:$AV$468,MATCH(E$2,'Allokerad kvv'!$B$2:$AV$2,0),FALSE),VLOOKUP($B354,'Justerad allokering'!$B$2:$AG$462,MATCH(E$2,'Justerad allokering'!$B$2:$AF$2,0),FALSE))</f>
        <v>0</v>
      </c>
      <c r="F354" s="28">
        <f>IF(ISERROR(1/VLOOKUP($B354,'Justerad allokering'!$B$2:$AG$462,MATCH(F$2,'Justerad allokering'!$B$2:$AF$2,0),FALSE)),VLOOKUP($B354,'Allokerad kvv'!$B$2:$AV$468,MATCH(F$2,'Allokerad kvv'!$B$2:$AV$2,0),FALSE),VLOOKUP($B354,'Justerad allokering'!$B$2:$AG$462,MATCH(F$2,'Justerad allokering'!$B$2:$AF$2,0),FALSE))</f>
        <v>0</v>
      </c>
      <c r="G354" s="28">
        <f>IF(ISERROR(1/VLOOKUP($B354,'Justerad allokering'!$B$2:$AG$462,MATCH(G$2,'Justerad allokering'!$B$2:$AF$2,0),FALSE)),VLOOKUP($B354,'Allokerad kvv'!$B$2:$AV$468,MATCH(G$2,'Allokerad kvv'!$B$2:$AV$2,0),FALSE),VLOOKUP($B354,'Justerad allokering'!$B$2:$AG$462,MATCH(G$2,'Justerad allokering'!$B$2:$AF$2,0),FALSE))</f>
        <v>2.04529E-2</v>
      </c>
      <c r="H354" s="28">
        <f>IF(ISERROR(1/VLOOKUP($B354,'Justerad allokering'!$B$2:$AG$462,MATCH(H$2,'Justerad allokering'!$B$2:$AF$2,0),FALSE)),VLOOKUP($B354,'Allokerad kvv'!$B$2:$AV$468,MATCH(H$2,'Allokerad kvv'!$B$2:$AV$2,0),FALSE),VLOOKUP($B354,'Justerad allokering'!$B$2:$AG$462,MATCH(H$2,'Justerad allokering'!$B$2:$AF$2,0),FALSE))</f>
        <v>0</v>
      </c>
      <c r="I354" s="28">
        <f>IF(ISERROR(1/VLOOKUP($B354,'Justerad allokering'!$B$2:$AG$462,MATCH(I$2,'Justerad allokering'!$B$2:$AF$2,0),FALSE)),VLOOKUP($B354,'Allokerad kvv'!$B$2:$AV$468,MATCH(I$2,'Allokerad kvv'!$B$2:$AV$2,0),FALSE),VLOOKUP($B354,'Justerad allokering'!$B$2:$AG$462,MATCH(I$2,'Justerad allokering'!$B$2:$AF$2,0),FALSE))</f>
        <v>0</v>
      </c>
      <c r="J354" s="28">
        <f>IF(ISERROR(1/VLOOKUP($B354,'Justerad allokering'!$B$2:$AG$462,MATCH(J$2,'Justerad allokering'!$B$2:$AF$2,0),FALSE)),VLOOKUP($B354,'Allokerad kvv'!$B$2:$AV$468,MATCH(J$2,'Allokerad kvv'!$B$2:$AV$2,0),FALSE),VLOOKUP($B354,'Justerad allokering'!$B$2:$AG$462,MATCH(J$2,'Justerad allokering'!$B$2:$AF$2,0),FALSE))</f>
        <v>0.74934500000000004</v>
      </c>
      <c r="K354" s="28">
        <f>IF(ISERROR(1/VLOOKUP($B354,'Justerad allokering'!$B$2:$AG$462,MATCH(K$2,'Justerad allokering'!$B$2:$AF$2,0),FALSE)),VLOOKUP($B354,'Allokerad kvv'!$B$2:$AV$468,MATCH(K$2,'Allokerad kvv'!$B$2:$AV$2,0),FALSE),VLOOKUP($B354,'Justerad allokering'!$B$2:$AG$462,MATCH(K$2,'Justerad allokering'!$B$2:$AF$2,0),FALSE))</f>
        <v>1.6988700000000001</v>
      </c>
      <c r="L354" s="28">
        <f>IF(ISERROR(1/VLOOKUP($B354,'Justerad allokering'!$B$2:$AG$462,MATCH(L$2,'Justerad allokering'!$B$2:$AF$2,0),FALSE)),VLOOKUP($B354,'Allokerad kvv'!$B$2:$AV$468,MATCH(L$2,'Allokerad kvv'!$B$2:$AV$2,0),FALSE),VLOOKUP($B354,'Justerad allokering'!$B$2:$AG$462,MATCH(L$2,'Justerad allokering'!$B$2:$AF$2,0),FALSE))</f>
        <v>0</v>
      </c>
      <c r="M354" s="28">
        <f>IF(ISERROR(1/VLOOKUP($B354,'Justerad allokering'!$B$2:$AG$462,MATCH(M$2,'Justerad allokering'!$B$2:$AF$2,0),FALSE)),VLOOKUP($B354,'Allokerad kvv'!$B$2:$AV$468,MATCH(M$2,'Allokerad kvv'!$B$2:$AV$2,0),FALSE),VLOOKUP($B354,'Justerad allokering'!$B$2:$AG$462,MATCH(M$2,'Justerad allokering'!$B$2:$AF$2,0),FALSE))</f>
        <v>89.296899999999994</v>
      </c>
      <c r="N354" s="28">
        <f>IF(ISERROR(1/VLOOKUP($B354,'Justerad allokering'!$B$2:$AG$462,MATCH(N$2,'Justerad allokering'!$B$2:$AF$2,0),FALSE)),VLOOKUP($B354,'Allokerad kvv'!$B$2:$AV$468,MATCH(N$2,'Allokerad kvv'!$B$2:$AV$2,0),FALSE),VLOOKUP($B354,'Justerad allokering'!$B$2:$AG$462,MATCH(N$2,'Justerad allokering'!$B$2:$AF$2,0),FALSE))</f>
        <v>0</v>
      </c>
      <c r="O354" s="28">
        <f>IF(ISERROR(1/VLOOKUP($B354,'Justerad allokering'!$B$2:$AG$462,MATCH(O$2,'Justerad allokering'!$B$2:$AF$2,0),FALSE)),VLOOKUP($B354,'Allokerad kvv'!$B$2:$AV$468,MATCH(O$2,'Allokerad kvv'!$B$2:$AV$2,0),FALSE),VLOOKUP($B354,'Justerad allokering'!$B$2:$AG$462,MATCH(O$2,'Justerad allokering'!$B$2:$AF$2,0),FALSE))</f>
        <v>0</v>
      </c>
      <c r="P354" s="28">
        <f>IF(ISERROR(1/VLOOKUP($B354,'Justerad allokering'!$B$2:$AG$462,MATCH(P$2,'Justerad allokering'!$B$2:$AF$2,0),FALSE)),VLOOKUP($B354,'Allokerad kvv'!$B$2:$AV$468,MATCH(P$2,'Allokerad kvv'!$B$2:$AV$2,0),FALSE),VLOOKUP($B354,'Justerad allokering'!$B$2:$AG$462,MATCH(P$2,'Justerad allokering'!$B$2:$AF$2,0),FALSE))</f>
        <v>0.124891</v>
      </c>
      <c r="Q354" s="28">
        <f>IF(ISERROR(1/VLOOKUP($B354,'Justerad allokering'!$B$2:$AG$462,MATCH(Q$2,'Justerad allokering'!$B$2:$AF$2,0),FALSE)),VLOOKUP($B354,'Allokerad kvv'!$B$2:$AV$468,MATCH(Q$2,'Allokerad kvv'!$B$2:$AV$2,0),FALSE),VLOOKUP($B354,'Justerad allokering'!$B$2:$AG$462,MATCH(Q$2,'Justerad allokering'!$B$2:$AF$2,0),FALSE))</f>
        <v>0</v>
      </c>
      <c r="R354" s="28">
        <f>IF(ISERROR(1/VLOOKUP($B354,'Justerad allokering'!$B$2:$AG$462,MATCH(R$2,'Justerad allokering'!$B$2:$AF$2,0),FALSE)),VLOOKUP($B354,'Allokerad kvv'!$B$2:$AV$468,MATCH(R$2,'Allokerad kvv'!$B$2:$AV$2,0),FALSE),VLOOKUP($B354,'Justerad allokering'!$B$2:$AG$462,MATCH(R$2,'Justerad allokering'!$B$2:$AF$2,0),FALSE))</f>
        <v>0</v>
      </c>
      <c r="S354" s="28">
        <f>IF(ISERROR(1/VLOOKUP($B354,'Justerad allokering'!$B$2:$AG$462,MATCH(S$2,'Justerad allokering'!$B$2:$AF$2,0),FALSE)),VLOOKUP($B354,'Allokerad kvv'!$B$2:$AV$468,MATCH(S$2,'Allokerad kvv'!$B$2:$AV$2,0),FALSE),VLOOKUP($B354,'Justerad allokering'!$B$2:$AG$462,MATCH(S$2,'Justerad allokering'!$B$2:$AF$2,0),FALSE))</f>
        <v>0</v>
      </c>
      <c r="T354" s="28">
        <f>IF(ISERROR(1/VLOOKUP($B354,'Justerad allokering'!$B$2:$AG$462,MATCH(T$2,'Justerad allokering'!$B$2:$AF$2,0),FALSE)),VLOOKUP($B354,'Allokerad kvv'!$B$2:$AV$468,MATCH(T$2,'Allokerad kvv'!$B$2:$AV$2,0),FALSE),VLOOKUP($B354,'Justerad allokering'!$B$2:$AG$462,MATCH(T$2,'Justerad allokering'!$B$2:$AF$2,0),FALSE))</f>
        <v>0</v>
      </c>
      <c r="U354" s="28">
        <f>IF(ISERROR(1/VLOOKUP($B354,'Justerad allokering'!$B$2:$AG$462,MATCH(U$2,'Justerad allokering'!$B$2:$AF$2,0),FALSE)),VLOOKUP($B354,'Allokerad kvv'!$B$2:$AV$468,MATCH(U$2,'Allokerad kvv'!$B$2:$AV$2,0),FALSE),VLOOKUP($B354,'Justerad allokering'!$B$2:$AG$462,MATCH(U$2,'Justerad allokering'!$B$2:$AF$2,0),FALSE))</f>
        <v>0</v>
      </c>
      <c r="V354" s="28">
        <f>IF(ISERROR(1/VLOOKUP($B354,'Justerad allokering'!$B$2:$AG$462,MATCH(V$2,'Justerad allokering'!$B$2:$AF$2,0),FALSE)),VLOOKUP($B354,'Allokerad kvv'!$B$2:$AV$468,MATCH(V$2,'Allokerad kvv'!$B$2:$AV$2,0),FALSE),VLOOKUP($B354,'Justerad allokering'!$B$2:$AG$462,MATCH(V$2,'Justerad allokering'!$B$2:$AF$2,0),FALSE))</f>
        <v>0</v>
      </c>
      <c r="W354" s="28">
        <f>IF(ISERROR(1/VLOOKUP($B354,'Justerad allokering'!$B$2:$AG$462,MATCH(W$2,'Justerad allokering'!$B$2:$AF$2,0),FALSE)),VLOOKUP($B354,'Allokerad kvv'!$B$2:$AV$468,MATCH(W$2,'Allokerad kvv'!$B$2:$AV$2,0),FALSE),VLOOKUP($B354,'Justerad allokering'!$B$2:$AG$462,MATCH(W$2,'Justerad allokering'!$B$2:$AF$2,0),FALSE))</f>
        <v>0</v>
      </c>
      <c r="X354" s="28">
        <f>IF(ISERROR(1/VLOOKUP($B354,'Justerad allokering'!$B$2:$AG$462,MATCH(X$2,'Justerad allokering'!$B$2:$AF$2,0),FALSE)),VLOOKUP($B354,'Allokerad kvv'!$B$2:$AV$468,MATCH(X$2,'Allokerad kvv'!$B$2:$AV$2,0),FALSE),VLOOKUP($B354,'Justerad allokering'!$B$2:$AG$462,MATCH(X$2,'Justerad allokering'!$B$2:$AF$2,0),FALSE))</f>
        <v>0.20452899999999999</v>
      </c>
      <c r="Y354" s="28">
        <f>IF(ISERROR(1/VLOOKUP($B354,'Justerad allokering'!$B$2:$AG$462,MATCH(Y$2,'Justerad allokering'!$B$2:$AF$2,0),FALSE)),VLOOKUP($B354,'Allokerad kvv'!$B$2:$AV$468,MATCH(Y$2,'Allokerad kvv'!$B$2:$AV$2,0),FALSE),VLOOKUP($B354,'Justerad allokering'!$B$2:$AG$462,MATCH(Y$2,'Justerad allokering'!$B$2:$AF$2,0),FALSE))</f>
        <v>0</v>
      </c>
      <c r="Z354" s="28">
        <f>IF(ISERROR(1/VLOOKUP($B354,'Justerad allokering'!$B$2:$AG$462,MATCH(Z$2,'Justerad allokering'!$B$2:$AF$2,0),FALSE)),VLOOKUP($B354,'Allokerad kvv'!$B$2:$AV$468,MATCH(Z$2,'Allokerad kvv'!$B$2:$AV$2,0),FALSE),VLOOKUP($B354,'Justerad allokering'!$B$2:$AG$462,MATCH(Z$2,'Justerad allokering'!$B$2:$AF$2,0),FALSE))</f>
        <v>6.2445399999999998E-2</v>
      </c>
      <c r="AA354" s="28"/>
      <c r="AB354" s="28"/>
      <c r="AE354">
        <f t="shared" si="15"/>
        <v>92.157433299999994</v>
      </c>
      <c r="AG354">
        <f t="shared" si="16"/>
        <v>90.458563299999994</v>
      </c>
      <c r="AH354">
        <f t="shared" si="17"/>
        <v>90.458563299999994</v>
      </c>
      <c r="AI354" s="55">
        <f>IF(AH354=0,"",AH354/VLOOKUP(B354,Kraftvärmeprod!$B$1:$BC$480,MATCH("Summa tillförd energi exklusive rökgaskondensering",Kraftvärmeprod!$B$1:$BC$1,0),FALSE))</f>
        <v>0.62458443209279835</v>
      </c>
    </row>
    <row r="355" spans="1:35" x14ac:dyDescent="0.25">
      <c r="A355" s="28" t="s">
        <v>474</v>
      </c>
      <c r="B355" s="28" t="s">
        <v>477</v>
      </c>
      <c r="C355" s="28">
        <f>IF(ISERROR(1/VLOOKUP($B355,'Justerad allokering'!$B$2:$AG$462,MATCH(C$2,'Justerad allokering'!$B$2:$AF$2,0),FALSE)),VLOOKUP($B355,'Allokerad kvv'!$B$2:$AV$468,MATCH(C$2,'Allokerad kvv'!$B$2:$AV$2,0),FALSE),VLOOKUP($B355,'Justerad allokering'!$B$2:$AG$462,MATCH(C$2,'Justerad allokering'!$B$2:$AF$2,0),FALSE))</f>
        <v>0</v>
      </c>
      <c r="D355" s="28">
        <f>IF(ISERROR(1/VLOOKUP($B355,'Justerad allokering'!$B$2:$AG$462,MATCH(D$2,'Justerad allokering'!$B$2:$AF$2,0),FALSE)),VLOOKUP($B355,'Allokerad kvv'!$B$2:$AV$468,MATCH(D$2,'Allokerad kvv'!$B$2:$AV$2,0),FALSE),VLOOKUP($B355,'Justerad allokering'!$B$2:$AG$462,MATCH(D$2,'Justerad allokering'!$B$2:$AF$2,0),FALSE))</f>
        <v>0</v>
      </c>
      <c r="E355" s="28">
        <f>IF(ISERROR(1/VLOOKUP($B355,'Justerad allokering'!$B$2:$AG$462,MATCH(E$2,'Justerad allokering'!$B$2:$AF$2,0),FALSE)),VLOOKUP($B355,'Allokerad kvv'!$B$2:$AV$468,MATCH(E$2,'Allokerad kvv'!$B$2:$AV$2,0),FALSE),VLOOKUP($B355,'Justerad allokering'!$B$2:$AG$462,MATCH(E$2,'Justerad allokering'!$B$2:$AF$2,0),FALSE))</f>
        <v>0</v>
      </c>
      <c r="F355" s="28">
        <f>IF(ISERROR(1/VLOOKUP($B355,'Justerad allokering'!$B$2:$AG$462,MATCH(F$2,'Justerad allokering'!$B$2:$AF$2,0),FALSE)),VLOOKUP($B355,'Allokerad kvv'!$B$2:$AV$468,MATCH(F$2,'Allokerad kvv'!$B$2:$AV$2,0),FALSE),VLOOKUP($B355,'Justerad allokering'!$B$2:$AG$462,MATCH(F$2,'Justerad allokering'!$B$2:$AF$2,0),FALSE))</f>
        <v>0</v>
      </c>
      <c r="G355" s="28">
        <f>IF(ISERROR(1/VLOOKUP($B355,'Justerad allokering'!$B$2:$AG$462,MATCH(G$2,'Justerad allokering'!$B$2:$AF$2,0),FALSE)),VLOOKUP($B355,'Allokerad kvv'!$B$2:$AV$468,MATCH(G$2,'Allokerad kvv'!$B$2:$AV$2,0),FALSE),VLOOKUP($B355,'Justerad allokering'!$B$2:$AG$462,MATCH(G$2,'Justerad allokering'!$B$2:$AF$2,0),FALSE))</f>
        <v>0</v>
      </c>
      <c r="H355" s="28">
        <f>IF(ISERROR(1/VLOOKUP($B355,'Justerad allokering'!$B$2:$AG$462,MATCH(H$2,'Justerad allokering'!$B$2:$AF$2,0),FALSE)),VLOOKUP($B355,'Allokerad kvv'!$B$2:$AV$468,MATCH(H$2,'Allokerad kvv'!$B$2:$AV$2,0),FALSE),VLOOKUP($B355,'Justerad allokering'!$B$2:$AG$462,MATCH(H$2,'Justerad allokering'!$B$2:$AF$2,0),FALSE))</f>
        <v>0</v>
      </c>
      <c r="I355" s="28">
        <f>IF(ISERROR(1/VLOOKUP($B355,'Justerad allokering'!$B$2:$AG$462,MATCH(I$2,'Justerad allokering'!$B$2:$AF$2,0),FALSE)),VLOOKUP($B355,'Allokerad kvv'!$B$2:$AV$468,MATCH(I$2,'Allokerad kvv'!$B$2:$AV$2,0),FALSE),VLOOKUP($B355,'Justerad allokering'!$B$2:$AG$462,MATCH(I$2,'Justerad allokering'!$B$2:$AF$2,0),FALSE))</f>
        <v>0</v>
      </c>
      <c r="J355" s="28">
        <f>IF(ISERROR(1/VLOOKUP($B355,'Justerad allokering'!$B$2:$AG$462,MATCH(J$2,'Justerad allokering'!$B$2:$AF$2,0),FALSE)),VLOOKUP($B355,'Allokerad kvv'!$B$2:$AV$468,MATCH(J$2,'Allokerad kvv'!$B$2:$AV$2,0),FALSE),VLOOKUP($B355,'Justerad allokering'!$B$2:$AG$462,MATCH(J$2,'Justerad allokering'!$B$2:$AF$2,0),FALSE))</f>
        <v>0</v>
      </c>
      <c r="K355" s="28">
        <f>IF(ISERROR(1/VLOOKUP($B355,'Justerad allokering'!$B$2:$AG$462,MATCH(K$2,'Justerad allokering'!$B$2:$AF$2,0),FALSE)),VLOOKUP($B355,'Allokerad kvv'!$B$2:$AV$468,MATCH(K$2,'Allokerad kvv'!$B$2:$AV$2,0),FALSE),VLOOKUP($B355,'Justerad allokering'!$B$2:$AG$462,MATCH(K$2,'Justerad allokering'!$B$2:$AF$2,0),FALSE))</f>
        <v>0</v>
      </c>
      <c r="L355" s="28">
        <f>IF(ISERROR(1/VLOOKUP($B355,'Justerad allokering'!$B$2:$AG$462,MATCH(L$2,'Justerad allokering'!$B$2:$AF$2,0),FALSE)),VLOOKUP($B355,'Allokerad kvv'!$B$2:$AV$468,MATCH(L$2,'Allokerad kvv'!$B$2:$AV$2,0),FALSE),VLOOKUP($B355,'Justerad allokering'!$B$2:$AG$462,MATCH(L$2,'Justerad allokering'!$B$2:$AF$2,0),FALSE))</f>
        <v>0</v>
      </c>
      <c r="M355" s="28">
        <f>IF(ISERROR(1/VLOOKUP($B355,'Justerad allokering'!$B$2:$AG$462,MATCH(M$2,'Justerad allokering'!$B$2:$AF$2,0),FALSE)),VLOOKUP($B355,'Allokerad kvv'!$B$2:$AV$468,MATCH(M$2,'Allokerad kvv'!$B$2:$AV$2,0),FALSE),VLOOKUP($B355,'Justerad allokering'!$B$2:$AG$462,MATCH(M$2,'Justerad allokering'!$B$2:$AF$2,0),FALSE))</f>
        <v>0</v>
      </c>
      <c r="N355" s="28">
        <f>IF(ISERROR(1/VLOOKUP($B355,'Justerad allokering'!$B$2:$AG$462,MATCH(N$2,'Justerad allokering'!$B$2:$AF$2,0),FALSE)),VLOOKUP($B355,'Allokerad kvv'!$B$2:$AV$468,MATCH(N$2,'Allokerad kvv'!$B$2:$AV$2,0),FALSE),VLOOKUP($B355,'Justerad allokering'!$B$2:$AG$462,MATCH(N$2,'Justerad allokering'!$B$2:$AF$2,0),FALSE))</f>
        <v>0</v>
      </c>
      <c r="O355" s="28">
        <f>IF(ISERROR(1/VLOOKUP($B355,'Justerad allokering'!$B$2:$AG$462,MATCH(O$2,'Justerad allokering'!$B$2:$AF$2,0),FALSE)),VLOOKUP($B355,'Allokerad kvv'!$B$2:$AV$468,MATCH(O$2,'Allokerad kvv'!$B$2:$AV$2,0),FALSE),VLOOKUP($B355,'Justerad allokering'!$B$2:$AG$462,MATCH(O$2,'Justerad allokering'!$B$2:$AF$2,0),FALSE))</f>
        <v>0</v>
      </c>
      <c r="P355" s="28">
        <f>IF(ISERROR(1/VLOOKUP($B355,'Justerad allokering'!$B$2:$AG$462,MATCH(P$2,'Justerad allokering'!$B$2:$AF$2,0),FALSE)),VLOOKUP($B355,'Allokerad kvv'!$B$2:$AV$468,MATCH(P$2,'Allokerad kvv'!$B$2:$AV$2,0),FALSE),VLOOKUP($B355,'Justerad allokering'!$B$2:$AG$462,MATCH(P$2,'Justerad allokering'!$B$2:$AF$2,0),FALSE))</f>
        <v>0</v>
      </c>
      <c r="Q355" s="28">
        <f>IF(ISERROR(1/VLOOKUP($B355,'Justerad allokering'!$B$2:$AG$462,MATCH(Q$2,'Justerad allokering'!$B$2:$AF$2,0),FALSE)),VLOOKUP($B355,'Allokerad kvv'!$B$2:$AV$468,MATCH(Q$2,'Allokerad kvv'!$B$2:$AV$2,0),FALSE),VLOOKUP($B355,'Justerad allokering'!$B$2:$AG$462,MATCH(Q$2,'Justerad allokering'!$B$2:$AF$2,0),FALSE))</f>
        <v>0</v>
      </c>
      <c r="R355" s="28">
        <f>IF(ISERROR(1/VLOOKUP($B355,'Justerad allokering'!$B$2:$AG$462,MATCH(R$2,'Justerad allokering'!$B$2:$AF$2,0),FALSE)),VLOOKUP($B355,'Allokerad kvv'!$B$2:$AV$468,MATCH(R$2,'Allokerad kvv'!$B$2:$AV$2,0),FALSE),VLOOKUP($B355,'Justerad allokering'!$B$2:$AG$462,MATCH(R$2,'Justerad allokering'!$B$2:$AF$2,0),FALSE))</f>
        <v>0</v>
      </c>
      <c r="S355" s="28">
        <f>IF(ISERROR(1/VLOOKUP($B355,'Justerad allokering'!$B$2:$AG$462,MATCH(S$2,'Justerad allokering'!$B$2:$AF$2,0),FALSE)),VLOOKUP($B355,'Allokerad kvv'!$B$2:$AV$468,MATCH(S$2,'Allokerad kvv'!$B$2:$AV$2,0),FALSE),VLOOKUP($B355,'Justerad allokering'!$B$2:$AG$462,MATCH(S$2,'Justerad allokering'!$B$2:$AF$2,0),FALSE))</f>
        <v>0</v>
      </c>
      <c r="T355" s="28">
        <f>IF(ISERROR(1/VLOOKUP($B355,'Justerad allokering'!$B$2:$AG$462,MATCH(T$2,'Justerad allokering'!$B$2:$AF$2,0),FALSE)),VLOOKUP($B355,'Allokerad kvv'!$B$2:$AV$468,MATCH(T$2,'Allokerad kvv'!$B$2:$AV$2,0),FALSE),VLOOKUP($B355,'Justerad allokering'!$B$2:$AG$462,MATCH(T$2,'Justerad allokering'!$B$2:$AF$2,0),FALSE))</f>
        <v>0</v>
      </c>
      <c r="U355" s="28">
        <f>IF(ISERROR(1/VLOOKUP($B355,'Justerad allokering'!$B$2:$AG$462,MATCH(U$2,'Justerad allokering'!$B$2:$AF$2,0),FALSE)),VLOOKUP($B355,'Allokerad kvv'!$B$2:$AV$468,MATCH(U$2,'Allokerad kvv'!$B$2:$AV$2,0),FALSE),VLOOKUP($B355,'Justerad allokering'!$B$2:$AG$462,MATCH(U$2,'Justerad allokering'!$B$2:$AF$2,0),FALSE))</f>
        <v>0</v>
      </c>
      <c r="V355" s="28">
        <f>IF(ISERROR(1/VLOOKUP($B355,'Justerad allokering'!$B$2:$AG$462,MATCH(V$2,'Justerad allokering'!$B$2:$AF$2,0),FALSE)),VLOOKUP($B355,'Allokerad kvv'!$B$2:$AV$468,MATCH(V$2,'Allokerad kvv'!$B$2:$AV$2,0),FALSE),VLOOKUP($B355,'Justerad allokering'!$B$2:$AG$462,MATCH(V$2,'Justerad allokering'!$B$2:$AF$2,0),FALSE))</f>
        <v>0</v>
      </c>
      <c r="W355" s="28">
        <f>IF(ISERROR(1/VLOOKUP($B355,'Justerad allokering'!$B$2:$AG$462,MATCH(W$2,'Justerad allokering'!$B$2:$AF$2,0),FALSE)),VLOOKUP($B355,'Allokerad kvv'!$B$2:$AV$468,MATCH(W$2,'Allokerad kvv'!$B$2:$AV$2,0),FALSE),VLOOKUP($B355,'Justerad allokering'!$B$2:$AG$462,MATCH(W$2,'Justerad allokering'!$B$2:$AF$2,0),FALSE))</f>
        <v>0</v>
      </c>
      <c r="X355" s="28">
        <f>IF(ISERROR(1/VLOOKUP($B355,'Justerad allokering'!$B$2:$AG$462,MATCH(X$2,'Justerad allokering'!$B$2:$AF$2,0),FALSE)),VLOOKUP($B355,'Allokerad kvv'!$B$2:$AV$468,MATCH(X$2,'Allokerad kvv'!$B$2:$AV$2,0),FALSE),VLOOKUP($B355,'Justerad allokering'!$B$2:$AG$462,MATCH(X$2,'Justerad allokering'!$B$2:$AF$2,0),FALSE))</f>
        <v>0</v>
      </c>
      <c r="Y355" s="28">
        <f>IF(ISERROR(1/VLOOKUP($B355,'Justerad allokering'!$B$2:$AG$462,MATCH(Y$2,'Justerad allokering'!$B$2:$AF$2,0),FALSE)),VLOOKUP($B355,'Allokerad kvv'!$B$2:$AV$468,MATCH(Y$2,'Allokerad kvv'!$B$2:$AV$2,0),FALSE),VLOOKUP($B355,'Justerad allokering'!$B$2:$AG$462,MATCH(Y$2,'Justerad allokering'!$B$2:$AF$2,0),FALSE))</f>
        <v>0</v>
      </c>
      <c r="Z355" s="28">
        <f>IF(ISERROR(1/VLOOKUP($B355,'Justerad allokering'!$B$2:$AG$462,MATCH(Z$2,'Justerad allokering'!$B$2:$AF$2,0),FALSE)),VLOOKUP($B355,'Allokerad kvv'!$B$2:$AV$468,MATCH(Z$2,'Allokerad kvv'!$B$2:$AV$2,0),FALSE),VLOOKUP($B355,'Justerad allokering'!$B$2:$AG$462,MATCH(Z$2,'Justerad allokering'!$B$2:$AF$2,0),FALSE))</f>
        <v>0</v>
      </c>
      <c r="AA355" s="28"/>
      <c r="AB355" s="28"/>
      <c r="AE355">
        <f t="shared" si="15"/>
        <v>0</v>
      </c>
      <c r="AG355">
        <f t="shared" si="16"/>
        <v>0</v>
      </c>
      <c r="AH355">
        <f t="shared" si="17"/>
        <v>0</v>
      </c>
      <c r="AI355" s="55" t="str">
        <f>IF(AH355=0,"",AH355/VLOOKUP(B355,Kraftvärmeprod!$B$1:$BC$480,MATCH("Summa tillförd energi exklusive rökgaskondensering",Kraftvärmeprod!$B$1:$BC$1,0),FALSE))</f>
        <v/>
      </c>
    </row>
    <row r="356" spans="1:35" x14ac:dyDescent="0.25">
      <c r="A356" s="28" t="s">
        <v>474</v>
      </c>
      <c r="B356" s="28" t="s">
        <v>478</v>
      </c>
      <c r="C356" s="28">
        <f>IF(ISERROR(1/VLOOKUP($B356,'Justerad allokering'!$B$2:$AG$462,MATCH(C$2,'Justerad allokering'!$B$2:$AF$2,0),FALSE)),VLOOKUP($B356,'Allokerad kvv'!$B$2:$AV$468,MATCH(C$2,'Allokerad kvv'!$B$2:$AV$2,0),FALSE),VLOOKUP($B356,'Justerad allokering'!$B$2:$AG$462,MATCH(C$2,'Justerad allokering'!$B$2:$AF$2,0),FALSE))</f>
        <v>337.471</v>
      </c>
      <c r="D356" s="28">
        <f>IF(ISERROR(1/VLOOKUP($B356,'Justerad allokering'!$B$2:$AG$462,MATCH(D$2,'Justerad allokering'!$B$2:$AF$2,0),FALSE)),VLOOKUP($B356,'Allokerad kvv'!$B$2:$AV$468,MATCH(D$2,'Allokerad kvv'!$B$2:$AV$2,0),FALSE),VLOOKUP($B356,'Justerad allokering'!$B$2:$AG$462,MATCH(D$2,'Justerad allokering'!$B$2:$AF$2,0),FALSE))</f>
        <v>0</v>
      </c>
      <c r="E356" s="28">
        <f>IF(ISERROR(1/VLOOKUP($B356,'Justerad allokering'!$B$2:$AG$462,MATCH(E$2,'Justerad allokering'!$B$2:$AF$2,0),FALSE)),VLOOKUP($B356,'Allokerad kvv'!$B$2:$AV$468,MATCH(E$2,'Allokerad kvv'!$B$2:$AV$2,0),FALSE),VLOOKUP($B356,'Justerad allokering'!$B$2:$AG$462,MATCH(E$2,'Justerad allokering'!$B$2:$AF$2,0),FALSE))</f>
        <v>13.556800000000001</v>
      </c>
      <c r="F356" s="28">
        <f>IF(ISERROR(1/VLOOKUP($B356,'Justerad allokering'!$B$2:$AG$462,MATCH(F$2,'Justerad allokering'!$B$2:$AF$2,0),FALSE)),VLOOKUP($B356,'Allokerad kvv'!$B$2:$AV$468,MATCH(F$2,'Allokerad kvv'!$B$2:$AV$2,0),FALSE),VLOOKUP($B356,'Justerad allokering'!$B$2:$AG$462,MATCH(F$2,'Justerad allokering'!$B$2:$AF$2,0),FALSE))</f>
        <v>0</v>
      </c>
      <c r="G356" s="28">
        <f>IF(ISERROR(1/VLOOKUP($B356,'Justerad allokering'!$B$2:$AG$462,MATCH(G$2,'Justerad allokering'!$B$2:$AF$2,0),FALSE)),VLOOKUP($B356,'Allokerad kvv'!$B$2:$AV$468,MATCH(G$2,'Allokerad kvv'!$B$2:$AV$2,0),FALSE),VLOOKUP($B356,'Justerad allokering'!$B$2:$AG$462,MATCH(G$2,'Justerad allokering'!$B$2:$AF$2,0),FALSE))</f>
        <v>4.7737600000000002</v>
      </c>
      <c r="H356" s="28">
        <f>IF(ISERROR(1/VLOOKUP($B356,'Justerad allokering'!$B$2:$AG$462,MATCH(H$2,'Justerad allokering'!$B$2:$AF$2,0),FALSE)),VLOOKUP($B356,'Allokerad kvv'!$B$2:$AV$468,MATCH(H$2,'Allokerad kvv'!$B$2:$AV$2,0),FALSE),VLOOKUP($B356,'Justerad allokering'!$B$2:$AG$462,MATCH(H$2,'Justerad allokering'!$B$2:$AF$2,0),FALSE))</f>
        <v>0</v>
      </c>
      <c r="I356" s="28">
        <f>IF(ISERROR(1/VLOOKUP($B356,'Justerad allokering'!$B$2:$AG$462,MATCH(I$2,'Justerad allokering'!$B$2:$AF$2,0),FALSE)),VLOOKUP($B356,'Allokerad kvv'!$B$2:$AV$468,MATCH(I$2,'Allokerad kvv'!$B$2:$AV$2,0),FALSE),VLOOKUP($B356,'Justerad allokering'!$B$2:$AG$462,MATCH(I$2,'Justerad allokering'!$B$2:$AF$2,0),FALSE))</f>
        <v>41.067399999999999</v>
      </c>
      <c r="J356" s="28">
        <f>IF(ISERROR(1/VLOOKUP($B356,'Justerad allokering'!$B$2:$AG$462,MATCH(J$2,'Justerad allokering'!$B$2:$AF$2,0),FALSE)),VLOOKUP($B356,'Allokerad kvv'!$B$2:$AV$468,MATCH(J$2,'Allokerad kvv'!$B$2:$AV$2,0),FALSE),VLOOKUP($B356,'Justerad allokering'!$B$2:$AG$462,MATCH(J$2,'Justerad allokering'!$B$2:$AF$2,0),FALSE))</f>
        <v>19.027100000000001</v>
      </c>
      <c r="K356" s="28">
        <f>IF(ISERROR(1/VLOOKUP($B356,'Justerad allokering'!$B$2:$AG$462,MATCH(K$2,'Justerad allokering'!$B$2:$AF$2,0),FALSE)),VLOOKUP($B356,'Allokerad kvv'!$B$2:$AV$468,MATCH(K$2,'Allokerad kvv'!$B$2:$AV$2,0),FALSE),VLOOKUP($B356,'Justerad allokering'!$B$2:$AG$462,MATCH(K$2,'Justerad allokering'!$B$2:$AF$2,0),FALSE))</f>
        <v>35.6631</v>
      </c>
      <c r="L356" s="28">
        <f>IF(ISERROR(1/VLOOKUP($B356,'Justerad allokering'!$B$2:$AG$462,MATCH(L$2,'Justerad allokering'!$B$2:$AF$2,0),FALSE)),VLOOKUP($B356,'Allokerad kvv'!$B$2:$AV$468,MATCH(L$2,'Allokerad kvv'!$B$2:$AV$2,0),FALSE),VLOOKUP($B356,'Justerad allokering'!$B$2:$AG$462,MATCH(L$2,'Justerad allokering'!$B$2:$AF$2,0),FALSE))</f>
        <v>0</v>
      </c>
      <c r="M356" s="28">
        <f>IF(ISERROR(1/VLOOKUP($B356,'Justerad allokering'!$B$2:$AG$462,MATCH(M$2,'Justerad allokering'!$B$2:$AF$2,0),FALSE)),VLOOKUP($B356,'Allokerad kvv'!$B$2:$AV$468,MATCH(M$2,'Allokerad kvv'!$B$2:$AV$2,0),FALSE),VLOOKUP($B356,'Justerad allokering'!$B$2:$AG$462,MATCH(M$2,'Justerad allokering'!$B$2:$AF$2,0),FALSE))</f>
        <v>121.714</v>
      </c>
      <c r="N356" s="28">
        <f>IF(ISERROR(1/VLOOKUP($B356,'Justerad allokering'!$B$2:$AG$462,MATCH(N$2,'Justerad allokering'!$B$2:$AF$2,0),FALSE)),VLOOKUP($B356,'Allokerad kvv'!$B$2:$AV$468,MATCH(N$2,'Allokerad kvv'!$B$2:$AV$2,0),FALSE),VLOOKUP($B356,'Justerad allokering'!$B$2:$AG$462,MATCH(N$2,'Justerad allokering'!$B$2:$AF$2,0),FALSE))</f>
        <v>274</v>
      </c>
      <c r="O356" s="28">
        <f>IF(ISERROR(1/VLOOKUP($B356,'Justerad allokering'!$B$2:$AG$462,MATCH(O$2,'Justerad allokering'!$B$2:$AF$2,0),FALSE)),VLOOKUP($B356,'Allokerad kvv'!$B$2:$AV$468,MATCH(O$2,'Allokerad kvv'!$B$2:$AV$2,0),FALSE),VLOOKUP($B356,'Justerad allokering'!$B$2:$AG$462,MATCH(O$2,'Justerad allokering'!$B$2:$AF$2,0),FALSE))</f>
        <v>0</v>
      </c>
      <c r="P356" s="28">
        <f>IF(ISERROR(1/VLOOKUP($B356,'Justerad allokering'!$B$2:$AG$462,MATCH(P$2,'Justerad allokering'!$B$2:$AF$2,0),FALSE)),VLOOKUP($B356,'Allokerad kvv'!$B$2:$AV$468,MATCH(P$2,'Allokerad kvv'!$B$2:$AV$2,0),FALSE),VLOOKUP($B356,'Justerad allokering'!$B$2:$AG$462,MATCH(P$2,'Justerad allokering'!$B$2:$AF$2,0),FALSE))</f>
        <v>4.8757099999999998</v>
      </c>
      <c r="Q356" s="28">
        <f>IF(ISERROR(1/VLOOKUP($B356,'Justerad allokering'!$B$2:$AG$462,MATCH(Q$2,'Justerad allokering'!$B$2:$AF$2,0),FALSE)),VLOOKUP($B356,'Allokerad kvv'!$B$2:$AV$468,MATCH(Q$2,'Allokerad kvv'!$B$2:$AV$2,0),FALSE),VLOOKUP($B356,'Justerad allokering'!$B$2:$AG$462,MATCH(Q$2,'Justerad allokering'!$B$2:$AF$2,0),FALSE))</f>
        <v>99.327200000000005</v>
      </c>
      <c r="R356" s="28">
        <f>IF(ISERROR(1/VLOOKUP($B356,'Justerad allokering'!$B$2:$AG$462,MATCH(R$2,'Justerad allokering'!$B$2:$AF$2,0),FALSE)),VLOOKUP($B356,'Allokerad kvv'!$B$2:$AV$468,MATCH(R$2,'Allokerad kvv'!$B$2:$AV$2,0),FALSE),VLOOKUP($B356,'Justerad allokering'!$B$2:$AG$462,MATCH(R$2,'Justerad allokering'!$B$2:$AF$2,0),FALSE))</f>
        <v>0</v>
      </c>
      <c r="S356" s="28">
        <f>IF(ISERROR(1/VLOOKUP($B356,'Justerad allokering'!$B$2:$AG$462,MATCH(S$2,'Justerad allokering'!$B$2:$AF$2,0),FALSE)),VLOOKUP($B356,'Allokerad kvv'!$B$2:$AV$468,MATCH(S$2,'Allokerad kvv'!$B$2:$AV$2,0),FALSE),VLOOKUP($B356,'Justerad allokering'!$B$2:$AG$462,MATCH(S$2,'Justerad allokering'!$B$2:$AF$2,0),FALSE))</f>
        <v>0</v>
      </c>
      <c r="T356" s="28">
        <f>IF(ISERROR(1/VLOOKUP($B356,'Justerad allokering'!$B$2:$AG$462,MATCH(T$2,'Justerad allokering'!$B$2:$AF$2,0),FALSE)),VLOOKUP($B356,'Allokerad kvv'!$B$2:$AV$468,MATCH(T$2,'Allokerad kvv'!$B$2:$AV$2,0),FALSE),VLOOKUP($B356,'Justerad allokering'!$B$2:$AG$462,MATCH(T$2,'Justerad allokering'!$B$2:$AF$2,0),FALSE))</f>
        <v>0</v>
      </c>
      <c r="U356" s="28">
        <f>IF(ISERROR(1/VLOOKUP($B356,'Justerad allokering'!$B$2:$AG$462,MATCH(U$2,'Justerad allokering'!$B$2:$AF$2,0),FALSE)),VLOOKUP($B356,'Allokerad kvv'!$B$2:$AV$468,MATCH(U$2,'Allokerad kvv'!$B$2:$AV$2,0),FALSE),VLOOKUP($B356,'Justerad allokering'!$B$2:$AG$462,MATCH(U$2,'Justerad allokering'!$B$2:$AF$2,0),FALSE))</f>
        <v>0</v>
      </c>
      <c r="V356" s="28">
        <f>IF(ISERROR(1/VLOOKUP($B356,'Justerad allokering'!$B$2:$AG$462,MATCH(V$2,'Justerad allokering'!$B$2:$AF$2,0),FALSE)),VLOOKUP($B356,'Allokerad kvv'!$B$2:$AV$468,MATCH(V$2,'Allokerad kvv'!$B$2:$AV$2,0),FALSE),VLOOKUP($B356,'Justerad allokering'!$B$2:$AG$462,MATCH(V$2,'Justerad allokering'!$B$2:$AF$2,0),FALSE))</f>
        <v>0</v>
      </c>
      <c r="W356" s="28">
        <f>IF(ISERROR(1/VLOOKUP($B356,'Justerad allokering'!$B$2:$AG$462,MATCH(W$2,'Justerad allokering'!$B$2:$AF$2,0),FALSE)),VLOOKUP($B356,'Allokerad kvv'!$B$2:$AV$468,MATCH(W$2,'Allokerad kvv'!$B$2:$AV$2,0),FALSE),VLOOKUP($B356,'Justerad allokering'!$B$2:$AG$462,MATCH(W$2,'Justerad allokering'!$B$2:$AF$2,0),FALSE))</f>
        <v>0</v>
      </c>
      <c r="X356" s="28">
        <f>IF(ISERROR(1/VLOOKUP($B356,'Justerad allokering'!$B$2:$AG$462,MATCH(X$2,'Justerad allokering'!$B$2:$AF$2,0),FALSE)),VLOOKUP($B356,'Allokerad kvv'!$B$2:$AV$468,MATCH(X$2,'Allokerad kvv'!$B$2:$AV$2,0),FALSE),VLOOKUP($B356,'Justerad allokering'!$B$2:$AG$462,MATCH(X$2,'Justerad allokering'!$B$2:$AF$2,0),FALSE))</f>
        <v>58.723799999999997</v>
      </c>
      <c r="Y356" s="28">
        <f>IF(ISERROR(1/VLOOKUP($B356,'Justerad allokering'!$B$2:$AG$462,MATCH(Y$2,'Justerad allokering'!$B$2:$AF$2,0),FALSE)),VLOOKUP($B356,'Allokerad kvv'!$B$2:$AV$468,MATCH(Y$2,'Allokerad kvv'!$B$2:$AV$2,0),FALSE),VLOOKUP($B356,'Justerad allokering'!$B$2:$AG$462,MATCH(Y$2,'Justerad allokering'!$B$2:$AF$2,0),FALSE))</f>
        <v>0</v>
      </c>
      <c r="Z356" s="28">
        <f>IF(ISERROR(1/VLOOKUP($B356,'Justerad allokering'!$B$2:$AG$462,MATCH(Z$2,'Justerad allokering'!$B$2:$AF$2,0),FALSE)),VLOOKUP($B356,'Allokerad kvv'!$B$2:$AV$468,MATCH(Z$2,'Allokerad kvv'!$B$2:$AV$2,0),FALSE),VLOOKUP($B356,'Justerad allokering'!$B$2:$AG$462,MATCH(Z$2,'Justerad allokering'!$B$2:$AF$2,0),FALSE))</f>
        <v>23.189299999999999</v>
      </c>
      <c r="AA356" s="28"/>
      <c r="AB356" s="28"/>
      <c r="AE356">
        <f t="shared" si="15"/>
        <v>1033.3891699999999</v>
      </c>
      <c r="AG356">
        <f t="shared" si="16"/>
        <v>997.72606999999994</v>
      </c>
      <c r="AH356">
        <f t="shared" si="17"/>
        <v>723.72606999999994</v>
      </c>
      <c r="AI356" s="55">
        <f>IF(AH356=0,"",AH356/VLOOKUP(B356,Kraftvärmeprod!$B$1:$BC$480,MATCH("Summa tillförd energi exklusive rökgaskondensering",Kraftvärmeprod!$B$1:$BC$1,0),FALSE))</f>
        <v>0.58464017287341452</v>
      </c>
    </row>
    <row r="357" spans="1:35" x14ac:dyDescent="0.25">
      <c r="A357" s="28" t="s">
        <v>474</v>
      </c>
      <c r="B357" s="28" t="s">
        <v>479</v>
      </c>
      <c r="C357" s="28">
        <f>IF(ISERROR(1/VLOOKUP($B357,'Justerad allokering'!$B$2:$AG$462,MATCH(C$2,'Justerad allokering'!$B$2:$AF$2,0),FALSE)),VLOOKUP($B357,'Allokerad kvv'!$B$2:$AV$468,MATCH(C$2,'Allokerad kvv'!$B$2:$AV$2,0),FALSE),VLOOKUP($B357,'Justerad allokering'!$B$2:$AG$462,MATCH(C$2,'Justerad allokering'!$B$2:$AF$2,0),FALSE))</f>
        <v>0</v>
      </c>
      <c r="D357" s="28">
        <f>IF(ISERROR(1/VLOOKUP($B357,'Justerad allokering'!$B$2:$AG$462,MATCH(D$2,'Justerad allokering'!$B$2:$AF$2,0),FALSE)),VLOOKUP($B357,'Allokerad kvv'!$B$2:$AV$468,MATCH(D$2,'Allokerad kvv'!$B$2:$AV$2,0),FALSE),VLOOKUP($B357,'Justerad allokering'!$B$2:$AG$462,MATCH(D$2,'Justerad allokering'!$B$2:$AF$2,0),FALSE))</f>
        <v>0</v>
      </c>
      <c r="E357" s="28">
        <f>IF(ISERROR(1/VLOOKUP($B357,'Justerad allokering'!$B$2:$AG$462,MATCH(E$2,'Justerad allokering'!$B$2:$AF$2,0),FALSE)),VLOOKUP($B357,'Allokerad kvv'!$B$2:$AV$468,MATCH(E$2,'Allokerad kvv'!$B$2:$AV$2,0),FALSE),VLOOKUP($B357,'Justerad allokering'!$B$2:$AG$462,MATCH(E$2,'Justerad allokering'!$B$2:$AF$2,0),FALSE))</f>
        <v>0</v>
      </c>
      <c r="F357" s="28">
        <f>IF(ISERROR(1/VLOOKUP($B357,'Justerad allokering'!$B$2:$AG$462,MATCH(F$2,'Justerad allokering'!$B$2:$AF$2,0),FALSE)),VLOOKUP($B357,'Allokerad kvv'!$B$2:$AV$468,MATCH(F$2,'Allokerad kvv'!$B$2:$AV$2,0),FALSE),VLOOKUP($B357,'Justerad allokering'!$B$2:$AG$462,MATCH(F$2,'Justerad allokering'!$B$2:$AF$2,0),FALSE))</f>
        <v>0</v>
      </c>
      <c r="G357" s="28">
        <f>IF(ISERROR(1/VLOOKUP($B357,'Justerad allokering'!$B$2:$AG$462,MATCH(G$2,'Justerad allokering'!$B$2:$AF$2,0),FALSE)),VLOOKUP($B357,'Allokerad kvv'!$B$2:$AV$468,MATCH(G$2,'Allokerad kvv'!$B$2:$AV$2,0),FALSE),VLOOKUP($B357,'Justerad allokering'!$B$2:$AG$462,MATCH(G$2,'Justerad allokering'!$B$2:$AF$2,0),FALSE))</f>
        <v>0</v>
      </c>
      <c r="H357" s="28">
        <f>IF(ISERROR(1/VLOOKUP($B357,'Justerad allokering'!$B$2:$AG$462,MATCH(H$2,'Justerad allokering'!$B$2:$AF$2,0),FALSE)),VLOOKUP($B357,'Allokerad kvv'!$B$2:$AV$468,MATCH(H$2,'Allokerad kvv'!$B$2:$AV$2,0),FALSE),VLOOKUP($B357,'Justerad allokering'!$B$2:$AG$462,MATCH(H$2,'Justerad allokering'!$B$2:$AF$2,0),FALSE))</f>
        <v>0</v>
      </c>
      <c r="I357" s="28">
        <f>IF(ISERROR(1/VLOOKUP($B357,'Justerad allokering'!$B$2:$AG$462,MATCH(I$2,'Justerad allokering'!$B$2:$AF$2,0),FALSE)),VLOOKUP($B357,'Allokerad kvv'!$B$2:$AV$468,MATCH(I$2,'Allokerad kvv'!$B$2:$AV$2,0),FALSE),VLOOKUP($B357,'Justerad allokering'!$B$2:$AG$462,MATCH(I$2,'Justerad allokering'!$B$2:$AF$2,0),FALSE))</f>
        <v>0</v>
      </c>
      <c r="J357" s="28">
        <f>IF(ISERROR(1/VLOOKUP($B357,'Justerad allokering'!$B$2:$AG$462,MATCH(J$2,'Justerad allokering'!$B$2:$AF$2,0),FALSE)),VLOOKUP($B357,'Allokerad kvv'!$B$2:$AV$468,MATCH(J$2,'Allokerad kvv'!$B$2:$AV$2,0),FALSE),VLOOKUP($B357,'Justerad allokering'!$B$2:$AG$462,MATCH(J$2,'Justerad allokering'!$B$2:$AF$2,0),FALSE))</f>
        <v>0</v>
      </c>
      <c r="K357" s="28">
        <f>IF(ISERROR(1/VLOOKUP($B357,'Justerad allokering'!$B$2:$AG$462,MATCH(K$2,'Justerad allokering'!$B$2:$AF$2,0),FALSE)),VLOOKUP($B357,'Allokerad kvv'!$B$2:$AV$468,MATCH(K$2,'Allokerad kvv'!$B$2:$AV$2,0),FALSE),VLOOKUP($B357,'Justerad allokering'!$B$2:$AG$462,MATCH(K$2,'Justerad allokering'!$B$2:$AF$2,0),FALSE))</f>
        <v>0</v>
      </c>
      <c r="L357" s="28">
        <f>IF(ISERROR(1/VLOOKUP($B357,'Justerad allokering'!$B$2:$AG$462,MATCH(L$2,'Justerad allokering'!$B$2:$AF$2,0),FALSE)),VLOOKUP($B357,'Allokerad kvv'!$B$2:$AV$468,MATCH(L$2,'Allokerad kvv'!$B$2:$AV$2,0),FALSE),VLOOKUP($B357,'Justerad allokering'!$B$2:$AG$462,MATCH(L$2,'Justerad allokering'!$B$2:$AF$2,0),FALSE))</f>
        <v>0</v>
      </c>
      <c r="M357" s="28">
        <f>IF(ISERROR(1/VLOOKUP($B357,'Justerad allokering'!$B$2:$AG$462,MATCH(M$2,'Justerad allokering'!$B$2:$AF$2,0),FALSE)),VLOOKUP($B357,'Allokerad kvv'!$B$2:$AV$468,MATCH(M$2,'Allokerad kvv'!$B$2:$AV$2,0),FALSE),VLOOKUP($B357,'Justerad allokering'!$B$2:$AG$462,MATCH(M$2,'Justerad allokering'!$B$2:$AF$2,0),FALSE))</f>
        <v>0</v>
      </c>
      <c r="N357" s="28">
        <f>IF(ISERROR(1/VLOOKUP($B357,'Justerad allokering'!$B$2:$AG$462,MATCH(N$2,'Justerad allokering'!$B$2:$AF$2,0),FALSE)),VLOOKUP($B357,'Allokerad kvv'!$B$2:$AV$468,MATCH(N$2,'Allokerad kvv'!$B$2:$AV$2,0),FALSE),VLOOKUP($B357,'Justerad allokering'!$B$2:$AG$462,MATCH(N$2,'Justerad allokering'!$B$2:$AF$2,0),FALSE))</f>
        <v>0</v>
      </c>
      <c r="O357" s="28">
        <f>IF(ISERROR(1/VLOOKUP($B357,'Justerad allokering'!$B$2:$AG$462,MATCH(O$2,'Justerad allokering'!$B$2:$AF$2,0),FALSE)),VLOOKUP($B357,'Allokerad kvv'!$B$2:$AV$468,MATCH(O$2,'Allokerad kvv'!$B$2:$AV$2,0),FALSE),VLOOKUP($B357,'Justerad allokering'!$B$2:$AG$462,MATCH(O$2,'Justerad allokering'!$B$2:$AF$2,0),FALSE))</f>
        <v>0</v>
      </c>
      <c r="P357" s="28">
        <f>IF(ISERROR(1/VLOOKUP($B357,'Justerad allokering'!$B$2:$AG$462,MATCH(P$2,'Justerad allokering'!$B$2:$AF$2,0),FALSE)),VLOOKUP($B357,'Allokerad kvv'!$B$2:$AV$468,MATCH(P$2,'Allokerad kvv'!$B$2:$AV$2,0),FALSE),VLOOKUP($B357,'Justerad allokering'!$B$2:$AG$462,MATCH(P$2,'Justerad allokering'!$B$2:$AF$2,0),FALSE))</f>
        <v>0</v>
      </c>
      <c r="Q357" s="28">
        <f>IF(ISERROR(1/VLOOKUP($B357,'Justerad allokering'!$B$2:$AG$462,MATCH(Q$2,'Justerad allokering'!$B$2:$AF$2,0),FALSE)),VLOOKUP($B357,'Allokerad kvv'!$B$2:$AV$468,MATCH(Q$2,'Allokerad kvv'!$B$2:$AV$2,0),FALSE),VLOOKUP($B357,'Justerad allokering'!$B$2:$AG$462,MATCH(Q$2,'Justerad allokering'!$B$2:$AF$2,0),FALSE))</f>
        <v>0</v>
      </c>
      <c r="R357" s="28">
        <f>IF(ISERROR(1/VLOOKUP($B357,'Justerad allokering'!$B$2:$AG$462,MATCH(R$2,'Justerad allokering'!$B$2:$AF$2,0),FALSE)),VLOOKUP($B357,'Allokerad kvv'!$B$2:$AV$468,MATCH(R$2,'Allokerad kvv'!$B$2:$AV$2,0),FALSE),VLOOKUP($B357,'Justerad allokering'!$B$2:$AG$462,MATCH(R$2,'Justerad allokering'!$B$2:$AF$2,0),FALSE))</f>
        <v>0</v>
      </c>
      <c r="S357" s="28">
        <f>IF(ISERROR(1/VLOOKUP($B357,'Justerad allokering'!$B$2:$AG$462,MATCH(S$2,'Justerad allokering'!$B$2:$AF$2,0),FALSE)),VLOOKUP($B357,'Allokerad kvv'!$B$2:$AV$468,MATCH(S$2,'Allokerad kvv'!$B$2:$AV$2,0),FALSE),VLOOKUP($B357,'Justerad allokering'!$B$2:$AG$462,MATCH(S$2,'Justerad allokering'!$B$2:$AF$2,0),FALSE))</f>
        <v>0</v>
      </c>
      <c r="T357" s="28">
        <f>IF(ISERROR(1/VLOOKUP($B357,'Justerad allokering'!$B$2:$AG$462,MATCH(T$2,'Justerad allokering'!$B$2:$AF$2,0),FALSE)),VLOOKUP($B357,'Allokerad kvv'!$B$2:$AV$468,MATCH(T$2,'Allokerad kvv'!$B$2:$AV$2,0),FALSE),VLOOKUP($B357,'Justerad allokering'!$B$2:$AG$462,MATCH(T$2,'Justerad allokering'!$B$2:$AF$2,0),FALSE))</f>
        <v>0</v>
      </c>
      <c r="U357" s="28">
        <f>IF(ISERROR(1/VLOOKUP($B357,'Justerad allokering'!$B$2:$AG$462,MATCH(U$2,'Justerad allokering'!$B$2:$AF$2,0),FALSE)),VLOOKUP($B357,'Allokerad kvv'!$B$2:$AV$468,MATCH(U$2,'Allokerad kvv'!$B$2:$AV$2,0),FALSE),VLOOKUP($B357,'Justerad allokering'!$B$2:$AG$462,MATCH(U$2,'Justerad allokering'!$B$2:$AF$2,0),FALSE))</f>
        <v>0</v>
      </c>
      <c r="V357" s="28">
        <f>IF(ISERROR(1/VLOOKUP($B357,'Justerad allokering'!$B$2:$AG$462,MATCH(V$2,'Justerad allokering'!$B$2:$AF$2,0),FALSE)),VLOOKUP($B357,'Allokerad kvv'!$B$2:$AV$468,MATCH(V$2,'Allokerad kvv'!$B$2:$AV$2,0),FALSE),VLOOKUP($B357,'Justerad allokering'!$B$2:$AG$462,MATCH(V$2,'Justerad allokering'!$B$2:$AF$2,0),FALSE))</f>
        <v>0</v>
      </c>
      <c r="W357" s="28">
        <f>IF(ISERROR(1/VLOOKUP($B357,'Justerad allokering'!$B$2:$AG$462,MATCH(W$2,'Justerad allokering'!$B$2:$AF$2,0),FALSE)),VLOOKUP($B357,'Allokerad kvv'!$B$2:$AV$468,MATCH(W$2,'Allokerad kvv'!$B$2:$AV$2,0),FALSE),VLOOKUP($B357,'Justerad allokering'!$B$2:$AG$462,MATCH(W$2,'Justerad allokering'!$B$2:$AF$2,0),FALSE))</f>
        <v>0</v>
      </c>
      <c r="X357" s="28">
        <f>IF(ISERROR(1/VLOOKUP($B357,'Justerad allokering'!$B$2:$AG$462,MATCH(X$2,'Justerad allokering'!$B$2:$AF$2,0),FALSE)),VLOOKUP($B357,'Allokerad kvv'!$B$2:$AV$468,MATCH(X$2,'Allokerad kvv'!$B$2:$AV$2,0),FALSE),VLOOKUP($B357,'Justerad allokering'!$B$2:$AG$462,MATCH(X$2,'Justerad allokering'!$B$2:$AF$2,0),FALSE))</f>
        <v>0</v>
      </c>
      <c r="Y357" s="28">
        <f>IF(ISERROR(1/VLOOKUP($B357,'Justerad allokering'!$B$2:$AG$462,MATCH(Y$2,'Justerad allokering'!$B$2:$AF$2,0),FALSE)),VLOOKUP($B357,'Allokerad kvv'!$B$2:$AV$468,MATCH(Y$2,'Allokerad kvv'!$B$2:$AV$2,0),FALSE),VLOOKUP($B357,'Justerad allokering'!$B$2:$AG$462,MATCH(Y$2,'Justerad allokering'!$B$2:$AF$2,0),FALSE))</f>
        <v>0</v>
      </c>
      <c r="Z357" s="28">
        <f>IF(ISERROR(1/VLOOKUP($B357,'Justerad allokering'!$B$2:$AG$462,MATCH(Z$2,'Justerad allokering'!$B$2:$AF$2,0),FALSE)),VLOOKUP($B357,'Allokerad kvv'!$B$2:$AV$468,MATCH(Z$2,'Allokerad kvv'!$B$2:$AV$2,0),FALSE),VLOOKUP($B357,'Justerad allokering'!$B$2:$AG$462,MATCH(Z$2,'Justerad allokering'!$B$2:$AF$2,0),FALSE))</f>
        <v>0</v>
      </c>
      <c r="AA357" s="28"/>
      <c r="AB357" s="28"/>
      <c r="AE357">
        <f t="shared" si="15"/>
        <v>0</v>
      </c>
      <c r="AG357">
        <f t="shared" si="16"/>
        <v>0</v>
      </c>
      <c r="AH357">
        <f t="shared" si="17"/>
        <v>0</v>
      </c>
      <c r="AI357" s="55" t="str">
        <f>IF(AH357=0,"",AH357/VLOOKUP(B357,Kraftvärmeprod!$B$1:$BC$480,MATCH("Summa tillförd energi exklusive rökgaskondensering",Kraftvärmeprod!$B$1:$BC$1,0),FALSE))</f>
        <v/>
      </c>
    </row>
    <row r="358" spans="1:35" x14ac:dyDescent="0.25">
      <c r="A358" s="28" t="s">
        <v>474</v>
      </c>
      <c r="B358" s="28" t="s">
        <v>480</v>
      </c>
      <c r="C358" s="28">
        <f>IF(ISERROR(1/VLOOKUP($B358,'Justerad allokering'!$B$2:$AG$462,MATCH(C$2,'Justerad allokering'!$B$2:$AF$2,0),FALSE)),VLOOKUP($B358,'Allokerad kvv'!$B$2:$AV$468,MATCH(C$2,'Allokerad kvv'!$B$2:$AV$2,0),FALSE),VLOOKUP($B358,'Justerad allokering'!$B$2:$AG$462,MATCH(C$2,'Justerad allokering'!$B$2:$AF$2,0),FALSE))</f>
        <v>0</v>
      </c>
      <c r="D358" s="28">
        <f>IF(ISERROR(1/VLOOKUP($B358,'Justerad allokering'!$B$2:$AG$462,MATCH(D$2,'Justerad allokering'!$B$2:$AF$2,0),FALSE)),VLOOKUP($B358,'Allokerad kvv'!$B$2:$AV$468,MATCH(D$2,'Allokerad kvv'!$B$2:$AV$2,0),FALSE),VLOOKUP($B358,'Justerad allokering'!$B$2:$AG$462,MATCH(D$2,'Justerad allokering'!$B$2:$AF$2,0),FALSE))</f>
        <v>0</v>
      </c>
      <c r="E358" s="28">
        <f>IF(ISERROR(1/VLOOKUP($B358,'Justerad allokering'!$B$2:$AG$462,MATCH(E$2,'Justerad allokering'!$B$2:$AF$2,0),FALSE)),VLOOKUP($B358,'Allokerad kvv'!$B$2:$AV$468,MATCH(E$2,'Allokerad kvv'!$B$2:$AV$2,0),FALSE),VLOOKUP($B358,'Justerad allokering'!$B$2:$AG$462,MATCH(E$2,'Justerad allokering'!$B$2:$AF$2,0),FALSE))</f>
        <v>0</v>
      </c>
      <c r="F358" s="28">
        <f>IF(ISERROR(1/VLOOKUP($B358,'Justerad allokering'!$B$2:$AG$462,MATCH(F$2,'Justerad allokering'!$B$2:$AF$2,0),FALSE)),VLOOKUP($B358,'Allokerad kvv'!$B$2:$AV$468,MATCH(F$2,'Allokerad kvv'!$B$2:$AV$2,0),FALSE),VLOOKUP($B358,'Justerad allokering'!$B$2:$AG$462,MATCH(F$2,'Justerad allokering'!$B$2:$AF$2,0),FALSE))</f>
        <v>0</v>
      </c>
      <c r="G358" s="28">
        <f>IF(ISERROR(1/VLOOKUP($B358,'Justerad allokering'!$B$2:$AG$462,MATCH(G$2,'Justerad allokering'!$B$2:$AF$2,0),FALSE)),VLOOKUP($B358,'Allokerad kvv'!$B$2:$AV$468,MATCH(G$2,'Allokerad kvv'!$B$2:$AV$2,0),FALSE),VLOOKUP($B358,'Justerad allokering'!$B$2:$AG$462,MATCH(G$2,'Justerad allokering'!$B$2:$AF$2,0),FALSE))</f>
        <v>0</v>
      </c>
      <c r="H358" s="28">
        <f>IF(ISERROR(1/VLOOKUP($B358,'Justerad allokering'!$B$2:$AG$462,MATCH(H$2,'Justerad allokering'!$B$2:$AF$2,0),FALSE)),VLOOKUP($B358,'Allokerad kvv'!$B$2:$AV$468,MATCH(H$2,'Allokerad kvv'!$B$2:$AV$2,0),FALSE),VLOOKUP($B358,'Justerad allokering'!$B$2:$AG$462,MATCH(H$2,'Justerad allokering'!$B$2:$AF$2,0),FALSE))</f>
        <v>0</v>
      </c>
      <c r="I358" s="28">
        <f>IF(ISERROR(1/VLOOKUP($B358,'Justerad allokering'!$B$2:$AG$462,MATCH(I$2,'Justerad allokering'!$B$2:$AF$2,0),FALSE)),VLOOKUP($B358,'Allokerad kvv'!$B$2:$AV$468,MATCH(I$2,'Allokerad kvv'!$B$2:$AV$2,0),FALSE),VLOOKUP($B358,'Justerad allokering'!$B$2:$AG$462,MATCH(I$2,'Justerad allokering'!$B$2:$AF$2,0),FALSE))</f>
        <v>0</v>
      </c>
      <c r="J358" s="28">
        <f>IF(ISERROR(1/VLOOKUP($B358,'Justerad allokering'!$B$2:$AG$462,MATCH(J$2,'Justerad allokering'!$B$2:$AF$2,0),FALSE)),VLOOKUP($B358,'Allokerad kvv'!$B$2:$AV$468,MATCH(J$2,'Allokerad kvv'!$B$2:$AV$2,0),FALSE),VLOOKUP($B358,'Justerad allokering'!$B$2:$AG$462,MATCH(J$2,'Justerad allokering'!$B$2:$AF$2,0),FALSE))</f>
        <v>0</v>
      </c>
      <c r="K358" s="28">
        <f>IF(ISERROR(1/VLOOKUP($B358,'Justerad allokering'!$B$2:$AG$462,MATCH(K$2,'Justerad allokering'!$B$2:$AF$2,0),FALSE)),VLOOKUP($B358,'Allokerad kvv'!$B$2:$AV$468,MATCH(K$2,'Allokerad kvv'!$B$2:$AV$2,0),FALSE),VLOOKUP($B358,'Justerad allokering'!$B$2:$AG$462,MATCH(K$2,'Justerad allokering'!$B$2:$AF$2,0),FALSE))</f>
        <v>0</v>
      </c>
      <c r="L358" s="28">
        <f>IF(ISERROR(1/VLOOKUP($B358,'Justerad allokering'!$B$2:$AG$462,MATCH(L$2,'Justerad allokering'!$B$2:$AF$2,0),FALSE)),VLOOKUP($B358,'Allokerad kvv'!$B$2:$AV$468,MATCH(L$2,'Allokerad kvv'!$B$2:$AV$2,0),FALSE),VLOOKUP($B358,'Justerad allokering'!$B$2:$AG$462,MATCH(L$2,'Justerad allokering'!$B$2:$AF$2,0),FALSE))</f>
        <v>0</v>
      </c>
      <c r="M358" s="28">
        <f>IF(ISERROR(1/VLOOKUP($B358,'Justerad allokering'!$B$2:$AG$462,MATCH(M$2,'Justerad allokering'!$B$2:$AF$2,0),FALSE)),VLOOKUP($B358,'Allokerad kvv'!$B$2:$AV$468,MATCH(M$2,'Allokerad kvv'!$B$2:$AV$2,0),FALSE),VLOOKUP($B358,'Justerad allokering'!$B$2:$AG$462,MATCH(M$2,'Justerad allokering'!$B$2:$AF$2,0),FALSE))</f>
        <v>0</v>
      </c>
      <c r="N358" s="28">
        <f>IF(ISERROR(1/VLOOKUP($B358,'Justerad allokering'!$B$2:$AG$462,MATCH(N$2,'Justerad allokering'!$B$2:$AF$2,0),FALSE)),VLOOKUP($B358,'Allokerad kvv'!$B$2:$AV$468,MATCH(N$2,'Allokerad kvv'!$B$2:$AV$2,0),FALSE),VLOOKUP($B358,'Justerad allokering'!$B$2:$AG$462,MATCH(N$2,'Justerad allokering'!$B$2:$AF$2,0),FALSE))</f>
        <v>0</v>
      </c>
      <c r="O358" s="28">
        <f>IF(ISERROR(1/VLOOKUP($B358,'Justerad allokering'!$B$2:$AG$462,MATCH(O$2,'Justerad allokering'!$B$2:$AF$2,0),FALSE)),VLOOKUP($B358,'Allokerad kvv'!$B$2:$AV$468,MATCH(O$2,'Allokerad kvv'!$B$2:$AV$2,0),FALSE),VLOOKUP($B358,'Justerad allokering'!$B$2:$AG$462,MATCH(O$2,'Justerad allokering'!$B$2:$AF$2,0),FALSE))</f>
        <v>0</v>
      </c>
      <c r="P358" s="28">
        <f>IF(ISERROR(1/VLOOKUP($B358,'Justerad allokering'!$B$2:$AG$462,MATCH(P$2,'Justerad allokering'!$B$2:$AF$2,0),FALSE)),VLOOKUP($B358,'Allokerad kvv'!$B$2:$AV$468,MATCH(P$2,'Allokerad kvv'!$B$2:$AV$2,0),FALSE),VLOOKUP($B358,'Justerad allokering'!$B$2:$AG$462,MATCH(P$2,'Justerad allokering'!$B$2:$AF$2,0),FALSE))</f>
        <v>0</v>
      </c>
      <c r="Q358" s="28">
        <f>IF(ISERROR(1/VLOOKUP($B358,'Justerad allokering'!$B$2:$AG$462,MATCH(Q$2,'Justerad allokering'!$B$2:$AF$2,0),FALSE)),VLOOKUP($B358,'Allokerad kvv'!$B$2:$AV$468,MATCH(Q$2,'Allokerad kvv'!$B$2:$AV$2,0),FALSE),VLOOKUP($B358,'Justerad allokering'!$B$2:$AG$462,MATCH(Q$2,'Justerad allokering'!$B$2:$AF$2,0),FALSE))</f>
        <v>0</v>
      </c>
      <c r="R358" s="28">
        <f>IF(ISERROR(1/VLOOKUP($B358,'Justerad allokering'!$B$2:$AG$462,MATCH(R$2,'Justerad allokering'!$B$2:$AF$2,0),FALSE)),VLOOKUP($B358,'Allokerad kvv'!$B$2:$AV$468,MATCH(R$2,'Allokerad kvv'!$B$2:$AV$2,0),FALSE),VLOOKUP($B358,'Justerad allokering'!$B$2:$AG$462,MATCH(R$2,'Justerad allokering'!$B$2:$AF$2,0),FALSE))</f>
        <v>0</v>
      </c>
      <c r="S358" s="28">
        <f>IF(ISERROR(1/VLOOKUP($B358,'Justerad allokering'!$B$2:$AG$462,MATCH(S$2,'Justerad allokering'!$B$2:$AF$2,0),FALSE)),VLOOKUP($B358,'Allokerad kvv'!$B$2:$AV$468,MATCH(S$2,'Allokerad kvv'!$B$2:$AV$2,0),FALSE),VLOOKUP($B358,'Justerad allokering'!$B$2:$AG$462,MATCH(S$2,'Justerad allokering'!$B$2:$AF$2,0),FALSE))</f>
        <v>0</v>
      </c>
      <c r="T358" s="28">
        <f>IF(ISERROR(1/VLOOKUP($B358,'Justerad allokering'!$B$2:$AG$462,MATCH(T$2,'Justerad allokering'!$B$2:$AF$2,0),FALSE)),VLOOKUP($B358,'Allokerad kvv'!$B$2:$AV$468,MATCH(T$2,'Allokerad kvv'!$B$2:$AV$2,0),FALSE),VLOOKUP($B358,'Justerad allokering'!$B$2:$AG$462,MATCH(T$2,'Justerad allokering'!$B$2:$AF$2,0),FALSE))</f>
        <v>0</v>
      </c>
      <c r="U358" s="28">
        <f>IF(ISERROR(1/VLOOKUP($B358,'Justerad allokering'!$B$2:$AG$462,MATCH(U$2,'Justerad allokering'!$B$2:$AF$2,0),FALSE)),VLOOKUP($B358,'Allokerad kvv'!$B$2:$AV$468,MATCH(U$2,'Allokerad kvv'!$B$2:$AV$2,0),FALSE),VLOOKUP($B358,'Justerad allokering'!$B$2:$AG$462,MATCH(U$2,'Justerad allokering'!$B$2:$AF$2,0),FALSE))</f>
        <v>0</v>
      </c>
      <c r="V358" s="28">
        <f>IF(ISERROR(1/VLOOKUP($B358,'Justerad allokering'!$B$2:$AG$462,MATCH(V$2,'Justerad allokering'!$B$2:$AF$2,0),FALSE)),VLOOKUP($B358,'Allokerad kvv'!$B$2:$AV$468,MATCH(V$2,'Allokerad kvv'!$B$2:$AV$2,0),FALSE),VLOOKUP($B358,'Justerad allokering'!$B$2:$AG$462,MATCH(V$2,'Justerad allokering'!$B$2:$AF$2,0),FALSE))</f>
        <v>0</v>
      </c>
      <c r="W358" s="28">
        <f>IF(ISERROR(1/VLOOKUP($B358,'Justerad allokering'!$B$2:$AG$462,MATCH(W$2,'Justerad allokering'!$B$2:$AF$2,0),FALSE)),VLOOKUP($B358,'Allokerad kvv'!$B$2:$AV$468,MATCH(W$2,'Allokerad kvv'!$B$2:$AV$2,0),FALSE),VLOOKUP($B358,'Justerad allokering'!$B$2:$AG$462,MATCH(W$2,'Justerad allokering'!$B$2:$AF$2,0),FALSE))</f>
        <v>0</v>
      </c>
      <c r="X358" s="28">
        <f>IF(ISERROR(1/VLOOKUP($B358,'Justerad allokering'!$B$2:$AG$462,MATCH(X$2,'Justerad allokering'!$B$2:$AF$2,0),FALSE)),VLOOKUP($B358,'Allokerad kvv'!$B$2:$AV$468,MATCH(X$2,'Allokerad kvv'!$B$2:$AV$2,0),FALSE),VLOOKUP($B358,'Justerad allokering'!$B$2:$AG$462,MATCH(X$2,'Justerad allokering'!$B$2:$AF$2,0),FALSE))</f>
        <v>0</v>
      </c>
      <c r="Y358" s="28">
        <f>IF(ISERROR(1/VLOOKUP($B358,'Justerad allokering'!$B$2:$AG$462,MATCH(Y$2,'Justerad allokering'!$B$2:$AF$2,0),FALSE)),VLOOKUP($B358,'Allokerad kvv'!$B$2:$AV$468,MATCH(Y$2,'Allokerad kvv'!$B$2:$AV$2,0),FALSE),VLOOKUP($B358,'Justerad allokering'!$B$2:$AG$462,MATCH(Y$2,'Justerad allokering'!$B$2:$AF$2,0),FALSE))</f>
        <v>0</v>
      </c>
      <c r="Z358" s="28">
        <f>IF(ISERROR(1/VLOOKUP($B358,'Justerad allokering'!$B$2:$AG$462,MATCH(Z$2,'Justerad allokering'!$B$2:$AF$2,0),FALSE)),VLOOKUP($B358,'Allokerad kvv'!$B$2:$AV$468,MATCH(Z$2,'Allokerad kvv'!$B$2:$AV$2,0),FALSE),VLOOKUP($B358,'Justerad allokering'!$B$2:$AG$462,MATCH(Z$2,'Justerad allokering'!$B$2:$AF$2,0),FALSE))</f>
        <v>0</v>
      </c>
      <c r="AA358" s="28"/>
      <c r="AB358" s="28"/>
      <c r="AE358">
        <f t="shared" si="15"/>
        <v>0</v>
      </c>
      <c r="AG358">
        <f t="shared" si="16"/>
        <v>0</v>
      </c>
      <c r="AH358">
        <f t="shared" si="17"/>
        <v>0</v>
      </c>
      <c r="AI358" s="55" t="str">
        <f>IF(AH358=0,"",AH358/VLOOKUP(B358,Kraftvärmeprod!$B$1:$BC$480,MATCH("Summa tillförd energi exklusive rökgaskondensering",Kraftvärmeprod!$B$1:$BC$1,0),FALSE))</f>
        <v/>
      </c>
    </row>
    <row r="359" spans="1:35" x14ac:dyDescent="0.25">
      <c r="A359" s="28" t="s">
        <v>481</v>
      </c>
      <c r="B359" s="28" t="s">
        <v>482</v>
      </c>
      <c r="C359" s="28">
        <f>IF(ISERROR(1/VLOOKUP($B359,'Justerad allokering'!$B$2:$AG$462,MATCH(C$2,'Justerad allokering'!$B$2:$AF$2,0),FALSE)),VLOOKUP($B359,'Allokerad kvv'!$B$2:$AV$468,MATCH(C$2,'Allokerad kvv'!$B$2:$AV$2,0),FALSE),VLOOKUP($B359,'Justerad allokering'!$B$2:$AG$462,MATCH(C$2,'Justerad allokering'!$B$2:$AF$2,0),FALSE))</f>
        <v>0</v>
      </c>
      <c r="D359" s="28">
        <f>IF(ISERROR(1/VLOOKUP($B359,'Justerad allokering'!$B$2:$AG$462,MATCH(D$2,'Justerad allokering'!$B$2:$AF$2,0),FALSE)),VLOOKUP($B359,'Allokerad kvv'!$B$2:$AV$468,MATCH(D$2,'Allokerad kvv'!$B$2:$AV$2,0),FALSE),VLOOKUP($B359,'Justerad allokering'!$B$2:$AG$462,MATCH(D$2,'Justerad allokering'!$B$2:$AF$2,0),FALSE))</f>
        <v>0</v>
      </c>
      <c r="E359" s="28">
        <f>IF(ISERROR(1/VLOOKUP($B359,'Justerad allokering'!$B$2:$AG$462,MATCH(E$2,'Justerad allokering'!$B$2:$AF$2,0),FALSE)),VLOOKUP($B359,'Allokerad kvv'!$B$2:$AV$468,MATCH(E$2,'Allokerad kvv'!$B$2:$AV$2,0),FALSE),VLOOKUP($B359,'Justerad allokering'!$B$2:$AG$462,MATCH(E$2,'Justerad allokering'!$B$2:$AF$2,0),FALSE))</f>
        <v>0</v>
      </c>
      <c r="F359" s="28">
        <f>IF(ISERROR(1/VLOOKUP($B359,'Justerad allokering'!$B$2:$AG$462,MATCH(F$2,'Justerad allokering'!$B$2:$AF$2,0),FALSE)),VLOOKUP($B359,'Allokerad kvv'!$B$2:$AV$468,MATCH(F$2,'Allokerad kvv'!$B$2:$AV$2,0),FALSE),VLOOKUP($B359,'Justerad allokering'!$B$2:$AG$462,MATCH(F$2,'Justerad allokering'!$B$2:$AF$2,0),FALSE))</f>
        <v>0</v>
      </c>
      <c r="G359" s="28">
        <f>IF(ISERROR(1/VLOOKUP($B359,'Justerad allokering'!$B$2:$AG$462,MATCH(G$2,'Justerad allokering'!$B$2:$AF$2,0),FALSE)),VLOOKUP($B359,'Allokerad kvv'!$B$2:$AV$468,MATCH(G$2,'Allokerad kvv'!$B$2:$AV$2,0),FALSE),VLOOKUP($B359,'Justerad allokering'!$B$2:$AG$462,MATCH(G$2,'Justerad allokering'!$B$2:$AF$2,0),FALSE))</f>
        <v>0</v>
      </c>
      <c r="H359" s="28">
        <f>IF(ISERROR(1/VLOOKUP($B359,'Justerad allokering'!$B$2:$AG$462,MATCH(H$2,'Justerad allokering'!$B$2:$AF$2,0),FALSE)),VLOOKUP($B359,'Allokerad kvv'!$B$2:$AV$468,MATCH(H$2,'Allokerad kvv'!$B$2:$AV$2,0),FALSE),VLOOKUP($B359,'Justerad allokering'!$B$2:$AG$462,MATCH(H$2,'Justerad allokering'!$B$2:$AF$2,0),FALSE))</f>
        <v>0</v>
      </c>
      <c r="I359" s="28">
        <f>IF(ISERROR(1/VLOOKUP($B359,'Justerad allokering'!$B$2:$AG$462,MATCH(I$2,'Justerad allokering'!$B$2:$AF$2,0),FALSE)),VLOOKUP($B359,'Allokerad kvv'!$B$2:$AV$468,MATCH(I$2,'Allokerad kvv'!$B$2:$AV$2,0),FALSE),VLOOKUP($B359,'Justerad allokering'!$B$2:$AG$462,MATCH(I$2,'Justerad allokering'!$B$2:$AF$2,0),FALSE))</f>
        <v>0</v>
      </c>
      <c r="J359" s="28">
        <f>IF(ISERROR(1/VLOOKUP($B359,'Justerad allokering'!$B$2:$AG$462,MATCH(J$2,'Justerad allokering'!$B$2:$AF$2,0),FALSE)),VLOOKUP($B359,'Allokerad kvv'!$B$2:$AV$468,MATCH(J$2,'Allokerad kvv'!$B$2:$AV$2,0),FALSE),VLOOKUP($B359,'Justerad allokering'!$B$2:$AG$462,MATCH(J$2,'Justerad allokering'!$B$2:$AF$2,0),FALSE))</f>
        <v>0</v>
      </c>
      <c r="K359" s="28">
        <f>IF(ISERROR(1/VLOOKUP($B359,'Justerad allokering'!$B$2:$AG$462,MATCH(K$2,'Justerad allokering'!$B$2:$AF$2,0),FALSE)),VLOOKUP($B359,'Allokerad kvv'!$B$2:$AV$468,MATCH(K$2,'Allokerad kvv'!$B$2:$AV$2,0),FALSE),VLOOKUP($B359,'Justerad allokering'!$B$2:$AG$462,MATCH(K$2,'Justerad allokering'!$B$2:$AF$2,0),FALSE))</f>
        <v>0</v>
      </c>
      <c r="L359" s="28">
        <f>IF(ISERROR(1/VLOOKUP($B359,'Justerad allokering'!$B$2:$AG$462,MATCH(L$2,'Justerad allokering'!$B$2:$AF$2,0),FALSE)),VLOOKUP($B359,'Allokerad kvv'!$B$2:$AV$468,MATCH(L$2,'Allokerad kvv'!$B$2:$AV$2,0),FALSE),VLOOKUP($B359,'Justerad allokering'!$B$2:$AG$462,MATCH(L$2,'Justerad allokering'!$B$2:$AF$2,0),FALSE))</f>
        <v>0</v>
      </c>
      <c r="M359" s="28">
        <f>IF(ISERROR(1/VLOOKUP($B359,'Justerad allokering'!$B$2:$AG$462,MATCH(M$2,'Justerad allokering'!$B$2:$AF$2,0),FALSE)),VLOOKUP($B359,'Allokerad kvv'!$B$2:$AV$468,MATCH(M$2,'Allokerad kvv'!$B$2:$AV$2,0),FALSE),VLOOKUP($B359,'Justerad allokering'!$B$2:$AG$462,MATCH(M$2,'Justerad allokering'!$B$2:$AF$2,0),FALSE))</f>
        <v>0</v>
      </c>
      <c r="N359" s="28">
        <f>IF(ISERROR(1/VLOOKUP($B359,'Justerad allokering'!$B$2:$AG$462,MATCH(N$2,'Justerad allokering'!$B$2:$AF$2,0),FALSE)),VLOOKUP($B359,'Allokerad kvv'!$B$2:$AV$468,MATCH(N$2,'Allokerad kvv'!$B$2:$AV$2,0),FALSE),VLOOKUP($B359,'Justerad allokering'!$B$2:$AG$462,MATCH(N$2,'Justerad allokering'!$B$2:$AF$2,0),FALSE))</f>
        <v>0</v>
      </c>
      <c r="O359" s="28">
        <f>IF(ISERROR(1/VLOOKUP($B359,'Justerad allokering'!$B$2:$AG$462,MATCH(O$2,'Justerad allokering'!$B$2:$AF$2,0),FALSE)),VLOOKUP($B359,'Allokerad kvv'!$B$2:$AV$468,MATCH(O$2,'Allokerad kvv'!$B$2:$AV$2,0),FALSE),VLOOKUP($B359,'Justerad allokering'!$B$2:$AG$462,MATCH(O$2,'Justerad allokering'!$B$2:$AF$2,0),FALSE))</f>
        <v>0</v>
      </c>
      <c r="P359" s="28">
        <f>IF(ISERROR(1/VLOOKUP($B359,'Justerad allokering'!$B$2:$AG$462,MATCH(P$2,'Justerad allokering'!$B$2:$AF$2,0),FALSE)),VLOOKUP($B359,'Allokerad kvv'!$B$2:$AV$468,MATCH(P$2,'Allokerad kvv'!$B$2:$AV$2,0),FALSE),VLOOKUP($B359,'Justerad allokering'!$B$2:$AG$462,MATCH(P$2,'Justerad allokering'!$B$2:$AF$2,0),FALSE))</f>
        <v>0</v>
      </c>
      <c r="Q359" s="28">
        <f>IF(ISERROR(1/VLOOKUP($B359,'Justerad allokering'!$B$2:$AG$462,MATCH(Q$2,'Justerad allokering'!$B$2:$AF$2,0),FALSE)),VLOOKUP($B359,'Allokerad kvv'!$B$2:$AV$468,MATCH(Q$2,'Allokerad kvv'!$B$2:$AV$2,0),FALSE),VLOOKUP($B359,'Justerad allokering'!$B$2:$AG$462,MATCH(Q$2,'Justerad allokering'!$B$2:$AF$2,0),FALSE))</f>
        <v>0</v>
      </c>
      <c r="R359" s="28">
        <f>IF(ISERROR(1/VLOOKUP($B359,'Justerad allokering'!$B$2:$AG$462,MATCH(R$2,'Justerad allokering'!$B$2:$AF$2,0),FALSE)),VLOOKUP($B359,'Allokerad kvv'!$B$2:$AV$468,MATCH(R$2,'Allokerad kvv'!$B$2:$AV$2,0),FALSE),VLOOKUP($B359,'Justerad allokering'!$B$2:$AG$462,MATCH(R$2,'Justerad allokering'!$B$2:$AF$2,0),FALSE))</f>
        <v>0</v>
      </c>
      <c r="S359" s="28">
        <f>IF(ISERROR(1/VLOOKUP($B359,'Justerad allokering'!$B$2:$AG$462,MATCH(S$2,'Justerad allokering'!$B$2:$AF$2,0),FALSE)),VLOOKUP($B359,'Allokerad kvv'!$B$2:$AV$468,MATCH(S$2,'Allokerad kvv'!$B$2:$AV$2,0),FALSE),VLOOKUP($B359,'Justerad allokering'!$B$2:$AG$462,MATCH(S$2,'Justerad allokering'!$B$2:$AF$2,0),FALSE))</f>
        <v>0</v>
      </c>
      <c r="T359" s="28">
        <f>IF(ISERROR(1/VLOOKUP($B359,'Justerad allokering'!$B$2:$AG$462,MATCH(T$2,'Justerad allokering'!$B$2:$AF$2,0),FALSE)),VLOOKUP($B359,'Allokerad kvv'!$B$2:$AV$468,MATCH(T$2,'Allokerad kvv'!$B$2:$AV$2,0),FALSE),VLOOKUP($B359,'Justerad allokering'!$B$2:$AG$462,MATCH(T$2,'Justerad allokering'!$B$2:$AF$2,0),FALSE))</f>
        <v>0</v>
      </c>
      <c r="U359" s="28">
        <f>IF(ISERROR(1/VLOOKUP($B359,'Justerad allokering'!$B$2:$AG$462,MATCH(U$2,'Justerad allokering'!$B$2:$AF$2,0),FALSE)),VLOOKUP($B359,'Allokerad kvv'!$B$2:$AV$468,MATCH(U$2,'Allokerad kvv'!$B$2:$AV$2,0),FALSE),VLOOKUP($B359,'Justerad allokering'!$B$2:$AG$462,MATCH(U$2,'Justerad allokering'!$B$2:$AF$2,0),FALSE))</f>
        <v>0</v>
      </c>
      <c r="V359" s="28">
        <f>IF(ISERROR(1/VLOOKUP($B359,'Justerad allokering'!$B$2:$AG$462,MATCH(V$2,'Justerad allokering'!$B$2:$AF$2,0),FALSE)),VLOOKUP($B359,'Allokerad kvv'!$B$2:$AV$468,MATCH(V$2,'Allokerad kvv'!$B$2:$AV$2,0),FALSE),VLOOKUP($B359,'Justerad allokering'!$B$2:$AG$462,MATCH(V$2,'Justerad allokering'!$B$2:$AF$2,0),FALSE))</f>
        <v>0</v>
      </c>
      <c r="W359" s="28">
        <f>IF(ISERROR(1/VLOOKUP($B359,'Justerad allokering'!$B$2:$AG$462,MATCH(W$2,'Justerad allokering'!$B$2:$AF$2,0),FALSE)),VLOOKUP($B359,'Allokerad kvv'!$B$2:$AV$468,MATCH(W$2,'Allokerad kvv'!$B$2:$AV$2,0),FALSE),VLOOKUP($B359,'Justerad allokering'!$B$2:$AG$462,MATCH(W$2,'Justerad allokering'!$B$2:$AF$2,0),FALSE))</f>
        <v>0</v>
      </c>
      <c r="X359" s="28">
        <f>IF(ISERROR(1/VLOOKUP($B359,'Justerad allokering'!$B$2:$AG$462,MATCH(X$2,'Justerad allokering'!$B$2:$AF$2,0),FALSE)),VLOOKUP($B359,'Allokerad kvv'!$B$2:$AV$468,MATCH(X$2,'Allokerad kvv'!$B$2:$AV$2,0),FALSE),VLOOKUP($B359,'Justerad allokering'!$B$2:$AG$462,MATCH(X$2,'Justerad allokering'!$B$2:$AF$2,0),FALSE))</f>
        <v>0</v>
      </c>
      <c r="Y359" s="28">
        <f>IF(ISERROR(1/VLOOKUP($B359,'Justerad allokering'!$B$2:$AG$462,MATCH(Y$2,'Justerad allokering'!$B$2:$AF$2,0),FALSE)),VLOOKUP($B359,'Allokerad kvv'!$B$2:$AV$468,MATCH(Y$2,'Allokerad kvv'!$B$2:$AV$2,0),FALSE),VLOOKUP($B359,'Justerad allokering'!$B$2:$AG$462,MATCH(Y$2,'Justerad allokering'!$B$2:$AF$2,0),FALSE))</f>
        <v>0</v>
      </c>
      <c r="Z359" s="28">
        <f>IF(ISERROR(1/VLOOKUP($B359,'Justerad allokering'!$B$2:$AG$462,MATCH(Z$2,'Justerad allokering'!$B$2:$AF$2,0),FALSE)),VLOOKUP($B359,'Allokerad kvv'!$B$2:$AV$468,MATCH(Z$2,'Allokerad kvv'!$B$2:$AV$2,0),FALSE),VLOOKUP($B359,'Justerad allokering'!$B$2:$AG$462,MATCH(Z$2,'Justerad allokering'!$B$2:$AF$2,0),FALSE))</f>
        <v>0</v>
      </c>
      <c r="AA359" s="28"/>
      <c r="AB359" s="28"/>
      <c r="AE359">
        <f t="shared" si="15"/>
        <v>0</v>
      </c>
      <c r="AG359">
        <f t="shared" si="16"/>
        <v>0</v>
      </c>
      <c r="AH359">
        <f t="shared" si="17"/>
        <v>0</v>
      </c>
      <c r="AI359" s="55" t="str">
        <f>IF(AH359=0,"",AH359/VLOOKUP(B359,Kraftvärmeprod!$B$1:$BC$480,MATCH("Summa tillförd energi exklusive rökgaskondensering",Kraftvärmeprod!$B$1:$BC$1,0),FALSE))</f>
        <v/>
      </c>
    </row>
    <row r="360" spans="1:35" x14ac:dyDescent="0.25">
      <c r="A360" s="28" t="s">
        <v>481</v>
      </c>
      <c r="B360" s="28" t="s">
        <v>483</v>
      </c>
      <c r="C360" s="28">
        <f>IF(ISERROR(1/VLOOKUP($B360,'Justerad allokering'!$B$2:$AG$462,MATCH(C$2,'Justerad allokering'!$B$2:$AF$2,0),FALSE)),VLOOKUP($B360,'Allokerad kvv'!$B$2:$AV$468,MATCH(C$2,'Allokerad kvv'!$B$2:$AV$2,0),FALSE),VLOOKUP($B360,'Justerad allokering'!$B$2:$AG$462,MATCH(C$2,'Justerad allokering'!$B$2:$AF$2,0),FALSE))</f>
        <v>0</v>
      </c>
      <c r="D360" s="28">
        <f>IF(ISERROR(1/VLOOKUP($B360,'Justerad allokering'!$B$2:$AG$462,MATCH(D$2,'Justerad allokering'!$B$2:$AF$2,0),FALSE)),VLOOKUP($B360,'Allokerad kvv'!$B$2:$AV$468,MATCH(D$2,'Allokerad kvv'!$B$2:$AV$2,0),FALSE),VLOOKUP($B360,'Justerad allokering'!$B$2:$AG$462,MATCH(D$2,'Justerad allokering'!$B$2:$AF$2,0),FALSE))</f>
        <v>0</v>
      </c>
      <c r="E360" s="28">
        <f>IF(ISERROR(1/VLOOKUP($B360,'Justerad allokering'!$B$2:$AG$462,MATCH(E$2,'Justerad allokering'!$B$2:$AF$2,0),FALSE)),VLOOKUP($B360,'Allokerad kvv'!$B$2:$AV$468,MATCH(E$2,'Allokerad kvv'!$B$2:$AV$2,0),FALSE),VLOOKUP($B360,'Justerad allokering'!$B$2:$AG$462,MATCH(E$2,'Justerad allokering'!$B$2:$AF$2,0),FALSE))</f>
        <v>0</v>
      </c>
      <c r="F360" s="28">
        <f>IF(ISERROR(1/VLOOKUP($B360,'Justerad allokering'!$B$2:$AG$462,MATCH(F$2,'Justerad allokering'!$B$2:$AF$2,0),FALSE)),VLOOKUP($B360,'Allokerad kvv'!$B$2:$AV$468,MATCH(F$2,'Allokerad kvv'!$B$2:$AV$2,0),FALSE),VLOOKUP($B360,'Justerad allokering'!$B$2:$AG$462,MATCH(F$2,'Justerad allokering'!$B$2:$AF$2,0),FALSE))</f>
        <v>0</v>
      </c>
      <c r="G360" s="28">
        <f>IF(ISERROR(1/VLOOKUP($B360,'Justerad allokering'!$B$2:$AG$462,MATCH(G$2,'Justerad allokering'!$B$2:$AF$2,0),FALSE)),VLOOKUP($B360,'Allokerad kvv'!$B$2:$AV$468,MATCH(G$2,'Allokerad kvv'!$B$2:$AV$2,0),FALSE),VLOOKUP($B360,'Justerad allokering'!$B$2:$AG$462,MATCH(G$2,'Justerad allokering'!$B$2:$AF$2,0),FALSE))</f>
        <v>0</v>
      </c>
      <c r="H360" s="28">
        <f>IF(ISERROR(1/VLOOKUP($B360,'Justerad allokering'!$B$2:$AG$462,MATCH(H$2,'Justerad allokering'!$B$2:$AF$2,0),FALSE)),VLOOKUP($B360,'Allokerad kvv'!$B$2:$AV$468,MATCH(H$2,'Allokerad kvv'!$B$2:$AV$2,0),FALSE),VLOOKUP($B360,'Justerad allokering'!$B$2:$AG$462,MATCH(H$2,'Justerad allokering'!$B$2:$AF$2,0),FALSE))</f>
        <v>0</v>
      </c>
      <c r="I360" s="28">
        <f>IF(ISERROR(1/VLOOKUP($B360,'Justerad allokering'!$B$2:$AG$462,MATCH(I$2,'Justerad allokering'!$B$2:$AF$2,0),FALSE)),VLOOKUP($B360,'Allokerad kvv'!$B$2:$AV$468,MATCH(I$2,'Allokerad kvv'!$B$2:$AV$2,0),FALSE),VLOOKUP($B360,'Justerad allokering'!$B$2:$AG$462,MATCH(I$2,'Justerad allokering'!$B$2:$AF$2,0),FALSE))</f>
        <v>0</v>
      </c>
      <c r="J360" s="28">
        <f>IF(ISERROR(1/VLOOKUP($B360,'Justerad allokering'!$B$2:$AG$462,MATCH(J$2,'Justerad allokering'!$B$2:$AF$2,0),FALSE)),VLOOKUP($B360,'Allokerad kvv'!$B$2:$AV$468,MATCH(J$2,'Allokerad kvv'!$B$2:$AV$2,0),FALSE),VLOOKUP($B360,'Justerad allokering'!$B$2:$AG$462,MATCH(J$2,'Justerad allokering'!$B$2:$AF$2,0),FALSE))</f>
        <v>0</v>
      </c>
      <c r="K360" s="28">
        <f>IF(ISERROR(1/VLOOKUP($B360,'Justerad allokering'!$B$2:$AG$462,MATCH(K$2,'Justerad allokering'!$B$2:$AF$2,0),FALSE)),VLOOKUP($B360,'Allokerad kvv'!$B$2:$AV$468,MATCH(K$2,'Allokerad kvv'!$B$2:$AV$2,0),FALSE),VLOOKUP($B360,'Justerad allokering'!$B$2:$AG$462,MATCH(K$2,'Justerad allokering'!$B$2:$AF$2,0),FALSE))</f>
        <v>0</v>
      </c>
      <c r="L360" s="28">
        <f>IF(ISERROR(1/VLOOKUP($B360,'Justerad allokering'!$B$2:$AG$462,MATCH(L$2,'Justerad allokering'!$B$2:$AF$2,0),FALSE)),VLOOKUP($B360,'Allokerad kvv'!$B$2:$AV$468,MATCH(L$2,'Allokerad kvv'!$B$2:$AV$2,0),FALSE),VLOOKUP($B360,'Justerad allokering'!$B$2:$AG$462,MATCH(L$2,'Justerad allokering'!$B$2:$AF$2,0),FALSE))</f>
        <v>0</v>
      </c>
      <c r="M360" s="28">
        <f>IF(ISERROR(1/VLOOKUP($B360,'Justerad allokering'!$B$2:$AG$462,MATCH(M$2,'Justerad allokering'!$B$2:$AF$2,0),FALSE)),VLOOKUP($B360,'Allokerad kvv'!$B$2:$AV$468,MATCH(M$2,'Allokerad kvv'!$B$2:$AV$2,0),FALSE),VLOOKUP($B360,'Justerad allokering'!$B$2:$AG$462,MATCH(M$2,'Justerad allokering'!$B$2:$AF$2,0),FALSE))</f>
        <v>0</v>
      </c>
      <c r="N360" s="28">
        <f>IF(ISERROR(1/VLOOKUP($B360,'Justerad allokering'!$B$2:$AG$462,MATCH(N$2,'Justerad allokering'!$B$2:$AF$2,0),FALSE)),VLOOKUP($B360,'Allokerad kvv'!$B$2:$AV$468,MATCH(N$2,'Allokerad kvv'!$B$2:$AV$2,0),FALSE),VLOOKUP($B360,'Justerad allokering'!$B$2:$AG$462,MATCH(N$2,'Justerad allokering'!$B$2:$AF$2,0),FALSE))</f>
        <v>0</v>
      </c>
      <c r="O360" s="28">
        <f>IF(ISERROR(1/VLOOKUP($B360,'Justerad allokering'!$B$2:$AG$462,MATCH(O$2,'Justerad allokering'!$B$2:$AF$2,0),FALSE)),VLOOKUP($B360,'Allokerad kvv'!$B$2:$AV$468,MATCH(O$2,'Allokerad kvv'!$B$2:$AV$2,0),FALSE),VLOOKUP($B360,'Justerad allokering'!$B$2:$AG$462,MATCH(O$2,'Justerad allokering'!$B$2:$AF$2,0),FALSE))</f>
        <v>0</v>
      </c>
      <c r="P360" s="28">
        <f>IF(ISERROR(1/VLOOKUP($B360,'Justerad allokering'!$B$2:$AG$462,MATCH(P$2,'Justerad allokering'!$B$2:$AF$2,0),FALSE)),VLOOKUP($B360,'Allokerad kvv'!$B$2:$AV$468,MATCH(P$2,'Allokerad kvv'!$B$2:$AV$2,0),FALSE),VLOOKUP($B360,'Justerad allokering'!$B$2:$AG$462,MATCH(P$2,'Justerad allokering'!$B$2:$AF$2,0),FALSE))</f>
        <v>0</v>
      </c>
      <c r="Q360" s="28">
        <f>IF(ISERROR(1/VLOOKUP($B360,'Justerad allokering'!$B$2:$AG$462,MATCH(Q$2,'Justerad allokering'!$B$2:$AF$2,0),FALSE)),VLOOKUP($B360,'Allokerad kvv'!$B$2:$AV$468,MATCH(Q$2,'Allokerad kvv'!$B$2:$AV$2,0),FALSE),VLOOKUP($B360,'Justerad allokering'!$B$2:$AG$462,MATCH(Q$2,'Justerad allokering'!$B$2:$AF$2,0),FALSE))</f>
        <v>0</v>
      </c>
      <c r="R360" s="28">
        <f>IF(ISERROR(1/VLOOKUP($B360,'Justerad allokering'!$B$2:$AG$462,MATCH(R$2,'Justerad allokering'!$B$2:$AF$2,0),FALSE)),VLOOKUP($B360,'Allokerad kvv'!$B$2:$AV$468,MATCH(R$2,'Allokerad kvv'!$B$2:$AV$2,0),FALSE),VLOOKUP($B360,'Justerad allokering'!$B$2:$AG$462,MATCH(R$2,'Justerad allokering'!$B$2:$AF$2,0),FALSE))</f>
        <v>0</v>
      </c>
      <c r="S360" s="28">
        <f>IF(ISERROR(1/VLOOKUP($B360,'Justerad allokering'!$B$2:$AG$462,MATCH(S$2,'Justerad allokering'!$B$2:$AF$2,0),FALSE)),VLOOKUP($B360,'Allokerad kvv'!$B$2:$AV$468,MATCH(S$2,'Allokerad kvv'!$B$2:$AV$2,0),FALSE),VLOOKUP($B360,'Justerad allokering'!$B$2:$AG$462,MATCH(S$2,'Justerad allokering'!$B$2:$AF$2,0),FALSE))</f>
        <v>0</v>
      </c>
      <c r="T360" s="28">
        <f>IF(ISERROR(1/VLOOKUP($B360,'Justerad allokering'!$B$2:$AG$462,MATCH(T$2,'Justerad allokering'!$B$2:$AF$2,0),FALSE)),VLOOKUP($B360,'Allokerad kvv'!$B$2:$AV$468,MATCH(T$2,'Allokerad kvv'!$B$2:$AV$2,0),FALSE),VLOOKUP($B360,'Justerad allokering'!$B$2:$AG$462,MATCH(T$2,'Justerad allokering'!$B$2:$AF$2,0),FALSE))</f>
        <v>0</v>
      </c>
      <c r="U360" s="28">
        <f>IF(ISERROR(1/VLOOKUP($B360,'Justerad allokering'!$B$2:$AG$462,MATCH(U$2,'Justerad allokering'!$B$2:$AF$2,0),FALSE)),VLOOKUP($B360,'Allokerad kvv'!$B$2:$AV$468,MATCH(U$2,'Allokerad kvv'!$B$2:$AV$2,0),FALSE),VLOOKUP($B360,'Justerad allokering'!$B$2:$AG$462,MATCH(U$2,'Justerad allokering'!$B$2:$AF$2,0),FALSE))</f>
        <v>0</v>
      </c>
      <c r="V360" s="28">
        <f>IF(ISERROR(1/VLOOKUP($B360,'Justerad allokering'!$B$2:$AG$462,MATCH(V$2,'Justerad allokering'!$B$2:$AF$2,0),FALSE)),VLOOKUP($B360,'Allokerad kvv'!$B$2:$AV$468,MATCH(V$2,'Allokerad kvv'!$B$2:$AV$2,0),FALSE),VLOOKUP($B360,'Justerad allokering'!$B$2:$AG$462,MATCH(V$2,'Justerad allokering'!$B$2:$AF$2,0),FALSE))</f>
        <v>0</v>
      </c>
      <c r="W360" s="28">
        <f>IF(ISERROR(1/VLOOKUP($B360,'Justerad allokering'!$B$2:$AG$462,MATCH(W$2,'Justerad allokering'!$B$2:$AF$2,0),FALSE)),VLOOKUP($B360,'Allokerad kvv'!$B$2:$AV$468,MATCH(W$2,'Allokerad kvv'!$B$2:$AV$2,0),FALSE),VLOOKUP($B360,'Justerad allokering'!$B$2:$AG$462,MATCH(W$2,'Justerad allokering'!$B$2:$AF$2,0),FALSE))</f>
        <v>0</v>
      </c>
      <c r="X360" s="28">
        <f>IF(ISERROR(1/VLOOKUP($B360,'Justerad allokering'!$B$2:$AG$462,MATCH(X$2,'Justerad allokering'!$B$2:$AF$2,0),FALSE)),VLOOKUP($B360,'Allokerad kvv'!$B$2:$AV$468,MATCH(X$2,'Allokerad kvv'!$B$2:$AV$2,0),FALSE),VLOOKUP($B360,'Justerad allokering'!$B$2:$AG$462,MATCH(X$2,'Justerad allokering'!$B$2:$AF$2,0),FALSE))</f>
        <v>0</v>
      </c>
      <c r="Y360" s="28">
        <f>IF(ISERROR(1/VLOOKUP($B360,'Justerad allokering'!$B$2:$AG$462,MATCH(Y$2,'Justerad allokering'!$B$2:$AF$2,0),FALSE)),VLOOKUP($B360,'Allokerad kvv'!$B$2:$AV$468,MATCH(Y$2,'Allokerad kvv'!$B$2:$AV$2,0),FALSE),VLOOKUP($B360,'Justerad allokering'!$B$2:$AG$462,MATCH(Y$2,'Justerad allokering'!$B$2:$AF$2,0),FALSE))</f>
        <v>0</v>
      </c>
      <c r="Z360" s="28">
        <f>IF(ISERROR(1/VLOOKUP($B360,'Justerad allokering'!$B$2:$AG$462,MATCH(Z$2,'Justerad allokering'!$B$2:$AF$2,0),FALSE)),VLOOKUP($B360,'Allokerad kvv'!$B$2:$AV$468,MATCH(Z$2,'Allokerad kvv'!$B$2:$AV$2,0),FALSE),VLOOKUP($B360,'Justerad allokering'!$B$2:$AG$462,MATCH(Z$2,'Justerad allokering'!$B$2:$AF$2,0),FALSE))</f>
        <v>0</v>
      </c>
      <c r="AA360" s="28"/>
      <c r="AB360" s="28"/>
      <c r="AE360">
        <f t="shared" si="15"/>
        <v>0</v>
      </c>
      <c r="AG360">
        <f t="shared" si="16"/>
        <v>0</v>
      </c>
      <c r="AH360">
        <f t="shared" si="17"/>
        <v>0</v>
      </c>
      <c r="AI360" s="55" t="str">
        <f>IF(AH360=0,"",AH360/VLOOKUP(B360,Kraftvärmeprod!$B$1:$BC$480,MATCH("Summa tillförd energi exklusive rökgaskondensering",Kraftvärmeprod!$B$1:$BC$1,0),FALSE))</f>
        <v/>
      </c>
    </row>
    <row r="361" spans="1:35" x14ac:dyDescent="0.25">
      <c r="A361" s="28" t="s">
        <v>481</v>
      </c>
      <c r="B361" s="28" t="s">
        <v>484</v>
      </c>
      <c r="C361" s="28">
        <f>IF(ISERROR(1/VLOOKUP($B361,'Justerad allokering'!$B$2:$AG$462,MATCH(C$2,'Justerad allokering'!$B$2:$AF$2,0),FALSE)),VLOOKUP($B361,'Allokerad kvv'!$B$2:$AV$468,MATCH(C$2,'Allokerad kvv'!$B$2:$AV$2,0),FALSE),VLOOKUP($B361,'Justerad allokering'!$B$2:$AG$462,MATCH(C$2,'Justerad allokering'!$B$2:$AF$2,0),FALSE))</f>
        <v>0</v>
      </c>
      <c r="D361" s="28">
        <f>IF(ISERROR(1/VLOOKUP($B361,'Justerad allokering'!$B$2:$AG$462,MATCH(D$2,'Justerad allokering'!$B$2:$AF$2,0),FALSE)),VLOOKUP($B361,'Allokerad kvv'!$B$2:$AV$468,MATCH(D$2,'Allokerad kvv'!$B$2:$AV$2,0),FALSE),VLOOKUP($B361,'Justerad allokering'!$B$2:$AG$462,MATCH(D$2,'Justerad allokering'!$B$2:$AF$2,0),FALSE))</f>
        <v>0</v>
      </c>
      <c r="E361" s="28">
        <f>IF(ISERROR(1/VLOOKUP($B361,'Justerad allokering'!$B$2:$AG$462,MATCH(E$2,'Justerad allokering'!$B$2:$AF$2,0),FALSE)),VLOOKUP($B361,'Allokerad kvv'!$B$2:$AV$468,MATCH(E$2,'Allokerad kvv'!$B$2:$AV$2,0),FALSE),VLOOKUP($B361,'Justerad allokering'!$B$2:$AG$462,MATCH(E$2,'Justerad allokering'!$B$2:$AF$2,0),FALSE))</f>
        <v>0</v>
      </c>
      <c r="F361" s="28">
        <f>IF(ISERROR(1/VLOOKUP($B361,'Justerad allokering'!$B$2:$AG$462,MATCH(F$2,'Justerad allokering'!$B$2:$AF$2,0),FALSE)),VLOOKUP($B361,'Allokerad kvv'!$B$2:$AV$468,MATCH(F$2,'Allokerad kvv'!$B$2:$AV$2,0),FALSE),VLOOKUP($B361,'Justerad allokering'!$B$2:$AG$462,MATCH(F$2,'Justerad allokering'!$B$2:$AF$2,0),FALSE))</f>
        <v>0</v>
      </c>
      <c r="G361" s="28">
        <f>IF(ISERROR(1/VLOOKUP($B361,'Justerad allokering'!$B$2:$AG$462,MATCH(G$2,'Justerad allokering'!$B$2:$AF$2,0),FALSE)),VLOOKUP($B361,'Allokerad kvv'!$B$2:$AV$468,MATCH(G$2,'Allokerad kvv'!$B$2:$AV$2,0),FALSE),VLOOKUP($B361,'Justerad allokering'!$B$2:$AG$462,MATCH(G$2,'Justerad allokering'!$B$2:$AF$2,0),FALSE))</f>
        <v>0</v>
      </c>
      <c r="H361" s="28">
        <f>IF(ISERROR(1/VLOOKUP($B361,'Justerad allokering'!$B$2:$AG$462,MATCH(H$2,'Justerad allokering'!$B$2:$AF$2,0),FALSE)),VLOOKUP($B361,'Allokerad kvv'!$B$2:$AV$468,MATCH(H$2,'Allokerad kvv'!$B$2:$AV$2,0),FALSE),VLOOKUP($B361,'Justerad allokering'!$B$2:$AG$462,MATCH(H$2,'Justerad allokering'!$B$2:$AF$2,0),FALSE))</f>
        <v>0</v>
      </c>
      <c r="I361" s="28">
        <f>IF(ISERROR(1/VLOOKUP($B361,'Justerad allokering'!$B$2:$AG$462,MATCH(I$2,'Justerad allokering'!$B$2:$AF$2,0),FALSE)),VLOOKUP($B361,'Allokerad kvv'!$B$2:$AV$468,MATCH(I$2,'Allokerad kvv'!$B$2:$AV$2,0),FALSE),VLOOKUP($B361,'Justerad allokering'!$B$2:$AG$462,MATCH(I$2,'Justerad allokering'!$B$2:$AF$2,0),FALSE))</f>
        <v>0</v>
      </c>
      <c r="J361" s="28">
        <f>IF(ISERROR(1/VLOOKUP($B361,'Justerad allokering'!$B$2:$AG$462,MATCH(J$2,'Justerad allokering'!$B$2:$AF$2,0),FALSE)),VLOOKUP($B361,'Allokerad kvv'!$B$2:$AV$468,MATCH(J$2,'Allokerad kvv'!$B$2:$AV$2,0),FALSE),VLOOKUP($B361,'Justerad allokering'!$B$2:$AG$462,MATCH(J$2,'Justerad allokering'!$B$2:$AF$2,0),FALSE))</f>
        <v>0</v>
      </c>
      <c r="K361" s="28">
        <f>IF(ISERROR(1/VLOOKUP($B361,'Justerad allokering'!$B$2:$AG$462,MATCH(K$2,'Justerad allokering'!$B$2:$AF$2,0),FALSE)),VLOOKUP($B361,'Allokerad kvv'!$B$2:$AV$468,MATCH(K$2,'Allokerad kvv'!$B$2:$AV$2,0),FALSE),VLOOKUP($B361,'Justerad allokering'!$B$2:$AG$462,MATCH(K$2,'Justerad allokering'!$B$2:$AF$2,0),FALSE))</f>
        <v>0</v>
      </c>
      <c r="L361" s="28">
        <f>IF(ISERROR(1/VLOOKUP($B361,'Justerad allokering'!$B$2:$AG$462,MATCH(L$2,'Justerad allokering'!$B$2:$AF$2,0),FALSE)),VLOOKUP($B361,'Allokerad kvv'!$B$2:$AV$468,MATCH(L$2,'Allokerad kvv'!$B$2:$AV$2,0),FALSE),VLOOKUP($B361,'Justerad allokering'!$B$2:$AG$462,MATCH(L$2,'Justerad allokering'!$B$2:$AF$2,0),FALSE))</f>
        <v>0</v>
      </c>
      <c r="M361" s="28">
        <f>IF(ISERROR(1/VLOOKUP($B361,'Justerad allokering'!$B$2:$AG$462,MATCH(M$2,'Justerad allokering'!$B$2:$AF$2,0),FALSE)),VLOOKUP($B361,'Allokerad kvv'!$B$2:$AV$468,MATCH(M$2,'Allokerad kvv'!$B$2:$AV$2,0),FALSE),VLOOKUP($B361,'Justerad allokering'!$B$2:$AG$462,MATCH(M$2,'Justerad allokering'!$B$2:$AF$2,0),FALSE))</f>
        <v>0</v>
      </c>
      <c r="N361" s="28">
        <f>IF(ISERROR(1/VLOOKUP($B361,'Justerad allokering'!$B$2:$AG$462,MATCH(N$2,'Justerad allokering'!$B$2:$AF$2,0),FALSE)),VLOOKUP($B361,'Allokerad kvv'!$B$2:$AV$468,MATCH(N$2,'Allokerad kvv'!$B$2:$AV$2,0),FALSE),VLOOKUP($B361,'Justerad allokering'!$B$2:$AG$462,MATCH(N$2,'Justerad allokering'!$B$2:$AF$2,0),FALSE))</f>
        <v>0</v>
      </c>
      <c r="O361" s="28">
        <f>IF(ISERROR(1/VLOOKUP($B361,'Justerad allokering'!$B$2:$AG$462,MATCH(O$2,'Justerad allokering'!$B$2:$AF$2,0),FALSE)),VLOOKUP($B361,'Allokerad kvv'!$B$2:$AV$468,MATCH(O$2,'Allokerad kvv'!$B$2:$AV$2,0),FALSE),VLOOKUP($B361,'Justerad allokering'!$B$2:$AG$462,MATCH(O$2,'Justerad allokering'!$B$2:$AF$2,0),FALSE))</f>
        <v>0</v>
      </c>
      <c r="P361" s="28">
        <f>IF(ISERROR(1/VLOOKUP($B361,'Justerad allokering'!$B$2:$AG$462,MATCH(P$2,'Justerad allokering'!$B$2:$AF$2,0),FALSE)),VLOOKUP($B361,'Allokerad kvv'!$B$2:$AV$468,MATCH(P$2,'Allokerad kvv'!$B$2:$AV$2,0),FALSE),VLOOKUP($B361,'Justerad allokering'!$B$2:$AG$462,MATCH(P$2,'Justerad allokering'!$B$2:$AF$2,0),FALSE))</f>
        <v>0</v>
      </c>
      <c r="Q361" s="28">
        <f>IF(ISERROR(1/VLOOKUP($B361,'Justerad allokering'!$B$2:$AG$462,MATCH(Q$2,'Justerad allokering'!$B$2:$AF$2,0),FALSE)),VLOOKUP($B361,'Allokerad kvv'!$B$2:$AV$468,MATCH(Q$2,'Allokerad kvv'!$B$2:$AV$2,0),FALSE),VLOOKUP($B361,'Justerad allokering'!$B$2:$AG$462,MATCH(Q$2,'Justerad allokering'!$B$2:$AF$2,0),FALSE))</f>
        <v>0</v>
      </c>
      <c r="R361" s="28">
        <f>IF(ISERROR(1/VLOOKUP($B361,'Justerad allokering'!$B$2:$AG$462,MATCH(R$2,'Justerad allokering'!$B$2:$AF$2,0),FALSE)),VLOOKUP($B361,'Allokerad kvv'!$B$2:$AV$468,MATCH(R$2,'Allokerad kvv'!$B$2:$AV$2,0),FALSE),VLOOKUP($B361,'Justerad allokering'!$B$2:$AG$462,MATCH(R$2,'Justerad allokering'!$B$2:$AF$2,0),FALSE))</f>
        <v>0</v>
      </c>
      <c r="S361" s="28">
        <f>IF(ISERROR(1/VLOOKUP($B361,'Justerad allokering'!$B$2:$AG$462,MATCH(S$2,'Justerad allokering'!$B$2:$AF$2,0),FALSE)),VLOOKUP($B361,'Allokerad kvv'!$B$2:$AV$468,MATCH(S$2,'Allokerad kvv'!$B$2:$AV$2,0),FALSE),VLOOKUP($B361,'Justerad allokering'!$B$2:$AG$462,MATCH(S$2,'Justerad allokering'!$B$2:$AF$2,0),FALSE))</f>
        <v>0</v>
      </c>
      <c r="T361" s="28">
        <f>IF(ISERROR(1/VLOOKUP($B361,'Justerad allokering'!$B$2:$AG$462,MATCH(T$2,'Justerad allokering'!$B$2:$AF$2,0),FALSE)),VLOOKUP($B361,'Allokerad kvv'!$B$2:$AV$468,MATCH(T$2,'Allokerad kvv'!$B$2:$AV$2,0),FALSE),VLOOKUP($B361,'Justerad allokering'!$B$2:$AG$462,MATCH(T$2,'Justerad allokering'!$B$2:$AF$2,0),FALSE))</f>
        <v>0</v>
      </c>
      <c r="U361" s="28">
        <f>IF(ISERROR(1/VLOOKUP($B361,'Justerad allokering'!$B$2:$AG$462,MATCH(U$2,'Justerad allokering'!$B$2:$AF$2,0),FALSE)),VLOOKUP($B361,'Allokerad kvv'!$B$2:$AV$468,MATCH(U$2,'Allokerad kvv'!$B$2:$AV$2,0),FALSE),VLOOKUP($B361,'Justerad allokering'!$B$2:$AG$462,MATCH(U$2,'Justerad allokering'!$B$2:$AF$2,0),FALSE))</f>
        <v>0</v>
      </c>
      <c r="V361" s="28">
        <f>IF(ISERROR(1/VLOOKUP($B361,'Justerad allokering'!$B$2:$AG$462,MATCH(V$2,'Justerad allokering'!$B$2:$AF$2,0),FALSE)),VLOOKUP($B361,'Allokerad kvv'!$B$2:$AV$468,MATCH(V$2,'Allokerad kvv'!$B$2:$AV$2,0),FALSE),VLOOKUP($B361,'Justerad allokering'!$B$2:$AG$462,MATCH(V$2,'Justerad allokering'!$B$2:$AF$2,0),FALSE))</f>
        <v>0</v>
      </c>
      <c r="W361" s="28">
        <f>IF(ISERROR(1/VLOOKUP($B361,'Justerad allokering'!$B$2:$AG$462,MATCH(W$2,'Justerad allokering'!$B$2:$AF$2,0),FALSE)),VLOOKUP($B361,'Allokerad kvv'!$B$2:$AV$468,MATCH(W$2,'Allokerad kvv'!$B$2:$AV$2,0),FALSE),VLOOKUP($B361,'Justerad allokering'!$B$2:$AG$462,MATCH(W$2,'Justerad allokering'!$B$2:$AF$2,0),FALSE))</f>
        <v>0</v>
      </c>
      <c r="X361" s="28">
        <f>IF(ISERROR(1/VLOOKUP($B361,'Justerad allokering'!$B$2:$AG$462,MATCH(X$2,'Justerad allokering'!$B$2:$AF$2,0),FALSE)),VLOOKUP($B361,'Allokerad kvv'!$B$2:$AV$468,MATCH(X$2,'Allokerad kvv'!$B$2:$AV$2,0),FALSE),VLOOKUP($B361,'Justerad allokering'!$B$2:$AG$462,MATCH(X$2,'Justerad allokering'!$B$2:$AF$2,0),FALSE))</f>
        <v>0</v>
      </c>
      <c r="Y361" s="28">
        <f>IF(ISERROR(1/VLOOKUP($B361,'Justerad allokering'!$B$2:$AG$462,MATCH(Y$2,'Justerad allokering'!$B$2:$AF$2,0),FALSE)),VLOOKUP($B361,'Allokerad kvv'!$B$2:$AV$468,MATCH(Y$2,'Allokerad kvv'!$B$2:$AV$2,0),FALSE),VLOOKUP($B361,'Justerad allokering'!$B$2:$AG$462,MATCH(Y$2,'Justerad allokering'!$B$2:$AF$2,0),FALSE))</f>
        <v>0</v>
      </c>
      <c r="Z361" s="28">
        <f>IF(ISERROR(1/VLOOKUP($B361,'Justerad allokering'!$B$2:$AG$462,MATCH(Z$2,'Justerad allokering'!$B$2:$AF$2,0),FALSE)),VLOOKUP($B361,'Allokerad kvv'!$B$2:$AV$468,MATCH(Z$2,'Allokerad kvv'!$B$2:$AV$2,0),FALSE),VLOOKUP($B361,'Justerad allokering'!$B$2:$AG$462,MATCH(Z$2,'Justerad allokering'!$B$2:$AF$2,0),FALSE))</f>
        <v>0</v>
      </c>
      <c r="AA361" s="28"/>
      <c r="AB361" s="28"/>
      <c r="AE361">
        <f t="shared" si="15"/>
        <v>0</v>
      </c>
      <c r="AG361">
        <f t="shared" si="16"/>
        <v>0</v>
      </c>
      <c r="AH361">
        <f t="shared" si="17"/>
        <v>0</v>
      </c>
      <c r="AI361" s="55" t="str">
        <f>IF(AH361=0,"",AH361/VLOOKUP(B361,Kraftvärmeprod!$B$1:$BC$480,MATCH("Summa tillförd energi exklusive rökgaskondensering",Kraftvärmeprod!$B$1:$BC$1,0),FALSE))</f>
        <v/>
      </c>
    </row>
    <row r="362" spans="1:35" x14ac:dyDescent="0.25">
      <c r="A362" s="28" t="s">
        <v>485</v>
      </c>
      <c r="B362" s="28" t="s">
        <v>486</v>
      </c>
      <c r="C362" s="28">
        <f>IF(ISERROR(1/VLOOKUP($B362,'Justerad allokering'!$B$2:$AG$462,MATCH(C$2,'Justerad allokering'!$B$2:$AF$2,0),FALSE)),VLOOKUP($B362,'Allokerad kvv'!$B$2:$AV$468,MATCH(C$2,'Allokerad kvv'!$B$2:$AV$2,0),FALSE),VLOOKUP($B362,'Justerad allokering'!$B$2:$AG$462,MATCH(C$2,'Justerad allokering'!$B$2:$AF$2,0),FALSE))</f>
        <v>22.995999999999999</v>
      </c>
      <c r="D362" s="28">
        <f>IF(ISERROR(1/VLOOKUP($B362,'Justerad allokering'!$B$2:$AG$462,MATCH(D$2,'Justerad allokering'!$B$2:$AF$2,0),FALSE)),VLOOKUP($B362,'Allokerad kvv'!$B$2:$AV$468,MATCH(D$2,'Allokerad kvv'!$B$2:$AV$2,0),FALSE),VLOOKUP($B362,'Justerad allokering'!$B$2:$AG$462,MATCH(D$2,'Justerad allokering'!$B$2:$AF$2,0),FALSE))</f>
        <v>0</v>
      </c>
      <c r="E362" s="28">
        <f>IF(ISERROR(1/VLOOKUP($B362,'Justerad allokering'!$B$2:$AG$462,MATCH(E$2,'Justerad allokering'!$B$2:$AF$2,0),FALSE)),VLOOKUP($B362,'Allokerad kvv'!$B$2:$AV$468,MATCH(E$2,'Allokerad kvv'!$B$2:$AV$2,0),FALSE),VLOOKUP($B362,'Justerad allokering'!$B$2:$AG$462,MATCH(E$2,'Justerad allokering'!$B$2:$AF$2,0),FALSE))</f>
        <v>0</v>
      </c>
      <c r="F362" s="28">
        <f>IF(ISERROR(1/VLOOKUP($B362,'Justerad allokering'!$B$2:$AG$462,MATCH(F$2,'Justerad allokering'!$B$2:$AF$2,0),FALSE)),VLOOKUP($B362,'Allokerad kvv'!$B$2:$AV$468,MATCH(F$2,'Allokerad kvv'!$B$2:$AV$2,0),FALSE),VLOOKUP($B362,'Justerad allokering'!$B$2:$AG$462,MATCH(F$2,'Justerad allokering'!$B$2:$AF$2,0),FALSE))</f>
        <v>0</v>
      </c>
      <c r="G362" s="28">
        <f>IF(ISERROR(1/VLOOKUP($B362,'Justerad allokering'!$B$2:$AG$462,MATCH(G$2,'Justerad allokering'!$B$2:$AF$2,0),FALSE)),VLOOKUP($B362,'Allokerad kvv'!$B$2:$AV$468,MATCH(G$2,'Allokerad kvv'!$B$2:$AV$2,0),FALSE),VLOOKUP($B362,'Justerad allokering'!$B$2:$AG$462,MATCH(G$2,'Justerad allokering'!$B$2:$AF$2,0),FALSE))</f>
        <v>0</v>
      </c>
      <c r="H362" s="28">
        <f>IF(ISERROR(1/VLOOKUP($B362,'Justerad allokering'!$B$2:$AG$462,MATCH(H$2,'Justerad allokering'!$B$2:$AF$2,0),FALSE)),VLOOKUP($B362,'Allokerad kvv'!$B$2:$AV$468,MATCH(H$2,'Allokerad kvv'!$B$2:$AV$2,0),FALSE),VLOOKUP($B362,'Justerad allokering'!$B$2:$AG$462,MATCH(H$2,'Justerad allokering'!$B$2:$AF$2,0),FALSE))</f>
        <v>0</v>
      </c>
      <c r="I362" s="28">
        <f>IF(ISERROR(1/VLOOKUP($B362,'Justerad allokering'!$B$2:$AG$462,MATCH(I$2,'Justerad allokering'!$B$2:$AF$2,0),FALSE)),VLOOKUP($B362,'Allokerad kvv'!$B$2:$AV$468,MATCH(I$2,'Allokerad kvv'!$B$2:$AV$2,0),FALSE),VLOOKUP($B362,'Justerad allokering'!$B$2:$AG$462,MATCH(I$2,'Justerad allokering'!$B$2:$AF$2,0),FALSE))</f>
        <v>0</v>
      </c>
      <c r="J362" s="28">
        <f>IF(ISERROR(1/VLOOKUP($B362,'Justerad allokering'!$B$2:$AG$462,MATCH(J$2,'Justerad allokering'!$B$2:$AF$2,0),FALSE)),VLOOKUP($B362,'Allokerad kvv'!$B$2:$AV$468,MATCH(J$2,'Allokerad kvv'!$B$2:$AV$2,0),FALSE),VLOOKUP($B362,'Justerad allokering'!$B$2:$AG$462,MATCH(J$2,'Justerad allokering'!$B$2:$AF$2,0),FALSE))</f>
        <v>0.77382700000000004</v>
      </c>
      <c r="K362" s="28">
        <f>IF(ISERROR(1/VLOOKUP($B362,'Justerad allokering'!$B$2:$AG$462,MATCH(K$2,'Justerad allokering'!$B$2:$AF$2,0),FALSE)),VLOOKUP($B362,'Allokerad kvv'!$B$2:$AV$468,MATCH(K$2,'Allokerad kvv'!$B$2:$AV$2,0),FALSE),VLOOKUP($B362,'Justerad allokering'!$B$2:$AG$462,MATCH(K$2,'Justerad allokering'!$B$2:$AF$2,0),FALSE))</f>
        <v>1.61094</v>
      </c>
      <c r="L362" s="28">
        <f>IF(ISERROR(1/VLOOKUP($B362,'Justerad allokering'!$B$2:$AG$462,MATCH(L$2,'Justerad allokering'!$B$2:$AF$2,0),FALSE)),VLOOKUP($B362,'Allokerad kvv'!$B$2:$AV$468,MATCH(L$2,'Allokerad kvv'!$B$2:$AV$2,0),FALSE),VLOOKUP($B362,'Justerad allokering'!$B$2:$AG$462,MATCH(L$2,'Justerad allokering'!$B$2:$AF$2,0),FALSE))</f>
        <v>0</v>
      </c>
      <c r="M362" s="28">
        <f>IF(ISERROR(1/VLOOKUP($B362,'Justerad allokering'!$B$2:$AG$462,MATCH(M$2,'Justerad allokering'!$B$2:$AF$2,0),FALSE)),VLOOKUP($B362,'Allokerad kvv'!$B$2:$AV$468,MATCH(M$2,'Allokerad kvv'!$B$2:$AV$2,0),FALSE),VLOOKUP($B362,'Justerad allokering'!$B$2:$AG$462,MATCH(M$2,'Justerad allokering'!$B$2:$AF$2,0),FALSE))</f>
        <v>2.5794199999999998</v>
      </c>
      <c r="N362" s="28">
        <f>IF(ISERROR(1/VLOOKUP($B362,'Justerad allokering'!$B$2:$AG$462,MATCH(N$2,'Justerad allokering'!$B$2:$AF$2,0),FALSE)),VLOOKUP($B362,'Allokerad kvv'!$B$2:$AV$468,MATCH(N$2,'Allokerad kvv'!$B$2:$AV$2,0),FALSE),VLOOKUP($B362,'Justerad allokering'!$B$2:$AG$462,MATCH(N$2,'Justerad allokering'!$B$2:$AF$2,0),FALSE))</f>
        <v>0</v>
      </c>
      <c r="O362" s="28">
        <f>IF(ISERROR(1/VLOOKUP($B362,'Justerad allokering'!$B$2:$AG$462,MATCH(O$2,'Justerad allokering'!$B$2:$AF$2,0),FALSE)),VLOOKUP($B362,'Allokerad kvv'!$B$2:$AV$468,MATCH(O$2,'Allokerad kvv'!$B$2:$AV$2,0),FALSE),VLOOKUP($B362,'Justerad allokering'!$B$2:$AG$462,MATCH(O$2,'Justerad allokering'!$B$2:$AF$2,0),FALSE))</f>
        <v>0</v>
      </c>
      <c r="P362" s="28">
        <f>IF(ISERROR(1/VLOOKUP($B362,'Justerad allokering'!$B$2:$AG$462,MATCH(P$2,'Justerad allokering'!$B$2:$AF$2,0),FALSE)),VLOOKUP($B362,'Allokerad kvv'!$B$2:$AV$468,MATCH(P$2,'Allokerad kvv'!$B$2:$AV$2,0),FALSE),VLOOKUP($B362,'Justerad allokering'!$B$2:$AG$462,MATCH(P$2,'Justerad allokering'!$B$2:$AF$2,0),FALSE))</f>
        <v>0</v>
      </c>
      <c r="Q362" s="28">
        <f>IF(ISERROR(1/VLOOKUP($B362,'Justerad allokering'!$B$2:$AG$462,MATCH(Q$2,'Justerad allokering'!$B$2:$AF$2,0),FALSE)),VLOOKUP($B362,'Allokerad kvv'!$B$2:$AV$468,MATCH(Q$2,'Allokerad kvv'!$B$2:$AV$2,0),FALSE),VLOOKUP($B362,'Justerad allokering'!$B$2:$AG$462,MATCH(Q$2,'Justerad allokering'!$B$2:$AF$2,0),FALSE))</f>
        <v>0</v>
      </c>
      <c r="R362" s="28">
        <f>IF(ISERROR(1/VLOOKUP($B362,'Justerad allokering'!$B$2:$AG$462,MATCH(R$2,'Justerad allokering'!$B$2:$AF$2,0),FALSE)),VLOOKUP($B362,'Allokerad kvv'!$B$2:$AV$468,MATCH(R$2,'Allokerad kvv'!$B$2:$AV$2,0),FALSE),VLOOKUP($B362,'Justerad allokering'!$B$2:$AG$462,MATCH(R$2,'Justerad allokering'!$B$2:$AF$2,0),FALSE))</f>
        <v>0</v>
      </c>
      <c r="S362" s="28">
        <f>IF(ISERROR(1/VLOOKUP($B362,'Justerad allokering'!$B$2:$AG$462,MATCH(S$2,'Justerad allokering'!$B$2:$AF$2,0),FALSE)),VLOOKUP($B362,'Allokerad kvv'!$B$2:$AV$468,MATCH(S$2,'Allokerad kvv'!$B$2:$AV$2,0),FALSE),VLOOKUP($B362,'Justerad allokering'!$B$2:$AG$462,MATCH(S$2,'Justerad allokering'!$B$2:$AF$2,0),FALSE))</f>
        <v>0</v>
      </c>
      <c r="T362" s="28">
        <f>IF(ISERROR(1/VLOOKUP($B362,'Justerad allokering'!$B$2:$AG$462,MATCH(T$2,'Justerad allokering'!$B$2:$AF$2,0),FALSE)),VLOOKUP($B362,'Allokerad kvv'!$B$2:$AV$468,MATCH(T$2,'Allokerad kvv'!$B$2:$AV$2,0),FALSE),VLOOKUP($B362,'Justerad allokering'!$B$2:$AG$462,MATCH(T$2,'Justerad allokering'!$B$2:$AF$2,0),FALSE))</f>
        <v>0</v>
      </c>
      <c r="U362" s="28">
        <f>IF(ISERROR(1/VLOOKUP($B362,'Justerad allokering'!$B$2:$AG$462,MATCH(U$2,'Justerad allokering'!$B$2:$AF$2,0),FALSE)),VLOOKUP($B362,'Allokerad kvv'!$B$2:$AV$468,MATCH(U$2,'Allokerad kvv'!$B$2:$AV$2,0),FALSE),VLOOKUP($B362,'Justerad allokering'!$B$2:$AG$462,MATCH(U$2,'Justerad allokering'!$B$2:$AF$2,0),FALSE))</f>
        <v>0</v>
      </c>
      <c r="V362" s="28">
        <f>IF(ISERROR(1/VLOOKUP($B362,'Justerad allokering'!$B$2:$AG$462,MATCH(V$2,'Justerad allokering'!$B$2:$AF$2,0),FALSE)),VLOOKUP($B362,'Allokerad kvv'!$B$2:$AV$468,MATCH(V$2,'Allokerad kvv'!$B$2:$AV$2,0),FALSE),VLOOKUP($B362,'Justerad allokering'!$B$2:$AG$462,MATCH(V$2,'Justerad allokering'!$B$2:$AF$2,0),FALSE))</f>
        <v>0</v>
      </c>
      <c r="W362" s="28">
        <f>IF(ISERROR(1/VLOOKUP($B362,'Justerad allokering'!$B$2:$AG$462,MATCH(W$2,'Justerad allokering'!$B$2:$AF$2,0),FALSE)),VLOOKUP($B362,'Allokerad kvv'!$B$2:$AV$468,MATCH(W$2,'Allokerad kvv'!$B$2:$AV$2,0),FALSE),VLOOKUP($B362,'Justerad allokering'!$B$2:$AG$462,MATCH(W$2,'Justerad allokering'!$B$2:$AF$2,0),FALSE))</f>
        <v>0</v>
      </c>
      <c r="X362" s="28">
        <f>IF(ISERROR(1/VLOOKUP($B362,'Justerad allokering'!$B$2:$AG$462,MATCH(X$2,'Justerad allokering'!$B$2:$AF$2,0),FALSE)),VLOOKUP($B362,'Allokerad kvv'!$B$2:$AV$468,MATCH(X$2,'Allokerad kvv'!$B$2:$AV$2,0),FALSE),VLOOKUP($B362,'Justerad allokering'!$B$2:$AG$462,MATCH(X$2,'Justerad allokering'!$B$2:$AF$2,0),FALSE))</f>
        <v>0</v>
      </c>
      <c r="Y362" s="28">
        <f>IF(ISERROR(1/VLOOKUP($B362,'Justerad allokering'!$B$2:$AG$462,MATCH(Y$2,'Justerad allokering'!$B$2:$AF$2,0),FALSE)),VLOOKUP($B362,'Allokerad kvv'!$B$2:$AV$468,MATCH(Y$2,'Allokerad kvv'!$B$2:$AV$2,0),FALSE),VLOOKUP($B362,'Justerad allokering'!$B$2:$AG$462,MATCH(Y$2,'Justerad allokering'!$B$2:$AF$2,0),FALSE))</f>
        <v>25.7942</v>
      </c>
      <c r="Z362" s="28">
        <f>IF(ISERROR(1/VLOOKUP($B362,'Justerad allokering'!$B$2:$AG$462,MATCH(Z$2,'Justerad allokering'!$B$2:$AF$2,0),FALSE)),VLOOKUP($B362,'Allokerad kvv'!$B$2:$AV$468,MATCH(Z$2,'Allokerad kvv'!$B$2:$AV$2,0),FALSE),VLOOKUP($B362,'Justerad allokering'!$B$2:$AG$462,MATCH(Z$2,'Justerad allokering'!$B$2:$AF$2,0),FALSE))</f>
        <v>0</v>
      </c>
      <c r="AA362" s="28"/>
      <c r="AB362" s="28"/>
      <c r="AE362">
        <f t="shared" si="15"/>
        <v>53.754386999999994</v>
      </c>
      <c r="AG362">
        <f t="shared" si="16"/>
        <v>52.143446999999995</v>
      </c>
      <c r="AH362">
        <f t="shared" si="17"/>
        <v>52.143446999999995</v>
      </c>
      <c r="AI362" s="55">
        <f>IF(AH362=0,"",AH362/VLOOKUP(B362,Kraftvärmeprod!$B$1:$BC$480,MATCH("Summa tillförd energi exklusive rökgaskondensering",Kraftvärmeprod!$B$1:$BC$1,0),FALSE))</f>
        <v>0.84786092682926817</v>
      </c>
    </row>
    <row r="363" spans="1:35" x14ac:dyDescent="0.25">
      <c r="A363" s="28" t="s">
        <v>487</v>
      </c>
      <c r="B363" s="28" t="s">
        <v>488</v>
      </c>
      <c r="C363" s="28">
        <f>IF(ISERROR(1/VLOOKUP($B363,'Justerad allokering'!$B$2:$AG$462,MATCH(C$2,'Justerad allokering'!$B$2:$AF$2,0),FALSE)),VLOOKUP($B363,'Allokerad kvv'!$B$2:$AV$468,MATCH(C$2,'Allokerad kvv'!$B$2:$AV$2,0),FALSE),VLOOKUP($B363,'Justerad allokering'!$B$2:$AG$462,MATCH(C$2,'Justerad allokering'!$B$2:$AF$2,0),FALSE))</f>
        <v>0</v>
      </c>
      <c r="D363" s="28">
        <f>IF(ISERROR(1/VLOOKUP($B363,'Justerad allokering'!$B$2:$AG$462,MATCH(D$2,'Justerad allokering'!$B$2:$AF$2,0),FALSE)),VLOOKUP($B363,'Allokerad kvv'!$B$2:$AV$468,MATCH(D$2,'Allokerad kvv'!$B$2:$AV$2,0),FALSE),VLOOKUP($B363,'Justerad allokering'!$B$2:$AG$462,MATCH(D$2,'Justerad allokering'!$B$2:$AF$2,0),FALSE))</f>
        <v>0</v>
      </c>
      <c r="E363" s="28">
        <f>IF(ISERROR(1/VLOOKUP($B363,'Justerad allokering'!$B$2:$AG$462,MATCH(E$2,'Justerad allokering'!$B$2:$AF$2,0),FALSE)),VLOOKUP($B363,'Allokerad kvv'!$B$2:$AV$468,MATCH(E$2,'Allokerad kvv'!$B$2:$AV$2,0),FALSE),VLOOKUP($B363,'Justerad allokering'!$B$2:$AG$462,MATCH(E$2,'Justerad allokering'!$B$2:$AF$2,0),FALSE))</f>
        <v>0</v>
      </c>
      <c r="F363" s="28">
        <f>IF(ISERROR(1/VLOOKUP($B363,'Justerad allokering'!$B$2:$AG$462,MATCH(F$2,'Justerad allokering'!$B$2:$AF$2,0),FALSE)),VLOOKUP($B363,'Allokerad kvv'!$B$2:$AV$468,MATCH(F$2,'Allokerad kvv'!$B$2:$AV$2,0),FALSE),VLOOKUP($B363,'Justerad allokering'!$B$2:$AG$462,MATCH(F$2,'Justerad allokering'!$B$2:$AF$2,0),FALSE))</f>
        <v>0</v>
      </c>
      <c r="G363" s="28">
        <f>IF(ISERROR(1/VLOOKUP($B363,'Justerad allokering'!$B$2:$AG$462,MATCH(G$2,'Justerad allokering'!$B$2:$AF$2,0),FALSE)),VLOOKUP($B363,'Allokerad kvv'!$B$2:$AV$468,MATCH(G$2,'Allokerad kvv'!$B$2:$AV$2,0),FALSE),VLOOKUP($B363,'Justerad allokering'!$B$2:$AG$462,MATCH(G$2,'Justerad allokering'!$B$2:$AF$2,0),FALSE))</f>
        <v>0</v>
      </c>
      <c r="H363" s="28">
        <f>IF(ISERROR(1/VLOOKUP($B363,'Justerad allokering'!$B$2:$AG$462,MATCH(H$2,'Justerad allokering'!$B$2:$AF$2,0),FALSE)),VLOOKUP($B363,'Allokerad kvv'!$B$2:$AV$468,MATCH(H$2,'Allokerad kvv'!$B$2:$AV$2,0),FALSE),VLOOKUP($B363,'Justerad allokering'!$B$2:$AG$462,MATCH(H$2,'Justerad allokering'!$B$2:$AF$2,0),FALSE))</f>
        <v>0</v>
      </c>
      <c r="I363" s="28">
        <f>IF(ISERROR(1/VLOOKUP($B363,'Justerad allokering'!$B$2:$AG$462,MATCH(I$2,'Justerad allokering'!$B$2:$AF$2,0),FALSE)),VLOOKUP($B363,'Allokerad kvv'!$B$2:$AV$468,MATCH(I$2,'Allokerad kvv'!$B$2:$AV$2,0),FALSE),VLOOKUP($B363,'Justerad allokering'!$B$2:$AG$462,MATCH(I$2,'Justerad allokering'!$B$2:$AF$2,0),FALSE))</f>
        <v>0</v>
      </c>
      <c r="J363" s="28">
        <f>IF(ISERROR(1/VLOOKUP($B363,'Justerad allokering'!$B$2:$AG$462,MATCH(J$2,'Justerad allokering'!$B$2:$AF$2,0),FALSE)),VLOOKUP($B363,'Allokerad kvv'!$B$2:$AV$468,MATCH(J$2,'Allokerad kvv'!$B$2:$AV$2,0),FALSE),VLOOKUP($B363,'Justerad allokering'!$B$2:$AG$462,MATCH(J$2,'Justerad allokering'!$B$2:$AF$2,0),FALSE))</f>
        <v>0</v>
      </c>
      <c r="K363" s="28">
        <f>IF(ISERROR(1/VLOOKUP($B363,'Justerad allokering'!$B$2:$AG$462,MATCH(K$2,'Justerad allokering'!$B$2:$AF$2,0),FALSE)),VLOOKUP($B363,'Allokerad kvv'!$B$2:$AV$468,MATCH(K$2,'Allokerad kvv'!$B$2:$AV$2,0),FALSE),VLOOKUP($B363,'Justerad allokering'!$B$2:$AG$462,MATCH(K$2,'Justerad allokering'!$B$2:$AF$2,0),FALSE))</f>
        <v>0</v>
      </c>
      <c r="L363" s="28">
        <f>IF(ISERROR(1/VLOOKUP($B363,'Justerad allokering'!$B$2:$AG$462,MATCH(L$2,'Justerad allokering'!$B$2:$AF$2,0),FALSE)),VLOOKUP($B363,'Allokerad kvv'!$B$2:$AV$468,MATCH(L$2,'Allokerad kvv'!$B$2:$AV$2,0),FALSE),VLOOKUP($B363,'Justerad allokering'!$B$2:$AG$462,MATCH(L$2,'Justerad allokering'!$B$2:$AF$2,0),FALSE))</f>
        <v>0</v>
      </c>
      <c r="M363" s="28">
        <f>IF(ISERROR(1/VLOOKUP($B363,'Justerad allokering'!$B$2:$AG$462,MATCH(M$2,'Justerad allokering'!$B$2:$AF$2,0),FALSE)),VLOOKUP($B363,'Allokerad kvv'!$B$2:$AV$468,MATCH(M$2,'Allokerad kvv'!$B$2:$AV$2,0),FALSE),VLOOKUP($B363,'Justerad allokering'!$B$2:$AG$462,MATCH(M$2,'Justerad allokering'!$B$2:$AF$2,0),FALSE))</f>
        <v>0</v>
      </c>
      <c r="N363" s="28">
        <f>IF(ISERROR(1/VLOOKUP($B363,'Justerad allokering'!$B$2:$AG$462,MATCH(N$2,'Justerad allokering'!$B$2:$AF$2,0),FALSE)),VLOOKUP($B363,'Allokerad kvv'!$B$2:$AV$468,MATCH(N$2,'Allokerad kvv'!$B$2:$AV$2,0),FALSE),VLOOKUP($B363,'Justerad allokering'!$B$2:$AG$462,MATCH(N$2,'Justerad allokering'!$B$2:$AF$2,0),FALSE))</f>
        <v>0</v>
      </c>
      <c r="O363" s="28">
        <f>IF(ISERROR(1/VLOOKUP($B363,'Justerad allokering'!$B$2:$AG$462,MATCH(O$2,'Justerad allokering'!$B$2:$AF$2,0),FALSE)),VLOOKUP($B363,'Allokerad kvv'!$B$2:$AV$468,MATCH(O$2,'Allokerad kvv'!$B$2:$AV$2,0),FALSE),VLOOKUP($B363,'Justerad allokering'!$B$2:$AG$462,MATCH(O$2,'Justerad allokering'!$B$2:$AF$2,0),FALSE))</f>
        <v>0</v>
      </c>
      <c r="P363" s="28">
        <f>IF(ISERROR(1/VLOOKUP($B363,'Justerad allokering'!$B$2:$AG$462,MATCH(P$2,'Justerad allokering'!$B$2:$AF$2,0),FALSE)),VLOOKUP($B363,'Allokerad kvv'!$B$2:$AV$468,MATCH(P$2,'Allokerad kvv'!$B$2:$AV$2,0),FALSE),VLOOKUP($B363,'Justerad allokering'!$B$2:$AG$462,MATCH(P$2,'Justerad allokering'!$B$2:$AF$2,0),FALSE))</f>
        <v>0</v>
      </c>
      <c r="Q363" s="28">
        <f>IF(ISERROR(1/VLOOKUP($B363,'Justerad allokering'!$B$2:$AG$462,MATCH(Q$2,'Justerad allokering'!$B$2:$AF$2,0),FALSE)),VLOOKUP($B363,'Allokerad kvv'!$B$2:$AV$468,MATCH(Q$2,'Allokerad kvv'!$B$2:$AV$2,0),FALSE),VLOOKUP($B363,'Justerad allokering'!$B$2:$AG$462,MATCH(Q$2,'Justerad allokering'!$B$2:$AF$2,0),FALSE))</f>
        <v>0</v>
      </c>
      <c r="R363" s="28">
        <f>IF(ISERROR(1/VLOOKUP($B363,'Justerad allokering'!$B$2:$AG$462,MATCH(R$2,'Justerad allokering'!$B$2:$AF$2,0),FALSE)),VLOOKUP($B363,'Allokerad kvv'!$B$2:$AV$468,MATCH(R$2,'Allokerad kvv'!$B$2:$AV$2,0),FALSE),VLOOKUP($B363,'Justerad allokering'!$B$2:$AG$462,MATCH(R$2,'Justerad allokering'!$B$2:$AF$2,0),FALSE))</f>
        <v>0</v>
      </c>
      <c r="S363" s="28">
        <f>IF(ISERROR(1/VLOOKUP($B363,'Justerad allokering'!$B$2:$AG$462,MATCH(S$2,'Justerad allokering'!$B$2:$AF$2,0),FALSE)),VLOOKUP($B363,'Allokerad kvv'!$B$2:$AV$468,MATCH(S$2,'Allokerad kvv'!$B$2:$AV$2,0),FALSE),VLOOKUP($B363,'Justerad allokering'!$B$2:$AG$462,MATCH(S$2,'Justerad allokering'!$B$2:$AF$2,0),FALSE))</f>
        <v>0</v>
      </c>
      <c r="T363" s="28">
        <f>IF(ISERROR(1/VLOOKUP($B363,'Justerad allokering'!$B$2:$AG$462,MATCH(T$2,'Justerad allokering'!$B$2:$AF$2,0),FALSE)),VLOOKUP($B363,'Allokerad kvv'!$B$2:$AV$468,MATCH(T$2,'Allokerad kvv'!$B$2:$AV$2,0),FALSE),VLOOKUP($B363,'Justerad allokering'!$B$2:$AG$462,MATCH(T$2,'Justerad allokering'!$B$2:$AF$2,0),FALSE))</f>
        <v>0</v>
      </c>
      <c r="U363" s="28">
        <f>IF(ISERROR(1/VLOOKUP($B363,'Justerad allokering'!$B$2:$AG$462,MATCH(U$2,'Justerad allokering'!$B$2:$AF$2,0),FALSE)),VLOOKUP($B363,'Allokerad kvv'!$B$2:$AV$468,MATCH(U$2,'Allokerad kvv'!$B$2:$AV$2,0),FALSE),VLOOKUP($B363,'Justerad allokering'!$B$2:$AG$462,MATCH(U$2,'Justerad allokering'!$B$2:$AF$2,0),FALSE))</f>
        <v>0</v>
      </c>
      <c r="V363" s="28">
        <f>IF(ISERROR(1/VLOOKUP($B363,'Justerad allokering'!$B$2:$AG$462,MATCH(V$2,'Justerad allokering'!$B$2:$AF$2,0),FALSE)),VLOOKUP($B363,'Allokerad kvv'!$B$2:$AV$468,MATCH(V$2,'Allokerad kvv'!$B$2:$AV$2,0),FALSE),VLOOKUP($B363,'Justerad allokering'!$B$2:$AG$462,MATCH(V$2,'Justerad allokering'!$B$2:$AF$2,0),FALSE))</f>
        <v>0</v>
      </c>
      <c r="W363" s="28">
        <f>IF(ISERROR(1/VLOOKUP($B363,'Justerad allokering'!$B$2:$AG$462,MATCH(W$2,'Justerad allokering'!$B$2:$AF$2,0),FALSE)),VLOOKUP($B363,'Allokerad kvv'!$B$2:$AV$468,MATCH(W$2,'Allokerad kvv'!$B$2:$AV$2,0),FALSE),VLOOKUP($B363,'Justerad allokering'!$B$2:$AG$462,MATCH(W$2,'Justerad allokering'!$B$2:$AF$2,0),FALSE))</f>
        <v>0</v>
      </c>
      <c r="X363" s="28">
        <f>IF(ISERROR(1/VLOOKUP($B363,'Justerad allokering'!$B$2:$AG$462,MATCH(X$2,'Justerad allokering'!$B$2:$AF$2,0),FALSE)),VLOOKUP($B363,'Allokerad kvv'!$B$2:$AV$468,MATCH(X$2,'Allokerad kvv'!$B$2:$AV$2,0),FALSE),VLOOKUP($B363,'Justerad allokering'!$B$2:$AG$462,MATCH(X$2,'Justerad allokering'!$B$2:$AF$2,0),FALSE))</f>
        <v>0</v>
      </c>
      <c r="Y363" s="28">
        <f>IF(ISERROR(1/VLOOKUP($B363,'Justerad allokering'!$B$2:$AG$462,MATCH(Y$2,'Justerad allokering'!$B$2:$AF$2,0),FALSE)),VLOOKUP($B363,'Allokerad kvv'!$B$2:$AV$468,MATCH(Y$2,'Allokerad kvv'!$B$2:$AV$2,0),FALSE),VLOOKUP($B363,'Justerad allokering'!$B$2:$AG$462,MATCH(Y$2,'Justerad allokering'!$B$2:$AF$2,0),FALSE))</f>
        <v>0</v>
      </c>
      <c r="Z363" s="28">
        <f>IF(ISERROR(1/VLOOKUP($B363,'Justerad allokering'!$B$2:$AG$462,MATCH(Z$2,'Justerad allokering'!$B$2:$AF$2,0),FALSE)),VLOOKUP($B363,'Allokerad kvv'!$B$2:$AV$468,MATCH(Z$2,'Allokerad kvv'!$B$2:$AV$2,0),FALSE),VLOOKUP($B363,'Justerad allokering'!$B$2:$AG$462,MATCH(Z$2,'Justerad allokering'!$B$2:$AF$2,0),FALSE))</f>
        <v>0</v>
      </c>
      <c r="AA363" s="28"/>
      <c r="AB363" s="28"/>
      <c r="AE363">
        <f t="shared" si="15"/>
        <v>0</v>
      </c>
      <c r="AG363">
        <f t="shared" si="16"/>
        <v>0</v>
      </c>
      <c r="AH363">
        <f t="shared" si="17"/>
        <v>0</v>
      </c>
      <c r="AI363" s="55" t="str">
        <f>IF(AH363=0,"",AH363/VLOOKUP(B363,Kraftvärmeprod!$B$1:$BC$480,MATCH("Summa tillförd energi exklusive rökgaskondensering",Kraftvärmeprod!$B$1:$BC$1,0),FALSE))</f>
        <v/>
      </c>
    </row>
    <row r="364" spans="1:35" x14ac:dyDescent="0.25">
      <c r="A364" s="28" t="s">
        <v>487</v>
      </c>
      <c r="B364" s="28" t="s">
        <v>489</v>
      </c>
      <c r="C364" s="28">
        <f>IF(ISERROR(1/VLOOKUP($B364,'Justerad allokering'!$B$2:$AG$462,MATCH(C$2,'Justerad allokering'!$B$2:$AF$2,0),FALSE)),VLOOKUP($B364,'Allokerad kvv'!$B$2:$AV$468,MATCH(C$2,'Allokerad kvv'!$B$2:$AV$2,0),FALSE),VLOOKUP($B364,'Justerad allokering'!$B$2:$AG$462,MATCH(C$2,'Justerad allokering'!$B$2:$AF$2,0),FALSE))</f>
        <v>0</v>
      </c>
      <c r="D364" s="28">
        <f>IF(ISERROR(1/VLOOKUP($B364,'Justerad allokering'!$B$2:$AG$462,MATCH(D$2,'Justerad allokering'!$B$2:$AF$2,0),FALSE)),VLOOKUP($B364,'Allokerad kvv'!$B$2:$AV$468,MATCH(D$2,'Allokerad kvv'!$B$2:$AV$2,0),FALSE),VLOOKUP($B364,'Justerad allokering'!$B$2:$AG$462,MATCH(D$2,'Justerad allokering'!$B$2:$AF$2,0),FALSE))</f>
        <v>0</v>
      </c>
      <c r="E364" s="28">
        <f>IF(ISERROR(1/VLOOKUP($B364,'Justerad allokering'!$B$2:$AG$462,MATCH(E$2,'Justerad allokering'!$B$2:$AF$2,0),FALSE)),VLOOKUP($B364,'Allokerad kvv'!$B$2:$AV$468,MATCH(E$2,'Allokerad kvv'!$B$2:$AV$2,0),FALSE),VLOOKUP($B364,'Justerad allokering'!$B$2:$AG$462,MATCH(E$2,'Justerad allokering'!$B$2:$AF$2,0),FALSE))</f>
        <v>0</v>
      </c>
      <c r="F364" s="28">
        <f>IF(ISERROR(1/VLOOKUP($B364,'Justerad allokering'!$B$2:$AG$462,MATCH(F$2,'Justerad allokering'!$B$2:$AF$2,0),FALSE)),VLOOKUP($B364,'Allokerad kvv'!$B$2:$AV$468,MATCH(F$2,'Allokerad kvv'!$B$2:$AV$2,0),FALSE),VLOOKUP($B364,'Justerad allokering'!$B$2:$AG$462,MATCH(F$2,'Justerad allokering'!$B$2:$AF$2,0),FALSE))</f>
        <v>0</v>
      </c>
      <c r="G364" s="28">
        <f>IF(ISERROR(1/VLOOKUP($B364,'Justerad allokering'!$B$2:$AG$462,MATCH(G$2,'Justerad allokering'!$B$2:$AF$2,0),FALSE)),VLOOKUP($B364,'Allokerad kvv'!$B$2:$AV$468,MATCH(G$2,'Allokerad kvv'!$B$2:$AV$2,0),FALSE),VLOOKUP($B364,'Justerad allokering'!$B$2:$AG$462,MATCH(G$2,'Justerad allokering'!$B$2:$AF$2,0),FALSE))</f>
        <v>0</v>
      </c>
      <c r="H364" s="28">
        <f>IF(ISERROR(1/VLOOKUP($B364,'Justerad allokering'!$B$2:$AG$462,MATCH(H$2,'Justerad allokering'!$B$2:$AF$2,0),FALSE)),VLOOKUP($B364,'Allokerad kvv'!$B$2:$AV$468,MATCH(H$2,'Allokerad kvv'!$B$2:$AV$2,0),FALSE),VLOOKUP($B364,'Justerad allokering'!$B$2:$AG$462,MATCH(H$2,'Justerad allokering'!$B$2:$AF$2,0),FALSE))</f>
        <v>0</v>
      </c>
      <c r="I364" s="28">
        <f>IF(ISERROR(1/VLOOKUP($B364,'Justerad allokering'!$B$2:$AG$462,MATCH(I$2,'Justerad allokering'!$B$2:$AF$2,0),FALSE)),VLOOKUP($B364,'Allokerad kvv'!$B$2:$AV$468,MATCH(I$2,'Allokerad kvv'!$B$2:$AV$2,0),FALSE),VLOOKUP($B364,'Justerad allokering'!$B$2:$AG$462,MATCH(I$2,'Justerad allokering'!$B$2:$AF$2,0),FALSE))</f>
        <v>0</v>
      </c>
      <c r="J364" s="28">
        <f>IF(ISERROR(1/VLOOKUP($B364,'Justerad allokering'!$B$2:$AG$462,MATCH(J$2,'Justerad allokering'!$B$2:$AF$2,0),FALSE)),VLOOKUP($B364,'Allokerad kvv'!$B$2:$AV$468,MATCH(J$2,'Allokerad kvv'!$B$2:$AV$2,0),FALSE),VLOOKUP($B364,'Justerad allokering'!$B$2:$AG$462,MATCH(J$2,'Justerad allokering'!$B$2:$AF$2,0),FALSE))</f>
        <v>0</v>
      </c>
      <c r="K364" s="28">
        <f>IF(ISERROR(1/VLOOKUP($B364,'Justerad allokering'!$B$2:$AG$462,MATCH(K$2,'Justerad allokering'!$B$2:$AF$2,0),FALSE)),VLOOKUP($B364,'Allokerad kvv'!$B$2:$AV$468,MATCH(K$2,'Allokerad kvv'!$B$2:$AV$2,0),FALSE),VLOOKUP($B364,'Justerad allokering'!$B$2:$AG$462,MATCH(K$2,'Justerad allokering'!$B$2:$AF$2,0),FALSE))</f>
        <v>0</v>
      </c>
      <c r="L364" s="28">
        <f>IF(ISERROR(1/VLOOKUP($B364,'Justerad allokering'!$B$2:$AG$462,MATCH(L$2,'Justerad allokering'!$B$2:$AF$2,0),FALSE)),VLOOKUP($B364,'Allokerad kvv'!$B$2:$AV$468,MATCH(L$2,'Allokerad kvv'!$B$2:$AV$2,0),FALSE),VLOOKUP($B364,'Justerad allokering'!$B$2:$AG$462,MATCH(L$2,'Justerad allokering'!$B$2:$AF$2,0),FALSE))</f>
        <v>0</v>
      </c>
      <c r="M364" s="28">
        <f>IF(ISERROR(1/VLOOKUP($B364,'Justerad allokering'!$B$2:$AG$462,MATCH(M$2,'Justerad allokering'!$B$2:$AF$2,0),FALSE)),VLOOKUP($B364,'Allokerad kvv'!$B$2:$AV$468,MATCH(M$2,'Allokerad kvv'!$B$2:$AV$2,0),FALSE),VLOOKUP($B364,'Justerad allokering'!$B$2:$AG$462,MATCH(M$2,'Justerad allokering'!$B$2:$AF$2,0),FALSE))</f>
        <v>0</v>
      </c>
      <c r="N364" s="28">
        <f>IF(ISERROR(1/VLOOKUP($B364,'Justerad allokering'!$B$2:$AG$462,MATCH(N$2,'Justerad allokering'!$B$2:$AF$2,0),FALSE)),VLOOKUP($B364,'Allokerad kvv'!$B$2:$AV$468,MATCH(N$2,'Allokerad kvv'!$B$2:$AV$2,0),FALSE),VLOOKUP($B364,'Justerad allokering'!$B$2:$AG$462,MATCH(N$2,'Justerad allokering'!$B$2:$AF$2,0),FALSE))</f>
        <v>0</v>
      </c>
      <c r="O364" s="28">
        <f>IF(ISERROR(1/VLOOKUP($B364,'Justerad allokering'!$B$2:$AG$462,MATCH(O$2,'Justerad allokering'!$B$2:$AF$2,0),FALSE)),VLOOKUP($B364,'Allokerad kvv'!$B$2:$AV$468,MATCH(O$2,'Allokerad kvv'!$B$2:$AV$2,0),FALSE),VLOOKUP($B364,'Justerad allokering'!$B$2:$AG$462,MATCH(O$2,'Justerad allokering'!$B$2:$AF$2,0),FALSE))</f>
        <v>0</v>
      </c>
      <c r="P364" s="28">
        <f>IF(ISERROR(1/VLOOKUP($B364,'Justerad allokering'!$B$2:$AG$462,MATCH(P$2,'Justerad allokering'!$B$2:$AF$2,0),FALSE)),VLOOKUP($B364,'Allokerad kvv'!$B$2:$AV$468,MATCH(P$2,'Allokerad kvv'!$B$2:$AV$2,0),FALSE),VLOOKUP($B364,'Justerad allokering'!$B$2:$AG$462,MATCH(P$2,'Justerad allokering'!$B$2:$AF$2,0),FALSE))</f>
        <v>0</v>
      </c>
      <c r="Q364" s="28">
        <f>IF(ISERROR(1/VLOOKUP($B364,'Justerad allokering'!$B$2:$AG$462,MATCH(Q$2,'Justerad allokering'!$B$2:$AF$2,0),FALSE)),VLOOKUP($B364,'Allokerad kvv'!$B$2:$AV$468,MATCH(Q$2,'Allokerad kvv'!$B$2:$AV$2,0),FALSE),VLOOKUP($B364,'Justerad allokering'!$B$2:$AG$462,MATCH(Q$2,'Justerad allokering'!$B$2:$AF$2,0),FALSE))</f>
        <v>0</v>
      </c>
      <c r="R364" s="28">
        <f>IF(ISERROR(1/VLOOKUP($B364,'Justerad allokering'!$B$2:$AG$462,MATCH(R$2,'Justerad allokering'!$B$2:$AF$2,0),FALSE)),VLOOKUP($B364,'Allokerad kvv'!$B$2:$AV$468,MATCH(R$2,'Allokerad kvv'!$B$2:$AV$2,0),FALSE),VLOOKUP($B364,'Justerad allokering'!$B$2:$AG$462,MATCH(R$2,'Justerad allokering'!$B$2:$AF$2,0),FALSE))</f>
        <v>0</v>
      </c>
      <c r="S364" s="28">
        <f>IF(ISERROR(1/VLOOKUP($B364,'Justerad allokering'!$B$2:$AG$462,MATCH(S$2,'Justerad allokering'!$B$2:$AF$2,0),FALSE)),VLOOKUP($B364,'Allokerad kvv'!$B$2:$AV$468,MATCH(S$2,'Allokerad kvv'!$B$2:$AV$2,0),FALSE),VLOOKUP($B364,'Justerad allokering'!$B$2:$AG$462,MATCH(S$2,'Justerad allokering'!$B$2:$AF$2,0),FALSE))</f>
        <v>0</v>
      </c>
      <c r="T364" s="28">
        <f>IF(ISERROR(1/VLOOKUP($B364,'Justerad allokering'!$B$2:$AG$462,MATCH(T$2,'Justerad allokering'!$B$2:$AF$2,0),FALSE)),VLOOKUP($B364,'Allokerad kvv'!$B$2:$AV$468,MATCH(T$2,'Allokerad kvv'!$B$2:$AV$2,0),FALSE),VLOOKUP($B364,'Justerad allokering'!$B$2:$AG$462,MATCH(T$2,'Justerad allokering'!$B$2:$AF$2,0),FALSE))</f>
        <v>0</v>
      </c>
      <c r="U364" s="28">
        <f>IF(ISERROR(1/VLOOKUP($B364,'Justerad allokering'!$B$2:$AG$462,MATCH(U$2,'Justerad allokering'!$B$2:$AF$2,0),FALSE)),VLOOKUP($B364,'Allokerad kvv'!$B$2:$AV$468,MATCH(U$2,'Allokerad kvv'!$B$2:$AV$2,0),FALSE),VLOOKUP($B364,'Justerad allokering'!$B$2:$AG$462,MATCH(U$2,'Justerad allokering'!$B$2:$AF$2,0),FALSE))</f>
        <v>0</v>
      </c>
      <c r="V364" s="28">
        <f>IF(ISERROR(1/VLOOKUP($B364,'Justerad allokering'!$B$2:$AG$462,MATCH(V$2,'Justerad allokering'!$B$2:$AF$2,0),FALSE)),VLOOKUP($B364,'Allokerad kvv'!$B$2:$AV$468,MATCH(V$2,'Allokerad kvv'!$B$2:$AV$2,0),FALSE),VLOOKUP($B364,'Justerad allokering'!$B$2:$AG$462,MATCH(V$2,'Justerad allokering'!$B$2:$AF$2,0),FALSE))</f>
        <v>0</v>
      </c>
      <c r="W364" s="28">
        <f>IF(ISERROR(1/VLOOKUP($B364,'Justerad allokering'!$B$2:$AG$462,MATCH(W$2,'Justerad allokering'!$B$2:$AF$2,0),FALSE)),VLOOKUP($B364,'Allokerad kvv'!$B$2:$AV$468,MATCH(W$2,'Allokerad kvv'!$B$2:$AV$2,0),FALSE),VLOOKUP($B364,'Justerad allokering'!$B$2:$AG$462,MATCH(W$2,'Justerad allokering'!$B$2:$AF$2,0),FALSE))</f>
        <v>0</v>
      </c>
      <c r="X364" s="28">
        <f>IF(ISERROR(1/VLOOKUP($B364,'Justerad allokering'!$B$2:$AG$462,MATCH(X$2,'Justerad allokering'!$B$2:$AF$2,0),FALSE)),VLOOKUP($B364,'Allokerad kvv'!$B$2:$AV$468,MATCH(X$2,'Allokerad kvv'!$B$2:$AV$2,0),FALSE),VLOOKUP($B364,'Justerad allokering'!$B$2:$AG$462,MATCH(X$2,'Justerad allokering'!$B$2:$AF$2,0),FALSE))</f>
        <v>0</v>
      </c>
      <c r="Y364" s="28">
        <f>IF(ISERROR(1/VLOOKUP($B364,'Justerad allokering'!$B$2:$AG$462,MATCH(Y$2,'Justerad allokering'!$B$2:$AF$2,0),FALSE)),VLOOKUP($B364,'Allokerad kvv'!$B$2:$AV$468,MATCH(Y$2,'Allokerad kvv'!$B$2:$AV$2,0),FALSE),VLOOKUP($B364,'Justerad allokering'!$B$2:$AG$462,MATCH(Y$2,'Justerad allokering'!$B$2:$AF$2,0),FALSE))</f>
        <v>0</v>
      </c>
      <c r="Z364" s="28">
        <f>IF(ISERROR(1/VLOOKUP($B364,'Justerad allokering'!$B$2:$AG$462,MATCH(Z$2,'Justerad allokering'!$B$2:$AF$2,0),FALSE)),VLOOKUP($B364,'Allokerad kvv'!$B$2:$AV$468,MATCH(Z$2,'Allokerad kvv'!$B$2:$AV$2,0),FALSE),VLOOKUP($B364,'Justerad allokering'!$B$2:$AG$462,MATCH(Z$2,'Justerad allokering'!$B$2:$AF$2,0),FALSE))</f>
        <v>0</v>
      </c>
      <c r="AA364" s="28"/>
      <c r="AB364" s="28"/>
      <c r="AE364">
        <f t="shared" si="15"/>
        <v>0</v>
      </c>
      <c r="AG364">
        <f t="shared" si="16"/>
        <v>0</v>
      </c>
      <c r="AH364">
        <f t="shared" si="17"/>
        <v>0</v>
      </c>
      <c r="AI364" s="55" t="str">
        <f>IF(AH364=0,"",AH364/VLOOKUP(B364,Kraftvärmeprod!$B$1:$BC$480,MATCH("Summa tillförd energi exklusive rökgaskondensering",Kraftvärmeprod!$B$1:$BC$1,0),FALSE))</f>
        <v/>
      </c>
    </row>
    <row r="365" spans="1:35" x14ac:dyDescent="0.25">
      <c r="A365" s="28" t="s">
        <v>490</v>
      </c>
      <c r="B365" s="28" t="s">
        <v>491</v>
      </c>
      <c r="C365" s="28">
        <f>IF(ISERROR(1/VLOOKUP($B365,'Justerad allokering'!$B$2:$AG$462,MATCH(C$2,'Justerad allokering'!$B$2:$AF$2,0),FALSE)),VLOOKUP($B365,'Allokerad kvv'!$B$2:$AV$468,MATCH(C$2,'Allokerad kvv'!$B$2:$AV$2,0),FALSE),VLOOKUP($B365,'Justerad allokering'!$B$2:$AG$462,MATCH(C$2,'Justerad allokering'!$B$2:$AF$2,0),FALSE))</f>
        <v>0</v>
      </c>
      <c r="D365" s="28">
        <f>IF(ISERROR(1/VLOOKUP($B365,'Justerad allokering'!$B$2:$AG$462,MATCH(D$2,'Justerad allokering'!$B$2:$AF$2,0),FALSE)),VLOOKUP($B365,'Allokerad kvv'!$B$2:$AV$468,MATCH(D$2,'Allokerad kvv'!$B$2:$AV$2,0),FALSE),VLOOKUP($B365,'Justerad allokering'!$B$2:$AG$462,MATCH(D$2,'Justerad allokering'!$B$2:$AF$2,0),FALSE))</f>
        <v>0</v>
      </c>
      <c r="E365" s="28">
        <f>IF(ISERROR(1/VLOOKUP($B365,'Justerad allokering'!$B$2:$AG$462,MATCH(E$2,'Justerad allokering'!$B$2:$AF$2,0),FALSE)),VLOOKUP($B365,'Allokerad kvv'!$B$2:$AV$468,MATCH(E$2,'Allokerad kvv'!$B$2:$AV$2,0),FALSE),VLOOKUP($B365,'Justerad allokering'!$B$2:$AG$462,MATCH(E$2,'Justerad allokering'!$B$2:$AF$2,0),FALSE))</f>
        <v>0</v>
      </c>
      <c r="F365" s="28">
        <f>IF(ISERROR(1/VLOOKUP($B365,'Justerad allokering'!$B$2:$AG$462,MATCH(F$2,'Justerad allokering'!$B$2:$AF$2,0),FALSE)),VLOOKUP($B365,'Allokerad kvv'!$B$2:$AV$468,MATCH(F$2,'Allokerad kvv'!$B$2:$AV$2,0),FALSE),VLOOKUP($B365,'Justerad allokering'!$B$2:$AG$462,MATCH(F$2,'Justerad allokering'!$B$2:$AF$2,0),FALSE))</f>
        <v>0</v>
      </c>
      <c r="G365" s="28">
        <f>IF(ISERROR(1/VLOOKUP($B365,'Justerad allokering'!$B$2:$AG$462,MATCH(G$2,'Justerad allokering'!$B$2:$AF$2,0),FALSE)),VLOOKUP($B365,'Allokerad kvv'!$B$2:$AV$468,MATCH(G$2,'Allokerad kvv'!$B$2:$AV$2,0),FALSE),VLOOKUP($B365,'Justerad allokering'!$B$2:$AG$462,MATCH(G$2,'Justerad allokering'!$B$2:$AF$2,0),FALSE))</f>
        <v>0</v>
      </c>
      <c r="H365" s="28">
        <f>IF(ISERROR(1/VLOOKUP($B365,'Justerad allokering'!$B$2:$AG$462,MATCH(H$2,'Justerad allokering'!$B$2:$AF$2,0),FALSE)),VLOOKUP($B365,'Allokerad kvv'!$B$2:$AV$468,MATCH(H$2,'Allokerad kvv'!$B$2:$AV$2,0),FALSE),VLOOKUP($B365,'Justerad allokering'!$B$2:$AG$462,MATCH(H$2,'Justerad allokering'!$B$2:$AF$2,0),FALSE))</f>
        <v>0</v>
      </c>
      <c r="I365" s="28">
        <f>IF(ISERROR(1/VLOOKUP($B365,'Justerad allokering'!$B$2:$AG$462,MATCH(I$2,'Justerad allokering'!$B$2:$AF$2,0),FALSE)),VLOOKUP($B365,'Allokerad kvv'!$B$2:$AV$468,MATCH(I$2,'Allokerad kvv'!$B$2:$AV$2,0),FALSE),VLOOKUP($B365,'Justerad allokering'!$B$2:$AG$462,MATCH(I$2,'Justerad allokering'!$B$2:$AF$2,0),FALSE))</f>
        <v>0</v>
      </c>
      <c r="J365" s="28">
        <f>IF(ISERROR(1/VLOOKUP($B365,'Justerad allokering'!$B$2:$AG$462,MATCH(J$2,'Justerad allokering'!$B$2:$AF$2,0),FALSE)),VLOOKUP($B365,'Allokerad kvv'!$B$2:$AV$468,MATCH(J$2,'Allokerad kvv'!$B$2:$AV$2,0),FALSE),VLOOKUP($B365,'Justerad allokering'!$B$2:$AG$462,MATCH(J$2,'Justerad allokering'!$B$2:$AF$2,0),FALSE))</f>
        <v>0</v>
      </c>
      <c r="K365" s="28">
        <f>IF(ISERROR(1/VLOOKUP($B365,'Justerad allokering'!$B$2:$AG$462,MATCH(K$2,'Justerad allokering'!$B$2:$AF$2,0),FALSE)),VLOOKUP($B365,'Allokerad kvv'!$B$2:$AV$468,MATCH(K$2,'Allokerad kvv'!$B$2:$AV$2,0),FALSE),VLOOKUP($B365,'Justerad allokering'!$B$2:$AG$462,MATCH(K$2,'Justerad allokering'!$B$2:$AF$2,0),FALSE))</f>
        <v>0</v>
      </c>
      <c r="L365" s="28">
        <f>IF(ISERROR(1/VLOOKUP($B365,'Justerad allokering'!$B$2:$AG$462,MATCH(L$2,'Justerad allokering'!$B$2:$AF$2,0),FALSE)),VLOOKUP($B365,'Allokerad kvv'!$B$2:$AV$468,MATCH(L$2,'Allokerad kvv'!$B$2:$AV$2,0),FALSE),VLOOKUP($B365,'Justerad allokering'!$B$2:$AG$462,MATCH(L$2,'Justerad allokering'!$B$2:$AF$2,0),FALSE))</f>
        <v>0</v>
      </c>
      <c r="M365" s="28">
        <f>IF(ISERROR(1/VLOOKUP($B365,'Justerad allokering'!$B$2:$AG$462,MATCH(M$2,'Justerad allokering'!$B$2:$AF$2,0),FALSE)),VLOOKUP($B365,'Allokerad kvv'!$B$2:$AV$468,MATCH(M$2,'Allokerad kvv'!$B$2:$AV$2,0),FALSE),VLOOKUP($B365,'Justerad allokering'!$B$2:$AG$462,MATCH(M$2,'Justerad allokering'!$B$2:$AF$2,0),FALSE))</f>
        <v>0</v>
      </c>
      <c r="N365" s="28">
        <f>IF(ISERROR(1/VLOOKUP($B365,'Justerad allokering'!$B$2:$AG$462,MATCH(N$2,'Justerad allokering'!$B$2:$AF$2,0),FALSE)),VLOOKUP($B365,'Allokerad kvv'!$B$2:$AV$468,MATCH(N$2,'Allokerad kvv'!$B$2:$AV$2,0),FALSE),VLOOKUP($B365,'Justerad allokering'!$B$2:$AG$462,MATCH(N$2,'Justerad allokering'!$B$2:$AF$2,0),FALSE))</f>
        <v>0</v>
      </c>
      <c r="O365" s="28">
        <f>IF(ISERROR(1/VLOOKUP($B365,'Justerad allokering'!$B$2:$AG$462,MATCH(O$2,'Justerad allokering'!$B$2:$AF$2,0),FALSE)),VLOOKUP($B365,'Allokerad kvv'!$B$2:$AV$468,MATCH(O$2,'Allokerad kvv'!$B$2:$AV$2,0),FALSE),VLOOKUP($B365,'Justerad allokering'!$B$2:$AG$462,MATCH(O$2,'Justerad allokering'!$B$2:$AF$2,0),FALSE))</f>
        <v>0</v>
      </c>
      <c r="P365" s="28">
        <f>IF(ISERROR(1/VLOOKUP($B365,'Justerad allokering'!$B$2:$AG$462,MATCH(P$2,'Justerad allokering'!$B$2:$AF$2,0),FALSE)),VLOOKUP($B365,'Allokerad kvv'!$B$2:$AV$468,MATCH(P$2,'Allokerad kvv'!$B$2:$AV$2,0),FALSE),VLOOKUP($B365,'Justerad allokering'!$B$2:$AG$462,MATCH(P$2,'Justerad allokering'!$B$2:$AF$2,0),FALSE))</f>
        <v>0</v>
      </c>
      <c r="Q365" s="28">
        <f>IF(ISERROR(1/VLOOKUP($B365,'Justerad allokering'!$B$2:$AG$462,MATCH(Q$2,'Justerad allokering'!$B$2:$AF$2,0),FALSE)),VLOOKUP($B365,'Allokerad kvv'!$B$2:$AV$468,MATCH(Q$2,'Allokerad kvv'!$B$2:$AV$2,0),FALSE),VLOOKUP($B365,'Justerad allokering'!$B$2:$AG$462,MATCH(Q$2,'Justerad allokering'!$B$2:$AF$2,0),FALSE))</f>
        <v>0</v>
      </c>
      <c r="R365" s="28">
        <f>IF(ISERROR(1/VLOOKUP($B365,'Justerad allokering'!$B$2:$AG$462,MATCH(R$2,'Justerad allokering'!$B$2:$AF$2,0),FALSE)),VLOOKUP($B365,'Allokerad kvv'!$B$2:$AV$468,MATCH(R$2,'Allokerad kvv'!$B$2:$AV$2,0),FALSE),VLOOKUP($B365,'Justerad allokering'!$B$2:$AG$462,MATCH(R$2,'Justerad allokering'!$B$2:$AF$2,0),FALSE))</f>
        <v>0</v>
      </c>
      <c r="S365" s="28">
        <f>IF(ISERROR(1/VLOOKUP($B365,'Justerad allokering'!$B$2:$AG$462,MATCH(S$2,'Justerad allokering'!$B$2:$AF$2,0),FALSE)),VLOOKUP($B365,'Allokerad kvv'!$B$2:$AV$468,MATCH(S$2,'Allokerad kvv'!$B$2:$AV$2,0),FALSE),VLOOKUP($B365,'Justerad allokering'!$B$2:$AG$462,MATCH(S$2,'Justerad allokering'!$B$2:$AF$2,0),FALSE))</f>
        <v>0</v>
      </c>
      <c r="T365" s="28">
        <f>IF(ISERROR(1/VLOOKUP($B365,'Justerad allokering'!$B$2:$AG$462,MATCH(T$2,'Justerad allokering'!$B$2:$AF$2,0),FALSE)),VLOOKUP($B365,'Allokerad kvv'!$B$2:$AV$468,MATCH(T$2,'Allokerad kvv'!$B$2:$AV$2,0),FALSE),VLOOKUP($B365,'Justerad allokering'!$B$2:$AG$462,MATCH(T$2,'Justerad allokering'!$B$2:$AF$2,0),FALSE))</f>
        <v>0</v>
      </c>
      <c r="U365" s="28">
        <f>IF(ISERROR(1/VLOOKUP($B365,'Justerad allokering'!$B$2:$AG$462,MATCH(U$2,'Justerad allokering'!$B$2:$AF$2,0),FALSE)),VLOOKUP($B365,'Allokerad kvv'!$B$2:$AV$468,MATCH(U$2,'Allokerad kvv'!$B$2:$AV$2,0),FALSE),VLOOKUP($B365,'Justerad allokering'!$B$2:$AG$462,MATCH(U$2,'Justerad allokering'!$B$2:$AF$2,0),FALSE))</f>
        <v>0</v>
      </c>
      <c r="V365" s="28">
        <f>IF(ISERROR(1/VLOOKUP($B365,'Justerad allokering'!$B$2:$AG$462,MATCH(V$2,'Justerad allokering'!$B$2:$AF$2,0),FALSE)),VLOOKUP($B365,'Allokerad kvv'!$B$2:$AV$468,MATCH(V$2,'Allokerad kvv'!$B$2:$AV$2,0),FALSE),VLOOKUP($B365,'Justerad allokering'!$B$2:$AG$462,MATCH(V$2,'Justerad allokering'!$B$2:$AF$2,0),FALSE))</f>
        <v>0</v>
      </c>
      <c r="W365" s="28">
        <f>IF(ISERROR(1/VLOOKUP($B365,'Justerad allokering'!$B$2:$AG$462,MATCH(W$2,'Justerad allokering'!$B$2:$AF$2,0),FALSE)),VLOOKUP($B365,'Allokerad kvv'!$B$2:$AV$468,MATCH(W$2,'Allokerad kvv'!$B$2:$AV$2,0),FALSE),VLOOKUP($B365,'Justerad allokering'!$B$2:$AG$462,MATCH(W$2,'Justerad allokering'!$B$2:$AF$2,0),FALSE))</f>
        <v>0</v>
      </c>
      <c r="X365" s="28">
        <f>IF(ISERROR(1/VLOOKUP($B365,'Justerad allokering'!$B$2:$AG$462,MATCH(X$2,'Justerad allokering'!$B$2:$AF$2,0),FALSE)),VLOOKUP($B365,'Allokerad kvv'!$B$2:$AV$468,MATCH(X$2,'Allokerad kvv'!$B$2:$AV$2,0),FALSE),VLOOKUP($B365,'Justerad allokering'!$B$2:$AG$462,MATCH(X$2,'Justerad allokering'!$B$2:$AF$2,0),FALSE))</f>
        <v>0</v>
      </c>
      <c r="Y365" s="28">
        <f>IF(ISERROR(1/VLOOKUP($B365,'Justerad allokering'!$B$2:$AG$462,MATCH(Y$2,'Justerad allokering'!$B$2:$AF$2,0),FALSE)),VLOOKUP($B365,'Allokerad kvv'!$B$2:$AV$468,MATCH(Y$2,'Allokerad kvv'!$B$2:$AV$2,0),FALSE),VLOOKUP($B365,'Justerad allokering'!$B$2:$AG$462,MATCH(Y$2,'Justerad allokering'!$B$2:$AF$2,0),FALSE))</f>
        <v>0</v>
      </c>
      <c r="Z365" s="28">
        <f>IF(ISERROR(1/VLOOKUP($B365,'Justerad allokering'!$B$2:$AG$462,MATCH(Z$2,'Justerad allokering'!$B$2:$AF$2,0),FALSE)),VLOOKUP($B365,'Allokerad kvv'!$B$2:$AV$468,MATCH(Z$2,'Allokerad kvv'!$B$2:$AV$2,0),FALSE),VLOOKUP($B365,'Justerad allokering'!$B$2:$AG$462,MATCH(Z$2,'Justerad allokering'!$B$2:$AF$2,0),FALSE))</f>
        <v>0</v>
      </c>
      <c r="AA365" s="28"/>
      <c r="AB365" s="28"/>
      <c r="AE365">
        <f t="shared" si="15"/>
        <v>0</v>
      </c>
      <c r="AG365">
        <f t="shared" si="16"/>
        <v>0</v>
      </c>
      <c r="AH365">
        <f t="shared" si="17"/>
        <v>0</v>
      </c>
      <c r="AI365" s="55" t="str">
        <f>IF(AH365=0,"",AH365/VLOOKUP(B365,Kraftvärmeprod!$B$1:$BC$480,MATCH("Summa tillförd energi exklusive rökgaskondensering",Kraftvärmeprod!$B$1:$BC$1,0),FALSE))</f>
        <v/>
      </c>
    </row>
    <row r="366" spans="1:35" x14ac:dyDescent="0.25">
      <c r="A366" s="28" t="s">
        <v>492</v>
      </c>
      <c r="B366" s="28" t="s">
        <v>493</v>
      </c>
      <c r="C366" s="28">
        <f>IF(ISERROR(1/VLOOKUP($B366,'Justerad allokering'!$B$2:$AG$462,MATCH(C$2,'Justerad allokering'!$B$2:$AF$2,0),FALSE)),VLOOKUP($B366,'Allokerad kvv'!$B$2:$AV$468,MATCH(C$2,'Allokerad kvv'!$B$2:$AV$2,0),FALSE),VLOOKUP($B366,'Justerad allokering'!$B$2:$AG$462,MATCH(C$2,'Justerad allokering'!$B$2:$AF$2,0),FALSE))</f>
        <v>0</v>
      </c>
      <c r="D366" s="28">
        <f>IF(ISERROR(1/VLOOKUP($B366,'Justerad allokering'!$B$2:$AG$462,MATCH(D$2,'Justerad allokering'!$B$2:$AF$2,0),FALSE)),VLOOKUP($B366,'Allokerad kvv'!$B$2:$AV$468,MATCH(D$2,'Allokerad kvv'!$B$2:$AV$2,0),FALSE),VLOOKUP($B366,'Justerad allokering'!$B$2:$AG$462,MATCH(D$2,'Justerad allokering'!$B$2:$AF$2,0),FALSE))</f>
        <v>0</v>
      </c>
      <c r="E366" s="28">
        <f>IF(ISERROR(1/VLOOKUP($B366,'Justerad allokering'!$B$2:$AG$462,MATCH(E$2,'Justerad allokering'!$B$2:$AF$2,0),FALSE)),VLOOKUP($B366,'Allokerad kvv'!$B$2:$AV$468,MATCH(E$2,'Allokerad kvv'!$B$2:$AV$2,0),FALSE),VLOOKUP($B366,'Justerad allokering'!$B$2:$AG$462,MATCH(E$2,'Justerad allokering'!$B$2:$AF$2,0),FALSE))</f>
        <v>25.822399999999998</v>
      </c>
      <c r="F366" s="28">
        <f>IF(ISERROR(1/VLOOKUP($B366,'Justerad allokering'!$B$2:$AG$462,MATCH(F$2,'Justerad allokering'!$B$2:$AF$2,0),FALSE)),VLOOKUP($B366,'Allokerad kvv'!$B$2:$AV$468,MATCH(F$2,'Allokerad kvv'!$B$2:$AV$2,0),FALSE),VLOOKUP($B366,'Justerad allokering'!$B$2:$AG$462,MATCH(F$2,'Justerad allokering'!$B$2:$AF$2,0),FALSE))</f>
        <v>0</v>
      </c>
      <c r="G366" s="28">
        <f>IF(ISERROR(1/VLOOKUP($B366,'Justerad allokering'!$B$2:$AG$462,MATCH(G$2,'Justerad allokering'!$B$2:$AF$2,0),FALSE)),VLOOKUP($B366,'Allokerad kvv'!$B$2:$AV$468,MATCH(G$2,'Allokerad kvv'!$B$2:$AV$2,0),FALSE),VLOOKUP($B366,'Justerad allokering'!$B$2:$AG$462,MATCH(G$2,'Justerad allokering'!$B$2:$AF$2,0),FALSE))</f>
        <v>0</v>
      </c>
      <c r="H366" s="28">
        <f>IF(ISERROR(1/VLOOKUP($B366,'Justerad allokering'!$B$2:$AG$462,MATCH(H$2,'Justerad allokering'!$B$2:$AF$2,0),FALSE)),VLOOKUP($B366,'Allokerad kvv'!$B$2:$AV$468,MATCH(H$2,'Allokerad kvv'!$B$2:$AV$2,0),FALSE),VLOOKUP($B366,'Justerad allokering'!$B$2:$AG$462,MATCH(H$2,'Justerad allokering'!$B$2:$AF$2,0),FALSE))</f>
        <v>0</v>
      </c>
      <c r="I366" s="28">
        <f>IF(ISERROR(1/VLOOKUP($B366,'Justerad allokering'!$B$2:$AG$462,MATCH(I$2,'Justerad allokering'!$B$2:$AF$2,0),FALSE)),VLOOKUP($B366,'Allokerad kvv'!$B$2:$AV$468,MATCH(I$2,'Allokerad kvv'!$B$2:$AV$2,0),FALSE),VLOOKUP($B366,'Justerad allokering'!$B$2:$AG$462,MATCH(I$2,'Justerad allokering'!$B$2:$AF$2,0),FALSE))</f>
        <v>0</v>
      </c>
      <c r="J366" s="28">
        <f>IF(ISERROR(1/VLOOKUP($B366,'Justerad allokering'!$B$2:$AG$462,MATCH(J$2,'Justerad allokering'!$B$2:$AF$2,0),FALSE)),VLOOKUP($B366,'Allokerad kvv'!$B$2:$AV$468,MATCH(J$2,'Allokerad kvv'!$B$2:$AV$2,0),FALSE),VLOOKUP($B366,'Justerad allokering'!$B$2:$AG$462,MATCH(J$2,'Justerad allokering'!$B$2:$AF$2,0),FALSE))</f>
        <v>0</v>
      </c>
      <c r="K366" s="28">
        <f>IF(ISERROR(1/VLOOKUP($B366,'Justerad allokering'!$B$2:$AG$462,MATCH(K$2,'Justerad allokering'!$B$2:$AF$2,0),FALSE)),VLOOKUP($B366,'Allokerad kvv'!$B$2:$AV$468,MATCH(K$2,'Allokerad kvv'!$B$2:$AV$2,0),FALSE),VLOOKUP($B366,'Justerad allokering'!$B$2:$AG$462,MATCH(K$2,'Justerad allokering'!$B$2:$AF$2,0),FALSE))</f>
        <v>0</v>
      </c>
      <c r="L366" s="28">
        <f>IF(ISERROR(1/VLOOKUP($B366,'Justerad allokering'!$B$2:$AG$462,MATCH(L$2,'Justerad allokering'!$B$2:$AF$2,0),FALSE)),VLOOKUP($B366,'Allokerad kvv'!$B$2:$AV$468,MATCH(L$2,'Allokerad kvv'!$B$2:$AV$2,0),FALSE),VLOOKUP($B366,'Justerad allokering'!$B$2:$AG$462,MATCH(L$2,'Justerad allokering'!$B$2:$AF$2,0),FALSE))</f>
        <v>0</v>
      </c>
      <c r="M366" s="28">
        <f>IF(ISERROR(1/VLOOKUP($B366,'Justerad allokering'!$B$2:$AG$462,MATCH(M$2,'Justerad allokering'!$B$2:$AF$2,0),FALSE)),VLOOKUP($B366,'Allokerad kvv'!$B$2:$AV$468,MATCH(M$2,'Allokerad kvv'!$B$2:$AV$2,0),FALSE),VLOOKUP($B366,'Justerad allokering'!$B$2:$AG$462,MATCH(M$2,'Justerad allokering'!$B$2:$AF$2,0),FALSE))</f>
        <v>0</v>
      </c>
      <c r="N366" s="28">
        <f>IF(ISERROR(1/VLOOKUP($B366,'Justerad allokering'!$B$2:$AG$462,MATCH(N$2,'Justerad allokering'!$B$2:$AF$2,0),FALSE)),VLOOKUP($B366,'Allokerad kvv'!$B$2:$AV$468,MATCH(N$2,'Allokerad kvv'!$B$2:$AV$2,0),FALSE),VLOOKUP($B366,'Justerad allokering'!$B$2:$AG$462,MATCH(N$2,'Justerad allokering'!$B$2:$AF$2,0),FALSE))</f>
        <v>17.82</v>
      </c>
      <c r="O366" s="28">
        <f>IF(ISERROR(1/VLOOKUP($B366,'Justerad allokering'!$B$2:$AG$462,MATCH(O$2,'Justerad allokering'!$B$2:$AF$2,0),FALSE)),VLOOKUP($B366,'Allokerad kvv'!$B$2:$AV$468,MATCH(O$2,'Allokerad kvv'!$B$2:$AV$2,0),FALSE),VLOOKUP($B366,'Justerad allokering'!$B$2:$AG$462,MATCH(O$2,'Justerad allokering'!$B$2:$AF$2,0),FALSE))</f>
        <v>15.0763</v>
      </c>
      <c r="P366" s="28">
        <f>IF(ISERROR(1/VLOOKUP($B366,'Justerad allokering'!$B$2:$AG$462,MATCH(P$2,'Justerad allokering'!$B$2:$AF$2,0),FALSE)),VLOOKUP($B366,'Allokerad kvv'!$B$2:$AV$468,MATCH(P$2,'Allokerad kvv'!$B$2:$AV$2,0),FALSE),VLOOKUP($B366,'Justerad allokering'!$B$2:$AG$462,MATCH(P$2,'Justerad allokering'!$B$2:$AF$2,0),FALSE))</f>
        <v>0</v>
      </c>
      <c r="Q366" s="28">
        <f>IF(ISERROR(1/VLOOKUP($B366,'Justerad allokering'!$B$2:$AG$462,MATCH(Q$2,'Justerad allokering'!$B$2:$AF$2,0),FALSE)),VLOOKUP($B366,'Allokerad kvv'!$B$2:$AV$468,MATCH(Q$2,'Allokerad kvv'!$B$2:$AV$2,0),FALSE),VLOOKUP($B366,'Justerad allokering'!$B$2:$AG$462,MATCH(Q$2,'Justerad allokering'!$B$2:$AF$2,0),FALSE))</f>
        <v>0</v>
      </c>
      <c r="R366" s="28">
        <f>IF(ISERROR(1/VLOOKUP($B366,'Justerad allokering'!$B$2:$AG$462,MATCH(R$2,'Justerad allokering'!$B$2:$AF$2,0),FALSE)),VLOOKUP($B366,'Allokerad kvv'!$B$2:$AV$468,MATCH(R$2,'Allokerad kvv'!$B$2:$AV$2,0),FALSE),VLOOKUP($B366,'Justerad allokering'!$B$2:$AG$462,MATCH(R$2,'Justerad allokering'!$B$2:$AF$2,0),FALSE))</f>
        <v>0</v>
      </c>
      <c r="S366" s="28">
        <f>IF(ISERROR(1/VLOOKUP($B366,'Justerad allokering'!$B$2:$AG$462,MATCH(S$2,'Justerad allokering'!$B$2:$AF$2,0),FALSE)),VLOOKUP($B366,'Allokerad kvv'!$B$2:$AV$468,MATCH(S$2,'Allokerad kvv'!$B$2:$AV$2,0),FALSE),VLOOKUP($B366,'Justerad allokering'!$B$2:$AG$462,MATCH(S$2,'Justerad allokering'!$B$2:$AF$2,0),FALSE))</f>
        <v>0</v>
      </c>
      <c r="T366" s="28">
        <f>IF(ISERROR(1/VLOOKUP($B366,'Justerad allokering'!$B$2:$AG$462,MATCH(T$2,'Justerad allokering'!$B$2:$AF$2,0),FALSE)),VLOOKUP($B366,'Allokerad kvv'!$B$2:$AV$468,MATCH(T$2,'Allokerad kvv'!$B$2:$AV$2,0),FALSE),VLOOKUP($B366,'Justerad allokering'!$B$2:$AG$462,MATCH(T$2,'Justerad allokering'!$B$2:$AF$2,0),FALSE))</f>
        <v>0</v>
      </c>
      <c r="U366" s="28">
        <f>IF(ISERROR(1/VLOOKUP($B366,'Justerad allokering'!$B$2:$AG$462,MATCH(U$2,'Justerad allokering'!$B$2:$AF$2,0),FALSE)),VLOOKUP($B366,'Allokerad kvv'!$B$2:$AV$468,MATCH(U$2,'Allokerad kvv'!$B$2:$AV$2,0),FALSE),VLOOKUP($B366,'Justerad allokering'!$B$2:$AG$462,MATCH(U$2,'Justerad allokering'!$B$2:$AF$2,0),FALSE))</f>
        <v>0</v>
      </c>
      <c r="V366" s="28">
        <f>IF(ISERROR(1/VLOOKUP($B366,'Justerad allokering'!$B$2:$AG$462,MATCH(V$2,'Justerad allokering'!$B$2:$AF$2,0),FALSE)),VLOOKUP($B366,'Allokerad kvv'!$B$2:$AV$468,MATCH(V$2,'Allokerad kvv'!$B$2:$AV$2,0),FALSE),VLOOKUP($B366,'Justerad allokering'!$B$2:$AG$462,MATCH(V$2,'Justerad allokering'!$B$2:$AF$2,0),FALSE))</f>
        <v>0</v>
      </c>
      <c r="W366" s="28">
        <f>IF(ISERROR(1/VLOOKUP($B366,'Justerad allokering'!$B$2:$AG$462,MATCH(W$2,'Justerad allokering'!$B$2:$AF$2,0),FALSE)),VLOOKUP($B366,'Allokerad kvv'!$B$2:$AV$468,MATCH(W$2,'Allokerad kvv'!$B$2:$AV$2,0),FALSE),VLOOKUP($B366,'Justerad allokering'!$B$2:$AG$462,MATCH(W$2,'Justerad allokering'!$B$2:$AF$2,0),FALSE))</f>
        <v>0</v>
      </c>
      <c r="X366" s="28">
        <f>IF(ISERROR(1/VLOOKUP($B366,'Justerad allokering'!$B$2:$AG$462,MATCH(X$2,'Justerad allokering'!$B$2:$AF$2,0),FALSE)),VLOOKUP($B366,'Allokerad kvv'!$B$2:$AV$468,MATCH(X$2,'Allokerad kvv'!$B$2:$AV$2,0),FALSE),VLOOKUP($B366,'Justerad allokering'!$B$2:$AG$462,MATCH(X$2,'Justerad allokering'!$B$2:$AF$2,0),FALSE))</f>
        <v>0</v>
      </c>
      <c r="Y366" s="28">
        <f>IF(ISERROR(1/VLOOKUP($B366,'Justerad allokering'!$B$2:$AG$462,MATCH(Y$2,'Justerad allokering'!$B$2:$AF$2,0),FALSE)),VLOOKUP($B366,'Allokerad kvv'!$B$2:$AV$468,MATCH(Y$2,'Allokerad kvv'!$B$2:$AV$2,0),FALSE),VLOOKUP($B366,'Justerad allokering'!$B$2:$AG$462,MATCH(Y$2,'Justerad allokering'!$B$2:$AF$2,0),FALSE))</f>
        <v>0</v>
      </c>
      <c r="Z366" s="28">
        <f>IF(ISERROR(1/VLOOKUP($B366,'Justerad allokering'!$B$2:$AG$462,MATCH(Z$2,'Justerad allokering'!$B$2:$AF$2,0),FALSE)),VLOOKUP($B366,'Allokerad kvv'!$B$2:$AV$468,MATCH(Z$2,'Allokerad kvv'!$B$2:$AV$2,0),FALSE),VLOOKUP($B366,'Justerad allokering'!$B$2:$AG$462,MATCH(Z$2,'Justerad allokering'!$B$2:$AF$2,0),FALSE))</f>
        <v>0</v>
      </c>
      <c r="AA366" s="28"/>
      <c r="AB366" s="28"/>
      <c r="AE366">
        <f t="shared" si="15"/>
        <v>58.718699999999998</v>
      </c>
      <c r="AG366">
        <f t="shared" si="16"/>
        <v>58.718699999999998</v>
      </c>
      <c r="AH366">
        <f t="shared" si="17"/>
        <v>40.898699999999998</v>
      </c>
      <c r="AI366" s="55">
        <f>IF(AH366=0,"",AH366/VLOOKUP(B366,Kraftvärmeprod!$B$1:$BC$480,MATCH("Summa tillförd energi exklusive rökgaskondensering",Kraftvärmeprod!$B$1:$BC$1,0),FALSE))</f>
        <v>0.69062310030395146</v>
      </c>
    </row>
    <row r="367" spans="1:35" x14ac:dyDescent="0.25">
      <c r="A367" s="28" t="s">
        <v>494</v>
      </c>
      <c r="B367" s="28" t="s">
        <v>495</v>
      </c>
      <c r="C367" s="28">
        <f>IF(ISERROR(1/VLOOKUP($B367,'Justerad allokering'!$B$2:$AG$462,MATCH(C$2,'Justerad allokering'!$B$2:$AF$2,0),FALSE)),VLOOKUP($B367,'Allokerad kvv'!$B$2:$AV$468,MATCH(C$2,'Allokerad kvv'!$B$2:$AV$2,0),FALSE),VLOOKUP($B367,'Justerad allokering'!$B$2:$AG$462,MATCH(C$2,'Justerad allokering'!$B$2:$AF$2,0),FALSE))</f>
        <v>0</v>
      </c>
      <c r="D367" s="28">
        <f>IF(ISERROR(1/VLOOKUP($B367,'Justerad allokering'!$B$2:$AG$462,MATCH(D$2,'Justerad allokering'!$B$2:$AF$2,0),FALSE)),VLOOKUP($B367,'Allokerad kvv'!$B$2:$AV$468,MATCH(D$2,'Allokerad kvv'!$B$2:$AV$2,0),FALSE),VLOOKUP($B367,'Justerad allokering'!$B$2:$AG$462,MATCH(D$2,'Justerad allokering'!$B$2:$AF$2,0),FALSE))</f>
        <v>0</v>
      </c>
      <c r="E367" s="28">
        <f>IF(ISERROR(1/VLOOKUP($B367,'Justerad allokering'!$B$2:$AG$462,MATCH(E$2,'Justerad allokering'!$B$2:$AF$2,0),FALSE)),VLOOKUP($B367,'Allokerad kvv'!$B$2:$AV$468,MATCH(E$2,'Allokerad kvv'!$B$2:$AV$2,0),FALSE),VLOOKUP($B367,'Justerad allokering'!$B$2:$AG$462,MATCH(E$2,'Justerad allokering'!$B$2:$AF$2,0),FALSE))</f>
        <v>0</v>
      </c>
      <c r="F367" s="28">
        <f>IF(ISERROR(1/VLOOKUP($B367,'Justerad allokering'!$B$2:$AG$462,MATCH(F$2,'Justerad allokering'!$B$2:$AF$2,0),FALSE)),VLOOKUP($B367,'Allokerad kvv'!$B$2:$AV$468,MATCH(F$2,'Allokerad kvv'!$B$2:$AV$2,0),FALSE),VLOOKUP($B367,'Justerad allokering'!$B$2:$AG$462,MATCH(F$2,'Justerad allokering'!$B$2:$AF$2,0),FALSE))</f>
        <v>0</v>
      </c>
      <c r="G367" s="28">
        <f>IF(ISERROR(1/VLOOKUP($B367,'Justerad allokering'!$B$2:$AG$462,MATCH(G$2,'Justerad allokering'!$B$2:$AF$2,0),FALSE)),VLOOKUP($B367,'Allokerad kvv'!$B$2:$AV$468,MATCH(G$2,'Allokerad kvv'!$B$2:$AV$2,0),FALSE),VLOOKUP($B367,'Justerad allokering'!$B$2:$AG$462,MATCH(G$2,'Justerad allokering'!$B$2:$AF$2,0),FALSE))</f>
        <v>0</v>
      </c>
      <c r="H367" s="28">
        <f>IF(ISERROR(1/VLOOKUP($B367,'Justerad allokering'!$B$2:$AG$462,MATCH(H$2,'Justerad allokering'!$B$2:$AF$2,0),FALSE)),VLOOKUP($B367,'Allokerad kvv'!$B$2:$AV$468,MATCH(H$2,'Allokerad kvv'!$B$2:$AV$2,0),FALSE),VLOOKUP($B367,'Justerad allokering'!$B$2:$AG$462,MATCH(H$2,'Justerad allokering'!$B$2:$AF$2,0),FALSE))</f>
        <v>0</v>
      </c>
      <c r="I367" s="28">
        <f>IF(ISERROR(1/VLOOKUP($B367,'Justerad allokering'!$B$2:$AG$462,MATCH(I$2,'Justerad allokering'!$B$2:$AF$2,0),FALSE)),VLOOKUP($B367,'Allokerad kvv'!$B$2:$AV$468,MATCH(I$2,'Allokerad kvv'!$B$2:$AV$2,0),FALSE),VLOOKUP($B367,'Justerad allokering'!$B$2:$AG$462,MATCH(I$2,'Justerad allokering'!$B$2:$AF$2,0),FALSE))</f>
        <v>0</v>
      </c>
      <c r="J367" s="28">
        <f>IF(ISERROR(1/VLOOKUP($B367,'Justerad allokering'!$B$2:$AG$462,MATCH(J$2,'Justerad allokering'!$B$2:$AF$2,0),FALSE)),VLOOKUP($B367,'Allokerad kvv'!$B$2:$AV$468,MATCH(J$2,'Allokerad kvv'!$B$2:$AV$2,0),FALSE),VLOOKUP($B367,'Justerad allokering'!$B$2:$AG$462,MATCH(J$2,'Justerad allokering'!$B$2:$AF$2,0),FALSE))</f>
        <v>0</v>
      </c>
      <c r="K367" s="28">
        <f>IF(ISERROR(1/VLOOKUP($B367,'Justerad allokering'!$B$2:$AG$462,MATCH(K$2,'Justerad allokering'!$B$2:$AF$2,0),FALSE)),VLOOKUP($B367,'Allokerad kvv'!$B$2:$AV$468,MATCH(K$2,'Allokerad kvv'!$B$2:$AV$2,0),FALSE),VLOOKUP($B367,'Justerad allokering'!$B$2:$AG$462,MATCH(K$2,'Justerad allokering'!$B$2:$AF$2,0),FALSE))</f>
        <v>0</v>
      </c>
      <c r="L367" s="28">
        <f>IF(ISERROR(1/VLOOKUP($B367,'Justerad allokering'!$B$2:$AG$462,MATCH(L$2,'Justerad allokering'!$B$2:$AF$2,0),FALSE)),VLOOKUP($B367,'Allokerad kvv'!$B$2:$AV$468,MATCH(L$2,'Allokerad kvv'!$B$2:$AV$2,0),FALSE),VLOOKUP($B367,'Justerad allokering'!$B$2:$AG$462,MATCH(L$2,'Justerad allokering'!$B$2:$AF$2,0),FALSE))</f>
        <v>0</v>
      </c>
      <c r="M367" s="28">
        <f>IF(ISERROR(1/VLOOKUP($B367,'Justerad allokering'!$B$2:$AG$462,MATCH(M$2,'Justerad allokering'!$B$2:$AF$2,0),FALSE)),VLOOKUP($B367,'Allokerad kvv'!$B$2:$AV$468,MATCH(M$2,'Allokerad kvv'!$B$2:$AV$2,0),FALSE),VLOOKUP($B367,'Justerad allokering'!$B$2:$AG$462,MATCH(M$2,'Justerad allokering'!$B$2:$AF$2,0),FALSE))</f>
        <v>0</v>
      </c>
      <c r="N367" s="28">
        <f>IF(ISERROR(1/VLOOKUP($B367,'Justerad allokering'!$B$2:$AG$462,MATCH(N$2,'Justerad allokering'!$B$2:$AF$2,0),FALSE)),VLOOKUP($B367,'Allokerad kvv'!$B$2:$AV$468,MATCH(N$2,'Allokerad kvv'!$B$2:$AV$2,0),FALSE),VLOOKUP($B367,'Justerad allokering'!$B$2:$AG$462,MATCH(N$2,'Justerad allokering'!$B$2:$AF$2,0),FALSE))</f>
        <v>0</v>
      </c>
      <c r="O367" s="28">
        <f>IF(ISERROR(1/VLOOKUP($B367,'Justerad allokering'!$B$2:$AG$462,MATCH(O$2,'Justerad allokering'!$B$2:$AF$2,0),FALSE)),VLOOKUP($B367,'Allokerad kvv'!$B$2:$AV$468,MATCH(O$2,'Allokerad kvv'!$B$2:$AV$2,0),FALSE),VLOOKUP($B367,'Justerad allokering'!$B$2:$AG$462,MATCH(O$2,'Justerad allokering'!$B$2:$AF$2,0),FALSE))</f>
        <v>0</v>
      </c>
      <c r="P367" s="28">
        <f>IF(ISERROR(1/VLOOKUP($B367,'Justerad allokering'!$B$2:$AG$462,MATCH(P$2,'Justerad allokering'!$B$2:$AF$2,0),FALSE)),VLOOKUP($B367,'Allokerad kvv'!$B$2:$AV$468,MATCH(P$2,'Allokerad kvv'!$B$2:$AV$2,0),FALSE),VLOOKUP($B367,'Justerad allokering'!$B$2:$AG$462,MATCH(P$2,'Justerad allokering'!$B$2:$AF$2,0),FALSE))</f>
        <v>0</v>
      </c>
      <c r="Q367" s="28">
        <f>IF(ISERROR(1/VLOOKUP($B367,'Justerad allokering'!$B$2:$AG$462,MATCH(Q$2,'Justerad allokering'!$B$2:$AF$2,0),FALSE)),VLOOKUP($B367,'Allokerad kvv'!$B$2:$AV$468,MATCH(Q$2,'Allokerad kvv'!$B$2:$AV$2,0),FALSE),VLOOKUP($B367,'Justerad allokering'!$B$2:$AG$462,MATCH(Q$2,'Justerad allokering'!$B$2:$AF$2,0),FALSE))</f>
        <v>0</v>
      </c>
      <c r="R367" s="28">
        <f>IF(ISERROR(1/VLOOKUP($B367,'Justerad allokering'!$B$2:$AG$462,MATCH(R$2,'Justerad allokering'!$B$2:$AF$2,0),FALSE)),VLOOKUP($B367,'Allokerad kvv'!$B$2:$AV$468,MATCH(R$2,'Allokerad kvv'!$B$2:$AV$2,0),FALSE),VLOOKUP($B367,'Justerad allokering'!$B$2:$AG$462,MATCH(R$2,'Justerad allokering'!$B$2:$AF$2,0),FALSE))</f>
        <v>0</v>
      </c>
      <c r="S367" s="28">
        <f>IF(ISERROR(1/VLOOKUP($B367,'Justerad allokering'!$B$2:$AG$462,MATCH(S$2,'Justerad allokering'!$B$2:$AF$2,0),FALSE)),VLOOKUP($B367,'Allokerad kvv'!$B$2:$AV$468,MATCH(S$2,'Allokerad kvv'!$B$2:$AV$2,0),FALSE),VLOOKUP($B367,'Justerad allokering'!$B$2:$AG$462,MATCH(S$2,'Justerad allokering'!$B$2:$AF$2,0),FALSE))</f>
        <v>0</v>
      </c>
      <c r="T367" s="28">
        <f>IF(ISERROR(1/VLOOKUP($B367,'Justerad allokering'!$B$2:$AG$462,MATCH(T$2,'Justerad allokering'!$B$2:$AF$2,0),FALSE)),VLOOKUP($B367,'Allokerad kvv'!$B$2:$AV$468,MATCH(T$2,'Allokerad kvv'!$B$2:$AV$2,0),FALSE),VLOOKUP($B367,'Justerad allokering'!$B$2:$AG$462,MATCH(T$2,'Justerad allokering'!$B$2:$AF$2,0),FALSE))</f>
        <v>0</v>
      </c>
      <c r="U367" s="28">
        <f>IF(ISERROR(1/VLOOKUP($B367,'Justerad allokering'!$B$2:$AG$462,MATCH(U$2,'Justerad allokering'!$B$2:$AF$2,0),FALSE)),VLOOKUP($B367,'Allokerad kvv'!$B$2:$AV$468,MATCH(U$2,'Allokerad kvv'!$B$2:$AV$2,0),FALSE),VLOOKUP($B367,'Justerad allokering'!$B$2:$AG$462,MATCH(U$2,'Justerad allokering'!$B$2:$AF$2,0),FALSE))</f>
        <v>0</v>
      </c>
      <c r="V367" s="28">
        <f>IF(ISERROR(1/VLOOKUP($B367,'Justerad allokering'!$B$2:$AG$462,MATCH(V$2,'Justerad allokering'!$B$2:$AF$2,0),FALSE)),VLOOKUP($B367,'Allokerad kvv'!$B$2:$AV$468,MATCH(V$2,'Allokerad kvv'!$B$2:$AV$2,0),FALSE),VLOOKUP($B367,'Justerad allokering'!$B$2:$AG$462,MATCH(V$2,'Justerad allokering'!$B$2:$AF$2,0),FALSE))</f>
        <v>0</v>
      </c>
      <c r="W367" s="28">
        <f>IF(ISERROR(1/VLOOKUP($B367,'Justerad allokering'!$B$2:$AG$462,MATCH(W$2,'Justerad allokering'!$B$2:$AF$2,0),FALSE)),VLOOKUP($B367,'Allokerad kvv'!$B$2:$AV$468,MATCH(W$2,'Allokerad kvv'!$B$2:$AV$2,0),FALSE),VLOOKUP($B367,'Justerad allokering'!$B$2:$AG$462,MATCH(W$2,'Justerad allokering'!$B$2:$AF$2,0),FALSE))</f>
        <v>0</v>
      </c>
      <c r="X367" s="28">
        <f>IF(ISERROR(1/VLOOKUP($B367,'Justerad allokering'!$B$2:$AG$462,MATCH(X$2,'Justerad allokering'!$B$2:$AF$2,0),FALSE)),VLOOKUP($B367,'Allokerad kvv'!$B$2:$AV$468,MATCH(X$2,'Allokerad kvv'!$B$2:$AV$2,0),FALSE),VLOOKUP($B367,'Justerad allokering'!$B$2:$AG$462,MATCH(X$2,'Justerad allokering'!$B$2:$AF$2,0),FALSE))</f>
        <v>0</v>
      </c>
      <c r="Y367" s="28">
        <f>IF(ISERROR(1/VLOOKUP($B367,'Justerad allokering'!$B$2:$AG$462,MATCH(Y$2,'Justerad allokering'!$B$2:$AF$2,0),FALSE)),VLOOKUP($B367,'Allokerad kvv'!$B$2:$AV$468,MATCH(Y$2,'Allokerad kvv'!$B$2:$AV$2,0),FALSE),VLOOKUP($B367,'Justerad allokering'!$B$2:$AG$462,MATCH(Y$2,'Justerad allokering'!$B$2:$AF$2,0),FALSE))</f>
        <v>0</v>
      </c>
      <c r="Z367" s="28">
        <f>IF(ISERROR(1/VLOOKUP($B367,'Justerad allokering'!$B$2:$AG$462,MATCH(Z$2,'Justerad allokering'!$B$2:$AF$2,0),FALSE)),VLOOKUP($B367,'Allokerad kvv'!$B$2:$AV$468,MATCH(Z$2,'Allokerad kvv'!$B$2:$AV$2,0),FALSE),VLOOKUP($B367,'Justerad allokering'!$B$2:$AG$462,MATCH(Z$2,'Justerad allokering'!$B$2:$AF$2,0),FALSE))</f>
        <v>0</v>
      </c>
      <c r="AA367" s="28"/>
      <c r="AB367" s="28"/>
      <c r="AE367">
        <f t="shared" si="15"/>
        <v>0</v>
      </c>
      <c r="AG367">
        <f t="shared" si="16"/>
        <v>0</v>
      </c>
      <c r="AH367">
        <f t="shared" si="17"/>
        <v>0</v>
      </c>
      <c r="AI367" s="55" t="str">
        <f>IF(AH367=0,"",AH367/VLOOKUP(B367,Kraftvärmeprod!$B$1:$BC$480,MATCH("Summa tillförd energi exklusive rökgaskondensering",Kraftvärmeprod!$B$1:$BC$1,0),FALSE))</f>
        <v/>
      </c>
    </row>
    <row r="368" spans="1:35" x14ac:dyDescent="0.25">
      <c r="A368" s="28" t="s">
        <v>496</v>
      </c>
      <c r="B368" s="28" t="s">
        <v>497</v>
      </c>
      <c r="C368" s="28">
        <f>IF(ISERROR(1/VLOOKUP($B368,'Justerad allokering'!$B$2:$AG$462,MATCH(C$2,'Justerad allokering'!$B$2:$AF$2,0),FALSE)),VLOOKUP($B368,'Allokerad kvv'!$B$2:$AV$468,MATCH(C$2,'Allokerad kvv'!$B$2:$AV$2,0),FALSE),VLOOKUP($B368,'Justerad allokering'!$B$2:$AG$462,MATCH(C$2,'Justerad allokering'!$B$2:$AF$2,0),FALSE))</f>
        <v>0</v>
      </c>
      <c r="D368" s="28">
        <f>IF(ISERROR(1/VLOOKUP($B368,'Justerad allokering'!$B$2:$AG$462,MATCH(D$2,'Justerad allokering'!$B$2:$AF$2,0),FALSE)),VLOOKUP($B368,'Allokerad kvv'!$B$2:$AV$468,MATCH(D$2,'Allokerad kvv'!$B$2:$AV$2,0),FALSE),VLOOKUP($B368,'Justerad allokering'!$B$2:$AG$462,MATCH(D$2,'Justerad allokering'!$B$2:$AF$2,0),FALSE))</f>
        <v>0</v>
      </c>
      <c r="E368" s="28">
        <f>IF(ISERROR(1/VLOOKUP($B368,'Justerad allokering'!$B$2:$AG$462,MATCH(E$2,'Justerad allokering'!$B$2:$AF$2,0),FALSE)),VLOOKUP($B368,'Allokerad kvv'!$B$2:$AV$468,MATCH(E$2,'Allokerad kvv'!$B$2:$AV$2,0),FALSE),VLOOKUP($B368,'Justerad allokering'!$B$2:$AG$462,MATCH(E$2,'Justerad allokering'!$B$2:$AF$2,0),FALSE))</f>
        <v>0</v>
      </c>
      <c r="F368" s="28">
        <f>IF(ISERROR(1/VLOOKUP($B368,'Justerad allokering'!$B$2:$AG$462,MATCH(F$2,'Justerad allokering'!$B$2:$AF$2,0),FALSE)),VLOOKUP($B368,'Allokerad kvv'!$B$2:$AV$468,MATCH(F$2,'Allokerad kvv'!$B$2:$AV$2,0),FALSE),VLOOKUP($B368,'Justerad allokering'!$B$2:$AG$462,MATCH(F$2,'Justerad allokering'!$B$2:$AF$2,0),FALSE))</f>
        <v>0</v>
      </c>
      <c r="G368" s="28">
        <f>IF(ISERROR(1/VLOOKUP($B368,'Justerad allokering'!$B$2:$AG$462,MATCH(G$2,'Justerad allokering'!$B$2:$AF$2,0),FALSE)),VLOOKUP($B368,'Allokerad kvv'!$B$2:$AV$468,MATCH(G$2,'Allokerad kvv'!$B$2:$AV$2,0),FALSE),VLOOKUP($B368,'Justerad allokering'!$B$2:$AG$462,MATCH(G$2,'Justerad allokering'!$B$2:$AF$2,0),FALSE))</f>
        <v>0</v>
      </c>
      <c r="H368" s="28">
        <f>IF(ISERROR(1/VLOOKUP($B368,'Justerad allokering'!$B$2:$AG$462,MATCH(H$2,'Justerad allokering'!$B$2:$AF$2,0),FALSE)),VLOOKUP($B368,'Allokerad kvv'!$B$2:$AV$468,MATCH(H$2,'Allokerad kvv'!$B$2:$AV$2,0),FALSE),VLOOKUP($B368,'Justerad allokering'!$B$2:$AG$462,MATCH(H$2,'Justerad allokering'!$B$2:$AF$2,0),FALSE))</f>
        <v>0</v>
      </c>
      <c r="I368" s="28">
        <f>IF(ISERROR(1/VLOOKUP($B368,'Justerad allokering'!$B$2:$AG$462,MATCH(I$2,'Justerad allokering'!$B$2:$AF$2,0),FALSE)),VLOOKUP($B368,'Allokerad kvv'!$B$2:$AV$468,MATCH(I$2,'Allokerad kvv'!$B$2:$AV$2,0),FALSE),VLOOKUP($B368,'Justerad allokering'!$B$2:$AG$462,MATCH(I$2,'Justerad allokering'!$B$2:$AF$2,0),FALSE))</f>
        <v>0</v>
      </c>
      <c r="J368" s="28">
        <f>IF(ISERROR(1/VLOOKUP($B368,'Justerad allokering'!$B$2:$AG$462,MATCH(J$2,'Justerad allokering'!$B$2:$AF$2,0),FALSE)),VLOOKUP($B368,'Allokerad kvv'!$B$2:$AV$468,MATCH(J$2,'Allokerad kvv'!$B$2:$AV$2,0),FALSE),VLOOKUP($B368,'Justerad allokering'!$B$2:$AG$462,MATCH(J$2,'Justerad allokering'!$B$2:$AF$2,0),FALSE))</f>
        <v>93.765100000000004</v>
      </c>
      <c r="K368" s="28">
        <f>IF(ISERROR(1/VLOOKUP($B368,'Justerad allokering'!$B$2:$AG$462,MATCH(K$2,'Justerad allokering'!$B$2:$AF$2,0),FALSE)),VLOOKUP($B368,'Allokerad kvv'!$B$2:$AV$468,MATCH(K$2,'Allokerad kvv'!$B$2:$AV$2,0),FALSE),VLOOKUP($B368,'Justerad allokering'!$B$2:$AG$462,MATCH(K$2,'Justerad allokering'!$B$2:$AF$2,0),FALSE))</f>
        <v>2.4449800000000002</v>
      </c>
      <c r="L368" s="28">
        <f>IF(ISERROR(1/VLOOKUP($B368,'Justerad allokering'!$B$2:$AG$462,MATCH(L$2,'Justerad allokering'!$B$2:$AF$2,0),FALSE)),VLOOKUP($B368,'Allokerad kvv'!$B$2:$AV$468,MATCH(L$2,'Allokerad kvv'!$B$2:$AV$2,0),FALSE),VLOOKUP($B368,'Justerad allokering'!$B$2:$AG$462,MATCH(L$2,'Justerad allokering'!$B$2:$AF$2,0),FALSE))</f>
        <v>0</v>
      </c>
      <c r="M368" s="28">
        <f>IF(ISERROR(1/VLOOKUP($B368,'Justerad allokering'!$B$2:$AG$462,MATCH(M$2,'Justerad allokering'!$B$2:$AF$2,0),FALSE)),VLOOKUP($B368,'Allokerad kvv'!$B$2:$AV$468,MATCH(M$2,'Allokerad kvv'!$B$2:$AV$2,0),FALSE),VLOOKUP($B368,'Justerad allokering'!$B$2:$AG$462,MATCH(M$2,'Justerad allokering'!$B$2:$AF$2,0),FALSE))</f>
        <v>0</v>
      </c>
      <c r="N368" s="28">
        <f>IF(ISERROR(1/VLOOKUP($B368,'Justerad allokering'!$B$2:$AG$462,MATCH(N$2,'Justerad allokering'!$B$2:$AF$2,0),FALSE)),VLOOKUP($B368,'Allokerad kvv'!$B$2:$AV$468,MATCH(N$2,'Allokerad kvv'!$B$2:$AV$2,0),FALSE),VLOOKUP($B368,'Justerad allokering'!$B$2:$AG$462,MATCH(N$2,'Justerad allokering'!$B$2:$AF$2,0),FALSE))</f>
        <v>27</v>
      </c>
      <c r="O368" s="28">
        <f>IF(ISERROR(1/VLOOKUP($B368,'Justerad allokering'!$B$2:$AG$462,MATCH(O$2,'Justerad allokering'!$B$2:$AF$2,0),FALSE)),VLOOKUP($B368,'Allokerad kvv'!$B$2:$AV$468,MATCH(O$2,'Allokerad kvv'!$B$2:$AV$2,0),FALSE),VLOOKUP($B368,'Justerad allokering'!$B$2:$AG$462,MATCH(O$2,'Justerad allokering'!$B$2:$AF$2,0),FALSE))</f>
        <v>0</v>
      </c>
      <c r="P368" s="28">
        <f>IF(ISERROR(1/VLOOKUP($B368,'Justerad allokering'!$B$2:$AG$462,MATCH(P$2,'Justerad allokering'!$B$2:$AF$2,0),FALSE)),VLOOKUP($B368,'Allokerad kvv'!$B$2:$AV$468,MATCH(P$2,'Allokerad kvv'!$B$2:$AV$2,0),FALSE),VLOOKUP($B368,'Justerad allokering'!$B$2:$AG$462,MATCH(P$2,'Justerad allokering'!$B$2:$AF$2,0),FALSE))</f>
        <v>0</v>
      </c>
      <c r="Q368" s="28">
        <f>IF(ISERROR(1/VLOOKUP($B368,'Justerad allokering'!$B$2:$AG$462,MATCH(Q$2,'Justerad allokering'!$B$2:$AF$2,0),FALSE)),VLOOKUP($B368,'Allokerad kvv'!$B$2:$AV$468,MATCH(Q$2,'Allokerad kvv'!$B$2:$AV$2,0),FALSE),VLOOKUP($B368,'Justerad allokering'!$B$2:$AG$462,MATCH(Q$2,'Justerad allokering'!$B$2:$AF$2,0),FALSE))</f>
        <v>0</v>
      </c>
      <c r="R368" s="28">
        <f>IF(ISERROR(1/VLOOKUP($B368,'Justerad allokering'!$B$2:$AG$462,MATCH(R$2,'Justerad allokering'!$B$2:$AF$2,0),FALSE)),VLOOKUP($B368,'Allokerad kvv'!$B$2:$AV$468,MATCH(R$2,'Allokerad kvv'!$B$2:$AV$2,0),FALSE),VLOOKUP($B368,'Justerad allokering'!$B$2:$AG$462,MATCH(R$2,'Justerad allokering'!$B$2:$AF$2,0),FALSE))</f>
        <v>0</v>
      </c>
      <c r="S368" s="28">
        <f>IF(ISERROR(1/VLOOKUP($B368,'Justerad allokering'!$B$2:$AG$462,MATCH(S$2,'Justerad allokering'!$B$2:$AF$2,0),FALSE)),VLOOKUP($B368,'Allokerad kvv'!$B$2:$AV$468,MATCH(S$2,'Allokerad kvv'!$B$2:$AV$2,0),FALSE),VLOOKUP($B368,'Justerad allokering'!$B$2:$AG$462,MATCH(S$2,'Justerad allokering'!$B$2:$AF$2,0),FALSE))</f>
        <v>0</v>
      </c>
      <c r="T368" s="28">
        <f>IF(ISERROR(1/VLOOKUP($B368,'Justerad allokering'!$B$2:$AG$462,MATCH(T$2,'Justerad allokering'!$B$2:$AF$2,0),FALSE)),VLOOKUP($B368,'Allokerad kvv'!$B$2:$AV$468,MATCH(T$2,'Allokerad kvv'!$B$2:$AV$2,0),FALSE),VLOOKUP($B368,'Justerad allokering'!$B$2:$AG$462,MATCH(T$2,'Justerad allokering'!$B$2:$AF$2,0),FALSE))</f>
        <v>0</v>
      </c>
      <c r="U368" s="28">
        <f>IF(ISERROR(1/VLOOKUP($B368,'Justerad allokering'!$B$2:$AG$462,MATCH(U$2,'Justerad allokering'!$B$2:$AF$2,0),FALSE)),VLOOKUP($B368,'Allokerad kvv'!$B$2:$AV$468,MATCH(U$2,'Allokerad kvv'!$B$2:$AV$2,0),FALSE),VLOOKUP($B368,'Justerad allokering'!$B$2:$AG$462,MATCH(U$2,'Justerad allokering'!$B$2:$AF$2,0),FALSE))</f>
        <v>0</v>
      </c>
      <c r="V368" s="28">
        <f>IF(ISERROR(1/VLOOKUP($B368,'Justerad allokering'!$B$2:$AG$462,MATCH(V$2,'Justerad allokering'!$B$2:$AF$2,0),FALSE)),VLOOKUP($B368,'Allokerad kvv'!$B$2:$AV$468,MATCH(V$2,'Allokerad kvv'!$B$2:$AV$2,0),FALSE),VLOOKUP($B368,'Justerad allokering'!$B$2:$AG$462,MATCH(V$2,'Justerad allokering'!$B$2:$AF$2,0),FALSE))</f>
        <v>0</v>
      </c>
      <c r="W368" s="28">
        <f>IF(ISERROR(1/VLOOKUP($B368,'Justerad allokering'!$B$2:$AG$462,MATCH(W$2,'Justerad allokering'!$B$2:$AF$2,0),FALSE)),VLOOKUP($B368,'Allokerad kvv'!$B$2:$AV$468,MATCH(W$2,'Allokerad kvv'!$B$2:$AV$2,0),FALSE),VLOOKUP($B368,'Justerad allokering'!$B$2:$AG$462,MATCH(W$2,'Justerad allokering'!$B$2:$AF$2,0),FALSE))</f>
        <v>0</v>
      </c>
      <c r="X368" s="28">
        <f>IF(ISERROR(1/VLOOKUP($B368,'Justerad allokering'!$B$2:$AG$462,MATCH(X$2,'Justerad allokering'!$B$2:$AF$2,0),FALSE)),VLOOKUP($B368,'Allokerad kvv'!$B$2:$AV$468,MATCH(X$2,'Allokerad kvv'!$B$2:$AV$2,0),FALSE),VLOOKUP($B368,'Justerad allokering'!$B$2:$AG$462,MATCH(X$2,'Justerad allokering'!$B$2:$AF$2,0),FALSE))</f>
        <v>0</v>
      </c>
      <c r="Y368" s="28">
        <f>IF(ISERROR(1/VLOOKUP($B368,'Justerad allokering'!$B$2:$AG$462,MATCH(Y$2,'Justerad allokering'!$B$2:$AF$2,0),FALSE)),VLOOKUP($B368,'Allokerad kvv'!$B$2:$AV$468,MATCH(Y$2,'Allokerad kvv'!$B$2:$AV$2,0),FALSE),VLOOKUP($B368,'Justerad allokering'!$B$2:$AG$462,MATCH(Y$2,'Justerad allokering'!$B$2:$AF$2,0),FALSE))</f>
        <v>0</v>
      </c>
      <c r="Z368" s="28">
        <f>IF(ISERROR(1/VLOOKUP($B368,'Justerad allokering'!$B$2:$AG$462,MATCH(Z$2,'Justerad allokering'!$B$2:$AF$2,0),FALSE)),VLOOKUP($B368,'Allokerad kvv'!$B$2:$AV$468,MATCH(Z$2,'Allokerad kvv'!$B$2:$AV$2,0),FALSE),VLOOKUP($B368,'Justerad allokering'!$B$2:$AG$462,MATCH(Z$2,'Justerad allokering'!$B$2:$AF$2,0),FALSE))</f>
        <v>0</v>
      </c>
      <c r="AA368" s="28"/>
      <c r="AB368" s="28"/>
      <c r="AE368">
        <f t="shared" si="15"/>
        <v>123.21008</v>
      </c>
      <c r="AG368">
        <f t="shared" si="16"/>
        <v>120.7651</v>
      </c>
      <c r="AH368">
        <f t="shared" si="17"/>
        <v>93.765100000000004</v>
      </c>
      <c r="AI368" s="55">
        <f>IF(AH368=0,"",AH368/VLOOKUP(B368,Kraftvärmeprod!$B$1:$BC$480,MATCH("Summa tillförd energi exklusive rökgaskondensering",Kraftvärmeprod!$B$1:$BC$1,0),FALSE))</f>
        <v>0.61124576271186437</v>
      </c>
    </row>
    <row r="369" spans="1:35" x14ac:dyDescent="0.25">
      <c r="A369" s="28" t="s">
        <v>498</v>
      </c>
      <c r="B369" s="28" t="s">
        <v>499</v>
      </c>
      <c r="C369" s="28">
        <f>IF(ISERROR(1/VLOOKUP($B369,'Justerad allokering'!$B$2:$AG$462,MATCH(C$2,'Justerad allokering'!$B$2:$AF$2,0),FALSE)),VLOOKUP($B369,'Allokerad kvv'!$B$2:$AV$468,MATCH(C$2,'Allokerad kvv'!$B$2:$AV$2,0),FALSE),VLOOKUP($B369,'Justerad allokering'!$B$2:$AG$462,MATCH(C$2,'Justerad allokering'!$B$2:$AF$2,0),FALSE))</f>
        <v>0</v>
      </c>
      <c r="D369" s="28">
        <f>IF(ISERROR(1/VLOOKUP($B369,'Justerad allokering'!$B$2:$AG$462,MATCH(D$2,'Justerad allokering'!$B$2:$AF$2,0),FALSE)),VLOOKUP($B369,'Allokerad kvv'!$B$2:$AV$468,MATCH(D$2,'Allokerad kvv'!$B$2:$AV$2,0),FALSE),VLOOKUP($B369,'Justerad allokering'!$B$2:$AG$462,MATCH(D$2,'Justerad allokering'!$B$2:$AF$2,0),FALSE))</f>
        <v>0</v>
      </c>
      <c r="E369" s="28">
        <f>IF(ISERROR(1/VLOOKUP($B369,'Justerad allokering'!$B$2:$AG$462,MATCH(E$2,'Justerad allokering'!$B$2:$AF$2,0),FALSE)),VLOOKUP($B369,'Allokerad kvv'!$B$2:$AV$468,MATCH(E$2,'Allokerad kvv'!$B$2:$AV$2,0),FALSE),VLOOKUP($B369,'Justerad allokering'!$B$2:$AG$462,MATCH(E$2,'Justerad allokering'!$B$2:$AF$2,0),FALSE))</f>
        <v>0</v>
      </c>
      <c r="F369" s="28">
        <f>IF(ISERROR(1/VLOOKUP($B369,'Justerad allokering'!$B$2:$AG$462,MATCH(F$2,'Justerad allokering'!$B$2:$AF$2,0),FALSE)),VLOOKUP($B369,'Allokerad kvv'!$B$2:$AV$468,MATCH(F$2,'Allokerad kvv'!$B$2:$AV$2,0),FALSE),VLOOKUP($B369,'Justerad allokering'!$B$2:$AG$462,MATCH(F$2,'Justerad allokering'!$B$2:$AF$2,0),FALSE))</f>
        <v>0</v>
      </c>
      <c r="G369" s="28">
        <f>IF(ISERROR(1/VLOOKUP($B369,'Justerad allokering'!$B$2:$AG$462,MATCH(G$2,'Justerad allokering'!$B$2:$AF$2,0),FALSE)),VLOOKUP($B369,'Allokerad kvv'!$B$2:$AV$468,MATCH(G$2,'Allokerad kvv'!$B$2:$AV$2,0),FALSE),VLOOKUP($B369,'Justerad allokering'!$B$2:$AG$462,MATCH(G$2,'Justerad allokering'!$B$2:$AF$2,0),FALSE))</f>
        <v>0</v>
      </c>
      <c r="H369" s="28">
        <f>IF(ISERROR(1/VLOOKUP($B369,'Justerad allokering'!$B$2:$AG$462,MATCH(H$2,'Justerad allokering'!$B$2:$AF$2,0),FALSE)),VLOOKUP($B369,'Allokerad kvv'!$B$2:$AV$468,MATCH(H$2,'Allokerad kvv'!$B$2:$AV$2,0),FALSE),VLOOKUP($B369,'Justerad allokering'!$B$2:$AG$462,MATCH(H$2,'Justerad allokering'!$B$2:$AF$2,0),FALSE))</f>
        <v>0</v>
      </c>
      <c r="I369" s="28">
        <f>IF(ISERROR(1/VLOOKUP($B369,'Justerad allokering'!$B$2:$AG$462,MATCH(I$2,'Justerad allokering'!$B$2:$AF$2,0),FALSE)),VLOOKUP($B369,'Allokerad kvv'!$B$2:$AV$468,MATCH(I$2,'Allokerad kvv'!$B$2:$AV$2,0),FALSE),VLOOKUP($B369,'Justerad allokering'!$B$2:$AG$462,MATCH(I$2,'Justerad allokering'!$B$2:$AF$2,0),FALSE))</f>
        <v>0</v>
      </c>
      <c r="J369" s="28">
        <f>IF(ISERROR(1/VLOOKUP($B369,'Justerad allokering'!$B$2:$AG$462,MATCH(J$2,'Justerad allokering'!$B$2:$AF$2,0),FALSE)),VLOOKUP($B369,'Allokerad kvv'!$B$2:$AV$468,MATCH(J$2,'Allokerad kvv'!$B$2:$AV$2,0),FALSE),VLOOKUP($B369,'Justerad allokering'!$B$2:$AG$462,MATCH(J$2,'Justerad allokering'!$B$2:$AF$2,0),FALSE))</f>
        <v>0</v>
      </c>
      <c r="K369" s="28">
        <f>IF(ISERROR(1/VLOOKUP($B369,'Justerad allokering'!$B$2:$AG$462,MATCH(K$2,'Justerad allokering'!$B$2:$AF$2,0),FALSE)),VLOOKUP($B369,'Allokerad kvv'!$B$2:$AV$468,MATCH(K$2,'Allokerad kvv'!$B$2:$AV$2,0),FALSE),VLOOKUP($B369,'Justerad allokering'!$B$2:$AG$462,MATCH(K$2,'Justerad allokering'!$B$2:$AF$2,0),FALSE))</f>
        <v>0</v>
      </c>
      <c r="L369" s="28">
        <f>IF(ISERROR(1/VLOOKUP($B369,'Justerad allokering'!$B$2:$AG$462,MATCH(L$2,'Justerad allokering'!$B$2:$AF$2,0),FALSE)),VLOOKUP($B369,'Allokerad kvv'!$B$2:$AV$468,MATCH(L$2,'Allokerad kvv'!$B$2:$AV$2,0),FALSE),VLOOKUP($B369,'Justerad allokering'!$B$2:$AG$462,MATCH(L$2,'Justerad allokering'!$B$2:$AF$2,0),FALSE))</f>
        <v>0</v>
      </c>
      <c r="M369" s="28">
        <f>IF(ISERROR(1/VLOOKUP($B369,'Justerad allokering'!$B$2:$AG$462,MATCH(M$2,'Justerad allokering'!$B$2:$AF$2,0),FALSE)),VLOOKUP($B369,'Allokerad kvv'!$B$2:$AV$468,MATCH(M$2,'Allokerad kvv'!$B$2:$AV$2,0),FALSE),VLOOKUP($B369,'Justerad allokering'!$B$2:$AG$462,MATCH(M$2,'Justerad allokering'!$B$2:$AF$2,0),FALSE))</f>
        <v>0</v>
      </c>
      <c r="N369" s="28">
        <f>IF(ISERROR(1/VLOOKUP($B369,'Justerad allokering'!$B$2:$AG$462,MATCH(N$2,'Justerad allokering'!$B$2:$AF$2,0),FALSE)),VLOOKUP($B369,'Allokerad kvv'!$B$2:$AV$468,MATCH(N$2,'Allokerad kvv'!$B$2:$AV$2,0),FALSE),VLOOKUP($B369,'Justerad allokering'!$B$2:$AG$462,MATCH(N$2,'Justerad allokering'!$B$2:$AF$2,0),FALSE))</f>
        <v>0</v>
      </c>
      <c r="O369" s="28">
        <f>IF(ISERROR(1/VLOOKUP($B369,'Justerad allokering'!$B$2:$AG$462,MATCH(O$2,'Justerad allokering'!$B$2:$AF$2,0),FALSE)),VLOOKUP($B369,'Allokerad kvv'!$B$2:$AV$468,MATCH(O$2,'Allokerad kvv'!$B$2:$AV$2,0),FALSE),VLOOKUP($B369,'Justerad allokering'!$B$2:$AG$462,MATCH(O$2,'Justerad allokering'!$B$2:$AF$2,0),FALSE))</f>
        <v>0</v>
      </c>
      <c r="P369" s="28">
        <f>IF(ISERROR(1/VLOOKUP($B369,'Justerad allokering'!$B$2:$AG$462,MATCH(P$2,'Justerad allokering'!$B$2:$AF$2,0),FALSE)),VLOOKUP($B369,'Allokerad kvv'!$B$2:$AV$468,MATCH(P$2,'Allokerad kvv'!$B$2:$AV$2,0),FALSE),VLOOKUP($B369,'Justerad allokering'!$B$2:$AG$462,MATCH(P$2,'Justerad allokering'!$B$2:$AF$2,0),FALSE))</f>
        <v>0</v>
      </c>
      <c r="Q369" s="28">
        <f>IF(ISERROR(1/VLOOKUP($B369,'Justerad allokering'!$B$2:$AG$462,MATCH(Q$2,'Justerad allokering'!$B$2:$AF$2,0),FALSE)),VLOOKUP($B369,'Allokerad kvv'!$B$2:$AV$468,MATCH(Q$2,'Allokerad kvv'!$B$2:$AV$2,0),FALSE),VLOOKUP($B369,'Justerad allokering'!$B$2:$AG$462,MATCH(Q$2,'Justerad allokering'!$B$2:$AF$2,0),FALSE))</f>
        <v>0</v>
      </c>
      <c r="R369" s="28">
        <f>IF(ISERROR(1/VLOOKUP($B369,'Justerad allokering'!$B$2:$AG$462,MATCH(R$2,'Justerad allokering'!$B$2:$AF$2,0),FALSE)),VLOOKUP($B369,'Allokerad kvv'!$B$2:$AV$468,MATCH(R$2,'Allokerad kvv'!$B$2:$AV$2,0),FALSE),VLOOKUP($B369,'Justerad allokering'!$B$2:$AG$462,MATCH(R$2,'Justerad allokering'!$B$2:$AF$2,0),FALSE))</f>
        <v>0</v>
      </c>
      <c r="S369" s="28">
        <f>IF(ISERROR(1/VLOOKUP($B369,'Justerad allokering'!$B$2:$AG$462,MATCH(S$2,'Justerad allokering'!$B$2:$AF$2,0),FALSE)),VLOOKUP($B369,'Allokerad kvv'!$B$2:$AV$468,MATCH(S$2,'Allokerad kvv'!$B$2:$AV$2,0),FALSE),VLOOKUP($B369,'Justerad allokering'!$B$2:$AG$462,MATCH(S$2,'Justerad allokering'!$B$2:$AF$2,0),FALSE))</f>
        <v>0</v>
      </c>
      <c r="T369" s="28">
        <f>IF(ISERROR(1/VLOOKUP($B369,'Justerad allokering'!$B$2:$AG$462,MATCH(T$2,'Justerad allokering'!$B$2:$AF$2,0),FALSE)),VLOOKUP($B369,'Allokerad kvv'!$B$2:$AV$468,MATCH(T$2,'Allokerad kvv'!$B$2:$AV$2,0),FALSE),VLOOKUP($B369,'Justerad allokering'!$B$2:$AG$462,MATCH(T$2,'Justerad allokering'!$B$2:$AF$2,0),FALSE))</f>
        <v>0</v>
      </c>
      <c r="U369" s="28">
        <f>IF(ISERROR(1/VLOOKUP($B369,'Justerad allokering'!$B$2:$AG$462,MATCH(U$2,'Justerad allokering'!$B$2:$AF$2,0),FALSE)),VLOOKUP($B369,'Allokerad kvv'!$B$2:$AV$468,MATCH(U$2,'Allokerad kvv'!$B$2:$AV$2,0),FALSE),VLOOKUP($B369,'Justerad allokering'!$B$2:$AG$462,MATCH(U$2,'Justerad allokering'!$B$2:$AF$2,0),FALSE))</f>
        <v>0</v>
      </c>
      <c r="V369" s="28">
        <f>IF(ISERROR(1/VLOOKUP($B369,'Justerad allokering'!$B$2:$AG$462,MATCH(V$2,'Justerad allokering'!$B$2:$AF$2,0),FALSE)),VLOOKUP($B369,'Allokerad kvv'!$B$2:$AV$468,MATCH(V$2,'Allokerad kvv'!$B$2:$AV$2,0),FALSE),VLOOKUP($B369,'Justerad allokering'!$B$2:$AG$462,MATCH(V$2,'Justerad allokering'!$B$2:$AF$2,0),FALSE))</f>
        <v>0</v>
      </c>
      <c r="W369" s="28">
        <f>IF(ISERROR(1/VLOOKUP($B369,'Justerad allokering'!$B$2:$AG$462,MATCH(W$2,'Justerad allokering'!$B$2:$AF$2,0),FALSE)),VLOOKUP($B369,'Allokerad kvv'!$B$2:$AV$468,MATCH(W$2,'Allokerad kvv'!$B$2:$AV$2,0),FALSE),VLOOKUP($B369,'Justerad allokering'!$B$2:$AG$462,MATCH(W$2,'Justerad allokering'!$B$2:$AF$2,0),FALSE))</f>
        <v>0</v>
      </c>
      <c r="X369" s="28">
        <f>IF(ISERROR(1/VLOOKUP($B369,'Justerad allokering'!$B$2:$AG$462,MATCH(X$2,'Justerad allokering'!$B$2:$AF$2,0),FALSE)),VLOOKUP($B369,'Allokerad kvv'!$B$2:$AV$468,MATCH(X$2,'Allokerad kvv'!$B$2:$AV$2,0),FALSE),VLOOKUP($B369,'Justerad allokering'!$B$2:$AG$462,MATCH(X$2,'Justerad allokering'!$B$2:$AF$2,0),FALSE))</f>
        <v>0</v>
      </c>
      <c r="Y369" s="28">
        <f>IF(ISERROR(1/VLOOKUP($B369,'Justerad allokering'!$B$2:$AG$462,MATCH(Y$2,'Justerad allokering'!$B$2:$AF$2,0),FALSE)),VLOOKUP($B369,'Allokerad kvv'!$B$2:$AV$468,MATCH(Y$2,'Allokerad kvv'!$B$2:$AV$2,0),FALSE),VLOOKUP($B369,'Justerad allokering'!$B$2:$AG$462,MATCH(Y$2,'Justerad allokering'!$B$2:$AF$2,0),FALSE))</f>
        <v>0</v>
      </c>
      <c r="Z369" s="28">
        <f>IF(ISERROR(1/VLOOKUP($B369,'Justerad allokering'!$B$2:$AG$462,MATCH(Z$2,'Justerad allokering'!$B$2:$AF$2,0),FALSE)),VLOOKUP($B369,'Allokerad kvv'!$B$2:$AV$468,MATCH(Z$2,'Allokerad kvv'!$B$2:$AV$2,0),FALSE),VLOOKUP($B369,'Justerad allokering'!$B$2:$AG$462,MATCH(Z$2,'Justerad allokering'!$B$2:$AF$2,0),FALSE))</f>
        <v>0</v>
      </c>
      <c r="AA369" s="28"/>
      <c r="AB369" s="28"/>
      <c r="AE369">
        <f t="shared" si="15"/>
        <v>0</v>
      </c>
      <c r="AG369">
        <f t="shared" si="16"/>
        <v>0</v>
      </c>
      <c r="AH369">
        <f t="shared" si="17"/>
        <v>0</v>
      </c>
      <c r="AI369" s="55" t="str">
        <f>IF(AH369=0,"",AH369/VLOOKUP(B369,Kraftvärmeprod!$B$1:$BC$480,MATCH("Summa tillförd energi exklusive rökgaskondensering",Kraftvärmeprod!$B$1:$BC$1,0),FALSE))</f>
        <v/>
      </c>
    </row>
    <row r="370" spans="1:35" x14ac:dyDescent="0.25">
      <c r="A370" s="28" t="s">
        <v>498</v>
      </c>
      <c r="B370" s="28" t="s">
        <v>500</v>
      </c>
      <c r="C370" s="28">
        <f>IF(ISERROR(1/VLOOKUP($B370,'Justerad allokering'!$B$2:$AG$462,MATCH(C$2,'Justerad allokering'!$B$2:$AF$2,0),FALSE)),VLOOKUP($B370,'Allokerad kvv'!$B$2:$AV$468,MATCH(C$2,'Allokerad kvv'!$B$2:$AV$2,0),FALSE),VLOOKUP($B370,'Justerad allokering'!$B$2:$AG$462,MATCH(C$2,'Justerad allokering'!$B$2:$AF$2,0),FALSE))</f>
        <v>0</v>
      </c>
      <c r="D370" s="28">
        <f>IF(ISERROR(1/VLOOKUP($B370,'Justerad allokering'!$B$2:$AG$462,MATCH(D$2,'Justerad allokering'!$B$2:$AF$2,0),FALSE)),VLOOKUP($B370,'Allokerad kvv'!$B$2:$AV$468,MATCH(D$2,'Allokerad kvv'!$B$2:$AV$2,0),FALSE),VLOOKUP($B370,'Justerad allokering'!$B$2:$AG$462,MATCH(D$2,'Justerad allokering'!$B$2:$AF$2,0),FALSE))</f>
        <v>0</v>
      </c>
      <c r="E370" s="28">
        <f>IF(ISERROR(1/VLOOKUP($B370,'Justerad allokering'!$B$2:$AG$462,MATCH(E$2,'Justerad allokering'!$B$2:$AF$2,0),FALSE)),VLOOKUP($B370,'Allokerad kvv'!$B$2:$AV$468,MATCH(E$2,'Allokerad kvv'!$B$2:$AV$2,0),FALSE),VLOOKUP($B370,'Justerad allokering'!$B$2:$AG$462,MATCH(E$2,'Justerad allokering'!$B$2:$AF$2,0),FALSE))</f>
        <v>0</v>
      </c>
      <c r="F370" s="28">
        <f>IF(ISERROR(1/VLOOKUP($B370,'Justerad allokering'!$B$2:$AG$462,MATCH(F$2,'Justerad allokering'!$B$2:$AF$2,0),FALSE)),VLOOKUP($B370,'Allokerad kvv'!$B$2:$AV$468,MATCH(F$2,'Allokerad kvv'!$B$2:$AV$2,0),FALSE),VLOOKUP($B370,'Justerad allokering'!$B$2:$AG$462,MATCH(F$2,'Justerad allokering'!$B$2:$AF$2,0),FALSE))</f>
        <v>0</v>
      </c>
      <c r="G370" s="28">
        <f>IF(ISERROR(1/VLOOKUP($B370,'Justerad allokering'!$B$2:$AG$462,MATCH(G$2,'Justerad allokering'!$B$2:$AF$2,0),FALSE)),VLOOKUP($B370,'Allokerad kvv'!$B$2:$AV$468,MATCH(G$2,'Allokerad kvv'!$B$2:$AV$2,0),FALSE),VLOOKUP($B370,'Justerad allokering'!$B$2:$AG$462,MATCH(G$2,'Justerad allokering'!$B$2:$AF$2,0),FALSE))</f>
        <v>0</v>
      </c>
      <c r="H370" s="28">
        <f>IF(ISERROR(1/VLOOKUP($B370,'Justerad allokering'!$B$2:$AG$462,MATCH(H$2,'Justerad allokering'!$B$2:$AF$2,0),FALSE)),VLOOKUP($B370,'Allokerad kvv'!$B$2:$AV$468,MATCH(H$2,'Allokerad kvv'!$B$2:$AV$2,0),FALSE),VLOOKUP($B370,'Justerad allokering'!$B$2:$AG$462,MATCH(H$2,'Justerad allokering'!$B$2:$AF$2,0),FALSE))</f>
        <v>0</v>
      </c>
      <c r="I370" s="28">
        <f>IF(ISERROR(1/VLOOKUP($B370,'Justerad allokering'!$B$2:$AG$462,MATCH(I$2,'Justerad allokering'!$B$2:$AF$2,0),FALSE)),VLOOKUP($B370,'Allokerad kvv'!$B$2:$AV$468,MATCH(I$2,'Allokerad kvv'!$B$2:$AV$2,0),FALSE),VLOOKUP($B370,'Justerad allokering'!$B$2:$AG$462,MATCH(I$2,'Justerad allokering'!$B$2:$AF$2,0),FALSE))</f>
        <v>0</v>
      </c>
      <c r="J370" s="28">
        <f>IF(ISERROR(1/VLOOKUP($B370,'Justerad allokering'!$B$2:$AG$462,MATCH(J$2,'Justerad allokering'!$B$2:$AF$2,0),FALSE)),VLOOKUP($B370,'Allokerad kvv'!$B$2:$AV$468,MATCH(J$2,'Allokerad kvv'!$B$2:$AV$2,0),FALSE),VLOOKUP($B370,'Justerad allokering'!$B$2:$AG$462,MATCH(J$2,'Justerad allokering'!$B$2:$AF$2,0),FALSE))</f>
        <v>0</v>
      </c>
      <c r="K370" s="28">
        <f>IF(ISERROR(1/VLOOKUP($B370,'Justerad allokering'!$B$2:$AG$462,MATCH(K$2,'Justerad allokering'!$B$2:$AF$2,0),FALSE)),VLOOKUP($B370,'Allokerad kvv'!$B$2:$AV$468,MATCH(K$2,'Allokerad kvv'!$B$2:$AV$2,0),FALSE),VLOOKUP($B370,'Justerad allokering'!$B$2:$AG$462,MATCH(K$2,'Justerad allokering'!$B$2:$AF$2,0),FALSE))</f>
        <v>0</v>
      </c>
      <c r="L370" s="28">
        <f>IF(ISERROR(1/VLOOKUP($B370,'Justerad allokering'!$B$2:$AG$462,MATCH(L$2,'Justerad allokering'!$B$2:$AF$2,0),FALSE)),VLOOKUP($B370,'Allokerad kvv'!$B$2:$AV$468,MATCH(L$2,'Allokerad kvv'!$B$2:$AV$2,0),FALSE),VLOOKUP($B370,'Justerad allokering'!$B$2:$AG$462,MATCH(L$2,'Justerad allokering'!$B$2:$AF$2,0),FALSE))</f>
        <v>0</v>
      </c>
      <c r="M370" s="28">
        <f>IF(ISERROR(1/VLOOKUP($B370,'Justerad allokering'!$B$2:$AG$462,MATCH(M$2,'Justerad allokering'!$B$2:$AF$2,0),FALSE)),VLOOKUP($B370,'Allokerad kvv'!$B$2:$AV$468,MATCH(M$2,'Allokerad kvv'!$B$2:$AV$2,0),FALSE),VLOOKUP($B370,'Justerad allokering'!$B$2:$AG$462,MATCH(M$2,'Justerad allokering'!$B$2:$AF$2,0),FALSE))</f>
        <v>0</v>
      </c>
      <c r="N370" s="28">
        <f>IF(ISERROR(1/VLOOKUP($B370,'Justerad allokering'!$B$2:$AG$462,MATCH(N$2,'Justerad allokering'!$B$2:$AF$2,0),FALSE)),VLOOKUP($B370,'Allokerad kvv'!$B$2:$AV$468,MATCH(N$2,'Allokerad kvv'!$B$2:$AV$2,0),FALSE),VLOOKUP($B370,'Justerad allokering'!$B$2:$AG$462,MATCH(N$2,'Justerad allokering'!$B$2:$AF$2,0),FALSE))</f>
        <v>0</v>
      </c>
      <c r="O370" s="28">
        <f>IF(ISERROR(1/VLOOKUP($B370,'Justerad allokering'!$B$2:$AG$462,MATCH(O$2,'Justerad allokering'!$B$2:$AF$2,0),FALSE)),VLOOKUP($B370,'Allokerad kvv'!$B$2:$AV$468,MATCH(O$2,'Allokerad kvv'!$B$2:$AV$2,0),FALSE),VLOOKUP($B370,'Justerad allokering'!$B$2:$AG$462,MATCH(O$2,'Justerad allokering'!$B$2:$AF$2,0),FALSE))</f>
        <v>0</v>
      </c>
      <c r="P370" s="28">
        <f>IF(ISERROR(1/VLOOKUP($B370,'Justerad allokering'!$B$2:$AG$462,MATCH(P$2,'Justerad allokering'!$B$2:$AF$2,0),FALSE)),VLOOKUP($B370,'Allokerad kvv'!$B$2:$AV$468,MATCH(P$2,'Allokerad kvv'!$B$2:$AV$2,0),FALSE),VLOOKUP($B370,'Justerad allokering'!$B$2:$AG$462,MATCH(P$2,'Justerad allokering'!$B$2:$AF$2,0),FALSE))</f>
        <v>0</v>
      </c>
      <c r="Q370" s="28">
        <f>IF(ISERROR(1/VLOOKUP($B370,'Justerad allokering'!$B$2:$AG$462,MATCH(Q$2,'Justerad allokering'!$B$2:$AF$2,0),FALSE)),VLOOKUP($B370,'Allokerad kvv'!$B$2:$AV$468,MATCH(Q$2,'Allokerad kvv'!$B$2:$AV$2,0),FALSE),VLOOKUP($B370,'Justerad allokering'!$B$2:$AG$462,MATCH(Q$2,'Justerad allokering'!$B$2:$AF$2,0),FALSE))</f>
        <v>0</v>
      </c>
      <c r="R370" s="28">
        <f>IF(ISERROR(1/VLOOKUP($B370,'Justerad allokering'!$B$2:$AG$462,MATCH(R$2,'Justerad allokering'!$B$2:$AF$2,0),FALSE)),VLOOKUP($B370,'Allokerad kvv'!$B$2:$AV$468,MATCH(R$2,'Allokerad kvv'!$B$2:$AV$2,0),FALSE),VLOOKUP($B370,'Justerad allokering'!$B$2:$AG$462,MATCH(R$2,'Justerad allokering'!$B$2:$AF$2,0),FALSE))</f>
        <v>0</v>
      </c>
      <c r="S370" s="28">
        <f>IF(ISERROR(1/VLOOKUP($B370,'Justerad allokering'!$B$2:$AG$462,MATCH(S$2,'Justerad allokering'!$B$2:$AF$2,0),FALSE)),VLOOKUP($B370,'Allokerad kvv'!$B$2:$AV$468,MATCH(S$2,'Allokerad kvv'!$B$2:$AV$2,0),FALSE),VLOOKUP($B370,'Justerad allokering'!$B$2:$AG$462,MATCH(S$2,'Justerad allokering'!$B$2:$AF$2,0),FALSE))</f>
        <v>0</v>
      </c>
      <c r="T370" s="28">
        <f>IF(ISERROR(1/VLOOKUP($B370,'Justerad allokering'!$B$2:$AG$462,MATCH(T$2,'Justerad allokering'!$B$2:$AF$2,0),FALSE)),VLOOKUP($B370,'Allokerad kvv'!$B$2:$AV$468,MATCH(T$2,'Allokerad kvv'!$B$2:$AV$2,0),FALSE),VLOOKUP($B370,'Justerad allokering'!$B$2:$AG$462,MATCH(T$2,'Justerad allokering'!$B$2:$AF$2,0),FALSE))</f>
        <v>0</v>
      </c>
      <c r="U370" s="28">
        <f>IF(ISERROR(1/VLOOKUP($B370,'Justerad allokering'!$B$2:$AG$462,MATCH(U$2,'Justerad allokering'!$B$2:$AF$2,0),FALSE)),VLOOKUP($B370,'Allokerad kvv'!$B$2:$AV$468,MATCH(U$2,'Allokerad kvv'!$B$2:$AV$2,0),FALSE),VLOOKUP($B370,'Justerad allokering'!$B$2:$AG$462,MATCH(U$2,'Justerad allokering'!$B$2:$AF$2,0),FALSE))</f>
        <v>0</v>
      </c>
      <c r="V370" s="28">
        <f>IF(ISERROR(1/VLOOKUP($B370,'Justerad allokering'!$B$2:$AG$462,MATCH(V$2,'Justerad allokering'!$B$2:$AF$2,0),FALSE)),VLOOKUP($B370,'Allokerad kvv'!$B$2:$AV$468,MATCH(V$2,'Allokerad kvv'!$B$2:$AV$2,0),FALSE),VLOOKUP($B370,'Justerad allokering'!$B$2:$AG$462,MATCH(V$2,'Justerad allokering'!$B$2:$AF$2,0),FALSE))</f>
        <v>0</v>
      </c>
      <c r="W370" s="28">
        <f>IF(ISERROR(1/VLOOKUP($B370,'Justerad allokering'!$B$2:$AG$462,MATCH(W$2,'Justerad allokering'!$B$2:$AF$2,0),FALSE)),VLOOKUP($B370,'Allokerad kvv'!$B$2:$AV$468,MATCH(W$2,'Allokerad kvv'!$B$2:$AV$2,0),FALSE),VLOOKUP($B370,'Justerad allokering'!$B$2:$AG$462,MATCH(W$2,'Justerad allokering'!$B$2:$AF$2,0),FALSE))</f>
        <v>0</v>
      </c>
      <c r="X370" s="28">
        <f>IF(ISERROR(1/VLOOKUP($B370,'Justerad allokering'!$B$2:$AG$462,MATCH(X$2,'Justerad allokering'!$B$2:$AF$2,0),FALSE)),VLOOKUP($B370,'Allokerad kvv'!$B$2:$AV$468,MATCH(X$2,'Allokerad kvv'!$B$2:$AV$2,0),FALSE),VLOOKUP($B370,'Justerad allokering'!$B$2:$AG$462,MATCH(X$2,'Justerad allokering'!$B$2:$AF$2,0),FALSE))</f>
        <v>0</v>
      </c>
      <c r="Y370" s="28">
        <f>IF(ISERROR(1/VLOOKUP($B370,'Justerad allokering'!$B$2:$AG$462,MATCH(Y$2,'Justerad allokering'!$B$2:$AF$2,0),FALSE)),VLOOKUP($B370,'Allokerad kvv'!$B$2:$AV$468,MATCH(Y$2,'Allokerad kvv'!$B$2:$AV$2,0),FALSE),VLOOKUP($B370,'Justerad allokering'!$B$2:$AG$462,MATCH(Y$2,'Justerad allokering'!$B$2:$AF$2,0),FALSE))</f>
        <v>0</v>
      </c>
      <c r="Z370" s="28">
        <f>IF(ISERROR(1/VLOOKUP($B370,'Justerad allokering'!$B$2:$AG$462,MATCH(Z$2,'Justerad allokering'!$B$2:$AF$2,0),FALSE)),VLOOKUP($B370,'Allokerad kvv'!$B$2:$AV$468,MATCH(Z$2,'Allokerad kvv'!$B$2:$AV$2,0),FALSE),VLOOKUP($B370,'Justerad allokering'!$B$2:$AG$462,MATCH(Z$2,'Justerad allokering'!$B$2:$AF$2,0),FALSE))</f>
        <v>0</v>
      </c>
      <c r="AA370" s="28"/>
      <c r="AB370" s="28"/>
      <c r="AE370">
        <f t="shared" si="15"/>
        <v>0</v>
      </c>
      <c r="AG370">
        <f t="shared" si="16"/>
        <v>0</v>
      </c>
      <c r="AH370">
        <f t="shared" si="17"/>
        <v>0</v>
      </c>
      <c r="AI370" s="55" t="str">
        <f>IF(AH370=0,"",AH370/VLOOKUP(B370,Kraftvärmeprod!$B$1:$BC$480,MATCH("Summa tillförd energi exklusive rökgaskondensering",Kraftvärmeprod!$B$1:$BC$1,0),FALSE))</f>
        <v/>
      </c>
    </row>
    <row r="371" spans="1:35" x14ac:dyDescent="0.25">
      <c r="A371" s="28" t="s">
        <v>498</v>
      </c>
      <c r="B371" s="28" t="s">
        <v>501</v>
      </c>
      <c r="C371" s="28">
        <f>IF(ISERROR(1/VLOOKUP($B371,'Justerad allokering'!$B$2:$AG$462,MATCH(C$2,'Justerad allokering'!$B$2:$AF$2,0),FALSE)),VLOOKUP($B371,'Allokerad kvv'!$B$2:$AV$468,MATCH(C$2,'Allokerad kvv'!$B$2:$AV$2,0),FALSE),VLOOKUP($B371,'Justerad allokering'!$B$2:$AG$462,MATCH(C$2,'Justerad allokering'!$B$2:$AF$2,0),FALSE))</f>
        <v>164.05500000000001</v>
      </c>
      <c r="D371" s="28">
        <f>IF(ISERROR(1/VLOOKUP($B371,'Justerad allokering'!$B$2:$AG$462,MATCH(D$2,'Justerad allokering'!$B$2:$AF$2,0),FALSE)),VLOOKUP($B371,'Allokerad kvv'!$B$2:$AV$468,MATCH(D$2,'Allokerad kvv'!$B$2:$AV$2,0),FALSE),VLOOKUP($B371,'Justerad allokering'!$B$2:$AG$462,MATCH(D$2,'Justerad allokering'!$B$2:$AF$2,0),FALSE))</f>
        <v>0</v>
      </c>
      <c r="E371" s="28">
        <f>IF(ISERROR(1/VLOOKUP($B371,'Justerad allokering'!$B$2:$AG$462,MATCH(E$2,'Justerad allokering'!$B$2:$AF$2,0),FALSE)),VLOOKUP($B371,'Allokerad kvv'!$B$2:$AV$468,MATCH(E$2,'Allokerad kvv'!$B$2:$AV$2,0),FALSE),VLOOKUP($B371,'Justerad allokering'!$B$2:$AG$462,MATCH(E$2,'Justerad allokering'!$B$2:$AF$2,0),FALSE))</f>
        <v>0</v>
      </c>
      <c r="F371" s="28">
        <f>IF(ISERROR(1/VLOOKUP($B371,'Justerad allokering'!$B$2:$AG$462,MATCH(F$2,'Justerad allokering'!$B$2:$AF$2,0),FALSE)),VLOOKUP($B371,'Allokerad kvv'!$B$2:$AV$468,MATCH(F$2,'Allokerad kvv'!$B$2:$AV$2,0),FALSE),VLOOKUP($B371,'Justerad allokering'!$B$2:$AG$462,MATCH(F$2,'Justerad allokering'!$B$2:$AF$2,0),FALSE))</f>
        <v>0</v>
      </c>
      <c r="G371" s="28">
        <f>IF(ISERROR(1/VLOOKUP($B371,'Justerad allokering'!$B$2:$AG$462,MATCH(G$2,'Justerad allokering'!$B$2:$AF$2,0),FALSE)),VLOOKUP($B371,'Allokerad kvv'!$B$2:$AV$468,MATCH(G$2,'Allokerad kvv'!$B$2:$AV$2,0),FALSE),VLOOKUP($B371,'Justerad allokering'!$B$2:$AG$462,MATCH(G$2,'Justerad allokering'!$B$2:$AF$2,0),FALSE))</f>
        <v>0.17100599999999999</v>
      </c>
      <c r="H371" s="28">
        <f>IF(ISERROR(1/VLOOKUP($B371,'Justerad allokering'!$B$2:$AG$462,MATCH(H$2,'Justerad allokering'!$B$2:$AF$2,0),FALSE)),VLOOKUP($B371,'Allokerad kvv'!$B$2:$AV$468,MATCH(H$2,'Allokerad kvv'!$B$2:$AV$2,0),FALSE),VLOOKUP($B371,'Justerad allokering'!$B$2:$AG$462,MATCH(H$2,'Justerad allokering'!$B$2:$AF$2,0),FALSE))</f>
        <v>0</v>
      </c>
      <c r="I371" s="28">
        <f>IF(ISERROR(1/VLOOKUP($B371,'Justerad allokering'!$B$2:$AG$462,MATCH(I$2,'Justerad allokering'!$B$2:$AF$2,0),FALSE)),VLOOKUP($B371,'Allokerad kvv'!$B$2:$AV$468,MATCH(I$2,'Allokerad kvv'!$B$2:$AV$2,0),FALSE),VLOOKUP($B371,'Justerad allokering'!$B$2:$AG$462,MATCH(I$2,'Justerad allokering'!$B$2:$AF$2,0),FALSE))</f>
        <v>0</v>
      </c>
      <c r="J371" s="28">
        <f>IF(ISERROR(1/VLOOKUP($B371,'Justerad allokering'!$B$2:$AG$462,MATCH(J$2,'Justerad allokering'!$B$2:$AF$2,0),FALSE)),VLOOKUP($B371,'Allokerad kvv'!$B$2:$AV$468,MATCH(J$2,'Allokerad kvv'!$B$2:$AV$2,0),FALSE),VLOOKUP($B371,'Justerad allokering'!$B$2:$AG$462,MATCH(J$2,'Justerad allokering'!$B$2:$AF$2,0),FALSE))</f>
        <v>0</v>
      </c>
      <c r="K371" s="28">
        <f>IF(ISERROR(1/VLOOKUP($B371,'Justerad allokering'!$B$2:$AG$462,MATCH(K$2,'Justerad allokering'!$B$2:$AF$2,0),FALSE)),VLOOKUP($B371,'Allokerad kvv'!$B$2:$AV$468,MATCH(K$2,'Allokerad kvv'!$B$2:$AV$2,0),FALSE),VLOOKUP($B371,'Justerad allokering'!$B$2:$AG$462,MATCH(K$2,'Justerad allokering'!$B$2:$AF$2,0),FALSE))</f>
        <v>7.0693900000000003</v>
      </c>
      <c r="L371" s="28">
        <f>IF(ISERROR(1/VLOOKUP($B371,'Justerad allokering'!$B$2:$AG$462,MATCH(L$2,'Justerad allokering'!$B$2:$AF$2,0),FALSE)),VLOOKUP($B371,'Allokerad kvv'!$B$2:$AV$468,MATCH(L$2,'Allokerad kvv'!$B$2:$AV$2,0),FALSE),VLOOKUP($B371,'Justerad allokering'!$B$2:$AG$462,MATCH(L$2,'Justerad allokering'!$B$2:$AF$2,0),FALSE))</f>
        <v>0</v>
      </c>
      <c r="M371" s="28">
        <f>IF(ISERROR(1/VLOOKUP($B371,'Justerad allokering'!$B$2:$AG$462,MATCH(M$2,'Justerad allokering'!$B$2:$AF$2,0),FALSE)),VLOOKUP($B371,'Allokerad kvv'!$B$2:$AV$468,MATCH(M$2,'Allokerad kvv'!$B$2:$AV$2,0),FALSE),VLOOKUP($B371,'Justerad allokering'!$B$2:$AG$462,MATCH(M$2,'Justerad allokering'!$B$2:$AF$2,0),FALSE))</f>
        <v>5.49878</v>
      </c>
      <c r="N371" s="28">
        <f>IF(ISERROR(1/VLOOKUP($B371,'Justerad allokering'!$B$2:$AG$462,MATCH(N$2,'Justerad allokering'!$B$2:$AF$2,0),FALSE)),VLOOKUP($B371,'Allokerad kvv'!$B$2:$AV$468,MATCH(N$2,'Allokerad kvv'!$B$2:$AV$2,0),FALSE),VLOOKUP($B371,'Justerad allokering'!$B$2:$AG$462,MATCH(N$2,'Justerad allokering'!$B$2:$AF$2,0),FALSE))</f>
        <v>33.799999999999997</v>
      </c>
      <c r="O371" s="28">
        <f>IF(ISERROR(1/VLOOKUP($B371,'Justerad allokering'!$B$2:$AG$462,MATCH(O$2,'Justerad allokering'!$B$2:$AF$2,0),FALSE)),VLOOKUP($B371,'Allokerad kvv'!$B$2:$AV$468,MATCH(O$2,'Allokerad kvv'!$B$2:$AV$2,0),FALSE),VLOOKUP($B371,'Justerad allokering'!$B$2:$AG$462,MATCH(O$2,'Justerad allokering'!$B$2:$AF$2,0),FALSE))</f>
        <v>0</v>
      </c>
      <c r="P371" s="28">
        <f>IF(ISERROR(1/VLOOKUP($B371,'Justerad allokering'!$B$2:$AG$462,MATCH(P$2,'Justerad allokering'!$B$2:$AF$2,0),FALSE)),VLOOKUP($B371,'Allokerad kvv'!$B$2:$AV$468,MATCH(P$2,'Allokerad kvv'!$B$2:$AV$2,0),FALSE),VLOOKUP($B371,'Justerad allokering'!$B$2:$AG$462,MATCH(P$2,'Justerad allokering'!$B$2:$AF$2,0),FALSE))</f>
        <v>0</v>
      </c>
      <c r="Q371" s="28">
        <f>IF(ISERROR(1/VLOOKUP($B371,'Justerad allokering'!$B$2:$AG$462,MATCH(Q$2,'Justerad allokering'!$B$2:$AF$2,0),FALSE)),VLOOKUP($B371,'Allokerad kvv'!$B$2:$AV$468,MATCH(Q$2,'Allokerad kvv'!$B$2:$AV$2,0),FALSE),VLOOKUP($B371,'Justerad allokering'!$B$2:$AG$462,MATCH(Q$2,'Justerad allokering'!$B$2:$AF$2,0),FALSE))</f>
        <v>0</v>
      </c>
      <c r="R371" s="28">
        <f>IF(ISERROR(1/VLOOKUP($B371,'Justerad allokering'!$B$2:$AG$462,MATCH(R$2,'Justerad allokering'!$B$2:$AF$2,0),FALSE)),VLOOKUP($B371,'Allokerad kvv'!$B$2:$AV$468,MATCH(R$2,'Allokerad kvv'!$B$2:$AV$2,0),FALSE),VLOOKUP($B371,'Justerad allokering'!$B$2:$AG$462,MATCH(R$2,'Justerad allokering'!$B$2:$AF$2,0),FALSE))</f>
        <v>0</v>
      </c>
      <c r="S371" s="28">
        <f>IF(ISERROR(1/VLOOKUP($B371,'Justerad allokering'!$B$2:$AG$462,MATCH(S$2,'Justerad allokering'!$B$2:$AF$2,0),FALSE)),VLOOKUP($B371,'Allokerad kvv'!$B$2:$AV$468,MATCH(S$2,'Allokerad kvv'!$B$2:$AV$2,0),FALSE),VLOOKUP($B371,'Justerad allokering'!$B$2:$AG$462,MATCH(S$2,'Justerad allokering'!$B$2:$AF$2,0),FALSE))</f>
        <v>0</v>
      </c>
      <c r="T371" s="28">
        <f>IF(ISERROR(1/VLOOKUP($B371,'Justerad allokering'!$B$2:$AG$462,MATCH(T$2,'Justerad allokering'!$B$2:$AF$2,0),FALSE)),VLOOKUP($B371,'Allokerad kvv'!$B$2:$AV$468,MATCH(T$2,'Allokerad kvv'!$B$2:$AV$2,0),FALSE),VLOOKUP($B371,'Justerad allokering'!$B$2:$AG$462,MATCH(T$2,'Justerad allokering'!$B$2:$AF$2,0),FALSE))</f>
        <v>0</v>
      </c>
      <c r="U371" s="28">
        <f>IF(ISERROR(1/VLOOKUP($B371,'Justerad allokering'!$B$2:$AG$462,MATCH(U$2,'Justerad allokering'!$B$2:$AF$2,0),FALSE)),VLOOKUP($B371,'Allokerad kvv'!$B$2:$AV$468,MATCH(U$2,'Allokerad kvv'!$B$2:$AV$2,0),FALSE),VLOOKUP($B371,'Justerad allokering'!$B$2:$AG$462,MATCH(U$2,'Justerad allokering'!$B$2:$AF$2,0),FALSE))</f>
        <v>0</v>
      </c>
      <c r="V371" s="28">
        <f>IF(ISERROR(1/VLOOKUP($B371,'Justerad allokering'!$B$2:$AG$462,MATCH(V$2,'Justerad allokering'!$B$2:$AF$2,0),FALSE)),VLOOKUP($B371,'Allokerad kvv'!$B$2:$AV$468,MATCH(V$2,'Allokerad kvv'!$B$2:$AV$2,0),FALSE),VLOOKUP($B371,'Justerad allokering'!$B$2:$AG$462,MATCH(V$2,'Justerad allokering'!$B$2:$AF$2,0),FALSE))</f>
        <v>0</v>
      </c>
      <c r="W371" s="28">
        <f>IF(ISERROR(1/VLOOKUP($B371,'Justerad allokering'!$B$2:$AG$462,MATCH(W$2,'Justerad allokering'!$B$2:$AF$2,0),FALSE)),VLOOKUP($B371,'Allokerad kvv'!$B$2:$AV$468,MATCH(W$2,'Allokerad kvv'!$B$2:$AV$2,0),FALSE),VLOOKUP($B371,'Justerad allokering'!$B$2:$AG$462,MATCH(W$2,'Justerad allokering'!$B$2:$AF$2,0),FALSE))</f>
        <v>0</v>
      </c>
      <c r="X371" s="28">
        <f>IF(ISERROR(1/VLOOKUP($B371,'Justerad allokering'!$B$2:$AG$462,MATCH(X$2,'Justerad allokering'!$B$2:$AF$2,0),FALSE)),VLOOKUP($B371,'Allokerad kvv'!$B$2:$AV$468,MATCH(X$2,'Allokerad kvv'!$B$2:$AV$2,0),FALSE),VLOOKUP($B371,'Justerad allokering'!$B$2:$AG$462,MATCH(X$2,'Justerad allokering'!$B$2:$AF$2,0),FALSE))</f>
        <v>0</v>
      </c>
      <c r="Y371" s="28">
        <f>IF(ISERROR(1/VLOOKUP($B371,'Justerad allokering'!$B$2:$AG$462,MATCH(Y$2,'Justerad allokering'!$B$2:$AF$2,0),FALSE)),VLOOKUP($B371,'Allokerad kvv'!$B$2:$AV$468,MATCH(Y$2,'Allokerad kvv'!$B$2:$AV$2,0),FALSE),VLOOKUP($B371,'Justerad allokering'!$B$2:$AG$462,MATCH(Y$2,'Justerad allokering'!$B$2:$AF$2,0),FALSE))</f>
        <v>0.34367399999999998</v>
      </c>
      <c r="Z371" s="28">
        <f>IF(ISERROR(1/VLOOKUP($B371,'Justerad allokering'!$B$2:$AG$462,MATCH(Z$2,'Justerad allokering'!$B$2:$AF$2,0),FALSE)),VLOOKUP($B371,'Allokerad kvv'!$B$2:$AV$468,MATCH(Z$2,'Allokerad kvv'!$B$2:$AV$2,0),FALSE),VLOOKUP($B371,'Justerad allokering'!$B$2:$AG$462,MATCH(Z$2,'Justerad allokering'!$B$2:$AF$2,0),FALSE))</f>
        <v>0</v>
      </c>
      <c r="AA371" s="28"/>
      <c r="AB371" s="28"/>
      <c r="AE371">
        <f t="shared" si="15"/>
        <v>210.93785</v>
      </c>
      <c r="AG371">
        <f t="shared" si="16"/>
        <v>203.86846</v>
      </c>
      <c r="AH371">
        <f t="shared" si="17"/>
        <v>170.06846000000002</v>
      </c>
      <c r="AI371" s="55">
        <f>IF(AH371=0,"",AH371/VLOOKUP(B371,Kraftvärmeprod!$B$1:$BC$480,MATCH("Summa tillförd energi exklusive rökgaskondensering",Kraftvärmeprod!$B$1:$BC$1,0),FALSE))</f>
        <v>0.52365815808110361</v>
      </c>
    </row>
    <row r="372" spans="1:35" x14ac:dyDescent="0.25">
      <c r="A372" s="28" t="s">
        <v>502</v>
      </c>
      <c r="B372" s="28" t="s">
        <v>503</v>
      </c>
      <c r="C372" s="28">
        <f>IF(ISERROR(1/VLOOKUP($B372,'Justerad allokering'!$B$2:$AG$462,MATCH(C$2,'Justerad allokering'!$B$2:$AF$2,0),FALSE)),VLOOKUP($B372,'Allokerad kvv'!$B$2:$AV$468,MATCH(C$2,'Allokerad kvv'!$B$2:$AV$2,0),FALSE),VLOOKUP($B372,'Justerad allokering'!$B$2:$AG$462,MATCH(C$2,'Justerad allokering'!$B$2:$AF$2,0),FALSE))</f>
        <v>0</v>
      </c>
      <c r="D372" s="28">
        <f>IF(ISERROR(1/VLOOKUP($B372,'Justerad allokering'!$B$2:$AG$462,MATCH(D$2,'Justerad allokering'!$B$2:$AF$2,0),FALSE)),VLOOKUP($B372,'Allokerad kvv'!$B$2:$AV$468,MATCH(D$2,'Allokerad kvv'!$B$2:$AV$2,0),FALSE),VLOOKUP($B372,'Justerad allokering'!$B$2:$AG$462,MATCH(D$2,'Justerad allokering'!$B$2:$AF$2,0),FALSE))</f>
        <v>0</v>
      </c>
      <c r="E372" s="28">
        <f>IF(ISERROR(1/VLOOKUP($B372,'Justerad allokering'!$B$2:$AG$462,MATCH(E$2,'Justerad allokering'!$B$2:$AF$2,0),FALSE)),VLOOKUP($B372,'Allokerad kvv'!$B$2:$AV$468,MATCH(E$2,'Allokerad kvv'!$B$2:$AV$2,0),FALSE),VLOOKUP($B372,'Justerad allokering'!$B$2:$AG$462,MATCH(E$2,'Justerad allokering'!$B$2:$AF$2,0),FALSE))</f>
        <v>0</v>
      </c>
      <c r="F372" s="28">
        <f>IF(ISERROR(1/VLOOKUP($B372,'Justerad allokering'!$B$2:$AG$462,MATCH(F$2,'Justerad allokering'!$B$2:$AF$2,0),FALSE)),VLOOKUP($B372,'Allokerad kvv'!$B$2:$AV$468,MATCH(F$2,'Allokerad kvv'!$B$2:$AV$2,0),FALSE),VLOOKUP($B372,'Justerad allokering'!$B$2:$AG$462,MATCH(F$2,'Justerad allokering'!$B$2:$AF$2,0),FALSE))</f>
        <v>0</v>
      </c>
      <c r="G372" s="28">
        <f>IF(ISERROR(1/VLOOKUP($B372,'Justerad allokering'!$B$2:$AG$462,MATCH(G$2,'Justerad allokering'!$B$2:$AF$2,0),FALSE)),VLOOKUP($B372,'Allokerad kvv'!$B$2:$AV$468,MATCH(G$2,'Allokerad kvv'!$B$2:$AV$2,0),FALSE),VLOOKUP($B372,'Justerad allokering'!$B$2:$AG$462,MATCH(G$2,'Justerad allokering'!$B$2:$AF$2,0),FALSE))</f>
        <v>0</v>
      </c>
      <c r="H372" s="28">
        <f>IF(ISERROR(1/VLOOKUP($B372,'Justerad allokering'!$B$2:$AG$462,MATCH(H$2,'Justerad allokering'!$B$2:$AF$2,0),FALSE)),VLOOKUP($B372,'Allokerad kvv'!$B$2:$AV$468,MATCH(H$2,'Allokerad kvv'!$B$2:$AV$2,0),FALSE),VLOOKUP($B372,'Justerad allokering'!$B$2:$AG$462,MATCH(H$2,'Justerad allokering'!$B$2:$AF$2,0),FALSE))</f>
        <v>0</v>
      </c>
      <c r="I372" s="28">
        <f>IF(ISERROR(1/VLOOKUP($B372,'Justerad allokering'!$B$2:$AG$462,MATCH(I$2,'Justerad allokering'!$B$2:$AF$2,0),FALSE)),VLOOKUP($B372,'Allokerad kvv'!$B$2:$AV$468,MATCH(I$2,'Allokerad kvv'!$B$2:$AV$2,0),FALSE),VLOOKUP($B372,'Justerad allokering'!$B$2:$AG$462,MATCH(I$2,'Justerad allokering'!$B$2:$AF$2,0),FALSE))</f>
        <v>0</v>
      </c>
      <c r="J372" s="28">
        <f>IF(ISERROR(1/VLOOKUP($B372,'Justerad allokering'!$B$2:$AG$462,MATCH(J$2,'Justerad allokering'!$B$2:$AF$2,0),FALSE)),VLOOKUP($B372,'Allokerad kvv'!$B$2:$AV$468,MATCH(J$2,'Allokerad kvv'!$B$2:$AV$2,0),FALSE),VLOOKUP($B372,'Justerad allokering'!$B$2:$AG$462,MATCH(J$2,'Justerad allokering'!$B$2:$AF$2,0),FALSE))</f>
        <v>0</v>
      </c>
      <c r="K372" s="28">
        <f>IF(ISERROR(1/VLOOKUP($B372,'Justerad allokering'!$B$2:$AG$462,MATCH(K$2,'Justerad allokering'!$B$2:$AF$2,0),FALSE)),VLOOKUP($B372,'Allokerad kvv'!$B$2:$AV$468,MATCH(K$2,'Allokerad kvv'!$B$2:$AV$2,0),FALSE),VLOOKUP($B372,'Justerad allokering'!$B$2:$AG$462,MATCH(K$2,'Justerad allokering'!$B$2:$AF$2,0),FALSE))</f>
        <v>0</v>
      </c>
      <c r="L372" s="28">
        <f>IF(ISERROR(1/VLOOKUP($B372,'Justerad allokering'!$B$2:$AG$462,MATCH(L$2,'Justerad allokering'!$B$2:$AF$2,0),FALSE)),VLOOKUP($B372,'Allokerad kvv'!$B$2:$AV$468,MATCH(L$2,'Allokerad kvv'!$B$2:$AV$2,0),FALSE),VLOOKUP($B372,'Justerad allokering'!$B$2:$AG$462,MATCH(L$2,'Justerad allokering'!$B$2:$AF$2,0),FALSE))</f>
        <v>0</v>
      </c>
      <c r="M372" s="28">
        <f>IF(ISERROR(1/VLOOKUP($B372,'Justerad allokering'!$B$2:$AG$462,MATCH(M$2,'Justerad allokering'!$B$2:$AF$2,0),FALSE)),VLOOKUP($B372,'Allokerad kvv'!$B$2:$AV$468,MATCH(M$2,'Allokerad kvv'!$B$2:$AV$2,0),FALSE),VLOOKUP($B372,'Justerad allokering'!$B$2:$AG$462,MATCH(M$2,'Justerad allokering'!$B$2:$AF$2,0),FALSE))</f>
        <v>0</v>
      </c>
      <c r="N372" s="28">
        <f>IF(ISERROR(1/VLOOKUP($B372,'Justerad allokering'!$B$2:$AG$462,MATCH(N$2,'Justerad allokering'!$B$2:$AF$2,0),FALSE)),VLOOKUP($B372,'Allokerad kvv'!$B$2:$AV$468,MATCH(N$2,'Allokerad kvv'!$B$2:$AV$2,0),FALSE),VLOOKUP($B372,'Justerad allokering'!$B$2:$AG$462,MATCH(N$2,'Justerad allokering'!$B$2:$AF$2,0),FALSE))</f>
        <v>0</v>
      </c>
      <c r="O372" s="28">
        <f>IF(ISERROR(1/VLOOKUP($B372,'Justerad allokering'!$B$2:$AG$462,MATCH(O$2,'Justerad allokering'!$B$2:$AF$2,0),FALSE)),VLOOKUP($B372,'Allokerad kvv'!$B$2:$AV$468,MATCH(O$2,'Allokerad kvv'!$B$2:$AV$2,0),FALSE),VLOOKUP($B372,'Justerad allokering'!$B$2:$AG$462,MATCH(O$2,'Justerad allokering'!$B$2:$AF$2,0),FALSE))</f>
        <v>0</v>
      </c>
      <c r="P372" s="28">
        <f>IF(ISERROR(1/VLOOKUP($B372,'Justerad allokering'!$B$2:$AG$462,MATCH(P$2,'Justerad allokering'!$B$2:$AF$2,0),FALSE)),VLOOKUP($B372,'Allokerad kvv'!$B$2:$AV$468,MATCH(P$2,'Allokerad kvv'!$B$2:$AV$2,0),FALSE),VLOOKUP($B372,'Justerad allokering'!$B$2:$AG$462,MATCH(P$2,'Justerad allokering'!$B$2:$AF$2,0),FALSE))</f>
        <v>0</v>
      </c>
      <c r="Q372" s="28">
        <f>IF(ISERROR(1/VLOOKUP($B372,'Justerad allokering'!$B$2:$AG$462,MATCH(Q$2,'Justerad allokering'!$B$2:$AF$2,0),FALSE)),VLOOKUP($B372,'Allokerad kvv'!$B$2:$AV$468,MATCH(Q$2,'Allokerad kvv'!$B$2:$AV$2,0),FALSE),VLOOKUP($B372,'Justerad allokering'!$B$2:$AG$462,MATCH(Q$2,'Justerad allokering'!$B$2:$AF$2,0),FALSE))</f>
        <v>0</v>
      </c>
      <c r="R372" s="28">
        <f>IF(ISERROR(1/VLOOKUP($B372,'Justerad allokering'!$B$2:$AG$462,MATCH(R$2,'Justerad allokering'!$B$2:$AF$2,0),FALSE)),VLOOKUP($B372,'Allokerad kvv'!$B$2:$AV$468,MATCH(R$2,'Allokerad kvv'!$B$2:$AV$2,0),FALSE),VLOOKUP($B372,'Justerad allokering'!$B$2:$AG$462,MATCH(R$2,'Justerad allokering'!$B$2:$AF$2,0),FALSE))</f>
        <v>0</v>
      </c>
      <c r="S372" s="28">
        <f>IF(ISERROR(1/VLOOKUP($B372,'Justerad allokering'!$B$2:$AG$462,MATCH(S$2,'Justerad allokering'!$B$2:$AF$2,0),FALSE)),VLOOKUP($B372,'Allokerad kvv'!$B$2:$AV$468,MATCH(S$2,'Allokerad kvv'!$B$2:$AV$2,0),FALSE),VLOOKUP($B372,'Justerad allokering'!$B$2:$AG$462,MATCH(S$2,'Justerad allokering'!$B$2:$AF$2,0),FALSE))</f>
        <v>0</v>
      </c>
      <c r="T372" s="28">
        <f>IF(ISERROR(1/VLOOKUP($B372,'Justerad allokering'!$B$2:$AG$462,MATCH(T$2,'Justerad allokering'!$B$2:$AF$2,0),FALSE)),VLOOKUP($B372,'Allokerad kvv'!$B$2:$AV$468,MATCH(T$2,'Allokerad kvv'!$B$2:$AV$2,0),FALSE),VLOOKUP($B372,'Justerad allokering'!$B$2:$AG$462,MATCH(T$2,'Justerad allokering'!$B$2:$AF$2,0),FALSE))</f>
        <v>0</v>
      </c>
      <c r="U372" s="28">
        <f>IF(ISERROR(1/VLOOKUP($B372,'Justerad allokering'!$B$2:$AG$462,MATCH(U$2,'Justerad allokering'!$B$2:$AF$2,0),FALSE)),VLOOKUP($B372,'Allokerad kvv'!$B$2:$AV$468,MATCH(U$2,'Allokerad kvv'!$B$2:$AV$2,0),FALSE),VLOOKUP($B372,'Justerad allokering'!$B$2:$AG$462,MATCH(U$2,'Justerad allokering'!$B$2:$AF$2,0),FALSE))</f>
        <v>0</v>
      </c>
      <c r="V372" s="28">
        <f>IF(ISERROR(1/VLOOKUP($B372,'Justerad allokering'!$B$2:$AG$462,MATCH(V$2,'Justerad allokering'!$B$2:$AF$2,0),FALSE)),VLOOKUP($B372,'Allokerad kvv'!$B$2:$AV$468,MATCH(V$2,'Allokerad kvv'!$B$2:$AV$2,0),FALSE),VLOOKUP($B372,'Justerad allokering'!$B$2:$AG$462,MATCH(V$2,'Justerad allokering'!$B$2:$AF$2,0),FALSE))</f>
        <v>0</v>
      </c>
      <c r="W372" s="28">
        <f>IF(ISERROR(1/VLOOKUP($B372,'Justerad allokering'!$B$2:$AG$462,MATCH(W$2,'Justerad allokering'!$B$2:$AF$2,0),FALSE)),VLOOKUP($B372,'Allokerad kvv'!$B$2:$AV$468,MATCH(W$2,'Allokerad kvv'!$B$2:$AV$2,0),FALSE),VLOOKUP($B372,'Justerad allokering'!$B$2:$AG$462,MATCH(W$2,'Justerad allokering'!$B$2:$AF$2,0),FALSE))</f>
        <v>0</v>
      </c>
      <c r="X372" s="28">
        <f>IF(ISERROR(1/VLOOKUP($B372,'Justerad allokering'!$B$2:$AG$462,MATCH(X$2,'Justerad allokering'!$B$2:$AF$2,0),FALSE)),VLOOKUP($B372,'Allokerad kvv'!$B$2:$AV$468,MATCH(X$2,'Allokerad kvv'!$B$2:$AV$2,0),FALSE),VLOOKUP($B372,'Justerad allokering'!$B$2:$AG$462,MATCH(X$2,'Justerad allokering'!$B$2:$AF$2,0),FALSE))</f>
        <v>0</v>
      </c>
      <c r="Y372" s="28">
        <f>IF(ISERROR(1/VLOOKUP($B372,'Justerad allokering'!$B$2:$AG$462,MATCH(Y$2,'Justerad allokering'!$B$2:$AF$2,0),FALSE)),VLOOKUP($B372,'Allokerad kvv'!$B$2:$AV$468,MATCH(Y$2,'Allokerad kvv'!$B$2:$AV$2,0),FALSE),VLOOKUP($B372,'Justerad allokering'!$B$2:$AG$462,MATCH(Y$2,'Justerad allokering'!$B$2:$AF$2,0),FALSE))</f>
        <v>0</v>
      </c>
      <c r="Z372" s="28">
        <f>IF(ISERROR(1/VLOOKUP($B372,'Justerad allokering'!$B$2:$AG$462,MATCH(Z$2,'Justerad allokering'!$B$2:$AF$2,0),FALSE)),VLOOKUP($B372,'Allokerad kvv'!$B$2:$AV$468,MATCH(Z$2,'Allokerad kvv'!$B$2:$AV$2,0),FALSE),VLOOKUP($B372,'Justerad allokering'!$B$2:$AG$462,MATCH(Z$2,'Justerad allokering'!$B$2:$AF$2,0),FALSE))</f>
        <v>0</v>
      </c>
      <c r="AA372" s="28"/>
      <c r="AB372" s="28"/>
      <c r="AE372">
        <f t="shared" si="15"/>
        <v>0</v>
      </c>
      <c r="AG372">
        <f t="shared" si="16"/>
        <v>0</v>
      </c>
      <c r="AH372">
        <f t="shared" si="17"/>
        <v>0</v>
      </c>
      <c r="AI372" s="55" t="str">
        <f>IF(AH372=0,"",AH372/VLOOKUP(B372,Kraftvärmeprod!$B$1:$BC$480,MATCH("Summa tillförd energi exklusive rökgaskondensering",Kraftvärmeprod!$B$1:$BC$1,0),FALSE))</f>
        <v/>
      </c>
    </row>
    <row r="373" spans="1:35" x14ac:dyDescent="0.25">
      <c r="A373" s="28" t="s">
        <v>502</v>
      </c>
      <c r="B373" s="28" t="s">
        <v>504</v>
      </c>
      <c r="C373" s="28">
        <f>IF(ISERROR(1/VLOOKUP($B373,'Justerad allokering'!$B$2:$AG$462,MATCH(C$2,'Justerad allokering'!$B$2:$AF$2,0),FALSE)),VLOOKUP($B373,'Allokerad kvv'!$B$2:$AV$468,MATCH(C$2,'Allokerad kvv'!$B$2:$AV$2,0),FALSE),VLOOKUP($B373,'Justerad allokering'!$B$2:$AG$462,MATCH(C$2,'Justerad allokering'!$B$2:$AF$2,0),FALSE))</f>
        <v>0</v>
      </c>
      <c r="D373" s="28">
        <f>IF(ISERROR(1/VLOOKUP($B373,'Justerad allokering'!$B$2:$AG$462,MATCH(D$2,'Justerad allokering'!$B$2:$AF$2,0),FALSE)),VLOOKUP($B373,'Allokerad kvv'!$B$2:$AV$468,MATCH(D$2,'Allokerad kvv'!$B$2:$AV$2,0),FALSE),VLOOKUP($B373,'Justerad allokering'!$B$2:$AG$462,MATCH(D$2,'Justerad allokering'!$B$2:$AF$2,0),FALSE))</f>
        <v>0</v>
      </c>
      <c r="E373" s="28">
        <f>IF(ISERROR(1/VLOOKUP($B373,'Justerad allokering'!$B$2:$AG$462,MATCH(E$2,'Justerad allokering'!$B$2:$AF$2,0),FALSE)),VLOOKUP($B373,'Allokerad kvv'!$B$2:$AV$468,MATCH(E$2,'Allokerad kvv'!$B$2:$AV$2,0),FALSE),VLOOKUP($B373,'Justerad allokering'!$B$2:$AG$462,MATCH(E$2,'Justerad allokering'!$B$2:$AF$2,0),FALSE))</f>
        <v>0</v>
      </c>
      <c r="F373" s="28">
        <f>IF(ISERROR(1/VLOOKUP($B373,'Justerad allokering'!$B$2:$AG$462,MATCH(F$2,'Justerad allokering'!$B$2:$AF$2,0),FALSE)),VLOOKUP($B373,'Allokerad kvv'!$B$2:$AV$468,MATCH(F$2,'Allokerad kvv'!$B$2:$AV$2,0),FALSE),VLOOKUP($B373,'Justerad allokering'!$B$2:$AG$462,MATCH(F$2,'Justerad allokering'!$B$2:$AF$2,0),FALSE))</f>
        <v>0</v>
      </c>
      <c r="G373" s="28">
        <f>IF(ISERROR(1/VLOOKUP($B373,'Justerad allokering'!$B$2:$AG$462,MATCH(G$2,'Justerad allokering'!$B$2:$AF$2,0),FALSE)),VLOOKUP($B373,'Allokerad kvv'!$B$2:$AV$468,MATCH(G$2,'Allokerad kvv'!$B$2:$AV$2,0),FALSE),VLOOKUP($B373,'Justerad allokering'!$B$2:$AG$462,MATCH(G$2,'Justerad allokering'!$B$2:$AF$2,0),FALSE))</f>
        <v>0</v>
      </c>
      <c r="H373" s="28">
        <f>IF(ISERROR(1/VLOOKUP($B373,'Justerad allokering'!$B$2:$AG$462,MATCH(H$2,'Justerad allokering'!$B$2:$AF$2,0),FALSE)),VLOOKUP($B373,'Allokerad kvv'!$B$2:$AV$468,MATCH(H$2,'Allokerad kvv'!$B$2:$AV$2,0),FALSE),VLOOKUP($B373,'Justerad allokering'!$B$2:$AG$462,MATCH(H$2,'Justerad allokering'!$B$2:$AF$2,0),FALSE))</f>
        <v>0</v>
      </c>
      <c r="I373" s="28">
        <f>IF(ISERROR(1/VLOOKUP($B373,'Justerad allokering'!$B$2:$AG$462,MATCH(I$2,'Justerad allokering'!$B$2:$AF$2,0),FALSE)),VLOOKUP($B373,'Allokerad kvv'!$B$2:$AV$468,MATCH(I$2,'Allokerad kvv'!$B$2:$AV$2,0),FALSE),VLOOKUP($B373,'Justerad allokering'!$B$2:$AG$462,MATCH(I$2,'Justerad allokering'!$B$2:$AF$2,0),FALSE))</f>
        <v>0</v>
      </c>
      <c r="J373" s="28">
        <f>IF(ISERROR(1/VLOOKUP($B373,'Justerad allokering'!$B$2:$AG$462,MATCH(J$2,'Justerad allokering'!$B$2:$AF$2,0),FALSE)),VLOOKUP($B373,'Allokerad kvv'!$B$2:$AV$468,MATCH(J$2,'Allokerad kvv'!$B$2:$AV$2,0),FALSE),VLOOKUP($B373,'Justerad allokering'!$B$2:$AG$462,MATCH(J$2,'Justerad allokering'!$B$2:$AF$2,0),FALSE))</f>
        <v>0</v>
      </c>
      <c r="K373" s="28">
        <f>IF(ISERROR(1/VLOOKUP($B373,'Justerad allokering'!$B$2:$AG$462,MATCH(K$2,'Justerad allokering'!$B$2:$AF$2,0),FALSE)),VLOOKUP($B373,'Allokerad kvv'!$B$2:$AV$468,MATCH(K$2,'Allokerad kvv'!$B$2:$AV$2,0),FALSE),VLOOKUP($B373,'Justerad allokering'!$B$2:$AG$462,MATCH(K$2,'Justerad allokering'!$B$2:$AF$2,0),FALSE))</f>
        <v>0</v>
      </c>
      <c r="L373" s="28">
        <f>IF(ISERROR(1/VLOOKUP($B373,'Justerad allokering'!$B$2:$AG$462,MATCH(L$2,'Justerad allokering'!$B$2:$AF$2,0),FALSE)),VLOOKUP($B373,'Allokerad kvv'!$B$2:$AV$468,MATCH(L$2,'Allokerad kvv'!$B$2:$AV$2,0),FALSE),VLOOKUP($B373,'Justerad allokering'!$B$2:$AG$462,MATCH(L$2,'Justerad allokering'!$B$2:$AF$2,0),FALSE))</f>
        <v>0</v>
      </c>
      <c r="M373" s="28">
        <f>IF(ISERROR(1/VLOOKUP($B373,'Justerad allokering'!$B$2:$AG$462,MATCH(M$2,'Justerad allokering'!$B$2:$AF$2,0),FALSE)),VLOOKUP($B373,'Allokerad kvv'!$B$2:$AV$468,MATCH(M$2,'Allokerad kvv'!$B$2:$AV$2,0),FALSE),VLOOKUP($B373,'Justerad allokering'!$B$2:$AG$462,MATCH(M$2,'Justerad allokering'!$B$2:$AF$2,0),FALSE))</f>
        <v>0</v>
      </c>
      <c r="N373" s="28">
        <f>IF(ISERROR(1/VLOOKUP($B373,'Justerad allokering'!$B$2:$AG$462,MATCH(N$2,'Justerad allokering'!$B$2:$AF$2,0),FALSE)),VLOOKUP($B373,'Allokerad kvv'!$B$2:$AV$468,MATCH(N$2,'Allokerad kvv'!$B$2:$AV$2,0),FALSE),VLOOKUP($B373,'Justerad allokering'!$B$2:$AG$462,MATCH(N$2,'Justerad allokering'!$B$2:$AF$2,0),FALSE))</f>
        <v>0</v>
      </c>
      <c r="O373" s="28">
        <f>IF(ISERROR(1/VLOOKUP($B373,'Justerad allokering'!$B$2:$AG$462,MATCH(O$2,'Justerad allokering'!$B$2:$AF$2,0),FALSE)),VLOOKUP($B373,'Allokerad kvv'!$B$2:$AV$468,MATCH(O$2,'Allokerad kvv'!$B$2:$AV$2,0),FALSE),VLOOKUP($B373,'Justerad allokering'!$B$2:$AG$462,MATCH(O$2,'Justerad allokering'!$B$2:$AF$2,0),FALSE))</f>
        <v>0</v>
      </c>
      <c r="P373" s="28">
        <f>IF(ISERROR(1/VLOOKUP($B373,'Justerad allokering'!$B$2:$AG$462,MATCH(P$2,'Justerad allokering'!$B$2:$AF$2,0),FALSE)),VLOOKUP($B373,'Allokerad kvv'!$B$2:$AV$468,MATCH(P$2,'Allokerad kvv'!$B$2:$AV$2,0),FALSE),VLOOKUP($B373,'Justerad allokering'!$B$2:$AG$462,MATCH(P$2,'Justerad allokering'!$B$2:$AF$2,0),FALSE))</f>
        <v>0</v>
      </c>
      <c r="Q373" s="28">
        <f>IF(ISERROR(1/VLOOKUP($B373,'Justerad allokering'!$B$2:$AG$462,MATCH(Q$2,'Justerad allokering'!$B$2:$AF$2,0),FALSE)),VLOOKUP($B373,'Allokerad kvv'!$B$2:$AV$468,MATCH(Q$2,'Allokerad kvv'!$B$2:$AV$2,0),FALSE),VLOOKUP($B373,'Justerad allokering'!$B$2:$AG$462,MATCH(Q$2,'Justerad allokering'!$B$2:$AF$2,0),FALSE))</f>
        <v>0</v>
      </c>
      <c r="R373" s="28">
        <f>IF(ISERROR(1/VLOOKUP($B373,'Justerad allokering'!$B$2:$AG$462,MATCH(R$2,'Justerad allokering'!$B$2:$AF$2,0),FALSE)),VLOOKUP($B373,'Allokerad kvv'!$B$2:$AV$468,MATCH(R$2,'Allokerad kvv'!$B$2:$AV$2,0),FALSE),VLOOKUP($B373,'Justerad allokering'!$B$2:$AG$462,MATCH(R$2,'Justerad allokering'!$B$2:$AF$2,0),FALSE))</f>
        <v>0</v>
      </c>
      <c r="S373" s="28">
        <f>IF(ISERROR(1/VLOOKUP($B373,'Justerad allokering'!$B$2:$AG$462,MATCH(S$2,'Justerad allokering'!$B$2:$AF$2,0),FALSE)),VLOOKUP($B373,'Allokerad kvv'!$B$2:$AV$468,MATCH(S$2,'Allokerad kvv'!$B$2:$AV$2,0),FALSE),VLOOKUP($B373,'Justerad allokering'!$B$2:$AG$462,MATCH(S$2,'Justerad allokering'!$B$2:$AF$2,0),FALSE))</f>
        <v>0</v>
      </c>
      <c r="T373" s="28">
        <f>IF(ISERROR(1/VLOOKUP($B373,'Justerad allokering'!$B$2:$AG$462,MATCH(T$2,'Justerad allokering'!$B$2:$AF$2,0),FALSE)),VLOOKUP($B373,'Allokerad kvv'!$B$2:$AV$468,MATCH(T$2,'Allokerad kvv'!$B$2:$AV$2,0),FALSE),VLOOKUP($B373,'Justerad allokering'!$B$2:$AG$462,MATCH(T$2,'Justerad allokering'!$B$2:$AF$2,0),FALSE))</f>
        <v>0</v>
      </c>
      <c r="U373" s="28">
        <f>IF(ISERROR(1/VLOOKUP($B373,'Justerad allokering'!$B$2:$AG$462,MATCH(U$2,'Justerad allokering'!$B$2:$AF$2,0),FALSE)),VLOOKUP($B373,'Allokerad kvv'!$B$2:$AV$468,MATCH(U$2,'Allokerad kvv'!$B$2:$AV$2,0),FALSE),VLOOKUP($B373,'Justerad allokering'!$B$2:$AG$462,MATCH(U$2,'Justerad allokering'!$B$2:$AF$2,0),FALSE))</f>
        <v>0</v>
      </c>
      <c r="V373" s="28">
        <f>IF(ISERROR(1/VLOOKUP($B373,'Justerad allokering'!$B$2:$AG$462,MATCH(V$2,'Justerad allokering'!$B$2:$AF$2,0),FALSE)),VLOOKUP($B373,'Allokerad kvv'!$B$2:$AV$468,MATCH(V$2,'Allokerad kvv'!$B$2:$AV$2,0),FALSE),VLOOKUP($B373,'Justerad allokering'!$B$2:$AG$462,MATCH(V$2,'Justerad allokering'!$B$2:$AF$2,0),FALSE))</f>
        <v>0</v>
      </c>
      <c r="W373" s="28">
        <f>IF(ISERROR(1/VLOOKUP($B373,'Justerad allokering'!$B$2:$AG$462,MATCH(W$2,'Justerad allokering'!$B$2:$AF$2,0),FALSE)),VLOOKUP($B373,'Allokerad kvv'!$B$2:$AV$468,MATCH(W$2,'Allokerad kvv'!$B$2:$AV$2,0),FALSE),VLOOKUP($B373,'Justerad allokering'!$B$2:$AG$462,MATCH(W$2,'Justerad allokering'!$B$2:$AF$2,0),FALSE))</f>
        <v>0</v>
      </c>
      <c r="X373" s="28">
        <f>IF(ISERROR(1/VLOOKUP($B373,'Justerad allokering'!$B$2:$AG$462,MATCH(X$2,'Justerad allokering'!$B$2:$AF$2,0),FALSE)),VLOOKUP($B373,'Allokerad kvv'!$B$2:$AV$468,MATCH(X$2,'Allokerad kvv'!$B$2:$AV$2,0),FALSE),VLOOKUP($B373,'Justerad allokering'!$B$2:$AG$462,MATCH(X$2,'Justerad allokering'!$B$2:$AF$2,0),FALSE))</f>
        <v>0</v>
      </c>
      <c r="Y373" s="28">
        <f>IF(ISERROR(1/VLOOKUP($B373,'Justerad allokering'!$B$2:$AG$462,MATCH(Y$2,'Justerad allokering'!$B$2:$AF$2,0),FALSE)),VLOOKUP($B373,'Allokerad kvv'!$B$2:$AV$468,MATCH(Y$2,'Allokerad kvv'!$B$2:$AV$2,0),FALSE),VLOOKUP($B373,'Justerad allokering'!$B$2:$AG$462,MATCH(Y$2,'Justerad allokering'!$B$2:$AF$2,0),FALSE))</f>
        <v>0</v>
      </c>
      <c r="Z373" s="28">
        <f>IF(ISERROR(1/VLOOKUP($B373,'Justerad allokering'!$B$2:$AG$462,MATCH(Z$2,'Justerad allokering'!$B$2:$AF$2,0),FALSE)),VLOOKUP($B373,'Allokerad kvv'!$B$2:$AV$468,MATCH(Z$2,'Allokerad kvv'!$B$2:$AV$2,0),FALSE),VLOOKUP($B373,'Justerad allokering'!$B$2:$AG$462,MATCH(Z$2,'Justerad allokering'!$B$2:$AF$2,0),FALSE))</f>
        <v>0</v>
      </c>
      <c r="AA373" s="28"/>
      <c r="AB373" s="28"/>
      <c r="AE373">
        <f t="shared" si="15"/>
        <v>0</v>
      </c>
      <c r="AG373">
        <f t="shared" si="16"/>
        <v>0</v>
      </c>
      <c r="AH373">
        <f t="shared" si="17"/>
        <v>0</v>
      </c>
      <c r="AI373" s="55" t="str">
        <f>IF(AH373=0,"",AH373/VLOOKUP(B373,Kraftvärmeprod!$B$1:$BC$480,MATCH("Summa tillförd energi exklusive rökgaskondensering",Kraftvärmeprod!$B$1:$BC$1,0),FALSE))</f>
        <v/>
      </c>
    </row>
    <row r="374" spans="1:35" x14ac:dyDescent="0.25">
      <c r="A374" s="28" t="s">
        <v>505</v>
      </c>
      <c r="B374" s="28" t="s">
        <v>506</v>
      </c>
      <c r="C374" s="28">
        <f>IF(ISERROR(1/VLOOKUP($B374,'Justerad allokering'!$B$2:$AG$462,MATCH(C$2,'Justerad allokering'!$B$2:$AF$2,0),FALSE)),VLOOKUP($B374,'Allokerad kvv'!$B$2:$AV$468,MATCH(C$2,'Allokerad kvv'!$B$2:$AV$2,0),FALSE),VLOOKUP($B374,'Justerad allokering'!$B$2:$AG$462,MATCH(C$2,'Justerad allokering'!$B$2:$AF$2,0),FALSE))</f>
        <v>0</v>
      </c>
      <c r="D374" s="28">
        <f>IF(ISERROR(1/VLOOKUP($B374,'Justerad allokering'!$B$2:$AG$462,MATCH(D$2,'Justerad allokering'!$B$2:$AF$2,0),FALSE)),VLOOKUP($B374,'Allokerad kvv'!$B$2:$AV$468,MATCH(D$2,'Allokerad kvv'!$B$2:$AV$2,0),FALSE),VLOOKUP($B374,'Justerad allokering'!$B$2:$AG$462,MATCH(D$2,'Justerad allokering'!$B$2:$AF$2,0),FALSE))</f>
        <v>0</v>
      </c>
      <c r="E374" s="28">
        <f>IF(ISERROR(1/VLOOKUP($B374,'Justerad allokering'!$B$2:$AG$462,MATCH(E$2,'Justerad allokering'!$B$2:$AF$2,0),FALSE)),VLOOKUP($B374,'Allokerad kvv'!$B$2:$AV$468,MATCH(E$2,'Allokerad kvv'!$B$2:$AV$2,0),FALSE),VLOOKUP($B374,'Justerad allokering'!$B$2:$AG$462,MATCH(E$2,'Justerad allokering'!$B$2:$AF$2,0),FALSE))</f>
        <v>0</v>
      </c>
      <c r="F374" s="28">
        <f>IF(ISERROR(1/VLOOKUP($B374,'Justerad allokering'!$B$2:$AG$462,MATCH(F$2,'Justerad allokering'!$B$2:$AF$2,0),FALSE)),VLOOKUP($B374,'Allokerad kvv'!$B$2:$AV$468,MATCH(F$2,'Allokerad kvv'!$B$2:$AV$2,0),FALSE),VLOOKUP($B374,'Justerad allokering'!$B$2:$AG$462,MATCH(F$2,'Justerad allokering'!$B$2:$AF$2,0),FALSE))</f>
        <v>0</v>
      </c>
      <c r="G374" s="28">
        <f>IF(ISERROR(1/VLOOKUP($B374,'Justerad allokering'!$B$2:$AG$462,MATCH(G$2,'Justerad allokering'!$B$2:$AF$2,0),FALSE)),VLOOKUP($B374,'Allokerad kvv'!$B$2:$AV$468,MATCH(G$2,'Allokerad kvv'!$B$2:$AV$2,0),FALSE),VLOOKUP($B374,'Justerad allokering'!$B$2:$AG$462,MATCH(G$2,'Justerad allokering'!$B$2:$AF$2,0),FALSE))</f>
        <v>0</v>
      </c>
      <c r="H374" s="28">
        <f>IF(ISERROR(1/VLOOKUP($B374,'Justerad allokering'!$B$2:$AG$462,MATCH(H$2,'Justerad allokering'!$B$2:$AF$2,0),FALSE)),VLOOKUP($B374,'Allokerad kvv'!$B$2:$AV$468,MATCH(H$2,'Allokerad kvv'!$B$2:$AV$2,0),FALSE),VLOOKUP($B374,'Justerad allokering'!$B$2:$AG$462,MATCH(H$2,'Justerad allokering'!$B$2:$AF$2,0),FALSE))</f>
        <v>0</v>
      </c>
      <c r="I374" s="28">
        <f>IF(ISERROR(1/VLOOKUP($B374,'Justerad allokering'!$B$2:$AG$462,MATCH(I$2,'Justerad allokering'!$B$2:$AF$2,0),FALSE)),VLOOKUP($B374,'Allokerad kvv'!$B$2:$AV$468,MATCH(I$2,'Allokerad kvv'!$B$2:$AV$2,0),FALSE),VLOOKUP($B374,'Justerad allokering'!$B$2:$AG$462,MATCH(I$2,'Justerad allokering'!$B$2:$AF$2,0),FALSE))</f>
        <v>0</v>
      </c>
      <c r="J374" s="28">
        <f>IF(ISERROR(1/VLOOKUP($B374,'Justerad allokering'!$B$2:$AG$462,MATCH(J$2,'Justerad allokering'!$B$2:$AF$2,0),FALSE)),VLOOKUP($B374,'Allokerad kvv'!$B$2:$AV$468,MATCH(J$2,'Allokerad kvv'!$B$2:$AV$2,0),FALSE),VLOOKUP($B374,'Justerad allokering'!$B$2:$AG$462,MATCH(J$2,'Justerad allokering'!$B$2:$AF$2,0),FALSE))</f>
        <v>0</v>
      </c>
      <c r="K374" s="28">
        <f>IF(ISERROR(1/VLOOKUP($B374,'Justerad allokering'!$B$2:$AG$462,MATCH(K$2,'Justerad allokering'!$B$2:$AF$2,0),FALSE)),VLOOKUP($B374,'Allokerad kvv'!$B$2:$AV$468,MATCH(K$2,'Allokerad kvv'!$B$2:$AV$2,0),FALSE),VLOOKUP($B374,'Justerad allokering'!$B$2:$AG$462,MATCH(K$2,'Justerad allokering'!$B$2:$AF$2,0),FALSE))</f>
        <v>0</v>
      </c>
      <c r="L374" s="28">
        <f>IF(ISERROR(1/VLOOKUP($B374,'Justerad allokering'!$B$2:$AG$462,MATCH(L$2,'Justerad allokering'!$B$2:$AF$2,0),FALSE)),VLOOKUP($B374,'Allokerad kvv'!$B$2:$AV$468,MATCH(L$2,'Allokerad kvv'!$B$2:$AV$2,0),FALSE),VLOOKUP($B374,'Justerad allokering'!$B$2:$AG$462,MATCH(L$2,'Justerad allokering'!$B$2:$AF$2,0),FALSE))</f>
        <v>0</v>
      </c>
      <c r="M374" s="28">
        <f>IF(ISERROR(1/VLOOKUP($B374,'Justerad allokering'!$B$2:$AG$462,MATCH(M$2,'Justerad allokering'!$B$2:$AF$2,0),FALSE)),VLOOKUP($B374,'Allokerad kvv'!$B$2:$AV$468,MATCH(M$2,'Allokerad kvv'!$B$2:$AV$2,0),FALSE),VLOOKUP($B374,'Justerad allokering'!$B$2:$AG$462,MATCH(M$2,'Justerad allokering'!$B$2:$AF$2,0),FALSE))</f>
        <v>0</v>
      </c>
      <c r="N374" s="28">
        <f>IF(ISERROR(1/VLOOKUP($B374,'Justerad allokering'!$B$2:$AG$462,MATCH(N$2,'Justerad allokering'!$B$2:$AF$2,0),FALSE)),VLOOKUP($B374,'Allokerad kvv'!$B$2:$AV$468,MATCH(N$2,'Allokerad kvv'!$B$2:$AV$2,0),FALSE),VLOOKUP($B374,'Justerad allokering'!$B$2:$AG$462,MATCH(N$2,'Justerad allokering'!$B$2:$AF$2,0),FALSE))</f>
        <v>0</v>
      </c>
      <c r="O374" s="28">
        <f>IF(ISERROR(1/VLOOKUP($B374,'Justerad allokering'!$B$2:$AG$462,MATCH(O$2,'Justerad allokering'!$B$2:$AF$2,0),FALSE)),VLOOKUP($B374,'Allokerad kvv'!$B$2:$AV$468,MATCH(O$2,'Allokerad kvv'!$B$2:$AV$2,0),FALSE),VLOOKUP($B374,'Justerad allokering'!$B$2:$AG$462,MATCH(O$2,'Justerad allokering'!$B$2:$AF$2,0),FALSE))</f>
        <v>0</v>
      </c>
      <c r="P374" s="28">
        <f>IF(ISERROR(1/VLOOKUP($B374,'Justerad allokering'!$B$2:$AG$462,MATCH(P$2,'Justerad allokering'!$B$2:$AF$2,0),FALSE)),VLOOKUP($B374,'Allokerad kvv'!$B$2:$AV$468,MATCH(P$2,'Allokerad kvv'!$B$2:$AV$2,0),FALSE),VLOOKUP($B374,'Justerad allokering'!$B$2:$AG$462,MATCH(P$2,'Justerad allokering'!$B$2:$AF$2,0),FALSE))</f>
        <v>0</v>
      </c>
      <c r="Q374" s="28">
        <f>IF(ISERROR(1/VLOOKUP($B374,'Justerad allokering'!$B$2:$AG$462,MATCH(Q$2,'Justerad allokering'!$B$2:$AF$2,0),FALSE)),VLOOKUP($B374,'Allokerad kvv'!$B$2:$AV$468,MATCH(Q$2,'Allokerad kvv'!$B$2:$AV$2,0),FALSE),VLOOKUP($B374,'Justerad allokering'!$B$2:$AG$462,MATCH(Q$2,'Justerad allokering'!$B$2:$AF$2,0),FALSE))</f>
        <v>0</v>
      </c>
      <c r="R374" s="28">
        <f>IF(ISERROR(1/VLOOKUP($B374,'Justerad allokering'!$B$2:$AG$462,MATCH(R$2,'Justerad allokering'!$B$2:$AF$2,0),FALSE)),VLOOKUP($B374,'Allokerad kvv'!$B$2:$AV$468,MATCH(R$2,'Allokerad kvv'!$B$2:$AV$2,0),FALSE),VLOOKUP($B374,'Justerad allokering'!$B$2:$AG$462,MATCH(R$2,'Justerad allokering'!$B$2:$AF$2,0),FALSE))</f>
        <v>0</v>
      </c>
      <c r="S374" s="28">
        <f>IF(ISERROR(1/VLOOKUP($B374,'Justerad allokering'!$B$2:$AG$462,MATCH(S$2,'Justerad allokering'!$B$2:$AF$2,0),FALSE)),VLOOKUP($B374,'Allokerad kvv'!$B$2:$AV$468,MATCH(S$2,'Allokerad kvv'!$B$2:$AV$2,0),FALSE),VLOOKUP($B374,'Justerad allokering'!$B$2:$AG$462,MATCH(S$2,'Justerad allokering'!$B$2:$AF$2,0),FALSE))</f>
        <v>0</v>
      </c>
      <c r="T374" s="28">
        <f>IF(ISERROR(1/VLOOKUP($B374,'Justerad allokering'!$B$2:$AG$462,MATCH(T$2,'Justerad allokering'!$B$2:$AF$2,0),FALSE)),VLOOKUP($B374,'Allokerad kvv'!$B$2:$AV$468,MATCH(T$2,'Allokerad kvv'!$B$2:$AV$2,0),FALSE),VLOOKUP($B374,'Justerad allokering'!$B$2:$AG$462,MATCH(T$2,'Justerad allokering'!$B$2:$AF$2,0),FALSE))</f>
        <v>0</v>
      </c>
      <c r="U374" s="28">
        <f>IF(ISERROR(1/VLOOKUP($B374,'Justerad allokering'!$B$2:$AG$462,MATCH(U$2,'Justerad allokering'!$B$2:$AF$2,0),FALSE)),VLOOKUP($B374,'Allokerad kvv'!$B$2:$AV$468,MATCH(U$2,'Allokerad kvv'!$B$2:$AV$2,0),FALSE),VLOOKUP($B374,'Justerad allokering'!$B$2:$AG$462,MATCH(U$2,'Justerad allokering'!$B$2:$AF$2,0),FALSE))</f>
        <v>0</v>
      </c>
      <c r="V374" s="28">
        <f>IF(ISERROR(1/VLOOKUP($B374,'Justerad allokering'!$B$2:$AG$462,MATCH(V$2,'Justerad allokering'!$B$2:$AF$2,0),FALSE)),VLOOKUP($B374,'Allokerad kvv'!$B$2:$AV$468,MATCH(V$2,'Allokerad kvv'!$B$2:$AV$2,0),FALSE),VLOOKUP($B374,'Justerad allokering'!$B$2:$AG$462,MATCH(V$2,'Justerad allokering'!$B$2:$AF$2,0),FALSE))</f>
        <v>0</v>
      </c>
      <c r="W374" s="28">
        <f>IF(ISERROR(1/VLOOKUP($B374,'Justerad allokering'!$B$2:$AG$462,MATCH(W$2,'Justerad allokering'!$B$2:$AF$2,0),FALSE)),VLOOKUP($B374,'Allokerad kvv'!$B$2:$AV$468,MATCH(W$2,'Allokerad kvv'!$B$2:$AV$2,0),FALSE),VLOOKUP($B374,'Justerad allokering'!$B$2:$AG$462,MATCH(W$2,'Justerad allokering'!$B$2:$AF$2,0),FALSE))</f>
        <v>0</v>
      </c>
      <c r="X374" s="28">
        <f>IF(ISERROR(1/VLOOKUP($B374,'Justerad allokering'!$B$2:$AG$462,MATCH(X$2,'Justerad allokering'!$B$2:$AF$2,0),FALSE)),VLOOKUP($B374,'Allokerad kvv'!$B$2:$AV$468,MATCH(X$2,'Allokerad kvv'!$B$2:$AV$2,0),FALSE),VLOOKUP($B374,'Justerad allokering'!$B$2:$AG$462,MATCH(X$2,'Justerad allokering'!$B$2:$AF$2,0),FALSE))</f>
        <v>0</v>
      </c>
      <c r="Y374" s="28">
        <f>IF(ISERROR(1/VLOOKUP($B374,'Justerad allokering'!$B$2:$AG$462,MATCH(Y$2,'Justerad allokering'!$B$2:$AF$2,0),FALSE)),VLOOKUP($B374,'Allokerad kvv'!$B$2:$AV$468,MATCH(Y$2,'Allokerad kvv'!$B$2:$AV$2,0),FALSE),VLOOKUP($B374,'Justerad allokering'!$B$2:$AG$462,MATCH(Y$2,'Justerad allokering'!$B$2:$AF$2,0),FALSE))</f>
        <v>0</v>
      </c>
      <c r="Z374" s="28">
        <f>IF(ISERROR(1/VLOOKUP($B374,'Justerad allokering'!$B$2:$AG$462,MATCH(Z$2,'Justerad allokering'!$B$2:$AF$2,0),FALSE)),VLOOKUP($B374,'Allokerad kvv'!$B$2:$AV$468,MATCH(Z$2,'Allokerad kvv'!$B$2:$AV$2,0),FALSE),VLOOKUP($B374,'Justerad allokering'!$B$2:$AG$462,MATCH(Z$2,'Justerad allokering'!$B$2:$AF$2,0),FALSE))</f>
        <v>0</v>
      </c>
      <c r="AA374" s="28"/>
      <c r="AB374" s="28"/>
      <c r="AE374">
        <f t="shared" si="15"/>
        <v>0</v>
      </c>
      <c r="AG374">
        <f t="shared" si="16"/>
        <v>0</v>
      </c>
      <c r="AH374">
        <f t="shared" si="17"/>
        <v>0</v>
      </c>
      <c r="AI374" s="55" t="str">
        <f>IF(AH374=0,"",AH374/VLOOKUP(B374,Kraftvärmeprod!$B$1:$BC$480,MATCH("Summa tillförd energi exklusive rökgaskondensering",Kraftvärmeprod!$B$1:$BC$1,0),FALSE))</f>
        <v/>
      </c>
    </row>
    <row r="375" spans="1:35" x14ac:dyDescent="0.25">
      <c r="A375" s="28" t="s">
        <v>505</v>
      </c>
      <c r="B375" s="28" t="s">
        <v>507</v>
      </c>
      <c r="C375" s="28">
        <f>IF(ISERROR(1/VLOOKUP($B375,'Justerad allokering'!$B$2:$AG$462,MATCH(C$2,'Justerad allokering'!$B$2:$AF$2,0),FALSE)),VLOOKUP($B375,'Allokerad kvv'!$B$2:$AV$468,MATCH(C$2,'Allokerad kvv'!$B$2:$AV$2,0),FALSE),VLOOKUP($B375,'Justerad allokering'!$B$2:$AG$462,MATCH(C$2,'Justerad allokering'!$B$2:$AF$2,0),FALSE))</f>
        <v>0</v>
      </c>
      <c r="D375" s="28">
        <f>IF(ISERROR(1/VLOOKUP($B375,'Justerad allokering'!$B$2:$AG$462,MATCH(D$2,'Justerad allokering'!$B$2:$AF$2,0),FALSE)),VLOOKUP($B375,'Allokerad kvv'!$B$2:$AV$468,MATCH(D$2,'Allokerad kvv'!$B$2:$AV$2,0),FALSE),VLOOKUP($B375,'Justerad allokering'!$B$2:$AG$462,MATCH(D$2,'Justerad allokering'!$B$2:$AF$2,0),FALSE))</f>
        <v>0</v>
      </c>
      <c r="E375" s="28">
        <f>IF(ISERROR(1/VLOOKUP($B375,'Justerad allokering'!$B$2:$AG$462,MATCH(E$2,'Justerad allokering'!$B$2:$AF$2,0),FALSE)),VLOOKUP($B375,'Allokerad kvv'!$B$2:$AV$468,MATCH(E$2,'Allokerad kvv'!$B$2:$AV$2,0),FALSE),VLOOKUP($B375,'Justerad allokering'!$B$2:$AG$462,MATCH(E$2,'Justerad allokering'!$B$2:$AF$2,0),FALSE))</f>
        <v>0</v>
      </c>
      <c r="F375" s="28">
        <f>IF(ISERROR(1/VLOOKUP($B375,'Justerad allokering'!$B$2:$AG$462,MATCH(F$2,'Justerad allokering'!$B$2:$AF$2,0),FALSE)),VLOOKUP($B375,'Allokerad kvv'!$B$2:$AV$468,MATCH(F$2,'Allokerad kvv'!$B$2:$AV$2,0),FALSE),VLOOKUP($B375,'Justerad allokering'!$B$2:$AG$462,MATCH(F$2,'Justerad allokering'!$B$2:$AF$2,0),FALSE))</f>
        <v>0</v>
      </c>
      <c r="G375" s="28">
        <f>IF(ISERROR(1/VLOOKUP($B375,'Justerad allokering'!$B$2:$AG$462,MATCH(G$2,'Justerad allokering'!$B$2:$AF$2,0),FALSE)),VLOOKUP($B375,'Allokerad kvv'!$B$2:$AV$468,MATCH(G$2,'Allokerad kvv'!$B$2:$AV$2,0),FALSE),VLOOKUP($B375,'Justerad allokering'!$B$2:$AG$462,MATCH(G$2,'Justerad allokering'!$B$2:$AF$2,0),FALSE))</f>
        <v>0</v>
      </c>
      <c r="H375" s="28">
        <f>IF(ISERROR(1/VLOOKUP($B375,'Justerad allokering'!$B$2:$AG$462,MATCH(H$2,'Justerad allokering'!$B$2:$AF$2,0),FALSE)),VLOOKUP($B375,'Allokerad kvv'!$B$2:$AV$468,MATCH(H$2,'Allokerad kvv'!$B$2:$AV$2,0),FALSE),VLOOKUP($B375,'Justerad allokering'!$B$2:$AG$462,MATCH(H$2,'Justerad allokering'!$B$2:$AF$2,0),FALSE))</f>
        <v>0</v>
      </c>
      <c r="I375" s="28">
        <f>IF(ISERROR(1/VLOOKUP($B375,'Justerad allokering'!$B$2:$AG$462,MATCH(I$2,'Justerad allokering'!$B$2:$AF$2,0),FALSE)),VLOOKUP($B375,'Allokerad kvv'!$B$2:$AV$468,MATCH(I$2,'Allokerad kvv'!$B$2:$AV$2,0),FALSE),VLOOKUP($B375,'Justerad allokering'!$B$2:$AG$462,MATCH(I$2,'Justerad allokering'!$B$2:$AF$2,0),FALSE))</f>
        <v>0</v>
      </c>
      <c r="J375" s="28">
        <f>IF(ISERROR(1/VLOOKUP($B375,'Justerad allokering'!$B$2:$AG$462,MATCH(J$2,'Justerad allokering'!$B$2:$AF$2,0),FALSE)),VLOOKUP($B375,'Allokerad kvv'!$B$2:$AV$468,MATCH(J$2,'Allokerad kvv'!$B$2:$AV$2,0),FALSE),VLOOKUP($B375,'Justerad allokering'!$B$2:$AG$462,MATCH(J$2,'Justerad allokering'!$B$2:$AF$2,0),FALSE))</f>
        <v>0</v>
      </c>
      <c r="K375" s="28">
        <f>IF(ISERROR(1/VLOOKUP($B375,'Justerad allokering'!$B$2:$AG$462,MATCH(K$2,'Justerad allokering'!$B$2:$AF$2,0),FALSE)),VLOOKUP($B375,'Allokerad kvv'!$B$2:$AV$468,MATCH(K$2,'Allokerad kvv'!$B$2:$AV$2,0),FALSE),VLOOKUP($B375,'Justerad allokering'!$B$2:$AG$462,MATCH(K$2,'Justerad allokering'!$B$2:$AF$2,0),FALSE))</f>
        <v>0</v>
      </c>
      <c r="L375" s="28">
        <f>IF(ISERROR(1/VLOOKUP($B375,'Justerad allokering'!$B$2:$AG$462,MATCH(L$2,'Justerad allokering'!$B$2:$AF$2,0),FALSE)),VLOOKUP($B375,'Allokerad kvv'!$B$2:$AV$468,MATCH(L$2,'Allokerad kvv'!$B$2:$AV$2,0),FALSE),VLOOKUP($B375,'Justerad allokering'!$B$2:$AG$462,MATCH(L$2,'Justerad allokering'!$B$2:$AF$2,0),FALSE))</f>
        <v>0</v>
      </c>
      <c r="M375" s="28">
        <f>IF(ISERROR(1/VLOOKUP($B375,'Justerad allokering'!$B$2:$AG$462,MATCH(M$2,'Justerad allokering'!$B$2:$AF$2,0),FALSE)),VLOOKUP($B375,'Allokerad kvv'!$B$2:$AV$468,MATCH(M$2,'Allokerad kvv'!$B$2:$AV$2,0),FALSE),VLOOKUP($B375,'Justerad allokering'!$B$2:$AG$462,MATCH(M$2,'Justerad allokering'!$B$2:$AF$2,0),FALSE))</f>
        <v>0</v>
      </c>
      <c r="N375" s="28">
        <f>IF(ISERROR(1/VLOOKUP($B375,'Justerad allokering'!$B$2:$AG$462,MATCH(N$2,'Justerad allokering'!$B$2:$AF$2,0),FALSE)),VLOOKUP($B375,'Allokerad kvv'!$B$2:$AV$468,MATCH(N$2,'Allokerad kvv'!$B$2:$AV$2,0),FALSE),VLOOKUP($B375,'Justerad allokering'!$B$2:$AG$462,MATCH(N$2,'Justerad allokering'!$B$2:$AF$2,0),FALSE))</f>
        <v>0</v>
      </c>
      <c r="O375" s="28">
        <f>IF(ISERROR(1/VLOOKUP($B375,'Justerad allokering'!$B$2:$AG$462,MATCH(O$2,'Justerad allokering'!$B$2:$AF$2,0),FALSE)),VLOOKUP($B375,'Allokerad kvv'!$B$2:$AV$468,MATCH(O$2,'Allokerad kvv'!$B$2:$AV$2,0),FALSE),VLOOKUP($B375,'Justerad allokering'!$B$2:$AG$462,MATCH(O$2,'Justerad allokering'!$B$2:$AF$2,0),FALSE))</f>
        <v>0</v>
      </c>
      <c r="P375" s="28">
        <f>IF(ISERROR(1/VLOOKUP($B375,'Justerad allokering'!$B$2:$AG$462,MATCH(P$2,'Justerad allokering'!$B$2:$AF$2,0),FALSE)),VLOOKUP($B375,'Allokerad kvv'!$B$2:$AV$468,MATCH(P$2,'Allokerad kvv'!$B$2:$AV$2,0),FALSE),VLOOKUP($B375,'Justerad allokering'!$B$2:$AG$462,MATCH(P$2,'Justerad allokering'!$B$2:$AF$2,0),FALSE))</f>
        <v>0</v>
      </c>
      <c r="Q375" s="28">
        <f>IF(ISERROR(1/VLOOKUP($B375,'Justerad allokering'!$B$2:$AG$462,MATCH(Q$2,'Justerad allokering'!$B$2:$AF$2,0),FALSE)),VLOOKUP($B375,'Allokerad kvv'!$B$2:$AV$468,MATCH(Q$2,'Allokerad kvv'!$B$2:$AV$2,0),FALSE),VLOOKUP($B375,'Justerad allokering'!$B$2:$AG$462,MATCH(Q$2,'Justerad allokering'!$B$2:$AF$2,0),FALSE))</f>
        <v>0</v>
      </c>
      <c r="R375" s="28">
        <f>IF(ISERROR(1/VLOOKUP($B375,'Justerad allokering'!$B$2:$AG$462,MATCH(R$2,'Justerad allokering'!$B$2:$AF$2,0),FALSE)),VLOOKUP($B375,'Allokerad kvv'!$B$2:$AV$468,MATCH(R$2,'Allokerad kvv'!$B$2:$AV$2,0),FALSE),VLOOKUP($B375,'Justerad allokering'!$B$2:$AG$462,MATCH(R$2,'Justerad allokering'!$B$2:$AF$2,0),FALSE))</f>
        <v>0</v>
      </c>
      <c r="S375" s="28">
        <f>IF(ISERROR(1/VLOOKUP($B375,'Justerad allokering'!$B$2:$AG$462,MATCH(S$2,'Justerad allokering'!$B$2:$AF$2,0),FALSE)),VLOOKUP($B375,'Allokerad kvv'!$B$2:$AV$468,MATCH(S$2,'Allokerad kvv'!$B$2:$AV$2,0),FALSE),VLOOKUP($B375,'Justerad allokering'!$B$2:$AG$462,MATCH(S$2,'Justerad allokering'!$B$2:$AF$2,0),FALSE))</f>
        <v>0</v>
      </c>
      <c r="T375" s="28">
        <f>IF(ISERROR(1/VLOOKUP($B375,'Justerad allokering'!$B$2:$AG$462,MATCH(T$2,'Justerad allokering'!$B$2:$AF$2,0),FALSE)),VLOOKUP($B375,'Allokerad kvv'!$B$2:$AV$468,MATCH(T$2,'Allokerad kvv'!$B$2:$AV$2,0),FALSE),VLOOKUP($B375,'Justerad allokering'!$B$2:$AG$462,MATCH(T$2,'Justerad allokering'!$B$2:$AF$2,0),FALSE))</f>
        <v>0</v>
      </c>
      <c r="U375" s="28">
        <f>IF(ISERROR(1/VLOOKUP($B375,'Justerad allokering'!$B$2:$AG$462,MATCH(U$2,'Justerad allokering'!$B$2:$AF$2,0),FALSE)),VLOOKUP($B375,'Allokerad kvv'!$B$2:$AV$468,MATCH(U$2,'Allokerad kvv'!$B$2:$AV$2,0),FALSE),VLOOKUP($B375,'Justerad allokering'!$B$2:$AG$462,MATCH(U$2,'Justerad allokering'!$B$2:$AF$2,0),FALSE))</f>
        <v>0</v>
      </c>
      <c r="V375" s="28">
        <f>IF(ISERROR(1/VLOOKUP($B375,'Justerad allokering'!$B$2:$AG$462,MATCH(V$2,'Justerad allokering'!$B$2:$AF$2,0),FALSE)),VLOOKUP($B375,'Allokerad kvv'!$B$2:$AV$468,MATCH(V$2,'Allokerad kvv'!$B$2:$AV$2,0),FALSE),VLOOKUP($B375,'Justerad allokering'!$B$2:$AG$462,MATCH(V$2,'Justerad allokering'!$B$2:$AF$2,0),FALSE))</f>
        <v>0</v>
      </c>
      <c r="W375" s="28">
        <f>IF(ISERROR(1/VLOOKUP($B375,'Justerad allokering'!$B$2:$AG$462,MATCH(W$2,'Justerad allokering'!$B$2:$AF$2,0),FALSE)),VLOOKUP($B375,'Allokerad kvv'!$B$2:$AV$468,MATCH(W$2,'Allokerad kvv'!$B$2:$AV$2,0),FALSE),VLOOKUP($B375,'Justerad allokering'!$B$2:$AG$462,MATCH(W$2,'Justerad allokering'!$B$2:$AF$2,0),FALSE))</f>
        <v>0</v>
      </c>
      <c r="X375" s="28">
        <f>IF(ISERROR(1/VLOOKUP($B375,'Justerad allokering'!$B$2:$AG$462,MATCH(X$2,'Justerad allokering'!$B$2:$AF$2,0),FALSE)),VLOOKUP($B375,'Allokerad kvv'!$B$2:$AV$468,MATCH(X$2,'Allokerad kvv'!$B$2:$AV$2,0),FALSE),VLOOKUP($B375,'Justerad allokering'!$B$2:$AG$462,MATCH(X$2,'Justerad allokering'!$B$2:$AF$2,0),FALSE))</f>
        <v>0</v>
      </c>
      <c r="Y375" s="28">
        <f>IF(ISERROR(1/VLOOKUP($B375,'Justerad allokering'!$B$2:$AG$462,MATCH(Y$2,'Justerad allokering'!$B$2:$AF$2,0),FALSE)),VLOOKUP($B375,'Allokerad kvv'!$B$2:$AV$468,MATCH(Y$2,'Allokerad kvv'!$B$2:$AV$2,0),FALSE),VLOOKUP($B375,'Justerad allokering'!$B$2:$AG$462,MATCH(Y$2,'Justerad allokering'!$B$2:$AF$2,0),FALSE))</f>
        <v>0</v>
      </c>
      <c r="Z375" s="28">
        <f>IF(ISERROR(1/VLOOKUP($B375,'Justerad allokering'!$B$2:$AG$462,MATCH(Z$2,'Justerad allokering'!$B$2:$AF$2,0),FALSE)),VLOOKUP($B375,'Allokerad kvv'!$B$2:$AV$468,MATCH(Z$2,'Allokerad kvv'!$B$2:$AV$2,0),FALSE),VLOOKUP($B375,'Justerad allokering'!$B$2:$AG$462,MATCH(Z$2,'Justerad allokering'!$B$2:$AF$2,0),FALSE))</f>
        <v>0</v>
      </c>
      <c r="AA375" s="28"/>
      <c r="AB375" s="28"/>
      <c r="AE375">
        <f t="shared" si="15"/>
        <v>0</v>
      </c>
      <c r="AG375">
        <f t="shared" si="16"/>
        <v>0</v>
      </c>
      <c r="AH375">
        <f t="shared" si="17"/>
        <v>0</v>
      </c>
      <c r="AI375" s="55" t="str">
        <f>IF(AH375=0,"",AH375/VLOOKUP(B375,Kraftvärmeprod!$B$1:$BC$480,MATCH("Summa tillförd energi exklusive rökgaskondensering",Kraftvärmeprod!$B$1:$BC$1,0),FALSE))</f>
        <v/>
      </c>
    </row>
    <row r="376" spans="1:35" x14ac:dyDescent="0.25">
      <c r="A376" s="28" t="s">
        <v>505</v>
      </c>
      <c r="B376" s="28" t="s">
        <v>508</v>
      </c>
      <c r="C376" s="28">
        <f>IF(ISERROR(1/VLOOKUP($B376,'Justerad allokering'!$B$2:$AG$462,MATCH(C$2,'Justerad allokering'!$B$2:$AF$2,0),FALSE)),VLOOKUP($B376,'Allokerad kvv'!$B$2:$AV$468,MATCH(C$2,'Allokerad kvv'!$B$2:$AV$2,0),FALSE),VLOOKUP($B376,'Justerad allokering'!$B$2:$AG$462,MATCH(C$2,'Justerad allokering'!$B$2:$AF$2,0),FALSE))</f>
        <v>0</v>
      </c>
      <c r="D376" s="28">
        <f>IF(ISERROR(1/VLOOKUP($B376,'Justerad allokering'!$B$2:$AG$462,MATCH(D$2,'Justerad allokering'!$B$2:$AF$2,0),FALSE)),VLOOKUP($B376,'Allokerad kvv'!$B$2:$AV$468,MATCH(D$2,'Allokerad kvv'!$B$2:$AV$2,0),FALSE),VLOOKUP($B376,'Justerad allokering'!$B$2:$AG$462,MATCH(D$2,'Justerad allokering'!$B$2:$AF$2,0),FALSE))</f>
        <v>0</v>
      </c>
      <c r="E376" s="28">
        <f>IF(ISERROR(1/VLOOKUP($B376,'Justerad allokering'!$B$2:$AG$462,MATCH(E$2,'Justerad allokering'!$B$2:$AF$2,0),FALSE)),VLOOKUP($B376,'Allokerad kvv'!$B$2:$AV$468,MATCH(E$2,'Allokerad kvv'!$B$2:$AV$2,0),FALSE),VLOOKUP($B376,'Justerad allokering'!$B$2:$AG$462,MATCH(E$2,'Justerad allokering'!$B$2:$AF$2,0),FALSE))</f>
        <v>0</v>
      </c>
      <c r="F376" s="28">
        <f>IF(ISERROR(1/VLOOKUP($B376,'Justerad allokering'!$B$2:$AG$462,MATCH(F$2,'Justerad allokering'!$B$2:$AF$2,0),FALSE)),VLOOKUP($B376,'Allokerad kvv'!$B$2:$AV$468,MATCH(F$2,'Allokerad kvv'!$B$2:$AV$2,0),FALSE),VLOOKUP($B376,'Justerad allokering'!$B$2:$AG$462,MATCH(F$2,'Justerad allokering'!$B$2:$AF$2,0),FALSE))</f>
        <v>0</v>
      </c>
      <c r="G376" s="28">
        <f>IF(ISERROR(1/VLOOKUP($B376,'Justerad allokering'!$B$2:$AG$462,MATCH(G$2,'Justerad allokering'!$B$2:$AF$2,0),FALSE)),VLOOKUP($B376,'Allokerad kvv'!$B$2:$AV$468,MATCH(G$2,'Allokerad kvv'!$B$2:$AV$2,0),FALSE),VLOOKUP($B376,'Justerad allokering'!$B$2:$AG$462,MATCH(G$2,'Justerad allokering'!$B$2:$AF$2,0),FALSE))</f>
        <v>0</v>
      </c>
      <c r="H376" s="28">
        <f>IF(ISERROR(1/VLOOKUP($B376,'Justerad allokering'!$B$2:$AG$462,MATCH(H$2,'Justerad allokering'!$B$2:$AF$2,0),FALSE)),VLOOKUP($B376,'Allokerad kvv'!$B$2:$AV$468,MATCH(H$2,'Allokerad kvv'!$B$2:$AV$2,0),FALSE),VLOOKUP($B376,'Justerad allokering'!$B$2:$AG$462,MATCH(H$2,'Justerad allokering'!$B$2:$AF$2,0),FALSE))</f>
        <v>0</v>
      </c>
      <c r="I376" s="28">
        <f>IF(ISERROR(1/VLOOKUP($B376,'Justerad allokering'!$B$2:$AG$462,MATCH(I$2,'Justerad allokering'!$B$2:$AF$2,0),FALSE)),VLOOKUP($B376,'Allokerad kvv'!$B$2:$AV$468,MATCH(I$2,'Allokerad kvv'!$B$2:$AV$2,0),FALSE),VLOOKUP($B376,'Justerad allokering'!$B$2:$AG$462,MATCH(I$2,'Justerad allokering'!$B$2:$AF$2,0),FALSE))</f>
        <v>0</v>
      </c>
      <c r="J376" s="28">
        <f>IF(ISERROR(1/VLOOKUP($B376,'Justerad allokering'!$B$2:$AG$462,MATCH(J$2,'Justerad allokering'!$B$2:$AF$2,0),FALSE)),VLOOKUP($B376,'Allokerad kvv'!$B$2:$AV$468,MATCH(J$2,'Allokerad kvv'!$B$2:$AV$2,0),FALSE),VLOOKUP($B376,'Justerad allokering'!$B$2:$AG$462,MATCH(J$2,'Justerad allokering'!$B$2:$AF$2,0),FALSE))</f>
        <v>0</v>
      </c>
      <c r="K376" s="28">
        <f>IF(ISERROR(1/VLOOKUP($B376,'Justerad allokering'!$B$2:$AG$462,MATCH(K$2,'Justerad allokering'!$B$2:$AF$2,0),FALSE)),VLOOKUP($B376,'Allokerad kvv'!$B$2:$AV$468,MATCH(K$2,'Allokerad kvv'!$B$2:$AV$2,0),FALSE),VLOOKUP($B376,'Justerad allokering'!$B$2:$AG$462,MATCH(K$2,'Justerad allokering'!$B$2:$AF$2,0),FALSE))</f>
        <v>0</v>
      </c>
      <c r="L376" s="28">
        <f>IF(ISERROR(1/VLOOKUP($B376,'Justerad allokering'!$B$2:$AG$462,MATCH(L$2,'Justerad allokering'!$B$2:$AF$2,0),FALSE)),VLOOKUP($B376,'Allokerad kvv'!$B$2:$AV$468,MATCH(L$2,'Allokerad kvv'!$B$2:$AV$2,0),FALSE),VLOOKUP($B376,'Justerad allokering'!$B$2:$AG$462,MATCH(L$2,'Justerad allokering'!$B$2:$AF$2,0),FALSE))</f>
        <v>0</v>
      </c>
      <c r="M376" s="28">
        <f>IF(ISERROR(1/VLOOKUP($B376,'Justerad allokering'!$B$2:$AG$462,MATCH(M$2,'Justerad allokering'!$B$2:$AF$2,0),FALSE)),VLOOKUP($B376,'Allokerad kvv'!$B$2:$AV$468,MATCH(M$2,'Allokerad kvv'!$B$2:$AV$2,0),FALSE),VLOOKUP($B376,'Justerad allokering'!$B$2:$AG$462,MATCH(M$2,'Justerad allokering'!$B$2:$AF$2,0),FALSE))</f>
        <v>0</v>
      </c>
      <c r="N376" s="28">
        <f>IF(ISERROR(1/VLOOKUP($B376,'Justerad allokering'!$B$2:$AG$462,MATCH(N$2,'Justerad allokering'!$B$2:$AF$2,0),FALSE)),VLOOKUP($B376,'Allokerad kvv'!$B$2:$AV$468,MATCH(N$2,'Allokerad kvv'!$B$2:$AV$2,0),FALSE),VLOOKUP($B376,'Justerad allokering'!$B$2:$AG$462,MATCH(N$2,'Justerad allokering'!$B$2:$AF$2,0),FALSE))</f>
        <v>0</v>
      </c>
      <c r="O376" s="28">
        <f>IF(ISERROR(1/VLOOKUP($B376,'Justerad allokering'!$B$2:$AG$462,MATCH(O$2,'Justerad allokering'!$B$2:$AF$2,0),FALSE)),VLOOKUP($B376,'Allokerad kvv'!$B$2:$AV$468,MATCH(O$2,'Allokerad kvv'!$B$2:$AV$2,0),FALSE),VLOOKUP($B376,'Justerad allokering'!$B$2:$AG$462,MATCH(O$2,'Justerad allokering'!$B$2:$AF$2,0),FALSE))</f>
        <v>0</v>
      </c>
      <c r="P376" s="28">
        <f>IF(ISERROR(1/VLOOKUP($B376,'Justerad allokering'!$B$2:$AG$462,MATCH(P$2,'Justerad allokering'!$B$2:$AF$2,0),FALSE)),VLOOKUP($B376,'Allokerad kvv'!$B$2:$AV$468,MATCH(P$2,'Allokerad kvv'!$B$2:$AV$2,0),FALSE),VLOOKUP($B376,'Justerad allokering'!$B$2:$AG$462,MATCH(P$2,'Justerad allokering'!$B$2:$AF$2,0),FALSE))</f>
        <v>0</v>
      </c>
      <c r="Q376" s="28">
        <f>IF(ISERROR(1/VLOOKUP($B376,'Justerad allokering'!$B$2:$AG$462,MATCH(Q$2,'Justerad allokering'!$B$2:$AF$2,0),FALSE)),VLOOKUP($B376,'Allokerad kvv'!$B$2:$AV$468,MATCH(Q$2,'Allokerad kvv'!$B$2:$AV$2,0),FALSE),VLOOKUP($B376,'Justerad allokering'!$B$2:$AG$462,MATCH(Q$2,'Justerad allokering'!$B$2:$AF$2,0),FALSE))</f>
        <v>0</v>
      </c>
      <c r="R376" s="28">
        <f>IF(ISERROR(1/VLOOKUP($B376,'Justerad allokering'!$B$2:$AG$462,MATCH(R$2,'Justerad allokering'!$B$2:$AF$2,0),FALSE)),VLOOKUP($B376,'Allokerad kvv'!$B$2:$AV$468,MATCH(R$2,'Allokerad kvv'!$B$2:$AV$2,0),FALSE),VLOOKUP($B376,'Justerad allokering'!$B$2:$AG$462,MATCH(R$2,'Justerad allokering'!$B$2:$AF$2,0),FALSE))</f>
        <v>0</v>
      </c>
      <c r="S376" s="28">
        <f>IF(ISERROR(1/VLOOKUP($B376,'Justerad allokering'!$B$2:$AG$462,MATCH(S$2,'Justerad allokering'!$B$2:$AF$2,0),FALSE)),VLOOKUP($B376,'Allokerad kvv'!$B$2:$AV$468,MATCH(S$2,'Allokerad kvv'!$B$2:$AV$2,0),FALSE),VLOOKUP($B376,'Justerad allokering'!$B$2:$AG$462,MATCH(S$2,'Justerad allokering'!$B$2:$AF$2,0),FALSE))</f>
        <v>0</v>
      </c>
      <c r="T376" s="28">
        <f>IF(ISERROR(1/VLOOKUP($B376,'Justerad allokering'!$B$2:$AG$462,MATCH(T$2,'Justerad allokering'!$B$2:$AF$2,0),FALSE)),VLOOKUP($B376,'Allokerad kvv'!$B$2:$AV$468,MATCH(T$2,'Allokerad kvv'!$B$2:$AV$2,0),FALSE),VLOOKUP($B376,'Justerad allokering'!$B$2:$AG$462,MATCH(T$2,'Justerad allokering'!$B$2:$AF$2,0),FALSE))</f>
        <v>0</v>
      </c>
      <c r="U376" s="28">
        <f>IF(ISERROR(1/VLOOKUP($B376,'Justerad allokering'!$B$2:$AG$462,MATCH(U$2,'Justerad allokering'!$B$2:$AF$2,0),FALSE)),VLOOKUP($B376,'Allokerad kvv'!$B$2:$AV$468,MATCH(U$2,'Allokerad kvv'!$B$2:$AV$2,0),FALSE),VLOOKUP($B376,'Justerad allokering'!$B$2:$AG$462,MATCH(U$2,'Justerad allokering'!$B$2:$AF$2,0),FALSE))</f>
        <v>0</v>
      </c>
      <c r="V376" s="28">
        <f>IF(ISERROR(1/VLOOKUP($B376,'Justerad allokering'!$B$2:$AG$462,MATCH(V$2,'Justerad allokering'!$B$2:$AF$2,0),FALSE)),VLOOKUP($B376,'Allokerad kvv'!$B$2:$AV$468,MATCH(V$2,'Allokerad kvv'!$B$2:$AV$2,0),FALSE),VLOOKUP($B376,'Justerad allokering'!$B$2:$AG$462,MATCH(V$2,'Justerad allokering'!$B$2:$AF$2,0),FALSE))</f>
        <v>0</v>
      </c>
      <c r="W376" s="28">
        <f>IF(ISERROR(1/VLOOKUP($B376,'Justerad allokering'!$B$2:$AG$462,MATCH(W$2,'Justerad allokering'!$B$2:$AF$2,0),FALSE)),VLOOKUP($B376,'Allokerad kvv'!$B$2:$AV$468,MATCH(W$2,'Allokerad kvv'!$B$2:$AV$2,0),FALSE),VLOOKUP($B376,'Justerad allokering'!$B$2:$AG$462,MATCH(W$2,'Justerad allokering'!$B$2:$AF$2,0),FALSE))</f>
        <v>0</v>
      </c>
      <c r="X376" s="28">
        <f>IF(ISERROR(1/VLOOKUP($B376,'Justerad allokering'!$B$2:$AG$462,MATCH(X$2,'Justerad allokering'!$B$2:$AF$2,0),FALSE)),VLOOKUP($B376,'Allokerad kvv'!$B$2:$AV$468,MATCH(X$2,'Allokerad kvv'!$B$2:$AV$2,0),FALSE),VLOOKUP($B376,'Justerad allokering'!$B$2:$AG$462,MATCH(X$2,'Justerad allokering'!$B$2:$AF$2,0),FALSE))</f>
        <v>0</v>
      </c>
      <c r="Y376" s="28">
        <f>IF(ISERROR(1/VLOOKUP($B376,'Justerad allokering'!$B$2:$AG$462,MATCH(Y$2,'Justerad allokering'!$B$2:$AF$2,0),FALSE)),VLOOKUP($B376,'Allokerad kvv'!$B$2:$AV$468,MATCH(Y$2,'Allokerad kvv'!$B$2:$AV$2,0),FALSE),VLOOKUP($B376,'Justerad allokering'!$B$2:$AG$462,MATCH(Y$2,'Justerad allokering'!$B$2:$AF$2,0),FALSE))</f>
        <v>0</v>
      </c>
      <c r="Z376" s="28">
        <f>IF(ISERROR(1/VLOOKUP($B376,'Justerad allokering'!$B$2:$AG$462,MATCH(Z$2,'Justerad allokering'!$B$2:$AF$2,0),FALSE)),VLOOKUP($B376,'Allokerad kvv'!$B$2:$AV$468,MATCH(Z$2,'Allokerad kvv'!$B$2:$AV$2,0),FALSE),VLOOKUP($B376,'Justerad allokering'!$B$2:$AG$462,MATCH(Z$2,'Justerad allokering'!$B$2:$AF$2,0),FALSE))</f>
        <v>0</v>
      </c>
      <c r="AA376" s="28"/>
      <c r="AB376" s="28"/>
      <c r="AE376">
        <f t="shared" si="15"/>
        <v>0</v>
      </c>
      <c r="AG376">
        <f t="shared" si="16"/>
        <v>0</v>
      </c>
      <c r="AH376">
        <f t="shared" si="17"/>
        <v>0</v>
      </c>
      <c r="AI376" s="55" t="str">
        <f>IF(AH376=0,"",AH376/VLOOKUP(B376,Kraftvärmeprod!$B$1:$BC$480,MATCH("Summa tillförd energi exklusive rökgaskondensering",Kraftvärmeprod!$B$1:$BC$1,0),FALSE))</f>
        <v/>
      </c>
    </row>
    <row r="377" spans="1:35" x14ac:dyDescent="0.25">
      <c r="A377" s="28" t="s">
        <v>505</v>
      </c>
      <c r="B377" s="28" t="s">
        <v>509</v>
      </c>
      <c r="C377" s="28">
        <f>IF(ISERROR(1/VLOOKUP($B377,'Justerad allokering'!$B$2:$AG$462,MATCH(C$2,'Justerad allokering'!$B$2:$AF$2,0),FALSE)),VLOOKUP($B377,'Allokerad kvv'!$B$2:$AV$468,MATCH(C$2,'Allokerad kvv'!$B$2:$AV$2,0),FALSE),VLOOKUP($B377,'Justerad allokering'!$B$2:$AG$462,MATCH(C$2,'Justerad allokering'!$B$2:$AF$2,0),FALSE))</f>
        <v>0</v>
      </c>
      <c r="D377" s="28">
        <f>IF(ISERROR(1/VLOOKUP($B377,'Justerad allokering'!$B$2:$AG$462,MATCH(D$2,'Justerad allokering'!$B$2:$AF$2,0),FALSE)),VLOOKUP($B377,'Allokerad kvv'!$B$2:$AV$468,MATCH(D$2,'Allokerad kvv'!$B$2:$AV$2,0),FALSE),VLOOKUP($B377,'Justerad allokering'!$B$2:$AG$462,MATCH(D$2,'Justerad allokering'!$B$2:$AF$2,0),FALSE))</f>
        <v>0</v>
      </c>
      <c r="E377" s="28">
        <f>IF(ISERROR(1/VLOOKUP($B377,'Justerad allokering'!$B$2:$AG$462,MATCH(E$2,'Justerad allokering'!$B$2:$AF$2,0),FALSE)),VLOOKUP($B377,'Allokerad kvv'!$B$2:$AV$468,MATCH(E$2,'Allokerad kvv'!$B$2:$AV$2,0),FALSE),VLOOKUP($B377,'Justerad allokering'!$B$2:$AG$462,MATCH(E$2,'Justerad allokering'!$B$2:$AF$2,0),FALSE))</f>
        <v>0</v>
      </c>
      <c r="F377" s="28">
        <f>IF(ISERROR(1/VLOOKUP($B377,'Justerad allokering'!$B$2:$AG$462,MATCH(F$2,'Justerad allokering'!$B$2:$AF$2,0),FALSE)),VLOOKUP($B377,'Allokerad kvv'!$B$2:$AV$468,MATCH(F$2,'Allokerad kvv'!$B$2:$AV$2,0),FALSE),VLOOKUP($B377,'Justerad allokering'!$B$2:$AG$462,MATCH(F$2,'Justerad allokering'!$B$2:$AF$2,0),FALSE))</f>
        <v>0</v>
      </c>
      <c r="G377" s="28">
        <f>IF(ISERROR(1/VLOOKUP($B377,'Justerad allokering'!$B$2:$AG$462,MATCH(G$2,'Justerad allokering'!$B$2:$AF$2,0),FALSE)),VLOOKUP($B377,'Allokerad kvv'!$B$2:$AV$468,MATCH(G$2,'Allokerad kvv'!$B$2:$AV$2,0),FALSE),VLOOKUP($B377,'Justerad allokering'!$B$2:$AG$462,MATCH(G$2,'Justerad allokering'!$B$2:$AF$2,0),FALSE))</f>
        <v>0</v>
      </c>
      <c r="H377" s="28">
        <f>IF(ISERROR(1/VLOOKUP($B377,'Justerad allokering'!$B$2:$AG$462,MATCH(H$2,'Justerad allokering'!$B$2:$AF$2,0),FALSE)),VLOOKUP($B377,'Allokerad kvv'!$B$2:$AV$468,MATCH(H$2,'Allokerad kvv'!$B$2:$AV$2,0),FALSE),VLOOKUP($B377,'Justerad allokering'!$B$2:$AG$462,MATCH(H$2,'Justerad allokering'!$B$2:$AF$2,0),FALSE))</f>
        <v>0</v>
      </c>
      <c r="I377" s="28">
        <f>IF(ISERROR(1/VLOOKUP($B377,'Justerad allokering'!$B$2:$AG$462,MATCH(I$2,'Justerad allokering'!$B$2:$AF$2,0),FALSE)),VLOOKUP($B377,'Allokerad kvv'!$B$2:$AV$468,MATCH(I$2,'Allokerad kvv'!$B$2:$AV$2,0),FALSE),VLOOKUP($B377,'Justerad allokering'!$B$2:$AG$462,MATCH(I$2,'Justerad allokering'!$B$2:$AF$2,0),FALSE))</f>
        <v>0</v>
      </c>
      <c r="J377" s="28">
        <f>IF(ISERROR(1/VLOOKUP($B377,'Justerad allokering'!$B$2:$AG$462,MATCH(J$2,'Justerad allokering'!$B$2:$AF$2,0),FALSE)),VLOOKUP($B377,'Allokerad kvv'!$B$2:$AV$468,MATCH(J$2,'Allokerad kvv'!$B$2:$AV$2,0),FALSE),VLOOKUP($B377,'Justerad allokering'!$B$2:$AG$462,MATCH(J$2,'Justerad allokering'!$B$2:$AF$2,0),FALSE))</f>
        <v>0</v>
      </c>
      <c r="K377" s="28">
        <f>IF(ISERROR(1/VLOOKUP($B377,'Justerad allokering'!$B$2:$AG$462,MATCH(K$2,'Justerad allokering'!$B$2:$AF$2,0),FALSE)),VLOOKUP($B377,'Allokerad kvv'!$B$2:$AV$468,MATCH(K$2,'Allokerad kvv'!$B$2:$AV$2,0),FALSE),VLOOKUP($B377,'Justerad allokering'!$B$2:$AG$462,MATCH(K$2,'Justerad allokering'!$B$2:$AF$2,0),FALSE))</f>
        <v>0</v>
      </c>
      <c r="L377" s="28">
        <f>IF(ISERROR(1/VLOOKUP($B377,'Justerad allokering'!$B$2:$AG$462,MATCH(L$2,'Justerad allokering'!$B$2:$AF$2,0),FALSE)),VLOOKUP($B377,'Allokerad kvv'!$B$2:$AV$468,MATCH(L$2,'Allokerad kvv'!$B$2:$AV$2,0),FALSE),VLOOKUP($B377,'Justerad allokering'!$B$2:$AG$462,MATCH(L$2,'Justerad allokering'!$B$2:$AF$2,0),FALSE))</f>
        <v>0</v>
      </c>
      <c r="M377" s="28">
        <f>IF(ISERROR(1/VLOOKUP($B377,'Justerad allokering'!$B$2:$AG$462,MATCH(M$2,'Justerad allokering'!$B$2:$AF$2,0),FALSE)),VLOOKUP($B377,'Allokerad kvv'!$B$2:$AV$468,MATCH(M$2,'Allokerad kvv'!$B$2:$AV$2,0),FALSE),VLOOKUP($B377,'Justerad allokering'!$B$2:$AG$462,MATCH(M$2,'Justerad allokering'!$B$2:$AF$2,0),FALSE))</f>
        <v>0</v>
      </c>
      <c r="N377" s="28">
        <f>IF(ISERROR(1/VLOOKUP($B377,'Justerad allokering'!$B$2:$AG$462,MATCH(N$2,'Justerad allokering'!$B$2:$AF$2,0),FALSE)),VLOOKUP($B377,'Allokerad kvv'!$B$2:$AV$468,MATCH(N$2,'Allokerad kvv'!$B$2:$AV$2,0),FALSE),VLOOKUP($B377,'Justerad allokering'!$B$2:$AG$462,MATCH(N$2,'Justerad allokering'!$B$2:$AF$2,0),FALSE))</f>
        <v>0</v>
      </c>
      <c r="O377" s="28">
        <f>IF(ISERROR(1/VLOOKUP($B377,'Justerad allokering'!$B$2:$AG$462,MATCH(O$2,'Justerad allokering'!$B$2:$AF$2,0),FALSE)),VLOOKUP($B377,'Allokerad kvv'!$B$2:$AV$468,MATCH(O$2,'Allokerad kvv'!$B$2:$AV$2,0),FALSE),VLOOKUP($B377,'Justerad allokering'!$B$2:$AG$462,MATCH(O$2,'Justerad allokering'!$B$2:$AF$2,0),FALSE))</f>
        <v>0</v>
      </c>
      <c r="P377" s="28">
        <f>IF(ISERROR(1/VLOOKUP($B377,'Justerad allokering'!$B$2:$AG$462,MATCH(P$2,'Justerad allokering'!$B$2:$AF$2,0),FALSE)),VLOOKUP($B377,'Allokerad kvv'!$B$2:$AV$468,MATCH(P$2,'Allokerad kvv'!$B$2:$AV$2,0),FALSE),VLOOKUP($B377,'Justerad allokering'!$B$2:$AG$462,MATCH(P$2,'Justerad allokering'!$B$2:$AF$2,0),FALSE))</f>
        <v>0</v>
      </c>
      <c r="Q377" s="28">
        <f>IF(ISERROR(1/VLOOKUP($B377,'Justerad allokering'!$B$2:$AG$462,MATCH(Q$2,'Justerad allokering'!$B$2:$AF$2,0),FALSE)),VLOOKUP($B377,'Allokerad kvv'!$B$2:$AV$468,MATCH(Q$2,'Allokerad kvv'!$B$2:$AV$2,0),FALSE),VLOOKUP($B377,'Justerad allokering'!$B$2:$AG$462,MATCH(Q$2,'Justerad allokering'!$B$2:$AF$2,0),FALSE))</f>
        <v>0</v>
      </c>
      <c r="R377" s="28">
        <f>IF(ISERROR(1/VLOOKUP($B377,'Justerad allokering'!$B$2:$AG$462,MATCH(R$2,'Justerad allokering'!$B$2:$AF$2,0),FALSE)),VLOOKUP($B377,'Allokerad kvv'!$B$2:$AV$468,MATCH(R$2,'Allokerad kvv'!$B$2:$AV$2,0),FALSE),VLOOKUP($B377,'Justerad allokering'!$B$2:$AG$462,MATCH(R$2,'Justerad allokering'!$B$2:$AF$2,0),FALSE))</f>
        <v>0</v>
      </c>
      <c r="S377" s="28">
        <f>IF(ISERROR(1/VLOOKUP($B377,'Justerad allokering'!$B$2:$AG$462,MATCH(S$2,'Justerad allokering'!$B$2:$AF$2,0),FALSE)),VLOOKUP($B377,'Allokerad kvv'!$B$2:$AV$468,MATCH(S$2,'Allokerad kvv'!$B$2:$AV$2,0),FALSE),VLOOKUP($B377,'Justerad allokering'!$B$2:$AG$462,MATCH(S$2,'Justerad allokering'!$B$2:$AF$2,0),FALSE))</f>
        <v>0</v>
      </c>
      <c r="T377" s="28">
        <f>IF(ISERROR(1/VLOOKUP($B377,'Justerad allokering'!$B$2:$AG$462,MATCH(T$2,'Justerad allokering'!$B$2:$AF$2,0),FALSE)),VLOOKUP($B377,'Allokerad kvv'!$B$2:$AV$468,MATCH(T$2,'Allokerad kvv'!$B$2:$AV$2,0),FALSE),VLOOKUP($B377,'Justerad allokering'!$B$2:$AG$462,MATCH(T$2,'Justerad allokering'!$B$2:$AF$2,0),FALSE))</f>
        <v>0</v>
      </c>
      <c r="U377" s="28">
        <f>IF(ISERROR(1/VLOOKUP($B377,'Justerad allokering'!$B$2:$AG$462,MATCH(U$2,'Justerad allokering'!$B$2:$AF$2,0),FALSE)),VLOOKUP($B377,'Allokerad kvv'!$B$2:$AV$468,MATCH(U$2,'Allokerad kvv'!$B$2:$AV$2,0),FALSE),VLOOKUP($B377,'Justerad allokering'!$B$2:$AG$462,MATCH(U$2,'Justerad allokering'!$B$2:$AF$2,0),FALSE))</f>
        <v>0</v>
      </c>
      <c r="V377" s="28">
        <f>IF(ISERROR(1/VLOOKUP($B377,'Justerad allokering'!$B$2:$AG$462,MATCH(V$2,'Justerad allokering'!$B$2:$AF$2,0),FALSE)),VLOOKUP($B377,'Allokerad kvv'!$B$2:$AV$468,MATCH(V$2,'Allokerad kvv'!$B$2:$AV$2,0),FALSE),VLOOKUP($B377,'Justerad allokering'!$B$2:$AG$462,MATCH(V$2,'Justerad allokering'!$B$2:$AF$2,0),FALSE))</f>
        <v>0</v>
      </c>
      <c r="W377" s="28">
        <f>IF(ISERROR(1/VLOOKUP($B377,'Justerad allokering'!$B$2:$AG$462,MATCH(W$2,'Justerad allokering'!$B$2:$AF$2,0),FALSE)),VLOOKUP($B377,'Allokerad kvv'!$B$2:$AV$468,MATCH(W$2,'Allokerad kvv'!$B$2:$AV$2,0),FALSE),VLOOKUP($B377,'Justerad allokering'!$B$2:$AG$462,MATCH(W$2,'Justerad allokering'!$B$2:$AF$2,0),FALSE))</f>
        <v>0</v>
      </c>
      <c r="X377" s="28">
        <f>IF(ISERROR(1/VLOOKUP($B377,'Justerad allokering'!$B$2:$AG$462,MATCH(X$2,'Justerad allokering'!$B$2:$AF$2,0),FALSE)),VLOOKUP($B377,'Allokerad kvv'!$B$2:$AV$468,MATCH(X$2,'Allokerad kvv'!$B$2:$AV$2,0),FALSE),VLOOKUP($B377,'Justerad allokering'!$B$2:$AG$462,MATCH(X$2,'Justerad allokering'!$B$2:$AF$2,0),FALSE))</f>
        <v>0</v>
      </c>
      <c r="Y377" s="28">
        <f>IF(ISERROR(1/VLOOKUP($B377,'Justerad allokering'!$B$2:$AG$462,MATCH(Y$2,'Justerad allokering'!$B$2:$AF$2,0),FALSE)),VLOOKUP($B377,'Allokerad kvv'!$B$2:$AV$468,MATCH(Y$2,'Allokerad kvv'!$B$2:$AV$2,0),FALSE),VLOOKUP($B377,'Justerad allokering'!$B$2:$AG$462,MATCH(Y$2,'Justerad allokering'!$B$2:$AF$2,0),FALSE))</f>
        <v>0</v>
      </c>
      <c r="Z377" s="28">
        <f>IF(ISERROR(1/VLOOKUP($B377,'Justerad allokering'!$B$2:$AG$462,MATCH(Z$2,'Justerad allokering'!$B$2:$AF$2,0),FALSE)),VLOOKUP($B377,'Allokerad kvv'!$B$2:$AV$468,MATCH(Z$2,'Allokerad kvv'!$B$2:$AV$2,0),FALSE),VLOOKUP($B377,'Justerad allokering'!$B$2:$AG$462,MATCH(Z$2,'Justerad allokering'!$B$2:$AF$2,0),FALSE))</f>
        <v>0</v>
      </c>
      <c r="AA377" s="28"/>
      <c r="AB377" s="28"/>
      <c r="AE377">
        <f t="shared" si="15"/>
        <v>0</v>
      </c>
      <c r="AG377">
        <f t="shared" si="16"/>
        <v>0</v>
      </c>
      <c r="AH377">
        <f t="shared" si="17"/>
        <v>0</v>
      </c>
      <c r="AI377" s="55" t="str">
        <f>IF(AH377=0,"",AH377/VLOOKUP(B377,Kraftvärmeprod!$B$1:$BC$480,MATCH("Summa tillförd energi exklusive rökgaskondensering",Kraftvärmeprod!$B$1:$BC$1,0),FALSE))</f>
        <v/>
      </c>
    </row>
    <row r="378" spans="1:35" x14ac:dyDescent="0.25">
      <c r="A378" s="28" t="s">
        <v>505</v>
      </c>
      <c r="B378" s="28" t="s">
        <v>510</v>
      </c>
      <c r="C378" s="28">
        <f>IF(ISERROR(1/VLOOKUP($B378,'Justerad allokering'!$B$2:$AG$462,MATCH(C$2,'Justerad allokering'!$B$2:$AF$2,0),FALSE)),VLOOKUP($B378,'Allokerad kvv'!$B$2:$AV$468,MATCH(C$2,'Allokerad kvv'!$B$2:$AV$2,0),FALSE),VLOOKUP($B378,'Justerad allokering'!$B$2:$AG$462,MATCH(C$2,'Justerad allokering'!$B$2:$AF$2,0),FALSE))</f>
        <v>239.5</v>
      </c>
      <c r="D378" s="28">
        <f>IF(ISERROR(1/VLOOKUP($B378,'Justerad allokering'!$B$2:$AG$462,MATCH(D$2,'Justerad allokering'!$B$2:$AF$2,0),FALSE)),VLOOKUP($B378,'Allokerad kvv'!$B$2:$AV$468,MATCH(D$2,'Allokerad kvv'!$B$2:$AV$2,0),FALSE),VLOOKUP($B378,'Justerad allokering'!$B$2:$AG$462,MATCH(D$2,'Justerad allokering'!$B$2:$AF$2,0),FALSE))</f>
        <v>0</v>
      </c>
      <c r="E378" s="28">
        <f>IF(ISERROR(1/VLOOKUP($B378,'Justerad allokering'!$B$2:$AG$462,MATCH(E$2,'Justerad allokering'!$B$2:$AF$2,0),FALSE)),VLOOKUP($B378,'Allokerad kvv'!$B$2:$AV$468,MATCH(E$2,'Allokerad kvv'!$B$2:$AV$2,0),FALSE),VLOOKUP($B378,'Justerad allokering'!$B$2:$AG$462,MATCH(E$2,'Justerad allokering'!$B$2:$AF$2,0),FALSE))</f>
        <v>86</v>
      </c>
      <c r="F378" s="28">
        <f>IF(ISERROR(1/VLOOKUP($B378,'Justerad allokering'!$B$2:$AG$462,MATCH(F$2,'Justerad allokering'!$B$2:$AF$2,0),FALSE)),VLOOKUP($B378,'Allokerad kvv'!$B$2:$AV$468,MATCH(F$2,'Allokerad kvv'!$B$2:$AV$2,0),FALSE),VLOOKUP($B378,'Justerad allokering'!$B$2:$AG$462,MATCH(F$2,'Justerad allokering'!$B$2:$AF$2,0),FALSE))</f>
        <v>0</v>
      </c>
      <c r="G378" s="28">
        <f>IF(ISERROR(1/VLOOKUP($B378,'Justerad allokering'!$B$2:$AG$462,MATCH(G$2,'Justerad allokering'!$B$2:$AF$2,0),FALSE)),VLOOKUP($B378,'Allokerad kvv'!$B$2:$AV$468,MATCH(G$2,'Allokerad kvv'!$B$2:$AV$2,0),FALSE),VLOOKUP($B378,'Justerad allokering'!$B$2:$AG$462,MATCH(G$2,'Justerad allokering'!$B$2:$AF$2,0),FALSE))</f>
        <v>10.3</v>
      </c>
      <c r="H378" s="28">
        <f>IF(ISERROR(1/VLOOKUP($B378,'Justerad allokering'!$B$2:$AG$462,MATCH(H$2,'Justerad allokering'!$B$2:$AF$2,0),FALSE)),VLOOKUP($B378,'Allokerad kvv'!$B$2:$AV$468,MATCH(H$2,'Allokerad kvv'!$B$2:$AV$2,0),FALSE),VLOOKUP($B378,'Justerad allokering'!$B$2:$AG$462,MATCH(H$2,'Justerad allokering'!$B$2:$AF$2,0),FALSE))</f>
        <v>0</v>
      </c>
      <c r="I378" s="28">
        <f>IF(ISERROR(1/VLOOKUP($B378,'Justerad allokering'!$B$2:$AG$462,MATCH(I$2,'Justerad allokering'!$B$2:$AF$2,0),FALSE)),VLOOKUP($B378,'Allokerad kvv'!$B$2:$AV$468,MATCH(I$2,'Allokerad kvv'!$B$2:$AV$2,0),FALSE),VLOOKUP($B378,'Justerad allokering'!$B$2:$AG$462,MATCH(I$2,'Justerad allokering'!$B$2:$AF$2,0),FALSE))</f>
        <v>0</v>
      </c>
      <c r="J378" s="28">
        <f>IF(ISERROR(1/VLOOKUP($B378,'Justerad allokering'!$B$2:$AG$462,MATCH(J$2,'Justerad allokering'!$B$2:$AF$2,0),FALSE)),VLOOKUP($B378,'Allokerad kvv'!$B$2:$AV$468,MATCH(J$2,'Allokerad kvv'!$B$2:$AV$2,0),FALSE),VLOOKUP($B378,'Justerad allokering'!$B$2:$AG$462,MATCH(J$2,'Justerad allokering'!$B$2:$AF$2,0),FALSE))</f>
        <v>72.599999999999994</v>
      </c>
      <c r="K378" s="28">
        <f>IF(ISERROR(1/VLOOKUP($B378,'Justerad allokering'!$B$2:$AG$462,MATCH(K$2,'Justerad allokering'!$B$2:$AF$2,0),FALSE)),VLOOKUP($B378,'Allokerad kvv'!$B$2:$AV$468,MATCH(K$2,'Allokerad kvv'!$B$2:$AV$2,0),FALSE),VLOOKUP($B378,'Justerad allokering'!$B$2:$AG$462,MATCH(K$2,'Justerad allokering'!$B$2:$AF$2,0),FALSE))</f>
        <v>22.6</v>
      </c>
      <c r="L378" s="28">
        <f>IF(ISERROR(1/VLOOKUP($B378,'Justerad allokering'!$B$2:$AG$462,MATCH(L$2,'Justerad allokering'!$B$2:$AF$2,0),FALSE)),VLOOKUP($B378,'Allokerad kvv'!$B$2:$AV$468,MATCH(L$2,'Allokerad kvv'!$B$2:$AV$2,0),FALSE),VLOOKUP($B378,'Justerad allokering'!$B$2:$AG$462,MATCH(L$2,'Justerad allokering'!$B$2:$AF$2,0),FALSE))</f>
        <v>0</v>
      </c>
      <c r="M378" s="28">
        <f>IF(ISERROR(1/VLOOKUP($B378,'Justerad allokering'!$B$2:$AG$462,MATCH(M$2,'Justerad allokering'!$B$2:$AF$2,0),FALSE)),VLOOKUP($B378,'Allokerad kvv'!$B$2:$AV$468,MATCH(M$2,'Allokerad kvv'!$B$2:$AV$2,0),FALSE),VLOOKUP($B378,'Justerad allokering'!$B$2:$AG$462,MATCH(M$2,'Justerad allokering'!$B$2:$AF$2,0),FALSE))</f>
        <v>0.3</v>
      </c>
      <c r="N378" s="28">
        <f>IF(ISERROR(1/VLOOKUP($B378,'Justerad allokering'!$B$2:$AG$462,MATCH(N$2,'Justerad allokering'!$B$2:$AF$2,0),FALSE)),VLOOKUP($B378,'Allokerad kvv'!$B$2:$AV$468,MATCH(N$2,'Allokerad kvv'!$B$2:$AV$2,0),FALSE),VLOOKUP($B378,'Justerad allokering'!$B$2:$AG$462,MATCH(N$2,'Justerad allokering'!$B$2:$AF$2,0),FALSE))</f>
        <v>178.79400000000001</v>
      </c>
      <c r="O378" s="28">
        <f>IF(ISERROR(1/VLOOKUP($B378,'Justerad allokering'!$B$2:$AG$462,MATCH(O$2,'Justerad allokering'!$B$2:$AF$2,0),FALSE)),VLOOKUP($B378,'Allokerad kvv'!$B$2:$AV$468,MATCH(O$2,'Allokerad kvv'!$B$2:$AV$2,0),FALSE),VLOOKUP($B378,'Justerad allokering'!$B$2:$AG$462,MATCH(O$2,'Justerad allokering'!$B$2:$AF$2,0),FALSE))</f>
        <v>43</v>
      </c>
      <c r="P378" s="28">
        <f>IF(ISERROR(1/VLOOKUP($B378,'Justerad allokering'!$B$2:$AG$462,MATCH(P$2,'Justerad allokering'!$B$2:$AF$2,0),FALSE)),VLOOKUP($B378,'Allokerad kvv'!$B$2:$AV$468,MATCH(P$2,'Allokerad kvv'!$B$2:$AV$2,0),FALSE),VLOOKUP($B378,'Justerad allokering'!$B$2:$AG$462,MATCH(P$2,'Justerad allokering'!$B$2:$AF$2,0),FALSE))</f>
        <v>20.9</v>
      </c>
      <c r="Q378" s="28">
        <f>IF(ISERROR(1/VLOOKUP($B378,'Justerad allokering'!$B$2:$AG$462,MATCH(Q$2,'Justerad allokering'!$B$2:$AF$2,0),FALSE)),VLOOKUP($B378,'Allokerad kvv'!$B$2:$AV$468,MATCH(Q$2,'Allokerad kvv'!$B$2:$AV$2,0),FALSE),VLOOKUP($B378,'Justerad allokering'!$B$2:$AG$462,MATCH(Q$2,'Justerad allokering'!$B$2:$AF$2,0),FALSE))</f>
        <v>0</v>
      </c>
      <c r="R378" s="28">
        <f>IF(ISERROR(1/VLOOKUP($B378,'Justerad allokering'!$B$2:$AG$462,MATCH(R$2,'Justerad allokering'!$B$2:$AF$2,0),FALSE)),VLOOKUP($B378,'Allokerad kvv'!$B$2:$AV$468,MATCH(R$2,'Allokerad kvv'!$B$2:$AV$2,0),FALSE),VLOOKUP($B378,'Justerad allokering'!$B$2:$AG$462,MATCH(R$2,'Justerad allokering'!$B$2:$AF$2,0),FALSE))</f>
        <v>0</v>
      </c>
      <c r="S378" s="28">
        <f>IF(ISERROR(1/VLOOKUP($B378,'Justerad allokering'!$B$2:$AG$462,MATCH(S$2,'Justerad allokering'!$B$2:$AF$2,0),FALSE)),VLOOKUP($B378,'Allokerad kvv'!$B$2:$AV$468,MATCH(S$2,'Allokerad kvv'!$B$2:$AV$2,0),FALSE),VLOOKUP($B378,'Justerad allokering'!$B$2:$AG$462,MATCH(S$2,'Justerad allokering'!$B$2:$AF$2,0),FALSE))</f>
        <v>22.2</v>
      </c>
      <c r="T378" s="28">
        <f>IF(ISERROR(1/VLOOKUP($B378,'Justerad allokering'!$B$2:$AG$462,MATCH(T$2,'Justerad allokering'!$B$2:$AF$2,0),FALSE)),VLOOKUP($B378,'Allokerad kvv'!$B$2:$AV$468,MATCH(T$2,'Allokerad kvv'!$B$2:$AV$2,0),FALSE),VLOOKUP($B378,'Justerad allokering'!$B$2:$AG$462,MATCH(T$2,'Justerad allokering'!$B$2:$AF$2,0),FALSE))</f>
        <v>0</v>
      </c>
      <c r="U378" s="28">
        <f>IF(ISERROR(1/VLOOKUP($B378,'Justerad allokering'!$B$2:$AG$462,MATCH(U$2,'Justerad allokering'!$B$2:$AF$2,0),FALSE)),VLOOKUP($B378,'Allokerad kvv'!$B$2:$AV$468,MATCH(U$2,'Allokerad kvv'!$B$2:$AV$2,0),FALSE),VLOOKUP($B378,'Justerad allokering'!$B$2:$AG$462,MATCH(U$2,'Justerad allokering'!$B$2:$AF$2,0),FALSE))</f>
        <v>0</v>
      </c>
      <c r="V378" s="28">
        <f>IF(ISERROR(1/VLOOKUP($B378,'Justerad allokering'!$B$2:$AG$462,MATCH(V$2,'Justerad allokering'!$B$2:$AF$2,0),FALSE)),VLOOKUP($B378,'Allokerad kvv'!$B$2:$AV$468,MATCH(V$2,'Allokerad kvv'!$B$2:$AV$2,0),FALSE),VLOOKUP($B378,'Justerad allokering'!$B$2:$AG$462,MATCH(V$2,'Justerad allokering'!$B$2:$AF$2,0),FALSE))</f>
        <v>0</v>
      </c>
      <c r="W378" s="28">
        <f>IF(ISERROR(1/VLOOKUP($B378,'Justerad allokering'!$B$2:$AG$462,MATCH(W$2,'Justerad allokering'!$B$2:$AF$2,0),FALSE)),VLOOKUP($B378,'Allokerad kvv'!$B$2:$AV$468,MATCH(W$2,'Allokerad kvv'!$B$2:$AV$2,0),FALSE),VLOOKUP($B378,'Justerad allokering'!$B$2:$AG$462,MATCH(W$2,'Justerad allokering'!$B$2:$AF$2,0),FALSE))</f>
        <v>0</v>
      </c>
      <c r="X378" s="28">
        <f>IF(ISERROR(1/VLOOKUP($B378,'Justerad allokering'!$B$2:$AG$462,MATCH(X$2,'Justerad allokering'!$B$2:$AF$2,0),FALSE)),VLOOKUP($B378,'Allokerad kvv'!$B$2:$AV$468,MATCH(X$2,'Allokerad kvv'!$B$2:$AV$2,0),FALSE),VLOOKUP($B378,'Justerad allokering'!$B$2:$AG$462,MATCH(X$2,'Justerad allokering'!$B$2:$AF$2,0),FALSE))</f>
        <v>0</v>
      </c>
      <c r="Y378" s="28">
        <f>IF(ISERROR(1/VLOOKUP($B378,'Justerad allokering'!$B$2:$AG$462,MATCH(Y$2,'Justerad allokering'!$B$2:$AF$2,0),FALSE)),VLOOKUP($B378,'Allokerad kvv'!$B$2:$AV$468,MATCH(Y$2,'Allokerad kvv'!$B$2:$AV$2,0),FALSE),VLOOKUP($B378,'Justerad allokering'!$B$2:$AG$462,MATCH(Y$2,'Justerad allokering'!$B$2:$AF$2,0),FALSE))</f>
        <v>0</v>
      </c>
      <c r="Z378" s="28">
        <f>IF(ISERROR(1/VLOOKUP($B378,'Justerad allokering'!$B$2:$AG$462,MATCH(Z$2,'Justerad allokering'!$B$2:$AF$2,0),FALSE)),VLOOKUP($B378,'Allokerad kvv'!$B$2:$AV$468,MATCH(Z$2,'Allokerad kvv'!$B$2:$AV$2,0),FALSE),VLOOKUP($B378,'Justerad allokering'!$B$2:$AG$462,MATCH(Z$2,'Justerad allokering'!$B$2:$AF$2,0),FALSE))</f>
        <v>0</v>
      </c>
      <c r="AA378" s="28"/>
      <c r="AB378" s="28"/>
      <c r="AE378">
        <f t="shared" si="15"/>
        <v>696.19400000000007</v>
      </c>
      <c r="AG378">
        <f t="shared" si="16"/>
        <v>673.59400000000005</v>
      </c>
      <c r="AH378">
        <f t="shared" si="17"/>
        <v>494.80000000000007</v>
      </c>
      <c r="AI378" s="55">
        <f>IF(AH378=0,"",AH378/VLOOKUP(B378,Kraftvärmeprod!$B$1:$BC$480,MATCH("Summa tillförd energi exklusive rökgaskondensering",Kraftvärmeprod!$B$1:$BC$1,0),FALSE))</f>
        <v>0.51080927343884686</v>
      </c>
    </row>
    <row r="379" spans="1:35" x14ac:dyDescent="0.25">
      <c r="A379" s="28" t="s">
        <v>511</v>
      </c>
      <c r="B379" s="28" t="s">
        <v>512</v>
      </c>
      <c r="C379" s="28">
        <f>IF(ISERROR(1/VLOOKUP($B379,'Justerad allokering'!$B$2:$AG$462,MATCH(C$2,'Justerad allokering'!$B$2:$AF$2,0),FALSE)),VLOOKUP($B379,'Allokerad kvv'!$B$2:$AV$468,MATCH(C$2,'Allokerad kvv'!$B$2:$AV$2,0),FALSE),VLOOKUP($B379,'Justerad allokering'!$B$2:$AG$462,MATCH(C$2,'Justerad allokering'!$B$2:$AF$2,0),FALSE))</f>
        <v>0</v>
      </c>
      <c r="D379" s="28">
        <f>IF(ISERROR(1/VLOOKUP($B379,'Justerad allokering'!$B$2:$AG$462,MATCH(D$2,'Justerad allokering'!$B$2:$AF$2,0),FALSE)),VLOOKUP($B379,'Allokerad kvv'!$B$2:$AV$468,MATCH(D$2,'Allokerad kvv'!$B$2:$AV$2,0),FALSE),VLOOKUP($B379,'Justerad allokering'!$B$2:$AG$462,MATCH(D$2,'Justerad allokering'!$B$2:$AF$2,0),FALSE))</f>
        <v>0</v>
      </c>
      <c r="E379" s="28">
        <f>IF(ISERROR(1/VLOOKUP($B379,'Justerad allokering'!$B$2:$AG$462,MATCH(E$2,'Justerad allokering'!$B$2:$AF$2,0),FALSE)),VLOOKUP($B379,'Allokerad kvv'!$B$2:$AV$468,MATCH(E$2,'Allokerad kvv'!$B$2:$AV$2,0),FALSE),VLOOKUP($B379,'Justerad allokering'!$B$2:$AG$462,MATCH(E$2,'Justerad allokering'!$B$2:$AF$2,0),FALSE))</f>
        <v>0</v>
      </c>
      <c r="F379" s="28">
        <f>IF(ISERROR(1/VLOOKUP($B379,'Justerad allokering'!$B$2:$AG$462,MATCH(F$2,'Justerad allokering'!$B$2:$AF$2,0),FALSE)),VLOOKUP($B379,'Allokerad kvv'!$B$2:$AV$468,MATCH(F$2,'Allokerad kvv'!$B$2:$AV$2,0),FALSE),VLOOKUP($B379,'Justerad allokering'!$B$2:$AG$462,MATCH(F$2,'Justerad allokering'!$B$2:$AF$2,0),FALSE))</f>
        <v>0</v>
      </c>
      <c r="G379" s="28">
        <f>IF(ISERROR(1/VLOOKUP($B379,'Justerad allokering'!$B$2:$AG$462,MATCH(G$2,'Justerad allokering'!$B$2:$AF$2,0),FALSE)),VLOOKUP($B379,'Allokerad kvv'!$B$2:$AV$468,MATCH(G$2,'Allokerad kvv'!$B$2:$AV$2,0),FALSE),VLOOKUP($B379,'Justerad allokering'!$B$2:$AG$462,MATCH(G$2,'Justerad allokering'!$B$2:$AF$2,0),FALSE))</f>
        <v>0</v>
      </c>
      <c r="H379" s="28">
        <f>IF(ISERROR(1/VLOOKUP($B379,'Justerad allokering'!$B$2:$AG$462,MATCH(H$2,'Justerad allokering'!$B$2:$AF$2,0),FALSE)),VLOOKUP($B379,'Allokerad kvv'!$B$2:$AV$468,MATCH(H$2,'Allokerad kvv'!$B$2:$AV$2,0),FALSE),VLOOKUP($B379,'Justerad allokering'!$B$2:$AG$462,MATCH(H$2,'Justerad allokering'!$B$2:$AF$2,0),FALSE))</f>
        <v>0</v>
      </c>
      <c r="I379" s="28">
        <f>IF(ISERROR(1/VLOOKUP($B379,'Justerad allokering'!$B$2:$AG$462,MATCH(I$2,'Justerad allokering'!$B$2:$AF$2,0),FALSE)),VLOOKUP($B379,'Allokerad kvv'!$B$2:$AV$468,MATCH(I$2,'Allokerad kvv'!$B$2:$AV$2,0),FALSE),VLOOKUP($B379,'Justerad allokering'!$B$2:$AG$462,MATCH(I$2,'Justerad allokering'!$B$2:$AF$2,0),FALSE))</f>
        <v>0</v>
      </c>
      <c r="J379" s="28">
        <f>IF(ISERROR(1/VLOOKUP($B379,'Justerad allokering'!$B$2:$AG$462,MATCH(J$2,'Justerad allokering'!$B$2:$AF$2,0),FALSE)),VLOOKUP($B379,'Allokerad kvv'!$B$2:$AV$468,MATCH(J$2,'Allokerad kvv'!$B$2:$AV$2,0),FALSE),VLOOKUP($B379,'Justerad allokering'!$B$2:$AG$462,MATCH(J$2,'Justerad allokering'!$B$2:$AF$2,0),FALSE))</f>
        <v>0</v>
      </c>
      <c r="K379" s="28">
        <f>IF(ISERROR(1/VLOOKUP($B379,'Justerad allokering'!$B$2:$AG$462,MATCH(K$2,'Justerad allokering'!$B$2:$AF$2,0),FALSE)),VLOOKUP($B379,'Allokerad kvv'!$B$2:$AV$468,MATCH(K$2,'Allokerad kvv'!$B$2:$AV$2,0),FALSE),VLOOKUP($B379,'Justerad allokering'!$B$2:$AG$462,MATCH(K$2,'Justerad allokering'!$B$2:$AF$2,0),FALSE))</f>
        <v>0</v>
      </c>
      <c r="L379" s="28">
        <f>IF(ISERROR(1/VLOOKUP($B379,'Justerad allokering'!$B$2:$AG$462,MATCH(L$2,'Justerad allokering'!$B$2:$AF$2,0),FALSE)),VLOOKUP($B379,'Allokerad kvv'!$B$2:$AV$468,MATCH(L$2,'Allokerad kvv'!$B$2:$AV$2,0),FALSE),VLOOKUP($B379,'Justerad allokering'!$B$2:$AG$462,MATCH(L$2,'Justerad allokering'!$B$2:$AF$2,0),FALSE))</f>
        <v>0</v>
      </c>
      <c r="M379" s="28">
        <f>IF(ISERROR(1/VLOOKUP($B379,'Justerad allokering'!$B$2:$AG$462,MATCH(M$2,'Justerad allokering'!$B$2:$AF$2,0),FALSE)),VLOOKUP($B379,'Allokerad kvv'!$B$2:$AV$468,MATCH(M$2,'Allokerad kvv'!$B$2:$AV$2,0),FALSE),VLOOKUP($B379,'Justerad allokering'!$B$2:$AG$462,MATCH(M$2,'Justerad allokering'!$B$2:$AF$2,0),FALSE))</f>
        <v>0</v>
      </c>
      <c r="N379" s="28">
        <f>IF(ISERROR(1/VLOOKUP($B379,'Justerad allokering'!$B$2:$AG$462,MATCH(N$2,'Justerad allokering'!$B$2:$AF$2,0),FALSE)),VLOOKUP($B379,'Allokerad kvv'!$B$2:$AV$468,MATCH(N$2,'Allokerad kvv'!$B$2:$AV$2,0),FALSE),VLOOKUP($B379,'Justerad allokering'!$B$2:$AG$462,MATCH(N$2,'Justerad allokering'!$B$2:$AF$2,0),FALSE))</f>
        <v>0</v>
      </c>
      <c r="O379" s="28">
        <f>IF(ISERROR(1/VLOOKUP($B379,'Justerad allokering'!$B$2:$AG$462,MATCH(O$2,'Justerad allokering'!$B$2:$AF$2,0),FALSE)),VLOOKUP($B379,'Allokerad kvv'!$B$2:$AV$468,MATCH(O$2,'Allokerad kvv'!$B$2:$AV$2,0),FALSE),VLOOKUP($B379,'Justerad allokering'!$B$2:$AG$462,MATCH(O$2,'Justerad allokering'!$B$2:$AF$2,0),FALSE))</f>
        <v>0</v>
      </c>
      <c r="P379" s="28">
        <f>IF(ISERROR(1/VLOOKUP($B379,'Justerad allokering'!$B$2:$AG$462,MATCH(P$2,'Justerad allokering'!$B$2:$AF$2,0),FALSE)),VLOOKUP($B379,'Allokerad kvv'!$B$2:$AV$468,MATCH(P$2,'Allokerad kvv'!$B$2:$AV$2,0),FALSE),VLOOKUP($B379,'Justerad allokering'!$B$2:$AG$462,MATCH(P$2,'Justerad allokering'!$B$2:$AF$2,0),FALSE))</f>
        <v>0</v>
      </c>
      <c r="Q379" s="28">
        <f>IF(ISERROR(1/VLOOKUP($B379,'Justerad allokering'!$B$2:$AG$462,MATCH(Q$2,'Justerad allokering'!$B$2:$AF$2,0),FALSE)),VLOOKUP($B379,'Allokerad kvv'!$B$2:$AV$468,MATCH(Q$2,'Allokerad kvv'!$B$2:$AV$2,0),FALSE),VLOOKUP($B379,'Justerad allokering'!$B$2:$AG$462,MATCH(Q$2,'Justerad allokering'!$B$2:$AF$2,0),FALSE))</f>
        <v>0</v>
      </c>
      <c r="R379" s="28">
        <f>IF(ISERROR(1/VLOOKUP($B379,'Justerad allokering'!$B$2:$AG$462,MATCH(R$2,'Justerad allokering'!$B$2:$AF$2,0),FALSE)),VLOOKUP($B379,'Allokerad kvv'!$B$2:$AV$468,MATCH(R$2,'Allokerad kvv'!$B$2:$AV$2,0),FALSE),VLOOKUP($B379,'Justerad allokering'!$B$2:$AG$462,MATCH(R$2,'Justerad allokering'!$B$2:$AF$2,0),FALSE))</f>
        <v>0</v>
      </c>
      <c r="S379" s="28">
        <f>IF(ISERROR(1/VLOOKUP($B379,'Justerad allokering'!$B$2:$AG$462,MATCH(S$2,'Justerad allokering'!$B$2:$AF$2,0),FALSE)),VLOOKUP($B379,'Allokerad kvv'!$B$2:$AV$468,MATCH(S$2,'Allokerad kvv'!$B$2:$AV$2,0),FALSE),VLOOKUP($B379,'Justerad allokering'!$B$2:$AG$462,MATCH(S$2,'Justerad allokering'!$B$2:$AF$2,0),FALSE))</f>
        <v>0</v>
      </c>
      <c r="T379" s="28">
        <f>IF(ISERROR(1/VLOOKUP($B379,'Justerad allokering'!$B$2:$AG$462,MATCH(T$2,'Justerad allokering'!$B$2:$AF$2,0),FALSE)),VLOOKUP($B379,'Allokerad kvv'!$B$2:$AV$468,MATCH(T$2,'Allokerad kvv'!$B$2:$AV$2,0),FALSE),VLOOKUP($B379,'Justerad allokering'!$B$2:$AG$462,MATCH(T$2,'Justerad allokering'!$B$2:$AF$2,0),FALSE))</f>
        <v>0</v>
      </c>
      <c r="U379" s="28">
        <f>IF(ISERROR(1/VLOOKUP($B379,'Justerad allokering'!$B$2:$AG$462,MATCH(U$2,'Justerad allokering'!$B$2:$AF$2,0),FALSE)),VLOOKUP($B379,'Allokerad kvv'!$B$2:$AV$468,MATCH(U$2,'Allokerad kvv'!$B$2:$AV$2,0),FALSE),VLOOKUP($B379,'Justerad allokering'!$B$2:$AG$462,MATCH(U$2,'Justerad allokering'!$B$2:$AF$2,0),FALSE))</f>
        <v>0</v>
      </c>
      <c r="V379" s="28">
        <f>IF(ISERROR(1/VLOOKUP($B379,'Justerad allokering'!$B$2:$AG$462,MATCH(V$2,'Justerad allokering'!$B$2:$AF$2,0),FALSE)),VLOOKUP($B379,'Allokerad kvv'!$B$2:$AV$468,MATCH(V$2,'Allokerad kvv'!$B$2:$AV$2,0),FALSE),VLOOKUP($B379,'Justerad allokering'!$B$2:$AG$462,MATCH(V$2,'Justerad allokering'!$B$2:$AF$2,0),FALSE))</f>
        <v>0</v>
      </c>
      <c r="W379" s="28">
        <f>IF(ISERROR(1/VLOOKUP($B379,'Justerad allokering'!$B$2:$AG$462,MATCH(W$2,'Justerad allokering'!$B$2:$AF$2,0),FALSE)),VLOOKUP($B379,'Allokerad kvv'!$B$2:$AV$468,MATCH(W$2,'Allokerad kvv'!$B$2:$AV$2,0),FALSE),VLOOKUP($B379,'Justerad allokering'!$B$2:$AG$462,MATCH(W$2,'Justerad allokering'!$B$2:$AF$2,0),FALSE))</f>
        <v>0</v>
      </c>
      <c r="X379" s="28">
        <f>IF(ISERROR(1/VLOOKUP($B379,'Justerad allokering'!$B$2:$AG$462,MATCH(X$2,'Justerad allokering'!$B$2:$AF$2,0),FALSE)),VLOOKUP($B379,'Allokerad kvv'!$B$2:$AV$468,MATCH(X$2,'Allokerad kvv'!$B$2:$AV$2,0),FALSE),VLOOKUP($B379,'Justerad allokering'!$B$2:$AG$462,MATCH(X$2,'Justerad allokering'!$B$2:$AF$2,0),FALSE))</f>
        <v>0</v>
      </c>
      <c r="Y379" s="28">
        <f>IF(ISERROR(1/VLOOKUP($B379,'Justerad allokering'!$B$2:$AG$462,MATCH(Y$2,'Justerad allokering'!$B$2:$AF$2,0),FALSE)),VLOOKUP($B379,'Allokerad kvv'!$B$2:$AV$468,MATCH(Y$2,'Allokerad kvv'!$B$2:$AV$2,0),FALSE),VLOOKUP($B379,'Justerad allokering'!$B$2:$AG$462,MATCH(Y$2,'Justerad allokering'!$B$2:$AF$2,0),FALSE))</f>
        <v>0</v>
      </c>
      <c r="Z379" s="28">
        <f>IF(ISERROR(1/VLOOKUP($B379,'Justerad allokering'!$B$2:$AG$462,MATCH(Z$2,'Justerad allokering'!$B$2:$AF$2,0),FALSE)),VLOOKUP($B379,'Allokerad kvv'!$B$2:$AV$468,MATCH(Z$2,'Allokerad kvv'!$B$2:$AV$2,0),FALSE),VLOOKUP($B379,'Justerad allokering'!$B$2:$AG$462,MATCH(Z$2,'Justerad allokering'!$B$2:$AF$2,0),FALSE))</f>
        <v>0</v>
      </c>
      <c r="AA379" s="28"/>
      <c r="AB379" s="28"/>
      <c r="AE379">
        <f t="shared" si="15"/>
        <v>0</v>
      </c>
      <c r="AG379">
        <f t="shared" si="16"/>
        <v>0</v>
      </c>
      <c r="AH379">
        <f t="shared" si="17"/>
        <v>0</v>
      </c>
      <c r="AI379" s="55" t="str">
        <f>IF(AH379=0,"",AH379/VLOOKUP(B379,Kraftvärmeprod!$B$1:$BC$480,MATCH("Summa tillförd energi exklusive rökgaskondensering",Kraftvärmeprod!$B$1:$BC$1,0),FALSE))</f>
        <v/>
      </c>
    </row>
    <row r="380" spans="1:35" x14ac:dyDescent="0.25">
      <c r="A380" s="28" t="s">
        <v>511</v>
      </c>
      <c r="B380" s="28" t="s">
        <v>513</v>
      </c>
      <c r="C380" s="28">
        <f>IF(ISERROR(1/VLOOKUP($B380,'Justerad allokering'!$B$2:$AG$462,MATCH(C$2,'Justerad allokering'!$B$2:$AF$2,0),FALSE)),VLOOKUP($B380,'Allokerad kvv'!$B$2:$AV$468,MATCH(C$2,'Allokerad kvv'!$B$2:$AV$2,0),FALSE),VLOOKUP($B380,'Justerad allokering'!$B$2:$AG$462,MATCH(C$2,'Justerad allokering'!$B$2:$AF$2,0),FALSE))</f>
        <v>0</v>
      </c>
      <c r="D380" s="28">
        <f>IF(ISERROR(1/VLOOKUP($B380,'Justerad allokering'!$B$2:$AG$462,MATCH(D$2,'Justerad allokering'!$B$2:$AF$2,0),FALSE)),VLOOKUP($B380,'Allokerad kvv'!$B$2:$AV$468,MATCH(D$2,'Allokerad kvv'!$B$2:$AV$2,0),FALSE),VLOOKUP($B380,'Justerad allokering'!$B$2:$AG$462,MATCH(D$2,'Justerad allokering'!$B$2:$AF$2,0),FALSE))</f>
        <v>0</v>
      </c>
      <c r="E380" s="28">
        <f>IF(ISERROR(1/VLOOKUP($B380,'Justerad allokering'!$B$2:$AG$462,MATCH(E$2,'Justerad allokering'!$B$2:$AF$2,0),FALSE)),VLOOKUP($B380,'Allokerad kvv'!$B$2:$AV$468,MATCH(E$2,'Allokerad kvv'!$B$2:$AV$2,0),FALSE),VLOOKUP($B380,'Justerad allokering'!$B$2:$AG$462,MATCH(E$2,'Justerad allokering'!$B$2:$AF$2,0),FALSE))</f>
        <v>0</v>
      </c>
      <c r="F380" s="28">
        <f>IF(ISERROR(1/VLOOKUP($B380,'Justerad allokering'!$B$2:$AG$462,MATCH(F$2,'Justerad allokering'!$B$2:$AF$2,0),FALSE)),VLOOKUP($B380,'Allokerad kvv'!$B$2:$AV$468,MATCH(F$2,'Allokerad kvv'!$B$2:$AV$2,0),FALSE),VLOOKUP($B380,'Justerad allokering'!$B$2:$AG$462,MATCH(F$2,'Justerad allokering'!$B$2:$AF$2,0),FALSE))</f>
        <v>0</v>
      </c>
      <c r="G380" s="28">
        <f>IF(ISERROR(1/VLOOKUP($B380,'Justerad allokering'!$B$2:$AG$462,MATCH(G$2,'Justerad allokering'!$B$2:$AF$2,0),FALSE)),VLOOKUP($B380,'Allokerad kvv'!$B$2:$AV$468,MATCH(G$2,'Allokerad kvv'!$B$2:$AV$2,0),FALSE),VLOOKUP($B380,'Justerad allokering'!$B$2:$AG$462,MATCH(G$2,'Justerad allokering'!$B$2:$AF$2,0),FALSE))</f>
        <v>0</v>
      </c>
      <c r="H380" s="28">
        <f>IF(ISERROR(1/VLOOKUP($B380,'Justerad allokering'!$B$2:$AG$462,MATCH(H$2,'Justerad allokering'!$B$2:$AF$2,0),FALSE)),VLOOKUP($B380,'Allokerad kvv'!$B$2:$AV$468,MATCH(H$2,'Allokerad kvv'!$B$2:$AV$2,0),FALSE),VLOOKUP($B380,'Justerad allokering'!$B$2:$AG$462,MATCH(H$2,'Justerad allokering'!$B$2:$AF$2,0),FALSE))</f>
        <v>0</v>
      </c>
      <c r="I380" s="28">
        <f>IF(ISERROR(1/VLOOKUP($B380,'Justerad allokering'!$B$2:$AG$462,MATCH(I$2,'Justerad allokering'!$B$2:$AF$2,0),FALSE)),VLOOKUP($B380,'Allokerad kvv'!$B$2:$AV$468,MATCH(I$2,'Allokerad kvv'!$B$2:$AV$2,0),FALSE),VLOOKUP($B380,'Justerad allokering'!$B$2:$AG$462,MATCH(I$2,'Justerad allokering'!$B$2:$AF$2,0),FALSE))</f>
        <v>0</v>
      </c>
      <c r="J380" s="28">
        <f>IF(ISERROR(1/VLOOKUP($B380,'Justerad allokering'!$B$2:$AG$462,MATCH(J$2,'Justerad allokering'!$B$2:$AF$2,0),FALSE)),VLOOKUP($B380,'Allokerad kvv'!$B$2:$AV$468,MATCH(J$2,'Allokerad kvv'!$B$2:$AV$2,0),FALSE),VLOOKUP($B380,'Justerad allokering'!$B$2:$AG$462,MATCH(J$2,'Justerad allokering'!$B$2:$AF$2,0),FALSE))</f>
        <v>0</v>
      </c>
      <c r="K380" s="28">
        <f>IF(ISERROR(1/VLOOKUP($B380,'Justerad allokering'!$B$2:$AG$462,MATCH(K$2,'Justerad allokering'!$B$2:$AF$2,0),FALSE)),VLOOKUP($B380,'Allokerad kvv'!$B$2:$AV$468,MATCH(K$2,'Allokerad kvv'!$B$2:$AV$2,0),FALSE),VLOOKUP($B380,'Justerad allokering'!$B$2:$AG$462,MATCH(K$2,'Justerad allokering'!$B$2:$AF$2,0),FALSE))</f>
        <v>0</v>
      </c>
      <c r="L380" s="28">
        <f>IF(ISERROR(1/VLOOKUP($B380,'Justerad allokering'!$B$2:$AG$462,MATCH(L$2,'Justerad allokering'!$B$2:$AF$2,0),FALSE)),VLOOKUP($B380,'Allokerad kvv'!$B$2:$AV$468,MATCH(L$2,'Allokerad kvv'!$B$2:$AV$2,0),FALSE),VLOOKUP($B380,'Justerad allokering'!$B$2:$AG$462,MATCH(L$2,'Justerad allokering'!$B$2:$AF$2,0),FALSE))</f>
        <v>0</v>
      </c>
      <c r="M380" s="28">
        <f>IF(ISERROR(1/VLOOKUP($B380,'Justerad allokering'!$B$2:$AG$462,MATCH(M$2,'Justerad allokering'!$B$2:$AF$2,0),FALSE)),VLOOKUP($B380,'Allokerad kvv'!$B$2:$AV$468,MATCH(M$2,'Allokerad kvv'!$B$2:$AV$2,0),FALSE),VLOOKUP($B380,'Justerad allokering'!$B$2:$AG$462,MATCH(M$2,'Justerad allokering'!$B$2:$AF$2,0),FALSE))</f>
        <v>0</v>
      </c>
      <c r="N380" s="28">
        <f>IF(ISERROR(1/VLOOKUP($B380,'Justerad allokering'!$B$2:$AG$462,MATCH(N$2,'Justerad allokering'!$B$2:$AF$2,0),FALSE)),VLOOKUP($B380,'Allokerad kvv'!$B$2:$AV$468,MATCH(N$2,'Allokerad kvv'!$B$2:$AV$2,0),FALSE),VLOOKUP($B380,'Justerad allokering'!$B$2:$AG$462,MATCH(N$2,'Justerad allokering'!$B$2:$AF$2,0),FALSE))</f>
        <v>0</v>
      </c>
      <c r="O380" s="28">
        <f>IF(ISERROR(1/VLOOKUP($B380,'Justerad allokering'!$B$2:$AG$462,MATCH(O$2,'Justerad allokering'!$B$2:$AF$2,0),FALSE)),VLOOKUP($B380,'Allokerad kvv'!$B$2:$AV$468,MATCH(O$2,'Allokerad kvv'!$B$2:$AV$2,0),FALSE),VLOOKUP($B380,'Justerad allokering'!$B$2:$AG$462,MATCH(O$2,'Justerad allokering'!$B$2:$AF$2,0),FALSE))</f>
        <v>0</v>
      </c>
      <c r="P380" s="28">
        <f>IF(ISERROR(1/VLOOKUP($B380,'Justerad allokering'!$B$2:$AG$462,MATCH(P$2,'Justerad allokering'!$B$2:$AF$2,0),FALSE)),VLOOKUP($B380,'Allokerad kvv'!$B$2:$AV$468,MATCH(P$2,'Allokerad kvv'!$B$2:$AV$2,0),FALSE),VLOOKUP($B380,'Justerad allokering'!$B$2:$AG$462,MATCH(P$2,'Justerad allokering'!$B$2:$AF$2,0),FALSE))</f>
        <v>0</v>
      </c>
      <c r="Q380" s="28">
        <f>IF(ISERROR(1/VLOOKUP($B380,'Justerad allokering'!$B$2:$AG$462,MATCH(Q$2,'Justerad allokering'!$B$2:$AF$2,0),FALSE)),VLOOKUP($B380,'Allokerad kvv'!$B$2:$AV$468,MATCH(Q$2,'Allokerad kvv'!$B$2:$AV$2,0),FALSE),VLOOKUP($B380,'Justerad allokering'!$B$2:$AG$462,MATCH(Q$2,'Justerad allokering'!$B$2:$AF$2,0),FALSE))</f>
        <v>0</v>
      </c>
      <c r="R380" s="28">
        <f>IF(ISERROR(1/VLOOKUP($B380,'Justerad allokering'!$B$2:$AG$462,MATCH(R$2,'Justerad allokering'!$B$2:$AF$2,0),FALSE)),VLOOKUP($B380,'Allokerad kvv'!$B$2:$AV$468,MATCH(R$2,'Allokerad kvv'!$B$2:$AV$2,0),FALSE),VLOOKUP($B380,'Justerad allokering'!$B$2:$AG$462,MATCH(R$2,'Justerad allokering'!$B$2:$AF$2,0),FALSE))</f>
        <v>0</v>
      </c>
      <c r="S380" s="28">
        <f>IF(ISERROR(1/VLOOKUP($B380,'Justerad allokering'!$B$2:$AG$462,MATCH(S$2,'Justerad allokering'!$B$2:$AF$2,0),FALSE)),VLOOKUP($B380,'Allokerad kvv'!$B$2:$AV$468,MATCH(S$2,'Allokerad kvv'!$B$2:$AV$2,0),FALSE),VLOOKUP($B380,'Justerad allokering'!$B$2:$AG$462,MATCH(S$2,'Justerad allokering'!$B$2:$AF$2,0),FALSE))</f>
        <v>0</v>
      </c>
      <c r="T380" s="28">
        <f>IF(ISERROR(1/VLOOKUP($B380,'Justerad allokering'!$B$2:$AG$462,MATCH(T$2,'Justerad allokering'!$B$2:$AF$2,0),FALSE)),VLOOKUP($B380,'Allokerad kvv'!$B$2:$AV$468,MATCH(T$2,'Allokerad kvv'!$B$2:$AV$2,0),FALSE),VLOOKUP($B380,'Justerad allokering'!$B$2:$AG$462,MATCH(T$2,'Justerad allokering'!$B$2:$AF$2,0),FALSE))</f>
        <v>0</v>
      </c>
      <c r="U380" s="28">
        <f>IF(ISERROR(1/VLOOKUP($B380,'Justerad allokering'!$B$2:$AG$462,MATCH(U$2,'Justerad allokering'!$B$2:$AF$2,0),FALSE)),VLOOKUP($B380,'Allokerad kvv'!$B$2:$AV$468,MATCH(U$2,'Allokerad kvv'!$B$2:$AV$2,0),FALSE),VLOOKUP($B380,'Justerad allokering'!$B$2:$AG$462,MATCH(U$2,'Justerad allokering'!$B$2:$AF$2,0),FALSE))</f>
        <v>0</v>
      </c>
      <c r="V380" s="28">
        <f>IF(ISERROR(1/VLOOKUP($B380,'Justerad allokering'!$B$2:$AG$462,MATCH(V$2,'Justerad allokering'!$B$2:$AF$2,0),FALSE)),VLOOKUP($B380,'Allokerad kvv'!$B$2:$AV$468,MATCH(V$2,'Allokerad kvv'!$B$2:$AV$2,0),FALSE),VLOOKUP($B380,'Justerad allokering'!$B$2:$AG$462,MATCH(V$2,'Justerad allokering'!$B$2:$AF$2,0),FALSE))</f>
        <v>0</v>
      </c>
      <c r="W380" s="28">
        <f>IF(ISERROR(1/VLOOKUP($B380,'Justerad allokering'!$B$2:$AG$462,MATCH(W$2,'Justerad allokering'!$B$2:$AF$2,0),FALSE)),VLOOKUP($B380,'Allokerad kvv'!$B$2:$AV$468,MATCH(W$2,'Allokerad kvv'!$B$2:$AV$2,0),FALSE),VLOOKUP($B380,'Justerad allokering'!$B$2:$AG$462,MATCH(W$2,'Justerad allokering'!$B$2:$AF$2,0),FALSE))</f>
        <v>0</v>
      </c>
      <c r="X380" s="28">
        <f>IF(ISERROR(1/VLOOKUP($B380,'Justerad allokering'!$B$2:$AG$462,MATCH(X$2,'Justerad allokering'!$B$2:$AF$2,0),FALSE)),VLOOKUP($B380,'Allokerad kvv'!$B$2:$AV$468,MATCH(X$2,'Allokerad kvv'!$B$2:$AV$2,0),FALSE),VLOOKUP($B380,'Justerad allokering'!$B$2:$AG$462,MATCH(X$2,'Justerad allokering'!$B$2:$AF$2,0),FALSE))</f>
        <v>0</v>
      </c>
      <c r="Y380" s="28">
        <f>IF(ISERROR(1/VLOOKUP($B380,'Justerad allokering'!$B$2:$AG$462,MATCH(Y$2,'Justerad allokering'!$B$2:$AF$2,0),FALSE)),VLOOKUP($B380,'Allokerad kvv'!$B$2:$AV$468,MATCH(Y$2,'Allokerad kvv'!$B$2:$AV$2,0),FALSE),VLOOKUP($B380,'Justerad allokering'!$B$2:$AG$462,MATCH(Y$2,'Justerad allokering'!$B$2:$AF$2,0),FALSE))</f>
        <v>0</v>
      </c>
      <c r="Z380" s="28">
        <f>IF(ISERROR(1/VLOOKUP($B380,'Justerad allokering'!$B$2:$AG$462,MATCH(Z$2,'Justerad allokering'!$B$2:$AF$2,0),FALSE)),VLOOKUP($B380,'Allokerad kvv'!$B$2:$AV$468,MATCH(Z$2,'Allokerad kvv'!$B$2:$AV$2,0),FALSE),VLOOKUP($B380,'Justerad allokering'!$B$2:$AG$462,MATCH(Z$2,'Justerad allokering'!$B$2:$AF$2,0),FALSE))</f>
        <v>0</v>
      </c>
      <c r="AA380" s="28"/>
      <c r="AB380" s="28"/>
      <c r="AE380">
        <f t="shared" si="15"/>
        <v>0</v>
      </c>
      <c r="AG380">
        <f t="shared" si="16"/>
        <v>0</v>
      </c>
      <c r="AH380">
        <f t="shared" si="17"/>
        <v>0</v>
      </c>
      <c r="AI380" s="55" t="str">
        <f>IF(AH380=0,"",AH380/VLOOKUP(B380,Kraftvärmeprod!$B$1:$BC$480,MATCH("Summa tillförd energi exklusive rökgaskondensering",Kraftvärmeprod!$B$1:$BC$1,0),FALSE))</f>
        <v/>
      </c>
    </row>
    <row r="381" spans="1:35" x14ac:dyDescent="0.25">
      <c r="A381" s="28" t="s">
        <v>514</v>
      </c>
      <c r="B381" s="28" t="s">
        <v>515</v>
      </c>
      <c r="C381" s="28">
        <f>IF(ISERROR(1/VLOOKUP($B381,'Justerad allokering'!$B$2:$AG$462,MATCH(C$2,'Justerad allokering'!$B$2:$AF$2,0),FALSE)),VLOOKUP($B381,'Allokerad kvv'!$B$2:$AV$468,MATCH(C$2,'Allokerad kvv'!$B$2:$AV$2,0),FALSE),VLOOKUP($B381,'Justerad allokering'!$B$2:$AG$462,MATCH(C$2,'Justerad allokering'!$B$2:$AF$2,0),FALSE))</f>
        <v>0</v>
      </c>
      <c r="D381" s="28">
        <f>IF(ISERROR(1/VLOOKUP($B381,'Justerad allokering'!$B$2:$AG$462,MATCH(D$2,'Justerad allokering'!$B$2:$AF$2,0),FALSE)),VLOOKUP($B381,'Allokerad kvv'!$B$2:$AV$468,MATCH(D$2,'Allokerad kvv'!$B$2:$AV$2,0),FALSE),VLOOKUP($B381,'Justerad allokering'!$B$2:$AG$462,MATCH(D$2,'Justerad allokering'!$B$2:$AF$2,0),FALSE))</f>
        <v>0</v>
      </c>
      <c r="E381" s="28">
        <f>IF(ISERROR(1/VLOOKUP($B381,'Justerad allokering'!$B$2:$AG$462,MATCH(E$2,'Justerad allokering'!$B$2:$AF$2,0),FALSE)),VLOOKUP($B381,'Allokerad kvv'!$B$2:$AV$468,MATCH(E$2,'Allokerad kvv'!$B$2:$AV$2,0),FALSE),VLOOKUP($B381,'Justerad allokering'!$B$2:$AG$462,MATCH(E$2,'Justerad allokering'!$B$2:$AF$2,0),FALSE))</f>
        <v>0</v>
      </c>
      <c r="F381" s="28">
        <f>IF(ISERROR(1/VLOOKUP($B381,'Justerad allokering'!$B$2:$AG$462,MATCH(F$2,'Justerad allokering'!$B$2:$AF$2,0),FALSE)),VLOOKUP($B381,'Allokerad kvv'!$B$2:$AV$468,MATCH(F$2,'Allokerad kvv'!$B$2:$AV$2,0),FALSE),VLOOKUP($B381,'Justerad allokering'!$B$2:$AG$462,MATCH(F$2,'Justerad allokering'!$B$2:$AF$2,0),FALSE))</f>
        <v>0</v>
      </c>
      <c r="G381" s="28">
        <f>IF(ISERROR(1/VLOOKUP($B381,'Justerad allokering'!$B$2:$AG$462,MATCH(G$2,'Justerad allokering'!$B$2:$AF$2,0),FALSE)),VLOOKUP($B381,'Allokerad kvv'!$B$2:$AV$468,MATCH(G$2,'Allokerad kvv'!$B$2:$AV$2,0),FALSE),VLOOKUP($B381,'Justerad allokering'!$B$2:$AG$462,MATCH(G$2,'Justerad allokering'!$B$2:$AF$2,0),FALSE))</f>
        <v>0</v>
      </c>
      <c r="H381" s="28">
        <f>IF(ISERROR(1/VLOOKUP($B381,'Justerad allokering'!$B$2:$AG$462,MATCH(H$2,'Justerad allokering'!$B$2:$AF$2,0),FALSE)),VLOOKUP($B381,'Allokerad kvv'!$B$2:$AV$468,MATCH(H$2,'Allokerad kvv'!$B$2:$AV$2,0),FALSE),VLOOKUP($B381,'Justerad allokering'!$B$2:$AG$462,MATCH(H$2,'Justerad allokering'!$B$2:$AF$2,0),FALSE))</f>
        <v>0</v>
      </c>
      <c r="I381" s="28">
        <f>IF(ISERROR(1/VLOOKUP($B381,'Justerad allokering'!$B$2:$AG$462,MATCH(I$2,'Justerad allokering'!$B$2:$AF$2,0),FALSE)),VLOOKUP($B381,'Allokerad kvv'!$B$2:$AV$468,MATCH(I$2,'Allokerad kvv'!$B$2:$AV$2,0),FALSE),VLOOKUP($B381,'Justerad allokering'!$B$2:$AG$462,MATCH(I$2,'Justerad allokering'!$B$2:$AF$2,0),FALSE))</f>
        <v>0</v>
      </c>
      <c r="J381" s="28">
        <f>IF(ISERROR(1/VLOOKUP($B381,'Justerad allokering'!$B$2:$AG$462,MATCH(J$2,'Justerad allokering'!$B$2:$AF$2,0),FALSE)),VLOOKUP($B381,'Allokerad kvv'!$B$2:$AV$468,MATCH(J$2,'Allokerad kvv'!$B$2:$AV$2,0),FALSE),VLOOKUP($B381,'Justerad allokering'!$B$2:$AG$462,MATCH(J$2,'Justerad allokering'!$B$2:$AF$2,0),FALSE))</f>
        <v>0</v>
      </c>
      <c r="K381" s="28">
        <f>IF(ISERROR(1/VLOOKUP($B381,'Justerad allokering'!$B$2:$AG$462,MATCH(K$2,'Justerad allokering'!$B$2:$AF$2,0),FALSE)),VLOOKUP($B381,'Allokerad kvv'!$B$2:$AV$468,MATCH(K$2,'Allokerad kvv'!$B$2:$AV$2,0),FALSE),VLOOKUP($B381,'Justerad allokering'!$B$2:$AG$462,MATCH(K$2,'Justerad allokering'!$B$2:$AF$2,0),FALSE))</f>
        <v>0</v>
      </c>
      <c r="L381" s="28">
        <f>IF(ISERROR(1/VLOOKUP($B381,'Justerad allokering'!$B$2:$AG$462,MATCH(L$2,'Justerad allokering'!$B$2:$AF$2,0),FALSE)),VLOOKUP($B381,'Allokerad kvv'!$B$2:$AV$468,MATCH(L$2,'Allokerad kvv'!$B$2:$AV$2,0),FALSE),VLOOKUP($B381,'Justerad allokering'!$B$2:$AG$462,MATCH(L$2,'Justerad allokering'!$B$2:$AF$2,0),FALSE))</f>
        <v>0</v>
      </c>
      <c r="M381" s="28">
        <f>IF(ISERROR(1/VLOOKUP($B381,'Justerad allokering'!$B$2:$AG$462,MATCH(M$2,'Justerad allokering'!$B$2:$AF$2,0),FALSE)),VLOOKUP($B381,'Allokerad kvv'!$B$2:$AV$468,MATCH(M$2,'Allokerad kvv'!$B$2:$AV$2,0),FALSE),VLOOKUP($B381,'Justerad allokering'!$B$2:$AG$462,MATCH(M$2,'Justerad allokering'!$B$2:$AF$2,0),FALSE))</f>
        <v>0</v>
      </c>
      <c r="N381" s="28">
        <f>IF(ISERROR(1/VLOOKUP($B381,'Justerad allokering'!$B$2:$AG$462,MATCH(N$2,'Justerad allokering'!$B$2:$AF$2,0),FALSE)),VLOOKUP($B381,'Allokerad kvv'!$B$2:$AV$468,MATCH(N$2,'Allokerad kvv'!$B$2:$AV$2,0),FALSE),VLOOKUP($B381,'Justerad allokering'!$B$2:$AG$462,MATCH(N$2,'Justerad allokering'!$B$2:$AF$2,0),FALSE))</f>
        <v>0</v>
      </c>
      <c r="O381" s="28">
        <f>IF(ISERROR(1/VLOOKUP($B381,'Justerad allokering'!$B$2:$AG$462,MATCH(O$2,'Justerad allokering'!$B$2:$AF$2,0),FALSE)),VLOOKUP($B381,'Allokerad kvv'!$B$2:$AV$468,MATCH(O$2,'Allokerad kvv'!$B$2:$AV$2,0),FALSE),VLOOKUP($B381,'Justerad allokering'!$B$2:$AG$462,MATCH(O$2,'Justerad allokering'!$B$2:$AF$2,0),FALSE))</f>
        <v>0</v>
      </c>
      <c r="P381" s="28">
        <f>IF(ISERROR(1/VLOOKUP($B381,'Justerad allokering'!$B$2:$AG$462,MATCH(P$2,'Justerad allokering'!$B$2:$AF$2,0),FALSE)),VLOOKUP($B381,'Allokerad kvv'!$B$2:$AV$468,MATCH(P$2,'Allokerad kvv'!$B$2:$AV$2,0),FALSE),VLOOKUP($B381,'Justerad allokering'!$B$2:$AG$462,MATCH(P$2,'Justerad allokering'!$B$2:$AF$2,0),FALSE))</f>
        <v>0</v>
      </c>
      <c r="Q381" s="28">
        <f>IF(ISERROR(1/VLOOKUP($B381,'Justerad allokering'!$B$2:$AG$462,MATCH(Q$2,'Justerad allokering'!$B$2:$AF$2,0),FALSE)),VLOOKUP($B381,'Allokerad kvv'!$B$2:$AV$468,MATCH(Q$2,'Allokerad kvv'!$B$2:$AV$2,0),FALSE),VLOOKUP($B381,'Justerad allokering'!$B$2:$AG$462,MATCH(Q$2,'Justerad allokering'!$B$2:$AF$2,0),FALSE))</f>
        <v>0</v>
      </c>
      <c r="R381" s="28">
        <f>IF(ISERROR(1/VLOOKUP($B381,'Justerad allokering'!$B$2:$AG$462,MATCH(R$2,'Justerad allokering'!$B$2:$AF$2,0),FALSE)),VLOOKUP($B381,'Allokerad kvv'!$B$2:$AV$468,MATCH(R$2,'Allokerad kvv'!$B$2:$AV$2,0),FALSE),VLOOKUP($B381,'Justerad allokering'!$B$2:$AG$462,MATCH(R$2,'Justerad allokering'!$B$2:$AF$2,0),FALSE))</f>
        <v>0</v>
      </c>
      <c r="S381" s="28">
        <f>IF(ISERROR(1/VLOOKUP($B381,'Justerad allokering'!$B$2:$AG$462,MATCH(S$2,'Justerad allokering'!$B$2:$AF$2,0),FALSE)),VLOOKUP($B381,'Allokerad kvv'!$B$2:$AV$468,MATCH(S$2,'Allokerad kvv'!$B$2:$AV$2,0),FALSE),VLOOKUP($B381,'Justerad allokering'!$B$2:$AG$462,MATCH(S$2,'Justerad allokering'!$B$2:$AF$2,0),FALSE))</f>
        <v>0</v>
      </c>
      <c r="T381" s="28">
        <f>IF(ISERROR(1/VLOOKUP($B381,'Justerad allokering'!$B$2:$AG$462,MATCH(T$2,'Justerad allokering'!$B$2:$AF$2,0),FALSE)),VLOOKUP($B381,'Allokerad kvv'!$B$2:$AV$468,MATCH(T$2,'Allokerad kvv'!$B$2:$AV$2,0),FALSE),VLOOKUP($B381,'Justerad allokering'!$B$2:$AG$462,MATCH(T$2,'Justerad allokering'!$B$2:$AF$2,0),FALSE))</f>
        <v>0</v>
      </c>
      <c r="U381" s="28">
        <f>IF(ISERROR(1/VLOOKUP($B381,'Justerad allokering'!$B$2:$AG$462,MATCH(U$2,'Justerad allokering'!$B$2:$AF$2,0),FALSE)),VLOOKUP($B381,'Allokerad kvv'!$B$2:$AV$468,MATCH(U$2,'Allokerad kvv'!$B$2:$AV$2,0),FALSE),VLOOKUP($B381,'Justerad allokering'!$B$2:$AG$462,MATCH(U$2,'Justerad allokering'!$B$2:$AF$2,0),FALSE))</f>
        <v>0</v>
      </c>
      <c r="V381" s="28">
        <f>IF(ISERROR(1/VLOOKUP($B381,'Justerad allokering'!$B$2:$AG$462,MATCH(V$2,'Justerad allokering'!$B$2:$AF$2,0),FALSE)),VLOOKUP($B381,'Allokerad kvv'!$B$2:$AV$468,MATCH(V$2,'Allokerad kvv'!$B$2:$AV$2,0),FALSE),VLOOKUP($B381,'Justerad allokering'!$B$2:$AG$462,MATCH(V$2,'Justerad allokering'!$B$2:$AF$2,0),FALSE))</f>
        <v>0</v>
      </c>
      <c r="W381" s="28">
        <f>IF(ISERROR(1/VLOOKUP($B381,'Justerad allokering'!$B$2:$AG$462,MATCH(W$2,'Justerad allokering'!$B$2:$AF$2,0),FALSE)),VLOOKUP($B381,'Allokerad kvv'!$B$2:$AV$468,MATCH(W$2,'Allokerad kvv'!$B$2:$AV$2,0),FALSE),VLOOKUP($B381,'Justerad allokering'!$B$2:$AG$462,MATCH(W$2,'Justerad allokering'!$B$2:$AF$2,0),FALSE))</f>
        <v>0</v>
      </c>
      <c r="X381" s="28">
        <f>IF(ISERROR(1/VLOOKUP($B381,'Justerad allokering'!$B$2:$AG$462,MATCH(X$2,'Justerad allokering'!$B$2:$AF$2,0),FALSE)),VLOOKUP($B381,'Allokerad kvv'!$B$2:$AV$468,MATCH(X$2,'Allokerad kvv'!$B$2:$AV$2,0),FALSE),VLOOKUP($B381,'Justerad allokering'!$B$2:$AG$462,MATCH(X$2,'Justerad allokering'!$B$2:$AF$2,0),FALSE))</f>
        <v>0</v>
      </c>
      <c r="Y381" s="28">
        <f>IF(ISERROR(1/VLOOKUP($B381,'Justerad allokering'!$B$2:$AG$462,MATCH(Y$2,'Justerad allokering'!$B$2:$AF$2,0),FALSE)),VLOOKUP($B381,'Allokerad kvv'!$B$2:$AV$468,MATCH(Y$2,'Allokerad kvv'!$B$2:$AV$2,0),FALSE),VLOOKUP($B381,'Justerad allokering'!$B$2:$AG$462,MATCH(Y$2,'Justerad allokering'!$B$2:$AF$2,0),FALSE))</f>
        <v>0</v>
      </c>
      <c r="Z381" s="28">
        <f>IF(ISERROR(1/VLOOKUP($B381,'Justerad allokering'!$B$2:$AG$462,MATCH(Z$2,'Justerad allokering'!$B$2:$AF$2,0),FALSE)),VLOOKUP($B381,'Allokerad kvv'!$B$2:$AV$468,MATCH(Z$2,'Allokerad kvv'!$B$2:$AV$2,0),FALSE),VLOOKUP($B381,'Justerad allokering'!$B$2:$AG$462,MATCH(Z$2,'Justerad allokering'!$B$2:$AF$2,0),FALSE))</f>
        <v>0</v>
      </c>
      <c r="AA381" s="28"/>
      <c r="AB381" s="28"/>
      <c r="AE381">
        <f t="shared" si="15"/>
        <v>0</v>
      </c>
      <c r="AG381">
        <f t="shared" si="16"/>
        <v>0</v>
      </c>
      <c r="AH381">
        <f t="shared" si="17"/>
        <v>0</v>
      </c>
      <c r="AI381" s="55" t="str">
        <f>IF(AH381=0,"",AH381/VLOOKUP(B381,Kraftvärmeprod!$B$1:$BC$480,MATCH("Summa tillförd energi exklusive rökgaskondensering",Kraftvärmeprod!$B$1:$BC$1,0),FALSE))</f>
        <v/>
      </c>
    </row>
    <row r="382" spans="1:35" x14ac:dyDescent="0.25">
      <c r="A382" s="28" t="s">
        <v>516</v>
      </c>
      <c r="B382" s="28" t="s">
        <v>517</v>
      </c>
      <c r="C382" s="28">
        <f>IF(ISERROR(1/VLOOKUP($B382,'Justerad allokering'!$B$2:$AG$462,MATCH(C$2,'Justerad allokering'!$B$2:$AF$2,0),FALSE)),VLOOKUP($B382,'Allokerad kvv'!$B$2:$AV$468,MATCH(C$2,'Allokerad kvv'!$B$2:$AV$2,0),FALSE),VLOOKUP($B382,'Justerad allokering'!$B$2:$AG$462,MATCH(C$2,'Justerad allokering'!$B$2:$AF$2,0),FALSE))</f>
        <v>0</v>
      </c>
      <c r="D382" s="28">
        <f>IF(ISERROR(1/VLOOKUP($B382,'Justerad allokering'!$B$2:$AG$462,MATCH(D$2,'Justerad allokering'!$B$2:$AF$2,0),FALSE)),VLOOKUP($B382,'Allokerad kvv'!$B$2:$AV$468,MATCH(D$2,'Allokerad kvv'!$B$2:$AV$2,0),FALSE),VLOOKUP($B382,'Justerad allokering'!$B$2:$AG$462,MATCH(D$2,'Justerad allokering'!$B$2:$AF$2,0),FALSE))</f>
        <v>0</v>
      </c>
      <c r="E382" s="28">
        <f>IF(ISERROR(1/VLOOKUP($B382,'Justerad allokering'!$B$2:$AG$462,MATCH(E$2,'Justerad allokering'!$B$2:$AF$2,0),FALSE)),VLOOKUP($B382,'Allokerad kvv'!$B$2:$AV$468,MATCH(E$2,'Allokerad kvv'!$B$2:$AV$2,0),FALSE),VLOOKUP($B382,'Justerad allokering'!$B$2:$AG$462,MATCH(E$2,'Justerad allokering'!$B$2:$AF$2,0),FALSE))</f>
        <v>0</v>
      </c>
      <c r="F382" s="28">
        <f>IF(ISERROR(1/VLOOKUP($B382,'Justerad allokering'!$B$2:$AG$462,MATCH(F$2,'Justerad allokering'!$B$2:$AF$2,0),FALSE)),VLOOKUP($B382,'Allokerad kvv'!$B$2:$AV$468,MATCH(F$2,'Allokerad kvv'!$B$2:$AV$2,0),FALSE),VLOOKUP($B382,'Justerad allokering'!$B$2:$AG$462,MATCH(F$2,'Justerad allokering'!$B$2:$AF$2,0),FALSE))</f>
        <v>0</v>
      </c>
      <c r="G382" s="28">
        <f>IF(ISERROR(1/VLOOKUP($B382,'Justerad allokering'!$B$2:$AG$462,MATCH(G$2,'Justerad allokering'!$B$2:$AF$2,0),FALSE)),VLOOKUP($B382,'Allokerad kvv'!$B$2:$AV$468,MATCH(G$2,'Allokerad kvv'!$B$2:$AV$2,0),FALSE),VLOOKUP($B382,'Justerad allokering'!$B$2:$AG$462,MATCH(G$2,'Justerad allokering'!$B$2:$AF$2,0),FALSE))</f>
        <v>0</v>
      </c>
      <c r="H382" s="28">
        <f>IF(ISERROR(1/VLOOKUP($B382,'Justerad allokering'!$B$2:$AG$462,MATCH(H$2,'Justerad allokering'!$B$2:$AF$2,0),FALSE)),VLOOKUP($B382,'Allokerad kvv'!$B$2:$AV$468,MATCH(H$2,'Allokerad kvv'!$B$2:$AV$2,0),FALSE),VLOOKUP($B382,'Justerad allokering'!$B$2:$AG$462,MATCH(H$2,'Justerad allokering'!$B$2:$AF$2,0),FALSE))</f>
        <v>0</v>
      </c>
      <c r="I382" s="28">
        <f>IF(ISERROR(1/VLOOKUP($B382,'Justerad allokering'!$B$2:$AG$462,MATCH(I$2,'Justerad allokering'!$B$2:$AF$2,0),FALSE)),VLOOKUP($B382,'Allokerad kvv'!$B$2:$AV$468,MATCH(I$2,'Allokerad kvv'!$B$2:$AV$2,0),FALSE),VLOOKUP($B382,'Justerad allokering'!$B$2:$AG$462,MATCH(I$2,'Justerad allokering'!$B$2:$AF$2,0),FALSE))</f>
        <v>0</v>
      </c>
      <c r="J382" s="28">
        <f>IF(ISERROR(1/VLOOKUP($B382,'Justerad allokering'!$B$2:$AG$462,MATCH(J$2,'Justerad allokering'!$B$2:$AF$2,0),FALSE)),VLOOKUP($B382,'Allokerad kvv'!$B$2:$AV$468,MATCH(J$2,'Allokerad kvv'!$B$2:$AV$2,0),FALSE),VLOOKUP($B382,'Justerad allokering'!$B$2:$AG$462,MATCH(J$2,'Justerad allokering'!$B$2:$AF$2,0),FALSE))</f>
        <v>0</v>
      </c>
      <c r="K382" s="28">
        <f>IF(ISERROR(1/VLOOKUP($B382,'Justerad allokering'!$B$2:$AG$462,MATCH(K$2,'Justerad allokering'!$B$2:$AF$2,0),FALSE)),VLOOKUP($B382,'Allokerad kvv'!$B$2:$AV$468,MATCH(K$2,'Allokerad kvv'!$B$2:$AV$2,0),FALSE),VLOOKUP($B382,'Justerad allokering'!$B$2:$AG$462,MATCH(K$2,'Justerad allokering'!$B$2:$AF$2,0),FALSE))</f>
        <v>0</v>
      </c>
      <c r="L382" s="28">
        <f>IF(ISERROR(1/VLOOKUP($B382,'Justerad allokering'!$B$2:$AG$462,MATCH(L$2,'Justerad allokering'!$B$2:$AF$2,0),FALSE)),VLOOKUP($B382,'Allokerad kvv'!$B$2:$AV$468,MATCH(L$2,'Allokerad kvv'!$B$2:$AV$2,0),FALSE),VLOOKUP($B382,'Justerad allokering'!$B$2:$AG$462,MATCH(L$2,'Justerad allokering'!$B$2:$AF$2,0),FALSE))</f>
        <v>0</v>
      </c>
      <c r="M382" s="28">
        <f>IF(ISERROR(1/VLOOKUP($B382,'Justerad allokering'!$B$2:$AG$462,MATCH(M$2,'Justerad allokering'!$B$2:$AF$2,0),FALSE)),VLOOKUP($B382,'Allokerad kvv'!$B$2:$AV$468,MATCH(M$2,'Allokerad kvv'!$B$2:$AV$2,0),FALSE),VLOOKUP($B382,'Justerad allokering'!$B$2:$AG$462,MATCH(M$2,'Justerad allokering'!$B$2:$AF$2,0),FALSE))</f>
        <v>0</v>
      </c>
      <c r="N382" s="28">
        <f>IF(ISERROR(1/VLOOKUP($B382,'Justerad allokering'!$B$2:$AG$462,MATCH(N$2,'Justerad allokering'!$B$2:$AF$2,0),FALSE)),VLOOKUP($B382,'Allokerad kvv'!$B$2:$AV$468,MATCH(N$2,'Allokerad kvv'!$B$2:$AV$2,0),FALSE),VLOOKUP($B382,'Justerad allokering'!$B$2:$AG$462,MATCH(N$2,'Justerad allokering'!$B$2:$AF$2,0),FALSE))</f>
        <v>0</v>
      </c>
      <c r="O382" s="28">
        <f>IF(ISERROR(1/VLOOKUP($B382,'Justerad allokering'!$B$2:$AG$462,MATCH(O$2,'Justerad allokering'!$B$2:$AF$2,0),FALSE)),VLOOKUP($B382,'Allokerad kvv'!$B$2:$AV$468,MATCH(O$2,'Allokerad kvv'!$B$2:$AV$2,0),FALSE),VLOOKUP($B382,'Justerad allokering'!$B$2:$AG$462,MATCH(O$2,'Justerad allokering'!$B$2:$AF$2,0),FALSE))</f>
        <v>0</v>
      </c>
      <c r="P382" s="28">
        <f>IF(ISERROR(1/VLOOKUP($B382,'Justerad allokering'!$B$2:$AG$462,MATCH(P$2,'Justerad allokering'!$B$2:$AF$2,0),FALSE)),VLOOKUP($B382,'Allokerad kvv'!$B$2:$AV$468,MATCH(P$2,'Allokerad kvv'!$B$2:$AV$2,0),FALSE),VLOOKUP($B382,'Justerad allokering'!$B$2:$AG$462,MATCH(P$2,'Justerad allokering'!$B$2:$AF$2,0),FALSE))</f>
        <v>0</v>
      </c>
      <c r="Q382" s="28">
        <f>IF(ISERROR(1/VLOOKUP($B382,'Justerad allokering'!$B$2:$AG$462,MATCH(Q$2,'Justerad allokering'!$B$2:$AF$2,0),FALSE)),VLOOKUP($B382,'Allokerad kvv'!$B$2:$AV$468,MATCH(Q$2,'Allokerad kvv'!$B$2:$AV$2,0),FALSE),VLOOKUP($B382,'Justerad allokering'!$B$2:$AG$462,MATCH(Q$2,'Justerad allokering'!$B$2:$AF$2,0),FALSE))</f>
        <v>0</v>
      </c>
      <c r="R382" s="28">
        <f>IF(ISERROR(1/VLOOKUP($B382,'Justerad allokering'!$B$2:$AG$462,MATCH(R$2,'Justerad allokering'!$B$2:$AF$2,0),FALSE)),VLOOKUP($B382,'Allokerad kvv'!$B$2:$AV$468,MATCH(R$2,'Allokerad kvv'!$B$2:$AV$2,0),FALSE),VLOOKUP($B382,'Justerad allokering'!$B$2:$AG$462,MATCH(R$2,'Justerad allokering'!$B$2:$AF$2,0),FALSE))</f>
        <v>0</v>
      </c>
      <c r="S382" s="28">
        <f>IF(ISERROR(1/VLOOKUP($B382,'Justerad allokering'!$B$2:$AG$462,MATCH(S$2,'Justerad allokering'!$B$2:$AF$2,0),FALSE)),VLOOKUP($B382,'Allokerad kvv'!$B$2:$AV$468,MATCH(S$2,'Allokerad kvv'!$B$2:$AV$2,0),FALSE),VLOOKUP($B382,'Justerad allokering'!$B$2:$AG$462,MATCH(S$2,'Justerad allokering'!$B$2:$AF$2,0),FALSE))</f>
        <v>0</v>
      </c>
      <c r="T382" s="28">
        <f>IF(ISERROR(1/VLOOKUP($B382,'Justerad allokering'!$B$2:$AG$462,MATCH(T$2,'Justerad allokering'!$B$2:$AF$2,0),FALSE)),VLOOKUP($B382,'Allokerad kvv'!$B$2:$AV$468,MATCH(T$2,'Allokerad kvv'!$B$2:$AV$2,0),FALSE),VLOOKUP($B382,'Justerad allokering'!$B$2:$AG$462,MATCH(T$2,'Justerad allokering'!$B$2:$AF$2,0),FALSE))</f>
        <v>0</v>
      </c>
      <c r="U382" s="28">
        <f>IF(ISERROR(1/VLOOKUP($B382,'Justerad allokering'!$B$2:$AG$462,MATCH(U$2,'Justerad allokering'!$B$2:$AF$2,0),FALSE)),VLOOKUP($B382,'Allokerad kvv'!$B$2:$AV$468,MATCH(U$2,'Allokerad kvv'!$B$2:$AV$2,0),FALSE),VLOOKUP($B382,'Justerad allokering'!$B$2:$AG$462,MATCH(U$2,'Justerad allokering'!$B$2:$AF$2,0),FALSE))</f>
        <v>0</v>
      </c>
      <c r="V382" s="28">
        <f>IF(ISERROR(1/VLOOKUP($B382,'Justerad allokering'!$B$2:$AG$462,MATCH(V$2,'Justerad allokering'!$B$2:$AF$2,0),FALSE)),VLOOKUP($B382,'Allokerad kvv'!$B$2:$AV$468,MATCH(V$2,'Allokerad kvv'!$B$2:$AV$2,0),FALSE),VLOOKUP($B382,'Justerad allokering'!$B$2:$AG$462,MATCH(V$2,'Justerad allokering'!$B$2:$AF$2,0),FALSE))</f>
        <v>0</v>
      </c>
      <c r="W382" s="28">
        <f>IF(ISERROR(1/VLOOKUP($B382,'Justerad allokering'!$B$2:$AG$462,MATCH(W$2,'Justerad allokering'!$B$2:$AF$2,0),FALSE)),VLOOKUP($B382,'Allokerad kvv'!$B$2:$AV$468,MATCH(W$2,'Allokerad kvv'!$B$2:$AV$2,0),FALSE),VLOOKUP($B382,'Justerad allokering'!$B$2:$AG$462,MATCH(W$2,'Justerad allokering'!$B$2:$AF$2,0),FALSE))</f>
        <v>0</v>
      </c>
      <c r="X382" s="28">
        <f>IF(ISERROR(1/VLOOKUP($B382,'Justerad allokering'!$B$2:$AG$462,MATCH(X$2,'Justerad allokering'!$B$2:$AF$2,0),FALSE)),VLOOKUP($B382,'Allokerad kvv'!$B$2:$AV$468,MATCH(X$2,'Allokerad kvv'!$B$2:$AV$2,0),FALSE),VLOOKUP($B382,'Justerad allokering'!$B$2:$AG$462,MATCH(X$2,'Justerad allokering'!$B$2:$AF$2,0),FALSE))</f>
        <v>0</v>
      </c>
      <c r="Y382" s="28">
        <f>IF(ISERROR(1/VLOOKUP($B382,'Justerad allokering'!$B$2:$AG$462,MATCH(Y$2,'Justerad allokering'!$B$2:$AF$2,0),FALSE)),VLOOKUP($B382,'Allokerad kvv'!$B$2:$AV$468,MATCH(Y$2,'Allokerad kvv'!$B$2:$AV$2,0),FALSE),VLOOKUP($B382,'Justerad allokering'!$B$2:$AG$462,MATCH(Y$2,'Justerad allokering'!$B$2:$AF$2,0),FALSE))</f>
        <v>0</v>
      </c>
      <c r="Z382" s="28">
        <f>IF(ISERROR(1/VLOOKUP($B382,'Justerad allokering'!$B$2:$AG$462,MATCH(Z$2,'Justerad allokering'!$B$2:$AF$2,0),FALSE)),VLOOKUP($B382,'Allokerad kvv'!$B$2:$AV$468,MATCH(Z$2,'Allokerad kvv'!$B$2:$AV$2,0),FALSE),VLOOKUP($B382,'Justerad allokering'!$B$2:$AG$462,MATCH(Z$2,'Justerad allokering'!$B$2:$AF$2,0),FALSE))</f>
        <v>0</v>
      </c>
      <c r="AA382" s="28"/>
      <c r="AB382" s="28"/>
      <c r="AE382">
        <f t="shared" si="15"/>
        <v>0</v>
      </c>
      <c r="AG382">
        <f t="shared" si="16"/>
        <v>0</v>
      </c>
      <c r="AH382">
        <f t="shared" si="17"/>
        <v>0</v>
      </c>
      <c r="AI382" s="55" t="str">
        <f>IF(AH382=0,"",AH382/VLOOKUP(B382,Kraftvärmeprod!$B$1:$BC$480,MATCH("Summa tillförd energi exklusive rökgaskondensering",Kraftvärmeprod!$B$1:$BC$1,0),FALSE))</f>
        <v/>
      </c>
    </row>
    <row r="383" spans="1:35" x14ac:dyDescent="0.25">
      <c r="A383" s="28" t="s">
        <v>516</v>
      </c>
      <c r="B383" s="28" t="s">
        <v>518</v>
      </c>
      <c r="C383" s="28">
        <f>IF(ISERROR(1/VLOOKUP($B383,'Justerad allokering'!$B$2:$AG$462,MATCH(C$2,'Justerad allokering'!$B$2:$AF$2,0),FALSE)),VLOOKUP($B383,'Allokerad kvv'!$B$2:$AV$468,MATCH(C$2,'Allokerad kvv'!$B$2:$AV$2,0),FALSE),VLOOKUP($B383,'Justerad allokering'!$B$2:$AG$462,MATCH(C$2,'Justerad allokering'!$B$2:$AF$2,0),FALSE))</f>
        <v>0</v>
      </c>
      <c r="D383" s="28">
        <f>IF(ISERROR(1/VLOOKUP($B383,'Justerad allokering'!$B$2:$AG$462,MATCH(D$2,'Justerad allokering'!$B$2:$AF$2,0),FALSE)),VLOOKUP($B383,'Allokerad kvv'!$B$2:$AV$468,MATCH(D$2,'Allokerad kvv'!$B$2:$AV$2,0),FALSE),VLOOKUP($B383,'Justerad allokering'!$B$2:$AG$462,MATCH(D$2,'Justerad allokering'!$B$2:$AF$2,0),FALSE))</f>
        <v>0</v>
      </c>
      <c r="E383" s="28">
        <f>IF(ISERROR(1/VLOOKUP($B383,'Justerad allokering'!$B$2:$AG$462,MATCH(E$2,'Justerad allokering'!$B$2:$AF$2,0),FALSE)),VLOOKUP($B383,'Allokerad kvv'!$B$2:$AV$468,MATCH(E$2,'Allokerad kvv'!$B$2:$AV$2,0),FALSE),VLOOKUP($B383,'Justerad allokering'!$B$2:$AG$462,MATCH(E$2,'Justerad allokering'!$B$2:$AF$2,0),FALSE))</f>
        <v>0</v>
      </c>
      <c r="F383" s="28">
        <f>IF(ISERROR(1/VLOOKUP($B383,'Justerad allokering'!$B$2:$AG$462,MATCH(F$2,'Justerad allokering'!$B$2:$AF$2,0),FALSE)),VLOOKUP($B383,'Allokerad kvv'!$B$2:$AV$468,MATCH(F$2,'Allokerad kvv'!$B$2:$AV$2,0),FALSE),VLOOKUP($B383,'Justerad allokering'!$B$2:$AG$462,MATCH(F$2,'Justerad allokering'!$B$2:$AF$2,0),FALSE))</f>
        <v>0</v>
      </c>
      <c r="G383" s="28">
        <f>IF(ISERROR(1/VLOOKUP($B383,'Justerad allokering'!$B$2:$AG$462,MATCH(G$2,'Justerad allokering'!$B$2:$AF$2,0),FALSE)),VLOOKUP($B383,'Allokerad kvv'!$B$2:$AV$468,MATCH(G$2,'Allokerad kvv'!$B$2:$AV$2,0),FALSE),VLOOKUP($B383,'Justerad allokering'!$B$2:$AG$462,MATCH(G$2,'Justerad allokering'!$B$2:$AF$2,0),FALSE))</f>
        <v>0</v>
      </c>
      <c r="H383" s="28">
        <f>IF(ISERROR(1/VLOOKUP($B383,'Justerad allokering'!$B$2:$AG$462,MATCH(H$2,'Justerad allokering'!$B$2:$AF$2,0),FALSE)),VLOOKUP($B383,'Allokerad kvv'!$B$2:$AV$468,MATCH(H$2,'Allokerad kvv'!$B$2:$AV$2,0),FALSE),VLOOKUP($B383,'Justerad allokering'!$B$2:$AG$462,MATCH(H$2,'Justerad allokering'!$B$2:$AF$2,0),FALSE))</f>
        <v>0</v>
      </c>
      <c r="I383" s="28">
        <f>IF(ISERROR(1/VLOOKUP($B383,'Justerad allokering'!$B$2:$AG$462,MATCH(I$2,'Justerad allokering'!$B$2:$AF$2,0),FALSE)),VLOOKUP($B383,'Allokerad kvv'!$B$2:$AV$468,MATCH(I$2,'Allokerad kvv'!$B$2:$AV$2,0),FALSE),VLOOKUP($B383,'Justerad allokering'!$B$2:$AG$462,MATCH(I$2,'Justerad allokering'!$B$2:$AF$2,0),FALSE))</f>
        <v>0</v>
      </c>
      <c r="J383" s="28">
        <f>IF(ISERROR(1/VLOOKUP($B383,'Justerad allokering'!$B$2:$AG$462,MATCH(J$2,'Justerad allokering'!$B$2:$AF$2,0),FALSE)),VLOOKUP($B383,'Allokerad kvv'!$B$2:$AV$468,MATCH(J$2,'Allokerad kvv'!$B$2:$AV$2,0),FALSE),VLOOKUP($B383,'Justerad allokering'!$B$2:$AG$462,MATCH(J$2,'Justerad allokering'!$B$2:$AF$2,0),FALSE))</f>
        <v>0</v>
      </c>
      <c r="K383" s="28">
        <f>IF(ISERROR(1/VLOOKUP($B383,'Justerad allokering'!$B$2:$AG$462,MATCH(K$2,'Justerad allokering'!$B$2:$AF$2,0),FALSE)),VLOOKUP($B383,'Allokerad kvv'!$B$2:$AV$468,MATCH(K$2,'Allokerad kvv'!$B$2:$AV$2,0),FALSE),VLOOKUP($B383,'Justerad allokering'!$B$2:$AG$462,MATCH(K$2,'Justerad allokering'!$B$2:$AF$2,0),FALSE))</f>
        <v>0</v>
      </c>
      <c r="L383" s="28">
        <f>IF(ISERROR(1/VLOOKUP($B383,'Justerad allokering'!$B$2:$AG$462,MATCH(L$2,'Justerad allokering'!$B$2:$AF$2,0),FALSE)),VLOOKUP($B383,'Allokerad kvv'!$B$2:$AV$468,MATCH(L$2,'Allokerad kvv'!$B$2:$AV$2,0),FALSE),VLOOKUP($B383,'Justerad allokering'!$B$2:$AG$462,MATCH(L$2,'Justerad allokering'!$B$2:$AF$2,0),FALSE))</f>
        <v>0</v>
      </c>
      <c r="M383" s="28">
        <f>IF(ISERROR(1/VLOOKUP($B383,'Justerad allokering'!$B$2:$AG$462,MATCH(M$2,'Justerad allokering'!$B$2:$AF$2,0),FALSE)),VLOOKUP($B383,'Allokerad kvv'!$B$2:$AV$468,MATCH(M$2,'Allokerad kvv'!$B$2:$AV$2,0),FALSE),VLOOKUP($B383,'Justerad allokering'!$B$2:$AG$462,MATCH(M$2,'Justerad allokering'!$B$2:$AF$2,0),FALSE))</f>
        <v>0</v>
      </c>
      <c r="N383" s="28">
        <f>IF(ISERROR(1/VLOOKUP($B383,'Justerad allokering'!$B$2:$AG$462,MATCH(N$2,'Justerad allokering'!$B$2:$AF$2,0),FALSE)),VLOOKUP($B383,'Allokerad kvv'!$B$2:$AV$468,MATCH(N$2,'Allokerad kvv'!$B$2:$AV$2,0),FALSE),VLOOKUP($B383,'Justerad allokering'!$B$2:$AG$462,MATCH(N$2,'Justerad allokering'!$B$2:$AF$2,0),FALSE))</f>
        <v>0</v>
      </c>
      <c r="O383" s="28">
        <f>IF(ISERROR(1/VLOOKUP($B383,'Justerad allokering'!$B$2:$AG$462,MATCH(O$2,'Justerad allokering'!$B$2:$AF$2,0),FALSE)),VLOOKUP($B383,'Allokerad kvv'!$B$2:$AV$468,MATCH(O$2,'Allokerad kvv'!$B$2:$AV$2,0),FALSE),VLOOKUP($B383,'Justerad allokering'!$B$2:$AG$462,MATCH(O$2,'Justerad allokering'!$B$2:$AF$2,0),FALSE))</f>
        <v>0</v>
      </c>
      <c r="P383" s="28">
        <f>IF(ISERROR(1/VLOOKUP($B383,'Justerad allokering'!$B$2:$AG$462,MATCH(P$2,'Justerad allokering'!$B$2:$AF$2,0),FALSE)),VLOOKUP($B383,'Allokerad kvv'!$B$2:$AV$468,MATCH(P$2,'Allokerad kvv'!$B$2:$AV$2,0),FALSE),VLOOKUP($B383,'Justerad allokering'!$B$2:$AG$462,MATCH(P$2,'Justerad allokering'!$B$2:$AF$2,0),FALSE))</f>
        <v>0</v>
      </c>
      <c r="Q383" s="28">
        <f>IF(ISERROR(1/VLOOKUP($B383,'Justerad allokering'!$B$2:$AG$462,MATCH(Q$2,'Justerad allokering'!$B$2:$AF$2,0),FALSE)),VLOOKUP($B383,'Allokerad kvv'!$B$2:$AV$468,MATCH(Q$2,'Allokerad kvv'!$B$2:$AV$2,0),FALSE),VLOOKUP($B383,'Justerad allokering'!$B$2:$AG$462,MATCH(Q$2,'Justerad allokering'!$B$2:$AF$2,0),FALSE))</f>
        <v>0</v>
      </c>
      <c r="R383" s="28">
        <f>IF(ISERROR(1/VLOOKUP($B383,'Justerad allokering'!$B$2:$AG$462,MATCH(R$2,'Justerad allokering'!$B$2:$AF$2,0),FALSE)),VLOOKUP($B383,'Allokerad kvv'!$B$2:$AV$468,MATCH(R$2,'Allokerad kvv'!$B$2:$AV$2,0),FALSE),VLOOKUP($B383,'Justerad allokering'!$B$2:$AG$462,MATCH(R$2,'Justerad allokering'!$B$2:$AF$2,0),FALSE))</f>
        <v>0</v>
      </c>
      <c r="S383" s="28">
        <f>IF(ISERROR(1/VLOOKUP($B383,'Justerad allokering'!$B$2:$AG$462,MATCH(S$2,'Justerad allokering'!$B$2:$AF$2,0),FALSE)),VLOOKUP($B383,'Allokerad kvv'!$B$2:$AV$468,MATCH(S$2,'Allokerad kvv'!$B$2:$AV$2,0),FALSE),VLOOKUP($B383,'Justerad allokering'!$B$2:$AG$462,MATCH(S$2,'Justerad allokering'!$B$2:$AF$2,0),FALSE))</f>
        <v>0</v>
      </c>
      <c r="T383" s="28">
        <f>IF(ISERROR(1/VLOOKUP($B383,'Justerad allokering'!$B$2:$AG$462,MATCH(T$2,'Justerad allokering'!$B$2:$AF$2,0),FALSE)),VLOOKUP($B383,'Allokerad kvv'!$B$2:$AV$468,MATCH(T$2,'Allokerad kvv'!$B$2:$AV$2,0),FALSE),VLOOKUP($B383,'Justerad allokering'!$B$2:$AG$462,MATCH(T$2,'Justerad allokering'!$B$2:$AF$2,0),FALSE))</f>
        <v>0</v>
      </c>
      <c r="U383" s="28">
        <f>IF(ISERROR(1/VLOOKUP($B383,'Justerad allokering'!$B$2:$AG$462,MATCH(U$2,'Justerad allokering'!$B$2:$AF$2,0),FALSE)),VLOOKUP($B383,'Allokerad kvv'!$B$2:$AV$468,MATCH(U$2,'Allokerad kvv'!$B$2:$AV$2,0),FALSE),VLOOKUP($B383,'Justerad allokering'!$B$2:$AG$462,MATCH(U$2,'Justerad allokering'!$B$2:$AF$2,0),FALSE))</f>
        <v>0</v>
      </c>
      <c r="V383" s="28">
        <f>IF(ISERROR(1/VLOOKUP($B383,'Justerad allokering'!$B$2:$AG$462,MATCH(V$2,'Justerad allokering'!$B$2:$AF$2,0),FALSE)),VLOOKUP($B383,'Allokerad kvv'!$B$2:$AV$468,MATCH(V$2,'Allokerad kvv'!$B$2:$AV$2,0),FALSE),VLOOKUP($B383,'Justerad allokering'!$B$2:$AG$462,MATCH(V$2,'Justerad allokering'!$B$2:$AF$2,0),FALSE))</f>
        <v>0</v>
      </c>
      <c r="W383" s="28">
        <f>IF(ISERROR(1/VLOOKUP($B383,'Justerad allokering'!$B$2:$AG$462,MATCH(W$2,'Justerad allokering'!$B$2:$AF$2,0),FALSE)),VLOOKUP($B383,'Allokerad kvv'!$B$2:$AV$468,MATCH(W$2,'Allokerad kvv'!$B$2:$AV$2,0),FALSE),VLOOKUP($B383,'Justerad allokering'!$B$2:$AG$462,MATCH(W$2,'Justerad allokering'!$B$2:$AF$2,0),FALSE))</f>
        <v>0</v>
      </c>
      <c r="X383" s="28">
        <f>IF(ISERROR(1/VLOOKUP($B383,'Justerad allokering'!$B$2:$AG$462,MATCH(X$2,'Justerad allokering'!$B$2:$AF$2,0),FALSE)),VLOOKUP($B383,'Allokerad kvv'!$B$2:$AV$468,MATCH(X$2,'Allokerad kvv'!$B$2:$AV$2,0),FALSE),VLOOKUP($B383,'Justerad allokering'!$B$2:$AG$462,MATCH(X$2,'Justerad allokering'!$B$2:$AF$2,0),FALSE))</f>
        <v>0</v>
      </c>
      <c r="Y383" s="28">
        <f>IF(ISERROR(1/VLOOKUP($B383,'Justerad allokering'!$B$2:$AG$462,MATCH(Y$2,'Justerad allokering'!$B$2:$AF$2,0),FALSE)),VLOOKUP($B383,'Allokerad kvv'!$B$2:$AV$468,MATCH(Y$2,'Allokerad kvv'!$B$2:$AV$2,0),FALSE),VLOOKUP($B383,'Justerad allokering'!$B$2:$AG$462,MATCH(Y$2,'Justerad allokering'!$B$2:$AF$2,0),FALSE))</f>
        <v>0</v>
      </c>
      <c r="Z383" s="28">
        <f>IF(ISERROR(1/VLOOKUP($B383,'Justerad allokering'!$B$2:$AG$462,MATCH(Z$2,'Justerad allokering'!$B$2:$AF$2,0),FALSE)),VLOOKUP($B383,'Allokerad kvv'!$B$2:$AV$468,MATCH(Z$2,'Allokerad kvv'!$B$2:$AV$2,0),FALSE),VLOOKUP($B383,'Justerad allokering'!$B$2:$AG$462,MATCH(Z$2,'Justerad allokering'!$B$2:$AF$2,0),FALSE))</f>
        <v>0</v>
      </c>
      <c r="AA383" s="28"/>
      <c r="AB383" s="28"/>
      <c r="AE383">
        <f t="shared" si="15"/>
        <v>0</v>
      </c>
      <c r="AG383">
        <f t="shared" si="16"/>
        <v>0</v>
      </c>
      <c r="AH383">
        <f t="shared" si="17"/>
        <v>0</v>
      </c>
      <c r="AI383" s="55" t="str">
        <f>IF(AH383=0,"",AH383/VLOOKUP(B383,Kraftvärmeprod!$B$1:$BC$480,MATCH("Summa tillförd energi exklusive rökgaskondensering",Kraftvärmeprod!$B$1:$BC$1,0),FALSE))</f>
        <v/>
      </c>
    </row>
    <row r="384" spans="1:35" x14ac:dyDescent="0.25">
      <c r="A384" s="28" t="s">
        <v>516</v>
      </c>
      <c r="B384" s="28" t="s">
        <v>519</v>
      </c>
      <c r="C384" s="28">
        <f>IF(ISERROR(1/VLOOKUP($B384,'Justerad allokering'!$B$2:$AG$462,MATCH(C$2,'Justerad allokering'!$B$2:$AF$2,0),FALSE)),VLOOKUP($B384,'Allokerad kvv'!$B$2:$AV$468,MATCH(C$2,'Allokerad kvv'!$B$2:$AV$2,0),FALSE),VLOOKUP($B384,'Justerad allokering'!$B$2:$AG$462,MATCH(C$2,'Justerad allokering'!$B$2:$AF$2,0),FALSE))</f>
        <v>0</v>
      </c>
      <c r="D384" s="28">
        <f>IF(ISERROR(1/VLOOKUP($B384,'Justerad allokering'!$B$2:$AG$462,MATCH(D$2,'Justerad allokering'!$B$2:$AF$2,0),FALSE)),VLOOKUP($B384,'Allokerad kvv'!$B$2:$AV$468,MATCH(D$2,'Allokerad kvv'!$B$2:$AV$2,0),FALSE),VLOOKUP($B384,'Justerad allokering'!$B$2:$AG$462,MATCH(D$2,'Justerad allokering'!$B$2:$AF$2,0),FALSE))</f>
        <v>0</v>
      </c>
      <c r="E384" s="28">
        <f>IF(ISERROR(1/VLOOKUP($B384,'Justerad allokering'!$B$2:$AG$462,MATCH(E$2,'Justerad allokering'!$B$2:$AF$2,0),FALSE)),VLOOKUP($B384,'Allokerad kvv'!$B$2:$AV$468,MATCH(E$2,'Allokerad kvv'!$B$2:$AV$2,0),FALSE),VLOOKUP($B384,'Justerad allokering'!$B$2:$AG$462,MATCH(E$2,'Justerad allokering'!$B$2:$AF$2,0),FALSE))</f>
        <v>0</v>
      </c>
      <c r="F384" s="28">
        <f>IF(ISERROR(1/VLOOKUP($B384,'Justerad allokering'!$B$2:$AG$462,MATCH(F$2,'Justerad allokering'!$B$2:$AF$2,0),FALSE)),VLOOKUP($B384,'Allokerad kvv'!$B$2:$AV$468,MATCH(F$2,'Allokerad kvv'!$B$2:$AV$2,0),FALSE),VLOOKUP($B384,'Justerad allokering'!$B$2:$AG$462,MATCH(F$2,'Justerad allokering'!$B$2:$AF$2,0),FALSE))</f>
        <v>0</v>
      </c>
      <c r="G384" s="28">
        <f>IF(ISERROR(1/VLOOKUP($B384,'Justerad allokering'!$B$2:$AG$462,MATCH(G$2,'Justerad allokering'!$B$2:$AF$2,0),FALSE)),VLOOKUP($B384,'Allokerad kvv'!$B$2:$AV$468,MATCH(G$2,'Allokerad kvv'!$B$2:$AV$2,0),FALSE),VLOOKUP($B384,'Justerad allokering'!$B$2:$AG$462,MATCH(G$2,'Justerad allokering'!$B$2:$AF$2,0),FALSE))</f>
        <v>0</v>
      </c>
      <c r="H384" s="28">
        <f>IF(ISERROR(1/VLOOKUP($B384,'Justerad allokering'!$B$2:$AG$462,MATCH(H$2,'Justerad allokering'!$B$2:$AF$2,0),FALSE)),VLOOKUP($B384,'Allokerad kvv'!$B$2:$AV$468,MATCH(H$2,'Allokerad kvv'!$B$2:$AV$2,0),FALSE),VLOOKUP($B384,'Justerad allokering'!$B$2:$AG$462,MATCH(H$2,'Justerad allokering'!$B$2:$AF$2,0),FALSE))</f>
        <v>0</v>
      </c>
      <c r="I384" s="28">
        <f>IF(ISERROR(1/VLOOKUP($B384,'Justerad allokering'!$B$2:$AG$462,MATCH(I$2,'Justerad allokering'!$B$2:$AF$2,0),FALSE)),VLOOKUP($B384,'Allokerad kvv'!$B$2:$AV$468,MATCH(I$2,'Allokerad kvv'!$B$2:$AV$2,0),FALSE),VLOOKUP($B384,'Justerad allokering'!$B$2:$AG$462,MATCH(I$2,'Justerad allokering'!$B$2:$AF$2,0),FALSE))</f>
        <v>0</v>
      </c>
      <c r="J384" s="28">
        <f>IF(ISERROR(1/VLOOKUP($B384,'Justerad allokering'!$B$2:$AG$462,MATCH(J$2,'Justerad allokering'!$B$2:$AF$2,0),FALSE)),VLOOKUP($B384,'Allokerad kvv'!$B$2:$AV$468,MATCH(J$2,'Allokerad kvv'!$B$2:$AV$2,0),FALSE),VLOOKUP($B384,'Justerad allokering'!$B$2:$AG$462,MATCH(J$2,'Justerad allokering'!$B$2:$AF$2,0),FALSE))</f>
        <v>0</v>
      </c>
      <c r="K384" s="28">
        <f>IF(ISERROR(1/VLOOKUP($B384,'Justerad allokering'!$B$2:$AG$462,MATCH(K$2,'Justerad allokering'!$B$2:$AF$2,0),FALSE)),VLOOKUP($B384,'Allokerad kvv'!$B$2:$AV$468,MATCH(K$2,'Allokerad kvv'!$B$2:$AV$2,0),FALSE),VLOOKUP($B384,'Justerad allokering'!$B$2:$AG$462,MATCH(K$2,'Justerad allokering'!$B$2:$AF$2,0),FALSE))</f>
        <v>0</v>
      </c>
      <c r="L384" s="28">
        <f>IF(ISERROR(1/VLOOKUP($B384,'Justerad allokering'!$B$2:$AG$462,MATCH(L$2,'Justerad allokering'!$B$2:$AF$2,0),FALSE)),VLOOKUP($B384,'Allokerad kvv'!$B$2:$AV$468,MATCH(L$2,'Allokerad kvv'!$B$2:$AV$2,0),FALSE),VLOOKUP($B384,'Justerad allokering'!$B$2:$AG$462,MATCH(L$2,'Justerad allokering'!$B$2:$AF$2,0),FALSE))</f>
        <v>0</v>
      </c>
      <c r="M384" s="28">
        <f>IF(ISERROR(1/VLOOKUP($B384,'Justerad allokering'!$B$2:$AG$462,MATCH(M$2,'Justerad allokering'!$B$2:$AF$2,0),FALSE)),VLOOKUP($B384,'Allokerad kvv'!$B$2:$AV$468,MATCH(M$2,'Allokerad kvv'!$B$2:$AV$2,0),FALSE),VLOOKUP($B384,'Justerad allokering'!$B$2:$AG$462,MATCH(M$2,'Justerad allokering'!$B$2:$AF$2,0),FALSE))</f>
        <v>0</v>
      </c>
      <c r="N384" s="28">
        <f>IF(ISERROR(1/VLOOKUP($B384,'Justerad allokering'!$B$2:$AG$462,MATCH(N$2,'Justerad allokering'!$B$2:$AF$2,0),FALSE)),VLOOKUP($B384,'Allokerad kvv'!$B$2:$AV$468,MATCH(N$2,'Allokerad kvv'!$B$2:$AV$2,0),FALSE),VLOOKUP($B384,'Justerad allokering'!$B$2:$AG$462,MATCH(N$2,'Justerad allokering'!$B$2:$AF$2,0),FALSE))</f>
        <v>0</v>
      </c>
      <c r="O384" s="28">
        <f>IF(ISERROR(1/VLOOKUP($B384,'Justerad allokering'!$B$2:$AG$462,MATCH(O$2,'Justerad allokering'!$B$2:$AF$2,0),FALSE)),VLOOKUP($B384,'Allokerad kvv'!$B$2:$AV$468,MATCH(O$2,'Allokerad kvv'!$B$2:$AV$2,0),FALSE),VLOOKUP($B384,'Justerad allokering'!$B$2:$AG$462,MATCH(O$2,'Justerad allokering'!$B$2:$AF$2,0),FALSE))</f>
        <v>0</v>
      </c>
      <c r="P384" s="28">
        <f>IF(ISERROR(1/VLOOKUP($B384,'Justerad allokering'!$B$2:$AG$462,MATCH(P$2,'Justerad allokering'!$B$2:$AF$2,0),FALSE)),VLOOKUP($B384,'Allokerad kvv'!$B$2:$AV$468,MATCH(P$2,'Allokerad kvv'!$B$2:$AV$2,0),FALSE),VLOOKUP($B384,'Justerad allokering'!$B$2:$AG$462,MATCH(P$2,'Justerad allokering'!$B$2:$AF$2,0),FALSE))</f>
        <v>0</v>
      </c>
      <c r="Q384" s="28">
        <f>IF(ISERROR(1/VLOOKUP($B384,'Justerad allokering'!$B$2:$AG$462,MATCH(Q$2,'Justerad allokering'!$B$2:$AF$2,0),FALSE)),VLOOKUP($B384,'Allokerad kvv'!$B$2:$AV$468,MATCH(Q$2,'Allokerad kvv'!$B$2:$AV$2,0),FALSE),VLOOKUP($B384,'Justerad allokering'!$B$2:$AG$462,MATCH(Q$2,'Justerad allokering'!$B$2:$AF$2,0),FALSE))</f>
        <v>0</v>
      </c>
      <c r="R384" s="28">
        <f>IF(ISERROR(1/VLOOKUP($B384,'Justerad allokering'!$B$2:$AG$462,MATCH(R$2,'Justerad allokering'!$B$2:$AF$2,0),FALSE)),VLOOKUP($B384,'Allokerad kvv'!$B$2:$AV$468,MATCH(R$2,'Allokerad kvv'!$B$2:$AV$2,0),FALSE),VLOOKUP($B384,'Justerad allokering'!$B$2:$AG$462,MATCH(R$2,'Justerad allokering'!$B$2:$AF$2,0),FALSE))</f>
        <v>0</v>
      </c>
      <c r="S384" s="28">
        <f>IF(ISERROR(1/VLOOKUP($B384,'Justerad allokering'!$B$2:$AG$462,MATCH(S$2,'Justerad allokering'!$B$2:$AF$2,0),FALSE)),VLOOKUP($B384,'Allokerad kvv'!$B$2:$AV$468,MATCH(S$2,'Allokerad kvv'!$B$2:$AV$2,0),FALSE),VLOOKUP($B384,'Justerad allokering'!$B$2:$AG$462,MATCH(S$2,'Justerad allokering'!$B$2:$AF$2,0),FALSE))</f>
        <v>0</v>
      </c>
      <c r="T384" s="28">
        <f>IF(ISERROR(1/VLOOKUP($B384,'Justerad allokering'!$B$2:$AG$462,MATCH(T$2,'Justerad allokering'!$B$2:$AF$2,0),FALSE)),VLOOKUP($B384,'Allokerad kvv'!$B$2:$AV$468,MATCH(T$2,'Allokerad kvv'!$B$2:$AV$2,0),FALSE),VLOOKUP($B384,'Justerad allokering'!$B$2:$AG$462,MATCH(T$2,'Justerad allokering'!$B$2:$AF$2,0),FALSE))</f>
        <v>0</v>
      </c>
      <c r="U384" s="28">
        <f>IF(ISERROR(1/VLOOKUP($B384,'Justerad allokering'!$B$2:$AG$462,MATCH(U$2,'Justerad allokering'!$B$2:$AF$2,0),FALSE)),VLOOKUP($B384,'Allokerad kvv'!$B$2:$AV$468,MATCH(U$2,'Allokerad kvv'!$B$2:$AV$2,0),FALSE),VLOOKUP($B384,'Justerad allokering'!$B$2:$AG$462,MATCH(U$2,'Justerad allokering'!$B$2:$AF$2,0),FALSE))</f>
        <v>0</v>
      </c>
      <c r="V384" s="28">
        <f>IF(ISERROR(1/VLOOKUP($B384,'Justerad allokering'!$B$2:$AG$462,MATCH(V$2,'Justerad allokering'!$B$2:$AF$2,0),FALSE)),VLOOKUP($B384,'Allokerad kvv'!$B$2:$AV$468,MATCH(V$2,'Allokerad kvv'!$B$2:$AV$2,0),FALSE),VLOOKUP($B384,'Justerad allokering'!$B$2:$AG$462,MATCH(V$2,'Justerad allokering'!$B$2:$AF$2,0),FALSE))</f>
        <v>0</v>
      </c>
      <c r="W384" s="28">
        <f>IF(ISERROR(1/VLOOKUP($B384,'Justerad allokering'!$B$2:$AG$462,MATCH(W$2,'Justerad allokering'!$B$2:$AF$2,0),FALSE)),VLOOKUP($B384,'Allokerad kvv'!$B$2:$AV$468,MATCH(W$2,'Allokerad kvv'!$B$2:$AV$2,0),FALSE),VLOOKUP($B384,'Justerad allokering'!$B$2:$AG$462,MATCH(W$2,'Justerad allokering'!$B$2:$AF$2,0),FALSE))</f>
        <v>0</v>
      </c>
      <c r="X384" s="28">
        <f>IF(ISERROR(1/VLOOKUP($B384,'Justerad allokering'!$B$2:$AG$462,MATCH(X$2,'Justerad allokering'!$B$2:$AF$2,0),FALSE)),VLOOKUP($B384,'Allokerad kvv'!$B$2:$AV$468,MATCH(X$2,'Allokerad kvv'!$B$2:$AV$2,0),FALSE),VLOOKUP($B384,'Justerad allokering'!$B$2:$AG$462,MATCH(X$2,'Justerad allokering'!$B$2:$AF$2,0),FALSE))</f>
        <v>0</v>
      </c>
      <c r="Y384" s="28">
        <f>IF(ISERROR(1/VLOOKUP($B384,'Justerad allokering'!$B$2:$AG$462,MATCH(Y$2,'Justerad allokering'!$B$2:$AF$2,0),FALSE)),VLOOKUP($B384,'Allokerad kvv'!$B$2:$AV$468,MATCH(Y$2,'Allokerad kvv'!$B$2:$AV$2,0),FALSE),VLOOKUP($B384,'Justerad allokering'!$B$2:$AG$462,MATCH(Y$2,'Justerad allokering'!$B$2:$AF$2,0),FALSE))</f>
        <v>0</v>
      </c>
      <c r="Z384" s="28">
        <f>IF(ISERROR(1/VLOOKUP($B384,'Justerad allokering'!$B$2:$AG$462,MATCH(Z$2,'Justerad allokering'!$B$2:$AF$2,0),FALSE)),VLOOKUP($B384,'Allokerad kvv'!$B$2:$AV$468,MATCH(Z$2,'Allokerad kvv'!$B$2:$AV$2,0),FALSE),VLOOKUP($B384,'Justerad allokering'!$B$2:$AG$462,MATCH(Z$2,'Justerad allokering'!$B$2:$AF$2,0),FALSE))</f>
        <v>0</v>
      </c>
      <c r="AA384" s="28"/>
      <c r="AB384" s="28"/>
      <c r="AE384">
        <f t="shared" si="15"/>
        <v>0</v>
      </c>
      <c r="AG384">
        <f t="shared" si="16"/>
        <v>0</v>
      </c>
      <c r="AH384">
        <f t="shared" si="17"/>
        <v>0</v>
      </c>
      <c r="AI384" s="55" t="str">
        <f>IF(AH384=0,"",AH384/VLOOKUP(B384,Kraftvärmeprod!$B$1:$BC$480,MATCH("Summa tillförd energi exklusive rökgaskondensering",Kraftvärmeprod!$B$1:$BC$1,0),FALSE))</f>
        <v/>
      </c>
    </row>
    <row r="385" spans="1:35" x14ac:dyDescent="0.25">
      <c r="A385" s="28" t="s">
        <v>516</v>
      </c>
      <c r="B385" s="28" t="s">
        <v>520</v>
      </c>
      <c r="C385" s="28">
        <f>IF(ISERROR(1/VLOOKUP($B385,'Justerad allokering'!$B$2:$AG$462,MATCH(C$2,'Justerad allokering'!$B$2:$AF$2,0),FALSE)),VLOOKUP($B385,'Allokerad kvv'!$B$2:$AV$468,MATCH(C$2,'Allokerad kvv'!$B$2:$AV$2,0),FALSE),VLOOKUP($B385,'Justerad allokering'!$B$2:$AG$462,MATCH(C$2,'Justerad allokering'!$B$2:$AF$2,0),FALSE))</f>
        <v>0</v>
      </c>
      <c r="D385" s="28">
        <f>IF(ISERROR(1/VLOOKUP($B385,'Justerad allokering'!$B$2:$AG$462,MATCH(D$2,'Justerad allokering'!$B$2:$AF$2,0),FALSE)),VLOOKUP($B385,'Allokerad kvv'!$B$2:$AV$468,MATCH(D$2,'Allokerad kvv'!$B$2:$AV$2,0),FALSE),VLOOKUP($B385,'Justerad allokering'!$B$2:$AG$462,MATCH(D$2,'Justerad allokering'!$B$2:$AF$2,0),FALSE))</f>
        <v>0</v>
      </c>
      <c r="E385" s="28">
        <f>IF(ISERROR(1/VLOOKUP($B385,'Justerad allokering'!$B$2:$AG$462,MATCH(E$2,'Justerad allokering'!$B$2:$AF$2,0),FALSE)),VLOOKUP($B385,'Allokerad kvv'!$B$2:$AV$468,MATCH(E$2,'Allokerad kvv'!$B$2:$AV$2,0),FALSE),VLOOKUP($B385,'Justerad allokering'!$B$2:$AG$462,MATCH(E$2,'Justerad allokering'!$B$2:$AF$2,0),FALSE))</f>
        <v>0</v>
      </c>
      <c r="F385" s="28">
        <f>IF(ISERROR(1/VLOOKUP($B385,'Justerad allokering'!$B$2:$AG$462,MATCH(F$2,'Justerad allokering'!$B$2:$AF$2,0),FALSE)),VLOOKUP($B385,'Allokerad kvv'!$B$2:$AV$468,MATCH(F$2,'Allokerad kvv'!$B$2:$AV$2,0),FALSE),VLOOKUP($B385,'Justerad allokering'!$B$2:$AG$462,MATCH(F$2,'Justerad allokering'!$B$2:$AF$2,0),FALSE))</f>
        <v>0</v>
      </c>
      <c r="G385" s="28">
        <f>IF(ISERROR(1/VLOOKUP($B385,'Justerad allokering'!$B$2:$AG$462,MATCH(G$2,'Justerad allokering'!$B$2:$AF$2,0),FALSE)),VLOOKUP($B385,'Allokerad kvv'!$B$2:$AV$468,MATCH(G$2,'Allokerad kvv'!$B$2:$AV$2,0),FALSE),VLOOKUP($B385,'Justerad allokering'!$B$2:$AG$462,MATCH(G$2,'Justerad allokering'!$B$2:$AF$2,0),FALSE))</f>
        <v>0</v>
      </c>
      <c r="H385" s="28">
        <f>IF(ISERROR(1/VLOOKUP($B385,'Justerad allokering'!$B$2:$AG$462,MATCH(H$2,'Justerad allokering'!$B$2:$AF$2,0),FALSE)),VLOOKUP($B385,'Allokerad kvv'!$B$2:$AV$468,MATCH(H$2,'Allokerad kvv'!$B$2:$AV$2,0),FALSE),VLOOKUP($B385,'Justerad allokering'!$B$2:$AG$462,MATCH(H$2,'Justerad allokering'!$B$2:$AF$2,0),FALSE))</f>
        <v>0</v>
      </c>
      <c r="I385" s="28">
        <f>IF(ISERROR(1/VLOOKUP($B385,'Justerad allokering'!$B$2:$AG$462,MATCH(I$2,'Justerad allokering'!$B$2:$AF$2,0),FALSE)),VLOOKUP($B385,'Allokerad kvv'!$B$2:$AV$468,MATCH(I$2,'Allokerad kvv'!$B$2:$AV$2,0),FALSE),VLOOKUP($B385,'Justerad allokering'!$B$2:$AG$462,MATCH(I$2,'Justerad allokering'!$B$2:$AF$2,0),FALSE))</f>
        <v>0</v>
      </c>
      <c r="J385" s="28">
        <f>IF(ISERROR(1/VLOOKUP($B385,'Justerad allokering'!$B$2:$AG$462,MATCH(J$2,'Justerad allokering'!$B$2:$AF$2,0),FALSE)),VLOOKUP($B385,'Allokerad kvv'!$B$2:$AV$468,MATCH(J$2,'Allokerad kvv'!$B$2:$AV$2,0),FALSE),VLOOKUP($B385,'Justerad allokering'!$B$2:$AG$462,MATCH(J$2,'Justerad allokering'!$B$2:$AF$2,0),FALSE))</f>
        <v>0</v>
      </c>
      <c r="K385" s="28">
        <f>IF(ISERROR(1/VLOOKUP($B385,'Justerad allokering'!$B$2:$AG$462,MATCH(K$2,'Justerad allokering'!$B$2:$AF$2,0),FALSE)),VLOOKUP($B385,'Allokerad kvv'!$B$2:$AV$468,MATCH(K$2,'Allokerad kvv'!$B$2:$AV$2,0),FALSE),VLOOKUP($B385,'Justerad allokering'!$B$2:$AG$462,MATCH(K$2,'Justerad allokering'!$B$2:$AF$2,0),FALSE))</f>
        <v>0</v>
      </c>
      <c r="L385" s="28">
        <f>IF(ISERROR(1/VLOOKUP($B385,'Justerad allokering'!$B$2:$AG$462,MATCH(L$2,'Justerad allokering'!$B$2:$AF$2,0),FALSE)),VLOOKUP($B385,'Allokerad kvv'!$B$2:$AV$468,MATCH(L$2,'Allokerad kvv'!$B$2:$AV$2,0),FALSE),VLOOKUP($B385,'Justerad allokering'!$B$2:$AG$462,MATCH(L$2,'Justerad allokering'!$B$2:$AF$2,0),FALSE))</f>
        <v>0</v>
      </c>
      <c r="M385" s="28">
        <f>IF(ISERROR(1/VLOOKUP($B385,'Justerad allokering'!$B$2:$AG$462,MATCH(M$2,'Justerad allokering'!$B$2:$AF$2,0),FALSE)),VLOOKUP($B385,'Allokerad kvv'!$B$2:$AV$468,MATCH(M$2,'Allokerad kvv'!$B$2:$AV$2,0),FALSE),VLOOKUP($B385,'Justerad allokering'!$B$2:$AG$462,MATCH(M$2,'Justerad allokering'!$B$2:$AF$2,0),FALSE))</f>
        <v>0</v>
      </c>
      <c r="N385" s="28">
        <f>IF(ISERROR(1/VLOOKUP($B385,'Justerad allokering'!$B$2:$AG$462,MATCH(N$2,'Justerad allokering'!$B$2:$AF$2,0),FALSE)),VLOOKUP($B385,'Allokerad kvv'!$B$2:$AV$468,MATCH(N$2,'Allokerad kvv'!$B$2:$AV$2,0),FALSE),VLOOKUP($B385,'Justerad allokering'!$B$2:$AG$462,MATCH(N$2,'Justerad allokering'!$B$2:$AF$2,0),FALSE))</f>
        <v>0</v>
      </c>
      <c r="O385" s="28">
        <f>IF(ISERROR(1/VLOOKUP($B385,'Justerad allokering'!$B$2:$AG$462,MATCH(O$2,'Justerad allokering'!$B$2:$AF$2,0),FALSE)),VLOOKUP($B385,'Allokerad kvv'!$B$2:$AV$468,MATCH(O$2,'Allokerad kvv'!$B$2:$AV$2,0),FALSE),VLOOKUP($B385,'Justerad allokering'!$B$2:$AG$462,MATCH(O$2,'Justerad allokering'!$B$2:$AF$2,0),FALSE))</f>
        <v>0</v>
      </c>
      <c r="P385" s="28">
        <f>IF(ISERROR(1/VLOOKUP($B385,'Justerad allokering'!$B$2:$AG$462,MATCH(P$2,'Justerad allokering'!$B$2:$AF$2,0),FALSE)),VLOOKUP($B385,'Allokerad kvv'!$B$2:$AV$468,MATCH(P$2,'Allokerad kvv'!$B$2:$AV$2,0),FALSE),VLOOKUP($B385,'Justerad allokering'!$B$2:$AG$462,MATCH(P$2,'Justerad allokering'!$B$2:$AF$2,0),FALSE))</f>
        <v>0</v>
      </c>
      <c r="Q385" s="28">
        <f>IF(ISERROR(1/VLOOKUP($B385,'Justerad allokering'!$B$2:$AG$462,MATCH(Q$2,'Justerad allokering'!$B$2:$AF$2,0),FALSE)),VLOOKUP($B385,'Allokerad kvv'!$B$2:$AV$468,MATCH(Q$2,'Allokerad kvv'!$B$2:$AV$2,0),FALSE),VLOOKUP($B385,'Justerad allokering'!$B$2:$AG$462,MATCH(Q$2,'Justerad allokering'!$B$2:$AF$2,0),FALSE))</f>
        <v>0</v>
      </c>
      <c r="R385" s="28">
        <f>IF(ISERROR(1/VLOOKUP($B385,'Justerad allokering'!$B$2:$AG$462,MATCH(R$2,'Justerad allokering'!$B$2:$AF$2,0),FALSE)),VLOOKUP($B385,'Allokerad kvv'!$B$2:$AV$468,MATCH(R$2,'Allokerad kvv'!$B$2:$AV$2,0),FALSE),VLOOKUP($B385,'Justerad allokering'!$B$2:$AG$462,MATCH(R$2,'Justerad allokering'!$B$2:$AF$2,0),FALSE))</f>
        <v>0</v>
      </c>
      <c r="S385" s="28">
        <f>IF(ISERROR(1/VLOOKUP($B385,'Justerad allokering'!$B$2:$AG$462,MATCH(S$2,'Justerad allokering'!$B$2:$AF$2,0),FALSE)),VLOOKUP($B385,'Allokerad kvv'!$B$2:$AV$468,MATCH(S$2,'Allokerad kvv'!$B$2:$AV$2,0),FALSE),VLOOKUP($B385,'Justerad allokering'!$B$2:$AG$462,MATCH(S$2,'Justerad allokering'!$B$2:$AF$2,0),FALSE))</f>
        <v>0</v>
      </c>
      <c r="T385" s="28">
        <f>IF(ISERROR(1/VLOOKUP($B385,'Justerad allokering'!$B$2:$AG$462,MATCH(T$2,'Justerad allokering'!$B$2:$AF$2,0),FALSE)),VLOOKUP($B385,'Allokerad kvv'!$B$2:$AV$468,MATCH(T$2,'Allokerad kvv'!$B$2:$AV$2,0),FALSE),VLOOKUP($B385,'Justerad allokering'!$B$2:$AG$462,MATCH(T$2,'Justerad allokering'!$B$2:$AF$2,0),FALSE))</f>
        <v>0</v>
      </c>
      <c r="U385" s="28">
        <f>IF(ISERROR(1/VLOOKUP($B385,'Justerad allokering'!$B$2:$AG$462,MATCH(U$2,'Justerad allokering'!$B$2:$AF$2,0),FALSE)),VLOOKUP($B385,'Allokerad kvv'!$B$2:$AV$468,MATCH(U$2,'Allokerad kvv'!$B$2:$AV$2,0),FALSE),VLOOKUP($B385,'Justerad allokering'!$B$2:$AG$462,MATCH(U$2,'Justerad allokering'!$B$2:$AF$2,0),FALSE))</f>
        <v>0</v>
      </c>
      <c r="V385" s="28">
        <f>IF(ISERROR(1/VLOOKUP($B385,'Justerad allokering'!$B$2:$AG$462,MATCH(V$2,'Justerad allokering'!$B$2:$AF$2,0),FALSE)),VLOOKUP($B385,'Allokerad kvv'!$B$2:$AV$468,MATCH(V$2,'Allokerad kvv'!$B$2:$AV$2,0),FALSE),VLOOKUP($B385,'Justerad allokering'!$B$2:$AG$462,MATCH(V$2,'Justerad allokering'!$B$2:$AF$2,0),FALSE))</f>
        <v>0</v>
      </c>
      <c r="W385" s="28">
        <f>IF(ISERROR(1/VLOOKUP($B385,'Justerad allokering'!$B$2:$AG$462,MATCH(W$2,'Justerad allokering'!$B$2:$AF$2,0),FALSE)),VLOOKUP($B385,'Allokerad kvv'!$B$2:$AV$468,MATCH(W$2,'Allokerad kvv'!$B$2:$AV$2,0),FALSE),VLOOKUP($B385,'Justerad allokering'!$B$2:$AG$462,MATCH(W$2,'Justerad allokering'!$B$2:$AF$2,0),FALSE))</f>
        <v>0</v>
      </c>
      <c r="X385" s="28">
        <f>IF(ISERROR(1/VLOOKUP($B385,'Justerad allokering'!$B$2:$AG$462,MATCH(X$2,'Justerad allokering'!$B$2:$AF$2,0),FALSE)),VLOOKUP($B385,'Allokerad kvv'!$B$2:$AV$468,MATCH(X$2,'Allokerad kvv'!$B$2:$AV$2,0),FALSE),VLOOKUP($B385,'Justerad allokering'!$B$2:$AG$462,MATCH(X$2,'Justerad allokering'!$B$2:$AF$2,0),FALSE))</f>
        <v>0</v>
      </c>
      <c r="Y385" s="28">
        <f>IF(ISERROR(1/VLOOKUP($B385,'Justerad allokering'!$B$2:$AG$462,MATCH(Y$2,'Justerad allokering'!$B$2:$AF$2,0),FALSE)),VLOOKUP($B385,'Allokerad kvv'!$B$2:$AV$468,MATCH(Y$2,'Allokerad kvv'!$B$2:$AV$2,0),FALSE),VLOOKUP($B385,'Justerad allokering'!$B$2:$AG$462,MATCH(Y$2,'Justerad allokering'!$B$2:$AF$2,0),FALSE))</f>
        <v>0</v>
      </c>
      <c r="Z385" s="28">
        <f>IF(ISERROR(1/VLOOKUP($B385,'Justerad allokering'!$B$2:$AG$462,MATCH(Z$2,'Justerad allokering'!$B$2:$AF$2,0),FALSE)),VLOOKUP($B385,'Allokerad kvv'!$B$2:$AV$468,MATCH(Z$2,'Allokerad kvv'!$B$2:$AV$2,0),FALSE),VLOOKUP($B385,'Justerad allokering'!$B$2:$AG$462,MATCH(Z$2,'Justerad allokering'!$B$2:$AF$2,0),FALSE))</f>
        <v>0</v>
      </c>
      <c r="AA385" s="28"/>
      <c r="AB385" s="28"/>
      <c r="AE385">
        <f t="shared" si="15"/>
        <v>0</v>
      </c>
      <c r="AG385">
        <f t="shared" si="16"/>
        <v>0</v>
      </c>
      <c r="AH385">
        <f t="shared" si="17"/>
        <v>0</v>
      </c>
      <c r="AI385" s="55" t="str">
        <f>IF(AH385=0,"",AH385/VLOOKUP(B385,Kraftvärmeprod!$B$1:$BC$480,MATCH("Summa tillförd energi exklusive rökgaskondensering",Kraftvärmeprod!$B$1:$BC$1,0),FALSE))</f>
        <v/>
      </c>
    </row>
    <row r="386" spans="1:35" x14ac:dyDescent="0.25">
      <c r="A386" s="28" t="s">
        <v>521</v>
      </c>
      <c r="B386" s="28" t="s">
        <v>522</v>
      </c>
      <c r="C386" s="28">
        <f>IF(ISERROR(1/VLOOKUP($B386,'Justerad allokering'!$B$2:$AG$462,MATCH(C$2,'Justerad allokering'!$B$2:$AF$2,0),FALSE)),VLOOKUP($B386,'Allokerad kvv'!$B$2:$AV$468,MATCH(C$2,'Allokerad kvv'!$B$2:$AV$2,0),FALSE),VLOOKUP($B386,'Justerad allokering'!$B$2:$AG$462,MATCH(C$2,'Justerad allokering'!$B$2:$AF$2,0),FALSE))</f>
        <v>0</v>
      </c>
      <c r="D386" s="28">
        <f>IF(ISERROR(1/VLOOKUP($B386,'Justerad allokering'!$B$2:$AG$462,MATCH(D$2,'Justerad allokering'!$B$2:$AF$2,0),FALSE)),VLOOKUP($B386,'Allokerad kvv'!$B$2:$AV$468,MATCH(D$2,'Allokerad kvv'!$B$2:$AV$2,0),FALSE),VLOOKUP($B386,'Justerad allokering'!$B$2:$AG$462,MATCH(D$2,'Justerad allokering'!$B$2:$AF$2,0),FALSE))</f>
        <v>0</v>
      </c>
      <c r="E386" s="28">
        <f>IF(ISERROR(1/VLOOKUP($B386,'Justerad allokering'!$B$2:$AG$462,MATCH(E$2,'Justerad allokering'!$B$2:$AF$2,0),FALSE)),VLOOKUP($B386,'Allokerad kvv'!$B$2:$AV$468,MATCH(E$2,'Allokerad kvv'!$B$2:$AV$2,0),FALSE),VLOOKUP($B386,'Justerad allokering'!$B$2:$AG$462,MATCH(E$2,'Justerad allokering'!$B$2:$AF$2,0),FALSE))</f>
        <v>0</v>
      </c>
      <c r="F386" s="28">
        <f>IF(ISERROR(1/VLOOKUP($B386,'Justerad allokering'!$B$2:$AG$462,MATCH(F$2,'Justerad allokering'!$B$2:$AF$2,0),FALSE)),VLOOKUP($B386,'Allokerad kvv'!$B$2:$AV$468,MATCH(F$2,'Allokerad kvv'!$B$2:$AV$2,0),FALSE),VLOOKUP($B386,'Justerad allokering'!$B$2:$AG$462,MATCH(F$2,'Justerad allokering'!$B$2:$AF$2,0),FALSE))</f>
        <v>0</v>
      </c>
      <c r="G386" s="28">
        <f>IF(ISERROR(1/VLOOKUP($B386,'Justerad allokering'!$B$2:$AG$462,MATCH(G$2,'Justerad allokering'!$B$2:$AF$2,0),FALSE)),VLOOKUP($B386,'Allokerad kvv'!$B$2:$AV$468,MATCH(G$2,'Allokerad kvv'!$B$2:$AV$2,0),FALSE),VLOOKUP($B386,'Justerad allokering'!$B$2:$AG$462,MATCH(G$2,'Justerad allokering'!$B$2:$AF$2,0),FALSE))</f>
        <v>0</v>
      </c>
      <c r="H386" s="28">
        <f>IF(ISERROR(1/VLOOKUP($B386,'Justerad allokering'!$B$2:$AG$462,MATCH(H$2,'Justerad allokering'!$B$2:$AF$2,0),FALSE)),VLOOKUP($B386,'Allokerad kvv'!$B$2:$AV$468,MATCH(H$2,'Allokerad kvv'!$B$2:$AV$2,0),FALSE),VLOOKUP($B386,'Justerad allokering'!$B$2:$AG$462,MATCH(H$2,'Justerad allokering'!$B$2:$AF$2,0),FALSE))</f>
        <v>0</v>
      </c>
      <c r="I386" s="28">
        <f>IF(ISERROR(1/VLOOKUP($B386,'Justerad allokering'!$B$2:$AG$462,MATCH(I$2,'Justerad allokering'!$B$2:$AF$2,0),FALSE)),VLOOKUP($B386,'Allokerad kvv'!$B$2:$AV$468,MATCH(I$2,'Allokerad kvv'!$B$2:$AV$2,0),FALSE),VLOOKUP($B386,'Justerad allokering'!$B$2:$AG$462,MATCH(I$2,'Justerad allokering'!$B$2:$AF$2,0),FALSE))</f>
        <v>0</v>
      </c>
      <c r="J386" s="28">
        <f>IF(ISERROR(1/VLOOKUP($B386,'Justerad allokering'!$B$2:$AG$462,MATCH(J$2,'Justerad allokering'!$B$2:$AF$2,0),FALSE)),VLOOKUP($B386,'Allokerad kvv'!$B$2:$AV$468,MATCH(J$2,'Allokerad kvv'!$B$2:$AV$2,0),FALSE),VLOOKUP($B386,'Justerad allokering'!$B$2:$AG$462,MATCH(J$2,'Justerad allokering'!$B$2:$AF$2,0),FALSE))</f>
        <v>0</v>
      </c>
      <c r="K386" s="28">
        <f>IF(ISERROR(1/VLOOKUP($B386,'Justerad allokering'!$B$2:$AG$462,MATCH(K$2,'Justerad allokering'!$B$2:$AF$2,0),FALSE)),VLOOKUP($B386,'Allokerad kvv'!$B$2:$AV$468,MATCH(K$2,'Allokerad kvv'!$B$2:$AV$2,0),FALSE),VLOOKUP($B386,'Justerad allokering'!$B$2:$AG$462,MATCH(K$2,'Justerad allokering'!$B$2:$AF$2,0),FALSE))</f>
        <v>0</v>
      </c>
      <c r="L386" s="28">
        <f>IF(ISERROR(1/VLOOKUP($B386,'Justerad allokering'!$B$2:$AG$462,MATCH(L$2,'Justerad allokering'!$B$2:$AF$2,0),FALSE)),VLOOKUP($B386,'Allokerad kvv'!$B$2:$AV$468,MATCH(L$2,'Allokerad kvv'!$B$2:$AV$2,0),FALSE),VLOOKUP($B386,'Justerad allokering'!$B$2:$AG$462,MATCH(L$2,'Justerad allokering'!$B$2:$AF$2,0),FALSE))</f>
        <v>0</v>
      </c>
      <c r="M386" s="28">
        <f>IF(ISERROR(1/VLOOKUP($B386,'Justerad allokering'!$B$2:$AG$462,MATCH(M$2,'Justerad allokering'!$B$2:$AF$2,0),FALSE)),VLOOKUP($B386,'Allokerad kvv'!$B$2:$AV$468,MATCH(M$2,'Allokerad kvv'!$B$2:$AV$2,0),FALSE),VLOOKUP($B386,'Justerad allokering'!$B$2:$AG$462,MATCH(M$2,'Justerad allokering'!$B$2:$AF$2,0),FALSE))</f>
        <v>0</v>
      </c>
      <c r="N386" s="28">
        <f>IF(ISERROR(1/VLOOKUP($B386,'Justerad allokering'!$B$2:$AG$462,MATCH(N$2,'Justerad allokering'!$B$2:$AF$2,0),FALSE)),VLOOKUP($B386,'Allokerad kvv'!$B$2:$AV$468,MATCH(N$2,'Allokerad kvv'!$B$2:$AV$2,0),FALSE),VLOOKUP($B386,'Justerad allokering'!$B$2:$AG$462,MATCH(N$2,'Justerad allokering'!$B$2:$AF$2,0),FALSE))</f>
        <v>0</v>
      </c>
      <c r="O386" s="28">
        <f>IF(ISERROR(1/VLOOKUP($B386,'Justerad allokering'!$B$2:$AG$462,MATCH(O$2,'Justerad allokering'!$B$2:$AF$2,0),FALSE)),VLOOKUP($B386,'Allokerad kvv'!$B$2:$AV$468,MATCH(O$2,'Allokerad kvv'!$B$2:$AV$2,0),FALSE),VLOOKUP($B386,'Justerad allokering'!$B$2:$AG$462,MATCH(O$2,'Justerad allokering'!$B$2:$AF$2,0),FALSE))</f>
        <v>0</v>
      </c>
      <c r="P386" s="28">
        <f>IF(ISERROR(1/VLOOKUP($B386,'Justerad allokering'!$B$2:$AG$462,MATCH(P$2,'Justerad allokering'!$B$2:$AF$2,0),FALSE)),VLOOKUP($B386,'Allokerad kvv'!$B$2:$AV$468,MATCH(P$2,'Allokerad kvv'!$B$2:$AV$2,0),FALSE),VLOOKUP($B386,'Justerad allokering'!$B$2:$AG$462,MATCH(P$2,'Justerad allokering'!$B$2:$AF$2,0),FALSE))</f>
        <v>0</v>
      </c>
      <c r="Q386" s="28">
        <f>IF(ISERROR(1/VLOOKUP($B386,'Justerad allokering'!$B$2:$AG$462,MATCH(Q$2,'Justerad allokering'!$B$2:$AF$2,0),FALSE)),VLOOKUP($B386,'Allokerad kvv'!$B$2:$AV$468,MATCH(Q$2,'Allokerad kvv'!$B$2:$AV$2,0),FALSE),VLOOKUP($B386,'Justerad allokering'!$B$2:$AG$462,MATCH(Q$2,'Justerad allokering'!$B$2:$AF$2,0),FALSE))</f>
        <v>0</v>
      </c>
      <c r="R386" s="28">
        <f>IF(ISERROR(1/VLOOKUP($B386,'Justerad allokering'!$B$2:$AG$462,MATCH(R$2,'Justerad allokering'!$B$2:$AF$2,0),FALSE)),VLOOKUP($B386,'Allokerad kvv'!$B$2:$AV$468,MATCH(R$2,'Allokerad kvv'!$B$2:$AV$2,0),FALSE),VLOOKUP($B386,'Justerad allokering'!$B$2:$AG$462,MATCH(R$2,'Justerad allokering'!$B$2:$AF$2,0),FALSE))</f>
        <v>0</v>
      </c>
      <c r="S386" s="28">
        <f>IF(ISERROR(1/VLOOKUP($B386,'Justerad allokering'!$B$2:$AG$462,MATCH(S$2,'Justerad allokering'!$B$2:$AF$2,0),FALSE)),VLOOKUP($B386,'Allokerad kvv'!$B$2:$AV$468,MATCH(S$2,'Allokerad kvv'!$B$2:$AV$2,0),FALSE),VLOOKUP($B386,'Justerad allokering'!$B$2:$AG$462,MATCH(S$2,'Justerad allokering'!$B$2:$AF$2,0),FALSE))</f>
        <v>0</v>
      </c>
      <c r="T386" s="28">
        <f>IF(ISERROR(1/VLOOKUP($B386,'Justerad allokering'!$B$2:$AG$462,MATCH(T$2,'Justerad allokering'!$B$2:$AF$2,0),FALSE)),VLOOKUP($B386,'Allokerad kvv'!$B$2:$AV$468,MATCH(T$2,'Allokerad kvv'!$B$2:$AV$2,0),FALSE),VLOOKUP($B386,'Justerad allokering'!$B$2:$AG$462,MATCH(T$2,'Justerad allokering'!$B$2:$AF$2,0),FALSE))</f>
        <v>0</v>
      </c>
      <c r="U386" s="28">
        <f>IF(ISERROR(1/VLOOKUP($B386,'Justerad allokering'!$B$2:$AG$462,MATCH(U$2,'Justerad allokering'!$B$2:$AF$2,0),FALSE)),VLOOKUP($B386,'Allokerad kvv'!$B$2:$AV$468,MATCH(U$2,'Allokerad kvv'!$B$2:$AV$2,0),FALSE),VLOOKUP($B386,'Justerad allokering'!$B$2:$AG$462,MATCH(U$2,'Justerad allokering'!$B$2:$AF$2,0),FALSE))</f>
        <v>0</v>
      </c>
      <c r="V386" s="28">
        <f>IF(ISERROR(1/VLOOKUP($B386,'Justerad allokering'!$B$2:$AG$462,MATCH(V$2,'Justerad allokering'!$B$2:$AF$2,0),FALSE)),VLOOKUP($B386,'Allokerad kvv'!$B$2:$AV$468,MATCH(V$2,'Allokerad kvv'!$B$2:$AV$2,0),FALSE),VLOOKUP($B386,'Justerad allokering'!$B$2:$AG$462,MATCH(V$2,'Justerad allokering'!$B$2:$AF$2,0),FALSE))</f>
        <v>0</v>
      </c>
      <c r="W386" s="28">
        <f>IF(ISERROR(1/VLOOKUP($B386,'Justerad allokering'!$B$2:$AG$462,MATCH(W$2,'Justerad allokering'!$B$2:$AF$2,0),FALSE)),VLOOKUP($B386,'Allokerad kvv'!$B$2:$AV$468,MATCH(W$2,'Allokerad kvv'!$B$2:$AV$2,0),FALSE),VLOOKUP($B386,'Justerad allokering'!$B$2:$AG$462,MATCH(W$2,'Justerad allokering'!$B$2:$AF$2,0),FALSE))</f>
        <v>0</v>
      </c>
      <c r="X386" s="28">
        <f>IF(ISERROR(1/VLOOKUP($B386,'Justerad allokering'!$B$2:$AG$462,MATCH(X$2,'Justerad allokering'!$B$2:$AF$2,0),FALSE)),VLOOKUP($B386,'Allokerad kvv'!$B$2:$AV$468,MATCH(X$2,'Allokerad kvv'!$B$2:$AV$2,0),FALSE),VLOOKUP($B386,'Justerad allokering'!$B$2:$AG$462,MATCH(X$2,'Justerad allokering'!$B$2:$AF$2,0),FALSE))</f>
        <v>0</v>
      </c>
      <c r="Y386" s="28">
        <f>IF(ISERROR(1/VLOOKUP($B386,'Justerad allokering'!$B$2:$AG$462,MATCH(Y$2,'Justerad allokering'!$B$2:$AF$2,0),FALSE)),VLOOKUP($B386,'Allokerad kvv'!$B$2:$AV$468,MATCH(Y$2,'Allokerad kvv'!$B$2:$AV$2,0),FALSE),VLOOKUP($B386,'Justerad allokering'!$B$2:$AG$462,MATCH(Y$2,'Justerad allokering'!$B$2:$AF$2,0),FALSE))</f>
        <v>0</v>
      </c>
      <c r="Z386" s="28">
        <f>IF(ISERROR(1/VLOOKUP($B386,'Justerad allokering'!$B$2:$AG$462,MATCH(Z$2,'Justerad allokering'!$B$2:$AF$2,0),FALSE)),VLOOKUP($B386,'Allokerad kvv'!$B$2:$AV$468,MATCH(Z$2,'Allokerad kvv'!$B$2:$AV$2,0),FALSE),VLOOKUP($B386,'Justerad allokering'!$B$2:$AG$462,MATCH(Z$2,'Justerad allokering'!$B$2:$AF$2,0),FALSE))</f>
        <v>0</v>
      </c>
      <c r="AA386" s="28"/>
      <c r="AB386" s="28"/>
      <c r="AE386">
        <f t="shared" si="15"/>
        <v>0</v>
      </c>
      <c r="AG386">
        <f t="shared" si="16"/>
        <v>0</v>
      </c>
      <c r="AH386">
        <f t="shared" si="17"/>
        <v>0</v>
      </c>
      <c r="AI386" s="55" t="str">
        <f>IF(AH386=0,"",AH386/VLOOKUP(B386,Kraftvärmeprod!$B$1:$BC$480,MATCH("Summa tillförd energi exklusive rökgaskondensering",Kraftvärmeprod!$B$1:$BC$1,0),FALSE))</f>
        <v/>
      </c>
    </row>
    <row r="387" spans="1:35" x14ac:dyDescent="0.25">
      <c r="A387" s="28" t="s">
        <v>521</v>
      </c>
      <c r="B387" s="28" t="s">
        <v>523</v>
      </c>
      <c r="C387" s="28">
        <f>IF(ISERROR(1/VLOOKUP($B387,'Justerad allokering'!$B$2:$AG$462,MATCH(C$2,'Justerad allokering'!$B$2:$AF$2,0),FALSE)),VLOOKUP($B387,'Allokerad kvv'!$B$2:$AV$468,MATCH(C$2,'Allokerad kvv'!$B$2:$AV$2,0),FALSE),VLOOKUP($B387,'Justerad allokering'!$B$2:$AG$462,MATCH(C$2,'Justerad allokering'!$B$2:$AF$2,0),FALSE))</f>
        <v>0</v>
      </c>
      <c r="D387" s="28">
        <f>IF(ISERROR(1/VLOOKUP($B387,'Justerad allokering'!$B$2:$AG$462,MATCH(D$2,'Justerad allokering'!$B$2:$AF$2,0),FALSE)),VLOOKUP($B387,'Allokerad kvv'!$B$2:$AV$468,MATCH(D$2,'Allokerad kvv'!$B$2:$AV$2,0),FALSE),VLOOKUP($B387,'Justerad allokering'!$B$2:$AG$462,MATCH(D$2,'Justerad allokering'!$B$2:$AF$2,0),FALSE))</f>
        <v>0</v>
      </c>
      <c r="E387" s="28">
        <f>IF(ISERROR(1/VLOOKUP($B387,'Justerad allokering'!$B$2:$AG$462,MATCH(E$2,'Justerad allokering'!$B$2:$AF$2,0),FALSE)),VLOOKUP($B387,'Allokerad kvv'!$B$2:$AV$468,MATCH(E$2,'Allokerad kvv'!$B$2:$AV$2,0),FALSE),VLOOKUP($B387,'Justerad allokering'!$B$2:$AG$462,MATCH(E$2,'Justerad allokering'!$B$2:$AF$2,0),FALSE))</f>
        <v>0</v>
      </c>
      <c r="F387" s="28">
        <f>IF(ISERROR(1/VLOOKUP($B387,'Justerad allokering'!$B$2:$AG$462,MATCH(F$2,'Justerad allokering'!$B$2:$AF$2,0),FALSE)),VLOOKUP($B387,'Allokerad kvv'!$B$2:$AV$468,MATCH(F$2,'Allokerad kvv'!$B$2:$AV$2,0),FALSE),VLOOKUP($B387,'Justerad allokering'!$B$2:$AG$462,MATCH(F$2,'Justerad allokering'!$B$2:$AF$2,0),FALSE))</f>
        <v>1.1863699999999999</v>
      </c>
      <c r="G387" s="28">
        <f>IF(ISERROR(1/VLOOKUP($B387,'Justerad allokering'!$B$2:$AG$462,MATCH(G$2,'Justerad allokering'!$B$2:$AF$2,0),FALSE)),VLOOKUP($B387,'Allokerad kvv'!$B$2:$AV$468,MATCH(G$2,'Allokerad kvv'!$B$2:$AV$2,0),FALSE),VLOOKUP($B387,'Justerad allokering'!$B$2:$AG$462,MATCH(G$2,'Justerad allokering'!$B$2:$AF$2,0),FALSE))</f>
        <v>0</v>
      </c>
      <c r="H387" s="28">
        <f>IF(ISERROR(1/VLOOKUP($B387,'Justerad allokering'!$B$2:$AG$462,MATCH(H$2,'Justerad allokering'!$B$2:$AF$2,0),FALSE)),VLOOKUP($B387,'Allokerad kvv'!$B$2:$AV$468,MATCH(H$2,'Allokerad kvv'!$B$2:$AV$2,0),FALSE),VLOOKUP($B387,'Justerad allokering'!$B$2:$AG$462,MATCH(H$2,'Justerad allokering'!$B$2:$AF$2,0),FALSE))</f>
        <v>0</v>
      </c>
      <c r="I387" s="28">
        <f>IF(ISERROR(1/VLOOKUP($B387,'Justerad allokering'!$B$2:$AG$462,MATCH(I$2,'Justerad allokering'!$B$2:$AF$2,0),FALSE)),VLOOKUP($B387,'Allokerad kvv'!$B$2:$AV$468,MATCH(I$2,'Allokerad kvv'!$B$2:$AV$2,0),FALSE),VLOOKUP($B387,'Justerad allokering'!$B$2:$AG$462,MATCH(I$2,'Justerad allokering'!$B$2:$AF$2,0),FALSE))</f>
        <v>0</v>
      </c>
      <c r="J387" s="28">
        <f>IF(ISERROR(1/VLOOKUP($B387,'Justerad allokering'!$B$2:$AG$462,MATCH(J$2,'Justerad allokering'!$B$2:$AF$2,0),FALSE)),VLOOKUP($B387,'Allokerad kvv'!$B$2:$AV$468,MATCH(J$2,'Allokerad kvv'!$B$2:$AV$2,0),FALSE),VLOOKUP($B387,'Justerad allokering'!$B$2:$AG$462,MATCH(J$2,'Justerad allokering'!$B$2:$AF$2,0),FALSE))</f>
        <v>0</v>
      </c>
      <c r="K387" s="28">
        <f>IF(ISERROR(1/VLOOKUP($B387,'Justerad allokering'!$B$2:$AG$462,MATCH(K$2,'Justerad allokering'!$B$2:$AF$2,0),FALSE)),VLOOKUP($B387,'Allokerad kvv'!$B$2:$AV$468,MATCH(K$2,'Allokerad kvv'!$B$2:$AV$2,0),FALSE),VLOOKUP($B387,'Justerad allokering'!$B$2:$AG$462,MATCH(K$2,'Justerad allokering'!$B$2:$AF$2,0),FALSE))</f>
        <v>7.2321299999999997</v>
      </c>
      <c r="L387" s="28">
        <f>IF(ISERROR(1/VLOOKUP($B387,'Justerad allokering'!$B$2:$AG$462,MATCH(L$2,'Justerad allokering'!$B$2:$AF$2,0),FALSE)),VLOOKUP($B387,'Allokerad kvv'!$B$2:$AV$468,MATCH(L$2,'Allokerad kvv'!$B$2:$AV$2,0),FALSE),VLOOKUP($B387,'Justerad allokering'!$B$2:$AG$462,MATCH(L$2,'Justerad allokering'!$B$2:$AF$2,0),FALSE))</f>
        <v>0</v>
      </c>
      <c r="M387" s="28">
        <f>IF(ISERROR(1/VLOOKUP($B387,'Justerad allokering'!$B$2:$AG$462,MATCH(M$2,'Justerad allokering'!$B$2:$AF$2,0),FALSE)),VLOOKUP($B387,'Allokerad kvv'!$B$2:$AV$468,MATCH(M$2,'Allokerad kvv'!$B$2:$AV$2,0),FALSE),VLOOKUP($B387,'Justerad allokering'!$B$2:$AG$462,MATCH(M$2,'Justerad allokering'!$B$2:$AF$2,0),FALSE))</f>
        <v>239.935</v>
      </c>
      <c r="N387" s="28">
        <f>IF(ISERROR(1/VLOOKUP($B387,'Justerad allokering'!$B$2:$AG$462,MATCH(N$2,'Justerad allokering'!$B$2:$AF$2,0),FALSE)),VLOOKUP($B387,'Allokerad kvv'!$B$2:$AV$468,MATCH(N$2,'Allokerad kvv'!$B$2:$AV$2,0),FALSE),VLOOKUP($B387,'Justerad allokering'!$B$2:$AG$462,MATCH(N$2,'Justerad allokering'!$B$2:$AF$2,0),FALSE))</f>
        <v>0</v>
      </c>
      <c r="O387" s="28">
        <f>IF(ISERROR(1/VLOOKUP($B387,'Justerad allokering'!$B$2:$AG$462,MATCH(O$2,'Justerad allokering'!$B$2:$AF$2,0),FALSE)),VLOOKUP($B387,'Allokerad kvv'!$B$2:$AV$468,MATCH(O$2,'Allokerad kvv'!$B$2:$AV$2,0),FALSE),VLOOKUP($B387,'Justerad allokering'!$B$2:$AG$462,MATCH(O$2,'Justerad allokering'!$B$2:$AF$2,0),FALSE))</f>
        <v>0</v>
      </c>
      <c r="P387" s="28">
        <f>IF(ISERROR(1/VLOOKUP($B387,'Justerad allokering'!$B$2:$AG$462,MATCH(P$2,'Justerad allokering'!$B$2:$AF$2,0),FALSE)),VLOOKUP($B387,'Allokerad kvv'!$B$2:$AV$468,MATCH(P$2,'Allokerad kvv'!$B$2:$AV$2,0),FALSE),VLOOKUP($B387,'Justerad allokering'!$B$2:$AG$462,MATCH(P$2,'Justerad allokering'!$B$2:$AF$2,0),FALSE))</f>
        <v>0</v>
      </c>
      <c r="Q387" s="28">
        <f>IF(ISERROR(1/VLOOKUP($B387,'Justerad allokering'!$B$2:$AG$462,MATCH(Q$2,'Justerad allokering'!$B$2:$AF$2,0),FALSE)),VLOOKUP($B387,'Allokerad kvv'!$B$2:$AV$468,MATCH(Q$2,'Allokerad kvv'!$B$2:$AV$2,0),FALSE),VLOOKUP($B387,'Justerad allokering'!$B$2:$AG$462,MATCH(Q$2,'Justerad allokering'!$B$2:$AF$2,0),FALSE))</f>
        <v>0</v>
      </c>
      <c r="R387" s="28">
        <f>IF(ISERROR(1/VLOOKUP($B387,'Justerad allokering'!$B$2:$AG$462,MATCH(R$2,'Justerad allokering'!$B$2:$AF$2,0),FALSE)),VLOOKUP($B387,'Allokerad kvv'!$B$2:$AV$468,MATCH(R$2,'Allokerad kvv'!$B$2:$AV$2,0),FALSE),VLOOKUP($B387,'Justerad allokering'!$B$2:$AG$462,MATCH(R$2,'Justerad allokering'!$B$2:$AF$2,0),FALSE))</f>
        <v>0</v>
      </c>
      <c r="S387" s="28">
        <f>IF(ISERROR(1/VLOOKUP($B387,'Justerad allokering'!$B$2:$AG$462,MATCH(S$2,'Justerad allokering'!$B$2:$AF$2,0),FALSE)),VLOOKUP($B387,'Allokerad kvv'!$B$2:$AV$468,MATCH(S$2,'Allokerad kvv'!$B$2:$AV$2,0),FALSE),VLOOKUP($B387,'Justerad allokering'!$B$2:$AG$462,MATCH(S$2,'Justerad allokering'!$B$2:$AF$2,0),FALSE))</f>
        <v>0</v>
      </c>
      <c r="T387" s="28">
        <f>IF(ISERROR(1/VLOOKUP($B387,'Justerad allokering'!$B$2:$AG$462,MATCH(T$2,'Justerad allokering'!$B$2:$AF$2,0),FALSE)),VLOOKUP($B387,'Allokerad kvv'!$B$2:$AV$468,MATCH(T$2,'Allokerad kvv'!$B$2:$AV$2,0),FALSE),VLOOKUP($B387,'Justerad allokering'!$B$2:$AG$462,MATCH(T$2,'Justerad allokering'!$B$2:$AF$2,0),FALSE))</f>
        <v>0</v>
      </c>
      <c r="U387" s="28">
        <f>IF(ISERROR(1/VLOOKUP($B387,'Justerad allokering'!$B$2:$AG$462,MATCH(U$2,'Justerad allokering'!$B$2:$AF$2,0),FALSE)),VLOOKUP($B387,'Allokerad kvv'!$B$2:$AV$468,MATCH(U$2,'Allokerad kvv'!$B$2:$AV$2,0),FALSE),VLOOKUP($B387,'Justerad allokering'!$B$2:$AG$462,MATCH(U$2,'Justerad allokering'!$B$2:$AF$2,0),FALSE))</f>
        <v>0</v>
      </c>
      <c r="V387" s="28">
        <f>IF(ISERROR(1/VLOOKUP($B387,'Justerad allokering'!$B$2:$AG$462,MATCH(V$2,'Justerad allokering'!$B$2:$AF$2,0),FALSE)),VLOOKUP($B387,'Allokerad kvv'!$B$2:$AV$468,MATCH(V$2,'Allokerad kvv'!$B$2:$AV$2,0),FALSE),VLOOKUP($B387,'Justerad allokering'!$B$2:$AG$462,MATCH(V$2,'Justerad allokering'!$B$2:$AF$2,0),FALSE))</f>
        <v>0</v>
      </c>
      <c r="W387" s="28">
        <f>IF(ISERROR(1/VLOOKUP($B387,'Justerad allokering'!$B$2:$AG$462,MATCH(W$2,'Justerad allokering'!$B$2:$AF$2,0),FALSE)),VLOOKUP($B387,'Allokerad kvv'!$B$2:$AV$468,MATCH(W$2,'Allokerad kvv'!$B$2:$AV$2,0),FALSE),VLOOKUP($B387,'Justerad allokering'!$B$2:$AG$462,MATCH(W$2,'Justerad allokering'!$B$2:$AF$2,0),FALSE))</f>
        <v>0</v>
      </c>
      <c r="X387" s="28">
        <f>IF(ISERROR(1/VLOOKUP($B387,'Justerad allokering'!$B$2:$AG$462,MATCH(X$2,'Justerad allokering'!$B$2:$AF$2,0),FALSE)),VLOOKUP($B387,'Allokerad kvv'!$B$2:$AV$468,MATCH(X$2,'Allokerad kvv'!$B$2:$AV$2,0),FALSE),VLOOKUP($B387,'Justerad allokering'!$B$2:$AG$462,MATCH(X$2,'Justerad allokering'!$B$2:$AF$2,0),FALSE))</f>
        <v>0</v>
      </c>
      <c r="Y387" s="28">
        <f>IF(ISERROR(1/VLOOKUP($B387,'Justerad allokering'!$B$2:$AG$462,MATCH(Y$2,'Justerad allokering'!$B$2:$AF$2,0),FALSE)),VLOOKUP($B387,'Allokerad kvv'!$B$2:$AV$468,MATCH(Y$2,'Allokerad kvv'!$B$2:$AV$2,0),FALSE),VLOOKUP($B387,'Justerad allokering'!$B$2:$AG$462,MATCH(Y$2,'Justerad allokering'!$B$2:$AF$2,0),FALSE))</f>
        <v>0</v>
      </c>
      <c r="Z387" s="28">
        <f>IF(ISERROR(1/VLOOKUP($B387,'Justerad allokering'!$B$2:$AG$462,MATCH(Z$2,'Justerad allokering'!$B$2:$AF$2,0),FALSE)),VLOOKUP($B387,'Allokerad kvv'!$B$2:$AV$468,MATCH(Z$2,'Allokerad kvv'!$B$2:$AV$2,0),FALSE),VLOOKUP($B387,'Justerad allokering'!$B$2:$AG$462,MATCH(Z$2,'Justerad allokering'!$B$2:$AF$2,0),FALSE))</f>
        <v>0</v>
      </c>
      <c r="AA387" s="28"/>
      <c r="AB387" s="28"/>
      <c r="AE387">
        <f t="shared" si="15"/>
        <v>248.3535</v>
      </c>
      <c r="AG387">
        <f t="shared" si="16"/>
        <v>241.12136999999998</v>
      </c>
      <c r="AH387">
        <f t="shared" si="17"/>
        <v>241.12136999999998</v>
      </c>
      <c r="AI387" s="55">
        <f>IF(AH387=0,"",AH387/VLOOKUP(B387,Kraftvärmeprod!$B$1:$BC$480,MATCH("Summa tillförd energi exklusive rökgaskondensering",Kraftvärmeprod!$B$1:$BC$1,0),FALSE))</f>
        <v>0.50223155592584867</v>
      </c>
    </row>
    <row r="388" spans="1:35" x14ac:dyDescent="0.25">
      <c r="A388" s="28" t="s">
        <v>521</v>
      </c>
      <c r="B388" s="28" t="s">
        <v>524</v>
      </c>
      <c r="C388" s="28">
        <f>IF(ISERROR(1/VLOOKUP($B388,'Justerad allokering'!$B$2:$AG$462,MATCH(C$2,'Justerad allokering'!$B$2:$AF$2,0),FALSE)),VLOOKUP($B388,'Allokerad kvv'!$B$2:$AV$468,MATCH(C$2,'Allokerad kvv'!$B$2:$AV$2,0),FALSE),VLOOKUP($B388,'Justerad allokering'!$B$2:$AG$462,MATCH(C$2,'Justerad allokering'!$B$2:$AF$2,0),FALSE))</f>
        <v>0</v>
      </c>
      <c r="D388" s="28">
        <f>IF(ISERROR(1/VLOOKUP($B388,'Justerad allokering'!$B$2:$AG$462,MATCH(D$2,'Justerad allokering'!$B$2:$AF$2,0),FALSE)),VLOOKUP($B388,'Allokerad kvv'!$B$2:$AV$468,MATCH(D$2,'Allokerad kvv'!$B$2:$AV$2,0),FALSE),VLOOKUP($B388,'Justerad allokering'!$B$2:$AG$462,MATCH(D$2,'Justerad allokering'!$B$2:$AF$2,0),FALSE))</f>
        <v>0</v>
      </c>
      <c r="E388" s="28">
        <f>IF(ISERROR(1/VLOOKUP($B388,'Justerad allokering'!$B$2:$AG$462,MATCH(E$2,'Justerad allokering'!$B$2:$AF$2,0),FALSE)),VLOOKUP($B388,'Allokerad kvv'!$B$2:$AV$468,MATCH(E$2,'Allokerad kvv'!$B$2:$AV$2,0),FALSE),VLOOKUP($B388,'Justerad allokering'!$B$2:$AG$462,MATCH(E$2,'Justerad allokering'!$B$2:$AF$2,0),FALSE))</f>
        <v>0</v>
      </c>
      <c r="F388" s="28">
        <f>IF(ISERROR(1/VLOOKUP($B388,'Justerad allokering'!$B$2:$AG$462,MATCH(F$2,'Justerad allokering'!$B$2:$AF$2,0),FALSE)),VLOOKUP($B388,'Allokerad kvv'!$B$2:$AV$468,MATCH(F$2,'Allokerad kvv'!$B$2:$AV$2,0),FALSE),VLOOKUP($B388,'Justerad allokering'!$B$2:$AG$462,MATCH(F$2,'Justerad allokering'!$B$2:$AF$2,0),FALSE))</f>
        <v>0</v>
      </c>
      <c r="G388" s="28">
        <f>IF(ISERROR(1/VLOOKUP($B388,'Justerad allokering'!$B$2:$AG$462,MATCH(G$2,'Justerad allokering'!$B$2:$AF$2,0),FALSE)),VLOOKUP($B388,'Allokerad kvv'!$B$2:$AV$468,MATCH(G$2,'Allokerad kvv'!$B$2:$AV$2,0),FALSE),VLOOKUP($B388,'Justerad allokering'!$B$2:$AG$462,MATCH(G$2,'Justerad allokering'!$B$2:$AF$2,0),FALSE))</f>
        <v>0</v>
      </c>
      <c r="H388" s="28">
        <f>IF(ISERROR(1/VLOOKUP($B388,'Justerad allokering'!$B$2:$AG$462,MATCH(H$2,'Justerad allokering'!$B$2:$AF$2,0),FALSE)),VLOOKUP($B388,'Allokerad kvv'!$B$2:$AV$468,MATCH(H$2,'Allokerad kvv'!$B$2:$AV$2,0),FALSE),VLOOKUP($B388,'Justerad allokering'!$B$2:$AG$462,MATCH(H$2,'Justerad allokering'!$B$2:$AF$2,0),FALSE))</f>
        <v>0</v>
      </c>
      <c r="I388" s="28">
        <f>IF(ISERROR(1/VLOOKUP($B388,'Justerad allokering'!$B$2:$AG$462,MATCH(I$2,'Justerad allokering'!$B$2:$AF$2,0),FALSE)),VLOOKUP($B388,'Allokerad kvv'!$B$2:$AV$468,MATCH(I$2,'Allokerad kvv'!$B$2:$AV$2,0),FALSE),VLOOKUP($B388,'Justerad allokering'!$B$2:$AG$462,MATCH(I$2,'Justerad allokering'!$B$2:$AF$2,0),FALSE))</f>
        <v>0</v>
      </c>
      <c r="J388" s="28">
        <f>IF(ISERROR(1/VLOOKUP($B388,'Justerad allokering'!$B$2:$AG$462,MATCH(J$2,'Justerad allokering'!$B$2:$AF$2,0),FALSE)),VLOOKUP($B388,'Allokerad kvv'!$B$2:$AV$468,MATCH(J$2,'Allokerad kvv'!$B$2:$AV$2,0),FALSE),VLOOKUP($B388,'Justerad allokering'!$B$2:$AG$462,MATCH(J$2,'Justerad allokering'!$B$2:$AF$2,0),FALSE))</f>
        <v>0</v>
      </c>
      <c r="K388" s="28">
        <f>IF(ISERROR(1/VLOOKUP($B388,'Justerad allokering'!$B$2:$AG$462,MATCH(K$2,'Justerad allokering'!$B$2:$AF$2,0),FALSE)),VLOOKUP($B388,'Allokerad kvv'!$B$2:$AV$468,MATCH(K$2,'Allokerad kvv'!$B$2:$AV$2,0),FALSE),VLOOKUP($B388,'Justerad allokering'!$B$2:$AG$462,MATCH(K$2,'Justerad allokering'!$B$2:$AF$2,0),FALSE))</f>
        <v>0</v>
      </c>
      <c r="L388" s="28">
        <f>IF(ISERROR(1/VLOOKUP($B388,'Justerad allokering'!$B$2:$AG$462,MATCH(L$2,'Justerad allokering'!$B$2:$AF$2,0),FALSE)),VLOOKUP($B388,'Allokerad kvv'!$B$2:$AV$468,MATCH(L$2,'Allokerad kvv'!$B$2:$AV$2,0),FALSE),VLOOKUP($B388,'Justerad allokering'!$B$2:$AG$462,MATCH(L$2,'Justerad allokering'!$B$2:$AF$2,0),FALSE))</f>
        <v>0</v>
      </c>
      <c r="M388" s="28">
        <f>IF(ISERROR(1/VLOOKUP($B388,'Justerad allokering'!$B$2:$AG$462,MATCH(M$2,'Justerad allokering'!$B$2:$AF$2,0),FALSE)),VLOOKUP($B388,'Allokerad kvv'!$B$2:$AV$468,MATCH(M$2,'Allokerad kvv'!$B$2:$AV$2,0),FALSE),VLOOKUP($B388,'Justerad allokering'!$B$2:$AG$462,MATCH(M$2,'Justerad allokering'!$B$2:$AF$2,0),FALSE))</f>
        <v>0</v>
      </c>
      <c r="N388" s="28">
        <f>IF(ISERROR(1/VLOOKUP($B388,'Justerad allokering'!$B$2:$AG$462,MATCH(N$2,'Justerad allokering'!$B$2:$AF$2,0),FALSE)),VLOOKUP($B388,'Allokerad kvv'!$B$2:$AV$468,MATCH(N$2,'Allokerad kvv'!$B$2:$AV$2,0),FALSE),VLOOKUP($B388,'Justerad allokering'!$B$2:$AG$462,MATCH(N$2,'Justerad allokering'!$B$2:$AF$2,0),FALSE))</f>
        <v>0</v>
      </c>
      <c r="O388" s="28">
        <f>IF(ISERROR(1/VLOOKUP($B388,'Justerad allokering'!$B$2:$AG$462,MATCH(O$2,'Justerad allokering'!$B$2:$AF$2,0),FALSE)),VLOOKUP($B388,'Allokerad kvv'!$B$2:$AV$468,MATCH(O$2,'Allokerad kvv'!$B$2:$AV$2,0),FALSE),VLOOKUP($B388,'Justerad allokering'!$B$2:$AG$462,MATCH(O$2,'Justerad allokering'!$B$2:$AF$2,0),FALSE))</f>
        <v>0</v>
      </c>
      <c r="P388" s="28">
        <f>IF(ISERROR(1/VLOOKUP($B388,'Justerad allokering'!$B$2:$AG$462,MATCH(P$2,'Justerad allokering'!$B$2:$AF$2,0),FALSE)),VLOOKUP($B388,'Allokerad kvv'!$B$2:$AV$468,MATCH(P$2,'Allokerad kvv'!$B$2:$AV$2,0),FALSE),VLOOKUP($B388,'Justerad allokering'!$B$2:$AG$462,MATCH(P$2,'Justerad allokering'!$B$2:$AF$2,0),FALSE))</f>
        <v>0</v>
      </c>
      <c r="Q388" s="28">
        <f>IF(ISERROR(1/VLOOKUP($B388,'Justerad allokering'!$B$2:$AG$462,MATCH(Q$2,'Justerad allokering'!$B$2:$AF$2,0),FALSE)),VLOOKUP($B388,'Allokerad kvv'!$B$2:$AV$468,MATCH(Q$2,'Allokerad kvv'!$B$2:$AV$2,0),FALSE),VLOOKUP($B388,'Justerad allokering'!$B$2:$AG$462,MATCH(Q$2,'Justerad allokering'!$B$2:$AF$2,0),FALSE))</f>
        <v>0</v>
      </c>
      <c r="R388" s="28">
        <f>IF(ISERROR(1/VLOOKUP($B388,'Justerad allokering'!$B$2:$AG$462,MATCH(R$2,'Justerad allokering'!$B$2:$AF$2,0),FALSE)),VLOOKUP($B388,'Allokerad kvv'!$B$2:$AV$468,MATCH(R$2,'Allokerad kvv'!$B$2:$AV$2,0),FALSE),VLOOKUP($B388,'Justerad allokering'!$B$2:$AG$462,MATCH(R$2,'Justerad allokering'!$B$2:$AF$2,0),FALSE))</f>
        <v>0</v>
      </c>
      <c r="S388" s="28">
        <f>IF(ISERROR(1/VLOOKUP($B388,'Justerad allokering'!$B$2:$AG$462,MATCH(S$2,'Justerad allokering'!$B$2:$AF$2,0),FALSE)),VLOOKUP($B388,'Allokerad kvv'!$B$2:$AV$468,MATCH(S$2,'Allokerad kvv'!$B$2:$AV$2,0),FALSE),VLOOKUP($B388,'Justerad allokering'!$B$2:$AG$462,MATCH(S$2,'Justerad allokering'!$B$2:$AF$2,0),FALSE))</f>
        <v>0</v>
      </c>
      <c r="T388" s="28">
        <f>IF(ISERROR(1/VLOOKUP($B388,'Justerad allokering'!$B$2:$AG$462,MATCH(T$2,'Justerad allokering'!$B$2:$AF$2,0),FALSE)),VLOOKUP($B388,'Allokerad kvv'!$B$2:$AV$468,MATCH(T$2,'Allokerad kvv'!$B$2:$AV$2,0),FALSE),VLOOKUP($B388,'Justerad allokering'!$B$2:$AG$462,MATCH(T$2,'Justerad allokering'!$B$2:$AF$2,0),FALSE))</f>
        <v>0</v>
      </c>
      <c r="U388" s="28">
        <f>IF(ISERROR(1/VLOOKUP($B388,'Justerad allokering'!$B$2:$AG$462,MATCH(U$2,'Justerad allokering'!$B$2:$AF$2,0),FALSE)),VLOOKUP($B388,'Allokerad kvv'!$B$2:$AV$468,MATCH(U$2,'Allokerad kvv'!$B$2:$AV$2,0),FALSE),VLOOKUP($B388,'Justerad allokering'!$B$2:$AG$462,MATCH(U$2,'Justerad allokering'!$B$2:$AF$2,0),FALSE))</f>
        <v>0</v>
      </c>
      <c r="V388" s="28">
        <f>IF(ISERROR(1/VLOOKUP($B388,'Justerad allokering'!$B$2:$AG$462,MATCH(V$2,'Justerad allokering'!$B$2:$AF$2,0),FALSE)),VLOOKUP($B388,'Allokerad kvv'!$B$2:$AV$468,MATCH(V$2,'Allokerad kvv'!$B$2:$AV$2,0),FALSE),VLOOKUP($B388,'Justerad allokering'!$B$2:$AG$462,MATCH(V$2,'Justerad allokering'!$B$2:$AF$2,0),FALSE))</f>
        <v>0</v>
      </c>
      <c r="W388" s="28">
        <f>IF(ISERROR(1/VLOOKUP($B388,'Justerad allokering'!$B$2:$AG$462,MATCH(W$2,'Justerad allokering'!$B$2:$AF$2,0),FALSE)),VLOOKUP($B388,'Allokerad kvv'!$B$2:$AV$468,MATCH(W$2,'Allokerad kvv'!$B$2:$AV$2,0),FALSE),VLOOKUP($B388,'Justerad allokering'!$B$2:$AG$462,MATCH(W$2,'Justerad allokering'!$B$2:$AF$2,0),FALSE))</f>
        <v>0</v>
      </c>
      <c r="X388" s="28">
        <f>IF(ISERROR(1/VLOOKUP($B388,'Justerad allokering'!$B$2:$AG$462,MATCH(X$2,'Justerad allokering'!$B$2:$AF$2,0),FALSE)),VLOOKUP($B388,'Allokerad kvv'!$B$2:$AV$468,MATCH(X$2,'Allokerad kvv'!$B$2:$AV$2,0),FALSE),VLOOKUP($B388,'Justerad allokering'!$B$2:$AG$462,MATCH(X$2,'Justerad allokering'!$B$2:$AF$2,0),FALSE))</f>
        <v>0</v>
      </c>
      <c r="Y388" s="28">
        <f>IF(ISERROR(1/VLOOKUP($B388,'Justerad allokering'!$B$2:$AG$462,MATCH(Y$2,'Justerad allokering'!$B$2:$AF$2,0),FALSE)),VLOOKUP($B388,'Allokerad kvv'!$B$2:$AV$468,MATCH(Y$2,'Allokerad kvv'!$B$2:$AV$2,0),FALSE),VLOOKUP($B388,'Justerad allokering'!$B$2:$AG$462,MATCH(Y$2,'Justerad allokering'!$B$2:$AF$2,0),FALSE))</f>
        <v>0</v>
      </c>
      <c r="Z388" s="28">
        <f>IF(ISERROR(1/VLOOKUP($B388,'Justerad allokering'!$B$2:$AG$462,MATCH(Z$2,'Justerad allokering'!$B$2:$AF$2,0),FALSE)),VLOOKUP($B388,'Allokerad kvv'!$B$2:$AV$468,MATCH(Z$2,'Allokerad kvv'!$B$2:$AV$2,0),FALSE),VLOOKUP($B388,'Justerad allokering'!$B$2:$AG$462,MATCH(Z$2,'Justerad allokering'!$B$2:$AF$2,0),FALSE))</f>
        <v>0</v>
      </c>
      <c r="AA388" s="28"/>
      <c r="AB388" s="28"/>
      <c r="AE388">
        <f t="shared" ref="AE388:AE452" si="18">SUM(C388:Z388)</f>
        <v>0</v>
      </c>
      <c r="AG388">
        <f t="shared" ref="AG388:AG451" si="19">AE388-K388</f>
        <v>0</v>
      </c>
      <c r="AH388">
        <f t="shared" ref="AH388:AH451" si="20">AG388-N388</f>
        <v>0</v>
      </c>
      <c r="AI388" s="55" t="str">
        <f>IF(AH388=0,"",AH388/VLOOKUP(B388,Kraftvärmeprod!$B$1:$BC$480,MATCH("Summa tillförd energi exklusive rökgaskondensering",Kraftvärmeprod!$B$1:$BC$1,0),FALSE))</f>
        <v/>
      </c>
    </row>
    <row r="389" spans="1:35" x14ac:dyDescent="0.25">
      <c r="A389" s="28" t="s">
        <v>521</v>
      </c>
      <c r="B389" s="28" t="s">
        <v>525</v>
      </c>
      <c r="C389" s="28">
        <f>IF(ISERROR(1/VLOOKUP($B389,'Justerad allokering'!$B$2:$AG$462,MATCH(C$2,'Justerad allokering'!$B$2:$AF$2,0),FALSE)),VLOOKUP($B389,'Allokerad kvv'!$B$2:$AV$468,MATCH(C$2,'Allokerad kvv'!$B$2:$AV$2,0),FALSE),VLOOKUP($B389,'Justerad allokering'!$B$2:$AG$462,MATCH(C$2,'Justerad allokering'!$B$2:$AF$2,0),FALSE))</f>
        <v>0</v>
      </c>
      <c r="D389" s="28">
        <f>IF(ISERROR(1/VLOOKUP($B389,'Justerad allokering'!$B$2:$AG$462,MATCH(D$2,'Justerad allokering'!$B$2:$AF$2,0),FALSE)),VLOOKUP($B389,'Allokerad kvv'!$B$2:$AV$468,MATCH(D$2,'Allokerad kvv'!$B$2:$AV$2,0),FALSE),VLOOKUP($B389,'Justerad allokering'!$B$2:$AG$462,MATCH(D$2,'Justerad allokering'!$B$2:$AF$2,0),FALSE))</f>
        <v>0</v>
      </c>
      <c r="E389" s="28">
        <f>IF(ISERROR(1/VLOOKUP($B389,'Justerad allokering'!$B$2:$AG$462,MATCH(E$2,'Justerad allokering'!$B$2:$AF$2,0),FALSE)),VLOOKUP($B389,'Allokerad kvv'!$B$2:$AV$468,MATCH(E$2,'Allokerad kvv'!$B$2:$AV$2,0),FALSE),VLOOKUP($B389,'Justerad allokering'!$B$2:$AG$462,MATCH(E$2,'Justerad allokering'!$B$2:$AF$2,0),FALSE))</f>
        <v>0</v>
      </c>
      <c r="F389" s="28">
        <f>IF(ISERROR(1/VLOOKUP($B389,'Justerad allokering'!$B$2:$AG$462,MATCH(F$2,'Justerad allokering'!$B$2:$AF$2,0),FALSE)),VLOOKUP($B389,'Allokerad kvv'!$B$2:$AV$468,MATCH(F$2,'Allokerad kvv'!$B$2:$AV$2,0),FALSE),VLOOKUP($B389,'Justerad allokering'!$B$2:$AG$462,MATCH(F$2,'Justerad allokering'!$B$2:$AF$2,0),FALSE))</f>
        <v>0</v>
      </c>
      <c r="G389" s="28">
        <f>IF(ISERROR(1/VLOOKUP($B389,'Justerad allokering'!$B$2:$AG$462,MATCH(G$2,'Justerad allokering'!$B$2:$AF$2,0),FALSE)),VLOOKUP($B389,'Allokerad kvv'!$B$2:$AV$468,MATCH(G$2,'Allokerad kvv'!$B$2:$AV$2,0),FALSE),VLOOKUP($B389,'Justerad allokering'!$B$2:$AG$462,MATCH(G$2,'Justerad allokering'!$B$2:$AF$2,0),FALSE))</f>
        <v>0</v>
      </c>
      <c r="H389" s="28">
        <f>IF(ISERROR(1/VLOOKUP($B389,'Justerad allokering'!$B$2:$AG$462,MATCH(H$2,'Justerad allokering'!$B$2:$AF$2,0),FALSE)),VLOOKUP($B389,'Allokerad kvv'!$B$2:$AV$468,MATCH(H$2,'Allokerad kvv'!$B$2:$AV$2,0),FALSE),VLOOKUP($B389,'Justerad allokering'!$B$2:$AG$462,MATCH(H$2,'Justerad allokering'!$B$2:$AF$2,0),FALSE))</f>
        <v>0</v>
      </c>
      <c r="I389" s="28">
        <f>IF(ISERROR(1/VLOOKUP($B389,'Justerad allokering'!$B$2:$AG$462,MATCH(I$2,'Justerad allokering'!$B$2:$AF$2,0),FALSE)),VLOOKUP($B389,'Allokerad kvv'!$B$2:$AV$468,MATCH(I$2,'Allokerad kvv'!$B$2:$AV$2,0),FALSE),VLOOKUP($B389,'Justerad allokering'!$B$2:$AG$462,MATCH(I$2,'Justerad allokering'!$B$2:$AF$2,0),FALSE))</f>
        <v>0</v>
      </c>
      <c r="J389" s="28">
        <f>IF(ISERROR(1/VLOOKUP($B389,'Justerad allokering'!$B$2:$AG$462,MATCH(J$2,'Justerad allokering'!$B$2:$AF$2,0),FALSE)),VLOOKUP($B389,'Allokerad kvv'!$B$2:$AV$468,MATCH(J$2,'Allokerad kvv'!$B$2:$AV$2,0),FALSE),VLOOKUP($B389,'Justerad allokering'!$B$2:$AG$462,MATCH(J$2,'Justerad allokering'!$B$2:$AF$2,0),FALSE))</f>
        <v>0</v>
      </c>
      <c r="K389" s="28">
        <f>IF(ISERROR(1/VLOOKUP($B389,'Justerad allokering'!$B$2:$AG$462,MATCH(K$2,'Justerad allokering'!$B$2:$AF$2,0),FALSE)),VLOOKUP($B389,'Allokerad kvv'!$B$2:$AV$468,MATCH(K$2,'Allokerad kvv'!$B$2:$AV$2,0),FALSE),VLOOKUP($B389,'Justerad allokering'!$B$2:$AG$462,MATCH(K$2,'Justerad allokering'!$B$2:$AF$2,0),FALSE))</f>
        <v>0</v>
      </c>
      <c r="L389" s="28">
        <f>IF(ISERROR(1/VLOOKUP($B389,'Justerad allokering'!$B$2:$AG$462,MATCH(L$2,'Justerad allokering'!$B$2:$AF$2,0),FALSE)),VLOOKUP($B389,'Allokerad kvv'!$B$2:$AV$468,MATCH(L$2,'Allokerad kvv'!$B$2:$AV$2,0),FALSE),VLOOKUP($B389,'Justerad allokering'!$B$2:$AG$462,MATCH(L$2,'Justerad allokering'!$B$2:$AF$2,0),FALSE))</f>
        <v>0</v>
      </c>
      <c r="M389" s="28">
        <f>IF(ISERROR(1/VLOOKUP($B389,'Justerad allokering'!$B$2:$AG$462,MATCH(M$2,'Justerad allokering'!$B$2:$AF$2,0),FALSE)),VLOOKUP($B389,'Allokerad kvv'!$B$2:$AV$468,MATCH(M$2,'Allokerad kvv'!$B$2:$AV$2,0),FALSE),VLOOKUP($B389,'Justerad allokering'!$B$2:$AG$462,MATCH(M$2,'Justerad allokering'!$B$2:$AF$2,0),FALSE))</f>
        <v>0</v>
      </c>
      <c r="N389" s="28">
        <f>IF(ISERROR(1/VLOOKUP($B389,'Justerad allokering'!$B$2:$AG$462,MATCH(N$2,'Justerad allokering'!$B$2:$AF$2,0),FALSE)),VLOOKUP($B389,'Allokerad kvv'!$B$2:$AV$468,MATCH(N$2,'Allokerad kvv'!$B$2:$AV$2,0),FALSE),VLOOKUP($B389,'Justerad allokering'!$B$2:$AG$462,MATCH(N$2,'Justerad allokering'!$B$2:$AF$2,0),FALSE))</f>
        <v>0</v>
      </c>
      <c r="O389" s="28">
        <f>IF(ISERROR(1/VLOOKUP($B389,'Justerad allokering'!$B$2:$AG$462,MATCH(O$2,'Justerad allokering'!$B$2:$AF$2,0),FALSE)),VLOOKUP($B389,'Allokerad kvv'!$B$2:$AV$468,MATCH(O$2,'Allokerad kvv'!$B$2:$AV$2,0),FALSE),VLOOKUP($B389,'Justerad allokering'!$B$2:$AG$462,MATCH(O$2,'Justerad allokering'!$B$2:$AF$2,0),FALSE))</f>
        <v>0</v>
      </c>
      <c r="P389" s="28">
        <f>IF(ISERROR(1/VLOOKUP($B389,'Justerad allokering'!$B$2:$AG$462,MATCH(P$2,'Justerad allokering'!$B$2:$AF$2,0),FALSE)),VLOOKUP($B389,'Allokerad kvv'!$B$2:$AV$468,MATCH(P$2,'Allokerad kvv'!$B$2:$AV$2,0),FALSE),VLOOKUP($B389,'Justerad allokering'!$B$2:$AG$462,MATCH(P$2,'Justerad allokering'!$B$2:$AF$2,0),FALSE))</f>
        <v>0</v>
      </c>
      <c r="Q389" s="28">
        <f>IF(ISERROR(1/VLOOKUP($B389,'Justerad allokering'!$B$2:$AG$462,MATCH(Q$2,'Justerad allokering'!$B$2:$AF$2,0),FALSE)),VLOOKUP($B389,'Allokerad kvv'!$B$2:$AV$468,MATCH(Q$2,'Allokerad kvv'!$B$2:$AV$2,0),FALSE),VLOOKUP($B389,'Justerad allokering'!$B$2:$AG$462,MATCH(Q$2,'Justerad allokering'!$B$2:$AF$2,0),FALSE))</f>
        <v>0</v>
      </c>
      <c r="R389" s="28">
        <f>IF(ISERROR(1/VLOOKUP($B389,'Justerad allokering'!$B$2:$AG$462,MATCH(R$2,'Justerad allokering'!$B$2:$AF$2,0),FALSE)),VLOOKUP($B389,'Allokerad kvv'!$B$2:$AV$468,MATCH(R$2,'Allokerad kvv'!$B$2:$AV$2,0),FALSE),VLOOKUP($B389,'Justerad allokering'!$B$2:$AG$462,MATCH(R$2,'Justerad allokering'!$B$2:$AF$2,0),FALSE))</f>
        <v>0</v>
      </c>
      <c r="S389" s="28">
        <f>IF(ISERROR(1/VLOOKUP($B389,'Justerad allokering'!$B$2:$AG$462,MATCH(S$2,'Justerad allokering'!$B$2:$AF$2,0),FALSE)),VLOOKUP($B389,'Allokerad kvv'!$B$2:$AV$468,MATCH(S$2,'Allokerad kvv'!$B$2:$AV$2,0),FALSE),VLOOKUP($B389,'Justerad allokering'!$B$2:$AG$462,MATCH(S$2,'Justerad allokering'!$B$2:$AF$2,0),FALSE))</f>
        <v>0</v>
      </c>
      <c r="T389" s="28">
        <f>IF(ISERROR(1/VLOOKUP($B389,'Justerad allokering'!$B$2:$AG$462,MATCH(T$2,'Justerad allokering'!$B$2:$AF$2,0),FALSE)),VLOOKUP($B389,'Allokerad kvv'!$B$2:$AV$468,MATCH(T$2,'Allokerad kvv'!$B$2:$AV$2,0),FALSE),VLOOKUP($B389,'Justerad allokering'!$B$2:$AG$462,MATCH(T$2,'Justerad allokering'!$B$2:$AF$2,0),FALSE))</f>
        <v>0</v>
      </c>
      <c r="U389" s="28">
        <f>IF(ISERROR(1/VLOOKUP($B389,'Justerad allokering'!$B$2:$AG$462,MATCH(U$2,'Justerad allokering'!$B$2:$AF$2,0),FALSE)),VLOOKUP($B389,'Allokerad kvv'!$B$2:$AV$468,MATCH(U$2,'Allokerad kvv'!$B$2:$AV$2,0),FALSE),VLOOKUP($B389,'Justerad allokering'!$B$2:$AG$462,MATCH(U$2,'Justerad allokering'!$B$2:$AF$2,0),FALSE))</f>
        <v>0</v>
      </c>
      <c r="V389" s="28">
        <f>IF(ISERROR(1/VLOOKUP($B389,'Justerad allokering'!$B$2:$AG$462,MATCH(V$2,'Justerad allokering'!$B$2:$AF$2,0),FALSE)),VLOOKUP($B389,'Allokerad kvv'!$B$2:$AV$468,MATCH(V$2,'Allokerad kvv'!$B$2:$AV$2,0),FALSE),VLOOKUP($B389,'Justerad allokering'!$B$2:$AG$462,MATCH(V$2,'Justerad allokering'!$B$2:$AF$2,0),FALSE))</f>
        <v>0</v>
      </c>
      <c r="W389" s="28">
        <f>IF(ISERROR(1/VLOOKUP($B389,'Justerad allokering'!$B$2:$AG$462,MATCH(W$2,'Justerad allokering'!$B$2:$AF$2,0),FALSE)),VLOOKUP($B389,'Allokerad kvv'!$B$2:$AV$468,MATCH(W$2,'Allokerad kvv'!$B$2:$AV$2,0),FALSE),VLOOKUP($B389,'Justerad allokering'!$B$2:$AG$462,MATCH(W$2,'Justerad allokering'!$B$2:$AF$2,0),FALSE))</f>
        <v>0</v>
      </c>
      <c r="X389" s="28">
        <f>IF(ISERROR(1/VLOOKUP($B389,'Justerad allokering'!$B$2:$AG$462,MATCH(X$2,'Justerad allokering'!$B$2:$AF$2,0),FALSE)),VLOOKUP($B389,'Allokerad kvv'!$B$2:$AV$468,MATCH(X$2,'Allokerad kvv'!$B$2:$AV$2,0),FALSE),VLOOKUP($B389,'Justerad allokering'!$B$2:$AG$462,MATCH(X$2,'Justerad allokering'!$B$2:$AF$2,0),FALSE))</f>
        <v>0</v>
      </c>
      <c r="Y389" s="28">
        <f>IF(ISERROR(1/VLOOKUP($B389,'Justerad allokering'!$B$2:$AG$462,MATCH(Y$2,'Justerad allokering'!$B$2:$AF$2,0),FALSE)),VLOOKUP($B389,'Allokerad kvv'!$B$2:$AV$468,MATCH(Y$2,'Allokerad kvv'!$B$2:$AV$2,0),FALSE),VLOOKUP($B389,'Justerad allokering'!$B$2:$AG$462,MATCH(Y$2,'Justerad allokering'!$B$2:$AF$2,0),FALSE))</f>
        <v>0</v>
      </c>
      <c r="Z389" s="28">
        <f>IF(ISERROR(1/VLOOKUP($B389,'Justerad allokering'!$B$2:$AG$462,MATCH(Z$2,'Justerad allokering'!$B$2:$AF$2,0),FALSE)),VLOOKUP($B389,'Allokerad kvv'!$B$2:$AV$468,MATCH(Z$2,'Allokerad kvv'!$B$2:$AV$2,0),FALSE),VLOOKUP($B389,'Justerad allokering'!$B$2:$AG$462,MATCH(Z$2,'Justerad allokering'!$B$2:$AF$2,0),FALSE))</f>
        <v>0</v>
      </c>
      <c r="AA389" s="28"/>
      <c r="AB389" s="28"/>
      <c r="AE389">
        <f t="shared" si="18"/>
        <v>0</v>
      </c>
      <c r="AG389">
        <f t="shared" si="19"/>
        <v>0</v>
      </c>
      <c r="AH389">
        <f t="shared" si="20"/>
        <v>0</v>
      </c>
      <c r="AI389" s="55" t="str">
        <f>IF(AH389=0,"",AH389/VLOOKUP(B389,Kraftvärmeprod!$B$1:$BC$480,MATCH("Summa tillförd energi exklusive rökgaskondensering",Kraftvärmeprod!$B$1:$BC$1,0),FALSE))</f>
        <v/>
      </c>
    </row>
    <row r="390" spans="1:35" x14ac:dyDescent="0.25">
      <c r="A390" s="28" t="s">
        <v>521</v>
      </c>
      <c r="B390" s="28" t="s">
        <v>526</v>
      </c>
      <c r="C390" s="28">
        <f>IF(ISERROR(1/VLOOKUP($B390,'Justerad allokering'!$B$2:$AG$462,MATCH(C$2,'Justerad allokering'!$B$2:$AF$2,0),FALSE)),VLOOKUP($B390,'Allokerad kvv'!$B$2:$AV$468,MATCH(C$2,'Allokerad kvv'!$B$2:$AV$2,0),FALSE),VLOOKUP($B390,'Justerad allokering'!$B$2:$AG$462,MATCH(C$2,'Justerad allokering'!$B$2:$AF$2,0),FALSE))</f>
        <v>0</v>
      </c>
      <c r="D390" s="28">
        <f>IF(ISERROR(1/VLOOKUP($B390,'Justerad allokering'!$B$2:$AG$462,MATCH(D$2,'Justerad allokering'!$B$2:$AF$2,0),FALSE)),VLOOKUP($B390,'Allokerad kvv'!$B$2:$AV$468,MATCH(D$2,'Allokerad kvv'!$B$2:$AV$2,0),FALSE),VLOOKUP($B390,'Justerad allokering'!$B$2:$AG$462,MATCH(D$2,'Justerad allokering'!$B$2:$AF$2,0),FALSE))</f>
        <v>0</v>
      </c>
      <c r="E390" s="28">
        <f>IF(ISERROR(1/VLOOKUP($B390,'Justerad allokering'!$B$2:$AG$462,MATCH(E$2,'Justerad allokering'!$B$2:$AF$2,0),FALSE)),VLOOKUP($B390,'Allokerad kvv'!$B$2:$AV$468,MATCH(E$2,'Allokerad kvv'!$B$2:$AV$2,0),FALSE),VLOOKUP($B390,'Justerad allokering'!$B$2:$AG$462,MATCH(E$2,'Justerad allokering'!$B$2:$AF$2,0),FALSE))</f>
        <v>0</v>
      </c>
      <c r="F390" s="28">
        <f>IF(ISERROR(1/VLOOKUP($B390,'Justerad allokering'!$B$2:$AG$462,MATCH(F$2,'Justerad allokering'!$B$2:$AF$2,0),FALSE)),VLOOKUP($B390,'Allokerad kvv'!$B$2:$AV$468,MATCH(F$2,'Allokerad kvv'!$B$2:$AV$2,0),FALSE),VLOOKUP($B390,'Justerad allokering'!$B$2:$AG$462,MATCH(F$2,'Justerad allokering'!$B$2:$AF$2,0),FALSE))</f>
        <v>0</v>
      </c>
      <c r="G390" s="28">
        <f>IF(ISERROR(1/VLOOKUP($B390,'Justerad allokering'!$B$2:$AG$462,MATCH(G$2,'Justerad allokering'!$B$2:$AF$2,0),FALSE)),VLOOKUP($B390,'Allokerad kvv'!$B$2:$AV$468,MATCH(G$2,'Allokerad kvv'!$B$2:$AV$2,0),FALSE),VLOOKUP($B390,'Justerad allokering'!$B$2:$AG$462,MATCH(G$2,'Justerad allokering'!$B$2:$AF$2,0),FALSE))</f>
        <v>0</v>
      </c>
      <c r="H390" s="28">
        <f>IF(ISERROR(1/VLOOKUP($B390,'Justerad allokering'!$B$2:$AG$462,MATCH(H$2,'Justerad allokering'!$B$2:$AF$2,0),FALSE)),VLOOKUP($B390,'Allokerad kvv'!$B$2:$AV$468,MATCH(H$2,'Allokerad kvv'!$B$2:$AV$2,0),FALSE),VLOOKUP($B390,'Justerad allokering'!$B$2:$AG$462,MATCH(H$2,'Justerad allokering'!$B$2:$AF$2,0),FALSE))</f>
        <v>0</v>
      </c>
      <c r="I390" s="28">
        <f>IF(ISERROR(1/VLOOKUP($B390,'Justerad allokering'!$B$2:$AG$462,MATCH(I$2,'Justerad allokering'!$B$2:$AF$2,0),FALSE)),VLOOKUP($B390,'Allokerad kvv'!$B$2:$AV$468,MATCH(I$2,'Allokerad kvv'!$B$2:$AV$2,0),FALSE),VLOOKUP($B390,'Justerad allokering'!$B$2:$AG$462,MATCH(I$2,'Justerad allokering'!$B$2:$AF$2,0),FALSE))</f>
        <v>0</v>
      </c>
      <c r="J390" s="28">
        <f>IF(ISERROR(1/VLOOKUP($B390,'Justerad allokering'!$B$2:$AG$462,MATCH(J$2,'Justerad allokering'!$B$2:$AF$2,0),FALSE)),VLOOKUP($B390,'Allokerad kvv'!$B$2:$AV$468,MATCH(J$2,'Allokerad kvv'!$B$2:$AV$2,0),FALSE),VLOOKUP($B390,'Justerad allokering'!$B$2:$AG$462,MATCH(J$2,'Justerad allokering'!$B$2:$AF$2,0),FALSE))</f>
        <v>0</v>
      </c>
      <c r="K390" s="28">
        <f>IF(ISERROR(1/VLOOKUP($B390,'Justerad allokering'!$B$2:$AG$462,MATCH(K$2,'Justerad allokering'!$B$2:$AF$2,0),FALSE)),VLOOKUP($B390,'Allokerad kvv'!$B$2:$AV$468,MATCH(K$2,'Allokerad kvv'!$B$2:$AV$2,0),FALSE),VLOOKUP($B390,'Justerad allokering'!$B$2:$AG$462,MATCH(K$2,'Justerad allokering'!$B$2:$AF$2,0),FALSE))</f>
        <v>0</v>
      </c>
      <c r="L390" s="28">
        <f>IF(ISERROR(1/VLOOKUP($B390,'Justerad allokering'!$B$2:$AG$462,MATCH(L$2,'Justerad allokering'!$B$2:$AF$2,0),FALSE)),VLOOKUP($B390,'Allokerad kvv'!$B$2:$AV$468,MATCH(L$2,'Allokerad kvv'!$B$2:$AV$2,0),FALSE),VLOOKUP($B390,'Justerad allokering'!$B$2:$AG$462,MATCH(L$2,'Justerad allokering'!$B$2:$AF$2,0),FALSE))</f>
        <v>0</v>
      </c>
      <c r="M390" s="28">
        <f>IF(ISERROR(1/VLOOKUP($B390,'Justerad allokering'!$B$2:$AG$462,MATCH(M$2,'Justerad allokering'!$B$2:$AF$2,0),FALSE)),VLOOKUP($B390,'Allokerad kvv'!$B$2:$AV$468,MATCH(M$2,'Allokerad kvv'!$B$2:$AV$2,0),FALSE),VLOOKUP($B390,'Justerad allokering'!$B$2:$AG$462,MATCH(M$2,'Justerad allokering'!$B$2:$AF$2,0),FALSE))</f>
        <v>0</v>
      </c>
      <c r="N390" s="28">
        <f>IF(ISERROR(1/VLOOKUP($B390,'Justerad allokering'!$B$2:$AG$462,MATCH(N$2,'Justerad allokering'!$B$2:$AF$2,0),FALSE)),VLOOKUP($B390,'Allokerad kvv'!$B$2:$AV$468,MATCH(N$2,'Allokerad kvv'!$B$2:$AV$2,0),FALSE),VLOOKUP($B390,'Justerad allokering'!$B$2:$AG$462,MATCH(N$2,'Justerad allokering'!$B$2:$AF$2,0),FALSE))</f>
        <v>0</v>
      </c>
      <c r="O390" s="28">
        <f>IF(ISERROR(1/VLOOKUP($B390,'Justerad allokering'!$B$2:$AG$462,MATCH(O$2,'Justerad allokering'!$B$2:$AF$2,0),FALSE)),VLOOKUP($B390,'Allokerad kvv'!$B$2:$AV$468,MATCH(O$2,'Allokerad kvv'!$B$2:$AV$2,0),FALSE),VLOOKUP($B390,'Justerad allokering'!$B$2:$AG$462,MATCH(O$2,'Justerad allokering'!$B$2:$AF$2,0),FALSE))</f>
        <v>0</v>
      </c>
      <c r="P390" s="28">
        <f>IF(ISERROR(1/VLOOKUP($B390,'Justerad allokering'!$B$2:$AG$462,MATCH(P$2,'Justerad allokering'!$B$2:$AF$2,0),FALSE)),VLOOKUP($B390,'Allokerad kvv'!$B$2:$AV$468,MATCH(P$2,'Allokerad kvv'!$B$2:$AV$2,0),FALSE),VLOOKUP($B390,'Justerad allokering'!$B$2:$AG$462,MATCH(P$2,'Justerad allokering'!$B$2:$AF$2,0),FALSE))</f>
        <v>0</v>
      </c>
      <c r="Q390" s="28">
        <f>IF(ISERROR(1/VLOOKUP($B390,'Justerad allokering'!$B$2:$AG$462,MATCH(Q$2,'Justerad allokering'!$B$2:$AF$2,0),FALSE)),VLOOKUP($B390,'Allokerad kvv'!$B$2:$AV$468,MATCH(Q$2,'Allokerad kvv'!$B$2:$AV$2,0),FALSE),VLOOKUP($B390,'Justerad allokering'!$B$2:$AG$462,MATCH(Q$2,'Justerad allokering'!$B$2:$AF$2,0),FALSE))</f>
        <v>0</v>
      </c>
      <c r="R390" s="28">
        <f>IF(ISERROR(1/VLOOKUP($B390,'Justerad allokering'!$B$2:$AG$462,MATCH(R$2,'Justerad allokering'!$B$2:$AF$2,0),FALSE)),VLOOKUP($B390,'Allokerad kvv'!$B$2:$AV$468,MATCH(R$2,'Allokerad kvv'!$B$2:$AV$2,0),FALSE),VLOOKUP($B390,'Justerad allokering'!$B$2:$AG$462,MATCH(R$2,'Justerad allokering'!$B$2:$AF$2,0),FALSE))</f>
        <v>0</v>
      </c>
      <c r="S390" s="28">
        <f>IF(ISERROR(1/VLOOKUP($B390,'Justerad allokering'!$B$2:$AG$462,MATCH(S$2,'Justerad allokering'!$B$2:$AF$2,0),FALSE)),VLOOKUP($B390,'Allokerad kvv'!$B$2:$AV$468,MATCH(S$2,'Allokerad kvv'!$B$2:$AV$2,0),FALSE),VLOOKUP($B390,'Justerad allokering'!$B$2:$AG$462,MATCH(S$2,'Justerad allokering'!$B$2:$AF$2,0),FALSE))</f>
        <v>0</v>
      </c>
      <c r="T390" s="28">
        <f>IF(ISERROR(1/VLOOKUP($B390,'Justerad allokering'!$B$2:$AG$462,MATCH(T$2,'Justerad allokering'!$B$2:$AF$2,0),FALSE)),VLOOKUP($B390,'Allokerad kvv'!$B$2:$AV$468,MATCH(T$2,'Allokerad kvv'!$B$2:$AV$2,0),FALSE),VLOOKUP($B390,'Justerad allokering'!$B$2:$AG$462,MATCH(T$2,'Justerad allokering'!$B$2:$AF$2,0),FALSE))</f>
        <v>0</v>
      </c>
      <c r="U390" s="28">
        <f>IF(ISERROR(1/VLOOKUP($B390,'Justerad allokering'!$B$2:$AG$462,MATCH(U$2,'Justerad allokering'!$B$2:$AF$2,0),FALSE)),VLOOKUP($B390,'Allokerad kvv'!$B$2:$AV$468,MATCH(U$2,'Allokerad kvv'!$B$2:$AV$2,0),FALSE),VLOOKUP($B390,'Justerad allokering'!$B$2:$AG$462,MATCH(U$2,'Justerad allokering'!$B$2:$AF$2,0),FALSE))</f>
        <v>0</v>
      </c>
      <c r="V390" s="28">
        <f>IF(ISERROR(1/VLOOKUP($B390,'Justerad allokering'!$B$2:$AG$462,MATCH(V$2,'Justerad allokering'!$B$2:$AF$2,0),FALSE)),VLOOKUP($B390,'Allokerad kvv'!$B$2:$AV$468,MATCH(V$2,'Allokerad kvv'!$B$2:$AV$2,0),FALSE),VLOOKUP($B390,'Justerad allokering'!$B$2:$AG$462,MATCH(V$2,'Justerad allokering'!$B$2:$AF$2,0),FALSE))</f>
        <v>0</v>
      </c>
      <c r="W390" s="28">
        <f>IF(ISERROR(1/VLOOKUP($B390,'Justerad allokering'!$B$2:$AG$462,MATCH(W$2,'Justerad allokering'!$B$2:$AF$2,0),FALSE)),VLOOKUP($B390,'Allokerad kvv'!$B$2:$AV$468,MATCH(W$2,'Allokerad kvv'!$B$2:$AV$2,0),FALSE),VLOOKUP($B390,'Justerad allokering'!$B$2:$AG$462,MATCH(W$2,'Justerad allokering'!$B$2:$AF$2,0),FALSE))</f>
        <v>0</v>
      </c>
      <c r="X390" s="28">
        <f>IF(ISERROR(1/VLOOKUP($B390,'Justerad allokering'!$B$2:$AG$462,MATCH(X$2,'Justerad allokering'!$B$2:$AF$2,0),FALSE)),VLOOKUP($B390,'Allokerad kvv'!$B$2:$AV$468,MATCH(X$2,'Allokerad kvv'!$B$2:$AV$2,0),FALSE),VLOOKUP($B390,'Justerad allokering'!$B$2:$AG$462,MATCH(X$2,'Justerad allokering'!$B$2:$AF$2,0),FALSE))</f>
        <v>0</v>
      </c>
      <c r="Y390" s="28">
        <f>IF(ISERROR(1/VLOOKUP($B390,'Justerad allokering'!$B$2:$AG$462,MATCH(Y$2,'Justerad allokering'!$B$2:$AF$2,0),FALSE)),VLOOKUP($B390,'Allokerad kvv'!$B$2:$AV$468,MATCH(Y$2,'Allokerad kvv'!$B$2:$AV$2,0),FALSE),VLOOKUP($B390,'Justerad allokering'!$B$2:$AG$462,MATCH(Y$2,'Justerad allokering'!$B$2:$AF$2,0),FALSE))</f>
        <v>0</v>
      </c>
      <c r="Z390" s="28">
        <f>IF(ISERROR(1/VLOOKUP($B390,'Justerad allokering'!$B$2:$AG$462,MATCH(Z$2,'Justerad allokering'!$B$2:$AF$2,0),FALSE)),VLOOKUP($B390,'Allokerad kvv'!$B$2:$AV$468,MATCH(Z$2,'Allokerad kvv'!$B$2:$AV$2,0),FALSE),VLOOKUP($B390,'Justerad allokering'!$B$2:$AG$462,MATCH(Z$2,'Justerad allokering'!$B$2:$AF$2,0),FALSE))</f>
        <v>0</v>
      </c>
      <c r="AA390" s="28"/>
      <c r="AB390" s="28"/>
      <c r="AE390">
        <f t="shared" si="18"/>
        <v>0</v>
      </c>
      <c r="AG390">
        <f t="shared" si="19"/>
        <v>0</v>
      </c>
      <c r="AH390">
        <f t="shared" si="20"/>
        <v>0</v>
      </c>
      <c r="AI390" s="55" t="str">
        <f>IF(AH390=0,"",AH390/VLOOKUP(B390,Kraftvärmeprod!$B$1:$BC$480,MATCH("Summa tillförd energi exklusive rökgaskondensering",Kraftvärmeprod!$B$1:$BC$1,0),FALSE))</f>
        <v/>
      </c>
    </row>
    <row r="391" spans="1:35" x14ac:dyDescent="0.25">
      <c r="A391" s="28" t="s">
        <v>521</v>
      </c>
      <c r="B391" s="28" t="s">
        <v>527</v>
      </c>
      <c r="C391" s="28">
        <f>IF(ISERROR(1/VLOOKUP($B391,'Justerad allokering'!$B$2:$AG$462,MATCH(C$2,'Justerad allokering'!$B$2:$AF$2,0),FALSE)),VLOOKUP($B391,'Allokerad kvv'!$B$2:$AV$468,MATCH(C$2,'Allokerad kvv'!$B$2:$AV$2,0),FALSE),VLOOKUP($B391,'Justerad allokering'!$B$2:$AG$462,MATCH(C$2,'Justerad allokering'!$B$2:$AF$2,0),FALSE))</f>
        <v>0</v>
      </c>
      <c r="D391" s="28">
        <f>IF(ISERROR(1/VLOOKUP($B391,'Justerad allokering'!$B$2:$AG$462,MATCH(D$2,'Justerad allokering'!$B$2:$AF$2,0),FALSE)),VLOOKUP($B391,'Allokerad kvv'!$B$2:$AV$468,MATCH(D$2,'Allokerad kvv'!$B$2:$AV$2,0),FALSE),VLOOKUP($B391,'Justerad allokering'!$B$2:$AG$462,MATCH(D$2,'Justerad allokering'!$B$2:$AF$2,0),FALSE))</f>
        <v>0</v>
      </c>
      <c r="E391" s="28">
        <f>IF(ISERROR(1/VLOOKUP($B391,'Justerad allokering'!$B$2:$AG$462,MATCH(E$2,'Justerad allokering'!$B$2:$AF$2,0),FALSE)),VLOOKUP($B391,'Allokerad kvv'!$B$2:$AV$468,MATCH(E$2,'Allokerad kvv'!$B$2:$AV$2,0),FALSE),VLOOKUP($B391,'Justerad allokering'!$B$2:$AG$462,MATCH(E$2,'Justerad allokering'!$B$2:$AF$2,0),FALSE))</f>
        <v>0</v>
      </c>
      <c r="F391" s="28">
        <f>IF(ISERROR(1/VLOOKUP($B391,'Justerad allokering'!$B$2:$AG$462,MATCH(F$2,'Justerad allokering'!$B$2:$AF$2,0),FALSE)),VLOOKUP($B391,'Allokerad kvv'!$B$2:$AV$468,MATCH(F$2,'Allokerad kvv'!$B$2:$AV$2,0),FALSE),VLOOKUP($B391,'Justerad allokering'!$B$2:$AG$462,MATCH(F$2,'Justerad allokering'!$B$2:$AF$2,0),FALSE))</f>
        <v>0</v>
      </c>
      <c r="G391" s="28">
        <f>IF(ISERROR(1/VLOOKUP($B391,'Justerad allokering'!$B$2:$AG$462,MATCH(G$2,'Justerad allokering'!$B$2:$AF$2,0),FALSE)),VLOOKUP($B391,'Allokerad kvv'!$B$2:$AV$468,MATCH(G$2,'Allokerad kvv'!$B$2:$AV$2,0),FALSE),VLOOKUP($B391,'Justerad allokering'!$B$2:$AG$462,MATCH(G$2,'Justerad allokering'!$B$2:$AF$2,0),FALSE))</f>
        <v>0</v>
      </c>
      <c r="H391" s="28">
        <f>IF(ISERROR(1/VLOOKUP($B391,'Justerad allokering'!$B$2:$AG$462,MATCH(H$2,'Justerad allokering'!$B$2:$AF$2,0),FALSE)),VLOOKUP($B391,'Allokerad kvv'!$B$2:$AV$468,MATCH(H$2,'Allokerad kvv'!$B$2:$AV$2,0),FALSE),VLOOKUP($B391,'Justerad allokering'!$B$2:$AG$462,MATCH(H$2,'Justerad allokering'!$B$2:$AF$2,0),FALSE))</f>
        <v>0</v>
      </c>
      <c r="I391" s="28">
        <f>IF(ISERROR(1/VLOOKUP($B391,'Justerad allokering'!$B$2:$AG$462,MATCH(I$2,'Justerad allokering'!$B$2:$AF$2,0),FALSE)),VLOOKUP($B391,'Allokerad kvv'!$B$2:$AV$468,MATCH(I$2,'Allokerad kvv'!$B$2:$AV$2,0),FALSE),VLOOKUP($B391,'Justerad allokering'!$B$2:$AG$462,MATCH(I$2,'Justerad allokering'!$B$2:$AF$2,0),FALSE))</f>
        <v>0</v>
      </c>
      <c r="J391" s="28">
        <f>IF(ISERROR(1/VLOOKUP($B391,'Justerad allokering'!$B$2:$AG$462,MATCH(J$2,'Justerad allokering'!$B$2:$AF$2,0),FALSE)),VLOOKUP($B391,'Allokerad kvv'!$B$2:$AV$468,MATCH(J$2,'Allokerad kvv'!$B$2:$AV$2,0),FALSE),VLOOKUP($B391,'Justerad allokering'!$B$2:$AG$462,MATCH(J$2,'Justerad allokering'!$B$2:$AF$2,0),FALSE))</f>
        <v>0</v>
      </c>
      <c r="K391" s="28">
        <f>IF(ISERROR(1/VLOOKUP($B391,'Justerad allokering'!$B$2:$AG$462,MATCH(K$2,'Justerad allokering'!$B$2:$AF$2,0),FALSE)),VLOOKUP($B391,'Allokerad kvv'!$B$2:$AV$468,MATCH(K$2,'Allokerad kvv'!$B$2:$AV$2,0),FALSE),VLOOKUP($B391,'Justerad allokering'!$B$2:$AG$462,MATCH(K$2,'Justerad allokering'!$B$2:$AF$2,0),FALSE))</f>
        <v>0</v>
      </c>
      <c r="L391" s="28">
        <f>IF(ISERROR(1/VLOOKUP($B391,'Justerad allokering'!$B$2:$AG$462,MATCH(L$2,'Justerad allokering'!$B$2:$AF$2,0),FALSE)),VLOOKUP($B391,'Allokerad kvv'!$B$2:$AV$468,MATCH(L$2,'Allokerad kvv'!$B$2:$AV$2,0),FALSE),VLOOKUP($B391,'Justerad allokering'!$B$2:$AG$462,MATCH(L$2,'Justerad allokering'!$B$2:$AF$2,0),FALSE))</f>
        <v>0</v>
      </c>
      <c r="M391" s="28">
        <f>IF(ISERROR(1/VLOOKUP($B391,'Justerad allokering'!$B$2:$AG$462,MATCH(M$2,'Justerad allokering'!$B$2:$AF$2,0),FALSE)),VLOOKUP($B391,'Allokerad kvv'!$B$2:$AV$468,MATCH(M$2,'Allokerad kvv'!$B$2:$AV$2,0),FALSE),VLOOKUP($B391,'Justerad allokering'!$B$2:$AG$462,MATCH(M$2,'Justerad allokering'!$B$2:$AF$2,0),FALSE))</f>
        <v>0</v>
      </c>
      <c r="N391" s="28">
        <f>IF(ISERROR(1/VLOOKUP($B391,'Justerad allokering'!$B$2:$AG$462,MATCH(N$2,'Justerad allokering'!$B$2:$AF$2,0),FALSE)),VLOOKUP($B391,'Allokerad kvv'!$B$2:$AV$468,MATCH(N$2,'Allokerad kvv'!$B$2:$AV$2,0),FALSE),VLOOKUP($B391,'Justerad allokering'!$B$2:$AG$462,MATCH(N$2,'Justerad allokering'!$B$2:$AF$2,0),FALSE))</f>
        <v>0</v>
      </c>
      <c r="O391" s="28">
        <f>IF(ISERROR(1/VLOOKUP($B391,'Justerad allokering'!$B$2:$AG$462,MATCH(O$2,'Justerad allokering'!$B$2:$AF$2,0),FALSE)),VLOOKUP($B391,'Allokerad kvv'!$B$2:$AV$468,MATCH(O$2,'Allokerad kvv'!$B$2:$AV$2,0),FALSE),VLOOKUP($B391,'Justerad allokering'!$B$2:$AG$462,MATCH(O$2,'Justerad allokering'!$B$2:$AF$2,0),FALSE))</f>
        <v>0</v>
      </c>
      <c r="P391" s="28">
        <f>IF(ISERROR(1/VLOOKUP($B391,'Justerad allokering'!$B$2:$AG$462,MATCH(P$2,'Justerad allokering'!$B$2:$AF$2,0),FALSE)),VLOOKUP($B391,'Allokerad kvv'!$B$2:$AV$468,MATCH(P$2,'Allokerad kvv'!$B$2:$AV$2,0),FALSE),VLOOKUP($B391,'Justerad allokering'!$B$2:$AG$462,MATCH(P$2,'Justerad allokering'!$B$2:$AF$2,0),FALSE))</f>
        <v>0</v>
      </c>
      <c r="Q391" s="28">
        <f>IF(ISERROR(1/VLOOKUP($B391,'Justerad allokering'!$B$2:$AG$462,MATCH(Q$2,'Justerad allokering'!$B$2:$AF$2,0),FALSE)),VLOOKUP($B391,'Allokerad kvv'!$B$2:$AV$468,MATCH(Q$2,'Allokerad kvv'!$B$2:$AV$2,0),FALSE),VLOOKUP($B391,'Justerad allokering'!$B$2:$AG$462,MATCH(Q$2,'Justerad allokering'!$B$2:$AF$2,0),FALSE))</f>
        <v>0</v>
      </c>
      <c r="R391" s="28">
        <f>IF(ISERROR(1/VLOOKUP($B391,'Justerad allokering'!$B$2:$AG$462,MATCH(R$2,'Justerad allokering'!$B$2:$AF$2,0),FALSE)),VLOOKUP($B391,'Allokerad kvv'!$B$2:$AV$468,MATCH(R$2,'Allokerad kvv'!$B$2:$AV$2,0),FALSE),VLOOKUP($B391,'Justerad allokering'!$B$2:$AG$462,MATCH(R$2,'Justerad allokering'!$B$2:$AF$2,0),FALSE))</f>
        <v>0</v>
      </c>
      <c r="S391" s="28">
        <f>IF(ISERROR(1/VLOOKUP($B391,'Justerad allokering'!$B$2:$AG$462,MATCH(S$2,'Justerad allokering'!$B$2:$AF$2,0),FALSE)),VLOOKUP($B391,'Allokerad kvv'!$B$2:$AV$468,MATCH(S$2,'Allokerad kvv'!$B$2:$AV$2,0),FALSE),VLOOKUP($B391,'Justerad allokering'!$B$2:$AG$462,MATCH(S$2,'Justerad allokering'!$B$2:$AF$2,0),FALSE))</f>
        <v>0</v>
      </c>
      <c r="T391" s="28">
        <f>IF(ISERROR(1/VLOOKUP($B391,'Justerad allokering'!$B$2:$AG$462,MATCH(T$2,'Justerad allokering'!$B$2:$AF$2,0),FALSE)),VLOOKUP($B391,'Allokerad kvv'!$B$2:$AV$468,MATCH(T$2,'Allokerad kvv'!$B$2:$AV$2,0),FALSE),VLOOKUP($B391,'Justerad allokering'!$B$2:$AG$462,MATCH(T$2,'Justerad allokering'!$B$2:$AF$2,0),FALSE))</f>
        <v>0</v>
      </c>
      <c r="U391" s="28">
        <f>IF(ISERROR(1/VLOOKUP($B391,'Justerad allokering'!$B$2:$AG$462,MATCH(U$2,'Justerad allokering'!$B$2:$AF$2,0),FALSE)),VLOOKUP($B391,'Allokerad kvv'!$B$2:$AV$468,MATCH(U$2,'Allokerad kvv'!$B$2:$AV$2,0),FALSE),VLOOKUP($B391,'Justerad allokering'!$B$2:$AG$462,MATCH(U$2,'Justerad allokering'!$B$2:$AF$2,0),FALSE))</f>
        <v>0</v>
      </c>
      <c r="V391" s="28">
        <f>IF(ISERROR(1/VLOOKUP($B391,'Justerad allokering'!$B$2:$AG$462,MATCH(V$2,'Justerad allokering'!$B$2:$AF$2,0),FALSE)),VLOOKUP($B391,'Allokerad kvv'!$B$2:$AV$468,MATCH(V$2,'Allokerad kvv'!$B$2:$AV$2,0),FALSE),VLOOKUP($B391,'Justerad allokering'!$B$2:$AG$462,MATCH(V$2,'Justerad allokering'!$B$2:$AF$2,0),FALSE))</f>
        <v>0</v>
      </c>
      <c r="W391" s="28">
        <f>IF(ISERROR(1/VLOOKUP($B391,'Justerad allokering'!$B$2:$AG$462,MATCH(W$2,'Justerad allokering'!$B$2:$AF$2,0),FALSE)),VLOOKUP($B391,'Allokerad kvv'!$B$2:$AV$468,MATCH(W$2,'Allokerad kvv'!$B$2:$AV$2,0),FALSE),VLOOKUP($B391,'Justerad allokering'!$B$2:$AG$462,MATCH(W$2,'Justerad allokering'!$B$2:$AF$2,0),FALSE))</f>
        <v>0</v>
      </c>
      <c r="X391" s="28">
        <f>IF(ISERROR(1/VLOOKUP($B391,'Justerad allokering'!$B$2:$AG$462,MATCH(X$2,'Justerad allokering'!$B$2:$AF$2,0),FALSE)),VLOOKUP($B391,'Allokerad kvv'!$B$2:$AV$468,MATCH(X$2,'Allokerad kvv'!$B$2:$AV$2,0),FALSE),VLOOKUP($B391,'Justerad allokering'!$B$2:$AG$462,MATCH(X$2,'Justerad allokering'!$B$2:$AF$2,0),FALSE))</f>
        <v>0</v>
      </c>
      <c r="Y391" s="28">
        <f>IF(ISERROR(1/VLOOKUP($B391,'Justerad allokering'!$B$2:$AG$462,MATCH(Y$2,'Justerad allokering'!$B$2:$AF$2,0),FALSE)),VLOOKUP($B391,'Allokerad kvv'!$B$2:$AV$468,MATCH(Y$2,'Allokerad kvv'!$B$2:$AV$2,0),FALSE),VLOOKUP($B391,'Justerad allokering'!$B$2:$AG$462,MATCH(Y$2,'Justerad allokering'!$B$2:$AF$2,0),FALSE))</f>
        <v>0</v>
      </c>
      <c r="Z391" s="28">
        <f>IF(ISERROR(1/VLOOKUP($B391,'Justerad allokering'!$B$2:$AG$462,MATCH(Z$2,'Justerad allokering'!$B$2:$AF$2,0),FALSE)),VLOOKUP($B391,'Allokerad kvv'!$B$2:$AV$468,MATCH(Z$2,'Allokerad kvv'!$B$2:$AV$2,0),FALSE),VLOOKUP($B391,'Justerad allokering'!$B$2:$AG$462,MATCH(Z$2,'Justerad allokering'!$B$2:$AF$2,0),FALSE))</f>
        <v>0</v>
      </c>
      <c r="AA391" s="28"/>
      <c r="AB391" s="28"/>
      <c r="AE391">
        <f t="shared" si="18"/>
        <v>0</v>
      </c>
      <c r="AG391">
        <f t="shared" si="19"/>
        <v>0</v>
      </c>
      <c r="AH391">
        <f t="shared" si="20"/>
        <v>0</v>
      </c>
      <c r="AI391" s="55" t="str">
        <f>IF(AH391=0,"",AH391/VLOOKUP(B391,Kraftvärmeprod!$B$1:$BC$480,MATCH("Summa tillförd energi exklusive rökgaskondensering",Kraftvärmeprod!$B$1:$BC$1,0),FALSE))</f>
        <v/>
      </c>
    </row>
    <row r="392" spans="1:35" x14ac:dyDescent="0.25">
      <c r="A392" s="28" t="s">
        <v>521</v>
      </c>
      <c r="B392" s="28" t="s">
        <v>528</v>
      </c>
      <c r="C392" s="28">
        <f>IF(ISERROR(1/VLOOKUP($B392,'Justerad allokering'!$B$2:$AG$462,MATCH(C$2,'Justerad allokering'!$B$2:$AF$2,0),FALSE)),VLOOKUP($B392,'Allokerad kvv'!$B$2:$AV$468,MATCH(C$2,'Allokerad kvv'!$B$2:$AV$2,0),FALSE),VLOOKUP($B392,'Justerad allokering'!$B$2:$AG$462,MATCH(C$2,'Justerad allokering'!$B$2:$AF$2,0),FALSE))</f>
        <v>0</v>
      </c>
      <c r="D392" s="28">
        <f>IF(ISERROR(1/VLOOKUP($B392,'Justerad allokering'!$B$2:$AG$462,MATCH(D$2,'Justerad allokering'!$B$2:$AF$2,0),FALSE)),VLOOKUP($B392,'Allokerad kvv'!$B$2:$AV$468,MATCH(D$2,'Allokerad kvv'!$B$2:$AV$2,0),FALSE),VLOOKUP($B392,'Justerad allokering'!$B$2:$AG$462,MATCH(D$2,'Justerad allokering'!$B$2:$AF$2,0),FALSE))</f>
        <v>0</v>
      </c>
      <c r="E392" s="28">
        <f>IF(ISERROR(1/VLOOKUP($B392,'Justerad allokering'!$B$2:$AG$462,MATCH(E$2,'Justerad allokering'!$B$2:$AF$2,0),FALSE)),VLOOKUP($B392,'Allokerad kvv'!$B$2:$AV$468,MATCH(E$2,'Allokerad kvv'!$B$2:$AV$2,0),FALSE),VLOOKUP($B392,'Justerad allokering'!$B$2:$AG$462,MATCH(E$2,'Justerad allokering'!$B$2:$AF$2,0),FALSE))</f>
        <v>16.974699999999999</v>
      </c>
      <c r="F392" s="28">
        <f>IF(ISERROR(1/VLOOKUP($B392,'Justerad allokering'!$B$2:$AG$462,MATCH(F$2,'Justerad allokering'!$B$2:$AF$2,0),FALSE)),VLOOKUP($B392,'Allokerad kvv'!$B$2:$AV$468,MATCH(F$2,'Allokerad kvv'!$B$2:$AV$2,0),FALSE),VLOOKUP($B392,'Justerad allokering'!$B$2:$AG$462,MATCH(F$2,'Justerad allokering'!$B$2:$AF$2,0),FALSE))</f>
        <v>0</v>
      </c>
      <c r="G392" s="28">
        <f>IF(ISERROR(1/VLOOKUP($B392,'Justerad allokering'!$B$2:$AG$462,MATCH(G$2,'Justerad allokering'!$B$2:$AF$2,0),FALSE)),VLOOKUP($B392,'Allokerad kvv'!$B$2:$AV$468,MATCH(G$2,'Allokerad kvv'!$B$2:$AV$2,0),FALSE),VLOOKUP($B392,'Justerad allokering'!$B$2:$AG$462,MATCH(G$2,'Justerad allokering'!$B$2:$AF$2,0),FALSE))</f>
        <v>0</v>
      </c>
      <c r="H392" s="28">
        <f>IF(ISERROR(1/VLOOKUP($B392,'Justerad allokering'!$B$2:$AG$462,MATCH(H$2,'Justerad allokering'!$B$2:$AF$2,0),FALSE)),VLOOKUP($B392,'Allokerad kvv'!$B$2:$AV$468,MATCH(H$2,'Allokerad kvv'!$B$2:$AV$2,0),FALSE),VLOOKUP($B392,'Justerad allokering'!$B$2:$AG$462,MATCH(H$2,'Justerad allokering'!$B$2:$AF$2,0),FALSE))</f>
        <v>0</v>
      </c>
      <c r="I392" s="28">
        <f>IF(ISERROR(1/VLOOKUP($B392,'Justerad allokering'!$B$2:$AG$462,MATCH(I$2,'Justerad allokering'!$B$2:$AF$2,0),FALSE)),VLOOKUP($B392,'Allokerad kvv'!$B$2:$AV$468,MATCH(I$2,'Allokerad kvv'!$B$2:$AV$2,0),FALSE),VLOOKUP($B392,'Justerad allokering'!$B$2:$AG$462,MATCH(I$2,'Justerad allokering'!$B$2:$AF$2,0),FALSE))</f>
        <v>0</v>
      </c>
      <c r="J392" s="28">
        <f>IF(ISERROR(1/VLOOKUP($B392,'Justerad allokering'!$B$2:$AG$462,MATCH(J$2,'Justerad allokering'!$B$2:$AF$2,0),FALSE)),VLOOKUP($B392,'Allokerad kvv'!$B$2:$AV$468,MATCH(J$2,'Allokerad kvv'!$B$2:$AV$2,0),FALSE),VLOOKUP($B392,'Justerad allokering'!$B$2:$AG$462,MATCH(J$2,'Justerad allokering'!$B$2:$AF$2,0),FALSE))</f>
        <v>46.395400000000002</v>
      </c>
      <c r="K392" s="28">
        <f>IF(ISERROR(1/VLOOKUP($B392,'Justerad allokering'!$B$2:$AG$462,MATCH(K$2,'Justerad allokering'!$B$2:$AF$2,0),FALSE)),VLOOKUP($B392,'Allokerad kvv'!$B$2:$AV$468,MATCH(K$2,'Allokerad kvv'!$B$2:$AV$2,0),FALSE),VLOOKUP($B392,'Justerad allokering'!$B$2:$AG$462,MATCH(K$2,'Justerad allokering'!$B$2:$AF$2,0),FALSE))</f>
        <v>1.5156000000000001</v>
      </c>
      <c r="L392" s="28">
        <f>IF(ISERROR(1/VLOOKUP($B392,'Justerad allokering'!$B$2:$AG$462,MATCH(L$2,'Justerad allokering'!$B$2:$AF$2,0),FALSE)),VLOOKUP($B392,'Allokerad kvv'!$B$2:$AV$468,MATCH(L$2,'Allokerad kvv'!$B$2:$AV$2,0),FALSE),VLOOKUP($B392,'Justerad allokering'!$B$2:$AG$462,MATCH(L$2,'Justerad allokering'!$B$2:$AF$2,0),FALSE))</f>
        <v>0</v>
      </c>
      <c r="M392" s="28">
        <f>IF(ISERROR(1/VLOOKUP($B392,'Justerad allokering'!$B$2:$AG$462,MATCH(M$2,'Justerad allokering'!$B$2:$AF$2,0),FALSE)),VLOOKUP($B392,'Allokerad kvv'!$B$2:$AV$468,MATCH(M$2,'Allokerad kvv'!$B$2:$AV$2,0),FALSE),VLOOKUP($B392,'Justerad allokering'!$B$2:$AG$462,MATCH(M$2,'Justerad allokering'!$B$2:$AF$2,0),FALSE))</f>
        <v>0</v>
      </c>
      <c r="N392" s="28">
        <f>IF(ISERROR(1/VLOOKUP($B392,'Justerad allokering'!$B$2:$AG$462,MATCH(N$2,'Justerad allokering'!$B$2:$AF$2,0),FALSE)),VLOOKUP($B392,'Allokerad kvv'!$B$2:$AV$468,MATCH(N$2,'Allokerad kvv'!$B$2:$AV$2,0),FALSE),VLOOKUP($B392,'Justerad allokering'!$B$2:$AG$462,MATCH(N$2,'Justerad allokering'!$B$2:$AF$2,0),FALSE))</f>
        <v>23.59</v>
      </c>
      <c r="O392" s="28">
        <f>IF(ISERROR(1/VLOOKUP($B392,'Justerad allokering'!$B$2:$AG$462,MATCH(O$2,'Justerad allokering'!$B$2:$AF$2,0),FALSE)),VLOOKUP($B392,'Allokerad kvv'!$B$2:$AV$468,MATCH(O$2,'Allokerad kvv'!$B$2:$AV$2,0),FALSE),VLOOKUP($B392,'Justerad allokering'!$B$2:$AG$462,MATCH(O$2,'Justerad allokering'!$B$2:$AF$2,0),FALSE))</f>
        <v>7.9781000000000004</v>
      </c>
      <c r="P392" s="28">
        <f>IF(ISERROR(1/VLOOKUP($B392,'Justerad allokering'!$B$2:$AG$462,MATCH(P$2,'Justerad allokering'!$B$2:$AF$2,0),FALSE)),VLOOKUP($B392,'Allokerad kvv'!$B$2:$AV$468,MATCH(P$2,'Allokerad kvv'!$B$2:$AV$2,0),FALSE),VLOOKUP($B392,'Justerad allokering'!$B$2:$AG$462,MATCH(P$2,'Justerad allokering'!$B$2:$AF$2,0),FALSE))</f>
        <v>5.9835700000000003</v>
      </c>
      <c r="Q392" s="28">
        <f>IF(ISERROR(1/VLOOKUP($B392,'Justerad allokering'!$B$2:$AG$462,MATCH(Q$2,'Justerad allokering'!$B$2:$AF$2,0),FALSE)),VLOOKUP($B392,'Allokerad kvv'!$B$2:$AV$468,MATCH(Q$2,'Allokerad kvv'!$B$2:$AV$2,0),FALSE),VLOOKUP($B392,'Justerad allokering'!$B$2:$AG$462,MATCH(Q$2,'Justerad allokering'!$B$2:$AF$2,0),FALSE))</f>
        <v>0</v>
      </c>
      <c r="R392" s="28">
        <f>IF(ISERROR(1/VLOOKUP($B392,'Justerad allokering'!$B$2:$AG$462,MATCH(R$2,'Justerad allokering'!$B$2:$AF$2,0),FALSE)),VLOOKUP($B392,'Allokerad kvv'!$B$2:$AV$468,MATCH(R$2,'Allokerad kvv'!$B$2:$AV$2,0),FALSE),VLOOKUP($B392,'Justerad allokering'!$B$2:$AG$462,MATCH(R$2,'Justerad allokering'!$B$2:$AF$2,0),FALSE))</f>
        <v>0</v>
      </c>
      <c r="S392" s="28">
        <f>IF(ISERROR(1/VLOOKUP($B392,'Justerad allokering'!$B$2:$AG$462,MATCH(S$2,'Justerad allokering'!$B$2:$AF$2,0),FALSE)),VLOOKUP($B392,'Allokerad kvv'!$B$2:$AV$468,MATCH(S$2,'Allokerad kvv'!$B$2:$AV$2,0),FALSE),VLOOKUP($B392,'Justerad allokering'!$B$2:$AG$462,MATCH(S$2,'Justerad allokering'!$B$2:$AF$2,0),FALSE))</f>
        <v>0</v>
      </c>
      <c r="T392" s="28">
        <f>IF(ISERROR(1/VLOOKUP($B392,'Justerad allokering'!$B$2:$AG$462,MATCH(T$2,'Justerad allokering'!$B$2:$AF$2,0),FALSE)),VLOOKUP($B392,'Allokerad kvv'!$B$2:$AV$468,MATCH(T$2,'Allokerad kvv'!$B$2:$AV$2,0),FALSE),VLOOKUP($B392,'Justerad allokering'!$B$2:$AG$462,MATCH(T$2,'Justerad allokering'!$B$2:$AF$2,0),FALSE))</f>
        <v>0</v>
      </c>
      <c r="U392" s="28">
        <f>IF(ISERROR(1/VLOOKUP($B392,'Justerad allokering'!$B$2:$AG$462,MATCH(U$2,'Justerad allokering'!$B$2:$AF$2,0),FALSE)),VLOOKUP($B392,'Allokerad kvv'!$B$2:$AV$468,MATCH(U$2,'Allokerad kvv'!$B$2:$AV$2,0),FALSE),VLOOKUP($B392,'Justerad allokering'!$B$2:$AG$462,MATCH(U$2,'Justerad allokering'!$B$2:$AF$2,0),FALSE))</f>
        <v>0</v>
      </c>
      <c r="V392" s="28">
        <f>IF(ISERROR(1/VLOOKUP($B392,'Justerad allokering'!$B$2:$AG$462,MATCH(V$2,'Justerad allokering'!$B$2:$AF$2,0),FALSE)),VLOOKUP($B392,'Allokerad kvv'!$B$2:$AV$468,MATCH(V$2,'Allokerad kvv'!$B$2:$AV$2,0),FALSE),VLOOKUP($B392,'Justerad allokering'!$B$2:$AG$462,MATCH(V$2,'Justerad allokering'!$B$2:$AF$2,0),FALSE))</f>
        <v>0</v>
      </c>
      <c r="W392" s="28">
        <f>IF(ISERROR(1/VLOOKUP($B392,'Justerad allokering'!$B$2:$AG$462,MATCH(W$2,'Justerad allokering'!$B$2:$AF$2,0),FALSE)),VLOOKUP($B392,'Allokerad kvv'!$B$2:$AV$468,MATCH(W$2,'Allokerad kvv'!$B$2:$AV$2,0),FALSE),VLOOKUP($B392,'Justerad allokering'!$B$2:$AG$462,MATCH(W$2,'Justerad allokering'!$B$2:$AF$2,0),FALSE))</f>
        <v>0</v>
      </c>
      <c r="X392" s="28">
        <f>IF(ISERROR(1/VLOOKUP($B392,'Justerad allokering'!$B$2:$AG$462,MATCH(X$2,'Justerad allokering'!$B$2:$AF$2,0),FALSE)),VLOOKUP($B392,'Allokerad kvv'!$B$2:$AV$468,MATCH(X$2,'Allokerad kvv'!$B$2:$AV$2,0),FALSE),VLOOKUP($B392,'Justerad allokering'!$B$2:$AG$462,MATCH(X$2,'Justerad allokering'!$B$2:$AF$2,0),FALSE))</f>
        <v>0</v>
      </c>
      <c r="Y392" s="28">
        <f>IF(ISERROR(1/VLOOKUP($B392,'Justerad allokering'!$B$2:$AG$462,MATCH(Y$2,'Justerad allokering'!$B$2:$AF$2,0),FALSE)),VLOOKUP($B392,'Allokerad kvv'!$B$2:$AV$468,MATCH(Y$2,'Allokerad kvv'!$B$2:$AV$2,0),FALSE),VLOOKUP($B392,'Justerad allokering'!$B$2:$AG$462,MATCH(Y$2,'Justerad allokering'!$B$2:$AF$2,0),FALSE))</f>
        <v>0</v>
      </c>
      <c r="Z392" s="28">
        <f>IF(ISERROR(1/VLOOKUP($B392,'Justerad allokering'!$B$2:$AG$462,MATCH(Z$2,'Justerad allokering'!$B$2:$AF$2,0),FALSE)),VLOOKUP($B392,'Allokerad kvv'!$B$2:$AV$468,MATCH(Z$2,'Allokerad kvv'!$B$2:$AV$2,0),FALSE),VLOOKUP($B392,'Justerad allokering'!$B$2:$AG$462,MATCH(Z$2,'Justerad allokering'!$B$2:$AF$2,0),FALSE))</f>
        <v>0</v>
      </c>
      <c r="AA392" s="28"/>
      <c r="AB392" s="28"/>
      <c r="AE392">
        <f t="shared" si="18"/>
        <v>102.43737</v>
      </c>
      <c r="AG392">
        <f t="shared" si="19"/>
        <v>100.92177</v>
      </c>
      <c r="AH392">
        <f t="shared" si="20"/>
        <v>77.331769999999992</v>
      </c>
      <c r="AI392" s="55">
        <f>IF(AH392=0,"",AH392/VLOOKUP(B392,Kraftvärmeprod!$B$1:$BC$480,MATCH("Summa tillförd energi exklusive rökgaskondensering",Kraftvärmeprod!$B$1:$BC$1,0),FALSE))</f>
        <v>0.60623839761680776</v>
      </c>
    </row>
    <row r="393" spans="1:35" x14ac:dyDescent="0.25">
      <c r="A393" s="28" t="s">
        <v>521</v>
      </c>
      <c r="B393" s="28" t="s">
        <v>529</v>
      </c>
      <c r="C393" s="28">
        <f>IF(ISERROR(1/VLOOKUP($B393,'Justerad allokering'!$B$2:$AG$462,MATCH(C$2,'Justerad allokering'!$B$2:$AF$2,0),FALSE)),VLOOKUP($B393,'Allokerad kvv'!$B$2:$AV$468,MATCH(C$2,'Allokerad kvv'!$B$2:$AV$2,0),FALSE),VLOOKUP($B393,'Justerad allokering'!$B$2:$AG$462,MATCH(C$2,'Justerad allokering'!$B$2:$AF$2,0),FALSE))</f>
        <v>0</v>
      </c>
      <c r="D393" s="28">
        <f>IF(ISERROR(1/VLOOKUP($B393,'Justerad allokering'!$B$2:$AG$462,MATCH(D$2,'Justerad allokering'!$B$2:$AF$2,0),FALSE)),VLOOKUP($B393,'Allokerad kvv'!$B$2:$AV$468,MATCH(D$2,'Allokerad kvv'!$B$2:$AV$2,0),FALSE),VLOOKUP($B393,'Justerad allokering'!$B$2:$AG$462,MATCH(D$2,'Justerad allokering'!$B$2:$AF$2,0),FALSE))</f>
        <v>0</v>
      </c>
      <c r="E393" s="28">
        <f>IF(ISERROR(1/VLOOKUP($B393,'Justerad allokering'!$B$2:$AG$462,MATCH(E$2,'Justerad allokering'!$B$2:$AF$2,0),FALSE)),VLOOKUP($B393,'Allokerad kvv'!$B$2:$AV$468,MATCH(E$2,'Allokerad kvv'!$B$2:$AV$2,0),FALSE),VLOOKUP($B393,'Justerad allokering'!$B$2:$AG$462,MATCH(E$2,'Justerad allokering'!$B$2:$AF$2,0),FALSE))</f>
        <v>0.530837</v>
      </c>
      <c r="F393" s="28">
        <f>IF(ISERROR(1/VLOOKUP($B393,'Justerad allokering'!$B$2:$AG$462,MATCH(F$2,'Justerad allokering'!$B$2:$AF$2,0),FALSE)),VLOOKUP($B393,'Allokerad kvv'!$B$2:$AV$468,MATCH(F$2,'Allokerad kvv'!$B$2:$AV$2,0),FALSE),VLOOKUP($B393,'Justerad allokering'!$B$2:$AG$462,MATCH(F$2,'Justerad allokering'!$B$2:$AF$2,0),FALSE))</f>
        <v>0</v>
      </c>
      <c r="G393" s="28">
        <f>IF(ISERROR(1/VLOOKUP($B393,'Justerad allokering'!$B$2:$AG$462,MATCH(G$2,'Justerad allokering'!$B$2:$AF$2,0),FALSE)),VLOOKUP($B393,'Allokerad kvv'!$B$2:$AV$468,MATCH(G$2,'Allokerad kvv'!$B$2:$AV$2,0),FALSE),VLOOKUP($B393,'Justerad allokering'!$B$2:$AG$462,MATCH(G$2,'Justerad allokering'!$B$2:$AF$2,0),FALSE))</f>
        <v>0</v>
      </c>
      <c r="H393" s="28">
        <f>IF(ISERROR(1/VLOOKUP($B393,'Justerad allokering'!$B$2:$AG$462,MATCH(H$2,'Justerad allokering'!$B$2:$AF$2,0),FALSE)),VLOOKUP($B393,'Allokerad kvv'!$B$2:$AV$468,MATCH(H$2,'Allokerad kvv'!$B$2:$AV$2,0),FALSE),VLOOKUP($B393,'Justerad allokering'!$B$2:$AG$462,MATCH(H$2,'Justerad allokering'!$B$2:$AF$2,0),FALSE))</f>
        <v>0.85977800000000004</v>
      </c>
      <c r="I393" s="28">
        <f>IF(ISERROR(1/VLOOKUP($B393,'Justerad allokering'!$B$2:$AG$462,MATCH(I$2,'Justerad allokering'!$B$2:$AF$2,0),FALSE)),VLOOKUP($B393,'Allokerad kvv'!$B$2:$AV$468,MATCH(I$2,'Allokerad kvv'!$B$2:$AV$2,0),FALSE),VLOOKUP($B393,'Justerad allokering'!$B$2:$AG$462,MATCH(I$2,'Justerad allokering'!$B$2:$AF$2,0),FALSE))</f>
        <v>0</v>
      </c>
      <c r="J393" s="28">
        <f>IF(ISERROR(1/VLOOKUP($B393,'Justerad allokering'!$B$2:$AG$462,MATCH(J$2,'Justerad allokering'!$B$2:$AF$2,0),FALSE)),VLOOKUP($B393,'Allokerad kvv'!$B$2:$AV$468,MATCH(J$2,'Allokerad kvv'!$B$2:$AV$2,0),FALSE),VLOOKUP($B393,'Justerad allokering'!$B$2:$AG$462,MATCH(J$2,'Justerad allokering'!$B$2:$AF$2,0),FALSE))</f>
        <v>4.5614400000000002</v>
      </c>
      <c r="K393" s="28">
        <f>IF(ISERROR(1/VLOOKUP($B393,'Justerad allokering'!$B$2:$AG$462,MATCH(K$2,'Justerad allokering'!$B$2:$AF$2,0),FALSE)),VLOOKUP($B393,'Allokerad kvv'!$B$2:$AV$468,MATCH(K$2,'Allokerad kvv'!$B$2:$AV$2,0),FALSE),VLOOKUP($B393,'Justerad allokering'!$B$2:$AG$462,MATCH(K$2,'Justerad allokering'!$B$2:$AF$2,0),FALSE))</f>
        <v>8.8323400000000003</v>
      </c>
      <c r="L393" s="28">
        <f>IF(ISERROR(1/VLOOKUP($B393,'Justerad allokering'!$B$2:$AG$462,MATCH(L$2,'Justerad allokering'!$B$2:$AF$2,0),FALSE)),VLOOKUP($B393,'Allokerad kvv'!$B$2:$AV$468,MATCH(L$2,'Allokerad kvv'!$B$2:$AV$2,0),FALSE),VLOOKUP($B393,'Justerad allokering'!$B$2:$AG$462,MATCH(L$2,'Justerad allokering'!$B$2:$AF$2,0),FALSE))</f>
        <v>0</v>
      </c>
      <c r="M393" s="28">
        <f>IF(ISERROR(1/VLOOKUP($B393,'Justerad allokering'!$B$2:$AG$462,MATCH(M$2,'Justerad allokering'!$B$2:$AF$2,0),FALSE)),VLOOKUP($B393,'Allokerad kvv'!$B$2:$AV$468,MATCH(M$2,'Allokerad kvv'!$B$2:$AV$2,0),FALSE),VLOOKUP($B393,'Justerad allokering'!$B$2:$AG$462,MATCH(M$2,'Justerad allokering'!$B$2:$AF$2,0),FALSE))</f>
        <v>196.46799999999999</v>
      </c>
      <c r="N393" s="28">
        <f>IF(ISERROR(1/VLOOKUP($B393,'Justerad allokering'!$B$2:$AG$462,MATCH(N$2,'Justerad allokering'!$B$2:$AF$2,0),FALSE)),VLOOKUP($B393,'Allokerad kvv'!$B$2:$AV$468,MATCH(N$2,'Allokerad kvv'!$B$2:$AV$2,0),FALSE),VLOOKUP($B393,'Justerad allokering'!$B$2:$AG$462,MATCH(N$2,'Justerad allokering'!$B$2:$AF$2,0),FALSE))</f>
        <v>49.982999999999997</v>
      </c>
      <c r="O393" s="28">
        <f>IF(ISERROR(1/VLOOKUP($B393,'Justerad allokering'!$B$2:$AG$462,MATCH(O$2,'Justerad allokering'!$B$2:$AF$2,0),FALSE)),VLOOKUP($B393,'Allokerad kvv'!$B$2:$AV$468,MATCH(O$2,'Allokerad kvv'!$B$2:$AV$2,0),FALSE),VLOOKUP($B393,'Justerad allokering'!$B$2:$AG$462,MATCH(O$2,'Justerad allokering'!$B$2:$AF$2,0),FALSE))</f>
        <v>0</v>
      </c>
      <c r="P393" s="28">
        <f>IF(ISERROR(1/VLOOKUP($B393,'Justerad allokering'!$B$2:$AG$462,MATCH(P$2,'Justerad allokering'!$B$2:$AF$2,0),FALSE)),VLOOKUP($B393,'Allokerad kvv'!$B$2:$AV$468,MATCH(P$2,'Allokerad kvv'!$B$2:$AV$2,0),FALSE),VLOOKUP($B393,'Justerad allokering'!$B$2:$AG$462,MATCH(P$2,'Justerad allokering'!$B$2:$AF$2,0),FALSE))</f>
        <v>0</v>
      </c>
      <c r="Q393" s="28">
        <f>IF(ISERROR(1/VLOOKUP($B393,'Justerad allokering'!$B$2:$AG$462,MATCH(Q$2,'Justerad allokering'!$B$2:$AF$2,0),FALSE)),VLOOKUP($B393,'Allokerad kvv'!$B$2:$AV$468,MATCH(Q$2,'Allokerad kvv'!$B$2:$AV$2,0),FALSE),VLOOKUP($B393,'Justerad allokering'!$B$2:$AG$462,MATCH(Q$2,'Justerad allokering'!$B$2:$AF$2,0),FALSE))</f>
        <v>0</v>
      </c>
      <c r="R393" s="28">
        <f>IF(ISERROR(1/VLOOKUP($B393,'Justerad allokering'!$B$2:$AG$462,MATCH(R$2,'Justerad allokering'!$B$2:$AF$2,0),FALSE)),VLOOKUP($B393,'Allokerad kvv'!$B$2:$AV$468,MATCH(R$2,'Allokerad kvv'!$B$2:$AV$2,0),FALSE),VLOOKUP($B393,'Justerad allokering'!$B$2:$AG$462,MATCH(R$2,'Justerad allokering'!$B$2:$AF$2,0),FALSE))</f>
        <v>0</v>
      </c>
      <c r="S393" s="28">
        <f>IF(ISERROR(1/VLOOKUP($B393,'Justerad allokering'!$B$2:$AG$462,MATCH(S$2,'Justerad allokering'!$B$2:$AF$2,0),FALSE)),VLOOKUP($B393,'Allokerad kvv'!$B$2:$AV$468,MATCH(S$2,'Allokerad kvv'!$B$2:$AV$2,0),FALSE),VLOOKUP($B393,'Justerad allokering'!$B$2:$AG$462,MATCH(S$2,'Justerad allokering'!$B$2:$AF$2,0),FALSE))</f>
        <v>0</v>
      </c>
      <c r="T393" s="28">
        <f>IF(ISERROR(1/VLOOKUP($B393,'Justerad allokering'!$B$2:$AG$462,MATCH(T$2,'Justerad allokering'!$B$2:$AF$2,0),FALSE)),VLOOKUP($B393,'Allokerad kvv'!$B$2:$AV$468,MATCH(T$2,'Allokerad kvv'!$B$2:$AV$2,0),FALSE),VLOOKUP($B393,'Justerad allokering'!$B$2:$AG$462,MATCH(T$2,'Justerad allokering'!$B$2:$AF$2,0),FALSE))</f>
        <v>0</v>
      </c>
      <c r="U393" s="28">
        <f>IF(ISERROR(1/VLOOKUP($B393,'Justerad allokering'!$B$2:$AG$462,MATCH(U$2,'Justerad allokering'!$B$2:$AF$2,0),FALSE)),VLOOKUP($B393,'Allokerad kvv'!$B$2:$AV$468,MATCH(U$2,'Allokerad kvv'!$B$2:$AV$2,0),FALSE),VLOOKUP($B393,'Justerad allokering'!$B$2:$AG$462,MATCH(U$2,'Justerad allokering'!$B$2:$AF$2,0),FALSE))</f>
        <v>0</v>
      </c>
      <c r="V393" s="28">
        <f>IF(ISERROR(1/VLOOKUP($B393,'Justerad allokering'!$B$2:$AG$462,MATCH(V$2,'Justerad allokering'!$B$2:$AF$2,0),FALSE)),VLOOKUP($B393,'Allokerad kvv'!$B$2:$AV$468,MATCH(V$2,'Allokerad kvv'!$B$2:$AV$2,0),FALSE),VLOOKUP($B393,'Justerad allokering'!$B$2:$AG$462,MATCH(V$2,'Justerad allokering'!$B$2:$AF$2,0),FALSE))</f>
        <v>0</v>
      </c>
      <c r="W393" s="28">
        <f>IF(ISERROR(1/VLOOKUP($B393,'Justerad allokering'!$B$2:$AG$462,MATCH(W$2,'Justerad allokering'!$B$2:$AF$2,0),FALSE)),VLOOKUP($B393,'Allokerad kvv'!$B$2:$AV$468,MATCH(W$2,'Allokerad kvv'!$B$2:$AV$2,0),FALSE),VLOOKUP($B393,'Justerad allokering'!$B$2:$AG$462,MATCH(W$2,'Justerad allokering'!$B$2:$AF$2,0),FALSE))</f>
        <v>0</v>
      </c>
      <c r="X393" s="28">
        <f>IF(ISERROR(1/VLOOKUP($B393,'Justerad allokering'!$B$2:$AG$462,MATCH(X$2,'Justerad allokering'!$B$2:$AF$2,0),FALSE)),VLOOKUP($B393,'Allokerad kvv'!$B$2:$AV$468,MATCH(X$2,'Allokerad kvv'!$B$2:$AV$2,0),FALSE),VLOOKUP($B393,'Justerad allokering'!$B$2:$AG$462,MATCH(X$2,'Justerad allokering'!$B$2:$AF$2,0),FALSE))</f>
        <v>0</v>
      </c>
      <c r="Y393" s="28">
        <f>IF(ISERROR(1/VLOOKUP($B393,'Justerad allokering'!$B$2:$AG$462,MATCH(Y$2,'Justerad allokering'!$B$2:$AF$2,0),FALSE)),VLOOKUP($B393,'Allokerad kvv'!$B$2:$AV$468,MATCH(Y$2,'Allokerad kvv'!$B$2:$AV$2,0),FALSE),VLOOKUP($B393,'Justerad allokering'!$B$2:$AG$462,MATCH(Y$2,'Justerad allokering'!$B$2:$AF$2,0),FALSE))</f>
        <v>0</v>
      </c>
      <c r="Z393" s="28">
        <f>IF(ISERROR(1/VLOOKUP($B393,'Justerad allokering'!$B$2:$AG$462,MATCH(Z$2,'Justerad allokering'!$B$2:$AF$2,0),FALSE)),VLOOKUP($B393,'Allokerad kvv'!$B$2:$AV$468,MATCH(Z$2,'Allokerad kvv'!$B$2:$AV$2,0),FALSE),VLOOKUP($B393,'Justerad allokering'!$B$2:$AG$462,MATCH(Z$2,'Justerad allokering'!$B$2:$AF$2,0),FALSE))</f>
        <v>0</v>
      </c>
      <c r="AA393" s="28"/>
      <c r="AB393" s="28"/>
      <c r="AE393">
        <f t="shared" si="18"/>
        <v>261.23539499999998</v>
      </c>
      <c r="AG393">
        <f t="shared" si="19"/>
        <v>252.40305499999999</v>
      </c>
      <c r="AH393">
        <f t="shared" si="20"/>
        <v>202.42005499999999</v>
      </c>
      <c r="AI393" s="55">
        <f>IF(AH393=0,"",AH393/VLOOKUP(B393,Kraftvärmeprod!$B$1:$BC$480,MATCH("Summa tillförd energi exklusive rökgaskondensering",Kraftvärmeprod!$B$1:$BC$1,0),FALSE))</f>
        <v>0.47000542170912701</v>
      </c>
    </row>
    <row r="394" spans="1:35" x14ac:dyDescent="0.25">
      <c r="A394" s="28" t="s">
        <v>521</v>
      </c>
      <c r="B394" s="28" t="s">
        <v>530</v>
      </c>
      <c r="C394" s="28">
        <f>IF(ISERROR(1/VLOOKUP($B394,'Justerad allokering'!$B$2:$AG$462,MATCH(C$2,'Justerad allokering'!$B$2:$AF$2,0),FALSE)),VLOOKUP($B394,'Allokerad kvv'!$B$2:$AV$468,MATCH(C$2,'Allokerad kvv'!$B$2:$AV$2,0),FALSE),VLOOKUP($B394,'Justerad allokering'!$B$2:$AG$462,MATCH(C$2,'Justerad allokering'!$B$2:$AF$2,0),FALSE))</f>
        <v>0</v>
      </c>
      <c r="D394" s="28">
        <f>IF(ISERROR(1/VLOOKUP($B394,'Justerad allokering'!$B$2:$AG$462,MATCH(D$2,'Justerad allokering'!$B$2:$AF$2,0),FALSE)),VLOOKUP($B394,'Allokerad kvv'!$B$2:$AV$468,MATCH(D$2,'Allokerad kvv'!$B$2:$AV$2,0),FALSE),VLOOKUP($B394,'Justerad allokering'!$B$2:$AG$462,MATCH(D$2,'Justerad allokering'!$B$2:$AF$2,0),FALSE))</f>
        <v>0</v>
      </c>
      <c r="E394" s="28">
        <f>IF(ISERROR(1/VLOOKUP($B394,'Justerad allokering'!$B$2:$AG$462,MATCH(E$2,'Justerad allokering'!$B$2:$AF$2,0),FALSE)),VLOOKUP($B394,'Allokerad kvv'!$B$2:$AV$468,MATCH(E$2,'Allokerad kvv'!$B$2:$AV$2,0),FALSE),VLOOKUP($B394,'Justerad allokering'!$B$2:$AG$462,MATCH(E$2,'Justerad allokering'!$B$2:$AF$2,0),FALSE))</f>
        <v>0</v>
      </c>
      <c r="F394" s="28">
        <f>IF(ISERROR(1/VLOOKUP($B394,'Justerad allokering'!$B$2:$AG$462,MATCH(F$2,'Justerad allokering'!$B$2:$AF$2,0),FALSE)),VLOOKUP($B394,'Allokerad kvv'!$B$2:$AV$468,MATCH(F$2,'Allokerad kvv'!$B$2:$AV$2,0),FALSE),VLOOKUP($B394,'Justerad allokering'!$B$2:$AG$462,MATCH(F$2,'Justerad allokering'!$B$2:$AF$2,0),FALSE))</f>
        <v>0</v>
      </c>
      <c r="G394" s="28">
        <f>IF(ISERROR(1/VLOOKUP($B394,'Justerad allokering'!$B$2:$AG$462,MATCH(G$2,'Justerad allokering'!$B$2:$AF$2,0),FALSE)),VLOOKUP($B394,'Allokerad kvv'!$B$2:$AV$468,MATCH(G$2,'Allokerad kvv'!$B$2:$AV$2,0),FALSE),VLOOKUP($B394,'Justerad allokering'!$B$2:$AG$462,MATCH(G$2,'Justerad allokering'!$B$2:$AF$2,0),FALSE))</f>
        <v>0</v>
      </c>
      <c r="H394" s="28">
        <f>IF(ISERROR(1/VLOOKUP($B394,'Justerad allokering'!$B$2:$AG$462,MATCH(H$2,'Justerad allokering'!$B$2:$AF$2,0),FALSE)),VLOOKUP($B394,'Allokerad kvv'!$B$2:$AV$468,MATCH(H$2,'Allokerad kvv'!$B$2:$AV$2,0),FALSE),VLOOKUP($B394,'Justerad allokering'!$B$2:$AG$462,MATCH(H$2,'Justerad allokering'!$B$2:$AF$2,0),FALSE))</f>
        <v>0</v>
      </c>
      <c r="I394" s="28">
        <f>IF(ISERROR(1/VLOOKUP($B394,'Justerad allokering'!$B$2:$AG$462,MATCH(I$2,'Justerad allokering'!$B$2:$AF$2,0),FALSE)),VLOOKUP($B394,'Allokerad kvv'!$B$2:$AV$468,MATCH(I$2,'Allokerad kvv'!$B$2:$AV$2,0),FALSE),VLOOKUP($B394,'Justerad allokering'!$B$2:$AG$462,MATCH(I$2,'Justerad allokering'!$B$2:$AF$2,0),FALSE))</f>
        <v>0</v>
      </c>
      <c r="J394" s="28">
        <f>IF(ISERROR(1/VLOOKUP($B394,'Justerad allokering'!$B$2:$AG$462,MATCH(J$2,'Justerad allokering'!$B$2:$AF$2,0),FALSE)),VLOOKUP($B394,'Allokerad kvv'!$B$2:$AV$468,MATCH(J$2,'Allokerad kvv'!$B$2:$AV$2,0),FALSE),VLOOKUP($B394,'Justerad allokering'!$B$2:$AG$462,MATCH(J$2,'Justerad allokering'!$B$2:$AF$2,0),FALSE))</f>
        <v>0</v>
      </c>
      <c r="K394" s="28">
        <f>IF(ISERROR(1/VLOOKUP($B394,'Justerad allokering'!$B$2:$AG$462,MATCH(K$2,'Justerad allokering'!$B$2:$AF$2,0),FALSE)),VLOOKUP($B394,'Allokerad kvv'!$B$2:$AV$468,MATCH(K$2,'Allokerad kvv'!$B$2:$AV$2,0),FALSE),VLOOKUP($B394,'Justerad allokering'!$B$2:$AG$462,MATCH(K$2,'Justerad allokering'!$B$2:$AF$2,0),FALSE))</f>
        <v>0</v>
      </c>
      <c r="L394" s="28">
        <f>IF(ISERROR(1/VLOOKUP($B394,'Justerad allokering'!$B$2:$AG$462,MATCH(L$2,'Justerad allokering'!$B$2:$AF$2,0),FALSE)),VLOOKUP($B394,'Allokerad kvv'!$B$2:$AV$468,MATCH(L$2,'Allokerad kvv'!$B$2:$AV$2,0),FALSE),VLOOKUP($B394,'Justerad allokering'!$B$2:$AG$462,MATCH(L$2,'Justerad allokering'!$B$2:$AF$2,0),FALSE))</f>
        <v>0</v>
      </c>
      <c r="M394" s="28">
        <f>IF(ISERROR(1/VLOOKUP($B394,'Justerad allokering'!$B$2:$AG$462,MATCH(M$2,'Justerad allokering'!$B$2:$AF$2,0),FALSE)),VLOOKUP($B394,'Allokerad kvv'!$B$2:$AV$468,MATCH(M$2,'Allokerad kvv'!$B$2:$AV$2,0),FALSE),VLOOKUP($B394,'Justerad allokering'!$B$2:$AG$462,MATCH(M$2,'Justerad allokering'!$B$2:$AF$2,0),FALSE))</f>
        <v>0</v>
      </c>
      <c r="N394" s="28">
        <f>IF(ISERROR(1/VLOOKUP($B394,'Justerad allokering'!$B$2:$AG$462,MATCH(N$2,'Justerad allokering'!$B$2:$AF$2,0),FALSE)),VLOOKUP($B394,'Allokerad kvv'!$B$2:$AV$468,MATCH(N$2,'Allokerad kvv'!$B$2:$AV$2,0),FALSE),VLOOKUP($B394,'Justerad allokering'!$B$2:$AG$462,MATCH(N$2,'Justerad allokering'!$B$2:$AF$2,0),FALSE))</f>
        <v>0</v>
      </c>
      <c r="O394" s="28">
        <f>IF(ISERROR(1/VLOOKUP($B394,'Justerad allokering'!$B$2:$AG$462,MATCH(O$2,'Justerad allokering'!$B$2:$AF$2,0),FALSE)),VLOOKUP($B394,'Allokerad kvv'!$B$2:$AV$468,MATCH(O$2,'Allokerad kvv'!$B$2:$AV$2,0),FALSE),VLOOKUP($B394,'Justerad allokering'!$B$2:$AG$462,MATCH(O$2,'Justerad allokering'!$B$2:$AF$2,0),FALSE))</f>
        <v>0</v>
      </c>
      <c r="P394" s="28">
        <f>IF(ISERROR(1/VLOOKUP($B394,'Justerad allokering'!$B$2:$AG$462,MATCH(P$2,'Justerad allokering'!$B$2:$AF$2,0),FALSE)),VLOOKUP($B394,'Allokerad kvv'!$B$2:$AV$468,MATCH(P$2,'Allokerad kvv'!$B$2:$AV$2,0),FALSE),VLOOKUP($B394,'Justerad allokering'!$B$2:$AG$462,MATCH(P$2,'Justerad allokering'!$B$2:$AF$2,0),FALSE))</f>
        <v>0</v>
      </c>
      <c r="Q394" s="28">
        <f>IF(ISERROR(1/VLOOKUP($B394,'Justerad allokering'!$B$2:$AG$462,MATCH(Q$2,'Justerad allokering'!$B$2:$AF$2,0),FALSE)),VLOOKUP($B394,'Allokerad kvv'!$B$2:$AV$468,MATCH(Q$2,'Allokerad kvv'!$B$2:$AV$2,0),FALSE),VLOOKUP($B394,'Justerad allokering'!$B$2:$AG$462,MATCH(Q$2,'Justerad allokering'!$B$2:$AF$2,0),FALSE))</f>
        <v>0</v>
      </c>
      <c r="R394" s="28">
        <f>IF(ISERROR(1/VLOOKUP($B394,'Justerad allokering'!$B$2:$AG$462,MATCH(R$2,'Justerad allokering'!$B$2:$AF$2,0),FALSE)),VLOOKUP($B394,'Allokerad kvv'!$B$2:$AV$468,MATCH(R$2,'Allokerad kvv'!$B$2:$AV$2,0),FALSE),VLOOKUP($B394,'Justerad allokering'!$B$2:$AG$462,MATCH(R$2,'Justerad allokering'!$B$2:$AF$2,0),FALSE))</f>
        <v>0</v>
      </c>
      <c r="S394" s="28">
        <f>IF(ISERROR(1/VLOOKUP($B394,'Justerad allokering'!$B$2:$AG$462,MATCH(S$2,'Justerad allokering'!$B$2:$AF$2,0),FALSE)),VLOOKUP($B394,'Allokerad kvv'!$B$2:$AV$468,MATCH(S$2,'Allokerad kvv'!$B$2:$AV$2,0),FALSE),VLOOKUP($B394,'Justerad allokering'!$B$2:$AG$462,MATCH(S$2,'Justerad allokering'!$B$2:$AF$2,0),FALSE))</f>
        <v>0</v>
      </c>
      <c r="T394" s="28">
        <f>IF(ISERROR(1/VLOOKUP($B394,'Justerad allokering'!$B$2:$AG$462,MATCH(T$2,'Justerad allokering'!$B$2:$AF$2,0),FALSE)),VLOOKUP($B394,'Allokerad kvv'!$B$2:$AV$468,MATCH(T$2,'Allokerad kvv'!$B$2:$AV$2,0),FALSE),VLOOKUP($B394,'Justerad allokering'!$B$2:$AG$462,MATCH(T$2,'Justerad allokering'!$B$2:$AF$2,0),FALSE))</f>
        <v>0</v>
      </c>
      <c r="U394" s="28">
        <f>IF(ISERROR(1/VLOOKUP($B394,'Justerad allokering'!$B$2:$AG$462,MATCH(U$2,'Justerad allokering'!$B$2:$AF$2,0),FALSE)),VLOOKUP($B394,'Allokerad kvv'!$B$2:$AV$468,MATCH(U$2,'Allokerad kvv'!$B$2:$AV$2,0),FALSE),VLOOKUP($B394,'Justerad allokering'!$B$2:$AG$462,MATCH(U$2,'Justerad allokering'!$B$2:$AF$2,0),FALSE))</f>
        <v>0</v>
      </c>
      <c r="V394" s="28">
        <f>IF(ISERROR(1/VLOOKUP($B394,'Justerad allokering'!$B$2:$AG$462,MATCH(V$2,'Justerad allokering'!$B$2:$AF$2,0),FALSE)),VLOOKUP($B394,'Allokerad kvv'!$B$2:$AV$468,MATCH(V$2,'Allokerad kvv'!$B$2:$AV$2,0),FALSE),VLOOKUP($B394,'Justerad allokering'!$B$2:$AG$462,MATCH(V$2,'Justerad allokering'!$B$2:$AF$2,0),FALSE))</f>
        <v>0</v>
      </c>
      <c r="W394" s="28">
        <f>IF(ISERROR(1/VLOOKUP($B394,'Justerad allokering'!$B$2:$AG$462,MATCH(W$2,'Justerad allokering'!$B$2:$AF$2,0),FALSE)),VLOOKUP($B394,'Allokerad kvv'!$B$2:$AV$468,MATCH(W$2,'Allokerad kvv'!$B$2:$AV$2,0),FALSE),VLOOKUP($B394,'Justerad allokering'!$B$2:$AG$462,MATCH(W$2,'Justerad allokering'!$B$2:$AF$2,0),FALSE))</f>
        <v>0</v>
      </c>
      <c r="X394" s="28">
        <f>IF(ISERROR(1/VLOOKUP($B394,'Justerad allokering'!$B$2:$AG$462,MATCH(X$2,'Justerad allokering'!$B$2:$AF$2,0),FALSE)),VLOOKUP($B394,'Allokerad kvv'!$B$2:$AV$468,MATCH(X$2,'Allokerad kvv'!$B$2:$AV$2,0),FALSE),VLOOKUP($B394,'Justerad allokering'!$B$2:$AG$462,MATCH(X$2,'Justerad allokering'!$B$2:$AF$2,0),FALSE))</f>
        <v>0</v>
      </c>
      <c r="Y394" s="28">
        <f>IF(ISERROR(1/VLOOKUP($B394,'Justerad allokering'!$B$2:$AG$462,MATCH(Y$2,'Justerad allokering'!$B$2:$AF$2,0),FALSE)),VLOOKUP($B394,'Allokerad kvv'!$B$2:$AV$468,MATCH(Y$2,'Allokerad kvv'!$B$2:$AV$2,0),FALSE),VLOOKUP($B394,'Justerad allokering'!$B$2:$AG$462,MATCH(Y$2,'Justerad allokering'!$B$2:$AF$2,0),FALSE))</f>
        <v>0</v>
      </c>
      <c r="Z394" s="28">
        <f>IF(ISERROR(1/VLOOKUP($B394,'Justerad allokering'!$B$2:$AG$462,MATCH(Z$2,'Justerad allokering'!$B$2:$AF$2,0),FALSE)),VLOOKUP($B394,'Allokerad kvv'!$B$2:$AV$468,MATCH(Z$2,'Allokerad kvv'!$B$2:$AV$2,0),FALSE),VLOOKUP($B394,'Justerad allokering'!$B$2:$AG$462,MATCH(Z$2,'Justerad allokering'!$B$2:$AF$2,0),FALSE))</f>
        <v>0</v>
      </c>
      <c r="AA394" s="28"/>
      <c r="AB394" s="28"/>
      <c r="AE394">
        <f t="shared" si="18"/>
        <v>0</v>
      </c>
      <c r="AG394">
        <f t="shared" si="19"/>
        <v>0</v>
      </c>
      <c r="AH394">
        <f t="shared" si="20"/>
        <v>0</v>
      </c>
      <c r="AI394" s="55" t="str">
        <f>IF(AH394=0,"",AH394/VLOOKUP(B394,Kraftvärmeprod!$B$1:$BC$480,MATCH("Summa tillförd energi exklusive rökgaskondensering",Kraftvärmeprod!$B$1:$BC$1,0),FALSE))</f>
        <v/>
      </c>
    </row>
    <row r="395" spans="1:35" x14ac:dyDescent="0.25">
      <c r="A395" s="28" t="s">
        <v>521</v>
      </c>
      <c r="B395" s="28" t="s">
        <v>531</v>
      </c>
      <c r="C395" s="28">
        <f>IF(ISERROR(1/VLOOKUP($B395,'Justerad allokering'!$B$2:$AG$462,MATCH(C$2,'Justerad allokering'!$B$2:$AF$2,0),FALSE)),VLOOKUP($B395,'Allokerad kvv'!$B$2:$AV$468,MATCH(C$2,'Allokerad kvv'!$B$2:$AV$2,0),FALSE),VLOOKUP($B395,'Justerad allokering'!$B$2:$AG$462,MATCH(C$2,'Justerad allokering'!$B$2:$AF$2,0),FALSE))</f>
        <v>0</v>
      </c>
      <c r="D395" s="28">
        <f>IF(ISERROR(1/VLOOKUP($B395,'Justerad allokering'!$B$2:$AG$462,MATCH(D$2,'Justerad allokering'!$B$2:$AF$2,0),FALSE)),VLOOKUP($B395,'Allokerad kvv'!$B$2:$AV$468,MATCH(D$2,'Allokerad kvv'!$B$2:$AV$2,0),FALSE),VLOOKUP($B395,'Justerad allokering'!$B$2:$AG$462,MATCH(D$2,'Justerad allokering'!$B$2:$AF$2,0),FALSE))</f>
        <v>0</v>
      </c>
      <c r="E395" s="28">
        <f>IF(ISERROR(1/VLOOKUP($B395,'Justerad allokering'!$B$2:$AG$462,MATCH(E$2,'Justerad allokering'!$B$2:$AF$2,0),FALSE)),VLOOKUP($B395,'Allokerad kvv'!$B$2:$AV$468,MATCH(E$2,'Allokerad kvv'!$B$2:$AV$2,0),FALSE),VLOOKUP($B395,'Justerad allokering'!$B$2:$AG$462,MATCH(E$2,'Justerad allokering'!$B$2:$AF$2,0),FALSE))</f>
        <v>0</v>
      </c>
      <c r="F395" s="28">
        <f>IF(ISERROR(1/VLOOKUP($B395,'Justerad allokering'!$B$2:$AG$462,MATCH(F$2,'Justerad allokering'!$B$2:$AF$2,0),FALSE)),VLOOKUP($B395,'Allokerad kvv'!$B$2:$AV$468,MATCH(F$2,'Allokerad kvv'!$B$2:$AV$2,0),FALSE),VLOOKUP($B395,'Justerad allokering'!$B$2:$AG$462,MATCH(F$2,'Justerad allokering'!$B$2:$AF$2,0),FALSE))</f>
        <v>0</v>
      </c>
      <c r="G395" s="28">
        <f>IF(ISERROR(1/VLOOKUP($B395,'Justerad allokering'!$B$2:$AG$462,MATCH(G$2,'Justerad allokering'!$B$2:$AF$2,0),FALSE)),VLOOKUP($B395,'Allokerad kvv'!$B$2:$AV$468,MATCH(G$2,'Allokerad kvv'!$B$2:$AV$2,0),FALSE),VLOOKUP($B395,'Justerad allokering'!$B$2:$AG$462,MATCH(G$2,'Justerad allokering'!$B$2:$AF$2,0),FALSE))</f>
        <v>0</v>
      </c>
      <c r="H395" s="28">
        <f>IF(ISERROR(1/VLOOKUP($B395,'Justerad allokering'!$B$2:$AG$462,MATCH(H$2,'Justerad allokering'!$B$2:$AF$2,0),FALSE)),VLOOKUP($B395,'Allokerad kvv'!$B$2:$AV$468,MATCH(H$2,'Allokerad kvv'!$B$2:$AV$2,0),FALSE),VLOOKUP($B395,'Justerad allokering'!$B$2:$AG$462,MATCH(H$2,'Justerad allokering'!$B$2:$AF$2,0),FALSE))</f>
        <v>0</v>
      </c>
      <c r="I395" s="28">
        <f>IF(ISERROR(1/VLOOKUP($B395,'Justerad allokering'!$B$2:$AG$462,MATCH(I$2,'Justerad allokering'!$B$2:$AF$2,0),FALSE)),VLOOKUP($B395,'Allokerad kvv'!$B$2:$AV$468,MATCH(I$2,'Allokerad kvv'!$B$2:$AV$2,0),FALSE),VLOOKUP($B395,'Justerad allokering'!$B$2:$AG$462,MATCH(I$2,'Justerad allokering'!$B$2:$AF$2,0),FALSE))</f>
        <v>0</v>
      </c>
      <c r="J395" s="28">
        <f>IF(ISERROR(1/VLOOKUP($B395,'Justerad allokering'!$B$2:$AG$462,MATCH(J$2,'Justerad allokering'!$B$2:$AF$2,0),FALSE)),VLOOKUP($B395,'Allokerad kvv'!$B$2:$AV$468,MATCH(J$2,'Allokerad kvv'!$B$2:$AV$2,0),FALSE),VLOOKUP($B395,'Justerad allokering'!$B$2:$AG$462,MATCH(J$2,'Justerad allokering'!$B$2:$AF$2,0),FALSE))</f>
        <v>0</v>
      </c>
      <c r="K395" s="28">
        <f>IF(ISERROR(1/VLOOKUP($B395,'Justerad allokering'!$B$2:$AG$462,MATCH(K$2,'Justerad allokering'!$B$2:$AF$2,0),FALSE)),VLOOKUP($B395,'Allokerad kvv'!$B$2:$AV$468,MATCH(K$2,'Allokerad kvv'!$B$2:$AV$2,0),FALSE),VLOOKUP($B395,'Justerad allokering'!$B$2:$AG$462,MATCH(K$2,'Justerad allokering'!$B$2:$AF$2,0),FALSE))</f>
        <v>0</v>
      </c>
      <c r="L395" s="28">
        <f>IF(ISERROR(1/VLOOKUP($B395,'Justerad allokering'!$B$2:$AG$462,MATCH(L$2,'Justerad allokering'!$B$2:$AF$2,0),FALSE)),VLOOKUP($B395,'Allokerad kvv'!$B$2:$AV$468,MATCH(L$2,'Allokerad kvv'!$B$2:$AV$2,0),FALSE),VLOOKUP($B395,'Justerad allokering'!$B$2:$AG$462,MATCH(L$2,'Justerad allokering'!$B$2:$AF$2,0),FALSE))</f>
        <v>0</v>
      </c>
      <c r="M395" s="28">
        <f>IF(ISERROR(1/VLOOKUP($B395,'Justerad allokering'!$B$2:$AG$462,MATCH(M$2,'Justerad allokering'!$B$2:$AF$2,0),FALSE)),VLOOKUP($B395,'Allokerad kvv'!$B$2:$AV$468,MATCH(M$2,'Allokerad kvv'!$B$2:$AV$2,0),FALSE),VLOOKUP($B395,'Justerad allokering'!$B$2:$AG$462,MATCH(M$2,'Justerad allokering'!$B$2:$AF$2,0),FALSE))</f>
        <v>0</v>
      </c>
      <c r="N395" s="28">
        <f>IF(ISERROR(1/VLOOKUP($B395,'Justerad allokering'!$B$2:$AG$462,MATCH(N$2,'Justerad allokering'!$B$2:$AF$2,0),FALSE)),VLOOKUP($B395,'Allokerad kvv'!$B$2:$AV$468,MATCH(N$2,'Allokerad kvv'!$B$2:$AV$2,0),FALSE),VLOOKUP($B395,'Justerad allokering'!$B$2:$AG$462,MATCH(N$2,'Justerad allokering'!$B$2:$AF$2,0),FALSE))</f>
        <v>0</v>
      </c>
      <c r="O395" s="28">
        <f>IF(ISERROR(1/VLOOKUP($B395,'Justerad allokering'!$B$2:$AG$462,MATCH(O$2,'Justerad allokering'!$B$2:$AF$2,0),FALSE)),VLOOKUP($B395,'Allokerad kvv'!$B$2:$AV$468,MATCH(O$2,'Allokerad kvv'!$B$2:$AV$2,0),FALSE),VLOOKUP($B395,'Justerad allokering'!$B$2:$AG$462,MATCH(O$2,'Justerad allokering'!$B$2:$AF$2,0),FALSE))</f>
        <v>0</v>
      </c>
      <c r="P395" s="28">
        <f>IF(ISERROR(1/VLOOKUP($B395,'Justerad allokering'!$B$2:$AG$462,MATCH(P$2,'Justerad allokering'!$B$2:$AF$2,0),FALSE)),VLOOKUP($B395,'Allokerad kvv'!$B$2:$AV$468,MATCH(P$2,'Allokerad kvv'!$B$2:$AV$2,0),FALSE),VLOOKUP($B395,'Justerad allokering'!$B$2:$AG$462,MATCH(P$2,'Justerad allokering'!$B$2:$AF$2,0),FALSE))</f>
        <v>0</v>
      </c>
      <c r="Q395" s="28">
        <f>IF(ISERROR(1/VLOOKUP($B395,'Justerad allokering'!$B$2:$AG$462,MATCH(Q$2,'Justerad allokering'!$B$2:$AF$2,0),FALSE)),VLOOKUP($B395,'Allokerad kvv'!$B$2:$AV$468,MATCH(Q$2,'Allokerad kvv'!$B$2:$AV$2,0),FALSE),VLOOKUP($B395,'Justerad allokering'!$B$2:$AG$462,MATCH(Q$2,'Justerad allokering'!$B$2:$AF$2,0),FALSE))</f>
        <v>0</v>
      </c>
      <c r="R395" s="28">
        <f>IF(ISERROR(1/VLOOKUP($B395,'Justerad allokering'!$B$2:$AG$462,MATCH(R$2,'Justerad allokering'!$B$2:$AF$2,0),FALSE)),VLOOKUP($B395,'Allokerad kvv'!$B$2:$AV$468,MATCH(R$2,'Allokerad kvv'!$B$2:$AV$2,0),FALSE),VLOOKUP($B395,'Justerad allokering'!$B$2:$AG$462,MATCH(R$2,'Justerad allokering'!$B$2:$AF$2,0),FALSE))</f>
        <v>0</v>
      </c>
      <c r="S395" s="28">
        <f>IF(ISERROR(1/VLOOKUP($B395,'Justerad allokering'!$B$2:$AG$462,MATCH(S$2,'Justerad allokering'!$B$2:$AF$2,0),FALSE)),VLOOKUP($B395,'Allokerad kvv'!$B$2:$AV$468,MATCH(S$2,'Allokerad kvv'!$B$2:$AV$2,0),FALSE),VLOOKUP($B395,'Justerad allokering'!$B$2:$AG$462,MATCH(S$2,'Justerad allokering'!$B$2:$AF$2,0),FALSE))</f>
        <v>0</v>
      </c>
      <c r="T395" s="28">
        <f>IF(ISERROR(1/VLOOKUP($B395,'Justerad allokering'!$B$2:$AG$462,MATCH(T$2,'Justerad allokering'!$B$2:$AF$2,0),FALSE)),VLOOKUP($B395,'Allokerad kvv'!$B$2:$AV$468,MATCH(T$2,'Allokerad kvv'!$B$2:$AV$2,0),FALSE),VLOOKUP($B395,'Justerad allokering'!$B$2:$AG$462,MATCH(T$2,'Justerad allokering'!$B$2:$AF$2,0),FALSE))</f>
        <v>0</v>
      </c>
      <c r="U395" s="28">
        <f>IF(ISERROR(1/VLOOKUP($B395,'Justerad allokering'!$B$2:$AG$462,MATCH(U$2,'Justerad allokering'!$B$2:$AF$2,0),FALSE)),VLOOKUP($B395,'Allokerad kvv'!$B$2:$AV$468,MATCH(U$2,'Allokerad kvv'!$B$2:$AV$2,0),FALSE),VLOOKUP($B395,'Justerad allokering'!$B$2:$AG$462,MATCH(U$2,'Justerad allokering'!$B$2:$AF$2,0),FALSE))</f>
        <v>0</v>
      </c>
      <c r="V395" s="28">
        <f>IF(ISERROR(1/VLOOKUP($B395,'Justerad allokering'!$B$2:$AG$462,MATCH(V$2,'Justerad allokering'!$B$2:$AF$2,0),FALSE)),VLOOKUP($B395,'Allokerad kvv'!$B$2:$AV$468,MATCH(V$2,'Allokerad kvv'!$B$2:$AV$2,0),FALSE),VLOOKUP($B395,'Justerad allokering'!$B$2:$AG$462,MATCH(V$2,'Justerad allokering'!$B$2:$AF$2,0),FALSE))</f>
        <v>0</v>
      </c>
      <c r="W395" s="28">
        <f>IF(ISERROR(1/VLOOKUP($B395,'Justerad allokering'!$B$2:$AG$462,MATCH(W$2,'Justerad allokering'!$B$2:$AF$2,0),FALSE)),VLOOKUP($B395,'Allokerad kvv'!$B$2:$AV$468,MATCH(W$2,'Allokerad kvv'!$B$2:$AV$2,0),FALSE),VLOOKUP($B395,'Justerad allokering'!$B$2:$AG$462,MATCH(W$2,'Justerad allokering'!$B$2:$AF$2,0),FALSE))</f>
        <v>0</v>
      </c>
      <c r="X395" s="28">
        <f>IF(ISERROR(1/VLOOKUP($B395,'Justerad allokering'!$B$2:$AG$462,MATCH(X$2,'Justerad allokering'!$B$2:$AF$2,0),FALSE)),VLOOKUP($B395,'Allokerad kvv'!$B$2:$AV$468,MATCH(X$2,'Allokerad kvv'!$B$2:$AV$2,0),FALSE),VLOOKUP($B395,'Justerad allokering'!$B$2:$AG$462,MATCH(X$2,'Justerad allokering'!$B$2:$AF$2,0),FALSE))</f>
        <v>0</v>
      </c>
      <c r="Y395" s="28">
        <f>IF(ISERROR(1/VLOOKUP($B395,'Justerad allokering'!$B$2:$AG$462,MATCH(Y$2,'Justerad allokering'!$B$2:$AF$2,0),FALSE)),VLOOKUP($B395,'Allokerad kvv'!$B$2:$AV$468,MATCH(Y$2,'Allokerad kvv'!$B$2:$AV$2,0),FALSE),VLOOKUP($B395,'Justerad allokering'!$B$2:$AG$462,MATCH(Y$2,'Justerad allokering'!$B$2:$AF$2,0),FALSE))</f>
        <v>0</v>
      </c>
      <c r="Z395" s="28">
        <f>IF(ISERROR(1/VLOOKUP($B395,'Justerad allokering'!$B$2:$AG$462,MATCH(Z$2,'Justerad allokering'!$B$2:$AF$2,0),FALSE)),VLOOKUP($B395,'Allokerad kvv'!$B$2:$AV$468,MATCH(Z$2,'Allokerad kvv'!$B$2:$AV$2,0),FALSE),VLOOKUP($B395,'Justerad allokering'!$B$2:$AG$462,MATCH(Z$2,'Justerad allokering'!$B$2:$AF$2,0),FALSE))</f>
        <v>0</v>
      </c>
      <c r="AA395" s="28"/>
      <c r="AB395" s="28"/>
      <c r="AE395">
        <f t="shared" si="18"/>
        <v>0</v>
      </c>
      <c r="AG395">
        <f t="shared" si="19"/>
        <v>0</v>
      </c>
      <c r="AH395">
        <f t="shared" si="20"/>
        <v>0</v>
      </c>
      <c r="AI395" s="55" t="str">
        <f>IF(AH395=0,"",AH395/VLOOKUP(B395,Kraftvärmeprod!$B$1:$BC$480,MATCH("Summa tillförd energi exklusive rökgaskondensering",Kraftvärmeprod!$B$1:$BC$1,0),FALSE))</f>
        <v/>
      </c>
    </row>
    <row r="396" spans="1:35" x14ac:dyDescent="0.25">
      <c r="A396" s="28" t="s">
        <v>521</v>
      </c>
      <c r="B396" s="28" t="s">
        <v>532</v>
      </c>
      <c r="C396" s="28">
        <f>IF(ISERROR(1/VLOOKUP($B396,'Justerad allokering'!$B$2:$AG$462,MATCH(C$2,'Justerad allokering'!$B$2:$AF$2,0),FALSE)),VLOOKUP($B396,'Allokerad kvv'!$B$2:$AV$468,MATCH(C$2,'Allokerad kvv'!$B$2:$AV$2,0),FALSE),VLOOKUP($B396,'Justerad allokering'!$B$2:$AG$462,MATCH(C$2,'Justerad allokering'!$B$2:$AF$2,0),FALSE))</f>
        <v>122.501</v>
      </c>
      <c r="D396" s="28">
        <f>IF(ISERROR(1/VLOOKUP($B396,'Justerad allokering'!$B$2:$AG$462,MATCH(D$2,'Justerad allokering'!$B$2:$AF$2,0),FALSE)),VLOOKUP($B396,'Allokerad kvv'!$B$2:$AV$468,MATCH(D$2,'Allokerad kvv'!$B$2:$AV$2,0),FALSE),VLOOKUP($B396,'Justerad allokering'!$B$2:$AG$462,MATCH(D$2,'Justerad allokering'!$B$2:$AF$2,0),FALSE))</f>
        <v>0</v>
      </c>
      <c r="E396" s="28">
        <f>IF(ISERROR(1/VLOOKUP($B396,'Justerad allokering'!$B$2:$AG$462,MATCH(E$2,'Justerad allokering'!$B$2:$AF$2,0),FALSE)),VLOOKUP($B396,'Allokerad kvv'!$B$2:$AV$468,MATCH(E$2,'Allokerad kvv'!$B$2:$AV$2,0),FALSE),VLOOKUP($B396,'Justerad allokering'!$B$2:$AG$462,MATCH(E$2,'Justerad allokering'!$B$2:$AF$2,0),FALSE))</f>
        <v>0</v>
      </c>
      <c r="F396" s="28">
        <f>IF(ISERROR(1/VLOOKUP($B396,'Justerad allokering'!$B$2:$AG$462,MATCH(F$2,'Justerad allokering'!$B$2:$AF$2,0),FALSE)),VLOOKUP($B396,'Allokerad kvv'!$B$2:$AV$468,MATCH(F$2,'Allokerad kvv'!$B$2:$AV$2,0),FALSE),VLOOKUP($B396,'Justerad allokering'!$B$2:$AG$462,MATCH(F$2,'Justerad allokering'!$B$2:$AF$2,0),FALSE))</f>
        <v>0</v>
      </c>
      <c r="G396" s="28">
        <f>IF(ISERROR(1/VLOOKUP($B396,'Justerad allokering'!$B$2:$AG$462,MATCH(G$2,'Justerad allokering'!$B$2:$AF$2,0),FALSE)),VLOOKUP($B396,'Allokerad kvv'!$B$2:$AV$468,MATCH(G$2,'Allokerad kvv'!$B$2:$AV$2,0),FALSE),VLOOKUP($B396,'Justerad allokering'!$B$2:$AG$462,MATCH(G$2,'Justerad allokering'!$B$2:$AF$2,0),FALSE))</f>
        <v>7.5759999999999996</v>
      </c>
      <c r="H396" s="28">
        <f>IF(ISERROR(1/VLOOKUP($B396,'Justerad allokering'!$B$2:$AG$462,MATCH(H$2,'Justerad allokering'!$B$2:$AF$2,0),FALSE)),VLOOKUP($B396,'Allokerad kvv'!$B$2:$AV$468,MATCH(H$2,'Allokerad kvv'!$B$2:$AV$2,0),FALSE),VLOOKUP($B396,'Justerad allokering'!$B$2:$AG$462,MATCH(H$2,'Justerad allokering'!$B$2:$AF$2,0),FALSE))</f>
        <v>0</v>
      </c>
      <c r="I396" s="28">
        <f>IF(ISERROR(1/VLOOKUP($B396,'Justerad allokering'!$B$2:$AG$462,MATCH(I$2,'Justerad allokering'!$B$2:$AF$2,0),FALSE)),VLOOKUP($B396,'Allokerad kvv'!$B$2:$AV$468,MATCH(I$2,'Allokerad kvv'!$B$2:$AV$2,0),FALSE),VLOOKUP($B396,'Justerad allokering'!$B$2:$AG$462,MATCH(I$2,'Justerad allokering'!$B$2:$AF$2,0),FALSE))</f>
        <v>14.3164</v>
      </c>
      <c r="J396" s="28">
        <f>IF(ISERROR(1/VLOOKUP($B396,'Justerad allokering'!$B$2:$AG$462,MATCH(J$2,'Justerad allokering'!$B$2:$AF$2,0),FALSE)),VLOOKUP($B396,'Allokerad kvv'!$B$2:$AV$468,MATCH(J$2,'Allokerad kvv'!$B$2:$AV$2,0),FALSE),VLOOKUP($B396,'Justerad allokering'!$B$2:$AG$462,MATCH(J$2,'Justerad allokering'!$B$2:$AF$2,0),FALSE))</f>
        <v>0</v>
      </c>
      <c r="K396" s="28">
        <f>IF(ISERROR(1/VLOOKUP($B396,'Justerad allokering'!$B$2:$AG$462,MATCH(K$2,'Justerad allokering'!$B$2:$AF$2,0),FALSE)),VLOOKUP($B396,'Allokerad kvv'!$B$2:$AV$468,MATCH(K$2,'Allokerad kvv'!$B$2:$AV$2,0),FALSE),VLOOKUP($B396,'Justerad allokering'!$B$2:$AG$462,MATCH(K$2,'Justerad allokering'!$B$2:$AF$2,0),FALSE))</f>
        <v>10.712199999999999</v>
      </c>
      <c r="L396" s="28">
        <f>IF(ISERROR(1/VLOOKUP($B396,'Justerad allokering'!$B$2:$AG$462,MATCH(L$2,'Justerad allokering'!$B$2:$AF$2,0),FALSE)),VLOOKUP($B396,'Allokerad kvv'!$B$2:$AV$468,MATCH(L$2,'Allokerad kvv'!$B$2:$AV$2,0),FALSE),VLOOKUP($B396,'Justerad allokering'!$B$2:$AG$462,MATCH(L$2,'Justerad allokering'!$B$2:$AF$2,0),FALSE))</f>
        <v>0</v>
      </c>
      <c r="M396" s="28">
        <f>IF(ISERROR(1/VLOOKUP($B396,'Justerad allokering'!$B$2:$AG$462,MATCH(M$2,'Justerad allokering'!$B$2:$AF$2,0),FALSE)),VLOOKUP($B396,'Allokerad kvv'!$B$2:$AV$468,MATCH(M$2,'Allokerad kvv'!$B$2:$AV$2,0),FALSE),VLOOKUP($B396,'Justerad allokering'!$B$2:$AG$462,MATCH(M$2,'Justerad allokering'!$B$2:$AF$2,0),FALSE))</f>
        <v>0</v>
      </c>
      <c r="N396" s="28">
        <f>IF(ISERROR(1/VLOOKUP($B396,'Justerad allokering'!$B$2:$AG$462,MATCH(N$2,'Justerad allokering'!$B$2:$AF$2,0),FALSE)),VLOOKUP($B396,'Allokerad kvv'!$B$2:$AV$468,MATCH(N$2,'Allokerad kvv'!$B$2:$AV$2,0),FALSE),VLOOKUP($B396,'Justerad allokering'!$B$2:$AG$462,MATCH(N$2,'Justerad allokering'!$B$2:$AF$2,0),FALSE))</f>
        <v>0</v>
      </c>
      <c r="O396" s="28">
        <f>IF(ISERROR(1/VLOOKUP($B396,'Justerad allokering'!$B$2:$AG$462,MATCH(O$2,'Justerad allokering'!$B$2:$AF$2,0),FALSE)),VLOOKUP($B396,'Allokerad kvv'!$B$2:$AV$468,MATCH(O$2,'Allokerad kvv'!$B$2:$AV$2,0),FALSE),VLOOKUP($B396,'Justerad allokering'!$B$2:$AG$462,MATCH(O$2,'Justerad allokering'!$B$2:$AF$2,0),FALSE))</f>
        <v>0</v>
      </c>
      <c r="P396" s="28">
        <f>IF(ISERROR(1/VLOOKUP($B396,'Justerad allokering'!$B$2:$AG$462,MATCH(P$2,'Justerad allokering'!$B$2:$AF$2,0),FALSE)),VLOOKUP($B396,'Allokerad kvv'!$B$2:$AV$468,MATCH(P$2,'Allokerad kvv'!$B$2:$AV$2,0),FALSE),VLOOKUP($B396,'Justerad allokering'!$B$2:$AG$462,MATCH(P$2,'Justerad allokering'!$B$2:$AF$2,0),FALSE))</f>
        <v>0</v>
      </c>
      <c r="Q396" s="28">
        <f>IF(ISERROR(1/VLOOKUP($B396,'Justerad allokering'!$B$2:$AG$462,MATCH(Q$2,'Justerad allokering'!$B$2:$AF$2,0),FALSE)),VLOOKUP($B396,'Allokerad kvv'!$B$2:$AV$468,MATCH(Q$2,'Allokerad kvv'!$B$2:$AV$2,0),FALSE),VLOOKUP($B396,'Justerad allokering'!$B$2:$AG$462,MATCH(Q$2,'Justerad allokering'!$B$2:$AF$2,0),FALSE))</f>
        <v>0</v>
      </c>
      <c r="R396" s="28">
        <f>IF(ISERROR(1/VLOOKUP($B396,'Justerad allokering'!$B$2:$AG$462,MATCH(R$2,'Justerad allokering'!$B$2:$AF$2,0),FALSE)),VLOOKUP($B396,'Allokerad kvv'!$B$2:$AV$468,MATCH(R$2,'Allokerad kvv'!$B$2:$AV$2,0),FALSE),VLOOKUP($B396,'Justerad allokering'!$B$2:$AG$462,MATCH(R$2,'Justerad allokering'!$B$2:$AF$2,0),FALSE))</f>
        <v>0</v>
      </c>
      <c r="S396" s="28">
        <f>IF(ISERROR(1/VLOOKUP($B396,'Justerad allokering'!$B$2:$AG$462,MATCH(S$2,'Justerad allokering'!$B$2:$AF$2,0),FALSE)),VLOOKUP($B396,'Allokerad kvv'!$B$2:$AV$468,MATCH(S$2,'Allokerad kvv'!$B$2:$AV$2,0),FALSE),VLOOKUP($B396,'Justerad allokering'!$B$2:$AG$462,MATCH(S$2,'Justerad allokering'!$B$2:$AF$2,0),FALSE))</f>
        <v>293.16800000000001</v>
      </c>
      <c r="T396" s="28">
        <f>IF(ISERROR(1/VLOOKUP($B396,'Justerad allokering'!$B$2:$AG$462,MATCH(T$2,'Justerad allokering'!$B$2:$AF$2,0),FALSE)),VLOOKUP($B396,'Allokerad kvv'!$B$2:$AV$468,MATCH(T$2,'Allokerad kvv'!$B$2:$AV$2,0),FALSE),VLOOKUP($B396,'Justerad allokering'!$B$2:$AG$462,MATCH(T$2,'Justerad allokering'!$B$2:$AF$2,0),FALSE))</f>
        <v>0</v>
      </c>
      <c r="U396" s="28">
        <f>IF(ISERROR(1/VLOOKUP($B396,'Justerad allokering'!$B$2:$AG$462,MATCH(U$2,'Justerad allokering'!$B$2:$AF$2,0),FALSE)),VLOOKUP($B396,'Allokerad kvv'!$B$2:$AV$468,MATCH(U$2,'Allokerad kvv'!$B$2:$AV$2,0),FALSE),VLOOKUP($B396,'Justerad allokering'!$B$2:$AG$462,MATCH(U$2,'Justerad allokering'!$B$2:$AF$2,0),FALSE))</f>
        <v>60.263199999999998</v>
      </c>
      <c r="V396" s="28">
        <f>IF(ISERROR(1/VLOOKUP($B396,'Justerad allokering'!$B$2:$AG$462,MATCH(V$2,'Justerad allokering'!$B$2:$AF$2,0),FALSE)),VLOOKUP($B396,'Allokerad kvv'!$B$2:$AV$468,MATCH(V$2,'Allokerad kvv'!$B$2:$AV$2,0),FALSE),VLOOKUP($B396,'Justerad allokering'!$B$2:$AG$462,MATCH(V$2,'Justerad allokering'!$B$2:$AF$2,0),FALSE))</f>
        <v>0</v>
      </c>
      <c r="W396" s="28">
        <f>IF(ISERROR(1/VLOOKUP($B396,'Justerad allokering'!$B$2:$AG$462,MATCH(W$2,'Justerad allokering'!$B$2:$AF$2,0),FALSE)),VLOOKUP($B396,'Allokerad kvv'!$B$2:$AV$468,MATCH(W$2,'Allokerad kvv'!$B$2:$AV$2,0),FALSE),VLOOKUP($B396,'Justerad allokering'!$B$2:$AG$462,MATCH(W$2,'Justerad allokering'!$B$2:$AF$2,0),FALSE))</f>
        <v>0</v>
      </c>
      <c r="X396" s="28">
        <f>IF(ISERROR(1/VLOOKUP($B396,'Justerad allokering'!$B$2:$AG$462,MATCH(X$2,'Justerad allokering'!$B$2:$AF$2,0),FALSE)),VLOOKUP($B396,'Allokerad kvv'!$B$2:$AV$468,MATCH(X$2,'Allokerad kvv'!$B$2:$AV$2,0),FALSE),VLOOKUP($B396,'Justerad allokering'!$B$2:$AG$462,MATCH(X$2,'Justerad allokering'!$B$2:$AF$2,0),FALSE))</f>
        <v>0</v>
      </c>
      <c r="Y396" s="28">
        <f>IF(ISERROR(1/VLOOKUP($B396,'Justerad allokering'!$B$2:$AG$462,MATCH(Y$2,'Justerad allokering'!$B$2:$AF$2,0),FALSE)),VLOOKUP($B396,'Allokerad kvv'!$B$2:$AV$468,MATCH(Y$2,'Allokerad kvv'!$B$2:$AV$2,0),FALSE),VLOOKUP($B396,'Justerad allokering'!$B$2:$AG$462,MATCH(Y$2,'Justerad allokering'!$B$2:$AF$2,0),FALSE))</f>
        <v>0</v>
      </c>
      <c r="Z396" s="28">
        <f>IF(ISERROR(1/VLOOKUP($B396,'Justerad allokering'!$B$2:$AG$462,MATCH(Z$2,'Justerad allokering'!$B$2:$AF$2,0),FALSE)),VLOOKUP($B396,'Allokerad kvv'!$B$2:$AV$468,MATCH(Z$2,'Allokerad kvv'!$B$2:$AV$2,0),FALSE),VLOOKUP($B396,'Justerad allokering'!$B$2:$AG$462,MATCH(Z$2,'Justerad allokering'!$B$2:$AF$2,0),FALSE))</f>
        <v>0.44456400000000001</v>
      </c>
      <c r="AA396" s="28"/>
      <c r="AB396" s="28"/>
      <c r="AE396">
        <f t="shared" si="18"/>
        <v>508.98136399999999</v>
      </c>
      <c r="AG396">
        <f t="shared" si="19"/>
        <v>498.26916399999999</v>
      </c>
      <c r="AH396">
        <f t="shared" si="20"/>
        <v>498.26916399999999</v>
      </c>
      <c r="AI396" s="55">
        <f>IF(AH396=0,"",AH396/VLOOKUP(B396,Kraftvärmeprod!$B$1:$BC$480,MATCH("Summa tillförd energi exklusive rökgaskondensering",Kraftvärmeprod!$B$1:$BC$1,0),FALSE))</f>
        <v>0.50529273298854072</v>
      </c>
    </row>
    <row r="397" spans="1:35" x14ac:dyDescent="0.25">
      <c r="A397" s="28" t="s">
        <v>521</v>
      </c>
      <c r="B397" s="28" t="s">
        <v>533</v>
      </c>
      <c r="C397" s="28">
        <f>IF(ISERROR(1/VLOOKUP($B397,'Justerad allokering'!$B$2:$AG$462,MATCH(C$2,'Justerad allokering'!$B$2:$AF$2,0),FALSE)),VLOOKUP($B397,'Allokerad kvv'!$B$2:$AV$468,MATCH(C$2,'Allokerad kvv'!$B$2:$AV$2,0),FALSE),VLOOKUP($B397,'Justerad allokering'!$B$2:$AG$462,MATCH(C$2,'Justerad allokering'!$B$2:$AF$2,0),FALSE))</f>
        <v>0</v>
      </c>
      <c r="D397" s="28">
        <f>IF(ISERROR(1/VLOOKUP($B397,'Justerad allokering'!$B$2:$AG$462,MATCH(D$2,'Justerad allokering'!$B$2:$AF$2,0),FALSE)),VLOOKUP($B397,'Allokerad kvv'!$B$2:$AV$468,MATCH(D$2,'Allokerad kvv'!$B$2:$AV$2,0),FALSE),VLOOKUP($B397,'Justerad allokering'!$B$2:$AG$462,MATCH(D$2,'Justerad allokering'!$B$2:$AF$2,0),FALSE))</f>
        <v>0</v>
      </c>
      <c r="E397" s="28">
        <f>IF(ISERROR(1/VLOOKUP($B397,'Justerad allokering'!$B$2:$AG$462,MATCH(E$2,'Justerad allokering'!$B$2:$AF$2,0),FALSE)),VLOOKUP($B397,'Allokerad kvv'!$B$2:$AV$468,MATCH(E$2,'Allokerad kvv'!$B$2:$AV$2,0),FALSE),VLOOKUP($B397,'Justerad allokering'!$B$2:$AG$462,MATCH(E$2,'Justerad allokering'!$B$2:$AF$2,0),FALSE))</f>
        <v>0</v>
      </c>
      <c r="F397" s="28">
        <f>IF(ISERROR(1/VLOOKUP($B397,'Justerad allokering'!$B$2:$AG$462,MATCH(F$2,'Justerad allokering'!$B$2:$AF$2,0),FALSE)),VLOOKUP($B397,'Allokerad kvv'!$B$2:$AV$468,MATCH(F$2,'Allokerad kvv'!$B$2:$AV$2,0),FALSE),VLOOKUP($B397,'Justerad allokering'!$B$2:$AG$462,MATCH(F$2,'Justerad allokering'!$B$2:$AF$2,0),FALSE))</f>
        <v>0</v>
      </c>
      <c r="G397" s="28">
        <f>IF(ISERROR(1/VLOOKUP($B397,'Justerad allokering'!$B$2:$AG$462,MATCH(G$2,'Justerad allokering'!$B$2:$AF$2,0),FALSE)),VLOOKUP($B397,'Allokerad kvv'!$B$2:$AV$468,MATCH(G$2,'Allokerad kvv'!$B$2:$AV$2,0),FALSE),VLOOKUP($B397,'Justerad allokering'!$B$2:$AG$462,MATCH(G$2,'Justerad allokering'!$B$2:$AF$2,0),FALSE))</f>
        <v>0</v>
      </c>
      <c r="H397" s="28">
        <f>IF(ISERROR(1/VLOOKUP($B397,'Justerad allokering'!$B$2:$AG$462,MATCH(H$2,'Justerad allokering'!$B$2:$AF$2,0),FALSE)),VLOOKUP($B397,'Allokerad kvv'!$B$2:$AV$468,MATCH(H$2,'Allokerad kvv'!$B$2:$AV$2,0),FALSE),VLOOKUP($B397,'Justerad allokering'!$B$2:$AG$462,MATCH(H$2,'Justerad allokering'!$B$2:$AF$2,0),FALSE))</f>
        <v>0</v>
      </c>
      <c r="I397" s="28">
        <f>IF(ISERROR(1/VLOOKUP($B397,'Justerad allokering'!$B$2:$AG$462,MATCH(I$2,'Justerad allokering'!$B$2:$AF$2,0),FALSE)),VLOOKUP($B397,'Allokerad kvv'!$B$2:$AV$468,MATCH(I$2,'Allokerad kvv'!$B$2:$AV$2,0),FALSE),VLOOKUP($B397,'Justerad allokering'!$B$2:$AG$462,MATCH(I$2,'Justerad allokering'!$B$2:$AF$2,0),FALSE))</f>
        <v>0</v>
      </c>
      <c r="J397" s="28">
        <f>IF(ISERROR(1/VLOOKUP($B397,'Justerad allokering'!$B$2:$AG$462,MATCH(J$2,'Justerad allokering'!$B$2:$AF$2,0),FALSE)),VLOOKUP($B397,'Allokerad kvv'!$B$2:$AV$468,MATCH(J$2,'Allokerad kvv'!$B$2:$AV$2,0),FALSE),VLOOKUP($B397,'Justerad allokering'!$B$2:$AG$462,MATCH(J$2,'Justerad allokering'!$B$2:$AF$2,0),FALSE))</f>
        <v>0</v>
      </c>
      <c r="K397" s="28">
        <f>IF(ISERROR(1/VLOOKUP($B397,'Justerad allokering'!$B$2:$AG$462,MATCH(K$2,'Justerad allokering'!$B$2:$AF$2,0),FALSE)),VLOOKUP($B397,'Allokerad kvv'!$B$2:$AV$468,MATCH(K$2,'Allokerad kvv'!$B$2:$AV$2,0),FALSE),VLOOKUP($B397,'Justerad allokering'!$B$2:$AG$462,MATCH(K$2,'Justerad allokering'!$B$2:$AF$2,0),FALSE))</f>
        <v>0</v>
      </c>
      <c r="L397" s="28">
        <f>IF(ISERROR(1/VLOOKUP($B397,'Justerad allokering'!$B$2:$AG$462,MATCH(L$2,'Justerad allokering'!$B$2:$AF$2,0),FALSE)),VLOOKUP($B397,'Allokerad kvv'!$B$2:$AV$468,MATCH(L$2,'Allokerad kvv'!$B$2:$AV$2,0),FALSE),VLOOKUP($B397,'Justerad allokering'!$B$2:$AG$462,MATCH(L$2,'Justerad allokering'!$B$2:$AF$2,0),FALSE))</f>
        <v>0</v>
      </c>
      <c r="M397" s="28">
        <f>IF(ISERROR(1/VLOOKUP($B397,'Justerad allokering'!$B$2:$AG$462,MATCH(M$2,'Justerad allokering'!$B$2:$AF$2,0),FALSE)),VLOOKUP($B397,'Allokerad kvv'!$B$2:$AV$468,MATCH(M$2,'Allokerad kvv'!$B$2:$AV$2,0),FALSE),VLOOKUP($B397,'Justerad allokering'!$B$2:$AG$462,MATCH(M$2,'Justerad allokering'!$B$2:$AF$2,0),FALSE))</f>
        <v>0</v>
      </c>
      <c r="N397" s="28">
        <f>IF(ISERROR(1/VLOOKUP($B397,'Justerad allokering'!$B$2:$AG$462,MATCH(N$2,'Justerad allokering'!$B$2:$AF$2,0),FALSE)),VLOOKUP($B397,'Allokerad kvv'!$B$2:$AV$468,MATCH(N$2,'Allokerad kvv'!$B$2:$AV$2,0),FALSE),VLOOKUP($B397,'Justerad allokering'!$B$2:$AG$462,MATCH(N$2,'Justerad allokering'!$B$2:$AF$2,0),FALSE))</f>
        <v>0</v>
      </c>
      <c r="O397" s="28">
        <f>IF(ISERROR(1/VLOOKUP($B397,'Justerad allokering'!$B$2:$AG$462,MATCH(O$2,'Justerad allokering'!$B$2:$AF$2,0),FALSE)),VLOOKUP($B397,'Allokerad kvv'!$B$2:$AV$468,MATCH(O$2,'Allokerad kvv'!$B$2:$AV$2,0),FALSE),VLOOKUP($B397,'Justerad allokering'!$B$2:$AG$462,MATCH(O$2,'Justerad allokering'!$B$2:$AF$2,0),FALSE))</f>
        <v>0</v>
      </c>
      <c r="P397" s="28">
        <f>IF(ISERROR(1/VLOOKUP($B397,'Justerad allokering'!$B$2:$AG$462,MATCH(P$2,'Justerad allokering'!$B$2:$AF$2,0),FALSE)),VLOOKUP($B397,'Allokerad kvv'!$B$2:$AV$468,MATCH(P$2,'Allokerad kvv'!$B$2:$AV$2,0),FALSE),VLOOKUP($B397,'Justerad allokering'!$B$2:$AG$462,MATCH(P$2,'Justerad allokering'!$B$2:$AF$2,0),FALSE))</f>
        <v>0</v>
      </c>
      <c r="Q397" s="28">
        <f>IF(ISERROR(1/VLOOKUP($B397,'Justerad allokering'!$B$2:$AG$462,MATCH(Q$2,'Justerad allokering'!$B$2:$AF$2,0),FALSE)),VLOOKUP($B397,'Allokerad kvv'!$B$2:$AV$468,MATCH(Q$2,'Allokerad kvv'!$B$2:$AV$2,0),FALSE),VLOOKUP($B397,'Justerad allokering'!$B$2:$AG$462,MATCH(Q$2,'Justerad allokering'!$B$2:$AF$2,0),FALSE))</f>
        <v>0</v>
      </c>
      <c r="R397" s="28">
        <f>IF(ISERROR(1/VLOOKUP($B397,'Justerad allokering'!$B$2:$AG$462,MATCH(R$2,'Justerad allokering'!$B$2:$AF$2,0),FALSE)),VLOOKUP($B397,'Allokerad kvv'!$B$2:$AV$468,MATCH(R$2,'Allokerad kvv'!$B$2:$AV$2,0),FALSE),VLOOKUP($B397,'Justerad allokering'!$B$2:$AG$462,MATCH(R$2,'Justerad allokering'!$B$2:$AF$2,0),FALSE))</f>
        <v>0</v>
      </c>
      <c r="S397" s="28">
        <f>IF(ISERROR(1/VLOOKUP($B397,'Justerad allokering'!$B$2:$AG$462,MATCH(S$2,'Justerad allokering'!$B$2:$AF$2,0),FALSE)),VLOOKUP($B397,'Allokerad kvv'!$B$2:$AV$468,MATCH(S$2,'Allokerad kvv'!$B$2:$AV$2,0),FALSE),VLOOKUP($B397,'Justerad allokering'!$B$2:$AG$462,MATCH(S$2,'Justerad allokering'!$B$2:$AF$2,0),FALSE))</f>
        <v>0</v>
      </c>
      <c r="T397" s="28">
        <f>IF(ISERROR(1/VLOOKUP($B397,'Justerad allokering'!$B$2:$AG$462,MATCH(T$2,'Justerad allokering'!$B$2:$AF$2,0),FALSE)),VLOOKUP($B397,'Allokerad kvv'!$B$2:$AV$468,MATCH(T$2,'Allokerad kvv'!$B$2:$AV$2,0),FALSE),VLOOKUP($B397,'Justerad allokering'!$B$2:$AG$462,MATCH(T$2,'Justerad allokering'!$B$2:$AF$2,0),FALSE))</f>
        <v>0</v>
      </c>
      <c r="U397" s="28">
        <f>IF(ISERROR(1/VLOOKUP($B397,'Justerad allokering'!$B$2:$AG$462,MATCH(U$2,'Justerad allokering'!$B$2:$AF$2,0),FALSE)),VLOOKUP($B397,'Allokerad kvv'!$B$2:$AV$468,MATCH(U$2,'Allokerad kvv'!$B$2:$AV$2,0),FALSE),VLOOKUP($B397,'Justerad allokering'!$B$2:$AG$462,MATCH(U$2,'Justerad allokering'!$B$2:$AF$2,0),FALSE))</f>
        <v>0</v>
      </c>
      <c r="V397" s="28">
        <f>IF(ISERROR(1/VLOOKUP($B397,'Justerad allokering'!$B$2:$AG$462,MATCH(V$2,'Justerad allokering'!$B$2:$AF$2,0),FALSE)),VLOOKUP($B397,'Allokerad kvv'!$B$2:$AV$468,MATCH(V$2,'Allokerad kvv'!$B$2:$AV$2,0),FALSE),VLOOKUP($B397,'Justerad allokering'!$B$2:$AG$462,MATCH(V$2,'Justerad allokering'!$B$2:$AF$2,0),FALSE))</f>
        <v>0</v>
      </c>
      <c r="W397" s="28">
        <f>IF(ISERROR(1/VLOOKUP($B397,'Justerad allokering'!$B$2:$AG$462,MATCH(W$2,'Justerad allokering'!$B$2:$AF$2,0),FALSE)),VLOOKUP($B397,'Allokerad kvv'!$B$2:$AV$468,MATCH(W$2,'Allokerad kvv'!$B$2:$AV$2,0),FALSE),VLOOKUP($B397,'Justerad allokering'!$B$2:$AG$462,MATCH(W$2,'Justerad allokering'!$B$2:$AF$2,0),FALSE))</f>
        <v>0</v>
      </c>
      <c r="X397" s="28">
        <f>IF(ISERROR(1/VLOOKUP($B397,'Justerad allokering'!$B$2:$AG$462,MATCH(X$2,'Justerad allokering'!$B$2:$AF$2,0),FALSE)),VLOOKUP($B397,'Allokerad kvv'!$B$2:$AV$468,MATCH(X$2,'Allokerad kvv'!$B$2:$AV$2,0),FALSE),VLOOKUP($B397,'Justerad allokering'!$B$2:$AG$462,MATCH(X$2,'Justerad allokering'!$B$2:$AF$2,0),FALSE))</f>
        <v>0</v>
      </c>
      <c r="Y397" s="28">
        <f>IF(ISERROR(1/VLOOKUP($B397,'Justerad allokering'!$B$2:$AG$462,MATCH(Y$2,'Justerad allokering'!$B$2:$AF$2,0),FALSE)),VLOOKUP($B397,'Allokerad kvv'!$B$2:$AV$468,MATCH(Y$2,'Allokerad kvv'!$B$2:$AV$2,0),FALSE),VLOOKUP($B397,'Justerad allokering'!$B$2:$AG$462,MATCH(Y$2,'Justerad allokering'!$B$2:$AF$2,0),FALSE))</f>
        <v>0</v>
      </c>
      <c r="Z397" s="28">
        <f>IF(ISERROR(1/VLOOKUP($B397,'Justerad allokering'!$B$2:$AG$462,MATCH(Z$2,'Justerad allokering'!$B$2:$AF$2,0),FALSE)),VLOOKUP($B397,'Allokerad kvv'!$B$2:$AV$468,MATCH(Z$2,'Allokerad kvv'!$B$2:$AV$2,0),FALSE),VLOOKUP($B397,'Justerad allokering'!$B$2:$AG$462,MATCH(Z$2,'Justerad allokering'!$B$2:$AF$2,0),FALSE))</f>
        <v>0</v>
      </c>
      <c r="AA397" s="28"/>
      <c r="AB397" s="28"/>
      <c r="AE397">
        <f t="shared" si="18"/>
        <v>0</v>
      </c>
      <c r="AG397">
        <f t="shared" si="19"/>
        <v>0</v>
      </c>
      <c r="AH397">
        <f t="shared" si="20"/>
        <v>0</v>
      </c>
      <c r="AI397" s="55" t="str">
        <f>IF(AH397=0,"",AH397/VLOOKUP(B397,Kraftvärmeprod!$B$1:$BC$480,MATCH("Summa tillförd energi exklusive rökgaskondensering",Kraftvärmeprod!$B$1:$BC$1,0),FALSE))</f>
        <v/>
      </c>
    </row>
    <row r="398" spans="1:35" x14ac:dyDescent="0.25">
      <c r="A398" s="28" t="s">
        <v>521</v>
      </c>
      <c r="B398" s="28" t="s">
        <v>534</v>
      </c>
      <c r="C398" s="28">
        <f>IF(ISERROR(1/VLOOKUP($B398,'Justerad allokering'!$B$2:$AG$462,MATCH(C$2,'Justerad allokering'!$B$2:$AF$2,0),FALSE)),VLOOKUP($B398,'Allokerad kvv'!$B$2:$AV$468,MATCH(C$2,'Allokerad kvv'!$B$2:$AV$2,0),FALSE),VLOOKUP($B398,'Justerad allokering'!$B$2:$AG$462,MATCH(C$2,'Justerad allokering'!$B$2:$AF$2,0),FALSE))</f>
        <v>0</v>
      </c>
      <c r="D398" s="28">
        <f>IF(ISERROR(1/VLOOKUP($B398,'Justerad allokering'!$B$2:$AG$462,MATCH(D$2,'Justerad allokering'!$B$2:$AF$2,0),FALSE)),VLOOKUP($B398,'Allokerad kvv'!$B$2:$AV$468,MATCH(D$2,'Allokerad kvv'!$B$2:$AV$2,0),FALSE),VLOOKUP($B398,'Justerad allokering'!$B$2:$AG$462,MATCH(D$2,'Justerad allokering'!$B$2:$AF$2,0),FALSE))</f>
        <v>0</v>
      </c>
      <c r="E398" s="28">
        <f>IF(ISERROR(1/VLOOKUP($B398,'Justerad allokering'!$B$2:$AG$462,MATCH(E$2,'Justerad allokering'!$B$2:$AF$2,0),FALSE)),VLOOKUP($B398,'Allokerad kvv'!$B$2:$AV$468,MATCH(E$2,'Allokerad kvv'!$B$2:$AV$2,0),FALSE),VLOOKUP($B398,'Justerad allokering'!$B$2:$AG$462,MATCH(E$2,'Justerad allokering'!$B$2:$AF$2,0),FALSE))</f>
        <v>0</v>
      </c>
      <c r="F398" s="28">
        <f>IF(ISERROR(1/VLOOKUP($B398,'Justerad allokering'!$B$2:$AG$462,MATCH(F$2,'Justerad allokering'!$B$2:$AF$2,0),FALSE)),VLOOKUP($B398,'Allokerad kvv'!$B$2:$AV$468,MATCH(F$2,'Allokerad kvv'!$B$2:$AV$2,0),FALSE),VLOOKUP($B398,'Justerad allokering'!$B$2:$AG$462,MATCH(F$2,'Justerad allokering'!$B$2:$AF$2,0),FALSE))</f>
        <v>0</v>
      </c>
      <c r="G398" s="28">
        <f>IF(ISERROR(1/VLOOKUP($B398,'Justerad allokering'!$B$2:$AG$462,MATCH(G$2,'Justerad allokering'!$B$2:$AF$2,0),FALSE)),VLOOKUP($B398,'Allokerad kvv'!$B$2:$AV$468,MATCH(G$2,'Allokerad kvv'!$B$2:$AV$2,0),FALSE),VLOOKUP($B398,'Justerad allokering'!$B$2:$AG$462,MATCH(G$2,'Justerad allokering'!$B$2:$AF$2,0),FALSE))</f>
        <v>0</v>
      </c>
      <c r="H398" s="28">
        <f>IF(ISERROR(1/VLOOKUP($B398,'Justerad allokering'!$B$2:$AG$462,MATCH(H$2,'Justerad allokering'!$B$2:$AF$2,0),FALSE)),VLOOKUP($B398,'Allokerad kvv'!$B$2:$AV$468,MATCH(H$2,'Allokerad kvv'!$B$2:$AV$2,0),FALSE),VLOOKUP($B398,'Justerad allokering'!$B$2:$AG$462,MATCH(H$2,'Justerad allokering'!$B$2:$AF$2,0),FALSE))</f>
        <v>0</v>
      </c>
      <c r="I398" s="28">
        <f>IF(ISERROR(1/VLOOKUP($B398,'Justerad allokering'!$B$2:$AG$462,MATCH(I$2,'Justerad allokering'!$B$2:$AF$2,0),FALSE)),VLOOKUP($B398,'Allokerad kvv'!$B$2:$AV$468,MATCH(I$2,'Allokerad kvv'!$B$2:$AV$2,0),FALSE),VLOOKUP($B398,'Justerad allokering'!$B$2:$AG$462,MATCH(I$2,'Justerad allokering'!$B$2:$AF$2,0),FALSE))</f>
        <v>0</v>
      </c>
      <c r="J398" s="28">
        <f>IF(ISERROR(1/VLOOKUP($B398,'Justerad allokering'!$B$2:$AG$462,MATCH(J$2,'Justerad allokering'!$B$2:$AF$2,0),FALSE)),VLOOKUP($B398,'Allokerad kvv'!$B$2:$AV$468,MATCH(J$2,'Allokerad kvv'!$B$2:$AV$2,0),FALSE),VLOOKUP($B398,'Justerad allokering'!$B$2:$AG$462,MATCH(J$2,'Justerad allokering'!$B$2:$AF$2,0),FALSE))</f>
        <v>0</v>
      </c>
      <c r="K398" s="28">
        <f>IF(ISERROR(1/VLOOKUP($B398,'Justerad allokering'!$B$2:$AG$462,MATCH(K$2,'Justerad allokering'!$B$2:$AF$2,0),FALSE)),VLOOKUP($B398,'Allokerad kvv'!$B$2:$AV$468,MATCH(K$2,'Allokerad kvv'!$B$2:$AV$2,0),FALSE),VLOOKUP($B398,'Justerad allokering'!$B$2:$AG$462,MATCH(K$2,'Justerad allokering'!$B$2:$AF$2,0),FALSE))</f>
        <v>0</v>
      </c>
      <c r="L398" s="28">
        <f>IF(ISERROR(1/VLOOKUP($B398,'Justerad allokering'!$B$2:$AG$462,MATCH(L$2,'Justerad allokering'!$B$2:$AF$2,0),FALSE)),VLOOKUP($B398,'Allokerad kvv'!$B$2:$AV$468,MATCH(L$2,'Allokerad kvv'!$B$2:$AV$2,0),FALSE),VLOOKUP($B398,'Justerad allokering'!$B$2:$AG$462,MATCH(L$2,'Justerad allokering'!$B$2:$AF$2,0),FALSE))</f>
        <v>0</v>
      </c>
      <c r="M398" s="28">
        <f>IF(ISERROR(1/VLOOKUP($B398,'Justerad allokering'!$B$2:$AG$462,MATCH(M$2,'Justerad allokering'!$B$2:$AF$2,0),FALSE)),VLOOKUP($B398,'Allokerad kvv'!$B$2:$AV$468,MATCH(M$2,'Allokerad kvv'!$B$2:$AV$2,0),FALSE),VLOOKUP($B398,'Justerad allokering'!$B$2:$AG$462,MATCH(M$2,'Justerad allokering'!$B$2:$AF$2,0),FALSE))</f>
        <v>0</v>
      </c>
      <c r="N398" s="28">
        <f>IF(ISERROR(1/VLOOKUP($B398,'Justerad allokering'!$B$2:$AG$462,MATCH(N$2,'Justerad allokering'!$B$2:$AF$2,0),FALSE)),VLOOKUP($B398,'Allokerad kvv'!$B$2:$AV$468,MATCH(N$2,'Allokerad kvv'!$B$2:$AV$2,0),FALSE),VLOOKUP($B398,'Justerad allokering'!$B$2:$AG$462,MATCH(N$2,'Justerad allokering'!$B$2:$AF$2,0),FALSE))</f>
        <v>0</v>
      </c>
      <c r="O398" s="28">
        <f>IF(ISERROR(1/VLOOKUP($B398,'Justerad allokering'!$B$2:$AG$462,MATCH(O$2,'Justerad allokering'!$B$2:$AF$2,0),FALSE)),VLOOKUP($B398,'Allokerad kvv'!$B$2:$AV$468,MATCH(O$2,'Allokerad kvv'!$B$2:$AV$2,0),FALSE),VLOOKUP($B398,'Justerad allokering'!$B$2:$AG$462,MATCH(O$2,'Justerad allokering'!$B$2:$AF$2,0),FALSE))</f>
        <v>0</v>
      </c>
      <c r="P398" s="28">
        <f>IF(ISERROR(1/VLOOKUP($B398,'Justerad allokering'!$B$2:$AG$462,MATCH(P$2,'Justerad allokering'!$B$2:$AF$2,0),FALSE)),VLOOKUP($B398,'Allokerad kvv'!$B$2:$AV$468,MATCH(P$2,'Allokerad kvv'!$B$2:$AV$2,0),FALSE),VLOOKUP($B398,'Justerad allokering'!$B$2:$AG$462,MATCH(P$2,'Justerad allokering'!$B$2:$AF$2,0),FALSE))</f>
        <v>0</v>
      </c>
      <c r="Q398" s="28">
        <f>IF(ISERROR(1/VLOOKUP($B398,'Justerad allokering'!$B$2:$AG$462,MATCH(Q$2,'Justerad allokering'!$B$2:$AF$2,0),FALSE)),VLOOKUP($B398,'Allokerad kvv'!$B$2:$AV$468,MATCH(Q$2,'Allokerad kvv'!$B$2:$AV$2,0),FALSE),VLOOKUP($B398,'Justerad allokering'!$B$2:$AG$462,MATCH(Q$2,'Justerad allokering'!$B$2:$AF$2,0),FALSE))</f>
        <v>0</v>
      </c>
      <c r="R398" s="28">
        <f>IF(ISERROR(1/VLOOKUP($B398,'Justerad allokering'!$B$2:$AG$462,MATCH(R$2,'Justerad allokering'!$B$2:$AF$2,0),FALSE)),VLOOKUP($B398,'Allokerad kvv'!$B$2:$AV$468,MATCH(R$2,'Allokerad kvv'!$B$2:$AV$2,0),FALSE),VLOOKUP($B398,'Justerad allokering'!$B$2:$AG$462,MATCH(R$2,'Justerad allokering'!$B$2:$AF$2,0),FALSE))</f>
        <v>0</v>
      </c>
      <c r="S398" s="28">
        <f>IF(ISERROR(1/VLOOKUP($B398,'Justerad allokering'!$B$2:$AG$462,MATCH(S$2,'Justerad allokering'!$B$2:$AF$2,0),FALSE)),VLOOKUP($B398,'Allokerad kvv'!$B$2:$AV$468,MATCH(S$2,'Allokerad kvv'!$B$2:$AV$2,0),FALSE),VLOOKUP($B398,'Justerad allokering'!$B$2:$AG$462,MATCH(S$2,'Justerad allokering'!$B$2:$AF$2,0),FALSE))</f>
        <v>0</v>
      </c>
      <c r="T398" s="28">
        <f>IF(ISERROR(1/VLOOKUP($B398,'Justerad allokering'!$B$2:$AG$462,MATCH(T$2,'Justerad allokering'!$B$2:$AF$2,0),FALSE)),VLOOKUP($B398,'Allokerad kvv'!$B$2:$AV$468,MATCH(T$2,'Allokerad kvv'!$B$2:$AV$2,0),FALSE),VLOOKUP($B398,'Justerad allokering'!$B$2:$AG$462,MATCH(T$2,'Justerad allokering'!$B$2:$AF$2,0),FALSE))</f>
        <v>0</v>
      </c>
      <c r="U398" s="28">
        <f>IF(ISERROR(1/VLOOKUP($B398,'Justerad allokering'!$B$2:$AG$462,MATCH(U$2,'Justerad allokering'!$B$2:$AF$2,0),FALSE)),VLOOKUP($B398,'Allokerad kvv'!$B$2:$AV$468,MATCH(U$2,'Allokerad kvv'!$B$2:$AV$2,0),FALSE),VLOOKUP($B398,'Justerad allokering'!$B$2:$AG$462,MATCH(U$2,'Justerad allokering'!$B$2:$AF$2,0),FALSE))</f>
        <v>0</v>
      </c>
      <c r="V398" s="28">
        <f>IF(ISERROR(1/VLOOKUP($B398,'Justerad allokering'!$B$2:$AG$462,MATCH(V$2,'Justerad allokering'!$B$2:$AF$2,0),FALSE)),VLOOKUP($B398,'Allokerad kvv'!$B$2:$AV$468,MATCH(V$2,'Allokerad kvv'!$B$2:$AV$2,0),FALSE),VLOOKUP($B398,'Justerad allokering'!$B$2:$AG$462,MATCH(V$2,'Justerad allokering'!$B$2:$AF$2,0),FALSE))</f>
        <v>0</v>
      </c>
      <c r="W398" s="28">
        <f>IF(ISERROR(1/VLOOKUP($B398,'Justerad allokering'!$B$2:$AG$462,MATCH(W$2,'Justerad allokering'!$B$2:$AF$2,0),FALSE)),VLOOKUP($B398,'Allokerad kvv'!$B$2:$AV$468,MATCH(W$2,'Allokerad kvv'!$B$2:$AV$2,0),FALSE),VLOOKUP($B398,'Justerad allokering'!$B$2:$AG$462,MATCH(W$2,'Justerad allokering'!$B$2:$AF$2,0),FALSE))</f>
        <v>0</v>
      </c>
      <c r="X398" s="28">
        <f>IF(ISERROR(1/VLOOKUP($B398,'Justerad allokering'!$B$2:$AG$462,MATCH(X$2,'Justerad allokering'!$B$2:$AF$2,0),FALSE)),VLOOKUP($B398,'Allokerad kvv'!$B$2:$AV$468,MATCH(X$2,'Allokerad kvv'!$B$2:$AV$2,0),FALSE),VLOOKUP($B398,'Justerad allokering'!$B$2:$AG$462,MATCH(X$2,'Justerad allokering'!$B$2:$AF$2,0),FALSE))</f>
        <v>0</v>
      </c>
      <c r="Y398" s="28">
        <f>IF(ISERROR(1/VLOOKUP($B398,'Justerad allokering'!$B$2:$AG$462,MATCH(Y$2,'Justerad allokering'!$B$2:$AF$2,0),FALSE)),VLOOKUP($B398,'Allokerad kvv'!$B$2:$AV$468,MATCH(Y$2,'Allokerad kvv'!$B$2:$AV$2,0),FALSE),VLOOKUP($B398,'Justerad allokering'!$B$2:$AG$462,MATCH(Y$2,'Justerad allokering'!$B$2:$AF$2,0),FALSE))</f>
        <v>0</v>
      </c>
      <c r="Z398" s="28">
        <f>IF(ISERROR(1/VLOOKUP($B398,'Justerad allokering'!$B$2:$AG$462,MATCH(Z$2,'Justerad allokering'!$B$2:$AF$2,0),FALSE)),VLOOKUP($B398,'Allokerad kvv'!$B$2:$AV$468,MATCH(Z$2,'Allokerad kvv'!$B$2:$AV$2,0),FALSE),VLOOKUP($B398,'Justerad allokering'!$B$2:$AG$462,MATCH(Z$2,'Justerad allokering'!$B$2:$AF$2,0),FALSE))</f>
        <v>0</v>
      </c>
      <c r="AA398" s="28"/>
      <c r="AB398" s="28"/>
      <c r="AE398">
        <f t="shared" si="18"/>
        <v>0</v>
      </c>
      <c r="AG398">
        <f t="shared" si="19"/>
        <v>0</v>
      </c>
      <c r="AH398">
        <f t="shared" si="20"/>
        <v>0</v>
      </c>
      <c r="AI398" s="55" t="str">
        <f>IF(AH398=0,"",AH398/VLOOKUP(B398,Kraftvärmeprod!$B$1:$BC$480,MATCH("Summa tillförd energi exklusive rökgaskondensering",Kraftvärmeprod!$B$1:$BC$1,0),FALSE))</f>
        <v/>
      </c>
    </row>
    <row r="399" spans="1:35" x14ac:dyDescent="0.25">
      <c r="A399" s="28" t="s">
        <v>521</v>
      </c>
      <c r="B399" s="28" t="s">
        <v>535</v>
      </c>
      <c r="C399" s="28">
        <f>IF(ISERROR(1/VLOOKUP($B399,'Justerad allokering'!$B$2:$AG$462,MATCH(C$2,'Justerad allokering'!$B$2:$AF$2,0),FALSE)),VLOOKUP($B399,'Allokerad kvv'!$B$2:$AV$468,MATCH(C$2,'Allokerad kvv'!$B$2:$AV$2,0),FALSE),VLOOKUP($B399,'Justerad allokering'!$B$2:$AG$462,MATCH(C$2,'Justerad allokering'!$B$2:$AF$2,0),FALSE))</f>
        <v>0</v>
      </c>
      <c r="D399" s="28">
        <f>IF(ISERROR(1/VLOOKUP($B399,'Justerad allokering'!$B$2:$AG$462,MATCH(D$2,'Justerad allokering'!$B$2:$AF$2,0),FALSE)),VLOOKUP($B399,'Allokerad kvv'!$B$2:$AV$468,MATCH(D$2,'Allokerad kvv'!$B$2:$AV$2,0),FALSE),VLOOKUP($B399,'Justerad allokering'!$B$2:$AG$462,MATCH(D$2,'Justerad allokering'!$B$2:$AF$2,0),FALSE))</f>
        <v>0</v>
      </c>
      <c r="E399" s="28">
        <f>IF(ISERROR(1/VLOOKUP($B399,'Justerad allokering'!$B$2:$AG$462,MATCH(E$2,'Justerad allokering'!$B$2:$AF$2,0),FALSE)),VLOOKUP($B399,'Allokerad kvv'!$B$2:$AV$468,MATCH(E$2,'Allokerad kvv'!$B$2:$AV$2,0),FALSE),VLOOKUP($B399,'Justerad allokering'!$B$2:$AG$462,MATCH(E$2,'Justerad allokering'!$B$2:$AF$2,0),FALSE))</f>
        <v>0</v>
      </c>
      <c r="F399" s="28">
        <f>IF(ISERROR(1/VLOOKUP($B399,'Justerad allokering'!$B$2:$AG$462,MATCH(F$2,'Justerad allokering'!$B$2:$AF$2,0),FALSE)),VLOOKUP($B399,'Allokerad kvv'!$B$2:$AV$468,MATCH(F$2,'Allokerad kvv'!$B$2:$AV$2,0),FALSE),VLOOKUP($B399,'Justerad allokering'!$B$2:$AG$462,MATCH(F$2,'Justerad allokering'!$B$2:$AF$2,0),FALSE))</f>
        <v>0</v>
      </c>
      <c r="G399" s="28">
        <f>IF(ISERROR(1/VLOOKUP($B399,'Justerad allokering'!$B$2:$AG$462,MATCH(G$2,'Justerad allokering'!$B$2:$AF$2,0),FALSE)),VLOOKUP($B399,'Allokerad kvv'!$B$2:$AV$468,MATCH(G$2,'Allokerad kvv'!$B$2:$AV$2,0),FALSE),VLOOKUP($B399,'Justerad allokering'!$B$2:$AG$462,MATCH(G$2,'Justerad allokering'!$B$2:$AF$2,0),FALSE))</f>
        <v>0</v>
      </c>
      <c r="H399" s="28">
        <f>IF(ISERROR(1/VLOOKUP($B399,'Justerad allokering'!$B$2:$AG$462,MATCH(H$2,'Justerad allokering'!$B$2:$AF$2,0),FALSE)),VLOOKUP($B399,'Allokerad kvv'!$B$2:$AV$468,MATCH(H$2,'Allokerad kvv'!$B$2:$AV$2,0),FALSE),VLOOKUP($B399,'Justerad allokering'!$B$2:$AG$462,MATCH(H$2,'Justerad allokering'!$B$2:$AF$2,0),FALSE))</f>
        <v>0</v>
      </c>
      <c r="I399" s="28">
        <f>IF(ISERROR(1/VLOOKUP($B399,'Justerad allokering'!$B$2:$AG$462,MATCH(I$2,'Justerad allokering'!$B$2:$AF$2,0),FALSE)),VLOOKUP($B399,'Allokerad kvv'!$B$2:$AV$468,MATCH(I$2,'Allokerad kvv'!$B$2:$AV$2,0),FALSE),VLOOKUP($B399,'Justerad allokering'!$B$2:$AG$462,MATCH(I$2,'Justerad allokering'!$B$2:$AF$2,0),FALSE))</f>
        <v>0</v>
      </c>
      <c r="J399" s="28">
        <f>IF(ISERROR(1/VLOOKUP($B399,'Justerad allokering'!$B$2:$AG$462,MATCH(J$2,'Justerad allokering'!$B$2:$AF$2,0),FALSE)),VLOOKUP($B399,'Allokerad kvv'!$B$2:$AV$468,MATCH(J$2,'Allokerad kvv'!$B$2:$AV$2,0),FALSE),VLOOKUP($B399,'Justerad allokering'!$B$2:$AG$462,MATCH(J$2,'Justerad allokering'!$B$2:$AF$2,0),FALSE))</f>
        <v>0</v>
      </c>
      <c r="K399" s="28">
        <f>IF(ISERROR(1/VLOOKUP($B399,'Justerad allokering'!$B$2:$AG$462,MATCH(K$2,'Justerad allokering'!$B$2:$AF$2,0),FALSE)),VLOOKUP($B399,'Allokerad kvv'!$B$2:$AV$468,MATCH(K$2,'Allokerad kvv'!$B$2:$AV$2,0),FALSE),VLOOKUP($B399,'Justerad allokering'!$B$2:$AG$462,MATCH(K$2,'Justerad allokering'!$B$2:$AF$2,0),FALSE))</f>
        <v>0</v>
      </c>
      <c r="L399" s="28">
        <f>IF(ISERROR(1/VLOOKUP($B399,'Justerad allokering'!$B$2:$AG$462,MATCH(L$2,'Justerad allokering'!$B$2:$AF$2,0),FALSE)),VLOOKUP($B399,'Allokerad kvv'!$B$2:$AV$468,MATCH(L$2,'Allokerad kvv'!$B$2:$AV$2,0),FALSE),VLOOKUP($B399,'Justerad allokering'!$B$2:$AG$462,MATCH(L$2,'Justerad allokering'!$B$2:$AF$2,0),FALSE))</f>
        <v>0</v>
      </c>
      <c r="M399" s="28">
        <f>IF(ISERROR(1/VLOOKUP($B399,'Justerad allokering'!$B$2:$AG$462,MATCH(M$2,'Justerad allokering'!$B$2:$AF$2,0),FALSE)),VLOOKUP($B399,'Allokerad kvv'!$B$2:$AV$468,MATCH(M$2,'Allokerad kvv'!$B$2:$AV$2,0),FALSE),VLOOKUP($B399,'Justerad allokering'!$B$2:$AG$462,MATCH(M$2,'Justerad allokering'!$B$2:$AF$2,0),FALSE))</f>
        <v>0</v>
      </c>
      <c r="N399" s="28">
        <f>IF(ISERROR(1/VLOOKUP($B399,'Justerad allokering'!$B$2:$AG$462,MATCH(N$2,'Justerad allokering'!$B$2:$AF$2,0),FALSE)),VLOOKUP($B399,'Allokerad kvv'!$B$2:$AV$468,MATCH(N$2,'Allokerad kvv'!$B$2:$AV$2,0),FALSE),VLOOKUP($B399,'Justerad allokering'!$B$2:$AG$462,MATCH(N$2,'Justerad allokering'!$B$2:$AF$2,0),FALSE))</f>
        <v>0</v>
      </c>
      <c r="O399" s="28">
        <f>IF(ISERROR(1/VLOOKUP($B399,'Justerad allokering'!$B$2:$AG$462,MATCH(O$2,'Justerad allokering'!$B$2:$AF$2,0),FALSE)),VLOOKUP($B399,'Allokerad kvv'!$B$2:$AV$468,MATCH(O$2,'Allokerad kvv'!$B$2:$AV$2,0),FALSE),VLOOKUP($B399,'Justerad allokering'!$B$2:$AG$462,MATCH(O$2,'Justerad allokering'!$B$2:$AF$2,0),FALSE))</f>
        <v>0</v>
      </c>
      <c r="P399" s="28">
        <f>IF(ISERROR(1/VLOOKUP($B399,'Justerad allokering'!$B$2:$AG$462,MATCH(P$2,'Justerad allokering'!$B$2:$AF$2,0),FALSE)),VLOOKUP($B399,'Allokerad kvv'!$B$2:$AV$468,MATCH(P$2,'Allokerad kvv'!$B$2:$AV$2,0),FALSE),VLOOKUP($B399,'Justerad allokering'!$B$2:$AG$462,MATCH(P$2,'Justerad allokering'!$B$2:$AF$2,0),FALSE))</f>
        <v>0</v>
      </c>
      <c r="Q399" s="28">
        <f>IF(ISERROR(1/VLOOKUP($B399,'Justerad allokering'!$B$2:$AG$462,MATCH(Q$2,'Justerad allokering'!$B$2:$AF$2,0),FALSE)),VLOOKUP($B399,'Allokerad kvv'!$B$2:$AV$468,MATCH(Q$2,'Allokerad kvv'!$B$2:$AV$2,0),FALSE),VLOOKUP($B399,'Justerad allokering'!$B$2:$AG$462,MATCH(Q$2,'Justerad allokering'!$B$2:$AF$2,0),FALSE))</f>
        <v>0</v>
      </c>
      <c r="R399" s="28">
        <f>IF(ISERROR(1/VLOOKUP($B399,'Justerad allokering'!$B$2:$AG$462,MATCH(R$2,'Justerad allokering'!$B$2:$AF$2,0),FALSE)),VLOOKUP($B399,'Allokerad kvv'!$B$2:$AV$468,MATCH(R$2,'Allokerad kvv'!$B$2:$AV$2,0),FALSE),VLOOKUP($B399,'Justerad allokering'!$B$2:$AG$462,MATCH(R$2,'Justerad allokering'!$B$2:$AF$2,0),FALSE))</f>
        <v>0</v>
      </c>
      <c r="S399" s="28">
        <f>IF(ISERROR(1/VLOOKUP($B399,'Justerad allokering'!$B$2:$AG$462,MATCH(S$2,'Justerad allokering'!$B$2:$AF$2,0),FALSE)),VLOOKUP($B399,'Allokerad kvv'!$B$2:$AV$468,MATCH(S$2,'Allokerad kvv'!$B$2:$AV$2,0),FALSE),VLOOKUP($B399,'Justerad allokering'!$B$2:$AG$462,MATCH(S$2,'Justerad allokering'!$B$2:$AF$2,0),FALSE))</f>
        <v>0</v>
      </c>
      <c r="T399" s="28">
        <f>IF(ISERROR(1/VLOOKUP($B399,'Justerad allokering'!$B$2:$AG$462,MATCH(T$2,'Justerad allokering'!$B$2:$AF$2,0),FALSE)),VLOOKUP($B399,'Allokerad kvv'!$B$2:$AV$468,MATCH(T$2,'Allokerad kvv'!$B$2:$AV$2,0),FALSE),VLOOKUP($B399,'Justerad allokering'!$B$2:$AG$462,MATCH(T$2,'Justerad allokering'!$B$2:$AF$2,0),FALSE))</f>
        <v>0</v>
      </c>
      <c r="U399" s="28">
        <f>IF(ISERROR(1/VLOOKUP($B399,'Justerad allokering'!$B$2:$AG$462,MATCH(U$2,'Justerad allokering'!$B$2:$AF$2,0),FALSE)),VLOOKUP($B399,'Allokerad kvv'!$B$2:$AV$468,MATCH(U$2,'Allokerad kvv'!$B$2:$AV$2,0),FALSE),VLOOKUP($B399,'Justerad allokering'!$B$2:$AG$462,MATCH(U$2,'Justerad allokering'!$B$2:$AF$2,0),FALSE))</f>
        <v>0</v>
      </c>
      <c r="V399" s="28">
        <f>IF(ISERROR(1/VLOOKUP($B399,'Justerad allokering'!$B$2:$AG$462,MATCH(V$2,'Justerad allokering'!$B$2:$AF$2,0),FALSE)),VLOOKUP($B399,'Allokerad kvv'!$B$2:$AV$468,MATCH(V$2,'Allokerad kvv'!$B$2:$AV$2,0),FALSE),VLOOKUP($B399,'Justerad allokering'!$B$2:$AG$462,MATCH(V$2,'Justerad allokering'!$B$2:$AF$2,0),FALSE))</f>
        <v>0</v>
      </c>
      <c r="W399" s="28">
        <f>IF(ISERROR(1/VLOOKUP($B399,'Justerad allokering'!$B$2:$AG$462,MATCH(W$2,'Justerad allokering'!$B$2:$AF$2,0),FALSE)),VLOOKUP($B399,'Allokerad kvv'!$B$2:$AV$468,MATCH(W$2,'Allokerad kvv'!$B$2:$AV$2,0),FALSE),VLOOKUP($B399,'Justerad allokering'!$B$2:$AG$462,MATCH(W$2,'Justerad allokering'!$B$2:$AF$2,0),FALSE))</f>
        <v>0</v>
      </c>
      <c r="X399" s="28">
        <f>IF(ISERROR(1/VLOOKUP($B399,'Justerad allokering'!$B$2:$AG$462,MATCH(X$2,'Justerad allokering'!$B$2:$AF$2,0),FALSE)),VLOOKUP($B399,'Allokerad kvv'!$B$2:$AV$468,MATCH(X$2,'Allokerad kvv'!$B$2:$AV$2,0),FALSE),VLOOKUP($B399,'Justerad allokering'!$B$2:$AG$462,MATCH(X$2,'Justerad allokering'!$B$2:$AF$2,0),FALSE))</f>
        <v>0</v>
      </c>
      <c r="Y399" s="28">
        <f>IF(ISERROR(1/VLOOKUP($B399,'Justerad allokering'!$B$2:$AG$462,MATCH(Y$2,'Justerad allokering'!$B$2:$AF$2,0),FALSE)),VLOOKUP($B399,'Allokerad kvv'!$B$2:$AV$468,MATCH(Y$2,'Allokerad kvv'!$B$2:$AV$2,0),FALSE),VLOOKUP($B399,'Justerad allokering'!$B$2:$AG$462,MATCH(Y$2,'Justerad allokering'!$B$2:$AF$2,0),FALSE))</f>
        <v>0</v>
      </c>
      <c r="Z399" s="28">
        <f>IF(ISERROR(1/VLOOKUP($B399,'Justerad allokering'!$B$2:$AG$462,MATCH(Z$2,'Justerad allokering'!$B$2:$AF$2,0),FALSE)),VLOOKUP($B399,'Allokerad kvv'!$B$2:$AV$468,MATCH(Z$2,'Allokerad kvv'!$B$2:$AV$2,0),FALSE),VLOOKUP($B399,'Justerad allokering'!$B$2:$AG$462,MATCH(Z$2,'Justerad allokering'!$B$2:$AF$2,0),FALSE))</f>
        <v>0</v>
      </c>
      <c r="AA399" s="28"/>
      <c r="AB399" s="28"/>
      <c r="AE399">
        <f t="shared" si="18"/>
        <v>0</v>
      </c>
      <c r="AG399">
        <f t="shared" si="19"/>
        <v>0</v>
      </c>
      <c r="AH399">
        <f t="shared" si="20"/>
        <v>0</v>
      </c>
      <c r="AI399" s="55" t="str">
        <f>IF(AH399=0,"",AH399/VLOOKUP(B399,Kraftvärmeprod!$B$1:$BC$480,MATCH("Summa tillförd energi exklusive rökgaskondensering",Kraftvärmeprod!$B$1:$BC$1,0),FALSE))</f>
        <v/>
      </c>
    </row>
    <row r="400" spans="1:35" x14ac:dyDescent="0.25">
      <c r="A400" s="28" t="s">
        <v>536</v>
      </c>
      <c r="B400" s="28" t="s">
        <v>537</v>
      </c>
      <c r="C400" s="28">
        <f>IF(ISERROR(1/VLOOKUP($B400,'Justerad allokering'!$B$2:$AG$462,MATCH(C$2,'Justerad allokering'!$B$2:$AF$2,0),FALSE)),VLOOKUP($B400,'Allokerad kvv'!$B$2:$AV$468,MATCH(C$2,'Allokerad kvv'!$B$2:$AV$2,0),FALSE),VLOOKUP($B400,'Justerad allokering'!$B$2:$AG$462,MATCH(C$2,'Justerad allokering'!$B$2:$AF$2,0),FALSE))</f>
        <v>0</v>
      </c>
      <c r="D400" s="28">
        <f>IF(ISERROR(1/VLOOKUP($B400,'Justerad allokering'!$B$2:$AG$462,MATCH(D$2,'Justerad allokering'!$B$2:$AF$2,0),FALSE)),VLOOKUP($B400,'Allokerad kvv'!$B$2:$AV$468,MATCH(D$2,'Allokerad kvv'!$B$2:$AV$2,0),FALSE),VLOOKUP($B400,'Justerad allokering'!$B$2:$AG$462,MATCH(D$2,'Justerad allokering'!$B$2:$AF$2,0),FALSE))</f>
        <v>0</v>
      </c>
      <c r="E400" s="28">
        <f>IF(ISERROR(1/VLOOKUP($B400,'Justerad allokering'!$B$2:$AG$462,MATCH(E$2,'Justerad allokering'!$B$2:$AF$2,0),FALSE)),VLOOKUP($B400,'Allokerad kvv'!$B$2:$AV$468,MATCH(E$2,'Allokerad kvv'!$B$2:$AV$2,0),FALSE),VLOOKUP($B400,'Justerad allokering'!$B$2:$AG$462,MATCH(E$2,'Justerad allokering'!$B$2:$AF$2,0),FALSE))</f>
        <v>0</v>
      </c>
      <c r="F400" s="28">
        <f>IF(ISERROR(1/VLOOKUP($B400,'Justerad allokering'!$B$2:$AG$462,MATCH(F$2,'Justerad allokering'!$B$2:$AF$2,0),FALSE)),VLOOKUP($B400,'Allokerad kvv'!$B$2:$AV$468,MATCH(F$2,'Allokerad kvv'!$B$2:$AV$2,0),FALSE),VLOOKUP($B400,'Justerad allokering'!$B$2:$AG$462,MATCH(F$2,'Justerad allokering'!$B$2:$AF$2,0),FALSE))</f>
        <v>0</v>
      </c>
      <c r="G400" s="28">
        <f>IF(ISERROR(1/VLOOKUP($B400,'Justerad allokering'!$B$2:$AG$462,MATCH(G$2,'Justerad allokering'!$B$2:$AF$2,0),FALSE)),VLOOKUP($B400,'Allokerad kvv'!$B$2:$AV$468,MATCH(G$2,'Allokerad kvv'!$B$2:$AV$2,0),FALSE),VLOOKUP($B400,'Justerad allokering'!$B$2:$AG$462,MATCH(G$2,'Justerad allokering'!$B$2:$AF$2,0),FALSE))</f>
        <v>0</v>
      </c>
      <c r="H400" s="28">
        <f>IF(ISERROR(1/VLOOKUP($B400,'Justerad allokering'!$B$2:$AG$462,MATCH(H$2,'Justerad allokering'!$B$2:$AF$2,0),FALSE)),VLOOKUP($B400,'Allokerad kvv'!$B$2:$AV$468,MATCH(H$2,'Allokerad kvv'!$B$2:$AV$2,0),FALSE),VLOOKUP($B400,'Justerad allokering'!$B$2:$AG$462,MATCH(H$2,'Justerad allokering'!$B$2:$AF$2,0),FALSE))</f>
        <v>0</v>
      </c>
      <c r="I400" s="28">
        <f>IF(ISERROR(1/VLOOKUP($B400,'Justerad allokering'!$B$2:$AG$462,MATCH(I$2,'Justerad allokering'!$B$2:$AF$2,0),FALSE)),VLOOKUP($B400,'Allokerad kvv'!$B$2:$AV$468,MATCH(I$2,'Allokerad kvv'!$B$2:$AV$2,0),FALSE),VLOOKUP($B400,'Justerad allokering'!$B$2:$AG$462,MATCH(I$2,'Justerad allokering'!$B$2:$AF$2,0),FALSE))</f>
        <v>0</v>
      </c>
      <c r="J400" s="28">
        <f>IF(ISERROR(1/VLOOKUP($B400,'Justerad allokering'!$B$2:$AG$462,MATCH(J$2,'Justerad allokering'!$B$2:$AF$2,0),FALSE)),VLOOKUP($B400,'Allokerad kvv'!$B$2:$AV$468,MATCH(J$2,'Allokerad kvv'!$B$2:$AV$2,0),FALSE),VLOOKUP($B400,'Justerad allokering'!$B$2:$AG$462,MATCH(J$2,'Justerad allokering'!$B$2:$AF$2,0),FALSE))</f>
        <v>0</v>
      </c>
      <c r="K400" s="28">
        <f>IF(ISERROR(1/VLOOKUP($B400,'Justerad allokering'!$B$2:$AG$462,MATCH(K$2,'Justerad allokering'!$B$2:$AF$2,0),FALSE)),VLOOKUP($B400,'Allokerad kvv'!$B$2:$AV$468,MATCH(K$2,'Allokerad kvv'!$B$2:$AV$2,0),FALSE),VLOOKUP($B400,'Justerad allokering'!$B$2:$AG$462,MATCH(K$2,'Justerad allokering'!$B$2:$AF$2,0),FALSE))</f>
        <v>0</v>
      </c>
      <c r="L400" s="28">
        <f>IF(ISERROR(1/VLOOKUP($B400,'Justerad allokering'!$B$2:$AG$462,MATCH(L$2,'Justerad allokering'!$B$2:$AF$2,0),FALSE)),VLOOKUP($B400,'Allokerad kvv'!$B$2:$AV$468,MATCH(L$2,'Allokerad kvv'!$B$2:$AV$2,0),FALSE),VLOOKUP($B400,'Justerad allokering'!$B$2:$AG$462,MATCH(L$2,'Justerad allokering'!$B$2:$AF$2,0),FALSE))</f>
        <v>0</v>
      </c>
      <c r="M400" s="28">
        <f>IF(ISERROR(1/VLOOKUP($B400,'Justerad allokering'!$B$2:$AG$462,MATCH(M$2,'Justerad allokering'!$B$2:$AF$2,0),FALSE)),VLOOKUP($B400,'Allokerad kvv'!$B$2:$AV$468,MATCH(M$2,'Allokerad kvv'!$B$2:$AV$2,0),FALSE),VLOOKUP($B400,'Justerad allokering'!$B$2:$AG$462,MATCH(M$2,'Justerad allokering'!$B$2:$AF$2,0),FALSE))</f>
        <v>0</v>
      </c>
      <c r="N400" s="28">
        <f>IF(ISERROR(1/VLOOKUP($B400,'Justerad allokering'!$B$2:$AG$462,MATCH(N$2,'Justerad allokering'!$B$2:$AF$2,0),FALSE)),VLOOKUP($B400,'Allokerad kvv'!$B$2:$AV$468,MATCH(N$2,'Allokerad kvv'!$B$2:$AV$2,0),FALSE),VLOOKUP($B400,'Justerad allokering'!$B$2:$AG$462,MATCH(N$2,'Justerad allokering'!$B$2:$AF$2,0),FALSE))</f>
        <v>0</v>
      </c>
      <c r="O400" s="28">
        <f>IF(ISERROR(1/VLOOKUP($B400,'Justerad allokering'!$B$2:$AG$462,MATCH(O$2,'Justerad allokering'!$B$2:$AF$2,0),FALSE)),VLOOKUP($B400,'Allokerad kvv'!$B$2:$AV$468,MATCH(O$2,'Allokerad kvv'!$B$2:$AV$2,0),FALSE),VLOOKUP($B400,'Justerad allokering'!$B$2:$AG$462,MATCH(O$2,'Justerad allokering'!$B$2:$AF$2,0),FALSE))</f>
        <v>0</v>
      </c>
      <c r="P400" s="28">
        <f>IF(ISERROR(1/VLOOKUP($B400,'Justerad allokering'!$B$2:$AG$462,MATCH(P$2,'Justerad allokering'!$B$2:$AF$2,0),FALSE)),VLOOKUP($B400,'Allokerad kvv'!$B$2:$AV$468,MATCH(P$2,'Allokerad kvv'!$B$2:$AV$2,0),FALSE),VLOOKUP($B400,'Justerad allokering'!$B$2:$AG$462,MATCH(P$2,'Justerad allokering'!$B$2:$AF$2,0),FALSE))</f>
        <v>0</v>
      </c>
      <c r="Q400" s="28">
        <f>IF(ISERROR(1/VLOOKUP($B400,'Justerad allokering'!$B$2:$AG$462,MATCH(Q$2,'Justerad allokering'!$B$2:$AF$2,0),FALSE)),VLOOKUP($B400,'Allokerad kvv'!$B$2:$AV$468,MATCH(Q$2,'Allokerad kvv'!$B$2:$AV$2,0),FALSE),VLOOKUP($B400,'Justerad allokering'!$B$2:$AG$462,MATCH(Q$2,'Justerad allokering'!$B$2:$AF$2,0),FALSE))</f>
        <v>0</v>
      </c>
      <c r="R400" s="28">
        <f>IF(ISERROR(1/VLOOKUP($B400,'Justerad allokering'!$B$2:$AG$462,MATCH(R$2,'Justerad allokering'!$B$2:$AF$2,0),FALSE)),VLOOKUP($B400,'Allokerad kvv'!$B$2:$AV$468,MATCH(R$2,'Allokerad kvv'!$B$2:$AV$2,0),FALSE),VLOOKUP($B400,'Justerad allokering'!$B$2:$AG$462,MATCH(R$2,'Justerad allokering'!$B$2:$AF$2,0),FALSE))</f>
        <v>0</v>
      </c>
      <c r="S400" s="28">
        <f>IF(ISERROR(1/VLOOKUP($B400,'Justerad allokering'!$B$2:$AG$462,MATCH(S$2,'Justerad allokering'!$B$2:$AF$2,0),FALSE)),VLOOKUP($B400,'Allokerad kvv'!$B$2:$AV$468,MATCH(S$2,'Allokerad kvv'!$B$2:$AV$2,0),FALSE),VLOOKUP($B400,'Justerad allokering'!$B$2:$AG$462,MATCH(S$2,'Justerad allokering'!$B$2:$AF$2,0),FALSE))</f>
        <v>0</v>
      </c>
      <c r="T400" s="28">
        <f>IF(ISERROR(1/VLOOKUP($B400,'Justerad allokering'!$B$2:$AG$462,MATCH(T$2,'Justerad allokering'!$B$2:$AF$2,0),FALSE)),VLOOKUP($B400,'Allokerad kvv'!$B$2:$AV$468,MATCH(T$2,'Allokerad kvv'!$B$2:$AV$2,0),FALSE),VLOOKUP($B400,'Justerad allokering'!$B$2:$AG$462,MATCH(T$2,'Justerad allokering'!$B$2:$AF$2,0),FALSE))</f>
        <v>0</v>
      </c>
      <c r="U400" s="28">
        <f>IF(ISERROR(1/VLOOKUP($B400,'Justerad allokering'!$B$2:$AG$462,MATCH(U$2,'Justerad allokering'!$B$2:$AF$2,0),FALSE)),VLOOKUP($B400,'Allokerad kvv'!$B$2:$AV$468,MATCH(U$2,'Allokerad kvv'!$B$2:$AV$2,0),FALSE),VLOOKUP($B400,'Justerad allokering'!$B$2:$AG$462,MATCH(U$2,'Justerad allokering'!$B$2:$AF$2,0),FALSE))</f>
        <v>0</v>
      </c>
      <c r="V400" s="28">
        <f>IF(ISERROR(1/VLOOKUP($B400,'Justerad allokering'!$B$2:$AG$462,MATCH(V$2,'Justerad allokering'!$B$2:$AF$2,0),FALSE)),VLOOKUP($B400,'Allokerad kvv'!$B$2:$AV$468,MATCH(V$2,'Allokerad kvv'!$B$2:$AV$2,0),FALSE),VLOOKUP($B400,'Justerad allokering'!$B$2:$AG$462,MATCH(V$2,'Justerad allokering'!$B$2:$AF$2,0),FALSE))</f>
        <v>0</v>
      </c>
      <c r="W400" s="28">
        <f>IF(ISERROR(1/VLOOKUP($B400,'Justerad allokering'!$B$2:$AG$462,MATCH(W$2,'Justerad allokering'!$B$2:$AF$2,0),FALSE)),VLOOKUP($B400,'Allokerad kvv'!$B$2:$AV$468,MATCH(W$2,'Allokerad kvv'!$B$2:$AV$2,0),FALSE),VLOOKUP($B400,'Justerad allokering'!$B$2:$AG$462,MATCH(W$2,'Justerad allokering'!$B$2:$AF$2,0),FALSE))</f>
        <v>0</v>
      </c>
      <c r="X400" s="28">
        <f>IF(ISERROR(1/VLOOKUP($B400,'Justerad allokering'!$B$2:$AG$462,MATCH(X$2,'Justerad allokering'!$B$2:$AF$2,0),FALSE)),VLOOKUP($B400,'Allokerad kvv'!$B$2:$AV$468,MATCH(X$2,'Allokerad kvv'!$B$2:$AV$2,0),FALSE),VLOOKUP($B400,'Justerad allokering'!$B$2:$AG$462,MATCH(X$2,'Justerad allokering'!$B$2:$AF$2,0),FALSE))</f>
        <v>0</v>
      </c>
      <c r="Y400" s="28">
        <f>IF(ISERROR(1/VLOOKUP($B400,'Justerad allokering'!$B$2:$AG$462,MATCH(Y$2,'Justerad allokering'!$B$2:$AF$2,0),FALSE)),VLOOKUP($B400,'Allokerad kvv'!$B$2:$AV$468,MATCH(Y$2,'Allokerad kvv'!$B$2:$AV$2,0),FALSE),VLOOKUP($B400,'Justerad allokering'!$B$2:$AG$462,MATCH(Y$2,'Justerad allokering'!$B$2:$AF$2,0),FALSE))</f>
        <v>0</v>
      </c>
      <c r="Z400" s="28">
        <f>IF(ISERROR(1/VLOOKUP($B400,'Justerad allokering'!$B$2:$AG$462,MATCH(Z$2,'Justerad allokering'!$B$2:$AF$2,0),FALSE)),VLOOKUP($B400,'Allokerad kvv'!$B$2:$AV$468,MATCH(Z$2,'Allokerad kvv'!$B$2:$AV$2,0),FALSE),VLOOKUP($B400,'Justerad allokering'!$B$2:$AG$462,MATCH(Z$2,'Justerad allokering'!$B$2:$AF$2,0),FALSE))</f>
        <v>0</v>
      </c>
      <c r="AA400" s="28"/>
      <c r="AB400" s="28"/>
      <c r="AE400">
        <f t="shared" si="18"/>
        <v>0</v>
      </c>
      <c r="AG400">
        <f t="shared" si="19"/>
        <v>0</v>
      </c>
      <c r="AH400">
        <f t="shared" si="20"/>
        <v>0</v>
      </c>
      <c r="AI400" s="55" t="str">
        <f>IF(AH400=0,"",AH400/VLOOKUP(B400,Kraftvärmeprod!$B$1:$BC$480,MATCH("Summa tillförd energi exklusive rökgaskondensering",Kraftvärmeprod!$B$1:$BC$1,0),FALSE))</f>
        <v/>
      </c>
    </row>
    <row r="401" spans="1:35" x14ac:dyDescent="0.25">
      <c r="A401" s="28" t="s">
        <v>536</v>
      </c>
      <c r="B401" s="28" t="s">
        <v>538</v>
      </c>
      <c r="C401" s="28">
        <f>IF(ISERROR(1/VLOOKUP($B401,'Justerad allokering'!$B$2:$AG$462,MATCH(C$2,'Justerad allokering'!$B$2:$AF$2,0),FALSE)),VLOOKUP($B401,'Allokerad kvv'!$B$2:$AV$468,MATCH(C$2,'Allokerad kvv'!$B$2:$AV$2,0),FALSE),VLOOKUP($B401,'Justerad allokering'!$B$2:$AG$462,MATCH(C$2,'Justerad allokering'!$B$2:$AF$2,0),FALSE))</f>
        <v>0</v>
      </c>
      <c r="D401" s="28">
        <f>IF(ISERROR(1/VLOOKUP($B401,'Justerad allokering'!$B$2:$AG$462,MATCH(D$2,'Justerad allokering'!$B$2:$AF$2,0),FALSE)),VLOOKUP($B401,'Allokerad kvv'!$B$2:$AV$468,MATCH(D$2,'Allokerad kvv'!$B$2:$AV$2,0),FALSE),VLOOKUP($B401,'Justerad allokering'!$B$2:$AG$462,MATCH(D$2,'Justerad allokering'!$B$2:$AF$2,0),FALSE))</f>
        <v>0</v>
      </c>
      <c r="E401" s="28">
        <f>IF(ISERROR(1/VLOOKUP($B401,'Justerad allokering'!$B$2:$AG$462,MATCH(E$2,'Justerad allokering'!$B$2:$AF$2,0),FALSE)),VLOOKUP($B401,'Allokerad kvv'!$B$2:$AV$468,MATCH(E$2,'Allokerad kvv'!$B$2:$AV$2,0),FALSE),VLOOKUP($B401,'Justerad allokering'!$B$2:$AG$462,MATCH(E$2,'Justerad allokering'!$B$2:$AF$2,0),FALSE))</f>
        <v>0</v>
      </c>
      <c r="F401" s="28">
        <f>IF(ISERROR(1/VLOOKUP($B401,'Justerad allokering'!$B$2:$AG$462,MATCH(F$2,'Justerad allokering'!$B$2:$AF$2,0),FALSE)),VLOOKUP($B401,'Allokerad kvv'!$B$2:$AV$468,MATCH(F$2,'Allokerad kvv'!$B$2:$AV$2,0),FALSE),VLOOKUP($B401,'Justerad allokering'!$B$2:$AG$462,MATCH(F$2,'Justerad allokering'!$B$2:$AF$2,0),FALSE))</f>
        <v>0</v>
      </c>
      <c r="G401" s="28">
        <f>IF(ISERROR(1/VLOOKUP($B401,'Justerad allokering'!$B$2:$AG$462,MATCH(G$2,'Justerad allokering'!$B$2:$AF$2,0),FALSE)),VLOOKUP($B401,'Allokerad kvv'!$B$2:$AV$468,MATCH(G$2,'Allokerad kvv'!$B$2:$AV$2,0),FALSE),VLOOKUP($B401,'Justerad allokering'!$B$2:$AG$462,MATCH(G$2,'Justerad allokering'!$B$2:$AF$2,0),FALSE))</f>
        <v>0</v>
      </c>
      <c r="H401" s="28">
        <f>IF(ISERROR(1/VLOOKUP($B401,'Justerad allokering'!$B$2:$AG$462,MATCH(H$2,'Justerad allokering'!$B$2:$AF$2,0),FALSE)),VLOOKUP($B401,'Allokerad kvv'!$B$2:$AV$468,MATCH(H$2,'Allokerad kvv'!$B$2:$AV$2,0),FALSE),VLOOKUP($B401,'Justerad allokering'!$B$2:$AG$462,MATCH(H$2,'Justerad allokering'!$B$2:$AF$2,0),FALSE))</f>
        <v>0</v>
      </c>
      <c r="I401" s="28">
        <f>IF(ISERROR(1/VLOOKUP($B401,'Justerad allokering'!$B$2:$AG$462,MATCH(I$2,'Justerad allokering'!$B$2:$AF$2,0),FALSE)),VLOOKUP($B401,'Allokerad kvv'!$B$2:$AV$468,MATCH(I$2,'Allokerad kvv'!$B$2:$AV$2,0),FALSE),VLOOKUP($B401,'Justerad allokering'!$B$2:$AG$462,MATCH(I$2,'Justerad allokering'!$B$2:$AF$2,0),FALSE))</f>
        <v>0</v>
      </c>
      <c r="J401" s="28">
        <f>IF(ISERROR(1/VLOOKUP($B401,'Justerad allokering'!$B$2:$AG$462,MATCH(J$2,'Justerad allokering'!$B$2:$AF$2,0),FALSE)),VLOOKUP($B401,'Allokerad kvv'!$B$2:$AV$468,MATCH(J$2,'Allokerad kvv'!$B$2:$AV$2,0),FALSE),VLOOKUP($B401,'Justerad allokering'!$B$2:$AG$462,MATCH(J$2,'Justerad allokering'!$B$2:$AF$2,0),FALSE))</f>
        <v>0</v>
      </c>
      <c r="K401" s="28">
        <f>IF(ISERROR(1/VLOOKUP($B401,'Justerad allokering'!$B$2:$AG$462,MATCH(K$2,'Justerad allokering'!$B$2:$AF$2,0),FALSE)),VLOOKUP($B401,'Allokerad kvv'!$B$2:$AV$468,MATCH(K$2,'Allokerad kvv'!$B$2:$AV$2,0),FALSE),VLOOKUP($B401,'Justerad allokering'!$B$2:$AG$462,MATCH(K$2,'Justerad allokering'!$B$2:$AF$2,0),FALSE))</f>
        <v>0</v>
      </c>
      <c r="L401" s="28">
        <f>IF(ISERROR(1/VLOOKUP($B401,'Justerad allokering'!$B$2:$AG$462,MATCH(L$2,'Justerad allokering'!$B$2:$AF$2,0),FALSE)),VLOOKUP($B401,'Allokerad kvv'!$B$2:$AV$468,MATCH(L$2,'Allokerad kvv'!$B$2:$AV$2,0),FALSE),VLOOKUP($B401,'Justerad allokering'!$B$2:$AG$462,MATCH(L$2,'Justerad allokering'!$B$2:$AF$2,0),FALSE))</f>
        <v>0</v>
      </c>
      <c r="M401" s="28">
        <f>IF(ISERROR(1/VLOOKUP($B401,'Justerad allokering'!$B$2:$AG$462,MATCH(M$2,'Justerad allokering'!$B$2:$AF$2,0),FALSE)),VLOOKUP($B401,'Allokerad kvv'!$B$2:$AV$468,MATCH(M$2,'Allokerad kvv'!$B$2:$AV$2,0),FALSE),VLOOKUP($B401,'Justerad allokering'!$B$2:$AG$462,MATCH(M$2,'Justerad allokering'!$B$2:$AF$2,0),FALSE))</f>
        <v>0</v>
      </c>
      <c r="N401" s="28">
        <f>IF(ISERROR(1/VLOOKUP($B401,'Justerad allokering'!$B$2:$AG$462,MATCH(N$2,'Justerad allokering'!$B$2:$AF$2,0),FALSE)),VLOOKUP($B401,'Allokerad kvv'!$B$2:$AV$468,MATCH(N$2,'Allokerad kvv'!$B$2:$AV$2,0),FALSE),VLOOKUP($B401,'Justerad allokering'!$B$2:$AG$462,MATCH(N$2,'Justerad allokering'!$B$2:$AF$2,0),FALSE))</f>
        <v>0</v>
      </c>
      <c r="O401" s="28">
        <f>IF(ISERROR(1/VLOOKUP($B401,'Justerad allokering'!$B$2:$AG$462,MATCH(O$2,'Justerad allokering'!$B$2:$AF$2,0),FALSE)),VLOOKUP($B401,'Allokerad kvv'!$B$2:$AV$468,MATCH(O$2,'Allokerad kvv'!$B$2:$AV$2,0),FALSE),VLOOKUP($B401,'Justerad allokering'!$B$2:$AG$462,MATCH(O$2,'Justerad allokering'!$B$2:$AF$2,0),FALSE))</f>
        <v>0</v>
      </c>
      <c r="P401" s="28">
        <f>IF(ISERROR(1/VLOOKUP($B401,'Justerad allokering'!$B$2:$AG$462,MATCH(P$2,'Justerad allokering'!$B$2:$AF$2,0),FALSE)),VLOOKUP($B401,'Allokerad kvv'!$B$2:$AV$468,MATCH(P$2,'Allokerad kvv'!$B$2:$AV$2,0),FALSE),VLOOKUP($B401,'Justerad allokering'!$B$2:$AG$462,MATCH(P$2,'Justerad allokering'!$B$2:$AF$2,0),FALSE))</f>
        <v>0</v>
      </c>
      <c r="Q401" s="28">
        <f>IF(ISERROR(1/VLOOKUP($B401,'Justerad allokering'!$B$2:$AG$462,MATCH(Q$2,'Justerad allokering'!$B$2:$AF$2,0),FALSE)),VLOOKUP($B401,'Allokerad kvv'!$B$2:$AV$468,MATCH(Q$2,'Allokerad kvv'!$B$2:$AV$2,0),FALSE),VLOOKUP($B401,'Justerad allokering'!$B$2:$AG$462,MATCH(Q$2,'Justerad allokering'!$B$2:$AF$2,0),FALSE))</f>
        <v>0</v>
      </c>
      <c r="R401" s="28">
        <f>IF(ISERROR(1/VLOOKUP($B401,'Justerad allokering'!$B$2:$AG$462,MATCH(R$2,'Justerad allokering'!$B$2:$AF$2,0),FALSE)),VLOOKUP($B401,'Allokerad kvv'!$B$2:$AV$468,MATCH(R$2,'Allokerad kvv'!$B$2:$AV$2,0),FALSE),VLOOKUP($B401,'Justerad allokering'!$B$2:$AG$462,MATCH(R$2,'Justerad allokering'!$B$2:$AF$2,0),FALSE))</f>
        <v>0</v>
      </c>
      <c r="S401" s="28">
        <f>IF(ISERROR(1/VLOOKUP($B401,'Justerad allokering'!$B$2:$AG$462,MATCH(S$2,'Justerad allokering'!$B$2:$AF$2,0),FALSE)),VLOOKUP($B401,'Allokerad kvv'!$B$2:$AV$468,MATCH(S$2,'Allokerad kvv'!$B$2:$AV$2,0),FALSE),VLOOKUP($B401,'Justerad allokering'!$B$2:$AG$462,MATCH(S$2,'Justerad allokering'!$B$2:$AF$2,0),FALSE))</f>
        <v>0</v>
      </c>
      <c r="T401" s="28">
        <f>IF(ISERROR(1/VLOOKUP($B401,'Justerad allokering'!$B$2:$AG$462,MATCH(T$2,'Justerad allokering'!$B$2:$AF$2,0),FALSE)),VLOOKUP($B401,'Allokerad kvv'!$B$2:$AV$468,MATCH(T$2,'Allokerad kvv'!$B$2:$AV$2,0),FALSE),VLOOKUP($B401,'Justerad allokering'!$B$2:$AG$462,MATCH(T$2,'Justerad allokering'!$B$2:$AF$2,0),FALSE))</f>
        <v>0</v>
      </c>
      <c r="U401" s="28">
        <f>IF(ISERROR(1/VLOOKUP($B401,'Justerad allokering'!$B$2:$AG$462,MATCH(U$2,'Justerad allokering'!$B$2:$AF$2,0),FALSE)),VLOOKUP($B401,'Allokerad kvv'!$B$2:$AV$468,MATCH(U$2,'Allokerad kvv'!$B$2:$AV$2,0),FALSE),VLOOKUP($B401,'Justerad allokering'!$B$2:$AG$462,MATCH(U$2,'Justerad allokering'!$B$2:$AF$2,0),FALSE))</f>
        <v>0</v>
      </c>
      <c r="V401" s="28">
        <f>IF(ISERROR(1/VLOOKUP($B401,'Justerad allokering'!$B$2:$AG$462,MATCH(V$2,'Justerad allokering'!$B$2:$AF$2,0),FALSE)),VLOOKUP($B401,'Allokerad kvv'!$B$2:$AV$468,MATCH(V$2,'Allokerad kvv'!$B$2:$AV$2,0),FALSE),VLOOKUP($B401,'Justerad allokering'!$B$2:$AG$462,MATCH(V$2,'Justerad allokering'!$B$2:$AF$2,0),FALSE))</f>
        <v>0</v>
      </c>
      <c r="W401" s="28">
        <f>IF(ISERROR(1/VLOOKUP($B401,'Justerad allokering'!$B$2:$AG$462,MATCH(W$2,'Justerad allokering'!$B$2:$AF$2,0),FALSE)),VLOOKUP($B401,'Allokerad kvv'!$B$2:$AV$468,MATCH(W$2,'Allokerad kvv'!$B$2:$AV$2,0),FALSE),VLOOKUP($B401,'Justerad allokering'!$B$2:$AG$462,MATCH(W$2,'Justerad allokering'!$B$2:$AF$2,0),FALSE))</f>
        <v>0</v>
      </c>
      <c r="X401" s="28">
        <f>IF(ISERROR(1/VLOOKUP($B401,'Justerad allokering'!$B$2:$AG$462,MATCH(X$2,'Justerad allokering'!$B$2:$AF$2,0),FALSE)),VLOOKUP($B401,'Allokerad kvv'!$B$2:$AV$468,MATCH(X$2,'Allokerad kvv'!$B$2:$AV$2,0),FALSE),VLOOKUP($B401,'Justerad allokering'!$B$2:$AG$462,MATCH(X$2,'Justerad allokering'!$B$2:$AF$2,0),FALSE))</f>
        <v>0</v>
      </c>
      <c r="Y401" s="28">
        <f>IF(ISERROR(1/VLOOKUP($B401,'Justerad allokering'!$B$2:$AG$462,MATCH(Y$2,'Justerad allokering'!$B$2:$AF$2,0),FALSE)),VLOOKUP($B401,'Allokerad kvv'!$B$2:$AV$468,MATCH(Y$2,'Allokerad kvv'!$B$2:$AV$2,0),FALSE),VLOOKUP($B401,'Justerad allokering'!$B$2:$AG$462,MATCH(Y$2,'Justerad allokering'!$B$2:$AF$2,0),FALSE))</f>
        <v>0</v>
      </c>
      <c r="Z401" s="28">
        <f>IF(ISERROR(1/VLOOKUP($B401,'Justerad allokering'!$B$2:$AG$462,MATCH(Z$2,'Justerad allokering'!$B$2:$AF$2,0),FALSE)),VLOOKUP($B401,'Allokerad kvv'!$B$2:$AV$468,MATCH(Z$2,'Allokerad kvv'!$B$2:$AV$2,0),FALSE),VLOOKUP($B401,'Justerad allokering'!$B$2:$AG$462,MATCH(Z$2,'Justerad allokering'!$B$2:$AF$2,0),FALSE))</f>
        <v>0</v>
      </c>
      <c r="AA401" s="28"/>
      <c r="AB401" s="28"/>
      <c r="AE401">
        <f t="shared" si="18"/>
        <v>0</v>
      </c>
      <c r="AG401">
        <f t="shared" si="19"/>
        <v>0</v>
      </c>
      <c r="AH401">
        <f t="shared" si="20"/>
        <v>0</v>
      </c>
      <c r="AI401" s="55" t="str">
        <f>IF(AH401=0,"",AH401/VLOOKUP(B401,Kraftvärmeprod!$B$1:$BC$480,MATCH("Summa tillförd energi exklusive rökgaskondensering",Kraftvärmeprod!$B$1:$BC$1,0),FALSE))</f>
        <v/>
      </c>
    </row>
    <row r="402" spans="1:35" x14ac:dyDescent="0.25">
      <c r="A402" s="28" t="s">
        <v>536</v>
      </c>
      <c r="B402" s="28" t="s">
        <v>539</v>
      </c>
      <c r="C402" s="28">
        <f>IF(ISERROR(1/VLOOKUP($B402,'Justerad allokering'!$B$2:$AG$462,MATCH(C$2,'Justerad allokering'!$B$2:$AF$2,0),FALSE)),VLOOKUP($B402,'Allokerad kvv'!$B$2:$AV$468,MATCH(C$2,'Allokerad kvv'!$B$2:$AV$2,0),FALSE),VLOOKUP($B402,'Justerad allokering'!$B$2:$AG$462,MATCH(C$2,'Justerad allokering'!$B$2:$AF$2,0),FALSE))</f>
        <v>0</v>
      </c>
      <c r="D402" s="28">
        <f>IF(ISERROR(1/VLOOKUP($B402,'Justerad allokering'!$B$2:$AG$462,MATCH(D$2,'Justerad allokering'!$B$2:$AF$2,0),FALSE)),VLOOKUP($B402,'Allokerad kvv'!$B$2:$AV$468,MATCH(D$2,'Allokerad kvv'!$B$2:$AV$2,0),FALSE),VLOOKUP($B402,'Justerad allokering'!$B$2:$AG$462,MATCH(D$2,'Justerad allokering'!$B$2:$AF$2,0),FALSE))</f>
        <v>0</v>
      </c>
      <c r="E402" s="28">
        <f>IF(ISERROR(1/VLOOKUP($B402,'Justerad allokering'!$B$2:$AG$462,MATCH(E$2,'Justerad allokering'!$B$2:$AF$2,0),FALSE)),VLOOKUP($B402,'Allokerad kvv'!$B$2:$AV$468,MATCH(E$2,'Allokerad kvv'!$B$2:$AV$2,0),FALSE),VLOOKUP($B402,'Justerad allokering'!$B$2:$AG$462,MATCH(E$2,'Justerad allokering'!$B$2:$AF$2,0),FALSE))</f>
        <v>2.8724400000000001</v>
      </c>
      <c r="F402" s="28">
        <f>IF(ISERROR(1/VLOOKUP($B402,'Justerad allokering'!$B$2:$AG$462,MATCH(F$2,'Justerad allokering'!$B$2:$AF$2,0),FALSE)),VLOOKUP($B402,'Allokerad kvv'!$B$2:$AV$468,MATCH(F$2,'Allokerad kvv'!$B$2:$AV$2,0),FALSE),VLOOKUP($B402,'Justerad allokering'!$B$2:$AG$462,MATCH(F$2,'Justerad allokering'!$B$2:$AF$2,0),FALSE))</f>
        <v>0</v>
      </c>
      <c r="G402" s="28">
        <f>IF(ISERROR(1/VLOOKUP($B402,'Justerad allokering'!$B$2:$AG$462,MATCH(G$2,'Justerad allokering'!$B$2:$AF$2,0),FALSE)),VLOOKUP($B402,'Allokerad kvv'!$B$2:$AV$468,MATCH(G$2,'Allokerad kvv'!$B$2:$AV$2,0),FALSE),VLOOKUP($B402,'Justerad allokering'!$B$2:$AG$462,MATCH(G$2,'Justerad allokering'!$B$2:$AF$2,0),FALSE))</f>
        <v>0</v>
      </c>
      <c r="H402" s="28">
        <f>IF(ISERROR(1/VLOOKUP($B402,'Justerad allokering'!$B$2:$AG$462,MATCH(H$2,'Justerad allokering'!$B$2:$AF$2,0),FALSE)),VLOOKUP($B402,'Allokerad kvv'!$B$2:$AV$468,MATCH(H$2,'Allokerad kvv'!$B$2:$AV$2,0),FALSE),VLOOKUP($B402,'Justerad allokering'!$B$2:$AG$462,MATCH(H$2,'Justerad allokering'!$B$2:$AF$2,0),FALSE))</f>
        <v>0</v>
      </c>
      <c r="I402" s="28">
        <f>IF(ISERROR(1/VLOOKUP($B402,'Justerad allokering'!$B$2:$AG$462,MATCH(I$2,'Justerad allokering'!$B$2:$AF$2,0),FALSE)),VLOOKUP($B402,'Allokerad kvv'!$B$2:$AV$468,MATCH(I$2,'Allokerad kvv'!$B$2:$AV$2,0),FALSE),VLOOKUP($B402,'Justerad allokering'!$B$2:$AG$462,MATCH(I$2,'Justerad allokering'!$B$2:$AF$2,0),FALSE))</f>
        <v>0</v>
      </c>
      <c r="J402" s="28">
        <f>IF(ISERROR(1/VLOOKUP($B402,'Justerad allokering'!$B$2:$AG$462,MATCH(J$2,'Justerad allokering'!$B$2:$AF$2,0),FALSE)),VLOOKUP($B402,'Allokerad kvv'!$B$2:$AV$468,MATCH(J$2,'Allokerad kvv'!$B$2:$AV$2,0),FALSE),VLOOKUP($B402,'Justerad allokering'!$B$2:$AG$462,MATCH(J$2,'Justerad allokering'!$B$2:$AF$2,0),FALSE))</f>
        <v>6.5282800000000002E-2</v>
      </c>
      <c r="K402" s="28">
        <f>IF(ISERROR(1/VLOOKUP($B402,'Justerad allokering'!$B$2:$AG$462,MATCH(K$2,'Justerad allokering'!$B$2:$AF$2,0),FALSE)),VLOOKUP($B402,'Allokerad kvv'!$B$2:$AV$468,MATCH(K$2,'Allokerad kvv'!$B$2:$AV$2,0),FALSE),VLOOKUP($B402,'Justerad allokering'!$B$2:$AG$462,MATCH(K$2,'Justerad allokering'!$B$2:$AF$2,0),FALSE))</f>
        <v>3.3294199999999998</v>
      </c>
      <c r="L402" s="28">
        <f>IF(ISERROR(1/VLOOKUP($B402,'Justerad allokering'!$B$2:$AG$462,MATCH(L$2,'Justerad allokering'!$B$2:$AF$2,0),FALSE)),VLOOKUP($B402,'Allokerad kvv'!$B$2:$AV$468,MATCH(L$2,'Allokerad kvv'!$B$2:$AV$2,0),FALSE),VLOOKUP($B402,'Justerad allokering'!$B$2:$AG$462,MATCH(L$2,'Justerad allokering'!$B$2:$AF$2,0),FALSE))</f>
        <v>0</v>
      </c>
      <c r="M402" s="28">
        <f>IF(ISERROR(1/VLOOKUP($B402,'Justerad allokering'!$B$2:$AG$462,MATCH(M$2,'Justerad allokering'!$B$2:$AF$2,0),FALSE)),VLOOKUP($B402,'Allokerad kvv'!$B$2:$AV$468,MATCH(M$2,'Allokerad kvv'!$B$2:$AV$2,0),FALSE),VLOOKUP($B402,'Justerad allokering'!$B$2:$AG$462,MATCH(M$2,'Justerad allokering'!$B$2:$AF$2,0),FALSE))</f>
        <v>88.197000000000003</v>
      </c>
      <c r="N402" s="28">
        <f>IF(ISERROR(1/VLOOKUP($B402,'Justerad allokering'!$B$2:$AG$462,MATCH(N$2,'Justerad allokering'!$B$2:$AF$2,0),FALSE)),VLOOKUP($B402,'Allokerad kvv'!$B$2:$AV$468,MATCH(N$2,'Allokerad kvv'!$B$2:$AV$2,0),FALSE),VLOOKUP($B402,'Justerad allokering'!$B$2:$AG$462,MATCH(N$2,'Justerad allokering'!$B$2:$AF$2,0),FALSE))</f>
        <v>9.1999999999999993</v>
      </c>
      <c r="O402" s="28">
        <f>IF(ISERROR(1/VLOOKUP($B402,'Justerad allokering'!$B$2:$AG$462,MATCH(O$2,'Justerad allokering'!$B$2:$AF$2,0),FALSE)),VLOOKUP($B402,'Allokerad kvv'!$B$2:$AV$468,MATCH(O$2,'Allokerad kvv'!$B$2:$AV$2,0),FALSE),VLOOKUP($B402,'Justerad allokering'!$B$2:$AG$462,MATCH(O$2,'Justerad allokering'!$B$2:$AF$2,0),FALSE))</f>
        <v>0</v>
      </c>
      <c r="P402" s="28">
        <f>IF(ISERROR(1/VLOOKUP($B402,'Justerad allokering'!$B$2:$AG$462,MATCH(P$2,'Justerad allokering'!$B$2:$AF$2,0),FALSE)),VLOOKUP($B402,'Allokerad kvv'!$B$2:$AV$468,MATCH(P$2,'Allokerad kvv'!$B$2:$AV$2,0),FALSE),VLOOKUP($B402,'Justerad allokering'!$B$2:$AG$462,MATCH(P$2,'Justerad allokering'!$B$2:$AF$2,0),FALSE))</f>
        <v>0.19584799999999999</v>
      </c>
      <c r="Q402" s="28">
        <f>IF(ISERROR(1/VLOOKUP($B402,'Justerad allokering'!$B$2:$AG$462,MATCH(Q$2,'Justerad allokering'!$B$2:$AF$2,0),FALSE)),VLOOKUP($B402,'Allokerad kvv'!$B$2:$AV$468,MATCH(Q$2,'Allokerad kvv'!$B$2:$AV$2,0),FALSE),VLOOKUP($B402,'Justerad allokering'!$B$2:$AG$462,MATCH(Q$2,'Justerad allokering'!$B$2:$AF$2,0),FALSE))</f>
        <v>0</v>
      </c>
      <c r="R402" s="28">
        <f>IF(ISERROR(1/VLOOKUP($B402,'Justerad allokering'!$B$2:$AG$462,MATCH(R$2,'Justerad allokering'!$B$2:$AF$2,0),FALSE)),VLOOKUP($B402,'Allokerad kvv'!$B$2:$AV$468,MATCH(R$2,'Allokerad kvv'!$B$2:$AV$2,0),FALSE),VLOOKUP($B402,'Justerad allokering'!$B$2:$AG$462,MATCH(R$2,'Justerad allokering'!$B$2:$AF$2,0),FALSE))</f>
        <v>0</v>
      </c>
      <c r="S402" s="28">
        <f>IF(ISERROR(1/VLOOKUP($B402,'Justerad allokering'!$B$2:$AG$462,MATCH(S$2,'Justerad allokering'!$B$2:$AF$2,0),FALSE)),VLOOKUP($B402,'Allokerad kvv'!$B$2:$AV$468,MATCH(S$2,'Allokerad kvv'!$B$2:$AV$2,0),FALSE),VLOOKUP($B402,'Justerad allokering'!$B$2:$AG$462,MATCH(S$2,'Justerad allokering'!$B$2:$AF$2,0),FALSE))</f>
        <v>0</v>
      </c>
      <c r="T402" s="28">
        <f>IF(ISERROR(1/VLOOKUP($B402,'Justerad allokering'!$B$2:$AG$462,MATCH(T$2,'Justerad allokering'!$B$2:$AF$2,0),FALSE)),VLOOKUP($B402,'Allokerad kvv'!$B$2:$AV$468,MATCH(T$2,'Allokerad kvv'!$B$2:$AV$2,0),FALSE),VLOOKUP($B402,'Justerad allokering'!$B$2:$AG$462,MATCH(T$2,'Justerad allokering'!$B$2:$AF$2,0),FALSE))</f>
        <v>0</v>
      </c>
      <c r="U402" s="28">
        <f>IF(ISERROR(1/VLOOKUP($B402,'Justerad allokering'!$B$2:$AG$462,MATCH(U$2,'Justerad allokering'!$B$2:$AF$2,0),FALSE)),VLOOKUP($B402,'Allokerad kvv'!$B$2:$AV$468,MATCH(U$2,'Allokerad kvv'!$B$2:$AV$2,0),FALSE),VLOOKUP($B402,'Justerad allokering'!$B$2:$AG$462,MATCH(U$2,'Justerad allokering'!$B$2:$AF$2,0),FALSE))</f>
        <v>0</v>
      </c>
      <c r="V402" s="28">
        <f>IF(ISERROR(1/VLOOKUP($B402,'Justerad allokering'!$B$2:$AG$462,MATCH(V$2,'Justerad allokering'!$B$2:$AF$2,0),FALSE)),VLOOKUP($B402,'Allokerad kvv'!$B$2:$AV$468,MATCH(V$2,'Allokerad kvv'!$B$2:$AV$2,0),FALSE),VLOOKUP($B402,'Justerad allokering'!$B$2:$AG$462,MATCH(V$2,'Justerad allokering'!$B$2:$AF$2,0),FALSE))</f>
        <v>0</v>
      </c>
      <c r="W402" s="28">
        <f>IF(ISERROR(1/VLOOKUP($B402,'Justerad allokering'!$B$2:$AG$462,MATCH(W$2,'Justerad allokering'!$B$2:$AF$2,0),FALSE)),VLOOKUP($B402,'Allokerad kvv'!$B$2:$AV$468,MATCH(W$2,'Allokerad kvv'!$B$2:$AV$2,0),FALSE),VLOOKUP($B402,'Justerad allokering'!$B$2:$AG$462,MATCH(W$2,'Justerad allokering'!$B$2:$AF$2,0),FALSE))</f>
        <v>0</v>
      </c>
      <c r="X402" s="28">
        <f>IF(ISERROR(1/VLOOKUP($B402,'Justerad allokering'!$B$2:$AG$462,MATCH(X$2,'Justerad allokering'!$B$2:$AF$2,0),FALSE)),VLOOKUP($B402,'Allokerad kvv'!$B$2:$AV$468,MATCH(X$2,'Allokerad kvv'!$B$2:$AV$2,0),FALSE),VLOOKUP($B402,'Justerad allokering'!$B$2:$AG$462,MATCH(X$2,'Justerad allokering'!$B$2:$AF$2,0),FALSE))</f>
        <v>0</v>
      </c>
      <c r="Y402" s="28">
        <f>IF(ISERROR(1/VLOOKUP($B402,'Justerad allokering'!$B$2:$AG$462,MATCH(Y$2,'Justerad allokering'!$B$2:$AF$2,0),FALSE)),VLOOKUP($B402,'Allokerad kvv'!$B$2:$AV$468,MATCH(Y$2,'Allokerad kvv'!$B$2:$AV$2,0),FALSE),VLOOKUP($B402,'Justerad allokering'!$B$2:$AG$462,MATCH(Y$2,'Justerad allokering'!$B$2:$AF$2,0),FALSE))</f>
        <v>0</v>
      </c>
      <c r="Z402" s="28">
        <f>IF(ISERROR(1/VLOOKUP($B402,'Justerad allokering'!$B$2:$AG$462,MATCH(Z$2,'Justerad allokering'!$B$2:$AF$2,0),FALSE)),VLOOKUP($B402,'Allokerad kvv'!$B$2:$AV$468,MATCH(Z$2,'Allokerad kvv'!$B$2:$AV$2,0),FALSE),VLOOKUP($B402,'Justerad allokering'!$B$2:$AG$462,MATCH(Z$2,'Justerad allokering'!$B$2:$AF$2,0),FALSE))</f>
        <v>0</v>
      </c>
      <c r="AA402" s="28"/>
      <c r="AB402" s="28"/>
      <c r="AE402">
        <f t="shared" si="18"/>
        <v>103.85999080000001</v>
      </c>
      <c r="AG402">
        <f t="shared" si="19"/>
        <v>100.53057080000001</v>
      </c>
      <c r="AH402">
        <f t="shared" si="20"/>
        <v>91.330570800000004</v>
      </c>
      <c r="AI402" s="55">
        <f>IF(AH402=0,"",AH402/VLOOKUP(B402,Kraftvärmeprod!$B$1:$BC$480,MATCH("Summa tillförd energi exklusive rökgaskondensering",Kraftvärmeprod!$B$1:$BC$1,0),FALSE))</f>
        <v>0.652827525375268</v>
      </c>
    </row>
    <row r="403" spans="1:35" x14ac:dyDescent="0.25">
      <c r="A403" s="28" t="s">
        <v>540</v>
      </c>
      <c r="B403" s="28" t="s">
        <v>541</v>
      </c>
      <c r="C403" s="28">
        <f>IF(ISERROR(1/VLOOKUP($B403,'Justerad allokering'!$B$2:$AG$462,MATCH(C$2,'Justerad allokering'!$B$2:$AF$2,0),FALSE)),VLOOKUP($B403,'Allokerad kvv'!$B$2:$AV$468,MATCH(C$2,'Allokerad kvv'!$B$2:$AV$2,0),FALSE),VLOOKUP($B403,'Justerad allokering'!$B$2:$AG$462,MATCH(C$2,'Justerad allokering'!$B$2:$AF$2,0),FALSE))</f>
        <v>0</v>
      </c>
      <c r="D403" s="28">
        <f>IF(ISERROR(1/VLOOKUP($B403,'Justerad allokering'!$B$2:$AG$462,MATCH(D$2,'Justerad allokering'!$B$2:$AF$2,0),FALSE)),VLOOKUP($B403,'Allokerad kvv'!$B$2:$AV$468,MATCH(D$2,'Allokerad kvv'!$B$2:$AV$2,0),FALSE),VLOOKUP($B403,'Justerad allokering'!$B$2:$AG$462,MATCH(D$2,'Justerad allokering'!$B$2:$AF$2,0),FALSE))</f>
        <v>0</v>
      </c>
      <c r="E403" s="28">
        <f>IF(ISERROR(1/VLOOKUP($B403,'Justerad allokering'!$B$2:$AG$462,MATCH(E$2,'Justerad allokering'!$B$2:$AF$2,0),FALSE)),VLOOKUP($B403,'Allokerad kvv'!$B$2:$AV$468,MATCH(E$2,'Allokerad kvv'!$B$2:$AV$2,0),FALSE),VLOOKUP($B403,'Justerad allokering'!$B$2:$AG$462,MATCH(E$2,'Justerad allokering'!$B$2:$AF$2,0),FALSE))</f>
        <v>0</v>
      </c>
      <c r="F403" s="28">
        <f>IF(ISERROR(1/VLOOKUP($B403,'Justerad allokering'!$B$2:$AG$462,MATCH(F$2,'Justerad allokering'!$B$2:$AF$2,0),FALSE)),VLOOKUP($B403,'Allokerad kvv'!$B$2:$AV$468,MATCH(F$2,'Allokerad kvv'!$B$2:$AV$2,0),FALSE),VLOOKUP($B403,'Justerad allokering'!$B$2:$AG$462,MATCH(F$2,'Justerad allokering'!$B$2:$AF$2,0),FALSE))</f>
        <v>0</v>
      </c>
      <c r="G403" s="28">
        <f>IF(ISERROR(1/VLOOKUP($B403,'Justerad allokering'!$B$2:$AG$462,MATCH(G$2,'Justerad allokering'!$B$2:$AF$2,0),FALSE)),VLOOKUP($B403,'Allokerad kvv'!$B$2:$AV$468,MATCH(G$2,'Allokerad kvv'!$B$2:$AV$2,0),FALSE),VLOOKUP($B403,'Justerad allokering'!$B$2:$AG$462,MATCH(G$2,'Justerad allokering'!$B$2:$AF$2,0),FALSE))</f>
        <v>0</v>
      </c>
      <c r="H403" s="28">
        <f>IF(ISERROR(1/VLOOKUP($B403,'Justerad allokering'!$B$2:$AG$462,MATCH(H$2,'Justerad allokering'!$B$2:$AF$2,0),FALSE)),VLOOKUP($B403,'Allokerad kvv'!$B$2:$AV$468,MATCH(H$2,'Allokerad kvv'!$B$2:$AV$2,0),FALSE),VLOOKUP($B403,'Justerad allokering'!$B$2:$AG$462,MATCH(H$2,'Justerad allokering'!$B$2:$AF$2,0),FALSE))</f>
        <v>0</v>
      </c>
      <c r="I403" s="28">
        <f>IF(ISERROR(1/VLOOKUP($B403,'Justerad allokering'!$B$2:$AG$462,MATCH(I$2,'Justerad allokering'!$B$2:$AF$2,0),FALSE)),VLOOKUP($B403,'Allokerad kvv'!$B$2:$AV$468,MATCH(I$2,'Allokerad kvv'!$B$2:$AV$2,0),FALSE),VLOOKUP($B403,'Justerad allokering'!$B$2:$AG$462,MATCH(I$2,'Justerad allokering'!$B$2:$AF$2,0),FALSE))</f>
        <v>0</v>
      </c>
      <c r="J403" s="28">
        <f>IF(ISERROR(1/VLOOKUP($B403,'Justerad allokering'!$B$2:$AG$462,MATCH(J$2,'Justerad allokering'!$B$2:$AF$2,0),FALSE)),VLOOKUP($B403,'Allokerad kvv'!$B$2:$AV$468,MATCH(J$2,'Allokerad kvv'!$B$2:$AV$2,0),FALSE),VLOOKUP($B403,'Justerad allokering'!$B$2:$AG$462,MATCH(J$2,'Justerad allokering'!$B$2:$AF$2,0),FALSE))</f>
        <v>0</v>
      </c>
      <c r="K403" s="28">
        <f>IF(ISERROR(1/VLOOKUP($B403,'Justerad allokering'!$B$2:$AG$462,MATCH(K$2,'Justerad allokering'!$B$2:$AF$2,0),FALSE)),VLOOKUP($B403,'Allokerad kvv'!$B$2:$AV$468,MATCH(K$2,'Allokerad kvv'!$B$2:$AV$2,0),FALSE),VLOOKUP($B403,'Justerad allokering'!$B$2:$AG$462,MATCH(K$2,'Justerad allokering'!$B$2:$AF$2,0),FALSE))</f>
        <v>0</v>
      </c>
      <c r="L403" s="28">
        <f>IF(ISERROR(1/VLOOKUP($B403,'Justerad allokering'!$B$2:$AG$462,MATCH(L$2,'Justerad allokering'!$B$2:$AF$2,0),FALSE)),VLOOKUP($B403,'Allokerad kvv'!$B$2:$AV$468,MATCH(L$2,'Allokerad kvv'!$B$2:$AV$2,0),FALSE),VLOOKUP($B403,'Justerad allokering'!$B$2:$AG$462,MATCH(L$2,'Justerad allokering'!$B$2:$AF$2,0),FALSE))</f>
        <v>0</v>
      </c>
      <c r="M403" s="28">
        <f>IF(ISERROR(1/VLOOKUP($B403,'Justerad allokering'!$B$2:$AG$462,MATCH(M$2,'Justerad allokering'!$B$2:$AF$2,0),FALSE)),VLOOKUP($B403,'Allokerad kvv'!$B$2:$AV$468,MATCH(M$2,'Allokerad kvv'!$B$2:$AV$2,0),FALSE),VLOOKUP($B403,'Justerad allokering'!$B$2:$AG$462,MATCH(M$2,'Justerad allokering'!$B$2:$AF$2,0),FALSE))</f>
        <v>0</v>
      </c>
      <c r="N403" s="28">
        <f>IF(ISERROR(1/VLOOKUP($B403,'Justerad allokering'!$B$2:$AG$462,MATCH(N$2,'Justerad allokering'!$B$2:$AF$2,0),FALSE)),VLOOKUP($B403,'Allokerad kvv'!$B$2:$AV$468,MATCH(N$2,'Allokerad kvv'!$B$2:$AV$2,0),FALSE),VLOOKUP($B403,'Justerad allokering'!$B$2:$AG$462,MATCH(N$2,'Justerad allokering'!$B$2:$AF$2,0),FALSE))</f>
        <v>0</v>
      </c>
      <c r="O403" s="28">
        <f>IF(ISERROR(1/VLOOKUP($B403,'Justerad allokering'!$B$2:$AG$462,MATCH(O$2,'Justerad allokering'!$B$2:$AF$2,0),FALSE)),VLOOKUP($B403,'Allokerad kvv'!$B$2:$AV$468,MATCH(O$2,'Allokerad kvv'!$B$2:$AV$2,0),FALSE),VLOOKUP($B403,'Justerad allokering'!$B$2:$AG$462,MATCH(O$2,'Justerad allokering'!$B$2:$AF$2,0),FALSE))</f>
        <v>0</v>
      </c>
      <c r="P403" s="28">
        <f>IF(ISERROR(1/VLOOKUP($B403,'Justerad allokering'!$B$2:$AG$462,MATCH(P$2,'Justerad allokering'!$B$2:$AF$2,0),FALSE)),VLOOKUP($B403,'Allokerad kvv'!$B$2:$AV$468,MATCH(P$2,'Allokerad kvv'!$B$2:$AV$2,0),FALSE),VLOOKUP($B403,'Justerad allokering'!$B$2:$AG$462,MATCH(P$2,'Justerad allokering'!$B$2:$AF$2,0),FALSE))</f>
        <v>0</v>
      </c>
      <c r="Q403" s="28">
        <f>IF(ISERROR(1/VLOOKUP($B403,'Justerad allokering'!$B$2:$AG$462,MATCH(Q$2,'Justerad allokering'!$B$2:$AF$2,0),FALSE)),VLOOKUP($B403,'Allokerad kvv'!$B$2:$AV$468,MATCH(Q$2,'Allokerad kvv'!$B$2:$AV$2,0),FALSE),VLOOKUP($B403,'Justerad allokering'!$B$2:$AG$462,MATCH(Q$2,'Justerad allokering'!$B$2:$AF$2,0),FALSE))</f>
        <v>0</v>
      </c>
      <c r="R403" s="28">
        <f>IF(ISERROR(1/VLOOKUP($B403,'Justerad allokering'!$B$2:$AG$462,MATCH(R$2,'Justerad allokering'!$B$2:$AF$2,0),FALSE)),VLOOKUP($B403,'Allokerad kvv'!$B$2:$AV$468,MATCH(R$2,'Allokerad kvv'!$B$2:$AV$2,0),FALSE),VLOOKUP($B403,'Justerad allokering'!$B$2:$AG$462,MATCH(R$2,'Justerad allokering'!$B$2:$AF$2,0),FALSE))</f>
        <v>0</v>
      </c>
      <c r="S403" s="28">
        <f>IF(ISERROR(1/VLOOKUP($B403,'Justerad allokering'!$B$2:$AG$462,MATCH(S$2,'Justerad allokering'!$B$2:$AF$2,0),FALSE)),VLOOKUP($B403,'Allokerad kvv'!$B$2:$AV$468,MATCH(S$2,'Allokerad kvv'!$B$2:$AV$2,0),FALSE),VLOOKUP($B403,'Justerad allokering'!$B$2:$AG$462,MATCH(S$2,'Justerad allokering'!$B$2:$AF$2,0),FALSE))</f>
        <v>0</v>
      </c>
      <c r="T403" s="28">
        <f>IF(ISERROR(1/VLOOKUP($B403,'Justerad allokering'!$B$2:$AG$462,MATCH(T$2,'Justerad allokering'!$B$2:$AF$2,0),FALSE)),VLOOKUP($B403,'Allokerad kvv'!$B$2:$AV$468,MATCH(T$2,'Allokerad kvv'!$B$2:$AV$2,0),FALSE),VLOOKUP($B403,'Justerad allokering'!$B$2:$AG$462,MATCH(T$2,'Justerad allokering'!$B$2:$AF$2,0),FALSE))</f>
        <v>0</v>
      </c>
      <c r="U403" s="28">
        <f>IF(ISERROR(1/VLOOKUP($B403,'Justerad allokering'!$B$2:$AG$462,MATCH(U$2,'Justerad allokering'!$B$2:$AF$2,0),FALSE)),VLOOKUP($B403,'Allokerad kvv'!$B$2:$AV$468,MATCH(U$2,'Allokerad kvv'!$B$2:$AV$2,0),FALSE),VLOOKUP($B403,'Justerad allokering'!$B$2:$AG$462,MATCH(U$2,'Justerad allokering'!$B$2:$AF$2,0),FALSE))</f>
        <v>0</v>
      </c>
      <c r="V403" s="28">
        <f>IF(ISERROR(1/VLOOKUP($B403,'Justerad allokering'!$B$2:$AG$462,MATCH(V$2,'Justerad allokering'!$B$2:$AF$2,0),FALSE)),VLOOKUP($B403,'Allokerad kvv'!$B$2:$AV$468,MATCH(V$2,'Allokerad kvv'!$B$2:$AV$2,0),FALSE),VLOOKUP($B403,'Justerad allokering'!$B$2:$AG$462,MATCH(V$2,'Justerad allokering'!$B$2:$AF$2,0),FALSE))</f>
        <v>0</v>
      </c>
      <c r="W403" s="28">
        <f>IF(ISERROR(1/VLOOKUP($B403,'Justerad allokering'!$B$2:$AG$462,MATCH(W$2,'Justerad allokering'!$B$2:$AF$2,0),FALSE)),VLOOKUP($B403,'Allokerad kvv'!$B$2:$AV$468,MATCH(W$2,'Allokerad kvv'!$B$2:$AV$2,0),FALSE),VLOOKUP($B403,'Justerad allokering'!$B$2:$AG$462,MATCH(W$2,'Justerad allokering'!$B$2:$AF$2,0),FALSE))</f>
        <v>0</v>
      </c>
      <c r="X403" s="28">
        <f>IF(ISERROR(1/VLOOKUP($B403,'Justerad allokering'!$B$2:$AG$462,MATCH(X$2,'Justerad allokering'!$B$2:$AF$2,0),FALSE)),VLOOKUP($B403,'Allokerad kvv'!$B$2:$AV$468,MATCH(X$2,'Allokerad kvv'!$B$2:$AV$2,0),FALSE),VLOOKUP($B403,'Justerad allokering'!$B$2:$AG$462,MATCH(X$2,'Justerad allokering'!$B$2:$AF$2,0),FALSE))</f>
        <v>0</v>
      </c>
      <c r="Y403" s="28">
        <f>IF(ISERROR(1/VLOOKUP($B403,'Justerad allokering'!$B$2:$AG$462,MATCH(Y$2,'Justerad allokering'!$B$2:$AF$2,0),FALSE)),VLOOKUP($B403,'Allokerad kvv'!$B$2:$AV$468,MATCH(Y$2,'Allokerad kvv'!$B$2:$AV$2,0),FALSE),VLOOKUP($B403,'Justerad allokering'!$B$2:$AG$462,MATCH(Y$2,'Justerad allokering'!$B$2:$AF$2,0),FALSE))</f>
        <v>0</v>
      </c>
      <c r="Z403" s="28">
        <f>IF(ISERROR(1/VLOOKUP($B403,'Justerad allokering'!$B$2:$AG$462,MATCH(Z$2,'Justerad allokering'!$B$2:$AF$2,0),FALSE)),VLOOKUP($B403,'Allokerad kvv'!$B$2:$AV$468,MATCH(Z$2,'Allokerad kvv'!$B$2:$AV$2,0),FALSE),VLOOKUP($B403,'Justerad allokering'!$B$2:$AG$462,MATCH(Z$2,'Justerad allokering'!$B$2:$AF$2,0),FALSE))</f>
        <v>0</v>
      </c>
      <c r="AA403" s="28"/>
      <c r="AB403" s="28"/>
      <c r="AE403">
        <f t="shared" si="18"/>
        <v>0</v>
      </c>
      <c r="AG403">
        <f t="shared" si="19"/>
        <v>0</v>
      </c>
      <c r="AH403">
        <f t="shared" si="20"/>
        <v>0</v>
      </c>
      <c r="AI403" s="55" t="str">
        <f>IF(AH403=0,"",AH403/VLOOKUP(B403,Kraftvärmeprod!$B$1:$BC$480,MATCH("Summa tillförd energi exklusive rökgaskondensering",Kraftvärmeprod!$B$1:$BC$1,0),FALSE))</f>
        <v/>
      </c>
    </row>
    <row r="404" spans="1:35" x14ac:dyDescent="0.25">
      <c r="A404" s="28" t="s">
        <v>540</v>
      </c>
      <c r="B404" s="28" t="s">
        <v>542</v>
      </c>
      <c r="C404" s="28">
        <f>IF(ISERROR(1/VLOOKUP($B404,'Justerad allokering'!$B$2:$AG$462,MATCH(C$2,'Justerad allokering'!$B$2:$AF$2,0),FALSE)),VLOOKUP($B404,'Allokerad kvv'!$B$2:$AV$468,MATCH(C$2,'Allokerad kvv'!$B$2:$AV$2,0),FALSE),VLOOKUP($B404,'Justerad allokering'!$B$2:$AG$462,MATCH(C$2,'Justerad allokering'!$B$2:$AF$2,0),FALSE))</f>
        <v>0</v>
      </c>
      <c r="D404" s="28">
        <f>IF(ISERROR(1/VLOOKUP($B404,'Justerad allokering'!$B$2:$AG$462,MATCH(D$2,'Justerad allokering'!$B$2:$AF$2,0),FALSE)),VLOOKUP($B404,'Allokerad kvv'!$B$2:$AV$468,MATCH(D$2,'Allokerad kvv'!$B$2:$AV$2,0),FALSE),VLOOKUP($B404,'Justerad allokering'!$B$2:$AG$462,MATCH(D$2,'Justerad allokering'!$B$2:$AF$2,0),FALSE))</f>
        <v>0</v>
      </c>
      <c r="E404" s="28">
        <f>IF(ISERROR(1/VLOOKUP($B404,'Justerad allokering'!$B$2:$AG$462,MATCH(E$2,'Justerad allokering'!$B$2:$AF$2,0),FALSE)),VLOOKUP($B404,'Allokerad kvv'!$B$2:$AV$468,MATCH(E$2,'Allokerad kvv'!$B$2:$AV$2,0),FALSE),VLOOKUP($B404,'Justerad allokering'!$B$2:$AG$462,MATCH(E$2,'Justerad allokering'!$B$2:$AF$2,0),FALSE))</f>
        <v>0</v>
      </c>
      <c r="F404" s="28">
        <f>IF(ISERROR(1/VLOOKUP($B404,'Justerad allokering'!$B$2:$AG$462,MATCH(F$2,'Justerad allokering'!$B$2:$AF$2,0),FALSE)),VLOOKUP($B404,'Allokerad kvv'!$B$2:$AV$468,MATCH(F$2,'Allokerad kvv'!$B$2:$AV$2,0),FALSE),VLOOKUP($B404,'Justerad allokering'!$B$2:$AG$462,MATCH(F$2,'Justerad allokering'!$B$2:$AF$2,0),FALSE))</f>
        <v>0</v>
      </c>
      <c r="G404" s="28">
        <f>IF(ISERROR(1/VLOOKUP($B404,'Justerad allokering'!$B$2:$AG$462,MATCH(G$2,'Justerad allokering'!$B$2:$AF$2,0),FALSE)),VLOOKUP($B404,'Allokerad kvv'!$B$2:$AV$468,MATCH(G$2,'Allokerad kvv'!$B$2:$AV$2,0),FALSE),VLOOKUP($B404,'Justerad allokering'!$B$2:$AG$462,MATCH(G$2,'Justerad allokering'!$B$2:$AF$2,0),FALSE))</f>
        <v>0</v>
      </c>
      <c r="H404" s="28">
        <f>IF(ISERROR(1/VLOOKUP($B404,'Justerad allokering'!$B$2:$AG$462,MATCH(H$2,'Justerad allokering'!$B$2:$AF$2,0),FALSE)),VLOOKUP($B404,'Allokerad kvv'!$B$2:$AV$468,MATCH(H$2,'Allokerad kvv'!$B$2:$AV$2,0),FALSE),VLOOKUP($B404,'Justerad allokering'!$B$2:$AG$462,MATCH(H$2,'Justerad allokering'!$B$2:$AF$2,0),FALSE))</f>
        <v>0</v>
      </c>
      <c r="I404" s="28">
        <f>IF(ISERROR(1/VLOOKUP($B404,'Justerad allokering'!$B$2:$AG$462,MATCH(I$2,'Justerad allokering'!$B$2:$AF$2,0),FALSE)),VLOOKUP($B404,'Allokerad kvv'!$B$2:$AV$468,MATCH(I$2,'Allokerad kvv'!$B$2:$AV$2,0),FALSE),VLOOKUP($B404,'Justerad allokering'!$B$2:$AG$462,MATCH(I$2,'Justerad allokering'!$B$2:$AF$2,0),FALSE))</f>
        <v>0</v>
      </c>
      <c r="J404" s="28">
        <f>IF(ISERROR(1/VLOOKUP($B404,'Justerad allokering'!$B$2:$AG$462,MATCH(J$2,'Justerad allokering'!$B$2:$AF$2,0),FALSE)),VLOOKUP($B404,'Allokerad kvv'!$B$2:$AV$468,MATCH(J$2,'Allokerad kvv'!$B$2:$AV$2,0),FALSE),VLOOKUP($B404,'Justerad allokering'!$B$2:$AG$462,MATCH(J$2,'Justerad allokering'!$B$2:$AF$2,0),FALSE))</f>
        <v>0</v>
      </c>
      <c r="K404" s="28">
        <f>IF(ISERROR(1/VLOOKUP($B404,'Justerad allokering'!$B$2:$AG$462,MATCH(K$2,'Justerad allokering'!$B$2:$AF$2,0),FALSE)),VLOOKUP($B404,'Allokerad kvv'!$B$2:$AV$468,MATCH(K$2,'Allokerad kvv'!$B$2:$AV$2,0),FALSE),VLOOKUP($B404,'Justerad allokering'!$B$2:$AG$462,MATCH(K$2,'Justerad allokering'!$B$2:$AF$2,0),FALSE))</f>
        <v>0</v>
      </c>
      <c r="L404" s="28">
        <f>IF(ISERROR(1/VLOOKUP($B404,'Justerad allokering'!$B$2:$AG$462,MATCH(L$2,'Justerad allokering'!$B$2:$AF$2,0),FALSE)),VLOOKUP($B404,'Allokerad kvv'!$B$2:$AV$468,MATCH(L$2,'Allokerad kvv'!$B$2:$AV$2,0),FALSE),VLOOKUP($B404,'Justerad allokering'!$B$2:$AG$462,MATCH(L$2,'Justerad allokering'!$B$2:$AF$2,0),FALSE))</f>
        <v>0</v>
      </c>
      <c r="M404" s="28">
        <f>IF(ISERROR(1/VLOOKUP($B404,'Justerad allokering'!$B$2:$AG$462,MATCH(M$2,'Justerad allokering'!$B$2:$AF$2,0),FALSE)),VLOOKUP($B404,'Allokerad kvv'!$B$2:$AV$468,MATCH(M$2,'Allokerad kvv'!$B$2:$AV$2,0),FALSE),VLOOKUP($B404,'Justerad allokering'!$B$2:$AG$462,MATCH(M$2,'Justerad allokering'!$B$2:$AF$2,0),FALSE))</f>
        <v>0</v>
      </c>
      <c r="N404" s="28">
        <f>IF(ISERROR(1/VLOOKUP($B404,'Justerad allokering'!$B$2:$AG$462,MATCH(N$2,'Justerad allokering'!$B$2:$AF$2,0),FALSE)),VLOOKUP($B404,'Allokerad kvv'!$B$2:$AV$468,MATCH(N$2,'Allokerad kvv'!$B$2:$AV$2,0),FALSE),VLOOKUP($B404,'Justerad allokering'!$B$2:$AG$462,MATCH(N$2,'Justerad allokering'!$B$2:$AF$2,0),FALSE))</f>
        <v>0</v>
      </c>
      <c r="O404" s="28">
        <f>IF(ISERROR(1/VLOOKUP($B404,'Justerad allokering'!$B$2:$AG$462,MATCH(O$2,'Justerad allokering'!$B$2:$AF$2,0),FALSE)),VLOOKUP($B404,'Allokerad kvv'!$B$2:$AV$468,MATCH(O$2,'Allokerad kvv'!$B$2:$AV$2,0),FALSE),VLOOKUP($B404,'Justerad allokering'!$B$2:$AG$462,MATCH(O$2,'Justerad allokering'!$B$2:$AF$2,0),FALSE))</f>
        <v>0</v>
      </c>
      <c r="P404" s="28">
        <f>IF(ISERROR(1/VLOOKUP($B404,'Justerad allokering'!$B$2:$AG$462,MATCH(P$2,'Justerad allokering'!$B$2:$AF$2,0),FALSE)),VLOOKUP($B404,'Allokerad kvv'!$B$2:$AV$468,MATCH(P$2,'Allokerad kvv'!$B$2:$AV$2,0),FALSE),VLOOKUP($B404,'Justerad allokering'!$B$2:$AG$462,MATCH(P$2,'Justerad allokering'!$B$2:$AF$2,0),FALSE))</f>
        <v>0</v>
      </c>
      <c r="Q404" s="28">
        <f>IF(ISERROR(1/VLOOKUP($B404,'Justerad allokering'!$B$2:$AG$462,MATCH(Q$2,'Justerad allokering'!$B$2:$AF$2,0),FALSE)),VLOOKUP($B404,'Allokerad kvv'!$B$2:$AV$468,MATCH(Q$2,'Allokerad kvv'!$B$2:$AV$2,0),FALSE),VLOOKUP($B404,'Justerad allokering'!$B$2:$AG$462,MATCH(Q$2,'Justerad allokering'!$B$2:$AF$2,0),FALSE))</f>
        <v>0</v>
      </c>
      <c r="R404" s="28">
        <f>IF(ISERROR(1/VLOOKUP($B404,'Justerad allokering'!$B$2:$AG$462,MATCH(R$2,'Justerad allokering'!$B$2:$AF$2,0),FALSE)),VLOOKUP($B404,'Allokerad kvv'!$B$2:$AV$468,MATCH(R$2,'Allokerad kvv'!$B$2:$AV$2,0),FALSE),VLOOKUP($B404,'Justerad allokering'!$B$2:$AG$462,MATCH(R$2,'Justerad allokering'!$B$2:$AF$2,0),FALSE))</f>
        <v>0</v>
      </c>
      <c r="S404" s="28">
        <f>IF(ISERROR(1/VLOOKUP($B404,'Justerad allokering'!$B$2:$AG$462,MATCH(S$2,'Justerad allokering'!$B$2:$AF$2,0),FALSE)),VLOOKUP($B404,'Allokerad kvv'!$B$2:$AV$468,MATCH(S$2,'Allokerad kvv'!$B$2:$AV$2,0),FALSE),VLOOKUP($B404,'Justerad allokering'!$B$2:$AG$462,MATCH(S$2,'Justerad allokering'!$B$2:$AF$2,0),FALSE))</f>
        <v>0</v>
      </c>
      <c r="T404" s="28">
        <f>IF(ISERROR(1/VLOOKUP($B404,'Justerad allokering'!$B$2:$AG$462,MATCH(T$2,'Justerad allokering'!$B$2:$AF$2,0),FALSE)),VLOOKUP($B404,'Allokerad kvv'!$B$2:$AV$468,MATCH(T$2,'Allokerad kvv'!$B$2:$AV$2,0),FALSE),VLOOKUP($B404,'Justerad allokering'!$B$2:$AG$462,MATCH(T$2,'Justerad allokering'!$B$2:$AF$2,0),FALSE))</f>
        <v>0</v>
      </c>
      <c r="U404" s="28">
        <f>IF(ISERROR(1/VLOOKUP($B404,'Justerad allokering'!$B$2:$AG$462,MATCH(U$2,'Justerad allokering'!$B$2:$AF$2,0),FALSE)),VLOOKUP($B404,'Allokerad kvv'!$B$2:$AV$468,MATCH(U$2,'Allokerad kvv'!$B$2:$AV$2,0),FALSE),VLOOKUP($B404,'Justerad allokering'!$B$2:$AG$462,MATCH(U$2,'Justerad allokering'!$B$2:$AF$2,0),FALSE))</f>
        <v>0</v>
      </c>
      <c r="V404" s="28">
        <f>IF(ISERROR(1/VLOOKUP($B404,'Justerad allokering'!$B$2:$AG$462,MATCH(V$2,'Justerad allokering'!$B$2:$AF$2,0),FALSE)),VLOOKUP($B404,'Allokerad kvv'!$B$2:$AV$468,MATCH(V$2,'Allokerad kvv'!$B$2:$AV$2,0),FALSE),VLOOKUP($B404,'Justerad allokering'!$B$2:$AG$462,MATCH(V$2,'Justerad allokering'!$B$2:$AF$2,0),FALSE))</f>
        <v>0</v>
      </c>
      <c r="W404" s="28">
        <f>IF(ISERROR(1/VLOOKUP($B404,'Justerad allokering'!$B$2:$AG$462,MATCH(W$2,'Justerad allokering'!$B$2:$AF$2,0),FALSE)),VLOOKUP($B404,'Allokerad kvv'!$B$2:$AV$468,MATCH(W$2,'Allokerad kvv'!$B$2:$AV$2,0),FALSE),VLOOKUP($B404,'Justerad allokering'!$B$2:$AG$462,MATCH(W$2,'Justerad allokering'!$B$2:$AF$2,0),FALSE))</f>
        <v>0</v>
      </c>
      <c r="X404" s="28">
        <f>IF(ISERROR(1/VLOOKUP($B404,'Justerad allokering'!$B$2:$AG$462,MATCH(X$2,'Justerad allokering'!$B$2:$AF$2,0),FALSE)),VLOOKUP($B404,'Allokerad kvv'!$B$2:$AV$468,MATCH(X$2,'Allokerad kvv'!$B$2:$AV$2,0),FALSE),VLOOKUP($B404,'Justerad allokering'!$B$2:$AG$462,MATCH(X$2,'Justerad allokering'!$B$2:$AF$2,0),FALSE))</f>
        <v>0</v>
      </c>
      <c r="Y404" s="28">
        <f>IF(ISERROR(1/VLOOKUP($B404,'Justerad allokering'!$B$2:$AG$462,MATCH(Y$2,'Justerad allokering'!$B$2:$AF$2,0),FALSE)),VLOOKUP($B404,'Allokerad kvv'!$B$2:$AV$468,MATCH(Y$2,'Allokerad kvv'!$B$2:$AV$2,0),FALSE),VLOOKUP($B404,'Justerad allokering'!$B$2:$AG$462,MATCH(Y$2,'Justerad allokering'!$B$2:$AF$2,0),FALSE))</f>
        <v>0</v>
      </c>
      <c r="Z404" s="28">
        <f>IF(ISERROR(1/VLOOKUP($B404,'Justerad allokering'!$B$2:$AG$462,MATCH(Z$2,'Justerad allokering'!$B$2:$AF$2,0),FALSE)),VLOOKUP($B404,'Allokerad kvv'!$B$2:$AV$468,MATCH(Z$2,'Allokerad kvv'!$B$2:$AV$2,0),FALSE),VLOOKUP($B404,'Justerad allokering'!$B$2:$AG$462,MATCH(Z$2,'Justerad allokering'!$B$2:$AF$2,0),FALSE))</f>
        <v>0</v>
      </c>
      <c r="AA404" s="28"/>
      <c r="AB404" s="28"/>
      <c r="AE404">
        <f t="shared" si="18"/>
        <v>0</v>
      </c>
      <c r="AG404">
        <f t="shared" si="19"/>
        <v>0</v>
      </c>
      <c r="AH404">
        <f t="shared" si="20"/>
        <v>0</v>
      </c>
      <c r="AI404" s="55" t="str">
        <f>IF(AH404=0,"",AH404/VLOOKUP(B404,Kraftvärmeprod!$B$1:$BC$480,MATCH("Summa tillförd energi exklusive rökgaskondensering",Kraftvärmeprod!$B$1:$BC$1,0),FALSE))</f>
        <v/>
      </c>
    </row>
    <row r="405" spans="1:35" x14ac:dyDescent="0.25">
      <c r="A405" s="28" t="s">
        <v>540</v>
      </c>
      <c r="B405" s="28" t="s">
        <v>543</v>
      </c>
      <c r="C405" s="28">
        <f>IF(ISERROR(1/VLOOKUP($B405,'Justerad allokering'!$B$2:$AG$462,MATCH(C$2,'Justerad allokering'!$B$2:$AF$2,0),FALSE)),VLOOKUP($B405,'Allokerad kvv'!$B$2:$AV$468,MATCH(C$2,'Allokerad kvv'!$B$2:$AV$2,0),FALSE),VLOOKUP($B405,'Justerad allokering'!$B$2:$AG$462,MATCH(C$2,'Justerad allokering'!$B$2:$AF$2,0),FALSE))</f>
        <v>0</v>
      </c>
      <c r="D405" s="28">
        <f>IF(ISERROR(1/VLOOKUP($B405,'Justerad allokering'!$B$2:$AG$462,MATCH(D$2,'Justerad allokering'!$B$2:$AF$2,0),FALSE)),VLOOKUP($B405,'Allokerad kvv'!$B$2:$AV$468,MATCH(D$2,'Allokerad kvv'!$B$2:$AV$2,0),FALSE),VLOOKUP($B405,'Justerad allokering'!$B$2:$AG$462,MATCH(D$2,'Justerad allokering'!$B$2:$AF$2,0),FALSE))</f>
        <v>0</v>
      </c>
      <c r="E405" s="28">
        <f>IF(ISERROR(1/VLOOKUP($B405,'Justerad allokering'!$B$2:$AG$462,MATCH(E$2,'Justerad allokering'!$B$2:$AF$2,0),FALSE)),VLOOKUP($B405,'Allokerad kvv'!$B$2:$AV$468,MATCH(E$2,'Allokerad kvv'!$B$2:$AV$2,0),FALSE),VLOOKUP($B405,'Justerad allokering'!$B$2:$AG$462,MATCH(E$2,'Justerad allokering'!$B$2:$AF$2,0),FALSE))</f>
        <v>0</v>
      </c>
      <c r="F405" s="28">
        <f>IF(ISERROR(1/VLOOKUP($B405,'Justerad allokering'!$B$2:$AG$462,MATCH(F$2,'Justerad allokering'!$B$2:$AF$2,0),FALSE)),VLOOKUP($B405,'Allokerad kvv'!$B$2:$AV$468,MATCH(F$2,'Allokerad kvv'!$B$2:$AV$2,0),FALSE),VLOOKUP($B405,'Justerad allokering'!$B$2:$AG$462,MATCH(F$2,'Justerad allokering'!$B$2:$AF$2,0),FALSE))</f>
        <v>0</v>
      </c>
      <c r="G405" s="28">
        <f>IF(ISERROR(1/VLOOKUP($B405,'Justerad allokering'!$B$2:$AG$462,MATCH(G$2,'Justerad allokering'!$B$2:$AF$2,0),FALSE)),VLOOKUP($B405,'Allokerad kvv'!$B$2:$AV$468,MATCH(G$2,'Allokerad kvv'!$B$2:$AV$2,0),FALSE),VLOOKUP($B405,'Justerad allokering'!$B$2:$AG$462,MATCH(G$2,'Justerad allokering'!$B$2:$AF$2,0),FALSE))</f>
        <v>0</v>
      </c>
      <c r="H405" s="28">
        <f>IF(ISERROR(1/VLOOKUP($B405,'Justerad allokering'!$B$2:$AG$462,MATCH(H$2,'Justerad allokering'!$B$2:$AF$2,0),FALSE)),VLOOKUP($B405,'Allokerad kvv'!$B$2:$AV$468,MATCH(H$2,'Allokerad kvv'!$B$2:$AV$2,0),FALSE),VLOOKUP($B405,'Justerad allokering'!$B$2:$AG$462,MATCH(H$2,'Justerad allokering'!$B$2:$AF$2,0),FALSE))</f>
        <v>0</v>
      </c>
      <c r="I405" s="28">
        <f>IF(ISERROR(1/VLOOKUP($B405,'Justerad allokering'!$B$2:$AG$462,MATCH(I$2,'Justerad allokering'!$B$2:$AF$2,0),FALSE)),VLOOKUP($B405,'Allokerad kvv'!$B$2:$AV$468,MATCH(I$2,'Allokerad kvv'!$B$2:$AV$2,0),FALSE),VLOOKUP($B405,'Justerad allokering'!$B$2:$AG$462,MATCH(I$2,'Justerad allokering'!$B$2:$AF$2,0),FALSE))</f>
        <v>0</v>
      </c>
      <c r="J405" s="28">
        <f>IF(ISERROR(1/VLOOKUP($B405,'Justerad allokering'!$B$2:$AG$462,MATCH(J$2,'Justerad allokering'!$B$2:$AF$2,0),FALSE)),VLOOKUP($B405,'Allokerad kvv'!$B$2:$AV$468,MATCH(J$2,'Allokerad kvv'!$B$2:$AV$2,0),FALSE),VLOOKUP($B405,'Justerad allokering'!$B$2:$AG$462,MATCH(J$2,'Justerad allokering'!$B$2:$AF$2,0),FALSE))</f>
        <v>0</v>
      </c>
      <c r="K405" s="28">
        <f>IF(ISERROR(1/VLOOKUP($B405,'Justerad allokering'!$B$2:$AG$462,MATCH(K$2,'Justerad allokering'!$B$2:$AF$2,0),FALSE)),VLOOKUP($B405,'Allokerad kvv'!$B$2:$AV$468,MATCH(K$2,'Allokerad kvv'!$B$2:$AV$2,0),FALSE),VLOOKUP($B405,'Justerad allokering'!$B$2:$AG$462,MATCH(K$2,'Justerad allokering'!$B$2:$AF$2,0),FALSE))</f>
        <v>0</v>
      </c>
      <c r="L405" s="28">
        <f>IF(ISERROR(1/VLOOKUP($B405,'Justerad allokering'!$B$2:$AG$462,MATCH(L$2,'Justerad allokering'!$B$2:$AF$2,0),FALSE)),VLOOKUP($B405,'Allokerad kvv'!$B$2:$AV$468,MATCH(L$2,'Allokerad kvv'!$B$2:$AV$2,0),FALSE),VLOOKUP($B405,'Justerad allokering'!$B$2:$AG$462,MATCH(L$2,'Justerad allokering'!$B$2:$AF$2,0),FALSE))</f>
        <v>0</v>
      </c>
      <c r="M405" s="28">
        <f>IF(ISERROR(1/VLOOKUP($B405,'Justerad allokering'!$B$2:$AG$462,MATCH(M$2,'Justerad allokering'!$B$2:$AF$2,0),FALSE)),VLOOKUP($B405,'Allokerad kvv'!$B$2:$AV$468,MATCH(M$2,'Allokerad kvv'!$B$2:$AV$2,0),FALSE),VLOOKUP($B405,'Justerad allokering'!$B$2:$AG$462,MATCH(M$2,'Justerad allokering'!$B$2:$AF$2,0),FALSE))</f>
        <v>0</v>
      </c>
      <c r="N405" s="28">
        <f>IF(ISERROR(1/VLOOKUP($B405,'Justerad allokering'!$B$2:$AG$462,MATCH(N$2,'Justerad allokering'!$B$2:$AF$2,0),FALSE)),VLOOKUP($B405,'Allokerad kvv'!$B$2:$AV$468,MATCH(N$2,'Allokerad kvv'!$B$2:$AV$2,0),FALSE),VLOOKUP($B405,'Justerad allokering'!$B$2:$AG$462,MATCH(N$2,'Justerad allokering'!$B$2:$AF$2,0),FALSE))</f>
        <v>0</v>
      </c>
      <c r="O405" s="28">
        <f>IF(ISERROR(1/VLOOKUP($B405,'Justerad allokering'!$B$2:$AG$462,MATCH(O$2,'Justerad allokering'!$B$2:$AF$2,0),FALSE)),VLOOKUP($B405,'Allokerad kvv'!$B$2:$AV$468,MATCH(O$2,'Allokerad kvv'!$B$2:$AV$2,0),FALSE),VLOOKUP($B405,'Justerad allokering'!$B$2:$AG$462,MATCH(O$2,'Justerad allokering'!$B$2:$AF$2,0),FALSE))</f>
        <v>0</v>
      </c>
      <c r="P405" s="28">
        <f>IF(ISERROR(1/VLOOKUP($B405,'Justerad allokering'!$B$2:$AG$462,MATCH(P$2,'Justerad allokering'!$B$2:$AF$2,0),FALSE)),VLOOKUP($B405,'Allokerad kvv'!$B$2:$AV$468,MATCH(P$2,'Allokerad kvv'!$B$2:$AV$2,0),FALSE),VLOOKUP($B405,'Justerad allokering'!$B$2:$AG$462,MATCH(P$2,'Justerad allokering'!$B$2:$AF$2,0),FALSE))</f>
        <v>0</v>
      </c>
      <c r="Q405" s="28">
        <f>IF(ISERROR(1/VLOOKUP($B405,'Justerad allokering'!$B$2:$AG$462,MATCH(Q$2,'Justerad allokering'!$B$2:$AF$2,0),FALSE)),VLOOKUP($B405,'Allokerad kvv'!$B$2:$AV$468,MATCH(Q$2,'Allokerad kvv'!$B$2:$AV$2,0),FALSE),VLOOKUP($B405,'Justerad allokering'!$B$2:$AG$462,MATCH(Q$2,'Justerad allokering'!$B$2:$AF$2,0),FALSE))</f>
        <v>0</v>
      </c>
      <c r="R405" s="28">
        <f>IF(ISERROR(1/VLOOKUP($B405,'Justerad allokering'!$B$2:$AG$462,MATCH(R$2,'Justerad allokering'!$B$2:$AF$2,0),FALSE)),VLOOKUP($B405,'Allokerad kvv'!$B$2:$AV$468,MATCH(R$2,'Allokerad kvv'!$B$2:$AV$2,0),FALSE),VLOOKUP($B405,'Justerad allokering'!$B$2:$AG$462,MATCH(R$2,'Justerad allokering'!$B$2:$AF$2,0),FALSE))</f>
        <v>0</v>
      </c>
      <c r="S405" s="28">
        <f>IF(ISERROR(1/VLOOKUP($B405,'Justerad allokering'!$B$2:$AG$462,MATCH(S$2,'Justerad allokering'!$B$2:$AF$2,0),FALSE)),VLOOKUP($B405,'Allokerad kvv'!$B$2:$AV$468,MATCH(S$2,'Allokerad kvv'!$B$2:$AV$2,0),FALSE),VLOOKUP($B405,'Justerad allokering'!$B$2:$AG$462,MATCH(S$2,'Justerad allokering'!$B$2:$AF$2,0),FALSE))</f>
        <v>0</v>
      </c>
      <c r="T405" s="28">
        <f>IF(ISERROR(1/VLOOKUP($B405,'Justerad allokering'!$B$2:$AG$462,MATCH(T$2,'Justerad allokering'!$B$2:$AF$2,0),FALSE)),VLOOKUP($B405,'Allokerad kvv'!$B$2:$AV$468,MATCH(T$2,'Allokerad kvv'!$B$2:$AV$2,0),FALSE),VLOOKUP($B405,'Justerad allokering'!$B$2:$AG$462,MATCH(T$2,'Justerad allokering'!$B$2:$AF$2,0),FALSE))</f>
        <v>0</v>
      </c>
      <c r="U405" s="28">
        <f>IF(ISERROR(1/VLOOKUP($B405,'Justerad allokering'!$B$2:$AG$462,MATCH(U$2,'Justerad allokering'!$B$2:$AF$2,0),FALSE)),VLOOKUP($B405,'Allokerad kvv'!$B$2:$AV$468,MATCH(U$2,'Allokerad kvv'!$B$2:$AV$2,0),FALSE),VLOOKUP($B405,'Justerad allokering'!$B$2:$AG$462,MATCH(U$2,'Justerad allokering'!$B$2:$AF$2,0),FALSE))</f>
        <v>0</v>
      </c>
      <c r="V405" s="28">
        <f>IF(ISERROR(1/VLOOKUP($B405,'Justerad allokering'!$B$2:$AG$462,MATCH(V$2,'Justerad allokering'!$B$2:$AF$2,0),FALSE)),VLOOKUP($B405,'Allokerad kvv'!$B$2:$AV$468,MATCH(V$2,'Allokerad kvv'!$B$2:$AV$2,0),FALSE),VLOOKUP($B405,'Justerad allokering'!$B$2:$AG$462,MATCH(V$2,'Justerad allokering'!$B$2:$AF$2,0),FALSE))</f>
        <v>0</v>
      </c>
      <c r="W405" s="28">
        <f>IF(ISERROR(1/VLOOKUP($B405,'Justerad allokering'!$B$2:$AG$462,MATCH(W$2,'Justerad allokering'!$B$2:$AF$2,0),FALSE)),VLOOKUP($B405,'Allokerad kvv'!$B$2:$AV$468,MATCH(W$2,'Allokerad kvv'!$B$2:$AV$2,0),FALSE),VLOOKUP($B405,'Justerad allokering'!$B$2:$AG$462,MATCH(W$2,'Justerad allokering'!$B$2:$AF$2,0),FALSE))</f>
        <v>0</v>
      </c>
      <c r="X405" s="28">
        <f>IF(ISERROR(1/VLOOKUP($B405,'Justerad allokering'!$B$2:$AG$462,MATCH(X$2,'Justerad allokering'!$B$2:$AF$2,0),FALSE)),VLOOKUP($B405,'Allokerad kvv'!$B$2:$AV$468,MATCH(X$2,'Allokerad kvv'!$B$2:$AV$2,0),FALSE),VLOOKUP($B405,'Justerad allokering'!$B$2:$AG$462,MATCH(X$2,'Justerad allokering'!$B$2:$AF$2,0),FALSE))</f>
        <v>0</v>
      </c>
      <c r="Y405" s="28">
        <f>IF(ISERROR(1/VLOOKUP($B405,'Justerad allokering'!$B$2:$AG$462,MATCH(Y$2,'Justerad allokering'!$B$2:$AF$2,0),FALSE)),VLOOKUP($B405,'Allokerad kvv'!$B$2:$AV$468,MATCH(Y$2,'Allokerad kvv'!$B$2:$AV$2,0),FALSE),VLOOKUP($B405,'Justerad allokering'!$B$2:$AG$462,MATCH(Y$2,'Justerad allokering'!$B$2:$AF$2,0),FALSE))</f>
        <v>0</v>
      </c>
      <c r="Z405" s="28">
        <f>IF(ISERROR(1/VLOOKUP($B405,'Justerad allokering'!$B$2:$AG$462,MATCH(Z$2,'Justerad allokering'!$B$2:$AF$2,0),FALSE)),VLOOKUP($B405,'Allokerad kvv'!$B$2:$AV$468,MATCH(Z$2,'Allokerad kvv'!$B$2:$AV$2,0),FALSE),VLOOKUP($B405,'Justerad allokering'!$B$2:$AG$462,MATCH(Z$2,'Justerad allokering'!$B$2:$AF$2,0),FALSE))</f>
        <v>0</v>
      </c>
      <c r="AA405" s="28"/>
      <c r="AB405" s="28"/>
      <c r="AE405">
        <f t="shared" si="18"/>
        <v>0</v>
      </c>
      <c r="AG405">
        <f t="shared" si="19"/>
        <v>0</v>
      </c>
      <c r="AH405">
        <f t="shared" si="20"/>
        <v>0</v>
      </c>
      <c r="AI405" s="55" t="str">
        <f>IF(AH405=0,"",AH405/VLOOKUP(B405,Kraftvärmeprod!$B$1:$BC$480,MATCH("Summa tillförd energi exklusive rökgaskondensering",Kraftvärmeprod!$B$1:$BC$1,0),FALSE))</f>
        <v/>
      </c>
    </row>
    <row r="406" spans="1:35" x14ac:dyDescent="0.25">
      <c r="A406" s="28" t="s">
        <v>540</v>
      </c>
      <c r="B406" s="28" t="s">
        <v>544</v>
      </c>
      <c r="C406" s="28">
        <f>IF(ISERROR(1/VLOOKUP($B406,'Justerad allokering'!$B$2:$AG$462,MATCH(C$2,'Justerad allokering'!$B$2:$AF$2,0),FALSE)),VLOOKUP($B406,'Allokerad kvv'!$B$2:$AV$468,MATCH(C$2,'Allokerad kvv'!$B$2:$AV$2,0),FALSE),VLOOKUP($B406,'Justerad allokering'!$B$2:$AG$462,MATCH(C$2,'Justerad allokering'!$B$2:$AF$2,0),FALSE))</f>
        <v>0</v>
      </c>
      <c r="D406" s="28">
        <f>IF(ISERROR(1/VLOOKUP($B406,'Justerad allokering'!$B$2:$AG$462,MATCH(D$2,'Justerad allokering'!$B$2:$AF$2,0),FALSE)),VLOOKUP($B406,'Allokerad kvv'!$B$2:$AV$468,MATCH(D$2,'Allokerad kvv'!$B$2:$AV$2,0),FALSE),VLOOKUP($B406,'Justerad allokering'!$B$2:$AG$462,MATCH(D$2,'Justerad allokering'!$B$2:$AF$2,0),FALSE))</f>
        <v>0</v>
      </c>
      <c r="E406" s="28">
        <f>IF(ISERROR(1/VLOOKUP($B406,'Justerad allokering'!$B$2:$AG$462,MATCH(E$2,'Justerad allokering'!$B$2:$AF$2,0),FALSE)),VLOOKUP($B406,'Allokerad kvv'!$B$2:$AV$468,MATCH(E$2,'Allokerad kvv'!$B$2:$AV$2,0),FALSE),VLOOKUP($B406,'Justerad allokering'!$B$2:$AG$462,MATCH(E$2,'Justerad allokering'!$B$2:$AF$2,0),FALSE))</f>
        <v>0</v>
      </c>
      <c r="F406" s="28">
        <f>IF(ISERROR(1/VLOOKUP($B406,'Justerad allokering'!$B$2:$AG$462,MATCH(F$2,'Justerad allokering'!$B$2:$AF$2,0),FALSE)),VLOOKUP($B406,'Allokerad kvv'!$B$2:$AV$468,MATCH(F$2,'Allokerad kvv'!$B$2:$AV$2,0),FALSE),VLOOKUP($B406,'Justerad allokering'!$B$2:$AG$462,MATCH(F$2,'Justerad allokering'!$B$2:$AF$2,0),FALSE))</f>
        <v>0</v>
      </c>
      <c r="G406" s="28">
        <f>IF(ISERROR(1/VLOOKUP($B406,'Justerad allokering'!$B$2:$AG$462,MATCH(G$2,'Justerad allokering'!$B$2:$AF$2,0),FALSE)),VLOOKUP($B406,'Allokerad kvv'!$B$2:$AV$468,MATCH(G$2,'Allokerad kvv'!$B$2:$AV$2,0),FALSE),VLOOKUP($B406,'Justerad allokering'!$B$2:$AG$462,MATCH(G$2,'Justerad allokering'!$B$2:$AF$2,0),FALSE))</f>
        <v>0</v>
      </c>
      <c r="H406" s="28">
        <f>IF(ISERROR(1/VLOOKUP($B406,'Justerad allokering'!$B$2:$AG$462,MATCH(H$2,'Justerad allokering'!$B$2:$AF$2,0),FALSE)),VLOOKUP($B406,'Allokerad kvv'!$B$2:$AV$468,MATCH(H$2,'Allokerad kvv'!$B$2:$AV$2,0),FALSE),VLOOKUP($B406,'Justerad allokering'!$B$2:$AG$462,MATCH(H$2,'Justerad allokering'!$B$2:$AF$2,0),FALSE))</f>
        <v>0</v>
      </c>
      <c r="I406" s="28">
        <f>IF(ISERROR(1/VLOOKUP($B406,'Justerad allokering'!$B$2:$AG$462,MATCH(I$2,'Justerad allokering'!$B$2:$AF$2,0),FALSE)),VLOOKUP($B406,'Allokerad kvv'!$B$2:$AV$468,MATCH(I$2,'Allokerad kvv'!$B$2:$AV$2,0),FALSE),VLOOKUP($B406,'Justerad allokering'!$B$2:$AG$462,MATCH(I$2,'Justerad allokering'!$B$2:$AF$2,0),FALSE))</f>
        <v>0</v>
      </c>
      <c r="J406" s="28">
        <f>IF(ISERROR(1/VLOOKUP($B406,'Justerad allokering'!$B$2:$AG$462,MATCH(J$2,'Justerad allokering'!$B$2:$AF$2,0),FALSE)),VLOOKUP($B406,'Allokerad kvv'!$B$2:$AV$468,MATCH(J$2,'Allokerad kvv'!$B$2:$AV$2,0),FALSE),VLOOKUP($B406,'Justerad allokering'!$B$2:$AG$462,MATCH(J$2,'Justerad allokering'!$B$2:$AF$2,0),FALSE))</f>
        <v>0</v>
      </c>
      <c r="K406" s="28">
        <f>IF(ISERROR(1/VLOOKUP($B406,'Justerad allokering'!$B$2:$AG$462,MATCH(K$2,'Justerad allokering'!$B$2:$AF$2,0),FALSE)),VLOOKUP($B406,'Allokerad kvv'!$B$2:$AV$468,MATCH(K$2,'Allokerad kvv'!$B$2:$AV$2,0),FALSE),VLOOKUP($B406,'Justerad allokering'!$B$2:$AG$462,MATCH(K$2,'Justerad allokering'!$B$2:$AF$2,0),FALSE))</f>
        <v>0</v>
      </c>
      <c r="L406" s="28">
        <f>IF(ISERROR(1/VLOOKUP($B406,'Justerad allokering'!$B$2:$AG$462,MATCH(L$2,'Justerad allokering'!$B$2:$AF$2,0),FALSE)),VLOOKUP($B406,'Allokerad kvv'!$B$2:$AV$468,MATCH(L$2,'Allokerad kvv'!$B$2:$AV$2,0),FALSE),VLOOKUP($B406,'Justerad allokering'!$B$2:$AG$462,MATCH(L$2,'Justerad allokering'!$B$2:$AF$2,0),FALSE))</f>
        <v>0</v>
      </c>
      <c r="M406" s="28">
        <f>IF(ISERROR(1/VLOOKUP($B406,'Justerad allokering'!$B$2:$AG$462,MATCH(M$2,'Justerad allokering'!$B$2:$AF$2,0),FALSE)),VLOOKUP($B406,'Allokerad kvv'!$B$2:$AV$468,MATCH(M$2,'Allokerad kvv'!$B$2:$AV$2,0),FALSE),VLOOKUP($B406,'Justerad allokering'!$B$2:$AG$462,MATCH(M$2,'Justerad allokering'!$B$2:$AF$2,0),FALSE))</f>
        <v>0</v>
      </c>
      <c r="N406" s="28">
        <f>IF(ISERROR(1/VLOOKUP($B406,'Justerad allokering'!$B$2:$AG$462,MATCH(N$2,'Justerad allokering'!$B$2:$AF$2,0),FALSE)),VLOOKUP($B406,'Allokerad kvv'!$B$2:$AV$468,MATCH(N$2,'Allokerad kvv'!$B$2:$AV$2,0),FALSE),VLOOKUP($B406,'Justerad allokering'!$B$2:$AG$462,MATCH(N$2,'Justerad allokering'!$B$2:$AF$2,0),FALSE))</f>
        <v>0</v>
      </c>
      <c r="O406" s="28">
        <f>IF(ISERROR(1/VLOOKUP($B406,'Justerad allokering'!$B$2:$AG$462,MATCH(O$2,'Justerad allokering'!$B$2:$AF$2,0),FALSE)),VLOOKUP($B406,'Allokerad kvv'!$B$2:$AV$468,MATCH(O$2,'Allokerad kvv'!$B$2:$AV$2,0),FALSE),VLOOKUP($B406,'Justerad allokering'!$B$2:$AG$462,MATCH(O$2,'Justerad allokering'!$B$2:$AF$2,0),FALSE))</f>
        <v>0</v>
      </c>
      <c r="P406" s="28">
        <f>IF(ISERROR(1/VLOOKUP($B406,'Justerad allokering'!$B$2:$AG$462,MATCH(P$2,'Justerad allokering'!$B$2:$AF$2,0),FALSE)),VLOOKUP($B406,'Allokerad kvv'!$B$2:$AV$468,MATCH(P$2,'Allokerad kvv'!$B$2:$AV$2,0),FALSE),VLOOKUP($B406,'Justerad allokering'!$B$2:$AG$462,MATCH(P$2,'Justerad allokering'!$B$2:$AF$2,0),FALSE))</f>
        <v>0</v>
      </c>
      <c r="Q406" s="28">
        <f>IF(ISERROR(1/VLOOKUP($B406,'Justerad allokering'!$B$2:$AG$462,MATCH(Q$2,'Justerad allokering'!$B$2:$AF$2,0),FALSE)),VLOOKUP($B406,'Allokerad kvv'!$B$2:$AV$468,MATCH(Q$2,'Allokerad kvv'!$B$2:$AV$2,0),FALSE),VLOOKUP($B406,'Justerad allokering'!$B$2:$AG$462,MATCH(Q$2,'Justerad allokering'!$B$2:$AF$2,0),FALSE))</f>
        <v>0</v>
      </c>
      <c r="R406" s="28">
        <f>IF(ISERROR(1/VLOOKUP($B406,'Justerad allokering'!$B$2:$AG$462,MATCH(R$2,'Justerad allokering'!$B$2:$AF$2,0),FALSE)),VLOOKUP($B406,'Allokerad kvv'!$B$2:$AV$468,MATCH(R$2,'Allokerad kvv'!$B$2:$AV$2,0),FALSE),VLOOKUP($B406,'Justerad allokering'!$B$2:$AG$462,MATCH(R$2,'Justerad allokering'!$B$2:$AF$2,0),FALSE))</f>
        <v>0</v>
      </c>
      <c r="S406" s="28">
        <f>IF(ISERROR(1/VLOOKUP($B406,'Justerad allokering'!$B$2:$AG$462,MATCH(S$2,'Justerad allokering'!$B$2:$AF$2,0),FALSE)),VLOOKUP($B406,'Allokerad kvv'!$B$2:$AV$468,MATCH(S$2,'Allokerad kvv'!$B$2:$AV$2,0),FALSE),VLOOKUP($B406,'Justerad allokering'!$B$2:$AG$462,MATCH(S$2,'Justerad allokering'!$B$2:$AF$2,0),FALSE))</f>
        <v>0</v>
      </c>
      <c r="T406" s="28">
        <f>IF(ISERROR(1/VLOOKUP($B406,'Justerad allokering'!$B$2:$AG$462,MATCH(T$2,'Justerad allokering'!$B$2:$AF$2,0),FALSE)),VLOOKUP($B406,'Allokerad kvv'!$B$2:$AV$468,MATCH(T$2,'Allokerad kvv'!$B$2:$AV$2,0),FALSE),VLOOKUP($B406,'Justerad allokering'!$B$2:$AG$462,MATCH(T$2,'Justerad allokering'!$B$2:$AF$2,0),FALSE))</f>
        <v>0</v>
      </c>
      <c r="U406" s="28">
        <f>IF(ISERROR(1/VLOOKUP($B406,'Justerad allokering'!$B$2:$AG$462,MATCH(U$2,'Justerad allokering'!$B$2:$AF$2,0),FALSE)),VLOOKUP($B406,'Allokerad kvv'!$B$2:$AV$468,MATCH(U$2,'Allokerad kvv'!$B$2:$AV$2,0),FALSE),VLOOKUP($B406,'Justerad allokering'!$B$2:$AG$462,MATCH(U$2,'Justerad allokering'!$B$2:$AF$2,0),FALSE))</f>
        <v>0</v>
      </c>
      <c r="V406" s="28">
        <f>IF(ISERROR(1/VLOOKUP($B406,'Justerad allokering'!$B$2:$AG$462,MATCH(V$2,'Justerad allokering'!$B$2:$AF$2,0),FALSE)),VLOOKUP($B406,'Allokerad kvv'!$B$2:$AV$468,MATCH(V$2,'Allokerad kvv'!$B$2:$AV$2,0),FALSE),VLOOKUP($B406,'Justerad allokering'!$B$2:$AG$462,MATCH(V$2,'Justerad allokering'!$B$2:$AF$2,0),FALSE))</f>
        <v>0</v>
      </c>
      <c r="W406" s="28">
        <f>IF(ISERROR(1/VLOOKUP($B406,'Justerad allokering'!$B$2:$AG$462,MATCH(W$2,'Justerad allokering'!$B$2:$AF$2,0),FALSE)),VLOOKUP($B406,'Allokerad kvv'!$B$2:$AV$468,MATCH(W$2,'Allokerad kvv'!$B$2:$AV$2,0),FALSE),VLOOKUP($B406,'Justerad allokering'!$B$2:$AG$462,MATCH(W$2,'Justerad allokering'!$B$2:$AF$2,0),FALSE))</f>
        <v>0</v>
      </c>
      <c r="X406" s="28">
        <f>IF(ISERROR(1/VLOOKUP($B406,'Justerad allokering'!$B$2:$AG$462,MATCH(X$2,'Justerad allokering'!$B$2:$AF$2,0),FALSE)),VLOOKUP($B406,'Allokerad kvv'!$B$2:$AV$468,MATCH(X$2,'Allokerad kvv'!$B$2:$AV$2,0),FALSE),VLOOKUP($B406,'Justerad allokering'!$B$2:$AG$462,MATCH(X$2,'Justerad allokering'!$B$2:$AF$2,0),FALSE))</f>
        <v>0</v>
      </c>
      <c r="Y406" s="28">
        <f>IF(ISERROR(1/VLOOKUP($B406,'Justerad allokering'!$B$2:$AG$462,MATCH(Y$2,'Justerad allokering'!$B$2:$AF$2,0),FALSE)),VLOOKUP($B406,'Allokerad kvv'!$B$2:$AV$468,MATCH(Y$2,'Allokerad kvv'!$B$2:$AV$2,0),FALSE),VLOOKUP($B406,'Justerad allokering'!$B$2:$AG$462,MATCH(Y$2,'Justerad allokering'!$B$2:$AF$2,0),FALSE))</f>
        <v>0</v>
      </c>
      <c r="Z406" s="28">
        <f>IF(ISERROR(1/VLOOKUP($B406,'Justerad allokering'!$B$2:$AG$462,MATCH(Z$2,'Justerad allokering'!$B$2:$AF$2,0),FALSE)),VLOOKUP($B406,'Allokerad kvv'!$B$2:$AV$468,MATCH(Z$2,'Allokerad kvv'!$B$2:$AV$2,0),FALSE),VLOOKUP($B406,'Justerad allokering'!$B$2:$AG$462,MATCH(Z$2,'Justerad allokering'!$B$2:$AF$2,0),FALSE))</f>
        <v>0</v>
      </c>
      <c r="AA406" s="28"/>
      <c r="AB406" s="28"/>
      <c r="AE406">
        <f t="shared" si="18"/>
        <v>0</v>
      </c>
      <c r="AG406">
        <f t="shared" si="19"/>
        <v>0</v>
      </c>
      <c r="AH406">
        <f t="shared" si="20"/>
        <v>0</v>
      </c>
      <c r="AI406" s="55" t="str">
        <f>IF(AH406=0,"",AH406/VLOOKUP(B406,Kraftvärmeprod!$B$1:$BC$480,MATCH("Summa tillförd energi exklusive rökgaskondensering",Kraftvärmeprod!$B$1:$BC$1,0),FALSE))</f>
        <v/>
      </c>
    </row>
    <row r="407" spans="1:35" x14ac:dyDescent="0.25">
      <c r="A407" s="28" t="s">
        <v>540</v>
      </c>
      <c r="B407" s="28" t="s">
        <v>545</v>
      </c>
      <c r="C407" s="28">
        <f>IF(ISERROR(1/VLOOKUP($B407,'Justerad allokering'!$B$2:$AG$462,MATCH(C$2,'Justerad allokering'!$B$2:$AF$2,0),FALSE)),VLOOKUP($B407,'Allokerad kvv'!$B$2:$AV$468,MATCH(C$2,'Allokerad kvv'!$B$2:$AV$2,0),FALSE),VLOOKUP($B407,'Justerad allokering'!$B$2:$AG$462,MATCH(C$2,'Justerad allokering'!$B$2:$AF$2,0),FALSE))</f>
        <v>0</v>
      </c>
      <c r="D407" s="28">
        <f>IF(ISERROR(1/VLOOKUP($B407,'Justerad allokering'!$B$2:$AG$462,MATCH(D$2,'Justerad allokering'!$B$2:$AF$2,0),FALSE)),VLOOKUP($B407,'Allokerad kvv'!$B$2:$AV$468,MATCH(D$2,'Allokerad kvv'!$B$2:$AV$2,0),FALSE),VLOOKUP($B407,'Justerad allokering'!$B$2:$AG$462,MATCH(D$2,'Justerad allokering'!$B$2:$AF$2,0),FALSE))</f>
        <v>0</v>
      </c>
      <c r="E407" s="28">
        <f>IF(ISERROR(1/VLOOKUP($B407,'Justerad allokering'!$B$2:$AG$462,MATCH(E$2,'Justerad allokering'!$B$2:$AF$2,0),FALSE)),VLOOKUP($B407,'Allokerad kvv'!$B$2:$AV$468,MATCH(E$2,'Allokerad kvv'!$B$2:$AV$2,0),FALSE),VLOOKUP($B407,'Justerad allokering'!$B$2:$AG$462,MATCH(E$2,'Justerad allokering'!$B$2:$AF$2,0),FALSE))</f>
        <v>0</v>
      </c>
      <c r="F407" s="28">
        <f>IF(ISERROR(1/VLOOKUP($B407,'Justerad allokering'!$B$2:$AG$462,MATCH(F$2,'Justerad allokering'!$B$2:$AF$2,0),FALSE)),VLOOKUP($B407,'Allokerad kvv'!$B$2:$AV$468,MATCH(F$2,'Allokerad kvv'!$B$2:$AV$2,0),FALSE),VLOOKUP($B407,'Justerad allokering'!$B$2:$AG$462,MATCH(F$2,'Justerad allokering'!$B$2:$AF$2,0),FALSE))</f>
        <v>0</v>
      </c>
      <c r="G407" s="28">
        <f>IF(ISERROR(1/VLOOKUP($B407,'Justerad allokering'!$B$2:$AG$462,MATCH(G$2,'Justerad allokering'!$B$2:$AF$2,0),FALSE)),VLOOKUP($B407,'Allokerad kvv'!$B$2:$AV$468,MATCH(G$2,'Allokerad kvv'!$B$2:$AV$2,0),FALSE),VLOOKUP($B407,'Justerad allokering'!$B$2:$AG$462,MATCH(G$2,'Justerad allokering'!$B$2:$AF$2,0),FALSE))</f>
        <v>0</v>
      </c>
      <c r="H407" s="28">
        <f>IF(ISERROR(1/VLOOKUP($B407,'Justerad allokering'!$B$2:$AG$462,MATCH(H$2,'Justerad allokering'!$B$2:$AF$2,0),FALSE)),VLOOKUP($B407,'Allokerad kvv'!$B$2:$AV$468,MATCH(H$2,'Allokerad kvv'!$B$2:$AV$2,0),FALSE),VLOOKUP($B407,'Justerad allokering'!$B$2:$AG$462,MATCH(H$2,'Justerad allokering'!$B$2:$AF$2,0),FALSE))</f>
        <v>0</v>
      </c>
      <c r="I407" s="28">
        <f>IF(ISERROR(1/VLOOKUP($B407,'Justerad allokering'!$B$2:$AG$462,MATCH(I$2,'Justerad allokering'!$B$2:$AF$2,0),FALSE)),VLOOKUP($B407,'Allokerad kvv'!$B$2:$AV$468,MATCH(I$2,'Allokerad kvv'!$B$2:$AV$2,0),FALSE),VLOOKUP($B407,'Justerad allokering'!$B$2:$AG$462,MATCH(I$2,'Justerad allokering'!$B$2:$AF$2,0),FALSE))</f>
        <v>0</v>
      </c>
      <c r="J407" s="28">
        <f>IF(ISERROR(1/VLOOKUP($B407,'Justerad allokering'!$B$2:$AG$462,MATCH(J$2,'Justerad allokering'!$B$2:$AF$2,0),FALSE)),VLOOKUP($B407,'Allokerad kvv'!$B$2:$AV$468,MATCH(J$2,'Allokerad kvv'!$B$2:$AV$2,0),FALSE),VLOOKUP($B407,'Justerad allokering'!$B$2:$AG$462,MATCH(J$2,'Justerad allokering'!$B$2:$AF$2,0),FALSE))</f>
        <v>0</v>
      </c>
      <c r="K407" s="28">
        <f>IF(ISERROR(1/VLOOKUP($B407,'Justerad allokering'!$B$2:$AG$462,MATCH(K$2,'Justerad allokering'!$B$2:$AF$2,0),FALSE)),VLOOKUP($B407,'Allokerad kvv'!$B$2:$AV$468,MATCH(K$2,'Allokerad kvv'!$B$2:$AV$2,0),FALSE),VLOOKUP($B407,'Justerad allokering'!$B$2:$AG$462,MATCH(K$2,'Justerad allokering'!$B$2:$AF$2,0),FALSE))</f>
        <v>0</v>
      </c>
      <c r="L407" s="28">
        <f>IF(ISERROR(1/VLOOKUP($B407,'Justerad allokering'!$B$2:$AG$462,MATCH(L$2,'Justerad allokering'!$B$2:$AF$2,0),FALSE)),VLOOKUP($B407,'Allokerad kvv'!$B$2:$AV$468,MATCH(L$2,'Allokerad kvv'!$B$2:$AV$2,0),FALSE),VLOOKUP($B407,'Justerad allokering'!$B$2:$AG$462,MATCH(L$2,'Justerad allokering'!$B$2:$AF$2,0),FALSE))</f>
        <v>0</v>
      </c>
      <c r="M407" s="28">
        <f>IF(ISERROR(1/VLOOKUP($B407,'Justerad allokering'!$B$2:$AG$462,MATCH(M$2,'Justerad allokering'!$B$2:$AF$2,0),FALSE)),VLOOKUP($B407,'Allokerad kvv'!$B$2:$AV$468,MATCH(M$2,'Allokerad kvv'!$B$2:$AV$2,0),FALSE),VLOOKUP($B407,'Justerad allokering'!$B$2:$AG$462,MATCH(M$2,'Justerad allokering'!$B$2:$AF$2,0),FALSE))</f>
        <v>0</v>
      </c>
      <c r="N407" s="28">
        <f>IF(ISERROR(1/VLOOKUP($B407,'Justerad allokering'!$B$2:$AG$462,MATCH(N$2,'Justerad allokering'!$B$2:$AF$2,0),FALSE)),VLOOKUP($B407,'Allokerad kvv'!$B$2:$AV$468,MATCH(N$2,'Allokerad kvv'!$B$2:$AV$2,0),FALSE),VLOOKUP($B407,'Justerad allokering'!$B$2:$AG$462,MATCH(N$2,'Justerad allokering'!$B$2:$AF$2,0),FALSE))</f>
        <v>0</v>
      </c>
      <c r="O407" s="28">
        <f>IF(ISERROR(1/VLOOKUP($B407,'Justerad allokering'!$B$2:$AG$462,MATCH(O$2,'Justerad allokering'!$B$2:$AF$2,0),FALSE)),VLOOKUP($B407,'Allokerad kvv'!$B$2:$AV$468,MATCH(O$2,'Allokerad kvv'!$B$2:$AV$2,0),FALSE),VLOOKUP($B407,'Justerad allokering'!$B$2:$AG$462,MATCH(O$2,'Justerad allokering'!$B$2:$AF$2,0),FALSE))</f>
        <v>0</v>
      </c>
      <c r="P407" s="28">
        <f>IF(ISERROR(1/VLOOKUP($B407,'Justerad allokering'!$B$2:$AG$462,MATCH(P$2,'Justerad allokering'!$B$2:$AF$2,0),FALSE)),VLOOKUP($B407,'Allokerad kvv'!$B$2:$AV$468,MATCH(P$2,'Allokerad kvv'!$B$2:$AV$2,0),FALSE),VLOOKUP($B407,'Justerad allokering'!$B$2:$AG$462,MATCH(P$2,'Justerad allokering'!$B$2:$AF$2,0),FALSE))</f>
        <v>0</v>
      </c>
      <c r="Q407" s="28">
        <f>IF(ISERROR(1/VLOOKUP($B407,'Justerad allokering'!$B$2:$AG$462,MATCH(Q$2,'Justerad allokering'!$B$2:$AF$2,0),FALSE)),VLOOKUP($B407,'Allokerad kvv'!$B$2:$AV$468,MATCH(Q$2,'Allokerad kvv'!$B$2:$AV$2,0),FALSE),VLOOKUP($B407,'Justerad allokering'!$B$2:$AG$462,MATCH(Q$2,'Justerad allokering'!$B$2:$AF$2,0),FALSE))</f>
        <v>0</v>
      </c>
      <c r="R407" s="28">
        <f>IF(ISERROR(1/VLOOKUP($B407,'Justerad allokering'!$B$2:$AG$462,MATCH(R$2,'Justerad allokering'!$B$2:$AF$2,0),FALSE)),VLOOKUP($B407,'Allokerad kvv'!$B$2:$AV$468,MATCH(R$2,'Allokerad kvv'!$B$2:$AV$2,0),FALSE),VLOOKUP($B407,'Justerad allokering'!$B$2:$AG$462,MATCH(R$2,'Justerad allokering'!$B$2:$AF$2,0),FALSE))</f>
        <v>0</v>
      </c>
      <c r="S407" s="28">
        <f>IF(ISERROR(1/VLOOKUP($B407,'Justerad allokering'!$B$2:$AG$462,MATCH(S$2,'Justerad allokering'!$B$2:$AF$2,0),FALSE)),VLOOKUP($B407,'Allokerad kvv'!$B$2:$AV$468,MATCH(S$2,'Allokerad kvv'!$B$2:$AV$2,0),FALSE),VLOOKUP($B407,'Justerad allokering'!$B$2:$AG$462,MATCH(S$2,'Justerad allokering'!$B$2:$AF$2,0),FALSE))</f>
        <v>0</v>
      </c>
      <c r="T407" s="28">
        <f>IF(ISERROR(1/VLOOKUP($B407,'Justerad allokering'!$B$2:$AG$462,MATCH(T$2,'Justerad allokering'!$B$2:$AF$2,0),FALSE)),VLOOKUP($B407,'Allokerad kvv'!$B$2:$AV$468,MATCH(T$2,'Allokerad kvv'!$B$2:$AV$2,0),FALSE),VLOOKUP($B407,'Justerad allokering'!$B$2:$AG$462,MATCH(T$2,'Justerad allokering'!$B$2:$AF$2,0),FALSE))</f>
        <v>0</v>
      </c>
      <c r="U407" s="28">
        <f>IF(ISERROR(1/VLOOKUP($B407,'Justerad allokering'!$B$2:$AG$462,MATCH(U$2,'Justerad allokering'!$B$2:$AF$2,0),FALSE)),VLOOKUP($B407,'Allokerad kvv'!$B$2:$AV$468,MATCH(U$2,'Allokerad kvv'!$B$2:$AV$2,0),FALSE),VLOOKUP($B407,'Justerad allokering'!$B$2:$AG$462,MATCH(U$2,'Justerad allokering'!$B$2:$AF$2,0),FALSE))</f>
        <v>0</v>
      </c>
      <c r="V407" s="28">
        <f>IF(ISERROR(1/VLOOKUP($B407,'Justerad allokering'!$B$2:$AG$462,MATCH(V$2,'Justerad allokering'!$B$2:$AF$2,0),FALSE)),VLOOKUP($B407,'Allokerad kvv'!$B$2:$AV$468,MATCH(V$2,'Allokerad kvv'!$B$2:$AV$2,0),FALSE),VLOOKUP($B407,'Justerad allokering'!$B$2:$AG$462,MATCH(V$2,'Justerad allokering'!$B$2:$AF$2,0),FALSE))</f>
        <v>0</v>
      </c>
      <c r="W407" s="28">
        <f>IF(ISERROR(1/VLOOKUP($B407,'Justerad allokering'!$B$2:$AG$462,MATCH(W$2,'Justerad allokering'!$B$2:$AF$2,0),FALSE)),VLOOKUP($B407,'Allokerad kvv'!$B$2:$AV$468,MATCH(W$2,'Allokerad kvv'!$B$2:$AV$2,0),FALSE),VLOOKUP($B407,'Justerad allokering'!$B$2:$AG$462,MATCH(W$2,'Justerad allokering'!$B$2:$AF$2,0),FALSE))</f>
        <v>0</v>
      </c>
      <c r="X407" s="28">
        <f>IF(ISERROR(1/VLOOKUP($B407,'Justerad allokering'!$B$2:$AG$462,MATCH(X$2,'Justerad allokering'!$B$2:$AF$2,0),FALSE)),VLOOKUP($B407,'Allokerad kvv'!$B$2:$AV$468,MATCH(X$2,'Allokerad kvv'!$B$2:$AV$2,0),FALSE),VLOOKUP($B407,'Justerad allokering'!$B$2:$AG$462,MATCH(X$2,'Justerad allokering'!$B$2:$AF$2,0),FALSE))</f>
        <v>0</v>
      </c>
      <c r="Y407" s="28">
        <f>IF(ISERROR(1/VLOOKUP($B407,'Justerad allokering'!$B$2:$AG$462,MATCH(Y$2,'Justerad allokering'!$B$2:$AF$2,0),FALSE)),VLOOKUP($B407,'Allokerad kvv'!$B$2:$AV$468,MATCH(Y$2,'Allokerad kvv'!$B$2:$AV$2,0),FALSE),VLOOKUP($B407,'Justerad allokering'!$B$2:$AG$462,MATCH(Y$2,'Justerad allokering'!$B$2:$AF$2,0),FALSE))</f>
        <v>0</v>
      </c>
      <c r="Z407" s="28">
        <f>IF(ISERROR(1/VLOOKUP($B407,'Justerad allokering'!$B$2:$AG$462,MATCH(Z$2,'Justerad allokering'!$B$2:$AF$2,0),FALSE)),VLOOKUP($B407,'Allokerad kvv'!$B$2:$AV$468,MATCH(Z$2,'Allokerad kvv'!$B$2:$AV$2,0),FALSE),VLOOKUP($B407,'Justerad allokering'!$B$2:$AG$462,MATCH(Z$2,'Justerad allokering'!$B$2:$AF$2,0),FALSE))</f>
        <v>0</v>
      </c>
      <c r="AA407" s="28"/>
      <c r="AB407" s="28"/>
      <c r="AE407">
        <f t="shared" si="18"/>
        <v>0</v>
      </c>
      <c r="AG407">
        <f t="shared" si="19"/>
        <v>0</v>
      </c>
      <c r="AH407">
        <f t="shared" si="20"/>
        <v>0</v>
      </c>
      <c r="AI407" s="55" t="str">
        <f>IF(AH407=0,"",AH407/VLOOKUP(B407,Kraftvärmeprod!$B$1:$BC$480,MATCH("Summa tillförd energi exklusive rökgaskondensering",Kraftvärmeprod!$B$1:$BC$1,0),FALSE))</f>
        <v/>
      </c>
    </row>
    <row r="408" spans="1:35" x14ac:dyDescent="0.25">
      <c r="A408" s="28" t="s">
        <v>546</v>
      </c>
      <c r="B408" s="28" t="s">
        <v>547</v>
      </c>
      <c r="C408" s="28">
        <f>IF(ISERROR(1/VLOOKUP($B408,'Justerad allokering'!$B$2:$AG$462,MATCH(C$2,'Justerad allokering'!$B$2:$AF$2,0),FALSE)),VLOOKUP($B408,'Allokerad kvv'!$B$2:$AV$468,MATCH(C$2,'Allokerad kvv'!$B$2:$AV$2,0),FALSE),VLOOKUP($B408,'Justerad allokering'!$B$2:$AG$462,MATCH(C$2,'Justerad allokering'!$B$2:$AF$2,0),FALSE))</f>
        <v>0</v>
      </c>
      <c r="D408" s="28">
        <f>IF(ISERROR(1/VLOOKUP($B408,'Justerad allokering'!$B$2:$AG$462,MATCH(D$2,'Justerad allokering'!$B$2:$AF$2,0),FALSE)),VLOOKUP($B408,'Allokerad kvv'!$B$2:$AV$468,MATCH(D$2,'Allokerad kvv'!$B$2:$AV$2,0),FALSE),VLOOKUP($B408,'Justerad allokering'!$B$2:$AG$462,MATCH(D$2,'Justerad allokering'!$B$2:$AF$2,0),FALSE))</f>
        <v>0</v>
      </c>
      <c r="E408" s="28">
        <f>IF(ISERROR(1/VLOOKUP($B408,'Justerad allokering'!$B$2:$AG$462,MATCH(E$2,'Justerad allokering'!$B$2:$AF$2,0),FALSE)),VLOOKUP($B408,'Allokerad kvv'!$B$2:$AV$468,MATCH(E$2,'Allokerad kvv'!$B$2:$AV$2,0),FALSE),VLOOKUP($B408,'Justerad allokering'!$B$2:$AG$462,MATCH(E$2,'Justerad allokering'!$B$2:$AF$2,0),FALSE))</f>
        <v>0</v>
      </c>
      <c r="F408" s="28">
        <f>IF(ISERROR(1/VLOOKUP($B408,'Justerad allokering'!$B$2:$AG$462,MATCH(F$2,'Justerad allokering'!$B$2:$AF$2,0),FALSE)),VLOOKUP($B408,'Allokerad kvv'!$B$2:$AV$468,MATCH(F$2,'Allokerad kvv'!$B$2:$AV$2,0),FALSE),VLOOKUP($B408,'Justerad allokering'!$B$2:$AG$462,MATCH(F$2,'Justerad allokering'!$B$2:$AF$2,0),FALSE))</f>
        <v>0</v>
      </c>
      <c r="G408" s="28">
        <f>IF(ISERROR(1/VLOOKUP($B408,'Justerad allokering'!$B$2:$AG$462,MATCH(G$2,'Justerad allokering'!$B$2:$AF$2,0),FALSE)),VLOOKUP($B408,'Allokerad kvv'!$B$2:$AV$468,MATCH(G$2,'Allokerad kvv'!$B$2:$AV$2,0),FALSE),VLOOKUP($B408,'Justerad allokering'!$B$2:$AG$462,MATCH(G$2,'Justerad allokering'!$B$2:$AF$2,0),FALSE))</f>
        <v>0</v>
      </c>
      <c r="H408" s="28">
        <f>IF(ISERROR(1/VLOOKUP($B408,'Justerad allokering'!$B$2:$AG$462,MATCH(H$2,'Justerad allokering'!$B$2:$AF$2,0),FALSE)),VLOOKUP($B408,'Allokerad kvv'!$B$2:$AV$468,MATCH(H$2,'Allokerad kvv'!$B$2:$AV$2,0),FALSE),VLOOKUP($B408,'Justerad allokering'!$B$2:$AG$462,MATCH(H$2,'Justerad allokering'!$B$2:$AF$2,0),FALSE))</f>
        <v>0</v>
      </c>
      <c r="I408" s="28">
        <f>IF(ISERROR(1/VLOOKUP($B408,'Justerad allokering'!$B$2:$AG$462,MATCH(I$2,'Justerad allokering'!$B$2:$AF$2,0),FALSE)),VLOOKUP($B408,'Allokerad kvv'!$B$2:$AV$468,MATCH(I$2,'Allokerad kvv'!$B$2:$AV$2,0),FALSE),VLOOKUP($B408,'Justerad allokering'!$B$2:$AG$462,MATCH(I$2,'Justerad allokering'!$B$2:$AF$2,0),FALSE))</f>
        <v>0</v>
      </c>
      <c r="J408" s="28">
        <f>IF(ISERROR(1/VLOOKUP($B408,'Justerad allokering'!$B$2:$AG$462,MATCH(J$2,'Justerad allokering'!$B$2:$AF$2,0),FALSE)),VLOOKUP($B408,'Allokerad kvv'!$B$2:$AV$468,MATCH(J$2,'Allokerad kvv'!$B$2:$AV$2,0),FALSE),VLOOKUP($B408,'Justerad allokering'!$B$2:$AG$462,MATCH(J$2,'Justerad allokering'!$B$2:$AF$2,0),FALSE))</f>
        <v>0</v>
      </c>
      <c r="K408" s="28">
        <f>IF(ISERROR(1/VLOOKUP($B408,'Justerad allokering'!$B$2:$AG$462,MATCH(K$2,'Justerad allokering'!$B$2:$AF$2,0),FALSE)),VLOOKUP($B408,'Allokerad kvv'!$B$2:$AV$468,MATCH(K$2,'Allokerad kvv'!$B$2:$AV$2,0),FALSE),VLOOKUP($B408,'Justerad allokering'!$B$2:$AG$462,MATCH(K$2,'Justerad allokering'!$B$2:$AF$2,0),FALSE))</f>
        <v>0</v>
      </c>
      <c r="L408" s="28">
        <f>IF(ISERROR(1/VLOOKUP($B408,'Justerad allokering'!$B$2:$AG$462,MATCH(L$2,'Justerad allokering'!$B$2:$AF$2,0),FALSE)),VLOOKUP($B408,'Allokerad kvv'!$B$2:$AV$468,MATCH(L$2,'Allokerad kvv'!$B$2:$AV$2,0),FALSE),VLOOKUP($B408,'Justerad allokering'!$B$2:$AG$462,MATCH(L$2,'Justerad allokering'!$B$2:$AF$2,0),FALSE))</f>
        <v>0</v>
      </c>
      <c r="M408" s="28">
        <f>IF(ISERROR(1/VLOOKUP($B408,'Justerad allokering'!$B$2:$AG$462,MATCH(M$2,'Justerad allokering'!$B$2:$AF$2,0),FALSE)),VLOOKUP($B408,'Allokerad kvv'!$B$2:$AV$468,MATCH(M$2,'Allokerad kvv'!$B$2:$AV$2,0),FALSE),VLOOKUP($B408,'Justerad allokering'!$B$2:$AG$462,MATCH(M$2,'Justerad allokering'!$B$2:$AF$2,0),FALSE))</f>
        <v>0</v>
      </c>
      <c r="N408" s="28">
        <f>IF(ISERROR(1/VLOOKUP($B408,'Justerad allokering'!$B$2:$AG$462,MATCH(N$2,'Justerad allokering'!$B$2:$AF$2,0),FALSE)),VLOOKUP($B408,'Allokerad kvv'!$B$2:$AV$468,MATCH(N$2,'Allokerad kvv'!$B$2:$AV$2,0),FALSE),VLOOKUP($B408,'Justerad allokering'!$B$2:$AG$462,MATCH(N$2,'Justerad allokering'!$B$2:$AF$2,0),FALSE))</f>
        <v>0</v>
      </c>
      <c r="O408" s="28">
        <f>IF(ISERROR(1/VLOOKUP($B408,'Justerad allokering'!$B$2:$AG$462,MATCH(O$2,'Justerad allokering'!$B$2:$AF$2,0),FALSE)),VLOOKUP($B408,'Allokerad kvv'!$B$2:$AV$468,MATCH(O$2,'Allokerad kvv'!$B$2:$AV$2,0),FALSE),VLOOKUP($B408,'Justerad allokering'!$B$2:$AG$462,MATCH(O$2,'Justerad allokering'!$B$2:$AF$2,0),FALSE))</f>
        <v>0</v>
      </c>
      <c r="P408" s="28">
        <f>IF(ISERROR(1/VLOOKUP($B408,'Justerad allokering'!$B$2:$AG$462,MATCH(P$2,'Justerad allokering'!$B$2:$AF$2,0),FALSE)),VLOOKUP($B408,'Allokerad kvv'!$B$2:$AV$468,MATCH(P$2,'Allokerad kvv'!$B$2:$AV$2,0),FALSE),VLOOKUP($B408,'Justerad allokering'!$B$2:$AG$462,MATCH(P$2,'Justerad allokering'!$B$2:$AF$2,0),FALSE))</f>
        <v>0</v>
      </c>
      <c r="Q408" s="28">
        <f>IF(ISERROR(1/VLOOKUP($B408,'Justerad allokering'!$B$2:$AG$462,MATCH(Q$2,'Justerad allokering'!$B$2:$AF$2,0),FALSE)),VLOOKUP($B408,'Allokerad kvv'!$B$2:$AV$468,MATCH(Q$2,'Allokerad kvv'!$B$2:$AV$2,0),FALSE),VLOOKUP($B408,'Justerad allokering'!$B$2:$AG$462,MATCH(Q$2,'Justerad allokering'!$B$2:$AF$2,0),FALSE))</f>
        <v>0</v>
      </c>
      <c r="R408" s="28">
        <f>IF(ISERROR(1/VLOOKUP($B408,'Justerad allokering'!$B$2:$AG$462,MATCH(R$2,'Justerad allokering'!$B$2:$AF$2,0),FALSE)),VLOOKUP($B408,'Allokerad kvv'!$B$2:$AV$468,MATCH(R$2,'Allokerad kvv'!$B$2:$AV$2,0),FALSE),VLOOKUP($B408,'Justerad allokering'!$B$2:$AG$462,MATCH(R$2,'Justerad allokering'!$B$2:$AF$2,0),FALSE))</f>
        <v>0</v>
      </c>
      <c r="S408" s="28">
        <f>IF(ISERROR(1/VLOOKUP($B408,'Justerad allokering'!$B$2:$AG$462,MATCH(S$2,'Justerad allokering'!$B$2:$AF$2,0),FALSE)),VLOOKUP($B408,'Allokerad kvv'!$B$2:$AV$468,MATCH(S$2,'Allokerad kvv'!$B$2:$AV$2,0),FALSE),VLOOKUP($B408,'Justerad allokering'!$B$2:$AG$462,MATCH(S$2,'Justerad allokering'!$B$2:$AF$2,0),FALSE))</f>
        <v>0</v>
      </c>
      <c r="T408" s="28">
        <f>IF(ISERROR(1/VLOOKUP($B408,'Justerad allokering'!$B$2:$AG$462,MATCH(T$2,'Justerad allokering'!$B$2:$AF$2,0),FALSE)),VLOOKUP($B408,'Allokerad kvv'!$B$2:$AV$468,MATCH(T$2,'Allokerad kvv'!$B$2:$AV$2,0),FALSE),VLOOKUP($B408,'Justerad allokering'!$B$2:$AG$462,MATCH(T$2,'Justerad allokering'!$B$2:$AF$2,0),FALSE))</f>
        <v>0</v>
      </c>
      <c r="U408" s="28">
        <f>IF(ISERROR(1/VLOOKUP($B408,'Justerad allokering'!$B$2:$AG$462,MATCH(U$2,'Justerad allokering'!$B$2:$AF$2,0),FALSE)),VLOOKUP($B408,'Allokerad kvv'!$B$2:$AV$468,MATCH(U$2,'Allokerad kvv'!$B$2:$AV$2,0),FALSE),VLOOKUP($B408,'Justerad allokering'!$B$2:$AG$462,MATCH(U$2,'Justerad allokering'!$B$2:$AF$2,0),FALSE))</f>
        <v>0</v>
      </c>
      <c r="V408" s="28">
        <f>IF(ISERROR(1/VLOOKUP($B408,'Justerad allokering'!$B$2:$AG$462,MATCH(V$2,'Justerad allokering'!$B$2:$AF$2,0),FALSE)),VLOOKUP($B408,'Allokerad kvv'!$B$2:$AV$468,MATCH(V$2,'Allokerad kvv'!$B$2:$AV$2,0),FALSE),VLOOKUP($B408,'Justerad allokering'!$B$2:$AG$462,MATCH(V$2,'Justerad allokering'!$B$2:$AF$2,0),FALSE))</f>
        <v>0</v>
      </c>
      <c r="W408" s="28">
        <f>IF(ISERROR(1/VLOOKUP($B408,'Justerad allokering'!$B$2:$AG$462,MATCH(W$2,'Justerad allokering'!$B$2:$AF$2,0),FALSE)),VLOOKUP($B408,'Allokerad kvv'!$B$2:$AV$468,MATCH(W$2,'Allokerad kvv'!$B$2:$AV$2,0),FALSE),VLOOKUP($B408,'Justerad allokering'!$B$2:$AG$462,MATCH(W$2,'Justerad allokering'!$B$2:$AF$2,0),FALSE))</f>
        <v>0</v>
      </c>
      <c r="X408" s="28">
        <f>IF(ISERROR(1/VLOOKUP($B408,'Justerad allokering'!$B$2:$AG$462,MATCH(X$2,'Justerad allokering'!$B$2:$AF$2,0),FALSE)),VLOOKUP($B408,'Allokerad kvv'!$B$2:$AV$468,MATCH(X$2,'Allokerad kvv'!$B$2:$AV$2,0),FALSE),VLOOKUP($B408,'Justerad allokering'!$B$2:$AG$462,MATCH(X$2,'Justerad allokering'!$B$2:$AF$2,0),FALSE))</f>
        <v>0</v>
      </c>
      <c r="Y408" s="28">
        <f>IF(ISERROR(1/VLOOKUP($B408,'Justerad allokering'!$B$2:$AG$462,MATCH(Y$2,'Justerad allokering'!$B$2:$AF$2,0),FALSE)),VLOOKUP($B408,'Allokerad kvv'!$B$2:$AV$468,MATCH(Y$2,'Allokerad kvv'!$B$2:$AV$2,0),FALSE),VLOOKUP($B408,'Justerad allokering'!$B$2:$AG$462,MATCH(Y$2,'Justerad allokering'!$B$2:$AF$2,0),FALSE))</f>
        <v>0</v>
      </c>
      <c r="Z408" s="28">
        <f>IF(ISERROR(1/VLOOKUP($B408,'Justerad allokering'!$B$2:$AG$462,MATCH(Z$2,'Justerad allokering'!$B$2:$AF$2,0),FALSE)),VLOOKUP($B408,'Allokerad kvv'!$B$2:$AV$468,MATCH(Z$2,'Allokerad kvv'!$B$2:$AV$2,0),FALSE),VLOOKUP($B408,'Justerad allokering'!$B$2:$AG$462,MATCH(Z$2,'Justerad allokering'!$B$2:$AF$2,0),FALSE))</f>
        <v>0</v>
      </c>
      <c r="AA408" s="28"/>
      <c r="AB408" s="28"/>
      <c r="AE408">
        <f t="shared" si="18"/>
        <v>0</v>
      </c>
      <c r="AG408">
        <f t="shared" si="19"/>
        <v>0</v>
      </c>
      <c r="AH408">
        <f t="shared" si="20"/>
        <v>0</v>
      </c>
      <c r="AI408" s="55" t="str">
        <f>IF(AH408=0,"",AH408/VLOOKUP(B408,Kraftvärmeprod!$B$1:$BC$480,MATCH("Summa tillförd energi exklusive rökgaskondensering",Kraftvärmeprod!$B$1:$BC$1,0),FALSE))</f>
        <v/>
      </c>
    </row>
    <row r="409" spans="1:35" x14ac:dyDescent="0.25">
      <c r="A409" s="28" t="s">
        <v>546</v>
      </c>
      <c r="B409" s="28" t="s">
        <v>548</v>
      </c>
      <c r="C409" s="28">
        <f>IF(ISERROR(1/VLOOKUP($B409,'Justerad allokering'!$B$2:$AG$462,MATCH(C$2,'Justerad allokering'!$B$2:$AF$2,0),FALSE)),VLOOKUP($B409,'Allokerad kvv'!$B$2:$AV$468,MATCH(C$2,'Allokerad kvv'!$B$2:$AV$2,0),FALSE),VLOOKUP($B409,'Justerad allokering'!$B$2:$AG$462,MATCH(C$2,'Justerad allokering'!$B$2:$AF$2,0),FALSE))</f>
        <v>0</v>
      </c>
      <c r="D409" s="28">
        <f>IF(ISERROR(1/VLOOKUP($B409,'Justerad allokering'!$B$2:$AG$462,MATCH(D$2,'Justerad allokering'!$B$2:$AF$2,0),FALSE)),VLOOKUP($B409,'Allokerad kvv'!$B$2:$AV$468,MATCH(D$2,'Allokerad kvv'!$B$2:$AV$2,0),FALSE),VLOOKUP($B409,'Justerad allokering'!$B$2:$AG$462,MATCH(D$2,'Justerad allokering'!$B$2:$AF$2,0),FALSE))</f>
        <v>0</v>
      </c>
      <c r="E409" s="28">
        <f>IF(ISERROR(1/VLOOKUP($B409,'Justerad allokering'!$B$2:$AG$462,MATCH(E$2,'Justerad allokering'!$B$2:$AF$2,0),FALSE)),VLOOKUP($B409,'Allokerad kvv'!$B$2:$AV$468,MATCH(E$2,'Allokerad kvv'!$B$2:$AV$2,0),FALSE),VLOOKUP($B409,'Justerad allokering'!$B$2:$AG$462,MATCH(E$2,'Justerad allokering'!$B$2:$AF$2,0),FALSE))</f>
        <v>0</v>
      </c>
      <c r="F409" s="28">
        <f>IF(ISERROR(1/VLOOKUP($B409,'Justerad allokering'!$B$2:$AG$462,MATCH(F$2,'Justerad allokering'!$B$2:$AF$2,0),FALSE)),VLOOKUP($B409,'Allokerad kvv'!$B$2:$AV$468,MATCH(F$2,'Allokerad kvv'!$B$2:$AV$2,0),FALSE),VLOOKUP($B409,'Justerad allokering'!$B$2:$AG$462,MATCH(F$2,'Justerad allokering'!$B$2:$AF$2,0),FALSE))</f>
        <v>0</v>
      </c>
      <c r="G409" s="28">
        <f>IF(ISERROR(1/VLOOKUP($B409,'Justerad allokering'!$B$2:$AG$462,MATCH(G$2,'Justerad allokering'!$B$2:$AF$2,0),FALSE)),VLOOKUP($B409,'Allokerad kvv'!$B$2:$AV$468,MATCH(G$2,'Allokerad kvv'!$B$2:$AV$2,0),FALSE),VLOOKUP($B409,'Justerad allokering'!$B$2:$AG$462,MATCH(G$2,'Justerad allokering'!$B$2:$AF$2,0),FALSE))</f>
        <v>0</v>
      </c>
      <c r="H409" s="28">
        <f>IF(ISERROR(1/VLOOKUP($B409,'Justerad allokering'!$B$2:$AG$462,MATCH(H$2,'Justerad allokering'!$B$2:$AF$2,0),FALSE)),VLOOKUP($B409,'Allokerad kvv'!$B$2:$AV$468,MATCH(H$2,'Allokerad kvv'!$B$2:$AV$2,0),FALSE),VLOOKUP($B409,'Justerad allokering'!$B$2:$AG$462,MATCH(H$2,'Justerad allokering'!$B$2:$AF$2,0),FALSE))</f>
        <v>0</v>
      </c>
      <c r="I409" s="28">
        <f>IF(ISERROR(1/VLOOKUP($B409,'Justerad allokering'!$B$2:$AG$462,MATCH(I$2,'Justerad allokering'!$B$2:$AF$2,0),FALSE)),VLOOKUP($B409,'Allokerad kvv'!$B$2:$AV$468,MATCH(I$2,'Allokerad kvv'!$B$2:$AV$2,0),FALSE),VLOOKUP($B409,'Justerad allokering'!$B$2:$AG$462,MATCH(I$2,'Justerad allokering'!$B$2:$AF$2,0),FALSE))</f>
        <v>0</v>
      </c>
      <c r="J409" s="28">
        <f>IF(ISERROR(1/VLOOKUP($B409,'Justerad allokering'!$B$2:$AG$462,MATCH(J$2,'Justerad allokering'!$B$2:$AF$2,0),FALSE)),VLOOKUP($B409,'Allokerad kvv'!$B$2:$AV$468,MATCH(J$2,'Allokerad kvv'!$B$2:$AV$2,0),FALSE),VLOOKUP($B409,'Justerad allokering'!$B$2:$AG$462,MATCH(J$2,'Justerad allokering'!$B$2:$AF$2,0),FALSE))</f>
        <v>0</v>
      </c>
      <c r="K409" s="28">
        <f>IF(ISERROR(1/VLOOKUP($B409,'Justerad allokering'!$B$2:$AG$462,MATCH(K$2,'Justerad allokering'!$B$2:$AF$2,0),FALSE)),VLOOKUP($B409,'Allokerad kvv'!$B$2:$AV$468,MATCH(K$2,'Allokerad kvv'!$B$2:$AV$2,0),FALSE),VLOOKUP($B409,'Justerad allokering'!$B$2:$AG$462,MATCH(K$2,'Justerad allokering'!$B$2:$AF$2,0),FALSE))</f>
        <v>0</v>
      </c>
      <c r="L409" s="28">
        <f>IF(ISERROR(1/VLOOKUP($B409,'Justerad allokering'!$B$2:$AG$462,MATCH(L$2,'Justerad allokering'!$B$2:$AF$2,0),FALSE)),VLOOKUP($B409,'Allokerad kvv'!$B$2:$AV$468,MATCH(L$2,'Allokerad kvv'!$B$2:$AV$2,0),FALSE),VLOOKUP($B409,'Justerad allokering'!$B$2:$AG$462,MATCH(L$2,'Justerad allokering'!$B$2:$AF$2,0),FALSE))</f>
        <v>0</v>
      </c>
      <c r="M409" s="28">
        <f>IF(ISERROR(1/VLOOKUP($B409,'Justerad allokering'!$B$2:$AG$462,MATCH(M$2,'Justerad allokering'!$B$2:$AF$2,0),FALSE)),VLOOKUP($B409,'Allokerad kvv'!$B$2:$AV$468,MATCH(M$2,'Allokerad kvv'!$B$2:$AV$2,0),FALSE),VLOOKUP($B409,'Justerad allokering'!$B$2:$AG$462,MATCH(M$2,'Justerad allokering'!$B$2:$AF$2,0),FALSE))</f>
        <v>0</v>
      </c>
      <c r="N409" s="28">
        <f>IF(ISERROR(1/VLOOKUP($B409,'Justerad allokering'!$B$2:$AG$462,MATCH(N$2,'Justerad allokering'!$B$2:$AF$2,0),FALSE)),VLOOKUP($B409,'Allokerad kvv'!$B$2:$AV$468,MATCH(N$2,'Allokerad kvv'!$B$2:$AV$2,0),FALSE),VLOOKUP($B409,'Justerad allokering'!$B$2:$AG$462,MATCH(N$2,'Justerad allokering'!$B$2:$AF$2,0),FALSE))</f>
        <v>0</v>
      </c>
      <c r="O409" s="28">
        <f>IF(ISERROR(1/VLOOKUP($B409,'Justerad allokering'!$B$2:$AG$462,MATCH(O$2,'Justerad allokering'!$B$2:$AF$2,0),FALSE)),VLOOKUP($B409,'Allokerad kvv'!$B$2:$AV$468,MATCH(O$2,'Allokerad kvv'!$B$2:$AV$2,0),FALSE),VLOOKUP($B409,'Justerad allokering'!$B$2:$AG$462,MATCH(O$2,'Justerad allokering'!$B$2:$AF$2,0),FALSE))</f>
        <v>0</v>
      </c>
      <c r="P409" s="28">
        <f>IF(ISERROR(1/VLOOKUP($B409,'Justerad allokering'!$B$2:$AG$462,MATCH(P$2,'Justerad allokering'!$B$2:$AF$2,0),FALSE)),VLOOKUP($B409,'Allokerad kvv'!$B$2:$AV$468,MATCH(P$2,'Allokerad kvv'!$B$2:$AV$2,0),FALSE),VLOOKUP($B409,'Justerad allokering'!$B$2:$AG$462,MATCH(P$2,'Justerad allokering'!$B$2:$AF$2,0),FALSE))</f>
        <v>0</v>
      </c>
      <c r="Q409" s="28">
        <f>IF(ISERROR(1/VLOOKUP($B409,'Justerad allokering'!$B$2:$AG$462,MATCH(Q$2,'Justerad allokering'!$B$2:$AF$2,0),FALSE)),VLOOKUP($B409,'Allokerad kvv'!$B$2:$AV$468,MATCH(Q$2,'Allokerad kvv'!$B$2:$AV$2,0),FALSE),VLOOKUP($B409,'Justerad allokering'!$B$2:$AG$462,MATCH(Q$2,'Justerad allokering'!$B$2:$AF$2,0),FALSE))</f>
        <v>0</v>
      </c>
      <c r="R409" s="28">
        <f>IF(ISERROR(1/VLOOKUP($B409,'Justerad allokering'!$B$2:$AG$462,MATCH(R$2,'Justerad allokering'!$B$2:$AF$2,0),FALSE)),VLOOKUP($B409,'Allokerad kvv'!$B$2:$AV$468,MATCH(R$2,'Allokerad kvv'!$B$2:$AV$2,0),FALSE),VLOOKUP($B409,'Justerad allokering'!$B$2:$AG$462,MATCH(R$2,'Justerad allokering'!$B$2:$AF$2,0),FALSE))</f>
        <v>0</v>
      </c>
      <c r="S409" s="28">
        <f>IF(ISERROR(1/VLOOKUP($B409,'Justerad allokering'!$B$2:$AG$462,MATCH(S$2,'Justerad allokering'!$B$2:$AF$2,0),FALSE)),VLOOKUP($B409,'Allokerad kvv'!$B$2:$AV$468,MATCH(S$2,'Allokerad kvv'!$B$2:$AV$2,0),FALSE),VLOOKUP($B409,'Justerad allokering'!$B$2:$AG$462,MATCH(S$2,'Justerad allokering'!$B$2:$AF$2,0),FALSE))</f>
        <v>0</v>
      </c>
      <c r="T409" s="28">
        <f>IF(ISERROR(1/VLOOKUP($B409,'Justerad allokering'!$B$2:$AG$462,MATCH(T$2,'Justerad allokering'!$B$2:$AF$2,0),FALSE)),VLOOKUP($B409,'Allokerad kvv'!$B$2:$AV$468,MATCH(T$2,'Allokerad kvv'!$B$2:$AV$2,0),FALSE),VLOOKUP($B409,'Justerad allokering'!$B$2:$AG$462,MATCH(T$2,'Justerad allokering'!$B$2:$AF$2,0),FALSE))</f>
        <v>0</v>
      </c>
      <c r="U409" s="28">
        <f>IF(ISERROR(1/VLOOKUP($B409,'Justerad allokering'!$B$2:$AG$462,MATCH(U$2,'Justerad allokering'!$B$2:$AF$2,0),FALSE)),VLOOKUP($B409,'Allokerad kvv'!$B$2:$AV$468,MATCH(U$2,'Allokerad kvv'!$B$2:$AV$2,0),FALSE),VLOOKUP($B409,'Justerad allokering'!$B$2:$AG$462,MATCH(U$2,'Justerad allokering'!$B$2:$AF$2,0),FALSE))</f>
        <v>0</v>
      </c>
      <c r="V409" s="28">
        <f>IF(ISERROR(1/VLOOKUP($B409,'Justerad allokering'!$B$2:$AG$462,MATCH(V$2,'Justerad allokering'!$B$2:$AF$2,0),FALSE)),VLOOKUP($B409,'Allokerad kvv'!$B$2:$AV$468,MATCH(V$2,'Allokerad kvv'!$B$2:$AV$2,0),FALSE),VLOOKUP($B409,'Justerad allokering'!$B$2:$AG$462,MATCH(V$2,'Justerad allokering'!$B$2:$AF$2,0),FALSE))</f>
        <v>0</v>
      </c>
      <c r="W409" s="28">
        <f>IF(ISERROR(1/VLOOKUP($B409,'Justerad allokering'!$B$2:$AG$462,MATCH(W$2,'Justerad allokering'!$B$2:$AF$2,0),FALSE)),VLOOKUP($B409,'Allokerad kvv'!$B$2:$AV$468,MATCH(W$2,'Allokerad kvv'!$B$2:$AV$2,0),FALSE),VLOOKUP($B409,'Justerad allokering'!$B$2:$AG$462,MATCH(W$2,'Justerad allokering'!$B$2:$AF$2,0),FALSE))</f>
        <v>0</v>
      </c>
      <c r="X409" s="28">
        <f>IF(ISERROR(1/VLOOKUP($B409,'Justerad allokering'!$B$2:$AG$462,MATCH(X$2,'Justerad allokering'!$B$2:$AF$2,0),FALSE)),VLOOKUP($B409,'Allokerad kvv'!$B$2:$AV$468,MATCH(X$2,'Allokerad kvv'!$B$2:$AV$2,0),FALSE),VLOOKUP($B409,'Justerad allokering'!$B$2:$AG$462,MATCH(X$2,'Justerad allokering'!$B$2:$AF$2,0),FALSE))</f>
        <v>0</v>
      </c>
      <c r="Y409" s="28">
        <f>IF(ISERROR(1/VLOOKUP($B409,'Justerad allokering'!$B$2:$AG$462,MATCH(Y$2,'Justerad allokering'!$B$2:$AF$2,0),FALSE)),VLOOKUP($B409,'Allokerad kvv'!$B$2:$AV$468,MATCH(Y$2,'Allokerad kvv'!$B$2:$AV$2,0),FALSE),VLOOKUP($B409,'Justerad allokering'!$B$2:$AG$462,MATCH(Y$2,'Justerad allokering'!$B$2:$AF$2,0),FALSE))</f>
        <v>0</v>
      </c>
      <c r="Z409" s="28">
        <f>IF(ISERROR(1/VLOOKUP($B409,'Justerad allokering'!$B$2:$AG$462,MATCH(Z$2,'Justerad allokering'!$B$2:$AF$2,0),FALSE)),VLOOKUP($B409,'Allokerad kvv'!$B$2:$AV$468,MATCH(Z$2,'Allokerad kvv'!$B$2:$AV$2,0),FALSE),VLOOKUP($B409,'Justerad allokering'!$B$2:$AG$462,MATCH(Z$2,'Justerad allokering'!$B$2:$AF$2,0),FALSE))</f>
        <v>0</v>
      </c>
      <c r="AA409" s="28"/>
      <c r="AB409" s="28"/>
      <c r="AE409">
        <f t="shared" si="18"/>
        <v>0</v>
      </c>
      <c r="AG409">
        <f t="shared" si="19"/>
        <v>0</v>
      </c>
      <c r="AH409">
        <f t="shared" si="20"/>
        <v>0</v>
      </c>
      <c r="AI409" s="55" t="str">
        <f>IF(AH409=0,"",AH409/VLOOKUP(B409,Kraftvärmeprod!$B$1:$BC$480,MATCH("Summa tillförd energi exklusive rökgaskondensering",Kraftvärmeprod!$B$1:$BC$1,0),FALSE))</f>
        <v/>
      </c>
    </row>
    <row r="410" spans="1:35" x14ac:dyDescent="0.25">
      <c r="A410" s="28" t="s">
        <v>546</v>
      </c>
      <c r="B410" s="28" t="s">
        <v>549</v>
      </c>
      <c r="C410" s="28">
        <f>IF(ISERROR(1/VLOOKUP($B410,'Justerad allokering'!$B$2:$AG$462,MATCH(C$2,'Justerad allokering'!$B$2:$AF$2,0),FALSE)),VLOOKUP($B410,'Allokerad kvv'!$B$2:$AV$468,MATCH(C$2,'Allokerad kvv'!$B$2:$AV$2,0),FALSE),VLOOKUP($B410,'Justerad allokering'!$B$2:$AG$462,MATCH(C$2,'Justerad allokering'!$B$2:$AF$2,0),FALSE))</f>
        <v>0</v>
      </c>
      <c r="D410" s="28">
        <f>IF(ISERROR(1/VLOOKUP($B410,'Justerad allokering'!$B$2:$AG$462,MATCH(D$2,'Justerad allokering'!$B$2:$AF$2,0),FALSE)),VLOOKUP($B410,'Allokerad kvv'!$B$2:$AV$468,MATCH(D$2,'Allokerad kvv'!$B$2:$AV$2,0),FALSE),VLOOKUP($B410,'Justerad allokering'!$B$2:$AG$462,MATCH(D$2,'Justerad allokering'!$B$2:$AF$2,0),FALSE))</f>
        <v>0</v>
      </c>
      <c r="E410" s="28">
        <f>IF(ISERROR(1/VLOOKUP($B410,'Justerad allokering'!$B$2:$AG$462,MATCH(E$2,'Justerad allokering'!$B$2:$AF$2,0),FALSE)),VLOOKUP($B410,'Allokerad kvv'!$B$2:$AV$468,MATCH(E$2,'Allokerad kvv'!$B$2:$AV$2,0),FALSE),VLOOKUP($B410,'Justerad allokering'!$B$2:$AG$462,MATCH(E$2,'Justerad allokering'!$B$2:$AF$2,0),FALSE))</f>
        <v>0</v>
      </c>
      <c r="F410" s="28">
        <f>IF(ISERROR(1/VLOOKUP($B410,'Justerad allokering'!$B$2:$AG$462,MATCH(F$2,'Justerad allokering'!$B$2:$AF$2,0),FALSE)),VLOOKUP($B410,'Allokerad kvv'!$B$2:$AV$468,MATCH(F$2,'Allokerad kvv'!$B$2:$AV$2,0),FALSE),VLOOKUP($B410,'Justerad allokering'!$B$2:$AG$462,MATCH(F$2,'Justerad allokering'!$B$2:$AF$2,0),FALSE))</f>
        <v>0</v>
      </c>
      <c r="G410" s="28">
        <f>IF(ISERROR(1/VLOOKUP($B410,'Justerad allokering'!$B$2:$AG$462,MATCH(G$2,'Justerad allokering'!$B$2:$AF$2,0),FALSE)),VLOOKUP($B410,'Allokerad kvv'!$B$2:$AV$468,MATCH(G$2,'Allokerad kvv'!$B$2:$AV$2,0),FALSE),VLOOKUP($B410,'Justerad allokering'!$B$2:$AG$462,MATCH(G$2,'Justerad allokering'!$B$2:$AF$2,0),FALSE))</f>
        <v>0</v>
      </c>
      <c r="H410" s="28">
        <f>IF(ISERROR(1/VLOOKUP($B410,'Justerad allokering'!$B$2:$AG$462,MATCH(H$2,'Justerad allokering'!$B$2:$AF$2,0),FALSE)),VLOOKUP($B410,'Allokerad kvv'!$B$2:$AV$468,MATCH(H$2,'Allokerad kvv'!$B$2:$AV$2,0),FALSE),VLOOKUP($B410,'Justerad allokering'!$B$2:$AG$462,MATCH(H$2,'Justerad allokering'!$B$2:$AF$2,0),FALSE))</f>
        <v>0</v>
      </c>
      <c r="I410" s="28">
        <f>IF(ISERROR(1/VLOOKUP($B410,'Justerad allokering'!$B$2:$AG$462,MATCH(I$2,'Justerad allokering'!$B$2:$AF$2,0),FALSE)),VLOOKUP($B410,'Allokerad kvv'!$B$2:$AV$468,MATCH(I$2,'Allokerad kvv'!$B$2:$AV$2,0),FALSE),VLOOKUP($B410,'Justerad allokering'!$B$2:$AG$462,MATCH(I$2,'Justerad allokering'!$B$2:$AF$2,0),FALSE))</f>
        <v>0</v>
      </c>
      <c r="J410" s="28">
        <f>IF(ISERROR(1/VLOOKUP($B410,'Justerad allokering'!$B$2:$AG$462,MATCH(J$2,'Justerad allokering'!$B$2:$AF$2,0),FALSE)),VLOOKUP($B410,'Allokerad kvv'!$B$2:$AV$468,MATCH(J$2,'Allokerad kvv'!$B$2:$AV$2,0),FALSE),VLOOKUP($B410,'Justerad allokering'!$B$2:$AG$462,MATCH(J$2,'Justerad allokering'!$B$2:$AF$2,0),FALSE))</f>
        <v>0</v>
      </c>
      <c r="K410" s="28">
        <f>IF(ISERROR(1/VLOOKUP($B410,'Justerad allokering'!$B$2:$AG$462,MATCH(K$2,'Justerad allokering'!$B$2:$AF$2,0),FALSE)),VLOOKUP($B410,'Allokerad kvv'!$B$2:$AV$468,MATCH(K$2,'Allokerad kvv'!$B$2:$AV$2,0),FALSE),VLOOKUP($B410,'Justerad allokering'!$B$2:$AG$462,MATCH(K$2,'Justerad allokering'!$B$2:$AF$2,0),FALSE))</f>
        <v>0</v>
      </c>
      <c r="L410" s="28">
        <f>IF(ISERROR(1/VLOOKUP($B410,'Justerad allokering'!$B$2:$AG$462,MATCH(L$2,'Justerad allokering'!$B$2:$AF$2,0),FALSE)),VLOOKUP($B410,'Allokerad kvv'!$B$2:$AV$468,MATCH(L$2,'Allokerad kvv'!$B$2:$AV$2,0),FALSE),VLOOKUP($B410,'Justerad allokering'!$B$2:$AG$462,MATCH(L$2,'Justerad allokering'!$B$2:$AF$2,0),FALSE))</f>
        <v>0</v>
      </c>
      <c r="M410" s="28">
        <f>IF(ISERROR(1/VLOOKUP($B410,'Justerad allokering'!$B$2:$AG$462,MATCH(M$2,'Justerad allokering'!$B$2:$AF$2,0),FALSE)),VLOOKUP($B410,'Allokerad kvv'!$B$2:$AV$468,MATCH(M$2,'Allokerad kvv'!$B$2:$AV$2,0),FALSE),VLOOKUP($B410,'Justerad allokering'!$B$2:$AG$462,MATCH(M$2,'Justerad allokering'!$B$2:$AF$2,0),FALSE))</f>
        <v>0</v>
      </c>
      <c r="N410" s="28">
        <f>IF(ISERROR(1/VLOOKUP($B410,'Justerad allokering'!$B$2:$AG$462,MATCH(N$2,'Justerad allokering'!$B$2:$AF$2,0),FALSE)),VLOOKUP($B410,'Allokerad kvv'!$B$2:$AV$468,MATCH(N$2,'Allokerad kvv'!$B$2:$AV$2,0),FALSE),VLOOKUP($B410,'Justerad allokering'!$B$2:$AG$462,MATCH(N$2,'Justerad allokering'!$B$2:$AF$2,0),FALSE))</f>
        <v>0</v>
      </c>
      <c r="O410" s="28">
        <f>IF(ISERROR(1/VLOOKUP($B410,'Justerad allokering'!$B$2:$AG$462,MATCH(O$2,'Justerad allokering'!$B$2:$AF$2,0),FALSE)),VLOOKUP($B410,'Allokerad kvv'!$B$2:$AV$468,MATCH(O$2,'Allokerad kvv'!$B$2:$AV$2,0),FALSE),VLOOKUP($B410,'Justerad allokering'!$B$2:$AG$462,MATCH(O$2,'Justerad allokering'!$B$2:$AF$2,0),FALSE))</f>
        <v>0</v>
      </c>
      <c r="P410" s="28">
        <f>IF(ISERROR(1/VLOOKUP($B410,'Justerad allokering'!$B$2:$AG$462,MATCH(P$2,'Justerad allokering'!$B$2:$AF$2,0),FALSE)),VLOOKUP($B410,'Allokerad kvv'!$B$2:$AV$468,MATCH(P$2,'Allokerad kvv'!$B$2:$AV$2,0),FALSE),VLOOKUP($B410,'Justerad allokering'!$B$2:$AG$462,MATCH(P$2,'Justerad allokering'!$B$2:$AF$2,0),FALSE))</f>
        <v>0</v>
      </c>
      <c r="Q410" s="28">
        <f>IF(ISERROR(1/VLOOKUP($B410,'Justerad allokering'!$B$2:$AG$462,MATCH(Q$2,'Justerad allokering'!$B$2:$AF$2,0),FALSE)),VLOOKUP($B410,'Allokerad kvv'!$B$2:$AV$468,MATCH(Q$2,'Allokerad kvv'!$B$2:$AV$2,0),FALSE),VLOOKUP($B410,'Justerad allokering'!$B$2:$AG$462,MATCH(Q$2,'Justerad allokering'!$B$2:$AF$2,0),FALSE))</f>
        <v>0</v>
      </c>
      <c r="R410" s="28">
        <f>IF(ISERROR(1/VLOOKUP($B410,'Justerad allokering'!$B$2:$AG$462,MATCH(R$2,'Justerad allokering'!$B$2:$AF$2,0),FALSE)),VLOOKUP($B410,'Allokerad kvv'!$B$2:$AV$468,MATCH(R$2,'Allokerad kvv'!$B$2:$AV$2,0),FALSE),VLOOKUP($B410,'Justerad allokering'!$B$2:$AG$462,MATCH(R$2,'Justerad allokering'!$B$2:$AF$2,0),FALSE))</f>
        <v>0</v>
      </c>
      <c r="S410" s="28">
        <f>IF(ISERROR(1/VLOOKUP($B410,'Justerad allokering'!$B$2:$AG$462,MATCH(S$2,'Justerad allokering'!$B$2:$AF$2,0),FALSE)),VLOOKUP($B410,'Allokerad kvv'!$B$2:$AV$468,MATCH(S$2,'Allokerad kvv'!$B$2:$AV$2,0),FALSE),VLOOKUP($B410,'Justerad allokering'!$B$2:$AG$462,MATCH(S$2,'Justerad allokering'!$B$2:$AF$2,0),FALSE))</f>
        <v>0</v>
      </c>
      <c r="T410" s="28">
        <f>IF(ISERROR(1/VLOOKUP($B410,'Justerad allokering'!$B$2:$AG$462,MATCH(T$2,'Justerad allokering'!$B$2:$AF$2,0),FALSE)),VLOOKUP($B410,'Allokerad kvv'!$B$2:$AV$468,MATCH(T$2,'Allokerad kvv'!$B$2:$AV$2,0),FALSE),VLOOKUP($B410,'Justerad allokering'!$B$2:$AG$462,MATCH(T$2,'Justerad allokering'!$B$2:$AF$2,0),FALSE))</f>
        <v>0</v>
      </c>
      <c r="U410" s="28">
        <f>IF(ISERROR(1/VLOOKUP($B410,'Justerad allokering'!$B$2:$AG$462,MATCH(U$2,'Justerad allokering'!$B$2:$AF$2,0),FALSE)),VLOOKUP($B410,'Allokerad kvv'!$B$2:$AV$468,MATCH(U$2,'Allokerad kvv'!$B$2:$AV$2,0),FALSE),VLOOKUP($B410,'Justerad allokering'!$B$2:$AG$462,MATCH(U$2,'Justerad allokering'!$B$2:$AF$2,0),FALSE))</f>
        <v>0</v>
      </c>
      <c r="V410" s="28">
        <f>IF(ISERROR(1/VLOOKUP($B410,'Justerad allokering'!$B$2:$AG$462,MATCH(V$2,'Justerad allokering'!$B$2:$AF$2,0),FALSE)),VLOOKUP($B410,'Allokerad kvv'!$B$2:$AV$468,MATCH(V$2,'Allokerad kvv'!$B$2:$AV$2,0),FALSE),VLOOKUP($B410,'Justerad allokering'!$B$2:$AG$462,MATCH(V$2,'Justerad allokering'!$B$2:$AF$2,0),FALSE))</f>
        <v>0</v>
      </c>
      <c r="W410" s="28">
        <f>IF(ISERROR(1/VLOOKUP($B410,'Justerad allokering'!$B$2:$AG$462,MATCH(W$2,'Justerad allokering'!$B$2:$AF$2,0),FALSE)),VLOOKUP($B410,'Allokerad kvv'!$B$2:$AV$468,MATCH(W$2,'Allokerad kvv'!$B$2:$AV$2,0),FALSE),VLOOKUP($B410,'Justerad allokering'!$B$2:$AG$462,MATCH(W$2,'Justerad allokering'!$B$2:$AF$2,0),FALSE))</f>
        <v>0</v>
      </c>
      <c r="X410" s="28">
        <f>IF(ISERROR(1/VLOOKUP($B410,'Justerad allokering'!$B$2:$AG$462,MATCH(X$2,'Justerad allokering'!$B$2:$AF$2,0),FALSE)),VLOOKUP($B410,'Allokerad kvv'!$B$2:$AV$468,MATCH(X$2,'Allokerad kvv'!$B$2:$AV$2,0),FALSE),VLOOKUP($B410,'Justerad allokering'!$B$2:$AG$462,MATCH(X$2,'Justerad allokering'!$B$2:$AF$2,0),FALSE))</f>
        <v>0</v>
      </c>
      <c r="Y410" s="28">
        <f>IF(ISERROR(1/VLOOKUP($B410,'Justerad allokering'!$B$2:$AG$462,MATCH(Y$2,'Justerad allokering'!$B$2:$AF$2,0),FALSE)),VLOOKUP($B410,'Allokerad kvv'!$B$2:$AV$468,MATCH(Y$2,'Allokerad kvv'!$B$2:$AV$2,0),FALSE),VLOOKUP($B410,'Justerad allokering'!$B$2:$AG$462,MATCH(Y$2,'Justerad allokering'!$B$2:$AF$2,0),FALSE))</f>
        <v>0</v>
      </c>
      <c r="Z410" s="28">
        <f>IF(ISERROR(1/VLOOKUP($B410,'Justerad allokering'!$B$2:$AG$462,MATCH(Z$2,'Justerad allokering'!$B$2:$AF$2,0),FALSE)),VLOOKUP($B410,'Allokerad kvv'!$B$2:$AV$468,MATCH(Z$2,'Allokerad kvv'!$B$2:$AV$2,0),FALSE),VLOOKUP($B410,'Justerad allokering'!$B$2:$AG$462,MATCH(Z$2,'Justerad allokering'!$B$2:$AF$2,0),FALSE))</f>
        <v>0</v>
      </c>
      <c r="AA410" s="28"/>
      <c r="AB410" s="28"/>
      <c r="AE410">
        <f t="shared" si="18"/>
        <v>0</v>
      </c>
      <c r="AG410">
        <f t="shared" si="19"/>
        <v>0</v>
      </c>
      <c r="AH410">
        <f t="shared" si="20"/>
        <v>0</v>
      </c>
      <c r="AI410" s="55" t="str">
        <f>IF(AH410=0,"",AH410/VLOOKUP(B410,Kraftvärmeprod!$B$1:$BC$480,MATCH("Summa tillförd energi exklusive rökgaskondensering",Kraftvärmeprod!$B$1:$BC$1,0),FALSE))</f>
        <v/>
      </c>
    </row>
    <row r="411" spans="1:35" x14ac:dyDescent="0.25">
      <c r="A411" s="28" t="s">
        <v>550</v>
      </c>
      <c r="B411" s="28" t="s">
        <v>551</v>
      </c>
      <c r="C411" s="28">
        <f>IF(ISERROR(1/VLOOKUP($B411,'Justerad allokering'!$B$2:$AG$462,MATCH(C$2,'Justerad allokering'!$B$2:$AF$2,0),FALSE)),VLOOKUP($B411,'Allokerad kvv'!$B$2:$AV$468,MATCH(C$2,'Allokerad kvv'!$B$2:$AV$2,0),FALSE),VLOOKUP($B411,'Justerad allokering'!$B$2:$AG$462,MATCH(C$2,'Justerad allokering'!$B$2:$AF$2,0),FALSE))</f>
        <v>0</v>
      </c>
      <c r="D411" s="28">
        <f>IF(ISERROR(1/VLOOKUP($B411,'Justerad allokering'!$B$2:$AG$462,MATCH(D$2,'Justerad allokering'!$B$2:$AF$2,0),FALSE)),VLOOKUP($B411,'Allokerad kvv'!$B$2:$AV$468,MATCH(D$2,'Allokerad kvv'!$B$2:$AV$2,0),FALSE),VLOOKUP($B411,'Justerad allokering'!$B$2:$AG$462,MATCH(D$2,'Justerad allokering'!$B$2:$AF$2,0),FALSE))</f>
        <v>0</v>
      </c>
      <c r="E411" s="28">
        <f>IF(ISERROR(1/VLOOKUP($B411,'Justerad allokering'!$B$2:$AG$462,MATCH(E$2,'Justerad allokering'!$B$2:$AF$2,0),FALSE)),VLOOKUP($B411,'Allokerad kvv'!$B$2:$AV$468,MATCH(E$2,'Allokerad kvv'!$B$2:$AV$2,0),FALSE),VLOOKUP($B411,'Justerad allokering'!$B$2:$AG$462,MATCH(E$2,'Justerad allokering'!$B$2:$AF$2,0),FALSE))</f>
        <v>0</v>
      </c>
      <c r="F411" s="28">
        <f>IF(ISERROR(1/VLOOKUP($B411,'Justerad allokering'!$B$2:$AG$462,MATCH(F$2,'Justerad allokering'!$B$2:$AF$2,0),FALSE)),VLOOKUP($B411,'Allokerad kvv'!$B$2:$AV$468,MATCH(F$2,'Allokerad kvv'!$B$2:$AV$2,0),FALSE),VLOOKUP($B411,'Justerad allokering'!$B$2:$AG$462,MATCH(F$2,'Justerad allokering'!$B$2:$AF$2,0),FALSE))</f>
        <v>0</v>
      </c>
      <c r="G411" s="28">
        <f>IF(ISERROR(1/VLOOKUP($B411,'Justerad allokering'!$B$2:$AG$462,MATCH(G$2,'Justerad allokering'!$B$2:$AF$2,0),FALSE)),VLOOKUP($B411,'Allokerad kvv'!$B$2:$AV$468,MATCH(G$2,'Allokerad kvv'!$B$2:$AV$2,0),FALSE),VLOOKUP($B411,'Justerad allokering'!$B$2:$AG$462,MATCH(G$2,'Justerad allokering'!$B$2:$AF$2,0),FALSE))</f>
        <v>0</v>
      </c>
      <c r="H411" s="28">
        <f>IF(ISERROR(1/VLOOKUP($B411,'Justerad allokering'!$B$2:$AG$462,MATCH(H$2,'Justerad allokering'!$B$2:$AF$2,0),FALSE)),VLOOKUP($B411,'Allokerad kvv'!$B$2:$AV$468,MATCH(H$2,'Allokerad kvv'!$B$2:$AV$2,0),FALSE),VLOOKUP($B411,'Justerad allokering'!$B$2:$AG$462,MATCH(H$2,'Justerad allokering'!$B$2:$AF$2,0),FALSE))</f>
        <v>0</v>
      </c>
      <c r="I411" s="28">
        <f>IF(ISERROR(1/VLOOKUP($B411,'Justerad allokering'!$B$2:$AG$462,MATCH(I$2,'Justerad allokering'!$B$2:$AF$2,0),FALSE)),VLOOKUP($B411,'Allokerad kvv'!$B$2:$AV$468,MATCH(I$2,'Allokerad kvv'!$B$2:$AV$2,0),FALSE),VLOOKUP($B411,'Justerad allokering'!$B$2:$AG$462,MATCH(I$2,'Justerad allokering'!$B$2:$AF$2,0),FALSE))</f>
        <v>0</v>
      </c>
      <c r="J411" s="28">
        <f>IF(ISERROR(1/VLOOKUP($B411,'Justerad allokering'!$B$2:$AG$462,MATCH(J$2,'Justerad allokering'!$B$2:$AF$2,0),FALSE)),VLOOKUP($B411,'Allokerad kvv'!$B$2:$AV$468,MATCH(J$2,'Allokerad kvv'!$B$2:$AV$2,0),FALSE),VLOOKUP($B411,'Justerad allokering'!$B$2:$AG$462,MATCH(J$2,'Justerad allokering'!$B$2:$AF$2,0),FALSE))</f>
        <v>0</v>
      </c>
      <c r="K411" s="28">
        <f>IF(ISERROR(1/VLOOKUP($B411,'Justerad allokering'!$B$2:$AG$462,MATCH(K$2,'Justerad allokering'!$B$2:$AF$2,0),FALSE)),VLOOKUP($B411,'Allokerad kvv'!$B$2:$AV$468,MATCH(K$2,'Allokerad kvv'!$B$2:$AV$2,0),FALSE),VLOOKUP($B411,'Justerad allokering'!$B$2:$AG$462,MATCH(K$2,'Justerad allokering'!$B$2:$AF$2,0),FALSE))</f>
        <v>0</v>
      </c>
      <c r="L411" s="28">
        <f>IF(ISERROR(1/VLOOKUP($B411,'Justerad allokering'!$B$2:$AG$462,MATCH(L$2,'Justerad allokering'!$B$2:$AF$2,0),FALSE)),VLOOKUP($B411,'Allokerad kvv'!$B$2:$AV$468,MATCH(L$2,'Allokerad kvv'!$B$2:$AV$2,0),FALSE),VLOOKUP($B411,'Justerad allokering'!$B$2:$AG$462,MATCH(L$2,'Justerad allokering'!$B$2:$AF$2,0),FALSE))</f>
        <v>0</v>
      </c>
      <c r="M411" s="28">
        <f>IF(ISERROR(1/VLOOKUP($B411,'Justerad allokering'!$B$2:$AG$462,MATCH(M$2,'Justerad allokering'!$B$2:$AF$2,0),FALSE)),VLOOKUP($B411,'Allokerad kvv'!$B$2:$AV$468,MATCH(M$2,'Allokerad kvv'!$B$2:$AV$2,0),FALSE),VLOOKUP($B411,'Justerad allokering'!$B$2:$AG$462,MATCH(M$2,'Justerad allokering'!$B$2:$AF$2,0),FALSE))</f>
        <v>0</v>
      </c>
      <c r="N411" s="28">
        <f>IF(ISERROR(1/VLOOKUP($B411,'Justerad allokering'!$B$2:$AG$462,MATCH(N$2,'Justerad allokering'!$B$2:$AF$2,0),FALSE)),VLOOKUP($B411,'Allokerad kvv'!$B$2:$AV$468,MATCH(N$2,'Allokerad kvv'!$B$2:$AV$2,0),FALSE),VLOOKUP($B411,'Justerad allokering'!$B$2:$AG$462,MATCH(N$2,'Justerad allokering'!$B$2:$AF$2,0),FALSE))</f>
        <v>0</v>
      </c>
      <c r="O411" s="28">
        <f>IF(ISERROR(1/VLOOKUP($B411,'Justerad allokering'!$B$2:$AG$462,MATCH(O$2,'Justerad allokering'!$B$2:$AF$2,0),FALSE)),VLOOKUP($B411,'Allokerad kvv'!$B$2:$AV$468,MATCH(O$2,'Allokerad kvv'!$B$2:$AV$2,0),FALSE),VLOOKUP($B411,'Justerad allokering'!$B$2:$AG$462,MATCH(O$2,'Justerad allokering'!$B$2:$AF$2,0),FALSE))</f>
        <v>0</v>
      </c>
      <c r="P411" s="28">
        <f>IF(ISERROR(1/VLOOKUP($B411,'Justerad allokering'!$B$2:$AG$462,MATCH(P$2,'Justerad allokering'!$B$2:$AF$2,0),FALSE)),VLOOKUP($B411,'Allokerad kvv'!$B$2:$AV$468,MATCH(P$2,'Allokerad kvv'!$B$2:$AV$2,0),FALSE),VLOOKUP($B411,'Justerad allokering'!$B$2:$AG$462,MATCH(P$2,'Justerad allokering'!$B$2:$AF$2,0),FALSE))</f>
        <v>0</v>
      </c>
      <c r="Q411" s="28">
        <f>IF(ISERROR(1/VLOOKUP($B411,'Justerad allokering'!$B$2:$AG$462,MATCH(Q$2,'Justerad allokering'!$B$2:$AF$2,0),FALSE)),VLOOKUP($B411,'Allokerad kvv'!$B$2:$AV$468,MATCH(Q$2,'Allokerad kvv'!$B$2:$AV$2,0),FALSE),VLOOKUP($B411,'Justerad allokering'!$B$2:$AG$462,MATCH(Q$2,'Justerad allokering'!$B$2:$AF$2,0),FALSE))</f>
        <v>0</v>
      </c>
      <c r="R411" s="28">
        <f>IF(ISERROR(1/VLOOKUP($B411,'Justerad allokering'!$B$2:$AG$462,MATCH(R$2,'Justerad allokering'!$B$2:$AF$2,0),FALSE)),VLOOKUP($B411,'Allokerad kvv'!$B$2:$AV$468,MATCH(R$2,'Allokerad kvv'!$B$2:$AV$2,0),FALSE),VLOOKUP($B411,'Justerad allokering'!$B$2:$AG$462,MATCH(R$2,'Justerad allokering'!$B$2:$AF$2,0),FALSE))</f>
        <v>0</v>
      </c>
      <c r="S411" s="28">
        <f>IF(ISERROR(1/VLOOKUP($B411,'Justerad allokering'!$B$2:$AG$462,MATCH(S$2,'Justerad allokering'!$B$2:$AF$2,0),FALSE)),VLOOKUP($B411,'Allokerad kvv'!$B$2:$AV$468,MATCH(S$2,'Allokerad kvv'!$B$2:$AV$2,0),FALSE),VLOOKUP($B411,'Justerad allokering'!$B$2:$AG$462,MATCH(S$2,'Justerad allokering'!$B$2:$AF$2,0),FALSE))</f>
        <v>0</v>
      </c>
      <c r="T411" s="28">
        <f>IF(ISERROR(1/VLOOKUP($B411,'Justerad allokering'!$B$2:$AG$462,MATCH(T$2,'Justerad allokering'!$B$2:$AF$2,0),FALSE)),VLOOKUP($B411,'Allokerad kvv'!$B$2:$AV$468,MATCH(T$2,'Allokerad kvv'!$B$2:$AV$2,0),FALSE),VLOOKUP($B411,'Justerad allokering'!$B$2:$AG$462,MATCH(T$2,'Justerad allokering'!$B$2:$AF$2,0),FALSE))</f>
        <v>0</v>
      </c>
      <c r="U411" s="28">
        <f>IF(ISERROR(1/VLOOKUP($B411,'Justerad allokering'!$B$2:$AG$462,MATCH(U$2,'Justerad allokering'!$B$2:$AF$2,0),FALSE)),VLOOKUP($B411,'Allokerad kvv'!$B$2:$AV$468,MATCH(U$2,'Allokerad kvv'!$B$2:$AV$2,0),FALSE),VLOOKUP($B411,'Justerad allokering'!$B$2:$AG$462,MATCH(U$2,'Justerad allokering'!$B$2:$AF$2,0),FALSE))</f>
        <v>0</v>
      </c>
      <c r="V411" s="28">
        <f>IF(ISERROR(1/VLOOKUP($B411,'Justerad allokering'!$B$2:$AG$462,MATCH(V$2,'Justerad allokering'!$B$2:$AF$2,0),FALSE)),VLOOKUP($B411,'Allokerad kvv'!$B$2:$AV$468,MATCH(V$2,'Allokerad kvv'!$B$2:$AV$2,0),FALSE),VLOOKUP($B411,'Justerad allokering'!$B$2:$AG$462,MATCH(V$2,'Justerad allokering'!$B$2:$AF$2,0),FALSE))</f>
        <v>0</v>
      </c>
      <c r="W411" s="28">
        <f>IF(ISERROR(1/VLOOKUP($B411,'Justerad allokering'!$B$2:$AG$462,MATCH(W$2,'Justerad allokering'!$B$2:$AF$2,0),FALSE)),VLOOKUP($B411,'Allokerad kvv'!$B$2:$AV$468,MATCH(W$2,'Allokerad kvv'!$B$2:$AV$2,0),FALSE),VLOOKUP($B411,'Justerad allokering'!$B$2:$AG$462,MATCH(W$2,'Justerad allokering'!$B$2:$AF$2,0),FALSE))</f>
        <v>0</v>
      </c>
      <c r="X411" s="28">
        <f>IF(ISERROR(1/VLOOKUP($B411,'Justerad allokering'!$B$2:$AG$462,MATCH(X$2,'Justerad allokering'!$B$2:$AF$2,0),FALSE)),VLOOKUP($B411,'Allokerad kvv'!$B$2:$AV$468,MATCH(X$2,'Allokerad kvv'!$B$2:$AV$2,0),FALSE),VLOOKUP($B411,'Justerad allokering'!$B$2:$AG$462,MATCH(X$2,'Justerad allokering'!$B$2:$AF$2,0),FALSE))</f>
        <v>0</v>
      </c>
      <c r="Y411" s="28">
        <f>IF(ISERROR(1/VLOOKUP($B411,'Justerad allokering'!$B$2:$AG$462,MATCH(Y$2,'Justerad allokering'!$B$2:$AF$2,0),FALSE)),VLOOKUP($B411,'Allokerad kvv'!$B$2:$AV$468,MATCH(Y$2,'Allokerad kvv'!$B$2:$AV$2,0),FALSE),VLOOKUP($B411,'Justerad allokering'!$B$2:$AG$462,MATCH(Y$2,'Justerad allokering'!$B$2:$AF$2,0),FALSE))</f>
        <v>0</v>
      </c>
      <c r="Z411" s="28">
        <f>IF(ISERROR(1/VLOOKUP($B411,'Justerad allokering'!$B$2:$AG$462,MATCH(Z$2,'Justerad allokering'!$B$2:$AF$2,0),FALSE)),VLOOKUP($B411,'Allokerad kvv'!$B$2:$AV$468,MATCH(Z$2,'Allokerad kvv'!$B$2:$AV$2,0),FALSE),VLOOKUP($B411,'Justerad allokering'!$B$2:$AG$462,MATCH(Z$2,'Justerad allokering'!$B$2:$AF$2,0),FALSE))</f>
        <v>0</v>
      </c>
      <c r="AA411" s="28"/>
      <c r="AB411" s="28"/>
      <c r="AE411">
        <f t="shared" si="18"/>
        <v>0</v>
      </c>
      <c r="AG411">
        <f t="shared" si="19"/>
        <v>0</v>
      </c>
      <c r="AH411">
        <f t="shared" si="20"/>
        <v>0</v>
      </c>
      <c r="AI411" s="55" t="str">
        <f>IF(AH411=0,"",AH411/VLOOKUP(B411,Kraftvärmeprod!$B$1:$BC$480,MATCH("Summa tillförd energi exklusive rökgaskondensering",Kraftvärmeprod!$B$1:$BC$1,0),FALSE))</f>
        <v/>
      </c>
    </row>
    <row r="412" spans="1:35" x14ac:dyDescent="0.25">
      <c r="A412" s="28" t="s">
        <v>550</v>
      </c>
      <c r="B412" s="28" t="s">
        <v>552</v>
      </c>
      <c r="C412" s="28">
        <f>IF(ISERROR(1/VLOOKUP($B412,'Justerad allokering'!$B$2:$AG$462,MATCH(C$2,'Justerad allokering'!$B$2:$AF$2,0),FALSE)),VLOOKUP($B412,'Allokerad kvv'!$B$2:$AV$468,MATCH(C$2,'Allokerad kvv'!$B$2:$AV$2,0),FALSE),VLOOKUP($B412,'Justerad allokering'!$B$2:$AG$462,MATCH(C$2,'Justerad allokering'!$B$2:$AF$2,0),FALSE))</f>
        <v>0</v>
      </c>
      <c r="D412" s="28">
        <f>IF(ISERROR(1/VLOOKUP($B412,'Justerad allokering'!$B$2:$AG$462,MATCH(D$2,'Justerad allokering'!$B$2:$AF$2,0),FALSE)),VLOOKUP($B412,'Allokerad kvv'!$B$2:$AV$468,MATCH(D$2,'Allokerad kvv'!$B$2:$AV$2,0),FALSE),VLOOKUP($B412,'Justerad allokering'!$B$2:$AG$462,MATCH(D$2,'Justerad allokering'!$B$2:$AF$2,0),FALSE))</f>
        <v>0</v>
      </c>
      <c r="E412" s="28">
        <f>IF(ISERROR(1/VLOOKUP($B412,'Justerad allokering'!$B$2:$AG$462,MATCH(E$2,'Justerad allokering'!$B$2:$AF$2,0),FALSE)),VLOOKUP($B412,'Allokerad kvv'!$B$2:$AV$468,MATCH(E$2,'Allokerad kvv'!$B$2:$AV$2,0),FALSE),VLOOKUP($B412,'Justerad allokering'!$B$2:$AG$462,MATCH(E$2,'Justerad allokering'!$B$2:$AF$2,0),FALSE))</f>
        <v>0</v>
      </c>
      <c r="F412" s="28">
        <f>IF(ISERROR(1/VLOOKUP($B412,'Justerad allokering'!$B$2:$AG$462,MATCH(F$2,'Justerad allokering'!$B$2:$AF$2,0),FALSE)),VLOOKUP($B412,'Allokerad kvv'!$B$2:$AV$468,MATCH(F$2,'Allokerad kvv'!$B$2:$AV$2,0),FALSE),VLOOKUP($B412,'Justerad allokering'!$B$2:$AG$462,MATCH(F$2,'Justerad allokering'!$B$2:$AF$2,0),FALSE))</f>
        <v>0</v>
      </c>
      <c r="G412" s="28">
        <f>IF(ISERROR(1/VLOOKUP($B412,'Justerad allokering'!$B$2:$AG$462,MATCH(G$2,'Justerad allokering'!$B$2:$AF$2,0),FALSE)),VLOOKUP($B412,'Allokerad kvv'!$B$2:$AV$468,MATCH(G$2,'Allokerad kvv'!$B$2:$AV$2,0),FALSE),VLOOKUP($B412,'Justerad allokering'!$B$2:$AG$462,MATCH(G$2,'Justerad allokering'!$B$2:$AF$2,0),FALSE))</f>
        <v>0</v>
      </c>
      <c r="H412" s="28">
        <f>IF(ISERROR(1/VLOOKUP($B412,'Justerad allokering'!$B$2:$AG$462,MATCH(H$2,'Justerad allokering'!$B$2:$AF$2,0),FALSE)),VLOOKUP($B412,'Allokerad kvv'!$B$2:$AV$468,MATCH(H$2,'Allokerad kvv'!$B$2:$AV$2,0),FALSE),VLOOKUP($B412,'Justerad allokering'!$B$2:$AG$462,MATCH(H$2,'Justerad allokering'!$B$2:$AF$2,0),FALSE))</f>
        <v>0</v>
      </c>
      <c r="I412" s="28">
        <f>IF(ISERROR(1/VLOOKUP($B412,'Justerad allokering'!$B$2:$AG$462,MATCH(I$2,'Justerad allokering'!$B$2:$AF$2,0),FALSE)),VLOOKUP($B412,'Allokerad kvv'!$B$2:$AV$468,MATCH(I$2,'Allokerad kvv'!$B$2:$AV$2,0),FALSE),VLOOKUP($B412,'Justerad allokering'!$B$2:$AG$462,MATCH(I$2,'Justerad allokering'!$B$2:$AF$2,0),FALSE))</f>
        <v>0</v>
      </c>
      <c r="J412" s="28">
        <f>IF(ISERROR(1/VLOOKUP($B412,'Justerad allokering'!$B$2:$AG$462,MATCH(J$2,'Justerad allokering'!$B$2:$AF$2,0),FALSE)),VLOOKUP($B412,'Allokerad kvv'!$B$2:$AV$468,MATCH(J$2,'Allokerad kvv'!$B$2:$AV$2,0),FALSE),VLOOKUP($B412,'Justerad allokering'!$B$2:$AG$462,MATCH(J$2,'Justerad allokering'!$B$2:$AF$2,0),FALSE))</f>
        <v>0</v>
      </c>
      <c r="K412" s="28">
        <f>IF(ISERROR(1/VLOOKUP($B412,'Justerad allokering'!$B$2:$AG$462,MATCH(K$2,'Justerad allokering'!$B$2:$AF$2,0),FALSE)),VLOOKUP($B412,'Allokerad kvv'!$B$2:$AV$468,MATCH(K$2,'Allokerad kvv'!$B$2:$AV$2,0),FALSE),VLOOKUP($B412,'Justerad allokering'!$B$2:$AG$462,MATCH(K$2,'Justerad allokering'!$B$2:$AF$2,0),FALSE))</f>
        <v>0</v>
      </c>
      <c r="L412" s="28">
        <f>IF(ISERROR(1/VLOOKUP($B412,'Justerad allokering'!$B$2:$AG$462,MATCH(L$2,'Justerad allokering'!$B$2:$AF$2,0),FALSE)),VLOOKUP($B412,'Allokerad kvv'!$B$2:$AV$468,MATCH(L$2,'Allokerad kvv'!$B$2:$AV$2,0),FALSE),VLOOKUP($B412,'Justerad allokering'!$B$2:$AG$462,MATCH(L$2,'Justerad allokering'!$B$2:$AF$2,0),FALSE))</f>
        <v>0</v>
      </c>
      <c r="M412" s="28">
        <f>IF(ISERROR(1/VLOOKUP($B412,'Justerad allokering'!$B$2:$AG$462,MATCH(M$2,'Justerad allokering'!$B$2:$AF$2,0),FALSE)),VLOOKUP($B412,'Allokerad kvv'!$B$2:$AV$468,MATCH(M$2,'Allokerad kvv'!$B$2:$AV$2,0),FALSE),VLOOKUP($B412,'Justerad allokering'!$B$2:$AG$462,MATCH(M$2,'Justerad allokering'!$B$2:$AF$2,0),FALSE))</f>
        <v>0</v>
      </c>
      <c r="N412" s="28">
        <f>IF(ISERROR(1/VLOOKUP($B412,'Justerad allokering'!$B$2:$AG$462,MATCH(N$2,'Justerad allokering'!$B$2:$AF$2,0),FALSE)),VLOOKUP($B412,'Allokerad kvv'!$B$2:$AV$468,MATCH(N$2,'Allokerad kvv'!$B$2:$AV$2,0),FALSE),VLOOKUP($B412,'Justerad allokering'!$B$2:$AG$462,MATCH(N$2,'Justerad allokering'!$B$2:$AF$2,0),FALSE))</f>
        <v>0</v>
      </c>
      <c r="O412" s="28">
        <f>IF(ISERROR(1/VLOOKUP($B412,'Justerad allokering'!$B$2:$AG$462,MATCH(O$2,'Justerad allokering'!$B$2:$AF$2,0),FALSE)),VLOOKUP($B412,'Allokerad kvv'!$B$2:$AV$468,MATCH(O$2,'Allokerad kvv'!$B$2:$AV$2,0),FALSE),VLOOKUP($B412,'Justerad allokering'!$B$2:$AG$462,MATCH(O$2,'Justerad allokering'!$B$2:$AF$2,0),FALSE))</f>
        <v>0</v>
      </c>
      <c r="P412" s="28">
        <f>IF(ISERROR(1/VLOOKUP($B412,'Justerad allokering'!$B$2:$AG$462,MATCH(P$2,'Justerad allokering'!$B$2:$AF$2,0),FALSE)),VLOOKUP($B412,'Allokerad kvv'!$B$2:$AV$468,MATCH(P$2,'Allokerad kvv'!$B$2:$AV$2,0),FALSE),VLOOKUP($B412,'Justerad allokering'!$B$2:$AG$462,MATCH(P$2,'Justerad allokering'!$B$2:$AF$2,0),FALSE))</f>
        <v>0</v>
      </c>
      <c r="Q412" s="28">
        <f>IF(ISERROR(1/VLOOKUP($B412,'Justerad allokering'!$B$2:$AG$462,MATCH(Q$2,'Justerad allokering'!$B$2:$AF$2,0),FALSE)),VLOOKUP($B412,'Allokerad kvv'!$B$2:$AV$468,MATCH(Q$2,'Allokerad kvv'!$B$2:$AV$2,0),FALSE),VLOOKUP($B412,'Justerad allokering'!$B$2:$AG$462,MATCH(Q$2,'Justerad allokering'!$B$2:$AF$2,0),FALSE))</f>
        <v>0</v>
      </c>
      <c r="R412" s="28">
        <f>IF(ISERROR(1/VLOOKUP($B412,'Justerad allokering'!$B$2:$AG$462,MATCH(R$2,'Justerad allokering'!$B$2:$AF$2,0),FALSE)),VLOOKUP($B412,'Allokerad kvv'!$B$2:$AV$468,MATCH(R$2,'Allokerad kvv'!$B$2:$AV$2,0),FALSE),VLOOKUP($B412,'Justerad allokering'!$B$2:$AG$462,MATCH(R$2,'Justerad allokering'!$B$2:$AF$2,0),FALSE))</f>
        <v>0</v>
      </c>
      <c r="S412" s="28">
        <f>IF(ISERROR(1/VLOOKUP($B412,'Justerad allokering'!$B$2:$AG$462,MATCH(S$2,'Justerad allokering'!$B$2:$AF$2,0),FALSE)),VLOOKUP($B412,'Allokerad kvv'!$B$2:$AV$468,MATCH(S$2,'Allokerad kvv'!$B$2:$AV$2,0),FALSE),VLOOKUP($B412,'Justerad allokering'!$B$2:$AG$462,MATCH(S$2,'Justerad allokering'!$B$2:$AF$2,0),FALSE))</f>
        <v>0</v>
      </c>
      <c r="T412" s="28">
        <f>IF(ISERROR(1/VLOOKUP($B412,'Justerad allokering'!$B$2:$AG$462,MATCH(T$2,'Justerad allokering'!$B$2:$AF$2,0),FALSE)),VLOOKUP($B412,'Allokerad kvv'!$B$2:$AV$468,MATCH(T$2,'Allokerad kvv'!$B$2:$AV$2,0),FALSE),VLOOKUP($B412,'Justerad allokering'!$B$2:$AG$462,MATCH(T$2,'Justerad allokering'!$B$2:$AF$2,0),FALSE))</f>
        <v>0</v>
      </c>
      <c r="U412" s="28">
        <f>IF(ISERROR(1/VLOOKUP($B412,'Justerad allokering'!$B$2:$AG$462,MATCH(U$2,'Justerad allokering'!$B$2:$AF$2,0),FALSE)),VLOOKUP($B412,'Allokerad kvv'!$B$2:$AV$468,MATCH(U$2,'Allokerad kvv'!$B$2:$AV$2,0),FALSE),VLOOKUP($B412,'Justerad allokering'!$B$2:$AG$462,MATCH(U$2,'Justerad allokering'!$B$2:$AF$2,0),FALSE))</f>
        <v>0</v>
      </c>
      <c r="V412" s="28">
        <f>IF(ISERROR(1/VLOOKUP($B412,'Justerad allokering'!$B$2:$AG$462,MATCH(V$2,'Justerad allokering'!$B$2:$AF$2,0),FALSE)),VLOOKUP($B412,'Allokerad kvv'!$B$2:$AV$468,MATCH(V$2,'Allokerad kvv'!$B$2:$AV$2,0),FALSE),VLOOKUP($B412,'Justerad allokering'!$B$2:$AG$462,MATCH(V$2,'Justerad allokering'!$B$2:$AF$2,0),FALSE))</f>
        <v>0</v>
      </c>
      <c r="W412" s="28">
        <f>IF(ISERROR(1/VLOOKUP($B412,'Justerad allokering'!$B$2:$AG$462,MATCH(W$2,'Justerad allokering'!$B$2:$AF$2,0),FALSE)),VLOOKUP($B412,'Allokerad kvv'!$B$2:$AV$468,MATCH(W$2,'Allokerad kvv'!$B$2:$AV$2,0),FALSE),VLOOKUP($B412,'Justerad allokering'!$B$2:$AG$462,MATCH(W$2,'Justerad allokering'!$B$2:$AF$2,0),FALSE))</f>
        <v>0</v>
      </c>
      <c r="X412" s="28">
        <f>IF(ISERROR(1/VLOOKUP($B412,'Justerad allokering'!$B$2:$AG$462,MATCH(X$2,'Justerad allokering'!$B$2:$AF$2,0),FALSE)),VLOOKUP($B412,'Allokerad kvv'!$B$2:$AV$468,MATCH(X$2,'Allokerad kvv'!$B$2:$AV$2,0),FALSE),VLOOKUP($B412,'Justerad allokering'!$B$2:$AG$462,MATCH(X$2,'Justerad allokering'!$B$2:$AF$2,0),FALSE))</f>
        <v>0</v>
      </c>
      <c r="Y412" s="28">
        <f>IF(ISERROR(1/VLOOKUP($B412,'Justerad allokering'!$B$2:$AG$462,MATCH(Y$2,'Justerad allokering'!$B$2:$AF$2,0),FALSE)),VLOOKUP($B412,'Allokerad kvv'!$B$2:$AV$468,MATCH(Y$2,'Allokerad kvv'!$B$2:$AV$2,0),FALSE),VLOOKUP($B412,'Justerad allokering'!$B$2:$AG$462,MATCH(Y$2,'Justerad allokering'!$B$2:$AF$2,0),FALSE))</f>
        <v>0</v>
      </c>
      <c r="Z412" s="28">
        <f>IF(ISERROR(1/VLOOKUP($B412,'Justerad allokering'!$B$2:$AG$462,MATCH(Z$2,'Justerad allokering'!$B$2:$AF$2,0),FALSE)),VLOOKUP($B412,'Allokerad kvv'!$B$2:$AV$468,MATCH(Z$2,'Allokerad kvv'!$B$2:$AV$2,0),FALSE),VLOOKUP($B412,'Justerad allokering'!$B$2:$AG$462,MATCH(Z$2,'Justerad allokering'!$B$2:$AF$2,0),FALSE))</f>
        <v>0</v>
      </c>
      <c r="AA412" s="28"/>
      <c r="AB412" s="28"/>
      <c r="AE412">
        <f t="shared" si="18"/>
        <v>0</v>
      </c>
      <c r="AG412">
        <f t="shared" si="19"/>
        <v>0</v>
      </c>
      <c r="AH412">
        <f t="shared" si="20"/>
        <v>0</v>
      </c>
      <c r="AI412" s="55" t="str">
        <f>IF(AH412=0,"",AH412/VLOOKUP(B412,Kraftvärmeprod!$B$1:$BC$480,MATCH("Summa tillförd energi exklusive rökgaskondensering",Kraftvärmeprod!$B$1:$BC$1,0),FALSE))</f>
        <v/>
      </c>
    </row>
    <row r="413" spans="1:35" x14ac:dyDescent="0.25">
      <c r="A413" s="28" t="s">
        <v>550</v>
      </c>
      <c r="B413" s="28" t="s">
        <v>553</v>
      </c>
      <c r="C413" s="28">
        <f>IF(ISERROR(1/VLOOKUP($B413,'Justerad allokering'!$B$2:$AG$462,MATCH(C$2,'Justerad allokering'!$B$2:$AF$2,0),FALSE)),VLOOKUP($B413,'Allokerad kvv'!$B$2:$AV$468,MATCH(C$2,'Allokerad kvv'!$B$2:$AV$2,0),FALSE),VLOOKUP($B413,'Justerad allokering'!$B$2:$AG$462,MATCH(C$2,'Justerad allokering'!$B$2:$AF$2,0),FALSE))</f>
        <v>0</v>
      </c>
      <c r="D413" s="28">
        <f>IF(ISERROR(1/VLOOKUP($B413,'Justerad allokering'!$B$2:$AG$462,MATCH(D$2,'Justerad allokering'!$B$2:$AF$2,0),FALSE)),VLOOKUP($B413,'Allokerad kvv'!$B$2:$AV$468,MATCH(D$2,'Allokerad kvv'!$B$2:$AV$2,0),FALSE),VLOOKUP($B413,'Justerad allokering'!$B$2:$AG$462,MATCH(D$2,'Justerad allokering'!$B$2:$AF$2,0),FALSE))</f>
        <v>0</v>
      </c>
      <c r="E413" s="28">
        <f>IF(ISERROR(1/VLOOKUP($B413,'Justerad allokering'!$B$2:$AG$462,MATCH(E$2,'Justerad allokering'!$B$2:$AF$2,0),FALSE)),VLOOKUP($B413,'Allokerad kvv'!$B$2:$AV$468,MATCH(E$2,'Allokerad kvv'!$B$2:$AV$2,0),FALSE),VLOOKUP($B413,'Justerad allokering'!$B$2:$AG$462,MATCH(E$2,'Justerad allokering'!$B$2:$AF$2,0),FALSE))</f>
        <v>0</v>
      </c>
      <c r="F413" s="28">
        <f>IF(ISERROR(1/VLOOKUP($B413,'Justerad allokering'!$B$2:$AG$462,MATCH(F$2,'Justerad allokering'!$B$2:$AF$2,0),FALSE)),VLOOKUP($B413,'Allokerad kvv'!$B$2:$AV$468,MATCH(F$2,'Allokerad kvv'!$B$2:$AV$2,0),FALSE),VLOOKUP($B413,'Justerad allokering'!$B$2:$AG$462,MATCH(F$2,'Justerad allokering'!$B$2:$AF$2,0),FALSE))</f>
        <v>0</v>
      </c>
      <c r="G413" s="28">
        <f>IF(ISERROR(1/VLOOKUP($B413,'Justerad allokering'!$B$2:$AG$462,MATCH(G$2,'Justerad allokering'!$B$2:$AF$2,0),FALSE)),VLOOKUP($B413,'Allokerad kvv'!$B$2:$AV$468,MATCH(G$2,'Allokerad kvv'!$B$2:$AV$2,0),FALSE),VLOOKUP($B413,'Justerad allokering'!$B$2:$AG$462,MATCH(G$2,'Justerad allokering'!$B$2:$AF$2,0),FALSE))</f>
        <v>0</v>
      </c>
      <c r="H413" s="28">
        <f>IF(ISERROR(1/VLOOKUP($B413,'Justerad allokering'!$B$2:$AG$462,MATCH(H$2,'Justerad allokering'!$B$2:$AF$2,0),FALSE)),VLOOKUP($B413,'Allokerad kvv'!$B$2:$AV$468,MATCH(H$2,'Allokerad kvv'!$B$2:$AV$2,0),FALSE),VLOOKUP($B413,'Justerad allokering'!$B$2:$AG$462,MATCH(H$2,'Justerad allokering'!$B$2:$AF$2,0),FALSE))</f>
        <v>0</v>
      </c>
      <c r="I413" s="28">
        <f>IF(ISERROR(1/VLOOKUP($B413,'Justerad allokering'!$B$2:$AG$462,MATCH(I$2,'Justerad allokering'!$B$2:$AF$2,0),FALSE)),VLOOKUP($B413,'Allokerad kvv'!$B$2:$AV$468,MATCH(I$2,'Allokerad kvv'!$B$2:$AV$2,0),FALSE),VLOOKUP($B413,'Justerad allokering'!$B$2:$AG$462,MATCH(I$2,'Justerad allokering'!$B$2:$AF$2,0),FALSE))</f>
        <v>0</v>
      </c>
      <c r="J413" s="28">
        <f>IF(ISERROR(1/VLOOKUP($B413,'Justerad allokering'!$B$2:$AG$462,MATCH(J$2,'Justerad allokering'!$B$2:$AF$2,0),FALSE)),VLOOKUP($B413,'Allokerad kvv'!$B$2:$AV$468,MATCH(J$2,'Allokerad kvv'!$B$2:$AV$2,0),FALSE),VLOOKUP($B413,'Justerad allokering'!$B$2:$AG$462,MATCH(J$2,'Justerad allokering'!$B$2:$AF$2,0),FALSE))</f>
        <v>0</v>
      </c>
      <c r="K413" s="28">
        <f>IF(ISERROR(1/VLOOKUP($B413,'Justerad allokering'!$B$2:$AG$462,MATCH(K$2,'Justerad allokering'!$B$2:$AF$2,0),FALSE)),VLOOKUP($B413,'Allokerad kvv'!$B$2:$AV$468,MATCH(K$2,'Allokerad kvv'!$B$2:$AV$2,0),FALSE),VLOOKUP($B413,'Justerad allokering'!$B$2:$AG$462,MATCH(K$2,'Justerad allokering'!$B$2:$AF$2,0),FALSE))</f>
        <v>0</v>
      </c>
      <c r="L413" s="28">
        <f>IF(ISERROR(1/VLOOKUP($B413,'Justerad allokering'!$B$2:$AG$462,MATCH(L$2,'Justerad allokering'!$B$2:$AF$2,0),FALSE)),VLOOKUP($B413,'Allokerad kvv'!$B$2:$AV$468,MATCH(L$2,'Allokerad kvv'!$B$2:$AV$2,0),FALSE),VLOOKUP($B413,'Justerad allokering'!$B$2:$AG$462,MATCH(L$2,'Justerad allokering'!$B$2:$AF$2,0),FALSE))</f>
        <v>0</v>
      </c>
      <c r="M413" s="28">
        <f>IF(ISERROR(1/VLOOKUP($B413,'Justerad allokering'!$B$2:$AG$462,MATCH(M$2,'Justerad allokering'!$B$2:$AF$2,0),FALSE)),VLOOKUP($B413,'Allokerad kvv'!$B$2:$AV$468,MATCH(M$2,'Allokerad kvv'!$B$2:$AV$2,0),FALSE),VLOOKUP($B413,'Justerad allokering'!$B$2:$AG$462,MATCH(M$2,'Justerad allokering'!$B$2:$AF$2,0),FALSE))</f>
        <v>0</v>
      </c>
      <c r="N413" s="28">
        <f>IF(ISERROR(1/VLOOKUP($B413,'Justerad allokering'!$B$2:$AG$462,MATCH(N$2,'Justerad allokering'!$B$2:$AF$2,0),FALSE)),VLOOKUP($B413,'Allokerad kvv'!$B$2:$AV$468,MATCH(N$2,'Allokerad kvv'!$B$2:$AV$2,0),FALSE),VLOOKUP($B413,'Justerad allokering'!$B$2:$AG$462,MATCH(N$2,'Justerad allokering'!$B$2:$AF$2,0),FALSE))</f>
        <v>0</v>
      </c>
      <c r="O413" s="28">
        <f>IF(ISERROR(1/VLOOKUP($B413,'Justerad allokering'!$B$2:$AG$462,MATCH(O$2,'Justerad allokering'!$B$2:$AF$2,0),FALSE)),VLOOKUP($B413,'Allokerad kvv'!$B$2:$AV$468,MATCH(O$2,'Allokerad kvv'!$B$2:$AV$2,0),FALSE),VLOOKUP($B413,'Justerad allokering'!$B$2:$AG$462,MATCH(O$2,'Justerad allokering'!$B$2:$AF$2,0),FALSE))</f>
        <v>0</v>
      </c>
      <c r="P413" s="28">
        <f>IF(ISERROR(1/VLOOKUP($B413,'Justerad allokering'!$B$2:$AG$462,MATCH(P$2,'Justerad allokering'!$B$2:$AF$2,0),FALSE)),VLOOKUP($B413,'Allokerad kvv'!$B$2:$AV$468,MATCH(P$2,'Allokerad kvv'!$B$2:$AV$2,0),FALSE),VLOOKUP($B413,'Justerad allokering'!$B$2:$AG$462,MATCH(P$2,'Justerad allokering'!$B$2:$AF$2,0),FALSE))</f>
        <v>0</v>
      </c>
      <c r="Q413" s="28">
        <f>IF(ISERROR(1/VLOOKUP($B413,'Justerad allokering'!$B$2:$AG$462,MATCH(Q$2,'Justerad allokering'!$B$2:$AF$2,0),FALSE)),VLOOKUP($B413,'Allokerad kvv'!$B$2:$AV$468,MATCH(Q$2,'Allokerad kvv'!$B$2:$AV$2,0),FALSE),VLOOKUP($B413,'Justerad allokering'!$B$2:$AG$462,MATCH(Q$2,'Justerad allokering'!$B$2:$AF$2,0),FALSE))</f>
        <v>0</v>
      </c>
      <c r="R413" s="28">
        <f>IF(ISERROR(1/VLOOKUP($B413,'Justerad allokering'!$B$2:$AG$462,MATCH(R$2,'Justerad allokering'!$B$2:$AF$2,0),FALSE)),VLOOKUP($B413,'Allokerad kvv'!$B$2:$AV$468,MATCH(R$2,'Allokerad kvv'!$B$2:$AV$2,0),FALSE),VLOOKUP($B413,'Justerad allokering'!$B$2:$AG$462,MATCH(R$2,'Justerad allokering'!$B$2:$AF$2,0),FALSE))</f>
        <v>0</v>
      </c>
      <c r="S413" s="28">
        <f>IF(ISERROR(1/VLOOKUP($B413,'Justerad allokering'!$B$2:$AG$462,MATCH(S$2,'Justerad allokering'!$B$2:$AF$2,0),FALSE)),VLOOKUP($B413,'Allokerad kvv'!$B$2:$AV$468,MATCH(S$2,'Allokerad kvv'!$B$2:$AV$2,0),FALSE),VLOOKUP($B413,'Justerad allokering'!$B$2:$AG$462,MATCH(S$2,'Justerad allokering'!$B$2:$AF$2,0),FALSE))</f>
        <v>0</v>
      </c>
      <c r="T413" s="28">
        <f>IF(ISERROR(1/VLOOKUP($B413,'Justerad allokering'!$B$2:$AG$462,MATCH(T$2,'Justerad allokering'!$B$2:$AF$2,0),FALSE)),VLOOKUP($B413,'Allokerad kvv'!$B$2:$AV$468,MATCH(T$2,'Allokerad kvv'!$B$2:$AV$2,0),FALSE),VLOOKUP($B413,'Justerad allokering'!$B$2:$AG$462,MATCH(T$2,'Justerad allokering'!$B$2:$AF$2,0),FALSE))</f>
        <v>0</v>
      </c>
      <c r="U413" s="28">
        <f>IF(ISERROR(1/VLOOKUP($B413,'Justerad allokering'!$B$2:$AG$462,MATCH(U$2,'Justerad allokering'!$B$2:$AF$2,0),FALSE)),VLOOKUP($B413,'Allokerad kvv'!$B$2:$AV$468,MATCH(U$2,'Allokerad kvv'!$B$2:$AV$2,0),FALSE),VLOOKUP($B413,'Justerad allokering'!$B$2:$AG$462,MATCH(U$2,'Justerad allokering'!$B$2:$AF$2,0),FALSE))</f>
        <v>0</v>
      </c>
      <c r="V413" s="28">
        <f>IF(ISERROR(1/VLOOKUP($B413,'Justerad allokering'!$B$2:$AG$462,MATCH(V$2,'Justerad allokering'!$B$2:$AF$2,0),FALSE)),VLOOKUP($B413,'Allokerad kvv'!$B$2:$AV$468,MATCH(V$2,'Allokerad kvv'!$B$2:$AV$2,0),FALSE),VLOOKUP($B413,'Justerad allokering'!$B$2:$AG$462,MATCH(V$2,'Justerad allokering'!$B$2:$AF$2,0),FALSE))</f>
        <v>0</v>
      </c>
      <c r="W413" s="28">
        <f>IF(ISERROR(1/VLOOKUP($B413,'Justerad allokering'!$B$2:$AG$462,MATCH(W$2,'Justerad allokering'!$B$2:$AF$2,0),FALSE)),VLOOKUP($B413,'Allokerad kvv'!$B$2:$AV$468,MATCH(W$2,'Allokerad kvv'!$B$2:$AV$2,0),FALSE),VLOOKUP($B413,'Justerad allokering'!$B$2:$AG$462,MATCH(W$2,'Justerad allokering'!$B$2:$AF$2,0),FALSE))</f>
        <v>0</v>
      </c>
      <c r="X413" s="28">
        <f>IF(ISERROR(1/VLOOKUP($B413,'Justerad allokering'!$B$2:$AG$462,MATCH(X$2,'Justerad allokering'!$B$2:$AF$2,0),FALSE)),VLOOKUP($B413,'Allokerad kvv'!$B$2:$AV$468,MATCH(X$2,'Allokerad kvv'!$B$2:$AV$2,0),FALSE),VLOOKUP($B413,'Justerad allokering'!$B$2:$AG$462,MATCH(X$2,'Justerad allokering'!$B$2:$AF$2,0),FALSE))</f>
        <v>0</v>
      </c>
      <c r="Y413" s="28">
        <f>IF(ISERROR(1/VLOOKUP($B413,'Justerad allokering'!$B$2:$AG$462,MATCH(Y$2,'Justerad allokering'!$B$2:$AF$2,0),FALSE)),VLOOKUP($B413,'Allokerad kvv'!$B$2:$AV$468,MATCH(Y$2,'Allokerad kvv'!$B$2:$AV$2,0),FALSE),VLOOKUP($B413,'Justerad allokering'!$B$2:$AG$462,MATCH(Y$2,'Justerad allokering'!$B$2:$AF$2,0),FALSE))</f>
        <v>0</v>
      </c>
      <c r="Z413" s="28">
        <f>IF(ISERROR(1/VLOOKUP($B413,'Justerad allokering'!$B$2:$AG$462,MATCH(Z$2,'Justerad allokering'!$B$2:$AF$2,0),FALSE)),VLOOKUP($B413,'Allokerad kvv'!$B$2:$AV$468,MATCH(Z$2,'Allokerad kvv'!$B$2:$AV$2,0),FALSE),VLOOKUP($B413,'Justerad allokering'!$B$2:$AG$462,MATCH(Z$2,'Justerad allokering'!$B$2:$AF$2,0),FALSE))</f>
        <v>0</v>
      </c>
      <c r="AA413" s="28"/>
      <c r="AB413" s="28"/>
      <c r="AE413">
        <f t="shared" si="18"/>
        <v>0</v>
      </c>
      <c r="AG413">
        <f t="shared" si="19"/>
        <v>0</v>
      </c>
      <c r="AH413">
        <f t="shared" si="20"/>
        <v>0</v>
      </c>
      <c r="AI413" s="55" t="str">
        <f>IF(AH413=0,"",AH413/VLOOKUP(B413,Kraftvärmeprod!$B$1:$BC$480,MATCH("Summa tillförd energi exklusive rökgaskondensering",Kraftvärmeprod!$B$1:$BC$1,0),FALSE))</f>
        <v/>
      </c>
    </row>
    <row r="414" spans="1:35" x14ac:dyDescent="0.25">
      <c r="A414" s="28" t="s">
        <v>550</v>
      </c>
      <c r="B414" s="28" t="s">
        <v>554</v>
      </c>
      <c r="C414" s="28">
        <f>IF(ISERROR(1/VLOOKUP($B414,'Justerad allokering'!$B$2:$AG$462,MATCH(C$2,'Justerad allokering'!$B$2:$AF$2,0),FALSE)),VLOOKUP($B414,'Allokerad kvv'!$B$2:$AV$468,MATCH(C$2,'Allokerad kvv'!$B$2:$AV$2,0),FALSE),VLOOKUP($B414,'Justerad allokering'!$B$2:$AG$462,MATCH(C$2,'Justerad allokering'!$B$2:$AF$2,0),FALSE))</f>
        <v>0</v>
      </c>
      <c r="D414" s="28">
        <f>IF(ISERROR(1/VLOOKUP($B414,'Justerad allokering'!$B$2:$AG$462,MATCH(D$2,'Justerad allokering'!$B$2:$AF$2,0),FALSE)),VLOOKUP($B414,'Allokerad kvv'!$B$2:$AV$468,MATCH(D$2,'Allokerad kvv'!$B$2:$AV$2,0),FALSE),VLOOKUP($B414,'Justerad allokering'!$B$2:$AG$462,MATCH(D$2,'Justerad allokering'!$B$2:$AF$2,0),FALSE))</f>
        <v>0</v>
      </c>
      <c r="E414" s="28">
        <f>IF(ISERROR(1/VLOOKUP($B414,'Justerad allokering'!$B$2:$AG$462,MATCH(E$2,'Justerad allokering'!$B$2:$AF$2,0),FALSE)),VLOOKUP($B414,'Allokerad kvv'!$B$2:$AV$468,MATCH(E$2,'Allokerad kvv'!$B$2:$AV$2,0),FALSE),VLOOKUP($B414,'Justerad allokering'!$B$2:$AG$462,MATCH(E$2,'Justerad allokering'!$B$2:$AF$2,0),FALSE))</f>
        <v>0</v>
      </c>
      <c r="F414" s="28">
        <f>IF(ISERROR(1/VLOOKUP($B414,'Justerad allokering'!$B$2:$AG$462,MATCH(F$2,'Justerad allokering'!$B$2:$AF$2,0),FALSE)),VLOOKUP($B414,'Allokerad kvv'!$B$2:$AV$468,MATCH(F$2,'Allokerad kvv'!$B$2:$AV$2,0),FALSE),VLOOKUP($B414,'Justerad allokering'!$B$2:$AG$462,MATCH(F$2,'Justerad allokering'!$B$2:$AF$2,0),FALSE))</f>
        <v>0</v>
      </c>
      <c r="G414" s="28">
        <f>IF(ISERROR(1/VLOOKUP($B414,'Justerad allokering'!$B$2:$AG$462,MATCH(G$2,'Justerad allokering'!$B$2:$AF$2,0),FALSE)),VLOOKUP($B414,'Allokerad kvv'!$B$2:$AV$468,MATCH(G$2,'Allokerad kvv'!$B$2:$AV$2,0),FALSE),VLOOKUP($B414,'Justerad allokering'!$B$2:$AG$462,MATCH(G$2,'Justerad allokering'!$B$2:$AF$2,0),FALSE))</f>
        <v>0</v>
      </c>
      <c r="H414" s="28">
        <f>IF(ISERROR(1/VLOOKUP($B414,'Justerad allokering'!$B$2:$AG$462,MATCH(H$2,'Justerad allokering'!$B$2:$AF$2,0),FALSE)),VLOOKUP($B414,'Allokerad kvv'!$B$2:$AV$468,MATCH(H$2,'Allokerad kvv'!$B$2:$AV$2,0),FALSE),VLOOKUP($B414,'Justerad allokering'!$B$2:$AG$462,MATCH(H$2,'Justerad allokering'!$B$2:$AF$2,0),FALSE))</f>
        <v>0</v>
      </c>
      <c r="I414" s="28">
        <f>IF(ISERROR(1/VLOOKUP($B414,'Justerad allokering'!$B$2:$AG$462,MATCH(I$2,'Justerad allokering'!$B$2:$AF$2,0),FALSE)),VLOOKUP($B414,'Allokerad kvv'!$B$2:$AV$468,MATCH(I$2,'Allokerad kvv'!$B$2:$AV$2,0),FALSE),VLOOKUP($B414,'Justerad allokering'!$B$2:$AG$462,MATCH(I$2,'Justerad allokering'!$B$2:$AF$2,0),FALSE))</f>
        <v>0</v>
      </c>
      <c r="J414" s="28">
        <f>IF(ISERROR(1/VLOOKUP($B414,'Justerad allokering'!$B$2:$AG$462,MATCH(J$2,'Justerad allokering'!$B$2:$AF$2,0),FALSE)),VLOOKUP($B414,'Allokerad kvv'!$B$2:$AV$468,MATCH(J$2,'Allokerad kvv'!$B$2:$AV$2,0),FALSE),VLOOKUP($B414,'Justerad allokering'!$B$2:$AG$462,MATCH(J$2,'Justerad allokering'!$B$2:$AF$2,0),FALSE))</f>
        <v>0</v>
      </c>
      <c r="K414" s="28">
        <f>IF(ISERROR(1/VLOOKUP($B414,'Justerad allokering'!$B$2:$AG$462,MATCH(K$2,'Justerad allokering'!$B$2:$AF$2,0),FALSE)),VLOOKUP($B414,'Allokerad kvv'!$B$2:$AV$468,MATCH(K$2,'Allokerad kvv'!$B$2:$AV$2,0),FALSE),VLOOKUP($B414,'Justerad allokering'!$B$2:$AG$462,MATCH(K$2,'Justerad allokering'!$B$2:$AF$2,0),FALSE))</f>
        <v>0</v>
      </c>
      <c r="L414" s="28">
        <f>IF(ISERROR(1/VLOOKUP($B414,'Justerad allokering'!$B$2:$AG$462,MATCH(L$2,'Justerad allokering'!$B$2:$AF$2,0),FALSE)),VLOOKUP($B414,'Allokerad kvv'!$B$2:$AV$468,MATCH(L$2,'Allokerad kvv'!$B$2:$AV$2,0),FALSE),VLOOKUP($B414,'Justerad allokering'!$B$2:$AG$462,MATCH(L$2,'Justerad allokering'!$B$2:$AF$2,0),FALSE))</f>
        <v>0</v>
      </c>
      <c r="M414" s="28">
        <f>IF(ISERROR(1/VLOOKUP($B414,'Justerad allokering'!$B$2:$AG$462,MATCH(M$2,'Justerad allokering'!$B$2:$AF$2,0),FALSE)),VLOOKUP($B414,'Allokerad kvv'!$B$2:$AV$468,MATCH(M$2,'Allokerad kvv'!$B$2:$AV$2,0),FALSE),VLOOKUP($B414,'Justerad allokering'!$B$2:$AG$462,MATCH(M$2,'Justerad allokering'!$B$2:$AF$2,0),FALSE))</f>
        <v>0</v>
      </c>
      <c r="N414" s="28">
        <f>IF(ISERROR(1/VLOOKUP($B414,'Justerad allokering'!$B$2:$AG$462,MATCH(N$2,'Justerad allokering'!$B$2:$AF$2,0),FALSE)),VLOOKUP($B414,'Allokerad kvv'!$B$2:$AV$468,MATCH(N$2,'Allokerad kvv'!$B$2:$AV$2,0),FALSE),VLOOKUP($B414,'Justerad allokering'!$B$2:$AG$462,MATCH(N$2,'Justerad allokering'!$B$2:$AF$2,0),FALSE))</f>
        <v>0</v>
      </c>
      <c r="O414" s="28">
        <f>IF(ISERROR(1/VLOOKUP($B414,'Justerad allokering'!$B$2:$AG$462,MATCH(O$2,'Justerad allokering'!$B$2:$AF$2,0),FALSE)),VLOOKUP($B414,'Allokerad kvv'!$B$2:$AV$468,MATCH(O$2,'Allokerad kvv'!$B$2:$AV$2,0),FALSE),VLOOKUP($B414,'Justerad allokering'!$B$2:$AG$462,MATCH(O$2,'Justerad allokering'!$B$2:$AF$2,0),FALSE))</f>
        <v>0</v>
      </c>
      <c r="P414" s="28">
        <f>IF(ISERROR(1/VLOOKUP($B414,'Justerad allokering'!$B$2:$AG$462,MATCH(P$2,'Justerad allokering'!$B$2:$AF$2,0),FALSE)),VLOOKUP($B414,'Allokerad kvv'!$B$2:$AV$468,MATCH(P$2,'Allokerad kvv'!$B$2:$AV$2,0),FALSE),VLOOKUP($B414,'Justerad allokering'!$B$2:$AG$462,MATCH(P$2,'Justerad allokering'!$B$2:$AF$2,0),FALSE))</f>
        <v>0</v>
      </c>
      <c r="Q414" s="28">
        <f>IF(ISERROR(1/VLOOKUP($B414,'Justerad allokering'!$B$2:$AG$462,MATCH(Q$2,'Justerad allokering'!$B$2:$AF$2,0),FALSE)),VLOOKUP($B414,'Allokerad kvv'!$B$2:$AV$468,MATCH(Q$2,'Allokerad kvv'!$B$2:$AV$2,0),FALSE),VLOOKUP($B414,'Justerad allokering'!$B$2:$AG$462,MATCH(Q$2,'Justerad allokering'!$B$2:$AF$2,0),FALSE))</f>
        <v>0</v>
      </c>
      <c r="R414" s="28">
        <f>IF(ISERROR(1/VLOOKUP($B414,'Justerad allokering'!$B$2:$AG$462,MATCH(R$2,'Justerad allokering'!$B$2:$AF$2,0),FALSE)),VLOOKUP($B414,'Allokerad kvv'!$B$2:$AV$468,MATCH(R$2,'Allokerad kvv'!$B$2:$AV$2,0),FALSE),VLOOKUP($B414,'Justerad allokering'!$B$2:$AG$462,MATCH(R$2,'Justerad allokering'!$B$2:$AF$2,0),FALSE))</f>
        <v>0</v>
      </c>
      <c r="S414" s="28">
        <f>IF(ISERROR(1/VLOOKUP($B414,'Justerad allokering'!$B$2:$AG$462,MATCH(S$2,'Justerad allokering'!$B$2:$AF$2,0),FALSE)),VLOOKUP($B414,'Allokerad kvv'!$B$2:$AV$468,MATCH(S$2,'Allokerad kvv'!$B$2:$AV$2,0),FALSE),VLOOKUP($B414,'Justerad allokering'!$B$2:$AG$462,MATCH(S$2,'Justerad allokering'!$B$2:$AF$2,0),FALSE))</f>
        <v>0</v>
      </c>
      <c r="T414" s="28">
        <f>IF(ISERROR(1/VLOOKUP($B414,'Justerad allokering'!$B$2:$AG$462,MATCH(T$2,'Justerad allokering'!$B$2:$AF$2,0),FALSE)),VLOOKUP($B414,'Allokerad kvv'!$B$2:$AV$468,MATCH(T$2,'Allokerad kvv'!$B$2:$AV$2,0),FALSE),VLOOKUP($B414,'Justerad allokering'!$B$2:$AG$462,MATCH(T$2,'Justerad allokering'!$B$2:$AF$2,0),FALSE))</f>
        <v>0</v>
      </c>
      <c r="U414" s="28">
        <f>IF(ISERROR(1/VLOOKUP($B414,'Justerad allokering'!$B$2:$AG$462,MATCH(U$2,'Justerad allokering'!$B$2:$AF$2,0),FALSE)),VLOOKUP($B414,'Allokerad kvv'!$B$2:$AV$468,MATCH(U$2,'Allokerad kvv'!$B$2:$AV$2,0),FALSE),VLOOKUP($B414,'Justerad allokering'!$B$2:$AG$462,MATCH(U$2,'Justerad allokering'!$B$2:$AF$2,0),FALSE))</f>
        <v>0</v>
      </c>
      <c r="V414" s="28">
        <f>IF(ISERROR(1/VLOOKUP($B414,'Justerad allokering'!$B$2:$AG$462,MATCH(V$2,'Justerad allokering'!$B$2:$AF$2,0),FALSE)),VLOOKUP($B414,'Allokerad kvv'!$B$2:$AV$468,MATCH(V$2,'Allokerad kvv'!$B$2:$AV$2,0),FALSE),VLOOKUP($B414,'Justerad allokering'!$B$2:$AG$462,MATCH(V$2,'Justerad allokering'!$B$2:$AF$2,0),FALSE))</f>
        <v>0</v>
      </c>
      <c r="W414" s="28">
        <f>IF(ISERROR(1/VLOOKUP($B414,'Justerad allokering'!$B$2:$AG$462,MATCH(W$2,'Justerad allokering'!$B$2:$AF$2,0),FALSE)),VLOOKUP($B414,'Allokerad kvv'!$B$2:$AV$468,MATCH(W$2,'Allokerad kvv'!$B$2:$AV$2,0),FALSE),VLOOKUP($B414,'Justerad allokering'!$B$2:$AG$462,MATCH(W$2,'Justerad allokering'!$B$2:$AF$2,0),FALSE))</f>
        <v>0</v>
      </c>
      <c r="X414" s="28">
        <f>IF(ISERROR(1/VLOOKUP($B414,'Justerad allokering'!$B$2:$AG$462,MATCH(X$2,'Justerad allokering'!$B$2:$AF$2,0),FALSE)),VLOOKUP($B414,'Allokerad kvv'!$B$2:$AV$468,MATCH(X$2,'Allokerad kvv'!$B$2:$AV$2,0),FALSE),VLOOKUP($B414,'Justerad allokering'!$B$2:$AG$462,MATCH(X$2,'Justerad allokering'!$B$2:$AF$2,0),FALSE))</f>
        <v>0</v>
      </c>
      <c r="Y414" s="28">
        <f>IF(ISERROR(1/VLOOKUP($B414,'Justerad allokering'!$B$2:$AG$462,MATCH(Y$2,'Justerad allokering'!$B$2:$AF$2,0),FALSE)),VLOOKUP($B414,'Allokerad kvv'!$B$2:$AV$468,MATCH(Y$2,'Allokerad kvv'!$B$2:$AV$2,0),FALSE),VLOOKUP($B414,'Justerad allokering'!$B$2:$AG$462,MATCH(Y$2,'Justerad allokering'!$B$2:$AF$2,0),FALSE))</f>
        <v>0</v>
      </c>
      <c r="Z414" s="28">
        <f>IF(ISERROR(1/VLOOKUP($B414,'Justerad allokering'!$B$2:$AG$462,MATCH(Z$2,'Justerad allokering'!$B$2:$AF$2,0),FALSE)),VLOOKUP($B414,'Allokerad kvv'!$B$2:$AV$468,MATCH(Z$2,'Allokerad kvv'!$B$2:$AV$2,0),FALSE),VLOOKUP($B414,'Justerad allokering'!$B$2:$AG$462,MATCH(Z$2,'Justerad allokering'!$B$2:$AF$2,0),FALSE))</f>
        <v>0</v>
      </c>
      <c r="AA414" s="28"/>
      <c r="AB414" s="28"/>
      <c r="AE414">
        <f t="shared" si="18"/>
        <v>0</v>
      </c>
      <c r="AG414">
        <f t="shared" si="19"/>
        <v>0</v>
      </c>
      <c r="AH414">
        <f t="shared" si="20"/>
        <v>0</v>
      </c>
      <c r="AI414" s="55" t="str">
        <f>IF(AH414=0,"",AH414/VLOOKUP(B414,Kraftvärmeprod!$B$1:$BC$480,MATCH("Summa tillförd energi exklusive rökgaskondensering",Kraftvärmeprod!$B$1:$BC$1,0),FALSE))</f>
        <v/>
      </c>
    </row>
    <row r="415" spans="1:35" x14ac:dyDescent="0.25">
      <c r="A415" s="28" t="s">
        <v>550</v>
      </c>
      <c r="B415" s="28" t="s">
        <v>555</v>
      </c>
      <c r="C415" s="28">
        <f>IF(ISERROR(1/VLOOKUP($B415,'Justerad allokering'!$B$2:$AG$462,MATCH(C$2,'Justerad allokering'!$B$2:$AF$2,0),FALSE)),VLOOKUP($B415,'Allokerad kvv'!$B$2:$AV$468,MATCH(C$2,'Allokerad kvv'!$B$2:$AV$2,0),FALSE),VLOOKUP($B415,'Justerad allokering'!$B$2:$AG$462,MATCH(C$2,'Justerad allokering'!$B$2:$AF$2,0),FALSE))</f>
        <v>0</v>
      </c>
      <c r="D415" s="28">
        <f>IF(ISERROR(1/VLOOKUP($B415,'Justerad allokering'!$B$2:$AG$462,MATCH(D$2,'Justerad allokering'!$B$2:$AF$2,0),FALSE)),VLOOKUP($B415,'Allokerad kvv'!$B$2:$AV$468,MATCH(D$2,'Allokerad kvv'!$B$2:$AV$2,0),FALSE),VLOOKUP($B415,'Justerad allokering'!$B$2:$AG$462,MATCH(D$2,'Justerad allokering'!$B$2:$AF$2,0),FALSE))</f>
        <v>0</v>
      </c>
      <c r="E415" s="28">
        <f>IF(ISERROR(1/VLOOKUP($B415,'Justerad allokering'!$B$2:$AG$462,MATCH(E$2,'Justerad allokering'!$B$2:$AF$2,0),FALSE)),VLOOKUP($B415,'Allokerad kvv'!$B$2:$AV$468,MATCH(E$2,'Allokerad kvv'!$B$2:$AV$2,0),FALSE),VLOOKUP($B415,'Justerad allokering'!$B$2:$AG$462,MATCH(E$2,'Justerad allokering'!$B$2:$AF$2,0),FALSE))</f>
        <v>0</v>
      </c>
      <c r="F415" s="28">
        <f>IF(ISERROR(1/VLOOKUP($B415,'Justerad allokering'!$B$2:$AG$462,MATCH(F$2,'Justerad allokering'!$B$2:$AF$2,0),FALSE)),VLOOKUP($B415,'Allokerad kvv'!$B$2:$AV$468,MATCH(F$2,'Allokerad kvv'!$B$2:$AV$2,0),FALSE),VLOOKUP($B415,'Justerad allokering'!$B$2:$AG$462,MATCH(F$2,'Justerad allokering'!$B$2:$AF$2,0),FALSE))</f>
        <v>0</v>
      </c>
      <c r="G415" s="28">
        <f>IF(ISERROR(1/VLOOKUP($B415,'Justerad allokering'!$B$2:$AG$462,MATCH(G$2,'Justerad allokering'!$B$2:$AF$2,0),FALSE)),VLOOKUP($B415,'Allokerad kvv'!$B$2:$AV$468,MATCH(G$2,'Allokerad kvv'!$B$2:$AV$2,0),FALSE),VLOOKUP($B415,'Justerad allokering'!$B$2:$AG$462,MATCH(G$2,'Justerad allokering'!$B$2:$AF$2,0),FALSE))</f>
        <v>0</v>
      </c>
      <c r="H415" s="28">
        <f>IF(ISERROR(1/VLOOKUP($B415,'Justerad allokering'!$B$2:$AG$462,MATCH(H$2,'Justerad allokering'!$B$2:$AF$2,0),FALSE)),VLOOKUP($B415,'Allokerad kvv'!$B$2:$AV$468,MATCH(H$2,'Allokerad kvv'!$B$2:$AV$2,0),FALSE),VLOOKUP($B415,'Justerad allokering'!$B$2:$AG$462,MATCH(H$2,'Justerad allokering'!$B$2:$AF$2,0),FALSE))</f>
        <v>0</v>
      </c>
      <c r="I415" s="28">
        <f>IF(ISERROR(1/VLOOKUP($B415,'Justerad allokering'!$B$2:$AG$462,MATCH(I$2,'Justerad allokering'!$B$2:$AF$2,0),FALSE)),VLOOKUP($B415,'Allokerad kvv'!$B$2:$AV$468,MATCH(I$2,'Allokerad kvv'!$B$2:$AV$2,0),FALSE),VLOOKUP($B415,'Justerad allokering'!$B$2:$AG$462,MATCH(I$2,'Justerad allokering'!$B$2:$AF$2,0),FALSE))</f>
        <v>0</v>
      </c>
      <c r="J415" s="28">
        <f>IF(ISERROR(1/VLOOKUP($B415,'Justerad allokering'!$B$2:$AG$462,MATCH(J$2,'Justerad allokering'!$B$2:$AF$2,0),FALSE)),VLOOKUP($B415,'Allokerad kvv'!$B$2:$AV$468,MATCH(J$2,'Allokerad kvv'!$B$2:$AV$2,0),FALSE),VLOOKUP($B415,'Justerad allokering'!$B$2:$AG$462,MATCH(J$2,'Justerad allokering'!$B$2:$AF$2,0),FALSE))</f>
        <v>0</v>
      </c>
      <c r="K415" s="28">
        <f>IF(ISERROR(1/VLOOKUP($B415,'Justerad allokering'!$B$2:$AG$462,MATCH(K$2,'Justerad allokering'!$B$2:$AF$2,0),FALSE)),VLOOKUP($B415,'Allokerad kvv'!$B$2:$AV$468,MATCH(K$2,'Allokerad kvv'!$B$2:$AV$2,0),FALSE),VLOOKUP($B415,'Justerad allokering'!$B$2:$AG$462,MATCH(K$2,'Justerad allokering'!$B$2:$AF$2,0),FALSE))</f>
        <v>0</v>
      </c>
      <c r="L415" s="28">
        <f>IF(ISERROR(1/VLOOKUP($B415,'Justerad allokering'!$B$2:$AG$462,MATCH(L$2,'Justerad allokering'!$B$2:$AF$2,0),FALSE)),VLOOKUP($B415,'Allokerad kvv'!$B$2:$AV$468,MATCH(L$2,'Allokerad kvv'!$B$2:$AV$2,0),FALSE),VLOOKUP($B415,'Justerad allokering'!$B$2:$AG$462,MATCH(L$2,'Justerad allokering'!$B$2:$AF$2,0),FALSE))</f>
        <v>0</v>
      </c>
      <c r="M415" s="28">
        <f>IF(ISERROR(1/VLOOKUP($B415,'Justerad allokering'!$B$2:$AG$462,MATCH(M$2,'Justerad allokering'!$B$2:$AF$2,0),FALSE)),VLOOKUP($B415,'Allokerad kvv'!$B$2:$AV$468,MATCH(M$2,'Allokerad kvv'!$B$2:$AV$2,0),FALSE),VLOOKUP($B415,'Justerad allokering'!$B$2:$AG$462,MATCH(M$2,'Justerad allokering'!$B$2:$AF$2,0),FALSE))</f>
        <v>0</v>
      </c>
      <c r="N415" s="28">
        <f>IF(ISERROR(1/VLOOKUP($B415,'Justerad allokering'!$B$2:$AG$462,MATCH(N$2,'Justerad allokering'!$B$2:$AF$2,0),FALSE)),VLOOKUP($B415,'Allokerad kvv'!$B$2:$AV$468,MATCH(N$2,'Allokerad kvv'!$B$2:$AV$2,0),FALSE),VLOOKUP($B415,'Justerad allokering'!$B$2:$AG$462,MATCH(N$2,'Justerad allokering'!$B$2:$AF$2,0),FALSE))</f>
        <v>0</v>
      </c>
      <c r="O415" s="28">
        <f>IF(ISERROR(1/VLOOKUP($B415,'Justerad allokering'!$B$2:$AG$462,MATCH(O$2,'Justerad allokering'!$B$2:$AF$2,0),FALSE)),VLOOKUP($B415,'Allokerad kvv'!$B$2:$AV$468,MATCH(O$2,'Allokerad kvv'!$B$2:$AV$2,0),FALSE),VLOOKUP($B415,'Justerad allokering'!$B$2:$AG$462,MATCH(O$2,'Justerad allokering'!$B$2:$AF$2,0),FALSE))</f>
        <v>0</v>
      </c>
      <c r="P415" s="28">
        <f>IF(ISERROR(1/VLOOKUP($B415,'Justerad allokering'!$B$2:$AG$462,MATCH(P$2,'Justerad allokering'!$B$2:$AF$2,0),FALSE)),VLOOKUP($B415,'Allokerad kvv'!$B$2:$AV$468,MATCH(P$2,'Allokerad kvv'!$B$2:$AV$2,0),FALSE),VLOOKUP($B415,'Justerad allokering'!$B$2:$AG$462,MATCH(P$2,'Justerad allokering'!$B$2:$AF$2,0),FALSE))</f>
        <v>0</v>
      </c>
      <c r="Q415" s="28">
        <f>IF(ISERROR(1/VLOOKUP($B415,'Justerad allokering'!$B$2:$AG$462,MATCH(Q$2,'Justerad allokering'!$B$2:$AF$2,0),FALSE)),VLOOKUP($B415,'Allokerad kvv'!$B$2:$AV$468,MATCH(Q$2,'Allokerad kvv'!$B$2:$AV$2,0),FALSE),VLOOKUP($B415,'Justerad allokering'!$B$2:$AG$462,MATCH(Q$2,'Justerad allokering'!$B$2:$AF$2,0),FALSE))</f>
        <v>0</v>
      </c>
      <c r="R415" s="28">
        <f>IF(ISERROR(1/VLOOKUP($B415,'Justerad allokering'!$B$2:$AG$462,MATCH(R$2,'Justerad allokering'!$B$2:$AF$2,0),FALSE)),VLOOKUP($B415,'Allokerad kvv'!$B$2:$AV$468,MATCH(R$2,'Allokerad kvv'!$B$2:$AV$2,0),FALSE),VLOOKUP($B415,'Justerad allokering'!$B$2:$AG$462,MATCH(R$2,'Justerad allokering'!$B$2:$AF$2,0),FALSE))</f>
        <v>0</v>
      </c>
      <c r="S415" s="28">
        <f>IF(ISERROR(1/VLOOKUP($B415,'Justerad allokering'!$B$2:$AG$462,MATCH(S$2,'Justerad allokering'!$B$2:$AF$2,0),FALSE)),VLOOKUP($B415,'Allokerad kvv'!$B$2:$AV$468,MATCH(S$2,'Allokerad kvv'!$B$2:$AV$2,0),FALSE),VLOOKUP($B415,'Justerad allokering'!$B$2:$AG$462,MATCH(S$2,'Justerad allokering'!$B$2:$AF$2,0),FALSE))</f>
        <v>0</v>
      </c>
      <c r="T415" s="28">
        <f>IF(ISERROR(1/VLOOKUP($B415,'Justerad allokering'!$B$2:$AG$462,MATCH(T$2,'Justerad allokering'!$B$2:$AF$2,0),FALSE)),VLOOKUP($B415,'Allokerad kvv'!$B$2:$AV$468,MATCH(T$2,'Allokerad kvv'!$B$2:$AV$2,0),FALSE),VLOOKUP($B415,'Justerad allokering'!$B$2:$AG$462,MATCH(T$2,'Justerad allokering'!$B$2:$AF$2,0),FALSE))</f>
        <v>0</v>
      </c>
      <c r="U415" s="28">
        <f>IF(ISERROR(1/VLOOKUP($B415,'Justerad allokering'!$B$2:$AG$462,MATCH(U$2,'Justerad allokering'!$B$2:$AF$2,0),FALSE)),VLOOKUP($B415,'Allokerad kvv'!$B$2:$AV$468,MATCH(U$2,'Allokerad kvv'!$B$2:$AV$2,0),FALSE),VLOOKUP($B415,'Justerad allokering'!$B$2:$AG$462,MATCH(U$2,'Justerad allokering'!$B$2:$AF$2,0),FALSE))</f>
        <v>0</v>
      </c>
      <c r="V415" s="28">
        <f>IF(ISERROR(1/VLOOKUP($B415,'Justerad allokering'!$B$2:$AG$462,MATCH(V$2,'Justerad allokering'!$B$2:$AF$2,0),FALSE)),VLOOKUP($B415,'Allokerad kvv'!$B$2:$AV$468,MATCH(V$2,'Allokerad kvv'!$B$2:$AV$2,0),FALSE),VLOOKUP($B415,'Justerad allokering'!$B$2:$AG$462,MATCH(V$2,'Justerad allokering'!$B$2:$AF$2,0),FALSE))</f>
        <v>0</v>
      </c>
      <c r="W415" s="28">
        <f>IF(ISERROR(1/VLOOKUP($B415,'Justerad allokering'!$B$2:$AG$462,MATCH(W$2,'Justerad allokering'!$B$2:$AF$2,0),FALSE)),VLOOKUP($B415,'Allokerad kvv'!$B$2:$AV$468,MATCH(W$2,'Allokerad kvv'!$B$2:$AV$2,0),FALSE),VLOOKUP($B415,'Justerad allokering'!$B$2:$AG$462,MATCH(W$2,'Justerad allokering'!$B$2:$AF$2,0),FALSE))</f>
        <v>0</v>
      </c>
      <c r="X415" s="28">
        <f>IF(ISERROR(1/VLOOKUP($B415,'Justerad allokering'!$B$2:$AG$462,MATCH(X$2,'Justerad allokering'!$B$2:$AF$2,0),FALSE)),VLOOKUP($B415,'Allokerad kvv'!$B$2:$AV$468,MATCH(X$2,'Allokerad kvv'!$B$2:$AV$2,0),FALSE),VLOOKUP($B415,'Justerad allokering'!$B$2:$AG$462,MATCH(X$2,'Justerad allokering'!$B$2:$AF$2,0),FALSE))</f>
        <v>0</v>
      </c>
      <c r="Y415" s="28">
        <f>IF(ISERROR(1/VLOOKUP($B415,'Justerad allokering'!$B$2:$AG$462,MATCH(Y$2,'Justerad allokering'!$B$2:$AF$2,0),FALSE)),VLOOKUP($B415,'Allokerad kvv'!$B$2:$AV$468,MATCH(Y$2,'Allokerad kvv'!$B$2:$AV$2,0),FALSE),VLOOKUP($B415,'Justerad allokering'!$B$2:$AG$462,MATCH(Y$2,'Justerad allokering'!$B$2:$AF$2,0),FALSE))</f>
        <v>0</v>
      </c>
      <c r="Z415" s="28">
        <f>IF(ISERROR(1/VLOOKUP($B415,'Justerad allokering'!$B$2:$AG$462,MATCH(Z$2,'Justerad allokering'!$B$2:$AF$2,0),FALSE)),VLOOKUP($B415,'Allokerad kvv'!$B$2:$AV$468,MATCH(Z$2,'Allokerad kvv'!$B$2:$AV$2,0),FALSE),VLOOKUP($B415,'Justerad allokering'!$B$2:$AG$462,MATCH(Z$2,'Justerad allokering'!$B$2:$AF$2,0),FALSE))</f>
        <v>0</v>
      </c>
      <c r="AA415" s="28"/>
      <c r="AB415" s="28"/>
      <c r="AE415">
        <f t="shared" si="18"/>
        <v>0</v>
      </c>
      <c r="AG415">
        <f t="shared" si="19"/>
        <v>0</v>
      </c>
      <c r="AH415">
        <f t="shared" si="20"/>
        <v>0</v>
      </c>
      <c r="AI415" s="55" t="str">
        <f>IF(AH415=0,"",AH415/VLOOKUP(B415,Kraftvärmeprod!$B$1:$BC$480,MATCH("Summa tillförd energi exklusive rökgaskondensering",Kraftvärmeprod!$B$1:$BC$1,0),FALSE))</f>
        <v/>
      </c>
    </row>
    <row r="416" spans="1:35" x14ac:dyDescent="0.25">
      <c r="A416" s="28" t="s">
        <v>550</v>
      </c>
      <c r="B416" s="28" t="s">
        <v>556</v>
      </c>
      <c r="C416" s="28">
        <f>IF(ISERROR(1/VLOOKUP($B416,'Justerad allokering'!$B$2:$AG$462,MATCH(C$2,'Justerad allokering'!$B$2:$AF$2,0),FALSE)),VLOOKUP($B416,'Allokerad kvv'!$B$2:$AV$468,MATCH(C$2,'Allokerad kvv'!$B$2:$AV$2,0),FALSE),VLOOKUP($B416,'Justerad allokering'!$B$2:$AG$462,MATCH(C$2,'Justerad allokering'!$B$2:$AF$2,0),FALSE))</f>
        <v>0</v>
      </c>
      <c r="D416" s="28">
        <f>IF(ISERROR(1/VLOOKUP($B416,'Justerad allokering'!$B$2:$AG$462,MATCH(D$2,'Justerad allokering'!$B$2:$AF$2,0),FALSE)),VLOOKUP($B416,'Allokerad kvv'!$B$2:$AV$468,MATCH(D$2,'Allokerad kvv'!$B$2:$AV$2,0),FALSE),VLOOKUP($B416,'Justerad allokering'!$B$2:$AG$462,MATCH(D$2,'Justerad allokering'!$B$2:$AF$2,0),FALSE))</f>
        <v>0</v>
      </c>
      <c r="E416" s="28">
        <f>IF(ISERROR(1/VLOOKUP($B416,'Justerad allokering'!$B$2:$AG$462,MATCH(E$2,'Justerad allokering'!$B$2:$AF$2,0),FALSE)),VLOOKUP($B416,'Allokerad kvv'!$B$2:$AV$468,MATCH(E$2,'Allokerad kvv'!$B$2:$AV$2,0),FALSE),VLOOKUP($B416,'Justerad allokering'!$B$2:$AG$462,MATCH(E$2,'Justerad allokering'!$B$2:$AF$2,0),FALSE))</f>
        <v>0</v>
      </c>
      <c r="F416" s="28">
        <f>IF(ISERROR(1/VLOOKUP($B416,'Justerad allokering'!$B$2:$AG$462,MATCH(F$2,'Justerad allokering'!$B$2:$AF$2,0),FALSE)),VLOOKUP($B416,'Allokerad kvv'!$B$2:$AV$468,MATCH(F$2,'Allokerad kvv'!$B$2:$AV$2,0),FALSE),VLOOKUP($B416,'Justerad allokering'!$B$2:$AG$462,MATCH(F$2,'Justerad allokering'!$B$2:$AF$2,0),FALSE))</f>
        <v>0</v>
      </c>
      <c r="G416" s="28">
        <f>IF(ISERROR(1/VLOOKUP($B416,'Justerad allokering'!$B$2:$AG$462,MATCH(G$2,'Justerad allokering'!$B$2:$AF$2,0),FALSE)),VLOOKUP($B416,'Allokerad kvv'!$B$2:$AV$468,MATCH(G$2,'Allokerad kvv'!$B$2:$AV$2,0),FALSE),VLOOKUP($B416,'Justerad allokering'!$B$2:$AG$462,MATCH(G$2,'Justerad allokering'!$B$2:$AF$2,0),FALSE))</f>
        <v>0</v>
      </c>
      <c r="H416" s="28">
        <f>IF(ISERROR(1/VLOOKUP($B416,'Justerad allokering'!$B$2:$AG$462,MATCH(H$2,'Justerad allokering'!$B$2:$AF$2,0),FALSE)),VLOOKUP($B416,'Allokerad kvv'!$B$2:$AV$468,MATCH(H$2,'Allokerad kvv'!$B$2:$AV$2,0),FALSE),VLOOKUP($B416,'Justerad allokering'!$B$2:$AG$462,MATCH(H$2,'Justerad allokering'!$B$2:$AF$2,0),FALSE))</f>
        <v>0</v>
      </c>
      <c r="I416" s="28">
        <f>IF(ISERROR(1/VLOOKUP($B416,'Justerad allokering'!$B$2:$AG$462,MATCH(I$2,'Justerad allokering'!$B$2:$AF$2,0),FALSE)),VLOOKUP($B416,'Allokerad kvv'!$B$2:$AV$468,MATCH(I$2,'Allokerad kvv'!$B$2:$AV$2,0),FALSE),VLOOKUP($B416,'Justerad allokering'!$B$2:$AG$462,MATCH(I$2,'Justerad allokering'!$B$2:$AF$2,0),FALSE))</f>
        <v>0</v>
      </c>
      <c r="J416" s="28">
        <f>IF(ISERROR(1/VLOOKUP($B416,'Justerad allokering'!$B$2:$AG$462,MATCH(J$2,'Justerad allokering'!$B$2:$AF$2,0),FALSE)),VLOOKUP($B416,'Allokerad kvv'!$B$2:$AV$468,MATCH(J$2,'Allokerad kvv'!$B$2:$AV$2,0),FALSE),VLOOKUP($B416,'Justerad allokering'!$B$2:$AG$462,MATCH(J$2,'Justerad allokering'!$B$2:$AF$2,0),FALSE))</f>
        <v>0</v>
      </c>
      <c r="K416" s="28">
        <f>IF(ISERROR(1/VLOOKUP($B416,'Justerad allokering'!$B$2:$AG$462,MATCH(K$2,'Justerad allokering'!$B$2:$AF$2,0),FALSE)),VLOOKUP($B416,'Allokerad kvv'!$B$2:$AV$468,MATCH(K$2,'Allokerad kvv'!$B$2:$AV$2,0),FALSE),VLOOKUP($B416,'Justerad allokering'!$B$2:$AG$462,MATCH(K$2,'Justerad allokering'!$B$2:$AF$2,0),FALSE))</f>
        <v>0</v>
      </c>
      <c r="L416" s="28">
        <f>IF(ISERROR(1/VLOOKUP($B416,'Justerad allokering'!$B$2:$AG$462,MATCH(L$2,'Justerad allokering'!$B$2:$AF$2,0),FALSE)),VLOOKUP($B416,'Allokerad kvv'!$B$2:$AV$468,MATCH(L$2,'Allokerad kvv'!$B$2:$AV$2,0),FALSE),VLOOKUP($B416,'Justerad allokering'!$B$2:$AG$462,MATCH(L$2,'Justerad allokering'!$B$2:$AF$2,0),FALSE))</f>
        <v>0</v>
      </c>
      <c r="M416" s="28">
        <f>IF(ISERROR(1/VLOOKUP($B416,'Justerad allokering'!$B$2:$AG$462,MATCH(M$2,'Justerad allokering'!$B$2:$AF$2,0),FALSE)),VLOOKUP($B416,'Allokerad kvv'!$B$2:$AV$468,MATCH(M$2,'Allokerad kvv'!$B$2:$AV$2,0),FALSE),VLOOKUP($B416,'Justerad allokering'!$B$2:$AG$462,MATCH(M$2,'Justerad allokering'!$B$2:$AF$2,0),FALSE))</f>
        <v>0</v>
      </c>
      <c r="N416" s="28">
        <f>IF(ISERROR(1/VLOOKUP($B416,'Justerad allokering'!$B$2:$AG$462,MATCH(N$2,'Justerad allokering'!$B$2:$AF$2,0),FALSE)),VLOOKUP($B416,'Allokerad kvv'!$B$2:$AV$468,MATCH(N$2,'Allokerad kvv'!$B$2:$AV$2,0),FALSE),VLOOKUP($B416,'Justerad allokering'!$B$2:$AG$462,MATCH(N$2,'Justerad allokering'!$B$2:$AF$2,0),FALSE))</f>
        <v>0</v>
      </c>
      <c r="O416" s="28">
        <f>IF(ISERROR(1/VLOOKUP($B416,'Justerad allokering'!$B$2:$AG$462,MATCH(O$2,'Justerad allokering'!$B$2:$AF$2,0),FALSE)),VLOOKUP($B416,'Allokerad kvv'!$B$2:$AV$468,MATCH(O$2,'Allokerad kvv'!$B$2:$AV$2,0),FALSE),VLOOKUP($B416,'Justerad allokering'!$B$2:$AG$462,MATCH(O$2,'Justerad allokering'!$B$2:$AF$2,0),FALSE))</f>
        <v>0</v>
      </c>
      <c r="P416" s="28">
        <f>IF(ISERROR(1/VLOOKUP($B416,'Justerad allokering'!$B$2:$AG$462,MATCH(P$2,'Justerad allokering'!$B$2:$AF$2,0),FALSE)),VLOOKUP($B416,'Allokerad kvv'!$B$2:$AV$468,MATCH(P$2,'Allokerad kvv'!$B$2:$AV$2,0),FALSE),VLOOKUP($B416,'Justerad allokering'!$B$2:$AG$462,MATCH(P$2,'Justerad allokering'!$B$2:$AF$2,0),FALSE))</f>
        <v>0</v>
      </c>
      <c r="Q416" s="28">
        <f>IF(ISERROR(1/VLOOKUP($B416,'Justerad allokering'!$B$2:$AG$462,MATCH(Q$2,'Justerad allokering'!$B$2:$AF$2,0),FALSE)),VLOOKUP($B416,'Allokerad kvv'!$B$2:$AV$468,MATCH(Q$2,'Allokerad kvv'!$B$2:$AV$2,0),FALSE),VLOOKUP($B416,'Justerad allokering'!$B$2:$AG$462,MATCH(Q$2,'Justerad allokering'!$B$2:$AF$2,0),FALSE))</f>
        <v>0</v>
      </c>
      <c r="R416" s="28">
        <f>IF(ISERROR(1/VLOOKUP($B416,'Justerad allokering'!$B$2:$AG$462,MATCH(R$2,'Justerad allokering'!$B$2:$AF$2,0),FALSE)),VLOOKUP($B416,'Allokerad kvv'!$B$2:$AV$468,MATCH(R$2,'Allokerad kvv'!$B$2:$AV$2,0),FALSE),VLOOKUP($B416,'Justerad allokering'!$B$2:$AG$462,MATCH(R$2,'Justerad allokering'!$B$2:$AF$2,0),FALSE))</f>
        <v>0</v>
      </c>
      <c r="S416" s="28">
        <f>IF(ISERROR(1/VLOOKUP($B416,'Justerad allokering'!$B$2:$AG$462,MATCH(S$2,'Justerad allokering'!$B$2:$AF$2,0),FALSE)),VLOOKUP($B416,'Allokerad kvv'!$B$2:$AV$468,MATCH(S$2,'Allokerad kvv'!$B$2:$AV$2,0),FALSE),VLOOKUP($B416,'Justerad allokering'!$B$2:$AG$462,MATCH(S$2,'Justerad allokering'!$B$2:$AF$2,0),FALSE))</f>
        <v>0</v>
      </c>
      <c r="T416" s="28">
        <f>IF(ISERROR(1/VLOOKUP($B416,'Justerad allokering'!$B$2:$AG$462,MATCH(T$2,'Justerad allokering'!$B$2:$AF$2,0),FALSE)),VLOOKUP($B416,'Allokerad kvv'!$B$2:$AV$468,MATCH(T$2,'Allokerad kvv'!$B$2:$AV$2,0),FALSE),VLOOKUP($B416,'Justerad allokering'!$B$2:$AG$462,MATCH(T$2,'Justerad allokering'!$B$2:$AF$2,0),FALSE))</f>
        <v>0</v>
      </c>
      <c r="U416" s="28">
        <f>IF(ISERROR(1/VLOOKUP($B416,'Justerad allokering'!$B$2:$AG$462,MATCH(U$2,'Justerad allokering'!$B$2:$AF$2,0),FALSE)),VLOOKUP($B416,'Allokerad kvv'!$B$2:$AV$468,MATCH(U$2,'Allokerad kvv'!$B$2:$AV$2,0),FALSE),VLOOKUP($B416,'Justerad allokering'!$B$2:$AG$462,MATCH(U$2,'Justerad allokering'!$B$2:$AF$2,0),FALSE))</f>
        <v>0</v>
      </c>
      <c r="V416" s="28">
        <f>IF(ISERROR(1/VLOOKUP($B416,'Justerad allokering'!$B$2:$AG$462,MATCH(V$2,'Justerad allokering'!$B$2:$AF$2,0),FALSE)),VLOOKUP($B416,'Allokerad kvv'!$B$2:$AV$468,MATCH(V$2,'Allokerad kvv'!$B$2:$AV$2,0),FALSE),VLOOKUP($B416,'Justerad allokering'!$B$2:$AG$462,MATCH(V$2,'Justerad allokering'!$B$2:$AF$2,0),FALSE))</f>
        <v>0</v>
      </c>
      <c r="W416" s="28">
        <f>IF(ISERROR(1/VLOOKUP($B416,'Justerad allokering'!$B$2:$AG$462,MATCH(W$2,'Justerad allokering'!$B$2:$AF$2,0),FALSE)),VLOOKUP($B416,'Allokerad kvv'!$B$2:$AV$468,MATCH(W$2,'Allokerad kvv'!$B$2:$AV$2,0),FALSE),VLOOKUP($B416,'Justerad allokering'!$B$2:$AG$462,MATCH(W$2,'Justerad allokering'!$B$2:$AF$2,0),FALSE))</f>
        <v>0</v>
      </c>
      <c r="X416" s="28">
        <f>IF(ISERROR(1/VLOOKUP($B416,'Justerad allokering'!$B$2:$AG$462,MATCH(X$2,'Justerad allokering'!$B$2:$AF$2,0),FALSE)),VLOOKUP($B416,'Allokerad kvv'!$B$2:$AV$468,MATCH(X$2,'Allokerad kvv'!$B$2:$AV$2,0),FALSE),VLOOKUP($B416,'Justerad allokering'!$B$2:$AG$462,MATCH(X$2,'Justerad allokering'!$B$2:$AF$2,0),FALSE))</f>
        <v>0</v>
      </c>
      <c r="Y416" s="28">
        <f>IF(ISERROR(1/VLOOKUP($B416,'Justerad allokering'!$B$2:$AG$462,MATCH(Y$2,'Justerad allokering'!$B$2:$AF$2,0),FALSE)),VLOOKUP($B416,'Allokerad kvv'!$B$2:$AV$468,MATCH(Y$2,'Allokerad kvv'!$B$2:$AV$2,0),FALSE),VLOOKUP($B416,'Justerad allokering'!$B$2:$AG$462,MATCH(Y$2,'Justerad allokering'!$B$2:$AF$2,0),FALSE))</f>
        <v>0</v>
      </c>
      <c r="Z416" s="28">
        <f>IF(ISERROR(1/VLOOKUP($B416,'Justerad allokering'!$B$2:$AG$462,MATCH(Z$2,'Justerad allokering'!$B$2:$AF$2,0),FALSE)),VLOOKUP($B416,'Allokerad kvv'!$B$2:$AV$468,MATCH(Z$2,'Allokerad kvv'!$B$2:$AV$2,0),FALSE),VLOOKUP($B416,'Justerad allokering'!$B$2:$AG$462,MATCH(Z$2,'Justerad allokering'!$B$2:$AF$2,0),FALSE))</f>
        <v>0</v>
      </c>
      <c r="AA416" s="28"/>
      <c r="AB416" s="28"/>
      <c r="AE416">
        <f t="shared" si="18"/>
        <v>0</v>
      </c>
      <c r="AG416">
        <f t="shared" si="19"/>
        <v>0</v>
      </c>
      <c r="AH416">
        <f t="shared" si="20"/>
        <v>0</v>
      </c>
      <c r="AI416" s="55" t="str">
        <f>IF(AH416=0,"",AH416/VLOOKUP(B416,Kraftvärmeprod!$B$1:$BC$480,MATCH("Summa tillförd energi exklusive rökgaskondensering",Kraftvärmeprod!$B$1:$BC$1,0),FALSE))</f>
        <v/>
      </c>
    </row>
    <row r="417" spans="1:35" x14ac:dyDescent="0.25">
      <c r="A417" s="28" t="s">
        <v>550</v>
      </c>
      <c r="B417" s="28" t="s">
        <v>557</v>
      </c>
      <c r="C417" s="28">
        <f>IF(ISERROR(1/VLOOKUP($B417,'Justerad allokering'!$B$2:$AG$462,MATCH(C$2,'Justerad allokering'!$B$2:$AF$2,0),FALSE)),VLOOKUP($B417,'Allokerad kvv'!$B$2:$AV$468,MATCH(C$2,'Allokerad kvv'!$B$2:$AV$2,0),FALSE),VLOOKUP($B417,'Justerad allokering'!$B$2:$AG$462,MATCH(C$2,'Justerad allokering'!$B$2:$AF$2,0),FALSE))</f>
        <v>0</v>
      </c>
      <c r="D417" s="28">
        <f>IF(ISERROR(1/VLOOKUP($B417,'Justerad allokering'!$B$2:$AG$462,MATCH(D$2,'Justerad allokering'!$B$2:$AF$2,0),FALSE)),VLOOKUP($B417,'Allokerad kvv'!$B$2:$AV$468,MATCH(D$2,'Allokerad kvv'!$B$2:$AV$2,0),FALSE),VLOOKUP($B417,'Justerad allokering'!$B$2:$AG$462,MATCH(D$2,'Justerad allokering'!$B$2:$AF$2,0),FALSE))</f>
        <v>0</v>
      </c>
      <c r="E417" s="28">
        <f>IF(ISERROR(1/VLOOKUP($B417,'Justerad allokering'!$B$2:$AG$462,MATCH(E$2,'Justerad allokering'!$B$2:$AF$2,0),FALSE)),VLOOKUP($B417,'Allokerad kvv'!$B$2:$AV$468,MATCH(E$2,'Allokerad kvv'!$B$2:$AV$2,0),FALSE),VLOOKUP($B417,'Justerad allokering'!$B$2:$AG$462,MATCH(E$2,'Justerad allokering'!$B$2:$AF$2,0),FALSE))</f>
        <v>0</v>
      </c>
      <c r="F417" s="28">
        <f>IF(ISERROR(1/VLOOKUP($B417,'Justerad allokering'!$B$2:$AG$462,MATCH(F$2,'Justerad allokering'!$B$2:$AF$2,0),FALSE)),VLOOKUP($B417,'Allokerad kvv'!$B$2:$AV$468,MATCH(F$2,'Allokerad kvv'!$B$2:$AV$2,0),FALSE),VLOOKUP($B417,'Justerad allokering'!$B$2:$AG$462,MATCH(F$2,'Justerad allokering'!$B$2:$AF$2,0),FALSE))</f>
        <v>0</v>
      </c>
      <c r="G417" s="28">
        <f>IF(ISERROR(1/VLOOKUP($B417,'Justerad allokering'!$B$2:$AG$462,MATCH(G$2,'Justerad allokering'!$B$2:$AF$2,0),FALSE)),VLOOKUP($B417,'Allokerad kvv'!$B$2:$AV$468,MATCH(G$2,'Allokerad kvv'!$B$2:$AV$2,0),FALSE),VLOOKUP($B417,'Justerad allokering'!$B$2:$AG$462,MATCH(G$2,'Justerad allokering'!$B$2:$AF$2,0),FALSE))</f>
        <v>0</v>
      </c>
      <c r="H417" s="28">
        <f>IF(ISERROR(1/VLOOKUP($B417,'Justerad allokering'!$B$2:$AG$462,MATCH(H$2,'Justerad allokering'!$B$2:$AF$2,0),FALSE)),VLOOKUP($B417,'Allokerad kvv'!$B$2:$AV$468,MATCH(H$2,'Allokerad kvv'!$B$2:$AV$2,0),FALSE),VLOOKUP($B417,'Justerad allokering'!$B$2:$AG$462,MATCH(H$2,'Justerad allokering'!$B$2:$AF$2,0),FALSE))</f>
        <v>0</v>
      </c>
      <c r="I417" s="28">
        <f>IF(ISERROR(1/VLOOKUP($B417,'Justerad allokering'!$B$2:$AG$462,MATCH(I$2,'Justerad allokering'!$B$2:$AF$2,0),FALSE)),VLOOKUP($B417,'Allokerad kvv'!$B$2:$AV$468,MATCH(I$2,'Allokerad kvv'!$B$2:$AV$2,0),FALSE),VLOOKUP($B417,'Justerad allokering'!$B$2:$AG$462,MATCH(I$2,'Justerad allokering'!$B$2:$AF$2,0),FALSE))</f>
        <v>0</v>
      </c>
      <c r="J417" s="28">
        <f>IF(ISERROR(1/VLOOKUP($B417,'Justerad allokering'!$B$2:$AG$462,MATCH(J$2,'Justerad allokering'!$B$2:$AF$2,0),FALSE)),VLOOKUP($B417,'Allokerad kvv'!$B$2:$AV$468,MATCH(J$2,'Allokerad kvv'!$B$2:$AV$2,0),FALSE),VLOOKUP($B417,'Justerad allokering'!$B$2:$AG$462,MATCH(J$2,'Justerad allokering'!$B$2:$AF$2,0),FALSE))</f>
        <v>0</v>
      </c>
      <c r="K417" s="28">
        <f>IF(ISERROR(1/VLOOKUP($B417,'Justerad allokering'!$B$2:$AG$462,MATCH(K$2,'Justerad allokering'!$B$2:$AF$2,0),FALSE)),VLOOKUP($B417,'Allokerad kvv'!$B$2:$AV$468,MATCH(K$2,'Allokerad kvv'!$B$2:$AV$2,0),FALSE),VLOOKUP($B417,'Justerad allokering'!$B$2:$AG$462,MATCH(K$2,'Justerad allokering'!$B$2:$AF$2,0),FALSE))</f>
        <v>0</v>
      </c>
      <c r="L417" s="28">
        <f>IF(ISERROR(1/VLOOKUP($B417,'Justerad allokering'!$B$2:$AG$462,MATCH(L$2,'Justerad allokering'!$B$2:$AF$2,0),FALSE)),VLOOKUP($B417,'Allokerad kvv'!$B$2:$AV$468,MATCH(L$2,'Allokerad kvv'!$B$2:$AV$2,0),FALSE),VLOOKUP($B417,'Justerad allokering'!$B$2:$AG$462,MATCH(L$2,'Justerad allokering'!$B$2:$AF$2,0),FALSE))</f>
        <v>0</v>
      </c>
      <c r="M417" s="28">
        <f>IF(ISERROR(1/VLOOKUP($B417,'Justerad allokering'!$B$2:$AG$462,MATCH(M$2,'Justerad allokering'!$B$2:$AF$2,0),FALSE)),VLOOKUP($B417,'Allokerad kvv'!$B$2:$AV$468,MATCH(M$2,'Allokerad kvv'!$B$2:$AV$2,0),FALSE),VLOOKUP($B417,'Justerad allokering'!$B$2:$AG$462,MATCH(M$2,'Justerad allokering'!$B$2:$AF$2,0),FALSE))</f>
        <v>0</v>
      </c>
      <c r="N417" s="28">
        <f>IF(ISERROR(1/VLOOKUP($B417,'Justerad allokering'!$B$2:$AG$462,MATCH(N$2,'Justerad allokering'!$B$2:$AF$2,0),FALSE)),VLOOKUP($B417,'Allokerad kvv'!$B$2:$AV$468,MATCH(N$2,'Allokerad kvv'!$B$2:$AV$2,0),FALSE),VLOOKUP($B417,'Justerad allokering'!$B$2:$AG$462,MATCH(N$2,'Justerad allokering'!$B$2:$AF$2,0),FALSE))</f>
        <v>0</v>
      </c>
      <c r="O417" s="28">
        <f>IF(ISERROR(1/VLOOKUP($B417,'Justerad allokering'!$B$2:$AG$462,MATCH(O$2,'Justerad allokering'!$B$2:$AF$2,0),FALSE)),VLOOKUP($B417,'Allokerad kvv'!$B$2:$AV$468,MATCH(O$2,'Allokerad kvv'!$B$2:$AV$2,0),FALSE),VLOOKUP($B417,'Justerad allokering'!$B$2:$AG$462,MATCH(O$2,'Justerad allokering'!$B$2:$AF$2,0),FALSE))</f>
        <v>0</v>
      </c>
      <c r="P417" s="28">
        <f>IF(ISERROR(1/VLOOKUP($B417,'Justerad allokering'!$B$2:$AG$462,MATCH(P$2,'Justerad allokering'!$B$2:$AF$2,0),FALSE)),VLOOKUP($B417,'Allokerad kvv'!$B$2:$AV$468,MATCH(P$2,'Allokerad kvv'!$B$2:$AV$2,0),FALSE),VLOOKUP($B417,'Justerad allokering'!$B$2:$AG$462,MATCH(P$2,'Justerad allokering'!$B$2:$AF$2,0),FALSE))</f>
        <v>10.559699999999999</v>
      </c>
      <c r="Q417" s="28">
        <f>IF(ISERROR(1/VLOOKUP($B417,'Justerad allokering'!$B$2:$AG$462,MATCH(Q$2,'Justerad allokering'!$B$2:$AF$2,0),FALSE)),VLOOKUP($B417,'Allokerad kvv'!$B$2:$AV$468,MATCH(Q$2,'Allokerad kvv'!$B$2:$AV$2,0),FALSE),VLOOKUP($B417,'Justerad allokering'!$B$2:$AG$462,MATCH(Q$2,'Justerad allokering'!$B$2:$AF$2,0),FALSE))</f>
        <v>0</v>
      </c>
      <c r="R417" s="28">
        <f>IF(ISERROR(1/VLOOKUP($B417,'Justerad allokering'!$B$2:$AG$462,MATCH(R$2,'Justerad allokering'!$B$2:$AF$2,0),FALSE)),VLOOKUP($B417,'Allokerad kvv'!$B$2:$AV$468,MATCH(R$2,'Allokerad kvv'!$B$2:$AV$2,0),FALSE),VLOOKUP($B417,'Justerad allokering'!$B$2:$AG$462,MATCH(R$2,'Justerad allokering'!$B$2:$AF$2,0),FALSE))</f>
        <v>0</v>
      </c>
      <c r="S417" s="28">
        <f>IF(ISERROR(1/VLOOKUP($B417,'Justerad allokering'!$B$2:$AG$462,MATCH(S$2,'Justerad allokering'!$B$2:$AF$2,0),FALSE)),VLOOKUP($B417,'Allokerad kvv'!$B$2:$AV$468,MATCH(S$2,'Allokerad kvv'!$B$2:$AV$2,0),FALSE),VLOOKUP($B417,'Justerad allokering'!$B$2:$AG$462,MATCH(S$2,'Justerad allokering'!$B$2:$AF$2,0),FALSE))</f>
        <v>0</v>
      </c>
      <c r="T417" s="28">
        <f>IF(ISERROR(1/VLOOKUP($B417,'Justerad allokering'!$B$2:$AG$462,MATCH(T$2,'Justerad allokering'!$B$2:$AF$2,0),FALSE)),VLOOKUP($B417,'Allokerad kvv'!$B$2:$AV$468,MATCH(T$2,'Allokerad kvv'!$B$2:$AV$2,0),FALSE),VLOOKUP($B417,'Justerad allokering'!$B$2:$AG$462,MATCH(T$2,'Justerad allokering'!$B$2:$AF$2,0),FALSE))</f>
        <v>0</v>
      </c>
      <c r="U417" s="28">
        <f>IF(ISERROR(1/VLOOKUP($B417,'Justerad allokering'!$B$2:$AG$462,MATCH(U$2,'Justerad allokering'!$B$2:$AF$2,0),FALSE)),VLOOKUP($B417,'Allokerad kvv'!$B$2:$AV$468,MATCH(U$2,'Allokerad kvv'!$B$2:$AV$2,0),FALSE),VLOOKUP($B417,'Justerad allokering'!$B$2:$AG$462,MATCH(U$2,'Justerad allokering'!$B$2:$AF$2,0),FALSE))</f>
        <v>0</v>
      </c>
      <c r="V417" s="28">
        <f>IF(ISERROR(1/VLOOKUP($B417,'Justerad allokering'!$B$2:$AG$462,MATCH(V$2,'Justerad allokering'!$B$2:$AF$2,0),FALSE)),VLOOKUP($B417,'Allokerad kvv'!$B$2:$AV$468,MATCH(V$2,'Allokerad kvv'!$B$2:$AV$2,0),FALSE),VLOOKUP($B417,'Justerad allokering'!$B$2:$AG$462,MATCH(V$2,'Justerad allokering'!$B$2:$AF$2,0),FALSE))</f>
        <v>0</v>
      </c>
      <c r="W417" s="28">
        <f>IF(ISERROR(1/VLOOKUP($B417,'Justerad allokering'!$B$2:$AG$462,MATCH(W$2,'Justerad allokering'!$B$2:$AF$2,0),FALSE)),VLOOKUP($B417,'Allokerad kvv'!$B$2:$AV$468,MATCH(W$2,'Allokerad kvv'!$B$2:$AV$2,0),FALSE),VLOOKUP($B417,'Justerad allokering'!$B$2:$AG$462,MATCH(W$2,'Justerad allokering'!$B$2:$AF$2,0),FALSE))</f>
        <v>0</v>
      </c>
      <c r="X417" s="28">
        <f>IF(ISERROR(1/VLOOKUP($B417,'Justerad allokering'!$B$2:$AG$462,MATCH(X$2,'Justerad allokering'!$B$2:$AF$2,0),FALSE)),VLOOKUP($B417,'Allokerad kvv'!$B$2:$AV$468,MATCH(X$2,'Allokerad kvv'!$B$2:$AV$2,0),FALSE),VLOOKUP($B417,'Justerad allokering'!$B$2:$AG$462,MATCH(X$2,'Justerad allokering'!$B$2:$AF$2,0),FALSE))</f>
        <v>0</v>
      </c>
      <c r="Y417" s="28">
        <f>IF(ISERROR(1/VLOOKUP($B417,'Justerad allokering'!$B$2:$AG$462,MATCH(Y$2,'Justerad allokering'!$B$2:$AF$2,0),FALSE)),VLOOKUP($B417,'Allokerad kvv'!$B$2:$AV$468,MATCH(Y$2,'Allokerad kvv'!$B$2:$AV$2,0),FALSE),VLOOKUP($B417,'Justerad allokering'!$B$2:$AG$462,MATCH(Y$2,'Justerad allokering'!$B$2:$AF$2,0),FALSE))</f>
        <v>0</v>
      </c>
      <c r="Z417" s="28">
        <f>IF(ISERROR(1/VLOOKUP($B417,'Justerad allokering'!$B$2:$AG$462,MATCH(Z$2,'Justerad allokering'!$B$2:$AF$2,0),FALSE)),VLOOKUP($B417,'Allokerad kvv'!$B$2:$AV$468,MATCH(Z$2,'Allokerad kvv'!$B$2:$AV$2,0),FALSE),VLOOKUP($B417,'Justerad allokering'!$B$2:$AG$462,MATCH(Z$2,'Justerad allokering'!$B$2:$AF$2,0),FALSE))</f>
        <v>0</v>
      </c>
      <c r="AA417" s="28"/>
      <c r="AB417" s="28"/>
      <c r="AE417">
        <f t="shared" si="18"/>
        <v>10.559699999999999</v>
      </c>
      <c r="AG417">
        <f t="shared" si="19"/>
        <v>10.559699999999999</v>
      </c>
      <c r="AH417">
        <f t="shared" si="20"/>
        <v>10.559699999999999</v>
      </c>
      <c r="AI417" s="55">
        <f>IF(AH417=0,"",AH417/VLOOKUP(B417,Kraftvärmeprod!$B$1:$BC$480,MATCH("Summa tillförd energi exklusive rökgaskondensering",Kraftvärmeprod!$B$1:$BC$1,0),FALSE))</f>
        <v>0.75772818599311131</v>
      </c>
    </row>
    <row r="418" spans="1:35" x14ac:dyDescent="0.25">
      <c r="A418" s="28" t="s">
        <v>550</v>
      </c>
      <c r="B418" s="28" t="s">
        <v>558</v>
      </c>
      <c r="C418" s="28">
        <f>IF(ISERROR(1/VLOOKUP($B418,'Justerad allokering'!$B$2:$AG$462,MATCH(C$2,'Justerad allokering'!$B$2:$AF$2,0),FALSE)),VLOOKUP($B418,'Allokerad kvv'!$B$2:$AV$468,MATCH(C$2,'Allokerad kvv'!$B$2:$AV$2,0),FALSE),VLOOKUP($B418,'Justerad allokering'!$B$2:$AG$462,MATCH(C$2,'Justerad allokering'!$B$2:$AF$2,0),FALSE))</f>
        <v>0</v>
      </c>
      <c r="D418" s="28">
        <f>IF(ISERROR(1/VLOOKUP($B418,'Justerad allokering'!$B$2:$AG$462,MATCH(D$2,'Justerad allokering'!$B$2:$AF$2,0),FALSE)),VLOOKUP($B418,'Allokerad kvv'!$B$2:$AV$468,MATCH(D$2,'Allokerad kvv'!$B$2:$AV$2,0),FALSE),VLOOKUP($B418,'Justerad allokering'!$B$2:$AG$462,MATCH(D$2,'Justerad allokering'!$B$2:$AF$2,0),FALSE))</f>
        <v>3.0856599999999998</v>
      </c>
      <c r="E418" s="28">
        <f>IF(ISERROR(1/VLOOKUP($B418,'Justerad allokering'!$B$2:$AG$462,MATCH(E$2,'Justerad allokering'!$B$2:$AF$2,0),FALSE)),VLOOKUP($B418,'Allokerad kvv'!$B$2:$AV$468,MATCH(E$2,'Allokerad kvv'!$B$2:$AV$2,0),FALSE),VLOOKUP($B418,'Justerad allokering'!$B$2:$AG$462,MATCH(E$2,'Justerad allokering'!$B$2:$AF$2,0),FALSE))</f>
        <v>47.786799999999999</v>
      </c>
      <c r="F418" s="28">
        <f>IF(ISERROR(1/VLOOKUP($B418,'Justerad allokering'!$B$2:$AG$462,MATCH(F$2,'Justerad allokering'!$B$2:$AF$2,0),FALSE)),VLOOKUP($B418,'Allokerad kvv'!$B$2:$AV$468,MATCH(F$2,'Allokerad kvv'!$B$2:$AV$2,0),FALSE),VLOOKUP($B418,'Justerad allokering'!$B$2:$AG$462,MATCH(F$2,'Justerad allokering'!$B$2:$AF$2,0),FALSE))</f>
        <v>0</v>
      </c>
      <c r="G418" s="28">
        <f>IF(ISERROR(1/VLOOKUP($B418,'Justerad allokering'!$B$2:$AG$462,MATCH(G$2,'Justerad allokering'!$B$2:$AF$2,0),FALSE)),VLOOKUP($B418,'Allokerad kvv'!$B$2:$AV$468,MATCH(G$2,'Allokerad kvv'!$B$2:$AV$2,0),FALSE),VLOOKUP($B418,'Justerad allokering'!$B$2:$AG$462,MATCH(G$2,'Justerad allokering'!$B$2:$AF$2,0),FALSE))</f>
        <v>0</v>
      </c>
      <c r="H418" s="28">
        <f>IF(ISERROR(1/VLOOKUP($B418,'Justerad allokering'!$B$2:$AG$462,MATCH(H$2,'Justerad allokering'!$B$2:$AF$2,0),FALSE)),VLOOKUP($B418,'Allokerad kvv'!$B$2:$AV$468,MATCH(H$2,'Allokerad kvv'!$B$2:$AV$2,0),FALSE),VLOOKUP($B418,'Justerad allokering'!$B$2:$AG$462,MATCH(H$2,'Justerad allokering'!$B$2:$AF$2,0),FALSE))</f>
        <v>0</v>
      </c>
      <c r="I418" s="28">
        <f>IF(ISERROR(1/VLOOKUP($B418,'Justerad allokering'!$B$2:$AG$462,MATCH(I$2,'Justerad allokering'!$B$2:$AF$2,0),FALSE)),VLOOKUP($B418,'Allokerad kvv'!$B$2:$AV$468,MATCH(I$2,'Allokerad kvv'!$B$2:$AV$2,0),FALSE),VLOOKUP($B418,'Justerad allokering'!$B$2:$AG$462,MATCH(I$2,'Justerad allokering'!$B$2:$AF$2,0),FALSE))</f>
        <v>0</v>
      </c>
      <c r="J418" s="28">
        <f>IF(ISERROR(1/VLOOKUP($B418,'Justerad allokering'!$B$2:$AG$462,MATCH(J$2,'Justerad allokering'!$B$2:$AF$2,0),FALSE)),VLOOKUP($B418,'Allokerad kvv'!$B$2:$AV$468,MATCH(J$2,'Allokerad kvv'!$B$2:$AV$2,0),FALSE),VLOOKUP($B418,'Justerad allokering'!$B$2:$AG$462,MATCH(J$2,'Justerad allokering'!$B$2:$AF$2,0),FALSE))</f>
        <v>30.1388</v>
      </c>
      <c r="K418" s="28">
        <f>IF(ISERROR(1/VLOOKUP($B418,'Justerad allokering'!$B$2:$AG$462,MATCH(K$2,'Justerad allokering'!$B$2:$AF$2,0),FALSE)),VLOOKUP($B418,'Allokerad kvv'!$B$2:$AV$468,MATCH(K$2,'Allokerad kvv'!$B$2:$AV$2,0),FALSE),VLOOKUP($B418,'Justerad allokering'!$B$2:$AG$462,MATCH(K$2,'Justerad allokering'!$B$2:$AF$2,0),FALSE))</f>
        <v>0</v>
      </c>
      <c r="L418" s="28">
        <f>IF(ISERROR(1/VLOOKUP($B418,'Justerad allokering'!$B$2:$AG$462,MATCH(L$2,'Justerad allokering'!$B$2:$AF$2,0),FALSE)),VLOOKUP($B418,'Allokerad kvv'!$B$2:$AV$468,MATCH(L$2,'Allokerad kvv'!$B$2:$AV$2,0),FALSE),VLOOKUP($B418,'Justerad allokering'!$B$2:$AG$462,MATCH(L$2,'Justerad allokering'!$B$2:$AF$2,0),FALSE))</f>
        <v>0</v>
      </c>
      <c r="M418" s="28">
        <f>IF(ISERROR(1/VLOOKUP($B418,'Justerad allokering'!$B$2:$AG$462,MATCH(M$2,'Justerad allokering'!$B$2:$AF$2,0),FALSE)),VLOOKUP($B418,'Allokerad kvv'!$B$2:$AV$468,MATCH(M$2,'Allokerad kvv'!$B$2:$AV$2,0),FALSE),VLOOKUP($B418,'Justerad allokering'!$B$2:$AG$462,MATCH(M$2,'Justerad allokering'!$B$2:$AF$2,0),FALSE))</f>
        <v>0</v>
      </c>
      <c r="N418" s="28">
        <f>IF(ISERROR(1/VLOOKUP($B418,'Justerad allokering'!$B$2:$AG$462,MATCH(N$2,'Justerad allokering'!$B$2:$AF$2,0),FALSE)),VLOOKUP($B418,'Allokerad kvv'!$B$2:$AV$468,MATCH(N$2,'Allokerad kvv'!$B$2:$AV$2,0),FALSE),VLOOKUP($B418,'Justerad allokering'!$B$2:$AG$462,MATCH(N$2,'Justerad allokering'!$B$2:$AF$2,0),FALSE))</f>
        <v>34.844999999999999</v>
      </c>
      <c r="O418" s="28">
        <f>IF(ISERROR(1/VLOOKUP($B418,'Justerad allokering'!$B$2:$AG$462,MATCH(O$2,'Justerad allokering'!$B$2:$AF$2,0),FALSE)),VLOOKUP($B418,'Allokerad kvv'!$B$2:$AV$468,MATCH(O$2,'Allokerad kvv'!$B$2:$AV$2,0),FALSE),VLOOKUP($B418,'Justerad allokering'!$B$2:$AG$462,MATCH(O$2,'Justerad allokering'!$B$2:$AF$2,0),FALSE))</f>
        <v>17.6084</v>
      </c>
      <c r="P418" s="28">
        <f>IF(ISERROR(1/VLOOKUP($B418,'Justerad allokering'!$B$2:$AG$462,MATCH(P$2,'Justerad allokering'!$B$2:$AF$2,0),FALSE)),VLOOKUP($B418,'Allokerad kvv'!$B$2:$AV$468,MATCH(P$2,'Allokerad kvv'!$B$2:$AV$2,0),FALSE),VLOOKUP($B418,'Justerad allokering'!$B$2:$AG$462,MATCH(P$2,'Justerad allokering'!$B$2:$AF$2,0),FALSE))</f>
        <v>0</v>
      </c>
      <c r="Q418" s="28">
        <f>IF(ISERROR(1/VLOOKUP($B418,'Justerad allokering'!$B$2:$AG$462,MATCH(Q$2,'Justerad allokering'!$B$2:$AF$2,0),FALSE)),VLOOKUP($B418,'Allokerad kvv'!$B$2:$AV$468,MATCH(Q$2,'Allokerad kvv'!$B$2:$AV$2,0),FALSE),VLOOKUP($B418,'Justerad allokering'!$B$2:$AG$462,MATCH(Q$2,'Justerad allokering'!$B$2:$AF$2,0),FALSE))</f>
        <v>0</v>
      </c>
      <c r="R418" s="28">
        <f>IF(ISERROR(1/VLOOKUP($B418,'Justerad allokering'!$B$2:$AG$462,MATCH(R$2,'Justerad allokering'!$B$2:$AF$2,0),FALSE)),VLOOKUP($B418,'Allokerad kvv'!$B$2:$AV$468,MATCH(R$2,'Allokerad kvv'!$B$2:$AV$2,0),FALSE),VLOOKUP($B418,'Justerad allokering'!$B$2:$AG$462,MATCH(R$2,'Justerad allokering'!$B$2:$AF$2,0),FALSE))</f>
        <v>0</v>
      </c>
      <c r="S418" s="28">
        <f>IF(ISERROR(1/VLOOKUP($B418,'Justerad allokering'!$B$2:$AG$462,MATCH(S$2,'Justerad allokering'!$B$2:$AF$2,0),FALSE)),VLOOKUP($B418,'Allokerad kvv'!$B$2:$AV$468,MATCH(S$2,'Allokerad kvv'!$B$2:$AV$2,0),FALSE),VLOOKUP($B418,'Justerad allokering'!$B$2:$AG$462,MATCH(S$2,'Justerad allokering'!$B$2:$AF$2,0),FALSE))</f>
        <v>0</v>
      </c>
      <c r="T418" s="28">
        <f>IF(ISERROR(1/VLOOKUP($B418,'Justerad allokering'!$B$2:$AG$462,MATCH(T$2,'Justerad allokering'!$B$2:$AF$2,0),FALSE)),VLOOKUP($B418,'Allokerad kvv'!$B$2:$AV$468,MATCH(T$2,'Allokerad kvv'!$B$2:$AV$2,0),FALSE),VLOOKUP($B418,'Justerad allokering'!$B$2:$AG$462,MATCH(T$2,'Justerad allokering'!$B$2:$AF$2,0),FALSE))</f>
        <v>0</v>
      </c>
      <c r="U418" s="28">
        <f>IF(ISERROR(1/VLOOKUP($B418,'Justerad allokering'!$B$2:$AG$462,MATCH(U$2,'Justerad allokering'!$B$2:$AF$2,0),FALSE)),VLOOKUP($B418,'Allokerad kvv'!$B$2:$AV$468,MATCH(U$2,'Allokerad kvv'!$B$2:$AV$2,0),FALSE),VLOOKUP($B418,'Justerad allokering'!$B$2:$AG$462,MATCH(U$2,'Justerad allokering'!$B$2:$AF$2,0),FALSE))</f>
        <v>0</v>
      </c>
      <c r="V418" s="28">
        <f>IF(ISERROR(1/VLOOKUP($B418,'Justerad allokering'!$B$2:$AG$462,MATCH(V$2,'Justerad allokering'!$B$2:$AF$2,0),FALSE)),VLOOKUP($B418,'Allokerad kvv'!$B$2:$AV$468,MATCH(V$2,'Allokerad kvv'!$B$2:$AV$2,0),FALSE),VLOOKUP($B418,'Justerad allokering'!$B$2:$AG$462,MATCH(V$2,'Justerad allokering'!$B$2:$AF$2,0),FALSE))</f>
        <v>0</v>
      </c>
      <c r="W418" s="28">
        <f>IF(ISERROR(1/VLOOKUP($B418,'Justerad allokering'!$B$2:$AG$462,MATCH(W$2,'Justerad allokering'!$B$2:$AF$2,0),FALSE)),VLOOKUP($B418,'Allokerad kvv'!$B$2:$AV$468,MATCH(W$2,'Allokerad kvv'!$B$2:$AV$2,0),FALSE),VLOOKUP($B418,'Justerad allokering'!$B$2:$AG$462,MATCH(W$2,'Justerad allokering'!$B$2:$AF$2,0),FALSE))</f>
        <v>0</v>
      </c>
      <c r="X418" s="28">
        <f>IF(ISERROR(1/VLOOKUP($B418,'Justerad allokering'!$B$2:$AG$462,MATCH(X$2,'Justerad allokering'!$B$2:$AF$2,0),FALSE)),VLOOKUP($B418,'Allokerad kvv'!$B$2:$AV$468,MATCH(X$2,'Allokerad kvv'!$B$2:$AV$2,0),FALSE),VLOOKUP($B418,'Justerad allokering'!$B$2:$AG$462,MATCH(X$2,'Justerad allokering'!$B$2:$AF$2,0),FALSE))</f>
        <v>0</v>
      </c>
      <c r="Y418" s="28">
        <f>IF(ISERROR(1/VLOOKUP($B418,'Justerad allokering'!$B$2:$AG$462,MATCH(Y$2,'Justerad allokering'!$B$2:$AF$2,0),FALSE)),VLOOKUP($B418,'Allokerad kvv'!$B$2:$AV$468,MATCH(Y$2,'Allokerad kvv'!$B$2:$AV$2,0),FALSE),VLOOKUP($B418,'Justerad allokering'!$B$2:$AG$462,MATCH(Y$2,'Justerad allokering'!$B$2:$AF$2,0),FALSE))</f>
        <v>0</v>
      </c>
      <c r="Z418" s="28">
        <f>IF(ISERROR(1/VLOOKUP($B418,'Justerad allokering'!$B$2:$AG$462,MATCH(Z$2,'Justerad allokering'!$B$2:$AF$2,0),FALSE)),VLOOKUP($B418,'Allokerad kvv'!$B$2:$AV$468,MATCH(Z$2,'Allokerad kvv'!$B$2:$AV$2,0),FALSE),VLOOKUP($B418,'Justerad allokering'!$B$2:$AG$462,MATCH(Z$2,'Justerad allokering'!$B$2:$AF$2,0),FALSE))</f>
        <v>0.94966899999999999</v>
      </c>
      <c r="AA418" s="28"/>
      <c r="AB418" s="28"/>
      <c r="AE418">
        <f t="shared" si="18"/>
        <v>134.41432899999998</v>
      </c>
      <c r="AG418">
        <f t="shared" si="19"/>
        <v>134.41432899999998</v>
      </c>
      <c r="AH418">
        <f t="shared" si="20"/>
        <v>99.569328999999982</v>
      </c>
      <c r="AI418" s="55">
        <f>IF(AH418=0,"",AH418/VLOOKUP(B418,Kraftvärmeprod!$B$1:$BC$480,MATCH("Summa tillförd energi exklusive rökgaskondensering",Kraftvärmeprod!$B$1:$BC$1,0),FALSE))</f>
        <v>0.66034850745773721</v>
      </c>
    </row>
    <row r="419" spans="1:35" x14ac:dyDescent="0.25">
      <c r="A419" s="28" t="s">
        <v>550</v>
      </c>
      <c r="B419" s="28" t="s">
        <v>559</v>
      </c>
      <c r="C419" s="28">
        <f>IF(ISERROR(1/VLOOKUP($B419,'Justerad allokering'!$B$2:$AG$462,MATCH(C$2,'Justerad allokering'!$B$2:$AF$2,0),FALSE)),VLOOKUP($B419,'Allokerad kvv'!$B$2:$AV$468,MATCH(C$2,'Allokerad kvv'!$B$2:$AV$2,0),FALSE),VLOOKUP($B419,'Justerad allokering'!$B$2:$AG$462,MATCH(C$2,'Justerad allokering'!$B$2:$AF$2,0),FALSE))</f>
        <v>0</v>
      </c>
      <c r="D419" s="28">
        <f>IF(ISERROR(1/VLOOKUP($B419,'Justerad allokering'!$B$2:$AG$462,MATCH(D$2,'Justerad allokering'!$B$2:$AF$2,0),FALSE)),VLOOKUP($B419,'Allokerad kvv'!$B$2:$AV$468,MATCH(D$2,'Allokerad kvv'!$B$2:$AV$2,0),FALSE),VLOOKUP($B419,'Justerad allokering'!$B$2:$AG$462,MATCH(D$2,'Justerad allokering'!$B$2:$AF$2,0),FALSE))</f>
        <v>0</v>
      </c>
      <c r="E419" s="28">
        <f>IF(ISERROR(1/VLOOKUP($B419,'Justerad allokering'!$B$2:$AG$462,MATCH(E$2,'Justerad allokering'!$B$2:$AF$2,0),FALSE)),VLOOKUP($B419,'Allokerad kvv'!$B$2:$AV$468,MATCH(E$2,'Allokerad kvv'!$B$2:$AV$2,0),FALSE),VLOOKUP($B419,'Justerad allokering'!$B$2:$AG$462,MATCH(E$2,'Justerad allokering'!$B$2:$AF$2,0),FALSE))</f>
        <v>0</v>
      </c>
      <c r="F419" s="28">
        <f>IF(ISERROR(1/VLOOKUP($B419,'Justerad allokering'!$B$2:$AG$462,MATCH(F$2,'Justerad allokering'!$B$2:$AF$2,0),FALSE)),VLOOKUP($B419,'Allokerad kvv'!$B$2:$AV$468,MATCH(F$2,'Allokerad kvv'!$B$2:$AV$2,0),FALSE),VLOOKUP($B419,'Justerad allokering'!$B$2:$AG$462,MATCH(F$2,'Justerad allokering'!$B$2:$AF$2,0),FALSE))</f>
        <v>0</v>
      </c>
      <c r="G419" s="28">
        <f>IF(ISERROR(1/VLOOKUP($B419,'Justerad allokering'!$B$2:$AG$462,MATCH(G$2,'Justerad allokering'!$B$2:$AF$2,0),FALSE)),VLOOKUP($B419,'Allokerad kvv'!$B$2:$AV$468,MATCH(G$2,'Allokerad kvv'!$B$2:$AV$2,0),FALSE),VLOOKUP($B419,'Justerad allokering'!$B$2:$AG$462,MATCH(G$2,'Justerad allokering'!$B$2:$AF$2,0),FALSE))</f>
        <v>0</v>
      </c>
      <c r="H419" s="28">
        <f>IF(ISERROR(1/VLOOKUP($B419,'Justerad allokering'!$B$2:$AG$462,MATCH(H$2,'Justerad allokering'!$B$2:$AF$2,0),FALSE)),VLOOKUP($B419,'Allokerad kvv'!$B$2:$AV$468,MATCH(H$2,'Allokerad kvv'!$B$2:$AV$2,0),FALSE),VLOOKUP($B419,'Justerad allokering'!$B$2:$AG$462,MATCH(H$2,'Justerad allokering'!$B$2:$AF$2,0),FALSE))</f>
        <v>0</v>
      </c>
      <c r="I419" s="28">
        <f>IF(ISERROR(1/VLOOKUP($B419,'Justerad allokering'!$B$2:$AG$462,MATCH(I$2,'Justerad allokering'!$B$2:$AF$2,0),FALSE)),VLOOKUP($B419,'Allokerad kvv'!$B$2:$AV$468,MATCH(I$2,'Allokerad kvv'!$B$2:$AV$2,0),FALSE),VLOOKUP($B419,'Justerad allokering'!$B$2:$AG$462,MATCH(I$2,'Justerad allokering'!$B$2:$AF$2,0),FALSE))</f>
        <v>0</v>
      </c>
      <c r="J419" s="28">
        <f>IF(ISERROR(1/VLOOKUP($B419,'Justerad allokering'!$B$2:$AG$462,MATCH(J$2,'Justerad allokering'!$B$2:$AF$2,0),FALSE)),VLOOKUP($B419,'Allokerad kvv'!$B$2:$AV$468,MATCH(J$2,'Allokerad kvv'!$B$2:$AV$2,0),FALSE),VLOOKUP($B419,'Justerad allokering'!$B$2:$AG$462,MATCH(J$2,'Justerad allokering'!$B$2:$AF$2,0),FALSE))</f>
        <v>0</v>
      </c>
      <c r="K419" s="28">
        <f>IF(ISERROR(1/VLOOKUP($B419,'Justerad allokering'!$B$2:$AG$462,MATCH(K$2,'Justerad allokering'!$B$2:$AF$2,0),FALSE)),VLOOKUP($B419,'Allokerad kvv'!$B$2:$AV$468,MATCH(K$2,'Allokerad kvv'!$B$2:$AV$2,0),FALSE),VLOOKUP($B419,'Justerad allokering'!$B$2:$AG$462,MATCH(K$2,'Justerad allokering'!$B$2:$AF$2,0),FALSE))</f>
        <v>0</v>
      </c>
      <c r="L419" s="28">
        <f>IF(ISERROR(1/VLOOKUP($B419,'Justerad allokering'!$B$2:$AG$462,MATCH(L$2,'Justerad allokering'!$B$2:$AF$2,0),FALSE)),VLOOKUP($B419,'Allokerad kvv'!$B$2:$AV$468,MATCH(L$2,'Allokerad kvv'!$B$2:$AV$2,0),FALSE),VLOOKUP($B419,'Justerad allokering'!$B$2:$AG$462,MATCH(L$2,'Justerad allokering'!$B$2:$AF$2,0),FALSE))</f>
        <v>0</v>
      </c>
      <c r="M419" s="28">
        <f>IF(ISERROR(1/VLOOKUP($B419,'Justerad allokering'!$B$2:$AG$462,MATCH(M$2,'Justerad allokering'!$B$2:$AF$2,0),FALSE)),VLOOKUP($B419,'Allokerad kvv'!$B$2:$AV$468,MATCH(M$2,'Allokerad kvv'!$B$2:$AV$2,0),FALSE),VLOOKUP($B419,'Justerad allokering'!$B$2:$AG$462,MATCH(M$2,'Justerad allokering'!$B$2:$AF$2,0),FALSE))</f>
        <v>0</v>
      </c>
      <c r="N419" s="28">
        <f>IF(ISERROR(1/VLOOKUP($B419,'Justerad allokering'!$B$2:$AG$462,MATCH(N$2,'Justerad allokering'!$B$2:$AF$2,0),FALSE)),VLOOKUP($B419,'Allokerad kvv'!$B$2:$AV$468,MATCH(N$2,'Allokerad kvv'!$B$2:$AV$2,0),FALSE),VLOOKUP($B419,'Justerad allokering'!$B$2:$AG$462,MATCH(N$2,'Justerad allokering'!$B$2:$AF$2,0),FALSE))</f>
        <v>0</v>
      </c>
      <c r="O419" s="28">
        <f>IF(ISERROR(1/VLOOKUP($B419,'Justerad allokering'!$B$2:$AG$462,MATCH(O$2,'Justerad allokering'!$B$2:$AF$2,0),FALSE)),VLOOKUP($B419,'Allokerad kvv'!$B$2:$AV$468,MATCH(O$2,'Allokerad kvv'!$B$2:$AV$2,0),FALSE),VLOOKUP($B419,'Justerad allokering'!$B$2:$AG$462,MATCH(O$2,'Justerad allokering'!$B$2:$AF$2,0),FALSE))</f>
        <v>0</v>
      </c>
      <c r="P419" s="28">
        <f>IF(ISERROR(1/VLOOKUP($B419,'Justerad allokering'!$B$2:$AG$462,MATCH(P$2,'Justerad allokering'!$B$2:$AF$2,0),FALSE)),VLOOKUP($B419,'Allokerad kvv'!$B$2:$AV$468,MATCH(P$2,'Allokerad kvv'!$B$2:$AV$2,0),FALSE),VLOOKUP($B419,'Justerad allokering'!$B$2:$AG$462,MATCH(P$2,'Justerad allokering'!$B$2:$AF$2,0),FALSE))</f>
        <v>0</v>
      </c>
      <c r="Q419" s="28">
        <f>IF(ISERROR(1/VLOOKUP($B419,'Justerad allokering'!$B$2:$AG$462,MATCH(Q$2,'Justerad allokering'!$B$2:$AF$2,0),FALSE)),VLOOKUP($B419,'Allokerad kvv'!$B$2:$AV$468,MATCH(Q$2,'Allokerad kvv'!$B$2:$AV$2,0),FALSE),VLOOKUP($B419,'Justerad allokering'!$B$2:$AG$462,MATCH(Q$2,'Justerad allokering'!$B$2:$AF$2,0),FALSE))</f>
        <v>0</v>
      </c>
      <c r="R419" s="28">
        <f>IF(ISERROR(1/VLOOKUP($B419,'Justerad allokering'!$B$2:$AG$462,MATCH(R$2,'Justerad allokering'!$B$2:$AF$2,0),FALSE)),VLOOKUP($B419,'Allokerad kvv'!$B$2:$AV$468,MATCH(R$2,'Allokerad kvv'!$B$2:$AV$2,0),FALSE),VLOOKUP($B419,'Justerad allokering'!$B$2:$AG$462,MATCH(R$2,'Justerad allokering'!$B$2:$AF$2,0),FALSE))</f>
        <v>0</v>
      </c>
      <c r="S419" s="28">
        <f>IF(ISERROR(1/VLOOKUP($B419,'Justerad allokering'!$B$2:$AG$462,MATCH(S$2,'Justerad allokering'!$B$2:$AF$2,0),FALSE)),VLOOKUP($B419,'Allokerad kvv'!$B$2:$AV$468,MATCH(S$2,'Allokerad kvv'!$B$2:$AV$2,0),FALSE),VLOOKUP($B419,'Justerad allokering'!$B$2:$AG$462,MATCH(S$2,'Justerad allokering'!$B$2:$AF$2,0),FALSE))</f>
        <v>0</v>
      </c>
      <c r="T419" s="28">
        <f>IF(ISERROR(1/VLOOKUP($B419,'Justerad allokering'!$B$2:$AG$462,MATCH(T$2,'Justerad allokering'!$B$2:$AF$2,0),FALSE)),VLOOKUP($B419,'Allokerad kvv'!$B$2:$AV$468,MATCH(T$2,'Allokerad kvv'!$B$2:$AV$2,0),FALSE),VLOOKUP($B419,'Justerad allokering'!$B$2:$AG$462,MATCH(T$2,'Justerad allokering'!$B$2:$AF$2,0),FALSE))</f>
        <v>0</v>
      </c>
      <c r="U419" s="28">
        <f>IF(ISERROR(1/VLOOKUP($B419,'Justerad allokering'!$B$2:$AG$462,MATCH(U$2,'Justerad allokering'!$B$2:$AF$2,0),FALSE)),VLOOKUP($B419,'Allokerad kvv'!$B$2:$AV$468,MATCH(U$2,'Allokerad kvv'!$B$2:$AV$2,0),FALSE),VLOOKUP($B419,'Justerad allokering'!$B$2:$AG$462,MATCH(U$2,'Justerad allokering'!$B$2:$AF$2,0),FALSE))</f>
        <v>0</v>
      </c>
      <c r="V419" s="28">
        <f>IF(ISERROR(1/VLOOKUP($B419,'Justerad allokering'!$B$2:$AG$462,MATCH(V$2,'Justerad allokering'!$B$2:$AF$2,0),FALSE)),VLOOKUP($B419,'Allokerad kvv'!$B$2:$AV$468,MATCH(V$2,'Allokerad kvv'!$B$2:$AV$2,0),FALSE),VLOOKUP($B419,'Justerad allokering'!$B$2:$AG$462,MATCH(V$2,'Justerad allokering'!$B$2:$AF$2,0),FALSE))</f>
        <v>0</v>
      </c>
      <c r="W419" s="28">
        <f>IF(ISERROR(1/VLOOKUP($B419,'Justerad allokering'!$B$2:$AG$462,MATCH(W$2,'Justerad allokering'!$B$2:$AF$2,0),FALSE)),VLOOKUP($B419,'Allokerad kvv'!$B$2:$AV$468,MATCH(W$2,'Allokerad kvv'!$B$2:$AV$2,0),FALSE),VLOOKUP($B419,'Justerad allokering'!$B$2:$AG$462,MATCH(W$2,'Justerad allokering'!$B$2:$AF$2,0),FALSE))</f>
        <v>0</v>
      </c>
      <c r="X419" s="28">
        <f>IF(ISERROR(1/VLOOKUP($B419,'Justerad allokering'!$B$2:$AG$462,MATCH(X$2,'Justerad allokering'!$B$2:$AF$2,0),FALSE)),VLOOKUP($B419,'Allokerad kvv'!$B$2:$AV$468,MATCH(X$2,'Allokerad kvv'!$B$2:$AV$2,0),FALSE),VLOOKUP($B419,'Justerad allokering'!$B$2:$AG$462,MATCH(X$2,'Justerad allokering'!$B$2:$AF$2,0),FALSE))</f>
        <v>0</v>
      </c>
      <c r="Y419" s="28">
        <f>IF(ISERROR(1/VLOOKUP($B419,'Justerad allokering'!$B$2:$AG$462,MATCH(Y$2,'Justerad allokering'!$B$2:$AF$2,0),FALSE)),VLOOKUP($B419,'Allokerad kvv'!$B$2:$AV$468,MATCH(Y$2,'Allokerad kvv'!$B$2:$AV$2,0),FALSE),VLOOKUP($B419,'Justerad allokering'!$B$2:$AG$462,MATCH(Y$2,'Justerad allokering'!$B$2:$AF$2,0),FALSE))</f>
        <v>0</v>
      </c>
      <c r="Z419" s="28">
        <f>IF(ISERROR(1/VLOOKUP($B419,'Justerad allokering'!$B$2:$AG$462,MATCH(Z$2,'Justerad allokering'!$B$2:$AF$2,0),FALSE)),VLOOKUP($B419,'Allokerad kvv'!$B$2:$AV$468,MATCH(Z$2,'Allokerad kvv'!$B$2:$AV$2,0),FALSE),VLOOKUP($B419,'Justerad allokering'!$B$2:$AG$462,MATCH(Z$2,'Justerad allokering'!$B$2:$AF$2,0),FALSE))</f>
        <v>0</v>
      </c>
      <c r="AA419" s="28"/>
      <c r="AB419" s="28"/>
      <c r="AE419">
        <f t="shared" si="18"/>
        <v>0</v>
      </c>
      <c r="AG419">
        <f t="shared" si="19"/>
        <v>0</v>
      </c>
      <c r="AH419">
        <f t="shared" si="20"/>
        <v>0</v>
      </c>
      <c r="AI419" s="55" t="str">
        <f>IF(AH419=0,"",AH419/VLOOKUP(B419,Kraftvärmeprod!$B$1:$BC$480,MATCH("Summa tillförd energi exklusive rökgaskondensering",Kraftvärmeprod!$B$1:$BC$1,0),FALSE))</f>
        <v/>
      </c>
    </row>
    <row r="420" spans="1:35" x14ac:dyDescent="0.25">
      <c r="A420" s="28" t="s">
        <v>550</v>
      </c>
      <c r="B420" s="28" t="s">
        <v>560</v>
      </c>
      <c r="C420" s="28">
        <f>IF(ISERROR(1/VLOOKUP($B420,'Justerad allokering'!$B$2:$AG$462,MATCH(C$2,'Justerad allokering'!$B$2:$AF$2,0),FALSE)),VLOOKUP($B420,'Allokerad kvv'!$B$2:$AV$468,MATCH(C$2,'Allokerad kvv'!$B$2:$AV$2,0),FALSE),VLOOKUP($B420,'Justerad allokering'!$B$2:$AG$462,MATCH(C$2,'Justerad allokering'!$B$2:$AF$2,0),FALSE))</f>
        <v>0</v>
      </c>
      <c r="D420" s="28">
        <f>IF(ISERROR(1/VLOOKUP($B420,'Justerad allokering'!$B$2:$AG$462,MATCH(D$2,'Justerad allokering'!$B$2:$AF$2,0),FALSE)),VLOOKUP($B420,'Allokerad kvv'!$B$2:$AV$468,MATCH(D$2,'Allokerad kvv'!$B$2:$AV$2,0),FALSE),VLOOKUP($B420,'Justerad allokering'!$B$2:$AG$462,MATCH(D$2,'Justerad allokering'!$B$2:$AF$2,0),FALSE))</f>
        <v>0</v>
      </c>
      <c r="E420" s="28">
        <f>IF(ISERROR(1/VLOOKUP($B420,'Justerad allokering'!$B$2:$AG$462,MATCH(E$2,'Justerad allokering'!$B$2:$AF$2,0),FALSE)),VLOOKUP($B420,'Allokerad kvv'!$B$2:$AV$468,MATCH(E$2,'Allokerad kvv'!$B$2:$AV$2,0),FALSE),VLOOKUP($B420,'Justerad allokering'!$B$2:$AG$462,MATCH(E$2,'Justerad allokering'!$B$2:$AF$2,0),FALSE))</f>
        <v>0</v>
      </c>
      <c r="F420" s="28">
        <f>IF(ISERROR(1/VLOOKUP($B420,'Justerad allokering'!$B$2:$AG$462,MATCH(F$2,'Justerad allokering'!$B$2:$AF$2,0),FALSE)),VLOOKUP($B420,'Allokerad kvv'!$B$2:$AV$468,MATCH(F$2,'Allokerad kvv'!$B$2:$AV$2,0),FALSE),VLOOKUP($B420,'Justerad allokering'!$B$2:$AG$462,MATCH(F$2,'Justerad allokering'!$B$2:$AF$2,0),FALSE))</f>
        <v>0</v>
      </c>
      <c r="G420" s="28">
        <f>IF(ISERROR(1/VLOOKUP($B420,'Justerad allokering'!$B$2:$AG$462,MATCH(G$2,'Justerad allokering'!$B$2:$AF$2,0),FALSE)),VLOOKUP($B420,'Allokerad kvv'!$B$2:$AV$468,MATCH(G$2,'Allokerad kvv'!$B$2:$AV$2,0),FALSE),VLOOKUP($B420,'Justerad allokering'!$B$2:$AG$462,MATCH(G$2,'Justerad allokering'!$B$2:$AF$2,0),FALSE))</f>
        <v>0</v>
      </c>
      <c r="H420" s="28">
        <f>IF(ISERROR(1/VLOOKUP($B420,'Justerad allokering'!$B$2:$AG$462,MATCH(H$2,'Justerad allokering'!$B$2:$AF$2,0),FALSE)),VLOOKUP($B420,'Allokerad kvv'!$B$2:$AV$468,MATCH(H$2,'Allokerad kvv'!$B$2:$AV$2,0),FALSE),VLOOKUP($B420,'Justerad allokering'!$B$2:$AG$462,MATCH(H$2,'Justerad allokering'!$B$2:$AF$2,0),FALSE))</f>
        <v>0</v>
      </c>
      <c r="I420" s="28">
        <f>IF(ISERROR(1/VLOOKUP($B420,'Justerad allokering'!$B$2:$AG$462,MATCH(I$2,'Justerad allokering'!$B$2:$AF$2,0),FALSE)),VLOOKUP($B420,'Allokerad kvv'!$B$2:$AV$468,MATCH(I$2,'Allokerad kvv'!$B$2:$AV$2,0),FALSE),VLOOKUP($B420,'Justerad allokering'!$B$2:$AG$462,MATCH(I$2,'Justerad allokering'!$B$2:$AF$2,0),FALSE))</f>
        <v>0</v>
      </c>
      <c r="J420" s="28">
        <f>IF(ISERROR(1/VLOOKUP($B420,'Justerad allokering'!$B$2:$AG$462,MATCH(J$2,'Justerad allokering'!$B$2:$AF$2,0),FALSE)),VLOOKUP($B420,'Allokerad kvv'!$B$2:$AV$468,MATCH(J$2,'Allokerad kvv'!$B$2:$AV$2,0),FALSE),VLOOKUP($B420,'Justerad allokering'!$B$2:$AG$462,MATCH(J$2,'Justerad allokering'!$B$2:$AF$2,0),FALSE))</f>
        <v>0</v>
      </c>
      <c r="K420" s="28">
        <f>IF(ISERROR(1/VLOOKUP($B420,'Justerad allokering'!$B$2:$AG$462,MATCH(K$2,'Justerad allokering'!$B$2:$AF$2,0),FALSE)),VLOOKUP($B420,'Allokerad kvv'!$B$2:$AV$468,MATCH(K$2,'Allokerad kvv'!$B$2:$AV$2,0),FALSE),VLOOKUP($B420,'Justerad allokering'!$B$2:$AG$462,MATCH(K$2,'Justerad allokering'!$B$2:$AF$2,0),FALSE))</f>
        <v>0</v>
      </c>
      <c r="L420" s="28">
        <f>IF(ISERROR(1/VLOOKUP($B420,'Justerad allokering'!$B$2:$AG$462,MATCH(L$2,'Justerad allokering'!$B$2:$AF$2,0),FALSE)),VLOOKUP($B420,'Allokerad kvv'!$B$2:$AV$468,MATCH(L$2,'Allokerad kvv'!$B$2:$AV$2,0),FALSE),VLOOKUP($B420,'Justerad allokering'!$B$2:$AG$462,MATCH(L$2,'Justerad allokering'!$B$2:$AF$2,0),FALSE))</f>
        <v>0</v>
      </c>
      <c r="M420" s="28">
        <f>IF(ISERROR(1/VLOOKUP($B420,'Justerad allokering'!$B$2:$AG$462,MATCH(M$2,'Justerad allokering'!$B$2:$AF$2,0),FALSE)),VLOOKUP($B420,'Allokerad kvv'!$B$2:$AV$468,MATCH(M$2,'Allokerad kvv'!$B$2:$AV$2,0),FALSE),VLOOKUP($B420,'Justerad allokering'!$B$2:$AG$462,MATCH(M$2,'Justerad allokering'!$B$2:$AF$2,0),FALSE))</f>
        <v>0</v>
      </c>
      <c r="N420" s="28">
        <f>IF(ISERROR(1/VLOOKUP($B420,'Justerad allokering'!$B$2:$AG$462,MATCH(N$2,'Justerad allokering'!$B$2:$AF$2,0),FALSE)),VLOOKUP($B420,'Allokerad kvv'!$B$2:$AV$468,MATCH(N$2,'Allokerad kvv'!$B$2:$AV$2,0),FALSE),VLOOKUP($B420,'Justerad allokering'!$B$2:$AG$462,MATCH(N$2,'Justerad allokering'!$B$2:$AF$2,0),FALSE))</f>
        <v>0</v>
      </c>
      <c r="O420" s="28">
        <f>IF(ISERROR(1/VLOOKUP($B420,'Justerad allokering'!$B$2:$AG$462,MATCH(O$2,'Justerad allokering'!$B$2:$AF$2,0),FALSE)),VLOOKUP($B420,'Allokerad kvv'!$B$2:$AV$468,MATCH(O$2,'Allokerad kvv'!$B$2:$AV$2,0),FALSE),VLOOKUP($B420,'Justerad allokering'!$B$2:$AG$462,MATCH(O$2,'Justerad allokering'!$B$2:$AF$2,0),FALSE))</f>
        <v>0</v>
      </c>
      <c r="P420" s="28">
        <f>IF(ISERROR(1/VLOOKUP($B420,'Justerad allokering'!$B$2:$AG$462,MATCH(P$2,'Justerad allokering'!$B$2:$AF$2,0),FALSE)),VLOOKUP($B420,'Allokerad kvv'!$B$2:$AV$468,MATCH(P$2,'Allokerad kvv'!$B$2:$AV$2,0),FALSE),VLOOKUP($B420,'Justerad allokering'!$B$2:$AG$462,MATCH(P$2,'Justerad allokering'!$B$2:$AF$2,0),FALSE))</f>
        <v>0</v>
      </c>
      <c r="Q420" s="28">
        <f>IF(ISERROR(1/VLOOKUP($B420,'Justerad allokering'!$B$2:$AG$462,MATCH(Q$2,'Justerad allokering'!$B$2:$AF$2,0),FALSE)),VLOOKUP($B420,'Allokerad kvv'!$B$2:$AV$468,MATCH(Q$2,'Allokerad kvv'!$B$2:$AV$2,0),FALSE),VLOOKUP($B420,'Justerad allokering'!$B$2:$AG$462,MATCH(Q$2,'Justerad allokering'!$B$2:$AF$2,0),FALSE))</f>
        <v>0</v>
      </c>
      <c r="R420" s="28">
        <f>IF(ISERROR(1/VLOOKUP($B420,'Justerad allokering'!$B$2:$AG$462,MATCH(R$2,'Justerad allokering'!$B$2:$AF$2,0),FALSE)),VLOOKUP($B420,'Allokerad kvv'!$B$2:$AV$468,MATCH(R$2,'Allokerad kvv'!$B$2:$AV$2,0),FALSE),VLOOKUP($B420,'Justerad allokering'!$B$2:$AG$462,MATCH(R$2,'Justerad allokering'!$B$2:$AF$2,0),FALSE))</f>
        <v>0</v>
      </c>
      <c r="S420" s="28">
        <f>IF(ISERROR(1/VLOOKUP($B420,'Justerad allokering'!$B$2:$AG$462,MATCH(S$2,'Justerad allokering'!$B$2:$AF$2,0),FALSE)),VLOOKUP($B420,'Allokerad kvv'!$B$2:$AV$468,MATCH(S$2,'Allokerad kvv'!$B$2:$AV$2,0),FALSE),VLOOKUP($B420,'Justerad allokering'!$B$2:$AG$462,MATCH(S$2,'Justerad allokering'!$B$2:$AF$2,0),FALSE))</f>
        <v>0</v>
      </c>
      <c r="T420" s="28">
        <f>IF(ISERROR(1/VLOOKUP($B420,'Justerad allokering'!$B$2:$AG$462,MATCH(T$2,'Justerad allokering'!$B$2:$AF$2,0),FALSE)),VLOOKUP($B420,'Allokerad kvv'!$B$2:$AV$468,MATCH(T$2,'Allokerad kvv'!$B$2:$AV$2,0),FALSE),VLOOKUP($B420,'Justerad allokering'!$B$2:$AG$462,MATCH(T$2,'Justerad allokering'!$B$2:$AF$2,0),FALSE))</f>
        <v>0</v>
      </c>
      <c r="U420" s="28">
        <f>IF(ISERROR(1/VLOOKUP($B420,'Justerad allokering'!$B$2:$AG$462,MATCH(U$2,'Justerad allokering'!$B$2:$AF$2,0),FALSE)),VLOOKUP($B420,'Allokerad kvv'!$B$2:$AV$468,MATCH(U$2,'Allokerad kvv'!$B$2:$AV$2,0),FALSE),VLOOKUP($B420,'Justerad allokering'!$B$2:$AG$462,MATCH(U$2,'Justerad allokering'!$B$2:$AF$2,0),FALSE))</f>
        <v>0</v>
      </c>
      <c r="V420" s="28">
        <f>IF(ISERROR(1/VLOOKUP($B420,'Justerad allokering'!$B$2:$AG$462,MATCH(V$2,'Justerad allokering'!$B$2:$AF$2,0),FALSE)),VLOOKUP($B420,'Allokerad kvv'!$B$2:$AV$468,MATCH(V$2,'Allokerad kvv'!$B$2:$AV$2,0),FALSE),VLOOKUP($B420,'Justerad allokering'!$B$2:$AG$462,MATCH(V$2,'Justerad allokering'!$B$2:$AF$2,0),FALSE))</f>
        <v>0</v>
      </c>
      <c r="W420" s="28">
        <f>IF(ISERROR(1/VLOOKUP($B420,'Justerad allokering'!$B$2:$AG$462,MATCH(W$2,'Justerad allokering'!$B$2:$AF$2,0),FALSE)),VLOOKUP($B420,'Allokerad kvv'!$B$2:$AV$468,MATCH(W$2,'Allokerad kvv'!$B$2:$AV$2,0),FALSE),VLOOKUP($B420,'Justerad allokering'!$B$2:$AG$462,MATCH(W$2,'Justerad allokering'!$B$2:$AF$2,0),FALSE))</f>
        <v>0</v>
      </c>
      <c r="X420" s="28">
        <f>IF(ISERROR(1/VLOOKUP($B420,'Justerad allokering'!$B$2:$AG$462,MATCH(X$2,'Justerad allokering'!$B$2:$AF$2,0),FALSE)),VLOOKUP($B420,'Allokerad kvv'!$B$2:$AV$468,MATCH(X$2,'Allokerad kvv'!$B$2:$AV$2,0),FALSE),VLOOKUP($B420,'Justerad allokering'!$B$2:$AG$462,MATCH(X$2,'Justerad allokering'!$B$2:$AF$2,0),FALSE))</f>
        <v>0</v>
      </c>
      <c r="Y420" s="28">
        <f>IF(ISERROR(1/VLOOKUP($B420,'Justerad allokering'!$B$2:$AG$462,MATCH(Y$2,'Justerad allokering'!$B$2:$AF$2,0),FALSE)),VLOOKUP($B420,'Allokerad kvv'!$B$2:$AV$468,MATCH(Y$2,'Allokerad kvv'!$B$2:$AV$2,0),FALSE),VLOOKUP($B420,'Justerad allokering'!$B$2:$AG$462,MATCH(Y$2,'Justerad allokering'!$B$2:$AF$2,0),FALSE))</f>
        <v>0</v>
      </c>
      <c r="Z420" s="28">
        <f>IF(ISERROR(1/VLOOKUP($B420,'Justerad allokering'!$B$2:$AG$462,MATCH(Z$2,'Justerad allokering'!$B$2:$AF$2,0),FALSE)),VLOOKUP($B420,'Allokerad kvv'!$B$2:$AV$468,MATCH(Z$2,'Allokerad kvv'!$B$2:$AV$2,0),FALSE),VLOOKUP($B420,'Justerad allokering'!$B$2:$AG$462,MATCH(Z$2,'Justerad allokering'!$B$2:$AF$2,0),FALSE))</f>
        <v>0</v>
      </c>
      <c r="AA420" s="28"/>
      <c r="AB420" s="28"/>
      <c r="AE420">
        <f t="shared" si="18"/>
        <v>0</v>
      </c>
      <c r="AG420">
        <f t="shared" si="19"/>
        <v>0</v>
      </c>
      <c r="AH420">
        <f t="shared" si="20"/>
        <v>0</v>
      </c>
      <c r="AI420" s="55" t="str">
        <f>IF(AH420=0,"",AH420/VLOOKUP(B420,Kraftvärmeprod!$B$1:$BC$480,MATCH("Summa tillförd energi exklusive rökgaskondensering",Kraftvärmeprod!$B$1:$BC$1,0),FALSE))</f>
        <v/>
      </c>
    </row>
    <row r="421" spans="1:35" x14ac:dyDescent="0.25">
      <c r="A421" s="28" t="s">
        <v>550</v>
      </c>
      <c r="B421" s="28" t="s">
        <v>561</v>
      </c>
      <c r="C421" s="28">
        <f>IF(ISERROR(1/VLOOKUP($B421,'Justerad allokering'!$B$2:$AG$462,MATCH(C$2,'Justerad allokering'!$B$2:$AF$2,0),FALSE)),VLOOKUP($B421,'Allokerad kvv'!$B$2:$AV$468,MATCH(C$2,'Allokerad kvv'!$B$2:$AV$2,0),FALSE),VLOOKUP($B421,'Justerad allokering'!$B$2:$AG$462,MATCH(C$2,'Justerad allokering'!$B$2:$AF$2,0),FALSE))</f>
        <v>0</v>
      </c>
      <c r="D421" s="28">
        <f>IF(ISERROR(1/VLOOKUP($B421,'Justerad allokering'!$B$2:$AG$462,MATCH(D$2,'Justerad allokering'!$B$2:$AF$2,0),FALSE)),VLOOKUP($B421,'Allokerad kvv'!$B$2:$AV$468,MATCH(D$2,'Allokerad kvv'!$B$2:$AV$2,0),FALSE),VLOOKUP($B421,'Justerad allokering'!$B$2:$AG$462,MATCH(D$2,'Justerad allokering'!$B$2:$AF$2,0),FALSE))</f>
        <v>0</v>
      </c>
      <c r="E421" s="28">
        <f>IF(ISERROR(1/VLOOKUP($B421,'Justerad allokering'!$B$2:$AG$462,MATCH(E$2,'Justerad allokering'!$B$2:$AF$2,0),FALSE)),VLOOKUP($B421,'Allokerad kvv'!$B$2:$AV$468,MATCH(E$2,'Allokerad kvv'!$B$2:$AV$2,0),FALSE),VLOOKUP($B421,'Justerad allokering'!$B$2:$AG$462,MATCH(E$2,'Justerad allokering'!$B$2:$AF$2,0),FALSE))</f>
        <v>0</v>
      </c>
      <c r="F421" s="28">
        <f>IF(ISERROR(1/VLOOKUP($B421,'Justerad allokering'!$B$2:$AG$462,MATCH(F$2,'Justerad allokering'!$B$2:$AF$2,0),FALSE)),VLOOKUP($B421,'Allokerad kvv'!$B$2:$AV$468,MATCH(F$2,'Allokerad kvv'!$B$2:$AV$2,0),FALSE),VLOOKUP($B421,'Justerad allokering'!$B$2:$AG$462,MATCH(F$2,'Justerad allokering'!$B$2:$AF$2,0),FALSE))</f>
        <v>0</v>
      </c>
      <c r="G421" s="28">
        <f>IF(ISERROR(1/VLOOKUP($B421,'Justerad allokering'!$B$2:$AG$462,MATCH(G$2,'Justerad allokering'!$B$2:$AF$2,0),FALSE)),VLOOKUP($B421,'Allokerad kvv'!$B$2:$AV$468,MATCH(G$2,'Allokerad kvv'!$B$2:$AV$2,0),FALSE),VLOOKUP($B421,'Justerad allokering'!$B$2:$AG$462,MATCH(G$2,'Justerad allokering'!$B$2:$AF$2,0),FALSE))</f>
        <v>0</v>
      </c>
      <c r="H421" s="28">
        <f>IF(ISERROR(1/VLOOKUP($B421,'Justerad allokering'!$B$2:$AG$462,MATCH(H$2,'Justerad allokering'!$B$2:$AF$2,0),FALSE)),VLOOKUP($B421,'Allokerad kvv'!$B$2:$AV$468,MATCH(H$2,'Allokerad kvv'!$B$2:$AV$2,0),FALSE),VLOOKUP($B421,'Justerad allokering'!$B$2:$AG$462,MATCH(H$2,'Justerad allokering'!$B$2:$AF$2,0),FALSE))</f>
        <v>0</v>
      </c>
      <c r="I421" s="28">
        <f>IF(ISERROR(1/VLOOKUP($B421,'Justerad allokering'!$B$2:$AG$462,MATCH(I$2,'Justerad allokering'!$B$2:$AF$2,0),FALSE)),VLOOKUP($B421,'Allokerad kvv'!$B$2:$AV$468,MATCH(I$2,'Allokerad kvv'!$B$2:$AV$2,0),FALSE),VLOOKUP($B421,'Justerad allokering'!$B$2:$AG$462,MATCH(I$2,'Justerad allokering'!$B$2:$AF$2,0),FALSE))</f>
        <v>0</v>
      </c>
      <c r="J421" s="28">
        <f>IF(ISERROR(1/VLOOKUP($B421,'Justerad allokering'!$B$2:$AG$462,MATCH(J$2,'Justerad allokering'!$B$2:$AF$2,0),FALSE)),VLOOKUP($B421,'Allokerad kvv'!$B$2:$AV$468,MATCH(J$2,'Allokerad kvv'!$B$2:$AV$2,0),FALSE),VLOOKUP($B421,'Justerad allokering'!$B$2:$AG$462,MATCH(J$2,'Justerad allokering'!$B$2:$AF$2,0),FALSE))</f>
        <v>0</v>
      </c>
      <c r="K421" s="28">
        <f>IF(ISERROR(1/VLOOKUP($B421,'Justerad allokering'!$B$2:$AG$462,MATCH(K$2,'Justerad allokering'!$B$2:$AF$2,0),FALSE)),VLOOKUP($B421,'Allokerad kvv'!$B$2:$AV$468,MATCH(K$2,'Allokerad kvv'!$B$2:$AV$2,0),FALSE),VLOOKUP($B421,'Justerad allokering'!$B$2:$AG$462,MATCH(K$2,'Justerad allokering'!$B$2:$AF$2,0),FALSE))</f>
        <v>0</v>
      </c>
      <c r="L421" s="28">
        <f>IF(ISERROR(1/VLOOKUP($B421,'Justerad allokering'!$B$2:$AG$462,MATCH(L$2,'Justerad allokering'!$B$2:$AF$2,0),FALSE)),VLOOKUP($B421,'Allokerad kvv'!$B$2:$AV$468,MATCH(L$2,'Allokerad kvv'!$B$2:$AV$2,0),FALSE),VLOOKUP($B421,'Justerad allokering'!$B$2:$AG$462,MATCH(L$2,'Justerad allokering'!$B$2:$AF$2,0),FALSE))</f>
        <v>0</v>
      </c>
      <c r="M421" s="28">
        <f>IF(ISERROR(1/VLOOKUP($B421,'Justerad allokering'!$B$2:$AG$462,MATCH(M$2,'Justerad allokering'!$B$2:$AF$2,0),FALSE)),VLOOKUP($B421,'Allokerad kvv'!$B$2:$AV$468,MATCH(M$2,'Allokerad kvv'!$B$2:$AV$2,0),FALSE),VLOOKUP($B421,'Justerad allokering'!$B$2:$AG$462,MATCH(M$2,'Justerad allokering'!$B$2:$AF$2,0),FALSE))</f>
        <v>0</v>
      </c>
      <c r="N421" s="28">
        <f>IF(ISERROR(1/VLOOKUP($B421,'Justerad allokering'!$B$2:$AG$462,MATCH(N$2,'Justerad allokering'!$B$2:$AF$2,0),FALSE)),VLOOKUP($B421,'Allokerad kvv'!$B$2:$AV$468,MATCH(N$2,'Allokerad kvv'!$B$2:$AV$2,0),FALSE),VLOOKUP($B421,'Justerad allokering'!$B$2:$AG$462,MATCH(N$2,'Justerad allokering'!$B$2:$AF$2,0),FALSE))</f>
        <v>0</v>
      </c>
      <c r="O421" s="28">
        <f>IF(ISERROR(1/VLOOKUP($B421,'Justerad allokering'!$B$2:$AG$462,MATCH(O$2,'Justerad allokering'!$B$2:$AF$2,0),FALSE)),VLOOKUP($B421,'Allokerad kvv'!$B$2:$AV$468,MATCH(O$2,'Allokerad kvv'!$B$2:$AV$2,0),FALSE),VLOOKUP($B421,'Justerad allokering'!$B$2:$AG$462,MATCH(O$2,'Justerad allokering'!$B$2:$AF$2,0),FALSE))</f>
        <v>0</v>
      </c>
      <c r="P421" s="28">
        <f>IF(ISERROR(1/VLOOKUP($B421,'Justerad allokering'!$B$2:$AG$462,MATCH(P$2,'Justerad allokering'!$B$2:$AF$2,0),FALSE)),VLOOKUP($B421,'Allokerad kvv'!$B$2:$AV$468,MATCH(P$2,'Allokerad kvv'!$B$2:$AV$2,0),FALSE),VLOOKUP($B421,'Justerad allokering'!$B$2:$AG$462,MATCH(P$2,'Justerad allokering'!$B$2:$AF$2,0),FALSE))</f>
        <v>0</v>
      </c>
      <c r="Q421" s="28">
        <f>IF(ISERROR(1/VLOOKUP($B421,'Justerad allokering'!$B$2:$AG$462,MATCH(Q$2,'Justerad allokering'!$B$2:$AF$2,0),FALSE)),VLOOKUP($B421,'Allokerad kvv'!$B$2:$AV$468,MATCH(Q$2,'Allokerad kvv'!$B$2:$AV$2,0),FALSE),VLOOKUP($B421,'Justerad allokering'!$B$2:$AG$462,MATCH(Q$2,'Justerad allokering'!$B$2:$AF$2,0),FALSE))</f>
        <v>0</v>
      </c>
      <c r="R421" s="28">
        <f>IF(ISERROR(1/VLOOKUP($B421,'Justerad allokering'!$B$2:$AG$462,MATCH(R$2,'Justerad allokering'!$B$2:$AF$2,0),FALSE)),VLOOKUP($B421,'Allokerad kvv'!$B$2:$AV$468,MATCH(R$2,'Allokerad kvv'!$B$2:$AV$2,0),FALSE),VLOOKUP($B421,'Justerad allokering'!$B$2:$AG$462,MATCH(R$2,'Justerad allokering'!$B$2:$AF$2,0),FALSE))</f>
        <v>0</v>
      </c>
      <c r="S421" s="28">
        <f>IF(ISERROR(1/VLOOKUP($B421,'Justerad allokering'!$B$2:$AG$462,MATCH(S$2,'Justerad allokering'!$B$2:$AF$2,0),FALSE)),VLOOKUP($B421,'Allokerad kvv'!$B$2:$AV$468,MATCH(S$2,'Allokerad kvv'!$B$2:$AV$2,0),FALSE),VLOOKUP($B421,'Justerad allokering'!$B$2:$AG$462,MATCH(S$2,'Justerad allokering'!$B$2:$AF$2,0),FALSE))</f>
        <v>0</v>
      </c>
      <c r="T421" s="28">
        <f>IF(ISERROR(1/VLOOKUP($B421,'Justerad allokering'!$B$2:$AG$462,MATCH(T$2,'Justerad allokering'!$B$2:$AF$2,0),FALSE)),VLOOKUP($B421,'Allokerad kvv'!$B$2:$AV$468,MATCH(T$2,'Allokerad kvv'!$B$2:$AV$2,0),FALSE),VLOOKUP($B421,'Justerad allokering'!$B$2:$AG$462,MATCH(T$2,'Justerad allokering'!$B$2:$AF$2,0),FALSE))</f>
        <v>0</v>
      </c>
      <c r="U421" s="28">
        <f>IF(ISERROR(1/VLOOKUP($B421,'Justerad allokering'!$B$2:$AG$462,MATCH(U$2,'Justerad allokering'!$B$2:$AF$2,0),FALSE)),VLOOKUP($B421,'Allokerad kvv'!$B$2:$AV$468,MATCH(U$2,'Allokerad kvv'!$B$2:$AV$2,0),FALSE),VLOOKUP($B421,'Justerad allokering'!$B$2:$AG$462,MATCH(U$2,'Justerad allokering'!$B$2:$AF$2,0),FALSE))</f>
        <v>0</v>
      </c>
      <c r="V421" s="28">
        <f>IF(ISERROR(1/VLOOKUP($B421,'Justerad allokering'!$B$2:$AG$462,MATCH(V$2,'Justerad allokering'!$B$2:$AF$2,0),FALSE)),VLOOKUP($B421,'Allokerad kvv'!$B$2:$AV$468,MATCH(V$2,'Allokerad kvv'!$B$2:$AV$2,0),FALSE),VLOOKUP($B421,'Justerad allokering'!$B$2:$AG$462,MATCH(V$2,'Justerad allokering'!$B$2:$AF$2,0),FALSE))</f>
        <v>0</v>
      </c>
      <c r="W421" s="28">
        <f>IF(ISERROR(1/VLOOKUP($B421,'Justerad allokering'!$B$2:$AG$462,MATCH(W$2,'Justerad allokering'!$B$2:$AF$2,0),FALSE)),VLOOKUP($B421,'Allokerad kvv'!$B$2:$AV$468,MATCH(W$2,'Allokerad kvv'!$B$2:$AV$2,0),FALSE),VLOOKUP($B421,'Justerad allokering'!$B$2:$AG$462,MATCH(W$2,'Justerad allokering'!$B$2:$AF$2,0),FALSE))</f>
        <v>0</v>
      </c>
      <c r="X421" s="28">
        <f>IF(ISERROR(1/VLOOKUP($B421,'Justerad allokering'!$B$2:$AG$462,MATCH(X$2,'Justerad allokering'!$B$2:$AF$2,0),FALSE)),VLOOKUP($B421,'Allokerad kvv'!$B$2:$AV$468,MATCH(X$2,'Allokerad kvv'!$B$2:$AV$2,0),FALSE),VLOOKUP($B421,'Justerad allokering'!$B$2:$AG$462,MATCH(X$2,'Justerad allokering'!$B$2:$AF$2,0),FALSE))</f>
        <v>0</v>
      </c>
      <c r="Y421" s="28">
        <f>IF(ISERROR(1/VLOOKUP($B421,'Justerad allokering'!$B$2:$AG$462,MATCH(Y$2,'Justerad allokering'!$B$2:$AF$2,0),FALSE)),VLOOKUP($B421,'Allokerad kvv'!$B$2:$AV$468,MATCH(Y$2,'Allokerad kvv'!$B$2:$AV$2,0),FALSE),VLOOKUP($B421,'Justerad allokering'!$B$2:$AG$462,MATCH(Y$2,'Justerad allokering'!$B$2:$AF$2,0),FALSE))</f>
        <v>0</v>
      </c>
      <c r="Z421" s="28">
        <f>IF(ISERROR(1/VLOOKUP($B421,'Justerad allokering'!$B$2:$AG$462,MATCH(Z$2,'Justerad allokering'!$B$2:$AF$2,0),FALSE)),VLOOKUP($B421,'Allokerad kvv'!$B$2:$AV$468,MATCH(Z$2,'Allokerad kvv'!$B$2:$AV$2,0),FALSE),VLOOKUP($B421,'Justerad allokering'!$B$2:$AG$462,MATCH(Z$2,'Justerad allokering'!$B$2:$AF$2,0),FALSE))</f>
        <v>0</v>
      </c>
      <c r="AA421" s="28"/>
      <c r="AB421" s="28"/>
      <c r="AE421">
        <f t="shared" si="18"/>
        <v>0</v>
      </c>
      <c r="AG421">
        <f t="shared" si="19"/>
        <v>0</v>
      </c>
      <c r="AH421">
        <f t="shared" si="20"/>
        <v>0</v>
      </c>
      <c r="AI421" s="55" t="str">
        <f>IF(AH421=0,"",AH421/VLOOKUP(B421,Kraftvärmeprod!$B$1:$BC$480,MATCH("Summa tillförd energi exklusive rökgaskondensering",Kraftvärmeprod!$B$1:$BC$1,0),FALSE))</f>
        <v/>
      </c>
    </row>
    <row r="422" spans="1:35" x14ac:dyDescent="0.25">
      <c r="A422" s="28" t="s">
        <v>550</v>
      </c>
      <c r="B422" s="28" t="s">
        <v>562</v>
      </c>
      <c r="C422" s="28">
        <f>IF(ISERROR(1/VLOOKUP($B422,'Justerad allokering'!$B$2:$AG$462,MATCH(C$2,'Justerad allokering'!$B$2:$AF$2,0),FALSE)),VLOOKUP($B422,'Allokerad kvv'!$B$2:$AV$468,MATCH(C$2,'Allokerad kvv'!$B$2:$AV$2,0),FALSE),VLOOKUP($B422,'Justerad allokering'!$B$2:$AG$462,MATCH(C$2,'Justerad allokering'!$B$2:$AF$2,0),FALSE))</f>
        <v>0</v>
      </c>
      <c r="D422" s="28">
        <f>IF(ISERROR(1/VLOOKUP($B422,'Justerad allokering'!$B$2:$AG$462,MATCH(D$2,'Justerad allokering'!$B$2:$AF$2,0),FALSE)),VLOOKUP($B422,'Allokerad kvv'!$B$2:$AV$468,MATCH(D$2,'Allokerad kvv'!$B$2:$AV$2,0),FALSE),VLOOKUP($B422,'Justerad allokering'!$B$2:$AG$462,MATCH(D$2,'Justerad allokering'!$B$2:$AF$2,0),FALSE))</f>
        <v>0</v>
      </c>
      <c r="E422" s="28">
        <f>IF(ISERROR(1/VLOOKUP($B422,'Justerad allokering'!$B$2:$AG$462,MATCH(E$2,'Justerad allokering'!$B$2:$AF$2,0),FALSE)),VLOOKUP($B422,'Allokerad kvv'!$B$2:$AV$468,MATCH(E$2,'Allokerad kvv'!$B$2:$AV$2,0),FALSE),VLOOKUP($B422,'Justerad allokering'!$B$2:$AG$462,MATCH(E$2,'Justerad allokering'!$B$2:$AF$2,0),FALSE))</f>
        <v>0</v>
      </c>
      <c r="F422" s="28">
        <f>IF(ISERROR(1/VLOOKUP($B422,'Justerad allokering'!$B$2:$AG$462,MATCH(F$2,'Justerad allokering'!$B$2:$AF$2,0),FALSE)),VLOOKUP($B422,'Allokerad kvv'!$B$2:$AV$468,MATCH(F$2,'Allokerad kvv'!$B$2:$AV$2,0),FALSE),VLOOKUP($B422,'Justerad allokering'!$B$2:$AG$462,MATCH(F$2,'Justerad allokering'!$B$2:$AF$2,0),FALSE))</f>
        <v>0</v>
      </c>
      <c r="G422" s="28">
        <f>IF(ISERROR(1/VLOOKUP($B422,'Justerad allokering'!$B$2:$AG$462,MATCH(G$2,'Justerad allokering'!$B$2:$AF$2,0),FALSE)),VLOOKUP($B422,'Allokerad kvv'!$B$2:$AV$468,MATCH(G$2,'Allokerad kvv'!$B$2:$AV$2,0),FALSE),VLOOKUP($B422,'Justerad allokering'!$B$2:$AG$462,MATCH(G$2,'Justerad allokering'!$B$2:$AF$2,0),FALSE))</f>
        <v>0</v>
      </c>
      <c r="H422" s="28">
        <f>IF(ISERROR(1/VLOOKUP($B422,'Justerad allokering'!$B$2:$AG$462,MATCH(H$2,'Justerad allokering'!$B$2:$AF$2,0),FALSE)),VLOOKUP($B422,'Allokerad kvv'!$B$2:$AV$468,MATCH(H$2,'Allokerad kvv'!$B$2:$AV$2,0),FALSE),VLOOKUP($B422,'Justerad allokering'!$B$2:$AG$462,MATCH(H$2,'Justerad allokering'!$B$2:$AF$2,0),FALSE))</f>
        <v>0</v>
      </c>
      <c r="I422" s="28">
        <f>IF(ISERROR(1/VLOOKUP($B422,'Justerad allokering'!$B$2:$AG$462,MATCH(I$2,'Justerad allokering'!$B$2:$AF$2,0),FALSE)),VLOOKUP($B422,'Allokerad kvv'!$B$2:$AV$468,MATCH(I$2,'Allokerad kvv'!$B$2:$AV$2,0),FALSE),VLOOKUP($B422,'Justerad allokering'!$B$2:$AG$462,MATCH(I$2,'Justerad allokering'!$B$2:$AF$2,0),FALSE))</f>
        <v>0</v>
      </c>
      <c r="J422" s="28">
        <f>IF(ISERROR(1/VLOOKUP($B422,'Justerad allokering'!$B$2:$AG$462,MATCH(J$2,'Justerad allokering'!$B$2:$AF$2,0),FALSE)),VLOOKUP($B422,'Allokerad kvv'!$B$2:$AV$468,MATCH(J$2,'Allokerad kvv'!$B$2:$AV$2,0),FALSE),VLOOKUP($B422,'Justerad allokering'!$B$2:$AG$462,MATCH(J$2,'Justerad allokering'!$B$2:$AF$2,0),FALSE))</f>
        <v>0</v>
      </c>
      <c r="K422" s="28">
        <f>IF(ISERROR(1/VLOOKUP($B422,'Justerad allokering'!$B$2:$AG$462,MATCH(K$2,'Justerad allokering'!$B$2:$AF$2,0),FALSE)),VLOOKUP($B422,'Allokerad kvv'!$B$2:$AV$468,MATCH(K$2,'Allokerad kvv'!$B$2:$AV$2,0),FALSE),VLOOKUP($B422,'Justerad allokering'!$B$2:$AG$462,MATCH(K$2,'Justerad allokering'!$B$2:$AF$2,0),FALSE))</f>
        <v>0</v>
      </c>
      <c r="L422" s="28">
        <f>IF(ISERROR(1/VLOOKUP($B422,'Justerad allokering'!$B$2:$AG$462,MATCH(L$2,'Justerad allokering'!$B$2:$AF$2,0),FALSE)),VLOOKUP($B422,'Allokerad kvv'!$B$2:$AV$468,MATCH(L$2,'Allokerad kvv'!$B$2:$AV$2,0),FALSE),VLOOKUP($B422,'Justerad allokering'!$B$2:$AG$462,MATCH(L$2,'Justerad allokering'!$B$2:$AF$2,0),FALSE))</f>
        <v>0</v>
      </c>
      <c r="M422" s="28">
        <f>IF(ISERROR(1/VLOOKUP($B422,'Justerad allokering'!$B$2:$AG$462,MATCH(M$2,'Justerad allokering'!$B$2:$AF$2,0),FALSE)),VLOOKUP($B422,'Allokerad kvv'!$B$2:$AV$468,MATCH(M$2,'Allokerad kvv'!$B$2:$AV$2,0),FALSE),VLOOKUP($B422,'Justerad allokering'!$B$2:$AG$462,MATCH(M$2,'Justerad allokering'!$B$2:$AF$2,0),FALSE))</f>
        <v>0</v>
      </c>
      <c r="N422" s="28">
        <f>IF(ISERROR(1/VLOOKUP($B422,'Justerad allokering'!$B$2:$AG$462,MATCH(N$2,'Justerad allokering'!$B$2:$AF$2,0),FALSE)),VLOOKUP($B422,'Allokerad kvv'!$B$2:$AV$468,MATCH(N$2,'Allokerad kvv'!$B$2:$AV$2,0),FALSE),VLOOKUP($B422,'Justerad allokering'!$B$2:$AG$462,MATCH(N$2,'Justerad allokering'!$B$2:$AF$2,0),FALSE))</f>
        <v>0</v>
      </c>
      <c r="O422" s="28">
        <f>IF(ISERROR(1/VLOOKUP($B422,'Justerad allokering'!$B$2:$AG$462,MATCH(O$2,'Justerad allokering'!$B$2:$AF$2,0),FALSE)),VLOOKUP($B422,'Allokerad kvv'!$B$2:$AV$468,MATCH(O$2,'Allokerad kvv'!$B$2:$AV$2,0),FALSE),VLOOKUP($B422,'Justerad allokering'!$B$2:$AG$462,MATCH(O$2,'Justerad allokering'!$B$2:$AF$2,0),FALSE))</f>
        <v>0</v>
      </c>
      <c r="P422" s="28">
        <f>IF(ISERROR(1/VLOOKUP($B422,'Justerad allokering'!$B$2:$AG$462,MATCH(P$2,'Justerad allokering'!$B$2:$AF$2,0),FALSE)),VLOOKUP($B422,'Allokerad kvv'!$B$2:$AV$468,MATCH(P$2,'Allokerad kvv'!$B$2:$AV$2,0),FALSE),VLOOKUP($B422,'Justerad allokering'!$B$2:$AG$462,MATCH(P$2,'Justerad allokering'!$B$2:$AF$2,0),FALSE))</f>
        <v>0</v>
      </c>
      <c r="Q422" s="28">
        <f>IF(ISERROR(1/VLOOKUP($B422,'Justerad allokering'!$B$2:$AG$462,MATCH(Q$2,'Justerad allokering'!$B$2:$AF$2,0),FALSE)),VLOOKUP($B422,'Allokerad kvv'!$B$2:$AV$468,MATCH(Q$2,'Allokerad kvv'!$B$2:$AV$2,0),FALSE),VLOOKUP($B422,'Justerad allokering'!$B$2:$AG$462,MATCH(Q$2,'Justerad allokering'!$B$2:$AF$2,0),FALSE))</f>
        <v>0</v>
      </c>
      <c r="R422" s="28">
        <f>IF(ISERROR(1/VLOOKUP($B422,'Justerad allokering'!$B$2:$AG$462,MATCH(R$2,'Justerad allokering'!$B$2:$AF$2,0),FALSE)),VLOOKUP($B422,'Allokerad kvv'!$B$2:$AV$468,MATCH(R$2,'Allokerad kvv'!$B$2:$AV$2,0),FALSE),VLOOKUP($B422,'Justerad allokering'!$B$2:$AG$462,MATCH(R$2,'Justerad allokering'!$B$2:$AF$2,0),FALSE))</f>
        <v>0</v>
      </c>
      <c r="S422" s="28">
        <f>IF(ISERROR(1/VLOOKUP($B422,'Justerad allokering'!$B$2:$AG$462,MATCH(S$2,'Justerad allokering'!$B$2:$AF$2,0),FALSE)),VLOOKUP($B422,'Allokerad kvv'!$B$2:$AV$468,MATCH(S$2,'Allokerad kvv'!$B$2:$AV$2,0),FALSE),VLOOKUP($B422,'Justerad allokering'!$B$2:$AG$462,MATCH(S$2,'Justerad allokering'!$B$2:$AF$2,0),FALSE))</f>
        <v>0</v>
      </c>
      <c r="T422" s="28">
        <f>IF(ISERROR(1/VLOOKUP($B422,'Justerad allokering'!$B$2:$AG$462,MATCH(T$2,'Justerad allokering'!$B$2:$AF$2,0),FALSE)),VLOOKUP($B422,'Allokerad kvv'!$B$2:$AV$468,MATCH(T$2,'Allokerad kvv'!$B$2:$AV$2,0),FALSE),VLOOKUP($B422,'Justerad allokering'!$B$2:$AG$462,MATCH(T$2,'Justerad allokering'!$B$2:$AF$2,0),FALSE))</f>
        <v>0</v>
      </c>
      <c r="U422" s="28">
        <f>IF(ISERROR(1/VLOOKUP($B422,'Justerad allokering'!$B$2:$AG$462,MATCH(U$2,'Justerad allokering'!$B$2:$AF$2,0),FALSE)),VLOOKUP($B422,'Allokerad kvv'!$B$2:$AV$468,MATCH(U$2,'Allokerad kvv'!$B$2:$AV$2,0),FALSE),VLOOKUP($B422,'Justerad allokering'!$B$2:$AG$462,MATCH(U$2,'Justerad allokering'!$B$2:$AF$2,0),FALSE))</f>
        <v>0</v>
      </c>
      <c r="V422" s="28">
        <f>IF(ISERROR(1/VLOOKUP($B422,'Justerad allokering'!$B$2:$AG$462,MATCH(V$2,'Justerad allokering'!$B$2:$AF$2,0),FALSE)),VLOOKUP($B422,'Allokerad kvv'!$B$2:$AV$468,MATCH(V$2,'Allokerad kvv'!$B$2:$AV$2,0),FALSE),VLOOKUP($B422,'Justerad allokering'!$B$2:$AG$462,MATCH(V$2,'Justerad allokering'!$B$2:$AF$2,0),FALSE))</f>
        <v>0</v>
      </c>
      <c r="W422" s="28">
        <f>IF(ISERROR(1/VLOOKUP($B422,'Justerad allokering'!$B$2:$AG$462,MATCH(W$2,'Justerad allokering'!$B$2:$AF$2,0),FALSE)),VLOOKUP($B422,'Allokerad kvv'!$B$2:$AV$468,MATCH(W$2,'Allokerad kvv'!$B$2:$AV$2,0),FALSE),VLOOKUP($B422,'Justerad allokering'!$B$2:$AG$462,MATCH(W$2,'Justerad allokering'!$B$2:$AF$2,0),FALSE))</f>
        <v>0</v>
      </c>
      <c r="X422" s="28">
        <f>IF(ISERROR(1/VLOOKUP($B422,'Justerad allokering'!$B$2:$AG$462,MATCH(X$2,'Justerad allokering'!$B$2:$AF$2,0),FALSE)),VLOOKUP($B422,'Allokerad kvv'!$B$2:$AV$468,MATCH(X$2,'Allokerad kvv'!$B$2:$AV$2,0),FALSE),VLOOKUP($B422,'Justerad allokering'!$B$2:$AG$462,MATCH(X$2,'Justerad allokering'!$B$2:$AF$2,0),FALSE))</f>
        <v>0</v>
      </c>
      <c r="Y422" s="28">
        <f>IF(ISERROR(1/VLOOKUP($B422,'Justerad allokering'!$B$2:$AG$462,MATCH(Y$2,'Justerad allokering'!$B$2:$AF$2,0),FALSE)),VLOOKUP($B422,'Allokerad kvv'!$B$2:$AV$468,MATCH(Y$2,'Allokerad kvv'!$B$2:$AV$2,0),FALSE),VLOOKUP($B422,'Justerad allokering'!$B$2:$AG$462,MATCH(Y$2,'Justerad allokering'!$B$2:$AF$2,0),FALSE))</f>
        <v>0</v>
      </c>
      <c r="Z422" s="28">
        <f>IF(ISERROR(1/VLOOKUP($B422,'Justerad allokering'!$B$2:$AG$462,MATCH(Z$2,'Justerad allokering'!$B$2:$AF$2,0),FALSE)),VLOOKUP($B422,'Allokerad kvv'!$B$2:$AV$468,MATCH(Z$2,'Allokerad kvv'!$B$2:$AV$2,0),FALSE),VLOOKUP($B422,'Justerad allokering'!$B$2:$AG$462,MATCH(Z$2,'Justerad allokering'!$B$2:$AF$2,0),FALSE))</f>
        <v>0</v>
      </c>
      <c r="AA422" s="28"/>
      <c r="AB422" s="28"/>
      <c r="AE422">
        <f t="shared" si="18"/>
        <v>0</v>
      </c>
      <c r="AG422">
        <f t="shared" si="19"/>
        <v>0</v>
      </c>
      <c r="AH422">
        <f t="shared" si="20"/>
        <v>0</v>
      </c>
      <c r="AI422" s="55" t="str">
        <f>IF(AH422=0,"",AH422/VLOOKUP(B422,Kraftvärmeprod!$B$1:$BC$480,MATCH("Summa tillförd energi exklusive rökgaskondensering",Kraftvärmeprod!$B$1:$BC$1,0),FALSE))</f>
        <v/>
      </c>
    </row>
    <row r="423" spans="1:35" x14ac:dyDescent="0.25">
      <c r="A423" s="28" t="s">
        <v>550</v>
      </c>
      <c r="B423" s="28" t="s">
        <v>563</v>
      </c>
      <c r="C423" s="28">
        <f>IF(ISERROR(1/VLOOKUP($B423,'Justerad allokering'!$B$2:$AG$462,MATCH(C$2,'Justerad allokering'!$B$2:$AF$2,0),FALSE)),VLOOKUP($B423,'Allokerad kvv'!$B$2:$AV$468,MATCH(C$2,'Allokerad kvv'!$B$2:$AV$2,0),FALSE),VLOOKUP($B423,'Justerad allokering'!$B$2:$AG$462,MATCH(C$2,'Justerad allokering'!$B$2:$AF$2,0),FALSE))</f>
        <v>0.64129100000000006</v>
      </c>
      <c r="D423" s="28">
        <f>IF(ISERROR(1/VLOOKUP($B423,'Justerad allokering'!$B$2:$AG$462,MATCH(D$2,'Justerad allokering'!$B$2:$AF$2,0),FALSE)),VLOOKUP($B423,'Allokerad kvv'!$B$2:$AV$468,MATCH(D$2,'Allokerad kvv'!$B$2:$AV$2,0),FALSE),VLOOKUP($B423,'Justerad allokering'!$B$2:$AG$462,MATCH(D$2,'Justerad allokering'!$B$2:$AF$2,0),FALSE))</f>
        <v>0</v>
      </c>
      <c r="E423" s="28">
        <f>IF(ISERROR(1/VLOOKUP($B423,'Justerad allokering'!$B$2:$AG$462,MATCH(E$2,'Justerad allokering'!$B$2:$AF$2,0),FALSE)),VLOOKUP($B423,'Allokerad kvv'!$B$2:$AV$468,MATCH(E$2,'Allokerad kvv'!$B$2:$AV$2,0),FALSE),VLOOKUP($B423,'Justerad allokering'!$B$2:$AG$462,MATCH(E$2,'Justerad allokering'!$B$2:$AF$2,0),FALSE))</f>
        <v>0</v>
      </c>
      <c r="F423" s="28">
        <f>IF(ISERROR(1/VLOOKUP($B423,'Justerad allokering'!$B$2:$AG$462,MATCH(F$2,'Justerad allokering'!$B$2:$AF$2,0),FALSE)),VLOOKUP($B423,'Allokerad kvv'!$B$2:$AV$468,MATCH(F$2,'Allokerad kvv'!$B$2:$AV$2,0),FALSE),VLOOKUP($B423,'Justerad allokering'!$B$2:$AG$462,MATCH(F$2,'Justerad allokering'!$B$2:$AF$2,0),FALSE))</f>
        <v>0</v>
      </c>
      <c r="G423" s="28">
        <f>IF(ISERROR(1/VLOOKUP($B423,'Justerad allokering'!$B$2:$AG$462,MATCH(G$2,'Justerad allokering'!$B$2:$AF$2,0),FALSE)),VLOOKUP($B423,'Allokerad kvv'!$B$2:$AV$468,MATCH(G$2,'Allokerad kvv'!$B$2:$AV$2,0),FALSE),VLOOKUP($B423,'Justerad allokering'!$B$2:$AG$462,MATCH(G$2,'Justerad allokering'!$B$2:$AF$2,0),FALSE))</f>
        <v>0.22622</v>
      </c>
      <c r="H423" s="28">
        <f>IF(ISERROR(1/VLOOKUP($B423,'Justerad allokering'!$B$2:$AG$462,MATCH(H$2,'Justerad allokering'!$B$2:$AF$2,0),FALSE)),VLOOKUP($B423,'Allokerad kvv'!$B$2:$AV$468,MATCH(H$2,'Allokerad kvv'!$B$2:$AV$2,0),FALSE),VLOOKUP($B423,'Justerad allokering'!$B$2:$AG$462,MATCH(H$2,'Justerad allokering'!$B$2:$AF$2,0),FALSE))</f>
        <v>0</v>
      </c>
      <c r="I423" s="28">
        <f>IF(ISERROR(1/VLOOKUP($B423,'Justerad allokering'!$B$2:$AG$462,MATCH(I$2,'Justerad allokering'!$B$2:$AF$2,0),FALSE)),VLOOKUP($B423,'Allokerad kvv'!$B$2:$AV$468,MATCH(I$2,'Allokerad kvv'!$B$2:$AV$2,0),FALSE),VLOOKUP($B423,'Justerad allokering'!$B$2:$AG$462,MATCH(I$2,'Justerad allokering'!$B$2:$AF$2,0),FALSE))</f>
        <v>1.4704299999999999</v>
      </c>
      <c r="J423" s="28">
        <f>IF(ISERROR(1/VLOOKUP($B423,'Justerad allokering'!$B$2:$AG$462,MATCH(J$2,'Justerad allokering'!$B$2:$AF$2,0),FALSE)),VLOOKUP($B423,'Allokerad kvv'!$B$2:$AV$468,MATCH(J$2,'Allokerad kvv'!$B$2:$AV$2,0),FALSE),VLOOKUP($B423,'Justerad allokering'!$B$2:$AG$462,MATCH(J$2,'Justerad allokering'!$B$2:$AF$2,0),FALSE))</f>
        <v>0.93919600000000003</v>
      </c>
      <c r="K423" s="28">
        <f>IF(ISERROR(1/VLOOKUP($B423,'Justerad allokering'!$B$2:$AG$462,MATCH(K$2,'Justerad allokering'!$B$2:$AF$2,0),FALSE)),VLOOKUP($B423,'Allokerad kvv'!$B$2:$AV$468,MATCH(K$2,'Allokerad kvv'!$B$2:$AV$2,0),FALSE),VLOOKUP($B423,'Justerad allokering'!$B$2:$AG$462,MATCH(K$2,'Justerad allokering'!$B$2:$AF$2,0),FALSE))</f>
        <v>0.59145000000000003</v>
      </c>
      <c r="L423" s="28">
        <f>IF(ISERROR(1/VLOOKUP($B423,'Justerad allokering'!$B$2:$AG$462,MATCH(L$2,'Justerad allokering'!$B$2:$AF$2,0),FALSE)),VLOOKUP($B423,'Allokerad kvv'!$B$2:$AV$468,MATCH(L$2,'Allokerad kvv'!$B$2:$AV$2,0),FALSE),VLOOKUP($B423,'Justerad allokering'!$B$2:$AG$462,MATCH(L$2,'Justerad allokering'!$B$2:$AF$2,0),FALSE))</f>
        <v>0</v>
      </c>
      <c r="M423" s="28">
        <f>IF(ISERROR(1/VLOOKUP($B423,'Justerad allokering'!$B$2:$AG$462,MATCH(M$2,'Justerad allokering'!$B$2:$AF$2,0),FALSE)),VLOOKUP($B423,'Allokerad kvv'!$B$2:$AV$468,MATCH(M$2,'Allokerad kvv'!$B$2:$AV$2,0),FALSE),VLOOKUP($B423,'Justerad allokering'!$B$2:$AG$462,MATCH(M$2,'Justerad allokering'!$B$2:$AF$2,0),FALSE))</f>
        <v>10.3734</v>
      </c>
      <c r="N423" s="28">
        <f>IF(ISERROR(1/VLOOKUP($B423,'Justerad allokering'!$B$2:$AG$462,MATCH(N$2,'Justerad allokering'!$B$2:$AF$2,0),FALSE)),VLOOKUP($B423,'Allokerad kvv'!$B$2:$AV$468,MATCH(N$2,'Allokerad kvv'!$B$2:$AV$2,0),FALSE),VLOOKUP($B423,'Justerad allokering'!$B$2:$AG$462,MATCH(N$2,'Justerad allokering'!$B$2:$AF$2,0),FALSE))</f>
        <v>0</v>
      </c>
      <c r="O423" s="28">
        <f>IF(ISERROR(1/VLOOKUP($B423,'Justerad allokering'!$B$2:$AG$462,MATCH(O$2,'Justerad allokering'!$B$2:$AF$2,0),FALSE)),VLOOKUP($B423,'Allokerad kvv'!$B$2:$AV$468,MATCH(O$2,'Allokerad kvv'!$B$2:$AV$2,0),FALSE),VLOOKUP($B423,'Justerad allokering'!$B$2:$AG$462,MATCH(O$2,'Justerad allokering'!$B$2:$AF$2,0),FALSE))</f>
        <v>0</v>
      </c>
      <c r="P423" s="28">
        <f>IF(ISERROR(1/VLOOKUP($B423,'Justerad allokering'!$B$2:$AG$462,MATCH(P$2,'Justerad allokering'!$B$2:$AF$2,0),FALSE)),VLOOKUP($B423,'Allokerad kvv'!$B$2:$AV$468,MATCH(P$2,'Allokerad kvv'!$B$2:$AV$2,0),FALSE),VLOOKUP($B423,'Justerad allokering'!$B$2:$AG$462,MATCH(P$2,'Justerad allokering'!$B$2:$AF$2,0),FALSE))</f>
        <v>0</v>
      </c>
      <c r="Q423" s="28">
        <f>IF(ISERROR(1/VLOOKUP($B423,'Justerad allokering'!$B$2:$AG$462,MATCH(Q$2,'Justerad allokering'!$B$2:$AF$2,0),FALSE)),VLOOKUP($B423,'Allokerad kvv'!$B$2:$AV$468,MATCH(Q$2,'Allokerad kvv'!$B$2:$AV$2,0),FALSE),VLOOKUP($B423,'Justerad allokering'!$B$2:$AG$462,MATCH(Q$2,'Justerad allokering'!$B$2:$AF$2,0),FALSE))</f>
        <v>0</v>
      </c>
      <c r="R423" s="28">
        <f>IF(ISERROR(1/VLOOKUP($B423,'Justerad allokering'!$B$2:$AG$462,MATCH(R$2,'Justerad allokering'!$B$2:$AF$2,0),FALSE)),VLOOKUP($B423,'Allokerad kvv'!$B$2:$AV$468,MATCH(R$2,'Allokerad kvv'!$B$2:$AV$2,0),FALSE),VLOOKUP($B423,'Justerad allokering'!$B$2:$AG$462,MATCH(R$2,'Justerad allokering'!$B$2:$AF$2,0),FALSE))</f>
        <v>0</v>
      </c>
      <c r="S423" s="28">
        <f>IF(ISERROR(1/VLOOKUP($B423,'Justerad allokering'!$B$2:$AG$462,MATCH(S$2,'Justerad allokering'!$B$2:$AF$2,0),FALSE)),VLOOKUP($B423,'Allokerad kvv'!$B$2:$AV$468,MATCH(S$2,'Allokerad kvv'!$B$2:$AV$2,0),FALSE),VLOOKUP($B423,'Justerad allokering'!$B$2:$AG$462,MATCH(S$2,'Justerad allokering'!$B$2:$AF$2,0),FALSE))</f>
        <v>0</v>
      </c>
      <c r="T423" s="28">
        <f>IF(ISERROR(1/VLOOKUP($B423,'Justerad allokering'!$B$2:$AG$462,MATCH(T$2,'Justerad allokering'!$B$2:$AF$2,0),FALSE)),VLOOKUP($B423,'Allokerad kvv'!$B$2:$AV$468,MATCH(T$2,'Allokerad kvv'!$B$2:$AV$2,0),FALSE),VLOOKUP($B423,'Justerad allokering'!$B$2:$AG$462,MATCH(T$2,'Justerad allokering'!$B$2:$AF$2,0),FALSE))</f>
        <v>0</v>
      </c>
      <c r="U423" s="28">
        <f>IF(ISERROR(1/VLOOKUP($B423,'Justerad allokering'!$B$2:$AG$462,MATCH(U$2,'Justerad allokering'!$B$2:$AF$2,0),FALSE)),VLOOKUP($B423,'Allokerad kvv'!$B$2:$AV$468,MATCH(U$2,'Allokerad kvv'!$B$2:$AV$2,0),FALSE),VLOOKUP($B423,'Justerad allokering'!$B$2:$AG$462,MATCH(U$2,'Justerad allokering'!$B$2:$AF$2,0),FALSE))</f>
        <v>0</v>
      </c>
      <c r="V423" s="28">
        <f>IF(ISERROR(1/VLOOKUP($B423,'Justerad allokering'!$B$2:$AG$462,MATCH(V$2,'Justerad allokering'!$B$2:$AF$2,0),FALSE)),VLOOKUP($B423,'Allokerad kvv'!$B$2:$AV$468,MATCH(V$2,'Allokerad kvv'!$B$2:$AV$2,0),FALSE),VLOOKUP($B423,'Justerad allokering'!$B$2:$AG$462,MATCH(V$2,'Justerad allokering'!$B$2:$AF$2,0),FALSE))</f>
        <v>0</v>
      </c>
      <c r="W423" s="28">
        <f>IF(ISERROR(1/VLOOKUP($B423,'Justerad allokering'!$B$2:$AG$462,MATCH(W$2,'Justerad allokering'!$B$2:$AF$2,0),FALSE)),VLOOKUP($B423,'Allokerad kvv'!$B$2:$AV$468,MATCH(W$2,'Allokerad kvv'!$B$2:$AV$2,0),FALSE),VLOOKUP($B423,'Justerad allokering'!$B$2:$AG$462,MATCH(W$2,'Justerad allokering'!$B$2:$AF$2,0),FALSE))</f>
        <v>0</v>
      </c>
      <c r="X423" s="28">
        <f>IF(ISERROR(1/VLOOKUP($B423,'Justerad allokering'!$B$2:$AG$462,MATCH(X$2,'Justerad allokering'!$B$2:$AF$2,0),FALSE)),VLOOKUP($B423,'Allokerad kvv'!$B$2:$AV$468,MATCH(X$2,'Allokerad kvv'!$B$2:$AV$2,0),FALSE),VLOOKUP($B423,'Justerad allokering'!$B$2:$AG$462,MATCH(X$2,'Justerad allokering'!$B$2:$AF$2,0),FALSE))</f>
        <v>0</v>
      </c>
      <c r="Y423" s="28">
        <f>IF(ISERROR(1/VLOOKUP($B423,'Justerad allokering'!$B$2:$AG$462,MATCH(Y$2,'Justerad allokering'!$B$2:$AF$2,0),FALSE)),VLOOKUP($B423,'Allokerad kvv'!$B$2:$AV$468,MATCH(Y$2,'Allokerad kvv'!$B$2:$AV$2,0),FALSE),VLOOKUP($B423,'Justerad allokering'!$B$2:$AG$462,MATCH(Y$2,'Justerad allokering'!$B$2:$AF$2,0),FALSE))</f>
        <v>0</v>
      </c>
      <c r="Z423" s="28">
        <f>IF(ISERROR(1/VLOOKUP($B423,'Justerad allokering'!$B$2:$AG$462,MATCH(Z$2,'Justerad allokering'!$B$2:$AF$2,0),FALSE)),VLOOKUP($B423,'Allokerad kvv'!$B$2:$AV$468,MATCH(Z$2,'Allokerad kvv'!$B$2:$AV$2,0),FALSE),VLOOKUP($B423,'Justerad allokering'!$B$2:$AG$462,MATCH(Z$2,'Justerad allokering'!$B$2:$AF$2,0),FALSE))</f>
        <v>0.78011699999999995</v>
      </c>
      <c r="AA423" s="28"/>
      <c r="AB423" s="28"/>
      <c r="AE423">
        <f t="shared" si="18"/>
        <v>15.022104000000001</v>
      </c>
      <c r="AG423">
        <f t="shared" si="19"/>
        <v>14.430654000000001</v>
      </c>
      <c r="AH423">
        <f t="shared" si="20"/>
        <v>14.430654000000001</v>
      </c>
      <c r="AI423" s="55">
        <f>IF(AH423=0,"",AH423/VLOOKUP(B423,Kraftvärmeprod!$B$1:$BC$480,MATCH("Summa tillförd energi exklusive rökgaskondensering",Kraftvärmeprod!$B$1:$BC$1,0),FALSE))</f>
        <v>0.90022794759825342</v>
      </c>
    </row>
    <row r="424" spans="1:35" x14ac:dyDescent="0.25">
      <c r="A424" s="28" t="s">
        <v>550</v>
      </c>
      <c r="B424" s="28" t="s">
        <v>564</v>
      </c>
      <c r="C424" s="28">
        <f>IF(ISERROR(1/VLOOKUP($B424,'Justerad allokering'!$B$2:$AG$462,MATCH(C$2,'Justerad allokering'!$B$2:$AF$2,0),FALSE)),VLOOKUP($B424,'Allokerad kvv'!$B$2:$AV$468,MATCH(C$2,'Allokerad kvv'!$B$2:$AV$2,0),FALSE),VLOOKUP($B424,'Justerad allokering'!$B$2:$AG$462,MATCH(C$2,'Justerad allokering'!$B$2:$AF$2,0),FALSE))</f>
        <v>0</v>
      </c>
      <c r="D424" s="28">
        <f>IF(ISERROR(1/VLOOKUP($B424,'Justerad allokering'!$B$2:$AG$462,MATCH(D$2,'Justerad allokering'!$B$2:$AF$2,0),FALSE)),VLOOKUP($B424,'Allokerad kvv'!$B$2:$AV$468,MATCH(D$2,'Allokerad kvv'!$B$2:$AV$2,0),FALSE),VLOOKUP($B424,'Justerad allokering'!$B$2:$AG$462,MATCH(D$2,'Justerad allokering'!$B$2:$AF$2,0),FALSE))</f>
        <v>0</v>
      </c>
      <c r="E424" s="28">
        <f>IF(ISERROR(1/VLOOKUP($B424,'Justerad allokering'!$B$2:$AG$462,MATCH(E$2,'Justerad allokering'!$B$2:$AF$2,0),FALSE)),VLOOKUP($B424,'Allokerad kvv'!$B$2:$AV$468,MATCH(E$2,'Allokerad kvv'!$B$2:$AV$2,0),FALSE),VLOOKUP($B424,'Justerad allokering'!$B$2:$AG$462,MATCH(E$2,'Justerad allokering'!$B$2:$AF$2,0),FALSE))</f>
        <v>0</v>
      </c>
      <c r="F424" s="28">
        <f>IF(ISERROR(1/VLOOKUP($B424,'Justerad allokering'!$B$2:$AG$462,MATCH(F$2,'Justerad allokering'!$B$2:$AF$2,0),FALSE)),VLOOKUP($B424,'Allokerad kvv'!$B$2:$AV$468,MATCH(F$2,'Allokerad kvv'!$B$2:$AV$2,0),FALSE),VLOOKUP($B424,'Justerad allokering'!$B$2:$AG$462,MATCH(F$2,'Justerad allokering'!$B$2:$AF$2,0),FALSE))</f>
        <v>0</v>
      </c>
      <c r="G424" s="28">
        <f>IF(ISERROR(1/VLOOKUP($B424,'Justerad allokering'!$B$2:$AG$462,MATCH(G$2,'Justerad allokering'!$B$2:$AF$2,0),FALSE)),VLOOKUP($B424,'Allokerad kvv'!$B$2:$AV$468,MATCH(G$2,'Allokerad kvv'!$B$2:$AV$2,0),FALSE),VLOOKUP($B424,'Justerad allokering'!$B$2:$AG$462,MATCH(G$2,'Justerad allokering'!$B$2:$AF$2,0),FALSE))</f>
        <v>0</v>
      </c>
      <c r="H424" s="28">
        <f>IF(ISERROR(1/VLOOKUP($B424,'Justerad allokering'!$B$2:$AG$462,MATCH(H$2,'Justerad allokering'!$B$2:$AF$2,0),FALSE)),VLOOKUP($B424,'Allokerad kvv'!$B$2:$AV$468,MATCH(H$2,'Allokerad kvv'!$B$2:$AV$2,0),FALSE),VLOOKUP($B424,'Justerad allokering'!$B$2:$AG$462,MATCH(H$2,'Justerad allokering'!$B$2:$AF$2,0),FALSE))</f>
        <v>0</v>
      </c>
      <c r="I424" s="28">
        <f>IF(ISERROR(1/VLOOKUP($B424,'Justerad allokering'!$B$2:$AG$462,MATCH(I$2,'Justerad allokering'!$B$2:$AF$2,0),FALSE)),VLOOKUP($B424,'Allokerad kvv'!$B$2:$AV$468,MATCH(I$2,'Allokerad kvv'!$B$2:$AV$2,0),FALSE),VLOOKUP($B424,'Justerad allokering'!$B$2:$AG$462,MATCH(I$2,'Justerad allokering'!$B$2:$AF$2,0),FALSE))</f>
        <v>0</v>
      </c>
      <c r="J424" s="28">
        <f>IF(ISERROR(1/VLOOKUP($B424,'Justerad allokering'!$B$2:$AG$462,MATCH(J$2,'Justerad allokering'!$B$2:$AF$2,0),FALSE)),VLOOKUP($B424,'Allokerad kvv'!$B$2:$AV$468,MATCH(J$2,'Allokerad kvv'!$B$2:$AV$2,0),FALSE),VLOOKUP($B424,'Justerad allokering'!$B$2:$AG$462,MATCH(J$2,'Justerad allokering'!$B$2:$AF$2,0),FALSE))</f>
        <v>0</v>
      </c>
      <c r="K424" s="28">
        <f>IF(ISERROR(1/VLOOKUP($B424,'Justerad allokering'!$B$2:$AG$462,MATCH(K$2,'Justerad allokering'!$B$2:$AF$2,0),FALSE)),VLOOKUP($B424,'Allokerad kvv'!$B$2:$AV$468,MATCH(K$2,'Allokerad kvv'!$B$2:$AV$2,0),FALSE),VLOOKUP($B424,'Justerad allokering'!$B$2:$AG$462,MATCH(K$2,'Justerad allokering'!$B$2:$AF$2,0),FALSE))</f>
        <v>0</v>
      </c>
      <c r="L424" s="28">
        <f>IF(ISERROR(1/VLOOKUP($B424,'Justerad allokering'!$B$2:$AG$462,MATCH(L$2,'Justerad allokering'!$B$2:$AF$2,0),FALSE)),VLOOKUP($B424,'Allokerad kvv'!$B$2:$AV$468,MATCH(L$2,'Allokerad kvv'!$B$2:$AV$2,0),FALSE),VLOOKUP($B424,'Justerad allokering'!$B$2:$AG$462,MATCH(L$2,'Justerad allokering'!$B$2:$AF$2,0),FALSE))</f>
        <v>0</v>
      </c>
      <c r="M424" s="28">
        <f>IF(ISERROR(1/VLOOKUP($B424,'Justerad allokering'!$B$2:$AG$462,MATCH(M$2,'Justerad allokering'!$B$2:$AF$2,0),FALSE)),VLOOKUP($B424,'Allokerad kvv'!$B$2:$AV$468,MATCH(M$2,'Allokerad kvv'!$B$2:$AV$2,0),FALSE),VLOOKUP($B424,'Justerad allokering'!$B$2:$AG$462,MATCH(M$2,'Justerad allokering'!$B$2:$AF$2,0),FALSE))</f>
        <v>0</v>
      </c>
      <c r="N424" s="28">
        <f>IF(ISERROR(1/VLOOKUP($B424,'Justerad allokering'!$B$2:$AG$462,MATCH(N$2,'Justerad allokering'!$B$2:$AF$2,0),FALSE)),VLOOKUP($B424,'Allokerad kvv'!$B$2:$AV$468,MATCH(N$2,'Allokerad kvv'!$B$2:$AV$2,0),FALSE),VLOOKUP($B424,'Justerad allokering'!$B$2:$AG$462,MATCH(N$2,'Justerad allokering'!$B$2:$AF$2,0),FALSE))</f>
        <v>0</v>
      </c>
      <c r="O424" s="28">
        <f>IF(ISERROR(1/VLOOKUP($B424,'Justerad allokering'!$B$2:$AG$462,MATCH(O$2,'Justerad allokering'!$B$2:$AF$2,0),FALSE)),VLOOKUP($B424,'Allokerad kvv'!$B$2:$AV$468,MATCH(O$2,'Allokerad kvv'!$B$2:$AV$2,0),FALSE),VLOOKUP($B424,'Justerad allokering'!$B$2:$AG$462,MATCH(O$2,'Justerad allokering'!$B$2:$AF$2,0),FALSE))</f>
        <v>0</v>
      </c>
      <c r="P424" s="28">
        <f>IF(ISERROR(1/VLOOKUP($B424,'Justerad allokering'!$B$2:$AG$462,MATCH(P$2,'Justerad allokering'!$B$2:$AF$2,0),FALSE)),VLOOKUP($B424,'Allokerad kvv'!$B$2:$AV$468,MATCH(P$2,'Allokerad kvv'!$B$2:$AV$2,0),FALSE),VLOOKUP($B424,'Justerad allokering'!$B$2:$AG$462,MATCH(P$2,'Justerad allokering'!$B$2:$AF$2,0),FALSE))</f>
        <v>0</v>
      </c>
      <c r="Q424" s="28">
        <f>IF(ISERROR(1/VLOOKUP($B424,'Justerad allokering'!$B$2:$AG$462,MATCH(Q$2,'Justerad allokering'!$B$2:$AF$2,0),FALSE)),VLOOKUP($B424,'Allokerad kvv'!$B$2:$AV$468,MATCH(Q$2,'Allokerad kvv'!$B$2:$AV$2,0),FALSE),VLOOKUP($B424,'Justerad allokering'!$B$2:$AG$462,MATCH(Q$2,'Justerad allokering'!$B$2:$AF$2,0),FALSE))</f>
        <v>0</v>
      </c>
      <c r="R424" s="28">
        <f>IF(ISERROR(1/VLOOKUP($B424,'Justerad allokering'!$B$2:$AG$462,MATCH(R$2,'Justerad allokering'!$B$2:$AF$2,0),FALSE)),VLOOKUP($B424,'Allokerad kvv'!$B$2:$AV$468,MATCH(R$2,'Allokerad kvv'!$B$2:$AV$2,0),FALSE),VLOOKUP($B424,'Justerad allokering'!$B$2:$AG$462,MATCH(R$2,'Justerad allokering'!$B$2:$AF$2,0),FALSE))</f>
        <v>0</v>
      </c>
      <c r="S424" s="28">
        <f>IF(ISERROR(1/VLOOKUP($B424,'Justerad allokering'!$B$2:$AG$462,MATCH(S$2,'Justerad allokering'!$B$2:$AF$2,0),FALSE)),VLOOKUP($B424,'Allokerad kvv'!$B$2:$AV$468,MATCH(S$2,'Allokerad kvv'!$B$2:$AV$2,0),FALSE),VLOOKUP($B424,'Justerad allokering'!$B$2:$AG$462,MATCH(S$2,'Justerad allokering'!$B$2:$AF$2,0),FALSE))</f>
        <v>0</v>
      </c>
      <c r="T424" s="28">
        <f>IF(ISERROR(1/VLOOKUP($B424,'Justerad allokering'!$B$2:$AG$462,MATCH(T$2,'Justerad allokering'!$B$2:$AF$2,0),FALSE)),VLOOKUP($B424,'Allokerad kvv'!$B$2:$AV$468,MATCH(T$2,'Allokerad kvv'!$B$2:$AV$2,0),FALSE),VLOOKUP($B424,'Justerad allokering'!$B$2:$AG$462,MATCH(T$2,'Justerad allokering'!$B$2:$AF$2,0),FALSE))</f>
        <v>0</v>
      </c>
      <c r="U424" s="28">
        <f>IF(ISERROR(1/VLOOKUP($B424,'Justerad allokering'!$B$2:$AG$462,MATCH(U$2,'Justerad allokering'!$B$2:$AF$2,0),FALSE)),VLOOKUP($B424,'Allokerad kvv'!$B$2:$AV$468,MATCH(U$2,'Allokerad kvv'!$B$2:$AV$2,0),FALSE),VLOOKUP($B424,'Justerad allokering'!$B$2:$AG$462,MATCH(U$2,'Justerad allokering'!$B$2:$AF$2,0),FALSE))</f>
        <v>0</v>
      </c>
      <c r="V424" s="28">
        <f>IF(ISERROR(1/VLOOKUP($B424,'Justerad allokering'!$B$2:$AG$462,MATCH(V$2,'Justerad allokering'!$B$2:$AF$2,0),FALSE)),VLOOKUP($B424,'Allokerad kvv'!$B$2:$AV$468,MATCH(V$2,'Allokerad kvv'!$B$2:$AV$2,0),FALSE),VLOOKUP($B424,'Justerad allokering'!$B$2:$AG$462,MATCH(V$2,'Justerad allokering'!$B$2:$AF$2,0),FALSE))</f>
        <v>0</v>
      </c>
      <c r="W424" s="28">
        <f>IF(ISERROR(1/VLOOKUP($B424,'Justerad allokering'!$B$2:$AG$462,MATCH(W$2,'Justerad allokering'!$B$2:$AF$2,0),FALSE)),VLOOKUP($B424,'Allokerad kvv'!$B$2:$AV$468,MATCH(W$2,'Allokerad kvv'!$B$2:$AV$2,0),FALSE),VLOOKUP($B424,'Justerad allokering'!$B$2:$AG$462,MATCH(W$2,'Justerad allokering'!$B$2:$AF$2,0),FALSE))</f>
        <v>0</v>
      </c>
      <c r="X424" s="28">
        <f>IF(ISERROR(1/VLOOKUP($B424,'Justerad allokering'!$B$2:$AG$462,MATCH(X$2,'Justerad allokering'!$B$2:$AF$2,0),FALSE)),VLOOKUP($B424,'Allokerad kvv'!$B$2:$AV$468,MATCH(X$2,'Allokerad kvv'!$B$2:$AV$2,0),FALSE),VLOOKUP($B424,'Justerad allokering'!$B$2:$AG$462,MATCH(X$2,'Justerad allokering'!$B$2:$AF$2,0),FALSE))</f>
        <v>0</v>
      </c>
      <c r="Y424" s="28">
        <f>IF(ISERROR(1/VLOOKUP($B424,'Justerad allokering'!$B$2:$AG$462,MATCH(Y$2,'Justerad allokering'!$B$2:$AF$2,0),FALSE)),VLOOKUP($B424,'Allokerad kvv'!$B$2:$AV$468,MATCH(Y$2,'Allokerad kvv'!$B$2:$AV$2,0),FALSE),VLOOKUP($B424,'Justerad allokering'!$B$2:$AG$462,MATCH(Y$2,'Justerad allokering'!$B$2:$AF$2,0),FALSE))</f>
        <v>0</v>
      </c>
      <c r="Z424" s="28">
        <f>IF(ISERROR(1/VLOOKUP($B424,'Justerad allokering'!$B$2:$AG$462,MATCH(Z$2,'Justerad allokering'!$B$2:$AF$2,0),FALSE)),VLOOKUP($B424,'Allokerad kvv'!$B$2:$AV$468,MATCH(Z$2,'Allokerad kvv'!$B$2:$AV$2,0),FALSE),VLOOKUP($B424,'Justerad allokering'!$B$2:$AG$462,MATCH(Z$2,'Justerad allokering'!$B$2:$AF$2,0),FALSE))</f>
        <v>0</v>
      </c>
      <c r="AA424" s="28"/>
      <c r="AB424" s="28"/>
      <c r="AE424">
        <f t="shared" si="18"/>
        <v>0</v>
      </c>
      <c r="AG424">
        <f t="shared" si="19"/>
        <v>0</v>
      </c>
      <c r="AH424">
        <f t="shared" si="20"/>
        <v>0</v>
      </c>
      <c r="AI424" s="55" t="str">
        <f>IF(AH424=0,"",AH424/VLOOKUP(B424,Kraftvärmeprod!$B$1:$BC$480,MATCH("Summa tillförd energi exklusive rökgaskondensering",Kraftvärmeprod!$B$1:$BC$1,0),FALSE))</f>
        <v/>
      </c>
    </row>
    <row r="425" spans="1:35" x14ac:dyDescent="0.25">
      <c r="A425" s="28" t="s">
        <v>550</v>
      </c>
      <c r="B425" s="28" t="s">
        <v>565</v>
      </c>
      <c r="C425" s="28">
        <f>IF(ISERROR(1/VLOOKUP($B425,'Justerad allokering'!$B$2:$AG$462,MATCH(C$2,'Justerad allokering'!$B$2:$AF$2,0),FALSE)),VLOOKUP($B425,'Allokerad kvv'!$B$2:$AV$468,MATCH(C$2,'Allokerad kvv'!$B$2:$AV$2,0),FALSE),VLOOKUP($B425,'Justerad allokering'!$B$2:$AG$462,MATCH(C$2,'Justerad allokering'!$B$2:$AF$2,0),FALSE))</f>
        <v>0</v>
      </c>
      <c r="D425" s="28">
        <f>IF(ISERROR(1/VLOOKUP($B425,'Justerad allokering'!$B$2:$AG$462,MATCH(D$2,'Justerad allokering'!$B$2:$AF$2,0),FALSE)),VLOOKUP($B425,'Allokerad kvv'!$B$2:$AV$468,MATCH(D$2,'Allokerad kvv'!$B$2:$AV$2,0),FALSE),VLOOKUP($B425,'Justerad allokering'!$B$2:$AG$462,MATCH(D$2,'Justerad allokering'!$B$2:$AF$2,0),FALSE))</f>
        <v>0</v>
      </c>
      <c r="E425" s="28">
        <f>IF(ISERROR(1/VLOOKUP($B425,'Justerad allokering'!$B$2:$AG$462,MATCH(E$2,'Justerad allokering'!$B$2:$AF$2,0),FALSE)),VLOOKUP($B425,'Allokerad kvv'!$B$2:$AV$468,MATCH(E$2,'Allokerad kvv'!$B$2:$AV$2,0),FALSE),VLOOKUP($B425,'Justerad allokering'!$B$2:$AG$462,MATCH(E$2,'Justerad allokering'!$B$2:$AF$2,0),FALSE))</f>
        <v>0</v>
      </c>
      <c r="F425" s="28">
        <f>IF(ISERROR(1/VLOOKUP($B425,'Justerad allokering'!$B$2:$AG$462,MATCH(F$2,'Justerad allokering'!$B$2:$AF$2,0),FALSE)),VLOOKUP($B425,'Allokerad kvv'!$B$2:$AV$468,MATCH(F$2,'Allokerad kvv'!$B$2:$AV$2,0),FALSE),VLOOKUP($B425,'Justerad allokering'!$B$2:$AG$462,MATCH(F$2,'Justerad allokering'!$B$2:$AF$2,0),FALSE))</f>
        <v>0</v>
      </c>
      <c r="G425" s="28">
        <f>IF(ISERROR(1/VLOOKUP($B425,'Justerad allokering'!$B$2:$AG$462,MATCH(G$2,'Justerad allokering'!$B$2:$AF$2,0),FALSE)),VLOOKUP($B425,'Allokerad kvv'!$B$2:$AV$468,MATCH(G$2,'Allokerad kvv'!$B$2:$AV$2,0),FALSE),VLOOKUP($B425,'Justerad allokering'!$B$2:$AG$462,MATCH(G$2,'Justerad allokering'!$B$2:$AF$2,0),FALSE))</f>
        <v>0</v>
      </c>
      <c r="H425" s="28">
        <f>IF(ISERROR(1/VLOOKUP($B425,'Justerad allokering'!$B$2:$AG$462,MATCH(H$2,'Justerad allokering'!$B$2:$AF$2,0),FALSE)),VLOOKUP($B425,'Allokerad kvv'!$B$2:$AV$468,MATCH(H$2,'Allokerad kvv'!$B$2:$AV$2,0),FALSE),VLOOKUP($B425,'Justerad allokering'!$B$2:$AG$462,MATCH(H$2,'Justerad allokering'!$B$2:$AF$2,0),FALSE))</f>
        <v>0</v>
      </c>
      <c r="I425" s="28">
        <f>IF(ISERROR(1/VLOOKUP($B425,'Justerad allokering'!$B$2:$AG$462,MATCH(I$2,'Justerad allokering'!$B$2:$AF$2,0),FALSE)),VLOOKUP($B425,'Allokerad kvv'!$B$2:$AV$468,MATCH(I$2,'Allokerad kvv'!$B$2:$AV$2,0),FALSE),VLOOKUP($B425,'Justerad allokering'!$B$2:$AG$462,MATCH(I$2,'Justerad allokering'!$B$2:$AF$2,0),FALSE))</f>
        <v>0</v>
      </c>
      <c r="J425" s="28">
        <f>IF(ISERROR(1/VLOOKUP($B425,'Justerad allokering'!$B$2:$AG$462,MATCH(J$2,'Justerad allokering'!$B$2:$AF$2,0),FALSE)),VLOOKUP($B425,'Allokerad kvv'!$B$2:$AV$468,MATCH(J$2,'Allokerad kvv'!$B$2:$AV$2,0),FALSE),VLOOKUP($B425,'Justerad allokering'!$B$2:$AG$462,MATCH(J$2,'Justerad allokering'!$B$2:$AF$2,0),FALSE))</f>
        <v>0</v>
      </c>
      <c r="K425" s="28">
        <f>IF(ISERROR(1/VLOOKUP($B425,'Justerad allokering'!$B$2:$AG$462,MATCH(K$2,'Justerad allokering'!$B$2:$AF$2,0),FALSE)),VLOOKUP($B425,'Allokerad kvv'!$B$2:$AV$468,MATCH(K$2,'Allokerad kvv'!$B$2:$AV$2,0),FALSE),VLOOKUP($B425,'Justerad allokering'!$B$2:$AG$462,MATCH(K$2,'Justerad allokering'!$B$2:$AF$2,0),FALSE))</f>
        <v>0</v>
      </c>
      <c r="L425" s="28">
        <f>IF(ISERROR(1/VLOOKUP($B425,'Justerad allokering'!$B$2:$AG$462,MATCH(L$2,'Justerad allokering'!$B$2:$AF$2,0),FALSE)),VLOOKUP($B425,'Allokerad kvv'!$B$2:$AV$468,MATCH(L$2,'Allokerad kvv'!$B$2:$AV$2,0),FALSE),VLOOKUP($B425,'Justerad allokering'!$B$2:$AG$462,MATCH(L$2,'Justerad allokering'!$B$2:$AF$2,0),FALSE))</f>
        <v>0</v>
      </c>
      <c r="M425" s="28">
        <f>IF(ISERROR(1/VLOOKUP($B425,'Justerad allokering'!$B$2:$AG$462,MATCH(M$2,'Justerad allokering'!$B$2:$AF$2,0),FALSE)),VLOOKUP($B425,'Allokerad kvv'!$B$2:$AV$468,MATCH(M$2,'Allokerad kvv'!$B$2:$AV$2,0),FALSE),VLOOKUP($B425,'Justerad allokering'!$B$2:$AG$462,MATCH(M$2,'Justerad allokering'!$B$2:$AF$2,0),FALSE))</f>
        <v>0</v>
      </c>
      <c r="N425" s="28">
        <f>IF(ISERROR(1/VLOOKUP($B425,'Justerad allokering'!$B$2:$AG$462,MATCH(N$2,'Justerad allokering'!$B$2:$AF$2,0),FALSE)),VLOOKUP($B425,'Allokerad kvv'!$B$2:$AV$468,MATCH(N$2,'Allokerad kvv'!$B$2:$AV$2,0),FALSE),VLOOKUP($B425,'Justerad allokering'!$B$2:$AG$462,MATCH(N$2,'Justerad allokering'!$B$2:$AF$2,0),FALSE))</f>
        <v>0</v>
      </c>
      <c r="O425" s="28">
        <f>IF(ISERROR(1/VLOOKUP($B425,'Justerad allokering'!$B$2:$AG$462,MATCH(O$2,'Justerad allokering'!$B$2:$AF$2,0),FALSE)),VLOOKUP($B425,'Allokerad kvv'!$B$2:$AV$468,MATCH(O$2,'Allokerad kvv'!$B$2:$AV$2,0),FALSE),VLOOKUP($B425,'Justerad allokering'!$B$2:$AG$462,MATCH(O$2,'Justerad allokering'!$B$2:$AF$2,0),FALSE))</f>
        <v>0</v>
      </c>
      <c r="P425" s="28">
        <f>IF(ISERROR(1/VLOOKUP($B425,'Justerad allokering'!$B$2:$AG$462,MATCH(P$2,'Justerad allokering'!$B$2:$AF$2,0),FALSE)),VLOOKUP($B425,'Allokerad kvv'!$B$2:$AV$468,MATCH(P$2,'Allokerad kvv'!$B$2:$AV$2,0),FALSE),VLOOKUP($B425,'Justerad allokering'!$B$2:$AG$462,MATCH(P$2,'Justerad allokering'!$B$2:$AF$2,0),FALSE))</f>
        <v>0</v>
      </c>
      <c r="Q425" s="28">
        <f>IF(ISERROR(1/VLOOKUP($B425,'Justerad allokering'!$B$2:$AG$462,MATCH(Q$2,'Justerad allokering'!$B$2:$AF$2,0),FALSE)),VLOOKUP($B425,'Allokerad kvv'!$B$2:$AV$468,MATCH(Q$2,'Allokerad kvv'!$B$2:$AV$2,0),FALSE),VLOOKUP($B425,'Justerad allokering'!$B$2:$AG$462,MATCH(Q$2,'Justerad allokering'!$B$2:$AF$2,0),FALSE))</f>
        <v>0</v>
      </c>
      <c r="R425" s="28">
        <f>IF(ISERROR(1/VLOOKUP($B425,'Justerad allokering'!$B$2:$AG$462,MATCH(R$2,'Justerad allokering'!$B$2:$AF$2,0),FALSE)),VLOOKUP($B425,'Allokerad kvv'!$B$2:$AV$468,MATCH(R$2,'Allokerad kvv'!$B$2:$AV$2,0),FALSE),VLOOKUP($B425,'Justerad allokering'!$B$2:$AG$462,MATCH(R$2,'Justerad allokering'!$B$2:$AF$2,0),FALSE))</f>
        <v>0</v>
      </c>
      <c r="S425" s="28">
        <f>IF(ISERROR(1/VLOOKUP($B425,'Justerad allokering'!$B$2:$AG$462,MATCH(S$2,'Justerad allokering'!$B$2:$AF$2,0),FALSE)),VLOOKUP($B425,'Allokerad kvv'!$B$2:$AV$468,MATCH(S$2,'Allokerad kvv'!$B$2:$AV$2,0),FALSE),VLOOKUP($B425,'Justerad allokering'!$B$2:$AG$462,MATCH(S$2,'Justerad allokering'!$B$2:$AF$2,0),FALSE))</f>
        <v>0</v>
      </c>
      <c r="T425" s="28">
        <f>IF(ISERROR(1/VLOOKUP($B425,'Justerad allokering'!$B$2:$AG$462,MATCH(T$2,'Justerad allokering'!$B$2:$AF$2,0),FALSE)),VLOOKUP($B425,'Allokerad kvv'!$B$2:$AV$468,MATCH(T$2,'Allokerad kvv'!$B$2:$AV$2,0),FALSE),VLOOKUP($B425,'Justerad allokering'!$B$2:$AG$462,MATCH(T$2,'Justerad allokering'!$B$2:$AF$2,0),FALSE))</f>
        <v>0</v>
      </c>
      <c r="U425" s="28">
        <f>IF(ISERROR(1/VLOOKUP($B425,'Justerad allokering'!$B$2:$AG$462,MATCH(U$2,'Justerad allokering'!$B$2:$AF$2,0),FALSE)),VLOOKUP($B425,'Allokerad kvv'!$B$2:$AV$468,MATCH(U$2,'Allokerad kvv'!$B$2:$AV$2,0),FALSE),VLOOKUP($B425,'Justerad allokering'!$B$2:$AG$462,MATCH(U$2,'Justerad allokering'!$B$2:$AF$2,0),FALSE))</f>
        <v>0</v>
      </c>
      <c r="V425" s="28">
        <f>IF(ISERROR(1/VLOOKUP($B425,'Justerad allokering'!$B$2:$AG$462,MATCH(V$2,'Justerad allokering'!$B$2:$AF$2,0),FALSE)),VLOOKUP($B425,'Allokerad kvv'!$B$2:$AV$468,MATCH(V$2,'Allokerad kvv'!$B$2:$AV$2,0),FALSE),VLOOKUP($B425,'Justerad allokering'!$B$2:$AG$462,MATCH(V$2,'Justerad allokering'!$B$2:$AF$2,0),FALSE))</f>
        <v>0</v>
      </c>
      <c r="W425" s="28">
        <f>IF(ISERROR(1/VLOOKUP($B425,'Justerad allokering'!$B$2:$AG$462,MATCH(W$2,'Justerad allokering'!$B$2:$AF$2,0),FALSE)),VLOOKUP($B425,'Allokerad kvv'!$B$2:$AV$468,MATCH(W$2,'Allokerad kvv'!$B$2:$AV$2,0),FALSE),VLOOKUP($B425,'Justerad allokering'!$B$2:$AG$462,MATCH(W$2,'Justerad allokering'!$B$2:$AF$2,0),FALSE))</f>
        <v>0</v>
      </c>
      <c r="X425" s="28">
        <f>IF(ISERROR(1/VLOOKUP($B425,'Justerad allokering'!$B$2:$AG$462,MATCH(X$2,'Justerad allokering'!$B$2:$AF$2,0),FALSE)),VLOOKUP($B425,'Allokerad kvv'!$B$2:$AV$468,MATCH(X$2,'Allokerad kvv'!$B$2:$AV$2,0),FALSE),VLOOKUP($B425,'Justerad allokering'!$B$2:$AG$462,MATCH(X$2,'Justerad allokering'!$B$2:$AF$2,0),FALSE))</f>
        <v>0</v>
      </c>
      <c r="Y425" s="28">
        <f>IF(ISERROR(1/VLOOKUP($B425,'Justerad allokering'!$B$2:$AG$462,MATCH(Y$2,'Justerad allokering'!$B$2:$AF$2,0),FALSE)),VLOOKUP($B425,'Allokerad kvv'!$B$2:$AV$468,MATCH(Y$2,'Allokerad kvv'!$B$2:$AV$2,0),FALSE),VLOOKUP($B425,'Justerad allokering'!$B$2:$AG$462,MATCH(Y$2,'Justerad allokering'!$B$2:$AF$2,0),FALSE))</f>
        <v>0</v>
      </c>
      <c r="Z425" s="28">
        <f>IF(ISERROR(1/VLOOKUP($B425,'Justerad allokering'!$B$2:$AG$462,MATCH(Z$2,'Justerad allokering'!$B$2:$AF$2,0),FALSE)),VLOOKUP($B425,'Allokerad kvv'!$B$2:$AV$468,MATCH(Z$2,'Allokerad kvv'!$B$2:$AV$2,0),FALSE),VLOOKUP($B425,'Justerad allokering'!$B$2:$AG$462,MATCH(Z$2,'Justerad allokering'!$B$2:$AF$2,0),FALSE))</f>
        <v>0</v>
      </c>
      <c r="AA425" s="28"/>
      <c r="AB425" s="28"/>
      <c r="AE425">
        <f t="shared" si="18"/>
        <v>0</v>
      </c>
      <c r="AG425">
        <f t="shared" si="19"/>
        <v>0</v>
      </c>
      <c r="AH425">
        <f t="shared" si="20"/>
        <v>0</v>
      </c>
      <c r="AI425" s="55" t="str">
        <f>IF(AH425=0,"",AH425/VLOOKUP(B425,Kraftvärmeprod!$B$1:$BC$480,MATCH("Summa tillförd energi exklusive rökgaskondensering",Kraftvärmeprod!$B$1:$BC$1,0),FALSE))</f>
        <v/>
      </c>
    </row>
    <row r="426" spans="1:35" x14ac:dyDescent="0.25">
      <c r="A426" s="28" t="s">
        <v>550</v>
      </c>
      <c r="B426" s="69" t="s">
        <v>566</v>
      </c>
      <c r="C426" s="28">
        <f>IF(ISERROR(1/VLOOKUP($B426,'Justerad allokering'!$B$2:$AG$462,MATCH(C$2,'Justerad allokering'!$B$2:$AF$2,0),FALSE)),VLOOKUP($B426,'Allokerad kvv'!$B$2:$AV$468,MATCH(C$2,'Allokerad kvv'!$B$2:$AV$2,0),FALSE),VLOOKUP($B426,'Justerad allokering'!$B$2:$AG$462,MATCH(C$2,'Justerad allokering'!$B$2:$AF$2,0),FALSE))</f>
        <v>0</v>
      </c>
      <c r="D426" s="28">
        <f>IF(ISERROR(1/VLOOKUP($B426,'Justerad allokering'!$B$2:$AG$462,MATCH(D$2,'Justerad allokering'!$B$2:$AF$2,0),FALSE)),VLOOKUP($B426,'Allokerad kvv'!$B$2:$AV$468,MATCH(D$2,'Allokerad kvv'!$B$2:$AV$2,0),FALSE),VLOOKUP($B426,'Justerad allokering'!$B$2:$AG$462,MATCH(D$2,'Justerad allokering'!$B$2:$AF$2,0),FALSE))</f>
        <v>0</v>
      </c>
      <c r="E426" s="28">
        <f>IF(ISERROR(1/VLOOKUP($B426,'Justerad allokering'!$B$2:$AG$462,MATCH(E$2,'Justerad allokering'!$B$2:$AF$2,0),FALSE)),VLOOKUP($B426,'Allokerad kvv'!$B$2:$AV$468,MATCH(E$2,'Allokerad kvv'!$B$2:$AV$2,0),FALSE),VLOOKUP($B426,'Justerad allokering'!$B$2:$AG$462,MATCH(E$2,'Justerad allokering'!$B$2:$AF$2,0),FALSE))</f>
        <v>0</v>
      </c>
      <c r="F426" s="28">
        <f>IF(ISERROR(1/VLOOKUP($B426,'Justerad allokering'!$B$2:$AG$462,MATCH(F$2,'Justerad allokering'!$B$2:$AF$2,0),FALSE)),VLOOKUP($B426,'Allokerad kvv'!$B$2:$AV$468,MATCH(F$2,'Allokerad kvv'!$B$2:$AV$2,0),FALSE),VLOOKUP($B426,'Justerad allokering'!$B$2:$AG$462,MATCH(F$2,'Justerad allokering'!$B$2:$AF$2,0),FALSE))</f>
        <v>0</v>
      </c>
      <c r="G426" s="28">
        <f>IF(ISERROR(1/VLOOKUP($B426,'Justerad allokering'!$B$2:$AG$462,MATCH(G$2,'Justerad allokering'!$B$2:$AF$2,0),FALSE)),VLOOKUP($B426,'Allokerad kvv'!$B$2:$AV$468,MATCH(G$2,'Allokerad kvv'!$B$2:$AV$2,0),FALSE),VLOOKUP($B426,'Justerad allokering'!$B$2:$AG$462,MATCH(G$2,'Justerad allokering'!$B$2:$AF$2,0),FALSE))</f>
        <v>0</v>
      </c>
      <c r="H426" s="28">
        <f>IF(ISERROR(1/VLOOKUP($B426,'Justerad allokering'!$B$2:$AG$462,MATCH(H$2,'Justerad allokering'!$B$2:$AF$2,0),FALSE)),VLOOKUP($B426,'Allokerad kvv'!$B$2:$AV$468,MATCH(H$2,'Allokerad kvv'!$B$2:$AV$2,0),FALSE),VLOOKUP($B426,'Justerad allokering'!$B$2:$AG$462,MATCH(H$2,'Justerad allokering'!$B$2:$AF$2,0),FALSE))</f>
        <v>0</v>
      </c>
      <c r="I426" s="28">
        <f>IF(ISERROR(1/VLOOKUP($B426,'Justerad allokering'!$B$2:$AG$462,MATCH(I$2,'Justerad allokering'!$B$2:$AF$2,0),FALSE)),VLOOKUP($B426,'Allokerad kvv'!$B$2:$AV$468,MATCH(I$2,'Allokerad kvv'!$B$2:$AV$2,0),FALSE),VLOOKUP($B426,'Justerad allokering'!$B$2:$AG$462,MATCH(I$2,'Justerad allokering'!$B$2:$AF$2,0),FALSE))</f>
        <v>0</v>
      </c>
      <c r="J426" s="28">
        <f>IF(ISERROR(1/VLOOKUP($B426,'Justerad allokering'!$B$2:$AG$462,MATCH(J$2,'Justerad allokering'!$B$2:$AF$2,0),FALSE)),VLOOKUP($B426,'Allokerad kvv'!$B$2:$AV$468,MATCH(J$2,'Allokerad kvv'!$B$2:$AV$2,0),FALSE),VLOOKUP($B426,'Justerad allokering'!$B$2:$AG$462,MATCH(J$2,'Justerad allokering'!$B$2:$AF$2,0),FALSE))</f>
        <v>0</v>
      </c>
      <c r="K426" s="28">
        <f>IF(ISERROR(1/VLOOKUP($B426,'Justerad allokering'!$B$2:$AG$462,MATCH(K$2,'Justerad allokering'!$B$2:$AF$2,0),FALSE)),VLOOKUP($B426,'Allokerad kvv'!$B$2:$AV$468,MATCH(K$2,'Allokerad kvv'!$B$2:$AV$2,0),FALSE),VLOOKUP($B426,'Justerad allokering'!$B$2:$AG$462,MATCH(K$2,'Justerad allokering'!$B$2:$AF$2,0),FALSE))</f>
        <v>0</v>
      </c>
      <c r="L426" s="28">
        <f>IF(ISERROR(1/VLOOKUP($B426,'Justerad allokering'!$B$2:$AG$462,MATCH(L$2,'Justerad allokering'!$B$2:$AF$2,0),FALSE)),VLOOKUP($B426,'Allokerad kvv'!$B$2:$AV$468,MATCH(L$2,'Allokerad kvv'!$B$2:$AV$2,0),FALSE),VLOOKUP($B426,'Justerad allokering'!$B$2:$AG$462,MATCH(L$2,'Justerad allokering'!$B$2:$AF$2,0),FALSE))</f>
        <v>0</v>
      </c>
      <c r="M426" s="28">
        <f>IF(ISERROR(1/VLOOKUP($B426,'Justerad allokering'!$B$2:$AG$462,MATCH(M$2,'Justerad allokering'!$B$2:$AF$2,0),FALSE)),VLOOKUP($B426,'Allokerad kvv'!$B$2:$AV$468,MATCH(M$2,'Allokerad kvv'!$B$2:$AV$2,0),FALSE),VLOOKUP($B426,'Justerad allokering'!$B$2:$AG$462,MATCH(M$2,'Justerad allokering'!$B$2:$AF$2,0),FALSE))</f>
        <v>0</v>
      </c>
      <c r="N426" s="28">
        <f>IF(ISERROR(1/VLOOKUP($B426,'Justerad allokering'!$B$2:$AG$462,MATCH(N$2,'Justerad allokering'!$B$2:$AF$2,0),FALSE)),VLOOKUP($B426,'Allokerad kvv'!$B$2:$AV$468,MATCH(N$2,'Allokerad kvv'!$B$2:$AV$2,0),FALSE),VLOOKUP($B426,'Justerad allokering'!$B$2:$AG$462,MATCH(N$2,'Justerad allokering'!$B$2:$AF$2,0),FALSE))</f>
        <v>0</v>
      </c>
      <c r="O426" s="28">
        <f>IF(ISERROR(1/VLOOKUP($B426,'Justerad allokering'!$B$2:$AG$462,MATCH(O$2,'Justerad allokering'!$B$2:$AF$2,0),FALSE)),VLOOKUP($B426,'Allokerad kvv'!$B$2:$AV$468,MATCH(O$2,'Allokerad kvv'!$B$2:$AV$2,0),FALSE),VLOOKUP($B426,'Justerad allokering'!$B$2:$AG$462,MATCH(O$2,'Justerad allokering'!$B$2:$AF$2,0),FALSE))</f>
        <v>0</v>
      </c>
      <c r="P426" s="28">
        <f>IF(ISERROR(1/VLOOKUP($B426,'Justerad allokering'!$B$2:$AG$462,MATCH(P$2,'Justerad allokering'!$B$2:$AF$2,0),FALSE)),VLOOKUP($B426,'Allokerad kvv'!$B$2:$AV$468,MATCH(P$2,'Allokerad kvv'!$B$2:$AV$2,0),FALSE),VLOOKUP($B426,'Justerad allokering'!$B$2:$AG$462,MATCH(P$2,'Justerad allokering'!$B$2:$AF$2,0),FALSE))</f>
        <v>0</v>
      </c>
      <c r="Q426" s="28">
        <f>IF(ISERROR(1/VLOOKUP($B426,'Justerad allokering'!$B$2:$AG$462,MATCH(Q$2,'Justerad allokering'!$B$2:$AF$2,0),FALSE)),VLOOKUP($B426,'Allokerad kvv'!$B$2:$AV$468,MATCH(Q$2,'Allokerad kvv'!$B$2:$AV$2,0),FALSE),VLOOKUP($B426,'Justerad allokering'!$B$2:$AG$462,MATCH(Q$2,'Justerad allokering'!$B$2:$AF$2,0),FALSE))</f>
        <v>0</v>
      </c>
      <c r="R426" s="28">
        <f>IF(ISERROR(1/VLOOKUP($B426,'Justerad allokering'!$B$2:$AG$462,MATCH(R$2,'Justerad allokering'!$B$2:$AF$2,0),FALSE)),VLOOKUP($B426,'Allokerad kvv'!$B$2:$AV$468,MATCH(R$2,'Allokerad kvv'!$B$2:$AV$2,0),FALSE),VLOOKUP($B426,'Justerad allokering'!$B$2:$AG$462,MATCH(R$2,'Justerad allokering'!$B$2:$AF$2,0),FALSE))</f>
        <v>0</v>
      </c>
      <c r="S426" s="28">
        <f>IF(ISERROR(1/VLOOKUP($B426,'Justerad allokering'!$B$2:$AG$462,MATCH(S$2,'Justerad allokering'!$B$2:$AF$2,0),FALSE)),VLOOKUP($B426,'Allokerad kvv'!$B$2:$AV$468,MATCH(S$2,'Allokerad kvv'!$B$2:$AV$2,0),FALSE),VLOOKUP($B426,'Justerad allokering'!$B$2:$AG$462,MATCH(S$2,'Justerad allokering'!$B$2:$AF$2,0),FALSE))</f>
        <v>0</v>
      </c>
      <c r="T426" s="28">
        <f>IF(ISERROR(1/VLOOKUP($B426,'Justerad allokering'!$B$2:$AG$462,MATCH(T$2,'Justerad allokering'!$B$2:$AF$2,0),FALSE)),VLOOKUP($B426,'Allokerad kvv'!$B$2:$AV$468,MATCH(T$2,'Allokerad kvv'!$B$2:$AV$2,0),FALSE),VLOOKUP($B426,'Justerad allokering'!$B$2:$AG$462,MATCH(T$2,'Justerad allokering'!$B$2:$AF$2,0),FALSE))</f>
        <v>0</v>
      </c>
      <c r="U426" s="28">
        <f>IF(ISERROR(1/VLOOKUP($B426,'Justerad allokering'!$B$2:$AG$462,MATCH(U$2,'Justerad allokering'!$B$2:$AF$2,0),FALSE)),VLOOKUP($B426,'Allokerad kvv'!$B$2:$AV$468,MATCH(U$2,'Allokerad kvv'!$B$2:$AV$2,0),FALSE),VLOOKUP($B426,'Justerad allokering'!$B$2:$AG$462,MATCH(U$2,'Justerad allokering'!$B$2:$AF$2,0),FALSE))</f>
        <v>0</v>
      </c>
      <c r="V426" s="28">
        <f>IF(ISERROR(1/VLOOKUP($B426,'Justerad allokering'!$B$2:$AG$462,MATCH(V$2,'Justerad allokering'!$B$2:$AF$2,0),FALSE)),VLOOKUP($B426,'Allokerad kvv'!$B$2:$AV$468,MATCH(V$2,'Allokerad kvv'!$B$2:$AV$2,0),FALSE),VLOOKUP($B426,'Justerad allokering'!$B$2:$AG$462,MATCH(V$2,'Justerad allokering'!$B$2:$AF$2,0),FALSE))</f>
        <v>0</v>
      </c>
      <c r="W426" s="28">
        <f>IF(ISERROR(1/VLOOKUP($B426,'Justerad allokering'!$B$2:$AG$462,MATCH(W$2,'Justerad allokering'!$B$2:$AF$2,0),FALSE)),VLOOKUP($B426,'Allokerad kvv'!$B$2:$AV$468,MATCH(W$2,'Allokerad kvv'!$B$2:$AV$2,0),FALSE),VLOOKUP($B426,'Justerad allokering'!$B$2:$AG$462,MATCH(W$2,'Justerad allokering'!$B$2:$AF$2,0),FALSE))</f>
        <v>0</v>
      </c>
      <c r="X426" s="28">
        <f>IF(ISERROR(1/VLOOKUP($B426,'Justerad allokering'!$B$2:$AG$462,MATCH(X$2,'Justerad allokering'!$B$2:$AF$2,0),FALSE)),VLOOKUP($B426,'Allokerad kvv'!$B$2:$AV$468,MATCH(X$2,'Allokerad kvv'!$B$2:$AV$2,0),FALSE),VLOOKUP($B426,'Justerad allokering'!$B$2:$AG$462,MATCH(X$2,'Justerad allokering'!$B$2:$AF$2,0),FALSE))</f>
        <v>0</v>
      </c>
      <c r="Y426" s="28">
        <f>IF(ISERROR(1/VLOOKUP($B426,'Justerad allokering'!$B$2:$AG$462,MATCH(Y$2,'Justerad allokering'!$B$2:$AF$2,0),FALSE)),VLOOKUP($B426,'Allokerad kvv'!$B$2:$AV$468,MATCH(Y$2,'Allokerad kvv'!$B$2:$AV$2,0),FALSE),VLOOKUP($B426,'Justerad allokering'!$B$2:$AG$462,MATCH(Y$2,'Justerad allokering'!$B$2:$AF$2,0),FALSE))</f>
        <v>0</v>
      </c>
      <c r="Z426" s="28">
        <f>IF(ISERROR(1/VLOOKUP($B426,'Justerad allokering'!$B$2:$AG$462,MATCH(Z$2,'Justerad allokering'!$B$2:$AF$2,0),FALSE)),VLOOKUP($B426,'Allokerad kvv'!$B$2:$AV$468,MATCH(Z$2,'Allokerad kvv'!$B$2:$AV$2,0),FALSE),VLOOKUP($B426,'Justerad allokering'!$B$2:$AG$462,MATCH(Z$2,'Justerad allokering'!$B$2:$AF$2,0),FALSE))</f>
        <v>0</v>
      </c>
      <c r="AA426" s="28"/>
      <c r="AB426" s="28"/>
      <c r="AE426">
        <f t="shared" si="18"/>
        <v>0</v>
      </c>
      <c r="AG426">
        <f t="shared" si="19"/>
        <v>0</v>
      </c>
      <c r="AH426">
        <f t="shared" si="20"/>
        <v>0</v>
      </c>
      <c r="AI426" s="55" t="str">
        <f>IF(AH426=0,"",AH426/VLOOKUP(B426,Kraftvärmeprod!$B$1:$BC$480,MATCH("Summa tillförd energi exklusive rökgaskondensering",Kraftvärmeprod!$B$1:$BC$1,0),FALSE))</f>
        <v/>
      </c>
    </row>
    <row r="427" spans="1:35" x14ac:dyDescent="0.25">
      <c r="A427" s="28" t="s">
        <v>550</v>
      </c>
      <c r="B427" s="28" t="s">
        <v>567</v>
      </c>
      <c r="C427" s="28">
        <f>IF(ISERROR(1/VLOOKUP($B427,'Justerad allokering'!$B$2:$AG$462,MATCH(C$2,'Justerad allokering'!$B$2:$AF$2,0),FALSE)),VLOOKUP($B427,'Allokerad kvv'!$B$2:$AV$468,MATCH(C$2,'Allokerad kvv'!$B$2:$AV$2,0),FALSE),VLOOKUP($B427,'Justerad allokering'!$B$2:$AG$462,MATCH(C$2,'Justerad allokering'!$B$2:$AF$2,0),FALSE))</f>
        <v>0</v>
      </c>
      <c r="D427" s="28">
        <f>IF(ISERROR(1/VLOOKUP($B427,'Justerad allokering'!$B$2:$AG$462,MATCH(D$2,'Justerad allokering'!$B$2:$AF$2,0),FALSE)),VLOOKUP($B427,'Allokerad kvv'!$B$2:$AV$468,MATCH(D$2,'Allokerad kvv'!$B$2:$AV$2,0),FALSE),VLOOKUP($B427,'Justerad allokering'!$B$2:$AG$462,MATCH(D$2,'Justerad allokering'!$B$2:$AF$2,0),FALSE))</f>
        <v>0</v>
      </c>
      <c r="E427" s="28">
        <f>IF(ISERROR(1/VLOOKUP($B427,'Justerad allokering'!$B$2:$AG$462,MATCH(E$2,'Justerad allokering'!$B$2:$AF$2,0),FALSE)),VLOOKUP($B427,'Allokerad kvv'!$B$2:$AV$468,MATCH(E$2,'Allokerad kvv'!$B$2:$AV$2,0),FALSE),VLOOKUP($B427,'Justerad allokering'!$B$2:$AG$462,MATCH(E$2,'Justerad allokering'!$B$2:$AF$2,0),FALSE))</f>
        <v>0</v>
      </c>
      <c r="F427" s="28">
        <f>IF(ISERROR(1/VLOOKUP($B427,'Justerad allokering'!$B$2:$AG$462,MATCH(F$2,'Justerad allokering'!$B$2:$AF$2,0),FALSE)),VLOOKUP($B427,'Allokerad kvv'!$B$2:$AV$468,MATCH(F$2,'Allokerad kvv'!$B$2:$AV$2,0),FALSE),VLOOKUP($B427,'Justerad allokering'!$B$2:$AG$462,MATCH(F$2,'Justerad allokering'!$B$2:$AF$2,0),FALSE))</f>
        <v>0</v>
      </c>
      <c r="G427" s="28">
        <f>IF(ISERROR(1/VLOOKUP($B427,'Justerad allokering'!$B$2:$AG$462,MATCH(G$2,'Justerad allokering'!$B$2:$AF$2,0),FALSE)),VLOOKUP($B427,'Allokerad kvv'!$B$2:$AV$468,MATCH(G$2,'Allokerad kvv'!$B$2:$AV$2,0),FALSE),VLOOKUP($B427,'Justerad allokering'!$B$2:$AG$462,MATCH(G$2,'Justerad allokering'!$B$2:$AF$2,0),FALSE))</f>
        <v>0</v>
      </c>
      <c r="H427" s="28">
        <f>IF(ISERROR(1/VLOOKUP($B427,'Justerad allokering'!$B$2:$AG$462,MATCH(H$2,'Justerad allokering'!$B$2:$AF$2,0),FALSE)),VLOOKUP($B427,'Allokerad kvv'!$B$2:$AV$468,MATCH(H$2,'Allokerad kvv'!$B$2:$AV$2,0),FALSE),VLOOKUP($B427,'Justerad allokering'!$B$2:$AG$462,MATCH(H$2,'Justerad allokering'!$B$2:$AF$2,0),FALSE))</f>
        <v>0</v>
      </c>
      <c r="I427" s="28">
        <f>IF(ISERROR(1/VLOOKUP($B427,'Justerad allokering'!$B$2:$AG$462,MATCH(I$2,'Justerad allokering'!$B$2:$AF$2,0),FALSE)),VLOOKUP($B427,'Allokerad kvv'!$B$2:$AV$468,MATCH(I$2,'Allokerad kvv'!$B$2:$AV$2,0),FALSE),VLOOKUP($B427,'Justerad allokering'!$B$2:$AG$462,MATCH(I$2,'Justerad allokering'!$B$2:$AF$2,0),FALSE))</f>
        <v>0</v>
      </c>
      <c r="J427" s="28">
        <f>IF(ISERROR(1/VLOOKUP($B427,'Justerad allokering'!$B$2:$AG$462,MATCH(J$2,'Justerad allokering'!$B$2:$AF$2,0),FALSE)),VLOOKUP($B427,'Allokerad kvv'!$B$2:$AV$468,MATCH(J$2,'Allokerad kvv'!$B$2:$AV$2,0),FALSE),VLOOKUP($B427,'Justerad allokering'!$B$2:$AG$462,MATCH(J$2,'Justerad allokering'!$B$2:$AF$2,0),FALSE))</f>
        <v>0</v>
      </c>
      <c r="K427" s="28">
        <f>IF(ISERROR(1/VLOOKUP($B427,'Justerad allokering'!$B$2:$AG$462,MATCH(K$2,'Justerad allokering'!$B$2:$AF$2,0),FALSE)),VLOOKUP($B427,'Allokerad kvv'!$B$2:$AV$468,MATCH(K$2,'Allokerad kvv'!$B$2:$AV$2,0),FALSE),VLOOKUP($B427,'Justerad allokering'!$B$2:$AG$462,MATCH(K$2,'Justerad allokering'!$B$2:$AF$2,0),FALSE))</f>
        <v>0</v>
      </c>
      <c r="L427" s="28">
        <f>IF(ISERROR(1/VLOOKUP($B427,'Justerad allokering'!$B$2:$AG$462,MATCH(L$2,'Justerad allokering'!$B$2:$AF$2,0),FALSE)),VLOOKUP($B427,'Allokerad kvv'!$B$2:$AV$468,MATCH(L$2,'Allokerad kvv'!$B$2:$AV$2,0),FALSE),VLOOKUP($B427,'Justerad allokering'!$B$2:$AG$462,MATCH(L$2,'Justerad allokering'!$B$2:$AF$2,0),FALSE))</f>
        <v>0</v>
      </c>
      <c r="M427" s="28">
        <f>IF(ISERROR(1/VLOOKUP($B427,'Justerad allokering'!$B$2:$AG$462,MATCH(M$2,'Justerad allokering'!$B$2:$AF$2,0),FALSE)),VLOOKUP($B427,'Allokerad kvv'!$B$2:$AV$468,MATCH(M$2,'Allokerad kvv'!$B$2:$AV$2,0),FALSE),VLOOKUP($B427,'Justerad allokering'!$B$2:$AG$462,MATCH(M$2,'Justerad allokering'!$B$2:$AF$2,0),FALSE))</f>
        <v>0</v>
      </c>
      <c r="N427" s="28">
        <f>IF(ISERROR(1/VLOOKUP($B427,'Justerad allokering'!$B$2:$AG$462,MATCH(N$2,'Justerad allokering'!$B$2:$AF$2,0),FALSE)),VLOOKUP($B427,'Allokerad kvv'!$B$2:$AV$468,MATCH(N$2,'Allokerad kvv'!$B$2:$AV$2,0),FALSE),VLOOKUP($B427,'Justerad allokering'!$B$2:$AG$462,MATCH(N$2,'Justerad allokering'!$B$2:$AF$2,0),FALSE))</f>
        <v>0</v>
      </c>
      <c r="O427" s="28">
        <f>IF(ISERROR(1/VLOOKUP($B427,'Justerad allokering'!$B$2:$AG$462,MATCH(O$2,'Justerad allokering'!$B$2:$AF$2,0),FALSE)),VLOOKUP($B427,'Allokerad kvv'!$B$2:$AV$468,MATCH(O$2,'Allokerad kvv'!$B$2:$AV$2,0),FALSE),VLOOKUP($B427,'Justerad allokering'!$B$2:$AG$462,MATCH(O$2,'Justerad allokering'!$B$2:$AF$2,0),FALSE))</f>
        <v>0</v>
      </c>
      <c r="P427" s="28">
        <f>IF(ISERROR(1/VLOOKUP($B427,'Justerad allokering'!$B$2:$AG$462,MATCH(P$2,'Justerad allokering'!$B$2:$AF$2,0),FALSE)),VLOOKUP($B427,'Allokerad kvv'!$B$2:$AV$468,MATCH(P$2,'Allokerad kvv'!$B$2:$AV$2,0),FALSE),VLOOKUP($B427,'Justerad allokering'!$B$2:$AG$462,MATCH(P$2,'Justerad allokering'!$B$2:$AF$2,0),FALSE))</f>
        <v>0</v>
      </c>
      <c r="Q427" s="28">
        <f>IF(ISERROR(1/VLOOKUP($B427,'Justerad allokering'!$B$2:$AG$462,MATCH(Q$2,'Justerad allokering'!$B$2:$AF$2,0),FALSE)),VLOOKUP($B427,'Allokerad kvv'!$B$2:$AV$468,MATCH(Q$2,'Allokerad kvv'!$B$2:$AV$2,0),FALSE),VLOOKUP($B427,'Justerad allokering'!$B$2:$AG$462,MATCH(Q$2,'Justerad allokering'!$B$2:$AF$2,0),FALSE))</f>
        <v>0</v>
      </c>
      <c r="R427" s="28">
        <f>IF(ISERROR(1/VLOOKUP($B427,'Justerad allokering'!$B$2:$AG$462,MATCH(R$2,'Justerad allokering'!$B$2:$AF$2,0),FALSE)),VLOOKUP($B427,'Allokerad kvv'!$B$2:$AV$468,MATCH(R$2,'Allokerad kvv'!$B$2:$AV$2,0),FALSE),VLOOKUP($B427,'Justerad allokering'!$B$2:$AG$462,MATCH(R$2,'Justerad allokering'!$B$2:$AF$2,0),FALSE))</f>
        <v>0</v>
      </c>
      <c r="S427" s="28">
        <f>IF(ISERROR(1/VLOOKUP($B427,'Justerad allokering'!$B$2:$AG$462,MATCH(S$2,'Justerad allokering'!$B$2:$AF$2,0),FALSE)),VLOOKUP($B427,'Allokerad kvv'!$B$2:$AV$468,MATCH(S$2,'Allokerad kvv'!$B$2:$AV$2,0),FALSE),VLOOKUP($B427,'Justerad allokering'!$B$2:$AG$462,MATCH(S$2,'Justerad allokering'!$B$2:$AF$2,0),FALSE))</f>
        <v>0</v>
      </c>
      <c r="T427" s="28">
        <f>IF(ISERROR(1/VLOOKUP($B427,'Justerad allokering'!$B$2:$AG$462,MATCH(T$2,'Justerad allokering'!$B$2:$AF$2,0),FALSE)),VLOOKUP($B427,'Allokerad kvv'!$B$2:$AV$468,MATCH(T$2,'Allokerad kvv'!$B$2:$AV$2,0),FALSE),VLOOKUP($B427,'Justerad allokering'!$B$2:$AG$462,MATCH(T$2,'Justerad allokering'!$B$2:$AF$2,0),FALSE))</f>
        <v>0</v>
      </c>
      <c r="U427" s="28">
        <f>IF(ISERROR(1/VLOOKUP($B427,'Justerad allokering'!$B$2:$AG$462,MATCH(U$2,'Justerad allokering'!$B$2:$AF$2,0),FALSE)),VLOOKUP($B427,'Allokerad kvv'!$B$2:$AV$468,MATCH(U$2,'Allokerad kvv'!$B$2:$AV$2,0),FALSE),VLOOKUP($B427,'Justerad allokering'!$B$2:$AG$462,MATCH(U$2,'Justerad allokering'!$B$2:$AF$2,0),FALSE))</f>
        <v>0</v>
      </c>
      <c r="V427" s="28">
        <f>IF(ISERROR(1/VLOOKUP($B427,'Justerad allokering'!$B$2:$AG$462,MATCH(V$2,'Justerad allokering'!$B$2:$AF$2,0),FALSE)),VLOOKUP($B427,'Allokerad kvv'!$B$2:$AV$468,MATCH(V$2,'Allokerad kvv'!$B$2:$AV$2,0),FALSE),VLOOKUP($B427,'Justerad allokering'!$B$2:$AG$462,MATCH(V$2,'Justerad allokering'!$B$2:$AF$2,0),FALSE))</f>
        <v>0</v>
      </c>
      <c r="W427" s="28">
        <f>IF(ISERROR(1/VLOOKUP($B427,'Justerad allokering'!$B$2:$AG$462,MATCH(W$2,'Justerad allokering'!$B$2:$AF$2,0),FALSE)),VLOOKUP($B427,'Allokerad kvv'!$B$2:$AV$468,MATCH(W$2,'Allokerad kvv'!$B$2:$AV$2,0),FALSE),VLOOKUP($B427,'Justerad allokering'!$B$2:$AG$462,MATCH(W$2,'Justerad allokering'!$B$2:$AF$2,0),FALSE))</f>
        <v>0</v>
      </c>
      <c r="X427" s="28">
        <f>IF(ISERROR(1/VLOOKUP($B427,'Justerad allokering'!$B$2:$AG$462,MATCH(X$2,'Justerad allokering'!$B$2:$AF$2,0),FALSE)),VLOOKUP($B427,'Allokerad kvv'!$B$2:$AV$468,MATCH(X$2,'Allokerad kvv'!$B$2:$AV$2,0),FALSE),VLOOKUP($B427,'Justerad allokering'!$B$2:$AG$462,MATCH(X$2,'Justerad allokering'!$B$2:$AF$2,0),FALSE))</f>
        <v>0</v>
      </c>
      <c r="Y427" s="28">
        <f>IF(ISERROR(1/VLOOKUP($B427,'Justerad allokering'!$B$2:$AG$462,MATCH(Y$2,'Justerad allokering'!$B$2:$AF$2,0),FALSE)),VLOOKUP($B427,'Allokerad kvv'!$B$2:$AV$468,MATCH(Y$2,'Allokerad kvv'!$B$2:$AV$2,0),FALSE),VLOOKUP($B427,'Justerad allokering'!$B$2:$AG$462,MATCH(Y$2,'Justerad allokering'!$B$2:$AF$2,0),FALSE))</f>
        <v>0</v>
      </c>
      <c r="Z427" s="28">
        <f>IF(ISERROR(1/VLOOKUP($B427,'Justerad allokering'!$B$2:$AG$462,MATCH(Z$2,'Justerad allokering'!$B$2:$AF$2,0),FALSE)),VLOOKUP($B427,'Allokerad kvv'!$B$2:$AV$468,MATCH(Z$2,'Allokerad kvv'!$B$2:$AV$2,0),FALSE),VLOOKUP($B427,'Justerad allokering'!$B$2:$AG$462,MATCH(Z$2,'Justerad allokering'!$B$2:$AF$2,0),FALSE))</f>
        <v>0</v>
      </c>
      <c r="AA427" s="28"/>
      <c r="AB427" s="28"/>
      <c r="AE427">
        <f t="shared" si="18"/>
        <v>0</v>
      </c>
      <c r="AG427">
        <f t="shared" si="19"/>
        <v>0</v>
      </c>
      <c r="AH427">
        <f t="shared" si="20"/>
        <v>0</v>
      </c>
      <c r="AI427" s="55" t="str">
        <f>IF(AH427=0,"",AH427/VLOOKUP(B427,Kraftvärmeprod!$B$1:$BC$480,MATCH("Summa tillförd energi exklusive rökgaskondensering",Kraftvärmeprod!$B$1:$BC$1,0),FALSE))</f>
        <v/>
      </c>
    </row>
    <row r="428" spans="1:35" x14ac:dyDescent="0.25">
      <c r="A428" s="28" t="s">
        <v>550</v>
      </c>
      <c r="B428" s="28" t="s">
        <v>568</v>
      </c>
      <c r="C428" s="28">
        <f>IF(ISERROR(1/VLOOKUP($B428,'Justerad allokering'!$B$2:$AG$462,MATCH(C$2,'Justerad allokering'!$B$2:$AF$2,0),FALSE)),VLOOKUP($B428,'Allokerad kvv'!$B$2:$AV$468,MATCH(C$2,'Allokerad kvv'!$B$2:$AV$2,0),FALSE),VLOOKUP($B428,'Justerad allokering'!$B$2:$AG$462,MATCH(C$2,'Justerad allokering'!$B$2:$AF$2,0),FALSE))</f>
        <v>0</v>
      </c>
      <c r="D428" s="28">
        <f>IF(ISERROR(1/VLOOKUP($B428,'Justerad allokering'!$B$2:$AG$462,MATCH(D$2,'Justerad allokering'!$B$2:$AF$2,0),FALSE)),VLOOKUP($B428,'Allokerad kvv'!$B$2:$AV$468,MATCH(D$2,'Allokerad kvv'!$B$2:$AV$2,0),FALSE),VLOOKUP($B428,'Justerad allokering'!$B$2:$AG$462,MATCH(D$2,'Justerad allokering'!$B$2:$AF$2,0),FALSE))</f>
        <v>0</v>
      </c>
      <c r="E428" s="28">
        <f>IF(ISERROR(1/VLOOKUP($B428,'Justerad allokering'!$B$2:$AG$462,MATCH(E$2,'Justerad allokering'!$B$2:$AF$2,0),FALSE)),VLOOKUP($B428,'Allokerad kvv'!$B$2:$AV$468,MATCH(E$2,'Allokerad kvv'!$B$2:$AV$2,0),FALSE),VLOOKUP($B428,'Justerad allokering'!$B$2:$AG$462,MATCH(E$2,'Justerad allokering'!$B$2:$AF$2,0),FALSE))</f>
        <v>0</v>
      </c>
      <c r="F428" s="28">
        <f>IF(ISERROR(1/VLOOKUP($B428,'Justerad allokering'!$B$2:$AG$462,MATCH(F$2,'Justerad allokering'!$B$2:$AF$2,0),FALSE)),VLOOKUP($B428,'Allokerad kvv'!$B$2:$AV$468,MATCH(F$2,'Allokerad kvv'!$B$2:$AV$2,0),FALSE),VLOOKUP($B428,'Justerad allokering'!$B$2:$AG$462,MATCH(F$2,'Justerad allokering'!$B$2:$AF$2,0),FALSE))</f>
        <v>0</v>
      </c>
      <c r="G428" s="28">
        <f>IF(ISERROR(1/VLOOKUP($B428,'Justerad allokering'!$B$2:$AG$462,MATCH(G$2,'Justerad allokering'!$B$2:$AF$2,0),FALSE)),VLOOKUP($B428,'Allokerad kvv'!$B$2:$AV$468,MATCH(G$2,'Allokerad kvv'!$B$2:$AV$2,0),FALSE),VLOOKUP($B428,'Justerad allokering'!$B$2:$AG$462,MATCH(G$2,'Justerad allokering'!$B$2:$AF$2,0),FALSE))</f>
        <v>0</v>
      </c>
      <c r="H428" s="28">
        <f>IF(ISERROR(1/VLOOKUP($B428,'Justerad allokering'!$B$2:$AG$462,MATCH(H$2,'Justerad allokering'!$B$2:$AF$2,0),FALSE)),VLOOKUP($B428,'Allokerad kvv'!$B$2:$AV$468,MATCH(H$2,'Allokerad kvv'!$B$2:$AV$2,0),FALSE),VLOOKUP($B428,'Justerad allokering'!$B$2:$AG$462,MATCH(H$2,'Justerad allokering'!$B$2:$AF$2,0),FALSE))</f>
        <v>0</v>
      </c>
      <c r="I428" s="28">
        <f>IF(ISERROR(1/VLOOKUP($B428,'Justerad allokering'!$B$2:$AG$462,MATCH(I$2,'Justerad allokering'!$B$2:$AF$2,0),FALSE)),VLOOKUP($B428,'Allokerad kvv'!$B$2:$AV$468,MATCH(I$2,'Allokerad kvv'!$B$2:$AV$2,0),FALSE),VLOOKUP($B428,'Justerad allokering'!$B$2:$AG$462,MATCH(I$2,'Justerad allokering'!$B$2:$AF$2,0),FALSE))</f>
        <v>0</v>
      </c>
      <c r="J428" s="28">
        <f>IF(ISERROR(1/VLOOKUP($B428,'Justerad allokering'!$B$2:$AG$462,MATCH(J$2,'Justerad allokering'!$B$2:$AF$2,0),FALSE)),VLOOKUP($B428,'Allokerad kvv'!$B$2:$AV$468,MATCH(J$2,'Allokerad kvv'!$B$2:$AV$2,0),FALSE),VLOOKUP($B428,'Justerad allokering'!$B$2:$AG$462,MATCH(J$2,'Justerad allokering'!$B$2:$AF$2,0),FALSE))</f>
        <v>0</v>
      </c>
      <c r="K428" s="28">
        <f>IF(ISERROR(1/VLOOKUP($B428,'Justerad allokering'!$B$2:$AG$462,MATCH(K$2,'Justerad allokering'!$B$2:$AF$2,0),FALSE)),VLOOKUP($B428,'Allokerad kvv'!$B$2:$AV$468,MATCH(K$2,'Allokerad kvv'!$B$2:$AV$2,0),FALSE),VLOOKUP($B428,'Justerad allokering'!$B$2:$AG$462,MATCH(K$2,'Justerad allokering'!$B$2:$AF$2,0),FALSE))</f>
        <v>0</v>
      </c>
      <c r="L428" s="28">
        <f>IF(ISERROR(1/VLOOKUP($B428,'Justerad allokering'!$B$2:$AG$462,MATCH(L$2,'Justerad allokering'!$B$2:$AF$2,0),FALSE)),VLOOKUP($B428,'Allokerad kvv'!$B$2:$AV$468,MATCH(L$2,'Allokerad kvv'!$B$2:$AV$2,0),FALSE),VLOOKUP($B428,'Justerad allokering'!$B$2:$AG$462,MATCH(L$2,'Justerad allokering'!$B$2:$AF$2,0),FALSE))</f>
        <v>0</v>
      </c>
      <c r="M428" s="28">
        <f>IF(ISERROR(1/VLOOKUP($B428,'Justerad allokering'!$B$2:$AG$462,MATCH(M$2,'Justerad allokering'!$B$2:$AF$2,0),FALSE)),VLOOKUP($B428,'Allokerad kvv'!$B$2:$AV$468,MATCH(M$2,'Allokerad kvv'!$B$2:$AV$2,0),FALSE),VLOOKUP($B428,'Justerad allokering'!$B$2:$AG$462,MATCH(M$2,'Justerad allokering'!$B$2:$AF$2,0),FALSE))</f>
        <v>0</v>
      </c>
      <c r="N428" s="28">
        <f>IF(ISERROR(1/VLOOKUP($B428,'Justerad allokering'!$B$2:$AG$462,MATCH(N$2,'Justerad allokering'!$B$2:$AF$2,0),FALSE)),VLOOKUP($B428,'Allokerad kvv'!$B$2:$AV$468,MATCH(N$2,'Allokerad kvv'!$B$2:$AV$2,0),FALSE),VLOOKUP($B428,'Justerad allokering'!$B$2:$AG$462,MATCH(N$2,'Justerad allokering'!$B$2:$AF$2,0),FALSE))</f>
        <v>0</v>
      </c>
      <c r="O428" s="28">
        <f>IF(ISERROR(1/VLOOKUP($B428,'Justerad allokering'!$B$2:$AG$462,MATCH(O$2,'Justerad allokering'!$B$2:$AF$2,0),FALSE)),VLOOKUP($B428,'Allokerad kvv'!$B$2:$AV$468,MATCH(O$2,'Allokerad kvv'!$B$2:$AV$2,0),FALSE),VLOOKUP($B428,'Justerad allokering'!$B$2:$AG$462,MATCH(O$2,'Justerad allokering'!$B$2:$AF$2,0),FALSE))</f>
        <v>0</v>
      </c>
      <c r="P428" s="28">
        <f>IF(ISERROR(1/VLOOKUP($B428,'Justerad allokering'!$B$2:$AG$462,MATCH(P$2,'Justerad allokering'!$B$2:$AF$2,0),FALSE)),VLOOKUP($B428,'Allokerad kvv'!$B$2:$AV$468,MATCH(P$2,'Allokerad kvv'!$B$2:$AV$2,0),FALSE),VLOOKUP($B428,'Justerad allokering'!$B$2:$AG$462,MATCH(P$2,'Justerad allokering'!$B$2:$AF$2,0),FALSE))</f>
        <v>0</v>
      </c>
      <c r="Q428" s="28">
        <f>IF(ISERROR(1/VLOOKUP($B428,'Justerad allokering'!$B$2:$AG$462,MATCH(Q$2,'Justerad allokering'!$B$2:$AF$2,0),FALSE)),VLOOKUP($B428,'Allokerad kvv'!$B$2:$AV$468,MATCH(Q$2,'Allokerad kvv'!$B$2:$AV$2,0),FALSE),VLOOKUP($B428,'Justerad allokering'!$B$2:$AG$462,MATCH(Q$2,'Justerad allokering'!$B$2:$AF$2,0),FALSE))</f>
        <v>0</v>
      </c>
      <c r="R428" s="28">
        <f>IF(ISERROR(1/VLOOKUP($B428,'Justerad allokering'!$B$2:$AG$462,MATCH(R$2,'Justerad allokering'!$B$2:$AF$2,0),FALSE)),VLOOKUP($B428,'Allokerad kvv'!$B$2:$AV$468,MATCH(R$2,'Allokerad kvv'!$B$2:$AV$2,0),FALSE),VLOOKUP($B428,'Justerad allokering'!$B$2:$AG$462,MATCH(R$2,'Justerad allokering'!$B$2:$AF$2,0),FALSE))</f>
        <v>0</v>
      </c>
      <c r="S428" s="28">
        <f>IF(ISERROR(1/VLOOKUP($B428,'Justerad allokering'!$B$2:$AG$462,MATCH(S$2,'Justerad allokering'!$B$2:$AF$2,0),FALSE)),VLOOKUP($B428,'Allokerad kvv'!$B$2:$AV$468,MATCH(S$2,'Allokerad kvv'!$B$2:$AV$2,0),FALSE),VLOOKUP($B428,'Justerad allokering'!$B$2:$AG$462,MATCH(S$2,'Justerad allokering'!$B$2:$AF$2,0),FALSE))</f>
        <v>0</v>
      </c>
      <c r="T428" s="28">
        <f>IF(ISERROR(1/VLOOKUP($B428,'Justerad allokering'!$B$2:$AG$462,MATCH(T$2,'Justerad allokering'!$B$2:$AF$2,0),FALSE)),VLOOKUP($B428,'Allokerad kvv'!$B$2:$AV$468,MATCH(T$2,'Allokerad kvv'!$B$2:$AV$2,0),FALSE),VLOOKUP($B428,'Justerad allokering'!$B$2:$AG$462,MATCH(T$2,'Justerad allokering'!$B$2:$AF$2,0),FALSE))</f>
        <v>0</v>
      </c>
      <c r="U428" s="28">
        <f>IF(ISERROR(1/VLOOKUP($B428,'Justerad allokering'!$B$2:$AG$462,MATCH(U$2,'Justerad allokering'!$B$2:$AF$2,0),FALSE)),VLOOKUP($B428,'Allokerad kvv'!$B$2:$AV$468,MATCH(U$2,'Allokerad kvv'!$B$2:$AV$2,0),FALSE),VLOOKUP($B428,'Justerad allokering'!$B$2:$AG$462,MATCH(U$2,'Justerad allokering'!$B$2:$AF$2,0),FALSE))</f>
        <v>0</v>
      </c>
      <c r="V428" s="28">
        <f>IF(ISERROR(1/VLOOKUP($B428,'Justerad allokering'!$B$2:$AG$462,MATCH(V$2,'Justerad allokering'!$B$2:$AF$2,0),FALSE)),VLOOKUP($B428,'Allokerad kvv'!$B$2:$AV$468,MATCH(V$2,'Allokerad kvv'!$B$2:$AV$2,0),FALSE),VLOOKUP($B428,'Justerad allokering'!$B$2:$AG$462,MATCH(V$2,'Justerad allokering'!$B$2:$AF$2,0),FALSE))</f>
        <v>0</v>
      </c>
      <c r="W428" s="28">
        <f>IF(ISERROR(1/VLOOKUP($B428,'Justerad allokering'!$B$2:$AG$462,MATCH(W$2,'Justerad allokering'!$B$2:$AF$2,0),FALSE)),VLOOKUP($B428,'Allokerad kvv'!$B$2:$AV$468,MATCH(W$2,'Allokerad kvv'!$B$2:$AV$2,0),FALSE),VLOOKUP($B428,'Justerad allokering'!$B$2:$AG$462,MATCH(W$2,'Justerad allokering'!$B$2:$AF$2,0),FALSE))</f>
        <v>0</v>
      </c>
      <c r="X428" s="28">
        <f>IF(ISERROR(1/VLOOKUP($B428,'Justerad allokering'!$B$2:$AG$462,MATCH(X$2,'Justerad allokering'!$B$2:$AF$2,0),FALSE)),VLOOKUP($B428,'Allokerad kvv'!$B$2:$AV$468,MATCH(X$2,'Allokerad kvv'!$B$2:$AV$2,0),FALSE),VLOOKUP($B428,'Justerad allokering'!$B$2:$AG$462,MATCH(X$2,'Justerad allokering'!$B$2:$AF$2,0),FALSE))</f>
        <v>0</v>
      </c>
      <c r="Y428" s="28">
        <f>IF(ISERROR(1/VLOOKUP($B428,'Justerad allokering'!$B$2:$AG$462,MATCH(Y$2,'Justerad allokering'!$B$2:$AF$2,0),FALSE)),VLOOKUP($B428,'Allokerad kvv'!$B$2:$AV$468,MATCH(Y$2,'Allokerad kvv'!$B$2:$AV$2,0),FALSE),VLOOKUP($B428,'Justerad allokering'!$B$2:$AG$462,MATCH(Y$2,'Justerad allokering'!$B$2:$AF$2,0),FALSE))</f>
        <v>0</v>
      </c>
      <c r="Z428" s="28">
        <f>IF(ISERROR(1/VLOOKUP($B428,'Justerad allokering'!$B$2:$AG$462,MATCH(Z$2,'Justerad allokering'!$B$2:$AF$2,0),FALSE)),VLOOKUP($B428,'Allokerad kvv'!$B$2:$AV$468,MATCH(Z$2,'Allokerad kvv'!$B$2:$AV$2,0),FALSE),VLOOKUP($B428,'Justerad allokering'!$B$2:$AG$462,MATCH(Z$2,'Justerad allokering'!$B$2:$AF$2,0),FALSE))</f>
        <v>0</v>
      </c>
      <c r="AA428" s="28"/>
      <c r="AB428" s="28"/>
      <c r="AE428">
        <f t="shared" si="18"/>
        <v>0</v>
      </c>
      <c r="AG428">
        <f t="shared" si="19"/>
        <v>0</v>
      </c>
      <c r="AH428">
        <f t="shared" si="20"/>
        <v>0</v>
      </c>
      <c r="AI428" s="55" t="str">
        <f>IF(AH428=0,"",AH428/VLOOKUP(B428,Kraftvärmeprod!$B$1:$BC$480,MATCH("Summa tillförd energi exklusive rökgaskondensering",Kraftvärmeprod!$B$1:$BC$1,0),FALSE))</f>
        <v/>
      </c>
    </row>
    <row r="429" spans="1:35" x14ac:dyDescent="0.25">
      <c r="A429" s="28" t="s">
        <v>550</v>
      </c>
      <c r="B429" s="28" t="s">
        <v>569</v>
      </c>
      <c r="C429" s="28">
        <f>IF(ISERROR(1/VLOOKUP($B429,'Justerad allokering'!$B$2:$AG$462,MATCH(C$2,'Justerad allokering'!$B$2:$AF$2,0),FALSE)),VLOOKUP($B429,'Allokerad kvv'!$B$2:$AV$468,MATCH(C$2,'Allokerad kvv'!$B$2:$AV$2,0),FALSE),VLOOKUP($B429,'Justerad allokering'!$B$2:$AG$462,MATCH(C$2,'Justerad allokering'!$B$2:$AF$2,0),FALSE))</f>
        <v>0</v>
      </c>
      <c r="D429" s="28">
        <f>IF(ISERROR(1/VLOOKUP($B429,'Justerad allokering'!$B$2:$AG$462,MATCH(D$2,'Justerad allokering'!$B$2:$AF$2,0),FALSE)),VLOOKUP($B429,'Allokerad kvv'!$B$2:$AV$468,MATCH(D$2,'Allokerad kvv'!$B$2:$AV$2,0),FALSE),VLOOKUP($B429,'Justerad allokering'!$B$2:$AG$462,MATCH(D$2,'Justerad allokering'!$B$2:$AF$2,0),FALSE))</f>
        <v>0</v>
      </c>
      <c r="E429" s="28">
        <f>IF(ISERROR(1/VLOOKUP($B429,'Justerad allokering'!$B$2:$AG$462,MATCH(E$2,'Justerad allokering'!$B$2:$AF$2,0),FALSE)),VLOOKUP($B429,'Allokerad kvv'!$B$2:$AV$468,MATCH(E$2,'Allokerad kvv'!$B$2:$AV$2,0),FALSE),VLOOKUP($B429,'Justerad allokering'!$B$2:$AG$462,MATCH(E$2,'Justerad allokering'!$B$2:$AF$2,0),FALSE))</f>
        <v>0</v>
      </c>
      <c r="F429" s="28">
        <f>IF(ISERROR(1/VLOOKUP($B429,'Justerad allokering'!$B$2:$AG$462,MATCH(F$2,'Justerad allokering'!$B$2:$AF$2,0),FALSE)),VLOOKUP($B429,'Allokerad kvv'!$B$2:$AV$468,MATCH(F$2,'Allokerad kvv'!$B$2:$AV$2,0),FALSE),VLOOKUP($B429,'Justerad allokering'!$B$2:$AG$462,MATCH(F$2,'Justerad allokering'!$B$2:$AF$2,0),FALSE))</f>
        <v>0</v>
      </c>
      <c r="G429" s="28">
        <f>IF(ISERROR(1/VLOOKUP($B429,'Justerad allokering'!$B$2:$AG$462,MATCH(G$2,'Justerad allokering'!$B$2:$AF$2,0),FALSE)),VLOOKUP($B429,'Allokerad kvv'!$B$2:$AV$468,MATCH(G$2,'Allokerad kvv'!$B$2:$AV$2,0),FALSE),VLOOKUP($B429,'Justerad allokering'!$B$2:$AG$462,MATCH(G$2,'Justerad allokering'!$B$2:$AF$2,0),FALSE))</f>
        <v>0</v>
      </c>
      <c r="H429" s="28">
        <f>IF(ISERROR(1/VLOOKUP($B429,'Justerad allokering'!$B$2:$AG$462,MATCH(H$2,'Justerad allokering'!$B$2:$AF$2,0),FALSE)),VLOOKUP($B429,'Allokerad kvv'!$B$2:$AV$468,MATCH(H$2,'Allokerad kvv'!$B$2:$AV$2,0),FALSE),VLOOKUP($B429,'Justerad allokering'!$B$2:$AG$462,MATCH(H$2,'Justerad allokering'!$B$2:$AF$2,0),FALSE))</f>
        <v>0</v>
      </c>
      <c r="I429" s="28">
        <f>IF(ISERROR(1/VLOOKUP($B429,'Justerad allokering'!$B$2:$AG$462,MATCH(I$2,'Justerad allokering'!$B$2:$AF$2,0),FALSE)),VLOOKUP($B429,'Allokerad kvv'!$B$2:$AV$468,MATCH(I$2,'Allokerad kvv'!$B$2:$AV$2,0),FALSE),VLOOKUP($B429,'Justerad allokering'!$B$2:$AG$462,MATCH(I$2,'Justerad allokering'!$B$2:$AF$2,0),FALSE))</f>
        <v>0</v>
      </c>
      <c r="J429" s="28">
        <f>IF(ISERROR(1/VLOOKUP($B429,'Justerad allokering'!$B$2:$AG$462,MATCH(J$2,'Justerad allokering'!$B$2:$AF$2,0),FALSE)),VLOOKUP($B429,'Allokerad kvv'!$B$2:$AV$468,MATCH(J$2,'Allokerad kvv'!$B$2:$AV$2,0),FALSE),VLOOKUP($B429,'Justerad allokering'!$B$2:$AG$462,MATCH(J$2,'Justerad allokering'!$B$2:$AF$2,0),FALSE))</f>
        <v>0</v>
      </c>
      <c r="K429" s="28">
        <f>IF(ISERROR(1/VLOOKUP($B429,'Justerad allokering'!$B$2:$AG$462,MATCH(K$2,'Justerad allokering'!$B$2:$AF$2,0),FALSE)),VLOOKUP($B429,'Allokerad kvv'!$B$2:$AV$468,MATCH(K$2,'Allokerad kvv'!$B$2:$AV$2,0),FALSE),VLOOKUP($B429,'Justerad allokering'!$B$2:$AG$462,MATCH(K$2,'Justerad allokering'!$B$2:$AF$2,0),FALSE))</f>
        <v>0</v>
      </c>
      <c r="L429" s="28">
        <f>IF(ISERROR(1/VLOOKUP($B429,'Justerad allokering'!$B$2:$AG$462,MATCH(L$2,'Justerad allokering'!$B$2:$AF$2,0),FALSE)),VLOOKUP($B429,'Allokerad kvv'!$B$2:$AV$468,MATCH(L$2,'Allokerad kvv'!$B$2:$AV$2,0),FALSE),VLOOKUP($B429,'Justerad allokering'!$B$2:$AG$462,MATCH(L$2,'Justerad allokering'!$B$2:$AF$2,0),FALSE))</f>
        <v>0</v>
      </c>
      <c r="M429" s="28">
        <f>IF(ISERROR(1/VLOOKUP($B429,'Justerad allokering'!$B$2:$AG$462,MATCH(M$2,'Justerad allokering'!$B$2:$AF$2,0),FALSE)),VLOOKUP($B429,'Allokerad kvv'!$B$2:$AV$468,MATCH(M$2,'Allokerad kvv'!$B$2:$AV$2,0),FALSE),VLOOKUP($B429,'Justerad allokering'!$B$2:$AG$462,MATCH(M$2,'Justerad allokering'!$B$2:$AF$2,0),FALSE))</f>
        <v>0</v>
      </c>
      <c r="N429" s="28">
        <f>IF(ISERROR(1/VLOOKUP($B429,'Justerad allokering'!$B$2:$AG$462,MATCH(N$2,'Justerad allokering'!$B$2:$AF$2,0),FALSE)),VLOOKUP($B429,'Allokerad kvv'!$B$2:$AV$468,MATCH(N$2,'Allokerad kvv'!$B$2:$AV$2,0),FALSE),VLOOKUP($B429,'Justerad allokering'!$B$2:$AG$462,MATCH(N$2,'Justerad allokering'!$B$2:$AF$2,0),FALSE))</f>
        <v>0</v>
      </c>
      <c r="O429" s="28">
        <f>IF(ISERROR(1/VLOOKUP($B429,'Justerad allokering'!$B$2:$AG$462,MATCH(O$2,'Justerad allokering'!$B$2:$AF$2,0),FALSE)),VLOOKUP($B429,'Allokerad kvv'!$B$2:$AV$468,MATCH(O$2,'Allokerad kvv'!$B$2:$AV$2,0),FALSE),VLOOKUP($B429,'Justerad allokering'!$B$2:$AG$462,MATCH(O$2,'Justerad allokering'!$B$2:$AF$2,0),FALSE))</f>
        <v>0</v>
      </c>
      <c r="P429" s="28">
        <f>IF(ISERROR(1/VLOOKUP($B429,'Justerad allokering'!$B$2:$AG$462,MATCH(P$2,'Justerad allokering'!$B$2:$AF$2,0),FALSE)),VLOOKUP($B429,'Allokerad kvv'!$B$2:$AV$468,MATCH(P$2,'Allokerad kvv'!$B$2:$AV$2,0),FALSE),VLOOKUP($B429,'Justerad allokering'!$B$2:$AG$462,MATCH(P$2,'Justerad allokering'!$B$2:$AF$2,0),FALSE))</f>
        <v>0</v>
      </c>
      <c r="Q429" s="28">
        <f>IF(ISERROR(1/VLOOKUP($B429,'Justerad allokering'!$B$2:$AG$462,MATCH(Q$2,'Justerad allokering'!$B$2:$AF$2,0),FALSE)),VLOOKUP($B429,'Allokerad kvv'!$B$2:$AV$468,MATCH(Q$2,'Allokerad kvv'!$B$2:$AV$2,0),FALSE),VLOOKUP($B429,'Justerad allokering'!$B$2:$AG$462,MATCH(Q$2,'Justerad allokering'!$B$2:$AF$2,0),FALSE))</f>
        <v>0</v>
      </c>
      <c r="R429" s="28">
        <f>IF(ISERROR(1/VLOOKUP($B429,'Justerad allokering'!$B$2:$AG$462,MATCH(R$2,'Justerad allokering'!$B$2:$AF$2,0),FALSE)),VLOOKUP($B429,'Allokerad kvv'!$B$2:$AV$468,MATCH(R$2,'Allokerad kvv'!$B$2:$AV$2,0),FALSE),VLOOKUP($B429,'Justerad allokering'!$B$2:$AG$462,MATCH(R$2,'Justerad allokering'!$B$2:$AF$2,0),FALSE))</f>
        <v>0</v>
      </c>
      <c r="S429" s="28">
        <f>IF(ISERROR(1/VLOOKUP($B429,'Justerad allokering'!$B$2:$AG$462,MATCH(S$2,'Justerad allokering'!$B$2:$AF$2,0),FALSE)),VLOOKUP($B429,'Allokerad kvv'!$B$2:$AV$468,MATCH(S$2,'Allokerad kvv'!$B$2:$AV$2,0),FALSE),VLOOKUP($B429,'Justerad allokering'!$B$2:$AG$462,MATCH(S$2,'Justerad allokering'!$B$2:$AF$2,0),FALSE))</f>
        <v>0</v>
      </c>
      <c r="T429" s="28">
        <f>IF(ISERROR(1/VLOOKUP($B429,'Justerad allokering'!$B$2:$AG$462,MATCH(T$2,'Justerad allokering'!$B$2:$AF$2,0),FALSE)),VLOOKUP($B429,'Allokerad kvv'!$B$2:$AV$468,MATCH(T$2,'Allokerad kvv'!$B$2:$AV$2,0),FALSE),VLOOKUP($B429,'Justerad allokering'!$B$2:$AG$462,MATCH(T$2,'Justerad allokering'!$B$2:$AF$2,0),FALSE))</f>
        <v>0</v>
      </c>
      <c r="U429" s="28">
        <f>IF(ISERROR(1/VLOOKUP($B429,'Justerad allokering'!$B$2:$AG$462,MATCH(U$2,'Justerad allokering'!$B$2:$AF$2,0),FALSE)),VLOOKUP($B429,'Allokerad kvv'!$B$2:$AV$468,MATCH(U$2,'Allokerad kvv'!$B$2:$AV$2,0),FALSE),VLOOKUP($B429,'Justerad allokering'!$B$2:$AG$462,MATCH(U$2,'Justerad allokering'!$B$2:$AF$2,0),FALSE))</f>
        <v>0</v>
      </c>
      <c r="V429" s="28">
        <f>IF(ISERROR(1/VLOOKUP($B429,'Justerad allokering'!$B$2:$AG$462,MATCH(V$2,'Justerad allokering'!$B$2:$AF$2,0),FALSE)),VLOOKUP($B429,'Allokerad kvv'!$B$2:$AV$468,MATCH(V$2,'Allokerad kvv'!$B$2:$AV$2,0),FALSE),VLOOKUP($B429,'Justerad allokering'!$B$2:$AG$462,MATCH(V$2,'Justerad allokering'!$B$2:$AF$2,0),FALSE))</f>
        <v>0</v>
      </c>
      <c r="W429" s="28">
        <f>IF(ISERROR(1/VLOOKUP($B429,'Justerad allokering'!$B$2:$AG$462,MATCH(W$2,'Justerad allokering'!$B$2:$AF$2,0),FALSE)),VLOOKUP($B429,'Allokerad kvv'!$B$2:$AV$468,MATCH(W$2,'Allokerad kvv'!$B$2:$AV$2,0),FALSE),VLOOKUP($B429,'Justerad allokering'!$B$2:$AG$462,MATCH(W$2,'Justerad allokering'!$B$2:$AF$2,0),FALSE))</f>
        <v>0</v>
      </c>
      <c r="X429" s="28">
        <f>IF(ISERROR(1/VLOOKUP($B429,'Justerad allokering'!$B$2:$AG$462,MATCH(X$2,'Justerad allokering'!$B$2:$AF$2,0),FALSE)),VLOOKUP($B429,'Allokerad kvv'!$B$2:$AV$468,MATCH(X$2,'Allokerad kvv'!$B$2:$AV$2,0),FALSE),VLOOKUP($B429,'Justerad allokering'!$B$2:$AG$462,MATCH(X$2,'Justerad allokering'!$B$2:$AF$2,0),FALSE))</f>
        <v>0</v>
      </c>
      <c r="Y429" s="28">
        <f>IF(ISERROR(1/VLOOKUP($B429,'Justerad allokering'!$B$2:$AG$462,MATCH(Y$2,'Justerad allokering'!$B$2:$AF$2,0),FALSE)),VLOOKUP($B429,'Allokerad kvv'!$B$2:$AV$468,MATCH(Y$2,'Allokerad kvv'!$B$2:$AV$2,0),FALSE),VLOOKUP($B429,'Justerad allokering'!$B$2:$AG$462,MATCH(Y$2,'Justerad allokering'!$B$2:$AF$2,0),FALSE))</f>
        <v>0</v>
      </c>
      <c r="Z429" s="28">
        <f>IF(ISERROR(1/VLOOKUP($B429,'Justerad allokering'!$B$2:$AG$462,MATCH(Z$2,'Justerad allokering'!$B$2:$AF$2,0),FALSE)),VLOOKUP($B429,'Allokerad kvv'!$B$2:$AV$468,MATCH(Z$2,'Allokerad kvv'!$B$2:$AV$2,0),FALSE),VLOOKUP($B429,'Justerad allokering'!$B$2:$AG$462,MATCH(Z$2,'Justerad allokering'!$B$2:$AF$2,0),FALSE))</f>
        <v>0</v>
      </c>
      <c r="AA429" s="28"/>
      <c r="AB429" s="28"/>
      <c r="AE429">
        <f t="shared" si="18"/>
        <v>0</v>
      </c>
      <c r="AG429">
        <f t="shared" si="19"/>
        <v>0</v>
      </c>
      <c r="AH429">
        <f t="shared" si="20"/>
        <v>0</v>
      </c>
      <c r="AI429" s="55" t="str">
        <f>IF(AH429=0,"",AH429/VLOOKUP(B429,Kraftvärmeprod!$B$1:$BC$480,MATCH("Summa tillförd energi exklusive rökgaskondensering",Kraftvärmeprod!$B$1:$BC$1,0),FALSE))</f>
        <v/>
      </c>
    </row>
    <row r="430" spans="1:35" x14ac:dyDescent="0.25">
      <c r="A430" s="28" t="s">
        <v>550</v>
      </c>
      <c r="B430" s="28" t="s">
        <v>570</v>
      </c>
      <c r="C430" s="28">
        <f>IF(ISERROR(1/VLOOKUP($B430,'Justerad allokering'!$B$2:$AG$462,MATCH(C$2,'Justerad allokering'!$B$2:$AF$2,0),FALSE)),VLOOKUP($B430,'Allokerad kvv'!$B$2:$AV$468,MATCH(C$2,'Allokerad kvv'!$B$2:$AV$2,0),FALSE),VLOOKUP($B430,'Justerad allokering'!$B$2:$AG$462,MATCH(C$2,'Justerad allokering'!$B$2:$AF$2,0),FALSE))</f>
        <v>0</v>
      </c>
      <c r="D430" s="28">
        <f>IF(ISERROR(1/VLOOKUP($B430,'Justerad allokering'!$B$2:$AG$462,MATCH(D$2,'Justerad allokering'!$B$2:$AF$2,0),FALSE)),VLOOKUP($B430,'Allokerad kvv'!$B$2:$AV$468,MATCH(D$2,'Allokerad kvv'!$B$2:$AV$2,0),FALSE),VLOOKUP($B430,'Justerad allokering'!$B$2:$AG$462,MATCH(D$2,'Justerad allokering'!$B$2:$AF$2,0),FALSE))</f>
        <v>0</v>
      </c>
      <c r="E430" s="28">
        <f>IF(ISERROR(1/VLOOKUP($B430,'Justerad allokering'!$B$2:$AG$462,MATCH(E$2,'Justerad allokering'!$B$2:$AF$2,0),FALSE)),VLOOKUP($B430,'Allokerad kvv'!$B$2:$AV$468,MATCH(E$2,'Allokerad kvv'!$B$2:$AV$2,0),FALSE),VLOOKUP($B430,'Justerad allokering'!$B$2:$AG$462,MATCH(E$2,'Justerad allokering'!$B$2:$AF$2,0),FALSE))</f>
        <v>0</v>
      </c>
      <c r="F430" s="28">
        <f>IF(ISERROR(1/VLOOKUP($B430,'Justerad allokering'!$B$2:$AG$462,MATCH(F$2,'Justerad allokering'!$B$2:$AF$2,0),FALSE)),VLOOKUP($B430,'Allokerad kvv'!$B$2:$AV$468,MATCH(F$2,'Allokerad kvv'!$B$2:$AV$2,0),FALSE),VLOOKUP($B430,'Justerad allokering'!$B$2:$AG$462,MATCH(F$2,'Justerad allokering'!$B$2:$AF$2,0),FALSE))</f>
        <v>0</v>
      </c>
      <c r="G430" s="28">
        <f>IF(ISERROR(1/VLOOKUP($B430,'Justerad allokering'!$B$2:$AG$462,MATCH(G$2,'Justerad allokering'!$B$2:$AF$2,0),FALSE)),VLOOKUP($B430,'Allokerad kvv'!$B$2:$AV$468,MATCH(G$2,'Allokerad kvv'!$B$2:$AV$2,0),FALSE),VLOOKUP($B430,'Justerad allokering'!$B$2:$AG$462,MATCH(G$2,'Justerad allokering'!$B$2:$AF$2,0),FALSE))</f>
        <v>0</v>
      </c>
      <c r="H430" s="28">
        <f>IF(ISERROR(1/VLOOKUP($B430,'Justerad allokering'!$B$2:$AG$462,MATCH(H$2,'Justerad allokering'!$B$2:$AF$2,0),FALSE)),VLOOKUP($B430,'Allokerad kvv'!$B$2:$AV$468,MATCH(H$2,'Allokerad kvv'!$B$2:$AV$2,0),FALSE),VLOOKUP($B430,'Justerad allokering'!$B$2:$AG$462,MATCH(H$2,'Justerad allokering'!$B$2:$AF$2,0),FALSE))</f>
        <v>0</v>
      </c>
      <c r="I430" s="28">
        <f>IF(ISERROR(1/VLOOKUP($B430,'Justerad allokering'!$B$2:$AG$462,MATCH(I$2,'Justerad allokering'!$B$2:$AF$2,0),FALSE)),VLOOKUP($B430,'Allokerad kvv'!$B$2:$AV$468,MATCH(I$2,'Allokerad kvv'!$B$2:$AV$2,0),FALSE),VLOOKUP($B430,'Justerad allokering'!$B$2:$AG$462,MATCH(I$2,'Justerad allokering'!$B$2:$AF$2,0),FALSE))</f>
        <v>0</v>
      </c>
      <c r="J430" s="28">
        <f>IF(ISERROR(1/VLOOKUP($B430,'Justerad allokering'!$B$2:$AG$462,MATCH(J$2,'Justerad allokering'!$B$2:$AF$2,0),FALSE)),VLOOKUP($B430,'Allokerad kvv'!$B$2:$AV$468,MATCH(J$2,'Allokerad kvv'!$B$2:$AV$2,0),FALSE),VLOOKUP($B430,'Justerad allokering'!$B$2:$AG$462,MATCH(J$2,'Justerad allokering'!$B$2:$AF$2,0),FALSE))</f>
        <v>0</v>
      </c>
      <c r="K430" s="28">
        <f>IF(ISERROR(1/VLOOKUP($B430,'Justerad allokering'!$B$2:$AG$462,MATCH(K$2,'Justerad allokering'!$B$2:$AF$2,0),FALSE)),VLOOKUP($B430,'Allokerad kvv'!$B$2:$AV$468,MATCH(K$2,'Allokerad kvv'!$B$2:$AV$2,0),FALSE),VLOOKUP($B430,'Justerad allokering'!$B$2:$AG$462,MATCH(K$2,'Justerad allokering'!$B$2:$AF$2,0),FALSE))</f>
        <v>0</v>
      </c>
      <c r="L430" s="28">
        <f>IF(ISERROR(1/VLOOKUP($B430,'Justerad allokering'!$B$2:$AG$462,MATCH(L$2,'Justerad allokering'!$B$2:$AF$2,0),FALSE)),VLOOKUP($B430,'Allokerad kvv'!$B$2:$AV$468,MATCH(L$2,'Allokerad kvv'!$B$2:$AV$2,0),FALSE),VLOOKUP($B430,'Justerad allokering'!$B$2:$AG$462,MATCH(L$2,'Justerad allokering'!$B$2:$AF$2,0),FALSE))</f>
        <v>0</v>
      </c>
      <c r="M430" s="28">
        <f>IF(ISERROR(1/VLOOKUP($B430,'Justerad allokering'!$B$2:$AG$462,MATCH(M$2,'Justerad allokering'!$B$2:$AF$2,0),FALSE)),VLOOKUP($B430,'Allokerad kvv'!$B$2:$AV$468,MATCH(M$2,'Allokerad kvv'!$B$2:$AV$2,0),FALSE),VLOOKUP($B430,'Justerad allokering'!$B$2:$AG$462,MATCH(M$2,'Justerad allokering'!$B$2:$AF$2,0),FALSE))</f>
        <v>0</v>
      </c>
      <c r="N430" s="28">
        <f>IF(ISERROR(1/VLOOKUP($B430,'Justerad allokering'!$B$2:$AG$462,MATCH(N$2,'Justerad allokering'!$B$2:$AF$2,0),FALSE)),VLOOKUP($B430,'Allokerad kvv'!$B$2:$AV$468,MATCH(N$2,'Allokerad kvv'!$B$2:$AV$2,0),FALSE),VLOOKUP($B430,'Justerad allokering'!$B$2:$AG$462,MATCH(N$2,'Justerad allokering'!$B$2:$AF$2,0),FALSE))</f>
        <v>0</v>
      </c>
      <c r="O430" s="28">
        <f>IF(ISERROR(1/VLOOKUP($B430,'Justerad allokering'!$B$2:$AG$462,MATCH(O$2,'Justerad allokering'!$B$2:$AF$2,0),FALSE)),VLOOKUP($B430,'Allokerad kvv'!$B$2:$AV$468,MATCH(O$2,'Allokerad kvv'!$B$2:$AV$2,0),FALSE),VLOOKUP($B430,'Justerad allokering'!$B$2:$AG$462,MATCH(O$2,'Justerad allokering'!$B$2:$AF$2,0),FALSE))</f>
        <v>0</v>
      </c>
      <c r="P430" s="28">
        <f>IF(ISERROR(1/VLOOKUP($B430,'Justerad allokering'!$B$2:$AG$462,MATCH(P$2,'Justerad allokering'!$B$2:$AF$2,0),FALSE)),VLOOKUP($B430,'Allokerad kvv'!$B$2:$AV$468,MATCH(P$2,'Allokerad kvv'!$B$2:$AV$2,0),FALSE),VLOOKUP($B430,'Justerad allokering'!$B$2:$AG$462,MATCH(P$2,'Justerad allokering'!$B$2:$AF$2,0),FALSE))</f>
        <v>0</v>
      </c>
      <c r="Q430" s="28">
        <f>IF(ISERROR(1/VLOOKUP($B430,'Justerad allokering'!$B$2:$AG$462,MATCH(Q$2,'Justerad allokering'!$B$2:$AF$2,0),FALSE)),VLOOKUP($B430,'Allokerad kvv'!$B$2:$AV$468,MATCH(Q$2,'Allokerad kvv'!$B$2:$AV$2,0),FALSE),VLOOKUP($B430,'Justerad allokering'!$B$2:$AG$462,MATCH(Q$2,'Justerad allokering'!$B$2:$AF$2,0),FALSE))</f>
        <v>0</v>
      </c>
      <c r="R430" s="28">
        <f>IF(ISERROR(1/VLOOKUP($B430,'Justerad allokering'!$B$2:$AG$462,MATCH(R$2,'Justerad allokering'!$B$2:$AF$2,0),FALSE)),VLOOKUP($B430,'Allokerad kvv'!$B$2:$AV$468,MATCH(R$2,'Allokerad kvv'!$B$2:$AV$2,0),FALSE),VLOOKUP($B430,'Justerad allokering'!$B$2:$AG$462,MATCH(R$2,'Justerad allokering'!$B$2:$AF$2,0),FALSE))</f>
        <v>0</v>
      </c>
      <c r="S430" s="28">
        <f>IF(ISERROR(1/VLOOKUP($B430,'Justerad allokering'!$B$2:$AG$462,MATCH(S$2,'Justerad allokering'!$B$2:$AF$2,0),FALSE)),VLOOKUP($B430,'Allokerad kvv'!$B$2:$AV$468,MATCH(S$2,'Allokerad kvv'!$B$2:$AV$2,0),FALSE),VLOOKUP($B430,'Justerad allokering'!$B$2:$AG$462,MATCH(S$2,'Justerad allokering'!$B$2:$AF$2,0),FALSE))</f>
        <v>0</v>
      </c>
      <c r="T430" s="28">
        <f>IF(ISERROR(1/VLOOKUP($B430,'Justerad allokering'!$B$2:$AG$462,MATCH(T$2,'Justerad allokering'!$B$2:$AF$2,0),FALSE)),VLOOKUP($B430,'Allokerad kvv'!$B$2:$AV$468,MATCH(T$2,'Allokerad kvv'!$B$2:$AV$2,0),FALSE),VLOOKUP($B430,'Justerad allokering'!$B$2:$AG$462,MATCH(T$2,'Justerad allokering'!$B$2:$AF$2,0),FALSE))</f>
        <v>0</v>
      </c>
      <c r="U430" s="28">
        <f>IF(ISERROR(1/VLOOKUP($B430,'Justerad allokering'!$B$2:$AG$462,MATCH(U$2,'Justerad allokering'!$B$2:$AF$2,0),FALSE)),VLOOKUP($B430,'Allokerad kvv'!$B$2:$AV$468,MATCH(U$2,'Allokerad kvv'!$B$2:$AV$2,0),FALSE),VLOOKUP($B430,'Justerad allokering'!$B$2:$AG$462,MATCH(U$2,'Justerad allokering'!$B$2:$AF$2,0),FALSE))</f>
        <v>0</v>
      </c>
      <c r="V430" s="28">
        <f>IF(ISERROR(1/VLOOKUP($B430,'Justerad allokering'!$B$2:$AG$462,MATCH(V$2,'Justerad allokering'!$B$2:$AF$2,0),FALSE)),VLOOKUP($B430,'Allokerad kvv'!$B$2:$AV$468,MATCH(V$2,'Allokerad kvv'!$B$2:$AV$2,0),FALSE),VLOOKUP($B430,'Justerad allokering'!$B$2:$AG$462,MATCH(V$2,'Justerad allokering'!$B$2:$AF$2,0),FALSE))</f>
        <v>0</v>
      </c>
      <c r="W430" s="28">
        <f>IF(ISERROR(1/VLOOKUP($B430,'Justerad allokering'!$B$2:$AG$462,MATCH(W$2,'Justerad allokering'!$B$2:$AF$2,0),FALSE)),VLOOKUP($B430,'Allokerad kvv'!$B$2:$AV$468,MATCH(W$2,'Allokerad kvv'!$B$2:$AV$2,0),FALSE),VLOOKUP($B430,'Justerad allokering'!$B$2:$AG$462,MATCH(W$2,'Justerad allokering'!$B$2:$AF$2,0),FALSE))</f>
        <v>0</v>
      </c>
      <c r="X430" s="28">
        <f>IF(ISERROR(1/VLOOKUP($B430,'Justerad allokering'!$B$2:$AG$462,MATCH(X$2,'Justerad allokering'!$B$2:$AF$2,0),FALSE)),VLOOKUP($B430,'Allokerad kvv'!$B$2:$AV$468,MATCH(X$2,'Allokerad kvv'!$B$2:$AV$2,0),FALSE),VLOOKUP($B430,'Justerad allokering'!$B$2:$AG$462,MATCH(X$2,'Justerad allokering'!$B$2:$AF$2,0),FALSE))</f>
        <v>0</v>
      </c>
      <c r="Y430" s="28">
        <f>IF(ISERROR(1/VLOOKUP($B430,'Justerad allokering'!$B$2:$AG$462,MATCH(Y$2,'Justerad allokering'!$B$2:$AF$2,0),FALSE)),VLOOKUP($B430,'Allokerad kvv'!$B$2:$AV$468,MATCH(Y$2,'Allokerad kvv'!$B$2:$AV$2,0),FALSE),VLOOKUP($B430,'Justerad allokering'!$B$2:$AG$462,MATCH(Y$2,'Justerad allokering'!$B$2:$AF$2,0),FALSE))</f>
        <v>0</v>
      </c>
      <c r="Z430" s="28">
        <f>IF(ISERROR(1/VLOOKUP($B430,'Justerad allokering'!$B$2:$AG$462,MATCH(Z$2,'Justerad allokering'!$B$2:$AF$2,0),FALSE)),VLOOKUP($B430,'Allokerad kvv'!$B$2:$AV$468,MATCH(Z$2,'Allokerad kvv'!$B$2:$AV$2,0),FALSE),VLOOKUP($B430,'Justerad allokering'!$B$2:$AG$462,MATCH(Z$2,'Justerad allokering'!$B$2:$AF$2,0),FALSE))</f>
        <v>0</v>
      </c>
      <c r="AA430" s="28"/>
      <c r="AB430" s="28"/>
      <c r="AE430">
        <f t="shared" si="18"/>
        <v>0</v>
      </c>
      <c r="AG430">
        <f t="shared" si="19"/>
        <v>0</v>
      </c>
      <c r="AH430">
        <f t="shared" si="20"/>
        <v>0</v>
      </c>
      <c r="AI430" s="55" t="str">
        <f>IF(AH430=0,"",AH430/VLOOKUP(B430,Kraftvärmeprod!$B$1:$BC$480,MATCH("Summa tillförd energi exklusive rökgaskondensering",Kraftvärmeprod!$B$1:$BC$1,0),FALSE))</f>
        <v/>
      </c>
    </row>
    <row r="431" spans="1:35" x14ac:dyDescent="0.25">
      <c r="A431" s="28" t="s">
        <v>571</v>
      </c>
      <c r="B431" s="28" t="s">
        <v>572</v>
      </c>
      <c r="C431" s="28">
        <f>IF(ISERROR(1/VLOOKUP($B431,'Justerad allokering'!$B$2:$AG$462,MATCH(C$2,'Justerad allokering'!$B$2:$AF$2,0),FALSE)),VLOOKUP($B431,'Allokerad kvv'!$B$2:$AV$468,MATCH(C$2,'Allokerad kvv'!$B$2:$AV$2,0),FALSE),VLOOKUP($B431,'Justerad allokering'!$B$2:$AG$462,MATCH(C$2,'Justerad allokering'!$B$2:$AF$2,0),FALSE))</f>
        <v>0</v>
      </c>
      <c r="D431" s="28">
        <f>IF(ISERROR(1/VLOOKUP($B431,'Justerad allokering'!$B$2:$AG$462,MATCH(D$2,'Justerad allokering'!$B$2:$AF$2,0),FALSE)),VLOOKUP($B431,'Allokerad kvv'!$B$2:$AV$468,MATCH(D$2,'Allokerad kvv'!$B$2:$AV$2,0),FALSE),VLOOKUP($B431,'Justerad allokering'!$B$2:$AG$462,MATCH(D$2,'Justerad allokering'!$B$2:$AF$2,0),FALSE))</f>
        <v>0</v>
      </c>
      <c r="E431" s="28">
        <f>IF(ISERROR(1/VLOOKUP($B431,'Justerad allokering'!$B$2:$AG$462,MATCH(E$2,'Justerad allokering'!$B$2:$AF$2,0),FALSE)),VLOOKUP($B431,'Allokerad kvv'!$B$2:$AV$468,MATCH(E$2,'Allokerad kvv'!$B$2:$AV$2,0),FALSE),VLOOKUP($B431,'Justerad allokering'!$B$2:$AG$462,MATCH(E$2,'Justerad allokering'!$B$2:$AF$2,0),FALSE))</f>
        <v>0</v>
      </c>
      <c r="F431" s="28">
        <f>IF(ISERROR(1/VLOOKUP($B431,'Justerad allokering'!$B$2:$AG$462,MATCH(F$2,'Justerad allokering'!$B$2:$AF$2,0),FALSE)),VLOOKUP($B431,'Allokerad kvv'!$B$2:$AV$468,MATCH(F$2,'Allokerad kvv'!$B$2:$AV$2,0),FALSE),VLOOKUP($B431,'Justerad allokering'!$B$2:$AG$462,MATCH(F$2,'Justerad allokering'!$B$2:$AF$2,0),FALSE))</f>
        <v>0</v>
      </c>
      <c r="G431" s="28">
        <f>IF(ISERROR(1/VLOOKUP($B431,'Justerad allokering'!$B$2:$AG$462,MATCH(G$2,'Justerad allokering'!$B$2:$AF$2,0),FALSE)),VLOOKUP($B431,'Allokerad kvv'!$B$2:$AV$468,MATCH(G$2,'Allokerad kvv'!$B$2:$AV$2,0),FALSE),VLOOKUP($B431,'Justerad allokering'!$B$2:$AG$462,MATCH(G$2,'Justerad allokering'!$B$2:$AF$2,0),FALSE))</f>
        <v>0</v>
      </c>
      <c r="H431" s="28">
        <f>IF(ISERROR(1/VLOOKUP($B431,'Justerad allokering'!$B$2:$AG$462,MATCH(H$2,'Justerad allokering'!$B$2:$AF$2,0),FALSE)),VLOOKUP($B431,'Allokerad kvv'!$B$2:$AV$468,MATCH(H$2,'Allokerad kvv'!$B$2:$AV$2,0),FALSE),VLOOKUP($B431,'Justerad allokering'!$B$2:$AG$462,MATCH(H$2,'Justerad allokering'!$B$2:$AF$2,0),FALSE))</f>
        <v>0</v>
      </c>
      <c r="I431" s="28">
        <f>IF(ISERROR(1/VLOOKUP($B431,'Justerad allokering'!$B$2:$AG$462,MATCH(I$2,'Justerad allokering'!$B$2:$AF$2,0),FALSE)),VLOOKUP($B431,'Allokerad kvv'!$B$2:$AV$468,MATCH(I$2,'Allokerad kvv'!$B$2:$AV$2,0),FALSE),VLOOKUP($B431,'Justerad allokering'!$B$2:$AG$462,MATCH(I$2,'Justerad allokering'!$B$2:$AF$2,0),FALSE))</f>
        <v>0</v>
      </c>
      <c r="J431" s="28">
        <f>IF(ISERROR(1/VLOOKUP($B431,'Justerad allokering'!$B$2:$AG$462,MATCH(J$2,'Justerad allokering'!$B$2:$AF$2,0),FALSE)),VLOOKUP($B431,'Allokerad kvv'!$B$2:$AV$468,MATCH(J$2,'Allokerad kvv'!$B$2:$AV$2,0),FALSE),VLOOKUP($B431,'Justerad allokering'!$B$2:$AG$462,MATCH(J$2,'Justerad allokering'!$B$2:$AF$2,0),FALSE))</f>
        <v>0</v>
      </c>
      <c r="K431" s="28">
        <f>IF(ISERROR(1/VLOOKUP($B431,'Justerad allokering'!$B$2:$AG$462,MATCH(K$2,'Justerad allokering'!$B$2:$AF$2,0),FALSE)),VLOOKUP($B431,'Allokerad kvv'!$B$2:$AV$468,MATCH(K$2,'Allokerad kvv'!$B$2:$AV$2,0),FALSE),VLOOKUP($B431,'Justerad allokering'!$B$2:$AG$462,MATCH(K$2,'Justerad allokering'!$B$2:$AF$2,0),FALSE))</f>
        <v>0</v>
      </c>
      <c r="L431" s="28">
        <f>IF(ISERROR(1/VLOOKUP($B431,'Justerad allokering'!$B$2:$AG$462,MATCH(L$2,'Justerad allokering'!$B$2:$AF$2,0),FALSE)),VLOOKUP($B431,'Allokerad kvv'!$B$2:$AV$468,MATCH(L$2,'Allokerad kvv'!$B$2:$AV$2,0),FALSE),VLOOKUP($B431,'Justerad allokering'!$B$2:$AG$462,MATCH(L$2,'Justerad allokering'!$B$2:$AF$2,0),FALSE))</f>
        <v>0</v>
      </c>
      <c r="M431" s="28">
        <f>IF(ISERROR(1/VLOOKUP($B431,'Justerad allokering'!$B$2:$AG$462,MATCH(M$2,'Justerad allokering'!$B$2:$AF$2,0),FALSE)),VLOOKUP($B431,'Allokerad kvv'!$B$2:$AV$468,MATCH(M$2,'Allokerad kvv'!$B$2:$AV$2,0),FALSE),VLOOKUP($B431,'Justerad allokering'!$B$2:$AG$462,MATCH(M$2,'Justerad allokering'!$B$2:$AF$2,0),FALSE))</f>
        <v>0</v>
      </c>
      <c r="N431" s="28">
        <f>IF(ISERROR(1/VLOOKUP($B431,'Justerad allokering'!$B$2:$AG$462,MATCH(N$2,'Justerad allokering'!$B$2:$AF$2,0),FALSE)),VLOOKUP($B431,'Allokerad kvv'!$B$2:$AV$468,MATCH(N$2,'Allokerad kvv'!$B$2:$AV$2,0),FALSE),VLOOKUP($B431,'Justerad allokering'!$B$2:$AG$462,MATCH(N$2,'Justerad allokering'!$B$2:$AF$2,0),FALSE))</f>
        <v>0</v>
      </c>
      <c r="O431" s="28">
        <f>IF(ISERROR(1/VLOOKUP($B431,'Justerad allokering'!$B$2:$AG$462,MATCH(O$2,'Justerad allokering'!$B$2:$AF$2,0),FALSE)),VLOOKUP($B431,'Allokerad kvv'!$B$2:$AV$468,MATCH(O$2,'Allokerad kvv'!$B$2:$AV$2,0),FALSE),VLOOKUP($B431,'Justerad allokering'!$B$2:$AG$462,MATCH(O$2,'Justerad allokering'!$B$2:$AF$2,0),FALSE))</f>
        <v>0</v>
      </c>
      <c r="P431" s="28">
        <f>IF(ISERROR(1/VLOOKUP($B431,'Justerad allokering'!$B$2:$AG$462,MATCH(P$2,'Justerad allokering'!$B$2:$AF$2,0),FALSE)),VLOOKUP($B431,'Allokerad kvv'!$B$2:$AV$468,MATCH(P$2,'Allokerad kvv'!$B$2:$AV$2,0),FALSE),VLOOKUP($B431,'Justerad allokering'!$B$2:$AG$462,MATCH(P$2,'Justerad allokering'!$B$2:$AF$2,0),FALSE))</f>
        <v>0</v>
      </c>
      <c r="Q431" s="28">
        <f>IF(ISERROR(1/VLOOKUP($B431,'Justerad allokering'!$B$2:$AG$462,MATCH(Q$2,'Justerad allokering'!$B$2:$AF$2,0),FALSE)),VLOOKUP($B431,'Allokerad kvv'!$B$2:$AV$468,MATCH(Q$2,'Allokerad kvv'!$B$2:$AV$2,0),FALSE),VLOOKUP($B431,'Justerad allokering'!$B$2:$AG$462,MATCH(Q$2,'Justerad allokering'!$B$2:$AF$2,0),FALSE))</f>
        <v>0</v>
      </c>
      <c r="R431" s="28">
        <f>IF(ISERROR(1/VLOOKUP($B431,'Justerad allokering'!$B$2:$AG$462,MATCH(R$2,'Justerad allokering'!$B$2:$AF$2,0),FALSE)),VLOOKUP($B431,'Allokerad kvv'!$B$2:$AV$468,MATCH(R$2,'Allokerad kvv'!$B$2:$AV$2,0),FALSE),VLOOKUP($B431,'Justerad allokering'!$B$2:$AG$462,MATCH(R$2,'Justerad allokering'!$B$2:$AF$2,0),FALSE))</f>
        <v>0</v>
      </c>
      <c r="S431" s="28">
        <f>IF(ISERROR(1/VLOOKUP($B431,'Justerad allokering'!$B$2:$AG$462,MATCH(S$2,'Justerad allokering'!$B$2:$AF$2,0),FALSE)),VLOOKUP($B431,'Allokerad kvv'!$B$2:$AV$468,MATCH(S$2,'Allokerad kvv'!$B$2:$AV$2,0),FALSE),VLOOKUP($B431,'Justerad allokering'!$B$2:$AG$462,MATCH(S$2,'Justerad allokering'!$B$2:$AF$2,0),FALSE))</f>
        <v>0</v>
      </c>
      <c r="T431" s="28">
        <f>IF(ISERROR(1/VLOOKUP($B431,'Justerad allokering'!$B$2:$AG$462,MATCH(T$2,'Justerad allokering'!$B$2:$AF$2,0),FALSE)),VLOOKUP($B431,'Allokerad kvv'!$B$2:$AV$468,MATCH(T$2,'Allokerad kvv'!$B$2:$AV$2,0),FALSE),VLOOKUP($B431,'Justerad allokering'!$B$2:$AG$462,MATCH(T$2,'Justerad allokering'!$B$2:$AF$2,0),FALSE))</f>
        <v>0</v>
      </c>
      <c r="U431" s="28">
        <f>IF(ISERROR(1/VLOOKUP($B431,'Justerad allokering'!$B$2:$AG$462,MATCH(U$2,'Justerad allokering'!$B$2:$AF$2,0),FALSE)),VLOOKUP($B431,'Allokerad kvv'!$B$2:$AV$468,MATCH(U$2,'Allokerad kvv'!$B$2:$AV$2,0),FALSE),VLOOKUP($B431,'Justerad allokering'!$B$2:$AG$462,MATCH(U$2,'Justerad allokering'!$B$2:$AF$2,0),FALSE))</f>
        <v>0</v>
      </c>
      <c r="V431" s="28">
        <f>IF(ISERROR(1/VLOOKUP($B431,'Justerad allokering'!$B$2:$AG$462,MATCH(V$2,'Justerad allokering'!$B$2:$AF$2,0),FALSE)),VLOOKUP($B431,'Allokerad kvv'!$B$2:$AV$468,MATCH(V$2,'Allokerad kvv'!$B$2:$AV$2,0),FALSE),VLOOKUP($B431,'Justerad allokering'!$B$2:$AG$462,MATCH(V$2,'Justerad allokering'!$B$2:$AF$2,0),FALSE))</f>
        <v>0</v>
      </c>
      <c r="W431" s="28">
        <f>IF(ISERROR(1/VLOOKUP($B431,'Justerad allokering'!$B$2:$AG$462,MATCH(W$2,'Justerad allokering'!$B$2:$AF$2,0),FALSE)),VLOOKUP($B431,'Allokerad kvv'!$B$2:$AV$468,MATCH(W$2,'Allokerad kvv'!$B$2:$AV$2,0),FALSE),VLOOKUP($B431,'Justerad allokering'!$B$2:$AG$462,MATCH(W$2,'Justerad allokering'!$B$2:$AF$2,0),FALSE))</f>
        <v>0</v>
      </c>
      <c r="X431" s="28">
        <f>IF(ISERROR(1/VLOOKUP($B431,'Justerad allokering'!$B$2:$AG$462,MATCH(X$2,'Justerad allokering'!$B$2:$AF$2,0),FALSE)),VLOOKUP($B431,'Allokerad kvv'!$B$2:$AV$468,MATCH(X$2,'Allokerad kvv'!$B$2:$AV$2,0),FALSE),VLOOKUP($B431,'Justerad allokering'!$B$2:$AG$462,MATCH(X$2,'Justerad allokering'!$B$2:$AF$2,0),FALSE))</f>
        <v>0</v>
      </c>
      <c r="Y431" s="28">
        <f>IF(ISERROR(1/VLOOKUP($B431,'Justerad allokering'!$B$2:$AG$462,MATCH(Y$2,'Justerad allokering'!$B$2:$AF$2,0),FALSE)),VLOOKUP($B431,'Allokerad kvv'!$B$2:$AV$468,MATCH(Y$2,'Allokerad kvv'!$B$2:$AV$2,0),FALSE),VLOOKUP($B431,'Justerad allokering'!$B$2:$AG$462,MATCH(Y$2,'Justerad allokering'!$B$2:$AF$2,0),FALSE))</f>
        <v>0</v>
      </c>
      <c r="Z431" s="28">
        <f>IF(ISERROR(1/VLOOKUP($B431,'Justerad allokering'!$B$2:$AG$462,MATCH(Z$2,'Justerad allokering'!$B$2:$AF$2,0),FALSE)),VLOOKUP($B431,'Allokerad kvv'!$B$2:$AV$468,MATCH(Z$2,'Allokerad kvv'!$B$2:$AV$2,0),FALSE),VLOOKUP($B431,'Justerad allokering'!$B$2:$AG$462,MATCH(Z$2,'Justerad allokering'!$B$2:$AF$2,0),FALSE))</f>
        <v>0</v>
      </c>
      <c r="AA431" s="28"/>
      <c r="AB431" s="28"/>
      <c r="AE431">
        <f t="shared" si="18"/>
        <v>0</v>
      </c>
      <c r="AG431">
        <f t="shared" si="19"/>
        <v>0</v>
      </c>
      <c r="AH431">
        <f t="shared" si="20"/>
        <v>0</v>
      </c>
      <c r="AI431" s="55" t="str">
        <f>IF(AH431=0,"",AH431/VLOOKUP(B431,Kraftvärmeprod!$B$1:$BC$480,MATCH("Summa tillförd energi exklusive rökgaskondensering",Kraftvärmeprod!$B$1:$BC$1,0),FALSE))</f>
        <v/>
      </c>
    </row>
    <row r="432" spans="1:35" x14ac:dyDescent="0.25">
      <c r="A432" s="28" t="s">
        <v>571</v>
      </c>
      <c r="B432" s="28" t="s">
        <v>573</v>
      </c>
      <c r="C432" s="28">
        <f>IF(ISERROR(1/VLOOKUP($B432,'Justerad allokering'!$B$2:$AG$462,MATCH(C$2,'Justerad allokering'!$B$2:$AF$2,0),FALSE)),VLOOKUP($B432,'Allokerad kvv'!$B$2:$AV$468,MATCH(C$2,'Allokerad kvv'!$B$2:$AV$2,0),FALSE),VLOOKUP($B432,'Justerad allokering'!$B$2:$AG$462,MATCH(C$2,'Justerad allokering'!$B$2:$AF$2,0),FALSE))</f>
        <v>0</v>
      </c>
      <c r="D432" s="28">
        <f>IF(ISERROR(1/VLOOKUP($B432,'Justerad allokering'!$B$2:$AG$462,MATCH(D$2,'Justerad allokering'!$B$2:$AF$2,0),FALSE)),VLOOKUP($B432,'Allokerad kvv'!$B$2:$AV$468,MATCH(D$2,'Allokerad kvv'!$B$2:$AV$2,0),FALSE),VLOOKUP($B432,'Justerad allokering'!$B$2:$AG$462,MATCH(D$2,'Justerad allokering'!$B$2:$AF$2,0),FALSE))</f>
        <v>0</v>
      </c>
      <c r="E432" s="28">
        <f>IF(ISERROR(1/VLOOKUP($B432,'Justerad allokering'!$B$2:$AG$462,MATCH(E$2,'Justerad allokering'!$B$2:$AF$2,0),FALSE)),VLOOKUP($B432,'Allokerad kvv'!$B$2:$AV$468,MATCH(E$2,'Allokerad kvv'!$B$2:$AV$2,0),FALSE),VLOOKUP($B432,'Justerad allokering'!$B$2:$AG$462,MATCH(E$2,'Justerad allokering'!$B$2:$AF$2,0),FALSE))</f>
        <v>0</v>
      </c>
      <c r="F432" s="28">
        <f>IF(ISERROR(1/VLOOKUP($B432,'Justerad allokering'!$B$2:$AG$462,MATCH(F$2,'Justerad allokering'!$B$2:$AF$2,0),FALSE)),VLOOKUP($B432,'Allokerad kvv'!$B$2:$AV$468,MATCH(F$2,'Allokerad kvv'!$B$2:$AV$2,0),FALSE),VLOOKUP($B432,'Justerad allokering'!$B$2:$AG$462,MATCH(F$2,'Justerad allokering'!$B$2:$AF$2,0),FALSE))</f>
        <v>0</v>
      </c>
      <c r="G432" s="28">
        <f>IF(ISERROR(1/VLOOKUP($B432,'Justerad allokering'!$B$2:$AG$462,MATCH(G$2,'Justerad allokering'!$B$2:$AF$2,0),FALSE)),VLOOKUP($B432,'Allokerad kvv'!$B$2:$AV$468,MATCH(G$2,'Allokerad kvv'!$B$2:$AV$2,0),FALSE),VLOOKUP($B432,'Justerad allokering'!$B$2:$AG$462,MATCH(G$2,'Justerad allokering'!$B$2:$AF$2,0),FALSE))</f>
        <v>0</v>
      </c>
      <c r="H432" s="28">
        <f>IF(ISERROR(1/VLOOKUP($B432,'Justerad allokering'!$B$2:$AG$462,MATCH(H$2,'Justerad allokering'!$B$2:$AF$2,0),FALSE)),VLOOKUP($B432,'Allokerad kvv'!$B$2:$AV$468,MATCH(H$2,'Allokerad kvv'!$B$2:$AV$2,0),FALSE),VLOOKUP($B432,'Justerad allokering'!$B$2:$AG$462,MATCH(H$2,'Justerad allokering'!$B$2:$AF$2,0),FALSE))</f>
        <v>0</v>
      </c>
      <c r="I432" s="28">
        <f>IF(ISERROR(1/VLOOKUP($B432,'Justerad allokering'!$B$2:$AG$462,MATCH(I$2,'Justerad allokering'!$B$2:$AF$2,0),FALSE)),VLOOKUP($B432,'Allokerad kvv'!$B$2:$AV$468,MATCH(I$2,'Allokerad kvv'!$B$2:$AV$2,0),FALSE),VLOOKUP($B432,'Justerad allokering'!$B$2:$AG$462,MATCH(I$2,'Justerad allokering'!$B$2:$AF$2,0),FALSE))</f>
        <v>0</v>
      </c>
      <c r="J432" s="28">
        <f>IF(ISERROR(1/VLOOKUP($B432,'Justerad allokering'!$B$2:$AG$462,MATCH(J$2,'Justerad allokering'!$B$2:$AF$2,0),FALSE)),VLOOKUP($B432,'Allokerad kvv'!$B$2:$AV$468,MATCH(J$2,'Allokerad kvv'!$B$2:$AV$2,0),FALSE),VLOOKUP($B432,'Justerad allokering'!$B$2:$AG$462,MATCH(J$2,'Justerad allokering'!$B$2:$AF$2,0),FALSE))</f>
        <v>0</v>
      </c>
      <c r="K432" s="28">
        <f>IF(ISERROR(1/VLOOKUP($B432,'Justerad allokering'!$B$2:$AG$462,MATCH(K$2,'Justerad allokering'!$B$2:$AF$2,0),FALSE)),VLOOKUP($B432,'Allokerad kvv'!$B$2:$AV$468,MATCH(K$2,'Allokerad kvv'!$B$2:$AV$2,0),FALSE),VLOOKUP($B432,'Justerad allokering'!$B$2:$AG$462,MATCH(K$2,'Justerad allokering'!$B$2:$AF$2,0),FALSE))</f>
        <v>0</v>
      </c>
      <c r="L432" s="28">
        <f>IF(ISERROR(1/VLOOKUP($B432,'Justerad allokering'!$B$2:$AG$462,MATCH(L$2,'Justerad allokering'!$B$2:$AF$2,0),FALSE)),VLOOKUP($B432,'Allokerad kvv'!$B$2:$AV$468,MATCH(L$2,'Allokerad kvv'!$B$2:$AV$2,0),FALSE),VLOOKUP($B432,'Justerad allokering'!$B$2:$AG$462,MATCH(L$2,'Justerad allokering'!$B$2:$AF$2,0),FALSE))</f>
        <v>0</v>
      </c>
      <c r="M432" s="28">
        <f>IF(ISERROR(1/VLOOKUP($B432,'Justerad allokering'!$B$2:$AG$462,MATCH(M$2,'Justerad allokering'!$B$2:$AF$2,0),FALSE)),VLOOKUP($B432,'Allokerad kvv'!$B$2:$AV$468,MATCH(M$2,'Allokerad kvv'!$B$2:$AV$2,0),FALSE),VLOOKUP($B432,'Justerad allokering'!$B$2:$AG$462,MATCH(M$2,'Justerad allokering'!$B$2:$AF$2,0),FALSE))</f>
        <v>0</v>
      </c>
      <c r="N432" s="28">
        <f>IF(ISERROR(1/VLOOKUP($B432,'Justerad allokering'!$B$2:$AG$462,MATCH(N$2,'Justerad allokering'!$B$2:$AF$2,0),FALSE)),VLOOKUP($B432,'Allokerad kvv'!$B$2:$AV$468,MATCH(N$2,'Allokerad kvv'!$B$2:$AV$2,0),FALSE),VLOOKUP($B432,'Justerad allokering'!$B$2:$AG$462,MATCH(N$2,'Justerad allokering'!$B$2:$AF$2,0),FALSE))</f>
        <v>0</v>
      </c>
      <c r="O432" s="28">
        <f>IF(ISERROR(1/VLOOKUP($B432,'Justerad allokering'!$B$2:$AG$462,MATCH(O$2,'Justerad allokering'!$B$2:$AF$2,0),FALSE)),VLOOKUP($B432,'Allokerad kvv'!$B$2:$AV$468,MATCH(O$2,'Allokerad kvv'!$B$2:$AV$2,0),FALSE),VLOOKUP($B432,'Justerad allokering'!$B$2:$AG$462,MATCH(O$2,'Justerad allokering'!$B$2:$AF$2,0),FALSE))</f>
        <v>0</v>
      </c>
      <c r="P432" s="28">
        <f>IF(ISERROR(1/VLOOKUP($B432,'Justerad allokering'!$B$2:$AG$462,MATCH(P$2,'Justerad allokering'!$B$2:$AF$2,0),FALSE)),VLOOKUP($B432,'Allokerad kvv'!$B$2:$AV$468,MATCH(P$2,'Allokerad kvv'!$B$2:$AV$2,0),FALSE),VLOOKUP($B432,'Justerad allokering'!$B$2:$AG$462,MATCH(P$2,'Justerad allokering'!$B$2:$AF$2,0),FALSE))</f>
        <v>0</v>
      </c>
      <c r="Q432" s="28">
        <f>IF(ISERROR(1/VLOOKUP($B432,'Justerad allokering'!$B$2:$AG$462,MATCH(Q$2,'Justerad allokering'!$B$2:$AF$2,0),FALSE)),VLOOKUP($B432,'Allokerad kvv'!$B$2:$AV$468,MATCH(Q$2,'Allokerad kvv'!$B$2:$AV$2,0),FALSE),VLOOKUP($B432,'Justerad allokering'!$B$2:$AG$462,MATCH(Q$2,'Justerad allokering'!$B$2:$AF$2,0),FALSE))</f>
        <v>0</v>
      </c>
      <c r="R432" s="28">
        <f>IF(ISERROR(1/VLOOKUP($B432,'Justerad allokering'!$B$2:$AG$462,MATCH(R$2,'Justerad allokering'!$B$2:$AF$2,0),FALSE)),VLOOKUP($B432,'Allokerad kvv'!$B$2:$AV$468,MATCH(R$2,'Allokerad kvv'!$B$2:$AV$2,0),FALSE),VLOOKUP($B432,'Justerad allokering'!$B$2:$AG$462,MATCH(R$2,'Justerad allokering'!$B$2:$AF$2,0),FALSE))</f>
        <v>0</v>
      </c>
      <c r="S432" s="28">
        <f>IF(ISERROR(1/VLOOKUP($B432,'Justerad allokering'!$B$2:$AG$462,MATCH(S$2,'Justerad allokering'!$B$2:$AF$2,0),FALSE)),VLOOKUP($B432,'Allokerad kvv'!$B$2:$AV$468,MATCH(S$2,'Allokerad kvv'!$B$2:$AV$2,0),FALSE),VLOOKUP($B432,'Justerad allokering'!$B$2:$AG$462,MATCH(S$2,'Justerad allokering'!$B$2:$AF$2,0),FALSE))</f>
        <v>0</v>
      </c>
      <c r="T432" s="28">
        <f>IF(ISERROR(1/VLOOKUP($B432,'Justerad allokering'!$B$2:$AG$462,MATCH(T$2,'Justerad allokering'!$B$2:$AF$2,0),FALSE)),VLOOKUP($B432,'Allokerad kvv'!$B$2:$AV$468,MATCH(T$2,'Allokerad kvv'!$B$2:$AV$2,0),FALSE),VLOOKUP($B432,'Justerad allokering'!$B$2:$AG$462,MATCH(T$2,'Justerad allokering'!$B$2:$AF$2,0),FALSE))</f>
        <v>0</v>
      </c>
      <c r="U432" s="28">
        <f>IF(ISERROR(1/VLOOKUP($B432,'Justerad allokering'!$B$2:$AG$462,MATCH(U$2,'Justerad allokering'!$B$2:$AF$2,0),FALSE)),VLOOKUP($B432,'Allokerad kvv'!$B$2:$AV$468,MATCH(U$2,'Allokerad kvv'!$B$2:$AV$2,0),FALSE),VLOOKUP($B432,'Justerad allokering'!$B$2:$AG$462,MATCH(U$2,'Justerad allokering'!$B$2:$AF$2,0),FALSE))</f>
        <v>0</v>
      </c>
      <c r="V432" s="28">
        <f>IF(ISERROR(1/VLOOKUP($B432,'Justerad allokering'!$B$2:$AG$462,MATCH(V$2,'Justerad allokering'!$B$2:$AF$2,0),FALSE)),VLOOKUP($B432,'Allokerad kvv'!$B$2:$AV$468,MATCH(V$2,'Allokerad kvv'!$B$2:$AV$2,0),FALSE),VLOOKUP($B432,'Justerad allokering'!$B$2:$AG$462,MATCH(V$2,'Justerad allokering'!$B$2:$AF$2,0),FALSE))</f>
        <v>0</v>
      </c>
      <c r="W432" s="28">
        <f>IF(ISERROR(1/VLOOKUP($B432,'Justerad allokering'!$B$2:$AG$462,MATCH(W$2,'Justerad allokering'!$B$2:$AF$2,0),FALSE)),VLOOKUP($B432,'Allokerad kvv'!$B$2:$AV$468,MATCH(W$2,'Allokerad kvv'!$B$2:$AV$2,0),FALSE),VLOOKUP($B432,'Justerad allokering'!$B$2:$AG$462,MATCH(W$2,'Justerad allokering'!$B$2:$AF$2,0),FALSE))</f>
        <v>0</v>
      </c>
      <c r="X432" s="28">
        <f>IF(ISERROR(1/VLOOKUP($B432,'Justerad allokering'!$B$2:$AG$462,MATCH(X$2,'Justerad allokering'!$B$2:$AF$2,0),FALSE)),VLOOKUP($B432,'Allokerad kvv'!$B$2:$AV$468,MATCH(X$2,'Allokerad kvv'!$B$2:$AV$2,0),FALSE),VLOOKUP($B432,'Justerad allokering'!$B$2:$AG$462,MATCH(X$2,'Justerad allokering'!$B$2:$AF$2,0),FALSE))</f>
        <v>0</v>
      </c>
      <c r="Y432" s="28">
        <f>IF(ISERROR(1/VLOOKUP($B432,'Justerad allokering'!$B$2:$AG$462,MATCH(Y$2,'Justerad allokering'!$B$2:$AF$2,0),FALSE)),VLOOKUP($B432,'Allokerad kvv'!$B$2:$AV$468,MATCH(Y$2,'Allokerad kvv'!$B$2:$AV$2,0),FALSE),VLOOKUP($B432,'Justerad allokering'!$B$2:$AG$462,MATCH(Y$2,'Justerad allokering'!$B$2:$AF$2,0),FALSE))</f>
        <v>0</v>
      </c>
      <c r="Z432" s="28">
        <f>IF(ISERROR(1/VLOOKUP($B432,'Justerad allokering'!$B$2:$AG$462,MATCH(Z$2,'Justerad allokering'!$B$2:$AF$2,0),FALSE)),VLOOKUP($B432,'Allokerad kvv'!$B$2:$AV$468,MATCH(Z$2,'Allokerad kvv'!$B$2:$AV$2,0),FALSE),VLOOKUP($B432,'Justerad allokering'!$B$2:$AG$462,MATCH(Z$2,'Justerad allokering'!$B$2:$AF$2,0),FALSE))</f>
        <v>0</v>
      </c>
      <c r="AA432" s="28"/>
      <c r="AB432" s="28"/>
      <c r="AE432">
        <f t="shared" si="18"/>
        <v>0</v>
      </c>
      <c r="AG432">
        <f t="shared" si="19"/>
        <v>0</v>
      </c>
      <c r="AH432">
        <f t="shared" si="20"/>
        <v>0</v>
      </c>
      <c r="AI432" s="55" t="str">
        <f>IF(AH432=0,"",AH432/VLOOKUP(B432,Kraftvärmeprod!$B$1:$BC$480,MATCH("Summa tillförd energi exklusive rökgaskondensering",Kraftvärmeprod!$B$1:$BC$1,0),FALSE))</f>
        <v/>
      </c>
    </row>
    <row r="433" spans="1:35" x14ac:dyDescent="0.25">
      <c r="A433" s="28" t="s">
        <v>574</v>
      </c>
      <c r="B433" s="28" t="s">
        <v>575</v>
      </c>
      <c r="C433" s="28">
        <f>IF(ISERROR(1/VLOOKUP($B433,'Justerad allokering'!$B$2:$AG$462,MATCH(C$2,'Justerad allokering'!$B$2:$AF$2,0),FALSE)),VLOOKUP($B433,'Allokerad kvv'!$B$2:$AV$468,MATCH(C$2,'Allokerad kvv'!$B$2:$AV$2,0),FALSE),VLOOKUP($B433,'Justerad allokering'!$B$2:$AG$462,MATCH(C$2,'Justerad allokering'!$B$2:$AF$2,0),FALSE))</f>
        <v>0</v>
      </c>
      <c r="D433" s="28">
        <f>IF(ISERROR(1/VLOOKUP($B433,'Justerad allokering'!$B$2:$AG$462,MATCH(D$2,'Justerad allokering'!$B$2:$AF$2,0),FALSE)),VLOOKUP($B433,'Allokerad kvv'!$B$2:$AV$468,MATCH(D$2,'Allokerad kvv'!$B$2:$AV$2,0),FALSE),VLOOKUP($B433,'Justerad allokering'!$B$2:$AG$462,MATCH(D$2,'Justerad allokering'!$B$2:$AF$2,0),FALSE))</f>
        <v>0</v>
      </c>
      <c r="E433" s="28">
        <f>IF(ISERROR(1/VLOOKUP($B433,'Justerad allokering'!$B$2:$AG$462,MATCH(E$2,'Justerad allokering'!$B$2:$AF$2,0),FALSE)),VLOOKUP($B433,'Allokerad kvv'!$B$2:$AV$468,MATCH(E$2,'Allokerad kvv'!$B$2:$AV$2,0),FALSE),VLOOKUP($B433,'Justerad allokering'!$B$2:$AG$462,MATCH(E$2,'Justerad allokering'!$B$2:$AF$2,0),FALSE))</f>
        <v>0</v>
      </c>
      <c r="F433" s="28">
        <f>IF(ISERROR(1/VLOOKUP($B433,'Justerad allokering'!$B$2:$AG$462,MATCH(F$2,'Justerad allokering'!$B$2:$AF$2,0),FALSE)),VLOOKUP($B433,'Allokerad kvv'!$B$2:$AV$468,MATCH(F$2,'Allokerad kvv'!$B$2:$AV$2,0),FALSE),VLOOKUP($B433,'Justerad allokering'!$B$2:$AG$462,MATCH(F$2,'Justerad allokering'!$B$2:$AF$2,0),FALSE))</f>
        <v>0</v>
      </c>
      <c r="G433" s="28">
        <f>IF(ISERROR(1/VLOOKUP($B433,'Justerad allokering'!$B$2:$AG$462,MATCH(G$2,'Justerad allokering'!$B$2:$AF$2,0),FALSE)),VLOOKUP($B433,'Allokerad kvv'!$B$2:$AV$468,MATCH(G$2,'Allokerad kvv'!$B$2:$AV$2,0),FALSE),VLOOKUP($B433,'Justerad allokering'!$B$2:$AG$462,MATCH(G$2,'Justerad allokering'!$B$2:$AF$2,0),FALSE))</f>
        <v>0</v>
      </c>
      <c r="H433" s="28">
        <f>IF(ISERROR(1/VLOOKUP($B433,'Justerad allokering'!$B$2:$AG$462,MATCH(H$2,'Justerad allokering'!$B$2:$AF$2,0),FALSE)),VLOOKUP($B433,'Allokerad kvv'!$B$2:$AV$468,MATCH(H$2,'Allokerad kvv'!$B$2:$AV$2,0),FALSE),VLOOKUP($B433,'Justerad allokering'!$B$2:$AG$462,MATCH(H$2,'Justerad allokering'!$B$2:$AF$2,0),FALSE))</f>
        <v>0</v>
      </c>
      <c r="I433" s="28">
        <f>IF(ISERROR(1/VLOOKUP($B433,'Justerad allokering'!$B$2:$AG$462,MATCH(I$2,'Justerad allokering'!$B$2:$AF$2,0),FALSE)),VLOOKUP($B433,'Allokerad kvv'!$B$2:$AV$468,MATCH(I$2,'Allokerad kvv'!$B$2:$AV$2,0),FALSE),VLOOKUP($B433,'Justerad allokering'!$B$2:$AG$462,MATCH(I$2,'Justerad allokering'!$B$2:$AF$2,0),FALSE))</f>
        <v>0</v>
      </c>
      <c r="J433" s="28">
        <f>IF(ISERROR(1/VLOOKUP($B433,'Justerad allokering'!$B$2:$AG$462,MATCH(J$2,'Justerad allokering'!$B$2:$AF$2,0),FALSE)),VLOOKUP($B433,'Allokerad kvv'!$B$2:$AV$468,MATCH(J$2,'Allokerad kvv'!$B$2:$AV$2,0),FALSE),VLOOKUP($B433,'Justerad allokering'!$B$2:$AG$462,MATCH(J$2,'Justerad allokering'!$B$2:$AF$2,0),FALSE))</f>
        <v>0</v>
      </c>
      <c r="K433" s="28">
        <f>IF(ISERROR(1/VLOOKUP($B433,'Justerad allokering'!$B$2:$AG$462,MATCH(K$2,'Justerad allokering'!$B$2:$AF$2,0),FALSE)),VLOOKUP($B433,'Allokerad kvv'!$B$2:$AV$468,MATCH(K$2,'Allokerad kvv'!$B$2:$AV$2,0),FALSE),VLOOKUP($B433,'Justerad allokering'!$B$2:$AG$462,MATCH(K$2,'Justerad allokering'!$B$2:$AF$2,0),FALSE))</f>
        <v>0</v>
      </c>
      <c r="L433" s="28">
        <f>IF(ISERROR(1/VLOOKUP($B433,'Justerad allokering'!$B$2:$AG$462,MATCH(L$2,'Justerad allokering'!$B$2:$AF$2,0),FALSE)),VLOOKUP($B433,'Allokerad kvv'!$B$2:$AV$468,MATCH(L$2,'Allokerad kvv'!$B$2:$AV$2,0),FALSE),VLOOKUP($B433,'Justerad allokering'!$B$2:$AG$462,MATCH(L$2,'Justerad allokering'!$B$2:$AF$2,0),FALSE))</f>
        <v>0</v>
      </c>
      <c r="M433" s="28">
        <f>IF(ISERROR(1/VLOOKUP($B433,'Justerad allokering'!$B$2:$AG$462,MATCH(M$2,'Justerad allokering'!$B$2:$AF$2,0),FALSE)),VLOOKUP($B433,'Allokerad kvv'!$B$2:$AV$468,MATCH(M$2,'Allokerad kvv'!$B$2:$AV$2,0),FALSE),VLOOKUP($B433,'Justerad allokering'!$B$2:$AG$462,MATCH(M$2,'Justerad allokering'!$B$2:$AF$2,0),FALSE))</f>
        <v>0</v>
      </c>
      <c r="N433" s="28">
        <f>IF(ISERROR(1/VLOOKUP($B433,'Justerad allokering'!$B$2:$AG$462,MATCH(N$2,'Justerad allokering'!$B$2:$AF$2,0),FALSE)),VLOOKUP($B433,'Allokerad kvv'!$B$2:$AV$468,MATCH(N$2,'Allokerad kvv'!$B$2:$AV$2,0),FALSE),VLOOKUP($B433,'Justerad allokering'!$B$2:$AG$462,MATCH(N$2,'Justerad allokering'!$B$2:$AF$2,0),FALSE))</f>
        <v>0</v>
      </c>
      <c r="O433" s="28">
        <f>IF(ISERROR(1/VLOOKUP($B433,'Justerad allokering'!$B$2:$AG$462,MATCH(O$2,'Justerad allokering'!$B$2:$AF$2,0),FALSE)),VLOOKUP($B433,'Allokerad kvv'!$B$2:$AV$468,MATCH(O$2,'Allokerad kvv'!$B$2:$AV$2,0),FALSE),VLOOKUP($B433,'Justerad allokering'!$B$2:$AG$462,MATCH(O$2,'Justerad allokering'!$B$2:$AF$2,0),FALSE))</f>
        <v>0</v>
      </c>
      <c r="P433" s="28">
        <f>IF(ISERROR(1/VLOOKUP($B433,'Justerad allokering'!$B$2:$AG$462,MATCH(P$2,'Justerad allokering'!$B$2:$AF$2,0),FALSE)),VLOOKUP($B433,'Allokerad kvv'!$B$2:$AV$468,MATCH(P$2,'Allokerad kvv'!$B$2:$AV$2,0),FALSE),VLOOKUP($B433,'Justerad allokering'!$B$2:$AG$462,MATCH(P$2,'Justerad allokering'!$B$2:$AF$2,0),FALSE))</f>
        <v>0</v>
      </c>
      <c r="Q433" s="28">
        <f>IF(ISERROR(1/VLOOKUP($B433,'Justerad allokering'!$B$2:$AG$462,MATCH(Q$2,'Justerad allokering'!$B$2:$AF$2,0),FALSE)),VLOOKUP($B433,'Allokerad kvv'!$B$2:$AV$468,MATCH(Q$2,'Allokerad kvv'!$B$2:$AV$2,0),FALSE),VLOOKUP($B433,'Justerad allokering'!$B$2:$AG$462,MATCH(Q$2,'Justerad allokering'!$B$2:$AF$2,0),FALSE))</f>
        <v>0</v>
      </c>
      <c r="R433" s="28">
        <f>IF(ISERROR(1/VLOOKUP($B433,'Justerad allokering'!$B$2:$AG$462,MATCH(R$2,'Justerad allokering'!$B$2:$AF$2,0),FALSE)),VLOOKUP($B433,'Allokerad kvv'!$B$2:$AV$468,MATCH(R$2,'Allokerad kvv'!$B$2:$AV$2,0),FALSE),VLOOKUP($B433,'Justerad allokering'!$B$2:$AG$462,MATCH(R$2,'Justerad allokering'!$B$2:$AF$2,0),FALSE))</f>
        <v>0</v>
      </c>
      <c r="S433" s="28">
        <f>IF(ISERROR(1/VLOOKUP($B433,'Justerad allokering'!$B$2:$AG$462,MATCH(S$2,'Justerad allokering'!$B$2:$AF$2,0),FALSE)),VLOOKUP($B433,'Allokerad kvv'!$B$2:$AV$468,MATCH(S$2,'Allokerad kvv'!$B$2:$AV$2,0),FALSE),VLOOKUP($B433,'Justerad allokering'!$B$2:$AG$462,MATCH(S$2,'Justerad allokering'!$B$2:$AF$2,0),FALSE))</f>
        <v>0</v>
      </c>
      <c r="T433" s="28">
        <f>IF(ISERROR(1/VLOOKUP($B433,'Justerad allokering'!$B$2:$AG$462,MATCH(T$2,'Justerad allokering'!$B$2:$AF$2,0),FALSE)),VLOOKUP($B433,'Allokerad kvv'!$B$2:$AV$468,MATCH(T$2,'Allokerad kvv'!$B$2:$AV$2,0),FALSE),VLOOKUP($B433,'Justerad allokering'!$B$2:$AG$462,MATCH(T$2,'Justerad allokering'!$B$2:$AF$2,0),FALSE))</f>
        <v>0</v>
      </c>
      <c r="U433" s="28">
        <f>IF(ISERROR(1/VLOOKUP($B433,'Justerad allokering'!$B$2:$AG$462,MATCH(U$2,'Justerad allokering'!$B$2:$AF$2,0),FALSE)),VLOOKUP($B433,'Allokerad kvv'!$B$2:$AV$468,MATCH(U$2,'Allokerad kvv'!$B$2:$AV$2,0),FALSE),VLOOKUP($B433,'Justerad allokering'!$B$2:$AG$462,MATCH(U$2,'Justerad allokering'!$B$2:$AF$2,0),FALSE))</f>
        <v>0</v>
      </c>
      <c r="V433" s="28">
        <f>IF(ISERROR(1/VLOOKUP($B433,'Justerad allokering'!$B$2:$AG$462,MATCH(V$2,'Justerad allokering'!$B$2:$AF$2,0),FALSE)),VLOOKUP($B433,'Allokerad kvv'!$B$2:$AV$468,MATCH(V$2,'Allokerad kvv'!$B$2:$AV$2,0),FALSE),VLOOKUP($B433,'Justerad allokering'!$B$2:$AG$462,MATCH(V$2,'Justerad allokering'!$B$2:$AF$2,0),FALSE))</f>
        <v>0</v>
      </c>
      <c r="W433" s="28">
        <f>IF(ISERROR(1/VLOOKUP($B433,'Justerad allokering'!$B$2:$AG$462,MATCH(W$2,'Justerad allokering'!$B$2:$AF$2,0),FALSE)),VLOOKUP($B433,'Allokerad kvv'!$B$2:$AV$468,MATCH(W$2,'Allokerad kvv'!$B$2:$AV$2,0),FALSE),VLOOKUP($B433,'Justerad allokering'!$B$2:$AG$462,MATCH(W$2,'Justerad allokering'!$B$2:$AF$2,0),FALSE))</f>
        <v>0</v>
      </c>
      <c r="X433" s="28">
        <f>IF(ISERROR(1/VLOOKUP($B433,'Justerad allokering'!$B$2:$AG$462,MATCH(X$2,'Justerad allokering'!$B$2:$AF$2,0),FALSE)),VLOOKUP($B433,'Allokerad kvv'!$B$2:$AV$468,MATCH(X$2,'Allokerad kvv'!$B$2:$AV$2,0),FALSE),VLOOKUP($B433,'Justerad allokering'!$B$2:$AG$462,MATCH(X$2,'Justerad allokering'!$B$2:$AF$2,0),FALSE))</f>
        <v>0</v>
      </c>
      <c r="Y433" s="28">
        <f>IF(ISERROR(1/VLOOKUP($B433,'Justerad allokering'!$B$2:$AG$462,MATCH(Y$2,'Justerad allokering'!$B$2:$AF$2,0),FALSE)),VLOOKUP($B433,'Allokerad kvv'!$B$2:$AV$468,MATCH(Y$2,'Allokerad kvv'!$B$2:$AV$2,0),FALSE),VLOOKUP($B433,'Justerad allokering'!$B$2:$AG$462,MATCH(Y$2,'Justerad allokering'!$B$2:$AF$2,0),FALSE))</f>
        <v>0</v>
      </c>
      <c r="Z433" s="28">
        <f>IF(ISERROR(1/VLOOKUP($B433,'Justerad allokering'!$B$2:$AG$462,MATCH(Z$2,'Justerad allokering'!$B$2:$AF$2,0),FALSE)),VLOOKUP($B433,'Allokerad kvv'!$B$2:$AV$468,MATCH(Z$2,'Allokerad kvv'!$B$2:$AV$2,0),FALSE),VLOOKUP($B433,'Justerad allokering'!$B$2:$AG$462,MATCH(Z$2,'Justerad allokering'!$B$2:$AF$2,0),FALSE))</f>
        <v>0</v>
      </c>
      <c r="AA433" s="28"/>
      <c r="AB433" s="28"/>
      <c r="AE433">
        <f t="shared" si="18"/>
        <v>0</v>
      </c>
      <c r="AG433">
        <f t="shared" si="19"/>
        <v>0</v>
      </c>
      <c r="AH433">
        <f t="shared" si="20"/>
        <v>0</v>
      </c>
      <c r="AI433" s="55" t="str">
        <f>IF(AH433=0,"",AH433/VLOOKUP(B433,Kraftvärmeprod!$B$1:$BC$480,MATCH("Summa tillförd energi exklusive rökgaskondensering",Kraftvärmeprod!$B$1:$BC$1,0),FALSE))</f>
        <v/>
      </c>
    </row>
    <row r="434" spans="1:35" x14ac:dyDescent="0.25">
      <c r="A434" s="28" t="s">
        <v>574</v>
      </c>
      <c r="B434" s="28" t="s">
        <v>576</v>
      </c>
      <c r="C434" s="28">
        <f>IF(ISERROR(1/VLOOKUP($B434,'Justerad allokering'!$B$2:$AG$462,MATCH(C$2,'Justerad allokering'!$B$2:$AF$2,0),FALSE)),VLOOKUP($B434,'Allokerad kvv'!$B$2:$AV$468,MATCH(C$2,'Allokerad kvv'!$B$2:$AV$2,0),FALSE),VLOOKUP($B434,'Justerad allokering'!$B$2:$AG$462,MATCH(C$2,'Justerad allokering'!$B$2:$AF$2,0),FALSE))</f>
        <v>0</v>
      </c>
      <c r="D434" s="28">
        <f>IF(ISERROR(1/VLOOKUP($B434,'Justerad allokering'!$B$2:$AG$462,MATCH(D$2,'Justerad allokering'!$B$2:$AF$2,0),FALSE)),VLOOKUP($B434,'Allokerad kvv'!$B$2:$AV$468,MATCH(D$2,'Allokerad kvv'!$B$2:$AV$2,0),FALSE),VLOOKUP($B434,'Justerad allokering'!$B$2:$AG$462,MATCH(D$2,'Justerad allokering'!$B$2:$AF$2,0),FALSE))</f>
        <v>0</v>
      </c>
      <c r="E434" s="28">
        <f>IF(ISERROR(1/VLOOKUP($B434,'Justerad allokering'!$B$2:$AG$462,MATCH(E$2,'Justerad allokering'!$B$2:$AF$2,0),FALSE)),VLOOKUP($B434,'Allokerad kvv'!$B$2:$AV$468,MATCH(E$2,'Allokerad kvv'!$B$2:$AV$2,0),FALSE),VLOOKUP($B434,'Justerad allokering'!$B$2:$AG$462,MATCH(E$2,'Justerad allokering'!$B$2:$AF$2,0),FALSE))</f>
        <v>0</v>
      </c>
      <c r="F434" s="28">
        <f>IF(ISERROR(1/VLOOKUP($B434,'Justerad allokering'!$B$2:$AG$462,MATCH(F$2,'Justerad allokering'!$B$2:$AF$2,0),FALSE)),VLOOKUP($B434,'Allokerad kvv'!$B$2:$AV$468,MATCH(F$2,'Allokerad kvv'!$B$2:$AV$2,0),FALSE),VLOOKUP($B434,'Justerad allokering'!$B$2:$AG$462,MATCH(F$2,'Justerad allokering'!$B$2:$AF$2,0),FALSE))</f>
        <v>0</v>
      </c>
      <c r="G434" s="28">
        <f>IF(ISERROR(1/VLOOKUP($B434,'Justerad allokering'!$B$2:$AG$462,MATCH(G$2,'Justerad allokering'!$B$2:$AF$2,0),FALSE)),VLOOKUP($B434,'Allokerad kvv'!$B$2:$AV$468,MATCH(G$2,'Allokerad kvv'!$B$2:$AV$2,0),FALSE),VLOOKUP($B434,'Justerad allokering'!$B$2:$AG$462,MATCH(G$2,'Justerad allokering'!$B$2:$AF$2,0),FALSE))</f>
        <v>0</v>
      </c>
      <c r="H434" s="28">
        <f>IF(ISERROR(1/VLOOKUP($B434,'Justerad allokering'!$B$2:$AG$462,MATCH(H$2,'Justerad allokering'!$B$2:$AF$2,0),FALSE)),VLOOKUP($B434,'Allokerad kvv'!$B$2:$AV$468,MATCH(H$2,'Allokerad kvv'!$B$2:$AV$2,0),FALSE),VLOOKUP($B434,'Justerad allokering'!$B$2:$AG$462,MATCH(H$2,'Justerad allokering'!$B$2:$AF$2,0),FALSE))</f>
        <v>0</v>
      </c>
      <c r="I434" s="28">
        <f>IF(ISERROR(1/VLOOKUP($B434,'Justerad allokering'!$B$2:$AG$462,MATCH(I$2,'Justerad allokering'!$B$2:$AF$2,0),FALSE)),VLOOKUP($B434,'Allokerad kvv'!$B$2:$AV$468,MATCH(I$2,'Allokerad kvv'!$B$2:$AV$2,0),FALSE),VLOOKUP($B434,'Justerad allokering'!$B$2:$AG$462,MATCH(I$2,'Justerad allokering'!$B$2:$AF$2,0),FALSE))</f>
        <v>0</v>
      </c>
      <c r="J434" s="28">
        <f>IF(ISERROR(1/VLOOKUP($B434,'Justerad allokering'!$B$2:$AG$462,MATCH(J$2,'Justerad allokering'!$B$2:$AF$2,0),FALSE)),VLOOKUP($B434,'Allokerad kvv'!$B$2:$AV$468,MATCH(J$2,'Allokerad kvv'!$B$2:$AV$2,0),FALSE),VLOOKUP($B434,'Justerad allokering'!$B$2:$AG$462,MATCH(J$2,'Justerad allokering'!$B$2:$AF$2,0),FALSE))</f>
        <v>0</v>
      </c>
      <c r="K434" s="28">
        <f>IF(ISERROR(1/VLOOKUP($B434,'Justerad allokering'!$B$2:$AG$462,MATCH(K$2,'Justerad allokering'!$B$2:$AF$2,0),FALSE)),VLOOKUP($B434,'Allokerad kvv'!$B$2:$AV$468,MATCH(K$2,'Allokerad kvv'!$B$2:$AV$2,0),FALSE),VLOOKUP($B434,'Justerad allokering'!$B$2:$AG$462,MATCH(K$2,'Justerad allokering'!$B$2:$AF$2,0),FALSE))</f>
        <v>0</v>
      </c>
      <c r="L434" s="28">
        <f>IF(ISERROR(1/VLOOKUP($B434,'Justerad allokering'!$B$2:$AG$462,MATCH(L$2,'Justerad allokering'!$B$2:$AF$2,0),FALSE)),VLOOKUP($B434,'Allokerad kvv'!$B$2:$AV$468,MATCH(L$2,'Allokerad kvv'!$B$2:$AV$2,0),FALSE),VLOOKUP($B434,'Justerad allokering'!$B$2:$AG$462,MATCH(L$2,'Justerad allokering'!$B$2:$AF$2,0),FALSE))</f>
        <v>0</v>
      </c>
      <c r="M434" s="28">
        <f>IF(ISERROR(1/VLOOKUP($B434,'Justerad allokering'!$B$2:$AG$462,MATCH(M$2,'Justerad allokering'!$B$2:$AF$2,0),FALSE)),VLOOKUP($B434,'Allokerad kvv'!$B$2:$AV$468,MATCH(M$2,'Allokerad kvv'!$B$2:$AV$2,0),FALSE),VLOOKUP($B434,'Justerad allokering'!$B$2:$AG$462,MATCH(M$2,'Justerad allokering'!$B$2:$AF$2,0),FALSE))</f>
        <v>0</v>
      </c>
      <c r="N434" s="28">
        <f>IF(ISERROR(1/VLOOKUP($B434,'Justerad allokering'!$B$2:$AG$462,MATCH(N$2,'Justerad allokering'!$B$2:$AF$2,0),FALSE)),VLOOKUP($B434,'Allokerad kvv'!$B$2:$AV$468,MATCH(N$2,'Allokerad kvv'!$B$2:$AV$2,0),FALSE),VLOOKUP($B434,'Justerad allokering'!$B$2:$AG$462,MATCH(N$2,'Justerad allokering'!$B$2:$AF$2,0),FALSE))</f>
        <v>0</v>
      </c>
      <c r="O434" s="28">
        <f>IF(ISERROR(1/VLOOKUP($B434,'Justerad allokering'!$B$2:$AG$462,MATCH(O$2,'Justerad allokering'!$B$2:$AF$2,0),FALSE)),VLOOKUP($B434,'Allokerad kvv'!$B$2:$AV$468,MATCH(O$2,'Allokerad kvv'!$B$2:$AV$2,0),FALSE),VLOOKUP($B434,'Justerad allokering'!$B$2:$AG$462,MATCH(O$2,'Justerad allokering'!$B$2:$AF$2,0),FALSE))</f>
        <v>0</v>
      </c>
      <c r="P434" s="28">
        <f>IF(ISERROR(1/VLOOKUP($B434,'Justerad allokering'!$B$2:$AG$462,MATCH(P$2,'Justerad allokering'!$B$2:$AF$2,0),FALSE)),VLOOKUP($B434,'Allokerad kvv'!$B$2:$AV$468,MATCH(P$2,'Allokerad kvv'!$B$2:$AV$2,0),FALSE),VLOOKUP($B434,'Justerad allokering'!$B$2:$AG$462,MATCH(P$2,'Justerad allokering'!$B$2:$AF$2,0),FALSE))</f>
        <v>0</v>
      </c>
      <c r="Q434" s="28">
        <f>IF(ISERROR(1/VLOOKUP($B434,'Justerad allokering'!$B$2:$AG$462,MATCH(Q$2,'Justerad allokering'!$B$2:$AF$2,0),FALSE)),VLOOKUP($B434,'Allokerad kvv'!$B$2:$AV$468,MATCH(Q$2,'Allokerad kvv'!$B$2:$AV$2,0),FALSE),VLOOKUP($B434,'Justerad allokering'!$B$2:$AG$462,MATCH(Q$2,'Justerad allokering'!$B$2:$AF$2,0),FALSE))</f>
        <v>0</v>
      </c>
      <c r="R434" s="28">
        <f>IF(ISERROR(1/VLOOKUP($B434,'Justerad allokering'!$B$2:$AG$462,MATCH(R$2,'Justerad allokering'!$B$2:$AF$2,0),FALSE)),VLOOKUP($B434,'Allokerad kvv'!$B$2:$AV$468,MATCH(R$2,'Allokerad kvv'!$B$2:$AV$2,0),FALSE),VLOOKUP($B434,'Justerad allokering'!$B$2:$AG$462,MATCH(R$2,'Justerad allokering'!$B$2:$AF$2,0),FALSE))</f>
        <v>0</v>
      </c>
      <c r="S434" s="28">
        <f>IF(ISERROR(1/VLOOKUP($B434,'Justerad allokering'!$B$2:$AG$462,MATCH(S$2,'Justerad allokering'!$B$2:$AF$2,0),FALSE)),VLOOKUP($B434,'Allokerad kvv'!$B$2:$AV$468,MATCH(S$2,'Allokerad kvv'!$B$2:$AV$2,0),FALSE),VLOOKUP($B434,'Justerad allokering'!$B$2:$AG$462,MATCH(S$2,'Justerad allokering'!$B$2:$AF$2,0),FALSE))</f>
        <v>0</v>
      </c>
      <c r="T434" s="28">
        <f>IF(ISERROR(1/VLOOKUP($B434,'Justerad allokering'!$B$2:$AG$462,MATCH(T$2,'Justerad allokering'!$B$2:$AF$2,0),FALSE)),VLOOKUP($B434,'Allokerad kvv'!$B$2:$AV$468,MATCH(T$2,'Allokerad kvv'!$B$2:$AV$2,0),FALSE),VLOOKUP($B434,'Justerad allokering'!$B$2:$AG$462,MATCH(T$2,'Justerad allokering'!$B$2:$AF$2,0),FALSE))</f>
        <v>0</v>
      </c>
      <c r="U434" s="28">
        <f>IF(ISERROR(1/VLOOKUP($B434,'Justerad allokering'!$B$2:$AG$462,MATCH(U$2,'Justerad allokering'!$B$2:$AF$2,0),FALSE)),VLOOKUP($B434,'Allokerad kvv'!$B$2:$AV$468,MATCH(U$2,'Allokerad kvv'!$B$2:$AV$2,0),FALSE),VLOOKUP($B434,'Justerad allokering'!$B$2:$AG$462,MATCH(U$2,'Justerad allokering'!$B$2:$AF$2,0),FALSE))</f>
        <v>0</v>
      </c>
      <c r="V434" s="28">
        <f>IF(ISERROR(1/VLOOKUP($B434,'Justerad allokering'!$B$2:$AG$462,MATCH(V$2,'Justerad allokering'!$B$2:$AF$2,0),FALSE)),VLOOKUP($B434,'Allokerad kvv'!$B$2:$AV$468,MATCH(V$2,'Allokerad kvv'!$B$2:$AV$2,0),FALSE),VLOOKUP($B434,'Justerad allokering'!$B$2:$AG$462,MATCH(V$2,'Justerad allokering'!$B$2:$AF$2,0),FALSE))</f>
        <v>0</v>
      </c>
      <c r="W434" s="28">
        <f>IF(ISERROR(1/VLOOKUP($B434,'Justerad allokering'!$B$2:$AG$462,MATCH(W$2,'Justerad allokering'!$B$2:$AF$2,0),FALSE)),VLOOKUP($B434,'Allokerad kvv'!$B$2:$AV$468,MATCH(W$2,'Allokerad kvv'!$B$2:$AV$2,0),FALSE),VLOOKUP($B434,'Justerad allokering'!$B$2:$AG$462,MATCH(W$2,'Justerad allokering'!$B$2:$AF$2,0),FALSE))</f>
        <v>0</v>
      </c>
      <c r="X434" s="28">
        <f>IF(ISERROR(1/VLOOKUP($B434,'Justerad allokering'!$B$2:$AG$462,MATCH(X$2,'Justerad allokering'!$B$2:$AF$2,0),FALSE)),VLOOKUP($B434,'Allokerad kvv'!$B$2:$AV$468,MATCH(X$2,'Allokerad kvv'!$B$2:$AV$2,0),FALSE),VLOOKUP($B434,'Justerad allokering'!$B$2:$AG$462,MATCH(X$2,'Justerad allokering'!$B$2:$AF$2,0),FALSE))</f>
        <v>0</v>
      </c>
      <c r="Y434" s="28">
        <f>IF(ISERROR(1/VLOOKUP($B434,'Justerad allokering'!$B$2:$AG$462,MATCH(Y$2,'Justerad allokering'!$B$2:$AF$2,0),FALSE)),VLOOKUP($B434,'Allokerad kvv'!$B$2:$AV$468,MATCH(Y$2,'Allokerad kvv'!$B$2:$AV$2,0),FALSE),VLOOKUP($B434,'Justerad allokering'!$B$2:$AG$462,MATCH(Y$2,'Justerad allokering'!$B$2:$AF$2,0),FALSE))</f>
        <v>0</v>
      </c>
      <c r="Z434" s="28">
        <f>IF(ISERROR(1/VLOOKUP($B434,'Justerad allokering'!$B$2:$AG$462,MATCH(Z$2,'Justerad allokering'!$B$2:$AF$2,0),FALSE)),VLOOKUP($B434,'Allokerad kvv'!$B$2:$AV$468,MATCH(Z$2,'Allokerad kvv'!$B$2:$AV$2,0),FALSE),VLOOKUP($B434,'Justerad allokering'!$B$2:$AG$462,MATCH(Z$2,'Justerad allokering'!$B$2:$AF$2,0),FALSE))</f>
        <v>0</v>
      </c>
      <c r="AA434" s="28"/>
      <c r="AB434" s="28"/>
      <c r="AE434">
        <f t="shared" si="18"/>
        <v>0</v>
      </c>
      <c r="AG434">
        <f t="shared" si="19"/>
        <v>0</v>
      </c>
      <c r="AH434">
        <f t="shared" si="20"/>
        <v>0</v>
      </c>
      <c r="AI434" s="55" t="str">
        <f>IF(AH434=0,"",AH434/VLOOKUP(B434,Kraftvärmeprod!$B$1:$BC$480,MATCH("Summa tillförd energi exklusive rökgaskondensering",Kraftvärmeprod!$B$1:$BC$1,0),FALSE))</f>
        <v/>
      </c>
    </row>
    <row r="435" spans="1:35" x14ac:dyDescent="0.25">
      <c r="A435" s="28" t="s">
        <v>574</v>
      </c>
      <c r="B435" s="28" t="s">
        <v>577</v>
      </c>
      <c r="C435" s="28">
        <f>IF(ISERROR(1/VLOOKUP($B435,'Justerad allokering'!$B$2:$AG$462,MATCH(C$2,'Justerad allokering'!$B$2:$AF$2,0),FALSE)),VLOOKUP($B435,'Allokerad kvv'!$B$2:$AV$468,MATCH(C$2,'Allokerad kvv'!$B$2:$AV$2,0),FALSE),VLOOKUP($B435,'Justerad allokering'!$B$2:$AG$462,MATCH(C$2,'Justerad allokering'!$B$2:$AF$2,0),FALSE))</f>
        <v>0</v>
      </c>
      <c r="D435" s="28">
        <f>IF(ISERROR(1/VLOOKUP($B435,'Justerad allokering'!$B$2:$AG$462,MATCH(D$2,'Justerad allokering'!$B$2:$AF$2,0),FALSE)),VLOOKUP($B435,'Allokerad kvv'!$B$2:$AV$468,MATCH(D$2,'Allokerad kvv'!$B$2:$AV$2,0),FALSE),VLOOKUP($B435,'Justerad allokering'!$B$2:$AG$462,MATCH(D$2,'Justerad allokering'!$B$2:$AF$2,0),FALSE))</f>
        <v>0</v>
      </c>
      <c r="E435" s="28">
        <f>IF(ISERROR(1/VLOOKUP($B435,'Justerad allokering'!$B$2:$AG$462,MATCH(E$2,'Justerad allokering'!$B$2:$AF$2,0),FALSE)),VLOOKUP($B435,'Allokerad kvv'!$B$2:$AV$468,MATCH(E$2,'Allokerad kvv'!$B$2:$AV$2,0),FALSE),VLOOKUP($B435,'Justerad allokering'!$B$2:$AG$462,MATCH(E$2,'Justerad allokering'!$B$2:$AF$2,0),FALSE))</f>
        <v>0</v>
      </c>
      <c r="F435" s="28">
        <f>IF(ISERROR(1/VLOOKUP($B435,'Justerad allokering'!$B$2:$AG$462,MATCH(F$2,'Justerad allokering'!$B$2:$AF$2,0),FALSE)),VLOOKUP($B435,'Allokerad kvv'!$B$2:$AV$468,MATCH(F$2,'Allokerad kvv'!$B$2:$AV$2,0),FALSE),VLOOKUP($B435,'Justerad allokering'!$B$2:$AG$462,MATCH(F$2,'Justerad allokering'!$B$2:$AF$2,0),FALSE))</f>
        <v>0</v>
      </c>
      <c r="G435" s="28">
        <f>IF(ISERROR(1/VLOOKUP($B435,'Justerad allokering'!$B$2:$AG$462,MATCH(G$2,'Justerad allokering'!$B$2:$AF$2,0),FALSE)),VLOOKUP($B435,'Allokerad kvv'!$B$2:$AV$468,MATCH(G$2,'Allokerad kvv'!$B$2:$AV$2,0),FALSE),VLOOKUP($B435,'Justerad allokering'!$B$2:$AG$462,MATCH(G$2,'Justerad allokering'!$B$2:$AF$2,0),FALSE))</f>
        <v>0</v>
      </c>
      <c r="H435" s="28">
        <f>IF(ISERROR(1/VLOOKUP($B435,'Justerad allokering'!$B$2:$AG$462,MATCH(H$2,'Justerad allokering'!$B$2:$AF$2,0),FALSE)),VLOOKUP($B435,'Allokerad kvv'!$B$2:$AV$468,MATCH(H$2,'Allokerad kvv'!$B$2:$AV$2,0),FALSE),VLOOKUP($B435,'Justerad allokering'!$B$2:$AG$462,MATCH(H$2,'Justerad allokering'!$B$2:$AF$2,0),FALSE))</f>
        <v>0</v>
      </c>
      <c r="I435" s="28">
        <f>IF(ISERROR(1/VLOOKUP($B435,'Justerad allokering'!$B$2:$AG$462,MATCH(I$2,'Justerad allokering'!$B$2:$AF$2,0),FALSE)),VLOOKUP($B435,'Allokerad kvv'!$B$2:$AV$468,MATCH(I$2,'Allokerad kvv'!$B$2:$AV$2,0),FALSE),VLOOKUP($B435,'Justerad allokering'!$B$2:$AG$462,MATCH(I$2,'Justerad allokering'!$B$2:$AF$2,0),FALSE))</f>
        <v>0</v>
      </c>
      <c r="J435" s="28">
        <f>IF(ISERROR(1/VLOOKUP($B435,'Justerad allokering'!$B$2:$AG$462,MATCH(J$2,'Justerad allokering'!$B$2:$AF$2,0),FALSE)),VLOOKUP($B435,'Allokerad kvv'!$B$2:$AV$468,MATCH(J$2,'Allokerad kvv'!$B$2:$AV$2,0),FALSE),VLOOKUP($B435,'Justerad allokering'!$B$2:$AG$462,MATCH(J$2,'Justerad allokering'!$B$2:$AF$2,0),FALSE))</f>
        <v>0</v>
      </c>
      <c r="K435" s="28">
        <f>IF(ISERROR(1/VLOOKUP($B435,'Justerad allokering'!$B$2:$AG$462,MATCH(K$2,'Justerad allokering'!$B$2:$AF$2,0),FALSE)),VLOOKUP($B435,'Allokerad kvv'!$B$2:$AV$468,MATCH(K$2,'Allokerad kvv'!$B$2:$AV$2,0),FALSE),VLOOKUP($B435,'Justerad allokering'!$B$2:$AG$462,MATCH(K$2,'Justerad allokering'!$B$2:$AF$2,0),FALSE))</f>
        <v>0</v>
      </c>
      <c r="L435" s="28">
        <f>IF(ISERROR(1/VLOOKUP($B435,'Justerad allokering'!$B$2:$AG$462,MATCH(L$2,'Justerad allokering'!$B$2:$AF$2,0),FALSE)),VLOOKUP($B435,'Allokerad kvv'!$B$2:$AV$468,MATCH(L$2,'Allokerad kvv'!$B$2:$AV$2,0),FALSE),VLOOKUP($B435,'Justerad allokering'!$B$2:$AG$462,MATCH(L$2,'Justerad allokering'!$B$2:$AF$2,0),FALSE))</f>
        <v>0</v>
      </c>
      <c r="M435" s="28">
        <f>IF(ISERROR(1/VLOOKUP($B435,'Justerad allokering'!$B$2:$AG$462,MATCH(M$2,'Justerad allokering'!$B$2:$AF$2,0),FALSE)),VLOOKUP($B435,'Allokerad kvv'!$B$2:$AV$468,MATCH(M$2,'Allokerad kvv'!$B$2:$AV$2,0),FALSE),VLOOKUP($B435,'Justerad allokering'!$B$2:$AG$462,MATCH(M$2,'Justerad allokering'!$B$2:$AF$2,0),FALSE))</f>
        <v>0</v>
      </c>
      <c r="N435" s="28">
        <f>IF(ISERROR(1/VLOOKUP($B435,'Justerad allokering'!$B$2:$AG$462,MATCH(N$2,'Justerad allokering'!$B$2:$AF$2,0),FALSE)),VLOOKUP($B435,'Allokerad kvv'!$B$2:$AV$468,MATCH(N$2,'Allokerad kvv'!$B$2:$AV$2,0),FALSE),VLOOKUP($B435,'Justerad allokering'!$B$2:$AG$462,MATCH(N$2,'Justerad allokering'!$B$2:$AF$2,0),FALSE))</f>
        <v>0</v>
      </c>
      <c r="O435" s="28">
        <f>IF(ISERROR(1/VLOOKUP($B435,'Justerad allokering'!$B$2:$AG$462,MATCH(O$2,'Justerad allokering'!$B$2:$AF$2,0),FALSE)),VLOOKUP($B435,'Allokerad kvv'!$B$2:$AV$468,MATCH(O$2,'Allokerad kvv'!$B$2:$AV$2,0),FALSE),VLOOKUP($B435,'Justerad allokering'!$B$2:$AG$462,MATCH(O$2,'Justerad allokering'!$B$2:$AF$2,0),FALSE))</f>
        <v>0</v>
      </c>
      <c r="P435" s="28">
        <f>IF(ISERROR(1/VLOOKUP($B435,'Justerad allokering'!$B$2:$AG$462,MATCH(P$2,'Justerad allokering'!$B$2:$AF$2,0),FALSE)),VLOOKUP($B435,'Allokerad kvv'!$B$2:$AV$468,MATCH(P$2,'Allokerad kvv'!$B$2:$AV$2,0),FALSE),VLOOKUP($B435,'Justerad allokering'!$B$2:$AG$462,MATCH(P$2,'Justerad allokering'!$B$2:$AF$2,0),FALSE))</f>
        <v>0</v>
      </c>
      <c r="Q435" s="28">
        <f>IF(ISERROR(1/VLOOKUP($B435,'Justerad allokering'!$B$2:$AG$462,MATCH(Q$2,'Justerad allokering'!$B$2:$AF$2,0),FALSE)),VLOOKUP($B435,'Allokerad kvv'!$B$2:$AV$468,MATCH(Q$2,'Allokerad kvv'!$B$2:$AV$2,0),FALSE),VLOOKUP($B435,'Justerad allokering'!$B$2:$AG$462,MATCH(Q$2,'Justerad allokering'!$B$2:$AF$2,0),FALSE))</f>
        <v>0</v>
      </c>
      <c r="R435" s="28">
        <f>IF(ISERROR(1/VLOOKUP($B435,'Justerad allokering'!$B$2:$AG$462,MATCH(R$2,'Justerad allokering'!$B$2:$AF$2,0),FALSE)),VLOOKUP($B435,'Allokerad kvv'!$B$2:$AV$468,MATCH(R$2,'Allokerad kvv'!$B$2:$AV$2,0),FALSE),VLOOKUP($B435,'Justerad allokering'!$B$2:$AG$462,MATCH(R$2,'Justerad allokering'!$B$2:$AF$2,0),FALSE))</f>
        <v>0</v>
      </c>
      <c r="S435" s="28">
        <f>IF(ISERROR(1/VLOOKUP($B435,'Justerad allokering'!$B$2:$AG$462,MATCH(S$2,'Justerad allokering'!$B$2:$AF$2,0),FALSE)),VLOOKUP($B435,'Allokerad kvv'!$B$2:$AV$468,MATCH(S$2,'Allokerad kvv'!$B$2:$AV$2,0),FALSE),VLOOKUP($B435,'Justerad allokering'!$B$2:$AG$462,MATCH(S$2,'Justerad allokering'!$B$2:$AF$2,0),FALSE))</f>
        <v>0</v>
      </c>
      <c r="T435" s="28">
        <f>IF(ISERROR(1/VLOOKUP($B435,'Justerad allokering'!$B$2:$AG$462,MATCH(T$2,'Justerad allokering'!$B$2:$AF$2,0),FALSE)),VLOOKUP($B435,'Allokerad kvv'!$B$2:$AV$468,MATCH(T$2,'Allokerad kvv'!$B$2:$AV$2,0),FALSE),VLOOKUP($B435,'Justerad allokering'!$B$2:$AG$462,MATCH(T$2,'Justerad allokering'!$B$2:$AF$2,0),FALSE))</f>
        <v>0</v>
      </c>
      <c r="U435" s="28">
        <f>IF(ISERROR(1/VLOOKUP($B435,'Justerad allokering'!$B$2:$AG$462,MATCH(U$2,'Justerad allokering'!$B$2:$AF$2,0),FALSE)),VLOOKUP($B435,'Allokerad kvv'!$B$2:$AV$468,MATCH(U$2,'Allokerad kvv'!$B$2:$AV$2,0),FALSE),VLOOKUP($B435,'Justerad allokering'!$B$2:$AG$462,MATCH(U$2,'Justerad allokering'!$B$2:$AF$2,0),FALSE))</f>
        <v>0</v>
      </c>
      <c r="V435" s="28">
        <f>IF(ISERROR(1/VLOOKUP($B435,'Justerad allokering'!$B$2:$AG$462,MATCH(V$2,'Justerad allokering'!$B$2:$AF$2,0),FALSE)),VLOOKUP($B435,'Allokerad kvv'!$B$2:$AV$468,MATCH(V$2,'Allokerad kvv'!$B$2:$AV$2,0),FALSE),VLOOKUP($B435,'Justerad allokering'!$B$2:$AG$462,MATCH(V$2,'Justerad allokering'!$B$2:$AF$2,0),FALSE))</f>
        <v>0</v>
      </c>
      <c r="W435" s="28">
        <f>IF(ISERROR(1/VLOOKUP($B435,'Justerad allokering'!$B$2:$AG$462,MATCH(W$2,'Justerad allokering'!$B$2:$AF$2,0),FALSE)),VLOOKUP($B435,'Allokerad kvv'!$B$2:$AV$468,MATCH(W$2,'Allokerad kvv'!$B$2:$AV$2,0),FALSE),VLOOKUP($B435,'Justerad allokering'!$B$2:$AG$462,MATCH(W$2,'Justerad allokering'!$B$2:$AF$2,0),FALSE))</f>
        <v>0</v>
      </c>
      <c r="X435" s="28">
        <f>IF(ISERROR(1/VLOOKUP($B435,'Justerad allokering'!$B$2:$AG$462,MATCH(X$2,'Justerad allokering'!$B$2:$AF$2,0),FALSE)),VLOOKUP($B435,'Allokerad kvv'!$B$2:$AV$468,MATCH(X$2,'Allokerad kvv'!$B$2:$AV$2,0),FALSE),VLOOKUP($B435,'Justerad allokering'!$B$2:$AG$462,MATCH(X$2,'Justerad allokering'!$B$2:$AF$2,0),FALSE))</f>
        <v>0</v>
      </c>
      <c r="Y435" s="28">
        <f>IF(ISERROR(1/VLOOKUP($B435,'Justerad allokering'!$B$2:$AG$462,MATCH(Y$2,'Justerad allokering'!$B$2:$AF$2,0),FALSE)),VLOOKUP($B435,'Allokerad kvv'!$B$2:$AV$468,MATCH(Y$2,'Allokerad kvv'!$B$2:$AV$2,0),FALSE),VLOOKUP($B435,'Justerad allokering'!$B$2:$AG$462,MATCH(Y$2,'Justerad allokering'!$B$2:$AF$2,0),FALSE))</f>
        <v>0</v>
      </c>
      <c r="Z435" s="28">
        <f>IF(ISERROR(1/VLOOKUP($B435,'Justerad allokering'!$B$2:$AG$462,MATCH(Z$2,'Justerad allokering'!$B$2:$AF$2,0),FALSE)),VLOOKUP($B435,'Allokerad kvv'!$B$2:$AV$468,MATCH(Z$2,'Allokerad kvv'!$B$2:$AV$2,0),FALSE),VLOOKUP($B435,'Justerad allokering'!$B$2:$AG$462,MATCH(Z$2,'Justerad allokering'!$B$2:$AF$2,0),FALSE))</f>
        <v>0</v>
      </c>
      <c r="AA435" s="28"/>
      <c r="AB435" s="28"/>
      <c r="AE435">
        <f t="shared" si="18"/>
        <v>0</v>
      </c>
      <c r="AG435">
        <f t="shared" si="19"/>
        <v>0</v>
      </c>
      <c r="AH435">
        <f t="shared" si="20"/>
        <v>0</v>
      </c>
      <c r="AI435" s="55" t="str">
        <f>IF(AH435=0,"",AH435/VLOOKUP(B435,Kraftvärmeprod!$B$1:$BC$480,MATCH("Summa tillförd energi exklusive rökgaskondensering",Kraftvärmeprod!$B$1:$BC$1,0),FALSE))</f>
        <v/>
      </c>
    </row>
    <row r="436" spans="1:35" x14ac:dyDescent="0.25">
      <c r="A436" s="28" t="s">
        <v>574</v>
      </c>
      <c r="B436" s="28" t="s">
        <v>578</v>
      </c>
      <c r="C436" s="28">
        <f>IF(ISERROR(1/VLOOKUP($B436,'Justerad allokering'!$B$2:$AG$462,MATCH(C$2,'Justerad allokering'!$B$2:$AF$2,0),FALSE)),VLOOKUP($B436,'Allokerad kvv'!$B$2:$AV$468,MATCH(C$2,'Allokerad kvv'!$B$2:$AV$2,0),FALSE),VLOOKUP($B436,'Justerad allokering'!$B$2:$AG$462,MATCH(C$2,'Justerad allokering'!$B$2:$AF$2,0),FALSE))</f>
        <v>0</v>
      </c>
      <c r="D436" s="28">
        <f>IF(ISERROR(1/VLOOKUP($B436,'Justerad allokering'!$B$2:$AG$462,MATCH(D$2,'Justerad allokering'!$B$2:$AF$2,0),FALSE)),VLOOKUP($B436,'Allokerad kvv'!$B$2:$AV$468,MATCH(D$2,'Allokerad kvv'!$B$2:$AV$2,0),FALSE),VLOOKUP($B436,'Justerad allokering'!$B$2:$AG$462,MATCH(D$2,'Justerad allokering'!$B$2:$AF$2,0),FALSE))</f>
        <v>0</v>
      </c>
      <c r="E436" s="28">
        <f>IF(ISERROR(1/VLOOKUP($B436,'Justerad allokering'!$B$2:$AG$462,MATCH(E$2,'Justerad allokering'!$B$2:$AF$2,0),FALSE)),VLOOKUP($B436,'Allokerad kvv'!$B$2:$AV$468,MATCH(E$2,'Allokerad kvv'!$B$2:$AV$2,0),FALSE),VLOOKUP($B436,'Justerad allokering'!$B$2:$AG$462,MATCH(E$2,'Justerad allokering'!$B$2:$AF$2,0),FALSE))</f>
        <v>0</v>
      </c>
      <c r="F436" s="28">
        <f>IF(ISERROR(1/VLOOKUP($B436,'Justerad allokering'!$B$2:$AG$462,MATCH(F$2,'Justerad allokering'!$B$2:$AF$2,0),FALSE)),VLOOKUP($B436,'Allokerad kvv'!$B$2:$AV$468,MATCH(F$2,'Allokerad kvv'!$B$2:$AV$2,0),FALSE),VLOOKUP($B436,'Justerad allokering'!$B$2:$AG$462,MATCH(F$2,'Justerad allokering'!$B$2:$AF$2,0),FALSE))</f>
        <v>0</v>
      </c>
      <c r="G436" s="28">
        <f>IF(ISERROR(1/VLOOKUP($B436,'Justerad allokering'!$B$2:$AG$462,MATCH(G$2,'Justerad allokering'!$B$2:$AF$2,0),FALSE)),VLOOKUP($B436,'Allokerad kvv'!$B$2:$AV$468,MATCH(G$2,'Allokerad kvv'!$B$2:$AV$2,0),FALSE),VLOOKUP($B436,'Justerad allokering'!$B$2:$AG$462,MATCH(G$2,'Justerad allokering'!$B$2:$AF$2,0),FALSE))</f>
        <v>0</v>
      </c>
      <c r="H436" s="28">
        <f>IF(ISERROR(1/VLOOKUP($B436,'Justerad allokering'!$B$2:$AG$462,MATCH(H$2,'Justerad allokering'!$B$2:$AF$2,0),FALSE)),VLOOKUP($B436,'Allokerad kvv'!$B$2:$AV$468,MATCH(H$2,'Allokerad kvv'!$B$2:$AV$2,0),FALSE),VLOOKUP($B436,'Justerad allokering'!$B$2:$AG$462,MATCH(H$2,'Justerad allokering'!$B$2:$AF$2,0),FALSE))</f>
        <v>0</v>
      </c>
      <c r="I436" s="28">
        <f>IF(ISERROR(1/VLOOKUP($B436,'Justerad allokering'!$B$2:$AG$462,MATCH(I$2,'Justerad allokering'!$B$2:$AF$2,0),FALSE)),VLOOKUP($B436,'Allokerad kvv'!$B$2:$AV$468,MATCH(I$2,'Allokerad kvv'!$B$2:$AV$2,0),FALSE),VLOOKUP($B436,'Justerad allokering'!$B$2:$AG$462,MATCH(I$2,'Justerad allokering'!$B$2:$AF$2,0),FALSE))</f>
        <v>0</v>
      </c>
      <c r="J436" s="28">
        <f>IF(ISERROR(1/VLOOKUP($B436,'Justerad allokering'!$B$2:$AG$462,MATCH(J$2,'Justerad allokering'!$B$2:$AF$2,0),FALSE)),VLOOKUP($B436,'Allokerad kvv'!$B$2:$AV$468,MATCH(J$2,'Allokerad kvv'!$B$2:$AV$2,0),FALSE),VLOOKUP($B436,'Justerad allokering'!$B$2:$AG$462,MATCH(J$2,'Justerad allokering'!$B$2:$AF$2,0),FALSE))</f>
        <v>0</v>
      </c>
      <c r="K436" s="28">
        <f>IF(ISERROR(1/VLOOKUP($B436,'Justerad allokering'!$B$2:$AG$462,MATCH(K$2,'Justerad allokering'!$B$2:$AF$2,0),FALSE)),VLOOKUP($B436,'Allokerad kvv'!$B$2:$AV$468,MATCH(K$2,'Allokerad kvv'!$B$2:$AV$2,0),FALSE),VLOOKUP($B436,'Justerad allokering'!$B$2:$AG$462,MATCH(K$2,'Justerad allokering'!$B$2:$AF$2,0),FALSE))</f>
        <v>0</v>
      </c>
      <c r="L436" s="28">
        <f>IF(ISERROR(1/VLOOKUP($B436,'Justerad allokering'!$B$2:$AG$462,MATCH(L$2,'Justerad allokering'!$B$2:$AF$2,0),FALSE)),VLOOKUP($B436,'Allokerad kvv'!$B$2:$AV$468,MATCH(L$2,'Allokerad kvv'!$B$2:$AV$2,0),FALSE),VLOOKUP($B436,'Justerad allokering'!$B$2:$AG$462,MATCH(L$2,'Justerad allokering'!$B$2:$AF$2,0),FALSE))</f>
        <v>0</v>
      </c>
      <c r="M436" s="28">
        <f>IF(ISERROR(1/VLOOKUP($B436,'Justerad allokering'!$B$2:$AG$462,MATCH(M$2,'Justerad allokering'!$B$2:$AF$2,0),FALSE)),VLOOKUP($B436,'Allokerad kvv'!$B$2:$AV$468,MATCH(M$2,'Allokerad kvv'!$B$2:$AV$2,0),FALSE),VLOOKUP($B436,'Justerad allokering'!$B$2:$AG$462,MATCH(M$2,'Justerad allokering'!$B$2:$AF$2,0),FALSE))</f>
        <v>0</v>
      </c>
      <c r="N436" s="28">
        <f>IF(ISERROR(1/VLOOKUP($B436,'Justerad allokering'!$B$2:$AG$462,MATCH(N$2,'Justerad allokering'!$B$2:$AF$2,0),FALSE)),VLOOKUP($B436,'Allokerad kvv'!$B$2:$AV$468,MATCH(N$2,'Allokerad kvv'!$B$2:$AV$2,0),FALSE),VLOOKUP($B436,'Justerad allokering'!$B$2:$AG$462,MATCH(N$2,'Justerad allokering'!$B$2:$AF$2,0),FALSE))</f>
        <v>0</v>
      </c>
      <c r="O436" s="28">
        <f>IF(ISERROR(1/VLOOKUP($B436,'Justerad allokering'!$B$2:$AG$462,MATCH(O$2,'Justerad allokering'!$B$2:$AF$2,0),FALSE)),VLOOKUP($B436,'Allokerad kvv'!$B$2:$AV$468,MATCH(O$2,'Allokerad kvv'!$B$2:$AV$2,0),FALSE),VLOOKUP($B436,'Justerad allokering'!$B$2:$AG$462,MATCH(O$2,'Justerad allokering'!$B$2:$AF$2,0),FALSE))</f>
        <v>0</v>
      </c>
      <c r="P436" s="28">
        <f>IF(ISERROR(1/VLOOKUP($B436,'Justerad allokering'!$B$2:$AG$462,MATCH(P$2,'Justerad allokering'!$B$2:$AF$2,0),FALSE)),VLOOKUP($B436,'Allokerad kvv'!$B$2:$AV$468,MATCH(P$2,'Allokerad kvv'!$B$2:$AV$2,0),FALSE),VLOOKUP($B436,'Justerad allokering'!$B$2:$AG$462,MATCH(P$2,'Justerad allokering'!$B$2:$AF$2,0),FALSE))</f>
        <v>0</v>
      </c>
      <c r="Q436" s="28">
        <f>IF(ISERROR(1/VLOOKUP($B436,'Justerad allokering'!$B$2:$AG$462,MATCH(Q$2,'Justerad allokering'!$B$2:$AF$2,0),FALSE)),VLOOKUP($B436,'Allokerad kvv'!$B$2:$AV$468,MATCH(Q$2,'Allokerad kvv'!$B$2:$AV$2,0),FALSE),VLOOKUP($B436,'Justerad allokering'!$B$2:$AG$462,MATCH(Q$2,'Justerad allokering'!$B$2:$AF$2,0),FALSE))</f>
        <v>0</v>
      </c>
      <c r="R436" s="28">
        <f>IF(ISERROR(1/VLOOKUP($B436,'Justerad allokering'!$B$2:$AG$462,MATCH(R$2,'Justerad allokering'!$B$2:$AF$2,0),FALSE)),VLOOKUP($B436,'Allokerad kvv'!$B$2:$AV$468,MATCH(R$2,'Allokerad kvv'!$B$2:$AV$2,0),FALSE),VLOOKUP($B436,'Justerad allokering'!$B$2:$AG$462,MATCH(R$2,'Justerad allokering'!$B$2:$AF$2,0),FALSE))</f>
        <v>0</v>
      </c>
      <c r="S436" s="28">
        <f>IF(ISERROR(1/VLOOKUP($B436,'Justerad allokering'!$B$2:$AG$462,MATCH(S$2,'Justerad allokering'!$B$2:$AF$2,0),FALSE)),VLOOKUP($B436,'Allokerad kvv'!$B$2:$AV$468,MATCH(S$2,'Allokerad kvv'!$B$2:$AV$2,0),FALSE),VLOOKUP($B436,'Justerad allokering'!$B$2:$AG$462,MATCH(S$2,'Justerad allokering'!$B$2:$AF$2,0),FALSE))</f>
        <v>0</v>
      </c>
      <c r="T436" s="28">
        <f>IF(ISERROR(1/VLOOKUP($B436,'Justerad allokering'!$B$2:$AG$462,MATCH(T$2,'Justerad allokering'!$B$2:$AF$2,0),FALSE)),VLOOKUP($B436,'Allokerad kvv'!$B$2:$AV$468,MATCH(T$2,'Allokerad kvv'!$B$2:$AV$2,0),FALSE),VLOOKUP($B436,'Justerad allokering'!$B$2:$AG$462,MATCH(T$2,'Justerad allokering'!$B$2:$AF$2,0),FALSE))</f>
        <v>0</v>
      </c>
      <c r="U436" s="28">
        <f>IF(ISERROR(1/VLOOKUP($B436,'Justerad allokering'!$B$2:$AG$462,MATCH(U$2,'Justerad allokering'!$B$2:$AF$2,0),FALSE)),VLOOKUP($B436,'Allokerad kvv'!$B$2:$AV$468,MATCH(U$2,'Allokerad kvv'!$B$2:$AV$2,0),FALSE),VLOOKUP($B436,'Justerad allokering'!$B$2:$AG$462,MATCH(U$2,'Justerad allokering'!$B$2:$AF$2,0),FALSE))</f>
        <v>0</v>
      </c>
      <c r="V436" s="28">
        <f>IF(ISERROR(1/VLOOKUP($B436,'Justerad allokering'!$B$2:$AG$462,MATCH(V$2,'Justerad allokering'!$B$2:$AF$2,0),FALSE)),VLOOKUP($B436,'Allokerad kvv'!$B$2:$AV$468,MATCH(V$2,'Allokerad kvv'!$B$2:$AV$2,0),FALSE),VLOOKUP($B436,'Justerad allokering'!$B$2:$AG$462,MATCH(V$2,'Justerad allokering'!$B$2:$AF$2,0),FALSE))</f>
        <v>0</v>
      </c>
      <c r="W436" s="28">
        <f>IF(ISERROR(1/VLOOKUP($B436,'Justerad allokering'!$B$2:$AG$462,MATCH(W$2,'Justerad allokering'!$B$2:$AF$2,0),FALSE)),VLOOKUP($B436,'Allokerad kvv'!$B$2:$AV$468,MATCH(W$2,'Allokerad kvv'!$B$2:$AV$2,0),FALSE),VLOOKUP($B436,'Justerad allokering'!$B$2:$AG$462,MATCH(W$2,'Justerad allokering'!$B$2:$AF$2,0),FALSE))</f>
        <v>0</v>
      </c>
      <c r="X436" s="28">
        <f>IF(ISERROR(1/VLOOKUP($B436,'Justerad allokering'!$B$2:$AG$462,MATCH(X$2,'Justerad allokering'!$B$2:$AF$2,0),FALSE)),VLOOKUP($B436,'Allokerad kvv'!$B$2:$AV$468,MATCH(X$2,'Allokerad kvv'!$B$2:$AV$2,0),FALSE),VLOOKUP($B436,'Justerad allokering'!$B$2:$AG$462,MATCH(X$2,'Justerad allokering'!$B$2:$AF$2,0),FALSE))</f>
        <v>0</v>
      </c>
      <c r="Y436" s="28">
        <f>IF(ISERROR(1/VLOOKUP($B436,'Justerad allokering'!$B$2:$AG$462,MATCH(Y$2,'Justerad allokering'!$B$2:$AF$2,0),FALSE)),VLOOKUP($B436,'Allokerad kvv'!$B$2:$AV$468,MATCH(Y$2,'Allokerad kvv'!$B$2:$AV$2,0),FALSE),VLOOKUP($B436,'Justerad allokering'!$B$2:$AG$462,MATCH(Y$2,'Justerad allokering'!$B$2:$AF$2,0),FALSE))</f>
        <v>0</v>
      </c>
      <c r="Z436" s="28">
        <f>IF(ISERROR(1/VLOOKUP($B436,'Justerad allokering'!$B$2:$AG$462,MATCH(Z$2,'Justerad allokering'!$B$2:$AF$2,0),FALSE)),VLOOKUP($B436,'Allokerad kvv'!$B$2:$AV$468,MATCH(Z$2,'Allokerad kvv'!$B$2:$AV$2,0),FALSE),VLOOKUP($B436,'Justerad allokering'!$B$2:$AG$462,MATCH(Z$2,'Justerad allokering'!$B$2:$AF$2,0),FALSE))</f>
        <v>0</v>
      </c>
      <c r="AA436" s="28"/>
      <c r="AB436" s="28"/>
      <c r="AE436">
        <f t="shared" si="18"/>
        <v>0</v>
      </c>
      <c r="AG436">
        <f t="shared" si="19"/>
        <v>0</v>
      </c>
      <c r="AH436">
        <f t="shared" si="20"/>
        <v>0</v>
      </c>
      <c r="AI436" s="55" t="str">
        <f>IF(AH436=0,"",AH436/VLOOKUP(B436,Kraftvärmeprod!$B$1:$BC$480,MATCH("Summa tillförd energi exklusive rökgaskondensering",Kraftvärmeprod!$B$1:$BC$1,0),FALSE))</f>
        <v/>
      </c>
    </row>
    <row r="437" spans="1:35" x14ac:dyDescent="0.25">
      <c r="A437" s="28" t="s">
        <v>579</v>
      </c>
      <c r="B437" s="28" t="s">
        <v>580</v>
      </c>
      <c r="C437" s="28">
        <f>IF(ISERROR(1/VLOOKUP($B437,'Justerad allokering'!$B$2:$AG$462,MATCH(C$2,'Justerad allokering'!$B$2:$AF$2,0),FALSE)),VLOOKUP($B437,'Allokerad kvv'!$B$2:$AV$468,MATCH(C$2,'Allokerad kvv'!$B$2:$AV$2,0),FALSE),VLOOKUP($B437,'Justerad allokering'!$B$2:$AG$462,MATCH(C$2,'Justerad allokering'!$B$2:$AF$2,0),FALSE))</f>
        <v>0</v>
      </c>
      <c r="D437" s="28">
        <f>IF(ISERROR(1/VLOOKUP($B437,'Justerad allokering'!$B$2:$AG$462,MATCH(D$2,'Justerad allokering'!$B$2:$AF$2,0),FALSE)),VLOOKUP($B437,'Allokerad kvv'!$B$2:$AV$468,MATCH(D$2,'Allokerad kvv'!$B$2:$AV$2,0),FALSE),VLOOKUP($B437,'Justerad allokering'!$B$2:$AG$462,MATCH(D$2,'Justerad allokering'!$B$2:$AF$2,0),FALSE))</f>
        <v>0</v>
      </c>
      <c r="E437" s="28">
        <f>IF(ISERROR(1/VLOOKUP($B437,'Justerad allokering'!$B$2:$AG$462,MATCH(E$2,'Justerad allokering'!$B$2:$AF$2,0),FALSE)),VLOOKUP($B437,'Allokerad kvv'!$B$2:$AV$468,MATCH(E$2,'Allokerad kvv'!$B$2:$AV$2,0),FALSE),VLOOKUP($B437,'Justerad allokering'!$B$2:$AG$462,MATCH(E$2,'Justerad allokering'!$B$2:$AF$2,0),FALSE))</f>
        <v>0</v>
      </c>
      <c r="F437" s="28">
        <f>IF(ISERROR(1/VLOOKUP($B437,'Justerad allokering'!$B$2:$AG$462,MATCH(F$2,'Justerad allokering'!$B$2:$AF$2,0),FALSE)),VLOOKUP($B437,'Allokerad kvv'!$B$2:$AV$468,MATCH(F$2,'Allokerad kvv'!$B$2:$AV$2,0),FALSE),VLOOKUP($B437,'Justerad allokering'!$B$2:$AG$462,MATCH(F$2,'Justerad allokering'!$B$2:$AF$2,0),FALSE))</f>
        <v>0</v>
      </c>
      <c r="G437" s="28">
        <f>IF(ISERROR(1/VLOOKUP($B437,'Justerad allokering'!$B$2:$AG$462,MATCH(G$2,'Justerad allokering'!$B$2:$AF$2,0),FALSE)),VLOOKUP($B437,'Allokerad kvv'!$B$2:$AV$468,MATCH(G$2,'Allokerad kvv'!$B$2:$AV$2,0),FALSE),VLOOKUP($B437,'Justerad allokering'!$B$2:$AG$462,MATCH(G$2,'Justerad allokering'!$B$2:$AF$2,0),FALSE))</f>
        <v>0</v>
      </c>
      <c r="H437" s="28">
        <f>IF(ISERROR(1/VLOOKUP($B437,'Justerad allokering'!$B$2:$AG$462,MATCH(H$2,'Justerad allokering'!$B$2:$AF$2,0),FALSE)),VLOOKUP($B437,'Allokerad kvv'!$B$2:$AV$468,MATCH(H$2,'Allokerad kvv'!$B$2:$AV$2,0),FALSE),VLOOKUP($B437,'Justerad allokering'!$B$2:$AG$462,MATCH(H$2,'Justerad allokering'!$B$2:$AF$2,0),FALSE))</f>
        <v>0</v>
      </c>
      <c r="I437" s="28">
        <f>IF(ISERROR(1/VLOOKUP($B437,'Justerad allokering'!$B$2:$AG$462,MATCH(I$2,'Justerad allokering'!$B$2:$AF$2,0),FALSE)),VLOOKUP($B437,'Allokerad kvv'!$B$2:$AV$468,MATCH(I$2,'Allokerad kvv'!$B$2:$AV$2,0),FALSE),VLOOKUP($B437,'Justerad allokering'!$B$2:$AG$462,MATCH(I$2,'Justerad allokering'!$B$2:$AF$2,0),FALSE))</f>
        <v>0</v>
      </c>
      <c r="J437" s="28">
        <f>IF(ISERROR(1/VLOOKUP($B437,'Justerad allokering'!$B$2:$AG$462,MATCH(J$2,'Justerad allokering'!$B$2:$AF$2,0),FALSE)),VLOOKUP($B437,'Allokerad kvv'!$B$2:$AV$468,MATCH(J$2,'Allokerad kvv'!$B$2:$AV$2,0),FALSE),VLOOKUP($B437,'Justerad allokering'!$B$2:$AG$462,MATCH(J$2,'Justerad allokering'!$B$2:$AF$2,0),FALSE))</f>
        <v>0</v>
      </c>
      <c r="K437" s="28">
        <f>IF(ISERROR(1/VLOOKUP($B437,'Justerad allokering'!$B$2:$AG$462,MATCH(K$2,'Justerad allokering'!$B$2:$AF$2,0),FALSE)),VLOOKUP($B437,'Allokerad kvv'!$B$2:$AV$468,MATCH(K$2,'Allokerad kvv'!$B$2:$AV$2,0),FALSE),VLOOKUP($B437,'Justerad allokering'!$B$2:$AG$462,MATCH(K$2,'Justerad allokering'!$B$2:$AF$2,0),FALSE))</f>
        <v>0</v>
      </c>
      <c r="L437" s="28">
        <f>IF(ISERROR(1/VLOOKUP($B437,'Justerad allokering'!$B$2:$AG$462,MATCH(L$2,'Justerad allokering'!$B$2:$AF$2,0),FALSE)),VLOOKUP($B437,'Allokerad kvv'!$B$2:$AV$468,MATCH(L$2,'Allokerad kvv'!$B$2:$AV$2,0),FALSE),VLOOKUP($B437,'Justerad allokering'!$B$2:$AG$462,MATCH(L$2,'Justerad allokering'!$B$2:$AF$2,0),FALSE))</f>
        <v>0</v>
      </c>
      <c r="M437" s="28">
        <f>IF(ISERROR(1/VLOOKUP($B437,'Justerad allokering'!$B$2:$AG$462,MATCH(M$2,'Justerad allokering'!$B$2:$AF$2,0),FALSE)),VLOOKUP($B437,'Allokerad kvv'!$B$2:$AV$468,MATCH(M$2,'Allokerad kvv'!$B$2:$AV$2,0),FALSE),VLOOKUP($B437,'Justerad allokering'!$B$2:$AG$462,MATCH(M$2,'Justerad allokering'!$B$2:$AF$2,0),FALSE))</f>
        <v>0</v>
      </c>
      <c r="N437" s="28">
        <f>IF(ISERROR(1/VLOOKUP($B437,'Justerad allokering'!$B$2:$AG$462,MATCH(N$2,'Justerad allokering'!$B$2:$AF$2,0),FALSE)),VLOOKUP($B437,'Allokerad kvv'!$B$2:$AV$468,MATCH(N$2,'Allokerad kvv'!$B$2:$AV$2,0),FALSE),VLOOKUP($B437,'Justerad allokering'!$B$2:$AG$462,MATCH(N$2,'Justerad allokering'!$B$2:$AF$2,0),FALSE))</f>
        <v>0</v>
      </c>
      <c r="O437" s="28">
        <f>IF(ISERROR(1/VLOOKUP($B437,'Justerad allokering'!$B$2:$AG$462,MATCH(O$2,'Justerad allokering'!$B$2:$AF$2,0),FALSE)),VLOOKUP($B437,'Allokerad kvv'!$B$2:$AV$468,MATCH(O$2,'Allokerad kvv'!$B$2:$AV$2,0),FALSE),VLOOKUP($B437,'Justerad allokering'!$B$2:$AG$462,MATCH(O$2,'Justerad allokering'!$B$2:$AF$2,0),FALSE))</f>
        <v>0</v>
      </c>
      <c r="P437" s="28">
        <f>IF(ISERROR(1/VLOOKUP($B437,'Justerad allokering'!$B$2:$AG$462,MATCH(P$2,'Justerad allokering'!$B$2:$AF$2,0),FALSE)),VLOOKUP($B437,'Allokerad kvv'!$B$2:$AV$468,MATCH(P$2,'Allokerad kvv'!$B$2:$AV$2,0),FALSE),VLOOKUP($B437,'Justerad allokering'!$B$2:$AG$462,MATCH(P$2,'Justerad allokering'!$B$2:$AF$2,0),FALSE))</f>
        <v>0</v>
      </c>
      <c r="Q437" s="28">
        <f>IF(ISERROR(1/VLOOKUP($B437,'Justerad allokering'!$B$2:$AG$462,MATCH(Q$2,'Justerad allokering'!$B$2:$AF$2,0),FALSE)),VLOOKUP($B437,'Allokerad kvv'!$B$2:$AV$468,MATCH(Q$2,'Allokerad kvv'!$B$2:$AV$2,0),FALSE),VLOOKUP($B437,'Justerad allokering'!$B$2:$AG$462,MATCH(Q$2,'Justerad allokering'!$B$2:$AF$2,0),FALSE))</f>
        <v>0</v>
      </c>
      <c r="R437" s="28">
        <f>IF(ISERROR(1/VLOOKUP($B437,'Justerad allokering'!$B$2:$AG$462,MATCH(R$2,'Justerad allokering'!$B$2:$AF$2,0),FALSE)),VLOOKUP($B437,'Allokerad kvv'!$B$2:$AV$468,MATCH(R$2,'Allokerad kvv'!$B$2:$AV$2,0),FALSE),VLOOKUP($B437,'Justerad allokering'!$B$2:$AG$462,MATCH(R$2,'Justerad allokering'!$B$2:$AF$2,0),FALSE))</f>
        <v>0</v>
      </c>
      <c r="S437" s="28">
        <f>IF(ISERROR(1/VLOOKUP($B437,'Justerad allokering'!$B$2:$AG$462,MATCH(S$2,'Justerad allokering'!$B$2:$AF$2,0),FALSE)),VLOOKUP($B437,'Allokerad kvv'!$B$2:$AV$468,MATCH(S$2,'Allokerad kvv'!$B$2:$AV$2,0),FALSE),VLOOKUP($B437,'Justerad allokering'!$B$2:$AG$462,MATCH(S$2,'Justerad allokering'!$B$2:$AF$2,0),FALSE))</f>
        <v>0</v>
      </c>
      <c r="T437" s="28">
        <f>IF(ISERROR(1/VLOOKUP($B437,'Justerad allokering'!$B$2:$AG$462,MATCH(T$2,'Justerad allokering'!$B$2:$AF$2,0),FALSE)),VLOOKUP($B437,'Allokerad kvv'!$B$2:$AV$468,MATCH(T$2,'Allokerad kvv'!$B$2:$AV$2,0),FALSE),VLOOKUP($B437,'Justerad allokering'!$B$2:$AG$462,MATCH(T$2,'Justerad allokering'!$B$2:$AF$2,0),FALSE))</f>
        <v>0</v>
      </c>
      <c r="U437" s="28">
        <f>IF(ISERROR(1/VLOOKUP($B437,'Justerad allokering'!$B$2:$AG$462,MATCH(U$2,'Justerad allokering'!$B$2:$AF$2,0),FALSE)),VLOOKUP($B437,'Allokerad kvv'!$B$2:$AV$468,MATCH(U$2,'Allokerad kvv'!$B$2:$AV$2,0),FALSE),VLOOKUP($B437,'Justerad allokering'!$B$2:$AG$462,MATCH(U$2,'Justerad allokering'!$B$2:$AF$2,0),FALSE))</f>
        <v>0</v>
      </c>
      <c r="V437" s="28">
        <f>IF(ISERROR(1/VLOOKUP($B437,'Justerad allokering'!$B$2:$AG$462,MATCH(V$2,'Justerad allokering'!$B$2:$AF$2,0),FALSE)),VLOOKUP($B437,'Allokerad kvv'!$B$2:$AV$468,MATCH(V$2,'Allokerad kvv'!$B$2:$AV$2,0),FALSE),VLOOKUP($B437,'Justerad allokering'!$B$2:$AG$462,MATCH(V$2,'Justerad allokering'!$B$2:$AF$2,0),FALSE))</f>
        <v>0</v>
      </c>
      <c r="W437" s="28">
        <f>IF(ISERROR(1/VLOOKUP($B437,'Justerad allokering'!$B$2:$AG$462,MATCH(W$2,'Justerad allokering'!$B$2:$AF$2,0),FALSE)),VLOOKUP($B437,'Allokerad kvv'!$B$2:$AV$468,MATCH(W$2,'Allokerad kvv'!$B$2:$AV$2,0),FALSE),VLOOKUP($B437,'Justerad allokering'!$B$2:$AG$462,MATCH(W$2,'Justerad allokering'!$B$2:$AF$2,0),FALSE))</f>
        <v>0</v>
      </c>
      <c r="X437" s="28">
        <f>IF(ISERROR(1/VLOOKUP($B437,'Justerad allokering'!$B$2:$AG$462,MATCH(X$2,'Justerad allokering'!$B$2:$AF$2,0),FALSE)),VLOOKUP($B437,'Allokerad kvv'!$B$2:$AV$468,MATCH(X$2,'Allokerad kvv'!$B$2:$AV$2,0),FALSE),VLOOKUP($B437,'Justerad allokering'!$B$2:$AG$462,MATCH(X$2,'Justerad allokering'!$B$2:$AF$2,0),FALSE))</f>
        <v>0</v>
      </c>
      <c r="Y437" s="28">
        <f>IF(ISERROR(1/VLOOKUP($B437,'Justerad allokering'!$B$2:$AG$462,MATCH(Y$2,'Justerad allokering'!$B$2:$AF$2,0),FALSE)),VLOOKUP($B437,'Allokerad kvv'!$B$2:$AV$468,MATCH(Y$2,'Allokerad kvv'!$B$2:$AV$2,0),FALSE),VLOOKUP($B437,'Justerad allokering'!$B$2:$AG$462,MATCH(Y$2,'Justerad allokering'!$B$2:$AF$2,0),FALSE))</f>
        <v>0</v>
      </c>
      <c r="Z437" s="28">
        <f>IF(ISERROR(1/VLOOKUP($B437,'Justerad allokering'!$B$2:$AG$462,MATCH(Z$2,'Justerad allokering'!$B$2:$AF$2,0),FALSE)),VLOOKUP($B437,'Allokerad kvv'!$B$2:$AV$468,MATCH(Z$2,'Allokerad kvv'!$B$2:$AV$2,0),FALSE),VLOOKUP($B437,'Justerad allokering'!$B$2:$AG$462,MATCH(Z$2,'Justerad allokering'!$B$2:$AF$2,0),FALSE))</f>
        <v>0</v>
      </c>
      <c r="AA437" s="28"/>
      <c r="AB437" s="28"/>
      <c r="AE437">
        <f t="shared" si="18"/>
        <v>0</v>
      </c>
      <c r="AG437">
        <f t="shared" si="19"/>
        <v>0</v>
      </c>
      <c r="AH437">
        <f t="shared" si="20"/>
        <v>0</v>
      </c>
      <c r="AI437" s="55" t="str">
        <f>IF(AH437=0,"",AH437/VLOOKUP(B437,Kraftvärmeprod!$B$1:$BC$480,MATCH("Summa tillförd energi exklusive rökgaskondensering",Kraftvärmeprod!$B$1:$BC$1,0),FALSE))</f>
        <v/>
      </c>
    </row>
    <row r="438" spans="1:35" x14ac:dyDescent="0.25">
      <c r="A438" s="28" t="s">
        <v>579</v>
      </c>
      <c r="B438" s="28" t="s">
        <v>581</v>
      </c>
      <c r="C438" s="28">
        <f>IF(ISERROR(1/VLOOKUP($B438,'Justerad allokering'!$B$2:$AG$462,MATCH(C$2,'Justerad allokering'!$B$2:$AF$2,0),FALSE)),VLOOKUP($B438,'Allokerad kvv'!$B$2:$AV$468,MATCH(C$2,'Allokerad kvv'!$B$2:$AV$2,0),FALSE),VLOOKUP($B438,'Justerad allokering'!$B$2:$AG$462,MATCH(C$2,'Justerad allokering'!$B$2:$AF$2,0),FALSE))</f>
        <v>0</v>
      </c>
      <c r="D438" s="28">
        <f>IF(ISERROR(1/VLOOKUP($B438,'Justerad allokering'!$B$2:$AG$462,MATCH(D$2,'Justerad allokering'!$B$2:$AF$2,0),FALSE)),VLOOKUP($B438,'Allokerad kvv'!$B$2:$AV$468,MATCH(D$2,'Allokerad kvv'!$B$2:$AV$2,0),FALSE),VLOOKUP($B438,'Justerad allokering'!$B$2:$AG$462,MATCH(D$2,'Justerad allokering'!$B$2:$AF$2,0),FALSE))</f>
        <v>0</v>
      </c>
      <c r="E438" s="28">
        <f>IF(ISERROR(1/VLOOKUP($B438,'Justerad allokering'!$B$2:$AG$462,MATCH(E$2,'Justerad allokering'!$B$2:$AF$2,0),FALSE)),VLOOKUP($B438,'Allokerad kvv'!$B$2:$AV$468,MATCH(E$2,'Allokerad kvv'!$B$2:$AV$2,0),FALSE),VLOOKUP($B438,'Justerad allokering'!$B$2:$AG$462,MATCH(E$2,'Justerad allokering'!$B$2:$AF$2,0),FALSE))</f>
        <v>0</v>
      </c>
      <c r="F438" s="28">
        <f>IF(ISERROR(1/VLOOKUP($B438,'Justerad allokering'!$B$2:$AG$462,MATCH(F$2,'Justerad allokering'!$B$2:$AF$2,0),FALSE)),VLOOKUP($B438,'Allokerad kvv'!$B$2:$AV$468,MATCH(F$2,'Allokerad kvv'!$B$2:$AV$2,0),FALSE),VLOOKUP($B438,'Justerad allokering'!$B$2:$AG$462,MATCH(F$2,'Justerad allokering'!$B$2:$AF$2,0),FALSE))</f>
        <v>0</v>
      </c>
      <c r="G438" s="28">
        <f>IF(ISERROR(1/VLOOKUP($B438,'Justerad allokering'!$B$2:$AG$462,MATCH(G$2,'Justerad allokering'!$B$2:$AF$2,0),FALSE)),VLOOKUP($B438,'Allokerad kvv'!$B$2:$AV$468,MATCH(G$2,'Allokerad kvv'!$B$2:$AV$2,0),FALSE),VLOOKUP($B438,'Justerad allokering'!$B$2:$AG$462,MATCH(G$2,'Justerad allokering'!$B$2:$AF$2,0),FALSE))</f>
        <v>0</v>
      </c>
      <c r="H438" s="28">
        <f>IF(ISERROR(1/VLOOKUP($B438,'Justerad allokering'!$B$2:$AG$462,MATCH(H$2,'Justerad allokering'!$B$2:$AF$2,0),FALSE)),VLOOKUP($B438,'Allokerad kvv'!$B$2:$AV$468,MATCH(H$2,'Allokerad kvv'!$B$2:$AV$2,0),FALSE),VLOOKUP($B438,'Justerad allokering'!$B$2:$AG$462,MATCH(H$2,'Justerad allokering'!$B$2:$AF$2,0),FALSE))</f>
        <v>0</v>
      </c>
      <c r="I438" s="28">
        <f>IF(ISERROR(1/VLOOKUP($B438,'Justerad allokering'!$B$2:$AG$462,MATCH(I$2,'Justerad allokering'!$B$2:$AF$2,0),FALSE)),VLOOKUP($B438,'Allokerad kvv'!$B$2:$AV$468,MATCH(I$2,'Allokerad kvv'!$B$2:$AV$2,0),FALSE),VLOOKUP($B438,'Justerad allokering'!$B$2:$AG$462,MATCH(I$2,'Justerad allokering'!$B$2:$AF$2,0),FALSE))</f>
        <v>0</v>
      </c>
      <c r="J438" s="28">
        <f>IF(ISERROR(1/VLOOKUP($B438,'Justerad allokering'!$B$2:$AG$462,MATCH(J$2,'Justerad allokering'!$B$2:$AF$2,0),FALSE)),VLOOKUP($B438,'Allokerad kvv'!$B$2:$AV$468,MATCH(J$2,'Allokerad kvv'!$B$2:$AV$2,0),FALSE),VLOOKUP($B438,'Justerad allokering'!$B$2:$AG$462,MATCH(J$2,'Justerad allokering'!$B$2:$AF$2,0),FALSE))</f>
        <v>0</v>
      </c>
      <c r="K438" s="28">
        <f>IF(ISERROR(1/VLOOKUP($B438,'Justerad allokering'!$B$2:$AG$462,MATCH(K$2,'Justerad allokering'!$B$2:$AF$2,0),FALSE)),VLOOKUP($B438,'Allokerad kvv'!$B$2:$AV$468,MATCH(K$2,'Allokerad kvv'!$B$2:$AV$2,0),FALSE),VLOOKUP($B438,'Justerad allokering'!$B$2:$AG$462,MATCH(K$2,'Justerad allokering'!$B$2:$AF$2,0),FALSE))</f>
        <v>0</v>
      </c>
      <c r="L438" s="28">
        <f>IF(ISERROR(1/VLOOKUP($B438,'Justerad allokering'!$B$2:$AG$462,MATCH(L$2,'Justerad allokering'!$B$2:$AF$2,0),FALSE)),VLOOKUP($B438,'Allokerad kvv'!$B$2:$AV$468,MATCH(L$2,'Allokerad kvv'!$B$2:$AV$2,0),FALSE),VLOOKUP($B438,'Justerad allokering'!$B$2:$AG$462,MATCH(L$2,'Justerad allokering'!$B$2:$AF$2,0),FALSE))</f>
        <v>0</v>
      </c>
      <c r="M438" s="28">
        <f>IF(ISERROR(1/VLOOKUP($B438,'Justerad allokering'!$B$2:$AG$462,MATCH(M$2,'Justerad allokering'!$B$2:$AF$2,0),FALSE)),VLOOKUP($B438,'Allokerad kvv'!$B$2:$AV$468,MATCH(M$2,'Allokerad kvv'!$B$2:$AV$2,0),FALSE),VLOOKUP($B438,'Justerad allokering'!$B$2:$AG$462,MATCH(M$2,'Justerad allokering'!$B$2:$AF$2,0),FALSE))</f>
        <v>0</v>
      </c>
      <c r="N438" s="28">
        <f>IF(ISERROR(1/VLOOKUP($B438,'Justerad allokering'!$B$2:$AG$462,MATCH(N$2,'Justerad allokering'!$B$2:$AF$2,0),FALSE)),VLOOKUP($B438,'Allokerad kvv'!$B$2:$AV$468,MATCH(N$2,'Allokerad kvv'!$B$2:$AV$2,0),FALSE),VLOOKUP($B438,'Justerad allokering'!$B$2:$AG$462,MATCH(N$2,'Justerad allokering'!$B$2:$AF$2,0),FALSE))</f>
        <v>0</v>
      </c>
      <c r="O438" s="28">
        <f>IF(ISERROR(1/VLOOKUP($B438,'Justerad allokering'!$B$2:$AG$462,MATCH(O$2,'Justerad allokering'!$B$2:$AF$2,0),FALSE)),VLOOKUP($B438,'Allokerad kvv'!$B$2:$AV$468,MATCH(O$2,'Allokerad kvv'!$B$2:$AV$2,0),FALSE),VLOOKUP($B438,'Justerad allokering'!$B$2:$AG$462,MATCH(O$2,'Justerad allokering'!$B$2:$AF$2,0),FALSE))</f>
        <v>0</v>
      </c>
      <c r="P438" s="28">
        <f>IF(ISERROR(1/VLOOKUP($B438,'Justerad allokering'!$B$2:$AG$462,MATCH(P$2,'Justerad allokering'!$B$2:$AF$2,0),FALSE)),VLOOKUP($B438,'Allokerad kvv'!$B$2:$AV$468,MATCH(P$2,'Allokerad kvv'!$B$2:$AV$2,0),FALSE),VLOOKUP($B438,'Justerad allokering'!$B$2:$AG$462,MATCH(P$2,'Justerad allokering'!$B$2:$AF$2,0),FALSE))</f>
        <v>0</v>
      </c>
      <c r="Q438" s="28">
        <f>IF(ISERROR(1/VLOOKUP($B438,'Justerad allokering'!$B$2:$AG$462,MATCH(Q$2,'Justerad allokering'!$B$2:$AF$2,0),FALSE)),VLOOKUP($B438,'Allokerad kvv'!$B$2:$AV$468,MATCH(Q$2,'Allokerad kvv'!$B$2:$AV$2,0),FALSE),VLOOKUP($B438,'Justerad allokering'!$B$2:$AG$462,MATCH(Q$2,'Justerad allokering'!$B$2:$AF$2,0),FALSE))</f>
        <v>0</v>
      </c>
      <c r="R438" s="28">
        <f>IF(ISERROR(1/VLOOKUP($B438,'Justerad allokering'!$B$2:$AG$462,MATCH(R$2,'Justerad allokering'!$B$2:$AF$2,0),FALSE)),VLOOKUP($B438,'Allokerad kvv'!$B$2:$AV$468,MATCH(R$2,'Allokerad kvv'!$B$2:$AV$2,0),FALSE),VLOOKUP($B438,'Justerad allokering'!$B$2:$AG$462,MATCH(R$2,'Justerad allokering'!$B$2:$AF$2,0),FALSE))</f>
        <v>0</v>
      </c>
      <c r="S438" s="28">
        <f>IF(ISERROR(1/VLOOKUP($B438,'Justerad allokering'!$B$2:$AG$462,MATCH(S$2,'Justerad allokering'!$B$2:$AF$2,0),FALSE)),VLOOKUP($B438,'Allokerad kvv'!$B$2:$AV$468,MATCH(S$2,'Allokerad kvv'!$B$2:$AV$2,0),FALSE),VLOOKUP($B438,'Justerad allokering'!$B$2:$AG$462,MATCH(S$2,'Justerad allokering'!$B$2:$AF$2,0),FALSE))</f>
        <v>0</v>
      </c>
      <c r="T438" s="28">
        <f>IF(ISERROR(1/VLOOKUP($B438,'Justerad allokering'!$B$2:$AG$462,MATCH(T$2,'Justerad allokering'!$B$2:$AF$2,0),FALSE)),VLOOKUP($B438,'Allokerad kvv'!$B$2:$AV$468,MATCH(T$2,'Allokerad kvv'!$B$2:$AV$2,0),FALSE),VLOOKUP($B438,'Justerad allokering'!$B$2:$AG$462,MATCH(T$2,'Justerad allokering'!$B$2:$AF$2,0),FALSE))</f>
        <v>0</v>
      </c>
      <c r="U438" s="28">
        <f>IF(ISERROR(1/VLOOKUP($B438,'Justerad allokering'!$B$2:$AG$462,MATCH(U$2,'Justerad allokering'!$B$2:$AF$2,0),FALSE)),VLOOKUP($B438,'Allokerad kvv'!$B$2:$AV$468,MATCH(U$2,'Allokerad kvv'!$B$2:$AV$2,0),FALSE),VLOOKUP($B438,'Justerad allokering'!$B$2:$AG$462,MATCH(U$2,'Justerad allokering'!$B$2:$AF$2,0),FALSE))</f>
        <v>0</v>
      </c>
      <c r="V438" s="28">
        <f>IF(ISERROR(1/VLOOKUP($B438,'Justerad allokering'!$B$2:$AG$462,MATCH(V$2,'Justerad allokering'!$B$2:$AF$2,0),FALSE)),VLOOKUP($B438,'Allokerad kvv'!$B$2:$AV$468,MATCH(V$2,'Allokerad kvv'!$B$2:$AV$2,0),FALSE),VLOOKUP($B438,'Justerad allokering'!$B$2:$AG$462,MATCH(V$2,'Justerad allokering'!$B$2:$AF$2,0),FALSE))</f>
        <v>0</v>
      </c>
      <c r="W438" s="28">
        <f>IF(ISERROR(1/VLOOKUP($B438,'Justerad allokering'!$B$2:$AG$462,MATCH(W$2,'Justerad allokering'!$B$2:$AF$2,0),FALSE)),VLOOKUP($B438,'Allokerad kvv'!$B$2:$AV$468,MATCH(W$2,'Allokerad kvv'!$B$2:$AV$2,0),FALSE),VLOOKUP($B438,'Justerad allokering'!$B$2:$AG$462,MATCH(W$2,'Justerad allokering'!$B$2:$AF$2,0),FALSE))</f>
        <v>0</v>
      </c>
      <c r="X438" s="28">
        <f>IF(ISERROR(1/VLOOKUP($B438,'Justerad allokering'!$B$2:$AG$462,MATCH(X$2,'Justerad allokering'!$B$2:$AF$2,0),FALSE)),VLOOKUP($B438,'Allokerad kvv'!$B$2:$AV$468,MATCH(X$2,'Allokerad kvv'!$B$2:$AV$2,0),FALSE),VLOOKUP($B438,'Justerad allokering'!$B$2:$AG$462,MATCH(X$2,'Justerad allokering'!$B$2:$AF$2,0),FALSE))</f>
        <v>0</v>
      </c>
      <c r="Y438" s="28">
        <f>IF(ISERROR(1/VLOOKUP($B438,'Justerad allokering'!$B$2:$AG$462,MATCH(Y$2,'Justerad allokering'!$B$2:$AF$2,0),FALSE)),VLOOKUP($B438,'Allokerad kvv'!$B$2:$AV$468,MATCH(Y$2,'Allokerad kvv'!$B$2:$AV$2,0),FALSE),VLOOKUP($B438,'Justerad allokering'!$B$2:$AG$462,MATCH(Y$2,'Justerad allokering'!$B$2:$AF$2,0),FALSE))</f>
        <v>0</v>
      </c>
      <c r="Z438" s="28">
        <f>IF(ISERROR(1/VLOOKUP($B438,'Justerad allokering'!$B$2:$AG$462,MATCH(Z$2,'Justerad allokering'!$B$2:$AF$2,0),FALSE)),VLOOKUP($B438,'Allokerad kvv'!$B$2:$AV$468,MATCH(Z$2,'Allokerad kvv'!$B$2:$AV$2,0),FALSE),VLOOKUP($B438,'Justerad allokering'!$B$2:$AG$462,MATCH(Z$2,'Justerad allokering'!$B$2:$AF$2,0),FALSE))</f>
        <v>0</v>
      </c>
      <c r="AA438" s="28"/>
      <c r="AB438" s="28"/>
      <c r="AE438">
        <f t="shared" si="18"/>
        <v>0</v>
      </c>
      <c r="AG438">
        <f t="shared" si="19"/>
        <v>0</v>
      </c>
      <c r="AH438">
        <f t="shared" si="20"/>
        <v>0</v>
      </c>
      <c r="AI438" s="55" t="str">
        <f>IF(AH438=0,"",AH438/VLOOKUP(B438,Kraftvärmeprod!$B$1:$BC$480,MATCH("Summa tillförd energi exklusive rökgaskondensering",Kraftvärmeprod!$B$1:$BC$1,0),FALSE))</f>
        <v/>
      </c>
    </row>
    <row r="439" spans="1:35" x14ac:dyDescent="0.25">
      <c r="A439" s="28" t="s">
        <v>579</v>
      </c>
      <c r="B439" s="28" t="s">
        <v>582</v>
      </c>
      <c r="C439" s="28">
        <f>IF(ISERROR(1/VLOOKUP($B439,'Justerad allokering'!$B$2:$AG$462,MATCH(C$2,'Justerad allokering'!$B$2:$AF$2,0),FALSE)),VLOOKUP($B439,'Allokerad kvv'!$B$2:$AV$468,MATCH(C$2,'Allokerad kvv'!$B$2:$AV$2,0),FALSE),VLOOKUP($B439,'Justerad allokering'!$B$2:$AG$462,MATCH(C$2,'Justerad allokering'!$B$2:$AF$2,0),FALSE))</f>
        <v>0</v>
      </c>
      <c r="D439" s="28">
        <f>IF(ISERROR(1/VLOOKUP($B439,'Justerad allokering'!$B$2:$AG$462,MATCH(D$2,'Justerad allokering'!$B$2:$AF$2,0),FALSE)),VLOOKUP($B439,'Allokerad kvv'!$B$2:$AV$468,MATCH(D$2,'Allokerad kvv'!$B$2:$AV$2,0),FALSE),VLOOKUP($B439,'Justerad allokering'!$B$2:$AG$462,MATCH(D$2,'Justerad allokering'!$B$2:$AF$2,0),FALSE))</f>
        <v>0</v>
      </c>
      <c r="E439" s="28">
        <f>IF(ISERROR(1/VLOOKUP($B439,'Justerad allokering'!$B$2:$AG$462,MATCH(E$2,'Justerad allokering'!$B$2:$AF$2,0),FALSE)),VLOOKUP($B439,'Allokerad kvv'!$B$2:$AV$468,MATCH(E$2,'Allokerad kvv'!$B$2:$AV$2,0),FALSE),VLOOKUP($B439,'Justerad allokering'!$B$2:$AG$462,MATCH(E$2,'Justerad allokering'!$B$2:$AF$2,0),FALSE))</f>
        <v>0</v>
      </c>
      <c r="F439" s="28">
        <f>IF(ISERROR(1/VLOOKUP($B439,'Justerad allokering'!$B$2:$AG$462,MATCH(F$2,'Justerad allokering'!$B$2:$AF$2,0),FALSE)),VLOOKUP($B439,'Allokerad kvv'!$B$2:$AV$468,MATCH(F$2,'Allokerad kvv'!$B$2:$AV$2,0),FALSE),VLOOKUP($B439,'Justerad allokering'!$B$2:$AG$462,MATCH(F$2,'Justerad allokering'!$B$2:$AF$2,0),FALSE))</f>
        <v>0</v>
      </c>
      <c r="G439" s="28">
        <f>IF(ISERROR(1/VLOOKUP($B439,'Justerad allokering'!$B$2:$AG$462,MATCH(G$2,'Justerad allokering'!$B$2:$AF$2,0),FALSE)),VLOOKUP($B439,'Allokerad kvv'!$B$2:$AV$468,MATCH(G$2,'Allokerad kvv'!$B$2:$AV$2,0),FALSE),VLOOKUP($B439,'Justerad allokering'!$B$2:$AG$462,MATCH(G$2,'Justerad allokering'!$B$2:$AF$2,0),FALSE))</f>
        <v>0</v>
      </c>
      <c r="H439" s="28">
        <f>IF(ISERROR(1/VLOOKUP($B439,'Justerad allokering'!$B$2:$AG$462,MATCH(H$2,'Justerad allokering'!$B$2:$AF$2,0),FALSE)),VLOOKUP($B439,'Allokerad kvv'!$B$2:$AV$468,MATCH(H$2,'Allokerad kvv'!$B$2:$AV$2,0),FALSE),VLOOKUP($B439,'Justerad allokering'!$B$2:$AG$462,MATCH(H$2,'Justerad allokering'!$B$2:$AF$2,0),FALSE))</f>
        <v>0</v>
      </c>
      <c r="I439" s="28">
        <f>IF(ISERROR(1/VLOOKUP($B439,'Justerad allokering'!$B$2:$AG$462,MATCH(I$2,'Justerad allokering'!$B$2:$AF$2,0),FALSE)),VLOOKUP($B439,'Allokerad kvv'!$B$2:$AV$468,MATCH(I$2,'Allokerad kvv'!$B$2:$AV$2,0),FALSE),VLOOKUP($B439,'Justerad allokering'!$B$2:$AG$462,MATCH(I$2,'Justerad allokering'!$B$2:$AF$2,0),FALSE))</f>
        <v>0</v>
      </c>
      <c r="J439" s="28">
        <f>IF(ISERROR(1/VLOOKUP($B439,'Justerad allokering'!$B$2:$AG$462,MATCH(J$2,'Justerad allokering'!$B$2:$AF$2,0),FALSE)),VLOOKUP($B439,'Allokerad kvv'!$B$2:$AV$468,MATCH(J$2,'Allokerad kvv'!$B$2:$AV$2,0),FALSE),VLOOKUP($B439,'Justerad allokering'!$B$2:$AG$462,MATCH(J$2,'Justerad allokering'!$B$2:$AF$2,0),FALSE))</f>
        <v>0</v>
      </c>
      <c r="K439" s="28">
        <f>IF(ISERROR(1/VLOOKUP($B439,'Justerad allokering'!$B$2:$AG$462,MATCH(K$2,'Justerad allokering'!$B$2:$AF$2,0),FALSE)),VLOOKUP($B439,'Allokerad kvv'!$B$2:$AV$468,MATCH(K$2,'Allokerad kvv'!$B$2:$AV$2,0),FALSE),VLOOKUP($B439,'Justerad allokering'!$B$2:$AG$462,MATCH(K$2,'Justerad allokering'!$B$2:$AF$2,0),FALSE))</f>
        <v>0</v>
      </c>
      <c r="L439" s="28">
        <f>IF(ISERROR(1/VLOOKUP($B439,'Justerad allokering'!$B$2:$AG$462,MATCH(L$2,'Justerad allokering'!$B$2:$AF$2,0),FALSE)),VLOOKUP($B439,'Allokerad kvv'!$B$2:$AV$468,MATCH(L$2,'Allokerad kvv'!$B$2:$AV$2,0),FALSE),VLOOKUP($B439,'Justerad allokering'!$B$2:$AG$462,MATCH(L$2,'Justerad allokering'!$B$2:$AF$2,0),FALSE))</f>
        <v>0</v>
      </c>
      <c r="M439" s="28">
        <f>IF(ISERROR(1/VLOOKUP($B439,'Justerad allokering'!$B$2:$AG$462,MATCH(M$2,'Justerad allokering'!$B$2:$AF$2,0),FALSE)),VLOOKUP($B439,'Allokerad kvv'!$B$2:$AV$468,MATCH(M$2,'Allokerad kvv'!$B$2:$AV$2,0),FALSE),VLOOKUP($B439,'Justerad allokering'!$B$2:$AG$462,MATCH(M$2,'Justerad allokering'!$B$2:$AF$2,0),FALSE))</f>
        <v>0</v>
      </c>
      <c r="N439" s="28">
        <f>IF(ISERROR(1/VLOOKUP($B439,'Justerad allokering'!$B$2:$AG$462,MATCH(N$2,'Justerad allokering'!$B$2:$AF$2,0),FALSE)),VLOOKUP($B439,'Allokerad kvv'!$B$2:$AV$468,MATCH(N$2,'Allokerad kvv'!$B$2:$AV$2,0),FALSE),VLOOKUP($B439,'Justerad allokering'!$B$2:$AG$462,MATCH(N$2,'Justerad allokering'!$B$2:$AF$2,0),FALSE))</f>
        <v>0</v>
      </c>
      <c r="O439" s="28">
        <f>IF(ISERROR(1/VLOOKUP($B439,'Justerad allokering'!$B$2:$AG$462,MATCH(O$2,'Justerad allokering'!$B$2:$AF$2,0),FALSE)),VLOOKUP($B439,'Allokerad kvv'!$B$2:$AV$468,MATCH(O$2,'Allokerad kvv'!$B$2:$AV$2,0),FALSE),VLOOKUP($B439,'Justerad allokering'!$B$2:$AG$462,MATCH(O$2,'Justerad allokering'!$B$2:$AF$2,0),FALSE))</f>
        <v>0</v>
      </c>
      <c r="P439" s="28">
        <f>IF(ISERROR(1/VLOOKUP($B439,'Justerad allokering'!$B$2:$AG$462,MATCH(P$2,'Justerad allokering'!$B$2:$AF$2,0),FALSE)),VLOOKUP($B439,'Allokerad kvv'!$B$2:$AV$468,MATCH(P$2,'Allokerad kvv'!$B$2:$AV$2,0),FALSE),VLOOKUP($B439,'Justerad allokering'!$B$2:$AG$462,MATCH(P$2,'Justerad allokering'!$B$2:$AF$2,0),FALSE))</f>
        <v>0</v>
      </c>
      <c r="Q439" s="28">
        <f>IF(ISERROR(1/VLOOKUP($B439,'Justerad allokering'!$B$2:$AG$462,MATCH(Q$2,'Justerad allokering'!$B$2:$AF$2,0),FALSE)),VLOOKUP($B439,'Allokerad kvv'!$B$2:$AV$468,MATCH(Q$2,'Allokerad kvv'!$B$2:$AV$2,0),FALSE),VLOOKUP($B439,'Justerad allokering'!$B$2:$AG$462,MATCH(Q$2,'Justerad allokering'!$B$2:$AF$2,0),FALSE))</f>
        <v>0</v>
      </c>
      <c r="R439" s="28">
        <f>IF(ISERROR(1/VLOOKUP($B439,'Justerad allokering'!$B$2:$AG$462,MATCH(R$2,'Justerad allokering'!$B$2:$AF$2,0),FALSE)),VLOOKUP($B439,'Allokerad kvv'!$B$2:$AV$468,MATCH(R$2,'Allokerad kvv'!$B$2:$AV$2,0),FALSE),VLOOKUP($B439,'Justerad allokering'!$B$2:$AG$462,MATCH(R$2,'Justerad allokering'!$B$2:$AF$2,0),FALSE))</f>
        <v>0</v>
      </c>
      <c r="S439" s="28">
        <f>IF(ISERROR(1/VLOOKUP($B439,'Justerad allokering'!$B$2:$AG$462,MATCH(S$2,'Justerad allokering'!$B$2:$AF$2,0),FALSE)),VLOOKUP($B439,'Allokerad kvv'!$B$2:$AV$468,MATCH(S$2,'Allokerad kvv'!$B$2:$AV$2,0),FALSE),VLOOKUP($B439,'Justerad allokering'!$B$2:$AG$462,MATCH(S$2,'Justerad allokering'!$B$2:$AF$2,0),FALSE))</f>
        <v>0</v>
      </c>
      <c r="T439" s="28">
        <f>IF(ISERROR(1/VLOOKUP($B439,'Justerad allokering'!$B$2:$AG$462,MATCH(T$2,'Justerad allokering'!$B$2:$AF$2,0),FALSE)),VLOOKUP($B439,'Allokerad kvv'!$B$2:$AV$468,MATCH(T$2,'Allokerad kvv'!$B$2:$AV$2,0),FALSE),VLOOKUP($B439,'Justerad allokering'!$B$2:$AG$462,MATCH(T$2,'Justerad allokering'!$B$2:$AF$2,0),FALSE))</f>
        <v>0</v>
      </c>
      <c r="U439" s="28">
        <f>IF(ISERROR(1/VLOOKUP($B439,'Justerad allokering'!$B$2:$AG$462,MATCH(U$2,'Justerad allokering'!$B$2:$AF$2,0),FALSE)),VLOOKUP($B439,'Allokerad kvv'!$B$2:$AV$468,MATCH(U$2,'Allokerad kvv'!$B$2:$AV$2,0),FALSE),VLOOKUP($B439,'Justerad allokering'!$B$2:$AG$462,MATCH(U$2,'Justerad allokering'!$B$2:$AF$2,0),FALSE))</f>
        <v>0</v>
      </c>
      <c r="V439" s="28">
        <f>IF(ISERROR(1/VLOOKUP($B439,'Justerad allokering'!$B$2:$AG$462,MATCH(V$2,'Justerad allokering'!$B$2:$AF$2,0),FALSE)),VLOOKUP($B439,'Allokerad kvv'!$B$2:$AV$468,MATCH(V$2,'Allokerad kvv'!$B$2:$AV$2,0),FALSE),VLOOKUP($B439,'Justerad allokering'!$B$2:$AG$462,MATCH(V$2,'Justerad allokering'!$B$2:$AF$2,0),FALSE))</f>
        <v>0</v>
      </c>
      <c r="W439" s="28">
        <f>IF(ISERROR(1/VLOOKUP($B439,'Justerad allokering'!$B$2:$AG$462,MATCH(W$2,'Justerad allokering'!$B$2:$AF$2,0),FALSE)),VLOOKUP($B439,'Allokerad kvv'!$B$2:$AV$468,MATCH(W$2,'Allokerad kvv'!$B$2:$AV$2,0),FALSE),VLOOKUP($B439,'Justerad allokering'!$B$2:$AG$462,MATCH(W$2,'Justerad allokering'!$B$2:$AF$2,0),FALSE))</f>
        <v>0</v>
      </c>
      <c r="X439" s="28">
        <f>IF(ISERROR(1/VLOOKUP($B439,'Justerad allokering'!$B$2:$AG$462,MATCH(X$2,'Justerad allokering'!$B$2:$AF$2,0),FALSE)),VLOOKUP($B439,'Allokerad kvv'!$B$2:$AV$468,MATCH(X$2,'Allokerad kvv'!$B$2:$AV$2,0),FALSE),VLOOKUP($B439,'Justerad allokering'!$B$2:$AG$462,MATCH(X$2,'Justerad allokering'!$B$2:$AF$2,0),FALSE))</f>
        <v>0</v>
      </c>
      <c r="Y439" s="28">
        <f>IF(ISERROR(1/VLOOKUP($B439,'Justerad allokering'!$B$2:$AG$462,MATCH(Y$2,'Justerad allokering'!$B$2:$AF$2,0),FALSE)),VLOOKUP($B439,'Allokerad kvv'!$B$2:$AV$468,MATCH(Y$2,'Allokerad kvv'!$B$2:$AV$2,0),FALSE),VLOOKUP($B439,'Justerad allokering'!$B$2:$AG$462,MATCH(Y$2,'Justerad allokering'!$B$2:$AF$2,0),FALSE))</f>
        <v>0</v>
      </c>
      <c r="Z439" s="28">
        <f>IF(ISERROR(1/VLOOKUP($B439,'Justerad allokering'!$B$2:$AG$462,MATCH(Z$2,'Justerad allokering'!$B$2:$AF$2,0),FALSE)),VLOOKUP($B439,'Allokerad kvv'!$B$2:$AV$468,MATCH(Z$2,'Allokerad kvv'!$B$2:$AV$2,0),FALSE),VLOOKUP($B439,'Justerad allokering'!$B$2:$AG$462,MATCH(Z$2,'Justerad allokering'!$B$2:$AF$2,0),FALSE))</f>
        <v>0</v>
      </c>
      <c r="AA439" s="28"/>
      <c r="AB439" s="28"/>
      <c r="AE439">
        <f t="shared" si="18"/>
        <v>0</v>
      </c>
      <c r="AG439">
        <f t="shared" si="19"/>
        <v>0</v>
      </c>
      <c r="AH439">
        <f t="shared" si="20"/>
        <v>0</v>
      </c>
      <c r="AI439" s="55" t="str">
        <f>IF(AH439=0,"",AH439/VLOOKUP(B439,Kraftvärmeprod!$B$1:$BC$480,MATCH("Summa tillförd energi exklusive rökgaskondensering",Kraftvärmeprod!$B$1:$BC$1,0),FALSE))</f>
        <v/>
      </c>
    </row>
    <row r="440" spans="1:35" x14ac:dyDescent="0.25">
      <c r="A440" s="28" t="s">
        <v>583</v>
      </c>
      <c r="B440" s="28" t="s">
        <v>584</v>
      </c>
      <c r="C440" s="28">
        <f>IF(ISERROR(1/VLOOKUP($B440,'Justerad allokering'!$B$2:$AG$462,MATCH(C$2,'Justerad allokering'!$B$2:$AF$2,0),FALSE)),VLOOKUP($B440,'Allokerad kvv'!$B$2:$AV$468,MATCH(C$2,'Allokerad kvv'!$B$2:$AV$2,0),FALSE),VLOOKUP($B440,'Justerad allokering'!$B$2:$AG$462,MATCH(C$2,'Justerad allokering'!$B$2:$AF$2,0),FALSE))</f>
        <v>0</v>
      </c>
      <c r="D440" s="28">
        <f>IF(ISERROR(1/VLOOKUP($B440,'Justerad allokering'!$B$2:$AG$462,MATCH(D$2,'Justerad allokering'!$B$2:$AF$2,0),FALSE)),VLOOKUP($B440,'Allokerad kvv'!$B$2:$AV$468,MATCH(D$2,'Allokerad kvv'!$B$2:$AV$2,0),FALSE),VLOOKUP($B440,'Justerad allokering'!$B$2:$AG$462,MATCH(D$2,'Justerad allokering'!$B$2:$AF$2,0),FALSE))</f>
        <v>0</v>
      </c>
      <c r="E440" s="28">
        <f>IF(ISERROR(1/VLOOKUP($B440,'Justerad allokering'!$B$2:$AG$462,MATCH(E$2,'Justerad allokering'!$B$2:$AF$2,0),FALSE)),VLOOKUP($B440,'Allokerad kvv'!$B$2:$AV$468,MATCH(E$2,'Allokerad kvv'!$B$2:$AV$2,0),FALSE),VLOOKUP($B440,'Justerad allokering'!$B$2:$AG$462,MATCH(E$2,'Justerad allokering'!$B$2:$AF$2,0),FALSE))</f>
        <v>0</v>
      </c>
      <c r="F440" s="28">
        <f>IF(ISERROR(1/VLOOKUP($B440,'Justerad allokering'!$B$2:$AG$462,MATCH(F$2,'Justerad allokering'!$B$2:$AF$2,0),FALSE)),VLOOKUP($B440,'Allokerad kvv'!$B$2:$AV$468,MATCH(F$2,'Allokerad kvv'!$B$2:$AV$2,0),FALSE),VLOOKUP($B440,'Justerad allokering'!$B$2:$AG$462,MATCH(F$2,'Justerad allokering'!$B$2:$AF$2,0),FALSE))</f>
        <v>0</v>
      </c>
      <c r="G440" s="28">
        <f>IF(ISERROR(1/VLOOKUP($B440,'Justerad allokering'!$B$2:$AG$462,MATCH(G$2,'Justerad allokering'!$B$2:$AF$2,0),FALSE)),VLOOKUP($B440,'Allokerad kvv'!$B$2:$AV$468,MATCH(G$2,'Allokerad kvv'!$B$2:$AV$2,0),FALSE),VLOOKUP($B440,'Justerad allokering'!$B$2:$AG$462,MATCH(G$2,'Justerad allokering'!$B$2:$AF$2,0),FALSE))</f>
        <v>0</v>
      </c>
      <c r="H440" s="28">
        <f>IF(ISERROR(1/VLOOKUP($B440,'Justerad allokering'!$B$2:$AG$462,MATCH(H$2,'Justerad allokering'!$B$2:$AF$2,0),FALSE)),VLOOKUP($B440,'Allokerad kvv'!$B$2:$AV$468,MATCH(H$2,'Allokerad kvv'!$B$2:$AV$2,0),FALSE),VLOOKUP($B440,'Justerad allokering'!$B$2:$AG$462,MATCH(H$2,'Justerad allokering'!$B$2:$AF$2,0),FALSE))</f>
        <v>0</v>
      </c>
      <c r="I440" s="28">
        <f>IF(ISERROR(1/VLOOKUP($B440,'Justerad allokering'!$B$2:$AG$462,MATCH(I$2,'Justerad allokering'!$B$2:$AF$2,0),FALSE)),VLOOKUP($B440,'Allokerad kvv'!$B$2:$AV$468,MATCH(I$2,'Allokerad kvv'!$B$2:$AV$2,0),FALSE),VLOOKUP($B440,'Justerad allokering'!$B$2:$AG$462,MATCH(I$2,'Justerad allokering'!$B$2:$AF$2,0),FALSE))</f>
        <v>0</v>
      </c>
      <c r="J440" s="28">
        <f>IF(ISERROR(1/VLOOKUP($B440,'Justerad allokering'!$B$2:$AG$462,MATCH(J$2,'Justerad allokering'!$B$2:$AF$2,0),FALSE)),VLOOKUP($B440,'Allokerad kvv'!$B$2:$AV$468,MATCH(J$2,'Allokerad kvv'!$B$2:$AV$2,0),FALSE),VLOOKUP($B440,'Justerad allokering'!$B$2:$AG$462,MATCH(J$2,'Justerad allokering'!$B$2:$AF$2,0),FALSE))</f>
        <v>0</v>
      </c>
      <c r="K440" s="28">
        <f>IF(ISERROR(1/VLOOKUP($B440,'Justerad allokering'!$B$2:$AG$462,MATCH(K$2,'Justerad allokering'!$B$2:$AF$2,0),FALSE)),VLOOKUP($B440,'Allokerad kvv'!$B$2:$AV$468,MATCH(K$2,'Allokerad kvv'!$B$2:$AV$2,0),FALSE),VLOOKUP($B440,'Justerad allokering'!$B$2:$AG$462,MATCH(K$2,'Justerad allokering'!$B$2:$AF$2,0),FALSE))</f>
        <v>0</v>
      </c>
      <c r="L440" s="28">
        <f>IF(ISERROR(1/VLOOKUP($B440,'Justerad allokering'!$B$2:$AG$462,MATCH(L$2,'Justerad allokering'!$B$2:$AF$2,0),FALSE)),VLOOKUP($B440,'Allokerad kvv'!$B$2:$AV$468,MATCH(L$2,'Allokerad kvv'!$B$2:$AV$2,0),FALSE),VLOOKUP($B440,'Justerad allokering'!$B$2:$AG$462,MATCH(L$2,'Justerad allokering'!$B$2:$AF$2,0),FALSE))</f>
        <v>0</v>
      </c>
      <c r="M440" s="28">
        <f>IF(ISERROR(1/VLOOKUP($B440,'Justerad allokering'!$B$2:$AG$462,MATCH(M$2,'Justerad allokering'!$B$2:$AF$2,0),FALSE)),VLOOKUP($B440,'Allokerad kvv'!$B$2:$AV$468,MATCH(M$2,'Allokerad kvv'!$B$2:$AV$2,0),FALSE),VLOOKUP($B440,'Justerad allokering'!$B$2:$AG$462,MATCH(M$2,'Justerad allokering'!$B$2:$AF$2,0),FALSE))</f>
        <v>0</v>
      </c>
      <c r="N440" s="28">
        <f>IF(ISERROR(1/VLOOKUP($B440,'Justerad allokering'!$B$2:$AG$462,MATCH(N$2,'Justerad allokering'!$B$2:$AF$2,0),FALSE)),VLOOKUP($B440,'Allokerad kvv'!$B$2:$AV$468,MATCH(N$2,'Allokerad kvv'!$B$2:$AV$2,0),FALSE),VLOOKUP($B440,'Justerad allokering'!$B$2:$AG$462,MATCH(N$2,'Justerad allokering'!$B$2:$AF$2,0),FALSE))</f>
        <v>0</v>
      </c>
      <c r="O440" s="28">
        <f>IF(ISERROR(1/VLOOKUP($B440,'Justerad allokering'!$B$2:$AG$462,MATCH(O$2,'Justerad allokering'!$B$2:$AF$2,0),FALSE)),VLOOKUP($B440,'Allokerad kvv'!$B$2:$AV$468,MATCH(O$2,'Allokerad kvv'!$B$2:$AV$2,0),FALSE),VLOOKUP($B440,'Justerad allokering'!$B$2:$AG$462,MATCH(O$2,'Justerad allokering'!$B$2:$AF$2,0),FALSE))</f>
        <v>0</v>
      </c>
      <c r="P440" s="28">
        <f>IF(ISERROR(1/VLOOKUP($B440,'Justerad allokering'!$B$2:$AG$462,MATCH(P$2,'Justerad allokering'!$B$2:$AF$2,0),FALSE)),VLOOKUP($B440,'Allokerad kvv'!$B$2:$AV$468,MATCH(P$2,'Allokerad kvv'!$B$2:$AV$2,0),FALSE),VLOOKUP($B440,'Justerad allokering'!$B$2:$AG$462,MATCH(P$2,'Justerad allokering'!$B$2:$AF$2,0),FALSE))</f>
        <v>0</v>
      </c>
      <c r="Q440" s="28">
        <f>IF(ISERROR(1/VLOOKUP($B440,'Justerad allokering'!$B$2:$AG$462,MATCH(Q$2,'Justerad allokering'!$B$2:$AF$2,0),FALSE)),VLOOKUP($B440,'Allokerad kvv'!$B$2:$AV$468,MATCH(Q$2,'Allokerad kvv'!$B$2:$AV$2,0),FALSE),VLOOKUP($B440,'Justerad allokering'!$B$2:$AG$462,MATCH(Q$2,'Justerad allokering'!$B$2:$AF$2,0),FALSE))</f>
        <v>0</v>
      </c>
      <c r="R440" s="28">
        <f>IF(ISERROR(1/VLOOKUP($B440,'Justerad allokering'!$B$2:$AG$462,MATCH(R$2,'Justerad allokering'!$B$2:$AF$2,0),FALSE)),VLOOKUP($B440,'Allokerad kvv'!$B$2:$AV$468,MATCH(R$2,'Allokerad kvv'!$B$2:$AV$2,0),FALSE),VLOOKUP($B440,'Justerad allokering'!$B$2:$AG$462,MATCH(R$2,'Justerad allokering'!$B$2:$AF$2,0),FALSE))</f>
        <v>0</v>
      </c>
      <c r="S440" s="28">
        <f>IF(ISERROR(1/VLOOKUP($B440,'Justerad allokering'!$B$2:$AG$462,MATCH(S$2,'Justerad allokering'!$B$2:$AF$2,0),FALSE)),VLOOKUP($B440,'Allokerad kvv'!$B$2:$AV$468,MATCH(S$2,'Allokerad kvv'!$B$2:$AV$2,0),FALSE),VLOOKUP($B440,'Justerad allokering'!$B$2:$AG$462,MATCH(S$2,'Justerad allokering'!$B$2:$AF$2,0),FALSE))</f>
        <v>0</v>
      </c>
      <c r="T440" s="28">
        <f>IF(ISERROR(1/VLOOKUP($B440,'Justerad allokering'!$B$2:$AG$462,MATCH(T$2,'Justerad allokering'!$B$2:$AF$2,0),FALSE)),VLOOKUP($B440,'Allokerad kvv'!$B$2:$AV$468,MATCH(T$2,'Allokerad kvv'!$B$2:$AV$2,0),FALSE),VLOOKUP($B440,'Justerad allokering'!$B$2:$AG$462,MATCH(T$2,'Justerad allokering'!$B$2:$AF$2,0),FALSE))</f>
        <v>0</v>
      </c>
      <c r="U440" s="28">
        <f>IF(ISERROR(1/VLOOKUP($B440,'Justerad allokering'!$B$2:$AG$462,MATCH(U$2,'Justerad allokering'!$B$2:$AF$2,0),FALSE)),VLOOKUP($B440,'Allokerad kvv'!$B$2:$AV$468,MATCH(U$2,'Allokerad kvv'!$B$2:$AV$2,0),FALSE),VLOOKUP($B440,'Justerad allokering'!$B$2:$AG$462,MATCH(U$2,'Justerad allokering'!$B$2:$AF$2,0),FALSE))</f>
        <v>0</v>
      </c>
      <c r="V440" s="28">
        <f>IF(ISERROR(1/VLOOKUP($B440,'Justerad allokering'!$B$2:$AG$462,MATCH(V$2,'Justerad allokering'!$B$2:$AF$2,0),FALSE)),VLOOKUP($B440,'Allokerad kvv'!$B$2:$AV$468,MATCH(V$2,'Allokerad kvv'!$B$2:$AV$2,0),FALSE),VLOOKUP($B440,'Justerad allokering'!$B$2:$AG$462,MATCH(V$2,'Justerad allokering'!$B$2:$AF$2,0),FALSE))</f>
        <v>0</v>
      </c>
      <c r="W440" s="28">
        <f>IF(ISERROR(1/VLOOKUP($B440,'Justerad allokering'!$B$2:$AG$462,MATCH(W$2,'Justerad allokering'!$B$2:$AF$2,0),FALSE)),VLOOKUP($B440,'Allokerad kvv'!$B$2:$AV$468,MATCH(W$2,'Allokerad kvv'!$B$2:$AV$2,0),FALSE),VLOOKUP($B440,'Justerad allokering'!$B$2:$AG$462,MATCH(W$2,'Justerad allokering'!$B$2:$AF$2,0),FALSE))</f>
        <v>0</v>
      </c>
      <c r="X440" s="28">
        <f>IF(ISERROR(1/VLOOKUP($B440,'Justerad allokering'!$B$2:$AG$462,MATCH(X$2,'Justerad allokering'!$B$2:$AF$2,0),FALSE)),VLOOKUP($B440,'Allokerad kvv'!$B$2:$AV$468,MATCH(X$2,'Allokerad kvv'!$B$2:$AV$2,0),FALSE),VLOOKUP($B440,'Justerad allokering'!$B$2:$AG$462,MATCH(X$2,'Justerad allokering'!$B$2:$AF$2,0),FALSE))</f>
        <v>0</v>
      </c>
      <c r="Y440" s="28">
        <f>IF(ISERROR(1/VLOOKUP($B440,'Justerad allokering'!$B$2:$AG$462,MATCH(Y$2,'Justerad allokering'!$B$2:$AF$2,0),FALSE)),VLOOKUP($B440,'Allokerad kvv'!$B$2:$AV$468,MATCH(Y$2,'Allokerad kvv'!$B$2:$AV$2,0),FALSE),VLOOKUP($B440,'Justerad allokering'!$B$2:$AG$462,MATCH(Y$2,'Justerad allokering'!$B$2:$AF$2,0),FALSE))</f>
        <v>0</v>
      </c>
      <c r="Z440" s="28">
        <f>IF(ISERROR(1/VLOOKUP($B440,'Justerad allokering'!$B$2:$AG$462,MATCH(Z$2,'Justerad allokering'!$B$2:$AF$2,0),FALSE)),VLOOKUP($B440,'Allokerad kvv'!$B$2:$AV$468,MATCH(Z$2,'Allokerad kvv'!$B$2:$AV$2,0),FALSE),VLOOKUP($B440,'Justerad allokering'!$B$2:$AG$462,MATCH(Z$2,'Justerad allokering'!$B$2:$AF$2,0),FALSE))</f>
        <v>0</v>
      </c>
      <c r="AA440" s="28"/>
      <c r="AB440" s="28"/>
      <c r="AE440">
        <f t="shared" si="18"/>
        <v>0</v>
      </c>
      <c r="AG440">
        <f t="shared" si="19"/>
        <v>0</v>
      </c>
      <c r="AH440">
        <f t="shared" si="20"/>
        <v>0</v>
      </c>
      <c r="AI440" s="55" t="str">
        <f>IF(AH440=0,"",AH440/VLOOKUP(B440,Kraftvärmeprod!$B$1:$BC$480,MATCH("Summa tillförd energi exklusive rökgaskondensering",Kraftvärmeprod!$B$1:$BC$1,0),FALSE))</f>
        <v/>
      </c>
    </row>
    <row r="441" spans="1:35" x14ac:dyDescent="0.25">
      <c r="A441" s="28" t="s">
        <v>583</v>
      </c>
      <c r="B441" s="28" t="s">
        <v>585</v>
      </c>
      <c r="C441" s="28">
        <f>IF(ISERROR(1/VLOOKUP($B441,'Justerad allokering'!$B$2:$AG$462,MATCH(C$2,'Justerad allokering'!$B$2:$AF$2,0),FALSE)),VLOOKUP($B441,'Allokerad kvv'!$B$2:$AV$468,MATCH(C$2,'Allokerad kvv'!$B$2:$AV$2,0),FALSE),VLOOKUP($B441,'Justerad allokering'!$B$2:$AG$462,MATCH(C$2,'Justerad allokering'!$B$2:$AF$2,0),FALSE))</f>
        <v>0</v>
      </c>
      <c r="D441" s="28">
        <f>IF(ISERROR(1/VLOOKUP($B441,'Justerad allokering'!$B$2:$AG$462,MATCH(D$2,'Justerad allokering'!$B$2:$AF$2,0),FALSE)),VLOOKUP($B441,'Allokerad kvv'!$B$2:$AV$468,MATCH(D$2,'Allokerad kvv'!$B$2:$AV$2,0),FALSE),VLOOKUP($B441,'Justerad allokering'!$B$2:$AG$462,MATCH(D$2,'Justerad allokering'!$B$2:$AF$2,0),FALSE))</f>
        <v>0</v>
      </c>
      <c r="E441" s="28">
        <f>IF(ISERROR(1/VLOOKUP($B441,'Justerad allokering'!$B$2:$AG$462,MATCH(E$2,'Justerad allokering'!$B$2:$AF$2,0),FALSE)),VLOOKUP($B441,'Allokerad kvv'!$B$2:$AV$468,MATCH(E$2,'Allokerad kvv'!$B$2:$AV$2,0),FALSE),VLOOKUP($B441,'Justerad allokering'!$B$2:$AG$462,MATCH(E$2,'Justerad allokering'!$B$2:$AF$2,0),FALSE))</f>
        <v>0</v>
      </c>
      <c r="F441" s="28">
        <f>IF(ISERROR(1/VLOOKUP($B441,'Justerad allokering'!$B$2:$AG$462,MATCH(F$2,'Justerad allokering'!$B$2:$AF$2,0),FALSE)),VLOOKUP($B441,'Allokerad kvv'!$B$2:$AV$468,MATCH(F$2,'Allokerad kvv'!$B$2:$AV$2,0),FALSE),VLOOKUP($B441,'Justerad allokering'!$B$2:$AG$462,MATCH(F$2,'Justerad allokering'!$B$2:$AF$2,0),FALSE))</f>
        <v>0</v>
      </c>
      <c r="G441" s="28">
        <f>IF(ISERROR(1/VLOOKUP($B441,'Justerad allokering'!$B$2:$AG$462,MATCH(G$2,'Justerad allokering'!$B$2:$AF$2,0),FALSE)),VLOOKUP($B441,'Allokerad kvv'!$B$2:$AV$468,MATCH(G$2,'Allokerad kvv'!$B$2:$AV$2,0),FALSE),VLOOKUP($B441,'Justerad allokering'!$B$2:$AG$462,MATCH(G$2,'Justerad allokering'!$B$2:$AF$2,0),FALSE))</f>
        <v>0</v>
      </c>
      <c r="H441" s="28">
        <f>IF(ISERROR(1/VLOOKUP($B441,'Justerad allokering'!$B$2:$AG$462,MATCH(H$2,'Justerad allokering'!$B$2:$AF$2,0),FALSE)),VLOOKUP($B441,'Allokerad kvv'!$B$2:$AV$468,MATCH(H$2,'Allokerad kvv'!$B$2:$AV$2,0),FALSE),VLOOKUP($B441,'Justerad allokering'!$B$2:$AG$462,MATCH(H$2,'Justerad allokering'!$B$2:$AF$2,0),FALSE))</f>
        <v>0</v>
      </c>
      <c r="I441" s="28">
        <f>IF(ISERROR(1/VLOOKUP($B441,'Justerad allokering'!$B$2:$AG$462,MATCH(I$2,'Justerad allokering'!$B$2:$AF$2,0),FALSE)),VLOOKUP($B441,'Allokerad kvv'!$B$2:$AV$468,MATCH(I$2,'Allokerad kvv'!$B$2:$AV$2,0),FALSE),VLOOKUP($B441,'Justerad allokering'!$B$2:$AG$462,MATCH(I$2,'Justerad allokering'!$B$2:$AF$2,0),FALSE))</f>
        <v>0</v>
      </c>
      <c r="J441" s="28">
        <f>IF(ISERROR(1/VLOOKUP($B441,'Justerad allokering'!$B$2:$AG$462,MATCH(J$2,'Justerad allokering'!$B$2:$AF$2,0),FALSE)),VLOOKUP($B441,'Allokerad kvv'!$B$2:$AV$468,MATCH(J$2,'Allokerad kvv'!$B$2:$AV$2,0),FALSE),VLOOKUP($B441,'Justerad allokering'!$B$2:$AG$462,MATCH(J$2,'Justerad allokering'!$B$2:$AF$2,0),FALSE))</f>
        <v>0</v>
      </c>
      <c r="K441" s="28">
        <f>IF(ISERROR(1/VLOOKUP($B441,'Justerad allokering'!$B$2:$AG$462,MATCH(K$2,'Justerad allokering'!$B$2:$AF$2,0),FALSE)),VLOOKUP($B441,'Allokerad kvv'!$B$2:$AV$468,MATCH(K$2,'Allokerad kvv'!$B$2:$AV$2,0),FALSE),VLOOKUP($B441,'Justerad allokering'!$B$2:$AG$462,MATCH(K$2,'Justerad allokering'!$B$2:$AF$2,0),FALSE))</f>
        <v>0</v>
      </c>
      <c r="L441" s="28">
        <f>IF(ISERROR(1/VLOOKUP($B441,'Justerad allokering'!$B$2:$AG$462,MATCH(L$2,'Justerad allokering'!$B$2:$AF$2,0),FALSE)),VLOOKUP($B441,'Allokerad kvv'!$B$2:$AV$468,MATCH(L$2,'Allokerad kvv'!$B$2:$AV$2,0),FALSE),VLOOKUP($B441,'Justerad allokering'!$B$2:$AG$462,MATCH(L$2,'Justerad allokering'!$B$2:$AF$2,0),FALSE))</f>
        <v>0</v>
      </c>
      <c r="M441" s="28">
        <f>IF(ISERROR(1/VLOOKUP($B441,'Justerad allokering'!$B$2:$AG$462,MATCH(M$2,'Justerad allokering'!$B$2:$AF$2,0),FALSE)),VLOOKUP($B441,'Allokerad kvv'!$B$2:$AV$468,MATCH(M$2,'Allokerad kvv'!$B$2:$AV$2,0),FALSE),VLOOKUP($B441,'Justerad allokering'!$B$2:$AG$462,MATCH(M$2,'Justerad allokering'!$B$2:$AF$2,0),FALSE))</f>
        <v>0</v>
      </c>
      <c r="N441" s="28">
        <f>IF(ISERROR(1/VLOOKUP($B441,'Justerad allokering'!$B$2:$AG$462,MATCH(N$2,'Justerad allokering'!$B$2:$AF$2,0),FALSE)),VLOOKUP($B441,'Allokerad kvv'!$B$2:$AV$468,MATCH(N$2,'Allokerad kvv'!$B$2:$AV$2,0),FALSE),VLOOKUP($B441,'Justerad allokering'!$B$2:$AG$462,MATCH(N$2,'Justerad allokering'!$B$2:$AF$2,0),FALSE))</f>
        <v>0</v>
      </c>
      <c r="O441" s="28">
        <f>IF(ISERROR(1/VLOOKUP($B441,'Justerad allokering'!$B$2:$AG$462,MATCH(O$2,'Justerad allokering'!$B$2:$AF$2,0),FALSE)),VLOOKUP($B441,'Allokerad kvv'!$B$2:$AV$468,MATCH(O$2,'Allokerad kvv'!$B$2:$AV$2,0),FALSE),VLOOKUP($B441,'Justerad allokering'!$B$2:$AG$462,MATCH(O$2,'Justerad allokering'!$B$2:$AF$2,0),FALSE))</f>
        <v>0</v>
      </c>
      <c r="P441" s="28">
        <f>IF(ISERROR(1/VLOOKUP($B441,'Justerad allokering'!$B$2:$AG$462,MATCH(P$2,'Justerad allokering'!$B$2:$AF$2,0),FALSE)),VLOOKUP($B441,'Allokerad kvv'!$B$2:$AV$468,MATCH(P$2,'Allokerad kvv'!$B$2:$AV$2,0),FALSE),VLOOKUP($B441,'Justerad allokering'!$B$2:$AG$462,MATCH(P$2,'Justerad allokering'!$B$2:$AF$2,0),FALSE))</f>
        <v>0</v>
      </c>
      <c r="Q441" s="28">
        <f>IF(ISERROR(1/VLOOKUP($B441,'Justerad allokering'!$B$2:$AG$462,MATCH(Q$2,'Justerad allokering'!$B$2:$AF$2,0),FALSE)),VLOOKUP($B441,'Allokerad kvv'!$B$2:$AV$468,MATCH(Q$2,'Allokerad kvv'!$B$2:$AV$2,0),FALSE),VLOOKUP($B441,'Justerad allokering'!$B$2:$AG$462,MATCH(Q$2,'Justerad allokering'!$B$2:$AF$2,0),FALSE))</f>
        <v>0</v>
      </c>
      <c r="R441" s="28">
        <f>IF(ISERROR(1/VLOOKUP($B441,'Justerad allokering'!$B$2:$AG$462,MATCH(R$2,'Justerad allokering'!$B$2:$AF$2,0),FALSE)),VLOOKUP($B441,'Allokerad kvv'!$B$2:$AV$468,MATCH(R$2,'Allokerad kvv'!$B$2:$AV$2,0),FALSE),VLOOKUP($B441,'Justerad allokering'!$B$2:$AG$462,MATCH(R$2,'Justerad allokering'!$B$2:$AF$2,0),FALSE))</f>
        <v>0</v>
      </c>
      <c r="S441" s="28">
        <f>IF(ISERROR(1/VLOOKUP($B441,'Justerad allokering'!$B$2:$AG$462,MATCH(S$2,'Justerad allokering'!$B$2:$AF$2,0),FALSE)),VLOOKUP($B441,'Allokerad kvv'!$B$2:$AV$468,MATCH(S$2,'Allokerad kvv'!$B$2:$AV$2,0),FALSE),VLOOKUP($B441,'Justerad allokering'!$B$2:$AG$462,MATCH(S$2,'Justerad allokering'!$B$2:$AF$2,0),FALSE))</f>
        <v>0</v>
      </c>
      <c r="T441" s="28">
        <f>IF(ISERROR(1/VLOOKUP($B441,'Justerad allokering'!$B$2:$AG$462,MATCH(T$2,'Justerad allokering'!$B$2:$AF$2,0),FALSE)),VLOOKUP($B441,'Allokerad kvv'!$B$2:$AV$468,MATCH(T$2,'Allokerad kvv'!$B$2:$AV$2,0),FALSE),VLOOKUP($B441,'Justerad allokering'!$B$2:$AG$462,MATCH(T$2,'Justerad allokering'!$B$2:$AF$2,0),FALSE))</f>
        <v>0</v>
      </c>
      <c r="U441" s="28">
        <f>IF(ISERROR(1/VLOOKUP($B441,'Justerad allokering'!$B$2:$AG$462,MATCH(U$2,'Justerad allokering'!$B$2:$AF$2,0),FALSE)),VLOOKUP($B441,'Allokerad kvv'!$B$2:$AV$468,MATCH(U$2,'Allokerad kvv'!$B$2:$AV$2,0),FALSE),VLOOKUP($B441,'Justerad allokering'!$B$2:$AG$462,MATCH(U$2,'Justerad allokering'!$B$2:$AF$2,0),FALSE))</f>
        <v>0</v>
      </c>
      <c r="V441" s="28">
        <f>IF(ISERROR(1/VLOOKUP($B441,'Justerad allokering'!$B$2:$AG$462,MATCH(V$2,'Justerad allokering'!$B$2:$AF$2,0),FALSE)),VLOOKUP($B441,'Allokerad kvv'!$B$2:$AV$468,MATCH(V$2,'Allokerad kvv'!$B$2:$AV$2,0),FALSE),VLOOKUP($B441,'Justerad allokering'!$B$2:$AG$462,MATCH(V$2,'Justerad allokering'!$B$2:$AF$2,0),FALSE))</f>
        <v>0</v>
      </c>
      <c r="W441" s="28">
        <f>IF(ISERROR(1/VLOOKUP($B441,'Justerad allokering'!$B$2:$AG$462,MATCH(W$2,'Justerad allokering'!$B$2:$AF$2,0),FALSE)),VLOOKUP($B441,'Allokerad kvv'!$B$2:$AV$468,MATCH(W$2,'Allokerad kvv'!$B$2:$AV$2,0),FALSE),VLOOKUP($B441,'Justerad allokering'!$B$2:$AG$462,MATCH(W$2,'Justerad allokering'!$B$2:$AF$2,0),FALSE))</f>
        <v>0</v>
      </c>
      <c r="X441" s="28">
        <f>IF(ISERROR(1/VLOOKUP($B441,'Justerad allokering'!$B$2:$AG$462,MATCH(X$2,'Justerad allokering'!$B$2:$AF$2,0),FALSE)),VLOOKUP($B441,'Allokerad kvv'!$B$2:$AV$468,MATCH(X$2,'Allokerad kvv'!$B$2:$AV$2,0),FALSE),VLOOKUP($B441,'Justerad allokering'!$B$2:$AG$462,MATCH(X$2,'Justerad allokering'!$B$2:$AF$2,0),FALSE))</f>
        <v>0</v>
      </c>
      <c r="Y441" s="28">
        <f>IF(ISERROR(1/VLOOKUP($B441,'Justerad allokering'!$B$2:$AG$462,MATCH(Y$2,'Justerad allokering'!$B$2:$AF$2,0),FALSE)),VLOOKUP($B441,'Allokerad kvv'!$B$2:$AV$468,MATCH(Y$2,'Allokerad kvv'!$B$2:$AV$2,0),FALSE),VLOOKUP($B441,'Justerad allokering'!$B$2:$AG$462,MATCH(Y$2,'Justerad allokering'!$B$2:$AF$2,0),FALSE))</f>
        <v>0</v>
      </c>
      <c r="Z441" s="28">
        <f>IF(ISERROR(1/VLOOKUP($B441,'Justerad allokering'!$B$2:$AG$462,MATCH(Z$2,'Justerad allokering'!$B$2:$AF$2,0),FALSE)),VLOOKUP($B441,'Allokerad kvv'!$B$2:$AV$468,MATCH(Z$2,'Allokerad kvv'!$B$2:$AV$2,0),FALSE),VLOOKUP($B441,'Justerad allokering'!$B$2:$AG$462,MATCH(Z$2,'Justerad allokering'!$B$2:$AF$2,0),FALSE))</f>
        <v>0</v>
      </c>
      <c r="AA441" s="28"/>
      <c r="AB441" s="28"/>
      <c r="AE441">
        <f t="shared" si="18"/>
        <v>0</v>
      </c>
      <c r="AG441">
        <f t="shared" si="19"/>
        <v>0</v>
      </c>
      <c r="AH441">
        <f t="shared" si="20"/>
        <v>0</v>
      </c>
      <c r="AI441" s="55" t="str">
        <f>IF(AH441=0,"",AH441/VLOOKUP(B441,Kraftvärmeprod!$B$1:$BC$480,MATCH("Summa tillförd energi exklusive rökgaskondensering",Kraftvärmeprod!$B$1:$BC$1,0),FALSE))</f>
        <v/>
      </c>
    </row>
    <row r="442" spans="1:35" x14ac:dyDescent="0.25">
      <c r="A442" s="28" t="s">
        <v>583</v>
      </c>
      <c r="B442" s="28" t="s">
        <v>586</v>
      </c>
      <c r="C442" s="28">
        <f>IF(ISERROR(1/VLOOKUP($B442,'Justerad allokering'!$B$2:$AG$462,MATCH(C$2,'Justerad allokering'!$B$2:$AF$2,0),FALSE)),VLOOKUP($B442,'Allokerad kvv'!$B$2:$AV$468,MATCH(C$2,'Allokerad kvv'!$B$2:$AV$2,0),FALSE),VLOOKUP($B442,'Justerad allokering'!$B$2:$AG$462,MATCH(C$2,'Justerad allokering'!$B$2:$AF$2,0),FALSE))</f>
        <v>0</v>
      </c>
      <c r="D442" s="28">
        <f>IF(ISERROR(1/VLOOKUP($B442,'Justerad allokering'!$B$2:$AG$462,MATCH(D$2,'Justerad allokering'!$B$2:$AF$2,0),FALSE)),VLOOKUP($B442,'Allokerad kvv'!$B$2:$AV$468,MATCH(D$2,'Allokerad kvv'!$B$2:$AV$2,0),FALSE),VLOOKUP($B442,'Justerad allokering'!$B$2:$AG$462,MATCH(D$2,'Justerad allokering'!$B$2:$AF$2,0),FALSE))</f>
        <v>0</v>
      </c>
      <c r="E442" s="28">
        <f>IF(ISERROR(1/VLOOKUP($B442,'Justerad allokering'!$B$2:$AG$462,MATCH(E$2,'Justerad allokering'!$B$2:$AF$2,0),FALSE)),VLOOKUP($B442,'Allokerad kvv'!$B$2:$AV$468,MATCH(E$2,'Allokerad kvv'!$B$2:$AV$2,0),FALSE),VLOOKUP($B442,'Justerad allokering'!$B$2:$AG$462,MATCH(E$2,'Justerad allokering'!$B$2:$AF$2,0),FALSE))</f>
        <v>0</v>
      </c>
      <c r="F442" s="28">
        <f>IF(ISERROR(1/VLOOKUP($B442,'Justerad allokering'!$B$2:$AG$462,MATCH(F$2,'Justerad allokering'!$B$2:$AF$2,0),FALSE)),VLOOKUP($B442,'Allokerad kvv'!$B$2:$AV$468,MATCH(F$2,'Allokerad kvv'!$B$2:$AV$2,0),FALSE),VLOOKUP($B442,'Justerad allokering'!$B$2:$AG$462,MATCH(F$2,'Justerad allokering'!$B$2:$AF$2,0),FALSE))</f>
        <v>0</v>
      </c>
      <c r="G442" s="28">
        <f>IF(ISERROR(1/VLOOKUP($B442,'Justerad allokering'!$B$2:$AG$462,MATCH(G$2,'Justerad allokering'!$B$2:$AF$2,0),FALSE)),VLOOKUP($B442,'Allokerad kvv'!$B$2:$AV$468,MATCH(G$2,'Allokerad kvv'!$B$2:$AV$2,0),FALSE),VLOOKUP($B442,'Justerad allokering'!$B$2:$AG$462,MATCH(G$2,'Justerad allokering'!$B$2:$AF$2,0),FALSE))</f>
        <v>0</v>
      </c>
      <c r="H442" s="28">
        <f>IF(ISERROR(1/VLOOKUP($B442,'Justerad allokering'!$B$2:$AG$462,MATCH(H$2,'Justerad allokering'!$B$2:$AF$2,0),FALSE)),VLOOKUP($B442,'Allokerad kvv'!$B$2:$AV$468,MATCH(H$2,'Allokerad kvv'!$B$2:$AV$2,0),FALSE),VLOOKUP($B442,'Justerad allokering'!$B$2:$AG$462,MATCH(H$2,'Justerad allokering'!$B$2:$AF$2,0),FALSE))</f>
        <v>0</v>
      </c>
      <c r="I442" s="28">
        <f>IF(ISERROR(1/VLOOKUP($B442,'Justerad allokering'!$B$2:$AG$462,MATCH(I$2,'Justerad allokering'!$B$2:$AF$2,0),FALSE)),VLOOKUP($B442,'Allokerad kvv'!$B$2:$AV$468,MATCH(I$2,'Allokerad kvv'!$B$2:$AV$2,0),FALSE),VLOOKUP($B442,'Justerad allokering'!$B$2:$AG$462,MATCH(I$2,'Justerad allokering'!$B$2:$AF$2,0),FALSE))</f>
        <v>0</v>
      </c>
      <c r="J442" s="28">
        <f>IF(ISERROR(1/VLOOKUP($B442,'Justerad allokering'!$B$2:$AG$462,MATCH(J$2,'Justerad allokering'!$B$2:$AF$2,0),FALSE)),VLOOKUP($B442,'Allokerad kvv'!$B$2:$AV$468,MATCH(J$2,'Allokerad kvv'!$B$2:$AV$2,0),FALSE),VLOOKUP($B442,'Justerad allokering'!$B$2:$AG$462,MATCH(J$2,'Justerad allokering'!$B$2:$AF$2,0),FALSE))</f>
        <v>0</v>
      </c>
      <c r="K442" s="28">
        <f>IF(ISERROR(1/VLOOKUP($B442,'Justerad allokering'!$B$2:$AG$462,MATCH(K$2,'Justerad allokering'!$B$2:$AF$2,0),FALSE)),VLOOKUP($B442,'Allokerad kvv'!$B$2:$AV$468,MATCH(K$2,'Allokerad kvv'!$B$2:$AV$2,0),FALSE),VLOOKUP($B442,'Justerad allokering'!$B$2:$AG$462,MATCH(K$2,'Justerad allokering'!$B$2:$AF$2,0),FALSE))</f>
        <v>0</v>
      </c>
      <c r="L442" s="28">
        <f>IF(ISERROR(1/VLOOKUP($B442,'Justerad allokering'!$B$2:$AG$462,MATCH(L$2,'Justerad allokering'!$B$2:$AF$2,0),FALSE)),VLOOKUP($B442,'Allokerad kvv'!$B$2:$AV$468,MATCH(L$2,'Allokerad kvv'!$B$2:$AV$2,0),FALSE),VLOOKUP($B442,'Justerad allokering'!$B$2:$AG$462,MATCH(L$2,'Justerad allokering'!$B$2:$AF$2,0),FALSE))</f>
        <v>0</v>
      </c>
      <c r="M442" s="28">
        <f>IF(ISERROR(1/VLOOKUP($B442,'Justerad allokering'!$B$2:$AG$462,MATCH(M$2,'Justerad allokering'!$B$2:$AF$2,0),FALSE)),VLOOKUP($B442,'Allokerad kvv'!$B$2:$AV$468,MATCH(M$2,'Allokerad kvv'!$B$2:$AV$2,0),FALSE),VLOOKUP($B442,'Justerad allokering'!$B$2:$AG$462,MATCH(M$2,'Justerad allokering'!$B$2:$AF$2,0),FALSE))</f>
        <v>0</v>
      </c>
      <c r="N442" s="28">
        <f>IF(ISERROR(1/VLOOKUP($B442,'Justerad allokering'!$B$2:$AG$462,MATCH(N$2,'Justerad allokering'!$B$2:$AF$2,0),FALSE)),VLOOKUP($B442,'Allokerad kvv'!$B$2:$AV$468,MATCH(N$2,'Allokerad kvv'!$B$2:$AV$2,0),FALSE),VLOOKUP($B442,'Justerad allokering'!$B$2:$AG$462,MATCH(N$2,'Justerad allokering'!$B$2:$AF$2,0),FALSE))</f>
        <v>0</v>
      </c>
      <c r="O442" s="28">
        <f>IF(ISERROR(1/VLOOKUP($B442,'Justerad allokering'!$B$2:$AG$462,MATCH(O$2,'Justerad allokering'!$B$2:$AF$2,0),FALSE)),VLOOKUP($B442,'Allokerad kvv'!$B$2:$AV$468,MATCH(O$2,'Allokerad kvv'!$B$2:$AV$2,0),FALSE),VLOOKUP($B442,'Justerad allokering'!$B$2:$AG$462,MATCH(O$2,'Justerad allokering'!$B$2:$AF$2,0),FALSE))</f>
        <v>0</v>
      </c>
      <c r="P442" s="28">
        <f>IF(ISERROR(1/VLOOKUP($B442,'Justerad allokering'!$B$2:$AG$462,MATCH(P$2,'Justerad allokering'!$B$2:$AF$2,0),FALSE)),VLOOKUP($B442,'Allokerad kvv'!$B$2:$AV$468,MATCH(P$2,'Allokerad kvv'!$B$2:$AV$2,0),FALSE),VLOOKUP($B442,'Justerad allokering'!$B$2:$AG$462,MATCH(P$2,'Justerad allokering'!$B$2:$AF$2,0),FALSE))</f>
        <v>0</v>
      </c>
      <c r="Q442" s="28">
        <f>IF(ISERROR(1/VLOOKUP($B442,'Justerad allokering'!$B$2:$AG$462,MATCH(Q$2,'Justerad allokering'!$B$2:$AF$2,0),FALSE)),VLOOKUP($B442,'Allokerad kvv'!$B$2:$AV$468,MATCH(Q$2,'Allokerad kvv'!$B$2:$AV$2,0),FALSE),VLOOKUP($B442,'Justerad allokering'!$B$2:$AG$462,MATCH(Q$2,'Justerad allokering'!$B$2:$AF$2,0),FALSE))</f>
        <v>0</v>
      </c>
      <c r="R442" s="28">
        <f>IF(ISERROR(1/VLOOKUP($B442,'Justerad allokering'!$B$2:$AG$462,MATCH(R$2,'Justerad allokering'!$B$2:$AF$2,0),FALSE)),VLOOKUP($B442,'Allokerad kvv'!$B$2:$AV$468,MATCH(R$2,'Allokerad kvv'!$B$2:$AV$2,0),FALSE),VLOOKUP($B442,'Justerad allokering'!$B$2:$AG$462,MATCH(R$2,'Justerad allokering'!$B$2:$AF$2,0),FALSE))</f>
        <v>0</v>
      </c>
      <c r="S442" s="28">
        <f>IF(ISERROR(1/VLOOKUP($B442,'Justerad allokering'!$B$2:$AG$462,MATCH(S$2,'Justerad allokering'!$B$2:$AF$2,0),FALSE)),VLOOKUP($B442,'Allokerad kvv'!$B$2:$AV$468,MATCH(S$2,'Allokerad kvv'!$B$2:$AV$2,0),FALSE),VLOOKUP($B442,'Justerad allokering'!$B$2:$AG$462,MATCH(S$2,'Justerad allokering'!$B$2:$AF$2,0),FALSE))</f>
        <v>0</v>
      </c>
      <c r="T442" s="28">
        <f>IF(ISERROR(1/VLOOKUP($B442,'Justerad allokering'!$B$2:$AG$462,MATCH(T$2,'Justerad allokering'!$B$2:$AF$2,0),FALSE)),VLOOKUP($B442,'Allokerad kvv'!$B$2:$AV$468,MATCH(T$2,'Allokerad kvv'!$B$2:$AV$2,0),FALSE),VLOOKUP($B442,'Justerad allokering'!$B$2:$AG$462,MATCH(T$2,'Justerad allokering'!$B$2:$AF$2,0),FALSE))</f>
        <v>0</v>
      </c>
      <c r="U442" s="28">
        <f>IF(ISERROR(1/VLOOKUP($B442,'Justerad allokering'!$B$2:$AG$462,MATCH(U$2,'Justerad allokering'!$B$2:$AF$2,0),FALSE)),VLOOKUP($B442,'Allokerad kvv'!$B$2:$AV$468,MATCH(U$2,'Allokerad kvv'!$B$2:$AV$2,0),FALSE),VLOOKUP($B442,'Justerad allokering'!$B$2:$AG$462,MATCH(U$2,'Justerad allokering'!$B$2:$AF$2,0),FALSE))</f>
        <v>0</v>
      </c>
      <c r="V442" s="28">
        <f>IF(ISERROR(1/VLOOKUP($B442,'Justerad allokering'!$B$2:$AG$462,MATCH(V$2,'Justerad allokering'!$B$2:$AF$2,0),FALSE)),VLOOKUP($B442,'Allokerad kvv'!$B$2:$AV$468,MATCH(V$2,'Allokerad kvv'!$B$2:$AV$2,0),FALSE),VLOOKUP($B442,'Justerad allokering'!$B$2:$AG$462,MATCH(V$2,'Justerad allokering'!$B$2:$AF$2,0),FALSE))</f>
        <v>0</v>
      </c>
      <c r="W442" s="28">
        <f>IF(ISERROR(1/VLOOKUP($B442,'Justerad allokering'!$B$2:$AG$462,MATCH(W$2,'Justerad allokering'!$B$2:$AF$2,0),FALSE)),VLOOKUP($B442,'Allokerad kvv'!$B$2:$AV$468,MATCH(W$2,'Allokerad kvv'!$B$2:$AV$2,0),FALSE),VLOOKUP($B442,'Justerad allokering'!$B$2:$AG$462,MATCH(W$2,'Justerad allokering'!$B$2:$AF$2,0),FALSE))</f>
        <v>0</v>
      </c>
      <c r="X442" s="28">
        <f>IF(ISERROR(1/VLOOKUP($B442,'Justerad allokering'!$B$2:$AG$462,MATCH(X$2,'Justerad allokering'!$B$2:$AF$2,0),FALSE)),VLOOKUP($B442,'Allokerad kvv'!$B$2:$AV$468,MATCH(X$2,'Allokerad kvv'!$B$2:$AV$2,0),FALSE),VLOOKUP($B442,'Justerad allokering'!$B$2:$AG$462,MATCH(X$2,'Justerad allokering'!$B$2:$AF$2,0),FALSE))</f>
        <v>0</v>
      </c>
      <c r="Y442" s="28">
        <f>IF(ISERROR(1/VLOOKUP($B442,'Justerad allokering'!$B$2:$AG$462,MATCH(Y$2,'Justerad allokering'!$B$2:$AF$2,0),FALSE)),VLOOKUP($B442,'Allokerad kvv'!$B$2:$AV$468,MATCH(Y$2,'Allokerad kvv'!$B$2:$AV$2,0),FALSE),VLOOKUP($B442,'Justerad allokering'!$B$2:$AG$462,MATCH(Y$2,'Justerad allokering'!$B$2:$AF$2,0),FALSE))</f>
        <v>0</v>
      </c>
      <c r="Z442" s="28">
        <f>IF(ISERROR(1/VLOOKUP($B442,'Justerad allokering'!$B$2:$AG$462,MATCH(Z$2,'Justerad allokering'!$B$2:$AF$2,0),FALSE)),VLOOKUP($B442,'Allokerad kvv'!$B$2:$AV$468,MATCH(Z$2,'Allokerad kvv'!$B$2:$AV$2,0),FALSE),VLOOKUP($B442,'Justerad allokering'!$B$2:$AG$462,MATCH(Z$2,'Justerad allokering'!$B$2:$AF$2,0),FALSE))</f>
        <v>0</v>
      </c>
      <c r="AA442" s="28"/>
      <c r="AB442" s="28"/>
      <c r="AE442">
        <f t="shared" si="18"/>
        <v>0</v>
      </c>
      <c r="AG442">
        <f t="shared" si="19"/>
        <v>0</v>
      </c>
      <c r="AH442">
        <f t="shared" si="20"/>
        <v>0</v>
      </c>
      <c r="AI442" s="55" t="str">
        <f>IF(AH442=0,"",AH442/VLOOKUP(B442,Kraftvärmeprod!$B$1:$BC$480,MATCH("Summa tillförd energi exklusive rökgaskondensering",Kraftvärmeprod!$B$1:$BC$1,0),FALSE))</f>
        <v/>
      </c>
    </row>
    <row r="443" spans="1:35" x14ac:dyDescent="0.25">
      <c r="A443" s="28" t="s">
        <v>583</v>
      </c>
      <c r="B443" s="28" t="s">
        <v>587</v>
      </c>
      <c r="C443" s="28">
        <f>IF(ISERROR(1/VLOOKUP($B443,'Justerad allokering'!$B$2:$AG$462,MATCH(C$2,'Justerad allokering'!$B$2:$AF$2,0),FALSE)),VLOOKUP($B443,'Allokerad kvv'!$B$2:$AV$468,MATCH(C$2,'Allokerad kvv'!$B$2:$AV$2,0),FALSE),VLOOKUP($B443,'Justerad allokering'!$B$2:$AG$462,MATCH(C$2,'Justerad allokering'!$B$2:$AF$2,0),FALSE))</f>
        <v>0</v>
      </c>
      <c r="D443" s="28">
        <f>IF(ISERROR(1/VLOOKUP($B443,'Justerad allokering'!$B$2:$AG$462,MATCH(D$2,'Justerad allokering'!$B$2:$AF$2,0),FALSE)),VLOOKUP($B443,'Allokerad kvv'!$B$2:$AV$468,MATCH(D$2,'Allokerad kvv'!$B$2:$AV$2,0),FALSE),VLOOKUP($B443,'Justerad allokering'!$B$2:$AG$462,MATCH(D$2,'Justerad allokering'!$B$2:$AF$2,0),FALSE))</f>
        <v>0</v>
      </c>
      <c r="E443" s="28">
        <f>IF(ISERROR(1/VLOOKUP($B443,'Justerad allokering'!$B$2:$AG$462,MATCH(E$2,'Justerad allokering'!$B$2:$AF$2,0),FALSE)),VLOOKUP($B443,'Allokerad kvv'!$B$2:$AV$468,MATCH(E$2,'Allokerad kvv'!$B$2:$AV$2,0),FALSE),VLOOKUP($B443,'Justerad allokering'!$B$2:$AG$462,MATCH(E$2,'Justerad allokering'!$B$2:$AF$2,0),FALSE))</f>
        <v>63.232799999999997</v>
      </c>
      <c r="F443" s="28">
        <f>IF(ISERROR(1/VLOOKUP($B443,'Justerad allokering'!$B$2:$AG$462,MATCH(F$2,'Justerad allokering'!$B$2:$AF$2,0),FALSE)),VLOOKUP($B443,'Allokerad kvv'!$B$2:$AV$468,MATCH(F$2,'Allokerad kvv'!$B$2:$AV$2,0),FALSE),VLOOKUP($B443,'Justerad allokering'!$B$2:$AG$462,MATCH(F$2,'Justerad allokering'!$B$2:$AF$2,0),FALSE))</f>
        <v>0</v>
      </c>
      <c r="G443" s="28">
        <f>IF(ISERROR(1/VLOOKUP($B443,'Justerad allokering'!$B$2:$AG$462,MATCH(G$2,'Justerad allokering'!$B$2:$AF$2,0),FALSE)),VLOOKUP($B443,'Allokerad kvv'!$B$2:$AV$468,MATCH(G$2,'Allokerad kvv'!$B$2:$AV$2,0),FALSE),VLOOKUP($B443,'Justerad allokering'!$B$2:$AG$462,MATCH(G$2,'Justerad allokering'!$B$2:$AF$2,0),FALSE))</f>
        <v>0.83933500000000005</v>
      </c>
      <c r="H443" s="28">
        <f>IF(ISERROR(1/VLOOKUP($B443,'Justerad allokering'!$B$2:$AG$462,MATCH(H$2,'Justerad allokering'!$B$2:$AF$2,0),FALSE)),VLOOKUP($B443,'Allokerad kvv'!$B$2:$AV$468,MATCH(H$2,'Allokerad kvv'!$B$2:$AV$2,0),FALSE),VLOOKUP($B443,'Justerad allokering'!$B$2:$AG$462,MATCH(H$2,'Justerad allokering'!$B$2:$AF$2,0),FALSE))</f>
        <v>0</v>
      </c>
      <c r="I443" s="28">
        <f>IF(ISERROR(1/VLOOKUP($B443,'Justerad allokering'!$B$2:$AG$462,MATCH(I$2,'Justerad allokering'!$B$2:$AF$2,0),FALSE)),VLOOKUP($B443,'Allokerad kvv'!$B$2:$AV$468,MATCH(I$2,'Allokerad kvv'!$B$2:$AV$2,0),FALSE),VLOOKUP($B443,'Justerad allokering'!$B$2:$AG$462,MATCH(I$2,'Justerad allokering'!$B$2:$AF$2,0),FALSE))</f>
        <v>6.0006199999999996</v>
      </c>
      <c r="J443" s="28">
        <f>IF(ISERROR(1/VLOOKUP($B443,'Justerad allokering'!$B$2:$AG$462,MATCH(J$2,'Justerad allokering'!$B$2:$AF$2,0),FALSE)),VLOOKUP($B443,'Allokerad kvv'!$B$2:$AV$468,MATCH(J$2,'Allokerad kvv'!$B$2:$AV$2,0),FALSE),VLOOKUP($B443,'Justerad allokering'!$B$2:$AG$462,MATCH(J$2,'Justerad allokering'!$B$2:$AF$2,0),FALSE))</f>
        <v>268.476</v>
      </c>
      <c r="K443" s="28">
        <f>IF(ISERROR(1/VLOOKUP($B443,'Justerad allokering'!$B$2:$AG$462,MATCH(K$2,'Justerad allokering'!$B$2:$AF$2,0),FALSE)),VLOOKUP($B443,'Allokerad kvv'!$B$2:$AV$468,MATCH(K$2,'Allokerad kvv'!$B$2:$AV$2,0),FALSE),VLOOKUP($B443,'Justerad allokering'!$B$2:$AG$462,MATCH(K$2,'Justerad allokering'!$B$2:$AF$2,0),FALSE))</f>
        <v>16.1081</v>
      </c>
      <c r="L443" s="28">
        <f>IF(ISERROR(1/VLOOKUP($B443,'Justerad allokering'!$B$2:$AG$462,MATCH(L$2,'Justerad allokering'!$B$2:$AF$2,0),FALSE)),VLOOKUP($B443,'Allokerad kvv'!$B$2:$AV$468,MATCH(L$2,'Allokerad kvv'!$B$2:$AV$2,0),FALSE),VLOOKUP($B443,'Justerad allokering'!$B$2:$AG$462,MATCH(L$2,'Justerad allokering'!$B$2:$AF$2,0),FALSE))</f>
        <v>0</v>
      </c>
      <c r="M443" s="28">
        <f>IF(ISERROR(1/VLOOKUP($B443,'Justerad allokering'!$B$2:$AG$462,MATCH(M$2,'Justerad allokering'!$B$2:$AF$2,0),FALSE)),VLOOKUP($B443,'Allokerad kvv'!$B$2:$AV$468,MATCH(M$2,'Allokerad kvv'!$B$2:$AV$2,0),FALSE),VLOOKUP($B443,'Justerad allokering'!$B$2:$AG$462,MATCH(M$2,'Justerad allokering'!$B$2:$AF$2,0),FALSE))</f>
        <v>0</v>
      </c>
      <c r="N443" s="28">
        <f>IF(ISERROR(1/VLOOKUP($B443,'Justerad allokering'!$B$2:$AG$462,MATCH(N$2,'Justerad allokering'!$B$2:$AF$2,0),FALSE)),VLOOKUP($B443,'Allokerad kvv'!$B$2:$AV$468,MATCH(N$2,'Allokerad kvv'!$B$2:$AV$2,0),FALSE),VLOOKUP($B443,'Justerad allokering'!$B$2:$AG$462,MATCH(N$2,'Justerad allokering'!$B$2:$AF$2,0),FALSE))</f>
        <v>0</v>
      </c>
      <c r="O443" s="28">
        <f>IF(ISERROR(1/VLOOKUP($B443,'Justerad allokering'!$B$2:$AG$462,MATCH(O$2,'Justerad allokering'!$B$2:$AF$2,0),FALSE)),VLOOKUP($B443,'Allokerad kvv'!$B$2:$AV$468,MATCH(O$2,'Allokerad kvv'!$B$2:$AV$2,0),FALSE),VLOOKUP($B443,'Justerad allokering'!$B$2:$AG$462,MATCH(O$2,'Justerad allokering'!$B$2:$AF$2,0),FALSE))</f>
        <v>46.498600000000003</v>
      </c>
      <c r="P443" s="28">
        <f>IF(ISERROR(1/VLOOKUP($B443,'Justerad allokering'!$B$2:$AG$462,MATCH(P$2,'Justerad allokering'!$B$2:$AF$2,0),FALSE)),VLOOKUP($B443,'Allokerad kvv'!$B$2:$AV$468,MATCH(P$2,'Allokerad kvv'!$B$2:$AV$2,0),FALSE),VLOOKUP($B443,'Justerad allokering'!$B$2:$AG$462,MATCH(P$2,'Justerad allokering'!$B$2:$AF$2,0),FALSE))</f>
        <v>0</v>
      </c>
      <c r="Q443" s="28">
        <f>IF(ISERROR(1/VLOOKUP($B443,'Justerad allokering'!$B$2:$AG$462,MATCH(Q$2,'Justerad allokering'!$B$2:$AF$2,0),FALSE)),VLOOKUP($B443,'Allokerad kvv'!$B$2:$AV$468,MATCH(Q$2,'Allokerad kvv'!$B$2:$AV$2,0),FALSE),VLOOKUP($B443,'Justerad allokering'!$B$2:$AG$462,MATCH(Q$2,'Justerad allokering'!$B$2:$AF$2,0),FALSE))</f>
        <v>0</v>
      </c>
      <c r="R443" s="28">
        <f>IF(ISERROR(1/VLOOKUP($B443,'Justerad allokering'!$B$2:$AG$462,MATCH(R$2,'Justerad allokering'!$B$2:$AF$2,0),FALSE)),VLOOKUP($B443,'Allokerad kvv'!$B$2:$AV$468,MATCH(R$2,'Allokerad kvv'!$B$2:$AV$2,0),FALSE),VLOOKUP($B443,'Justerad allokering'!$B$2:$AG$462,MATCH(R$2,'Justerad allokering'!$B$2:$AF$2,0),FALSE))</f>
        <v>0</v>
      </c>
      <c r="S443" s="28">
        <f>IF(ISERROR(1/VLOOKUP($B443,'Justerad allokering'!$B$2:$AG$462,MATCH(S$2,'Justerad allokering'!$B$2:$AF$2,0),FALSE)),VLOOKUP($B443,'Allokerad kvv'!$B$2:$AV$468,MATCH(S$2,'Allokerad kvv'!$B$2:$AV$2,0),FALSE),VLOOKUP($B443,'Justerad allokering'!$B$2:$AG$462,MATCH(S$2,'Justerad allokering'!$B$2:$AF$2,0),FALSE))</f>
        <v>28.6434</v>
      </c>
      <c r="T443" s="28">
        <f>IF(ISERROR(1/VLOOKUP($B443,'Justerad allokering'!$B$2:$AG$462,MATCH(T$2,'Justerad allokering'!$B$2:$AF$2,0),FALSE)),VLOOKUP($B443,'Allokerad kvv'!$B$2:$AV$468,MATCH(T$2,'Allokerad kvv'!$B$2:$AV$2,0),FALSE),VLOOKUP($B443,'Justerad allokering'!$B$2:$AG$462,MATCH(T$2,'Justerad allokering'!$B$2:$AF$2,0),FALSE))</f>
        <v>0</v>
      </c>
      <c r="U443" s="28">
        <f>IF(ISERROR(1/VLOOKUP($B443,'Justerad allokering'!$B$2:$AG$462,MATCH(U$2,'Justerad allokering'!$B$2:$AF$2,0),FALSE)),VLOOKUP($B443,'Allokerad kvv'!$B$2:$AV$468,MATCH(U$2,'Allokerad kvv'!$B$2:$AV$2,0),FALSE),VLOOKUP($B443,'Justerad allokering'!$B$2:$AG$462,MATCH(U$2,'Justerad allokering'!$B$2:$AF$2,0),FALSE))</f>
        <v>0</v>
      </c>
      <c r="V443" s="28">
        <f>IF(ISERROR(1/VLOOKUP($B443,'Justerad allokering'!$B$2:$AG$462,MATCH(V$2,'Justerad allokering'!$B$2:$AF$2,0),FALSE)),VLOOKUP($B443,'Allokerad kvv'!$B$2:$AV$468,MATCH(V$2,'Allokerad kvv'!$B$2:$AV$2,0),FALSE),VLOOKUP($B443,'Justerad allokering'!$B$2:$AG$462,MATCH(V$2,'Justerad allokering'!$B$2:$AF$2,0),FALSE))</f>
        <v>0</v>
      </c>
      <c r="W443" s="28">
        <f>IF(ISERROR(1/VLOOKUP($B443,'Justerad allokering'!$B$2:$AG$462,MATCH(W$2,'Justerad allokering'!$B$2:$AF$2,0),FALSE)),VLOOKUP($B443,'Allokerad kvv'!$B$2:$AV$468,MATCH(W$2,'Allokerad kvv'!$B$2:$AV$2,0),FALSE),VLOOKUP($B443,'Justerad allokering'!$B$2:$AG$462,MATCH(W$2,'Justerad allokering'!$B$2:$AF$2,0),FALSE))</f>
        <v>0</v>
      </c>
      <c r="X443" s="28">
        <f>IF(ISERROR(1/VLOOKUP($B443,'Justerad allokering'!$B$2:$AG$462,MATCH(X$2,'Justerad allokering'!$B$2:$AF$2,0),FALSE)),VLOOKUP($B443,'Allokerad kvv'!$B$2:$AV$468,MATCH(X$2,'Allokerad kvv'!$B$2:$AV$2,0),FALSE),VLOOKUP($B443,'Justerad allokering'!$B$2:$AG$462,MATCH(X$2,'Justerad allokering'!$B$2:$AF$2,0),FALSE))</f>
        <v>0</v>
      </c>
      <c r="Y443" s="28">
        <f>IF(ISERROR(1/VLOOKUP($B443,'Justerad allokering'!$B$2:$AG$462,MATCH(Y$2,'Justerad allokering'!$B$2:$AF$2,0),FALSE)),VLOOKUP($B443,'Allokerad kvv'!$B$2:$AV$468,MATCH(Y$2,'Allokerad kvv'!$B$2:$AV$2,0),FALSE),VLOOKUP($B443,'Justerad allokering'!$B$2:$AG$462,MATCH(Y$2,'Justerad allokering'!$B$2:$AF$2,0),FALSE))</f>
        <v>0</v>
      </c>
      <c r="Z443" s="28">
        <f>IF(ISERROR(1/VLOOKUP($B443,'Justerad allokering'!$B$2:$AG$462,MATCH(Z$2,'Justerad allokering'!$B$2:$AF$2,0),FALSE)),VLOOKUP($B443,'Allokerad kvv'!$B$2:$AV$468,MATCH(Z$2,'Allokerad kvv'!$B$2:$AV$2,0),FALSE),VLOOKUP($B443,'Justerad allokering'!$B$2:$AG$462,MATCH(Z$2,'Justerad allokering'!$B$2:$AF$2,0),FALSE))</f>
        <v>0</v>
      </c>
      <c r="AA443" s="28"/>
      <c r="AB443" s="28"/>
      <c r="AE443">
        <f t="shared" si="18"/>
        <v>429.798855</v>
      </c>
      <c r="AG443">
        <f t="shared" si="19"/>
        <v>413.69075500000002</v>
      </c>
      <c r="AH443">
        <f t="shared" si="20"/>
        <v>413.69075500000002</v>
      </c>
      <c r="AI443" s="55">
        <f>IF(AH443=0,"",AH443/VLOOKUP(B443,Kraftvärmeprod!$B$1:$BC$480,MATCH("Summa tillförd energi exklusive rökgaskondensering",Kraftvärmeprod!$B$1:$BC$1,0),FALSE))</f>
        <v>0.5689912180562815</v>
      </c>
    </row>
    <row r="444" spans="1:35" x14ac:dyDescent="0.25">
      <c r="A444" s="28" t="s">
        <v>588</v>
      </c>
      <c r="B444" s="28" t="s">
        <v>589</v>
      </c>
      <c r="C444" s="28">
        <f>IF(ISERROR(1/VLOOKUP($B444,'Justerad allokering'!$B$2:$AG$462,MATCH(C$2,'Justerad allokering'!$B$2:$AF$2,0),FALSE)),VLOOKUP($B444,'Allokerad kvv'!$B$2:$AV$468,MATCH(C$2,'Allokerad kvv'!$B$2:$AV$2,0),FALSE),VLOOKUP($B444,'Justerad allokering'!$B$2:$AG$462,MATCH(C$2,'Justerad allokering'!$B$2:$AF$2,0),FALSE))</f>
        <v>0</v>
      </c>
      <c r="D444" s="28">
        <f>IF(ISERROR(1/VLOOKUP($B444,'Justerad allokering'!$B$2:$AG$462,MATCH(D$2,'Justerad allokering'!$B$2:$AF$2,0),FALSE)),VLOOKUP($B444,'Allokerad kvv'!$B$2:$AV$468,MATCH(D$2,'Allokerad kvv'!$B$2:$AV$2,0),FALSE),VLOOKUP($B444,'Justerad allokering'!$B$2:$AG$462,MATCH(D$2,'Justerad allokering'!$B$2:$AF$2,0),FALSE))</f>
        <v>0</v>
      </c>
      <c r="E444" s="28">
        <f>IF(ISERROR(1/VLOOKUP($B444,'Justerad allokering'!$B$2:$AG$462,MATCH(E$2,'Justerad allokering'!$B$2:$AF$2,0),FALSE)),VLOOKUP($B444,'Allokerad kvv'!$B$2:$AV$468,MATCH(E$2,'Allokerad kvv'!$B$2:$AV$2,0),FALSE),VLOOKUP($B444,'Justerad allokering'!$B$2:$AG$462,MATCH(E$2,'Justerad allokering'!$B$2:$AF$2,0),FALSE))</f>
        <v>0</v>
      </c>
      <c r="F444" s="28">
        <f>IF(ISERROR(1/VLOOKUP($B444,'Justerad allokering'!$B$2:$AG$462,MATCH(F$2,'Justerad allokering'!$B$2:$AF$2,0),FALSE)),VLOOKUP($B444,'Allokerad kvv'!$B$2:$AV$468,MATCH(F$2,'Allokerad kvv'!$B$2:$AV$2,0),FALSE),VLOOKUP($B444,'Justerad allokering'!$B$2:$AG$462,MATCH(F$2,'Justerad allokering'!$B$2:$AF$2,0),FALSE))</f>
        <v>0</v>
      </c>
      <c r="G444" s="28">
        <f>IF(ISERROR(1/VLOOKUP($B444,'Justerad allokering'!$B$2:$AG$462,MATCH(G$2,'Justerad allokering'!$B$2:$AF$2,0),FALSE)),VLOOKUP($B444,'Allokerad kvv'!$B$2:$AV$468,MATCH(G$2,'Allokerad kvv'!$B$2:$AV$2,0),FALSE),VLOOKUP($B444,'Justerad allokering'!$B$2:$AG$462,MATCH(G$2,'Justerad allokering'!$B$2:$AF$2,0),FALSE))</f>
        <v>0</v>
      </c>
      <c r="H444" s="28">
        <f>IF(ISERROR(1/VLOOKUP($B444,'Justerad allokering'!$B$2:$AG$462,MATCH(H$2,'Justerad allokering'!$B$2:$AF$2,0),FALSE)),VLOOKUP($B444,'Allokerad kvv'!$B$2:$AV$468,MATCH(H$2,'Allokerad kvv'!$B$2:$AV$2,0),FALSE),VLOOKUP($B444,'Justerad allokering'!$B$2:$AG$462,MATCH(H$2,'Justerad allokering'!$B$2:$AF$2,0),FALSE))</f>
        <v>0</v>
      </c>
      <c r="I444" s="28">
        <f>IF(ISERROR(1/VLOOKUP($B444,'Justerad allokering'!$B$2:$AG$462,MATCH(I$2,'Justerad allokering'!$B$2:$AF$2,0),FALSE)),VLOOKUP($B444,'Allokerad kvv'!$B$2:$AV$468,MATCH(I$2,'Allokerad kvv'!$B$2:$AV$2,0),FALSE),VLOOKUP($B444,'Justerad allokering'!$B$2:$AG$462,MATCH(I$2,'Justerad allokering'!$B$2:$AF$2,0),FALSE))</f>
        <v>0</v>
      </c>
      <c r="J444" s="28">
        <f>IF(ISERROR(1/VLOOKUP($B444,'Justerad allokering'!$B$2:$AG$462,MATCH(J$2,'Justerad allokering'!$B$2:$AF$2,0),FALSE)),VLOOKUP($B444,'Allokerad kvv'!$B$2:$AV$468,MATCH(J$2,'Allokerad kvv'!$B$2:$AV$2,0),FALSE),VLOOKUP($B444,'Justerad allokering'!$B$2:$AG$462,MATCH(J$2,'Justerad allokering'!$B$2:$AF$2,0),FALSE))</f>
        <v>0</v>
      </c>
      <c r="K444" s="28">
        <f>IF(ISERROR(1/VLOOKUP($B444,'Justerad allokering'!$B$2:$AG$462,MATCH(K$2,'Justerad allokering'!$B$2:$AF$2,0),FALSE)),VLOOKUP($B444,'Allokerad kvv'!$B$2:$AV$468,MATCH(K$2,'Allokerad kvv'!$B$2:$AV$2,0),FALSE),VLOOKUP($B444,'Justerad allokering'!$B$2:$AG$462,MATCH(K$2,'Justerad allokering'!$B$2:$AF$2,0),FALSE))</f>
        <v>0</v>
      </c>
      <c r="L444" s="28">
        <f>IF(ISERROR(1/VLOOKUP($B444,'Justerad allokering'!$B$2:$AG$462,MATCH(L$2,'Justerad allokering'!$B$2:$AF$2,0),FALSE)),VLOOKUP($B444,'Allokerad kvv'!$B$2:$AV$468,MATCH(L$2,'Allokerad kvv'!$B$2:$AV$2,0),FALSE),VLOOKUP($B444,'Justerad allokering'!$B$2:$AG$462,MATCH(L$2,'Justerad allokering'!$B$2:$AF$2,0),FALSE))</f>
        <v>0</v>
      </c>
      <c r="M444" s="28">
        <f>IF(ISERROR(1/VLOOKUP($B444,'Justerad allokering'!$B$2:$AG$462,MATCH(M$2,'Justerad allokering'!$B$2:$AF$2,0),FALSE)),VLOOKUP($B444,'Allokerad kvv'!$B$2:$AV$468,MATCH(M$2,'Allokerad kvv'!$B$2:$AV$2,0),FALSE),VLOOKUP($B444,'Justerad allokering'!$B$2:$AG$462,MATCH(M$2,'Justerad allokering'!$B$2:$AF$2,0),FALSE))</f>
        <v>0</v>
      </c>
      <c r="N444" s="28">
        <f>IF(ISERROR(1/VLOOKUP($B444,'Justerad allokering'!$B$2:$AG$462,MATCH(N$2,'Justerad allokering'!$B$2:$AF$2,0),FALSE)),VLOOKUP($B444,'Allokerad kvv'!$B$2:$AV$468,MATCH(N$2,'Allokerad kvv'!$B$2:$AV$2,0),FALSE),VLOOKUP($B444,'Justerad allokering'!$B$2:$AG$462,MATCH(N$2,'Justerad allokering'!$B$2:$AF$2,0),FALSE))</f>
        <v>0</v>
      </c>
      <c r="O444" s="28">
        <f>IF(ISERROR(1/VLOOKUP($B444,'Justerad allokering'!$B$2:$AG$462,MATCH(O$2,'Justerad allokering'!$B$2:$AF$2,0),FALSE)),VLOOKUP($B444,'Allokerad kvv'!$B$2:$AV$468,MATCH(O$2,'Allokerad kvv'!$B$2:$AV$2,0),FALSE),VLOOKUP($B444,'Justerad allokering'!$B$2:$AG$462,MATCH(O$2,'Justerad allokering'!$B$2:$AF$2,0),FALSE))</f>
        <v>0</v>
      </c>
      <c r="P444" s="28">
        <f>IF(ISERROR(1/VLOOKUP($B444,'Justerad allokering'!$B$2:$AG$462,MATCH(P$2,'Justerad allokering'!$B$2:$AF$2,0),FALSE)),VLOOKUP($B444,'Allokerad kvv'!$B$2:$AV$468,MATCH(P$2,'Allokerad kvv'!$B$2:$AV$2,0),FALSE),VLOOKUP($B444,'Justerad allokering'!$B$2:$AG$462,MATCH(P$2,'Justerad allokering'!$B$2:$AF$2,0),FALSE))</f>
        <v>0</v>
      </c>
      <c r="Q444" s="28">
        <f>IF(ISERROR(1/VLOOKUP($B444,'Justerad allokering'!$B$2:$AG$462,MATCH(Q$2,'Justerad allokering'!$B$2:$AF$2,0),FALSE)),VLOOKUP($B444,'Allokerad kvv'!$B$2:$AV$468,MATCH(Q$2,'Allokerad kvv'!$B$2:$AV$2,0),FALSE),VLOOKUP($B444,'Justerad allokering'!$B$2:$AG$462,MATCH(Q$2,'Justerad allokering'!$B$2:$AF$2,0),FALSE))</f>
        <v>0</v>
      </c>
      <c r="R444" s="28">
        <f>IF(ISERROR(1/VLOOKUP($B444,'Justerad allokering'!$B$2:$AG$462,MATCH(R$2,'Justerad allokering'!$B$2:$AF$2,0),FALSE)),VLOOKUP($B444,'Allokerad kvv'!$B$2:$AV$468,MATCH(R$2,'Allokerad kvv'!$B$2:$AV$2,0),FALSE),VLOOKUP($B444,'Justerad allokering'!$B$2:$AG$462,MATCH(R$2,'Justerad allokering'!$B$2:$AF$2,0),FALSE))</f>
        <v>0</v>
      </c>
      <c r="S444" s="28">
        <f>IF(ISERROR(1/VLOOKUP($B444,'Justerad allokering'!$B$2:$AG$462,MATCH(S$2,'Justerad allokering'!$B$2:$AF$2,0),FALSE)),VLOOKUP($B444,'Allokerad kvv'!$B$2:$AV$468,MATCH(S$2,'Allokerad kvv'!$B$2:$AV$2,0),FALSE),VLOOKUP($B444,'Justerad allokering'!$B$2:$AG$462,MATCH(S$2,'Justerad allokering'!$B$2:$AF$2,0),FALSE))</f>
        <v>0</v>
      </c>
      <c r="T444" s="28">
        <f>IF(ISERROR(1/VLOOKUP($B444,'Justerad allokering'!$B$2:$AG$462,MATCH(T$2,'Justerad allokering'!$B$2:$AF$2,0),FALSE)),VLOOKUP($B444,'Allokerad kvv'!$B$2:$AV$468,MATCH(T$2,'Allokerad kvv'!$B$2:$AV$2,0),FALSE),VLOOKUP($B444,'Justerad allokering'!$B$2:$AG$462,MATCH(T$2,'Justerad allokering'!$B$2:$AF$2,0),FALSE))</f>
        <v>0</v>
      </c>
      <c r="U444" s="28">
        <f>IF(ISERROR(1/VLOOKUP($B444,'Justerad allokering'!$B$2:$AG$462,MATCH(U$2,'Justerad allokering'!$B$2:$AF$2,0),FALSE)),VLOOKUP($B444,'Allokerad kvv'!$B$2:$AV$468,MATCH(U$2,'Allokerad kvv'!$B$2:$AV$2,0),FALSE),VLOOKUP($B444,'Justerad allokering'!$B$2:$AG$462,MATCH(U$2,'Justerad allokering'!$B$2:$AF$2,0),FALSE))</f>
        <v>0</v>
      </c>
      <c r="V444" s="28">
        <f>IF(ISERROR(1/VLOOKUP($B444,'Justerad allokering'!$B$2:$AG$462,MATCH(V$2,'Justerad allokering'!$B$2:$AF$2,0),FALSE)),VLOOKUP($B444,'Allokerad kvv'!$B$2:$AV$468,MATCH(V$2,'Allokerad kvv'!$B$2:$AV$2,0),FALSE),VLOOKUP($B444,'Justerad allokering'!$B$2:$AG$462,MATCH(V$2,'Justerad allokering'!$B$2:$AF$2,0),FALSE))</f>
        <v>0</v>
      </c>
      <c r="W444" s="28">
        <f>IF(ISERROR(1/VLOOKUP($B444,'Justerad allokering'!$B$2:$AG$462,MATCH(W$2,'Justerad allokering'!$B$2:$AF$2,0),FALSE)),VLOOKUP($B444,'Allokerad kvv'!$B$2:$AV$468,MATCH(W$2,'Allokerad kvv'!$B$2:$AV$2,0),FALSE),VLOOKUP($B444,'Justerad allokering'!$B$2:$AG$462,MATCH(W$2,'Justerad allokering'!$B$2:$AF$2,0),FALSE))</f>
        <v>0</v>
      </c>
      <c r="X444" s="28">
        <f>IF(ISERROR(1/VLOOKUP($B444,'Justerad allokering'!$B$2:$AG$462,MATCH(X$2,'Justerad allokering'!$B$2:$AF$2,0),FALSE)),VLOOKUP($B444,'Allokerad kvv'!$B$2:$AV$468,MATCH(X$2,'Allokerad kvv'!$B$2:$AV$2,0),FALSE),VLOOKUP($B444,'Justerad allokering'!$B$2:$AG$462,MATCH(X$2,'Justerad allokering'!$B$2:$AF$2,0),FALSE))</f>
        <v>0</v>
      </c>
      <c r="Y444" s="28">
        <f>IF(ISERROR(1/VLOOKUP($B444,'Justerad allokering'!$B$2:$AG$462,MATCH(Y$2,'Justerad allokering'!$B$2:$AF$2,0),FALSE)),VLOOKUP($B444,'Allokerad kvv'!$B$2:$AV$468,MATCH(Y$2,'Allokerad kvv'!$B$2:$AV$2,0),FALSE),VLOOKUP($B444,'Justerad allokering'!$B$2:$AG$462,MATCH(Y$2,'Justerad allokering'!$B$2:$AF$2,0),FALSE))</f>
        <v>0</v>
      </c>
      <c r="Z444" s="28">
        <f>IF(ISERROR(1/VLOOKUP($B444,'Justerad allokering'!$B$2:$AG$462,MATCH(Z$2,'Justerad allokering'!$B$2:$AF$2,0),FALSE)),VLOOKUP($B444,'Allokerad kvv'!$B$2:$AV$468,MATCH(Z$2,'Allokerad kvv'!$B$2:$AV$2,0),FALSE),VLOOKUP($B444,'Justerad allokering'!$B$2:$AG$462,MATCH(Z$2,'Justerad allokering'!$B$2:$AF$2,0),FALSE))</f>
        <v>0</v>
      </c>
      <c r="AA444" s="28"/>
      <c r="AB444" s="28"/>
      <c r="AE444">
        <f t="shared" si="18"/>
        <v>0</v>
      </c>
      <c r="AG444">
        <f t="shared" si="19"/>
        <v>0</v>
      </c>
      <c r="AH444">
        <f t="shared" si="20"/>
        <v>0</v>
      </c>
      <c r="AI444" s="55" t="str">
        <f>IF(AH444=0,"",AH444/VLOOKUP(B444,Kraftvärmeprod!$B$1:$BC$480,MATCH("Summa tillförd energi exklusive rökgaskondensering",Kraftvärmeprod!$B$1:$BC$1,0),FALSE))</f>
        <v/>
      </c>
    </row>
    <row r="445" spans="1:35" x14ac:dyDescent="0.25">
      <c r="A445" s="28" t="s">
        <v>590</v>
      </c>
      <c r="B445" s="28" t="s">
        <v>591</v>
      </c>
      <c r="C445" s="28">
        <f>IF(ISERROR(1/VLOOKUP($B445,'Justerad allokering'!$B$2:$AG$462,MATCH(C$2,'Justerad allokering'!$B$2:$AF$2,0),FALSE)),VLOOKUP($B445,'Allokerad kvv'!$B$2:$AV$468,MATCH(C$2,'Allokerad kvv'!$B$2:$AV$2,0),FALSE),VLOOKUP($B445,'Justerad allokering'!$B$2:$AG$462,MATCH(C$2,'Justerad allokering'!$B$2:$AF$2,0),FALSE))</f>
        <v>0</v>
      </c>
      <c r="D445" s="28">
        <f>IF(ISERROR(1/VLOOKUP($B445,'Justerad allokering'!$B$2:$AG$462,MATCH(D$2,'Justerad allokering'!$B$2:$AF$2,0),FALSE)),VLOOKUP($B445,'Allokerad kvv'!$B$2:$AV$468,MATCH(D$2,'Allokerad kvv'!$B$2:$AV$2,0),FALSE),VLOOKUP($B445,'Justerad allokering'!$B$2:$AG$462,MATCH(D$2,'Justerad allokering'!$B$2:$AF$2,0),FALSE))</f>
        <v>0</v>
      </c>
      <c r="E445" s="28">
        <f>IF(ISERROR(1/VLOOKUP($B445,'Justerad allokering'!$B$2:$AG$462,MATCH(E$2,'Justerad allokering'!$B$2:$AF$2,0),FALSE)),VLOOKUP($B445,'Allokerad kvv'!$B$2:$AV$468,MATCH(E$2,'Allokerad kvv'!$B$2:$AV$2,0),FALSE),VLOOKUP($B445,'Justerad allokering'!$B$2:$AG$462,MATCH(E$2,'Justerad allokering'!$B$2:$AF$2,0),FALSE))</f>
        <v>0</v>
      </c>
      <c r="F445" s="28">
        <f>IF(ISERROR(1/VLOOKUP($B445,'Justerad allokering'!$B$2:$AG$462,MATCH(F$2,'Justerad allokering'!$B$2:$AF$2,0),FALSE)),VLOOKUP($B445,'Allokerad kvv'!$B$2:$AV$468,MATCH(F$2,'Allokerad kvv'!$B$2:$AV$2,0),FALSE),VLOOKUP($B445,'Justerad allokering'!$B$2:$AG$462,MATCH(F$2,'Justerad allokering'!$B$2:$AF$2,0),FALSE))</f>
        <v>0</v>
      </c>
      <c r="G445" s="28">
        <f>IF(ISERROR(1/VLOOKUP($B445,'Justerad allokering'!$B$2:$AG$462,MATCH(G$2,'Justerad allokering'!$B$2:$AF$2,0),FALSE)),VLOOKUP($B445,'Allokerad kvv'!$B$2:$AV$468,MATCH(G$2,'Allokerad kvv'!$B$2:$AV$2,0),FALSE),VLOOKUP($B445,'Justerad allokering'!$B$2:$AG$462,MATCH(G$2,'Justerad allokering'!$B$2:$AF$2,0),FALSE))</f>
        <v>0</v>
      </c>
      <c r="H445" s="28">
        <f>IF(ISERROR(1/VLOOKUP($B445,'Justerad allokering'!$B$2:$AG$462,MATCH(H$2,'Justerad allokering'!$B$2:$AF$2,0),FALSE)),VLOOKUP($B445,'Allokerad kvv'!$B$2:$AV$468,MATCH(H$2,'Allokerad kvv'!$B$2:$AV$2,0),FALSE),VLOOKUP($B445,'Justerad allokering'!$B$2:$AG$462,MATCH(H$2,'Justerad allokering'!$B$2:$AF$2,0),FALSE))</f>
        <v>0</v>
      </c>
      <c r="I445" s="28">
        <f>IF(ISERROR(1/VLOOKUP($B445,'Justerad allokering'!$B$2:$AG$462,MATCH(I$2,'Justerad allokering'!$B$2:$AF$2,0),FALSE)),VLOOKUP($B445,'Allokerad kvv'!$B$2:$AV$468,MATCH(I$2,'Allokerad kvv'!$B$2:$AV$2,0),FALSE),VLOOKUP($B445,'Justerad allokering'!$B$2:$AG$462,MATCH(I$2,'Justerad allokering'!$B$2:$AF$2,0),FALSE))</f>
        <v>0</v>
      </c>
      <c r="J445" s="28">
        <f>IF(ISERROR(1/VLOOKUP($B445,'Justerad allokering'!$B$2:$AG$462,MATCH(J$2,'Justerad allokering'!$B$2:$AF$2,0),FALSE)),VLOOKUP($B445,'Allokerad kvv'!$B$2:$AV$468,MATCH(J$2,'Allokerad kvv'!$B$2:$AV$2,0),FALSE),VLOOKUP($B445,'Justerad allokering'!$B$2:$AG$462,MATCH(J$2,'Justerad allokering'!$B$2:$AF$2,0),FALSE))</f>
        <v>0</v>
      </c>
      <c r="K445" s="28">
        <f>IF(ISERROR(1/VLOOKUP($B445,'Justerad allokering'!$B$2:$AG$462,MATCH(K$2,'Justerad allokering'!$B$2:$AF$2,0),FALSE)),VLOOKUP($B445,'Allokerad kvv'!$B$2:$AV$468,MATCH(K$2,'Allokerad kvv'!$B$2:$AV$2,0),FALSE),VLOOKUP($B445,'Justerad allokering'!$B$2:$AG$462,MATCH(K$2,'Justerad allokering'!$B$2:$AF$2,0),FALSE))</f>
        <v>0</v>
      </c>
      <c r="L445" s="28">
        <f>IF(ISERROR(1/VLOOKUP($B445,'Justerad allokering'!$B$2:$AG$462,MATCH(L$2,'Justerad allokering'!$B$2:$AF$2,0),FALSE)),VLOOKUP($B445,'Allokerad kvv'!$B$2:$AV$468,MATCH(L$2,'Allokerad kvv'!$B$2:$AV$2,0),FALSE),VLOOKUP($B445,'Justerad allokering'!$B$2:$AG$462,MATCH(L$2,'Justerad allokering'!$B$2:$AF$2,0),FALSE))</f>
        <v>0</v>
      </c>
      <c r="M445" s="28">
        <f>IF(ISERROR(1/VLOOKUP($B445,'Justerad allokering'!$B$2:$AG$462,MATCH(M$2,'Justerad allokering'!$B$2:$AF$2,0),FALSE)),VLOOKUP($B445,'Allokerad kvv'!$B$2:$AV$468,MATCH(M$2,'Allokerad kvv'!$B$2:$AV$2,0),FALSE),VLOOKUP($B445,'Justerad allokering'!$B$2:$AG$462,MATCH(M$2,'Justerad allokering'!$B$2:$AF$2,0),FALSE))</f>
        <v>0</v>
      </c>
      <c r="N445" s="28">
        <f>IF(ISERROR(1/VLOOKUP($B445,'Justerad allokering'!$B$2:$AG$462,MATCH(N$2,'Justerad allokering'!$B$2:$AF$2,0),FALSE)),VLOOKUP($B445,'Allokerad kvv'!$B$2:$AV$468,MATCH(N$2,'Allokerad kvv'!$B$2:$AV$2,0),FALSE),VLOOKUP($B445,'Justerad allokering'!$B$2:$AG$462,MATCH(N$2,'Justerad allokering'!$B$2:$AF$2,0),FALSE))</f>
        <v>0</v>
      </c>
      <c r="O445" s="28">
        <f>IF(ISERROR(1/VLOOKUP($B445,'Justerad allokering'!$B$2:$AG$462,MATCH(O$2,'Justerad allokering'!$B$2:$AF$2,0),FALSE)),VLOOKUP($B445,'Allokerad kvv'!$B$2:$AV$468,MATCH(O$2,'Allokerad kvv'!$B$2:$AV$2,0),FALSE),VLOOKUP($B445,'Justerad allokering'!$B$2:$AG$462,MATCH(O$2,'Justerad allokering'!$B$2:$AF$2,0),FALSE))</f>
        <v>0</v>
      </c>
      <c r="P445" s="28">
        <f>IF(ISERROR(1/VLOOKUP($B445,'Justerad allokering'!$B$2:$AG$462,MATCH(P$2,'Justerad allokering'!$B$2:$AF$2,0),FALSE)),VLOOKUP($B445,'Allokerad kvv'!$B$2:$AV$468,MATCH(P$2,'Allokerad kvv'!$B$2:$AV$2,0),FALSE),VLOOKUP($B445,'Justerad allokering'!$B$2:$AG$462,MATCH(P$2,'Justerad allokering'!$B$2:$AF$2,0),FALSE))</f>
        <v>0</v>
      </c>
      <c r="Q445" s="28">
        <f>IF(ISERROR(1/VLOOKUP($B445,'Justerad allokering'!$B$2:$AG$462,MATCH(Q$2,'Justerad allokering'!$B$2:$AF$2,0),FALSE)),VLOOKUP($B445,'Allokerad kvv'!$B$2:$AV$468,MATCH(Q$2,'Allokerad kvv'!$B$2:$AV$2,0),FALSE),VLOOKUP($B445,'Justerad allokering'!$B$2:$AG$462,MATCH(Q$2,'Justerad allokering'!$B$2:$AF$2,0),FALSE))</f>
        <v>0</v>
      </c>
      <c r="R445" s="28">
        <f>IF(ISERROR(1/VLOOKUP($B445,'Justerad allokering'!$B$2:$AG$462,MATCH(R$2,'Justerad allokering'!$B$2:$AF$2,0),FALSE)),VLOOKUP($B445,'Allokerad kvv'!$B$2:$AV$468,MATCH(R$2,'Allokerad kvv'!$B$2:$AV$2,0),FALSE),VLOOKUP($B445,'Justerad allokering'!$B$2:$AG$462,MATCH(R$2,'Justerad allokering'!$B$2:$AF$2,0),FALSE))</f>
        <v>0</v>
      </c>
      <c r="S445" s="28">
        <f>IF(ISERROR(1/VLOOKUP($B445,'Justerad allokering'!$B$2:$AG$462,MATCH(S$2,'Justerad allokering'!$B$2:$AF$2,0),FALSE)),VLOOKUP($B445,'Allokerad kvv'!$B$2:$AV$468,MATCH(S$2,'Allokerad kvv'!$B$2:$AV$2,0),FALSE),VLOOKUP($B445,'Justerad allokering'!$B$2:$AG$462,MATCH(S$2,'Justerad allokering'!$B$2:$AF$2,0),FALSE))</f>
        <v>0</v>
      </c>
      <c r="T445" s="28">
        <f>IF(ISERROR(1/VLOOKUP($B445,'Justerad allokering'!$B$2:$AG$462,MATCH(T$2,'Justerad allokering'!$B$2:$AF$2,0),FALSE)),VLOOKUP($B445,'Allokerad kvv'!$B$2:$AV$468,MATCH(T$2,'Allokerad kvv'!$B$2:$AV$2,0),FALSE),VLOOKUP($B445,'Justerad allokering'!$B$2:$AG$462,MATCH(T$2,'Justerad allokering'!$B$2:$AF$2,0),FALSE))</f>
        <v>0</v>
      </c>
      <c r="U445" s="28">
        <f>IF(ISERROR(1/VLOOKUP($B445,'Justerad allokering'!$B$2:$AG$462,MATCH(U$2,'Justerad allokering'!$B$2:$AF$2,0),FALSE)),VLOOKUP($B445,'Allokerad kvv'!$B$2:$AV$468,MATCH(U$2,'Allokerad kvv'!$B$2:$AV$2,0),FALSE),VLOOKUP($B445,'Justerad allokering'!$B$2:$AG$462,MATCH(U$2,'Justerad allokering'!$B$2:$AF$2,0),FALSE))</f>
        <v>0</v>
      </c>
      <c r="V445" s="28">
        <f>IF(ISERROR(1/VLOOKUP($B445,'Justerad allokering'!$B$2:$AG$462,MATCH(V$2,'Justerad allokering'!$B$2:$AF$2,0),FALSE)),VLOOKUP($B445,'Allokerad kvv'!$B$2:$AV$468,MATCH(V$2,'Allokerad kvv'!$B$2:$AV$2,0),FALSE),VLOOKUP($B445,'Justerad allokering'!$B$2:$AG$462,MATCH(V$2,'Justerad allokering'!$B$2:$AF$2,0),FALSE))</f>
        <v>0</v>
      </c>
      <c r="W445" s="28">
        <f>IF(ISERROR(1/VLOOKUP($B445,'Justerad allokering'!$B$2:$AG$462,MATCH(W$2,'Justerad allokering'!$B$2:$AF$2,0),FALSE)),VLOOKUP($B445,'Allokerad kvv'!$B$2:$AV$468,MATCH(W$2,'Allokerad kvv'!$B$2:$AV$2,0),FALSE),VLOOKUP($B445,'Justerad allokering'!$B$2:$AG$462,MATCH(W$2,'Justerad allokering'!$B$2:$AF$2,0),FALSE))</f>
        <v>0</v>
      </c>
      <c r="X445" s="28">
        <f>IF(ISERROR(1/VLOOKUP($B445,'Justerad allokering'!$B$2:$AG$462,MATCH(X$2,'Justerad allokering'!$B$2:$AF$2,0),FALSE)),VLOOKUP($B445,'Allokerad kvv'!$B$2:$AV$468,MATCH(X$2,'Allokerad kvv'!$B$2:$AV$2,0),FALSE),VLOOKUP($B445,'Justerad allokering'!$B$2:$AG$462,MATCH(X$2,'Justerad allokering'!$B$2:$AF$2,0),FALSE))</f>
        <v>0</v>
      </c>
      <c r="Y445" s="28">
        <f>IF(ISERROR(1/VLOOKUP($B445,'Justerad allokering'!$B$2:$AG$462,MATCH(Y$2,'Justerad allokering'!$B$2:$AF$2,0),FALSE)),VLOOKUP($B445,'Allokerad kvv'!$B$2:$AV$468,MATCH(Y$2,'Allokerad kvv'!$B$2:$AV$2,0),FALSE),VLOOKUP($B445,'Justerad allokering'!$B$2:$AG$462,MATCH(Y$2,'Justerad allokering'!$B$2:$AF$2,0),FALSE))</f>
        <v>0</v>
      </c>
      <c r="Z445" s="28">
        <f>IF(ISERROR(1/VLOOKUP($B445,'Justerad allokering'!$B$2:$AG$462,MATCH(Z$2,'Justerad allokering'!$B$2:$AF$2,0),FALSE)),VLOOKUP($B445,'Allokerad kvv'!$B$2:$AV$468,MATCH(Z$2,'Allokerad kvv'!$B$2:$AV$2,0),FALSE),VLOOKUP($B445,'Justerad allokering'!$B$2:$AG$462,MATCH(Z$2,'Justerad allokering'!$B$2:$AF$2,0),FALSE))</f>
        <v>0</v>
      </c>
      <c r="AA445" s="28"/>
      <c r="AB445" s="28"/>
      <c r="AE445">
        <f t="shared" si="18"/>
        <v>0</v>
      </c>
      <c r="AG445">
        <f t="shared" si="19"/>
        <v>0</v>
      </c>
      <c r="AH445">
        <f t="shared" si="20"/>
        <v>0</v>
      </c>
      <c r="AI445" s="55" t="str">
        <f>IF(AH445=0,"",AH445/VLOOKUP(B445,Kraftvärmeprod!$B$1:$BC$480,MATCH("Summa tillförd energi exklusive rökgaskondensering",Kraftvärmeprod!$B$1:$BC$1,0),FALSE))</f>
        <v/>
      </c>
    </row>
    <row r="446" spans="1:35" x14ac:dyDescent="0.25">
      <c r="A446" s="28" t="s">
        <v>590</v>
      </c>
      <c r="B446" s="28" t="s">
        <v>592</v>
      </c>
      <c r="C446" s="28">
        <f>IF(ISERROR(1/VLOOKUP($B446,'Justerad allokering'!$B$2:$AG$462,MATCH(C$2,'Justerad allokering'!$B$2:$AF$2,0),FALSE)),VLOOKUP($B446,'Allokerad kvv'!$B$2:$AV$468,MATCH(C$2,'Allokerad kvv'!$B$2:$AV$2,0),FALSE),VLOOKUP($B446,'Justerad allokering'!$B$2:$AG$462,MATCH(C$2,'Justerad allokering'!$B$2:$AF$2,0),FALSE))</f>
        <v>0</v>
      </c>
      <c r="D446" s="28">
        <f>IF(ISERROR(1/VLOOKUP($B446,'Justerad allokering'!$B$2:$AG$462,MATCH(D$2,'Justerad allokering'!$B$2:$AF$2,0),FALSE)),VLOOKUP($B446,'Allokerad kvv'!$B$2:$AV$468,MATCH(D$2,'Allokerad kvv'!$B$2:$AV$2,0),FALSE),VLOOKUP($B446,'Justerad allokering'!$B$2:$AG$462,MATCH(D$2,'Justerad allokering'!$B$2:$AF$2,0),FALSE))</f>
        <v>0</v>
      </c>
      <c r="E446" s="28">
        <f>IF(ISERROR(1/VLOOKUP($B446,'Justerad allokering'!$B$2:$AG$462,MATCH(E$2,'Justerad allokering'!$B$2:$AF$2,0),FALSE)),VLOOKUP($B446,'Allokerad kvv'!$B$2:$AV$468,MATCH(E$2,'Allokerad kvv'!$B$2:$AV$2,0),FALSE),VLOOKUP($B446,'Justerad allokering'!$B$2:$AG$462,MATCH(E$2,'Justerad allokering'!$B$2:$AF$2,0),FALSE))</f>
        <v>0</v>
      </c>
      <c r="F446" s="28">
        <f>IF(ISERROR(1/VLOOKUP($B446,'Justerad allokering'!$B$2:$AG$462,MATCH(F$2,'Justerad allokering'!$B$2:$AF$2,0),FALSE)),VLOOKUP($B446,'Allokerad kvv'!$B$2:$AV$468,MATCH(F$2,'Allokerad kvv'!$B$2:$AV$2,0),FALSE),VLOOKUP($B446,'Justerad allokering'!$B$2:$AG$462,MATCH(F$2,'Justerad allokering'!$B$2:$AF$2,0),FALSE))</f>
        <v>0</v>
      </c>
      <c r="G446" s="28">
        <f>IF(ISERROR(1/VLOOKUP($B446,'Justerad allokering'!$B$2:$AG$462,MATCH(G$2,'Justerad allokering'!$B$2:$AF$2,0),FALSE)),VLOOKUP($B446,'Allokerad kvv'!$B$2:$AV$468,MATCH(G$2,'Allokerad kvv'!$B$2:$AV$2,0),FALSE),VLOOKUP($B446,'Justerad allokering'!$B$2:$AG$462,MATCH(G$2,'Justerad allokering'!$B$2:$AF$2,0),FALSE))</f>
        <v>0</v>
      </c>
      <c r="H446" s="28">
        <f>IF(ISERROR(1/VLOOKUP($B446,'Justerad allokering'!$B$2:$AG$462,MATCH(H$2,'Justerad allokering'!$B$2:$AF$2,0),FALSE)),VLOOKUP($B446,'Allokerad kvv'!$B$2:$AV$468,MATCH(H$2,'Allokerad kvv'!$B$2:$AV$2,0),FALSE),VLOOKUP($B446,'Justerad allokering'!$B$2:$AG$462,MATCH(H$2,'Justerad allokering'!$B$2:$AF$2,0),FALSE))</f>
        <v>0</v>
      </c>
      <c r="I446" s="28">
        <f>IF(ISERROR(1/VLOOKUP($B446,'Justerad allokering'!$B$2:$AG$462,MATCH(I$2,'Justerad allokering'!$B$2:$AF$2,0),FALSE)),VLOOKUP($B446,'Allokerad kvv'!$B$2:$AV$468,MATCH(I$2,'Allokerad kvv'!$B$2:$AV$2,0),FALSE),VLOOKUP($B446,'Justerad allokering'!$B$2:$AG$462,MATCH(I$2,'Justerad allokering'!$B$2:$AF$2,0),FALSE))</f>
        <v>0</v>
      </c>
      <c r="J446" s="28">
        <f>IF(ISERROR(1/VLOOKUP($B446,'Justerad allokering'!$B$2:$AG$462,MATCH(J$2,'Justerad allokering'!$B$2:$AF$2,0),FALSE)),VLOOKUP($B446,'Allokerad kvv'!$B$2:$AV$468,MATCH(J$2,'Allokerad kvv'!$B$2:$AV$2,0),FALSE),VLOOKUP($B446,'Justerad allokering'!$B$2:$AG$462,MATCH(J$2,'Justerad allokering'!$B$2:$AF$2,0),FALSE))</f>
        <v>0</v>
      </c>
      <c r="K446" s="28">
        <f>IF(ISERROR(1/VLOOKUP($B446,'Justerad allokering'!$B$2:$AG$462,MATCH(K$2,'Justerad allokering'!$B$2:$AF$2,0),FALSE)),VLOOKUP($B446,'Allokerad kvv'!$B$2:$AV$468,MATCH(K$2,'Allokerad kvv'!$B$2:$AV$2,0),FALSE),VLOOKUP($B446,'Justerad allokering'!$B$2:$AG$462,MATCH(K$2,'Justerad allokering'!$B$2:$AF$2,0),FALSE))</f>
        <v>0</v>
      </c>
      <c r="L446" s="28">
        <f>IF(ISERROR(1/VLOOKUP($B446,'Justerad allokering'!$B$2:$AG$462,MATCH(L$2,'Justerad allokering'!$B$2:$AF$2,0),FALSE)),VLOOKUP($B446,'Allokerad kvv'!$B$2:$AV$468,MATCH(L$2,'Allokerad kvv'!$B$2:$AV$2,0),FALSE),VLOOKUP($B446,'Justerad allokering'!$B$2:$AG$462,MATCH(L$2,'Justerad allokering'!$B$2:$AF$2,0),FALSE))</f>
        <v>0</v>
      </c>
      <c r="M446" s="28">
        <f>IF(ISERROR(1/VLOOKUP($B446,'Justerad allokering'!$B$2:$AG$462,MATCH(M$2,'Justerad allokering'!$B$2:$AF$2,0),FALSE)),VLOOKUP($B446,'Allokerad kvv'!$B$2:$AV$468,MATCH(M$2,'Allokerad kvv'!$B$2:$AV$2,0),FALSE),VLOOKUP($B446,'Justerad allokering'!$B$2:$AG$462,MATCH(M$2,'Justerad allokering'!$B$2:$AF$2,0),FALSE))</f>
        <v>0</v>
      </c>
      <c r="N446" s="28">
        <f>IF(ISERROR(1/VLOOKUP($B446,'Justerad allokering'!$B$2:$AG$462,MATCH(N$2,'Justerad allokering'!$B$2:$AF$2,0),FALSE)),VLOOKUP($B446,'Allokerad kvv'!$B$2:$AV$468,MATCH(N$2,'Allokerad kvv'!$B$2:$AV$2,0),FALSE),VLOOKUP($B446,'Justerad allokering'!$B$2:$AG$462,MATCH(N$2,'Justerad allokering'!$B$2:$AF$2,0),FALSE))</f>
        <v>0</v>
      </c>
      <c r="O446" s="28">
        <f>IF(ISERROR(1/VLOOKUP($B446,'Justerad allokering'!$B$2:$AG$462,MATCH(O$2,'Justerad allokering'!$B$2:$AF$2,0),FALSE)),VLOOKUP($B446,'Allokerad kvv'!$B$2:$AV$468,MATCH(O$2,'Allokerad kvv'!$B$2:$AV$2,0),FALSE),VLOOKUP($B446,'Justerad allokering'!$B$2:$AG$462,MATCH(O$2,'Justerad allokering'!$B$2:$AF$2,0),FALSE))</f>
        <v>0</v>
      </c>
      <c r="P446" s="28">
        <f>IF(ISERROR(1/VLOOKUP($B446,'Justerad allokering'!$B$2:$AG$462,MATCH(P$2,'Justerad allokering'!$B$2:$AF$2,0),FALSE)),VLOOKUP($B446,'Allokerad kvv'!$B$2:$AV$468,MATCH(P$2,'Allokerad kvv'!$B$2:$AV$2,0),FALSE),VLOOKUP($B446,'Justerad allokering'!$B$2:$AG$462,MATCH(P$2,'Justerad allokering'!$B$2:$AF$2,0),FALSE))</f>
        <v>0</v>
      </c>
      <c r="Q446" s="28">
        <f>IF(ISERROR(1/VLOOKUP($B446,'Justerad allokering'!$B$2:$AG$462,MATCH(Q$2,'Justerad allokering'!$B$2:$AF$2,0),FALSE)),VLOOKUP($B446,'Allokerad kvv'!$B$2:$AV$468,MATCH(Q$2,'Allokerad kvv'!$B$2:$AV$2,0),FALSE),VLOOKUP($B446,'Justerad allokering'!$B$2:$AG$462,MATCH(Q$2,'Justerad allokering'!$B$2:$AF$2,0),FALSE))</f>
        <v>0</v>
      </c>
      <c r="R446" s="28">
        <f>IF(ISERROR(1/VLOOKUP($B446,'Justerad allokering'!$B$2:$AG$462,MATCH(R$2,'Justerad allokering'!$B$2:$AF$2,0),FALSE)),VLOOKUP($B446,'Allokerad kvv'!$B$2:$AV$468,MATCH(R$2,'Allokerad kvv'!$B$2:$AV$2,0),FALSE),VLOOKUP($B446,'Justerad allokering'!$B$2:$AG$462,MATCH(R$2,'Justerad allokering'!$B$2:$AF$2,0),FALSE))</f>
        <v>0</v>
      </c>
      <c r="S446" s="28">
        <f>IF(ISERROR(1/VLOOKUP($B446,'Justerad allokering'!$B$2:$AG$462,MATCH(S$2,'Justerad allokering'!$B$2:$AF$2,0),FALSE)),VLOOKUP($B446,'Allokerad kvv'!$B$2:$AV$468,MATCH(S$2,'Allokerad kvv'!$B$2:$AV$2,0),FALSE),VLOOKUP($B446,'Justerad allokering'!$B$2:$AG$462,MATCH(S$2,'Justerad allokering'!$B$2:$AF$2,0),FALSE))</f>
        <v>0</v>
      </c>
      <c r="T446" s="28">
        <f>IF(ISERROR(1/VLOOKUP($B446,'Justerad allokering'!$B$2:$AG$462,MATCH(T$2,'Justerad allokering'!$B$2:$AF$2,0),FALSE)),VLOOKUP($B446,'Allokerad kvv'!$B$2:$AV$468,MATCH(T$2,'Allokerad kvv'!$B$2:$AV$2,0),FALSE),VLOOKUP($B446,'Justerad allokering'!$B$2:$AG$462,MATCH(T$2,'Justerad allokering'!$B$2:$AF$2,0),FALSE))</f>
        <v>0</v>
      </c>
      <c r="U446" s="28">
        <f>IF(ISERROR(1/VLOOKUP($B446,'Justerad allokering'!$B$2:$AG$462,MATCH(U$2,'Justerad allokering'!$B$2:$AF$2,0),FALSE)),VLOOKUP($B446,'Allokerad kvv'!$B$2:$AV$468,MATCH(U$2,'Allokerad kvv'!$B$2:$AV$2,0),FALSE),VLOOKUP($B446,'Justerad allokering'!$B$2:$AG$462,MATCH(U$2,'Justerad allokering'!$B$2:$AF$2,0),FALSE))</f>
        <v>0</v>
      </c>
      <c r="V446" s="28">
        <f>IF(ISERROR(1/VLOOKUP($B446,'Justerad allokering'!$B$2:$AG$462,MATCH(V$2,'Justerad allokering'!$B$2:$AF$2,0),FALSE)),VLOOKUP($B446,'Allokerad kvv'!$B$2:$AV$468,MATCH(V$2,'Allokerad kvv'!$B$2:$AV$2,0),FALSE),VLOOKUP($B446,'Justerad allokering'!$B$2:$AG$462,MATCH(V$2,'Justerad allokering'!$B$2:$AF$2,0),FALSE))</f>
        <v>0</v>
      </c>
      <c r="W446" s="28">
        <f>IF(ISERROR(1/VLOOKUP($B446,'Justerad allokering'!$B$2:$AG$462,MATCH(W$2,'Justerad allokering'!$B$2:$AF$2,0),FALSE)),VLOOKUP($B446,'Allokerad kvv'!$B$2:$AV$468,MATCH(W$2,'Allokerad kvv'!$B$2:$AV$2,0),FALSE),VLOOKUP($B446,'Justerad allokering'!$B$2:$AG$462,MATCH(W$2,'Justerad allokering'!$B$2:$AF$2,0),FALSE))</f>
        <v>0</v>
      </c>
      <c r="X446" s="28">
        <f>IF(ISERROR(1/VLOOKUP($B446,'Justerad allokering'!$B$2:$AG$462,MATCH(X$2,'Justerad allokering'!$B$2:$AF$2,0),FALSE)),VLOOKUP($B446,'Allokerad kvv'!$B$2:$AV$468,MATCH(X$2,'Allokerad kvv'!$B$2:$AV$2,0),FALSE),VLOOKUP($B446,'Justerad allokering'!$B$2:$AG$462,MATCH(X$2,'Justerad allokering'!$B$2:$AF$2,0),FALSE))</f>
        <v>0</v>
      </c>
      <c r="Y446" s="28">
        <f>IF(ISERROR(1/VLOOKUP($B446,'Justerad allokering'!$B$2:$AG$462,MATCH(Y$2,'Justerad allokering'!$B$2:$AF$2,0),FALSE)),VLOOKUP($B446,'Allokerad kvv'!$B$2:$AV$468,MATCH(Y$2,'Allokerad kvv'!$B$2:$AV$2,0),FALSE),VLOOKUP($B446,'Justerad allokering'!$B$2:$AG$462,MATCH(Y$2,'Justerad allokering'!$B$2:$AF$2,0),FALSE))</f>
        <v>0</v>
      </c>
      <c r="Z446" s="28">
        <f>IF(ISERROR(1/VLOOKUP($B446,'Justerad allokering'!$B$2:$AG$462,MATCH(Z$2,'Justerad allokering'!$B$2:$AF$2,0),FALSE)),VLOOKUP($B446,'Allokerad kvv'!$B$2:$AV$468,MATCH(Z$2,'Allokerad kvv'!$B$2:$AV$2,0),FALSE),VLOOKUP($B446,'Justerad allokering'!$B$2:$AG$462,MATCH(Z$2,'Justerad allokering'!$B$2:$AF$2,0),FALSE))</f>
        <v>0</v>
      </c>
      <c r="AA446" s="28"/>
      <c r="AB446" s="28"/>
      <c r="AE446">
        <f t="shared" si="18"/>
        <v>0</v>
      </c>
      <c r="AG446">
        <f t="shared" si="19"/>
        <v>0</v>
      </c>
      <c r="AH446">
        <f t="shared" si="20"/>
        <v>0</v>
      </c>
      <c r="AI446" s="55" t="str">
        <f>IF(AH446=0,"",AH446/VLOOKUP(B446,Kraftvärmeprod!$B$1:$BC$480,MATCH("Summa tillförd energi exklusive rökgaskondensering",Kraftvärmeprod!$B$1:$BC$1,0),FALSE))</f>
        <v/>
      </c>
    </row>
    <row r="447" spans="1:35" x14ac:dyDescent="0.25">
      <c r="A447" s="28" t="s">
        <v>590</v>
      </c>
      <c r="B447" s="28" t="s">
        <v>593</v>
      </c>
      <c r="C447" s="28">
        <f>IF(ISERROR(1/VLOOKUP($B447,'Justerad allokering'!$B$2:$AG$462,MATCH(C$2,'Justerad allokering'!$B$2:$AF$2,0),FALSE)),VLOOKUP($B447,'Allokerad kvv'!$B$2:$AV$468,MATCH(C$2,'Allokerad kvv'!$B$2:$AV$2,0),FALSE),VLOOKUP($B447,'Justerad allokering'!$B$2:$AG$462,MATCH(C$2,'Justerad allokering'!$B$2:$AF$2,0),FALSE))</f>
        <v>0</v>
      </c>
      <c r="D447" s="28">
        <f>IF(ISERROR(1/VLOOKUP($B447,'Justerad allokering'!$B$2:$AG$462,MATCH(D$2,'Justerad allokering'!$B$2:$AF$2,0),FALSE)),VLOOKUP($B447,'Allokerad kvv'!$B$2:$AV$468,MATCH(D$2,'Allokerad kvv'!$B$2:$AV$2,0),FALSE),VLOOKUP($B447,'Justerad allokering'!$B$2:$AG$462,MATCH(D$2,'Justerad allokering'!$B$2:$AF$2,0),FALSE))</f>
        <v>0</v>
      </c>
      <c r="E447" s="28">
        <f>IF(ISERROR(1/VLOOKUP($B447,'Justerad allokering'!$B$2:$AG$462,MATCH(E$2,'Justerad allokering'!$B$2:$AF$2,0),FALSE)),VLOOKUP($B447,'Allokerad kvv'!$B$2:$AV$468,MATCH(E$2,'Allokerad kvv'!$B$2:$AV$2,0),FALSE),VLOOKUP($B447,'Justerad allokering'!$B$2:$AG$462,MATCH(E$2,'Justerad allokering'!$B$2:$AF$2,0),FALSE))</f>
        <v>0</v>
      </c>
      <c r="F447" s="28">
        <f>IF(ISERROR(1/VLOOKUP($B447,'Justerad allokering'!$B$2:$AG$462,MATCH(F$2,'Justerad allokering'!$B$2:$AF$2,0),FALSE)),VLOOKUP($B447,'Allokerad kvv'!$B$2:$AV$468,MATCH(F$2,'Allokerad kvv'!$B$2:$AV$2,0),FALSE),VLOOKUP($B447,'Justerad allokering'!$B$2:$AG$462,MATCH(F$2,'Justerad allokering'!$B$2:$AF$2,0),FALSE))</f>
        <v>0</v>
      </c>
      <c r="G447" s="28">
        <f>IF(ISERROR(1/VLOOKUP($B447,'Justerad allokering'!$B$2:$AG$462,MATCH(G$2,'Justerad allokering'!$B$2:$AF$2,0),FALSE)),VLOOKUP($B447,'Allokerad kvv'!$B$2:$AV$468,MATCH(G$2,'Allokerad kvv'!$B$2:$AV$2,0),FALSE),VLOOKUP($B447,'Justerad allokering'!$B$2:$AG$462,MATCH(G$2,'Justerad allokering'!$B$2:$AF$2,0),FALSE))</f>
        <v>0</v>
      </c>
      <c r="H447" s="28">
        <f>IF(ISERROR(1/VLOOKUP($B447,'Justerad allokering'!$B$2:$AG$462,MATCH(H$2,'Justerad allokering'!$B$2:$AF$2,0),FALSE)),VLOOKUP($B447,'Allokerad kvv'!$B$2:$AV$468,MATCH(H$2,'Allokerad kvv'!$B$2:$AV$2,0),FALSE),VLOOKUP($B447,'Justerad allokering'!$B$2:$AG$462,MATCH(H$2,'Justerad allokering'!$B$2:$AF$2,0),FALSE))</f>
        <v>0</v>
      </c>
      <c r="I447" s="28">
        <f>IF(ISERROR(1/VLOOKUP($B447,'Justerad allokering'!$B$2:$AG$462,MATCH(I$2,'Justerad allokering'!$B$2:$AF$2,0),FALSE)),VLOOKUP($B447,'Allokerad kvv'!$B$2:$AV$468,MATCH(I$2,'Allokerad kvv'!$B$2:$AV$2,0),FALSE),VLOOKUP($B447,'Justerad allokering'!$B$2:$AG$462,MATCH(I$2,'Justerad allokering'!$B$2:$AF$2,0),FALSE))</f>
        <v>0</v>
      </c>
      <c r="J447" s="28">
        <f>IF(ISERROR(1/VLOOKUP($B447,'Justerad allokering'!$B$2:$AG$462,MATCH(J$2,'Justerad allokering'!$B$2:$AF$2,0),FALSE)),VLOOKUP($B447,'Allokerad kvv'!$B$2:$AV$468,MATCH(J$2,'Allokerad kvv'!$B$2:$AV$2,0),FALSE),VLOOKUP($B447,'Justerad allokering'!$B$2:$AG$462,MATCH(J$2,'Justerad allokering'!$B$2:$AF$2,0),FALSE))</f>
        <v>0</v>
      </c>
      <c r="K447" s="28">
        <f>IF(ISERROR(1/VLOOKUP($B447,'Justerad allokering'!$B$2:$AG$462,MATCH(K$2,'Justerad allokering'!$B$2:$AF$2,0),FALSE)),VLOOKUP($B447,'Allokerad kvv'!$B$2:$AV$468,MATCH(K$2,'Allokerad kvv'!$B$2:$AV$2,0),FALSE),VLOOKUP($B447,'Justerad allokering'!$B$2:$AG$462,MATCH(K$2,'Justerad allokering'!$B$2:$AF$2,0),FALSE))</f>
        <v>0</v>
      </c>
      <c r="L447" s="28">
        <f>IF(ISERROR(1/VLOOKUP($B447,'Justerad allokering'!$B$2:$AG$462,MATCH(L$2,'Justerad allokering'!$B$2:$AF$2,0),FALSE)),VLOOKUP($B447,'Allokerad kvv'!$B$2:$AV$468,MATCH(L$2,'Allokerad kvv'!$B$2:$AV$2,0),FALSE),VLOOKUP($B447,'Justerad allokering'!$B$2:$AG$462,MATCH(L$2,'Justerad allokering'!$B$2:$AF$2,0),FALSE))</f>
        <v>0</v>
      </c>
      <c r="M447" s="28">
        <f>IF(ISERROR(1/VLOOKUP($B447,'Justerad allokering'!$B$2:$AG$462,MATCH(M$2,'Justerad allokering'!$B$2:$AF$2,0),FALSE)),VLOOKUP($B447,'Allokerad kvv'!$B$2:$AV$468,MATCH(M$2,'Allokerad kvv'!$B$2:$AV$2,0),FALSE),VLOOKUP($B447,'Justerad allokering'!$B$2:$AG$462,MATCH(M$2,'Justerad allokering'!$B$2:$AF$2,0),FALSE))</f>
        <v>0</v>
      </c>
      <c r="N447" s="28">
        <f>IF(ISERROR(1/VLOOKUP($B447,'Justerad allokering'!$B$2:$AG$462,MATCH(N$2,'Justerad allokering'!$B$2:$AF$2,0),FALSE)),VLOOKUP($B447,'Allokerad kvv'!$B$2:$AV$468,MATCH(N$2,'Allokerad kvv'!$B$2:$AV$2,0),FALSE),VLOOKUP($B447,'Justerad allokering'!$B$2:$AG$462,MATCH(N$2,'Justerad allokering'!$B$2:$AF$2,0),FALSE))</f>
        <v>0</v>
      </c>
      <c r="O447" s="28">
        <f>IF(ISERROR(1/VLOOKUP($B447,'Justerad allokering'!$B$2:$AG$462,MATCH(O$2,'Justerad allokering'!$B$2:$AF$2,0),FALSE)),VLOOKUP($B447,'Allokerad kvv'!$B$2:$AV$468,MATCH(O$2,'Allokerad kvv'!$B$2:$AV$2,0),FALSE),VLOOKUP($B447,'Justerad allokering'!$B$2:$AG$462,MATCH(O$2,'Justerad allokering'!$B$2:$AF$2,0),FALSE))</f>
        <v>0</v>
      </c>
      <c r="P447" s="28">
        <f>IF(ISERROR(1/VLOOKUP($B447,'Justerad allokering'!$B$2:$AG$462,MATCH(P$2,'Justerad allokering'!$B$2:$AF$2,0),FALSE)),VLOOKUP($B447,'Allokerad kvv'!$B$2:$AV$468,MATCH(P$2,'Allokerad kvv'!$B$2:$AV$2,0),FALSE),VLOOKUP($B447,'Justerad allokering'!$B$2:$AG$462,MATCH(P$2,'Justerad allokering'!$B$2:$AF$2,0),FALSE))</f>
        <v>0</v>
      </c>
      <c r="Q447" s="28">
        <f>IF(ISERROR(1/VLOOKUP($B447,'Justerad allokering'!$B$2:$AG$462,MATCH(Q$2,'Justerad allokering'!$B$2:$AF$2,0),FALSE)),VLOOKUP($B447,'Allokerad kvv'!$B$2:$AV$468,MATCH(Q$2,'Allokerad kvv'!$B$2:$AV$2,0),FALSE),VLOOKUP($B447,'Justerad allokering'!$B$2:$AG$462,MATCH(Q$2,'Justerad allokering'!$B$2:$AF$2,0),FALSE))</f>
        <v>0</v>
      </c>
      <c r="R447" s="28">
        <f>IF(ISERROR(1/VLOOKUP($B447,'Justerad allokering'!$B$2:$AG$462,MATCH(R$2,'Justerad allokering'!$B$2:$AF$2,0),FALSE)),VLOOKUP($B447,'Allokerad kvv'!$B$2:$AV$468,MATCH(R$2,'Allokerad kvv'!$B$2:$AV$2,0),FALSE),VLOOKUP($B447,'Justerad allokering'!$B$2:$AG$462,MATCH(R$2,'Justerad allokering'!$B$2:$AF$2,0),FALSE))</f>
        <v>0</v>
      </c>
      <c r="S447" s="28">
        <f>IF(ISERROR(1/VLOOKUP($B447,'Justerad allokering'!$B$2:$AG$462,MATCH(S$2,'Justerad allokering'!$B$2:$AF$2,0),FALSE)),VLOOKUP($B447,'Allokerad kvv'!$B$2:$AV$468,MATCH(S$2,'Allokerad kvv'!$B$2:$AV$2,0),FALSE),VLOOKUP($B447,'Justerad allokering'!$B$2:$AG$462,MATCH(S$2,'Justerad allokering'!$B$2:$AF$2,0),FALSE))</f>
        <v>0</v>
      </c>
      <c r="T447" s="28">
        <f>IF(ISERROR(1/VLOOKUP($B447,'Justerad allokering'!$B$2:$AG$462,MATCH(T$2,'Justerad allokering'!$B$2:$AF$2,0),FALSE)),VLOOKUP($B447,'Allokerad kvv'!$B$2:$AV$468,MATCH(T$2,'Allokerad kvv'!$B$2:$AV$2,0),FALSE),VLOOKUP($B447,'Justerad allokering'!$B$2:$AG$462,MATCH(T$2,'Justerad allokering'!$B$2:$AF$2,0),FALSE))</f>
        <v>0</v>
      </c>
      <c r="U447" s="28">
        <f>IF(ISERROR(1/VLOOKUP($B447,'Justerad allokering'!$B$2:$AG$462,MATCH(U$2,'Justerad allokering'!$B$2:$AF$2,0),FALSE)),VLOOKUP($B447,'Allokerad kvv'!$B$2:$AV$468,MATCH(U$2,'Allokerad kvv'!$B$2:$AV$2,0),FALSE),VLOOKUP($B447,'Justerad allokering'!$B$2:$AG$462,MATCH(U$2,'Justerad allokering'!$B$2:$AF$2,0),FALSE))</f>
        <v>0</v>
      </c>
      <c r="V447" s="28">
        <f>IF(ISERROR(1/VLOOKUP($B447,'Justerad allokering'!$B$2:$AG$462,MATCH(V$2,'Justerad allokering'!$B$2:$AF$2,0),FALSE)),VLOOKUP($B447,'Allokerad kvv'!$B$2:$AV$468,MATCH(V$2,'Allokerad kvv'!$B$2:$AV$2,0),FALSE),VLOOKUP($B447,'Justerad allokering'!$B$2:$AG$462,MATCH(V$2,'Justerad allokering'!$B$2:$AF$2,0),FALSE))</f>
        <v>0</v>
      </c>
      <c r="W447" s="28">
        <f>IF(ISERROR(1/VLOOKUP($B447,'Justerad allokering'!$B$2:$AG$462,MATCH(W$2,'Justerad allokering'!$B$2:$AF$2,0),FALSE)),VLOOKUP($B447,'Allokerad kvv'!$B$2:$AV$468,MATCH(W$2,'Allokerad kvv'!$B$2:$AV$2,0),FALSE),VLOOKUP($B447,'Justerad allokering'!$B$2:$AG$462,MATCH(W$2,'Justerad allokering'!$B$2:$AF$2,0),FALSE))</f>
        <v>0</v>
      </c>
      <c r="X447" s="28">
        <f>IF(ISERROR(1/VLOOKUP($B447,'Justerad allokering'!$B$2:$AG$462,MATCH(X$2,'Justerad allokering'!$B$2:$AF$2,0),FALSE)),VLOOKUP($B447,'Allokerad kvv'!$B$2:$AV$468,MATCH(X$2,'Allokerad kvv'!$B$2:$AV$2,0),FALSE),VLOOKUP($B447,'Justerad allokering'!$B$2:$AG$462,MATCH(X$2,'Justerad allokering'!$B$2:$AF$2,0),FALSE))</f>
        <v>0</v>
      </c>
      <c r="Y447" s="28">
        <f>IF(ISERROR(1/VLOOKUP($B447,'Justerad allokering'!$B$2:$AG$462,MATCH(Y$2,'Justerad allokering'!$B$2:$AF$2,0),FALSE)),VLOOKUP($B447,'Allokerad kvv'!$B$2:$AV$468,MATCH(Y$2,'Allokerad kvv'!$B$2:$AV$2,0),FALSE),VLOOKUP($B447,'Justerad allokering'!$B$2:$AG$462,MATCH(Y$2,'Justerad allokering'!$B$2:$AF$2,0),FALSE))</f>
        <v>0</v>
      </c>
      <c r="Z447" s="28">
        <f>IF(ISERROR(1/VLOOKUP($B447,'Justerad allokering'!$B$2:$AG$462,MATCH(Z$2,'Justerad allokering'!$B$2:$AF$2,0),FALSE)),VLOOKUP($B447,'Allokerad kvv'!$B$2:$AV$468,MATCH(Z$2,'Allokerad kvv'!$B$2:$AV$2,0),FALSE),VLOOKUP($B447,'Justerad allokering'!$B$2:$AG$462,MATCH(Z$2,'Justerad allokering'!$B$2:$AF$2,0),FALSE))</f>
        <v>0</v>
      </c>
      <c r="AA447" s="28"/>
      <c r="AB447" s="28"/>
      <c r="AE447">
        <f t="shared" si="18"/>
        <v>0</v>
      </c>
      <c r="AG447">
        <f t="shared" si="19"/>
        <v>0</v>
      </c>
      <c r="AH447">
        <f t="shared" si="20"/>
        <v>0</v>
      </c>
      <c r="AI447" s="55" t="str">
        <f>IF(AH447=0,"",AH447/VLOOKUP(B447,Kraftvärmeprod!$B$1:$BC$480,MATCH("Summa tillförd energi exklusive rökgaskondensering",Kraftvärmeprod!$B$1:$BC$1,0),FALSE))</f>
        <v/>
      </c>
    </row>
    <row r="448" spans="1:35" x14ac:dyDescent="0.25">
      <c r="A448" s="28" t="s">
        <v>594</v>
      </c>
      <c r="B448" s="28" t="s">
        <v>595</v>
      </c>
      <c r="C448" s="28">
        <f>IF(ISERROR(1/VLOOKUP($B448,'Justerad allokering'!$B$2:$AG$462,MATCH(C$2,'Justerad allokering'!$B$2:$AF$2,0),FALSE)),VLOOKUP($B448,'Allokerad kvv'!$B$2:$AV$468,MATCH(C$2,'Allokerad kvv'!$B$2:$AV$2,0),FALSE),VLOOKUP($B448,'Justerad allokering'!$B$2:$AG$462,MATCH(C$2,'Justerad allokering'!$B$2:$AF$2,0),FALSE))</f>
        <v>0</v>
      </c>
      <c r="D448" s="28">
        <f>IF(ISERROR(1/VLOOKUP($B448,'Justerad allokering'!$B$2:$AG$462,MATCH(D$2,'Justerad allokering'!$B$2:$AF$2,0),FALSE)),VLOOKUP($B448,'Allokerad kvv'!$B$2:$AV$468,MATCH(D$2,'Allokerad kvv'!$B$2:$AV$2,0),FALSE),VLOOKUP($B448,'Justerad allokering'!$B$2:$AG$462,MATCH(D$2,'Justerad allokering'!$B$2:$AF$2,0),FALSE))</f>
        <v>0</v>
      </c>
      <c r="E448" s="28">
        <f>IF(ISERROR(1/VLOOKUP($B448,'Justerad allokering'!$B$2:$AG$462,MATCH(E$2,'Justerad allokering'!$B$2:$AF$2,0),FALSE)),VLOOKUP($B448,'Allokerad kvv'!$B$2:$AV$468,MATCH(E$2,'Allokerad kvv'!$B$2:$AV$2,0),FALSE),VLOOKUP($B448,'Justerad allokering'!$B$2:$AG$462,MATCH(E$2,'Justerad allokering'!$B$2:$AF$2,0),FALSE))</f>
        <v>0</v>
      </c>
      <c r="F448" s="28">
        <f>IF(ISERROR(1/VLOOKUP($B448,'Justerad allokering'!$B$2:$AG$462,MATCH(F$2,'Justerad allokering'!$B$2:$AF$2,0),FALSE)),VLOOKUP($B448,'Allokerad kvv'!$B$2:$AV$468,MATCH(F$2,'Allokerad kvv'!$B$2:$AV$2,0),FALSE),VLOOKUP($B448,'Justerad allokering'!$B$2:$AG$462,MATCH(F$2,'Justerad allokering'!$B$2:$AF$2,0),FALSE))</f>
        <v>0</v>
      </c>
      <c r="G448" s="28">
        <f>IF(ISERROR(1/VLOOKUP($B448,'Justerad allokering'!$B$2:$AG$462,MATCH(G$2,'Justerad allokering'!$B$2:$AF$2,0),FALSE)),VLOOKUP($B448,'Allokerad kvv'!$B$2:$AV$468,MATCH(G$2,'Allokerad kvv'!$B$2:$AV$2,0),FALSE),VLOOKUP($B448,'Justerad allokering'!$B$2:$AG$462,MATCH(G$2,'Justerad allokering'!$B$2:$AF$2,0),FALSE))</f>
        <v>0</v>
      </c>
      <c r="H448" s="28">
        <f>IF(ISERROR(1/VLOOKUP($B448,'Justerad allokering'!$B$2:$AG$462,MATCH(H$2,'Justerad allokering'!$B$2:$AF$2,0),FALSE)),VLOOKUP($B448,'Allokerad kvv'!$B$2:$AV$468,MATCH(H$2,'Allokerad kvv'!$B$2:$AV$2,0),FALSE),VLOOKUP($B448,'Justerad allokering'!$B$2:$AG$462,MATCH(H$2,'Justerad allokering'!$B$2:$AF$2,0),FALSE))</f>
        <v>0</v>
      </c>
      <c r="I448" s="28">
        <f>IF(ISERROR(1/VLOOKUP($B448,'Justerad allokering'!$B$2:$AG$462,MATCH(I$2,'Justerad allokering'!$B$2:$AF$2,0),FALSE)),VLOOKUP($B448,'Allokerad kvv'!$B$2:$AV$468,MATCH(I$2,'Allokerad kvv'!$B$2:$AV$2,0),FALSE),VLOOKUP($B448,'Justerad allokering'!$B$2:$AG$462,MATCH(I$2,'Justerad allokering'!$B$2:$AF$2,0),FALSE))</f>
        <v>0</v>
      </c>
      <c r="J448" s="28">
        <f>IF(ISERROR(1/VLOOKUP($B448,'Justerad allokering'!$B$2:$AG$462,MATCH(J$2,'Justerad allokering'!$B$2:$AF$2,0),FALSE)),VLOOKUP($B448,'Allokerad kvv'!$B$2:$AV$468,MATCH(J$2,'Allokerad kvv'!$B$2:$AV$2,0),FALSE),VLOOKUP($B448,'Justerad allokering'!$B$2:$AG$462,MATCH(J$2,'Justerad allokering'!$B$2:$AF$2,0),FALSE))</f>
        <v>0</v>
      </c>
      <c r="K448" s="28">
        <f>IF(ISERROR(1/VLOOKUP($B448,'Justerad allokering'!$B$2:$AG$462,MATCH(K$2,'Justerad allokering'!$B$2:$AF$2,0),FALSE)),VLOOKUP($B448,'Allokerad kvv'!$B$2:$AV$468,MATCH(K$2,'Allokerad kvv'!$B$2:$AV$2,0),FALSE),VLOOKUP($B448,'Justerad allokering'!$B$2:$AG$462,MATCH(K$2,'Justerad allokering'!$B$2:$AF$2,0),FALSE))</f>
        <v>0</v>
      </c>
      <c r="L448" s="28">
        <f>IF(ISERROR(1/VLOOKUP($B448,'Justerad allokering'!$B$2:$AG$462,MATCH(L$2,'Justerad allokering'!$B$2:$AF$2,0),FALSE)),VLOOKUP($B448,'Allokerad kvv'!$B$2:$AV$468,MATCH(L$2,'Allokerad kvv'!$B$2:$AV$2,0),FALSE),VLOOKUP($B448,'Justerad allokering'!$B$2:$AG$462,MATCH(L$2,'Justerad allokering'!$B$2:$AF$2,0),FALSE))</f>
        <v>0</v>
      </c>
      <c r="M448" s="28">
        <f>IF(ISERROR(1/VLOOKUP($B448,'Justerad allokering'!$B$2:$AG$462,MATCH(M$2,'Justerad allokering'!$B$2:$AF$2,0),FALSE)),VLOOKUP($B448,'Allokerad kvv'!$B$2:$AV$468,MATCH(M$2,'Allokerad kvv'!$B$2:$AV$2,0),FALSE),VLOOKUP($B448,'Justerad allokering'!$B$2:$AG$462,MATCH(M$2,'Justerad allokering'!$B$2:$AF$2,0),FALSE))</f>
        <v>0</v>
      </c>
      <c r="N448" s="28">
        <f>IF(ISERROR(1/VLOOKUP($B448,'Justerad allokering'!$B$2:$AG$462,MATCH(N$2,'Justerad allokering'!$B$2:$AF$2,0),FALSE)),VLOOKUP($B448,'Allokerad kvv'!$B$2:$AV$468,MATCH(N$2,'Allokerad kvv'!$B$2:$AV$2,0),FALSE),VLOOKUP($B448,'Justerad allokering'!$B$2:$AG$462,MATCH(N$2,'Justerad allokering'!$B$2:$AF$2,0),FALSE))</f>
        <v>0</v>
      </c>
      <c r="O448" s="28">
        <f>IF(ISERROR(1/VLOOKUP($B448,'Justerad allokering'!$B$2:$AG$462,MATCH(O$2,'Justerad allokering'!$B$2:$AF$2,0),FALSE)),VLOOKUP($B448,'Allokerad kvv'!$B$2:$AV$468,MATCH(O$2,'Allokerad kvv'!$B$2:$AV$2,0),FALSE),VLOOKUP($B448,'Justerad allokering'!$B$2:$AG$462,MATCH(O$2,'Justerad allokering'!$B$2:$AF$2,0),FALSE))</f>
        <v>0</v>
      </c>
      <c r="P448" s="28">
        <f>IF(ISERROR(1/VLOOKUP($B448,'Justerad allokering'!$B$2:$AG$462,MATCH(P$2,'Justerad allokering'!$B$2:$AF$2,0),FALSE)),VLOOKUP($B448,'Allokerad kvv'!$B$2:$AV$468,MATCH(P$2,'Allokerad kvv'!$B$2:$AV$2,0),FALSE),VLOOKUP($B448,'Justerad allokering'!$B$2:$AG$462,MATCH(P$2,'Justerad allokering'!$B$2:$AF$2,0),FALSE))</f>
        <v>0</v>
      </c>
      <c r="Q448" s="28">
        <f>IF(ISERROR(1/VLOOKUP($B448,'Justerad allokering'!$B$2:$AG$462,MATCH(Q$2,'Justerad allokering'!$B$2:$AF$2,0),FALSE)),VLOOKUP($B448,'Allokerad kvv'!$B$2:$AV$468,MATCH(Q$2,'Allokerad kvv'!$B$2:$AV$2,0),FALSE),VLOOKUP($B448,'Justerad allokering'!$B$2:$AG$462,MATCH(Q$2,'Justerad allokering'!$B$2:$AF$2,0),FALSE))</f>
        <v>0</v>
      </c>
      <c r="R448" s="28">
        <f>IF(ISERROR(1/VLOOKUP($B448,'Justerad allokering'!$B$2:$AG$462,MATCH(R$2,'Justerad allokering'!$B$2:$AF$2,0),FALSE)),VLOOKUP($B448,'Allokerad kvv'!$B$2:$AV$468,MATCH(R$2,'Allokerad kvv'!$B$2:$AV$2,0),FALSE),VLOOKUP($B448,'Justerad allokering'!$B$2:$AG$462,MATCH(R$2,'Justerad allokering'!$B$2:$AF$2,0),FALSE))</f>
        <v>0</v>
      </c>
      <c r="S448" s="28">
        <f>IF(ISERROR(1/VLOOKUP($B448,'Justerad allokering'!$B$2:$AG$462,MATCH(S$2,'Justerad allokering'!$B$2:$AF$2,0),FALSE)),VLOOKUP($B448,'Allokerad kvv'!$B$2:$AV$468,MATCH(S$2,'Allokerad kvv'!$B$2:$AV$2,0),FALSE),VLOOKUP($B448,'Justerad allokering'!$B$2:$AG$462,MATCH(S$2,'Justerad allokering'!$B$2:$AF$2,0),FALSE))</f>
        <v>0</v>
      </c>
      <c r="T448" s="28">
        <f>IF(ISERROR(1/VLOOKUP($B448,'Justerad allokering'!$B$2:$AG$462,MATCH(T$2,'Justerad allokering'!$B$2:$AF$2,0),FALSE)),VLOOKUP($B448,'Allokerad kvv'!$B$2:$AV$468,MATCH(T$2,'Allokerad kvv'!$B$2:$AV$2,0),FALSE),VLOOKUP($B448,'Justerad allokering'!$B$2:$AG$462,MATCH(T$2,'Justerad allokering'!$B$2:$AF$2,0),FALSE))</f>
        <v>0</v>
      </c>
      <c r="U448" s="28">
        <f>IF(ISERROR(1/VLOOKUP($B448,'Justerad allokering'!$B$2:$AG$462,MATCH(U$2,'Justerad allokering'!$B$2:$AF$2,0),FALSE)),VLOOKUP($B448,'Allokerad kvv'!$B$2:$AV$468,MATCH(U$2,'Allokerad kvv'!$B$2:$AV$2,0),FALSE),VLOOKUP($B448,'Justerad allokering'!$B$2:$AG$462,MATCH(U$2,'Justerad allokering'!$B$2:$AF$2,0),FALSE))</f>
        <v>0</v>
      </c>
      <c r="V448" s="28">
        <f>IF(ISERROR(1/VLOOKUP($B448,'Justerad allokering'!$B$2:$AG$462,MATCH(V$2,'Justerad allokering'!$B$2:$AF$2,0),FALSE)),VLOOKUP($B448,'Allokerad kvv'!$B$2:$AV$468,MATCH(V$2,'Allokerad kvv'!$B$2:$AV$2,0),FALSE),VLOOKUP($B448,'Justerad allokering'!$B$2:$AG$462,MATCH(V$2,'Justerad allokering'!$B$2:$AF$2,0),FALSE))</f>
        <v>0</v>
      </c>
      <c r="W448" s="28">
        <f>IF(ISERROR(1/VLOOKUP($B448,'Justerad allokering'!$B$2:$AG$462,MATCH(W$2,'Justerad allokering'!$B$2:$AF$2,0),FALSE)),VLOOKUP($B448,'Allokerad kvv'!$B$2:$AV$468,MATCH(W$2,'Allokerad kvv'!$B$2:$AV$2,0),FALSE),VLOOKUP($B448,'Justerad allokering'!$B$2:$AG$462,MATCH(W$2,'Justerad allokering'!$B$2:$AF$2,0),FALSE))</f>
        <v>0</v>
      </c>
      <c r="X448" s="28">
        <f>IF(ISERROR(1/VLOOKUP($B448,'Justerad allokering'!$B$2:$AG$462,MATCH(X$2,'Justerad allokering'!$B$2:$AF$2,0),FALSE)),VLOOKUP($B448,'Allokerad kvv'!$B$2:$AV$468,MATCH(X$2,'Allokerad kvv'!$B$2:$AV$2,0),FALSE),VLOOKUP($B448,'Justerad allokering'!$B$2:$AG$462,MATCH(X$2,'Justerad allokering'!$B$2:$AF$2,0),FALSE))</f>
        <v>0</v>
      </c>
      <c r="Y448" s="28">
        <f>IF(ISERROR(1/VLOOKUP($B448,'Justerad allokering'!$B$2:$AG$462,MATCH(Y$2,'Justerad allokering'!$B$2:$AF$2,0),FALSE)),VLOOKUP($B448,'Allokerad kvv'!$B$2:$AV$468,MATCH(Y$2,'Allokerad kvv'!$B$2:$AV$2,0),FALSE),VLOOKUP($B448,'Justerad allokering'!$B$2:$AG$462,MATCH(Y$2,'Justerad allokering'!$B$2:$AF$2,0),FALSE))</f>
        <v>0</v>
      </c>
      <c r="Z448" s="28">
        <f>IF(ISERROR(1/VLOOKUP($B448,'Justerad allokering'!$B$2:$AG$462,MATCH(Z$2,'Justerad allokering'!$B$2:$AF$2,0),FALSE)),VLOOKUP($B448,'Allokerad kvv'!$B$2:$AV$468,MATCH(Z$2,'Allokerad kvv'!$B$2:$AV$2,0),FALSE),VLOOKUP($B448,'Justerad allokering'!$B$2:$AG$462,MATCH(Z$2,'Justerad allokering'!$B$2:$AF$2,0),FALSE))</f>
        <v>0</v>
      </c>
      <c r="AA448" s="28"/>
      <c r="AB448" s="28"/>
      <c r="AE448">
        <f t="shared" si="18"/>
        <v>0</v>
      </c>
      <c r="AG448">
        <f t="shared" si="19"/>
        <v>0</v>
      </c>
      <c r="AH448">
        <f t="shared" si="20"/>
        <v>0</v>
      </c>
      <c r="AI448" s="55" t="str">
        <f>IF(AH448=0,"",AH448/VLOOKUP(B448,Kraftvärmeprod!$B$1:$BC$480,MATCH("Summa tillförd energi exklusive rökgaskondensering",Kraftvärmeprod!$B$1:$BC$1,0),FALSE))</f>
        <v/>
      </c>
    </row>
    <row r="449" spans="1:35" x14ac:dyDescent="0.25">
      <c r="A449" s="28" t="s">
        <v>596</v>
      </c>
      <c r="B449" s="28" t="s">
        <v>597</v>
      </c>
      <c r="C449" s="28">
        <f>IF(ISERROR(1/VLOOKUP($B449,'Justerad allokering'!$B$2:$AG$462,MATCH(C$2,'Justerad allokering'!$B$2:$AF$2,0),FALSE)),VLOOKUP($B449,'Allokerad kvv'!$B$2:$AV$468,MATCH(C$2,'Allokerad kvv'!$B$2:$AV$2,0),FALSE),VLOOKUP($B449,'Justerad allokering'!$B$2:$AG$462,MATCH(C$2,'Justerad allokering'!$B$2:$AF$2,0),FALSE))</f>
        <v>159.19999999999999</v>
      </c>
      <c r="D449" s="28">
        <f>IF(ISERROR(1/VLOOKUP($B449,'Justerad allokering'!$B$2:$AG$462,MATCH(D$2,'Justerad allokering'!$B$2:$AF$2,0),FALSE)),VLOOKUP($B449,'Allokerad kvv'!$B$2:$AV$468,MATCH(D$2,'Allokerad kvv'!$B$2:$AV$2,0),FALSE),VLOOKUP($B449,'Justerad allokering'!$B$2:$AG$462,MATCH(D$2,'Justerad allokering'!$B$2:$AF$2,0),FALSE))</f>
        <v>0</v>
      </c>
      <c r="E449" s="28">
        <f>IF(ISERROR(1/VLOOKUP($B449,'Justerad allokering'!$B$2:$AG$462,MATCH(E$2,'Justerad allokering'!$B$2:$AF$2,0),FALSE)),VLOOKUP($B449,'Allokerad kvv'!$B$2:$AV$468,MATCH(E$2,'Allokerad kvv'!$B$2:$AV$2,0),FALSE),VLOOKUP($B449,'Justerad allokering'!$B$2:$AG$462,MATCH(E$2,'Justerad allokering'!$B$2:$AF$2,0),FALSE))</f>
        <v>0</v>
      </c>
      <c r="F449" s="28">
        <f>IF(ISERROR(1/VLOOKUP($B449,'Justerad allokering'!$B$2:$AG$462,MATCH(F$2,'Justerad allokering'!$B$2:$AF$2,0),FALSE)),VLOOKUP($B449,'Allokerad kvv'!$B$2:$AV$468,MATCH(F$2,'Allokerad kvv'!$B$2:$AV$2,0),FALSE),VLOOKUP($B449,'Justerad allokering'!$B$2:$AG$462,MATCH(F$2,'Justerad allokering'!$B$2:$AF$2,0),FALSE))</f>
        <v>0</v>
      </c>
      <c r="G449" s="28">
        <f>IF(ISERROR(1/VLOOKUP($B449,'Justerad allokering'!$B$2:$AG$462,MATCH(G$2,'Justerad allokering'!$B$2:$AF$2,0),FALSE)),VLOOKUP($B449,'Allokerad kvv'!$B$2:$AV$468,MATCH(G$2,'Allokerad kvv'!$B$2:$AV$2,0),FALSE),VLOOKUP($B449,'Justerad allokering'!$B$2:$AG$462,MATCH(G$2,'Justerad allokering'!$B$2:$AF$2,0),FALSE))</f>
        <v>0.72</v>
      </c>
      <c r="H449" s="28">
        <f>IF(ISERROR(1/VLOOKUP($B449,'Justerad allokering'!$B$2:$AG$462,MATCH(H$2,'Justerad allokering'!$B$2:$AF$2,0),FALSE)),VLOOKUP($B449,'Allokerad kvv'!$B$2:$AV$468,MATCH(H$2,'Allokerad kvv'!$B$2:$AV$2,0),FALSE),VLOOKUP($B449,'Justerad allokering'!$B$2:$AG$462,MATCH(H$2,'Justerad allokering'!$B$2:$AF$2,0),FALSE))</f>
        <v>0</v>
      </c>
      <c r="I449" s="28">
        <f>IF(ISERROR(1/VLOOKUP($B449,'Justerad allokering'!$B$2:$AG$462,MATCH(I$2,'Justerad allokering'!$B$2:$AF$2,0),FALSE)),VLOOKUP($B449,'Allokerad kvv'!$B$2:$AV$468,MATCH(I$2,'Allokerad kvv'!$B$2:$AV$2,0),FALSE),VLOOKUP($B449,'Justerad allokering'!$B$2:$AG$462,MATCH(I$2,'Justerad allokering'!$B$2:$AF$2,0),FALSE))</f>
        <v>1.284</v>
      </c>
      <c r="J449" s="28">
        <f>IF(ISERROR(1/VLOOKUP($B449,'Justerad allokering'!$B$2:$AG$462,MATCH(J$2,'Justerad allokering'!$B$2:$AF$2,0),FALSE)),VLOOKUP($B449,'Allokerad kvv'!$B$2:$AV$468,MATCH(J$2,'Allokerad kvv'!$B$2:$AV$2,0),FALSE),VLOOKUP($B449,'Justerad allokering'!$B$2:$AG$462,MATCH(J$2,'Justerad allokering'!$B$2:$AF$2,0),FALSE))</f>
        <v>16.8</v>
      </c>
      <c r="K449" s="28">
        <f>IF(ISERROR(1/VLOOKUP($B449,'Justerad allokering'!$B$2:$AG$462,MATCH(K$2,'Justerad allokering'!$B$2:$AF$2,0),FALSE)),VLOOKUP($B449,'Allokerad kvv'!$B$2:$AV$468,MATCH(K$2,'Allokerad kvv'!$B$2:$AV$2,0),FALSE),VLOOKUP($B449,'Justerad allokering'!$B$2:$AG$462,MATCH(K$2,'Justerad allokering'!$B$2:$AF$2,0),FALSE))</f>
        <v>14.84</v>
      </c>
      <c r="L449" s="28">
        <f>IF(ISERROR(1/VLOOKUP($B449,'Justerad allokering'!$B$2:$AG$462,MATCH(L$2,'Justerad allokering'!$B$2:$AF$2,0),FALSE)),VLOOKUP($B449,'Allokerad kvv'!$B$2:$AV$468,MATCH(L$2,'Allokerad kvv'!$B$2:$AV$2,0),FALSE),VLOOKUP($B449,'Justerad allokering'!$B$2:$AG$462,MATCH(L$2,'Justerad allokering'!$B$2:$AF$2,0),FALSE))</f>
        <v>12.08</v>
      </c>
      <c r="M449" s="28">
        <f>IF(ISERROR(1/VLOOKUP($B449,'Justerad allokering'!$B$2:$AG$462,MATCH(M$2,'Justerad allokering'!$B$2:$AF$2,0),FALSE)),VLOOKUP($B449,'Allokerad kvv'!$B$2:$AV$468,MATCH(M$2,'Allokerad kvv'!$B$2:$AV$2,0),FALSE),VLOOKUP($B449,'Justerad allokering'!$B$2:$AG$462,MATCH(M$2,'Justerad allokering'!$B$2:$AF$2,0),FALSE))</f>
        <v>0</v>
      </c>
      <c r="N449" s="28">
        <f>IF(ISERROR(1/VLOOKUP($B449,'Justerad allokering'!$B$2:$AG$462,MATCH(N$2,'Justerad allokering'!$B$2:$AF$2,0),FALSE)),VLOOKUP($B449,'Allokerad kvv'!$B$2:$AV$468,MATCH(N$2,'Allokerad kvv'!$B$2:$AV$2,0),FALSE),VLOOKUP($B449,'Justerad allokering'!$B$2:$AG$462,MATCH(N$2,'Justerad allokering'!$B$2:$AF$2,0),FALSE))</f>
        <v>102</v>
      </c>
      <c r="O449" s="28">
        <f>IF(ISERROR(1/VLOOKUP($B449,'Justerad allokering'!$B$2:$AG$462,MATCH(O$2,'Justerad allokering'!$B$2:$AF$2,0),FALSE)),VLOOKUP($B449,'Allokerad kvv'!$B$2:$AV$468,MATCH(O$2,'Allokerad kvv'!$B$2:$AV$2,0),FALSE),VLOOKUP($B449,'Justerad allokering'!$B$2:$AG$462,MATCH(O$2,'Justerad allokering'!$B$2:$AF$2,0),FALSE))</f>
        <v>0</v>
      </c>
      <c r="P449" s="28">
        <f>IF(ISERROR(1/VLOOKUP($B449,'Justerad allokering'!$B$2:$AG$462,MATCH(P$2,'Justerad allokering'!$B$2:$AF$2,0),FALSE)),VLOOKUP($B449,'Allokerad kvv'!$B$2:$AV$468,MATCH(P$2,'Allokerad kvv'!$B$2:$AV$2,0),FALSE),VLOOKUP($B449,'Justerad allokering'!$B$2:$AG$462,MATCH(P$2,'Justerad allokering'!$B$2:$AF$2,0),FALSE))</f>
        <v>0</v>
      </c>
      <c r="Q449" s="28">
        <f>IF(ISERROR(1/VLOOKUP($B449,'Justerad allokering'!$B$2:$AG$462,MATCH(Q$2,'Justerad allokering'!$B$2:$AF$2,0),FALSE)),VLOOKUP($B449,'Allokerad kvv'!$B$2:$AV$468,MATCH(Q$2,'Allokerad kvv'!$B$2:$AV$2,0),FALSE),VLOOKUP($B449,'Justerad allokering'!$B$2:$AG$462,MATCH(Q$2,'Justerad allokering'!$B$2:$AF$2,0),FALSE))</f>
        <v>0</v>
      </c>
      <c r="R449" s="28">
        <f>IF(ISERROR(1/VLOOKUP($B449,'Justerad allokering'!$B$2:$AG$462,MATCH(R$2,'Justerad allokering'!$B$2:$AF$2,0),FALSE)),VLOOKUP($B449,'Allokerad kvv'!$B$2:$AV$468,MATCH(R$2,'Allokerad kvv'!$B$2:$AV$2,0),FALSE),VLOOKUP($B449,'Justerad allokering'!$B$2:$AG$462,MATCH(R$2,'Justerad allokering'!$B$2:$AF$2,0),FALSE))</f>
        <v>0</v>
      </c>
      <c r="S449" s="28">
        <f>IF(ISERROR(1/VLOOKUP($B449,'Justerad allokering'!$B$2:$AG$462,MATCH(S$2,'Justerad allokering'!$B$2:$AF$2,0),FALSE)),VLOOKUP($B449,'Allokerad kvv'!$B$2:$AV$468,MATCH(S$2,'Allokerad kvv'!$B$2:$AV$2,0),FALSE),VLOOKUP($B449,'Justerad allokering'!$B$2:$AG$462,MATCH(S$2,'Justerad allokering'!$B$2:$AF$2,0),FALSE))</f>
        <v>0</v>
      </c>
      <c r="T449" s="28">
        <f>IF(ISERROR(1/VLOOKUP($B449,'Justerad allokering'!$B$2:$AG$462,MATCH(T$2,'Justerad allokering'!$B$2:$AF$2,0),FALSE)),VLOOKUP($B449,'Allokerad kvv'!$B$2:$AV$468,MATCH(T$2,'Allokerad kvv'!$B$2:$AV$2,0),FALSE),VLOOKUP($B449,'Justerad allokering'!$B$2:$AG$462,MATCH(T$2,'Justerad allokering'!$B$2:$AF$2,0),FALSE))</f>
        <v>9.0027399999999994E-2</v>
      </c>
      <c r="U449" s="28">
        <f>IF(ISERROR(1/VLOOKUP($B449,'Justerad allokering'!$B$2:$AG$462,MATCH(U$2,'Justerad allokering'!$B$2:$AF$2,0),FALSE)),VLOOKUP($B449,'Allokerad kvv'!$B$2:$AV$468,MATCH(U$2,'Allokerad kvv'!$B$2:$AV$2,0),FALSE),VLOOKUP($B449,'Justerad allokering'!$B$2:$AG$462,MATCH(U$2,'Justerad allokering'!$B$2:$AF$2,0),FALSE))</f>
        <v>228.7</v>
      </c>
      <c r="V449" s="28">
        <f>IF(ISERROR(1/VLOOKUP($B449,'Justerad allokering'!$B$2:$AG$462,MATCH(V$2,'Justerad allokering'!$B$2:$AF$2,0),FALSE)),VLOOKUP($B449,'Allokerad kvv'!$B$2:$AV$468,MATCH(V$2,'Allokerad kvv'!$B$2:$AV$2,0),FALSE),VLOOKUP($B449,'Justerad allokering'!$B$2:$AG$462,MATCH(V$2,'Justerad allokering'!$B$2:$AF$2,0),FALSE))</f>
        <v>8</v>
      </c>
      <c r="W449" s="28">
        <f>IF(ISERROR(1/VLOOKUP($B449,'Justerad allokering'!$B$2:$AG$462,MATCH(W$2,'Justerad allokering'!$B$2:$AF$2,0),FALSE)),VLOOKUP($B449,'Allokerad kvv'!$B$2:$AV$468,MATCH(W$2,'Allokerad kvv'!$B$2:$AV$2,0),FALSE),VLOOKUP($B449,'Justerad allokering'!$B$2:$AG$462,MATCH(W$2,'Justerad allokering'!$B$2:$AF$2,0),FALSE))</f>
        <v>0</v>
      </c>
      <c r="X449" s="28">
        <f>IF(ISERROR(1/VLOOKUP($B449,'Justerad allokering'!$B$2:$AG$462,MATCH(X$2,'Justerad allokering'!$B$2:$AF$2,0),FALSE)),VLOOKUP($B449,'Allokerad kvv'!$B$2:$AV$468,MATCH(X$2,'Allokerad kvv'!$B$2:$AV$2,0),FALSE),VLOOKUP($B449,'Justerad allokering'!$B$2:$AG$462,MATCH(X$2,'Justerad allokering'!$B$2:$AF$2,0),FALSE))</f>
        <v>0</v>
      </c>
      <c r="Y449" s="28">
        <f>IF(ISERROR(1/VLOOKUP($B449,'Justerad allokering'!$B$2:$AG$462,MATCH(Y$2,'Justerad allokering'!$B$2:$AF$2,0),FALSE)),VLOOKUP($B449,'Allokerad kvv'!$B$2:$AV$468,MATCH(Y$2,'Allokerad kvv'!$B$2:$AV$2,0),FALSE),VLOOKUP($B449,'Justerad allokering'!$B$2:$AG$462,MATCH(Y$2,'Justerad allokering'!$B$2:$AF$2,0),FALSE))</f>
        <v>0</v>
      </c>
      <c r="Z449" s="28">
        <f>IF(ISERROR(1/VLOOKUP($B449,'Justerad allokering'!$B$2:$AG$462,MATCH(Z$2,'Justerad allokering'!$B$2:$AF$2,0),FALSE)),VLOOKUP($B449,'Allokerad kvv'!$B$2:$AV$468,MATCH(Z$2,'Allokerad kvv'!$B$2:$AV$2,0),FALSE),VLOOKUP($B449,'Justerad allokering'!$B$2:$AG$462,MATCH(Z$2,'Justerad allokering'!$B$2:$AF$2,0),FALSE))</f>
        <v>0</v>
      </c>
      <c r="AA449" s="28"/>
      <c r="AB449" s="28"/>
      <c r="AE449">
        <f t="shared" si="18"/>
        <v>543.71402739999996</v>
      </c>
      <c r="AG449">
        <f t="shared" si="19"/>
        <v>528.87402739999993</v>
      </c>
      <c r="AH449">
        <f t="shared" si="20"/>
        <v>426.87402739999993</v>
      </c>
      <c r="AI449" s="55">
        <f>IF(AH449=0,"",AH449/VLOOKUP(B449,Kraftvärmeprod!$B$1:$BC$480,MATCH("Summa tillförd energi exklusive rökgaskondensering",Kraftvärmeprod!$B$1:$BC$1,0),FALSE))</f>
        <v>0.46435186654918464</v>
      </c>
    </row>
    <row r="450" spans="1:35" x14ac:dyDescent="0.25">
      <c r="A450" s="28" t="s">
        <v>596</v>
      </c>
      <c r="B450" s="28" t="s">
        <v>598</v>
      </c>
      <c r="C450" s="28">
        <f>IF(ISERROR(1/VLOOKUP($B450,'Justerad allokering'!$B$2:$AG$462,MATCH(C$2,'Justerad allokering'!$B$2:$AF$2,0),FALSE)),VLOOKUP($B450,'Allokerad kvv'!$B$2:$AV$468,MATCH(C$2,'Allokerad kvv'!$B$2:$AV$2,0),FALSE),VLOOKUP($B450,'Justerad allokering'!$B$2:$AG$462,MATCH(C$2,'Justerad allokering'!$B$2:$AF$2,0),FALSE))</f>
        <v>0</v>
      </c>
      <c r="D450" s="28">
        <f>IF(ISERROR(1/VLOOKUP($B450,'Justerad allokering'!$B$2:$AG$462,MATCH(D$2,'Justerad allokering'!$B$2:$AF$2,0),FALSE)),VLOOKUP($B450,'Allokerad kvv'!$B$2:$AV$468,MATCH(D$2,'Allokerad kvv'!$B$2:$AV$2,0),FALSE),VLOOKUP($B450,'Justerad allokering'!$B$2:$AG$462,MATCH(D$2,'Justerad allokering'!$B$2:$AF$2,0),FALSE))</f>
        <v>0</v>
      </c>
      <c r="E450" s="28">
        <f>IF(ISERROR(1/VLOOKUP($B450,'Justerad allokering'!$B$2:$AG$462,MATCH(E$2,'Justerad allokering'!$B$2:$AF$2,0),FALSE)),VLOOKUP($B450,'Allokerad kvv'!$B$2:$AV$468,MATCH(E$2,'Allokerad kvv'!$B$2:$AV$2,0),FALSE),VLOOKUP($B450,'Justerad allokering'!$B$2:$AG$462,MATCH(E$2,'Justerad allokering'!$B$2:$AF$2,0),FALSE))</f>
        <v>0</v>
      </c>
      <c r="F450" s="28">
        <f>IF(ISERROR(1/VLOOKUP($B450,'Justerad allokering'!$B$2:$AG$462,MATCH(F$2,'Justerad allokering'!$B$2:$AF$2,0),FALSE)),VLOOKUP($B450,'Allokerad kvv'!$B$2:$AV$468,MATCH(F$2,'Allokerad kvv'!$B$2:$AV$2,0),FALSE),VLOOKUP($B450,'Justerad allokering'!$B$2:$AG$462,MATCH(F$2,'Justerad allokering'!$B$2:$AF$2,0),FALSE))</f>
        <v>0</v>
      </c>
      <c r="G450" s="28">
        <f>IF(ISERROR(1/VLOOKUP($B450,'Justerad allokering'!$B$2:$AG$462,MATCH(G$2,'Justerad allokering'!$B$2:$AF$2,0),FALSE)),VLOOKUP($B450,'Allokerad kvv'!$B$2:$AV$468,MATCH(G$2,'Allokerad kvv'!$B$2:$AV$2,0),FALSE),VLOOKUP($B450,'Justerad allokering'!$B$2:$AG$462,MATCH(G$2,'Justerad allokering'!$B$2:$AF$2,0),FALSE))</f>
        <v>0</v>
      </c>
      <c r="H450" s="28">
        <f>IF(ISERROR(1/VLOOKUP($B450,'Justerad allokering'!$B$2:$AG$462,MATCH(H$2,'Justerad allokering'!$B$2:$AF$2,0),FALSE)),VLOOKUP($B450,'Allokerad kvv'!$B$2:$AV$468,MATCH(H$2,'Allokerad kvv'!$B$2:$AV$2,0),FALSE),VLOOKUP($B450,'Justerad allokering'!$B$2:$AG$462,MATCH(H$2,'Justerad allokering'!$B$2:$AF$2,0),FALSE))</f>
        <v>0</v>
      </c>
      <c r="I450" s="28">
        <f>IF(ISERROR(1/VLOOKUP($B450,'Justerad allokering'!$B$2:$AG$462,MATCH(I$2,'Justerad allokering'!$B$2:$AF$2,0),FALSE)),VLOOKUP($B450,'Allokerad kvv'!$B$2:$AV$468,MATCH(I$2,'Allokerad kvv'!$B$2:$AV$2,0),FALSE),VLOOKUP($B450,'Justerad allokering'!$B$2:$AG$462,MATCH(I$2,'Justerad allokering'!$B$2:$AF$2,0),FALSE))</f>
        <v>0</v>
      </c>
      <c r="J450" s="28">
        <f>IF(ISERROR(1/VLOOKUP($B450,'Justerad allokering'!$B$2:$AG$462,MATCH(J$2,'Justerad allokering'!$B$2:$AF$2,0),FALSE)),VLOOKUP($B450,'Allokerad kvv'!$B$2:$AV$468,MATCH(J$2,'Allokerad kvv'!$B$2:$AV$2,0),FALSE),VLOOKUP($B450,'Justerad allokering'!$B$2:$AG$462,MATCH(J$2,'Justerad allokering'!$B$2:$AF$2,0),FALSE))</f>
        <v>0</v>
      </c>
      <c r="K450" s="28">
        <f>IF(ISERROR(1/VLOOKUP($B450,'Justerad allokering'!$B$2:$AG$462,MATCH(K$2,'Justerad allokering'!$B$2:$AF$2,0),FALSE)),VLOOKUP($B450,'Allokerad kvv'!$B$2:$AV$468,MATCH(K$2,'Allokerad kvv'!$B$2:$AV$2,0),FALSE),VLOOKUP($B450,'Justerad allokering'!$B$2:$AG$462,MATCH(K$2,'Justerad allokering'!$B$2:$AF$2,0),FALSE))</f>
        <v>0</v>
      </c>
      <c r="L450" s="28">
        <f>IF(ISERROR(1/VLOOKUP($B450,'Justerad allokering'!$B$2:$AG$462,MATCH(L$2,'Justerad allokering'!$B$2:$AF$2,0),FALSE)),VLOOKUP($B450,'Allokerad kvv'!$B$2:$AV$468,MATCH(L$2,'Allokerad kvv'!$B$2:$AV$2,0),FALSE),VLOOKUP($B450,'Justerad allokering'!$B$2:$AG$462,MATCH(L$2,'Justerad allokering'!$B$2:$AF$2,0),FALSE))</f>
        <v>0</v>
      </c>
      <c r="M450" s="28">
        <f>IF(ISERROR(1/VLOOKUP($B450,'Justerad allokering'!$B$2:$AG$462,MATCH(M$2,'Justerad allokering'!$B$2:$AF$2,0),FALSE)),VLOOKUP($B450,'Allokerad kvv'!$B$2:$AV$468,MATCH(M$2,'Allokerad kvv'!$B$2:$AV$2,0),FALSE),VLOOKUP($B450,'Justerad allokering'!$B$2:$AG$462,MATCH(M$2,'Justerad allokering'!$B$2:$AF$2,0),FALSE))</f>
        <v>0</v>
      </c>
      <c r="N450" s="28">
        <f>IF(ISERROR(1/VLOOKUP($B450,'Justerad allokering'!$B$2:$AG$462,MATCH(N$2,'Justerad allokering'!$B$2:$AF$2,0),FALSE)),VLOOKUP($B450,'Allokerad kvv'!$B$2:$AV$468,MATCH(N$2,'Allokerad kvv'!$B$2:$AV$2,0),FALSE),VLOOKUP($B450,'Justerad allokering'!$B$2:$AG$462,MATCH(N$2,'Justerad allokering'!$B$2:$AF$2,0),FALSE))</f>
        <v>0</v>
      </c>
      <c r="O450" s="28">
        <f>IF(ISERROR(1/VLOOKUP($B450,'Justerad allokering'!$B$2:$AG$462,MATCH(O$2,'Justerad allokering'!$B$2:$AF$2,0),FALSE)),VLOOKUP($B450,'Allokerad kvv'!$B$2:$AV$468,MATCH(O$2,'Allokerad kvv'!$B$2:$AV$2,0),FALSE),VLOOKUP($B450,'Justerad allokering'!$B$2:$AG$462,MATCH(O$2,'Justerad allokering'!$B$2:$AF$2,0),FALSE))</f>
        <v>0</v>
      </c>
      <c r="P450" s="28">
        <f>IF(ISERROR(1/VLOOKUP($B450,'Justerad allokering'!$B$2:$AG$462,MATCH(P$2,'Justerad allokering'!$B$2:$AF$2,0),FALSE)),VLOOKUP($B450,'Allokerad kvv'!$B$2:$AV$468,MATCH(P$2,'Allokerad kvv'!$B$2:$AV$2,0),FALSE),VLOOKUP($B450,'Justerad allokering'!$B$2:$AG$462,MATCH(P$2,'Justerad allokering'!$B$2:$AF$2,0),FALSE))</f>
        <v>0</v>
      </c>
      <c r="Q450" s="28">
        <f>IF(ISERROR(1/VLOOKUP($B450,'Justerad allokering'!$B$2:$AG$462,MATCH(Q$2,'Justerad allokering'!$B$2:$AF$2,0),FALSE)),VLOOKUP($B450,'Allokerad kvv'!$B$2:$AV$468,MATCH(Q$2,'Allokerad kvv'!$B$2:$AV$2,0),FALSE),VLOOKUP($B450,'Justerad allokering'!$B$2:$AG$462,MATCH(Q$2,'Justerad allokering'!$B$2:$AF$2,0),FALSE))</f>
        <v>0</v>
      </c>
      <c r="R450" s="28">
        <f>IF(ISERROR(1/VLOOKUP($B450,'Justerad allokering'!$B$2:$AG$462,MATCH(R$2,'Justerad allokering'!$B$2:$AF$2,0),FALSE)),VLOOKUP($B450,'Allokerad kvv'!$B$2:$AV$468,MATCH(R$2,'Allokerad kvv'!$B$2:$AV$2,0),FALSE),VLOOKUP($B450,'Justerad allokering'!$B$2:$AG$462,MATCH(R$2,'Justerad allokering'!$B$2:$AF$2,0),FALSE))</f>
        <v>0</v>
      </c>
      <c r="S450" s="28">
        <f>IF(ISERROR(1/VLOOKUP($B450,'Justerad allokering'!$B$2:$AG$462,MATCH(S$2,'Justerad allokering'!$B$2:$AF$2,0),FALSE)),VLOOKUP($B450,'Allokerad kvv'!$B$2:$AV$468,MATCH(S$2,'Allokerad kvv'!$B$2:$AV$2,0),FALSE),VLOOKUP($B450,'Justerad allokering'!$B$2:$AG$462,MATCH(S$2,'Justerad allokering'!$B$2:$AF$2,0),FALSE))</f>
        <v>0</v>
      </c>
      <c r="T450" s="28">
        <f>IF(ISERROR(1/VLOOKUP($B450,'Justerad allokering'!$B$2:$AG$462,MATCH(T$2,'Justerad allokering'!$B$2:$AF$2,0),FALSE)),VLOOKUP($B450,'Allokerad kvv'!$B$2:$AV$468,MATCH(T$2,'Allokerad kvv'!$B$2:$AV$2,0),FALSE),VLOOKUP($B450,'Justerad allokering'!$B$2:$AG$462,MATCH(T$2,'Justerad allokering'!$B$2:$AF$2,0),FALSE))</f>
        <v>0</v>
      </c>
      <c r="U450" s="28">
        <f>IF(ISERROR(1/VLOOKUP($B450,'Justerad allokering'!$B$2:$AG$462,MATCH(U$2,'Justerad allokering'!$B$2:$AF$2,0),FALSE)),VLOOKUP($B450,'Allokerad kvv'!$B$2:$AV$468,MATCH(U$2,'Allokerad kvv'!$B$2:$AV$2,0),FALSE),VLOOKUP($B450,'Justerad allokering'!$B$2:$AG$462,MATCH(U$2,'Justerad allokering'!$B$2:$AF$2,0),FALSE))</f>
        <v>0</v>
      </c>
      <c r="V450" s="28">
        <f>IF(ISERROR(1/VLOOKUP($B450,'Justerad allokering'!$B$2:$AG$462,MATCH(V$2,'Justerad allokering'!$B$2:$AF$2,0),FALSE)),VLOOKUP($B450,'Allokerad kvv'!$B$2:$AV$468,MATCH(V$2,'Allokerad kvv'!$B$2:$AV$2,0),FALSE),VLOOKUP($B450,'Justerad allokering'!$B$2:$AG$462,MATCH(V$2,'Justerad allokering'!$B$2:$AF$2,0),FALSE))</f>
        <v>0</v>
      </c>
      <c r="W450" s="28">
        <f>IF(ISERROR(1/VLOOKUP($B450,'Justerad allokering'!$B$2:$AG$462,MATCH(W$2,'Justerad allokering'!$B$2:$AF$2,0),FALSE)),VLOOKUP($B450,'Allokerad kvv'!$B$2:$AV$468,MATCH(W$2,'Allokerad kvv'!$B$2:$AV$2,0),FALSE),VLOOKUP($B450,'Justerad allokering'!$B$2:$AG$462,MATCH(W$2,'Justerad allokering'!$B$2:$AF$2,0),FALSE))</f>
        <v>0</v>
      </c>
      <c r="X450" s="28">
        <f>IF(ISERROR(1/VLOOKUP($B450,'Justerad allokering'!$B$2:$AG$462,MATCH(X$2,'Justerad allokering'!$B$2:$AF$2,0),FALSE)),VLOOKUP($B450,'Allokerad kvv'!$B$2:$AV$468,MATCH(X$2,'Allokerad kvv'!$B$2:$AV$2,0),FALSE),VLOOKUP($B450,'Justerad allokering'!$B$2:$AG$462,MATCH(X$2,'Justerad allokering'!$B$2:$AF$2,0),FALSE))</f>
        <v>0</v>
      </c>
      <c r="Y450" s="28">
        <f>IF(ISERROR(1/VLOOKUP($B450,'Justerad allokering'!$B$2:$AG$462,MATCH(Y$2,'Justerad allokering'!$B$2:$AF$2,0),FALSE)),VLOOKUP($B450,'Allokerad kvv'!$B$2:$AV$468,MATCH(Y$2,'Allokerad kvv'!$B$2:$AV$2,0),FALSE),VLOOKUP($B450,'Justerad allokering'!$B$2:$AG$462,MATCH(Y$2,'Justerad allokering'!$B$2:$AF$2,0),FALSE))</f>
        <v>0</v>
      </c>
      <c r="Z450" s="28">
        <f>IF(ISERROR(1/VLOOKUP($B450,'Justerad allokering'!$B$2:$AG$462,MATCH(Z$2,'Justerad allokering'!$B$2:$AF$2,0),FALSE)),VLOOKUP($B450,'Allokerad kvv'!$B$2:$AV$468,MATCH(Z$2,'Allokerad kvv'!$B$2:$AV$2,0),FALSE),VLOOKUP($B450,'Justerad allokering'!$B$2:$AG$462,MATCH(Z$2,'Justerad allokering'!$B$2:$AF$2,0),FALSE))</f>
        <v>0</v>
      </c>
      <c r="AA450" s="28"/>
      <c r="AB450" s="28"/>
      <c r="AE450">
        <f t="shared" si="18"/>
        <v>0</v>
      </c>
      <c r="AG450">
        <f t="shared" si="19"/>
        <v>0</v>
      </c>
      <c r="AH450">
        <f t="shared" si="20"/>
        <v>0</v>
      </c>
      <c r="AI450" s="55" t="str">
        <f>IF(AH450=0,"",AH450/VLOOKUP(B450,Kraftvärmeprod!$B$1:$BC$480,MATCH("Summa tillförd energi exklusive rökgaskondensering",Kraftvärmeprod!$B$1:$BC$1,0),FALSE))</f>
        <v/>
      </c>
    </row>
    <row r="451" spans="1:35" x14ac:dyDescent="0.25">
      <c r="A451" s="28" t="s">
        <v>596</v>
      </c>
      <c r="B451" s="28" t="s">
        <v>599</v>
      </c>
      <c r="C451" s="28">
        <f>IF(ISERROR(1/VLOOKUP($B451,'Justerad allokering'!$B$2:$AG$462,MATCH(C$2,'Justerad allokering'!$B$2:$AF$2,0),FALSE)),VLOOKUP($B451,'Allokerad kvv'!$B$2:$AV$468,MATCH(C$2,'Allokerad kvv'!$B$2:$AV$2,0),FALSE),VLOOKUP($B451,'Justerad allokering'!$B$2:$AG$462,MATCH(C$2,'Justerad allokering'!$B$2:$AF$2,0),FALSE))</f>
        <v>0</v>
      </c>
      <c r="D451" s="28">
        <f>IF(ISERROR(1/VLOOKUP($B451,'Justerad allokering'!$B$2:$AG$462,MATCH(D$2,'Justerad allokering'!$B$2:$AF$2,0),FALSE)),VLOOKUP($B451,'Allokerad kvv'!$B$2:$AV$468,MATCH(D$2,'Allokerad kvv'!$B$2:$AV$2,0),FALSE),VLOOKUP($B451,'Justerad allokering'!$B$2:$AG$462,MATCH(D$2,'Justerad allokering'!$B$2:$AF$2,0),FALSE))</f>
        <v>0</v>
      </c>
      <c r="E451" s="28">
        <f>IF(ISERROR(1/VLOOKUP($B451,'Justerad allokering'!$B$2:$AG$462,MATCH(E$2,'Justerad allokering'!$B$2:$AF$2,0),FALSE)),VLOOKUP($B451,'Allokerad kvv'!$B$2:$AV$468,MATCH(E$2,'Allokerad kvv'!$B$2:$AV$2,0),FALSE),VLOOKUP($B451,'Justerad allokering'!$B$2:$AG$462,MATCH(E$2,'Justerad allokering'!$B$2:$AF$2,0),FALSE))</f>
        <v>0</v>
      </c>
      <c r="F451" s="28">
        <f>IF(ISERROR(1/VLOOKUP($B451,'Justerad allokering'!$B$2:$AG$462,MATCH(F$2,'Justerad allokering'!$B$2:$AF$2,0),FALSE)),VLOOKUP($B451,'Allokerad kvv'!$B$2:$AV$468,MATCH(F$2,'Allokerad kvv'!$B$2:$AV$2,0),FALSE),VLOOKUP($B451,'Justerad allokering'!$B$2:$AG$462,MATCH(F$2,'Justerad allokering'!$B$2:$AF$2,0),FALSE))</f>
        <v>0</v>
      </c>
      <c r="G451" s="28">
        <f>IF(ISERROR(1/VLOOKUP($B451,'Justerad allokering'!$B$2:$AG$462,MATCH(G$2,'Justerad allokering'!$B$2:$AF$2,0),FALSE)),VLOOKUP($B451,'Allokerad kvv'!$B$2:$AV$468,MATCH(G$2,'Allokerad kvv'!$B$2:$AV$2,0),FALSE),VLOOKUP($B451,'Justerad allokering'!$B$2:$AG$462,MATCH(G$2,'Justerad allokering'!$B$2:$AF$2,0),FALSE))</f>
        <v>0</v>
      </c>
      <c r="H451" s="28">
        <f>IF(ISERROR(1/VLOOKUP($B451,'Justerad allokering'!$B$2:$AG$462,MATCH(H$2,'Justerad allokering'!$B$2:$AF$2,0),FALSE)),VLOOKUP($B451,'Allokerad kvv'!$B$2:$AV$468,MATCH(H$2,'Allokerad kvv'!$B$2:$AV$2,0),FALSE),VLOOKUP($B451,'Justerad allokering'!$B$2:$AG$462,MATCH(H$2,'Justerad allokering'!$B$2:$AF$2,0),FALSE))</f>
        <v>0</v>
      </c>
      <c r="I451" s="28">
        <f>IF(ISERROR(1/VLOOKUP($B451,'Justerad allokering'!$B$2:$AG$462,MATCH(I$2,'Justerad allokering'!$B$2:$AF$2,0),FALSE)),VLOOKUP($B451,'Allokerad kvv'!$B$2:$AV$468,MATCH(I$2,'Allokerad kvv'!$B$2:$AV$2,0),FALSE),VLOOKUP($B451,'Justerad allokering'!$B$2:$AG$462,MATCH(I$2,'Justerad allokering'!$B$2:$AF$2,0),FALSE))</f>
        <v>0</v>
      </c>
      <c r="J451" s="28">
        <f>IF(ISERROR(1/VLOOKUP($B451,'Justerad allokering'!$B$2:$AG$462,MATCH(J$2,'Justerad allokering'!$B$2:$AF$2,0),FALSE)),VLOOKUP($B451,'Allokerad kvv'!$B$2:$AV$468,MATCH(J$2,'Allokerad kvv'!$B$2:$AV$2,0),FALSE),VLOOKUP($B451,'Justerad allokering'!$B$2:$AG$462,MATCH(J$2,'Justerad allokering'!$B$2:$AF$2,0),FALSE))</f>
        <v>0</v>
      </c>
      <c r="K451" s="28">
        <f>IF(ISERROR(1/VLOOKUP($B451,'Justerad allokering'!$B$2:$AG$462,MATCH(K$2,'Justerad allokering'!$B$2:$AF$2,0),FALSE)),VLOOKUP($B451,'Allokerad kvv'!$B$2:$AV$468,MATCH(K$2,'Allokerad kvv'!$B$2:$AV$2,0),FALSE),VLOOKUP($B451,'Justerad allokering'!$B$2:$AG$462,MATCH(K$2,'Justerad allokering'!$B$2:$AF$2,0),FALSE))</f>
        <v>0</v>
      </c>
      <c r="L451" s="28">
        <f>IF(ISERROR(1/VLOOKUP($B451,'Justerad allokering'!$B$2:$AG$462,MATCH(L$2,'Justerad allokering'!$B$2:$AF$2,0),FALSE)),VLOOKUP($B451,'Allokerad kvv'!$B$2:$AV$468,MATCH(L$2,'Allokerad kvv'!$B$2:$AV$2,0),FALSE),VLOOKUP($B451,'Justerad allokering'!$B$2:$AG$462,MATCH(L$2,'Justerad allokering'!$B$2:$AF$2,0),FALSE))</f>
        <v>0</v>
      </c>
      <c r="M451" s="28">
        <f>IF(ISERROR(1/VLOOKUP($B451,'Justerad allokering'!$B$2:$AG$462,MATCH(M$2,'Justerad allokering'!$B$2:$AF$2,0),FALSE)),VLOOKUP($B451,'Allokerad kvv'!$B$2:$AV$468,MATCH(M$2,'Allokerad kvv'!$B$2:$AV$2,0),FALSE),VLOOKUP($B451,'Justerad allokering'!$B$2:$AG$462,MATCH(M$2,'Justerad allokering'!$B$2:$AF$2,0),FALSE))</f>
        <v>0</v>
      </c>
      <c r="N451" s="28">
        <f>IF(ISERROR(1/VLOOKUP($B451,'Justerad allokering'!$B$2:$AG$462,MATCH(N$2,'Justerad allokering'!$B$2:$AF$2,0),FALSE)),VLOOKUP($B451,'Allokerad kvv'!$B$2:$AV$468,MATCH(N$2,'Allokerad kvv'!$B$2:$AV$2,0),FALSE),VLOOKUP($B451,'Justerad allokering'!$B$2:$AG$462,MATCH(N$2,'Justerad allokering'!$B$2:$AF$2,0),FALSE))</f>
        <v>0</v>
      </c>
      <c r="O451" s="28">
        <f>IF(ISERROR(1/VLOOKUP($B451,'Justerad allokering'!$B$2:$AG$462,MATCH(O$2,'Justerad allokering'!$B$2:$AF$2,0),FALSE)),VLOOKUP($B451,'Allokerad kvv'!$B$2:$AV$468,MATCH(O$2,'Allokerad kvv'!$B$2:$AV$2,0),FALSE),VLOOKUP($B451,'Justerad allokering'!$B$2:$AG$462,MATCH(O$2,'Justerad allokering'!$B$2:$AF$2,0),FALSE))</f>
        <v>0</v>
      </c>
      <c r="P451" s="28">
        <f>IF(ISERROR(1/VLOOKUP($B451,'Justerad allokering'!$B$2:$AG$462,MATCH(P$2,'Justerad allokering'!$B$2:$AF$2,0),FALSE)),VLOOKUP($B451,'Allokerad kvv'!$B$2:$AV$468,MATCH(P$2,'Allokerad kvv'!$B$2:$AV$2,0),FALSE),VLOOKUP($B451,'Justerad allokering'!$B$2:$AG$462,MATCH(P$2,'Justerad allokering'!$B$2:$AF$2,0),FALSE))</f>
        <v>0</v>
      </c>
      <c r="Q451" s="28">
        <f>IF(ISERROR(1/VLOOKUP($B451,'Justerad allokering'!$B$2:$AG$462,MATCH(Q$2,'Justerad allokering'!$B$2:$AF$2,0),FALSE)),VLOOKUP($B451,'Allokerad kvv'!$B$2:$AV$468,MATCH(Q$2,'Allokerad kvv'!$B$2:$AV$2,0),FALSE),VLOOKUP($B451,'Justerad allokering'!$B$2:$AG$462,MATCH(Q$2,'Justerad allokering'!$B$2:$AF$2,0),FALSE))</f>
        <v>0</v>
      </c>
      <c r="R451" s="28">
        <f>IF(ISERROR(1/VLOOKUP($B451,'Justerad allokering'!$B$2:$AG$462,MATCH(R$2,'Justerad allokering'!$B$2:$AF$2,0),FALSE)),VLOOKUP($B451,'Allokerad kvv'!$B$2:$AV$468,MATCH(R$2,'Allokerad kvv'!$B$2:$AV$2,0),FALSE),VLOOKUP($B451,'Justerad allokering'!$B$2:$AG$462,MATCH(R$2,'Justerad allokering'!$B$2:$AF$2,0),FALSE))</f>
        <v>0</v>
      </c>
      <c r="S451" s="28">
        <f>IF(ISERROR(1/VLOOKUP($B451,'Justerad allokering'!$B$2:$AG$462,MATCH(S$2,'Justerad allokering'!$B$2:$AF$2,0),FALSE)),VLOOKUP($B451,'Allokerad kvv'!$B$2:$AV$468,MATCH(S$2,'Allokerad kvv'!$B$2:$AV$2,0),FALSE),VLOOKUP($B451,'Justerad allokering'!$B$2:$AG$462,MATCH(S$2,'Justerad allokering'!$B$2:$AF$2,0),FALSE))</f>
        <v>0</v>
      </c>
      <c r="T451" s="28">
        <f>IF(ISERROR(1/VLOOKUP($B451,'Justerad allokering'!$B$2:$AG$462,MATCH(T$2,'Justerad allokering'!$B$2:$AF$2,0),FALSE)),VLOOKUP($B451,'Allokerad kvv'!$B$2:$AV$468,MATCH(T$2,'Allokerad kvv'!$B$2:$AV$2,0),FALSE),VLOOKUP($B451,'Justerad allokering'!$B$2:$AG$462,MATCH(T$2,'Justerad allokering'!$B$2:$AF$2,0),FALSE))</f>
        <v>0</v>
      </c>
      <c r="U451" s="28">
        <f>IF(ISERROR(1/VLOOKUP($B451,'Justerad allokering'!$B$2:$AG$462,MATCH(U$2,'Justerad allokering'!$B$2:$AF$2,0),FALSE)),VLOOKUP($B451,'Allokerad kvv'!$B$2:$AV$468,MATCH(U$2,'Allokerad kvv'!$B$2:$AV$2,0),FALSE),VLOOKUP($B451,'Justerad allokering'!$B$2:$AG$462,MATCH(U$2,'Justerad allokering'!$B$2:$AF$2,0),FALSE))</f>
        <v>0</v>
      </c>
      <c r="V451" s="28">
        <f>IF(ISERROR(1/VLOOKUP($B451,'Justerad allokering'!$B$2:$AG$462,MATCH(V$2,'Justerad allokering'!$B$2:$AF$2,0),FALSE)),VLOOKUP($B451,'Allokerad kvv'!$B$2:$AV$468,MATCH(V$2,'Allokerad kvv'!$B$2:$AV$2,0),FALSE),VLOOKUP($B451,'Justerad allokering'!$B$2:$AG$462,MATCH(V$2,'Justerad allokering'!$B$2:$AF$2,0),FALSE))</f>
        <v>0</v>
      </c>
      <c r="W451" s="28">
        <f>IF(ISERROR(1/VLOOKUP($B451,'Justerad allokering'!$B$2:$AG$462,MATCH(W$2,'Justerad allokering'!$B$2:$AF$2,0),FALSE)),VLOOKUP($B451,'Allokerad kvv'!$B$2:$AV$468,MATCH(W$2,'Allokerad kvv'!$B$2:$AV$2,0),FALSE),VLOOKUP($B451,'Justerad allokering'!$B$2:$AG$462,MATCH(W$2,'Justerad allokering'!$B$2:$AF$2,0),FALSE))</f>
        <v>0</v>
      </c>
      <c r="X451" s="28">
        <f>IF(ISERROR(1/VLOOKUP($B451,'Justerad allokering'!$B$2:$AG$462,MATCH(X$2,'Justerad allokering'!$B$2:$AF$2,0),FALSE)),VLOOKUP($B451,'Allokerad kvv'!$B$2:$AV$468,MATCH(X$2,'Allokerad kvv'!$B$2:$AV$2,0),FALSE),VLOOKUP($B451,'Justerad allokering'!$B$2:$AG$462,MATCH(X$2,'Justerad allokering'!$B$2:$AF$2,0),FALSE))</f>
        <v>0</v>
      </c>
      <c r="Y451" s="28">
        <f>IF(ISERROR(1/VLOOKUP($B451,'Justerad allokering'!$B$2:$AG$462,MATCH(Y$2,'Justerad allokering'!$B$2:$AF$2,0),FALSE)),VLOOKUP($B451,'Allokerad kvv'!$B$2:$AV$468,MATCH(Y$2,'Allokerad kvv'!$B$2:$AV$2,0),FALSE),VLOOKUP($B451,'Justerad allokering'!$B$2:$AG$462,MATCH(Y$2,'Justerad allokering'!$B$2:$AF$2,0),FALSE))</f>
        <v>0</v>
      </c>
      <c r="Z451" s="28">
        <f>IF(ISERROR(1/VLOOKUP($B451,'Justerad allokering'!$B$2:$AG$462,MATCH(Z$2,'Justerad allokering'!$B$2:$AF$2,0),FALSE)),VLOOKUP($B451,'Allokerad kvv'!$B$2:$AV$468,MATCH(Z$2,'Allokerad kvv'!$B$2:$AV$2,0),FALSE),VLOOKUP($B451,'Justerad allokering'!$B$2:$AG$462,MATCH(Z$2,'Justerad allokering'!$B$2:$AF$2,0),FALSE))</f>
        <v>0</v>
      </c>
      <c r="AA451" s="28"/>
      <c r="AB451" s="28"/>
      <c r="AE451">
        <f t="shared" si="18"/>
        <v>0</v>
      </c>
      <c r="AG451">
        <f t="shared" si="19"/>
        <v>0</v>
      </c>
      <c r="AH451">
        <f t="shared" si="20"/>
        <v>0</v>
      </c>
      <c r="AI451" s="55" t="str">
        <f>IF(AH451=0,"",AH451/VLOOKUP(B451,Kraftvärmeprod!$B$1:$BC$480,MATCH("Summa tillförd energi exklusive rökgaskondensering",Kraftvärmeprod!$B$1:$BC$1,0),FALSE))</f>
        <v/>
      </c>
    </row>
    <row r="452" spans="1:35" x14ac:dyDescent="0.25">
      <c r="A452" s="28" t="s">
        <v>596</v>
      </c>
      <c r="B452" s="28" t="s">
        <v>600</v>
      </c>
      <c r="C452" s="28">
        <f>IF(ISERROR(1/VLOOKUP($B452,'Justerad allokering'!$B$2:$AG$462,MATCH(C$2,'Justerad allokering'!$B$2:$AF$2,0),FALSE)),VLOOKUP($B452,'Allokerad kvv'!$B$2:$AV$468,MATCH(C$2,'Allokerad kvv'!$B$2:$AV$2,0),FALSE),VLOOKUP($B452,'Justerad allokering'!$B$2:$AG$462,MATCH(C$2,'Justerad allokering'!$B$2:$AF$2,0),FALSE))</f>
        <v>0</v>
      </c>
      <c r="D452" s="28">
        <f>IF(ISERROR(1/VLOOKUP($B452,'Justerad allokering'!$B$2:$AG$462,MATCH(D$2,'Justerad allokering'!$B$2:$AF$2,0),FALSE)),VLOOKUP($B452,'Allokerad kvv'!$B$2:$AV$468,MATCH(D$2,'Allokerad kvv'!$B$2:$AV$2,0),FALSE),VLOOKUP($B452,'Justerad allokering'!$B$2:$AG$462,MATCH(D$2,'Justerad allokering'!$B$2:$AF$2,0),FALSE))</f>
        <v>0</v>
      </c>
      <c r="E452" s="28">
        <f>IF(ISERROR(1/VLOOKUP($B452,'Justerad allokering'!$B$2:$AG$462,MATCH(E$2,'Justerad allokering'!$B$2:$AF$2,0),FALSE)),VLOOKUP($B452,'Allokerad kvv'!$B$2:$AV$468,MATCH(E$2,'Allokerad kvv'!$B$2:$AV$2,0),FALSE),VLOOKUP($B452,'Justerad allokering'!$B$2:$AG$462,MATCH(E$2,'Justerad allokering'!$B$2:$AF$2,0),FALSE))</f>
        <v>0</v>
      </c>
      <c r="F452" s="28">
        <f>IF(ISERROR(1/VLOOKUP($B452,'Justerad allokering'!$B$2:$AG$462,MATCH(F$2,'Justerad allokering'!$B$2:$AF$2,0),FALSE)),VLOOKUP($B452,'Allokerad kvv'!$B$2:$AV$468,MATCH(F$2,'Allokerad kvv'!$B$2:$AV$2,0),FALSE),VLOOKUP($B452,'Justerad allokering'!$B$2:$AG$462,MATCH(F$2,'Justerad allokering'!$B$2:$AF$2,0),FALSE))</f>
        <v>0</v>
      </c>
      <c r="G452" s="28">
        <f>IF(ISERROR(1/VLOOKUP($B452,'Justerad allokering'!$B$2:$AG$462,MATCH(G$2,'Justerad allokering'!$B$2:$AF$2,0),FALSE)),VLOOKUP($B452,'Allokerad kvv'!$B$2:$AV$468,MATCH(G$2,'Allokerad kvv'!$B$2:$AV$2,0),FALSE),VLOOKUP($B452,'Justerad allokering'!$B$2:$AG$462,MATCH(G$2,'Justerad allokering'!$B$2:$AF$2,0),FALSE))</f>
        <v>0</v>
      </c>
      <c r="H452" s="28">
        <f>IF(ISERROR(1/VLOOKUP($B452,'Justerad allokering'!$B$2:$AG$462,MATCH(H$2,'Justerad allokering'!$B$2:$AF$2,0),FALSE)),VLOOKUP($B452,'Allokerad kvv'!$B$2:$AV$468,MATCH(H$2,'Allokerad kvv'!$B$2:$AV$2,0),FALSE),VLOOKUP($B452,'Justerad allokering'!$B$2:$AG$462,MATCH(H$2,'Justerad allokering'!$B$2:$AF$2,0),FALSE))</f>
        <v>0</v>
      </c>
      <c r="I452" s="28">
        <f>IF(ISERROR(1/VLOOKUP($B452,'Justerad allokering'!$B$2:$AG$462,MATCH(I$2,'Justerad allokering'!$B$2:$AF$2,0),FALSE)),VLOOKUP($B452,'Allokerad kvv'!$B$2:$AV$468,MATCH(I$2,'Allokerad kvv'!$B$2:$AV$2,0),FALSE),VLOOKUP($B452,'Justerad allokering'!$B$2:$AG$462,MATCH(I$2,'Justerad allokering'!$B$2:$AF$2,0),FALSE))</f>
        <v>0</v>
      </c>
      <c r="J452" s="28">
        <f>IF(ISERROR(1/VLOOKUP($B452,'Justerad allokering'!$B$2:$AG$462,MATCH(J$2,'Justerad allokering'!$B$2:$AF$2,0),FALSE)),VLOOKUP($B452,'Allokerad kvv'!$B$2:$AV$468,MATCH(J$2,'Allokerad kvv'!$B$2:$AV$2,0),FALSE),VLOOKUP($B452,'Justerad allokering'!$B$2:$AG$462,MATCH(J$2,'Justerad allokering'!$B$2:$AF$2,0),FALSE))</f>
        <v>0</v>
      </c>
      <c r="K452" s="28">
        <f>IF(ISERROR(1/VLOOKUP($B452,'Justerad allokering'!$B$2:$AG$462,MATCH(K$2,'Justerad allokering'!$B$2:$AF$2,0),FALSE)),VLOOKUP($B452,'Allokerad kvv'!$B$2:$AV$468,MATCH(K$2,'Allokerad kvv'!$B$2:$AV$2,0),FALSE),VLOOKUP($B452,'Justerad allokering'!$B$2:$AG$462,MATCH(K$2,'Justerad allokering'!$B$2:$AF$2,0),FALSE))</f>
        <v>0</v>
      </c>
      <c r="L452" s="28">
        <f>IF(ISERROR(1/VLOOKUP($B452,'Justerad allokering'!$B$2:$AG$462,MATCH(L$2,'Justerad allokering'!$B$2:$AF$2,0),FALSE)),VLOOKUP($B452,'Allokerad kvv'!$B$2:$AV$468,MATCH(L$2,'Allokerad kvv'!$B$2:$AV$2,0),FALSE),VLOOKUP($B452,'Justerad allokering'!$B$2:$AG$462,MATCH(L$2,'Justerad allokering'!$B$2:$AF$2,0),FALSE))</f>
        <v>0</v>
      </c>
      <c r="M452" s="28">
        <f>IF(ISERROR(1/VLOOKUP($B452,'Justerad allokering'!$B$2:$AG$462,MATCH(M$2,'Justerad allokering'!$B$2:$AF$2,0),FALSE)),VLOOKUP($B452,'Allokerad kvv'!$B$2:$AV$468,MATCH(M$2,'Allokerad kvv'!$B$2:$AV$2,0),FALSE),VLOOKUP($B452,'Justerad allokering'!$B$2:$AG$462,MATCH(M$2,'Justerad allokering'!$B$2:$AF$2,0),FALSE))</f>
        <v>0</v>
      </c>
      <c r="N452" s="28">
        <f>IF(ISERROR(1/VLOOKUP($B452,'Justerad allokering'!$B$2:$AG$462,MATCH(N$2,'Justerad allokering'!$B$2:$AF$2,0),FALSE)),VLOOKUP($B452,'Allokerad kvv'!$B$2:$AV$468,MATCH(N$2,'Allokerad kvv'!$B$2:$AV$2,0),FALSE),VLOOKUP($B452,'Justerad allokering'!$B$2:$AG$462,MATCH(N$2,'Justerad allokering'!$B$2:$AF$2,0),FALSE))</f>
        <v>0</v>
      </c>
      <c r="O452" s="28">
        <f>IF(ISERROR(1/VLOOKUP($B452,'Justerad allokering'!$B$2:$AG$462,MATCH(O$2,'Justerad allokering'!$B$2:$AF$2,0),FALSE)),VLOOKUP($B452,'Allokerad kvv'!$B$2:$AV$468,MATCH(O$2,'Allokerad kvv'!$B$2:$AV$2,0),FALSE),VLOOKUP($B452,'Justerad allokering'!$B$2:$AG$462,MATCH(O$2,'Justerad allokering'!$B$2:$AF$2,0),FALSE))</f>
        <v>0</v>
      </c>
      <c r="P452" s="28">
        <f>IF(ISERROR(1/VLOOKUP($B452,'Justerad allokering'!$B$2:$AG$462,MATCH(P$2,'Justerad allokering'!$B$2:$AF$2,0),FALSE)),VLOOKUP($B452,'Allokerad kvv'!$B$2:$AV$468,MATCH(P$2,'Allokerad kvv'!$B$2:$AV$2,0),FALSE),VLOOKUP($B452,'Justerad allokering'!$B$2:$AG$462,MATCH(P$2,'Justerad allokering'!$B$2:$AF$2,0),FALSE))</f>
        <v>0</v>
      </c>
      <c r="Q452" s="28">
        <f>IF(ISERROR(1/VLOOKUP($B452,'Justerad allokering'!$B$2:$AG$462,MATCH(Q$2,'Justerad allokering'!$B$2:$AF$2,0),FALSE)),VLOOKUP($B452,'Allokerad kvv'!$B$2:$AV$468,MATCH(Q$2,'Allokerad kvv'!$B$2:$AV$2,0),FALSE),VLOOKUP($B452,'Justerad allokering'!$B$2:$AG$462,MATCH(Q$2,'Justerad allokering'!$B$2:$AF$2,0),FALSE))</f>
        <v>0</v>
      </c>
      <c r="R452" s="28">
        <f>IF(ISERROR(1/VLOOKUP($B452,'Justerad allokering'!$B$2:$AG$462,MATCH(R$2,'Justerad allokering'!$B$2:$AF$2,0),FALSE)),VLOOKUP($B452,'Allokerad kvv'!$B$2:$AV$468,MATCH(R$2,'Allokerad kvv'!$B$2:$AV$2,0),FALSE),VLOOKUP($B452,'Justerad allokering'!$B$2:$AG$462,MATCH(R$2,'Justerad allokering'!$B$2:$AF$2,0),FALSE))</f>
        <v>0</v>
      </c>
      <c r="S452" s="28">
        <f>IF(ISERROR(1/VLOOKUP($B452,'Justerad allokering'!$B$2:$AG$462,MATCH(S$2,'Justerad allokering'!$B$2:$AF$2,0),FALSE)),VLOOKUP($B452,'Allokerad kvv'!$B$2:$AV$468,MATCH(S$2,'Allokerad kvv'!$B$2:$AV$2,0),FALSE),VLOOKUP($B452,'Justerad allokering'!$B$2:$AG$462,MATCH(S$2,'Justerad allokering'!$B$2:$AF$2,0),FALSE))</f>
        <v>0</v>
      </c>
      <c r="T452" s="28">
        <f>IF(ISERROR(1/VLOOKUP($B452,'Justerad allokering'!$B$2:$AG$462,MATCH(T$2,'Justerad allokering'!$B$2:$AF$2,0),FALSE)),VLOOKUP($B452,'Allokerad kvv'!$B$2:$AV$468,MATCH(T$2,'Allokerad kvv'!$B$2:$AV$2,0),FALSE),VLOOKUP($B452,'Justerad allokering'!$B$2:$AG$462,MATCH(T$2,'Justerad allokering'!$B$2:$AF$2,0),FALSE))</f>
        <v>0</v>
      </c>
      <c r="U452" s="28">
        <f>IF(ISERROR(1/VLOOKUP($B452,'Justerad allokering'!$B$2:$AG$462,MATCH(U$2,'Justerad allokering'!$B$2:$AF$2,0),FALSE)),VLOOKUP($B452,'Allokerad kvv'!$B$2:$AV$468,MATCH(U$2,'Allokerad kvv'!$B$2:$AV$2,0),FALSE),VLOOKUP($B452,'Justerad allokering'!$B$2:$AG$462,MATCH(U$2,'Justerad allokering'!$B$2:$AF$2,0),FALSE))</f>
        <v>0</v>
      </c>
      <c r="V452" s="28">
        <f>IF(ISERROR(1/VLOOKUP($B452,'Justerad allokering'!$B$2:$AG$462,MATCH(V$2,'Justerad allokering'!$B$2:$AF$2,0),FALSE)),VLOOKUP($B452,'Allokerad kvv'!$B$2:$AV$468,MATCH(V$2,'Allokerad kvv'!$B$2:$AV$2,0),FALSE),VLOOKUP($B452,'Justerad allokering'!$B$2:$AG$462,MATCH(V$2,'Justerad allokering'!$B$2:$AF$2,0),FALSE))</f>
        <v>0</v>
      </c>
      <c r="W452" s="28">
        <f>IF(ISERROR(1/VLOOKUP($B452,'Justerad allokering'!$B$2:$AG$462,MATCH(W$2,'Justerad allokering'!$B$2:$AF$2,0),FALSE)),VLOOKUP($B452,'Allokerad kvv'!$B$2:$AV$468,MATCH(W$2,'Allokerad kvv'!$B$2:$AV$2,0),FALSE),VLOOKUP($B452,'Justerad allokering'!$B$2:$AG$462,MATCH(W$2,'Justerad allokering'!$B$2:$AF$2,0),FALSE))</f>
        <v>0</v>
      </c>
      <c r="X452" s="28">
        <f>IF(ISERROR(1/VLOOKUP($B452,'Justerad allokering'!$B$2:$AG$462,MATCH(X$2,'Justerad allokering'!$B$2:$AF$2,0),FALSE)),VLOOKUP($B452,'Allokerad kvv'!$B$2:$AV$468,MATCH(X$2,'Allokerad kvv'!$B$2:$AV$2,0),FALSE),VLOOKUP($B452,'Justerad allokering'!$B$2:$AG$462,MATCH(X$2,'Justerad allokering'!$B$2:$AF$2,0),FALSE))</f>
        <v>0</v>
      </c>
      <c r="Y452" s="28">
        <f>IF(ISERROR(1/VLOOKUP($B452,'Justerad allokering'!$B$2:$AG$462,MATCH(Y$2,'Justerad allokering'!$B$2:$AF$2,0),FALSE)),VLOOKUP($B452,'Allokerad kvv'!$B$2:$AV$468,MATCH(Y$2,'Allokerad kvv'!$B$2:$AV$2,0),FALSE),VLOOKUP($B452,'Justerad allokering'!$B$2:$AG$462,MATCH(Y$2,'Justerad allokering'!$B$2:$AF$2,0),FALSE))</f>
        <v>0</v>
      </c>
      <c r="Z452" s="28">
        <f>IF(ISERROR(1/VLOOKUP($B452,'Justerad allokering'!$B$2:$AG$462,MATCH(Z$2,'Justerad allokering'!$B$2:$AF$2,0),FALSE)),VLOOKUP($B452,'Allokerad kvv'!$B$2:$AV$468,MATCH(Z$2,'Allokerad kvv'!$B$2:$AV$2,0),FALSE),VLOOKUP($B452,'Justerad allokering'!$B$2:$AG$462,MATCH(Z$2,'Justerad allokering'!$B$2:$AF$2,0),FALSE))</f>
        <v>0</v>
      </c>
      <c r="AA452" s="28"/>
      <c r="AB452" s="28"/>
      <c r="AE452">
        <f t="shared" si="18"/>
        <v>0</v>
      </c>
      <c r="AG452">
        <f t="shared" ref="AG452:AG460" si="21">AE452-K452</f>
        <v>0</v>
      </c>
      <c r="AH452">
        <f t="shared" ref="AH452:AH460" si="22">AG452-N452</f>
        <v>0</v>
      </c>
      <c r="AI452" s="55" t="str">
        <f>IF(AH452=0,"",AH452/VLOOKUP(B452,Kraftvärmeprod!$B$1:$BC$480,MATCH("Summa tillförd energi exklusive rökgaskondensering",Kraftvärmeprod!$B$1:$BC$1,0),FALSE))</f>
        <v/>
      </c>
    </row>
    <row r="453" spans="1:35" x14ac:dyDescent="0.25">
      <c r="A453" s="28" t="s">
        <v>601</v>
      </c>
      <c r="B453" s="28" t="s">
        <v>602</v>
      </c>
      <c r="C453" s="28">
        <f>IF(ISERROR(1/VLOOKUP($B453,'Justerad allokering'!$B$2:$AG$462,MATCH(C$2,'Justerad allokering'!$B$2:$AF$2,0),FALSE)),VLOOKUP($B453,'Allokerad kvv'!$B$2:$AV$468,MATCH(C$2,'Allokerad kvv'!$B$2:$AV$2,0),FALSE),VLOOKUP($B453,'Justerad allokering'!$B$2:$AG$462,MATCH(C$2,'Justerad allokering'!$B$2:$AF$2,0),FALSE))</f>
        <v>0</v>
      </c>
      <c r="D453" s="28">
        <f>IF(ISERROR(1/VLOOKUP($B453,'Justerad allokering'!$B$2:$AG$462,MATCH(D$2,'Justerad allokering'!$B$2:$AF$2,0),FALSE)),VLOOKUP($B453,'Allokerad kvv'!$B$2:$AV$468,MATCH(D$2,'Allokerad kvv'!$B$2:$AV$2,0),FALSE),VLOOKUP($B453,'Justerad allokering'!$B$2:$AG$462,MATCH(D$2,'Justerad allokering'!$B$2:$AF$2,0),FALSE))</f>
        <v>0</v>
      </c>
      <c r="E453" s="28">
        <f>IF(ISERROR(1/VLOOKUP($B453,'Justerad allokering'!$B$2:$AG$462,MATCH(E$2,'Justerad allokering'!$B$2:$AF$2,0),FALSE)),VLOOKUP($B453,'Allokerad kvv'!$B$2:$AV$468,MATCH(E$2,'Allokerad kvv'!$B$2:$AV$2,0),FALSE),VLOOKUP($B453,'Justerad allokering'!$B$2:$AG$462,MATCH(E$2,'Justerad allokering'!$B$2:$AF$2,0),FALSE))</f>
        <v>0</v>
      </c>
      <c r="F453" s="28">
        <f>IF(ISERROR(1/VLOOKUP($B453,'Justerad allokering'!$B$2:$AG$462,MATCH(F$2,'Justerad allokering'!$B$2:$AF$2,0),FALSE)),VLOOKUP($B453,'Allokerad kvv'!$B$2:$AV$468,MATCH(F$2,'Allokerad kvv'!$B$2:$AV$2,0),FALSE),VLOOKUP($B453,'Justerad allokering'!$B$2:$AG$462,MATCH(F$2,'Justerad allokering'!$B$2:$AF$2,0),FALSE))</f>
        <v>0</v>
      </c>
      <c r="G453" s="28">
        <f>IF(ISERROR(1/VLOOKUP($B453,'Justerad allokering'!$B$2:$AG$462,MATCH(G$2,'Justerad allokering'!$B$2:$AF$2,0),FALSE)),VLOOKUP($B453,'Allokerad kvv'!$B$2:$AV$468,MATCH(G$2,'Allokerad kvv'!$B$2:$AV$2,0),FALSE),VLOOKUP($B453,'Justerad allokering'!$B$2:$AG$462,MATCH(G$2,'Justerad allokering'!$B$2:$AF$2,0),FALSE))</f>
        <v>0</v>
      </c>
      <c r="H453" s="28">
        <f>IF(ISERROR(1/VLOOKUP($B453,'Justerad allokering'!$B$2:$AG$462,MATCH(H$2,'Justerad allokering'!$B$2:$AF$2,0),FALSE)),VLOOKUP($B453,'Allokerad kvv'!$B$2:$AV$468,MATCH(H$2,'Allokerad kvv'!$B$2:$AV$2,0),FALSE),VLOOKUP($B453,'Justerad allokering'!$B$2:$AG$462,MATCH(H$2,'Justerad allokering'!$B$2:$AF$2,0),FALSE))</f>
        <v>0</v>
      </c>
      <c r="I453" s="28">
        <f>IF(ISERROR(1/VLOOKUP($B453,'Justerad allokering'!$B$2:$AG$462,MATCH(I$2,'Justerad allokering'!$B$2:$AF$2,0),FALSE)),VLOOKUP($B453,'Allokerad kvv'!$B$2:$AV$468,MATCH(I$2,'Allokerad kvv'!$B$2:$AV$2,0),FALSE),VLOOKUP($B453,'Justerad allokering'!$B$2:$AG$462,MATCH(I$2,'Justerad allokering'!$B$2:$AF$2,0),FALSE))</f>
        <v>0</v>
      </c>
      <c r="J453" s="28">
        <f>IF(ISERROR(1/VLOOKUP($B453,'Justerad allokering'!$B$2:$AG$462,MATCH(J$2,'Justerad allokering'!$B$2:$AF$2,0),FALSE)),VLOOKUP($B453,'Allokerad kvv'!$B$2:$AV$468,MATCH(J$2,'Allokerad kvv'!$B$2:$AV$2,0),FALSE),VLOOKUP($B453,'Justerad allokering'!$B$2:$AG$462,MATCH(J$2,'Justerad allokering'!$B$2:$AF$2,0),FALSE))</f>
        <v>0</v>
      </c>
      <c r="K453" s="28">
        <f>IF(ISERROR(1/VLOOKUP($B453,'Justerad allokering'!$B$2:$AG$462,MATCH(K$2,'Justerad allokering'!$B$2:$AF$2,0),FALSE)),VLOOKUP($B453,'Allokerad kvv'!$B$2:$AV$468,MATCH(K$2,'Allokerad kvv'!$B$2:$AV$2,0),FALSE),VLOOKUP($B453,'Justerad allokering'!$B$2:$AG$462,MATCH(K$2,'Justerad allokering'!$B$2:$AF$2,0),FALSE))</f>
        <v>0</v>
      </c>
      <c r="L453" s="28">
        <f>IF(ISERROR(1/VLOOKUP($B453,'Justerad allokering'!$B$2:$AG$462,MATCH(L$2,'Justerad allokering'!$B$2:$AF$2,0),FALSE)),VLOOKUP($B453,'Allokerad kvv'!$B$2:$AV$468,MATCH(L$2,'Allokerad kvv'!$B$2:$AV$2,0),FALSE),VLOOKUP($B453,'Justerad allokering'!$B$2:$AG$462,MATCH(L$2,'Justerad allokering'!$B$2:$AF$2,0),FALSE))</f>
        <v>0</v>
      </c>
      <c r="M453" s="28">
        <f>IF(ISERROR(1/VLOOKUP($B453,'Justerad allokering'!$B$2:$AG$462,MATCH(M$2,'Justerad allokering'!$B$2:$AF$2,0),FALSE)),VLOOKUP($B453,'Allokerad kvv'!$B$2:$AV$468,MATCH(M$2,'Allokerad kvv'!$B$2:$AV$2,0),FALSE),VLOOKUP($B453,'Justerad allokering'!$B$2:$AG$462,MATCH(M$2,'Justerad allokering'!$B$2:$AF$2,0),FALSE))</f>
        <v>0</v>
      </c>
      <c r="N453" s="28">
        <f>IF(ISERROR(1/VLOOKUP($B453,'Justerad allokering'!$B$2:$AG$462,MATCH(N$2,'Justerad allokering'!$B$2:$AF$2,0),FALSE)),VLOOKUP($B453,'Allokerad kvv'!$B$2:$AV$468,MATCH(N$2,'Allokerad kvv'!$B$2:$AV$2,0),FALSE),VLOOKUP($B453,'Justerad allokering'!$B$2:$AG$462,MATCH(N$2,'Justerad allokering'!$B$2:$AF$2,0),FALSE))</f>
        <v>0</v>
      </c>
      <c r="O453" s="28">
        <f>IF(ISERROR(1/VLOOKUP($B453,'Justerad allokering'!$B$2:$AG$462,MATCH(O$2,'Justerad allokering'!$B$2:$AF$2,0),FALSE)),VLOOKUP($B453,'Allokerad kvv'!$B$2:$AV$468,MATCH(O$2,'Allokerad kvv'!$B$2:$AV$2,0),FALSE),VLOOKUP($B453,'Justerad allokering'!$B$2:$AG$462,MATCH(O$2,'Justerad allokering'!$B$2:$AF$2,0),FALSE))</f>
        <v>0</v>
      </c>
      <c r="P453" s="28">
        <f>IF(ISERROR(1/VLOOKUP($B453,'Justerad allokering'!$B$2:$AG$462,MATCH(P$2,'Justerad allokering'!$B$2:$AF$2,0),FALSE)),VLOOKUP($B453,'Allokerad kvv'!$B$2:$AV$468,MATCH(P$2,'Allokerad kvv'!$B$2:$AV$2,0),FALSE),VLOOKUP($B453,'Justerad allokering'!$B$2:$AG$462,MATCH(P$2,'Justerad allokering'!$B$2:$AF$2,0),FALSE))</f>
        <v>0</v>
      </c>
      <c r="Q453" s="28">
        <f>IF(ISERROR(1/VLOOKUP($B453,'Justerad allokering'!$B$2:$AG$462,MATCH(Q$2,'Justerad allokering'!$B$2:$AF$2,0),FALSE)),VLOOKUP($B453,'Allokerad kvv'!$B$2:$AV$468,MATCH(Q$2,'Allokerad kvv'!$B$2:$AV$2,0),FALSE),VLOOKUP($B453,'Justerad allokering'!$B$2:$AG$462,MATCH(Q$2,'Justerad allokering'!$B$2:$AF$2,0),FALSE))</f>
        <v>0</v>
      </c>
      <c r="R453" s="28">
        <f>IF(ISERROR(1/VLOOKUP($B453,'Justerad allokering'!$B$2:$AG$462,MATCH(R$2,'Justerad allokering'!$B$2:$AF$2,0),FALSE)),VLOOKUP($B453,'Allokerad kvv'!$B$2:$AV$468,MATCH(R$2,'Allokerad kvv'!$B$2:$AV$2,0),FALSE),VLOOKUP($B453,'Justerad allokering'!$B$2:$AG$462,MATCH(R$2,'Justerad allokering'!$B$2:$AF$2,0),FALSE))</f>
        <v>0</v>
      </c>
      <c r="S453" s="28">
        <f>IF(ISERROR(1/VLOOKUP($B453,'Justerad allokering'!$B$2:$AG$462,MATCH(S$2,'Justerad allokering'!$B$2:$AF$2,0),FALSE)),VLOOKUP($B453,'Allokerad kvv'!$B$2:$AV$468,MATCH(S$2,'Allokerad kvv'!$B$2:$AV$2,0),FALSE),VLOOKUP($B453,'Justerad allokering'!$B$2:$AG$462,MATCH(S$2,'Justerad allokering'!$B$2:$AF$2,0),FALSE))</f>
        <v>0</v>
      </c>
      <c r="T453" s="28">
        <f>IF(ISERROR(1/VLOOKUP($B453,'Justerad allokering'!$B$2:$AG$462,MATCH(T$2,'Justerad allokering'!$B$2:$AF$2,0),FALSE)),VLOOKUP($B453,'Allokerad kvv'!$B$2:$AV$468,MATCH(T$2,'Allokerad kvv'!$B$2:$AV$2,0),FALSE),VLOOKUP($B453,'Justerad allokering'!$B$2:$AG$462,MATCH(T$2,'Justerad allokering'!$B$2:$AF$2,0),FALSE))</f>
        <v>0</v>
      </c>
      <c r="U453" s="28">
        <f>IF(ISERROR(1/VLOOKUP($B453,'Justerad allokering'!$B$2:$AG$462,MATCH(U$2,'Justerad allokering'!$B$2:$AF$2,0),FALSE)),VLOOKUP($B453,'Allokerad kvv'!$B$2:$AV$468,MATCH(U$2,'Allokerad kvv'!$B$2:$AV$2,0),FALSE),VLOOKUP($B453,'Justerad allokering'!$B$2:$AG$462,MATCH(U$2,'Justerad allokering'!$B$2:$AF$2,0),FALSE))</f>
        <v>0</v>
      </c>
      <c r="V453" s="28">
        <f>IF(ISERROR(1/VLOOKUP($B453,'Justerad allokering'!$B$2:$AG$462,MATCH(V$2,'Justerad allokering'!$B$2:$AF$2,0),FALSE)),VLOOKUP($B453,'Allokerad kvv'!$B$2:$AV$468,MATCH(V$2,'Allokerad kvv'!$B$2:$AV$2,0),FALSE),VLOOKUP($B453,'Justerad allokering'!$B$2:$AG$462,MATCH(V$2,'Justerad allokering'!$B$2:$AF$2,0),FALSE))</f>
        <v>0</v>
      </c>
      <c r="W453" s="28">
        <f>IF(ISERROR(1/VLOOKUP($B453,'Justerad allokering'!$B$2:$AG$462,MATCH(W$2,'Justerad allokering'!$B$2:$AF$2,0),FALSE)),VLOOKUP($B453,'Allokerad kvv'!$B$2:$AV$468,MATCH(W$2,'Allokerad kvv'!$B$2:$AV$2,0),FALSE),VLOOKUP($B453,'Justerad allokering'!$B$2:$AG$462,MATCH(W$2,'Justerad allokering'!$B$2:$AF$2,0),FALSE))</f>
        <v>0</v>
      </c>
      <c r="X453" s="28">
        <f>IF(ISERROR(1/VLOOKUP($B453,'Justerad allokering'!$B$2:$AG$462,MATCH(X$2,'Justerad allokering'!$B$2:$AF$2,0),FALSE)),VLOOKUP($B453,'Allokerad kvv'!$B$2:$AV$468,MATCH(X$2,'Allokerad kvv'!$B$2:$AV$2,0),FALSE),VLOOKUP($B453,'Justerad allokering'!$B$2:$AG$462,MATCH(X$2,'Justerad allokering'!$B$2:$AF$2,0),FALSE))</f>
        <v>0</v>
      </c>
      <c r="Y453" s="28">
        <f>IF(ISERROR(1/VLOOKUP($B453,'Justerad allokering'!$B$2:$AG$462,MATCH(Y$2,'Justerad allokering'!$B$2:$AF$2,0),FALSE)),VLOOKUP($B453,'Allokerad kvv'!$B$2:$AV$468,MATCH(Y$2,'Allokerad kvv'!$B$2:$AV$2,0),FALSE),VLOOKUP($B453,'Justerad allokering'!$B$2:$AG$462,MATCH(Y$2,'Justerad allokering'!$B$2:$AF$2,0),FALSE))</f>
        <v>0</v>
      </c>
      <c r="Z453" s="28">
        <f>IF(ISERROR(1/VLOOKUP($B453,'Justerad allokering'!$B$2:$AG$462,MATCH(Z$2,'Justerad allokering'!$B$2:$AF$2,0),FALSE)),VLOOKUP($B453,'Allokerad kvv'!$B$2:$AV$468,MATCH(Z$2,'Allokerad kvv'!$B$2:$AV$2,0),FALSE),VLOOKUP($B453,'Justerad allokering'!$B$2:$AG$462,MATCH(Z$2,'Justerad allokering'!$B$2:$AF$2,0),FALSE))</f>
        <v>0</v>
      </c>
      <c r="AA453" s="28"/>
      <c r="AB453" s="28"/>
      <c r="AE453">
        <f t="shared" ref="AE453:AE463" si="23">SUM(C453:Z453)</f>
        <v>0</v>
      </c>
      <c r="AG453">
        <f t="shared" si="21"/>
        <v>0</v>
      </c>
      <c r="AH453">
        <f t="shared" si="22"/>
        <v>0</v>
      </c>
      <c r="AI453" s="55" t="str">
        <f>IF(AH453=0,"",AH453/VLOOKUP(B453,Kraftvärmeprod!$B$1:$BC$480,MATCH("Summa tillförd energi exklusive rökgaskondensering",Kraftvärmeprod!$B$1:$BC$1,0),FALSE))</f>
        <v/>
      </c>
    </row>
    <row r="454" spans="1:35" x14ac:dyDescent="0.25">
      <c r="A454" s="28" t="s">
        <v>603</v>
      </c>
      <c r="B454" s="28" t="s">
        <v>604</v>
      </c>
      <c r="C454" s="28">
        <f>IF(ISERROR(1/VLOOKUP($B454,'Justerad allokering'!$B$2:$AG$462,MATCH(C$2,'Justerad allokering'!$B$2:$AF$2,0),FALSE)),VLOOKUP($B454,'Allokerad kvv'!$B$2:$AV$468,MATCH(C$2,'Allokerad kvv'!$B$2:$AV$2,0),FALSE),VLOOKUP($B454,'Justerad allokering'!$B$2:$AG$462,MATCH(C$2,'Justerad allokering'!$B$2:$AF$2,0),FALSE))</f>
        <v>0</v>
      </c>
      <c r="D454" s="28">
        <f>IF(ISERROR(1/VLOOKUP($B454,'Justerad allokering'!$B$2:$AG$462,MATCH(D$2,'Justerad allokering'!$B$2:$AF$2,0),FALSE)),VLOOKUP($B454,'Allokerad kvv'!$B$2:$AV$468,MATCH(D$2,'Allokerad kvv'!$B$2:$AV$2,0),FALSE),VLOOKUP($B454,'Justerad allokering'!$B$2:$AG$462,MATCH(D$2,'Justerad allokering'!$B$2:$AF$2,0),FALSE))</f>
        <v>0</v>
      </c>
      <c r="E454" s="28">
        <f>IF(ISERROR(1/VLOOKUP($B454,'Justerad allokering'!$B$2:$AG$462,MATCH(E$2,'Justerad allokering'!$B$2:$AF$2,0),FALSE)),VLOOKUP($B454,'Allokerad kvv'!$B$2:$AV$468,MATCH(E$2,'Allokerad kvv'!$B$2:$AV$2,0),FALSE),VLOOKUP($B454,'Justerad allokering'!$B$2:$AG$462,MATCH(E$2,'Justerad allokering'!$B$2:$AF$2,0),FALSE))</f>
        <v>0</v>
      </c>
      <c r="F454" s="28">
        <f>IF(ISERROR(1/VLOOKUP($B454,'Justerad allokering'!$B$2:$AG$462,MATCH(F$2,'Justerad allokering'!$B$2:$AF$2,0),FALSE)),VLOOKUP($B454,'Allokerad kvv'!$B$2:$AV$468,MATCH(F$2,'Allokerad kvv'!$B$2:$AV$2,0),FALSE),VLOOKUP($B454,'Justerad allokering'!$B$2:$AG$462,MATCH(F$2,'Justerad allokering'!$B$2:$AF$2,0),FALSE))</f>
        <v>0</v>
      </c>
      <c r="G454" s="28">
        <f>IF(ISERROR(1/VLOOKUP($B454,'Justerad allokering'!$B$2:$AG$462,MATCH(G$2,'Justerad allokering'!$B$2:$AF$2,0),FALSE)),VLOOKUP($B454,'Allokerad kvv'!$B$2:$AV$468,MATCH(G$2,'Allokerad kvv'!$B$2:$AV$2,0),FALSE),VLOOKUP($B454,'Justerad allokering'!$B$2:$AG$462,MATCH(G$2,'Justerad allokering'!$B$2:$AF$2,0),FALSE))</f>
        <v>0</v>
      </c>
      <c r="H454" s="28">
        <f>IF(ISERROR(1/VLOOKUP($B454,'Justerad allokering'!$B$2:$AG$462,MATCH(H$2,'Justerad allokering'!$B$2:$AF$2,0),FALSE)),VLOOKUP($B454,'Allokerad kvv'!$B$2:$AV$468,MATCH(H$2,'Allokerad kvv'!$B$2:$AV$2,0),FALSE),VLOOKUP($B454,'Justerad allokering'!$B$2:$AG$462,MATCH(H$2,'Justerad allokering'!$B$2:$AF$2,0),FALSE))</f>
        <v>0</v>
      </c>
      <c r="I454" s="28">
        <f>IF(ISERROR(1/VLOOKUP($B454,'Justerad allokering'!$B$2:$AG$462,MATCH(I$2,'Justerad allokering'!$B$2:$AF$2,0),FALSE)),VLOOKUP($B454,'Allokerad kvv'!$B$2:$AV$468,MATCH(I$2,'Allokerad kvv'!$B$2:$AV$2,0),FALSE),VLOOKUP($B454,'Justerad allokering'!$B$2:$AG$462,MATCH(I$2,'Justerad allokering'!$B$2:$AF$2,0),FALSE))</f>
        <v>0</v>
      </c>
      <c r="J454" s="28">
        <f>IF(ISERROR(1/VLOOKUP($B454,'Justerad allokering'!$B$2:$AG$462,MATCH(J$2,'Justerad allokering'!$B$2:$AF$2,0),FALSE)),VLOOKUP($B454,'Allokerad kvv'!$B$2:$AV$468,MATCH(J$2,'Allokerad kvv'!$B$2:$AV$2,0),FALSE),VLOOKUP($B454,'Justerad allokering'!$B$2:$AG$462,MATCH(J$2,'Justerad allokering'!$B$2:$AF$2,0),FALSE))</f>
        <v>0</v>
      </c>
      <c r="K454" s="28">
        <f>IF(ISERROR(1/VLOOKUP($B454,'Justerad allokering'!$B$2:$AG$462,MATCH(K$2,'Justerad allokering'!$B$2:$AF$2,0),FALSE)),VLOOKUP($B454,'Allokerad kvv'!$B$2:$AV$468,MATCH(K$2,'Allokerad kvv'!$B$2:$AV$2,0),FALSE),VLOOKUP($B454,'Justerad allokering'!$B$2:$AG$462,MATCH(K$2,'Justerad allokering'!$B$2:$AF$2,0),FALSE))</f>
        <v>0</v>
      </c>
      <c r="L454" s="28">
        <f>IF(ISERROR(1/VLOOKUP($B454,'Justerad allokering'!$B$2:$AG$462,MATCH(L$2,'Justerad allokering'!$B$2:$AF$2,0),FALSE)),VLOOKUP($B454,'Allokerad kvv'!$B$2:$AV$468,MATCH(L$2,'Allokerad kvv'!$B$2:$AV$2,0),FALSE),VLOOKUP($B454,'Justerad allokering'!$B$2:$AG$462,MATCH(L$2,'Justerad allokering'!$B$2:$AF$2,0),FALSE))</f>
        <v>0</v>
      </c>
      <c r="M454" s="28">
        <f>IF(ISERROR(1/VLOOKUP($B454,'Justerad allokering'!$B$2:$AG$462,MATCH(M$2,'Justerad allokering'!$B$2:$AF$2,0),FALSE)),VLOOKUP($B454,'Allokerad kvv'!$B$2:$AV$468,MATCH(M$2,'Allokerad kvv'!$B$2:$AV$2,0),FALSE),VLOOKUP($B454,'Justerad allokering'!$B$2:$AG$462,MATCH(M$2,'Justerad allokering'!$B$2:$AF$2,0),FALSE))</f>
        <v>0</v>
      </c>
      <c r="N454" s="28">
        <f>IF(ISERROR(1/VLOOKUP($B454,'Justerad allokering'!$B$2:$AG$462,MATCH(N$2,'Justerad allokering'!$B$2:$AF$2,0),FALSE)),VLOOKUP($B454,'Allokerad kvv'!$B$2:$AV$468,MATCH(N$2,'Allokerad kvv'!$B$2:$AV$2,0),FALSE),VLOOKUP($B454,'Justerad allokering'!$B$2:$AG$462,MATCH(N$2,'Justerad allokering'!$B$2:$AF$2,0),FALSE))</f>
        <v>0</v>
      </c>
      <c r="O454" s="28">
        <f>IF(ISERROR(1/VLOOKUP($B454,'Justerad allokering'!$B$2:$AG$462,MATCH(O$2,'Justerad allokering'!$B$2:$AF$2,0),FALSE)),VLOOKUP($B454,'Allokerad kvv'!$B$2:$AV$468,MATCH(O$2,'Allokerad kvv'!$B$2:$AV$2,0),FALSE),VLOOKUP($B454,'Justerad allokering'!$B$2:$AG$462,MATCH(O$2,'Justerad allokering'!$B$2:$AF$2,0),FALSE))</f>
        <v>0</v>
      </c>
      <c r="P454" s="28">
        <f>IF(ISERROR(1/VLOOKUP($B454,'Justerad allokering'!$B$2:$AG$462,MATCH(P$2,'Justerad allokering'!$B$2:$AF$2,0),FALSE)),VLOOKUP($B454,'Allokerad kvv'!$B$2:$AV$468,MATCH(P$2,'Allokerad kvv'!$B$2:$AV$2,0),FALSE),VLOOKUP($B454,'Justerad allokering'!$B$2:$AG$462,MATCH(P$2,'Justerad allokering'!$B$2:$AF$2,0),FALSE))</f>
        <v>0</v>
      </c>
      <c r="Q454" s="28">
        <f>IF(ISERROR(1/VLOOKUP($B454,'Justerad allokering'!$B$2:$AG$462,MATCH(Q$2,'Justerad allokering'!$B$2:$AF$2,0),FALSE)),VLOOKUP($B454,'Allokerad kvv'!$B$2:$AV$468,MATCH(Q$2,'Allokerad kvv'!$B$2:$AV$2,0),FALSE),VLOOKUP($B454,'Justerad allokering'!$B$2:$AG$462,MATCH(Q$2,'Justerad allokering'!$B$2:$AF$2,0),FALSE))</f>
        <v>0</v>
      </c>
      <c r="R454" s="28">
        <f>IF(ISERROR(1/VLOOKUP($B454,'Justerad allokering'!$B$2:$AG$462,MATCH(R$2,'Justerad allokering'!$B$2:$AF$2,0),FALSE)),VLOOKUP($B454,'Allokerad kvv'!$B$2:$AV$468,MATCH(R$2,'Allokerad kvv'!$B$2:$AV$2,0),FALSE),VLOOKUP($B454,'Justerad allokering'!$B$2:$AG$462,MATCH(R$2,'Justerad allokering'!$B$2:$AF$2,0),FALSE))</f>
        <v>0</v>
      </c>
      <c r="S454" s="28">
        <f>IF(ISERROR(1/VLOOKUP($B454,'Justerad allokering'!$B$2:$AG$462,MATCH(S$2,'Justerad allokering'!$B$2:$AF$2,0),FALSE)),VLOOKUP($B454,'Allokerad kvv'!$B$2:$AV$468,MATCH(S$2,'Allokerad kvv'!$B$2:$AV$2,0),FALSE),VLOOKUP($B454,'Justerad allokering'!$B$2:$AG$462,MATCH(S$2,'Justerad allokering'!$B$2:$AF$2,0),FALSE))</f>
        <v>0</v>
      </c>
      <c r="T454" s="28">
        <f>IF(ISERROR(1/VLOOKUP($B454,'Justerad allokering'!$B$2:$AG$462,MATCH(T$2,'Justerad allokering'!$B$2:$AF$2,0),FALSE)),VLOOKUP($B454,'Allokerad kvv'!$B$2:$AV$468,MATCH(T$2,'Allokerad kvv'!$B$2:$AV$2,0),FALSE),VLOOKUP($B454,'Justerad allokering'!$B$2:$AG$462,MATCH(T$2,'Justerad allokering'!$B$2:$AF$2,0),FALSE))</f>
        <v>0</v>
      </c>
      <c r="U454" s="28">
        <f>IF(ISERROR(1/VLOOKUP($B454,'Justerad allokering'!$B$2:$AG$462,MATCH(U$2,'Justerad allokering'!$B$2:$AF$2,0),FALSE)),VLOOKUP($B454,'Allokerad kvv'!$B$2:$AV$468,MATCH(U$2,'Allokerad kvv'!$B$2:$AV$2,0),FALSE),VLOOKUP($B454,'Justerad allokering'!$B$2:$AG$462,MATCH(U$2,'Justerad allokering'!$B$2:$AF$2,0),FALSE))</f>
        <v>0</v>
      </c>
      <c r="V454" s="28">
        <f>IF(ISERROR(1/VLOOKUP($B454,'Justerad allokering'!$B$2:$AG$462,MATCH(V$2,'Justerad allokering'!$B$2:$AF$2,0),FALSE)),VLOOKUP($B454,'Allokerad kvv'!$B$2:$AV$468,MATCH(V$2,'Allokerad kvv'!$B$2:$AV$2,0),FALSE),VLOOKUP($B454,'Justerad allokering'!$B$2:$AG$462,MATCH(V$2,'Justerad allokering'!$B$2:$AF$2,0),FALSE))</f>
        <v>0</v>
      </c>
      <c r="W454" s="28">
        <f>IF(ISERROR(1/VLOOKUP($B454,'Justerad allokering'!$B$2:$AG$462,MATCH(W$2,'Justerad allokering'!$B$2:$AF$2,0),FALSE)),VLOOKUP($B454,'Allokerad kvv'!$B$2:$AV$468,MATCH(W$2,'Allokerad kvv'!$B$2:$AV$2,0),FALSE),VLOOKUP($B454,'Justerad allokering'!$B$2:$AG$462,MATCH(W$2,'Justerad allokering'!$B$2:$AF$2,0),FALSE))</f>
        <v>0</v>
      </c>
      <c r="X454" s="28">
        <f>IF(ISERROR(1/VLOOKUP($B454,'Justerad allokering'!$B$2:$AG$462,MATCH(X$2,'Justerad allokering'!$B$2:$AF$2,0),FALSE)),VLOOKUP($B454,'Allokerad kvv'!$B$2:$AV$468,MATCH(X$2,'Allokerad kvv'!$B$2:$AV$2,0),FALSE),VLOOKUP($B454,'Justerad allokering'!$B$2:$AG$462,MATCH(X$2,'Justerad allokering'!$B$2:$AF$2,0),FALSE))</f>
        <v>0</v>
      </c>
      <c r="Y454" s="28">
        <f>IF(ISERROR(1/VLOOKUP($B454,'Justerad allokering'!$B$2:$AG$462,MATCH(Y$2,'Justerad allokering'!$B$2:$AF$2,0),FALSE)),VLOOKUP($B454,'Allokerad kvv'!$B$2:$AV$468,MATCH(Y$2,'Allokerad kvv'!$B$2:$AV$2,0),FALSE),VLOOKUP($B454,'Justerad allokering'!$B$2:$AG$462,MATCH(Y$2,'Justerad allokering'!$B$2:$AF$2,0),FALSE))</f>
        <v>0</v>
      </c>
      <c r="Z454" s="28">
        <f>IF(ISERROR(1/VLOOKUP($B454,'Justerad allokering'!$B$2:$AG$462,MATCH(Z$2,'Justerad allokering'!$B$2:$AF$2,0),FALSE)),VLOOKUP($B454,'Allokerad kvv'!$B$2:$AV$468,MATCH(Z$2,'Allokerad kvv'!$B$2:$AV$2,0),FALSE),VLOOKUP($B454,'Justerad allokering'!$B$2:$AG$462,MATCH(Z$2,'Justerad allokering'!$B$2:$AF$2,0),FALSE))</f>
        <v>0</v>
      </c>
      <c r="AA454" s="28"/>
      <c r="AB454" s="28"/>
      <c r="AE454">
        <f t="shared" si="23"/>
        <v>0</v>
      </c>
      <c r="AG454">
        <f t="shared" si="21"/>
        <v>0</v>
      </c>
      <c r="AH454">
        <f t="shared" si="22"/>
        <v>0</v>
      </c>
      <c r="AI454" s="55" t="str">
        <f>IF(AH454=0,"",AH454/VLOOKUP(B454,Kraftvärmeprod!$B$1:$BC$480,MATCH("Summa tillförd energi exklusive rökgaskondensering",Kraftvärmeprod!$B$1:$BC$1,0),FALSE))</f>
        <v/>
      </c>
    </row>
    <row r="455" spans="1:35" x14ac:dyDescent="0.25">
      <c r="A455" s="28" t="s">
        <v>605</v>
      </c>
      <c r="B455" s="28" t="s">
        <v>606</v>
      </c>
      <c r="C455" s="28">
        <f>IF(ISERROR(1/VLOOKUP($B455,'Justerad allokering'!$B$2:$AG$462,MATCH(C$2,'Justerad allokering'!$B$2:$AF$2,0),FALSE)),VLOOKUP($B455,'Allokerad kvv'!$B$2:$AV$468,MATCH(C$2,'Allokerad kvv'!$B$2:$AV$2,0),FALSE),VLOOKUP($B455,'Justerad allokering'!$B$2:$AG$462,MATCH(C$2,'Justerad allokering'!$B$2:$AF$2,0),FALSE))</f>
        <v>0</v>
      </c>
      <c r="D455" s="28">
        <f>IF(ISERROR(1/VLOOKUP($B455,'Justerad allokering'!$B$2:$AG$462,MATCH(D$2,'Justerad allokering'!$B$2:$AF$2,0),FALSE)),VLOOKUP($B455,'Allokerad kvv'!$B$2:$AV$468,MATCH(D$2,'Allokerad kvv'!$B$2:$AV$2,0),FALSE),VLOOKUP($B455,'Justerad allokering'!$B$2:$AG$462,MATCH(D$2,'Justerad allokering'!$B$2:$AF$2,0),FALSE))</f>
        <v>0</v>
      </c>
      <c r="E455" s="28">
        <f>IF(ISERROR(1/VLOOKUP($B455,'Justerad allokering'!$B$2:$AG$462,MATCH(E$2,'Justerad allokering'!$B$2:$AF$2,0),FALSE)),VLOOKUP($B455,'Allokerad kvv'!$B$2:$AV$468,MATCH(E$2,'Allokerad kvv'!$B$2:$AV$2,0),FALSE),VLOOKUP($B455,'Justerad allokering'!$B$2:$AG$462,MATCH(E$2,'Justerad allokering'!$B$2:$AF$2,0),FALSE))</f>
        <v>0</v>
      </c>
      <c r="F455" s="28">
        <f>IF(ISERROR(1/VLOOKUP($B455,'Justerad allokering'!$B$2:$AG$462,MATCH(F$2,'Justerad allokering'!$B$2:$AF$2,0),FALSE)),VLOOKUP($B455,'Allokerad kvv'!$B$2:$AV$468,MATCH(F$2,'Allokerad kvv'!$B$2:$AV$2,0),FALSE),VLOOKUP($B455,'Justerad allokering'!$B$2:$AG$462,MATCH(F$2,'Justerad allokering'!$B$2:$AF$2,0),FALSE))</f>
        <v>0</v>
      </c>
      <c r="G455" s="28">
        <f>IF(ISERROR(1/VLOOKUP($B455,'Justerad allokering'!$B$2:$AG$462,MATCH(G$2,'Justerad allokering'!$B$2:$AF$2,0),FALSE)),VLOOKUP($B455,'Allokerad kvv'!$B$2:$AV$468,MATCH(G$2,'Allokerad kvv'!$B$2:$AV$2,0),FALSE),VLOOKUP($B455,'Justerad allokering'!$B$2:$AG$462,MATCH(G$2,'Justerad allokering'!$B$2:$AF$2,0),FALSE))</f>
        <v>0</v>
      </c>
      <c r="H455" s="28">
        <f>IF(ISERROR(1/VLOOKUP($B455,'Justerad allokering'!$B$2:$AG$462,MATCH(H$2,'Justerad allokering'!$B$2:$AF$2,0),FALSE)),VLOOKUP($B455,'Allokerad kvv'!$B$2:$AV$468,MATCH(H$2,'Allokerad kvv'!$B$2:$AV$2,0),FALSE),VLOOKUP($B455,'Justerad allokering'!$B$2:$AG$462,MATCH(H$2,'Justerad allokering'!$B$2:$AF$2,0),FALSE))</f>
        <v>0</v>
      </c>
      <c r="I455" s="28">
        <f>IF(ISERROR(1/VLOOKUP($B455,'Justerad allokering'!$B$2:$AG$462,MATCH(I$2,'Justerad allokering'!$B$2:$AF$2,0),FALSE)),VLOOKUP($B455,'Allokerad kvv'!$B$2:$AV$468,MATCH(I$2,'Allokerad kvv'!$B$2:$AV$2,0),FALSE),VLOOKUP($B455,'Justerad allokering'!$B$2:$AG$462,MATCH(I$2,'Justerad allokering'!$B$2:$AF$2,0),FALSE))</f>
        <v>0</v>
      </c>
      <c r="J455" s="28">
        <f>IF(ISERROR(1/VLOOKUP($B455,'Justerad allokering'!$B$2:$AG$462,MATCH(J$2,'Justerad allokering'!$B$2:$AF$2,0),FALSE)),VLOOKUP($B455,'Allokerad kvv'!$B$2:$AV$468,MATCH(J$2,'Allokerad kvv'!$B$2:$AV$2,0),FALSE),VLOOKUP($B455,'Justerad allokering'!$B$2:$AG$462,MATCH(J$2,'Justerad allokering'!$B$2:$AF$2,0),FALSE))</f>
        <v>0</v>
      </c>
      <c r="K455" s="28">
        <f>IF(ISERROR(1/VLOOKUP($B455,'Justerad allokering'!$B$2:$AG$462,MATCH(K$2,'Justerad allokering'!$B$2:$AF$2,0),FALSE)),VLOOKUP($B455,'Allokerad kvv'!$B$2:$AV$468,MATCH(K$2,'Allokerad kvv'!$B$2:$AV$2,0),FALSE),VLOOKUP($B455,'Justerad allokering'!$B$2:$AG$462,MATCH(K$2,'Justerad allokering'!$B$2:$AF$2,0),FALSE))</f>
        <v>0</v>
      </c>
      <c r="L455" s="28">
        <f>IF(ISERROR(1/VLOOKUP($B455,'Justerad allokering'!$B$2:$AG$462,MATCH(L$2,'Justerad allokering'!$B$2:$AF$2,0),FALSE)),VLOOKUP($B455,'Allokerad kvv'!$B$2:$AV$468,MATCH(L$2,'Allokerad kvv'!$B$2:$AV$2,0),FALSE),VLOOKUP($B455,'Justerad allokering'!$B$2:$AG$462,MATCH(L$2,'Justerad allokering'!$B$2:$AF$2,0),FALSE))</f>
        <v>0</v>
      </c>
      <c r="M455" s="28">
        <f>IF(ISERROR(1/VLOOKUP($B455,'Justerad allokering'!$B$2:$AG$462,MATCH(M$2,'Justerad allokering'!$B$2:$AF$2,0),FALSE)),VLOOKUP($B455,'Allokerad kvv'!$B$2:$AV$468,MATCH(M$2,'Allokerad kvv'!$B$2:$AV$2,0),FALSE),VLOOKUP($B455,'Justerad allokering'!$B$2:$AG$462,MATCH(M$2,'Justerad allokering'!$B$2:$AF$2,0),FALSE))</f>
        <v>0</v>
      </c>
      <c r="N455" s="28">
        <f>IF(ISERROR(1/VLOOKUP($B455,'Justerad allokering'!$B$2:$AG$462,MATCH(N$2,'Justerad allokering'!$B$2:$AF$2,0),FALSE)),VLOOKUP($B455,'Allokerad kvv'!$B$2:$AV$468,MATCH(N$2,'Allokerad kvv'!$B$2:$AV$2,0),FALSE),VLOOKUP($B455,'Justerad allokering'!$B$2:$AG$462,MATCH(N$2,'Justerad allokering'!$B$2:$AF$2,0),FALSE))</f>
        <v>0</v>
      </c>
      <c r="O455" s="28">
        <f>IF(ISERROR(1/VLOOKUP($B455,'Justerad allokering'!$B$2:$AG$462,MATCH(O$2,'Justerad allokering'!$B$2:$AF$2,0),FALSE)),VLOOKUP($B455,'Allokerad kvv'!$B$2:$AV$468,MATCH(O$2,'Allokerad kvv'!$B$2:$AV$2,0),FALSE),VLOOKUP($B455,'Justerad allokering'!$B$2:$AG$462,MATCH(O$2,'Justerad allokering'!$B$2:$AF$2,0),FALSE))</f>
        <v>0</v>
      </c>
      <c r="P455" s="28">
        <f>IF(ISERROR(1/VLOOKUP($B455,'Justerad allokering'!$B$2:$AG$462,MATCH(P$2,'Justerad allokering'!$B$2:$AF$2,0),FALSE)),VLOOKUP($B455,'Allokerad kvv'!$B$2:$AV$468,MATCH(P$2,'Allokerad kvv'!$B$2:$AV$2,0),FALSE),VLOOKUP($B455,'Justerad allokering'!$B$2:$AG$462,MATCH(P$2,'Justerad allokering'!$B$2:$AF$2,0),FALSE))</f>
        <v>0</v>
      </c>
      <c r="Q455" s="28">
        <f>IF(ISERROR(1/VLOOKUP($B455,'Justerad allokering'!$B$2:$AG$462,MATCH(Q$2,'Justerad allokering'!$B$2:$AF$2,0),FALSE)),VLOOKUP($B455,'Allokerad kvv'!$B$2:$AV$468,MATCH(Q$2,'Allokerad kvv'!$B$2:$AV$2,0),FALSE),VLOOKUP($B455,'Justerad allokering'!$B$2:$AG$462,MATCH(Q$2,'Justerad allokering'!$B$2:$AF$2,0),FALSE))</f>
        <v>0</v>
      </c>
      <c r="R455" s="28">
        <f>IF(ISERROR(1/VLOOKUP($B455,'Justerad allokering'!$B$2:$AG$462,MATCH(R$2,'Justerad allokering'!$B$2:$AF$2,0),FALSE)),VLOOKUP($B455,'Allokerad kvv'!$B$2:$AV$468,MATCH(R$2,'Allokerad kvv'!$B$2:$AV$2,0),FALSE),VLOOKUP($B455,'Justerad allokering'!$B$2:$AG$462,MATCH(R$2,'Justerad allokering'!$B$2:$AF$2,0),FALSE))</f>
        <v>0</v>
      </c>
      <c r="S455" s="28">
        <f>IF(ISERROR(1/VLOOKUP($B455,'Justerad allokering'!$B$2:$AG$462,MATCH(S$2,'Justerad allokering'!$B$2:$AF$2,0),FALSE)),VLOOKUP($B455,'Allokerad kvv'!$B$2:$AV$468,MATCH(S$2,'Allokerad kvv'!$B$2:$AV$2,0),FALSE),VLOOKUP($B455,'Justerad allokering'!$B$2:$AG$462,MATCH(S$2,'Justerad allokering'!$B$2:$AF$2,0),FALSE))</f>
        <v>0</v>
      </c>
      <c r="T455" s="28">
        <f>IF(ISERROR(1/VLOOKUP($B455,'Justerad allokering'!$B$2:$AG$462,MATCH(T$2,'Justerad allokering'!$B$2:$AF$2,0),FALSE)),VLOOKUP($B455,'Allokerad kvv'!$B$2:$AV$468,MATCH(T$2,'Allokerad kvv'!$B$2:$AV$2,0),FALSE),VLOOKUP($B455,'Justerad allokering'!$B$2:$AG$462,MATCH(T$2,'Justerad allokering'!$B$2:$AF$2,0),FALSE))</f>
        <v>0</v>
      </c>
      <c r="U455" s="28">
        <f>IF(ISERROR(1/VLOOKUP($B455,'Justerad allokering'!$B$2:$AG$462,MATCH(U$2,'Justerad allokering'!$B$2:$AF$2,0),FALSE)),VLOOKUP($B455,'Allokerad kvv'!$B$2:$AV$468,MATCH(U$2,'Allokerad kvv'!$B$2:$AV$2,0),FALSE),VLOOKUP($B455,'Justerad allokering'!$B$2:$AG$462,MATCH(U$2,'Justerad allokering'!$B$2:$AF$2,0),FALSE))</f>
        <v>0</v>
      </c>
      <c r="V455" s="28">
        <f>IF(ISERROR(1/VLOOKUP($B455,'Justerad allokering'!$B$2:$AG$462,MATCH(V$2,'Justerad allokering'!$B$2:$AF$2,0),FALSE)),VLOOKUP($B455,'Allokerad kvv'!$B$2:$AV$468,MATCH(V$2,'Allokerad kvv'!$B$2:$AV$2,0),FALSE),VLOOKUP($B455,'Justerad allokering'!$B$2:$AG$462,MATCH(V$2,'Justerad allokering'!$B$2:$AF$2,0),FALSE))</f>
        <v>0</v>
      </c>
      <c r="W455" s="28">
        <f>IF(ISERROR(1/VLOOKUP($B455,'Justerad allokering'!$B$2:$AG$462,MATCH(W$2,'Justerad allokering'!$B$2:$AF$2,0),FALSE)),VLOOKUP($B455,'Allokerad kvv'!$B$2:$AV$468,MATCH(W$2,'Allokerad kvv'!$B$2:$AV$2,0),FALSE),VLOOKUP($B455,'Justerad allokering'!$B$2:$AG$462,MATCH(W$2,'Justerad allokering'!$B$2:$AF$2,0),FALSE))</f>
        <v>0</v>
      </c>
      <c r="X455" s="28">
        <f>IF(ISERROR(1/VLOOKUP($B455,'Justerad allokering'!$B$2:$AG$462,MATCH(X$2,'Justerad allokering'!$B$2:$AF$2,0),FALSE)),VLOOKUP($B455,'Allokerad kvv'!$B$2:$AV$468,MATCH(X$2,'Allokerad kvv'!$B$2:$AV$2,0),FALSE),VLOOKUP($B455,'Justerad allokering'!$B$2:$AG$462,MATCH(X$2,'Justerad allokering'!$B$2:$AF$2,0),FALSE))</f>
        <v>0</v>
      </c>
      <c r="Y455" s="28">
        <f>IF(ISERROR(1/VLOOKUP($B455,'Justerad allokering'!$B$2:$AG$462,MATCH(Y$2,'Justerad allokering'!$B$2:$AF$2,0),FALSE)),VLOOKUP($B455,'Allokerad kvv'!$B$2:$AV$468,MATCH(Y$2,'Allokerad kvv'!$B$2:$AV$2,0),FALSE),VLOOKUP($B455,'Justerad allokering'!$B$2:$AG$462,MATCH(Y$2,'Justerad allokering'!$B$2:$AF$2,0),FALSE))</f>
        <v>0</v>
      </c>
      <c r="Z455" s="28">
        <f>IF(ISERROR(1/VLOOKUP($B455,'Justerad allokering'!$B$2:$AG$462,MATCH(Z$2,'Justerad allokering'!$B$2:$AF$2,0),FALSE)),VLOOKUP($B455,'Allokerad kvv'!$B$2:$AV$468,MATCH(Z$2,'Allokerad kvv'!$B$2:$AV$2,0),FALSE),VLOOKUP($B455,'Justerad allokering'!$B$2:$AG$462,MATCH(Z$2,'Justerad allokering'!$B$2:$AF$2,0),FALSE))</f>
        <v>0</v>
      </c>
      <c r="AA455" s="28"/>
      <c r="AB455" s="28"/>
      <c r="AE455">
        <f t="shared" si="23"/>
        <v>0</v>
      </c>
      <c r="AG455">
        <f t="shared" si="21"/>
        <v>0</v>
      </c>
      <c r="AH455">
        <f t="shared" si="22"/>
        <v>0</v>
      </c>
      <c r="AI455" s="55" t="str">
        <f>IF(AH455=0,"",AH455/VLOOKUP(B455,Kraftvärmeprod!$B$1:$BC$480,MATCH("Summa tillförd energi exklusive rökgaskondensering",Kraftvärmeprod!$B$1:$BC$1,0),FALSE))</f>
        <v/>
      </c>
    </row>
    <row r="456" spans="1:35" x14ac:dyDescent="0.25">
      <c r="A456" s="28" t="s">
        <v>605</v>
      </c>
      <c r="B456" s="28" t="s">
        <v>607</v>
      </c>
      <c r="C456" s="28">
        <f>IF(ISERROR(1/VLOOKUP($B456,'Justerad allokering'!$B$2:$AG$462,MATCH(C$2,'Justerad allokering'!$B$2:$AF$2,0),FALSE)),VLOOKUP($B456,'Allokerad kvv'!$B$2:$AV$468,MATCH(C$2,'Allokerad kvv'!$B$2:$AV$2,0),FALSE),VLOOKUP($B456,'Justerad allokering'!$B$2:$AG$462,MATCH(C$2,'Justerad allokering'!$B$2:$AF$2,0),FALSE))</f>
        <v>0</v>
      </c>
      <c r="D456" s="28">
        <f>IF(ISERROR(1/VLOOKUP($B456,'Justerad allokering'!$B$2:$AG$462,MATCH(D$2,'Justerad allokering'!$B$2:$AF$2,0),FALSE)),VLOOKUP($B456,'Allokerad kvv'!$B$2:$AV$468,MATCH(D$2,'Allokerad kvv'!$B$2:$AV$2,0),FALSE),VLOOKUP($B456,'Justerad allokering'!$B$2:$AG$462,MATCH(D$2,'Justerad allokering'!$B$2:$AF$2,0),FALSE))</f>
        <v>0</v>
      </c>
      <c r="E456" s="28">
        <f>IF(ISERROR(1/VLOOKUP($B456,'Justerad allokering'!$B$2:$AG$462,MATCH(E$2,'Justerad allokering'!$B$2:$AF$2,0),FALSE)),VLOOKUP($B456,'Allokerad kvv'!$B$2:$AV$468,MATCH(E$2,'Allokerad kvv'!$B$2:$AV$2,0),FALSE),VLOOKUP($B456,'Justerad allokering'!$B$2:$AG$462,MATCH(E$2,'Justerad allokering'!$B$2:$AF$2,0),FALSE))</f>
        <v>0</v>
      </c>
      <c r="F456" s="28">
        <f>IF(ISERROR(1/VLOOKUP($B456,'Justerad allokering'!$B$2:$AG$462,MATCH(F$2,'Justerad allokering'!$B$2:$AF$2,0),FALSE)),VLOOKUP($B456,'Allokerad kvv'!$B$2:$AV$468,MATCH(F$2,'Allokerad kvv'!$B$2:$AV$2,0),FALSE),VLOOKUP($B456,'Justerad allokering'!$B$2:$AG$462,MATCH(F$2,'Justerad allokering'!$B$2:$AF$2,0),FALSE))</f>
        <v>0</v>
      </c>
      <c r="G456" s="28">
        <f>IF(ISERROR(1/VLOOKUP($B456,'Justerad allokering'!$B$2:$AG$462,MATCH(G$2,'Justerad allokering'!$B$2:$AF$2,0),FALSE)),VLOOKUP($B456,'Allokerad kvv'!$B$2:$AV$468,MATCH(G$2,'Allokerad kvv'!$B$2:$AV$2,0),FALSE),VLOOKUP($B456,'Justerad allokering'!$B$2:$AG$462,MATCH(G$2,'Justerad allokering'!$B$2:$AF$2,0),FALSE))</f>
        <v>0</v>
      </c>
      <c r="H456" s="28">
        <f>IF(ISERROR(1/VLOOKUP($B456,'Justerad allokering'!$B$2:$AG$462,MATCH(H$2,'Justerad allokering'!$B$2:$AF$2,0),FALSE)),VLOOKUP($B456,'Allokerad kvv'!$B$2:$AV$468,MATCH(H$2,'Allokerad kvv'!$B$2:$AV$2,0),FALSE),VLOOKUP($B456,'Justerad allokering'!$B$2:$AG$462,MATCH(H$2,'Justerad allokering'!$B$2:$AF$2,0),FALSE))</f>
        <v>0</v>
      </c>
      <c r="I456" s="28">
        <f>IF(ISERROR(1/VLOOKUP($B456,'Justerad allokering'!$B$2:$AG$462,MATCH(I$2,'Justerad allokering'!$B$2:$AF$2,0),FALSE)),VLOOKUP($B456,'Allokerad kvv'!$B$2:$AV$468,MATCH(I$2,'Allokerad kvv'!$B$2:$AV$2,0),FALSE),VLOOKUP($B456,'Justerad allokering'!$B$2:$AG$462,MATCH(I$2,'Justerad allokering'!$B$2:$AF$2,0),FALSE))</f>
        <v>0</v>
      </c>
      <c r="J456" s="28">
        <f>IF(ISERROR(1/VLOOKUP($B456,'Justerad allokering'!$B$2:$AG$462,MATCH(J$2,'Justerad allokering'!$B$2:$AF$2,0),FALSE)),VLOOKUP($B456,'Allokerad kvv'!$B$2:$AV$468,MATCH(J$2,'Allokerad kvv'!$B$2:$AV$2,0),FALSE),VLOOKUP($B456,'Justerad allokering'!$B$2:$AG$462,MATCH(J$2,'Justerad allokering'!$B$2:$AF$2,0),FALSE))</f>
        <v>0</v>
      </c>
      <c r="K456" s="28">
        <f>IF(ISERROR(1/VLOOKUP($B456,'Justerad allokering'!$B$2:$AG$462,MATCH(K$2,'Justerad allokering'!$B$2:$AF$2,0),FALSE)),VLOOKUP($B456,'Allokerad kvv'!$B$2:$AV$468,MATCH(K$2,'Allokerad kvv'!$B$2:$AV$2,0),FALSE),VLOOKUP($B456,'Justerad allokering'!$B$2:$AG$462,MATCH(K$2,'Justerad allokering'!$B$2:$AF$2,0),FALSE))</f>
        <v>0</v>
      </c>
      <c r="L456" s="28">
        <f>IF(ISERROR(1/VLOOKUP($B456,'Justerad allokering'!$B$2:$AG$462,MATCH(L$2,'Justerad allokering'!$B$2:$AF$2,0),FALSE)),VLOOKUP($B456,'Allokerad kvv'!$B$2:$AV$468,MATCH(L$2,'Allokerad kvv'!$B$2:$AV$2,0),FALSE),VLOOKUP($B456,'Justerad allokering'!$B$2:$AG$462,MATCH(L$2,'Justerad allokering'!$B$2:$AF$2,0),FALSE))</f>
        <v>0</v>
      </c>
      <c r="M456" s="28">
        <f>IF(ISERROR(1/VLOOKUP($B456,'Justerad allokering'!$B$2:$AG$462,MATCH(M$2,'Justerad allokering'!$B$2:$AF$2,0),FALSE)),VLOOKUP($B456,'Allokerad kvv'!$B$2:$AV$468,MATCH(M$2,'Allokerad kvv'!$B$2:$AV$2,0),FALSE),VLOOKUP($B456,'Justerad allokering'!$B$2:$AG$462,MATCH(M$2,'Justerad allokering'!$B$2:$AF$2,0),FALSE))</f>
        <v>0</v>
      </c>
      <c r="N456" s="28">
        <f>IF(ISERROR(1/VLOOKUP($B456,'Justerad allokering'!$B$2:$AG$462,MATCH(N$2,'Justerad allokering'!$B$2:$AF$2,0),FALSE)),VLOOKUP($B456,'Allokerad kvv'!$B$2:$AV$468,MATCH(N$2,'Allokerad kvv'!$B$2:$AV$2,0),FALSE),VLOOKUP($B456,'Justerad allokering'!$B$2:$AG$462,MATCH(N$2,'Justerad allokering'!$B$2:$AF$2,0),FALSE))</f>
        <v>0</v>
      </c>
      <c r="O456" s="28">
        <f>IF(ISERROR(1/VLOOKUP($B456,'Justerad allokering'!$B$2:$AG$462,MATCH(O$2,'Justerad allokering'!$B$2:$AF$2,0),FALSE)),VLOOKUP($B456,'Allokerad kvv'!$B$2:$AV$468,MATCH(O$2,'Allokerad kvv'!$B$2:$AV$2,0),FALSE),VLOOKUP($B456,'Justerad allokering'!$B$2:$AG$462,MATCH(O$2,'Justerad allokering'!$B$2:$AF$2,0),FALSE))</f>
        <v>0</v>
      </c>
      <c r="P456" s="28">
        <f>IF(ISERROR(1/VLOOKUP($B456,'Justerad allokering'!$B$2:$AG$462,MATCH(P$2,'Justerad allokering'!$B$2:$AF$2,0),FALSE)),VLOOKUP($B456,'Allokerad kvv'!$B$2:$AV$468,MATCH(P$2,'Allokerad kvv'!$B$2:$AV$2,0),FALSE),VLOOKUP($B456,'Justerad allokering'!$B$2:$AG$462,MATCH(P$2,'Justerad allokering'!$B$2:$AF$2,0),FALSE))</f>
        <v>0</v>
      </c>
      <c r="Q456" s="28">
        <f>IF(ISERROR(1/VLOOKUP($B456,'Justerad allokering'!$B$2:$AG$462,MATCH(Q$2,'Justerad allokering'!$B$2:$AF$2,0),FALSE)),VLOOKUP($B456,'Allokerad kvv'!$B$2:$AV$468,MATCH(Q$2,'Allokerad kvv'!$B$2:$AV$2,0),FALSE),VLOOKUP($B456,'Justerad allokering'!$B$2:$AG$462,MATCH(Q$2,'Justerad allokering'!$B$2:$AF$2,0),FALSE))</f>
        <v>0</v>
      </c>
      <c r="R456" s="28">
        <f>IF(ISERROR(1/VLOOKUP($B456,'Justerad allokering'!$B$2:$AG$462,MATCH(R$2,'Justerad allokering'!$B$2:$AF$2,0),FALSE)),VLOOKUP($B456,'Allokerad kvv'!$B$2:$AV$468,MATCH(R$2,'Allokerad kvv'!$B$2:$AV$2,0),FALSE),VLOOKUP($B456,'Justerad allokering'!$B$2:$AG$462,MATCH(R$2,'Justerad allokering'!$B$2:$AF$2,0),FALSE))</f>
        <v>0</v>
      </c>
      <c r="S456" s="28">
        <f>IF(ISERROR(1/VLOOKUP($B456,'Justerad allokering'!$B$2:$AG$462,MATCH(S$2,'Justerad allokering'!$B$2:$AF$2,0),FALSE)),VLOOKUP($B456,'Allokerad kvv'!$B$2:$AV$468,MATCH(S$2,'Allokerad kvv'!$B$2:$AV$2,0),FALSE),VLOOKUP($B456,'Justerad allokering'!$B$2:$AG$462,MATCH(S$2,'Justerad allokering'!$B$2:$AF$2,0),FALSE))</f>
        <v>0</v>
      </c>
      <c r="T456" s="28">
        <f>IF(ISERROR(1/VLOOKUP($B456,'Justerad allokering'!$B$2:$AG$462,MATCH(T$2,'Justerad allokering'!$B$2:$AF$2,0),FALSE)),VLOOKUP($B456,'Allokerad kvv'!$B$2:$AV$468,MATCH(T$2,'Allokerad kvv'!$B$2:$AV$2,0),FALSE),VLOOKUP($B456,'Justerad allokering'!$B$2:$AG$462,MATCH(T$2,'Justerad allokering'!$B$2:$AF$2,0),FALSE))</f>
        <v>0</v>
      </c>
      <c r="U456" s="28">
        <f>IF(ISERROR(1/VLOOKUP($B456,'Justerad allokering'!$B$2:$AG$462,MATCH(U$2,'Justerad allokering'!$B$2:$AF$2,0),FALSE)),VLOOKUP($B456,'Allokerad kvv'!$B$2:$AV$468,MATCH(U$2,'Allokerad kvv'!$B$2:$AV$2,0),FALSE),VLOOKUP($B456,'Justerad allokering'!$B$2:$AG$462,MATCH(U$2,'Justerad allokering'!$B$2:$AF$2,0),FALSE))</f>
        <v>0</v>
      </c>
      <c r="V456" s="28">
        <f>IF(ISERROR(1/VLOOKUP($B456,'Justerad allokering'!$B$2:$AG$462,MATCH(V$2,'Justerad allokering'!$B$2:$AF$2,0),FALSE)),VLOOKUP($B456,'Allokerad kvv'!$B$2:$AV$468,MATCH(V$2,'Allokerad kvv'!$B$2:$AV$2,0),FALSE),VLOOKUP($B456,'Justerad allokering'!$B$2:$AG$462,MATCH(V$2,'Justerad allokering'!$B$2:$AF$2,0),FALSE))</f>
        <v>0</v>
      </c>
      <c r="W456" s="28">
        <f>IF(ISERROR(1/VLOOKUP($B456,'Justerad allokering'!$B$2:$AG$462,MATCH(W$2,'Justerad allokering'!$B$2:$AF$2,0),FALSE)),VLOOKUP($B456,'Allokerad kvv'!$B$2:$AV$468,MATCH(W$2,'Allokerad kvv'!$B$2:$AV$2,0),FALSE),VLOOKUP($B456,'Justerad allokering'!$B$2:$AG$462,MATCH(W$2,'Justerad allokering'!$B$2:$AF$2,0),FALSE))</f>
        <v>0</v>
      </c>
      <c r="X456" s="28">
        <f>IF(ISERROR(1/VLOOKUP($B456,'Justerad allokering'!$B$2:$AG$462,MATCH(X$2,'Justerad allokering'!$B$2:$AF$2,0),FALSE)),VLOOKUP($B456,'Allokerad kvv'!$B$2:$AV$468,MATCH(X$2,'Allokerad kvv'!$B$2:$AV$2,0),FALSE),VLOOKUP($B456,'Justerad allokering'!$B$2:$AG$462,MATCH(X$2,'Justerad allokering'!$B$2:$AF$2,0),FALSE))</f>
        <v>0</v>
      </c>
      <c r="Y456" s="28">
        <f>IF(ISERROR(1/VLOOKUP($B456,'Justerad allokering'!$B$2:$AG$462,MATCH(Y$2,'Justerad allokering'!$B$2:$AF$2,0),FALSE)),VLOOKUP($B456,'Allokerad kvv'!$B$2:$AV$468,MATCH(Y$2,'Allokerad kvv'!$B$2:$AV$2,0),FALSE),VLOOKUP($B456,'Justerad allokering'!$B$2:$AG$462,MATCH(Y$2,'Justerad allokering'!$B$2:$AF$2,0),FALSE))</f>
        <v>0</v>
      </c>
      <c r="Z456" s="28">
        <f>IF(ISERROR(1/VLOOKUP($B456,'Justerad allokering'!$B$2:$AG$462,MATCH(Z$2,'Justerad allokering'!$B$2:$AF$2,0),FALSE)),VLOOKUP($B456,'Allokerad kvv'!$B$2:$AV$468,MATCH(Z$2,'Allokerad kvv'!$B$2:$AV$2,0),FALSE),VLOOKUP($B456,'Justerad allokering'!$B$2:$AG$462,MATCH(Z$2,'Justerad allokering'!$B$2:$AF$2,0),FALSE))</f>
        <v>0</v>
      </c>
      <c r="AA456" s="28"/>
      <c r="AB456" s="28"/>
      <c r="AE456">
        <f t="shared" si="23"/>
        <v>0</v>
      </c>
      <c r="AG456">
        <f t="shared" si="21"/>
        <v>0</v>
      </c>
      <c r="AH456">
        <f t="shared" si="22"/>
        <v>0</v>
      </c>
      <c r="AI456" s="55" t="str">
        <f>IF(AH456=0,"",AH456/VLOOKUP(B456,Kraftvärmeprod!$B$1:$BC$480,MATCH("Summa tillförd energi exklusive rökgaskondensering",Kraftvärmeprod!$B$1:$BC$1,0),FALSE))</f>
        <v/>
      </c>
    </row>
    <row r="457" spans="1:35" x14ac:dyDescent="0.25">
      <c r="A457" s="28" t="s">
        <v>605</v>
      </c>
      <c r="B457" s="28" t="s">
        <v>608</v>
      </c>
      <c r="C457" s="28">
        <f>IF(ISERROR(1/VLOOKUP($B457,'Justerad allokering'!$B$2:$AG$462,MATCH(C$2,'Justerad allokering'!$B$2:$AF$2,0),FALSE)),VLOOKUP($B457,'Allokerad kvv'!$B$2:$AV$468,MATCH(C$2,'Allokerad kvv'!$B$2:$AV$2,0),FALSE),VLOOKUP($B457,'Justerad allokering'!$B$2:$AG$462,MATCH(C$2,'Justerad allokering'!$B$2:$AF$2,0),FALSE))</f>
        <v>0</v>
      </c>
      <c r="D457" s="28">
        <f>IF(ISERROR(1/VLOOKUP($B457,'Justerad allokering'!$B$2:$AG$462,MATCH(D$2,'Justerad allokering'!$B$2:$AF$2,0),FALSE)),VLOOKUP($B457,'Allokerad kvv'!$B$2:$AV$468,MATCH(D$2,'Allokerad kvv'!$B$2:$AV$2,0),FALSE),VLOOKUP($B457,'Justerad allokering'!$B$2:$AG$462,MATCH(D$2,'Justerad allokering'!$B$2:$AF$2,0),FALSE))</f>
        <v>0</v>
      </c>
      <c r="E457" s="28">
        <f>IF(ISERROR(1/VLOOKUP($B457,'Justerad allokering'!$B$2:$AG$462,MATCH(E$2,'Justerad allokering'!$B$2:$AF$2,0),FALSE)),VLOOKUP($B457,'Allokerad kvv'!$B$2:$AV$468,MATCH(E$2,'Allokerad kvv'!$B$2:$AV$2,0),FALSE),VLOOKUP($B457,'Justerad allokering'!$B$2:$AG$462,MATCH(E$2,'Justerad allokering'!$B$2:$AF$2,0),FALSE))</f>
        <v>0</v>
      </c>
      <c r="F457" s="28">
        <f>IF(ISERROR(1/VLOOKUP($B457,'Justerad allokering'!$B$2:$AG$462,MATCH(F$2,'Justerad allokering'!$B$2:$AF$2,0),FALSE)),VLOOKUP($B457,'Allokerad kvv'!$B$2:$AV$468,MATCH(F$2,'Allokerad kvv'!$B$2:$AV$2,0),FALSE),VLOOKUP($B457,'Justerad allokering'!$B$2:$AG$462,MATCH(F$2,'Justerad allokering'!$B$2:$AF$2,0),FALSE))</f>
        <v>0</v>
      </c>
      <c r="G457" s="28">
        <f>IF(ISERROR(1/VLOOKUP($B457,'Justerad allokering'!$B$2:$AG$462,MATCH(G$2,'Justerad allokering'!$B$2:$AF$2,0),FALSE)),VLOOKUP($B457,'Allokerad kvv'!$B$2:$AV$468,MATCH(G$2,'Allokerad kvv'!$B$2:$AV$2,0),FALSE),VLOOKUP($B457,'Justerad allokering'!$B$2:$AG$462,MATCH(G$2,'Justerad allokering'!$B$2:$AF$2,0),FALSE))</f>
        <v>0</v>
      </c>
      <c r="H457" s="28">
        <f>IF(ISERROR(1/VLOOKUP($B457,'Justerad allokering'!$B$2:$AG$462,MATCH(H$2,'Justerad allokering'!$B$2:$AF$2,0),FALSE)),VLOOKUP($B457,'Allokerad kvv'!$B$2:$AV$468,MATCH(H$2,'Allokerad kvv'!$B$2:$AV$2,0),FALSE),VLOOKUP($B457,'Justerad allokering'!$B$2:$AG$462,MATCH(H$2,'Justerad allokering'!$B$2:$AF$2,0),FALSE))</f>
        <v>0</v>
      </c>
      <c r="I457" s="28">
        <f>IF(ISERROR(1/VLOOKUP($B457,'Justerad allokering'!$B$2:$AG$462,MATCH(I$2,'Justerad allokering'!$B$2:$AF$2,0),FALSE)),VLOOKUP($B457,'Allokerad kvv'!$B$2:$AV$468,MATCH(I$2,'Allokerad kvv'!$B$2:$AV$2,0),FALSE),VLOOKUP($B457,'Justerad allokering'!$B$2:$AG$462,MATCH(I$2,'Justerad allokering'!$B$2:$AF$2,0),FALSE))</f>
        <v>0</v>
      </c>
      <c r="J457" s="28">
        <f>IF(ISERROR(1/VLOOKUP($B457,'Justerad allokering'!$B$2:$AG$462,MATCH(J$2,'Justerad allokering'!$B$2:$AF$2,0),FALSE)),VLOOKUP($B457,'Allokerad kvv'!$B$2:$AV$468,MATCH(J$2,'Allokerad kvv'!$B$2:$AV$2,0),FALSE),VLOOKUP($B457,'Justerad allokering'!$B$2:$AG$462,MATCH(J$2,'Justerad allokering'!$B$2:$AF$2,0),FALSE))</f>
        <v>0</v>
      </c>
      <c r="K457" s="28">
        <f>IF(ISERROR(1/VLOOKUP($B457,'Justerad allokering'!$B$2:$AG$462,MATCH(K$2,'Justerad allokering'!$B$2:$AF$2,0),FALSE)),VLOOKUP($B457,'Allokerad kvv'!$B$2:$AV$468,MATCH(K$2,'Allokerad kvv'!$B$2:$AV$2,0),FALSE),VLOOKUP($B457,'Justerad allokering'!$B$2:$AG$462,MATCH(K$2,'Justerad allokering'!$B$2:$AF$2,0),FALSE))</f>
        <v>0</v>
      </c>
      <c r="L457" s="28">
        <f>IF(ISERROR(1/VLOOKUP($B457,'Justerad allokering'!$B$2:$AG$462,MATCH(L$2,'Justerad allokering'!$B$2:$AF$2,0),FALSE)),VLOOKUP($B457,'Allokerad kvv'!$B$2:$AV$468,MATCH(L$2,'Allokerad kvv'!$B$2:$AV$2,0),FALSE),VLOOKUP($B457,'Justerad allokering'!$B$2:$AG$462,MATCH(L$2,'Justerad allokering'!$B$2:$AF$2,0),FALSE))</f>
        <v>0</v>
      </c>
      <c r="M457" s="28">
        <f>IF(ISERROR(1/VLOOKUP($B457,'Justerad allokering'!$B$2:$AG$462,MATCH(M$2,'Justerad allokering'!$B$2:$AF$2,0),FALSE)),VLOOKUP($B457,'Allokerad kvv'!$B$2:$AV$468,MATCH(M$2,'Allokerad kvv'!$B$2:$AV$2,0),FALSE),VLOOKUP($B457,'Justerad allokering'!$B$2:$AG$462,MATCH(M$2,'Justerad allokering'!$B$2:$AF$2,0),FALSE))</f>
        <v>0</v>
      </c>
      <c r="N457" s="28">
        <f>IF(ISERROR(1/VLOOKUP($B457,'Justerad allokering'!$B$2:$AG$462,MATCH(N$2,'Justerad allokering'!$B$2:$AF$2,0),FALSE)),VLOOKUP($B457,'Allokerad kvv'!$B$2:$AV$468,MATCH(N$2,'Allokerad kvv'!$B$2:$AV$2,0),FALSE),VLOOKUP($B457,'Justerad allokering'!$B$2:$AG$462,MATCH(N$2,'Justerad allokering'!$B$2:$AF$2,0),FALSE))</f>
        <v>0</v>
      </c>
      <c r="O457" s="28">
        <f>IF(ISERROR(1/VLOOKUP($B457,'Justerad allokering'!$B$2:$AG$462,MATCH(O$2,'Justerad allokering'!$B$2:$AF$2,0),FALSE)),VLOOKUP($B457,'Allokerad kvv'!$B$2:$AV$468,MATCH(O$2,'Allokerad kvv'!$B$2:$AV$2,0),FALSE),VLOOKUP($B457,'Justerad allokering'!$B$2:$AG$462,MATCH(O$2,'Justerad allokering'!$B$2:$AF$2,0),FALSE))</f>
        <v>0</v>
      </c>
      <c r="P457" s="28">
        <f>IF(ISERROR(1/VLOOKUP($B457,'Justerad allokering'!$B$2:$AG$462,MATCH(P$2,'Justerad allokering'!$B$2:$AF$2,0),FALSE)),VLOOKUP($B457,'Allokerad kvv'!$B$2:$AV$468,MATCH(P$2,'Allokerad kvv'!$B$2:$AV$2,0),FALSE),VLOOKUP($B457,'Justerad allokering'!$B$2:$AG$462,MATCH(P$2,'Justerad allokering'!$B$2:$AF$2,0),FALSE))</f>
        <v>0</v>
      </c>
      <c r="Q457" s="28">
        <f>IF(ISERROR(1/VLOOKUP($B457,'Justerad allokering'!$B$2:$AG$462,MATCH(Q$2,'Justerad allokering'!$B$2:$AF$2,0),FALSE)),VLOOKUP($B457,'Allokerad kvv'!$B$2:$AV$468,MATCH(Q$2,'Allokerad kvv'!$B$2:$AV$2,0),FALSE),VLOOKUP($B457,'Justerad allokering'!$B$2:$AG$462,MATCH(Q$2,'Justerad allokering'!$B$2:$AF$2,0),FALSE))</f>
        <v>0</v>
      </c>
      <c r="R457" s="28">
        <f>IF(ISERROR(1/VLOOKUP($B457,'Justerad allokering'!$B$2:$AG$462,MATCH(R$2,'Justerad allokering'!$B$2:$AF$2,0),FALSE)),VLOOKUP($B457,'Allokerad kvv'!$B$2:$AV$468,MATCH(R$2,'Allokerad kvv'!$B$2:$AV$2,0),FALSE),VLOOKUP($B457,'Justerad allokering'!$B$2:$AG$462,MATCH(R$2,'Justerad allokering'!$B$2:$AF$2,0),FALSE))</f>
        <v>0</v>
      </c>
      <c r="S457" s="28">
        <f>IF(ISERROR(1/VLOOKUP($B457,'Justerad allokering'!$B$2:$AG$462,MATCH(S$2,'Justerad allokering'!$B$2:$AF$2,0),FALSE)),VLOOKUP($B457,'Allokerad kvv'!$B$2:$AV$468,MATCH(S$2,'Allokerad kvv'!$B$2:$AV$2,0),FALSE),VLOOKUP($B457,'Justerad allokering'!$B$2:$AG$462,MATCH(S$2,'Justerad allokering'!$B$2:$AF$2,0),FALSE))</f>
        <v>0</v>
      </c>
      <c r="T457" s="28">
        <f>IF(ISERROR(1/VLOOKUP($B457,'Justerad allokering'!$B$2:$AG$462,MATCH(T$2,'Justerad allokering'!$B$2:$AF$2,0),FALSE)),VLOOKUP($B457,'Allokerad kvv'!$B$2:$AV$468,MATCH(T$2,'Allokerad kvv'!$B$2:$AV$2,0),FALSE),VLOOKUP($B457,'Justerad allokering'!$B$2:$AG$462,MATCH(T$2,'Justerad allokering'!$B$2:$AF$2,0),FALSE))</f>
        <v>0</v>
      </c>
      <c r="U457" s="28">
        <f>IF(ISERROR(1/VLOOKUP($B457,'Justerad allokering'!$B$2:$AG$462,MATCH(U$2,'Justerad allokering'!$B$2:$AF$2,0),FALSE)),VLOOKUP($B457,'Allokerad kvv'!$B$2:$AV$468,MATCH(U$2,'Allokerad kvv'!$B$2:$AV$2,0),FALSE),VLOOKUP($B457,'Justerad allokering'!$B$2:$AG$462,MATCH(U$2,'Justerad allokering'!$B$2:$AF$2,0),FALSE))</f>
        <v>0</v>
      </c>
      <c r="V457" s="28">
        <f>IF(ISERROR(1/VLOOKUP($B457,'Justerad allokering'!$B$2:$AG$462,MATCH(V$2,'Justerad allokering'!$B$2:$AF$2,0),FALSE)),VLOOKUP($B457,'Allokerad kvv'!$B$2:$AV$468,MATCH(V$2,'Allokerad kvv'!$B$2:$AV$2,0),FALSE),VLOOKUP($B457,'Justerad allokering'!$B$2:$AG$462,MATCH(V$2,'Justerad allokering'!$B$2:$AF$2,0),FALSE))</f>
        <v>0</v>
      </c>
      <c r="W457" s="28">
        <f>IF(ISERROR(1/VLOOKUP($B457,'Justerad allokering'!$B$2:$AG$462,MATCH(W$2,'Justerad allokering'!$B$2:$AF$2,0),FALSE)),VLOOKUP($B457,'Allokerad kvv'!$B$2:$AV$468,MATCH(W$2,'Allokerad kvv'!$B$2:$AV$2,0),FALSE),VLOOKUP($B457,'Justerad allokering'!$B$2:$AG$462,MATCH(W$2,'Justerad allokering'!$B$2:$AF$2,0),FALSE))</f>
        <v>0</v>
      </c>
      <c r="X457" s="28">
        <f>IF(ISERROR(1/VLOOKUP($B457,'Justerad allokering'!$B$2:$AG$462,MATCH(X$2,'Justerad allokering'!$B$2:$AF$2,0),FALSE)),VLOOKUP($B457,'Allokerad kvv'!$B$2:$AV$468,MATCH(X$2,'Allokerad kvv'!$B$2:$AV$2,0),FALSE),VLOOKUP($B457,'Justerad allokering'!$B$2:$AG$462,MATCH(X$2,'Justerad allokering'!$B$2:$AF$2,0),FALSE))</f>
        <v>0</v>
      </c>
      <c r="Y457" s="28">
        <f>IF(ISERROR(1/VLOOKUP($B457,'Justerad allokering'!$B$2:$AG$462,MATCH(Y$2,'Justerad allokering'!$B$2:$AF$2,0),FALSE)),VLOOKUP($B457,'Allokerad kvv'!$B$2:$AV$468,MATCH(Y$2,'Allokerad kvv'!$B$2:$AV$2,0),FALSE),VLOOKUP($B457,'Justerad allokering'!$B$2:$AG$462,MATCH(Y$2,'Justerad allokering'!$B$2:$AF$2,0),FALSE))</f>
        <v>0</v>
      </c>
      <c r="Z457" s="28">
        <f>IF(ISERROR(1/VLOOKUP($B457,'Justerad allokering'!$B$2:$AG$462,MATCH(Z$2,'Justerad allokering'!$B$2:$AF$2,0),FALSE)),VLOOKUP($B457,'Allokerad kvv'!$B$2:$AV$468,MATCH(Z$2,'Allokerad kvv'!$B$2:$AV$2,0),FALSE),VLOOKUP($B457,'Justerad allokering'!$B$2:$AG$462,MATCH(Z$2,'Justerad allokering'!$B$2:$AF$2,0),FALSE))</f>
        <v>0</v>
      </c>
      <c r="AA457" s="28"/>
      <c r="AB457" s="28"/>
      <c r="AE457">
        <f t="shared" si="23"/>
        <v>0</v>
      </c>
      <c r="AG457">
        <f t="shared" si="21"/>
        <v>0</v>
      </c>
      <c r="AH457">
        <f t="shared" si="22"/>
        <v>0</v>
      </c>
      <c r="AI457" s="55" t="str">
        <f>IF(AH457=0,"",AH457/VLOOKUP(B457,Kraftvärmeprod!$B$1:$BC$480,MATCH("Summa tillförd energi exklusive rökgaskondensering",Kraftvärmeprod!$B$1:$BC$1,0),FALSE))</f>
        <v/>
      </c>
    </row>
    <row r="458" spans="1:35" x14ac:dyDescent="0.25">
      <c r="A458" s="28" t="s">
        <v>605</v>
      </c>
      <c r="B458" s="28" t="s">
        <v>609</v>
      </c>
      <c r="C458" s="28">
        <f>IF(ISERROR(1/VLOOKUP($B458,'Justerad allokering'!$B$2:$AG$462,MATCH(C$2,'Justerad allokering'!$B$2:$AF$2,0),FALSE)),VLOOKUP($B458,'Allokerad kvv'!$B$2:$AV$468,MATCH(C$2,'Allokerad kvv'!$B$2:$AV$2,0),FALSE),VLOOKUP($B458,'Justerad allokering'!$B$2:$AG$462,MATCH(C$2,'Justerad allokering'!$B$2:$AF$2,0),FALSE))</f>
        <v>0</v>
      </c>
      <c r="D458" s="28">
        <f>IF(ISERROR(1/VLOOKUP($B458,'Justerad allokering'!$B$2:$AG$462,MATCH(D$2,'Justerad allokering'!$B$2:$AF$2,0),FALSE)),VLOOKUP($B458,'Allokerad kvv'!$B$2:$AV$468,MATCH(D$2,'Allokerad kvv'!$B$2:$AV$2,0),FALSE),VLOOKUP($B458,'Justerad allokering'!$B$2:$AG$462,MATCH(D$2,'Justerad allokering'!$B$2:$AF$2,0),FALSE))</f>
        <v>0</v>
      </c>
      <c r="E458" s="28">
        <f>IF(ISERROR(1/VLOOKUP($B458,'Justerad allokering'!$B$2:$AG$462,MATCH(E$2,'Justerad allokering'!$B$2:$AF$2,0),FALSE)),VLOOKUP($B458,'Allokerad kvv'!$B$2:$AV$468,MATCH(E$2,'Allokerad kvv'!$B$2:$AV$2,0),FALSE),VLOOKUP($B458,'Justerad allokering'!$B$2:$AG$462,MATCH(E$2,'Justerad allokering'!$B$2:$AF$2,0),FALSE))</f>
        <v>0</v>
      </c>
      <c r="F458" s="28">
        <f>IF(ISERROR(1/VLOOKUP($B458,'Justerad allokering'!$B$2:$AG$462,MATCH(F$2,'Justerad allokering'!$B$2:$AF$2,0),FALSE)),VLOOKUP($B458,'Allokerad kvv'!$B$2:$AV$468,MATCH(F$2,'Allokerad kvv'!$B$2:$AV$2,0),FALSE),VLOOKUP($B458,'Justerad allokering'!$B$2:$AG$462,MATCH(F$2,'Justerad allokering'!$B$2:$AF$2,0),FALSE))</f>
        <v>0</v>
      </c>
      <c r="G458" s="28">
        <f>IF(ISERROR(1/VLOOKUP($B458,'Justerad allokering'!$B$2:$AG$462,MATCH(G$2,'Justerad allokering'!$B$2:$AF$2,0),FALSE)),VLOOKUP($B458,'Allokerad kvv'!$B$2:$AV$468,MATCH(G$2,'Allokerad kvv'!$B$2:$AV$2,0),FALSE),VLOOKUP($B458,'Justerad allokering'!$B$2:$AG$462,MATCH(G$2,'Justerad allokering'!$B$2:$AF$2,0),FALSE))</f>
        <v>0</v>
      </c>
      <c r="H458" s="28">
        <f>IF(ISERROR(1/VLOOKUP($B458,'Justerad allokering'!$B$2:$AG$462,MATCH(H$2,'Justerad allokering'!$B$2:$AF$2,0),FALSE)),VLOOKUP($B458,'Allokerad kvv'!$B$2:$AV$468,MATCH(H$2,'Allokerad kvv'!$B$2:$AV$2,0),FALSE),VLOOKUP($B458,'Justerad allokering'!$B$2:$AG$462,MATCH(H$2,'Justerad allokering'!$B$2:$AF$2,0),FALSE))</f>
        <v>0</v>
      </c>
      <c r="I458" s="28">
        <f>IF(ISERROR(1/VLOOKUP($B458,'Justerad allokering'!$B$2:$AG$462,MATCH(I$2,'Justerad allokering'!$B$2:$AF$2,0),FALSE)),VLOOKUP($B458,'Allokerad kvv'!$B$2:$AV$468,MATCH(I$2,'Allokerad kvv'!$B$2:$AV$2,0),FALSE),VLOOKUP($B458,'Justerad allokering'!$B$2:$AG$462,MATCH(I$2,'Justerad allokering'!$B$2:$AF$2,0),FALSE))</f>
        <v>0</v>
      </c>
      <c r="J458" s="28">
        <f>IF(ISERROR(1/VLOOKUP($B458,'Justerad allokering'!$B$2:$AG$462,MATCH(J$2,'Justerad allokering'!$B$2:$AF$2,0),FALSE)),VLOOKUP($B458,'Allokerad kvv'!$B$2:$AV$468,MATCH(J$2,'Allokerad kvv'!$B$2:$AV$2,0),FALSE),VLOOKUP($B458,'Justerad allokering'!$B$2:$AG$462,MATCH(J$2,'Justerad allokering'!$B$2:$AF$2,0),FALSE))</f>
        <v>0</v>
      </c>
      <c r="K458" s="28">
        <f>IF(ISERROR(1/VLOOKUP($B458,'Justerad allokering'!$B$2:$AG$462,MATCH(K$2,'Justerad allokering'!$B$2:$AF$2,0),FALSE)),VLOOKUP($B458,'Allokerad kvv'!$B$2:$AV$468,MATCH(K$2,'Allokerad kvv'!$B$2:$AV$2,0),FALSE),VLOOKUP($B458,'Justerad allokering'!$B$2:$AG$462,MATCH(K$2,'Justerad allokering'!$B$2:$AF$2,0),FALSE))</f>
        <v>0</v>
      </c>
      <c r="L458" s="28">
        <f>IF(ISERROR(1/VLOOKUP($B458,'Justerad allokering'!$B$2:$AG$462,MATCH(L$2,'Justerad allokering'!$B$2:$AF$2,0),FALSE)),VLOOKUP($B458,'Allokerad kvv'!$B$2:$AV$468,MATCH(L$2,'Allokerad kvv'!$B$2:$AV$2,0),FALSE),VLOOKUP($B458,'Justerad allokering'!$B$2:$AG$462,MATCH(L$2,'Justerad allokering'!$B$2:$AF$2,0),FALSE))</f>
        <v>0</v>
      </c>
      <c r="M458" s="28">
        <f>IF(ISERROR(1/VLOOKUP($B458,'Justerad allokering'!$B$2:$AG$462,MATCH(M$2,'Justerad allokering'!$B$2:$AF$2,0),FALSE)),VLOOKUP($B458,'Allokerad kvv'!$B$2:$AV$468,MATCH(M$2,'Allokerad kvv'!$B$2:$AV$2,0),FALSE),VLOOKUP($B458,'Justerad allokering'!$B$2:$AG$462,MATCH(M$2,'Justerad allokering'!$B$2:$AF$2,0),FALSE))</f>
        <v>0</v>
      </c>
      <c r="N458" s="28">
        <f>IF(ISERROR(1/VLOOKUP($B458,'Justerad allokering'!$B$2:$AG$462,MATCH(N$2,'Justerad allokering'!$B$2:$AF$2,0),FALSE)),VLOOKUP($B458,'Allokerad kvv'!$B$2:$AV$468,MATCH(N$2,'Allokerad kvv'!$B$2:$AV$2,0),FALSE),VLOOKUP($B458,'Justerad allokering'!$B$2:$AG$462,MATCH(N$2,'Justerad allokering'!$B$2:$AF$2,0),FALSE))</f>
        <v>0</v>
      </c>
      <c r="O458" s="28">
        <f>IF(ISERROR(1/VLOOKUP($B458,'Justerad allokering'!$B$2:$AG$462,MATCH(O$2,'Justerad allokering'!$B$2:$AF$2,0),FALSE)),VLOOKUP($B458,'Allokerad kvv'!$B$2:$AV$468,MATCH(O$2,'Allokerad kvv'!$B$2:$AV$2,0),FALSE),VLOOKUP($B458,'Justerad allokering'!$B$2:$AG$462,MATCH(O$2,'Justerad allokering'!$B$2:$AF$2,0),FALSE))</f>
        <v>0</v>
      </c>
      <c r="P458" s="28">
        <f>IF(ISERROR(1/VLOOKUP($B458,'Justerad allokering'!$B$2:$AG$462,MATCH(P$2,'Justerad allokering'!$B$2:$AF$2,0),FALSE)),VLOOKUP($B458,'Allokerad kvv'!$B$2:$AV$468,MATCH(P$2,'Allokerad kvv'!$B$2:$AV$2,0),FALSE),VLOOKUP($B458,'Justerad allokering'!$B$2:$AG$462,MATCH(P$2,'Justerad allokering'!$B$2:$AF$2,0),FALSE))</f>
        <v>0</v>
      </c>
      <c r="Q458" s="28">
        <f>IF(ISERROR(1/VLOOKUP($B458,'Justerad allokering'!$B$2:$AG$462,MATCH(Q$2,'Justerad allokering'!$B$2:$AF$2,0),FALSE)),VLOOKUP($B458,'Allokerad kvv'!$B$2:$AV$468,MATCH(Q$2,'Allokerad kvv'!$B$2:$AV$2,0),FALSE),VLOOKUP($B458,'Justerad allokering'!$B$2:$AG$462,MATCH(Q$2,'Justerad allokering'!$B$2:$AF$2,0),FALSE))</f>
        <v>0</v>
      </c>
      <c r="R458" s="28">
        <f>IF(ISERROR(1/VLOOKUP($B458,'Justerad allokering'!$B$2:$AG$462,MATCH(R$2,'Justerad allokering'!$B$2:$AF$2,0),FALSE)),VLOOKUP($B458,'Allokerad kvv'!$B$2:$AV$468,MATCH(R$2,'Allokerad kvv'!$B$2:$AV$2,0),FALSE),VLOOKUP($B458,'Justerad allokering'!$B$2:$AG$462,MATCH(R$2,'Justerad allokering'!$B$2:$AF$2,0),FALSE))</f>
        <v>0</v>
      </c>
      <c r="S458" s="28">
        <f>IF(ISERROR(1/VLOOKUP($B458,'Justerad allokering'!$B$2:$AG$462,MATCH(S$2,'Justerad allokering'!$B$2:$AF$2,0),FALSE)),VLOOKUP($B458,'Allokerad kvv'!$B$2:$AV$468,MATCH(S$2,'Allokerad kvv'!$B$2:$AV$2,0),FALSE),VLOOKUP($B458,'Justerad allokering'!$B$2:$AG$462,MATCH(S$2,'Justerad allokering'!$B$2:$AF$2,0),FALSE))</f>
        <v>0</v>
      </c>
      <c r="T458" s="28">
        <f>IF(ISERROR(1/VLOOKUP($B458,'Justerad allokering'!$B$2:$AG$462,MATCH(T$2,'Justerad allokering'!$B$2:$AF$2,0),FALSE)),VLOOKUP($B458,'Allokerad kvv'!$B$2:$AV$468,MATCH(T$2,'Allokerad kvv'!$B$2:$AV$2,0),FALSE),VLOOKUP($B458,'Justerad allokering'!$B$2:$AG$462,MATCH(T$2,'Justerad allokering'!$B$2:$AF$2,0),FALSE))</f>
        <v>0</v>
      </c>
      <c r="U458" s="28">
        <f>IF(ISERROR(1/VLOOKUP($B458,'Justerad allokering'!$B$2:$AG$462,MATCH(U$2,'Justerad allokering'!$B$2:$AF$2,0),FALSE)),VLOOKUP($B458,'Allokerad kvv'!$B$2:$AV$468,MATCH(U$2,'Allokerad kvv'!$B$2:$AV$2,0),FALSE),VLOOKUP($B458,'Justerad allokering'!$B$2:$AG$462,MATCH(U$2,'Justerad allokering'!$B$2:$AF$2,0),FALSE))</f>
        <v>0</v>
      </c>
      <c r="V458" s="28">
        <f>IF(ISERROR(1/VLOOKUP($B458,'Justerad allokering'!$B$2:$AG$462,MATCH(V$2,'Justerad allokering'!$B$2:$AF$2,0),FALSE)),VLOOKUP($B458,'Allokerad kvv'!$B$2:$AV$468,MATCH(V$2,'Allokerad kvv'!$B$2:$AV$2,0),FALSE),VLOOKUP($B458,'Justerad allokering'!$B$2:$AG$462,MATCH(V$2,'Justerad allokering'!$B$2:$AF$2,0),FALSE))</f>
        <v>0</v>
      </c>
      <c r="W458" s="28">
        <f>IF(ISERROR(1/VLOOKUP($B458,'Justerad allokering'!$B$2:$AG$462,MATCH(W$2,'Justerad allokering'!$B$2:$AF$2,0),FALSE)),VLOOKUP($B458,'Allokerad kvv'!$B$2:$AV$468,MATCH(W$2,'Allokerad kvv'!$B$2:$AV$2,0),FALSE),VLOOKUP($B458,'Justerad allokering'!$B$2:$AG$462,MATCH(W$2,'Justerad allokering'!$B$2:$AF$2,0),FALSE))</f>
        <v>0</v>
      </c>
      <c r="X458" s="28">
        <f>IF(ISERROR(1/VLOOKUP($B458,'Justerad allokering'!$B$2:$AG$462,MATCH(X$2,'Justerad allokering'!$B$2:$AF$2,0),FALSE)),VLOOKUP($B458,'Allokerad kvv'!$B$2:$AV$468,MATCH(X$2,'Allokerad kvv'!$B$2:$AV$2,0),FALSE),VLOOKUP($B458,'Justerad allokering'!$B$2:$AG$462,MATCH(X$2,'Justerad allokering'!$B$2:$AF$2,0),FALSE))</f>
        <v>0</v>
      </c>
      <c r="Y458" s="28">
        <f>IF(ISERROR(1/VLOOKUP($B458,'Justerad allokering'!$B$2:$AG$462,MATCH(Y$2,'Justerad allokering'!$B$2:$AF$2,0),FALSE)),VLOOKUP($B458,'Allokerad kvv'!$B$2:$AV$468,MATCH(Y$2,'Allokerad kvv'!$B$2:$AV$2,0),FALSE),VLOOKUP($B458,'Justerad allokering'!$B$2:$AG$462,MATCH(Y$2,'Justerad allokering'!$B$2:$AF$2,0),FALSE))</f>
        <v>0</v>
      </c>
      <c r="Z458" s="28">
        <f>IF(ISERROR(1/VLOOKUP($B458,'Justerad allokering'!$B$2:$AG$462,MATCH(Z$2,'Justerad allokering'!$B$2:$AF$2,0),FALSE)),VLOOKUP($B458,'Allokerad kvv'!$B$2:$AV$468,MATCH(Z$2,'Allokerad kvv'!$B$2:$AV$2,0),FALSE),VLOOKUP($B458,'Justerad allokering'!$B$2:$AG$462,MATCH(Z$2,'Justerad allokering'!$B$2:$AF$2,0),FALSE))</f>
        <v>0</v>
      </c>
      <c r="AA458" s="28"/>
      <c r="AB458" s="28"/>
      <c r="AE458">
        <f t="shared" si="23"/>
        <v>0</v>
      </c>
      <c r="AG458">
        <f t="shared" si="21"/>
        <v>0</v>
      </c>
      <c r="AH458">
        <f t="shared" si="22"/>
        <v>0</v>
      </c>
      <c r="AI458" s="55" t="str">
        <f>IF(AH458=0,"",AH458/VLOOKUP(B458,Kraftvärmeprod!$B$1:$BC$480,MATCH("Summa tillförd energi exklusive rökgaskondensering",Kraftvärmeprod!$B$1:$BC$1,0),FALSE))</f>
        <v/>
      </c>
    </row>
    <row r="459" spans="1:35" x14ac:dyDescent="0.25">
      <c r="A459" s="28" t="s">
        <v>605</v>
      </c>
      <c r="B459" s="28" t="s">
        <v>610</v>
      </c>
      <c r="C459" s="28">
        <f>IF(ISERROR(1/VLOOKUP($B459,'Justerad allokering'!$B$2:$AG$462,MATCH(C$2,'Justerad allokering'!$B$2:$AF$2,0),FALSE)),VLOOKUP($B459,'Allokerad kvv'!$B$2:$AV$468,MATCH(C$2,'Allokerad kvv'!$B$2:$AV$2,0),FALSE),VLOOKUP($B459,'Justerad allokering'!$B$2:$AG$462,MATCH(C$2,'Justerad allokering'!$B$2:$AF$2,0),FALSE))</f>
        <v>0</v>
      </c>
      <c r="D459" s="28">
        <f>IF(ISERROR(1/VLOOKUP($B459,'Justerad allokering'!$B$2:$AG$462,MATCH(D$2,'Justerad allokering'!$B$2:$AF$2,0),FALSE)),VLOOKUP($B459,'Allokerad kvv'!$B$2:$AV$468,MATCH(D$2,'Allokerad kvv'!$B$2:$AV$2,0),FALSE),VLOOKUP($B459,'Justerad allokering'!$B$2:$AG$462,MATCH(D$2,'Justerad allokering'!$B$2:$AF$2,0),FALSE))</f>
        <v>0</v>
      </c>
      <c r="E459" s="28">
        <f>IF(ISERROR(1/VLOOKUP($B459,'Justerad allokering'!$B$2:$AG$462,MATCH(E$2,'Justerad allokering'!$B$2:$AF$2,0),FALSE)),VLOOKUP($B459,'Allokerad kvv'!$B$2:$AV$468,MATCH(E$2,'Allokerad kvv'!$B$2:$AV$2,0),FALSE),VLOOKUP($B459,'Justerad allokering'!$B$2:$AG$462,MATCH(E$2,'Justerad allokering'!$B$2:$AF$2,0),FALSE))</f>
        <v>0</v>
      </c>
      <c r="F459" s="28">
        <f>IF(ISERROR(1/VLOOKUP($B459,'Justerad allokering'!$B$2:$AG$462,MATCH(F$2,'Justerad allokering'!$B$2:$AF$2,0),FALSE)),VLOOKUP($B459,'Allokerad kvv'!$B$2:$AV$468,MATCH(F$2,'Allokerad kvv'!$B$2:$AV$2,0),FALSE),VLOOKUP($B459,'Justerad allokering'!$B$2:$AG$462,MATCH(F$2,'Justerad allokering'!$B$2:$AF$2,0),FALSE))</f>
        <v>0</v>
      </c>
      <c r="G459" s="28">
        <f>IF(ISERROR(1/VLOOKUP($B459,'Justerad allokering'!$B$2:$AG$462,MATCH(G$2,'Justerad allokering'!$B$2:$AF$2,0),FALSE)),VLOOKUP($B459,'Allokerad kvv'!$B$2:$AV$468,MATCH(G$2,'Allokerad kvv'!$B$2:$AV$2,0),FALSE),VLOOKUP($B459,'Justerad allokering'!$B$2:$AG$462,MATCH(G$2,'Justerad allokering'!$B$2:$AF$2,0),FALSE))</f>
        <v>0</v>
      </c>
      <c r="H459" s="28">
        <f>IF(ISERROR(1/VLOOKUP($B459,'Justerad allokering'!$B$2:$AG$462,MATCH(H$2,'Justerad allokering'!$B$2:$AF$2,0),FALSE)),VLOOKUP($B459,'Allokerad kvv'!$B$2:$AV$468,MATCH(H$2,'Allokerad kvv'!$B$2:$AV$2,0),FALSE),VLOOKUP($B459,'Justerad allokering'!$B$2:$AG$462,MATCH(H$2,'Justerad allokering'!$B$2:$AF$2,0),FALSE))</f>
        <v>0</v>
      </c>
      <c r="I459" s="28">
        <f>IF(ISERROR(1/VLOOKUP($B459,'Justerad allokering'!$B$2:$AG$462,MATCH(I$2,'Justerad allokering'!$B$2:$AF$2,0),FALSE)),VLOOKUP($B459,'Allokerad kvv'!$B$2:$AV$468,MATCH(I$2,'Allokerad kvv'!$B$2:$AV$2,0),FALSE),VLOOKUP($B459,'Justerad allokering'!$B$2:$AG$462,MATCH(I$2,'Justerad allokering'!$B$2:$AF$2,0),FALSE))</f>
        <v>0</v>
      </c>
      <c r="J459" s="28">
        <f>IF(ISERROR(1/VLOOKUP($B459,'Justerad allokering'!$B$2:$AG$462,MATCH(J$2,'Justerad allokering'!$B$2:$AF$2,0),FALSE)),VLOOKUP($B459,'Allokerad kvv'!$B$2:$AV$468,MATCH(J$2,'Allokerad kvv'!$B$2:$AV$2,0),FALSE),VLOOKUP($B459,'Justerad allokering'!$B$2:$AG$462,MATCH(J$2,'Justerad allokering'!$B$2:$AF$2,0),FALSE))</f>
        <v>0</v>
      </c>
      <c r="K459" s="28">
        <f>IF(ISERROR(1/VLOOKUP($B459,'Justerad allokering'!$B$2:$AG$462,MATCH(K$2,'Justerad allokering'!$B$2:$AF$2,0),FALSE)),VLOOKUP($B459,'Allokerad kvv'!$B$2:$AV$468,MATCH(K$2,'Allokerad kvv'!$B$2:$AV$2,0),FALSE),VLOOKUP($B459,'Justerad allokering'!$B$2:$AG$462,MATCH(K$2,'Justerad allokering'!$B$2:$AF$2,0),FALSE))</f>
        <v>0</v>
      </c>
      <c r="L459" s="28">
        <f>IF(ISERROR(1/VLOOKUP($B459,'Justerad allokering'!$B$2:$AG$462,MATCH(L$2,'Justerad allokering'!$B$2:$AF$2,0),FALSE)),VLOOKUP($B459,'Allokerad kvv'!$B$2:$AV$468,MATCH(L$2,'Allokerad kvv'!$B$2:$AV$2,0),FALSE),VLOOKUP($B459,'Justerad allokering'!$B$2:$AG$462,MATCH(L$2,'Justerad allokering'!$B$2:$AF$2,0),FALSE))</f>
        <v>0</v>
      </c>
      <c r="M459" s="28">
        <f>IF(ISERROR(1/VLOOKUP($B459,'Justerad allokering'!$B$2:$AG$462,MATCH(M$2,'Justerad allokering'!$B$2:$AF$2,0),FALSE)),VLOOKUP($B459,'Allokerad kvv'!$B$2:$AV$468,MATCH(M$2,'Allokerad kvv'!$B$2:$AV$2,0),FALSE),VLOOKUP($B459,'Justerad allokering'!$B$2:$AG$462,MATCH(M$2,'Justerad allokering'!$B$2:$AF$2,0),FALSE))</f>
        <v>0</v>
      </c>
      <c r="N459" s="28">
        <f>IF(ISERROR(1/VLOOKUP($B459,'Justerad allokering'!$B$2:$AG$462,MATCH(N$2,'Justerad allokering'!$B$2:$AF$2,0),FALSE)),VLOOKUP($B459,'Allokerad kvv'!$B$2:$AV$468,MATCH(N$2,'Allokerad kvv'!$B$2:$AV$2,0),FALSE),VLOOKUP($B459,'Justerad allokering'!$B$2:$AG$462,MATCH(N$2,'Justerad allokering'!$B$2:$AF$2,0),FALSE))</f>
        <v>0</v>
      </c>
      <c r="O459" s="28">
        <f>IF(ISERROR(1/VLOOKUP($B459,'Justerad allokering'!$B$2:$AG$462,MATCH(O$2,'Justerad allokering'!$B$2:$AF$2,0),FALSE)),VLOOKUP($B459,'Allokerad kvv'!$B$2:$AV$468,MATCH(O$2,'Allokerad kvv'!$B$2:$AV$2,0),FALSE),VLOOKUP($B459,'Justerad allokering'!$B$2:$AG$462,MATCH(O$2,'Justerad allokering'!$B$2:$AF$2,0),FALSE))</f>
        <v>0</v>
      </c>
      <c r="P459" s="28">
        <f>IF(ISERROR(1/VLOOKUP($B459,'Justerad allokering'!$B$2:$AG$462,MATCH(P$2,'Justerad allokering'!$B$2:$AF$2,0),FALSE)),VLOOKUP($B459,'Allokerad kvv'!$B$2:$AV$468,MATCH(P$2,'Allokerad kvv'!$B$2:$AV$2,0),FALSE),VLOOKUP($B459,'Justerad allokering'!$B$2:$AG$462,MATCH(P$2,'Justerad allokering'!$B$2:$AF$2,0),FALSE))</f>
        <v>0</v>
      </c>
      <c r="Q459" s="28">
        <f>IF(ISERROR(1/VLOOKUP($B459,'Justerad allokering'!$B$2:$AG$462,MATCH(Q$2,'Justerad allokering'!$B$2:$AF$2,0),FALSE)),VLOOKUP($B459,'Allokerad kvv'!$B$2:$AV$468,MATCH(Q$2,'Allokerad kvv'!$B$2:$AV$2,0),FALSE),VLOOKUP($B459,'Justerad allokering'!$B$2:$AG$462,MATCH(Q$2,'Justerad allokering'!$B$2:$AF$2,0),FALSE))</f>
        <v>0</v>
      </c>
      <c r="R459" s="28">
        <f>IF(ISERROR(1/VLOOKUP($B459,'Justerad allokering'!$B$2:$AG$462,MATCH(R$2,'Justerad allokering'!$B$2:$AF$2,0),FALSE)),VLOOKUP($B459,'Allokerad kvv'!$B$2:$AV$468,MATCH(R$2,'Allokerad kvv'!$B$2:$AV$2,0),FALSE),VLOOKUP($B459,'Justerad allokering'!$B$2:$AG$462,MATCH(R$2,'Justerad allokering'!$B$2:$AF$2,0),FALSE))</f>
        <v>0</v>
      </c>
      <c r="S459" s="28">
        <f>IF(ISERROR(1/VLOOKUP($B459,'Justerad allokering'!$B$2:$AG$462,MATCH(S$2,'Justerad allokering'!$B$2:$AF$2,0),FALSE)),VLOOKUP($B459,'Allokerad kvv'!$B$2:$AV$468,MATCH(S$2,'Allokerad kvv'!$B$2:$AV$2,0),FALSE),VLOOKUP($B459,'Justerad allokering'!$B$2:$AG$462,MATCH(S$2,'Justerad allokering'!$B$2:$AF$2,0),FALSE))</f>
        <v>0</v>
      </c>
      <c r="T459" s="28">
        <f>IF(ISERROR(1/VLOOKUP($B459,'Justerad allokering'!$B$2:$AG$462,MATCH(T$2,'Justerad allokering'!$B$2:$AF$2,0),FALSE)),VLOOKUP($B459,'Allokerad kvv'!$B$2:$AV$468,MATCH(T$2,'Allokerad kvv'!$B$2:$AV$2,0),FALSE),VLOOKUP($B459,'Justerad allokering'!$B$2:$AG$462,MATCH(T$2,'Justerad allokering'!$B$2:$AF$2,0),FALSE))</f>
        <v>0</v>
      </c>
      <c r="U459" s="28">
        <f>IF(ISERROR(1/VLOOKUP($B459,'Justerad allokering'!$B$2:$AG$462,MATCH(U$2,'Justerad allokering'!$B$2:$AF$2,0),FALSE)),VLOOKUP($B459,'Allokerad kvv'!$B$2:$AV$468,MATCH(U$2,'Allokerad kvv'!$B$2:$AV$2,0),FALSE),VLOOKUP($B459,'Justerad allokering'!$B$2:$AG$462,MATCH(U$2,'Justerad allokering'!$B$2:$AF$2,0),FALSE))</f>
        <v>0</v>
      </c>
      <c r="V459" s="28">
        <f>IF(ISERROR(1/VLOOKUP($B459,'Justerad allokering'!$B$2:$AG$462,MATCH(V$2,'Justerad allokering'!$B$2:$AF$2,0),FALSE)),VLOOKUP($B459,'Allokerad kvv'!$B$2:$AV$468,MATCH(V$2,'Allokerad kvv'!$B$2:$AV$2,0),FALSE),VLOOKUP($B459,'Justerad allokering'!$B$2:$AG$462,MATCH(V$2,'Justerad allokering'!$B$2:$AF$2,0),FALSE))</f>
        <v>0</v>
      </c>
      <c r="W459" s="28">
        <f>IF(ISERROR(1/VLOOKUP($B459,'Justerad allokering'!$B$2:$AG$462,MATCH(W$2,'Justerad allokering'!$B$2:$AF$2,0),FALSE)),VLOOKUP($B459,'Allokerad kvv'!$B$2:$AV$468,MATCH(W$2,'Allokerad kvv'!$B$2:$AV$2,0),FALSE),VLOOKUP($B459,'Justerad allokering'!$B$2:$AG$462,MATCH(W$2,'Justerad allokering'!$B$2:$AF$2,0),FALSE))</f>
        <v>0</v>
      </c>
      <c r="X459" s="28">
        <f>IF(ISERROR(1/VLOOKUP($B459,'Justerad allokering'!$B$2:$AG$462,MATCH(X$2,'Justerad allokering'!$B$2:$AF$2,0),FALSE)),VLOOKUP($B459,'Allokerad kvv'!$B$2:$AV$468,MATCH(X$2,'Allokerad kvv'!$B$2:$AV$2,0),FALSE),VLOOKUP($B459,'Justerad allokering'!$B$2:$AG$462,MATCH(X$2,'Justerad allokering'!$B$2:$AF$2,0),FALSE))</f>
        <v>0</v>
      </c>
      <c r="Y459" s="28">
        <f>IF(ISERROR(1/VLOOKUP($B459,'Justerad allokering'!$B$2:$AG$462,MATCH(Y$2,'Justerad allokering'!$B$2:$AF$2,0),FALSE)),VLOOKUP($B459,'Allokerad kvv'!$B$2:$AV$468,MATCH(Y$2,'Allokerad kvv'!$B$2:$AV$2,0),FALSE),VLOOKUP($B459,'Justerad allokering'!$B$2:$AG$462,MATCH(Y$2,'Justerad allokering'!$B$2:$AF$2,0),FALSE))</f>
        <v>0</v>
      </c>
      <c r="Z459" s="28">
        <f>IF(ISERROR(1/VLOOKUP($B459,'Justerad allokering'!$B$2:$AG$462,MATCH(Z$2,'Justerad allokering'!$B$2:$AF$2,0),FALSE)),VLOOKUP($B459,'Allokerad kvv'!$B$2:$AV$468,MATCH(Z$2,'Allokerad kvv'!$B$2:$AV$2,0),FALSE),VLOOKUP($B459,'Justerad allokering'!$B$2:$AG$462,MATCH(Z$2,'Justerad allokering'!$B$2:$AF$2,0),FALSE))</f>
        <v>0</v>
      </c>
      <c r="AA459" s="28"/>
      <c r="AB459" s="28"/>
      <c r="AE459">
        <f t="shared" si="23"/>
        <v>0</v>
      </c>
      <c r="AG459">
        <f t="shared" si="21"/>
        <v>0</v>
      </c>
      <c r="AH459">
        <f t="shared" si="22"/>
        <v>0</v>
      </c>
      <c r="AI459" s="55" t="str">
        <f>IF(AH459=0,"",AH459/VLOOKUP(B459,Kraftvärmeprod!$B$1:$BC$480,MATCH("Summa tillförd energi exklusive rökgaskondensering",Kraftvärmeprod!$B$1:$BC$1,0),FALSE))</f>
        <v/>
      </c>
    </row>
    <row r="460" spans="1:35" x14ac:dyDescent="0.25">
      <c r="A460" s="28" t="s">
        <v>605</v>
      </c>
      <c r="B460" s="28" t="s">
        <v>611</v>
      </c>
      <c r="C460" s="28">
        <f>IF(ISERROR(1/VLOOKUP($B460,'Justerad allokering'!$B$2:$AG$462,MATCH(C$2,'Justerad allokering'!$B$2:$AF$2,0),FALSE)),VLOOKUP($B460,'Allokerad kvv'!$B$2:$AV$468,MATCH(C$2,'Allokerad kvv'!$B$2:$AV$2,0),FALSE),VLOOKUP($B460,'Justerad allokering'!$B$2:$AG$462,MATCH(C$2,'Justerad allokering'!$B$2:$AF$2,0),FALSE))</f>
        <v>0</v>
      </c>
      <c r="D460" s="28">
        <f>IF(ISERROR(1/VLOOKUP($B460,'Justerad allokering'!$B$2:$AG$462,MATCH(D$2,'Justerad allokering'!$B$2:$AF$2,0),FALSE)),VLOOKUP($B460,'Allokerad kvv'!$B$2:$AV$468,MATCH(D$2,'Allokerad kvv'!$B$2:$AV$2,0),FALSE),VLOOKUP($B460,'Justerad allokering'!$B$2:$AG$462,MATCH(D$2,'Justerad allokering'!$B$2:$AF$2,0),FALSE))</f>
        <v>21.445900000000002</v>
      </c>
      <c r="E460" s="28">
        <f>IF(ISERROR(1/VLOOKUP($B460,'Justerad allokering'!$B$2:$AG$462,MATCH(E$2,'Justerad allokering'!$B$2:$AF$2,0),FALSE)),VLOOKUP($B460,'Allokerad kvv'!$B$2:$AV$468,MATCH(E$2,'Allokerad kvv'!$B$2:$AV$2,0),FALSE),VLOOKUP($B460,'Justerad allokering'!$B$2:$AG$462,MATCH(E$2,'Justerad allokering'!$B$2:$AF$2,0),FALSE))</f>
        <v>177.70699999999999</v>
      </c>
      <c r="F460" s="28">
        <f>IF(ISERROR(1/VLOOKUP($B460,'Justerad allokering'!$B$2:$AG$462,MATCH(F$2,'Justerad allokering'!$B$2:$AF$2,0),FALSE)),VLOOKUP($B460,'Allokerad kvv'!$B$2:$AV$468,MATCH(F$2,'Allokerad kvv'!$B$2:$AV$2,0),FALSE),VLOOKUP($B460,'Justerad allokering'!$B$2:$AG$462,MATCH(F$2,'Justerad allokering'!$B$2:$AF$2,0),FALSE))</f>
        <v>17.4343</v>
      </c>
      <c r="G460" s="28">
        <f>IF(ISERROR(1/VLOOKUP($B460,'Justerad allokering'!$B$2:$AG$462,MATCH(G$2,'Justerad allokering'!$B$2:$AF$2,0),FALSE)),VLOOKUP($B460,'Allokerad kvv'!$B$2:$AV$468,MATCH(G$2,'Allokerad kvv'!$B$2:$AV$2,0),FALSE),VLOOKUP($B460,'Justerad allokering'!$B$2:$AG$462,MATCH(G$2,'Justerad allokering'!$B$2:$AF$2,0),FALSE))</f>
        <v>0</v>
      </c>
      <c r="H460" s="28">
        <f>IF(ISERROR(1/VLOOKUP($B460,'Justerad allokering'!$B$2:$AG$462,MATCH(H$2,'Justerad allokering'!$B$2:$AF$2,0),FALSE)),VLOOKUP($B460,'Allokerad kvv'!$B$2:$AV$468,MATCH(H$2,'Allokerad kvv'!$B$2:$AV$2,0),FALSE),VLOOKUP($B460,'Justerad allokering'!$B$2:$AG$462,MATCH(H$2,'Justerad allokering'!$B$2:$AF$2,0),FALSE))</f>
        <v>0</v>
      </c>
      <c r="I460" s="28">
        <f>IF(ISERROR(1/VLOOKUP($B460,'Justerad allokering'!$B$2:$AG$462,MATCH(I$2,'Justerad allokering'!$B$2:$AF$2,0),FALSE)),VLOOKUP($B460,'Allokerad kvv'!$B$2:$AV$468,MATCH(I$2,'Allokerad kvv'!$B$2:$AV$2,0),FALSE),VLOOKUP($B460,'Justerad allokering'!$B$2:$AG$462,MATCH(I$2,'Justerad allokering'!$B$2:$AF$2,0),FALSE))</f>
        <v>7.5797999999999996</v>
      </c>
      <c r="J460" s="28">
        <f>IF(ISERROR(1/VLOOKUP($B460,'Justerad allokering'!$B$2:$AG$462,MATCH(J$2,'Justerad allokering'!$B$2:$AF$2,0),FALSE)),VLOOKUP($B460,'Allokerad kvv'!$B$2:$AV$468,MATCH(J$2,'Allokerad kvv'!$B$2:$AV$2,0),FALSE),VLOOKUP($B460,'Justerad allokering'!$B$2:$AG$462,MATCH(J$2,'Justerad allokering'!$B$2:$AF$2,0),FALSE))</f>
        <v>58.517400000000002</v>
      </c>
      <c r="K460" s="28">
        <f>IF(ISERROR(1/VLOOKUP($B460,'Justerad allokering'!$B$2:$AG$462,MATCH(K$2,'Justerad allokering'!$B$2:$AF$2,0),FALSE)),VLOOKUP($B460,'Allokerad kvv'!$B$2:$AV$468,MATCH(K$2,'Allokerad kvv'!$B$2:$AV$2,0),FALSE),VLOOKUP($B460,'Justerad allokering'!$B$2:$AG$462,MATCH(K$2,'Justerad allokering'!$B$2:$AF$2,0),FALSE))</f>
        <v>16.239699999999999</v>
      </c>
      <c r="L460" s="28">
        <f>IF(ISERROR(1/VLOOKUP($B460,'Justerad allokering'!$B$2:$AG$462,MATCH(L$2,'Justerad allokering'!$B$2:$AF$2,0),FALSE)),VLOOKUP($B460,'Allokerad kvv'!$B$2:$AV$468,MATCH(L$2,'Allokerad kvv'!$B$2:$AV$2,0),FALSE),VLOOKUP($B460,'Justerad allokering'!$B$2:$AG$462,MATCH(L$2,'Justerad allokering'!$B$2:$AF$2,0),FALSE))</f>
        <v>0</v>
      </c>
      <c r="M460" s="28">
        <f>IF(ISERROR(1/VLOOKUP($B460,'Justerad allokering'!$B$2:$AG$462,MATCH(M$2,'Justerad allokering'!$B$2:$AF$2,0),FALSE)),VLOOKUP($B460,'Allokerad kvv'!$B$2:$AV$468,MATCH(M$2,'Allokerad kvv'!$B$2:$AV$2,0),FALSE),VLOOKUP($B460,'Justerad allokering'!$B$2:$AG$462,MATCH(M$2,'Justerad allokering'!$B$2:$AF$2,0),FALSE))</f>
        <v>0</v>
      </c>
      <c r="N460" s="28">
        <f>IF(ISERROR(1/VLOOKUP($B460,'Justerad allokering'!$B$2:$AG$462,MATCH(N$2,'Justerad allokering'!$B$2:$AF$2,0),FALSE)),VLOOKUP($B460,'Allokerad kvv'!$B$2:$AV$468,MATCH(N$2,'Allokerad kvv'!$B$2:$AV$2,0),FALSE),VLOOKUP($B460,'Justerad allokering'!$B$2:$AG$462,MATCH(N$2,'Justerad allokering'!$B$2:$AF$2,0),FALSE))</f>
        <v>61.512999999999998</v>
      </c>
      <c r="O460" s="28">
        <f>IF(ISERROR(1/VLOOKUP($B460,'Justerad allokering'!$B$2:$AG$462,MATCH(O$2,'Justerad allokering'!$B$2:$AF$2,0),FALSE)),VLOOKUP($B460,'Allokerad kvv'!$B$2:$AV$468,MATCH(O$2,'Allokerad kvv'!$B$2:$AV$2,0),FALSE),VLOOKUP($B460,'Justerad allokering'!$B$2:$AG$462,MATCH(O$2,'Justerad allokering'!$B$2:$AF$2,0),FALSE))</f>
        <v>68.256200000000007</v>
      </c>
      <c r="P460" s="28">
        <f>IF(ISERROR(1/VLOOKUP($B460,'Justerad allokering'!$B$2:$AG$462,MATCH(P$2,'Justerad allokering'!$B$2:$AF$2,0),FALSE)),VLOOKUP($B460,'Allokerad kvv'!$B$2:$AV$468,MATCH(P$2,'Allokerad kvv'!$B$2:$AV$2,0),FALSE),VLOOKUP($B460,'Justerad allokering'!$B$2:$AG$462,MATCH(P$2,'Justerad allokering'!$B$2:$AF$2,0),FALSE))</f>
        <v>53.1098</v>
      </c>
      <c r="Q460" s="28">
        <f>IF(ISERROR(1/VLOOKUP($B460,'Justerad allokering'!$B$2:$AG$462,MATCH(Q$2,'Justerad allokering'!$B$2:$AF$2,0),FALSE)),VLOOKUP($B460,'Allokerad kvv'!$B$2:$AV$468,MATCH(Q$2,'Allokerad kvv'!$B$2:$AV$2,0),FALSE),VLOOKUP($B460,'Justerad allokering'!$B$2:$AG$462,MATCH(Q$2,'Justerad allokering'!$B$2:$AF$2,0),FALSE))</f>
        <v>0</v>
      </c>
      <c r="R460" s="28">
        <f>IF(ISERROR(1/VLOOKUP($B460,'Justerad allokering'!$B$2:$AG$462,MATCH(R$2,'Justerad allokering'!$B$2:$AF$2,0),FALSE)),VLOOKUP($B460,'Allokerad kvv'!$B$2:$AV$468,MATCH(R$2,'Allokerad kvv'!$B$2:$AV$2,0),FALSE),VLOOKUP($B460,'Justerad allokering'!$B$2:$AG$462,MATCH(R$2,'Justerad allokering'!$B$2:$AF$2,0),FALSE))</f>
        <v>0</v>
      </c>
      <c r="S460" s="28">
        <f>IF(ISERROR(1/VLOOKUP($B460,'Justerad allokering'!$B$2:$AG$462,MATCH(S$2,'Justerad allokering'!$B$2:$AF$2,0),FALSE)),VLOOKUP($B460,'Allokerad kvv'!$B$2:$AV$468,MATCH(S$2,'Allokerad kvv'!$B$2:$AV$2,0),FALSE),VLOOKUP($B460,'Justerad allokering'!$B$2:$AG$462,MATCH(S$2,'Justerad allokering'!$B$2:$AF$2,0),FALSE))</f>
        <v>39.901000000000003</v>
      </c>
      <c r="T460" s="28">
        <f>IF(ISERROR(1/VLOOKUP($B460,'Justerad allokering'!$B$2:$AG$462,MATCH(T$2,'Justerad allokering'!$B$2:$AF$2,0),FALSE)),VLOOKUP($B460,'Allokerad kvv'!$B$2:$AV$468,MATCH(T$2,'Allokerad kvv'!$B$2:$AV$2,0),FALSE),VLOOKUP($B460,'Justerad allokering'!$B$2:$AG$462,MATCH(T$2,'Justerad allokering'!$B$2:$AF$2,0),FALSE))</f>
        <v>0</v>
      </c>
      <c r="U460" s="28">
        <f>IF(ISERROR(1/VLOOKUP($B460,'Justerad allokering'!$B$2:$AG$462,MATCH(U$2,'Justerad allokering'!$B$2:$AF$2,0),FALSE)),VLOOKUP($B460,'Allokerad kvv'!$B$2:$AV$468,MATCH(U$2,'Allokerad kvv'!$B$2:$AV$2,0),FALSE),VLOOKUP($B460,'Justerad allokering'!$B$2:$AG$462,MATCH(U$2,'Justerad allokering'!$B$2:$AF$2,0),FALSE))</f>
        <v>0</v>
      </c>
      <c r="V460" s="28">
        <f>IF(ISERROR(1/VLOOKUP($B460,'Justerad allokering'!$B$2:$AG$462,MATCH(V$2,'Justerad allokering'!$B$2:$AF$2,0),FALSE)),VLOOKUP($B460,'Allokerad kvv'!$B$2:$AV$468,MATCH(V$2,'Allokerad kvv'!$B$2:$AV$2,0),FALSE),VLOOKUP($B460,'Justerad allokering'!$B$2:$AG$462,MATCH(V$2,'Justerad allokering'!$B$2:$AF$2,0),FALSE))</f>
        <v>0</v>
      </c>
      <c r="W460" s="28">
        <f>IF(ISERROR(1/VLOOKUP($B460,'Justerad allokering'!$B$2:$AG$462,MATCH(W$2,'Justerad allokering'!$B$2:$AF$2,0),FALSE)),VLOOKUP($B460,'Allokerad kvv'!$B$2:$AV$468,MATCH(W$2,'Allokerad kvv'!$B$2:$AV$2,0),FALSE),VLOOKUP($B460,'Justerad allokering'!$B$2:$AG$462,MATCH(W$2,'Justerad allokering'!$B$2:$AF$2,0),FALSE))</f>
        <v>0</v>
      </c>
      <c r="X460" s="28">
        <f>IF(ISERROR(1/VLOOKUP($B460,'Justerad allokering'!$B$2:$AG$462,MATCH(X$2,'Justerad allokering'!$B$2:$AF$2,0),FALSE)),VLOOKUP($B460,'Allokerad kvv'!$B$2:$AV$468,MATCH(X$2,'Allokerad kvv'!$B$2:$AV$2,0),FALSE),VLOOKUP($B460,'Justerad allokering'!$B$2:$AG$462,MATCH(X$2,'Justerad allokering'!$B$2:$AF$2,0),FALSE))</f>
        <v>0</v>
      </c>
      <c r="Y460" s="28">
        <f>IF(ISERROR(1/VLOOKUP($B460,'Justerad allokering'!$B$2:$AG$462,MATCH(Y$2,'Justerad allokering'!$B$2:$AF$2,0),FALSE)),VLOOKUP($B460,'Allokerad kvv'!$B$2:$AV$468,MATCH(Y$2,'Allokerad kvv'!$B$2:$AV$2,0),FALSE),VLOOKUP($B460,'Justerad allokering'!$B$2:$AG$462,MATCH(Y$2,'Justerad allokering'!$B$2:$AF$2,0),FALSE))</f>
        <v>0</v>
      </c>
      <c r="Z460" s="28">
        <f>IF(ISERROR(1/VLOOKUP($B460,'Justerad allokering'!$B$2:$AG$462,MATCH(Z$2,'Justerad allokering'!$B$2:$AF$2,0),FALSE)),VLOOKUP($B460,'Allokerad kvv'!$B$2:$AV$468,MATCH(Z$2,'Allokerad kvv'!$B$2:$AV$2,0),FALSE),VLOOKUP($B460,'Justerad allokering'!$B$2:$AG$462,MATCH(Z$2,'Justerad allokering'!$B$2:$AF$2,0),FALSE))</f>
        <v>16.094799999999999</v>
      </c>
      <c r="AA460" s="28"/>
      <c r="AB460" s="28"/>
      <c r="AE460">
        <f t="shared" si="23"/>
        <v>537.79889999999989</v>
      </c>
      <c r="AG460">
        <f t="shared" si="21"/>
        <v>521.55919999999992</v>
      </c>
      <c r="AH460">
        <f t="shared" si="22"/>
        <v>460.04619999999994</v>
      </c>
      <c r="AI460" s="55">
        <f>IF(AH460=0,"",AH460/VLOOKUP(B460,Kraftvärmeprod!$B$1:$BC$480,MATCH("Summa tillförd energi exklusive rökgaskondensering",Kraftvärmeprod!$B$1:$BC$1,0),FALSE))</f>
        <v>0.57027457202712228</v>
      </c>
    </row>
    <row r="461" spans="1:35"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E461">
        <f t="shared" si="23"/>
        <v>0</v>
      </c>
    </row>
    <row r="462" spans="1:35"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E462">
        <f t="shared" si="23"/>
        <v>0</v>
      </c>
    </row>
    <row r="463" spans="1:35" x14ac:dyDescent="0.25">
      <c r="AE463">
        <f t="shared" si="23"/>
        <v>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dimension ref="A1:AK461"/>
  <sheetViews>
    <sheetView topLeftCell="A3" zoomScale="90" zoomScaleNormal="90" workbookViewId="0">
      <pane xSplit="2" ySplit="1" topLeftCell="C4"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cols>
    <col min="1" max="1" width="25.28515625" customWidth="1"/>
    <col min="2" max="2" width="25.5703125" customWidth="1"/>
    <col min="3" max="3" width="20.85546875" customWidth="1"/>
    <col min="4" max="4" width="17.28515625" customWidth="1"/>
    <col min="13" max="13" width="9.140625" style="143"/>
    <col min="16" max="16" width="12.28515625" customWidth="1"/>
    <col min="35" max="35" width="11.5703125" bestFit="1" customWidth="1"/>
  </cols>
  <sheetData>
    <row r="1" spans="1:37" ht="23.25" x14ac:dyDescent="0.35">
      <c r="E1" s="252" t="s">
        <v>1338</v>
      </c>
    </row>
    <row r="2" spans="1:37" ht="75" x14ac:dyDescent="0.25">
      <c r="E2" s="253" t="s">
        <v>947</v>
      </c>
      <c r="F2" s="253" t="s">
        <v>948</v>
      </c>
      <c r="G2" s="253" t="s">
        <v>933</v>
      </c>
      <c r="H2" s="253" t="s">
        <v>944</v>
      </c>
      <c r="I2" s="253" t="s">
        <v>927</v>
      </c>
      <c r="J2" s="253" t="s">
        <v>928</v>
      </c>
      <c r="K2" s="253" t="s">
        <v>929</v>
      </c>
      <c r="L2" s="253" t="s">
        <v>932</v>
      </c>
      <c r="M2" s="254" t="s">
        <v>709</v>
      </c>
      <c r="N2" s="253" t="s">
        <v>930</v>
      </c>
      <c r="O2" s="253" t="s">
        <v>942</v>
      </c>
      <c r="P2" s="253" t="s">
        <v>949</v>
      </c>
      <c r="Q2" s="253" t="s">
        <v>935</v>
      </c>
      <c r="R2" s="253" t="s">
        <v>934</v>
      </c>
      <c r="S2" s="253" t="s">
        <v>926</v>
      </c>
      <c r="T2" s="253" t="s">
        <v>943</v>
      </c>
      <c r="U2" s="253" t="s">
        <v>946</v>
      </c>
      <c r="V2" s="253" t="s">
        <v>940</v>
      </c>
      <c r="W2" s="253" t="s">
        <v>939</v>
      </c>
      <c r="X2" s="253" t="s">
        <v>941</v>
      </c>
      <c r="Y2" s="253" t="s">
        <v>936</v>
      </c>
      <c r="Z2" s="253" t="s">
        <v>931</v>
      </c>
      <c r="AA2" s="253" t="s">
        <v>945</v>
      </c>
      <c r="AB2" s="253" t="s">
        <v>937</v>
      </c>
      <c r="AI2" s="256"/>
    </row>
    <row r="3" spans="1:37" ht="165" x14ac:dyDescent="0.25">
      <c r="A3" s="71" t="s">
        <v>612</v>
      </c>
      <c r="B3" s="71" t="s">
        <v>1</v>
      </c>
      <c r="C3" s="71" t="s">
        <v>920</v>
      </c>
      <c r="D3" s="71" t="s">
        <v>921</v>
      </c>
      <c r="E3" s="29" t="s">
        <v>858</v>
      </c>
      <c r="F3" s="29" t="s">
        <v>1026</v>
      </c>
      <c r="G3" s="29" t="s">
        <v>1027</v>
      </c>
      <c r="H3" s="29" t="s">
        <v>1028</v>
      </c>
      <c r="I3" s="29" t="s">
        <v>856</v>
      </c>
      <c r="J3" s="29" t="s">
        <v>1029</v>
      </c>
      <c r="K3" s="29" t="s">
        <v>869</v>
      </c>
      <c r="L3" s="29" t="s">
        <v>1030</v>
      </c>
      <c r="M3" s="255" t="s">
        <v>1031</v>
      </c>
      <c r="N3" s="29" t="s">
        <v>872</v>
      </c>
      <c r="O3" s="29" t="s">
        <v>951</v>
      </c>
      <c r="P3" s="29" t="s">
        <v>1032</v>
      </c>
      <c r="Q3" s="29" t="s">
        <v>1033</v>
      </c>
      <c r="R3" s="29" t="s">
        <v>1034</v>
      </c>
      <c r="S3" s="29" t="s">
        <v>1035</v>
      </c>
      <c r="T3" s="29" t="s">
        <v>1036</v>
      </c>
      <c r="U3" s="29" t="s">
        <v>1037</v>
      </c>
      <c r="V3" s="29" t="s">
        <v>1038</v>
      </c>
      <c r="W3" s="29" t="s">
        <v>1039</v>
      </c>
      <c r="X3" s="29" t="s">
        <v>1040</v>
      </c>
      <c r="Y3" s="29" t="s">
        <v>1041</v>
      </c>
      <c r="Z3" s="29" t="s">
        <v>1042</v>
      </c>
      <c r="AA3" s="29" t="s">
        <v>1043</v>
      </c>
      <c r="AB3" s="29" t="s">
        <v>1044</v>
      </c>
      <c r="AE3" s="257" t="s">
        <v>1340</v>
      </c>
      <c r="AF3" s="257"/>
      <c r="AG3" s="258" t="s">
        <v>1341</v>
      </c>
      <c r="AH3" s="257"/>
      <c r="AI3" s="29" t="s">
        <v>1339</v>
      </c>
      <c r="AK3" t="s">
        <v>1342</v>
      </c>
    </row>
    <row r="4" spans="1:37" x14ac:dyDescent="0.25">
      <c r="A4" s="28" t="s">
        <v>8</v>
      </c>
      <c r="B4" s="28" t="s">
        <v>9</v>
      </c>
      <c r="C4" t="str">
        <f>IFERROR(VLOOKUP($B4,Kraftvärmeprod!$B$1:$AH$479,MATCH(C$3,Kraftvärmeprod!$B$1:$AG$1,0),FALSE)/1,"")</f>
        <v/>
      </c>
      <c r="D4" t="str">
        <f>IFERROR(VLOOKUP($B4,Kraftvärmeprod!$B$1:$AH$479,MATCH(D$3,Kraftvärmeprod!$B$1:$AG$1,0),FALSE)/1,"")</f>
        <v/>
      </c>
      <c r="E4">
        <f>IFERROR(VLOOKUP($B4,Kraftvärmeprod!$B$1:$AH$479,MATCH(E$2,Kraftvärmeprod!$B$1:$AG$1,0),FALSE)/1,0)-IFERROR(VLOOKUP($B4,'Slutlig allokering'!$B$2:$AC$462,MATCH(E$3,'Slutlig allokering'!$B$2:$AJ$2,0),FALSE)/1,0)</f>
        <v>0</v>
      </c>
      <c r="F4">
        <f>IFERROR(VLOOKUP($B4,Kraftvärmeprod!$B$1:$AH$479,MATCH(F$2,Kraftvärmeprod!$B$1:$AG$1,0),FALSE)/1,0)-IFERROR(VLOOKUP($B4,'Slutlig allokering'!$B$2:$AC$462,MATCH(F$3,'Slutlig allokering'!$B$2:$AJ$2,0),FALSE)/1,0)</f>
        <v>0</v>
      </c>
      <c r="G4">
        <f>IFERROR(VLOOKUP($B4,Kraftvärmeprod!$B$1:$AH$479,MATCH(G$2,Kraftvärmeprod!$B$1:$AG$1,0),FALSE)/1,0)-IFERROR(VLOOKUP($B4,'Slutlig allokering'!$B$2:$AC$462,MATCH(G$3,'Slutlig allokering'!$B$2:$AJ$2,0),FALSE)/1,0)</f>
        <v>0</v>
      </c>
      <c r="H4">
        <f>IFERROR(VLOOKUP($B4,Kraftvärmeprod!$B$1:$AH$479,MATCH(H$2,Kraftvärmeprod!$B$1:$AG$1,0),FALSE)/1,0)-IFERROR(VLOOKUP($B4,'Slutlig allokering'!$B$2:$AC$462,MATCH(H$3,'Slutlig allokering'!$B$2:$AJ$2,0),FALSE)/1,0)</f>
        <v>0</v>
      </c>
      <c r="I4">
        <f>IFERROR(VLOOKUP($B4,Kraftvärmeprod!$B$1:$AH$479,MATCH(I$2,Kraftvärmeprod!$B$1:$AG$1,0),FALSE)/1,0)-IFERROR(VLOOKUP($B4,'Slutlig allokering'!$B$2:$AC$462,MATCH(I$3,'Slutlig allokering'!$B$2:$AJ$2,0),FALSE)/1,0)</f>
        <v>0</v>
      </c>
      <c r="J4">
        <f>IFERROR(VLOOKUP($B4,Kraftvärmeprod!$B$1:$AH$479,MATCH(J$2,Kraftvärmeprod!$B$1:$AG$1,0),FALSE)/1,0)-IFERROR(VLOOKUP($B4,'Slutlig allokering'!$B$2:$AC$462,MATCH(J$3,'Slutlig allokering'!$B$2:$AJ$2,0),FALSE)/1,0)</f>
        <v>0</v>
      </c>
      <c r="K4">
        <f>IFERROR(VLOOKUP($B4,Kraftvärmeprod!$B$1:$AH$479,MATCH(K$2,Kraftvärmeprod!$B$1:$AG$1,0),FALSE)/1,0)-IFERROR(VLOOKUP($B4,'Slutlig allokering'!$B$2:$AC$462,MATCH(K$3,'Slutlig allokering'!$B$2:$AJ$2,0),FALSE)/1,0)</f>
        <v>0</v>
      </c>
      <c r="L4">
        <f>IFERROR(VLOOKUP($B4,Kraftvärmeprod!$B$1:$AH$479,MATCH(L$2,Kraftvärmeprod!$B$1:$AG$1,0),FALSE)/1,0)-IFERROR(VLOOKUP($B4,'Slutlig allokering'!$B$2:$AC$462,MATCH(L$3,'Slutlig allokering'!$B$2:$AJ$2,0),FALSE)/1,0)</f>
        <v>0</v>
      </c>
      <c r="M4" s="143">
        <f>IFERROR(VLOOKUP($B4,Miljö!$B$1:$S$477,MATCH(M$2,Miljö!$B$1:$X$1,0),FALSE)/1,0)-IFERROR(VLOOKUP($B4,'Slutlig allokering'!$B$2:$AC$462,MATCH(M$3,'Slutlig allokering'!$B$2:$AJ$2,0),FALSE)/1,0)</f>
        <v>0</v>
      </c>
      <c r="N4">
        <f>IFERROR(VLOOKUP($B4,Kraftvärmeprod!$B$1:$AH$479,MATCH(N$2,Kraftvärmeprod!$B$1:$AG$1,0),FALSE)/1,0)-IFERROR(VLOOKUP($B4,'Slutlig allokering'!$B$2:$AC$462,MATCH(N$3,'Slutlig allokering'!$B$2:$AJ$2,0),FALSE)/1,0)</f>
        <v>0</v>
      </c>
      <c r="O4">
        <f>IFERROR(VLOOKUP($B4,Kraftvärmeprod!$B$1:$AH$479,MATCH(O$2,Kraftvärmeprod!$B$1:$AG$1,0),FALSE)/1,0)-IFERROR(VLOOKUP($B4,'Slutlig allokering'!$B$2:$AC$462,MATCH(O$3,'Slutlig allokering'!$B$2:$AJ$2,0),FALSE)/1,0)</f>
        <v>0</v>
      </c>
      <c r="P4">
        <f>IFERROR(VLOOKUP($B4,Kraftvärmeprod!$B$1:$AH$479,MATCH(P$2,Kraftvärmeprod!$B$1:$AG$1,0),FALSE)/1,0)-IFERROR(VLOOKUP($B4,'Slutlig allokering'!$B$2:$AC$462,MATCH(P$3,'Slutlig allokering'!$B$2:$AJ$2,0),FALSE)/1,0)</f>
        <v>0</v>
      </c>
      <c r="Q4">
        <f>IFERROR(VLOOKUP($B4,Kraftvärmeprod!$B$1:$AH$479,MATCH(Q$2,Kraftvärmeprod!$B$1:$AG$1,0),FALSE)/1,0)-IFERROR(VLOOKUP($B4,'Slutlig allokering'!$B$2:$AC$462,MATCH(Q$3,'Slutlig allokering'!$B$2:$AJ$2,0),FALSE)/1,0)</f>
        <v>0</v>
      </c>
      <c r="R4">
        <f>IFERROR(VLOOKUP($B4,Kraftvärmeprod!$B$1:$AH$479,MATCH(R$2,Kraftvärmeprod!$B$1:$AG$1,0),FALSE)/1,0)-IFERROR(VLOOKUP($B4,'Slutlig allokering'!$B$2:$AC$462,MATCH(R$3,'Slutlig allokering'!$B$2:$AJ$2,0),FALSE)/1,0)</f>
        <v>0</v>
      </c>
      <c r="S4">
        <f>IFERROR(VLOOKUP($B4,Kraftvärmeprod!$B$1:$AH$479,MATCH(S$2,Kraftvärmeprod!$B$1:$AG$1,0),FALSE)/1,0)-IFERROR(VLOOKUP($B4,'Slutlig allokering'!$B$2:$AC$462,MATCH(S$3,'Slutlig allokering'!$B$2:$AJ$2,0),FALSE)/1,0)</f>
        <v>0</v>
      </c>
      <c r="T4">
        <f>IFERROR(VLOOKUP($B4,Kraftvärmeprod!$B$1:$AH$479,MATCH(T$2,Kraftvärmeprod!$B$1:$AG$1,0),FALSE)/1,0)-IFERROR(VLOOKUP($B4,'Slutlig allokering'!$B$2:$AC$462,MATCH(T$3,'Slutlig allokering'!$B$2:$AJ$2,0),FALSE)/1,0)</f>
        <v>0</v>
      </c>
      <c r="U4">
        <f>IFERROR(VLOOKUP($B4,Kraftvärmeprod!$B$1:$AH$479,MATCH(U$2,Kraftvärmeprod!$B$1:$AG$1,0),FALSE)/1,0)-IFERROR(VLOOKUP($B4,'Slutlig allokering'!$B$2:$AC$462,MATCH(U$3,'Slutlig allokering'!$B$2:$AJ$2,0),FALSE)/1,0)</f>
        <v>0</v>
      </c>
      <c r="V4">
        <f>IFERROR(VLOOKUP($B4,Kraftvärmeprod!$B$1:$AH$479,MATCH(V$2,Kraftvärmeprod!$B$1:$AG$1,0),FALSE)/1,0)-IFERROR(VLOOKUP($B4,'Slutlig allokering'!$B$2:$AC$462,MATCH(V$3,'Slutlig allokering'!$B$2:$AJ$2,0),FALSE)/1,0)</f>
        <v>0</v>
      </c>
      <c r="W4">
        <f>IFERROR(VLOOKUP($B4,Kraftvärmeprod!$B$1:$AH$479,MATCH(W$2,Kraftvärmeprod!$B$1:$AG$1,0),FALSE)/1,0)-IFERROR(VLOOKUP($B4,'Slutlig allokering'!$B$2:$AC$462,MATCH(W$3,'Slutlig allokering'!$B$2:$AJ$2,0),FALSE)/1,0)</f>
        <v>0</v>
      </c>
      <c r="X4">
        <f>IFERROR(VLOOKUP($B4,Kraftvärmeprod!$B$1:$AH$479,MATCH(X$2,Kraftvärmeprod!$B$1:$AG$1,0),FALSE)/1,0)-IFERROR(VLOOKUP($B4,'Slutlig allokering'!$B$2:$AC$462,MATCH(X$3,'Slutlig allokering'!$B$2:$AJ$2,0),FALSE)/1,0)</f>
        <v>0</v>
      </c>
      <c r="Y4">
        <f>IFERROR(VLOOKUP($B4,Kraftvärmeprod!$B$1:$AH$479,MATCH(Y$2,Kraftvärmeprod!$B$1:$AG$1,0),FALSE)/1,0)-IFERROR(VLOOKUP($B4,'Slutlig allokering'!$B$2:$AC$462,MATCH(Y$3,'Slutlig allokering'!$B$2:$AJ$2,0),FALSE)/1,0)</f>
        <v>0</v>
      </c>
      <c r="Z4">
        <f>IFERROR(VLOOKUP($B4,Kraftvärmeprod!$B$1:$AH$479,MATCH(Z$2,Kraftvärmeprod!$B$1:$AG$1,0),FALSE)/1,0)-IFERROR(VLOOKUP($B4,'Slutlig allokering'!$B$2:$AC$462,MATCH(Z$3,'Slutlig allokering'!$B$2:$AJ$2,0),FALSE)/1,0)</f>
        <v>0</v>
      </c>
      <c r="AA4">
        <f>IFERROR(VLOOKUP($B4,Kraftvärmeprod!$B$1:$AH$479,MATCH(AA$2,Kraftvärmeprod!$B$1:$AG$1,0),FALSE)/1,0)-IFERROR(VLOOKUP($B4,'Slutlig allokering'!$B$2:$AC$462,MATCH(AA$3,'Slutlig allokering'!$B$2:$AJ$2,0),FALSE)/1,0)</f>
        <v>0</v>
      </c>
      <c r="AB4">
        <f>IFERROR(VLOOKUP($B4,Kraftvärmeprod!$B$1:$AH$479,MATCH(AB$2,Kraftvärmeprod!$B$1:$AG$1,0),FALSE)/1,0)-IFERROR(VLOOKUP($B4,'Slutlig allokering'!$B$2:$AC$462,MATCH(AB$3,'Slutlig allokering'!$B$2:$AJ$2,0),FALSE)/1,0)</f>
        <v>0</v>
      </c>
      <c r="AE4">
        <f>SUM(E4:AB4)-M4</f>
        <v>0</v>
      </c>
      <c r="AG4">
        <f>IFERROR(VLOOKUP(B4,'Slutlig allokering'!$B$2:$AJ$462,MATCH("Summa justerad allokerad tillförd energi (utan hjälpel och rökgaskondensering):",'Slutlig allokering'!$B$2:$AK$2,0),FALSE)/1,"")</f>
        <v>0</v>
      </c>
      <c r="AI4" s="55" t="str">
        <f>IFERROR(1-VLOOKUP(B4,'Slutlig allokering'!$B$2:$AJ$462,MATCH("Andel av bränsle i kvv som allokerats till värme, exklusive rökgaskondensering och hjälpel",'Slutlig allokering'!$B$2:$AK$2,0),FALSE),"")</f>
        <v/>
      </c>
      <c r="AK4" s="55" t="str">
        <f>IFERROR(AE4/(AE4+AG4),"")</f>
        <v/>
      </c>
    </row>
    <row r="5" spans="1:37" x14ac:dyDescent="0.25">
      <c r="A5" s="28" t="s">
        <v>8</v>
      </c>
      <c r="B5" s="28" t="s">
        <v>11</v>
      </c>
      <c r="C5">
        <f>IFERROR(VLOOKUP($B5,Kraftvärmeprod!$B$1:$AH$479,MATCH(C$3,Kraftvärmeprod!$B$1:$AG$1,0),FALSE)/1,"")</f>
        <v>223.226</v>
      </c>
      <c r="D5">
        <f>IFERROR(VLOOKUP($B5,Kraftvärmeprod!$B$1:$AH$479,MATCH(D$3,Kraftvärmeprod!$B$1:$AG$1,0),FALSE)/1,"")</f>
        <v>62.481000000000002</v>
      </c>
      <c r="E5">
        <f>IFERROR(VLOOKUP($B5,Kraftvärmeprod!$B$1:$AH$479,MATCH(E$2,Kraftvärmeprod!$B$1:$AG$1,0),FALSE)/1,0)-IFERROR(VLOOKUP($B5,'Slutlig allokering'!$B$2:$AC$462,MATCH(E$3,'Slutlig allokering'!$B$2:$AJ$2,0),FALSE)/1,0)</f>
        <v>0</v>
      </c>
      <c r="F5">
        <f>IFERROR(VLOOKUP($B5,Kraftvärmeprod!$B$1:$AH$479,MATCH(F$2,Kraftvärmeprod!$B$1:$AG$1,0),FALSE)/1,0)-IFERROR(VLOOKUP($B5,'Slutlig allokering'!$B$2:$AC$462,MATCH(F$3,'Slutlig allokering'!$B$2:$AJ$2,0),FALSE)/1,0)</f>
        <v>0</v>
      </c>
      <c r="G5">
        <f>IFERROR(VLOOKUP($B5,Kraftvärmeprod!$B$1:$AH$479,MATCH(G$2,Kraftvärmeprod!$B$1:$AG$1,0),FALSE)/1,0)-IFERROR(VLOOKUP($B5,'Slutlig allokering'!$B$2:$AC$462,MATCH(G$3,'Slutlig allokering'!$B$2:$AJ$2,0),FALSE)/1,0)</f>
        <v>0</v>
      </c>
      <c r="H5">
        <f>IFERROR(VLOOKUP($B5,Kraftvärmeprod!$B$1:$AH$479,MATCH(H$2,Kraftvärmeprod!$B$1:$AG$1,0),FALSE)/1,0)-IFERROR(VLOOKUP($B5,'Slutlig allokering'!$B$2:$AC$462,MATCH(H$3,'Slutlig allokering'!$B$2:$AJ$2,0),FALSE)/1,0)</f>
        <v>0</v>
      </c>
      <c r="I5">
        <f>IFERROR(VLOOKUP($B5,Kraftvärmeprod!$B$1:$AH$479,MATCH(I$2,Kraftvärmeprod!$B$1:$AG$1,0),FALSE)/1,0)-IFERROR(VLOOKUP($B5,'Slutlig allokering'!$B$2:$AC$462,MATCH(I$3,'Slutlig allokering'!$B$2:$AJ$2,0),FALSE)/1,0)</f>
        <v>5.3862999999999994E-2</v>
      </c>
      <c r="J5">
        <f>IFERROR(VLOOKUP($B5,Kraftvärmeprod!$B$1:$AH$479,MATCH(J$2,Kraftvärmeprod!$B$1:$AG$1,0),FALSE)/1,0)-IFERROR(VLOOKUP($B5,'Slutlig allokering'!$B$2:$AC$462,MATCH(J$3,'Slutlig allokering'!$B$2:$AJ$2,0),FALSE)/1,0)</f>
        <v>0</v>
      </c>
      <c r="K5">
        <f>IFERROR(VLOOKUP($B5,Kraftvärmeprod!$B$1:$AH$479,MATCH(K$2,Kraftvärmeprod!$B$1:$AG$1,0),FALSE)/1,0)-IFERROR(VLOOKUP($B5,'Slutlig allokering'!$B$2:$AC$462,MATCH(K$3,'Slutlig allokering'!$B$2:$AJ$2,0),FALSE)/1,0)</f>
        <v>0</v>
      </c>
      <c r="L5">
        <f>IFERROR(VLOOKUP($B5,Kraftvärmeprod!$B$1:$AH$479,MATCH(L$2,Kraftvärmeprod!$B$1:$AG$1,0),FALSE)/1,0)-IFERROR(VLOOKUP($B5,'Slutlig allokering'!$B$2:$AC$462,MATCH(L$3,'Slutlig allokering'!$B$2:$AJ$2,0),FALSE)/1,0)</f>
        <v>113.77699999999996</v>
      </c>
      <c r="M5" s="143">
        <f>IFERROR(VLOOKUP($B5,Miljö!$B$1:$S$477,MATCH(M$2,Miljö!$B$1:$X$1,0),FALSE)/1,0)-IFERROR(VLOOKUP($B5,'Slutlig allokering'!$B$2:$AC$462,MATCH(M$3,'Slutlig allokering'!$B$2:$AJ$2,0),FALSE)/1,0)</f>
        <v>4.4612099999999995</v>
      </c>
      <c r="N5">
        <f>IFERROR(VLOOKUP($B5,Kraftvärmeprod!$B$1:$AH$479,MATCH(N$2,Kraftvärmeprod!$B$1:$AG$1,0),FALSE)/1,0)-IFERROR(VLOOKUP($B5,'Slutlig allokering'!$B$2:$AC$462,MATCH(N$3,'Slutlig allokering'!$B$2:$AJ$2,0),FALSE)/1,0)</f>
        <v>0</v>
      </c>
      <c r="O5">
        <f>IFERROR(VLOOKUP($B5,Kraftvärmeprod!$B$1:$AH$479,MATCH(O$2,Kraftvärmeprod!$B$1:$AG$1,0),FALSE)/1,0)-IFERROR(VLOOKUP($B5,'Slutlig allokering'!$B$2:$AC$462,MATCH(O$3,'Slutlig allokering'!$B$2:$AJ$2,0),FALSE)/1,0)</f>
        <v>0</v>
      </c>
      <c r="P5">
        <f>IFERROR(VLOOKUP($B5,Kraftvärmeprod!$B$1:$AH$479,MATCH(P$2,Kraftvärmeprod!$B$1:$AG$1,0),FALSE)/1,0)-IFERROR(VLOOKUP($B5,'Slutlig allokering'!$B$2:$AC$462,MATCH(P$3,'Slutlig allokering'!$B$2:$AJ$2,0),FALSE)/1,0)</f>
        <v>0</v>
      </c>
      <c r="Q5">
        <f>IFERROR(VLOOKUP($B5,Kraftvärmeprod!$B$1:$AH$479,MATCH(Q$2,Kraftvärmeprod!$B$1:$AG$1,0),FALSE)/1,0)-IFERROR(VLOOKUP($B5,'Slutlig allokering'!$B$2:$AC$462,MATCH(Q$3,'Slutlig allokering'!$B$2:$AJ$2,0),FALSE)/1,0)</f>
        <v>0</v>
      </c>
      <c r="R5">
        <f>IFERROR(VLOOKUP($B5,Kraftvärmeprod!$B$1:$AH$479,MATCH(R$2,Kraftvärmeprod!$B$1:$AG$1,0),FALSE)/1,0)-IFERROR(VLOOKUP($B5,'Slutlig allokering'!$B$2:$AC$462,MATCH(R$3,'Slutlig allokering'!$B$2:$AJ$2,0),FALSE)/1,0)</f>
        <v>0</v>
      </c>
      <c r="S5">
        <f>IFERROR(VLOOKUP($B5,Kraftvärmeprod!$B$1:$AH$479,MATCH(S$2,Kraftvärmeprod!$B$1:$AG$1,0),FALSE)/1,0)-IFERROR(VLOOKUP($B5,'Slutlig allokering'!$B$2:$AC$462,MATCH(S$3,'Slutlig allokering'!$B$2:$AJ$2,0),FALSE)/1,0)</f>
        <v>0</v>
      </c>
      <c r="T5">
        <f>IFERROR(VLOOKUP($B5,Kraftvärmeprod!$B$1:$AH$479,MATCH(T$2,Kraftvärmeprod!$B$1:$AG$1,0),FALSE)/1,0)-IFERROR(VLOOKUP($B5,'Slutlig allokering'!$B$2:$AC$462,MATCH(T$3,'Slutlig allokering'!$B$2:$AJ$2,0),FALSE)/1,0)</f>
        <v>0</v>
      </c>
      <c r="U5">
        <f>IFERROR(VLOOKUP($B5,Kraftvärmeprod!$B$1:$AH$479,MATCH(U$2,Kraftvärmeprod!$B$1:$AG$1,0),FALSE)/1,0)-IFERROR(VLOOKUP($B5,'Slutlig allokering'!$B$2:$AC$462,MATCH(U$3,'Slutlig allokering'!$B$2:$AJ$2,0),FALSE)/1,0)</f>
        <v>0</v>
      </c>
      <c r="V5">
        <f>IFERROR(VLOOKUP($B5,Kraftvärmeprod!$B$1:$AH$479,MATCH(V$2,Kraftvärmeprod!$B$1:$AG$1,0),FALSE)/1,0)-IFERROR(VLOOKUP($B5,'Slutlig allokering'!$B$2:$AC$462,MATCH(V$3,'Slutlig allokering'!$B$2:$AJ$2,0),FALSE)/1,0)</f>
        <v>0</v>
      </c>
      <c r="W5">
        <f>IFERROR(VLOOKUP($B5,Kraftvärmeprod!$B$1:$AH$479,MATCH(W$2,Kraftvärmeprod!$B$1:$AG$1,0),FALSE)/1,0)-IFERROR(VLOOKUP($B5,'Slutlig allokering'!$B$2:$AC$462,MATCH(W$3,'Slutlig allokering'!$B$2:$AJ$2,0),FALSE)/1,0)</f>
        <v>0</v>
      </c>
      <c r="X5">
        <f>IFERROR(VLOOKUP($B5,Kraftvärmeprod!$B$1:$AH$479,MATCH(X$2,Kraftvärmeprod!$B$1:$AG$1,0),FALSE)/1,0)-IFERROR(VLOOKUP($B5,'Slutlig allokering'!$B$2:$AC$462,MATCH(X$3,'Slutlig allokering'!$B$2:$AJ$2,0),FALSE)/1,0)</f>
        <v>0</v>
      </c>
      <c r="Y5">
        <f>IFERROR(VLOOKUP($B5,Kraftvärmeprod!$B$1:$AH$479,MATCH(Y$2,Kraftvärmeprod!$B$1:$AG$1,0),FALSE)/1,0)-IFERROR(VLOOKUP($B5,'Slutlig allokering'!$B$2:$AC$462,MATCH(Y$3,'Slutlig allokering'!$B$2:$AJ$2,0),FALSE)/1,0)</f>
        <v>0</v>
      </c>
      <c r="Z5">
        <f>IFERROR(VLOOKUP($B5,Kraftvärmeprod!$B$1:$AH$479,MATCH(Z$2,Kraftvärmeprod!$B$1:$AG$1,0),FALSE)/1,0)-IFERROR(VLOOKUP($B5,'Slutlig allokering'!$B$2:$AC$462,MATCH(Z$3,'Slutlig allokering'!$B$2:$AJ$2,0),FALSE)/1,0)</f>
        <v>0</v>
      </c>
      <c r="AA5">
        <f>IFERROR(VLOOKUP($B5,Kraftvärmeprod!$B$1:$AH$479,MATCH(AA$2,Kraftvärmeprod!$B$1:$AG$1,0),FALSE)/1,0)-IFERROR(VLOOKUP($B5,'Slutlig allokering'!$B$2:$AC$462,MATCH(AA$3,'Slutlig allokering'!$B$2:$AJ$2,0),FALSE)/1,0)</f>
        <v>0</v>
      </c>
      <c r="AB5">
        <f>IFERROR(VLOOKUP($B5,Kraftvärmeprod!$B$1:$AH$479,MATCH(AB$2,Kraftvärmeprod!$B$1:$AG$1,0),FALSE)/1,0)-IFERROR(VLOOKUP($B5,'Slutlig allokering'!$B$2:$AC$462,MATCH(AB$3,'Slutlig allokering'!$B$2:$AJ$2,0),FALSE)/1,0)</f>
        <v>0</v>
      </c>
      <c r="AE5">
        <f t="shared" ref="AE5:AE68" si="0">SUM(E5:AB5)-M5</f>
        <v>113.83086299999997</v>
      </c>
      <c r="AG5">
        <f>IFERROR(VLOOKUP(B5,'Slutlig allokering'!$B$2:$AJ$462,MATCH("Summa justerad allokerad tillförd energi (utan hjälpel och rökgaskondensering):",'Slutlig allokering'!$B$2:$AK$2,0),FALSE)/1,"")</f>
        <v>156.07413700000001</v>
      </c>
      <c r="AI5" s="55">
        <f>IFERROR(1-VLOOKUP(B5,'Slutlig allokering'!$B$2:$AJ$462,MATCH("Andel av bränsle i kvv som allokerats till värme, exklusive rökgaskondensering och hjälpel",'Slutlig allokering'!$B$2:$AK$2,0),FALSE),"")</f>
        <v>0.42174418035975614</v>
      </c>
      <c r="AK5" s="55">
        <f t="shared" ref="AK5:AK68" si="1">IFERROR(AE5/(AE5+AG5),"")</f>
        <v>0.42174418035975614</v>
      </c>
    </row>
    <row r="6" spans="1:37" x14ac:dyDescent="0.25">
      <c r="A6" s="28" t="s">
        <v>8</v>
      </c>
      <c r="B6" s="28" t="s">
        <v>12</v>
      </c>
      <c r="C6" t="str">
        <f>IFERROR(VLOOKUP($B6,Kraftvärmeprod!$B$1:$AH$479,MATCH(C$3,Kraftvärmeprod!$B$1:$AG$1,0),FALSE)/1,"")</f>
        <v/>
      </c>
      <c r="D6" t="str">
        <f>IFERROR(VLOOKUP($B6,Kraftvärmeprod!$B$1:$AH$479,MATCH(D$3,Kraftvärmeprod!$B$1:$AG$1,0),FALSE)/1,"")</f>
        <v/>
      </c>
      <c r="E6">
        <f>IFERROR(VLOOKUP($B6,Kraftvärmeprod!$B$1:$AH$479,MATCH(E$2,Kraftvärmeprod!$B$1:$AG$1,0),FALSE)/1,0)-IFERROR(VLOOKUP($B6,'Slutlig allokering'!$B$2:$AC$462,MATCH(E$3,'Slutlig allokering'!$B$2:$AJ$2,0),FALSE)/1,0)</f>
        <v>0</v>
      </c>
      <c r="F6">
        <f>IFERROR(VLOOKUP($B6,Kraftvärmeprod!$B$1:$AH$479,MATCH(F$2,Kraftvärmeprod!$B$1:$AG$1,0),FALSE)/1,0)-IFERROR(VLOOKUP($B6,'Slutlig allokering'!$B$2:$AC$462,MATCH(F$3,'Slutlig allokering'!$B$2:$AJ$2,0),FALSE)/1,0)</f>
        <v>0</v>
      </c>
      <c r="G6">
        <f>IFERROR(VLOOKUP($B6,Kraftvärmeprod!$B$1:$AH$479,MATCH(G$2,Kraftvärmeprod!$B$1:$AG$1,0),FALSE)/1,0)-IFERROR(VLOOKUP($B6,'Slutlig allokering'!$B$2:$AC$462,MATCH(G$3,'Slutlig allokering'!$B$2:$AJ$2,0),FALSE)/1,0)</f>
        <v>0</v>
      </c>
      <c r="H6">
        <f>IFERROR(VLOOKUP($B6,Kraftvärmeprod!$B$1:$AH$479,MATCH(H$2,Kraftvärmeprod!$B$1:$AG$1,0),FALSE)/1,0)-IFERROR(VLOOKUP($B6,'Slutlig allokering'!$B$2:$AC$462,MATCH(H$3,'Slutlig allokering'!$B$2:$AJ$2,0),FALSE)/1,0)</f>
        <v>0</v>
      </c>
      <c r="I6">
        <f>IFERROR(VLOOKUP($B6,Kraftvärmeprod!$B$1:$AH$479,MATCH(I$2,Kraftvärmeprod!$B$1:$AG$1,0),FALSE)/1,0)-IFERROR(VLOOKUP($B6,'Slutlig allokering'!$B$2:$AC$462,MATCH(I$3,'Slutlig allokering'!$B$2:$AJ$2,0),FALSE)/1,0)</f>
        <v>0</v>
      </c>
      <c r="J6">
        <f>IFERROR(VLOOKUP($B6,Kraftvärmeprod!$B$1:$AH$479,MATCH(J$2,Kraftvärmeprod!$B$1:$AG$1,0),FALSE)/1,0)-IFERROR(VLOOKUP($B6,'Slutlig allokering'!$B$2:$AC$462,MATCH(J$3,'Slutlig allokering'!$B$2:$AJ$2,0),FALSE)/1,0)</f>
        <v>0</v>
      </c>
      <c r="K6">
        <f>IFERROR(VLOOKUP($B6,Kraftvärmeprod!$B$1:$AH$479,MATCH(K$2,Kraftvärmeprod!$B$1:$AG$1,0),FALSE)/1,0)-IFERROR(VLOOKUP($B6,'Slutlig allokering'!$B$2:$AC$462,MATCH(K$3,'Slutlig allokering'!$B$2:$AJ$2,0),FALSE)/1,0)</f>
        <v>0</v>
      </c>
      <c r="L6">
        <f>IFERROR(VLOOKUP($B6,Kraftvärmeprod!$B$1:$AH$479,MATCH(L$2,Kraftvärmeprod!$B$1:$AG$1,0),FALSE)/1,0)-IFERROR(VLOOKUP($B6,'Slutlig allokering'!$B$2:$AC$462,MATCH(L$3,'Slutlig allokering'!$B$2:$AJ$2,0),FALSE)/1,0)</f>
        <v>0</v>
      </c>
      <c r="M6" s="143">
        <f>IFERROR(VLOOKUP($B6,Miljö!$B$1:$S$477,MATCH(M$2,Miljö!$B$1:$X$1,0),FALSE)/1,0)-IFERROR(VLOOKUP($B6,'Slutlig allokering'!$B$2:$AC$462,MATCH(M$3,'Slutlig allokering'!$B$2:$AJ$2,0),FALSE)/1,0)</f>
        <v>0</v>
      </c>
      <c r="N6">
        <f>IFERROR(VLOOKUP($B6,Kraftvärmeprod!$B$1:$AH$479,MATCH(N$2,Kraftvärmeprod!$B$1:$AG$1,0),FALSE)/1,0)-IFERROR(VLOOKUP($B6,'Slutlig allokering'!$B$2:$AC$462,MATCH(N$3,'Slutlig allokering'!$B$2:$AJ$2,0),FALSE)/1,0)</f>
        <v>0</v>
      </c>
      <c r="O6">
        <f>IFERROR(VLOOKUP($B6,Kraftvärmeprod!$B$1:$AH$479,MATCH(O$2,Kraftvärmeprod!$B$1:$AG$1,0),FALSE)/1,0)-IFERROR(VLOOKUP($B6,'Slutlig allokering'!$B$2:$AC$462,MATCH(O$3,'Slutlig allokering'!$B$2:$AJ$2,0),FALSE)/1,0)</f>
        <v>0</v>
      </c>
      <c r="P6">
        <f>IFERROR(VLOOKUP($B6,Kraftvärmeprod!$B$1:$AH$479,MATCH(P$2,Kraftvärmeprod!$B$1:$AG$1,0),FALSE)/1,0)-IFERROR(VLOOKUP($B6,'Slutlig allokering'!$B$2:$AC$462,MATCH(P$3,'Slutlig allokering'!$B$2:$AJ$2,0),FALSE)/1,0)</f>
        <v>0</v>
      </c>
      <c r="Q6">
        <f>IFERROR(VLOOKUP($B6,Kraftvärmeprod!$B$1:$AH$479,MATCH(Q$2,Kraftvärmeprod!$B$1:$AG$1,0),FALSE)/1,0)-IFERROR(VLOOKUP($B6,'Slutlig allokering'!$B$2:$AC$462,MATCH(Q$3,'Slutlig allokering'!$B$2:$AJ$2,0),FALSE)/1,0)</f>
        <v>0</v>
      </c>
      <c r="R6">
        <f>IFERROR(VLOOKUP($B6,Kraftvärmeprod!$B$1:$AH$479,MATCH(R$2,Kraftvärmeprod!$B$1:$AG$1,0),FALSE)/1,0)-IFERROR(VLOOKUP($B6,'Slutlig allokering'!$B$2:$AC$462,MATCH(R$3,'Slutlig allokering'!$B$2:$AJ$2,0),FALSE)/1,0)</f>
        <v>0</v>
      </c>
      <c r="S6">
        <f>IFERROR(VLOOKUP($B6,Kraftvärmeprod!$B$1:$AH$479,MATCH(S$2,Kraftvärmeprod!$B$1:$AG$1,0),FALSE)/1,0)-IFERROR(VLOOKUP($B6,'Slutlig allokering'!$B$2:$AC$462,MATCH(S$3,'Slutlig allokering'!$B$2:$AJ$2,0),FALSE)/1,0)</f>
        <v>0</v>
      </c>
      <c r="T6">
        <f>IFERROR(VLOOKUP($B6,Kraftvärmeprod!$B$1:$AH$479,MATCH(T$2,Kraftvärmeprod!$B$1:$AG$1,0),FALSE)/1,0)-IFERROR(VLOOKUP($B6,'Slutlig allokering'!$B$2:$AC$462,MATCH(T$3,'Slutlig allokering'!$B$2:$AJ$2,0),FALSE)/1,0)</f>
        <v>0</v>
      </c>
      <c r="U6">
        <f>IFERROR(VLOOKUP($B6,Kraftvärmeprod!$B$1:$AH$479,MATCH(U$2,Kraftvärmeprod!$B$1:$AG$1,0),FALSE)/1,0)-IFERROR(VLOOKUP($B6,'Slutlig allokering'!$B$2:$AC$462,MATCH(U$3,'Slutlig allokering'!$B$2:$AJ$2,0),FALSE)/1,0)</f>
        <v>0</v>
      </c>
      <c r="V6">
        <f>IFERROR(VLOOKUP($B6,Kraftvärmeprod!$B$1:$AH$479,MATCH(V$2,Kraftvärmeprod!$B$1:$AG$1,0),FALSE)/1,0)-IFERROR(VLOOKUP($B6,'Slutlig allokering'!$B$2:$AC$462,MATCH(V$3,'Slutlig allokering'!$B$2:$AJ$2,0),FALSE)/1,0)</f>
        <v>0</v>
      </c>
      <c r="W6">
        <f>IFERROR(VLOOKUP($B6,Kraftvärmeprod!$B$1:$AH$479,MATCH(W$2,Kraftvärmeprod!$B$1:$AG$1,0),FALSE)/1,0)-IFERROR(VLOOKUP($B6,'Slutlig allokering'!$B$2:$AC$462,MATCH(W$3,'Slutlig allokering'!$B$2:$AJ$2,0),FALSE)/1,0)</f>
        <v>0</v>
      </c>
      <c r="X6">
        <f>IFERROR(VLOOKUP($B6,Kraftvärmeprod!$B$1:$AH$479,MATCH(X$2,Kraftvärmeprod!$B$1:$AG$1,0),FALSE)/1,0)-IFERROR(VLOOKUP($B6,'Slutlig allokering'!$B$2:$AC$462,MATCH(X$3,'Slutlig allokering'!$B$2:$AJ$2,0),FALSE)/1,0)</f>
        <v>0</v>
      </c>
      <c r="Y6">
        <f>IFERROR(VLOOKUP($B6,Kraftvärmeprod!$B$1:$AH$479,MATCH(Y$2,Kraftvärmeprod!$B$1:$AG$1,0),FALSE)/1,0)-IFERROR(VLOOKUP($B6,'Slutlig allokering'!$B$2:$AC$462,MATCH(Y$3,'Slutlig allokering'!$B$2:$AJ$2,0),FALSE)/1,0)</f>
        <v>0</v>
      </c>
      <c r="Z6">
        <f>IFERROR(VLOOKUP($B6,Kraftvärmeprod!$B$1:$AH$479,MATCH(Z$2,Kraftvärmeprod!$B$1:$AG$1,0),FALSE)/1,0)-IFERROR(VLOOKUP($B6,'Slutlig allokering'!$B$2:$AC$462,MATCH(Z$3,'Slutlig allokering'!$B$2:$AJ$2,0),FALSE)/1,0)</f>
        <v>0</v>
      </c>
      <c r="AA6">
        <f>IFERROR(VLOOKUP($B6,Kraftvärmeprod!$B$1:$AH$479,MATCH(AA$2,Kraftvärmeprod!$B$1:$AG$1,0),FALSE)/1,0)-IFERROR(VLOOKUP($B6,'Slutlig allokering'!$B$2:$AC$462,MATCH(AA$3,'Slutlig allokering'!$B$2:$AJ$2,0),FALSE)/1,0)</f>
        <v>0</v>
      </c>
      <c r="AB6">
        <f>IFERROR(VLOOKUP($B6,Kraftvärmeprod!$B$1:$AH$479,MATCH(AB$2,Kraftvärmeprod!$B$1:$AG$1,0),FALSE)/1,0)-IFERROR(VLOOKUP($B6,'Slutlig allokering'!$B$2:$AC$462,MATCH(AB$3,'Slutlig allokering'!$B$2:$AJ$2,0),FALSE)/1,0)</f>
        <v>0</v>
      </c>
      <c r="AE6">
        <f t="shared" si="0"/>
        <v>0</v>
      </c>
      <c r="AG6">
        <f>IFERROR(VLOOKUP(B6,'Slutlig allokering'!$B$2:$AJ$462,MATCH("Summa justerad allokerad tillförd energi (utan hjälpel och rökgaskondensering):",'Slutlig allokering'!$B$2:$AK$2,0),FALSE)/1,"")</f>
        <v>0</v>
      </c>
      <c r="AI6" s="55" t="str">
        <f>IFERROR(1-VLOOKUP(B6,'Slutlig allokering'!$B$2:$AJ$462,MATCH("Andel av bränsle i kvv som allokerats till värme, exklusive rökgaskondensering och hjälpel",'Slutlig allokering'!$B$2:$AK$2,0),FALSE),"")</f>
        <v/>
      </c>
      <c r="AK6" s="55" t="str">
        <f t="shared" si="1"/>
        <v/>
      </c>
    </row>
    <row r="7" spans="1:37" x14ac:dyDescent="0.25">
      <c r="A7" s="28" t="s">
        <v>8</v>
      </c>
      <c r="B7" s="28" t="s">
        <v>13</v>
      </c>
      <c r="C7" t="str">
        <f>IFERROR(VLOOKUP($B7,Kraftvärmeprod!$B$1:$AH$479,MATCH(C$3,Kraftvärmeprod!$B$1:$AG$1,0),FALSE)/1,"")</f>
        <v/>
      </c>
      <c r="D7" t="str">
        <f>IFERROR(VLOOKUP($B7,Kraftvärmeprod!$B$1:$AH$479,MATCH(D$3,Kraftvärmeprod!$B$1:$AG$1,0),FALSE)/1,"")</f>
        <v/>
      </c>
      <c r="E7">
        <f>IFERROR(VLOOKUP($B7,Kraftvärmeprod!$B$1:$AH$479,MATCH(E$2,Kraftvärmeprod!$B$1:$AG$1,0),FALSE)/1,0)-IFERROR(VLOOKUP($B7,'Slutlig allokering'!$B$2:$AC$462,MATCH(E$3,'Slutlig allokering'!$B$2:$AJ$2,0),FALSE)/1,0)</f>
        <v>0</v>
      </c>
      <c r="F7">
        <f>IFERROR(VLOOKUP($B7,Kraftvärmeprod!$B$1:$AH$479,MATCH(F$2,Kraftvärmeprod!$B$1:$AG$1,0),FALSE)/1,0)-IFERROR(VLOOKUP($B7,'Slutlig allokering'!$B$2:$AC$462,MATCH(F$3,'Slutlig allokering'!$B$2:$AJ$2,0),FALSE)/1,0)</f>
        <v>0</v>
      </c>
      <c r="G7">
        <f>IFERROR(VLOOKUP($B7,Kraftvärmeprod!$B$1:$AH$479,MATCH(G$2,Kraftvärmeprod!$B$1:$AG$1,0),FALSE)/1,0)-IFERROR(VLOOKUP($B7,'Slutlig allokering'!$B$2:$AC$462,MATCH(G$3,'Slutlig allokering'!$B$2:$AJ$2,0),FALSE)/1,0)</f>
        <v>0</v>
      </c>
      <c r="H7">
        <f>IFERROR(VLOOKUP($B7,Kraftvärmeprod!$B$1:$AH$479,MATCH(H$2,Kraftvärmeprod!$B$1:$AG$1,0),FALSE)/1,0)-IFERROR(VLOOKUP($B7,'Slutlig allokering'!$B$2:$AC$462,MATCH(H$3,'Slutlig allokering'!$B$2:$AJ$2,0),FALSE)/1,0)</f>
        <v>0</v>
      </c>
      <c r="I7">
        <f>IFERROR(VLOOKUP($B7,Kraftvärmeprod!$B$1:$AH$479,MATCH(I$2,Kraftvärmeprod!$B$1:$AG$1,0),FALSE)/1,0)-IFERROR(VLOOKUP($B7,'Slutlig allokering'!$B$2:$AC$462,MATCH(I$3,'Slutlig allokering'!$B$2:$AJ$2,0),FALSE)/1,0)</f>
        <v>0</v>
      </c>
      <c r="J7">
        <f>IFERROR(VLOOKUP($B7,Kraftvärmeprod!$B$1:$AH$479,MATCH(J$2,Kraftvärmeprod!$B$1:$AG$1,0),FALSE)/1,0)-IFERROR(VLOOKUP($B7,'Slutlig allokering'!$B$2:$AC$462,MATCH(J$3,'Slutlig allokering'!$B$2:$AJ$2,0),FALSE)/1,0)</f>
        <v>0</v>
      </c>
      <c r="K7">
        <f>IFERROR(VLOOKUP($B7,Kraftvärmeprod!$B$1:$AH$479,MATCH(K$2,Kraftvärmeprod!$B$1:$AG$1,0),FALSE)/1,0)-IFERROR(VLOOKUP($B7,'Slutlig allokering'!$B$2:$AC$462,MATCH(K$3,'Slutlig allokering'!$B$2:$AJ$2,0),FALSE)/1,0)</f>
        <v>0</v>
      </c>
      <c r="L7">
        <f>IFERROR(VLOOKUP($B7,Kraftvärmeprod!$B$1:$AH$479,MATCH(L$2,Kraftvärmeprod!$B$1:$AG$1,0),FALSE)/1,0)-IFERROR(VLOOKUP($B7,'Slutlig allokering'!$B$2:$AC$462,MATCH(L$3,'Slutlig allokering'!$B$2:$AJ$2,0),FALSE)/1,0)</f>
        <v>0</v>
      </c>
      <c r="M7" s="143">
        <f>IFERROR(VLOOKUP($B7,Miljö!$B$1:$S$477,MATCH(M$2,Miljö!$B$1:$X$1,0),FALSE)/1,0)-IFERROR(VLOOKUP($B7,'Slutlig allokering'!$B$2:$AC$462,MATCH(M$3,'Slutlig allokering'!$B$2:$AJ$2,0),FALSE)/1,0)</f>
        <v>0</v>
      </c>
      <c r="N7">
        <f>IFERROR(VLOOKUP($B7,Kraftvärmeprod!$B$1:$AH$479,MATCH(N$2,Kraftvärmeprod!$B$1:$AG$1,0),FALSE)/1,0)-IFERROR(VLOOKUP($B7,'Slutlig allokering'!$B$2:$AC$462,MATCH(N$3,'Slutlig allokering'!$B$2:$AJ$2,0),FALSE)/1,0)</f>
        <v>0</v>
      </c>
      <c r="O7">
        <f>IFERROR(VLOOKUP($B7,Kraftvärmeprod!$B$1:$AH$479,MATCH(O$2,Kraftvärmeprod!$B$1:$AG$1,0),FALSE)/1,0)-IFERROR(VLOOKUP($B7,'Slutlig allokering'!$B$2:$AC$462,MATCH(O$3,'Slutlig allokering'!$B$2:$AJ$2,0),FALSE)/1,0)</f>
        <v>0</v>
      </c>
      <c r="P7">
        <f>IFERROR(VLOOKUP($B7,Kraftvärmeprod!$B$1:$AH$479,MATCH(P$2,Kraftvärmeprod!$B$1:$AG$1,0),FALSE)/1,0)-IFERROR(VLOOKUP($B7,'Slutlig allokering'!$B$2:$AC$462,MATCH(P$3,'Slutlig allokering'!$B$2:$AJ$2,0),FALSE)/1,0)</f>
        <v>0</v>
      </c>
      <c r="Q7">
        <f>IFERROR(VLOOKUP($B7,Kraftvärmeprod!$B$1:$AH$479,MATCH(Q$2,Kraftvärmeprod!$B$1:$AG$1,0),FALSE)/1,0)-IFERROR(VLOOKUP($B7,'Slutlig allokering'!$B$2:$AC$462,MATCH(Q$3,'Slutlig allokering'!$B$2:$AJ$2,0),FALSE)/1,0)</f>
        <v>0</v>
      </c>
      <c r="R7">
        <f>IFERROR(VLOOKUP($B7,Kraftvärmeprod!$B$1:$AH$479,MATCH(R$2,Kraftvärmeprod!$B$1:$AG$1,0),FALSE)/1,0)-IFERROR(VLOOKUP($B7,'Slutlig allokering'!$B$2:$AC$462,MATCH(R$3,'Slutlig allokering'!$B$2:$AJ$2,0),FALSE)/1,0)</f>
        <v>0</v>
      </c>
      <c r="S7">
        <f>IFERROR(VLOOKUP($B7,Kraftvärmeprod!$B$1:$AH$479,MATCH(S$2,Kraftvärmeprod!$B$1:$AG$1,0),FALSE)/1,0)-IFERROR(VLOOKUP($B7,'Slutlig allokering'!$B$2:$AC$462,MATCH(S$3,'Slutlig allokering'!$B$2:$AJ$2,0),FALSE)/1,0)</f>
        <v>0</v>
      </c>
      <c r="T7">
        <f>IFERROR(VLOOKUP($B7,Kraftvärmeprod!$B$1:$AH$479,MATCH(T$2,Kraftvärmeprod!$B$1:$AG$1,0),FALSE)/1,0)-IFERROR(VLOOKUP($B7,'Slutlig allokering'!$B$2:$AC$462,MATCH(T$3,'Slutlig allokering'!$B$2:$AJ$2,0),FALSE)/1,0)</f>
        <v>0</v>
      </c>
      <c r="U7">
        <f>IFERROR(VLOOKUP($B7,Kraftvärmeprod!$B$1:$AH$479,MATCH(U$2,Kraftvärmeprod!$B$1:$AG$1,0),FALSE)/1,0)-IFERROR(VLOOKUP($B7,'Slutlig allokering'!$B$2:$AC$462,MATCH(U$3,'Slutlig allokering'!$B$2:$AJ$2,0),FALSE)/1,0)</f>
        <v>0</v>
      </c>
      <c r="V7">
        <f>IFERROR(VLOOKUP($B7,Kraftvärmeprod!$B$1:$AH$479,MATCH(V$2,Kraftvärmeprod!$B$1:$AG$1,0),FALSE)/1,0)-IFERROR(VLOOKUP($B7,'Slutlig allokering'!$B$2:$AC$462,MATCH(V$3,'Slutlig allokering'!$B$2:$AJ$2,0),FALSE)/1,0)</f>
        <v>0</v>
      </c>
      <c r="W7">
        <f>IFERROR(VLOOKUP($B7,Kraftvärmeprod!$B$1:$AH$479,MATCH(W$2,Kraftvärmeprod!$B$1:$AG$1,0),FALSE)/1,0)-IFERROR(VLOOKUP($B7,'Slutlig allokering'!$B$2:$AC$462,MATCH(W$3,'Slutlig allokering'!$B$2:$AJ$2,0),FALSE)/1,0)</f>
        <v>0</v>
      </c>
      <c r="X7">
        <f>IFERROR(VLOOKUP($B7,Kraftvärmeprod!$B$1:$AH$479,MATCH(X$2,Kraftvärmeprod!$B$1:$AG$1,0),FALSE)/1,0)-IFERROR(VLOOKUP($B7,'Slutlig allokering'!$B$2:$AC$462,MATCH(X$3,'Slutlig allokering'!$B$2:$AJ$2,0),FALSE)/1,0)</f>
        <v>0</v>
      </c>
      <c r="Y7">
        <f>IFERROR(VLOOKUP($B7,Kraftvärmeprod!$B$1:$AH$479,MATCH(Y$2,Kraftvärmeprod!$B$1:$AG$1,0),FALSE)/1,0)-IFERROR(VLOOKUP($B7,'Slutlig allokering'!$B$2:$AC$462,MATCH(Y$3,'Slutlig allokering'!$B$2:$AJ$2,0),FALSE)/1,0)</f>
        <v>0</v>
      </c>
      <c r="Z7">
        <f>IFERROR(VLOOKUP($B7,Kraftvärmeprod!$B$1:$AH$479,MATCH(Z$2,Kraftvärmeprod!$B$1:$AG$1,0),FALSE)/1,0)-IFERROR(VLOOKUP($B7,'Slutlig allokering'!$B$2:$AC$462,MATCH(Z$3,'Slutlig allokering'!$B$2:$AJ$2,0),FALSE)/1,0)</f>
        <v>0</v>
      </c>
      <c r="AA7">
        <f>IFERROR(VLOOKUP($B7,Kraftvärmeprod!$B$1:$AH$479,MATCH(AA$2,Kraftvärmeprod!$B$1:$AG$1,0),FALSE)/1,0)-IFERROR(VLOOKUP($B7,'Slutlig allokering'!$B$2:$AC$462,MATCH(AA$3,'Slutlig allokering'!$B$2:$AJ$2,0),FALSE)/1,0)</f>
        <v>0</v>
      </c>
      <c r="AB7">
        <f>IFERROR(VLOOKUP($B7,Kraftvärmeprod!$B$1:$AH$479,MATCH(AB$2,Kraftvärmeprod!$B$1:$AG$1,0),FALSE)/1,0)-IFERROR(VLOOKUP($B7,'Slutlig allokering'!$B$2:$AC$462,MATCH(AB$3,'Slutlig allokering'!$B$2:$AJ$2,0),FALSE)/1,0)</f>
        <v>0</v>
      </c>
      <c r="AE7">
        <f t="shared" si="0"/>
        <v>0</v>
      </c>
      <c r="AG7">
        <f>IFERROR(VLOOKUP(B7,'Slutlig allokering'!$B$2:$AJ$462,MATCH("Summa justerad allokerad tillförd energi (utan hjälpel och rökgaskondensering):",'Slutlig allokering'!$B$2:$AK$2,0),FALSE)/1,"")</f>
        <v>0</v>
      </c>
      <c r="AI7" s="55" t="str">
        <f>IFERROR(1-VLOOKUP(B7,'Slutlig allokering'!$B$2:$AJ$462,MATCH("Andel av bränsle i kvv som allokerats till värme, exklusive rökgaskondensering och hjälpel",'Slutlig allokering'!$B$2:$AK$2,0),FALSE),"")</f>
        <v/>
      </c>
      <c r="AK7" s="55" t="str">
        <f t="shared" si="1"/>
        <v/>
      </c>
    </row>
    <row r="8" spans="1:37" x14ac:dyDescent="0.25">
      <c r="A8" s="28" t="s">
        <v>8</v>
      </c>
      <c r="B8" s="28" t="s">
        <v>15</v>
      </c>
      <c r="C8" t="str">
        <f>IFERROR(VLOOKUP($B8,Kraftvärmeprod!$B$1:$AH$479,MATCH(C$3,Kraftvärmeprod!$B$1:$AG$1,0),FALSE)/1,"")</f>
        <v/>
      </c>
      <c r="D8" t="str">
        <f>IFERROR(VLOOKUP($B8,Kraftvärmeprod!$B$1:$AH$479,MATCH(D$3,Kraftvärmeprod!$B$1:$AG$1,0),FALSE)/1,"")</f>
        <v/>
      </c>
      <c r="E8">
        <f>IFERROR(VLOOKUP($B8,Kraftvärmeprod!$B$1:$AH$479,MATCH(E$2,Kraftvärmeprod!$B$1:$AG$1,0),FALSE)/1,0)-IFERROR(VLOOKUP($B8,'Slutlig allokering'!$B$2:$AC$462,MATCH(E$3,'Slutlig allokering'!$B$2:$AJ$2,0),FALSE)/1,0)</f>
        <v>0</v>
      </c>
      <c r="F8">
        <f>IFERROR(VLOOKUP($B8,Kraftvärmeprod!$B$1:$AH$479,MATCH(F$2,Kraftvärmeprod!$B$1:$AG$1,0),FALSE)/1,0)-IFERROR(VLOOKUP($B8,'Slutlig allokering'!$B$2:$AC$462,MATCH(F$3,'Slutlig allokering'!$B$2:$AJ$2,0),FALSE)/1,0)</f>
        <v>0</v>
      </c>
      <c r="G8">
        <f>IFERROR(VLOOKUP($B8,Kraftvärmeprod!$B$1:$AH$479,MATCH(G$2,Kraftvärmeprod!$B$1:$AG$1,0),FALSE)/1,0)-IFERROR(VLOOKUP($B8,'Slutlig allokering'!$B$2:$AC$462,MATCH(G$3,'Slutlig allokering'!$B$2:$AJ$2,0),FALSE)/1,0)</f>
        <v>0</v>
      </c>
      <c r="H8">
        <f>IFERROR(VLOOKUP($B8,Kraftvärmeprod!$B$1:$AH$479,MATCH(H$2,Kraftvärmeprod!$B$1:$AG$1,0),FALSE)/1,0)-IFERROR(VLOOKUP($B8,'Slutlig allokering'!$B$2:$AC$462,MATCH(H$3,'Slutlig allokering'!$B$2:$AJ$2,0),FALSE)/1,0)</f>
        <v>0</v>
      </c>
      <c r="I8">
        <f>IFERROR(VLOOKUP($B8,Kraftvärmeprod!$B$1:$AH$479,MATCH(I$2,Kraftvärmeprod!$B$1:$AG$1,0),FALSE)/1,0)-IFERROR(VLOOKUP($B8,'Slutlig allokering'!$B$2:$AC$462,MATCH(I$3,'Slutlig allokering'!$B$2:$AJ$2,0),FALSE)/1,0)</f>
        <v>0</v>
      </c>
      <c r="J8">
        <f>IFERROR(VLOOKUP($B8,Kraftvärmeprod!$B$1:$AH$479,MATCH(J$2,Kraftvärmeprod!$B$1:$AG$1,0),FALSE)/1,0)-IFERROR(VLOOKUP($B8,'Slutlig allokering'!$B$2:$AC$462,MATCH(J$3,'Slutlig allokering'!$B$2:$AJ$2,0),FALSE)/1,0)</f>
        <v>0</v>
      </c>
      <c r="K8">
        <f>IFERROR(VLOOKUP($B8,Kraftvärmeprod!$B$1:$AH$479,MATCH(K$2,Kraftvärmeprod!$B$1:$AG$1,0),FALSE)/1,0)-IFERROR(VLOOKUP($B8,'Slutlig allokering'!$B$2:$AC$462,MATCH(K$3,'Slutlig allokering'!$B$2:$AJ$2,0),FALSE)/1,0)</f>
        <v>0</v>
      </c>
      <c r="L8">
        <f>IFERROR(VLOOKUP($B8,Kraftvärmeprod!$B$1:$AH$479,MATCH(L$2,Kraftvärmeprod!$B$1:$AG$1,0),FALSE)/1,0)-IFERROR(VLOOKUP($B8,'Slutlig allokering'!$B$2:$AC$462,MATCH(L$3,'Slutlig allokering'!$B$2:$AJ$2,0),FALSE)/1,0)</f>
        <v>0</v>
      </c>
      <c r="M8" s="143">
        <f>IFERROR(VLOOKUP($B8,Miljö!$B$1:$S$477,MATCH(M$2,Miljö!$B$1:$X$1,0),FALSE)/1,0)-IFERROR(VLOOKUP($B8,'Slutlig allokering'!$B$2:$AC$462,MATCH(M$3,'Slutlig allokering'!$B$2:$AJ$2,0),FALSE)/1,0)</f>
        <v>0</v>
      </c>
      <c r="N8">
        <f>IFERROR(VLOOKUP($B8,Kraftvärmeprod!$B$1:$AH$479,MATCH(N$2,Kraftvärmeprod!$B$1:$AG$1,0),FALSE)/1,0)-IFERROR(VLOOKUP($B8,'Slutlig allokering'!$B$2:$AC$462,MATCH(N$3,'Slutlig allokering'!$B$2:$AJ$2,0),FALSE)/1,0)</f>
        <v>0</v>
      </c>
      <c r="O8">
        <f>IFERROR(VLOOKUP($B8,Kraftvärmeprod!$B$1:$AH$479,MATCH(O$2,Kraftvärmeprod!$B$1:$AG$1,0),FALSE)/1,0)-IFERROR(VLOOKUP($B8,'Slutlig allokering'!$B$2:$AC$462,MATCH(O$3,'Slutlig allokering'!$B$2:$AJ$2,0),FALSE)/1,0)</f>
        <v>0</v>
      </c>
      <c r="P8">
        <f>IFERROR(VLOOKUP($B8,Kraftvärmeprod!$B$1:$AH$479,MATCH(P$2,Kraftvärmeprod!$B$1:$AG$1,0),FALSE)/1,0)-IFERROR(VLOOKUP($B8,'Slutlig allokering'!$B$2:$AC$462,MATCH(P$3,'Slutlig allokering'!$B$2:$AJ$2,0),FALSE)/1,0)</f>
        <v>0</v>
      </c>
      <c r="Q8">
        <f>IFERROR(VLOOKUP($B8,Kraftvärmeprod!$B$1:$AH$479,MATCH(Q$2,Kraftvärmeprod!$B$1:$AG$1,0),FALSE)/1,0)-IFERROR(VLOOKUP($B8,'Slutlig allokering'!$B$2:$AC$462,MATCH(Q$3,'Slutlig allokering'!$B$2:$AJ$2,0),FALSE)/1,0)</f>
        <v>0</v>
      </c>
      <c r="R8">
        <f>IFERROR(VLOOKUP($B8,Kraftvärmeprod!$B$1:$AH$479,MATCH(R$2,Kraftvärmeprod!$B$1:$AG$1,0),FALSE)/1,0)-IFERROR(VLOOKUP($B8,'Slutlig allokering'!$B$2:$AC$462,MATCH(R$3,'Slutlig allokering'!$B$2:$AJ$2,0),FALSE)/1,0)</f>
        <v>0</v>
      </c>
      <c r="S8">
        <f>IFERROR(VLOOKUP($B8,Kraftvärmeprod!$B$1:$AH$479,MATCH(S$2,Kraftvärmeprod!$B$1:$AG$1,0),FALSE)/1,0)-IFERROR(VLOOKUP($B8,'Slutlig allokering'!$B$2:$AC$462,MATCH(S$3,'Slutlig allokering'!$B$2:$AJ$2,0),FALSE)/1,0)</f>
        <v>0</v>
      </c>
      <c r="T8">
        <f>IFERROR(VLOOKUP($B8,Kraftvärmeprod!$B$1:$AH$479,MATCH(T$2,Kraftvärmeprod!$B$1:$AG$1,0),FALSE)/1,0)-IFERROR(VLOOKUP($B8,'Slutlig allokering'!$B$2:$AC$462,MATCH(T$3,'Slutlig allokering'!$B$2:$AJ$2,0),FALSE)/1,0)</f>
        <v>0</v>
      </c>
      <c r="U8">
        <f>IFERROR(VLOOKUP($B8,Kraftvärmeprod!$B$1:$AH$479,MATCH(U$2,Kraftvärmeprod!$B$1:$AG$1,0),FALSE)/1,0)-IFERROR(VLOOKUP($B8,'Slutlig allokering'!$B$2:$AC$462,MATCH(U$3,'Slutlig allokering'!$B$2:$AJ$2,0),FALSE)/1,0)</f>
        <v>0</v>
      </c>
      <c r="V8">
        <f>IFERROR(VLOOKUP($B8,Kraftvärmeprod!$B$1:$AH$479,MATCH(V$2,Kraftvärmeprod!$B$1:$AG$1,0),FALSE)/1,0)-IFERROR(VLOOKUP($B8,'Slutlig allokering'!$B$2:$AC$462,MATCH(V$3,'Slutlig allokering'!$B$2:$AJ$2,0),FALSE)/1,0)</f>
        <v>0</v>
      </c>
      <c r="W8">
        <f>IFERROR(VLOOKUP($B8,Kraftvärmeprod!$B$1:$AH$479,MATCH(W$2,Kraftvärmeprod!$B$1:$AG$1,0),FALSE)/1,0)-IFERROR(VLOOKUP($B8,'Slutlig allokering'!$B$2:$AC$462,MATCH(W$3,'Slutlig allokering'!$B$2:$AJ$2,0),FALSE)/1,0)</f>
        <v>0</v>
      </c>
      <c r="X8">
        <f>IFERROR(VLOOKUP($B8,Kraftvärmeprod!$B$1:$AH$479,MATCH(X$2,Kraftvärmeprod!$B$1:$AG$1,0),FALSE)/1,0)-IFERROR(VLOOKUP($B8,'Slutlig allokering'!$B$2:$AC$462,MATCH(X$3,'Slutlig allokering'!$B$2:$AJ$2,0),FALSE)/1,0)</f>
        <v>0</v>
      </c>
      <c r="Y8">
        <f>IFERROR(VLOOKUP($B8,Kraftvärmeprod!$B$1:$AH$479,MATCH(Y$2,Kraftvärmeprod!$B$1:$AG$1,0),FALSE)/1,0)-IFERROR(VLOOKUP($B8,'Slutlig allokering'!$B$2:$AC$462,MATCH(Y$3,'Slutlig allokering'!$B$2:$AJ$2,0),FALSE)/1,0)</f>
        <v>0</v>
      </c>
      <c r="Z8">
        <f>IFERROR(VLOOKUP($B8,Kraftvärmeprod!$B$1:$AH$479,MATCH(Z$2,Kraftvärmeprod!$B$1:$AG$1,0),FALSE)/1,0)-IFERROR(VLOOKUP($B8,'Slutlig allokering'!$B$2:$AC$462,MATCH(Z$3,'Slutlig allokering'!$B$2:$AJ$2,0),FALSE)/1,0)</f>
        <v>0</v>
      </c>
      <c r="AA8">
        <f>IFERROR(VLOOKUP($B8,Kraftvärmeprod!$B$1:$AH$479,MATCH(AA$2,Kraftvärmeprod!$B$1:$AG$1,0),FALSE)/1,0)-IFERROR(VLOOKUP($B8,'Slutlig allokering'!$B$2:$AC$462,MATCH(AA$3,'Slutlig allokering'!$B$2:$AJ$2,0),FALSE)/1,0)</f>
        <v>0</v>
      </c>
      <c r="AB8">
        <f>IFERROR(VLOOKUP($B8,Kraftvärmeprod!$B$1:$AH$479,MATCH(AB$2,Kraftvärmeprod!$B$1:$AG$1,0),FALSE)/1,0)-IFERROR(VLOOKUP($B8,'Slutlig allokering'!$B$2:$AC$462,MATCH(AB$3,'Slutlig allokering'!$B$2:$AJ$2,0),FALSE)/1,0)</f>
        <v>0</v>
      </c>
      <c r="AE8">
        <f t="shared" si="0"/>
        <v>0</v>
      </c>
      <c r="AG8">
        <f>IFERROR(VLOOKUP(B8,'Slutlig allokering'!$B$2:$AJ$462,MATCH("Summa justerad allokerad tillförd energi (utan hjälpel och rökgaskondensering):",'Slutlig allokering'!$B$2:$AK$2,0),FALSE)/1,"")</f>
        <v>0</v>
      </c>
      <c r="AI8" s="55" t="str">
        <f>IFERROR(1-VLOOKUP(B8,'Slutlig allokering'!$B$2:$AJ$462,MATCH("Andel av bränsle i kvv som allokerats till värme, exklusive rökgaskondensering och hjälpel",'Slutlig allokering'!$B$2:$AK$2,0),FALSE),"")</f>
        <v/>
      </c>
      <c r="AK8" s="55" t="str">
        <f t="shared" si="1"/>
        <v/>
      </c>
    </row>
    <row r="9" spans="1:37" x14ac:dyDescent="0.25">
      <c r="A9" s="28" t="s">
        <v>16</v>
      </c>
      <c r="B9" s="28" t="s">
        <v>17</v>
      </c>
      <c r="C9" t="str">
        <f>IFERROR(VLOOKUP($B9,Kraftvärmeprod!$B$1:$AH$479,MATCH(C$3,Kraftvärmeprod!$B$1:$AG$1,0),FALSE)/1,"")</f>
        <v/>
      </c>
      <c r="D9" t="str">
        <f>IFERROR(VLOOKUP($B9,Kraftvärmeprod!$B$1:$AH$479,MATCH(D$3,Kraftvärmeprod!$B$1:$AG$1,0),FALSE)/1,"")</f>
        <v/>
      </c>
      <c r="E9">
        <f>IFERROR(VLOOKUP($B9,Kraftvärmeprod!$B$1:$AH$479,MATCH(E$2,Kraftvärmeprod!$B$1:$AG$1,0),FALSE)/1,0)-IFERROR(VLOOKUP($B9,'Slutlig allokering'!$B$2:$AC$462,MATCH(E$3,'Slutlig allokering'!$B$2:$AJ$2,0),FALSE)/1,0)</f>
        <v>0</v>
      </c>
      <c r="F9">
        <f>IFERROR(VLOOKUP($B9,Kraftvärmeprod!$B$1:$AH$479,MATCH(F$2,Kraftvärmeprod!$B$1:$AG$1,0),FALSE)/1,0)-IFERROR(VLOOKUP($B9,'Slutlig allokering'!$B$2:$AC$462,MATCH(F$3,'Slutlig allokering'!$B$2:$AJ$2,0),FALSE)/1,0)</f>
        <v>0</v>
      </c>
      <c r="G9">
        <f>IFERROR(VLOOKUP($B9,Kraftvärmeprod!$B$1:$AH$479,MATCH(G$2,Kraftvärmeprod!$B$1:$AG$1,0),FALSE)/1,0)-IFERROR(VLOOKUP($B9,'Slutlig allokering'!$B$2:$AC$462,MATCH(G$3,'Slutlig allokering'!$B$2:$AJ$2,0),FALSE)/1,0)</f>
        <v>0</v>
      </c>
      <c r="H9">
        <f>IFERROR(VLOOKUP($B9,Kraftvärmeprod!$B$1:$AH$479,MATCH(H$2,Kraftvärmeprod!$B$1:$AG$1,0),FALSE)/1,0)-IFERROR(VLOOKUP($B9,'Slutlig allokering'!$B$2:$AC$462,MATCH(H$3,'Slutlig allokering'!$B$2:$AJ$2,0),FALSE)/1,0)</f>
        <v>0</v>
      </c>
      <c r="I9">
        <f>IFERROR(VLOOKUP($B9,Kraftvärmeprod!$B$1:$AH$479,MATCH(I$2,Kraftvärmeprod!$B$1:$AG$1,0),FALSE)/1,0)-IFERROR(VLOOKUP($B9,'Slutlig allokering'!$B$2:$AC$462,MATCH(I$3,'Slutlig allokering'!$B$2:$AJ$2,0),FALSE)/1,0)</f>
        <v>0</v>
      </c>
      <c r="J9">
        <f>IFERROR(VLOOKUP($B9,Kraftvärmeprod!$B$1:$AH$479,MATCH(J$2,Kraftvärmeprod!$B$1:$AG$1,0),FALSE)/1,0)-IFERROR(VLOOKUP($B9,'Slutlig allokering'!$B$2:$AC$462,MATCH(J$3,'Slutlig allokering'!$B$2:$AJ$2,0),FALSE)/1,0)</f>
        <v>0</v>
      </c>
      <c r="K9">
        <f>IFERROR(VLOOKUP($B9,Kraftvärmeprod!$B$1:$AH$479,MATCH(K$2,Kraftvärmeprod!$B$1:$AG$1,0),FALSE)/1,0)-IFERROR(VLOOKUP($B9,'Slutlig allokering'!$B$2:$AC$462,MATCH(K$3,'Slutlig allokering'!$B$2:$AJ$2,0),FALSE)/1,0)</f>
        <v>0</v>
      </c>
      <c r="L9">
        <f>IFERROR(VLOOKUP($B9,Kraftvärmeprod!$B$1:$AH$479,MATCH(L$2,Kraftvärmeprod!$B$1:$AG$1,0),FALSE)/1,0)-IFERROR(VLOOKUP($B9,'Slutlig allokering'!$B$2:$AC$462,MATCH(L$3,'Slutlig allokering'!$B$2:$AJ$2,0),FALSE)/1,0)</f>
        <v>0</v>
      </c>
      <c r="M9" s="143">
        <f>IFERROR(VLOOKUP($B9,Miljö!$B$1:$S$477,MATCH(M$2,Miljö!$B$1:$X$1,0),FALSE)/1,0)-IFERROR(VLOOKUP($B9,'Slutlig allokering'!$B$2:$AC$462,MATCH(M$3,'Slutlig allokering'!$B$2:$AJ$2,0),FALSE)/1,0)</f>
        <v>0</v>
      </c>
      <c r="N9">
        <f>IFERROR(VLOOKUP($B9,Kraftvärmeprod!$B$1:$AH$479,MATCH(N$2,Kraftvärmeprod!$B$1:$AG$1,0),FALSE)/1,0)-IFERROR(VLOOKUP($B9,'Slutlig allokering'!$B$2:$AC$462,MATCH(N$3,'Slutlig allokering'!$B$2:$AJ$2,0),FALSE)/1,0)</f>
        <v>0</v>
      </c>
      <c r="O9">
        <f>IFERROR(VLOOKUP($B9,Kraftvärmeprod!$B$1:$AH$479,MATCH(O$2,Kraftvärmeprod!$B$1:$AG$1,0),FALSE)/1,0)-IFERROR(VLOOKUP($B9,'Slutlig allokering'!$B$2:$AC$462,MATCH(O$3,'Slutlig allokering'!$B$2:$AJ$2,0),FALSE)/1,0)</f>
        <v>0</v>
      </c>
      <c r="P9">
        <f>IFERROR(VLOOKUP($B9,Kraftvärmeprod!$B$1:$AH$479,MATCH(P$2,Kraftvärmeprod!$B$1:$AG$1,0),FALSE)/1,0)-IFERROR(VLOOKUP($B9,'Slutlig allokering'!$B$2:$AC$462,MATCH(P$3,'Slutlig allokering'!$B$2:$AJ$2,0),FALSE)/1,0)</f>
        <v>0</v>
      </c>
      <c r="Q9">
        <f>IFERROR(VLOOKUP($B9,Kraftvärmeprod!$B$1:$AH$479,MATCH(Q$2,Kraftvärmeprod!$B$1:$AG$1,0),FALSE)/1,0)-IFERROR(VLOOKUP($B9,'Slutlig allokering'!$B$2:$AC$462,MATCH(Q$3,'Slutlig allokering'!$B$2:$AJ$2,0),FALSE)/1,0)</f>
        <v>0</v>
      </c>
      <c r="R9">
        <f>IFERROR(VLOOKUP($B9,Kraftvärmeprod!$B$1:$AH$479,MATCH(R$2,Kraftvärmeprod!$B$1:$AG$1,0),FALSE)/1,0)-IFERROR(VLOOKUP($B9,'Slutlig allokering'!$B$2:$AC$462,MATCH(R$3,'Slutlig allokering'!$B$2:$AJ$2,0),FALSE)/1,0)</f>
        <v>0</v>
      </c>
      <c r="S9">
        <f>IFERROR(VLOOKUP($B9,Kraftvärmeprod!$B$1:$AH$479,MATCH(S$2,Kraftvärmeprod!$B$1:$AG$1,0),FALSE)/1,0)-IFERROR(VLOOKUP($B9,'Slutlig allokering'!$B$2:$AC$462,MATCH(S$3,'Slutlig allokering'!$B$2:$AJ$2,0),FALSE)/1,0)</f>
        <v>0</v>
      </c>
      <c r="T9">
        <f>IFERROR(VLOOKUP($B9,Kraftvärmeprod!$B$1:$AH$479,MATCH(T$2,Kraftvärmeprod!$B$1:$AG$1,0),FALSE)/1,0)-IFERROR(VLOOKUP($B9,'Slutlig allokering'!$B$2:$AC$462,MATCH(T$3,'Slutlig allokering'!$B$2:$AJ$2,0),FALSE)/1,0)</f>
        <v>0</v>
      </c>
      <c r="U9">
        <f>IFERROR(VLOOKUP($B9,Kraftvärmeprod!$B$1:$AH$479,MATCH(U$2,Kraftvärmeprod!$B$1:$AG$1,0),FALSE)/1,0)-IFERROR(VLOOKUP($B9,'Slutlig allokering'!$B$2:$AC$462,MATCH(U$3,'Slutlig allokering'!$B$2:$AJ$2,0),FALSE)/1,0)</f>
        <v>0</v>
      </c>
      <c r="V9">
        <f>IFERROR(VLOOKUP($B9,Kraftvärmeprod!$B$1:$AH$479,MATCH(V$2,Kraftvärmeprod!$B$1:$AG$1,0),FALSE)/1,0)-IFERROR(VLOOKUP($B9,'Slutlig allokering'!$B$2:$AC$462,MATCH(V$3,'Slutlig allokering'!$B$2:$AJ$2,0),FALSE)/1,0)</f>
        <v>0</v>
      </c>
      <c r="W9">
        <f>IFERROR(VLOOKUP($B9,Kraftvärmeprod!$B$1:$AH$479,MATCH(W$2,Kraftvärmeprod!$B$1:$AG$1,0),FALSE)/1,0)-IFERROR(VLOOKUP($B9,'Slutlig allokering'!$B$2:$AC$462,MATCH(W$3,'Slutlig allokering'!$B$2:$AJ$2,0),FALSE)/1,0)</f>
        <v>0</v>
      </c>
      <c r="X9">
        <f>IFERROR(VLOOKUP($B9,Kraftvärmeprod!$B$1:$AH$479,MATCH(X$2,Kraftvärmeprod!$B$1:$AG$1,0),FALSE)/1,0)-IFERROR(VLOOKUP($B9,'Slutlig allokering'!$B$2:$AC$462,MATCH(X$3,'Slutlig allokering'!$B$2:$AJ$2,0),FALSE)/1,0)</f>
        <v>0</v>
      </c>
      <c r="Y9">
        <f>IFERROR(VLOOKUP($B9,Kraftvärmeprod!$B$1:$AH$479,MATCH(Y$2,Kraftvärmeprod!$B$1:$AG$1,0),FALSE)/1,0)-IFERROR(VLOOKUP($B9,'Slutlig allokering'!$B$2:$AC$462,MATCH(Y$3,'Slutlig allokering'!$B$2:$AJ$2,0),FALSE)/1,0)</f>
        <v>0</v>
      </c>
      <c r="Z9">
        <f>IFERROR(VLOOKUP($B9,Kraftvärmeprod!$B$1:$AH$479,MATCH(Z$2,Kraftvärmeprod!$B$1:$AG$1,0),FALSE)/1,0)-IFERROR(VLOOKUP($B9,'Slutlig allokering'!$B$2:$AC$462,MATCH(Z$3,'Slutlig allokering'!$B$2:$AJ$2,0),FALSE)/1,0)</f>
        <v>0</v>
      </c>
      <c r="AA9">
        <f>IFERROR(VLOOKUP($B9,Kraftvärmeprod!$B$1:$AH$479,MATCH(AA$2,Kraftvärmeprod!$B$1:$AG$1,0),FALSE)/1,0)-IFERROR(VLOOKUP($B9,'Slutlig allokering'!$B$2:$AC$462,MATCH(AA$3,'Slutlig allokering'!$B$2:$AJ$2,0),FALSE)/1,0)</f>
        <v>0</v>
      </c>
      <c r="AB9">
        <f>IFERROR(VLOOKUP($B9,Kraftvärmeprod!$B$1:$AH$479,MATCH(AB$2,Kraftvärmeprod!$B$1:$AG$1,0),FALSE)/1,0)-IFERROR(VLOOKUP($B9,'Slutlig allokering'!$B$2:$AC$462,MATCH(AB$3,'Slutlig allokering'!$B$2:$AJ$2,0),FALSE)/1,0)</f>
        <v>0</v>
      </c>
      <c r="AE9">
        <f t="shared" si="0"/>
        <v>0</v>
      </c>
      <c r="AG9">
        <f>IFERROR(VLOOKUP(B9,'Slutlig allokering'!$B$2:$AJ$462,MATCH("Summa justerad allokerad tillförd energi (utan hjälpel och rökgaskondensering):",'Slutlig allokering'!$B$2:$AK$2,0),FALSE)/1,"")</f>
        <v>0</v>
      </c>
      <c r="AI9" s="55" t="str">
        <f>IFERROR(1-VLOOKUP(B9,'Slutlig allokering'!$B$2:$AJ$462,MATCH("Andel av bränsle i kvv som allokerats till värme, exklusive rökgaskondensering och hjälpel",'Slutlig allokering'!$B$2:$AK$2,0),FALSE),"")</f>
        <v/>
      </c>
      <c r="AK9" s="55" t="str">
        <f t="shared" si="1"/>
        <v/>
      </c>
    </row>
    <row r="10" spans="1:37" x14ac:dyDescent="0.25">
      <c r="A10" s="28" t="s">
        <v>18</v>
      </c>
      <c r="B10" s="28" t="s">
        <v>19</v>
      </c>
      <c r="C10" t="str">
        <f>IFERROR(VLOOKUP($B10,Kraftvärmeprod!$B$1:$AH$479,MATCH(C$3,Kraftvärmeprod!$B$1:$AG$1,0),FALSE)/1,"")</f>
        <v/>
      </c>
      <c r="D10" t="str">
        <f>IFERROR(VLOOKUP($B10,Kraftvärmeprod!$B$1:$AH$479,MATCH(D$3,Kraftvärmeprod!$B$1:$AG$1,0),FALSE)/1,"")</f>
        <v/>
      </c>
      <c r="E10">
        <f>IFERROR(VLOOKUP($B10,Kraftvärmeprod!$B$1:$AH$479,MATCH(E$2,Kraftvärmeprod!$B$1:$AG$1,0),FALSE)/1,0)-IFERROR(VLOOKUP($B10,'Slutlig allokering'!$B$2:$AC$462,MATCH(E$3,'Slutlig allokering'!$B$2:$AJ$2,0),FALSE)/1,0)</f>
        <v>0</v>
      </c>
      <c r="F10">
        <f>IFERROR(VLOOKUP($B10,Kraftvärmeprod!$B$1:$AH$479,MATCH(F$2,Kraftvärmeprod!$B$1:$AG$1,0),FALSE)/1,0)-IFERROR(VLOOKUP($B10,'Slutlig allokering'!$B$2:$AC$462,MATCH(F$3,'Slutlig allokering'!$B$2:$AJ$2,0),FALSE)/1,0)</f>
        <v>0</v>
      </c>
      <c r="G10">
        <f>IFERROR(VLOOKUP($B10,Kraftvärmeprod!$B$1:$AH$479,MATCH(G$2,Kraftvärmeprod!$B$1:$AG$1,0),FALSE)/1,0)-IFERROR(VLOOKUP($B10,'Slutlig allokering'!$B$2:$AC$462,MATCH(G$3,'Slutlig allokering'!$B$2:$AJ$2,0),FALSE)/1,0)</f>
        <v>0</v>
      </c>
      <c r="H10">
        <f>IFERROR(VLOOKUP($B10,Kraftvärmeprod!$B$1:$AH$479,MATCH(H$2,Kraftvärmeprod!$B$1:$AG$1,0),FALSE)/1,0)-IFERROR(VLOOKUP($B10,'Slutlig allokering'!$B$2:$AC$462,MATCH(H$3,'Slutlig allokering'!$B$2:$AJ$2,0),FALSE)/1,0)</f>
        <v>0</v>
      </c>
      <c r="I10">
        <f>IFERROR(VLOOKUP($B10,Kraftvärmeprod!$B$1:$AH$479,MATCH(I$2,Kraftvärmeprod!$B$1:$AG$1,0),FALSE)/1,0)-IFERROR(VLOOKUP($B10,'Slutlig allokering'!$B$2:$AC$462,MATCH(I$3,'Slutlig allokering'!$B$2:$AJ$2,0),FALSE)/1,0)</f>
        <v>0</v>
      </c>
      <c r="J10">
        <f>IFERROR(VLOOKUP($B10,Kraftvärmeprod!$B$1:$AH$479,MATCH(J$2,Kraftvärmeprod!$B$1:$AG$1,0),FALSE)/1,0)-IFERROR(VLOOKUP($B10,'Slutlig allokering'!$B$2:$AC$462,MATCH(J$3,'Slutlig allokering'!$B$2:$AJ$2,0),FALSE)/1,0)</f>
        <v>0</v>
      </c>
      <c r="K10">
        <f>IFERROR(VLOOKUP($B10,Kraftvärmeprod!$B$1:$AH$479,MATCH(K$2,Kraftvärmeprod!$B$1:$AG$1,0),FALSE)/1,0)-IFERROR(VLOOKUP($B10,'Slutlig allokering'!$B$2:$AC$462,MATCH(K$3,'Slutlig allokering'!$B$2:$AJ$2,0),FALSE)/1,0)</f>
        <v>0</v>
      </c>
      <c r="L10">
        <f>IFERROR(VLOOKUP($B10,Kraftvärmeprod!$B$1:$AH$479,MATCH(L$2,Kraftvärmeprod!$B$1:$AG$1,0),FALSE)/1,0)-IFERROR(VLOOKUP($B10,'Slutlig allokering'!$B$2:$AC$462,MATCH(L$3,'Slutlig allokering'!$B$2:$AJ$2,0),FALSE)/1,0)</f>
        <v>0</v>
      </c>
      <c r="M10" s="143">
        <f>IFERROR(VLOOKUP($B10,Miljö!$B$1:$S$477,MATCH(M$2,Miljö!$B$1:$X$1,0),FALSE)/1,0)-IFERROR(VLOOKUP($B10,'Slutlig allokering'!$B$2:$AC$462,MATCH(M$3,'Slutlig allokering'!$B$2:$AJ$2,0),FALSE)/1,0)</f>
        <v>0</v>
      </c>
      <c r="N10">
        <f>IFERROR(VLOOKUP($B10,Kraftvärmeprod!$B$1:$AH$479,MATCH(N$2,Kraftvärmeprod!$B$1:$AG$1,0),FALSE)/1,0)-IFERROR(VLOOKUP($B10,'Slutlig allokering'!$B$2:$AC$462,MATCH(N$3,'Slutlig allokering'!$B$2:$AJ$2,0),FALSE)/1,0)</f>
        <v>0</v>
      </c>
      <c r="O10">
        <f>IFERROR(VLOOKUP($B10,Kraftvärmeprod!$B$1:$AH$479,MATCH(O$2,Kraftvärmeprod!$B$1:$AG$1,0),FALSE)/1,0)-IFERROR(VLOOKUP($B10,'Slutlig allokering'!$B$2:$AC$462,MATCH(O$3,'Slutlig allokering'!$B$2:$AJ$2,0),FALSE)/1,0)</f>
        <v>0</v>
      </c>
      <c r="P10">
        <f>IFERROR(VLOOKUP($B10,Kraftvärmeprod!$B$1:$AH$479,MATCH(P$2,Kraftvärmeprod!$B$1:$AG$1,0),FALSE)/1,0)-IFERROR(VLOOKUP($B10,'Slutlig allokering'!$B$2:$AC$462,MATCH(P$3,'Slutlig allokering'!$B$2:$AJ$2,0),FALSE)/1,0)</f>
        <v>0</v>
      </c>
      <c r="Q10">
        <f>IFERROR(VLOOKUP($B10,Kraftvärmeprod!$B$1:$AH$479,MATCH(Q$2,Kraftvärmeprod!$B$1:$AG$1,0),FALSE)/1,0)-IFERROR(VLOOKUP($B10,'Slutlig allokering'!$B$2:$AC$462,MATCH(Q$3,'Slutlig allokering'!$B$2:$AJ$2,0),FALSE)/1,0)</f>
        <v>0</v>
      </c>
      <c r="R10">
        <f>IFERROR(VLOOKUP($B10,Kraftvärmeprod!$B$1:$AH$479,MATCH(R$2,Kraftvärmeprod!$B$1:$AG$1,0),FALSE)/1,0)-IFERROR(VLOOKUP($B10,'Slutlig allokering'!$B$2:$AC$462,MATCH(R$3,'Slutlig allokering'!$B$2:$AJ$2,0),FALSE)/1,0)</f>
        <v>0</v>
      </c>
      <c r="S10">
        <f>IFERROR(VLOOKUP($B10,Kraftvärmeprod!$B$1:$AH$479,MATCH(S$2,Kraftvärmeprod!$B$1:$AG$1,0),FALSE)/1,0)-IFERROR(VLOOKUP($B10,'Slutlig allokering'!$B$2:$AC$462,MATCH(S$3,'Slutlig allokering'!$B$2:$AJ$2,0),FALSE)/1,0)</f>
        <v>0</v>
      </c>
      <c r="T10">
        <f>IFERROR(VLOOKUP($B10,Kraftvärmeprod!$B$1:$AH$479,MATCH(T$2,Kraftvärmeprod!$B$1:$AG$1,0),FALSE)/1,0)-IFERROR(VLOOKUP($B10,'Slutlig allokering'!$B$2:$AC$462,MATCH(T$3,'Slutlig allokering'!$B$2:$AJ$2,0),FALSE)/1,0)</f>
        <v>0</v>
      </c>
      <c r="U10">
        <f>IFERROR(VLOOKUP($B10,Kraftvärmeprod!$B$1:$AH$479,MATCH(U$2,Kraftvärmeprod!$B$1:$AG$1,0),FALSE)/1,0)-IFERROR(VLOOKUP($B10,'Slutlig allokering'!$B$2:$AC$462,MATCH(U$3,'Slutlig allokering'!$B$2:$AJ$2,0),FALSE)/1,0)</f>
        <v>0</v>
      </c>
      <c r="V10">
        <f>IFERROR(VLOOKUP($B10,Kraftvärmeprod!$B$1:$AH$479,MATCH(V$2,Kraftvärmeprod!$B$1:$AG$1,0),FALSE)/1,0)-IFERROR(VLOOKUP($B10,'Slutlig allokering'!$B$2:$AC$462,MATCH(V$3,'Slutlig allokering'!$B$2:$AJ$2,0),FALSE)/1,0)</f>
        <v>0</v>
      </c>
      <c r="W10">
        <f>IFERROR(VLOOKUP($B10,Kraftvärmeprod!$B$1:$AH$479,MATCH(W$2,Kraftvärmeprod!$B$1:$AG$1,0),FALSE)/1,0)-IFERROR(VLOOKUP($B10,'Slutlig allokering'!$B$2:$AC$462,MATCH(W$3,'Slutlig allokering'!$B$2:$AJ$2,0),FALSE)/1,0)</f>
        <v>0</v>
      </c>
      <c r="X10">
        <f>IFERROR(VLOOKUP($B10,Kraftvärmeprod!$B$1:$AH$479,MATCH(X$2,Kraftvärmeprod!$B$1:$AG$1,0),FALSE)/1,0)-IFERROR(VLOOKUP($B10,'Slutlig allokering'!$B$2:$AC$462,MATCH(X$3,'Slutlig allokering'!$B$2:$AJ$2,0),FALSE)/1,0)</f>
        <v>0</v>
      </c>
      <c r="Y10">
        <f>IFERROR(VLOOKUP($B10,Kraftvärmeprod!$B$1:$AH$479,MATCH(Y$2,Kraftvärmeprod!$B$1:$AG$1,0),FALSE)/1,0)-IFERROR(VLOOKUP($B10,'Slutlig allokering'!$B$2:$AC$462,MATCH(Y$3,'Slutlig allokering'!$B$2:$AJ$2,0),FALSE)/1,0)</f>
        <v>0</v>
      </c>
      <c r="Z10">
        <f>IFERROR(VLOOKUP($B10,Kraftvärmeprod!$B$1:$AH$479,MATCH(Z$2,Kraftvärmeprod!$B$1:$AG$1,0),FALSE)/1,0)-IFERROR(VLOOKUP($B10,'Slutlig allokering'!$B$2:$AC$462,MATCH(Z$3,'Slutlig allokering'!$B$2:$AJ$2,0),FALSE)/1,0)</f>
        <v>0</v>
      </c>
      <c r="AA10">
        <f>IFERROR(VLOOKUP($B10,Kraftvärmeprod!$B$1:$AH$479,MATCH(AA$2,Kraftvärmeprod!$B$1:$AG$1,0),FALSE)/1,0)-IFERROR(VLOOKUP($B10,'Slutlig allokering'!$B$2:$AC$462,MATCH(AA$3,'Slutlig allokering'!$B$2:$AJ$2,0),FALSE)/1,0)</f>
        <v>0</v>
      </c>
      <c r="AB10">
        <f>IFERROR(VLOOKUP($B10,Kraftvärmeprod!$B$1:$AH$479,MATCH(AB$2,Kraftvärmeprod!$B$1:$AG$1,0),FALSE)/1,0)-IFERROR(VLOOKUP($B10,'Slutlig allokering'!$B$2:$AC$462,MATCH(AB$3,'Slutlig allokering'!$B$2:$AJ$2,0),FALSE)/1,0)</f>
        <v>0</v>
      </c>
      <c r="AE10">
        <f t="shared" si="0"/>
        <v>0</v>
      </c>
      <c r="AG10">
        <f>IFERROR(VLOOKUP(B10,'Slutlig allokering'!$B$2:$AJ$462,MATCH("Summa justerad allokerad tillförd energi (utan hjälpel och rökgaskondensering):",'Slutlig allokering'!$B$2:$AK$2,0),FALSE)/1,"")</f>
        <v>0</v>
      </c>
      <c r="AI10" s="55" t="str">
        <f>IFERROR(1-VLOOKUP(B10,'Slutlig allokering'!$B$2:$AJ$462,MATCH("Andel av bränsle i kvv som allokerats till värme, exklusive rökgaskondensering och hjälpel",'Slutlig allokering'!$B$2:$AK$2,0),FALSE),"")</f>
        <v/>
      </c>
      <c r="AK10" s="55" t="str">
        <f t="shared" si="1"/>
        <v/>
      </c>
    </row>
    <row r="11" spans="1:37" x14ac:dyDescent="0.25">
      <c r="A11" s="28" t="s">
        <v>18</v>
      </c>
      <c r="B11" s="28" t="s">
        <v>21</v>
      </c>
      <c r="C11" t="str">
        <f>IFERROR(VLOOKUP($B11,Kraftvärmeprod!$B$1:$AH$479,MATCH(C$3,Kraftvärmeprod!$B$1:$AG$1,0),FALSE)/1,"")</f>
        <v/>
      </c>
      <c r="D11" t="str">
        <f>IFERROR(VLOOKUP($B11,Kraftvärmeprod!$B$1:$AH$479,MATCH(D$3,Kraftvärmeprod!$B$1:$AG$1,0),FALSE)/1,"")</f>
        <v/>
      </c>
      <c r="E11">
        <f>IFERROR(VLOOKUP($B11,Kraftvärmeprod!$B$1:$AH$479,MATCH(E$2,Kraftvärmeprod!$B$1:$AG$1,0),FALSE)/1,0)-IFERROR(VLOOKUP($B11,'Slutlig allokering'!$B$2:$AC$462,MATCH(E$3,'Slutlig allokering'!$B$2:$AJ$2,0),FALSE)/1,0)</f>
        <v>0</v>
      </c>
      <c r="F11">
        <f>IFERROR(VLOOKUP($B11,Kraftvärmeprod!$B$1:$AH$479,MATCH(F$2,Kraftvärmeprod!$B$1:$AG$1,0),FALSE)/1,0)-IFERROR(VLOOKUP($B11,'Slutlig allokering'!$B$2:$AC$462,MATCH(F$3,'Slutlig allokering'!$B$2:$AJ$2,0),FALSE)/1,0)</f>
        <v>0</v>
      </c>
      <c r="G11">
        <f>IFERROR(VLOOKUP($B11,Kraftvärmeprod!$B$1:$AH$479,MATCH(G$2,Kraftvärmeprod!$B$1:$AG$1,0),FALSE)/1,0)-IFERROR(VLOOKUP($B11,'Slutlig allokering'!$B$2:$AC$462,MATCH(G$3,'Slutlig allokering'!$B$2:$AJ$2,0),FALSE)/1,0)</f>
        <v>0</v>
      </c>
      <c r="H11">
        <f>IFERROR(VLOOKUP($B11,Kraftvärmeprod!$B$1:$AH$479,MATCH(H$2,Kraftvärmeprod!$B$1:$AG$1,0),FALSE)/1,0)-IFERROR(VLOOKUP($B11,'Slutlig allokering'!$B$2:$AC$462,MATCH(H$3,'Slutlig allokering'!$B$2:$AJ$2,0),FALSE)/1,0)</f>
        <v>0</v>
      </c>
      <c r="I11">
        <f>IFERROR(VLOOKUP($B11,Kraftvärmeprod!$B$1:$AH$479,MATCH(I$2,Kraftvärmeprod!$B$1:$AG$1,0),FALSE)/1,0)-IFERROR(VLOOKUP($B11,'Slutlig allokering'!$B$2:$AC$462,MATCH(I$3,'Slutlig allokering'!$B$2:$AJ$2,0),FALSE)/1,0)</f>
        <v>0</v>
      </c>
      <c r="J11">
        <f>IFERROR(VLOOKUP($B11,Kraftvärmeprod!$B$1:$AH$479,MATCH(J$2,Kraftvärmeprod!$B$1:$AG$1,0),FALSE)/1,0)-IFERROR(VLOOKUP($B11,'Slutlig allokering'!$B$2:$AC$462,MATCH(J$3,'Slutlig allokering'!$B$2:$AJ$2,0),FALSE)/1,0)</f>
        <v>0</v>
      </c>
      <c r="K11">
        <f>IFERROR(VLOOKUP($B11,Kraftvärmeprod!$B$1:$AH$479,MATCH(K$2,Kraftvärmeprod!$B$1:$AG$1,0),FALSE)/1,0)-IFERROR(VLOOKUP($B11,'Slutlig allokering'!$B$2:$AC$462,MATCH(K$3,'Slutlig allokering'!$B$2:$AJ$2,0),FALSE)/1,0)</f>
        <v>0</v>
      </c>
      <c r="L11">
        <f>IFERROR(VLOOKUP($B11,Kraftvärmeprod!$B$1:$AH$479,MATCH(L$2,Kraftvärmeprod!$B$1:$AG$1,0),FALSE)/1,0)-IFERROR(VLOOKUP($B11,'Slutlig allokering'!$B$2:$AC$462,MATCH(L$3,'Slutlig allokering'!$B$2:$AJ$2,0),FALSE)/1,0)</f>
        <v>0</v>
      </c>
      <c r="M11" s="143">
        <f>IFERROR(VLOOKUP($B11,Miljö!$B$1:$S$477,MATCH(M$2,Miljö!$B$1:$X$1,0),FALSE)/1,0)-IFERROR(VLOOKUP($B11,'Slutlig allokering'!$B$2:$AC$462,MATCH(M$3,'Slutlig allokering'!$B$2:$AJ$2,0),FALSE)/1,0)</f>
        <v>0</v>
      </c>
      <c r="N11">
        <f>IFERROR(VLOOKUP($B11,Kraftvärmeprod!$B$1:$AH$479,MATCH(N$2,Kraftvärmeprod!$B$1:$AG$1,0),FALSE)/1,0)-IFERROR(VLOOKUP($B11,'Slutlig allokering'!$B$2:$AC$462,MATCH(N$3,'Slutlig allokering'!$B$2:$AJ$2,0),FALSE)/1,0)</f>
        <v>0</v>
      </c>
      <c r="O11">
        <f>IFERROR(VLOOKUP($B11,Kraftvärmeprod!$B$1:$AH$479,MATCH(O$2,Kraftvärmeprod!$B$1:$AG$1,0),FALSE)/1,0)-IFERROR(VLOOKUP($B11,'Slutlig allokering'!$B$2:$AC$462,MATCH(O$3,'Slutlig allokering'!$B$2:$AJ$2,0),FALSE)/1,0)</f>
        <v>0</v>
      </c>
      <c r="P11">
        <f>IFERROR(VLOOKUP($B11,Kraftvärmeprod!$B$1:$AH$479,MATCH(P$2,Kraftvärmeprod!$B$1:$AG$1,0),FALSE)/1,0)-IFERROR(VLOOKUP($B11,'Slutlig allokering'!$B$2:$AC$462,MATCH(P$3,'Slutlig allokering'!$B$2:$AJ$2,0),FALSE)/1,0)</f>
        <v>0</v>
      </c>
      <c r="Q11">
        <f>IFERROR(VLOOKUP($B11,Kraftvärmeprod!$B$1:$AH$479,MATCH(Q$2,Kraftvärmeprod!$B$1:$AG$1,0),FALSE)/1,0)-IFERROR(VLOOKUP($B11,'Slutlig allokering'!$B$2:$AC$462,MATCH(Q$3,'Slutlig allokering'!$B$2:$AJ$2,0),FALSE)/1,0)</f>
        <v>0</v>
      </c>
      <c r="R11">
        <f>IFERROR(VLOOKUP($B11,Kraftvärmeprod!$B$1:$AH$479,MATCH(R$2,Kraftvärmeprod!$B$1:$AG$1,0),FALSE)/1,0)-IFERROR(VLOOKUP($B11,'Slutlig allokering'!$B$2:$AC$462,MATCH(R$3,'Slutlig allokering'!$B$2:$AJ$2,0),FALSE)/1,0)</f>
        <v>0</v>
      </c>
      <c r="S11">
        <f>IFERROR(VLOOKUP($B11,Kraftvärmeprod!$B$1:$AH$479,MATCH(S$2,Kraftvärmeprod!$B$1:$AG$1,0),FALSE)/1,0)-IFERROR(VLOOKUP($B11,'Slutlig allokering'!$B$2:$AC$462,MATCH(S$3,'Slutlig allokering'!$B$2:$AJ$2,0),FALSE)/1,0)</f>
        <v>0</v>
      </c>
      <c r="T11">
        <f>IFERROR(VLOOKUP($B11,Kraftvärmeprod!$B$1:$AH$479,MATCH(T$2,Kraftvärmeprod!$B$1:$AG$1,0),FALSE)/1,0)-IFERROR(VLOOKUP($B11,'Slutlig allokering'!$B$2:$AC$462,MATCH(T$3,'Slutlig allokering'!$B$2:$AJ$2,0),FALSE)/1,0)</f>
        <v>0</v>
      </c>
      <c r="U11">
        <f>IFERROR(VLOOKUP($B11,Kraftvärmeprod!$B$1:$AH$479,MATCH(U$2,Kraftvärmeprod!$B$1:$AG$1,0),FALSE)/1,0)-IFERROR(VLOOKUP($B11,'Slutlig allokering'!$B$2:$AC$462,MATCH(U$3,'Slutlig allokering'!$B$2:$AJ$2,0),FALSE)/1,0)</f>
        <v>0</v>
      </c>
      <c r="V11">
        <f>IFERROR(VLOOKUP($B11,Kraftvärmeprod!$B$1:$AH$479,MATCH(V$2,Kraftvärmeprod!$B$1:$AG$1,0),FALSE)/1,0)-IFERROR(VLOOKUP($B11,'Slutlig allokering'!$B$2:$AC$462,MATCH(V$3,'Slutlig allokering'!$B$2:$AJ$2,0),FALSE)/1,0)</f>
        <v>0</v>
      </c>
      <c r="W11">
        <f>IFERROR(VLOOKUP($B11,Kraftvärmeprod!$B$1:$AH$479,MATCH(W$2,Kraftvärmeprod!$B$1:$AG$1,0),FALSE)/1,0)-IFERROR(VLOOKUP($B11,'Slutlig allokering'!$B$2:$AC$462,MATCH(W$3,'Slutlig allokering'!$B$2:$AJ$2,0),FALSE)/1,0)</f>
        <v>0</v>
      </c>
      <c r="X11">
        <f>IFERROR(VLOOKUP($B11,Kraftvärmeprod!$B$1:$AH$479,MATCH(X$2,Kraftvärmeprod!$B$1:$AG$1,0),FALSE)/1,0)-IFERROR(VLOOKUP($B11,'Slutlig allokering'!$B$2:$AC$462,MATCH(X$3,'Slutlig allokering'!$B$2:$AJ$2,0),FALSE)/1,0)</f>
        <v>0</v>
      </c>
      <c r="Y11">
        <f>IFERROR(VLOOKUP($B11,Kraftvärmeprod!$B$1:$AH$479,MATCH(Y$2,Kraftvärmeprod!$B$1:$AG$1,0),FALSE)/1,0)-IFERROR(VLOOKUP($B11,'Slutlig allokering'!$B$2:$AC$462,MATCH(Y$3,'Slutlig allokering'!$B$2:$AJ$2,0),FALSE)/1,0)</f>
        <v>0</v>
      </c>
      <c r="Z11">
        <f>IFERROR(VLOOKUP($B11,Kraftvärmeprod!$B$1:$AH$479,MATCH(Z$2,Kraftvärmeprod!$B$1:$AG$1,0),FALSE)/1,0)-IFERROR(VLOOKUP($B11,'Slutlig allokering'!$B$2:$AC$462,MATCH(Z$3,'Slutlig allokering'!$B$2:$AJ$2,0),FALSE)/1,0)</f>
        <v>0</v>
      </c>
      <c r="AA11">
        <f>IFERROR(VLOOKUP($B11,Kraftvärmeprod!$B$1:$AH$479,MATCH(AA$2,Kraftvärmeprod!$B$1:$AG$1,0),FALSE)/1,0)-IFERROR(VLOOKUP($B11,'Slutlig allokering'!$B$2:$AC$462,MATCH(AA$3,'Slutlig allokering'!$B$2:$AJ$2,0),FALSE)/1,0)</f>
        <v>0</v>
      </c>
      <c r="AB11">
        <f>IFERROR(VLOOKUP($B11,Kraftvärmeprod!$B$1:$AH$479,MATCH(AB$2,Kraftvärmeprod!$B$1:$AG$1,0),FALSE)/1,0)-IFERROR(VLOOKUP($B11,'Slutlig allokering'!$B$2:$AC$462,MATCH(AB$3,'Slutlig allokering'!$B$2:$AJ$2,0),FALSE)/1,0)</f>
        <v>0</v>
      </c>
      <c r="AE11">
        <f t="shared" si="0"/>
        <v>0</v>
      </c>
      <c r="AG11">
        <f>IFERROR(VLOOKUP(B11,'Slutlig allokering'!$B$2:$AJ$462,MATCH("Summa justerad allokerad tillförd energi (utan hjälpel och rökgaskondensering):",'Slutlig allokering'!$B$2:$AK$2,0),FALSE)/1,"")</f>
        <v>0</v>
      </c>
      <c r="AI11" s="55" t="str">
        <f>IFERROR(1-VLOOKUP(B11,'Slutlig allokering'!$B$2:$AJ$462,MATCH("Andel av bränsle i kvv som allokerats till värme, exklusive rökgaskondensering och hjälpel",'Slutlig allokering'!$B$2:$AK$2,0),FALSE),"")</f>
        <v/>
      </c>
      <c r="AK11" s="55" t="str">
        <f t="shared" si="1"/>
        <v/>
      </c>
    </row>
    <row r="12" spans="1:37" x14ac:dyDescent="0.25">
      <c r="A12" s="28" t="s">
        <v>18</v>
      </c>
      <c r="B12" s="28" t="s">
        <v>22</v>
      </c>
      <c r="C12" t="str">
        <f>IFERROR(VLOOKUP($B12,Kraftvärmeprod!$B$1:$AH$479,MATCH(C$3,Kraftvärmeprod!$B$1:$AG$1,0),FALSE)/1,"")</f>
        <v/>
      </c>
      <c r="D12" t="str">
        <f>IFERROR(VLOOKUP($B12,Kraftvärmeprod!$B$1:$AH$479,MATCH(D$3,Kraftvärmeprod!$B$1:$AG$1,0),FALSE)/1,"")</f>
        <v/>
      </c>
      <c r="E12">
        <f>IFERROR(VLOOKUP($B12,Kraftvärmeprod!$B$1:$AH$479,MATCH(E$2,Kraftvärmeprod!$B$1:$AG$1,0),FALSE)/1,0)-IFERROR(VLOOKUP($B12,'Slutlig allokering'!$B$2:$AC$462,MATCH(E$3,'Slutlig allokering'!$B$2:$AJ$2,0),FALSE)/1,0)</f>
        <v>0</v>
      </c>
      <c r="F12">
        <f>IFERROR(VLOOKUP($B12,Kraftvärmeprod!$B$1:$AH$479,MATCH(F$2,Kraftvärmeprod!$B$1:$AG$1,0),FALSE)/1,0)-IFERROR(VLOOKUP($B12,'Slutlig allokering'!$B$2:$AC$462,MATCH(F$3,'Slutlig allokering'!$B$2:$AJ$2,0),FALSE)/1,0)</f>
        <v>0</v>
      </c>
      <c r="G12">
        <f>IFERROR(VLOOKUP($B12,Kraftvärmeprod!$B$1:$AH$479,MATCH(G$2,Kraftvärmeprod!$B$1:$AG$1,0),FALSE)/1,0)-IFERROR(VLOOKUP($B12,'Slutlig allokering'!$B$2:$AC$462,MATCH(G$3,'Slutlig allokering'!$B$2:$AJ$2,0),FALSE)/1,0)</f>
        <v>0</v>
      </c>
      <c r="H12">
        <f>IFERROR(VLOOKUP($B12,Kraftvärmeprod!$B$1:$AH$479,MATCH(H$2,Kraftvärmeprod!$B$1:$AG$1,0),FALSE)/1,0)-IFERROR(VLOOKUP($B12,'Slutlig allokering'!$B$2:$AC$462,MATCH(H$3,'Slutlig allokering'!$B$2:$AJ$2,0),FALSE)/1,0)</f>
        <v>0</v>
      </c>
      <c r="I12">
        <f>IFERROR(VLOOKUP($B12,Kraftvärmeprod!$B$1:$AH$479,MATCH(I$2,Kraftvärmeprod!$B$1:$AG$1,0),FALSE)/1,0)-IFERROR(VLOOKUP($B12,'Slutlig allokering'!$B$2:$AC$462,MATCH(I$3,'Slutlig allokering'!$B$2:$AJ$2,0),FALSE)/1,0)</f>
        <v>0</v>
      </c>
      <c r="J12">
        <f>IFERROR(VLOOKUP($B12,Kraftvärmeprod!$B$1:$AH$479,MATCH(J$2,Kraftvärmeprod!$B$1:$AG$1,0),FALSE)/1,0)-IFERROR(VLOOKUP($B12,'Slutlig allokering'!$B$2:$AC$462,MATCH(J$3,'Slutlig allokering'!$B$2:$AJ$2,0),FALSE)/1,0)</f>
        <v>0</v>
      </c>
      <c r="K12">
        <f>IFERROR(VLOOKUP($B12,Kraftvärmeprod!$B$1:$AH$479,MATCH(K$2,Kraftvärmeprod!$B$1:$AG$1,0),FALSE)/1,0)-IFERROR(VLOOKUP($B12,'Slutlig allokering'!$B$2:$AC$462,MATCH(K$3,'Slutlig allokering'!$B$2:$AJ$2,0),FALSE)/1,0)</f>
        <v>0</v>
      </c>
      <c r="L12">
        <f>IFERROR(VLOOKUP($B12,Kraftvärmeprod!$B$1:$AH$479,MATCH(L$2,Kraftvärmeprod!$B$1:$AG$1,0),FALSE)/1,0)-IFERROR(VLOOKUP($B12,'Slutlig allokering'!$B$2:$AC$462,MATCH(L$3,'Slutlig allokering'!$B$2:$AJ$2,0),FALSE)/1,0)</f>
        <v>0</v>
      </c>
      <c r="M12" s="143">
        <f>IFERROR(VLOOKUP($B12,Miljö!$B$1:$S$477,MATCH(M$2,Miljö!$B$1:$X$1,0),FALSE)/1,0)-IFERROR(VLOOKUP($B12,'Slutlig allokering'!$B$2:$AC$462,MATCH(M$3,'Slutlig allokering'!$B$2:$AJ$2,0),FALSE)/1,0)</f>
        <v>0</v>
      </c>
      <c r="N12">
        <f>IFERROR(VLOOKUP($B12,Kraftvärmeprod!$B$1:$AH$479,MATCH(N$2,Kraftvärmeprod!$B$1:$AG$1,0),FALSE)/1,0)-IFERROR(VLOOKUP($B12,'Slutlig allokering'!$B$2:$AC$462,MATCH(N$3,'Slutlig allokering'!$B$2:$AJ$2,0),FALSE)/1,0)</f>
        <v>0</v>
      </c>
      <c r="O12">
        <f>IFERROR(VLOOKUP($B12,Kraftvärmeprod!$B$1:$AH$479,MATCH(O$2,Kraftvärmeprod!$B$1:$AG$1,0),FALSE)/1,0)-IFERROR(VLOOKUP($B12,'Slutlig allokering'!$B$2:$AC$462,MATCH(O$3,'Slutlig allokering'!$B$2:$AJ$2,0),FALSE)/1,0)</f>
        <v>0</v>
      </c>
      <c r="P12">
        <f>IFERROR(VLOOKUP($B12,Kraftvärmeprod!$B$1:$AH$479,MATCH(P$2,Kraftvärmeprod!$B$1:$AG$1,0),FALSE)/1,0)-IFERROR(VLOOKUP($B12,'Slutlig allokering'!$B$2:$AC$462,MATCH(P$3,'Slutlig allokering'!$B$2:$AJ$2,0),FALSE)/1,0)</f>
        <v>0</v>
      </c>
      <c r="Q12">
        <f>IFERROR(VLOOKUP($B12,Kraftvärmeprod!$B$1:$AH$479,MATCH(Q$2,Kraftvärmeprod!$B$1:$AG$1,0),FALSE)/1,0)-IFERROR(VLOOKUP($B12,'Slutlig allokering'!$B$2:$AC$462,MATCH(Q$3,'Slutlig allokering'!$B$2:$AJ$2,0),FALSE)/1,0)</f>
        <v>0</v>
      </c>
      <c r="R12">
        <f>IFERROR(VLOOKUP($B12,Kraftvärmeprod!$B$1:$AH$479,MATCH(R$2,Kraftvärmeprod!$B$1:$AG$1,0),FALSE)/1,0)-IFERROR(VLOOKUP($B12,'Slutlig allokering'!$B$2:$AC$462,MATCH(R$3,'Slutlig allokering'!$B$2:$AJ$2,0),FALSE)/1,0)</f>
        <v>0</v>
      </c>
      <c r="S12">
        <f>IFERROR(VLOOKUP($B12,Kraftvärmeprod!$B$1:$AH$479,MATCH(S$2,Kraftvärmeprod!$B$1:$AG$1,0),FALSE)/1,0)-IFERROR(VLOOKUP($B12,'Slutlig allokering'!$B$2:$AC$462,MATCH(S$3,'Slutlig allokering'!$B$2:$AJ$2,0),FALSE)/1,0)</f>
        <v>0</v>
      </c>
      <c r="T12">
        <f>IFERROR(VLOOKUP($B12,Kraftvärmeprod!$B$1:$AH$479,MATCH(T$2,Kraftvärmeprod!$B$1:$AG$1,0),FALSE)/1,0)-IFERROR(VLOOKUP($B12,'Slutlig allokering'!$B$2:$AC$462,MATCH(T$3,'Slutlig allokering'!$B$2:$AJ$2,0),FALSE)/1,0)</f>
        <v>0</v>
      </c>
      <c r="U12">
        <f>IFERROR(VLOOKUP($B12,Kraftvärmeprod!$B$1:$AH$479,MATCH(U$2,Kraftvärmeprod!$B$1:$AG$1,0),FALSE)/1,0)-IFERROR(VLOOKUP($B12,'Slutlig allokering'!$B$2:$AC$462,MATCH(U$3,'Slutlig allokering'!$B$2:$AJ$2,0),FALSE)/1,0)</f>
        <v>0</v>
      </c>
      <c r="V12">
        <f>IFERROR(VLOOKUP($B12,Kraftvärmeprod!$B$1:$AH$479,MATCH(V$2,Kraftvärmeprod!$B$1:$AG$1,0),FALSE)/1,0)-IFERROR(VLOOKUP($B12,'Slutlig allokering'!$B$2:$AC$462,MATCH(V$3,'Slutlig allokering'!$B$2:$AJ$2,0),FALSE)/1,0)</f>
        <v>0</v>
      </c>
      <c r="W12">
        <f>IFERROR(VLOOKUP($B12,Kraftvärmeprod!$B$1:$AH$479,MATCH(W$2,Kraftvärmeprod!$B$1:$AG$1,0),FALSE)/1,0)-IFERROR(VLOOKUP($B12,'Slutlig allokering'!$B$2:$AC$462,MATCH(W$3,'Slutlig allokering'!$B$2:$AJ$2,0),FALSE)/1,0)</f>
        <v>0</v>
      </c>
      <c r="X12">
        <f>IFERROR(VLOOKUP($B12,Kraftvärmeprod!$B$1:$AH$479,MATCH(X$2,Kraftvärmeprod!$B$1:$AG$1,0),FALSE)/1,0)-IFERROR(VLOOKUP($B12,'Slutlig allokering'!$B$2:$AC$462,MATCH(X$3,'Slutlig allokering'!$B$2:$AJ$2,0),FALSE)/1,0)</f>
        <v>0</v>
      </c>
      <c r="Y12">
        <f>IFERROR(VLOOKUP($B12,Kraftvärmeprod!$B$1:$AH$479,MATCH(Y$2,Kraftvärmeprod!$B$1:$AG$1,0),FALSE)/1,0)-IFERROR(VLOOKUP($B12,'Slutlig allokering'!$B$2:$AC$462,MATCH(Y$3,'Slutlig allokering'!$B$2:$AJ$2,0),FALSE)/1,0)</f>
        <v>0</v>
      </c>
      <c r="Z12">
        <f>IFERROR(VLOOKUP($B12,Kraftvärmeprod!$B$1:$AH$479,MATCH(Z$2,Kraftvärmeprod!$B$1:$AG$1,0),FALSE)/1,0)-IFERROR(VLOOKUP($B12,'Slutlig allokering'!$B$2:$AC$462,MATCH(Z$3,'Slutlig allokering'!$B$2:$AJ$2,0),FALSE)/1,0)</f>
        <v>0</v>
      </c>
      <c r="AA12">
        <f>IFERROR(VLOOKUP($B12,Kraftvärmeprod!$B$1:$AH$479,MATCH(AA$2,Kraftvärmeprod!$B$1:$AG$1,0),FALSE)/1,0)-IFERROR(VLOOKUP($B12,'Slutlig allokering'!$B$2:$AC$462,MATCH(AA$3,'Slutlig allokering'!$B$2:$AJ$2,0),FALSE)/1,0)</f>
        <v>0</v>
      </c>
      <c r="AB12">
        <f>IFERROR(VLOOKUP($B12,Kraftvärmeprod!$B$1:$AH$479,MATCH(AB$2,Kraftvärmeprod!$B$1:$AG$1,0),FALSE)/1,0)-IFERROR(VLOOKUP($B12,'Slutlig allokering'!$B$2:$AC$462,MATCH(AB$3,'Slutlig allokering'!$B$2:$AJ$2,0),FALSE)/1,0)</f>
        <v>0</v>
      </c>
      <c r="AE12">
        <f t="shared" si="0"/>
        <v>0</v>
      </c>
      <c r="AG12">
        <f>IFERROR(VLOOKUP(B12,'Slutlig allokering'!$B$2:$AJ$462,MATCH("Summa justerad allokerad tillförd energi (utan hjälpel och rökgaskondensering):",'Slutlig allokering'!$B$2:$AK$2,0),FALSE)/1,"")</f>
        <v>0</v>
      </c>
      <c r="AI12" s="55" t="str">
        <f>IFERROR(1-VLOOKUP(B12,'Slutlig allokering'!$B$2:$AJ$462,MATCH("Andel av bränsle i kvv som allokerats till värme, exklusive rökgaskondensering och hjälpel",'Slutlig allokering'!$B$2:$AK$2,0),FALSE),"")</f>
        <v/>
      </c>
      <c r="AK12" s="55" t="str">
        <f t="shared" si="1"/>
        <v/>
      </c>
    </row>
    <row r="13" spans="1:37" x14ac:dyDescent="0.25">
      <c r="A13" s="28" t="s">
        <v>23</v>
      </c>
      <c r="B13" s="28" t="s">
        <v>24</v>
      </c>
      <c r="C13" t="str">
        <f>IFERROR(VLOOKUP($B13,Kraftvärmeprod!$B$1:$AH$479,MATCH(C$3,Kraftvärmeprod!$B$1:$AG$1,0),FALSE)/1,"")</f>
        <v/>
      </c>
      <c r="D13" t="str">
        <f>IFERROR(VLOOKUP($B13,Kraftvärmeprod!$B$1:$AH$479,MATCH(D$3,Kraftvärmeprod!$B$1:$AG$1,0),FALSE)/1,"")</f>
        <v/>
      </c>
      <c r="E13">
        <f>IFERROR(VLOOKUP($B13,Kraftvärmeprod!$B$1:$AH$479,MATCH(E$2,Kraftvärmeprod!$B$1:$AG$1,0),FALSE)/1,0)-IFERROR(VLOOKUP($B13,'Slutlig allokering'!$B$2:$AC$462,MATCH(E$3,'Slutlig allokering'!$B$2:$AJ$2,0),FALSE)/1,0)</f>
        <v>0</v>
      </c>
      <c r="F13">
        <f>IFERROR(VLOOKUP($B13,Kraftvärmeprod!$B$1:$AH$479,MATCH(F$2,Kraftvärmeprod!$B$1:$AG$1,0),FALSE)/1,0)-IFERROR(VLOOKUP($B13,'Slutlig allokering'!$B$2:$AC$462,MATCH(F$3,'Slutlig allokering'!$B$2:$AJ$2,0),FALSE)/1,0)</f>
        <v>0</v>
      </c>
      <c r="G13">
        <f>IFERROR(VLOOKUP($B13,Kraftvärmeprod!$B$1:$AH$479,MATCH(G$2,Kraftvärmeprod!$B$1:$AG$1,0),FALSE)/1,0)-IFERROR(VLOOKUP($B13,'Slutlig allokering'!$B$2:$AC$462,MATCH(G$3,'Slutlig allokering'!$B$2:$AJ$2,0),FALSE)/1,0)</f>
        <v>0</v>
      </c>
      <c r="H13">
        <f>IFERROR(VLOOKUP($B13,Kraftvärmeprod!$B$1:$AH$479,MATCH(H$2,Kraftvärmeprod!$B$1:$AG$1,0),FALSE)/1,0)-IFERROR(VLOOKUP($B13,'Slutlig allokering'!$B$2:$AC$462,MATCH(H$3,'Slutlig allokering'!$B$2:$AJ$2,0),FALSE)/1,0)</f>
        <v>0</v>
      </c>
      <c r="I13">
        <f>IFERROR(VLOOKUP($B13,Kraftvärmeprod!$B$1:$AH$479,MATCH(I$2,Kraftvärmeprod!$B$1:$AG$1,0),FALSE)/1,0)-IFERROR(VLOOKUP($B13,'Slutlig allokering'!$B$2:$AC$462,MATCH(I$3,'Slutlig allokering'!$B$2:$AJ$2,0),FALSE)/1,0)</f>
        <v>0</v>
      </c>
      <c r="J13">
        <f>IFERROR(VLOOKUP($B13,Kraftvärmeprod!$B$1:$AH$479,MATCH(J$2,Kraftvärmeprod!$B$1:$AG$1,0),FALSE)/1,0)-IFERROR(VLOOKUP($B13,'Slutlig allokering'!$B$2:$AC$462,MATCH(J$3,'Slutlig allokering'!$B$2:$AJ$2,0),FALSE)/1,0)</f>
        <v>0</v>
      </c>
      <c r="K13">
        <f>IFERROR(VLOOKUP($B13,Kraftvärmeprod!$B$1:$AH$479,MATCH(K$2,Kraftvärmeprod!$B$1:$AG$1,0),FALSE)/1,0)-IFERROR(VLOOKUP($B13,'Slutlig allokering'!$B$2:$AC$462,MATCH(K$3,'Slutlig allokering'!$B$2:$AJ$2,0),FALSE)/1,0)</f>
        <v>0</v>
      </c>
      <c r="L13">
        <f>IFERROR(VLOOKUP($B13,Kraftvärmeprod!$B$1:$AH$479,MATCH(L$2,Kraftvärmeprod!$B$1:$AG$1,0),FALSE)/1,0)-IFERROR(VLOOKUP($B13,'Slutlig allokering'!$B$2:$AC$462,MATCH(L$3,'Slutlig allokering'!$B$2:$AJ$2,0),FALSE)/1,0)</f>
        <v>0</v>
      </c>
      <c r="M13" s="143">
        <f>IFERROR(VLOOKUP($B13,Miljö!$B$1:$S$477,MATCH(M$2,Miljö!$B$1:$X$1,0),FALSE)/1,0)-IFERROR(VLOOKUP($B13,'Slutlig allokering'!$B$2:$AC$462,MATCH(M$3,'Slutlig allokering'!$B$2:$AJ$2,0),FALSE)/1,0)</f>
        <v>0</v>
      </c>
      <c r="N13">
        <f>IFERROR(VLOOKUP($B13,Kraftvärmeprod!$B$1:$AH$479,MATCH(N$2,Kraftvärmeprod!$B$1:$AG$1,0),FALSE)/1,0)-IFERROR(VLOOKUP($B13,'Slutlig allokering'!$B$2:$AC$462,MATCH(N$3,'Slutlig allokering'!$B$2:$AJ$2,0),FALSE)/1,0)</f>
        <v>0</v>
      </c>
      <c r="O13">
        <f>IFERROR(VLOOKUP($B13,Kraftvärmeprod!$B$1:$AH$479,MATCH(O$2,Kraftvärmeprod!$B$1:$AG$1,0),FALSE)/1,0)-IFERROR(VLOOKUP($B13,'Slutlig allokering'!$B$2:$AC$462,MATCH(O$3,'Slutlig allokering'!$B$2:$AJ$2,0),FALSE)/1,0)</f>
        <v>0</v>
      </c>
      <c r="P13">
        <f>IFERROR(VLOOKUP($B13,Kraftvärmeprod!$B$1:$AH$479,MATCH(P$2,Kraftvärmeprod!$B$1:$AG$1,0),FALSE)/1,0)-IFERROR(VLOOKUP($B13,'Slutlig allokering'!$B$2:$AC$462,MATCH(P$3,'Slutlig allokering'!$B$2:$AJ$2,0),FALSE)/1,0)</f>
        <v>0</v>
      </c>
      <c r="Q13">
        <f>IFERROR(VLOOKUP($B13,Kraftvärmeprod!$B$1:$AH$479,MATCH(Q$2,Kraftvärmeprod!$B$1:$AG$1,0),FALSE)/1,0)-IFERROR(VLOOKUP($B13,'Slutlig allokering'!$B$2:$AC$462,MATCH(Q$3,'Slutlig allokering'!$B$2:$AJ$2,0),FALSE)/1,0)</f>
        <v>0</v>
      </c>
      <c r="R13">
        <f>IFERROR(VLOOKUP($B13,Kraftvärmeprod!$B$1:$AH$479,MATCH(R$2,Kraftvärmeprod!$B$1:$AG$1,0),FALSE)/1,0)-IFERROR(VLOOKUP($B13,'Slutlig allokering'!$B$2:$AC$462,MATCH(R$3,'Slutlig allokering'!$B$2:$AJ$2,0),FALSE)/1,0)</f>
        <v>0</v>
      </c>
      <c r="S13">
        <f>IFERROR(VLOOKUP($B13,Kraftvärmeprod!$B$1:$AH$479,MATCH(S$2,Kraftvärmeprod!$B$1:$AG$1,0),FALSE)/1,0)-IFERROR(VLOOKUP($B13,'Slutlig allokering'!$B$2:$AC$462,MATCH(S$3,'Slutlig allokering'!$B$2:$AJ$2,0),FALSE)/1,0)</f>
        <v>0</v>
      </c>
      <c r="T13">
        <f>IFERROR(VLOOKUP($B13,Kraftvärmeprod!$B$1:$AH$479,MATCH(T$2,Kraftvärmeprod!$B$1:$AG$1,0),FALSE)/1,0)-IFERROR(VLOOKUP($B13,'Slutlig allokering'!$B$2:$AC$462,MATCH(T$3,'Slutlig allokering'!$B$2:$AJ$2,0),FALSE)/1,0)</f>
        <v>0</v>
      </c>
      <c r="U13">
        <f>IFERROR(VLOOKUP($B13,Kraftvärmeprod!$B$1:$AH$479,MATCH(U$2,Kraftvärmeprod!$B$1:$AG$1,0),FALSE)/1,0)-IFERROR(VLOOKUP($B13,'Slutlig allokering'!$B$2:$AC$462,MATCH(U$3,'Slutlig allokering'!$B$2:$AJ$2,0),FALSE)/1,0)</f>
        <v>0</v>
      </c>
      <c r="V13">
        <f>IFERROR(VLOOKUP($B13,Kraftvärmeprod!$B$1:$AH$479,MATCH(V$2,Kraftvärmeprod!$B$1:$AG$1,0),FALSE)/1,0)-IFERROR(VLOOKUP($B13,'Slutlig allokering'!$B$2:$AC$462,MATCH(V$3,'Slutlig allokering'!$B$2:$AJ$2,0),FALSE)/1,0)</f>
        <v>0</v>
      </c>
      <c r="W13">
        <f>IFERROR(VLOOKUP($B13,Kraftvärmeprod!$B$1:$AH$479,MATCH(W$2,Kraftvärmeprod!$B$1:$AG$1,0),FALSE)/1,0)-IFERROR(VLOOKUP($B13,'Slutlig allokering'!$B$2:$AC$462,MATCH(W$3,'Slutlig allokering'!$B$2:$AJ$2,0),FALSE)/1,0)</f>
        <v>0</v>
      </c>
      <c r="X13">
        <f>IFERROR(VLOOKUP($B13,Kraftvärmeprod!$B$1:$AH$479,MATCH(X$2,Kraftvärmeprod!$B$1:$AG$1,0),FALSE)/1,0)-IFERROR(VLOOKUP($B13,'Slutlig allokering'!$B$2:$AC$462,MATCH(X$3,'Slutlig allokering'!$B$2:$AJ$2,0),FALSE)/1,0)</f>
        <v>0</v>
      </c>
      <c r="Y13">
        <f>IFERROR(VLOOKUP($B13,Kraftvärmeprod!$B$1:$AH$479,MATCH(Y$2,Kraftvärmeprod!$B$1:$AG$1,0),FALSE)/1,0)-IFERROR(VLOOKUP($B13,'Slutlig allokering'!$B$2:$AC$462,MATCH(Y$3,'Slutlig allokering'!$B$2:$AJ$2,0),FALSE)/1,0)</f>
        <v>0</v>
      </c>
      <c r="Z13">
        <f>IFERROR(VLOOKUP($B13,Kraftvärmeprod!$B$1:$AH$479,MATCH(Z$2,Kraftvärmeprod!$B$1:$AG$1,0),FALSE)/1,0)-IFERROR(VLOOKUP($B13,'Slutlig allokering'!$B$2:$AC$462,MATCH(Z$3,'Slutlig allokering'!$B$2:$AJ$2,0),FALSE)/1,0)</f>
        <v>0</v>
      </c>
      <c r="AA13">
        <f>IFERROR(VLOOKUP($B13,Kraftvärmeprod!$B$1:$AH$479,MATCH(AA$2,Kraftvärmeprod!$B$1:$AG$1,0),FALSE)/1,0)-IFERROR(VLOOKUP($B13,'Slutlig allokering'!$B$2:$AC$462,MATCH(AA$3,'Slutlig allokering'!$B$2:$AJ$2,0),FALSE)/1,0)</f>
        <v>0</v>
      </c>
      <c r="AB13">
        <f>IFERROR(VLOOKUP($B13,Kraftvärmeprod!$B$1:$AH$479,MATCH(AB$2,Kraftvärmeprod!$B$1:$AG$1,0),FALSE)/1,0)-IFERROR(VLOOKUP($B13,'Slutlig allokering'!$B$2:$AC$462,MATCH(AB$3,'Slutlig allokering'!$B$2:$AJ$2,0),FALSE)/1,0)</f>
        <v>0</v>
      </c>
      <c r="AE13">
        <f t="shared" si="0"/>
        <v>0</v>
      </c>
      <c r="AG13">
        <f>IFERROR(VLOOKUP(B13,'Slutlig allokering'!$B$2:$AJ$462,MATCH("Summa justerad allokerad tillförd energi (utan hjälpel och rökgaskondensering):",'Slutlig allokering'!$B$2:$AK$2,0),FALSE)/1,"")</f>
        <v>0</v>
      </c>
      <c r="AI13" s="55" t="str">
        <f>IFERROR(1-VLOOKUP(B13,'Slutlig allokering'!$B$2:$AJ$462,MATCH("Andel av bränsle i kvv som allokerats till värme, exklusive rökgaskondensering och hjälpel",'Slutlig allokering'!$B$2:$AK$2,0),FALSE),"")</f>
        <v/>
      </c>
      <c r="AK13" s="55" t="str">
        <f t="shared" si="1"/>
        <v/>
      </c>
    </row>
    <row r="14" spans="1:37" x14ac:dyDescent="0.25">
      <c r="A14" s="28" t="s">
        <v>25</v>
      </c>
      <c r="B14" s="28" t="s">
        <v>26</v>
      </c>
      <c r="C14" t="str">
        <f>IFERROR(VLOOKUP($B14,Kraftvärmeprod!$B$1:$AH$479,MATCH(C$3,Kraftvärmeprod!$B$1:$AG$1,0),FALSE)/1,"")</f>
        <v/>
      </c>
      <c r="D14" t="str">
        <f>IFERROR(VLOOKUP($B14,Kraftvärmeprod!$B$1:$AH$479,MATCH(D$3,Kraftvärmeprod!$B$1:$AG$1,0),FALSE)/1,"")</f>
        <v/>
      </c>
      <c r="E14">
        <f>IFERROR(VLOOKUP($B14,Kraftvärmeprod!$B$1:$AH$479,MATCH(E$2,Kraftvärmeprod!$B$1:$AG$1,0),FALSE)/1,0)-IFERROR(VLOOKUP($B14,'Slutlig allokering'!$B$2:$AC$462,MATCH(E$3,'Slutlig allokering'!$B$2:$AJ$2,0),FALSE)/1,0)</f>
        <v>0</v>
      </c>
      <c r="F14">
        <f>IFERROR(VLOOKUP($B14,Kraftvärmeprod!$B$1:$AH$479,MATCH(F$2,Kraftvärmeprod!$B$1:$AG$1,0),FALSE)/1,0)-IFERROR(VLOOKUP($B14,'Slutlig allokering'!$B$2:$AC$462,MATCH(F$3,'Slutlig allokering'!$B$2:$AJ$2,0),FALSE)/1,0)</f>
        <v>0</v>
      </c>
      <c r="G14">
        <f>IFERROR(VLOOKUP($B14,Kraftvärmeprod!$B$1:$AH$479,MATCH(G$2,Kraftvärmeprod!$B$1:$AG$1,0),FALSE)/1,0)-IFERROR(VLOOKUP($B14,'Slutlig allokering'!$B$2:$AC$462,MATCH(G$3,'Slutlig allokering'!$B$2:$AJ$2,0),FALSE)/1,0)</f>
        <v>0</v>
      </c>
      <c r="H14">
        <f>IFERROR(VLOOKUP($B14,Kraftvärmeprod!$B$1:$AH$479,MATCH(H$2,Kraftvärmeprod!$B$1:$AG$1,0),FALSE)/1,0)-IFERROR(VLOOKUP($B14,'Slutlig allokering'!$B$2:$AC$462,MATCH(H$3,'Slutlig allokering'!$B$2:$AJ$2,0),FALSE)/1,0)</f>
        <v>0</v>
      </c>
      <c r="I14">
        <f>IFERROR(VLOOKUP($B14,Kraftvärmeprod!$B$1:$AH$479,MATCH(I$2,Kraftvärmeprod!$B$1:$AG$1,0),FALSE)/1,0)-IFERROR(VLOOKUP($B14,'Slutlig allokering'!$B$2:$AC$462,MATCH(I$3,'Slutlig allokering'!$B$2:$AJ$2,0),FALSE)/1,0)</f>
        <v>0</v>
      </c>
      <c r="J14">
        <f>IFERROR(VLOOKUP($B14,Kraftvärmeprod!$B$1:$AH$479,MATCH(J$2,Kraftvärmeprod!$B$1:$AG$1,0),FALSE)/1,0)-IFERROR(VLOOKUP($B14,'Slutlig allokering'!$B$2:$AC$462,MATCH(J$3,'Slutlig allokering'!$B$2:$AJ$2,0),FALSE)/1,0)</f>
        <v>0</v>
      </c>
      <c r="K14">
        <f>IFERROR(VLOOKUP($B14,Kraftvärmeprod!$B$1:$AH$479,MATCH(K$2,Kraftvärmeprod!$B$1:$AG$1,0),FALSE)/1,0)-IFERROR(VLOOKUP($B14,'Slutlig allokering'!$B$2:$AC$462,MATCH(K$3,'Slutlig allokering'!$B$2:$AJ$2,0),FALSE)/1,0)</f>
        <v>0</v>
      </c>
      <c r="L14">
        <f>IFERROR(VLOOKUP($B14,Kraftvärmeprod!$B$1:$AH$479,MATCH(L$2,Kraftvärmeprod!$B$1:$AG$1,0),FALSE)/1,0)-IFERROR(VLOOKUP($B14,'Slutlig allokering'!$B$2:$AC$462,MATCH(L$3,'Slutlig allokering'!$B$2:$AJ$2,0),FALSE)/1,0)</f>
        <v>0</v>
      </c>
      <c r="M14" s="143">
        <f>IFERROR(VLOOKUP($B14,Miljö!$B$1:$S$477,MATCH(M$2,Miljö!$B$1:$X$1,0),FALSE)/1,0)-IFERROR(VLOOKUP($B14,'Slutlig allokering'!$B$2:$AC$462,MATCH(M$3,'Slutlig allokering'!$B$2:$AJ$2,0),FALSE)/1,0)</f>
        <v>0</v>
      </c>
      <c r="N14">
        <f>IFERROR(VLOOKUP($B14,Kraftvärmeprod!$B$1:$AH$479,MATCH(N$2,Kraftvärmeprod!$B$1:$AG$1,0),FALSE)/1,0)-IFERROR(VLOOKUP($B14,'Slutlig allokering'!$B$2:$AC$462,MATCH(N$3,'Slutlig allokering'!$B$2:$AJ$2,0),FALSE)/1,0)</f>
        <v>0</v>
      </c>
      <c r="O14">
        <f>IFERROR(VLOOKUP($B14,Kraftvärmeprod!$B$1:$AH$479,MATCH(O$2,Kraftvärmeprod!$B$1:$AG$1,0),FALSE)/1,0)-IFERROR(VLOOKUP($B14,'Slutlig allokering'!$B$2:$AC$462,MATCH(O$3,'Slutlig allokering'!$B$2:$AJ$2,0),FALSE)/1,0)</f>
        <v>0</v>
      </c>
      <c r="P14">
        <f>IFERROR(VLOOKUP($B14,Kraftvärmeprod!$B$1:$AH$479,MATCH(P$2,Kraftvärmeprod!$B$1:$AG$1,0),FALSE)/1,0)-IFERROR(VLOOKUP($B14,'Slutlig allokering'!$B$2:$AC$462,MATCH(P$3,'Slutlig allokering'!$B$2:$AJ$2,0),FALSE)/1,0)</f>
        <v>0</v>
      </c>
      <c r="Q14">
        <f>IFERROR(VLOOKUP($B14,Kraftvärmeprod!$B$1:$AH$479,MATCH(Q$2,Kraftvärmeprod!$B$1:$AG$1,0),FALSE)/1,0)-IFERROR(VLOOKUP($B14,'Slutlig allokering'!$B$2:$AC$462,MATCH(Q$3,'Slutlig allokering'!$B$2:$AJ$2,0),FALSE)/1,0)</f>
        <v>0</v>
      </c>
      <c r="R14">
        <f>IFERROR(VLOOKUP($B14,Kraftvärmeprod!$B$1:$AH$479,MATCH(R$2,Kraftvärmeprod!$B$1:$AG$1,0),FALSE)/1,0)-IFERROR(VLOOKUP($B14,'Slutlig allokering'!$B$2:$AC$462,MATCH(R$3,'Slutlig allokering'!$B$2:$AJ$2,0),FALSE)/1,0)</f>
        <v>0</v>
      </c>
      <c r="S14">
        <f>IFERROR(VLOOKUP($B14,Kraftvärmeprod!$B$1:$AH$479,MATCH(S$2,Kraftvärmeprod!$B$1:$AG$1,0),FALSE)/1,0)-IFERROR(VLOOKUP($B14,'Slutlig allokering'!$B$2:$AC$462,MATCH(S$3,'Slutlig allokering'!$B$2:$AJ$2,0),FALSE)/1,0)</f>
        <v>0</v>
      </c>
      <c r="T14">
        <f>IFERROR(VLOOKUP($B14,Kraftvärmeprod!$B$1:$AH$479,MATCH(T$2,Kraftvärmeprod!$B$1:$AG$1,0),FALSE)/1,0)-IFERROR(VLOOKUP($B14,'Slutlig allokering'!$B$2:$AC$462,MATCH(T$3,'Slutlig allokering'!$B$2:$AJ$2,0),FALSE)/1,0)</f>
        <v>0</v>
      </c>
      <c r="U14">
        <f>IFERROR(VLOOKUP($B14,Kraftvärmeprod!$B$1:$AH$479,MATCH(U$2,Kraftvärmeprod!$B$1:$AG$1,0),FALSE)/1,0)-IFERROR(VLOOKUP($B14,'Slutlig allokering'!$B$2:$AC$462,MATCH(U$3,'Slutlig allokering'!$B$2:$AJ$2,0),FALSE)/1,0)</f>
        <v>0</v>
      </c>
      <c r="V14">
        <f>IFERROR(VLOOKUP($B14,Kraftvärmeprod!$B$1:$AH$479,MATCH(V$2,Kraftvärmeprod!$B$1:$AG$1,0),FALSE)/1,0)-IFERROR(VLOOKUP($B14,'Slutlig allokering'!$B$2:$AC$462,MATCH(V$3,'Slutlig allokering'!$B$2:$AJ$2,0),FALSE)/1,0)</f>
        <v>0</v>
      </c>
      <c r="W14">
        <f>IFERROR(VLOOKUP($B14,Kraftvärmeprod!$B$1:$AH$479,MATCH(W$2,Kraftvärmeprod!$B$1:$AG$1,0),FALSE)/1,0)-IFERROR(VLOOKUP($B14,'Slutlig allokering'!$B$2:$AC$462,MATCH(W$3,'Slutlig allokering'!$B$2:$AJ$2,0),FALSE)/1,0)</f>
        <v>0</v>
      </c>
      <c r="X14">
        <f>IFERROR(VLOOKUP($B14,Kraftvärmeprod!$B$1:$AH$479,MATCH(X$2,Kraftvärmeprod!$B$1:$AG$1,0),FALSE)/1,0)-IFERROR(VLOOKUP($B14,'Slutlig allokering'!$B$2:$AC$462,MATCH(X$3,'Slutlig allokering'!$B$2:$AJ$2,0),FALSE)/1,0)</f>
        <v>0</v>
      </c>
      <c r="Y14">
        <f>IFERROR(VLOOKUP($B14,Kraftvärmeprod!$B$1:$AH$479,MATCH(Y$2,Kraftvärmeprod!$B$1:$AG$1,0),FALSE)/1,0)-IFERROR(VLOOKUP($B14,'Slutlig allokering'!$B$2:$AC$462,MATCH(Y$3,'Slutlig allokering'!$B$2:$AJ$2,0),FALSE)/1,0)</f>
        <v>0</v>
      </c>
      <c r="Z14">
        <f>IFERROR(VLOOKUP($B14,Kraftvärmeprod!$B$1:$AH$479,MATCH(Z$2,Kraftvärmeprod!$B$1:$AG$1,0),FALSE)/1,0)-IFERROR(VLOOKUP($B14,'Slutlig allokering'!$B$2:$AC$462,MATCH(Z$3,'Slutlig allokering'!$B$2:$AJ$2,0),FALSE)/1,0)</f>
        <v>0</v>
      </c>
      <c r="AA14">
        <f>IFERROR(VLOOKUP($B14,Kraftvärmeprod!$B$1:$AH$479,MATCH(AA$2,Kraftvärmeprod!$B$1:$AG$1,0),FALSE)/1,0)-IFERROR(VLOOKUP($B14,'Slutlig allokering'!$B$2:$AC$462,MATCH(AA$3,'Slutlig allokering'!$B$2:$AJ$2,0),FALSE)/1,0)</f>
        <v>0</v>
      </c>
      <c r="AB14">
        <f>IFERROR(VLOOKUP($B14,Kraftvärmeprod!$B$1:$AH$479,MATCH(AB$2,Kraftvärmeprod!$B$1:$AG$1,0),FALSE)/1,0)-IFERROR(VLOOKUP($B14,'Slutlig allokering'!$B$2:$AC$462,MATCH(AB$3,'Slutlig allokering'!$B$2:$AJ$2,0),FALSE)/1,0)</f>
        <v>0</v>
      </c>
      <c r="AE14">
        <f t="shared" si="0"/>
        <v>0</v>
      </c>
      <c r="AG14">
        <f>IFERROR(VLOOKUP(B14,'Slutlig allokering'!$B$2:$AJ$462,MATCH("Summa justerad allokerad tillförd energi (utan hjälpel och rökgaskondensering):",'Slutlig allokering'!$B$2:$AK$2,0),FALSE)/1,"")</f>
        <v>0</v>
      </c>
      <c r="AI14" s="55" t="str">
        <f>IFERROR(1-VLOOKUP(B14,'Slutlig allokering'!$B$2:$AJ$462,MATCH("Andel av bränsle i kvv som allokerats till värme, exklusive rökgaskondensering och hjälpel",'Slutlig allokering'!$B$2:$AK$2,0),FALSE),"")</f>
        <v/>
      </c>
      <c r="AK14" s="55" t="str">
        <f t="shared" si="1"/>
        <v/>
      </c>
    </row>
    <row r="15" spans="1:37" x14ac:dyDescent="0.25">
      <c r="A15" s="28" t="s">
        <v>27</v>
      </c>
      <c r="B15" s="28" t="s">
        <v>28</v>
      </c>
      <c r="C15" t="str">
        <f>IFERROR(VLOOKUP($B15,Kraftvärmeprod!$B$1:$AH$479,MATCH(C$3,Kraftvärmeprod!$B$1:$AG$1,0),FALSE)/1,"")</f>
        <v/>
      </c>
      <c r="D15" t="str">
        <f>IFERROR(VLOOKUP($B15,Kraftvärmeprod!$B$1:$AH$479,MATCH(D$3,Kraftvärmeprod!$B$1:$AG$1,0),FALSE)/1,"")</f>
        <v/>
      </c>
      <c r="E15">
        <f>IFERROR(VLOOKUP($B15,Kraftvärmeprod!$B$1:$AH$479,MATCH(E$2,Kraftvärmeprod!$B$1:$AG$1,0),FALSE)/1,0)-IFERROR(VLOOKUP($B15,'Slutlig allokering'!$B$2:$AC$462,MATCH(E$3,'Slutlig allokering'!$B$2:$AJ$2,0),FALSE)/1,0)</f>
        <v>0</v>
      </c>
      <c r="F15">
        <f>IFERROR(VLOOKUP($B15,Kraftvärmeprod!$B$1:$AH$479,MATCH(F$2,Kraftvärmeprod!$B$1:$AG$1,0),FALSE)/1,0)-IFERROR(VLOOKUP($B15,'Slutlig allokering'!$B$2:$AC$462,MATCH(F$3,'Slutlig allokering'!$B$2:$AJ$2,0),FALSE)/1,0)</f>
        <v>0</v>
      </c>
      <c r="G15">
        <f>IFERROR(VLOOKUP($B15,Kraftvärmeprod!$B$1:$AH$479,MATCH(G$2,Kraftvärmeprod!$B$1:$AG$1,0),FALSE)/1,0)-IFERROR(VLOOKUP($B15,'Slutlig allokering'!$B$2:$AC$462,MATCH(G$3,'Slutlig allokering'!$B$2:$AJ$2,0),FALSE)/1,0)</f>
        <v>0</v>
      </c>
      <c r="H15">
        <f>IFERROR(VLOOKUP($B15,Kraftvärmeprod!$B$1:$AH$479,MATCH(H$2,Kraftvärmeprod!$B$1:$AG$1,0),FALSE)/1,0)-IFERROR(VLOOKUP($B15,'Slutlig allokering'!$B$2:$AC$462,MATCH(H$3,'Slutlig allokering'!$B$2:$AJ$2,0),FALSE)/1,0)</f>
        <v>0</v>
      </c>
      <c r="I15">
        <f>IFERROR(VLOOKUP($B15,Kraftvärmeprod!$B$1:$AH$479,MATCH(I$2,Kraftvärmeprod!$B$1:$AG$1,0),FALSE)/1,0)-IFERROR(VLOOKUP($B15,'Slutlig allokering'!$B$2:$AC$462,MATCH(I$3,'Slutlig allokering'!$B$2:$AJ$2,0),FALSE)/1,0)</f>
        <v>0</v>
      </c>
      <c r="J15">
        <f>IFERROR(VLOOKUP($B15,Kraftvärmeprod!$B$1:$AH$479,MATCH(J$2,Kraftvärmeprod!$B$1:$AG$1,0),FALSE)/1,0)-IFERROR(VLOOKUP($B15,'Slutlig allokering'!$B$2:$AC$462,MATCH(J$3,'Slutlig allokering'!$B$2:$AJ$2,0),FALSE)/1,0)</f>
        <v>0</v>
      </c>
      <c r="K15">
        <f>IFERROR(VLOOKUP($B15,Kraftvärmeprod!$B$1:$AH$479,MATCH(K$2,Kraftvärmeprod!$B$1:$AG$1,0),FALSE)/1,0)-IFERROR(VLOOKUP($B15,'Slutlig allokering'!$B$2:$AC$462,MATCH(K$3,'Slutlig allokering'!$B$2:$AJ$2,0),FALSE)/1,0)</f>
        <v>0</v>
      </c>
      <c r="L15">
        <f>IFERROR(VLOOKUP($B15,Kraftvärmeprod!$B$1:$AH$479,MATCH(L$2,Kraftvärmeprod!$B$1:$AG$1,0),FALSE)/1,0)-IFERROR(VLOOKUP($B15,'Slutlig allokering'!$B$2:$AC$462,MATCH(L$3,'Slutlig allokering'!$B$2:$AJ$2,0),FALSE)/1,0)</f>
        <v>0</v>
      </c>
      <c r="M15" s="143">
        <f>IFERROR(VLOOKUP($B15,Miljö!$B$1:$S$477,MATCH(M$2,Miljö!$B$1:$X$1,0),FALSE)/1,0)-IFERROR(VLOOKUP($B15,'Slutlig allokering'!$B$2:$AC$462,MATCH(M$3,'Slutlig allokering'!$B$2:$AJ$2,0),FALSE)/1,0)</f>
        <v>0</v>
      </c>
      <c r="N15">
        <f>IFERROR(VLOOKUP($B15,Kraftvärmeprod!$B$1:$AH$479,MATCH(N$2,Kraftvärmeprod!$B$1:$AG$1,0),FALSE)/1,0)-IFERROR(VLOOKUP($B15,'Slutlig allokering'!$B$2:$AC$462,MATCH(N$3,'Slutlig allokering'!$B$2:$AJ$2,0),FALSE)/1,0)</f>
        <v>0</v>
      </c>
      <c r="O15">
        <f>IFERROR(VLOOKUP($B15,Kraftvärmeprod!$B$1:$AH$479,MATCH(O$2,Kraftvärmeprod!$B$1:$AG$1,0),FALSE)/1,0)-IFERROR(VLOOKUP($B15,'Slutlig allokering'!$B$2:$AC$462,MATCH(O$3,'Slutlig allokering'!$B$2:$AJ$2,0),FALSE)/1,0)</f>
        <v>0</v>
      </c>
      <c r="P15">
        <f>IFERROR(VLOOKUP($B15,Kraftvärmeprod!$B$1:$AH$479,MATCH(P$2,Kraftvärmeprod!$B$1:$AG$1,0),FALSE)/1,0)-IFERROR(VLOOKUP($B15,'Slutlig allokering'!$B$2:$AC$462,MATCH(P$3,'Slutlig allokering'!$B$2:$AJ$2,0),FALSE)/1,0)</f>
        <v>0</v>
      </c>
      <c r="Q15">
        <f>IFERROR(VLOOKUP($B15,Kraftvärmeprod!$B$1:$AH$479,MATCH(Q$2,Kraftvärmeprod!$B$1:$AG$1,0),FALSE)/1,0)-IFERROR(VLOOKUP($B15,'Slutlig allokering'!$B$2:$AC$462,MATCH(Q$3,'Slutlig allokering'!$B$2:$AJ$2,0),FALSE)/1,0)</f>
        <v>0</v>
      </c>
      <c r="R15">
        <f>IFERROR(VLOOKUP($B15,Kraftvärmeprod!$B$1:$AH$479,MATCH(R$2,Kraftvärmeprod!$B$1:$AG$1,0),FALSE)/1,0)-IFERROR(VLOOKUP($B15,'Slutlig allokering'!$B$2:$AC$462,MATCH(R$3,'Slutlig allokering'!$B$2:$AJ$2,0),FALSE)/1,0)</f>
        <v>0</v>
      </c>
      <c r="S15">
        <f>IFERROR(VLOOKUP($B15,Kraftvärmeprod!$B$1:$AH$479,MATCH(S$2,Kraftvärmeprod!$B$1:$AG$1,0),FALSE)/1,0)-IFERROR(VLOOKUP($B15,'Slutlig allokering'!$B$2:$AC$462,MATCH(S$3,'Slutlig allokering'!$B$2:$AJ$2,0),FALSE)/1,0)</f>
        <v>0</v>
      </c>
      <c r="T15">
        <f>IFERROR(VLOOKUP($B15,Kraftvärmeprod!$B$1:$AH$479,MATCH(T$2,Kraftvärmeprod!$B$1:$AG$1,0),FALSE)/1,0)-IFERROR(VLOOKUP($B15,'Slutlig allokering'!$B$2:$AC$462,MATCH(T$3,'Slutlig allokering'!$B$2:$AJ$2,0),FALSE)/1,0)</f>
        <v>0</v>
      </c>
      <c r="U15">
        <f>IFERROR(VLOOKUP($B15,Kraftvärmeprod!$B$1:$AH$479,MATCH(U$2,Kraftvärmeprod!$B$1:$AG$1,0),FALSE)/1,0)-IFERROR(VLOOKUP($B15,'Slutlig allokering'!$B$2:$AC$462,MATCH(U$3,'Slutlig allokering'!$B$2:$AJ$2,0),FALSE)/1,0)</f>
        <v>0</v>
      </c>
      <c r="V15">
        <f>IFERROR(VLOOKUP($B15,Kraftvärmeprod!$B$1:$AH$479,MATCH(V$2,Kraftvärmeprod!$B$1:$AG$1,0),FALSE)/1,0)-IFERROR(VLOOKUP($B15,'Slutlig allokering'!$B$2:$AC$462,MATCH(V$3,'Slutlig allokering'!$B$2:$AJ$2,0),FALSE)/1,0)</f>
        <v>0</v>
      </c>
      <c r="W15">
        <f>IFERROR(VLOOKUP($B15,Kraftvärmeprod!$B$1:$AH$479,MATCH(W$2,Kraftvärmeprod!$B$1:$AG$1,0),FALSE)/1,0)-IFERROR(VLOOKUP($B15,'Slutlig allokering'!$B$2:$AC$462,MATCH(W$3,'Slutlig allokering'!$B$2:$AJ$2,0),FALSE)/1,0)</f>
        <v>0</v>
      </c>
      <c r="X15">
        <f>IFERROR(VLOOKUP($B15,Kraftvärmeprod!$B$1:$AH$479,MATCH(X$2,Kraftvärmeprod!$B$1:$AG$1,0),FALSE)/1,0)-IFERROR(VLOOKUP($B15,'Slutlig allokering'!$B$2:$AC$462,MATCH(X$3,'Slutlig allokering'!$B$2:$AJ$2,0),FALSE)/1,0)</f>
        <v>0</v>
      </c>
      <c r="Y15">
        <f>IFERROR(VLOOKUP($B15,Kraftvärmeprod!$B$1:$AH$479,MATCH(Y$2,Kraftvärmeprod!$B$1:$AG$1,0),FALSE)/1,0)-IFERROR(VLOOKUP($B15,'Slutlig allokering'!$B$2:$AC$462,MATCH(Y$3,'Slutlig allokering'!$B$2:$AJ$2,0),FALSE)/1,0)</f>
        <v>0</v>
      </c>
      <c r="Z15">
        <f>IFERROR(VLOOKUP($B15,Kraftvärmeprod!$B$1:$AH$479,MATCH(Z$2,Kraftvärmeprod!$B$1:$AG$1,0),FALSE)/1,0)-IFERROR(VLOOKUP($B15,'Slutlig allokering'!$B$2:$AC$462,MATCH(Z$3,'Slutlig allokering'!$B$2:$AJ$2,0),FALSE)/1,0)</f>
        <v>0</v>
      </c>
      <c r="AA15">
        <f>IFERROR(VLOOKUP($B15,Kraftvärmeprod!$B$1:$AH$479,MATCH(AA$2,Kraftvärmeprod!$B$1:$AG$1,0),FALSE)/1,0)-IFERROR(VLOOKUP($B15,'Slutlig allokering'!$B$2:$AC$462,MATCH(AA$3,'Slutlig allokering'!$B$2:$AJ$2,0),FALSE)/1,0)</f>
        <v>0</v>
      </c>
      <c r="AB15">
        <f>IFERROR(VLOOKUP($B15,Kraftvärmeprod!$B$1:$AH$479,MATCH(AB$2,Kraftvärmeprod!$B$1:$AG$1,0),FALSE)/1,0)-IFERROR(VLOOKUP($B15,'Slutlig allokering'!$B$2:$AC$462,MATCH(AB$3,'Slutlig allokering'!$B$2:$AJ$2,0),FALSE)/1,0)</f>
        <v>0</v>
      </c>
      <c r="AE15">
        <f t="shared" si="0"/>
        <v>0</v>
      </c>
      <c r="AG15">
        <f>IFERROR(VLOOKUP(B15,'Slutlig allokering'!$B$2:$AJ$462,MATCH("Summa justerad allokerad tillförd energi (utan hjälpel och rökgaskondensering):",'Slutlig allokering'!$B$2:$AK$2,0),FALSE)/1,"")</f>
        <v>0</v>
      </c>
      <c r="AI15" s="55" t="str">
        <f>IFERROR(1-VLOOKUP(B15,'Slutlig allokering'!$B$2:$AJ$462,MATCH("Andel av bränsle i kvv som allokerats till värme, exklusive rökgaskondensering och hjälpel",'Slutlig allokering'!$B$2:$AK$2,0),FALSE),"")</f>
        <v/>
      </c>
      <c r="AK15" s="55" t="str">
        <f t="shared" si="1"/>
        <v/>
      </c>
    </row>
    <row r="16" spans="1:37" x14ac:dyDescent="0.25">
      <c r="A16" s="28" t="s">
        <v>29</v>
      </c>
      <c r="B16" s="28" t="s">
        <v>30</v>
      </c>
      <c r="C16" t="str">
        <f>IFERROR(VLOOKUP($B16,Kraftvärmeprod!$B$1:$AH$479,MATCH(C$3,Kraftvärmeprod!$B$1:$AG$1,0),FALSE)/1,"")</f>
        <v/>
      </c>
      <c r="D16" t="str">
        <f>IFERROR(VLOOKUP($B16,Kraftvärmeprod!$B$1:$AH$479,MATCH(D$3,Kraftvärmeprod!$B$1:$AG$1,0),FALSE)/1,"")</f>
        <v/>
      </c>
      <c r="E16">
        <f>IFERROR(VLOOKUP($B16,Kraftvärmeprod!$B$1:$AH$479,MATCH(E$2,Kraftvärmeprod!$B$1:$AG$1,0),FALSE)/1,0)-IFERROR(VLOOKUP($B16,'Slutlig allokering'!$B$2:$AC$462,MATCH(E$3,'Slutlig allokering'!$B$2:$AJ$2,0),FALSE)/1,0)</f>
        <v>0</v>
      </c>
      <c r="F16">
        <f>IFERROR(VLOOKUP($B16,Kraftvärmeprod!$B$1:$AH$479,MATCH(F$2,Kraftvärmeprod!$B$1:$AG$1,0),FALSE)/1,0)-IFERROR(VLOOKUP($B16,'Slutlig allokering'!$B$2:$AC$462,MATCH(F$3,'Slutlig allokering'!$B$2:$AJ$2,0),FALSE)/1,0)</f>
        <v>0</v>
      </c>
      <c r="G16">
        <f>IFERROR(VLOOKUP($B16,Kraftvärmeprod!$B$1:$AH$479,MATCH(G$2,Kraftvärmeprod!$B$1:$AG$1,0),FALSE)/1,0)-IFERROR(VLOOKUP($B16,'Slutlig allokering'!$B$2:$AC$462,MATCH(G$3,'Slutlig allokering'!$B$2:$AJ$2,0),FALSE)/1,0)</f>
        <v>0</v>
      </c>
      <c r="H16">
        <f>IFERROR(VLOOKUP($B16,Kraftvärmeprod!$B$1:$AH$479,MATCH(H$2,Kraftvärmeprod!$B$1:$AG$1,0),FALSE)/1,0)-IFERROR(VLOOKUP($B16,'Slutlig allokering'!$B$2:$AC$462,MATCH(H$3,'Slutlig allokering'!$B$2:$AJ$2,0),FALSE)/1,0)</f>
        <v>0</v>
      </c>
      <c r="I16">
        <f>IFERROR(VLOOKUP($B16,Kraftvärmeprod!$B$1:$AH$479,MATCH(I$2,Kraftvärmeprod!$B$1:$AG$1,0),FALSE)/1,0)-IFERROR(VLOOKUP($B16,'Slutlig allokering'!$B$2:$AC$462,MATCH(I$3,'Slutlig allokering'!$B$2:$AJ$2,0),FALSE)/1,0)</f>
        <v>0</v>
      </c>
      <c r="J16">
        <f>IFERROR(VLOOKUP($B16,Kraftvärmeprod!$B$1:$AH$479,MATCH(J$2,Kraftvärmeprod!$B$1:$AG$1,0),FALSE)/1,0)-IFERROR(VLOOKUP($B16,'Slutlig allokering'!$B$2:$AC$462,MATCH(J$3,'Slutlig allokering'!$B$2:$AJ$2,0),FALSE)/1,0)</f>
        <v>0</v>
      </c>
      <c r="K16">
        <f>IFERROR(VLOOKUP($B16,Kraftvärmeprod!$B$1:$AH$479,MATCH(K$2,Kraftvärmeprod!$B$1:$AG$1,0),FALSE)/1,0)-IFERROR(VLOOKUP($B16,'Slutlig allokering'!$B$2:$AC$462,MATCH(K$3,'Slutlig allokering'!$B$2:$AJ$2,0),FALSE)/1,0)</f>
        <v>0</v>
      </c>
      <c r="L16">
        <f>IFERROR(VLOOKUP($B16,Kraftvärmeprod!$B$1:$AH$479,MATCH(L$2,Kraftvärmeprod!$B$1:$AG$1,0),FALSE)/1,0)-IFERROR(VLOOKUP($B16,'Slutlig allokering'!$B$2:$AC$462,MATCH(L$3,'Slutlig allokering'!$B$2:$AJ$2,0),FALSE)/1,0)</f>
        <v>0</v>
      </c>
      <c r="M16" s="143">
        <f>IFERROR(VLOOKUP($B16,Miljö!$B$1:$S$477,MATCH(M$2,Miljö!$B$1:$X$1,0),FALSE)/1,0)-IFERROR(VLOOKUP($B16,'Slutlig allokering'!$B$2:$AC$462,MATCH(M$3,'Slutlig allokering'!$B$2:$AJ$2,0),FALSE)/1,0)</f>
        <v>0</v>
      </c>
      <c r="N16">
        <f>IFERROR(VLOOKUP($B16,Kraftvärmeprod!$B$1:$AH$479,MATCH(N$2,Kraftvärmeprod!$B$1:$AG$1,0),FALSE)/1,0)-IFERROR(VLOOKUP($B16,'Slutlig allokering'!$B$2:$AC$462,MATCH(N$3,'Slutlig allokering'!$B$2:$AJ$2,0),FALSE)/1,0)</f>
        <v>0</v>
      </c>
      <c r="O16">
        <f>IFERROR(VLOOKUP($B16,Kraftvärmeprod!$B$1:$AH$479,MATCH(O$2,Kraftvärmeprod!$B$1:$AG$1,0),FALSE)/1,0)-IFERROR(VLOOKUP($B16,'Slutlig allokering'!$B$2:$AC$462,MATCH(O$3,'Slutlig allokering'!$B$2:$AJ$2,0),FALSE)/1,0)</f>
        <v>0</v>
      </c>
      <c r="P16">
        <f>IFERROR(VLOOKUP($B16,Kraftvärmeprod!$B$1:$AH$479,MATCH(P$2,Kraftvärmeprod!$B$1:$AG$1,0),FALSE)/1,0)-IFERROR(VLOOKUP($B16,'Slutlig allokering'!$B$2:$AC$462,MATCH(P$3,'Slutlig allokering'!$B$2:$AJ$2,0),FALSE)/1,0)</f>
        <v>0</v>
      </c>
      <c r="Q16">
        <f>IFERROR(VLOOKUP($B16,Kraftvärmeprod!$B$1:$AH$479,MATCH(Q$2,Kraftvärmeprod!$B$1:$AG$1,0),FALSE)/1,0)-IFERROR(VLOOKUP($B16,'Slutlig allokering'!$B$2:$AC$462,MATCH(Q$3,'Slutlig allokering'!$B$2:$AJ$2,0),FALSE)/1,0)</f>
        <v>0</v>
      </c>
      <c r="R16">
        <f>IFERROR(VLOOKUP($B16,Kraftvärmeprod!$B$1:$AH$479,MATCH(R$2,Kraftvärmeprod!$B$1:$AG$1,0),FALSE)/1,0)-IFERROR(VLOOKUP($B16,'Slutlig allokering'!$B$2:$AC$462,MATCH(R$3,'Slutlig allokering'!$B$2:$AJ$2,0),FALSE)/1,0)</f>
        <v>0</v>
      </c>
      <c r="S16">
        <f>IFERROR(VLOOKUP($B16,Kraftvärmeprod!$B$1:$AH$479,MATCH(S$2,Kraftvärmeprod!$B$1:$AG$1,0),FALSE)/1,0)-IFERROR(VLOOKUP($B16,'Slutlig allokering'!$B$2:$AC$462,MATCH(S$3,'Slutlig allokering'!$B$2:$AJ$2,0),FALSE)/1,0)</f>
        <v>0</v>
      </c>
      <c r="T16">
        <f>IFERROR(VLOOKUP($B16,Kraftvärmeprod!$B$1:$AH$479,MATCH(T$2,Kraftvärmeprod!$B$1:$AG$1,0),FALSE)/1,0)-IFERROR(VLOOKUP($B16,'Slutlig allokering'!$B$2:$AC$462,MATCH(T$3,'Slutlig allokering'!$B$2:$AJ$2,0),FALSE)/1,0)</f>
        <v>0</v>
      </c>
      <c r="U16">
        <f>IFERROR(VLOOKUP($B16,Kraftvärmeprod!$B$1:$AH$479,MATCH(U$2,Kraftvärmeprod!$B$1:$AG$1,0),FALSE)/1,0)-IFERROR(VLOOKUP($B16,'Slutlig allokering'!$B$2:$AC$462,MATCH(U$3,'Slutlig allokering'!$B$2:$AJ$2,0),FALSE)/1,0)</f>
        <v>0</v>
      </c>
      <c r="V16">
        <f>IFERROR(VLOOKUP($B16,Kraftvärmeprod!$B$1:$AH$479,MATCH(V$2,Kraftvärmeprod!$B$1:$AG$1,0),FALSE)/1,0)-IFERROR(VLOOKUP($B16,'Slutlig allokering'!$B$2:$AC$462,MATCH(V$3,'Slutlig allokering'!$B$2:$AJ$2,0),FALSE)/1,0)</f>
        <v>0</v>
      </c>
      <c r="W16">
        <f>IFERROR(VLOOKUP($B16,Kraftvärmeprod!$B$1:$AH$479,MATCH(W$2,Kraftvärmeprod!$B$1:$AG$1,0),FALSE)/1,0)-IFERROR(VLOOKUP($B16,'Slutlig allokering'!$B$2:$AC$462,MATCH(W$3,'Slutlig allokering'!$B$2:$AJ$2,0),FALSE)/1,0)</f>
        <v>0</v>
      </c>
      <c r="X16">
        <f>IFERROR(VLOOKUP($B16,Kraftvärmeprod!$B$1:$AH$479,MATCH(X$2,Kraftvärmeprod!$B$1:$AG$1,0),FALSE)/1,0)-IFERROR(VLOOKUP($B16,'Slutlig allokering'!$B$2:$AC$462,MATCH(X$3,'Slutlig allokering'!$B$2:$AJ$2,0),FALSE)/1,0)</f>
        <v>0</v>
      </c>
      <c r="Y16">
        <f>IFERROR(VLOOKUP($B16,Kraftvärmeprod!$B$1:$AH$479,MATCH(Y$2,Kraftvärmeprod!$B$1:$AG$1,0),FALSE)/1,0)-IFERROR(VLOOKUP($B16,'Slutlig allokering'!$B$2:$AC$462,MATCH(Y$3,'Slutlig allokering'!$B$2:$AJ$2,0),FALSE)/1,0)</f>
        <v>0</v>
      </c>
      <c r="Z16">
        <f>IFERROR(VLOOKUP($B16,Kraftvärmeprod!$B$1:$AH$479,MATCH(Z$2,Kraftvärmeprod!$B$1:$AG$1,0),FALSE)/1,0)-IFERROR(VLOOKUP($B16,'Slutlig allokering'!$B$2:$AC$462,MATCH(Z$3,'Slutlig allokering'!$B$2:$AJ$2,0),FALSE)/1,0)</f>
        <v>0</v>
      </c>
      <c r="AA16">
        <f>IFERROR(VLOOKUP($B16,Kraftvärmeprod!$B$1:$AH$479,MATCH(AA$2,Kraftvärmeprod!$B$1:$AG$1,0),FALSE)/1,0)-IFERROR(VLOOKUP($B16,'Slutlig allokering'!$B$2:$AC$462,MATCH(AA$3,'Slutlig allokering'!$B$2:$AJ$2,0),FALSE)/1,0)</f>
        <v>0</v>
      </c>
      <c r="AB16">
        <f>IFERROR(VLOOKUP($B16,Kraftvärmeprod!$B$1:$AH$479,MATCH(AB$2,Kraftvärmeprod!$B$1:$AG$1,0),FALSE)/1,0)-IFERROR(VLOOKUP($B16,'Slutlig allokering'!$B$2:$AC$462,MATCH(AB$3,'Slutlig allokering'!$B$2:$AJ$2,0),FALSE)/1,0)</f>
        <v>0</v>
      </c>
      <c r="AE16">
        <f t="shared" si="0"/>
        <v>0</v>
      </c>
      <c r="AG16">
        <f>IFERROR(VLOOKUP(B16,'Slutlig allokering'!$B$2:$AJ$462,MATCH("Summa justerad allokerad tillförd energi (utan hjälpel och rökgaskondensering):",'Slutlig allokering'!$B$2:$AK$2,0),FALSE)/1,"")</f>
        <v>0</v>
      </c>
      <c r="AI16" s="55" t="str">
        <f>IFERROR(1-VLOOKUP(B16,'Slutlig allokering'!$B$2:$AJ$462,MATCH("Andel av bränsle i kvv som allokerats till värme, exklusive rökgaskondensering och hjälpel",'Slutlig allokering'!$B$2:$AK$2,0),FALSE),"")</f>
        <v/>
      </c>
      <c r="AK16" s="55" t="str">
        <f t="shared" si="1"/>
        <v/>
      </c>
    </row>
    <row r="17" spans="1:37" x14ac:dyDescent="0.25">
      <c r="A17" s="28" t="s">
        <v>31</v>
      </c>
      <c r="B17" s="28" t="s">
        <v>32</v>
      </c>
      <c r="C17" t="str">
        <f>IFERROR(VLOOKUP($B17,Kraftvärmeprod!$B$1:$AH$479,MATCH(C$3,Kraftvärmeprod!$B$1:$AG$1,0),FALSE)/1,"")</f>
        <v/>
      </c>
      <c r="D17" t="str">
        <f>IFERROR(VLOOKUP($B17,Kraftvärmeprod!$B$1:$AH$479,MATCH(D$3,Kraftvärmeprod!$B$1:$AG$1,0),FALSE)/1,"")</f>
        <v/>
      </c>
      <c r="E17">
        <f>IFERROR(VLOOKUP($B17,Kraftvärmeprod!$B$1:$AH$479,MATCH(E$2,Kraftvärmeprod!$B$1:$AG$1,0),FALSE)/1,0)-IFERROR(VLOOKUP($B17,'Slutlig allokering'!$B$2:$AC$462,MATCH(E$3,'Slutlig allokering'!$B$2:$AJ$2,0),FALSE)/1,0)</f>
        <v>0</v>
      </c>
      <c r="F17">
        <f>IFERROR(VLOOKUP($B17,Kraftvärmeprod!$B$1:$AH$479,MATCH(F$2,Kraftvärmeprod!$B$1:$AG$1,0),FALSE)/1,0)-IFERROR(VLOOKUP($B17,'Slutlig allokering'!$B$2:$AC$462,MATCH(F$3,'Slutlig allokering'!$B$2:$AJ$2,0),FALSE)/1,0)</f>
        <v>0</v>
      </c>
      <c r="G17">
        <f>IFERROR(VLOOKUP($B17,Kraftvärmeprod!$B$1:$AH$479,MATCH(G$2,Kraftvärmeprod!$B$1:$AG$1,0),FALSE)/1,0)-IFERROR(VLOOKUP($B17,'Slutlig allokering'!$B$2:$AC$462,MATCH(G$3,'Slutlig allokering'!$B$2:$AJ$2,0),FALSE)/1,0)</f>
        <v>0</v>
      </c>
      <c r="H17">
        <f>IFERROR(VLOOKUP($B17,Kraftvärmeprod!$B$1:$AH$479,MATCH(H$2,Kraftvärmeprod!$B$1:$AG$1,0),FALSE)/1,0)-IFERROR(VLOOKUP($B17,'Slutlig allokering'!$B$2:$AC$462,MATCH(H$3,'Slutlig allokering'!$B$2:$AJ$2,0),FALSE)/1,0)</f>
        <v>0</v>
      </c>
      <c r="I17">
        <f>IFERROR(VLOOKUP($B17,Kraftvärmeprod!$B$1:$AH$479,MATCH(I$2,Kraftvärmeprod!$B$1:$AG$1,0),FALSE)/1,0)-IFERROR(VLOOKUP($B17,'Slutlig allokering'!$B$2:$AC$462,MATCH(I$3,'Slutlig allokering'!$B$2:$AJ$2,0),FALSE)/1,0)</f>
        <v>0</v>
      </c>
      <c r="J17">
        <f>IFERROR(VLOOKUP($B17,Kraftvärmeprod!$B$1:$AH$479,MATCH(J$2,Kraftvärmeprod!$B$1:$AG$1,0),FALSE)/1,0)-IFERROR(VLOOKUP($B17,'Slutlig allokering'!$B$2:$AC$462,MATCH(J$3,'Slutlig allokering'!$B$2:$AJ$2,0),FALSE)/1,0)</f>
        <v>0</v>
      </c>
      <c r="K17">
        <f>IFERROR(VLOOKUP($B17,Kraftvärmeprod!$B$1:$AH$479,MATCH(K$2,Kraftvärmeprod!$B$1:$AG$1,0),FALSE)/1,0)-IFERROR(VLOOKUP($B17,'Slutlig allokering'!$B$2:$AC$462,MATCH(K$3,'Slutlig allokering'!$B$2:$AJ$2,0),FALSE)/1,0)</f>
        <v>0</v>
      </c>
      <c r="L17">
        <f>IFERROR(VLOOKUP($B17,Kraftvärmeprod!$B$1:$AH$479,MATCH(L$2,Kraftvärmeprod!$B$1:$AG$1,0),FALSE)/1,0)-IFERROR(VLOOKUP($B17,'Slutlig allokering'!$B$2:$AC$462,MATCH(L$3,'Slutlig allokering'!$B$2:$AJ$2,0),FALSE)/1,0)</f>
        <v>0</v>
      </c>
      <c r="M17" s="143">
        <f>IFERROR(VLOOKUP($B17,Miljö!$B$1:$S$477,MATCH(M$2,Miljö!$B$1:$X$1,0),FALSE)/1,0)-IFERROR(VLOOKUP($B17,'Slutlig allokering'!$B$2:$AC$462,MATCH(M$3,'Slutlig allokering'!$B$2:$AJ$2,0),FALSE)/1,0)</f>
        <v>0</v>
      </c>
      <c r="N17">
        <f>IFERROR(VLOOKUP($B17,Kraftvärmeprod!$B$1:$AH$479,MATCH(N$2,Kraftvärmeprod!$B$1:$AG$1,0),FALSE)/1,0)-IFERROR(VLOOKUP($B17,'Slutlig allokering'!$B$2:$AC$462,MATCH(N$3,'Slutlig allokering'!$B$2:$AJ$2,0),FALSE)/1,0)</f>
        <v>0</v>
      </c>
      <c r="O17">
        <f>IFERROR(VLOOKUP($B17,Kraftvärmeprod!$B$1:$AH$479,MATCH(O$2,Kraftvärmeprod!$B$1:$AG$1,0),FALSE)/1,0)-IFERROR(VLOOKUP($B17,'Slutlig allokering'!$B$2:$AC$462,MATCH(O$3,'Slutlig allokering'!$B$2:$AJ$2,0),FALSE)/1,0)</f>
        <v>0</v>
      </c>
      <c r="P17">
        <f>IFERROR(VLOOKUP($B17,Kraftvärmeprod!$B$1:$AH$479,MATCH(P$2,Kraftvärmeprod!$B$1:$AG$1,0),FALSE)/1,0)-IFERROR(VLOOKUP($B17,'Slutlig allokering'!$B$2:$AC$462,MATCH(P$3,'Slutlig allokering'!$B$2:$AJ$2,0),FALSE)/1,0)</f>
        <v>0</v>
      </c>
      <c r="Q17">
        <f>IFERROR(VLOOKUP($B17,Kraftvärmeprod!$B$1:$AH$479,MATCH(Q$2,Kraftvärmeprod!$B$1:$AG$1,0),FALSE)/1,0)-IFERROR(VLOOKUP($B17,'Slutlig allokering'!$B$2:$AC$462,MATCH(Q$3,'Slutlig allokering'!$B$2:$AJ$2,0),FALSE)/1,0)</f>
        <v>0</v>
      </c>
      <c r="R17">
        <f>IFERROR(VLOOKUP($B17,Kraftvärmeprod!$B$1:$AH$479,MATCH(R$2,Kraftvärmeprod!$B$1:$AG$1,0),FALSE)/1,0)-IFERROR(VLOOKUP($B17,'Slutlig allokering'!$B$2:$AC$462,MATCH(R$3,'Slutlig allokering'!$B$2:$AJ$2,0),FALSE)/1,0)</f>
        <v>0</v>
      </c>
      <c r="S17">
        <f>IFERROR(VLOOKUP($B17,Kraftvärmeprod!$B$1:$AH$479,MATCH(S$2,Kraftvärmeprod!$B$1:$AG$1,0),FALSE)/1,0)-IFERROR(VLOOKUP($B17,'Slutlig allokering'!$B$2:$AC$462,MATCH(S$3,'Slutlig allokering'!$B$2:$AJ$2,0),FALSE)/1,0)</f>
        <v>0</v>
      </c>
      <c r="T17">
        <f>IFERROR(VLOOKUP($B17,Kraftvärmeprod!$B$1:$AH$479,MATCH(T$2,Kraftvärmeprod!$B$1:$AG$1,0),FALSE)/1,0)-IFERROR(VLOOKUP($B17,'Slutlig allokering'!$B$2:$AC$462,MATCH(T$3,'Slutlig allokering'!$B$2:$AJ$2,0),FALSE)/1,0)</f>
        <v>0</v>
      </c>
      <c r="U17">
        <f>IFERROR(VLOOKUP($B17,Kraftvärmeprod!$B$1:$AH$479,MATCH(U$2,Kraftvärmeprod!$B$1:$AG$1,0),FALSE)/1,0)-IFERROR(VLOOKUP($B17,'Slutlig allokering'!$B$2:$AC$462,MATCH(U$3,'Slutlig allokering'!$B$2:$AJ$2,0),FALSE)/1,0)</f>
        <v>0</v>
      </c>
      <c r="V17">
        <f>IFERROR(VLOOKUP($B17,Kraftvärmeprod!$B$1:$AH$479,MATCH(V$2,Kraftvärmeprod!$B$1:$AG$1,0),FALSE)/1,0)-IFERROR(VLOOKUP($B17,'Slutlig allokering'!$B$2:$AC$462,MATCH(V$3,'Slutlig allokering'!$B$2:$AJ$2,0),FALSE)/1,0)</f>
        <v>0</v>
      </c>
      <c r="W17">
        <f>IFERROR(VLOOKUP($B17,Kraftvärmeprod!$B$1:$AH$479,MATCH(W$2,Kraftvärmeprod!$B$1:$AG$1,0),FALSE)/1,0)-IFERROR(VLOOKUP($B17,'Slutlig allokering'!$B$2:$AC$462,MATCH(W$3,'Slutlig allokering'!$B$2:$AJ$2,0),FALSE)/1,0)</f>
        <v>0</v>
      </c>
      <c r="X17">
        <f>IFERROR(VLOOKUP($B17,Kraftvärmeprod!$B$1:$AH$479,MATCH(X$2,Kraftvärmeprod!$B$1:$AG$1,0),FALSE)/1,0)-IFERROR(VLOOKUP($B17,'Slutlig allokering'!$B$2:$AC$462,MATCH(X$3,'Slutlig allokering'!$B$2:$AJ$2,0),FALSE)/1,0)</f>
        <v>0</v>
      </c>
      <c r="Y17">
        <f>IFERROR(VLOOKUP($B17,Kraftvärmeprod!$B$1:$AH$479,MATCH(Y$2,Kraftvärmeprod!$B$1:$AG$1,0),FALSE)/1,0)-IFERROR(VLOOKUP($B17,'Slutlig allokering'!$B$2:$AC$462,MATCH(Y$3,'Slutlig allokering'!$B$2:$AJ$2,0),FALSE)/1,0)</f>
        <v>0</v>
      </c>
      <c r="Z17">
        <f>IFERROR(VLOOKUP($B17,Kraftvärmeprod!$B$1:$AH$479,MATCH(Z$2,Kraftvärmeprod!$B$1:$AG$1,0),FALSE)/1,0)-IFERROR(VLOOKUP($B17,'Slutlig allokering'!$B$2:$AC$462,MATCH(Z$3,'Slutlig allokering'!$B$2:$AJ$2,0),FALSE)/1,0)</f>
        <v>0</v>
      </c>
      <c r="AA17">
        <f>IFERROR(VLOOKUP($B17,Kraftvärmeprod!$B$1:$AH$479,MATCH(AA$2,Kraftvärmeprod!$B$1:$AG$1,0),FALSE)/1,0)-IFERROR(VLOOKUP($B17,'Slutlig allokering'!$B$2:$AC$462,MATCH(AA$3,'Slutlig allokering'!$B$2:$AJ$2,0),FALSE)/1,0)</f>
        <v>0</v>
      </c>
      <c r="AB17">
        <f>IFERROR(VLOOKUP($B17,Kraftvärmeprod!$B$1:$AH$479,MATCH(AB$2,Kraftvärmeprod!$B$1:$AG$1,0),FALSE)/1,0)-IFERROR(VLOOKUP($B17,'Slutlig allokering'!$B$2:$AC$462,MATCH(AB$3,'Slutlig allokering'!$B$2:$AJ$2,0),FALSE)/1,0)</f>
        <v>0</v>
      </c>
      <c r="AE17">
        <f t="shared" si="0"/>
        <v>0</v>
      </c>
      <c r="AG17">
        <f>IFERROR(VLOOKUP(B17,'Slutlig allokering'!$B$2:$AJ$462,MATCH("Summa justerad allokerad tillförd energi (utan hjälpel och rökgaskondensering):",'Slutlig allokering'!$B$2:$AK$2,0),FALSE)/1,"")</f>
        <v>0</v>
      </c>
      <c r="AI17" s="55" t="str">
        <f>IFERROR(1-VLOOKUP(B17,'Slutlig allokering'!$B$2:$AJ$462,MATCH("Andel av bränsle i kvv som allokerats till värme, exklusive rökgaskondensering och hjälpel",'Slutlig allokering'!$B$2:$AK$2,0),FALSE),"")</f>
        <v/>
      </c>
      <c r="AK17" s="55" t="str">
        <f t="shared" si="1"/>
        <v/>
      </c>
    </row>
    <row r="18" spans="1:37" x14ac:dyDescent="0.25">
      <c r="A18" s="28" t="s">
        <v>31</v>
      </c>
      <c r="B18" s="28" t="s">
        <v>33</v>
      </c>
      <c r="C18" t="str">
        <f>IFERROR(VLOOKUP($B18,Kraftvärmeprod!$B$1:$AH$479,MATCH(C$3,Kraftvärmeprod!$B$1:$AG$1,0),FALSE)/1,"")</f>
        <v/>
      </c>
      <c r="D18" t="str">
        <f>IFERROR(VLOOKUP($B18,Kraftvärmeprod!$B$1:$AH$479,MATCH(D$3,Kraftvärmeprod!$B$1:$AG$1,0),FALSE)/1,"")</f>
        <v/>
      </c>
      <c r="E18">
        <f>IFERROR(VLOOKUP($B18,Kraftvärmeprod!$B$1:$AH$479,MATCH(E$2,Kraftvärmeprod!$B$1:$AG$1,0),FALSE)/1,0)-IFERROR(VLOOKUP($B18,'Slutlig allokering'!$B$2:$AC$462,MATCH(E$3,'Slutlig allokering'!$B$2:$AJ$2,0),FALSE)/1,0)</f>
        <v>0</v>
      </c>
      <c r="F18">
        <f>IFERROR(VLOOKUP($B18,Kraftvärmeprod!$B$1:$AH$479,MATCH(F$2,Kraftvärmeprod!$B$1:$AG$1,0),FALSE)/1,0)-IFERROR(VLOOKUP($B18,'Slutlig allokering'!$B$2:$AC$462,MATCH(F$3,'Slutlig allokering'!$B$2:$AJ$2,0),FALSE)/1,0)</f>
        <v>0</v>
      </c>
      <c r="G18">
        <f>IFERROR(VLOOKUP($B18,Kraftvärmeprod!$B$1:$AH$479,MATCH(G$2,Kraftvärmeprod!$B$1:$AG$1,0),FALSE)/1,0)-IFERROR(VLOOKUP($B18,'Slutlig allokering'!$B$2:$AC$462,MATCH(G$3,'Slutlig allokering'!$B$2:$AJ$2,0),FALSE)/1,0)</f>
        <v>0</v>
      </c>
      <c r="H18">
        <f>IFERROR(VLOOKUP($B18,Kraftvärmeprod!$B$1:$AH$479,MATCH(H$2,Kraftvärmeprod!$B$1:$AG$1,0),FALSE)/1,0)-IFERROR(VLOOKUP($B18,'Slutlig allokering'!$B$2:$AC$462,MATCH(H$3,'Slutlig allokering'!$B$2:$AJ$2,0),FALSE)/1,0)</f>
        <v>0</v>
      </c>
      <c r="I18">
        <f>IFERROR(VLOOKUP($B18,Kraftvärmeprod!$B$1:$AH$479,MATCH(I$2,Kraftvärmeprod!$B$1:$AG$1,0),FALSE)/1,0)-IFERROR(VLOOKUP($B18,'Slutlig allokering'!$B$2:$AC$462,MATCH(I$3,'Slutlig allokering'!$B$2:$AJ$2,0),FALSE)/1,0)</f>
        <v>0</v>
      </c>
      <c r="J18">
        <f>IFERROR(VLOOKUP($B18,Kraftvärmeprod!$B$1:$AH$479,MATCH(J$2,Kraftvärmeprod!$B$1:$AG$1,0),FALSE)/1,0)-IFERROR(VLOOKUP($B18,'Slutlig allokering'!$B$2:$AC$462,MATCH(J$3,'Slutlig allokering'!$B$2:$AJ$2,0),FALSE)/1,0)</f>
        <v>0</v>
      </c>
      <c r="K18">
        <f>IFERROR(VLOOKUP($B18,Kraftvärmeprod!$B$1:$AH$479,MATCH(K$2,Kraftvärmeprod!$B$1:$AG$1,0),FALSE)/1,0)-IFERROR(VLOOKUP($B18,'Slutlig allokering'!$B$2:$AC$462,MATCH(K$3,'Slutlig allokering'!$B$2:$AJ$2,0),FALSE)/1,0)</f>
        <v>0</v>
      </c>
      <c r="L18">
        <f>IFERROR(VLOOKUP($B18,Kraftvärmeprod!$B$1:$AH$479,MATCH(L$2,Kraftvärmeprod!$B$1:$AG$1,0),FALSE)/1,0)-IFERROR(VLOOKUP($B18,'Slutlig allokering'!$B$2:$AC$462,MATCH(L$3,'Slutlig allokering'!$B$2:$AJ$2,0),FALSE)/1,0)</f>
        <v>0</v>
      </c>
      <c r="M18" s="143">
        <f>IFERROR(VLOOKUP($B18,Miljö!$B$1:$S$477,MATCH(M$2,Miljö!$B$1:$X$1,0),FALSE)/1,0)-IFERROR(VLOOKUP($B18,'Slutlig allokering'!$B$2:$AC$462,MATCH(M$3,'Slutlig allokering'!$B$2:$AJ$2,0),FALSE)/1,0)</f>
        <v>0</v>
      </c>
      <c r="N18">
        <f>IFERROR(VLOOKUP($B18,Kraftvärmeprod!$B$1:$AH$479,MATCH(N$2,Kraftvärmeprod!$B$1:$AG$1,0),FALSE)/1,0)-IFERROR(VLOOKUP($B18,'Slutlig allokering'!$B$2:$AC$462,MATCH(N$3,'Slutlig allokering'!$B$2:$AJ$2,0),FALSE)/1,0)</f>
        <v>0</v>
      </c>
      <c r="O18">
        <f>IFERROR(VLOOKUP($B18,Kraftvärmeprod!$B$1:$AH$479,MATCH(O$2,Kraftvärmeprod!$B$1:$AG$1,0),FALSE)/1,0)-IFERROR(VLOOKUP($B18,'Slutlig allokering'!$B$2:$AC$462,MATCH(O$3,'Slutlig allokering'!$B$2:$AJ$2,0),FALSE)/1,0)</f>
        <v>0</v>
      </c>
      <c r="P18">
        <f>IFERROR(VLOOKUP($B18,Kraftvärmeprod!$B$1:$AH$479,MATCH(P$2,Kraftvärmeprod!$B$1:$AG$1,0),FALSE)/1,0)-IFERROR(VLOOKUP($B18,'Slutlig allokering'!$B$2:$AC$462,MATCH(P$3,'Slutlig allokering'!$B$2:$AJ$2,0),FALSE)/1,0)</f>
        <v>0</v>
      </c>
      <c r="Q18">
        <f>IFERROR(VLOOKUP($B18,Kraftvärmeprod!$B$1:$AH$479,MATCH(Q$2,Kraftvärmeprod!$B$1:$AG$1,0),FALSE)/1,0)-IFERROR(VLOOKUP($B18,'Slutlig allokering'!$B$2:$AC$462,MATCH(Q$3,'Slutlig allokering'!$B$2:$AJ$2,0),FALSE)/1,0)</f>
        <v>0</v>
      </c>
      <c r="R18">
        <f>IFERROR(VLOOKUP($B18,Kraftvärmeprod!$B$1:$AH$479,MATCH(R$2,Kraftvärmeprod!$B$1:$AG$1,0),FALSE)/1,0)-IFERROR(VLOOKUP($B18,'Slutlig allokering'!$B$2:$AC$462,MATCH(R$3,'Slutlig allokering'!$B$2:$AJ$2,0),FALSE)/1,0)</f>
        <v>0</v>
      </c>
      <c r="S18">
        <f>IFERROR(VLOOKUP($B18,Kraftvärmeprod!$B$1:$AH$479,MATCH(S$2,Kraftvärmeprod!$B$1:$AG$1,0),FALSE)/1,0)-IFERROR(VLOOKUP($B18,'Slutlig allokering'!$B$2:$AC$462,MATCH(S$3,'Slutlig allokering'!$B$2:$AJ$2,0),FALSE)/1,0)</f>
        <v>0</v>
      </c>
      <c r="T18">
        <f>IFERROR(VLOOKUP($B18,Kraftvärmeprod!$B$1:$AH$479,MATCH(T$2,Kraftvärmeprod!$B$1:$AG$1,0),FALSE)/1,0)-IFERROR(VLOOKUP($B18,'Slutlig allokering'!$B$2:$AC$462,MATCH(T$3,'Slutlig allokering'!$B$2:$AJ$2,0),FALSE)/1,0)</f>
        <v>0</v>
      </c>
      <c r="U18">
        <f>IFERROR(VLOOKUP($B18,Kraftvärmeprod!$B$1:$AH$479,MATCH(U$2,Kraftvärmeprod!$B$1:$AG$1,0),FALSE)/1,0)-IFERROR(VLOOKUP($B18,'Slutlig allokering'!$B$2:$AC$462,MATCH(U$3,'Slutlig allokering'!$B$2:$AJ$2,0),FALSE)/1,0)</f>
        <v>0</v>
      </c>
      <c r="V18">
        <f>IFERROR(VLOOKUP($B18,Kraftvärmeprod!$B$1:$AH$479,MATCH(V$2,Kraftvärmeprod!$B$1:$AG$1,0),FALSE)/1,0)-IFERROR(VLOOKUP($B18,'Slutlig allokering'!$B$2:$AC$462,MATCH(V$3,'Slutlig allokering'!$B$2:$AJ$2,0),FALSE)/1,0)</f>
        <v>0</v>
      </c>
      <c r="W18">
        <f>IFERROR(VLOOKUP($B18,Kraftvärmeprod!$B$1:$AH$479,MATCH(W$2,Kraftvärmeprod!$B$1:$AG$1,0),FALSE)/1,0)-IFERROR(VLOOKUP($B18,'Slutlig allokering'!$B$2:$AC$462,MATCH(W$3,'Slutlig allokering'!$B$2:$AJ$2,0),FALSE)/1,0)</f>
        <v>0</v>
      </c>
      <c r="X18">
        <f>IFERROR(VLOOKUP($B18,Kraftvärmeprod!$B$1:$AH$479,MATCH(X$2,Kraftvärmeprod!$B$1:$AG$1,0),FALSE)/1,0)-IFERROR(VLOOKUP($B18,'Slutlig allokering'!$B$2:$AC$462,MATCH(X$3,'Slutlig allokering'!$B$2:$AJ$2,0),FALSE)/1,0)</f>
        <v>0</v>
      </c>
      <c r="Y18">
        <f>IFERROR(VLOOKUP($B18,Kraftvärmeprod!$B$1:$AH$479,MATCH(Y$2,Kraftvärmeprod!$B$1:$AG$1,0),FALSE)/1,0)-IFERROR(VLOOKUP($B18,'Slutlig allokering'!$B$2:$AC$462,MATCH(Y$3,'Slutlig allokering'!$B$2:$AJ$2,0),FALSE)/1,0)</f>
        <v>0</v>
      </c>
      <c r="Z18">
        <f>IFERROR(VLOOKUP($B18,Kraftvärmeprod!$B$1:$AH$479,MATCH(Z$2,Kraftvärmeprod!$B$1:$AG$1,0),FALSE)/1,0)-IFERROR(VLOOKUP($B18,'Slutlig allokering'!$B$2:$AC$462,MATCH(Z$3,'Slutlig allokering'!$B$2:$AJ$2,0),FALSE)/1,0)</f>
        <v>0</v>
      </c>
      <c r="AA18">
        <f>IFERROR(VLOOKUP($B18,Kraftvärmeprod!$B$1:$AH$479,MATCH(AA$2,Kraftvärmeprod!$B$1:$AG$1,0),FALSE)/1,0)-IFERROR(VLOOKUP($B18,'Slutlig allokering'!$B$2:$AC$462,MATCH(AA$3,'Slutlig allokering'!$B$2:$AJ$2,0),FALSE)/1,0)</f>
        <v>0</v>
      </c>
      <c r="AB18">
        <f>IFERROR(VLOOKUP($B18,Kraftvärmeprod!$B$1:$AH$479,MATCH(AB$2,Kraftvärmeprod!$B$1:$AG$1,0),FALSE)/1,0)-IFERROR(VLOOKUP($B18,'Slutlig allokering'!$B$2:$AC$462,MATCH(AB$3,'Slutlig allokering'!$B$2:$AJ$2,0),FALSE)/1,0)</f>
        <v>0</v>
      </c>
      <c r="AE18">
        <f t="shared" si="0"/>
        <v>0</v>
      </c>
      <c r="AG18">
        <f>IFERROR(VLOOKUP(B18,'Slutlig allokering'!$B$2:$AJ$462,MATCH("Summa justerad allokerad tillförd energi (utan hjälpel och rökgaskondensering):",'Slutlig allokering'!$B$2:$AK$2,0),FALSE)/1,"")</f>
        <v>0</v>
      </c>
      <c r="AI18" s="55" t="str">
        <f>IFERROR(1-VLOOKUP(B18,'Slutlig allokering'!$B$2:$AJ$462,MATCH("Andel av bränsle i kvv som allokerats till värme, exklusive rökgaskondensering och hjälpel",'Slutlig allokering'!$B$2:$AK$2,0),FALSE),"")</f>
        <v/>
      </c>
      <c r="AK18" s="55" t="str">
        <f t="shared" si="1"/>
        <v/>
      </c>
    </row>
    <row r="19" spans="1:37" x14ac:dyDescent="0.25">
      <c r="A19" s="28" t="s">
        <v>31</v>
      </c>
      <c r="B19" s="28" t="s">
        <v>34</v>
      </c>
      <c r="C19" t="str">
        <f>IFERROR(VLOOKUP($B19,Kraftvärmeprod!$B$1:$AH$479,MATCH(C$3,Kraftvärmeprod!$B$1:$AG$1,0),FALSE)/1,"")</f>
        <v/>
      </c>
      <c r="D19" t="str">
        <f>IFERROR(VLOOKUP($B19,Kraftvärmeprod!$B$1:$AH$479,MATCH(D$3,Kraftvärmeprod!$B$1:$AG$1,0),FALSE)/1,"")</f>
        <v/>
      </c>
      <c r="E19">
        <f>IFERROR(VLOOKUP($B19,Kraftvärmeprod!$B$1:$AH$479,MATCH(E$2,Kraftvärmeprod!$B$1:$AG$1,0),FALSE)/1,0)-IFERROR(VLOOKUP($B19,'Slutlig allokering'!$B$2:$AC$462,MATCH(E$3,'Slutlig allokering'!$B$2:$AJ$2,0),FALSE)/1,0)</f>
        <v>0</v>
      </c>
      <c r="F19">
        <f>IFERROR(VLOOKUP($B19,Kraftvärmeprod!$B$1:$AH$479,MATCH(F$2,Kraftvärmeprod!$B$1:$AG$1,0),FALSE)/1,0)-IFERROR(VLOOKUP($B19,'Slutlig allokering'!$B$2:$AC$462,MATCH(F$3,'Slutlig allokering'!$B$2:$AJ$2,0),FALSE)/1,0)</f>
        <v>0</v>
      </c>
      <c r="G19">
        <f>IFERROR(VLOOKUP($B19,Kraftvärmeprod!$B$1:$AH$479,MATCH(G$2,Kraftvärmeprod!$B$1:$AG$1,0),FALSE)/1,0)-IFERROR(VLOOKUP($B19,'Slutlig allokering'!$B$2:$AC$462,MATCH(G$3,'Slutlig allokering'!$B$2:$AJ$2,0),FALSE)/1,0)</f>
        <v>0</v>
      </c>
      <c r="H19">
        <f>IFERROR(VLOOKUP($B19,Kraftvärmeprod!$B$1:$AH$479,MATCH(H$2,Kraftvärmeprod!$B$1:$AG$1,0),FALSE)/1,0)-IFERROR(VLOOKUP($B19,'Slutlig allokering'!$B$2:$AC$462,MATCH(H$3,'Slutlig allokering'!$B$2:$AJ$2,0),FALSE)/1,0)</f>
        <v>0</v>
      </c>
      <c r="I19">
        <f>IFERROR(VLOOKUP($B19,Kraftvärmeprod!$B$1:$AH$479,MATCH(I$2,Kraftvärmeprod!$B$1:$AG$1,0),FALSE)/1,0)-IFERROR(VLOOKUP($B19,'Slutlig allokering'!$B$2:$AC$462,MATCH(I$3,'Slutlig allokering'!$B$2:$AJ$2,0),FALSE)/1,0)</f>
        <v>0</v>
      </c>
      <c r="J19">
        <f>IFERROR(VLOOKUP($B19,Kraftvärmeprod!$B$1:$AH$479,MATCH(J$2,Kraftvärmeprod!$B$1:$AG$1,0),FALSE)/1,0)-IFERROR(VLOOKUP($B19,'Slutlig allokering'!$B$2:$AC$462,MATCH(J$3,'Slutlig allokering'!$B$2:$AJ$2,0),FALSE)/1,0)</f>
        <v>0</v>
      </c>
      <c r="K19">
        <f>IFERROR(VLOOKUP($B19,Kraftvärmeprod!$B$1:$AH$479,MATCH(K$2,Kraftvärmeprod!$B$1:$AG$1,0),FALSE)/1,0)-IFERROR(VLOOKUP($B19,'Slutlig allokering'!$B$2:$AC$462,MATCH(K$3,'Slutlig allokering'!$B$2:$AJ$2,0),FALSE)/1,0)</f>
        <v>0</v>
      </c>
      <c r="L19">
        <f>IFERROR(VLOOKUP($B19,Kraftvärmeprod!$B$1:$AH$479,MATCH(L$2,Kraftvärmeprod!$B$1:$AG$1,0),FALSE)/1,0)-IFERROR(VLOOKUP($B19,'Slutlig allokering'!$B$2:$AC$462,MATCH(L$3,'Slutlig allokering'!$B$2:$AJ$2,0),FALSE)/1,0)</f>
        <v>0</v>
      </c>
      <c r="M19" s="143">
        <f>IFERROR(VLOOKUP($B19,Miljö!$B$1:$S$477,MATCH(M$2,Miljö!$B$1:$X$1,0),FALSE)/1,0)-IFERROR(VLOOKUP($B19,'Slutlig allokering'!$B$2:$AC$462,MATCH(M$3,'Slutlig allokering'!$B$2:$AJ$2,0),FALSE)/1,0)</f>
        <v>0</v>
      </c>
      <c r="N19">
        <f>IFERROR(VLOOKUP($B19,Kraftvärmeprod!$B$1:$AH$479,MATCH(N$2,Kraftvärmeprod!$B$1:$AG$1,0),FALSE)/1,0)-IFERROR(VLOOKUP($B19,'Slutlig allokering'!$B$2:$AC$462,MATCH(N$3,'Slutlig allokering'!$B$2:$AJ$2,0),FALSE)/1,0)</f>
        <v>0</v>
      </c>
      <c r="O19">
        <f>IFERROR(VLOOKUP($B19,Kraftvärmeprod!$B$1:$AH$479,MATCH(O$2,Kraftvärmeprod!$B$1:$AG$1,0),FALSE)/1,0)-IFERROR(VLOOKUP($B19,'Slutlig allokering'!$B$2:$AC$462,MATCH(O$3,'Slutlig allokering'!$B$2:$AJ$2,0),FALSE)/1,0)</f>
        <v>0</v>
      </c>
      <c r="P19">
        <f>IFERROR(VLOOKUP($B19,Kraftvärmeprod!$B$1:$AH$479,MATCH(P$2,Kraftvärmeprod!$B$1:$AG$1,0),FALSE)/1,0)-IFERROR(VLOOKUP($B19,'Slutlig allokering'!$B$2:$AC$462,MATCH(P$3,'Slutlig allokering'!$B$2:$AJ$2,0),FALSE)/1,0)</f>
        <v>0</v>
      </c>
      <c r="Q19">
        <f>IFERROR(VLOOKUP($B19,Kraftvärmeprod!$B$1:$AH$479,MATCH(Q$2,Kraftvärmeprod!$B$1:$AG$1,0),FALSE)/1,0)-IFERROR(VLOOKUP($B19,'Slutlig allokering'!$B$2:$AC$462,MATCH(Q$3,'Slutlig allokering'!$B$2:$AJ$2,0),FALSE)/1,0)</f>
        <v>0</v>
      </c>
      <c r="R19">
        <f>IFERROR(VLOOKUP($B19,Kraftvärmeprod!$B$1:$AH$479,MATCH(R$2,Kraftvärmeprod!$B$1:$AG$1,0),FALSE)/1,0)-IFERROR(VLOOKUP($B19,'Slutlig allokering'!$B$2:$AC$462,MATCH(R$3,'Slutlig allokering'!$B$2:$AJ$2,0),FALSE)/1,0)</f>
        <v>0</v>
      </c>
      <c r="S19">
        <f>IFERROR(VLOOKUP($B19,Kraftvärmeprod!$B$1:$AH$479,MATCH(S$2,Kraftvärmeprod!$B$1:$AG$1,0),FALSE)/1,0)-IFERROR(VLOOKUP($B19,'Slutlig allokering'!$B$2:$AC$462,MATCH(S$3,'Slutlig allokering'!$B$2:$AJ$2,0),FALSE)/1,0)</f>
        <v>0</v>
      </c>
      <c r="T19">
        <f>IFERROR(VLOOKUP($B19,Kraftvärmeprod!$B$1:$AH$479,MATCH(T$2,Kraftvärmeprod!$B$1:$AG$1,0),FALSE)/1,0)-IFERROR(VLOOKUP($B19,'Slutlig allokering'!$B$2:$AC$462,MATCH(T$3,'Slutlig allokering'!$B$2:$AJ$2,0),FALSE)/1,0)</f>
        <v>0</v>
      </c>
      <c r="U19">
        <f>IFERROR(VLOOKUP($B19,Kraftvärmeprod!$B$1:$AH$479,MATCH(U$2,Kraftvärmeprod!$B$1:$AG$1,0),FALSE)/1,0)-IFERROR(VLOOKUP($B19,'Slutlig allokering'!$B$2:$AC$462,MATCH(U$3,'Slutlig allokering'!$B$2:$AJ$2,0),FALSE)/1,0)</f>
        <v>0</v>
      </c>
      <c r="V19">
        <f>IFERROR(VLOOKUP($B19,Kraftvärmeprod!$B$1:$AH$479,MATCH(V$2,Kraftvärmeprod!$B$1:$AG$1,0),FALSE)/1,0)-IFERROR(VLOOKUP($B19,'Slutlig allokering'!$B$2:$AC$462,MATCH(V$3,'Slutlig allokering'!$B$2:$AJ$2,0),FALSE)/1,0)</f>
        <v>0</v>
      </c>
      <c r="W19">
        <f>IFERROR(VLOOKUP($B19,Kraftvärmeprod!$B$1:$AH$479,MATCH(W$2,Kraftvärmeprod!$B$1:$AG$1,0),FALSE)/1,0)-IFERROR(VLOOKUP($B19,'Slutlig allokering'!$B$2:$AC$462,MATCH(W$3,'Slutlig allokering'!$B$2:$AJ$2,0),FALSE)/1,0)</f>
        <v>0</v>
      </c>
      <c r="X19">
        <f>IFERROR(VLOOKUP($B19,Kraftvärmeprod!$B$1:$AH$479,MATCH(X$2,Kraftvärmeprod!$B$1:$AG$1,0),FALSE)/1,0)-IFERROR(VLOOKUP($B19,'Slutlig allokering'!$B$2:$AC$462,MATCH(X$3,'Slutlig allokering'!$B$2:$AJ$2,0),FALSE)/1,0)</f>
        <v>0</v>
      </c>
      <c r="Y19">
        <f>IFERROR(VLOOKUP($B19,Kraftvärmeprod!$B$1:$AH$479,MATCH(Y$2,Kraftvärmeprod!$B$1:$AG$1,0),FALSE)/1,0)-IFERROR(VLOOKUP($B19,'Slutlig allokering'!$B$2:$AC$462,MATCH(Y$3,'Slutlig allokering'!$B$2:$AJ$2,0),FALSE)/1,0)</f>
        <v>0</v>
      </c>
      <c r="Z19">
        <f>IFERROR(VLOOKUP($B19,Kraftvärmeprod!$B$1:$AH$479,MATCH(Z$2,Kraftvärmeprod!$B$1:$AG$1,0),FALSE)/1,0)-IFERROR(VLOOKUP($B19,'Slutlig allokering'!$B$2:$AC$462,MATCH(Z$3,'Slutlig allokering'!$B$2:$AJ$2,0),FALSE)/1,0)</f>
        <v>0</v>
      </c>
      <c r="AA19">
        <f>IFERROR(VLOOKUP($B19,Kraftvärmeprod!$B$1:$AH$479,MATCH(AA$2,Kraftvärmeprod!$B$1:$AG$1,0),FALSE)/1,0)-IFERROR(VLOOKUP($B19,'Slutlig allokering'!$B$2:$AC$462,MATCH(AA$3,'Slutlig allokering'!$B$2:$AJ$2,0),FALSE)/1,0)</f>
        <v>0</v>
      </c>
      <c r="AB19">
        <f>IFERROR(VLOOKUP($B19,Kraftvärmeprod!$B$1:$AH$479,MATCH(AB$2,Kraftvärmeprod!$B$1:$AG$1,0),FALSE)/1,0)-IFERROR(VLOOKUP($B19,'Slutlig allokering'!$B$2:$AC$462,MATCH(AB$3,'Slutlig allokering'!$B$2:$AJ$2,0),FALSE)/1,0)</f>
        <v>0</v>
      </c>
      <c r="AE19">
        <f t="shared" si="0"/>
        <v>0</v>
      </c>
      <c r="AG19">
        <f>IFERROR(VLOOKUP(B19,'Slutlig allokering'!$B$2:$AJ$462,MATCH("Summa justerad allokerad tillförd energi (utan hjälpel och rökgaskondensering):",'Slutlig allokering'!$B$2:$AK$2,0),FALSE)/1,"")</f>
        <v>0</v>
      </c>
      <c r="AI19" s="55" t="str">
        <f>IFERROR(1-VLOOKUP(B19,'Slutlig allokering'!$B$2:$AJ$462,MATCH("Andel av bränsle i kvv som allokerats till värme, exklusive rökgaskondensering och hjälpel",'Slutlig allokering'!$B$2:$AK$2,0),FALSE),"")</f>
        <v/>
      </c>
      <c r="AK19" s="55" t="str">
        <f t="shared" si="1"/>
        <v/>
      </c>
    </row>
    <row r="20" spans="1:37" x14ac:dyDescent="0.25">
      <c r="A20" s="28" t="s">
        <v>31</v>
      </c>
      <c r="B20" s="28" t="s">
        <v>35</v>
      </c>
      <c r="C20" t="str">
        <f>IFERROR(VLOOKUP($B20,Kraftvärmeprod!$B$1:$AH$479,MATCH(C$3,Kraftvärmeprod!$B$1:$AG$1,0),FALSE)/1,"")</f>
        <v/>
      </c>
      <c r="D20" t="str">
        <f>IFERROR(VLOOKUP($B20,Kraftvärmeprod!$B$1:$AH$479,MATCH(D$3,Kraftvärmeprod!$B$1:$AG$1,0),FALSE)/1,"")</f>
        <v/>
      </c>
      <c r="E20">
        <f>IFERROR(VLOOKUP($B20,Kraftvärmeprod!$B$1:$AH$479,MATCH(E$2,Kraftvärmeprod!$B$1:$AG$1,0),FALSE)/1,0)-IFERROR(VLOOKUP($B20,'Slutlig allokering'!$B$2:$AC$462,MATCH(E$3,'Slutlig allokering'!$B$2:$AJ$2,0),FALSE)/1,0)</f>
        <v>0</v>
      </c>
      <c r="F20">
        <f>IFERROR(VLOOKUP($B20,Kraftvärmeprod!$B$1:$AH$479,MATCH(F$2,Kraftvärmeprod!$B$1:$AG$1,0),FALSE)/1,0)-IFERROR(VLOOKUP($B20,'Slutlig allokering'!$B$2:$AC$462,MATCH(F$3,'Slutlig allokering'!$B$2:$AJ$2,0),FALSE)/1,0)</f>
        <v>0</v>
      </c>
      <c r="G20">
        <f>IFERROR(VLOOKUP($B20,Kraftvärmeprod!$B$1:$AH$479,MATCH(G$2,Kraftvärmeprod!$B$1:$AG$1,0),FALSE)/1,0)-IFERROR(VLOOKUP($B20,'Slutlig allokering'!$B$2:$AC$462,MATCH(G$3,'Slutlig allokering'!$B$2:$AJ$2,0),FALSE)/1,0)</f>
        <v>0</v>
      </c>
      <c r="H20">
        <f>IFERROR(VLOOKUP($B20,Kraftvärmeprod!$B$1:$AH$479,MATCH(H$2,Kraftvärmeprod!$B$1:$AG$1,0),FALSE)/1,0)-IFERROR(VLOOKUP($B20,'Slutlig allokering'!$B$2:$AC$462,MATCH(H$3,'Slutlig allokering'!$B$2:$AJ$2,0),FALSE)/1,0)</f>
        <v>0</v>
      </c>
      <c r="I20">
        <f>IFERROR(VLOOKUP($B20,Kraftvärmeprod!$B$1:$AH$479,MATCH(I$2,Kraftvärmeprod!$B$1:$AG$1,0),FALSE)/1,0)-IFERROR(VLOOKUP($B20,'Slutlig allokering'!$B$2:$AC$462,MATCH(I$3,'Slutlig allokering'!$B$2:$AJ$2,0),FALSE)/1,0)</f>
        <v>0</v>
      </c>
      <c r="J20">
        <f>IFERROR(VLOOKUP($B20,Kraftvärmeprod!$B$1:$AH$479,MATCH(J$2,Kraftvärmeprod!$B$1:$AG$1,0),FALSE)/1,0)-IFERROR(VLOOKUP($B20,'Slutlig allokering'!$B$2:$AC$462,MATCH(J$3,'Slutlig allokering'!$B$2:$AJ$2,0),FALSE)/1,0)</f>
        <v>0</v>
      </c>
      <c r="K20">
        <f>IFERROR(VLOOKUP($B20,Kraftvärmeprod!$B$1:$AH$479,MATCH(K$2,Kraftvärmeprod!$B$1:$AG$1,0),FALSE)/1,0)-IFERROR(VLOOKUP($B20,'Slutlig allokering'!$B$2:$AC$462,MATCH(K$3,'Slutlig allokering'!$B$2:$AJ$2,0),FALSE)/1,0)</f>
        <v>0</v>
      </c>
      <c r="L20">
        <f>IFERROR(VLOOKUP($B20,Kraftvärmeprod!$B$1:$AH$479,MATCH(L$2,Kraftvärmeprod!$B$1:$AG$1,0),FALSE)/1,0)-IFERROR(VLOOKUP($B20,'Slutlig allokering'!$B$2:$AC$462,MATCH(L$3,'Slutlig allokering'!$B$2:$AJ$2,0),FALSE)/1,0)</f>
        <v>0</v>
      </c>
      <c r="M20" s="143">
        <f>IFERROR(VLOOKUP($B20,Miljö!$B$1:$S$477,MATCH(M$2,Miljö!$B$1:$X$1,0),FALSE)/1,0)-IFERROR(VLOOKUP($B20,'Slutlig allokering'!$B$2:$AC$462,MATCH(M$3,'Slutlig allokering'!$B$2:$AJ$2,0),FALSE)/1,0)</f>
        <v>0</v>
      </c>
      <c r="N20">
        <f>IFERROR(VLOOKUP($B20,Kraftvärmeprod!$B$1:$AH$479,MATCH(N$2,Kraftvärmeprod!$B$1:$AG$1,0),FALSE)/1,0)-IFERROR(VLOOKUP($B20,'Slutlig allokering'!$B$2:$AC$462,MATCH(N$3,'Slutlig allokering'!$B$2:$AJ$2,0),FALSE)/1,0)</f>
        <v>0</v>
      </c>
      <c r="O20">
        <f>IFERROR(VLOOKUP($B20,Kraftvärmeprod!$B$1:$AH$479,MATCH(O$2,Kraftvärmeprod!$B$1:$AG$1,0),FALSE)/1,0)-IFERROR(VLOOKUP($B20,'Slutlig allokering'!$B$2:$AC$462,MATCH(O$3,'Slutlig allokering'!$B$2:$AJ$2,0),FALSE)/1,0)</f>
        <v>0</v>
      </c>
      <c r="P20">
        <f>IFERROR(VLOOKUP($B20,Kraftvärmeprod!$B$1:$AH$479,MATCH(P$2,Kraftvärmeprod!$B$1:$AG$1,0),FALSE)/1,0)-IFERROR(VLOOKUP($B20,'Slutlig allokering'!$B$2:$AC$462,MATCH(P$3,'Slutlig allokering'!$B$2:$AJ$2,0),FALSE)/1,0)</f>
        <v>0</v>
      </c>
      <c r="Q20">
        <f>IFERROR(VLOOKUP($B20,Kraftvärmeprod!$B$1:$AH$479,MATCH(Q$2,Kraftvärmeprod!$B$1:$AG$1,0),FALSE)/1,0)-IFERROR(VLOOKUP($B20,'Slutlig allokering'!$B$2:$AC$462,MATCH(Q$3,'Slutlig allokering'!$B$2:$AJ$2,0),FALSE)/1,0)</f>
        <v>0</v>
      </c>
      <c r="R20">
        <f>IFERROR(VLOOKUP($B20,Kraftvärmeprod!$B$1:$AH$479,MATCH(R$2,Kraftvärmeprod!$B$1:$AG$1,0),FALSE)/1,0)-IFERROR(VLOOKUP($B20,'Slutlig allokering'!$B$2:$AC$462,MATCH(R$3,'Slutlig allokering'!$B$2:$AJ$2,0),FALSE)/1,0)</f>
        <v>0</v>
      </c>
      <c r="S20">
        <f>IFERROR(VLOOKUP($B20,Kraftvärmeprod!$B$1:$AH$479,MATCH(S$2,Kraftvärmeprod!$B$1:$AG$1,0),FALSE)/1,0)-IFERROR(VLOOKUP($B20,'Slutlig allokering'!$B$2:$AC$462,MATCH(S$3,'Slutlig allokering'!$B$2:$AJ$2,0),FALSE)/1,0)</f>
        <v>0</v>
      </c>
      <c r="T20">
        <f>IFERROR(VLOOKUP($B20,Kraftvärmeprod!$B$1:$AH$479,MATCH(T$2,Kraftvärmeprod!$B$1:$AG$1,0),FALSE)/1,0)-IFERROR(VLOOKUP($B20,'Slutlig allokering'!$B$2:$AC$462,MATCH(T$3,'Slutlig allokering'!$B$2:$AJ$2,0),FALSE)/1,0)</f>
        <v>0</v>
      </c>
      <c r="U20">
        <f>IFERROR(VLOOKUP($B20,Kraftvärmeprod!$B$1:$AH$479,MATCH(U$2,Kraftvärmeprod!$B$1:$AG$1,0),FALSE)/1,0)-IFERROR(VLOOKUP($B20,'Slutlig allokering'!$B$2:$AC$462,MATCH(U$3,'Slutlig allokering'!$B$2:$AJ$2,0),FALSE)/1,0)</f>
        <v>0</v>
      </c>
      <c r="V20">
        <f>IFERROR(VLOOKUP($B20,Kraftvärmeprod!$B$1:$AH$479,MATCH(V$2,Kraftvärmeprod!$B$1:$AG$1,0),FALSE)/1,0)-IFERROR(VLOOKUP($B20,'Slutlig allokering'!$B$2:$AC$462,MATCH(V$3,'Slutlig allokering'!$B$2:$AJ$2,0),FALSE)/1,0)</f>
        <v>0</v>
      </c>
      <c r="W20">
        <f>IFERROR(VLOOKUP($B20,Kraftvärmeprod!$B$1:$AH$479,MATCH(W$2,Kraftvärmeprod!$B$1:$AG$1,0),FALSE)/1,0)-IFERROR(VLOOKUP($B20,'Slutlig allokering'!$B$2:$AC$462,MATCH(W$3,'Slutlig allokering'!$B$2:$AJ$2,0),FALSE)/1,0)</f>
        <v>0</v>
      </c>
      <c r="X20">
        <f>IFERROR(VLOOKUP($B20,Kraftvärmeprod!$B$1:$AH$479,MATCH(X$2,Kraftvärmeprod!$B$1:$AG$1,0),FALSE)/1,0)-IFERROR(VLOOKUP($B20,'Slutlig allokering'!$B$2:$AC$462,MATCH(X$3,'Slutlig allokering'!$B$2:$AJ$2,0),FALSE)/1,0)</f>
        <v>0</v>
      </c>
      <c r="Y20">
        <f>IFERROR(VLOOKUP($B20,Kraftvärmeprod!$B$1:$AH$479,MATCH(Y$2,Kraftvärmeprod!$B$1:$AG$1,0),FALSE)/1,0)-IFERROR(VLOOKUP($B20,'Slutlig allokering'!$B$2:$AC$462,MATCH(Y$3,'Slutlig allokering'!$B$2:$AJ$2,0),FALSE)/1,0)</f>
        <v>0</v>
      </c>
      <c r="Z20">
        <f>IFERROR(VLOOKUP($B20,Kraftvärmeprod!$B$1:$AH$479,MATCH(Z$2,Kraftvärmeprod!$B$1:$AG$1,0),FALSE)/1,0)-IFERROR(VLOOKUP($B20,'Slutlig allokering'!$B$2:$AC$462,MATCH(Z$3,'Slutlig allokering'!$B$2:$AJ$2,0),FALSE)/1,0)</f>
        <v>0</v>
      </c>
      <c r="AA20">
        <f>IFERROR(VLOOKUP($B20,Kraftvärmeprod!$B$1:$AH$479,MATCH(AA$2,Kraftvärmeprod!$B$1:$AG$1,0),FALSE)/1,0)-IFERROR(VLOOKUP($B20,'Slutlig allokering'!$B$2:$AC$462,MATCH(AA$3,'Slutlig allokering'!$B$2:$AJ$2,0),FALSE)/1,0)</f>
        <v>0</v>
      </c>
      <c r="AB20">
        <f>IFERROR(VLOOKUP($B20,Kraftvärmeprod!$B$1:$AH$479,MATCH(AB$2,Kraftvärmeprod!$B$1:$AG$1,0),FALSE)/1,0)-IFERROR(VLOOKUP($B20,'Slutlig allokering'!$B$2:$AC$462,MATCH(AB$3,'Slutlig allokering'!$B$2:$AJ$2,0),FALSE)/1,0)</f>
        <v>0</v>
      </c>
      <c r="AE20">
        <f t="shared" si="0"/>
        <v>0</v>
      </c>
      <c r="AG20">
        <f>IFERROR(VLOOKUP(B20,'Slutlig allokering'!$B$2:$AJ$462,MATCH("Summa justerad allokerad tillförd energi (utan hjälpel och rökgaskondensering):",'Slutlig allokering'!$B$2:$AK$2,0),FALSE)/1,"")</f>
        <v>0</v>
      </c>
      <c r="AI20" s="55" t="str">
        <f>IFERROR(1-VLOOKUP(B20,'Slutlig allokering'!$B$2:$AJ$462,MATCH("Andel av bränsle i kvv som allokerats till värme, exklusive rökgaskondensering och hjälpel",'Slutlig allokering'!$B$2:$AK$2,0),FALSE),"")</f>
        <v/>
      </c>
      <c r="AK20" s="55" t="str">
        <f t="shared" si="1"/>
        <v/>
      </c>
    </row>
    <row r="21" spans="1:37" x14ac:dyDescent="0.25">
      <c r="A21" s="28" t="s">
        <v>31</v>
      </c>
      <c r="B21" s="28" t="s">
        <v>36</v>
      </c>
      <c r="C21" t="str">
        <f>IFERROR(VLOOKUP($B21,Kraftvärmeprod!$B$1:$AH$479,MATCH(C$3,Kraftvärmeprod!$B$1:$AG$1,0),FALSE)/1,"")</f>
        <v/>
      </c>
      <c r="D21" t="str">
        <f>IFERROR(VLOOKUP($B21,Kraftvärmeprod!$B$1:$AH$479,MATCH(D$3,Kraftvärmeprod!$B$1:$AG$1,0),FALSE)/1,"")</f>
        <v/>
      </c>
      <c r="E21">
        <f>IFERROR(VLOOKUP($B21,Kraftvärmeprod!$B$1:$AH$479,MATCH(E$2,Kraftvärmeprod!$B$1:$AG$1,0),FALSE)/1,0)-IFERROR(VLOOKUP($B21,'Slutlig allokering'!$B$2:$AC$462,MATCH(E$3,'Slutlig allokering'!$B$2:$AJ$2,0),FALSE)/1,0)</f>
        <v>0</v>
      </c>
      <c r="F21">
        <f>IFERROR(VLOOKUP($B21,Kraftvärmeprod!$B$1:$AH$479,MATCH(F$2,Kraftvärmeprod!$B$1:$AG$1,0),FALSE)/1,0)-IFERROR(VLOOKUP($B21,'Slutlig allokering'!$B$2:$AC$462,MATCH(F$3,'Slutlig allokering'!$B$2:$AJ$2,0),FALSE)/1,0)</f>
        <v>0</v>
      </c>
      <c r="G21">
        <f>IFERROR(VLOOKUP($B21,Kraftvärmeprod!$B$1:$AH$479,MATCH(G$2,Kraftvärmeprod!$B$1:$AG$1,0),FALSE)/1,0)-IFERROR(VLOOKUP($B21,'Slutlig allokering'!$B$2:$AC$462,MATCH(G$3,'Slutlig allokering'!$B$2:$AJ$2,0),FALSE)/1,0)</f>
        <v>0</v>
      </c>
      <c r="H21">
        <f>IFERROR(VLOOKUP($B21,Kraftvärmeprod!$B$1:$AH$479,MATCH(H$2,Kraftvärmeprod!$B$1:$AG$1,0),FALSE)/1,0)-IFERROR(VLOOKUP($B21,'Slutlig allokering'!$B$2:$AC$462,MATCH(H$3,'Slutlig allokering'!$B$2:$AJ$2,0),FALSE)/1,0)</f>
        <v>0</v>
      </c>
      <c r="I21">
        <f>IFERROR(VLOOKUP($B21,Kraftvärmeprod!$B$1:$AH$479,MATCH(I$2,Kraftvärmeprod!$B$1:$AG$1,0),FALSE)/1,0)-IFERROR(VLOOKUP($B21,'Slutlig allokering'!$B$2:$AC$462,MATCH(I$3,'Slutlig allokering'!$B$2:$AJ$2,0),FALSE)/1,0)</f>
        <v>0</v>
      </c>
      <c r="J21">
        <f>IFERROR(VLOOKUP($B21,Kraftvärmeprod!$B$1:$AH$479,MATCH(J$2,Kraftvärmeprod!$B$1:$AG$1,0),FALSE)/1,0)-IFERROR(VLOOKUP($B21,'Slutlig allokering'!$B$2:$AC$462,MATCH(J$3,'Slutlig allokering'!$B$2:$AJ$2,0),FALSE)/1,0)</f>
        <v>0</v>
      </c>
      <c r="K21">
        <f>IFERROR(VLOOKUP($B21,Kraftvärmeprod!$B$1:$AH$479,MATCH(K$2,Kraftvärmeprod!$B$1:$AG$1,0),FALSE)/1,0)-IFERROR(VLOOKUP($B21,'Slutlig allokering'!$B$2:$AC$462,MATCH(K$3,'Slutlig allokering'!$B$2:$AJ$2,0),FALSE)/1,0)</f>
        <v>0</v>
      </c>
      <c r="L21">
        <f>IFERROR(VLOOKUP($B21,Kraftvärmeprod!$B$1:$AH$479,MATCH(L$2,Kraftvärmeprod!$B$1:$AG$1,0),FALSE)/1,0)-IFERROR(VLOOKUP($B21,'Slutlig allokering'!$B$2:$AC$462,MATCH(L$3,'Slutlig allokering'!$B$2:$AJ$2,0),FALSE)/1,0)</f>
        <v>0</v>
      </c>
      <c r="M21" s="143">
        <f>IFERROR(VLOOKUP($B21,Miljö!$B$1:$S$477,MATCH(M$2,Miljö!$B$1:$X$1,0),FALSE)/1,0)-IFERROR(VLOOKUP($B21,'Slutlig allokering'!$B$2:$AC$462,MATCH(M$3,'Slutlig allokering'!$B$2:$AJ$2,0),FALSE)/1,0)</f>
        <v>0</v>
      </c>
      <c r="N21">
        <f>IFERROR(VLOOKUP($B21,Kraftvärmeprod!$B$1:$AH$479,MATCH(N$2,Kraftvärmeprod!$B$1:$AG$1,0),FALSE)/1,0)-IFERROR(VLOOKUP($B21,'Slutlig allokering'!$B$2:$AC$462,MATCH(N$3,'Slutlig allokering'!$B$2:$AJ$2,0),FALSE)/1,0)</f>
        <v>0</v>
      </c>
      <c r="O21">
        <f>IFERROR(VLOOKUP($B21,Kraftvärmeprod!$B$1:$AH$479,MATCH(O$2,Kraftvärmeprod!$B$1:$AG$1,0),FALSE)/1,0)-IFERROR(VLOOKUP($B21,'Slutlig allokering'!$B$2:$AC$462,MATCH(O$3,'Slutlig allokering'!$B$2:$AJ$2,0),FALSE)/1,0)</f>
        <v>0</v>
      </c>
      <c r="P21">
        <f>IFERROR(VLOOKUP($B21,Kraftvärmeprod!$B$1:$AH$479,MATCH(P$2,Kraftvärmeprod!$B$1:$AG$1,0),FALSE)/1,0)-IFERROR(VLOOKUP($B21,'Slutlig allokering'!$B$2:$AC$462,MATCH(P$3,'Slutlig allokering'!$B$2:$AJ$2,0),FALSE)/1,0)</f>
        <v>0</v>
      </c>
      <c r="Q21">
        <f>IFERROR(VLOOKUP($B21,Kraftvärmeprod!$B$1:$AH$479,MATCH(Q$2,Kraftvärmeprod!$B$1:$AG$1,0),FALSE)/1,0)-IFERROR(VLOOKUP($B21,'Slutlig allokering'!$B$2:$AC$462,MATCH(Q$3,'Slutlig allokering'!$B$2:$AJ$2,0),FALSE)/1,0)</f>
        <v>0</v>
      </c>
      <c r="R21">
        <f>IFERROR(VLOOKUP($B21,Kraftvärmeprod!$B$1:$AH$479,MATCH(R$2,Kraftvärmeprod!$B$1:$AG$1,0),FALSE)/1,0)-IFERROR(VLOOKUP($B21,'Slutlig allokering'!$B$2:$AC$462,MATCH(R$3,'Slutlig allokering'!$B$2:$AJ$2,0),FALSE)/1,0)</f>
        <v>0</v>
      </c>
      <c r="S21">
        <f>IFERROR(VLOOKUP($B21,Kraftvärmeprod!$B$1:$AH$479,MATCH(S$2,Kraftvärmeprod!$B$1:$AG$1,0),FALSE)/1,0)-IFERROR(VLOOKUP($B21,'Slutlig allokering'!$B$2:$AC$462,MATCH(S$3,'Slutlig allokering'!$B$2:$AJ$2,0),FALSE)/1,0)</f>
        <v>0</v>
      </c>
      <c r="T21">
        <f>IFERROR(VLOOKUP($B21,Kraftvärmeprod!$B$1:$AH$479,MATCH(T$2,Kraftvärmeprod!$B$1:$AG$1,0),FALSE)/1,0)-IFERROR(VLOOKUP($B21,'Slutlig allokering'!$B$2:$AC$462,MATCH(T$3,'Slutlig allokering'!$B$2:$AJ$2,0),FALSE)/1,0)</f>
        <v>0</v>
      </c>
      <c r="U21">
        <f>IFERROR(VLOOKUP($B21,Kraftvärmeprod!$B$1:$AH$479,MATCH(U$2,Kraftvärmeprod!$B$1:$AG$1,0),FALSE)/1,0)-IFERROR(VLOOKUP($B21,'Slutlig allokering'!$B$2:$AC$462,MATCH(U$3,'Slutlig allokering'!$B$2:$AJ$2,0),FALSE)/1,0)</f>
        <v>0</v>
      </c>
      <c r="V21">
        <f>IFERROR(VLOOKUP($B21,Kraftvärmeprod!$B$1:$AH$479,MATCH(V$2,Kraftvärmeprod!$B$1:$AG$1,0),FALSE)/1,0)-IFERROR(VLOOKUP($B21,'Slutlig allokering'!$B$2:$AC$462,MATCH(V$3,'Slutlig allokering'!$B$2:$AJ$2,0),FALSE)/1,0)</f>
        <v>0</v>
      </c>
      <c r="W21">
        <f>IFERROR(VLOOKUP($B21,Kraftvärmeprod!$B$1:$AH$479,MATCH(W$2,Kraftvärmeprod!$B$1:$AG$1,0),FALSE)/1,0)-IFERROR(VLOOKUP($B21,'Slutlig allokering'!$B$2:$AC$462,MATCH(W$3,'Slutlig allokering'!$B$2:$AJ$2,0),FALSE)/1,0)</f>
        <v>0</v>
      </c>
      <c r="X21">
        <f>IFERROR(VLOOKUP($B21,Kraftvärmeprod!$B$1:$AH$479,MATCH(X$2,Kraftvärmeprod!$B$1:$AG$1,0),FALSE)/1,0)-IFERROR(VLOOKUP($B21,'Slutlig allokering'!$B$2:$AC$462,MATCH(X$3,'Slutlig allokering'!$B$2:$AJ$2,0),FALSE)/1,0)</f>
        <v>0</v>
      </c>
      <c r="Y21">
        <f>IFERROR(VLOOKUP($B21,Kraftvärmeprod!$B$1:$AH$479,MATCH(Y$2,Kraftvärmeprod!$B$1:$AG$1,0),FALSE)/1,0)-IFERROR(VLOOKUP($B21,'Slutlig allokering'!$B$2:$AC$462,MATCH(Y$3,'Slutlig allokering'!$B$2:$AJ$2,0),FALSE)/1,0)</f>
        <v>0</v>
      </c>
      <c r="Z21">
        <f>IFERROR(VLOOKUP($B21,Kraftvärmeprod!$B$1:$AH$479,MATCH(Z$2,Kraftvärmeprod!$B$1:$AG$1,0),FALSE)/1,0)-IFERROR(VLOOKUP($B21,'Slutlig allokering'!$B$2:$AC$462,MATCH(Z$3,'Slutlig allokering'!$B$2:$AJ$2,0),FALSE)/1,0)</f>
        <v>0</v>
      </c>
      <c r="AA21">
        <f>IFERROR(VLOOKUP($B21,Kraftvärmeprod!$B$1:$AH$479,MATCH(AA$2,Kraftvärmeprod!$B$1:$AG$1,0),FALSE)/1,0)-IFERROR(VLOOKUP($B21,'Slutlig allokering'!$B$2:$AC$462,MATCH(AA$3,'Slutlig allokering'!$B$2:$AJ$2,0),FALSE)/1,0)</f>
        <v>0</v>
      </c>
      <c r="AB21">
        <f>IFERROR(VLOOKUP($B21,Kraftvärmeprod!$B$1:$AH$479,MATCH(AB$2,Kraftvärmeprod!$B$1:$AG$1,0),FALSE)/1,0)-IFERROR(VLOOKUP($B21,'Slutlig allokering'!$B$2:$AC$462,MATCH(AB$3,'Slutlig allokering'!$B$2:$AJ$2,0),FALSE)/1,0)</f>
        <v>0</v>
      </c>
      <c r="AE21">
        <f t="shared" si="0"/>
        <v>0</v>
      </c>
      <c r="AG21">
        <f>IFERROR(VLOOKUP(B21,'Slutlig allokering'!$B$2:$AJ$462,MATCH("Summa justerad allokerad tillförd energi (utan hjälpel och rökgaskondensering):",'Slutlig allokering'!$B$2:$AK$2,0),FALSE)/1,"")</f>
        <v>0</v>
      </c>
      <c r="AI21" s="55" t="str">
        <f>IFERROR(1-VLOOKUP(B21,'Slutlig allokering'!$B$2:$AJ$462,MATCH("Andel av bränsle i kvv som allokerats till värme, exklusive rökgaskondensering och hjälpel",'Slutlig allokering'!$B$2:$AK$2,0),FALSE),"")</f>
        <v/>
      </c>
      <c r="AK21" s="55" t="str">
        <f t="shared" si="1"/>
        <v/>
      </c>
    </row>
    <row r="22" spans="1:37" x14ac:dyDescent="0.25">
      <c r="A22" s="28" t="s">
        <v>31</v>
      </c>
      <c r="B22" s="28" t="s">
        <v>37</v>
      </c>
      <c r="C22" t="str">
        <f>IFERROR(VLOOKUP($B22,Kraftvärmeprod!$B$1:$AH$479,MATCH(C$3,Kraftvärmeprod!$B$1:$AG$1,0),FALSE)/1,"")</f>
        <v/>
      </c>
      <c r="D22" t="str">
        <f>IFERROR(VLOOKUP($B22,Kraftvärmeprod!$B$1:$AH$479,MATCH(D$3,Kraftvärmeprod!$B$1:$AG$1,0),FALSE)/1,"")</f>
        <v/>
      </c>
      <c r="E22">
        <f>IFERROR(VLOOKUP($B22,Kraftvärmeprod!$B$1:$AH$479,MATCH(E$2,Kraftvärmeprod!$B$1:$AG$1,0),FALSE)/1,0)-IFERROR(VLOOKUP($B22,'Slutlig allokering'!$B$2:$AC$462,MATCH(E$3,'Slutlig allokering'!$B$2:$AJ$2,0),FALSE)/1,0)</f>
        <v>0</v>
      </c>
      <c r="F22">
        <f>IFERROR(VLOOKUP($B22,Kraftvärmeprod!$B$1:$AH$479,MATCH(F$2,Kraftvärmeprod!$B$1:$AG$1,0),FALSE)/1,0)-IFERROR(VLOOKUP($B22,'Slutlig allokering'!$B$2:$AC$462,MATCH(F$3,'Slutlig allokering'!$B$2:$AJ$2,0),FALSE)/1,0)</f>
        <v>0</v>
      </c>
      <c r="G22">
        <f>IFERROR(VLOOKUP($B22,Kraftvärmeprod!$B$1:$AH$479,MATCH(G$2,Kraftvärmeprod!$B$1:$AG$1,0),FALSE)/1,0)-IFERROR(VLOOKUP($B22,'Slutlig allokering'!$B$2:$AC$462,MATCH(G$3,'Slutlig allokering'!$B$2:$AJ$2,0),FALSE)/1,0)</f>
        <v>0</v>
      </c>
      <c r="H22">
        <f>IFERROR(VLOOKUP($B22,Kraftvärmeprod!$B$1:$AH$479,MATCH(H$2,Kraftvärmeprod!$B$1:$AG$1,0),FALSE)/1,0)-IFERROR(VLOOKUP($B22,'Slutlig allokering'!$B$2:$AC$462,MATCH(H$3,'Slutlig allokering'!$B$2:$AJ$2,0),FALSE)/1,0)</f>
        <v>0</v>
      </c>
      <c r="I22">
        <f>IFERROR(VLOOKUP($B22,Kraftvärmeprod!$B$1:$AH$479,MATCH(I$2,Kraftvärmeprod!$B$1:$AG$1,0),FALSE)/1,0)-IFERROR(VLOOKUP($B22,'Slutlig allokering'!$B$2:$AC$462,MATCH(I$3,'Slutlig allokering'!$B$2:$AJ$2,0),FALSE)/1,0)</f>
        <v>0</v>
      </c>
      <c r="J22">
        <f>IFERROR(VLOOKUP($B22,Kraftvärmeprod!$B$1:$AH$479,MATCH(J$2,Kraftvärmeprod!$B$1:$AG$1,0),FALSE)/1,0)-IFERROR(VLOOKUP($B22,'Slutlig allokering'!$B$2:$AC$462,MATCH(J$3,'Slutlig allokering'!$B$2:$AJ$2,0),FALSE)/1,0)</f>
        <v>0</v>
      </c>
      <c r="K22">
        <f>IFERROR(VLOOKUP($B22,Kraftvärmeprod!$B$1:$AH$479,MATCH(K$2,Kraftvärmeprod!$B$1:$AG$1,0),FALSE)/1,0)-IFERROR(VLOOKUP($B22,'Slutlig allokering'!$B$2:$AC$462,MATCH(K$3,'Slutlig allokering'!$B$2:$AJ$2,0),FALSE)/1,0)</f>
        <v>0</v>
      </c>
      <c r="L22">
        <f>IFERROR(VLOOKUP($B22,Kraftvärmeprod!$B$1:$AH$479,MATCH(L$2,Kraftvärmeprod!$B$1:$AG$1,0),FALSE)/1,0)-IFERROR(VLOOKUP($B22,'Slutlig allokering'!$B$2:$AC$462,MATCH(L$3,'Slutlig allokering'!$B$2:$AJ$2,0),FALSE)/1,0)</f>
        <v>0</v>
      </c>
      <c r="M22" s="143">
        <f>IFERROR(VLOOKUP($B22,Miljö!$B$1:$S$477,MATCH(M$2,Miljö!$B$1:$X$1,0),FALSE)/1,0)-IFERROR(VLOOKUP($B22,'Slutlig allokering'!$B$2:$AC$462,MATCH(M$3,'Slutlig allokering'!$B$2:$AJ$2,0),FALSE)/1,0)</f>
        <v>0</v>
      </c>
      <c r="N22">
        <f>IFERROR(VLOOKUP($B22,Kraftvärmeprod!$B$1:$AH$479,MATCH(N$2,Kraftvärmeprod!$B$1:$AG$1,0),FALSE)/1,0)-IFERROR(VLOOKUP($B22,'Slutlig allokering'!$B$2:$AC$462,MATCH(N$3,'Slutlig allokering'!$B$2:$AJ$2,0),FALSE)/1,0)</f>
        <v>0</v>
      </c>
      <c r="O22">
        <f>IFERROR(VLOOKUP($B22,Kraftvärmeprod!$B$1:$AH$479,MATCH(O$2,Kraftvärmeprod!$B$1:$AG$1,0),FALSE)/1,0)-IFERROR(VLOOKUP($B22,'Slutlig allokering'!$B$2:$AC$462,MATCH(O$3,'Slutlig allokering'!$B$2:$AJ$2,0),FALSE)/1,0)</f>
        <v>0</v>
      </c>
      <c r="P22">
        <f>IFERROR(VLOOKUP($B22,Kraftvärmeprod!$B$1:$AH$479,MATCH(P$2,Kraftvärmeprod!$B$1:$AG$1,0),FALSE)/1,0)-IFERROR(VLOOKUP($B22,'Slutlig allokering'!$B$2:$AC$462,MATCH(P$3,'Slutlig allokering'!$B$2:$AJ$2,0),FALSE)/1,0)</f>
        <v>0</v>
      </c>
      <c r="Q22">
        <f>IFERROR(VLOOKUP($B22,Kraftvärmeprod!$B$1:$AH$479,MATCH(Q$2,Kraftvärmeprod!$B$1:$AG$1,0),FALSE)/1,0)-IFERROR(VLOOKUP($B22,'Slutlig allokering'!$B$2:$AC$462,MATCH(Q$3,'Slutlig allokering'!$B$2:$AJ$2,0),FALSE)/1,0)</f>
        <v>0</v>
      </c>
      <c r="R22">
        <f>IFERROR(VLOOKUP($B22,Kraftvärmeprod!$B$1:$AH$479,MATCH(R$2,Kraftvärmeprod!$B$1:$AG$1,0),FALSE)/1,0)-IFERROR(VLOOKUP($B22,'Slutlig allokering'!$B$2:$AC$462,MATCH(R$3,'Slutlig allokering'!$B$2:$AJ$2,0),FALSE)/1,0)</f>
        <v>0</v>
      </c>
      <c r="S22">
        <f>IFERROR(VLOOKUP($B22,Kraftvärmeprod!$B$1:$AH$479,MATCH(S$2,Kraftvärmeprod!$B$1:$AG$1,0),FALSE)/1,0)-IFERROR(VLOOKUP($B22,'Slutlig allokering'!$B$2:$AC$462,MATCH(S$3,'Slutlig allokering'!$B$2:$AJ$2,0),FALSE)/1,0)</f>
        <v>0</v>
      </c>
      <c r="T22">
        <f>IFERROR(VLOOKUP($B22,Kraftvärmeprod!$B$1:$AH$479,MATCH(T$2,Kraftvärmeprod!$B$1:$AG$1,0),FALSE)/1,0)-IFERROR(VLOOKUP($B22,'Slutlig allokering'!$B$2:$AC$462,MATCH(T$3,'Slutlig allokering'!$B$2:$AJ$2,0),FALSE)/1,0)</f>
        <v>0</v>
      </c>
      <c r="U22">
        <f>IFERROR(VLOOKUP($B22,Kraftvärmeprod!$B$1:$AH$479,MATCH(U$2,Kraftvärmeprod!$B$1:$AG$1,0),FALSE)/1,0)-IFERROR(VLOOKUP($B22,'Slutlig allokering'!$B$2:$AC$462,MATCH(U$3,'Slutlig allokering'!$B$2:$AJ$2,0),FALSE)/1,0)</f>
        <v>0</v>
      </c>
      <c r="V22">
        <f>IFERROR(VLOOKUP($B22,Kraftvärmeprod!$B$1:$AH$479,MATCH(V$2,Kraftvärmeprod!$B$1:$AG$1,0),FALSE)/1,0)-IFERROR(VLOOKUP($B22,'Slutlig allokering'!$B$2:$AC$462,MATCH(V$3,'Slutlig allokering'!$B$2:$AJ$2,0),FALSE)/1,0)</f>
        <v>0</v>
      </c>
      <c r="W22">
        <f>IFERROR(VLOOKUP($B22,Kraftvärmeprod!$B$1:$AH$479,MATCH(W$2,Kraftvärmeprod!$B$1:$AG$1,0),FALSE)/1,0)-IFERROR(VLOOKUP($B22,'Slutlig allokering'!$B$2:$AC$462,MATCH(W$3,'Slutlig allokering'!$B$2:$AJ$2,0),FALSE)/1,0)</f>
        <v>0</v>
      </c>
      <c r="X22">
        <f>IFERROR(VLOOKUP($B22,Kraftvärmeprod!$B$1:$AH$479,MATCH(X$2,Kraftvärmeprod!$B$1:$AG$1,0),FALSE)/1,0)-IFERROR(VLOOKUP($B22,'Slutlig allokering'!$B$2:$AC$462,MATCH(X$3,'Slutlig allokering'!$B$2:$AJ$2,0),FALSE)/1,0)</f>
        <v>0</v>
      </c>
      <c r="Y22">
        <f>IFERROR(VLOOKUP($B22,Kraftvärmeprod!$B$1:$AH$479,MATCH(Y$2,Kraftvärmeprod!$B$1:$AG$1,0),FALSE)/1,0)-IFERROR(VLOOKUP($B22,'Slutlig allokering'!$B$2:$AC$462,MATCH(Y$3,'Slutlig allokering'!$B$2:$AJ$2,0),FALSE)/1,0)</f>
        <v>0</v>
      </c>
      <c r="Z22">
        <f>IFERROR(VLOOKUP($B22,Kraftvärmeprod!$B$1:$AH$479,MATCH(Z$2,Kraftvärmeprod!$B$1:$AG$1,0),FALSE)/1,0)-IFERROR(VLOOKUP($B22,'Slutlig allokering'!$B$2:$AC$462,MATCH(Z$3,'Slutlig allokering'!$B$2:$AJ$2,0),FALSE)/1,0)</f>
        <v>0</v>
      </c>
      <c r="AA22">
        <f>IFERROR(VLOOKUP($B22,Kraftvärmeprod!$B$1:$AH$479,MATCH(AA$2,Kraftvärmeprod!$B$1:$AG$1,0),FALSE)/1,0)-IFERROR(VLOOKUP($B22,'Slutlig allokering'!$B$2:$AC$462,MATCH(AA$3,'Slutlig allokering'!$B$2:$AJ$2,0),FALSE)/1,0)</f>
        <v>0</v>
      </c>
      <c r="AB22">
        <f>IFERROR(VLOOKUP($B22,Kraftvärmeprod!$B$1:$AH$479,MATCH(AB$2,Kraftvärmeprod!$B$1:$AG$1,0),FALSE)/1,0)-IFERROR(VLOOKUP($B22,'Slutlig allokering'!$B$2:$AC$462,MATCH(AB$3,'Slutlig allokering'!$B$2:$AJ$2,0),FALSE)/1,0)</f>
        <v>0</v>
      </c>
      <c r="AE22">
        <f t="shared" si="0"/>
        <v>0</v>
      </c>
      <c r="AG22">
        <f>IFERROR(VLOOKUP(B22,'Slutlig allokering'!$B$2:$AJ$462,MATCH("Summa justerad allokerad tillförd energi (utan hjälpel och rökgaskondensering):",'Slutlig allokering'!$B$2:$AK$2,0),FALSE)/1,"")</f>
        <v>0</v>
      </c>
      <c r="AI22" s="55" t="str">
        <f>IFERROR(1-VLOOKUP(B22,'Slutlig allokering'!$B$2:$AJ$462,MATCH("Andel av bränsle i kvv som allokerats till värme, exklusive rökgaskondensering och hjälpel",'Slutlig allokering'!$B$2:$AK$2,0),FALSE),"")</f>
        <v/>
      </c>
      <c r="AK22" s="55" t="str">
        <f t="shared" si="1"/>
        <v/>
      </c>
    </row>
    <row r="23" spans="1:37" x14ac:dyDescent="0.25">
      <c r="A23" s="28" t="s">
        <v>31</v>
      </c>
      <c r="B23" s="28" t="s">
        <v>38</v>
      </c>
      <c r="C23" t="str">
        <f>IFERROR(VLOOKUP($B23,Kraftvärmeprod!$B$1:$AH$479,MATCH(C$3,Kraftvärmeprod!$B$1:$AG$1,0),FALSE)/1,"")</f>
        <v/>
      </c>
      <c r="D23" t="str">
        <f>IFERROR(VLOOKUP($B23,Kraftvärmeprod!$B$1:$AH$479,MATCH(D$3,Kraftvärmeprod!$B$1:$AG$1,0),FALSE)/1,"")</f>
        <v/>
      </c>
      <c r="E23">
        <f>IFERROR(VLOOKUP($B23,Kraftvärmeprod!$B$1:$AH$479,MATCH(E$2,Kraftvärmeprod!$B$1:$AG$1,0),FALSE)/1,0)-IFERROR(VLOOKUP($B23,'Slutlig allokering'!$B$2:$AC$462,MATCH(E$3,'Slutlig allokering'!$B$2:$AJ$2,0),FALSE)/1,0)</f>
        <v>0</v>
      </c>
      <c r="F23">
        <f>IFERROR(VLOOKUP($B23,Kraftvärmeprod!$B$1:$AH$479,MATCH(F$2,Kraftvärmeprod!$B$1:$AG$1,0),FALSE)/1,0)-IFERROR(VLOOKUP($B23,'Slutlig allokering'!$B$2:$AC$462,MATCH(F$3,'Slutlig allokering'!$B$2:$AJ$2,0),FALSE)/1,0)</f>
        <v>0</v>
      </c>
      <c r="G23">
        <f>IFERROR(VLOOKUP($B23,Kraftvärmeprod!$B$1:$AH$479,MATCH(G$2,Kraftvärmeprod!$B$1:$AG$1,0),FALSE)/1,0)-IFERROR(VLOOKUP($B23,'Slutlig allokering'!$B$2:$AC$462,MATCH(G$3,'Slutlig allokering'!$B$2:$AJ$2,0),FALSE)/1,0)</f>
        <v>0</v>
      </c>
      <c r="H23">
        <f>IFERROR(VLOOKUP($B23,Kraftvärmeprod!$B$1:$AH$479,MATCH(H$2,Kraftvärmeprod!$B$1:$AG$1,0),FALSE)/1,0)-IFERROR(VLOOKUP($B23,'Slutlig allokering'!$B$2:$AC$462,MATCH(H$3,'Slutlig allokering'!$B$2:$AJ$2,0),FALSE)/1,0)</f>
        <v>0</v>
      </c>
      <c r="I23">
        <f>IFERROR(VLOOKUP($B23,Kraftvärmeprod!$B$1:$AH$479,MATCH(I$2,Kraftvärmeprod!$B$1:$AG$1,0),FALSE)/1,0)-IFERROR(VLOOKUP($B23,'Slutlig allokering'!$B$2:$AC$462,MATCH(I$3,'Slutlig allokering'!$B$2:$AJ$2,0),FALSE)/1,0)</f>
        <v>0</v>
      </c>
      <c r="J23">
        <f>IFERROR(VLOOKUP($B23,Kraftvärmeprod!$B$1:$AH$479,MATCH(J$2,Kraftvärmeprod!$B$1:$AG$1,0),FALSE)/1,0)-IFERROR(VLOOKUP($B23,'Slutlig allokering'!$B$2:$AC$462,MATCH(J$3,'Slutlig allokering'!$B$2:$AJ$2,0),FALSE)/1,0)</f>
        <v>0</v>
      </c>
      <c r="K23">
        <f>IFERROR(VLOOKUP($B23,Kraftvärmeprod!$B$1:$AH$479,MATCH(K$2,Kraftvärmeprod!$B$1:$AG$1,0),FALSE)/1,0)-IFERROR(VLOOKUP($B23,'Slutlig allokering'!$B$2:$AC$462,MATCH(K$3,'Slutlig allokering'!$B$2:$AJ$2,0),FALSE)/1,0)</f>
        <v>0</v>
      </c>
      <c r="L23">
        <f>IFERROR(VLOOKUP($B23,Kraftvärmeprod!$B$1:$AH$479,MATCH(L$2,Kraftvärmeprod!$B$1:$AG$1,0),FALSE)/1,0)-IFERROR(VLOOKUP($B23,'Slutlig allokering'!$B$2:$AC$462,MATCH(L$3,'Slutlig allokering'!$B$2:$AJ$2,0),FALSE)/1,0)</f>
        <v>0</v>
      </c>
      <c r="M23" s="143">
        <f>IFERROR(VLOOKUP($B23,Miljö!$B$1:$S$477,MATCH(M$2,Miljö!$B$1:$X$1,0),FALSE)/1,0)-IFERROR(VLOOKUP($B23,'Slutlig allokering'!$B$2:$AC$462,MATCH(M$3,'Slutlig allokering'!$B$2:$AJ$2,0),FALSE)/1,0)</f>
        <v>0</v>
      </c>
      <c r="N23">
        <f>IFERROR(VLOOKUP($B23,Kraftvärmeprod!$B$1:$AH$479,MATCH(N$2,Kraftvärmeprod!$B$1:$AG$1,0),FALSE)/1,0)-IFERROR(VLOOKUP($B23,'Slutlig allokering'!$B$2:$AC$462,MATCH(N$3,'Slutlig allokering'!$B$2:$AJ$2,0),FALSE)/1,0)</f>
        <v>0</v>
      </c>
      <c r="O23">
        <f>IFERROR(VLOOKUP($B23,Kraftvärmeprod!$B$1:$AH$479,MATCH(O$2,Kraftvärmeprod!$B$1:$AG$1,0),FALSE)/1,0)-IFERROR(VLOOKUP($B23,'Slutlig allokering'!$B$2:$AC$462,MATCH(O$3,'Slutlig allokering'!$B$2:$AJ$2,0),FALSE)/1,0)</f>
        <v>0</v>
      </c>
      <c r="P23">
        <f>IFERROR(VLOOKUP($B23,Kraftvärmeprod!$B$1:$AH$479,MATCH(P$2,Kraftvärmeprod!$B$1:$AG$1,0),FALSE)/1,0)-IFERROR(VLOOKUP($B23,'Slutlig allokering'!$B$2:$AC$462,MATCH(P$3,'Slutlig allokering'!$B$2:$AJ$2,0),FALSE)/1,0)</f>
        <v>0</v>
      </c>
      <c r="Q23">
        <f>IFERROR(VLOOKUP($B23,Kraftvärmeprod!$B$1:$AH$479,MATCH(Q$2,Kraftvärmeprod!$B$1:$AG$1,0),FALSE)/1,0)-IFERROR(VLOOKUP($B23,'Slutlig allokering'!$B$2:$AC$462,MATCH(Q$3,'Slutlig allokering'!$B$2:$AJ$2,0),FALSE)/1,0)</f>
        <v>0</v>
      </c>
      <c r="R23">
        <f>IFERROR(VLOOKUP($B23,Kraftvärmeprod!$B$1:$AH$479,MATCH(R$2,Kraftvärmeprod!$B$1:$AG$1,0),FALSE)/1,0)-IFERROR(VLOOKUP($B23,'Slutlig allokering'!$B$2:$AC$462,MATCH(R$3,'Slutlig allokering'!$B$2:$AJ$2,0),FALSE)/1,0)</f>
        <v>0</v>
      </c>
      <c r="S23">
        <f>IFERROR(VLOOKUP($B23,Kraftvärmeprod!$B$1:$AH$479,MATCH(S$2,Kraftvärmeprod!$B$1:$AG$1,0),FALSE)/1,0)-IFERROR(VLOOKUP($B23,'Slutlig allokering'!$B$2:$AC$462,MATCH(S$3,'Slutlig allokering'!$B$2:$AJ$2,0),FALSE)/1,0)</f>
        <v>0</v>
      </c>
      <c r="T23">
        <f>IFERROR(VLOOKUP($B23,Kraftvärmeprod!$B$1:$AH$479,MATCH(T$2,Kraftvärmeprod!$B$1:$AG$1,0),FALSE)/1,0)-IFERROR(VLOOKUP($B23,'Slutlig allokering'!$B$2:$AC$462,MATCH(T$3,'Slutlig allokering'!$B$2:$AJ$2,0),FALSE)/1,0)</f>
        <v>0</v>
      </c>
      <c r="U23">
        <f>IFERROR(VLOOKUP($B23,Kraftvärmeprod!$B$1:$AH$479,MATCH(U$2,Kraftvärmeprod!$B$1:$AG$1,0),FALSE)/1,0)-IFERROR(VLOOKUP($B23,'Slutlig allokering'!$B$2:$AC$462,MATCH(U$3,'Slutlig allokering'!$B$2:$AJ$2,0),FALSE)/1,0)</f>
        <v>0</v>
      </c>
      <c r="V23">
        <f>IFERROR(VLOOKUP($B23,Kraftvärmeprod!$B$1:$AH$479,MATCH(V$2,Kraftvärmeprod!$B$1:$AG$1,0),FALSE)/1,0)-IFERROR(VLOOKUP($B23,'Slutlig allokering'!$B$2:$AC$462,MATCH(V$3,'Slutlig allokering'!$B$2:$AJ$2,0),FALSE)/1,0)</f>
        <v>0</v>
      </c>
      <c r="W23">
        <f>IFERROR(VLOOKUP($B23,Kraftvärmeprod!$B$1:$AH$479,MATCH(W$2,Kraftvärmeprod!$B$1:$AG$1,0),FALSE)/1,0)-IFERROR(VLOOKUP($B23,'Slutlig allokering'!$B$2:$AC$462,MATCH(W$3,'Slutlig allokering'!$B$2:$AJ$2,0),FALSE)/1,0)</f>
        <v>0</v>
      </c>
      <c r="X23">
        <f>IFERROR(VLOOKUP($B23,Kraftvärmeprod!$B$1:$AH$479,MATCH(X$2,Kraftvärmeprod!$B$1:$AG$1,0),FALSE)/1,0)-IFERROR(VLOOKUP($B23,'Slutlig allokering'!$B$2:$AC$462,MATCH(X$3,'Slutlig allokering'!$B$2:$AJ$2,0),FALSE)/1,0)</f>
        <v>0</v>
      </c>
      <c r="Y23">
        <f>IFERROR(VLOOKUP($B23,Kraftvärmeprod!$B$1:$AH$479,MATCH(Y$2,Kraftvärmeprod!$B$1:$AG$1,0),FALSE)/1,0)-IFERROR(VLOOKUP($B23,'Slutlig allokering'!$B$2:$AC$462,MATCH(Y$3,'Slutlig allokering'!$B$2:$AJ$2,0),FALSE)/1,0)</f>
        <v>0</v>
      </c>
      <c r="Z23">
        <f>IFERROR(VLOOKUP($B23,Kraftvärmeprod!$B$1:$AH$479,MATCH(Z$2,Kraftvärmeprod!$B$1:$AG$1,0),FALSE)/1,0)-IFERROR(VLOOKUP($B23,'Slutlig allokering'!$B$2:$AC$462,MATCH(Z$3,'Slutlig allokering'!$B$2:$AJ$2,0),FALSE)/1,0)</f>
        <v>0</v>
      </c>
      <c r="AA23">
        <f>IFERROR(VLOOKUP($B23,Kraftvärmeprod!$B$1:$AH$479,MATCH(AA$2,Kraftvärmeprod!$B$1:$AG$1,0),FALSE)/1,0)-IFERROR(VLOOKUP($B23,'Slutlig allokering'!$B$2:$AC$462,MATCH(AA$3,'Slutlig allokering'!$B$2:$AJ$2,0),FALSE)/1,0)</f>
        <v>0</v>
      </c>
      <c r="AB23">
        <f>IFERROR(VLOOKUP($B23,Kraftvärmeprod!$B$1:$AH$479,MATCH(AB$2,Kraftvärmeprod!$B$1:$AG$1,0),FALSE)/1,0)-IFERROR(VLOOKUP($B23,'Slutlig allokering'!$B$2:$AC$462,MATCH(AB$3,'Slutlig allokering'!$B$2:$AJ$2,0),FALSE)/1,0)</f>
        <v>0</v>
      </c>
      <c r="AE23">
        <f t="shared" si="0"/>
        <v>0</v>
      </c>
      <c r="AG23">
        <f>IFERROR(VLOOKUP(B23,'Slutlig allokering'!$B$2:$AJ$462,MATCH("Summa justerad allokerad tillförd energi (utan hjälpel och rökgaskondensering):",'Slutlig allokering'!$B$2:$AK$2,0),FALSE)/1,"")</f>
        <v>0</v>
      </c>
      <c r="AI23" s="55" t="str">
        <f>IFERROR(1-VLOOKUP(B23,'Slutlig allokering'!$B$2:$AJ$462,MATCH("Andel av bränsle i kvv som allokerats till värme, exklusive rökgaskondensering och hjälpel",'Slutlig allokering'!$B$2:$AK$2,0),FALSE),"")</f>
        <v/>
      </c>
      <c r="AK23" s="55" t="str">
        <f t="shared" si="1"/>
        <v/>
      </c>
    </row>
    <row r="24" spans="1:37" x14ac:dyDescent="0.25">
      <c r="A24" s="28" t="s">
        <v>31</v>
      </c>
      <c r="B24" s="28" t="s">
        <v>39</v>
      </c>
      <c r="C24" t="str">
        <f>IFERROR(VLOOKUP($B24,Kraftvärmeprod!$B$1:$AH$479,MATCH(C$3,Kraftvärmeprod!$B$1:$AG$1,0),FALSE)/1,"")</f>
        <v/>
      </c>
      <c r="D24" t="str">
        <f>IFERROR(VLOOKUP($B24,Kraftvärmeprod!$B$1:$AH$479,MATCH(D$3,Kraftvärmeprod!$B$1:$AG$1,0),FALSE)/1,"")</f>
        <v/>
      </c>
      <c r="E24">
        <f>IFERROR(VLOOKUP($B24,Kraftvärmeprod!$B$1:$AH$479,MATCH(E$2,Kraftvärmeprod!$B$1:$AG$1,0),FALSE)/1,0)-IFERROR(VLOOKUP($B24,'Slutlig allokering'!$B$2:$AC$462,MATCH(E$3,'Slutlig allokering'!$B$2:$AJ$2,0),FALSE)/1,0)</f>
        <v>0</v>
      </c>
      <c r="F24">
        <f>IFERROR(VLOOKUP($B24,Kraftvärmeprod!$B$1:$AH$479,MATCH(F$2,Kraftvärmeprod!$B$1:$AG$1,0),FALSE)/1,0)-IFERROR(VLOOKUP($B24,'Slutlig allokering'!$B$2:$AC$462,MATCH(F$3,'Slutlig allokering'!$B$2:$AJ$2,0),FALSE)/1,0)</f>
        <v>0</v>
      </c>
      <c r="G24">
        <f>IFERROR(VLOOKUP($B24,Kraftvärmeprod!$B$1:$AH$479,MATCH(G$2,Kraftvärmeprod!$B$1:$AG$1,0),FALSE)/1,0)-IFERROR(VLOOKUP($B24,'Slutlig allokering'!$B$2:$AC$462,MATCH(G$3,'Slutlig allokering'!$B$2:$AJ$2,0),FALSE)/1,0)</f>
        <v>0</v>
      </c>
      <c r="H24">
        <f>IFERROR(VLOOKUP($B24,Kraftvärmeprod!$B$1:$AH$479,MATCH(H$2,Kraftvärmeprod!$B$1:$AG$1,0),FALSE)/1,0)-IFERROR(VLOOKUP($B24,'Slutlig allokering'!$B$2:$AC$462,MATCH(H$3,'Slutlig allokering'!$B$2:$AJ$2,0),FALSE)/1,0)</f>
        <v>0</v>
      </c>
      <c r="I24">
        <f>IFERROR(VLOOKUP($B24,Kraftvärmeprod!$B$1:$AH$479,MATCH(I$2,Kraftvärmeprod!$B$1:$AG$1,0),FALSE)/1,0)-IFERROR(VLOOKUP($B24,'Slutlig allokering'!$B$2:$AC$462,MATCH(I$3,'Slutlig allokering'!$B$2:$AJ$2,0),FALSE)/1,0)</f>
        <v>0</v>
      </c>
      <c r="J24">
        <f>IFERROR(VLOOKUP($B24,Kraftvärmeprod!$B$1:$AH$479,MATCH(J$2,Kraftvärmeprod!$B$1:$AG$1,0),FALSE)/1,0)-IFERROR(VLOOKUP($B24,'Slutlig allokering'!$B$2:$AC$462,MATCH(J$3,'Slutlig allokering'!$B$2:$AJ$2,0),FALSE)/1,0)</f>
        <v>0</v>
      </c>
      <c r="K24">
        <f>IFERROR(VLOOKUP($B24,Kraftvärmeprod!$B$1:$AH$479,MATCH(K$2,Kraftvärmeprod!$B$1:$AG$1,0),FALSE)/1,0)-IFERROR(VLOOKUP($B24,'Slutlig allokering'!$B$2:$AC$462,MATCH(K$3,'Slutlig allokering'!$B$2:$AJ$2,0),FALSE)/1,0)</f>
        <v>0</v>
      </c>
      <c r="L24">
        <f>IFERROR(VLOOKUP($B24,Kraftvärmeprod!$B$1:$AH$479,MATCH(L$2,Kraftvärmeprod!$B$1:$AG$1,0),FALSE)/1,0)-IFERROR(VLOOKUP($B24,'Slutlig allokering'!$B$2:$AC$462,MATCH(L$3,'Slutlig allokering'!$B$2:$AJ$2,0),FALSE)/1,0)</f>
        <v>0</v>
      </c>
      <c r="M24" s="143">
        <f>IFERROR(VLOOKUP($B24,Miljö!$B$1:$S$477,MATCH(M$2,Miljö!$B$1:$X$1,0),FALSE)/1,0)-IFERROR(VLOOKUP($B24,'Slutlig allokering'!$B$2:$AC$462,MATCH(M$3,'Slutlig allokering'!$B$2:$AJ$2,0),FALSE)/1,0)</f>
        <v>0</v>
      </c>
      <c r="N24">
        <f>IFERROR(VLOOKUP($B24,Kraftvärmeprod!$B$1:$AH$479,MATCH(N$2,Kraftvärmeprod!$B$1:$AG$1,0),FALSE)/1,0)-IFERROR(VLOOKUP($B24,'Slutlig allokering'!$B$2:$AC$462,MATCH(N$3,'Slutlig allokering'!$B$2:$AJ$2,0),FALSE)/1,0)</f>
        <v>0</v>
      </c>
      <c r="O24">
        <f>IFERROR(VLOOKUP($B24,Kraftvärmeprod!$B$1:$AH$479,MATCH(O$2,Kraftvärmeprod!$B$1:$AG$1,0),FALSE)/1,0)-IFERROR(VLOOKUP($B24,'Slutlig allokering'!$B$2:$AC$462,MATCH(O$3,'Slutlig allokering'!$B$2:$AJ$2,0),FALSE)/1,0)</f>
        <v>0</v>
      </c>
      <c r="P24">
        <f>IFERROR(VLOOKUP($B24,Kraftvärmeprod!$B$1:$AH$479,MATCH(P$2,Kraftvärmeprod!$B$1:$AG$1,0),FALSE)/1,0)-IFERROR(VLOOKUP($B24,'Slutlig allokering'!$B$2:$AC$462,MATCH(P$3,'Slutlig allokering'!$B$2:$AJ$2,0),FALSE)/1,0)</f>
        <v>0</v>
      </c>
      <c r="Q24">
        <f>IFERROR(VLOOKUP($B24,Kraftvärmeprod!$B$1:$AH$479,MATCH(Q$2,Kraftvärmeprod!$B$1:$AG$1,0),FALSE)/1,0)-IFERROR(VLOOKUP($B24,'Slutlig allokering'!$B$2:$AC$462,MATCH(Q$3,'Slutlig allokering'!$B$2:$AJ$2,0),FALSE)/1,0)</f>
        <v>0</v>
      </c>
      <c r="R24">
        <f>IFERROR(VLOOKUP($B24,Kraftvärmeprod!$B$1:$AH$479,MATCH(R$2,Kraftvärmeprod!$B$1:$AG$1,0),FALSE)/1,0)-IFERROR(VLOOKUP($B24,'Slutlig allokering'!$B$2:$AC$462,MATCH(R$3,'Slutlig allokering'!$B$2:$AJ$2,0),FALSE)/1,0)</f>
        <v>0</v>
      </c>
      <c r="S24">
        <f>IFERROR(VLOOKUP($B24,Kraftvärmeprod!$B$1:$AH$479,MATCH(S$2,Kraftvärmeprod!$B$1:$AG$1,0),FALSE)/1,0)-IFERROR(VLOOKUP($B24,'Slutlig allokering'!$B$2:$AC$462,MATCH(S$3,'Slutlig allokering'!$B$2:$AJ$2,0),FALSE)/1,0)</f>
        <v>0</v>
      </c>
      <c r="T24">
        <f>IFERROR(VLOOKUP($B24,Kraftvärmeprod!$B$1:$AH$479,MATCH(T$2,Kraftvärmeprod!$B$1:$AG$1,0),FALSE)/1,0)-IFERROR(VLOOKUP($B24,'Slutlig allokering'!$B$2:$AC$462,MATCH(T$3,'Slutlig allokering'!$B$2:$AJ$2,0),FALSE)/1,0)</f>
        <v>0</v>
      </c>
      <c r="U24">
        <f>IFERROR(VLOOKUP($B24,Kraftvärmeprod!$B$1:$AH$479,MATCH(U$2,Kraftvärmeprod!$B$1:$AG$1,0),FALSE)/1,0)-IFERROR(VLOOKUP($B24,'Slutlig allokering'!$B$2:$AC$462,MATCH(U$3,'Slutlig allokering'!$B$2:$AJ$2,0),FALSE)/1,0)</f>
        <v>0</v>
      </c>
      <c r="V24">
        <f>IFERROR(VLOOKUP($B24,Kraftvärmeprod!$B$1:$AH$479,MATCH(V$2,Kraftvärmeprod!$B$1:$AG$1,0),FALSE)/1,0)-IFERROR(VLOOKUP($B24,'Slutlig allokering'!$B$2:$AC$462,MATCH(V$3,'Slutlig allokering'!$B$2:$AJ$2,0),FALSE)/1,0)</f>
        <v>0</v>
      </c>
      <c r="W24">
        <f>IFERROR(VLOOKUP($B24,Kraftvärmeprod!$B$1:$AH$479,MATCH(W$2,Kraftvärmeprod!$B$1:$AG$1,0),FALSE)/1,0)-IFERROR(VLOOKUP($B24,'Slutlig allokering'!$B$2:$AC$462,MATCH(W$3,'Slutlig allokering'!$B$2:$AJ$2,0),FALSE)/1,0)</f>
        <v>0</v>
      </c>
      <c r="X24">
        <f>IFERROR(VLOOKUP($B24,Kraftvärmeprod!$B$1:$AH$479,MATCH(X$2,Kraftvärmeprod!$B$1:$AG$1,0),FALSE)/1,0)-IFERROR(VLOOKUP($B24,'Slutlig allokering'!$B$2:$AC$462,MATCH(X$3,'Slutlig allokering'!$B$2:$AJ$2,0),FALSE)/1,0)</f>
        <v>0</v>
      </c>
      <c r="Y24">
        <f>IFERROR(VLOOKUP($B24,Kraftvärmeprod!$B$1:$AH$479,MATCH(Y$2,Kraftvärmeprod!$B$1:$AG$1,0),FALSE)/1,0)-IFERROR(VLOOKUP($B24,'Slutlig allokering'!$B$2:$AC$462,MATCH(Y$3,'Slutlig allokering'!$B$2:$AJ$2,0),FALSE)/1,0)</f>
        <v>0</v>
      </c>
      <c r="Z24">
        <f>IFERROR(VLOOKUP($B24,Kraftvärmeprod!$B$1:$AH$479,MATCH(Z$2,Kraftvärmeprod!$B$1:$AG$1,0),FALSE)/1,0)-IFERROR(VLOOKUP($B24,'Slutlig allokering'!$B$2:$AC$462,MATCH(Z$3,'Slutlig allokering'!$B$2:$AJ$2,0),FALSE)/1,0)</f>
        <v>0</v>
      </c>
      <c r="AA24">
        <f>IFERROR(VLOOKUP($B24,Kraftvärmeprod!$B$1:$AH$479,MATCH(AA$2,Kraftvärmeprod!$B$1:$AG$1,0),FALSE)/1,0)-IFERROR(VLOOKUP($B24,'Slutlig allokering'!$B$2:$AC$462,MATCH(AA$3,'Slutlig allokering'!$B$2:$AJ$2,0),FALSE)/1,0)</f>
        <v>0</v>
      </c>
      <c r="AB24">
        <f>IFERROR(VLOOKUP($B24,Kraftvärmeprod!$B$1:$AH$479,MATCH(AB$2,Kraftvärmeprod!$B$1:$AG$1,0),FALSE)/1,0)-IFERROR(VLOOKUP($B24,'Slutlig allokering'!$B$2:$AC$462,MATCH(AB$3,'Slutlig allokering'!$B$2:$AJ$2,0),FALSE)/1,0)</f>
        <v>0</v>
      </c>
      <c r="AE24">
        <f t="shared" si="0"/>
        <v>0</v>
      </c>
      <c r="AG24">
        <f>IFERROR(VLOOKUP(B24,'Slutlig allokering'!$B$2:$AJ$462,MATCH("Summa justerad allokerad tillförd energi (utan hjälpel och rökgaskondensering):",'Slutlig allokering'!$B$2:$AK$2,0),FALSE)/1,"")</f>
        <v>0</v>
      </c>
      <c r="AI24" s="55" t="str">
        <f>IFERROR(1-VLOOKUP(B24,'Slutlig allokering'!$B$2:$AJ$462,MATCH("Andel av bränsle i kvv som allokerats till värme, exklusive rökgaskondensering och hjälpel",'Slutlig allokering'!$B$2:$AK$2,0),FALSE),"")</f>
        <v/>
      </c>
      <c r="AK24" s="55" t="str">
        <f t="shared" si="1"/>
        <v/>
      </c>
    </row>
    <row r="25" spans="1:37" x14ac:dyDescent="0.25">
      <c r="A25" s="28" t="s">
        <v>31</v>
      </c>
      <c r="B25" s="28" t="s">
        <v>40</v>
      </c>
      <c r="C25" t="str">
        <f>IFERROR(VLOOKUP($B25,Kraftvärmeprod!$B$1:$AH$479,MATCH(C$3,Kraftvärmeprod!$B$1:$AG$1,0),FALSE)/1,"")</f>
        <v/>
      </c>
      <c r="D25" t="str">
        <f>IFERROR(VLOOKUP($B25,Kraftvärmeprod!$B$1:$AH$479,MATCH(D$3,Kraftvärmeprod!$B$1:$AG$1,0),FALSE)/1,"")</f>
        <v/>
      </c>
      <c r="E25">
        <f>IFERROR(VLOOKUP($B25,Kraftvärmeprod!$B$1:$AH$479,MATCH(E$2,Kraftvärmeprod!$B$1:$AG$1,0),FALSE)/1,0)-IFERROR(VLOOKUP($B25,'Slutlig allokering'!$B$2:$AC$462,MATCH(E$3,'Slutlig allokering'!$B$2:$AJ$2,0),FALSE)/1,0)</f>
        <v>0</v>
      </c>
      <c r="F25">
        <f>IFERROR(VLOOKUP($B25,Kraftvärmeprod!$B$1:$AH$479,MATCH(F$2,Kraftvärmeprod!$B$1:$AG$1,0),FALSE)/1,0)-IFERROR(VLOOKUP($B25,'Slutlig allokering'!$B$2:$AC$462,MATCH(F$3,'Slutlig allokering'!$B$2:$AJ$2,0),FALSE)/1,0)</f>
        <v>0</v>
      </c>
      <c r="G25">
        <f>IFERROR(VLOOKUP($B25,Kraftvärmeprod!$B$1:$AH$479,MATCH(G$2,Kraftvärmeprod!$B$1:$AG$1,0),FALSE)/1,0)-IFERROR(VLOOKUP($B25,'Slutlig allokering'!$B$2:$AC$462,MATCH(G$3,'Slutlig allokering'!$B$2:$AJ$2,0),FALSE)/1,0)</f>
        <v>0</v>
      </c>
      <c r="H25">
        <f>IFERROR(VLOOKUP($B25,Kraftvärmeprod!$B$1:$AH$479,MATCH(H$2,Kraftvärmeprod!$B$1:$AG$1,0),FALSE)/1,0)-IFERROR(VLOOKUP($B25,'Slutlig allokering'!$B$2:$AC$462,MATCH(H$3,'Slutlig allokering'!$B$2:$AJ$2,0),FALSE)/1,0)</f>
        <v>0</v>
      </c>
      <c r="I25">
        <f>IFERROR(VLOOKUP($B25,Kraftvärmeprod!$B$1:$AH$479,MATCH(I$2,Kraftvärmeprod!$B$1:$AG$1,0),FALSE)/1,0)-IFERROR(VLOOKUP($B25,'Slutlig allokering'!$B$2:$AC$462,MATCH(I$3,'Slutlig allokering'!$B$2:$AJ$2,0),FALSE)/1,0)</f>
        <v>0</v>
      </c>
      <c r="J25">
        <f>IFERROR(VLOOKUP($B25,Kraftvärmeprod!$B$1:$AH$479,MATCH(J$2,Kraftvärmeprod!$B$1:$AG$1,0),FALSE)/1,0)-IFERROR(VLOOKUP($B25,'Slutlig allokering'!$B$2:$AC$462,MATCH(J$3,'Slutlig allokering'!$B$2:$AJ$2,0),FALSE)/1,0)</f>
        <v>0</v>
      </c>
      <c r="K25">
        <f>IFERROR(VLOOKUP($B25,Kraftvärmeprod!$B$1:$AH$479,MATCH(K$2,Kraftvärmeprod!$B$1:$AG$1,0),FALSE)/1,0)-IFERROR(VLOOKUP($B25,'Slutlig allokering'!$B$2:$AC$462,MATCH(K$3,'Slutlig allokering'!$B$2:$AJ$2,0),FALSE)/1,0)</f>
        <v>0</v>
      </c>
      <c r="L25">
        <f>IFERROR(VLOOKUP($B25,Kraftvärmeprod!$B$1:$AH$479,MATCH(L$2,Kraftvärmeprod!$B$1:$AG$1,0),FALSE)/1,0)-IFERROR(VLOOKUP($B25,'Slutlig allokering'!$B$2:$AC$462,MATCH(L$3,'Slutlig allokering'!$B$2:$AJ$2,0),FALSE)/1,0)</f>
        <v>0</v>
      </c>
      <c r="M25" s="143">
        <f>IFERROR(VLOOKUP($B25,Miljö!$B$1:$S$477,MATCH(M$2,Miljö!$B$1:$X$1,0),FALSE)/1,0)-IFERROR(VLOOKUP($B25,'Slutlig allokering'!$B$2:$AC$462,MATCH(M$3,'Slutlig allokering'!$B$2:$AJ$2,0),FALSE)/1,0)</f>
        <v>0</v>
      </c>
      <c r="N25">
        <f>IFERROR(VLOOKUP($B25,Kraftvärmeprod!$B$1:$AH$479,MATCH(N$2,Kraftvärmeprod!$B$1:$AG$1,0),FALSE)/1,0)-IFERROR(VLOOKUP($B25,'Slutlig allokering'!$B$2:$AC$462,MATCH(N$3,'Slutlig allokering'!$B$2:$AJ$2,0),FALSE)/1,0)</f>
        <v>0</v>
      </c>
      <c r="O25">
        <f>IFERROR(VLOOKUP($B25,Kraftvärmeprod!$B$1:$AH$479,MATCH(O$2,Kraftvärmeprod!$B$1:$AG$1,0),FALSE)/1,0)-IFERROR(VLOOKUP($B25,'Slutlig allokering'!$B$2:$AC$462,MATCH(O$3,'Slutlig allokering'!$B$2:$AJ$2,0),FALSE)/1,0)</f>
        <v>0</v>
      </c>
      <c r="P25">
        <f>IFERROR(VLOOKUP($B25,Kraftvärmeprod!$B$1:$AH$479,MATCH(P$2,Kraftvärmeprod!$B$1:$AG$1,0),FALSE)/1,0)-IFERROR(VLOOKUP($B25,'Slutlig allokering'!$B$2:$AC$462,MATCH(P$3,'Slutlig allokering'!$B$2:$AJ$2,0),FALSE)/1,0)</f>
        <v>0</v>
      </c>
      <c r="Q25">
        <f>IFERROR(VLOOKUP($B25,Kraftvärmeprod!$B$1:$AH$479,MATCH(Q$2,Kraftvärmeprod!$B$1:$AG$1,0),FALSE)/1,0)-IFERROR(VLOOKUP($B25,'Slutlig allokering'!$B$2:$AC$462,MATCH(Q$3,'Slutlig allokering'!$B$2:$AJ$2,0),FALSE)/1,0)</f>
        <v>0</v>
      </c>
      <c r="R25">
        <f>IFERROR(VLOOKUP($B25,Kraftvärmeprod!$B$1:$AH$479,MATCH(R$2,Kraftvärmeprod!$B$1:$AG$1,0),FALSE)/1,0)-IFERROR(VLOOKUP($B25,'Slutlig allokering'!$B$2:$AC$462,MATCH(R$3,'Slutlig allokering'!$B$2:$AJ$2,0),FALSE)/1,0)</f>
        <v>0</v>
      </c>
      <c r="S25">
        <f>IFERROR(VLOOKUP($B25,Kraftvärmeprod!$B$1:$AH$479,MATCH(S$2,Kraftvärmeprod!$B$1:$AG$1,0),FALSE)/1,0)-IFERROR(VLOOKUP($B25,'Slutlig allokering'!$B$2:$AC$462,MATCH(S$3,'Slutlig allokering'!$B$2:$AJ$2,0),FALSE)/1,0)</f>
        <v>0</v>
      </c>
      <c r="T25">
        <f>IFERROR(VLOOKUP($B25,Kraftvärmeprod!$B$1:$AH$479,MATCH(T$2,Kraftvärmeprod!$B$1:$AG$1,0),FALSE)/1,0)-IFERROR(VLOOKUP($B25,'Slutlig allokering'!$B$2:$AC$462,MATCH(T$3,'Slutlig allokering'!$B$2:$AJ$2,0),FALSE)/1,0)</f>
        <v>0</v>
      </c>
      <c r="U25">
        <f>IFERROR(VLOOKUP($B25,Kraftvärmeprod!$B$1:$AH$479,MATCH(U$2,Kraftvärmeprod!$B$1:$AG$1,0),FALSE)/1,0)-IFERROR(VLOOKUP($B25,'Slutlig allokering'!$B$2:$AC$462,MATCH(U$3,'Slutlig allokering'!$B$2:$AJ$2,0),FALSE)/1,0)</f>
        <v>0</v>
      </c>
      <c r="V25">
        <f>IFERROR(VLOOKUP($B25,Kraftvärmeprod!$B$1:$AH$479,MATCH(V$2,Kraftvärmeprod!$B$1:$AG$1,0),FALSE)/1,0)-IFERROR(VLOOKUP($B25,'Slutlig allokering'!$B$2:$AC$462,MATCH(V$3,'Slutlig allokering'!$B$2:$AJ$2,0),FALSE)/1,0)</f>
        <v>0</v>
      </c>
      <c r="W25">
        <f>IFERROR(VLOOKUP($B25,Kraftvärmeprod!$B$1:$AH$479,MATCH(W$2,Kraftvärmeprod!$B$1:$AG$1,0),FALSE)/1,0)-IFERROR(VLOOKUP($B25,'Slutlig allokering'!$B$2:$AC$462,MATCH(W$3,'Slutlig allokering'!$B$2:$AJ$2,0),FALSE)/1,0)</f>
        <v>0</v>
      </c>
      <c r="X25">
        <f>IFERROR(VLOOKUP($B25,Kraftvärmeprod!$B$1:$AH$479,MATCH(X$2,Kraftvärmeprod!$B$1:$AG$1,0),FALSE)/1,0)-IFERROR(VLOOKUP($B25,'Slutlig allokering'!$B$2:$AC$462,MATCH(X$3,'Slutlig allokering'!$B$2:$AJ$2,0),FALSE)/1,0)</f>
        <v>0</v>
      </c>
      <c r="Y25">
        <f>IFERROR(VLOOKUP($B25,Kraftvärmeprod!$B$1:$AH$479,MATCH(Y$2,Kraftvärmeprod!$B$1:$AG$1,0),FALSE)/1,0)-IFERROR(VLOOKUP($B25,'Slutlig allokering'!$B$2:$AC$462,MATCH(Y$3,'Slutlig allokering'!$B$2:$AJ$2,0),FALSE)/1,0)</f>
        <v>0</v>
      </c>
      <c r="Z25">
        <f>IFERROR(VLOOKUP($B25,Kraftvärmeprod!$B$1:$AH$479,MATCH(Z$2,Kraftvärmeprod!$B$1:$AG$1,0),FALSE)/1,0)-IFERROR(VLOOKUP($B25,'Slutlig allokering'!$B$2:$AC$462,MATCH(Z$3,'Slutlig allokering'!$B$2:$AJ$2,0),FALSE)/1,0)</f>
        <v>0</v>
      </c>
      <c r="AA25">
        <f>IFERROR(VLOOKUP($B25,Kraftvärmeprod!$B$1:$AH$479,MATCH(AA$2,Kraftvärmeprod!$B$1:$AG$1,0),FALSE)/1,0)-IFERROR(VLOOKUP($B25,'Slutlig allokering'!$B$2:$AC$462,MATCH(AA$3,'Slutlig allokering'!$B$2:$AJ$2,0),FALSE)/1,0)</f>
        <v>0</v>
      </c>
      <c r="AB25">
        <f>IFERROR(VLOOKUP($B25,Kraftvärmeprod!$B$1:$AH$479,MATCH(AB$2,Kraftvärmeprod!$B$1:$AG$1,0),FALSE)/1,0)-IFERROR(VLOOKUP($B25,'Slutlig allokering'!$B$2:$AC$462,MATCH(AB$3,'Slutlig allokering'!$B$2:$AJ$2,0),FALSE)/1,0)</f>
        <v>0</v>
      </c>
      <c r="AE25">
        <f t="shared" si="0"/>
        <v>0</v>
      </c>
      <c r="AG25">
        <f>IFERROR(VLOOKUP(B25,'Slutlig allokering'!$B$2:$AJ$462,MATCH("Summa justerad allokerad tillförd energi (utan hjälpel och rökgaskondensering):",'Slutlig allokering'!$B$2:$AK$2,0),FALSE)/1,"")</f>
        <v>0</v>
      </c>
      <c r="AI25" s="55" t="str">
        <f>IFERROR(1-VLOOKUP(B25,'Slutlig allokering'!$B$2:$AJ$462,MATCH("Andel av bränsle i kvv som allokerats till värme, exklusive rökgaskondensering och hjälpel",'Slutlig allokering'!$B$2:$AK$2,0),FALSE),"")</f>
        <v/>
      </c>
      <c r="AK25" s="55" t="str">
        <f t="shared" si="1"/>
        <v/>
      </c>
    </row>
    <row r="26" spans="1:37" x14ac:dyDescent="0.25">
      <c r="A26" s="28" t="s">
        <v>31</v>
      </c>
      <c r="B26" s="28" t="s">
        <v>41</v>
      </c>
      <c r="C26" t="str">
        <f>IFERROR(VLOOKUP($B26,Kraftvärmeprod!$B$1:$AH$479,MATCH(C$3,Kraftvärmeprod!$B$1:$AG$1,0),FALSE)/1,"")</f>
        <v/>
      </c>
      <c r="D26" t="str">
        <f>IFERROR(VLOOKUP($B26,Kraftvärmeprod!$B$1:$AH$479,MATCH(D$3,Kraftvärmeprod!$B$1:$AG$1,0),FALSE)/1,"")</f>
        <v/>
      </c>
      <c r="E26">
        <f>IFERROR(VLOOKUP($B26,Kraftvärmeprod!$B$1:$AH$479,MATCH(E$2,Kraftvärmeprod!$B$1:$AG$1,0),FALSE)/1,0)-IFERROR(VLOOKUP($B26,'Slutlig allokering'!$B$2:$AC$462,MATCH(E$3,'Slutlig allokering'!$B$2:$AJ$2,0),FALSE)/1,0)</f>
        <v>0</v>
      </c>
      <c r="F26">
        <f>IFERROR(VLOOKUP($B26,Kraftvärmeprod!$B$1:$AH$479,MATCH(F$2,Kraftvärmeprod!$B$1:$AG$1,0),FALSE)/1,0)-IFERROR(VLOOKUP($B26,'Slutlig allokering'!$B$2:$AC$462,MATCH(F$3,'Slutlig allokering'!$B$2:$AJ$2,0),FALSE)/1,0)</f>
        <v>0</v>
      </c>
      <c r="G26">
        <f>IFERROR(VLOOKUP($B26,Kraftvärmeprod!$B$1:$AH$479,MATCH(G$2,Kraftvärmeprod!$B$1:$AG$1,0),FALSE)/1,0)-IFERROR(VLOOKUP($B26,'Slutlig allokering'!$B$2:$AC$462,MATCH(G$3,'Slutlig allokering'!$B$2:$AJ$2,0),FALSE)/1,0)</f>
        <v>0</v>
      </c>
      <c r="H26">
        <f>IFERROR(VLOOKUP($B26,Kraftvärmeprod!$B$1:$AH$479,MATCH(H$2,Kraftvärmeprod!$B$1:$AG$1,0),FALSE)/1,0)-IFERROR(VLOOKUP($B26,'Slutlig allokering'!$B$2:$AC$462,MATCH(H$3,'Slutlig allokering'!$B$2:$AJ$2,0),FALSE)/1,0)</f>
        <v>0</v>
      </c>
      <c r="I26">
        <f>IFERROR(VLOOKUP($B26,Kraftvärmeprod!$B$1:$AH$479,MATCH(I$2,Kraftvärmeprod!$B$1:$AG$1,0),FALSE)/1,0)-IFERROR(VLOOKUP($B26,'Slutlig allokering'!$B$2:$AC$462,MATCH(I$3,'Slutlig allokering'!$B$2:$AJ$2,0),FALSE)/1,0)</f>
        <v>0</v>
      </c>
      <c r="J26">
        <f>IFERROR(VLOOKUP($B26,Kraftvärmeprod!$B$1:$AH$479,MATCH(J$2,Kraftvärmeprod!$B$1:$AG$1,0),FALSE)/1,0)-IFERROR(VLOOKUP($B26,'Slutlig allokering'!$B$2:$AC$462,MATCH(J$3,'Slutlig allokering'!$B$2:$AJ$2,0),FALSE)/1,0)</f>
        <v>0</v>
      </c>
      <c r="K26">
        <f>IFERROR(VLOOKUP($B26,Kraftvärmeprod!$B$1:$AH$479,MATCH(K$2,Kraftvärmeprod!$B$1:$AG$1,0),FALSE)/1,0)-IFERROR(VLOOKUP($B26,'Slutlig allokering'!$B$2:$AC$462,MATCH(K$3,'Slutlig allokering'!$B$2:$AJ$2,0),FALSE)/1,0)</f>
        <v>0</v>
      </c>
      <c r="L26">
        <f>IFERROR(VLOOKUP($B26,Kraftvärmeprod!$B$1:$AH$479,MATCH(L$2,Kraftvärmeprod!$B$1:$AG$1,0),FALSE)/1,0)-IFERROR(VLOOKUP($B26,'Slutlig allokering'!$B$2:$AC$462,MATCH(L$3,'Slutlig allokering'!$B$2:$AJ$2,0),FALSE)/1,0)</f>
        <v>0</v>
      </c>
      <c r="M26" s="143">
        <f>IFERROR(VLOOKUP($B26,Miljö!$B$1:$S$477,MATCH(M$2,Miljö!$B$1:$X$1,0),FALSE)/1,0)-IFERROR(VLOOKUP($B26,'Slutlig allokering'!$B$2:$AC$462,MATCH(M$3,'Slutlig allokering'!$B$2:$AJ$2,0),FALSE)/1,0)</f>
        <v>0</v>
      </c>
      <c r="N26">
        <f>IFERROR(VLOOKUP($B26,Kraftvärmeprod!$B$1:$AH$479,MATCH(N$2,Kraftvärmeprod!$B$1:$AG$1,0),FALSE)/1,0)-IFERROR(VLOOKUP($B26,'Slutlig allokering'!$B$2:$AC$462,MATCH(N$3,'Slutlig allokering'!$B$2:$AJ$2,0),FALSE)/1,0)</f>
        <v>0</v>
      </c>
      <c r="O26">
        <f>IFERROR(VLOOKUP($B26,Kraftvärmeprod!$B$1:$AH$479,MATCH(O$2,Kraftvärmeprod!$B$1:$AG$1,0),FALSE)/1,0)-IFERROR(VLOOKUP($B26,'Slutlig allokering'!$B$2:$AC$462,MATCH(O$3,'Slutlig allokering'!$B$2:$AJ$2,0),FALSE)/1,0)</f>
        <v>0</v>
      </c>
      <c r="P26">
        <f>IFERROR(VLOOKUP($B26,Kraftvärmeprod!$B$1:$AH$479,MATCH(P$2,Kraftvärmeprod!$B$1:$AG$1,0),FALSE)/1,0)-IFERROR(VLOOKUP($B26,'Slutlig allokering'!$B$2:$AC$462,MATCH(P$3,'Slutlig allokering'!$B$2:$AJ$2,0),FALSE)/1,0)</f>
        <v>0</v>
      </c>
      <c r="Q26">
        <f>IFERROR(VLOOKUP($B26,Kraftvärmeprod!$B$1:$AH$479,MATCH(Q$2,Kraftvärmeprod!$B$1:$AG$1,0),FALSE)/1,0)-IFERROR(VLOOKUP($B26,'Slutlig allokering'!$B$2:$AC$462,MATCH(Q$3,'Slutlig allokering'!$B$2:$AJ$2,0),FALSE)/1,0)</f>
        <v>0</v>
      </c>
      <c r="R26">
        <f>IFERROR(VLOOKUP($B26,Kraftvärmeprod!$B$1:$AH$479,MATCH(R$2,Kraftvärmeprod!$B$1:$AG$1,0),FALSE)/1,0)-IFERROR(VLOOKUP($B26,'Slutlig allokering'!$B$2:$AC$462,MATCH(R$3,'Slutlig allokering'!$B$2:$AJ$2,0),FALSE)/1,0)</f>
        <v>0</v>
      </c>
      <c r="S26">
        <f>IFERROR(VLOOKUP($B26,Kraftvärmeprod!$B$1:$AH$479,MATCH(S$2,Kraftvärmeprod!$B$1:$AG$1,0),FALSE)/1,0)-IFERROR(VLOOKUP($B26,'Slutlig allokering'!$B$2:$AC$462,MATCH(S$3,'Slutlig allokering'!$B$2:$AJ$2,0),FALSE)/1,0)</f>
        <v>0</v>
      </c>
      <c r="T26">
        <f>IFERROR(VLOOKUP($B26,Kraftvärmeprod!$B$1:$AH$479,MATCH(T$2,Kraftvärmeprod!$B$1:$AG$1,0),FALSE)/1,0)-IFERROR(VLOOKUP($B26,'Slutlig allokering'!$B$2:$AC$462,MATCH(T$3,'Slutlig allokering'!$B$2:$AJ$2,0),FALSE)/1,0)</f>
        <v>0</v>
      </c>
      <c r="U26">
        <f>IFERROR(VLOOKUP($B26,Kraftvärmeprod!$B$1:$AH$479,MATCH(U$2,Kraftvärmeprod!$B$1:$AG$1,0),FALSE)/1,0)-IFERROR(VLOOKUP($B26,'Slutlig allokering'!$B$2:$AC$462,MATCH(U$3,'Slutlig allokering'!$B$2:$AJ$2,0),FALSE)/1,0)</f>
        <v>0</v>
      </c>
      <c r="V26">
        <f>IFERROR(VLOOKUP($B26,Kraftvärmeprod!$B$1:$AH$479,MATCH(V$2,Kraftvärmeprod!$B$1:$AG$1,0),FALSE)/1,0)-IFERROR(VLOOKUP($B26,'Slutlig allokering'!$B$2:$AC$462,MATCH(V$3,'Slutlig allokering'!$B$2:$AJ$2,0),FALSE)/1,0)</f>
        <v>0</v>
      </c>
      <c r="W26">
        <f>IFERROR(VLOOKUP($B26,Kraftvärmeprod!$B$1:$AH$479,MATCH(W$2,Kraftvärmeprod!$B$1:$AG$1,0),FALSE)/1,0)-IFERROR(VLOOKUP($B26,'Slutlig allokering'!$B$2:$AC$462,MATCH(W$3,'Slutlig allokering'!$B$2:$AJ$2,0),FALSE)/1,0)</f>
        <v>0</v>
      </c>
      <c r="X26">
        <f>IFERROR(VLOOKUP($B26,Kraftvärmeprod!$B$1:$AH$479,MATCH(X$2,Kraftvärmeprod!$B$1:$AG$1,0),FALSE)/1,0)-IFERROR(VLOOKUP($B26,'Slutlig allokering'!$B$2:$AC$462,MATCH(X$3,'Slutlig allokering'!$B$2:$AJ$2,0),FALSE)/1,0)</f>
        <v>0</v>
      </c>
      <c r="Y26">
        <f>IFERROR(VLOOKUP($B26,Kraftvärmeprod!$B$1:$AH$479,MATCH(Y$2,Kraftvärmeprod!$B$1:$AG$1,0),FALSE)/1,0)-IFERROR(VLOOKUP($B26,'Slutlig allokering'!$B$2:$AC$462,MATCH(Y$3,'Slutlig allokering'!$B$2:$AJ$2,0),FALSE)/1,0)</f>
        <v>0</v>
      </c>
      <c r="Z26">
        <f>IFERROR(VLOOKUP($B26,Kraftvärmeprod!$B$1:$AH$479,MATCH(Z$2,Kraftvärmeprod!$B$1:$AG$1,0),FALSE)/1,0)-IFERROR(VLOOKUP($B26,'Slutlig allokering'!$B$2:$AC$462,MATCH(Z$3,'Slutlig allokering'!$B$2:$AJ$2,0),FALSE)/1,0)</f>
        <v>0</v>
      </c>
      <c r="AA26">
        <f>IFERROR(VLOOKUP($B26,Kraftvärmeprod!$B$1:$AH$479,MATCH(AA$2,Kraftvärmeprod!$B$1:$AG$1,0),FALSE)/1,0)-IFERROR(VLOOKUP($B26,'Slutlig allokering'!$B$2:$AC$462,MATCH(AA$3,'Slutlig allokering'!$B$2:$AJ$2,0),FALSE)/1,0)</f>
        <v>0</v>
      </c>
      <c r="AB26">
        <f>IFERROR(VLOOKUP($B26,Kraftvärmeprod!$B$1:$AH$479,MATCH(AB$2,Kraftvärmeprod!$B$1:$AG$1,0),FALSE)/1,0)-IFERROR(VLOOKUP($B26,'Slutlig allokering'!$B$2:$AC$462,MATCH(AB$3,'Slutlig allokering'!$B$2:$AJ$2,0),FALSE)/1,0)</f>
        <v>0</v>
      </c>
      <c r="AE26">
        <f t="shared" si="0"/>
        <v>0</v>
      </c>
      <c r="AG26">
        <f>IFERROR(VLOOKUP(B26,'Slutlig allokering'!$B$2:$AJ$462,MATCH("Summa justerad allokerad tillförd energi (utan hjälpel och rökgaskondensering):",'Slutlig allokering'!$B$2:$AK$2,0),FALSE)/1,"")</f>
        <v>0</v>
      </c>
      <c r="AI26" s="55" t="str">
        <f>IFERROR(1-VLOOKUP(B26,'Slutlig allokering'!$B$2:$AJ$462,MATCH("Andel av bränsle i kvv som allokerats till värme, exklusive rökgaskondensering och hjälpel",'Slutlig allokering'!$B$2:$AK$2,0),FALSE),"")</f>
        <v/>
      </c>
      <c r="AK26" s="55" t="str">
        <f t="shared" si="1"/>
        <v/>
      </c>
    </row>
    <row r="27" spans="1:37" x14ac:dyDescent="0.25">
      <c r="A27" s="28" t="s">
        <v>31</v>
      </c>
      <c r="B27" s="28" t="s">
        <v>42</v>
      </c>
      <c r="C27" t="str">
        <f>IFERROR(VLOOKUP($B27,Kraftvärmeprod!$B$1:$AH$479,MATCH(C$3,Kraftvärmeprod!$B$1:$AG$1,0),FALSE)/1,"")</f>
        <v/>
      </c>
      <c r="D27" t="str">
        <f>IFERROR(VLOOKUP($B27,Kraftvärmeprod!$B$1:$AH$479,MATCH(D$3,Kraftvärmeprod!$B$1:$AG$1,0),FALSE)/1,"")</f>
        <v/>
      </c>
      <c r="E27">
        <f>IFERROR(VLOOKUP($B27,Kraftvärmeprod!$B$1:$AH$479,MATCH(E$2,Kraftvärmeprod!$B$1:$AG$1,0),FALSE)/1,0)-IFERROR(VLOOKUP($B27,'Slutlig allokering'!$B$2:$AC$462,MATCH(E$3,'Slutlig allokering'!$B$2:$AJ$2,0),FALSE)/1,0)</f>
        <v>0</v>
      </c>
      <c r="F27">
        <f>IFERROR(VLOOKUP($B27,Kraftvärmeprod!$B$1:$AH$479,MATCH(F$2,Kraftvärmeprod!$B$1:$AG$1,0),FALSE)/1,0)-IFERROR(VLOOKUP($B27,'Slutlig allokering'!$B$2:$AC$462,MATCH(F$3,'Slutlig allokering'!$B$2:$AJ$2,0),FALSE)/1,0)</f>
        <v>0</v>
      </c>
      <c r="G27">
        <f>IFERROR(VLOOKUP($B27,Kraftvärmeprod!$B$1:$AH$479,MATCH(G$2,Kraftvärmeprod!$B$1:$AG$1,0),FALSE)/1,0)-IFERROR(VLOOKUP($B27,'Slutlig allokering'!$B$2:$AC$462,MATCH(G$3,'Slutlig allokering'!$B$2:$AJ$2,0),FALSE)/1,0)</f>
        <v>0</v>
      </c>
      <c r="H27">
        <f>IFERROR(VLOOKUP($B27,Kraftvärmeprod!$B$1:$AH$479,MATCH(H$2,Kraftvärmeprod!$B$1:$AG$1,0),FALSE)/1,0)-IFERROR(VLOOKUP($B27,'Slutlig allokering'!$B$2:$AC$462,MATCH(H$3,'Slutlig allokering'!$B$2:$AJ$2,0),FALSE)/1,0)</f>
        <v>0</v>
      </c>
      <c r="I27">
        <f>IFERROR(VLOOKUP($B27,Kraftvärmeprod!$B$1:$AH$479,MATCH(I$2,Kraftvärmeprod!$B$1:$AG$1,0),FALSE)/1,0)-IFERROR(VLOOKUP($B27,'Slutlig allokering'!$B$2:$AC$462,MATCH(I$3,'Slutlig allokering'!$B$2:$AJ$2,0),FALSE)/1,0)</f>
        <v>0</v>
      </c>
      <c r="J27">
        <f>IFERROR(VLOOKUP($B27,Kraftvärmeprod!$B$1:$AH$479,MATCH(J$2,Kraftvärmeprod!$B$1:$AG$1,0),FALSE)/1,0)-IFERROR(VLOOKUP($B27,'Slutlig allokering'!$B$2:$AC$462,MATCH(J$3,'Slutlig allokering'!$B$2:$AJ$2,0),FALSE)/1,0)</f>
        <v>0</v>
      </c>
      <c r="K27">
        <f>IFERROR(VLOOKUP($B27,Kraftvärmeprod!$B$1:$AH$479,MATCH(K$2,Kraftvärmeprod!$B$1:$AG$1,0),FALSE)/1,0)-IFERROR(VLOOKUP($B27,'Slutlig allokering'!$B$2:$AC$462,MATCH(K$3,'Slutlig allokering'!$B$2:$AJ$2,0),FALSE)/1,0)</f>
        <v>0</v>
      </c>
      <c r="L27">
        <f>IFERROR(VLOOKUP($B27,Kraftvärmeprod!$B$1:$AH$479,MATCH(L$2,Kraftvärmeprod!$B$1:$AG$1,0),FALSE)/1,0)-IFERROR(VLOOKUP($B27,'Slutlig allokering'!$B$2:$AC$462,MATCH(L$3,'Slutlig allokering'!$B$2:$AJ$2,0),FALSE)/1,0)</f>
        <v>0</v>
      </c>
      <c r="M27" s="143">
        <f>IFERROR(VLOOKUP($B27,Miljö!$B$1:$S$477,MATCH(M$2,Miljö!$B$1:$X$1,0),FALSE)/1,0)-IFERROR(VLOOKUP($B27,'Slutlig allokering'!$B$2:$AC$462,MATCH(M$3,'Slutlig allokering'!$B$2:$AJ$2,0),FALSE)/1,0)</f>
        <v>0</v>
      </c>
      <c r="N27">
        <f>IFERROR(VLOOKUP($B27,Kraftvärmeprod!$B$1:$AH$479,MATCH(N$2,Kraftvärmeprod!$B$1:$AG$1,0),FALSE)/1,0)-IFERROR(VLOOKUP($B27,'Slutlig allokering'!$B$2:$AC$462,MATCH(N$3,'Slutlig allokering'!$B$2:$AJ$2,0),FALSE)/1,0)</f>
        <v>0</v>
      </c>
      <c r="O27">
        <f>IFERROR(VLOOKUP($B27,Kraftvärmeprod!$B$1:$AH$479,MATCH(O$2,Kraftvärmeprod!$B$1:$AG$1,0),FALSE)/1,0)-IFERROR(VLOOKUP($B27,'Slutlig allokering'!$B$2:$AC$462,MATCH(O$3,'Slutlig allokering'!$B$2:$AJ$2,0),FALSE)/1,0)</f>
        <v>0</v>
      </c>
      <c r="P27">
        <f>IFERROR(VLOOKUP($B27,Kraftvärmeprod!$B$1:$AH$479,MATCH(P$2,Kraftvärmeprod!$B$1:$AG$1,0),FALSE)/1,0)-IFERROR(VLOOKUP($B27,'Slutlig allokering'!$B$2:$AC$462,MATCH(P$3,'Slutlig allokering'!$B$2:$AJ$2,0),FALSE)/1,0)</f>
        <v>0</v>
      </c>
      <c r="Q27">
        <f>IFERROR(VLOOKUP($B27,Kraftvärmeprod!$B$1:$AH$479,MATCH(Q$2,Kraftvärmeprod!$B$1:$AG$1,0),FALSE)/1,0)-IFERROR(VLOOKUP($B27,'Slutlig allokering'!$B$2:$AC$462,MATCH(Q$3,'Slutlig allokering'!$B$2:$AJ$2,0),FALSE)/1,0)</f>
        <v>0</v>
      </c>
      <c r="R27">
        <f>IFERROR(VLOOKUP($B27,Kraftvärmeprod!$B$1:$AH$479,MATCH(R$2,Kraftvärmeprod!$B$1:$AG$1,0),FALSE)/1,0)-IFERROR(VLOOKUP($B27,'Slutlig allokering'!$B$2:$AC$462,MATCH(R$3,'Slutlig allokering'!$B$2:$AJ$2,0),FALSE)/1,0)</f>
        <v>0</v>
      </c>
      <c r="S27">
        <f>IFERROR(VLOOKUP($B27,Kraftvärmeprod!$B$1:$AH$479,MATCH(S$2,Kraftvärmeprod!$B$1:$AG$1,0),FALSE)/1,0)-IFERROR(VLOOKUP($B27,'Slutlig allokering'!$B$2:$AC$462,MATCH(S$3,'Slutlig allokering'!$B$2:$AJ$2,0),FALSE)/1,0)</f>
        <v>0</v>
      </c>
      <c r="T27">
        <f>IFERROR(VLOOKUP($B27,Kraftvärmeprod!$B$1:$AH$479,MATCH(T$2,Kraftvärmeprod!$B$1:$AG$1,0),FALSE)/1,0)-IFERROR(VLOOKUP($B27,'Slutlig allokering'!$B$2:$AC$462,MATCH(T$3,'Slutlig allokering'!$B$2:$AJ$2,0),FALSE)/1,0)</f>
        <v>0</v>
      </c>
      <c r="U27">
        <f>IFERROR(VLOOKUP($B27,Kraftvärmeprod!$B$1:$AH$479,MATCH(U$2,Kraftvärmeprod!$B$1:$AG$1,0),FALSE)/1,0)-IFERROR(VLOOKUP($B27,'Slutlig allokering'!$B$2:$AC$462,MATCH(U$3,'Slutlig allokering'!$B$2:$AJ$2,0),FALSE)/1,0)</f>
        <v>0</v>
      </c>
      <c r="V27">
        <f>IFERROR(VLOOKUP($B27,Kraftvärmeprod!$B$1:$AH$479,MATCH(V$2,Kraftvärmeprod!$B$1:$AG$1,0),FALSE)/1,0)-IFERROR(VLOOKUP($B27,'Slutlig allokering'!$B$2:$AC$462,MATCH(V$3,'Slutlig allokering'!$B$2:$AJ$2,0),FALSE)/1,0)</f>
        <v>0</v>
      </c>
      <c r="W27">
        <f>IFERROR(VLOOKUP($B27,Kraftvärmeprod!$B$1:$AH$479,MATCH(W$2,Kraftvärmeprod!$B$1:$AG$1,0),FALSE)/1,0)-IFERROR(VLOOKUP($B27,'Slutlig allokering'!$B$2:$AC$462,MATCH(W$3,'Slutlig allokering'!$B$2:$AJ$2,0),FALSE)/1,0)</f>
        <v>0</v>
      </c>
      <c r="X27">
        <f>IFERROR(VLOOKUP($B27,Kraftvärmeprod!$B$1:$AH$479,MATCH(X$2,Kraftvärmeprod!$B$1:$AG$1,0),FALSE)/1,0)-IFERROR(VLOOKUP($B27,'Slutlig allokering'!$B$2:$AC$462,MATCH(X$3,'Slutlig allokering'!$B$2:$AJ$2,0),FALSE)/1,0)</f>
        <v>0</v>
      </c>
      <c r="Y27">
        <f>IFERROR(VLOOKUP($B27,Kraftvärmeprod!$B$1:$AH$479,MATCH(Y$2,Kraftvärmeprod!$B$1:$AG$1,0),FALSE)/1,0)-IFERROR(VLOOKUP($B27,'Slutlig allokering'!$B$2:$AC$462,MATCH(Y$3,'Slutlig allokering'!$B$2:$AJ$2,0),FALSE)/1,0)</f>
        <v>0</v>
      </c>
      <c r="Z27">
        <f>IFERROR(VLOOKUP($B27,Kraftvärmeprod!$B$1:$AH$479,MATCH(Z$2,Kraftvärmeprod!$B$1:$AG$1,0),FALSE)/1,0)-IFERROR(VLOOKUP($B27,'Slutlig allokering'!$B$2:$AC$462,MATCH(Z$3,'Slutlig allokering'!$B$2:$AJ$2,0),FALSE)/1,0)</f>
        <v>0</v>
      </c>
      <c r="AA27">
        <f>IFERROR(VLOOKUP($B27,Kraftvärmeprod!$B$1:$AH$479,MATCH(AA$2,Kraftvärmeprod!$B$1:$AG$1,0),FALSE)/1,0)-IFERROR(VLOOKUP($B27,'Slutlig allokering'!$B$2:$AC$462,MATCH(AA$3,'Slutlig allokering'!$B$2:$AJ$2,0),FALSE)/1,0)</f>
        <v>0</v>
      </c>
      <c r="AB27">
        <f>IFERROR(VLOOKUP($B27,Kraftvärmeprod!$B$1:$AH$479,MATCH(AB$2,Kraftvärmeprod!$B$1:$AG$1,0),FALSE)/1,0)-IFERROR(VLOOKUP($B27,'Slutlig allokering'!$B$2:$AC$462,MATCH(AB$3,'Slutlig allokering'!$B$2:$AJ$2,0),FALSE)/1,0)</f>
        <v>0</v>
      </c>
      <c r="AE27">
        <f t="shared" si="0"/>
        <v>0</v>
      </c>
      <c r="AG27">
        <f>IFERROR(VLOOKUP(B27,'Slutlig allokering'!$B$2:$AJ$462,MATCH("Summa justerad allokerad tillförd energi (utan hjälpel och rökgaskondensering):",'Slutlig allokering'!$B$2:$AK$2,0),FALSE)/1,"")</f>
        <v>0</v>
      </c>
      <c r="AI27" s="55" t="str">
        <f>IFERROR(1-VLOOKUP(B27,'Slutlig allokering'!$B$2:$AJ$462,MATCH("Andel av bränsle i kvv som allokerats till värme, exklusive rökgaskondensering och hjälpel",'Slutlig allokering'!$B$2:$AK$2,0),FALSE),"")</f>
        <v/>
      </c>
      <c r="AK27" s="55" t="str">
        <f t="shared" si="1"/>
        <v/>
      </c>
    </row>
    <row r="28" spans="1:37" x14ac:dyDescent="0.25">
      <c r="A28" s="28" t="s">
        <v>31</v>
      </c>
      <c r="B28" s="28" t="s">
        <v>43</v>
      </c>
      <c r="C28" t="str">
        <f>IFERROR(VLOOKUP($B28,Kraftvärmeprod!$B$1:$AH$479,MATCH(C$3,Kraftvärmeprod!$B$1:$AG$1,0),FALSE)/1,"")</f>
        <v/>
      </c>
      <c r="D28" t="str">
        <f>IFERROR(VLOOKUP($B28,Kraftvärmeprod!$B$1:$AH$479,MATCH(D$3,Kraftvärmeprod!$B$1:$AG$1,0),FALSE)/1,"")</f>
        <v/>
      </c>
      <c r="E28">
        <f>IFERROR(VLOOKUP($B28,Kraftvärmeprod!$B$1:$AH$479,MATCH(E$2,Kraftvärmeprod!$B$1:$AG$1,0),FALSE)/1,0)-IFERROR(VLOOKUP($B28,'Slutlig allokering'!$B$2:$AC$462,MATCH(E$3,'Slutlig allokering'!$B$2:$AJ$2,0),FALSE)/1,0)</f>
        <v>0</v>
      </c>
      <c r="F28">
        <f>IFERROR(VLOOKUP($B28,Kraftvärmeprod!$B$1:$AH$479,MATCH(F$2,Kraftvärmeprod!$B$1:$AG$1,0),FALSE)/1,0)-IFERROR(VLOOKUP($B28,'Slutlig allokering'!$B$2:$AC$462,MATCH(F$3,'Slutlig allokering'!$B$2:$AJ$2,0),FALSE)/1,0)</f>
        <v>0</v>
      </c>
      <c r="G28">
        <f>IFERROR(VLOOKUP($B28,Kraftvärmeprod!$B$1:$AH$479,MATCH(G$2,Kraftvärmeprod!$B$1:$AG$1,0),FALSE)/1,0)-IFERROR(VLOOKUP($B28,'Slutlig allokering'!$B$2:$AC$462,MATCH(G$3,'Slutlig allokering'!$B$2:$AJ$2,0),FALSE)/1,0)</f>
        <v>0</v>
      </c>
      <c r="H28">
        <f>IFERROR(VLOOKUP($B28,Kraftvärmeprod!$B$1:$AH$479,MATCH(H$2,Kraftvärmeprod!$B$1:$AG$1,0),FALSE)/1,0)-IFERROR(VLOOKUP($B28,'Slutlig allokering'!$B$2:$AC$462,MATCH(H$3,'Slutlig allokering'!$B$2:$AJ$2,0),FALSE)/1,0)</f>
        <v>0</v>
      </c>
      <c r="I28">
        <f>IFERROR(VLOOKUP($B28,Kraftvärmeprod!$B$1:$AH$479,MATCH(I$2,Kraftvärmeprod!$B$1:$AG$1,0),FALSE)/1,0)-IFERROR(VLOOKUP($B28,'Slutlig allokering'!$B$2:$AC$462,MATCH(I$3,'Slutlig allokering'!$B$2:$AJ$2,0),FALSE)/1,0)</f>
        <v>0</v>
      </c>
      <c r="J28">
        <f>IFERROR(VLOOKUP($B28,Kraftvärmeprod!$B$1:$AH$479,MATCH(J$2,Kraftvärmeprod!$B$1:$AG$1,0),FALSE)/1,0)-IFERROR(VLOOKUP($B28,'Slutlig allokering'!$B$2:$AC$462,MATCH(J$3,'Slutlig allokering'!$B$2:$AJ$2,0),FALSE)/1,0)</f>
        <v>0</v>
      </c>
      <c r="K28">
        <f>IFERROR(VLOOKUP($B28,Kraftvärmeprod!$B$1:$AH$479,MATCH(K$2,Kraftvärmeprod!$B$1:$AG$1,0),FALSE)/1,0)-IFERROR(VLOOKUP($B28,'Slutlig allokering'!$B$2:$AC$462,MATCH(K$3,'Slutlig allokering'!$B$2:$AJ$2,0),FALSE)/1,0)</f>
        <v>0</v>
      </c>
      <c r="L28">
        <f>IFERROR(VLOOKUP($B28,Kraftvärmeprod!$B$1:$AH$479,MATCH(L$2,Kraftvärmeprod!$B$1:$AG$1,0),FALSE)/1,0)-IFERROR(VLOOKUP($B28,'Slutlig allokering'!$B$2:$AC$462,MATCH(L$3,'Slutlig allokering'!$B$2:$AJ$2,0),FALSE)/1,0)</f>
        <v>0</v>
      </c>
      <c r="M28" s="143">
        <f>IFERROR(VLOOKUP($B28,Miljö!$B$1:$S$477,MATCH(M$2,Miljö!$B$1:$X$1,0),FALSE)/1,0)-IFERROR(VLOOKUP($B28,'Slutlig allokering'!$B$2:$AC$462,MATCH(M$3,'Slutlig allokering'!$B$2:$AJ$2,0),FALSE)/1,0)</f>
        <v>0</v>
      </c>
      <c r="N28">
        <f>IFERROR(VLOOKUP($B28,Kraftvärmeprod!$B$1:$AH$479,MATCH(N$2,Kraftvärmeprod!$B$1:$AG$1,0),FALSE)/1,0)-IFERROR(VLOOKUP($B28,'Slutlig allokering'!$B$2:$AC$462,MATCH(N$3,'Slutlig allokering'!$B$2:$AJ$2,0),FALSE)/1,0)</f>
        <v>0</v>
      </c>
      <c r="O28">
        <f>IFERROR(VLOOKUP($B28,Kraftvärmeprod!$B$1:$AH$479,MATCH(O$2,Kraftvärmeprod!$B$1:$AG$1,0),FALSE)/1,0)-IFERROR(VLOOKUP($B28,'Slutlig allokering'!$B$2:$AC$462,MATCH(O$3,'Slutlig allokering'!$B$2:$AJ$2,0),FALSE)/1,0)</f>
        <v>0</v>
      </c>
      <c r="P28">
        <f>IFERROR(VLOOKUP($B28,Kraftvärmeprod!$B$1:$AH$479,MATCH(P$2,Kraftvärmeprod!$B$1:$AG$1,0),FALSE)/1,0)-IFERROR(VLOOKUP($B28,'Slutlig allokering'!$B$2:$AC$462,MATCH(P$3,'Slutlig allokering'!$B$2:$AJ$2,0),FALSE)/1,0)</f>
        <v>0</v>
      </c>
      <c r="Q28">
        <f>IFERROR(VLOOKUP($B28,Kraftvärmeprod!$B$1:$AH$479,MATCH(Q$2,Kraftvärmeprod!$B$1:$AG$1,0),FALSE)/1,0)-IFERROR(VLOOKUP($B28,'Slutlig allokering'!$B$2:$AC$462,MATCH(Q$3,'Slutlig allokering'!$B$2:$AJ$2,0),FALSE)/1,0)</f>
        <v>0</v>
      </c>
      <c r="R28">
        <f>IFERROR(VLOOKUP($B28,Kraftvärmeprod!$B$1:$AH$479,MATCH(R$2,Kraftvärmeprod!$B$1:$AG$1,0),FALSE)/1,0)-IFERROR(VLOOKUP($B28,'Slutlig allokering'!$B$2:$AC$462,MATCH(R$3,'Slutlig allokering'!$B$2:$AJ$2,0),FALSE)/1,0)</f>
        <v>0</v>
      </c>
      <c r="S28">
        <f>IFERROR(VLOOKUP($B28,Kraftvärmeprod!$B$1:$AH$479,MATCH(S$2,Kraftvärmeprod!$B$1:$AG$1,0),FALSE)/1,0)-IFERROR(VLOOKUP($B28,'Slutlig allokering'!$B$2:$AC$462,MATCH(S$3,'Slutlig allokering'!$B$2:$AJ$2,0),FALSE)/1,0)</f>
        <v>0</v>
      </c>
      <c r="T28">
        <f>IFERROR(VLOOKUP($B28,Kraftvärmeprod!$B$1:$AH$479,MATCH(T$2,Kraftvärmeprod!$B$1:$AG$1,0),FALSE)/1,0)-IFERROR(VLOOKUP($B28,'Slutlig allokering'!$B$2:$AC$462,MATCH(T$3,'Slutlig allokering'!$B$2:$AJ$2,0),FALSE)/1,0)</f>
        <v>0</v>
      </c>
      <c r="U28">
        <f>IFERROR(VLOOKUP($B28,Kraftvärmeprod!$B$1:$AH$479,MATCH(U$2,Kraftvärmeprod!$B$1:$AG$1,0),FALSE)/1,0)-IFERROR(VLOOKUP($B28,'Slutlig allokering'!$B$2:$AC$462,MATCH(U$3,'Slutlig allokering'!$B$2:$AJ$2,0),FALSE)/1,0)</f>
        <v>0</v>
      </c>
      <c r="V28">
        <f>IFERROR(VLOOKUP($B28,Kraftvärmeprod!$B$1:$AH$479,MATCH(V$2,Kraftvärmeprod!$B$1:$AG$1,0),FALSE)/1,0)-IFERROR(VLOOKUP($B28,'Slutlig allokering'!$B$2:$AC$462,MATCH(V$3,'Slutlig allokering'!$B$2:$AJ$2,0),FALSE)/1,0)</f>
        <v>0</v>
      </c>
      <c r="W28">
        <f>IFERROR(VLOOKUP($B28,Kraftvärmeprod!$B$1:$AH$479,MATCH(W$2,Kraftvärmeprod!$B$1:$AG$1,0),FALSE)/1,0)-IFERROR(VLOOKUP($B28,'Slutlig allokering'!$B$2:$AC$462,MATCH(W$3,'Slutlig allokering'!$B$2:$AJ$2,0),FALSE)/1,0)</f>
        <v>0</v>
      </c>
      <c r="X28">
        <f>IFERROR(VLOOKUP($B28,Kraftvärmeprod!$B$1:$AH$479,MATCH(X$2,Kraftvärmeprod!$B$1:$AG$1,0),FALSE)/1,0)-IFERROR(VLOOKUP($B28,'Slutlig allokering'!$B$2:$AC$462,MATCH(X$3,'Slutlig allokering'!$B$2:$AJ$2,0),FALSE)/1,0)</f>
        <v>0</v>
      </c>
      <c r="Y28">
        <f>IFERROR(VLOOKUP($B28,Kraftvärmeprod!$B$1:$AH$479,MATCH(Y$2,Kraftvärmeprod!$B$1:$AG$1,0),FALSE)/1,0)-IFERROR(VLOOKUP($B28,'Slutlig allokering'!$B$2:$AC$462,MATCH(Y$3,'Slutlig allokering'!$B$2:$AJ$2,0),FALSE)/1,0)</f>
        <v>0</v>
      </c>
      <c r="Z28">
        <f>IFERROR(VLOOKUP($B28,Kraftvärmeprod!$B$1:$AH$479,MATCH(Z$2,Kraftvärmeprod!$B$1:$AG$1,0),FALSE)/1,0)-IFERROR(VLOOKUP($B28,'Slutlig allokering'!$B$2:$AC$462,MATCH(Z$3,'Slutlig allokering'!$B$2:$AJ$2,0),FALSE)/1,0)</f>
        <v>0</v>
      </c>
      <c r="AA28">
        <f>IFERROR(VLOOKUP($B28,Kraftvärmeprod!$B$1:$AH$479,MATCH(AA$2,Kraftvärmeprod!$B$1:$AG$1,0),FALSE)/1,0)-IFERROR(VLOOKUP($B28,'Slutlig allokering'!$B$2:$AC$462,MATCH(AA$3,'Slutlig allokering'!$B$2:$AJ$2,0),FALSE)/1,0)</f>
        <v>0</v>
      </c>
      <c r="AB28">
        <f>IFERROR(VLOOKUP($B28,Kraftvärmeprod!$B$1:$AH$479,MATCH(AB$2,Kraftvärmeprod!$B$1:$AG$1,0),FALSE)/1,0)-IFERROR(VLOOKUP($B28,'Slutlig allokering'!$B$2:$AC$462,MATCH(AB$3,'Slutlig allokering'!$B$2:$AJ$2,0),FALSE)/1,0)</f>
        <v>0</v>
      </c>
      <c r="AE28">
        <f t="shared" si="0"/>
        <v>0</v>
      </c>
      <c r="AG28">
        <f>IFERROR(VLOOKUP(B28,'Slutlig allokering'!$B$2:$AJ$462,MATCH("Summa justerad allokerad tillförd energi (utan hjälpel och rökgaskondensering):",'Slutlig allokering'!$B$2:$AK$2,0),FALSE)/1,"")</f>
        <v>0</v>
      </c>
      <c r="AI28" s="55" t="str">
        <f>IFERROR(1-VLOOKUP(B28,'Slutlig allokering'!$B$2:$AJ$462,MATCH("Andel av bränsle i kvv som allokerats till värme, exklusive rökgaskondensering och hjälpel",'Slutlig allokering'!$B$2:$AK$2,0),FALSE),"")</f>
        <v/>
      </c>
      <c r="AK28" s="55" t="str">
        <f t="shared" si="1"/>
        <v/>
      </c>
    </row>
    <row r="29" spans="1:37" x14ac:dyDescent="0.25">
      <c r="A29" s="28" t="s">
        <v>31</v>
      </c>
      <c r="B29" s="28" t="s">
        <v>44</v>
      </c>
      <c r="C29" t="str">
        <f>IFERROR(VLOOKUP($B29,Kraftvärmeprod!$B$1:$AH$479,MATCH(C$3,Kraftvärmeprod!$B$1:$AG$1,0),FALSE)/1,"")</f>
        <v/>
      </c>
      <c r="D29" t="str">
        <f>IFERROR(VLOOKUP($B29,Kraftvärmeprod!$B$1:$AH$479,MATCH(D$3,Kraftvärmeprod!$B$1:$AG$1,0),FALSE)/1,"")</f>
        <v/>
      </c>
      <c r="E29">
        <f>IFERROR(VLOOKUP($B29,Kraftvärmeprod!$B$1:$AH$479,MATCH(E$2,Kraftvärmeprod!$B$1:$AG$1,0),FALSE)/1,0)-IFERROR(VLOOKUP($B29,'Slutlig allokering'!$B$2:$AC$462,MATCH(E$3,'Slutlig allokering'!$B$2:$AJ$2,0),FALSE)/1,0)</f>
        <v>0</v>
      </c>
      <c r="F29">
        <f>IFERROR(VLOOKUP($B29,Kraftvärmeprod!$B$1:$AH$479,MATCH(F$2,Kraftvärmeprod!$B$1:$AG$1,0),FALSE)/1,0)-IFERROR(VLOOKUP($B29,'Slutlig allokering'!$B$2:$AC$462,MATCH(F$3,'Slutlig allokering'!$B$2:$AJ$2,0),FALSE)/1,0)</f>
        <v>0</v>
      </c>
      <c r="G29">
        <f>IFERROR(VLOOKUP($B29,Kraftvärmeprod!$B$1:$AH$479,MATCH(G$2,Kraftvärmeprod!$B$1:$AG$1,0),FALSE)/1,0)-IFERROR(VLOOKUP($B29,'Slutlig allokering'!$B$2:$AC$462,MATCH(G$3,'Slutlig allokering'!$B$2:$AJ$2,0),FALSE)/1,0)</f>
        <v>0</v>
      </c>
      <c r="H29">
        <f>IFERROR(VLOOKUP($B29,Kraftvärmeprod!$B$1:$AH$479,MATCH(H$2,Kraftvärmeprod!$B$1:$AG$1,0),FALSE)/1,0)-IFERROR(VLOOKUP($B29,'Slutlig allokering'!$B$2:$AC$462,MATCH(H$3,'Slutlig allokering'!$B$2:$AJ$2,0),FALSE)/1,0)</f>
        <v>0</v>
      </c>
      <c r="I29">
        <f>IFERROR(VLOOKUP($B29,Kraftvärmeprod!$B$1:$AH$479,MATCH(I$2,Kraftvärmeprod!$B$1:$AG$1,0),FALSE)/1,0)-IFERROR(VLOOKUP($B29,'Slutlig allokering'!$B$2:$AC$462,MATCH(I$3,'Slutlig allokering'!$B$2:$AJ$2,0),FALSE)/1,0)</f>
        <v>0</v>
      </c>
      <c r="J29">
        <f>IFERROR(VLOOKUP($B29,Kraftvärmeprod!$B$1:$AH$479,MATCH(J$2,Kraftvärmeprod!$B$1:$AG$1,0),FALSE)/1,0)-IFERROR(VLOOKUP($B29,'Slutlig allokering'!$B$2:$AC$462,MATCH(J$3,'Slutlig allokering'!$B$2:$AJ$2,0),FALSE)/1,0)</f>
        <v>0</v>
      </c>
      <c r="K29">
        <f>IFERROR(VLOOKUP($B29,Kraftvärmeprod!$B$1:$AH$479,MATCH(K$2,Kraftvärmeprod!$B$1:$AG$1,0),FALSE)/1,0)-IFERROR(VLOOKUP($B29,'Slutlig allokering'!$B$2:$AC$462,MATCH(K$3,'Slutlig allokering'!$B$2:$AJ$2,0),FALSE)/1,0)</f>
        <v>0</v>
      </c>
      <c r="L29">
        <f>IFERROR(VLOOKUP($B29,Kraftvärmeprod!$B$1:$AH$479,MATCH(L$2,Kraftvärmeprod!$B$1:$AG$1,0),FALSE)/1,0)-IFERROR(VLOOKUP($B29,'Slutlig allokering'!$B$2:$AC$462,MATCH(L$3,'Slutlig allokering'!$B$2:$AJ$2,0),FALSE)/1,0)</f>
        <v>0</v>
      </c>
      <c r="M29" s="143">
        <f>IFERROR(VLOOKUP($B29,Miljö!$B$1:$S$477,MATCH(M$2,Miljö!$B$1:$X$1,0),FALSE)/1,0)-IFERROR(VLOOKUP($B29,'Slutlig allokering'!$B$2:$AC$462,MATCH(M$3,'Slutlig allokering'!$B$2:$AJ$2,0),FALSE)/1,0)</f>
        <v>0</v>
      </c>
      <c r="N29">
        <f>IFERROR(VLOOKUP($B29,Kraftvärmeprod!$B$1:$AH$479,MATCH(N$2,Kraftvärmeprod!$B$1:$AG$1,0),FALSE)/1,0)-IFERROR(VLOOKUP($B29,'Slutlig allokering'!$B$2:$AC$462,MATCH(N$3,'Slutlig allokering'!$B$2:$AJ$2,0),FALSE)/1,0)</f>
        <v>0</v>
      </c>
      <c r="O29">
        <f>IFERROR(VLOOKUP($B29,Kraftvärmeprod!$B$1:$AH$479,MATCH(O$2,Kraftvärmeprod!$B$1:$AG$1,0),FALSE)/1,0)-IFERROR(VLOOKUP($B29,'Slutlig allokering'!$B$2:$AC$462,MATCH(O$3,'Slutlig allokering'!$B$2:$AJ$2,0),FALSE)/1,0)</f>
        <v>0</v>
      </c>
      <c r="P29">
        <f>IFERROR(VLOOKUP($B29,Kraftvärmeprod!$B$1:$AH$479,MATCH(P$2,Kraftvärmeprod!$B$1:$AG$1,0),FALSE)/1,0)-IFERROR(VLOOKUP($B29,'Slutlig allokering'!$B$2:$AC$462,MATCH(P$3,'Slutlig allokering'!$B$2:$AJ$2,0),FALSE)/1,0)</f>
        <v>0</v>
      </c>
      <c r="Q29">
        <f>IFERROR(VLOOKUP($B29,Kraftvärmeprod!$B$1:$AH$479,MATCH(Q$2,Kraftvärmeprod!$B$1:$AG$1,0),FALSE)/1,0)-IFERROR(VLOOKUP($B29,'Slutlig allokering'!$B$2:$AC$462,MATCH(Q$3,'Slutlig allokering'!$B$2:$AJ$2,0),FALSE)/1,0)</f>
        <v>0</v>
      </c>
      <c r="R29">
        <f>IFERROR(VLOOKUP($B29,Kraftvärmeprod!$B$1:$AH$479,MATCH(R$2,Kraftvärmeprod!$B$1:$AG$1,0),FALSE)/1,0)-IFERROR(VLOOKUP($B29,'Slutlig allokering'!$B$2:$AC$462,MATCH(R$3,'Slutlig allokering'!$B$2:$AJ$2,0),FALSE)/1,0)</f>
        <v>0</v>
      </c>
      <c r="S29">
        <f>IFERROR(VLOOKUP($B29,Kraftvärmeprod!$B$1:$AH$479,MATCH(S$2,Kraftvärmeprod!$B$1:$AG$1,0),FALSE)/1,0)-IFERROR(VLOOKUP($B29,'Slutlig allokering'!$B$2:$AC$462,MATCH(S$3,'Slutlig allokering'!$B$2:$AJ$2,0),FALSE)/1,0)</f>
        <v>0</v>
      </c>
      <c r="T29">
        <f>IFERROR(VLOOKUP($B29,Kraftvärmeprod!$B$1:$AH$479,MATCH(T$2,Kraftvärmeprod!$B$1:$AG$1,0),FALSE)/1,0)-IFERROR(VLOOKUP($B29,'Slutlig allokering'!$B$2:$AC$462,MATCH(T$3,'Slutlig allokering'!$B$2:$AJ$2,0),FALSE)/1,0)</f>
        <v>0</v>
      </c>
      <c r="U29">
        <f>IFERROR(VLOOKUP($B29,Kraftvärmeprod!$B$1:$AH$479,MATCH(U$2,Kraftvärmeprod!$B$1:$AG$1,0),FALSE)/1,0)-IFERROR(VLOOKUP($B29,'Slutlig allokering'!$B$2:$AC$462,MATCH(U$3,'Slutlig allokering'!$B$2:$AJ$2,0),FALSE)/1,0)</f>
        <v>0</v>
      </c>
      <c r="V29">
        <f>IFERROR(VLOOKUP($B29,Kraftvärmeprod!$B$1:$AH$479,MATCH(V$2,Kraftvärmeprod!$B$1:$AG$1,0),FALSE)/1,0)-IFERROR(VLOOKUP($B29,'Slutlig allokering'!$B$2:$AC$462,MATCH(V$3,'Slutlig allokering'!$B$2:$AJ$2,0),FALSE)/1,0)</f>
        <v>0</v>
      </c>
      <c r="W29">
        <f>IFERROR(VLOOKUP($B29,Kraftvärmeprod!$B$1:$AH$479,MATCH(W$2,Kraftvärmeprod!$B$1:$AG$1,0),FALSE)/1,0)-IFERROR(VLOOKUP($B29,'Slutlig allokering'!$B$2:$AC$462,MATCH(W$3,'Slutlig allokering'!$B$2:$AJ$2,0),FALSE)/1,0)</f>
        <v>0</v>
      </c>
      <c r="X29">
        <f>IFERROR(VLOOKUP($B29,Kraftvärmeprod!$B$1:$AH$479,MATCH(X$2,Kraftvärmeprod!$B$1:$AG$1,0),FALSE)/1,0)-IFERROR(VLOOKUP($B29,'Slutlig allokering'!$B$2:$AC$462,MATCH(X$3,'Slutlig allokering'!$B$2:$AJ$2,0),FALSE)/1,0)</f>
        <v>0</v>
      </c>
      <c r="Y29">
        <f>IFERROR(VLOOKUP($B29,Kraftvärmeprod!$B$1:$AH$479,MATCH(Y$2,Kraftvärmeprod!$B$1:$AG$1,0),FALSE)/1,0)-IFERROR(VLOOKUP($B29,'Slutlig allokering'!$B$2:$AC$462,MATCH(Y$3,'Slutlig allokering'!$B$2:$AJ$2,0),FALSE)/1,0)</f>
        <v>0</v>
      </c>
      <c r="Z29">
        <f>IFERROR(VLOOKUP($B29,Kraftvärmeprod!$B$1:$AH$479,MATCH(Z$2,Kraftvärmeprod!$B$1:$AG$1,0),FALSE)/1,0)-IFERROR(VLOOKUP($B29,'Slutlig allokering'!$B$2:$AC$462,MATCH(Z$3,'Slutlig allokering'!$B$2:$AJ$2,0),FALSE)/1,0)</f>
        <v>0</v>
      </c>
      <c r="AA29">
        <f>IFERROR(VLOOKUP($B29,Kraftvärmeprod!$B$1:$AH$479,MATCH(AA$2,Kraftvärmeprod!$B$1:$AG$1,0),FALSE)/1,0)-IFERROR(VLOOKUP($B29,'Slutlig allokering'!$B$2:$AC$462,MATCH(AA$3,'Slutlig allokering'!$B$2:$AJ$2,0),FALSE)/1,0)</f>
        <v>0</v>
      </c>
      <c r="AB29">
        <f>IFERROR(VLOOKUP($B29,Kraftvärmeprod!$B$1:$AH$479,MATCH(AB$2,Kraftvärmeprod!$B$1:$AG$1,0),FALSE)/1,0)-IFERROR(VLOOKUP($B29,'Slutlig allokering'!$B$2:$AC$462,MATCH(AB$3,'Slutlig allokering'!$B$2:$AJ$2,0),FALSE)/1,0)</f>
        <v>0</v>
      </c>
      <c r="AE29">
        <f t="shared" si="0"/>
        <v>0</v>
      </c>
      <c r="AG29">
        <f>IFERROR(VLOOKUP(B29,'Slutlig allokering'!$B$2:$AJ$462,MATCH("Summa justerad allokerad tillförd energi (utan hjälpel och rökgaskondensering):",'Slutlig allokering'!$B$2:$AK$2,0),FALSE)/1,"")</f>
        <v>0</v>
      </c>
      <c r="AI29" s="55" t="str">
        <f>IFERROR(1-VLOOKUP(B29,'Slutlig allokering'!$B$2:$AJ$462,MATCH("Andel av bränsle i kvv som allokerats till värme, exklusive rökgaskondensering och hjälpel",'Slutlig allokering'!$B$2:$AK$2,0),FALSE),"")</f>
        <v/>
      </c>
      <c r="AK29" s="55" t="str">
        <f t="shared" si="1"/>
        <v/>
      </c>
    </row>
    <row r="30" spans="1:37" x14ac:dyDescent="0.25">
      <c r="A30" s="28" t="s">
        <v>31</v>
      </c>
      <c r="B30" s="28" t="s">
        <v>45</v>
      </c>
      <c r="C30" t="str">
        <f>IFERROR(VLOOKUP($B30,Kraftvärmeprod!$B$1:$AH$479,MATCH(C$3,Kraftvärmeprod!$B$1:$AG$1,0),FALSE)/1,"")</f>
        <v/>
      </c>
      <c r="D30" t="str">
        <f>IFERROR(VLOOKUP($B30,Kraftvärmeprod!$B$1:$AH$479,MATCH(D$3,Kraftvärmeprod!$B$1:$AG$1,0),FALSE)/1,"")</f>
        <v/>
      </c>
      <c r="E30">
        <f>IFERROR(VLOOKUP($B30,Kraftvärmeprod!$B$1:$AH$479,MATCH(E$2,Kraftvärmeprod!$B$1:$AG$1,0),FALSE)/1,0)-IFERROR(VLOOKUP($B30,'Slutlig allokering'!$B$2:$AC$462,MATCH(E$3,'Slutlig allokering'!$B$2:$AJ$2,0),FALSE)/1,0)</f>
        <v>0</v>
      </c>
      <c r="F30">
        <f>IFERROR(VLOOKUP($B30,Kraftvärmeprod!$B$1:$AH$479,MATCH(F$2,Kraftvärmeprod!$B$1:$AG$1,0),FALSE)/1,0)-IFERROR(VLOOKUP($B30,'Slutlig allokering'!$B$2:$AC$462,MATCH(F$3,'Slutlig allokering'!$B$2:$AJ$2,0),FALSE)/1,0)</f>
        <v>0</v>
      </c>
      <c r="G30">
        <f>IFERROR(VLOOKUP($B30,Kraftvärmeprod!$B$1:$AH$479,MATCH(G$2,Kraftvärmeprod!$B$1:$AG$1,0),FALSE)/1,0)-IFERROR(VLOOKUP($B30,'Slutlig allokering'!$B$2:$AC$462,MATCH(G$3,'Slutlig allokering'!$B$2:$AJ$2,0),FALSE)/1,0)</f>
        <v>0</v>
      </c>
      <c r="H30">
        <f>IFERROR(VLOOKUP($B30,Kraftvärmeprod!$B$1:$AH$479,MATCH(H$2,Kraftvärmeprod!$B$1:$AG$1,0),FALSE)/1,0)-IFERROR(VLOOKUP($B30,'Slutlig allokering'!$B$2:$AC$462,MATCH(H$3,'Slutlig allokering'!$B$2:$AJ$2,0),FALSE)/1,0)</f>
        <v>0</v>
      </c>
      <c r="I30">
        <f>IFERROR(VLOOKUP($B30,Kraftvärmeprod!$B$1:$AH$479,MATCH(I$2,Kraftvärmeprod!$B$1:$AG$1,0),FALSE)/1,0)-IFERROR(VLOOKUP($B30,'Slutlig allokering'!$B$2:$AC$462,MATCH(I$3,'Slutlig allokering'!$B$2:$AJ$2,0),FALSE)/1,0)</f>
        <v>0</v>
      </c>
      <c r="J30">
        <f>IFERROR(VLOOKUP($B30,Kraftvärmeprod!$B$1:$AH$479,MATCH(J$2,Kraftvärmeprod!$B$1:$AG$1,0),FALSE)/1,0)-IFERROR(VLOOKUP($B30,'Slutlig allokering'!$B$2:$AC$462,MATCH(J$3,'Slutlig allokering'!$B$2:$AJ$2,0),FALSE)/1,0)</f>
        <v>0</v>
      </c>
      <c r="K30">
        <f>IFERROR(VLOOKUP($B30,Kraftvärmeprod!$B$1:$AH$479,MATCH(K$2,Kraftvärmeprod!$B$1:$AG$1,0),FALSE)/1,0)-IFERROR(VLOOKUP($B30,'Slutlig allokering'!$B$2:$AC$462,MATCH(K$3,'Slutlig allokering'!$B$2:$AJ$2,0),FALSE)/1,0)</f>
        <v>0</v>
      </c>
      <c r="L30">
        <f>IFERROR(VLOOKUP($B30,Kraftvärmeprod!$B$1:$AH$479,MATCH(L$2,Kraftvärmeprod!$B$1:$AG$1,0),FALSE)/1,0)-IFERROR(VLOOKUP($B30,'Slutlig allokering'!$B$2:$AC$462,MATCH(L$3,'Slutlig allokering'!$B$2:$AJ$2,0),FALSE)/1,0)</f>
        <v>0</v>
      </c>
      <c r="M30" s="143">
        <f>IFERROR(VLOOKUP($B30,Miljö!$B$1:$S$477,MATCH(M$2,Miljö!$B$1:$X$1,0),FALSE)/1,0)-IFERROR(VLOOKUP($B30,'Slutlig allokering'!$B$2:$AC$462,MATCH(M$3,'Slutlig allokering'!$B$2:$AJ$2,0),FALSE)/1,0)</f>
        <v>0</v>
      </c>
      <c r="N30">
        <f>IFERROR(VLOOKUP($B30,Kraftvärmeprod!$B$1:$AH$479,MATCH(N$2,Kraftvärmeprod!$B$1:$AG$1,0),FALSE)/1,0)-IFERROR(VLOOKUP($B30,'Slutlig allokering'!$B$2:$AC$462,MATCH(N$3,'Slutlig allokering'!$B$2:$AJ$2,0),FALSE)/1,0)</f>
        <v>0</v>
      </c>
      <c r="O30">
        <f>IFERROR(VLOOKUP($B30,Kraftvärmeprod!$B$1:$AH$479,MATCH(O$2,Kraftvärmeprod!$B$1:$AG$1,0),FALSE)/1,0)-IFERROR(VLOOKUP($B30,'Slutlig allokering'!$B$2:$AC$462,MATCH(O$3,'Slutlig allokering'!$B$2:$AJ$2,0),FALSE)/1,0)</f>
        <v>0</v>
      </c>
      <c r="P30">
        <f>IFERROR(VLOOKUP($B30,Kraftvärmeprod!$B$1:$AH$479,MATCH(P$2,Kraftvärmeprod!$B$1:$AG$1,0),FALSE)/1,0)-IFERROR(VLOOKUP($B30,'Slutlig allokering'!$B$2:$AC$462,MATCH(P$3,'Slutlig allokering'!$B$2:$AJ$2,0),FALSE)/1,0)</f>
        <v>0</v>
      </c>
      <c r="Q30">
        <f>IFERROR(VLOOKUP($B30,Kraftvärmeprod!$B$1:$AH$479,MATCH(Q$2,Kraftvärmeprod!$B$1:$AG$1,0),FALSE)/1,0)-IFERROR(VLOOKUP($B30,'Slutlig allokering'!$B$2:$AC$462,MATCH(Q$3,'Slutlig allokering'!$B$2:$AJ$2,0),FALSE)/1,0)</f>
        <v>0</v>
      </c>
      <c r="R30">
        <f>IFERROR(VLOOKUP($B30,Kraftvärmeprod!$B$1:$AH$479,MATCH(R$2,Kraftvärmeprod!$B$1:$AG$1,0),FALSE)/1,0)-IFERROR(VLOOKUP($B30,'Slutlig allokering'!$B$2:$AC$462,MATCH(R$3,'Slutlig allokering'!$B$2:$AJ$2,0),FALSE)/1,0)</f>
        <v>0</v>
      </c>
      <c r="S30">
        <f>IFERROR(VLOOKUP($B30,Kraftvärmeprod!$B$1:$AH$479,MATCH(S$2,Kraftvärmeprod!$B$1:$AG$1,0),FALSE)/1,0)-IFERROR(VLOOKUP($B30,'Slutlig allokering'!$B$2:$AC$462,MATCH(S$3,'Slutlig allokering'!$B$2:$AJ$2,0),FALSE)/1,0)</f>
        <v>0</v>
      </c>
      <c r="T30">
        <f>IFERROR(VLOOKUP($B30,Kraftvärmeprod!$B$1:$AH$479,MATCH(T$2,Kraftvärmeprod!$B$1:$AG$1,0),FALSE)/1,0)-IFERROR(VLOOKUP($B30,'Slutlig allokering'!$B$2:$AC$462,MATCH(T$3,'Slutlig allokering'!$B$2:$AJ$2,0),FALSE)/1,0)</f>
        <v>0</v>
      </c>
      <c r="U30">
        <f>IFERROR(VLOOKUP($B30,Kraftvärmeprod!$B$1:$AH$479,MATCH(U$2,Kraftvärmeprod!$B$1:$AG$1,0),FALSE)/1,0)-IFERROR(VLOOKUP($B30,'Slutlig allokering'!$B$2:$AC$462,MATCH(U$3,'Slutlig allokering'!$B$2:$AJ$2,0),FALSE)/1,0)</f>
        <v>0</v>
      </c>
      <c r="V30">
        <f>IFERROR(VLOOKUP($B30,Kraftvärmeprod!$B$1:$AH$479,MATCH(V$2,Kraftvärmeprod!$B$1:$AG$1,0),FALSE)/1,0)-IFERROR(VLOOKUP($B30,'Slutlig allokering'!$B$2:$AC$462,MATCH(V$3,'Slutlig allokering'!$B$2:$AJ$2,0),FALSE)/1,0)</f>
        <v>0</v>
      </c>
      <c r="W30">
        <f>IFERROR(VLOOKUP($B30,Kraftvärmeprod!$B$1:$AH$479,MATCH(W$2,Kraftvärmeprod!$B$1:$AG$1,0),FALSE)/1,0)-IFERROR(VLOOKUP($B30,'Slutlig allokering'!$B$2:$AC$462,MATCH(W$3,'Slutlig allokering'!$B$2:$AJ$2,0),FALSE)/1,0)</f>
        <v>0</v>
      </c>
      <c r="X30">
        <f>IFERROR(VLOOKUP($B30,Kraftvärmeprod!$B$1:$AH$479,MATCH(X$2,Kraftvärmeprod!$B$1:$AG$1,0),FALSE)/1,0)-IFERROR(VLOOKUP($B30,'Slutlig allokering'!$B$2:$AC$462,MATCH(X$3,'Slutlig allokering'!$B$2:$AJ$2,0),FALSE)/1,0)</f>
        <v>0</v>
      </c>
      <c r="Y30">
        <f>IFERROR(VLOOKUP($B30,Kraftvärmeprod!$B$1:$AH$479,MATCH(Y$2,Kraftvärmeprod!$B$1:$AG$1,0),FALSE)/1,0)-IFERROR(VLOOKUP($B30,'Slutlig allokering'!$B$2:$AC$462,MATCH(Y$3,'Slutlig allokering'!$B$2:$AJ$2,0),FALSE)/1,0)</f>
        <v>0</v>
      </c>
      <c r="Z30">
        <f>IFERROR(VLOOKUP($B30,Kraftvärmeprod!$B$1:$AH$479,MATCH(Z$2,Kraftvärmeprod!$B$1:$AG$1,0),FALSE)/1,0)-IFERROR(VLOOKUP($B30,'Slutlig allokering'!$B$2:$AC$462,MATCH(Z$3,'Slutlig allokering'!$B$2:$AJ$2,0),FALSE)/1,0)</f>
        <v>0</v>
      </c>
      <c r="AA30">
        <f>IFERROR(VLOOKUP($B30,Kraftvärmeprod!$B$1:$AH$479,MATCH(AA$2,Kraftvärmeprod!$B$1:$AG$1,0),FALSE)/1,0)-IFERROR(VLOOKUP($B30,'Slutlig allokering'!$B$2:$AC$462,MATCH(AA$3,'Slutlig allokering'!$B$2:$AJ$2,0),FALSE)/1,0)</f>
        <v>0</v>
      </c>
      <c r="AB30">
        <f>IFERROR(VLOOKUP($B30,Kraftvärmeprod!$B$1:$AH$479,MATCH(AB$2,Kraftvärmeprod!$B$1:$AG$1,0),FALSE)/1,0)-IFERROR(VLOOKUP($B30,'Slutlig allokering'!$B$2:$AC$462,MATCH(AB$3,'Slutlig allokering'!$B$2:$AJ$2,0),FALSE)/1,0)</f>
        <v>0</v>
      </c>
      <c r="AE30">
        <f t="shared" si="0"/>
        <v>0</v>
      </c>
      <c r="AG30">
        <f>IFERROR(VLOOKUP(B30,'Slutlig allokering'!$B$2:$AJ$462,MATCH("Summa justerad allokerad tillförd energi (utan hjälpel och rökgaskondensering):",'Slutlig allokering'!$B$2:$AK$2,0),FALSE)/1,"")</f>
        <v>0</v>
      </c>
      <c r="AI30" s="55" t="str">
        <f>IFERROR(1-VLOOKUP(B30,'Slutlig allokering'!$B$2:$AJ$462,MATCH("Andel av bränsle i kvv som allokerats till värme, exklusive rökgaskondensering och hjälpel",'Slutlig allokering'!$B$2:$AK$2,0),FALSE),"")</f>
        <v/>
      </c>
      <c r="AK30" s="55" t="str">
        <f t="shared" si="1"/>
        <v/>
      </c>
    </row>
    <row r="31" spans="1:37" x14ac:dyDescent="0.25">
      <c r="A31" s="28" t="s">
        <v>46</v>
      </c>
      <c r="B31" s="28" t="s">
        <v>47</v>
      </c>
      <c r="C31" t="str">
        <f>IFERROR(VLOOKUP($B31,Kraftvärmeprod!$B$1:$AH$479,MATCH(C$3,Kraftvärmeprod!$B$1:$AG$1,0),FALSE)/1,"")</f>
        <v/>
      </c>
      <c r="D31" t="str">
        <f>IFERROR(VLOOKUP($B31,Kraftvärmeprod!$B$1:$AH$479,MATCH(D$3,Kraftvärmeprod!$B$1:$AG$1,0),FALSE)/1,"")</f>
        <v/>
      </c>
      <c r="E31">
        <f>IFERROR(VLOOKUP($B31,Kraftvärmeprod!$B$1:$AH$479,MATCH(E$2,Kraftvärmeprod!$B$1:$AG$1,0),FALSE)/1,0)-IFERROR(VLOOKUP($B31,'Slutlig allokering'!$B$2:$AC$462,MATCH(E$3,'Slutlig allokering'!$B$2:$AJ$2,0),FALSE)/1,0)</f>
        <v>0</v>
      </c>
      <c r="F31">
        <f>IFERROR(VLOOKUP($B31,Kraftvärmeprod!$B$1:$AH$479,MATCH(F$2,Kraftvärmeprod!$B$1:$AG$1,0),FALSE)/1,0)-IFERROR(VLOOKUP($B31,'Slutlig allokering'!$B$2:$AC$462,MATCH(F$3,'Slutlig allokering'!$B$2:$AJ$2,0),FALSE)/1,0)</f>
        <v>0</v>
      </c>
      <c r="G31">
        <f>IFERROR(VLOOKUP($B31,Kraftvärmeprod!$B$1:$AH$479,MATCH(G$2,Kraftvärmeprod!$B$1:$AG$1,0),FALSE)/1,0)-IFERROR(VLOOKUP($B31,'Slutlig allokering'!$B$2:$AC$462,MATCH(G$3,'Slutlig allokering'!$B$2:$AJ$2,0),FALSE)/1,0)</f>
        <v>0</v>
      </c>
      <c r="H31">
        <f>IFERROR(VLOOKUP($B31,Kraftvärmeprod!$B$1:$AH$479,MATCH(H$2,Kraftvärmeprod!$B$1:$AG$1,0),FALSE)/1,0)-IFERROR(VLOOKUP($B31,'Slutlig allokering'!$B$2:$AC$462,MATCH(H$3,'Slutlig allokering'!$B$2:$AJ$2,0),FALSE)/1,0)</f>
        <v>0</v>
      </c>
      <c r="I31">
        <f>IFERROR(VLOOKUP($B31,Kraftvärmeprod!$B$1:$AH$479,MATCH(I$2,Kraftvärmeprod!$B$1:$AG$1,0),FALSE)/1,0)-IFERROR(VLOOKUP($B31,'Slutlig allokering'!$B$2:$AC$462,MATCH(I$3,'Slutlig allokering'!$B$2:$AJ$2,0),FALSE)/1,0)</f>
        <v>0</v>
      </c>
      <c r="J31">
        <f>IFERROR(VLOOKUP($B31,Kraftvärmeprod!$B$1:$AH$479,MATCH(J$2,Kraftvärmeprod!$B$1:$AG$1,0),FALSE)/1,0)-IFERROR(VLOOKUP($B31,'Slutlig allokering'!$B$2:$AC$462,MATCH(J$3,'Slutlig allokering'!$B$2:$AJ$2,0),FALSE)/1,0)</f>
        <v>0</v>
      </c>
      <c r="K31">
        <f>IFERROR(VLOOKUP($B31,Kraftvärmeprod!$B$1:$AH$479,MATCH(K$2,Kraftvärmeprod!$B$1:$AG$1,0),FALSE)/1,0)-IFERROR(VLOOKUP($B31,'Slutlig allokering'!$B$2:$AC$462,MATCH(K$3,'Slutlig allokering'!$B$2:$AJ$2,0),FALSE)/1,0)</f>
        <v>0</v>
      </c>
      <c r="L31">
        <f>IFERROR(VLOOKUP($B31,Kraftvärmeprod!$B$1:$AH$479,MATCH(L$2,Kraftvärmeprod!$B$1:$AG$1,0),FALSE)/1,0)-IFERROR(VLOOKUP($B31,'Slutlig allokering'!$B$2:$AC$462,MATCH(L$3,'Slutlig allokering'!$B$2:$AJ$2,0),FALSE)/1,0)</f>
        <v>0</v>
      </c>
      <c r="M31" s="143">
        <f>IFERROR(VLOOKUP($B31,Miljö!$B$1:$S$477,MATCH(M$2,Miljö!$B$1:$X$1,0),FALSE)/1,0)-IFERROR(VLOOKUP($B31,'Slutlig allokering'!$B$2:$AC$462,MATCH(M$3,'Slutlig allokering'!$B$2:$AJ$2,0),FALSE)/1,0)</f>
        <v>0</v>
      </c>
      <c r="N31">
        <f>IFERROR(VLOOKUP($B31,Kraftvärmeprod!$B$1:$AH$479,MATCH(N$2,Kraftvärmeprod!$B$1:$AG$1,0),FALSE)/1,0)-IFERROR(VLOOKUP($B31,'Slutlig allokering'!$B$2:$AC$462,MATCH(N$3,'Slutlig allokering'!$B$2:$AJ$2,0),FALSE)/1,0)</f>
        <v>0</v>
      </c>
      <c r="O31">
        <f>IFERROR(VLOOKUP($B31,Kraftvärmeprod!$B$1:$AH$479,MATCH(O$2,Kraftvärmeprod!$B$1:$AG$1,0),FALSE)/1,0)-IFERROR(VLOOKUP($B31,'Slutlig allokering'!$B$2:$AC$462,MATCH(O$3,'Slutlig allokering'!$B$2:$AJ$2,0),FALSE)/1,0)</f>
        <v>0</v>
      </c>
      <c r="P31">
        <f>IFERROR(VLOOKUP($B31,Kraftvärmeprod!$B$1:$AH$479,MATCH(P$2,Kraftvärmeprod!$B$1:$AG$1,0),FALSE)/1,0)-IFERROR(VLOOKUP($B31,'Slutlig allokering'!$B$2:$AC$462,MATCH(P$3,'Slutlig allokering'!$B$2:$AJ$2,0),FALSE)/1,0)</f>
        <v>0</v>
      </c>
      <c r="Q31">
        <f>IFERROR(VLOOKUP($B31,Kraftvärmeprod!$B$1:$AH$479,MATCH(Q$2,Kraftvärmeprod!$B$1:$AG$1,0),FALSE)/1,0)-IFERROR(VLOOKUP($B31,'Slutlig allokering'!$B$2:$AC$462,MATCH(Q$3,'Slutlig allokering'!$B$2:$AJ$2,0),FALSE)/1,0)</f>
        <v>0</v>
      </c>
      <c r="R31">
        <f>IFERROR(VLOOKUP($B31,Kraftvärmeprod!$B$1:$AH$479,MATCH(R$2,Kraftvärmeprod!$B$1:$AG$1,0),FALSE)/1,0)-IFERROR(VLOOKUP($B31,'Slutlig allokering'!$B$2:$AC$462,MATCH(R$3,'Slutlig allokering'!$B$2:$AJ$2,0),FALSE)/1,0)</f>
        <v>0</v>
      </c>
      <c r="S31">
        <f>IFERROR(VLOOKUP($B31,Kraftvärmeprod!$B$1:$AH$479,MATCH(S$2,Kraftvärmeprod!$B$1:$AG$1,0),FALSE)/1,0)-IFERROR(VLOOKUP($B31,'Slutlig allokering'!$B$2:$AC$462,MATCH(S$3,'Slutlig allokering'!$B$2:$AJ$2,0),FALSE)/1,0)</f>
        <v>0</v>
      </c>
      <c r="T31">
        <f>IFERROR(VLOOKUP($B31,Kraftvärmeprod!$B$1:$AH$479,MATCH(T$2,Kraftvärmeprod!$B$1:$AG$1,0),FALSE)/1,0)-IFERROR(VLOOKUP($B31,'Slutlig allokering'!$B$2:$AC$462,MATCH(T$3,'Slutlig allokering'!$B$2:$AJ$2,0),FALSE)/1,0)</f>
        <v>0</v>
      </c>
      <c r="U31">
        <f>IFERROR(VLOOKUP($B31,Kraftvärmeprod!$B$1:$AH$479,MATCH(U$2,Kraftvärmeprod!$B$1:$AG$1,0),FALSE)/1,0)-IFERROR(VLOOKUP($B31,'Slutlig allokering'!$B$2:$AC$462,MATCH(U$3,'Slutlig allokering'!$B$2:$AJ$2,0),FALSE)/1,0)</f>
        <v>0</v>
      </c>
      <c r="V31">
        <f>IFERROR(VLOOKUP($B31,Kraftvärmeprod!$B$1:$AH$479,MATCH(V$2,Kraftvärmeprod!$B$1:$AG$1,0),FALSE)/1,0)-IFERROR(VLOOKUP($B31,'Slutlig allokering'!$B$2:$AC$462,MATCH(V$3,'Slutlig allokering'!$B$2:$AJ$2,0),FALSE)/1,0)</f>
        <v>0</v>
      </c>
      <c r="W31">
        <f>IFERROR(VLOOKUP($B31,Kraftvärmeprod!$B$1:$AH$479,MATCH(W$2,Kraftvärmeprod!$B$1:$AG$1,0),FALSE)/1,0)-IFERROR(VLOOKUP($B31,'Slutlig allokering'!$B$2:$AC$462,MATCH(W$3,'Slutlig allokering'!$B$2:$AJ$2,0),FALSE)/1,0)</f>
        <v>0</v>
      </c>
      <c r="X31">
        <f>IFERROR(VLOOKUP($B31,Kraftvärmeprod!$B$1:$AH$479,MATCH(X$2,Kraftvärmeprod!$B$1:$AG$1,0),FALSE)/1,0)-IFERROR(VLOOKUP($B31,'Slutlig allokering'!$B$2:$AC$462,MATCH(X$3,'Slutlig allokering'!$B$2:$AJ$2,0),FALSE)/1,0)</f>
        <v>0</v>
      </c>
      <c r="Y31">
        <f>IFERROR(VLOOKUP($B31,Kraftvärmeprod!$B$1:$AH$479,MATCH(Y$2,Kraftvärmeprod!$B$1:$AG$1,0),FALSE)/1,0)-IFERROR(VLOOKUP($B31,'Slutlig allokering'!$B$2:$AC$462,MATCH(Y$3,'Slutlig allokering'!$B$2:$AJ$2,0),FALSE)/1,0)</f>
        <v>0</v>
      </c>
      <c r="Z31">
        <f>IFERROR(VLOOKUP($B31,Kraftvärmeprod!$B$1:$AH$479,MATCH(Z$2,Kraftvärmeprod!$B$1:$AG$1,0),FALSE)/1,0)-IFERROR(VLOOKUP($B31,'Slutlig allokering'!$B$2:$AC$462,MATCH(Z$3,'Slutlig allokering'!$B$2:$AJ$2,0),FALSE)/1,0)</f>
        <v>0</v>
      </c>
      <c r="AA31">
        <f>IFERROR(VLOOKUP($B31,Kraftvärmeprod!$B$1:$AH$479,MATCH(AA$2,Kraftvärmeprod!$B$1:$AG$1,0),FALSE)/1,0)-IFERROR(VLOOKUP($B31,'Slutlig allokering'!$B$2:$AC$462,MATCH(AA$3,'Slutlig allokering'!$B$2:$AJ$2,0),FALSE)/1,0)</f>
        <v>0</v>
      </c>
      <c r="AB31">
        <f>IFERROR(VLOOKUP($B31,Kraftvärmeprod!$B$1:$AH$479,MATCH(AB$2,Kraftvärmeprod!$B$1:$AG$1,0),FALSE)/1,0)-IFERROR(VLOOKUP($B31,'Slutlig allokering'!$B$2:$AC$462,MATCH(AB$3,'Slutlig allokering'!$B$2:$AJ$2,0),FALSE)/1,0)</f>
        <v>0</v>
      </c>
      <c r="AE31">
        <f t="shared" si="0"/>
        <v>0</v>
      </c>
      <c r="AG31">
        <f>IFERROR(VLOOKUP(B31,'Slutlig allokering'!$B$2:$AJ$462,MATCH("Summa justerad allokerad tillförd energi (utan hjälpel och rökgaskondensering):",'Slutlig allokering'!$B$2:$AK$2,0),FALSE)/1,"")</f>
        <v>0</v>
      </c>
      <c r="AI31" s="55" t="str">
        <f>IFERROR(1-VLOOKUP(B31,'Slutlig allokering'!$B$2:$AJ$462,MATCH("Andel av bränsle i kvv som allokerats till värme, exklusive rökgaskondensering och hjälpel",'Slutlig allokering'!$B$2:$AK$2,0),FALSE),"")</f>
        <v/>
      </c>
      <c r="AK31" s="55" t="str">
        <f t="shared" si="1"/>
        <v/>
      </c>
    </row>
    <row r="32" spans="1:37" x14ac:dyDescent="0.25">
      <c r="A32" s="28" t="s">
        <v>46</v>
      </c>
      <c r="B32" s="28" t="s">
        <v>48</v>
      </c>
      <c r="C32">
        <f>IFERROR(VLOOKUP($B32,Kraftvärmeprod!$B$1:$AH$479,MATCH(C$3,Kraftvärmeprod!$B$1:$AG$1,0),FALSE)/1,"")</f>
        <v>108.39</v>
      </c>
      <c r="D32">
        <f>IFERROR(VLOOKUP($B32,Kraftvärmeprod!$B$1:$AH$479,MATCH(D$3,Kraftvärmeprod!$B$1:$AG$1,0),FALSE)/1,"")</f>
        <v>28.44</v>
      </c>
      <c r="E32">
        <f>IFERROR(VLOOKUP($B32,Kraftvärmeprod!$B$1:$AH$479,MATCH(E$2,Kraftvärmeprod!$B$1:$AG$1,0),FALSE)/1,0)-IFERROR(VLOOKUP($B32,'Slutlig allokering'!$B$2:$AC$462,MATCH(E$3,'Slutlig allokering'!$B$2:$AJ$2,0),FALSE)/1,0)</f>
        <v>55.604900000000001</v>
      </c>
      <c r="F32">
        <f>IFERROR(VLOOKUP($B32,Kraftvärmeprod!$B$1:$AH$479,MATCH(F$2,Kraftvärmeprod!$B$1:$AG$1,0),FALSE)/1,0)-IFERROR(VLOOKUP($B32,'Slutlig allokering'!$B$2:$AC$462,MATCH(F$3,'Slutlig allokering'!$B$2:$AJ$2,0),FALSE)/1,0)</f>
        <v>0</v>
      </c>
      <c r="G32">
        <f>IFERROR(VLOOKUP($B32,Kraftvärmeprod!$B$1:$AH$479,MATCH(G$2,Kraftvärmeprod!$B$1:$AG$1,0),FALSE)/1,0)-IFERROR(VLOOKUP($B32,'Slutlig allokering'!$B$2:$AC$462,MATCH(G$3,'Slutlig allokering'!$B$2:$AJ$2,0),FALSE)/1,0)</f>
        <v>0</v>
      </c>
      <c r="H32">
        <f>IFERROR(VLOOKUP($B32,Kraftvärmeprod!$B$1:$AH$479,MATCH(H$2,Kraftvärmeprod!$B$1:$AG$1,0),FALSE)/1,0)-IFERROR(VLOOKUP($B32,'Slutlig allokering'!$B$2:$AC$462,MATCH(H$3,'Slutlig allokering'!$B$2:$AJ$2,0),FALSE)/1,0)</f>
        <v>0</v>
      </c>
      <c r="I32">
        <f>IFERROR(VLOOKUP($B32,Kraftvärmeprod!$B$1:$AH$479,MATCH(I$2,Kraftvärmeprod!$B$1:$AG$1,0),FALSE)/1,0)-IFERROR(VLOOKUP($B32,'Slutlig allokering'!$B$2:$AC$462,MATCH(I$3,'Slutlig allokering'!$B$2:$AJ$2,0),FALSE)/1,0)</f>
        <v>0.44379999999999997</v>
      </c>
      <c r="J32">
        <f>IFERROR(VLOOKUP($B32,Kraftvärmeprod!$B$1:$AH$479,MATCH(J$2,Kraftvärmeprod!$B$1:$AG$1,0),FALSE)/1,0)-IFERROR(VLOOKUP($B32,'Slutlig allokering'!$B$2:$AC$462,MATCH(J$3,'Slutlig allokering'!$B$2:$AJ$2,0),FALSE)/1,0)</f>
        <v>0</v>
      </c>
      <c r="K32">
        <f>IFERROR(VLOOKUP($B32,Kraftvärmeprod!$B$1:$AH$479,MATCH(K$2,Kraftvärmeprod!$B$1:$AG$1,0),FALSE)/1,0)-IFERROR(VLOOKUP($B32,'Slutlig allokering'!$B$2:$AC$462,MATCH(K$3,'Slutlig allokering'!$B$2:$AJ$2,0),FALSE)/1,0)</f>
        <v>0</v>
      </c>
      <c r="L32">
        <f>IFERROR(VLOOKUP($B32,Kraftvärmeprod!$B$1:$AH$479,MATCH(L$2,Kraftvärmeprod!$B$1:$AG$1,0),FALSE)/1,0)-IFERROR(VLOOKUP($B32,'Slutlig allokering'!$B$2:$AC$462,MATCH(L$3,'Slutlig allokering'!$B$2:$AJ$2,0),FALSE)/1,0)</f>
        <v>0.19899</v>
      </c>
      <c r="M32" s="143">
        <f>IFERROR(VLOOKUP($B32,Miljö!$B$1:$S$477,MATCH(M$2,Miljö!$B$1:$X$1,0),FALSE)/1,0)-IFERROR(VLOOKUP($B32,'Slutlig allokering'!$B$2:$AC$462,MATCH(M$3,'Slutlig allokering'!$B$2:$AJ$2,0),FALSE)/1,0)</f>
        <v>2.9059900000000001</v>
      </c>
      <c r="N32">
        <f>IFERROR(VLOOKUP($B32,Kraftvärmeprod!$B$1:$AH$479,MATCH(N$2,Kraftvärmeprod!$B$1:$AG$1,0),FALSE)/1,0)-IFERROR(VLOOKUP($B32,'Slutlig allokering'!$B$2:$AC$462,MATCH(N$3,'Slutlig allokering'!$B$2:$AJ$2,0),FALSE)/1,0)</f>
        <v>0</v>
      </c>
      <c r="O32">
        <f>IFERROR(VLOOKUP($B32,Kraftvärmeprod!$B$1:$AH$479,MATCH(O$2,Kraftvärmeprod!$B$1:$AG$1,0),FALSE)/1,0)-IFERROR(VLOOKUP($B32,'Slutlig allokering'!$B$2:$AC$462,MATCH(O$3,'Slutlig allokering'!$B$2:$AJ$2,0),FALSE)/1,0)</f>
        <v>6.0062599999999993</v>
      </c>
      <c r="P32">
        <f>IFERROR(VLOOKUP($B32,Kraftvärmeprod!$B$1:$AH$479,MATCH(P$2,Kraftvärmeprod!$B$1:$AG$1,0),FALSE)/1,0)-IFERROR(VLOOKUP($B32,'Slutlig allokering'!$B$2:$AC$462,MATCH(P$3,'Slutlig allokering'!$B$2:$AJ$2,0),FALSE)/1,0)</f>
        <v>0</v>
      </c>
      <c r="Q32">
        <f>IFERROR(VLOOKUP($B32,Kraftvärmeprod!$B$1:$AH$479,MATCH(Q$2,Kraftvärmeprod!$B$1:$AG$1,0),FALSE)/1,0)-IFERROR(VLOOKUP($B32,'Slutlig allokering'!$B$2:$AC$462,MATCH(Q$3,'Slutlig allokering'!$B$2:$AJ$2,0),FALSE)/1,0)</f>
        <v>0</v>
      </c>
      <c r="R32">
        <f>IFERROR(VLOOKUP($B32,Kraftvärmeprod!$B$1:$AH$479,MATCH(R$2,Kraftvärmeprod!$B$1:$AG$1,0),FALSE)/1,0)-IFERROR(VLOOKUP($B32,'Slutlig allokering'!$B$2:$AC$462,MATCH(R$3,'Slutlig allokering'!$B$2:$AJ$2,0),FALSE)/1,0)</f>
        <v>0</v>
      </c>
      <c r="S32">
        <f>IFERROR(VLOOKUP($B32,Kraftvärmeprod!$B$1:$AH$479,MATCH(S$2,Kraftvärmeprod!$B$1:$AG$1,0),FALSE)/1,0)-IFERROR(VLOOKUP($B32,'Slutlig allokering'!$B$2:$AC$462,MATCH(S$3,'Slutlig allokering'!$B$2:$AJ$2,0),FALSE)/1,0)</f>
        <v>0</v>
      </c>
      <c r="T32">
        <f>IFERROR(VLOOKUP($B32,Kraftvärmeprod!$B$1:$AH$479,MATCH(T$2,Kraftvärmeprod!$B$1:$AG$1,0),FALSE)/1,0)-IFERROR(VLOOKUP($B32,'Slutlig allokering'!$B$2:$AC$462,MATCH(T$3,'Slutlig allokering'!$B$2:$AJ$2,0),FALSE)/1,0)</f>
        <v>0</v>
      </c>
      <c r="U32">
        <f>IFERROR(VLOOKUP($B32,Kraftvärmeprod!$B$1:$AH$479,MATCH(U$2,Kraftvärmeprod!$B$1:$AG$1,0),FALSE)/1,0)-IFERROR(VLOOKUP($B32,'Slutlig allokering'!$B$2:$AC$462,MATCH(U$3,'Slutlig allokering'!$B$2:$AJ$2,0),FALSE)/1,0)</f>
        <v>0</v>
      </c>
      <c r="V32">
        <f>IFERROR(VLOOKUP($B32,Kraftvärmeprod!$B$1:$AH$479,MATCH(V$2,Kraftvärmeprod!$B$1:$AG$1,0),FALSE)/1,0)-IFERROR(VLOOKUP($B32,'Slutlig allokering'!$B$2:$AC$462,MATCH(V$3,'Slutlig allokering'!$B$2:$AJ$2,0),FALSE)/1,0)</f>
        <v>0</v>
      </c>
      <c r="W32">
        <f>IFERROR(VLOOKUP($B32,Kraftvärmeprod!$B$1:$AH$479,MATCH(W$2,Kraftvärmeprod!$B$1:$AG$1,0),FALSE)/1,0)-IFERROR(VLOOKUP($B32,'Slutlig allokering'!$B$2:$AC$462,MATCH(W$3,'Slutlig allokering'!$B$2:$AJ$2,0),FALSE)/1,0)</f>
        <v>0</v>
      </c>
      <c r="X32">
        <f>IFERROR(VLOOKUP($B32,Kraftvärmeprod!$B$1:$AH$479,MATCH(X$2,Kraftvärmeprod!$B$1:$AG$1,0),FALSE)/1,0)-IFERROR(VLOOKUP($B32,'Slutlig allokering'!$B$2:$AC$462,MATCH(X$3,'Slutlig allokering'!$B$2:$AJ$2,0),FALSE)/1,0)</f>
        <v>0</v>
      </c>
      <c r="Y32">
        <f>IFERROR(VLOOKUP($B32,Kraftvärmeprod!$B$1:$AH$479,MATCH(Y$2,Kraftvärmeprod!$B$1:$AG$1,0),FALSE)/1,0)-IFERROR(VLOOKUP($B32,'Slutlig allokering'!$B$2:$AC$462,MATCH(Y$3,'Slutlig allokering'!$B$2:$AJ$2,0),FALSE)/1,0)</f>
        <v>0</v>
      </c>
      <c r="Z32">
        <f>IFERROR(VLOOKUP($B32,Kraftvärmeprod!$B$1:$AH$479,MATCH(Z$2,Kraftvärmeprod!$B$1:$AG$1,0),FALSE)/1,0)-IFERROR(VLOOKUP($B32,'Slutlig allokering'!$B$2:$AC$462,MATCH(Z$3,'Slutlig allokering'!$B$2:$AJ$2,0),FALSE)/1,0)</f>
        <v>0</v>
      </c>
      <c r="AA32">
        <f>IFERROR(VLOOKUP($B32,Kraftvärmeprod!$B$1:$AH$479,MATCH(AA$2,Kraftvärmeprod!$B$1:$AG$1,0),FALSE)/1,0)-IFERROR(VLOOKUP($B32,'Slutlig allokering'!$B$2:$AC$462,MATCH(AA$3,'Slutlig allokering'!$B$2:$AJ$2,0),FALSE)/1,0)</f>
        <v>0</v>
      </c>
      <c r="AB32">
        <f>IFERROR(VLOOKUP($B32,Kraftvärmeprod!$B$1:$AH$479,MATCH(AB$2,Kraftvärmeprod!$B$1:$AG$1,0),FALSE)/1,0)-IFERROR(VLOOKUP($B32,'Slutlig allokering'!$B$2:$AC$462,MATCH(AB$3,'Slutlig allokering'!$B$2:$AJ$2,0),FALSE)/1,0)</f>
        <v>0</v>
      </c>
      <c r="AE32">
        <f t="shared" si="0"/>
        <v>62.253950000000003</v>
      </c>
      <c r="AG32">
        <f>IFERROR(VLOOKUP(B32,'Slutlig allokering'!$B$2:$AJ$462,MATCH("Summa justerad allokerad tillförd energi (utan hjälpel och rökgaskondensering):",'Slutlig allokering'!$B$2:$AK$2,0),FALSE)/1,"")</f>
        <v>76.136049999999997</v>
      </c>
      <c r="AI32" s="55">
        <f>IFERROR(1-VLOOKUP(B32,'Slutlig allokering'!$B$2:$AJ$462,MATCH("Andel av bränsle i kvv som allokerats till värme, exklusive rökgaskondensering och hjälpel",'Slutlig allokering'!$B$2:$AK$2,0),FALSE),"")</f>
        <v>0.4498442806561167</v>
      </c>
      <c r="AK32" s="55">
        <f t="shared" si="1"/>
        <v>0.44984428065611681</v>
      </c>
    </row>
    <row r="33" spans="1:37" x14ac:dyDescent="0.25">
      <c r="A33" s="28" t="s">
        <v>46</v>
      </c>
      <c r="B33" s="28" t="s">
        <v>49</v>
      </c>
      <c r="C33" t="str">
        <f>IFERROR(VLOOKUP($B33,Kraftvärmeprod!$B$1:$AH$479,MATCH(C$3,Kraftvärmeprod!$B$1:$AG$1,0),FALSE)/1,"")</f>
        <v/>
      </c>
      <c r="D33" t="str">
        <f>IFERROR(VLOOKUP($B33,Kraftvärmeprod!$B$1:$AH$479,MATCH(D$3,Kraftvärmeprod!$B$1:$AG$1,0),FALSE)/1,"")</f>
        <v/>
      </c>
      <c r="E33">
        <f>IFERROR(VLOOKUP($B33,Kraftvärmeprod!$B$1:$AH$479,MATCH(E$2,Kraftvärmeprod!$B$1:$AG$1,0),FALSE)/1,0)-IFERROR(VLOOKUP($B33,'Slutlig allokering'!$B$2:$AC$462,MATCH(E$3,'Slutlig allokering'!$B$2:$AJ$2,0),FALSE)/1,0)</f>
        <v>0</v>
      </c>
      <c r="F33">
        <f>IFERROR(VLOOKUP($B33,Kraftvärmeprod!$B$1:$AH$479,MATCH(F$2,Kraftvärmeprod!$B$1:$AG$1,0),FALSE)/1,0)-IFERROR(VLOOKUP($B33,'Slutlig allokering'!$B$2:$AC$462,MATCH(F$3,'Slutlig allokering'!$B$2:$AJ$2,0),FALSE)/1,0)</f>
        <v>0</v>
      </c>
      <c r="G33">
        <f>IFERROR(VLOOKUP($B33,Kraftvärmeprod!$B$1:$AH$479,MATCH(G$2,Kraftvärmeprod!$B$1:$AG$1,0),FALSE)/1,0)-IFERROR(VLOOKUP($B33,'Slutlig allokering'!$B$2:$AC$462,MATCH(G$3,'Slutlig allokering'!$B$2:$AJ$2,0),FALSE)/1,0)</f>
        <v>0</v>
      </c>
      <c r="H33">
        <f>IFERROR(VLOOKUP($B33,Kraftvärmeprod!$B$1:$AH$479,MATCH(H$2,Kraftvärmeprod!$B$1:$AG$1,0),FALSE)/1,0)-IFERROR(VLOOKUP($B33,'Slutlig allokering'!$B$2:$AC$462,MATCH(H$3,'Slutlig allokering'!$B$2:$AJ$2,0),FALSE)/1,0)</f>
        <v>0</v>
      </c>
      <c r="I33">
        <f>IFERROR(VLOOKUP($B33,Kraftvärmeprod!$B$1:$AH$479,MATCH(I$2,Kraftvärmeprod!$B$1:$AG$1,0),FALSE)/1,0)-IFERROR(VLOOKUP($B33,'Slutlig allokering'!$B$2:$AC$462,MATCH(I$3,'Slutlig allokering'!$B$2:$AJ$2,0),FALSE)/1,0)</f>
        <v>0</v>
      </c>
      <c r="J33">
        <f>IFERROR(VLOOKUP($B33,Kraftvärmeprod!$B$1:$AH$479,MATCH(J$2,Kraftvärmeprod!$B$1:$AG$1,0),FALSE)/1,0)-IFERROR(VLOOKUP($B33,'Slutlig allokering'!$B$2:$AC$462,MATCH(J$3,'Slutlig allokering'!$B$2:$AJ$2,0),FALSE)/1,0)</f>
        <v>0</v>
      </c>
      <c r="K33">
        <f>IFERROR(VLOOKUP($B33,Kraftvärmeprod!$B$1:$AH$479,MATCH(K$2,Kraftvärmeprod!$B$1:$AG$1,0),FALSE)/1,0)-IFERROR(VLOOKUP($B33,'Slutlig allokering'!$B$2:$AC$462,MATCH(K$3,'Slutlig allokering'!$B$2:$AJ$2,0),FALSE)/1,0)</f>
        <v>0</v>
      </c>
      <c r="L33">
        <f>IFERROR(VLOOKUP($B33,Kraftvärmeprod!$B$1:$AH$479,MATCH(L$2,Kraftvärmeprod!$B$1:$AG$1,0),FALSE)/1,0)-IFERROR(VLOOKUP($B33,'Slutlig allokering'!$B$2:$AC$462,MATCH(L$3,'Slutlig allokering'!$B$2:$AJ$2,0),FALSE)/1,0)</f>
        <v>0</v>
      </c>
      <c r="M33" s="143">
        <f>IFERROR(VLOOKUP($B33,Miljö!$B$1:$S$477,MATCH(M$2,Miljö!$B$1:$X$1,0),FALSE)/1,0)-IFERROR(VLOOKUP($B33,'Slutlig allokering'!$B$2:$AC$462,MATCH(M$3,'Slutlig allokering'!$B$2:$AJ$2,0),FALSE)/1,0)</f>
        <v>0</v>
      </c>
      <c r="N33">
        <f>IFERROR(VLOOKUP($B33,Kraftvärmeprod!$B$1:$AH$479,MATCH(N$2,Kraftvärmeprod!$B$1:$AG$1,0),FALSE)/1,0)-IFERROR(VLOOKUP($B33,'Slutlig allokering'!$B$2:$AC$462,MATCH(N$3,'Slutlig allokering'!$B$2:$AJ$2,0),FALSE)/1,0)</f>
        <v>0</v>
      </c>
      <c r="O33">
        <f>IFERROR(VLOOKUP($B33,Kraftvärmeprod!$B$1:$AH$479,MATCH(O$2,Kraftvärmeprod!$B$1:$AG$1,0),FALSE)/1,0)-IFERROR(VLOOKUP($B33,'Slutlig allokering'!$B$2:$AC$462,MATCH(O$3,'Slutlig allokering'!$B$2:$AJ$2,0),FALSE)/1,0)</f>
        <v>0</v>
      </c>
      <c r="P33">
        <f>IFERROR(VLOOKUP($B33,Kraftvärmeprod!$B$1:$AH$479,MATCH(P$2,Kraftvärmeprod!$B$1:$AG$1,0),FALSE)/1,0)-IFERROR(VLOOKUP($B33,'Slutlig allokering'!$B$2:$AC$462,MATCH(P$3,'Slutlig allokering'!$B$2:$AJ$2,0),FALSE)/1,0)</f>
        <v>0</v>
      </c>
      <c r="Q33">
        <f>IFERROR(VLOOKUP($B33,Kraftvärmeprod!$B$1:$AH$479,MATCH(Q$2,Kraftvärmeprod!$B$1:$AG$1,0),FALSE)/1,0)-IFERROR(VLOOKUP($B33,'Slutlig allokering'!$B$2:$AC$462,MATCH(Q$3,'Slutlig allokering'!$B$2:$AJ$2,0),FALSE)/1,0)</f>
        <v>0</v>
      </c>
      <c r="R33">
        <f>IFERROR(VLOOKUP($B33,Kraftvärmeprod!$B$1:$AH$479,MATCH(R$2,Kraftvärmeprod!$B$1:$AG$1,0),FALSE)/1,0)-IFERROR(VLOOKUP($B33,'Slutlig allokering'!$B$2:$AC$462,MATCH(R$3,'Slutlig allokering'!$B$2:$AJ$2,0),FALSE)/1,0)</f>
        <v>0</v>
      </c>
      <c r="S33">
        <f>IFERROR(VLOOKUP($B33,Kraftvärmeprod!$B$1:$AH$479,MATCH(S$2,Kraftvärmeprod!$B$1:$AG$1,0),FALSE)/1,0)-IFERROR(VLOOKUP($B33,'Slutlig allokering'!$B$2:$AC$462,MATCH(S$3,'Slutlig allokering'!$B$2:$AJ$2,0),FALSE)/1,0)</f>
        <v>0</v>
      </c>
      <c r="T33">
        <f>IFERROR(VLOOKUP($B33,Kraftvärmeprod!$B$1:$AH$479,MATCH(T$2,Kraftvärmeprod!$B$1:$AG$1,0),FALSE)/1,0)-IFERROR(VLOOKUP($B33,'Slutlig allokering'!$B$2:$AC$462,MATCH(T$3,'Slutlig allokering'!$B$2:$AJ$2,0),FALSE)/1,0)</f>
        <v>0</v>
      </c>
      <c r="U33">
        <f>IFERROR(VLOOKUP($B33,Kraftvärmeprod!$B$1:$AH$479,MATCH(U$2,Kraftvärmeprod!$B$1:$AG$1,0),FALSE)/1,0)-IFERROR(VLOOKUP($B33,'Slutlig allokering'!$B$2:$AC$462,MATCH(U$3,'Slutlig allokering'!$B$2:$AJ$2,0),FALSE)/1,0)</f>
        <v>0</v>
      </c>
      <c r="V33">
        <f>IFERROR(VLOOKUP($B33,Kraftvärmeprod!$B$1:$AH$479,MATCH(V$2,Kraftvärmeprod!$B$1:$AG$1,0),FALSE)/1,0)-IFERROR(VLOOKUP($B33,'Slutlig allokering'!$B$2:$AC$462,MATCH(V$3,'Slutlig allokering'!$B$2:$AJ$2,0),FALSE)/1,0)</f>
        <v>0</v>
      </c>
      <c r="W33">
        <f>IFERROR(VLOOKUP($B33,Kraftvärmeprod!$B$1:$AH$479,MATCH(W$2,Kraftvärmeprod!$B$1:$AG$1,0),FALSE)/1,0)-IFERROR(VLOOKUP($B33,'Slutlig allokering'!$B$2:$AC$462,MATCH(W$3,'Slutlig allokering'!$B$2:$AJ$2,0),FALSE)/1,0)</f>
        <v>0</v>
      </c>
      <c r="X33">
        <f>IFERROR(VLOOKUP($B33,Kraftvärmeprod!$B$1:$AH$479,MATCH(X$2,Kraftvärmeprod!$B$1:$AG$1,0),FALSE)/1,0)-IFERROR(VLOOKUP($B33,'Slutlig allokering'!$B$2:$AC$462,MATCH(X$3,'Slutlig allokering'!$B$2:$AJ$2,0),FALSE)/1,0)</f>
        <v>0</v>
      </c>
      <c r="Y33">
        <f>IFERROR(VLOOKUP($B33,Kraftvärmeprod!$B$1:$AH$479,MATCH(Y$2,Kraftvärmeprod!$B$1:$AG$1,0),FALSE)/1,0)-IFERROR(VLOOKUP($B33,'Slutlig allokering'!$B$2:$AC$462,MATCH(Y$3,'Slutlig allokering'!$B$2:$AJ$2,0),FALSE)/1,0)</f>
        <v>0</v>
      </c>
      <c r="Z33">
        <f>IFERROR(VLOOKUP($B33,Kraftvärmeprod!$B$1:$AH$479,MATCH(Z$2,Kraftvärmeprod!$B$1:$AG$1,0),FALSE)/1,0)-IFERROR(VLOOKUP($B33,'Slutlig allokering'!$B$2:$AC$462,MATCH(Z$3,'Slutlig allokering'!$B$2:$AJ$2,0),FALSE)/1,0)</f>
        <v>0</v>
      </c>
      <c r="AA33">
        <f>IFERROR(VLOOKUP($B33,Kraftvärmeprod!$B$1:$AH$479,MATCH(AA$2,Kraftvärmeprod!$B$1:$AG$1,0),FALSE)/1,0)-IFERROR(VLOOKUP($B33,'Slutlig allokering'!$B$2:$AC$462,MATCH(AA$3,'Slutlig allokering'!$B$2:$AJ$2,0),FALSE)/1,0)</f>
        <v>0</v>
      </c>
      <c r="AB33">
        <f>IFERROR(VLOOKUP($B33,Kraftvärmeprod!$B$1:$AH$479,MATCH(AB$2,Kraftvärmeprod!$B$1:$AG$1,0),FALSE)/1,0)-IFERROR(VLOOKUP($B33,'Slutlig allokering'!$B$2:$AC$462,MATCH(AB$3,'Slutlig allokering'!$B$2:$AJ$2,0),FALSE)/1,0)</f>
        <v>0</v>
      </c>
      <c r="AE33">
        <f t="shared" si="0"/>
        <v>0</v>
      </c>
      <c r="AG33">
        <f>IFERROR(VLOOKUP(B33,'Slutlig allokering'!$B$2:$AJ$462,MATCH("Summa justerad allokerad tillförd energi (utan hjälpel och rökgaskondensering):",'Slutlig allokering'!$B$2:$AK$2,0),FALSE)/1,"")</f>
        <v>0</v>
      </c>
      <c r="AI33" s="55" t="str">
        <f>IFERROR(1-VLOOKUP(B33,'Slutlig allokering'!$B$2:$AJ$462,MATCH("Andel av bränsle i kvv som allokerats till värme, exklusive rökgaskondensering och hjälpel",'Slutlig allokering'!$B$2:$AK$2,0),FALSE),"")</f>
        <v/>
      </c>
      <c r="AK33" s="55" t="str">
        <f t="shared" si="1"/>
        <v/>
      </c>
    </row>
    <row r="34" spans="1:37" x14ac:dyDescent="0.25">
      <c r="A34" s="28" t="s">
        <v>50</v>
      </c>
      <c r="B34" s="28" t="s">
        <v>51</v>
      </c>
      <c r="C34" t="str">
        <f>IFERROR(VLOOKUP($B34,Kraftvärmeprod!$B$1:$AH$479,MATCH(C$3,Kraftvärmeprod!$B$1:$AG$1,0),FALSE)/1,"")</f>
        <v/>
      </c>
      <c r="D34" t="str">
        <f>IFERROR(VLOOKUP($B34,Kraftvärmeprod!$B$1:$AH$479,MATCH(D$3,Kraftvärmeprod!$B$1:$AG$1,0),FALSE)/1,"")</f>
        <v/>
      </c>
      <c r="E34">
        <f>IFERROR(VLOOKUP($B34,Kraftvärmeprod!$B$1:$AH$479,MATCH(E$2,Kraftvärmeprod!$B$1:$AG$1,0),FALSE)/1,0)-IFERROR(VLOOKUP($B34,'Slutlig allokering'!$B$2:$AC$462,MATCH(E$3,'Slutlig allokering'!$B$2:$AJ$2,0),FALSE)/1,0)</f>
        <v>0</v>
      </c>
      <c r="F34">
        <f>IFERROR(VLOOKUP($B34,Kraftvärmeprod!$B$1:$AH$479,MATCH(F$2,Kraftvärmeprod!$B$1:$AG$1,0),FALSE)/1,0)-IFERROR(VLOOKUP($B34,'Slutlig allokering'!$B$2:$AC$462,MATCH(F$3,'Slutlig allokering'!$B$2:$AJ$2,0),FALSE)/1,0)</f>
        <v>0</v>
      </c>
      <c r="G34">
        <f>IFERROR(VLOOKUP($B34,Kraftvärmeprod!$B$1:$AH$479,MATCH(G$2,Kraftvärmeprod!$B$1:$AG$1,0),FALSE)/1,0)-IFERROR(VLOOKUP($B34,'Slutlig allokering'!$B$2:$AC$462,MATCH(G$3,'Slutlig allokering'!$B$2:$AJ$2,0),FALSE)/1,0)</f>
        <v>0</v>
      </c>
      <c r="H34">
        <f>IFERROR(VLOOKUP($B34,Kraftvärmeprod!$B$1:$AH$479,MATCH(H$2,Kraftvärmeprod!$B$1:$AG$1,0),FALSE)/1,0)-IFERROR(VLOOKUP($B34,'Slutlig allokering'!$B$2:$AC$462,MATCH(H$3,'Slutlig allokering'!$B$2:$AJ$2,0),FALSE)/1,0)</f>
        <v>0</v>
      </c>
      <c r="I34">
        <f>IFERROR(VLOOKUP($B34,Kraftvärmeprod!$B$1:$AH$479,MATCH(I$2,Kraftvärmeprod!$B$1:$AG$1,0),FALSE)/1,0)-IFERROR(VLOOKUP($B34,'Slutlig allokering'!$B$2:$AC$462,MATCH(I$3,'Slutlig allokering'!$B$2:$AJ$2,0),FALSE)/1,0)</f>
        <v>0</v>
      </c>
      <c r="J34">
        <f>IFERROR(VLOOKUP($B34,Kraftvärmeprod!$B$1:$AH$479,MATCH(J$2,Kraftvärmeprod!$B$1:$AG$1,0),FALSE)/1,0)-IFERROR(VLOOKUP($B34,'Slutlig allokering'!$B$2:$AC$462,MATCH(J$3,'Slutlig allokering'!$B$2:$AJ$2,0),FALSE)/1,0)</f>
        <v>0</v>
      </c>
      <c r="K34">
        <f>IFERROR(VLOOKUP($B34,Kraftvärmeprod!$B$1:$AH$479,MATCH(K$2,Kraftvärmeprod!$B$1:$AG$1,0),FALSE)/1,0)-IFERROR(VLOOKUP($B34,'Slutlig allokering'!$B$2:$AC$462,MATCH(K$3,'Slutlig allokering'!$B$2:$AJ$2,0),FALSE)/1,0)</f>
        <v>0</v>
      </c>
      <c r="L34">
        <f>IFERROR(VLOOKUP($B34,Kraftvärmeprod!$B$1:$AH$479,MATCH(L$2,Kraftvärmeprod!$B$1:$AG$1,0),FALSE)/1,0)-IFERROR(VLOOKUP($B34,'Slutlig allokering'!$B$2:$AC$462,MATCH(L$3,'Slutlig allokering'!$B$2:$AJ$2,0),FALSE)/1,0)</f>
        <v>0</v>
      </c>
      <c r="M34" s="143">
        <f>IFERROR(VLOOKUP($B34,Miljö!$B$1:$S$477,MATCH(M$2,Miljö!$B$1:$X$1,0),FALSE)/1,0)-IFERROR(VLOOKUP($B34,'Slutlig allokering'!$B$2:$AC$462,MATCH(M$3,'Slutlig allokering'!$B$2:$AJ$2,0),FALSE)/1,0)</f>
        <v>0</v>
      </c>
      <c r="N34">
        <f>IFERROR(VLOOKUP($B34,Kraftvärmeprod!$B$1:$AH$479,MATCH(N$2,Kraftvärmeprod!$B$1:$AG$1,0),FALSE)/1,0)-IFERROR(VLOOKUP($B34,'Slutlig allokering'!$B$2:$AC$462,MATCH(N$3,'Slutlig allokering'!$B$2:$AJ$2,0),FALSE)/1,0)</f>
        <v>0</v>
      </c>
      <c r="O34">
        <f>IFERROR(VLOOKUP($B34,Kraftvärmeprod!$B$1:$AH$479,MATCH(O$2,Kraftvärmeprod!$B$1:$AG$1,0),FALSE)/1,0)-IFERROR(VLOOKUP($B34,'Slutlig allokering'!$B$2:$AC$462,MATCH(O$3,'Slutlig allokering'!$B$2:$AJ$2,0),FALSE)/1,0)</f>
        <v>0</v>
      </c>
      <c r="P34">
        <f>IFERROR(VLOOKUP($B34,Kraftvärmeprod!$B$1:$AH$479,MATCH(P$2,Kraftvärmeprod!$B$1:$AG$1,0),FALSE)/1,0)-IFERROR(VLOOKUP($B34,'Slutlig allokering'!$B$2:$AC$462,MATCH(P$3,'Slutlig allokering'!$B$2:$AJ$2,0),FALSE)/1,0)</f>
        <v>0</v>
      </c>
      <c r="Q34">
        <f>IFERROR(VLOOKUP($B34,Kraftvärmeprod!$B$1:$AH$479,MATCH(Q$2,Kraftvärmeprod!$B$1:$AG$1,0),FALSE)/1,0)-IFERROR(VLOOKUP($B34,'Slutlig allokering'!$B$2:$AC$462,MATCH(Q$3,'Slutlig allokering'!$B$2:$AJ$2,0),FALSE)/1,0)</f>
        <v>0</v>
      </c>
      <c r="R34">
        <f>IFERROR(VLOOKUP($B34,Kraftvärmeprod!$B$1:$AH$479,MATCH(R$2,Kraftvärmeprod!$B$1:$AG$1,0),FALSE)/1,0)-IFERROR(VLOOKUP($B34,'Slutlig allokering'!$B$2:$AC$462,MATCH(R$3,'Slutlig allokering'!$B$2:$AJ$2,0),FALSE)/1,0)</f>
        <v>0</v>
      </c>
      <c r="S34">
        <f>IFERROR(VLOOKUP($B34,Kraftvärmeprod!$B$1:$AH$479,MATCH(S$2,Kraftvärmeprod!$B$1:$AG$1,0),FALSE)/1,0)-IFERROR(VLOOKUP($B34,'Slutlig allokering'!$B$2:$AC$462,MATCH(S$3,'Slutlig allokering'!$B$2:$AJ$2,0),FALSE)/1,0)</f>
        <v>0</v>
      </c>
      <c r="T34">
        <f>IFERROR(VLOOKUP($B34,Kraftvärmeprod!$B$1:$AH$479,MATCH(T$2,Kraftvärmeprod!$B$1:$AG$1,0),FALSE)/1,0)-IFERROR(VLOOKUP($B34,'Slutlig allokering'!$B$2:$AC$462,MATCH(T$3,'Slutlig allokering'!$B$2:$AJ$2,0),FALSE)/1,0)</f>
        <v>0</v>
      </c>
      <c r="U34">
        <f>IFERROR(VLOOKUP($B34,Kraftvärmeprod!$B$1:$AH$479,MATCH(U$2,Kraftvärmeprod!$B$1:$AG$1,0),FALSE)/1,0)-IFERROR(VLOOKUP($B34,'Slutlig allokering'!$B$2:$AC$462,MATCH(U$3,'Slutlig allokering'!$B$2:$AJ$2,0),FALSE)/1,0)</f>
        <v>0</v>
      </c>
      <c r="V34">
        <f>IFERROR(VLOOKUP($B34,Kraftvärmeprod!$B$1:$AH$479,MATCH(V$2,Kraftvärmeprod!$B$1:$AG$1,0),FALSE)/1,0)-IFERROR(VLOOKUP($B34,'Slutlig allokering'!$B$2:$AC$462,MATCH(V$3,'Slutlig allokering'!$B$2:$AJ$2,0),FALSE)/1,0)</f>
        <v>0</v>
      </c>
      <c r="W34">
        <f>IFERROR(VLOOKUP($B34,Kraftvärmeprod!$B$1:$AH$479,MATCH(W$2,Kraftvärmeprod!$B$1:$AG$1,0),FALSE)/1,0)-IFERROR(VLOOKUP($B34,'Slutlig allokering'!$B$2:$AC$462,MATCH(W$3,'Slutlig allokering'!$B$2:$AJ$2,0),FALSE)/1,0)</f>
        <v>0</v>
      </c>
      <c r="X34">
        <f>IFERROR(VLOOKUP($B34,Kraftvärmeprod!$B$1:$AH$479,MATCH(X$2,Kraftvärmeprod!$B$1:$AG$1,0),FALSE)/1,0)-IFERROR(VLOOKUP($B34,'Slutlig allokering'!$B$2:$AC$462,MATCH(X$3,'Slutlig allokering'!$B$2:$AJ$2,0),FALSE)/1,0)</f>
        <v>0</v>
      </c>
      <c r="Y34">
        <f>IFERROR(VLOOKUP($B34,Kraftvärmeprod!$B$1:$AH$479,MATCH(Y$2,Kraftvärmeprod!$B$1:$AG$1,0),FALSE)/1,0)-IFERROR(VLOOKUP($B34,'Slutlig allokering'!$B$2:$AC$462,MATCH(Y$3,'Slutlig allokering'!$B$2:$AJ$2,0),FALSE)/1,0)</f>
        <v>0</v>
      </c>
      <c r="Z34">
        <f>IFERROR(VLOOKUP($B34,Kraftvärmeprod!$B$1:$AH$479,MATCH(Z$2,Kraftvärmeprod!$B$1:$AG$1,0),FALSE)/1,0)-IFERROR(VLOOKUP($B34,'Slutlig allokering'!$B$2:$AC$462,MATCH(Z$3,'Slutlig allokering'!$B$2:$AJ$2,0),FALSE)/1,0)</f>
        <v>0</v>
      </c>
      <c r="AA34">
        <f>IFERROR(VLOOKUP($B34,Kraftvärmeprod!$B$1:$AH$479,MATCH(AA$2,Kraftvärmeprod!$B$1:$AG$1,0),FALSE)/1,0)-IFERROR(VLOOKUP($B34,'Slutlig allokering'!$B$2:$AC$462,MATCH(AA$3,'Slutlig allokering'!$B$2:$AJ$2,0),FALSE)/1,0)</f>
        <v>0</v>
      </c>
      <c r="AB34">
        <f>IFERROR(VLOOKUP($B34,Kraftvärmeprod!$B$1:$AH$479,MATCH(AB$2,Kraftvärmeprod!$B$1:$AG$1,0),FALSE)/1,0)-IFERROR(VLOOKUP($B34,'Slutlig allokering'!$B$2:$AC$462,MATCH(AB$3,'Slutlig allokering'!$B$2:$AJ$2,0),FALSE)/1,0)</f>
        <v>0</v>
      </c>
      <c r="AE34">
        <f t="shared" si="0"/>
        <v>0</v>
      </c>
      <c r="AG34">
        <f>IFERROR(VLOOKUP(B34,'Slutlig allokering'!$B$2:$AJ$462,MATCH("Summa justerad allokerad tillförd energi (utan hjälpel och rökgaskondensering):",'Slutlig allokering'!$B$2:$AK$2,0),FALSE)/1,"")</f>
        <v>0</v>
      </c>
      <c r="AI34" s="55" t="str">
        <f>IFERROR(1-VLOOKUP(B34,'Slutlig allokering'!$B$2:$AJ$462,MATCH("Andel av bränsle i kvv som allokerats till värme, exklusive rökgaskondensering och hjälpel",'Slutlig allokering'!$B$2:$AK$2,0),FALSE),"")</f>
        <v/>
      </c>
      <c r="AK34" s="55" t="str">
        <f t="shared" si="1"/>
        <v/>
      </c>
    </row>
    <row r="35" spans="1:37" x14ac:dyDescent="0.25">
      <c r="A35" s="28" t="s">
        <v>50</v>
      </c>
      <c r="B35" s="28" t="s">
        <v>52</v>
      </c>
      <c r="C35" t="str">
        <f>IFERROR(VLOOKUP($B35,Kraftvärmeprod!$B$1:$AH$479,MATCH(C$3,Kraftvärmeprod!$B$1:$AG$1,0),FALSE)/1,"")</f>
        <v/>
      </c>
      <c r="D35" t="str">
        <f>IFERROR(VLOOKUP($B35,Kraftvärmeprod!$B$1:$AH$479,MATCH(D$3,Kraftvärmeprod!$B$1:$AG$1,0),FALSE)/1,"")</f>
        <v/>
      </c>
      <c r="E35">
        <f>IFERROR(VLOOKUP($B35,Kraftvärmeprod!$B$1:$AH$479,MATCH(E$2,Kraftvärmeprod!$B$1:$AG$1,0),FALSE)/1,0)-IFERROR(VLOOKUP($B35,'Slutlig allokering'!$B$2:$AC$462,MATCH(E$3,'Slutlig allokering'!$B$2:$AJ$2,0),FALSE)/1,0)</f>
        <v>0</v>
      </c>
      <c r="F35">
        <f>IFERROR(VLOOKUP($B35,Kraftvärmeprod!$B$1:$AH$479,MATCH(F$2,Kraftvärmeprod!$B$1:$AG$1,0),FALSE)/1,0)-IFERROR(VLOOKUP($B35,'Slutlig allokering'!$B$2:$AC$462,MATCH(F$3,'Slutlig allokering'!$B$2:$AJ$2,0),FALSE)/1,0)</f>
        <v>0</v>
      </c>
      <c r="G35">
        <f>IFERROR(VLOOKUP($B35,Kraftvärmeprod!$B$1:$AH$479,MATCH(G$2,Kraftvärmeprod!$B$1:$AG$1,0),FALSE)/1,0)-IFERROR(VLOOKUP($B35,'Slutlig allokering'!$B$2:$AC$462,MATCH(G$3,'Slutlig allokering'!$B$2:$AJ$2,0),FALSE)/1,0)</f>
        <v>0</v>
      </c>
      <c r="H35">
        <f>IFERROR(VLOOKUP($B35,Kraftvärmeprod!$B$1:$AH$479,MATCH(H$2,Kraftvärmeprod!$B$1:$AG$1,0),FALSE)/1,0)-IFERROR(VLOOKUP($B35,'Slutlig allokering'!$B$2:$AC$462,MATCH(H$3,'Slutlig allokering'!$B$2:$AJ$2,0),FALSE)/1,0)</f>
        <v>0</v>
      </c>
      <c r="I35">
        <f>IFERROR(VLOOKUP($B35,Kraftvärmeprod!$B$1:$AH$479,MATCH(I$2,Kraftvärmeprod!$B$1:$AG$1,0),FALSE)/1,0)-IFERROR(VLOOKUP($B35,'Slutlig allokering'!$B$2:$AC$462,MATCH(I$3,'Slutlig allokering'!$B$2:$AJ$2,0),FALSE)/1,0)</f>
        <v>0</v>
      </c>
      <c r="J35">
        <f>IFERROR(VLOOKUP($B35,Kraftvärmeprod!$B$1:$AH$479,MATCH(J$2,Kraftvärmeprod!$B$1:$AG$1,0),FALSE)/1,0)-IFERROR(VLOOKUP($B35,'Slutlig allokering'!$B$2:$AC$462,MATCH(J$3,'Slutlig allokering'!$B$2:$AJ$2,0),FALSE)/1,0)</f>
        <v>0</v>
      </c>
      <c r="K35">
        <f>IFERROR(VLOOKUP($B35,Kraftvärmeprod!$B$1:$AH$479,MATCH(K$2,Kraftvärmeprod!$B$1:$AG$1,0),FALSE)/1,0)-IFERROR(VLOOKUP($B35,'Slutlig allokering'!$B$2:$AC$462,MATCH(K$3,'Slutlig allokering'!$B$2:$AJ$2,0),FALSE)/1,0)</f>
        <v>0</v>
      </c>
      <c r="L35">
        <f>IFERROR(VLOOKUP($B35,Kraftvärmeprod!$B$1:$AH$479,MATCH(L$2,Kraftvärmeprod!$B$1:$AG$1,0),FALSE)/1,0)-IFERROR(VLOOKUP($B35,'Slutlig allokering'!$B$2:$AC$462,MATCH(L$3,'Slutlig allokering'!$B$2:$AJ$2,0),FALSE)/1,0)</f>
        <v>0</v>
      </c>
      <c r="M35" s="143">
        <f>IFERROR(VLOOKUP($B35,Miljö!$B$1:$S$477,MATCH(M$2,Miljö!$B$1:$X$1,0),FALSE)/1,0)-IFERROR(VLOOKUP($B35,'Slutlig allokering'!$B$2:$AC$462,MATCH(M$3,'Slutlig allokering'!$B$2:$AJ$2,0),FALSE)/1,0)</f>
        <v>0</v>
      </c>
      <c r="N35">
        <f>IFERROR(VLOOKUP($B35,Kraftvärmeprod!$B$1:$AH$479,MATCH(N$2,Kraftvärmeprod!$B$1:$AG$1,0),FALSE)/1,0)-IFERROR(VLOOKUP($B35,'Slutlig allokering'!$B$2:$AC$462,MATCH(N$3,'Slutlig allokering'!$B$2:$AJ$2,0),FALSE)/1,0)</f>
        <v>0</v>
      </c>
      <c r="O35">
        <f>IFERROR(VLOOKUP($B35,Kraftvärmeprod!$B$1:$AH$479,MATCH(O$2,Kraftvärmeprod!$B$1:$AG$1,0),FALSE)/1,0)-IFERROR(VLOOKUP($B35,'Slutlig allokering'!$B$2:$AC$462,MATCH(O$3,'Slutlig allokering'!$B$2:$AJ$2,0),FALSE)/1,0)</f>
        <v>0</v>
      </c>
      <c r="P35">
        <f>IFERROR(VLOOKUP($B35,Kraftvärmeprod!$B$1:$AH$479,MATCH(P$2,Kraftvärmeprod!$B$1:$AG$1,0),FALSE)/1,0)-IFERROR(VLOOKUP($B35,'Slutlig allokering'!$B$2:$AC$462,MATCH(P$3,'Slutlig allokering'!$B$2:$AJ$2,0),FALSE)/1,0)</f>
        <v>0</v>
      </c>
      <c r="Q35">
        <f>IFERROR(VLOOKUP($B35,Kraftvärmeprod!$B$1:$AH$479,MATCH(Q$2,Kraftvärmeprod!$B$1:$AG$1,0),FALSE)/1,0)-IFERROR(VLOOKUP($B35,'Slutlig allokering'!$B$2:$AC$462,MATCH(Q$3,'Slutlig allokering'!$B$2:$AJ$2,0),FALSE)/1,0)</f>
        <v>0</v>
      </c>
      <c r="R35">
        <f>IFERROR(VLOOKUP($B35,Kraftvärmeprod!$B$1:$AH$479,MATCH(R$2,Kraftvärmeprod!$B$1:$AG$1,0),FALSE)/1,0)-IFERROR(VLOOKUP($B35,'Slutlig allokering'!$B$2:$AC$462,MATCH(R$3,'Slutlig allokering'!$B$2:$AJ$2,0),FALSE)/1,0)</f>
        <v>0</v>
      </c>
      <c r="S35">
        <f>IFERROR(VLOOKUP($B35,Kraftvärmeprod!$B$1:$AH$479,MATCH(S$2,Kraftvärmeprod!$B$1:$AG$1,0),FALSE)/1,0)-IFERROR(VLOOKUP($B35,'Slutlig allokering'!$B$2:$AC$462,MATCH(S$3,'Slutlig allokering'!$B$2:$AJ$2,0),FALSE)/1,0)</f>
        <v>0</v>
      </c>
      <c r="T35">
        <f>IFERROR(VLOOKUP($B35,Kraftvärmeprod!$B$1:$AH$479,MATCH(T$2,Kraftvärmeprod!$B$1:$AG$1,0),FALSE)/1,0)-IFERROR(VLOOKUP($B35,'Slutlig allokering'!$B$2:$AC$462,MATCH(T$3,'Slutlig allokering'!$B$2:$AJ$2,0),FALSE)/1,0)</f>
        <v>0</v>
      </c>
      <c r="U35">
        <f>IFERROR(VLOOKUP($B35,Kraftvärmeprod!$B$1:$AH$479,MATCH(U$2,Kraftvärmeprod!$B$1:$AG$1,0),FALSE)/1,0)-IFERROR(VLOOKUP($B35,'Slutlig allokering'!$B$2:$AC$462,MATCH(U$3,'Slutlig allokering'!$B$2:$AJ$2,0),FALSE)/1,0)</f>
        <v>0</v>
      </c>
      <c r="V35">
        <f>IFERROR(VLOOKUP($B35,Kraftvärmeprod!$B$1:$AH$479,MATCH(V$2,Kraftvärmeprod!$B$1:$AG$1,0),FALSE)/1,0)-IFERROR(VLOOKUP($B35,'Slutlig allokering'!$B$2:$AC$462,MATCH(V$3,'Slutlig allokering'!$B$2:$AJ$2,0),FALSE)/1,0)</f>
        <v>0</v>
      </c>
      <c r="W35">
        <f>IFERROR(VLOOKUP($B35,Kraftvärmeprod!$B$1:$AH$479,MATCH(W$2,Kraftvärmeprod!$B$1:$AG$1,0),FALSE)/1,0)-IFERROR(VLOOKUP($B35,'Slutlig allokering'!$B$2:$AC$462,MATCH(W$3,'Slutlig allokering'!$B$2:$AJ$2,0),FALSE)/1,0)</f>
        <v>0</v>
      </c>
      <c r="X35">
        <f>IFERROR(VLOOKUP($B35,Kraftvärmeprod!$B$1:$AH$479,MATCH(X$2,Kraftvärmeprod!$B$1:$AG$1,0),FALSE)/1,0)-IFERROR(VLOOKUP($B35,'Slutlig allokering'!$B$2:$AC$462,MATCH(X$3,'Slutlig allokering'!$B$2:$AJ$2,0),FALSE)/1,0)</f>
        <v>0</v>
      </c>
      <c r="Y35">
        <f>IFERROR(VLOOKUP($B35,Kraftvärmeprod!$B$1:$AH$479,MATCH(Y$2,Kraftvärmeprod!$B$1:$AG$1,0),FALSE)/1,0)-IFERROR(VLOOKUP($B35,'Slutlig allokering'!$B$2:$AC$462,MATCH(Y$3,'Slutlig allokering'!$B$2:$AJ$2,0),FALSE)/1,0)</f>
        <v>0</v>
      </c>
      <c r="Z35">
        <f>IFERROR(VLOOKUP($B35,Kraftvärmeprod!$B$1:$AH$479,MATCH(Z$2,Kraftvärmeprod!$B$1:$AG$1,0),FALSE)/1,0)-IFERROR(VLOOKUP($B35,'Slutlig allokering'!$B$2:$AC$462,MATCH(Z$3,'Slutlig allokering'!$B$2:$AJ$2,0),FALSE)/1,0)</f>
        <v>0</v>
      </c>
      <c r="AA35">
        <f>IFERROR(VLOOKUP($B35,Kraftvärmeprod!$B$1:$AH$479,MATCH(AA$2,Kraftvärmeprod!$B$1:$AG$1,0),FALSE)/1,0)-IFERROR(VLOOKUP($B35,'Slutlig allokering'!$B$2:$AC$462,MATCH(AA$3,'Slutlig allokering'!$B$2:$AJ$2,0),FALSE)/1,0)</f>
        <v>0</v>
      </c>
      <c r="AB35">
        <f>IFERROR(VLOOKUP($B35,Kraftvärmeprod!$B$1:$AH$479,MATCH(AB$2,Kraftvärmeprod!$B$1:$AG$1,0),FALSE)/1,0)-IFERROR(VLOOKUP($B35,'Slutlig allokering'!$B$2:$AC$462,MATCH(AB$3,'Slutlig allokering'!$B$2:$AJ$2,0),FALSE)/1,0)</f>
        <v>0</v>
      </c>
      <c r="AE35">
        <f t="shared" si="0"/>
        <v>0</v>
      </c>
      <c r="AG35">
        <f>IFERROR(VLOOKUP(B35,'Slutlig allokering'!$B$2:$AJ$462,MATCH("Summa justerad allokerad tillförd energi (utan hjälpel och rökgaskondensering):",'Slutlig allokering'!$B$2:$AK$2,0),FALSE)/1,"")</f>
        <v>0</v>
      </c>
      <c r="AI35" s="55" t="str">
        <f>IFERROR(1-VLOOKUP(B35,'Slutlig allokering'!$B$2:$AJ$462,MATCH("Andel av bränsle i kvv som allokerats till värme, exklusive rökgaskondensering och hjälpel",'Slutlig allokering'!$B$2:$AK$2,0),FALSE),"")</f>
        <v/>
      </c>
      <c r="AK35" s="55" t="str">
        <f t="shared" si="1"/>
        <v/>
      </c>
    </row>
    <row r="36" spans="1:37" x14ac:dyDescent="0.25">
      <c r="A36" s="28" t="s">
        <v>53</v>
      </c>
      <c r="B36" s="28" t="s">
        <v>54</v>
      </c>
      <c r="C36">
        <f>IFERROR(VLOOKUP($B36,Kraftvärmeprod!$B$1:$AH$479,MATCH(C$3,Kraftvärmeprod!$B$1:$AG$1,0),FALSE)/1,"")</f>
        <v>150.78</v>
      </c>
      <c r="D36">
        <f>IFERROR(VLOOKUP($B36,Kraftvärmeprod!$B$1:$AH$479,MATCH(D$3,Kraftvärmeprod!$B$1:$AG$1,0),FALSE)/1,"")</f>
        <v>33.649000000000001</v>
      </c>
      <c r="E36">
        <f>IFERROR(VLOOKUP($B36,Kraftvärmeprod!$B$1:$AH$479,MATCH(E$2,Kraftvärmeprod!$B$1:$AG$1,0),FALSE)/1,0)-IFERROR(VLOOKUP($B36,'Slutlig allokering'!$B$2:$AC$462,MATCH(E$3,'Slutlig allokering'!$B$2:$AJ$2,0),FALSE)/1,0)</f>
        <v>85.37299999999999</v>
      </c>
      <c r="F36">
        <f>IFERROR(VLOOKUP($B36,Kraftvärmeprod!$B$1:$AH$479,MATCH(F$2,Kraftvärmeprod!$B$1:$AG$1,0),FALSE)/1,0)-IFERROR(VLOOKUP($B36,'Slutlig allokering'!$B$2:$AC$462,MATCH(F$3,'Slutlig allokering'!$B$2:$AJ$2,0),FALSE)/1,0)</f>
        <v>0</v>
      </c>
      <c r="G36">
        <f>IFERROR(VLOOKUP($B36,Kraftvärmeprod!$B$1:$AH$479,MATCH(G$2,Kraftvärmeprod!$B$1:$AG$1,0),FALSE)/1,0)-IFERROR(VLOOKUP($B36,'Slutlig allokering'!$B$2:$AC$462,MATCH(G$3,'Slutlig allokering'!$B$2:$AJ$2,0),FALSE)/1,0)</f>
        <v>0</v>
      </c>
      <c r="H36">
        <f>IFERROR(VLOOKUP($B36,Kraftvärmeprod!$B$1:$AH$479,MATCH(H$2,Kraftvärmeprod!$B$1:$AG$1,0),FALSE)/1,0)-IFERROR(VLOOKUP($B36,'Slutlig allokering'!$B$2:$AC$462,MATCH(H$3,'Slutlig allokering'!$B$2:$AJ$2,0),FALSE)/1,0)</f>
        <v>0</v>
      </c>
      <c r="I36">
        <f>IFERROR(VLOOKUP($B36,Kraftvärmeprod!$B$1:$AH$479,MATCH(I$2,Kraftvärmeprod!$B$1:$AG$1,0),FALSE)/1,0)-IFERROR(VLOOKUP($B36,'Slutlig allokering'!$B$2:$AC$462,MATCH(I$3,'Slutlig allokering'!$B$2:$AJ$2,0),FALSE)/1,0)</f>
        <v>0.26218299999999994</v>
      </c>
      <c r="J36">
        <f>IFERROR(VLOOKUP($B36,Kraftvärmeprod!$B$1:$AH$479,MATCH(J$2,Kraftvärmeprod!$B$1:$AG$1,0),FALSE)/1,0)-IFERROR(VLOOKUP($B36,'Slutlig allokering'!$B$2:$AC$462,MATCH(J$3,'Slutlig allokering'!$B$2:$AJ$2,0),FALSE)/1,0)</f>
        <v>0</v>
      </c>
      <c r="K36">
        <f>IFERROR(VLOOKUP($B36,Kraftvärmeprod!$B$1:$AH$479,MATCH(K$2,Kraftvärmeprod!$B$1:$AG$1,0),FALSE)/1,0)-IFERROR(VLOOKUP($B36,'Slutlig allokering'!$B$2:$AC$462,MATCH(K$3,'Slutlig allokering'!$B$2:$AJ$2,0),FALSE)/1,0)</f>
        <v>0</v>
      </c>
      <c r="L36">
        <f>IFERROR(VLOOKUP($B36,Kraftvärmeprod!$B$1:$AH$479,MATCH(L$2,Kraftvärmeprod!$B$1:$AG$1,0),FALSE)/1,0)-IFERROR(VLOOKUP($B36,'Slutlig allokering'!$B$2:$AC$462,MATCH(L$3,'Slutlig allokering'!$B$2:$AJ$2,0),FALSE)/1,0)</f>
        <v>0</v>
      </c>
      <c r="M36" s="143">
        <f>IFERROR(VLOOKUP($B36,Miljö!$B$1:$S$477,MATCH(M$2,Miljö!$B$1:$X$1,0),FALSE)/1,0)-IFERROR(VLOOKUP($B36,'Slutlig allokering'!$B$2:$AC$462,MATCH(M$3,'Slutlig allokering'!$B$2:$AJ$2,0),FALSE)/1,0)</f>
        <v>2.5524399999999998</v>
      </c>
      <c r="N36">
        <f>IFERROR(VLOOKUP($B36,Kraftvärmeprod!$B$1:$AH$479,MATCH(N$2,Kraftvärmeprod!$B$1:$AG$1,0),FALSE)/1,0)-IFERROR(VLOOKUP($B36,'Slutlig allokering'!$B$2:$AC$462,MATCH(N$3,'Slutlig allokering'!$B$2:$AJ$2,0),FALSE)/1,0)</f>
        <v>0</v>
      </c>
      <c r="O36">
        <f>IFERROR(VLOOKUP($B36,Kraftvärmeprod!$B$1:$AH$479,MATCH(O$2,Kraftvärmeprod!$B$1:$AG$1,0),FALSE)/1,0)-IFERROR(VLOOKUP($B36,'Slutlig allokering'!$B$2:$AC$462,MATCH(O$3,'Slutlig allokering'!$B$2:$AJ$2,0),FALSE)/1,0)</f>
        <v>0</v>
      </c>
      <c r="P36">
        <f>IFERROR(VLOOKUP($B36,Kraftvärmeprod!$B$1:$AH$479,MATCH(P$2,Kraftvärmeprod!$B$1:$AG$1,0),FALSE)/1,0)-IFERROR(VLOOKUP($B36,'Slutlig allokering'!$B$2:$AC$462,MATCH(P$3,'Slutlig allokering'!$B$2:$AJ$2,0),FALSE)/1,0)</f>
        <v>0</v>
      </c>
      <c r="Q36">
        <f>IFERROR(VLOOKUP($B36,Kraftvärmeprod!$B$1:$AH$479,MATCH(Q$2,Kraftvärmeprod!$B$1:$AG$1,0),FALSE)/1,0)-IFERROR(VLOOKUP($B36,'Slutlig allokering'!$B$2:$AC$462,MATCH(Q$3,'Slutlig allokering'!$B$2:$AJ$2,0),FALSE)/1,0)</f>
        <v>0</v>
      </c>
      <c r="R36">
        <f>IFERROR(VLOOKUP($B36,Kraftvärmeprod!$B$1:$AH$479,MATCH(R$2,Kraftvärmeprod!$B$1:$AG$1,0),FALSE)/1,0)-IFERROR(VLOOKUP($B36,'Slutlig allokering'!$B$2:$AC$462,MATCH(R$3,'Slutlig allokering'!$B$2:$AJ$2,0),FALSE)/1,0)</f>
        <v>0</v>
      </c>
      <c r="S36">
        <f>IFERROR(VLOOKUP($B36,Kraftvärmeprod!$B$1:$AH$479,MATCH(S$2,Kraftvärmeprod!$B$1:$AG$1,0),FALSE)/1,0)-IFERROR(VLOOKUP($B36,'Slutlig allokering'!$B$2:$AC$462,MATCH(S$3,'Slutlig allokering'!$B$2:$AJ$2,0),FALSE)/1,0)</f>
        <v>0</v>
      </c>
      <c r="T36">
        <f>IFERROR(VLOOKUP($B36,Kraftvärmeprod!$B$1:$AH$479,MATCH(T$2,Kraftvärmeprod!$B$1:$AG$1,0),FALSE)/1,0)-IFERROR(VLOOKUP($B36,'Slutlig allokering'!$B$2:$AC$462,MATCH(T$3,'Slutlig allokering'!$B$2:$AJ$2,0),FALSE)/1,0)</f>
        <v>0</v>
      </c>
      <c r="U36">
        <f>IFERROR(VLOOKUP($B36,Kraftvärmeprod!$B$1:$AH$479,MATCH(U$2,Kraftvärmeprod!$B$1:$AG$1,0),FALSE)/1,0)-IFERROR(VLOOKUP($B36,'Slutlig allokering'!$B$2:$AC$462,MATCH(U$3,'Slutlig allokering'!$B$2:$AJ$2,0),FALSE)/1,0)</f>
        <v>0</v>
      </c>
      <c r="V36">
        <f>IFERROR(VLOOKUP($B36,Kraftvärmeprod!$B$1:$AH$479,MATCH(V$2,Kraftvärmeprod!$B$1:$AG$1,0),FALSE)/1,0)-IFERROR(VLOOKUP($B36,'Slutlig allokering'!$B$2:$AC$462,MATCH(V$3,'Slutlig allokering'!$B$2:$AJ$2,0),FALSE)/1,0)</f>
        <v>0</v>
      </c>
      <c r="W36">
        <f>IFERROR(VLOOKUP($B36,Kraftvärmeprod!$B$1:$AH$479,MATCH(W$2,Kraftvärmeprod!$B$1:$AG$1,0),FALSE)/1,0)-IFERROR(VLOOKUP($B36,'Slutlig allokering'!$B$2:$AC$462,MATCH(W$3,'Slutlig allokering'!$B$2:$AJ$2,0),FALSE)/1,0)</f>
        <v>0</v>
      </c>
      <c r="X36">
        <f>IFERROR(VLOOKUP($B36,Kraftvärmeprod!$B$1:$AH$479,MATCH(X$2,Kraftvärmeprod!$B$1:$AG$1,0),FALSE)/1,0)-IFERROR(VLOOKUP($B36,'Slutlig allokering'!$B$2:$AC$462,MATCH(X$3,'Slutlig allokering'!$B$2:$AJ$2,0),FALSE)/1,0)</f>
        <v>0</v>
      </c>
      <c r="Y36">
        <f>IFERROR(VLOOKUP($B36,Kraftvärmeprod!$B$1:$AH$479,MATCH(Y$2,Kraftvärmeprod!$B$1:$AG$1,0),FALSE)/1,0)-IFERROR(VLOOKUP($B36,'Slutlig allokering'!$B$2:$AC$462,MATCH(Y$3,'Slutlig allokering'!$B$2:$AJ$2,0),FALSE)/1,0)</f>
        <v>0</v>
      </c>
      <c r="Z36">
        <f>IFERROR(VLOOKUP($B36,Kraftvärmeprod!$B$1:$AH$479,MATCH(Z$2,Kraftvärmeprod!$B$1:$AG$1,0),FALSE)/1,0)-IFERROR(VLOOKUP($B36,'Slutlig allokering'!$B$2:$AC$462,MATCH(Z$3,'Slutlig allokering'!$B$2:$AJ$2,0),FALSE)/1,0)</f>
        <v>0</v>
      </c>
      <c r="AA36">
        <f>IFERROR(VLOOKUP($B36,Kraftvärmeprod!$B$1:$AH$479,MATCH(AA$2,Kraftvärmeprod!$B$1:$AG$1,0),FALSE)/1,0)-IFERROR(VLOOKUP($B36,'Slutlig allokering'!$B$2:$AC$462,MATCH(AA$3,'Slutlig allokering'!$B$2:$AJ$2,0),FALSE)/1,0)</f>
        <v>0</v>
      </c>
      <c r="AB36">
        <f>IFERROR(VLOOKUP($B36,Kraftvärmeprod!$B$1:$AH$479,MATCH(AB$2,Kraftvärmeprod!$B$1:$AG$1,0),FALSE)/1,0)-IFERROR(VLOOKUP($B36,'Slutlig allokering'!$B$2:$AC$462,MATCH(AB$3,'Slutlig allokering'!$B$2:$AJ$2,0),FALSE)/1,0)</f>
        <v>0</v>
      </c>
      <c r="AE36">
        <f t="shared" si="0"/>
        <v>85.635182999999984</v>
      </c>
      <c r="AG36">
        <f>IFERROR(VLOOKUP(B36,'Slutlig allokering'!$B$2:$AJ$462,MATCH("Summa justerad allokerad tillförd energi (utan hjälpel och rökgaskondensering):",'Slutlig allokering'!$B$2:$AK$2,0),FALSE)/1,"")</f>
        <v>120.128817</v>
      </c>
      <c r="AI36" s="55">
        <f>IFERROR(1-VLOOKUP(B36,'Slutlig allokering'!$B$2:$AJ$462,MATCH("Andel av bränsle i kvv som allokerats till värme, exklusive rökgaskondensering och hjälpel",'Slutlig allokering'!$B$2:$AK$2,0),FALSE),"")</f>
        <v>0.41618156237242665</v>
      </c>
      <c r="AK36" s="55">
        <f t="shared" si="1"/>
        <v>0.41618156237242659</v>
      </c>
    </row>
    <row r="37" spans="1:37" x14ac:dyDescent="0.25">
      <c r="A37" s="28" t="s">
        <v>53</v>
      </c>
      <c r="B37" s="28" t="s">
        <v>55</v>
      </c>
      <c r="C37" t="str">
        <f>IFERROR(VLOOKUP($B37,Kraftvärmeprod!$B$1:$AH$479,MATCH(C$3,Kraftvärmeprod!$B$1:$AG$1,0),FALSE)/1,"")</f>
        <v/>
      </c>
      <c r="D37" t="str">
        <f>IFERROR(VLOOKUP($B37,Kraftvärmeprod!$B$1:$AH$479,MATCH(D$3,Kraftvärmeprod!$B$1:$AG$1,0),FALSE)/1,"")</f>
        <v/>
      </c>
      <c r="E37">
        <f>IFERROR(VLOOKUP($B37,Kraftvärmeprod!$B$1:$AH$479,MATCH(E$2,Kraftvärmeprod!$B$1:$AG$1,0),FALSE)/1,0)-IFERROR(VLOOKUP($B37,'Slutlig allokering'!$B$2:$AC$462,MATCH(E$3,'Slutlig allokering'!$B$2:$AJ$2,0),FALSE)/1,0)</f>
        <v>0</v>
      </c>
      <c r="F37">
        <f>IFERROR(VLOOKUP($B37,Kraftvärmeprod!$B$1:$AH$479,MATCH(F$2,Kraftvärmeprod!$B$1:$AG$1,0),FALSE)/1,0)-IFERROR(VLOOKUP($B37,'Slutlig allokering'!$B$2:$AC$462,MATCH(F$3,'Slutlig allokering'!$B$2:$AJ$2,0),FALSE)/1,0)</f>
        <v>0</v>
      </c>
      <c r="G37">
        <f>IFERROR(VLOOKUP($B37,Kraftvärmeprod!$B$1:$AH$479,MATCH(G$2,Kraftvärmeprod!$B$1:$AG$1,0),FALSE)/1,0)-IFERROR(VLOOKUP($B37,'Slutlig allokering'!$B$2:$AC$462,MATCH(G$3,'Slutlig allokering'!$B$2:$AJ$2,0),FALSE)/1,0)</f>
        <v>0</v>
      </c>
      <c r="H37">
        <f>IFERROR(VLOOKUP($B37,Kraftvärmeprod!$B$1:$AH$479,MATCH(H$2,Kraftvärmeprod!$B$1:$AG$1,0),FALSE)/1,0)-IFERROR(VLOOKUP($B37,'Slutlig allokering'!$B$2:$AC$462,MATCH(H$3,'Slutlig allokering'!$B$2:$AJ$2,0),FALSE)/1,0)</f>
        <v>0</v>
      </c>
      <c r="I37">
        <f>IFERROR(VLOOKUP($B37,Kraftvärmeprod!$B$1:$AH$479,MATCH(I$2,Kraftvärmeprod!$B$1:$AG$1,0),FALSE)/1,0)-IFERROR(VLOOKUP($B37,'Slutlig allokering'!$B$2:$AC$462,MATCH(I$3,'Slutlig allokering'!$B$2:$AJ$2,0),FALSE)/1,0)</f>
        <v>0</v>
      </c>
      <c r="J37">
        <f>IFERROR(VLOOKUP($B37,Kraftvärmeprod!$B$1:$AH$479,MATCH(J$2,Kraftvärmeprod!$B$1:$AG$1,0),FALSE)/1,0)-IFERROR(VLOOKUP($B37,'Slutlig allokering'!$B$2:$AC$462,MATCH(J$3,'Slutlig allokering'!$B$2:$AJ$2,0),FALSE)/1,0)</f>
        <v>0</v>
      </c>
      <c r="K37">
        <f>IFERROR(VLOOKUP($B37,Kraftvärmeprod!$B$1:$AH$479,MATCH(K$2,Kraftvärmeprod!$B$1:$AG$1,0),FALSE)/1,0)-IFERROR(VLOOKUP($B37,'Slutlig allokering'!$B$2:$AC$462,MATCH(K$3,'Slutlig allokering'!$B$2:$AJ$2,0),FALSE)/1,0)</f>
        <v>0</v>
      </c>
      <c r="L37">
        <f>IFERROR(VLOOKUP($B37,Kraftvärmeprod!$B$1:$AH$479,MATCH(L$2,Kraftvärmeprod!$B$1:$AG$1,0),FALSE)/1,0)-IFERROR(VLOOKUP($B37,'Slutlig allokering'!$B$2:$AC$462,MATCH(L$3,'Slutlig allokering'!$B$2:$AJ$2,0),FALSE)/1,0)</f>
        <v>0</v>
      </c>
      <c r="M37" s="143">
        <f>IFERROR(VLOOKUP($B37,Miljö!$B$1:$S$477,MATCH(M$2,Miljö!$B$1:$X$1,0),FALSE)/1,0)-IFERROR(VLOOKUP($B37,'Slutlig allokering'!$B$2:$AC$462,MATCH(M$3,'Slutlig allokering'!$B$2:$AJ$2,0),FALSE)/1,0)</f>
        <v>0</v>
      </c>
      <c r="N37">
        <f>IFERROR(VLOOKUP($B37,Kraftvärmeprod!$B$1:$AH$479,MATCH(N$2,Kraftvärmeprod!$B$1:$AG$1,0),FALSE)/1,0)-IFERROR(VLOOKUP($B37,'Slutlig allokering'!$B$2:$AC$462,MATCH(N$3,'Slutlig allokering'!$B$2:$AJ$2,0),FALSE)/1,0)</f>
        <v>0</v>
      </c>
      <c r="O37">
        <f>IFERROR(VLOOKUP($B37,Kraftvärmeprod!$B$1:$AH$479,MATCH(O$2,Kraftvärmeprod!$B$1:$AG$1,0),FALSE)/1,0)-IFERROR(VLOOKUP($B37,'Slutlig allokering'!$B$2:$AC$462,MATCH(O$3,'Slutlig allokering'!$B$2:$AJ$2,0),FALSE)/1,0)</f>
        <v>0</v>
      </c>
      <c r="P37">
        <f>IFERROR(VLOOKUP($B37,Kraftvärmeprod!$B$1:$AH$479,MATCH(P$2,Kraftvärmeprod!$B$1:$AG$1,0),FALSE)/1,0)-IFERROR(VLOOKUP($B37,'Slutlig allokering'!$B$2:$AC$462,MATCH(P$3,'Slutlig allokering'!$B$2:$AJ$2,0),FALSE)/1,0)</f>
        <v>0</v>
      </c>
      <c r="Q37">
        <f>IFERROR(VLOOKUP($B37,Kraftvärmeprod!$B$1:$AH$479,MATCH(Q$2,Kraftvärmeprod!$B$1:$AG$1,0),FALSE)/1,0)-IFERROR(VLOOKUP($B37,'Slutlig allokering'!$B$2:$AC$462,MATCH(Q$3,'Slutlig allokering'!$B$2:$AJ$2,0),FALSE)/1,0)</f>
        <v>0</v>
      </c>
      <c r="R37">
        <f>IFERROR(VLOOKUP($B37,Kraftvärmeprod!$B$1:$AH$479,MATCH(R$2,Kraftvärmeprod!$B$1:$AG$1,0),FALSE)/1,0)-IFERROR(VLOOKUP($B37,'Slutlig allokering'!$B$2:$AC$462,MATCH(R$3,'Slutlig allokering'!$B$2:$AJ$2,0),FALSE)/1,0)</f>
        <v>0</v>
      </c>
      <c r="S37">
        <f>IFERROR(VLOOKUP($B37,Kraftvärmeprod!$B$1:$AH$479,MATCH(S$2,Kraftvärmeprod!$B$1:$AG$1,0),FALSE)/1,0)-IFERROR(VLOOKUP($B37,'Slutlig allokering'!$B$2:$AC$462,MATCH(S$3,'Slutlig allokering'!$B$2:$AJ$2,0),FALSE)/1,0)</f>
        <v>0</v>
      </c>
      <c r="T37">
        <f>IFERROR(VLOOKUP($B37,Kraftvärmeprod!$B$1:$AH$479,MATCH(T$2,Kraftvärmeprod!$B$1:$AG$1,0),FALSE)/1,0)-IFERROR(VLOOKUP($B37,'Slutlig allokering'!$B$2:$AC$462,MATCH(T$3,'Slutlig allokering'!$B$2:$AJ$2,0),FALSE)/1,0)</f>
        <v>0</v>
      </c>
      <c r="U37">
        <f>IFERROR(VLOOKUP($B37,Kraftvärmeprod!$B$1:$AH$479,MATCH(U$2,Kraftvärmeprod!$B$1:$AG$1,0),FALSE)/1,0)-IFERROR(VLOOKUP($B37,'Slutlig allokering'!$B$2:$AC$462,MATCH(U$3,'Slutlig allokering'!$B$2:$AJ$2,0),FALSE)/1,0)</f>
        <v>0</v>
      </c>
      <c r="V37">
        <f>IFERROR(VLOOKUP($B37,Kraftvärmeprod!$B$1:$AH$479,MATCH(V$2,Kraftvärmeprod!$B$1:$AG$1,0),FALSE)/1,0)-IFERROR(VLOOKUP($B37,'Slutlig allokering'!$B$2:$AC$462,MATCH(V$3,'Slutlig allokering'!$B$2:$AJ$2,0),FALSE)/1,0)</f>
        <v>0</v>
      </c>
      <c r="W37">
        <f>IFERROR(VLOOKUP($B37,Kraftvärmeprod!$B$1:$AH$479,MATCH(W$2,Kraftvärmeprod!$B$1:$AG$1,0),FALSE)/1,0)-IFERROR(VLOOKUP($B37,'Slutlig allokering'!$B$2:$AC$462,MATCH(W$3,'Slutlig allokering'!$B$2:$AJ$2,0),FALSE)/1,0)</f>
        <v>0</v>
      </c>
      <c r="X37">
        <f>IFERROR(VLOOKUP($B37,Kraftvärmeprod!$B$1:$AH$479,MATCH(X$2,Kraftvärmeprod!$B$1:$AG$1,0),FALSE)/1,0)-IFERROR(VLOOKUP($B37,'Slutlig allokering'!$B$2:$AC$462,MATCH(X$3,'Slutlig allokering'!$B$2:$AJ$2,0),FALSE)/1,0)</f>
        <v>0</v>
      </c>
      <c r="Y37">
        <f>IFERROR(VLOOKUP($B37,Kraftvärmeprod!$B$1:$AH$479,MATCH(Y$2,Kraftvärmeprod!$B$1:$AG$1,0),FALSE)/1,0)-IFERROR(VLOOKUP($B37,'Slutlig allokering'!$B$2:$AC$462,MATCH(Y$3,'Slutlig allokering'!$B$2:$AJ$2,0),FALSE)/1,0)</f>
        <v>0</v>
      </c>
      <c r="Z37">
        <f>IFERROR(VLOOKUP($B37,Kraftvärmeprod!$B$1:$AH$479,MATCH(Z$2,Kraftvärmeprod!$B$1:$AG$1,0),FALSE)/1,0)-IFERROR(VLOOKUP($B37,'Slutlig allokering'!$B$2:$AC$462,MATCH(Z$3,'Slutlig allokering'!$B$2:$AJ$2,0),FALSE)/1,0)</f>
        <v>0</v>
      </c>
      <c r="AA37">
        <f>IFERROR(VLOOKUP($B37,Kraftvärmeprod!$B$1:$AH$479,MATCH(AA$2,Kraftvärmeprod!$B$1:$AG$1,0),FALSE)/1,0)-IFERROR(VLOOKUP($B37,'Slutlig allokering'!$B$2:$AC$462,MATCH(AA$3,'Slutlig allokering'!$B$2:$AJ$2,0),FALSE)/1,0)</f>
        <v>0</v>
      </c>
      <c r="AB37">
        <f>IFERROR(VLOOKUP($B37,Kraftvärmeprod!$B$1:$AH$479,MATCH(AB$2,Kraftvärmeprod!$B$1:$AG$1,0),FALSE)/1,0)-IFERROR(VLOOKUP($B37,'Slutlig allokering'!$B$2:$AC$462,MATCH(AB$3,'Slutlig allokering'!$B$2:$AJ$2,0),FALSE)/1,0)</f>
        <v>0</v>
      </c>
      <c r="AE37">
        <f t="shared" si="0"/>
        <v>0</v>
      </c>
      <c r="AG37">
        <f>IFERROR(VLOOKUP(B37,'Slutlig allokering'!$B$2:$AJ$462,MATCH("Summa justerad allokerad tillförd energi (utan hjälpel och rökgaskondensering):",'Slutlig allokering'!$B$2:$AK$2,0),FALSE)/1,"")</f>
        <v>0</v>
      </c>
      <c r="AI37" s="55" t="str">
        <f>IFERROR(1-VLOOKUP(B37,'Slutlig allokering'!$B$2:$AJ$462,MATCH("Andel av bränsle i kvv som allokerats till värme, exklusive rökgaskondensering och hjälpel",'Slutlig allokering'!$B$2:$AK$2,0),FALSE),"")</f>
        <v/>
      </c>
      <c r="AK37" s="55" t="str">
        <f t="shared" si="1"/>
        <v/>
      </c>
    </row>
    <row r="38" spans="1:37" x14ac:dyDescent="0.25">
      <c r="A38" s="28" t="s">
        <v>53</v>
      </c>
      <c r="B38" s="28" t="s">
        <v>56</v>
      </c>
      <c r="C38" t="str">
        <f>IFERROR(VLOOKUP($B38,Kraftvärmeprod!$B$1:$AH$479,MATCH(C$3,Kraftvärmeprod!$B$1:$AG$1,0),FALSE)/1,"")</f>
        <v/>
      </c>
      <c r="D38" t="str">
        <f>IFERROR(VLOOKUP($B38,Kraftvärmeprod!$B$1:$AH$479,MATCH(D$3,Kraftvärmeprod!$B$1:$AG$1,0),FALSE)/1,"")</f>
        <v/>
      </c>
      <c r="E38">
        <f>IFERROR(VLOOKUP($B38,Kraftvärmeprod!$B$1:$AH$479,MATCH(E$2,Kraftvärmeprod!$B$1:$AG$1,0),FALSE)/1,0)-IFERROR(VLOOKUP($B38,'Slutlig allokering'!$B$2:$AC$462,MATCH(E$3,'Slutlig allokering'!$B$2:$AJ$2,0),FALSE)/1,0)</f>
        <v>0</v>
      </c>
      <c r="F38">
        <f>IFERROR(VLOOKUP($B38,Kraftvärmeprod!$B$1:$AH$479,MATCH(F$2,Kraftvärmeprod!$B$1:$AG$1,0),FALSE)/1,0)-IFERROR(VLOOKUP($B38,'Slutlig allokering'!$B$2:$AC$462,MATCH(F$3,'Slutlig allokering'!$B$2:$AJ$2,0),FALSE)/1,0)</f>
        <v>0</v>
      </c>
      <c r="G38">
        <f>IFERROR(VLOOKUP($B38,Kraftvärmeprod!$B$1:$AH$479,MATCH(G$2,Kraftvärmeprod!$B$1:$AG$1,0),FALSE)/1,0)-IFERROR(VLOOKUP($B38,'Slutlig allokering'!$B$2:$AC$462,MATCH(G$3,'Slutlig allokering'!$B$2:$AJ$2,0),FALSE)/1,0)</f>
        <v>0</v>
      </c>
      <c r="H38">
        <f>IFERROR(VLOOKUP($B38,Kraftvärmeprod!$B$1:$AH$479,MATCH(H$2,Kraftvärmeprod!$B$1:$AG$1,0),FALSE)/1,0)-IFERROR(VLOOKUP($B38,'Slutlig allokering'!$B$2:$AC$462,MATCH(H$3,'Slutlig allokering'!$B$2:$AJ$2,0),FALSE)/1,0)</f>
        <v>0</v>
      </c>
      <c r="I38">
        <f>IFERROR(VLOOKUP($B38,Kraftvärmeprod!$B$1:$AH$479,MATCH(I$2,Kraftvärmeprod!$B$1:$AG$1,0),FALSE)/1,0)-IFERROR(VLOOKUP($B38,'Slutlig allokering'!$B$2:$AC$462,MATCH(I$3,'Slutlig allokering'!$B$2:$AJ$2,0),FALSE)/1,0)</f>
        <v>0</v>
      </c>
      <c r="J38">
        <f>IFERROR(VLOOKUP($B38,Kraftvärmeprod!$B$1:$AH$479,MATCH(J$2,Kraftvärmeprod!$B$1:$AG$1,0),FALSE)/1,0)-IFERROR(VLOOKUP($B38,'Slutlig allokering'!$B$2:$AC$462,MATCH(J$3,'Slutlig allokering'!$B$2:$AJ$2,0),FALSE)/1,0)</f>
        <v>0</v>
      </c>
      <c r="K38">
        <f>IFERROR(VLOOKUP($B38,Kraftvärmeprod!$B$1:$AH$479,MATCH(K$2,Kraftvärmeprod!$B$1:$AG$1,0),FALSE)/1,0)-IFERROR(VLOOKUP($B38,'Slutlig allokering'!$B$2:$AC$462,MATCH(K$3,'Slutlig allokering'!$B$2:$AJ$2,0),FALSE)/1,0)</f>
        <v>0</v>
      </c>
      <c r="L38">
        <f>IFERROR(VLOOKUP($B38,Kraftvärmeprod!$B$1:$AH$479,MATCH(L$2,Kraftvärmeprod!$B$1:$AG$1,0),FALSE)/1,0)-IFERROR(VLOOKUP($B38,'Slutlig allokering'!$B$2:$AC$462,MATCH(L$3,'Slutlig allokering'!$B$2:$AJ$2,0),FALSE)/1,0)</f>
        <v>0</v>
      </c>
      <c r="M38" s="143">
        <f>IFERROR(VLOOKUP($B38,Miljö!$B$1:$S$477,MATCH(M$2,Miljö!$B$1:$X$1,0),FALSE)/1,0)-IFERROR(VLOOKUP($B38,'Slutlig allokering'!$B$2:$AC$462,MATCH(M$3,'Slutlig allokering'!$B$2:$AJ$2,0),FALSE)/1,0)</f>
        <v>0</v>
      </c>
      <c r="N38">
        <f>IFERROR(VLOOKUP($B38,Kraftvärmeprod!$B$1:$AH$479,MATCH(N$2,Kraftvärmeprod!$B$1:$AG$1,0),FALSE)/1,0)-IFERROR(VLOOKUP($B38,'Slutlig allokering'!$B$2:$AC$462,MATCH(N$3,'Slutlig allokering'!$B$2:$AJ$2,0),FALSE)/1,0)</f>
        <v>0</v>
      </c>
      <c r="O38">
        <f>IFERROR(VLOOKUP($B38,Kraftvärmeprod!$B$1:$AH$479,MATCH(O$2,Kraftvärmeprod!$B$1:$AG$1,0),FALSE)/1,0)-IFERROR(VLOOKUP($B38,'Slutlig allokering'!$B$2:$AC$462,MATCH(O$3,'Slutlig allokering'!$B$2:$AJ$2,0),FALSE)/1,0)</f>
        <v>0</v>
      </c>
      <c r="P38">
        <f>IFERROR(VLOOKUP($B38,Kraftvärmeprod!$B$1:$AH$479,MATCH(P$2,Kraftvärmeprod!$B$1:$AG$1,0),FALSE)/1,0)-IFERROR(VLOOKUP($B38,'Slutlig allokering'!$B$2:$AC$462,MATCH(P$3,'Slutlig allokering'!$B$2:$AJ$2,0),FALSE)/1,0)</f>
        <v>0</v>
      </c>
      <c r="Q38">
        <f>IFERROR(VLOOKUP($B38,Kraftvärmeprod!$B$1:$AH$479,MATCH(Q$2,Kraftvärmeprod!$B$1:$AG$1,0),FALSE)/1,0)-IFERROR(VLOOKUP($B38,'Slutlig allokering'!$B$2:$AC$462,MATCH(Q$3,'Slutlig allokering'!$B$2:$AJ$2,0),FALSE)/1,0)</f>
        <v>0</v>
      </c>
      <c r="R38">
        <f>IFERROR(VLOOKUP($B38,Kraftvärmeprod!$B$1:$AH$479,MATCH(R$2,Kraftvärmeprod!$B$1:$AG$1,0),FALSE)/1,0)-IFERROR(VLOOKUP($B38,'Slutlig allokering'!$B$2:$AC$462,MATCH(R$3,'Slutlig allokering'!$B$2:$AJ$2,0),FALSE)/1,0)</f>
        <v>0</v>
      </c>
      <c r="S38">
        <f>IFERROR(VLOOKUP($B38,Kraftvärmeprod!$B$1:$AH$479,MATCH(S$2,Kraftvärmeprod!$B$1:$AG$1,0),FALSE)/1,0)-IFERROR(VLOOKUP($B38,'Slutlig allokering'!$B$2:$AC$462,MATCH(S$3,'Slutlig allokering'!$B$2:$AJ$2,0),FALSE)/1,0)</f>
        <v>0</v>
      </c>
      <c r="T38">
        <f>IFERROR(VLOOKUP($B38,Kraftvärmeprod!$B$1:$AH$479,MATCH(T$2,Kraftvärmeprod!$B$1:$AG$1,0),FALSE)/1,0)-IFERROR(VLOOKUP($B38,'Slutlig allokering'!$B$2:$AC$462,MATCH(T$3,'Slutlig allokering'!$B$2:$AJ$2,0),FALSE)/1,0)</f>
        <v>0</v>
      </c>
      <c r="U38">
        <f>IFERROR(VLOOKUP($B38,Kraftvärmeprod!$B$1:$AH$479,MATCH(U$2,Kraftvärmeprod!$B$1:$AG$1,0),FALSE)/1,0)-IFERROR(VLOOKUP($B38,'Slutlig allokering'!$B$2:$AC$462,MATCH(U$3,'Slutlig allokering'!$B$2:$AJ$2,0),FALSE)/1,0)</f>
        <v>0</v>
      </c>
      <c r="V38">
        <f>IFERROR(VLOOKUP($B38,Kraftvärmeprod!$B$1:$AH$479,MATCH(V$2,Kraftvärmeprod!$B$1:$AG$1,0),FALSE)/1,0)-IFERROR(VLOOKUP($B38,'Slutlig allokering'!$B$2:$AC$462,MATCH(V$3,'Slutlig allokering'!$B$2:$AJ$2,0),FALSE)/1,0)</f>
        <v>0</v>
      </c>
      <c r="W38">
        <f>IFERROR(VLOOKUP($B38,Kraftvärmeprod!$B$1:$AH$479,MATCH(W$2,Kraftvärmeprod!$B$1:$AG$1,0),FALSE)/1,0)-IFERROR(VLOOKUP($B38,'Slutlig allokering'!$B$2:$AC$462,MATCH(W$3,'Slutlig allokering'!$B$2:$AJ$2,0),FALSE)/1,0)</f>
        <v>0</v>
      </c>
      <c r="X38">
        <f>IFERROR(VLOOKUP($B38,Kraftvärmeprod!$B$1:$AH$479,MATCH(X$2,Kraftvärmeprod!$B$1:$AG$1,0),FALSE)/1,0)-IFERROR(VLOOKUP($B38,'Slutlig allokering'!$B$2:$AC$462,MATCH(X$3,'Slutlig allokering'!$B$2:$AJ$2,0),FALSE)/1,0)</f>
        <v>0</v>
      </c>
      <c r="Y38">
        <f>IFERROR(VLOOKUP($B38,Kraftvärmeprod!$B$1:$AH$479,MATCH(Y$2,Kraftvärmeprod!$B$1:$AG$1,0),FALSE)/1,0)-IFERROR(VLOOKUP($B38,'Slutlig allokering'!$B$2:$AC$462,MATCH(Y$3,'Slutlig allokering'!$B$2:$AJ$2,0),FALSE)/1,0)</f>
        <v>0</v>
      </c>
      <c r="Z38">
        <f>IFERROR(VLOOKUP($B38,Kraftvärmeprod!$B$1:$AH$479,MATCH(Z$2,Kraftvärmeprod!$B$1:$AG$1,0),FALSE)/1,0)-IFERROR(VLOOKUP($B38,'Slutlig allokering'!$B$2:$AC$462,MATCH(Z$3,'Slutlig allokering'!$B$2:$AJ$2,0),FALSE)/1,0)</f>
        <v>0</v>
      </c>
      <c r="AA38">
        <f>IFERROR(VLOOKUP($B38,Kraftvärmeprod!$B$1:$AH$479,MATCH(AA$2,Kraftvärmeprod!$B$1:$AG$1,0),FALSE)/1,0)-IFERROR(VLOOKUP($B38,'Slutlig allokering'!$B$2:$AC$462,MATCH(AA$3,'Slutlig allokering'!$B$2:$AJ$2,0),FALSE)/1,0)</f>
        <v>0</v>
      </c>
      <c r="AB38">
        <f>IFERROR(VLOOKUP($B38,Kraftvärmeprod!$B$1:$AH$479,MATCH(AB$2,Kraftvärmeprod!$B$1:$AG$1,0),FALSE)/1,0)-IFERROR(VLOOKUP($B38,'Slutlig allokering'!$B$2:$AC$462,MATCH(AB$3,'Slutlig allokering'!$B$2:$AJ$2,0),FALSE)/1,0)</f>
        <v>0</v>
      </c>
      <c r="AE38">
        <f t="shared" si="0"/>
        <v>0</v>
      </c>
      <c r="AG38">
        <f>IFERROR(VLOOKUP(B38,'Slutlig allokering'!$B$2:$AJ$462,MATCH("Summa justerad allokerad tillförd energi (utan hjälpel och rökgaskondensering):",'Slutlig allokering'!$B$2:$AK$2,0),FALSE)/1,"")</f>
        <v>0</v>
      </c>
      <c r="AI38" s="55" t="str">
        <f>IFERROR(1-VLOOKUP(B38,'Slutlig allokering'!$B$2:$AJ$462,MATCH("Andel av bränsle i kvv som allokerats till värme, exklusive rökgaskondensering och hjälpel",'Slutlig allokering'!$B$2:$AK$2,0),FALSE),"")</f>
        <v/>
      </c>
      <c r="AK38" s="55" t="str">
        <f t="shared" si="1"/>
        <v/>
      </c>
    </row>
    <row r="39" spans="1:37" x14ac:dyDescent="0.25">
      <c r="A39" s="28" t="s">
        <v>57</v>
      </c>
      <c r="B39" s="28" t="s">
        <v>58</v>
      </c>
      <c r="C39">
        <f>IFERROR(VLOOKUP($B39,Kraftvärmeprod!$B$1:$AH$479,MATCH(C$3,Kraftvärmeprod!$B$1:$AG$1,0),FALSE)/1,"")</f>
        <v>604.02800000000002</v>
      </c>
      <c r="D39">
        <f>IFERROR(VLOOKUP($B39,Kraftvärmeprod!$B$1:$AH$479,MATCH(D$3,Kraftvärmeprod!$B$1:$AG$1,0),FALSE)/1,"")</f>
        <v>127.554</v>
      </c>
      <c r="E39">
        <f>IFERROR(VLOOKUP($B39,Kraftvärmeprod!$B$1:$AH$479,MATCH(E$2,Kraftvärmeprod!$B$1:$AG$1,0),FALSE)/1,0)-IFERROR(VLOOKUP($B39,'Slutlig allokering'!$B$2:$AC$462,MATCH(E$3,'Slutlig allokering'!$B$2:$AJ$2,0),FALSE)/1,0)</f>
        <v>138.52400000000003</v>
      </c>
      <c r="F39">
        <f>IFERROR(VLOOKUP($B39,Kraftvärmeprod!$B$1:$AH$479,MATCH(F$2,Kraftvärmeprod!$B$1:$AG$1,0),FALSE)/1,0)-IFERROR(VLOOKUP($B39,'Slutlig allokering'!$B$2:$AC$462,MATCH(F$3,'Slutlig allokering'!$B$2:$AJ$2,0),FALSE)/1,0)</f>
        <v>0</v>
      </c>
      <c r="G39">
        <f>IFERROR(VLOOKUP($B39,Kraftvärmeprod!$B$1:$AH$479,MATCH(G$2,Kraftvärmeprod!$B$1:$AG$1,0),FALSE)/1,0)-IFERROR(VLOOKUP($B39,'Slutlig allokering'!$B$2:$AC$462,MATCH(G$3,'Slutlig allokering'!$B$2:$AJ$2,0),FALSE)/1,0)</f>
        <v>13.347100000000001</v>
      </c>
      <c r="H39">
        <f>IFERROR(VLOOKUP($B39,Kraftvärmeprod!$B$1:$AH$479,MATCH(H$2,Kraftvärmeprod!$B$1:$AG$1,0),FALSE)/1,0)-IFERROR(VLOOKUP($B39,'Slutlig allokering'!$B$2:$AC$462,MATCH(H$3,'Slutlig allokering'!$B$2:$AJ$2,0),FALSE)/1,0)</f>
        <v>0</v>
      </c>
      <c r="I39">
        <f>IFERROR(VLOOKUP($B39,Kraftvärmeprod!$B$1:$AH$479,MATCH(I$2,Kraftvärmeprod!$B$1:$AG$1,0),FALSE)/1,0)-IFERROR(VLOOKUP($B39,'Slutlig allokering'!$B$2:$AC$462,MATCH(I$3,'Slutlig allokering'!$B$2:$AJ$2,0),FALSE)/1,0)</f>
        <v>0</v>
      </c>
      <c r="J39">
        <f>IFERROR(VLOOKUP($B39,Kraftvärmeprod!$B$1:$AH$479,MATCH(J$2,Kraftvärmeprod!$B$1:$AG$1,0),FALSE)/1,0)-IFERROR(VLOOKUP($B39,'Slutlig allokering'!$B$2:$AC$462,MATCH(J$3,'Slutlig allokering'!$B$2:$AJ$2,0),FALSE)/1,0)</f>
        <v>2.3866200000000006</v>
      </c>
      <c r="K39">
        <f>IFERROR(VLOOKUP($B39,Kraftvärmeprod!$B$1:$AH$479,MATCH(K$2,Kraftvärmeprod!$B$1:$AG$1,0),FALSE)/1,0)-IFERROR(VLOOKUP($B39,'Slutlig allokering'!$B$2:$AC$462,MATCH(K$3,'Slutlig allokering'!$B$2:$AJ$2,0),FALSE)/1,0)</f>
        <v>0</v>
      </c>
      <c r="L39">
        <f>IFERROR(VLOOKUP($B39,Kraftvärmeprod!$B$1:$AH$479,MATCH(L$2,Kraftvärmeprod!$B$1:$AG$1,0),FALSE)/1,0)-IFERROR(VLOOKUP($B39,'Slutlig allokering'!$B$2:$AC$462,MATCH(L$3,'Slutlig allokering'!$B$2:$AJ$2,0),FALSE)/1,0)</f>
        <v>150.82899999999995</v>
      </c>
      <c r="M39" s="143">
        <f>IFERROR(VLOOKUP($B39,Miljö!$B$1:$S$477,MATCH(M$2,Miljö!$B$1:$X$1,0),FALSE)/1,0)-IFERROR(VLOOKUP($B39,'Slutlig allokering'!$B$2:$AC$462,MATCH(M$3,'Slutlig allokering'!$B$2:$AJ$2,0),FALSE)/1,0)</f>
        <v>12.098299999999998</v>
      </c>
      <c r="N39">
        <f>IFERROR(VLOOKUP($B39,Kraftvärmeprod!$B$1:$AH$479,MATCH(N$2,Kraftvärmeprod!$B$1:$AG$1,0),FALSE)/1,0)-IFERROR(VLOOKUP($B39,'Slutlig allokering'!$B$2:$AC$462,MATCH(N$3,'Slutlig allokering'!$B$2:$AJ$2,0),FALSE)/1,0)</f>
        <v>0</v>
      </c>
      <c r="O39">
        <f>IFERROR(VLOOKUP($B39,Kraftvärmeprod!$B$1:$AH$479,MATCH(O$2,Kraftvärmeprod!$B$1:$AG$1,0),FALSE)/1,0)-IFERROR(VLOOKUP($B39,'Slutlig allokering'!$B$2:$AC$462,MATCH(O$3,'Slutlig allokering'!$B$2:$AJ$2,0),FALSE)/1,0)</f>
        <v>0</v>
      </c>
      <c r="P39">
        <f>IFERROR(VLOOKUP($B39,Kraftvärmeprod!$B$1:$AH$479,MATCH(P$2,Kraftvärmeprod!$B$1:$AG$1,0),FALSE)/1,0)-IFERROR(VLOOKUP($B39,'Slutlig allokering'!$B$2:$AC$462,MATCH(P$3,'Slutlig allokering'!$B$2:$AJ$2,0),FALSE)/1,0)</f>
        <v>0</v>
      </c>
      <c r="Q39">
        <f>IFERROR(VLOOKUP($B39,Kraftvärmeprod!$B$1:$AH$479,MATCH(Q$2,Kraftvärmeprod!$B$1:$AG$1,0),FALSE)/1,0)-IFERROR(VLOOKUP($B39,'Slutlig allokering'!$B$2:$AC$462,MATCH(Q$3,'Slutlig allokering'!$B$2:$AJ$2,0),FALSE)/1,0)</f>
        <v>0</v>
      </c>
      <c r="R39">
        <f>IFERROR(VLOOKUP($B39,Kraftvärmeprod!$B$1:$AH$479,MATCH(R$2,Kraftvärmeprod!$B$1:$AG$1,0),FALSE)/1,0)-IFERROR(VLOOKUP($B39,'Slutlig allokering'!$B$2:$AC$462,MATCH(R$3,'Slutlig allokering'!$B$2:$AJ$2,0),FALSE)/1,0)</f>
        <v>21.9375</v>
      </c>
      <c r="S39">
        <f>IFERROR(VLOOKUP($B39,Kraftvärmeprod!$B$1:$AH$479,MATCH(S$2,Kraftvärmeprod!$B$1:$AG$1,0),FALSE)/1,0)-IFERROR(VLOOKUP($B39,'Slutlig allokering'!$B$2:$AC$462,MATCH(S$3,'Slutlig allokering'!$B$2:$AJ$2,0),FALSE)/1,0)</f>
        <v>0</v>
      </c>
      <c r="T39">
        <f>IFERROR(VLOOKUP($B39,Kraftvärmeprod!$B$1:$AH$479,MATCH(T$2,Kraftvärmeprod!$B$1:$AG$1,0),FALSE)/1,0)-IFERROR(VLOOKUP($B39,'Slutlig allokering'!$B$2:$AC$462,MATCH(T$3,'Slutlig allokering'!$B$2:$AJ$2,0),FALSE)/1,0)</f>
        <v>0</v>
      </c>
      <c r="U39">
        <f>IFERROR(VLOOKUP($B39,Kraftvärmeprod!$B$1:$AH$479,MATCH(U$2,Kraftvärmeprod!$B$1:$AG$1,0),FALSE)/1,0)-IFERROR(VLOOKUP($B39,'Slutlig allokering'!$B$2:$AC$462,MATCH(U$3,'Slutlig allokering'!$B$2:$AJ$2,0),FALSE)/1,0)</f>
        <v>0</v>
      </c>
      <c r="V39">
        <f>IFERROR(VLOOKUP($B39,Kraftvärmeprod!$B$1:$AH$479,MATCH(V$2,Kraftvärmeprod!$B$1:$AG$1,0),FALSE)/1,0)-IFERROR(VLOOKUP($B39,'Slutlig allokering'!$B$2:$AC$462,MATCH(V$3,'Slutlig allokering'!$B$2:$AJ$2,0),FALSE)/1,0)</f>
        <v>0</v>
      </c>
      <c r="W39">
        <f>IFERROR(VLOOKUP($B39,Kraftvärmeprod!$B$1:$AH$479,MATCH(W$2,Kraftvärmeprod!$B$1:$AG$1,0),FALSE)/1,0)-IFERROR(VLOOKUP($B39,'Slutlig allokering'!$B$2:$AC$462,MATCH(W$3,'Slutlig allokering'!$B$2:$AJ$2,0),FALSE)/1,0)</f>
        <v>0</v>
      </c>
      <c r="X39">
        <f>IFERROR(VLOOKUP($B39,Kraftvärmeprod!$B$1:$AH$479,MATCH(X$2,Kraftvärmeprod!$B$1:$AG$1,0),FALSE)/1,0)-IFERROR(VLOOKUP($B39,'Slutlig allokering'!$B$2:$AC$462,MATCH(X$3,'Slutlig allokering'!$B$2:$AJ$2,0),FALSE)/1,0)</f>
        <v>0</v>
      </c>
      <c r="Y39">
        <f>IFERROR(VLOOKUP($B39,Kraftvärmeprod!$B$1:$AH$479,MATCH(Y$2,Kraftvärmeprod!$B$1:$AG$1,0),FALSE)/1,0)-IFERROR(VLOOKUP($B39,'Slutlig allokering'!$B$2:$AC$462,MATCH(Y$3,'Slutlig allokering'!$B$2:$AJ$2,0),FALSE)/1,0)</f>
        <v>0</v>
      </c>
      <c r="Z39">
        <f>IFERROR(VLOOKUP($B39,Kraftvärmeprod!$B$1:$AH$479,MATCH(Z$2,Kraftvärmeprod!$B$1:$AG$1,0),FALSE)/1,0)-IFERROR(VLOOKUP($B39,'Slutlig allokering'!$B$2:$AC$462,MATCH(Z$3,'Slutlig allokering'!$B$2:$AJ$2,0),FALSE)/1,0)</f>
        <v>0</v>
      </c>
      <c r="AA39">
        <f>IFERROR(VLOOKUP($B39,Kraftvärmeprod!$B$1:$AH$479,MATCH(AA$2,Kraftvärmeprod!$B$1:$AG$1,0),FALSE)/1,0)-IFERROR(VLOOKUP($B39,'Slutlig allokering'!$B$2:$AC$462,MATCH(AA$3,'Slutlig allokering'!$B$2:$AJ$2,0),FALSE)/1,0)</f>
        <v>0</v>
      </c>
      <c r="AB39">
        <f>IFERROR(VLOOKUP($B39,Kraftvärmeprod!$B$1:$AH$479,MATCH(AB$2,Kraftvärmeprod!$B$1:$AG$1,0),FALSE)/1,0)-IFERROR(VLOOKUP($B39,'Slutlig allokering'!$B$2:$AC$462,MATCH(AB$3,'Slutlig allokering'!$B$2:$AJ$2,0),FALSE)/1,0)</f>
        <v>0</v>
      </c>
      <c r="AE39">
        <f t="shared" si="0"/>
        <v>327.02422000000001</v>
      </c>
      <c r="AG39">
        <f>IFERROR(VLOOKUP(B39,'Slutlig allokering'!$B$2:$AJ$462,MATCH("Summa justerad allokerad tillförd energi (utan hjälpel och rökgaskondensering):",'Slutlig allokering'!$B$2:$AK$2,0),FALSE)/1,"")</f>
        <v>548.76577999999995</v>
      </c>
      <c r="AI39" s="55">
        <f>IFERROR(1-VLOOKUP(B39,'Slutlig allokering'!$B$2:$AJ$462,MATCH("Andel av bränsle i kvv som allokerats till värme, exklusive rökgaskondensering och hjälpel",'Slutlig allokering'!$B$2:$AK$2,0),FALSE),"")</f>
        <v>0.37340483449228701</v>
      </c>
      <c r="AK39" s="55">
        <f t="shared" si="1"/>
        <v>0.37340483449228701</v>
      </c>
    </row>
    <row r="40" spans="1:37" x14ac:dyDescent="0.25">
      <c r="A40" s="28" t="s">
        <v>57</v>
      </c>
      <c r="B40" s="28" t="s">
        <v>59</v>
      </c>
      <c r="C40" t="str">
        <f>IFERROR(VLOOKUP($B40,Kraftvärmeprod!$B$1:$AH$479,MATCH(C$3,Kraftvärmeprod!$B$1:$AG$1,0),FALSE)/1,"")</f>
        <v/>
      </c>
      <c r="D40" t="str">
        <f>IFERROR(VLOOKUP($B40,Kraftvärmeprod!$B$1:$AH$479,MATCH(D$3,Kraftvärmeprod!$B$1:$AG$1,0),FALSE)/1,"")</f>
        <v/>
      </c>
      <c r="E40">
        <f>IFERROR(VLOOKUP($B40,Kraftvärmeprod!$B$1:$AH$479,MATCH(E$2,Kraftvärmeprod!$B$1:$AG$1,0),FALSE)/1,0)-IFERROR(VLOOKUP($B40,'Slutlig allokering'!$B$2:$AC$462,MATCH(E$3,'Slutlig allokering'!$B$2:$AJ$2,0),FALSE)/1,0)</f>
        <v>0</v>
      </c>
      <c r="F40">
        <f>IFERROR(VLOOKUP($B40,Kraftvärmeprod!$B$1:$AH$479,MATCH(F$2,Kraftvärmeprod!$B$1:$AG$1,0),FALSE)/1,0)-IFERROR(VLOOKUP($B40,'Slutlig allokering'!$B$2:$AC$462,MATCH(F$3,'Slutlig allokering'!$B$2:$AJ$2,0),FALSE)/1,0)</f>
        <v>0</v>
      </c>
      <c r="G40">
        <f>IFERROR(VLOOKUP($B40,Kraftvärmeprod!$B$1:$AH$479,MATCH(G$2,Kraftvärmeprod!$B$1:$AG$1,0),FALSE)/1,0)-IFERROR(VLOOKUP($B40,'Slutlig allokering'!$B$2:$AC$462,MATCH(G$3,'Slutlig allokering'!$B$2:$AJ$2,0),FALSE)/1,0)</f>
        <v>0</v>
      </c>
      <c r="H40">
        <f>IFERROR(VLOOKUP($B40,Kraftvärmeprod!$B$1:$AH$479,MATCH(H$2,Kraftvärmeprod!$B$1:$AG$1,0),FALSE)/1,0)-IFERROR(VLOOKUP($B40,'Slutlig allokering'!$B$2:$AC$462,MATCH(H$3,'Slutlig allokering'!$B$2:$AJ$2,0),FALSE)/1,0)</f>
        <v>0</v>
      </c>
      <c r="I40">
        <f>IFERROR(VLOOKUP($B40,Kraftvärmeprod!$B$1:$AH$479,MATCH(I$2,Kraftvärmeprod!$B$1:$AG$1,0),FALSE)/1,0)-IFERROR(VLOOKUP($B40,'Slutlig allokering'!$B$2:$AC$462,MATCH(I$3,'Slutlig allokering'!$B$2:$AJ$2,0),FALSE)/1,0)</f>
        <v>0</v>
      </c>
      <c r="J40">
        <f>IFERROR(VLOOKUP($B40,Kraftvärmeprod!$B$1:$AH$479,MATCH(J$2,Kraftvärmeprod!$B$1:$AG$1,0),FALSE)/1,0)-IFERROR(VLOOKUP($B40,'Slutlig allokering'!$B$2:$AC$462,MATCH(J$3,'Slutlig allokering'!$B$2:$AJ$2,0),FALSE)/1,0)</f>
        <v>0</v>
      </c>
      <c r="K40">
        <f>IFERROR(VLOOKUP($B40,Kraftvärmeprod!$B$1:$AH$479,MATCH(K$2,Kraftvärmeprod!$B$1:$AG$1,0),FALSE)/1,0)-IFERROR(VLOOKUP($B40,'Slutlig allokering'!$B$2:$AC$462,MATCH(K$3,'Slutlig allokering'!$B$2:$AJ$2,0),FALSE)/1,0)</f>
        <v>0</v>
      </c>
      <c r="L40">
        <f>IFERROR(VLOOKUP($B40,Kraftvärmeprod!$B$1:$AH$479,MATCH(L$2,Kraftvärmeprod!$B$1:$AG$1,0),FALSE)/1,0)-IFERROR(VLOOKUP($B40,'Slutlig allokering'!$B$2:$AC$462,MATCH(L$3,'Slutlig allokering'!$B$2:$AJ$2,0),FALSE)/1,0)</f>
        <v>0</v>
      </c>
      <c r="M40" s="143">
        <f>IFERROR(VLOOKUP($B40,Miljö!$B$1:$S$477,MATCH(M$2,Miljö!$B$1:$X$1,0),FALSE)/1,0)-IFERROR(VLOOKUP($B40,'Slutlig allokering'!$B$2:$AC$462,MATCH(M$3,'Slutlig allokering'!$B$2:$AJ$2,0),FALSE)/1,0)</f>
        <v>0</v>
      </c>
      <c r="N40">
        <f>IFERROR(VLOOKUP($B40,Kraftvärmeprod!$B$1:$AH$479,MATCH(N$2,Kraftvärmeprod!$B$1:$AG$1,0),FALSE)/1,0)-IFERROR(VLOOKUP($B40,'Slutlig allokering'!$B$2:$AC$462,MATCH(N$3,'Slutlig allokering'!$B$2:$AJ$2,0),FALSE)/1,0)</f>
        <v>0</v>
      </c>
      <c r="O40">
        <f>IFERROR(VLOOKUP($B40,Kraftvärmeprod!$B$1:$AH$479,MATCH(O$2,Kraftvärmeprod!$B$1:$AG$1,0),FALSE)/1,0)-IFERROR(VLOOKUP($B40,'Slutlig allokering'!$B$2:$AC$462,MATCH(O$3,'Slutlig allokering'!$B$2:$AJ$2,0),FALSE)/1,0)</f>
        <v>0</v>
      </c>
      <c r="P40">
        <f>IFERROR(VLOOKUP($B40,Kraftvärmeprod!$B$1:$AH$479,MATCH(P$2,Kraftvärmeprod!$B$1:$AG$1,0),FALSE)/1,0)-IFERROR(VLOOKUP($B40,'Slutlig allokering'!$B$2:$AC$462,MATCH(P$3,'Slutlig allokering'!$B$2:$AJ$2,0),FALSE)/1,0)</f>
        <v>0</v>
      </c>
      <c r="Q40">
        <f>IFERROR(VLOOKUP($B40,Kraftvärmeprod!$B$1:$AH$479,MATCH(Q$2,Kraftvärmeprod!$B$1:$AG$1,0),FALSE)/1,0)-IFERROR(VLOOKUP($B40,'Slutlig allokering'!$B$2:$AC$462,MATCH(Q$3,'Slutlig allokering'!$B$2:$AJ$2,0),FALSE)/1,0)</f>
        <v>0</v>
      </c>
      <c r="R40">
        <f>IFERROR(VLOOKUP($B40,Kraftvärmeprod!$B$1:$AH$479,MATCH(R$2,Kraftvärmeprod!$B$1:$AG$1,0),FALSE)/1,0)-IFERROR(VLOOKUP($B40,'Slutlig allokering'!$B$2:$AC$462,MATCH(R$3,'Slutlig allokering'!$B$2:$AJ$2,0),FALSE)/1,0)</f>
        <v>0</v>
      </c>
      <c r="S40">
        <f>IFERROR(VLOOKUP($B40,Kraftvärmeprod!$B$1:$AH$479,MATCH(S$2,Kraftvärmeprod!$B$1:$AG$1,0),FALSE)/1,0)-IFERROR(VLOOKUP($B40,'Slutlig allokering'!$B$2:$AC$462,MATCH(S$3,'Slutlig allokering'!$B$2:$AJ$2,0),FALSE)/1,0)</f>
        <v>0</v>
      </c>
      <c r="T40">
        <f>IFERROR(VLOOKUP($B40,Kraftvärmeprod!$B$1:$AH$479,MATCH(T$2,Kraftvärmeprod!$B$1:$AG$1,0),FALSE)/1,0)-IFERROR(VLOOKUP($B40,'Slutlig allokering'!$B$2:$AC$462,MATCH(T$3,'Slutlig allokering'!$B$2:$AJ$2,0),FALSE)/1,0)</f>
        <v>0</v>
      </c>
      <c r="U40">
        <f>IFERROR(VLOOKUP($B40,Kraftvärmeprod!$B$1:$AH$479,MATCH(U$2,Kraftvärmeprod!$B$1:$AG$1,0),FALSE)/1,0)-IFERROR(VLOOKUP($B40,'Slutlig allokering'!$B$2:$AC$462,MATCH(U$3,'Slutlig allokering'!$B$2:$AJ$2,0),FALSE)/1,0)</f>
        <v>0</v>
      </c>
      <c r="V40">
        <f>IFERROR(VLOOKUP($B40,Kraftvärmeprod!$B$1:$AH$479,MATCH(V$2,Kraftvärmeprod!$B$1:$AG$1,0),FALSE)/1,0)-IFERROR(VLOOKUP($B40,'Slutlig allokering'!$B$2:$AC$462,MATCH(V$3,'Slutlig allokering'!$B$2:$AJ$2,0),FALSE)/1,0)</f>
        <v>0</v>
      </c>
      <c r="W40">
        <f>IFERROR(VLOOKUP($B40,Kraftvärmeprod!$B$1:$AH$479,MATCH(W$2,Kraftvärmeprod!$B$1:$AG$1,0),FALSE)/1,0)-IFERROR(VLOOKUP($B40,'Slutlig allokering'!$B$2:$AC$462,MATCH(W$3,'Slutlig allokering'!$B$2:$AJ$2,0),FALSE)/1,0)</f>
        <v>0</v>
      </c>
      <c r="X40">
        <f>IFERROR(VLOOKUP($B40,Kraftvärmeprod!$B$1:$AH$479,MATCH(X$2,Kraftvärmeprod!$B$1:$AG$1,0),FALSE)/1,0)-IFERROR(VLOOKUP($B40,'Slutlig allokering'!$B$2:$AC$462,MATCH(X$3,'Slutlig allokering'!$B$2:$AJ$2,0),FALSE)/1,0)</f>
        <v>0</v>
      </c>
      <c r="Y40">
        <f>IFERROR(VLOOKUP($B40,Kraftvärmeprod!$B$1:$AH$479,MATCH(Y$2,Kraftvärmeprod!$B$1:$AG$1,0),FALSE)/1,0)-IFERROR(VLOOKUP($B40,'Slutlig allokering'!$B$2:$AC$462,MATCH(Y$3,'Slutlig allokering'!$B$2:$AJ$2,0),FALSE)/1,0)</f>
        <v>0</v>
      </c>
      <c r="Z40">
        <f>IFERROR(VLOOKUP($B40,Kraftvärmeprod!$B$1:$AH$479,MATCH(Z$2,Kraftvärmeprod!$B$1:$AG$1,0),FALSE)/1,0)-IFERROR(VLOOKUP($B40,'Slutlig allokering'!$B$2:$AC$462,MATCH(Z$3,'Slutlig allokering'!$B$2:$AJ$2,0),FALSE)/1,0)</f>
        <v>0</v>
      </c>
      <c r="AA40">
        <f>IFERROR(VLOOKUP($B40,Kraftvärmeprod!$B$1:$AH$479,MATCH(AA$2,Kraftvärmeprod!$B$1:$AG$1,0),FALSE)/1,0)-IFERROR(VLOOKUP($B40,'Slutlig allokering'!$B$2:$AC$462,MATCH(AA$3,'Slutlig allokering'!$B$2:$AJ$2,0),FALSE)/1,0)</f>
        <v>0</v>
      </c>
      <c r="AB40">
        <f>IFERROR(VLOOKUP($B40,Kraftvärmeprod!$B$1:$AH$479,MATCH(AB$2,Kraftvärmeprod!$B$1:$AG$1,0),FALSE)/1,0)-IFERROR(VLOOKUP($B40,'Slutlig allokering'!$B$2:$AC$462,MATCH(AB$3,'Slutlig allokering'!$B$2:$AJ$2,0),FALSE)/1,0)</f>
        <v>0</v>
      </c>
      <c r="AE40">
        <f t="shared" si="0"/>
        <v>0</v>
      </c>
      <c r="AG40">
        <f>IFERROR(VLOOKUP(B40,'Slutlig allokering'!$B$2:$AJ$462,MATCH("Summa justerad allokerad tillförd energi (utan hjälpel och rökgaskondensering):",'Slutlig allokering'!$B$2:$AK$2,0),FALSE)/1,"")</f>
        <v>0</v>
      </c>
      <c r="AI40" s="55" t="str">
        <f>IFERROR(1-VLOOKUP(B40,'Slutlig allokering'!$B$2:$AJ$462,MATCH("Andel av bränsle i kvv som allokerats till värme, exklusive rökgaskondensering och hjälpel",'Slutlig allokering'!$B$2:$AK$2,0),FALSE),"")</f>
        <v/>
      </c>
      <c r="AK40" s="55" t="str">
        <f t="shared" si="1"/>
        <v/>
      </c>
    </row>
    <row r="41" spans="1:37" x14ac:dyDescent="0.25">
      <c r="A41" s="28" t="s">
        <v>60</v>
      </c>
      <c r="B41" s="28" t="s">
        <v>61</v>
      </c>
      <c r="C41" t="str">
        <f>IFERROR(VLOOKUP($B41,Kraftvärmeprod!$B$1:$AH$479,MATCH(C$3,Kraftvärmeprod!$B$1:$AG$1,0),FALSE)/1,"")</f>
        <v/>
      </c>
      <c r="D41" t="str">
        <f>IFERROR(VLOOKUP($B41,Kraftvärmeprod!$B$1:$AH$479,MATCH(D$3,Kraftvärmeprod!$B$1:$AG$1,0),FALSE)/1,"")</f>
        <v/>
      </c>
      <c r="E41">
        <f>IFERROR(VLOOKUP($B41,Kraftvärmeprod!$B$1:$AH$479,MATCH(E$2,Kraftvärmeprod!$B$1:$AG$1,0),FALSE)/1,0)-IFERROR(VLOOKUP($B41,'Slutlig allokering'!$B$2:$AC$462,MATCH(E$3,'Slutlig allokering'!$B$2:$AJ$2,0),FALSE)/1,0)</f>
        <v>0</v>
      </c>
      <c r="F41">
        <f>IFERROR(VLOOKUP($B41,Kraftvärmeprod!$B$1:$AH$479,MATCH(F$2,Kraftvärmeprod!$B$1:$AG$1,0),FALSE)/1,0)-IFERROR(VLOOKUP($B41,'Slutlig allokering'!$B$2:$AC$462,MATCH(F$3,'Slutlig allokering'!$B$2:$AJ$2,0),FALSE)/1,0)</f>
        <v>0</v>
      </c>
      <c r="G41">
        <f>IFERROR(VLOOKUP($B41,Kraftvärmeprod!$B$1:$AH$479,MATCH(G$2,Kraftvärmeprod!$B$1:$AG$1,0),FALSE)/1,0)-IFERROR(VLOOKUP($B41,'Slutlig allokering'!$B$2:$AC$462,MATCH(G$3,'Slutlig allokering'!$B$2:$AJ$2,0),FALSE)/1,0)</f>
        <v>0</v>
      </c>
      <c r="H41">
        <f>IFERROR(VLOOKUP($B41,Kraftvärmeprod!$B$1:$AH$479,MATCH(H$2,Kraftvärmeprod!$B$1:$AG$1,0),FALSE)/1,0)-IFERROR(VLOOKUP($B41,'Slutlig allokering'!$B$2:$AC$462,MATCH(H$3,'Slutlig allokering'!$B$2:$AJ$2,0),FALSE)/1,0)</f>
        <v>0</v>
      </c>
      <c r="I41">
        <f>IFERROR(VLOOKUP($B41,Kraftvärmeprod!$B$1:$AH$479,MATCH(I$2,Kraftvärmeprod!$B$1:$AG$1,0),FALSE)/1,0)-IFERROR(VLOOKUP($B41,'Slutlig allokering'!$B$2:$AC$462,MATCH(I$3,'Slutlig allokering'!$B$2:$AJ$2,0),FALSE)/1,0)</f>
        <v>0</v>
      </c>
      <c r="J41">
        <f>IFERROR(VLOOKUP($B41,Kraftvärmeprod!$B$1:$AH$479,MATCH(J$2,Kraftvärmeprod!$B$1:$AG$1,0),FALSE)/1,0)-IFERROR(VLOOKUP($B41,'Slutlig allokering'!$B$2:$AC$462,MATCH(J$3,'Slutlig allokering'!$B$2:$AJ$2,0),FALSE)/1,0)</f>
        <v>0</v>
      </c>
      <c r="K41">
        <f>IFERROR(VLOOKUP($B41,Kraftvärmeprod!$B$1:$AH$479,MATCH(K$2,Kraftvärmeprod!$B$1:$AG$1,0),FALSE)/1,0)-IFERROR(VLOOKUP($B41,'Slutlig allokering'!$B$2:$AC$462,MATCH(K$3,'Slutlig allokering'!$B$2:$AJ$2,0),FALSE)/1,0)</f>
        <v>0</v>
      </c>
      <c r="L41">
        <f>IFERROR(VLOOKUP($B41,Kraftvärmeprod!$B$1:$AH$479,MATCH(L$2,Kraftvärmeprod!$B$1:$AG$1,0),FALSE)/1,0)-IFERROR(VLOOKUP($B41,'Slutlig allokering'!$B$2:$AC$462,MATCH(L$3,'Slutlig allokering'!$B$2:$AJ$2,0),FALSE)/1,0)</f>
        <v>0</v>
      </c>
      <c r="M41" s="143">
        <f>IFERROR(VLOOKUP($B41,Miljö!$B$1:$S$477,MATCH(M$2,Miljö!$B$1:$X$1,0),FALSE)/1,0)-IFERROR(VLOOKUP($B41,'Slutlig allokering'!$B$2:$AC$462,MATCH(M$3,'Slutlig allokering'!$B$2:$AJ$2,0),FALSE)/1,0)</f>
        <v>0</v>
      </c>
      <c r="N41">
        <f>IFERROR(VLOOKUP($B41,Kraftvärmeprod!$B$1:$AH$479,MATCH(N$2,Kraftvärmeprod!$B$1:$AG$1,0),FALSE)/1,0)-IFERROR(VLOOKUP($B41,'Slutlig allokering'!$B$2:$AC$462,MATCH(N$3,'Slutlig allokering'!$B$2:$AJ$2,0),FALSE)/1,0)</f>
        <v>0</v>
      </c>
      <c r="O41">
        <f>IFERROR(VLOOKUP($B41,Kraftvärmeprod!$B$1:$AH$479,MATCH(O$2,Kraftvärmeprod!$B$1:$AG$1,0),FALSE)/1,0)-IFERROR(VLOOKUP($B41,'Slutlig allokering'!$B$2:$AC$462,MATCH(O$3,'Slutlig allokering'!$B$2:$AJ$2,0),FALSE)/1,0)</f>
        <v>0</v>
      </c>
      <c r="P41">
        <f>IFERROR(VLOOKUP($B41,Kraftvärmeprod!$B$1:$AH$479,MATCH(P$2,Kraftvärmeprod!$B$1:$AG$1,0),FALSE)/1,0)-IFERROR(VLOOKUP($B41,'Slutlig allokering'!$B$2:$AC$462,MATCH(P$3,'Slutlig allokering'!$B$2:$AJ$2,0),FALSE)/1,0)</f>
        <v>0</v>
      </c>
      <c r="Q41">
        <f>IFERROR(VLOOKUP($B41,Kraftvärmeprod!$B$1:$AH$479,MATCH(Q$2,Kraftvärmeprod!$B$1:$AG$1,0),FALSE)/1,0)-IFERROR(VLOOKUP($B41,'Slutlig allokering'!$B$2:$AC$462,MATCH(Q$3,'Slutlig allokering'!$B$2:$AJ$2,0),FALSE)/1,0)</f>
        <v>0</v>
      </c>
      <c r="R41">
        <f>IFERROR(VLOOKUP($B41,Kraftvärmeprod!$B$1:$AH$479,MATCH(R$2,Kraftvärmeprod!$B$1:$AG$1,0),FALSE)/1,0)-IFERROR(VLOOKUP($B41,'Slutlig allokering'!$B$2:$AC$462,MATCH(R$3,'Slutlig allokering'!$B$2:$AJ$2,0),FALSE)/1,0)</f>
        <v>0</v>
      </c>
      <c r="S41">
        <f>IFERROR(VLOOKUP($B41,Kraftvärmeprod!$B$1:$AH$479,MATCH(S$2,Kraftvärmeprod!$B$1:$AG$1,0),FALSE)/1,0)-IFERROR(VLOOKUP($B41,'Slutlig allokering'!$B$2:$AC$462,MATCH(S$3,'Slutlig allokering'!$B$2:$AJ$2,0),FALSE)/1,0)</f>
        <v>0</v>
      </c>
      <c r="T41">
        <f>IFERROR(VLOOKUP($B41,Kraftvärmeprod!$B$1:$AH$479,MATCH(T$2,Kraftvärmeprod!$B$1:$AG$1,0),FALSE)/1,0)-IFERROR(VLOOKUP($B41,'Slutlig allokering'!$B$2:$AC$462,MATCH(T$3,'Slutlig allokering'!$B$2:$AJ$2,0),FALSE)/1,0)</f>
        <v>0</v>
      </c>
      <c r="U41">
        <f>IFERROR(VLOOKUP($B41,Kraftvärmeprod!$B$1:$AH$479,MATCH(U$2,Kraftvärmeprod!$B$1:$AG$1,0),FALSE)/1,0)-IFERROR(VLOOKUP($B41,'Slutlig allokering'!$B$2:$AC$462,MATCH(U$3,'Slutlig allokering'!$B$2:$AJ$2,0),FALSE)/1,0)</f>
        <v>0</v>
      </c>
      <c r="V41">
        <f>IFERROR(VLOOKUP($B41,Kraftvärmeprod!$B$1:$AH$479,MATCH(V$2,Kraftvärmeprod!$B$1:$AG$1,0),FALSE)/1,0)-IFERROR(VLOOKUP($B41,'Slutlig allokering'!$B$2:$AC$462,MATCH(V$3,'Slutlig allokering'!$B$2:$AJ$2,0),FALSE)/1,0)</f>
        <v>0</v>
      </c>
      <c r="W41">
        <f>IFERROR(VLOOKUP($B41,Kraftvärmeprod!$B$1:$AH$479,MATCH(W$2,Kraftvärmeprod!$B$1:$AG$1,0),FALSE)/1,0)-IFERROR(VLOOKUP($B41,'Slutlig allokering'!$B$2:$AC$462,MATCH(W$3,'Slutlig allokering'!$B$2:$AJ$2,0),FALSE)/1,0)</f>
        <v>0</v>
      </c>
      <c r="X41">
        <f>IFERROR(VLOOKUP($B41,Kraftvärmeprod!$B$1:$AH$479,MATCH(X$2,Kraftvärmeprod!$B$1:$AG$1,0),FALSE)/1,0)-IFERROR(VLOOKUP($B41,'Slutlig allokering'!$B$2:$AC$462,MATCH(X$3,'Slutlig allokering'!$B$2:$AJ$2,0),FALSE)/1,0)</f>
        <v>0</v>
      </c>
      <c r="Y41">
        <f>IFERROR(VLOOKUP($B41,Kraftvärmeprod!$B$1:$AH$479,MATCH(Y$2,Kraftvärmeprod!$B$1:$AG$1,0),FALSE)/1,0)-IFERROR(VLOOKUP($B41,'Slutlig allokering'!$B$2:$AC$462,MATCH(Y$3,'Slutlig allokering'!$B$2:$AJ$2,0),FALSE)/1,0)</f>
        <v>0</v>
      </c>
      <c r="Z41">
        <f>IFERROR(VLOOKUP($B41,Kraftvärmeprod!$B$1:$AH$479,MATCH(Z$2,Kraftvärmeprod!$B$1:$AG$1,0),FALSE)/1,0)-IFERROR(VLOOKUP($B41,'Slutlig allokering'!$B$2:$AC$462,MATCH(Z$3,'Slutlig allokering'!$B$2:$AJ$2,0),FALSE)/1,0)</f>
        <v>0</v>
      </c>
      <c r="AA41">
        <f>IFERROR(VLOOKUP($B41,Kraftvärmeprod!$B$1:$AH$479,MATCH(AA$2,Kraftvärmeprod!$B$1:$AG$1,0),FALSE)/1,0)-IFERROR(VLOOKUP($B41,'Slutlig allokering'!$B$2:$AC$462,MATCH(AA$3,'Slutlig allokering'!$B$2:$AJ$2,0),FALSE)/1,0)</f>
        <v>0</v>
      </c>
      <c r="AB41">
        <f>IFERROR(VLOOKUP($B41,Kraftvärmeprod!$B$1:$AH$479,MATCH(AB$2,Kraftvärmeprod!$B$1:$AG$1,0),FALSE)/1,0)-IFERROR(VLOOKUP($B41,'Slutlig allokering'!$B$2:$AC$462,MATCH(AB$3,'Slutlig allokering'!$B$2:$AJ$2,0),FALSE)/1,0)</f>
        <v>0</v>
      </c>
      <c r="AE41">
        <f t="shared" si="0"/>
        <v>0</v>
      </c>
      <c r="AG41">
        <f>IFERROR(VLOOKUP(B41,'Slutlig allokering'!$B$2:$AJ$462,MATCH("Summa justerad allokerad tillförd energi (utan hjälpel och rökgaskondensering):",'Slutlig allokering'!$B$2:$AK$2,0),FALSE)/1,"")</f>
        <v>0</v>
      </c>
      <c r="AI41" s="55" t="str">
        <f>IFERROR(1-VLOOKUP(B41,'Slutlig allokering'!$B$2:$AJ$462,MATCH("Andel av bränsle i kvv som allokerats till värme, exklusive rökgaskondensering och hjälpel",'Slutlig allokering'!$B$2:$AK$2,0),FALSE),"")</f>
        <v/>
      </c>
      <c r="AK41" s="55" t="str">
        <f t="shared" si="1"/>
        <v/>
      </c>
    </row>
    <row r="42" spans="1:37" x14ac:dyDescent="0.25">
      <c r="A42" s="28" t="s">
        <v>62</v>
      </c>
      <c r="B42" s="28" t="s">
        <v>63</v>
      </c>
      <c r="C42" t="str">
        <f>IFERROR(VLOOKUP($B42,Kraftvärmeprod!$B$1:$AH$479,MATCH(C$3,Kraftvärmeprod!$B$1:$AG$1,0),FALSE)/1,"")</f>
        <v/>
      </c>
      <c r="D42" t="str">
        <f>IFERROR(VLOOKUP($B42,Kraftvärmeprod!$B$1:$AH$479,MATCH(D$3,Kraftvärmeprod!$B$1:$AG$1,0),FALSE)/1,"")</f>
        <v/>
      </c>
      <c r="E42">
        <f>IFERROR(VLOOKUP($B42,Kraftvärmeprod!$B$1:$AH$479,MATCH(E$2,Kraftvärmeprod!$B$1:$AG$1,0),FALSE)/1,0)-IFERROR(VLOOKUP($B42,'Slutlig allokering'!$B$2:$AC$462,MATCH(E$3,'Slutlig allokering'!$B$2:$AJ$2,0),FALSE)/1,0)</f>
        <v>0</v>
      </c>
      <c r="F42">
        <f>IFERROR(VLOOKUP($B42,Kraftvärmeprod!$B$1:$AH$479,MATCH(F$2,Kraftvärmeprod!$B$1:$AG$1,0),FALSE)/1,0)-IFERROR(VLOOKUP($B42,'Slutlig allokering'!$B$2:$AC$462,MATCH(F$3,'Slutlig allokering'!$B$2:$AJ$2,0),FALSE)/1,0)</f>
        <v>0</v>
      </c>
      <c r="G42">
        <f>IFERROR(VLOOKUP($B42,Kraftvärmeprod!$B$1:$AH$479,MATCH(G$2,Kraftvärmeprod!$B$1:$AG$1,0),FALSE)/1,0)-IFERROR(VLOOKUP($B42,'Slutlig allokering'!$B$2:$AC$462,MATCH(G$3,'Slutlig allokering'!$B$2:$AJ$2,0),FALSE)/1,0)</f>
        <v>0</v>
      </c>
      <c r="H42">
        <f>IFERROR(VLOOKUP($B42,Kraftvärmeprod!$B$1:$AH$479,MATCH(H$2,Kraftvärmeprod!$B$1:$AG$1,0),FALSE)/1,0)-IFERROR(VLOOKUP($B42,'Slutlig allokering'!$B$2:$AC$462,MATCH(H$3,'Slutlig allokering'!$B$2:$AJ$2,0),FALSE)/1,0)</f>
        <v>0</v>
      </c>
      <c r="I42">
        <f>IFERROR(VLOOKUP($B42,Kraftvärmeprod!$B$1:$AH$479,MATCH(I$2,Kraftvärmeprod!$B$1:$AG$1,0),FALSE)/1,0)-IFERROR(VLOOKUP($B42,'Slutlig allokering'!$B$2:$AC$462,MATCH(I$3,'Slutlig allokering'!$B$2:$AJ$2,0),FALSE)/1,0)</f>
        <v>0</v>
      </c>
      <c r="J42">
        <f>IFERROR(VLOOKUP($B42,Kraftvärmeprod!$B$1:$AH$479,MATCH(J$2,Kraftvärmeprod!$B$1:$AG$1,0),FALSE)/1,0)-IFERROR(VLOOKUP($B42,'Slutlig allokering'!$B$2:$AC$462,MATCH(J$3,'Slutlig allokering'!$B$2:$AJ$2,0),FALSE)/1,0)</f>
        <v>0</v>
      </c>
      <c r="K42">
        <f>IFERROR(VLOOKUP($B42,Kraftvärmeprod!$B$1:$AH$479,MATCH(K$2,Kraftvärmeprod!$B$1:$AG$1,0),FALSE)/1,0)-IFERROR(VLOOKUP($B42,'Slutlig allokering'!$B$2:$AC$462,MATCH(K$3,'Slutlig allokering'!$B$2:$AJ$2,0),FALSE)/1,0)</f>
        <v>0</v>
      </c>
      <c r="L42">
        <f>IFERROR(VLOOKUP($B42,Kraftvärmeprod!$B$1:$AH$479,MATCH(L$2,Kraftvärmeprod!$B$1:$AG$1,0),FALSE)/1,0)-IFERROR(VLOOKUP($B42,'Slutlig allokering'!$B$2:$AC$462,MATCH(L$3,'Slutlig allokering'!$B$2:$AJ$2,0),FALSE)/1,0)</f>
        <v>0</v>
      </c>
      <c r="M42" s="143">
        <f>IFERROR(VLOOKUP($B42,Miljö!$B$1:$S$477,MATCH(M$2,Miljö!$B$1:$X$1,0),FALSE)/1,0)-IFERROR(VLOOKUP($B42,'Slutlig allokering'!$B$2:$AC$462,MATCH(M$3,'Slutlig allokering'!$B$2:$AJ$2,0),FALSE)/1,0)</f>
        <v>0</v>
      </c>
      <c r="N42">
        <f>IFERROR(VLOOKUP($B42,Kraftvärmeprod!$B$1:$AH$479,MATCH(N$2,Kraftvärmeprod!$B$1:$AG$1,0),FALSE)/1,0)-IFERROR(VLOOKUP($B42,'Slutlig allokering'!$B$2:$AC$462,MATCH(N$3,'Slutlig allokering'!$B$2:$AJ$2,0),FALSE)/1,0)</f>
        <v>0</v>
      </c>
      <c r="O42">
        <f>IFERROR(VLOOKUP($B42,Kraftvärmeprod!$B$1:$AH$479,MATCH(O$2,Kraftvärmeprod!$B$1:$AG$1,0),FALSE)/1,0)-IFERROR(VLOOKUP($B42,'Slutlig allokering'!$B$2:$AC$462,MATCH(O$3,'Slutlig allokering'!$B$2:$AJ$2,0),FALSE)/1,0)</f>
        <v>0</v>
      </c>
      <c r="P42">
        <f>IFERROR(VLOOKUP($B42,Kraftvärmeprod!$B$1:$AH$479,MATCH(P$2,Kraftvärmeprod!$B$1:$AG$1,0),FALSE)/1,0)-IFERROR(VLOOKUP($B42,'Slutlig allokering'!$B$2:$AC$462,MATCH(P$3,'Slutlig allokering'!$B$2:$AJ$2,0),FALSE)/1,0)</f>
        <v>0</v>
      </c>
      <c r="Q42">
        <f>IFERROR(VLOOKUP($B42,Kraftvärmeprod!$B$1:$AH$479,MATCH(Q$2,Kraftvärmeprod!$B$1:$AG$1,0),FALSE)/1,0)-IFERROR(VLOOKUP($B42,'Slutlig allokering'!$B$2:$AC$462,MATCH(Q$3,'Slutlig allokering'!$B$2:$AJ$2,0),FALSE)/1,0)</f>
        <v>0</v>
      </c>
      <c r="R42">
        <f>IFERROR(VLOOKUP($B42,Kraftvärmeprod!$B$1:$AH$479,MATCH(R$2,Kraftvärmeprod!$B$1:$AG$1,0),FALSE)/1,0)-IFERROR(VLOOKUP($B42,'Slutlig allokering'!$B$2:$AC$462,MATCH(R$3,'Slutlig allokering'!$B$2:$AJ$2,0),FALSE)/1,0)</f>
        <v>0</v>
      </c>
      <c r="S42">
        <f>IFERROR(VLOOKUP($B42,Kraftvärmeprod!$B$1:$AH$479,MATCH(S$2,Kraftvärmeprod!$B$1:$AG$1,0),FALSE)/1,0)-IFERROR(VLOOKUP($B42,'Slutlig allokering'!$B$2:$AC$462,MATCH(S$3,'Slutlig allokering'!$B$2:$AJ$2,0),FALSE)/1,0)</f>
        <v>0</v>
      </c>
      <c r="T42">
        <f>IFERROR(VLOOKUP($B42,Kraftvärmeprod!$B$1:$AH$479,MATCH(T$2,Kraftvärmeprod!$B$1:$AG$1,0),FALSE)/1,0)-IFERROR(VLOOKUP($B42,'Slutlig allokering'!$B$2:$AC$462,MATCH(T$3,'Slutlig allokering'!$B$2:$AJ$2,0),FALSE)/1,0)</f>
        <v>0</v>
      </c>
      <c r="U42">
        <f>IFERROR(VLOOKUP($B42,Kraftvärmeprod!$B$1:$AH$479,MATCH(U$2,Kraftvärmeprod!$B$1:$AG$1,0),FALSE)/1,0)-IFERROR(VLOOKUP($B42,'Slutlig allokering'!$B$2:$AC$462,MATCH(U$3,'Slutlig allokering'!$B$2:$AJ$2,0),FALSE)/1,0)</f>
        <v>0</v>
      </c>
      <c r="V42">
        <f>IFERROR(VLOOKUP($B42,Kraftvärmeprod!$B$1:$AH$479,MATCH(V$2,Kraftvärmeprod!$B$1:$AG$1,0),FALSE)/1,0)-IFERROR(VLOOKUP($B42,'Slutlig allokering'!$B$2:$AC$462,MATCH(V$3,'Slutlig allokering'!$B$2:$AJ$2,0),FALSE)/1,0)</f>
        <v>0</v>
      </c>
      <c r="W42">
        <f>IFERROR(VLOOKUP($B42,Kraftvärmeprod!$B$1:$AH$479,MATCH(W$2,Kraftvärmeprod!$B$1:$AG$1,0),FALSE)/1,0)-IFERROR(VLOOKUP($B42,'Slutlig allokering'!$B$2:$AC$462,MATCH(W$3,'Slutlig allokering'!$B$2:$AJ$2,0),FALSE)/1,0)</f>
        <v>0</v>
      </c>
      <c r="X42">
        <f>IFERROR(VLOOKUP($B42,Kraftvärmeprod!$B$1:$AH$479,MATCH(X$2,Kraftvärmeprod!$B$1:$AG$1,0),FALSE)/1,0)-IFERROR(VLOOKUP($B42,'Slutlig allokering'!$B$2:$AC$462,MATCH(X$3,'Slutlig allokering'!$B$2:$AJ$2,0),FALSE)/1,0)</f>
        <v>0</v>
      </c>
      <c r="Y42">
        <f>IFERROR(VLOOKUP($B42,Kraftvärmeprod!$B$1:$AH$479,MATCH(Y$2,Kraftvärmeprod!$B$1:$AG$1,0),FALSE)/1,0)-IFERROR(VLOOKUP($B42,'Slutlig allokering'!$B$2:$AC$462,MATCH(Y$3,'Slutlig allokering'!$B$2:$AJ$2,0),FALSE)/1,0)</f>
        <v>0</v>
      </c>
      <c r="Z42">
        <f>IFERROR(VLOOKUP($B42,Kraftvärmeprod!$B$1:$AH$479,MATCH(Z$2,Kraftvärmeprod!$B$1:$AG$1,0),FALSE)/1,0)-IFERROR(VLOOKUP($B42,'Slutlig allokering'!$B$2:$AC$462,MATCH(Z$3,'Slutlig allokering'!$B$2:$AJ$2,0),FALSE)/1,0)</f>
        <v>0</v>
      </c>
      <c r="AA42">
        <f>IFERROR(VLOOKUP($B42,Kraftvärmeprod!$B$1:$AH$479,MATCH(AA$2,Kraftvärmeprod!$B$1:$AG$1,0),FALSE)/1,0)-IFERROR(VLOOKUP($B42,'Slutlig allokering'!$B$2:$AC$462,MATCH(AA$3,'Slutlig allokering'!$B$2:$AJ$2,0),FALSE)/1,0)</f>
        <v>0</v>
      </c>
      <c r="AB42">
        <f>IFERROR(VLOOKUP($B42,Kraftvärmeprod!$B$1:$AH$479,MATCH(AB$2,Kraftvärmeprod!$B$1:$AG$1,0),FALSE)/1,0)-IFERROR(VLOOKUP($B42,'Slutlig allokering'!$B$2:$AC$462,MATCH(AB$3,'Slutlig allokering'!$B$2:$AJ$2,0),FALSE)/1,0)</f>
        <v>0</v>
      </c>
      <c r="AE42">
        <f t="shared" si="0"/>
        <v>0</v>
      </c>
      <c r="AG42">
        <f>IFERROR(VLOOKUP(B42,'Slutlig allokering'!$B$2:$AJ$462,MATCH("Summa justerad allokerad tillförd energi (utan hjälpel och rökgaskondensering):",'Slutlig allokering'!$B$2:$AK$2,0),FALSE)/1,"")</f>
        <v>0</v>
      </c>
      <c r="AI42" s="55" t="str">
        <f>IFERROR(1-VLOOKUP(B42,'Slutlig allokering'!$B$2:$AJ$462,MATCH("Andel av bränsle i kvv som allokerats till värme, exklusive rökgaskondensering och hjälpel",'Slutlig allokering'!$B$2:$AK$2,0),FALSE),"")</f>
        <v/>
      </c>
      <c r="AK42" s="55" t="str">
        <f t="shared" si="1"/>
        <v/>
      </c>
    </row>
    <row r="43" spans="1:37" x14ac:dyDescent="0.25">
      <c r="A43" s="28" t="s">
        <v>62</v>
      </c>
      <c r="B43" s="28" t="s">
        <v>64</v>
      </c>
      <c r="C43" t="str">
        <f>IFERROR(VLOOKUP($B43,Kraftvärmeprod!$B$1:$AH$479,MATCH(C$3,Kraftvärmeprod!$B$1:$AG$1,0),FALSE)/1,"")</f>
        <v/>
      </c>
      <c r="D43" t="str">
        <f>IFERROR(VLOOKUP($B43,Kraftvärmeprod!$B$1:$AH$479,MATCH(D$3,Kraftvärmeprod!$B$1:$AG$1,0),FALSE)/1,"")</f>
        <v/>
      </c>
      <c r="E43">
        <f>IFERROR(VLOOKUP($B43,Kraftvärmeprod!$B$1:$AH$479,MATCH(E$2,Kraftvärmeprod!$B$1:$AG$1,0),FALSE)/1,0)-IFERROR(VLOOKUP($B43,'Slutlig allokering'!$B$2:$AC$462,MATCH(E$3,'Slutlig allokering'!$B$2:$AJ$2,0),FALSE)/1,0)</f>
        <v>0</v>
      </c>
      <c r="F43">
        <f>IFERROR(VLOOKUP($B43,Kraftvärmeprod!$B$1:$AH$479,MATCH(F$2,Kraftvärmeprod!$B$1:$AG$1,0),FALSE)/1,0)-IFERROR(VLOOKUP($B43,'Slutlig allokering'!$B$2:$AC$462,MATCH(F$3,'Slutlig allokering'!$B$2:$AJ$2,0),FALSE)/1,0)</f>
        <v>0</v>
      </c>
      <c r="G43">
        <f>IFERROR(VLOOKUP($B43,Kraftvärmeprod!$B$1:$AH$479,MATCH(G$2,Kraftvärmeprod!$B$1:$AG$1,0),FALSE)/1,0)-IFERROR(VLOOKUP($B43,'Slutlig allokering'!$B$2:$AC$462,MATCH(G$3,'Slutlig allokering'!$B$2:$AJ$2,0),FALSE)/1,0)</f>
        <v>0</v>
      </c>
      <c r="H43">
        <f>IFERROR(VLOOKUP($B43,Kraftvärmeprod!$B$1:$AH$479,MATCH(H$2,Kraftvärmeprod!$B$1:$AG$1,0),FALSE)/1,0)-IFERROR(VLOOKUP($B43,'Slutlig allokering'!$B$2:$AC$462,MATCH(H$3,'Slutlig allokering'!$B$2:$AJ$2,0),FALSE)/1,0)</f>
        <v>0</v>
      </c>
      <c r="I43">
        <f>IFERROR(VLOOKUP($B43,Kraftvärmeprod!$B$1:$AH$479,MATCH(I$2,Kraftvärmeprod!$B$1:$AG$1,0),FALSE)/1,0)-IFERROR(VLOOKUP($B43,'Slutlig allokering'!$B$2:$AC$462,MATCH(I$3,'Slutlig allokering'!$B$2:$AJ$2,0),FALSE)/1,0)</f>
        <v>0</v>
      </c>
      <c r="J43">
        <f>IFERROR(VLOOKUP($B43,Kraftvärmeprod!$B$1:$AH$479,MATCH(J$2,Kraftvärmeprod!$B$1:$AG$1,0),FALSE)/1,0)-IFERROR(VLOOKUP($B43,'Slutlig allokering'!$B$2:$AC$462,MATCH(J$3,'Slutlig allokering'!$B$2:$AJ$2,0),FALSE)/1,0)</f>
        <v>0</v>
      </c>
      <c r="K43">
        <f>IFERROR(VLOOKUP($B43,Kraftvärmeprod!$B$1:$AH$479,MATCH(K$2,Kraftvärmeprod!$B$1:$AG$1,0),FALSE)/1,0)-IFERROR(VLOOKUP($B43,'Slutlig allokering'!$B$2:$AC$462,MATCH(K$3,'Slutlig allokering'!$B$2:$AJ$2,0),FALSE)/1,0)</f>
        <v>0</v>
      </c>
      <c r="L43">
        <f>IFERROR(VLOOKUP($B43,Kraftvärmeprod!$B$1:$AH$479,MATCH(L$2,Kraftvärmeprod!$B$1:$AG$1,0),FALSE)/1,0)-IFERROR(VLOOKUP($B43,'Slutlig allokering'!$B$2:$AC$462,MATCH(L$3,'Slutlig allokering'!$B$2:$AJ$2,0),FALSE)/1,0)</f>
        <v>0</v>
      </c>
      <c r="M43" s="143">
        <f>IFERROR(VLOOKUP($B43,Miljö!$B$1:$S$477,MATCH(M$2,Miljö!$B$1:$X$1,0),FALSE)/1,0)-IFERROR(VLOOKUP($B43,'Slutlig allokering'!$B$2:$AC$462,MATCH(M$3,'Slutlig allokering'!$B$2:$AJ$2,0),FALSE)/1,0)</f>
        <v>0</v>
      </c>
      <c r="N43">
        <f>IFERROR(VLOOKUP($B43,Kraftvärmeprod!$B$1:$AH$479,MATCH(N$2,Kraftvärmeprod!$B$1:$AG$1,0),FALSE)/1,0)-IFERROR(VLOOKUP($B43,'Slutlig allokering'!$B$2:$AC$462,MATCH(N$3,'Slutlig allokering'!$B$2:$AJ$2,0),FALSE)/1,0)</f>
        <v>0</v>
      </c>
      <c r="O43">
        <f>IFERROR(VLOOKUP($B43,Kraftvärmeprod!$B$1:$AH$479,MATCH(O$2,Kraftvärmeprod!$B$1:$AG$1,0),FALSE)/1,0)-IFERROR(VLOOKUP($B43,'Slutlig allokering'!$B$2:$AC$462,MATCH(O$3,'Slutlig allokering'!$B$2:$AJ$2,0),FALSE)/1,0)</f>
        <v>0</v>
      </c>
      <c r="P43">
        <f>IFERROR(VLOOKUP($B43,Kraftvärmeprod!$B$1:$AH$479,MATCH(P$2,Kraftvärmeprod!$B$1:$AG$1,0),FALSE)/1,0)-IFERROR(VLOOKUP($B43,'Slutlig allokering'!$B$2:$AC$462,MATCH(P$3,'Slutlig allokering'!$B$2:$AJ$2,0),FALSE)/1,0)</f>
        <v>0</v>
      </c>
      <c r="Q43">
        <f>IFERROR(VLOOKUP($B43,Kraftvärmeprod!$B$1:$AH$479,MATCH(Q$2,Kraftvärmeprod!$B$1:$AG$1,0),FALSE)/1,0)-IFERROR(VLOOKUP($B43,'Slutlig allokering'!$B$2:$AC$462,MATCH(Q$3,'Slutlig allokering'!$B$2:$AJ$2,0),FALSE)/1,0)</f>
        <v>0</v>
      </c>
      <c r="R43">
        <f>IFERROR(VLOOKUP($B43,Kraftvärmeprod!$B$1:$AH$479,MATCH(R$2,Kraftvärmeprod!$B$1:$AG$1,0),FALSE)/1,0)-IFERROR(VLOOKUP($B43,'Slutlig allokering'!$B$2:$AC$462,MATCH(R$3,'Slutlig allokering'!$B$2:$AJ$2,0),FALSE)/1,0)</f>
        <v>0</v>
      </c>
      <c r="S43">
        <f>IFERROR(VLOOKUP($B43,Kraftvärmeprod!$B$1:$AH$479,MATCH(S$2,Kraftvärmeprod!$B$1:$AG$1,0),FALSE)/1,0)-IFERROR(VLOOKUP($B43,'Slutlig allokering'!$B$2:$AC$462,MATCH(S$3,'Slutlig allokering'!$B$2:$AJ$2,0),FALSE)/1,0)</f>
        <v>0</v>
      </c>
      <c r="T43">
        <f>IFERROR(VLOOKUP($B43,Kraftvärmeprod!$B$1:$AH$479,MATCH(T$2,Kraftvärmeprod!$B$1:$AG$1,0),FALSE)/1,0)-IFERROR(VLOOKUP($B43,'Slutlig allokering'!$B$2:$AC$462,MATCH(T$3,'Slutlig allokering'!$B$2:$AJ$2,0),FALSE)/1,0)</f>
        <v>0</v>
      </c>
      <c r="U43">
        <f>IFERROR(VLOOKUP($B43,Kraftvärmeprod!$B$1:$AH$479,MATCH(U$2,Kraftvärmeprod!$B$1:$AG$1,0),FALSE)/1,0)-IFERROR(VLOOKUP($B43,'Slutlig allokering'!$B$2:$AC$462,MATCH(U$3,'Slutlig allokering'!$B$2:$AJ$2,0),FALSE)/1,0)</f>
        <v>0</v>
      </c>
      <c r="V43">
        <f>IFERROR(VLOOKUP($B43,Kraftvärmeprod!$B$1:$AH$479,MATCH(V$2,Kraftvärmeprod!$B$1:$AG$1,0),FALSE)/1,0)-IFERROR(VLOOKUP($B43,'Slutlig allokering'!$B$2:$AC$462,MATCH(V$3,'Slutlig allokering'!$B$2:$AJ$2,0),FALSE)/1,0)</f>
        <v>0</v>
      </c>
      <c r="W43">
        <f>IFERROR(VLOOKUP($B43,Kraftvärmeprod!$B$1:$AH$479,MATCH(W$2,Kraftvärmeprod!$B$1:$AG$1,0),FALSE)/1,0)-IFERROR(VLOOKUP($B43,'Slutlig allokering'!$B$2:$AC$462,MATCH(W$3,'Slutlig allokering'!$B$2:$AJ$2,0),FALSE)/1,0)</f>
        <v>0</v>
      </c>
      <c r="X43">
        <f>IFERROR(VLOOKUP($B43,Kraftvärmeprod!$B$1:$AH$479,MATCH(X$2,Kraftvärmeprod!$B$1:$AG$1,0),FALSE)/1,0)-IFERROR(VLOOKUP($B43,'Slutlig allokering'!$B$2:$AC$462,MATCH(X$3,'Slutlig allokering'!$B$2:$AJ$2,0),FALSE)/1,0)</f>
        <v>0</v>
      </c>
      <c r="Y43">
        <f>IFERROR(VLOOKUP($B43,Kraftvärmeprod!$B$1:$AH$479,MATCH(Y$2,Kraftvärmeprod!$B$1:$AG$1,0),FALSE)/1,0)-IFERROR(VLOOKUP($B43,'Slutlig allokering'!$B$2:$AC$462,MATCH(Y$3,'Slutlig allokering'!$B$2:$AJ$2,0),FALSE)/1,0)</f>
        <v>0</v>
      </c>
      <c r="Z43">
        <f>IFERROR(VLOOKUP($B43,Kraftvärmeprod!$B$1:$AH$479,MATCH(Z$2,Kraftvärmeprod!$B$1:$AG$1,0),FALSE)/1,0)-IFERROR(VLOOKUP($B43,'Slutlig allokering'!$B$2:$AC$462,MATCH(Z$3,'Slutlig allokering'!$B$2:$AJ$2,0),FALSE)/1,0)</f>
        <v>0</v>
      </c>
      <c r="AA43">
        <f>IFERROR(VLOOKUP($B43,Kraftvärmeprod!$B$1:$AH$479,MATCH(AA$2,Kraftvärmeprod!$B$1:$AG$1,0),FALSE)/1,0)-IFERROR(VLOOKUP($B43,'Slutlig allokering'!$B$2:$AC$462,MATCH(AA$3,'Slutlig allokering'!$B$2:$AJ$2,0),FALSE)/1,0)</f>
        <v>0</v>
      </c>
      <c r="AB43">
        <f>IFERROR(VLOOKUP($B43,Kraftvärmeprod!$B$1:$AH$479,MATCH(AB$2,Kraftvärmeprod!$B$1:$AG$1,0),FALSE)/1,0)-IFERROR(VLOOKUP($B43,'Slutlig allokering'!$B$2:$AC$462,MATCH(AB$3,'Slutlig allokering'!$B$2:$AJ$2,0),FALSE)/1,0)</f>
        <v>0</v>
      </c>
      <c r="AE43">
        <f t="shared" si="0"/>
        <v>0</v>
      </c>
      <c r="AG43">
        <f>IFERROR(VLOOKUP(B43,'Slutlig allokering'!$B$2:$AJ$462,MATCH("Summa justerad allokerad tillförd energi (utan hjälpel och rökgaskondensering):",'Slutlig allokering'!$B$2:$AK$2,0),FALSE)/1,"")</f>
        <v>0</v>
      </c>
      <c r="AI43" s="55" t="str">
        <f>IFERROR(1-VLOOKUP(B43,'Slutlig allokering'!$B$2:$AJ$462,MATCH("Andel av bränsle i kvv som allokerats till värme, exklusive rökgaskondensering och hjälpel",'Slutlig allokering'!$B$2:$AK$2,0),FALSE),"")</f>
        <v/>
      </c>
      <c r="AK43" s="55" t="str">
        <f t="shared" si="1"/>
        <v/>
      </c>
    </row>
    <row r="44" spans="1:37" x14ac:dyDescent="0.25">
      <c r="A44" s="28" t="s">
        <v>65</v>
      </c>
      <c r="B44" s="28" t="s">
        <v>66</v>
      </c>
      <c r="C44" t="str">
        <f>IFERROR(VLOOKUP($B44,Kraftvärmeprod!$B$1:$AH$479,MATCH(C$3,Kraftvärmeprod!$B$1:$AG$1,0),FALSE)/1,"")</f>
        <v/>
      </c>
      <c r="D44" t="str">
        <f>IFERROR(VLOOKUP($B44,Kraftvärmeprod!$B$1:$AH$479,MATCH(D$3,Kraftvärmeprod!$B$1:$AG$1,0),FALSE)/1,"")</f>
        <v/>
      </c>
      <c r="E44">
        <f>IFERROR(VLOOKUP($B44,Kraftvärmeprod!$B$1:$AH$479,MATCH(E$2,Kraftvärmeprod!$B$1:$AG$1,0),FALSE)/1,0)-IFERROR(VLOOKUP($B44,'Slutlig allokering'!$B$2:$AC$462,MATCH(E$3,'Slutlig allokering'!$B$2:$AJ$2,0),FALSE)/1,0)</f>
        <v>0</v>
      </c>
      <c r="F44">
        <f>IFERROR(VLOOKUP($B44,Kraftvärmeprod!$B$1:$AH$479,MATCH(F$2,Kraftvärmeprod!$B$1:$AG$1,0),FALSE)/1,0)-IFERROR(VLOOKUP($B44,'Slutlig allokering'!$B$2:$AC$462,MATCH(F$3,'Slutlig allokering'!$B$2:$AJ$2,0),FALSE)/1,0)</f>
        <v>0</v>
      </c>
      <c r="G44">
        <f>IFERROR(VLOOKUP($B44,Kraftvärmeprod!$B$1:$AH$479,MATCH(G$2,Kraftvärmeprod!$B$1:$AG$1,0),FALSE)/1,0)-IFERROR(VLOOKUP($B44,'Slutlig allokering'!$B$2:$AC$462,MATCH(G$3,'Slutlig allokering'!$B$2:$AJ$2,0),FALSE)/1,0)</f>
        <v>0</v>
      </c>
      <c r="H44">
        <f>IFERROR(VLOOKUP($B44,Kraftvärmeprod!$B$1:$AH$479,MATCH(H$2,Kraftvärmeprod!$B$1:$AG$1,0),FALSE)/1,0)-IFERROR(VLOOKUP($B44,'Slutlig allokering'!$B$2:$AC$462,MATCH(H$3,'Slutlig allokering'!$B$2:$AJ$2,0),FALSE)/1,0)</f>
        <v>0</v>
      </c>
      <c r="I44">
        <f>IFERROR(VLOOKUP($B44,Kraftvärmeprod!$B$1:$AH$479,MATCH(I$2,Kraftvärmeprod!$B$1:$AG$1,0),FALSE)/1,0)-IFERROR(VLOOKUP($B44,'Slutlig allokering'!$B$2:$AC$462,MATCH(I$3,'Slutlig allokering'!$B$2:$AJ$2,0),FALSE)/1,0)</f>
        <v>0</v>
      </c>
      <c r="J44">
        <f>IFERROR(VLOOKUP($B44,Kraftvärmeprod!$B$1:$AH$479,MATCH(J$2,Kraftvärmeprod!$B$1:$AG$1,0),FALSE)/1,0)-IFERROR(VLOOKUP($B44,'Slutlig allokering'!$B$2:$AC$462,MATCH(J$3,'Slutlig allokering'!$B$2:$AJ$2,0),FALSE)/1,0)</f>
        <v>0</v>
      </c>
      <c r="K44">
        <f>IFERROR(VLOOKUP($B44,Kraftvärmeprod!$B$1:$AH$479,MATCH(K$2,Kraftvärmeprod!$B$1:$AG$1,0),FALSE)/1,0)-IFERROR(VLOOKUP($B44,'Slutlig allokering'!$B$2:$AC$462,MATCH(K$3,'Slutlig allokering'!$B$2:$AJ$2,0),FALSE)/1,0)</f>
        <v>0</v>
      </c>
      <c r="L44">
        <f>IFERROR(VLOOKUP($B44,Kraftvärmeprod!$B$1:$AH$479,MATCH(L$2,Kraftvärmeprod!$B$1:$AG$1,0),FALSE)/1,0)-IFERROR(VLOOKUP($B44,'Slutlig allokering'!$B$2:$AC$462,MATCH(L$3,'Slutlig allokering'!$B$2:$AJ$2,0),FALSE)/1,0)</f>
        <v>0</v>
      </c>
      <c r="M44" s="143">
        <f>IFERROR(VLOOKUP($B44,Miljö!$B$1:$S$477,MATCH(M$2,Miljö!$B$1:$X$1,0),FALSE)/1,0)-IFERROR(VLOOKUP($B44,'Slutlig allokering'!$B$2:$AC$462,MATCH(M$3,'Slutlig allokering'!$B$2:$AJ$2,0),FALSE)/1,0)</f>
        <v>0</v>
      </c>
      <c r="N44">
        <f>IFERROR(VLOOKUP($B44,Kraftvärmeprod!$B$1:$AH$479,MATCH(N$2,Kraftvärmeprod!$B$1:$AG$1,0),FALSE)/1,0)-IFERROR(VLOOKUP($B44,'Slutlig allokering'!$B$2:$AC$462,MATCH(N$3,'Slutlig allokering'!$B$2:$AJ$2,0),FALSE)/1,0)</f>
        <v>0</v>
      </c>
      <c r="O44">
        <f>IFERROR(VLOOKUP($B44,Kraftvärmeprod!$B$1:$AH$479,MATCH(O$2,Kraftvärmeprod!$B$1:$AG$1,0),FALSE)/1,0)-IFERROR(VLOOKUP($B44,'Slutlig allokering'!$B$2:$AC$462,MATCH(O$3,'Slutlig allokering'!$B$2:$AJ$2,0),FALSE)/1,0)</f>
        <v>0</v>
      </c>
      <c r="P44">
        <f>IFERROR(VLOOKUP($B44,Kraftvärmeprod!$B$1:$AH$479,MATCH(P$2,Kraftvärmeprod!$B$1:$AG$1,0),FALSE)/1,0)-IFERROR(VLOOKUP($B44,'Slutlig allokering'!$B$2:$AC$462,MATCH(P$3,'Slutlig allokering'!$B$2:$AJ$2,0),FALSE)/1,0)</f>
        <v>0</v>
      </c>
      <c r="Q44">
        <f>IFERROR(VLOOKUP($B44,Kraftvärmeprod!$B$1:$AH$479,MATCH(Q$2,Kraftvärmeprod!$B$1:$AG$1,0),FALSE)/1,0)-IFERROR(VLOOKUP($B44,'Slutlig allokering'!$B$2:$AC$462,MATCH(Q$3,'Slutlig allokering'!$B$2:$AJ$2,0),FALSE)/1,0)</f>
        <v>0</v>
      </c>
      <c r="R44">
        <f>IFERROR(VLOOKUP($B44,Kraftvärmeprod!$B$1:$AH$479,MATCH(R$2,Kraftvärmeprod!$B$1:$AG$1,0),FALSE)/1,0)-IFERROR(VLOOKUP($B44,'Slutlig allokering'!$B$2:$AC$462,MATCH(R$3,'Slutlig allokering'!$B$2:$AJ$2,0),FALSE)/1,0)</f>
        <v>0</v>
      </c>
      <c r="S44">
        <f>IFERROR(VLOOKUP($B44,Kraftvärmeprod!$B$1:$AH$479,MATCH(S$2,Kraftvärmeprod!$B$1:$AG$1,0),FALSE)/1,0)-IFERROR(VLOOKUP($B44,'Slutlig allokering'!$B$2:$AC$462,MATCH(S$3,'Slutlig allokering'!$B$2:$AJ$2,0),FALSE)/1,0)</f>
        <v>0</v>
      </c>
      <c r="T44">
        <f>IFERROR(VLOOKUP($B44,Kraftvärmeprod!$B$1:$AH$479,MATCH(T$2,Kraftvärmeprod!$B$1:$AG$1,0),FALSE)/1,0)-IFERROR(VLOOKUP($B44,'Slutlig allokering'!$B$2:$AC$462,MATCH(T$3,'Slutlig allokering'!$B$2:$AJ$2,0),FALSE)/1,0)</f>
        <v>0</v>
      </c>
      <c r="U44">
        <f>IFERROR(VLOOKUP($B44,Kraftvärmeprod!$B$1:$AH$479,MATCH(U$2,Kraftvärmeprod!$B$1:$AG$1,0),FALSE)/1,0)-IFERROR(VLOOKUP($B44,'Slutlig allokering'!$B$2:$AC$462,MATCH(U$3,'Slutlig allokering'!$B$2:$AJ$2,0),FALSE)/1,0)</f>
        <v>0</v>
      </c>
      <c r="V44">
        <f>IFERROR(VLOOKUP($B44,Kraftvärmeprod!$B$1:$AH$479,MATCH(V$2,Kraftvärmeprod!$B$1:$AG$1,0),FALSE)/1,0)-IFERROR(VLOOKUP($B44,'Slutlig allokering'!$B$2:$AC$462,MATCH(V$3,'Slutlig allokering'!$B$2:$AJ$2,0),FALSE)/1,0)</f>
        <v>0</v>
      </c>
      <c r="W44">
        <f>IFERROR(VLOOKUP($B44,Kraftvärmeprod!$B$1:$AH$479,MATCH(W$2,Kraftvärmeprod!$B$1:$AG$1,0),FALSE)/1,0)-IFERROR(VLOOKUP($B44,'Slutlig allokering'!$B$2:$AC$462,MATCH(W$3,'Slutlig allokering'!$B$2:$AJ$2,0),FALSE)/1,0)</f>
        <v>0</v>
      </c>
      <c r="X44">
        <f>IFERROR(VLOOKUP($B44,Kraftvärmeprod!$B$1:$AH$479,MATCH(X$2,Kraftvärmeprod!$B$1:$AG$1,0),FALSE)/1,0)-IFERROR(VLOOKUP($B44,'Slutlig allokering'!$B$2:$AC$462,MATCH(X$3,'Slutlig allokering'!$B$2:$AJ$2,0),FALSE)/1,0)</f>
        <v>0</v>
      </c>
      <c r="Y44">
        <f>IFERROR(VLOOKUP($B44,Kraftvärmeprod!$B$1:$AH$479,MATCH(Y$2,Kraftvärmeprod!$B$1:$AG$1,0),FALSE)/1,0)-IFERROR(VLOOKUP($B44,'Slutlig allokering'!$B$2:$AC$462,MATCH(Y$3,'Slutlig allokering'!$B$2:$AJ$2,0),FALSE)/1,0)</f>
        <v>0</v>
      </c>
      <c r="Z44">
        <f>IFERROR(VLOOKUP($B44,Kraftvärmeprod!$B$1:$AH$479,MATCH(Z$2,Kraftvärmeprod!$B$1:$AG$1,0),FALSE)/1,0)-IFERROR(VLOOKUP($B44,'Slutlig allokering'!$B$2:$AC$462,MATCH(Z$3,'Slutlig allokering'!$B$2:$AJ$2,0),FALSE)/1,0)</f>
        <v>0</v>
      </c>
      <c r="AA44">
        <f>IFERROR(VLOOKUP($B44,Kraftvärmeprod!$B$1:$AH$479,MATCH(AA$2,Kraftvärmeprod!$B$1:$AG$1,0),FALSE)/1,0)-IFERROR(VLOOKUP($B44,'Slutlig allokering'!$B$2:$AC$462,MATCH(AA$3,'Slutlig allokering'!$B$2:$AJ$2,0),FALSE)/1,0)</f>
        <v>0</v>
      </c>
      <c r="AB44">
        <f>IFERROR(VLOOKUP($B44,Kraftvärmeprod!$B$1:$AH$479,MATCH(AB$2,Kraftvärmeprod!$B$1:$AG$1,0),FALSE)/1,0)-IFERROR(VLOOKUP($B44,'Slutlig allokering'!$B$2:$AC$462,MATCH(AB$3,'Slutlig allokering'!$B$2:$AJ$2,0),FALSE)/1,0)</f>
        <v>0</v>
      </c>
      <c r="AE44">
        <f t="shared" si="0"/>
        <v>0</v>
      </c>
      <c r="AG44">
        <f>IFERROR(VLOOKUP(B44,'Slutlig allokering'!$B$2:$AJ$462,MATCH("Summa justerad allokerad tillförd energi (utan hjälpel och rökgaskondensering):",'Slutlig allokering'!$B$2:$AK$2,0),FALSE)/1,"")</f>
        <v>0</v>
      </c>
      <c r="AI44" s="55" t="str">
        <f>IFERROR(1-VLOOKUP(B44,'Slutlig allokering'!$B$2:$AJ$462,MATCH("Andel av bränsle i kvv som allokerats till värme, exklusive rökgaskondensering och hjälpel",'Slutlig allokering'!$B$2:$AK$2,0),FALSE),"")</f>
        <v/>
      </c>
      <c r="AK44" s="55" t="str">
        <f t="shared" si="1"/>
        <v/>
      </c>
    </row>
    <row r="45" spans="1:37" x14ac:dyDescent="0.25">
      <c r="A45" s="28" t="s">
        <v>67</v>
      </c>
      <c r="B45" s="28" t="s">
        <v>68</v>
      </c>
      <c r="C45" t="str">
        <f>IFERROR(VLOOKUP($B45,Kraftvärmeprod!$B$1:$AH$479,MATCH(C$3,Kraftvärmeprod!$B$1:$AG$1,0),FALSE)/1,"")</f>
        <v/>
      </c>
      <c r="D45" t="str">
        <f>IFERROR(VLOOKUP($B45,Kraftvärmeprod!$B$1:$AH$479,MATCH(D$3,Kraftvärmeprod!$B$1:$AG$1,0),FALSE)/1,"")</f>
        <v/>
      </c>
      <c r="E45">
        <f>IFERROR(VLOOKUP($B45,Kraftvärmeprod!$B$1:$AH$479,MATCH(E$2,Kraftvärmeprod!$B$1:$AG$1,0),FALSE)/1,0)-IFERROR(VLOOKUP($B45,'Slutlig allokering'!$B$2:$AC$462,MATCH(E$3,'Slutlig allokering'!$B$2:$AJ$2,0),FALSE)/1,0)</f>
        <v>0</v>
      </c>
      <c r="F45">
        <f>IFERROR(VLOOKUP($B45,Kraftvärmeprod!$B$1:$AH$479,MATCH(F$2,Kraftvärmeprod!$B$1:$AG$1,0),FALSE)/1,0)-IFERROR(VLOOKUP($B45,'Slutlig allokering'!$B$2:$AC$462,MATCH(F$3,'Slutlig allokering'!$B$2:$AJ$2,0),FALSE)/1,0)</f>
        <v>0</v>
      </c>
      <c r="G45">
        <f>IFERROR(VLOOKUP($B45,Kraftvärmeprod!$B$1:$AH$479,MATCH(G$2,Kraftvärmeprod!$B$1:$AG$1,0),FALSE)/1,0)-IFERROR(VLOOKUP($B45,'Slutlig allokering'!$B$2:$AC$462,MATCH(G$3,'Slutlig allokering'!$B$2:$AJ$2,0),FALSE)/1,0)</f>
        <v>0</v>
      </c>
      <c r="H45">
        <f>IFERROR(VLOOKUP($B45,Kraftvärmeprod!$B$1:$AH$479,MATCH(H$2,Kraftvärmeprod!$B$1:$AG$1,0),FALSE)/1,0)-IFERROR(VLOOKUP($B45,'Slutlig allokering'!$B$2:$AC$462,MATCH(H$3,'Slutlig allokering'!$B$2:$AJ$2,0),FALSE)/1,0)</f>
        <v>0</v>
      </c>
      <c r="I45">
        <f>IFERROR(VLOOKUP($B45,Kraftvärmeprod!$B$1:$AH$479,MATCH(I$2,Kraftvärmeprod!$B$1:$AG$1,0),FALSE)/1,0)-IFERROR(VLOOKUP($B45,'Slutlig allokering'!$B$2:$AC$462,MATCH(I$3,'Slutlig allokering'!$B$2:$AJ$2,0),FALSE)/1,0)</f>
        <v>0</v>
      </c>
      <c r="J45">
        <f>IFERROR(VLOOKUP($B45,Kraftvärmeprod!$B$1:$AH$479,MATCH(J$2,Kraftvärmeprod!$B$1:$AG$1,0),FALSE)/1,0)-IFERROR(VLOOKUP($B45,'Slutlig allokering'!$B$2:$AC$462,MATCH(J$3,'Slutlig allokering'!$B$2:$AJ$2,0),FALSE)/1,0)</f>
        <v>0</v>
      </c>
      <c r="K45">
        <f>IFERROR(VLOOKUP($B45,Kraftvärmeprod!$B$1:$AH$479,MATCH(K$2,Kraftvärmeprod!$B$1:$AG$1,0),FALSE)/1,0)-IFERROR(VLOOKUP($B45,'Slutlig allokering'!$B$2:$AC$462,MATCH(K$3,'Slutlig allokering'!$B$2:$AJ$2,0),FALSE)/1,0)</f>
        <v>0</v>
      </c>
      <c r="L45">
        <f>IFERROR(VLOOKUP($B45,Kraftvärmeprod!$B$1:$AH$479,MATCH(L$2,Kraftvärmeprod!$B$1:$AG$1,0),FALSE)/1,0)-IFERROR(VLOOKUP($B45,'Slutlig allokering'!$B$2:$AC$462,MATCH(L$3,'Slutlig allokering'!$B$2:$AJ$2,0),FALSE)/1,0)</f>
        <v>0</v>
      </c>
      <c r="M45" s="143">
        <f>IFERROR(VLOOKUP($B45,Miljö!$B$1:$S$477,MATCH(M$2,Miljö!$B$1:$X$1,0),FALSE)/1,0)-IFERROR(VLOOKUP($B45,'Slutlig allokering'!$B$2:$AC$462,MATCH(M$3,'Slutlig allokering'!$B$2:$AJ$2,0),FALSE)/1,0)</f>
        <v>0</v>
      </c>
      <c r="N45">
        <f>IFERROR(VLOOKUP($B45,Kraftvärmeprod!$B$1:$AH$479,MATCH(N$2,Kraftvärmeprod!$B$1:$AG$1,0),FALSE)/1,0)-IFERROR(VLOOKUP($B45,'Slutlig allokering'!$B$2:$AC$462,MATCH(N$3,'Slutlig allokering'!$B$2:$AJ$2,0),FALSE)/1,0)</f>
        <v>0</v>
      </c>
      <c r="O45">
        <f>IFERROR(VLOOKUP($B45,Kraftvärmeprod!$B$1:$AH$479,MATCH(O$2,Kraftvärmeprod!$B$1:$AG$1,0),FALSE)/1,0)-IFERROR(VLOOKUP($B45,'Slutlig allokering'!$B$2:$AC$462,MATCH(O$3,'Slutlig allokering'!$B$2:$AJ$2,0),FALSE)/1,0)</f>
        <v>0</v>
      </c>
      <c r="P45">
        <f>IFERROR(VLOOKUP($B45,Kraftvärmeprod!$B$1:$AH$479,MATCH(P$2,Kraftvärmeprod!$B$1:$AG$1,0),FALSE)/1,0)-IFERROR(VLOOKUP($B45,'Slutlig allokering'!$B$2:$AC$462,MATCH(P$3,'Slutlig allokering'!$B$2:$AJ$2,0),FALSE)/1,0)</f>
        <v>0</v>
      </c>
      <c r="Q45">
        <f>IFERROR(VLOOKUP($B45,Kraftvärmeprod!$B$1:$AH$479,MATCH(Q$2,Kraftvärmeprod!$B$1:$AG$1,0),FALSE)/1,0)-IFERROR(VLOOKUP($B45,'Slutlig allokering'!$B$2:$AC$462,MATCH(Q$3,'Slutlig allokering'!$B$2:$AJ$2,0),FALSE)/1,0)</f>
        <v>0</v>
      </c>
      <c r="R45">
        <f>IFERROR(VLOOKUP($B45,Kraftvärmeprod!$B$1:$AH$479,MATCH(R$2,Kraftvärmeprod!$B$1:$AG$1,0),FALSE)/1,0)-IFERROR(VLOOKUP($B45,'Slutlig allokering'!$B$2:$AC$462,MATCH(R$3,'Slutlig allokering'!$B$2:$AJ$2,0),FALSE)/1,0)</f>
        <v>0</v>
      </c>
      <c r="S45">
        <f>IFERROR(VLOOKUP($B45,Kraftvärmeprod!$B$1:$AH$479,MATCH(S$2,Kraftvärmeprod!$B$1:$AG$1,0),FALSE)/1,0)-IFERROR(VLOOKUP($B45,'Slutlig allokering'!$B$2:$AC$462,MATCH(S$3,'Slutlig allokering'!$B$2:$AJ$2,0),FALSE)/1,0)</f>
        <v>0</v>
      </c>
      <c r="T45">
        <f>IFERROR(VLOOKUP($B45,Kraftvärmeprod!$B$1:$AH$479,MATCH(T$2,Kraftvärmeprod!$B$1:$AG$1,0),FALSE)/1,0)-IFERROR(VLOOKUP($B45,'Slutlig allokering'!$B$2:$AC$462,MATCH(T$3,'Slutlig allokering'!$B$2:$AJ$2,0),FALSE)/1,0)</f>
        <v>0</v>
      </c>
      <c r="U45">
        <f>IFERROR(VLOOKUP($B45,Kraftvärmeprod!$B$1:$AH$479,MATCH(U$2,Kraftvärmeprod!$B$1:$AG$1,0),FALSE)/1,0)-IFERROR(VLOOKUP($B45,'Slutlig allokering'!$B$2:$AC$462,MATCH(U$3,'Slutlig allokering'!$B$2:$AJ$2,0),FALSE)/1,0)</f>
        <v>0</v>
      </c>
      <c r="V45">
        <f>IFERROR(VLOOKUP($B45,Kraftvärmeprod!$B$1:$AH$479,MATCH(V$2,Kraftvärmeprod!$B$1:$AG$1,0),FALSE)/1,0)-IFERROR(VLOOKUP($B45,'Slutlig allokering'!$B$2:$AC$462,MATCH(V$3,'Slutlig allokering'!$B$2:$AJ$2,0),FALSE)/1,0)</f>
        <v>0</v>
      </c>
      <c r="W45">
        <f>IFERROR(VLOOKUP($B45,Kraftvärmeprod!$B$1:$AH$479,MATCH(W$2,Kraftvärmeprod!$B$1:$AG$1,0),FALSE)/1,0)-IFERROR(VLOOKUP($B45,'Slutlig allokering'!$B$2:$AC$462,MATCH(W$3,'Slutlig allokering'!$B$2:$AJ$2,0),FALSE)/1,0)</f>
        <v>0</v>
      </c>
      <c r="X45">
        <f>IFERROR(VLOOKUP($B45,Kraftvärmeprod!$B$1:$AH$479,MATCH(X$2,Kraftvärmeprod!$B$1:$AG$1,0),FALSE)/1,0)-IFERROR(VLOOKUP($B45,'Slutlig allokering'!$B$2:$AC$462,MATCH(X$3,'Slutlig allokering'!$B$2:$AJ$2,0),FALSE)/1,0)</f>
        <v>0</v>
      </c>
      <c r="Y45">
        <f>IFERROR(VLOOKUP($B45,Kraftvärmeprod!$B$1:$AH$479,MATCH(Y$2,Kraftvärmeprod!$B$1:$AG$1,0),FALSE)/1,0)-IFERROR(VLOOKUP($B45,'Slutlig allokering'!$B$2:$AC$462,MATCH(Y$3,'Slutlig allokering'!$B$2:$AJ$2,0),FALSE)/1,0)</f>
        <v>0</v>
      </c>
      <c r="Z45">
        <f>IFERROR(VLOOKUP($B45,Kraftvärmeprod!$B$1:$AH$479,MATCH(Z$2,Kraftvärmeprod!$B$1:$AG$1,0),FALSE)/1,0)-IFERROR(VLOOKUP($B45,'Slutlig allokering'!$B$2:$AC$462,MATCH(Z$3,'Slutlig allokering'!$B$2:$AJ$2,0),FALSE)/1,0)</f>
        <v>0</v>
      </c>
      <c r="AA45">
        <f>IFERROR(VLOOKUP($B45,Kraftvärmeprod!$B$1:$AH$479,MATCH(AA$2,Kraftvärmeprod!$B$1:$AG$1,0),FALSE)/1,0)-IFERROR(VLOOKUP($B45,'Slutlig allokering'!$B$2:$AC$462,MATCH(AA$3,'Slutlig allokering'!$B$2:$AJ$2,0),FALSE)/1,0)</f>
        <v>0</v>
      </c>
      <c r="AB45">
        <f>IFERROR(VLOOKUP($B45,Kraftvärmeprod!$B$1:$AH$479,MATCH(AB$2,Kraftvärmeprod!$B$1:$AG$1,0),FALSE)/1,0)-IFERROR(VLOOKUP($B45,'Slutlig allokering'!$B$2:$AC$462,MATCH(AB$3,'Slutlig allokering'!$B$2:$AJ$2,0),FALSE)/1,0)</f>
        <v>0</v>
      </c>
      <c r="AE45">
        <f t="shared" si="0"/>
        <v>0</v>
      </c>
      <c r="AG45">
        <f>IFERROR(VLOOKUP(B45,'Slutlig allokering'!$B$2:$AJ$462,MATCH("Summa justerad allokerad tillförd energi (utan hjälpel och rökgaskondensering):",'Slutlig allokering'!$B$2:$AK$2,0),FALSE)/1,"")</f>
        <v>0</v>
      </c>
      <c r="AI45" s="55" t="str">
        <f>IFERROR(1-VLOOKUP(B45,'Slutlig allokering'!$B$2:$AJ$462,MATCH("Andel av bränsle i kvv som allokerats till värme, exklusive rökgaskondensering och hjälpel",'Slutlig allokering'!$B$2:$AK$2,0),FALSE),"")</f>
        <v/>
      </c>
      <c r="AK45" s="55" t="str">
        <f t="shared" si="1"/>
        <v/>
      </c>
    </row>
    <row r="46" spans="1:37" x14ac:dyDescent="0.25">
      <c r="A46" s="28" t="s">
        <v>67</v>
      </c>
      <c r="B46" s="28" t="s">
        <v>69</v>
      </c>
      <c r="C46">
        <f>IFERROR(VLOOKUP($B46,Kraftvärmeprod!$B$1:$AH$479,MATCH(C$3,Kraftvärmeprod!$B$1:$AG$1,0),FALSE)/1,"")</f>
        <v>338.49200000000002</v>
      </c>
      <c r="D46">
        <f>IFERROR(VLOOKUP($B46,Kraftvärmeprod!$B$1:$AH$479,MATCH(D$3,Kraftvärmeprod!$B$1:$AG$1,0),FALSE)/1,"")</f>
        <v>74.007000000000005</v>
      </c>
      <c r="E46">
        <f>IFERROR(VLOOKUP($B46,Kraftvärmeprod!$B$1:$AH$479,MATCH(E$2,Kraftvärmeprod!$B$1:$AG$1,0),FALSE)/1,0)-IFERROR(VLOOKUP($B46,'Slutlig allokering'!$B$2:$AC$462,MATCH(E$3,'Slutlig allokering'!$B$2:$AJ$2,0),FALSE)/1,0)</f>
        <v>0</v>
      </c>
      <c r="F46">
        <f>IFERROR(VLOOKUP($B46,Kraftvärmeprod!$B$1:$AH$479,MATCH(F$2,Kraftvärmeprod!$B$1:$AG$1,0),FALSE)/1,0)-IFERROR(VLOOKUP($B46,'Slutlig allokering'!$B$2:$AC$462,MATCH(F$3,'Slutlig allokering'!$B$2:$AJ$2,0),FALSE)/1,0)</f>
        <v>0</v>
      </c>
      <c r="G46">
        <f>IFERROR(VLOOKUP($B46,Kraftvärmeprod!$B$1:$AH$479,MATCH(G$2,Kraftvärmeprod!$B$1:$AG$1,0),FALSE)/1,0)-IFERROR(VLOOKUP($B46,'Slutlig allokering'!$B$2:$AC$462,MATCH(G$3,'Slutlig allokering'!$B$2:$AJ$2,0),FALSE)/1,0)</f>
        <v>0.72520999999999991</v>
      </c>
      <c r="H46">
        <f>IFERROR(VLOOKUP($B46,Kraftvärmeprod!$B$1:$AH$479,MATCH(H$2,Kraftvärmeprod!$B$1:$AG$1,0),FALSE)/1,0)-IFERROR(VLOOKUP($B46,'Slutlig allokering'!$B$2:$AC$462,MATCH(H$3,'Slutlig allokering'!$B$2:$AJ$2,0),FALSE)/1,0)</f>
        <v>0</v>
      </c>
      <c r="I46">
        <f>IFERROR(VLOOKUP($B46,Kraftvärmeprod!$B$1:$AH$479,MATCH(I$2,Kraftvärmeprod!$B$1:$AG$1,0),FALSE)/1,0)-IFERROR(VLOOKUP($B46,'Slutlig allokering'!$B$2:$AC$462,MATCH(I$3,'Slutlig allokering'!$B$2:$AJ$2,0),FALSE)/1,0)</f>
        <v>0.11498799999999998</v>
      </c>
      <c r="J46">
        <f>IFERROR(VLOOKUP($B46,Kraftvärmeprod!$B$1:$AH$479,MATCH(J$2,Kraftvärmeprod!$B$1:$AG$1,0),FALSE)/1,0)-IFERROR(VLOOKUP($B46,'Slutlig allokering'!$B$2:$AC$462,MATCH(J$3,'Slutlig allokering'!$B$2:$AJ$2,0),FALSE)/1,0)</f>
        <v>0</v>
      </c>
      <c r="K46">
        <f>IFERROR(VLOOKUP($B46,Kraftvärmeprod!$B$1:$AH$479,MATCH(K$2,Kraftvärmeprod!$B$1:$AG$1,0),FALSE)/1,0)-IFERROR(VLOOKUP($B46,'Slutlig allokering'!$B$2:$AC$462,MATCH(K$3,'Slutlig allokering'!$B$2:$AJ$2,0),FALSE)/1,0)</f>
        <v>0</v>
      </c>
      <c r="L46">
        <f>IFERROR(VLOOKUP($B46,Kraftvärmeprod!$B$1:$AH$479,MATCH(L$2,Kraftvärmeprod!$B$1:$AG$1,0),FALSE)/1,0)-IFERROR(VLOOKUP($B46,'Slutlig allokering'!$B$2:$AC$462,MATCH(L$3,'Slutlig allokering'!$B$2:$AJ$2,0),FALSE)/1,0)</f>
        <v>42.08659999999999</v>
      </c>
      <c r="M46" s="143">
        <f>IFERROR(VLOOKUP($B46,Miljö!$B$1:$S$477,MATCH(M$2,Miljö!$B$1:$X$1,0),FALSE)/1,0)-IFERROR(VLOOKUP($B46,'Slutlig allokering'!$B$2:$AC$462,MATCH(M$3,'Slutlig allokering'!$B$2:$AJ$2,0),FALSE)/1,0)</f>
        <v>1.0459400000000001</v>
      </c>
      <c r="N46">
        <f>IFERROR(VLOOKUP($B46,Kraftvärmeprod!$B$1:$AH$479,MATCH(N$2,Kraftvärmeprod!$B$1:$AG$1,0),FALSE)/1,0)-IFERROR(VLOOKUP($B46,'Slutlig allokering'!$B$2:$AC$462,MATCH(N$3,'Slutlig allokering'!$B$2:$AJ$2,0),FALSE)/1,0)</f>
        <v>0</v>
      </c>
      <c r="O46">
        <f>IFERROR(VLOOKUP($B46,Kraftvärmeprod!$B$1:$AH$479,MATCH(O$2,Kraftvärmeprod!$B$1:$AG$1,0),FALSE)/1,0)-IFERROR(VLOOKUP($B46,'Slutlig allokering'!$B$2:$AC$462,MATCH(O$3,'Slutlig allokering'!$B$2:$AJ$2,0),FALSE)/1,0)</f>
        <v>0</v>
      </c>
      <c r="P46">
        <f>IFERROR(VLOOKUP($B46,Kraftvärmeprod!$B$1:$AH$479,MATCH(P$2,Kraftvärmeprod!$B$1:$AG$1,0),FALSE)/1,0)-IFERROR(VLOOKUP($B46,'Slutlig allokering'!$B$2:$AC$462,MATCH(P$3,'Slutlig allokering'!$B$2:$AJ$2,0),FALSE)/1,0)</f>
        <v>0</v>
      </c>
      <c r="Q46">
        <f>IFERROR(VLOOKUP($B46,Kraftvärmeprod!$B$1:$AH$479,MATCH(Q$2,Kraftvärmeprod!$B$1:$AG$1,0),FALSE)/1,0)-IFERROR(VLOOKUP($B46,'Slutlig allokering'!$B$2:$AC$462,MATCH(Q$3,'Slutlig allokering'!$B$2:$AJ$2,0),FALSE)/1,0)</f>
        <v>0</v>
      </c>
      <c r="R46">
        <f>IFERROR(VLOOKUP($B46,Kraftvärmeprod!$B$1:$AH$479,MATCH(R$2,Kraftvärmeprod!$B$1:$AG$1,0),FALSE)/1,0)-IFERROR(VLOOKUP($B46,'Slutlig allokering'!$B$2:$AC$462,MATCH(R$3,'Slutlig allokering'!$B$2:$AJ$2,0),FALSE)/1,0)</f>
        <v>92.858000000000004</v>
      </c>
      <c r="S46">
        <f>IFERROR(VLOOKUP($B46,Kraftvärmeprod!$B$1:$AH$479,MATCH(S$2,Kraftvärmeprod!$B$1:$AG$1,0),FALSE)/1,0)-IFERROR(VLOOKUP($B46,'Slutlig allokering'!$B$2:$AC$462,MATCH(S$3,'Slutlig allokering'!$B$2:$AJ$2,0),FALSE)/1,0)</f>
        <v>0</v>
      </c>
      <c r="T46">
        <f>IFERROR(VLOOKUP($B46,Kraftvärmeprod!$B$1:$AH$479,MATCH(T$2,Kraftvärmeprod!$B$1:$AG$1,0),FALSE)/1,0)-IFERROR(VLOOKUP($B46,'Slutlig allokering'!$B$2:$AC$462,MATCH(T$3,'Slutlig allokering'!$B$2:$AJ$2,0),FALSE)/1,0)</f>
        <v>0</v>
      </c>
      <c r="U46">
        <f>IFERROR(VLOOKUP($B46,Kraftvärmeprod!$B$1:$AH$479,MATCH(U$2,Kraftvärmeprod!$B$1:$AG$1,0),FALSE)/1,0)-IFERROR(VLOOKUP($B46,'Slutlig allokering'!$B$2:$AC$462,MATCH(U$3,'Slutlig allokering'!$B$2:$AJ$2,0),FALSE)/1,0)</f>
        <v>0</v>
      </c>
      <c r="V46">
        <f>IFERROR(VLOOKUP($B46,Kraftvärmeprod!$B$1:$AH$479,MATCH(V$2,Kraftvärmeprod!$B$1:$AG$1,0),FALSE)/1,0)-IFERROR(VLOOKUP($B46,'Slutlig allokering'!$B$2:$AC$462,MATCH(V$3,'Slutlig allokering'!$B$2:$AJ$2,0),FALSE)/1,0)</f>
        <v>0</v>
      </c>
      <c r="W46">
        <f>IFERROR(VLOOKUP($B46,Kraftvärmeprod!$B$1:$AH$479,MATCH(W$2,Kraftvärmeprod!$B$1:$AG$1,0),FALSE)/1,0)-IFERROR(VLOOKUP($B46,'Slutlig allokering'!$B$2:$AC$462,MATCH(W$3,'Slutlig allokering'!$B$2:$AJ$2,0),FALSE)/1,0)</f>
        <v>0</v>
      </c>
      <c r="X46">
        <f>IFERROR(VLOOKUP($B46,Kraftvärmeprod!$B$1:$AH$479,MATCH(X$2,Kraftvärmeprod!$B$1:$AG$1,0),FALSE)/1,0)-IFERROR(VLOOKUP($B46,'Slutlig allokering'!$B$2:$AC$462,MATCH(X$3,'Slutlig allokering'!$B$2:$AJ$2,0),FALSE)/1,0)</f>
        <v>0</v>
      </c>
      <c r="Y46">
        <f>IFERROR(VLOOKUP($B46,Kraftvärmeprod!$B$1:$AH$479,MATCH(Y$2,Kraftvärmeprod!$B$1:$AG$1,0),FALSE)/1,0)-IFERROR(VLOOKUP($B46,'Slutlig allokering'!$B$2:$AC$462,MATCH(Y$3,'Slutlig allokering'!$B$2:$AJ$2,0),FALSE)/1,0)</f>
        <v>0</v>
      </c>
      <c r="Z46">
        <f>IFERROR(VLOOKUP($B46,Kraftvärmeprod!$B$1:$AH$479,MATCH(Z$2,Kraftvärmeprod!$B$1:$AG$1,0),FALSE)/1,0)-IFERROR(VLOOKUP($B46,'Slutlig allokering'!$B$2:$AC$462,MATCH(Z$3,'Slutlig allokering'!$B$2:$AJ$2,0),FALSE)/1,0)</f>
        <v>0</v>
      </c>
      <c r="AA46">
        <f>IFERROR(VLOOKUP($B46,Kraftvärmeprod!$B$1:$AH$479,MATCH(AA$2,Kraftvärmeprod!$B$1:$AG$1,0),FALSE)/1,0)-IFERROR(VLOOKUP($B46,'Slutlig allokering'!$B$2:$AC$462,MATCH(AA$3,'Slutlig allokering'!$B$2:$AJ$2,0),FALSE)/1,0)</f>
        <v>0</v>
      </c>
      <c r="AB46">
        <f>IFERROR(VLOOKUP($B46,Kraftvärmeprod!$B$1:$AH$479,MATCH(AB$2,Kraftvärmeprod!$B$1:$AG$1,0),FALSE)/1,0)-IFERROR(VLOOKUP($B46,'Slutlig allokering'!$B$2:$AC$462,MATCH(AB$3,'Slutlig allokering'!$B$2:$AJ$2,0),FALSE)/1,0)</f>
        <v>29.290099999999995</v>
      </c>
      <c r="AE46">
        <f t="shared" si="0"/>
        <v>165.07489799999999</v>
      </c>
      <c r="AG46">
        <f>IFERROR(VLOOKUP(B46,'Slutlig allokering'!$B$2:$AJ$462,MATCH("Summa justerad allokerad tillförd energi (utan hjälpel och rökgaskondensering):",'Slutlig allokering'!$B$2:$AK$2,0),FALSE)/1,"")</f>
        <v>289.77410200000008</v>
      </c>
      <c r="AI46" s="55">
        <f>IFERROR(1-VLOOKUP(B46,'Slutlig allokering'!$B$2:$AJ$462,MATCH("Andel av bränsle i kvv som allokerats till värme, exklusive rökgaskondensering och hjälpel",'Slutlig allokering'!$B$2:$AK$2,0),FALSE),"")</f>
        <v>0.36292241601058806</v>
      </c>
      <c r="AK46" s="55">
        <f t="shared" si="1"/>
        <v>0.36292241601058806</v>
      </c>
    </row>
    <row r="47" spans="1:37" x14ac:dyDescent="0.25">
      <c r="A47" s="28" t="s">
        <v>67</v>
      </c>
      <c r="B47" s="28" t="s">
        <v>70</v>
      </c>
      <c r="C47" t="str">
        <f>IFERROR(VLOOKUP($B47,Kraftvärmeprod!$B$1:$AH$479,MATCH(C$3,Kraftvärmeprod!$B$1:$AG$1,0),FALSE)/1,"")</f>
        <v/>
      </c>
      <c r="D47" t="str">
        <f>IFERROR(VLOOKUP($B47,Kraftvärmeprod!$B$1:$AH$479,MATCH(D$3,Kraftvärmeprod!$B$1:$AG$1,0),FALSE)/1,"")</f>
        <v/>
      </c>
      <c r="E47">
        <f>IFERROR(VLOOKUP($B47,Kraftvärmeprod!$B$1:$AH$479,MATCH(E$2,Kraftvärmeprod!$B$1:$AG$1,0),FALSE)/1,0)-IFERROR(VLOOKUP($B47,'Slutlig allokering'!$B$2:$AC$462,MATCH(E$3,'Slutlig allokering'!$B$2:$AJ$2,0),FALSE)/1,0)</f>
        <v>0</v>
      </c>
      <c r="F47">
        <f>IFERROR(VLOOKUP($B47,Kraftvärmeprod!$B$1:$AH$479,MATCH(F$2,Kraftvärmeprod!$B$1:$AG$1,0),FALSE)/1,0)-IFERROR(VLOOKUP($B47,'Slutlig allokering'!$B$2:$AC$462,MATCH(F$3,'Slutlig allokering'!$B$2:$AJ$2,0),FALSE)/1,0)</f>
        <v>0</v>
      </c>
      <c r="G47">
        <f>IFERROR(VLOOKUP($B47,Kraftvärmeprod!$B$1:$AH$479,MATCH(G$2,Kraftvärmeprod!$B$1:$AG$1,0),FALSE)/1,0)-IFERROR(VLOOKUP($B47,'Slutlig allokering'!$B$2:$AC$462,MATCH(G$3,'Slutlig allokering'!$B$2:$AJ$2,0),FALSE)/1,0)</f>
        <v>0</v>
      </c>
      <c r="H47">
        <f>IFERROR(VLOOKUP($B47,Kraftvärmeprod!$B$1:$AH$479,MATCH(H$2,Kraftvärmeprod!$B$1:$AG$1,0),FALSE)/1,0)-IFERROR(VLOOKUP($B47,'Slutlig allokering'!$B$2:$AC$462,MATCH(H$3,'Slutlig allokering'!$B$2:$AJ$2,0),FALSE)/1,0)</f>
        <v>0</v>
      </c>
      <c r="I47">
        <f>IFERROR(VLOOKUP($B47,Kraftvärmeprod!$B$1:$AH$479,MATCH(I$2,Kraftvärmeprod!$B$1:$AG$1,0),FALSE)/1,0)-IFERROR(VLOOKUP($B47,'Slutlig allokering'!$B$2:$AC$462,MATCH(I$3,'Slutlig allokering'!$B$2:$AJ$2,0),FALSE)/1,0)</f>
        <v>0</v>
      </c>
      <c r="J47">
        <f>IFERROR(VLOOKUP($B47,Kraftvärmeprod!$B$1:$AH$479,MATCH(J$2,Kraftvärmeprod!$B$1:$AG$1,0),FALSE)/1,0)-IFERROR(VLOOKUP($B47,'Slutlig allokering'!$B$2:$AC$462,MATCH(J$3,'Slutlig allokering'!$B$2:$AJ$2,0),FALSE)/1,0)</f>
        <v>0</v>
      </c>
      <c r="K47">
        <f>IFERROR(VLOOKUP($B47,Kraftvärmeprod!$B$1:$AH$479,MATCH(K$2,Kraftvärmeprod!$B$1:$AG$1,0),FALSE)/1,0)-IFERROR(VLOOKUP($B47,'Slutlig allokering'!$B$2:$AC$462,MATCH(K$3,'Slutlig allokering'!$B$2:$AJ$2,0),FALSE)/1,0)</f>
        <v>0</v>
      </c>
      <c r="L47">
        <f>IFERROR(VLOOKUP($B47,Kraftvärmeprod!$B$1:$AH$479,MATCH(L$2,Kraftvärmeprod!$B$1:$AG$1,0),FALSE)/1,0)-IFERROR(VLOOKUP($B47,'Slutlig allokering'!$B$2:$AC$462,MATCH(L$3,'Slutlig allokering'!$B$2:$AJ$2,0),FALSE)/1,0)</f>
        <v>0</v>
      </c>
      <c r="M47" s="143">
        <f>IFERROR(VLOOKUP($B47,Miljö!$B$1:$S$477,MATCH(M$2,Miljö!$B$1:$X$1,0),FALSE)/1,0)-IFERROR(VLOOKUP($B47,'Slutlig allokering'!$B$2:$AC$462,MATCH(M$3,'Slutlig allokering'!$B$2:$AJ$2,0),FALSE)/1,0)</f>
        <v>0</v>
      </c>
      <c r="N47">
        <f>IFERROR(VLOOKUP($B47,Kraftvärmeprod!$B$1:$AH$479,MATCH(N$2,Kraftvärmeprod!$B$1:$AG$1,0),FALSE)/1,0)-IFERROR(VLOOKUP($B47,'Slutlig allokering'!$B$2:$AC$462,MATCH(N$3,'Slutlig allokering'!$B$2:$AJ$2,0),FALSE)/1,0)</f>
        <v>0</v>
      </c>
      <c r="O47">
        <f>IFERROR(VLOOKUP($B47,Kraftvärmeprod!$B$1:$AH$479,MATCH(O$2,Kraftvärmeprod!$B$1:$AG$1,0),FALSE)/1,0)-IFERROR(VLOOKUP($B47,'Slutlig allokering'!$B$2:$AC$462,MATCH(O$3,'Slutlig allokering'!$B$2:$AJ$2,0),FALSE)/1,0)</f>
        <v>0</v>
      </c>
      <c r="P47">
        <f>IFERROR(VLOOKUP($B47,Kraftvärmeprod!$B$1:$AH$479,MATCH(P$2,Kraftvärmeprod!$B$1:$AG$1,0),FALSE)/1,0)-IFERROR(VLOOKUP($B47,'Slutlig allokering'!$B$2:$AC$462,MATCH(P$3,'Slutlig allokering'!$B$2:$AJ$2,0),FALSE)/1,0)</f>
        <v>0</v>
      </c>
      <c r="Q47">
        <f>IFERROR(VLOOKUP($B47,Kraftvärmeprod!$B$1:$AH$479,MATCH(Q$2,Kraftvärmeprod!$B$1:$AG$1,0),FALSE)/1,0)-IFERROR(VLOOKUP($B47,'Slutlig allokering'!$B$2:$AC$462,MATCH(Q$3,'Slutlig allokering'!$B$2:$AJ$2,0),FALSE)/1,0)</f>
        <v>0</v>
      </c>
      <c r="R47">
        <f>IFERROR(VLOOKUP($B47,Kraftvärmeprod!$B$1:$AH$479,MATCH(R$2,Kraftvärmeprod!$B$1:$AG$1,0),FALSE)/1,0)-IFERROR(VLOOKUP($B47,'Slutlig allokering'!$B$2:$AC$462,MATCH(R$3,'Slutlig allokering'!$B$2:$AJ$2,0),FALSE)/1,0)</f>
        <v>0</v>
      </c>
      <c r="S47">
        <f>IFERROR(VLOOKUP($B47,Kraftvärmeprod!$B$1:$AH$479,MATCH(S$2,Kraftvärmeprod!$B$1:$AG$1,0),FALSE)/1,0)-IFERROR(VLOOKUP($B47,'Slutlig allokering'!$B$2:$AC$462,MATCH(S$3,'Slutlig allokering'!$B$2:$AJ$2,0),FALSE)/1,0)</f>
        <v>0</v>
      </c>
      <c r="T47">
        <f>IFERROR(VLOOKUP($B47,Kraftvärmeprod!$B$1:$AH$479,MATCH(T$2,Kraftvärmeprod!$B$1:$AG$1,0),FALSE)/1,0)-IFERROR(VLOOKUP($B47,'Slutlig allokering'!$B$2:$AC$462,MATCH(T$3,'Slutlig allokering'!$B$2:$AJ$2,0),FALSE)/1,0)</f>
        <v>0</v>
      </c>
      <c r="U47">
        <f>IFERROR(VLOOKUP($B47,Kraftvärmeprod!$B$1:$AH$479,MATCH(U$2,Kraftvärmeprod!$B$1:$AG$1,0),FALSE)/1,0)-IFERROR(VLOOKUP($B47,'Slutlig allokering'!$B$2:$AC$462,MATCH(U$3,'Slutlig allokering'!$B$2:$AJ$2,0),FALSE)/1,0)</f>
        <v>0</v>
      </c>
      <c r="V47">
        <f>IFERROR(VLOOKUP($B47,Kraftvärmeprod!$B$1:$AH$479,MATCH(V$2,Kraftvärmeprod!$B$1:$AG$1,0),FALSE)/1,0)-IFERROR(VLOOKUP($B47,'Slutlig allokering'!$B$2:$AC$462,MATCH(V$3,'Slutlig allokering'!$B$2:$AJ$2,0),FALSE)/1,0)</f>
        <v>0</v>
      </c>
      <c r="W47">
        <f>IFERROR(VLOOKUP($B47,Kraftvärmeprod!$B$1:$AH$479,MATCH(W$2,Kraftvärmeprod!$B$1:$AG$1,0),FALSE)/1,0)-IFERROR(VLOOKUP($B47,'Slutlig allokering'!$B$2:$AC$462,MATCH(W$3,'Slutlig allokering'!$B$2:$AJ$2,0),FALSE)/1,0)</f>
        <v>0</v>
      </c>
      <c r="X47">
        <f>IFERROR(VLOOKUP($B47,Kraftvärmeprod!$B$1:$AH$479,MATCH(X$2,Kraftvärmeprod!$B$1:$AG$1,0),FALSE)/1,0)-IFERROR(VLOOKUP($B47,'Slutlig allokering'!$B$2:$AC$462,MATCH(X$3,'Slutlig allokering'!$B$2:$AJ$2,0),FALSE)/1,0)</f>
        <v>0</v>
      </c>
      <c r="Y47">
        <f>IFERROR(VLOOKUP($B47,Kraftvärmeprod!$B$1:$AH$479,MATCH(Y$2,Kraftvärmeprod!$B$1:$AG$1,0),FALSE)/1,0)-IFERROR(VLOOKUP($B47,'Slutlig allokering'!$B$2:$AC$462,MATCH(Y$3,'Slutlig allokering'!$B$2:$AJ$2,0),FALSE)/1,0)</f>
        <v>0</v>
      </c>
      <c r="Z47">
        <f>IFERROR(VLOOKUP($B47,Kraftvärmeprod!$B$1:$AH$479,MATCH(Z$2,Kraftvärmeprod!$B$1:$AG$1,0),FALSE)/1,0)-IFERROR(VLOOKUP($B47,'Slutlig allokering'!$B$2:$AC$462,MATCH(Z$3,'Slutlig allokering'!$B$2:$AJ$2,0),FALSE)/1,0)</f>
        <v>0</v>
      </c>
      <c r="AA47">
        <f>IFERROR(VLOOKUP($B47,Kraftvärmeprod!$B$1:$AH$479,MATCH(AA$2,Kraftvärmeprod!$B$1:$AG$1,0),FALSE)/1,0)-IFERROR(VLOOKUP($B47,'Slutlig allokering'!$B$2:$AC$462,MATCH(AA$3,'Slutlig allokering'!$B$2:$AJ$2,0),FALSE)/1,0)</f>
        <v>0</v>
      </c>
      <c r="AB47">
        <f>IFERROR(VLOOKUP($B47,Kraftvärmeprod!$B$1:$AH$479,MATCH(AB$2,Kraftvärmeprod!$B$1:$AG$1,0),FALSE)/1,0)-IFERROR(VLOOKUP($B47,'Slutlig allokering'!$B$2:$AC$462,MATCH(AB$3,'Slutlig allokering'!$B$2:$AJ$2,0),FALSE)/1,0)</f>
        <v>0</v>
      </c>
      <c r="AE47">
        <f t="shared" si="0"/>
        <v>0</v>
      </c>
      <c r="AG47">
        <f>IFERROR(VLOOKUP(B47,'Slutlig allokering'!$B$2:$AJ$462,MATCH("Summa justerad allokerad tillförd energi (utan hjälpel och rökgaskondensering):",'Slutlig allokering'!$B$2:$AK$2,0),FALSE)/1,"")</f>
        <v>0</v>
      </c>
      <c r="AI47" s="55" t="str">
        <f>IFERROR(1-VLOOKUP(B47,'Slutlig allokering'!$B$2:$AJ$462,MATCH("Andel av bränsle i kvv som allokerats till värme, exklusive rökgaskondensering och hjälpel",'Slutlig allokering'!$B$2:$AK$2,0),FALSE),"")</f>
        <v/>
      </c>
      <c r="AK47" s="55" t="str">
        <f t="shared" si="1"/>
        <v/>
      </c>
    </row>
    <row r="48" spans="1:37" x14ac:dyDescent="0.25">
      <c r="A48" s="28" t="s">
        <v>67</v>
      </c>
      <c r="B48" s="28" t="s">
        <v>71</v>
      </c>
      <c r="C48" t="str">
        <f>IFERROR(VLOOKUP($B48,Kraftvärmeprod!$B$1:$AH$479,MATCH(C$3,Kraftvärmeprod!$B$1:$AG$1,0),FALSE)/1,"")</f>
        <v/>
      </c>
      <c r="D48" t="str">
        <f>IFERROR(VLOOKUP($B48,Kraftvärmeprod!$B$1:$AH$479,MATCH(D$3,Kraftvärmeprod!$B$1:$AG$1,0),FALSE)/1,"")</f>
        <v/>
      </c>
      <c r="E48">
        <f>IFERROR(VLOOKUP($B48,Kraftvärmeprod!$B$1:$AH$479,MATCH(E$2,Kraftvärmeprod!$B$1:$AG$1,0),FALSE)/1,0)-IFERROR(VLOOKUP($B48,'Slutlig allokering'!$B$2:$AC$462,MATCH(E$3,'Slutlig allokering'!$B$2:$AJ$2,0),FALSE)/1,0)</f>
        <v>0</v>
      </c>
      <c r="F48">
        <f>IFERROR(VLOOKUP($B48,Kraftvärmeprod!$B$1:$AH$479,MATCH(F$2,Kraftvärmeprod!$B$1:$AG$1,0),FALSE)/1,0)-IFERROR(VLOOKUP($B48,'Slutlig allokering'!$B$2:$AC$462,MATCH(F$3,'Slutlig allokering'!$B$2:$AJ$2,0),FALSE)/1,0)</f>
        <v>0</v>
      </c>
      <c r="G48">
        <f>IFERROR(VLOOKUP($B48,Kraftvärmeprod!$B$1:$AH$479,MATCH(G$2,Kraftvärmeprod!$B$1:$AG$1,0),FALSE)/1,0)-IFERROR(VLOOKUP($B48,'Slutlig allokering'!$B$2:$AC$462,MATCH(G$3,'Slutlig allokering'!$B$2:$AJ$2,0),FALSE)/1,0)</f>
        <v>0</v>
      </c>
      <c r="H48">
        <f>IFERROR(VLOOKUP($B48,Kraftvärmeprod!$B$1:$AH$479,MATCH(H$2,Kraftvärmeprod!$B$1:$AG$1,0),FALSE)/1,0)-IFERROR(VLOOKUP($B48,'Slutlig allokering'!$B$2:$AC$462,MATCH(H$3,'Slutlig allokering'!$B$2:$AJ$2,0),FALSE)/1,0)</f>
        <v>0</v>
      </c>
      <c r="I48">
        <f>IFERROR(VLOOKUP($B48,Kraftvärmeprod!$B$1:$AH$479,MATCH(I$2,Kraftvärmeprod!$B$1:$AG$1,0),FALSE)/1,0)-IFERROR(VLOOKUP($B48,'Slutlig allokering'!$B$2:$AC$462,MATCH(I$3,'Slutlig allokering'!$B$2:$AJ$2,0),FALSE)/1,0)</f>
        <v>0</v>
      </c>
      <c r="J48">
        <f>IFERROR(VLOOKUP($B48,Kraftvärmeprod!$B$1:$AH$479,MATCH(J$2,Kraftvärmeprod!$B$1:$AG$1,0),FALSE)/1,0)-IFERROR(VLOOKUP($B48,'Slutlig allokering'!$B$2:$AC$462,MATCH(J$3,'Slutlig allokering'!$B$2:$AJ$2,0),FALSE)/1,0)</f>
        <v>0</v>
      </c>
      <c r="K48">
        <f>IFERROR(VLOOKUP($B48,Kraftvärmeprod!$B$1:$AH$479,MATCH(K$2,Kraftvärmeprod!$B$1:$AG$1,0),FALSE)/1,0)-IFERROR(VLOOKUP($B48,'Slutlig allokering'!$B$2:$AC$462,MATCH(K$3,'Slutlig allokering'!$B$2:$AJ$2,0),FALSE)/1,0)</f>
        <v>0</v>
      </c>
      <c r="L48">
        <f>IFERROR(VLOOKUP($B48,Kraftvärmeprod!$B$1:$AH$479,MATCH(L$2,Kraftvärmeprod!$B$1:$AG$1,0),FALSE)/1,0)-IFERROR(VLOOKUP($B48,'Slutlig allokering'!$B$2:$AC$462,MATCH(L$3,'Slutlig allokering'!$B$2:$AJ$2,0),FALSE)/1,0)</f>
        <v>0</v>
      </c>
      <c r="M48" s="143">
        <f>IFERROR(VLOOKUP($B48,Miljö!$B$1:$S$477,MATCH(M$2,Miljö!$B$1:$X$1,0),FALSE)/1,0)-IFERROR(VLOOKUP($B48,'Slutlig allokering'!$B$2:$AC$462,MATCH(M$3,'Slutlig allokering'!$B$2:$AJ$2,0),FALSE)/1,0)</f>
        <v>0</v>
      </c>
      <c r="N48">
        <f>IFERROR(VLOOKUP($B48,Kraftvärmeprod!$B$1:$AH$479,MATCH(N$2,Kraftvärmeprod!$B$1:$AG$1,0),FALSE)/1,0)-IFERROR(VLOOKUP($B48,'Slutlig allokering'!$B$2:$AC$462,MATCH(N$3,'Slutlig allokering'!$B$2:$AJ$2,0),FALSE)/1,0)</f>
        <v>0</v>
      </c>
      <c r="O48">
        <f>IFERROR(VLOOKUP($B48,Kraftvärmeprod!$B$1:$AH$479,MATCH(O$2,Kraftvärmeprod!$B$1:$AG$1,0),FALSE)/1,0)-IFERROR(VLOOKUP($B48,'Slutlig allokering'!$B$2:$AC$462,MATCH(O$3,'Slutlig allokering'!$B$2:$AJ$2,0),FALSE)/1,0)</f>
        <v>0</v>
      </c>
      <c r="P48">
        <f>IFERROR(VLOOKUP($B48,Kraftvärmeprod!$B$1:$AH$479,MATCH(P$2,Kraftvärmeprod!$B$1:$AG$1,0),FALSE)/1,0)-IFERROR(VLOOKUP($B48,'Slutlig allokering'!$B$2:$AC$462,MATCH(P$3,'Slutlig allokering'!$B$2:$AJ$2,0),FALSE)/1,0)</f>
        <v>0</v>
      </c>
      <c r="Q48">
        <f>IFERROR(VLOOKUP($B48,Kraftvärmeprod!$B$1:$AH$479,MATCH(Q$2,Kraftvärmeprod!$B$1:$AG$1,0),FALSE)/1,0)-IFERROR(VLOOKUP($B48,'Slutlig allokering'!$B$2:$AC$462,MATCH(Q$3,'Slutlig allokering'!$B$2:$AJ$2,0),FALSE)/1,0)</f>
        <v>0</v>
      </c>
      <c r="R48">
        <f>IFERROR(VLOOKUP($B48,Kraftvärmeprod!$B$1:$AH$479,MATCH(R$2,Kraftvärmeprod!$B$1:$AG$1,0),FALSE)/1,0)-IFERROR(VLOOKUP($B48,'Slutlig allokering'!$B$2:$AC$462,MATCH(R$3,'Slutlig allokering'!$B$2:$AJ$2,0),FALSE)/1,0)</f>
        <v>0</v>
      </c>
      <c r="S48">
        <f>IFERROR(VLOOKUP($B48,Kraftvärmeprod!$B$1:$AH$479,MATCH(S$2,Kraftvärmeprod!$B$1:$AG$1,0),FALSE)/1,0)-IFERROR(VLOOKUP($B48,'Slutlig allokering'!$B$2:$AC$462,MATCH(S$3,'Slutlig allokering'!$B$2:$AJ$2,0),FALSE)/1,0)</f>
        <v>0</v>
      </c>
      <c r="T48">
        <f>IFERROR(VLOOKUP($B48,Kraftvärmeprod!$B$1:$AH$479,MATCH(T$2,Kraftvärmeprod!$B$1:$AG$1,0),FALSE)/1,0)-IFERROR(VLOOKUP($B48,'Slutlig allokering'!$B$2:$AC$462,MATCH(T$3,'Slutlig allokering'!$B$2:$AJ$2,0),FALSE)/1,0)</f>
        <v>0</v>
      </c>
      <c r="U48">
        <f>IFERROR(VLOOKUP($B48,Kraftvärmeprod!$B$1:$AH$479,MATCH(U$2,Kraftvärmeprod!$B$1:$AG$1,0),FALSE)/1,0)-IFERROR(VLOOKUP($B48,'Slutlig allokering'!$B$2:$AC$462,MATCH(U$3,'Slutlig allokering'!$B$2:$AJ$2,0),FALSE)/1,0)</f>
        <v>0</v>
      </c>
      <c r="V48">
        <f>IFERROR(VLOOKUP($B48,Kraftvärmeprod!$B$1:$AH$479,MATCH(V$2,Kraftvärmeprod!$B$1:$AG$1,0),FALSE)/1,0)-IFERROR(VLOOKUP($B48,'Slutlig allokering'!$B$2:$AC$462,MATCH(V$3,'Slutlig allokering'!$B$2:$AJ$2,0),FALSE)/1,0)</f>
        <v>0</v>
      </c>
      <c r="W48">
        <f>IFERROR(VLOOKUP($B48,Kraftvärmeprod!$B$1:$AH$479,MATCH(W$2,Kraftvärmeprod!$B$1:$AG$1,0),FALSE)/1,0)-IFERROR(VLOOKUP($B48,'Slutlig allokering'!$B$2:$AC$462,MATCH(W$3,'Slutlig allokering'!$B$2:$AJ$2,0),FALSE)/1,0)</f>
        <v>0</v>
      </c>
      <c r="X48">
        <f>IFERROR(VLOOKUP($B48,Kraftvärmeprod!$B$1:$AH$479,MATCH(X$2,Kraftvärmeprod!$B$1:$AG$1,0),FALSE)/1,0)-IFERROR(VLOOKUP($B48,'Slutlig allokering'!$B$2:$AC$462,MATCH(X$3,'Slutlig allokering'!$B$2:$AJ$2,0),FALSE)/1,0)</f>
        <v>0</v>
      </c>
      <c r="Y48">
        <f>IFERROR(VLOOKUP($B48,Kraftvärmeprod!$B$1:$AH$479,MATCH(Y$2,Kraftvärmeprod!$B$1:$AG$1,0),FALSE)/1,0)-IFERROR(VLOOKUP($B48,'Slutlig allokering'!$B$2:$AC$462,MATCH(Y$3,'Slutlig allokering'!$B$2:$AJ$2,0),FALSE)/1,0)</f>
        <v>0</v>
      </c>
      <c r="Z48">
        <f>IFERROR(VLOOKUP($B48,Kraftvärmeprod!$B$1:$AH$479,MATCH(Z$2,Kraftvärmeprod!$B$1:$AG$1,0),FALSE)/1,0)-IFERROR(VLOOKUP($B48,'Slutlig allokering'!$B$2:$AC$462,MATCH(Z$3,'Slutlig allokering'!$B$2:$AJ$2,0),FALSE)/1,0)</f>
        <v>0</v>
      </c>
      <c r="AA48">
        <f>IFERROR(VLOOKUP($B48,Kraftvärmeprod!$B$1:$AH$479,MATCH(AA$2,Kraftvärmeprod!$B$1:$AG$1,0),FALSE)/1,0)-IFERROR(VLOOKUP($B48,'Slutlig allokering'!$B$2:$AC$462,MATCH(AA$3,'Slutlig allokering'!$B$2:$AJ$2,0),FALSE)/1,0)</f>
        <v>0</v>
      </c>
      <c r="AB48">
        <f>IFERROR(VLOOKUP($B48,Kraftvärmeprod!$B$1:$AH$479,MATCH(AB$2,Kraftvärmeprod!$B$1:$AG$1,0),FALSE)/1,0)-IFERROR(VLOOKUP($B48,'Slutlig allokering'!$B$2:$AC$462,MATCH(AB$3,'Slutlig allokering'!$B$2:$AJ$2,0),FALSE)/1,0)</f>
        <v>0</v>
      </c>
      <c r="AE48">
        <f t="shared" si="0"/>
        <v>0</v>
      </c>
      <c r="AG48">
        <f>IFERROR(VLOOKUP(B48,'Slutlig allokering'!$B$2:$AJ$462,MATCH("Summa justerad allokerad tillförd energi (utan hjälpel och rökgaskondensering):",'Slutlig allokering'!$B$2:$AK$2,0),FALSE)/1,"")</f>
        <v>0</v>
      </c>
      <c r="AI48" s="55" t="str">
        <f>IFERROR(1-VLOOKUP(B48,'Slutlig allokering'!$B$2:$AJ$462,MATCH("Andel av bränsle i kvv som allokerats till värme, exklusive rökgaskondensering och hjälpel",'Slutlig allokering'!$B$2:$AK$2,0),FALSE),"")</f>
        <v/>
      </c>
      <c r="AK48" s="55" t="str">
        <f t="shared" si="1"/>
        <v/>
      </c>
    </row>
    <row r="49" spans="1:37" x14ac:dyDescent="0.25">
      <c r="A49" s="28" t="s">
        <v>72</v>
      </c>
      <c r="B49" s="28" t="s">
        <v>73</v>
      </c>
      <c r="C49" t="str">
        <f>IFERROR(VLOOKUP($B49,Kraftvärmeprod!$B$1:$AH$479,MATCH(C$3,Kraftvärmeprod!$B$1:$AG$1,0),FALSE)/1,"")</f>
        <v/>
      </c>
      <c r="D49" t="str">
        <f>IFERROR(VLOOKUP($B49,Kraftvärmeprod!$B$1:$AH$479,MATCH(D$3,Kraftvärmeprod!$B$1:$AG$1,0),FALSE)/1,"")</f>
        <v/>
      </c>
      <c r="E49">
        <f>IFERROR(VLOOKUP($B49,Kraftvärmeprod!$B$1:$AH$479,MATCH(E$2,Kraftvärmeprod!$B$1:$AG$1,0),FALSE)/1,0)-IFERROR(VLOOKUP($B49,'Slutlig allokering'!$B$2:$AC$462,MATCH(E$3,'Slutlig allokering'!$B$2:$AJ$2,0),FALSE)/1,0)</f>
        <v>0</v>
      </c>
      <c r="F49">
        <f>IFERROR(VLOOKUP($B49,Kraftvärmeprod!$B$1:$AH$479,MATCH(F$2,Kraftvärmeprod!$B$1:$AG$1,0),FALSE)/1,0)-IFERROR(VLOOKUP($B49,'Slutlig allokering'!$B$2:$AC$462,MATCH(F$3,'Slutlig allokering'!$B$2:$AJ$2,0),FALSE)/1,0)</f>
        <v>0</v>
      </c>
      <c r="G49">
        <f>IFERROR(VLOOKUP($B49,Kraftvärmeprod!$B$1:$AH$479,MATCH(G$2,Kraftvärmeprod!$B$1:$AG$1,0),FALSE)/1,0)-IFERROR(VLOOKUP($B49,'Slutlig allokering'!$B$2:$AC$462,MATCH(G$3,'Slutlig allokering'!$B$2:$AJ$2,0),FALSE)/1,0)</f>
        <v>0</v>
      </c>
      <c r="H49">
        <f>IFERROR(VLOOKUP($B49,Kraftvärmeprod!$B$1:$AH$479,MATCH(H$2,Kraftvärmeprod!$B$1:$AG$1,0),FALSE)/1,0)-IFERROR(VLOOKUP($B49,'Slutlig allokering'!$B$2:$AC$462,MATCH(H$3,'Slutlig allokering'!$B$2:$AJ$2,0),FALSE)/1,0)</f>
        <v>0</v>
      </c>
      <c r="I49">
        <f>IFERROR(VLOOKUP($B49,Kraftvärmeprod!$B$1:$AH$479,MATCH(I$2,Kraftvärmeprod!$B$1:$AG$1,0),FALSE)/1,0)-IFERROR(VLOOKUP($B49,'Slutlig allokering'!$B$2:$AC$462,MATCH(I$3,'Slutlig allokering'!$B$2:$AJ$2,0),FALSE)/1,0)</f>
        <v>0</v>
      </c>
      <c r="J49">
        <f>IFERROR(VLOOKUP($B49,Kraftvärmeprod!$B$1:$AH$479,MATCH(J$2,Kraftvärmeprod!$B$1:$AG$1,0),FALSE)/1,0)-IFERROR(VLOOKUP($B49,'Slutlig allokering'!$B$2:$AC$462,MATCH(J$3,'Slutlig allokering'!$B$2:$AJ$2,0),FALSE)/1,0)</f>
        <v>0</v>
      </c>
      <c r="K49">
        <f>IFERROR(VLOOKUP($B49,Kraftvärmeprod!$B$1:$AH$479,MATCH(K$2,Kraftvärmeprod!$B$1:$AG$1,0),FALSE)/1,0)-IFERROR(VLOOKUP($B49,'Slutlig allokering'!$B$2:$AC$462,MATCH(K$3,'Slutlig allokering'!$B$2:$AJ$2,0),FALSE)/1,0)</f>
        <v>0</v>
      </c>
      <c r="L49">
        <f>IFERROR(VLOOKUP($B49,Kraftvärmeprod!$B$1:$AH$479,MATCH(L$2,Kraftvärmeprod!$B$1:$AG$1,0),FALSE)/1,0)-IFERROR(VLOOKUP($B49,'Slutlig allokering'!$B$2:$AC$462,MATCH(L$3,'Slutlig allokering'!$B$2:$AJ$2,0),FALSE)/1,0)</f>
        <v>0</v>
      </c>
      <c r="M49" s="143">
        <f>IFERROR(VLOOKUP($B49,Miljö!$B$1:$S$477,MATCH(M$2,Miljö!$B$1:$X$1,0),FALSE)/1,0)-IFERROR(VLOOKUP($B49,'Slutlig allokering'!$B$2:$AC$462,MATCH(M$3,'Slutlig allokering'!$B$2:$AJ$2,0),FALSE)/1,0)</f>
        <v>0</v>
      </c>
      <c r="N49">
        <f>IFERROR(VLOOKUP($B49,Kraftvärmeprod!$B$1:$AH$479,MATCH(N$2,Kraftvärmeprod!$B$1:$AG$1,0),FALSE)/1,0)-IFERROR(VLOOKUP($B49,'Slutlig allokering'!$B$2:$AC$462,MATCH(N$3,'Slutlig allokering'!$B$2:$AJ$2,0),FALSE)/1,0)</f>
        <v>0</v>
      </c>
      <c r="O49">
        <f>IFERROR(VLOOKUP($B49,Kraftvärmeprod!$B$1:$AH$479,MATCH(O$2,Kraftvärmeprod!$B$1:$AG$1,0),FALSE)/1,0)-IFERROR(VLOOKUP($B49,'Slutlig allokering'!$B$2:$AC$462,MATCH(O$3,'Slutlig allokering'!$B$2:$AJ$2,0),FALSE)/1,0)</f>
        <v>0</v>
      </c>
      <c r="P49">
        <f>IFERROR(VLOOKUP($B49,Kraftvärmeprod!$B$1:$AH$479,MATCH(P$2,Kraftvärmeprod!$B$1:$AG$1,0),FALSE)/1,0)-IFERROR(VLOOKUP($B49,'Slutlig allokering'!$B$2:$AC$462,MATCH(P$3,'Slutlig allokering'!$B$2:$AJ$2,0),FALSE)/1,0)</f>
        <v>0</v>
      </c>
      <c r="Q49">
        <f>IFERROR(VLOOKUP($B49,Kraftvärmeprod!$B$1:$AH$479,MATCH(Q$2,Kraftvärmeprod!$B$1:$AG$1,0),FALSE)/1,0)-IFERROR(VLOOKUP($B49,'Slutlig allokering'!$B$2:$AC$462,MATCH(Q$3,'Slutlig allokering'!$B$2:$AJ$2,0),FALSE)/1,0)</f>
        <v>0</v>
      </c>
      <c r="R49">
        <f>IFERROR(VLOOKUP($B49,Kraftvärmeprod!$B$1:$AH$479,MATCH(R$2,Kraftvärmeprod!$B$1:$AG$1,0),FALSE)/1,0)-IFERROR(VLOOKUP($B49,'Slutlig allokering'!$B$2:$AC$462,MATCH(R$3,'Slutlig allokering'!$B$2:$AJ$2,0),FALSE)/1,0)</f>
        <v>0</v>
      </c>
      <c r="S49">
        <f>IFERROR(VLOOKUP($B49,Kraftvärmeprod!$B$1:$AH$479,MATCH(S$2,Kraftvärmeprod!$B$1:$AG$1,0),FALSE)/1,0)-IFERROR(VLOOKUP($B49,'Slutlig allokering'!$B$2:$AC$462,MATCH(S$3,'Slutlig allokering'!$B$2:$AJ$2,0),FALSE)/1,0)</f>
        <v>0</v>
      </c>
      <c r="T49">
        <f>IFERROR(VLOOKUP($B49,Kraftvärmeprod!$B$1:$AH$479,MATCH(T$2,Kraftvärmeprod!$B$1:$AG$1,0),FALSE)/1,0)-IFERROR(VLOOKUP($B49,'Slutlig allokering'!$B$2:$AC$462,MATCH(T$3,'Slutlig allokering'!$B$2:$AJ$2,0),FALSE)/1,0)</f>
        <v>0</v>
      </c>
      <c r="U49">
        <f>IFERROR(VLOOKUP($B49,Kraftvärmeprod!$B$1:$AH$479,MATCH(U$2,Kraftvärmeprod!$B$1:$AG$1,0),FALSE)/1,0)-IFERROR(VLOOKUP($B49,'Slutlig allokering'!$B$2:$AC$462,MATCH(U$3,'Slutlig allokering'!$B$2:$AJ$2,0),FALSE)/1,0)</f>
        <v>0</v>
      </c>
      <c r="V49">
        <f>IFERROR(VLOOKUP($B49,Kraftvärmeprod!$B$1:$AH$479,MATCH(V$2,Kraftvärmeprod!$B$1:$AG$1,0),FALSE)/1,0)-IFERROR(VLOOKUP($B49,'Slutlig allokering'!$B$2:$AC$462,MATCH(V$3,'Slutlig allokering'!$B$2:$AJ$2,0),FALSE)/1,0)</f>
        <v>0</v>
      </c>
      <c r="W49">
        <f>IFERROR(VLOOKUP($B49,Kraftvärmeprod!$B$1:$AH$479,MATCH(W$2,Kraftvärmeprod!$B$1:$AG$1,0),FALSE)/1,0)-IFERROR(VLOOKUP($B49,'Slutlig allokering'!$B$2:$AC$462,MATCH(W$3,'Slutlig allokering'!$B$2:$AJ$2,0),FALSE)/1,0)</f>
        <v>0</v>
      </c>
      <c r="X49">
        <f>IFERROR(VLOOKUP($B49,Kraftvärmeprod!$B$1:$AH$479,MATCH(X$2,Kraftvärmeprod!$B$1:$AG$1,0),FALSE)/1,0)-IFERROR(VLOOKUP($B49,'Slutlig allokering'!$B$2:$AC$462,MATCH(X$3,'Slutlig allokering'!$B$2:$AJ$2,0),FALSE)/1,0)</f>
        <v>0</v>
      </c>
      <c r="Y49">
        <f>IFERROR(VLOOKUP($B49,Kraftvärmeprod!$B$1:$AH$479,MATCH(Y$2,Kraftvärmeprod!$B$1:$AG$1,0),FALSE)/1,0)-IFERROR(VLOOKUP($B49,'Slutlig allokering'!$B$2:$AC$462,MATCH(Y$3,'Slutlig allokering'!$B$2:$AJ$2,0),FALSE)/1,0)</f>
        <v>0</v>
      </c>
      <c r="Z49">
        <f>IFERROR(VLOOKUP($B49,Kraftvärmeprod!$B$1:$AH$479,MATCH(Z$2,Kraftvärmeprod!$B$1:$AG$1,0),FALSE)/1,0)-IFERROR(VLOOKUP($B49,'Slutlig allokering'!$B$2:$AC$462,MATCH(Z$3,'Slutlig allokering'!$B$2:$AJ$2,0),FALSE)/1,0)</f>
        <v>0</v>
      </c>
      <c r="AA49">
        <f>IFERROR(VLOOKUP($B49,Kraftvärmeprod!$B$1:$AH$479,MATCH(AA$2,Kraftvärmeprod!$B$1:$AG$1,0),FALSE)/1,0)-IFERROR(VLOOKUP($B49,'Slutlig allokering'!$B$2:$AC$462,MATCH(AA$3,'Slutlig allokering'!$B$2:$AJ$2,0),FALSE)/1,0)</f>
        <v>0</v>
      </c>
      <c r="AB49">
        <f>IFERROR(VLOOKUP($B49,Kraftvärmeprod!$B$1:$AH$479,MATCH(AB$2,Kraftvärmeprod!$B$1:$AG$1,0),FALSE)/1,0)-IFERROR(VLOOKUP($B49,'Slutlig allokering'!$B$2:$AC$462,MATCH(AB$3,'Slutlig allokering'!$B$2:$AJ$2,0),FALSE)/1,0)</f>
        <v>0</v>
      </c>
      <c r="AE49">
        <f t="shared" si="0"/>
        <v>0</v>
      </c>
      <c r="AG49">
        <f>IFERROR(VLOOKUP(B49,'Slutlig allokering'!$B$2:$AJ$462,MATCH("Summa justerad allokerad tillförd energi (utan hjälpel och rökgaskondensering):",'Slutlig allokering'!$B$2:$AK$2,0),FALSE)/1,"")</f>
        <v>0</v>
      </c>
      <c r="AI49" s="55" t="str">
        <f>IFERROR(1-VLOOKUP(B49,'Slutlig allokering'!$B$2:$AJ$462,MATCH("Andel av bränsle i kvv som allokerats till värme, exklusive rökgaskondensering och hjälpel",'Slutlig allokering'!$B$2:$AK$2,0),FALSE),"")</f>
        <v/>
      </c>
      <c r="AK49" s="55" t="str">
        <f t="shared" si="1"/>
        <v/>
      </c>
    </row>
    <row r="50" spans="1:37" x14ac:dyDescent="0.25">
      <c r="A50" s="28" t="s">
        <v>72</v>
      </c>
      <c r="B50" s="28" t="s">
        <v>74</v>
      </c>
      <c r="C50" t="str">
        <f>IFERROR(VLOOKUP($B50,Kraftvärmeprod!$B$1:$AH$479,MATCH(C$3,Kraftvärmeprod!$B$1:$AG$1,0),FALSE)/1,"")</f>
        <v/>
      </c>
      <c r="D50" t="str">
        <f>IFERROR(VLOOKUP($B50,Kraftvärmeprod!$B$1:$AH$479,MATCH(D$3,Kraftvärmeprod!$B$1:$AG$1,0),FALSE)/1,"")</f>
        <v/>
      </c>
      <c r="E50">
        <f>IFERROR(VLOOKUP($B50,Kraftvärmeprod!$B$1:$AH$479,MATCH(E$2,Kraftvärmeprod!$B$1:$AG$1,0),FALSE)/1,0)-IFERROR(VLOOKUP($B50,'Slutlig allokering'!$B$2:$AC$462,MATCH(E$3,'Slutlig allokering'!$B$2:$AJ$2,0),FALSE)/1,0)</f>
        <v>0</v>
      </c>
      <c r="F50">
        <f>IFERROR(VLOOKUP($B50,Kraftvärmeprod!$B$1:$AH$479,MATCH(F$2,Kraftvärmeprod!$B$1:$AG$1,0),FALSE)/1,0)-IFERROR(VLOOKUP($B50,'Slutlig allokering'!$B$2:$AC$462,MATCH(F$3,'Slutlig allokering'!$B$2:$AJ$2,0),FALSE)/1,0)</f>
        <v>0</v>
      </c>
      <c r="G50">
        <f>IFERROR(VLOOKUP($B50,Kraftvärmeprod!$B$1:$AH$479,MATCH(G$2,Kraftvärmeprod!$B$1:$AG$1,0),FALSE)/1,0)-IFERROR(VLOOKUP($B50,'Slutlig allokering'!$B$2:$AC$462,MATCH(G$3,'Slutlig allokering'!$B$2:$AJ$2,0),FALSE)/1,0)</f>
        <v>0</v>
      </c>
      <c r="H50">
        <f>IFERROR(VLOOKUP($B50,Kraftvärmeprod!$B$1:$AH$479,MATCH(H$2,Kraftvärmeprod!$B$1:$AG$1,0),FALSE)/1,0)-IFERROR(VLOOKUP($B50,'Slutlig allokering'!$B$2:$AC$462,MATCH(H$3,'Slutlig allokering'!$B$2:$AJ$2,0),FALSE)/1,0)</f>
        <v>0</v>
      </c>
      <c r="I50">
        <f>IFERROR(VLOOKUP($B50,Kraftvärmeprod!$B$1:$AH$479,MATCH(I$2,Kraftvärmeprod!$B$1:$AG$1,0),FALSE)/1,0)-IFERROR(VLOOKUP($B50,'Slutlig allokering'!$B$2:$AC$462,MATCH(I$3,'Slutlig allokering'!$B$2:$AJ$2,0),FALSE)/1,0)</f>
        <v>0</v>
      </c>
      <c r="J50">
        <f>IFERROR(VLOOKUP($B50,Kraftvärmeprod!$B$1:$AH$479,MATCH(J$2,Kraftvärmeprod!$B$1:$AG$1,0),FALSE)/1,0)-IFERROR(VLOOKUP($B50,'Slutlig allokering'!$B$2:$AC$462,MATCH(J$3,'Slutlig allokering'!$B$2:$AJ$2,0),FALSE)/1,0)</f>
        <v>0</v>
      </c>
      <c r="K50">
        <f>IFERROR(VLOOKUP($B50,Kraftvärmeprod!$B$1:$AH$479,MATCH(K$2,Kraftvärmeprod!$B$1:$AG$1,0),FALSE)/1,0)-IFERROR(VLOOKUP($B50,'Slutlig allokering'!$B$2:$AC$462,MATCH(K$3,'Slutlig allokering'!$B$2:$AJ$2,0),FALSE)/1,0)</f>
        <v>0</v>
      </c>
      <c r="L50">
        <f>IFERROR(VLOOKUP($B50,Kraftvärmeprod!$B$1:$AH$479,MATCH(L$2,Kraftvärmeprod!$B$1:$AG$1,0),FALSE)/1,0)-IFERROR(VLOOKUP($B50,'Slutlig allokering'!$B$2:$AC$462,MATCH(L$3,'Slutlig allokering'!$B$2:$AJ$2,0),FALSE)/1,0)</f>
        <v>0</v>
      </c>
      <c r="M50" s="143">
        <f>IFERROR(VLOOKUP($B50,Miljö!$B$1:$S$477,MATCH(M$2,Miljö!$B$1:$X$1,0),FALSE)/1,0)-IFERROR(VLOOKUP($B50,'Slutlig allokering'!$B$2:$AC$462,MATCH(M$3,'Slutlig allokering'!$B$2:$AJ$2,0),FALSE)/1,0)</f>
        <v>0</v>
      </c>
      <c r="N50">
        <f>IFERROR(VLOOKUP($B50,Kraftvärmeprod!$B$1:$AH$479,MATCH(N$2,Kraftvärmeprod!$B$1:$AG$1,0),FALSE)/1,0)-IFERROR(VLOOKUP($B50,'Slutlig allokering'!$B$2:$AC$462,MATCH(N$3,'Slutlig allokering'!$B$2:$AJ$2,0),FALSE)/1,0)</f>
        <v>0</v>
      </c>
      <c r="O50">
        <f>IFERROR(VLOOKUP($B50,Kraftvärmeprod!$B$1:$AH$479,MATCH(O$2,Kraftvärmeprod!$B$1:$AG$1,0),FALSE)/1,0)-IFERROR(VLOOKUP($B50,'Slutlig allokering'!$B$2:$AC$462,MATCH(O$3,'Slutlig allokering'!$B$2:$AJ$2,0),FALSE)/1,0)</f>
        <v>0</v>
      </c>
      <c r="P50">
        <f>IFERROR(VLOOKUP($B50,Kraftvärmeprod!$B$1:$AH$479,MATCH(P$2,Kraftvärmeprod!$B$1:$AG$1,0),FALSE)/1,0)-IFERROR(VLOOKUP($B50,'Slutlig allokering'!$B$2:$AC$462,MATCH(P$3,'Slutlig allokering'!$B$2:$AJ$2,0),FALSE)/1,0)</f>
        <v>0</v>
      </c>
      <c r="Q50">
        <f>IFERROR(VLOOKUP($B50,Kraftvärmeprod!$B$1:$AH$479,MATCH(Q$2,Kraftvärmeprod!$B$1:$AG$1,0),FALSE)/1,0)-IFERROR(VLOOKUP($B50,'Slutlig allokering'!$B$2:$AC$462,MATCH(Q$3,'Slutlig allokering'!$B$2:$AJ$2,0),FALSE)/1,0)</f>
        <v>0</v>
      </c>
      <c r="R50">
        <f>IFERROR(VLOOKUP($B50,Kraftvärmeprod!$B$1:$AH$479,MATCH(R$2,Kraftvärmeprod!$B$1:$AG$1,0),FALSE)/1,0)-IFERROR(VLOOKUP($B50,'Slutlig allokering'!$B$2:$AC$462,MATCH(R$3,'Slutlig allokering'!$B$2:$AJ$2,0),FALSE)/1,0)</f>
        <v>0</v>
      </c>
      <c r="S50">
        <f>IFERROR(VLOOKUP($B50,Kraftvärmeprod!$B$1:$AH$479,MATCH(S$2,Kraftvärmeprod!$B$1:$AG$1,0),FALSE)/1,0)-IFERROR(VLOOKUP($B50,'Slutlig allokering'!$B$2:$AC$462,MATCH(S$3,'Slutlig allokering'!$B$2:$AJ$2,0),FALSE)/1,0)</f>
        <v>0</v>
      </c>
      <c r="T50">
        <f>IFERROR(VLOOKUP($B50,Kraftvärmeprod!$B$1:$AH$479,MATCH(T$2,Kraftvärmeprod!$B$1:$AG$1,0),FALSE)/1,0)-IFERROR(VLOOKUP($B50,'Slutlig allokering'!$B$2:$AC$462,MATCH(T$3,'Slutlig allokering'!$B$2:$AJ$2,0),FALSE)/1,0)</f>
        <v>0</v>
      </c>
      <c r="U50">
        <f>IFERROR(VLOOKUP($B50,Kraftvärmeprod!$B$1:$AH$479,MATCH(U$2,Kraftvärmeprod!$B$1:$AG$1,0),FALSE)/1,0)-IFERROR(VLOOKUP($B50,'Slutlig allokering'!$B$2:$AC$462,MATCH(U$3,'Slutlig allokering'!$B$2:$AJ$2,0),FALSE)/1,0)</f>
        <v>0</v>
      </c>
      <c r="V50">
        <f>IFERROR(VLOOKUP($B50,Kraftvärmeprod!$B$1:$AH$479,MATCH(V$2,Kraftvärmeprod!$B$1:$AG$1,0),FALSE)/1,0)-IFERROR(VLOOKUP($B50,'Slutlig allokering'!$B$2:$AC$462,MATCH(V$3,'Slutlig allokering'!$B$2:$AJ$2,0),FALSE)/1,0)</f>
        <v>0</v>
      </c>
      <c r="W50">
        <f>IFERROR(VLOOKUP($B50,Kraftvärmeprod!$B$1:$AH$479,MATCH(W$2,Kraftvärmeprod!$B$1:$AG$1,0),FALSE)/1,0)-IFERROR(VLOOKUP($B50,'Slutlig allokering'!$B$2:$AC$462,MATCH(W$3,'Slutlig allokering'!$B$2:$AJ$2,0),FALSE)/1,0)</f>
        <v>0</v>
      </c>
      <c r="X50">
        <f>IFERROR(VLOOKUP($B50,Kraftvärmeprod!$B$1:$AH$479,MATCH(X$2,Kraftvärmeprod!$B$1:$AG$1,0),FALSE)/1,0)-IFERROR(VLOOKUP($B50,'Slutlig allokering'!$B$2:$AC$462,MATCH(X$3,'Slutlig allokering'!$B$2:$AJ$2,0),FALSE)/1,0)</f>
        <v>0</v>
      </c>
      <c r="Y50">
        <f>IFERROR(VLOOKUP($B50,Kraftvärmeprod!$B$1:$AH$479,MATCH(Y$2,Kraftvärmeprod!$B$1:$AG$1,0),FALSE)/1,0)-IFERROR(VLOOKUP($B50,'Slutlig allokering'!$B$2:$AC$462,MATCH(Y$3,'Slutlig allokering'!$B$2:$AJ$2,0),FALSE)/1,0)</f>
        <v>0</v>
      </c>
      <c r="Z50">
        <f>IFERROR(VLOOKUP($B50,Kraftvärmeprod!$B$1:$AH$479,MATCH(Z$2,Kraftvärmeprod!$B$1:$AG$1,0),FALSE)/1,0)-IFERROR(VLOOKUP($B50,'Slutlig allokering'!$B$2:$AC$462,MATCH(Z$3,'Slutlig allokering'!$B$2:$AJ$2,0),FALSE)/1,0)</f>
        <v>0</v>
      </c>
      <c r="AA50">
        <f>IFERROR(VLOOKUP($B50,Kraftvärmeprod!$B$1:$AH$479,MATCH(AA$2,Kraftvärmeprod!$B$1:$AG$1,0),FALSE)/1,0)-IFERROR(VLOOKUP($B50,'Slutlig allokering'!$B$2:$AC$462,MATCH(AA$3,'Slutlig allokering'!$B$2:$AJ$2,0),FALSE)/1,0)</f>
        <v>0</v>
      </c>
      <c r="AB50">
        <f>IFERROR(VLOOKUP($B50,Kraftvärmeprod!$B$1:$AH$479,MATCH(AB$2,Kraftvärmeprod!$B$1:$AG$1,0),FALSE)/1,0)-IFERROR(VLOOKUP($B50,'Slutlig allokering'!$B$2:$AC$462,MATCH(AB$3,'Slutlig allokering'!$B$2:$AJ$2,0),FALSE)/1,0)</f>
        <v>0</v>
      </c>
      <c r="AE50">
        <f t="shared" si="0"/>
        <v>0</v>
      </c>
      <c r="AG50">
        <f>IFERROR(VLOOKUP(B50,'Slutlig allokering'!$B$2:$AJ$462,MATCH("Summa justerad allokerad tillförd energi (utan hjälpel och rökgaskondensering):",'Slutlig allokering'!$B$2:$AK$2,0),FALSE)/1,"")</f>
        <v>0</v>
      </c>
      <c r="AI50" s="55" t="str">
        <f>IFERROR(1-VLOOKUP(B50,'Slutlig allokering'!$B$2:$AJ$462,MATCH("Andel av bränsle i kvv som allokerats till värme, exklusive rökgaskondensering och hjälpel",'Slutlig allokering'!$B$2:$AK$2,0),FALSE),"")</f>
        <v/>
      </c>
      <c r="AK50" s="55" t="str">
        <f t="shared" si="1"/>
        <v/>
      </c>
    </row>
    <row r="51" spans="1:37" x14ac:dyDescent="0.25">
      <c r="A51" s="28" t="s">
        <v>75</v>
      </c>
      <c r="B51" s="28" t="s">
        <v>76</v>
      </c>
      <c r="C51" t="str">
        <f>IFERROR(VLOOKUP($B51,Kraftvärmeprod!$B$1:$AH$479,MATCH(C$3,Kraftvärmeprod!$B$1:$AG$1,0),FALSE)/1,"")</f>
        <v/>
      </c>
      <c r="D51" t="str">
        <f>IFERROR(VLOOKUP($B51,Kraftvärmeprod!$B$1:$AH$479,MATCH(D$3,Kraftvärmeprod!$B$1:$AG$1,0),FALSE)/1,"")</f>
        <v/>
      </c>
      <c r="E51">
        <f>IFERROR(VLOOKUP($B51,Kraftvärmeprod!$B$1:$AH$479,MATCH(E$2,Kraftvärmeprod!$B$1:$AG$1,0),FALSE)/1,0)-IFERROR(VLOOKUP($B51,'Slutlig allokering'!$B$2:$AC$462,MATCH(E$3,'Slutlig allokering'!$B$2:$AJ$2,0),FALSE)/1,0)</f>
        <v>0</v>
      </c>
      <c r="F51">
        <f>IFERROR(VLOOKUP($B51,Kraftvärmeprod!$B$1:$AH$479,MATCH(F$2,Kraftvärmeprod!$B$1:$AG$1,0),FALSE)/1,0)-IFERROR(VLOOKUP($B51,'Slutlig allokering'!$B$2:$AC$462,MATCH(F$3,'Slutlig allokering'!$B$2:$AJ$2,0),FALSE)/1,0)</f>
        <v>0</v>
      </c>
      <c r="G51">
        <f>IFERROR(VLOOKUP($B51,Kraftvärmeprod!$B$1:$AH$479,MATCH(G$2,Kraftvärmeprod!$B$1:$AG$1,0),FALSE)/1,0)-IFERROR(VLOOKUP($B51,'Slutlig allokering'!$B$2:$AC$462,MATCH(G$3,'Slutlig allokering'!$B$2:$AJ$2,0),FALSE)/1,0)</f>
        <v>0</v>
      </c>
      <c r="H51">
        <f>IFERROR(VLOOKUP($B51,Kraftvärmeprod!$B$1:$AH$479,MATCH(H$2,Kraftvärmeprod!$B$1:$AG$1,0),FALSE)/1,0)-IFERROR(VLOOKUP($B51,'Slutlig allokering'!$B$2:$AC$462,MATCH(H$3,'Slutlig allokering'!$B$2:$AJ$2,0),FALSE)/1,0)</f>
        <v>0</v>
      </c>
      <c r="I51">
        <f>IFERROR(VLOOKUP($B51,Kraftvärmeprod!$B$1:$AH$479,MATCH(I$2,Kraftvärmeprod!$B$1:$AG$1,0),FALSE)/1,0)-IFERROR(VLOOKUP($B51,'Slutlig allokering'!$B$2:$AC$462,MATCH(I$3,'Slutlig allokering'!$B$2:$AJ$2,0),FALSE)/1,0)</f>
        <v>0</v>
      </c>
      <c r="J51">
        <f>IFERROR(VLOOKUP($B51,Kraftvärmeprod!$B$1:$AH$479,MATCH(J$2,Kraftvärmeprod!$B$1:$AG$1,0),FALSE)/1,0)-IFERROR(VLOOKUP($B51,'Slutlig allokering'!$B$2:$AC$462,MATCH(J$3,'Slutlig allokering'!$B$2:$AJ$2,0),FALSE)/1,0)</f>
        <v>0</v>
      </c>
      <c r="K51">
        <f>IFERROR(VLOOKUP($B51,Kraftvärmeprod!$B$1:$AH$479,MATCH(K$2,Kraftvärmeprod!$B$1:$AG$1,0),FALSE)/1,0)-IFERROR(VLOOKUP($B51,'Slutlig allokering'!$B$2:$AC$462,MATCH(K$3,'Slutlig allokering'!$B$2:$AJ$2,0),FALSE)/1,0)</f>
        <v>0</v>
      </c>
      <c r="L51">
        <f>IFERROR(VLOOKUP($B51,Kraftvärmeprod!$B$1:$AH$479,MATCH(L$2,Kraftvärmeprod!$B$1:$AG$1,0),FALSE)/1,0)-IFERROR(VLOOKUP($B51,'Slutlig allokering'!$B$2:$AC$462,MATCH(L$3,'Slutlig allokering'!$B$2:$AJ$2,0),FALSE)/1,0)</f>
        <v>0</v>
      </c>
      <c r="M51" s="143">
        <f>IFERROR(VLOOKUP($B51,Miljö!$B$1:$S$477,MATCH(M$2,Miljö!$B$1:$X$1,0),FALSE)/1,0)-IFERROR(VLOOKUP($B51,'Slutlig allokering'!$B$2:$AC$462,MATCH(M$3,'Slutlig allokering'!$B$2:$AJ$2,0),FALSE)/1,0)</f>
        <v>0</v>
      </c>
      <c r="N51">
        <f>IFERROR(VLOOKUP($B51,Kraftvärmeprod!$B$1:$AH$479,MATCH(N$2,Kraftvärmeprod!$B$1:$AG$1,0),FALSE)/1,0)-IFERROR(VLOOKUP($B51,'Slutlig allokering'!$B$2:$AC$462,MATCH(N$3,'Slutlig allokering'!$B$2:$AJ$2,0),FALSE)/1,0)</f>
        <v>0</v>
      </c>
      <c r="O51">
        <f>IFERROR(VLOOKUP($B51,Kraftvärmeprod!$B$1:$AH$479,MATCH(O$2,Kraftvärmeprod!$B$1:$AG$1,0),FALSE)/1,0)-IFERROR(VLOOKUP($B51,'Slutlig allokering'!$B$2:$AC$462,MATCH(O$3,'Slutlig allokering'!$B$2:$AJ$2,0),FALSE)/1,0)</f>
        <v>0</v>
      </c>
      <c r="P51">
        <f>IFERROR(VLOOKUP($B51,Kraftvärmeprod!$B$1:$AH$479,MATCH(P$2,Kraftvärmeprod!$B$1:$AG$1,0),FALSE)/1,0)-IFERROR(VLOOKUP($B51,'Slutlig allokering'!$B$2:$AC$462,MATCH(P$3,'Slutlig allokering'!$B$2:$AJ$2,0),FALSE)/1,0)</f>
        <v>0</v>
      </c>
      <c r="Q51">
        <f>IFERROR(VLOOKUP($B51,Kraftvärmeprod!$B$1:$AH$479,MATCH(Q$2,Kraftvärmeprod!$B$1:$AG$1,0),FALSE)/1,0)-IFERROR(VLOOKUP($B51,'Slutlig allokering'!$B$2:$AC$462,MATCH(Q$3,'Slutlig allokering'!$B$2:$AJ$2,0),FALSE)/1,0)</f>
        <v>0</v>
      </c>
      <c r="R51">
        <f>IFERROR(VLOOKUP($B51,Kraftvärmeprod!$B$1:$AH$479,MATCH(R$2,Kraftvärmeprod!$B$1:$AG$1,0),FALSE)/1,0)-IFERROR(VLOOKUP($B51,'Slutlig allokering'!$B$2:$AC$462,MATCH(R$3,'Slutlig allokering'!$B$2:$AJ$2,0),FALSE)/1,0)</f>
        <v>0</v>
      </c>
      <c r="S51">
        <f>IFERROR(VLOOKUP($B51,Kraftvärmeprod!$B$1:$AH$479,MATCH(S$2,Kraftvärmeprod!$B$1:$AG$1,0),FALSE)/1,0)-IFERROR(VLOOKUP($B51,'Slutlig allokering'!$B$2:$AC$462,MATCH(S$3,'Slutlig allokering'!$B$2:$AJ$2,0),FALSE)/1,0)</f>
        <v>0</v>
      </c>
      <c r="T51">
        <f>IFERROR(VLOOKUP($B51,Kraftvärmeprod!$B$1:$AH$479,MATCH(T$2,Kraftvärmeprod!$B$1:$AG$1,0),FALSE)/1,0)-IFERROR(VLOOKUP($B51,'Slutlig allokering'!$B$2:$AC$462,MATCH(T$3,'Slutlig allokering'!$B$2:$AJ$2,0),FALSE)/1,0)</f>
        <v>0</v>
      </c>
      <c r="U51">
        <f>IFERROR(VLOOKUP($B51,Kraftvärmeprod!$B$1:$AH$479,MATCH(U$2,Kraftvärmeprod!$B$1:$AG$1,0),FALSE)/1,0)-IFERROR(VLOOKUP($B51,'Slutlig allokering'!$B$2:$AC$462,MATCH(U$3,'Slutlig allokering'!$B$2:$AJ$2,0),FALSE)/1,0)</f>
        <v>0</v>
      </c>
      <c r="V51">
        <f>IFERROR(VLOOKUP($B51,Kraftvärmeprod!$B$1:$AH$479,MATCH(V$2,Kraftvärmeprod!$B$1:$AG$1,0),FALSE)/1,0)-IFERROR(VLOOKUP($B51,'Slutlig allokering'!$B$2:$AC$462,MATCH(V$3,'Slutlig allokering'!$B$2:$AJ$2,0),FALSE)/1,0)</f>
        <v>0</v>
      </c>
      <c r="W51">
        <f>IFERROR(VLOOKUP($B51,Kraftvärmeprod!$B$1:$AH$479,MATCH(W$2,Kraftvärmeprod!$B$1:$AG$1,0),FALSE)/1,0)-IFERROR(VLOOKUP($B51,'Slutlig allokering'!$B$2:$AC$462,MATCH(W$3,'Slutlig allokering'!$B$2:$AJ$2,0),FALSE)/1,0)</f>
        <v>0</v>
      </c>
      <c r="X51">
        <f>IFERROR(VLOOKUP($B51,Kraftvärmeprod!$B$1:$AH$479,MATCH(X$2,Kraftvärmeprod!$B$1:$AG$1,0),FALSE)/1,0)-IFERROR(VLOOKUP($B51,'Slutlig allokering'!$B$2:$AC$462,MATCH(X$3,'Slutlig allokering'!$B$2:$AJ$2,0),FALSE)/1,0)</f>
        <v>0</v>
      </c>
      <c r="Y51">
        <f>IFERROR(VLOOKUP($B51,Kraftvärmeprod!$B$1:$AH$479,MATCH(Y$2,Kraftvärmeprod!$B$1:$AG$1,0),FALSE)/1,0)-IFERROR(VLOOKUP($B51,'Slutlig allokering'!$B$2:$AC$462,MATCH(Y$3,'Slutlig allokering'!$B$2:$AJ$2,0),FALSE)/1,0)</f>
        <v>0</v>
      </c>
      <c r="Z51">
        <f>IFERROR(VLOOKUP($B51,Kraftvärmeprod!$B$1:$AH$479,MATCH(Z$2,Kraftvärmeprod!$B$1:$AG$1,0),FALSE)/1,0)-IFERROR(VLOOKUP($B51,'Slutlig allokering'!$B$2:$AC$462,MATCH(Z$3,'Slutlig allokering'!$B$2:$AJ$2,0),FALSE)/1,0)</f>
        <v>0</v>
      </c>
      <c r="AA51">
        <f>IFERROR(VLOOKUP($B51,Kraftvärmeprod!$B$1:$AH$479,MATCH(AA$2,Kraftvärmeprod!$B$1:$AG$1,0),FALSE)/1,0)-IFERROR(VLOOKUP($B51,'Slutlig allokering'!$B$2:$AC$462,MATCH(AA$3,'Slutlig allokering'!$B$2:$AJ$2,0),FALSE)/1,0)</f>
        <v>0</v>
      </c>
      <c r="AB51">
        <f>IFERROR(VLOOKUP($B51,Kraftvärmeprod!$B$1:$AH$479,MATCH(AB$2,Kraftvärmeprod!$B$1:$AG$1,0),FALSE)/1,0)-IFERROR(VLOOKUP($B51,'Slutlig allokering'!$B$2:$AC$462,MATCH(AB$3,'Slutlig allokering'!$B$2:$AJ$2,0),FALSE)/1,0)</f>
        <v>0</v>
      </c>
      <c r="AE51">
        <f t="shared" si="0"/>
        <v>0</v>
      </c>
      <c r="AG51">
        <f>IFERROR(VLOOKUP(B51,'Slutlig allokering'!$B$2:$AJ$462,MATCH("Summa justerad allokerad tillförd energi (utan hjälpel och rökgaskondensering):",'Slutlig allokering'!$B$2:$AK$2,0),FALSE)/1,"")</f>
        <v>0</v>
      </c>
      <c r="AI51" s="55" t="str">
        <f>IFERROR(1-VLOOKUP(B51,'Slutlig allokering'!$B$2:$AJ$462,MATCH("Andel av bränsle i kvv som allokerats till värme, exklusive rökgaskondensering och hjälpel",'Slutlig allokering'!$B$2:$AK$2,0),FALSE),"")</f>
        <v/>
      </c>
      <c r="AK51" s="55" t="str">
        <f t="shared" si="1"/>
        <v/>
      </c>
    </row>
    <row r="52" spans="1:37" x14ac:dyDescent="0.25">
      <c r="A52" s="28" t="s">
        <v>75</v>
      </c>
      <c r="B52" s="28" t="s">
        <v>77</v>
      </c>
      <c r="C52" t="str">
        <f>IFERROR(VLOOKUP($B52,Kraftvärmeprod!$B$1:$AH$479,MATCH(C$3,Kraftvärmeprod!$B$1:$AG$1,0),FALSE)/1,"")</f>
        <v/>
      </c>
      <c r="D52" t="str">
        <f>IFERROR(VLOOKUP($B52,Kraftvärmeprod!$B$1:$AH$479,MATCH(D$3,Kraftvärmeprod!$B$1:$AG$1,0),FALSE)/1,"")</f>
        <v/>
      </c>
      <c r="E52">
        <f>IFERROR(VLOOKUP($B52,Kraftvärmeprod!$B$1:$AH$479,MATCH(E$2,Kraftvärmeprod!$B$1:$AG$1,0),FALSE)/1,0)-IFERROR(VLOOKUP($B52,'Slutlig allokering'!$B$2:$AC$462,MATCH(E$3,'Slutlig allokering'!$B$2:$AJ$2,0),FALSE)/1,0)</f>
        <v>0</v>
      </c>
      <c r="F52">
        <f>IFERROR(VLOOKUP($B52,Kraftvärmeprod!$B$1:$AH$479,MATCH(F$2,Kraftvärmeprod!$B$1:$AG$1,0),FALSE)/1,0)-IFERROR(VLOOKUP($B52,'Slutlig allokering'!$B$2:$AC$462,MATCH(F$3,'Slutlig allokering'!$B$2:$AJ$2,0),FALSE)/1,0)</f>
        <v>0</v>
      </c>
      <c r="G52">
        <f>IFERROR(VLOOKUP($B52,Kraftvärmeprod!$B$1:$AH$479,MATCH(G$2,Kraftvärmeprod!$B$1:$AG$1,0),FALSE)/1,0)-IFERROR(VLOOKUP($B52,'Slutlig allokering'!$B$2:$AC$462,MATCH(G$3,'Slutlig allokering'!$B$2:$AJ$2,0),FALSE)/1,0)</f>
        <v>0</v>
      </c>
      <c r="H52">
        <f>IFERROR(VLOOKUP($B52,Kraftvärmeprod!$B$1:$AH$479,MATCH(H$2,Kraftvärmeprod!$B$1:$AG$1,0),FALSE)/1,0)-IFERROR(VLOOKUP($B52,'Slutlig allokering'!$B$2:$AC$462,MATCH(H$3,'Slutlig allokering'!$B$2:$AJ$2,0),FALSE)/1,0)</f>
        <v>0</v>
      </c>
      <c r="I52">
        <f>IFERROR(VLOOKUP($B52,Kraftvärmeprod!$B$1:$AH$479,MATCH(I$2,Kraftvärmeprod!$B$1:$AG$1,0),FALSE)/1,0)-IFERROR(VLOOKUP($B52,'Slutlig allokering'!$B$2:$AC$462,MATCH(I$3,'Slutlig allokering'!$B$2:$AJ$2,0),FALSE)/1,0)</f>
        <v>0</v>
      </c>
      <c r="J52">
        <f>IFERROR(VLOOKUP($B52,Kraftvärmeprod!$B$1:$AH$479,MATCH(J$2,Kraftvärmeprod!$B$1:$AG$1,0),FALSE)/1,0)-IFERROR(VLOOKUP($B52,'Slutlig allokering'!$B$2:$AC$462,MATCH(J$3,'Slutlig allokering'!$B$2:$AJ$2,0),FALSE)/1,0)</f>
        <v>0</v>
      </c>
      <c r="K52">
        <f>IFERROR(VLOOKUP($B52,Kraftvärmeprod!$B$1:$AH$479,MATCH(K$2,Kraftvärmeprod!$B$1:$AG$1,0),FALSE)/1,0)-IFERROR(VLOOKUP($B52,'Slutlig allokering'!$B$2:$AC$462,MATCH(K$3,'Slutlig allokering'!$B$2:$AJ$2,0),FALSE)/1,0)</f>
        <v>0</v>
      </c>
      <c r="L52">
        <f>IFERROR(VLOOKUP($B52,Kraftvärmeprod!$B$1:$AH$479,MATCH(L$2,Kraftvärmeprod!$B$1:$AG$1,0),FALSE)/1,0)-IFERROR(VLOOKUP($B52,'Slutlig allokering'!$B$2:$AC$462,MATCH(L$3,'Slutlig allokering'!$B$2:$AJ$2,0),FALSE)/1,0)</f>
        <v>0</v>
      </c>
      <c r="M52" s="143">
        <f>IFERROR(VLOOKUP($B52,Miljö!$B$1:$S$477,MATCH(M$2,Miljö!$B$1:$X$1,0),FALSE)/1,0)-IFERROR(VLOOKUP($B52,'Slutlig allokering'!$B$2:$AC$462,MATCH(M$3,'Slutlig allokering'!$B$2:$AJ$2,0),FALSE)/1,0)</f>
        <v>0</v>
      </c>
      <c r="N52">
        <f>IFERROR(VLOOKUP($B52,Kraftvärmeprod!$B$1:$AH$479,MATCH(N$2,Kraftvärmeprod!$B$1:$AG$1,0),FALSE)/1,0)-IFERROR(VLOOKUP($B52,'Slutlig allokering'!$B$2:$AC$462,MATCH(N$3,'Slutlig allokering'!$B$2:$AJ$2,0),FALSE)/1,0)</f>
        <v>0</v>
      </c>
      <c r="O52">
        <f>IFERROR(VLOOKUP($B52,Kraftvärmeprod!$B$1:$AH$479,MATCH(O$2,Kraftvärmeprod!$B$1:$AG$1,0),FALSE)/1,0)-IFERROR(VLOOKUP($B52,'Slutlig allokering'!$B$2:$AC$462,MATCH(O$3,'Slutlig allokering'!$B$2:$AJ$2,0),FALSE)/1,0)</f>
        <v>0</v>
      </c>
      <c r="P52">
        <f>IFERROR(VLOOKUP($B52,Kraftvärmeprod!$B$1:$AH$479,MATCH(P$2,Kraftvärmeprod!$B$1:$AG$1,0),FALSE)/1,0)-IFERROR(VLOOKUP($B52,'Slutlig allokering'!$B$2:$AC$462,MATCH(P$3,'Slutlig allokering'!$B$2:$AJ$2,0),FALSE)/1,0)</f>
        <v>0</v>
      </c>
      <c r="Q52">
        <f>IFERROR(VLOOKUP($B52,Kraftvärmeprod!$B$1:$AH$479,MATCH(Q$2,Kraftvärmeprod!$B$1:$AG$1,0),FALSE)/1,0)-IFERROR(VLOOKUP($B52,'Slutlig allokering'!$B$2:$AC$462,MATCH(Q$3,'Slutlig allokering'!$B$2:$AJ$2,0),FALSE)/1,0)</f>
        <v>0</v>
      </c>
      <c r="R52">
        <f>IFERROR(VLOOKUP($B52,Kraftvärmeprod!$B$1:$AH$479,MATCH(R$2,Kraftvärmeprod!$B$1:$AG$1,0),FALSE)/1,0)-IFERROR(VLOOKUP($B52,'Slutlig allokering'!$B$2:$AC$462,MATCH(R$3,'Slutlig allokering'!$B$2:$AJ$2,0),FALSE)/1,0)</f>
        <v>0</v>
      </c>
      <c r="S52">
        <f>IFERROR(VLOOKUP($B52,Kraftvärmeprod!$B$1:$AH$479,MATCH(S$2,Kraftvärmeprod!$B$1:$AG$1,0),FALSE)/1,0)-IFERROR(VLOOKUP($B52,'Slutlig allokering'!$B$2:$AC$462,MATCH(S$3,'Slutlig allokering'!$B$2:$AJ$2,0),FALSE)/1,0)</f>
        <v>0</v>
      </c>
      <c r="T52">
        <f>IFERROR(VLOOKUP($B52,Kraftvärmeprod!$B$1:$AH$479,MATCH(T$2,Kraftvärmeprod!$B$1:$AG$1,0),FALSE)/1,0)-IFERROR(VLOOKUP($B52,'Slutlig allokering'!$B$2:$AC$462,MATCH(T$3,'Slutlig allokering'!$B$2:$AJ$2,0),FALSE)/1,0)</f>
        <v>0</v>
      </c>
      <c r="U52">
        <f>IFERROR(VLOOKUP($B52,Kraftvärmeprod!$B$1:$AH$479,MATCH(U$2,Kraftvärmeprod!$B$1:$AG$1,0),FALSE)/1,0)-IFERROR(VLOOKUP($B52,'Slutlig allokering'!$B$2:$AC$462,MATCH(U$3,'Slutlig allokering'!$B$2:$AJ$2,0),FALSE)/1,0)</f>
        <v>0</v>
      </c>
      <c r="V52">
        <f>IFERROR(VLOOKUP($B52,Kraftvärmeprod!$B$1:$AH$479,MATCH(V$2,Kraftvärmeprod!$B$1:$AG$1,0),FALSE)/1,0)-IFERROR(VLOOKUP($B52,'Slutlig allokering'!$B$2:$AC$462,MATCH(V$3,'Slutlig allokering'!$B$2:$AJ$2,0),FALSE)/1,0)</f>
        <v>0</v>
      </c>
      <c r="W52">
        <f>IFERROR(VLOOKUP($B52,Kraftvärmeprod!$B$1:$AH$479,MATCH(W$2,Kraftvärmeprod!$B$1:$AG$1,0),FALSE)/1,0)-IFERROR(VLOOKUP($B52,'Slutlig allokering'!$B$2:$AC$462,MATCH(W$3,'Slutlig allokering'!$B$2:$AJ$2,0),FALSE)/1,0)</f>
        <v>0</v>
      </c>
      <c r="X52">
        <f>IFERROR(VLOOKUP($B52,Kraftvärmeprod!$B$1:$AH$479,MATCH(X$2,Kraftvärmeprod!$B$1:$AG$1,0),FALSE)/1,0)-IFERROR(VLOOKUP($B52,'Slutlig allokering'!$B$2:$AC$462,MATCH(X$3,'Slutlig allokering'!$B$2:$AJ$2,0),FALSE)/1,0)</f>
        <v>0</v>
      </c>
      <c r="Y52">
        <f>IFERROR(VLOOKUP($B52,Kraftvärmeprod!$B$1:$AH$479,MATCH(Y$2,Kraftvärmeprod!$B$1:$AG$1,0),FALSE)/1,0)-IFERROR(VLOOKUP($B52,'Slutlig allokering'!$B$2:$AC$462,MATCH(Y$3,'Slutlig allokering'!$B$2:$AJ$2,0),FALSE)/1,0)</f>
        <v>0</v>
      </c>
      <c r="Z52">
        <f>IFERROR(VLOOKUP($B52,Kraftvärmeprod!$B$1:$AH$479,MATCH(Z$2,Kraftvärmeprod!$B$1:$AG$1,0),FALSE)/1,0)-IFERROR(VLOOKUP($B52,'Slutlig allokering'!$B$2:$AC$462,MATCH(Z$3,'Slutlig allokering'!$B$2:$AJ$2,0),FALSE)/1,0)</f>
        <v>0</v>
      </c>
      <c r="AA52">
        <f>IFERROR(VLOOKUP($B52,Kraftvärmeprod!$B$1:$AH$479,MATCH(AA$2,Kraftvärmeprod!$B$1:$AG$1,0),FALSE)/1,0)-IFERROR(VLOOKUP($B52,'Slutlig allokering'!$B$2:$AC$462,MATCH(AA$3,'Slutlig allokering'!$B$2:$AJ$2,0),FALSE)/1,0)</f>
        <v>0</v>
      </c>
      <c r="AB52">
        <f>IFERROR(VLOOKUP($B52,Kraftvärmeprod!$B$1:$AH$479,MATCH(AB$2,Kraftvärmeprod!$B$1:$AG$1,0),FALSE)/1,0)-IFERROR(VLOOKUP($B52,'Slutlig allokering'!$B$2:$AC$462,MATCH(AB$3,'Slutlig allokering'!$B$2:$AJ$2,0),FALSE)/1,0)</f>
        <v>0</v>
      </c>
      <c r="AE52">
        <f t="shared" si="0"/>
        <v>0</v>
      </c>
      <c r="AG52">
        <f>IFERROR(VLOOKUP(B52,'Slutlig allokering'!$B$2:$AJ$462,MATCH("Summa justerad allokerad tillförd energi (utan hjälpel och rökgaskondensering):",'Slutlig allokering'!$B$2:$AK$2,0),FALSE)/1,"")</f>
        <v>0</v>
      </c>
      <c r="AI52" s="55" t="str">
        <f>IFERROR(1-VLOOKUP(B52,'Slutlig allokering'!$B$2:$AJ$462,MATCH("Andel av bränsle i kvv som allokerats till värme, exklusive rökgaskondensering och hjälpel",'Slutlig allokering'!$B$2:$AK$2,0),FALSE),"")</f>
        <v/>
      </c>
      <c r="AK52" s="55" t="str">
        <f t="shared" si="1"/>
        <v/>
      </c>
    </row>
    <row r="53" spans="1:37" x14ac:dyDescent="0.25">
      <c r="A53" s="28" t="s">
        <v>75</v>
      </c>
      <c r="B53" s="28" t="s">
        <v>78</v>
      </c>
      <c r="C53" t="str">
        <f>IFERROR(VLOOKUP($B53,Kraftvärmeprod!$B$1:$AH$479,MATCH(C$3,Kraftvärmeprod!$B$1:$AG$1,0),FALSE)/1,"")</f>
        <v/>
      </c>
      <c r="D53" t="str">
        <f>IFERROR(VLOOKUP($B53,Kraftvärmeprod!$B$1:$AH$479,MATCH(D$3,Kraftvärmeprod!$B$1:$AG$1,0),FALSE)/1,"")</f>
        <v/>
      </c>
      <c r="E53">
        <f>IFERROR(VLOOKUP($B53,Kraftvärmeprod!$B$1:$AH$479,MATCH(E$2,Kraftvärmeprod!$B$1:$AG$1,0),FALSE)/1,0)-IFERROR(VLOOKUP($B53,'Slutlig allokering'!$B$2:$AC$462,MATCH(E$3,'Slutlig allokering'!$B$2:$AJ$2,0),FALSE)/1,0)</f>
        <v>0</v>
      </c>
      <c r="F53">
        <f>IFERROR(VLOOKUP($B53,Kraftvärmeprod!$B$1:$AH$479,MATCH(F$2,Kraftvärmeprod!$B$1:$AG$1,0),FALSE)/1,0)-IFERROR(VLOOKUP($B53,'Slutlig allokering'!$B$2:$AC$462,MATCH(F$3,'Slutlig allokering'!$B$2:$AJ$2,0),FALSE)/1,0)</f>
        <v>0</v>
      </c>
      <c r="G53">
        <f>IFERROR(VLOOKUP($B53,Kraftvärmeprod!$B$1:$AH$479,MATCH(G$2,Kraftvärmeprod!$B$1:$AG$1,0),FALSE)/1,0)-IFERROR(VLOOKUP($B53,'Slutlig allokering'!$B$2:$AC$462,MATCH(G$3,'Slutlig allokering'!$B$2:$AJ$2,0),FALSE)/1,0)</f>
        <v>0</v>
      </c>
      <c r="H53">
        <f>IFERROR(VLOOKUP($B53,Kraftvärmeprod!$B$1:$AH$479,MATCH(H$2,Kraftvärmeprod!$B$1:$AG$1,0),FALSE)/1,0)-IFERROR(VLOOKUP($B53,'Slutlig allokering'!$B$2:$AC$462,MATCH(H$3,'Slutlig allokering'!$B$2:$AJ$2,0),FALSE)/1,0)</f>
        <v>0</v>
      </c>
      <c r="I53">
        <f>IFERROR(VLOOKUP($B53,Kraftvärmeprod!$B$1:$AH$479,MATCH(I$2,Kraftvärmeprod!$B$1:$AG$1,0),FALSE)/1,0)-IFERROR(VLOOKUP($B53,'Slutlig allokering'!$B$2:$AC$462,MATCH(I$3,'Slutlig allokering'!$B$2:$AJ$2,0),FALSE)/1,0)</f>
        <v>0</v>
      </c>
      <c r="J53">
        <f>IFERROR(VLOOKUP($B53,Kraftvärmeprod!$B$1:$AH$479,MATCH(J$2,Kraftvärmeprod!$B$1:$AG$1,0),FALSE)/1,0)-IFERROR(VLOOKUP($B53,'Slutlig allokering'!$B$2:$AC$462,MATCH(J$3,'Slutlig allokering'!$B$2:$AJ$2,0),FALSE)/1,0)</f>
        <v>0</v>
      </c>
      <c r="K53">
        <f>IFERROR(VLOOKUP($B53,Kraftvärmeprod!$B$1:$AH$479,MATCH(K$2,Kraftvärmeprod!$B$1:$AG$1,0),FALSE)/1,0)-IFERROR(VLOOKUP($B53,'Slutlig allokering'!$B$2:$AC$462,MATCH(K$3,'Slutlig allokering'!$B$2:$AJ$2,0),FALSE)/1,0)</f>
        <v>0</v>
      </c>
      <c r="L53">
        <f>IFERROR(VLOOKUP($B53,Kraftvärmeprod!$B$1:$AH$479,MATCH(L$2,Kraftvärmeprod!$B$1:$AG$1,0),FALSE)/1,0)-IFERROR(VLOOKUP($B53,'Slutlig allokering'!$B$2:$AC$462,MATCH(L$3,'Slutlig allokering'!$B$2:$AJ$2,0),FALSE)/1,0)</f>
        <v>0</v>
      </c>
      <c r="M53" s="143">
        <f>IFERROR(VLOOKUP($B53,Miljö!$B$1:$S$477,MATCH(M$2,Miljö!$B$1:$X$1,0),FALSE)/1,0)-IFERROR(VLOOKUP($B53,'Slutlig allokering'!$B$2:$AC$462,MATCH(M$3,'Slutlig allokering'!$B$2:$AJ$2,0),FALSE)/1,0)</f>
        <v>0</v>
      </c>
      <c r="N53">
        <f>IFERROR(VLOOKUP($B53,Kraftvärmeprod!$B$1:$AH$479,MATCH(N$2,Kraftvärmeprod!$B$1:$AG$1,0),FALSE)/1,0)-IFERROR(VLOOKUP($B53,'Slutlig allokering'!$B$2:$AC$462,MATCH(N$3,'Slutlig allokering'!$B$2:$AJ$2,0),FALSE)/1,0)</f>
        <v>0</v>
      </c>
      <c r="O53">
        <f>IFERROR(VLOOKUP($B53,Kraftvärmeprod!$B$1:$AH$479,MATCH(O$2,Kraftvärmeprod!$B$1:$AG$1,0),FALSE)/1,0)-IFERROR(VLOOKUP($B53,'Slutlig allokering'!$B$2:$AC$462,MATCH(O$3,'Slutlig allokering'!$B$2:$AJ$2,0),FALSE)/1,0)</f>
        <v>0</v>
      </c>
      <c r="P53">
        <f>IFERROR(VLOOKUP($B53,Kraftvärmeprod!$B$1:$AH$479,MATCH(P$2,Kraftvärmeprod!$B$1:$AG$1,0),FALSE)/1,0)-IFERROR(VLOOKUP($B53,'Slutlig allokering'!$B$2:$AC$462,MATCH(P$3,'Slutlig allokering'!$B$2:$AJ$2,0),FALSE)/1,0)</f>
        <v>0</v>
      </c>
      <c r="Q53">
        <f>IFERROR(VLOOKUP($B53,Kraftvärmeprod!$B$1:$AH$479,MATCH(Q$2,Kraftvärmeprod!$B$1:$AG$1,0),FALSE)/1,0)-IFERROR(VLOOKUP($B53,'Slutlig allokering'!$B$2:$AC$462,MATCH(Q$3,'Slutlig allokering'!$B$2:$AJ$2,0),FALSE)/1,0)</f>
        <v>0</v>
      </c>
      <c r="R53">
        <f>IFERROR(VLOOKUP($B53,Kraftvärmeprod!$B$1:$AH$479,MATCH(R$2,Kraftvärmeprod!$B$1:$AG$1,0),FALSE)/1,0)-IFERROR(VLOOKUP($B53,'Slutlig allokering'!$B$2:$AC$462,MATCH(R$3,'Slutlig allokering'!$B$2:$AJ$2,0),FALSE)/1,0)</f>
        <v>0</v>
      </c>
      <c r="S53">
        <f>IFERROR(VLOOKUP($B53,Kraftvärmeprod!$B$1:$AH$479,MATCH(S$2,Kraftvärmeprod!$B$1:$AG$1,0),FALSE)/1,0)-IFERROR(VLOOKUP($B53,'Slutlig allokering'!$B$2:$AC$462,MATCH(S$3,'Slutlig allokering'!$B$2:$AJ$2,0),FALSE)/1,0)</f>
        <v>0</v>
      </c>
      <c r="T53">
        <f>IFERROR(VLOOKUP($B53,Kraftvärmeprod!$B$1:$AH$479,MATCH(T$2,Kraftvärmeprod!$B$1:$AG$1,0),FALSE)/1,0)-IFERROR(VLOOKUP($B53,'Slutlig allokering'!$B$2:$AC$462,MATCH(T$3,'Slutlig allokering'!$B$2:$AJ$2,0),FALSE)/1,0)</f>
        <v>0</v>
      </c>
      <c r="U53">
        <f>IFERROR(VLOOKUP($B53,Kraftvärmeprod!$B$1:$AH$479,MATCH(U$2,Kraftvärmeprod!$B$1:$AG$1,0),FALSE)/1,0)-IFERROR(VLOOKUP($B53,'Slutlig allokering'!$B$2:$AC$462,MATCH(U$3,'Slutlig allokering'!$B$2:$AJ$2,0),FALSE)/1,0)</f>
        <v>0</v>
      </c>
      <c r="V53">
        <f>IFERROR(VLOOKUP($B53,Kraftvärmeprod!$B$1:$AH$479,MATCH(V$2,Kraftvärmeprod!$B$1:$AG$1,0),FALSE)/1,0)-IFERROR(VLOOKUP($B53,'Slutlig allokering'!$B$2:$AC$462,MATCH(V$3,'Slutlig allokering'!$B$2:$AJ$2,0),FALSE)/1,0)</f>
        <v>0</v>
      </c>
      <c r="W53">
        <f>IFERROR(VLOOKUP($B53,Kraftvärmeprod!$B$1:$AH$479,MATCH(W$2,Kraftvärmeprod!$B$1:$AG$1,0),FALSE)/1,0)-IFERROR(VLOOKUP($B53,'Slutlig allokering'!$B$2:$AC$462,MATCH(W$3,'Slutlig allokering'!$B$2:$AJ$2,0),FALSE)/1,0)</f>
        <v>0</v>
      </c>
      <c r="X53">
        <f>IFERROR(VLOOKUP($B53,Kraftvärmeprod!$B$1:$AH$479,MATCH(X$2,Kraftvärmeprod!$B$1:$AG$1,0),FALSE)/1,0)-IFERROR(VLOOKUP($B53,'Slutlig allokering'!$B$2:$AC$462,MATCH(X$3,'Slutlig allokering'!$B$2:$AJ$2,0),FALSE)/1,0)</f>
        <v>0</v>
      </c>
      <c r="Y53">
        <f>IFERROR(VLOOKUP($B53,Kraftvärmeprod!$B$1:$AH$479,MATCH(Y$2,Kraftvärmeprod!$B$1:$AG$1,0),FALSE)/1,0)-IFERROR(VLOOKUP($B53,'Slutlig allokering'!$B$2:$AC$462,MATCH(Y$3,'Slutlig allokering'!$B$2:$AJ$2,0),FALSE)/1,0)</f>
        <v>0</v>
      </c>
      <c r="Z53">
        <f>IFERROR(VLOOKUP($B53,Kraftvärmeprod!$B$1:$AH$479,MATCH(Z$2,Kraftvärmeprod!$B$1:$AG$1,0),FALSE)/1,0)-IFERROR(VLOOKUP($B53,'Slutlig allokering'!$B$2:$AC$462,MATCH(Z$3,'Slutlig allokering'!$B$2:$AJ$2,0),FALSE)/1,0)</f>
        <v>0</v>
      </c>
      <c r="AA53">
        <f>IFERROR(VLOOKUP($B53,Kraftvärmeprod!$B$1:$AH$479,MATCH(AA$2,Kraftvärmeprod!$B$1:$AG$1,0),FALSE)/1,0)-IFERROR(VLOOKUP($B53,'Slutlig allokering'!$B$2:$AC$462,MATCH(AA$3,'Slutlig allokering'!$B$2:$AJ$2,0),FALSE)/1,0)</f>
        <v>0</v>
      </c>
      <c r="AB53">
        <f>IFERROR(VLOOKUP($B53,Kraftvärmeprod!$B$1:$AH$479,MATCH(AB$2,Kraftvärmeprod!$B$1:$AG$1,0),FALSE)/1,0)-IFERROR(VLOOKUP($B53,'Slutlig allokering'!$B$2:$AC$462,MATCH(AB$3,'Slutlig allokering'!$B$2:$AJ$2,0),FALSE)/1,0)</f>
        <v>0</v>
      </c>
      <c r="AE53">
        <f t="shared" si="0"/>
        <v>0</v>
      </c>
      <c r="AG53">
        <f>IFERROR(VLOOKUP(B53,'Slutlig allokering'!$B$2:$AJ$462,MATCH("Summa justerad allokerad tillförd energi (utan hjälpel och rökgaskondensering):",'Slutlig allokering'!$B$2:$AK$2,0),FALSE)/1,"")</f>
        <v>0</v>
      </c>
      <c r="AI53" s="55" t="str">
        <f>IFERROR(1-VLOOKUP(B53,'Slutlig allokering'!$B$2:$AJ$462,MATCH("Andel av bränsle i kvv som allokerats till värme, exklusive rökgaskondensering och hjälpel",'Slutlig allokering'!$B$2:$AK$2,0),FALSE),"")</f>
        <v/>
      </c>
      <c r="AK53" s="55" t="str">
        <f t="shared" si="1"/>
        <v/>
      </c>
    </row>
    <row r="54" spans="1:37" x14ac:dyDescent="0.25">
      <c r="A54" s="28" t="s">
        <v>75</v>
      </c>
      <c r="B54" s="28" t="s">
        <v>79</v>
      </c>
      <c r="C54" t="str">
        <f>IFERROR(VLOOKUP($B54,Kraftvärmeprod!$B$1:$AH$479,MATCH(C$3,Kraftvärmeprod!$B$1:$AG$1,0),FALSE)/1,"")</f>
        <v/>
      </c>
      <c r="D54" t="str">
        <f>IFERROR(VLOOKUP($B54,Kraftvärmeprod!$B$1:$AH$479,MATCH(D$3,Kraftvärmeprod!$B$1:$AG$1,0),FALSE)/1,"")</f>
        <v/>
      </c>
      <c r="E54">
        <f>IFERROR(VLOOKUP($B54,Kraftvärmeprod!$B$1:$AH$479,MATCH(E$2,Kraftvärmeprod!$B$1:$AG$1,0),FALSE)/1,0)-IFERROR(VLOOKUP($B54,'Slutlig allokering'!$B$2:$AC$462,MATCH(E$3,'Slutlig allokering'!$B$2:$AJ$2,0),FALSE)/1,0)</f>
        <v>0</v>
      </c>
      <c r="F54">
        <f>IFERROR(VLOOKUP($B54,Kraftvärmeprod!$B$1:$AH$479,MATCH(F$2,Kraftvärmeprod!$B$1:$AG$1,0),FALSE)/1,0)-IFERROR(VLOOKUP($B54,'Slutlig allokering'!$B$2:$AC$462,MATCH(F$3,'Slutlig allokering'!$B$2:$AJ$2,0),FALSE)/1,0)</f>
        <v>0</v>
      </c>
      <c r="G54">
        <f>IFERROR(VLOOKUP($B54,Kraftvärmeprod!$B$1:$AH$479,MATCH(G$2,Kraftvärmeprod!$B$1:$AG$1,0),FALSE)/1,0)-IFERROR(VLOOKUP($B54,'Slutlig allokering'!$B$2:$AC$462,MATCH(G$3,'Slutlig allokering'!$B$2:$AJ$2,0),FALSE)/1,0)</f>
        <v>0</v>
      </c>
      <c r="H54">
        <f>IFERROR(VLOOKUP($B54,Kraftvärmeprod!$B$1:$AH$479,MATCH(H$2,Kraftvärmeprod!$B$1:$AG$1,0),FALSE)/1,0)-IFERROR(VLOOKUP($B54,'Slutlig allokering'!$B$2:$AC$462,MATCH(H$3,'Slutlig allokering'!$B$2:$AJ$2,0),FALSE)/1,0)</f>
        <v>0</v>
      </c>
      <c r="I54">
        <f>IFERROR(VLOOKUP($B54,Kraftvärmeprod!$B$1:$AH$479,MATCH(I$2,Kraftvärmeprod!$B$1:$AG$1,0),FALSE)/1,0)-IFERROR(VLOOKUP($B54,'Slutlig allokering'!$B$2:$AC$462,MATCH(I$3,'Slutlig allokering'!$B$2:$AJ$2,0),FALSE)/1,0)</f>
        <v>0</v>
      </c>
      <c r="J54">
        <f>IFERROR(VLOOKUP($B54,Kraftvärmeprod!$B$1:$AH$479,MATCH(J$2,Kraftvärmeprod!$B$1:$AG$1,0),FALSE)/1,0)-IFERROR(VLOOKUP($B54,'Slutlig allokering'!$B$2:$AC$462,MATCH(J$3,'Slutlig allokering'!$B$2:$AJ$2,0),FALSE)/1,0)</f>
        <v>0</v>
      </c>
      <c r="K54">
        <f>IFERROR(VLOOKUP($B54,Kraftvärmeprod!$B$1:$AH$479,MATCH(K$2,Kraftvärmeprod!$B$1:$AG$1,0),FALSE)/1,0)-IFERROR(VLOOKUP($B54,'Slutlig allokering'!$B$2:$AC$462,MATCH(K$3,'Slutlig allokering'!$B$2:$AJ$2,0),FALSE)/1,0)</f>
        <v>0</v>
      </c>
      <c r="L54">
        <f>IFERROR(VLOOKUP($B54,Kraftvärmeprod!$B$1:$AH$479,MATCH(L$2,Kraftvärmeprod!$B$1:$AG$1,0),FALSE)/1,0)-IFERROR(VLOOKUP($B54,'Slutlig allokering'!$B$2:$AC$462,MATCH(L$3,'Slutlig allokering'!$B$2:$AJ$2,0),FALSE)/1,0)</f>
        <v>0</v>
      </c>
      <c r="M54" s="143">
        <f>IFERROR(VLOOKUP($B54,Miljö!$B$1:$S$477,MATCH(M$2,Miljö!$B$1:$X$1,0),FALSE)/1,0)-IFERROR(VLOOKUP($B54,'Slutlig allokering'!$B$2:$AC$462,MATCH(M$3,'Slutlig allokering'!$B$2:$AJ$2,0),FALSE)/1,0)</f>
        <v>0</v>
      </c>
      <c r="N54">
        <f>IFERROR(VLOOKUP($B54,Kraftvärmeprod!$B$1:$AH$479,MATCH(N$2,Kraftvärmeprod!$B$1:$AG$1,0),FALSE)/1,0)-IFERROR(VLOOKUP($B54,'Slutlig allokering'!$B$2:$AC$462,MATCH(N$3,'Slutlig allokering'!$B$2:$AJ$2,0),FALSE)/1,0)</f>
        <v>0</v>
      </c>
      <c r="O54">
        <f>IFERROR(VLOOKUP($B54,Kraftvärmeprod!$B$1:$AH$479,MATCH(O$2,Kraftvärmeprod!$B$1:$AG$1,0),FALSE)/1,0)-IFERROR(VLOOKUP($B54,'Slutlig allokering'!$B$2:$AC$462,MATCH(O$3,'Slutlig allokering'!$B$2:$AJ$2,0),FALSE)/1,0)</f>
        <v>0</v>
      </c>
      <c r="P54">
        <f>IFERROR(VLOOKUP($B54,Kraftvärmeprod!$B$1:$AH$479,MATCH(P$2,Kraftvärmeprod!$B$1:$AG$1,0),FALSE)/1,0)-IFERROR(VLOOKUP($B54,'Slutlig allokering'!$B$2:$AC$462,MATCH(P$3,'Slutlig allokering'!$B$2:$AJ$2,0),FALSE)/1,0)</f>
        <v>0</v>
      </c>
      <c r="Q54">
        <f>IFERROR(VLOOKUP($B54,Kraftvärmeprod!$B$1:$AH$479,MATCH(Q$2,Kraftvärmeprod!$B$1:$AG$1,0),FALSE)/1,0)-IFERROR(VLOOKUP($B54,'Slutlig allokering'!$B$2:$AC$462,MATCH(Q$3,'Slutlig allokering'!$B$2:$AJ$2,0),FALSE)/1,0)</f>
        <v>0</v>
      </c>
      <c r="R54">
        <f>IFERROR(VLOOKUP($B54,Kraftvärmeprod!$B$1:$AH$479,MATCH(R$2,Kraftvärmeprod!$B$1:$AG$1,0),FALSE)/1,0)-IFERROR(VLOOKUP($B54,'Slutlig allokering'!$B$2:$AC$462,MATCH(R$3,'Slutlig allokering'!$B$2:$AJ$2,0),FALSE)/1,0)</f>
        <v>0</v>
      </c>
      <c r="S54">
        <f>IFERROR(VLOOKUP($B54,Kraftvärmeprod!$B$1:$AH$479,MATCH(S$2,Kraftvärmeprod!$B$1:$AG$1,0),FALSE)/1,0)-IFERROR(VLOOKUP($B54,'Slutlig allokering'!$B$2:$AC$462,MATCH(S$3,'Slutlig allokering'!$B$2:$AJ$2,0),FALSE)/1,0)</f>
        <v>0</v>
      </c>
      <c r="T54">
        <f>IFERROR(VLOOKUP($B54,Kraftvärmeprod!$B$1:$AH$479,MATCH(T$2,Kraftvärmeprod!$B$1:$AG$1,0),FALSE)/1,0)-IFERROR(VLOOKUP($B54,'Slutlig allokering'!$B$2:$AC$462,MATCH(T$3,'Slutlig allokering'!$B$2:$AJ$2,0),FALSE)/1,0)</f>
        <v>0</v>
      </c>
      <c r="U54">
        <f>IFERROR(VLOOKUP($B54,Kraftvärmeprod!$B$1:$AH$479,MATCH(U$2,Kraftvärmeprod!$B$1:$AG$1,0),FALSE)/1,0)-IFERROR(VLOOKUP($B54,'Slutlig allokering'!$B$2:$AC$462,MATCH(U$3,'Slutlig allokering'!$B$2:$AJ$2,0),FALSE)/1,0)</f>
        <v>0</v>
      </c>
      <c r="V54">
        <f>IFERROR(VLOOKUP($B54,Kraftvärmeprod!$B$1:$AH$479,MATCH(V$2,Kraftvärmeprod!$B$1:$AG$1,0),FALSE)/1,0)-IFERROR(VLOOKUP($B54,'Slutlig allokering'!$B$2:$AC$462,MATCH(V$3,'Slutlig allokering'!$B$2:$AJ$2,0),FALSE)/1,0)</f>
        <v>0</v>
      </c>
      <c r="W54">
        <f>IFERROR(VLOOKUP($B54,Kraftvärmeprod!$B$1:$AH$479,MATCH(W$2,Kraftvärmeprod!$B$1:$AG$1,0),FALSE)/1,0)-IFERROR(VLOOKUP($B54,'Slutlig allokering'!$B$2:$AC$462,MATCH(W$3,'Slutlig allokering'!$B$2:$AJ$2,0),FALSE)/1,0)</f>
        <v>0</v>
      </c>
      <c r="X54">
        <f>IFERROR(VLOOKUP($B54,Kraftvärmeprod!$B$1:$AH$479,MATCH(X$2,Kraftvärmeprod!$B$1:$AG$1,0),FALSE)/1,0)-IFERROR(VLOOKUP($B54,'Slutlig allokering'!$B$2:$AC$462,MATCH(X$3,'Slutlig allokering'!$B$2:$AJ$2,0),FALSE)/1,0)</f>
        <v>0</v>
      </c>
      <c r="Y54">
        <f>IFERROR(VLOOKUP($B54,Kraftvärmeprod!$B$1:$AH$479,MATCH(Y$2,Kraftvärmeprod!$B$1:$AG$1,0),FALSE)/1,0)-IFERROR(VLOOKUP($B54,'Slutlig allokering'!$B$2:$AC$462,MATCH(Y$3,'Slutlig allokering'!$B$2:$AJ$2,0),FALSE)/1,0)</f>
        <v>0</v>
      </c>
      <c r="Z54">
        <f>IFERROR(VLOOKUP($B54,Kraftvärmeprod!$B$1:$AH$479,MATCH(Z$2,Kraftvärmeprod!$B$1:$AG$1,0),FALSE)/1,0)-IFERROR(VLOOKUP($B54,'Slutlig allokering'!$B$2:$AC$462,MATCH(Z$3,'Slutlig allokering'!$B$2:$AJ$2,0),FALSE)/1,0)</f>
        <v>0</v>
      </c>
      <c r="AA54">
        <f>IFERROR(VLOOKUP($B54,Kraftvärmeprod!$B$1:$AH$479,MATCH(AA$2,Kraftvärmeprod!$B$1:$AG$1,0),FALSE)/1,0)-IFERROR(VLOOKUP($B54,'Slutlig allokering'!$B$2:$AC$462,MATCH(AA$3,'Slutlig allokering'!$B$2:$AJ$2,0),FALSE)/1,0)</f>
        <v>0</v>
      </c>
      <c r="AB54">
        <f>IFERROR(VLOOKUP($B54,Kraftvärmeprod!$B$1:$AH$479,MATCH(AB$2,Kraftvärmeprod!$B$1:$AG$1,0),FALSE)/1,0)-IFERROR(VLOOKUP($B54,'Slutlig allokering'!$B$2:$AC$462,MATCH(AB$3,'Slutlig allokering'!$B$2:$AJ$2,0),FALSE)/1,0)</f>
        <v>0</v>
      </c>
      <c r="AE54">
        <f t="shared" si="0"/>
        <v>0</v>
      </c>
      <c r="AG54">
        <f>IFERROR(VLOOKUP(B54,'Slutlig allokering'!$B$2:$AJ$462,MATCH("Summa justerad allokerad tillförd energi (utan hjälpel och rökgaskondensering):",'Slutlig allokering'!$B$2:$AK$2,0),FALSE)/1,"")</f>
        <v>0</v>
      </c>
      <c r="AI54" s="55" t="str">
        <f>IFERROR(1-VLOOKUP(B54,'Slutlig allokering'!$B$2:$AJ$462,MATCH("Andel av bränsle i kvv som allokerats till värme, exklusive rökgaskondensering och hjälpel",'Slutlig allokering'!$B$2:$AK$2,0),FALSE),"")</f>
        <v/>
      </c>
      <c r="AK54" s="55" t="str">
        <f t="shared" si="1"/>
        <v/>
      </c>
    </row>
    <row r="55" spans="1:37" x14ac:dyDescent="0.25">
      <c r="A55" s="28" t="s">
        <v>80</v>
      </c>
      <c r="B55" s="28" t="s">
        <v>81</v>
      </c>
      <c r="C55" t="str">
        <f>IFERROR(VLOOKUP($B55,Kraftvärmeprod!$B$1:$AH$479,MATCH(C$3,Kraftvärmeprod!$B$1:$AG$1,0),FALSE)/1,"")</f>
        <v/>
      </c>
      <c r="D55" t="str">
        <f>IFERROR(VLOOKUP($B55,Kraftvärmeprod!$B$1:$AH$479,MATCH(D$3,Kraftvärmeprod!$B$1:$AG$1,0),FALSE)/1,"")</f>
        <v/>
      </c>
      <c r="E55">
        <f>IFERROR(VLOOKUP($B55,Kraftvärmeprod!$B$1:$AH$479,MATCH(E$2,Kraftvärmeprod!$B$1:$AG$1,0),FALSE)/1,0)-IFERROR(VLOOKUP($B55,'Slutlig allokering'!$B$2:$AC$462,MATCH(E$3,'Slutlig allokering'!$B$2:$AJ$2,0),FALSE)/1,0)</f>
        <v>0</v>
      </c>
      <c r="F55">
        <f>IFERROR(VLOOKUP($B55,Kraftvärmeprod!$B$1:$AH$479,MATCH(F$2,Kraftvärmeprod!$B$1:$AG$1,0),FALSE)/1,0)-IFERROR(VLOOKUP($B55,'Slutlig allokering'!$B$2:$AC$462,MATCH(F$3,'Slutlig allokering'!$B$2:$AJ$2,0),FALSE)/1,0)</f>
        <v>0</v>
      </c>
      <c r="G55">
        <f>IFERROR(VLOOKUP($B55,Kraftvärmeprod!$B$1:$AH$479,MATCH(G$2,Kraftvärmeprod!$B$1:$AG$1,0),FALSE)/1,0)-IFERROR(VLOOKUP($B55,'Slutlig allokering'!$B$2:$AC$462,MATCH(G$3,'Slutlig allokering'!$B$2:$AJ$2,0),FALSE)/1,0)</f>
        <v>0</v>
      </c>
      <c r="H55">
        <f>IFERROR(VLOOKUP($B55,Kraftvärmeprod!$B$1:$AH$479,MATCH(H$2,Kraftvärmeprod!$B$1:$AG$1,0),FALSE)/1,0)-IFERROR(VLOOKUP($B55,'Slutlig allokering'!$B$2:$AC$462,MATCH(H$3,'Slutlig allokering'!$B$2:$AJ$2,0),FALSE)/1,0)</f>
        <v>0</v>
      </c>
      <c r="I55">
        <f>IFERROR(VLOOKUP($B55,Kraftvärmeprod!$B$1:$AH$479,MATCH(I$2,Kraftvärmeprod!$B$1:$AG$1,0),FALSE)/1,0)-IFERROR(VLOOKUP($B55,'Slutlig allokering'!$B$2:$AC$462,MATCH(I$3,'Slutlig allokering'!$B$2:$AJ$2,0),FALSE)/1,0)</f>
        <v>0</v>
      </c>
      <c r="J55">
        <f>IFERROR(VLOOKUP($B55,Kraftvärmeprod!$B$1:$AH$479,MATCH(J$2,Kraftvärmeprod!$B$1:$AG$1,0),FALSE)/1,0)-IFERROR(VLOOKUP($B55,'Slutlig allokering'!$B$2:$AC$462,MATCH(J$3,'Slutlig allokering'!$B$2:$AJ$2,0),FALSE)/1,0)</f>
        <v>0</v>
      </c>
      <c r="K55">
        <f>IFERROR(VLOOKUP($B55,Kraftvärmeprod!$B$1:$AH$479,MATCH(K$2,Kraftvärmeprod!$B$1:$AG$1,0),FALSE)/1,0)-IFERROR(VLOOKUP($B55,'Slutlig allokering'!$B$2:$AC$462,MATCH(K$3,'Slutlig allokering'!$B$2:$AJ$2,0),FALSE)/1,0)</f>
        <v>0</v>
      </c>
      <c r="L55">
        <f>IFERROR(VLOOKUP($B55,Kraftvärmeprod!$B$1:$AH$479,MATCH(L$2,Kraftvärmeprod!$B$1:$AG$1,0),FALSE)/1,0)-IFERROR(VLOOKUP($B55,'Slutlig allokering'!$B$2:$AC$462,MATCH(L$3,'Slutlig allokering'!$B$2:$AJ$2,0),FALSE)/1,0)</f>
        <v>0</v>
      </c>
      <c r="M55" s="143">
        <f>IFERROR(VLOOKUP($B55,Miljö!$B$1:$S$477,MATCH(M$2,Miljö!$B$1:$X$1,0),FALSE)/1,0)-IFERROR(VLOOKUP($B55,'Slutlig allokering'!$B$2:$AC$462,MATCH(M$3,'Slutlig allokering'!$B$2:$AJ$2,0),FALSE)/1,0)</f>
        <v>0</v>
      </c>
      <c r="N55">
        <f>IFERROR(VLOOKUP($B55,Kraftvärmeprod!$B$1:$AH$479,MATCH(N$2,Kraftvärmeprod!$B$1:$AG$1,0),FALSE)/1,0)-IFERROR(VLOOKUP($B55,'Slutlig allokering'!$B$2:$AC$462,MATCH(N$3,'Slutlig allokering'!$B$2:$AJ$2,0),FALSE)/1,0)</f>
        <v>0</v>
      </c>
      <c r="O55">
        <f>IFERROR(VLOOKUP($B55,Kraftvärmeprod!$B$1:$AH$479,MATCH(O$2,Kraftvärmeprod!$B$1:$AG$1,0),FALSE)/1,0)-IFERROR(VLOOKUP($B55,'Slutlig allokering'!$B$2:$AC$462,MATCH(O$3,'Slutlig allokering'!$B$2:$AJ$2,0),FALSE)/1,0)</f>
        <v>0</v>
      </c>
      <c r="P55">
        <f>IFERROR(VLOOKUP($B55,Kraftvärmeprod!$B$1:$AH$479,MATCH(P$2,Kraftvärmeprod!$B$1:$AG$1,0),FALSE)/1,0)-IFERROR(VLOOKUP($B55,'Slutlig allokering'!$B$2:$AC$462,MATCH(P$3,'Slutlig allokering'!$B$2:$AJ$2,0),FALSE)/1,0)</f>
        <v>0</v>
      </c>
      <c r="Q55">
        <f>IFERROR(VLOOKUP($B55,Kraftvärmeprod!$B$1:$AH$479,MATCH(Q$2,Kraftvärmeprod!$B$1:$AG$1,0),FALSE)/1,0)-IFERROR(VLOOKUP($B55,'Slutlig allokering'!$B$2:$AC$462,MATCH(Q$3,'Slutlig allokering'!$B$2:$AJ$2,0),FALSE)/1,0)</f>
        <v>0</v>
      </c>
      <c r="R55">
        <f>IFERROR(VLOOKUP($B55,Kraftvärmeprod!$B$1:$AH$479,MATCH(R$2,Kraftvärmeprod!$B$1:$AG$1,0),FALSE)/1,0)-IFERROR(VLOOKUP($B55,'Slutlig allokering'!$B$2:$AC$462,MATCH(R$3,'Slutlig allokering'!$B$2:$AJ$2,0),FALSE)/1,0)</f>
        <v>0</v>
      </c>
      <c r="S55">
        <f>IFERROR(VLOOKUP($B55,Kraftvärmeprod!$B$1:$AH$479,MATCH(S$2,Kraftvärmeprod!$B$1:$AG$1,0),FALSE)/1,0)-IFERROR(VLOOKUP($B55,'Slutlig allokering'!$B$2:$AC$462,MATCH(S$3,'Slutlig allokering'!$B$2:$AJ$2,0),FALSE)/1,0)</f>
        <v>0</v>
      </c>
      <c r="T55">
        <f>IFERROR(VLOOKUP($B55,Kraftvärmeprod!$B$1:$AH$479,MATCH(T$2,Kraftvärmeprod!$B$1:$AG$1,0),FALSE)/1,0)-IFERROR(VLOOKUP($B55,'Slutlig allokering'!$B$2:$AC$462,MATCH(T$3,'Slutlig allokering'!$B$2:$AJ$2,0),FALSE)/1,0)</f>
        <v>0</v>
      </c>
      <c r="U55">
        <f>IFERROR(VLOOKUP($B55,Kraftvärmeprod!$B$1:$AH$479,MATCH(U$2,Kraftvärmeprod!$B$1:$AG$1,0),FALSE)/1,0)-IFERROR(VLOOKUP($B55,'Slutlig allokering'!$B$2:$AC$462,MATCH(U$3,'Slutlig allokering'!$B$2:$AJ$2,0),FALSE)/1,0)</f>
        <v>0</v>
      </c>
      <c r="V55">
        <f>IFERROR(VLOOKUP($B55,Kraftvärmeprod!$B$1:$AH$479,MATCH(V$2,Kraftvärmeprod!$B$1:$AG$1,0),FALSE)/1,0)-IFERROR(VLOOKUP($B55,'Slutlig allokering'!$B$2:$AC$462,MATCH(V$3,'Slutlig allokering'!$B$2:$AJ$2,0),FALSE)/1,0)</f>
        <v>0</v>
      </c>
      <c r="W55">
        <f>IFERROR(VLOOKUP($B55,Kraftvärmeprod!$B$1:$AH$479,MATCH(W$2,Kraftvärmeprod!$B$1:$AG$1,0),FALSE)/1,0)-IFERROR(VLOOKUP($B55,'Slutlig allokering'!$B$2:$AC$462,MATCH(W$3,'Slutlig allokering'!$B$2:$AJ$2,0),FALSE)/1,0)</f>
        <v>0</v>
      </c>
      <c r="X55">
        <f>IFERROR(VLOOKUP($B55,Kraftvärmeprod!$B$1:$AH$479,MATCH(X$2,Kraftvärmeprod!$B$1:$AG$1,0),FALSE)/1,0)-IFERROR(VLOOKUP($B55,'Slutlig allokering'!$B$2:$AC$462,MATCH(X$3,'Slutlig allokering'!$B$2:$AJ$2,0),FALSE)/1,0)</f>
        <v>0</v>
      </c>
      <c r="Y55">
        <f>IFERROR(VLOOKUP($B55,Kraftvärmeprod!$B$1:$AH$479,MATCH(Y$2,Kraftvärmeprod!$B$1:$AG$1,0),FALSE)/1,0)-IFERROR(VLOOKUP($B55,'Slutlig allokering'!$B$2:$AC$462,MATCH(Y$3,'Slutlig allokering'!$B$2:$AJ$2,0),FALSE)/1,0)</f>
        <v>0</v>
      </c>
      <c r="Z55">
        <f>IFERROR(VLOOKUP($B55,Kraftvärmeprod!$B$1:$AH$479,MATCH(Z$2,Kraftvärmeprod!$B$1:$AG$1,0),FALSE)/1,0)-IFERROR(VLOOKUP($B55,'Slutlig allokering'!$B$2:$AC$462,MATCH(Z$3,'Slutlig allokering'!$B$2:$AJ$2,0),FALSE)/1,0)</f>
        <v>0</v>
      </c>
      <c r="AA55">
        <f>IFERROR(VLOOKUP($B55,Kraftvärmeprod!$B$1:$AH$479,MATCH(AA$2,Kraftvärmeprod!$B$1:$AG$1,0),FALSE)/1,0)-IFERROR(VLOOKUP($B55,'Slutlig allokering'!$B$2:$AC$462,MATCH(AA$3,'Slutlig allokering'!$B$2:$AJ$2,0),FALSE)/1,0)</f>
        <v>0</v>
      </c>
      <c r="AB55">
        <f>IFERROR(VLOOKUP($B55,Kraftvärmeprod!$B$1:$AH$479,MATCH(AB$2,Kraftvärmeprod!$B$1:$AG$1,0),FALSE)/1,0)-IFERROR(VLOOKUP($B55,'Slutlig allokering'!$B$2:$AC$462,MATCH(AB$3,'Slutlig allokering'!$B$2:$AJ$2,0),FALSE)/1,0)</f>
        <v>0</v>
      </c>
      <c r="AE55">
        <f t="shared" si="0"/>
        <v>0</v>
      </c>
      <c r="AG55">
        <f>IFERROR(VLOOKUP(B55,'Slutlig allokering'!$B$2:$AJ$462,MATCH("Summa justerad allokerad tillförd energi (utan hjälpel och rökgaskondensering):",'Slutlig allokering'!$B$2:$AK$2,0),FALSE)/1,"")</f>
        <v>0</v>
      </c>
      <c r="AI55" s="55" t="str">
        <f>IFERROR(1-VLOOKUP(B55,'Slutlig allokering'!$B$2:$AJ$462,MATCH("Andel av bränsle i kvv som allokerats till värme, exklusive rökgaskondensering och hjälpel",'Slutlig allokering'!$B$2:$AK$2,0),FALSE),"")</f>
        <v/>
      </c>
      <c r="AK55" s="55" t="str">
        <f t="shared" si="1"/>
        <v/>
      </c>
    </row>
    <row r="56" spans="1:37" x14ac:dyDescent="0.25">
      <c r="A56" s="28" t="s">
        <v>80</v>
      </c>
      <c r="B56" s="28" t="s">
        <v>82</v>
      </c>
      <c r="C56" t="str">
        <f>IFERROR(VLOOKUP($B56,Kraftvärmeprod!$B$1:$AH$479,MATCH(C$3,Kraftvärmeprod!$B$1:$AG$1,0),FALSE)/1,"")</f>
        <v/>
      </c>
      <c r="D56" t="str">
        <f>IFERROR(VLOOKUP($B56,Kraftvärmeprod!$B$1:$AH$479,MATCH(D$3,Kraftvärmeprod!$B$1:$AG$1,0),FALSE)/1,"")</f>
        <v/>
      </c>
      <c r="E56">
        <f>IFERROR(VLOOKUP($B56,Kraftvärmeprod!$B$1:$AH$479,MATCH(E$2,Kraftvärmeprod!$B$1:$AG$1,0),FALSE)/1,0)-IFERROR(VLOOKUP($B56,'Slutlig allokering'!$B$2:$AC$462,MATCH(E$3,'Slutlig allokering'!$B$2:$AJ$2,0),FALSE)/1,0)</f>
        <v>0</v>
      </c>
      <c r="F56">
        <f>IFERROR(VLOOKUP($B56,Kraftvärmeprod!$B$1:$AH$479,MATCH(F$2,Kraftvärmeprod!$B$1:$AG$1,0),FALSE)/1,0)-IFERROR(VLOOKUP($B56,'Slutlig allokering'!$B$2:$AC$462,MATCH(F$3,'Slutlig allokering'!$B$2:$AJ$2,0),FALSE)/1,0)</f>
        <v>0</v>
      </c>
      <c r="G56">
        <f>IFERROR(VLOOKUP($B56,Kraftvärmeprod!$B$1:$AH$479,MATCH(G$2,Kraftvärmeprod!$B$1:$AG$1,0),FALSE)/1,0)-IFERROR(VLOOKUP($B56,'Slutlig allokering'!$B$2:$AC$462,MATCH(G$3,'Slutlig allokering'!$B$2:$AJ$2,0),FALSE)/1,0)</f>
        <v>0</v>
      </c>
      <c r="H56">
        <f>IFERROR(VLOOKUP($B56,Kraftvärmeprod!$B$1:$AH$479,MATCH(H$2,Kraftvärmeprod!$B$1:$AG$1,0),FALSE)/1,0)-IFERROR(VLOOKUP($B56,'Slutlig allokering'!$B$2:$AC$462,MATCH(H$3,'Slutlig allokering'!$B$2:$AJ$2,0),FALSE)/1,0)</f>
        <v>0</v>
      </c>
      <c r="I56">
        <f>IFERROR(VLOOKUP($B56,Kraftvärmeprod!$B$1:$AH$479,MATCH(I$2,Kraftvärmeprod!$B$1:$AG$1,0),FALSE)/1,0)-IFERROR(VLOOKUP($B56,'Slutlig allokering'!$B$2:$AC$462,MATCH(I$3,'Slutlig allokering'!$B$2:$AJ$2,0),FALSE)/1,0)</f>
        <v>0</v>
      </c>
      <c r="J56">
        <f>IFERROR(VLOOKUP($B56,Kraftvärmeprod!$B$1:$AH$479,MATCH(J$2,Kraftvärmeprod!$B$1:$AG$1,0),FALSE)/1,0)-IFERROR(VLOOKUP($B56,'Slutlig allokering'!$B$2:$AC$462,MATCH(J$3,'Slutlig allokering'!$B$2:$AJ$2,0),FALSE)/1,0)</f>
        <v>0</v>
      </c>
      <c r="K56">
        <f>IFERROR(VLOOKUP($B56,Kraftvärmeprod!$B$1:$AH$479,MATCH(K$2,Kraftvärmeprod!$B$1:$AG$1,0),FALSE)/1,0)-IFERROR(VLOOKUP($B56,'Slutlig allokering'!$B$2:$AC$462,MATCH(K$3,'Slutlig allokering'!$B$2:$AJ$2,0),FALSE)/1,0)</f>
        <v>0</v>
      </c>
      <c r="L56">
        <f>IFERROR(VLOOKUP($B56,Kraftvärmeprod!$B$1:$AH$479,MATCH(L$2,Kraftvärmeprod!$B$1:$AG$1,0),FALSE)/1,0)-IFERROR(VLOOKUP($B56,'Slutlig allokering'!$B$2:$AC$462,MATCH(L$3,'Slutlig allokering'!$B$2:$AJ$2,0),FALSE)/1,0)</f>
        <v>0</v>
      </c>
      <c r="M56" s="143">
        <f>IFERROR(VLOOKUP($B56,Miljö!$B$1:$S$477,MATCH(M$2,Miljö!$B$1:$X$1,0),FALSE)/1,0)-IFERROR(VLOOKUP($B56,'Slutlig allokering'!$B$2:$AC$462,MATCH(M$3,'Slutlig allokering'!$B$2:$AJ$2,0),FALSE)/1,0)</f>
        <v>0</v>
      </c>
      <c r="N56">
        <f>IFERROR(VLOOKUP($B56,Kraftvärmeprod!$B$1:$AH$479,MATCH(N$2,Kraftvärmeprod!$B$1:$AG$1,0),FALSE)/1,0)-IFERROR(VLOOKUP($B56,'Slutlig allokering'!$B$2:$AC$462,MATCH(N$3,'Slutlig allokering'!$B$2:$AJ$2,0),FALSE)/1,0)</f>
        <v>0</v>
      </c>
      <c r="O56">
        <f>IFERROR(VLOOKUP($B56,Kraftvärmeprod!$B$1:$AH$479,MATCH(O$2,Kraftvärmeprod!$B$1:$AG$1,0),FALSE)/1,0)-IFERROR(VLOOKUP($B56,'Slutlig allokering'!$B$2:$AC$462,MATCH(O$3,'Slutlig allokering'!$B$2:$AJ$2,0),FALSE)/1,0)</f>
        <v>0</v>
      </c>
      <c r="P56">
        <f>IFERROR(VLOOKUP($B56,Kraftvärmeprod!$B$1:$AH$479,MATCH(P$2,Kraftvärmeprod!$B$1:$AG$1,0),FALSE)/1,0)-IFERROR(VLOOKUP($B56,'Slutlig allokering'!$B$2:$AC$462,MATCH(P$3,'Slutlig allokering'!$B$2:$AJ$2,0),FALSE)/1,0)</f>
        <v>0</v>
      </c>
      <c r="Q56">
        <f>IFERROR(VLOOKUP($B56,Kraftvärmeprod!$B$1:$AH$479,MATCH(Q$2,Kraftvärmeprod!$B$1:$AG$1,0),FALSE)/1,0)-IFERROR(VLOOKUP($B56,'Slutlig allokering'!$B$2:$AC$462,MATCH(Q$3,'Slutlig allokering'!$B$2:$AJ$2,0),FALSE)/1,0)</f>
        <v>0</v>
      </c>
      <c r="R56">
        <f>IFERROR(VLOOKUP($B56,Kraftvärmeprod!$B$1:$AH$479,MATCH(R$2,Kraftvärmeprod!$B$1:$AG$1,0),FALSE)/1,0)-IFERROR(VLOOKUP($B56,'Slutlig allokering'!$B$2:$AC$462,MATCH(R$3,'Slutlig allokering'!$B$2:$AJ$2,0),FALSE)/1,0)</f>
        <v>0</v>
      </c>
      <c r="S56">
        <f>IFERROR(VLOOKUP($B56,Kraftvärmeprod!$B$1:$AH$479,MATCH(S$2,Kraftvärmeprod!$B$1:$AG$1,0),FALSE)/1,0)-IFERROR(VLOOKUP($B56,'Slutlig allokering'!$B$2:$AC$462,MATCH(S$3,'Slutlig allokering'!$B$2:$AJ$2,0),FALSE)/1,0)</f>
        <v>0</v>
      </c>
      <c r="T56">
        <f>IFERROR(VLOOKUP($B56,Kraftvärmeprod!$B$1:$AH$479,MATCH(T$2,Kraftvärmeprod!$B$1:$AG$1,0),FALSE)/1,0)-IFERROR(VLOOKUP($B56,'Slutlig allokering'!$B$2:$AC$462,MATCH(T$3,'Slutlig allokering'!$B$2:$AJ$2,0),FALSE)/1,0)</f>
        <v>0</v>
      </c>
      <c r="U56">
        <f>IFERROR(VLOOKUP($B56,Kraftvärmeprod!$B$1:$AH$479,MATCH(U$2,Kraftvärmeprod!$B$1:$AG$1,0),FALSE)/1,0)-IFERROR(VLOOKUP($B56,'Slutlig allokering'!$B$2:$AC$462,MATCH(U$3,'Slutlig allokering'!$B$2:$AJ$2,0),FALSE)/1,0)</f>
        <v>0</v>
      </c>
      <c r="V56">
        <f>IFERROR(VLOOKUP($B56,Kraftvärmeprod!$B$1:$AH$479,MATCH(V$2,Kraftvärmeprod!$B$1:$AG$1,0),FALSE)/1,0)-IFERROR(VLOOKUP($B56,'Slutlig allokering'!$B$2:$AC$462,MATCH(V$3,'Slutlig allokering'!$B$2:$AJ$2,0),FALSE)/1,0)</f>
        <v>0</v>
      </c>
      <c r="W56">
        <f>IFERROR(VLOOKUP($B56,Kraftvärmeprod!$B$1:$AH$479,MATCH(W$2,Kraftvärmeprod!$B$1:$AG$1,0),FALSE)/1,0)-IFERROR(VLOOKUP($B56,'Slutlig allokering'!$B$2:$AC$462,MATCH(W$3,'Slutlig allokering'!$B$2:$AJ$2,0),FALSE)/1,0)</f>
        <v>0</v>
      </c>
      <c r="X56">
        <f>IFERROR(VLOOKUP($B56,Kraftvärmeprod!$B$1:$AH$479,MATCH(X$2,Kraftvärmeprod!$B$1:$AG$1,0),FALSE)/1,0)-IFERROR(VLOOKUP($B56,'Slutlig allokering'!$B$2:$AC$462,MATCH(X$3,'Slutlig allokering'!$B$2:$AJ$2,0),FALSE)/1,0)</f>
        <v>0</v>
      </c>
      <c r="Y56">
        <f>IFERROR(VLOOKUP($B56,Kraftvärmeprod!$B$1:$AH$479,MATCH(Y$2,Kraftvärmeprod!$B$1:$AG$1,0),FALSE)/1,0)-IFERROR(VLOOKUP($B56,'Slutlig allokering'!$B$2:$AC$462,MATCH(Y$3,'Slutlig allokering'!$B$2:$AJ$2,0),FALSE)/1,0)</f>
        <v>0</v>
      </c>
      <c r="Z56">
        <f>IFERROR(VLOOKUP($B56,Kraftvärmeprod!$B$1:$AH$479,MATCH(Z$2,Kraftvärmeprod!$B$1:$AG$1,0),FALSE)/1,0)-IFERROR(VLOOKUP($B56,'Slutlig allokering'!$B$2:$AC$462,MATCH(Z$3,'Slutlig allokering'!$B$2:$AJ$2,0),FALSE)/1,0)</f>
        <v>0</v>
      </c>
      <c r="AA56">
        <f>IFERROR(VLOOKUP($B56,Kraftvärmeprod!$B$1:$AH$479,MATCH(AA$2,Kraftvärmeprod!$B$1:$AG$1,0),FALSE)/1,0)-IFERROR(VLOOKUP($B56,'Slutlig allokering'!$B$2:$AC$462,MATCH(AA$3,'Slutlig allokering'!$B$2:$AJ$2,0),FALSE)/1,0)</f>
        <v>0</v>
      </c>
      <c r="AB56">
        <f>IFERROR(VLOOKUP($B56,Kraftvärmeprod!$B$1:$AH$479,MATCH(AB$2,Kraftvärmeprod!$B$1:$AG$1,0),FALSE)/1,0)-IFERROR(VLOOKUP($B56,'Slutlig allokering'!$B$2:$AC$462,MATCH(AB$3,'Slutlig allokering'!$B$2:$AJ$2,0),FALSE)/1,0)</f>
        <v>0</v>
      </c>
      <c r="AE56">
        <f t="shared" si="0"/>
        <v>0</v>
      </c>
      <c r="AG56">
        <f>IFERROR(VLOOKUP(B56,'Slutlig allokering'!$B$2:$AJ$462,MATCH("Summa justerad allokerad tillförd energi (utan hjälpel och rökgaskondensering):",'Slutlig allokering'!$B$2:$AK$2,0),FALSE)/1,"")</f>
        <v>0</v>
      </c>
      <c r="AI56" s="55" t="str">
        <f>IFERROR(1-VLOOKUP(B56,'Slutlig allokering'!$B$2:$AJ$462,MATCH("Andel av bränsle i kvv som allokerats till värme, exklusive rökgaskondensering och hjälpel",'Slutlig allokering'!$B$2:$AK$2,0),FALSE),"")</f>
        <v/>
      </c>
      <c r="AK56" s="55" t="str">
        <f t="shared" si="1"/>
        <v/>
      </c>
    </row>
    <row r="57" spans="1:37" x14ac:dyDescent="0.25">
      <c r="A57" s="28" t="s">
        <v>80</v>
      </c>
      <c r="B57" s="28" t="s">
        <v>83</v>
      </c>
      <c r="C57" t="str">
        <f>IFERROR(VLOOKUP($B57,Kraftvärmeprod!$B$1:$AH$479,MATCH(C$3,Kraftvärmeprod!$B$1:$AG$1,0),FALSE)/1,"")</f>
        <v/>
      </c>
      <c r="D57" t="str">
        <f>IFERROR(VLOOKUP($B57,Kraftvärmeprod!$B$1:$AH$479,MATCH(D$3,Kraftvärmeprod!$B$1:$AG$1,0),FALSE)/1,"")</f>
        <v/>
      </c>
      <c r="E57">
        <f>IFERROR(VLOOKUP($B57,Kraftvärmeprod!$B$1:$AH$479,MATCH(E$2,Kraftvärmeprod!$B$1:$AG$1,0),FALSE)/1,0)-IFERROR(VLOOKUP($B57,'Slutlig allokering'!$B$2:$AC$462,MATCH(E$3,'Slutlig allokering'!$B$2:$AJ$2,0),FALSE)/1,0)</f>
        <v>0</v>
      </c>
      <c r="F57">
        <f>IFERROR(VLOOKUP($B57,Kraftvärmeprod!$B$1:$AH$479,MATCH(F$2,Kraftvärmeprod!$B$1:$AG$1,0),FALSE)/1,0)-IFERROR(VLOOKUP($B57,'Slutlig allokering'!$B$2:$AC$462,MATCH(F$3,'Slutlig allokering'!$B$2:$AJ$2,0),FALSE)/1,0)</f>
        <v>0</v>
      </c>
      <c r="G57">
        <f>IFERROR(VLOOKUP($B57,Kraftvärmeprod!$B$1:$AH$479,MATCH(G$2,Kraftvärmeprod!$B$1:$AG$1,0),FALSE)/1,0)-IFERROR(VLOOKUP($B57,'Slutlig allokering'!$B$2:$AC$462,MATCH(G$3,'Slutlig allokering'!$B$2:$AJ$2,0),FALSE)/1,0)</f>
        <v>0</v>
      </c>
      <c r="H57">
        <f>IFERROR(VLOOKUP($B57,Kraftvärmeprod!$B$1:$AH$479,MATCH(H$2,Kraftvärmeprod!$B$1:$AG$1,0),FALSE)/1,0)-IFERROR(VLOOKUP($B57,'Slutlig allokering'!$B$2:$AC$462,MATCH(H$3,'Slutlig allokering'!$B$2:$AJ$2,0),FALSE)/1,0)</f>
        <v>0</v>
      </c>
      <c r="I57">
        <f>IFERROR(VLOOKUP($B57,Kraftvärmeprod!$B$1:$AH$479,MATCH(I$2,Kraftvärmeprod!$B$1:$AG$1,0),FALSE)/1,0)-IFERROR(VLOOKUP($B57,'Slutlig allokering'!$B$2:$AC$462,MATCH(I$3,'Slutlig allokering'!$B$2:$AJ$2,0),FALSE)/1,0)</f>
        <v>0</v>
      </c>
      <c r="J57">
        <f>IFERROR(VLOOKUP($B57,Kraftvärmeprod!$B$1:$AH$479,MATCH(J$2,Kraftvärmeprod!$B$1:$AG$1,0),FALSE)/1,0)-IFERROR(VLOOKUP($B57,'Slutlig allokering'!$B$2:$AC$462,MATCH(J$3,'Slutlig allokering'!$B$2:$AJ$2,0),FALSE)/1,0)</f>
        <v>0</v>
      </c>
      <c r="K57">
        <f>IFERROR(VLOOKUP($B57,Kraftvärmeprod!$B$1:$AH$479,MATCH(K$2,Kraftvärmeprod!$B$1:$AG$1,0),FALSE)/1,0)-IFERROR(VLOOKUP($B57,'Slutlig allokering'!$B$2:$AC$462,MATCH(K$3,'Slutlig allokering'!$B$2:$AJ$2,0),FALSE)/1,0)</f>
        <v>0</v>
      </c>
      <c r="L57">
        <f>IFERROR(VLOOKUP($B57,Kraftvärmeprod!$B$1:$AH$479,MATCH(L$2,Kraftvärmeprod!$B$1:$AG$1,0),FALSE)/1,0)-IFERROR(VLOOKUP($B57,'Slutlig allokering'!$B$2:$AC$462,MATCH(L$3,'Slutlig allokering'!$B$2:$AJ$2,0),FALSE)/1,0)</f>
        <v>0</v>
      </c>
      <c r="M57" s="143">
        <f>IFERROR(VLOOKUP($B57,Miljö!$B$1:$S$477,MATCH(M$2,Miljö!$B$1:$X$1,0),FALSE)/1,0)-IFERROR(VLOOKUP($B57,'Slutlig allokering'!$B$2:$AC$462,MATCH(M$3,'Slutlig allokering'!$B$2:$AJ$2,0),FALSE)/1,0)</f>
        <v>0</v>
      </c>
      <c r="N57">
        <f>IFERROR(VLOOKUP($B57,Kraftvärmeprod!$B$1:$AH$479,MATCH(N$2,Kraftvärmeprod!$B$1:$AG$1,0),FALSE)/1,0)-IFERROR(VLOOKUP($B57,'Slutlig allokering'!$B$2:$AC$462,MATCH(N$3,'Slutlig allokering'!$B$2:$AJ$2,0),FALSE)/1,0)</f>
        <v>0</v>
      </c>
      <c r="O57">
        <f>IFERROR(VLOOKUP($B57,Kraftvärmeprod!$B$1:$AH$479,MATCH(O$2,Kraftvärmeprod!$B$1:$AG$1,0),FALSE)/1,0)-IFERROR(VLOOKUP($B57,'Slutlig allokering'!$B$2:$AC$462,MATCH(O$3,'Slutlig allokering'!$B$2:$AJ$2,0),FALSE)/1,0)</f>
        <v>0</v>
      </c>
      <c r="P57">
        <f>IFERROR(VLOOKUP($B57,Kraftvärmeprod!$B$1:$AH$479,MATCH(P$2,Kraftvärmeprod!$B$1:$AG$1,0),FALSE)/1,0)-IFERROR(VLOOKUP($B57,'Slutlig allokering'!$B$2:$AC$462,MATCH(P$3,'Slutlig allokering'!$B$2:$AJ$2,0),FALSE)/1,0)</f>
        <v>0</v>
      </c>
      <c r="Q57">
        <f>IFERROR(VLOOKUP($B57,Kraftvärmeprod!$B$1:$AH$479,MATCH(Q$2,Kraftvärmeprod!$B$1:$AG$1,0),FALSE)/1,0)-IFERROR(VLOOKUP($B57,'Slutlig allokering'!$B$2:$AC$462,MATCH(Q$3,'Slutlig allokering'!$B$2:$AJ$2,0),FALSE)/1,0)</f>
        <v>0</v>
      </c>
      <c r="R57">
        <f>IFERROR(VLOOKUP($B57,Kraftvärmeprod!$B$1:$AH$479,MATCH(R$2,Kraftvärmeprod!$B$1:$AG$1,0),FALSE)/1,0)-IFERROR(VLOOKUP($B57,'Slutlig allokering'!$B$2:$AC$462,MATCH(R$3,'Slutlig allokering'!$B$2:$AJ$2,0),FALSE)/1,0)</f>
        <v>0</v>
      </c>
      <c r="S57">
        <f>IFERROR(VLOOKUP($B57,Kraftvärmeprod!$B$1:$AH$479,MATCH(S$2,Kraftvärmeprod!$B$1:$AG$1,0),FALSE)/1,0)-IFERROR(VLOOKUP($B57,'Slutlig allokering'!$B$2:$AC$462,MATCH(S$3,'Slutlig allokering'!$B$2:$AJ$2,0),FALSE)/1,0)</f>
        <v>0</v>
      </c>
      <c r="T57">
        <f>IFERROR(VLOOKUP($B57,Kraftvärmeprod!$B$1:$AH$479,MATCH(T$2,Kraftvärmeprod!$B$1:$AG$1,0),FALSE)/1,0)-IFERROR(VLOOKUP($B57,'Slutlig allokering'!$B$2:$AC$462,MATCH(T$3,'Slutlig allokering'!$B$2:$AJ$2,0),FALSE)/1,0)</f>
        <v>0</v>
      </c>
      <c r="U57">
        <f>IFERROR(VLOOKUP($B57,Kraftvärmeprod!$B$1:$AH$479,MATCH(U$2,Kraftvärmeprod!$B$1:$AG$1,0),FALSE)/1,0)-IFERROR(VLOOKUP($B57,'Slutlig allokering'!$B$2:$AC$462,MATCH(U$3,'Slutlig allokering'!$B$2:$AJ$2,0),FALSE)/1,0)</f>
        <v>0</v>
      </c>
      <c r="V57">
        <f>IFERROR(VLOOKUP($B57,Kraftvärmeprod!$B$1:$AH$479,MATCH(V$2,Kraftvärmeprod!$B$1:$AG$1,0),FALSE)/1,0)-IFERROR(VLOOKUP($B57,'Slutlig allokering'!$B$2:$AC$462,MATCH(V$3,'Slutlig allokering'!$B$2:$AJ$2,0),FALSE)/1,0)</f>
        <v>0</v>
      </c>
      <c r="W57">
        <f>IFERROR(VLOOKUP($B57,Kraftvärmeprod!$B$1:$AH$479,MATCH(W$2,Kraftvärmeprod!$B$1:$AG$1,0),FALSE)/1,0)-IFERROR(VLOOKUP($B57,'Slutlig allokering'!$B$2:$AC$462,MATCH(W$3,'Slutlig allokering'!$B$2:$AJ$2,0),FALSE)/1,0)</f>
        <v>0</v>
      </c>
      <c r="X57">
        <f>IFERROR(VLOOKUP($B57,Kraftvärmeprod!$B$1:$AH$479,MATCH(X$2,Kraftvärmeprod!$B$1:$AG$1,0),FALSE)/1,0)-IFERROR(VLOOKUP($B57,'Slutlig allokering'!$B$2:$AC$462,MATCH(X$3,'Slutlig allokering'!$B$2:$AJ$2,0),FALSE)/1,0)</f>
        <v>0</v>
      </c>
      <c r="Y57">
        <f>IFERROR(VLOOKUP($B57,Kraftvärmeprod!$B$1:$AH$479,MATCH(Y$2,Kraftvärmeprod!$B$1:$AG$1,0),FALSE)/1,0)-IFERROR(VLOOKUP($B57,'Slutlig allokering'!$B$2:$AC$462,MATCH(Y$3,'Slutlig allokering'!$B$2:$AJ$2,0),FALSE)/1,0)</f>
        <v>0</v>
      </c>
      <c r="Z57">
        <f>IFERROR(VLOOKUP($B57,Kraftvärmeprod!$B$1:$AH$479,MATCH(Z$2,Kraftvärmeprod!$B$1:$AG$1,0),FALSE)/1,0)-IFERROR(VLOOKUP($B57,'Slutlig allokering'!$B$2:$AC$462,MATCH(Z$3,'Slutlig allokering'!$B$2:$AJ$2,0),FALSE)/1,0)</f>
        <v>0</v>
      </c>
      <c r="AA57">
        <f>IFERROR(VLOOKUP($B57,Kraftvärmeprod!$B$1:$AH$479,MATCH(AA$2,Kraftvärmeprod!$B$1:$AG$1,0),FALSE)/1,0)-IFERROR(VLOOKUP($B57,'Slutlig allokering'!$B$2:$AC$462,MATCH(AA$3,'Slutlig allokering'!$B$2:$AJ$2,0),FALSE)/1,0)</f>
        <v>0</v>
      </c>
      <c r="AB57">
        <f>IFERROR(VLOOKUP($B57,Kraftvärmeprod!$B$1:$AH$479,MATCH(AB$2,Kraftvärmeprod!$B$1:$AG$1,0),FALSE)/1,0)-IFERROR(VLOOKUP($B57,'Slutlig allokering'!$B$2:$AC$462,MATCH(AB$3,'Slutlig allokering'!$B$2:$AJ$2,0),FALSE)/1,0)</f>
        <v>0</v>
      </c>
      <c r="AE57">
        <f t="shared" si="0"/>
        <v>0</v>
      </c>
      <c r="AG57">
        <f>IFERROR(VLOOKUP(B57,'Slutlig allokering'!$B$2:$AJ$462,MATCH("Summa justerad allokerad tillförd energi (utan hjälpel och rökgaskondensering):",'Slutlig allokering'!$B$2:$AK$2,0),FALSE)/1,"")</f>
        <v>0</v>
      </c>
      <c r="AI57" s="55" t="str">
        <f>IFERROR(1-VLOOKUP(B57,'Slutlig allokering'!$B$2:$AJ$462,MATCH("Andel av bränsle i kvv som allokerats till värme, exklusive rökgaskondensering och hjälpel",'Slutlig allokering'!$B$2:$AK$2,0),FALSE),"")</f>
        <v/>
      </c>
      <c r="AK57" s="55" t="str">
        <f t="shared" si="1"/>
        <v/>
      </c>
    </row>
    <row r="58" spans="1:37" x14ac:dyDescent="0.25">
      <c r="A58" s="28" t="s">
        <v>80</v>
      </c>
      <c r="B58" s="28" t="s">
        <v>84</v>
      </c>
      <c r="C58" t="str">
        <f>IFERROR(VLOOKUP($B58,Kraftvärmeprod!$B$1:$AH$479,MATCH(C$3,Kraftvärmeprod!$B$1:$AG$1,0),FALSE)/1,"")</f>
        <v/>
      </c>
      <c r="D58" t="str">
        <f>IFERROR(VLOOKUP($B58,Kraftvärmeprod!$B$1:$AH$479,MATCH(D$3,Kraftvärmeprod!$B$1:$AG$1,0),FALSE)/1,"")</f>
        <v/>
      </c>
      <c r="E58">
        <f>IFERROR(VLOOKUP($B58,Kraftvärmeprod!$B$1:$AH$479,MATCH(E$2,Kraftvärmeprod!$B$1:$AG$1,0),FALSE)/1,0)-IFERROR(VLOOKUP($B58,'Slutlig allokering'!$B$2:$AC$462,MATCH(E$3,'Slutlig allokering'!$B$2:$AJ$2,0),FALSE)/1,0)</f>
        <v>0</v>
      </c>
      <c r="F58">
        <f>IFERROR(VLOOKUP($B58,Kraftvärmeprod!$B$1:$AH$479,MATCH(F$2,Kraftvärmeprod!$B$1:$AG$1,0),FALSE)/1,0)-IFERROR(VLOOKUP($B58,'Slutlig allokering'!$B$2:$AC$462,MATCH(F$3,'Slutlig allokering'!$B$2:$AJ$2,0),FALSE)/1,0)</f>
        <v>0</v>
      </c>
      <c r="G58">
        <f>IFERROR(VLOOKUP($B58,Kraftvärmeprod!$B$1:$AH$479,MATCH(G$2,Kraftvärmeprod!$B$1:$AG$1,0),FALSE)/1,0)-IFERROR(VLOOKUP($B58,'Slutlig allokering'!$B$2:$AC$462,MATCH(G$3,'Slutlig allokering'!$B$2:$AJ$2,0),FALSE)/1,0)</f>
        <v>0</v>
      </c>
      <c r="H58">
        <f>IFERROR(VLOOKUP($B58,Kraftvärmeprod!$B$1:$AH$479,MATCH(H$2,Kraftvärmeprod!$B$1:$AG$1,0),FALSE)/1,0)-IFERROR(VLOOKUP($B58,'Slutlig allokering'!$B$2:$AC$462,MATCH(H$3,'Slutlig allokering'!$B$2:$AJ$2,0),FALSE)/1,0)</f>
        <v>0</v>
      </c>
      <c r="I58">
        <f>IFERROR(VLOOKUP($B58,Kraftvärmeprod!$B$1:$AH$479,MATCH(I$2,Kraftvärmeprod!$B$1:$AG$1,0),FALSE)/1,0)-IFERROR(VLOOKUP($B58,'Slutlig allokering'!$B$2:$AC$462,MATCH(I$3,'Slutlig allokering'!$B$2:$AJ$2,0),FALSE)/1,0)</f>
        <v>0</v>
      </c>
      <c r="J58">
        <f>IFERROR(VLOOKUP($B58,Kraftvärmeprod!$B$1:$AH$479,MATCH(J$2,Kraftvärmeprod!$B$1:$AG$1,0),FALSE)/1,0)-IFERROR(VLOOKUP($B58,'Slutlig allokering'!$B$2:$AC$462,MATCH(J$3,'Slutlig allokering'!$B$2:$AJ$2,0),FALSE)/1,0)</f>
        <v>0</v>
      </c>
      <c r="K58">
        <f>IFERROR(VLOOKUP($B58,Kraftvärmeprod!$B$1:$AH$479,MATCH(K$2,Kraftvärmeprod!$B$1:$AG$1,0),FALSE)/1,0)-IFERROR(VLOOKUP($B58,'Slutlig allokering'!$B$2:$AC$462,MATCH(K$3,'Slutlig allokering'!$B$2:$AJ$2,0),FALSE)/1,0)</f>
        <v>0</v>
      </c>
      <c r="L58">
        <f>IFERROR(VLOOKUP($B58,Kraftvärmeprod!$B$1:$AH$479,MATCH(L$2,Kraftvärmeprod!$B$1:$AG$1,0),FALSE)/1,0)-IFERROR(VLOOKUP($B58,'Slutlig allokering'!$B$2:$AC$462,MATCH(L$3,'Slutlig allokering'!$B$2:$AJ$2,0),FALSE)/1,0)</f>
        <v>0</v>
      </c>
      <c r="M58" s="143">
        <f>IFERROR(VLOOKUP($B58,Miljö!$B$1:$S$477,MATCH(M$2,Miljö!$B$1:$X$1,0),FALSE)/1,0)-IFERROR(VLOOKUP($B58,'Slutlig allokering'!$B$2:$AC$462,MATCH(M$3,'Slutlig allokering'!$B$2:$AJ$2,0),FALSE)/1,0)</f>
        <v>0</v>
      </c>
      <c r="N58">
        <f>IFERROR(VLOOKUP($B58,Kraftvärmeprod!$B$1:$AH$479,MATCH(N$2,Kraftvärmeprod!$B$1:$AG$1,0),FALSE)/1,0)-IFERROR(VLOOKUP($B58,'Slutlig allokering'!$B$2:$AC$462,MATCH(N$3,'Slutlig allokering'!$B$2:$AJ$2,0),FALSE)/1,0)</f>
        <v>0</v>
      </c>
      <c r="O58">
        <f>IFERROR(VLOOKUP($B58,Kraftvärmeprod!$B$1:$AH$479,MATCH(O$2,Kraftvärmeprod!$B$1:$AG$1,0),FALSE)/1,0)-IFERROR(VLOOKUP($B58,'Slutlig allokering'!$B$2:$AC$462,MATCH(O$3,'Slutlig allokering'!$B$2:$AJ$2,0),FALSE)/1,0)</f>
        <v>0</v>
      </c>
      <c r="P58">
        <f>IFERROR(VLOOKUP($B58,Kraftvärmeprod!$B$1:$AH$479,MATCH(P$2,Kraftvärmeprod!$B$1:$AG$1,0),FALSE)/1,0)-IFERROR(VLOOKUP($B58,'Slutlig allokering'!$B$2:$AC$462,MATCH(P$3,'Slutlig allokering'!$B$2:$AJ$2,0),FALSE)/1,0)</f>
        <v>0</v>
      </c>
      <c r="Q58">
        <f>IFERROR(VLOOKUP($B58,Kraftvärmeprod!$B$1:$AH$479,MATCH(Q$2,Kraftvärmeprod!$B$1:$AG$1,0),FALSE)/1,0)-IFERROR(VLOOKUP($B58,'Slutlig allokering'!$B$2:$AC$462,MATCH(Q$3,'Slutlig allokering'!$B$2:$AJ$2,0),FALSE)/1,0)</f>
        <v>0</v>
      </c>
      <c r="R58">
        <f>IFERROR(VLOOKUP($B58,Kraftvärmeprod!$B$1:$AH$479,MATCH(R$2,Kraftvärmeprod!$B$1:$AG$1,0),FALSE)/1,0)-IFERROR(VLOOKUP($B58,'Slutlig allokering'!$B$2:$AC$462,MATCH(R$3,'Slutlig allokering'!$B$2:$AJ$2,0),FALSE)/1,0)</f>
        <v>0</v>
      </c>
      <c r="S58">
        <f>IFERROR(VLOOKUP($B58,Kraftvärmeprod!$B$1:$AH$479,MATCH(S$2,Kraftvärmeprod!$B$1:$AG$1,0),FALSE)/1,0)-IFERROR(VLOOKUP($B58,'Slutlig allokering'!$B$2:$AC$462,MATCH(S$3,'Slutlig allokering'!$B$2:$AJ$2,0),FALSE)/1,0)</f>
        <v>0</v>
      </c>
      <c r="T58">
        <f>IFERROR(VLOOKUP($B58,Kraftvärmeprod!$B$1:$AH$479,MATCH(T$2,Kraftvärmeprod!$B$1:$AG$1,0),FALSE)/1,0)-IFERROR(VLOOKUP($B58,'Slutlig allokering'!$B$2:$AC$462,MATCH(T$3,'Slutlig allokering'!$B$2:$AJ$2,0),FALSE)/1,0)</f>
        <v>0</v>
      </c>
      <c r="U58">
        <f>IFERROR(VLOOKUP($B58,Kraftvärmeprod!$B$1:$AH$479,MATCH(U$2,Kraftvärmeprod!$B$1:$AG$1,0),FALSE)/1,0)-IFERROR(VLOOKUP($B58,'Slutlig allokering'!$B$2:$AC$462,MATCH(U$3,'Slutlig allokering'!$B$2:$AJ$2,0),FALSE)/1,0)</f>
        <v>0</v>
      </c>
      <c r="V58">
        <f>IFERROR(VLOOKUP($B58,Kraftvärmeprod!$B$1:$AH$479,MATCH(V$2,Kraftvärmeprod!$B$1:$AG$1,0),FALSE)/1,0)-IFERROR(VLOOKUP($B58,'Slutlig allokering'!$B$2:$AC$462,MATCH(V$3,'Slutlig allokering'!$B$2:$AJ$2,0),FALSE)/1,0)</f>
        <v>0</v>
      </c>
      <c r="W58">
        <f>IFERROR(VLOOKUP($B58,Kraftvärmeprod!$B$1:$AH$479,MATCH(W$2,Kraftvärmeprod!$B$1:$AG$1,0),FALSE)/1,0)-IFERROR(VLOOKUP($B58,'Slutlig allokering'!$B$2:$AC$462,MATCH(W$3,'Slutlig allokering'!$B$2:$AJ$2,0),FALSE)/1,0)</f>
        <v>0</v>
      </c>
      <c r="X58">
        <f>IFERROR(VLOOKUP($B58,Kraftvärmeprod!$B$1:$AH$479,MATCH(X$2,Kraftvärmeprod!$B$1:$AG$1,0),FALSE)/1,0)-IFERROR(VLOOKUP($B58,'Slutlig allokering'!$B$2:$AC$462,MATCH(X$3,'Slutlig allokering'!$B$2:$AJ$2,0),FALSE)/1,0)</f>
        <v>0</v>
      </c>
      <c r="Y58">
        <f>IFERROR(VLOOKUP($B58,Kraftvärmeprod!$B$1:$AH$479,MATCH(Y$2,Kraftvärmeprod!$B$1:$AG$1,0),FALSE)/1,0)-IFERROR(VLOOKUP($B58,'Slutlig allokering'!$B$2:$AC$462,MATCH(Y$3,'Slutlig allokering'!$B$2:$AJ$2,0),FALSE)/1,0)</f>
        <v>0</v>
      </c>
      <c r="Z58">
        <f>IFERROR(VLOOKUP($B58,Kraftvärmeprod!$B$1:$AH$479,MATCH(Z$2,Kraftvärmeprod!$B$1:$AG$1,0),FALSE)/1,0)-IFERROR(VLOOKUP($B58,'Slutlig allokering'!$B$2:$AC$462,MATCH(Z$3,'Slutlig allokering'!$B$2:$AJ$2,0),FALSE)/1,0)</f>
        <v>0</v>
      </c>
      <c r="AA58">
        <f>IFERROR(VLOOKUP($B58,Kraftvärmeprod!$B$1:$AH$479,MATCH(AA$2,Kraftvärmeprod!$B$1:$AG$1,0),FALSE)/1,0)-IFERROR(VLOOKUP($B58,'Slutlig allokering'!$B$2:$AC$462,MATCH(AA$3,'Slutlig allokering'!$B$2:$AJ$2,0),FALSE)/1,0)</f>
        <v>0</v>
      </c>
      <c r="AB58">
        <f>IFERROR(VLOOKUP($B58,Kraftvärmeprod!$B$1:$AH$479,MATCH(AB$2,Kraftvärmeprod!$B$1:$AG$1,0),FALSE)/1,0)-IFERROR(VLOOKUP($B58,'Slutlig allokering'!$B$2:$AC$462,MATCH(AB$3,'Slutlig allokering'!$B$2:$AJ$2,0),FALSE)/1,0)</f>
        <v>0</v>
      </c>
      <c r="AE58">
        <f t="shared" si="0"/>
        <v>0</v>
      </c>
      <c r="AG58">
        <f>IFERROR(VLOOKUP(B58,'Slutlig allokering'!$B$2:$AJ$462,MATCH("Summa justerad allokerad tillförd energi (utan hjälpel och rökgaskondensering):",'Slutlig allokering'!$B$2:$AK$2,0),FALSE)/1,"")</f>
        <v>0</v>
      </c>
      <c r="AI58" s="55" t="str">
        <f>IFERROR(1-VLOOKUP(B58,'Slutlig allokering'!$B$2:$AJ$462,MATCH("Andel av bränsle i kvv som allokerats till värme, exklusive rökgaskondensering och hjälpel",'Slutlig allokering'!$B$2:$AK$2,0),FALSE),"")</f>
        <v/>
      </c>
      <c r="AK58" s="55" t="str">
        <f t="shared" si="1"/>
        <v/>
      </c>
    </row>
    <row r="59" spans="1:37" x14ac:dyDescent="0.25">
      <c r="A59" s="28" t="s">
        <v>80</v>
      </c>
      <c r="B59" s="28" t="s">
        <v>85</v>
      </c>
      <c r="C59" t="str">
        <f>IFERROR(VLOOKUP($B59,Kraftvärmeprod!$B$1:$AH$479,MATCH(C$3,Kraftvärmeprod!$B$1:$AG$1,0),FALSE)/1,"")</f>
        <v/>
      </c>
      <c r="D59" t="str">
        <f>IFERROR(VLOOKUP($B59,Kraftvärmeprod!$B$1:$AH$479,MATCH(D$3,Kraftvärmeprod!$B$1:$AG$1,0),FALSE)/1,"")</f>
        <v/>
      </c>
      <c r="E59">
        <f>IFERROR(VLOOKUP($B59,Kraftvärmeprod!$B$1:$AH$479,MATCH(E$2,Kraftvärmeprod!$B$1:$AG$1,0),FALSE)/1,0)-IFERROR(VLOOKUP($B59,'Slutlig allokering'!$B$2:$AC$462,MATCH(E$3,'Slutlig allokering'!$B$2:$AJ$2,0),FALSE)/1,0)</f>
        <v>0</v>
      </c>
      <c r="F59">
        <f>IFERROR(VLOOKUP($B59,Kraftvärmeprod!$B$1:$AH$479,MATCH(F$2,Kraftvärmeprod!$B$1:$AG$1,0),FALSE)/1,0)-IFERROR(VLOOKUP($B59,'Slutlig allokering'!$B$2:$AC$462,MATCH(F$3,'Slutlig allokering'!$B$2:$AJ$2,0),FALSE)/1,0)</f>
        <v>0</v>
      </c>
      <c r="G59">
        <f>IFERROR(VLOOKUP($B59,Kraftvärmeprod!$B$1:$AH$479,MATCH(G$2,Kraftvärmeprod!$B$1:$AG$1,0),FALSE)/1,0)-IFERROR(VLOOKUP($B59,'Slutlig allokering'!$B$2:$AC$462,MATCH(G$3,'Slutlig allokering'!$B$2:$AJ$2,0),FALSE)/1,0)</f>
        <v>0</v>
      </c>
      <c r="H59">
        <f>IFERROR(VLOOKUP($B59,Kraftvärmeprod!$B$1:$AH$479,MATCH(H$2,Kraftvärmeprod!$B$1:$AG$1,0),FALSE)/1,0)-IFERROR(VLOOKUP($B59,'Slutlig allokering'!$B$2:$AC$462,MATCH(H$3,'Slutlig allokering'!$B$2:$AJ$2,0),FALSE)/1,0)</f>
        <v>0</v>
      </c>
      <c r="I59">
        <f>IFERROR(VLOOKUP($B59,Kraftvärmeprod!$B$1:$AH$479,MATCH(I$2,Kraftvärmeprod!$B$1:$AG$1,0),FALSE)/1,0)-IFERROR(VLOOKUP($B59,'Slutlig allokering'!$B$2:$AC$462,MATCH(I$3,'Slutlig allokering'!$B$2:$AJ$2,0),FALSE)/1,0)</f>
        <v>0</v>
      </c>
      <c r="J59">
        <f>IFERROR(VLOOKUP($B59,Kraftvärmeprod!$B$1:$AH$479,MATCH(J$2,Kraftvärmeprod!$B$1:$AG$1,0),FALSE)/1,0)-IFERROR(VLOOKUP($B59,'Slutlig allokering'!$B$2:$AC$462,MATCH(J$3,'Slutlig allokering'!$B$2:$AJ$2,0),FALSE)/1,0)</f>
        <v>0</v>
      </c>
      <c r="K59">
        <f>IFERROR(VLOOKUP($B59,Kraftvärmeprod!$B$1:$AH$479,MATCH(K$2,Kraftvärmeprod!$B$1:$AG$1,0),FALSE)/1,0)-IFERROR(VLOOKUP($B59,'Slutlig allokering'!$B$2:$AC$462,MATCH(K$3,'Slutlig allokering'!$B$2:$AJ$2,0),FALSE)/1,0)</f>
        <v>0</v>
      </c>
      <c r="L59">
        <f>IFERROR(VLOOKUP($B59,Kraftvärmeprod!$B$1:$AH$479,MATCH(L$2,Kraftvärmeprod!$B$1:$AG$1,0),FALSE)/1,0)-IFERROR(VLOOKUP($B59,'Slutlig allokering'!$B$2:$AC$462,MATCH(L$3,'Slutlig allokering'!$B$2:$AJ$2,0),FALSE)/1,0)</f>
        <v>0</v>
      </c>
      <c r="M59" s="143">
        <f>IFERROR(VLOOKUP($B59,Miljö!$B$1:$S$477,MATCH(M$2,Miljö!$B$1:$X$1,0),FALSE)/1,0)-IFERROR(VLOOKUP($B59,'Slutlig allokering'!$B$2:$AC$462,MATCH(M$3,'Slutlig allokering'!$B$2:$AJ$2,0),FALSE)/1,0)</f>
        <v>0</v>
      </c>
      <c r="N59">
        <f>IFERROR(VLOOKUP($B59,Kraftvärmeprod!$B$1:$AH$479,MATCH(N$2,Kraftvärmeprod!$B$1:$AG$1,0),FALSE)/1,0)-IFERROR(VLOOKUP($B59,'Slutlig allokering'!$B$2:$AC$462,MATCH(N$3,'Slutlig allokering'!$B$2:$AJ$2,0),FALSE)/1,0)</f>
        <v>0</v>
      </c>
      <c r="O59">
        <f>IFERROR(VLOOKUP($B59,Kraftvärmeprod!$B$1:$AH$479,MATCH(O$2,Kraftvärmeprod!$B$1:$AG$1,0),FALSE)/1,0)-IFERROR(VLOOKUP($B59,'Slutlig allokering'!$B$2:$AC$462,MATCH(O$3,'Slutlig allokering'!$B$2:$AJ$2,0),FALSE)/1,0)</f>
        <v>0</v>
      </c>
      <c r="P59">
        <f>IFERROR(VLOOKUP($B59,Kraftvärmeprod!$B$1:$AH$479,MATCH(P$2,Kraftvärmeprod!$B$1:$AG$1,0),FALSE)/1,0)-IFERROR(VLOOKUP($B59,'Slutlig allokering'!$B$2:$AC$462,MATCH(P$3,'Slutlig allokering'!$B$2:$AJ$2,0),FALSE)/1,0)</f>
        <v>0</v>
      </c>
      <c r="Q59">
        <f>IFERROR(VLOOKUP($B59,Kraftvärmeprod!$B$1:$AH$479,MATCH(Q$2,Kraftvärmeprod!$B$1:$AG$1,0),FALSE)/1,0)-IFERROR(VLOOKUP($B59,'Slutlig allokering'!$B$2:$AC$462,MATCH(Q$3,'Slutlig allokering'!$B$2:$AJ$2,0),FALSE)/1,0)</f>
        <v>0</v>
      </c>
      <c r="R59">
        <f>IFERROR(VLOOKUP($B59,Kraftvärmeprod!$B$1:$AH$479,MATCH(R$2,Kraftvärmeprod!$B$1:$AG$1,0),FALSE)/1,0)-IFERROR(VLOOKUP($B59,'Slutlig allokering'!$B$2:$AC$462,MATCH(R$3,'Slutlig allokering'!$B$2:$AJ$2,0),FALSE)/1,0)</f>
        <v>0</v>
      </c>
      <c r="S59">
        <f>IFERROR(VLOOKUP($B59,Kraftvärmeprod!$B$1:$AH$479,MATCH(S$2,Kraftvärmeprod!$B$1:$AG$1,0),FALSE)/1,0)-IFERROR(VLOOKUP($B59,'Slutlig allokering'!$B$2:$AC$462,MATCH(S$3,'Slutlig allokering'!$B$2:$AJ$2,0),FALSE)/1,0)</f>
        <v>0</v>
      </c>
      <c r="T59">
        <f>IFERROR(VLOOKUP($B59,Kraftvärmeprod!$B$1:$AH$479,MATCH(T$2,Kraftvärmeprod!$B$1:$AG$1,0),FALSE)/1,0)-IFERROR(VLOOKUP($B59,'Slutlig allokering'!$B$2:$AC$462,MATCH(T$3,'Slutlig allokering'!$B$2:$AJ$2,0),FALSE)/1,0)</f>
        <v>0</v>
      </c>
      <c r="U59">
        <f>IFERROR(VLOOKUP($B59,Kraftvärmeprod!$B$1:$AH$479,MATCH(U$2,Kraftvärmeprod!$B$1:$AG$1,0),FALSE)/1,0)-IFERROR(VLOOKUP($B59,'Slutlig allokering'!$B$2:$AC$462,MATCH(U$3,'Slutlig allokering'!$B$2:$AJ$2,0),FALSE)/1,0)</f>
        <v>0</v>
      </c>
      <c r="V59">
        <f>IFERROR(VLOOKUP($B59,Kraftvärmeprod!$B$1:$AH$479,MATCH(V$2,Kraftvärmeprod!$B$1:$AG$1,0),FALSE)/1,0)-IFERROR(VLOOKUP($B59,'Slutlig allokering'!$B$2:$AC$462,MATCH(V$3,'Slutlig allokering'!$B$2:$AJ$2,0),FALSE)/1,0)</f>
        <v>0</v>
      </c>
      <c r="W59">
        <f>IFERROR(VLOOKUP($B59,Kraftvärmeprod!$B$1:$AH$479,MATCH(W$2,Kraftvärmeprod!$B$1:$AG$1,0),FALSE)/1,0)-IFERROR(VLOOKUP($B59,'Slutlig allokering'!$B$2:$AC$462,MATCH(W$3,'Slutlig allokering'!$B$2:$AJ$2,0),FALSE)/1,0)</f>
        <v>0</v>
      </c>
      <c r="X59">
        <f>IFERROR(VLOOKUP($B59,Kraftvärmeprod!$B$1:$AH$479,MATCH(X$2,Kraftvärmeprod!$B$1:$AG$1,0),FALSE)/1,0)-IFERROR(VLOOKUP($B59,'Slutlig allokering'!$B$2:$AC$462,MATCH(X$3,'Slutlig allokering'!$B$2:$AJ$2,0),FALSE)/1,0)</f>
        <v>0</v>
      </c>
      <c r="Y59">
        <f>IFERROR(VLOOKUP($B59,Kraftvärmeprod!$B$1:$AH$479,MATCH(Y$2,Kraftvärmeprod!$B$1:$AG$1,0),FALSE)/1,0)-IFERROR(VLOOKUP($B59,'Slutlig allokering'!$B$2:$AC$462,MATCH(Y$3,'Slutlig allokering'!$B$2:$AJ$2,0),FALSE)/1,0)</f>
        <v>0</v>
      </c>
      <c r="Z59">
        <f>IFERROR(VLOOKUP($B59,Kraftvärmeprod!$B$1:$AH$479,MATCH(Z$2,Kraftvärmeprod!$B$1:$AG$1,0),FALSE)/1,0)-IFERROR(VLOOKUP($B59,'Slutlig allokering'!$B$2:$AC$462,MATCH(Z$3,'Slutlig allokering'!$B$2:$AJ$2,0),FALSE)/1,0)</f>
        <v>0</v>
      </c>
      <c r="AA59">
        <f>IFERROR(VLOOKUP($B59,Kraftvärmeprod!$B$1:$AH$479,MATCH(AA$2,Kraftvärmeprod!$B$1:$AG$1,0),FALSE)/1,0)-IFERROR(VLOOKUP($B59,'Slutlig allokering'!$B$2:$AC$462,MATCH(AA$3,'Slutlig allokering'!$B$2:$AJ$2,0),FALSE)/1,0)</f>
        <v>0</v>
      </c>
      <c r="AB59">
        <f>IFERROR(VLOOKUP($B59,Kraftvärmeprod!$B$1:$AH$479,MATCH(AB$2,Kraftvärmeprod!$B$1:$AG$1,0),FALSE)/1,0)-IFERROR(VLOOKUP($B59,'Slutlig allokering'!$B$2:$AC$462,MATCH(AB$3,'Slutlig allokering'!$B$2:$AJ$2,0),FALSE)/1,0)</f>
        <v>0</v>
      </c>
      <c r="AE59">
        <f t="shared" si="0"/>
        <v>0</v>
      </c>
      <c r="AG59">
        <f>IFERROR(VLOOKUP(B59,'Slutlig allokering'!$B$2:$AJ$462,MATCH("Summa justerad allokerad tillförd energi (utan hjälpel och rökgaskondensering):",'Slutlig allokering'!$B$2:$AK$2,0),FALSE)/1,"")</f>
        <v>0</v>
      </c>
      <c r="AI59" s="55" t="str">
        <f>IFERROR(1-VLOOKUP(B59,'Slutlig allokering'!$B$2:$AJ$462,MATCH("Andel av bränsle i kvv som allokerats till värme, exklusive rökgaskondensering och hjälpel",'Slutlig allokering'!$B$2:$AK$2,0),FALSE),"")</f>
        <v/>
      </c>
      <c r="AK59" s="55" t="str">
        <f t="shared" si="1"/>
        <v/>
      </c>
    </row>
    <row r="60" spans="1:37" x14ac:dyDescent="0.25">
      <c r="A60" s="28" t="s">
        <v>80</v>
      </c>
      <c r="B60" s="28" t="s">
        <v>86</v>
      </c>
      <c r="C60" t="str">
        <f>IFERROR(VLOOKUP($B60,Kraftvärmeprod!$B$1:$AH$479,MATCH(C$3,Kraftvärmeprod!$B$1:$AG$1,0),FALSE)/1,"")</f>
        <v/>
      </c>
      <c r="D60" t="str">
        <f>IFERROR(VLOOKUP($B60,Kraftvärmeprod!$B$1:$AH$479,MATCH(D$3,Kraftvärmeprod!$B$1:$AG$1,0),FALSE)/1,"")</f>
        <v/>
      </c>
      <c r="E60">
        <f>IFERROR(VLOOKUP($B60,Kraftvärmeprod!$B$1:$AH$479,MATCH(E$2,Kraftvärmeprod!$B$1:$AG$1,0),FALSE)/1,0)-IFERROR(VLOOKUP($B60,'Slutlig allokering'!$B$2:$AC$462,MATCH(E$3,'Slutlig allokering'!$B$2:$AJ$2,0),FALSE)/1,0)</f>
        <v>0</v>
      </c>
      <c r="F60">
        <f>IFERROR(VLOOKUP($B60,Kraftvärmeprod!$B$1:$AH$479,MATCH(F$2,Kraftvärmeprod!$B$1:$AG$1,0),FALSE)/1,0)-IFERROR(VLOOKUP($B60,'Slutlig allokering'!$B$2:$AC$462,MATCH(F$3,'Slutlig allokering'!$B$2:$AJ$2,0),FALSE)/1,0)</f>
        <v>0</v>
      </c>
      <c r="G60">
        <f>IFERROR(VLOOKUP($B60,Kraftvärmeprod!$B$1:$AH$479,MATCH(G$2,Kraftvärmeprod!$B$1:$AG$1,0),FALSE)/1,0)-IFERROR(VLOOKUP($B60,'Slutlig allokering'!$B$2:$AC$462,MATCH(G$3,'Slutlig allokering'!$B$2:$AJ$2,0),FALSE)/1,0)</f>
        <v>0</v>
      </c>
      <c r="H60">
        <f>IFERROR(VLOOKUP($B60,Kraftvärmeprod!$B$1:$AH$479,MATCH(H$2,Kraftvärmeprod!$B$1:$AG$1,0),FALSE)/1,0)-IFERROR(VLOOKUP($B60,'Slutlig allokering'!$B$2:$AC$462,MATCH(H$3,'Slutlig allokering'!$B$2:$AJ$2,0),FALSE)/1,0)</f>
        <v>0</v>
      </c>
      <c r="I60">
        <f>IFERROR(VLOOKUP($B60,Kraftvärmeprod!$B$1:$AH$479,MATCH(I$2,Kraftvärmeprod!$B$1:$AG$1,0),FALSE)/1,0)-IFERROR(VLOOKUP($B60,'Slutlig allokering'!$B$2:$AC$462,MATCH(I$3,'Slutlig allokering'!$B$2:$AJ$2,0),FALSE)/1,0)</f>
        <v>0</v>
      </c>
      <c r="J60">
        <f>IFERROR(VLOOKUP($B60,Kraftvärmeprod!$B$1:$AH$479,MATCH(J$2,Kraftvärmeprod!$B$1:$AG$1,0),FALSE)/1,0)-IFERROR(VLOOKUP($B60,'Slutlig allokering'!$B$2:$AC$462,MATCH(J$3,'Slutlig allokering'!$B$2:$AJ$2,0),FALSE)/1,0)</f>
        <v>0</v>
      </c>
      <c r="K60">
        <f>IFERROR(VLOOKUP($B60,Kraftvärmeprod!$B$1:$AH$479,MATCH(K$2,Kraftvärmeprod!$B$1:$AG$1,0),FALSE)/1,0)-IFERROR(VLOOKUP($B60,'Slutlig allokering'!$B$2:$AC$462,MATCH(K$3,'Slutlig allokering'!$B$2:$AJ$2,0),FALSE)/1,0)</f>
        <v>0</v>
      </c>
      <c r="L60">
        <f>IFERROR(VLOOKUP($B60,Kraftvärmeprod!$B$1:$AH$479,MATCH(L$2,Kraftvärmeprod!$B$1:$AG$1,0),FALSE)/1,0)-IFERROR(VLOOKUP($B60,'Slutlig allokering'!$B$2:$AC$462,MATCH(L$3,'Slutlig allokering'!$B$2:$AJ$2,0),FALSE)/1,0)</f>
        <v>0</v>
      </c>
      <c r="M60" s="143">
        <f>IFERROR(VLOOKUP($B60,Miljö!$B$1:$S$477,MATCH(M$2,Miljö!$B$1:$X$1,0),FALSE)/1,0)-IFERROR(VLOOKUP($B60,'Slutlig allokering'!$B$2:$AC$462,MATCH(M$3,'Slutlig allokering'!$B$2:$AJ$2,0),FALSE)/1,0)</f>
        <v>0</v>
      </c>
      <c r="N60">
        <f>IFERROR(VLOOKUP($B60,Kraftvärmeprod!$B$1:$AH$479,MATCH(N$2,Kraftvärmeprod!$B$1:$AG$1,0),FALSE)/1,0)-IFERROR(VLOOKUP($B60,'Slutlig allokering'!$B$2:$AC$462,MATCH(N$3,'Slutlig allokering'!$B$2:$AJ$2,0),FALSE)/1,0)</f>
        <v>0</v>
      </c>
      <c r="O60">
        <f>IFERROR(VLOOKUP($B60,Kraftvärmeprod!$B$1:$AH$479,MATCH(O$2,Kraftvärmeprod!$B$1:$AG$1,0),FALSE)/1,0)-IFERROR(VLOOKUP($B60,'Slutlig allokering'!$B$2:$AC$462,MATCH(O$3,'Slutlig allokering'!$B$2:$AJ$2,0),FALSE)/1,0)</f>
        <v>0</v>
      </c>
      <c r="P60">
        <f>IFERROR(VLOOKUP($B60,Kraftvärmeprod!$B$1:$AH$479,MATCH(P$2,Kraftvärmeprod!$B$1:$AG$1,0),FALSE)/1,0)-IFERROR(VLOOKUP($B60,'Slutlig allokering'!$B$2:$AC$462,MATCH(P$3,'Slutlig allokering'!$B$2:$AJ$2,0),FALSE)/1,0)</f>
        <v>0</v>
      </c>
      <c r="Q60">
        <f>IFERROR(VLOOKUP($B60,Kraftvärmeprod!$B$1:$AH$479,MATCH(Q$2,Kraftvärmeprod!$B$1:$AG$1,0),FALSE)/1,0)-IFERROR(VLOOKUP($B60,'Slutlig allokering'!$B$2:$AC$462,MATCH(Q$3,'Slutlig allokering'!$B$2:$AJ$2,0),FALSE)/1,0)</f>
        <v>0</v>
      </c>
      <c r="R60">
        <f>IFERROR(VLOOKUP($B60,Kraftvärmeprod!$B$1:$AH$479,MATCH(R$2,Kraftvärmeprod!$B$1:$AG$1,0),FALSE)/1,0)-IFERROR(VLOOKUP($B60,'Slutlig allokering'!$B$2:$AC$462,MATCH(R$3,'Slutlig allokering'!$B$2:$AJ$2,0),FALSE)/1,0)</f>
        <v>0</v>
      </c>
      <c r="S60">
        <f>IFERROR(VLOOKUP($B60,Kraftvärmeprod!$B$1:$AH$479,MATCH(S$2,Kraftvärmeprod!$B$1:$AG$1,0),FALSE)/1,0)-IFERROR(VLOOKUP($B60,'Slutlig allokering'!$B$2:$AC$462,MATCH(S$3,'Slutlig allokering'!$B$2:$AJ$2,0),FALSE)/1,0)</f>
        <v>0</v>
      </c>
      <c r="T60">
        <f>IFERROR(VLOOKUP($B60,Kraftvärmeprod!$B$1:$AH$479,MATCH(T$2,Kraftvärmeprod!$B$1:$AG$1,0),FALSE)/1,0)-IFERROR(VLOOKUP($B60,'Slutlig allokering'!$B$2:$AC$462,MATCH(T$3,'Slutlig allokering'!$B$2:$AJ$2,0),FALSE)/1,0)</f>
        <v>0</v>
      </c>
      <c r="U60">
        <f>IFERROR(VLOOKUP($B60,Kraftvärmeprod!$B$1:$AH$479,MATCH(U$2,Kraftvärmeprod!$B$1:$AG$1,0),FALSE)/1,0)-IFERROR(VLOOKUP($B60,'Slutlig allokering'!$B$2:$AC$462,MATCH(U$3,'Slutlig allokering'!$B$2:$AJ$2,0),FALSE)/1,0)</f>
        <v>0</v>
      </c>
      <c r="V60">
        <f>IFERROR(VLOOKUP($B60,Kraftvärmeprod!$B$1:$AH$479,MATCH(V$2,Kraftvärmeprod!$B$1:$AG$1,0),FALSE)/1,0)-IFERROR(VLOOKUP($B60,'Slutlig allokering'!$B$2:$AC$462,MATCH(V$3,'Slutlig allokering'!$B$2:$AJ$2,0),FALSE)/1,0)</f>
        <v>0</v>
      </c>
      <c r="W60">
        <f>IFERROR(VLOOKUP($B60,Kraftvärmeprod!$B$1:$AH$479,MATCH(W$2,Kraftvärmeprod!$B$1:$AG$1,0),FALSE)/1,0)-IFERROR(VLOOKUP($B60,'Slutlig allokering'!$B$2:$AC$462,MATCH(W$3,'Slutlig allokering'!$B$2:$AJ$2,0),FALSE)/1,0)</f>
        <v>0</v>
      </c>
      <c r="X60">
        <f>IFERROR(VLOOKUP($B60,Kraftvärmeprod!$B$1:$AH$479,MATCH(X$2,Kraftvärmeprod!$B$1:$AG$1,0),FALSE)/1,0)-IFERROR(VLOOKUP($B60,'Slutlig allokering'!$B$2:$AC$462,MATCH(X$3,'Slutlig allokering'!$B$2:$AJ$2,0),FALSE)/1,0)</f>
        <v>0</v>
      </c>
      <c r="Y60">
        <f>IFERROR(VLOOKUP($B60,Kraftvärmeprod!$B$1:$AH$479,MATCH(Y$2,Kraftvärmeprod!$B$1:$AG$1,0),FALSE)/1,0)-IFERROR(VLOOKUP($B60,'Slutlig allokering'!$B$2:$AC$462,MATCH(Y$3,'Slutlig allokering'!$B$2:$AJ$2,0),FALSE)/1,0)</f>
        <v>0</v>
      </c>
      <c r="Z60">
        <f>IFERROR(VLOOKUP($B60,Kraftvärmeprod!$B$1:$AH$479,MATCH(Z$2,Kraftvärmeprod!$B$1:$AG$1,0),FALSE)/1,0)-IFERROR(VLOOKUP($B60,'Slutlig allokering'!$B$2:$AC$462,MATCH(Z$3,'Slutlig allokering'!$B$2:$AJ$2,0),FALSE)/1,0)</f>
        <v>0</v>
      </c>
      <c r="AA60">
        <f>IFERROR(VLOOKUP($B60,Kraftvärmeprod!$B$1:$AH$479,MATCH(AA$2,Kraftvärmeprod!$B$1:$AG$1,0),FALSE)/1,0)-IFERROR(VLOOKUP($B60,'Slutlig allokering'!$B$2:$AC$462,MATCH(AA$3,'Slutlig allokering'!$B$2:$AJ$2,0),FALSE)/1,0)</f>
        <v>0</v>
      </c>
      <c r="AB60">
        <f>IFERROR(VLOOKUP($B60,Kraftvärmeprod!$B$1:$AH$479,MATCH(AB$2,Kraftvärmeprod!$B$1:$AG$1,0),FALSE)/1,0)-IFERROR(VLOOKUP($B60,'Slutlig allokering'!$B$2:$AC$462,MATCH(AB$3,'Slutlig allokering'!$B$2:$AJ$2,0),FALSE)/1,0)</f>
        <v>0</v>
      </c>
      <c r="AE60">
        <f t="shared" si="0"/>
        <v>0</v>
      </c>
      <c r="AG60">
        <f>IFERROR(VLOOKUP(B60,'Slutlig allokering'!$B$2:$AJ$462,MATCH("Summa justerad allokerad tillförd energi (utan hjälpel och rökgaskondensering):",'Slutlig allokering'!$B$2:$AK$2,0),FALSE)/1,"")</f>
        <v>0</v>
      </c>
      <c r="AI60" s="55" t="str">
        <f>IFERROR(1-VLOOKUP(B60,'Slutlig allokering'!$B$2:$AJ$462,MATCH("Andel av bränsle i kvv som allokerats till värme, exklusive rökgaskondensering och hjälpel",'Slutlig allokering'!$B$2:$AK$2,0),FALSE),"")</f>
        <v/>
      </c>
      <c r="AK60" s="55" t="str">
        <f t="shared" si="1"/>
        <v/>
      </c>
    </row>
    <row r="61" spans="1:37" x14ac:dyDescent="0.25">
      <c r="A61" s="28" t="s">
        <v>80</v>
      </c>
      <c r="B61" s="28" t="s">
        <v>87</v>
      </c>
      <c r="C61" t="str">
        <f>IFERROR(VLOOKUP($B61,Kraftvärmeprod!$B$1:$AH$479,MATCH(C$3,Kraftvärmeprod!$B$1:$AG$1,0),FALSE)/1,"")</f>
        <v/>
      </c>
      <c r="D61" t="str">
        <f>IFERROR(VLOOKUP($B61,Kraftvärmeprod!$B$1:$AH$479,MATCH(D$3,Kraftvärmeprod!$B$1:$AG$1,0),FALSE)/1,"")</f>
        <v/>
      </c>
      <c r="E61">
        <f>IFERROR(VLOOKUP($B61,Kraftvärmeprod!$B$1:$AH$479,MATCH(E$2,Kraftvärmeprod!$B$1:$AG$1,0),FALSE)/1,0)-IFERROR(VLOOKUP($B61,'Slutlig allokering'!$B$2:$AC$462,MATCH(E$3,'Slutlig allokering'!$B$2:$AJ$2,0),FALSE)/1,0)</f>
        <v>0</v>
      </c>
      <c r="F61">
        <f>IFERROR(VLOOKUP($B61,Kraftvärmeprod!$B$1:$AH$479,MATCH(F$2,Kraftvärmeprod!$B$1:$AG$1,0),FALSE)/1,0)-IFERROR(VLOOKUP($B61,'Slutlig allokering'!$B$2:$AC$462,MATCH(F$3,'Slutlig allokering'!$B$2:$AJ$2,0),FALSE)/1,0)</f>
        <v>0</v>
      </c>
      <c r="G61">
        <f>IFERROR(VLOOKUP($B61,Kraftvärmeprod!$B$1:$AH$479,MATCH(G$2,Kraftvärmeprod!$B$1:$AG$1,0),FALSE)/1,0)-IFERROR(VLOOKUP($B61,'Slutlig allokering'!$B$2:$AC$462,MATCH(G$3,'Slutlig allokering'!$B$2:$AJ$2,0),FALSE)/1,0)</f>
        <v>0</v>
      </c>
      <c r="H61">
        <f>IFERROR(VLOOKUP($B61,Kraftvärmeprod!$B$1:$AH$479,MATCH(H$2,Kraftvärmeprod!$B$1:$AG$1,0),FALSE)/1,0)-IFERROR(VLOOKUP($B61,'Slutlig allokering'!$B$2:$AC$462,MATCH(H$3,'Slutlig allokering'!$B$2:$AJ$2,0),FALSE)/1,0)</f>
        <v>0</v>
      </c>
      <c r="I61">
        <f>IFERROR(VLOOKUP($B61,Kraftvärmeprod!$B$1:$AH$479,MATCH(I$2,Kraftvärmeprod!$B$1:$AG$1,0),FALSE)/1,0)-IFERROR(VLOOKUP($B61,'Slutlig allokering'!$B$2:$AC$462,MATCH(I$3,'Slutlig allokering'!$B$2:$AJ$2,0),FALSE)/1,0)</f>
        <v>0</v>
      </c>
      <c r="J61">
        <f>IFERROR(VLOOKUP($B61,Kraftvärmeprod!$B$1:$AH$479,MATCH(J$2,Kraftvärmeprod!$B$1:$AG$1,0),FALSE)/1,0)-IFERROR(VLOOKUP($B61,'Slutlig allokering'!$B$2:$AC$462,MATCH(J$3,'Slutlig allokering'!$B$2:$AJ$2,0),FALSE)/1,0)</f>
        <v>0</v>
      </c>
      <c r="K61">
        <f>IFERROR(VLOOKUP($B61,Kraftvärmeprod!$B$1:$AH$479,MATCH(K$2,Kraftvärmeprod!$B$1:$AG$1,0),FALSE)/1,0)-IFERROR(VLOOKUP($B61,'Slutlig allokering'!$B$2:$AC$462,MATCH(K$3,'Slutlig allokering'!$B$2:$AJ$2,0),FALSE)/1,0)</f>
        <v>0</v>
      </c>
      <c r="L61">
        <f>IFERROR(VLOOKUP($B61,Kraftvärmeprod!$B$1:$AH$479,MATCH(L$2,Kraftvärmeprod!$B$1:$AG$1,0),FALSE)/1,0)-IFERROR(VLOOKUP($B61,'Slutlig allokering'!$B$2:$AC$462,MATCH(L$3,'Slutlig allokering'!$B$2:$AJ$2,0),FALSE)/1,0)</f>
        <v>0</v>
      </c>
      <c r="M61" s="143">
        <f>IFERROR(VLOOKUP($B61,Miljö!$B$1:$S$477,MATCH(M$2,Miljö!$B$1:$X$1,0),FALSE)/1,0)-IFERROR(VLOOKUP($B61,'Slutlig allokering'!$B$2:$AC$462,MATCH(M$3,'Slutlig allokering'!$B$2:$AJ$2,0),FALSE)/1,0)</f>
        <v>0</v>
      </c>
      <c r="N61">
        <f>IFERROR(VLOOKUP($B61,Kraftvärmeprod!$B$1:$AH$479,MATCH(N$2,Kraftvärmeprod!$B$1:$AG$1,0),FALSE)/1,0)-IFERROR(VLOOKUP($B61,'Slutlig allokering'!$B$2:$AC$462,MATCH(N$3,'Slutlig allokering'!$B$2:$AJ$2,0),FALSE)/1,0)</f>
        <v>0</v>
      </c>
      <c r="O61">
        <f>IFERROR(VLOOKUP($B61,Kraftvärmeprod!$B$1:$AH$479,MATCH(O$2,Kraftvärmeprod!$B$1:$AG$1,0),FALSE)/1,0)-IFERROR(VLOOKUP($B61,'Slutlig allokering'!$B$2:$AC$462,MATCH(O$3,'Slutlig allokering'!$B$2:$AJ$2,0),FALSE)/1,0)</f>
        <v>0</v>
      </c>
      <c r="P61">
        <f>IFERROR(VLOOKUP($B61,Kraftvärmeprod!$B$1:$AH$479,MATCH(P$2,Kraftvärmeprod!$B$1:$AG$1,0),FALSE)/1,0)-IFERROR(VLOOKUP($B61,'Slutlig allokering'!$B$2:$AC$462,MATCH(P$3,'Slutlig allokering'!$B$2:$AJ$2,0),FALSE)/1,0)</f>
        <v>0</v>
      </c>
      <c r="Q61">
        <f>IFERROR(VLOOKUP($B61,Kraftvärmeprod!$B$1:$AH$479,MATCH(Q$2,Kraftvärmeprod!$B$1:$AG$1,0),FALSE)/1,0)-IFERROR(VLOOKUP($B61,'Slutlig allokering'!$B$2:$AC$462,MATCH(Q$3,'Slutlig allokering'!$B$2:$AJ$2,0),FALSE)/1,0)</f>
        <v>0</v>
      </c>
      <c r="R61">
        <f>IFERROR(VLOOKUP($B61,Kraftvärmeprod!$B$1:$AH$479,MATCH(R$2,Kraftvärmeprod!$B$1:$AG$1,0),FALSE)/1,0)-IFERROR(VLOOKUP($B61,'Slutlig allokering'!$B$2:$AC$462,MATCH(R$3,'Slutlig allokering'!$B$2:$AJ$2,0),FALSE)/1,0)</f>
        <v>0</v>
      </c>
      <c r="S61">
        <f>IFERROR(VLOOKUP($B61,Kraftvärmeprod!$B$1:$AH$479,MATCH(S$2,Kraftvärmeprod!$B$1:$AG$1,0),FALSE)/1,0)-IFERROR(VLOOKUP($B61,'Slutlig allokering'!$B$2:$AC$462,MATCH(S$3,'Slutlig allokering'!$B$2:$AJ$2,0),FALSE)/1,0)</f>
        <v>0</v>
      </c>
      <c r="T61">
        <f>IFERROR(VLOOKUP($B61,Kraftvärmeprod!$B$1:$AH$479,MATCH(T$2,Kraftvärmeprod!$B$1:$AG$1,0),FALSE)/1,0)-IFERROR(VLOOKUP($B61,'Slutlig allokering'!$B$2:$AC$462,MATCH(T$3,'Slutlig allokering'!$B$2:$AJ$2,0),FALSE)/1,0)</f>
        <v>0</v>
      </c>
      <c r="U61">
        <f>IFERROR(VLOOKUP($B61,Kraftvärmeprod!$B$1:$AH$479,MATCH(U$2,Kraftvärmeprod!$B$1:$AG$1,0),FALSE)/1,0)-IFERROR(VLOOKUP($B61,'Slutlig allokering'!$B$2:$AC$462,MATCH(U$3,'Slutlig allokering'!$B$2:$AJ$2,0),FALSE)/1,0)</f>
        <v>0</v>
      </c>
      <c r="V61">
        <f>IFERROR(VLOOKUP($B61,Kraftvärmeprod!$B$1:$AH$479,MATCH(V$2,Kraftvärmeprod!$B$1:$AG$1,0),FALSE)/1,0)-IFERROR(VLOOKUP($B61,'Slutlig allokering'!$B$2:$AC$462,MATCH(V$3,'Slutlig allokering'!$B$2:$AJ$2,0),FALSE)/1,0)</f>
        <v>0</v>
      </c>
      <c r="W61">
        <f>IFERROR(VLOOKUP($B61,Kraftvärmeprod!$B$1:$AH$479,MATCH(W$2,Kraftvärmeprod!$B$1:$AG$1,0),FALSE)/1,0)-IFERROR(VLOOKUP($B61,'Slutlig allokering'!$B$2:$AC$462,MATCH(W$3,'Slutlig allokering'!$B$2:$AJ$2,0),FALSE)/1,0)</f>
        <v>0</v>
      </c>
      <c r="X61">
        <f>IFERROR(VLOOKUP($B61,Kraftvärmeprod!$B$1:$AH$479,MATCH(X$2,Kraftvärmeprod!$B$1:$AG$1,0),FALSE)/1,0)-IFERROR(VLOOKUP($B61,'Slutlig allokering'!$B$2:$AC$462,MATCH(X$3,'Slutlig allokering'!$B$2:$AJ$2,0),FALSE)/1,0)</f>
        <v>0</v>
      </c>
      <c r="Y61">
        <f>IFERROR(VLOOKUP($B61,Kraftvärmeprod!$B$1:$AH$479,MATCH(Y$2,Kraftvärmeprod!$B$1:$AG$1,0),FALSE)/1,0)-IFERROR(VLOOKUP($B61,'Slutlig allokering'!$B$2:$AC$462,MATCH(Y$3,'Slutlig allokering'!$B$2:$AJ$2,0),FALSE)/1,0)</f>
        <v>0</v>
      </c>
      <c r="Z61">
        <f>IFERROR(VLOOKUP($B61,Kraftvärmeprod!$B$1:$AH$479,MATCH(Z$2,Kraftvärmeprod!$B$1:$AG$1,0),FALSE)/1,0)-IFERROR(VLOOKUP($B61,'Slutlig allokering'!$B$2:$AC$462,MATCH(Z$3,'Slutlig allokering'!$B$2:$AJ$2,0),FALSE)/1,0)</f>
        <v>0</v>
      </c>
      <c r="AA61">
        <f>IFERROR(VLOOKUP($B61,Kraftvärmeprod!$B$1:$AH$479,MATCH(AA$2,Kraftvärmeprod!$B$1:$AG$1,0),FALSE)/1,0)-IFERROR(VLOOKUP($B61,'Slutlig allokering'!$B$2:$AC$462,MATCH(AA$3,'Slutlig allokering'!$B$2:$AJ$2,0),FALSE)/1,0)</f>
        <v>0</v>
      </c>
      <c r="AB61">
        <f>IFERROR(VLOOKUP($B61,Kraftvärmeprod!$B$1:$AH$479,MATCH(AB$2,Kraftvärmeprod!$B$1:$AG$1,0),FALSE)/1,0)-IFERROR(VLOOKUP($B61,'Slutlig allokering'!$B$2:$AC$462,MATCH(AB$3,'Slutlig allokering'!$B$2:$AJ$2,0),FALSE)/1,0)</f>
        <v>0</v>
      </c>
      <c r="AE61">
        <f t="shared" si="0"/>
        <v>0</v>
      </c>
      <c r="AG61">
        <f>IFERROR(VLOOKUP(B61,'Slutlig allokering'!$B$2:$AJ$462,MATCH("Summa justerad allokerad tillförd energi (utan hjälpel och rökgaskondensering):",'Slutlig allokering'!$B$2:$AK$2,0),FALSE)/1,"")</f>
        <v>0</v>
      </c>
      <c r="AI61" s="55" t="str">
        <f>IFERROR(1-VLOOKUP(B61,'Slutlig allokering'!$B$2:$AJ$462,MATCH("Andel av bränsle i kvv som allokerats till värme, exklusive rökgaskondensering och hjälpel",'Slutlig allokering'!$B$2:$AK$2,0),FALSE),"")</f>
        <v/>
      </c>
      <c r="AK61" s="55" t="str">
        <f t="shared" si="1"/>
        <v/>
      </c>
    </row>
    <row r="62" spans="1:37" x14ac:dyDescent="0.25">
      <c r="A62" s="28" t="s">
        <v>80</v>
      </c>
      <c r="B62" s="28" t="s">
        <v>88</v>
      </c>
      <c r="C62" t="str">
        <f>IFERROR(VLOOKUP($B62,Kraftvärmeprod!$B$1:$AH$479,MATCH(C$3,Kraftvärmeprod!$B$1:$AG$1,0),FALSE)/1,"")</f>
        <v/>
      </c>
      <c r="D62" t="str">
        <f>IFERROR(VLOOKUP($B62,Kraftvärmeprod!$B$1:$AH$479,MATCH(D$3,Kraftvärmeprod!$B$1:$AG$1,0),FALSE)/1,"")</f>
        <v/>
      </c>
      <c r="E62">
        <f>IFERROR(VLOOKUP($B62,Kraftvärmeprod!$B$1:$AH$479,MATCH(E$2,Kraftvärmeprod!$B$1:$AG$1,0),FALSE)/1,0)-IFERROR(VLOOKUP($B62,'Slutlig allokering'!$B$2:$AC$462,MATCH(E$3,'Slutlig allokering'!$B$2:$AJ$2,0),FALSE)/1,0)</f>
        <v>0</v>
      </c>
      <c r="F62">
        <f>IFERROR(VLOOKUP($B62,Kraftvärmeprod!$B$1:$AH$479,MATCH(F$2,Kraftvärmeprod!$B$1:$AG$1,0),FALSE)/1,0)-IFERROR(VLOOKUP($B62,'Slutlig allokering'!$B$2:$AC$462,MATCH(F$3,'Slutlig allokering'!$B$2:$AJ$2,0),FALSE)/1,0)</f>
        <v>0</v>
      </c>
      <c r="G62">
        <f>IFERROR(VLOOKUP($B62,Kraftvärmeprod!$B$1:$AH$479,MATCH(G$2,Kraftvärmeprod!$B$1:$AG$1,0),FALSE)/1,0)-IFERROR(VLOOKUP($B62,'Slutlig allokering'!$B$2:$AC$462,MATCH(G$3,'Slutlig allokering'!$B$2:$AJ$2,0),FALSE)/1,0)</f>
        <v>0</v>
      </c>
      <c r="H62">
        <f>IFERROR(VLOOKUP($B62,Kraftvärmeprod!$B$1:$AH$479,MATCH(H$2,Kraftvärmeprod!$B$1:$AG$1,0),FALSE)/1,0)-IFERROR(VLOOKUP($B62,'Slutlig allokering'!$B$2:$AC$462,MATCH(H$3,'Slutlig allokering'!$B$2:$AJ$2,0),FALSE)/1,0)</f>
        <v>0</v>
      </c>
      <c r="I62">
        <f>IFERROR(VLOOKUP($B62,Kraftvärmeprod!$B$1:$AH$479,MATCH(I$2,Kraftvärmeprod!$B$1:$AG$1,0),FALSE)/1,0)-IFERROR(VLOOKUP($B62,'Slutlig allokering'!$B$2:$AC$462,MATCH(I$3,'Slutlig allokering'!$B$2:$AJ$2,0),FALSE)/1,0)</f>
        <v>0</v>
      </c>
      <c r="J62">
        <f>IFERROR(VLOOKUP($B62,Kraftvärmeprod!$B$1:$AH$479,MATCH(J$2,Kraftvärmeprod!$B$1:$AG$1,0),FALSE)/1,0)-IFERROR(VLOOKUP($B62,'Slutlig allokering'!$B$2:$AC$462,MATCH(J$3,'Slutlig allokering'!$B$2:$AJ$2,0),FALSE)/1,0)</f>
        <v>0</v>
      </c>
      <c r="K62">
        <f>IFERROR(VLOOKUP($B62,Kraftvärmeprod!$B$1:$AH$479,MATCH(K$2,Kraftvärmeprod!$B$1:$AG$1,0),FALSE)/1,0)-IFERROR(VLOOKUP($B62,'Slutlig allokering'!$B$2:$AC$462,MATCH(K$3,'Slutlig allokering'!$B$2:$AJ$2,0),FALSE)/1,0)</f>
        <v>0</v>
      </c>
      <c r="L62">
        <f>IFERROR(VLOOKUP($B62,Kraftvärmeprod!$B$1:$AH$479,MATCH(L$2,Kraftvärmeprod!$B$1:$AG$1,0),FALSE)/1,0)-IFERROR(VLOOKUP($B62,'Slutlig allokering'!$B$2:$AC$462,MATCH(L$3,'Slutlig allokering'!$B$2:$AJ$2,0),FALSE)/1,0)</f>
        <v>0</v>
      </c>
      <c r="M62" s="143">
        <f>IFERROR(VLOOKUP($B62,Miljö!$B$1:$S$477,MATCH(M$2,Miljö!$B$1:$X$1,0),FALSE)/1,0)-IFERROR(VLOOKUP($B62,'Slutlig allokering'!$B$2:$AC$462,MATCH(M$3,'Slutlig allokering'!$B$2:$AJ$2,0),FALSE)/1,0)</f>
        <v>0</v>
      </c>
      <c r="N62">
        <f>IFERROR(VLOOKUP($B62,Kraftvärmeprod!$B$1:$AH$479,MATCH(N$2,Kraftvärmeprod!$B$1:$AG$1,0),FALSE)/1,0)-IFERROR(VLOOKUP($B62,'Slutlig allokering'!$B$2:$AC$462,MATCH(N$3,'Slutlig allokering'!$B$2:$AJ$2,0),FALSE)/1,0)</f>
        <v>0</v>
      </c>
      <c r="O62">
        <f>IFERROR(VLOOKUP($B62,Kraftvärmeprod!$B$1:$AH$479,MATCH(O$2,Kraftvärmeprod!$B$1:$AG$1,0),FALSE)/1,0)-IFERROR(VLOOKUP($B62,'Slutlig allokering'!$B$2:$AC$462,MATCH(O$3,'Slutlig allokering'!$B$2:$AJ$2,0),FALSE)/1,0)</f>
        <v>0</v>
      </c>
      <c r="P62">
        <f>IFERROR(VLOOKUP($B62,Kraftvärmeprod!$B$1:$AH$479,MATCH(P$2,Kraftvärmeprod!$B$1:$AG$1,0),FALSE)/1,0)-IFERROR(VLOOKUP($B62,'Slutlig allokering'!$B$2:$AC$462,MATCH(P$3,'Slutlig allokering'!$B$2:$AJ$2,0),FALSE)/1,0)</f>
        <v>0</v>
      </c>
      <c r="Q62">
        <f>IFERROR(VLOOKUP($B62,Kraftvärmeprod!$B$1:$AH$479,MATCH(Q$2,Kraftvärmeprod!$B$1:$AG$1,0),FALSE)/1,0)-IFERROR(VLOOKUP($B62,'Slutlig allokering'!$B$2:$AC$462,MATCH(Q$3,'Slutlig allokering'!$B$2:$AJ$2,0),FALSE)/1,0)</f>
        <v>0</v>
      </c>
      <c r="R62">
        <f>IFERROR(VLOOKUP($B62,Kraftvärmeprod!$B$1:$AH$479,MATCH(R$2,Kraftvärmeprod!$B$1:$AG$1,0),FALSE)/1,0)-IFERROR(VLOOKUP($B62,'Slutlig allokering'!$B$2:$AC$462,MATCH(R$3,'Slutlig allokering'!$B$2:$AJ$2,0),FALSE)/1,0)</f>
        <v>0</v>
      </c>
      <c r="S62">
        <f>IFERROR(VLOOKUP($B62,Kraftvärmeprod!$B$1:$AH$479,MATCH(S$2,Kraftvärmeprod!$B$1:$AG$1,0),FALSE)/1,0)-IFERROR(VLOOKUP($B62,'Slutlig allokering'!$B$2:$AC$462,MATCH(S$3,'Slutlig allokering'!$B$2:$AJ$2,0),FALSE)/1,0)</f>
        <v>0</v>
      </c>
      <c r="T62">
        <f>IFERROR(VLOOKUP($B62,Kraftvärmeprod!$B$1:$AH$479,MATCH(T$2,Kraftvärmeprod!$B$1:$AG$1,0),FALSE)/1,0)-IFERROR(VLOOKUP($B62,'Slutlig allokering'!$B$2:$AC$462,MATCH(T$3,'Slutlig allokering'!$B$2:$AJ$2,0),FALSE)/1,0)</f>
        <v>0</v>
      </c>
      <c r="U62">
        <f>IFERROR(VLOOKUP($B62,Kraftvärmeprod!$B$1:$AH$479,MATCH(U$2,Kraftvärmeprod!$B$1:$AG$1,0),FALSE)/1,0)-IFERROR(VLOOKUP($B62,'Slutlig allokering'!$B$2:$AC$462,MATCH(U$3,'Slutlig allokering'!$B$2:$AJ$2,0),FALSE)/1,0)</f>
        <v>0</v>
      </c>
      <c r="V62">
        <f>IFERROR(VLOOKUP($B62,Kraftvärmeprod!$B$1:$AH$479,MATCH(V$2,Kraftvärmeprod!$B$1:$AG$1,0),FALSE)/1,0)-IFERROR(VLOOKUP($B62,'Slutlig allokering'!$B$2:$AC$462,MATCH(V$3,'Slutlig allokering'!$B$2:$AJ$2,0),FALSE)/1,0)</f>
        <v>0</v>
      </c>
      <c r="W62">
        <f>IFERROR(VLOOKUP($B62,Kraftvärmeprod!$B$1:$AH$479,MATCH(W$2,Kraftvärmeprod!$B$1:$AG$1,0),FALSE)/1,0)-IFERROR(VLOOKUP($B62,'Slutlig allokering'!$B$2:$AC$462,MATCH(W$3,'Slutlig allokering'!$B$2:$AJ$2,0),FALSE)/1,0)</f>
        <v>0</v>
      </c>
      <c r="X62">
        <f>IFERROR(VLOOKUP($B62,Kraftvärmeprod!$B$1:$AH$479,MATCH(X$2,Kraftvärmeprod!$B$1:$AG$1,0),FALSE)/1,0)-IFERROR(VLOOKUP($B62,'Slutlig allokering'!$B$2:$AC$462,MATCH(X$3,'Slutlig allokering'!$B$2:$AJ$2,0),FALSE)/1,0)</f>
        <v>0</v>
      </c>
      <c r="Y62">
        <f>IFERROR(VLOOKUP($B62,Kraftvärmeprod!$B$1:$AH$479,MATCH(Y$2,Kraftvärmeprod!$B$1:$AG$1,0),FALSE)/1,0)-IFERROR(VLOOKUP($B62,'Slutlig allokering'!$B$2:$AC$462,MATCH(Y$3,'Slutlig allokering'!$B$2:$AJ$2,0),FALSE)/1,0)</f>
        <v>0</v>
      </c>
      <c r="Z62">
        <f>IFERROR(VLOOKUP($B62,Kraftvärmeprod!$B$1:$AH$479,MATCH(Z$2,Kraftvärmeprod!$B$1:$AG$1,0),FALSE)/1,0)-IFERROR(VLOOKUP($B62,'Slutlig allokering'!$B$2:$AC$462,MATCH(Z$3,'Slutlig allokering'!$B$2:$AJ$2,0),FALSE)/1,0)</f>
        <v>0</v>
      </c>
      <c r="AA62">
        <f>IFERROR(VLOOKUP($B62,Kraftvärmeprod!$B$1:$AH$479,MATCH(AA$2,Kraftvärmeprod!$B$1:$AG$1,0),FALSE)/1,0)-IFERROR(VLOOKUP($B62,'Slutlig allokering'!$B$2:$AC$462,MATCH(AA$3,'Slutlig allokering'!$B$2:$AJ$2,0),FALSE)/1,0)</f>
        <v>0</v>
      </c>
      <c r="AB62">
        <f>IFERROR(VLOOKUP($B62,Kraftvärmeprod!$B$1:$AH$479,MATCH(AB$2,Kraftvärmeprod!$B$1:$AG$1,0),FALSE)/1,0)-IFERROR(VLOOKUP($B62,'Slutlig allokering'!$B$2:$AC$462,MATCH(AB$3,'Slutlig allokering'!$B$2:$AJ$2,0),FALSE)/1,0)</f>
        <v>0</v>
      </c>
      <c r="AE62">
        <f t="shared" si="0"/>
        <v>0</v>
      </c>
      <c r="AG62">
        <f>IFERROR(VLOOKUP(B62,'Slutlig allokering'!$B$2:$AJ$462,MATCH("Summa justerad allokerad tillförd energi (utan hjälpel och rökgaskondensering):",'Slutlig allokering'!$B$2:$AK$2,0),FALSE)/1,"")</f>
        <v>0</v>
      </c>
      <c r="AI62" s="55" t="str">
        <f>IFERROR(1-VLOOKUP(B62,'Slutlig allokering'!$B$2:$AJ$462,MATCH("Andel av bränsle i kvv som allokerats till värme, exklusive rökgaskondensering och hjälpel",'Slutlig allokering'!$B$2:$AK$2,0),FALSE),"")</f>
        <v/>
      </c>
      <c r="AK62" s="55" t="str">
        <f t="shared" si="1"/>
        <v/>
      </c>
    </row>
    <row r="63" spans="1:37" x14ac:dyDescent="0.25">
      <c r="A63" s="28" t="s">
        <v>80</v>
      </c>
      <c r="B63" s="28" t="s">
        <v>89</v>
      </c>
      <c r="C63" t="str">
        <f>IFERROR(VLOOKUP($B63,Kraftvärmeprod!$B$1:$AH$479,MATCH(C$3,Kraftvärmeprod!$B$1:$AG$1,0),FALSE)/1,"")</f>
        <v/>
      </c>
      <c r="D63" t="str">
        <f>IFERROR(VLOOKUP($B63,Kraftvärmeprod!$B$1:$AH$479,MATCH(D$3,Kraftvärmeprod!$B$1:$AG$1,0),FALSE)/1,"")</f>
        <v/>
      </c>
      <c r="E63">
        <f>IFERROR(VLOOKUP($B63,Kraftvärmeprod!$B$1:$AH$479,MATCH(E$2,Kraftvärmeprod!$B$1:$AG$1,0),FALSE)/1,0)-IFERROR(VLOOKUP($B63,'Slutlig allokering'!$B$2:$AC$462,MATCH(E$3,'Slutlig allokering'!$B$2:$AJ$2,0),FALSE)/1,0)</f>
        <v>0</v>
      </c>
      <c r="F63">
        <f>IFERROR(VLOOKUP($B63,Kraftvärmeprod!$B$1:$AH$479,MATCH(F$2,Kraftvärmeprod!$B$1:$AG$1,0),FALSE)/1,0)-IFERROR(VLOOKUP($B63,'Slutlig allokering'!$B$2:$AC$462,MATCH(F$3,'Slutlig allokering'!$B$2:$AJ$2,0),FALSE)/1,0)</f>
        <v>0</v>
      </c>
      <c r="G63">
        <f>IFERROR(VLOOKUP($B63,Kraftvärmeprod!$B$1:$AH$479,MATCH(G$2,Kraftvärmeprod!$B$1:$AG$1,0),FALSE)/1,0)-IFERROR(VLOOKUP($B63,'Slutlig allokering'!$B$2:$AC$462,MATCH(G$3,'Slutlig allokering'!$B$2:$AJ$2,0),FALSE)/1,0)</f>
        <v>0</v>
      </c>
      <c r="H63">
        <f>IFERROR(VLOOKUP($B63,Kraftvärmeprod!$B$1:$AH$479,MATCH(H$2,Kraftvärmeprod!$B$1:$AG$1,0),FALSE)/1,0)-IFERROR(VLOOKUP($B63,'Slutlig allokering'!$B$2:$AC$462,MATCH(H$3,'Slutlig allokering'!$B$2:$AJ$2,0),FALSE)/1,0)</f>
        <v>0</v>
      </c>
      <c r="I63">
        <f>IFERROR(VLOOKUP($B63,Kraftvärmeprod!$B$1:$AH$479,MATCH(I$2,Kraftvärmeprod!$B$1:$AG$1,0),FALSE)/1,0)-IFERROR(VLOOKUP($B63,'Slutlig allokering'!$B$2:$AC$462,MATCH(I$3,'Slutlig allokering'!$B$2:$AJ$2,0),FALSE)/1,0)</f>
        <v>0</v>
      </c>
      <c r="J63">
        <f>IFERROR(VLOOKUP($B63,Kraftvärmeprod!$B$1:$AH$479,MATCH(J$2,Kraftvärmeprod!$B$1:$AG$1,0),FALSE)/1,0)-IFERROR(VLOOKUP($B63,'Slutlig allokering'!$B$2:$AC$462,MATCH(J$3,'Slutlig allokering'!$B$2:$AJ$2,0),FALSE)/1,0)</f>
        <v>0</v>
      </c>
      <c r="K63">
        <f>IFERROR(VLOOKUP($B63,Kraftvärmeprod!$B$1:$AH$479,MATCH(K$2,Kraftvärmeprod!$B$1:$AG$1,0),FALSE)/1,0)-IFERROR(VLOOKUP($B63,'Slutlig allokering'!$B$2:$AC$462,MATCH(K$3,'Slutlig allokering'!$B$2:$AJ$2,0),FALSE)/1,0)</f>
        <v>0</v>
      </c>
      <c r="L63">
        <f>IFERROR(VLOOKUP($B63,Kraftvärmeprod!$B$1:$AH$479,MATCH(L$2,Kraftvärmeprod!$B$1:$AG$1,0),FALSE)/1,0)-IFERROR(VLOOKUP($B63,'Slutlig allokering'!$B$2:$AC$462,MATCH(L$3,'Slutlig allokering'!$B$2:$AJ$2,0),FALSE)/1,0)</f>
        <v>0</v>
      </c>
      <c r="M63" s="143">
        <f>IFERROR(VLOOKUP($B63,Miljö!$B$1:$S$477,MATCH(M$2,Miljö!$B$1:$X$1,0),FALSE)/1,0)-IFERROR(VLOOKUP($B63,'Slutlig allokering'!$B$2:$AC$462,MATCH(M$3,'Slutlig allokering'!$B$2:$AJ$2,0),FALSE)/1,0)</f>
        <v>0</v>
      </c>
      <c r="N63">
        <f>IFERROR(VLOOKUP($B63,Kraftvärmeprod!$B$1:$AH$479,MATCH(N$2,Kraftvärmeprod!$B$1:$AG$1,0),FALSE)/1,0)-IFERROR(VLOOKUP($B63,'Slutlig allokering'!$B$2:$AC$462,MATCH(N$3,'Slutlig allokering'!$B$2:$AJ$2,0),FALSE)/1,0)</f>
        <v>0</v>
      </c>
      <c r="O63">
        <f>IFERROR(VLOOKUP($B63,Kraftvärmeprod!$B$1:$AH$479,MATCH(O$2,Kraftvärmeprod!$B$1:$AG$1,0),FALSE)/1,0)-IFERROR(VLOOKUP($B63,'Slutlig allokering'!$B$2:$AC$462,MATCH(O$3,'Slutlig allokering'!$B$2:$AJ$2,0),FALSE)/1,0)</f>
        <v>0</v>
      </c>
      <c r="P63">
        <f>IFERROR(VLOOKUP($B63,Kraftvärmeprod!$B$1:$AH$479,MATCH(P$2,Kraftvärmeprod!$B$1:$AG$1,0),FALSE)/1,0)-IFERROR(VLOOKUP($B63,'Slutlig allokering'!$B$2:$AC$462,MATCH(P$3,'Slutlig allokering'!$B$2:$AJ$2,0),FALSE)/1,0)</f>
        <v>0</v>
      </c>
      <c r="Q63">
        <f>IFERROR(VLOOKUP($B63,Kraftvärmeprod!$B$1:$AH$479,MATCH(Q$2,Kraftvärmeprod!$B$1:$AG$1,0),FALSE)/1,0)-IFERROR(VLOOKUP($B63,'Slutlig allokering'!$B$2:$AC$462,MATCH(Q$3,'Slutlig allokering'!$B$2:$AJ$2,0),FALSE)/1,0)</f>
        <v>0</v>
      </c>
      <c r="R63">
        <f>IFERROR(VLOOKUP($B63,Kraftvärmeprod!$B$1:$AH$479,MATCH(R$2,Kraftvärmeprod!$B$1:$AG$1,0),FALSE)/1,0)-IFERROR(VLOOKUP($B63,'Slutlig allokering'!$B$2:$AC$462,MATCH(R$3,'Slutlig allokering'!$B$2:$AJ$2,0),FALSE)/1,0)</f>
        <v>0</v>
      </c>
      <c r="S63">
        <f>IFERROR(VLOOKUP($B63,Kraftvärmeprod!$B$1:$AH$479,MATCH(S$2,Kraftvärmeprod!$B$1:$AG$1,0),FALSE)/1,0)-IFERROR(VLOOKUP($B63,'Slutlig allokering'!$B$2:$AC$462,MATCH(S$3,'Slutlig allokering'!$B$2:$AJ$2,0),FALSE)/1,0)</f>
        <v>0</v>
      </c>
      <c r="T63">
        <f>IFERROR(VLOOKUP($B63,Kraftvärmeprod!$B$1:$AH$479,MATCH(T$2,Kraftvärmeprod!$B$1:$AG$1,0),FALSE)/1,0)-IFERROR(VLOOKUP($B63,'Slutlig allokering'!$B$2:$AC$462,MATCH(T$3,'Slutlig allokering'!$B$2:$AJ$2,0),FALSE)/1,0)</f>
        <v>0</v>
      </c>
      <c r="U63">
        <f>IFERROR(VLOOKUP($B63,Kraftvärmeprod!$B$1:$AH$479,MATCH(U$2,Kraftvärmeprod!$B$1:$AG$1,0),FALSE)/1,0)-IFERROR(VLOOKUP($B63,'Slutlig allokering'!$B$2:$AC$462,MATCH(U$3,'Slutlig allokering'!$B$2:$AJ$2,0),FALSE)/1,0)</f>
        <v>0</v>
      </c>
      <c r="V63">
        <f>IFERROR(VLOOKUP($B63,Kraftvärmeprod!$B$1:$AH$479,MATCH(V$2,Kraftvärmeprod!$B$1:$AG$1,0),FALSE)/1,0)-IFERROR(VLOOKUP($B63,'Slutlig allokering'!$B$2:$AC$462,MATCH(V$3,'Slutlig allokering'!$B$2:$AJ$2,0),FALSE)/1,0)</f>
        <v>0</v>
      </c>
      <c r="W63">
        <f>IFERROR(VLOOKUP($B63,Kraftvärmeprod!$B$1:$AH$479,MATCH(W$2,Kraftvärmeprod!$B$1:$AG$1,0),FALSE)/1,0)-IFERROR(VLOOKUP($B63,'Slutlig allokering'!$B$2:$AC$462,MATCH(W$3,'Slutlig allokering'!$B$2:$AJ$2,0),FALSE)/1,0)</f>
        <v>0</v>
      </c>
      <c r="X63">
        <f>IFERROR(VLOOKUP($B63,Kraftvärmeprod!$B$1:$AH$479,MATCH(X$2,Kraftvärmeprod!$B$1:$AG$1,0),FALSE)/1,0)-IFERROR(VLOOKUP($B63,'Slutlig allokering'!$B$2:$AC$462,MATCH(X$3,'Slutlig allokering'!$B$2:$AJ$2,0),FALSE)/1,0)</f>
        <v>0</v>
      </c>
      <c r="Y63">
        <f>IFERROR(VLOOKUP($B63,Kraftvärmeprod!$B$1:$AH$479,MATCH(Y$2,Kraftvärmeprod!$B$1:$AG$1,0),FALSE)/1,0)-IFERROR(VLOOKUP($B63,'Slutlig allokering'!$B$2:$AC$462,MATCH(Y$3,'Slutlig allokering'!$B$2:$AJ$2,0),FALSE)/1,0)</f>
        <v>0</v>
      </c>
      <c r="Z63">
        <f>IFERROR(VLOOKUP($B63,Kraftvärmeprod!$B$1:$AH$479,MATCH(Z$2,Kraftvärmeprod!$B$1:$AG$1,0),FALSE)/1,0)-IFERROR(VLOOKUP($B63,'Slutlig allokering'!$B$2:$AC$462,MATCH(Z$3,'Slutlig allokering'!$B$2:$AJ$2,0),FALSE)/1,0)</f>
        <v>0</v>
      </c>
      <c r="AA63">
        <f>IFERROR(VLOOKUP($B63,Kraftvärmeprod!$B$1:$AH$479,MATCH(AA$2,Kraftvärmeprod!$B$1:$AG$1,0),FALSE)/1,0)-IFERROR(VLOOKUP($B63,'Slutlig allokering'!$B$2:$AC$462,MATCH(AA$3,'Slutlig allokering'!$B$2:$AJ$2,0),FALSE)/1,0)</f>
        <v>0</v>
      </c>
      <c r="AB63">
        <f>IFERROR(VLOOKUP($B63,Kraftvärmeprod!$B$1:$AH$479,MATCH(AB$2,Kraftvärmeprod!$B$1:$AG$1,0),FALSE)/1,0)-IFERROR(VLOOKUP($B63,'Slutlig allokering'!$B$2:$AC$462,MATCH(AB$3,'Slutlig allokering'!$B$2:$AJ$2,0),FALSE)/1,0)</f>
        <v>0</v>
      </c>
      <c r="AE63">
        <f t="shared" si="0"/>
        <v>0</v>
      </c>
      <c r="AG63">
        <f>IFERROR(VLOOKUP(B63,'Slutlig allokering'!$B$2:$AJ$462,MATCH("Summa justerad allokerad tillförd energi (utan hjälpel och rökgaskondensering):",'Slutlig allokering'!$B$2:$AK$2,0),FALSE)/1,"")</f>
        <v>0</v>
      </c>
      <c r="AI63" s="55" t="str">
        <f>IFERROR(1-VLOOKUP(B63,'Slutlig allokering'!$B$2:$AJ$462,MATCH("Andel av bränsle i kvv som allokerats till värme, exklusive rökgaskondensering och hjälpel",'Slutlig allokering'!$B$2:$AK$2,0),FALSE),"")</f>
        <v/>
      </c>
      <c r="AK63" s="55" t="str">
        <f t="shared" si="1"/>
        <v/>
      </c>
    </row>
    <row r="64" spans="1:37" x14ac:dyDescent="0.25">
      <c r="A64" s="28" t="s">
        <v>80</v>
      </c>
      <c r="B64" s="28" t="s">
        <v>90</v>
      </c>
      <c r="C64" t="str">
        <f>IFERROR(VLOOKUP($B64,Kraftvärmeprod!$B$1:$AH$479,MATCH(C$3,Kraftvärmeprod!$B$1:$AG$1,0),FALSE)/1,"")</f>
        <v/>
      </c>
      <c r="D64" t="str">
        <f>IFERROR(VLOOKUP($B64,Kraftvärmeprod!$B$1:$AH$479,MATCH(D$3,Kraftvärmeprod!$B$1:$AG$1,0),FALSE)/1,"")</f>
        <v/>
      </c>
      <c r="E64">
        <f>IFERROR(VLOOKUP($B64,Kraftvärmeprod!$B$1:$AH$479,MATCH(E$2,Kraftvärmeprod!$B$1:$AG$1,0),FALSE)/1,0)-IFERROR(VLOOKUP($B64,'Slutlig allokering'!$B$2:$AC$462,MATCH(E$3,'Slutlig allokering'!$B$2:$AJ$2,0),FALSE)/1,0)</f>
        <v>0</v>
      </c>
      <c r="F64">
        <f>IFERROR(VLOOKUP($B64,Kraftvärmeprod!$B$1:$AH$479,MATCH(F$2,Kraftvärmeprod!$B$1:$AG$1,0),FALSE)/1,0)-IFERROR(VLOOKUP($B64,'Slutlig allokering'!$B$2:$AC$462,MATCH(F$3,'Slutlig allokering'!$B$2:$AJ$2,0),FALSE)/1,0)</f>
        <v>0</v>
      </c>
      <c r="G64">
        <f>IFERROR(VLOOKUP($B64,Kraftvärmeprod!$B$1:$AH$479,MATCH(G$2,Kraftvärmeprod!$B$1:$AG$1,0),FALSE)/1,0)-IFERROR(VLOOKUP($B64,'Slutlig allokering'!$B$2:$AC$462,MATCH(G$3,'Slutlig allokering'!$B$2:$AJ$2,0),FALSE)/1,0)</f>
        <v>0</v>
      </c>
      <c r="H64">
        <f>IFERROR(VLOOKUP($B64,Kraftvärmeprod!$B$1:$AH$479,MATCH(H$2,Kraftvärmeprod!$B$1:$AG$1,0),FALSE)/1,0)-IFERROR(VLOOKUP($B64,'Slutlig allokering'!$B$2:$AC$462,MATCH(H$3,'Slutlig allokering'!$B$2:$AJ$2,0),FALSE)/1,0)</f>
        <v>0</v>
      </c>
      <c r="I64">
        <f>IFERROR(VLOOKUP($B64,Kraftvärmeprod!$B$1:$AH$479,MATCH(I$2,Kraftvärmeprod!$B$1:$AG$1,0),FALSE)/1,0)-IFERROR(VLOOKUP($B64,'Slutlig allokering'!$B$2:$AC$462,MATCH(I$3,'Slutlig allokering'!$B$2:$AJ$2,0),FALSE)/1,0)</f>
        <v>0</v>
      </c>
      <c r="J64">
        <f>IFERROR(VLOOKUP($B64,Kraftvärmeprod!$B$1:$AH$479,MATCH(J$2,Kraftvärmeprod!$B$1:$AG$1,0),FALSE)/1,0)-IFERROR(VLOOKUP($B64,'Slutlig allokering'!$B$2:$AC$462,MATCH(J$3,'Slutlig allokering'!$B$2:$AJ$2,0),FALSE)/1,0)</f>
        <v>0</v>
      </c>
      <c r="K64">
        <f>IFERROR(VLOOKUP($B64,Kraftvärmeprod!$B$1:$AH$479,MATCH(K$2,Kraftvärmeprod!$B$1:$AG$1,0),FALSE)/1,0)-IFERROR(VLOOKUP($B64,'Slutlig allokering'!$B$2:$AC$462,MATCH(K$3,'Slutlig allokering'!$B$2:$AJ$2,0),FALSE)/1,0)</f>
        <v>0</v>
      </c>
      <c r="L64">
        <f>IFERROR(VLOOKUP($B64,Kraftvärmeprod!$B$1:$AH$479,MATCH(L$2,Kraftvärmeprod!$B$1:$AG$1,0),FALSE)/1,0)-IFERROR(VLOOKUP($B64,'Slutlig allokering'!$B$2:$AC$462,MATCH(L$3,'Slutlig allokering'!$B$2:$AJ$2,0),FALSE)/1,0)</f>
        <v>0</v>
      </c>
      <c r="M64" s="143">
        <f>IFERROR(VLOOKUP($B64,Miljö!$B$1:$S$477,MATCH(M$2,Miljö!$B$1:$X$1,0),FALSE)/1,0)-IFERROR(VLOOKUP($B64,'Slutlig allokering'!$B$2:$AC$462,MATCH(M$3,'Slutlig allokering'!$B$2:$AJ$2,0),FALSE)/1,0)</f>
        <v>0</v>
      </c>
      <c r="N64">
        <f>IFERROR(VLOOKUP($B64,Kraftvärmeprod!$B$1:$AH$479,MATCH(N$2,Kraftvärmeprod!$B$1:$AG$1,0),FALSE)/1,0)-IFERROR(VLOOKUP($B64,'Slutlig allokering'!$B$2:$AC$462,MATCH(N$3,'Slutlig allokering'!$B$2:$AJ$2,0),FALSE)/1,0)</f>
        <v>0</v>
      </c>
      <c r="O64">
        <f>IFERROR(VLOOKUP($B64,Kraftvärmeprod!$B$1:$AH$479,MATCH(O$2,Kraftvärmeprod!$B$1:$AG$1,0),FALSE)/1,0)-IFERROR(VLOOKUP($B64,'Slutlig allokering'!$B$2:$AC$462,MATCH(O$3,'Slutlig allokering'!$B$2:$AJ$2,0),FALSE)/1,0)</f>
        <v>0</v>
      </c>
      <c r="P64">
        <f>IFERROR(VLOOKUP($B64,Kraftvärmeprod!$B$1:$AH$479,MATCH(P$2,Kraftvärmeprod!$B$1:$AG$1,0),FALSE)/1,0)-IFERROR(VLOOKUP($B64,'Slutlig allokering'!$B$2:$AC$462,MATCH(P$3,'Slutlig allokering'!$B$2:$AJ$2,0),FALSE)/1,0)</f>
        <v>0</v>
      </c>
      <c r="Q64">
        <f>IFERROR(VLOOKUP($B64,Kraftvärmeprod!$B$1:$AH$479,MATCH(Q$2,Kraftvärmeprod!$B$1:$AG$1,0),FALSE)/1,0)-IFERROR(VLOOKUP($B64,'Slutlig allokering'!$B$2:$AC$462,MATCH(Q$3,'Slutlig allokering'!$B$2:$AJ$2,0),FALSE)/1,0)</f>
        <v>0</v>
      </c>
      <c r="R64">
        <f>IFERROR(VLOOKUP($B64,Kraftvärmeprod!$B$1:$AH$479,MATCH(R$2,Kraftvärmeprod!$B$1:$AG$1,0),FALSE)/1,0)-IFERROR(VLOOKUP($B64,'Slutlig allokering'!$B$2:$AC$462,MATCH(R$3,'Slutlig allokering'!$B$2:$AJ$2,0),FALSE)/1,0)</f>
        <v>0</v>
      </c>
      <c r="S64">
        <f>IFERROR(VLOOKUP($B64,Kraftvärmeprod!$B$1:$AH$479,MATCH(S$2,Kraftvärmeprod!$B$1:$AG$1,0),FALSE)/1,0)-IFERROR(VLOOKUP($B64,'Slutlig allokering'!$B$2:$AC$462,MATCH(S$3,'Slutlig allokering'!$B$2:$AJ$2,0),FALSE)/1,0)</f>
        <v>0</v>
      </c>
      <c r="T64">
        <f>IFERROR(VLOOKUP($B64,Kraftvärmeprod!$B$1:$AH$479,MATCH(T$2,Kraftvärmeprod!$B$1:$AG$1,0),FALSE)/1,0)-IFERROR(VLOOKUP($B64,'Slutlig allokering'!$B$2:$AC$462,MATCH(T$3,'Slutlig allokering'!$B$2:$AJ$2,0),FALSE)/1,0)</f>
        <v>0</v>
      </c>
      <c r="U64">
        <f>IFERROR(VLOOKUP($B64,Kraftvärmeprod!$B$1:$AH$479,MATCH(U$2,Kraftvärmeprod!$B$1:$AG$1,0),FALSE)/1,0)-IFERROR(VLOOKUP($B64,'Slutlig allokering'!$B$2:$AC$462,MATCH(U$3,'Slutlig allokering'!$B$2:$AJ$2,0),FALSE)/1,0)</f>
        <v>0</v>
      </c>
      <c r="V64">
        <f>IFERROR(VLOOKUP($B64,Kraftvärmeprod!$B$1:$AH$479,MATCH(V$2,Kraftvärmeprod!$B$1:$AG$1,0),FALSE)/1,0)-IFERROR(VLOOKUP($B64,'Slutlig allokering'!$B$2:$AC$462,MATCH(V$3,'Slutlig allokering'!$B$2:$AJ$2,0),FALSE)/1,0)</f>
        <v>0</v>
      </c>
      <c r="W64">
        <f>IFERROR(VLOOKUP($B64,Kraftvärmeprod!$B$1:$AH$479,MATCH(W$2,Kraftvärmeprod!$B$1:$AG$1,0),FALSE)/1,0)-IFERROR(VLOOKUP($B64,'Slutlig allokering'!$B$2:$AC$462,MATCH(W$3,'Slutlig allokering'!$B$2:$AJ$2,0),FALSE)/1,0)</f>
        <v>0</v>
      </c>
      <c r="X64">
        <f>IFERROR(VLOOKUP($B64,Kraftvärmeprod!$B$1:$AH$479,MATCH(X$2,Kraftvärmeprod!$B$1:$AG$1,0),FALSE)/1,0)-IFERROR(VLOOKUP($B64,'Slutlig allokering'!$B$2:$AC$462,MATCH(X$3,'Slutlig allokering'!$B$2:$AJ$2,0),FALSE)/1,0)</f>
        <v>0</v>
      </c>
      <c r="Y64">
        <f>IFERROR(VLOOKUP($B64,Kraftvärmeprod!$B$1:$AH$479,MATCH(Y$2,Kraftvärmeprod!$B$1:$AG$1,0),FALSE)/1,0)-IFERROR(VLOOKUP($B64,'Slutlig allokering'!$B$2:$AC$462,MATCH(Y$3,'Slutlig allokering'!$B$2:$AJ$2,0),FALSE)/1,0)</f>
        <v>0</v>
      </c>
      <c r="Z64">
        <f>IFERROR(VLOOKUP($B64,Kraftvärmeprod!$B$1:$AH$479,MATCH(Z$2,Kraftvärmeprod!$B$1:$AG$1,0),FALSE)/1,0)-IFERROR(VLOOKUP($B64,'Slutlig allokering'!$B$2:$AC$462,MATCH(Z$3,'Slutlig allokering'!$B$2:$AJ$2,0),FALSE)/1,0)</f>
        <v>0</v>
      </c>
      <c r="AA64">
        <f>IFERROR(VLOOKUP($B64,Kraftvärmeprod!$B$1:$AH$479,MATCH(AA$2,Kraftvärmeprod!$B$1:$AG$1,0),FALSE)/1,0)-IFERROR(VLOOKUP($B64,'Slutlig allokering'!$B$2:$AC$462,MATCH(AA$3,'Slutlig allokering'!$B$2:$AJ$2,0),FALSE)/1,0)</f>
        <v>0</v>
      </c>
      <c r="AB64">
        <f>IFERROR(VLOOKUP($B64,Kraftvärmeprod!$B$1:$AH$479,MATCH(AB$2,Kraftvärmeprod!$B$1:$AG$1,0),FALSE)/1,0)-IFERROR(VLOOKUP($B64,'Slutlig allokering'!$B$2:$AC$462,MATCH(AB$3,'Slutlig allokering'!$B$2:$AJ$2,0),FALSE)/1,0)</f>
        <v>0</v>
      </c>
      <c r="AE64">
        <f t="shared" si="0"/>
        <v>0</v>
      </c>
      <c r="AG64">
        <f>IFERROR(VLOOKUP(B64,'Slutlig allokering'!$B$2:$AJ$462,MATCH("Summa justerad allokerad tillförd energi (utan hjälpel och rökgaskondensering):",'Slutlig allokering'!$B$2:$AK$2,0),FALSE)/1,"")</f>
        <v>0</v>
      </c>
      <c r="AI64" s="55" t="str">
        <f>IFERROR(1-VLOOKUP(B64,'Slutlig allokering'!$B$2:$AJ$462,MATCH("Andel av bränsle i kvv som allokerats till värme, exklusive rökgaskondensering och hjälpel",'Slutlig allokering'!$B$2:$AK$2,0),FALSE),"")</f>
        <v/>
      </c>
      <c r="AK64" s="55" t="str">
        <f t="shared" si="1"/>
        <v/>
      </c>
    </row>
    <row r="65" spans="1:37" x14ac:dyDescent="0.25">
      <c r="A65" s="28" t="s">
        <v>80</v>
      </c>
      <c r="B65" s="28" t="s">
        <v>91</v>
      </c>
      <c r="C65" t="str">
        <f>IFERROR(VLOOKUP($B65,Kraftvärmeprod!$B$1:$AH$479,MATCH(C$3,Kraftvärmeprod!$B$1:$AG$1,0),FALSE)/1,"")</f>
        <v/>
      </c>
      <c r="D65" t="str">
        <f>IFERROR(VLOOKUP($B65,Kraftvärmeprod!$B$1:$AH$479,MATCH(D$3,Kraftvärmeprod!$B$1:$AG$1,0),FALSE)/1,"")</f>
        <v/>
      </c>
      <c r="E65">
        <f>IFERROR(VLOOKUP($B65,Kraftvärmeprod!$B$1:$AH$479,MATCH(E$2,Kraftvärmeprod!$B$1:$AG$1,0),FALSE)/1,0)-IFERROR(VLOOKUP($B65,'Slutlig allokering'!$B$2:$AC$462,MATCH(E$3,'Slutlig allokering'!$B$2:$AJ$2,0),FALSE)/1,0)</f>
        <v>0</v>
      </c>
      <c r="F65">
        <f>IFERROR(VLOOKUP($B65,Kraftvärmeprod!$B$1:$AH$479,MATCH(F$2,Kraftvärmeprod!$B$1:$AG$1,0),FALSE)/1,0)-IFERROR(VLOOKUP($B65,'Slutlig allokering'!$B$2:$AC$462,MATCH(F$3,'Slutlig allokering'!$B$2:$AJ$2,0),FALSE)/1,0)</f>
        <v>0</v>
      </c>
      <c r="G65">
        <f>IFERROR(VLOOKUP($B65,Kraftvärmeprod!$B$1:$AH$479,MATCH(G$2,Kraftvärmeprod!$B$1:$AG$1,0),FALSE)/1,0)-IFERROR(VLOOKUP($B65,'Slutlig allokering'!$B$2:$AC$462,MATCH(G$3,'Slutlig allokering'!$B$2:$AJ$2,0),FALSE)/1,0)</f>
        <v>0</v>
      </c>
      <c r="H65">
        <f>IFERROR(VLOOKUP($B65,Kraftvärmeprod!$B$1:$AH$479,MATCH(H$2,Kraftvärmeprod!$B$1:$AG$1,0),FALSE)/1,0)-IFERROR(VLOOKUP($B65,'Slutlig allokering'!$B$2:$AC$462,MATCH(H$3,'Slutlig allokering'!$B$2:$AJ$2,0),FALSE)/1,0)</f>
        <v>0</v>
      </c>
      <c r="I65">
        <f>IFERROR(VLOOKUP($B65,Kraftvärmeprod!$B$1:$AH$479,MATCH(I$2,Kraftvärmeprod!$B$1:$AG$1,0),FALSE)/1,0)-IFERROR(VLOOKUP($B65,'Slutlig allokering'!$B$2:$AC$462,MATCH(I$3,'Slutlig allokering'!$B$2:$AJ$2,0),FALSE)/1,0)</f>
        <v>0</v>
      </c>
      <c r="J65">
        <f>IFERROR(VLOOKUP($B65,Kraftvärmeprod!$B$1:$AH$479,MATCH(J$2,Kraftvärmeprod!$B$1:$AG$1,0),FALSE)/1,0)-IFERROR(VLOOKUP($B65,'Slutlig allokering'!$B$2:$AC$462,MATCH(J$3,'Slutlig allokering'!$B$2:$AJ$2,0),FALSE)/1,0)</f>
        <v>0</v>
      </c>
      <c r="K65">
        <f>IFERROR(VLOOKUP($B65,Kraftvärmeprod!$B$1:$AH$479,MATCH(K$2,Kraftvärmeprod!$B$1:$AG$1,0),FALSE)/1,0)-IFERROR(VLOOKUP($B65,'Slutlig allokering'!$B$2:$AC$462,MATCH(K$3,'Slutlig allokering'!$B$2:$AJ$2,0),FALSE)/1,0)</f>
        <v>0</v>
      </c>
      <c r="L65">
        <f>IFERROR(VLOOKUP($B65,Kraftvärmeprod!$B$1:$AH$479,MATCH(L$2,Kraftvärmeprod!$B$1:$AG$1,0),FALSE)/1,0)-IFERROR(VLOOKUP($B65,'Slutlig allokering'!$B$2:$AC$462,MATCH(L$3,'Slutlig allokering'!$B$2:$AJ$2,0),FALSE)/1,0)</f>
        <v>0</v>
      </c>
      <c r="M65" s="143">
        <f>IFERROR(VLOOKUP($B65,Miljö!$B$1:$S$477,MATCH(M$2,Miljö!$B$1:$X$1,0),FALSE)/1,0)-IFERROR(VLOOKUP($B65,'Slutlig allokering'!$B$2:$AC$462,MATCH(M$3,'Slutlig allokering'!$B$2:$AJ$2,0),FALSE)/1,0)</f>
        <v>0</v>
      </c>
      <c r="N65">
        <f>IFERROR(VLOOKUP($B65,Kraftvärmeprod!$B$1:$AH$479,MATCH(N$2,Kraftvärmeprod!$B$1:$AG$1,0),FALSE)/1,0)-IFERROR(VLOOKUP($B65,'Slutlig allokering'!$B$2:$AC$462,MATCH(N$3,'Slutlig allokering'!$B$2:$AJ$2,0),FALSE)/1,0)</f>
        <v>0</v>
      </c>
      <c r="O65">
        <f>IFERROR(VLOOKUP($B65,Kraftvärmeprod!$B$1:$AH$479,MATCH(O$2,Kraftvärmeprod!$B$1:$AG$1,0),FALSE)/1,0)-IFERROR(VLOOKUP($B65,'Slutlig allokering'!$B$2:$AC$462,MATCH(O$3,'Slutlig allokering'!$B$2:$AJ$2,0),FALSE)/1,0)</f>
        <v>0</v>
      </c>
      <c r="P65">
        <f>IFERROR(VLOOKUP($B65,Kraftvärmeprod!$B$1:$AH$479,MATCH(P$2,Kraftvärmeprod!$B$1:$AG$1,0),FALSE)/1,0)-IFERROR(VLOOKUP($B65,'Slutlig allokering'!$B$2:$AC$462,MATCH(P$3,'Slutlig allokering'!$B$2:$AJ$2,0),FALSE)/1,0)</f>
        <v>0</v>
      </c>
      <c r="Q65">
        <f>IFERROR(VLOOKUP($B65,Kraftvärmeprod!$B$1:$AH$479,MATCH(Q$2,Kraftvärmeprod!$B$1:$AG$1,0),FALSE)/1,0)-IFERROR(VLOOKUP($B65,'Slutlig allokering'!$B$2:$AC$462,MATCH(Q$3,'Slutlig allokering'!$B$2:$AJ$2,0),FALSE)/1,0)</f>
        <v>0</v>
      </c>
      <c r="R65">
        <f>IFERROR(VLOOKUP($B65,Kraftvärmeprod!$B$1:$AH$479,MATCH(R$2,Kraftvärmeprod!$B$1:$AG$1,0),FALSE)/1,0)-IFERROR(VLOOKUP($B65,'Slutlig allokering'!$B$2:$AC$462,MATCH(R$3,'Slutlig allokering'!$B$2:$AJ$2,0),FALSE)/1,0)</f>
        <v>0</v>
      </c>
      <c r="S65">
        <f>IFERROR(VLOOKUP($B65,Kraftvärmeprod!$B$1:$AH$479,MATCH(S$2,Kraftvärmeprod!$B$1:$AG$1,0),FALSE)/1,0)-IFERROR(VLOOKUP($B65,'Slutlig allokering'!$B$2:$AC$462,MATCH(S$3,'Slutlig allokering'!$B$2:$AJ$2,0),FALSE)/1,0)</f>
        <v>0</v>
      </c>
      <c r="T65">
        <f>IFERROR(VLOOKUP($B65,Kraftvärmeprod!$B$1:$AH$479,MATCH(T$2,Kraftvärmeprod!$B$1:$AG$1,0),FALSE)/1,0)-IFERROR(VLOOKUP($B65,'Slutlig allokering'!$B$2:$AC$462,MATCH(T$3,'Slutlig allokering'!$B$2:$AJ$2,0),FALSE)/1,0)</f>
        <v>0</v>
      </c>
      <c r="U65">
        <f>IFERROR(VLOOKUP($B65,Kraftvärmeprod!$B$1:$AH$479,MATCH(U$2,Kraftvärmeprod!$B$1:$AG$1,0),FALSE)/1,0)-IFERROR(VLOOKUP($B65,'Slutlig allokering'!$B$2:$AC$462,MATCH(U$3,'Slutlig allokering'!$B$2:$AJ$2,0),FALSE)/1,0)</f>
        <v>0</v>
      </c>
      <c r="V65">
        <f>IFERROR(VLOOKUP($B65,Kraftvärmeprod!$B$1:$AH$479,MATCH(V$2,Kraftvärmeprod!$B$1:$AG$1,0),FALSE)/1,0)-IFERROR(VLOOKUP($B65,'Slutlig allokering'!$B$2:$AC$462,MATCH(V$3,'Slutlig allokering'!$B$2:$AJ$2,0),FALSE)/1,0)</f>
        <v>0</v>
      </c>
      <c r="W65">
        <f>IFERROR(VLOOKUP($B65,Kraftvärmeprod!$B$1:$AH$479,MATCH(W$2,Kraftvärmeprod!$B$1:$AG$1,0),FALSE)/1,0)-IFERROR(VLOOKUP($B65,'Slutlig allokering'!$B$2:$AC$462,MATCH(W$3,'Slutlig allokering'!$B$2:$AJ$2,0),FALSE)/1,0)</f>
        <v>0</v>
      </c>
      <c r="X65">
        <f>IFERROR(VLOOKUP($B65,Kraftvärmeprod!$B$1:$AH$479,MATCH(X$2,Kraftvärmeprod!$B$1:$AG$1,0),FALSE)/1,0)-IFERROR(VLOOKUP($B65,'Slutlig allokering'!$B$2:$AC$462,MATCH(X$3,'Slutlig allokering'!$B$2:$AJ$2,0),FALSE)/1,0)</f>
        <v>0</v>
      </c>
      <c r="Y65">
        <f>IFERROR(VLOOKUP($B65,Kraftvärmeprod!$B$1:$AH$479,MATCH(Y$2,Kraftvärmeprod!$B$1:$AG$1,0),FALSE)/1,0)-IFERROR(VLOOKUP($B65,'Slutlig allokering'!$B$2:$AC$462,MATCH(Y$3,'Slutlig allokering'!$B$2:$AJ$2,0),FALSE)/1,0)</f>
        <v>0</v>
      </c>
      <c r="Z65">
        <f>IFERROR(VLOOKUP($B65,Kraftvärmeprod!$B$1:$AH$479,MATCH(Z$2,Kraftvärmeprod!$B$1:$AG$1,0),FALSE)/1,0)-IFERROR(VLOOKUP($B65,'Slutlig allokering'!$B$2:$AC$462,MATCH(Z$3,'Slutlig allokering'!$B$2:$AJ$2,0),FALSE)/1,0)</f>
        <v>0</v>
      </c>
      <c r="AA65">
        <f>IFERROR(VLOOKUP($B65,Kraftvärmeprod!$B$1:$AH$479,MATCH(AA$2,Kraftvärmeprod!$B$1:$AG$1,0),FALSE)/1,0)-IFERROR(VLOOKUP($B65,'Slutlig allokering'!$B$2:$AC$462,MATCH(AA$3,'Slutlig allokering'!$B$2:$AJ$2,0),FALSE)/1,0)</f>
        <v>0</v>
      </c>
      <c r="AB65">
        <f>IFERROR(VLOOKUP($B65,Kraftvärmeprod!$B$1:$AH$479,MATCH(AB$2,Kraftvärmeprod!$B$1:$AG$1,0),FALSE)/1,0)-IFERROR(VLOOKUP($B65,'Slutlig allokering'!$B$2:$AC$462,MATCH(AB$3,'Slutlig allokering'!$B$2:$AJ$2,0),FALSE)/1,0)</f>
        <v>0</v>
      </c>
      <c r="AE65">
        <f t="shared" si="0"/>
        <v>0</v>
      </c>
      <c r="AG65">
        <f>IFERROR(VLOOKUP(B65,'Slutlig allokering'!$B$2:$AJ$462,MATCH("Summa justerad allokerad tillförd energi (utan hjälpel och rökgaskondensering):",'Slutlig allokering'!$B$2:$AK$2,0),FALSE)/1,"")</f>
        <v>0</v>
      </c>
      <c r="AI65" s="55" t="str">
        <f>IFERROR(1-VLOOKUP(B65,'Slutlig allokering'!$B$2:$AJ$462,MATCH("Andel av bränsle i kvv som allokerats till värme, exklusive rökgaskondensering och hjälpel",'Slutlig allokering'!$B$2:$AK$2,0),FALSE),"")</f>
        <v/>
      </c>
      <c r="AK65" s="55" t="str">
        <f t="shared" si="1"/>
        <v/>
      </c>
    </row>
    <row r="66" spans="1:37" x14ac:dyDescent="0.25">
      <c r="A66" s="28" t="s">
        <v>80</v>
      </c>
      <c r="B66" s="28" t="s">
        <v>92</v>
      </c>
      <c r="C66" t="str">
        <f>IFERROR(VLOOKUP($B66,Kraftvärmeprod!$B$1:$AH$479,MATCH(C$3,Kraftvärmeprod!$B$1:$AG$1,0),FALSE)/1,"")</f>
        <v/>
      </c>
      <c r="D66" t="str">
        <f>IFERROR(VLOOKUP($B66,Kraftvärmeprod!$B$1:$AH$479,MATCH(D$3,Kraftvärmeprod!$B$1:$AG$1,0),FALSE)/1,"")</f>
        <v/>
      </c>
      <c r="E66">
        <f>IFERROR(VLOOKUP($B66,Kraftvärmeprod!$B$1:$AH$479,MATCH(E$2,Kraftvärmeprod!$B$1:$AG$1,0),FALSE)/1,0)-IFERROR(VLOOKUP($B66,'Slutlig allokering'!$B$2:$AC$462,MATCH(E$3,'Slutlig allokering'!$B$2:$AJ$2,0),FALSE)/1,0)</f>
        <v>0</v>
      </c>
      <c r="F66">
        <f>IFERROR(VLOOKUP($B66,Kraftvärmeprod!$B$1:$AH$479,MATCH(F$2,Kraftvärmeprod!$B$1:$AG$1,0),FALSE)/1,0)-IFERROR(VLOOKUP($B66,'Slutlig allokering'!$B$2:$AC$462,MATCH(F$3,'Slutlig allokering'!$B$2:$AJ$2,0),FALSE)/1,0)</f>
        <v>0</v>
      </c>
      <c r="G66">
        <f>IFERROR(VLOOKUP($B66,Kraftvärmeprod!$B$1:$AH$479,MATCH(G$2,Kraftvärmeprod!$B$1:$AG$1,0),FALSE)/1,0)-IFERROR(VLOOKUP($B66,'Slutlig allokering'!$B$2:$AC$462,MATCH(G$3,'Slutlig allokering'!$B$2:$AJ$2,0),FALSE)/1,0)</f>
        <v>0</v>
      </c>
      <c r="H66">
        <f>IFERROR(VLOOKUP($B66,Kraftvärmeprod!$B$1:$AH$479,MATCH(H$2,Kraftvärmeprod!$B$1:$AG$1,0),FALSE)/1,0)-IFERROR(VLOOKUP($B66,'Slutlig allokering'!$B$2:$AC$462,MATCH(H$3,'Slutlig allokering'!$B$2:$AJ$2,0),FALSE)/1,0)</f>
        <v>0</v>
      </c>
      <c r="I66">
        <f>IFERROR(VLOOKUP($B66,Kraftvärmeprod!$B$1:$AH$479,MATCH(I$2,Kraftvärmeprod!$B$1:$AG$1,0),FALSE)/1,0)-IFERROR(VLOOKUP($B66,'Slutlig allokering'!$B$2:$AC$462,MATCH(I$3,'Slutlig allokering'!$B$2:$AJ$2,0),FALSE)/1,0)</f>
        <v>0</v>
      </c>
      <c r="J66">
        <f>IFERROR(VLOOKUP($B66,Kraftvärmeprod!$B$1:$AH$479,MATCH(J$2,Kraftvärmeprod!$B$1:$AG$1,0),FALSE)/1,0)-IFERROR(VLOOKUP($B66,'Slutlig allokering'!$B$2:$AC$462,MATCH(J$3,'Slutlig allokering'!$B$2:$AJ$2,0),FALSE)/1,0)</f>
        <v>0</v>
      </c>
      <c r="K66">
        <f>IFERROR(VLOOKUP($B66,Kraftvärmeprod!$B$1:$AH$479,MATCH(K$2,Kraftvärmeprod!$B$1:$AG$1,0),FALSE)/1,0)-IFERROR(VLOOKUP($B66,'Slutlig allokering'!$B$2:$AC$462,MATCH(K$3,'Slutlig allokering'!$B$2:$AJ$2,0),FALSE)/1,0)</f>
        <v>0</v>
      </c>
      <c r="L66">
        <f>IFERROR(VLOOKUP($B66,Kraftvärmeprod!$B$1:$AH$479,MATCH(L$2,Kraftvärmeprod!$B$1:$AG$1,0),FALSE)/1,0)-IFERROR(VLOOKUP($B66,'Slutlig allokering'!$B$2:$AC$462,MATCH(L$3,'Slutlig allokering'!$B$2:$AJ$2,0),FALSE)/1,0)</f>
        <v>0</v>
      </c>
      <c r="M66" s="143">
        <f>IFERROR(VLOOKUP($B66,Miljö!$B$1:$S$477,MATCH(M$2,Miljö!$B$1:$X$1,0),FALSE)/1,0)-IFERROR(VLOOKUP($B66,'Slutlig allokering'!$B$2:$AC$462,MATCH(M$3,'Slutlig allokering'!$B$2:$AJ$2,0),FALSE)/1,0)</f>
        <v>0</v>
      </c>
      <c r="N66">
        <f>IFERROR(VLOOKUP($B66,Kraftvärmeprod!$B$1:$AH$479,MATCH(N$2,Kraftvärmeprod!$B$1:$AG$1,0),FALSE)/1,0)-IFERROR(VLOOKUP($B66,'Slutlig allokering'!$B$2:$AC$462,MATCH(N$3,'Slutlig allokering'!$B$2:$AJ$2,0),FALSE)/1,0)</f>
        <v>0</v>
      </c>
      <c r="O66">
        <f>IFERROR(VLOOKUP($B66,Kraftvärmeprod!$B$1:$AH$479,MATCH(O$2,Kraftvärmeprod!$B$1:$AG$1,0),FALSE)/1,0)-IFERROR(VLOOKUP($B66,'Slutlig allokering'!$B$2:$AC$462,MATCH(O$3,'Slutlig allokering'!$B$2:$AJ$2,0),FALSE)/1,0)</f>
        <v>0</v>
      </c>
      <c r="P66">
        <f>IFERROR(VLOOKUP($B66,Kraftvärmeprod!$B$1:$AH$479,MATCH(P$2,Kraftvärmeprod!$B$1:$AG$1,0),FALSE)/1,0)-IFERROR(VLOOKUP($B66,'Slutlig allokering'!$B$2:$AC$462,MATCH(P$3,'Slutlig allokering'!$B$2:$AJ$2,0),FALSE)/1,0)</f>
        <v>0</v>
      </c>
      <c r="Q66">
        <f>IFERROR(VLOOKUP($B66,Kraftvärmeprod!$B$1:$AH$479,MATCH(Q$2,Kraftvärmeprod!$B$1:$AG$1,0),FALSE)/1,0)-IFERROR(VLOOKUP($B66,'Slutlig allokering'!$B$2:$AC$462,MATCH(Q$3,'Slutlig allokering'!$B$2:$AJ$2,0),FALSE)/1,0)</f>
        <v>0</v>
      </c>
      <c r="R66">
        <f>IFERROR(VLOOKUP($B66,Kraftvärmeprod!$B$1:$AH$479,MATCH(R$2,Kraftvärmeprod!$B$1:$AG$1,0),FALSE)/1,0)-IFERROR(VLOOKUP($B66,'Slutlig allokering'!$B$2:$AC$462,MATCH(R$3,'Slutlig allokering'!$B$2:$AJ$2,0),FALSE)/1,0)</f>
        <v>0</v>
      </c>
      <c r="S66">
        <f>IFERROR(VLOOKUP($B66,Kraftvärmeprod!$B$1:$AH$479,MATCH(S$2,Kraftvärmeprod!$B$1:$AG$1,0),FALSE)/1,0)-IFERROR(VLOOKUP($B66,'Slutlig allokering'!$B$2:$AC$462,MATCH(S$3,'Slutlig allokering'!$B$2:$AJ$2,0),FALSE)/1,0)</f>
        <v>0</v>
      </c>
      <c r="T66">
        <f>IFERROR(VLOOKUP($B66,Kraftvärmeprod!$B$1:$AH$479,MATCH(T$2,Kraftvärmeprod!$B$1:$AG$1,0),FALSE)/1,0)-IFERROR(VLOOKUP($B66,'Slutlig allokering'!$B$2:$AC$462,MATCH(T$3,'Slutlig allokering'!$B$2:$AJ$2,0),FALSE)/1,0)</f>
        <v>0</v>
      </c>
      <c r="U66">
        <f>IFERROR(VLOOKUP($B66,Kraftvärmeprod!$B$1:$AH$479,MATCH(U$2,Kraftvärmeprod!$B$1:$AG$1,0),FALSE)/1,0)-IFERROR(VLOOKUP($B66,'Slutlig allokering'!$B$2:$AC$462,MATCH(U$3,'Slutlig allokering'!$B$2:$AJ$2,0),FALSE)/1,0)</f>
        <v>0</v>
      </c>
      <c r="V66">
        <f>IFERROR(VLOOKUP($B66,Kraftvärmeprod!$B$1:$AH$479,MATCH(V$2,Kraftvärmeprod!$B$1:$AG$1,0),FALSE)/1,0)-IFERROR(VLOOKUP($B66,'Slutlig allokering'!$B$2:$AC$462,MATCH(V$3,'Slutlig allokering'!$B$2:$AJ$2,0),FALSE)/1,0)</f>
        <v>0</v>
      </c>
      <c r="W66">
        <f>IFERROR(VLOOKUP($B66,Kraftvärmeprod!$B$1:$AH$479,MATCH(W$2,Kraftvärmeprod!$B$1:$AG$1,0),FALSE)/1,0)-IFERROR(VLOOKUP($B66,'Slutlig allokering'!$B$2:$AC$462,MATCH(W$3,'Slutlig allokering'!$B$2:$AJ$2,0),FALSE)/1,0)</f>
        <v>0</v>
      </c>
      <c r="X66">
        <f>IFERROR(VLOOKUP($B66,Kraftvärmeprod!$B$1:$AH$479,MATCH(X$2,Kraftvärmeprod!$B$1:$AG$1,0),FALSE)/1,0)-IFERROR(VLOOKUP($B66,'Slutlig allokering'!$B$2:$AC$462,MATCH(X$3,'Slutlig allokering'!$B$2:$AJ$2,0),FALSE)/1,0)</f>
        <v>0</v>
      </c>
      <c r="Y66">
        <f>IFERROR(VLOOKUP($B66,Kraftvärmeprod!$B$1:$AH$479,MATCH(Y$2,Kraftvärmeprod!$B$1:$AG$1,0),FALSE)/1,0)-IFERROR(VLOOKUP($B66,'Slutlig allokering'!$B$2:$AC$462,MATCH(Y$3,'Slutlig allokering'!$B$2:$AJ$2,0),FALSE)/1,0)</f>
        <v>0</v>
      </c>
      <c r="Z66">
        <f>IFERROR(VLOOKUP($B66,Kraftvärmeprod!$B$1:$AH$479,MATCH(Z$2,Kraftvärmeprod!$B$1:$AG$1,0),FALSE)/1,0)-IFERROR(VLOOKUP($B66,'Slutlig allokering'!$B$2:$AC$462,MATCH(Z$3,'Slutlig allokering'!$B$2:$AJ$2,0),FALSE)/1,0)</f>
        <v>0</v>
      </c>
      <c r="AA66">
        <f>IFERROR(VLOOKUP($B66,Kraftvärmeprod!$B$1:$AH$479,MATCH(AA$2,Kraftvärmeprod!$B$1:$AG$1,0),FALSE)/1,0)-IFERROR(VLOOKUP($B66,'Slutlig allokering'!$B$2:$AC$462,MATCH(AA$3,'Slutlig allokering'!$B$2:$AJ$2,0),FALSE)/1,0)</f>
        <v>0</v>
      </c>
      <c r="AB66">
        <f>IFERROR(VLOOKUP($B66,Kraftvärmeprod!$B$1:$AH$479,MATCH(AB$2,Kraftvärmeprod!$B$1:$AG$1,0),FALSE)/1,0)-IFERROR(VLOOKUP($B66,'Slutlig allokering'!$B$2:$AC$462,MATCH(AB$3,'Slutlig allokering'!$B$2:$AJ$2,0),FALSE)/1,0)</f>
        <v>0</v>
      </c>
      <c r="AE66">
        <f t="shared" si="0"/>
        <v>0</v>
      </c>
      <c r="AG66">
        <f>IFERROR(VLOOKUP(B66,'Slutlig allokering'!$B$2:$AJ$462,MATCH("Summa justerad allokerad tillförd energi (utan hjälpel och rökgaskondensering):",'Slutlig allokering'!$B$2:$AK$2,0),FALSE)/1,"")</f>
        <v>0</v>
      </c>
      <c r="AI66" s="55" t="str">
        <f>IFERROR(1-VLOOKUP(B66,'Slutlig allokering'!$B$2:$AJ$462,MATCH("Andel av bränsle i kvv som allokerats till värme, exklusive rökgaskondensering och hjälpel",'Slutlig allokering'!$B$2:$AK$2,0),FALSE),"")</f>
        <v/>
      </c>
      <c r="AK66" s="55" t="str">
        <f t="shared" si="1"/>
        <v/>
      </c>
    </row>
    <row r="67" spans="1:37" x14ac:dyDescent="0.25">
      <c r="A67" s="28" t="s">
        <v>80</v>
      </c>
      <c r="B67" s="28" t="s">
        <v>93</v>
      </c>
      <c r="C67">
        <f>IFERROR(VLOOKUP($B67,Kraftvärmeprod!$B$1:$AH$479,MATCH(C$3,Kraftvärmeprod!$B$1:$AG$1,0),FALSE)/1,"")</f>
        <v>557.20399999999995</v>
      </c>
      <c r="D67">
        <f>IFERROR(VLOOKUP($B67,Kraftvärmeprod!$B$1:$AH$479,MATCH(D$3,Kraftvärmeprod!$B$1:$AG$1,0),FALSE)/1,"")</f>
        <v>156.91399999999999</v>
      </c>
      <c r="E67">
        <f>IFERROR(VLOOKUP($B67,Kraftvärmeprod!$B$1:$AH$479,MATCH(E$2,Kraftvärmeprod!$B$1:$AG$1,0),FALSE)/1,0)-IFERROR(VLOOKUP($B67,'Slutlig allokering'!$B$2:$AC$462,MATCH(E$3,'Slutlig allokering'!$B$2:$AJ$2,0),FALSE)/1,0)</f>
        <v>0</v>
      </c>
      <c r="F67">
        <f>IFERROR(VLOOKUP($B67,Kraftvärmeprod!$B$1:$AH$479,MATCH(F$2,Kraftvärmeprod!$B$1:$AG$1,0),FALSE)/1,0)-IFERROR(VLOOKUP($B67,'Slutlig allokering'!$B$2:$AC$462,MATCH(F$3,'Slutlig allokering'!$B$2:$AJ$2,0),FALSE)/1,0)</f>
        <v>0</v>
      </c>
      <c r="G67">
        <f>IFERROR(VLOOKUP($B67,Kraftvärmeprod!$B$1:$AH$479,MATCH(G$2,Kraftvärmeprod!$B$1:$AG$1,0),FALSE)/1,0)-IFERROR(VLOOKUP($B67,'Slutlig allokering'!$B$2:$AC$462,MATCH(G$3,'Slutlig allokering'!$B$2:$AJ$2,0),FALSE)/1,0)</f>
        <v>51.426400000000001</v>
      </c>
      <c r="H67">
        <f>IFERROR(VLOOKUP($B67,Kraftvärmeprod!$B$1:$AH$479,MATCH(H$2,Kraftvärmeprod!$B$1:$AG$1,0),FALSE)/1,0)-IFERROR(VLOOKUP($B67,'Slutlig allokering'!$B$2:$AC$462,MATCH(H$3,'Slutlig allokering'!$B$2:$AJ$2,0),FALSE)/1,0)</f>
        <v>0</v>
      </c>
      <c r="I67">
        <f>IFERROR(VLOOKUP($B67,Kraftvärmeprod!$B$1:$AH$479,MATCH(I$2,Kraftvärmeprod!$B$1:$AG$1,0),FALSE)/1,0)-IFERROR(VLOOKUP($B67,'Slutlig allokering'!$B$2:$AC$462,MATCH(I$3,'Slutlig allokering'!$B$2:$AJ$2,0),FALSE)/1,0)</f>
        <v>0.38830600000000004</v>
      </c>
      <c r="J67">
        <f>IFERROR(VLOOKUP($B67,Kraftvärmeprod!$B$1:$AH$479,MATCH(J$2,Kraftvärmeprod!$B$1:$AG$1,0),FALSE)/1,0)-IFERROR(VLOOKUP($B67,'Slutlig allokering'!$B$2:$AC$462,MATCH(J$3,'Slutlig allokering'!$B$2:$AJ$2,0),FALSE)/1,0)</f>
        <v>0</v>
      </c>
      <c r="K67">
        <f>IFERROR(VLOOKUP($B67,Kraftvärmeprod!$B$1:$AH$479,MATCH(K$2,Kraftvärmeprod!$B$1:$AG$1,0),FALSE)/1,0)-IFERROR(VLOOKUP($B67,'Slutlig allokering'!$B$2:$AC$462,MATCH(K$3,'Slutlig allokering'!$B$2:$AJ$2,0),FALSE)/1,0)</f>
        <v>20.753299999999996</v>
      </c>
      <c r="L67">
        <f>IFERROR(VLOOKUP($B67,Kraftvärmeprod!$B$1:$AH$479,MATCH(L$2,Kraftvärmeprod!$B$1:$AG$1,0),FALSE)/1,0)-IFERROR(VLOOKUP($B67,'Slutlig allokering'!$B$2:$AC$462,MATCH(L$3,'Slutlig allokering'!$B$2:$AJ$2,0),FALSE)/1,0)</f>
        <v>85.331999999999994</v>
      </c>
      <c r="M67" s="143">
        <f>IFERROR(VLOOKUP($B67,Miljö!$B$1:$S$477,MATCH(M$2,Miljö!$B$1:$X$1,0),FALSE)/1,0)-IFERROR(VLOOKUP($B67,'Slutlig allokering'!$B$2:$AC$462,MATCH(M$3,'Slutlig allokering'!$B$2:$AJ$2,0),FALSE)/1,0)</f>
        <v>14.4815</v>
      </c>
      <c r="N67">
        <f>IFERROR(VLOOKUP($B67,Kraftvärmeprod!$B$1:$AH$479,MATCH(N$2,Kraftvärmeprod!$B$1:$AG$1,0),FALSE)/1,0)-IFERROR(VLOOKUP($B67,'Slutlig allokering'!$B$2:$AC$462,MATCH(N$3,'Slutlig allokering'!$B$2:$AJ$2,0),FALSE)/1,0)</f>
        <v>0</v>
      </c>
      <c r="O67">
        <f>IFERROR(VLOOKUP($B67,Kraftvärmeprod!$B$1:$AH$479,MATCH(O$2,Kraftvärmeprod!$B$1:$AG$1,0),FALSE)/1,0)-IFERROR(VLOOKUP($B67,'Slutlig allokering'!$B$2:$AC$462,MATCH(O$3,'Slutlig allokering'!$B$2:$AJ$2,0),FALSE)/1,0)</f>
        <v>61.260100000000008</v>
      </c>
      <c r="P67">
        <f>IFERROR(VLOOKUP($B67,Kraftvärmeprod!$B$1:$AH$479,MATCH(P$2,Kraftvärmeprod!$B$1:$AG$1,0),FALSE)/1,0)-IFERROR(VLOOKUP($B67,'Slutlig allokering'!$B$2:$AC$462,MATCH(P$3,'Slutlig allokering'!$B$2:$AJ$2,0),FALSE)/1,0)</f>
        <v>0</v>
      </c>
      <c r="Q67">
        <f>IFERROR(VLOOKUP($B67,Kraftvärmeprod!$B$1:$AH$479,MATCH(Q$2,Kraftvärmeprod!$B$1:$AG$1,0),FALSE)/1,0)-IFERROR(VLOOKUP($B67,'Slutlig allokering'!$B$2:$AC$462,MATCH(Q$3,'Slutlig allokering'!$B$2:$AJ$2,0),FALSE)/1,0)</f>
        <v>56.229200000000006</v>
      </c>
      <c r="R67">
        <f>IFERROR(VLOOKUP($B67,Kraftvärmeprod!$B$1:$AH$479,MATCH(R$2,Kraftvärmeprod!$B$1:$AG$1,0),FALSE)/1,0)-IFERROR(VLOOKUP($B67,'Slutlig allokering'!$B$2:$AC$462,MATCH(R$3,'Slutlig allokering'!$B$2:$AJ$2,0),FALSE)/1,0)</f>
        <v>24.264399999999995</v>
      </c>
      <c r="S67">
        <f>IFERROR(VLOOKUP($B67,Kraftvärmeprod!$B$1:$AH$479,MATCH(S$2,Kraftvärmeprod!$B$1:$AG$1,0),FALSE)/1,0)-IFERROR(VLOOKUP($B67,'Slutlig allokering'!$B$2:$AC$462,MATCH(S$3,'Slutlig allokering'!$B$2:$AJ$2,0),FALSE)/1,0)</f>
        <v>2.4809900000000003</v>
      </c>
      <c r="T67">
        <f>IFERROR(VLOOKUP($B67,Kraftvärmeprod!$B$1:$AH$479,MATCH(T$2,Kraftvärmeprod!$B$1:$AG$1,0),FALSE)/1,0)-IFERROR(VLOOKUP($B67,'Slutlig allokering'!$B$2:$AC$462,MATCH(T$3,'Slutlig allokering'!$B$2:$AJ$2,0),FALSE)/1,0)</f>
        <v>0</v>
      </c>
      <c r="U67">
        <f>IFERROR(VLOOKUP($B67,Kraftvärmeprod!$B$1:$AH$479,MATCH(U$2,Kraftvärmeprod!$B$1:$AG$1,0),FALSE)/1,0)-IFERROR(VLOOKUP($B67,'Slutlig allokering'!$B$2:$AC$462,MATCH(U$3,'Slutlig allokering'!$B$2:$AJ$2,0),FALSE)/1,0)</f>
        <v>51.160299999999992</v>
      </c>
      <c r="V67">
        <f>IFERROR(VLOOKUP($B67,Kraftvärmeprod!$B$1:$AH$479,MATCH(V$2,Kraftvärmeprod!$B$1:$AG$1,0),FALSE)/1,0)-IFERROR(VLOOKUP($B67,'Slutlig allokering'!$B$2:$AC$462,MATCH(V$3,'Slutlig allokering'!$B$2:$AJ$2,0),FALSE)/1,0)</f>
        <v>0</v>
      </c>
      <c r="W67">
        <f>IFERROR(VLOOKUP($B67,Kraftvärmeprod!$B$1:$AH$479,MATCH(W$2,Kraftvärmeprod!$B$1:$AG$1,0),FALSE)/1,0)-IFERROR(VLOOKUP($B67,'Slutlig allokering'!$B$2:$AC$462,MATCH(W$3,'Slutlig allokering'!$B$2:$AJ$2,0),FALSE)/1,0)</f>
        <v>0</v>
      </c>
      <c r="X67">
        <f>IFERROR(VLOOKUP($B67,Kraftvärmeprod!$B$1:$AH$479,MATCH(X$2,Kraftvärmeprod!$B$1:$AG$1,0),FALSE)/1,0)-IFERROR(VLOOKUP($B67,'Slutlig allokering'!$B$2:$AC$462,MATCH(X$3,'Slutlig allokering'!$B$2:$AJ$2,0),FALSE)/1,0)</f>
        <v>0</v>
      </c>
      <c r="Y67">
        <f>IFERROR(VLOOKUP($B67,Kraftvärmeprod!$B$1:$AH$479,MATCH(Y$2,Kraftvärmeprod!$B$1:$AG$1,0),FALSE)/1,0)-IFERROR(VLOOKUP($B67,'Slutlig allokering'!$B$2:$AC$462,MATCH(Y$3,'Slutlig allokering'!$B$2:$AJ$2,0),FALSE)/1,0)</f>
        <v>0</v>
      </c>
      <c r="Z67">
        <f>IFERROR(VLOOKUP($B67,Kraftvärmeprod!$B$1:$AH$479,MATCH(Z$2,Kraftvärmeprod!$B$1:$AG$1,0),FALSE)/1,0)-IFERROR(VLOOKUP($B67,'Slutlig allokering'!$B$2:$AC$462,MATCH(Z$3,'Slutlig allokering'!$B$2:$AJ$2,0),FALSE)/1,0)</f>
        <v>0</v>
      </c>
      <c r="AA67">
        <f>IFERROR(VLOOKUP($B67,Kraftvärmeprod!$B$1:$AH$479,MATCH(AA$2,Kraftvärmeprod!$B$1:$AG$1,0),FALSE)/1,0)-IFERROR(VLOOKUP($B67,'Slutlig allokering'!$B$2:$AC$462,MATCH(AA$3,'Slutlig allokering'!$B$2:$AJ$2,0),FALSE)/1,0)</f>
        <v>0</v>
      </c>
      <c r="AB67">
        <f>IFERROR(VLOOKUP($B67,Kraftvärmeprod!$B$1:$AH$479,MATCH(AB$2,Kraftvärmeprod!$B$1:$AG$1,0),FALSE)/1,0)-IFERROR(VLOOKUP($B67,'Slutlig allokering'!$B$2:$AC$462,MATCH(AB$3,'Slutlig allokering'!$B$2:$AJ$2,0),FALSE)/1,0)</f>
        <v>0</v>
      </c>
      <c r="AE67">
        <f t="shared" si="0"/>
        <v>353.29499600000008</v>
      </c>
      <c r="AG67">
        <f>IFERROR(VLOOKUP(B67,'Slutlig allokering'!$B$2:$AJ$462,MATCH("Summa justerad allokerad tillförd energi (utan hjälpel och rökgaskondensering):",'Slutlig allokering'!$B$2:$AK$2,0),FALSE)/1,"")</f>
        <v>503.40600399999994</v>
      </c>
      <c r="AI67" s="55">
        <f>IFERROR(1-VLOOKUP(B67,'Slutlig allokering'!$B$2:$AJ$462,MATCH("Andel av bränsle i kvv som allokerats till värme, exklusive rökgaskondensering och hjälpel",'Slutlig allokering'!$B$2:$AK$2,0),FALSE),"")</f>
        <v>0.41239008242082131</v>
      </c>
      <c r="AK67" s="55">
        <f t="shared" si="1"/>
        <v>0.41239008242082137</v>
      </c>
    </row>
    <row r="68" spans="1:37" x14ac:dyDescent="0.25">
      <c r="A68" s="28" t="s">
        <v>80</v>
      </c>
      <c r="B68" s="28" t="s">
        <v>94</v>
      </c>
      <c r="C68" t="str">
        <f>IFERROR(VLOOKUP($B68,Kraftvärmeprod!$B$1:$AH$479,MATCH(C$3,Kraftvärmeprod!$B$1:$AG$1,0),FALSE)/1,"")</f>
        <v/>
      </c>
      <c r="D68" t="str">
        <f>IFERROR(VLOOKUP($B68,Kraftvärmeprod!$B$1:$AH$479,MATCH(D$3,Kraftvärmeprod!$B$1:$AG$1,0),FALSE)/1,"")</f>
        <v/>
      </c>
      <c r="E68">
        <f>IFERROR(VLOOKUP($B68,Kraftvärmeprod!$B$1:$AH$479,MATCH(E$2,Kraftvärmeprod!$B$1:$AG$1,0),FALSE)/1,0)-IFERROR(VLOOKUP($B68,'Slutlig allokering'!$B$2:$AC$462,MATCH(E$3,'Slutlig allokering'!$B$2:$AJ$2,0),FALSE)/1,0)</f>
        <v>0</v>
      </c>
      <c r="F68">
        <f>IFERROR(VLOOKUP($B68,Kraftvärmeprod!$B$1:$AH$479,MATCH(F$2,Kraftvärmeprod!$B$1:$AG$1,0),FALSE)/1,0)-IFERROR(VLOOKUP($B68,'Slutlig allokering'!$B$2:$AC$462,MATCH(F$3,'Slutlig allokering'!$B$2:$AJ$2,0),FALSE)/1,0)</f>
        <v>0</v>
      </c>
      <c r="G68">
        <f>IFERROR(VLOOKUP($B68,Kraftvärmeprod!$B$1:$AH$479,MATCH(G$2,Kraftvärmeprod!$B$1:$AG$1,0),FALSE)/1,0)-IFERROR(VLOOKUP($B68,'Slutlig allokering'!$B$2:$AC$462,MATCH(G$3,'Slutlig allokering'!$B$2:$AJ$2,0),FALSE)/1,0)</f>
        <v>0</v>
      </c>
      <c r="H68">
        <f>IFERROR(VLOOKUP($B68,Kraftvärmeprod!$B$1:$AH$479,MATCH(H$2,Kraftvärmeprod!$B$1:$AG$1,0),FALSE)/1,0)-IFERROR(VLOOKUP($B68,'Slutlig allokering'!$B$2:$AC$462,MATCH(H$3,'Slutlig allokering'!$B$2:$AJ$2,0),FALSE)/1,0)</f>
        <v>0</v>
      </c>
      <c r="I68">
        <f>IFERROR(VLOOKUP($B68,Kraftvärmeprod!$B$1:$AH$479,MATCH(I$2,Kraftvärmeprod!$B$1:$AG$1,0),FALSE)/1,0)-IFERROR(VLOOKUP($B68,'Slutlig allokering'!$B$2:$AC$462,MATCH(I$3,'Slutlig allokering'!$B$2:$AJ$2,0),FALSE)/1,0)</f>
        <v>0</v>
      </c>
      <c r="J68">
        <f>IFERROR(VLOOKUP($B68,Kraftvärmeprod!$B$1:$AH$479,MATCH(J$2,Kraftvärmeprod!$B$1:$AG$1,0),FALSE)/1,0)-IFERROR(VLOOKUP($B68,'Slutlig allokering'!$B$2:$AC$462,MATCH(J$3,'Slutlig allokering'!$B$2:$AJ$2,0),FALSE)/1,0)</f>
        <v>0</v>
      </c>
      <c r="K68">
        <f>IFERROR(VLOOKUP($B68,Kraftvärmeprod!$B$1:$AH$479,MATCH(K$2,Kraftvärmeprod!$B$1:$AG$1,0),FALSE)/1,0)-IFERROR(VLOOKUP($B68,'Slutlig allokering'!$B$2:$AC$462,MATCH(K$3,'Slutlig allokering'!$B$2:$AJ$2,0),FALSE)/1,0)</f>
        <v>0</v>
      </c>
      <c r="L68">
        <f>IFERROR(VLOOKUP($B68,Kraftvärmeprod!$B$1:$AH$479,MATCH(L$2,Kraftvärmeprod!$B$1:$AG$1,0),FALSE)/1,0)-IFERROR(VLOOKUP($B68,'Slutlig allokering'!$B$2:$AC$462,MATCH(L$3,'Slutlig allokering'!$B$2:$AJ$2,0),FALSE)/1,0)</f>
        <v>0</v>
      </c>
      <c r="M68" s="143">
        <f>IFERROR(VLOOKUP($B68,Miljö!$B$1:$S$477,MATCH(M$2,Miljö!$B$1:$X$1,0),FALSE)/1,0)-IFERROR(VLOOKUP($B68,'Slutlig allokering'!$B$2:$AC$462,MATCH(M$3,'Slutlig allokering'!$B$2:$AJ$2,0),FALSE)/1,0)</f>
        <v>0</v>
      </c>
      <c r="N68">
        <f>IFERROR(VLOOKUP($B68,Kraftvärmeprod!$B$1:$AH$479,MATCH(N$2,Kraftvärmeprod!$B$1:$AG$1,0),FALSE)/1,0)-IFERROR(VLOOKUP($B68,'Slutlig allokering'!$B$2:$AC$462,MATCH(N$3,'Slutlig allokering'!$B$2:$AJ$2,0),FALSE)/1,0)</f>
        <v>0</v>
      </c>
      <c r="O68">
        <f>IFERROR(VLOOKUP($B68,Kraftvärmeprod!$B$1:$AH$479,MATCH(O$2,Kraftvärmeprod!$B$1:$AG$1,0),FALSE)/1,0)-IFERROR(VLOOKUP($B68,'Slutlig allokering'!$B$2:$AC$462,MATCH(O$3,'Slutlig allokering'!$B$2:$AJ$2,0),FALSE)/1,0)</f>
        <v>0</v>
      </c>
      <c r="P68">
        <f>IFERROR(VLOOKUP($B68,Kraftvärmeprod!$B$1:$AH$479,MATCH(P$2,Kraftvärmeprod!$B$1:$AG$1,0),FALSE)/1,0)-IFERROR(VLOOKUP($B68,'Slutlig allokering'!$B$2:$AC$462,MATCH(P$3,'Slutlig allokering'!$B$2:$AJ$2,0),FALSE)/1,0)</f>
        <v>0</v>
      </c>
      <c r="Q68">
        <f>IFERROR(VLOOKUP($B68,Kraftvärmeprod!$B$1:$AH$479,MATCH(Q$2,Kraftvärmeprod!$B$1:$AG$1,0),FALSE)/1,0)-IFERROR(VLOOKUP($B68,'Slutlig allokering'!$B$2:$AC$462,MATCH(Q$3,'Slutlig allokering'!$B$2:$AJ$2,0),FALSE)/1,0)</f>
        <v>0</v>
      </c>
      <c r="R68">
        <f>IFERROR(VLOOKUP($B68,Kraftvärmeprod!$B$1:$AH$479,MATCH(R$2,Kraftvärmeprod!$B$1:$AG$1,0),FALSE)/1,0)-IFERROR(VLOOKUP($B68,'Slutlig allokering'!$B$2:$AC$462,MATCH(R$3,'Slutlig allokering'!$B$2:$AJ$2,0),FALSE)/1,0)</f>
        <v>0</v>
      </c>
      <c r="S68">
        <f>IFERROR(VLOOKUP($B68,Kraftvärmeprod!$B$1:$AH$479,MATCH(S$2,Kraftvärmeprod!$B$1:$AG$1,0),FALSE)/1,0)-IFERROR(VLOOKUP($B68,'Slutlig allokering'!$B$2:$AC$462,MATCH(S$3,'Slutlig allokering'!$B$2:$AJ$2,0),FALSE)/1,0)</f>
        <v>0</v>
      </c>
      <c r="T68">
        <f>IFERROR(VLOOKUP($B68,Kraftvärmeprod!$B$1:$AH$479,MATCH(T$2,Kraftvärmeprod!$B$1:$AG$1,0),FALSE)/1,0)-IFERROR(VLOOKUP($B68,'Slutlig allokering'!$B$2:$AC$462,MATCH(T$3,'Slutlig allokering'!$B$2:$AJ$2,0),FALSE)/1,0)</f>
        <v>0</v>
      </c>
      <c r="U68">
        <f>IFERROR(VLOOKUP($B68,Kraftvärmeprod!$B$1:$AH$479,MATCH(U$2,Kraftvärmeprod!$B$1:$AG$1,0),FALSE)/1,0)-IFERROR(VLOOKUP($B68,'Slutlig allokering'!$B$2:$AC$462,MATCH(U$3,'Slutlig allokering'!$B$2:$AJ$2,0),FALSE)/1,0)</f>
        <v>0</v>
      </c>
      <c r="V68">
        <f>IFERROR(VLOOKUP($B68,Kraftvärmeprod!$B$1:$AH$479,MATCH(V$2,Kraftvärmeprod!$B$1:$AG$1,0),FALSE)/1,0)-IFERROR(VLOOKUP($B68,'Slutlig allokering'!$B$2:$AC$462,MATCH(V$3,'Slutlig allokering'!$B$2:$AJ$2,0),FALSE)/1,0)</f>
        <v>0</v>
      </c>
      <c r="W68">
        <f>IFERROR(VLOOKUP($B68,Kraftvärmeprod!$B$1:$AH$479,MATCH(W$2,Kraftvärmeprod!$B$1:$AG$1,0),FALSE)/1,0)-IFERROR(VLOOKUP($B68,'Slutlig allokering'!$B$2:$AC$462,MATCH(W$3,'Slutlig allokering'!$B$2:$AJ$2,0),FALSE)/1,0)</f>
        <v>0</v>
      </c>
      <c r="X68">
        <f>IFERROR(VLOOKUP($B68,Kraftvärmeprod!$B$1:$AH$479,MATCH(X$2,Kraftvärmeprod!$B$1:$AG$1,0),FALSE)/1,0)-IFERROR(VLOOKUP($B68,'Slutlig allokering'!$B$2:$AC$462,MATCH(X$3,'Slutlig allokering'!$B$2:$AJ$2,0),FALSE)/1,0)</f>
        <v>0</v>
      </c>
      <c r="Y68">
        <f>IFERROR(VLOOKUP($B68,Kraftvärmeprod!$B$1:$AH$479,MATCH(Y$2,Kraftvärmeprod!$B$1:$AG$1,0),FALSE)/1,0)-IFERROR(VLOOKUP($B68,'Slutlig allokering'!$B$2:$AC$462,MATCH(Y$3,'Slutlig allokering'!$B$2:$AJ$2,0),FALSE)/1,0)</f>
        <v>0</v>
      </c>
      <c r="Z68">
        <f>IFERROR(VLOOKUP($B68,Kraftvärmeprod!$B$1:$AH$479,MATCH(Z$2,Kraftvärmeprod!$B$1:$AG$1,0),FALSE)/1,0)-IFERROR(VLOOKUP($B68,'Slutlig allokering'!$B$2:$AC$462,MATCH(Z$3,'Slutlig allokering'!$B$2:$AJ$2,0),FALSE)/1,0)</f>
        <v>0</v>
      </c>
      <c r="AA68">
        <f>IFERROR(VLOOKUP($B68,Kraftvärmeprod!$B$1:$AH$479,MATCH(AA$2,Kraftvärmeprod!$B$1:$AG$1,0),FALSE)/1,0)-IFERROR(VLOOKUP($B68,'Slutlig allokering'!$B$2:$AC$462,MATCH(AA$3,'Slutlig allokering'!$B$2:$AJ$2,0),FALSE)/1,0)</f>
        <v>0</v>
      </c>
      <c r="AB68">
        <f>IFERROR(VLOOKUP($B68,Kraftvärmeprod!$B$1:$AH$479,MATCH(AB$2,Kraftvärmeprod!$B$1:$AG$1,0),FALSE)/1,0)-IFERROR(VLOOKUP($B68,'Slutlig allokering'!$B$2:$AC$462,MATCH(AB$3,'Slutlig allokering'!$B$2:$AJ$2,0),FALSE)/1,0)</f>
        <v>0</v>
      </c>
      <c r="AE68">
        <f t="shared" si="0"/>
        <v>0</v>
      </c>
      <c r="AG68">
        <f>IFERROR(VLOOKUP(B68,'Slutlig allokering'!$B$2:$AJ$462,MATCH("Summa justerad allokerad tillförd energi (utan hjälpel och rökgaskondensering):",'Slutlig allokering'!$B$2:$AK$2,0),FALSE)/1,"")</f>
        <v>0</v>
      </c>
      <c r="AI68" s="55" t="str">
        <f>IFERROR(1-VLOOKUP(B68,'Slutlig allokering'!$B$2:$AJ$462,MATCH("Andel av bränsle i kvv som allokerats till värme, exklusive rökgaskondensering och hjälpel",'Slutlig allokering'!$B$2:$AK$2,0),FALSE),"")</f>
        <v/>
      </c>
      <c r="AK68" s="55" t="str">
        <f t="shared" si="1"/>
        <v/>
      </c>
    </row>
    <row r="69" spans="1:37" x14ac:dyDescent="0.25">
      <c r="A69" s="28" t="s">
        <v>80</v>
      </c>
      <c r="B69" s="28" t="s">
        <v>95</v>
      </c>
      <c r="C69" t="str">
        <f>IFERROR(VLOOKUP($B69,Kraftvärmeprod!$B$1:$AH$479,MATCH(C$3,Kraftvärmeprod!$B$1:$AG$1,0),FALSE)/1,"")</f>
        <v/>
      </c>
      <c r="D69" t="str">
        <f>IFERROR(VLOOKUP($B69,Kraftvärmeprod!$B$1:$AH$479,MATCH(D$3,Kraftvärmeprod!$B$1:$AG$1,0),FALSE)/1,"")</f>
        <v/>
      </c>
      <c r="E69">
        <f>IFERROR(VLOOKUP($B69,Kraftvärmeprod!$B$1:$AH$479,MATCH(E$2,Kraftvärmeprod!$B$1:$AG$1,0),FALSE)/1,0)-IFERROR(VLOOKUP($B69,'Slutlig allokering'!$B$2:$AC$462,MATCH(E$3,'Slutlig allokering'!$B$2:$AJ$2,0),FALSE)/1,0)</f>
        <v>0</v>
      </c>
      <c r="F69">
        <f>IFERROR(VLOOKUP($B69,Kraftvärmeprod!$B$1:$AH$479,MATCH(F$2,Kraftvärmeprod!$B$1:$AG$1,0),FALSE)/1,0)-IFERROR(VLOOKUP($B69,'Slutlig allokering'!$B$2:$AC$462,MATCH(F$3,'Slutlig allokering'!$B$2:$AJ$2,0),FALSE)/1,0)</f>
        <v>0</v>
      </c>
      <c r="G69">
        <f>IFERROR(VLOOKUP($B69,Kraftvärmeprod!$B$1:$AH$479,MATCH(G$2,Kraftvärmeprod!$B$1:$AG$1,0),FALSE)/1,0)-IFERROR(VLOOKUP($B69,'Slutlig allokering'!$B$2:$AC$462,MATCH(G$3,'Slutlig allokering'!$B$2:$AJ$2,0),FALSE)/1,0)</f>
        <v>0</v>
      </c>
      <c r="H69">
        <f>IFERROR(VLOOKUP($B69,Kraftvärmeprod!$B$1:$AH$479,MATCH(H$2,Kraftvärmeprod!$B$1:$AG$1,0),FALSE)/1,0)-IFERROR(VLOOKUP($B69,'Slutlig allokering'!$B$2:$AC$462,MATCH(H$3,'Slutlig allokering'!$B$2:$AJ$2,0),FALSE)/1,0)</f>
        <v>0</v>
      </c>
      <c r="I69">
        <f>IFERROR(VLOOKUP($B69,Kraftvärmeprod!$B$1:$AH$479,MATCH(I$2,Kraftvärmeprod!$B$1:$AG$1,0),FALSE)/1,0)-IFERROR(VLOOKUP($B69,'Slutlig allokering'!$B$2:$AC$462,MATCH(I$3,'Slutlig allokering'!$B$2:$AJ$2,0),FALSE)/1,0)</f>
        <v>0</v>
      </c>
      <c r="J69">
        <f>IFERROR(VLOOKUP($B69,Kraftvärmeprod!$B$1:$AH$479,MATCH(J$2,Kraftvärmeprod!$B$1:$AG$1,0),FALSE)/1,0)-IFERROR(VLOOKUP($B69,'Slutlig allokering'!$B$2:$AC$462,MATCH(J$3,'Slutlig allokering'!$B$2:$AJ$2,0),FALSE)/1,0)</f>
        <v>0</v>
      </c>
      <c r="K69">
        <f>IFERROR(VLOOKUP($B69,Kraftvärmeprod!$B$1:$AH$479,MATCH(K$2,Kraftvärmeprod!$B$1:$AG$1,0),FALSE)/1,0)-IFERROR(VLOOKUP($B69,'Slutlig allokering'!$B$2:$AC$462,MATCH(K$3,'Slutlig allokering'!$B$2:$AJ$2,0),FALSE)/1,0)</f>
        <v>0</v>
      </c>
      <c r="L69">
        <f>IFERROR(VLOOKUP($B69,Kraftvärmeprod!$B$1:$AH$479,MATCH(L$2,Kraftvärmeprod!$B$1:$AG$1,0),FALSE)/1,0)-IFERROR(VLOOKUP($B69,'Slutlig allokering'!$B$2:$AC$462,MATCH(L$3,'Slutlig allokering'!$B$2:$AJ$2,0),FALSE)/1,0)</f>
        <v>0</v>
      </c>
      <c r="M69" s="143">
        <f>IFERROR(VLOOKUP($B69,Miljö!$B$1:$S$477,MATCH(M$2,Miljö!$B$1:$X$1,0),FALSE)/1,0)-IFERROR(VLOOKUP($B69,'Slutlig allokering'!$B$2:$AC$462,MATCH(M$3,'Slutlig allokering'!$B$2:$AJ$2,0),FALSE)/1,0)</f>
        <v>0</v>
      </c>
      <c r="N69">
        <f>IFERROR(VLOOKUP($B69,Kraftvärmeprod!$B$1:$AH$479,MATCH(N$2,Kraftvärmeprod!$B$1:$AG$1,0),FALSE)/1,0)-IFERROR(VLOOKUP($B69,'Slutlig allokering'!$B$2:$AC$462,MATCH(N$3,'Slutlig allokering'!$B$2:$AJ$2,0),FALSE)/1,0)</f>
        <v>0</v>
      </c>
      <c r="O69">
        <f>IFERROR(VLOOKUP($B69,Kraftvärmeprod!$B$1:$AH$479,MATCH(O$2,Kraftvärmeprod!$B$1:$AG$1,0),FALSE)/1,0)-IFERROR(VLOOKUP($B69,'Slutlig allokering'!$B$2:$AC$462,MATCH(O$3,'Slutlig allokering'!$B$2:$AJ$2,0),FALSE)/1,0)</f>
        <v>0</v>
      </c>
      <c r="P69">
        <f>IFERROR(VLOOKUP($B69,Kraftvärmeprod!$B$1:$AH$479,MATCH(P$2,Kraftvärmeprod!$B$1:$AG$1,0),FALSE)/1,0)-IFERROR(VLOOKUP($B69,'Slutlig allokering'!$B$2:$AC$462,MATCH(P$3,'Slutlig allokering'!$B$2:$AJ$2,0),FALSE)/1,0)</f>
        <v>0</v>
      </c>
      <c r="Q69">
        <f>IFERROR(VLOOKUP($B69,Kraftvärmeprod!$B$1:$AH$479,MATCH(Q$2,Kraftvärmeprod!$B$1:$AG$1,0),FALSE)/1,0)-IFERROR(VLOOKUP($B69,'Slutlig allokering'!$B$2:$AC$462,MATCH(Q$3,'Slutlig allokering'!$B$2:$AJ$2,0),FALSE)/1,0)</f>
        <v>0</v>
      </c>
      <c r="R69">
        <f>IFERROR(VLOOKUP($B69,Kraftvärmeprod!$B$1:$AH$479,MATCH(R$2,Kraftvärmeprod!$B$1:$AG$1,0),FALSE)/1,0)-IFERROR(VLOOKUP($B69,'Slutlig allokering'!$B$2:$AC$462,MATCH(R$3,'Slutlig allokering'!$B$2:$AJ$2,0),FALSE)/1,0)</f>
        <v>0</v>
      </c>
      <c r="S69">
        <f>IFERROR(VLOOKUP($B69,Kraftvärmeprod!$B$1:$AH$479,MATCH(S$2,Kraftvärmeprod!$B$1:$AG$1,0),FALSE)/1,0)-IFERROR(VLOOKUP($B69,'Slutlig allokering'!$B$2:$AC$462,MATCH(S$3,'Slutlig allokering'!$B$2:$AJ$2,0),FALSE)/1,0)</f>
        <v>0</v>
      </c>
      <c r="T69">
        <f>IFERROR(VLOOKUP($B69,Kraftvärmeprod!$B$1:$AH$479,MATCH(T$2,Kraftvärmeprod!$B$1:$AG$1,0),FALSE)/1,0)-IFERROR(VLOOKUP($B69,'Slutlig allokering'!$B$2:$AC$462,MATCH(T$3,'Slutlig allokering'!$B$2:$AJ$2,0),FALSE)/1,0)</f>
        <v>0</v>
      </c>
      <c r="U69">
        <f>IFERROR(VLOOKUP($B69,Kraftvärmeprod!$B$1:$AH$479,MATCH(U$2,Kraftvärmeprod!$B$1:$AG$1,0),FALSE)/1,0)-IFERROR(VLOOKUP($B69,'Slutlig allokering'!$B$2:$AC$462,MATCH(U$3,'Slutlig allokering'!$B$2:$AJ$2,0),FALSE)/1,0)</f>
        <v>0</v>
      </c>
      <c r="V69">
        <f>IFERROR(VLOOKUP($B69,Kraftvärmeprod!$B$1:$AH$479,MATCH(V$2,Kraftvärmeprod!$B$1:$AG$1,0),FALSE)/1,0)-IFERROR(VLOOKUP($B69,'Slutlig allokering'!$B$2:$AC$462,MATCH(V$3,'Slutlig allokering'!$B$2:$AJ$2,0),FALSE)/1,0)</f>
        <v>0</v>
      </c>
      <c r="W69">
        <f>IFERROR(VLOOKUP($B69,Kraftvärmeprod!$B$1:$AH$479,MATCH(W$2,Kraftvärmeprod!$B$1:$AG$1,0),FALSE)/1,0)-IFERROR(VLOOKUP($B69,'Slutlig allokering'!$B$2:$AC$462,MATCH(W$3,'Slutlig allokering'!$B$2:$AJ$2,0),FALSE)/1,0)</f>
        <v>0</v>
      </c>
      <c r="X69">
        <f>IFERROR(VLOOKUP($B69,Kraftvärmeprod!$B$1:$AH$479,MATCH(X$2,Kraftvärmeprod!$B$1:$AG$1,0),FALSE)/1,0)-IFERROR(VLOOKUP($B69,'Slutlig allokering'!$B$2:$AC$462,MATCH(X$3,'Slutlig allokering'!$B$2:$AJ$2,0),FALSE)/1,0)</f>
        <v>0</v>
      </c>
      <c r="Y69">
        <f>IFERROR(VLOOKUP($B69,Kraftvärmeprod!$B$1:$AH$479,MATCH(Y$2,Kraftvärmeprod!$B$1:$AG$1,0),FALSE)/1,0)-IFERROR(VLOOKUP($B69,'Slutlig allokering'!$B$2:$AC$462,MATCH(Y$3,'Slutlig allokering'!$B$2:$AJ$2,0),FALSE)/1,0)</f>
        <v>0</v>
      </c>
      <c r="Z69">
        <f>IFERROR(VLOOKUP($B69,Kraftvärmeprod!$B$1:$AH$479,MATCH(Z$2,Kraftvärmeprod!$B$1:$AG$1,0),FALSE)/1,0)-IFERROR(VLOOKUP($B69,'Slutlig allokering'!$B$2:$AC$462,MATCH(Z$3,'Slutlig allokering'!$B$2:$AJ$2,0),FALSE)/1,0)</f>
        <v>0</v>
      </c>
      <c r="AA69">
        <f>IFERROR(VLOOKUP($B69,Kraftvärmeprod!$B$1:$AH$479,MATCH(AA$2,Kraftvärmeprod!$B$1:$AG$1,0),FALSE)/1,0)-IFERROR(VLOOKUP($B69,'Slutlig allokering'!$B$2:$AC$462,MATCH(AA$3,'Slutlig allokering'!$B$2:$AJ$2,0),FALSE)/1,0)</f>
        <v>0</v>
      </c>
      <c r="AB69">
        <f>IFERROR(VLOOKUP($B69,Kraftvärmeprod!$B$1:$AH$479,MATCH(AB$2,Kraftvärmeprod!$B$1:$AG$1,0),FALSE)/1,0)-IFERROR(VLOOKUP($B69,'Slutlig allokering'!$B$2:$AC$462,MATCH(AB$3,'Slutlig allokering'!$B$2:$AJ$2,0),FALSE)/1,0)</f>
        <v>0</v>
      </c>
      <c r="AE69">
        <f t="shared" ref="AE69:AE132" si="2">SUM(E69:AB69)-M69</f>
        <v>0</v>
      </c>
      <c r="AG69">
        <f>IFERROR(VLOOKUP(B69,'Slutlig allokering'!$B$2:$AJ$462,MATCH("Summa justerad allokerad tillförd energi (utan hjälpel och rökgaskondensering):",'Slutlig allokering'!$B$2:$AK$2,0),FALSE)/1,"")</f>
        <v>0</v>
      </c>
      <c r="AI69" s="55" t="str">
        <f>IFERROR(1-VLOOKUP(B69,'Slutlig allokering'!$B$2:$AJ$462,MATCH("Andel av bränsle i kvv som allokerats till värme, exklusive rökgaskondensering och hjälpel",'Slutlig allokering'!$B$2:$AK$2,0),FALSE),"")</f>
        <v/>
      </c>
      <c r="AK69" s="55" t="str">
        <f t="shared" ref="AK69:AK132" si="3">IFERROR(AE69/(AE69+AG69),"")</f>
        <v/>
      </c>
    </row>
    <row r="70" spans="1:37" x14ac:dyDescent="0.25">
      <c r="A70" s="28" t="s">
        <v>80</v>
      </c>
      <c r="B70" s="28" t="s">
        <v>96</v>
      </c>
      <c r="C70" t="str">
        <f>IFERROR(VLOOKUP($B70,Kraftvärmeprod!$B$1:$AH$479,MATCH(C$3,Kraftvärmeprod!$B$1:$AG$1,0),FALSE)/1,"")</f>
        <v/>
      </c>
      <c r="D70" t="str">
        <f>IFERROR(VLOOKUP($B70,Kraftvärmeprod!$B$1:$AH$479,MATCH(D$3,Kraftvärmeprod!$B$1:$AG$1,0),FALSE)/1,"")</f>
        <v/>
      </c>
      <c r="E70">
        <f>IFERROR(VLOOKUP($B70,Kraftvärmeprod!$B$1:$AH$479,MATCH(E$2,Kraftvärmeprod!$B$1:$AG$1,0),FALSE)/1,0)-IFERROR(VLOOKUP($B70,'Slutlig allokering'!$B$2:$AC$462,MATCH(E$3,'Slutlig allokering'!$B$2:$AJ$2,0),FALSE)/1,0)</f>
        <v>0</v>
      </c>
      <c r="F70">
        <f>IFERROR(VLOOKUP($B70,Kraftvärmeprod!$B$1:$AH$479,MATCH(F$2,Kraftvärmeprod!$B$1:$AG$1,0),FALSE)/1,0)-IFERROR(VLOOKUP($B70,'Slutlig allokering'!$B$2:$AC$462,MATCH(F$3,'Slutlig allokering'!$B$2:$AJ$2,0),FALSE)/1,0)</f>
        <v>0</v>
      </c>
      <c r="G70">
        <f>IFERROR(VLOOKUP($B70,Kraftvärmeprod!$B$1:$AH$479,MATCH(G$2,Kraftvärmeprod!$B$1:$AG$1,0),FALSE)/1,0)-IFERROR(VLOOKUP($B70,'Slutlig allokering'!$B$2:$AC$462,MATCH(G$3,'Slutlig allokering'!$B$2:$AJ$2,0),FALSE)/1,0)</f>
        <v>0</v>
      </c>
      <c r="H70">
        <f>IFERROR(VLOOKUP($B70,Kraftvärmeprod!$B$1:$AH$479,MATCH(H$2,Kraftvärmeprod!$B$1:$AG$1,0),FALSE)/1,0)-IFERROR(VLOOKUP($B70,'Slutlig allokering'!$B$2:$AC$462,MATCH(H$3,'Slutlig allokering'!$B$2:$AJ$2,0),FALSE)/1,0)</f>
        <v>0</v>
      </c>
      <c r="I70">
        <f>IFERROR(VLOOKUP($B70,Kraftvärmeprod!$B$1:$AH$479,MATCH(I$2,Kraftvärmeprod!$B$1:$AG$1,0),FALSE)/1,0)-IFERROR(VLOOKUP($B70,'Slutlig allokering'!$B$2:$AC$462,MATCH(I$3,'Slutlig allokering'!$B$2:$AJ$2,0),FALSE)/1,0)</f>
        <v>0</v>
      </c>
      <c r="J70">
        <f>IFERROR(VLOOKUP($B70,Kraftvärmeprod!$B$1:$AH$479,MATCH(J$2,Kraftvärmeprod!$B$1:$AG$1,0),FALSE)/1,0)-IFERROR(VLOOKUP($B70,'Slutlig allokering'!$B$2:$AC$462,MATCH(J$3,'Slutlig allokering'!$B$2:$AJ$2,0),FALSE)/1,0)</f>
        <v>0</v>
      </c>
      <c r="K70">
        <f>IFERROR(VLOOKUP($B70,Kraftvärmeprod!$B$1:$AH$479,MATCH(K$2,Kraftvärmeprod!$B$1:$AG$1,0),FALSE)/1,0)-IFERROR(VLOOKUP($B70,'Slutlig allokering'!$B$2:$AC$462,MATCH(K$3,'Slutlig allokering'!$B$2:$AJ$2,0),FALSE)/1,0)</f>
        <v>0</v>
      </c>
      <c r="L70">
        <f>IFERROR(VLOOKUP($B70,Kraftvärmeprod!$B$1:$AH$479,MATCH(L$2,Kraftvärmeprod!$B$1:$AG$1,0),FALSE)/1,0)-IFERROR(VLOOKUP($B70,'Slutlig allokering'!$B$2:$AC$462,MATCH(L$3,'Slutlig allokering'!$B$2:$AJ$2,0),FALSE)/1,0)</f>
        <v>0</v>
      </c>
      <c r="M70" s="143">
        <f>IFERROR(VLOOKUP($B70,Miljö!$B$1:$S$477,MATCH(M$2,Miljö!$B$1:$X$1,0),FALSE)/1,0)-IFERROR(VLOOKUP($B70,'Slutlig allokering'!$B$2:$AC$462,MATCH(M$3,'Slutlig allokering'!$B$2:$AJ$2,0),FALSE)/1,0)</f>
        <v>0</v>
      </c>
      <c r="N70">
        <f>IFERROR(VLOOKUP($B70,Kraftvärmeprod!$B$1:$AH$479,MATCH(N$2,Kraftvärmeprod!$B$1:$AG$1,0),FALSE)/1,0)-IFERROR(VLOOKUP($B70,'Slutlig allokering'!$B$2:$AC$462,MATCH(N$3,'Slutlig allokering'!$B$2:$AJ$2,0),FALSE)/1,0)</f>
        <v>0</v>
      </c>
      <c r="O70">
        <f>IFERROR(VLOOKUP($B70,Kraftvärmeprod!$B$1:$AH$479,MATCH(O$2,Kraftvärmeprod!$B$1:$AG$1,0),FALSE)/1,0)-IFERROR(VLOOKUP($B70,'Slutlig allokering'!$B$2:$AC$462,MATCH(O$3,'Slutlig allokering'!$B$2:$AJ$2,0),FALSE)/1,0)</f>
        <v>0</v>
      </c>
      <c r="P70">
        <f>IFERROR(VLOOKUP($B70,Kraftvärmeprod!$B$1:$AH$479,MATCH(P$2,Kraftvärmeprod!$B$1:$AG$1,0),FALSE)/1,0)-IFERROR(VLOOKUP($B70,'Slutlig allokering'!$B$2:$AC$462,MATCH(P$3,'Slutlig allokering'!$B$2:$AJ$2,0),FALSE)/1,0)</f>
        <v>0</v>
      </c>
      <c r="Q70">
        <f>IFERROR(VLOOKUP($B70,Kraftvärmeprod!$B$1:$AH$479,MATCH(Q$2,Kraftvärmeprod!$B$1:$AG$1,0),FALSE)/1,0)-IFERROR(VLOOKUP($B70,'Slutlig allokering'!$B$2:$AC$462,MATCH(Q$3,'Slutlig allokering'!$B$2:$AJ$2,0),FALSE)/1,0)</f>
        <v>0</v>
      </c>
      <c r="R70">
        <f>IFERROR(VLOOKUP($B70,Kraftvärmeprod!$B$1:$AH$479,MATCH(R$2,Kraftvärmeprod!$B$1:$AG$1,0),FALSE)/1,0)-IFERROR(VLOOKUP($B70,'Slutlig allokering'!$B$2:$AC$462,MATCH(R$3,'Slutlig allokering'!$B$2:$AJ$2,0),FALSE)/1,0)</f>
        <v>0</v>
      </c>
      <c r="S70">
        <f>IFERROR(VLOOKUP($B70,Kraftvärmeprod!$B$1:$AH$479,MATCH(S$2,Kraftvärmeprod!$B$1:$AG$1,0),FALSE)/1,0)-IFERROR(VLOOKUP($B70,'Slutlig allokering'!$B$2:$AC$462,MATCH(S$3,'Slutlig allokering'!$B$2:$AJ$2,0),FALSE)/1,0)</f>
        <v>0</v>
      </c>
      <c r="T70">
        <f>IFERROR(VLOOKUP($B70,Kraftvärmeprod!$B$1:$AH$479,MATCH(T$2,Kraftvärmeprod!$B$1:$AG$1,0),FALSE)/1,0)-IFERROR(VLOOKUP($B70,'Slutlig allokering'!$B$2:$AC$462,MATCH(T$3,'Slutlig allokering'!$B$2:$AJ$2,0),FALSE)/1,0)</f>
        <v>0</v>
      </c>
      <c r="U70">
        <f>IFERROR(VLOOKUP($B70,Kraftvärmeprod!$B$1:$AH$479,MATCH(U$2,Kraftvärmeprod!$B$1:$AG$1,0),FALSE)/1,0)-IFERROR(VLOOKUP($B70,'Slutlig allokering'!$B$2:$AC$462,MATCH(U$3,'Slutlig allokering'!$B$2:$AJ$2,0),FALSE)/1,0)</f>
        <v>0</v>
      </c>
      <c r="V70">
        <f>IFERROR(VLOOKUP($B70,Kraftvärmeprod!$B$1:$AH$479,MATCH(V$2,Kraftvärmeprod!$B$1:$AG$1,0),FALSE)/1,0)-IFERROR(VLOOKUP($B70,'Slutlig allokering'!$B$2:$AC$462,MATCH(V$3,'Slutlig allokering'!$B$2:$AJ$2,0),FALSE)/1,0)</f>
        <v>0</v>
      </c>
      <c r="W70">
        <f>IFERROR(VLOOKUP($B70,Kraftvärmeprod!$B$1:$AH$479,MATCH(W$2,Kraftvärmeprod!$B$1:$AG$1,0),FALSE)/1,0)-IFERROR(VLOOKUP($B70,'Slutlig allokering'!$B$2:$AC$462,MATCH(W$3,'Slutlig allokering'!$B$2:$AJ$2,0),FALSE)/1,0)</f>
        <v>0</v>
      </c>
      <c r="X70">
        <f>IFERROR(VLOOKUP($B70,Kraftvärmeprod!$B$1:$AH$479,MATCH(X$2,Kraftvärmeprod!$B$1:$AG$1,0),FALSE)/1,0)-IFERROR(VLOOKUP($B70,'Slutlig allokering'!$B$2:$AC$462,MATCH(X$3,'Slutlig allokering'!$B$2:$AJ$2,0),FALSE)/1,0)</f>
        <v>0</v>
      </c>
      <c r="Y70">
        <f>IFERROR(VLOOKUP($B70,Kraftvärmeprod!$B$1:$AH$479,MATCH(Y$2,Kraftvärmeprod!$B$1:$AG$1,0),FALSE)/1,0)-IFERROR(VLOOKUP($B70,'Slutlig allokering'!$B$2:$AC$462,MATCH(Y$3,'Slutlig allokering'!$B$2:$AJ$2,0),FALSE)/1,0)</f>
        <v>0</v>
      </c>
      <c r="Z70">
        <f>IFERROR(VLOOKUP($B70,Kraftvärmeprod!$B$1:$AH$479,MATCH(Z$2,Kraftvärmeprod!$B$1:$AG$1,0),FALSE)/1,0)-IFERROR(VLOOKUP($B70,'Slutlig allokering'!$B$2:$AC$462,MATCH(Z$3,'Slutlig allokering'!$B$2:$AJ$2,0),FALSE)/1,0)</f>
        <v>0</v>
      </c>
      <c r="AA70">
        <f>IFERROR(VLOOKUP($B70,Kraftvärmeprod!$B$1:$AH$479,MATCH(AA$2,Kraftvärmeprod!$B$1:$AG$1,0),FALSE)/1,0)-IFERROR(VLOOKUP($B70,'Slutlig allokering'!$B$2:$AC$462,MATCH(AA$3,'Slutlig allokering'!$B$2:$AJ$2,0),FALSE)/1,0)</f>
        <v>0</v>
      </c>
      <c r="AB70">
        <f>IFERROR(VLOOKUP($B70,Kraftvärmeprod!$B$1:$AH$479,MATCH(AB$2,Kraftvärmeprod!$B$1:$AG$1,0),FALSE)/1,0)-IFERROR(VLOOKUP($B70,'Slutlig allokering'!$B$2:$AC$462,MATCH(AB$3,'Slutlig allokering'!$B$2:$AJ$2,0),FALSE)/1,0)</f>
        <v>0</v>
      </c>
      <c r="AE70">
        <f t="shared" si="2"/>
        <v>0</v>
      </c>
      <c r="AG70">
        <f>IFERROR(VLOOKUP(B70,'Slutlig allokering'!$B$2:$AJ$462,MATCH("Summa justerad allokerad tillförd energi (utan hjälpel och rökgaskondensering):",'Slutlig allokering'!$B$2:$AK$2,0),FALSE)/1,"")</f>
        <v>0</v>
      </c>
      <c r="AI70" s="55" t="str">
        <f>IFERROR(1-VLOOKUP(B70,'Slutlig allokering'!$B$2:$AJ$462,MATCH("Andel av bränsle i kvv som allokerats till värme, exklusive rökgaskondensering och hjälpel",'Slutlig allokering'!$B$2:$AK$2,0),FALSE),"")</f>
        <v/>
      </c>
      <c r="AK70" s="55" t="str">
        <f t="shared" si="3"/>
        <v/>
      </c>
    </row>
    <row r="71" spans="1:37" x14ac:dyDescent="0.25">
      <c r="A71" s="28" t="s">
        <v>80</v>
      </c>
      <c r="B71" s="28" t="s">
        <v>97</v>
      </c>
      <c r="C71" t="str">
        <f>IFERROR(VLOOKUP($B71,Kraftvärmeprod!$B$1:$AH$479,MATCH(C$3,Kraftvärmeprod!$B$1:$AG$1,0),FALSE)/1,"")</f>
        <v/>
      </c>
      <c r="D71" t="str">
        <f>IFERROR(VLOOKUP($B71,Kraftvärmeprod!$B$1:$AH$479,MATCH(D$3,Kraftvärmeprod!$B$1:$AG$1,0),FALSE)/1,"")</f>
        <v/>
      </c>
      <c r="E71">
        <f>IFERROR(VLOOKUP($B71,Kraftvärmeprod!$B$1:$AH$479,MATCH(E$2,Kraftvärmeprod!$B$1:$AG$1,0),FALSE)/1,0)-IFERROR(VLOOKUP($B71,'Slutlig allokering'!$B$2:$AC$462,MATCH(E$3,'Slutlig allokering'!$B$2:$AJ$2,0),FALSE)/1,0)</f>
        <v>0</v>
      </c>
      <c r="F71">
        <f>IFERROR(VLOOKUP($B71,Kraftvärmeprod!$B$1:$AH$479,MATCH(F$2,Kraftvärmeprod!$B$1:$AG$1,0),FALSE)/1,0)-IFERROR(VLOOKUP($B71,'Slutlig allokering'!$B$2:$AC$462,MATCH(F$3,'Slutlig allokering'!$B$2:$AJ$2,0),FALSE)/1,0)</f>
        <v>0</v>
      </c>
      <c r="G71">
        <f>IFERROR(VLOOKUP($B71,Kraftvärmeprod!$B$1:$AH$479,MATCH(G$2,Kraftvärmeprod!$B$1:$AG$1,0),FALSE)/1,0)-IFERROR(VLOOKUP($B71,'Slutlig allokering'!$B$2:$AC$462,MATCH(G$3,'Slutlig allokering'!$B$2:$AJ$2,0),FALSE)/1,0)</f>
        <v>0</v>
      </c>
      <c r="H71">
        <f>IFERROR(VLOOKUP($B71,Kraftvärmeprod!$B$1:$AH$479,MATCH(H$2,Kraftvärmeprod!$B$1:$AG$1,0),FALSE)/1,0)-IFERROR(VLOOKUP($B71,'Slutlig allokering'!$B$2:$AC$462,MATCH(H$3,'Slutlig allokering'!$B$2:$AJ$2,0),FALSE)/1,0)</f>
        <v>0</v>
      </c>
      <c r="I71">
        <f>IFERROR(VLOOKUP($B71,Kraftvärmeprod!$B$1:$AH$479,MATCH(I$2,Kraftvärmeprod!$B$1:$AG$1,0),FALSE)/1,0)-IFERROR(VLOOKUP($B71,'Slutlig allokering'!$B$2:$AC$462,MATCH(I$3,'Slutlig allokering'!$B$2:$AJ$2,0),FALSE)/1,0)</f>
        <v>0</v>
      </c>
      <c r="J71">
        <f>IFERROR(VLOOKUP($B71,Kraftvärmeprod!$B$1:$AH$479,MATCH(J$2,Kraftvärmeprod!$B$1:$AG$1,0),FALSE)/1,0)-IFERROR(VLOOKUP($B71,'Slutlig allokering'!$B$2:$AC$462,MATCH(J$3,'Slutlig allokering'!$B$2:$AJ$2,0),FALSE)/1,0)</f>
        <v>0</v>
      </c>
      <c r="K71">
        <f>IFERROR(VLOOKUP($B71,Kraftvärmeprod!$B$1:$AH$479,MATCH(K$2,Kraftvärmeprod!$B$1:$AG$1,0),FALSE)/1,0)-IFERROR(VLOOKUP($B71,'Slutlig allokering'!$B$2:$AC$462,MATCH(K$3,'Slutlig allokering'!$B$2:$AJ$2,0),FALSE)/1,0)</f>
        <v>0</v>
      </c>
      <c r="L71">
        <f>IFERROR(VLOOKUP($B71,Kraftvärmeprod!$B$1:$AH$479,MATCH(L$2,Kraftvärmeprod!$B$1:$AG$1,0),FALSE)/1,0)-IFERROR(VLOOKUP($B71,'Slutlig allokering'!$B$2:$AC$462,MATCH(L$3,'Slutlig allokering'!$B$2:$AJ$2,0),FALSE)/1,0)</f>
        <v>0</v>
      </c>
      <c r="M71" s="143">
        <f>IFERROR(VLOOKUP($B71,Miljö!$B$1:$S$477,MATCH(M$2,Miljö!$B$1:$X$1,0),FALSE)/1,0)-IFERROR(VLOOKUP($B71,'Slutlig allokering'!$B$2:$AC$462,MATCH(M$3,'Slutlig allokering'!$B$2:$AJ$2,0),FALSE)/1,0)</f>
        <v>0</v>
      </c>
      <c r="N71">
        <f>IFERROR(VLOOKUP($B71,Kraftvärmeprod!$B$1:$AH$479,MATCH(N$2,Kraftvärmeprod!$B$1:$AG$1,0),FALSE)/1,0)-IFERROR(VLOOKUP($B71,'Slutlig allokering'!$B$2:$AC$462,MATCH(N$3,'Slutlig allokering'!$B$2:$AJ$2,0),FALSE)/1,0)</f>
        <v>0</v>
      </c>
      <c r="O71">
        <f>IFERROR(VLOOKUP($B71,Kraftvärmeprod!$B$1:$AH$479,MATCH(O$2,Kraftvärmeprod!$B$1:$AG$1,0),FALSE)/1,0)-IFERROR(VLOOKUP($B71,'Slutlig allokering'!$B$2:$AC$462,MATCH(O$3,'Slutlig allokering'!$B$2:$AJ$2,0),FALSE)/1,0)</f>
        <v>0</v>
      </c>
      <c r="P71">
        <f>IFERROR(VLOOKUP($B71,Kraftvärmeprod!$B$1:$AH$479,MATCH(P$2,Kraftvärmeprod!$B$1:$AG$1,0),FALSE)/1,0)-IFERROR(VLOOKUP($B71,'Slutlig allokering'!$B$2:$AC$462,MATCH(P$3,'Slutlig allokering'!$B$2:$AJ$2,0),FALSE)/1,0)</f>
        <v>0</v>
      </c>
      <c r="Q71">
        <f>IFERROR(VLOOKUP($B71,Kraftvärmeprod!$B$1:$AH$479,MATCH(Q$2,Kraftvärmeprod!$B$1:$AG$1,0),FALSE)/1,0)-IFERROR(VLOOKUP($B71,'Slutlig allokering'!$B$2:$AC$462,MATCH(Q$3,'Slutlig allokering'!$B$2:$AJ$2,0),FALSE)/1,0)</f>
        <v>0</v>
      </c>
      <c r="R71">
        <f>IFERROR(VLOOKUP($B71,Kraftvärmeprod!$B$1:$AH$479,MATCH(R$2,Kraftvärmeprod!$B$1:$AG$1,0),FALSE)/1,0)-IFERROR(VLOOKUP($B71,'Slutlig allokering'!$B$2:$AC$462,MATCH(R$3,'Slutlig allokering'!$B$2:$AJ$2,0),FALSE)/1,0)</f>
        <v>0</v>
      </c>
      <c r="S71">
        <f>IFERROR(VLOOKUP($B71,Kraftvärmeprod!$B$1:$AH$479,MATCH(S$2,Kraftvärmeprod!$B$1:$AG$1,0),FALSE)/1,0)-IFERROR(VLOOKUP($B71,'Slutlig allokering'!$B$2:$AC$462,MATCH(S$3,'Slutlig allokering'!$B$2:$AJ$2,0),FALSE)/1,0)</f>
        <v>0</v>
      </c>
      <c r="T71">
        <f>IFERROR(VLOOKUP($B71,Kraftvärmeprod!$B$1:$AH$479,MATCH(T$2,Kraftvärmeprod!$B$1:$AG$1,0),FALSE)/1,0)-IFERROR(VLOOKUP($B71,'Slutlig allokering'!$B$2:$AC$462,MATCH(T$3,'Slutlig allokering'!$B$2:$AJ$2,0),FALSE)/1,0)</f>
        <v>0</v>
      </c>
      <c r="U71">
        <f>IFERROR(VLOOKUP($B71,Kraftvärmeprod!$B$1:$AH$479,MATCH(U$2,Kraftvärmeprod!$B$1:$AG$1,0),FALSE)/1,0)-IFERROR(VLOOKUP($B71,'Slutlig allokering'!$B$2:$AC$462,MATCH(U$3,'Slutlig allokering'!$B$2:$AJ$2,0),FALSE)/1,0)</f>
        <v>0</v>
      </c>
      <c r="V71">
        <f>IFERROR(VLOOKUP($B71,Kraftvärmeprod!$B$1:$AH$479,MATCH(V$2,Kraftvärmeprod!$B$1:$AG$1,0),FALSE)/1,0)-IFERROR(VLOOKUP($B71,'Slutlig allokering'!$B$2:$AC$462,MATCH(V$3,'Slutlig allokering'!$B$2:$AJ$2,0),FALSE)/1,0)</f>
        <v>0</v>
      </c>
      <c r="W71">
        <f>IFERROR(VLOOKUP($B71,Kraftvärmeprod!$B$1:$AH$479,MATCH(W$2,Kraftvärmeprod!$B$1:$AG$1,0),FALSE)/1,0)-IFERROR(VLOOKUP($B71,'Slutlig allokering'!$B$2:$AC$462,MATCH(W$3,'Slutlig allokering'!$B$2:$AJ$2,0),FALSE)/1,0)</f>
        <v>0</v>
      </c>
      <c r="X71">
        <f>IFERROR(VLOOKUP($B71,Kraftvärmeprod!$B$1:$AH$479,MATCH(X$2,Kraftvärmeprod!$B$1:$AG$1,0),FALSE)/1,0)-IFERROR(VLOOKUP($B71,'Slutlig allokering'!$B$2:$AC$462,MATCH(X$3,'Slutlig allokering'!$B$2:$AJ$2,0),FALSE)/1,0)</f>
        <v>0</v>
      </c>
      <c r="Y71">
        <f>IFERROR(VLOOKUP($B71,Kraftvärmeprod!$B$1:$AH$479,MATCH(Y$2,Kraftvärmeprod!$B$1:$AG$1,0),FALSE)/1,0)-IFERROR(VLOOKUP($B71,'Slutlig allokering'!$B$2:$AC$462,MATCH(Y$3,'Slutlig allokering'!$B$2:$AJ$2,0),FALSE)/1,0)</f>
        <v>0</v>
      </c>
      <c r="Z71">
        <f>IFERROR(VLOOKUP($B71,Kraftvärmeprod!$B$1:$AH$479,MATCH(Z$2,Kraftvärmeprod!$B$1:$AG$1,0),FALSE)/1,0)-IFERROR(VLOOKUP($B71,'Slutlig allokering'!$B$2:$AC$462,MATCH(Z$3,'Slutlig allokering'!$B$2:$AJ$2,0),FALSE)/1,0)</f>
        <v>0</v>
      </c>
      <c r="AA71">
        <f>IFERROR(VLOOKUP($B71,Kraftvärmeprod!$B$1:$AH$479,MATCH(AA$2,Kraftvärmeprod!$B$1:$AG$1,0),FALSE)/1,0)-IFERROR(VLOOKUP($B71,'Slutlig allokering'!$B$2:$AC$462,MATCH(AA$3,'Slutlig allokering'!$B$2:$AJ$2,0),FALSE)/1,0)</f>
        <v>0</v>
      </c>
      <c r="AB71">
        <f>IFERROR(VLOOKUP($B71,Kraftvärmeprod!$B$1:$AH$479,MATCH(AB$2,Kraftvärmeprod!$B$1:$AG$1,0),FALSE)/1,0)-IFERROR(VLOOKUP($B71,'Slutlig allokering'!$B$2:$AC$462,MATCH(AB$3,'Slutlig allokering'!$B$2:$AJ$2,0),FALSE)/1,0)</f>
        <v>0</v>
      </c>
      <c r="AE71">
        <f t="shared" si="2"/>
        <v>0</v>
      </c>
      <c r="AG71">
        <f>IFERROR(VLOOKUP(B71,'Slutlig allokering'!$B$2:$AJ$462,MATCH("Summa justerad allokerad tillförd energi (utan hjälpel och rökgaskondensering):",'Slutlig allokering'!$B$2:$AK$2,0),FALSE)/1,"")</f>
        <v>0</v>
      </c>
      <c r="AI71" s="55" t="str">
        <f>IFERROR(1-VLOOKUP(B71,'Slutlig allokering'!$B$2:$AJ$462,MATCH("Andel av bränsle i kvv som allokerats till värme, exklusive rökgaskondensering och hjälpel",'Slutlig allokering'!$B$2:$AK$2,0),FALSE),"")</f>
        <v/>
      </c>
      <c r="AK71" s="55" t="str">
        <f t="shared" si="3"/>
        <v/>
      </c>
    </row>
    <row r="72" spans="1:37" x14ac:dyDescent="0.25">
      <c r="A72" s="28" t="s">
        <v>80</v>
      </c>
      <c r="B72" s="28" t="s">
        <v>98</v>
      </c>
      <c r="C72" t="str">
        <f>IFERROR(VLOOKUP($B72,Kraftvärmeprod!$B$1:$AH$479,MATCH(C$3,Kraftvärmeprod!$B$1:$AG$1,0),FALSE)/1,"")</f>
        <v/>
      </c>
      <c r="D72" t="str">
        <f>IFERROR(VLOOKUP($B72,Kraftvärmeprod!$B$1:$AH$479,MATCH(D$3,Kraftvärmeprod!$B$1:$AG$1,0),FALSE)/1,"")</f>
        <v/>
      </c>
      <c r="E72">
        <f>IFERROR(VLOOKUP($B72,Kraftvärmeprod!$B$1:$AH$479,MATCH(E$2,Kraftvärmeprod!$B$1:$AG$1,0),FALSE)/1,0)-IFERROR(VLOOKUP($B72,'Slutlig allokering'!$B$2:$AC$462,MATCH(E$3,'Slutlig allokering'!$B$2:$AJ$2,0),FALSE)/1,0)</f>
        <v>0</v>
      </c>
      <c r="F72">
        <f>IFERROR(VLOOKUP($B72,Kraftvärmeprod!$B$1:$AH$479,MATCH(F$2,Kraftvärmeprod!$B$1:$AG$1,0),FALSE)/1,0)-IFERROR(VLOOKUP($B72,'Slutlig allokering'!$B$2:$AC$462,MATCH(F$3,'Slutlig allokering'!$B$2:$AJ$2,0),FALSE)/1,0)</f>
        <v>0</v>
      </c>
      <c r="G72">
        <f>IFERROR(VLOOKUP($B72,Kraftvärmeprod!$B$1:$AH$479,MATCH(G$2,Kraftvärmeprod!$B$1:$AG$1,0),FALSE)/1,0)-IFERROR(VLOOKUP($B72,'Slutlig allokering'!$B$2:$AC$462,MATCH(G$3,'Slutlig allokering'!$B$2:$AJ$2,0),FALSE)/1,0)</f>
        <v>0</v>
      </c>
      <c r="H72">
        <f>IFERROR(VLOOKUP($B72,Kraftvärmeprod!$B$1:$AH$479,MATCH(H$2,Kraftvärmeprod!$B$1:$AG$1,0),FALSE)/1,0)-IFERROR(VLOOKUP($B72,'Slutlig allokering'!$B$2:$AC$462,MATCH(H$3,'Slutlig allokering'!$B$2:$AJ$2,0),FALSE)/1,0)</f>
        <v>0</v>
      </c>
      <c r="I72">
        <f>IFERROR(VLOOKUP($B72,Kraftvärmeprod!$B$1:$AH$479,MATCH(I$2,Kraftvärmeprod!$B$1:$AG$1,0),FALSE)/1,0)-IFERROR(VLOOKUP($B72,'Slutlig allokering'!$B$2:$AC$462,MATCH(I$3,'Slutlig allokering'!$B$2:$AJ$2,0),FALSE)/1,0)</f>
        <v>0</v>
      </c>
      <c r="J72">
        <f>IFERROR(VLOOKUP($B72,Kraftvärmeprod!$B$1:$AH$479,MATCH(J$2,Kraftvärmeprod!$B$1:$AG$1,0),FALSE)/1,0)-IFERROR(VLOOKUP($B72,'Slutlig allokering'!$B$2:$AC$462,MATCH(J$3,'Slutlig allokering'!$B$2:$AJ$2,0),FALSE)/1,0)</f>
        <v>0</v>
      </c>
      <c r="K72">
        <f>IFERROR(VLOOKUP($B72,Kraftvärmeprod!$B$1:$AH$479,MATCH(K$2,Kraftvärmeprod!$B$1:$AG$1,0),FALSE)/1,0)-IFERROR(VLOOKUP($B72,'Slutlig allokering'!$B$2:$AC$462,MATCH(K$3,'Slutlig allokering'!$B$2:$AJ$2,0),FALSE)/1,0)</f>
        <v>0</v>
      </c>
      <c r="L72">
        <f>IFERROR(VLOOKUP($B72,Kraftvärmeprod!$B$1:$AH$479,MATCH(L$2,Kraftvärmeprod!$B$1:$AG$1,0),FALSE)/1,0)-IFERROR(VLOOKUP($B72,'Slutlig allokering'!$B$2:$AC$462,MATCH(L$3,'Slutlig allokering'!$B$2:$AJ$2,0),FALSE)/1,0)</f>
        <v>0</v>
      </c>
      <c r="M72" s="143">
        <f>IFERROR(VLOOKUP($B72,Miljö!$B$1:$S$477,MATCH(M$2,Miljö!$B$1:$X$1,0),FALSE)/1,0)-IFERROR(VLOOKUP($B72,'Slutlig allokering'!$B$2:$AC$462,MATCH(M$3,'Slutlig allokering'!$B$2:$AJ$2,0),FALSE)/1,0)</f>
        <v>0</v>
      </c>
      <c r="N72">
        <f>IFERROR(VLOOKUP($B72,Kraftvärmeprod!$B$1:$AH$479,MATCH(N$2,Kraftvärmeprod!$B$1:$AG$1,0),FALSE)/1,0)-IFERROR(VLOOKUP($B72,'Slutlig allokering'!$B$2:$AC$462,MATCH(N$3,'Slutlig allokering'!$B$2:$AJ$2,0),FALSE)/1,0)</f>
        <v>0</v>
      </c>
      <c r="O72">
        <f>IFERROR(VLOOKUP($B72,Kraftvärmeprod!$B$1:$AH$479,MATCH(O$2,Kraftvärmeprod!$B$1:$AG$1,0),FALSE)/1,0)-IFERROR(VLOOKUP($B72,'Slutlig allokering'!$B$2:$AC$462,MATCH(O$3,'Slutlig allokering'!$B$2:$AJ$2,0),FALSE)/1,0)</f>
        <v>0</v>
      </c>
      <c r="P72">
        <f>IFERROR(VLOOKUP($B72,Kraftvärmeprod!$B$1:$AH$479,MATCH(P$2,Kraftvärmeprod!$B$1:$AG$1,0),FALSE)/1,0)-IFERROR(VLOOKUP($B72,'Slutlig allokering'!$B$2:$AC$462,MATCH(P$3,'Slutlig allokering'!$B$2:$AJ$2,0),FALSE)/1,0)</f>
        <v>0</v>
      </c>
      <c r="Q72">
        <f>IFERROR(VLOOKUP($B72,Kraftvärmeprod!$B$1:$AH$479,MATCH(Q$2,Kraftvärmeprod!$B$1:$AG$1,0),FALSE)/1,0)-IFERROR(VLOOKUP($B72,'Slutlig allokering'!$B$2:$AC$462,MATCH(Q$3,'Slutlig allokering'!$B$2:$AJ$2,0),FALSE)/1,0)</f>
        <v>0</v>
      </c>
      <c r="R72">
        <f>IFERROR(VLOOKUP($B72,Kraftvärmeprod!$B$1:$AH$479,MATCH(R$2,Kraftvärmeprod!$B$1:$AG$1,0),FALSE)/1,0)-IFERROR(VLOOKUP($B72,'Slutlig allokering'!$B$2:$AC$462,MATCH(R$3,'Slutlig allokering'!$B$2:$AJ$2,0),FALSE)/1,0)</f>
        <v>0</v>
      </c>
      <c r="S72">
        <f>IFERROR(VLOOKUP($B72,Kraftvärmeprod!$B$1:$AH$479,MATCH(S$2,Kraftvärmeprod!$B$1:$AG$1,0),FALSE)/1,0)-IFERROR(VLOOKUP($B72,'Slutlig allokering'!$B$2:$AC$462,MATCH(S$3,'Slutlig allokering'!$B$2:$AJ$2,0),FALSE)/1,0)</f>
        <v>0</v>
      </c>
      <c r="T72">
        <f>IFERROR(VLOOKUP($B72,Kraftvärmeprod!$B$1:$AH$479,MATCH(T$2,Kraftvärmeprod!$B$1:$AG$1,0),FALSE)/1,0)-IFERROR(VLOOKUP($B72,'Slutlig allokering'!$B$2:$AC$462,MATCH(T$3,'Slutlig allokering'!$B$2:$AJ$2,0),FALSE)/1,0)</f>
        <v>0</v>
      </c>
      <c r="U72">
        <f>IFERROR(VLOOKUP($B72,Kraftvärmeprod!$B$1:$AH$479,MATCH(U$2,Kraftvärmeprod!$B$1:$AG$1,0),FALSE)/1,0)-IFERROR(VLOOKUP($B72,'Slutlig allokering'!$B$2:$AC$462,MATCH(U$3,'Slutlig allokering'!$B$2:$AJ$2,0),FALSE)/1,0)</f>
        <v>0</v>
      </c>
      <c r="V72">
        <f>IFERROR(VLOOKUP($B72,Kraftvärmeprod!$B$1:$AH$479,MATCH(V$2,Kraftvärmeprod!$B$1:$AG$1,0),FALSE)/1,0)-IFERROR(VLOOKUP($B72,'Slutlig allokering'!$B$2:$AC$462,MATCH(V$3,'Slutlig allokering'!$B$2:$AJ$2,0),FALSE)/1,0)</f>
        <v>0</v>
      </c>
      <c r="W72">
        <f>IFERROR(VLOOKUP($B72,Kraftvärmeprod!$B$1:$AH$479,MATCH(W$2,Kraftvärmeprod!$B$1:$AG$1,0),FALSE)/1,0)-IFERROR(VLOOKUP($B72,'Slutlig allokering'!$B$2:$AC$462,MATCH(W$3,'Slutlig allokering'!$B$2:$AJ$2,0),FALSE)/1,0)</f>
        <v>0</v>
      </c>
      <c r="X72">
        <f>IFERROR(VLOOKUP($B72,Kraftvärmeprod!$B$1:$AH$479,MATCH(X$2,Kraftvärmeprod!$B$1:$AG$1,0),FALSE)/1,0)-IFERROR(VLOOKUP($B72,'Slutlig allokering'!$B$2:$AC$462,MATCH(X$3,'Slutlig allokering'!$B$2:$AJ$2,0),FALSE)/1,0)</f>
        <v>0</v>
      </c>
      <c r="Y72">
        <f>IFERROR(VLOOKUP($B72,Kraftvärmeprod!$B$1:$AH$479,MATCH(Y$2,Kraftvärmeprod!$B$1:$AG$1,0),FALSE)/1,0)-IFERROR(VLOOKUP($B72,'Slutlig allokering'!$B$2:$AC$462,MATCH(Y$3,'Slutlig allokering'!$B$2:$AJ$2,0),FALSE)/1,0)</f>
        <v>0</v>
      </c>
      <c r="Z72">
        <f>IFERROR(VLOOKUP($B72,Kraftvärmeprod!$B$1:$AH$479,MATCH(Z$2,Kraftvärmeprod!$B$1:$AG$1,0),FALSE)/1,0)-IFERROR(VLOOKUP($B72,'Slutlig allokering'!$B$2:$AC$462,MATCH(Z$3,'Slutlig allokering'!$B$2:$AJ$2,0),FALSE)/1,0)</f>
        <v>0</v>
      </c>
      <c r="AA72">
        <f>IFERROR(VLOOKUP($B72,Kraftvärmeprod!$B$1:$AH$479,MATCH(AA$2,Kraftvärmeprod!$B$1:$AG$1,0),FALSE)/1,0)-IFERROR(VLOOKUP($B72,'Slutlig allokering'!$B$2:$AC$462,MATCH(AA$3,'Slutlig allokering'!$B$2:$AJ$2,0),FALSE)/1,0)</f>
        <v>0</v>
      </c>
      <c r="AB72">
        <f>IFERROR(VLOOKUP($B72,Kraftvärmeprod!$B$1:$AH$479,MATCH(AB$2,Kraftvärmeprod!$B$1:$AG$1,0),FALSE)/1,0)-IFERROR(VLOOKUP($B72,'Slutlig allokering'!$B$2:$AC$462,MATCH(AB$3,'Slutlig allokering'!$B$2:$AJ$2,0),FALSE)/1,0)</f>
        <v>0</v>
      </c>
      <c r="AE72">
        <f t="shared" si="2"/>
        <v>0</v>
      </c>
      <c r="AG72">
        <f>IFERROR(VLOOKUP(B72,'Slutlig allokering'!$B$2:$AJ$462,MATCH("Summa justerad allokerad tillförd energi (utan hjälpel och rökgaskondensering):",'Slutlig allokering'!$B$2:$AK$2,0),FALSE)/1,"")</f>
        <v>0</v>
      </c>
      <c r="AI72" s="55" t="str">
        <f>IFERROR(1-VLOOKUP(B72,'Slutlig allokering'!$B$2:$AJ$462,MATCH("Andel av bränsle i kvv som allokerats till värme, exklusive rökgaskondensering och hjälpel",'Slutlig allokering'!$B$2:$AK$2,0),FALSE),"")</f>
        <v/>
      </c>
      <c r="AK72" s="55" t="str">
        <f t="shared" si="3"/>
        <v/>
      </c>
    </row>
    <row r="73" spans="1:37" x14ac:dyDescent="0.25">
      <c r="A73" s="28" t="s">
        <v>80</v>
      </c>
      <c r="B73" s="28" t="s">
        <v>99</v>
      </c>
      <c r="C73" t="str">
        <f>IFERROR(VLOOKUP($B73,Kraftvärmeprod!$B$1:$AH$479,MATCH(C$3,Kraftvärmeprod!$B$1:$AG$1,0),FALSE)/1,"")</f>
        <v/>
      </c>
      <c r="D73" t="str">
        <f>IFERROR(VLOOKUP($B73,Kraftvärmeprod!$B$1:$AH$479,MATCH(D$3,Kraftvärmeprod!$B$1:$AG$1,0),FALSE)/1,"")</f>
        <v/>
      </c>
      <c r="E73">
        <f>IFERROR(VLOOKUP($B73,Kraftvärmeprod!$B$1:$AH$479,MATCH(E$2,Kraftvärmeprod!$B$1:$AG$1,0),FALSE)/1,0)-IFERROR(VLOOKUP($B73,'Slutlig allokering'!$B$2:$AC$462,MATCH(E$3,'Slutlig allokering'!$B$2:$AJ$2,0),FALSE)/1,0)</f>
        <v>0</v>
      </c>
      <c r="F73">
        <f>IFERROR(VLOOKUP($B73,Kraftvärmeprod!$B$1:$AH$479,MATCH(F$2,Kraftvärmeprod!$B$1:$AG$1,0),FALSE)/1,0)-IFERROR(VLOOKUP($B73,'Slutlig allokering'!$B$2:$AC$462,MATCH(F$3,'Slutlig allokering'!$B$2:$AJ$2,0),FALSE)/1,0)</f>
        <v>0</v>
      </c>
      <c r="G73">
        <f>IFERROR(VLOOKUP($B73,Kraftvärmeprod!$B$1:$AH$479,MATCH(G$2,Kraftvärmeprod!$B$1:$AG$1,0),FALSE)/1,0)-IFERROR(VLOOKUP($B73,'Slutlig allokering'!$B$2:$AC$462,MATCH(G$3,'Slutlig allokering'!$B$2:$AJ$2,0),FALSE)/1,0)</f>
        <v>0</v>
      </c>
      <c r="H73">
        <f>IFERROR(VLOOKUP($B73,Kraftvärmeprod!$B$1:$AH$479,MATCH(H$2,Kraftvärmeprod!$B$1:$AG$1,0),FALSE)/1,0)-IFERROR(VLOOKUP($B73,'Slutlig allokering'!$B$2:$AC$462,MATCH(H$3,'Slutlig allokering'!$B$2:$AJ$2,0),FALSE)/1,0)</f>
        <v>0</v>
      </c>
      <c r="I73">
        <f>IFERROR(VLOOKUP($B73,Kraftvärmeprod!$B$1:$AH$479,MATCH(I$2,Kraftvärmeprod!$B$1:$AG$1,0),FALSE)/1,0)-IFERROR(VLOOKUP($B73,'Slutlig allokering'!$B$2:$AC$462,MATCH(I$3,'Slutlig allokering'!$B$2:$AJ$2,0),FALSE)/1,0)</f>
        <v>0</v>
      </c>
      <c r="J73">
        <f>IFERROR(VLOOKUP($B73,Kraftvärmeprod!$B$1:$AH$479,MATCH(J$2,Kraftvärmeprod!$B$1:$AG$1,0),FALSE)/1,0)-IFERROR(VLOOKUP($B73,'Slutlig allokering'!$B$2:$AC$462,MATCH(J$3,'Slutlig allokering'!$B$2:$AJ$2,0),FALSE)/1,0)</f>
        <v>0</v>
      </c>
      <c r="K73">
        <f>IFERROR(VLOOKUP($B73,Kraftvärmeprod!$B$1:$AH$479,MATCH(K$2,Kraftvärmeprod!$B$1:$AG$1,0),FALSE)/1,0)-IFERROR(VLOOKUP($B73,'Slutlig allokering'!$B$2:$AC$462,MATCH(K$3,'Slutlig allokering'!$B$2:$AJ$2,0),FALSE)/1,0)</f>
        <v>0</v>
      </c>
      <c r="L73">
        <f>IFERROR(VLOOKUP($B73,Kraftvärmeprod!$B$1:$AH$479,MATCH(L$2,Kraftvärmeprod!$B$1:$AG$1,0),FALSE)/1,0)-IFERROR(VLOOKUP($B73,'Slutlig allokering'!$B$2:$AC$462,MATCH(L$3,'Slutlig allokering'!$B$2:$AJ$2,0),FALSE)/1,0)</f>
        <v>0</v>
      </c>
      <c r="M73" s="143">
        <f>IFERROR(VLOOKUP($B73,Miljö!$B$1:$S$477,MATCH(M$2,Miljö!$B$1:$X$1,0),FALSE)/1,0)-IFERROR(VLOOKUP($B73,'Slutlig allokering'!$B$2:$AC$462,MATCH(M$3,'Slutlig allokering'!$B$2:$AJ$2,0),FALSE)/1,0)</f>
        <v>0</v>
      </c>
      <c r="N73">
        <f>IFERROR(VLOOKUP($B73,Kraftvärmeprod!$B$1:$AH$479,MATCH(N$2,Kraftvärmeprod!$B$1:$AG$1,0),FALSE)/1,0)-IFERROR(VLOOKUP($B73,'Slutlig allokering'!$B$2:$AC$462,MATCH(N$3,'Slutlig allokering'!$B$2:$AJ$2,0),FALSE)/1,0)</f>
        <v>0</v>
      </c>
      <c r="O73">
        <f>IFERROR(VLOOKUP($B73,Kraftvärmeprod!$B$1:$AH$479,MATCH(O$2,Kraftvärmeprod!$B$1:$AG$1,0),FALSE)/1,0)-IFERROR(VLOOKUP($B73,'Slutlig allokering'!$B$2:$AC$462,MATCH(O$3,'Slutlig allokering'!$B$2:$AJ$2,0),FALSE)/1,0)</f>
        <v>0</v>
      </c>
      <c r="P73">
        <f>IFERROR(VLOOKUP($B73,Kraftvärmeprod!$B$1:$AH$479,MATCH(P$2,Kraftvärmeprod!$B$1:$AG$1,0),FALSE)/1,0)-IFERROR(VLOOKUP($B73,'Slutlig allokering'!$B$2:$AC$462,MATCH(P$3,'Slutlig allokering'!$B$2:$AJ$2,0),FALSE)/1,0)</f>
        <v>0</v>
      </c>
      <c r="Q73">
        <f>IFERROR(VLOOKUP($B73,Kraftvärmeprod!$B$1:$AH$479,MATCH(Q$2,Kraftvärmeprod!$B$1:$AG$1,0),FALSE)/1,0)-IFERROR(VLOOKUP($B73,'Slutlig allokering'!$B$2:$AC$462,MATCH(Q$3,'Slutlig allokering'!$B$2:$AJ$2,0),FALSE)/1,0)</f>
        <v>0</v>
      </c>
      <c r="R73">
        <f>IFERROR(VLOOKUP($B73,Kraftvärmeprod!$B$1:$AH$479,MATCH(R$2,Kraftvärmeprod!$B$1:$AG$1,0),FALSE)/1,0)-IFERROR(VLOOKUP($B73,'Slutlig allokering'!$B$2:$AC$462,MATCH(R$3,'Slutlig allokering'!$B$2:$AJ$2,0),FALSE)/1,0)</f>
        <v>0</v>
      </c>
      <c r="S73">
        <f>IFERROR(VLOOKUP($B73,Kraftvärmeprod!$B$1:$AH$479,MATCH(S$2,Kraftvärmeprod!$B$1:$AG$1,0),FALSE)/1,0)-IFERROR(VLOOKUP($B73,'Slutlig allokering'!$B$2:$AC$462,MATCH(S$3,'Slutlig allokering'!$B$2:$AJ$2,0),FALSE)/1,0)</f>
        <v>0</v>
      </c>
      <c r="T73">
        <f>IFERROR(VLOOKUP($B73,Kraftvärmeprod!$B$1:$AH$479,MATCH(T$2,Kraftvärmeprod!$B$1:$AG$1,0),FALSE)/1,0)-IFERROR(VLOOKUP($B73,'Slutlig allokering'!$B$2:$AC$462,MATCH(T$3,'Slutlig allokering'!$B$2:$AJ$2,0),FALSE)/1,0)</f>
        <v>0</v>
      </c>
      <c r="U73">
        <f>IFERROR(VLOOKUP($B73,Kraftvärmeprod!$B$1:$AH$479,MATCH(U$2,Kraftvärmeprod!$B$1:$AG$1,0),FALSE)/1,0)-IFERROR(VLOOKUP($B73,'Slutlig allokering'!$B$2:$AC$462,MATCH(U$3,'Slutlig allokering'!$B$2:$AJ$2,0),FALSE)/1,0)</f>
        <v>0</v>
      </c>
      <c r="V73">
        <f>IFERROR(VLOOKUP($B73,Kraftvärmeprod!$B$1:$AH$479,MATCH(V$2,Kraftvärmeprod!$B$1:$AG$1,0),FALSE)/1,0)-IFERROR(VLOOKUP($B73,'Slutlig allokering'!$B$2:$AC$462,MATCH(V$3,'Slutlig allokering'!$B$2:$AJ$2,0),FALSE)/1,0)</f>
        <v>0</v>
      </c>
      <c r="W73">
        <f>IFERROR(VLOOKUP($B73,Kraftvärmeprod!$B$1:$AH$479,MATCH(W$2,Kraftvärmeprod!$B$1:$AG$1,0),FALSE)/1,0)-IFERROR(VLOOKUP($B73,'Slutlig allokering'!$B$2:$AC$462,MATCH(W$3,'Slutlig allokering'!$B$2:$AJ$2,0),FALSE)/1,0)</f>
        <v>0</v>
      </c>
      <c r="X73">
        <f>IFERROR(VLOOKUP($B73,Kraftvärmeprod!$B$1:$AH$479,MATCH(X$2,Kraftvärmeprod!$B$1:$AG$1,0),FALSE)/1,0)-IFERROR(VLOOKUP($B73,'Slutlig allokering'!$B$2:$AC$462,MATCH(X$3,'Slutlig allokering'!$B$2:$AJ$2,0),FALSE)/1,0)</f>
        <v>0</v>
      </c>
      <c r="Y73">
        <f>IFERROR(VLOOKUP($B73,Kraftvärmeprod!$B$1:$AH$479,MATCH(Y$2,Kraftvärmeprod!$B$1:$AG$1,0),FALSE)/1,0)-IFERROR(VLOOKUP($B73,'Slutlig allokering'!$B$2:$AC$462,MATCH(Y$3,'Slutlig allokering'!$B$2:$AJ$2,0),FALSE)/1,0)</f>
        <v>0</v>
      </c>
      <c r="Z73">
        <f>IFERROR(VLOOKUP($B73,Kraftvärmeprod!$B$1:$AH$479,MATCH(Z$2,Kraftvärmeprod!$B$1:$AG$1,0),FALSE)/1,0)-IFERROR(VLOOKUP($B73,'Slutlig allokering'!$B$2:$AC$462,MATCH(Z$3,'Slutlig allokering'!$B$2:$AJ$2,0),FALSE)/1,0)</f>
        <v>0</v>
      </c>
      <c r="AA73">
        <f>IFERROR(VLOOKUP($B73,Kraftvärmeprod!$B$1:$AH$479,MATCH(AA$2,Kraftvärmeprod!$B$1:$AG$1,0),FALSE)/1,0)-IFERROR(VLOOKUP($B73,'Slutlig allokering'!$B$2:$AC$462,MATCH(AA$3,'Slutlig allokering'!$B$2:$AJ$2,0),FALSE)/1,0)</f>
        <v>0</v>
      </c>
      <c r="AB73">
        <f>IFERROR(VLOOKUP($B73,Kraftvärmeprod!$B$1:$AH$479,MATCH(AB$2,Kraftvärmeprod!$B$1:$AG$1,0),FALSE)/1,0)-IFERROR(VLOOKUP($B73,'Slutlig allokering'!$B$2:$AC$462,MATCH(AB$3,'Slutlig allokering'!$B$2:$AJ$2,0),FALSE)/1,0)</f>
        <v>0</v>
      </c>
      <c r="AE73">
        <f t="shared" si="2"/>
        <v>0</v>
      </c>
      <c r="AG73">
        <f>IFERROR(VLOOKUP(B73,'Slutlig allokering'!$B$2:$AJ$462,MATCH("Summa justerad allokerad tillförd energi (utan hjälpel och rökgaskondensering):",'Slutlig allokering'!$B$2:$AK$2,0),FALSE)/1,"")</f>
        <v>0</v>
      </c>
      <c r="AI73" s="55" t="str">
        <f>IFERROR(1-VLOOKUP(B73,'Slutlig allokering'!$B$2:$AJ$462,MATCH("Andel av bränsle i kvv som allokerats till värme, exklusive rökgaskondensering och hjälpel",'Slutlig allokering'!$B$2:$AK$2,0),FALSE),"")</f>
        <v/>
      </c>
      <c r="AK73" s="55" t="str">
        <f t="shared" si="3"/>
        <v/>
      </c>
    </row>
    <row r="74" spans="1:37" x14ac:dyDescent="0.25">
      <c r="A74" s="28" t="s">
        <v>80</v>
      </c>
      <c r="B74" s="28" t="s">
        <v>100</v>
      </c>
      <c r="C74" t="str">
        <f>IFERROR(VLOOKUP($B74,Kraftvärmeprod!$B$1:$AH$479,MATCH(C$3,Kraftvärmeprod!$B$1:$AG$1,0),FALSE)/1,"")</f>
        <v/>
      </c>
      <c r="D74" t="str">
        <f>IFERROR(VLOOKUP($B74,Kraftvärmeprod!$B$1:$AH$479,MATCH(D$3,Kraftvärmeprod!$B$1:$AG$1,0),FALSE)/1,"")</f>
        <v/>
      </c>
      <c r="E74">
        <f>IFERROR(VLOOKUP($B74,Kraftvärmeprod!$B$1:$AH$479,MATCH(E$2,Kraftvärmeprod!$B$1:$AG$1,0),FALSE)/1,0)-IFERROR(VLOOKUP($B74,'Slutlig allokering'!$B$2:$AC$462,MATCH(E$3,'Slutlig allokering'!$B$2:$AJ$2,0),FALSE)/1,0)</f>
        <v>0</v>
      </c>
      <c r="F74">
        <f>IFERROR(VLOOKUP($B74,Kraftvärmeprod!$B$1:$AH$479,MATCH(F$2,Kraftvärmeprod!$B$1:$AG$1,0),FALSE)/1,0)-IFERROR(VLOOKUP($B74,'Slutlig allokering'!$B$2:$AC$462,MATCH(F$3,'Slutlig allokering'!$B$2:$AJ$2,0),FALSE)/1,0)</f>
        <v>0</v>
      </c>
      <c r="G74">
        <f>IFERROR(VLOOKUP($B74,Kraftvärmeprod!$B$1:$AH$479,MATCH(G$2,Kraftvärmeprod!$B$1:$AG$1,0),FALSE)/1,0)-IFERROR(VLOOKUP($B74,'Slutlig allokering'!$B$2:$AC$462,MATCH(G$3,'Slutlig allokering'!$B$2:$AJ$2,0),FALSE)/1,0)</f>
        <v>0</v>
      </c>
      <c r="H74">
        <f>IFERROR(VLOOKUP($B74,Kraftvärmeprod!$B$1:$AH$479,MATCH(H$2,Kraftvärmeprod!$B$1:$AG$1,0),FALSE)/1,0)-IFERROR(VLOOKUP($B74,'Slutlig allokering'!$B$2:$AC$462,MATCH(H$3,'Slutlig allokering'!$B$2:$AJ$2,0),FALSE)/1,0)</f>
        <v>0</v>
      </c>
      <c r="I74">
        <f>IFERROR(VLOOKUP($B74,Kraftvärmeprod!$B$1:$AH$479,MATCH(I$2,Kraftvärmeprod!$B$1:$AG$1,0),FALSE)/1,0)-IFERROR(VLOOKUP($B74,'Slutlig allokering'!$B$2:$AC$462,MATCH(I$3,'Slutlig allokering'!$B$2:$AJ$2,0),FALSE)/1,0)</f>
        <v>0</v>
      </c>
      <c r="J74">
        <f>IFERROR(VLOOKUP($B74,Kraftvärmeprod!$B$1:$AH$479,MATCH(J$2,Kraftvärmeprod!$B$1:$AG$1,0),FALSE)/1,0)-IFERROR(VLOOKUP($B74,'Slutlig allokering'!$B$2:$AC$462,MATCH(J$3,'Slutlig allokering'!$B$2:$AJ$2,0),FALSE)/1,0)</f>
        <v>0</v>
      </c>
      <c r="K74">
        <f>IFERROR(VLOOKUP($B74,Kraftvärmeprod!$B$1:$AH$479,MATCH(K$2,Kraftvärmeprod!$B$1:$AG$1,0),FALSE)/1,0)-IFERROR(VLOOKUP($B74,'Slutlig allokering'!$B$2:$AC$462,MATCH(K$3,'Slutlig allokering'!$B$2:$AJ$2,0),FALSE)/1,0)</f>
        <v>0</v>
      </c>
      <c r="L74">
        <f>IFERROR(VLOOKUP($B74,Kraftvärmeprod!$B$1:$AH$479,MATCH(L$2,Kraftvärmeprod!$B$1:$AG$1,0),FALSE)/1,0)-IFERROR(VLOOKUP($B74,'Slutlig allokering'!$B$2:$AC$462,MATCH(L$3,'Slutlig allokering'!$B$2:$AJ$2,0),FALSE)/1,0)</f>
        <v>0</v>
      </c>
      <c r="M74" s="143">
        <f>IFERROR(VLOOKUP($B74,Miljö!$B$1:$S$477,MATCH(M$2,Miljö!$B$1:$X$1,0),FALSE)/1,0)-IFERROR(VLOOKUP($B74,'Slutlig allokering'!$B$2:$AC$462,MATCH(M$3,'Slutlig allokering'!$B$2:$AJ$2,0),FALSE)/1,0)</f>
        <v>0</v>
      </c>
      <c r="N74">
        <f>IFERROR(VLOOKUP($B74,Kraftvärmeprod!$B$1:$AH$479,MATCH(N$2,Kraftvärmeprod!$B$1:$AG$1,0),FALSE)/1,0)-IFERROR(VLOOKUP($B74,'Slutlig allokering'!$B$2:$AC$462,MATCH(N$3,'Slutlig allokering'!$B$2:$AJ$2,0),FALSE)/1,0)</f>
        <v>0</v>
      </c>
      <c r="O74">
        <f>IFERROR(VLOOKUP($B74,Kraftvärmeprod!$B$1:$AH$479,MATCH(O$2,Kraftvärmeprod!$B$1:$AG$1,0),FALSE)/1,0)-IFERROR(VLOOKUP($B74,'Slutlig allokering'!$B$2:$AC$462,MATCH(O$3,'Slutlig allokering'!$B$2:$AJ$2,0),FALSE)/1,0)</f>
        <v>0</v>
      </c>
      <c r="P74">
        <f>IFERROR(VLOOKUP($B74,Kraftvärmeprod!$B$1:$AH$479,MATCH(P$2,Kraftvärmeprod!$B$1:$AG$1,0),FALSE)/1,0)-IFERROR(VLOOKUP($B74,'Slutlig allokering'!$B$2:$AC$462,MATCH(P$3,'Slutlig allokering'!$B$2:$AJ$2,0),FALSE)/1,0)</f>
        <v>0</v>
      </c>
      <c r="Q74">
        <f>IFERROR(VLOOKUP($B74,Kraftvärmeprod!$B$1:$AH$479,MATCH(Q$2,Kraftvärmeprod!$B$1:$AG$1,0),FALSE)/1,0)-IFERROR(VLOOKUP($B74,'Slutlig allokering'!$B$2:$AC$462,MATCH(Q$3,'Slutlig allokering'!$B$2:$AJ$2,0),FALSE)/1,0)</f>
        <v>0</v>
      </c>
      <c r="R74">
        <f>IFERROR(VLOOKUP($B74,Kraftvärmeprod!$B$1:$AH$479,MATCH(R$2,Kraftvärmeprod!$B$1:$AG$1,0),FALSE)/1,0)-IFERROR(VLOOKUP($B74,'Slutlig allokering'!$B$2:$AC$462,MATCH(R$3,'Slutlig allokering'!$B$2:$AJ$2,0),FALSE)/1,0)</f>
        <v>0</v>
      </c>
      <c r="S74">
        <f>IFERROR(VLOOKUP($B74,Kraftvärmeprod!$B$1:$AH$479,MATCH(S$2,Kraftvärmeprod!$B$1:$AG$1,0),FALSE)/1,0)-IFERROR(VLOOKUP($B74,'Slutlig allokering'!$B$2:$AC$462,MATCH(S$3,'Slutlig allokering'!$B$2:$AJ$2,0),FALSE)/1,0)</f>
        <v>0</v>
      </c>
      <c r="T74">
        <f>IFERROR(VLOOKUP($B74,Kraftvärmeprod!$B$1:$AH$479,MATCH(T$2,Kraftvärmeprod!$B$1:$AG$1,0),FALSE)/1,0)-IFERROR(VLOOKUP($B74,'Slutlig allokering'!$B$2:$AC$462,MATCH(T$3,'Slutlig allokering'!$B$2:$AJ$2,0),FALSE)/1,0)</f>
        <v>0</v>
      </c>
      <c r="U74">
        <f>IFERROR(VLOOKUP($B74,Kraftvärmeprod!$B$1:$AH$479,MATCH(U$2,Kraftvärmeprod!$B$1:$AG$1,0),FALSE)/1,0)-IFERROR(VLOOKUP($B74,'Slutlig allokering'!$B$2:$AC$462,MATCH(U$3,'Slutlig allokering'!$B$2:$AJ$2,0),FALSE)/1,0)</f>
        <v>0</v>
      </c>
      <c r="V74">
        <f>IFERROR(VLOOKUP($B74,Kraftvärmeprod!$B$1:$AH$479,MATCH(V$2,Kraftvärmeprod!$B$1:$AG$1,0),FALSE)/1,0)-IFERROR(VLOOKUP($B74,'Slutlig allokering'!$B$2:$AC$462,MATCH(V$3,'Slutlig allokering'!$B$2:$AJ$2,0),FALSE)/1,0)</f>
        <v>0</v>
      </c>
      <c r="W74">
        <f>IFERROR(VLOOKUP($B74,Kraftvärmeprod!$B$1:$AH$479,MATCH(W$2,Kraftvärmeprod!$B$1:$AG$1,0),FALSE)/1,0)-IFERROR(VLOOKUP($B74,'Slutlig allokering'!$B$2:$AC$462,MATCH(W$3,'Slutlig allokering'!$B$2:$AJ$2,0),FALSE)/1,0)</f>
        <v>0</v>
      </c>
      <c r="X74">
        <f>IFERROR(VLOOKUP($B74,Kraftvärmeprod!$B$1:$AH$479,MATCH(X$2,Kraftvärmeprod!$B$1:$AG$1,0),FALSE)/1,0)-IFERROR(VLOOKUP($B74,'Slutlig allokering'!$B$2:$AC$462,MATCH(X$3,'Slutlig allokering'!$B$2:$AJ$2,0),FALSE)/1,0)</f>
        <v>0</v>
      </c>
      <c r="Y74">
        <f>IFERROR(VLOOKUP($B74,Kraftvärmeprod!$B$1:$AH$479,MATCH(Y$2,Kraftvärmeprod!$B$1:$AG$1,0),FALSE)/1,0)-IFERROR(VLOOKUP($B74,'Slutlig allokering'!$B$2:$AC$462,MATCH(Y$3,'Slutlig allokering'!$B$2:$AJ$2,0),FALSE)/1,0)</f>
        <v>0</v>
      </c>
      <c r="Z74">
        <f>IFERROR(VLOOKUP($B74,Kraftvärmeprod!$B$1:$AH$479,MATCH(Z$2,Kraftvärmeprod!$B$1:$AG$1,0),FALSE)/1,0)-IFERROR(VLOOKUP($B74,'Slutlig allokering'!$B$2:$AC$462,MATCH(Z$3,'Slutlig allokering'!$B$2:$AJ$2,0),FALSE)/1,0)</f>
        <v>0</v>
      </c>
      <c r="AA74">
        <f>IFERROR(VLOOKUP($B74,Kraftvärmeprod!$B$1:$AH$479,MATCH(AA$2,Kraftvärmeprod!$B$1:$AG$1,0),FALSE)/1,0)-IFERROR(VLOOKUP($B74,'Slutlig allokering'!$B$2:$AC$462,MATCH(AA$3,'Slutlig allokering'!$B$2:$AJ$2,0),FALSE)/1,0)</f>
        <v>0</v>
      </c>
      <c r="AB74">
        <f>IFERROR(VLOOKUP($B74,Kraftvärmeprod!$B$1:$AH$479,MATCH(AB$2,Kraftvärmeprod!$B$1:$AG$1,0),FALSE)/1,0)-IFERROR(VLOOKUP($B74,'Slutlig allokering'!$B$2:$AC$462,MATCH(AB$3,'Slutlig allokering'!$B$2:$AJ$2,0),FALSE)/1,0)</f>
        <v>0</v>
      </c>
      <c r="AE74">
        <f t="shared" si="2"/>
        <v>0</v>
      </c>
      <c r="AG74">
        <f>IFERROR(VLOOKUP(B74,'Slutlig allokering'!$B$2:$AJ$462,MATCH("Summa justerad allokerad tillförd energi (utan hjälpel och rökgaskondensering):",'Slutlig allokering'!$B$2:$AK$2,0),FALSE)/1,"")</f>
        <v>0</v>
      </c>
      <c r="AI74" s="55" t="str">
        <f>IFERROR(1-VLOOKUP(B74,'Slutlig allokering'!$B$2:$AJ$462,MATCH("Andel av bränsle i kvv som allokerats till värme, exklusive rökgaskondensering och hjälpel",'Slutlig allokering'!$B$2:$AK$2,0),FALSE),"")</f>
        <v/>
      </c>
      <c r="AK74" s="55" t="str">
        <f t="shared" si="3"/>
        <v/>
      </c>
    </row>
    <row r="75" spans="1:37" x14ac:dyDescent="0.25">
      <c r="A75" s="28" t="s">
        <v>80</v>
      </c>
      <c r="B75" s="28" t="s">
        <v>101</v>
      </c>
      <c r="C75" t="str">
        <f>IFERROR(VLOOKUP($B75,Kraftvärmeprod!$B$1:$AH$479,MATCH(C$3,Kraftvärmeprod!$B$1:$AG$1,0),FALSE)/1,"")</f>
        <v/>
      </c>
      <c r="D75" t="str">
        <f>IFERROR(VLOOKUP($B75,Kraftvärmeprod!$B$1:$AH$479,MATCH(D$3,Kraftvärmeprod!$B$1:$AG$1,0),FALSE)/1,"")</f>
        <v/>
      </c>
      <c r="E75">
        <f>IFERROR(VLOOKUP($B75,Kraftvärmeprod!$B$1:$AH$479,MATCH(E$2,Kraftvärmeprod!$B$1:$AG$1,0),FALSE)/1,0)-IFERROR(VLOOKUP($B75,'Slutlig allokering'!$B$2:$AC$462,MATCH(E$3,'Slutlig allokering'!$B$2:$AJ$2,0),FALSE)/1,0)</f>
        <v>0</v>
      </c>
      <c r="F75">
        <f>IFERROR(VLOOKUP($B75,Kraftvärmeprod!$B$1:$AH$479,MATCH(F$2,Kraftvärmeprod!$B$1:$AG$1,0),FALSE)/1,0)-IFERROR(VLOOKUP($B75,'Slutlig allokering'!$B$2:$AC$462,MATCH(F$3,'Slutlig allokering'!$B$2:$AJ$2,0),FALSE)/1,0)</f>
        <v>0</v>
      </c>
      <c r="G75">
        <f>IFERROR(VLOOKUP($B75,Kraftvärmeprod!$B$1:$AH$479,MATCH(G$2,Kraftvärmeprod!$B$1:$AG$1,0),FALSE)/1,0)-IFERROR(VLOOKUP($B75,'Slutlig allokering'!$B$2:$AC$462,MATCH(G$3,'Slutlig allokering'!$B$2:$AJ$2,0),FALSE)/1,0)</f>
        <v>0</v>
      </c>
      <c r="H75">
        <f>IFERROR(VLOOKUP($B75,Kraftvärmeprod!$B$1:$AH$479,MATCH(H$2,Kraftvärmeprod!$B$1:$AG$1,0),FALSE)/1,0)-IFERROR(VLOOKUP($B75,'Slutlig allokering'!$B$2:$AC$462,MATCH(H$3,'Slutlig allokering'!$B$2:$AJ$2,0),FALSE)/1,0)</f>
        <v>0</v>
      </c>
      <c r="I75">
        <f>IFERROR(VLOOKUP($B75,Kraftvärmeprod!$B$1:$AH$479,MATCH(I$2,Kraftvärmeprod!$B$1:$AG$1,0),FALSE)/1,0)-IFERROR(VLOOKUP($B75,'Slutlig allokering'!$B$2:$AC$462,MATCH(I$3,'Slutlig allokering'!$B$2:$AJ$2,0),FALSE)/1,0)</f>
        <v>0</v>
      </c>
      <c r="J75">
        <f>IFERROR(VLOOKUP($B75,Kraftvärmeprod!$B$1:$AH$479,MATCH(J$2,Kraftvärmeprod!$B$1:$AG$1,0),FALSE)/1,0)-IFERROR(VLOOKUP($B75,'Slutlig allokering'!$B$2:$AC$462,MATCH(J$3,'Slutlig allokering'!$B$2:$AJ$2,0),FALSE)/1,0)</f>
        <v>0</v>
      </c>
      <c r="K75">
        <f>IFERROR(VLOOKUP($B75,Kraftvärmeprod!$B$1:$AH$479,MATCH(K$2,Kraftvärmeprod!$B$1:$AG$1,0),FALSE)/1,0)-IFERROR(VLOOKUP($B75,'Slutlig allokering'!$B$2:$AC$462,MATCH(K$3,'Slutlig allokering'!$B$2:$AJ$2,0),FALSE)/1,0)</f>
        <v>0</v>
      </c>
      <c r="L75">
        <f>IFERROR(VLOOKUP($B75,Kraftvärmeprod!$B$1:$AH$479,MATCH(L$2,Kraftvärmeprod!$B$1:$AG$1,0),FALSE)/1,0)-IFERROR(VLOOKUP($B75,'Slutlig allokering'!$B$2:$AC$462,MATCH(L$3,'Slutlig allokering'!$B$2:$AJ$2,0),FALSE)/1,0)</f>
        <v>0</v>
      </c>
      <c r="M75" s="143">
        <f>IFERROR(VLOOKUP($B75,Miljö!$B$1:$S$477,MATCH(M$2,Miljö!$B$1:$X$1,0),FALSE)/1,0)-IFERROR(VLOOKUP($B75,'Slutlig allokering'!$B$2:$AC$462,MATCH(M$3,'Slutlig allokering'!$B$2:$AJ$2,0),FALSE)/1,0)</f>
        <v>0</v>
      </c>
      <c r="N75">
        <f>IFERROR(VLOOKUP($B75,Kraftvärmeprod!$B$1:$AH$479,MATCH(N$2,Kraftvärmeprod!$B$1:$AG$1,0),FALSE)/1,0)-IFERROR(VLOOKUP($B75,'Slutlig allokering'!$B$2:$AC$462,MATCH(N$3,'Slutlig allokering'!$B$2:$AJ$2,0),FALSE)/1,0)</f>
        <v>0</v>
      </c>
      <c r="O75">
        <f>IFERROR(VLOOKUP($B75,Kraftvärmeprod!$B$1:$AH$479,MATCH(O$2,Kraftvärmeprod!$B$1:$AG$1,0),FALSE)/1,0)-IFERROR(VLOOKUP($B75,'Slutlig allokering'!$B$2:$AC$462,MATCH(O$3,'Slutlig allokering'!$B$2:$AJ$2,0),FALSE)/1,0)</f>
        <v>0</v>
      </c>
      <c r="P75">
        <f>IFERROR(VLOOKUP($B75,Kraftvärmeprod!$B$1:$AH$479,MATCH(P$2,Kraftvärmeprod!$B$1:$AG$1,0),FALSE)/1,0)-IFERROR(VLOOKUP($B75,'Slutlig allokering'!$B$2:$AC$462,MATCH(P$3,'Slutlig allokering'!$B$2:$AJ$2,0),FALSE)/1,0)</f>
        <v>0</v>
      </c>
      <c r="Q75">
        <f>IFERROR(VLOOKUP($B75,Kraftvärmeprod!$B$1:$AH$479,MATCH(Q$2,Kraftvärmeprod!$B$1:$AG$1,0),FALSE)/1,0)-IFERROR(VLOOKUP($B75,'Slutlig allokering'!$B$2:$AC$462,MATCH(Q$3,'Slutlig allokering'!$B$2:$AJ$2,0),FALSE)/1,0)</f>
        <v>0</v>
      </c>
      <c r="R75">
        <f>IFERROR(VLOOKUP($B75,Kraftvärmeprod!$B$1:$AH$479,MATCH(R$2,Kraftvärmeprod!$B$1:$AG$1,0),FALSE)/1,0)-IFERROR(VLOOKUP($B75,'Slutlig allokering'!$B$2:$AC$462,MATCH(R$3,'Slutlig allokering'!$B$2:$AJ$2,0),FALSE)/1,0)</f>
        <v>0</v>
      </c>
      <c r="S75">
        <f>IFERROR(VLOOKUP($B75,Kraftvärmeprod!$B$1:$AH$479,MATCH(S$2,Kraftvärmeprod!$B$1:$AG$1,0),FALSE)/1,0)-IFERROR(VLOOKUP($B75,'Slutlig allokering'!$B$2:$AC$462,MATCH(S$3,'Slutlig allokering'!$B$2:$AJ$2,0),FALSE)/1,0)</f>
        <v>0</v>
      </c>
      <c r="T75">
        <f>IFERROR(VLOOKUP($B75,Kraftvärmeprod!$B$1:$AH$479,MATCH(T$2,Kraftvärmeprod!$B$1:$AG$1,0),FALSE)/1,0)-IFERROR(VLOOKUP($B75,'Slutlig allokering'!$B$2:$AC$462,MATCH(T$3,'Slutlig allokering'!$B$2:$AJ$2,0),FALSE)/1,0)</f>
        <v>0</v>
      </c>
      <c r="U75">
        <f>IFERROR(VLOOKUP($B75,Kraftvärmeprod!$B$1:$AH$479,MATCH(U$2,Kraftvärmeprod!$B$1:$AG$1,0),FALSE)/1,0)-IFERROR(VLOOKUP($B75,'Slutlig allokering'!$B$2:$AC$462,MATCH(U$3,'Slutlig allokering'!$B$2:$AJ$2,0),FALSE)/1,0)</f>
        <v>0</v>
      </c>
      <c r="V75">
        <f>IFERROR(VLOOKUP($B75,Kraftvärmeprod!$B$1:$AH$479,MATCH(V$2,Kraftvärmeprod!$B$1:$AG$1,0),FALSE)/1,0)-IFERROR(VLOOKUP($B75,'Slutlig allokering'!$B$2:$AC$462,MATCH(V$3,'Slutlig allokering'!$B$2:$AJ$2,0),FALSE)/1,0)</f>
        <v>0</v>
      </c>
      <c r="W75">
        <f>IFERROR(VLOOKUP($B75,Kraftvärmeprod!$B$1:$AH$479,MATCH(W$2,Kraftvärmeprod!$B$1:$AG$1,0),FALSE)/1,0)-IFERROR(VLOOKUP($B75,'Slutlig allokering'!$B$2:$AC$462,MATCH(W$3,'Slutlig allokering'!$B$2:$AJ$2,0),FALSE)/1,0)</f>
        <v>0</v>
      </c>
      <c r="X75">
        <f>IFERROR(VLOOKUP($B75,Kraftvärmeprod!$B$1:$AH$479,MATCH(X$2,Kraftvärmeprod!$B$1:$AG$1,0),FALSE)/1,0)-IFERROR(VLOOKUP($B75,'Slutlig allokering'!$B$2:$AC$462,MATCH(X$3,'Slutlig allokering'!$B$2:$AJ$2,0),FALSE)/1,0)</f>
        <v>0</v>
      </c>
      <c r="Y75">
        <f>IFERROR(VLOOKUP($B75,Kraftvärmeprod!$B$1:$AH$479,MATCH(Y$2,Kraftvärmeprod!$B$1:$AG$1,0),FALSE)/1,0)-IFERROR(VLOOKUP($B75,'Slutlig allokering'!$B$2:$AC$462,MATCH(Y$3,'Slutlig allokering'!$B$2:$AJ$2,0),FALSE)/1,0)</f>
        <v>0</v>
      </c>
      <c r="Z75">
        <f>IFERROR(VLOOKUP($B75,Kraftvärmeprod!$B$1:$AH$479,MATCH(Z$2,Kraftvärmeprod!$B$1:$AG$1,0),FALSE)/1,0)-IFERROR(VLOOKUP($B75,'Slutlig allokering'!$B$2:$AC$462,MATCH(Z$3,'Slutlig allokering'!$B$2:$AJ$2,0),FALSE)/1,0)</f>
        <v>0</v>
      </c>
      <c r="AA75">
        <f>IFERROR(VLOOKUP($B75,Kraftvärmeprod!$B$1:$AH$479,MATCH(AA$2,Kraftvärmeprod!$B$1:$AG$1,0),FALSE)/1,0)-IFERROR(VLOOKUP($B75,'Slutlig allokering'!$B$2:$AC$462,MATCH(AA$3,'Slutlig allokering'!$B$2:$AJ$2,0),FALSE)/1,0)</f>
        <v>0</v>
      </c>
      <c r="AB75">
        <f>IFERROR(VLOOKUP($B75,Kraftvärmeprod!$B$1:$AH$479,MATCH(AB$2,Kraftvärmeprod!$B$1:$AG$1,0),FALSE)/1,0)-IFERROR(VLOOKUP($B75,'Slutlig allokering'!$B$2:$AC$462,MATCH(AB$3,'Slutlig allokering'!$B$2:$AJ$2,0),FALSE)/1,0)</f>
        <v>0</v>
      </c>
      <c r="AE75">
        <f t="shared" si="2"/>
        <v>0</v>
      </c>
      <c r="AG75">
        <f>IFERROR(VLOOKUP(B75,'Slutlig allokering'!$B$2:$AJ$462,MATCH("Summa justerad allokerad tillförd energi (utan hjälpel och rökgaskondensering):",'Slutlig allokering'!$B$2:$AK$2,0),FALSE)/1,"")</f>
        <v>0</v>
      </c>
      <c r="AI75" s="55" t="str">
        <f>IFERROR(1-VLOOKUP(B75,'Slutlig allokering'!$B$2:$AJ$462,MATCH("Andel av bränsle i kvv som allokerats till värme, exklusive rökgaskondensering och hjälpel",'Slutlig allokering'!$B$2:$AK$2,0),FALSE),"")</f>
        <v/>
      </c>
      <c r="AK75" s="55" t="str">
        <f t="shared" si="3"/>
        <v/>
      </c>
    </row>
    <row r="76" spans="1:37" x14ac:dyDescent="0.25">
      <c r="A76" s="28" t="s">
        <v>80</v>
      </c>
      <c r="B76" s="28" t="s">
        <v>102</v>
      </c>
      <c r="C76" t="str">
        <f>IFERROR(VLOOKUP($B76,Kraftvärmeprod!$B$1:$AH$479,MATCH(C$3,Kraftvärmeprod!$B$1:$AG$1,0),FALSE)/1,"")</f>
        <v/>
      </c>
      <c r="D76" t="str">
        <f>IFERROR(VLOOKUP($B76,Kraftvärmeprod!$B$1:$AH$479,MATCH(D$3,Kraftvärmeprod!$B$1:$AG$1,0),FALSE)/1,"")</f>
        <v/>
      </c>
      <c r="E76">
        <f>IFERROR(VLOOKUP($B76,Kraftvärmeprod!$B$1:$AH$479,MATCH(E$2,Kraftvärmeprod!$B$1:$AG$1,0),FALSE)/1,0)-IFERROR(VLOOKUP($B76,'Slutlig allokering'!$B$2:$AC$462,MATCH(E$3,'Slutlig allokering'!$B$2:$AJ$2,0),FALSE)/1,0)</f>
        <v>0</v>
      </c>
      <c r="F76">
        <f>IFERROR(VLOOKUP($B76,Kraftvärmeprod!$B$1:$AH$479,MATCH(F$2,Kraftvärmeprod!$B$1:$AG$1,0),FALSE)/1,0)-IFERROR(VLOOKUP($B76,'Slutlig allokering'!$B$2:$AC$462,MATCH(F$3,'Slutlig allokering'!$B$2:$AJ$2,0),FALSE)/1,0)</f>
        <v>0</v>
      </c>
      <c r="G76">
        <f>IFERROR(VLOOKUP($B76,Kraftvärmeprod!$B$1:$AH$479,MATCH(G$2,Kraftvärmeprod!$B$1:$AG$1,0),FALSE)/1,0)-IFERROR(VLOOKUP($B76,'Slutlig allokering'!$B$2:$AC$462,MATCH(G$3,'Slutlig allokering'!$B$2:$AJ$2,0),FALSE)/1,0)</f>
        <v>0</v>
      </c>
      <c r="H76">
        <f>IFERROR(VLOOKUP($B76,Kraftvärmeprod!$B$1:$AH$479,MATCH(H$2,Kraftvärmeprod!$B$1:$AG$1,0),FALSE)/1,0)-IFERROR(VLOOKUP($B76,'Slutlig allokering'!$B$2:$AC$462,MATCH(H$3,'Slutlig allokering'!$B$2:$AJ$2,0),FALSE)/1,0)</f>
        <v>0</v>
      </c>
      <c r="I76">
        <f>IFERROR(VLOOKUP($B76,Kraftvärmeprod!$B$1:$AH$479,MATCH(I$2,Kraftvärmeprod!$B$1:$AG$1,0),FALSE)/1,0)-IFERROR(VLOOKUP($B76,'Slutlig allokering'!$B$2:$AC$462,MATCH(I$3,'Slutlig allokering'!$B$2:$AJ$2,0),FALSE)/1,0)</f>
        <v>0</v>
      </c>
      <c r="J76">
        <f>IFERROR(VLOOKUP($B76,Kraftvärmeprod!$B$1:$AH$479,MATCH(J$2,Kraftvärmeprod!$B$1:$AG$1,0),FALSE)/1,0)-IFERROR(VLOOKUP($B76,'Slutlig allokering'!$B$2:$AC$462,MATCH(J$3,'Slutlig allokering'!$B$2:$AJ$2,0),FALSE)/1,0)</f>
        <v>0</v>
      </c>
      <c r="K76">
        <f>IFERROR(VLOOKUP($B76,Kraftvärmeprod!$B$1:$AH$479,MATCH(K$2,Kraftvärmeprod!$B$1:$AG$1,0),FALSE)/1,0)-IFERROR(VLOOKUP($B76,'Slutlig allokering'!$B$2:$AC$462,MATCH(K$3,'Slutlig allokering'!$B$2:$AJ$2,0),FALSE)/1,0)</f>
        <v>0</v>
      </c>
      <c r="L76">
        <f>IFERROR(VLOOKUP($B76,Kraftvärmeprod!$B$1:$AH$479,MATCH(L$2,Kraftvärmeprod!$B$1:$AG$1,0),FALSE)/1,0)-IFERROR(VLOOKUP($B76,'Slutlig allokering'!$B$2:$AC$462,MATCH(L$3,'Slutlig allokering'!$B$2:$AJ$2,0),FALSE)/1,0)</f>
        <v>0</v>
      </c>
      <c r="M76" s="143">
        <f>IFERROR(VLOOKUP($B76,Miljö!$B$1:$S$477,MATCH(M$2,Miljö!$B$1:$X$1,0),FALSE)/1,0)-IFERROR(VLOOKUP($B76,'Slutlig allokering'!$B$2:$AC$462,MATCH(M$3,'Slutlig allokering'!$B$2:$AJ$2,0),FALSE)/1,0)</f>
        <v>0</v>
      </c>
      <c r="N76">
        <f>IFERROR(VLOOKUP($B76,Kraftvärmeprod!$B$1:$AH$479,MATCH(N$2,Kraftvärmeprod!$B$1:$AG$1,0),FALSE)/1,0)-IFERROR(VLOOKUP($B76,'Slutlig allokering'!$B$2:$AC$462,MATCH(N$3,'Slutlig allokering'!$B$2:$AJ$2,0),FALSE)/1,0)</f>
        <v>0</v>
      </c>
      <c r="O76">
        <f>IFERROR(VLOOKUP($B76,Kraftvärmeprod!$B$1:$AH$479,MATCH(O$2,Kraftvärmeprod!$B$1:$AG$1,0),FALSE)/1,0)-IFERROR(VLOOKUP($B76,'Slutlig allokering'!$B$2:$AC$462,MATCH(O$3,'Slutlig allokering'!$B$2:$AJ$2,0),FALSE)/1,0)</f>
        <v>0</v>
      </c>
      <c r="P76">
        <f>IFERROR(VLOOKUP($B76,Kraftvärmeprod!$B$1:$AH$479,MATCH(P$2,Kraftvärmeprod!$B$1:$AG$1,0),FALSE)/1,0)-IFERROR(VLOOKUP($B76,'Slutlig allokering'!$B$2:$AC$462,MATCH(P$3,'Slutlig allokering'!$B$2:$AJ$2,0),FALSE)/1,0)</f>
        <v>0</v>
      </c>
      <c r="Q76">
        <f>IFERROR(VLOOKUP($B76,Kraftvärmeprod!$B$1:$AH$479,MATCH(Q$2,Kraftvärmeprod!$B$1:$AG$1,0),FALSE)/1,0)-IFERROR(VLOOKUP($B76,'Slutlig allokering'!$B$2:$AC$462,MATCH(Q$3,'Slutlig allokering'!$B$2:$AJ$2,0),FALSE)/1,0)</f>
        <v>0</v>
      </c>
      <c r="R76">
        <f>IFERROR(VLOOKUP($B76,Kraftvärmeprod!$B$1:$AH$479,MATCH(R$2,Kraftvärmeprod!$B$1:$AG$1,0),FALSE)/1,0)-IFERROR(VLOOKUP($B76,'Slutlig allokering'!$B$2:$AC$462,MATCH(R$3,'Slutlig allokering'!$B$2:$AJ$2,0),FALSE)/1,0)</f>
        <v>0</v>
      </c>
      <c r="S76">
        <f>IFERROR(VLOOKUP($B76,Kraftvärmeprod!$B$1:$AH$479,MATCH(S$2,Kraftvärmeprod!$B$1:$AG$1,0),FALSE)/1,0)-IFERROR(VLOOKUP($B76,'Slutlig allokering'!$B$2:$AC$462,MATCH(S$3,'Slutlig allokering'!$B$2:$AJ$2,0),FALSE)/1,0)</f>
        <v>0</v>
      </c>
      <c r="T76">
        <f>IFERROR(VLOOKUP($B76,Kraftvärmeprod!$B$1:$AH$479,MATCH(T$2,Kraftvärmeprod!$B$1:$AG$1,0),FALSE)/1,0)-IFERROR(VLOOKUP($B76,'Slutlig allokering'!$B$2:$AC$462,MATCH(T$3,'Slutlig allokering'!$B$2:$AJ$2,0),FALSE)/1,0)</f>
        <v>0</v>
      </c>
      <c r="U76">
        <f>IFERROR(VLOOKUP($B76,Kraftvärmeprod!$B$1:$AH$479,MATCH(U$2,Kraftvärmeprod!$B$1:$AG$1,0),FALSE)/1,0)-IFERROR(VLOOKUP($B76,'Slutlig allokering'!$B$2:$AC$462,MATCH(U$3,'Slutlig allokering'!$B$2:$AJ$2,0),FALSE)/1,0)</f>
        <v>0</v>
      </c>
      <c r="V76">
        <f>IFERROR(VLOOKUP($B76,Kraftvärmeprod!$B$1:$AH$479,MATCH(V$2,Kraftvärmeprod!$B$1:$AG$1,0),FALSE)/1,0)-IFERROR(VLOOKUP($B76,'Slutlig allokering'!$B$2:$AC$462,MATCH(V$3,'Slutlig allokering'!$B$2:$AJ$2,0),FALSE)/1,0)</f>
        <v>0</v>
      </c>
      <c r="W76">
        <f>IFERROR(VLOOKUP($B76,Kraftvärmeprod!$B$1:$AH$479,MATCH(W$2,Kraftvärmeprod!$B$1:$AG$1,0),FALSE)/1,0)-IFERROR(VLOOKUP($B76,'Slutlig allokering'!$B$2:$AC$462,MATCH(W$3,'Slutlig allokering'!$B$2:$AJ$2,0),FALSE)/1,0)</f>
        <v>0</v>
      </c>
      <c r="X76">
        <f>IFERROR(VLOOKUP($B76,Kraftvärmeprod!$B$1:$AH$479,MATCH(X$2,Kraftvärmeprod!$B$1:$AG$1,0),FALSE)/1,0)-IFERROR(VLOOKUP($B76,'Slutlig allokering'!$B$2:$AC$462,MATCH(X$3,'Slutlig allokering'!$B$2:$AJ$2,0),FALSE)/1,0)</f>
        <v>0</v>
      </c>
      <c r="Y76">
        <f>IFERROR(VLOOKUP($B76,Kraftvärmeprod!$B$1:$AH$479,MATCH(Y$2,Kraftvärmeprod!$B$1:$AG$1,0),FALSE)/1,0)-IFERROR(VLOOKUP($B76,'Slutlig allokering'!$B$2:$AC$462,MATCH(Y$3,'Slutlig allokering'!$B$2:$AJ$2,0),FALSE)/1,0)</f>
        <v>0</v>
      </c>
      <c r="Z76">
        <f>IFERROR(VLOOKUP($B76,Kraftvärmeprod!$B$1:$AH$479,MATCH(Z$2,Kraftvärmeprod!$B$1:$AG$1,0),FALSE)/1,0)-IFERROR(VLOOKUP($B76,'Slutlig allokering'!$B$2:$AC$462,MATCH(Z$3,'Slutlig allokering'!$B$2:$AJ$2,0),FALSE)/1,0)</f>
        <v>0</v>
      </c>
      <c r="AA76">
        <f>IFERROR(VLOOKUP($B76,Kraftvärmeprod!$B$1:$AH$479,MATCH(AA$2,Kraftvärmeprod!$B$1:$AG$1,0),FALSE)/1,0)-IFERROR(VLOOKUP($B76,'Slutlig allokering'!$B$2:$AC$462,MATCH(AA$3,'Slutlig allokering'!$B$2:$AJ$2,0),FALSE)/1,0)</f>
        <v>0</v>
      </c>
      <c r="AB76">
        <f>IFERROR(VLOOKUP($B76,Kraftvärmeprod!$B$1:$AH$479,MATCH(AB$2,Kraftvärmeprod!$B$1:$AG$1,0),FALSE)/1,0)-IFERROR(VLOOKUP($B76,'Slutlig allokering'!$B$2:$AC$462,MATCH(AB$3,'Slutlig allokering'!$B$2:$AJ$2,0),FALSE)/1,0)</f>
        <v>0</v>
      </c>
      <c r="AE76">
        <f t="shared" si="2"/>
        <v>0</v>
      </c>
      <c r="AG76">
        <f>IFERROR(VLOOKUP(B76,'Slutlig allokering'!$B$2:$AJ$462,MATCH("Summa justerad allokerad tillförd energi (utan hjälpel och rökgaskondensering):",'Slutlig allokering'!$B$2:$AK$2,0),FALSE)/1,"")</f>
        <v>0</v>
      </c>
      <c r="AI76" s="55" t="str">
        <f>IFERROR(1-VLOOKUP(B76,'Slutlig allokering'!$B$2:$AJ$462,MATCH("Andel av bränsle i kvv som allokerats till värme, exklusive rökgaskondensering och hjälpel",'Slutlig allokering'!$B$2:$AK$2,0),FALSE),"")</f>
        <v/>
      </c>
      <c r="AK76" s="55" t="str">
        <f t="shared" si="3"/>
        <v/>
      </c>
    </row>
    <row r="77" spans="1:37" x14ac:dyDescent="0.25">
      <c r="A77" s="28" t="s">
        <v>80</v>
      </c>
      <c r="B77" s="28" t="s">
        <v>103</v>
      </c>
      <c r="C77">
        <f>IFERROR(VLOOKUP($B77,Kraftvärmeprod!$B$1:$AH$479,MATCH(C$3,Kraftvärmeprod!$B$1:$AG$1,0),FALSE)/1,"")</f>
        <v>2252.9349999999999</v>
      </c>
      <c r="D77">
        <f>IFERROR(VLOOKUP($B77,Kraftvärmeprod!$B$1:$AH$479,MATCH(D$3,Kraftvärmeprod!$B$1:$AG$1,0),FALSE)/1,"")</f>
        <v>1207.71</v>
      </c>
      <c r="E77">
        <f>IFERROR(VLOOKUP($B77,Kraftvärmeprod!$B$1:$AH$479,MATCH(E$2,Kraftvärmeprod!$B$1:$AG$1,0),FALSE)/1,0)-IFERROR(VLOOKUP($B77,'Slutlig allokering'!$B$2:$AC$462,MATCH(E$3,'Slutlig allokering'!$B$2:$AJ$2,0),FALSE)/1,0)</f>
        <v>654.78199999999993</v>
      </c>
      <c r="F77">
        <f>IFERROR(VLOOKUP($B77,Kraftvärmeprod!$B$1:$AH$479,MATCH(F$2,Kraftvärmeprod!$B$1:$AG$1,0),FALSE)/1,0)-IFERROR(VLOOKUP($B77,'Slutlig allokering'!$B$2:$AC$462,MATCH(F$3,'Slutlig allokering'!$B$2:$AJ$2,0),FALSE)/1,0)</f>
        <v>0</v>
      </c>
      <c r="G77">
        <f>IFERROR(VLOOKUP($B77,Kraftvärmeprod!$B$1:$AH$479,MATCH(G$2,Kraftvärmeprod!$B$1:$AG$1,0),FALSE)/1,0)-IFERROR(VLOOKUP($B77,'Slutlig allokering'!$B$2:$AC$462,MATCH(G$3,'Slutlig allokering'!$B$2:$AJ$2,0),FALSE)/1,0)</f>
        <v>0</v>
      </c>
      <c r="H77">
        <f>IFERROR(VLOOKUP($B77,Kraftvärmeprod!$B$1:$AH$479,MATCH(H$2,Kraftvärmeprod!$B$1:$AG$1,0),FALSE)/1,0)-IFERROR(VLOOKUP($B77,'Slutlig allokering'!$B$2:$AC$462,MATCH(H$3,'Slutlig allokering'!$B$2:$AJ$2,0),FALSE)/1,0)</f>
        <v>0</v>
      </c>
      <c r="I77">
        <f>IFERROR(VLOOKUP($B77,Kraftvärmeprod!$B$1:$AH$479,MATCH(I$2,Kraftvärmeprod!$B$1:$AG$1,0),FALSE)/1,0)-IFERROR(VLOOKUP($B77,'Slutlig allokering'!$B$2:$AC$462,MATCH(I$3,'Slutlig allokering'!$B$2:$AJ$2,0),FALSE)/1,0)</f>
        <v>0.14514200000000002</v>
      </c>
      <c r="J77">
        <f>IFERROR(VLOOKUP($B77,Kraftvärmeprod!$B$1:$AH$479,MATCH(J$2,Kraftvärmeprod!$B$1:$AG$1,0),FALSE)/1,0)-IFERROR(VLOOKUP($B77,'Slutlig allokering'!$B$2:$AC$462,MATCH(J$3,'Slutlig allokering'!$B$2:$AJ$2,0),FALSE)/1,0)</f>
        <v>0</v>
      </c>
      <c r="K77">
        <f>IFERROR(VLOOKUP($B77,Kraftvärmeprod!$B$1:$AH$479,MATCH(K$2,Kraftvärmeprod!$B$1:$AG$1,0),FALSE)/1,0)-IFERROR(VLOOKUP($B77,'Slutlig allokering'!$B$2:$AC$462,MATCH(K$3,'Slutlig allokering'!$B$2:$AJ$2,0),FALSE)/1,0)</f>
        <v>0.38600600000000002</v>
      </c>
      <c r="L77">
        <f>IFERROR(VLOOKUP($B77,Kraftvärmeprod!$B$1:$AH$479,MATCH(L$2,Kraftvärmeprod!$B$1:$AG$1,0),FALSE)/1,0)-IFERROR(VLOOKUP($B77,'Slutlig allokering'!$B$2:$AC$462,MATCH(L$3,'Slutlig allokering'!$B$2:$AJ$2,0),FALSE)/1,0)</f>
        <v>0</v>
      </c>
      <c r="M77" s="143">
        <f>IFERROR(VLOOKUP($B77,Miljö!$B$1:$S$477,MATCH(M$2,Miljö!$B$1:$X$1,0),FALSE)/1,0)-IFERROR(VLOOKUP($B77,'Slutlig allokering'!$B$2:$AC$462,MATCH(M$3,'Slutlig allokering'!$B$2:$AJ$2,0),FALSE)/1,0)</f>
        <v>11.347200000000001</v>
      </c>
      <c r="N77">
        <f>IFERROR(VLOOKUP($B77,Kraftvärmeprod!$B$1:$AH$479,MATCH(N$2,Kraftvärmeprod!$B$1:$AG$1,0),FALSE)/1,0)-IFERROR(VLOOKUP($B77,'Slutlig allokering'!$B$2:$AC$462,MATCH(N$3,'Slutlig allokering'!$B$2:$AJ$2,0),FALSE)/1,0)</f>
        <v>1205.095</v>
      </c>
      <c r="O77">
        <f>IFERROR(VLOOKUP($B77,Kraftvärmeprod!$B$1:$AH$479,MATCH(O$2,Kraftvärmeprod!$B$1:$AG$1,0),FALSE)/1,0)-IFERROR(VLOOKUP($B77,'Slutlig allokering'!$B$2:$AC$462,MATCH(O$3,'Slutlig allokering'!$B$2:$AJ$2,0),FALSE)/1,0)</f>
        <v>0</v>
      </c>
      <c r="P77">
        <f>IFERROR(VLOOKUP($B77,Kraftvärmeprod!$B$1:$AH$479,MATCH(P$2,Kraftvärmeprod!$B$1:$AG$1,0),FALSE)/1,0)-IFERROR(VLOOKUP($B77,'Slutlig allokering'!$B$2:$AC$462,MATCH(P$3,'Slutlig allokering'!$B$2:$AJ$2,0),FALSE)/1,0)</f>
        <v>0</v>
      </c>
      <c r="Q77">
        <f>IFERROR(VLOOKUP($B77,Kraftvärmeprod!$B$1:$AH$479,MATCH(Q$2,Kraftvärmeprod!$B$1:$AG$1,0),FALSE)/1,0)-IFERROR(VLOOKUP($B77,'Slutlig allokering'!$B$2:$AC$462,MATCH(Q$3,'Slutlig allokering'!$B$2:$AJ$2,0),FALSE)/1,0)</f>
        <v>0</v>
      </c>
      <c r="R77">
        <f>IFERROR(VLOOKUP($B77,Kraftvärmeprod!$B$1:$AH$479,MATCH(R$2,Kraftvärmeprod!$B$1:$AG$1,0),FALSE)/1,0)-IFERROR(VLOOKUP($B77,'Slutlig allokering'!$B$2:$AC$462,MATCH(R$3,'Slutlig allokering'!$B$2:$AJ$2,0),FALSE)/1,0)</f>
        <v>0</v>
      </c>
      <c r="S77">
        <f>IFERROR(VLOOKUP($B77,Kraftvärmeprod!$B$1:$AH$479,MATCH(S$2,Kraftvärmeprod!$B$1:$AG$1,0),FALSE)/1,0)-IFERROR(VLOOKUP($B77,'Slutlig allokering'!$B$2:$AC$462,MATCH(S$3,'Slutlig allokering'!$B$2:$AJ$2,0),FALSE)/1,0)</f>
        <v>0</v>
      </c>
      <c r="T77">
        <f>IFERROR(VLOOKUP($B77,Kraftvärmeprod!$B$1:$AH$479,MATCH(T$2,Kraftvärmeprod!$B$1:$AG$1,0),FALSE)/1,0)-IFERROR(VLOOKUP($B77,'Slutlig allokering'!$B$2:$AC$462,MATCH(T$3,'Slutlig allokering'!$B$2:$AJ$2,0),FALSE)/1,0)</f>
        <v>0</v>
      </c>
      <c r="U77">
        <f>IFERROR(VLOOKUP($B77,Kraftvärmeprod!$B$1:$AH$479,MATCH(U$2,Kraftvärmeprod!$B$1:$AG$1,0),FALSE)/1,0)-IFERROR(VLOOKUP($B77,'Slutlig allokering'!$B$2:$AC$462,MATCH(U$3,'Slutlig allokering'!$B$2:$AJ$2,0),FALSE)/1,0)</f>
        <v>0</v>
      </c>
      <c r="V77">
        <f>IFERROR(VLOOKUP($B77,Kraftvärmeprod!$B$1:$AH$479,MATCH(V$2,Kraftvärmeprod!$B$1:$AG$1,0),FALSE)/1,0)-IFERROR(VLOOKUP($B77,'Slutlig allokering'!$B$2:$AC$462,MATCH(V$3,'Slutlig allokering'!$B$2:$AJ$2,0),FALSE)/1,0)</f>
        <v>0</v>
      </c>
      <c r="W77">
        <f>IFERROR(VLOOKUP($B77,Kraftvärmeprod!$B$1:$AH$479,MATCH(W$2,Kraftvärmeprod!$B$1:$AG$1,0),FALSE)/1,0)-IFERROR(VLOOKUP($B77,'Slutlig allokering'!$B$2:$AC$462,MATCH(W$3,'Slutlig allokering'!$B$2:$AJ$2,0),FALSE)/1,0)</f>
        <v>0</v>
      </c>
      <c r="X77">
        <f>IFERROR(VLOOKUP($B77,Kraftvärmeprod!$B$1:$AH$479,MATCH(X$2,Kraftvärmeprod!$B$1:$AG$1,0),FALSE)/1,0)-IFERROR(VLOOKUP($B77,'Slutlig allokering'!$B$2:$AC$462,MATCH(X$3,'Slutlig allokering'!$B$2:$AJ$2,0),FALSE)/1,0)</f>
        <v>0</v>
      </c>
      <c r="Y77">
        <f>IFERROR(VLOOKUP($B77,Kraftvärmeprod!$B$1:$AH$479,MATCH(Y$2,Kraftvärmeprod!$B$1:$AG$1,0),FALSE)/1,0)-IFERROR(VLOOKUP($B77,'Slutlig allokering'!$B$2:$AC$462,MATCH(Y$3,'Slutlig allokering'!$B$2:$AJ$2,0),FALSE)/1,0)</f>
        <v>0</v>
      </c>
      <c r="Z77">
        <f>IFERROR(VLOOKUP($B77,Kraftvärmeprod!$B$1:$AH$479,MATCH(Z$2,Kraftvärmeprod!$B$1:$AG$1,0),FALSE)/1,0)-IFERROR(VLOOKUP($B77,'Slutlig allokering'!$B$2:$AC$462,MATCH(Z$3,'Slutlig allokering'!$B$2:$AJ$2,0),FALSE)/1,0)</f>
        <v>0</v>
      </c>
      <c r="AA77">
        <f>IFERROR(VLOOKUP($B77,Kraftvärmeprod!$B$1:$AH$479,MATCH(AA$2,Kraftvärmeprod!$B$1:$AG$1,0),FALSE)/1,0)-IFERROR(VLOOKUP($B77,'Slutlig allokering'!$B$2:$AC$462,MATCH(AA$3,'Slutlig allokering'!$B$2:$AJ$2,0),FALSE)/1,0)</f>
        <v>0</v>
      </c>
      <c r="AB77">
        <f>IFERROR(VLOOKUP($B77,Kraftvärmeprod!$B$1:$AH$479,MATCH(AB$2,Kraftvärmeprod!$B$1:$AG$1,0),FALSE)/1,0)-IFERROR(VLOOKUP($B77,'Slutlig allokering'!$B$2:$AC$462,MATCH(AB$3,'Slutlig allokering'!$B$2:$AJ$2,0),FALSE)/1,0)</f>
        <v>0</v>
      </c>
      <c r="AE77">
        <f t="shared" si="2"/>
        <v>1860.408148</v>
      </c>
      <c r="AG77">
        <f>IFERROR(VLOOKUP(B77,'Slutlig allokering'!$B$2:$AJ$462,MATCH("Summa justerad allokerad tillförd energi (utan hjälpel och rökgaskondensering):",'Slutlig allokering'!$B$2:$AK$2,0),FALSE)/1,"")</f>
        <v>1801.4898519999999</v>
      </c>
      <c r="AI77" s="55">
        <f>IFERROR(1-VLOOKUP(B77,'Slutlig allokering'!$B$2:$AJ$462,MATCH("Andel av bränsle i kvv som allokerats till värme, exklusive rökgaskondensering och hjälpel",'Slutlig allokering'!$B$2:$AK$2,0),FALSE),"")</f>
        <v>0.50804477568736217</v>
      </c>
      <c r="AK77" s="55">
        <f t="shared" si="3"/>
        <v>0.50804477568736206</v>
      </c>
    </row>
    <row r="78" spans="1:37" x14ac:dyDescent="0.25">
      <c r="A78" s="28" t="s">
        <v>80</v>
      </c>
      <c r="B78" s="28" t="s">
        <v>104</v>
      </c>
      <c r="C78" t="str">
        <f>IFERROR(VLOOKUP($B78,Kraftvärmeprod!$B$1:$AH$479,MATCH(C$3,Kraftvärmeprod!$B$1:$AG$1,0),FALSE)/1,"")</f>
        <v/>
      </c>
      <c r="D78" t="str">
        <f>IFERROR(VLOOKUP($B78,Kraftvärmeprod!$B$1:$AH$479,MATCH(D$3,Kraftvärmeprod!$B$1:$AG$1,0),FALSE)/1,"")</f>
        <v/>
      </c>
      <c r="E78">
        <f>IFERROR(VLOOKUP($B78,Kraftvärmeprod!$B$1:$AH$479,MATCH(E$2,Kraftvärmeprod!$B$1:$AG$1,0),FALSE)/1,0)-IFERROR(VLOOKUP($B78,'Slutlig allokering'!$B$2:$AC$462,MATCH(E$3,'Slutlig allokering'!$B$2:$AJ$2,0),FALSE)/1,0)</f>
        <v>0</v>
      </c>
      <c r="F78">
        <f>IFERROR(VLOOKUP($B78,Kraftvärmeprod!$B$1:$AH$479,MATCH(F$2,Kraftvärmeprod!$B$1:$AG$1,0),FALSE)/1,0)-IFERROR(VLOOKUP($B78,'Slutlig allokering'!$B$2:$AC$462,MATCH(F$3,'Slutlig allokering'!$B$2:$AJ$2,0),FALSE)/1,0)</f>
        <v>0</v>
      </c>
      <c r="G78">
        <f>IFERROR(VLOOKUP($B78,Kraftvärmeprod!$B$1:$AH$479,MATCH(G$2,Kraftvärmeprod!$B$1:$AG$1,0),FALSE)/1,0)-IFERROR(VLOOKUP($B78,'Slutlig allokering'!$B$2:$AC$462,MATCH(G$3,'Slutlig allokering'!$B$2:$AJ$2,0),FALSE)/1,0)</f>
        <v>0</v>
      </c>
      <c r="H78">
        <f>IFERROR(VLOOKUP($B78,Kraftvärmeprod!$B$1:$AH$479,MATCH(H$2,Kraftvärmeprod!$B$1:$AG$1,0),FALSE)/1,0)-IFERROR(VLOOKUP($B78,'Slutlig allokering'!$B$2:$AC$462,MATCH(H$3,'Slutlig allokering'!$B$2:$AJ$2,0),FALSE)/1,0)</f>
        <v>0</v>
      </c>
      <c r="I78">
        <f>IFERROR(VLOOKUP($B78,Kraftvärmeprod!$B$1:$AH$479,MATCH(I$2,Kraftvärmeprod!$B$1:$AG$1,0),FALSE)/1,0)-IFERROR(VLOOKUP($B78,'Slutlig allokering'!$B$2:$AC$462,MATCH(I$3,'Slutlig allokering'!$B$2:$AJ$2,0),FALSE)/1,0)</f>
        <v>0</v>
      </c>
      <c r="J78">
        <f>IFERROR(VLOOKUP($B78,Kraftvärmeprod!$B$1:$AH$479,MATCH(J$2,Kraftvärmeprod!$B$1:$AG$1,0),FALSE)/1,0)-IFERROR(VLOOKUP($B78,'Slutlig allokering'!$B$2:$AC$462,MATCH(J$3,'Slutlig allokering'!$B$2:$AJ$2,0),FALSE)/1,0)</f>
        <v>0</v>
      </c>
      <c r="K78">
        <f>IFERROR(VLOOKUP($B78,Kraftvärmeprod!$B$1:$AH$479,MATCH(K$2,Kraftvärmeprod!$B$1:$AG$1,0),FALSE)/1,0)-IFERROR(VLOOKUP($B78,'Slutlig allokering'!$B$2:$AC$462,MATCH(K$3,'Slutlig allokering'!$B$2:$AJ$2,0),FALSE)/1,0)</f>
        <v>0</v>
      </c>
      <c r="L78">
        <f>IFERROR(VLOOKUP($B78,Kraftvärmeprod!$B$1:$AH$479,MATCH(L$2,Kraftvärmeprod!$B$1:$AG$1,0),FALSE)/1,0)-IFERROR(VLOOKUP($B78,'Slutlig allokering'!$B$2:$AC$462,MATCH(L$3,'Slutlig allokering'!$B$2:$AJ$2,0),FALSE)/1,0)</f>
        <v>0</v>
      </c>
      <c r="M78" s="143">
        <f>IFERROR(VLOOKUP($B78,Miljö!$B$1:$S$477,MATCH(M$2,Miljö!$B$1:$X$1,0),FALSE)/1,0)-IFERROR(VLOOKUP($B78,'Slutlig allokering'!$B$2:$AC$462,MATCH(M$3,'Slutlig allokering'!$B$2:$AJ$2,0),FALSE)/1,0)</f>
        <v>0</v>
      </c>
      <c r="N78">
        <f>IFERROR(VLOOKUP($B78,Kraftvärmeprod!$B$1:$AH$479,MATCH(N$2,Kraftvärmeprod!$B$1:$AG$1,0),FALSE)/1,0)-IFERROR(VLOOKUP($B78,'Slutlig allokering'!$B$2:$AC$462,MATCH(N$3,'Slutlig allokering'!$B$2:$AJ$2,0),FALSE)/1,0)</f>
        <v>0</v>
      </c>
      <c r="O78">
        <f>IFERROR(VLOOKUP($B78,Kraftvärmeprod!$B$1:$AH$479,MATCH(O$2,Kraftvärmeprod!$B$1:$AG$1,0),FALSE)/1,0)-IFERROR(VLOOKUP($B78,'Slutlig allokering'!$B$2:$AC$462,MATCH(O$3,'Slutlig allokering'!$B$2:$AJ$2,0),FALSE)/1,0)</f>
        <v>0</v>
      </c>
      <c r="P78">
        <f>IFERROR(VLOOKUP($B78,Kraftvärmeprod!$B$1:$AH$479,MATCH(P$2,Kraftvärmeprod!$B$1:$AG$1,0),FALSE)/1,0)-IFERROR(VLOOKUP($B78,'Slutlig allokering'!$B$2:$AC$462,MATCH(P$3,'Slutlig allokering'!$B$2:$AJ$2,0),FALSE)/1,0)</f>
        <v>0</v>
      </c>
      <c r="Q78">
        <f>IFERROR(VLOOKUP($B78,Kraftvärmeprod!$B$1:$AH$479,MATCH(Q$2,Kraftvärmeprod!$B$1:$AG$1,0),FALSE)/1,0)-IFERROR(VLOOKUP($B78,'Slutlig allokering'!$B$2:$AC$462,MATCH(Q$3,'Slutlig allokering'!$B$2:$AJ$2,0),FALSE)/1,0)</f>
        <v>0</v>
      </c>
      <c r="R78">
        <f>IFERROR(VLOOKUP($B78,Kraftvärmeprod!$B$1:$AH$479,MATCH(R$2,Kraftvärmeprod!$B$1:$AG$1,0),FALSE)/1,0)-IFERROR(VLOOKUP($B78,'Slutlig allokering'!$B$2:$AC$462,MATCH(R$3,'Slutlig allokering'!$B$2:$AJ$2,0),FALSE)/1,0)</f>
        <v>0</v>
      </c>
      <c r="S78">
        <f>IFERROR(VLOOKUP($B78,Kraftvärmeprod!$B$1:$AH$479,MATCH(S$2,Kraftvärmeprod!$B$1:$AG$1,0),FALSE)/1,0)-IFERROR(VLOOKUP($B78,'Slutlig allokering'!$B$2:$AC$462,MATCH(S$3,'Slutlig allokering'!$B$2:$AJ$2,0),FALSE)/1,0)</f>
        <v>0</v>
      </c>
      <c r="T78">
        <f>IFERROR(VLOOKUP($B78,Kraftvärmeprod!$B$1:$AH$479,MATCH(T$2,Kraftvärmeprod!$B$1:$AG$1,0),FALSE)/1,0)-IFERROR(VLOOKUP($B78,'Slutlig allokering'!$B$2:$AC$462,MATCH(T$3,'Slutlig allokering'!$B$2:$AJ$2,0),FALSE)/1,0)</f>
        <v>0</v>
      </c>
      <c r="U78">
        <f>IFERROR(VLOOKUP($B78,Kraftvärmeprod!$B$1:$AH$479,MATCH(U$2,Kraftvärmeprod!$B$1:$AG$1,0),FALSE)/1,0)-IFERROR(VLOOKUP($B78,'Slutlig allokering'!$B$2:$AC$462,MATCH(U$3,'Slutlig allokering'!$B$2:$AJ$2,0),FALSE)/1,0)</f>
        <v>0</v>
      </c>
      <c r="V78">
        <f>IFERROR(VLOOKUP($B78,Kraftvärmeprod!$B$1:$AH$479,MATCH(V$2,Kraftvärmeprod!$B$1:$AG$1,0),FALSE)/1,0)-IFERROR(VLOOKUP($B78,'Slutlig allokering'!$B$2:$AC$462,MATCH(V$3,'Slutlig allokering'!$B$2:$AJ$2,0),FALSE)/1,0)</f>
        <v>0</v>
      </c>
      <c r="W78">
        <f>IFERROR(VLOOKUP($B78,Kraftvärmeprod!$B$1:$AH$479,MATCH(W$2,Kraftvärmeprod!$B$1:$AG$1,0),FALSE)/1,0)-IFERROR(VLOOKUP($B78,'Slutlig allokering'!$B$2:$AC$462,MATCH(W$3,'Slutlig allokering'!$B$2:$AJ$2,0),FALSE)/1,0)</f>
        <v>0</v>
      </c>
      <c r="X78">
        <f>IFERROR(VLOOKUP($B78,Kraftvärmeprod!$B$1:$AH$479,MATCH(X$2,Kraftvärmeprod!$B$1:$AG$1,0),FALSE)/1,0)-IFERROR(VLOOKUP($B78,'Slutlig allokering'!$B$2:$AC$462,MATCH(X$3,'Slutlig allokering'!$B$2:$AJ$2,0),FALSE)/1,0)</f>
        <v>0</v>
      </c>
      <c r="Y78">
        <f>IFERROR(VLOOKUP($B78,Kraftvärmeprod!$B$1:$AH$479,MATCH(Y$2,Kraftvärmeprod!$B$1:$AG$1,0),FALSE)/1,0)-IFERROR(VLOOKUP($B78,'Slutlig allokering'!$B$2:$AC$462,MATCH(Y$3,'Slutlig allokering'!$B$2:$AJ$2,0),FALSE)/1,0)</f>
        <v>0</v>
      </c>
      <c r="Z78">
        <f>IFERROR(VLOOKUP($B78,Kraftvärmeprod!$B$1:$AH$479,MATCH(Z$2,Kraftvärmeprod!$B$1:$AG$1,0),FALSE)/1,0)-IFERROR(VLOOKUP($B78,'Slutlig allokering'!$B$2:$AC$462,MATCH(Z$3,'Slutlig allokering'!$B$2:$AJ$2,0),FALSE)/1,0)</f>
        <v>0</v>
      </c>
      <c r="AA78">
        <f>IFERROR(VLOOKUP($B78,Kraftvärmeprod!$B$1:$AH$479,MATCH(AA$2,Kraftvärmeprod!$B$1:$AG$1,0),FALSE)/1,0)-IFERROR(VLOOKUP($B78,'Slutlig allokering'!$B$2:$AC$462,MATCH(AA$3,'Slutlig allokering'!$B$2:$AJ$2,0),FALSE)/1,0)</f>
        <v>0</v>
      </c>
      <c r="AB78">
        <f>IFERROR(VLOOKUP($B78,Kraftvärmeprod!$B$1:$AH$479,MATCH(AB$2,Kraftvärmeprod!$B$1:$AG$1,0),FALSE)/1,0)-IFERROR(VLOOKUP($B78,'Slutlig allokering'!$B$2:$AC$462,MATCH(AB$3,'Slutlig allokering'!$B$2:$AJ$2,0),FALSE)/1,0)</f>
        <v>0</v>
      </c>
      <c r="AE78">
        <f t="shared" si="2"/>
        <v>0</v>
      </c>
      <c r="AG78">
        <f>IFERROR(VLOOKUP(B78,'Slutlig allokering'!$B$2:$AJ$462,MATCH("Summa justerad allokerad tillförd energi (utan hjälpel och rökgaskondensering):",'Slutlig allokering'!$B$2:$AK$2,0),FALSE)/1,"")</f>
        <v>0</v>
      </c>
      <c r="AI78" s="55" t="str">
        <f>IFERROR(1-VLOOKUP(B78,'Slutlig allokering'!$B$2:$AJ$462,MATCH("Andel av bränsle i kvv som allokerats till värme, exklusive rökgaskondensering och hjälpel",'Slutlig allokering'!$B$2:$AK$2,0),FALSE),"")</f>
        <v/>
      </c>
      <c r="AK78" s="55" t="str">
        <f t="shared" si="3"/>
        <v/>
      </c>
    </row>
    <row r="79" spans="1:37" x14ac:dyDescent="0.25">
      <c r="A79" s="28" t="s">
        <v>80</v>
      </c>
      <c r="B79" s="28" t="s">
        <v>105</v>
      </c>
      <c r="C79" t="str">
        <f>IFERROR(VLOOKUP($B79,Kraftvärmeprod!$B$1:$AH$479,MATCH(C$3,Kraftvärmeprod!$B$1:$AG$1,0),FALSE)/1,"")</f>
        <v/>
      </c>
      <c r="D79" t="str">
        <f>IFERROR(VLOOKUP($B79,Kraftvärmeprod!$B$1:$AH$479,MATCH(D$3,Kraftvärmeprod!$B$1:$AG$1,0),FALSE)/1,"")</f>
        <v/>
      </c>
      <c r="E79">
        <f>IFERROR(VLOOKUP($B79,Kraftvärmeprod!$B$1:$AH$479,MATCH(E$2,Kraftvärmeprod!$B$1:$AG$1,0),FALSE)/1,0)-IFERROR(VLOOKUP($B79,'Slutlig allokering'!$B$2:$AC$462,MATCH(E$3,'Slutlig allokering'!$B$2:$AJ$2,0),FALSE)/1,0)</f>
        <v>0</v>
      </c>
      <c r="F79">
        <f>IFERROR(VLOOKUP($B79,Kraftvärmeprod!$B$1:$AH$479,MATCH(F$2,Kraftvärmeprod!$B$1:$AG$1,0),FALSE)/1,0)-IFERROR(VLOOKUP($B79,'Slutlig allokering'!$B$2:$AC$462,MATCH(F$3,'Slutlig allokering'!$B$2:$AJ$2,0),FALSE)/1,0)</f>
        <v>0</v>
      </c>
      <c r="G79">
        <f>IFERROR(VLOOKUP($B79,Kraftvärmeprod!$B$1:$AH$479,MATCH(G$2,Kraftvärmeprod!$B$1:$AG$1,0),FALSE)/1,0)-IFERROR(VLOOKUP($B79,'Slutlig allokering'!$B$2:$AC$462,MATCH(G$3,'Slutlig allokering'!$B$2:$AJ$2,0),FALSE)/1,0)</f>
        <v>0</v>
      </c>
      <c r="H79">
        <f>IFERROR(VLOOKUP($B79,Kraftvärmeprod!$B$1:$AH$479,MATCH(H$2,Kraftvärmeprod!$B$1:$AG$1,0),FALSE)/1,0)-IFERROR(VLOOKUP($B79,'Slutlig allokering'!$B$2:$AC$462,MATCH(H$3,'Slutlig allokering'!$B$2:$AJ$2,0),FALSE)/1,0)</f>
        <v>0</v>
      </c>
      <c r="I79">
        <f>IFERROR(VLOOKUP($B79,Kraftvärmeprod!$B$1:$AH$479,MATCH(I$2,Kraftvärmeprod!$B$1:$AG$1,0),FALSE)/1,0)-IFERROR(VLOOKUP($B79,'Slutlig allokering'!$B$2:$AC$462,MATCH(I$3,'Slutlig allokering'!$B$2:$AJ$2,0),FALSE)/1,0)</f>
        <v>0</v>
      </c>
      <c r="J79">
        <f>IFERROR(VLOOKUP($B79,Kraftvärmeprod!$B$1:$AH$479,MATCH(J$2,Kraftvärmeprod!$B$1:$AG$1,0),FALSE)/1,0)-IFERROR(VLOOKUP($B79,'Slutlig allokering'!$B$2:$AC$462,MATCH(J$3,'Slutlig allokering'!$B$2:$AJ$2,0),FALSE)/1,0)</f>
        <v>0</v>
      </c>
      <c r="K79">
        <f>IFERROR(VLOOKUP($B79,Kraftvärmeprod!$B$1:$AH$479,MATCH(K$2,Kraftvärmeprod!$B$1:$AG$1,0),FALSE)/1,0)-IFERROR(VLOOKUP($B79,'Slutlig allokering'!$B$2:$AC$462,MATCH(K$3,'Slutlig allokering'!$B$2:$AJ$2,0),FALSE)/1,0)</f>
        <v>0</v>
      </c>
      <c r="L79">
        <f>IFERROR(VLOOKUP($B79,Kraftvärmeprod!$B$1:$AH$479,MATCH(L$2,Kraftvärmeprod!$B$1:$AG$1,0),FALSE)/1,0)-IFERROR(VLOOKUP($B79,'Slutlig allokering'!$B$2:$AC$462,MATCH(L$3,'Slutlig allokering'!$B$2:$AJ$2,0),FALSE)/1,0)</f>
        <v>0</v>
      </c>
      <c r="M79" s="143">
        <f>IFERROR(VLOOKUP($B79,Miljö!$B$1:$S$477,MATCH(M$2,Miljö!$B$1:$X$1,0),FALSE)/1,0)-IFERROR(VLOOKUP($B79,'Slutlig allokering'!$B$2:$AC$462,MATCH(M$3,'Slutlig allokering'!$B$2:$AJ$2,0),FALSE)/1,0)</f>
        <v>0</v>
      </c>
      <c r="N79">
        <f>IFERROR(VLOOKUP($B79,Kraftvärmeprod!$B$1:$AH$479,MATCH(N$2,Kraftvärmeprod!$B$1:$AG$1,0),FALSE)/1,0)-IFERROR(VLOOKUP($B79,'Slutlig allokering'!$B$2:$AC$462,MATCH(N$3,'Slutlig allokering'!$B$2:$AJ$2,0),FALSE)/1,0)</f>
        <v>0</v>
      </c>
      <c r="O79">
        <f>IFERROR(VLOOKUP($B79,Kraftvärmeprod!$B$1:$AH$479,MATCH(O$2,Kraftvärmeprod!$B$1:$AG$1,0),FALSE)/1,0)-IFERROR(VLOOKUP($B79,'Slutlig allokering'!$B$2:$AC$462,MATCH(O$3,'Slutlig allokering'!$B$2:$AJ$2,0),FALSE)/1,0)</f>
        <v>0</v>
      </c>
      <c r="P79">
        <f>IFERROR(VLOOKUP($B79,Kraftvärmeprod!$B$1:$AH$479,MATCH(P$2,Kraftvärmeprod!$B$1:$AG$1,0),FALSE)/1,0)-IFERROR(VLOOKUP($B79,'Slutlig allokering'!$B$2:$AC$462,MATCH(P$3,'Slutlig allokering'!$B$2:$AJ$2,0),FALSE)/1,0)</f>
        <v>0</v>
      </c>
      <c r="Q79">
        <f>IFERROR(VLOOKUP($B79,Kraftvärmeprod!$B$1:$AH$479,MATCH(Q$2,Kraftvärmeprod!$B$1:$AG$1,0),FALSE)/1,0)-IFERROR(VLOOKUP($B79,'Slutlig allokering'!$B$2:$AC$462,MATCH(Q$3,'Slutlig allokering'!$B$2:$AJ$2,0),FALSE)/1,0)</f>
        <v>0</v>
      </c>
      <c r="R79">
        <f>IFERROR(VLOOKUP($B79,Kraftvärmeprod!$B$1:$AH$479,MATCH(R$2,Kraftvärmeprod!$B$1:$AG$1,0),FALSE)/1,0)-IFERROR(VLOOKUP($B79,'Slutlig allokering'!$B$2:$AC$462,MATCH(R$3,'Slutlig allokering'!$B$2:$AJ$2,0),FALSE)/1,0)</f>
        <v>0</v>
      </c>
      <c r="S79">
        <f>IFERROR(VLOOKUP($B79,Kraftvärmeprod!$B$1:$AH$479,MATCH(S$2,Kraftvärmeprod!$B$1:$AG$1,0),FALSE)/1,0)-IFERROR(VLOOKUP($B79,'Slutlig allokering'!$B$2:$AC$462,MATCH(S$3,'Slutlig allokering'!$B$2:$AJ$2,0),FALSE)/1,0)</f>
        <v>0</v>
      </c>
      <c r="T79">
        <f>IFERROR(VLOOKUP($B79,Kraftvärmeprod!$B$1:$AH$479,MATCH(T$2,Kraftvärmeprod!$B$1:$AG$1,0),FALSE)/1,0)-IFERROR(VLOOKUP($B79,'Slutlig allokering'!$B$2:$AC$462,MATCH(T$3,'Slutlig allokering'!$B$2:$AJ$2,0),FALSE)/1,0)</f>
        <v>0</v>
      </c>
      <c r="U79">
        <f>IFERROR(VLOOKUP($B79,Kraftvärmeprod!$B$1:$AH$479,MATCH(U$2,Kraftvärmeprod!$B$1:$AG$1,0),FALSE)/1,0)-IFERROR(VLOOKUP($B79,'Slutlig allokering'!$B$2:$AC$462,MATCH(U$3,'Slutlig allokering'!$B$2:$AJ$2,0),FALSE)/1,0)</f>
        <v>0</v>
      </c>
      <c r="V79">
        <f>IFERROR(VLOOKUP($B79,Kraftvärmeprod!$B$1:$AH$479,MATCH(V$2,Kraftvärmeprod!$B$1:$AG$1,0),FALSE)/1,0)-IFERROR(VLOOKUP($B79,'Slutlig allokering'!$B$2:$AC$462,MATCH(V$3,'Slutlig allokering'!$B$2:$AJ$2,0),FALSE)/1,0)</f>
        <v>0</v>
      </c>
      <c r="W79">
        <f>IFERROR(VLOOKUP($B79,Kraftvärmeprod!$B$1:$AH$479,MATCH(W$2,Kraftvärmeprod!$B$1:$AG$1,0),FALSE)/1,0)-IFERROR(VLOOKUP($B79,'Slutlig allokering'!$B$2:$AC$462,MATCH(W$3,'Slutlig allokering'!$B$2:$AJ$2,0),FALSE)/1,0)</f>
        <v>0</v>
      </c>
      <c r="X79">
        <f>IFERROR(VLOOKUP($B79,Kraftvärmeprod!$B$1:$AH$479,MATCH(X$2,Kraftvärmeprod!$B$1:$AG$1,0),FALSE)/1,0)-IFERROR(VLOOKUP($B79,'Slutlig allokering'!$B$2:$AC$462,MATCH(X$3,'Slutlig allokering'!$B$2:$AJ$2,0),FALSE)/1,0)</f>
        <v>0</v>
      </c>
      <c r="Y79">
        <f>IFERROR(VLOOKUP($B79,Kraftvärmeprod!$B$1:$AH$479,MATCH(Y$2,Kraftvärmeprod!$B$1:$AG$1,0),FALSE)/1,0)-IFERROR(VLOOKUP($B79,'Slutlig allokering'!$B$2:$AC$462,MATCH(Y$3,'Slutlig allokering'!$B$2:$AJ$2,0),FALSE)/1,0)</f>
        <v>0</v>
      </c>
      <c r="Z79">
        <f>IFERROR(VLOOKUP($B79,Kraftvärmeprod!$B$1:$AH$479,MATCH(Z$2,Kraftvärmeprod!$B$1:$AG$1,0),FALSE)/1,0)-IFERROR(VLOOKUP($B79,'Slutlig allokering'!$B$2:$AC$462,MATCH(Z$3,'Slutlig allokering'!$B$2:$AJ$2,0),FALSE)/1,0)</f>
        <v>0</v>
      </c>
      <c r="AA79">
        <f>IFERROR(VLOOKUP($B79,Kraftvärmeprod!$B$1:$AH$479,MATCH(AA$2,Kraftvärmeprod!$B$1:$AG$1,0),FALSE)/1,0)-IFERROR(VLOOKUP($B79,'Slutlig allokering'!$B$2:$AC$462,MATCH(AA$3,'Slutlig allokering'!$B$2:$AJ$2,0),FALSE)/1,0)</f>
        <v>0</v>
      </c>
      <c r="AB79">
        <f>IFERROR(VLOOKUP($B79,Kraftvärmeprod!$B$1:$AH$479,MATCH(AB$2,Kraftvärmeprod!$B$1:$AG$1,0),FALSE)/1,0)-IFERROR(VLOOKUP($B79,'Slutlig allokering'!$B$2:$AC$462,MATCH(AB$3,'Slutlig allokering'!$B$2:$AJ$2,0),FALSE)/1,0)</f>
        <v>0</v>
      </c>
      <c r="AE79">
        <f t="shared" si="2"/>
        <v>0</v>
      </c>
      <c r="AG79">
        <f>IFERROR(VLOOKUP(B79,'Slutlig allokering'!$B$2:$AJ$462,MATCH("Summa justerad allokerad tillförd energi (utan hjälpel och rökgaskondensering):",'Slutlig allokering'!$B$2:$AK$2,0),FALSE)/1,"")</f>
        <v>0</v>
      </c>
      <c r="AI79" s="55" t="str">
        <f>IFERROR(1-VLOOKUP(B79,'Slutlig allokering'!$B$2:$AJ$462,MATCH("Andel av bränsle i kvv som allokerats till värme, exklusive rökgaskondensering och hjälpel",'Slutlig allokering'!$B$2:$AK$2,0),FALSE),"")</f>
        <v/>
      </c>
      <c r="AK79" s="55" t="str">
        <f t="shared" si="3"/>
        <v/>
      </c>
    </row>
    <row r="80" spans="1:37" x14ac:dyDescent="0.25">
      <c r="A80" s="28" t="s">
        <v>80</v>
      </c>
      <c r="B80" s="28" t="s">
        <v>106</v>
      </c>
      <c r="C80" t="str">
        <f>IFERROR(VLOOKUP($B80,Kraftvärmeprod!$B$1:$AH$479,MATCH(C$3,Kraftvärmeprod!$B$1:$AG$1,0),FALSE)/1,"")</f>
        <v/>
      </c>
      <c r="D80" t="str">
        <f>IFERROR(VLOOKUP($B80,Kraftvärmeprod!$B$1:$AH$479,MATCH(D$3,Kraftvärmeprod!$B$1:$AG$1,0),FALSE)/1,"")</f>
        <v/>
      </c>
      <c r="E80">
        <f>IFERROR(VLOOKUP($B80,Kraftvärmeprod!$B$1:$AH$479,MATCH(E$2,Kraftvärmeprod!$B$1:$AG$1,0),FALSE)/1,0)-IFERROR(VLOOKUP($B80,'Slutlig allokering'!$B$2:$AC$462,MATCH(E$3,'Slutlig allokering'!$B$2:$AJ$2,0),FALSE)/1,0)</f>
        <v>0</v>
      </c>
      <c r="F80">
        <f>IFERROR(VLOOKUP($B80,Kraftvärmeprod!$B$1:$AH$479,MATCH(F$2,Kraftvärmeprod!$B$1:$AG$1,0),FALSE)/1,0)-IFERROR(VLOOKUP($B80,'Slutlig allokering'!$B$2:$AC$462,MATCH(F$3,'Slutlig allokering'!$B$2:$AJ$2,0),FALSE)/1,0)</f>
        <v>0</v>
      </c>
      <c r="G80">
        <f>IFERROR(VLOOKUP($B80,Kraftvärmeprod!$B$1:$AH$479,MATCH(G$2,Kraftvärmeprod!$B$1:$AG$1,0),FALSE)/1,0)-IFERROR(VLOOKUP($B80,'Slutlig allokering'!$B$2:$AC$462,MATCH(G$3,'Slutlig allokering'!$B$2:$AJ$2,0),FALSE)/1,0)</f>
        <v>0</v>
      </c>
      <c r="H80">
        <f>IFERROR(VLOOKUP($B80,Kraftvärmeprod!$B$1:$AH$479,MATCH(H$2,Kraftvärmeprod!$B$1:$AG$1,0),FALSE)/1,0)-IFERROR(VLOOKUP($B80,'Slutlig allokering'!$B$2:$AC$462,MATCH(H$3,'Slutlig allokering'!$B$2:$AJ$2,0),FALSE)/1,0)</f>
        <v>0</v>
      </c>
      <c r="I80">
        <f>IFERROR(VLOOKUP($B80,Kraftvärmeprod!$B$1:$AH$479,MATCH(I$2,Kraftvärmeprod!$B$1:$AG$1,0),FALSE)/1,0)-IFERROR(VLOOKUP($B80,'Slutlig allokering'!$B$2:$AC$462,MATCH(I$3,'Slutlig allokering'!$B$2:$AJ$2,0),FALSE)/1,0)</f>
        <v>0</v>
      </c>
      <c r="J80">
        <f>IFERROR(VLOOKUP($B80,Kraftvärmeprod!$B$1:$AH$479,MATCH(J$2,Kraftvärmeprod!$B$1:$AG$1,0),FALSE)/1,0)-IFERROR(VLOOKUP($B80,'Slutlig allokering'!$B$2:$AC$462,MATCH(J$3,'Slutlig allokering'!$B$2:$AJ$2,0),FALSE)/1,0)</f>
        <v>0</v>
      </c>
      <c r="K80">
        <f>IFERROR(VLOOKUP($B80,Kraftvärmeprod!$B$1:$AH$479,MATCH(K$2,Kraftvärmeprod!$B$1:$AG$1,0),FALSE)/1,0)-IFERROR(VLOOKUP($B80,'Slutlig allokering'!$B$2:$AC$462,MATCH(K$3,'Slutlig allokering'!$B$2:$AJ$2,0),FALSE)/1,0)</f>
        <v>0</v>
      </c>
      <c r="L80">
        <f>IFERROR(VLOOKUP($B80,Kraftvärmeprod!$B$1:$AH$479,MATCH(L$2,Kraftvärmeprod!$B$1:$AG$1,0),FALSE)/1,0)-IFERROR(VLOOKUP($B80,'Slutlig allokering'!$B$2:$AC$462,MATCH(L$3,'Slutlig allokering'!$B$2:$AJ$2,0),FALSE)/1,0)</f>
        <v>0</v>
      </c>
      <c r="M80" s="143">
        <f>IFERROR(VLOOKUP($B80,Miljö!$B$1:$S$477,MATCH(M$2,Miljö!$B$1:$X$1,0),FALSE)/1,0)-IFERROR(VLOOKUP($B80,'Slutlig allokering'!$B$2:$AC$462,MATCH(M$3,'Slutlig allokering'!$B$2:$AJ$2,0),FALSE)/1,0)</f>
        <v>0</v>
      </c>
      <c r="N80">
        <f>IFERROR(VLOOKUP($B80,Kraftvärmeprod!$B$1:$AH$479,MATCH(N$2,Kraftvärmeprod!$B$1:$AG$1,0),FALSE)/1,0)-IFERROR(VLOOKUP($B80,'Slutlig allokering'!$B$2:$AC$462,MATCH(N$3,'Slutlig allokering'!$B$2:$AJ$2,0),FALSE)/1,0)</f>
        <v>0</v>
      </c>
      <c r="O80">
        <f>IFERROR(VLOOKUP($B80,Kraftvärmeprod!$B$1:$AH$479,MATCH(O$2,Kraftvärmeprod!$B$1:$AG$1,0),FALSE)/1,0)-IFERROR(VLOOKUP($B80,'Slutlig allokering'!$B$2:$AC$462,MATCH(O$3,'Slutlig allokering'!$B$2:$AJ$2,0),FALSE)/1,0)</f>
        <v>0</v>
      </c>
      <c r="P80">
        <f>IFERROR(VLOOKUP($B80,Kraftvärmeprod!$B$1:$AH$479,MATCH(P$2,Kraftvärmeprod!$B$1:$AG$1,0),FALSE)/1,0)-IFERROR(VLOOKUP($B80,'Slutlig allokering'!$B$2:$AC$462,MATCH(P$3,'Slutlig allokering'!$B$2:$AJ$2,0),FALSE)/1,0)</f>
        <v>0</v>
      </c>
      <c r="Q80">
        <f>IFERROR(VLOOKUP($B80,Kraftvärmeprod!$B$1:$AH$479,MATCH(Q$2,Kraftvärmeprod!$B$1:$AG$1,0),FALSE)/1,0)-IFERROR(VLOOKUP($B80,'Slutlig allokering'!$B$2:$AC$462,MATCH(Q$3,'Slutlig allokering'!$B$2:$AJ$2,0),FALSE)/1,0)</f>
        <v>0</v>
      </c>
      <c r="R80">
        <f>IFERROR(VLOOKUP($B80,Kraftvärmeprod!$B$1:$AH$479,MATCH(R$2,Kraftvärmeprod!$B$1:$AG$1,0),FALSE)/1,0)-IFERROR(VLOOKUP($B80,'Slutlig allokering'!$B$2:$AC$462,MATCH(R$3,'Slutlig allokering'!$B$2:$AJ$2,0),FALSE)/1,0)</f>
        <v>0</v>
      </c>
      <c r="S80">
        <f>IFERROR(VLOOKUP($B80,Kraftvärmeprod!$B$1:$AH$479,MATCH(S$2,Kraftvärmeprod!$B$1:$AG$1,0),FALSE)/1,0)-IFERROR(VLOOKUP($B80,'Slutlig allokering'!$B$2:$AC$462,MATCH(S$3,'Slutlig allokering'!$B$2:$AJ$2,0),FALSE)/1,0)</f>
        <v>0</v>
      </c>
      <c r="T80">
        <f>IFERROR(VLOOKUP($B80,Kraftvärmeprod!$B$1:$AH$479,MATCH(T$2,Kraftvärmeprod!$B$1:$AG$1,0),FALSE)/1,0)-IFERROR(VLOOKUP($B80,'Slutlig allokering'!$B$2:$AC$462,MATCH(T$3,'Slutlig allokering'!$B$2:$AJ$2,0),FALSE)/1,0)</f>
        <v>0</v>
      </c>
      <c r="U80">
        <f>IFERROR(VLOOKUP($B80,Kraftvärmeprod!$B$1:$AH$479,MATCH(U$2,Kraftvärmeprod!$B$1:$AG$1,0),FALSE)/1,0)-IFERROR(VLOOKUP($B80,'Slutlig allokering'!$B$2:$AC$462,MATCH(U$3,'Slutlig allokering'!$B$2:$AJ$2,0),FALSE)/1,0)</f>
        <v>0</v>
      </c>
      <c r="V80">
        <f>IFERROR(VLOOKUP($B80,Kraftvärmeprod!$B$1:$AH$479,MATCH(V$2,Kraftvärmeprod!$B$1:$AG$1,0),FALSE)/1,0)-IFERROR(VLOOKUP($B80,'Slutlig allokering'!$B$2:$AC$462,MATCH(V$3,'Slutlig allokering'!$B$2:$AJ$2,0),FALSE)/1,0)</f>
        <v>0</v>
      </c>
      <c r="W80">
        <f>IFERROR(VLOOKUP($B80,Kraftvärmeprod!$B$1:$AH$479,MATCH(W$2,Kraftvärmeprod!$B$1:$AG$1,0),FALSE)/1,0)-IFERROR(VLOOKUP($B80,'Slutlig allokering'!$B$2:$AC$462,MATCH(W$3,'Slutlig allokering'!$B$2:$AJ$2,0),FALSE)/1,0)</f>
        <v>0</v>
      </c>
      <c r="X80">
        <f>IFERROR(VLOOKUP($B80,Kraftvärmeprod!$B$1:$AH$479,MATCH(X$2,Kraftvärmeprod!$B$1:$AG$1,0),FALSE)/1,0)-IFERROR(VLOOKUP($B80,'Slutlig allokering'!$B$2:$AC$462,MATCH(X$3,'Slutlig allokering'!$B$2:$AJ$2,0),FALSE)/1,0)</f>
        <v>0</v>
      </c>
      <c r="Y80">
        <f>IFERROR(VLOOKUP($B80,Kraftvärmeprod!$B$1:$AH$479,MATCH(Y$2,Kraftvärmeprod!$B$1:$AG$1,0),FALSE)/1,0)-IFERROR(VLOOKUP($B80,'Slutlig allokering'!$B$2:$AC$462,MATCH(Y$3,'Slutlig allokering'!$B$2:$AJ$2,0),FALSE)/1,0)</f>
        <v>0</v>
      </c>
      <c r="Z80">
        <f>IFERROR(VLOOKUP($B80,Kraftvärmeprod!$B$1:$AH$479,MATCH(Z$2,Kraftvärmeprod!$B$1:$AG$1,0),FALSE)/1,0)-IFERROR(VLOOKUP($B80,'Slutlig allokering'!$B$2:$AC$462,MATCH(Z$3,'Slutlig allokering'!$B$2:$AJ$2,0),FALSE)/1,0)</f>
        <v>0</v>
      </c>
      <c r="AA80">
        <f>IFERROR(VLOOKUP($B80,Kraftvärmeprod!$B$1:$AH$479,MATCH(AA$2,Kraftvärmeprod!$B$1:$AG$1,0),FALSE)/1,0)-IFERROR(VLOOKUP($B80,'Slutlig allokering'!$B$2:$AC$462,MATCH(AA$3,'Slutlig allokering'!$B$2:$AJ$2,0),FALSE)/1,0)</f>
        <v>0</v>
      </c>
      <c r="AB80">
        <f>IFERROR(VLOOKUP($B80,Kraftvärmeprod!$B$1:$AH$479,MATCH(AB$2,Kraftvärmeprod!$B$1:$AG$1,0),FALSE)/1,0)-IFERROR(VLOOKUP($B80,'Slutlig allokering'!$B$2:$AC$462,MATCH(AB$3,'Slutlig allokering'!$B$2:$AJ$2,0),FALSE)/1,0)</f>
        <v>0</v>
      </c>
      <c r="AE80">
        <f t="shared" si="2"/>
        <v>0</v>
      </c>
      <c r="AG80">
        <f>IFERROR(VLOOKUP(B80,'Slutlig allokering'!$B$2:$AJ$462,MATCH("Summa justerad allokerad tillförd energi (utan hjälpel och rökgaskondensering):",'Slutlig allokering'!$B$2:$AK$2,0),FALSE)/1,"")</f>
        <v>0</v>
      </c>
      <c r="AI80" s="55" t="str">
        <f>IFERROR(1-VLOOKUP(B80,'Slutlig allokering'!$B$2:$AJ$462,MATCH("Andel av bränsle i kvv som allokerats till värme, exklusive rökgaskondensering och hjälpel",'Slutlig allokering'!$B$2:$AK$2,0),FALSE),"")</f>
        <v/>
      </c>
      <c r="AK80" s="55" t="str">
        <f t="shared" si="3"/>
        <v/>
      </c>
    </row>
    <row r="81" spans="1:37" x14ac:dyDescent="0.25">
      <c r="A81" s="28" t="s">
        <v>80</v>
      </c>
      <c r="B81" s="28" t="s">
        <v>107</v>
      </c>
      <c r="C81" t="str">
        <f>IFERROR(VLOOKUP($B81,Kraftvärmeprod!$B$1:$AH$479,MATCH(C$3,Kraftvärmeprod!$B$1:$AG$1,0),FALSE)/1,"")</f>
        <v/>
      </c>
      <c r="D81" t="str">
        <f>IFERROR(VLOOKUP($B81,Kraftvärmeprod!$B$1:$AH$479,MATCH(D$3,Kraftvärmeprod!$B$1:$AG$1,0),FALSE)/1,"")</f>
        <v/>
      </c>
      <c r="E81">
        <f>IFERROR(VLOOKUP($B81,Kraftvärmeprod!$B$1:$AH$479,MATCH(E$2,Kraftvärmeprod!$B$1:$AG$1,0),FALSE)/1,0)-IFERROR(VLOOKUP($B81,'Slutlig allokering'!$B$2:$AC$462,MATCH(E$3,'Slutlig allokering'!$B$2:$AJ$2,0),FALSE)/1,0)</f>
        <v>0</v>
      </c>
      <c r="F81">
        <f>IFERROR(VLOOKUP($B81,Kraftvärmeprod!$B$1:$AH$479,MATCH(F$2,Kraftvärmeprod!$B$1:$AG$1,0),FALSE)/1,0)-IFERROR(VLOOKUP($B81,'Slutlig allokering'!$B$2:$AC$462,MATCH(F$3,'Slutlig allokering'!$B$2:$AJ$2,0),FALSE)/1,0)</f>
        <v>0</v>
      </c>
      <c r="G81">
        <f>IFERROR(VLOOKUP($B81,Kraftvärmeprod!$B$1:$AH$479,MATCH(G$2,Kraftvärmeprod!$B$1:$AG$1,0),FALSE)/1,0)-IFERROR(VLOOKUP($B81,'Slutlig allokering'!$B$2:$AC$462,MATCH(G$3,'Slutlig allokering'!$B$2:$AJ$2,0),FALSE)/1,0)</f>
        <v>0</v>
      </c>
      <c r="H81">
        <f>IFERROR(VLOOKUP($B81,Kraftvärmeprod!$B$1:$AH$479,MATCH(H$2,Kraftvärmeprod!$B$1:$AG$1,0),FALSE)/1,0)-IFERROR(VLOOKUP($B81,'Slutlig allokering'!$B$2:$AC$462,MATCH(H$3,'Slutlig allokering'!$B$2:$AJ$2,0),FALSE)/1,0)</f>
        <v>0</v>
      </c>
      <c r="I81">
        <f>IFERROR(VLOOKUP($B81,Kraftvärmeprod!$B$1:$AH$479,MATCH(I$2,Kraftvärmeprod!$B$1:$AG$1,0),FALSE)/1,0)-IFERROR(VLOOKUP($B81,'Slutlig allokering'!$B$2:$AC$462,MATCH(I$3,'Slutlig allokering'!$B$2:$AJ$2,0),FALSE)/1,0)</f>
        <v>0</v>
      </c>
      <c r="J81">
        <f>IFERROR(VLOOKUP($B81,Kraftvärmeprod!$B$1:$AH$479,MATCH(J$2,Kraftvärmeprod!$B$1:$AG$1,0),FALSE)/1,0)-IFERROR(VLOOKUP($B81,'Slutlig allokering'!$B$2:$AC$462,MATCH(J$3,'Slutlig allokering'!$B$2:$AJ$2,0),FALSE)/1,0)</f>
        <v>0</v>
      </c>
      <c r="K81">
        <f>IFERROR(VLOOKUP($B81,Kraftvärmeprod!$B$1:$AH$479,MATCH(K$2,Kraftvärmeprod!$B$1:$AG$1,0),FALSE)/1,0)-IFERROR(VLOOKUP($B81,'Slutlig allokering'!$B$2:$AC$462,MATCH(K$3,'Slutlig allokering'!$B$2:$AJ$2,0),FALSE)/1,0)</f>
        <v>0</v>
      </c>
      <c r="L81">
        <f>IFERROR(VLOOKUP($B81,Kraftvärmeprod!$B$1:$AH$479,MATCH(L$2,Kraftvärmeprod!$B$1:$AG$1,0),FALSE)/1,0)-IFERROR(VLOOKUP($B81,'Slutlig allokering'!$B$2:$AC$462,MATCH(L$3,'Slutlig allokering'!$B$2:$AJ$2,0),FALSE)/1,0)</f>
        <v>0</v>
      </c>
      <c r="M81" s="143">
        <f>IFERROR(VLOOKUP($B81,Miljö!$B$1:$S$477,MATCH(M$2,Miljö!$B$1:$X$1,0),FALSE)/1,0)-IFERROR(VLOOKUP($B81,'Slutlig allokering'!$B$2:$AC$462,MATCH(M$3,'Slutlig allokering'!$B$2:$AJ$2,0),FALSE)/1,0)</f>
        <v>0</v>
      </c>
      <c r="N81">
        <f>IFERROR(VLOOKUP($B81,Kraftvärmeprod!$B$1:$AH$479,MATCH(N$2,Kraftvärmeprod!$B$1:$AG$1,0),FALSE)/1,0)-IFERROR(VLOOKUP($B81,'Slutlig allokering'!$B$2:$AC$462,MATCH(N$3,'Slutlig allokering'!$B$2:$AJ$2,0),FALSE)/1,0)</f>
        <v>0</v>
      </c>
      <c r="O81">
        <f>IFERROR(VLOOKUP($B81,Kraftvärmeprod!$B$1:$AH$479,MATCH(O$2,Kraftvärmeprod!$B$1:$AG$1,0),FALSE)/1,0)-IFERROR(VLOOKUP($B81,'Slutlig allokering'!$B$2:$AC$462,MATCH(O$3,'Slutlig allokering'!$B$2:$AJ$2,0),FALSE)/1,0)</f>
        <v>0</v>
      </c>
      <c r="P81">
        <f>IFERROR(VLOOKUP($B81,Kraftvärmeprod!$B$1:$AH$479,MATCH(P$2,Kraftvärmeprod!$B$1:$AG$1,0),FALSE)/1,0)-IFERROR(VLOOKUP($B81,'Slutlig allokering'!$B$2:$AC$462,MATCH(P$3,'Slutlig allokering'!$B$2:$AJ$2,0),FALSE)/1,0)</f>
        <v>0</v>
      </c>
      <c r="Q81">
        <f>IFERROR(VLOOKUP($B81,Kraftvärmeprod!$B$1:$AH$479,MATCH(Q$2,Kraftvärmeprod!$B$1:$AG$1,0),FALSE)/1,0)-IFERROR(VLOOKUP($B81,'Slutlig allokering'!$B$2:$AC$462,MATCH(Q$3,'Slutlig allokering'!$B$2:$AJ$2,0),FALSE)/1,0)</f>
        <v>0</v>
      </c>
      <c r="R81">
        <f>IFERROR(VLOOKUP($B81,Kraftvärmeprod!$B$1:$AH$479,MATCH(R$2,Kraftvärmeprod!$B$1:$AG$1,0),FALSE)/1,0)-IFERROR(VLOOKUP($B81,'Slutlig allokering'!$B$2:$AC$462,MATCH(R$3,'Slutlig allokering'!$B$2:$AJ$2,0),FALSE)/1,0)</f>
        <v>0</v>
      </c>
      <c r="S81">
        <f>IFERROR(VLOOKUP($B81,Kraftvärmeprod!$B$1:$AH$479,MATCH(S$2,Kraftvärmeprod!$B$1:$AG$1,0),FALSE)/1,0)-IFERROR(VLOOKUP($B81,'Slutlig allokering'!$B$2:$AC$462,MATCH(S$3,'Slutlig allokering'!$B$2:$AJ$2,0),FALSE)/1,0)</f>
        <v>0</v>
      </c>
      <c r="T81">
        <f>IFERROR(VLOOKUP($B81,Kraftvärmeprod!$B$1:$AH$479,MATCH(T$2,Kraftvärmeprod!$B$1:$AG$1,0),FALSE)/1,0)-IFERROR(VLOOKUP($B81,'Slutlig allokering'!$B$2:$AC$462,MATCH(T$3,'Slutlig allokering'!$B$2:$AJ$2,0),FALSE)/1,0)</f>
        <v>0</v>
      </c>
      <c r="U81">
        <f>IFERROR(VLOOKUP($B81,Kraftvärmeprod!$B$1:$AH$479,MATCH(U$2,Kraftvärmeprod!$B$1:$AG$1,0),FALSE)/1,0)-IFERROR(VLOOKUP($B81,'Slutlig allokering'!$B$2:$AC$462,MATCH(U$3,'Slutlig allokering'!$B$2:$AJ$2,0),FALSE)/1,0)</f>
        <v>0</v>
      </c>
      <c r="V81">
        <f>IFERROR(VLOOKUP($B81,Kraftvärmeprod!$B$1:$AH$479,MATCH(V$2,Kraftvärmeprod!$B$1:$AG$1,0),FALSE)/1,0)-IFERROR(VLOOKUP($B81,'Slutlig allokering'!$B$2:$AC$462,MATCH(V$3,'Slutlig allokering'!$B$2:$AJ$2,0),FALSE)/1,0)</f>
        <v>0</v>
      </c>
      <c r="W81">
        <f>IFERROR(VLOOKUP($B81,Kraftvärmeprod!$B$1:$AH$479,MATCH(W$2,Kraftvärmeprod!$B$1:$AG$1,0),FALSE)/1,0)-IFERROR(VLOOKUP($B81,'Slutlig allokering'!$B$2:$AC$462,MATCH(W$3,'Slutlig allokering'!$B$2:$AJ$2,0),FALSE)/1,0)</f>
        <v>0</v>
      </c>
      <c r="X81">
        <f>IFERROR(VLOOKUP($B81,Kraftvärmeprod!$B$1:$AH$479,MATCH(X$2,Kraftvärmeprod!$B$1:$AG$1,0),FALSE)/1,0)-IFERROR(VLOOKUP($B81,'Slutlig allokering'!$B$2:$AC$462,MATCH(X$3,'Slutlig allokering'!$B$2:$AJ$2,0),FALSE)/1,0)</f>
        <v>0</v>
      </c>
      <c r="Y81">
        <f>IFERROR(VLOOKUP($B81,Kraftvärmeprod!$B$1:$AH$479,MATCH(Y$2,Kraftvärmeprod!$B$1:$AG$1,0),FALSE)/1,0)-IFERROR(VLOOKUP($B81,'Slutlig allokering'!$B$2:$AC$462,MATCH(Y$3,'Slutlig allokering'!$B$2:$AJ$2,0),FALSE)/1,0)</f>
        <v>0</v>
      </c>
      <c r="Z81">
        <f>IFERROR(VLOOKUP($B81,Kraftvärmeprod!$B$1:$AH$479,MATCH(Z$2,Kraftvärmeprod!$B$1:$AG$1,0),FALSE)/1,0)-IFERROR(VLOOKUP($B81,'Slutlig allokering'!$B$2:$AC$462,MATCH(Z$3,'Slutlig allokering'!$B$2:$AJ$2,0),FALSE)/1,0)</f>
        <v>0</v>
      </c>
      <c r="AA81">
        <f>IFERROR(VLOOKUP($B81,Kraftvärmeprod!$B$1:$AH$479,MATCH(AA$2,Kraftvärmeprod!$B$1:$AG$1,0),FALSE)/1,0)-IFERROR(VLOOKUP($B81,'Slutlig allokering'!$B$2:$AC$462,MATCH(AA$3,'Slutlig allokering'!$B$2:$AJ$2,0),FALSE)/1,0)</f>
        <v>0</v>
      </c>
      <c r="AB81">
        <f>IFERROR(VLOOKUP($B81,Kraftvärmeprod!$B$1:$AH$479,MATCH(AB$2,Kraftvärmeprod!$B$1:$AG$1,0),FALSE)/1,0)-IFERROR(VLOOKUP($B81,'Slutlig allokering'!$B$2:$AC$462,MATCH(AB$3,'Slutlig allokering'!$B$2:$AJ$2,0),FALSE)/1,0)</f>
        <v>0</v>
      </c>
      <c r="AE81">
        <f t="shared" si="2"/>
        <v>0</v>
      </c>
      <c r="AG81">
        <f>IFERROR(VLOOKUP(B81,'Slutlig allokering'!$B$2:$AJ$462,MATCH("Summa justerad allokerad tillförd energi (utan hjälpel och rökgaskondensering):",'Slutlig allokering'!$B$2:$AK$2,0),FALSE)/1,"")</f>
        <v>0</v>
      </c>
      <c r="AI81" s="55" t="str">
        <f>IFERROR(1-VLOOKUP(B81,'Slutlig allokering'!$B$2:$AJ$462,MATCH("Andel av bränsle i kvv som allokerats till värme, exklusive rökgaskondensering och hjälpel",'Slutlig allokering'!$B$2:$AK$2,0),FALSE),"")</f>
        <v/>
      </c>
      <c r="AK81" s="55" t="str">
        <f t="shared" si="3"/>
        <v/>
      </c>
    </row>
    <row r="82" spans="1:37" x14ac:dyDescent="0.25">
      <c r="A82" s="28" t="s">
        <v>80</v>
      </c>
      <c r="B82" s="28" t="s">
        <v>108</v>
      </c>
      <c r="C82" t="str">
        <f>IFERROR(VLOOKUP($B82,Kraftvärmeprod!$B$1:$AH$479,MATCH(C$3,Kraftvärmeprod!$B$1:$AG$1,0),FALSE)/1,"")</f>
        <v/>
      </c>
      <c r="D82" t="str">
        <f>IFERROR(VLOOKUP($B82,Kraftvärmeprod!$B$1:$AH$479,MATCH(D$3,Kraftvärmeprod!$B$1:$AG$1,0),FALSE)/1,"")</f>
        <v/>
      </c>
      <c r="E82">
        <f>IFERROR(VLOOKUP($B82,Kraftvärmeprod!$B$1:$AH$479,MATCH(E$2,Kraftvärmeprod!$B$1:$AG$1,0),FALSE)/1,0)-IFERROR(VLOOKUP($B82,'Slutlig allokering'!$B$2:$AC$462,MATCH(E$3,'Slutlig allokering'!$B$2:$AJ$2,0),FALSE)/1,0)</f>
        <v>0</v>
      </c>
      <c r="F82">
        <f>IFERROR(VLOOKUP($B82,Kraftvärmeprod!$B$1:$AH$479,MATCH(F$2,Kraftvärmeprod!$B$1:$AG$1,0),FALSE)/1,0)-IFERROR(VLOOKUP($B82,'Slutlig allokering'!$B$2:$AC$462,MATCH(F$3,'Slutlig allokering'!$B$2:$AJ$2,0),FALSE)/1,0)</f>
        <v>0</v>
      </c>
      <c r="G82">
        <f>IFERROR(VLOOKUP($B82,Kraftvärmeprod!$B$1:$AH$479,MATCH(G$2,Kraftvärmeprod!$B$1:$AG$1,0),FALSE)/1,0)-IFERROR(VLOOKUP($B82,'Slutlig allokering'!$B$2:$AC$462,MATCH(G$3,'Slutlig allokering'!$B$2:$AJ$2,0),FALSE)/1,0)</f>
        <v>0</v>
      </c>
      <c r="H82">
        <f>IFERROR(VLOOKUP($B82,Kraftvärmeprod!$B$1:$AH$479,MATCH(H$2,Kraftvärmeprod!$B$1:$AG$1,0),FALSE)/1,0)-IFERROR(VLOOKUP($B82,'Slutlig allokering'!$B$2:$AC$462,MATCH(H$3,'Slutlig allokering'!$B$2:$AJ$2,0),FALSE)/1,0)</f>
        <v>0</v>
      </c>
      <c r="I82">
        <f>IFERROR(VLOOKUP($B82,Kraftvärmeprod!$B$1:$AH$479,MATCH(I$2,Kraftvärmeprod!$B$1:$AG$1,0),FALSE)/1,0)-IFERROR(VLOOKUP($B82,'Slutlig allokering'!$B$2:$AC$462,MATCH(I$3,'Slutlig allokering'!$B$2:$AJ$2,0),FALSE)/1,0)</f>
        <v>0</v>
      </c>
      <c r="J82">
        <f>IFERROR(VLOOKUP($B82,Kraftvärmeprod!$B$1:$AH$479,MATCH(J$2,Kraftvärmeprod!$B$1:$AG$1,0),FALSE)/1,0)-IFERROR(VLOOKUP($B82,'Slutlig allokering'!$B$2:$AC$462,MATCH(J$3,'Slutlig allokering'!$B$2:$AJ$2,0),FALSE)/1,0)</f>
        <v>0</v>
      </c>
      <c r="K82">
        <f>IFERROR(VLOOKUP($B82,Kraftvärmeprod!$B$1:$AH$479,MATCH(K$2,Kraftvärmeprod!$B$1:$AG$1,0),FALSE)/1,0)-IFERROR(VLOOKUP($B82,'Slutlig allokering'!$B$2:$AC$462,MATCH(K$3,'Slutlig allokering'!$B$2:$AJ$2,0),FALSE)/1,0)</f>
        <v>0</v>
      </c>
      <c r="L82">
        <f>IFERROR(VLOOKUP($B82,Kraftvärmeprod!$B$1:$AH$479,MATCH(L$2,Kraftvärmeprod!$B$1:$AG$1,0),FALSE)/1,0)-IFERROR(VLOOKUP($B82,'Slutlig allokering'!$B$2:$AC$462,MATCH(L$3,'Slutlig allokering'!$B$2:$AJ$2,0),FALSE)/1,0)</f>
        <v>0</v>
      </c>
      <c r="M82" s="143">
        <f>IFERROR(VLOOKUP($B82,Miljö!$B$1:$S$477,MATCH(M$2,Miljö!$B$1:$X$1,0),FALSE)/1,0)-IFERROR(VLOOKUP($B82,'Slutlig allokering'!$B$2:$AC$462,MATCH(M$3,'Slutlig allokering'!$B$2:$AJ$2,0),FALSE)/1,0)</f>
        <v>0</v>
      </c>
      <c r="N82">
        <f>IFERROR(VLOOKUP($B82,Kraftvärmeprod!$B$1:$AH$479,MATCH(N$2,Kraftvärmeprod!$B$1:$AG$1,0),FALSE)/1,0)-IFERROR(VLOOKUP($B82,'Slutlig allokering'!$B$2:$AC$462,MATCH(N$3,'Slutlig allokering'!$B$2:$AJ$2,0),FALSE)/1,0)</f>
        <v>0</v>
      </c>
      <c r="O82">
        <f>IFERROR(VLOOKUP($B82,Kraftvärmeprod!$B$1:$AH$479,MATCH(O$2,Kraftvärmeprod!$B$1:$AG$1,0),FALSE)/1,0)-IFERROR(VLOOKUP($B82,'Slutlig allokering'!$B$2:$AC$462,MATCH(O$3,'Slutlig allokering'!$B$2:$AJ$2,0),FALSE)/1,0)</f>
        <v>0</v>
      </c>
      <c r="P82">
        <f>IFERROR(VLOOKUP($B82,Kraftvärmeprod!$B$1:$AH$479,MATCH(P$2,Kraftvärmeprod!$B$1:$AG$1,0),FALSE)/1,0)-IFERROR(VLOOKUP($B82,'Slutlig allokering'!$B$2:$AC$462,MATCH(P$3,'Slutlig allokering'!$B$2:$AJ$2,0),FALSE)/1,0)</f>
        <v>0</v>
      </c>
      <c r="Q82">
        <f>IFERROR(VLOOKUP($B82,Kraftvärmeprod!$B$1:$AH$479,MATCH(Q$2,Kraftvärmeprod!$B$1:$AG$1,0),FALSE)/1,0)-IFERROR(VLOOKUP($B82,'Slutlig allokering'!$B$2:$AC$462,MATCH(Q$3,'Slutlig allokering'!$B$2:$AJ$2,0),FALSE)/1,0)</f>
        <v>0</v>
      </c>
      <c r="R82">
        <f>IFERROR(VLOOKUP($B82,Kraftvärmeprod!$B$1:$AH$479,MATCH(R$2,Kraftvärmeprod!$B$1:$AG$1,0),FALSE)/1,0)-IFERROR(VLOOKUP($B82,'Slutlig allokering'!$B$2:$AC$462,MATCH(R$3,'Slutlig allokering'!$B$2:$AJ$2,0),FALSE)/1,0)</f>
        <v>0</v>
      </c>
      <c r="S82">
        <f>IFERROR(VLOOKUP($B82,Kraftvärmeprod!$B$1:$AH$479,MATCH(S$2,Kraftvärmeprod!$B$1:$AG$1,0),FALSE)/1,0)-IFERROR(VLOOKUP($B82,'Slutlig allokering'!$B$2:$AC$462,MATCH(S$3,'Slutlig allokering'!$B$2:$AJ$2,0),FALSE)/1,0)</f>
        <v>0</v>
      </c>
      <c r="T82">
        <f>IFERROR(VLOOKUP($B82,Kraftvärmeprod!$B$1:$AH$479,MATCH(T$2,Kraftvärmeprod!$B$1:$AG$1,0),FALSE)/1,0)-IFERROR(VLOOKUP($B82,'Slutlig allokering'!$B$2:$AC$462,MATCH(T$3,'Slutlig allokering'!$B$2:$AJ$2,0),FALSE)/1,0)</f>
        <v>0</v>
      </c>
      <c r="U82">
        <f>IFERROR(VLOOKUP($B82,Kraftvärmeprod!$B$1:$AH$479,MATCH(U$2,Kraftvärmeprod!$B$1:$AG$1,0),FALSE)/1,0)-IFERROR(VLOOKUP($B82,'Slutlig allokering'!$B$2:$AC$462,MATCH(U$3,'Slutlig allokering'!$B$2:$AJ$2,0),FALSE)/1,0)</f>
        <v>0</v>
      </c>
      <c r="V82">
        <f>IFERROR(VLOOKUP($B82,Kraftvärmeprod!$B$1:$AH$479,MATCH(V$2,Kraftvärmeprod!$B$1:$AG$1,0),FALSE)/1,0)-IFERROR(VLOOKUP($B82,'Slutlig allokering'!$B$2:$AC$462,MATCH(V$3,'Slutlig allokering'!$B$2:$AJ$2,0),FALSE)/1,0)</f>
        <v>0</v>
      </c>
      <c r="W82">
        <f>IFERROR(VLOOKUP($B82,Kraftvärmeprod!$B$1:$AH$479,MATCH(W$2,Kraftvärmeprod!$B$1:$AG$1,0),FALSE)/1,0)-IFERROR(VLOOKUP($B82,'Slutlig allokering'!$B$2:$AC$462,MATCH(W$3,'Slutlig allokering'!$B$2:$AJ$2,0),FALSE)/1,0)</f>
        <v>0</v>
      </c>
      <c r="X82">
        <f>IFERROR(VLOOKUP($B82,Kraftvärmeprod!$B$1:$AH$479,MATCH(X$2,Kraftvärmeprod!$B$1:$AG$1,0),FALSE)/1,0)-IFERROR(VLOOKUP($B82,'Slutlig allokering'!$B$2:$AC$462,MATCH(X$3,'Slutlig allokering'!$B$2:$AJ$2,0),FALSE)/1,0)</f>
        <v>0</v>
      </c>
      <c r="Y82">
        <f>IFERROR(VLOOKUP($B82,Kraftvärmeprod!$B$1:$AH$479,MATCH(Y$2,Kraftvärmeprod!$B$1:$AG$1,0),FALSE)/1,0)-IFERROR(VLOOKUP($B82,'Slutlig allokering'!$B$2:$AC$462,MATCH(Y$3,'Slutlig allokering'!$B$2:$AJ$2,0),FALSE)/1,0)</f>
        <v>0</v>
      </c>
      <c r="Z82">
        <f>IFERROR(VLOOKUP($B82,Kraftvärmeprod!$B$1:$AH$479,MATCH(Z$2,Kraftvärmeprod!$B$1:$AG$1,0),FALSE)/1,0)-IFERROR(VLOOKUP($B82,'Slutlig allokering'!$B$2:$AC$462,MATCH(Z$3,'Slutlig allokering'!$B$2:$AJ$2,0),FALSE)/1,0)</f>
        <v>0</v>
      </c>
      <c r="AA82">
        <f>IFERROR(VLOOKUP($B82,Kraftvärmeprod!$B$1:$AH$479,MATCH(AA$2,Kraftvärmeprod!$B$1:$AG$1,0),FALSE)/1,0)-IFERROR(VLOOKUP($B82,'Slutlig allokering'!$B$2:$AC$462,MATCH(AA$3,'Slutlig allokering'!$B$2:$AJ$2,0),FALSE)/1,0)</f>
        <v>0</v>
      </c>
      <c r="AB82">
        <f>IFERROR(VLOOKUP($B82,Kraftvärmeprod!$B$1:$AH$479,MATCH(AB$2,Kraftvärmeprod!$B$1:$AG$1,0),FALSE)/1,0)-IFERROR(VLOOKUP($B82,'Slutlig allokering'!$B$2:$AC$462,MATCH(AB$3,'Slutlig allokering'!$B$2:$AJ$2,0),FALSE)/1,0)</f>
        <v>0</v>
      </c>
      <c r="AE82">
        <f t="shared" si="2"/>
        <v>0</v>
      </c>
      <c r="AG82">
        <f>IFERROR(VLOOKUP(B82,'Slutlig allokering'!$B$2:$AJ$462,MATCH("Summa justerad allokerad tillförd energi (utan hjälpel och rökgaskondensering):",'Slutlig allokering'!$B$2:$AK$2,0),FALSE)/1,"")</f>
        <v>0</v>
      </c>
      <c r="AI82" s="55" t="str">
        <f>IFERROR(1-VLOOKUP(B82,'Slutlig allokering'!$B$2:$AJ$462,MATCH("Andel av bränsle i kvv som allokerats till värme, exklusive rökgaskondensering och hjälpel",'Slutlig allokering'!$B$2:$AK$2,0),FALSE),"")</f>
        <v/>
      </c>
      <c r="AK82" s="55" t="str">
        <f t="shared" si="3"/>
        <v/>
      </c>
    </row>
    <row r="83" spans="1:37" x14ac:dyDescent="0.25">
      <c r="A83" s="28" t="s">
        <v>80</v>
      </c>
      <c r="B83" s="28" t="s">
        <v>109</v>
      </c>
      <c r="C83" t="str">
        <f>IFERROR(VLOOKUP($B83,Kraftvärmeprod!$B$1:$AH$479,MATCH(C$3,Kraftvärmeprod!$B$1:$AG$1,0),FALSE)/1,"")</f>
        <v/>
      </c>
      <c r="D83" t="str">
        <f>IFERROR(VLOOKUP($B83,Kraftvärmeprod!$B$1:$AH$479,MATCH(D$3,Kraftvärmeprod!$B$1:$AG$1,0),FALSE)/1,"")</f>
        <v/>
      </c>
      <c r="E83">
        <f>IFERROR(VLOOKUP($B83,Kraftvärmeprod!$B$1:$AH$479,MATCH(E$2,Kraftvärmeprod!$B$1:$AG$1,0),FALSE)/1,0)-IFERROR(VLOOKUP($B83,'Slutlig allokering'!$B$2:$AC$462,MATCH(E$3,'Slutlig allokering'!$B$2:$AJ$2,0),FALSE)/1,0)</f>
        <v>0</v>
      </c>
      <c r="F83">
        <f>IFERROR(VLOOKUP($B83,Kraftvärmeprod!$B$1:$AH$479,MATCH(F$2,Kraftvärmeprod!$B$1:$AG$1,0),FALSE)/1,0)-IFERROR(VLOOKUP($B83,'Slutlig allokering'!$B$2:$AC$462,MATCH(F$3,'Slutlig allokering'!$B$2:$AJ$2,0),FALSE)/1,0)</f>
        <v>0</v>
      </c>
      <c r="G83">
        <f>IFERROR(VLOOKUP($B83,Kraftvärmeprod!$B$1:$AH$479,MATCH(G$2,Kraftvärmeprod!$B$1:$AG$1,0),FALSE)/1,0)-IFERROR(VLOOKUP($B83,'Slutlig allokering'!$B$2:$AC$462,MATCH(G$3,'Slutlig allokering'!$B$2:$AJ$2,0),FALSE)/1,0)</f>
        <v>0</v>
      </c>
      <c r="H83">
        <f>IFERROR(VLOOKUP($B83,Kraftvärmeprod!$B$1:$AH$479,MATCH(H$2,Kraftvärmeprod!$B$1:$AG$1,0),FALSE)/1,0)-IFERROR(VLOOKUP($B83,'Slutlig allokering'!$B$2:$AC$462,MATCH(H$3,'Slutlig allokering'!$B$2:$AJ$2,0),FALSE)/1,0)</f>
        <v>0</v>
      </c>
      <c r="I83">
        <f>IFERROR(VLOOKUP($B83,Kraftvärmeprod!$B$1:$AH$479,MATCH(I$2,Kraftvärmeprod!$B$1:$AG$1,0),FALSE)/1,0)-IFERROR(VLOOKUP($B83,'Slutlig allokering'!$B$2:$AC$462,MATCH(I$3,'Slutlig allokering'!$B$2:$AJ$2,0),FALSE)/1,0)</f>
        <v>0</v>
      </c>
      <c r="J83">
        <f>IFERROR(VLOOKUP($B83,Kraftvärmeprod!$B$1:$AH$479,MATCH(J$2,Kraftvärmeprod!$B$1:$AG$1,0),FALSE)/1,0)-IFERROR(VLOOKUP($B83,'Slutlig allokering'!$B$2:$AC$462,MATCH(J$3,'Slutlig allokering'!$B$2:$AJ$2,0),FALSE)/1,0)</f>
        <v>0</v>
      </c>
      <c r="K83">
        <f>IFERROR(VLOOKUP($B83,Kraftvärmeprod!$B$1:$AH$479,MATCH(K$2,Kraftvärmeprod!$B$1:$AG$1,0),FALSE)/1,0)-IFERROR(VLOOKUP($B83,'Slutlig allokering'!$B$2:$AC$462,MATCH(K$3,'Slutlig allokering'!$B$2:$AJ$2,0),FALSE)/1,0)</f>
        <v>0</v>
      </c>
      <c r="L83">
        <f>IFERROR(VLOOKUP($B83,Kraftvärmeprod!$B$1:$AH$479,MATCH(L$2,Kraftvärmeprod!$B$1:$AG$1,0),FALSE)/1,0)-IFERROR(VLOOKUP($B83,'Slutlig allokering'!$B$2:$AC$462,MATCH(L$3,'Slutlig allokering'!$B$2:$AJ$2,0),FALSE)/1,0)</f>
        <v>0</v>
      </c>
      <c r="M83" s="143">
        <f>IFERROR(VLOOKUP($B83,Miljö!$B$1:$S$477,MATCH(M$2,Miljö!$B$1:$X$1,0),FALSE)/1,0)-IFERROR(VLOOKUP($B83,'Slutlig allokering'!$B$2:$AC$462,MATCH(M$3,'Slutlig allokering'!$B$2:$AJ$2,0),FALSE)/1,0)</f>
        <v>0</v>
      </c>
      <c r="N83">
        <f>IFERROR(VLOOKUP($B83,Kraftvärmeprod!$B$1:$AH$479,MATCH(N$2,Kraftvärmeprod!$B$1:$AG$1,0),FALSE)/1,0)-IFERROR(VLOOKUP($B83,'Slutlig allokering'!$B$2:$AC$462,MATCH(N$3,'Slutlig allokering'!$B$2:$AJ$2,0),FALSE)/1,0)</f>
        <v>0</v>
      </c>
      <c r="O83">
        <f>IFERROR(VLOOKUP($B83,Kraftvärmeprod!$B$1:$AH$479,MATCH(O$2,Kraftvärmeprod!$B$1:$AG$1,0),FALSE)/1,0)-IFERROR(VLOOKUP($B83,'Slutlig allokering'!$B$2:$AC$462,MATCH(O$3,'Slutlig allokering'!$B$2:$AJ$2,0),FALSE)/1,0)</f>
        <v>0</v>
      </c>
      <c r="P83">
        <f>IFERROR(VLOOKUP($B83,Kraftvärmeprod!$B$1:$AH$479,MATCH(P$2,Kraftvärmeprod!$B$1:$AG$1,0),FALSE)/1,0)-IFERROR(VLOOKUP($B83,'Slutlig allokering'!$B$2:$AC$462,MATCH(P$3,'Slutlig allokering'!$B$2:$AJ$2,0),FALSE)/1,0)</f>
        <v>0</v>
      </c>
      <c r="Q83">
        <f>IFERROR(VLOOKUP($B83,Kraftvärmeprod!$B$1:$AH$479,MATCH(Q$2,Kraftvärmeprod!$B$1:$AG$1,0),FALSE)/1,0)-IFERROR(VLOOKUP($B83,'Slutlig allokering'!$B$2:$AC$462,MATCH(Q$3,'Slutlig allokering'!$B$2:$AJ$2,0),FALSE)/1,0)</f>
        <v>0</v>
      </c>
      <c r="R83">
        <f>IFERROR(VLOOKUP($B83,Kraftvärmeprod!$B$1:$AH$479,MATCH(R$2,Kraftvärmeprod!$B$1:$AG$1,0),FALSE)/1,0)-IFERROR(VLOOKUP($B83,'Slutlig allokering'!$B$2:$AC$462,MATCH(R$3,'Slutlig allokering'!$B$2:$AJ$2,0),FALSE)/1,0)</f>
        <v>0</v>
      </c>
      <c r="S83">
        <f>IFERROR(VLOOKUP($B83,Kraftvärmeprod!$B$1:$AH$479,MATCH(S$2,Kraftvärmeprod!$B$1:$AG$1,0),FALSE)/1,0)-IFERROR(VLOOKUP($B83,'Slutlig allokering'!$B$2:$AC$462,MATCH(S$3,'Slutlig allokering'!$B$2:$AJ$2,0),FALSE)/1,0)</f>
        <v>0</v>
      </c>
      <c r="T83">
        <f>IFERROR(VLOOKUP($B83,Kraftvärmeprod!$B$1:$AH$479,MATCH(T$2,Kraftvärmeprod!$B$1:$AG$1,0),FALSE)/1,0)-IFERROR(VLOOKUP($B83,'Slutlig allokering'!$B$2:$AC$462,MATCH(T$3,'Slutlig allokering'!$B$2:$AJ$2,0),FALSE)/1,0)</f>
        <v>0</v>
      </c>
      <c r="U83">
        <f>IFERROR(VLOOKUP($B83,Kraftvärmeprod!$B$1:$AH$479,MATCH(U$2,Kraftvärmeprod!$B$1:$AG$1,0),FALSE)/1,0)-IFERROR(VLOOKUP($B83,'Slutlig allokering'!$B$2:$AC$462,MATCH(U$3,'Slutlig allokering'!$B$2:$AJ$2,0),FALSE)/1,0)</f>
        <v>0</v>
      </c>
      <c r="V83">
        <f>IFERROR(VLOOKUP($B83,Kraftvärmeprod!$B$1:$AH$479,MATCH(V$2,Kraftvärmeprod!$B$1:$AG$1,0),FALSE)/1,0)-IFERROR(VLOOKUP($B83,'Slutlig allokering'!$B$2:$AC$462,MATCH(V$3,'Slutlig allokering'!$B$2:$AJ$2,0),FALSE)/1,0)</f>
        <v>0</v>
      </c>
      <c r="W83">
        <f>IFERROR(VLOOKUP($B83,Kraftvärmeprod!$B$1:$AH$479,MATCH(W$2,Kraftvärmeprod!$B$1:$AG$1,0),FALSE)/1,0)-IFERROR(VLOOKUP($B83,'Slutlig allokering'!$B$2:$AC$462,MATCH(W$3,'Slutlig allokering'!$B$2:$AJ$2,0),FALSE)/1,0)</f>
        <v>0</v>
      </c>
      <c r="X83">
        <f>IFERROR(VLOOKUP($B83,Kraftvärmeprod!$B$1:$AH$479,MATCH(X$2,Kraftvärmeprod!$B$1:$AG$1,0),FALSE)/1,0)-IFERROR(VLOOKUP($B83,'Slutlig allokering'!$B$2:$AC$462,MATCH(X$3,'Slutlig allokering'!$B$2:$AJ$2,0),FALSE)/1,0)</f>
        <v>0</v>
      </c>
      <c r="Y83">
        <f>IFERROR(VLOOKUP($B83,Kraftvärmeprod!$B$1:$AH$479,MATCH(Y$2,Kraftvärmeprod!$B$1:$AG$1,0),FALSE)/1,0)-IFERROR(VLOOKUP($B83,'Slutlig allokering'!$B$2:$AC$462,MATCH(Y$3,'Slutlig allokering'!$B$2:$AJ$2,0),FALSE)/1,0)</f>
        <v>0</v>
      </c>
      <c r="Z83">
        <f>IFERROR(VLOOKUP($B83,Kraftvärmeprod!$B$1:$AH$479,MATCH(Z$2,Kraftvärmeprod!$B$1:$AG$1,0),FALSE)/1,0)-IFERROR(VLOOKUP($B83,'Slutlig allokering'!$B$2:$AC$462,MATCH(Z$3,'Slutlig allokering'!$B$2:$AJ$2,0),FALSE)/1,0)</f>
        <v>0</v>
      </c>
      <c r="AA83">
        <f>IFERROR(VLOOKUP($B83,Kraftvärmeprod!$B$1:$AH$479,MATCH(AA$2,Kraftvärmeprod!$B$1:$AG$1,0),FALSE)/1,0)-IFERROR(VLOOKUP($B83,'Slutlig allokering'!$B$2:$AC$462,MATCH(AA$3,'Slutlig allokering'!$B$2:$AJ$2,0),FALSE)/1,0)</f>
        <v>0</v>
      </c>
      <c r="AB83">
        <f>IFERROR(VLOOKUP($B83,Kraftvärmeprod!$B$1:$AH$479,MATCH(AB$2,Kraftvärmeprod!$B$1:$AG$1,0),FALSE)/1,0)-IFERROR(VLOOKUP($B83,'Slutlig allokering'!$B$2:$AC$462,MATCH(AB$3,'Slutlig allokering'!$B$2:$AJ$2,0),FALSE)/1,0)</f>
        <v>0</v>
      </c>
      <c r="AE83">
        <f t="shared" si="2"/>
        <v>0</v>
      </c>
      <c r="AG83">
        <f>IFERROR(VLOOKUP(B83,'Slutlig allokering'!$B$2:$AJ$462,MATCH("Summa justerad allokerad tillförd energi (utan hjälpel och rökgaskondensering):",'Slutlig allokering'!$B$2:$AK$2,0),FALSE)/1,"")</f>
        <v>0</v>
      </c>
      <c r="AI83" s="55" t="str">
        <f>IFERROR(1-VLOOKUP(B83,'Slutlig allokering'!$B$2:$AJ$462,MATCH("Andel av bränsle i kvv som allokerats till värme, exklusive rökgaskondensering och hjälpel",'Slutlig allokering'!$B$2:$AK$2,0),FALSE),"")</f>
        <v/>
      </c>
      <c r="AK83" s="55" t="str">
        <f t="shared" si="3"/>
        <v/>
      </c>
    </row>
    <row r="84" spans="1:37" x14ac:dyDescent="0.25">
      <c r="A84" s="28" t="s">
        <v>80</v>
      </c>
      <c r="B84" s="28" t="s">
        <v>110</v>
      </c>
      <c r="C84">
        <f>IFERROR(VLOOKUP($B84,Kraftvärmeprod!$B$1:$AH$479,MATCH(C$3,Kraftvärmeprod!$B$1:$AG$1,0),FALSE)/1,"")</f>
        <v>1013</v>
      </c>
      <c r="D84">
        <f>IFERROR(VLOOKUP($B84,Kraftvärmeprod!$B$1:$AH$479,MATCH(D$3,Kraftvärmeprod!$B$1:$AG$1,0),FALSE)/1,"")</f>
        <v>379</v>
      </c>
      <c r="E84">
        <f>IFERROR(VLOOKUP($B84,Kraftvärmeprod!$B$1:$AH$479,MATCH(E$2,Kraftvärmeprod!$B$1:$AG$1,0),FALSE)/1,0)-IFERROR(VLOOKUP($B84,'Slutlig allokering'!$B$2:$AC$462,MATCH(E$3,'Slutlig allokering'!$B$2:$AJ$2,0),FALSE)/1,0)</f>
        <v>683.28300000000002</v>
      </c>
      <c r="F84">
        <f>IFERROR(VLOOKUP($B84,Kraftvärmeprod!$B$1:$AH$479,MATCH(F$2,Kraftvärmeprod!$B$1:$AG$1,0),FALSE)/1,0)-IFERROR(VLOOKUP($B84,'Slutlig allokering'!$B$2:$AC$462,MATCH(F$3,'Slutlig allokering'!$B$2:$AJ$2,0),FALSE)/1,0)</f>
        <v>0</v>
      </c>
      <c r="G84">
        <f>IFERROR(VLOOKUP($B84,Kraftvärmeprod!$B$1:$AH$479,MATCH(G$2,Kraftvärmeprod!$B$1:$AG$1,0),FALSE)/1,0)-IFERROR(VLOOKUP($B84,'Slutlig allokering'!$B$2:$AC$462,MATCH(G$3,'Slutlig allokering'!$B$2:$AJ$2,0),FALSE)/1,0)</f>
        <v>0</v>
      </c>
      <c r="H84">
        <f>IFERROR(VLOOKUP($B84,Kraftvärmeprod!$B$1:$AH$479,MATCH(H$2,Kraftvärmeprod!$B$1:$AG$1,0),FALSE)/1,0)-IFERROR(VLOOKUP($B84,'Slutlig allokering'!$B$2:$AC$462,MATCH(H$3,'Slutlig allokering'!$B$2:$AJ$2,0),FALSE)/1,0)</f>
        <v>0</v>
      </c>
      <c r="I84">
        <f>IFERROR(VLOOKUP($B84,Kraftvärmeprod!$B$1:$AH$479,MATCH(I$2,Kraftvärmeprod!$B$1:$AG$1,0),FALSE)/1,0)-IFERROR(VLOOKUP($B84,'Slutlig allokering'!$B$2:$AC$462,MATCH(I$3,'Slutlig allokering'!$B$2:$AJ$2,0),FALSE)/1,0)</f>
        <v>10.769399999999999</v>
      </c>
      <c r="J84">
        <f>IFERROR(VLOOKUP($B84,Kraftvärmeprod!$B$1:$AH$479,MATCH(J$2,Kraftvärmeprod!$B$1:$AG$1,0),FALSE)/1,0)-IFERROR(VLOOKUP($B84,'Slutlig allokering'!$B$2:$AC$462,MATCH(J$3,'Slutlig allokering'!$B$2:$AJ$2,0),FALSE)/1,0)</f>
        <v>0</v>
      </c>
      <c r="K84">
        <f>IFERROR(VLOOKUP($B84,Kraftvärmeprod!$B$1:$AH$479,MATCH(K$2,Kraftvärmeprod!$B$1:$AG$1,0),FALSE)/1,0)-IFERROR(VLOOKUP($B84,'Slutlig allokering'!$B$2:$AC$462,MATCH(K$3,'Slutlig allokering'!$B$2:$AJ$2,0),FALSE)/1,0)</f>
        <v>0</v>
      </c>
      <c r="L84">
        <f>IFERROR(VLOOKUP($B84,Kraftvärmeprod!$B$1:$AH$479,MATCH(L$2,Kraftvärmeprod!$B$1:$AG$1,0),FALSE)/1,0)-IFERROR(VLOOKUP($B84,'Slutlig allokering'!$B$2:$AC$462,MATCH(L$3,'Slutlig allokering'!$B$2:$AJ$2,0),FALSE)/1,0)</f>
        <v>50.848700000000001</v>
      </c>
      <c r="M84" s="143">
        <f>IFERROR(VLOOKUP($B84,Miljö!$B$1:$S$477,MATCH(M$2,Miljö!$B$1:$X$1,0),FALSE)/1,0)-IFERROR(VLOOKUP($B84,'Slutlig allokering'!$B$2:$AC$462,MATCH(M$3,'Slutlig allokering'!$B$2:$AJ$2,0),FALSE)/1,0)</f>
        <v>41.642000000000003</v>
      </c>
      <c r="N84">
        <f>IFERROR(VLOOKUP($B84,Kraftvärmeprod!$B$1:$AH$479,MATCH(N$2,Kraftvärmeprod!$B$1:$AG$1,0),FALSE)/1,0)-IFERROR(VLOOKUP($B84,'Slutlig allokering'!$B$2:$AC$462,MATCH(N$3,'Slutlig allokering'!$B$2:$AJ$2,0),FALSE)/1,0)</f>
        <v>0</v>
      </c>
      <c r="O84">
        <f>IFERROR(VLOOKUP($B84,Kraftvärmeprod!$B$1:$AH$479,MATCH(O$2,Kraftvärmeprod!$B$1:$AG$1,0),FALSE)/1,0)-IFERROR(VLOOKUP($B84,'Slutlig allokering'!$B$2:$AC$462,MATCH(O$3,'Slutlig allokering'!$B$2:$AJ$2,0),FALSE)/1,0)</f>
        <v>55.291800000000002</v>
      </c>
      <c r="P84">
        <f>IFERROR(VLOOKUP($B84,Kraftvärmeprod!$B$1:$AH$479,MATCH(P$2,Kraftvärmeprod!$B$1:$AG$1,0),FALSE)/1,0)-IFERROR(VLOOKUP($B84,'Slutlig allokering'!$B$2:$AC$462,MATCH(P$3,'Slutlig allokering'!$B$2:$AJ$2,0),FALSE)/1,0)</f>
        <v>0</v>
      </c>
      <c r="Q84">
        <f>IFERROR(VLOOKUP($B84,Kraftvärmeprod!$B$1:$AH$479,MATCH(Q$2,Kraftvärmeprod!$B$1:$AG$1,0),FALSE)/1,0)-IFERROR(VLOOKUP($B84,'Slutlig allokering'!$B$2:$AC$462,MATCH(Q$3,'Slutlig allokering'!$B$2:$AJ$2,0),FALSE)/1,0)</f>
        <v>0</v>
      </c>
      <c r="R84">
        <f>IFERROR(VLOOKUP($B84,Kraftvärmeprod!$B$1:$AH$479,MATCH(R$2,Kraftvärmeprod!$B$1:$AG$1,0),FALSE)/1,0)-IFERROR(VLOOKUP($B84,'Slutlig allokering'!$B$2:$AC$462,MATCH(R$3,'Slutlig allokering'!$B$2:$AJ$2,0),FALSE)/1,0)</f>
        <v>0</v>
      </c>
      <c r="S84">
        <f>IFERROR(VLOOKUP($B84,Kraftvärmeprod!$B$1:$AH$479,MATCH(S$2,Kraftvärmeprod!$B$1:$AG$1,0),FALSE)/1,0)-IFERROR(VLOOKUP($B84,'Slutlig allokering'!$B$2:$AC$462,MATCH(S$3,'Slutlig allokering'!$B$2:$AJ$2,0),FALSE)/1,0)</f>
        <v>54.784899999999993</v>
      </c>
      <c r="T84">
        <f>IFERROR(VLOOKUP($B84,Kraftvärmeprod!$B$1:$AH$479,MATCH(T$2,Kraftvärmeprod!$B$1:$AG$1,0),FALSE)/1,0)-IFERROR(VLOOKUP($B84,'Slutlig allokering'!$B$2:$AC$462,MATCH(T$3,'Slutlig allokering'!$B$2:$AJ$2,0),FALSE)/1,0)</f>
        <v>0</v>
      </c>
      <c r="U84">
        <f>IFERROR(VLOOKUP($B84,Kraftvärmeprod!$B$1:$AH$479,MATCH(U$2,Kraftvärmeprod!$B$1:$AG$1,0),FALSE)/1,0)-IFERROR(VLOOKUP($B84,'Slutlig allokering'!$B$2:$AC$462,MATCH(U$3,'Slutlig allokering'!$B$2:$AJ$2,0),FALSE)/1,0)</f>
        <v>0</v>
      </c>
      <c r="V84">
        <f>IFERROR(VLOOKUP($B84,Kraftvärmeprod!$B$1:$AH$479,MATCH(V$2,Kraftvärmeprod!$B$1:$AG$1,0),FALSE)/1,0)-IFERROR(VLOOKUP($B84,'Slutlig allokering'!$B$2:$AC$462,MATCH(V$3,'Slutlig allokering'!$B$2:$AJ$2,0),FALSE)/1,0)</f>
        <v>0</v>
      </c>
      <c r="W84">
        <f>IFERROR(VLOOKUP($B84,Kraftvärmeprod!$B$1:$AH$479,MATCH(W$2,Kraftvärmeprod!$B$1:$AG$1,0),FALSE)/1,0)-IFERROR(VLOOKUP($B84,'Slutlig allokering'!$B$2:$AC$462,MATCH(W$3,'Slutlig allokering'!$B$2:$AJ$2,0),FALSE)/1,0)</f>
        <v>0</v>
      </c>
      <c r="X84">
        <f>IFERROR(VLOOKUP($B84,Kraftvärmeprod!$B$1:$AH$479,MATCH(X$2,Kraftvärmeprod!$B$1:$AG$1,0),FALSE)/1,0)-IFERROR(VLOOKUP($B84,'Slutlig allokering'!$B$2:$AC$462,MATCH(X$3,'Slutlig allokering'!$B$2:$AJ$2,0),FALSE)/1,0)</f>
        <v>0</v>
      </c>
      <c r="Y84">
        <f>IFERROR(VLOOKUP($B84,Kraftvärmeprod!$B$1:$AH$479,MATCH(Y$2,Kraftvärmeprod!$B$1:$AG$1,0),FALSE)/1,0)-IFERROR(VLOOKUP($B84,'Slutlig allokering'!$B$2:$AC$462,MATCH(Y$3,'Slutlig allokering'!$B$2:$AJ$2,0),FALSE)/1,0)</f>
        <v>0</v>
      </c>
      <c r="Z84">
        <f>IFERROR(VLOOKUP($B84,Kraftvärmeprod!$B$1:$AH$479,MATCH(Z$2,Kraftvärmeprod!$B$1:$AG$1,0),FALSE)/1,0)-IFERROR(VLOOKUP($B84,'Slutlig allokering'!$B$2:$AC$462,MATCH(Z$3,'Slutlig allokering'!$B$2:$AJ$2,0),FALSE)/1,0)</f>
        <v>0</v>
      </c>
      <c r="AA84">
        <f>IFERROR(VLOOKUP($B84,Kraftvärmeprod!$B$1:$AH$479,MATCH(AA$2,Kraftvärmeprod!$B$1:$AG$1,0),FALSE)/1,0)-IFERROR(VLOOKUP($B84,'Slutlig allokering'!$B$2:$AC$462,MATCH(AA$3,'Slutlig allokering'!$B$2:$AJ$2,0),FALSE)/1,0)</f>
        <v>0</v>
      </c>
      <c r="AB84">
        <f>IFERROR(VLOOKUP($B84,Kraftvärmeprod!$B$1:$AH$479,MATCH(AB$2,Kraftvärmeprod!$B$1:$AG$1,0),FALSE)/1,0)-IFERROR(VLOOKUP($B84,'Slutlig allokering'!$B$2:$AC$462,MATCH(AB$3,'Slutlig allokering'!$B$2:$AJ$2,0),FALSE)/1,0)</f>
        <v>0</v>
      </c>
      <c r="AE84">
        <f t="shared" si="2"/>
        <v>854.9778</v>
      </c>
      <c r="AG84">
        <f>IFERROR(VLOOKUP(B84,'Slutlig allokering'!$B$2:$AJ$462,MATCH("Summa justerad allokerad tillförd energi (utan hjälpel och rökgaskondensering):",'Slutlig allokering'!$B$2:$AK$2,0),FALSE)/1,"")</f>
        <v>767.0222</v>
      </c>
      <c r="AI84" s="55">
        <f>IFERROR(1-VLOOKUP(B84,'Slutlig allokering'!$B$2:$AJ$462,MATCH("Andel av bränsle i kvv som allokerats till värme, exklusive rökgaskondensering och hjälpel",'Slutlig allokering'!$B$2:$AK$2,0),FALSE),"")</f>
        <v>0.52711331689272511</v>
      </c>
      <c r="AK84" s="55">
        <f t="shared" si="3"/>
        <v>0.527113316892725</v>
      </c>
    </row>
    <row r="85" spans="1:37" x14ac:dyDescent="0.25">
      <c r="A85" s="28" t="s">
        <v>80</v>
      </c>
      <c r="B85" s="28" t="s">
        <v>111</v>
      </c>
      <c r="C85" t="str">
        <f>IFERROR(VLOOKUP($B85,Kraftvärmeprod!$B$1:$AH$479,MATCH(C$3,Kraftvärmeprod!$B$1:$AG$1,0),FALSE)/1,"")</f>
        <v/>
      </c>
      <c r="D85" t="str">
        <f>IFERROR(VLOOKUP($B85,Kraftvärmeprod!$B$1:$AH$479,MATCH(D$3,Kraftvärmeprod!$B$1:$AG$1,0),FALSE)/1,"")</f>
        <v/>
      </c>
      <c r="E85">
        <f>IFERROR(VLOOKUP($B85,Kraftvärmeprod!$B$1:$AH$479,MATCH(E$2,Kraftvärmeprod!$B$1:$AG$1,0),FALSE)/1,0)-IFERROR(VLOOKUP($B85,'Slutlig allokering'!$B$2:$AC$462,MATCH(E$3,'Slutlig allokering'!$B$2:$AJ$2,0),FALSE)/1,0)</f>
        <v>0</v>
      </c>
      <c r="F85">
        <f>IFERROR(VLOOKUP($B85,Kraftvärmeprod!$B$1:$AH$479,MATCH(F$2,Kraftvärmeprod!$B$1:$AG$1,0),FALSE)/1,0)-IFERROR(VLOOKUP($B85,'Slutlig allokering'!$B$2:$AC$462,MATCH(F$3,'Slutlig allokering'!$B$2:$AJ$2,0),FALSE)/1,0)</f>
        <v>0</v>
      </c>
      <c r="G85">
        <f>IFERROR(VLOOKUP($B85,Kraftvärmeprod!$B$1:$AH$479,MATCH(G$2,Kraftvärmeprod!$B$1:$AG$1,0),FALSE)/1,0)-IFERROR(VLOOKUP($B85,'Slutlig allokering'!$B$2:$AC$462,MATCH(G$3,'Slutlig allokering'!$B$2:$AJ$2,0),FALSE)/1,0)</f>
        <v>0</v>
      </c>
      <c r="H85">
        <f>IFERROR(VLOOKUP($B85,Kraftvärmeprod!$B$1:$AH$479,MATCH(H$2,Kraftvärmeprod!$B$1:$AG$1,0),FALSE)/1,0)-IFERROR(VLOOKUP($B85,'Slutlig allokering'!$B$2:$AC$462,MATCH(H$3,'Slutlig allokering'!$B$2:$AJ$2,0),FALSE)/1,0)</f>
        <v>0</v>
      </c>
      <c r="I85">
        <f>IFERROR(VLOOKUP($B85,Kraftvärmeprod!$B$1:$AH$479,MATCH(I$2,Kraftvärmeprod!$B$1:$AG$1,0),FALSE)/1,0)-IFERROR(VLOOKUP($B85,'Slutlig allokering'!$B$2:$AC$462,MATCH(I$3,'Slutlig allokering'!$B$2:$AJ$2,0),FALSE)/1,0)</f>
        <v>0</v>
      </c>
      <c r="J85">
        <f>IFERROR(VLOOKUP($B85,Kraftvärmeprod!$B$1:$AH$479,MATCH(J$2,Kraftvärmeprod!$B$1:$AG$1,0),FALSE)/1,0)-IFERROR(VLOOKUP($B85,'Slutlig allokering'!$B$2:$AC$462,MATCH(J$3,'Slutlig allokering'!$B$2:$AJ$2,0),FALSE)/1,0)</f>
        <v>0</v>
      </c>
      <c r="K85">
        <f>IFERROR(VLOOKUP($B85,Kraftvärmeprod!$B$1:$AH$479,MATCH(K$2,Kraftvärmeprod!$B$1:$AG$1,0),FALSE)/1,0)-IFERROR(VLOOKUP($B85,'Slutlig allokering'!$B$2:$AC$462,MATCH(K$3,'Slutlig allokering'!$B$2:$AJ$2,0),FALSE)/1,0)</f>
        <v>0</v>
      </c>
      <c r="L85">
        <f>IFERROR(VLOOKUP($B85,Kraftvärmeprod!$B$1:$AH$479,MATCH(L$2,Kraftvärmeprod!$B$1:$AG$1,0),FALSE)/1,0)-IFERROR(VLOOKUP($B85,'Slutlig allokering'!$B$2:$AC$462,MATCH(L$3,'Slutlig allokering'!$B$2:$AJ$2,0),FALSE)/1,0)</f>
        <v>0</v>
      </c>
      <c r="M85" s="143">
        <f>IFERROR(VLOOKUP($B85,Miljö!$B$1:$S$477,MATCH(M$2,Miljö!$B$1:$X$1,0),FALSE)/1,0)-IFERROR(VLOOKUP($B85,'Slutlig allokering'!$B$2:$AC$462,MATCH(M$3,'Slutlig allokering'!$B$2:$AJ$2,0),FALSE)/1,0)</f>
        <v>0</v>
      </c>
      <c r="N85">
        <f>IFERROR(VLOOKUP($B85,Kraftvärmeprod!$B$1:$AH$479,MATCH(N$2,Kraftvärmeprod!$B$1:$AG$1,0),FALSE)/1,0)-IFERROR(VLOOKUP($B85,'Slutlig allokering'!$B$2:$AC$462,MATCH(N$3,'Slutlig allokering'!$B$2:$AJ$2,0),FALSE)/1,0)</f>
        <v>0</v>
      </c>
      <c r="O85">
        <f>IFERROR(VLOOKUP($B85,Kraftvärmeprod!$B$1:$AH$479,MATCH(O$2,Kraftvärmeprod!$B$1:$AG$1,0),FALSE)/1,0)-IFERROR(VLOOKUP($B85,'Slutlig allokering'!$B$2:$AC$462,MATCH(O$3,'Slutlig allokering'!$B$2:$AJ$2,0),FALSE)/1,0)</f>
        <v>0</v>
      </c>
      <c r="P85">
        <f>IFERROR(VLOOKUP($B85,Kraftvärmeprod!$B$1:$AH$479,MATCH(P$2,Kraftvärmeprod!$B$1:$AG$1,0),FALSE)/1,0)-IFERROR(VLOOKUP($B85,'Slutlig allokering'!$B$2:$AC$462,MATCH(P$3,'Slutlig allokering'!$B$2:$AJ$2,0),FALSE)/1,0)</f>
        <v>0</v>
      </c>
      <c r="Q85">
        <f>IFERROR(VLOOKUP($B85,Kraftvärmeprod!$B$1:$AH$479,MATCH(Q$2,Kraftvärmeprod!$B$1:$AG$1,0),FALSE)/1,0)-IFERROR(VLOOKUP($B85,'Slutlig allokering'!$B$2:$AC$462,MATCH(Q$3,'Slutlig allokering'!$B$2:$AJ$2,0),FALSE)/1,0)</f>
        <v>0</v>
      </c>
      <c r="R85">
        <f>IFERROR(VLOOKUP($B85,Kraftvärmeprod!$B$1:$AH$479,MATCH(R$2,Kraftvärmeprod!$B$1:$AG$1,0),FALSE)/1,0)-IFERROR(VLOOKUP($B85,'Slutlig allokering'!$B$2:$AC$462,MATCH(R$3,'Slutlig allokering'!$B$2:$AJ$2,0),FALSE)/1,0)</f>
        <v>0</v>
      </c>
      <c r="S85">
        <f>IFERROR(VLOOKUP($B85,Kraftvärmeprod!$B$1:$AH$479,MATCH(S$2,Kraftvärmeprod!$B$1:$AG$1,0),FALSE)/1,0)-IFERROR(VLOOKUP($B85,'Slutlig allokering'!$B$2:$AC$462,MATCH(S$3,'Slutlig allokering'!$B$2:$AJ$2,0),FALSE)/1,0)</f>
        <v>0</v>
      </c>
      <c r="T85">
        <f>IFERROR(VLOOKUP($B85,Kraftvärmeprod!$B$1:$AH$479,MATCH(T$2,Kraftvärmeprod!$B$1:$AG$1,0),FALSE)/1,0)-IFERROR(VLOOKUP($B85,'Slutlig allokering'!$B$2:$AC$462,MATCH(T$3,'Slutlig allokering'!$B$2:$AJ$2,0),FALSE)/1,0)</f>
        <v>0</v>
      </c>
      <c r="U85">
        <f>IFERROR(VLOOKUP($B85,Kraftvärmeprod!$B$1:$AH$479,MATCH(U$2,Kraftvärmeprod!$B$1:$AG$1,0),FALSE)/1,0)-IFERROR(VLOOKUP($B85,'Slutlig allokering'!$B$2:$AC$462,MATCH(U$3,'Slutlig allokering'!$B$2:$AJ$2,0),FALSE)/1,0)</f>
        <v>0</v>
      </c>
      <c r="V85">
        <f>IFERROR(VLOOKUP($B85,Kraftvärmeprod!$B$1:$AH$479,MATCH(V$2,Kraftvärmeprod!$B$1:$AG$1,0),FALSE)/1,0)-IFERROR(VLOOKUP($B85,'Slutlig allokering'!$B$2:$AC$462,MATCH(V$3,'Slutlig allokering'!$B$2:$AJ$2,0),FALSE)/1,0)</f>
        <v>0</v>
      </c>
      <c r="W85">
        <f>IFERROR(VLOOKUP($B85,Kraftvärmeprod!$B$1:$AH$479,MATCH(W$2,Kraftvärmeprod!$B$1:$AG$1,0),FALSE)/1,0)-IFERROR(VLOOKUP($B85,'Slutlig allokering'!$B$2:$AC$462,MATCH(W$3,'Slutlig allokering'!$B$2:$AJ$2,0),FALSE)/1,0)</f>
        <v>0</v>
      </c>
      <c r="X85">
        <f>IFERROR(VLOOKUP($B85,Kraftvärmeprod!$B$1:$AH$479,MATCH(X$2,Kraftvärmeprod!$B$1:$AG$1,0),FALSE)/1,0)-IFERROR(VLOOKUP($B85,'Slutlig allokering'!$B$2:$AC$462,MATCH(X$3,'Slutlig allokering'!$B$2:$AJ$2,0),FALSE)/1,0)</f>
        <v>0</v>
      </c>
      <c r="Y85">
        <f>IFERROR(VLOOKUP($B85,Kraftvärmeprod!$B$1:$AH$479,MATCH(Y$2,Kraftvärmeprod!$B$1:$AG$1,0),FALSE)/1,0)-IFERROR(VLOOKUP($B85,'Slutlig allokering'!$B$2:$AC$462,MATCH(Y$3,'Slutlig allokering'!$B$2:$AJ$2,0),FALSE)/1,0)</f>
        <v>0</v>
      </c>
      <c r="Z85">
        <f>IFERROR(VLOOKUP($B85,Kraftvärmeprod!$B$1:$AH$479,MATCH(Z$2,Kraftvärmeprod!$B$1:$AG$1,0),FALSE)/1,0)-IFERROR(VLOOKUP($B85,'Slutlig allokering'!$B$2:$AC$462,MATCH(Z$3,'Slutlig allokering'!$B$2:$AJ$2,0),FALSE)/1,0)</f>
        <v>0</v>
      </c>
      <c r="AA85">
        <f>IFERROR(VLOOKUP($B85,Kraftvärmeprod!$B$1:$AH$479,MATCH(AA$2,Kraftvärmeprod!$B$1:$AG$1,0),FALSE)/1,0)-IFERROR(VLOOKUP($B85,'Slutlig allokering'!$B$2:$AC$462,MATCH(AA$3,'Slutlig allokering'!$B$2:$AJ$2,0),FALSE)/1,0)</f>
        <v>0</v>
      </c>
      <c r="AB85">
        <f>IFERROR(VLOOKUP($B85,Kraftvärmeprod!$B$1:$AH$479,MATCH(AB$2,Kraftvärmeprod!$B$1:$AG$1,0),FALSE)/1,0)-IFERROR(VLOOKUP($B85,'Slutlig allokering'!$B$2:$AC$462,MATCH(AB$3,'Slutlig allokering'!$B$2:$AJ$2,0),FALSE)/1,0)</f>
        <v>0</v>
      </c>
      <c r="AE85">
        <f t="shared" si="2"/>
        <v>0</v>
      </c>
      <c r="AG85">
        <f>IFERROR(VLOOKUP(B85,'Slutlig allokering'!$B$2:$AJ$462,MATCH("Summa justerad allokerad tillförd energi (utan hjälpel och rökgaskondensering):",'Slutlig allokering'!$B$2:$AK$2,0),FALSE)/1,"")</f>
        <v>0</v>
      </c>
      <c r="AI85" s="55" t="str">
        <f>IFERROR(1-VLOOKUP(B85,'Slutlig allokering'!$B$2:$AJ$462,MATCH("Andel av bränsle i kvv som allokerats till värme, exklusive rökgaskondensering och hjälpel",'Slutlig allokering'!$B$2:$AK$2,0),FALSE),"")</f>
        <v/>
      </c>
      <c r="AK85" s="55" t="str">
        <f t="shared" si="3"/>
        <v/>
      </c>
    </row>
    <row r="86" spans="1:37" x14ac:dyDescent="0.25">
      <c r="A86" s="28" t="s">
        <v>80</v>
      </c>
      <c r="B86" s="28" t="s">
        <v>112</v>
      </c>
      <c r="C86" t="str">
        <f>IFERROR(VLOOKUP($B86,Kraftvärmeprod!$B$1:$AH$479,MATCH(C$3,Kraftvärmeprod!$B$1:$AG$1,0),FALSE)/1,"")</f>
        <v/>
      </c>
      <c r="D86" t="str">
        <f>IFERROR(VLOOKUP($B86,Kraftvärmeprod!$B$1:$AH$479,MATCH(D$3,Kraftvärmeprod!$B$1:$AG$1,0),FALSE)/1,"")</f>
        <v/>
      </c>
      <c r="E86">
        <f>IFERROR(VLOOKUP($B86,Kraftvärmeprod!$B$1:$AH$479,MATCH(E$2,Kraftvärmeprod!$B$1:$AG$1,0),FALSE)/1,0)-IFERROR(VLOOKUP($B86,'Slutlig allokering'!$B$2:$AC$462,MATCH(E$3,'Slutlig allokering'!$B$2:$AJ$2,0),FALSE)/1,0)</f>
        <v>0</v>
      </c>
      <c r="F86">
        <f>IFERROR(VLOOKUP($B86,Kraftvärmeprod!$B$1:$AH$479,MATCH(F$2,Kraftvärmeprod!$B$1:$AG$1,0),FALSE)/1,0)-IFERROR(VLOOKUP($B86,'Slutlig allokering'!$B$2:$AC$462,MATCH(F$3,'Slutlig allokering'!$B$2:$AJ$2,0),FALSE)/1,0)</f>
        <v>0</v>
      </c>
      <c r="G86">
        <f>IFERROR(VLOOKUP($B86,Kraftvärmeprod!$B$1:$AH$479,MATCH(G$2,Kraftvärmeprod!$B$1:$AG$1,0),FALSE)/1,0)-IFERROR(VLOOKUP($B86,'Slutlig allokering'!$B$2:$AC$462,MATCH(G$3,'Slutlig allokering'!$B$2:$AJ$2,0),FALSE)/1,0)</f>
        <v>0</v>
      </c>
      <c r="H86">
        <f>IFERROR(VLOOKUP($B86,Kraftvärmeprod!$B$1:$AH$479,MATCH(H$2,Kraftvärmeprod!$B$1:$AG$1,0),FALSE)/1,0)-IFERROR(VLOOKUP($B86,'Slutlig allokering'!$B$2:$AC$462,MATCH(H$3,'Slutlig allokering'!$B$2:$AJ$2,0),FALSE)/1,0)</f>
        <v>0</v>
      </c>
      <c r="I86">
        <f>IFERROR(VLOOKUP($B86,Kraftvärmeprod!$B$1:$AH$479,MATCH(I$2,Kraftvärmeprod!$B$1:$AG$1,0),FALSE)/1,0)-IFERROR(VLOOKUP($B86,'Slutlig allokering'!$B$2:$AC$462,MATCH(I$3,'Slutlig allokering'!$B$2:$AJ$2,0),FALSE)/1,0)</f>
        <v>0</v>
      </c>
      <c r="J86">
        <f>IFERROR(VLOOKUP($B86,Kraftvärmeprod!$B$1:$AH$479,MATCH(J$2,Kraftvärmeprod!$B$1:$AG$1,0),FALSE)/1,0)-IFERROR(VLOOKUP($B86,'Slutlig allokering'!$B$2:$AC$462,MATCH(J$3,'Slutlig allokering'!$B$2:$AJ$2,0),FALSE)/1,0)</f>
        <v>0</v>
      </c>
      <c r="K86">
        <f>IFERROR(VLOOKUP($B86,Kraftvärmeprod!$B$1:$AH$479,MATCH(K$2,Kraftvärmeprod!$B$1:$AG$1,0),FALSE)/1,0)-IFERROR(VLOOKUP($B86,'Slutlig allokering'!$B$2:$AC$462,MATCH(K$3,'Slutlig allokering'!$B$2:$AJ$2,0),FALSE)/1,0)</f>
        <v>0</v>
      </c>
      <c r="L86">
        <f>IFERROR(VLOOKUP($B86,Kraftvärmeprod!$B$1:$AH$479,MATCH(L$2,Kraftvärmeprod!$B$1:$AG$1,0),FALSE)/1,0)-IFERROR(VLOOKUP($B86,'Slutlig allokering'!$B$2:$AC$462,MATCH(L$3,'Slutlig allokering'!$B$2:$AJ$2,0),FALSE)/1,0)</f>
        <v>0</v>
      </c>
      <c r="M86" s="143">
        <f>IFERROR(VLOOKUP($B86,Miljö!$B$1:$S$477,MATCH(M$2,Miljö!$B$1:$X$1,0),FALSE)/1,0)-IFERROR(VLOOKUP($B86,'Slutlig allokering'!$B$2:$AC$462,MATCH(M$3,'Slutlig allokering'!$B$2:$AJ$2,0),FALSE)/1,0)</f>
        <v>0</v>
      </c>
      <c r="N86">
        <f>IFERROR(VLOOKUP($B86,Kraftvärmeprod!$B$1:$AH$479,MATCH(N$2,Kraftvärmeprod!$B$1:$AG$1,0),FALSE)/1,0)-IFERROR(VLOOKUP($B86,'Slutlig allokering'!$B$2:$AC$462,MATCH(N$3,'Slutlig allokering'!$B$2:$AJ$2,0),FALSE)/1,0)</f>
        <v>0</v>
      </c>
      <c r="O86">
        <f>IFERROR(VLOOKUP($B86,Kraftvärmeprod!$B$1:$AH$479,MATCH(O$2,Kraftvärmeprod!$B$1:$AG$1,0),FALSE)/1,0)-IFERROR(VLOOKUP($B86,'Slutlig allokering'!$B$2:$AC$462,MATCH(O$3,'Slutlig allokering'!$B$2:$AJ$2,0),FALSE)/1,0)</f>
        <v>0</v>
      </c>
      <c r="P86">
        <f>IFERROR(VLOOKUP($B86,Kraftvärmeprod!$B$1:$AH$479,MATCH(P$2,Kraftvärmeprod!$B$1:$AG$1,0),FALSE)/1,0)-IFERROR(VLOOKUP($B86,'Slutlig allokering'!$B$2:$AC$462,MATCH(P$3,'Slutlig allokering'!$B$2:$AJ$2,0),FALSE)/1,0)</f>
        <v>0</v>
      </c>
      <c r="Q86">
        <f>IFERROR(VLOOKUP($B86,Kraftvärmeprod!$B$1:$AH$479,MATCH(Q$2,Kraftvärmeprod!$B$1:$AG$1,0),FALSE)/1,0)-IFERROR(VLOOKUP($B86,'Slutlig allokering'!$B$2:$AC$462,MATCH(Q$3,'Slutlig allokering'!$B$2:$AJ$2,0),FALSE)/1,0)</f>
        <v>0</v>
      </c>
      <c r="R86">
        <f>IFERROR(VLOOKUP($B86,Kraftvärmeprod!$B$1:$AH$479,MATCH(R$2,Kraftvärmeprod!$B$1:$AG$1,0),FALSE)/1,0)-IFERROR(VLOOKUP($B86,'Slutlig allokering'!$B$2:$AC$462,MATCH(R$3,'Slutlig allokering'!$B$2:$AJ$2,0),FALSE)/1,0)</f>
        <v>0</v>
      </c>
      <c r="S86">
        <f>IFERROR(VLOOKUP($B86,Kraftvärmeprod!$B$1:$AH$479,MATCH(S$2,Kraftvärmeprod!$B$1:$AG$1,0),FALSE)/1,0)-IFERROR(VLOOKUP($B86,'Slutlig allokering'!$B$2:$AC$462,MATCH(S$3,'Slutlig allokering'!$B$2:$AJ$2,0),FALSE)/1,0)</f>
        <v>0</v>
      </c>
      <c r="T86">
        <f>IFERROR(VLOOKUP($B86,Kraftvärmeprod!$B$1:$AH$479,MATCH(T$2,Kraftvärmeprod!$B$1:$AG$1,0),FALSE)/1,0)-IFERROR(VLOOKUP($B86,'Slutlig allokering'!$B$2:$AC$462,MATCH(T$3,'Slutlig allokering'!$B$2:$AJ$2,0),FALSE)/1,0)</f>
        <v>0</v>
      </c>
      <c r="U86">
        <f>IFERROR(VLOOKUP($B86,Kraftvärmeprod!$B$1:$AH$479,MATCH(U$2,Kraftvärmeprod!$B$1:$AG$1,0),FALSE)/1,0)-IFERROR(VLOOKUP($B86,'Slutlig allokering'!$B$2:$AC$462,MATCH(U$3,'Slutlig allokering'!$B$2:$AJ$2,0),FALSE)/1,0)</f>
        <v>0</v>
      </c>
      <c r="V86">
        <f>IFERROR(VLOOKUP($B86,Kraftvärmeprod!$B$1:$AH$479,MATCH(V$2,Kraftvärmeprod!$B$1:$AG$1,0),FALSE)/1,0)-IFERROR(VLOOKUP($B86,'Slutlig allokering'!$B$2:$AC$462,MATCH(V$3,'Slutlig allokering'!$B$2:$AJ$2,0),FALSE)/1,0)</f>
        <v>0</v>
      </c>
      <c r="W86">
        <f>IFERROR(VLOOKUP($B86,Kraftvärmeprod!$B$1:$AH$479,MATCH(W$2,Kraftvärmeprod!$B$1:$AG$1,0),FALSE)/1,0)-IFERROR(VLOOKUP($B86,'Slutlig allokering'!$B$2:$AC$462,MATCH(W$3,'Slutlig allokering'!$B$2:$AJ$2,0),FALSE)/1,0)</f>
        <v>0</v>
      </c>
      <c r="X86">
        <f>IFERROR(VLOOKUP($B86,Kraftvärmeprod!$B$1:$AH$479,MATCH(X$2,Kraftvärmeprod!$B$1:$AG$1,0),FALSE)/1,0)-IFERROR(VLOOKUP($B86,'Slutlig allokering'!$B$2:$AC$462,MATCH(X$3,'Slutlig allokering'!$B$2:$AJ$2,0),FALSE)/1,0)</f>
        <v>0</v>
      </c>
      <c r="Y86">
        <f>IFERROR(VLOOKUP($B86,Kraftvärmeprod!$B$1:$AH$479,MATCH(Y$2,Kraftvärmeprod!$B$1:$AG$1,0),FALSE)/1,0)-IFERROR(VLOOKUP($B86,'Slutlig allokering'!$B$2:$AC$462,MATCH(Y$3,'Slutlig allokering'!$B$2:$AJ$2,0),FALSE)/1,0)</f>
        <v>0</v>
      </c>
      <c r="Z86">
        <f>IFERROR(VLOOKUP($B86,Kraftvärmeprod!$B$1:$AH$479,MATCH(Z$2,Kraftvärmeprod!$B$1:$AG$1,0),FALSE)/1,0)-IFERROR(VLOOKUP($B86,'Slutlig allokering'!$B$2:$AC$462,MATCH(Z$3,'Slutlig allokering'!$B$2:$AJ$2,0),FALSE)/1,0)</f>
        <v>0</v>
      </c>
      <c r="AA86">
        <f>IFERROR(VLOOKUP($B86,Kraftvärmeprod!$B$1:$AH$479,MATCH(AA$2,Kraftvärmeprod!$B$1:$AG$1,0),FALSE)/1,0)-IFERROR(VLOOKUP($B86,'Slutlig allokering'!$B$2:$AC$462,MATCH(AA$3,'Slutlig allokering'!$B$2:$AJ$2,0),FALSE)/1,0)</f>
        <v>0</v>
      </c>
      <c r="AB86">
        <f>IFERROR(VLOOKUP($B86,Kraftvärmeprod!$B$1:$AH$479,MATCH(AB$2,Kraftvärmeprod!$B$1:$AG$1,0),FALSE)/1,0)-IFERROR(VLOOKUP($B86,'Slutlig allokering'!$B$2:$AC$462,MATCH(AB$3,'Slutlig allokering'!$B$2:$AJ$2,0),FALSE)/1,0)</f>
        <v>0</v>
      </c>
      <c r="AE86">
        <f t="shared" si="2"/>
        <v>0</v>
      </c>
      <c r="AG86">
        <f>IFERROR(VLOOKUP(B86,'Slutlig allokering'!$B$2:$AJ$462,MATCH("Summa justerad allokerad tillförd energi (utan hjälpel och rökgaskondensering):",'Slutlig allokering'!$B$2:$AK$2,0),FALSE)/1,"")</f>
        <v>0</v>
      </c>
      <c r="AI86" s="55" t="str">
        <f>IFERROR(1-VLOOKUP(B86,'Slutlig allokering'!$B$2:$AJ$462,MATCH("Andel av bränsle i kvv som allokerats till värme, exklusive rökgaskondensering och hjälpel",'Slutlig allokering'!$B$2:$AK$2,0),FALSE),"")</f>
        <v/>
      </c>
      <c r="AK86" s="55" t="str">
        <f t="shared" si="3"/>
        <v/>
      </c>
    </row>
    <row r="87" spans="1:37" x14ac:dyDescent="0.25">
      <c r="A87" s="28" t="s">
        <v>80</v>
      </c>
      <c r="B87" s="28" t="s">
        <v>113</v>
      </c>
      <c r="C87" t="str">
        <f>IFERROR(VLOOKUP($B87,Kraftvärmeprod!$B$1:$AH$479,MATCH(C$3,Kraftvärmeprod!$B$1:$AG$1,0),FALSE)/1,"")</f>
        <v/>
      </c>
      <c r="D87" t="str">
        <f>IFERROR(VLOOKUP($B87,Kraftvärmeprod!$B$1:$AH$479,MATCH(D$3,Kraftvärmeprod!$B$1:$AG$1,0),FALSE)/1,"")</f>
        <v/>
      </c>
      <c r="E87">
        <f>IFERROR(VLOOKUP($B87,Kraftvärmeprod!$B$1:$AH$479,MATCH(E$2,Kraftvärmeprod!$B$1:$AG$1,0),FALSE)/1,0)-IFERROR(VLOOKUP($B87,'Slutlig allokering'!$B$2:$AC$462,MATCH(E$3,'Slutlig allokering'!$B$2:$AJ$2,0),FALSE)/1,0)</f>
        <v>0</v>
      </c>
      <c r="F87">
        <f>IFERROR(VLOOKUP($B87,Kraftvärmeprod!$B$1:$AH$479,MATCH(F$2,Kraftvärmeprod!$B$1:$AG$1,0),FALSE)/1,0)-IFERROR(VLOOKUP($B87,'Slutlig allokering'!$B$2:$AC$462,MATCH(F$3,'Slutlig allokering'!$B$2:$AJ$2,0),FALSE)/1,0)</f>
        <v>0</v>
      </c>
      <c r="G87">
        <f>IFERROR(VLOOKUP($B87,Kraftvärmeprod!$B$1:$AH$479,MATCH(G$2,Kraftvärmeprod!$B$1:$AG$1,0),FALSE)/1,0)-IFERROR(VLOOKUP($B87,'Slutlig allokering'!$B$2:$AC$462,MATCH(G$3,'Slutlig allokering'!$B$2:$AJ$2,0),FALSE)/1,0)</f>
        <v>0</v>
      </c>
      <c r="H87">
        <f>IFERROR(VLOOKUP($B87,Kraftvärmeprod!$B$1:$AH$479,MATCH(H$2,Kraftvärmeprod!$B$1:$AG$1,0),FALSE)/1,0)-IFERROR(VLOOKUP($B87,'Slutlig allokering'!$B$2:$AC$462,MATCH(H$3,'Slutlig allokering'!$B$2:$AJ$2,0),FALSE)/1,0)</f>
        <v>0</v>
      </c>
      <c r="I87">
        <f>IFERROR(VLOOKUP($B87,Kraftvärmeprod!$B$1:$AH$479,MATCH(I$2,Kraftvärmeprod!$B$1:$AG$1,0),FALSE)/1,0)-IFERROR(VLOOKUP($B87,'Slutlig allokering'!$B$2:$AC$462,MATCH(I$3,'Slutlig allokering'!$B$2:$AJ$2,0),FALSE)/1,0)</f>
        <v>0</v>
      </c>
      <c r="J87">
        <f>IFERROR(VLOOKUP($B87,Kraftvärmeprod!$B$1:$AH$479,MATCH(J$2,Kraftvärmeprod!$B$1:$AG$1,0),FALSE)/1,0)-IFERROR(VLOOKUP($B87,'Slutlig allokering'!$B$2:$AC$462,MATCH(J$3,'Slutlig allokering'!$B$2:$AJ$2,0),FALSE)/1,0)</f>
        <v>0</v>
      </c>
      <c r="K87">
        <f>IFERROR(VLOOKUP($B87,Kraftvärmeprod!$B$1:$AH$479,MATCH(K$2,Kraftvärmeprod!$B$1:$AG$1,0),FALSE)/1,0)-IFERROR(VLOOKUP($B87,'Slutlig allokering'!$B$2:$AC$462,MATCH(K$3,'Slutlig allokering'!$B$2:$AJ$2,0),FALSE)/1,0)</f>
        <v>0</v>
      </c>
      <c r="L87">
        <f>IFERROR(VLOOKUP($B87,Kraftvärmeprod!$B$1:$AH$479,MATCH(L$2,Kraftvärmeprod!$B$1:$AG$1,0),FALSE)/1,0)-IFERROR(VLOOKUP($B87,'Slutlig allokering'!$B$2:$AC$462,MATCH(L$3,'Slutlig allokering'!$B$2:$AJ$2,0),FALSE)/1,0)</f>
        <v>0</v>
      </c>
      <c r="M87" s="143">
        <f>IFERROR(VLOOKUP($B87,Miljö!$B$1:$S$477,MATCH(M$2,Miljö!$B$1:$X$1,0),FALSE)/1,0)-IFERROR(VLOOKUP($B87,'Slutlig allokering'!$B$2:$AC$462,MATCH(M$3,'Slutlig allokering'!$B$2:$AJ$2,0),FALSE)/1,0)</f>
        <v>0</v>
      </c>
      <c r="N87">
        <f>IFERROR(VLOOKUP($B87,Kraftvärmeprod!$B$1:$AH$479,MATCH(N$2,Kraftvärmeprod!$B$1:$AG$1,0),FALSE)/1,0)-IFERROR(VLOOKUP($B87,'Slutlig allokering'!$B$2:$AC$462,MATCH(N$3,'Slutlig allokering'!$B$2:$AJ$2,0),FALSE)/1,0)</f>
        <v>0</v>
      </c>
      <c r="O87">
        <f>IFERROR(VLOOKUP($B87,Kraftvärmeprod!$B$1:$AH$479,MATCH(O$2,Kraftvärmeprod!$B$1:$AG$1,0),FALSE)/1,0)-IFERROR(VLOOKUP($B87,'Slutlig allokering'!$B$2:$AC$462,MATCH(O$3,'Slutlig allokering'!$B$2:$AJ$2,0),FALSE)/1,0)</f>
        <v>0</v>
      </c>
      <c r="P87">
        <f>IFERROR(VLOOKUP($B87,Kraftvärmeprod!$B$1:$AH$479,MATCH(P$2,Kraftvärmeprod!$B$1:$AG$1,0),FALSE)/1,0)-IFERROR(VLOOKUP($B87,'Slutlig allokering'!$B$2:$AC$462,MATCH(P$3,'Slutlig allokering'!$B$2:$AJ$2,0),FALSE)/1,0)</f>
        <v>0</v>
      </c>
      <c r="Q87">
        <f>IFERROR(VLOOKUP($B87,Kraftvärmeprod!$B$1:$AH$479,MATCH(Q$2,Kraftvärmeprod!$B$1:$AG$1,0),FALSE)/1,0)-IFERROR(VLOOKUP($B87,'Slutlig allokering'!$B$2:$AC$462,MATCH(Q$3,'Slutlig allokering'!$B$2:$AJ$2,0),FALSE)/1,0)</f>
        <v>0</v>
      </c>
      <c r="R87">
        <f>IFERROR(VLOOKUP($B87,Kraftvärmeprod!$B$1:$AH$479,MATCH(R$2,Kraftvärmeprod!$B$1:$AG$1,0),FALSE)/1,0)-IFERROR(VLOOKUP($B87,'Slutlig allokering'!$B$2:$AC$462,MATCH(R$3,'Slutlig allokering'!$B$2:$AJ$2,0),FALSE)/1,0)</f>
        <v>0</v>
      </c>
      <c r="S87">
        <f>IFERROR(VLOOKUP($B87,Kraftvärmeprod!$B$1:$AH$479,MATCH(S$2,Kraftvärmeprod!$B$1:$AG$1,0),FALSE)/1,0)-IFERROR(VLOOKUP($B87,'Slutlig allokering'!$B$2:$AC$462,MATCH(S$3,'Slutlig allokering'!$B$2:$AJ$2,0),FALSE)/1,0)</f>
        <v>0</v>
      </c>
      <c r="T87">
        <f>IFERROR(VLOOKUP($B87,Kraftvärmeprod!$B$1:$AH$479,MATCH(T$2,Kraftvärmeprod!$B$1:$AG$1,0),FALSE)/1,0)-IFERROR(VLOOKUP($B87,'Slutlig allokering'!$B$2:$AC$462,MATCH(T$3,'Slutlig allokering'!$B$2:$AJ$2,0),FALSE)/1,0)</f>
        <v>0</v>
      </c>
      <c r="U87">
        <f>IFERROR(VLOOKUP($B87,Kraftvärmeprod!$B$1:$AH$479,MATCH(U$2,Kraftvärmeprod!$B$1:$AG$1,0),FALSE)/1,0)-IFERROR(VLOOKUP($B87,'Slutlig allokering'!$B$2:$AC$462,MATCH(U$3,'Slutlig allokering'!$B$2:$AJ$2,0),FALSE)/1,0)</f>
        <v>0</v>
      </c>
      <c r="V87">
        <f>IFERROR(VLOOKUP($B87,Kraftvärmeprod!$B$1:$AH$479,MATCH(V$2,Kraftvärmeprod!$B$1:$AG$1,0),FALSE)/1,0)-IFERROR(VLOOKUP($B87,'Slutlig allokering'!$B$2:$AC$462,MATCH(V$3,'Slutlig allokering'!$B$2:$AJ$2,0),FALSE)/1,0)</f>
        <v>0</v>
      </c>
      <c r="W87">
        <f>IFERROR(VLOOKUP($B87,Kraftvärmeprod!$B$1:$AH$479,MATCH(W$2,Kraftvärmeprod!$B$1:$AG$1,0),FALSE)/1,0)-IFERROR(VLOOKUP($B87,'Slutlig allokering'!$B$2:$AC$462,MATCH(W$3,'Slutlig allokering'!$B$2:$AJ$2,0),FALSE)/1,0)</f>
        <v>0</v>
      </c>
      <c r="X87">
        <f>IFERROR(VLOOKUP($B87,Kraftvärmeprod!$B$1:$AH$479,MATCH(X$2,Kraftvärmeprod!$B$1:$AG$1,0),FALSE)/1,0)-IFERROR(VLOOKUP($B87,'Slutlig allokering'!$B$2:$AC$462,MATCH(X$3,'Slutlig allokering'!$B$2:$AJ$2,0),FALSE)/1,0)</f>
        <v>0</v>
      </c>
      <c r="Y87">
        <f>IFERROR(VLOOKUP($B87,Kraftvärmeprod!$B$1:$AH$479,MATCH(Y$2,Kraftvärmeprod!$B$1:$AG$1,0),FALSE)/1,0)-IFERROR(VLOOKUP($B87,'Slutlig allokering'!$B$2:$AC$462,MATCH(Y$3,'Slutlig allokering'!$B$2:$AJ$2,0),FALSE)/1,0)</f>
        <v>0</v>
      </c>
      <c r="Z87">
        <f>IFERROR(VLOOKUP($B87,Kraftvärmeprod!$B$1:$AH$479,MATCH(Z$2,Kraftvärmeprod!$B$1:$AG$1,0),FALSE)/1,0)-IFERROR(VLOOKUP($B87,'Slutlig allokering'!$B$2:$AC$462,MATCH(Z$3,'Slutlig allokering'!$B$2:$AJ$2,0),FALSE)/1,0)</f>
        <v>0</v>
      </c>
      <c r="AA87">
        <f>IFERROR(VLOOKUP($B87,Kraftvärmeprod!$B$1:$AH$479,MATCH(AA$2,Kraftvärmeprod!$B$1:$AG$1,0),FALSE)/1,0)-IFERROR(VLOOKUP($B87,'Slutlig allokering'!$B$2:$AC$462,MATCH(AA$3,'Slutlig allokering'!$B$2:$AJ$2,0),FALSE)/1,0)</f>
        <v>0</v>
      </c>
      <c r="AB87">
        <f>IFERROR(VLOOKUP($B87,Kraftvärmeprod!$B$1:$AH$479,MATCH(AB$2,Kraftvärmeprod!$B$1:$AG$1,0),FALSE)/1,0)-IFERROR(VLOOKUP($B87,'Slutlig allokering'!$B$2:$AC$462,MATCH(AB$3,'Slutlig allokering'!$B$2:$AJ$2,0),FALSE)/1,0)</f>
        <v>0</v>
      </c>
      <c r="AE87">
        <f t="shared" si="2"/>
        <v>0</v>
      </c>
      <c r="AG87">
        <f>IFERROR(VLOOKUP(B87,'Slutlig allokering'!$B$2:$AJ$462,MATCH("Summa justerad allokerad tillförd energi (utan hjälpel och rökgaskondensering):",'Slutlig allokering'!$B$2:$AK$2,0),FALSE)/1,"")</f>
        <v>0</v>
      </c>
      <c r="AI87" s="55" t="str">
        <f>IFERROR(1-VLOOKUP(B87,'Slutlig allokering'!$B$2:$AJ$462,MATCH("Andel av bränsle i kvv som allokerats till värme, exklusive rökgaskondensering och hjälpel",'Slutlig allokering'!$B$2:$AK$2,0),FALSE),"")</f>
        <v/>
      </c>
      <c r="AK87" s="55" t="str">
        <f t="shared" si="3"/>
        <v/>
      </c>
    </row>
    <row r="88" spans="1:37" x14ac:dyDescent="0.25">
      <c r="A88" s="28" t="s">
        <v>80</v>
      </c>
      <c r="B88" s="28" t="s">
        <v>114</v>
      </c>
      <c r="C88" t="str">
        <f>IFERROR(VLOOKUP($B88,Kraftvärmeprod!$B$1:$AH$479,MATCH(C$3,Kraftvärmeprod!$B$1:$AG$1,0),FALSE)/1,"")</f>
        <v/>
      </c>
      <c r="D88" t="str">
        <f>IFERROR(VLOOKUP($B88,Kraftvärmeprod!$B$1:$AH$479,MATCH(D$3,Kraftvärmeprod!$B$1:$AG$1,0),FALSE)/1,"")</f>
        <v/>
      </c>
      <c r="E88">
        <f>IFERROR(VLOOKUP($B88,Kraftvärmeprod!$B$1:$AH$479,MATCH(E$2,Kraftvärmeprod!$B$1:$AG$1,0),FALSE)/1,0)-IFERROR(VLOOKUP($B88,'Slutlig allokering'!$B$2:$AC$462,MATCH(E$3,'Slutlig allokering'!$B$2:$AJ$2,0),FALSE)/1,0)</f>
        <v>0</v>
      </c>
      <c r="F88">
        <f>IFERROR(VLOOKUP($B88,Kraftvärmeprod!$B$1:$AH$479,MATCH(F$2,Kraftvärmeprod!$B$1:$AG$1,0),FALSE)/1,0)-IFERROR(VLOOKUP($B88,'Slutlig allokering'!$B$2:$AC$462,MATCH(F$3,'Slutlig allokering'!$B$2:$AJ$2,0),FALSE)/1,0)</f>
        <v>0</v>
      </c>
      <c r="G88">
        <f>IFERROR(VLOOKUP($B88,Kraftvärmeprod!$B$1:$AH$479,MATCH(G$2,Kraftvärmeprod!$B$1:$AG$1,0),FALSE)/1,0)-IFERROR(VLOOKUP($B88,'Slutlig allokering'!$B$2:$AC$462,MATCH(G$3,'Slutlig allokering'!$B$2:$AJ$2,0),FALSE)/1,0)</f>
        <v>0</v>
      </c>
      <c r="H88">
        <f>IFERROR(VLOOKUP($B88,Kraftvärmeprod!$B$1:$AH$479,MATCH(H$2,Kraftvärmeprod!$B$1:$AG$1,0),FALSE)/1,0)-IFERROR(VLOOKUP($B88,'Slutlig allokering'!$B$2:$AC$462,MATCH(H$3,'Slutlig allokering'!$B$2:$AJ$2,0),FALSE)/1,0)</f>
        <v>0</v>
      </c>
      <c r="I88">
        <f>IFERROR(VLOOKUP($B88,Kraftvärmeprod!$B$1:$AH$479,MATCH(I$2,Kraftvärmeprod!$B$1:$AG$1,0),FALSE)/1,0)-IFERROR(VLOOKUP($B88,'Slutlig allokering'!$B$2:$AC$462,MATCH(I$3,'Slutlig allokering'!$B$2:$AJ$2,0),FALSE)/1,0)</f>
        <v>0</v>
      </c>
      <c r="J88">
        <f>IFERROR(VLOOKUP($B88,Kraftvärmeprod!$B$1:$AH$479,MATCH(J$2,Kraftvärmeprod!$B$1:$AG$1,0),FALSE)/1,0)-IFERROR(VLOOKUP($B88,'Slutlig allokering'!$B$2:$AC$462,MATCH(J$3,'Slutlig allokering'!$B$2:$AJ$2,0),FALSE)/1,0)</f>
        <v>0</v>
      </c>
      <c r="K88">
        <f>IFERROR(VLOOKUP($B88,Kraftvärmeprod!$B$1:$AH$479,MATCH(K$2,Kraftvärmeprod!$B$1:$AG$1,0),FALSE)/1,0)-IFERROR(VLOOKUP($B88,'Slutlig allokering'!$B$2:$AC$462,MATCH(K$3,'Slutlig allokering'!$B$2:$AJ$2,0),FALSE)/1,0)</f>
        <v>0</v>
      </c>
      <c r="L88">
        <f>IFERROR(VLOOKUP($B88,Kraftvärmeprod!$B$1:$AH$479,MATCH(L$2,Kraftvärmeprod!$B$1:$AG$1,0),FALSE)/1,0)-IFERROR(VLOOKUP($B88,'Slutlig allokering'!$B$2:$AC$462,MATCH(L$3,'Slutlig allokering'!$B$2:$AJ$2,0),FALSE)/1,0)</f>
        <v>0</v>
      </c>
      <c r="M88" s="143">
        <f>IFERROR(VLOOKUP($B88,Miljö!$B$1:$S$477,MATCH(M$2,Miljö!$B$1:$X$1,0),FALSE)/1,0)-IFERROR(VLOOKUP($B88,'Slutlig allokering'!$B$2:$AC$462,MATCH(M$3,'Slutlig allokering'!$B$2:$AJ$2,0),FALSE)/1,0)</f>
        <v>0</v>
      </c>
      <c r="N88">
        <f>IFERROR(VLOOKUP($B88,Kraftvärmeprod!$B$1:$AH$479,MATCH(N$2,Kraftvärmeprod!$B$1:$AG$1,0),FALSE)/1,0)-IFERROR(VLOOKUP($B88,'Slutlig allokering'!$B$2:$AC$462,MATCH(N$3,'Slutlig allokering'!$B$2:$AJ$2,0),FALSE)/1,0)</f>
        <v>0</v>
      </c>
      <c r="O88">
        <f>IFERROR(VLOOKUP($B88,Kraftvärmeprod!$B$1:$AH$479,MATCH(O$2,Kraftvärmeprod!$B$1:$AG$1,0),FALSE)/1,0)-IFERROR(VLOOKUP($B88,'Slutlig allokering'!$B$2:$AC$462,MATCH(O$3,'Slutlig allokering'!$B$2:$AJ$2,0),FALSE)/1,0)</f>
        <v>0</v>
      </c>
      <c r="P88">
        <f>IFERROR(VLOOKUP($B88,Kraftvärmeprod!$B$1:$AH$479,MATCH(P$2,Kraftvärmeprod!$B$1:$AG$1,0),FALSE)/1,0)-IFERROR(VLOOKUP($B88,'Slutlig allokering'!$B$2:$AC$462,MATCH(P$3,'Slutlig allokering'!$B$2:$AJ$2,0),FALSE)/1,0)</f>
        <v>0</v>
      </c>
      <c r="Q88">
        <f>IFERROR(VLOOKUP($B88,Kraftvärmeprod!$B$1:$AH$479,MATCH(Q$2,Kraftvärmeprod!$B$1:$AG$1,0),FALSE)/1,0)-IFERROR(VLOOKUP($B88,'Slutlig allokering'!$B$2:$AC$462,MATCH(Q$3,'Slutlig allokering'!$B$2:$AJ$2,0),FALSE)/1,0)</f>
        <v>0</v>
      </c>
      <c r="R88">
        <f>IFERROR(VLOOKUP($B88,Kraftvärmeprod!$B$1:$AH$479,MATCH(R$2,Kraftvärmeprod!$B$1:$AG$1,0),FALSE)/1,0)-IFERROR(VLOOKUP($B88,'Slutlig allokering'!$B$2:$AC$462,MATCH(R$3,'Slutlig allokering'!$B$2:$AJ$2,0),FALSE)/1,0)</f>
        <v>0</v>
      </c>
      <c r="S88">
        <f>IFERROR(VLOOKUP($B88,Kraftvärmeprod!$B$1:$AH$479,MATCH(S$2,Kraftvärmeprod!$B$1:$AG$1,0),FALSE)/1,0)-IFERROR(VLOOKUP($B88,'Slutlig allokering'!$B$2:$AC$462,MATCH(S$3,'Slutlig allokering'!$B$2:$AJ$2,0),FALSE)/1,0)</f>
        <v>0</v>
      </c>
      <c r="T88">
        <f>IFERROR(VLOOKUP($B88,Kraftvärmeprod!$B$1:$AH$479,MATCH(T$2,Kraftvärmeprod!$B$1:$AG$1,0),FALSE)/1,0)-IFERROR(VLOOKUP($B88,'Slutlig allokering'!$B$2:$AC$462,MATCH(T$3,'Slutlig allokering'!$B$2:$AJ$2,0),FALSE)/1,0)</f>
        <v>0</v>
      </c>
      <c r="U88">
        <f>IFERROR(VLOOKUP($B88,Kraftvärmeprod!$B$1:$AH$479,MATCH(U$2,Kraftvärmeprod!$B$1:$AG$1,0),FALSE)/1,0)-IFERROR(VLOOKUP($B88,'Slutlig allokering'!$B$2:$AC$462,MATCH(U$3,'Slutlig allokering'!$B$2:$AJ$2,0),FALSE)/1,0)</f>
        <v>0</v>
      </c>
      <c r="V88">
        <f>IFERROR(VLOOKUP($B88,Kraftvärmeprod!$B$1:$AH$479,MATCH(V$2,Kraftvärmeprod!$B$1:$AG$1,0),FALSE)/1,0)-IFERROR(VLOOKUP($B88,'Slutlig allokering'!$B$2:$AC$462,MATCH(V$3,'Slutlig allokering'!$B$2:$AJ$2,0),FALSE)/1,0)</f>
        <v>0</v>
      </c>
      <c r="W88">
        <f>IFERROR(VLOOKUP($B88,Kraftvärmeprod!$B$1:$AH$479,MATCH(W$2,Kraftvärmeprod!$B$1:$AG$1,0),FALSE)/1,0)-IFERROR(VLOOKUP($B88,'Slutlig allokering'!$B$2:$AC$462,MATCH(W$3,'Slutlig allokering'!$B$2:$AJ$2,0),FALSE)/1,0)</f>
        <v>0</v>
      </c>
      <c r="X88">
        <f>IFERROR(VLOOKUP($B88,Kraftvärmeprod!$B$1:$AH$479,MATCH(X$2,Kraftvärmeprod!$B$1:$AG$1,0),FALSE)/1,0)-IFERROR(VLOOKUP($B88,'Slutlig allokering'!$B$2:$AC$462,MATCH(X$3,'Slutlig allokering'!$B$2:$AJ$2,0),FALSE)/1,0)</f>
        <v>0</v>
      </c>
      <c r="Y88">
        <f>IFERROR(VLOOKUP($B88,Kraftvärmeprod!$B$1:$AH$479,MATCH(Y$2,Kraftvärmeprod!$B$1:$AG$1,0),FALSE)/1,0)-IFERROR(VLOOKUP($B88,'Slutlig allokering'!$B$2:$AC$462,MATCH(Y$3,'Slutlig allokering'!$B$2:$AJ$2,0),FALSE)/1,0)</f>
        <v>0</v>
      </c>
      <c r="Z88">
        <f>IFERROR(VLOOKUP($B88,Kraftvärmeprod!$B$1:$AH$479,MATCH(Z$2,Kraftvärmeprod!$B$1:$AG$1,0),FALSE)/1,0)-IFERROR(VLOOKUP($B88,'Slutlig allokering'!$B$2:$AC$462,MATCH(Z$3,'Slutlig allokering'!$B$2:$AJ$2,0),FALSE)/1,0)</f>
        <v>0</v>
      </c>
      <c r="AA88">
        <f>IFERROR(VLOOKUP($B88,Kraftvärmeprod!$B$1:$AH$479,MATCH(AA$2,Kraftvärmeprod!$B$1:$AG$1,0),FALSE)/1,0)-IFERROR(VLOOKUP($B88,'Slutlig allokering'!$B$2:$AC$462,MATCH(AA$3,'Slutlig allokering'!$B$2:$AJ$2,0),FALSE)/1,0)</f>
        <v>0</v>
      </c>
      <c r="AB88">
        <f>IFERROR(VLOOKUP($B88,Kraftvärmeprod!$B$1:$AH$479,MATCH(AB$2,Kraftvärmeprod!$B$1:$AG$1,0),FALSE)/1,0)-IFERROR(VLOOKUP($B88,'Slutlig allokering'!$B$2:$AC$462,MATCH(AB$3,'Slutlig allokering'!$B$2:$AJ$2,0),FALSE)/1,0)</f>
        <v>0</v>
      </c>
      <c r="AE88">
        <f t="shared" si="2"/>
        <v>0</v>
      </c>
      <c r="AG88">
        <f>IFERROR(VLOOKUP(B88,'Slutlig allokering'!$B$2:$AJ$462,MATCH("Summa justerad allokerad tillförd energi (utan hjälpel och rökgaskondensering):",'Slutlig allokering'!$B$2:$AK$2,0),FALSE)/1,"")</f>
        <v>0</v>
      </c>
      <c r="AI88" s="55" t="str">
        <f>IFERROR(1-VLOOKUP(B88,'Slutlig allokering'!$B$2:$AJ$462,MATCH("Andel av bränsle i kvv som allokerats till värme, exklusive rökgaskondensering och hjälpel",'Slutlig allokering'!$B$2:$AK$2,0),FALSE),"")</f>
        <v/>
      </c>
      <c r="AK88" s="55" t="str">
        <f t="shared" si="3"/>
        <v/>
      </c>
    </row>
    <row r="89" spans="1:37" x14ac:dyDescent="0.25">
      <c r="A89" s="28" t="s">
        <v>80</v>
      </c>
      <c r="B89" s="28" t="s">
        <v>115</v>
      </c>
      <c r="C89" t="str">
        <f>IFERROR(VLOOKUP($B89,Kraftvärmeprod!$B$1:$AH$479,MATCH(C$3,Kraftvärmeprod!$B$1:$AG$1,0),FALSE)/1,"")</f>
        <v/>
      </c>
      <c r="D89" t="str">
        <f>IFERROR(VLOOKUP($B89,Kraftvärmeprod!$B$1:$AH$479,MATCH(D$3,Kraftvärmeprod!$B$1:$AG$1,0),FALSE)/1,"")</f>
        <v/>
      </c>
      <c r="E89">
        <f>IFERROR(VLOOKUP($B89,Kraftvärmeprod!$B$1:$AH$479,MATCH(E$2,Kraftvärmeprod!$B$1:$AG$1,0),FALSE)/1,0)-IFERROR(VLOOKUP($B89,'Slutlig allokering'!$B$2:$AC$462,MATCH(E$3,'Slutlig allokering'!$B$2:$AJ$2,0),FALSE)/1,0)</f>
        <v>0</v>
      </c>
      <c r="F89">
        <f>IFERROR(VLOOKUP($B89,Kraftvärmeprod!$B$1:$AH$479,MATCH(F$2,Kraftvärmeprod!$B$1:$AG$1,0),FALSE)/1,0)-IFERROR(VLOOKUP($B89,'Slutlig allokering'!$B$2:$AC$462,MATCH(F$3,'Slutlig allokering'!$B$2:$AJ$2,0),FALSE)/1,0)</f>
        <v>0</v>
      </c>
      <c r="G89">
        <f>IFERROR(VLOOKUP($B89,Kraftvärmeprod!$B$1:$AH$479,MATCH(G$2,Kraftvärmeprod!$B$1:$AG$1,0),FALSE)/1,0)-IFERROR(VLOOKUP($B89,'Slutlig allokering'!$B$2:$AC$462,MATCH(G$3,'Slutlig allokering'!$B$2:$AJ$2,0),FALSE)/1,0)</f>
        <v>0</v>
      </c>
      <c r="H89">
        <f>IFERROR(VLOOKUP($B89,Kraftvärmeprod!$B$1:$AH$479,MATCH(H$2,Kraftvärmeprod!$B$1:$AG$1,0),FALSE)/1,0)-IFERROR(VLOOKUP($B89,'Slutlig allokering'!$B$2:$AC$462,MATCH(H$3,'Slutlig allokering'!$B$2:$AJ$2,0),FALSE)/1,0)</f>
        <v>0</v>
      </c>
      <c r="I89">
        <f>IFERROR(VLOOKUP($B89,Kraftvärmeprod!$B$1:$AH$479,MATCH(I$2,Kraftvärmeprod!$B$1:$AG$1,0),FALSE)/1,0)-IFERROR(VLOOKUP($B89,'Slutlig allokering'!$B$2:$AC$462,MATCH(I$3,'Slutlig allokering'!$B$2:$AJ$2,0),FALSE)/1,0)</f>
        <v>0</v>
      </c>
      <c r="J89">
        <f>IFERROR(VLOOKUP($B89,Kraftvärmeprod!$B$1:$AH$479,MATCH(J$2,Kraftvärmeprod!$B$1:$AG$1,0),FALSE)/1,0)-IFERROR(VLOOKUP($B89,'Slutlig allokering'!$B$2:$AC$462,MATCH(J$3,'Slutlig allokering'!$B$2:$AJ$2,0),FALSE)/1,0)</f>
        <v>0</v>
      </c>
      <c r="K89">
        <f>IFERROR(VLOOKUP($B89,Kraftvärmeprod!$B$1:$AH$479,MATCH(K$2,Kraftvärmeprod!$B$1:$AG$1,0),FALSE)/1,0)-IFERROR(VLOOKUP($B89,'Slutlig allokering'!$B$2:$AC$462,MATCH(K$3,'Slutlig allokering'!$B$2:$AJ$2,0),FALSE)/1,0)</f>
        <v>0</v>
      </c>
      <c r="L89">
        <f>IFERROR(VLOOKUP($B89,Kraftvärmeprod!$B$1:$AH$479,MATCH(L$2,Kraftvärmeprod!$B$1:$AG$1,0),FALSE)/1,0)-IFERROR(VLOOKUP($B89,'Slutlig allokering'!$B$2:$AC$462,MATCH(L$3,'Slutlig allokering'!$B$2:$AJ$2,0),FALSE)/1,0)</f>
        <v>0</v>
      </c>
      <c r="M89" s="143">
        <f>IFERROR(VLOOKUP($B89,Miljö!$B$1:$S$477,MATCH(M$2,Miljö!$B$1:$X$1,0),FALSE)/1,0)-IFERROR(VLOOKUP($B89,'Slutlig allokering'!$B$2:$AC$462,MATCH(M$3,'Slutlig allokering'!$B$2:$AJ$2,0),FALSE)/1,0)</f>
        <v>0</v>
      </c>
      <c r="N89">
        <f>IFERROR(VLOOKUP($B89,Kraftvärmeprod!$B$1:$AH$479,MATCH(N$2,Kraftvärmeprod!$B$1:$AG$1,0),FALSE)/1,0)-IFERROR(VLOOKUP($B89,'Slutlig allokering'!$B$2:$AC$462,MATCH(N$3,'Slutlig allokering'!$B$2:$AJ$2,0),FALSE)/1,0)</f>
        <v>0</v>
      </c>
      <c r="O89">
        <f>IFERROR(VLOOKUP($B89,Kraftvärmeprod!$B$1:$AH$479,MATCH(O$2,Kraftvärmeprod!$B$1:$AG$1,0),FALSE)/1,0)-IFERROR(VLOOKUP($B89,'Slutlig allokering'!$B$2:$AC$462,MATCH(O$3,'Slutlig allokering'!$B$2:$AJ$2,0),FALSE)/1,0)</f>
        <v>0</v>
      </c>
      <c r="P89">
        <f>IFERROR(VLOOKUP($B89,Kraftvärmeprod!$B$1:$AH$479,MATCH(P$2,Kraftvärmeprod!$B$1:$AG$1,0),FALSE)/1,0)-IFERROR(VLOOKUP($B89,'Slutlig allokering'!$B$2:$AC$462,MATCH(P$3,'Slutlig allokering'!$B$2:$AJ$2,0),FALSE)/1,0)</f>
        <v>0</v>
      </c>
      <c r="Q89">
        <f>IFERROR(VLOOKUP($B89,Kraftvärmeprod!$B$1:$AH$479,MATCH(Q$2,Kraftvärmeprod!$B$1:$AG$1,0),FALSE)/1,0)-IFERROR(VLOOKUP($B89,'Slutlig allokering'!$B$2:$AC$462,MATCH(Q$3,'Slutlig allokering'!$B$2:$AJ$2,0),FALSE)/1,0)</f>
        <v>0</v>
      </c>
      <c r="R89">
        <f>IFERROR(VLOOKUP($B89,Kraftvärmeprod!$B$1:$AH$479,MATCH(R$2,Kraftvärmeprod!$B$1:$AG$1,0),FALSE)/1,0)-IFERROR(VLOOKUP($B89,'Slutlig allokering'!$B$2:$AC$462,MATCH(R$3,'Slutlig allokering'!$B$2:$AJ$2,0),FALSE)/1,0)</f>
        <v>0</v>
      </c>
      <c r="S89">
        <f>IFERROR(VLOOKUP($B89,Kraftvärmeprod!$B$1:$AH$479,MATCH(S$2,Kraftvärmeprod!$B$1:$AG$1,0),FALSE)/1,0)-IFERROR(VLOOKUP($B89,'Slutlig allokering'!$B$2:$AC$462,MATCH(S$3,'Slutlig allokering'!$B$2:$AJ$2,0),FALSE)/1,0)</f>
        <v>0</v>
      </c>
      <c r="T89">
        <f>IFERROR(VLOOKUP($B89,Kraftvärmeprod!$B$1:$AH$479,MATCH(T$2,Kraftvärmeprod!$B$1:$AG$1,0),FALSE)/1,0)-IFERROR(VLOOKUP($B89,'Slutlig allokering'!$B$2:$AC$462,MATCH(T$3,'Slutlig allokering'!$B$2:$AJ$2,0),FALSE)/1,0)</f>
        <v>0</v>
      </c>
      <c r="U89">
        <f>IFERROR(VLOOKUP($B89,Kraftvärmeprod!$B$1:$AH$479,MATCH(U$2,Kraftvärmeprod!$B$1:$AG$1,0),FALSE)/1,0)-IFERROR(VLOOKUP($B89,'Slutlig allokering'!$B$2:$AC$462,MATCH(U$3,'Slutlig allokering'!$B$2:$AJ$2,0),FALSE)/1,0)</f>
        <v>0</v>
      </c>
      <c r="V89">
        <f>IFERROR(VLOOKUP($B89,Kraftvärmeprod!$B$1:$AH$479,MATCH(V$2,Kraftvärmeprod!$B$1:$AG$1,0),FALSE)/1,0)-IFERROR(VLOOKUP($B89,'Slutlig allokering'!$B$2:$AC$462,MATCH(V$3,'Slutlig allokering'!$B$2:$AJ$2,0),FALSE)/1,0)</f>
        <v>0</v>
      </c>
      <c r="W89">
        <f>IFERROR(VLOOKUP($B89,Kraftvärmeprod!$B$1:$AH$479,MATCH(W$2,Kraftvärmeprod!$B$1:$AG$1,0),FALSE)/1,0)-IFERROR(VLOOKUP($B89,'Slutlig allokering'!$B$2:$AC$462,MATCH(W$3,'Slutlig allokering'!$B$2:$AJ$2,0),FALSE)/1,0)</f>
        <v>0</v>
      </c>
      <c r="X89">
        <f>IFERROR(VLOOKUP($B89,Kraftvärmeprod!$B$1:$AH$479,MATCH(X$2,Kraftvärmeprod!$B$1:$AG$1,0),FALSE)/1,0)-IFERROR(VLOOKUP($B89,'Slutlig allokering'!$B$2:$AC$462,MATCH(X$3,'Slutlig allokering'!$B$2:$AJ$2,0),FALSE)/1,0)</f>
        <v>0</v>
      </c>
      <c r="Y89">
        <f>IFERROR(VLOOKUP($B89,Kraftvärmeprod!$B$1:$AH$479,MATCH(Y$2,Kraftvärmeprod!$B$1:$AG$1,0),FALSE)/1,0)-IFERROR(VLOOKUP($B89,'Slutlig allokering'!$B$2:$AC$462,MATCH(Y$3,'Slutlig allokering'!$B$2:$AJ$2,0),FALSE)/1,0)</f>
        <v>0</v>
      </c>
      <c r="Z89">
        <f>IFERROR(VLOOKUP($B89,Kraftvärmeprod!$B$1:$AH$479,MATCH(Z$2,Kraftvärmeprod!$B$1:$AG$1,0),FALSE)/1,0)-IFERROR(VLOOKUP($B89,'Slutlig allokering'!$B$2:$AC$462,MATCH(Z$3,'Slutlig allokering'!$B$2:$AJ$2,0),FALSE)/1,0)</f>
        <v>0</v>
      </c>
      <c r="AA89">
        <f>IFERROR(VLOOKUP($B89,Kraftvärmeprod!$B$1:$AH$479,MATCH(AA$2,Kraftvärmeprod!$B$1:$AG$1,0),FALSE)/1,0)-IFERROR(VLOOKUP($B89,'Slutlig allokering'!$B$2:$AC$462,MATCH(AA$3,'Slutlig allokering'!$B$2:$AJ$2,0),FALSE)/1,0)</f>
        <v>0</v>
      </c>
      <c r="AB89">
        <f>IFERROR(VLOOKUP($B89,Kraftvärmeprod!$B$1:$AH$479,MATCH(AB$2,Kraftvärmeprod!$B$1:$AG$1,0),FALSE)/1,0)-IFERROR(VLOOKUP($B89,'Slutlig allokering'!$B$2:$AC$462,MATCH(AB$3,'Slutlig allokering'!$B$2:$AJ$2,0),FALSE)/1,0)</f>
        <v>0</v>
      </c>
      <c r="AE89">
        <f t="shared" si="2"/>
        <v>0</v>
      </c>
      <c r="AG89">
        <f>IFERROR(VLOOKUP(B89,'Slutlig allokering'!$B$2:$AJ$462,MATCH("Summa justerad allokerad tillförd energi (utan hjälpel och rökgaskondensering):",'Slutlig allokering'!$B$2:$AK$2,0),FALSE)/1,"")</f>
        <v>0</v>
      </c>
      <c r="AI89" s="55" t="str">
        <f>IFERROR(1-VLOOKUP(B89,'Slutlig allokering'!$B$2:$AJ$462,MATCH("Andel av bränsle i kvv som allokerats till värme, exklusive rökgaskondensering och hjälpel",'Slutlig allokering'!$B$2:$AK$2,0),FALSE),"")</f>
        <v/>
      </c>
      <c r="AK89" s="55" t="str">
        <f t="shared" si="3"/>
        <v/>
      </c>
    </row>
    <row r="90" spans="1:37" x14ac:dyDescent="0.25">
      <c r="A90" s="28" t="s">
        <v>80</v>
      </c>
      <c r="B90" s="28" t="s">
        <v>116</v>
      </c>
      <c r="C90" t="str">
        <f>IFERROR(VLOOKUP($B90,Kraftvärmeprod!$B$1:$AH$479,MATCH(C$3,Kraftvärmeprod!$B$1:$AG$1,0),FALSE)/1,"")</f>
        <v/>
      </c>
      <c r="D90" t="str">
        <f>IFERROR(VLOOKUP($B90,Kraftvärmeprod!$B$1:$AH$479,MATCH(D$3,Kraftvärmeprod!$B$1:$AG$1,0),FALSE)/1,"")</f>
        <v/>
      </c>
      <c r="E90">
        <f>IFERROR(VLOOKUP($B90,Kraftvärmeprod!$B$1:$AH$479,MATCH(E$2,Kraftvärmeprod!$B$1:$AG$1,0),FALSE)/1,0)-IFERROR(VLOOKUP($B90,'Slutlig allokering'!$B$2:$AC$462,MATCH(E$3,'Slutlig allokering'!$B$2:$AJ$2,0),FALSE)/1,0)</f>
        <v>0</v>
      </c>
      <c r="F90">
        <f>IFERROR(VLOOKUP($B90,Kraftvärmeprod!$B$1:$AH$479,MATCH(F$2,Kraftvärmeprod!$B$1:$AG$1,0),FALSE)/1,0)-IFERROR(VLOOKUP($B90,'Slutlig allokering'!$B$2:$AC$462,MATCH(F$3,'Slutlig allokering'!$B$2:$AJ$2,0),FALSE)/1,0)</f>
        <v>0</v>
      </c>
      <c r="G90">
        <f>IFERROR(VLOOKUP($B90,Kraftvärmeprod!$B$1:$AH$479,MATCH(G$2,Kraftvärmeprod!$B$1:$AG$1,0),FALSE)/1,0)-IFERROR(VLOOKUP($B90,'Slutlig allokering'!$B$2:$AC$462,MATCH(G$3,'Slutlig allokering'!$B$2:$AJ$2,0),FALSE)/1,0)</f>
        <v>0</v>
      </c>
      <c r="H90">
        <f>IFERROR(VLOOKUP($B90,Kraftvärmeprod!$B$1:$AH$479,MATCH(H$2,Kraftvärmeprod!$B$1:$AG$1,0),FALSE)/1,0)-IFERROR(VLOOKUP($B90,'Slutlig allokering'!$B$2:$AC$462,MATCH(H$3,'Slutlig allokering'!$B$2:$AJ$2,0),FALSE)/1,0)</f>
        <v>0</v>
      </c>
      <c r="I90">
        <f>IFERROR(VLOOKUP($B90,Kraftvärmeprod!$B$1:$AH$479,MATCH(I$2,Kraftvärmeprod!$B$1:$AG$1,0),FALSE)/1,0)-IFERROR(VLOOKUP($B90,'Slutlig allokering'!$B$2:$AC$462,MATCH(I$3,'Slutlig allokering'!$B$2:$AJ$2,0),FALSE)/1,0)</f>
        <v>0</v>
      </c>
      <c r="J90">
        <f>IFERROR(VLOOKUP($B90,Kraftvärmeprod!$B$1:$AH$479,MATCH(J$2,Kraftvärmeprod!$B$1:$AG$1,0),FALSE)/1,0)-IFERROR(VLOOKUP($B90,'Slutlig allokering'!$B$2:$AC$462,MATCH(J$3,'Slutlig allokering'!$B$2:$AJ$2,0),FALSE)/1,0)</f>
        <v>0</v>
      </c>
      <c r="K90">
        <f>IFERROR(VLOOKUP($B90,Kraftvärmeprod!$B$1:$AH$479,MATCH(K$2,Kraftvärmeprod!$B$1:$AG$1,0),FALSE)/1,0)-IFERROR(VLOOKUP($B90,'Slutlig allokering'!$B$2:$AC$462,MATCH(K$3,'Slutlig allokering'!$B$2:$AJ$2,0),FALSE)/1,0)</f>
        <v>0</v>
      </c>
      <c r="L90">
        <f>IFERROR(VLOOKUP($B90,Kraftvärmeprod!$B$1:$AH$479,MATCH(L$2,Kraftvärmeprod!$B$1:$AG$1,0),FALSE)/1,0)-IFERROR(VLOOKUP($B90,'Slutlig allokering'!$B$2:$AC$462,MATCH(L$3,'Slutlig allokering'!$B$2:$AJ$2,0),FALSE)/1,0)</f>
        <v>0</v>
      </c>
      <c r="M90" s="143">
        <f>IFERROR(VLOOKUP($B90,Miljö!$B$1:$S$477,MATCH(M$2,Miljö!$B$1:$X$1,0),FALSE)/1,0)-IFERROR(VLOOKUP($B90,'Slutlig allokering'!$B$2:$AC$462,MATCH(M$3,'Slutlig allokering'!$B$2:$AJ$2,0),FALSE)/1,0)</f>
        <v>0</v>
      </c>
      <c r="N90">
        <f>IFERROR(VLOOKUP($B90,Kraftvärmeprod!$B$1:$AH$479,MATCH(N$2,Kraftvärmeprod!$B$1:$AG$1,0),FALSE)/1,0)-IFERROR(VLOOKUP($B90,'Slutlig allokering'!$B$2:$AC$462,MATCH(N$3,'Slutlig allokering'!$B$2:$AJ$2,0),FALSE)/1,0)</f>
        <v>0</v>
      </c>
      <c r="O90">
        <f>IFERROR(VLOOKUP($B90,Kraftvärmeprod!$B$1:$AH$479,MATCH(O$2,Kraftvärmeprod!$B$1:$AG$1,0),FALSE)/1,0)-IFERROR(VLOOKUP($B90,'Slutlig allokering'!$B$2:$AC$462,MATCH(O$3,'Slutlig allokering'!$B$2:$AJ$2,0),FALSE)/1,0)</f>
        <v>0</v>
      </c>
      <c r="P90">
        <f>IFERROR(VLOOKUP($B90,Kraftvärmeprod!$B$1:$AH$479,MATCH(P$2,Kraftvärmeprod!$B$1:$AG$1,0),FALSE)/1,0)-IFERROR(VLOOKUP($B90,'Slutlig allokering'!$B$2:$AC$462,MATCH(P$3,'Slutlig allokering'!$B$2:$AJ$2,0),FALSE)/1,0)</f>
        <v>0</v>
      </c>
      <c r="Q90">
        <f>IFERROR(VLOOKUP($B90,Kraftvärmeprod!$B$1:$AH$479,MATCH(Q$2,Kraftvärmeprod!$B$1:$AG$1,0),FALSE)/1,0)-IFERROR(VLOOKUP($B90,'Slutlig allokering'!$B$2:$AC$462,MATCH(Q$3,'Slutlig allokering'!$B$2:$AJ$2,0),FALSE)/1,0)</f>
        <v>0</v>
      </c>
      <c r="R90">
        <f>IFERROR(VLOOKUP($B90,Kraftvärmeprod!$B$1:$AH$479,MATCH(R$2,Kraftvärmeprod!$B$1:$AG$1,0),FALSE)/1,0)-IFERROR(VLOOKUP($B90,'Slutlig allokering'!$B$2:$AC$462,MATCH(R$3,'Slutlig allokering'!$B$2:$AJ$2,0),FALSE)/1,0)</f>
        <v>0</v>
      </c>
      <c r="S90">
        <f>IFERROR(VLOOKUP($B90,Kraftvärmeprod!$B$1:$AH$479,MATCH(S$2,Kraftvärmeprod!$B$1:$AG$1,0),FALSE)/1,0)-IFERROR(VLOOKUP($B90,'Slutlig allokering'!$B$2:$AC$462,MATCH(S$3,'Slutlig allokering'!$B$2:$AJ$2,0),FALSE)/1,0)</f>
        <v>0</v>
      </c>
      <c r="T90">
        <f>IFERROR(VLOOKUP($B90,Kraftvärmeprod!$B$1:$AH$479,MATCH(T$2,Kraftvärmeprod!$B$1:$AG$1,0),FALSE)/1,0)-IFERROR(VLOOKUP($B90,'Slutlig allokering'!$B$2:$AC$462,MATCH(T$3,'Slutlig allokering'!$B$2:$AJ$2,0),FALSE)/1,0)</f>
        <v>0</v>
      </c>
      <c r="U90">
        <f>IFERROR(VLOOKUP($B90,Kraftvärmeprod!$B$1:$AH$479,MATCH(U$2,Kraftvärmeprod!$B$1:$AG$1,0),FALSE)/1,0)-IFERROR(VLOOKUP($B90,'Slutlig allokering'!$B$2:$AC$462,MATCH(U$3,'Slutlig allokering'!$B$2:$AJ$2,0),FALSE)/1,0)</f>
        <v>0</v>
      </c>
      <c r="V90">
        <f>IFERROR(VLOOKUP($B90,Kraftvärmeprod!$B$1:$AH$479,MATCH(V$2,Kraftvärmeprod!$B$1:$AG$1,0),FALSE)/1,0)-IFERROR(VLOOKUP($B90,'Slutlig allokering'!$B$2:$AC$462,MATCH(V$3,'Slutlig allokering'!$B$2:$AJ$2,0),FALSE)/1,0)</f>
        <v>0</v>
      </c>
      <c r="W90">
        <f>IFERROR(VLOOKUP($B90,Kraftvärmeprod!$B$1:$AH$479,MATCH(W$2,Kraftvärmeprod!$B$1:$AG$1,0),FALSE)/1,0)-IFERROR(VLOOKUP($B90,'Slutlig allokering'!$B$2:$AC$462,MATCH(W$3,'Slutlig allokering'!$B$2:$AJ$2,0),FALSE)/1,0)</f>
        <v>0</v>
      </c>
      <c r="X90">
        <f>IFERROR(VLOOKUP($B90,Kraftvärmeprod!$B$1:$AH$479,MATCH(X$2,Kraftvärmeprod!$B$1:$AG$1,0),FALSE)/1,0)-IFERROR(VLOOKUP($B90,'Slutlig allokering'!$B$2:$AC$462,MATCH(X$3,'Slutlig allokering'!$B$2:$AJ$2,0),FALSE)/1,0)</f>
        <v>0</v>
      </c>
      <c r="Y90">
        <f>IFERROR(VLOOKUP($B90,Kraftvärmeprod!$B$1:$AH$479,MATCH(Y$2,Kraftvärmeprod!$B$1:$AG$1,0),FALSE)/1,0)-IFERROR(VLOOKUP($B90,'Slutlig allokering'!$B$2:$AC$462,MATCH(Y$3,'Slutlig allokering'!$B$2:$AJ$2,0),FALSE)/1,0)</f>
        <v>0</v>
      </c>
      <c r="Z90">
        <f>IFERROR(VLOOKUP($B90,Kraftvärmeprod!$B$1:$AH$479,MATCH(Z$2,Kraftvärmeprod!$B$1:$AG$1,0),FALSE)/1,0)-IFERROR(VLOOKUP($B90,'Slutlig allokering'!$B$2:$AC$462,MATCH(Z$3,'Slutlig allokering'!$B$2:$AJ$2,0),FALSE)/1,0)</f>
        <v>0</v>
      </c>
      <c r="AA90">
        <f>IFERROR(VLOOKUP($B90,Kraftvärmeprod!$B$1:$AH$479,MATCH(AA$2,Kraftvärmeprod!$B$1:$AG$1,0),FALSE)/1,0)-IFERROR(VLOOKUP($B90,'Slutlig allokering'!$B$2:$AC$462,MATCH(AA$3,'Slutlig allokering'!$B$2:$AJ$2,0),FALSE)/1,0)</f>
        <v>0</v>
      </c>
      <c r="AB90">
        <f>IFERROR(VLOOKUP($B90,Kraftvärmeprod!$B$1:$AH$479,MATCH(AB$2,Kraftvärmeprod!$B$1:$AG$1,0),FALSE)/1,0)-IFERROR(VLOOKUP($B90,'Slutlig allokering'!$B$2:$AC$462,MATCH(AB$3,'Slutlig allokering'!$B$2:$AJ$2,0),FALSE)/1,0)</f>
        <v>0</v>
      </c>
      <c r="AE90">
        <f t="shared" si="2"/>
        <v>0</v>
      </c>
      <c r="AG90">
        <f>IFERROR(VLOOKUP(B90,'Slutlig allokering'!$B$2:$AJ$462,MATCH("Summa justerad allokerad tillförd energi (utan hjälpel och rökgaskondensering):",'Slutlig allokering'!$B$2:$AK$2,0),FALSE)/1,"")</f>
        <v>0</v>
      </c>
      <c r="AI90" s="55" t="str">
        <f>IFERROR(1-VLOOKUP(B90,'Slutlig allokering'!$B$2:$AJ$462,MATCH("Andel av bränsle i kvv som allokerats till värme, exklusive rökgaskondensering och hjälpel",'Slutlig allokering'!$B$2:$AK$2,0),FALSE),"")</f>
        <v/>
      </c>
      <c r="AK90" s="55" t="str">
        <f t="shared" si="3"/>
        <v/>
      </c>
    </row>
    <row r="91" spans="1:37" x14ac:dyDescent="0.25">
      <c r="A91" s="28" t="s">
        <v>80</v>
      </c>
      <c r="B91" s="28" t="s">
        <v>117</v>
      </c>
      <c r="C91" t="str">
        <f>IFERROR(VLOOKUP($B91,Kraftvärmeprod!$B$1:$AH$479,MATCH(C$3,Kraftvärmeprod!$B$1:$AG$1,0),FALSE)/1,"")</f>
        <v/>
      </c>
      <c r="D91" t="str">
        <f>IFERROR(VLOOKUP($B91,Kraftvärmeprod!$B$1:$AH$479,MATCH(D$3,Kraftvärmeprod!$B$1:$AG$1,0),FALSE)/1,"")</f>
        <v/>
      </c>
      <c r="E91">
        <f>IFERROR(VLOOKUP($B91,Kraftvärmeprod!$B$1:$AH$479,MATCH(E$2,Kraftvärmeprod!$B$1:$AG$1,0),FALSE)/1,0)-IFERROR(VLOOKUP($B91,'Slutlig allokering'!$B$2:$AC$462,MATCH(E$3,'Slutlig allokering'!$B$2:$AJ$2,0),FALSE)/1,0)</f>
        <v>0</v>
      </c>
      <c r="F91">
        <f>IFERROR(VLOOKUP($B91,Kraftvärmeprod!$B$1:$AH$479,MATCH(F$2,Kraftvärmeprod!$B$1:$AG$1,0),FALSE)/1,0)-IFERROR(VLOOKUP($B91,'Slutlig allokering'!$B$2:$AC$462,MATCH(F$3,'Slutlig allokering'!$B$2:$AJ$2,0),FALSE)/1,0)</f>
        <v>0</v>
      </c>
      <c r="G91">
        <f>IFERROR(VLOOKUP($B91,Kraftvärmeprod!$B$1:$AH$479,MATCH(G$2,Kraftvärmeprod!$B$1:$AG$1,0),FALSE)/1,0)-IFERROR(VLOOKUP($B91,'Slutlig allokering'!$B$2:$AC$462,MATCH(G$3,'Slutlig allokering'!$B$2:$AJ$2,0),FALSE)/1,0)</f>
        <v>0</v>
      </c>
      <c r="H91">
        <f>IFERROR(VLOOKUP($B91,Kraftvärmeprod!$B$1:$AH$479,MATCH(H$2,Kraftvärmeprod!$B$1:$AG$1,0),FALSE)/1,0)-IFERROR(VLOOKUP($B91,'Slutlig allokering'!$B$2:$AC$462,MATCH(H$3,'Slutlig allokering'!$B$2:$AJ$2,0),FALSE)/1,0)</f>
        <v>0</v>
      </c>
      <c r="I91">
        <f>IFERROR(VLOOKUP($B91,Kraftvärmeprod!$B$1:$AH$479,MATCH(I$2,Kraftvärmeprod!$B$1:$AG$1,0),FALSE)/1,0)-IFERROR(VLOOKUP($B91,'Slutlig allokering'!$B$2:$AC$462,MATCH(I$3,'Slutlig allokering'!$B$2:$AJ$2,0),FALSE)/1,0)</f>
        <v>0</v>
      </c>
      <c r="J91">
        <f>IFERROR(VLOOKUP($B91,Kraftvärmeprod!$B$1:$AH$479,MATCH(J$2,Kraftvärmeprod!$B$1:$AG$1,0),FALSE)/1,0)-IFERROR(VLOOKUP($B91,'Slutlig allokering'!$B$2:$AC$462,MATCH(J$3,'Slutlig allokering'!$B$2:$AJ$2,0),FALSE)/1,0)</f>
        <v>0</v>
      </c>
      <c r="K91">
        <f>IFERROR(VLOOKUP($B91,Kraftvärmeprod!$B$1:$AH$479,MATCH(K$2,Kraftvärmeprod!$B$1:$AG$1,0),FALSE)/1,0)-IFERROR(VLOOKUP($B91,'Slutlig allokering'!$B$2:$AC$462,MATCH(K$3,'Slutlig allokering'!$B$2:$AJ$2,0),FALSE)/1,0)</f>
        <v>0</v>
      </c>
      <c r="L91">
        <f>IFERROR(VLOOKUP($B91,Kraftvärmeprod!$B$1:$AH$479,MATCH(L$2,Kraftvärmeprod!$B$1:$AG$1,0),FALSE)/1,0)-IFERROR(VLOOKUP($B91,'Slutlig allokering'!$B$2:$AC$462,MATCH(L$3,'Slutlig allokering'!$B$2:$AJ$2,0),FALSE)/1,0)</f>
        <v>0</v>
      </c>
      <c r="M91" s="143">
        <f>IFERROR(VLOOKUP($B91,Miljö!$B$1:$S$477,MATCH(M$2,Miljö!$B$1:$X$1,0),FALSE)/1,0)-IFERROR(VLOOKUP($B91,'Slutlig allokering'!$B$2:$AC$462,MATCH(M$3,'Slutlig allokering'!$B$2:$AJ$2,0),FALSE)/1,0)</f>
        <v>0</v>
      </c>
      <c r="N91">
        <f>IFERROR(VLOOKUP($B91,Kraftvärmeprod!$B$1:$AH$479,MATCH(N$2,Kraftvärmeprod!$B$1:$AG$1,0),FALSE)/1,0)-IFERROR(VLOOKUP($B91,'Slutlig allokering'!$B$2:$AC$462,MATCH(N$3,'Slutlig allokering'!$B$2:$AJ$2,0),FALSE)/1,0)</f>
        <v>0</v>
      </c>
      <c r="O91">
        <f>IFERROR(VLOOKUP($B91,Kraftvärmeprod!$B$1:$AH$479,MATCH(O$2,Kraftvärmeprod!$B$1:$AG$1,0),FALSE)/1,0)-IFERROR(VLOOKUP($B91,'Slutlig allokering'!$B$2:$AC$462,MATCH(O$3,'Slutlig allokering'!$B$2:$AJ$2,0),FALSE)/1,0)</f>
        <v>0</v>
      </c>
      <c r="P91">
        <f>IFERROR(VLOOKUP($B91,Kraftvärmeprod!$B$1:$AH$479,MATCH(P$2,Kraftvärmeprod!$B$1:$AG$1,0),FALSE)/1,0)-IFERROR(VLOOKUP($B91,'Slutlig allokering'!$B$2:$AC$462,MATCH(P$3,'Slutlig allokering'!$B$2:$AJ$2,0),FALSE)/1,0)</f>
        <v>0</v>
      </c>
      <c r="Q91">
        <f>IFERROR(VLOOKUP($B91,Kraftvärmeprod!$B$1:$AH$479,MATCH(Q$2,Kraftvärmeprod!$B$1:$AG$1,0),FALSE)/1,0)-IFERROR(VLOOKUP($B91,'Slutlig allokering'!$B$2:$AC$462,MATCH(Q$3,'Slutlig allokering'!$B$2:$AJ$2,0),FALSE)/1,0)</f>
        <v>0</v>
      </c>
      <c r="R91">
        <f>IFERROR(VLOOKUP($B91,Kraftvärmeprod!$B$1:$AH$479,MATCH(R$2,Kraftvärmeprod!$B$1:$AG$1,0),FALSE)/1,0)-IFERROR(VLOOKUP($B91,'Slutlig allokering'!$B$2:$AC$462,MATCH(R$3,'Slutlig allokering'!$B$2:$AJ$2,0),FALSE)/1,0)</f>
        <v>0</v>
      </c>
      <c r="S91">
        <f>IFERROR(VLOOKUP($B91,Kraftvärmeprod!$B$1:$AH$479,MATCH(S$2,Kraftvärmeprod!$B$1:$AG$1,0),FALSE)/1,0)-IFERROR(VLOOKUP($B91,'Slutlig allokering'!$B$2:$AC$462,MATCH(S$3,'Slutlig allokering'!$B$2:$AJ$2,0),FALSE)/1,0)</f>
        <v>0</v>
      </c>
      <c r="T91">
        <f>IFERROR(VLOOKUP($B91,Kraftvärmeprod!$B$1:$AH$479,MATCH(T$2,Kraftvärmeprod!$B$1:$AG$1,0),FALSE)/1,0)-IFERROR(VLOOKUP($B91,'Slutlig allokering'!$B$2:$AC$462,MATCH(T$3,'Slutlig allokering'!$B$2:$AJ$2,0),FALSE)/1,0)</f>
        <v>0</v>
      </c>
      <c r="U91">
        <f>IFERROR(VLOOKUP($B91,Kraftvärmeprod!$B$1:$AH$479,MATCH(U$2,Kraftvärmeprod!$B$1:$AG$1,0),FALSE)/1,0)-IFERROR(VLOOKUP($B91,'Slutlig allokering'!$B$2:$AC$462,MATCH(U$3,'Slutlig allokering'!$B$2:$AJ$2,0),FALSE)/1,0)</f>
        <v>0</v>
      </c>
      <c r="V91">
        <f>IFERROR(VLOOKUP($B91,Kraftvärmeprod!$B$1:$AH$479,MATCH(V$2,Kraftvärmeprod!$B$1:$AG$1,0),FALSE)/1,0)-IFERROR(VLOOKUP($B91,'Slutlig allokering'!$B$2:$AC$462,MATCH(V$3,'Slutlig allokering'!$B$2:$AJ$2,0),FALSE)/1,0)</f>
        <v>0</v>
      </c>
      <c r="W91">
        <f>IFERROR(VLOOKUP($B91,Kraftvärmeprod!$B$1:$AH$479,MATCH(W$2,Kraftvärmeprod!$B$1:$AG$1,0),FALSE)/1,0)-IFERROR(VLOOKUP($B91,'Slutlig allokering'!$B$2:$AC$462,MATCH(W$3,'Slutlig allokering'!$B$2:$AJ$2,0),FALSE)/1,0)</f>
        <v>0</v>
      </c>
      <c r="X91">
        <f>IFERROR(VLOOKUP($B91,Kraftvärmeprod!$B$1:$AH$479,MATCH(X$2,Kraftvärmeprod!$B$1:$AG$1,0),FALSE)/1,0)-IFERROR(VLOOKUP($B91,'Slutlig allokering'!$B$2:$AC$462,MATCH(X$3,'Slutlig allokering'!$B$2:$AJ$2,0),FALSE)/1,0)</f>
        <v>0</v>
      </c>
      <c r="Y91">
        <f>IFERROR(VLOOKUP($B91,Kraftvärmeprod!$B$1:$AH$479,MATCH(Y$2,Kraftvärmeprod!$B$1:$AG$1,0),FALSE)/1,0)-IFERROR(VLOOKUP($B91,'Slutlig allokering'!$B$2:$AC$462,MATCH(Y$3,'Slutlig allokering'!$B$2:$AJ$2,0),FALSE)/1,0)</f>
        <v>0</v>
      </c>
      <c r="Z91">
        <f>IFERROR(VLOOKUP($B91,Kraftvärmeprod!$B$1:$AH$479,MATCH(Z$2,Kraftvärmeprod!$B$1:$AG$1,0),FALSE)/1,0)-IFERROR(VLOOKUP($B91,'Slutlig allokering'!$B$2:$AC$462,MATCH(Z$3,'Slutlig allokering'!$B$2:$AJ$2,0),FALSE)/1,0)</f>
        <v>0</v>
      </c>
      <c r="AA91">
        <f>IFERROR(VLOOKUP($B91,Kraftvärmeprod!$B$1:$AH$479,MATCH(AA$2,Kraftvärmeprod!$B$1:$AG$1,0),FALSE)/1,0)-IFERROR(VLOOKUP($B91,'Slutlig allokering'!$B$2:$AC$462,MATCH(AA$3,'Slutlig allokering'!$B$2:$AJ$2,0),FALSE)/1,0)</f>
        <v>0</v>
      </c>
      <c r="AB91">
        <f>IFERROR(VLOOKUP($B91,Kraftvärmeprod!$B$1:$AH$479,MATCH(AB$2,Kraftvärmeprod!$B$1:$AG$1,0),FALSE)/1,0)-IFERROR(VLOOKUP($B91,'Slutlig allokering'!$B$2:$AC$462,MATCH(AB$3,'Slutlig allokering'!$B$2:$AJ$2,0),FALSE)/1,0)</f>
        <v>0</v>
      </c>
      <c r="AE91">
        <f t="shared" si="2"/>
        <v>0</v>
      </c>
      <c r="AG91">
        <f>IFERROR(VLOOKUP(B91,'Slutlig allokering'!$B$2:$AJ$462,MATCH("Summa justerad allokerad tillförd energi (utan hjälpel och rökgaskondensering):",'Slutlig allokering'!$B$2:$AK$2,0),FALSE)/1,"")</f>
        <v>0</v>
      </c>
      <c r="AI91" s="55" t="str">
        <f>IFERROR(1-VLOOKUP(B91,'Slutlig allokering'!$B$2:$AJ$462,MATCH("Andel av bränsle i kvv som allokerats till värme, exklusive rökgaskondensering och hjälpel",'Slutlig allokering'!$B$2:$AK$2,0),FALSE),"")</f>
        <v/>
      </c>
      <c r="AK91" s="55" t="str">
        <f t="shared" si="3"/>
        <v/>
      </c>
    </row>
    <row r="92" spans="1:37" x14ac:dyDescent="0.25">
      <c r="A92" s="28" t="s">
        <v>80</v>
      </c>
      <c r="B92" s="28" t="s">
        <v>118</v>
      </c>
      <c r="C92" t="str">
        <f>IFERROR(VLOOKUP($B92,Kraftvärmeprod!$B$1:$AH$479,MATCH(C$3,Kraftvärmeprod!$B$1:$AG$1,0),FALSE)/1,"")</f>
        <v/>
      </c>
      <c r="D92" t="str">
        <f>IFERROR(VLOOKUP($B92,Kraftvärmeprod!$B$1:$AH$479,MATCH(D$3,Kraftvärmeprod!$B$1:$AG$1,0),FALSE)/1,"")</f>
        <v/>
      </c>
      <c r="E92">
        <f>IFERROR(VLOOKUP($B92,Kraftvärmeprod!$B$1:$AH$479,MATCH(E$2,Kraftvärmeprod!$B$1:$AG$1,0),FALSE)/1,0)-IFERROR(VLOOKUP($B92,'Slutlig allokering'!$B$2:$AC$462,MATCH(E$3,'Slutlig allokering'!$B$2:$AJ$2,0),FALSE)/1,0)</f>
        <v>0</v>
      </c>
      <c r="F92">
        <f>IFERROR(VLOOKUP($B92,Kraftvärmeprod!$B$1:$AH$479,MATCH(F$2,Kraftvärmeprod!$B$1:$AG$1,0),FALSE)/1,0)-IFERROR(VLOOKUP($B92,'Slutlig allokering'!$B$2:$AC$462,MATCH(F$3,'Slutlig allokering'!$B$2:$AJ$2,0),FALSE)/1,0)</f>
        <v>0</v>
      </c>
      <c r="G92">
        <f>IFERROR(VLOOKUP($B92,Kraftvärmeprod!$B$1:$AH$479,MATCH(G$2,Kraftvärmeprod!$B$1:$AG$1,0),FALSE)/1,0)-IFERROR(VLOOKUP($B92,'Slutlig allokering'!$B$2:$AC$462,MATCH(G$3,'Slutlig allokering'!$B$2:$AJ$2,0),FALSE)/1,0)</f>
        <v>0</v>
      </c>
      <c r="H92">
        <f>IFERROR(VLOOKUP($B92,Kraftvärmeprod!$B$1:$AH$479,MATCH(H$2,Kraftvärmeprod!$B$1:$AG$1,0),FALSE)/1,0)-IFERROR(VLOOKUP($B92,'Slutlig allokering'!$B$2:$AC$462,MATCH(H$3,'Slutlig allokering'!$B$2:$AJ$2,0),FALSE)/1,0)</f>
        <v>0</v>
      </c>
      <c r="I92">
        <f>IFERROR(VLOOKUP($B92,Kraftvärmeprod!$B$1:$AH$479,MATCH(I$2,Kraftvärmeprod!$B$1:$AG$1,0),FALSE)/1,0)-IFERROR(VLOOKUP($B92,'Slutlig allokering'!$B$2:$AC$462,MATCH(I$3,'Slutlig allokering'!$B$2:$AJ$2,0),FALSE)/1,0)</f>
        <v>0</v>
      </c>
      <c r="J92">
        <f>IFERROR(VLOOKUP($B92,Kraftvärmeprod!$B$1:$AH$479,MATCH(J$2,Kraftvärmeprod!$B$1:$AG$1,0),FALSE)/1,0)-IFERROR(VLOOKUP($B92,'Slutlig allokering'!$B$2:$AC$462,MATCH(J$3,'Slutlig allokering'!$B$2:$AJ$2,0),FALSE)/1,0)</f>
        <v>0</v>
      </c>
      <c r="K92">
        <f>IFERROR(VLOOKUP($B92,Kraftvärmeprod!$B$1:$AH$479,MATCH(K$2,Kraftvärmeprod!$B$1:$AG$1,0),FALSE)/1,0)-IFERROR(VLOOKUP($B92,'Slutlig allokering'!$B$2:$AC$462,MATCH(K$3,'Slutlig allokering'!$B$2:$AJ$2,0),FALSE)/1,0)</f>
        <v>0</v>
      </c>
      <c r="L92">
        <f>IFERROR(VLOOKUP($B92,Kraftvärmeprod!$B$1:$AH$479,MATCH(L$2,Kraftvärmeprod!$B$1:$AG$1,0),FALSE)/1,0)-IFERROR(VLOOKUP($B92,'Slutlig allokering'!$B$2:$AC$462,MATCH(L$3,'Slutlig allokering'!$B$2:$AJ$2,0),FALSE)/1,0)</f>
        <v>0</v>
      </c>
      <c r="M92" s="143">
        <f>IFERROR(VLOOKUP($B92,Miljö!$B$1:$S$477,MATCH(M$2,Miljö!$B$1:$X$1,0),FALSE)/1,0)-IFERROR(VLOOKUP($B92,'Slutlig allokering'!$B$2:$AC$462,MATCH(M$3,'Slutlig allokering'!$B$2:$AJ$2,0),FALSE)/1,0)</f>
        <v>0</v>
      </c>
      <c r="N92">
        <f>IFERROR(VLOOKUP($B92,Kraftvärmeprod!$B$1:$AH$479,MATCH(N$2,Kraftvärmeprod!$B$1:$AG$1,0),FALSE)/1,0)-IFERROR(VLOOKUP($B92,'Slutlig allokering'!$B$2:$AC$462,MATCH(N$3,'Slutlig allokering'!$B$2:$AJ$2,0),FALSE)/1,0)</f>
        <v>0</v>
      </c>
      <c r="O92">
        <f>IFERROR(VLOOKUP($B92,Kraftvärmeprod!$B$1:$AH$479,MATCH(O$2,Kraftvärmeprod!$B$1:$AG$1,0),FALSE)/1,0)-IFERROR(VLOOKUP($B92,'Slutlig allokering'!$B$2:$AC$462,MATCH(O$3,'Slutlig allokering'!$B$2:$AJ$2,0),FALSE)/1,0)</f>
        <v>0</v>
      </c>
      <c r="P92">
        <f>IFERROR(VLOOKUP($B92,Kraftvärmeprod!$B$1:$AH$479,MATCH(P$2,Kraftvärmeprod!$B$1:$AG$1,0),FALSE)/1,0)-IFERROR(VLOOKUP($B92,'Slutlig allokering'!$B$2:$AC$462,MATCH(P$3,'Slutlig allokering'!$B$2:$AJ$2,0),FALSE)/1,0)</f>
        <v>0</v>
      </c>
      <c r="Q92">
        <f>IFERROR(VLOOKUP($B92,Kraftvärmeprod!$B$1:$AH$479,MATCH(Q$2,Kraftvärmeprod!$B$1:$AG$1,0),FALSE)/1,0)-IFERROR(VLOOKUP($B92,'Slutlig allokering'!$B$2:$AC$462,MATCH(Q$3,'Slutlig allokering'!$B$2:$AJ$2,0),FALSE)/1,0)</f>
        <v>0</v>
      </c>
      <c r="R92">
        <f>IFERROR(VLOOKUP($B92,Kraftvärmeprod!$B$1:$AH$479,MATCH(R$2,Kraftvärmeprod!$B$1:$AG$1,0),FALSE)/1,0)-IFERROR(VLOOKUP($B92,'Slutlig allokering'!$B$2:$AC$462,MATCH(R$3,'Slutlig allokering'!$B$2:$AJ$2,0),FALSE)/1,0)</f>
        <v>0</v>
      </c>
      <c r="S92">
        <f>IFERROR(VLOOKUP($B92,Kraftvärmeprod!$B$1:$AH$479,MATCH(S$2,Kraftvärmeprod!$B$1:$AG$1,0),FALSE)/1,0)-IFERROR(VLOOKUP($B92,'Slutlig allokering'!$B$2:$AC$462,MATCH(S$3,'Slutlig allokering'!$B$2:$AJ$2,0),FALSE)/1,0)</f>
        <v>0</v>
      </c>
      <c r="T92">
        <f>IFERROR(VLOOKUP($B92,Kraftvärmeprod!$B$1:$AH$479,MATCH(T$2,Kraftvärmeprod!$B$1:$AG$1,0),FALSE)/1,0)-IFERROR(VLOOKUP($B92,'Slutlig allokering'!$B$2:$AC$462,MATCH(T$3,'Slutlig allokering'!$B$2:$AJ$2,0),FALSE)/1,0)</f>
        <v>0</v>
      </c>
      <c r="U92">
        <f>IFERROR(VLOOKUP($B92,Kraftvärmeprod!$B$1:$AH$479,MATCH(U$2,Kraftvärmeprod!$B$1:$AG$1,0),FALSE)/1,0)-IFERROR(VLOOKUP($B92,'Slutlig allokering'!$B$2:$AC$462,MATCH(U$3,'Slutlig allokering'!$B$2:$AJ$2,0),FALSE)/1,0)</f>
        <v>0</v>
      </c>
      <c r="V92">
        <f>IFERROR(VLOOKUP($B92,Kraftvärmeprod!$B$1:$AH$479,MATCH(V$2,Kraftvärmeprod!$B$1:$AG$1,0),FALSE)/1,0)-IFERROR(VLOOKUP($B92,'Slutlig allokering'!$B$2:$AC$462,MATCH(V$3,'Slutlig allokering'!$B$2:$AJ$2,0),FALSE)/1,0)</f>
        <v>0</v>
      </c>
      <c r="W92">
        <f>IFERROR(VLOOKUP($B92,Kraftvärmeprod!$B$1:$AH$479,MATCH(W$2,Kraftvärmeprod!$B$1:$AG$1,0),FALSE)/1,0)-IFERROR(VLOOKUP($B92,'Slutlig allokering'!$B$2:$AC$462,MATCH(W$3,'Slutlig allokering'!$B$2:$AJ$2,0),FALSE)/1,0)</f>
        <v>0</v>
      </c>
      <c r="X92">
        <f>IFERROR(VLOOKUP($B92,Kraftvärmeprod!$B$1:$AH$479,MATCH(X$2,Kraftvärmeprod!$B$1:$AG$1,0),FALSE)/1,0)-IFERROR(VLOOKUP($B92,'Slutlig allokering'!$B$2:$AC$462,MATCH(X$3,'Slutlig allokering'!$B$2:$AJ$2,0),FALSE)/1,0)</f>
        <v>0</v>
      </c>
      <c r="Y92">
        <f>IFERROR(VLOOKUP($B92,Kraftvärmeprod!$B$1:$AH$479,MATCH(Y$2,Kraftvärmeprod!$B$1:$AG$1,0),FALSE)/1,0)-IFERROR(VLOOKUP($B92,'Slutlig allokering'!$B$2:$AC$462,MATCH(Y$3,'Slutlig allokering'!$B$2:$AJ$2,0),FALSE)/1,0)</f>
        <v>0</v>
      </c>
      <c r="Z92">
        <f>IFERROR(VLOOKUP($B92,Kraftvärmeprod!$B$1:$AH$479,MATCH(Z$2,Kraftvärmeprod!$B$1:$AG$1,0),FALSE)/1,0)-IFERROR(VLOOKUP($B92,'Slutlig allokering'!$B$2:$AC$462,MATCH(Z$3,'Slutlig allokering'!$B$2:$AJ$2,0),FALSE)/1,0)</f>
        <v>0</v>
      </c>
      <c r="AA92">
        <f>IFERROR(VLOOKUP($B92,Kraftvärmeprod!$B$1:$AH$479,MATCH(AA$2,Kraftvärmeprod!$B$1:$AG$1,0),FALSE)/1,0)-IFERROR(VLOOKUP($B92,'Slutlig allokering'!$B$2:$AC$462,MATCH(AA$3,'Slutlig allokering'!$B$2:$AJ$2,0),FALSE)/1,0)</f>
        <v>0</v>
      </c>
      <c r="AB92">
        <f>IFERROR(VLOOKUP($B92,Kraftvärmeprod!$B$1:$AH$479,MATCH(AB$2,Kraftvärmeprod!$B$1:$AG$1,0),FALSE)/1,0)-IFERROR(VLOOKUP($B92,'Slutlig allokering'!$B$2:$AC$462,MATCH(AB$3,'Slutlig allokering'!$B$2:$AJ$2,0),FALSE)/1,0)</f>
        <v>0</v>
      </c>
      <c r="AE92">
        <f t="shared" si="2"/>
        <v>0</v>
      </c>
      <c r="AG92">
        <f>IFERROR(VLOOKUP(B92,'Slutlig allokering'!$B$2:$AJ$462,MATCH("Summa justerad allokerad tillförd energi (utan hjälpel och rökgaskondensering):",'Slutlig allokering'!$B$2:$AK$2,0),FALSE)/1,"")</f>
        <v>0</v>
      </c>
      <c r="AI92" s="55" t="str">
        <f>IFERROR(1-VLOOKUP(B92,'Slutlig allokering'!$B$2:$AJ$462,MATCH("Andel av bränsle i kvv som allokerats till värme, exklusive rökgaskondensering och hjälpel",'Slutlig allokering'!$B$2:$AK$2,0),FALSE),"")</f>
        <v/>
      </c>
      <c r="AK92" s="55" t="str">
        <f t="shared" si="3"/>
        <v/>
      </c>
    </row>
    <row r="93" spans="1:37" x14ac:dyDescent="0.25">
      <c r="A93" s="28" t="s">
        <v>80</v>
      </c>
      <c r="B93" s="28" t="s">
        <v>119</v>
      </c>
      <c r="C93" t="str">
        <f>IFERROR(VLOOKUP($B93,Kraftvärmeprod!$B$1:$AH$479,MATCH(C$3,Kraftvärmeprod!$B$1:$AG$1,0),FALSE)/1,"")</f>
        <v/>
      </c>
      <c r="D93" t="str">
        <f>IFERROR(VLOOKUP($B93,Kraftvärmeprod!$B$1:$AH$479,MATCH(D$3,Kraftvärmeprod!$B$1:$AG$1,0),FALSE)/1,"")</f>
        <v/>
      </c>
      <c r="E93">
        <f>IFERROR(VLOOKUP($B93,Kraftvärmeprod!$B$1:$AH$479,MATCH(E$2,Kraftvärmeprod!$B$1:$AG$1,0),FALSE)/1,0)-IFERROR(VLOOKUP($B93,'Slutlig allokering'!$B$2:$AC$462,MATCH(E$3,'Slutlig allokering'!$B$2:$AJ$2,0),FALSE)/1,0)</f>
        <v>0</v>
      </c>
      <c r="F93">
        <f>IFERROR(VLOOKUP($B93,Kraftvärmeprod!$B$1:$AH$479,MATCH(F$2,Kraftvärmeprod!$B$1:$AG$1,0),FALSE)/1,0)-IFERROR(VLOOKUP($B93,'Slutlig allokering'!$B$2:$AC$462,MATCH(F$3,'Slutlig allokering'!$B$2:$AJ$2,0),FALSE)/1,0)</f>
        <v>0</v>
      </c>
      <c r="G93">
        <f>IFERROR(VLOOKUP($B93,Kraftvärmeprod!$B$1:$AH$479,MATCH(G$2,Kraftvärmeprod!$B$1:$AG$1,0),FALSE)/1,0)-IFERROR(VLOOKUP($B93,'Slutlig allokering'!$B$2:$AC$462,MATCH(G$3,'Slutlig allokering'!$B$2:$AJ$2,0),FALSE)/1,0)</f>
        <v>0</v>
      </c>
      <c r="H93">
        <f>IFERROR(VLOOKUP($B93,Kraftvärmeprod!$B$1:$AH$479,MATCH(H$2,Kraftvärmeprod!$B$1:$AG$1,0),FALSE)/1,0)-IFERROR(VLOOKUP($B93,'Slutlig allokering'!$B$2:$AC$462,MATCH(H$3,'Slutlig allokering'!$B$2:$AJ$2,0),FALSE)/1,0)</f>
        <v>0</v>
      </c>
      <c r="I93">
        <f>IFERROR(VLOOKUP($B93,Kraftvärmeprod!$B$1:$AH$479,MATCH(I$2,Kraftvärmeprod!$B$1:$AG$1,0),FALSE)/1,0)-IFERROR(VLOOKUP($B93,'Slutlig allokering'!$B$2:$AC$462,MATCH(I$3,'Slutlig allokering'!$B$2:$AJ$2,0),FALSE)/1,0)</f>
        <v>0</v>
      </c>
      <c r="J93">
        <f>IFERROR(VLOOKUP($B93,Kraftvärmeprod!$B$1:$AH$479,MATCH(J$2,Kraftvärmeprod!$B$1:$AG$1,0),FALSE)/1,0)-IFERROR(VLOOKUP($B93,'Slutlig allokering'!$B$2:$AC$462,MATCH(J$3,'Slutlig allokering'!$B$2:$AJ$2,0),FALSE)/1,0)</f>
        <v>0</v>
      </c>
      <c r="K93">
        <f>IFERROR(VLOOKUP($B93,Kraftvärmeprod!$B$1:$AH$479,MATCH(K$2,Kraftvärmeprod!$B$1:$AG$1,0),FALSE)/1,0)-IFERROR(VLOOKUP($B93,'Slutlig allokering'!$B$2:$AC$462,MATCH(K$3,'Slutlig allokering'!$B$2:$AJ$2,0),FALSE)/1,0)</f>
        <v>0</v>
      </c>
      <c r="L93">
        <f>IFERROR(VLOOKUP($B93,Kraftvärmeprod!$B$1:$AH$479,MATCH(L$2,Kraftvärmeprod!$B$1:$AG$1,0),FALSE)/1,0)-IFERROR(VLOOKUP($B93,'Slutlig allokering'!$B$2:$AC$462,MATCH(L$3,'Slutlig allokering'!$B$2:$AJ$2,0),FALSE)/1,0)</f>
        <v>0</v>
      </c>
      <c r="M93" s="143">
        <f>IFERROR(VLOOKUP($B93,Miljö!$B$1:$S$477,MATCH(M$2,Miljö!$B$1:$X$1,0),FALSE)/1,0)-IFERROR(VLOOKUP($B93,'Slutlig allokering'!$B$2:$AC$462,MATCH(M$3,'Slutlig allokering'!$B$2:$AJ$2,0),FALSE)/1,0)</f>
        <v>0</v>
      </c>
      <c r="N93">
        <f>IFERROR(VLOOKUP($B93,Kraftvärmeprod!$B$1:$AH$479,MATCH(N$2,Kraftvärmeprod!$B$1:$AG$1,0),FALSE)/1,0)-IFERROR(VLOOKUP($B93,'Slutlig allokering'!$B$2:$AC$462,MATCH(N$3,'Slutlig allokering'!$B$2:$AJ$2,0),FALSE)/1,0)</f>
        <v>0</v>
      </c>
      <c r="O93">
        <f>IFERROR(VLOOKUP($B93,Kraftvärmeprod!$B$1:$AH$479,MATCH(O$2,Kraftvärmeprod!$B$1:$AG$1,0),FALSE)/1,0)-IFERROR(VLOOKUP($B93,'Slutlig allokering'!$B$2:$AC$462,MATCH(O$3,'Slutlig allokering'!$B$2:$AJ$2,0),FALSE)/1,0)</f>
        <v>0</v>
      </c>
      <c r="P93">
        <f>IFERROR(VLOOKUP($B93,Kraftvärmeprod!$B$1:$AH$479,MATCH(P$2,Kraftvärmeprod!$B$1:$AG$1,0),FALSE)/1,0)-IFERROR(VLOOKUP($B93,'Slutlig allokering'!$B$2:$AC$462,MATCH(P$3,'Slutlig allokering'!$B$2:$AJ$2,0),FALSE)/1,0)</f>
        <v>0</v>
      </c>
      <c r="Q93">
        <f>IFERROR(VLOOKUP($B93,Kraftvärmeprod!$B$1:$AH$479,MATCH(Q$2,Kraftvärmeprod!$B$1:$AG$1,0),FALSE)/1,0)-IFERROR(VLOOKUP($B93,'Slutlig allokering'!$B$2:$AC$462,MATCH(Q$3,'Slutlig allokering'!$B$2:$AJ$2,0),FALSE)/1,0)</f>
        <v>0</v>
      </c>
      <c r="R93">
        <f>IFERROR(VLOOKUP($B93,Kraftvärmeprod!$B$1:$AH$479,MATCH(R$2,Kraftvärmeprod!$B$1:$AG$1,0),FALSE)/1,0)-IFERROR(VLOOKUP($B93,'Slutlig allokering'!$B$2:$AC$462,MATCH(R$3,'Slutlig allokering'!$B$2:$AJ$2,0),FALSE)/1,0)</f>
        <v>0</v>
      </c>
      <c r="S93">
        <f>IFERROR(VLOOKUP($B93,Kraftvärmeprod!$B$1:$AH$479,MATCH(S$2,Kraftvärmeprod!$B$1:$AG$1,0),FALSE)/1,0)-IFERROR(VLOOKUP($B93,'Slutlig allokering'!$B$2:$AC$462,MATCH(S$3,'Slutlig allokering'!$B$2:$AJ$2,0),FALSE)/1,0)</f>
        <v>0</v>
      </c>
      <c r="T93">
        <f>IFERROR(VLOOKUP($B93,Kraftvärmeprod!$B$1:$AH$479,MATCH(T$2,Kraftvärmeprod!$B$1:$AG$1,0),FALSE)/1,0)-IFERROR(VLOOKUP($B93,'Slutlig allokering'!$B$2:$AC$462,MATCH(T$3,'Slutlig allokering'!$B$2:$AJ$2,0),FALSE)/1,0)</f>
        <v>0</v>
      </c>
      <c r="U93">
        <f>IFERROR(VLOOKUP($B93,Kraftvärmeprod!$B$1:$AH$479,MATCH(U$2,Kraftvärmeprod!$B$1:$AG$1,0),FALSE)/1,0)-IFERROR(VLOOKUP($B93,'Slutlig allokering'!$B$2:$AC$462,MATCH(U$3,'Slutlig allokering'!$B$2:$AJ$2,0),FALSE)/1,0)</f>
        <v>0</v>
      </c>
      <c r="V93">
        <f>IFERROR(VLOOKUP($B93,Kraftvärmeprod!$B$1:$AH$479,MATCH(V$2,Kraftvärmeprod!$B$1:$AG$1,0),FALSE)/1,0)-IFERROR(VLOOKUP($B93,'Slutlig allokering'!$B$2:$AC$462,MATCH(V$3,'Slutlig allokering'!$B$2:$AJ$2,0),FALSE)/1,0)</f>
        <v>0</v>
      </c>
      <c r="W93">
        <f>IFERROR(VLOOKUP($B93,Kraftvärmeprod!$B$1:$AH$479,MATCH(W$2,Kraftvärmeprod!$B$1:$AG$1,0),FALSE)/1,0)-IFERROR(VLOOKUP($B93,'Slutlig allokering'!$B$2:$AC$462,MATCH(W$3,'Slutlig allokering'!$B$2:$AJ$2,0),FALSE)/1,0)</f>
        <v>0</v>
      </c>
      <c r="X93">
        <f>IFERROR(VLOOKUP($B93,Kraftvärmeprod!$B$1:$AH$479,MATCH(X$2,Kraftvärmeprod!$B$1:$AG$1,0),FALSE)/1,0)-IFERROR(VLOOKUP($B93,'Slutlig allokering'!$B$2:$AC$462,MATCH(X$3,'Slutlig allokering'!$B$2:$AJ$2,0),FALSE)/1,0)</f>
        <v>0</v>
      </c>
      <c r="Y93">
        <f>IFERROR(VLOOKUP($B93,Kraftvärmeprod!$B$1:$AH$479,MATCH(Y$2,Kraftvärmeprod!$B$1:$AG$1,0),FALSE)/1,0)-IFERROR(VLOOKUP($B93,'Slutlig allokering'!$B$2:$AC$462,MATCH(Y$3,'Slutlig allokering'!$B$2:$AJ$2,0),FALSE)/1,0)</f>
        <v>0</v>
      </c>
      <c r="Z93">
        <f>IFERROR(VLOOKUP($B93,Kraftvärmeprod!$B$1:$AH$479,MATCH(Z$2,Kraftvärmeprod!$B$1:$AG$1,0),FALSE)/1,0)-IFERROR(VLOOKUP($B93,'Slutlig allokering'!$B$2:$AC$462,MATCH(Z$3,'Slutlig allokering'!$B$2:$AJ$2,0),FALSE)/1,0)</f>
        <v>0</v>
      </c>
      <c r="AA93">
        <f>IFERROR(VLOOKUP($B93,Kraftvärmeprod!$B$1:$AH$479,MATCH(AA$2,Kraftvärmeprod!$B$1:$AG$1,0),FALSE)/1,0)-IFERROR(VLOOKUP($B93,'Slutlig allokering'!$B$2:$AC$462,MATCH(AA$3,'Slutlig allokering'!$B$2:$AJ$2,0),FALSE)/1,0)</f>
        <v>0</v>
      </c>
      <c r="AB93">
        <f>IFERROR(VLOOKUP($B93,Kraftvärmeprod!$B$1:$AH$479,MATCH(AB$2,Kraftvärmeprod!$B$1:$AG$1,0),FALSE)/1,0)-IFERROR(VLOOKUP($B93,'Slutlig allokering'!$B$2:$AC$462,MATCH(AB$3,'Slutlig allokering'!$B$2:$AJ$2,0),FALSE)/1,0)</f>
        <v>0</v>
      </c>
      <c r="AE93">
        <f t="shared" si="2"/>
        <v>0</v>
      </c>
      <c r="AG93">
        <f>IFERROR(VLOOKUP(B93,'Slutlig allokering'!$B$2:$AJ$462,MATCH("Summa justerad allokerad tillförd energi (utan hjälpel och rökgaskondensering):",'Slutlig allokering'!$B$2:$AK$2,0),FALSE)/1,"")</f>
        <v>0</v>
      </c>
      <c r="AI93" s="55" t="str">
        <f>IFERROR(1-VLOOKUP(B93,'Slutlig allokering'!$B$2:$AJ$462,MATCH("Andel av bränsle i kvv som allokerats till värme, exklusive rökgaskondensering och hjälpel",'Slutlig allokering'!$B$2:$AK$2,0),FALSE),"")</f>
        <v/>
      </c>
      <c r="AK93" s="55" t="str">
        <f t="shared" si="3"/>
        <v/>
      </c>
    </row>
    <row r="94" spans="1:37" x14ac:dyDescent="0.25">
      <c r="A94" s="28" t="s">
        <v>80</v>
      </c>
      <c r="B94" s="28" t="s">
        <v>120</v>
      </c>
      <c r="C94" t="str">
        <f>IFERROR(VLOOKUP($B94,Kraftvärmeprod!$B$1:$AH$479,MATCH(C$3,Kraftvärmeprod!$B$1:$AG$1,0),FALSE)/1,"")</f>
        <v/>
      </c>
      <c r="D94" t="str">
        <f>IFERROR(VLOOKUP($B94,Kraftvärmeprod!$B$1:$AH$479,MATCH(D$3,Kraftvärmeprod!$B$1:$AG$1,0),FALSE)/1,"")</f>
        <v/>
      </c>
      <c r="E94">
        <f>IFERROR(VLOOKUP($B94,Kraftvärmeprod!$B$1:$AH$479,MATCH(E$2,Kraftvärmeprod!$B$1:$AG$1,0),FALSE)/1,0)-IFERROR(VLOOKUP($B94,'Slutlig allokering'!$B$2:$AC$462,MATCH(E$3,'Slutlig allokering'!$B$2:$AJ$2,0),FALSE)/1,0)</f>
        <v>0</v>
      </c>
      <c r="F94">
        <f>IFERROR(VLOOKUP($B94,Kraftvärmeprod!$B$1:$AH$479,MATCH(F$2,Kraftvärmeprod!$B$1:$AG$1,0),FALSE)/1,0)-IFERROR(VLOOKUP($B94,'Slutlig allokering'!$B$2:$AC$462,MATCH(F$3,'Slutlig allokering'!$B$2:$AJ$2,0),FALSE)/1,0)</f>
        <v>0</v>
      </c>
      <c r="G94">
        <f>IFERROR(VLOOKUP($B94,Kraftvärmeprod!$B$1:$AH$479,MATCH(G$2,Kraftvärmeprod!$B$1:$AG$1,0),FALSE)/1,0)-IFERROR(VLOOKUP($B94,'Slutlig allokering'!$B$2:$AC$462,MATCH(G$3,'Slutlig allokering'!$B$2:$AJ$2,0),FALSE)/1,0)</f>
        <v>0</v>
      </c>
      <c r="H94">
        <f>IFERROR(VLOOKUP($B94,Kraftvärmeprod!$B$1:$AH$479,MATCH(H$2,Kraftvärmeprod!$B$1:$AG$1,0),FALSE)/1,0)-IFERROR(VLOOKUP($B94,'Slutlig allokering'!$B$2:$AC$462,MATCH(H$3,'Slutlig allokering'!$B$2:$AJ$2,0),FALSE)/1,0)</f>
        <v>0</v>
      </c>
      <c r="I94">
        <f>IFERROR(VLOOKUP($B94,Kraftvärmeprod!$B$1:$AH$479,MATCH(I$2,Kraftvärmeprod!$B$1:$AG$1,0),FALSE)/1,0)-IFERROR(VLOOKUP($B94,'Slutlig allokering'!$B$2:$AC$462,MATCH(I$3,'Slutlig allokering'!$B$2:$AJ$2,0),FALSE)/1,0)</f>
        <v>0</v>
      </c>
      <c r="J94">
        <f>IFERROR(VLOOKUP($B94,Kraftvärmeprod!$B$1:$AH$479,MATCH(J$2,Kraftvärmeprod!$B$1:$AG$1,0),FALSE)/1,0)-IFERROR(VLOOKUP($B94,'Slutlig allokering'!$B$2:$AC$462,MATCH(J$3,'Slutlig allokering'!$B$2:$AJ$2,0),FALSE)/1,0)</f>
        <v>0</v>
      </c>
      <c r="K94">
        <f>IFERROR(VLOOKUP($B94,Kraftvärmeprod!$B$1:$AH$479,MATCH(K$2,Kraftvärmeprod!$B$1:$AG$1,0),FALSE)/1,0)-IFERROR(VLOOKUP($B94,'Slutlig allokering'!$B$2:$AC$462,MATCH(K$3,'Slutlig allokering'!$B$2:$AJ$2,0),FALSE)/1,0)</f>
        <v>0</v>
      </c>
      <c r="L94">
        <f>IFERROR(VLOOKUP($B94,Kraftvärmeprod!$B$1:$AH$479,MATCH(L$2,Kraftvärmeprod!$B$1:$AG$1,0),FALSE)/1,0)-IFERROR(VLOOKUP($B94,'Slutlig allokering'!$B$2:$AC$462,MATCH(L$3,'Slutlig allokering'!$B$2:$AJ$2,0),FALSE)/1,0)</f>
        <v>0</v>
      </c>
      <c r="M94" s="143">
        <f>IFERROR(VLOOKUP($B94,Miljö!$B$1:$S$477,MATCH(M$2,Miljö!$B$1:$X$1,0),FALSE)/1,0)-IFERROR(VLOOKUP($B94,'Slutlig allokering'!$B$2:$AC$462,MATCH(M$3,'Slutlig allokering'!$B$2:$AJ$2,0),FALSE)/1,0)</f>
        <v>0</v>
      </c>
      <c r="N94">
        <f>IFERROR(VLOOKUP($B94,Kraftvärmeprod!$B$1:$AH$479,MATCH(N$2,Kraftvärmeprod!$B$1:$AG$1,0),FALSE)/1,0)-IFERROR(VLOOKUP($B94,'Slutlig allokering'!$B$2:$AC$462,MATCH(N$3,'Slutlig allokering'!$B$2:$AJ$2,0),FALSE)/1,0)</f>
        <v>0</v>
      </c>
      <c r="O94">
        <f>IFERROR(VLOOKUP($B94,Kraftvärmeprod!$B$1:$AH$479,MATCH(O$2,Kraftvärmeprod!$B$1:$AG$1,0),FALSE)/1,0)-IFERROR(VLOOKUP($B94,'Slutlig allokering'!$B$2:$AC$462,MATCH(O$3,'Slutlig allokering'!$B$2:$AJ$2,0),FALSE)/1,0)</f>
        <v>0</v>
      </c>
      <c r="P94">
        <f>IFERROR(VLOOKUP($B94,Kraftvärmeprod!$B$1:$AH$479,MATCH(P$2,Kraftvärmeprod!$B$1:$AG$1,0),FALSE)/1,0)-IFERROR(VLOOKUP($B94,'Slutlig allokering'!$B$2:$AC$462,MATCH(P$3,'Slutlig allokering'!$B$2:$AJ$2,0),FALSE)/1,0)</f>
        <v>0</v>
      </c>
      <c r="Q94">
        <f>IFERROR(VLOOKUP($B94,Kraftvärmeprod!$B$1:$AH$479,MATCH(Q$2,Kraftvärmeprod!$B$1:$AG$1,0),FALSE)/1,0)-IFERROR(VLOOKUP($B94,'Slutlig allokering'!$B$2:$AC$462,MATCH(Q$3,'Slutlig allokering'!$B$2:$AJ$2,0),FALSE)/1,0)</f>
        <v>0</v>
      </c>
      <c r="R94">
        <f>IFERROR(VLOOKUP($B94,Kraftvärmeprod!$B$1:$AH$479,MATCH(R$2,Kraftvärmeprod!$B$1:$AG$1,0),FALSE)/1,0)-IFERROR(VLOOKUP($B94,'Slutlig allokering'!$B$2:$AC$462,MATCH(R$3,'Slutlig allokering'!$B$2:$AJ$2,0),FALSE)/1,0)</f>
        <v>0</v>
      </c>
      <c r="S94">
        <f>IFERROR(VLOOKUP($B94,Kraftvärmeprod!$B$1:$AH$479,MATCH(S$2,Kraftvärmeprod!$B$1:$AG$1,0),FALSE)/1,0)-IFERROR(VLOOKUP($B94,'Slutlig allokering'!$B$2:$AC$462,MATCH(S$3,'Slutlig allokering'!$B$2:$AJ$2,0),FALSE)/1,0)</f>
        <v>0</v>
      </c>
      <c r="T94">
        <f>IFERROR(VLOOKUP($B94,Kraftvärmeprod!$B$1:$AH$479,MATCH(T$2,Kraftvärmeprod!$B$1:$AG$1,0),FALSE)/1,0)-IFERROR(VLOOKUP($B94,'Slutlig allokering'!$B$2:$AC$462,MATCH(T$3,'Slutlig allokering'!$B$2:$AJ$2,0),FALSE)/1,0)</f>
        <v>0</v>
      </c>
      <c r="U94">
        <f>IFERROR(VLOOKUP($B94,Kraftvärmeprod!$B$1:$AH$479,MATCH(U$2,Kraftvärmeprod!$B$1:$AG$1,0),FALSE)/1,0)-IFERROR(VLOOKUP($B94,'Slutlig allokering'!$B$2:$AC$462,MATCH(U$3,'Slutlig allokering'!$B$2:$AJ$2,0),FALSE)/1,0)</f>
        <v>0</v>
      </c>
      <c r="V94">
        <f>IFERROR(VLOOKUP($B94,Kraftvärmeprod!$B$1:$AH$479,MATCH(V$2,Kraftvärmeprod!$B$1:$AG$1,0),FALSE)/1,0)-IFERROR(VLOOKUP($B94,'Slutlig allokering'!$B$2:$AC$462,MATCH(V$3,'Slutlig allokering'!$B$2:$AJ$2,0),FALSE)/1,0)</f>
        <v>0</v>
      </c>
      <c r="W94">
        <f>IFERROR(VLOOKUP($B94,Kraftvärmeprod!$B$1:$AH$479,MATCH(W$2,Kraftvärmeprod!$B$1:$AG$1,0),FALSE)/1,0)-IFERROR(VLOOKUP($B94,'Slutlig allokering'!$B$2:$AC$462,MATCH(W$3,'Slutlig allokering'!$B$2:$AJ$2,0),FALSE)/1,0)</f>
        <v>0</v>
      </c>
      <c r="X94">
        <f>IFERROR(VLOOKUP($B94,Kraftvärmeprod!$B$1:$AH$479,MATCH(X$2,Kraftvärmeprod!$B$1:$AG$1,0),FALSE)/1,0)-IFERROR(VLOOKUP($B94,'Slutlig allokering'!$B$2:$AC$462,MATCH(X$3,'Slutlig allokering'!$B$2:$AJ$2,0),FALSE)/1,0)</f>
        <v>0</v>
      </c>
      <c r="Y94">
        <f>IFERROR(VLOOKUP($B94,Kraftvärmeprod!$B$1:$AH$479,MATCH(Y$2,Kraftvärmeprod!$B$1:$AG$1,0),FALSE)/1,0)-IFERROR(VLOOKUP($B94,'Slutlig allokering'!$B$2:$AC$462,MATCH(Y$3,'Slutlig allokering'!$B$2:$AJ$2,0),FALSE)/1,0)</f>
        <v>0</v>
      </c>
      <c r="Z94">
        <f>IFERROR(VLOOKUP($B94,Kraftvärmeprod!$B$1:$AH$479,MATCH(Z$2,Kraftvärmeprod!$B$1:$AG$1,0),FALSE)/1,0)-IFERROR(VLOOKUP($B94,'Slutlig allokering'!$B$2:$AC$462,MATCH(Z$3,'Slutlig allokering'!$B$2:$AJ$2,0),FALSE)/1,0)</f>
        <v>0</v>
      </c>
      <c r="AA94">
        <f>IFERROR(VLOOKUP($B94,Kraftvärmeprod!$B$1:$AH$479,MATCH(AA$2,Kraftvärmeprod!$B$1:$AG$1,0),FALSE)/1,0)-IFERROR(VLOOKUP($B94,'Slutlig allokering'!$B$2:$AC$462,MATCH(AA$3,'Slutlig allokering'!$B$2:$AJ$2,0),FALSE)/1,0)</f>
        <v>0</v>
      </c>
      <c r="AB94">
        <f>IFERROR(VLOOKUP($B94,Kraftvärmeprod!$B$1:$AH$479,MATCH(AB$2,Kraftvärmeprod!$B$1:$AG$1,0),FALSE)/1,0)-IFERROR(VLOOKUP($B94,'Slutlig allokering'!$B$2:$AC$462,MATCH(AB$3,'Slutlig allokering'!$B$2:$AJ$2,0),FALSE)/1,0)</f>
        <v>0</v>
      </c>
      <c r="AE94">
        <f t="shared" si="2"/>
        <v>0</v>
      </c>
      <c r="AG94">
        <f>IFERROR(VLOOKUP(B94,'Slutlig allokering'!$B$2:$AJ$462,MATCH("Summa justerad allokerad tillförd energi (utan hjälpel och rökgaskondensering):",'Slutlig allokering'!$B$2:$AK$2,0),FALSE)/1,"")</f>
        <v>0</v>
      </c>
      <c r="AI94" s="55" t="str">
        <f>IFERROR(1-VLOOKUP(B94,'Slutlig allokering'!$B$2:$AJ$462,MATCH("Andel av bränsle i kvv som allokerats till värme, exklusive rökgaskondensering och hjälpel",'Slutlig allokering'!$B$2:$AK$2,0),FALSE),"")</f>
        <v/>
      </c>
      <c r="AK94" s="55" t="str">
        <f t="shared" si="3"/>
        <v/>
      </c>
    </row>
    <row r="95" spans="1:37" x14ac:dyDescent="0.25">
      <c r="A95" s="28" t="s">
        <v>80</v>
      </c>
      <c r="B95" s="28" t="s">
        <v>121</v>
      </c>
      <c r="C95" t="str">
        <f>IFERROR(VLOOKUP($B95,Kraftvärmeprod!$B$1:$AH$479,MATCH(C$3,Kraftvärmeprod!$B$1:$AG$1,0),FALSE)/1,"")</f>
        <v/>
      </c>
      <c r="D95" t="str">
        <f>IFERROR(VLOOKUP($B95,Kraftvärmeprod!$B$1:$AH$479,MATCH(D$3,Kraftvärmeprod!$B$1:$AG$1,0),FALSE)/1,"")</f>
        <v/>
      </c>
      <c r="E95">
        <f>IFERROR(VLOOKUP($B95,Kraftvärmeprod!$B$1:$AH$479,MATCH(E$2,Kraftvärmeprod!$B$1:$AG$1,0),FALSE)/1,0)-IFERROR(VLOOKUP($B95,'Slutlig allokering'!$B$2:$AC$462,MATCH(E$3,'Slutlig allokering'!$B$2:$AJ$2,0),FALSE)/1,0)</f>
        <v>0</v>
      </c>
      <c r="F95">
        <f>IFERROR(VLOOKUP($B95,Kraftvärmeprod!$B$1:$AH$479,MATCH(F$2,Kraftvärmeprod!$B$1:$AG$1,0),FALSE)/1,0)-IFERROR(VLOOKUP($B95,'Slutlig allokering'!$B$2:$AC$462,MATCH(F$3,'Slutlig allokering'!$B$2:$AJ$2,0),FALSE)/1,0)</f>
        <v>0</v>
      </c>
      <c r="G95">
        <f>IFERROR(VLOOKUP($B95,Kraftvärmeprod!$B$1:$AH$479,MATCH(G$2,Kraftvärmeprod!$B$1:$AG$1,0),FALSE)/1,0)-IFERROR(VLOOKUP($B95,'Slutlig allokering'!$B$2:$AC$462,MATCH(G$3,'Slutlig allokering'!$B$2:$AJ$2,0),FALSE)/1,0)</f>
        <v>0</v>
      </c>
      <c r="H95">
        <f>IFERROR(VLOOKUP($B95,Kraftvärmeprod!$B$1:$AH$479,MATCH(H$2,Kraftvärmeprod!$B$1:$AG$1,0),FALSE)/1,0)-IFERROR(VLOOKUP($B95,'Slutlig allokering'!$B$2:$AC$462,MATCH(H$3,'Slutlig allokering'!$B$2:$AJ$2,0),FALSE)/1,0)</f>
        <v>0</v>
      </c>
      <c r="I95">
        <f>IFERROR(VLOOKUP($B95,Kraftvärmeprod!$B$1:$AH$479,MATCH(I$2,Kraftvärmeprod!$B$1:$AG$1,0),FALSE)/1,0)-IFERROR(VLOOKUP($B95,'Slutlig allokering'!$B$2:$AC$462,MATCH(I$3,'Slutlig allokering'!$B$2:$AJ$2,0),FALSE)/1,0)</f>
        <v>0</v>
      </c>
      <c r="J95">
        <f>IFERROR(VLOOKUP($B95,Kraftvärmeprod!$B$1:$AH$479,MATCH(J$2,Kraftvärmeprod!$B$1:$AG$1,0),FALSE)/1,0)-IFERROR(VLOOKUP($B95,'Slutlig allokering'!$B$2:$AC$462,MATCH(J$3,'Slutlig allokering'!$B$2:$AJ$2,0),FALSE)/1,0)</f>
        <v>0</v>
      </c>
      <c r="K95">
        <f>IFERROR(VLOOKUP($B95,Kraftvärmeprod!$B$1:$AH$479,MATCH(K$2,Kraftvärmeprod!$B$1:$AG$1,0),FALSE)/1,0)-IFERROR(VLOOKUP($B95,'Slutlig allokering'!$B$2:$AC$462,MATCH(K$3,'Slutlig allokering'!$B$2:$AJ$2,0),FALSE)/1,0)</f>
        <v>0</v>
      </c>
      <c r="L95">
        <f>IFERROR(VLOOKUP($B95,Kraftvärmeprod!$B$1:$AH$479,MATCH(L$2,Kraftvärmeprod!$B$1:$AG$1,0),FALSE)/1,0)-IFERROR(VLOOKUP($B95,'Slutlig allokering'!$B$2:$AC$462,MATCH(L$3,'Slutlig allokering'!$B$2:$AJ$2,0),FALSE)/1,0)</f>
        <v>0</v>
      </c>
      <c r="M95" s="143">
        <f>IFERROR(VLOOKUP($B95,Miljö!$B$1:$S$477,MATCH(M$2,Miljö!$B$1:$X$1,0),FALSE)/1,0)-IFERROR(VLOOKUP($B95,'Slutlig allokering'!$B$2:$AC$462,MATCH(M$3,'Slutlig allokering'!$B$2:$AJ$2,0),FALSE)/1,0)</f>
        <v>0</v>
      </c>
      <c r="N95">
        <f>IFERROR(VLOOKUP($B95,Kraftvärmeprod!$B$1:$AH$479,MATCH(N$2,Kraftvärmeprod!$B$1:$AG$1,0),FALSE)/1,0)-IFERROR(VLOOKUP($B95,'Slutlig allokering'!$B$2:$AC$462,MATCH(N$3,'Slutlig allokering'!$B$2:$AJ$2,0),FALSE)/1,0)</f>
        <v>0</v>
      </c>
      <c r="O95">
        <f>IFERROR(VLOOKUP($B95,Kraftvärmeprod!$B$1:$AH$479,MATCH(O$2,Kraftvärmeprod!$B$1:$AG$1,0),FALSE)/1,0)-IFERROR(VLOOKUP($B95,'Slutlig allokering'!$B$2:$AC$462,MATCH(O$3,'Slutlig allokering'!$B$2:$AJ$2,0),FALSE)/1,0)</f>
        <v>0</v>
      </c>
      <c r="P95">
        <f>IFERROR(VLOOKUP($B95,Kraftvärmeprod!$B$1:$AH$479,MATCH(P$2,Kraftvärmeprod!$B$1:$AG$1,0),FALSE)/1,0)-IFERROR(VLOOKUP($B95,'Slutlig allokering'!$B$2:$AC$462,MATCH(P$3,'Slutlig allokering'!$B$2:$AJ$2,0),FALSE)/1,0)</f>
        <v>0</v>
      </c>
      <c r="Q95">
        <f>IFERROR(VLOOKUP($B95,Kraftvärmeprod!$B$1:$AH$479,MATCH(Q$2,Kraftvärmeprod!$B$1:$AG$1,0),FALSE)/1,0)-IFERROR(VLOOKUP($B95,'Slutlig allokering'!$B$2:$AC$462,MATCH(Q$3,'Slutlig allokering'!$B$2:$AJ$2,0),FALSE)/1,0)</f>
        <v>0</v>
      </c>
      <c r="R95">
        <f>IFERROR(VLOOKUP($B95,Kraftvärmeprod!$B$1:$AH$479,MATCH(R$2,Kraftvärmeprod!$B$1:$AG$1,0),FALSE)/1,0)-IFERROR(VLOOKUP($B95,'Slutlig allokering'!$B$2:$AC$462,MATCH(R$3,'Slutlig allokering'!$B$2:$AJ$2,0),FALSE)/1,0)</f>
        <v>0</v>
      </c>
      <c r="S95">
        <f>IFERROR(VLOOKUP($B95,Kraftvärmeprod!$B$1:$AH$479,MATCH(S$2,Kraftvärmeprod!$B$1:$AG$1,0),FALSE)/1,0)-IFERROR(VLOOKUP($B95,'Slutlig allokering'!$B$2:$AC$462,MATCH(S$3,'Slutlig allokering'!$B$2:$AJ$2,0),FALSE)/1,0)</f>
        <v>0</v>
      </c>
      <c r="T95">
        <f>IFERROR(VLOOKUP($B95,Kraftvärmeprod!$B$1:$AH$479,MATCH(T$2,Kraftvärmeprod!$B$1:$AG$1,0),FALSE)/1,0)-IFERROR(VLOOKUP($B95,'Slutlig allokering'!$B$2:$AC$462,MATCH(T$3,'Slutlig allokering'!$B$2:$AJ$2,0),FALSE)/1,0)</f>
        <v>0</v>
      </c>
      <c r="U95">
        <f>IFERROR(VLOOKUP($B95,Kraftvärmeprod!$B$1:$AH$479,MATCH(U$2,Kraftvärmeprod!$B$1:$AG$1,0),FALSE)/1,0)-IFERROR(VLOOKUP($B95,'Slutlig allokering'!$B$2:$AC$462,MATCH(U$3,'Slutlig allokering'!$B$2:$AJ$2,0),FALSE)/1,0)</f>
        <v>0</v>
      </c>
      <c r="V95">
        <f>IFERROR(VLOOKUP($B95,Kraftvärmeprod!$B$1:$AH$479,MATCH(V$2,Kraftvärmeprod!$B$1:$AG$1,0),FALSE)/1,0)-IFERROR(VLOOKUP($B95,'Slutlig allokering'!$B$2:$AC$462,MATCH(V$3,'Slutlig allokering'!$B$2:$AJ$2,0),FALSE)/1,0)</f>
        <v>0</v>
      </c>
      <c r="W95">
        <f>IFERROR(VLOOKUP($B95,Kraftvärmeprod!$B$1:$AH$479,MATCH(W$2,Kraftvärmeprod!$B$1:$AG$1,0),FALSE)/1,0)-IFERROR(VLOOKUP($B95,'Slutlig allokering'!$B$2:$AC$462,MATCH(W$3,'Slutlig allokering'!$B$2:$AJ$2,0),FALSE)/1,0)</f>
        <v>0</v>
      </c>
      <c r="X95">
        <f>IFERROR(VLOOKUP($B95,Kraftvärmeprod!$B$1:$AH$479,MATCH(X$2,Kraftvärmeprod!$B$1:$AG$1,0),FALSE)/1,0)-IFERROR(VLOOKUP($B95,'Slutlig allokering'!$B$2:$AC$462,MATCH(X$3,'Slutlig allokering'!$B$2:$AJ$2,0),FALSE)/1,0)</f>
        <v>0</v>
      </c>
      <c r="Y95">
        <f>IFERROR(VLOOKUP($B95,Kraftvärmeprod!$B$1:$AH$479,MATCH(Y$2,Kraftvärmeprod!$B$1:$AG$1,0),FALSE)/1,0)-IFERROR(VLOOKUP($B95,'Slutlig allokering'!$B$2:$AC$462,MATCH(Y$3,'Slutlig allokering'!$B$2:$AJ$2,0),FALSE)/1,0)</f>
        <v>0</v>
      </c>
      <c r="Z95">
        <f>IFERROR(VLOOKUP($B95,Kraftvärmeprod!$B$1:$AH$479,MATCH(Z$2,Kraftvärmeprod!$B$1:$AG$1,0),FALSE)/1,0)-IFERROR(VLOOKUP($B95,'Slutlig allokering'!$B$2:$AC$462,MATCH(Z$3,'Slutlig allokering'!$B$2:$AJ$2,0),FALSE)/1,0)</f>
        <v>0</v>
      </c>
      <c r="AA95">
        <f>IFERROR(VLOOKUP($B95,Kraftvärmeprod!$B$1:$AH$479,MATCH(AA$2,Kraftvärmeprod!$B$1:$AG$1,0),FALSE)/1,0)-IFERROR(VLOOKUP($B95,'Slutlig allokering'!$B$2:$AC$462,MATCH(AA$3,'Slutlig allokering'!$B$2:$AJ$2,0),FALSE)/1,0)</f>
        <v>0</v>
      </c>
      <c r="AB95">
        <f>IFERROR(VLOOKUP($B95,Kraftvärmeprod!$B$1:$AH$479,MATCH(AB$2,Kraftvärmeprod!$B$1:$AG$1,0),FALSE)/1,0)-IFERROR(VLOOKUP($B95,'Slutlig allokering'!$B$2:$AC$462,MATCH(AB$3,'Slutlig allokering'!$B$2:$AJ$2,0),FALSE)/1,0)</f>
        <v>0</v>
      </c>
      <c r="AE95">
        <f t="shared" si="2"/>
        <v>0</v>
      </c>
      <c r="AG95">
        <f>IFERROR(VLOOKUP(B95,'Slutlig allokering'!$B$2:$AJ$462,MATCH("Summa justerad allokerad tillförd energi (utan hjälpel och rökgaskondensering):",'Slutlig allokering'!$B$2:$AK$2,0),FALSE)/1,"")</f>
        <v>0</v>
      </c>
      <c r="AI95" s="55" t="str">
        <f>IFERROR(1-VLOOKUP(B95,'Slutlig allokering'!$B$2:$AJ$462,MATCH("Andel av bränsle i kvv som allokerats till värme, exklusive rökgaskondensering och hjälpel",'Slutlig allokering'!$B$2:$AK$2,0),FALSE),"")</f>
        <v/>
      </c>
      <c r="AK95" s="55" t="str">
        <f t="shared" si="3"/>
        <v/>
      </c>
    </row>
    <row r="96" spans="1:37" x14ac:dyDescent="0.25">
      <c r="A96" s="28" t="s">
        <v>80</v>
      </c>
      <c r="B96" s="28" t="s">
        <v>122</v>
      </c>
      <c r="C96" t="str">
        <f>IFERROR(VLOOKUP($B96,Kraftvärmeprod!$B$1:$AH$479,MATCH(C$3,Kraftvärmeprod!$B$1:$AG$1,0),FALSE)/1,"")</f>
        <v/>
      </c>
      <c r="D96" t="str">
        <f>IFERROR(VLOOKUP($B96,Kraftvärmeprod!$B$1:$AH$479,MATCH(D$3,Kraftvärmeprod!$B$1:$AG$1,0),FALSE)/1,"")</f>
        <v/>
      </c>
      <c r="E96">
        <f>IFERROR(VLOOKUP($B96,Kraftvärmeprod!$B$1:$AH$479,MATCH(E$2,Kraftvärmeprod!$B$1:$AG$1,0),FALSE)/1,0)-IFERROR(VLOOKUP($B96,'Slutlig allokering'!$B$2:$AC$462,MATCH(E$3,'Slutlig allokering'!$B$2:$AJ$2,0),FALSE)/1,0)</f>
        <v>0</v>
      </c>
      <c r="F96">
        <f>IFERROR(VLOOKUP($B96,Kraftvärmeprod!$B$1:$AH$479,MATCH(F$2,Kraftvärmeprod!$B$1:$AG$1,0),FALSE)/1,0)-IFERROR(VLOOKUP($B96,'Slutlig allokering'!$B$2:$AC$462,MATCH(F$3,'Slutlig allokering'!$B$2:$AJ$2,0),FALSE)/1,0)</f>
        <v>0</v>
      </c>
      <c r="G96">
        <f>IFERROR(VLOOKUP($B96,Kraftvärmeprod!$B$1:$AH$479,MATCH(G$2,Kraftvärmeprod!$B$1:$AG$1,0),FALSE)/1,0)-IFERROR(VLOOKUP($B96,'Slutlig allokering'!$B$2:$AC$462,MATCH(G$3,'Slutlig allokering'!$B$2:$AJ$2,0),FALSE)/1,0)</f>
        <v>0</v>
      </c>
      <c r="H96">
        <f>IFERROR(VLOOKUP($B96,Kraftvärmeprod!$B$1:$AH$479,MATCH(H$2,Kraftvärmeprod!$B$1:$AG$1,0),FALSE)/1,0)-IFERROR(VLOOKUP($B96,'Slutlig allokering'!$B$2:$AC$462,MATCH(H$3,'Slutlig allokering'!$B$2:$AJ$2,0),FALSE)/1,0)</f>
        <v>0</v>
      </c>
      <c r="I96">
        <f>IFERROR(VLOOKUP($B96,Kraftvärmeprod!$B$1:$AH$479,MATCH(I$2,Kraftvärmeprod!$B$1:$AG$1,0),FALSE)/1,0)-IFERROR(VLOOKUP($B96,'Slutlig allokering'!$B$2:$AC$462,MATCH(I$3,'Slutlig allokering'!$B$2:$AJ$2,0),FALSE)/1,0)</f>
        <v>0</v>
      </c>
      <c r="J96">
        <f>IFERROR(VLOOKUP($B96,Kraftvärmeprod!$B$1:$AH$479,MATCH(J$2,Kraftvärmeprod!$B$1:$AG$1,0),FALSE)/1,0)-IFERROR(VLOOKUP($B96,'Slutlig allokering'!$B$2:$AC$462,MATCH(J$3,'Slutlig allokering'!$B$2:$AJ$2,0),FALSE)/1,0)</f>
        <v>0</v>
      </c>
      <c r="K96">
        <f>IFERROR(VLOOKUP($B96,Kraftvärmeprod!$B$1:$AH$479,MATCH(K$2,Kraftvärmeprod!$B$1:$AG$1,0),FALSE)/1,0)-IFERROR(VLOOKUP($B96,'Slutlig allokering'!$B$2:$AC$462,MATCH(K$3,'Slutlig allokering'!$B$2:$AJ$2,0),FALSE)/1,0)</f>
        <v>0</v>
      </c>
      <c r="L96">
        <f>IFERROR(VLOOKUP($B96,Kraftvärmeprod!$B$1:$AH$479,MATCH(L$2,Kraftvärmeprod!$B$1:$AG$1,0),FALSE)/1,0)-IFERROR(VLOOKUP($B96,'Slutlig allokering'!$B$2:$AC$462,MATCH(L$3,'Slutlig allokering'!$B$2:$AJ$2,0),FALSE)/1,0)</f>
        <v>0</v>
      </c>
      <c r="M96" s="143">
        <f>IFERROR(VLOOKUP($B96,Miljö!$B$1:$S$477,MATCH(M$2,Miljö!$B$1:$X$1,0),FALSE)/1,0)-IFERROR(VLOOKUP($B96,'Slutlig allokering'!$B$2:$AC$462,MATCH(M$3,'Slutlig allokering'!$B$2:$AJ$2,0),FALSE)/1,0)</f>
        <v>0</v>
      </c>
      <c r="N96">
        <f>IFERROR(VLOOKUP($B96,Kraftvärmeprod!$B$1:$AH$479,MATCH(N$2,Kraftvärmeprod!$B$1:$AG$1,0),FALSE)/1,0)-IFERROR(VLOOKUP($B96,'Slutlig allokering'!$B$2:$AC$462,MATCH(N$3,'Slutlig allokering'!$B$2:$AJ$2,0),FALSE)/1,0)</f>
        <v>0</v>
      </c>
      <c r="O96">
        <f>IFERROR(VLOOKUP($B96,Kraftvärmeprod!$B$1:$AH$479,MATCH(O$2,Kraftvärmeprod!$B$1:$AG$1,0),FALSE)/1,0)-IFERROR(VLOOKUP($B96,'Slutlig allokering'!$B$2:$AC$462,MATCH(O$3,'Slutlig allokering'!$B$2:$AJ$2,0),FALSE)/1,0)</f>
        <v>0</v>
      </c>
      <c r="P96">
        <f>IFERROR(VLOOKUP($B96,Kraftvärmeprod!$B$1:$AH$479,MATCH(P$2,Kraftvärmeprod!$B$1:$AG$1,0),FALSE)/1,0)-IFERROR(VLOOKUP($B96,'Slutlig allokering'!$B$2:$AC$462,MATCH(P$3,'Slutlig allokering'!$B$2:$AJ$2,0),FALSE)/1,0)</f>
        <v>0</v>
      </c>
      <c r="Q96">
        <f>IFERROR(VLOOKUP($B96,Kraftvärmeprod!$B$1:$AH$479,MATCH(Q$2,Kraftvärmeprod!$B$1:$AG$1,0),FALSE)/1,0)-IFERROR(VLOOKUP($B96,'Slutlig allokering'!$B$2:$AC$462,MATCH(Q$3,'Slutlig allokering'!$B$2:$AJ$2,0),FALSE)/1,0)</f>
        <v>0</v>
      </c>
      <c r="R96">
        <f>IFERROR(VLOOKUP($B96,Kraftvärmeprod!$B$1:$AH$479,MATCH(R$2,Kraftvärmeprod!$B$1:$AG$1,0),FALSE)/1,0)-IFERROR(VLOOKUP($B96,'Slutlig allokering'!$B$2:$AC$462,MATCH(R$3,'Slutlig allokering'!$B$2:$AJ$2,0),FALSE)/1,0)</f>
        <v>0</v>
      </c>
      <c r="S96">
        <f>IFERROR(VLOOKUP($B96,Kraftvärmeprod!$B$1:$AH$479,MATCH(S$2,Kraftvärmeprod!$B$1:$AG$1,0),FALSE)/1,0)-IFERROR(VLOOKUP($B96,'Slutlig allokering'!$B$2:$AC$462,MATCH(S$3,'Slutlig allokering'!$B$2:$AJ$2,0),FALSE)/1,0)</f>
        <v>0</v>
      </c>
      <c r="T96">
        <f>IFERROR(VLOOKUP($B96,Kraftvärmeprod!$B$1:$AH$479,MATCH(T$2,Kraftvärmeprod!$B$1:$AG$1,0),FALSE)/1,0)-IFERROR(VLOOKUP($B96,'Slutlig allokering'!$B$2:$AC$462,MATCH(T$3,'Slutlig allokering'!$B$2:$AJ$2,0),FALSE)/1,0)</f>
        <v>0</v>
      </c>
      <c r="U96">
        <f>IFERROR(VLOOKUP($B96,Kraftvärmeprod!$B$1:$AH$479,MATCH(U$2,Kraftvärmeprod!$B$1:$AG$1,0),FALSE)/1,0)-IFERROR(VLOOKUP($B96,'Slutlig allokering'!$B$2:$AC$462,MATCH(U$3,'Slutlig allokering'!$B$2:$AJ$2,0),FALSE)/1,0)</f>
        <v>0</v>
      </c>
      <c r="V96">
        <f>IFERROR(VLOOKUP($B96,Kraftvärmeprod!$B$1:$AH$479,MATCH(V$2,Kraftvärmeprod!$B$1:$AG$1,0),FALSE)/1,0)-IFERROR(VLOOKUP($B96,'Slutlig allokering'!$B$2:$AC$462,MATCH(V$3,'Slutlig allokering'!$B$2:$AJ$2,0),FALSE)/1,0)</f>
        <v>0</v>
      </c>
      <c r="W96">
        <f>IFERROR(VLOOKUP($B96,Kraftvärmeprod!$B$1:$AH$479,MATCH(W$2,Kraftvärmeprod!$B$1:$AG$1,0),FALSE)/1,0)-IFERROR(VLOOKUP($B96,'Slutlig allokering'!$B$2:$AC$462,MATCH(W$3,'Slutlig allokering'!$B$2:$AJ$2,0),FALSE)/1,0)</f>
        <v>0</v>
      </c>
      <c r="X96">
        <f>IFERROR(VLOOKUP($B96,Kraftvärmeprod!$B$1:$AH$479,MATCH(X$2,Kraftvärmeprod!$B$1:$AG$1,0),FALSE)/1,0)-IFERROR(VLOOKUP($B96,'Slutlig allokering'!$B$2:$AC$462,MATCH(X$3,'Slutlig allokering'!$B$2:$AJ$2,0),FALSE)/1,0)</f>
        <v>0</v>
      </c>
      <c r="Y96">
        <f>IFERROR(VLOOKUP($B96,Kraftvärmeprod!$B$1:$AH$479,MATCH(Y$2,Kraftvärmeprod!$B$1:$AG$1,0),FALSE)/1,0)-IFERROR(VLOOKUP($B96,'Slutlig allokering'!$B$2:$AC$462,MATCH(Y$3,'Slutlig allokering'!$B$2:$AJ$2,0),FALSE)/1,0)</f>
        <v>0</v>
      </c>
      <c r="Z96">
        <f>IFERROR(VLOOKUP($B96,Kraftvärmeprod!$B$1:$AH$479,MATCH(Z$2,Kraftvärmeprod!$B$1:$AG$1,0),FALSE)/1,0)-IFERROR(VLOOKUP($B96,'Slutlig allokering'!$B$2:$AC$462,MATCH(Z$3,'Slutlig allokering'!$B$2:$AJ$2,0),FALSE)/1,0)</f>
        <v>0</v>
      </c>
      <c r="AA96">
        <f>IFERROR(VLOOKUP($B96,Kraftvärmeprod!$B$1:$AH$479,MATCH(AA$2,Kraftvärmeprod!$B$1:$AG$1,0),FALSE)/1,0)-IFERROR(VLOOKUP($B96,'Slutlig allokering'!$B$2:$AC$462,MATCH(AA$3,'Slutlig allokering'!$B$2:$AJ$2,0),FALSE)/1,0)</f>
        <v>0</v>
      </c>
      <c r="AB96">
        <f>IFERROR(VLOOKUP($B96,Kraftvärmeprod!$B$1:$AH$479,MATCH(AB$2,Kraftvärmeprod!$B$1:$AG$1,0),FALSE)/1,0)-IFERROR(VLOOKUP($B96,'Slutlig allokering'!$B$2:$AC$462,MATCH(AB$3,'Slutlig allokering'!$B$2:$AJ$2,0),FALSE)/1,0)</f>
        <v>0</v>
      </c>
      <c r="AE96">
        <f t="shared" si="2"/>
        <v>0</v>
      </c>
      <c r="AG96">
        <f>IFERROR(VLOOKUP(B96,'Slutlig allokering'!$B$2:$AJ$462,MATCH("Summa justerad allokerad tillförd energi (utan hjälpel och rökgaskondensering):",'Slutlig allokering'!$B$2:$AK$2,0),FALSE)/1,"")</f>
        <v>0</v>
      </c>
      <c r="AI96" s="55" t="str">
        <f>IFERROR(1-VLOOKUP(B96,'Slutlig allokering'!$B$2:$AJ$462,MATCH("Andel av bränsle i kvv som allokerats till värme, exklusive rökgaskondensering och hjälpel",'Slutlig allokering'!$B$2:$AK$2,0),FALSE),"")</f>
        <v/>
      </c>
      <c r="AK96" s="55" t="str">
        <f t="shared" si="3"/>
        <v/>
      </c>
    </row>
    <row r="97" spans="1:37" x14ac:dyDescent="0.25">
      <c r="A97" s="28" t="s">
        <v>80</v>
      </c>
      <c r="B97" s="28" t="s">
        <v>123</v>
      </c>
      <c r="C97" t="str">
        <f>IFERROR(VLOOKUP($B97,Kraftvärmeprod!$B$1:$AH$479,MATCH(C$3,Kraftvärmeprod!$B$1:$AG$1,0),FALSE)/1,"")</f>
        <v/>
      </c>
      <c r="D97" t="str">
        <f>IFERROR(VLOOKUP($B97,Kraftvärmeprod!$B$1:$AH$479,MATCH(D$3,Kraftvärmeprod!$B$1:$AG$1,0),FALSE)/1,"")</f>
        <v/>
      </c>
      <c r="E97">
        <f>IFERROR(VLOOKUP($B97,Kraftvärmeprod!$B$1:$AH$479,MATCH(E$2,Kraftvärmeprod!$B$1:$AG$1,0),FALSE)/1,0)-IFERROR(VLOOKUP($B97,'Slutlig allokering'!$B$2:$AC$462,MATCH(E$3,'Slutlig allokering'!$B$2:$AJ$2,0),FALSE)/1,0)</f>
        <v>0</v>
      </c>
      <c r="F97">
        <f>IFERROR(VLOOKUP($B97,Kraftvärmeprod!$B$1:$AH$479,MATCH(F$2,Kraftvärmeprod!$B$1:$AG$1,0),FALSE)/1,0)-IFERROR(VLOOKUP($B97,'Slutlig allokering'!$B$2:$AC$462,MATCH(F$3,'Slutlig allokering'!$B$2:$AJ$2,0),FALSE)/1,0)</f>
        <v>0</v>
      </c>
      <c r="G97">
        <f>IFERROR(VLOOKUP($B97,Kraftvärmeprod!$B$1:$AH$479,MATCH(G$2,Kraftvärmeprod!$B$1:$AG$1,0),FALSE)/1,0)-IFERROR(VLOOKUP($B97,'Slutlig allokering'!$B$2:$AC$462,MATCH(G$3,'Slutlig allokering'!$B$2:$AJ$2,0),FALSE)/1,0)</f>
        <v>0</v>
      </c>
      <c r="H97">
        <f>IFERROR(VLOOKUP($B97,Kraftvärmeprod!$B$1:$AH$479,MATCH(H$2,Kraftvärmeprod!$B$1:$AG$1,0),FALSE)/1,0)-IFERROR(VLOOKUP($B97,'Slutlig allokering'!$B$2:$AC$462,MATCH(H$3,'Slutlig allokering'!$B$2:$AJ$2,0),FALSE)/1,0)</f>
        <v>0</v>
      </c>
      <c r="I97">
        <f>IFERROR(VLOOKUP($B97,Kraftvärmeprod!$B$1:$AH$479,MATCH(I$2,Kraftvärmeprod!$B$1:$AG$1,0),FALSE)/1,0)-IFERROR(VLOOKUP($B97,'Slutlig allokering'!$B$2:$AC$462,MATCH(I$3,'Slutlig allokering'!$B$2:$AJ$2,0),FALSE)/1,0)</f>
        <v>0</v>
      </c>
      <c r="J97">
        <f>IFERROR(VLOOKUP($B97,Kraftvärmeprod!$B$1:$AH$479,MATCH(J$2,Kraftvärmeprod!$B$1:$AG$1,0),FALSE)/1,0)-IFERROR(VLOOKUP($B97,'Slutlig allokering'!$B$2:$AC$462,MATCH(J$3,'Slutlig allokering'!$B$2:$AJ$2,0),FALSE)/1,0)</f>
        <v>0</v>
      </c>
      <c r="K97">
        <f>IFERROR(VLOOKUP($B97,Kraftvärmeprod!$B$1:$AH$479,MATCH(K$2,Kraftvärmeprod!$B$1:$AG$1,0),FALSE)/1,0)-IFERROR(VLOOKUP($B97,'Slutlig allokering'!$B$2:$AC$462,MATCH(K$3,'Slutlig allokering'!$B$2:$AJ$2,0),FALSE)/1,0)</f>
        <v>0</v>
      </c>
      <c r="L97">
        <f>IFERROR(VLOOKUP($B97,Kraftvärmeprod!$B$1:$AH$479,MATCH(L$2,Kraftvärmeprod!$B$1:$AG$1,0),FALSE)/1,0)-IFERROR(VLOOKUP($B97,'Slutlig allokering'!$B$2:$AC$462,MATCH(L$3,'Slutlig allokering'!$B$2:$AJ$2,0),FALSE)/1,0)</f>
        <v>0</v>
      </c>
      <c r="M97" s="143">
        <f>IFERROR(VLOOKUP($B97,Miljö!$B$1:$S$477,MATCH(M$2,Miljö!$B$1:$X$1,0),FALSE)/1,0)-IFERROR(VLOOKUP($B97,'Slutlig allokering'!$B$2:$AC$462,MATCH(M$3,'Slutlig allokering'!$B$2:$AJ$2,0),FALSE)/1,0)</f>
        <v>0</v>
      </c>
      <c r="N97">
        <f>IFERROR(VLOOKUP($B97,Kraftvärmeprod!$B$1:$AH$479,MATCH(N$2,Kraftvärmeprod!$B$1:$AG$1,0),FALSE)/1,0)-IFERROR(VLOOKUP($B97,'Slutlig allokering'!$B$2:$AC$462,MATCH(N$3,'Slutlig allokering'!$B$2:$AJ$2,0),FALSE)/1,0)</f>
        <v>0</v>
      </c>
      <c r="O97">
        <f>IFERROR(VLOOKUP($B97,Kraftvärmeprod!$B$1:$AH$479,MATCH(O$2,Kraftvärmeprod!$B$1:$AG$1,0),FALSE)/1,0)-IFERROR(VLOOKUP($B97,'Slutlig allokering'!$B$2:$AC$462,MATCH(O$3,'Slutlig allokering'!$B$2:$AJ$2,0),FALSE)/1,0)</f>
        <v>0</v>
      </c>
      <c r="P97">
        <f>IFERROR(VLOOKUP($B97,Kraftvärmeprod!$B$1:$AH$479,MATCH(P$2,Kraftvärmeprod!$B$1:$AG$1,0),FALSE)/1,0)-IFERROR(VLOOKUP($B97,'Slutlig allokering'!$B$2:$AC$462,MATCH(P$3,'Slutlig allokering'!$B$2:$AJ$2,0),FALSE)/1,0)</f>
        <v>0</v>
      </c>
      <c r="Q97">
        <f>IFERROR(VLOOKUP($B97,Kraftvärmeprod!$B$1:$AH$479,MATCH(Q$2,Kraftvärmeprod!$B$1:$AG$1,0),FALSE)/1,0)-IFERROR(VLOOKUP($B97,'Slutlig allokering'!$B$2:$AC$462,MATCH(Q$3,'Slutlig allokering'!$B$2:$AJ$2,0),FALSE)/1,0)</f>
        <v>0</v>
      </c>
      <c r="R97">
        <f>IFERROR(VLOOKUP($B97,Kraftvärmeprod!$B$1:$AH$479,MATCH(R$2,Kraftvärmeprod!$B$1:$AG$1,0),FALSE)/1,0)-IFERROR(VLOOKUP($B97,'Slutlig allokering'!$B$2:$AC$462,MATCH(R$3,'Slutlig allokering'!$B$2:$AJ$2,0),FALSE)/1,0)</f>
        <v>0</v>
      </c>
      <c r="S97">
        <f>IFERROR(VLOOKUP($B97,Kraftvärmeprod!$B$1:$AH$479,MATCH(S$2,Kraftvärmeprod!$B$1:$AG$1,0),FALSE)/1,0)-IFERROR(VLOOKUP($B97,'Slutlig allokering'!$B$2:$AC$462,MATCH(S$3,'Slutlig allokering'!$B$2:$AJ$2,0),FALSE)/1,0)</f>
        <v>0</v>
      </c>
      <c r="T97">
        <f>IFERROR(VLOOKUP($B97,Kraftvärmeprod!$B$1:$AH$479,MATCH(T$2,Kraftvärmeprod!$B$1:$AG$1,0),FALSE)/1,0)-IFERROR(VLOOKUP($B97,'Slutlig allokering'!$B$2:$AC$462,MATCH(T$3,'Slutlig allokering'!$B$2:$AJ$2,0),FALSE)/1,0)</f>
        <v>0</v>
      </c>
      <c r="U97">
        <f>IFERROR(VLOOKUP($B97,Kraftvärmeprod!$B$1:$AH$479,MATCH(U$2,Kraftvärmeprod!$B$1:$AG$1,0),FALSE)/1,0)-IFERROR(VLOOKUP($B97,'Slutlig allokering'!$B$2:$AC$462,MATCH(U$3,'Slutlig allokering'!$B$2:$AJ$2,0),FALSE)/1,0)</f>
        <v>0</v>
      </c>
      <c r="V97">
        <f>IFERROR(VLOOKUP($B97,Kraftvärmeprod!$B$1:$AH$479,MATCH(V$2,Kraftvärmeprod!$B$1:$AG$1,0),FALSE)/1,0)-IFERROR(VLOOKUP($B97,'Slutlig allokering'!$B$2:$AC$462,MATCH(V$3,'Slutlig allokering'!$B$2:$AJ$2,0),FALSE)/1,0)</f>
        <v>0</v>
      </c>
      <c r="W97">
        <f>IFERROR(VLOOKUP($B97,Kraftvärmeprod!$B$1:$AH$479,MATCH(W$2,Kraftvärmeprod!$B$1:$AG$1,0),FALSE)/1,0)-IFERROR(VLOOKUP($B97,'Slutlig allokering'!$B$2:$AC$462,MATCH(W$3,'Slutlig allokering'!$B$2:$AJ$2,0),FALSE)/1,0)</f>
        <v>0</v>
      </c>
      <c r="X97">
        <f>IFERROR(VLOOKUP($B97,Kraftvärmeprod!$B$1:$AH$479,MATCH(X$2,Kraftvärmeprod!$B$1:$AG$1,0),FALSE)/1,0)-IFERROR(VLOOKUP($B97,'Slutlig allokering'!$B$2:$AC$462,MATCH(X$3,'Slutlig allokering'!$B$2:$AJ$2,0),FALSE)/1,0)</f>
        <v>0</v>
      </c>
      <c r="Y97">
        <f>IFERROR(VLOOKUP($B97,Kraftvärmeprod!$B$1:$AH$479,MATCH(Y$2,Kraftvärmeprod!$B$1:$AG$1,0),FALSE)/1,0)-IFERROR(VLOOKUP($B97,'Slutlig allokering'!$B$2:$AC$462,MATCH(Y$3,'Slutlig allokering'!$B$2:$AJ$2,0),FALSE)/1,0)</f>
        <v>0</v>
      </c>
      <c r="Z97">
        <f>IFERROR(VLOOKUP($B97,Kraftvärmeprod!$B$1:$AH$479,MATCH(Z$2,Kraftvärmeprod!$B$1:$AG$1,0),FALSE)/1,0)-IFERROR(VLOOKUP($B97,'Slutlig allokering'!$B$2:$AC$462,MATCH(Z$3,'Slutlig allokering'!$B$2:$AJ$2,0),FALSE)/1,0)</f>
        <v>0</v>
      </c>
      <c r="AA97">
        <f>IFERROR(VLOOKUP($B97,Kraftvärmeprod!$B$1:$AH$479,MATCH(AA$2,Kraftvärmeprod!$B$1:$AG$1,0),FALSE)/1,0)-IFERROR(VLOOKUP($B97,'Slutlig allokering'!$B$2:$AC$462,MATCH(AA$3,'Slutlig allokering'!$B$2:$AJ$2,0),FALSE)/1,0)</f>
        <v>0</v>
      </c>
      <c r="AB97">
        <f>IFERROR(VLOOKUP($B97,Kraftvärmeprod!$B$1:$AH$479,MATCH(AB$2,Kraftvärmeprod!$B$1:$AG$1,0),FALSE)/1,0)-IFERROR(VLOOKUP($B97,'Slutlig allokering'!$B$2:$AC$462,MATCH(AB$3,'Slutlig allokering'!$B$2:$AJ$2,0),FALSE)/1,0)</f>
        <v>0</v>
      </c>
      <c r="AE97">
        <f t="shared" si="2"/>
        <v>0</v>
      </c>
      <c r="AG97">
        <f>IFERROR(VLOOKUP(B97,'Slutlig allokering'!$B$2:$AJ$462,MATCH("Summa justerad allokerad tillförd energi (utan hjälpel och rökgaskondensering):",'Slutlig allokering'!$B$2:$AK$2,0),FALSE)/1,"")</f>
        <v>0</v>
      </c>
      <c r="AI97" s="55" t="str">
        <f>IFERROR(1-VLOOKUP(B97,'Slutlig allokering'!$B$2:$AJ$462,MATCH("Andel av bränsle i kvv som allokerats till värme, exklusive rökgaskondensering och hjälpel",'Slutlig allokering'!$B$2:$AK$2,0),FALSE),"")</f>
        <v/>
      </c>
      <c r="AK97" s="55" t="str">
        <f t="shared" si="3"/>
        <v/>
      </c>
    </row>
    <row r="98" spans="1:37" x14ac:dyDescent="0.25">
      <c r="A98" s="28" t="s">
        <v>80</v>
      </c>
      <c r="B98" s="28" t="s">
        <v>124</v>
      </c>
      <c r="C98" t="str">
        <f>IFERROR(VLOOKUP($B98,Kraftvärmeprod!$B$1:$AH$479,MATCH(C$3,Kraftvärmeprod!$B$1:$AG$1,0),FALSE)/1,"")</f>
        <v/>
      </c>
      <c r="D98" t="str">
        <f>IFERROR(VLOOKUP($B98,Kraftvärmeprod!$B$1:$AH$479,MATCH(D$3,Kraftvärmeprod!$B$1:$AG$1,0),FALSE)/1,"")</f>
        <v/>
      </c>
      <c r="E98">
        <f>IFERROR(VLOOKUP($B98,Kraftvärmeprod!$B$1:$AH$479,MATCH(E$2,Kraftvärmeprod!$B$1:$AG$1,0),FALSE)/1,0)-IFERROR(VLOOKUP($B98,'Slutlig allokering'!$B$2:$AC$462,MATCH(E$3,'Slutlig allokering'!$B$2:$AJ$2,0),FALSE)/1,0)</f>
        <v>0</v>
      </c>
      <c r="F98">
        <f>IFERROR(VLOOKUP($B98,Kraftvärmeprod!$B$1:$AH$479,MATCH(F$2,Kraftvärmeprod!$B$1:$AG$1,0),FALSE)/1,0)-IFERROR(VLOOKUP($B98,'Slutlig allokering'!$B$2:$AC$462,MATCH(F$3,'Slutlig allokering'!$B$2:$AJ$2,0),FALSE)/1,0)</f>
        <v>0</v>
      </c>
      <c r="G98">
        <f>IFERROR(VLOOKUP($B98,Kraftvärmeprod!$B$1:$AH$479,MATCH(G$2,Kraftvärmeprod!$B$1:$AG$1,0),FALSE)/1,0)-IFERROR(VLOOKUP($B98,'Slutlig allokering'!$B$2:$AC$462,MATCH(G$3,'Slutlig allokering'!$B$2:$AJ$2,0),FALSE)/1,0)</f>
        <v>0</v>
      </c>
      <c r="H98">
        <f>IFERROR(VLOOKUP($B98,Kraftvärmeprod!$B$1:$AH$479,MATCH(H$2,Kraftvärmeprod!$B$1:$AG$1,0),FALSE)/1,0)-IFERROR(VLOOKUP($B98,'Slutlig allokering'!$B$2:$AC$462,MATCH(H$3,'Slutlig allokering'!$B$2:$AJ$2,0),FALSE)/1,0)</f>
        <v>0</v>
      </c>
      <c r="I98">
        <f>IFERROR(VLOOKUP($B98,Kraftvärmeprod!$B$1:$AH$479,MATCH(I$2,Kraftvärmeprod!$B$1:$AG$1,0),FALSE)/1,0)-IFERROR(VLOOKUP($B98,'Slutlig allokering'!$B$2:$AC$462,MATCH(I$3,'Slutlig allokering'!$B$2:$AJ$2,0),FALSE)/1,0)</f>
        <v>0</v>
      </c>
      <c r="J98">
        <f>IFERROR(VLOOKUP($B98,Kraftvärmeprod!$B$1:$AH$479,MATCH(J$2,Kraftvärmeprod!$B$1:$AG$1,0),FALSE)/1,0)-IFERROR(VLOOKUP($B98,'Slutlig allokering'!$B$2:$AC$462,MATCH(J$3,'Slutlig allokering'!$B$2:$AJ$2,0),FALSE)/1,0)</f>
        <v>0</v>
      </c>
      <c r="K98">
        <f>IFERROR(VLOOKUP($B98,Kraftvärmeprod!$B$1:$AH$479,MATCH(K$2,Kraftvärmeprod!$B$1:$AG$1,0),FALSE)/1,0)-IFERROR(VLOOKUP($B98,'Slutlig allokering'!$B$2:$AC$462,MATCH(K$3,'Slutlig allokering'!$B$2:$AJ$2,0),FALSE)/1,0)</f>
        <v>0</v>
      </c>
      <c r="L98">
        <f>IFERROR(VLOOKUP($B98,Kraftvärmeprod!$B$1:$AH$479,MATCH(L$2,Kraftvärmeprod!$B$1:$AG$1,0),FALSE)/1,0)-IFERROR(VLOOKUP($B98,'Slutlig allokering'!$B$2:$AC$462,MATCH(L$3,'Slutlig allokering'!$B$2:$AJ$2,0),FALSE)/1,0)</f>
        <v>0</v>
      </c>
      <c r="M98" s="143">
        <f>IFERROR(VLOOKUP($B98,Miljö!$B$1:$S$477,MATCH(M$2,Miljö!$B$1:$X$1,0),FALSE)/1,0)-IFERROR(VLOOKUP($B98,'Slutlig allokering'!$B$2:$AC$462,MATCH(M$3,'Slutlig allokering'!$B$2:$AJ$2,0),FALSE)/1,0)</f>
        <v>0</v>
      </c>
      <c r="N98">
        <f>IFERROR(VLOOKUP($B98,Kraftvärmeprod!$B$1:$AH$479,MATCH(N$2,Kraftvärmeprod!$B$1:$AG$1,0),FALSE)/1,0)-IFERROR(VLOOKUP($B98,'Slutlig allokering'!$B$2:$AC$462,MATCH(N$3,'Slutlig allokering'!$B$2:$AJ$2,0),FALSE)/1,0)</f>
        <v>0</v>
      </c>
      <c r="O98">
        <f>IFERROR(VLOOKUP($B98,Kraftvärmeprod!$B$1:$AH$479,MATCH(O$2,Kraftvärmeprod!$B$1:$AG$1,0),FALSE)/1,0)-IFERROR(VLOOKUP($B98,'Slutlig allokering'!$B$2:$AC$462,MATCH(O$3,'Slutlig allokering'!$B$2:$AJ$2,0),FALSE)/1,0)</f>
        <v>0</v>
      </c>
      <c r="P98">
        <f>IFERROR(VLOOKUP($B98,Kraftvärmeprod!$B$1:$AH$479,MATCH(P$2,Kraftvärmeprod!$B$1:$AG$1,0),FALSE)/1,0)-IFERROR(VLOOKUP($B98,'Slutlig allokering'!$B$2:$AC$462,MATCH(P$3,'Slutlig allokering'!$B$2:$AJ$2,0),FALSE)/1,0)</f>
        <v>0</v>
      </c>
      <c r="Q98">
        <f>IFERROR(VLOOKUP($B98,Kraftvärmeprod!$B$1:$AH$479,MATCH(Q$2,Kraftvärmeprod!$B$1:$AG$1,0),FALSE)/1,0)-IFERROR(VLOOKUP($B98,'Slutlig allokering'!$B$2:$AC$462,MATCH(Q$3,'Slutlig allokering'!$B$2:$AJ$2,0),FALSE)/1,0)</f>
        <v>0</v>
      </c>
      <c r="R98">
        <f>IFERROR(VLOOKUP($B98,Kraftvärmeprod!$B$1:$AH$479,MATCH(R$2,Kraftvärmeprod!$B$1:$AG$1,0),FALSE)/1,0)-IFERROR(VLOOKUP($B98,'Slutlig allokering'!$B$2:$AC$462,MATCH(R$3,'Slutlig allokering'!$B$2:$AJ$2,0),FALSE)/1,0)</f>
        <v>0</v>
      </c>
      <c r="S98">
        <f>IFERROR(VLOOKUP($B98,Kraftvärmeprod!$B$1:$AH$479,MATCH(S$2,Kraftvärmeprod!$B$1:$AG$1,0),FALSE)/1,0)-IFERROR(VLOOKUP($B98,'Slutlig allokering'!$B$2:$AC$462,MATCH(S$3,'Slutlig allokering'!$B$2:$AJ$2,0),FALSE)/1,0)</f>
        <v>0</v>
      </c>
      <c r="T98">
        <f>IFERROR(VLOOKUP($B98,Kraftvärmeprod!$B$1:$AH$479,MATCH(T$2,Kraftvärmeprod!$B$1:$AG$1,0),FALSE)/1,0)-IFERROR(VLOOKUP($B98,'Slutlig allokering'!$B$2:$AC$462,MATCH(T$3,'Slutlig allokering'!$B$2:$AJ$2,0),FALSE)/1,0)</f>
        <v>0</v>
      </c>
      <c r="U98">
        <f>IFERROR(VLOOKUP($B98,Kraftvärmeprod!$B$1:$AH$479,MATCH(U$2,Kraftvärmeprod!$B$1:$AG$1,0),FALSE)/1,0)-IFERROR(VLOOKUP($B98,'Slutlig allokering'!$B$2:$AC$462,MATCH(U$3,'Slutlig allokering'!$B$2:$AJ$2,0),FALSE)/1,0)</f>
        <v>0</v>
      </c>
      <c r="V98">
        <f>IFERROR(VLOOKUP($B98,Kraftvärmeprod!$B$1:$AH$479,MATCH(V$2,Kraftvärmeprod!$B$1:$AG$1,0),FALSE)/1,0)-IFERROR(VLOOKUP($B98,'Slutlig allokering'!$B$2:$AC$462,MATCH(V$3,'Slutlig allokering'!$B$2:$AJ$2,0),FALSE)/1,0)</f>
        <v>0</v>
      </c>
      <c r="W98">
        <f>IFERROR(VLOOKUP($B98,Kraftvärmeprod!$B$1:$AH$479,MATCH(W$2,Kraftvärmeprod!$B$1:$AG$1,0),FALSE)/1,0)-IFERROR(VLOOKUP($B98,'Slutlig allokering'!$B$2:$AC$462,MATCH(W$3,'Slutlig allokering'!$B$2:$AJ$2,0),FALSE)/1,0)</f>
        <v>0</v>
      </c>
      <c r="X98">
        <f>IFERROR(VLOOKUP($B98,Kraftvärmeprod!$B$1:$AH$479,MATCH(X$2,Kraftvärmeprod!$B$1:$AG$1,0),FALSE)/1,0)-IFERROR(VLOOKUP($B98,'Slutlig allokering'!$B$2:$AC$462,MATCH(X$3,'Slutlig allokering'!$B$2:$AJ$2,0),FALSE)/1,0)</f>
        <v>0</v>
      </c>
      <c r="Y98">
        <f>IFERROR(VLOOKUP($B98,Kraftvärmeprod!$B$1:$AH$479,MATCH(Y$2,Kraftvärmeprod!$B$1:$AG$1,0),FALSE)/1,0)-IFERROR(VLOOKUP($B98,'Slutlig allokering'!$B$2:$AC$462,MATCH(Y$3,'Slutlig allokering'!$B$2:$AJ$2,0),FALSE)/1,0)</f>
        <v>0</v>
      </c>
      <c r="Z98">
        <f>IFERROR(VLOOKUP($B98,Kraftvärmeprod!$B$1:$AH$479,MATCH(Z$2,Kraftvärmeprod!$B$1:$AG$1,0),FALSE)/1,0)-IFERROR(VLOOKUP($B98,'Slutlig allokering'!$B$2:$AC$462,MATCH(Z$3,'Slutlig allokering'!$B$2:$AJ$2,0),FALSE)/1,0)</f>
        <v>0</v>
      </c>
      <c r="AA98">
        <f>IFERROR(VLOOKUP($B98,Kraftvärmeprod!$B$1:$AH$479,MATCH(AA$2,Kraftvärmeprod!$B$1:$AG$1,0),FALSE)/1,0)-IFERROR(VLOOKUP($B98,'Slutlig allokering'!$B$2:$AC$462,MATCH(AA$3,'Slutlig allokering'!$B$2:$AJ$2,0),FALSE)/1,0)</f>
        <v>0</v>
      </c>
      <c r="AB98">
        <f>IFERROR(VLOOKUP($B98,Kraftvärmeprod!$B$1:$AH$479,MATCH(AB$2,Kraftvärmeprod!$B$1:$AG$1,0),FALSE)/1,0)-IFERROR(VLOOKUP($B98,'Slutlig allokering'!$B$2:$AC$462,MATCH(AB$3,'Slutlig allokering'!$B$2:$AJ$2,0),FALSE)/1,0)</f>
        <v>0</v>
      </c>
      <c r="AE98">
        <f t="shared" si="2"/>
        <v>0</v>
      </c>
      <c r="AG98">
        <f>IFERROR(VLOOKUP(B98,'Slutlig allokering'!$B$2:$AJ$462,MATCH("Summa justerad allokerad tillförd energi (utan hjälpel och rökgaskondensering):",'Slutlig allokering'!$B$2:$AK$2,0),FALSE)/1,"")</f>
        <v>0</v>
      </c>
      <c r="AI98" s="55" t="str">
        <f>IFERROR(1-VLOOKUP(B98,'Slutlig allokering'!$B$2:$AJ$462,MATCH("Andel av bränsle i kvv som allokerats till värme, exklusive rökgaskondensering och hjälpel",'Slutlig allokering'!$B$2:$AK$2,0),FALSE),"")</f>
        <v/>
      </c>
      <c r="AK98" s="55" t="str">
        <f t="shared" si="3"/>
        <v/>
      </c>
    </row>
    <row r="99" spans="1:37" x14ac:dyDescent="0.25">
      <c r="A99" s="28" t="s">
        <v>80</v>
      </c>
      <c r="B99" s="28" t="s">
        <v>125</v>
      </c>
      <c r="C99" t="str">
        <f>IFERROR(VLOOKUP($B99,Kraftvärmeprod!$B$1:$AH$479,MATCH(C$3,Kraftvärmeprod!$B$1:$AG$1,0),FALSE)/1,"")</f>
        <v/>
      </c>
      <c r="D99" t="str">
        <f>IFERROR(VLOOKUP($B99,Kraftvärmeprod!$B$1:$AH$479,MATCH(D$3,Kraftvärmeprod!$B$1:$AG$1,0),FALSE)/1,"")</f>
        <v/>
      </c>
      <c r="E99">
        <f>IFERROR(VLOOKUP($B99,Kraftvärmeprod!$B$1:$AH$479,MATCH(E$2,Kraftvärmeprod!$B$1:$AG$1,0),FALSE)/1,0)-IFERROR(VLOOKUP($B99,'Slutlig allokering'!$B$2:$AC$462,MATCH(E$3,'Slutlig allokering'!$B$2:$AJ$2,0),FALSE)/1,0)</f>
        <v>0</v>
      </c>
      <c r="F99">
        <f>IFERROR(VLOOKUP($B99,Kraftvärmeprod!$B$1:$AH$479,MATCH(F$2,Kraftvärmeprod!$B$1:$AG$1,0),FALSE)/1,0)-IFERROR(VLOOKUP($B99,'Slutlig allokering'!$B$2:$AC$462,MATCH(F$3,'Slutlig allokering'!$B$2:$AJ$2,0),FALSE)/1,0)</f>
        <v>0</v>
      </c>
      <c r="G99">
        <f>IFERROR(VLOOKUP($B99,Kraftvärmeprod!$B$1:$AH$479,MATCH(G$2,Kraftvärmeprod!$B$1:$AG$1,0),FALSE)/1,0)-IFERROR(VLOOKUP($B99,'Slutlig allokering'!$B$2:$AC$462,MATCH(G$3,'Slutlig allokering'!$B$2:$AJ$2,0),FALSE)/1,0)</f>
        <v>0</v>
      </c>
      <c r="H99">
        <f>IFERROR(VLOOKUP($B99,Kraftvärmeprod!$B$1:$AH$479,MATCH(H$2,Kraftvärmeprod!$B$1:$AG$1,0),FALSE)/1,0)-IFERROR(VLOOKUP($B99,'Slutlig allokering'!$B$2:$AC$462,MATCH(H$3,'Slutlig allokering'!$B$2:$AJ$2,0),FALSE)/1,0)</f>
        <v>0</v>
      </c>
      <c r="I99">
        <f>IFERROR(VLOOKUP($B99,Kraftvärmeprod!$B$1:$AH$479,MATCH(I$2,Kraftvärmeprod!$B$1:$AG$1,0),FALSE)/1,0)-IFERROR(VLOOKUP($B99,'Slutlig allokering'!$B$2:$AC$462,MATCH(I$3,'Slutlig allokering'!$B$2:$AJ$2,0),FALSE)/1,0)</f>
        <v>0</v>
      </c>
      <c r="J99">
        <f>IFERROR(VLOOKUP($B99,Kraftvärmeprod!$B$1:$AH$479,MATCH(J$2,Kraftvärmeprod!$B$1:$AG$1,0),FALSE)/1,0)-IFERROR(VLOOKUP($B99,'Slutlig allokering'!$B$2:$AC$462,MATCH(J$3,'Slutlig allokering'!$B$2:$AJ$2,0),FALSE)/1,0)</f>
        <v>0</v>
      </c>
      <c r="K99">
        <f>IFERROR(VLOOKUP($B99,Kraftvärmeprod!$B$1:$AH$479,MATCH(K$2,Kraftvärmeprod!$B$1:$AG$1,0),FALSE)/1,0)-IFERROR(VLOOKUP($B99,'Slutlig allokering'!$B$2:$AC$462,MATCH(K$3,'Slutlig allokering'!$B$2:$AJ$2,0),FALSE)/1,0)</f>
        <v>0</v>
      </c>
      <c r="L99">
        <f>IFERROR(VLOOKUP($B99,Kraftvärmeprod!$B$1:$AH$479,MATCH(L$2,Kraftvärmeprod!$B$1:$AG$1,0),FALSE)/1,0)-IFERROR(VLOOKUP($B99,'Slutlig allokering'!$B$2:$AC$462,MATCH(L$3,'Slutlig allokering'!$B$2:$AJ$2,0),FALSE)/1,0)</f>
        <v>0</v>
      </c>
      <c r="M99" s="143">
        <f>IFERROR(VLOOKUP($B99,Miljö!$B$1:$S$477,MATCH(M$2,Miljö!$B$1:$X$1,0),FALSE)/1,0)-IFERROR(VLOOKUP($B99,'Slutlig allokering'!$B$2:$AC$462,MATCH(M$3,'Slutlig allokering'!$B$2:$AJ$2,0),FALSE)/1,0)</f>
        <v>0</v>
      </c>
      <c r="N99">
        <f>IFERROR(VLOOKUP($B99,Kraftvärmeprod!$B$1:$AH$479,MATCH(N$2,Kraftvärmeprod!$B$1:$AG$1,0),FALSE)/1,0)-IFERROR(VLOOKUP($B99,'Slutlig allokering'!$B$2:$AC$462,MATCH(N$3,'Slutlig allokering'!$B$2:$AJ$2,0),FALSE)/1,0)</f>
        <v>0</v>
      </c>
      <c r="O99">
        <f>IFERROR(VLOOKUP($B99,Kraftvärmeprod!$B$1:$AH$479,MATCH(O$2,Kraftvärmeprod!$B$1:$AG$1,0),FALSE)/1,0)-IFERROR(VLOOKUP($B99,'Slutlig allokering'!$B$2:$AC$462,MATCH(O$3,'Slutlig allokering'!$B$2:$AJ$2,0),FALSE)/1,0)</f>
        <v>0</v>
      </c>
      <c r="P99">
        <f>IFERROR(VLOOKUP($B99,Kraftvärmeprod!$B$1:$AH$479,MATCH(P$2,Kraftvärmeprod!$B$1:$AG$1,0),FALSE)/1,0)-IFERROR(VLOOKUP($B99,'Slutlig allokering'!$B$2:$AC$462,MATCH(P$3,'Slutlig allokering'!$B$2:$AJ$2,0),FALSE)/1,0)</f>
        <v>0</v>
      </c>
      <c r="Q99">
        <f>IFERROR(VLOOKUP($B99,Kraftvärmeprod!$B$1:$AH$479,MATCH(Q$2,Kraftvärmeprod!$B$1:$AG$1,0),FALSE)/1,0)-IFERROR(VLOOKUP($B99,'Slutlig allokering'!$B$2:$AC$462,MATCH(Q$3,'Slutlig allokering'!$B$2:$AJ$2,0),FALSE)/1,0)</f>
        <v>0</v>
      </c>
      <c r="R99">
        <f>IFERROR(VLOOKUP($B99,Kraftvärmeprod!$B$1:$AH$479,MATCH(R$2,Kraftvärmeprod!$B$1:$AG$1,0),FALSE)/1,0)-IFERROR(VLOOKUP($B99,'Slutlig allokering'!$B$2:$AC$462,MATCH(R$3,'Slutlig allokering'!$B$2:$AJ$2,0),FALSE)/1,0)</f>
        <v>0</v>
      </c>
      <c r="S99">
        <f>IFERROR(VLOOKUP($B99,Kraftvärmeprod!$B$1:$AH$479,MATCH(S$2,Kraftvärmeprod!$B$1:$AG$1,0),FALSE)/1,0)-IFERROR(VLOOKUP($B99,'Slutlig allokering'!$B$2:$AC$462,MATCH(S$3,'Slutlig allokering'!$B$2:$AJ$2,0),FALSE)/1,0)</f>
        <v>0</v>
      </c>
      <c r="T99">
        <f>IFERROR(VLOOKUP($B99,Kraftvärmeprod!$B$1:$AH$479,MATCH(T$2,Kraftvärmeprod!$B$1:$AG$1,0),FALSE)/1,0)-IFERROR(VLOOKUP($B99,'Slutlig allokering'!$B$2:$AC$462,MATCH(T$3,'Slutlig allokering'!$B$2:$AJ$2,0),FALSE)/1,0)</f>
        <v>0</v>
      </c>
      <c r="U99">
        <f>IFERROR(VLOOKUP($B99,Kraftvärmeprod!$B$1:$AH$479,MATCH(U$2,Kraftvärmeprod!$B$1:$AG$1,0),FALSE)/1,0)-IFERROR(VLOOKUP($B99,'Slutlig allokering'!$B$2:$AC$462,MATCH(U$3,'Slutlig allokering'!$B$2:$AJ$2,0),FALSE)/1,0)</f>
        <v>0</v>
      </c>
      <c r="V99">
        <f>IFERROR(VLOOKUP($B99,Kraftvärmeprod!$B$1:$AH$479,MATCH(V$2,Kraftvärmeprod!$B$1:$AG$1,0),FALSE)/1,0)-IFERROR(VLOOKUP($B99,'Slutlig allokering'!$B$2:$AC$462,MATCH(V$3,'Slutlig allokering'!$B$2:$AJ$2,0),FALSE)/1,0)</f>
        <v>0</v>
      </c>
      <c r="W99">
        <f>IFERROR(VLOOKUP($B99,Kraftvärmeprod!$B$1:$AH$479,MATCH(W$2,Kraftvärmeprod!$B$1:$AG$1,0),FALSE)/1,0)-IFERROR(VLOOKUP($B99,'Slutlig allokering'!$B$2:$AC$462,MATCH(W$3,'Slutlig allokering'!$B$2:$AJ$2,0),FALSE)/1,0)</f>
        <v>0</v>
      </c>
      <c r="X99">
        <f>IFERROR(VLOOKUP($B99,Kraftvärmeprod!$B$1:$AH$479,MATCH(X$2,Kraftvärmeprod!$B$1:$AG$1,0),FALSE)/1,0)-IFERROR(VLOOKUP($B99,'Slutlig allokering'!$B$2:$AC$462,MATCH(X$3,'Slutlig allokering'!$B$2:$AJ$2,0),FALSE)/1,0)</f>
        <v>0</v>
      </c>
      <c r="Y99">
        <f>IFERROR(VLOOKUP($B99,Kraftvärmeprod!$B$1:$AH$479,MATCH(Y$2,Kraftvärmeprod!$B$1:$AG$1,0),FALSE)/1,0)-IFERROR(VLOOKUP($B99,'Slutlig allokering'!$B$2:$AC$462,MATCH(Y$3,'Slutlig allokering'!$B$2:$AJ$2,0),FALSE)/1,0)</f>
        <v>0</v>
      </c>
      <c r="Z99">
        <f>IFERROR(VLOOKUP($B99,Kraftvärmeprod!$B$1:$AH$479,MATCH(Z$2,Kraftvärmeprod!$B$1:$AG$1,0),FALSE)/1,0)-IFERROR(VLOOKUP($B99,'Slutlig allokering'!$B$2:$AC$462,MATCH(Z$3,'Slutlig allokering'!$B$2:$AJ$2,0),FALSE)/1,0)</f>
        <v>0</v>
      </c>
      <c r="AA99">
        <f>IFERROR(VLOOKUP($B99,Kraftvärmeprod!$B$1:$AH$479,MATCH(AA$2,Kraftvärmeprod!$B$1:$AG$1,0),FALSE)/1,0)-IFERROR(VLOOKUP($B99,'Slutlig allokering'!$B$2:$AC$462,MATCH(AA$3,'Slutlig allokering'!$B$2:$AJ$2,0),FALSE)/1,0)</f>
        <v>0</v>
      </c>
      <c r="AB99">
        <f>IFERROR(VLOOKUP($B99,Kraftvärmeprod!$B$1:$AH$479,MATCH(AB$2,Kraftvärmeprod!$B$1:$AG$1,0),FALSE)/1,0)-IFERROR(VLOOKUP($B99,'Slutlig allokering'!$B$2:$AC$462,MATCH(AB$3,'Slutlig allokering'!$B$2:$AJ$2,0),FALSE)/1,0)</f>
        <v>0</v>
      </c>
      <c r="AE99">
        <f t="shared" si="2"/>
        <v>0</v>
      </c>
      <c r="AG99">
        <f>IFERROR(VLOOKUP(B99,'Slutlig allokering'!$B$2:$AJ$462,MATCH("Summa justerad allokerad tillförd energi (utan hjälpel och rökgaskondensering):",'Slutlig allokering'!$B$2:$AK$2,0),FALSE)/1,"")</f>
        <v>0</v>
      </c>
      <c r="AI99" s="55" t="str">
        <f>IFERROR(1-VLOOKUP(B99,'Slutlig allokering'!$B$2:$AJ$462,MATCH("Andel av bränsle i kvv som allokerats till värme, exklusive rökgaskondensering och hjälpel",'Slutlig allokering'!$B$2:$AK$2,0),FALSE),"")</f>
        <v/>
      </c>
      <c r="AK99" s="55" t="str">
        <f t="shared" si="3"/>
        <v/>
      </c>
    </row>
    <row r="100" spans="1:37" x14ac:dyDescent="0.25">
      <c r="A100" s="28" t="s">
        <v>80</v>
      </c>
      <c r="B100" s="28" t="s">
        <v>126</v>
      </c>
      <c r="C100" t="str">
        <f>IFERROR(VLOOKUP($B100,Kraftvärmeprod!$B$1:$AH$479,MATCH(C$3,Kraftvärmeprod!$B$1:$AG$1,0),FALSE)/1,"")</f>
        <v/>
      </c>
      <c r="D100" t="str">
        <f>IFERROR(VLOOKUP($B100,Kraftvärmeprod!$B$1:$AH$479,MATCH(D$3,Kraftvärmeprod!$B$1:$AG$1,0),FALSE)/1,"")</f>
        <v/>
      </c>
      <c r="E100">
        <f>IFERROR(VLOOKUP($B100,Kraftvärmeprod!$B$1:$AH$479,MATCH(E$2,Kraftvärmeprod!$B$1:$AG$1,0),FALSE)/1,0)-IFERROR(VLOOKUP($B100,'Slutlig allokering'!$B$2:$AC$462,MATCH(E$3,'Slutlig allokering'!$B$2:$AJ$2,0),FALSE)/1,0)</f>
        <v>0</v>
      </c>
      <c r="F100">
        <f>IFERROR(VLOOKUP($B100,Kraftvärmeprod!$B$1:$AH$479,MATCH(F$2,Kraftvärmeprod!$B$1:$AG$1,0),FALSE)/1,0)-IFERROR(VLOOKUP($B100,'Slutlig allokering'!$B$2:$AC$462,MATCH(F$3,'Slutlig allokering'!$B$2:$AJ$2,0),FALSE)/1,0)</f>
        <v>0</v>
      </c>
      <c r="G100">
        <f>IFERROR(VLOOKUP($B100,Kraftvärmeprod!$B$1:$AH$479,MATCH(G$2,Kraftvärmeprod!$B$1:$AG$1,0),FALSE)/1,0)-IFERROR(VLOOKUP($B100,'Slutlig allokering'!$B$2:$AC$462,MATCH(G$3,'Slutlig allokering'!$B$2:$AJ$2,0),FALSE)/1,0)</f>
        <v>0</v>
      </c>
      <c r="H100">
        <f>IFERROR(VLOOKUP($B100,Kraftvärmeprod!$B$1:$AH$479,MATCH(H$2,Kraftvärmeprod!$B$1:$AG$1,0),FALSE)/1,0)-IFERROR(VLOOKUP($B100,'Slutlig allokering'!$B$2:$AC$462,MATCH(H$3,'Slutlig allokering'!$B$2:$AJ$2,0),FALSE)/1,0)</f>
        <v>0</v>
      </c>
      <c r="I100">
        <f>IFERROR(VLOOKUP($B100,Kraftvärmeprod!$B$1:$AH$479,MATCH(I$2,Kraftvärmeprod!$B$1:$AG$1,0),FALSE)/1,0)-IFERROR(VLOOKUP($B100,'Slutlig allokering'!$B$2:$AC$462,MATCH(I$3,'Slutlig allokering'!$B$2:$AJ$2,0),FALSE)/1,0)</f>
        <v>0</v>
      </c>
      <c r="J100">
        <f>IFERROR(VLOOKUP($B100,Kraftvärmeprod!$B$1:$AH$479,MATCH(J$2,Kraftvärmeprod!$B$1:$AG$1,0),FALSE)/1,0)-IFERROR(VLOOKUP($B100,'Slutlig allokering'!$B$2:$AC$462,MATCH(J$3,'Slutlig allokering'!$B$2:$AJ$2,0),FALSE)/1,0)</f>
        <v>0</v>
      </c>
      <c r="K100">
        <f>IFERROR(VLOOKUP($B100,Kraftvärmeprod!$B$1:$AH$479,MATCH(K$2,Kraftvärmeprod!$B$1:$AG$1,0),FALSE)/1,0)-IFERROR(VLOOKUP($B100,'Slutlig allokering'!$B$2:$AC$462,MATCH(K$3,'Slutlig allokering'!$B$2:$AJ$2,0),FALSE)/1,0)</f>
        <v>0</v>
      </c>
      <c r="L100">
        <f>IFERROR(VLOOKUP($B100,Kraftvärmeprod!$B$1:$AH$479,MATCH(L$2,Kraftvärmeprod!$B$1:$AG$1,0),FALSE)/1,0)-IFERROR(VLOOKUP($B100,'Slutlig allokering'!$B$2:$AC$462,MATCH(L$3,'Slutlig allokering'!$B$2:$AJ$2,0),FALSE)/1,0)</f>
        <v>0</v>
      </c>
      <c r="M100" s="143">
        <f>IFERROR(VLOOKUP($B100,Miljö!$B$1:$S$477,MATCH(M$2,Miljö!$B$1:$X$1,0),FALSE)/1,0)-IFERROR(VLOOKUP($B100,'Slutlig allokering'!$B$2:$AC$462,MATCH(M$3,'Slutlig allokering'!$B$2:$AJ$2,0),FALSE)/1,0)</f>
        <v>0</v>
      </c>
      <c r="N100">
        <f>IFERROR(VLOOKUP($B100,Kraftvärmeprod!$B$1:$AH$479,MATCH(N$2,Kraftvärmeprod!$B$1:$AG$1,0),FALSE)/1,0)-IFERROR(VLOOKUP($B100,'Slutlig allokering'!$B$2:$AC$462,MATCH(N$3,'Slutlig allokering'!$B$2:$AJ$2,0),FALSE)/1,0)</f>
        <v>0</v>
      </c>
      <c r="O100">
        <f>IFERROR(VLOOKUP($B100,Kraftvärmeprod!$B$1:$AH$479,MATCH(O$2,Kraftvärmeprod!$B$1:$AG$1,0),FALSE)/1,0)-IFERROR(VLOOKUP($B100,'Slutlig allokering'!$B$2:$AC$462,MATCH(O$3,'Slutlig allokering'!$B$2:$AJ$2,0),FALSE)/1,0)</f>
        <v>0</v>
      </c>
      <c r="P100">
        <f>IFERROR(VLOOKUP($B100,Kraftvärmeprod!$B$1:$AH$479,MATCH(P$2,Kraftvärmeprod!$B$1:$AG$1,0),FALSE)/1,0)-IFERROR(VLOOKUP($B100,'Slutlig allokering'!$B$2:$AC$462,MATCH(P$3,'Slutlig allokering'!$B$2:$AJ$2,0),FALSE)/1,0)</f>
        <v>0</v>
      </c>
      <c r="Q100">
        <f>IFERROR(VLOOKUP($B100,Kraftvärmeprod!$B$1:$AH$479,MATCH(Q$2,Kraftvärmeprod!$B$1:$AG$1,0),FALSE)/1,0)-IFERROR(VLOOKUP($B100,'Slutlig allokering'!$B$2:$AC$462,MATCH(Q$3,'Slutlig allokering'!$B$2:$AJ$2,0),FALSE)/1,0)</f>
        <v>0</v>
      </c>
      <c r="R100">
        <f>IFERROR(VLOOKUP($B100,Kraftvärmeprod!$B$1:$AH$479,MATCH(R$2,Kraftvärmeprod!$B$1:$AG$1,0),FALSE)/1,0)-IFERROR(VLOOKUP($B100,'Slutlig allokering'!$B$2:$AC$462,MATCH(R$3,'Slutlig allokering'!$B$2:$AJ$2,0),FALSE)/1,0)</f>
        <v>0</v>
      </c>
      <c r="S100">
        <f>IFERROR(VLOOKUP($B100,Kraftvärmeprod!$B$1:$AH$479,MATCH(S$2,Kraftvärmeprod!$B$1:$AG$1,0),FALSE)/1,0)-IFERROR(VLOOKUP($B100,'Slutlig allokering'!$B$2:$AC$462,MATCH(S$3,'Slutlig allokering'!$B$2:$AJ$2,0),FALSE)/1,0)</f>
        <v>0</v>
      </c>
      <c r="T100">
        <f>IFERROR(VLOOKUP($B100,Kraftvärmeprod!$B$1:$AH$479,MATCH(T$2,Kraftvärmeprod!$B$1:$AG$1,0),FALSE)/1,0)-IFERROR(VLOOKUP($B100,'Slutlig allokering'!$B$2:$AC$462,MATCH(T$3,'Slutlig allokering'!$B$2:$AJ$2,0),FALSE)/1,0)</f>
        <v>0</v>
      </c>
      <c r="U100">
        <f>IFERROR(VLOOKUP($B100,Kraftvärmeprod!$B$1:$AH$479,MATCH(U$2,Kraftvärmeprod!$B$1:$AG$1,0),FALSE)/1,0)-IFERROR(VLOOKUP($B100,'Slutlig allokering'!$B$2:$AC$462,MATCH(U$3,'Slutlig allokering'!$B$2:$AJ$2,0),FALSE)/1,0)</f>
        <v>0</v>
      </c>
      <c r="V100">
        <f>IFERROR(VLOOKUP($B100,Kraftvärmeprod!$B$1:$AH$479,MATCH(V$2,Kraftvärmeprod!$B$1:$AG$1,0),FALSE)/1,0)-IFERROR(VLOOKUP($B100,'Slutlig allokering'!$B$2:$AC$462,MATCH(V$3,'Slutlig allokering'!$B$2:$AJ$2,0),FALSE)/1,0)</f>
        <v>0</v>
      </c>
      <c r="W100">
        <f>IFERROR(VLOOKUP($B100,Kraftvärmeprod!$B$1:$AH$479,MATCH(W$2,Kraftvärmeprod!$B$1:$AG$1,0),FALSE)/1,0)-IFERROR(VLOOKUP($B100,'Slutlig allokering'!$B$2:$AC$462,MATCH(W$3,'Slutlig allokering'!$B$2:$AJ$2,0),FALSE)/1,0)</f>
        <v>0</v>
      </c>
      <c r="X100">
        <f>IFERROR(VLOOKUP($B100,Kraftvärmeprod!$B$1:$AH$479,MATCH(X$2,Kraftvärmeprod!$B$1:$AG$1,0),FALSE)/1,0)-IFERROR(VLOOKUP($B100,'Slutlig allokering'!$B$2:$AC$462,MATCH(X$3,'Slutlig allokering'!$B$2:$AJ$2,0),FALSE)/1,0)</f>
        <v>0</v>
      </c>
      <c r="Y100">
        <f>IFERROR(VLOOKUP($B100,Kraftvärmeprod!$B$1:$AH$479,MATCH(Y$2,Kraftvärmeprod!$B$1:$AG$1,0),FALSE)/1,0)-IFERROR(VLOOKUP($B100,'Slutlig allokering'!$B$2:$AC$462,MATCH(Y$3,'Slutlig allokering'!$B$2:$AJ$2,0),FALSE)/1,0)</f>
        <v>0</v>
      </c>
      <c r="Z100">
        <f>IFERROR(VLOOKUP($B100,Kraftvärmeprod!$B$1:$AH$479,MATCH(Z$2,Kraftvärmeprod!$B$1:$AG$1,0),FALSE)/1,0)-IFERROR(VLOOKUP($B100,'Slutlig allokering'!$B$2:$AC$462,MATCH(Z$3,'Slutlig allokering'!$B$2:$AJ$2,0),FALSE)/1,0)</f>
        <v>0</v>
      </c>
      <c r="AA100">
        <f>IFERROR(VLOOKUP($B100,Kraftvärmeprod!$B$1:$AH$479,MATCH(AA$2,Kraftvärmeprod!$B$1:$AG$1,0),FALSE)/1,0)-IFERROR(VLOOKUP($B100,'Slutlig allokering'!$B$2:$AC$462,MATCH(AA$3,'Slutlig allokering'!$B$2:$AJ$2,0),FALSE)/1,0)</f>
        <v>0</v>
      </c>
      <c r="AB100">
        <f>IFERROR(VLOOKUP($B100,Kraftvärmeprod!$B$1:$AH$479,MATCH(AB$2,Kraftvärmeprod!$B$1:$AG$1,0),FALSE)/1,0)-IFERROR(VLOOKUP($B100,'Slutlig allokering'!$B$2:$AC$462,MATCH(AB$3,'Slutlig allokering'!$B$2:$AJ$2,0),FALSE)/1,0)</f>
        <v>0</v>
      </c>
      <c r="AE100">
        <f t="shared" si="2"/>
        <v>0</v>
      </c>
      <c r="AG100">
        <f>IFERROR(VLOOKUP(B100,'Slutlig allokering'!$B$2:$AJ$462,MATCH("Summa justerad allokerad tillförd energi (utan hjälpel och rökgaskondensering):",'Slutlig allokering'!$B$2:$AK$2,0),FALSE)/1,"")</f>
        <v>0</v>
      </c>
      <c r="AI100" s="55" t="str">
        <f>IFERROR(1-VLOOKUP(B100,'Slutlig allokering'!$B$2:$AJ$462,MATCH("Andel av bränsle i kvv som allokerats till värme, exklusive rökgaskondensering och hjälpel",'Slutlig allokering'!$B$2:$AK$2,0),FALSE),"")</f>
        <v/>
      </c>
      <c r="AK100" s="55" t="str">
        <f t="shared" si="3"/>
        <v/>
      </c>
    </row>
    <row r="101" spans="1:37" x14ac:dyDescent="0.25">
      <c r="A101" s="28" t="s">
        <v>80</v>
      </c>
      <c r="B101" s="28" t="s">
        <v>127</v>
      </c>
      <c r="C101" t="str">
        <f>IFERROR(VLOOKUP($B101,Kraftvärmeprod!$B$1:$AH$479,MATCH(C$3,Kraftvärmeprod!$B$1:$AG$1,0),FALSE)/1,"")</f>
        <v/>
      </c>
      <c r="D101" t="str">
        <f>IFERROR(VLOOKUP($B101,Kraftvärmeprod!$B$1:$AH$479,MATCH(D$3,Kraftvärmeprod!$B$1:$AG$1,0),FALSE)/1,"")</f>
        <v/>
      </c>
      <c r="E101">
        <f>IFERROR(VLOOKUP($B101,Kraftvärmeprod!$B$1:$AH$479,MATCH(E$2,Kraftvärmeprod!$B$1:$AG$1,0),FALSE)/1,0)-IFERROR(VLOOKUP($B101,'Slutlig allokering'!$B$2:$AC$462,MATCH(E$3,'Slutlig allokering'!$B$2:$AJ$2,0),FALSE)/1,0)</f>
        <v>0</v>
      </c>
      <c r="F101">
        <f>IFERROR(VLOOKUP($B101,Kraftvärmeprod!$B$1:$AH$479,MATCH(F$2,Kraftvärmeprod!$B$1:$AG$1,0),FALSE)/1,0)-IFERROR(VLOOKUP($B101,'Slutlig allokering'!$B$2:$AC$462,MATCH(F$3,'Slutlig allokering'!$B$2:$AJ$2,0),FALSE)/1,0)</f>
        <v>0</v>
      </c>
      <c r="G101">
        <f>IFERROR(VLOOKUP($B101,Kraftvärmeprod!$B$1:$AH$479,MATCH(G$2,Kraftvärmeprod!$B$1:$AG$1,0),FALSE)/1,0)-IFERROR(VLOOKUP($B101,'Slutlig allokering'!$B$2:$AC$462,MATCH(G$3,'Slutlig allokering'!$B$2:$AJ$2,0),FALSE)/1,0)</f>
        <v>0</v>
      </c>
      <c r="H101">
        <f>IFERROR(VLOOKUP($B101,Kraftvärmeprod!$B$1:$AH$479,MATCH(H$2,Kraftvärmeprod!$B$1:$AG$1,0),FALSE)/1,0)-IFERROR(VLOOKUP($B101,'Slutlig allokering'!$B$2:$AC$462,MATCH(H$3,'Slutlig allokering'!$B$2:$AJ$2,0),FALSE)/1,0)</f>
        <v>0</v>
      </c>
      <c r="I101">
        <f>IFERROR(VLOOKUP($B101,Kraftvärmeprod!$B$1:$AH$479,MATCH(I$2,Kraftvärmeprod!$B$1:$AG$1,0),FALSE)/1,0)-IFERROR(VLOOKUP($B101,'Slutlig allokering'!$B$2:$AC$462,MATCH(I$3,'Slutlig allokering'!$B$2:$AJ$2,0),FALSE)/1,0)</f>
        <v>0</v>
      </c>
      <c r="J101">
        <f>IFERROR(VLOOKUP($B101,Kraftvärmeprod!$B$1:$AH$479,MATCH(J$2,Kraftvärmeprod!$B$1:$AG$1,0),FALSE)/1,0)-IFERROR(VLOOKUP($B101,'Slutlig allokering'!$B$2:$AC$462,MATCH(J$3,'Slutlig allokering'!$B$2:$AJ$2,0),FALSE)/1,0)</f>
        <v>0</v>
      </c>
      <c r="K101">
        <f>IFERROR(VLOOKUP($B101,Kraftvärmeprod!$B$1:$AH$479,MATCH(K$2,Kraftvärmeprod!$B$1:$AG$1,0),FALSE)/1,0)-IFERROR(VLOOKUP($B101,'Slutlig allokering'!$B$2:$AC$462,MATCH(K$3,'Slutlig allokering'!$B$2:$AJ$2,0),FALSE)/1,0)</f>
        <v>0</v>
      </c>
      <c r="L101">
        <f>IFERROR(VLOOKUP($B101,Kraftvärmeprod!$B$1:$AH$479,MATCH(L$2,Kraftvärmeprod!$B$1:$AG$1,0),FALSE)/1,0)-IFERROR(VLOOKUP($B101,'Slutlig allokering'!$B$2:$AC$462,MATCH(L$3,'Slutlig allokering'!$B$2:$AJ$2,0),FALSE)/1,0)</f>
        <v>0</v>
      </c>
      <c r="M101" s="143">
        <f>IFERROR(VLOOKUP($B101,Miljö!$B$1:$S$477,MATCH(M$2,Miljö!$B$1:$X$1,0),FALSE)/1,0)-IFERROR(VLOOKUP($B101,'Slutlig allokering'!$B$2:$AC$462,MATCH(M$3,'Slutlig allokering'!$B$2:$AJ$2,0),FALSE)/1,0)</f>
        <v>0</v>
      </c>
      <c r="N101">
        <f>IFERROR(VLOOKUP($B101,Kraftvärmeprod!$B$1:$AH$479,MATCH(N$2,Kraftvärmeprod!$B$1:$AG$1,0),FALSE)/1,0)-IFERROR(VLOOKUP($B101,'Slutlig allokering'!$B$2:$AC$462,MATCH(N$3,'Slutlig allokering'!$B$2:$AJ$2,0),FALSE)/1,0)</f>
        <v>0</v>
      </c>
      <c r="O101">
        <f>IFERROR(VLOOKUP($B101,Kraftvärmeprod!$B$1:$AH$479,MATCH(O$2,Kraftvärmeprod!$B$1:$AG$1,0),FALSE)/1,0)-IFERROR(VLOOKUP($B101,'Slutlig allokering'!$B$2:$AC$462,MATCH(O$3,'Slutlig allokering'!$B$2:$AJ$2,0),FALSE)/1,0)</f>
        <v>0</v>
      </c>
      <c r="P101">
        <f>IFERROR(VLOOKUP($B101,Kraftvärmeprod!$B$1:$AH$479,MATCH(P$2,Kraftvärmeprod!$B$1:$AG$1,0),FALSE)/1,0)-IFERROR(VLOOKUP($B101,'Slutlig allokering'!$B$2:$AC$462,MATCH(P$3,'Slutlig allokering'!$B$2:$AJ$2,0),FALSE)/1,0)</f>
        <v>0</v>
      </c>
      <c r="Q101">
        <f>IFERROR(VLOOKUP($B101,Kraftvärmeprod!$B$1:$AH$479,MATCH(Q$2,Kraftvärmeprod!$B$1:$AG$1,0),FALSE)/1,0)-IFERROR(VLOOKUP($B101,'Slutlig allokering'!$B$2:$AC$462,MATCH(Q$3,'Slutlig allokering'!$B$2:$AJ$2,0),FALSE)/1,0)</f>
        <v>0</v>
      </c>
      <c r="R101">
        <f>IFERROR(VLOOKUP($B101,Kraftvärmeprod!$B$1:$AH$479,MATCH(R$2,Kraftvärmeprod!$B$1:$AG$1,0),FALSE)/1,0)-IFERROR(VLOOKUP($B101,'Slutlig allokering'!$B$2:$AC$462,MATCH(R$3,'Slutlig allokering'!$B$2:$AJ$2,0),FALSE)/1,0)</f>
        <v>0</v>
      </c>
      <c r="S101">
        <f>IFERROR(VLOOKUP($B101,Kraftvärmeprod!$B$1:$AH$479,MATCH(S$2,Kraftvärmeprod!$B$1:$AG$1,0),FALSE)/1,0)-IFERROR(VLOOKUP($B101,'Slutlig allokering'!$B$2:$AC$462,MATCH(S$3,'Slutlig allokering'!$B$2:$AJ$2,0),FALSE)/1,0)</f>
        <v>0</v>
      </c>
      <c r="T101">
        <f>IFERROR(VLOOKUP($B101,Kraftvärmeprod!$B$1:$AH$479,MATCH(T$2,Kraftvärmeprod!$B$1:$AG$1,0),FALSE)/1,0)-IFERROR(VLOOKUP($B101,'Slutlig allokering'!$B$2:$AC$462,MATCH(T$3,'Slutlig allokering'!$B$2:$AJ$2,0),FALSE)/1,0)</f>
        <v>0</v>
      </c>
      <c r="U101">
        <f>IFERROR(VLOOKUP($B101,Kraftvärmeprod!$B$1:$AH$479,MATCH(U$2,Kraftvärmeprod!$B$1:$AG$1,0),FALSE)/1,0)-IFERROR(VLOOKUP($B101,'Slutlig allokering'!$B$2:$AC$462,MATCH(U$3,'Slutlig allokering'!$B$2:$AJ$2,0),FALSE)/1,0)</f>
        <v>0</v>
      </c>
      <c r="V101">
        <f>IFERROR(VLOOKUP($B101,Kraftvärmeprod!$B$1:$AH$479,MATCH(V$2,Kraftvärmeprod!$B$1:$AG$1,0),FALSE)/1,0)-IFERROR(VLOOKUP($B101,'Slutlig allokering'!$B$2:$AC$462,MATCH(V$3,'Slutlig allokering'!$B$2:$AJ$2,0),FALSE)/1,0)</f>
        <v>0</v>
      </c>
      <c r="W101">
        <f>IFERROR(VLOOKUP($B101,Kraftvärmeprod!$B$1:$AH$479,MATCH(W$2,Kraftvärmeprod!$B$1:$AG$1,0),FALSE)/1,0)-IFERROR(VLOOKUP($B101,'Slutlig allokering'!$B$2:$AC$462,MATCH(W$3,'Slutlig allokering'!$B$2:$AJ$2,0),FALSE)/1,0)</f>
        <v>0</v>
      </c>
      <c r="X101">
        <f>IFERROR(VLOOKUP($B101,Kraftvärmeprod!$B$1:$AH$479,MATCH(X$2,Kraftvärmeprod!$B$1:$AG$1,0),FALSE)/1,0)-IFERROR(VLOOKUP($B101,'Slutlig allokering'!$B$2:$AC$462,MATCH(X$3,'Slutlig allokering'!$B$2:$AJ$2,0),FALSE)/1,0)</f>
        <v>0</v>
      </c>
      <c r="Y101">
        <f>IFERROR(VLOOKUP($B101,Kraftvärmeprod!$B$1:$AH$479,MATCH(Y$2,Kraftvärmeprod!$B$1:$AG$1,0),FALSE)/1,0)-IFERROR(VLOOKUP($B101,'Slutlig allokering'!$B$2:$AC$462,MATCH(Y$3,'Slutlig allokering'!$B$2:$AJ$2,0),FALSE)/1,0)</f>
        <v>0</v>
      </c>
      <c r="Z101">
        <f>IFERROR(VLOOKUP($B101,Kraftvärmeprod!$B$1:$AH$479,MATCH(Z$2,Kraftvärmeprod!$B$1:$AG$1,0),FALSE)/1,0)-IFERROR(VLOOKUP($B101,'Slutlig allokering'!$B$2:$AC$462,MATCH(Z$3,'Slutlig allokering'!$B$2:$AJ$2,0),FALSE)/1,0)</f>
        <v>0</v>
      </c>
      <c r="AA101">
        <f>IFERROR(VLOOKUP($B101,Kraftvärmeprod!$B$1:$AH$479,MATCH(AA$2,Kraftvärmeprod!$B$1:$AG$1,0),FALSE)/1,0)-IFERROR(VLOOKUP($B101,'Slutlig allokering'!$B$2:$AC$462,MATCH(AA$3,'Slutlig allokering'!$B$2:$AJ$2,0),FALSE)/1,0)</f>
        <v>0</v>
      </c>
      <c r="AB101">
        <f>IFERROR(VLOOKUP($B101,Kraftvärmeprod!$B$1:$AH$479,MATCH(AB$2,Kraftvärmeprod!$B$1:$AG$1,0),FALSE)/1,0)-IFERROR(VLOOKUP($B101,'Slutlig allokering'!$B$2:$AC$462,MATCH(AB$3,'Slutlig allokering'!$B$2:$AJ$2,0),FALSE)/1,0)</f>
        <v>0</v>
      </c>
      <c r="AE101">
        <f t="shared" si="2"/>
        <v>0</v>
      </c>
      <c r="AG101">
        <f>IFERROR(VLOOKUP(B101,'Slutlig allokering'!$B$2:$AJ$462,MATCH("Summa justerad allokerad tillförd energi (utan hjälpel och rökgaskondensering):",'Slutlig allokering'!$B$2:$AK$2,0),FALSE)/1,"")</f>
        <v>0</v>
      </c>
      <c r="AI101" s="55" t="str">
        <f>IFERROR(1-VLOOKUP(B101,'Slutlig allokering'!$B$2:$AJ$462,MATCH("Andel av bränsle i kvv som allokerats till värme, exklusive rökgaskondensering och hjälpel",'Slutlig allokering'!$B$2:$AK$2,0),FALSE),"")</f>
        <v/>
      </c>
      <c r="AK101" s="55" t="str">
        <f t="shared" si="3"/>
        <v/>
      </c>
    </row>
    <row r="102" spans="1:37" x14ac:dyDescent="0.25">
      <c r="A102" s="28" t="s">
        <v>80</v>
      </c>
      <c r="B102" s="28" t="s">
        <v>128</v>
      </c>
      <c r="C102" t="str">
        <f>IFERROR(VLOOKUP($B102,Kraftvärmeprod!$B$1:$AH$479,MATCH(C$3,Kraftvärmeprod!$B$1:$AG$1,0),FALSE)/1,"")</f>
        <v/>
      </c>
      <c r="D102" t="str">
        <f>IFERROR(VLOOKUP($B102,Kraftvärmeprod!$B$1:$AH$479,MATCH(D$3,Kraftvärmeprod!$B$1:$AG$1,0),FALSE)/1,"")</f>
        <v/>
      </c>
      <c r="E102">
        <f>IFERROR(VLOOKUP($B102,Kraftvärmeprod!$B$1:$AH$479,MATCH(E$2,Kraftvärmeprod!$B$1:$AG$1,0),FALSE)/1,0)-IFERROR(VLOOKUP($B102,'Slutlig allokering'!$B$2:$AC$462,MATCH(E$3,'Slutlig allokering'!$B$2:$AJ$2,0),FALSE)/1,0)</f>
        <v>0</v>
      </c>
      <c r="F102">
        <f>IFERROR(VLOOKUP($B102,Kraftvärmeprod!$B$1:$AH$479,MATCH(F$2,Kraftvärmeprod!$B$1:$AG$1,0),FALSE)/1,0)-IFERROR(VLOOKUP($B102,'Slutlig allokering'!$B$2:$AC$462,MATCH(F$3,'Slutlig allokering'!$B$2:$AJ$2,0),FALSE)/1,0)</f>
        <v>0</v>
      </c>
      <c r="G102">
        <f>IFERROR(VLOOKUP($B102,Kraftvärmeprod!$B$1:$AH$479,MATCH(G$2,Kraftvärmeprod!$B$1:$AG$1,0),FALSE)/1,0)-IFERROR(VLOOKUP($B102,'Slutlig allokering'!$B$2:$AC$462,MATCH(G$3,'Slutlig allokering'!$B$2:$AJ$2,0),FALSE)/1,0)</f>
        <v>0</v>
      </c>
      <c r="H102">
        <f>IFERROR(VLOOKUP($B102,Kraftvärmeprod!$B$1:$AH$479,MATCH(H$2,Kraftvärmeprod!$B$1:$AG$1,0),FALSE)/1,0)-IFERROR(VLOOKUP($B102,'Slutlig allokering'!$B$2:$AC$462,MATCH(H$3,'Slutlig allokering'!$B$2:$AJ$2,0),FALSE)/1,0)</f>
        <v>0</v>
      </c>
      <c r="I102">
        <f>IFERROR(VLOOKUP($B102,Kraftvärmeprod!$B$1:$AH$479,MATCH(I$2,Kraftvärmeprod!$B$1:$AG$1,0),FALSE)/1,0)-IFERROR(VLOOKUP($B102,'Slutlig allokering'!$B$2:$AC$462,MATCH(I$3,'Slutlig allokering'!$B$2:$AJ$2,0),FALSE)/1,0)</f>
        <v>0</v>
      </c>
      <c r="J102">
        <f>IFERROR(VLOOKUP($B102,Kraftvärmeprod!$B$1:$AH$479,MATCH(J$2,Kraftvärmeprod!$B$1:$AG$1,0),FALSE)/1,0)-IFERROR(VLOOKUP($B102,'Slutlig allokering'!$B$2:$AC$462,MATCH(J$3,'Slutlig allokering'!$B$2:$AJ$2,0),FALSE)/1,0)</f>
        <v>0</v>
      </c>
      <c r="K102">
        <f>IFERROR(VLOOKUP($B102,Kraftvärmeprod!$B$1:$AH$479,MATCH(K$2,Kraftvärmeprod!$B$1:$AG$1,0),FALSE)/1,0)-IFERROR(VLOOKUP($B102,'Slutlig allokering'!$B$2:$AC$462,MATCH(K$3,'Slutlig allokering'!$B$2:$AJ$2,0),FALSE)/1,0)</f>
        <v>0</v>
      </c>
      <c r="L102">
        <f>IFERROR(VLOOKUP($B102,Kraftvärmeprod!$B$1:$AH$479,MATCH(L$2,Kraftvärmeprod!$B$1:$AG$1,0),FALSE)/1,0)-IFERROR(VLOOKUP($B102,'Slutlig allokering'!$B$2:$AC$462,MATCH(L$3,'Slutlig allokering'!$B$2:$AJ$2,0),FALSE)/1,0)</f>
        <v>0</v>
      </c>
      <c r="M102" s="143">
        <f>IFERROR(VLOOKUP($B102,Miljö!$B$1:$S$477,MATCH(M$2,Miljö!$B$1:$X$1,0),FALSE)/1,0)-IFERROR(VLOOKUP($B102,'Slutlig allokering'!$B$2:$AC$462,MATCH(M$3,'Slutlig allokering'!$B$2:$AJ$2,0),FALSE)/1,0)</f>
        <v>0</v>
      </c>
      <c r="N102">
        <f>IFERROR(VLOOKUP($B102,Kraftvärmeprod!$B$1:$AH$479,MATCH(N$2,Kraftvärmeprod!$B$1:$AG$1,0),FALSE)/1,0)-IFERROR(VLOOKUP($B102,'Slutlig allokering'!$B$2:$AC$462,MATCH(N$3,'Slutlig allokering'!$B$2:$AJ$2,0),FALSE)/1,0)</f>
        <v>0</v>
      </c>
      <c r="O102">
        <f>IFERROR(VLOOKUP($B102,Kraftvärmeprod!$B$1:$AH$479,MATCH(O$2,Kraftvärmeprod!$B$1:$AG$1,0),FALSE)/1,0)-IFERROR(VLOOKUP($B102,'Slutlig allokering'!$B$2:$AC$462,MATCH(O$3,'Slutlig allokering'!$B$2:$AJ$2,0),FALSE)/1,0)</f>
        <v>0</v>
      </c>
      <c r="P102">
        <f>IFERROR(VLOOKUP($B102,Kraftvärmeprod!$B$1:$AH$479,MATCH(P$2,Kraftvärmeprod!$B$1:$AG$1,0),FALSE)/1,0)-IFERROR(VLOOKUP($B102,'Slutlig allokering'!$B$2:$AC$462,MATCH(P$3,'Slutlig allokering'!$B$2:$AJ$2,0),FALSE)/1,0)</f>
        <v>0</v>
      </c>
      <c r="Q102">
        <f>IFERROR(VLOOKUP($B102,Kraftvärmeprod!$B$1:$AH$479,MATCH(Q$2,Kraftvärmeprod!$B$1:$AG$1,0),FALSE)/1,0)-IFERROR(VLOOKUP($B102,'Slutlig allokering'!$B$2:$AC$462,MATCH(Q$3,'Slutlig allokering'!$B$2:$AJ$2,0),FALSE)/1,0)</f>
        <v>0</v>
      </c>
      <c r="R102">
        <f>IFERROR(VLOOKUP($B102,Kraftvärmeprod!$B$1:$AH$479,MATCH(R$2,Kraftvärmeprod!$B$1:$AG$1,0),FALSE)/1,0)-IFERROR(VLOOKUP($B102,'Slutlig allokering'!$B$2:$AC$462,MATCH(R$3,'Slutlig allokering'!$B$2:$AJ$2,0),FALSE)/1,0)</f>
        <v>0</v>
      </c>
      <c r="S102">
        <f>IFERROR(VLOOKUP($B102,Kraftvärmeprod!$B$1:$AH$479,MATCH(S$2,Kraftvärmeprod!$B$1:$AG$1,0),FALSE)/1,0)-IFERROR(VLOOKUP($B102,'Slutlig allokering'!$B$2:$AC$462,MATCH(S$3,'Slutlig allokering'!$B$2:$AJ$2,0),FALSE)/1,0)</f>
        <v>0</v>
      </c>
      <c r="T102">
        <f>IFERROR(VLOOKUP($B102,Kraftvärmeprod!$B$1:$AH$479,MATCH(T$2,Kraftvärmeprod!$B$1:$AG$1,0),FALSE)/1,0)-IFERROR(VLOOKUP($B102,'Slutlig allokering'!$B$2:$AC$462,MATCH(T$3,'Slutlig allokering'!$B$2:$AJ$2,0),FALSE)/1,0)</f>
        <v>0</v>
      </c>
      <c r="U102">
        <f>IFERROR(VLOOKUP($B102,Kraftvärmeprod!$B$1:$AH$479,MATCH(U$2,Kraftvärmeprod!$B$1:$AG$1,0),FALSE)/1,0)-IFERROR(VLOOKUP($B102,'Slutlig allokering'!$B$2:$AC$462,MATCH(U$3,'Slutlig allokering'!$B$2:$AJ$2,0),FALSE)/1,0)</f>
        <v>0</v>
      </c>
      <c r="V102">
        <f>IFERROR(VLOOKUP($B102,Kraftvärmeprod!$B$1:$AH$479,MATCH(V$2,Kraftvärmeprod!$B$1:$AG$1,0),FALSE)/1,0)-IFERROR(VLOOKUP($B102,'Slutlig allokering'!$B$2:$AC$462,MATCH(V$3,'Slutlig allokering'!$B$2:$AJ$2,0),FALSE)/1,0)</f>
        <v>0</v>
      </c>
      <c r="W102">
        <f>IFERROR(VLOOKUP($B102,Kraftvärmeprod!$B$1:$AH$479,MATCH(W$2,Kraftvärmeprod!$B$1:$AG$1,0),FALSE)/1,0)-IFERROR(VLOOKUP($B102,'Slutlig allokering'!$B$2:$AC$462,MATCH(W$3,'Slutlig allokering'!$B$2:$AJ$2,0),FALSE)/1,0)</f>
        <v>0</v>
      </c>
      <c r="X102">
        <f>IFERROR(VLOOKUP($B102,Kraftvärmeprod!$B$1:$AH$479,MATCH(X$2,Kraftvärmeprod!$B$1:$AG$1,0),FALSE)/1,0)-IFERROR(VLOOKUP($B102,'Slutlig allokering'!$B$2:$AC$462,MATCH(X$3,'Slutlig allokering'!$B$2:$AJ$2,0),FALSE)/1,0)</f>
        <v>0</v>
      </c>
      <c r="Y102">
        <f>IFERROR(VLOOKUP($B102,Kraftvärmeprod!$B$1:$AH$479,MATCH(Y$2,Kraftvärmeprod!$B$1:$AG$1,0),FALSE)/1,0)-IFERROR(VLOOKUP($B102,'Slutlig allokering'!$B$2:$AC$462,MATCH(Y$3,'Slutlig allokering'!$B$2:$AJ$2,0),FALSE)/1,0)</f>
        <v>0</v>
      </c>
      <c r="Z102">
        <f>IFERROR(VLOOKUP($B102,Kraftvärmeprod!$B$1:$AH$479,MATCH(Z$2,Kraftvärmeprod!$B$1:$AG$1,0),FALSE)/1,0)-IFERROR(VLOOKUP($B102,'Slutlig allokering'!$B$2:$AC$462,MATCH(Z$3,'Slutlig allokering'!$B$2:$AJ$2,0),FALSE)/1,0)</f>
        <v>0</v>
      </c>
      <c r="AA102">
        <f>IFERROR(VLOOKUP($B102,Kraftvärmeprod!$B$1:$AH$479,MATCH(AA$2,Kraftvärmeprod!$B$1:$AG$1,0),FALSE)/1,0)-IFERROR(VLOOKUP($B102,'Slutlig allokering'!$B$2:$AC$462,MATCH(AA$3,'Slutlig allokering'!$B$2:$AJ$2,0),FALSE)/1,0)</f>
        <v>0</v>
      </c>
      <c r="AB102">
        <f>IFERROR(VLOOKUP($B102,Kraftvärmeprod!$B$1:$AH$479,MATCH(AB$2,Kraftvärmeprod!$B$1:$AG$1,0),FALSE)/1,0)-IFERROR(VLOOKUP($B102,'Slutlig allokering'!$B$2:$AC$462,MATCH(AB$3,'Slutlig allokering'!$B$2:$AJ$2,0),FALSE)/1,0)</f>
        <v>0</v>
      </c>
      <c r="AE102">
        <f t="shared" si="2"/>
        <v>0</v>
      </c>
      <c r="AG102">
        <f>IFERROR(VLOOKUP(B102,'Slutlig allokering'!$B$2:$AJ$462,MATCH("Summa justerad allokerad tillförd energi (utan hjälpel och rökgaskondensering):",'Slutlig allokering'!$B$2:$AK$2,0),FALSE)/1,"")</f>
        <v>0</v>
      </c>
      <c r="AI102" s="55" t="str">
        <f>IFERROR(1-VLOOKUP(B102,'Slutlig allokering'!$B$2:$AJ$462,MATCH("Andel av bränsle i kvv som allokerats till värme, exklusive rökgaskondensering och hjälpel",'Slutlig allokering'!$B$2:$AK$2,0),FALSE),"")</f>
        <v/>
      </c>
      <c r="AK102" s="55" t="str">
        <f t="shared" si="3"/>
        <v/>
      </c>
    </row>
    <row r="103" spans="1:37" x14ac:dyDescent="0.25">
      <c r="A103" s="28" t="s">
        <v>80</v>
      </c>
      <c r="B103" s="28" t="s">
        <v>129</v>
      </c>
      <c r="C103" t="str">
        <f>IFERROR(VLOOKUP($B103,Kraftvärmeprod!$B$1:$AH$479,MATCH(C$3,Kraftvärmeprod!$B$1:$AG$1,0),FALSE)/1,"")</f>
        <v/>
      </c>
      <c r="D103" t="str">
        <f>IFERROR(VLOOKUP($B103,Kraftvärmeprod!$B$1:$AH$479,MATCH(D$3,Kraftvärmeprod!$B$1:$AG$1,0),FALSE)/1,"")</f>
        <v/>
      </c>
      <c r="E103">
        <f>IFERROR(VLOOKUP($B103,Kraftvärmeprod!$B$1:$AH$479,MATCH(E$2,Kraftvärmeprod!$B$1:$AG$1,0),FALSE)/1,0)-IFERROR(VLOOKUP($B103,'Slutlig allokering'!$B$2:$AC$462,MATCH(E$3,'Slutlig allokering'!$B$2:$AJ$2,0),FALSE)/1,0)</f>
        <v>0</v>
      </c>
      <c r="F103">
        <f>IFERROR(VLOOKUP($B103,Kraftvärmeprod!$B$1:$AH$479,MATCH(F$2,Kraftvärmeprod!$B$1:$AG$1,0),FALSE)/1,0)-IFERROR(VLOOKUP($B103,'Slutlig allokering'!$B$2:$AC$462,MATCH(F$3,'Slutlig allokering'!$B$2:$AJ$2,0),FALSE)/1,0)</f>
        <v>0</v>
      </c>
      <c r="G103">
        <f>IFERROR(VLOOKUP($B103,Kraftvärmeprod!$B$1:$AH$479,MATCH(G$2,Kraftvärmeprod!$B$1:$AG$1,0),FALSE)/1,0)-IFERROR(VLOOKUP($B103,'Slutlig allokering'!$B$2:$AC$462,MATCH(G$3,'Slutlig allokering'!$B$2:$AJ$2,0),FALSE)/1,0)</f>
        <v>0</v>
      </c>
      <c r="H103">
        <f>IFERROR(VLOOKUP($B103,Kraftvärmeprod!$B$1:$AH$479,MATCH(H$2,Kraftvärmeprod!$B$1:$AG$1,0),FALSE)/1,0)-IFERROR(VLOOKUP($B103,'Slutlig allokering'!$B$2:$AC$462,MATCH(H$3,'Slutlig allokering'!$B$2:$AJ$2,0),FALSE)/1,0)</f>
        <v>0</v>
      </c>
      <c r="I103">
        <f>IFERROR(VLOOKUP($B103,Kraftvärmeprod!$B$1:$AH$479,MATCH(I$2,Kraftvärmeprod!$B$1:$AG$1,0),FALSE)/1,0)-IFERROR(VLOOKUP($B103,'Slutlig allokering'!$B$2:$AC$462,MATCH(I$3,'Slutlig allokering'!$B$2:$AJ$2,0),FALSE)/1,0)</f>
        <v>0</v>
      </c>
      <c r="J103">
        <f>IFERROR(VLOOKUP($B103,Kraftvärmeprod!$B$1:$AH$479,MATCH(J$2,Kraftvärmeprod!$B$1:$AG$1,0),FALSE)/1,0)-IFERROR(VLOOKUP($B103,'Slutlig allokering'!$B$2:$AC$462,MATCH(J$3,'Slutlig allokering'!$B$2:$AJ$2,0),FALSE)/1,0)</f>
        <v>0</v>
      </c>
      <c r="K103">
        <f>IFERROR(VLOOKUP($B103,Kraftvärmeprod!$B$1:$AH$479,MATCH(K$2,Kraftvärmeprod!$B$1:$AG$1,0),FALSE)/1,0)-IFERROR(VLOOKUP($B103,'Slutlig allokering'!$B$2:$AC$462,MATCH(K$3,'Slutlig allokering'!$B$2:$AJ$2,0),FALSE)/1,0)</f>
        <v>0</v>
      </c>
      <c r="L103">
        <f>IFERROR(VLOOKUP($B103,Kraftvärmeprod!$B$1:$AH$479,MATCH(L$2,Kraftvärmeprod!$B$1:$AG$1,0),FALSE)/1,0)-IFERROR(VLOOKUP($B103,'Slutlig allokering'!$B$2:$AC$462,MATCH(L$3,'Slutlig allokering'!$B$2:$AJ$2,0),FALSE)/1,0)</f>
        <v>0</v>
      </c>
      <c r="M103" s="143">
        <f>IFERROR(VLOOKUP($B103,Miljö!$B$1:$S$477,MATCH(M$2,Miljö!$B$1:$X$1,0),FALSE)/1,0)-IFERROR(VLOOKUP($B103,'Slutlig allokering'!$B$2:$AC$462,MATCH(M$3,'Slutlig allokering'!$B$2:$AJ$2,0),FALSE)/1,0)</f>
        <v>0</v>
      </c>
      <c r="N103">
        <f>IFERROR(VLOOKUP($B103,Kraftvärmeprod!$B$1:$AH$479,MATCH(N$2,Kraftvärmeprod!$B$1:$AG$1,0),FALSE)/1,0)-IFERROR(VLOOKUP($B103,'Slutlig allokering'!$B$2:$AC$462,MATCH(N$3,'Slutlig allokering'!$B$2:$AJ$2,0),FALSE)/1,0)</f>
        <v>0</v>
      </c>
      <c r="O103">
        <f>IFERROR(VLOOKUP($B103,Kraftvärmeprod!$B$1:$AH$479,MATCH(O$2,Kraftvärmeprod!$B$1:$AG$1,0),FALSE)/1,0)-IFERROR(VLOOKUP($B103,'Slutlig allokering'!$B$2:$AC$462,MATCH(O$3,'Slutlig allokering'!$B$2:$AJ$2,0),FALSE)/1,0)</f>
        <v>0</v>
      </c>
      <c r="P103">
        <f>IFERROR(VLOOKUP($B103,Kraftvärmeprod!$B$1:$AH$479,MATCH(P$2,Kraftvärmeprod!$B$1:$AG$1,0),FALSE)/1,0)-IFERROR(VLOOKUP($B103,'Slutlig allokering'!$B$2:$AC$462,MATCH(P$3,'Slutlig allokering'!$B$2:$AJ$2,0),FALSE)/1,0)</f>
        <v>0</v>
      </c>
      <c r="Q103">
        <f>IFERROR(VLOOKUP($B103,Kraftvärmeprod!$B$1:$AH$479,MATCH(Q$2,Kraftvärmeprod!$B$1:$AG$1,0),FALSE)/1,0)-IFERROR(VLOOKUP($B103,'Slutlig allokering'!$B$2:$AC$462,MATCH(Q$3,'Slutlig allokering'!$B$2:$AJ$2,0),FALSE)/1,0)</f>
        <v>0</v>
      </c>
      <c r="R103">
        <f>IFERROR(VLOOKUP($B103,Kraftvärmeprod!$B$1:$AH$479,MATCH(R$2,Kraftvärmeprod!$B$1:$AG$1,0),FALSE)/1,0)-IFERROR(VLOOKUP($B103,'Slutlig allokering'!$B$2:$AC$462,MATCH(R$3,'Slutlig allokering'!$B$2:$AJ$2,0),FALSE)/1,0)</f>
        <v>0</v>
      </c>
      <c r="S103">
        <f>IFERROR(VLOOKUP($B103,Kraftvärmeprod!$B$1:$AH$479,MATCH(S$2,Kraftvärmeprod!$B$1:$AG$1,0),FALSE)/1,0)-IFERROR(VLOOKUP($B103,'Slutlig allokering'!$B$2:$AC$462,MATCH(S$3,'Slutlig allokering'!$B$2:$AJ$2,0),FALSE)/1,0)</f>
        <v>0</v>
      </c>
      <c r="T103">
        <f>IFERROR(VLOOKUP($B103,Kraftvärmeprod!$B$1:$AH$479,MATCH(T$2,Kraftvärmeprod!$B$1:$AG$1,0),FALSE)/1,0)-IFERROR(VLOOKUP($B103,'Slutlig allokering'!$B$2:$AC$462,MATCH(T$3,'Slutlig allokering'!$B$2:$AJ$2,0),FALSE)/1,0)</f>
        <v>0</v>
      </c>
      <c r="U103">
        <f>IFERROR(VLOOKUP($B103,Kraftvärmeprod!$B$1:$AH$479,MATCH(U$2,Kraftvärmeprod!$B$1:$AG$1,0),FALSE)/1,0)-IFERROR(VLOOKUP($B103,'Slutlig allokering'!$B$2:$AC$462,MATCH(U$3,'Slutlig allokering'!$B$2:$AJ$2,0),FALSE)/1,0)</f>
        <v>0</v>
      </c>
      <c r="V103">
        <f>IFERROR(VLOOKUP($B103,Kraftvärmeprod!$B$1:$AH$479,MATCH(V$2,Kraftvärmeprod!$B$1:$AG$1,0),FALSE)/1,0)-IFERROR(VLOOKUP($B103,'Slutlig allokering'!$B$2:$AC$462,MATCH(V$3,'Slutlig allokering'!$B$2:$AJ$2,0),FALSE)/1,0)</f>
        <v>0</v>
      </c>
      <c r="W103">
        <f>IFERROR(VLOOKUP($B103,Kraftvärmeprod!$B$1:$AH$479,MATCH(W$2,Kraftvärmeprod!$B$1:$AG$1,0),FALSE)/1,0)-IFERROR(VLOOKUP($B103,'Slutlig allokering'!$B$2:$AC$462,MATCH(W$3,'Slutlig allokering'!$B$2:$AJ$2,0),FALSE)/1,0)</f>
        <v>0</v>
      </c>
      <c r="X103">
        <f>IFERROR(VLOOKUP($B103,Kraftvärmeprod!$B$1:$AH$479,MATCH(X$2,Kraftvärmeprod!$B$1:$AG$1,0),FALSE)/1,0)-IFERROR(VLOOKUP($B103,'Slutlig allokering'!$B$2:$AC$462,MATCH(X$3,'Slutlig allokering'!$B$2:$AJ$2,0),FALSE)/1,0)</f>
        <v>0</v>
      </c>
      <c r="Y103">
        <f>IFERROR(VLOOKUP($B103,Kraftvärmeprod!$B$1:$AH$479,MATCH(Y$2,Kraftvärmeprod!$B$1:$AG$1,0),FALSE)/1,0)-IFERROR(VLOOKUP($B103,'Slutlig allokering'!$B$2:$AC$462,MATCH(Y$3,'Slutlig allokering'!$B$2:$AJ$2,0),FALSE)/1,0)</f>
        <v>0</v>
      </c>
      <c r="Z103">
        <f>IFERROR(VLOOKUP($B103,Kraftvärmeprod!$B$1:$AH$479,MATCH(Z$2,Kraftvärmeprod!$B$1:$AG$1,0),FALSE)/1,0)-IFERROR(VLOOKUP($B103,'Slutlig allokering'!$B$2:$AC$462,MATCH(Z$3,'Slutlig allokering'!$B$2:$AJ$2,0),FALSE)/1,0)</f>
        <v>0</v>
      </c>
      <c r="AA103">
        <f>IFERROR(VLOOKUP($B103,Kraftvärmeprod!$B$1:$AH$479,MATCH(AA$2,Kraftvärmeprod!$B$1:$AG$1,0),FALSE)/1,0)-IFERROR(VLOOKUP($B103,'Slutlig allokering'!$B$2:$AC$462,MATCH(AA$3,'Slutlig allokering'!$B$2:$AJ$2,0),FALSE)/1,0)</f>
        <v>0</v>
      </c>
      <c r="AB103">
        <f>IFERROR(VLOOKUP($B103,Kraftvärmeprod!$B$1:$AH$479,MATCH(AB$2,Kraftvärmeprod!$B$1:$AG$1,0),FALSE)/1,0)-IFERROR(VLOOKUP($B103,'Slutlig allokering'!$B$2:$AC$462,MATCH(AB$3,'Slutlig allokering'!$B$2:$AJ$2,0),FALSE)/1,0)</f>
        <v>0</v>
      </c>
      <c r="AE103">
        <f t="shared" si="2"/>
        <v>0</v>
      </c>
      <c r="AG103">
        <f>IFERROR(VLOOKUP(B103,'Slutlig allokering'!$B$2:$AJ$462,MATCH("Summa justerad allokerad tillförd energi (utan hjälpel och rökgaskondensering):",'Slutlig allokering'!$B$2:$AK$2,0),FALSE)/1,"")</f>
        <v>0</v>
      </c>
      <c r="AI103" s="55" t="str">
        <f>IFERROR(1-VLOOKUP(B103,'Slutlig allokering'!$B$2:$AJ$462,MATCH("Andel av bränsle i kvv som allokerats till värme, exklusive rökgaskondensering och hjälpel",'Slutlig allokering'!$B$2:$AK$2,0),FALSE),"")</f>
        <v/>
      </c>
      <c r="AK103" s="55" t="str">
        <f t="shared" si="3"/>
        <v/>
      </c>
    </row>
    <row r="104" spans="1:37" x14ac:dyDescent="0.25">
      <c r="A104" s="28" t="s">
        <v>80</v>
      </c>
      <c r="B104" s="28" t="s">
        <v>130</v>
      </c>
      <c r="C104" t="str">
        <f>IFERROR(VLOOKUP($B104,Kraftvärmeprod!$B$1:$AH$479,MATCH(C$3,Kraftvärmeprod!$B$1:$AG$1,0),FALSE)/1,"")</f>
        <v/>
      </c>
      <c r="D104" t="str">
        <f>IFERROR(VLOOKUP($B104,Kraftvärmeprod!$B$1:$AH$479,MATCH(D$3,Kraftvärmeprod!$B$1:$AG$1,0),FALSE)/1,"")</f>
        <v/>
      </c>
      <c r="E104">
        <f>IFERROR(VLOOKUP($B104,Kraftvärmeprod!$B$1:$AH$479,MATCH(E$2,Kraftvärmeprod!$B$1:$AG$1,0),FALSE)/1,0)-IFERROR(VLOOKUP($B104,'Slutlig allokering'!$B$2:$AC$462,MATCH(E$3,'Slutlig allokering'!$B$2:$AJ$2,0),FALSE)/1,0)</f>
        <v>0</v>
      </c>
      <c r="F104">
        <f>IFERROR(VLOOKUP($B104,Kraftvärmeprod!$B$1:$AH$479,MATCH(F$2,Kraftvärmeprod!$B$1:$AG$1,0),FALSE)/1,0)-IFERROR(VLOOKUP($B104,'Slutlig allokering'!$B$2:$AC$462,MATCH(F$3,'Slutlig allokering'!$B$2:$AJ$2,0),FALSE)/1,0)</f>
        <v>0</v>
      </c>
      <c r="G104">
        <f>IFERROR(VLOOKUP($B104,Kraftvärmeprod!$B$1:$AH$479,MATCH(G$2,Kraftvärmeprod!$B$1:$AG$1,0),FALSE)/1,0)-IFERROR(VLOOKUP($B104,'Slutlig allokering'!$B$2:$AC$462,MATCH(G$3,'Slutlig allokering'!$B$2:$AJ$2,0),FALSE)/1,0)</f>
        <v>0</v>
      </c>
      <c r="H104">
        <f>IFERROR(VLOOKUP($B104,Kraftvärmeprod!$B$1:$AH$479,MATCH(H$2,Kraftvärmeprod!$B$1:$AG$1,0),FALSE)/1,0)-IFERROR(VLOOKUP($B104,'Slutlig allokering'!$B$2:$AC$462,MATCH(H$3,'Slutlig allokering'!$B$2:$AJ$2,0),FALSE)/1,0)</f>
        <v>0</v>
      </c>
      <c r="I104">
        <f>IFERROR(VLOOKUP($B104,Kraftvärmeprod!$B$1:$AH$479,MATCH(I$2,Kraftvärmeprod!$B$1:$AG$1,0),FALSE)/1,0)-IFERROR(VLOOKUP($B104,'Slutlig allokering'!$B$2:$AC$462,MATCH(I$3,'Slutlig allokering'!$B$2:$AJ$2,0),FALSE)/1,0)</f>
        <v>0</v>
      </c>
      <c r="J104">
        <f>IFERROR(VLOOKUP($B104,Kraftvärmeprod!$B$1:$AH$479,MATCH(J$2,Kraftvärmeprod!$B$1:$AG$1,0),FALSE)/1,0)-IFERROR(VLOOKUP($B104,'Slutlig allokering'!$B$2:$AC$462,MATCH(J$3,'Slutlig allokering'!$B$2:$AJ$2,0),FALSE)/1,0)</f>
        <v>0</v>
      </c>
      <c r="K104">
        <f>IFERROR(VLOOKUP($B104,Kraftvärmeprod!$B$1:$AH$479,MATCH(K$2,Kraftvärmeprod!$B$1:$AG$1,0),FALSE)/1,0)-IFERROR(VLOOKUP($B104,'Slutlig allokering'!$B$2:$AC$462,MATCH(K$3,'Slutlig allokering'!$B$2:$AJ$2,0),FALSE)/1,0)</f>
        <v>0</v>
      </c>
      <c r="L104">
        <f>IFERROR(VLOOKUP($B104,Kraftvärmeprod!$B$1:$AH$479,MATCH(L$2,Kraftvärmeprod!$B$1:$AG$1,0),FALSE)/1,0)-IFERROR(VLOOKUP($B104,'Slutlig allokering'!$B$2:$AC$462,MATCH(L$3,'Slutlig allokering'!$B$2:$AJ$2,0),FALSE)/1,0)</f>
        <v>0</v>
      </c>
      <c r="M104" s="143">
        <f>IFERROR(VLOOKUP($B104,Miljö!$B$1:$S$477,MATCH(M$2,Miljö!$B$1:$X$1,0),FALSE)/1,0)-IFERROR(VLOOKUP($B104,'Slutlig allokering'!$B$2:$AC$462,MATCH(M$3,'Slutlig allokering'!$B$2:$AJ$2,0),FALSE)/1,0)</f>
        <v>0</v>
      </c>
      <c r="N104">
        <f>IFERROR(VLOOKUP($B104,Kraftvärmeprod!$B$1:$AH$479,MATCH(N$2,Kraftvärmeprod!$B$1:$AG$1,0),FALSE)/1,0)-IFERROR(VLOOKUP($B104,'Slutlig allokering'!$B$2:$AC$462,MATCH(N$3,'Slutlig allokering'!$B$2:$AJ$2,0),FALSE)/1,0)</f>
        <v>0</v>
      </c>
      <c r="O104">
        <f>IFERROR(VLOOKUP($B104,Kraftvärmeprod!$B$1:$AH$479,MATCH(O$2,Kraftvärmeprod!$B$1:$AG$1,0),FALSE)/1,0)-IFERROR(VLOOKUP($B104,'Slutlig allokering'!$B$2:$AC$462,MATCH(O$3,'Slutlig allokering'!$B$2:$AJ$2,0),FALSE)/1,0)</f>
        <v>0</v>
      </c>
      <c r="P104">
        <f>IFERROR(VLOOKUP($B104,Kraftvärmeprod!$B$1:$AH$479,MATCH(P$2,Kraftvärmeprod!$B$1:$AG$1,0),FALSE)/1,0)-IFERROR(VLOOKUP($B104,'Slutlig allokering'!$B$2:$AC$462,MATCH(P$3,'Slutlig allokering'!$B$2:$AJ$2,0),FALSE)/1,0)</f>
        <v>0</v>
      </c>
      <c r="Q104">
        <f>IFERROR(VLOOKUP($B104,Kraftvärmeprod!$B$1:$AH$479,MATCH(Q$2,Kraftvärmeprod!$B$1:$AG$1,0),FALSE)/1,0)-IFERROR(VLOOKUP($B104,'Slutlig allokering'!$B$2:$AC$462,MATCH(Q$3,'Slutlig allokering'!$B$2:$AJ$2,0),FALSE)/1,0)</f>
        <v>0</v>
      </c>
      <c r="R104">
        <f>IFERROR(VLOOKUP($B104,Kraftvärmeprod!$B$1:$AH$479,MATCH(R$2,Kraftvärmeprod!$B$1:$AG$1,0),FALSE)/1,0)-IFERROR(VLOOKUP($B104,'Slutlig allokering'!$B$2:$AC$462,MATCH(R$3,'Slutlig allokering'!$B$2:$AJ$2,0),FALSE)/1,0)</f>
        <v>0</v>
      </c>
      <c r="S104">
        <f>IFERROR(VLOOKUP($B104,Kraftvärmeprod!$B$1:$AH$479,MATCH(S$2,Kraftvärmeprod!$B$1:$AG$1,0),FALSE)/1,0)-IFERROR(VLOOKUP($B104,'Slutlig allokering'!$B$2:$AC$462,MATCH(S$3,'Slutlig allokering'!$B$2:$AJ$2,0),FALSE)/1,0)</f>
        <v>0</v>
      </c>
      <c r="T104">
        <f>IFERROR(VLOOKUP($B104,Kraftvärmeprod!$B$1:$AH$479,MATCH(T$2,Kraftvärmeprod!$B$1:$AG$1,0),FALSE)/1,0)-IFERROR(VLOOKUP($B104,'Slutlig allokering'!$B$2:$AC$462,MATCH(T$3,'Slutlig allokering'!$B$2:$AJ$2,0),FALSE)/1,0)</f>
        <v>0</v>
      </c>
      <c r="U104">
        <f>IFERROR(VLOOKUP($B104,Kraftvärmeprod!$B$1:$AH$479,MATCH(U$2,Kraftvärmeprod!$B$1:$AG$1,0),FALSE)/1,0)-IFERROR(VLOOKUP($B104,'Slutlig allokering'!$B$2:$AC$462,MATCH(U$3,'Slutlig allokering'!$B$2:$AJ$2,0),FALSE)/1,0)</f>
        <v>0</v>
      </c>
      <c r="V104">
        <f>IFERROR(VLOOKUP($B104,Kraftvärmeprod!$B$1:$AH$479,MATCH(V$2,Kraftvärmeprod!$B$1:$AG$1,0),FALSE)/1,0)-IFERROR(VLOOKUP($B104,'Slutlig allokering'!$B$2:$AC$462,MATCH(V$3,'Slutlig allokering'!$B$2:$AJ$2,0),FALSE)/1,0)</f>
        <v>0</v>
      </c>
      <c r="W104">
        <f>IFERROR(VLOOKUP($B104,Kraftvärmeprod!$B$1:$AH$479,MATCH(W$2,Kraftvärmeprod!$B$1:$AG$1,0),FALSE)/1,0)-IFERROR(VLOOKUP($B104,'Slutlig allokering'!$B$2:$AC$462,MATCH(W$3,'Slutlig allokering'!$B$2:$AJ$2,0),FALSE)/1,0)</f>
        <v>0</v>
      </c>
      <c r="X104">
        <f>IFERROR(VLOOKUP($B104,Kraftvärmeprod!$B$1:$AH$479,MATCH(X$2,Kraftvärmeprod!$B$1:$AG$1,0),FALSE)/1,0)-IFERROR(VLOOKUP($B104,'Slutlig allokering'!$B$2:$AC$462,MATCH(X$3,'Slutlig allokering'!$B$2:$AJ$2,0),FALSE)/1,0)</f>
        <v>0</v>
      </c>
      <c r="Y104">
        <f>IFERROR(VLOOKUP($B104,Kraftvärmeprod!$B$1:$AH$479,MATCH(Y$2,Kraftvärmeprod!$B$1:$AG$1,0),FALSE)/1,0)-IFERROR(VLOOKUP($B104,'Slutlig allokering'!$B$2:$AC$462,MATCH(Y$3,'Slutlig allokering'!$B$2:$AJ$2,0),FALSE)/1,0)</f>
        <v>0</v>
      </c>
      <c r="Z104">
        <f>IFERROR(VLOOKUP($B104,Kraftvärmeprod!$B$1:$AH$479,MATCH(Z$2,Kraftvärmeprod!$B$1:$AG$1,0),FALSE)/1,0)-IFERROR(VLOOKUP($B104,'Slutlig allokering'!$B$2:$AC$462,MATCH(Z$3,'Slutlig allokering'!$B$2:$AJ$2,0),FALSE)/1,0)</f>
        <v>0</v>
      </c>
      <c r="AA104">
        <f>IFERROR(VLOOKUP($B104,Kraftvärmeprod!$B$1:$AH$479,MATCH(AA$2,Kraftvärmeprod!$B$1:$AG$1,0),FALSE)/1,0)-IFERROR(VLOOKUP($B104,'Slutlig allokering'!$B$2:$AC$462,MATCH(AA$3,'Slutlig allokering'!$B$2:$AJ$2,0),FALSE)/1,0)</f>
        <v>0</v>
      </c>
      <c r="AB104">
        <f>IFERROR(VLOOKUP($B104,Kraftvärmeprod!$B$1:$AH$479,MATCH(AB$2,Kraftvärmeprod!$B$1:$AG$1,0),FALSE)/1,0)-IFERROR(VLOOKUP($B104,'Slutlig allokering'!$B$2:$AC$462,MATCH(AB$3,'Slutlig allokering'!$B$2:$AJ$2,0),FALSE)/1,0)</f>
        <v>0</v>
      </c>
      <c r="AE104">
        <f t="shared" si="2"/>
        <v>0</v>
      </c>
      <c r="AG104">
        <f>IFERROR(VLOOKUP(B104,'Slutlig allokering'!$B$2:$AJ$462,MATCH("Summa justerad allokerad tillförd energi (utan hjälpel och rökgaskondensering):",'Slutlig allokering'!$B$2:$AK$2,0),FALSE)/1,"")</f>
        <v>0</v>
      </c>
      <c r="AI104" s="55" t="str">
        <f>IFERROR(1-VLOOKUP(B104,'Slutlig allokering'!$B$2:$AJ$462,MATCH("Andel av bränsle i kvv som allokerats till värme, exklusive rökgaskondensering och hjälpel",'Slutlig allokering'!$B$2:$AK$2,0),FALSE),"")</f>
        <v/>
      </c>
      <c r="AK104" s="55" t="str">
        <f t="shared" si="3"/>
        <v/>
      </c>
    </row>
    <row r="105" spans="1:37" x14ac:dyDescent="0.25">
      <c r="A105" s="28" t="s">
        <v>80</v>
      </c>
      <c r="B105" s="28" t="s">
        <v>131</v>
      </c>
      <c r="C105" t="str">
        <f>IFERROR(VLOOKUP($B105,Kraftvärmeprod!$B$1:$AH$479,MATCH(C$3,Kraftvärmeprod!$B$1:$AG$1,0),FALSE)/1,"")</f>
        <v/>
      </c>
      <c r="D105" t="str">
        <f>IFERROR(VLOOKUP($B105,Kraftvärmeprod!$B$1:$AH$479,MATCH(D$3,Kraftvärmeprod!$B$1:$AG$1,0),FALSE)/1,"")</f>
        <v/>
      </c>
      <c r="E105">
        <f>IFERROR(VLOOKUP($B105,Kraftvärmeprod!$B$1:$AH$479,MATCH(E$2,Kraftvärmeprod!$B$1:$AG$1,0),FALSE)/1,0)-IFERROR(VLOOKUP($B105,'Slutlig allokering'!$B$2:$AC$462,MATCH(E$3,'Slutlig allokering'!$B$2:$AJ$2,0),FALSE)/1,0)</f>
        <v>0</v>
      </c>
      <c r="F105">
        <f>IFERROR(VLOOKUP($B105,Kraftvärmeprod!$B$1:$AH$479,MATCH(F$2,Kraftvärmeprod!$B$1:$AG$1,0),FALSE)/1,0)-IFERROR(VLOOKUP($B105,'Slutlig allokering'!$B$2:$AC$462,MATCH(F$3,'Slutlig allokering'!$B$2:$AJ$2,0),FALSE)/1,0)</f>
        <v>0</v>
      </c>
      <c r="G105">
        <f>IFERROR(VLOOKUP($B105,Kraftvärmeprod!$B$1:$AH$479,MATCH(G$2,Kraftvärmeprod!$B$1:$AG$1,0),FALSE)/1,0)-IFERROR(VLOOKUP($B105,'Slutlig allokering'!$B$2:$AC$462,MATCH(G$3,'Slutlig allokering'!$B$2:$AJ$2,0),FALSE)/1,0)</f>
        <v>0</v>
      </c>
      <c r="H105">
        <f>IFERROR(VLOOKUP($B105,Kraftvärmeprod!$B$1:$AH$479,MATCH(H$2,Kraftvärmeprod!$B$1:$AG$1,0),FALSE)/1,0)-IFERROR(VLOOKUP($B105,'Slutlig allokering'!$B$2:$AC$462,MATCH(H$3,'Slutlig allokering'!$B$2:$AJ$2,0),FALSE)/1,0)</f>
        <v>0</v>
      </c>
      <c r="I105">
        <f>IFERROR(VLOOKUP($B105,Kraftvärmeprod!$B$1:$AH$479,MATCH(I$2,Kraftvärmeprod!$B$1:$AG$1,0),FALSE)/1,0)-IFERROR(VLOOKUP($B105,'Slutlig allokering'!$B$2:$AC$462,MATCH(I$3,'Slutlig allokering'!$B$2:$AJ$2,0),FALSE)/1,0)</f>
        <v>0</v>
      </c>
      <c r="J105">
        <f>IFERROR(VLOOKUP($B105,Kraftvärmeprod!$B$1:$AH$479,MATCH(J$2,Kraftvärmeprod!$B$1:$AG$1,0),FALSE)/1,0)-IFERROR(VLOOKUP($B105,'Slutlig allokering'!$B$2:$AC$462,MATCH(J$3,'Slutlig allokering'!$B$2:$AJ$2,0),FALSE)/1,0)</f>
        <v>0</v>
      </c>
      <c r="K105">
        <f>IFERROR(VLOOKUP($B105,Kraftvärmeprod!$B$1:$AH$479,MATCH(K$2,Kraftvärmeprod!$B$1:$AG$1,0),FALSE)/1,0)-IFERROR(VLOOKUP($B105,'Slutlig allokering'!$B$2:$AC$462,MATCH(K$3,'Slutlig allokering'!$B$2:$AJ$2,0),FALSE)/1,0)</f>
        <v>0</v>
      </c>
      <c r="L105">
        <f>IFERROR(VLOOKUP($B105,Kraftvärmeprod!$B$1:$AH$479,MATCH(L$2,Kraftvärmeprod!$B$1:$AG$1,0),FALSE)/1,0)-IFERROR(VLOOKUP($B105,'Slutlig allokering'!$B$2:$AC$462,MATCH(L$3,'Slutlig allokering'!$B$2:$AJ$2,0),FALSE)/1,0)</f>
        <v>0</v>
      </c>
      <c r="M105" s="143">
        <f>IFERROR(VLOOKUP($B105,Miljö!$B$1:$S$477,MATCH(M$2,Miljö!$B$1:$X$1,0),FALSE)/1,0)-IFERROR(VLOOKUP($B105,'Slutlig allokering'!$B$2:$AC$462,MATCH(M$3,'Slutlig allokering'!$B$2:$AJ$2,0),FALSE)/1,0)</f>
        <v>0</v>
      </c>
      <c r="N105">
        <f>IFERROR(VLOOKUP($B105,Kraftvärmeprod!$B$1:$AH$479,MATCH(N$2,Kraftvärmeprod!$B$1:$AG$1,0),FALSE)/1,0)-IFERROR(VLOOKUP($B105,'Slutlig allokering'!$B$2:$AC$462,MATCH(N$3,'Slutlig allokering'!$B$2:$AJ$2,0),FALSE)/1,0)</f>
        <v>0</v>
      </c>
      <c r="O105">
        <f>IFERROR(VLOOKUP($B105,Kraftvärmeprod!$B$1:$AH$479,MATCH(O$2,Kraftvärmeprod!$B$1:$AG$1,0),FALSE)/1,0)-IFERROR(VLOOKUP($B105,'Slutlig allokering'!$B$2:$AC$462,MATCH(O$3,'Slutlig allokering'!$B$2:$AJ$2,0),FALSE)/1,0)</f>
        <v>0</v>
      </c>
      <c r="P105">
        <f>IFERROR(VLOOKUP($B105,Kraftvärmeprod!$B$1:$AH$479,MATCH(P$2,Kraftvärmeprod!$B$1:$AG$1,0),FALSE)/1,0)-IFERROR(VLOOKUP($B105,'Slutlig allokering'!$B$2:$AC$462,MATCH(P$3,'Slutlig allokering'!$B$2:$AJ$2,0),FALSE)/1,0)</f>
        <v>0</v>
      </c>
      <c r="Q105">
        <f>IFERROR(VLOOKUP($B105,Kraftvärmeprod!$B$1:$AH$479,MATCH(Q$2,Kraftvärmeprod!$B$1:$AG$1,0),FALSE)/1,0)-IFERROR(VLOOKUP($B105,'Slutlig allokering'!$B$2:$AC$462,MATCH(Q$3,'Slutlig allokering'!$B$2:$AJ$2,0),FALSE)/1,0)</f>
        <v>0</v>
      </c>
      <c r="R105">
        <f>IFERROR(VLOOKUP($B105,Kraftvärmeprod!$B$1:$AH$479,MATCH(R$2,Kraftvärmeprod!$B$1:$AG$1,0),FALSE)/1,0)-IFERROR(VLOOKUP($B105,'Slutlig allokering'!$B$2:$AC$462,MATCH(R$3,'Slutlig allokering'!$B$2:$AJ$2,0),FALSE)/1,0)</f>
        <v>0</v>
      </c>
      <c r="S105">
        <f>IFERROR(VLOOKUP($B105,Kraftvärmeprod!$B$1:$AH$479,MATCH(S$2,Kraftvärmeprod!$B$1:$AG$1,0),FALSE)/1,0)-IFERROR(VLOOKUP($B105,'Slutlig allokering'!$B$2:$AC$462,MATCH(S$3,'Slutlig allokering'!$B$2:$AJ$2,0),FALSE)/1,0)</f>
        <v>0</v>
      </c>
      <c r="T105">
        <f>IFERROR(VLOOKUP($B105,Kraftvärmeprod!$B$1:$AH$479,MATCH(T$2,Kraftvärmeprod!$B$1:$AG$1,0),FALSE)/1,0)-IFERROR(VLOOKUP($B105,'Slutlig allokering'!$B$2:$AC$462,MATCH(T$3,'Slutlig allokering'!$B$2:$AJ$2,0),FALSE)/1,0)</f>
        <v>0</v>
      </c>
      <c r="U105">
        <f>IFERROR(VLOOKUP($B105,Kraftvärmeprod!$B$1:$AH$479,MATCH(U$2,Kraftvärmeprod!$B$1:$AG$1,0),FALSE)/1,0)-IFERROR(VLOOKUP($B105,'Slutlig allokering'!$B$2:$AC$462,MATCH(U$3,'Slutlig allokering'!$B$2:$AJ$2,0),FALSE)/1,0)</f>
        <v>0</v>
      </c>
      <c r="V105">
        <f>IFERROR(VLOOKUP($B105,Kraftvärmeprod!$B$1:$AH$479,MATCH(V$2,Kraftvärmeprod!$B$1:$AG$1,0),FALSE)/1,0)-IFERROR(VLOOKUP($B105,'Slutlig allokering'!$B$2:$AC$462,MATCH(V$3,'Slutlig allokering'!$B$2:$AJ$2,0),FALSE)/1,0)</f>
        <v>0</v>
      </c>
      <c r="W105">
        <f>IFERROR(VLOOKUP($B105,Kraftvärmeprod!$B$1:$AH$479,MATCH(W$2,Kraftvärmeprod!$B$1:$AG$1,0),FALSE)/1,0)-IFERROR(VLOOKUP($B105,'Slutlig allokering'!$B$2:$AC$462,MATCH(W$3,'Slutlig allokering'!$B$2:$AJ$2,0),FALSE)/1,0)</f>
        <v>0</v>
      </c>
      <c r="X105">
        <f>IFERROR(VLOOKUP($B105,Kraftvärmeprod!$B$1:$AH$479,MATCH(X$2,Kraftvärmeprod!$B$1:$AG$1,0),FALSE)/1,0)-IFERROR(VLOOKUP($B105,'Slutlig allokering'!$B$2:$AC$462,MATCH(X$3,'Slutlig allokering'!$B$2:$AJ$2,0),FALSE)/1,0)</f>
        <v>0</v>
      </c>
      <c r="Y105">
        <f>IFERROR(VLOOKUP($B105,Kraftvärmeprod!$B$1:$AH$479,MATCH(Y$2,Kraftvärmeprod!$B$1:$AG$1,0),FALSE)/1,0)-IFERROR(VLOOKUP($B105,'Slutlig allokering'!$B$2:$AC$462,MATCH(Y$3,'Slutlig allokering'!$B$2:$AJ$2,0),FALSE)/1,0)</f>
        <v>0</v>
      </c>
      <c r="Z105">
        <f>IFERROR(VLOOKUP($B105,Kraftvärmeprod!$B$1:$AH$479,MATCH(Z$2,Kraftvärmeprod!$B$1:$AG$1,0),FALSE)/1,0)-IFERROR(VLOOKUP($B105,'Slutlig allokering'!$B$2:$AC$462,MATCH(Z$3,'Slutlig allokering'!$B$2:$AJ$2,0),FALSE)/1,0)</f>
        <v>0</v>
      </c>
      <c r="AA105">
        <f>IFERROR(VLOOKUP($B105,Kraftvärmeprod!$B$1:$AH$479,MATCH(AA$2,Kraftvärmeprod!$B$1:$AG$1,0),FALSE)/1,0)-IFERROR(VLOOKUP($B105,'Slutlig allokering'!$B$2:$AC$462,MATCH(AA$3,'Slutlig allokering'!$B$2:$AJ$2,0),FALSE)/1,0)</f>
        <v>0</v>
      </c>
      <c r="AB105">
        <f>IFERROR(VLOOKUP($B105,Kraftvärmeprod!$B$1:$AH$479,MATCH(AB$2,Kraftvärmeprod!$B$1:$AG$1,0),FALSE)/1,0)-IFERROR(VLOOKUP($B105,'Slutlig allokering'!$B$2:$AC$462,MATCH(AB$3,'Slutlig allokering'!$B$2:$AJ$2,0),FALSE)/1,0)</f>
        <v>0</v>
      </c>
      <c r="AE105">
        <f t="shared" si="2"/>
        <v>0</v>
      </c>
      <c r="AG105">
        <f>IFERROR(VLOOKUP(B105,'Slutlig allokering'!$B$2:$AJ$462,MATCH("Summa justerad allokerad tillförd energi (utan hjälpel och rökgaskondensering):",'Slutlig allokering'!$B$2:$AK$2,0),FALSE)/1,"")</f>
        <v>0</v>
      </c>
      <c r="AI105" s="55" t="str">
        <f>IFERROR(1-VLOOKUP(B105,'Slutlig allokering'!$B$2:$AJ$462,MATCH("Andel av bränsle i kvv som allokerats till värme, exklusive rökgaskondensering och hjälpel",'Slutlig allokering'!$B$2:$AK$2,0),FALSE),"")</f>
        <v/>
      </c>
      <c r="AK105" s="55" t="str">
        <f t="shared" si="3"/>
        <v/>
      </c>
    </row>
    <row r="106" spans="1:37" x14ac:dyDescent="0.25">
      <c r="A106" s="28" t="s">
        <v>80</v>
      </c>
      <c r="B106" s="28" t="s">
        <v>132</v>
      </c>
      <c r="C106" t="str">
        <f>IFERROR(VLOOKUP($B106,Kraftvärmeprod!$B$1:$AH$479,MATCH(C$3,Kraftvärmeprod!$B$1:$AG$1,0),FALSE)/1,"")</f>
        <v/>
      </c>
      <c r="D106" t="str">
        <f>IFERROR(VLOOKUP($B106,Kraftvärmeprod!$B$1:$AH$479,MATCH(D$3,Kraftvärmeprod!$B$1:$AG$1,0),FALSE)/1,"")</f>
        <v/>
      </c>
      <c r="E106">
        <f>IFERROR(VLOOKUP($B106,Kraftvärmeprod!$B$1:$AH$479,MATCH(E$2,Kraftvärmeprod!$B$1:$AG$1,0),FALSE)/1,0)-IFERROR(VLOOKUP($B106,'Slutlig allokering'!$B$2:$AC$462,MATCH(E$3,'Slutlig allokering'!$B$2:$AJ$2,0),FALSE)/1,0)</f>
        <v>0</v>
      </c>
      <c r="F106">
        <f>IFERROR(VLOOKUP($B106,Kraftvärmeprod!$B$1:$AH$479,MATCH(F$2,Kraftvärmeprod!$B$1:$AG$1,0),FALSE)/1,0)-IFERROR(VLOOKUP($B106,'Slutlig allokering'!$B$2:$AC$462,MATCH(F$3,'Slutlig allokering'!$B$2:$AJ$2,0),FALSE)/1,0)</f>
        <v>0</v>
      </c>
      <c r="G106">
        <f>IFERROR(VLOOKUP($B106,Kraftvärmeprod!$B$1:$AH$479,MATCH(G$2,Kraftvärmeprod!$B$1:$AG$1,0),FALSE)/1,0)-IFERROR(VLOOKUP($B106,'Slutlig allokering'!$B$2:$AC$462,MATCH(G$3,'Slutlig allokering'!$B$2:$AJ$2,0),FALSE)/1,0)</f>
        <v>0</v>
      </c>
      <c r="H106">
        <f>IFERROR(VLOOKUP($B106,Kraftvärmeprod!$B$1:$AH$479,MATCH(H$2,Kraftvärmeprod!$B$1:$AG$1,0),FALSE)/1,0)-IFERROR(VLOOKUP($B106,'Slutlig allokering'!$B$2:$AC$462,MATCH(H$3,'Slutlig allokering'!$B$2:$AJ$2,0),FALSE)/1,0)</f>
        <v>0</v>
      </c>
      <c r="I106">
        <f>IFERROR(VLOOKUP($B106,Kraftvärmeprod!$B$1:$AH$479,MATCH(I$2,Kraftvärmeprod!$B$1:$AG$1,0),FALSE)/1,0)-IFERROR(VLOOKUP($B106,'Slutlig allokering'!$B$2:$AC$462,MATCH(I$3,'Slutlig allokering'!$B$2:$AJ$2,0),FALSE)/1,0)</f>
        <v>0</v>
      </c>
      <c r="J106">
        <f>IFERROR(VLOOKUP($B106,Kraftvärmeprod!$B$1:$AH$479,MATCH(J$2,Kraftvärmeprod!$B$1:$AG$1,0),FALSE)/1,0)-IFERROR(VLOOKUP($B106,'Slutlig allokering'!$B$2:$AC$462,MATCH(J$3,'Slutlig allokering'!$B$2:$AJ$2,0),FALSE)/1,0)</f>
        <v>0</v>
      </c>
      <c r="K106">
        <f>IFERROR(VLOOKUP($B106,Kraftvärmeprod!$B$1:$AH$479,MATCH(K$2,Kraftvärmeprod!$B$1:$AG$1,0),FALSE)/1,0)-IFERROR(VLOOKUP($B106,'Slutlig allokering'!$B$2:$AC$462,MATCH(K$3,'Slutlig allokering'!$B$2:$AJ$2,0),FALSE)/1,0)</f>
        <v>0</v>
      </c>
      <c r="L106">
        <f>IFERROR(VLOOKUP($B106,Kraftvärmeprod!$B$1:$AH$479,MATCH(L$2,Kraftvärmeprod!$B$1:$AG$1,0),FALSE)/1,0)-IFERROR(VLOOKUP($B106,'Slutlig allokering'!$B$2:$AC$462,MATCH(L$3,'Slutlig allokering'!$B$2:$AJ$2,0),FALSE)/1,0)</f>
        <v>0</v>
      </c>
      <c r="M106" s="143">
        <f>IFERROR(VLOOKUP($B106,Miljö!$B$1:$S$477,MATCH(M$2,Miljö!$B$1:$X$1,0),FALSE)/1,0)-IFERROR(VLOOKUP($B106,'Slutlig allokering'!$B$2:$AC$462,MATCH(M$3,'Slutlig allokering'!$B$2:$AJ$2,0),FALSE)/1,0)</f>
        <v>0</v>
      </c>
      <c r="N106">
        <f>IFERROR(VLOOKUP($B106,Kraftvärmeprod!$B$1:$AH$479,MATCH(N$2,Kraftvärmeprod!$B$1:$AG$1,0),FALSE)/1,0)-IFERROR(VLOOKUP($B106,'Slutlig allokering'!$B$2:$AC$462,MATCH(N$3,'Slutlig allokering'!$B$2:$AJ$2,0),FALSE)/1,0)</f>
        <v>0</v>
      </c>
      <c r="O106">
        <f>IFERROR(VLOOKUP($B106,Kraftvärmeprod!$B$1:$AH$479,MATCH(O$2,Kraftvärmeprod!$B$1:$AG$1,0),FALSE)/1,0)-IFERROR(VLOOKUP($B106,'Slutlig allokering'!$B$2:$AC$462,MATCH(O$3,'Slutlig allokering'!$B$2:$AJ$2,0),FALSE)/1,0)</f>
        <v>0</v>
      </c>
      <c r="P106">
        <f>IFERROR(VLOOKUP($B106,Kraftvärmeprod!$B$1:$AH$479,MATCH(P$2,Kraftvärmeprod!$B$1:$AG$1,0),FALSE)/1,0)-IFERROR(VLOOKUP($B106,'Slutlig allokering'!$B$2:$AC$462,MATCH(P$3,'Slutlig allokering'!$B$2:$AJ$2,0),FALSE)/1,0)</f>
        <v>0</v>
      </c>
      <c r="Q106">
        <f>IFERROR(VLOOKUP($B106,Kraftvärmeprod!$B$1:$AH$479,MATCH(Q$2,Kraftvärmeprod!$B$1:$AG$1,0),FALSE)/1,0)-IFERROR(VLOOKUP($B106,'Slutlig allokering'!$B$2:$AC$462,MATCH(Q$3,'Slutlig allokering'!$B$2:$AJ$2,0),FALSE)/1,0)</f>
        <v>0</v>
      </c>
      <c r="R106">
        <f>IFERROR(VLOOKUP($B106,Kraftvärmeprod!$B$1:$AH$479,MATCH(R$2,Kraftvärmeprod!$B$1:$AG$1,0),FALSE)/1,0)-IFERROR(VLOOKUP($B106,'Slutlig allokering'!$B$2:$AC$462,MATCH(R$3,'Slutlig allokering'!$B$2:$AJ$2,0),FALSE)/1,0)</f>
        <v>0</v>
      </c>
      <c r="S106">
        <f>IFERROR(VLOOKUP($B106,Kraftvärmeprod!$B$1:$AH$479,MATCH(S$2,Kraftvärmeprod!$B$1:$AG$1,0),FALSE)/1,0)-IFERROR(VLOOKUP($B106,'Slutlig allokering'!$B$2:$AC$462,MATCH(S$3,'Slutlig allokering'!$B$2:$AJ$2,0),FALSE)/1,0)</f>
        <v>0</v>
      </c>
      <c r="T106">
        <f>IFERROR(VLOOKUP($B106,Kraftvärmeprod!$B$1:$AH$479,MATCH(T$2,Kraftvärmeprod!$B$1:$AG$1,0),FALSE)/1,0)-IFERROR(VLOOKUP($B106,'Slutlig allokering'!$B$2:$AC$462,MATCH(T$3,'Slutlig allokering'!$B$2:$AJ$2,0),FALSE)/1,0)</f>
        <v>0</v>
      </c>
      <c r="U106">
        <f>IFERROR(VLOOKUP($B106,Kraftvärmeprod!$B$1:$AH$479,MATCH(U$2,Kraftvärmeprod!$B$1:$AG$1,0),FALSE)/1,0)-IFERROR(VLOOKUP($B106,'Slutlig allokering'!$B$2:$AC$462,MATCH(U$3,'Slutlig allokering'!$B$2:$AJ$2,0),FALSE)/1,0)</f>
        <v>0</v>
      </c>
      <c r="V106">
        <f>IFERROR(VLOOKUP($B106,Kraftvärmeprod!$B$1:$AH$479,MATCH(V$2,Kraftvärmeprod!$B$1:$AG$1,0),FALSE)/1,0)-IFERROR(VLOOKUP($B106,'Slutlig allokering'!$B$2:$AC$462,MATCH(V$3,'Slutlig allokering'!$B$2:$AJ$2,0),FALSE)/1,0)</f>
        <v>0</v>
      </c>
      <c r="W106">
        <f>IFERROR(VLOOKUP($B106,Kraftvärmeprod!$B$1:$AH$479,MATCH(W$2,Kraftvärmeprod!$B$1:$AG$1,0),FALSE)/1,0)-IFERROR(VLOOKUP($B106,'Slutlig allokering'!$B$2:$AC$462,MATCH(W$3,'Slutlig allokering'!$B$2:$AJ$2,0),FALSE)/1,0)</f>
        <v>0</v>
      </c>
      <c r="X106">
        <f>IFERROR(VLOOKUP($B106,Kraftvärmeprod!$B$1:$AH$479,MATCH(X$2,Kraftvärmeprod!$B$1:$AG$1,0),FALSE)/1,0)-IFERROR(VLOOKUP($B106,'Slutlig allokering'!$B$2:$AC$462,MATCH(X$3,'Slutlig allokering'!$B$2:$AJ$2,0),FALSE)/1,0)</f>
        <v>0</v>
      </c>
      <c r="Y106">
        <f>IFERROR(VLOOKUP($B106,Kraftvärmeprod!$B$1:$AH$479,MATCH(Y$2,Kraftvärmeprod!$B$1:$AG$1,0),FALSE)/1,0)-IFERROR(VLOOKUP($B106,'Slutlig allokering'!$B$2:$AC$462,MATCH(Y$3,'Slutlig allokering'!$B$2:$AJ$2,0),FALSE)/1,0)</f>
        <v>0</v>
      </c>
      <c r="Z106">
        <f>IFERROR(VLOOKUP($B106,Kraftvärmeprod!$B$1:$AH$479,MATCH(Z$2,Kraftvärmeprod!$B$1:$AG$1,0),FALSE)/1,0)-IFERROR(VLOOKUP($B106,'Slutlig allokering'!$B$2:$AC$462,MATCH(Z$3,'Slutlig allokering'!$B$2:$AJ$2,0),FALSE)/1,0)</f>
        <v>0</v>
      </c>
      <c r="AA106">
        <f>IFERROR(VLOOKUP($B106,Kraftvärmeprod!$B$1:$AH$479,MATCH(AA$2,Kraftvärmeprod!$B$1:$AG$1,0),FALSE)/1,0)-IFERROR(VLOOKUP($B106,'Slutlig allokering'!$B$2:$AC$462,MATCH(AA$3,'Slutlig allokering'!$B$2:$AJ$2,0),FALSE)/1,0)</f>
        <v>0</v>
      </c>
      <c r="AB106">
        <f>IFERROR(VLOOKUP($B106,Kraftvärmeprod!$B$1:$AH$479,MATCH(AB$2,Kraftvärmeprod!$B$1:$AG$1,0),FALSE)/1,0)-IFERROR(VLOOKUP($B106,'Slutlig allokering'!$B$2:$AC$462,MATCH(AB$3,'Slutlig allokering'!$B$2:$AJ$2,0),FALSE)/1,0)</f>
        <v>0</v>
      </c>
      <c r="AE106">
        <f t="shared" si="2"/>
        <v>0</v>
      </c>
      <c r="AG106">
        <f>IFERROR(VLOOKUP(B106,'Slutlig allokering'!$B$2:$AJ$462,MATCH("Summa justerad allokerad tillförd energi (utan hjälpel och rökgaskondensering):",'Slutlig allokering'!$B$2:$AK$2,0),FALSE)/1,"")</f>
        <v>0</v>
      </c>
      <c r="AI106" s="55" t="str">
        <f>IFERROR(1-VLOOKUP(B106,'Slutlig allokering'!$B$2:$AJ$462,MATCH("Andel av bränsle i kvv som allokerats till värme, exklusive rökgaskondensering och hjälpel",'Slutlig allokering'!$B$2:$AK$2,0),FALSE),"")</f>
        <v/>
      </c>
      <c r="AK106" s="55" t="str">
        <f t="shared" si="3"/>
        <v/>
      </c>
    </row>
    <row r="107" spans="1:37" x14ac:dyDescent="0.25">
      <c r="A107" s="28" t="s">
        <v>80</v>
      </c>
      <c r="B107" s="28" t="s">
        <v>133</v>
      </c>
      <c r="C107" t="str">
        <f>IFERROR(VLOOKUP($B107,Kraftvärmeprod!$B$1:$AH$479,MATCH(C$3,Kraftvärmeprod!$B$1:$AG$1,0),FALSE)/1,"")</f>
        <v/>
      </c>
      <c r="D107" t="str">
        <f>IFERROR(VLOOKUP($B107,Kraftvärmeprod!$B$1:$AH$479,MATCH(D$3,Kraftvärmeprod!$B$1:$AG$1,0),FALSE)/1,"")</f>
        <v/>
      </c>
      <c r="E107">
        <f>IFERROR(VLOOKUP($B107,Kraftvärmeprod!$B$1:$AH$479,MATCH(E$2,Kraftvärmeprod!$B$1:$AG$1,0),FALSE)/1,0)-IFERROR(VLOOKUP($B107,'Slutlig allokering'!$B$2:$AC$462,MATCH(E$3,'Slutlig allokering'!$B$2:$AJ$2,0),FALSE)/1,0)</f>
        <v>0</v>
      </c>
      <c r="F107">
        <f>IFERROR(VLOOKUP($B107,Kraftvärmeprod!$B$1:$AH$479,MATCH(F$2,Kraftvärmeprod!$B$1:$AG$1,0),FALSE)/1,0)-IFERROR(VLOOKUP($B107,'Slutlig allokering'!$B$2:$AC$462,MATCH(F$3,'Slutlig allokering'!$B$2:$AJ$2,0),FALSE)/1,0)</f>
        <v>0</v>
      </c>
      <c r="G107">
        <f>IFERROR(VLOOKUP($B107,Kraftvärmeprod!$B$1:$AH$479,MATCH(G$2,Kraftvärmeprod!$B$1:$AG$1,0),FALSE)/1,0)-IFERROR(VLOOKUP($B107,'Slutlig allokering'!$B$2:$AC$462,MATCH(G$3,'Slutlig allokering'!$B$2:$AJ$2,0),FALSE)/1,0)</f>
        <v>0</v>
      </c>
      <c r="H107">
        <f>IFERROR(VLOOKUP($B107,Kraftvärmeprod!$B$1:$AH$479,MATCH(H$2,Kraftvärmeprod!$B$1:$AG$1,0),FALSE)/1,0)-IFERROR(VLOOKUP($B107,'Slutlig allokering'!$B$2:$AC$462,MATCH(H$3,'Slutlig allokering'!$B$2:$AJ$2,0),FALSE)/1,0)</f>
        <v>0</v>
      </c>
      <c r="I107">
        <f>IFERROR(VLOOKUP($B107,Kraftvärmeprod!$B$1:$AH$479,MATCH(I$2,Kraftvärmeprod!$B$1:$AG$1,0),FALSE)/1,0)-IFERROR(VLOOKUP($B107,'Slutlig allokering'!$B$2:$AC$462,MATCH(I$3,'Slutlig allokering'!$B$2:$AJ$2,0),FALSE)/1,0)</f>
        <v>0</v>
      </c>
      <c r="J107">
        <f>IFERROR(VLOOKUP($B107,Kraftvärmeprod!$B$1:$AH$479,MATCH(J$2,Kraftvärmeprod!$B$1:$AG$1,0),FALSE)/1,0)-IFERROR(VLOOKUP($B107,'Slutlig allokering'!$B$2:$AC$462,MATCH(J$3,'Slutlig allokering'!$B$2:$AJ$2,0),FALSE)/1,0)</f>
        <v>0</v>
      </c>
      <c r="K107">
        <f>IFERROR(VLOOKUP($B107,Kraftvärmeprod!$B$1:$AH$479,MATCH(K$2,Kraftvärmeprod!$B$1:$AG$1,0),FALSE)/1,0)-IFERROR(VLOOKUP($B107,'Slutlig allokering'!$B$2:$AC$462,MATCH(K$3,'Slutlig allokering'!$B$2:$AJ$2,0),FALSE)/1,0)</f>
        <v>0</v>
      </c>
      <c r="L107">
        <f>IFERROR(VLOOKUP($B107,Kraftvärmeprod!$B$1:$AH$479,MATCH(L$2,Kraftvärmeprod!$B$1:$AG$1,0),FALSE)/1,0)-IFERROR(VLOOKUP($B107,'Slutlig allokering'!$B$2:$AC$462,MATCH(L$3,'Slutlig allokering'!$B$2:$AJ$2,0),FALSE)/1,0)</f>
        <v>0</v>
      </c>
      <c r="M107" s="143">
        <f>IFERROR(VLOOKUP($B107,Miljö!$B$1:$S$477,MATCH(M$2,Miljö!$B$1:$X$1,0),FALSE)/1,0)-IFERROR(VLOOKUP($B107,'Slutlig allokering'!$B$2:$AC$462,MATCH(M$3,'Slutlig allokering'!$B$2:$AJ$2,0),FALSE)/1,0)</f>
        <v>0</v>
      </c>
      <c r="N107">
        <f>IFERROR(VLOOKUP($B107,Kraftvärmeprod!$B$1:$AH$479,MATCH(N$2,Kraftvärmeprod!$B$1:$AG$1,0),FALSE)/1,0)-IFERROR(VLOOKUP($B107,'Slutlig allokering'!$B$2:$AC$462,MATCH(N$3,'Slutlig allokering'!$B$2:$AJ$2,0),FALSE)/1,0)</f>
        <v>0</v>
      </c>
      <c r="O107">
        <f>IFERROR(VLOOKUP($B107,Kraftvärmeprod!$B$1:$AH$479,MATCH(O$2,Kraftvärmeprod!$B$1:$AG$1,0),FALSE)/1,0)-IFERROR(VLOOKUP($B107,'Slutlig allokering'!$B$2:$AC$462,MATCH(O$3,'Slutlig allokering'!$B$2:$AJ$2,0),FALSE)/1,0)</f>
        <v>0</v>
      </c>
      <c r="P107">
        <f>IFERROR(VLOOKUP($B107,Kraftvärmeprod!$B$1:$AH$479,MATCH(P$2,Kraftvärmeprod!$B$1:$AG$1,0),FALSE)/1,0)-IFERROR(VLOOKUP($B107,'Slutlig allokering'!$B$2:$AC$462,MATCH(P$3,'Slutlig allokering'!$B$2:$AJ$2,0),FALSE)/1,0)</f>
        <v>0</v>
      </c>
      <c r="Q107">
        <f>IFERROR(VLOOKUP($B107,Kraftvärmeprod!$B$1:$AH$479,MATCH(Q$2,Kraftvärmeprod!$B$1:$AG$1,0),FALSE)/1,0)-IFERROR(VLOOKUP($B107,'Slutlig allokering'!$B$2:$AC$462,MATCH(Q$3,'Slutlig allokering'!$B$2:$AJ$2,0),FALSE)/1,0)</f>
        <v>0</v>
      </c>
      <c r="R107">
        <f>IFERROR(VLOOKUP($B107,Kraftvärmeprod!$B$1:$AH$479,MATCH(R$2,Kraftvärmeprod!$B$1:$AG$1,0),FALSE)/1,0)-IFERROR(VLOOKUP($B107,'Slutlig allokering'!$B$2:$AC$462,MATCH(R$3,'Slutlig allokering'!$B$2:$AJ$2,0),FALSE)/1,0)</f>
        <v>0</v>
      </c>
      <c r="S107">
        <f>IFERROR(VLOOKUP($B107,Kraftvärmeprod!$B$1:$AH$479,MATCH(S$2,Kraftvärmeprod!$B$1:$AG$1,0),FALSE)/1,0)-IFERROR(VLOOKUP($B107,'Slutlig allokering'!$B$2:$AC$462,MATCH(S$3,'Slutlig allokering'!$B$2:$AJ$2,0),FALSE)/1,0)</f>
        <v>0</v>
      </c>
      <c r="T107">
        <f>IFERROR(VLOOKUP($B107,Kraftvärmeprod!$B$1:$AH$479,MATCH(T$2,Kraftvärmeprod!$B$1:$AG$1,0),FALSE)/1,0)-IFERROR(VLOOKUP($B107,'Slutlig allokering'!$B$2:$AC$462,MATCH(T$3,'Slutlig allokering'!$B$2:$AJ$2,0),FALSE)/1,0)</f>
        <v>0</v>
      </c>
      <c r="U107">
        <f>IFERROR(VLOOKUP($B107,Kraftvärmeprod!$B$1:$AH$479,MATCH(U$2,Kraftvärmeprod!$B$1:$AG$1,0),FALSE)/1,0)-IFERROR(VLOOKUP($B107,'Slutlig allokering'!$B$2:$AC$462,MATCH(U$3,'Slutlig allokering'!$B$2:$AJ$2,0),FALSE)/1,0)</f>
        <v>0</v>
      </c>
      <c r="V107">
        <f>IFERROR(VLOOKUP($B107,Kraftvärmeprod!$B$1:$AH$479,MATCH(V$2,Kraftvärmeprod!$B$1:$AG$1,0),FALSE)/1,0)-IFERROR(VLOOKUP($B107,'Slutlig allokering'!$B$2:$AC$462,MATCH(V$3,'Slutlig allokering'!$B$2:$AJ$2,0),FALSE)/1,0)</f>
        <v>0</v>
      </c>
      <c r="W107">
        <f>IFERROR(VLOOKUP($B107,Kraftvärmeprod!$B$1:$AH$479,MATCH(W$2,Kraftvärmeprod!$B$1:$AG$1,0),FALSE)/1,0)-IFERROR(VLOOKUP($B107,'Slutlig allokering'!$B$2:$AC$462,MATCH(W$3,'Slutlig allokering'!$B$2:$AJ$2,0),FALSE)/1,0)</f>
        <v>0</v>
      </c>
      <c r="X107">
        <f>IFERROR(VLOOKUP($B107,Kraftvärmeprod!$B$1:$AH$479,MATCH(X$2,Kraftvärmeprod!$B$1:$AG$1,0),FALSE)/1,0)-IFERROR(VLOOKUP($B107,'Slutlig allokering'!$B$2:$AC$462,MATCH(X$3,'Slutlig allokering'!$B$2:$AJ$2,0),FALSE)/1,0)</f>
        <v>0</v>
      </c>
      <c r="Y107">
        <f>IFERROR(VLOOKUP($B107,Kraftvärmeprod!$B$1:$AH$479,MATCH(Y$2,Kraftvärmeprod!$B$1:$AG$1,0),FALSE)/1,0)-IFERROR(VLOOKUP($B107,'Slutlig allokering'!$B$2:$AC$462,MATCH(Y$3,'Slutlig allokering'!$B$2:$AJ$2,0),FALSE)/1,0)</f>
        <v>0</v>
      </c>
      <c r="Z107">
        <f>IFERROR(VLOOKUP($B107,Kraftvärmeprod!$B$1:$AH$479,MATCH(Z$2,Kraftvärmeprod!$B$1:$AG$1,0),FALSE)/1,0)-IFERROR(VLOOKUP($B107,'Slutlig allokering'!$B$2:$AC$462,MATCH(Z$3,'Slutlig allokering'!$B$2:$AJ$2,0),FALSE)/1,0)</f>
        <v>0</v>
      </c>
      <c r="AA107">
        <f>IFERROR(VLOOKUP($B107,Kraftvärmeprod!$B$1:$AH$479,MATCH(AA$2,Kraftvärmeprod!$B$1:$AG$1,0),FALSE)/1,0)-IFERROR(VLOOKUP($B107,'Slutlig allokering'!$B$2:$AC$462,MATCH(AA$3,'Slutlig allokering'!$B$2:$AJ$2,0),FALSE)/1,0)</f>
        <v>0</v>
      </c>
      <c r="AB107">
        <f>IFERROR(VLOOKUP($B107,Kraftvärmeprod!$B$1:$AH$479,MATCH(AB$2,Kraftvärmeprod!$B$1:$AG$1,0),FALSE)/1,0)-IFERROR(VLOOKUP($B107,'Slutlig allokering'!$B$2:$AC$462,MATCH(AB$3,'Slutlig allokering'!$B$2:$AJ$2,0),FALSE)/1,0)</f>
        <v>0</v>
      </c>
      <c r="AE107">
        <f t="shared" si="2"/>
        <v>0</v>
      </c>
      <c r="AG107">
        <f>IFERROR(VLOOKUP(B107,'Slutlig allokering'!$B$2:$AJ$462,MATCH("Summa justerad allokerad tillförd energi (utan hjälpel och rökgaskondensering):",'Slutlig allokering'!$B$2:$AK$2,0),FALSE)/1,"")</f>
        <v>0</v>
      </c>
      <c r="AI107" s="55" t="str">
        <f>IFERROR(1-VLOOKUP(B107,'Slutlig allokering'!$B$2:$AJ$462,MATCH("Andel av bränsle i kvv som allokerats till värme, exklusive rökgaskondensering och hjälpel",'Slutlig allokering'!$B$2:$AK$2,0),FALSE),"")</f>
        <v/>
      </c>
      <c r="AK107" s="55" t="str">
        <f t="shared" si="3"/>
        <v/>
      </c>
    </row>
    <row r="108" spans="1:37" x14ac:dyDescent="0.25">
      <c r="A108" s="28" t="s">
        <v>80</v>
      </c>
      <c r="B108" s="28" t="s">
        <v>134</v>
      </c>
      <c r="C108" t="str">
        <f>IFERROR(VLOOKUP($B108,Kraftvärmeprod!$B$1:$AH$479,MATCH(C$3,Kraftvärmeprod!$B$1:$AG$1,0),FALSE)/1,"")</f>
        <v/>
      </c>
      <c r="D108" t="str">
        <f>IFERROR(VLOOKUP($B108,Kraftvärmeprod!$B$1:$AH$479,MATCH(D$3,Kraftvärmeprod!$B$1:$AG$1,0),FALSE)/1,"")</f>
        <v/>
      </c>
      <c r="E108">
        <f>IFERROR(VLOOKUP($B108,Kraftvärmeprod!$B$1:$AH$479,MATCH(E$2,Kraftvärmeprod!$B$1:$AG$1,0),FALSE)/1,0)-IFERROR(VLOOKUP($B108,'Slutlig allokering'!$B$2:$AC$462,MATCH(E$3,'Slutlig allokering'!$B$2:$AJ$2,0),FALSE)/1,0)</f>
        <v>0</v>
      </c>
      <c r="F108">
        <f>IFERROR(VLOOKUP($B108,Kraftvärmeprod!$B$1:$AH$479,MATCH(F$2,Kraftvärmeprod!$B$1:$AG$1,0),FALSE)/1,0)-IFERROR(VLOOKUP($B108,'Slutlig allokering'!$B$2:$AC$462,MATCH(F$3,'Slutlig allokering'!$B$2:$AJ$2,0),FALSE)/1,0)</f>
        <v>0</v>
      </c>
      <c r="G108">
        <f>IFERROR(VLOOKUP($B108,Kraftvärmeprod!$B$1:$AH$479,MATCH(G$2,Kraftvärmeprod!$B$1:$AG$1,0),FALSE)/1,0)-IFERROR(VLOOKUP($B108,'Slutlig allokering'!$B$2:$AC$462,MATCH(G$3,'Slutlig allokering'!$B$2:$AJ$2,0),FALSE)/1,0)</f>
        <v>0</v>
      </c>
      <c r="H108">
        <f>IFERROR(VLOOKUP($B108,Kraftvärmeprod!$B$1:$AH$479,MATCH(H$2,Kraftvärmeprod!$B$1:$AG$1,0),FALSE)/1,0)-IFERROR(VLOOKUP($B108,'Slutlig allokering'!$B$2:$AC$462,MATCH(H$3,'Slutlig allokering'!$B$2:$AJ$2,0),FALSE)/1,0)</f>
        <v>0</v>
      </c>
      <c r="I108">
        <f>IFERROR(VLOOKUP($B108,Kraftvärmeprod!$B$1:$AH$479,MATCH(I$2,Kraftvärmeprod!$B$1:$AG$1,0),FALSE)/1,0)-IFERROR(VLOOKUP($B108,'Slutlig allokering'!$B$2:$AC$462,MATCH(I$3,'Slutlig allokering'!$B$2:$AJ$2,0),FALSE)/1,0)</f>
        <v>0</v>
      </c>
      <c r="J108">
        <f>IFERROR(VLOOKUP($B108,Kraftvärmeprod!$B$1:$AH$479,MATCH(J$2,Kraftvärmeprod!$B$1:$AG$1,0),FALSE)/1,0)-IFERROR(VLOOKUP($B108,'Slutlig allokering'!$B$2:$AC$462,MATCH(J$3,'Slutlig allokering'!$B$2:$AJ$2,0),FALSE)/1,0)</f>
        <v>0</v>
      </c>
      <c r="K108">
        <f>IFERROR(VLOOKUP($B108,Kraftvärmeprod!$B$1:$AH$479,MATCH(K$2,Kraftvärmeprod!$B$1:$AG$1,0),FALSE)/1,0)-IFERROR(VLOOKUP($B108,'Slutlig allokering'!$B$2:$AC$462,MATCH(K$3,'Slutlig allokering'!$B$2:$AJ$2,0),FALSE)/1,0)</f>
        <v>0</v>
      </c>
      <c r="L108">
        <f>IFERROR(VLOOKUP($B108,Kraftvärmeprod!$B$1:$AH$479,MATCH(L$2,Kraftvärmeprod!$B$1:$AG$1,0),FALSE)/1,0)-IFERROR(VLOOKUP($B108,'Slutlig allokering'!$B$2:$AC$462,MATCH(L$3,'Slutlig allokering'!$B$2:$AJ$2,0),FALSE)/1,0)</f>
        <v>0</v>
      </c>
      <c r="M108" s="143">
        <f>IFERROR(VLOOKUP($B108,Miljö!$B$1:$S$477,MATCH(M$2,Miljö!$B$1:$X$1,0),FALSE)/1,0)-IFERROR(VLOOKUP($B108,'Slutlig allokering'!$B$2:$AC$462,MATCH(M$3,'Slutlig allokering'!$B$2:$AJ$2,0),FALSE)/1,0)</f>
        <v>0</v>
      </c>
      <c r="N108">
        <f>IFERROR(VLOOKUP($B108,Kraftvärmeprod!$B$1:$AH$479,MATCH(N$2,Kraftvärmeprod!$B$1:$AG$1,0),FALSE)/1,0)-IFERROR(VLOOKUP($B108,'Slutlig allokering'!$B$2:$AC$462,MATCH(N$3,'Slutlig allokering'!$B$2:$AJ$2,0),FALSE)/1,0)</f>
        <v>0</v>
      </c>
      <c r="O108">
        <f>IFERROR(VLOOKUP($B108,Kraftvärmeprod!$B$1:$AH$479,MATCH(O$2,Kraftvärmeprod!$B$1:$AG$1,0),FALSE)/1,0)-IFERROR(VLOOKUP($B108,'Slutlig allokering'!$B$2:$AC$462,MATCH(O$3,'Slutlig allokering'!$B$2:$AJ$2,0),FALSE)/1,0)</f>
        <v>0</v>
      </c>
      <c r="P108">
        <f>IFERROR(VLOOKUP($B108,Kraftvärmeprod!$B$1:$AH$479,MATCH(P$2,Kraftvärmeprod!$B$1:$AG$1,0),FALSE)/1,0)-IFERROR(VLOOKUP($B108,'Slutlig allokering'!$B$2:$AC$462,MATCH(P$3,'Slutlig allokering'!$B$2:$AJ$2,0),FALSE)/1,0)</f>
        <v>0</v>
      </c>
      <c r="Q108">
        <f>IFERROR(VLOOKUP($B108,Kraftvärmeprod!$B$1:$AH$479,MATCH(Q$2,Kraftvärmeprod!$B$1:$AG$1,0),FALSE)/1,0)-IFERROR(VLOOKUP($B108,'Slutlig allokering'!$B$2:$AC$462,MATCH(Q$3,'Slutlig allokering'!$B$2:$AJ$2,0),FALSE)/1,0)</f>
        <v>0</v>
      </c>
      <c r="R108">
        <f>IFERROR(VLOOKUP($B108,Kraftvärmeprod!$B$1:$AH$479,MATCH(R$2,Kraftvärmeprod!$B$1:$AG$1,0),FALSE)/1,0)-IFERROR(VLOOKUP($B108,'Slutlig allokering'!$B$2:$AC$462,MATCH(R$3,'Slutlig allokering'!$B$2:$AJ$2,0),FALSE)/1,0)</f>
        <v>0</v>
      </c>
      <c r="S108">
        <f>IFERROR(VLOOKUP($B108,Kraftvärmeprod!$B$1:$AH$479,MATCH(S$2,Kraftvärmeprod!$B$1:$AG$1,0),FALSE)/1,0)-IFERROR(VLOOKUP($B108,'Slutlig allokering'!$B$2:$AC$462,MATCH(S$3,'Slutlig allokering'!$B$2:$AJ$2,0),FALSE)/1,0)</f>
        <v>0</v>
      </c>
      <c r="T108">
        <f>IFERROR(VLOOKUP($B108,Kraftvärmeprod!$B$1:$AH$479,MATCH(T$2,Kraftvärmeprod!$B$1:$AG$1,0),FALSE)/1,0)-IFERROR(VLOOKUP($B108,'Slutlig allokering'!$B$2:$AC$462,MATCH(T$3,'Slutlig allokering'!$B$2:$AJ$2,0),FALSE)/1,0)</f>
        <v>0</v>
      </c>
      <c r="U108">
        <f>IFERROR(VLOOKUP($B108,Kraftvärmeprod!$B$1:$AH$479,MATCH(U$2,Kraftvärmeprod!$B$1:$AG$1,0),FALSE)/1,0)-IFERROR(VLOOKUP($B108,'Slutlig allokering'!$B$2:$AC$462,MATCH(U$3,'Slutlig allokering'!$B$2:$AJ$2,0),FALSE)/1,0)</f>
        <v>0</v>
      </c>
      <c r="V108">
        <f>IFERROR(VLOOKUP($B108,Kraftvärmeprod!$B$1:$AH$479,MATCH(V$2,Kraftvärmeprod!$B$1:$AG$1,0),FALSE)/1,0)-IFERROR(VLOOKUP($B108,'Slutlig allokering'!$B$2:$AC$462,MATCH(V$3,'Slutlig allokering'!$B$2:$AJ$2,0),FALSE)/1,0)</f>
        <v>0</v>
      </c>
      <c r="W108">
        <f>IFERROR(VLOOKUP($B108,Kraftvärmeprod!$B$1:$AH$479,MATCH(W$2,Kraftvärmeprod!$B$1:$AG$1,0),FALSE)/1,0)-IFERROR(VLOOKUP($B108,'Slutlig allokering'!$B$2:$AC$462,MATCH(W$3,'Slutlig allokering'!$B$2:$AJ$2,0),FALSE)/1,0)</f>
        <v>0</v>
      </c>
      <c r="X108">
        <f>IFERROR(VLOOKUP($B108,Kraftvärmeprod!$B$1:$AH$479,MATCH(X$2,Kraftvärmeprod!$B$1:$AG$1,0),FALSE)/1,0)-IFERROR(VLOOKUP($B108,'Slutlig allokering'!$B$2:$AC$462,MATCH(X$3,'Slutlig allokering'!$B$2:$AJ$2,0),FALSE)/1,0)</f>
        <v>0</v>
      </c>
      <c r="Y108">
        <f>IFERROR(VLOOKUP($B108,Kraftvärmeprod!$B$1:$AH$479,MATCH(Y$2,Kraftvärmeprod!$B$1:$AG$1,0),FALSE)/1,0)-IFERROR(VLOOKUP($B108,'Slutlig allokering'!$B$2:$AC$462,MATCH(Y$3,'Slutlig allokering'!$B$2:$AJ$2,0),FALSE)/1,0)</f>
        <v>0</v>
      </c>
      <c r="Z108">
        <f>IFERROR(VLOOKUP($B108,Kraftvärmeprod!$B$1:$AH$479,MATCH(Z$2,Kraftvärmeprod!$B$1:$AG$1,0),FALSE)/1,0)-IFERROR(VLOOKUP($B108,'Slutlig allokering'!$B$2:$AC$462,MATCH(Z$3,'Slutlig allokering'!$B$2:$AJ$2,0),FALSE)/1,0)</f>
        <v>0</v>
      </c>
      <c r="AA108">
        <f>IFERROR(VLOOKUP($B108,Kraftvärmeprod!$B$1:$AH$479,MATCH(AA$2,Kraftvärmeprod!$B$1:$AG$1,0),FALSE)/1,0)-IFERROR(VLOOKUP($B108,'Slutlig allokering'!$B$2:$AC$462,MATCH(AA$3,'Slutlig allokering'!$B$2:$AJ$2,0),FALSE)/1,0)</f>
        <v>0</v>
      </c>
      <c r="AB108">
        <f>IFERROR(VLOOKUP($B108,Kraftvärmeprod!$B$1:$AH$479,MATCH(AB$2,Kraftvärmeprod!$B$1:$AG$1,0),FALSE)/1,0)-IFERROR(VLOOKUP($B108,'Slutlig allokering'!$B$2:$AC$462,MATCH(AB$3,'Slutlig allokering'!$B$2:$AJ$2,0),FALSE)/1,0)</f>
        <v>0</v>
      </c>
      <c r="AE108">
        <f t="shared" si="2"/>
        <v>0</v>
      </c>
      <c r="AG108">
        <f>IFERROR(VLOOKUP(B108,'Slutlig allokering'!$B$2:$AJ$462,MATCH("Summa justerad allokerad tillförd energi (utan hjälpel och rökgaskondensering):",'Slutlig allokering'!$B$2:$AK$2,0),FALSE)/1,"")</f>
        <v>0</v>
      </c>
      <c r="AI108" s="55" t="str">
        <f>IFERROR(1-VLOOKUP(B108,'Slutlig allokering'!$B$2:$AJ$462,MATCH("Andel av bränsle i kvv som allokerats till värme, exklusive rökgaskondensering och hjälpel",'Slutlig allokering'!$B$2:$AK$2,0),FALSE),"")</f>
        <v/>
      </c>
      <c r="AK108" s="55" t="str">
        <f t="shared" si="3"/>
        <v/>
      </c>
    </row>
    <row r="109" spans="1:37" x14ac:dyDescent="0.25">
      <c r="A109" s="28" t="s">
        <v>135</v>
      </c>
      <c r="B109" s="28" t="s">
        <v>136</v>
      </c>
      <c r="C109" t="str">
        <f>IFERROR(VLOOKUP($B109,Kraftvärmeprod!$B$1:$AH$479,MATCH(C$3,Kraftvärmeprod!$B$1:$AG$1,0),FALSE)/1,"")</f>
        <v/>
      </c>
      <c r="D109" t="str">
        <f>IFERROR(VLOOKUP($B109,Kraftvärmeprod!$B$1:$AH$479,MATCH(D$3,Kraftvärmeprod!$B$1:$AG$1,0),FALSE)/1,"")</f>
        <v/>
      </c>
      <c r="E109">
        <f>IFERROR(VLOOKUP($B109,Kraftvärmeprod!$B$1:$AH$479,MATCH(E$2,Kraftvärmeprod!$B$1:$AG$1,0),FALSE)/1,0)-IFERROR(VLOOKUP($B109,'Slutlig allokering'!$B$2:$AC$462,MATCH(E$3,'Slutlig allokering'!$B$2:$AJ$2,0),FALSE)/1,0)</f>
        <v>0</v>
      </c>
      <c r="F109">
        <f>IFERROR(VLOOKUP($B109,Kraftvärmeprod!$B$1:$AH$479,MATCH(F$2,Kraftvärmeprod!$B$1:$AG$1,0),FALSE)/1,0)-IFERROR(VLOOKUP($B109,'Slutlig allokering'!$B$2:$AC$462,MATCH(F$3,'Slutlig allokering'!$B$2:$AJ$2,0),FALSE)/1,0)</f>
        <v>0</v>
      </c>
      <c r="G109">
        <f>IFERROR(VLOOKUP($B109,Kraftvärmeprod!$B$1:$AH$479,MATCH(G$2,Kraftvärmeprod!$B$1:$AG$1,0),FALSE)/1,0)-IFERROR(VLOOKUP($B109,'Slutlig allokering'!$B$2:$AC$462,MATCH(G$3,'Slutlig allokering'!$B$2:$AJ$2,0),FALSE)/1,0)</f>
        <v>0</v>
      </c>
      <c r="H109">
        <f>IFERROR(VLOOKUP($B109,Kraftvärmeprod!$B$1:$AH$479,MATCH(H$2,Kraftvärmeprod!$B$1:$AG$1,0),FALSE)/1,0)-IFERROR(VLOOKUP($B109,'Slutlig allokering'!$B$2:$AC$462,MATCH(H$3,'Slutlig allokering'!$B$2:$AJ$2,0),FALSE)/1,0)</f>
        <v>0</v>
      </c>
      <c r="I109">
        <f>IFERROR(VLOOKUP($B109,Kraftvärmeprod!$B$1:$AH$479,MATCH(I$2,Kraftvärmeprod!$B$1:$AG$1,0),FALSE)/1,0)-IFERROR(VLOOKUP($B109,'Slutlig allokering'!$B$2:$AC$462,MATCH(I$3,'Slutlig allokering'!$B$2:$AJ$2,0),FALSE)/1,0)</f>
        <v>0</v>
      </c>
      <c r="J109">
        <f>IFERROR(VLOOKUP($B109,Kraftvärmeprod!$B$1:$AH$479,MATCH(J$2,Kraftvärmeprod!$B$1:$AG$1,0),FALSE)/1,0)-IFERROR(VLOOKUP($B109,'Slutlig allokering'!$B$2:$AC$462,MATCH(J$3,'Slutlig allokering'!$B$2:$AJ$2,0),FALSE)/1,0)</f>
        <v>0</v>
      </c>
      <c r="K109">
        <f>IFERROR(VLOOKUP($B109,Kraftvärmeprod!$B$1:$AH$479,MATCH(K$2,Kraftvärmeprod!$B$1:$AG$1,0),FALSE)/1,0)-IFERROR(VLOOKUP($B109,'Slutlig allokering'!$B$2:$AC$462,MATCH(K$3,'Slutlig allokering'!$B$2:$AJ$2,0),FALSE)/1,0)</f>
        <v>0</v>
      </c>
      <c r="L109">
        <f>IFERROR(VLOOKUP($B109,Kraftvärmeprod!$B$1:$AH$479,MATCH(L$2,Kraftvärmeprod!$B$1:$AG$1,0),FALSE)/1,0)-IFERROR(VLOOKUP($B109,'Slutlig allokering'!$B$2:$AC$462,MATCH(L$3,'Slutlig allokering'!$B$2:$AJ$2,0),FALSE)/1,0)</f>
        <v>0</v>
      </c>
      <c r="M109" s="143">
        <f>IFERROR(VLOOKUP($B109,Miljö!$B$1:$S$477,MATCH(M$2,Miljö!$B$1:$X$1,0),FALSE)/1,0)-IFERROR(VLOOKUP($B109,'Slutlig allokering'!$B$2:$AC$462,MATCH(M$3,'Slutlig allokering'!$B$2:$AJ$2,0),FALSE)/1,0)</f>
        <v>0</v>
      </c>
      <c r="N109">
        <f>IFERROR(VLOOKUP($B109,Kraftvärmeprod!$B$1:$AH$479,MATCH(N$2,Kraftvärmeprod!$B$1:$AG$1,0),FALSE)/1,0)-IFERROR(VLOOKUP($B109,'Slutlig allokering'!$B$2:$AC$462,MATCH(N$3,'Slutlig allokering'!$B$2:$AJ$2,0),FALSE)/1,0)</f>
        <v>0</v>
      </c>
      <c r="O109">
        <f>IFERROR(VLOOKUP($B109,Kraftvärmeprod!$B$1:$AH$479,MATCH(O$2,Kraftvärmeprod!$B$1:$AG$1,0),FALSE)/1,0)-IFERROR(VLOOKUP($B109,'Slutlig allokering'!$B$2:$AC$462,MATCH(O$3,'Slutlig allokering'!$B$2:$AJ$2,0),FALSE)/1,0)</f>
        <v>0</v>
      </c>
      <c r="P109">
        <f>IFERROR(VLOOKUP($B109,Kraftvärmeprod!$B$1:$AH$479,MATCH(P$2,Kraftvärmeprod!$B$1:$AG$1,0),FALSE)/1,0)-IFERROR(VLOOKUP($B109,'Slutlig allokering'!$B$2:$AC$462,MATCH(P$3,'Slutlig allokering'!$B$2:$AJ$2,0),FALSE)/1,0)</f>
        <v>0</v>
      </c>
      <c r="Q109">
        <f>IFERROR(VLOOKUP($B109,Kraftvärmeprod!$B$1:$AH$479,MATCH(Q$2,Kraftvärmeprod!$B$1:$AG$1,0),FALSE)/1,0)-IFERROR(VLOOKUP($B109,'Slutlig allokering'!$B$2:$AC$462,MATCH(Q$3,'Slutlig allokering'!$B$2:$AJ$2,0),FALSE)/1,0)</f>
        <v>0</v>
      </c>
      <c r="R109">
        <f>IFERROR(VLOOKUP($B109,Kraftvärmeprod!$B$1:$AH$479,MATCH(R$2,Kraftvärmeprod!$B$1:$AG$1,0),FALSE)/1,0)-IFERROR(VLOOKUP($B109,'Slutlig allokering'!$B$2:$AC$462,MATCH(R$3,'Slutlig allokering'!$B$2:$AJ$2,0),FALSE)/1,0)</f>
        <v>0</v>
      </c>
      <c r="S109">
        <f>IFERROR(VLOOKUP($B109,Kraftvärmeprod!$B$1:$AH$479,MATCH(S$2,Kraftvärmeprod!$B$1:$AG$1,0),FALSE)/1,0)-IFERROR(VLOOKUP($B109,'Slutlig allokering'!$B$2:$AC$462,MATCH(S$3,'Slutlig allokering'!$B$2:$AJ$2,0),FALSE)/1,0)</f>
        <v>0</v>
      </c>
      <c r="T109">
        <f>IFERROR(VLOOKUP($B109,Kraftvärmeprod!$B$1:$AH$479,MATCH(T$2,Kraftvärmeprod!$B$1:$AG$1,0),FALSE)/1,0)-IFERROR(VLOOKUP($B109,'Slutlig allokering'!$B$2:$AC$462,MATCH(T$3,'Slutlig allokering'!$B$2:$AJ$2,0),FALSE)/1,0)</f>
        <v>0</v>
      </c>
      <c r="U109">
        <f>IFERROR(VLOOKUP($B109,Kraftvärmeprod!$B$1:$AH$479,MATCH(U$2,Kraftvärmeprod!$B$1:$AG$1,0),FALSE)/1,0)-IFERROR(VLOOKUP($B109,'Slutlig allokering'!$B$2:$AC$462,MATCH(U$3,'Slutlig allokering'!$B$2:$AJ$2,0),FALSE)/1,0)</f>
        <v>0</v>
      </c>
      <c r="V109">
        <f>IFERROR(VLOOKUP($B109,Kraftvärmeprod!$B$1:$AH$479,MATCH(V$2,Kraftvärmeprod!$B$1:$AG$1,0),FALSE)/1,0)-IFERROR(VLOOKUP($B109,'Slutlig allokering'!$B$2:$AC$462,MATCH(V$3,'Slutlig allokering'!$B$2:$AJ$2,0),FALSE)/1,0)</f>
        <v>0</v>
      </c>
      <c r="W109">
        <f>IFERROR(VLOOKUP($B109,Kraftvärmeprod!$B$1:$AH$479,MATCH(W$2,Kraftvärmeprod!$B$1:$AG$1,0),FALSE)/1,0)-IFERROR(VLOOKUP($B109,'Slutlig allokering'!$B$2:$AC$462,MATCH(W$3,'Slutlig allokering'!$B$2:$AJ$2,0),FALSE)/1,0)</f>
        <v>0</v>
      </c>
      <c r="X109">
        <f>IFERROR(VLOOKUP($B109,Kraftvärmeprod!$B$1:$AH$479,MATCH(X$2,Kraftvärmeprod!$B$1:$AG$1,0),FALSE)/1,0)-IFERROR(VLOOKUP($B109,'Slutlig allokering'!$B$2:$AC$462,MATCH(X$3,'Slutlig allokering'!$B$2:$AJ$2,0),FALSE)/1,0)</f>
        <v>0</v>
      </c>
      <c r="Y109">
        <f>IFERROR(VLOOKUP($B109,Kraftvärmeprod!$B$1:$AH$479,MATCH(Y$2,Kraftvärmeprod!$B$1:$AG$1,0),FALSE)/1,0)-IFERROR(VLOOKUP($B109,'Slutlig allokering'!$B$2:$AC$462,MATCH(Y$3,'Slutlig allokering'!$B$2:$AJ$2,0),FALSE)/1,0)</f>
        <v>0</v>
      </c>
      <c r="Z109">
        <f>IFERROR(VLOOKUP($B109,Kraftvärmeprod!$B$1:$AH$479,MATCH(Z$2,Kraftvärmeprod!$B$1:$AG$1,0),FALSE)/1,0)-IFERROR(VLOOKUP($B109,'Slutlig allokering'!$B$2:$AC$462,MATCH(Z$3,'Slutlig allokering'!$B$2:$AJ$2,0),FALSE)/1,0)</f>
        <v>0</v>
      </c>
      <c r="AA109">
        <f>IFERROR(VLOOKUP($B109,Kraftvärmeprod!$B$1:$AH$479,MATCH(AA$2,Kraftvärmeprod!$B$1:$AG$1,0),FALSE)/1,0)-IFERROR(VLOOKUP($B109,'Slutlig allokering'!$B$2:$AC$462,MATCH(AA$3,'Slutlig allokering'!$B$2:$AJ$2,0),FALSE)/1,0)</f>
        <v>0</v>
      </c>
      <c r="AB109">
        <f>IFERROR(VLOOKUP($B109,Kraftvärmeprod!$B$1:$AH$479,MATCH(AB$2,Kraftvärmeprod!$B$1:$AG$1,0),FALSE)/1,0)-IFERROR(VLOOKUP($B109,'Slutlig allokering'!$B$2:$AC$462,MATCH(AB$3,'Slutlig allokering'!$B$2:$AJ$2,0),FALSE)/1,0)</f>
        <v>0</v>
      </c>
      <c r="AE109">
        <f t="shared" si="2"/>
        <v>0</v>
      </c>
      <c r="AG109">
        <f>IFERROR(VLOOKUP(B109,'Slutlig allokering'!$B$2:$AJ$462,MATCH("Summa justerad allokerad tillförd energi (utan hjälpel och rökgaskondensering):",'Slutlig allokering'!$B$2:$AK$2,0),FALSE)/1,"")</f>
        <v>0</v>
      </c>
      <c r="AI109" s="55" t="str">
        <f>IFERROR(1-VLOOKUP(B109,'Slutlig allokering'!$B$2:$AJ$462,MATCH("Andel av bränsle i kvv som allokerats till värme, exklusive rökgaskondensering och hjälpel",'Slutlig allokering'!$B$2:$AK$2,0),FALSE),"")</f>
        <v/>
      </c>
      <c r="AK109" s="55" t="str">
        <f t="shared" si="3"/>
        <v/>
      </c>
    </row>
    <row r="110" spans="1:37" x14ac:dyDescent="0.25">
      <c r="A110" s="28" t="s">
        <v>137</v>
      </c>
      <c r="B110" s="28" t="s">
        <v>138</v>
      </c>
      <c r="C110">
        <f>IFERROR(VLOOKUP($B110,Kraftvärmeprod!$B$1:$AH$479,MATCH(C$3,Kraftvärmeprod!$B$1:$AG$1,0),FALSE)/1,"")</f>
        <v>89.584999999999994</v>
      </c>
      <c r="D110">
        <f>IFERROR(VLOOKUP($B110,Kraftvärmeprod!$B$1:$AH$479,MATCH(D$3,Kraftvärmeprod!$B$1:$AG$1,0),FALSE)/1,"")</f>
        <v>14.727</v>
      </c>
      <c r="E110">
        <f>IFERROR(VLOOKUP($B110,Kraftvärmeprod!$B$1:$AH$479,MATCH(E$2,Kraftvärmeprod!$B$1:$AG$1,0),FALSE)/1,0)-IFERROR(VLOOKUP($B110,'Slutlig allokering'!$B$2:$AC$462,MATCH(E$3,'Slutlig allokering'!$B$2:$AJ$2,0),FALSE)/1,0)</f>
        <v>43.316500000000005</v>
      </c>
      <c r="F110">
        <f>IFERROR(VLOOKUP($B110,Kraftvärmeprod!$B$1:$AH$479,MATCH(F$2,Kraftvärmeprod!$B$1:$AG$1,0),FALSE)/1,0)-IFERROR(VLOOKUP($B110,'Slutlig allokering'!$B$2:$AC$462,MATCH(F$3,'Slutlig allokering'!$B$2:$AJ$2,0),FALSE)/1,0)</f>
        <v>0</v>
      </c>
      <c r="G110">
        <f>IFERROR(VLOOKUP($B110,Kraftvärmeprod!$B$1:$AH$479,MATCH(G$2,Kraftvärmeprod!$B$1:$AG$1,0),FALSE)/1,0)-IFERROR(VLOOKUP($B110,'Slutlig allokering'!$B$2:$AC$462,MATCH(G$3,'Slutlig allokering'!$B$2:$AJ$2,0),FALSE)/1,0)</f>
        <v>0</v>
      </c>
      <c r="H110">
        <f>IFERROR(VLOOKUP($B110,Kraftvärmeprod!$B$1:$AH$479,MATCH(H$2,Kraftvärmeprod!$B$1:$AG$1,0),FALSE)/1,0)-IFERROR(VLOOKUP($B110,'Slutlig allokering'!$B$2:$AC$462,MATCH(H$3,'Slutlig allokering'!$B$2:$AJ$2,0),FALSE)/1,0)</f>
        <v>0</v>
      </c>
      <c r="I110">
        <f>IFERROR(VLOOKUP($B110,Kraftvärmeprod!$B$1:$AH$479,MATCH(I$2,Kraftvärmeprod!$B$1:$AG$1,0),FALSE)/1,0)-IFERROR(VLOOKUP($B110,'Slutlig allokering'!$B$2:$AC$462,MATCH(I$3,'Slutlig allokering'!$B$2:$AJ$2,0),FALSE)/1,0)</f>
        <v>0</v>
      </c>
      <c r="J110">
        <f>IFERROR(VLOOKUP($B110,Kraftvärmeprod!$B$1:$AH$479,MATCH(J$2,Kraftvärmeprod!$B$1:$AG$1,0),FALSE)/1,0)-IFERROR(VLOOKUP($B110,'Slutlig allokering'!$B$2:$AC$462,MATCH(J$3,'Slutlig allokering'!$B$2:$AJ$2,0),FALSE)/1,0)</f>
        <v>0</v>
      </c>
      <c r="K110">
        <f>IFERROR(VLOOKUP($B110,Kraftvärmeprod!$B$1:$AH$479,MATCH(K$2,Kraftvärmeprod!$B$1:$AG$1,0),FALSE)/1,0)-IFERROR(VLOOKUP($B110,'Slutlig allokering'!$B$2:$AC$462,MATCH(K$3,'Slutlig allokering'!$B$2:$AJ$2,0),FALSE)/1,0)</f>
        <v>0</v>
      </c>
      <c r="L110">
        <f>IFERROR(VLOOKUP($B110,Kraftvärmeprod!$B$1:$AH$479,MATCH(L$2,Kraftvärmeprod!$B$1:$AG$1,0),FALSE)/1,0)-IFERROR(VLOOKUP($B110,'Slutlig allokering'!$B$2:$AC$462,MATCH(L$3,'Slutlig allokering'!$B$2:$AJ$2,0),FALSE)/1,0)</f>
        <v>0</v>
      </c>
      <c r="M110" s="143">
        <f>IFERROR(VLOOKUP($B110,Miljö!$B$1:$S$477,MATCH(M$2,Miljö!$B$1:$X$1,0),FALSE)/1,0)-IFERROR(VLOOKUP($B110,'Slutlig allokering'!$B$2:$AC$462,MATCH(M$3,'Slutlig allokering'!$B$2:$AJ$2,0),FALSE)/1,0)</f>
        <v>0</v>
      </c>
      <c r="N110">
        <f>IFERROR(VLOOKUP($B110,Kraftvärmeprod!$B$1:$AH$479,MATCH(N$2,Kraftvärmeprod!$B$1:$AG$1,0),FALSE)/1,0)-IFERROR(VLOOKUP($B110,'Slutlig allokering'!$B$2:$AC$462,MATCH(N$3,'Slutlig allokering'!$B$2:$AJ$2,0),FALSE)/1,0)</f>
        <v>0</v>
      </c>
      <c r="O110">
        <f>IFERROR(VLOOKUP($B110,Kraftvärmeprod!$B$1:$AH$479,MATCH(O$2,Kraftvärmeprod!$B$1:$AG$1,0),FALSE)/1,0)-IFERROR(VLOOKUP($B110,'Slutlig allokering'!$B$2:$AC$462,MATCH(O$3,'Slutlig allokering'!$B$2:$AJ$2,0),FALSE)/1,0)</f>
        <v>0</v>
      </c>
      <c r="P110">
        <f>IFERROR(VLOOKUP($B110,Kraftvärmeprod!$B$1:$AH$479,MATCH(P$2,Kraftvärmeprod!$B$1:$AG$1,0),FALSE)/1,0)-IFERROR(VLOOKUP($B110,'Slutlig allokering'!$B$2:$AC$462,MATCH(P$3,'Slutlig allokering'!$B$2:$AJ$2,0),FALSE)/1,0)</f>
        <v>0</v>
      </c>
      <c r="Q110">
        <f>IFERROR(VLOOKUP($B110,Kraftvärmeprod!$B$1:$AH$479,MATCH(Q$2,Kraftvärmeprod!$B$1:$AG$1,0),FALSE)/1,0)-IFERROR(VLOOKUP($B110,'Slutlig allokering'!$B$2:$AC$462,MATCH(Q$3,'Slutlig allokering'!$B$2:$AJ$2,0),FALSE)/1,0)</f>
        <v>0</v>
      </c>
      <c r="R110">
        <f>IFERROR(VLOOKUP($B110,Kraftvärmeprod!$B$1:$AH$479,MATCH(R$2,Kraftvärmeprod!$B$1:$AG$1,0),FALSE)/1,0)-IFERROR(VLOOKUP($B110,'Slutlig allokering'!$B$2:$AC$462,MATCH(R$3,'Slutlig allokering'!$B$2:$AJ$2,0),FALSE)/1,0)</f>
        <v>0</v>
      </c>
      <c r="S110">
        <f>IFERROR(VLOOKUP($B110,Kraftvärmeprod!$B$1:$AH$479,MATCH(S$2,Kraftvärmeprod!$B$1:$AG$1,0),FALSE)/1,0)-IFERROR(VLOOKUP($B110,'Slutlig allokering'!$B$2:$AC$462,MATCH(S$3,'Slutlig allokering'!$B$2:$AJ$2,0),FALSE)/1,0)</f>
        <v>0</v>
      </c>
      <c r="T110">
        <f>IFERROR(VLOOKUP($B110,Kraftvärmeprod!$B$1:$AH$479,MATCH(T$2,Kraftvärmeprod!$B$1:$AG$1,0),FALSE)/1,0)-IFERROR(VLOOKUP($B110,'Slutlig allokering'!$B$2:$AC$462,MATCH(T$3,'Slutlig allokering'!$B$2:$AJ$2,0),FALSE)/1,0)</f>
        <v>0</v>
      </c>
      <c r="U110">
        <f>IFERROR(VLOOKUP($B110,Kraftvärmeprod!$B$1:$AH$479,MATCH(U$2,Kraftvärmeprod!$B$1:$AG$1,0),FALSE)/1,0)-IFERROR(VLOOKUP($B110,'Slutlig allokering'!$B$2:$AC$462,MATCH(U$3,'Slutlig allokering'!$B$2:$AJ$2,0),FALSE)/1,0)</f>
        <v>0</v>
      </c>
      <c r="V110">
        <f>IFERROR(VLOOKUP($B110,Kraftvärmeprod!$B$1:$AH$479,MATCH(V$2,Kraftvärmeprod!$B$1:$AG$1,0),FALSE)/1,0)-IFERROR(VLOOKUP($B110,'Slutlig allokering'!$B$2:$AC$462,MATCH(V$3,'Slutlig allokering'!$B$2:$AJ$2,0),FALSE)/1,0)</f>
        <v>0</v>
      </c>
      <c r="W110">
        <f>IFERROR(VLOOKUP($B110,Kraftvärmeprod!$B$1:$AH$479,MATCH(W$2,Kraftvärmeprod!$B$1:$AG$1,0),FALSE)/1,0)-IFERROR(VLOOKUP($B110,'Slutlig allokering'!$B$2:$AC$462,MATCH(W$3,'Slutlig allokering'!$B$2:$AJ$2,0),FALSE)/1,0)</f>
        <v>0</v>
      </c>
      <c r="X110">
        <f>IFERROR(VLOOKUP($B110,Kraftvärmeprod!$B$1:$AH$479,MATCH(X$2,Kraftvärmeprod!$B$1:$AG$1,0),FALSE)/1,0)-IFERROR(VLOOKUP($B110,'Slutlig allokering'!$B$2:$AC$462,MATCH(X$3,'Slutlig allokering'!$B$2:$AJ$2,0),FALSE)/1,0)</f>
        <v>0</v>
      </c>
      <c r="Y110">
        <f>IFERROR(VLOOKUP($B110,Kraftvärmeprod!$B$1:$AH$479,MATCH(Y$2,Kraftvärmeprod!$B$1:$AG$1,0),FALSE)/1,0)-IFERROR(VLOOKUP($B110,'Slutlig allokering'!$B$2:$AC$462,MATCH(Y$3,'Slutlig allokering'!$B$2:$AJ$2,0),FALSE)/1,0)</f>
        <v>0</v>
      </c>
      <c r="Z110">
        <f>IFERROR(VLOOKUP($B110,Kraftvärmeprod!$B$1:$AH$479,MATCH(Z$2,Kraftvärmeprod!$B$1:$AG$1,0),FALSE)/1,0)-IFERROR(VLOOKUP($B110,'Slutlig allokering'!$B$2:$AC$462,MATCH(Z$3,'Slutlig allokering'!$B$2:$AJ$2,0),FALSE)/1,0)</f>
        <v>0</v>
      </c>
      <c r="AA110">
        <f>IFERROR(VLOOKUP($B110,Kraftvärmeprod!$B$1:$AH$479,MATCH(AA$2,Kraftvärmeprod!$B$1:$AG$1,0),FALSE)/1,0)-IFERROR(VLOOKUP($B110,'Slutlig allokering'!$B$2:$AC$462,MATCH(AA$3,'Slutlig allokering'!$B$2:$AJ$2,0),FALSE)/1,0)</f>
        <v>0</v>
      </c>
      <c r="AB110">
        <f>IFERROR(VLOOKUP($B110,Kraftvärmeprod!$B$1:$AH$479,MATCH(AB$2,Kraftvärmeprod!$B$1:$AG$1,0),FALSE)/1,0)-IFERROR(VLOOKUP($B110,'Slutlig allokering'!$B$2:$AC$462,MATCH(AB$3,'Slutlig allokering'!$B$2:$AJ$2,0),FALSE)/1,0)</f>
        <v>0</v>
      </c>
      <c r="AE110">
        <f t="shared" si="2"/>
        <v>43.316500000000005</v>
      </c>
      <c r="AG110">
        <f>IFERROR(VLOOKUP(B110,'Slutlig allokering'!$B$2:$AJ$462,MATCH("Summa justerad allokerad tillförd energi (utan hjälpel och rökgaskondensering):",'Slutlig allokering'!$B$2:$AK$2,0),FALSE)/1,"")</f>
        <v>82.342500000000001</v>
      </c>
      <c r="AI110" s="55">
        <f>IFERROR(1-VLOOKUP(B110,'Slutlig allokering'!$B$2:$AJ$462,MATCH("Andel av bränsle i kvv som allokerats till värme, exklusive rökgaskondensering och hjälpel",'Slutlig allokering'!$B$2:$AK$2,0),FALSE),"")</f>
        <v>0.34471466428986386</v>
      </c>
      <c r="AK110" s="55">
        <f t="shared" si="3"/>
        <v>0.34471466428986386</v>
      </c>
    </row>
    <row r="111" spans="1:37" x14ac:dyDescent="0.25">
      <c r="A111" s="28" t="s">
        <v>137</v>
      </c>
      <c r="B111" s="28" t="s">
        <v>139</v>
      </c>
      <c r="C111" t="str">
        <f>IFERROR(VLOOKUP($B111,Kraftvärmeprod!$B$1:$AH$479,MATCH(C$3,Kraftvärmeprod!$B$1:$AG$1,0),FALSE)/1,"")</f>
        <v/>
      </c>
      <c r="D111" t="str">
        <f>IFERROR(VLOOKUP($B111,Kraftvärmeprod!$B$1:$AH$479,MATCH(D$3,Kraftvärmeprod!$B$1:$AG$1,0),FALSE)/1,"")</f>
        <v/>
      </c>
      <c r="E111">
        <f>IFERROR(VLOOKUP($B111,Kraftvärmeprod!$B$1:$AH$479,MATCH(E$2,Kraftvärmeprod!$B$1:$AG$1,0),FALSE)/1,0)-IFERROR(VLOOKUP($B111,'Slutlig allokering'!$B$2:$AC$462,MATCH(E$3,'Slutlig allokering'!$B$2:$AJ$2,0),FALSE)/1,0)</f>
        <v>0</v>
      </c>
      <c r="F111">
        <f>IFERROR(VLOOKUP($B111,Kraftvärmeprod!$B$1:$AH$479,MATCH(F$2,Kraftvärmeprod!$B$1:$AG$1,0),FALSE)/1,0)-IFERROR(VLOOKUP($B111,'Slutlig allokering'!$B$2:$AC$462,MATCH(F$3,'Slutlig allokering'!$B$2:$AJ$2,0),FALSE)/1,0)</f>
        <v>0</v>
      </c>
      <c r="G111">
        <f>IFERROR(VLOOKUP($B111,Kraftvärmeprod!$B$1:$AH$479,MATCH(G$2,Kraftvärmeprod!$B$1:$AG$1,0),FALSE)/1,0)-IFERROR(VLOOKUP($B111,'Slutlig allokering'!$B$2:$AC$462,MATCH(G$3,'Slutlig allokering'!$B$2:$AJ$2,0),FALSE)/1,0)</f>
        <v>0</v>
      </c>
      <c r="H111">
        <f>IFERROR(VLOOKUP($B111,Kraftvärmeprod!$B$1:$AH$479,MATCH(H$2,Kraftvärmeprod!$B$1:$AG$1,0),FALSE)/1,0)-IFERROR(VLOOKUP($B111,'Slutlig allokering'!$B$2:$AC$462,MATCH(H$3,'Slutlig allokering'!$B$2:$AJ$2,0),FALSE)/1,0)</f>
        <v>0</v>
      </c>
      <c r="I111">
        <f>IFERROR(VLOOKUP($B111,Kraftvärmeprod!$B$1:$AH$479,MATCH(I$2,Kraftvärmeprod!$B$1:$AG$1,0),FALSE)/1,0)-IFERROR(VLOOKUP($B111,'Slutlig allokering'!$B$2:$AC$462,MATCH(I$3,'Slutlig allokering'!$B$2:$AJ$2,0),FALSE)/1,0)</f>
        <v>0</v>
      </c>
      <c r="J111">
        <f>IFERROR(VLOOKUP($B111,Kraftvärmeprod!$B$1:$AH$479,MATCH(J$2,Kraftvärmeprod!$B$1:$AG$1,0),FALSE)/1,0)-IFERROR(VLOOKUP($B111,'Slutlig allokering'!$B$2:$AC$462,MATCH(J$3,'Slutlig allokering'!$B$2:$AJ$2,0),FALSE)/1,0)</f>
        <v>0</v>
      </c>
      <c r="K111">
        <f>IFERROR(VLOOKUP($B111,Kraftvärmeprod!$B$1:$AH$479,MATCH(K$2,Kraftvärmeprod!$B$1:$AG$1,0),FALSE)/1,0)-IFERROR(VLOOKUP($B111,'Slutlig allokering'!$B$2:$AC$462,MATCH(K$3,'Slutlig allokering'!$B$2:$AJ$2,0),FALSE)/1,0)</f>
        <v>0</v>
      </c>
      <c r="L111">
        <f>IFERROR(VLOOKUP($B111,Kraftvärmeprod!$B$1:$AH$479,MATCH(L$2,Kraftvärmeprod!$B$1:$AG$1,0),FALSE)/1,0)-IFERROR(VLOOKUP($B111,'Slutlig allokering'!$B$2:$AC$462,MATCH(L$3,'Slutlig allokering'!$B$2:$AJ$2,0),FALSE)/1,0)</f>
        <v>0</v>
      </c>
      <c r="M111" s="143">
        <f>IFERROR(VLOOKUP($B111,Miljö!$B$1:$S$477,MATCH(M$2,Miljö!$B$1:$X$1,0),FALSE)/1,0)-IFERROR(VLOOKUP($B111,'Slutlig allokering'!$B$2:$AC$462,MATCH(M$3,'Slutlig allokering'!$B$2:$AJ$2,0),FALSE)/1,0)</f>
        <v>0</v>
      </c>
      <c r="N111">
        <f>IFERROR(VLOOKUP($B111,Kraftvärmeprod!$B$1:$AH$479,MATCH(N$2,Kraftvärmeprod!$B$1:$AG$1,0),FALSE)/1,0)-IFERROR(VLOOKUP($B111,'Slutlig allokering'!$B$2:$AC$462,MATCH(N$3,'Slutlig allokering'!$B$2:$AJ$2,0),FALSE)/1,0)</f>
        <v>0</v>
      </c>
      <c r="O111">
        <f>IFERROR(VLOOKUP($B111,Kraftvärmeprod!$B$1:$AH$479,MATCH(O$2,Kraftvärmeprod!$B$1:$AG$1,0),FALSE)/1,0)-IFERROR(VLOOKUP($B111,'Slutlig allokering'!$B$2:$AC$462,MATCH(O$3,'Slutlig allokering'!$B$2:$AJ$2,0),FALSE)/1,0)</f>
        <v>0</v>
      </c>
      <c r="P111">
        <f>IFERROR(VLOOKUP($B111,Kraftvärmeprod!$B$1:$AH$479,MATCH(P$2,Kraftvärmeprod!$B$1:$AG$1,0),FALSE)/1,0)-IFERROR(VLOOKUP($B111,'Slutlig allokering'!$B$2:$AC$462,MATCH(P$3,'Slutlig allokering'!$B$2:$AJ$2,0),FALSE)/1,0)</f>
        <v>0</v>
      </c>
      <c r="Q111">
        <f>IFERROR(VLOOKUP($B111,Kraftvärmeprod!$B$1:$AH$479,MATCH(Q$2,Kraftvärmeprod!$B$1:$AG$1,0),FALSE)/1,0)-IFERROR(VLOOKUP($B111,'Slutlig allokering'!$B$2:$AC$462,MATCH(Q$3,'Slutlig allokering'!$B$2:$AJ$2,0),FALSE)/1,0)</f>
        <v>0</v>
      </c>
      <c r="R111">
        <f>IFERROR(VLOOKUP($B111,Kraftvärmeprod!$B$1:$AH$479,MATCH(R$2,Kraftvärmeprod!$B$1:$AG$1,0),FALSE)/1,0)-IFERROR(VLOOKUP($B111,'Slutlig allokering'!$B$2:$AC$462,MATCH(R$3,'Slutlig allokering'!$B$2:$AJ$2,0),FALSE)/1,0)</f>
        <v>0</v>
      </c>
      <c r="S111">
        <f>IFERROR(VLOOKUP($B111,Kraftvärmeprod!$B$1:$AH$479,MATCH(S$2,Kraftvärmeprod!$B$1:$AG$1,0),FALSE)/1,0)-IFERROR(VLOOKUP($B111,'Slutlig allokering'!$B$2:$AC$462,MATCH(S$3,'Slutlig allokering'!$B$2:$AJ$2,0),FALSE)/1,0)</f>
        <v>0</v>
      </c>
      <c r="T111">
        <f>IFERROR(VLOOKUP($B111,Kraftvärmeprod!$B$1:$AH$479,MATCH(T$2,Kraftvärmeprod!$B$1:$AG$1,0),FALSE)/1,0)-IFERROR(VLOOKUP($B111,'Slutlig allokering'!$B$2:$AC$462,MATCH(T$3,'Slutlig allokering'!$B$2:$AJ$2,0),FALSE)/1,0)</f>
        <v>0</v>
      </c>
      <c r="U111">
        <f>IFERROR(VLOOKUP($B111,Kraftvärmeprod!$B$1:$AH$479,MATCH(U$2,Kraftvärmeprod!$B$1:$AG$1,0),FALSE)/1,0)-IFERROR(VLOOKUP($B111,'Slutlig allokering'!$B$2:$AC$462,MATCH(U$3,'Slutlig allokering'!$B$2:$AJ$2,0),FALSE)/1,0)</f>
        <v>0</v>
      </c>
      <c r="V111">
        <f>IFERROR(VLOOKUP($B111,Kraftvärmeprod!$B$1:$AH$479,MATCH(V$2,Kraftvärmeprod!$B$1:$AG$1,0),FALSE)/1,0)-IFERROR(VLOOKUP($B111,'Slutlig allokering'!$B$2:$AC$462,MATCH(V$3,'Slutlig allokering'!$B$2:$AJ$2,0),FALSE)/1,0)</f>
        <v>0</v>
      </c>
      <c r="W111">
        <f>IFERROR(VLOOKUP($B111,Kraftvärmeprod!$B$1:$AH$479,MATCH(W$2,Kraftvärmeprod!$B$1:$AG$1,0),FALSE)/1,0)-IFERROR(VLOOKUP($B111,'Slutlig allokering'!$B$2:$AC$462,MATCH(W$3,'Slutlig allokering'!$B$2:$AJ$2,0),FALSE)/1,0)</f>
        <v>0</v>
      </c>
      <c r="X111">
        <f>IFERROR(VLOOKUP($B111,Kraftvärmeprod!$B$1:$AH$479,MATCH(X$2,Kraftvärmeprod!$B$1:$AG$1,0),FALSE)/1,0)-IFERROR(VLOOKUP($B111,'Slutlig allokering'!$B$2:$AC$462,MATCH(X$3,'Slutlig allokering'!$B$2:$AJ$2,0),FALSE)/1,0)</f>
        <v>0</v>
      </c>
      <c r="Y111">
        <f>IFERROR(VLOOKUP($B111,Kraftvärmeprod!$B$1:$AH$479,MATCH(Y$2,Kraftvärmeprod!$B$1:$AG$1,0),FALSE)/1,0)-IFERROR(VLOOKUP($B111,'Slutlig allokering'!$B$2:$AC$462,MATCH(Y$3,'Slutlig allokering'!$B$2:$AJ$2,0),FALSE)/1,0)</f>
        <v>0</v>
      </c>
      <c r="Z111">
        <f>IFERROR(VLOOKUP($B111,Kraftvärmeprod!$B$1:$AH$479,MATCH(Z$2,Kraftvärmeprod!$B$1:$AG$1,0),FALSE)/1,0)-IFERROR(VLOOKUP($B111,'Slutlig allokering'!$B$2:$AC$462,MATCH(Z$3,'Slutlig allokering'!$B$2:$AJ$2,0),FALSE)/1,0)</f>
        <v>0</v>
      </c>
      <c r="AA111">
        <f>IFERROR(VLOOKUP($B111,Kraftvärmeprod!$B$1:$AH$479,MATCH(AA$2,Kraftvärmeprod!$B$1:$AG$1,0),FALSE)/1,0)-IFERROR(VLOOKUP($B111,'Slutlig allokering'!$B$2:$AC$462,MATCH(AA$3,'Slutlig allokering'!$B$2:$AJ$2,0),FALSE)/1,0)</f>
        <v>0</v>
      </c>
      <c r="AB111">
        <f>IFERROR(VLOOKUP($B111,Kraftvärmeprod!$B$1:$AH$479,MATCH(AB$2,Kraftvärmeprod!$B$1:$AG$1,0),FALSE)/1,0)-IFERROR(VLOOKUP($B111,'Slutlig allokering'!$B$2:$AC$462,MATCH(AB$3,'Slutlig allokering'!$B$2:$AJ$2,0),FALSE)/1,0)</f>
        <v>0</v>
      </c>
      <c r="AE111">
        <f t="shared" si="2"/>
        <v>0</v>
      </c>
      <c r="AG111">
        <f>IFERROR(VLOOKUP(B111,'Slutlig allokering'!$B$2:$AJ$462,MATCH("Summa justerad allokerad tillförd energi (utan hjälpel och rökgaskondensering):",'Slutlig allokering'!$B$2:$AK$2,0),FALSE)/1,"")</f>
        <v>0</v>
      </c>
      <c r="AI111" s="55" t="str">
        <f>IFERROR(1-VLOOKUP(B111,'Slutlig allokering'!$B$2:$AJ$462,MATCH("Andel av bränsle i kvv som allokerats till värme, exklusive rökgaskondensering och hjälpel",'Slutlig allokering'!$B$2:$AK$2,0),FALSE),"")</f>
        <v/>
      </c>
      <c r="AK111" s="55" t="str">
        <f t="shared" si="3"/>
        <v/>
      </c>
    </row>
    <row r="112" spans="1:37" x14ac:dyDescent="0.25">
      <c r="A112" s="28" t="s">
        <v>137</v>
      </c>
      <c r="B112" s="28" t="s">
        <v>140</v>
      </c>
      <c r="C112" t="str">
        <f>IFERROR(VLOOKUP($B112,Kraftvärmeprod!$B$1:$AH$479,MATCH(C$3,Kraftvärmeprod!$B$1:$AG$1,0),FALSE)/1,"")</f>
        <v/>
      </c>
      <c r="D112" t="str">
        <f>IFERROR(VLOOKUP($B112,Kraftvärmeprod!$B$1:$AH$479,MATCH(D$3,Kraftvärmeprod!$B$1:$AG$1,0),FALSE)/1,"")</f>
        <v/>
      </c>
      <c r="E112">
        <f>IFERROR(VLOOKUP($B112,Kraftvärmeprod!$B$1:$AH$479,MATCH(E$2,Kraftvärmeprod!$B$1:$AG$1,0),FALSE)/1,0)-IFERROR(VLOOKUP($B112,'Slutlig allokering'!$B$2:$AC$462,MATCH(E$3,'Slutlig allokering'!$B$2:$AJ$2,0),FALSE)/1,0)</f>
        <v>0</v>
      </c>
      <c r="F112">
        <f>IFERROR(VLOOKUP($B112,Kraftvärmeprod!$B$1:$AH$479,MATCH(F$2,Kraftvärmeprod!$B$1:$AG$1,0),FALSE)/1,0)-IFERROR(VLOOKUP($B112,'Slutlig allokering'!$B$2:$AC$462,MATCH(F$3,'Slutlig allokering'!$B$2:$AJ$2,0),FALSE)/1,0)</f>
        <v>0</v>
      </c>
      <c r="G112">
        <f>IFERROR(VLOOKUP($B112,Kraftvärmeprod!$B$1:$AH$479,MATCH(G$2,Kraftvärmeprod!$B$1:$AG$1,0),FALSE)/1,0)-IFERROR(VLOOKUP($B112,'Slutlig allokering'!$B$2:$AC$462,MATCH(G$3,'Slutlig allokering'!$B$2:$AJ$2,0),FALSE)/1,0)</f>
        <v>0</v>
      </c>
      <c r="H112">
        <f>IFERROR(VLOOKUP($B112,Kraftvärmeprod!$B$1:$AH$479,MATCH(H$2,Kraftvärmeprod!$B$1:$AG$1,0),FALSE)/1,0)-IFERROR(VLOOKUP($B112,'Slutlig allokering'!$B$2:$AC$462,MATCH(H$3,'Slutlig allokering'!$B$2:$AJ$2,0),FALSE)/1,0)</f>
        <v>0</v>
      </c>
      <c r="I112">
        <f>IFERROR(VLOOKUP($B112,Kraftvärmeprod!$B$1:$AH$479,MATCH(I$2,Kraftvärmeprod!$B$1:$AG$1,0),FALSE)/1,0)-IFERROR(VLOOKUP($B112,'Slutlig allokering'!$B$2:$AC$462,MATCH(I$3,'Slutlig allokering'!$B$2:$AJ$2,0),FALSE)/1,0)</f>
        <v>0</v>
      </c>
      <c r="J112">
        <f>IFERROR(VLOOKUP($B112,Kraftvärmeprod!$B$1:$AH$479,MATCH(J$2,Kraftvärmeprod!$B$1:$AG$1,0),FALSE)/1,0)-IFERROR(VLOOKUP($B112,'Slutlig allokering'!$B$2:$AC$462,MATCH(J$3,'Slutlig allokering'!$B$2:$AJ$2,0),FALSE)/1,0)</f>
        <v>0</v>
      </c>
      <c r="K112">
        <f>IFERROR(VLOOKUP($B112,Kraftvärmeprod!$B$1:$AH$479,MATCH(K$2,Kraftvärmeprod!$B$1:$AG$1,0),FALSE)/1,0)-IFERROR(VLOOKUP($B112,'Slutlig allokering'!$B$2:$AC$462,MATCH(K$3,'Slutlig allokering'!$B$2:$AJ$2,0),FALSE)/1,0)</f>
        <v>0</v>
      </c>
      <c r="L112">
        <f>IFERROR(VLOOKUP($B112,Kraftvärmeprod!$B$1:$AH$479,MATCH(L$2,Kraftvärmeprod!$B$1:$AG$1,0),FALSE)/1,0)-IFERROR(VLOOKUP($B112,'Slutlig allokering'!$B$2:$AC$462,MATCH(L$3,'Slutlig allokering'!$B$2:$AJ$2,0),FALSE)/1,0)</f>
        <v>0</v>
      </c>
      <c r="M112" s="143">
        <f>IFERROR(VLOOKUP($B112,Miljö!$B$1:$S$477,MATCH(M$2,Miljö!$B$1:$X$1,0),FALSE)/1,0)-IFERROR(VLOOKUP($B112,'Slutlig allokering'!$B$2:$AC$462,MATCH(M$3,'Slutlig allokering'!$B$2:$AJ$2,0),FALSE)/1,0)</f>
        <v>0</v>
      </c>
      <c r="N112">
        <f>IFERROR(VLOOKUP($B112,Kraftvärmeprod!$B$1:$AH$479,MATCH(N$2,Kraftvärmeprod!$B$1:$AG$1,0),FALSE)/1,0)-IFERROR(VLOOKUP($B112,'Slutlig allokering'!$B$2:$AC$462,MATCH(N$3,'Slutlig allokering'!$B$2:$AJ$2,0),FALSE)/1,0)</f>
        <v>0</v>
      </c>
      <c r="O112">
        <f>IFERROR(VLOOKUP($B112,Kraftvärmeprod!$B$1:$AH$479,MATCH(O$2,Kraftvärmeprod!$B$1:$AG$1,0),FALSE)/1,0)-IFERROR(VLOOKUP($B112,'Slutlig allokering'!$B$2:$AC$462,MATCH(O$3,'Slutlig allokering'!$B$2:$AJ$2,0),FALSE)/1,0)</f>
        <v>0</v>
      </c>
      <c r="P112">
        <f>IFERROR(VLOOKUP($B112,Kraftvärmeprod!$B$1:$AH$479,MATCH(P$2,Kraftvärmeprod!$B$1:$AG$1,0),FALSE)/1,0)-IFERROR(VLOOKUP($B112,'Slutlig allokering'!$B$2:$AC$462,MATCH(P$3,'Slutlig allokering'!$B$2:$AJ$2,0),FALSE)/1,0)</f>
        <v>0</v>
      </c>
      <c r="Q112">
        <f>IFERROR(VLOOKUP($B112,Kraftvärmeprod!$B$1:$AH$479,MATCH(Q$2,Kraftvärmeprod!$B$1:$AG$1,0),FALSE)/1,0)-IFERROR(VLOOKUP($B112,'Slutlig allokering'!$B$2:$AC$462,MATCH(Q$3,'Slutlig allokering'!$B$2:$AJ$2,0),FALSE)/1,0)</f>
        <v>0</v>
      </c>
      <c r="R112">
        <f>IFERROR(VLOOKUP($B112,Kraftvärmeprod!$B$1:$AH$479,MATCH(R$2,Kraftvärmeprod!$B$1:$AG$1,0),FALSE)/1,0)-IFERROR(VLOOKUP($B112,'Slutlig allokering'!$B$2:$AC$462,MATCH(R$3,'Slutlig allokering'!$B$2:$AJ$2,0),FALSE)/1,0)</f>
        <v>0</v>
      </c>
      <c r="S112">
        <f>IFERROR(VLOOKUP($B112,Kraftvärmeprod!$B$1:$AH$479,MATCH(S$2,Kraftvärmeprod!$B$1:$AG$1,0),FALSE)/1,0)-IFERROR(VLOOKUP($B112,'Slutlig allokering'!$B$2:$AC$462,MATCH(S$3,'Slutlig allokering'!$B$2:$AJ$2,0),FALSE)/1,0)</f>
        <v>0</v>
      </c>
      <c r="T112">
        <f>IFERROR(VLOOKUP($B112,Kraftvärmeprod!$B$1:$AH$479,MATCH(T$2,Kraftvärmeprod!$B$1:$AG$1,0),FALSE)/1,0)-IFERROR(VLOOKUP($B112,'Slutlig allokering'!$B$2:$AC$462,MATCH(T$3,'Slutlig allokering'!$B$2:$AJ$2,0),FALSE)/1,0)</f>
        <v>0</v>
      </c>
      <c r="U112">
        <f>IFERROR(VLOOKUP($B112,Kraftvärmeprod!$B$1:$AH$479,MATCH(U$2,Kraftvärmeprod!$B$1:$AG$1,0),FALSE)/1,0)-IFERROR(VLOOKUP($B112,'Slutlig allokering'!$B$2:$AC$462,MATCH(U$3,'Slutlig allokering'!$B$2:$AJ$2,0),FALSE)/1,0)</f>
        <v>0</v>
      </c>
      <c r="V112">
        <f>IFERROR(VLOOKUP($B112,Kraftvärmeprod!$B$1:$AH$479,MATCH(V$2,Kraftvärmeprod!$B$1:$AG$1,0),FALSE)/1,0)-IFERROR(VLOOKUP($B112,'Slutlig allokering'!$B$2:$AC$462,MATCH(V$3,'Slutlig allokering'!$B$2:$AJ$2,0),FALSE)/1,0)</f>
        <v>0</v>
      </c>
      <c r="W112">
        <f>IFERROR(VLOOKUP($B112,Kraftvärmeprod!$B$1:$AH$479,MATCH(W$2,Kraftvärmeprod!$B$1:$AG$1,0),FALSE)/1,0)-IFERROR(VLOOKUP($B112,'Slutlig allokering'!$B$2:$AC$462,MATCH(W$3,'Slutlig allokering'!$B$2:$AJ$2,0),FALSE)/1,0)</f>
        <v>0</v>
      </c>
      <c r="X112">
        <f>IFERROR(VLOOKUP($B112,Kraftvärmeprod!$B$1:$AH$479,MATCH(X$2,Kraftvärmeprod!$B$1:$AG$1,0),FALSE)/1,0)-IFERROR(VLOOKUP($B112,'Slutlig allokering'!$B$2:$AC$462,MATCH(X$3,'Slutlig allokering'!$B$2:$AJ$2,0),FALSE)/1,0)</f>
        <v>0</v>
      </c>
      <c r="Y112">
        <f>IFERROR(VLOOKUP($B112,Kraftvärmeprod!$B$1:$AH$479,MATCH(Y$2,Kraftvärmeprod!$B$1:$AG$1,0),FALSE)/1,0)-IFERROR(VLOOKUP($B112,'Slutlig allokering'!$B$2:$AC$462,MATCH(Y$3,'Slutlig allokering'!$B$2:$AJ$2,0),FALSE)/1,0)</f>
        <v>0</v>
      </c>
      <c r="Z112">
        <f>IFERROR(VLOOKUP($B112,Kraftvärmeprod!$B$1:$AH$479,MATCH(Z$2,Kraftvärmeprod!$B$1:$AG$1,0),FALSE)/1,0)-IFERROR(VLOOKUP($B112,'Slutlig allokering'!$B$2:$AC$462,MATCH(Z$3,'Slutlig allokering'!$B$2:$AJ$2,0),FALSE)/1,0)</f>
        <v>0</v>
      </c>
      <c r="AA112">
        <f>IFERROR(VLOOKUP($B112,Kraftvärmeprod!$B$1:$AH$479,MATCH(AA$2,Kraftvärmeprod!$B$1:$AG$1,0),FALSE)/1,0)-IFERROR(VLOOKUP($B112,'Slutlig allokering'!$B$2:$AC$462,MATCH(AA$3,'Slutlig allokering'!$B$2:$AJ$2,0),FALSE)/1,0)</f>
        <v>0</v>
      </c>
      <c r="AB112">
        <f>IFERROR(VLOOKUP($B112,Kraftvärmeprod!$B$1:$AH$479,MATCH(AB$2,Kraftvärmeprod!$B$1:$AG$1,0),FALSE)/1,0)-IFERROR(VLOOKUP($B112,'Slutlig allokering'!$B$2:$AC$462,MATCH(AB$3,'Slutlig allokering'!$B$2:$AJ$2,0),FALSE)/1,0)</f>
        <v>0</v>
      </c>
      <c r="AE112">
        <f t="shared" si="2"/>
        <v>0</v>
      </c>
      <c r="AG112">
        <f>IFERROR(VLOOKUP(B112,'Slutlig allokering'!$B$2:$AJ$462,MATCH("Summa justerad allokerad tillförd energi (utan hjälpel och rökgaskondensering):",'Slutlig allokering'!$B$2:$AK$2,0),FALSE)/1,"")</f>
        <v>0</v>
      </c>
      <c r="AI112" s="55" t="str">
        <f>IFERROR(1-VLOOKUP(B112,'Slutlig allokering'!$B$2:$AJ$462,MATCH("Andel av bränsle i kvv som allokerats till värme, exklusive rökgaskondensering och hjälpel",'Slutlig allokering'!$B$2:$AK$2,0),FALSE),"")</f>
        <v/>
      </c>
      <c r="AK112" s="55" t="str">
        <f t="shared" si="3"/>
        <v/>
      </c>
    </row>
    <row r="113" spans="1:37" x14ac:dyDescent="0.25">
      <c r="A113" s="28" t="s">
        <v>141</v>
      </c>
      <c r="B113" s="28" t="s">
        <v>142</v>
      </c>
      <c r="C113" t="str">
        <f>IFERROR(VLOOKUP($B113,Kraftvärmeprod!$B$1:$AH$479,MATCH(C$3,Kraftvärmeprod!$B$1:$AG$1,0),FALSE)/1,"")</f>
        <v/>
      </c>
      <c r="D113" t="str">
        <f>IFERROR(VLOOKUP($B113,Kraftvärmeprod!$B$1:$AH$479,MATCH(D$3,Kraftvärmeprod!$B$1:$AG$1,0),FALSE)/1,"")</f>
        <v/>
      </c>
      <c r="E113">
        <f>IFERROR(VLOOKUP($B113,Kraftvärmeprod!$B$1:$AH$479,MATCH(E$2,Kraftvärmeprod!$B$1:$AG$1,0),FALSE)/1,0)-IFERROR(VLOOKUP($B113,'Slutlig allokering'!$B$2:$AC$462,MATCH(E$3,'Slutlig allokering'!$B$2:$AJ$2,0),FALSE)/1,0)</f>
        <v>0</v>
      </c>
      <c r="F113">
        <f>IFERROR(VLOOKUP($B113,Kraftvärmeprod!$B$1:$AH$479,MATCH(F$2,Kraftvärmeprod!$B$1:$AG$1,0),FALSE)/1,0)-IFERROR(VLOOKUP($B113,'Slutlig allokering'!$B$2:$AC$462,MATCH(F$3,'Slutlig allokering'!$B$2:$AJ$2,0),FALSE)/1,0)</f>
        <v>0</v>
      </c>
      <c r="G113">
        <f>IFERROR(VLOOKUP($B113,Kraftvärmeprod!$B$1:$AH$479,MATCH(G$2,Kraftvärmeprod!$B$1:$AG$1,0),FALSE)/1,0)-IFERROR(VLOOKUP($B113,'Slutlig allokering'!$B$2:$AC$462,MATCH(G$3,'Slutlig allokering'!$B$2:$AJ$2,0),FALSE)/1,0)</f>
        <v>0</v>
      </c>
      <c r="H113">
        <f>IFERROR(VLOOKUP($B113,Kraftvärmeprod!$B$1:$AH$479,MATCH(H$2,Kraftvärmeprod!$B$1:$AG$1,0),FALSE)/1,0)-IFERROR(VLOOKUP($B113,'Slutlig allokering'!$B$2:$AC$462,MATCH(H$3,'Slutlig allokering'!$B$2:$AJ$2,0),FALSE)/1,0)</f>
        <v>0</v>
      </c>
      <c r="I113">
        <f>IFERROR(VLOOKUP($B113,Kraftvärmeprod!$B$1:$AH$479,MATCH(I$2,Kraftvärmeprod!$B$1:$AG$1,0),FALSE)/1,0)-IFERROR(VLOOKUP($B113,'Slutlig allokering'!$B$2:$AC$462,MATCH(I$3,'Slutlig allokering'!$B$2:$AJ$2,0),FALSE)/1,0)</f>
        <v>0</v>
      </c>
      <c r="J113">
        <f>IFERROR(VLOOKUP($B113,Kraftvärmeprod!$B$1:$AH$479,MATCH(J$2,Kraftvärmeprod!$B$1:$AG$1,0),FALSE)/1,0)-IFERROR(VLOOKUP($B113,'Slutlig allokering'!$B$2:$AC$462,MATCH(J$3,'Slutlig allokering'!$B$2:$AJ$2,0),FALSE)/1,0)</f>
        <v>0</v>
      </c>
      <c r="K113">
        <f>IFERROR(VLOOKUP($B113,Kraftvärmeprod!$B$1:$AH$479,MATCH(K$2,Kraftvärmeprod!$B$1:$AG$1,0),FALSE)/1,0)-IFERROR(VLOOKUP($B113,'Slutlig allokering'!$B$2:$AC$462,MATCH(K$3,'Slutlig allokering'!$B$2:$AJ$2,0),FALSE)/1,0)</f>
        <v>0</v>
      </c>
      <c r="L113">
        <f>IFERROR(VLOOKUP($B113,Kraftvärmeprod!$B$1:$AH$479,MATCH(L$2,Kraftvärmeprod!$B$1:$AG$1,0),FALSE)/1,0)-IFERROR(VLOOKUP($B113,'Slutlig allokering'!$B$2:$AC$462,MATCH(L$3,'Slutlig allokering'!$B$2:$AJ$2,0),FALSE)/1,0)</f>
        <v>0</v>
      </c>
      <c r="M113" s="143">
        <f>IFERROR(VLOOKUP($B113,Miljö!$B$1:$S$477,MATCH(M$2,Miljö!$B$1:$X$1,0),FALSE)/1,0)-IFERROR(VLOOKUP($B113,'Slutlig allokering'!$B$2:$AC$462,MATCH(M$3,'Slutlig allokering'!$B$2:$AJ$2,0),FALSE)/1,0)</f>
        <v>0</v>
      </c>
      <c r="N113">
        <f>IFERROR(VLOOKUP($B113,Kraftvärmeprod!$B$1:$AH$479,MATCH(N$2,Kraftvärmeprod!$B$1:$AG$1,0),FALSE)/1,0)-IFERROR(VLOOKUP($B113,'Slutlig allokering'!$B$2:$AC$462,MATCH(N$3,'Slutlig allokering'!$B$2:$AJ$2,0),FALSE)/1,0)</f>
        <v>0</v>
      </c>
      <c r="O113">
        <f>IFERROR(VLOOKUP($B113,Kraftvärmeprod!$B$1:$AH$479,MATCH(O$2,Kraftvärmeprod!$B$1:$AG$1,0),FALSE)/1,0)-IFERROR(VLOOKUP($B113,'Slutlig allokering'!$B$2:$AC$462,MATCH(O$3,'Slutlig allokering'!$B$2:$AJ$2,0),FALSE)/1,0)</f>
        <v>0</v>
      </c>
      <c r="P113">
        <f>IFERROR(VLOOKUP($B113,Kraftvärmeprod!$B$1:$AH$479,MATCH(P$2,Kraftvärmeprod!$B$1:$AG$1,0),FALSE)/1,0)-IFERROR(VLOOKUP($B113,'Slutlig allokering'!$B$2:$AC$462,MATCH(P$3,'Slutlig allokering'!$B$2:$AJ$2,0),FALSE)/1,0)</f>
        <v>0</v>
      </c>
      <c r="Q113">
        <f>IFERROR(VLOOKUP($B113,Kraftvärmeprod!$B$1:$AH$479,MATCH(Q$2,Kraftvärmeprod!$B$1:$AG$1,0),FALSE)/1,0)-IFERROR(VLOOKUP($B113,'Slutlig allokering'!$B$2:$AC$462,MATCH(Q$3,'Slutlig allokering'!$B$2:$AJ$2,0),FALSE)/1,0)</f>
        <v>0</v>
      </c>
      <c r="R113">
        <f>IFERROR(VLOOKUP($B113,Kraftvärmeprod!$B$1:$AH$479,MATCH(R$2,Kraftvärmeprod!$B$1:$AG$1,0),FALSE)/1,0)-IFERROR(VLOOKUP($B113,'Slutlig allokering'!$B$2:$AC$462,MATCH(R$3,'Slutlig allokering'!$B$2:$AJ$2,0),FALSE)/1,0)</f>
        <v>0</v>
      </c>
      <c r="S113">
        <f>IFERROR(VLOOKUP($B113,Kraftvärmeprod!$B$1:$AH$479,MATCH(S$2,Kraftvärmeprod!$B$1:$AG$1,0),FALSE)/1,0)-IFERROR(VLOOKUP($B113,'Slutlig allokering'!$B$2:$AC$462,MATCH(S$3,'Slutlig allokering'!$B$2:$AJ$2,0),FALSE)/1,0)</f>
        <v>0</v>
      </c>
      <c r="T113">
        <f>IFERROR(VLOOKUP($B113,Kraftvärmeprod!$B$1:$AH$479,MATCH(T$2,Kraftvärmeprod!$B$1:$AG$1,0),FALSE)/1,0)-IFERROR(VLOOKUP($B113,'Slutlig allokering'!$B$2:$AC$462,MATCH(T$3,'Slutlig allokering'!$B$2:$AJ$2,0),FALSE)/1,0)</f>
        <v>0</v>
      </c>
      <c r="U113">
        <f>IFERROR(VLOOKUP($B113,Kraftvärmeprod!$B$1:$AH$479,MATCH(U$2,Kraftvärmeprod!$B$1:$AG$1,0),FALSE)/1,0)-IFERROR(VLOOKUP($B113,'Slutlig allokering'!$B$2:$AC$462,MATCH(U$3,'Slutlig allokering'!$B$2:$AJ$2,0),FALSE)/1,0)</f>
        <v>0</v>
      </c>
      <c r="V113">
        <f>IFERROR(VLOOKUP($B113,Kraftvärmeprod!$B$1:$AH$479,MATCH(V$2,Kraftvärmeprod!$B$1:$AG$1,0),FALSE)/1,0)-IFERROR(VLOOKUP($B113,'Slutlig allokering'!$B$2:$AC$462,MATCH(V$3,'Slutlig allokering'!$B$2:$AJ$2,0),FALSE)/1,0)</f>
        <v>0</v>
      </c>
      <c r="W113">
        <f>IFERROR(VLOOKUP($B113,Kraftvärmeprod!$B$1:$AH$479,MATCH(W$2,Kraftvärmeprod!$B$1:$AG$1,0),FALSE)/1,0)-IFERROR(VLOOKUP($B113,'Slutlig allokering'!$B$2:$AC$462,MATCH(W$3,'Slutlig allokering'!$B$2:$AJ$2,0),FALSE)/1,0)</f>
        <v>0</v>
      </c>
      <c r="X113">
        <f>IFERROR(VLOOKUP($B113,Kraftvärmeprod!$B$1:$AH$479,MATCH(X$2,Kraftvärmeprod!$B$1:$AG$1,0),FALSE)/1,0)-IFERROR(VLOOKUP($B113,'Slutlig allokering'!$B$2:$AC$462,MATCH(X$3,'Slutlig allokering'!$B$2:$AJ$2,0),FALSE)/1,0)</f>
        <v>0</v>
      </c>
      <c r="Y113">
        <f>IFERROR(VLOOKUP($B113,Kraftvärmeprod!$B$1:$AH$479,MATCH(Y$2,Kraftvärmeprod!$B$1:$AG$1,0),FALSE)/1,0)-IFERROR(VLOOKUP($B113,'Slutlig allokering'!$B$2:$AC$462,MATCH(Y$3,'Slutlig allokering'!$B$2:$AJ$2,0),FALSE)/1,0)</f>
        <v>0</v>
      </c>
      <c r="Z113">
        <f>IFERROR(VLOOKUP($B113,Kraftvärmeprod!$B$1:$AH$479,MATCH(Z$2,Kraftvärmeprod!$B$1:$AG$1,0),FALSE)/1,0)-IFERROR(VLOOKUP($B113,'Slutlig allokering'!$B$2:$AC$462,MATCH(Z$3,'Slutlig allokering'!$B$2:$AJ$2,0),FALSE)/1,0)</f>
        <v>0</v>
      </c>
      <c r="AA113">
        <f>IFERROR(VLOOKUP($B113,Kraftvärmeprod!$B$1:$AH$479,MATCH(AA$2,Kraftvärmeprod!$B$1:$AG$1,0),FALSE)/1,0)-IFERROR(VLOOKUP($B113,'Slutlig allokering'!$B$2:$AC$462,MATCH(AA$3,'Slutlig allokering'!$B$2:$AJ$2,0),FALSE)/1,0)</f>
        <v>0</v>
      </c>
      <c r="AB113">
        <f>IFERROR(VLOOKUP($B113,Kraftvärmeprod!$B$1:$AH$479,MATCH(AB$2,Kraftvärmeprod!$B$1:$AG$1,0),FALSE)/1,0)-IFERROR(VLOOKUP($B113,'Slutlig allokering'!$B$2:$AC$462,MATCH(AB$3,'Slutlig allokering'!$B$2:$AJ$2,0),FALSE)/1,0)</f>
        <v>0</v>
      </c>
      <c r="AE113">
        <f t="shared" si="2"/>
        <v>0</v>
      </c>
      <c r="AG113">
        <f>IFERROR(VLOOKUP(B113,'Slutlig allokering'!$B$2:$AJ$462,MATCH("Summa justerad allokerad tillförd energi (utan hjälpel och rökgaskondensering):",'Slutlig allokering'!$B$2:$AK$2,0),FALSE)/1,"")</f>
        <v>0</v>
      </c>
      <c r="AI113" s="55" t="str">
        <f>IFERROR(1-VLOOKUP(B113,'Slutlig allokering'!$B$2:$AJ$462,MATCH("Andel av bränsle i kvv som allokerats till värme, exklusive rökgaskondensering och hjälpel",'Slutlig allokering'!$B$2:$AK$2,0),FALSE),"")</f>
        <v/>
      </c>
      <c r="AK113" s="55" t="str">
        <f t="shared" si="3"/>
        <v/>
      </c>
    </row>
    <row r="114" spans="1:37" x14ac:dyDescent="0.25">
      <c r="A114" s="28" t="s">
        <v>143</v>
      </c>
      <c r="B114" s="28" t="s">
        <v>144</v>
      </c>
      <c r="C114" t="str">
        <f>IFERROR(VLOOKUP($B114,Kraftvärmeprod!$B$1:$AH$479,MATCH(C$3,Kraftvärmeprod!$B$1:$AG$1,0),FALSE)/1,"")</f>
        <v/>
      </c>
      <c r="D114" t="str">
        <f>IFERROR(VLOOKUP($B114,Kraftvärmeprod!$B$1:$AH$479,MATCH(D$3,Kraftvärmeprod!$B$1:$AG$1,0),FALSE)/1,"")</f>
        <v/>
      </c>
      <c r="E114">
        <f>IFERROR(VLOOKUP($B114,Kraftvärmeprod!$B$1:$AH$479,MATCH(E$2,Kraftvärmeprod!$B$1:$AG$1,0),FALSE)/1,0)-IFERROR(VLOOKUP($B114,'Slutlig allokering'!$B$2:$AC$462,MATCH(E$3,'Slutlig allokering'!$B$2:$AJ$2,0),FALSE)/1,0)</f>
        <v>0</v>
      </c>
      <c r="F114">
        <f>IFERROR(VLOOKUP($B114,Kraftvärmeprod!$B$1:$AH$479,MATCH(F$2,Kraftvärmeprod!$B$1:$AG$1,0),FALSE)/1,0)-IFERROR(VLOOKUP($B114,'Slutlig allokering'!$B$2:$AC$462,MATCH(F$3,'Slutlig allokering'!$B$2:$AJ$2,0),FALSE)/1,0)</f>
        <v>0</v>
      </c>
      <c r="G114">
        <f>IFERROR(VLOOKUP($B114,Kraftvärmeprod!$B$1:$AH$479,MATCH(G$2,Kraftvärmeprod!$B$1:$AG$1,0),FALSE)/1,0)-IFERROR(VLOOKUP($B114,'Slutlig allokering'!$B$2:$AC$462,MATCH(G$3,'Slutlig allokering'!$B$2:$AJ$2,0),FALSE)/1,0)</f>
        <v>0</v>
      </c>
      <c r="H114">
        <f>IFERROR(VLOOKUP($B114,Kraftvärmeprod!$B$1:$AH$479,MATCH(H$2,Kraftvärmeprod!$B$1:$AG$1,0),FALSE)/1,0)-IFERROR(VLOOKUP($B114,'Slutlig allokering'!$B$2:$AC$462,MATCH(H$3,'Slutlig allokering'!$B$2:$AJ$2,0),FALSE)/1,0)</f>
        <v>0</v>
      </c>
      <c r="I114">
        <f>IFERROR(VLOOKUP($B114,Kraftvärmeprod!$B$1:$AH$479,MATCH(I$2,Kraftvärmeprod!$B$1:$AG$1,0),FALSE)/1,0)-IFERROR(VLOOKUP($B114,'Slutlig allokering'!$B$2:$AC$462,MATCH(I$3,'Slutlig allokering'!$B$2:$AJ$2,0),FALSE)/1,0)</f>
        <v>0</v>
      </c>
      <c r="J114">
        <f>IFERROR(VLOOKUP($B114,Kraftvärmeprod!$B$1:$AH$479,MATCH(J$2,Kraftvärmeprod!$B$1:$AG$1,0),FALSE)/1,0)-IFERROR(VLOOKUP($B114,'Slutlig allokering'!$B$2:$AC$462,MATCH(J$3,'Slutlig allokering'!$B$2:$AJ$2,0),FALSE)/1,0)</f>
        <v>0</v>
      </c>
      <c r="K114">
        <f>IFERROR(VLOOKUP($B114,Kraftvärmeprod!$B$1:$AH$479,MATCH(K$2,Kraftvärmeprod!$B$1:$AG$1,0),FALSE)/1,0)-IFERROR(VLOOKUP($B114,'Slutlig allokering'!$B$2:$AC$462,MATCH(K$3,'Slutlig allokering'!$B$2:$AJ$2,0),FALSE)/1,0)</f>
        <v>0</v>
      </c>
      <c r="L114">
        <f>IFERROR(VLOOKUP($B114,Kraftvärmeprod!$B$1:$AH$479,MATCH(L$2,Kraftvärmeprod!$B$1:$AG$1,0),FALSE)/1,0)-IFERROR(VLOOKUP($B114,'Slutlig allokering'!$B$2:$AC$462,MATCH(L$3,'Slutlig allokering'!$B$2:$AJ$2,0),FALSE)/1,0)</f>
        <v>0</v>
      </c>
      <c r="M114" s="143">
        <f>IFERROR(VLOOKUP($B114,Miljö!$B$1:$S$477,MATCH(M$2,Miljö!$B$1:$X$1,0),FALSE)/1,0)-IFERROR(VLOOKUP($B114,'Slutlig allokering'!$B$2:$AC$462,MATCH(M$3,'Slutlig allokering'!$B$2:$AJ$2,0),FALSE)/1,0)</f>
        <v>0</v>
      </c>
      <c r="N114">
        <f>IFERROR(VLOOKUP($B114,Kraftvärmeprod!$B$1:$AH$479,MATCH(N$2,Kraftvärmeprod!$B$1:$AG$1,0),FALSE)/1,0)-IFERROR(VLOOKUP($B114,'Slutlig allokering'!$B$2:$AC$462,MATCH(N$3,'Slutlig allokering'!$B$2:$AJ$2,0),FALSE)/1,0)</f>
        <v>0</v>
      </c>
      <c r="O114">
        <f>IFERROR(VLOOKUP($B114,Kraftvärmeprod!$B$1:$AH$479,MATCH(O$2,Kraftvärmeprod!$B$1:$AG$1,0),FALSE)/1,0)-IFERROR(VLOOKUP($B114,'Slutlig allokering'!$B$2:$AC$462,MATCH(O$3,'Slutlig allokering'!$B$2:$AJ$2,0),FALSE)/1,0)</f>
        <v>0</v>
      </c>
      <c r="P114">
        <f>IFERROR(VLOOKUP($B114,Kraftvärmeprod!$B$1:$AH$479,MATCH(P$2,Kraftvärmeprod!$B$1:$AG$1,0),FALSE)/1,0)-IFERROR(VLOOKUP($B114,'Slutlig allokering'!$B$2:$AC$462,MATCH(P$3,'Slutlig allokering'!$B$2:$AJ$2,0),FALSE)/1,0)</f>
        <v>0</v>
      </c>
      <c r="Q114">
        <f>IFERROR(VLOOKUP($B114,Kraftvärmeprod!$B$1:$AH$479,MATCH(Q$2,Kraftvärmeprod!$B$1:$AG$1,0),FALSE)/1,0)-IFERROR(VLOOKUP($B114,'Slutlig allokering'!$B$2:$AC$462,MATCH(Q$3,'Slutlig allokering'!$B$2:$AJ$2,0),FALSE)/1,0)</f>
        <v>0</v>
      </c>
      <c r="R114">
        <f>IFERROR(VLOOKUP($B114,Kraftvärmeprod!$B$1:$AH$479,MATCH(R$2,Kraftvärmeprod!$B$1:$AG$1,0),FALSE)/1,0)-IFERROR(VLOOKUP($B114,'Slutlig allokering'!$B$2:$AC$462,MATCH(R$3,'Slutlig allokering'!$B$2:$AJ$2,0),FALSE)/1,0)</f>
        <v>0</v>
      </c>
      <c r="S114">
        <f>IFERROR(VLOOKUP($B114,Kraftvärmeprod!$B$1:$AH$479,MATCH(S$2,Kraftvärmeprod!$B$1:$AG$1,0),FALSE)/1,0)-IFERROR(VLOOKUP($B114,'Slutlig allokering'!$B$2:$AC$462,MATCH(S$3,'Slutlig allokering'!$B$2:$AJ$2,0),FALSE)/1,0)</f>
        <v>0</v>
      </c>
      <c r="T114">
        <f>IFERROR(VLOOKUP($B114,Kraftvärmeprod!$B$1:$AH$479,MATCH(T$2,Kraftvärmeprod!$B$1:$AG$1,0),FALSE)/1,0)-IFERROR(VLOOKUP($B114,'Slutlig allokering'!$B$2:$AC$462,MATCH(T$3,'Slutlig allokering'!$B$2:$AJ$2,0),FALSE)/1,0)</f>
        <v>0</v>
      </c>
      <c r="U114">
        <f>IFERROR(VLOOKUP($B114,Kraftvärmeprod!$B$1:$AH$479,MATCH(U$2,Kraftvärmeprod!$B$1:$AG$1,0),FALSE)/1,0)-IFERROR(VLOOKUP($B114,'Slutlig allokering'!$B$2:$AC$462,MATCH(U$3,'Slutlig allokering'!$B$2:$AJ$2,0),FALSE)/1,0)</f>
        <v>0</v>
      </c>
      <c r="V114">
        <f>IFERROR(VLOOKUP($B114,Kraftvärmeprod!$B$1:$AH$479,MATCH(V$2,Kraftvärmeprod!$B$1:$AG$1,0),FALSE)/1,0)-IFERROR(VLOOKUP($B114,'Slutlig allokering'!$B$2:$AC$462,MATCH(V$3,'Slutlig allokering'!$B$2:$AJ$2,0),FALSE)/1,0)</f>
        <v>0</v>
      </c>
      <c r="W114">
        <f>IFERROR(VLOOKUP($B114,Kraftvärmeprod!$B$1:$AH$479,MATCH(W$2,Kraftvärmeprod!$B$1:$AG$1,0),FALSE)/1,0)-IFERROR(VLOOKUP($B114,'Slutlig allokering'!$B$2:$AC$462,MATCH(W$3,'Slutlig allokering'!$B$2:$AJ$2,0),FALSE)/1,0)</f>
        <v>0</v>
      </c>
      <c r="X114">
        <f>IFERROR(VLOOKUP($B114,Kraftvärmeprod!$B$1:$AH$479,MATCH(X$2,Kraftvärmeprod!$B$1:$AG$1,0),FALSE)/1,0)-IFERROR(VLOOKUP($B114,'Slutlig allokering'!$B$2:$AC$462,MATCH(X$3,'Slutlig allokering'!$B$2:$AJ$2,0),FALSE)/1,0)</f>
        <v>0</v>
      </c>
      <c r="Y114">
        <f>IFERROR(VLOOKUP($B114,Kraftvärmeprod!$B$1:$AH$479,MATCH(Y$2,Kraftvärmeprod!$B$1:$AG$1,0),FALSE)/1,0)-IFERROR(VLOOKUP($B114,'Slutlig allokering'!$B$2:$AC$462,MATCH(Y$3,'Slutlig allokering'!$B$2:$AJ$2,0),FALSE)/1,0)</f>
        <v>0</v>
      </c>
      <c r="Z114">
        <f>IFERROR(VLOOKUP($B114,Kraftvärmeprod!$B$1:$AH$479,MATCH(Z$2,Kraftvärmeprod!$B$1:$AG$1,0),FALSE)/1,0)-IFERROR(VLOOKUP($B114,'Slutlig allokering'!$B$2:$AC$462,MATCH(Z$3,'Slutlig allokering'!$B$2:$AJ$2,0),FALSE)/1,0)</f>
        <v>0</v>
      </c>
      <c r="AA114">
        <f>IFERROR(VLOOKUP($B114,Kraftvärmeprod!$B$1:$AH$479,MATCH(AA$2,Kraftvärmeprod!$B$1:$AG$1,0),FALSE)/1,0)-IFERROR(VLOOKUP($B114,'Slutlig allokering'!$B$2:$AC$462,MATCH(AA$3,'Slutlig allokering'!$B$2:$AJ$2,0),FALSE)/1,0)</f>
        <v>0</v>
      </c>
      <c r="AB114">
        <f>IFERROR(VLOOKUP($B114,Kraftvärmeprod!$B$1:$AH$479,MATCH(AB$2,Kraftvärmeprod!$B$1:$AG$1,0),FALSE)/1,0)-IFERROR(VLOOKUP($B114,'Slutlig allokering'!$B$2:$AC$462,MATCH(AB$3,'Slutlig allokering'!$B$2:$AJ$2,0),FALSE)/1,0)</f>
        <v>0</v>
      </c>
      <c r="AE114">
        <f t="shared" si="2"/>
        <v>0</v>
      </c>
      <c r="AG114">
        <f>IFERROR(VLOOKUP(B114,'Slutlig allokering'!$B$2:$AJ$462,MATCH("Summa justerad allokerad tillförd energi (utan hjälpel och rökgaskondensering):",'Slutlig allokering'!$B$2:$AK$2,0),FALSE)/1,"")</f>
        <v>0</v>
      </c>
      <c r="AI114" s="55" t="str">
        <f>IFERROR(1-VLOOKUP(B114,'Slutlig allokering'!$B$2:$AJ$462,MATCH("Andel av bränsle i kvv som allokerats till värme, exklusive rökgaskondensering och hjälpel",'Slutlig allokering'!$B$2:$AK$2,0),FALSE),"")</f>
        <v/>
      </c>
      <c r="AK114" s="55" t="str">
        <f t="shared" si="3"/>
        <v/>
      </c>
    </row>
    <row r="115" spans="1:37" x14ac:dyDescent="0.25">
      <c r="A115" s="28" t="s">
        <v>143</v>
      </c>
      <c r="B115" s="28" t="s">
        <v>145</v>
      </c>
      <c r="C115" t="str">
        <f>IFERROR(VLOOKUP($B115,Kraftvärmeprod!$B$1:$AH$479,MATCH(C$3,Kraftvärmeprod!$B$1:$AG$1,0),FALSE)/1,"")</f>
        <v/>
      </c>
      <c r="D115" t="str">
        <f>IFERROR(VLOOKUP($B115,Kraftvärmeprod!$B$1:$AH$479,MATCH(D$3,Kraftvärmeprod!$B$1:$AG$1,0),FALSE)/1,"")</f>
        <v/>
      </c>
      <c r="E115">
        <f>IFERROR(VLOOKUP($B115,Kraftvärmeprod!$B$1:$AH$479,MATCH(E$2,Kraftvärmeprod!$B$1:$AG$1,0),FALSE)/1,0)-IFERROR(VLOOKUP($B115,'Slutlig allokering'!$B$2:$AC$462,MATCH(E$3,'Slutlig allokering'!$B$2:$AJ$2,0),FALSE)/1,0)</f>
        <v>0</v>
      </c>
      <c r="F115">
        <f>IFERROR(VLOOKUP($B115,Kraftvärmeprod!$B$1:$AH$479,MATCH(F$2,Kraftvärmeprod!$B$1:$AG$1,0),FALSE)/1,0)-IFERROR(VLOOKUP($B115,'Slutlig allokering'!$B$2:$AC$462,MATCH(F$3,'Slutlig allokering'!$B$2:$AJ$2,0),FALSE)/1,0)</f>
        <v>0</v>
      </c>
      <c r="G115">
        <f>IFERROR(VLOOKUP($B115,Kraftvärmeprod!$B$1:$AH$479,MATCH(G$2,Kraftvärmeprod!$B$1:$AG$1,0),FALSE)/1,0)-IFERROR(VLOOKUP($B115,'Slutlig allokering'!$B$2:$AC$462,MATCH(G$3,'Slutlig allokering'!$B$2:$AJ$2,0),FALSE)/1,0)</f>
        <v>0</v>
      </c>
      <c r="H115">
        <f>IFERROR(VLOOKUP($B115,Kraftvärmeprod!$B$1:$AH$479,MATCH(H$2,Kraftvärmeprod!$B$1:$AG$1,0),FALSE)/1,0)-IFERROR(VLOOKUP($B115,'Slutlig allokering'!$B$2:$AC$462,MATCH(H$3,'Slutlig allokering'!$B$2:$AJ$2,0),FALSE)/1,0)</f>
        <v>0</v>
      </c>
      <c r="I115">
        <f>IFERROR(VLOOKUP($B115,Kraftvärmeprod!$B$1:$AH$479,MATCH(I$2,Kraftvärmeprod!$B$1:$AG$1,0),FALSE)/1,0)-IFERROR(VLOOKUP($B115,'Slutlig allokering'!$B$2:$AC$462,MATCH(I$3,'Slutlig allokering'!$B$2:$AJ$2,0),FALSE)/1,0)</f>
        <v>0</v>
      </c>
      <c r="J115">
        <f>IFERROR(VLOOKUP($B115,Kraftvärmeprod!$B$1:$AH$479,MATCH(J$2,Kraftvärmeprod!$B$1:$AG$1,0),FALSE)/1,0)-IFERROR(VLOOKUP($B115,'Slutlig allokering'!$B$2:$AC$462,MATCH(J$3,'Slutlig allokering'!$B$2:$AJ$2,0),FALSE)/1,0)</f>
        <v>0</v>
      </c>
      <c r="K115">
        <f>IFERROR(VLOOKUP($B115,Kraftvärmeprod!$B$1:$AH$479,MATCH(K$2,Kraftvärmeprod!$B$1:$AG$1,0),FALSE)/1,0)-IFERROR(VLOOKUP($B115,'Slutlig allokering'!$B$2:$AC$462,MATCH(K$3,'Slutlig allokering'!$B$2:$AJ$2,0),FALSE)/1,0)</f>
        <v>0</v>
      </c>
      <c r="L115">
        <f>IFERROR(VLOOKUP($B115,Kraftvärmeprod!$B$1:$AH$479,MATCH(L$2,Kraftvärmeprod!$B$1:$AG$1,0),FALSE)/1,0)-IFERROR(VLOOKUP($B115,'Slutlig allokering'!$B$2:$AC$462,MATCH(L$3,'Slutlig allokering'!$B$2:$AJ$2,0),FALSE)/1,0)</f>
        <v>0</v>
      </c>
      <c r="M115" s="143">
        <f>IFERROR(VLOOKUP($B115,Miljö!$B$1:$S$477,MATCH(M$2,Miljö!$B$1:$X$1,0),FALSE)/1,0)-IFERROR(VLOOKUP($B115,'Slutlig allokering'!$B$2:$AC$462,MATCH(M$3,'Slutlig allokering'!$B$2:$AJ$2,0),FALSE)/1,0)</f>
        <v>0</v>
      </c>
      <c r="N115">
        <f>IFERROR(VLOOKUP($B115,Kraftvärmeprod!$B$1:$AH$479,MATCH(N$2,Kraftvärmeprod!$B$1:$AG$1,0),FALSE)/1,0)-IFERROR(VLOOKUP($B115,'Slutlig allokering'!$B$2:$AC$462,MATCH(N$3,'Slutlig allokering'!$B$2:$AJ$2,0),FALSE)/1,0)</f>
        <v>0</v>
      </c>
      <c r="O115">
        <f>IFERROR(VLOOKUP($B115,Kraftvärmeprod!$B$1:$AH$479,MATCH(O$2,Kraftvärmeprod!$B$1:$AG$1,0),FALSE)/1,0)-IFERROR(VLOOKUP($B115,'Slutlig allokering'!$B$2:$AC$462,MATCH(O$3,'Slutlig allokering'!$B$2:$AJ$2,0),FALSE)/1,0)</f>
        <v>0</v>
      </c>
      <c r="P115">
        <f>IFERROR(VLOOKUP($B115,Kraftvärmeprod!$B$1:$AH$479,MATCH(P$2,Kraftvärmeprod!$B$1:$AG$1,0),FALSE)/1,0)-IFERROR(VLOOKUP($B115,'Slutlig allokering'!$B$2:$AC$462,MATCH(P$3,'Slutlig allokering'!$B$2:$AJ$2,0),FALSE)/1,0)</f>
        <v>0</v>
      </c>
      <c r="Q115">
        <f>IFERROR(VLOOKUP($B115,Kraftvärmeprod!$B$1:$AH$479,MATCH(Q$2,Kraftvärmeprod!$B$1:$AG$1,0),FALSE)/1,0)-IFERROR(VLOOKUP($B115,'Slutlig allokering'!$B$2:$AC$462,MATCH(Q$3,'Slutlig allokering'!$B$2:$AJ$2,0),FALSE)/1,0)</f>
        <v>0</v>
      </c>
      <c r="R115">
        <f>IFERROR(VLOOKUP($B115,Kraftvärmeprod!$B$1:$AH$479,MATCH(R$2,Kraftvärmeprod!$B$1:$AG$1,0),FALSE)/1,0)-IFERROR(VLOOKUP($B115,'Slutlig allokering'!$B$2:$AC$462,MATCH(R$3,'Slutlig allokering'!$B$2:$AJ$2,0),FALSE)/1,0)</f>
        <v>0</v>
      </c>
      <c r="S115">
        <f>IFERROR(VLOOKUP($B115,Kraftvärmeprod!$B$1:$AH$479,MATCH(S$2,Kraftvärmeprod!$B$1:$AG$1,0),FALSE)/1,0)-IFERROR(VLOOKUP($B115,'Slutlig allokering'!$B$2:$AC$462,MATCH(S$3,'Slutlig allokering'!$B$2:$AJ$2,0),FALSE)/1,0)</f>
        <v>0</v>
      </c>
      <c r="T115">
        <f>IFERROR(VLOOKUP($B115,Kraftvärmeprod!$B$1:$AH$479,MATCH(T$2,Kraftvärmeprod!$B$1:$AG$1,0),FALSE)/1,0)-IFERROR(VLOOKUP($B115,'Slutlig allokering'!$B$2:$AC$462,MATCH(T$3,'Slutlig allokering'!$B$2:$AJ$2,0),FALSE)/1,0)</f>
        <v>0</v>
      </c>
      <c r="U115">
        <f>IFERROR(VLOOKUP($B115,Kraftvärmeprod!$B$1:$AH$479,MATCH(U$2,Kraftvärmeprod!$B$1:$AG$1,0),FALSE)/1,0)-IFERROR(VLOOKUP($B115,'Slutlig allokering'!$B$2:$AC$462,MATCH(U$3,'Slutlig allokering'!$B$2:$AJ$2,0),FALSE)/1,0)</f>
        <v>0</v>
      </c>
      <c r="V115">
        <f>IFERROR(VLOOKUP($B115,Kraftvärmeprod!$B$1:$AH$479,MATCH(V$2,Kraftvärmeprod!$B$1:$AG$1,0),FALSE)/1,0)-IFERROR(VLOOKUP($B115,'Slutlig allokering'!$B$2:$AC$462,MATCH(V$3,'Slutlig allokering'!$B$2:$AJ$2,0),FALSE)/1,0)</f>
        <v>0</v>
      </c>
      <c r="W115">
        <f>IFERROR(VLOOKUP($B115,Kraftvärmeprod!$B$1:$AH$479,MATCH(W$2,Kraftvärmeprod!$B$1:$AG$1,0),FALSE)/1,0)-IFERROR(VLOOKUP($B115,'Slutlig allokering'!$B$2:$AC$462,MATCH(W$3,'Slutlig allokering'!$B$2:$AJ$2,0),FALSE)/1,0)</f>
        <v>0</v>
      </c>
      <c r="X115">
        <f>IFERROR(VLOOKUP($B115,Kraftvärmeprod!$B$1:$AH$479,MATCH(X$2,Kraftvärmeprod!$B$1:$AG$1,0),FALSE)/1,0)-IFERROR(VLOOKUP($B115,'Slutlig allokering'!$B$2:$AC$462,MATCH(X$3,'Slutlig allokering'!$B$2:$AJ$2,0),FALSE)/1,0)</f>
        <v>0</v>
      </c>
      <c r="Y115">
        <f>IFERROR(VLOOKUP($B115,Kraftvärmeprod!$B$1:$AH$479,MATCH(Y$2,Kraftvärmeprod!$B$1:$AG$1,0),FALSE)/1,0)-IFERROR(VLOOKUP($B115,'Slutlig allokering'!$B$2:$AC$462,MATCH(Y$3,'Slutlig allokering'!$B$2:$AJ$2,0),FALSE)/1,0)</f>
        <v>0</v>
      </c>
      <c r="Z115">
        <f>IFERROR(VLOOKUP($B115,Kraftvärmeprod!$B$1:$AH$479,MATCH(Z$2,Kraftvärmeprod!$B$1:$AG$1,0),FALSE)/1,0)-IFERROR(VLOOKUP($B115,'Slutlig allokering'!$B$2:$AC$462,MATCH(Z$3,'Slutlig allokering'!$B$2:$AJ$2,0),FALSE)/1,0)</f>
        <v>0</v>
      </c>
      <c r="AA115">
        <f>IFERROR(VLOOKUP($B115,Kraftvärmeprod!$B$1:$AH$479,MATCH(AA$2,Kraftvärmeprod!$B$1:$AG$1,0),FALSE)/1,0)-IFERROR(VLOOKUP($B115,'Slutlig allokering'!$B$2:$AC$462,MATCH(AA$3,'Slutlig allokering'!$B$2:$AJ$2,0),FALSE)/1,0)</f>
        <v>0</v>
      </c>
      <c r="AB115">
        <f>IFERROR(VLOOKUP($B115,Kraftvärmeprod!$B$1:$AH$479,MATCH(AB$2,Kraftvärmeprod!$B$1:$AG$1,0),FALSE)/1,0)-IFERROR(VLOOKUP($B115,'Slutlig allokering'!$B$2:$AC$462,MATCH(AB$3,'Slutlig allokering'!$B$2:$AJ$2,0),FALSE)/1,0)</f>
        <v>0</v>
      </c>
      <c r="AE115">
        <f t="shared" si="2"/>
        <v>0</v>
      </c>
      <c r="AG115">
        <f>IFERROR(VLOOKUP(B115,'Slutlig allokering'!$B$2:$AJ$462,MATCH("Summa justerad allokerad tillförd energi (utan hjälpel och rökgaskondensering):",'Slutlig allokering'!$B$2:$AK$2,0),FALSE)/1,"")</f>
        <v>0</v>
      </c>
      <c r="AI115" s="55" t="str">
        <f>IFERROR(1-VLOOKUP(B115,'Slutlig allokering'!$B$2:$AJ$462,MATCH("Andel av bränsle i kvv som allokerats till värme, exklusive rökgaskondensering och hjälpel",'Slutlig allokering'!$B$2:$AK$2,0),FALSE),"")</f>
        <v/>
      </c>
      <c r="AK115" s="55" t="str">
        <f t="shared" si="3"/>
        <v/>
      </c>
    </row>
    <row r="116" spans="1:37" x14ac:dyDescent="0.25">
      <c r="A116" s="28" t="s">
        <v>146</v>
      </c>
      <c r="B116" s="28" t="s">
        <v>147</v>
      </c>
      <c r="C116" t="str">
        <f>IFERROR(VLOOKUP($B116,Kraftvärmeprod!$B$1:$AH$479,MATCH(C$3,Kraftvärmeprod!$B$1:$AG$1,0),FALSE)/1,"")</f>
        <v/>
      </c>
      <c r="D116" t="str">
        <f>IFERROR(VLOOKUP($B116,Kraftvärmeprod!$B$1:$AH$479,MATCH(D$3,Kraftvärmeprod!$B$1:$AG$1,0),FALSE)/1,"")</f>
        <v/>
      </c>
      <c r="E116">
        <f>IFERROR(VLOOKUP($B116,Kraftvärmeprod!$B$1:$AH$479,MATCH(E$2,Kraftvärmeprod!$B$1:$AG$1,0),FALSE)/1,0)-IFERROR(VLOOKUP($B116,'Slutlig allokering'!$B$2:$AC$462,MATCH(E$3,'Slutlig allokering'!$B$2:$AJ$2,0),FALSE)/1,0)</f>
        <v>0</v>
      </c>
      <c r="F116">
        <f>IFERROR(VLOOKUP($B116,Kraftvärmeprod!$B$1:$AH$479,MATCH(F$2,Kraftvärmeprod!$B$1:$AG$1,0),FALSE)/1,0)-IFERROR(VLOOKUP($B116,'Slutlig allokering'!$B$2:$AC$462,MATCH(F$3,'Slutlig allokering'!$B$2:$AJ$2,0),FALSE)/1,0)</f>
        <v>0</v>
      </c>
      <c r="G116">
        <f>IFERROR(VLOOKUP($B116,Kraftvärmeprod!$B$1:$AH$479,MATCH(G$2,Kraftvärmeprod!$B$1:$AG$1,0),FALSE)/1,0)-IFERROR(VLOOKUP($B116,'Slutlig allokering'!$B$2:$AC$462,MATCH(G$3,'Slutlig allokering'!$B$2:$AJ$2,0),FALSE)/1,0)</f>
        <v>0</v>
      </c>
      <c r="H116">
        <f>IFERROR(VLOOKUP($B116,Kraftvärmeprod!$B$1:$AH$479,MATCH(H$2,Kraftvärmeprod!$B$1:$AG$1,0),FALSE)/1,0)-IFERROR(VLOOKUP($B116,'Slutlig allokering'!$B$2:$AC$462,MATCH(H$3,'Slutlig allokering'!$B$2:$AJ$2,0),FALSE)/1,0)</f>
        <v>0</v>
      </c>
      <c r="I116">
        <f>IFERROR(VLOOKUP($B116,Kraftvärmeprod!$B$1:$AH$479,MATCH(I$2,Kraftvärmeprod!$B$1:$AG$1,0),FALSE)/1,0)-IFERROR(VLOOKUP($B116,'Slutlig allokering'!$B$2:$AC$462,MATCH(I$3,'Slutlig allokering'!$B$2:$AJ$2,0),FALSE)/1,0)</f>
        <v>0</v>
      </c>
      <c r="J116">
        <f>IFERROR(VLOOKUP($B116,Kraftvärmeprod!$B$1:$AH$479,MATCH(J$2,Kraftvärmeprod!$B$1:$AG$1,0),FALSE)/1,0)-IFERROR(VLOOKUP($B116,'Slutlig allokering'!$B$2:$AC$462,MATCH(J$3,'Slutlig allokering'!$B$2:$AJ$2,0),FALSE)/1,0)</f>
        <v>0</v>
      </c>
      <c r="K116">
        <f>IFERROR(VLOOKUP($B116,Kraftvärmeprod!$B$1:$AH$479,MATCH(K$2,Kraftvärmeprod!$B$1:$AG$1,0),FALSE)/1,0)-IFERROR(VLOOKUP($B116,'Slutlig allokering'!$B$2:$AC$462,MATCH(K$3,'Slutlig allokering'!$B$2:$AJ$2,0),FALSE)/1,0)</f>
        <v>0</v>
      </c>
      <c r="L116">
        <f>IFERROR(VLOOKUP($B116,Kraftvärmeprod!$B$1:$AH$479,MATCH(L$2,Kraftvärmeprod!$B$1:$AG$1,0),FALSE)/1,0)-IFERROR(VLOOKUP($B116,'Slutlig allokering'!$B$2:$AC$462,MATCH(L$3,'Slutlig allokering'!$B$2:$AJ$2,0),FALSE)/1,0)</f>
        <v>0</v>
      </c>
      <c r="M116" s="143">
        <f>IFERROR(VLOOKUP($B116,Miljö!$B$1:$S$477,MATCH(M$2,Miljö!$B$1:$X$1,0),FALSE)/1,0)-IFERROR(VLOOKUP($B116,'Slutlig allokering'!$B$2:$AC$462,MATCH(M$3,'Slutlig allokering'!$B$2:$AJ$2,0),FALSE)/1,0)</f>
        <v>0</v>
      </c>
      <c r="N116">
        <f>IFERROR(VLOOKUP($B116,Kraftvärmeprod!$B$1:$AH$479,MATCH(N$2,Kraftvärmeprod!$B$1:$AG$1,0),FALSE)/1,0)-IFERROR(VLOOKUP($B116,'Slutlig allokering'!$B$2:$AC$462,MATCH(N$3,'Slutlig allokering'!$B$2:$AJ$2,0),FALSE)/1,0)</f>
        <v>0</v>
      </c>
      <c r="O116">
        <f>IFERROR(VLOOKUP($B116,Kraftvärmeprod!$B$1:$AH$479,MATCH(O$2,Kraftvärmeprod!$B$1:$AG$1,0),FALSE)/1,0)-IFERROR(VLOOKUP($B116,'Slutlig allokering'!$B$2:$AC$462,MATCH(O$3,'Slutlig allokering'!$B$2:$AJ$2,0),FALSE)/1,0)</f>
        <v>0</v>
      </c>
      <c r="P116">
        <f>IFERROR(VLOOKUP($B116,Kraftvärmeprod!$B$1:$AH$479,MATCH(P$2,Kraftvärmeprod!$B$1:$AG$1,0),FALSE)/1,0)-IFERROR(VLOOKUP($B116,'Slutlig allokering'!$B$2:$AC$462,MATCH(P$3,'Slutlig allokering'!$B$2:$AJ$2,0),FALSE)/1,0)</f>
        <v>0</v>
      </c>
      <c r="Q116">
        <f>IFERROR(VLOOKUP($B116,Kraftvärmeprod!$B$1:$AH$479,MATCH(Q$2,Kraftvärmeprod!$B$1:$AG$1,0),FALSE)/1,0)-IFERROR(VLOOKUP($B116,'Slutlig allokering'!$B$2:$AC$462,MATCH(Q$3,'Slutlig allokering'!$B$2:$AJ$2,0),FALSE)/1,0)</f>
        <v>0</v>
      </c>
      <c r="R116">
        <f>IFERROR(VLOOKUP($B116,Kraftvärmeprod!$B$1:$AH$479,MATCH(R$2,Kraftvärmeprod!$B$1:$AG$1,0),FALSE)/1,0)-IFERROR(VLOOKUP($B116,'Slutlig allokering'!$B$2:$AC$462,MATCH(R$3,'Slutlig allokering'!$B$2:$AJ$2,0),FALSE)/1,0)</f>
        <v>0</v>
      </c>
      <c r="S116">
        <f>IFERROR(VLOOKUP($B116,Kraftvärmeprod!$B$1:$AH$479,MATCH(S$2,Kraftvärmeprod!$B$1:$AG$1,0),FALSE)/1,0)-IFERROR(VLOOKUP($B116,'Slutlig allokering'!$B$2:$AC$462,MATCH(S$3,'Slutlig allokering'!$B$2:$AJ$2,0),FALSE)/1,0)</f>
        <v>0</v>
      </c>
      <c r="T116">
        <f>IFERROR(VLOOKUP($B116,Kraftvärmeprod!$B$1:$AH$479,MATCH(T$2,Kraftvärmeprod!$B$1:$AG$1,0),FALSE)/1,0)-IFERROR(VLOOKUP($B116,'Slutlig allokering'!$B$2:$AC$462,MATCH(T$3,'Slutlig allokering'!$B$2:$AJ$2,0),FALSE)/1,0)</f>
        <v>0</v>
      </c>
      <c r="U116">
        <f>IFERROR(VLOOKUP($B116,Kraftvärmeprod!$B$1:$AH$479,MATCH(U$2,Kraftvärmeprod!$B$1:$AG$1,0),FALSE)/1,0)-IFERROR(VLOOKUP($B116,'Slutlig allokering'!$B$2:$AC$462,MATCH(U$3,'Slutlig allokering'!$B$2:$AJ$2,0),FALSE)/1,0)</f>
        <v>0</v>
      </c>
      <c r="V116">
        <f>IFERROR(VLOOKUP($B116,Kraftvärmeprod!$B$1:$AH$479,MATCH(V$2,Kraftvärmeprod!$B$1:$AG$1,0),FALSE)/1,0)-IFERROR(VLOOKUP($B116,'Slutlig allokering'!$B$2:$AC$462,MATCH(V$3,'Slutlig allokering'!$B$2:$AJ$2,0),FALSE)/1,0)</f>
        <v>0</v>
      </c>
      <c r="W116">
        <f>IFERROR(VLOOKUP($B116,Kraftvärmeprod!$B$1:$AH$479,MATCH(W$2,Kraftvärmeprod!$B$1:$AG$1,0),FALSE)/1,0)-IFERROR(VLOOKUP($B116,'Slutlig allokering'!$B$2:$AC$462,MATCH(W$3,'Slutlig allokering'!$B$2:$AJ$2,0),FALSE)/1,0)</f>
        <v>0</v>
      </c>
      <c r="X116">
        <f>IFERROR(VLOOKUP($B116,Kraftvärmeprod!$B$1:$AH$479,MATCH(X$2,Kraftvärmeprod!$B$1:$AG$1,0),FALSE)/1,0)-IFERROR(VLOOKUP($B116,'Slutlig allokering'!$B$2:$AC$462,MATCH(X$3,'Slutlig allokering'!$B$2:$AJ$2,0),FALSE)/1,0)</f>
        <v>0</v>
      </c>
      <c r="Y116">
        <f>IFERROR(VLOOKUP($B116,Kraftvärmeprod!$B$1:$AH$479,MATCH(Y$2,Kraftvärmeprod!$B$1:$AG$1,0),FALSE)/1,0)-IFERROR(VLOOKUP($B116,'Slutlig allokering'!$B$2:$AC$462,MATCH(Y$3,'Slutlig allokering'!$B$2:$AJ$2,0),FALSE)/1,0)</f>
        <v>0</v>
      </c>
      <c r="Z116">
        <f>IFERROR(VLOOKUP($B116,Kraftvärmeprod!$B$1:$AH$479,MATCH(Z$2,Kraftvärmeprod!$B$1:$AG$1,0),FALSE)/1,0)-IFERROR(VLOOKUP($B116,'Slutlig allokering'!$B$2:$AC$462,MATCH(Z$3,'Slutlig allokering'!$B$2:$AJ$2,0),FALSE)/1,0)</f>
        <v>0</v>
      </c>
      <c r="AA116">
        <f>IFERROR(VLOOKUP($B116,Kraftvärmeprod!$B$1:$AH$479,MATCH(AA$2,Kraftvärmeprod!$B$1:$AG$1,0),FALSE)/1,0)-IFERROR(VLOOKUP($B116,'Slutlig allokering'!$B$2:$AC$462,MATCH(AA$3,'Slutlig allokering'!$B$2:$AJ$2,0),FALSE)/1,0)</f>
        <v>0</v>
      </c>
      <c r="AB116">
        <f>IFERROR(VLOOKUP($B116,Kraftvärmeprod!$B$1:$AH$479,MATCH(AB$2,Kraftvärmeprod!$B$1:$AG$1,0),FALSE)/1,0)-IFERROR(VLOOKUP($B116,'Slutlig allokering'!$B$2:$AC$462,MATCH(AB$3,'Slutlig allokering'!$B$2:$AJ$2,0),FALSE)/1,0)</f>
        <v>0</v>
      </c>
      <c r="AE116">
        <f t="shared" si="2"/>
        <v>0</v>
      </c>
      <c r="AG116">
        <f>IFERROR(VLOOKUP(B116,'Slutlig allokering'!$B$2:$AJ$462,MATCH("Summa justerad allokerad tillförd energi (utan hjälpel och rökgaskondensering):",'Slutlig allokering'!$B$2:$AK$2,0),FALSE)/1,"")</f>
        <v>0</v>
      </c>
      <c r="AI116" s="55" t="str">
        <f>IFERROR(1-VLOOKUP(B116,'Slutlig allokering'!$B$2:$AJ$462,MATCH("Andel av bränsle i kvv som allokerats till värme, exklusive rökgaskondensering och hjälpel",'Slutlig allokering'!$B$2:$AK$2,0),FALSE),"")</f>
        <v/>
      </c>
      <c r="AK116" s="55" t="str">
        <f t="shared" si="3"/>
        <v/>
      </c>
    </row>
    <row r="117" spans="1:37" x14ac:dyDescent="0.25">
      <c r="A117" s="28" t="s">
        <v>146</v>
      </c>
      <c r="B117" s="28" t="s">
        <v>148</v>
      </c>
      <c r="C117" t="str">
        <f>IFERROR(VLOOKUP($B117,Kraftvärmeprod!$B$1:$AH$479,MATCH(C$3,Kraftvärmeprod!$B$1:$AG$1,0),FALSE)/1,"")</f>
        <v/>
      </c>
      <c r="D117" t="str">
        <f>IFERROR(VLOOKUP($B117,Kraftvärmeprod!$B$1:$AH$479,MATCH(D$3,Kraftvärmeprod!$B$1:$AG$1,0),FALSE)/1,"")</f>
        <v/>
      </c>
      <c r="E117">
        <f>IFERROR(VLOOKUP($B117,Kraftvärmeprod!$B$1:$AH$479,MATCH(E$2,Kraftvärmeprod!$B$1:$AG$1,0),FALSE)/1,0)-IFERROR(VLOOKUP($B117,'Slutlig allokering'!$B$2:$AC$462,MATCH(E$3,'Slutlig allokering'!$B$2:$AJ$2,0),FALSE)/1,0)</f>
        <v>0</v>
      </c>
      <c r="F117">
        <f>IFERROR(VLOOKUP($B117,Kraftvärmeprod!$B$1:$AH$479,MATCH(F$2,Kraftvärmeprod!$B$1:$AG$1,0),FALSE)/1,0)-IFERROR(VLOOKUP($B117,'Slutlig allokering'!$B$2:$AC$462,MATCH(F$3,'Slutlig allokering'!$B$2:$AJ$2,0),FALSE)/1,0)</f>
        <v>0</v>
      </c>
      <c r="G117">
        <f>IFERROR(VLOOKUP($B117,Kraftvärmeprod!$B$1:$AH$479,MATCH(G$2,Kraftvärmeprod!$B$1:$AG$1,0),FALSE)/1,0)-IFERROR(VLOOKUP($B117,'Slutlig allokering'!$B$2:$AC$462,MATCH(G$3,'Slutlig allokering'!$B$2:$AJ$2,0),FALSE)/1,0)</f>
        <v>0</v>
      </c>
      <c r="H117">
        <f>IFERROR(VLOOKUP($B117,Kraftvärmeprod!$B$1:$AH$479,MATCH(H$2,Kraftvärmeprod!$B$1:$AG$1,0),FALSE)/1,0)-IFERROR(VLOOKUP($B117,'Slutlig allokering'!$B$2:$AC$462,MATCH(H$3,'Slutlig allokering'!$B$2:$AJ$2,0),FALSE)/1,0)</f>
        <v>0</v>
      </c>
      <c r="I117">
        <f>IFERROR(VLOOKUP($B117,Kraftvärmeprod!$B$1:$AH$479,MATCH(I$2,Kraftvärmeprod!$B$1:$AG$1,0),FALSE)/1,0)-IFERROR(VLOOKUP($B117,'Slutlig allokering'!$B$2:$AC$462,MATCH(I$3,'Slutlig allokering'!$B$2:$AJ$2,0),FALSE)/1,0)</f>
        <v>0</v>
      </c>
      <c r="J117">
        <f>IFERROR(VLOOKUP($B117,Kraftvärmeprod!$B$1:$AH$479,MATCH(J$2,Kraftvärmeprod!$B$1:$AG$1,0),FALSE)/1,0)-IFERROR(VLOOKUP($B117,'Slutlig allokering'!$B$2:$AC$462,MATCH(J$3,'Slutlig allokering'!$B$2:$AJ$2,0),FALSE)/1,0)</f>
        <v>0</v>
      </c>
      <c r="K117">
        <f>IFERROR(VLOOKUP($B117,Kraftvärmeprod!$B$1:$AH$479,MATCH(K$2,Kraftvärmeprod!$B$1:$AG$1,0),FALSE)/1,0)-IFERROR(VLOOKUP($B117,'Slutlig allokering'!$B$2:$AC$462,MATCH(K$3,'Slutlig allokering'!$B$2:$AJ$2,0),FALSE)/1,0)</f>
        <v>0</v>
      </c>
      <c r="L117">
        <f>IFERROR(VLOOKUP($B117,Kraftvärmeprod!$B$1:$AH$479,MATCH(L$2,Kraftvärmeprod!$B$1:$AG$1,0),FALSE)/1,0)-IFERROR(VLOOKUP($B117,'Slutlig allokering'!$B$2:$AC$462,MATCH(L$3,'Slutlig allokering'!$B$2:$AJ$2,0),FALSE)/1,0)</f>
        <v>0</v>
      </c>
      <c r="M117" s="143">
        <f>IFERROR(VLOOKUP($B117,Miljö!$B$1:$S$477,MATCH(M$2,Miljö!$B$1:$X$1,0),FALSE)/1,0)-IFERROR(VLOOKUP($B117,'Slutlig allokering'!$B$2:$AC$462,MATCH(M$3,'Slutlig allokering'!$B$2:$AJ$2,0),FALSE)/1,0)</f>
        <v>0</v>
      </c>
      <c r="N117">
        <f>IFERROR(VLOOKUP($B117,Kraftvärmeprod!$B$1:$AH$479,MATCH(N$2,Kraftvärmeprod!$B$1:$AG$1,0),FALSE)/1,0)-IFERROR(VLOOKUP($B117,'Slutlig allokering'!$B$2:$AC$462,MATCH(N$3,'Slutlig allokering'!$B$2:$AJ$2,0),FALSE)/1,0)</f>
        <v>0</v>
      </c>
      <c r="O117">
        <f>IFERROR(VLOOKUP($B117,Kraftvärmeprod!$B$1:$AH$479,MATCH(O$2,Kraftvärmeprod!$B$1:$AG$1,0),FALSE)/1,0)-IFERROR(VLOOKUP($B117,'Slutlig allokering'!$B$2:$AC$462,MATCH(O$3,'Slutlig allokering'!$B$2:$AJ$2,0),FALSE)/1,0)</f>
        <v>0</v>
      </c>
      <c r="P117">
        <f>IFERROR(VLOOKUP($B117,Kraftvärmeprod!$B$1:$AH$479,MATCH(P$2,Kraftvärmeprod!$B$1:$AG$1,0),FALSE)/1,0)-IFERROR(VLOOKUP($B117,'Slutlig allokering'!$B$2:$AC$462,MATCH(P$3,'Slutlig allokering'!$B$2:$AJ$2,0),FALSE)/1,0)</f>
        <v>0</v>
      </c>
      <c r="Q117">
        <f>IFERROR(VLOOKUP($B117,Kraftvärmeprod!$B$1:$AH$479,MATCH(Q$2,Kraftvärmeprod!$B$1:$AG$1,0),FALSE)/1,0)-IFERROR(VLOOKUP($B117,'Slutlig allokering'!$B$2:$AC$462,MATCH(Q$3,'Slutlig allokering'!$B$2:$AJ$2,0),FALSE)/1,0)</f>
        <v>0</v>
      </c>
      <c r="R117">
        <f>IFERROR(VLOOKUP($B117,Kraftvärmeprod!$B$1:$AH$479,MATCH(R$2,Kraftvärmeprod!$B$1:$AG$1,0),FALSE)/1,0)-IFERROR(VLOOKUP($B117,'Slutlig allokering'!$B$2:$AC$462,MATCH(R$3,'Slutlig allokering'!$B$2:$AJ$2,0),FALSE)/1,0)</f>
        <v>0</v>
      </c>
      <c r="S117">
        <f>IFERROR(VLOOKUP($B117,Kraftvärmeprod!$B$1:$AH$479,MATCH(S$2,Kraftvärmeprod!$B$1:$AG$1,0),FALSE)/1,0)-IFERROR(VLOOKUP($B117,'Slutlig allokering'!$B$2:$AC$462,MATCH(S$3,'Slutlig allokering'!$B$2:$AJ$2,0),FALSE)/1,0)</f>
        <v>0</v>
      </c>
      <c r="T117">
        <f>IFERROR(VLOOKUP($B117,Kraftvärmeprod!$B$1:$AH$479,MATCH(T$2,Kraftvärmeprod!$B$1:$AG$1,0),FALSE)/1,0)-IFERROR(VLOOKUP($B117,'Slutlig allokering'!$B$2:$AC$462,MATCH(T$3,'Slutlig allokering'!$B$2:$AJ$2,0),FALSE)/1,0)</f>
        <v>0</v>
      </c>
      <c r="U117">
        <f>IFERROR(VLOOKUP($B117,Kraftvärmeprod!$B$1:$AH$479,MATCH(U$2,Kraftvärmeprod!$B$1:$AG$1,0),FALSE)/1,0)-IFERROR(VLOOKUP($B117,'Slutlig allokering'!$B$2:$AC$462,MATCH(U$3,'Slutlig allokering'!$B$2:$AJ$2,0),FALSE)/1,0)</f>
        <v>0</v>
      </c>
      <c r="V117">
        <f>IFERROR(VLOOKUP($B117,Kraftvärmeprod!$B$1:$AH$479,MATCH(V$2,Kraftvärmeprod!$B$1:$AG$1,0),FALSE)/1,0)-IFERROR(VLOOKUP($B117,'Slutlig allokering'!$B$2:$AC$462,MATCH(V$3,'Slutlig allokering'!$B$2:$AJ$2,0),FALSE)/1,0)</f>
        <v>0</v>
      </c>
      <c r="W117">
        <f>IFERROR(VLOOKUP($B117,Kraftvärmeprod!$B$1:$AH$479,MATCH(W$2,Kraftvärmeprod!$B$1:$AG$1,0),FALSE)/1,0)-IFERROR(VLOOKUP($B117,'Slutlig allokering'!$B$2:$AC$462,MATCH(W$3,'Slutlig allokering'!$B$2:$AJ$2,0),FALSE)/1,0)</f>
        <v>0</v>
      </c>
      <c r="X117">
        <f>IFERROR(VLOOKUP($B117,Kraftvärmeprod!$B$1:$AH$479,MATCH(X$2,Kraftvärmeprod!$B$1:$AG$1,0),FALSE)/1,0)-IFERROR(VLOOKUP($B117,'Slutlig allokering'!$B$2:$AC$462,MATCH(X$3,'Slutlig allokering'!$B$2:$AJ$2,0),FALSE)/1,0)</f>
        <v>0</v>
      </c>
      <c r="Y117">
        <f>IFERROR(VLOOKUP($B117,Kraftvärmeprod!$B$1:$AH$479,MATCH(Y$2,Kraftvärmeprod!$B$1:$AG$1,0),FALSE)/1,0)-IFERROR(VLOOKUP($B117,'Slutlig allokering'!$B$2:$AC$462,MATCH(Y$3,'Slutlig allokering'!$B$2:$AJ$2,0),FALSE)/1,0)</f>
        <v>0</v>
      </c>
      <c r="Z117">
        <f>IFERROR(VLOOKUP($B117,Kraftvärmeprod!$B$1:$AH$479,MATCH(Z$2,Kraftvärmeprod!$B$1:$AG$1,0),FALSE)/1,0)-IFERROR(VLOOKUP($B117,'Slutlig allokering'!$B$2:$AC$462,MATCH(Z$3,'Slutlig allokering'!$B$2:$AJ$2,0),FALSE)/1,0)</f>
        <v>0</v>
      </c>
      <c r="AA117">
        <f>IFERROR(VLOOKUP($B117,Kraftvärmeprod!$B$1:$AH$479,MATCH(AA$2,Kraftvärmeprod!$B$1:$AG$1,0),FALSE)/1,0)-IFERROR(VLOOKUP($B117,'Slutlig allokering'!$B$2:$AC$462,MATCH(AA$3,'Slutlig allokering'!$B$2:$AJ$2,0),FALSE)/1,0)</f>
        <v>0</v>
      </c>
      <c r="AB117">
        <f>IFERROR(VLOOKUP($B117,Kraftvärmeprod!$B$1:$AH$479,MATCH(AB$2,Kraftvärmeprod!$B$1:$AG$1,0),FALSE)/1,0)-IFERROR(VLOOKUP($B117,'Slutlig allokering'!$B$2:$AC$462,MATCH(AB$3,'Slutlig allokering'!$B$2:$AJ$2,0),FALSE)/1,0)</f>
        <v>0</v>
      </c>
      <c r="AE117">
        <f t="shared" si="2"/>
        <v>0</v>
      </c>
      <c r="AG117">
        <f>IFERROR(VLOOKUP(B117,'Slutlig allokering'!$B$2:$AJ$462,MATCH("Summa justerad allokerad tillförd energi (utan hjälpel och rökgaskondensering):",'Slutlig allokering'!$B$2:$AK$2,0),FALSE)/1,"")</f>
        <v>0</v>
      </c>
      <c r="AI117" s="55" t="str">
        <f>IFERROR(1-VLOOKUP(B117,'Slutlig allokering'!$B$2:$AJ$462,MATCH("Andel av bränsle i kvv som allokerats till värme, exklusive rökgaskondensering och hjälpel",'Slutlig allokering'!$B$2:$AK$2,0),FALSE),"")</f>
        <v/>
      </c>
      <c r="AK117" s="55" t="str">
        <f t="shared" si="3"/>
        <v/>
      </c>
    </row>
    <row r="118" spans="1:37" x14ac:dyDescent="0.25">
      <c r="A118" s="28" t="s">
        <v>146</v>
      </c>
      <c r="B118" s="28" t="s">
        <v>149</v>
      </c>
      <c r="C118" t="str">
        <f>IFERROR(VLOOKUP($B118,Kraftvärmeprod!$B$1:$AH$479,MATCH(C$3,Kraftvärmeprod!$B$1:$AG$1,0),FALSE)/1,"")</f>
        <v/>
      </c>
      <c r="D118" t="str">
        <f>IFERROR(VLOOKUP($B118,Kraftvärmeprod!$B$1:$AH$479,MATCH(D$3,Kraftvärmeprod!$B$1:$AG$1,0),FALSE)/1,"")</f>
        <v/>
      </c>
      <c r="E118">
        <f>IFERROR(VLOOKUP($B118,Kraftvärmeprod!$B$1:$AH$479,MATCH(E$2,Kraftvärmeprod!$B$1:$AG$1,0),FALSE)/1,0)-IFERROR(VLOOKUP($B118,'Slutlig allokering'!$B$2:$AC$462,MATCH(E$3,'Slutlig allokering'!$B$2:$AJ$2,0),FALSE)/1,0)</f>
        <v>0</v>
      </c>
      <c r="F118">
        <f>IFERROR(VLOOKUP($B118,Kraftvärmeprod!$B$1:$AH$479,MATCH(F$2,Kraftvärmeprod!$B$1:$AG$1,0),FALSE)/1,0)-IFERROR(VLOOKUP($B118,'Slutlig allokering'!$B$2:$AC$462,MATCH(F$3,'Slutlig allokering'!$B$2:$AJ$2,0),FALSE)/1,0)</f>
        <v>0</v>
      </c>
      <c r="G118">
        <f>IFERROR(VLOOKUP($B118,Kraftvärmeprod!$B$1:$AH$479,MATCH(G$2,Kraftvärmeprod!$B$1:$AG$1,0),FALSE)/1,0)-IFERROR(VLOOKUP($B118,'Slutlig allokering'!$B$2:$AC$462,MATCH(G$3,'Slutlig allokering'!$B$2:$AJ$2,0),FALSE)/1,0)</f>
        <v>0</v>
      </c>
      <c r="H118">
        <f>IFERROR(VLOOKUP($B118,Kraftvärmeprod!$B$1:$AH$479,MATCH(H$2,Kraftvärmeprod!$B$1:$AG$1,0),FALSE)/1,0)-IFERROR(VLOOKUP($B118,'Slutlig allokering'!$B$2:$AC$462,MATCH(H$3,'Slutlig allokering'!$B$2:$AJ$2,0),FALSE)/1,0)</f>
        <v>0</v>
      </c>
      <c r="I118">
        <f>IFERROR(VLOOKUP($B118,Kraftvärmeprod!$B$1:$AH$479,MATCH(I$2,Kraftvärmeprod!$B$1:$AG$1,0),FALSE)/1,0)-IFERROR(VLOOKUP($B118,'Slutlig allokering'!$B$2:$AC$462,MATCH(I$3,'Slutlig allokering'!$B$2:$AJ$2,0),FALSE)/1,0)</f>
        <v>0</v>
      </c>
      <c r="J118">
        <f>IFERROR(VLOOKUP($B118,Kraftvärmeprod!$B$1:$AH$479,MATCH(J$2,Kraftvärmeprod!$B$1:$AG$1,0),FALSE)/1,0)-IFERROR(VLOOKUP($B118,'Slutlig allokering'!$B$2:$AC$462,MATCH(J$3,'Slutlig allokering'!$B$2:$AJ$2,0),FALSE)/1,0)</f>
        <v>0</v>
      </c>
      <c r="K118">
        <f>IFERROR(VLOOKUP($B118,Kraftvärmeprod!$B$1:$AH$479,MATCH(K$2,Kraftvärmeprod!$B$1:$AG$1,0),FALSE)/1,0)-IFERROR(VLOOKUP($B118,'Slutlig allokering'!$B$2:$AC$462,MATCH(K$3,'Slutlig allokering'!$B$2:$AJ$2,0),FALSE)/1,0)</f>
        <v>0</v>
      </c>
      <c r="L118">
        <f>IFERROR(VLOOKUP($B118,Kraftvärmeprod!$B$1:$AH$479,MATCH(L$2,Kraftvärmeprod!$B$1:$AG$1,0),FALSE)/1,0)-IFERROR(VLOOKUP($B118,'Slutlig allokering'!$B$2:$AC$462,MATCH(L$3,'Slutlig allokering'!$B$2:$AJ$2,0),FALSE)/1,0)</f>
        <v>0</v>
      </c>
      <c r="M118" s="143">
        <f>IFERROR(VLOOKUP($B118,Miljö!$B$1:$S$477,MATCH(M$2,Miljö!$B$1:$X$1,0),FALSE)/1,0)-IFERROR(VLOOKUP($B118,'Slutlig allokering'!$B$2:$AC$462,MATCH(M$3,'Slutlig allokering'!$B$2:$AJ$2,0),FALSE)/1,0)</f>
        <v>0</v>
      </c>
      <c r="N118">
        <f>IFERROR(VLOOKUP($B118,Kraftvärmeprod!$B$1:$AH$479,MATCH(N$2,Kraftvärmeprod!$B$1:$AG$1,0),FALSE)/1,0)-IFERROR(VLOOKUP($B118,'Slutlig allokering'!$B$2:$AC$462,MATCH(N$3,'Slutlig allokering'!$B$2:$AJ$2,0),FALSE)/1,0)</f>
        <v>0</v>
      </c>
      <c r="O118">
        <f>IFERROR(VLOOKUP($B118,Kraftvärmeprod!$B$1:$AH$479,MATCH(O$2,Kraftvärmeprod!$B$1:$AG$1,0),FALSE)/1,0)-IFERROR(VLOOKUP($B118,'Slutlig allokering'!$B$2:$AC$462,MATCH(O$3,'Slutlig allokering'!$B$2:$AJ$2,0),FALSE)/1,0)</f>
        <v>0</v>
      </c>
      <c r="P118">
        <f>IFERROR(VLOOKUP($B118,Kraftvärmeprod!$B$1:$AH$479,MATCH(P$2,Kraftvärmeprod!$B$1:$AG$1,0),FALSE)/1,0)-IFERROR(VLOOKUP($B118,'Slutlig allokering'!$B$2:$AC$462,MATCH(P$3,'Slutlig allokering'!$B$2:$AJ$2,0),FALSE)/1,0)</f>
        <v>0</v>
      </c>
      <c r="Q118">
        <f>IFERROR(VLOOKUP($B118,Kraftvärmeprod!$B$1:$AH$479,MATCH(Q$2,Kraftvärmeprod!$B$1:$AG$1,0),FALSE)/1,0)-IFERROR(VLOOKUP($B118,'Slutlig allokering'!$B$2:$AC$462,MATCH(Q$3,'Slutlig allokering'!$B$2:$AJ$2,0),FALSE)/1,0)</f>
        <v>0</v>
      </c>
      <c r="R118">
        <f>IFERROR(VLOOKUP($B118,Kraftvärmeprod!$B$1:$AH$479,MATCH(R$2,Kraftvärmeprod!$B$1:$AG$1,0),FALSE)/1,0)-IFERROR(VLOOKUP($B118,'Slutlig allokering'!$B$2:$AC$462,MATCH(R$3,'Slutlig allokering'!$B$2:$AJ$2,0),FALSE)/1,0)</f>
        <v>0</v>
      </c>
      <c r="S118">
        <f>IFERROR(VLOOKUP($B118,Kraftvärmeprod!$B$1:$AH$479,MATCH(S$2,Kraftvärmeprod!$B$1:$AG$1,0),FALSE)/1,0)-IFERROR(VLOOKUP($B118,'Slutlig allokering'!$B$2:$AC$462,MATCH(S$3,'Slutlig allokering'!$B$2:$AJ$2,0),FALSE)/1,0)</f>
        <v>0</v>
      </c>
      <c r="T118">
        <f>IFERROR(VLOOKUP($B118,Kraftvärmeprod!$B$1:$AH$479,MATCH(T$2,Kraftvärmeprod!$B$1:$AG$1,0),FALSE)/1,0)-IFERROR(VLOOKUP($B118,'Slutlig allokering'!$B$2:$AC$462,MATCH(T$3,'Slutlig allokering'!$B$2:$AJ$2,0),FALSE)/1,0)</f>
        <v>0</v>
      </c>
      <c r="U118">
        <f>IFERROR(VLOOKUP($B118,Kraftvärmeprod!$B$1:$AH$479,MATCH(U$2,Kraftvärmeprod!$B$1:$AG$1,0),FALSE)/1,0)-IFERROR(VLOOKUP($B118,'Slutlig allokering'!$B$2:$AC$462,MATCH(U$3,'Slutlig allokering'!$B$2:$AJ$2,0),FALSE)/1,0)</f>
        <v>0</v>
      </c>
      <c r="V118">
        <f>IFERROR(VLOOKUP($B118,Kraftvärmeprod!$B$1:$AH$479,MATCH(V$2,Kraftvärmeprod!$B$1:$AG$1,0),FALSE)/1,0)-IFERROR(VLOOKUP($B118,'Slutlig allokering'!$B$2:$AC$462,MATCH(V$3,'Slutlig allokering'!$B$2:$AJ$2,0),FALSE)/1,0)</f>
        <v>0</v>
      </c>
      <c r="W118">
        <f>IFERROR(VLOOKUP($B118,Kraftvärmeprod!$B$1:$AH$479,MATCH(W$2,Kraftvärmeprod!$B$1:$AG$1,0),FALSE)/1,0)-IFERROR(VLOOKUP($B118,'Slutlig allokering'!$B$2:$AC$462,MATCH(W$3,'Slutlig allokering'!$B$2:$AJ$2,0),FALSE)/1,0)</f>
        <v>0</v>
      </c>
      <c r="X118">
        <f>IFERROR(VLOOKUP($B118,Kraftvärmeprod!$B$1:$AH$479,MATCH(X$2,Kraftvärmeprod!$B$1:$AG$1,0),FALSE)/1,0)-IFERROR(VLOOKUP($B118,'Slutlig allokering'!$B$2:$AC$462,MATCH(X$3,'Slutlig allokering'!$B$2:$AJ$2,0),FALSE)/1,0)</f>
        <v>0</v>
      </c>
      <c r="Y118">
        <f>IFERROR(VLOOKUP($B118,Kraftvärmeprod!$B$1:$AH$479,MATCH(Y$2,Kraftvärmeprod!$B$1:$AG$1,0),FALSE)/1,0)-IFERROR(VLOOKUP($B118,'Slutlig allokering'!$B$2:$AC$462,MATCH(Y$3,'Slutlig allokering'!$B$2:$AJ$2,0),FALSE)/1,0)</f>
        <v>0</v>
      </c>
      <c r="Z118">
        <f>IFERROR(VLOOKUP($B118,Kraftvärmeprod!$B$1:$AH$479,MATCH(Z$2,Kraftvärmeprod!$B$1:$AG$1,0),FALSE)/1,0)-IFERROR(VLOOKUP($B118,'Slutlig allokering'!$B$2:$AC$462,MATCH(Z$3,'Slutlig allokering'!$B$2:$AJ$2,0),FALSE)/1,0)</f>
        <v>0</v>
      </c>
      <c r="AA118">
        <f>IFERROR(VLOOKUP($B118,Kraftvärmeprod!$B$1:$AH$479,MATCH(AA$2,Kraftvärmeprod!$B$1:$AG$1,0),FALSE)/1,0)-IFERROR(VLOOKUP($B118,'Slutlig allokering'!$B$2:$AC$462,MATCH(AA$3,'Slutlig allokering'!$B$2:$AJ$2,0),FALSE)/1,0)</f>
        <v>0</v>
      </c>
      <c r="AB118">
        <f>IFERROR(VLOOKUP($B118,Kraftvärmeprod!$B$1:$AH$479,MATCH(AB$2,Kraftvärmeprod!$B$1:$AG$1,0),FALSE)/1,0)-IFERROR(VLOOKUP($B118,'Slutlig allokering'!$B$2:$AC$462,MATCH(AB$3,'Slutlig allokering'!$B$2:$AJ$2,0),FALSE)/1,0)</f>
        <v>0</v>
      </c>
      <c r="AE118">
        <f t="shared" si="2"/>
        <v>0</v>
      </c>
      <c r="AG118">
        <f>IFERROR(VLOOKUP(B118,'Slutlig allokering'!$B$2:$AJ$462,MATCH("Summa justerad allokerad tillförd energi (utan hjälpel och rökgaskondensering):",'Slutlig allokering'!$B$2:$AK$2,0),FALSE)/1,"")</f>
        <v>0</v>
      </c>
      <c r="AI118" s="55" t="str">
        <f>IFERROR(1-VLOOKUP(B118,'Slutlig allokering'!$B$2:$AJ$462,MATCH("Andel av bränsle i kvv som allokerats till värme, exklusive rökgaskondensering och hjälpel",'Slutlig allokering'!$B$2:$AK$2,0),FALSE),"")</f>
        <v/>
      </c>
      <c r="AK118" s="55" t="str">
        <f t="shared" si="3"/>
        <v/>
      </c>
    </row>
    <row r="119" spans="1:37" x14ac:dyDescent="0.25">
      <c r="A119" s="28" t="s">
        <v>146</v>
      </c>
      <c r="B119" s="28" t="s">
        <v>150</v>
      </c>
      <c r="C119" t="str">
        <f>IFERROR(VLOOKUP($B119,Kraftvärmeprod!$B$1:$AH$479,MATCH(C$3,Kraftvärmeprod!$B$1:$AG$1,0),FALSE)/1,"")</f>
        <v/>
      </c>
      <c r="D119" t="str">
        <f>IFERROR(VLOOKUP($B119,Kraftvärmeprod!$B$1:$AH$479,MATCH(D$3,Kraftvärmeprod!$B$1:$AG$1,0),FALSE)/1,"")</f>
        <v/>
      </c>
      <c r="E119">
        <f>IFERROR(VLOOKUP($B119,Kraftvärmeprod!$B$1:$AH$479,MATCH(E$2,Kraftvärmeprod!$B$1:$AG$1,0),FALSE)/1,0)-IFERROR(VLOOKUP($B119,'Slutlig allokering'!$B$2:$AC$462,MATCH(E$3,'Slutlig allokering'!$B$2:$AJ$2,0),FALSE)/1,0)</f>
        <v>0</v>
      </c>
      <c r="F119">
        <f>IFERROR(VLOOKUP($B119,Kraftvärmeprod!$B$1:$AH$479,MATCH(F$2,Kraftvärmeprod!$B$1:$AG$1,0),FALSE)/1,0)-IFERROR(VLOOKUP($B119,'Slutlig allokering'!$B$2:$AC$462,MATCH(F$3,'Slutlig allokering'!$B$2:$AJ$2,0),FALSE)/1,0)</f>
        <v>0</v>
      </c>
      <c r="G119">
        <f>IFERROR(VLOOKUP($B119,Kraftvärmeprod!$B$1:$AH$479,MATCH(G$2,Kraftvärmeprod!$B$1:$AG$1,0),FALSE)/1,0)-IFERROR(VLOOKUP($B119,'Slutlig allokering'!$B$2:$AC$462,MATCH(G$3,'Slutlig allokering'!$B$2:$AJ$2,0),FALSE)/1,0)</f>
        <v>0</v>
      </c>
      <c r="H119">
        <f>IFERROR(VLOOKUP($B119,Kraftvärmeprod!$B$1:$AH$479,MATCH(H$2,Kraftvärmeprod!$B$1:$AG$1,0),FALSE)/1,0)-IFERROR(VLOOKUP($B119,'Slutlig allokering'!$B$2:$AC$462,MATCH(H$3,'Slutlig allokering'!$B$2:$AJ$2,0),FALSE)/1,0)</f>
        <v>0</v>
      </c>
      <c r="I119">
        <f>IFERROR(VLOOKUP($B119,Kraftvärmeprod!$B$1:$AH$479,MATCH(I$2,Kraftvärmeprod!$B$1:$AG$1,0),FALSE)/1,0)-IFERROR(VLOOKUP($B119,'Slutlig allokering'!$B$2:$AC$462,MATCH(I$3,'Slutlig allokering'!$B$2:$AJ$2,0),FALSE)/1,0)</f>
        <v>0</v>
      </c>
      <c r="J119">
        <f>IFERROR(VLOOKUP($B119,Kraftvärmeprod!$B$1:$AH$479,MATCH(J$2,Kraftvärmeprod!$B$1:$AG$1,0),FALSE)/1,0)-IFERROR(VLOOKUP($B119,'Slutlig allokering'!$B$2:$AC$462,MATCH(J$3,'Slutlig allokering'!$B$2:$AJ$2,0),FALSE)/1,0)</f>
        <v>0</v>
      </c>
      <c r="K119">
        <f>IFERROR(VLOOKUP($B119,Kraftvärmeprod!$B$1:$AH$479,MATCH(K$2,Kraftvärmeprod!$B$1:$AG$1,0),FALSE)/1,0)-IFERROR(VLOOKUP($B119,'Slutlig allokering'!$B$2:$AC$462,MATCH(K$3,'Slutlig allokering'!$B$2:$AJ$2,0),FALSE)/1,0)</f>
        <v>0</v>
      </c>
      <c r="L119">
        <f>IFERROR(VLOOKUP($B119,Kraftvärmeprod!$B$1:$AH$479,MATCH(L$2,Kraftvärmeprod!$B$1:$AG$1,0),FALSE)/1,0)-IFERROR(VLOOKUP($B119,'Slutlig allokering'!$B$2:$AC$462,MATCH(L$3,'Slutlig allokering'!$B$2:$AJ$2,0),FALSE)/1,0)</f>
        <v>0</v>
      </c>
      <c r="M119" s="143">
        <f>IFERROR(VLOOKUP($B119,Miljö!$B$1:$S$477,MATCH(M$2,Miljö!$B$1:$X$1,0),FALSE)/1,0)-IFERROR(VLOOKUP($B119,'Slutlig allokering'!$B$2:$AC$462,MATCH(M$3,'Slutlig allokering'!$B$2:$AJ$2,0),FALSE)/1,0)</f>
        <v>0</v>
      </c>
      <c r="N119">
        <f>IFERROR(VLOOKUP($B119,Kraftvärmeprod!$B$1:$AH$479,MATCH(N$2,Kraftvärmeprod!$B$1:$AG$1,0),FALSE)/1,0)-IFERROR(VLOOKUP($B119,'Slutlig allokering'!$B$2:$AC$462,MATCH(N$3,'Slutlig allokering'!$B$2:$AJ$2,0),FALSE)/1,0)</f>
        <v>0</v>
      </c>
      <c r="O119">
        <f>IFERROR(VLOOKUP($B119,Kraftvärmeprod!$B$1:$AH$479,MATCH(O$2,Kraftvärmeprod!$B$1:$AG$1,0),FALSE)/1,0)-IFERROR(VLOOKUP($B119,'Slutlig allokering'!$B$2:$AC$462,MATCH(O$3,'Slutlig allokering'!$B$2:$AJ$2,0),FALSE)/1,0)</f>
        <v>0</v>
      </c>
      <c r="P119">
        <f>IFERROR(VLOOKUP($B119,Kraftvärmeprod!$B$1:$AH$479,MATCH(P$2,Kraftvärmeprod!$B$1:$AG$1,0),FALSE)/1,0)-IFERROR(VLOOKUP($B119,'Slutlig allokering'!$B$2:$AC$462,MATCH(P$3,'Slutlig allokering'!$B$2:$AJ$2,0),FALSE)/1,0)</f>
        <v>0</v>
      </c>
      <c r="Q119">
        <f>IFERROR(VLOOKUP($B119,Kraftvärmeprod!$B$1:$AH$479,MATCH(Q$2,Kraftvärmeprod!$B$1:$AG$1,0),FALSE)/1,0)-IFERROR(VLOOKUP($B119,'Slutlig allokering'!$B$2:$AC$462,MATCH(Q$3,'Slutlig allokering'!$B$2:$AJ$2,0),FALSE)/1,0)</f>
        <v>0</v>
      </c>
      <c r="R119">
        <f>IFERROR(VLOOKUP($B119,Kraftvärmeprod!$B$1:$AH$479,MATCH(R$2,Kraftvärmeprod!$B$1:$AG$1,0),FALSE)/1,0)-IFERROR(VLOOKUP($B119,'Slutlig allokering'!$B$2:$AC$462,MATCH(R$3,'Slutlig allokering'!$B$2:$AJ$2,0),FALSE)/1,0)</f>
        <v>0</v>
      </c>
      <c r="S119">
        <f>IFERROR(VLOOKUP($B119,Kraftvärmeprod!$B$1:$AH$479,MATCH(S$2,Kraftvärmeprod!$B$1:$AG$1,0),FALSE)/1,0)-IFERROR(VLOOKUP($B119,'Slutlig allokering'!$B$2:$AC$462,MATCH(S$3,'Slutlig allokering'!$B$2:$AJ$2,0),FALSE)/1,0)</f>
        <v>0</v>
      </c>
      <c r="T119">
        <f>IFERROR(VLOOKUP($B119,Kraftvärmeprod!$B$1:$AH$479,MATCH(T$2,Kraftvärmeprod!$B$1:$AG$1,0),FALSE)/1,0)-IFERROR(VLOOKUP($B119,'Slutlig allokering'!$B$2:$AC$462,MATCH(T$3,'Slutlig allokering'!$B$2:$AJ$2,0),FALSE)/1,0)</f>
        <v>0</v>
      </c>
      <c r="U119">
        <f>IFERROR(VLOOKUP($B119,Kraftvärmeprod!$B$1:$AH$479,MATCH(U$2,Kraftvärmeprod!$B$1:$AG$1,0),FALSE)/1,0)-IFERROR(VLOOKUP($B119,'Slutlig allokering'!$B$2:$AC$462,MATCH(U$3,'Slutlig allokering'!$B$2:$AJ$2,0),FALSE)/1,0)</f>
        <v>0</v>
      </c>
      <c r="V119">
        <f>IFERROR(VLOOKUP($B119,Kraftvärmeprod!$B$1:$AH$479,MATCH(V$2,Kraftvärmeprod!$B$1:$AG$1,0),FALSE)/1,0)-IFERROR(VLOOKUP($B119,'Slutlig allokering'!$B$2:$AC$462,MATCH(V$3,'Slutlig allokering'!$B$2:$AJ$2,0),FALSE)/1,0)</f>
        <v>0</v>
      </c>
      <c r="W119">
        <f>IFERROR(VLOOKUP($B119,Kraftvärmeprod!$B$1:$AH$479,MATCH(W$2,Kraftvärmeprod!$B$1:$AG$1,0),FALSE)/1,0)-IFERROR(VLOOKUP($B119,'Slutlig allokering'!$B$2:$AC$462,MATCH(W$3,'Slutlig allokering'!$B$2:$AJ$2,0),FALSE)/1,0)</f>
        <v>0</v>
      </c>
      <c r="X119">
        <f>IFERROR(VLOOKUP($B119,Kraftvärmeprod!$B$1:$AH$479,MATCH(X$2,Kraftvärmeprod!$B$1:$AG$1,0),FALSE)/1,0)-IFERROR(VLOOKUP($B119,'Slutlig allokering'!$B$2:$AC$462,MATCH(X$3,'Slutlig allokering'!$B$2:$AJ$2,0),FALSE)/1,0)</f>
        <v>0</v>
      </c>
      <c r="Y119">
        <f>IFERROR(VLOOKUP($B119,Kraftvärmeprod!$B$1:$AH$479,MATCH(Y$2,Kraftvärmeprod!$B$1:$AG$1,0),FALSE)/1,0)-IFERROR(VLOOKUP($B119,'Slutlig allokering'!$B$2:$AC$462,MATCH(Y$3,'Slutlig allokering'!$B$2:$AJ$2,0),FALSE)/1,0)</f>
        <v>0</v>
      </c>
      <c r="Z119">
        <f>IFERROR(VLOOKUP($B119,Kraftvärmeprod!$B$1:$AH$479,MATCH(Z$2,Kraftvärmeprod!$B$1:$AG$1,0),FALSE)/1,0)-IFERROR(VLOOKUP($B119,'Slutlig allokering'!$B$2:$AC$462,MATCH(Z$3,'Slutlig allokering'!$B$2:$AJ$2,0),FALSE)/1,0)</f>
        <v>0</v>
      </c>
      <c r="AA119">
        <f>IFERROR(VLOOKUP($B119,Kraftvärmeprod!$B$1:$AH$479,MATCH(AA$2,Kraftvärmeprod!$B$1:$AG$1,0),FALSE)/1,0)-IFERROR(VLOOKUP($B119,'Slutlig allokering'!$B$2:$AC$462,MATCH(AA$3,'Slutlig allokering'!$B$2:$AJ$2,0),FALSE)/1,0)</f>
        <v>0</v>
      </c>
      <c r="AB119">
        <f>IFERROR(VLOOKUP($B119,Kraftvärmeprod!$B$1:$AH$479,MATCH(AB$2,Kraftvärmeprod!$B$1:$AG$1,0),FALSE)/1,0)-IFERROR(VLOOKUP($B119,'Slutlig allokering'!$B$2:$AC$462,MATCH(AB$3,'Slutlig allokering'!$B$2:$AJ$2,0),FALSE)/1,0)</f>
        <v>0</v>
      </c>
      <c r="AE119">
        <f t="shared" si="2"/>
        <v>0</v>
      </c>
      <c r="AG119">
        <f>IFERROR(VLOOKUP(B119,'Slutlig allokering'!$B$2:$AJ$462,MATCH("Summa justerad allokerad tillförd energi (utan hjälpel och rökgaskondensering):",'Slutlig allokering'!$B$2:$AK$2,0),FALSE)/1,"")</f>
        <v>0</v>
      </c>
      <c r="AI119" s="55" t="str">
        <f>IFERROR(1-VLOOKUP(B119,'Slutlig allokering'!$B$2:$AJ$462,MATCH("Andel av bränsle i kvv som allokerats till värme, exklusive rökgaskondensering och hjälpel",'Slutlig allokering'!$B$2:$AK$2,0),FALSE),"")</f>
        <v/>
      </c>
      <c r="AK119" s="55" t="str">
        <f t="shared" si="3"/>
        <v/>
      </c>
    </row>
    <row r="120" spans="1:37" x14ac:dyDescent="0.25">
      <c r="A120" s="28" t="s">
        <v>146</v>
      </c>
      <c r="B120" s="28" t="s">
        <v>151</v>
      </c>
      <c r="C120" t="str">
        <f>IFERROR(VLOOKUP($B120,Kraftvärmeprod!$B$1:$AH$479,MATCH(C$3,Kraftvärmeprod!$B$1:$AG$1,0),FALSE)/1,"")</f>
        <v/>
      </c>
      <c r="D120" t="str">
        <f>IFERROR(VLOOKUP($B120,Kraftvärmeprod!$B$1:$AH$479,MATCH(D$3,Kraftvärmeprod!$B$1:$AG$1,0),FALSE)/1,"")</f>
        <v/>
      </c>
      <c r="E120">
        <f>IFERROR(VLOOKUP($B120,Kraftvärmeprod!$B$1:$AH$479,MATCH(E$2,Kraftvärmeprod!$B$1:$AG$1,0),FALSE)/1,0)-IFERROR(VLOOKUP($B120,'Slutlig allokering'!$B$2:$AC$462,MATCH(E$3,'Slutlig allokering'!$B$2:$AJ$2,0),FALSE)/1,0)</f>
        <v>0</v>
      </c>
      <c r="F120">
        <f>IFERROR(VLOOKUP($B120,Kraftvärmeprod!$B$1:$AH$479,MATCH(F$2,Kraftvärmeprod!$B$1:$AG$1,0),FALSE)/1,0)-IFERROR(VLOOKUP($B120,'Slutlig allokering'!$B$2:$AC$462,MATCH(F$3,'Slutlig allokering'!$B$2:$AJ$2,0),FALSE)/1,0)</f>
        <v>0</v>
      </c>
      <c r="G120">
        <f>IFERROR(VLOOKUP($B120,Kraftvärmeprod!$B$1:$AH$479,MATCH(G$2,Kraftvärmeprod!$B$1:$AG$1,0),FALSE)/1,0)-IFERROR(VLOOKUP($B120,'Slutlig allokering'!$B$2:$AC$462,MATCH(G$3,'Slutlig allokering'!$B$2:$AJ$2,0),FALSE)/1,0)</f>
        <v>0</v>
      </c>
      <c r="H120">
        <f>IFERROR(VLOOKUP($B120,Kraftvärmeprod!$B$1:$AH$479,MATCH(H$2,Kraftvärmeprod!$B$1:$AG$1,0),FALSE)/1,0)-IFERROR(VLOOKUP($B120,'Slutlig allokering'!$B$2:$AC$462,MATCH(H$3,'Slutlig allokering'!$B$2:$AJ$2,0),FALSE)/1,0)</f>
        <v>0</v>
      </c>
      <c r="I120">
        <f>IFERROR(VLOOKUP($B120,Kraftvärmeprod!$B$1:$AH$479,MATCH(I$2,Kraftvärmeprod!$B$1:$AG$1,0),FALSE)/1,0)-IFERROR(VLOOKUP($B120,'Slutlig allokering'!$B$2:$AC$462,MATCH(I$3,'Slutlig allokering'!$B$2:$AJ$2,0),FALSE)/1,0)</f>
        <v>0</v>
      </c>
      <c r="J120">
        <f>IFERROR(VLOOKUP($B120,Kraftvärmeprod!$B$1:$AH$479,MATCH(J$2,Kraftvärmeprod!$B$1:$AG$1,0),FALSE)/1,0)-IFERROR(VLOOKUP($B120,'Slutlig allokering'!$B$2:$AC$462,MATCH(J$3,'Slutlig allokering'!$B$2:$AJ$2,0),FALSE)/1,0)</f>
        <v>0</v>
      </c>
      <c r="K120">
        <f>IFERROR(VLOOKUP($B120,Kraftvärmeprod!$B$1:$AH$479,MATCH(K$2,Kraftvärmeprod!$B$1:$AG$1,0),FALSE)/1,0)-IFERROR(VLOOKUP($B120,'Slutlig allokering'!$B$2:$AC$462,MATCH(K$3,'Slutlig allokering'!$B$2:$AJ$2,0),FALSE)/1,0)</f>
        <v>0</v>
      </c>
      <c r="L120">
        <f>IFERROR(VLOOKUP($B120,Kraftvärmeprod!$B$1:$AH$479,MATCH(L$2,Kraftvärmeprod!$B$1:$AG$1,0),FALSE)/1,0)-IFERROR(VLOOKUP($B120,'Slutlig allokering'!$B$2:$AC$462,MATCH(L$3,'Slutlig allokering'!$B$2:$AJ$2,0),FALSE)/1,0)</f>
        <v>0</v>
      </c>
      <c r="M120" s="143">
        <f>IFERROR(VLOOKUP($B120,Miljö!$B$1:$S$477,MATCH(M$2,Miljö!$B$1:$X$1,0),FALSE)/1,0)-IFERROR(VLOOKUP($B120,'Slutlig allokering'!$B$2:$AC$462,MATCH(M$3,'Slutlig allokering'!$B$2:$AJ$2,0),FALSE)/1,0)</f>
        <v>0</v>
      </c>
      <c r="N120">
        <f>IFERROR(VLOOKUP($B120,Kraftvärmeprod!$B$1:$AH$479,MATCH(N$2,Kraftvärmeprod!$B$1:$AG$1,0),FALSE)/1,0)-IFERROR(VLOOKUP($B120,'Slutlig allokering'!$B$2:$AC$462,MATCH(N$3,'Slutlig allokering'!$B$2:$AJ$2,0),FALSE)/1,0)</f>
        <v>0</v>
      </c>
      <c r="O120">
        <f>IFERROR(VLOOKUP($B120,Kraftvärmeprod!$B$1:$AH$479,MATCH(O$2,Kraftvärmeprod!$B$1:$AG$1,0),FALSE)/1,0)-IFERROR(VLOOKUP($B120,'Slutlig allokering'!$B$2:$AC$462,MATCH(O$3,'Slutlig allokering'!$B$2:$AJ$2,0),FALSE)/1,0)</f>
        <v>0</v>
      </c>
      <c r="P120">
        <f>IFERROR(VLOOKUP($B120,Kraftvärmeprod!$B$1:$AH$479,MATCH(P$2,Kraftvärmeprod!$B$1:$AG$1,0),FALSE)/1,0)-IFERROR(VLOOKUP($B120,'Slutlig allokering'!$B$2:$AC$462,MATCH(P$3,'Slutlig allokering'!$B$2:$AJ$2,0),FALSE)/1,0)</f>
        <v>0</v>
      </c>
      <c r="Q120">
        <f>IFERROR(VLOOKUP($B120,Kraftvärmeprod!$B$1:$AH$479,MATCH(Q$2,Kraftvärmeprod!$B$1:$AG$1,0),FALSE)/1,0)-IFERROR(VLOOKUP($B120,'Slutlig allokering'!$B$2:$AC$462,MATCH(Q$3,'Slutlig allokering'!$B$2:$AJ$2,0),FALSE)/1,0)</f>
        <v>0</v>
      </c>
      <c r="R120">
        <f>IFERROR(VLOOKUP($B120,Kraftvärmeprod!$B$1:$AH$479,MATCH(R$2,Kraftvärmeprod!$B$1:$AG$1,0),FALSE)/1,0)-IFERROR(VLOOKUP($B120,'Slutlig allokering'!$B$2:$AC$462,MATCH(R$3,'Slutlig allokering'!$B$2:$AJ$2,0),FALSE)/1,0)</f>
        <v>0</v>
      </c>
      <c r="S120">
        <f>IFERROR(VLOOKUP($B120,Kraftvärmeprod!$B$1:$AH$479,MATCH(S$2,Kraftvärmeprod!$B$1:$AG$1,0),FALSE)/1,0)-IFERROR(VLOOKUP($B120,'Slutlig allokering'!$B$2:$AC$462,MATCH(S$3,'Slutlig allokering'!$B$2:$AJ$2,0),FALSE)/1,0)</f>
        <v>0</v>
      </c>
      <c r="T120">
        <f>IFERROR(VLOOKUP($B120,Kraftvärmeprod!$B$1:$AH$479,MATCH(T$2,Kraftvärmeprod!$B$1:$AG$1,0),FALSE)/1,0)-IFERROR(VLOOKUP($B120,'Slutlig allokering'!$B$2:$AC$462,MATCH(T$3,'Slutlig allokering'!$B$2:$AJ$2,0),FALSE)/1,0)</f>
        <v>0</v>
      </c>
      <c r="U120">
        <f>IFERROR(VLOOKUP($B120,Kraftvärmeprod!$B$1:$AH$479,MATCH(U$2,Kraftvärmeprod!$B$1:$AG$1,0),FALSE)/1,0)-IFERROR(VLOOKUP($B120,'Slutlig allokering'!$B$2:$AC$462,MATCH(U$3,'Slutlig allokering'!$B$2:$AJ$2,0),FALSE)/1,0)</f>
        <v>0</v>
      </c>
      <c r="V120">
        <f>IFERROR(VLOOKUP($B120,Kraftvärmeprod!$B$1:$AH$479,MATCH(V$2,Kraftvärmeprod!$B$1:$AG$1,0),FALSE)/1,0)-IFERROR(VLOOKUP($B120,'Slutlig allokering'!$B$2:$AC$462,MATCH(V$3,'Slutlig allokering'!$B$2:$AJ$2,0),FALSE)/1,0)</f>
        <v>0</v>
      </c>
      <c r="W120">
        <f>IFERROR(VLOOKUP($B120,Kraftvärmeprod!$B$1:$AH$479,MATCH(W$2,Kraftvärmeprod!$B$1:$AG$1,0),FALSE)/1,0)-IFERROR(VLOOKUP($B120,'Slutlig allokering'!$B$2:$AC$462,MATCH(W$3,'Slutlig allokering'!$B$2:$AJ$2,0),FALSE)/1,0)</f>
        <v>0</v>
      </c>
      <c r="X120">
        <f>IFERROR(VLOOKUP($B120,Kraftvärmeprod!$B$1:$AH$479,MATCH(X$2,Kraftvärmeprod!$B$1:$AG$1,0),FALSE)/1,0)-IFERROR(VLOOKUP($B120,'Slutlig allokering'!$B$2:$AC$462,MATCH(X$3,'Slutlig allokering'!$B$2:$AJ$2,0),FALSE)/1,0)</f>
        <v>0</v>
      </c>
      <c r="Y120">
        <f>IFERROR(VLOOKUP($B120,Kraftvärmeprod!$B$1:$AH$479,MATCH(Y$2,Kraftvärmeprod!$B$1:$AG$1,0),FALSE)/1,0)-IFERROR(VLOOKUP($B120,'Slutlig allokering'!$B$2:$AC$462,MATCH(Y$3,'Slutlig allokering'!$B$2:$AJ$2,0),FALSE)/1,0)</f>
        <v>0</v>
      </c>
      <c r="Z120">
        <f>IFERROR(VLOOKUP($B120,Kraftvärmeprod!$B$1:$AH$479,MATCH(Z$2,Kraftvärmeprod!$B$1:$AG$1,0),FALSE)/1,0)-IFERROR(VLOOKUP($B120,'Slutlig allokering'!$B$2:$AC$462,MATCH(Z$3,'Slutlig allokering'!$B$2:$AJ$2,0),FALSE)/1,0)</f>
        <v>0</v>
      </c>
      <c r="AA120">
        <f>IFERROR(VLOOKUP($B120,Kraftvärmeprod!$B$1:$AH$479,MATCH(AA$2,Kraftvärmeprod!$B$1:$AG$1,0),FALSE)/1,0)-IFERROR(VLOOKUP($B120,'Slutlig allokering'!$B$2:$AC$462,MATCH(AA$3,'Slutlig allokering'!$B$2:$AJ$2,0),FALSE)/1,0)</f>
        <v>0</v>
      </c>
      <c r="AB120">
        <f>IFERROR(VLOOKUP($B120,Kraftvärmeprod!$B$1:$AH$479,MATCH(AB$2,Kraftvärmeprod!$B$1:$AG$1,0),FALSE)/1,0)-IFERROR(VLOOKUP($B120,'Slutlig allokering'!$B$2:$AC$462,MATCH(AB$3,'Slutlig allokering'!$B$2:$AJ$2,0),FALSE)/1,0)</f>
        <v>0</v>
      </c>
      <c r="AE120">
        <f t="shared" si="2"/>
        <v>0</v>
      </c>
      <c r="AG120">
        <f>IFERROR(VLOOKUP(B120,'Slutlig allokering'!$B$2:$AJ$462,MATCH("Summa justerad allokerad tillförd energi (utan hjälpel och rökgaskondensering):",'Slutlig allokering'!$B$2:$AK$2,0),FALSE)/1,"")</f>
        <v>0</v>
      </c>
      <c r="AI120" s="55" t="str">
        <f>IFERROR(1-VLOOKUP(B120,'Slutlig allokering'!$B$2:$AJ$462,MATCH("Andel av bränsle i kvv som allokerats till värme, exklusive rökgaskondensering och hjälpel",'Slutlig allokering'!$B$2:$AK$2,0),FALSE),"")</f>
        <v/>
      </c>
      <c r="AK120" s="55" t="str">
        <f t="shared" si="3"/>
        <v/>
      </c>
    </row>
    <row r="121" spans="1:37" x14ac:dyDescent="0.25">
      <c r="A121" s="28" t="s">
        <v>152</v>
      </c>
      <c r="B121" s="28" t="s">
        <v>153</v>
      </c>
      <c r="C121">
        <f>IFERROR(VLOOKUP($B121,Kraftvärmeprod!$B$1:$AH$479,MATCH(C$3,Kraftvärmeprod!$B$1:$AG$1,0),FALSE)/1,"")</f>
        <v>224</v>
      </c>
      <c r="D121">
        <f>IFERROR(VLOOKUP($B121,Kraftvärmeprod!$B$1:$AH$479,MATCH(D$3,Kraftvärmeprod!$B$1:$AG$1,0),FALSE)/1,"")</f>
        <v>82</v>
      </c>
      <c r="E121">
        <f>IFERROR(VLOOKUP($B121,Kraftvärmeprod!$B$1:$AH$479,MATCH(E$2,Kraftvärmeprod!$B$1:$AG$1,0),FALSE)/1,0)-IFERROR(VLOOKUP($B121,'Slutlig allokering'!$B$2:$AC$462,MATCH(E$3,'Slutlig allokering'!$B$2:$AJ$2,0),FALSE)/1,0)</f>
        <v>0</v>
      </c>
      <c r="F121">
        <f>IFERROR(VLOOKUP($B121,Kraftvärmeprod!$B$1:$AH$479,MATCH(F$2,Kraftvärmeprod!$B$1:$AG$1,0),FALSE)/1,0)-IFERROR(VLOOKUP($B121,'Slutlig allokering'!$B$2:$AC$462,MATCH(F$3,'Slutlig allokering'!$B$2:$AJ$2,0),FALSE)/1,0)</f>
        <v>0</v>
      </c>
      <c r="G121">
        <f>IFERROR(VLOOKUP($B121,Kraftvärmeprod!$B$1:$AH$479,MATCH(G$2,Kraftvärmeprod!$B$1:$AG$1,0),FALSE)/1,0)-IFERROR(VLOOKUP($B121,'Slutlig allokering'!$B$2:$AC$462,MATCH(G$3,'Slutlig allokering'!$B$2:$AJ$2,0),FALSE)/1,0)</f>
        <v>0.97646000000000011</v>
      </c>
      <c r="H121">
        <f>IFERROR(VLOOKUP($B121,Kraftvärmeprod!$B$1:$AH$479,MATCH(H$2,Kraftvärmeprod!$B$1:$AG$1,0),FALSE)/1,0)-IFERROR(VLOOKUP($B121,'Slutlig allokering'!$B$2:$AC$462,MATCH(H$3,'Slutlig allokering'!$B$2:$AJ$2,0),FALSE)/1,0)</f>
        <v>0</v>
      </c>
      <c r="I121">
        <f>IFERROR(VLOOKUP($B121,Kraftvärmeprod!$B$1:$AH$479,MATCH(I$2,Kraftvärmeprod!$B$1:$AG$1,0),FALSE)/1,0)-IFERROR(VLOOKUP($B121,'Slutlig allokering'!$B$2:$AC$462,MATCH(I$3,'Slutlig allokering'!$B$2:$AJ$2,0),FALSE)/1,0)</f>
        <v>0.80833999999999984</v>
      </c>
      <c r="J121">
        <f>IFERROR(VLOOKUP($B121,Kraftvärmeprod!$B$1:$AH$479,MATCH(J$2,Kraftvärmeprod!$B$1:$AG$1,0),FALSE)/1,0)-IFERROR(VLOOKUP($B121,'Slutlig allokering'!$B$2:$AC$462,MATCH(J$3,'Slutlig allokering'!$B$2:$AJ$2,0),FALSE)/1,0)</f>
        <v>0</v>
      </c>
      <c r="K121">
        <f>IFERROR(VLOOKUP($B121,Kraftvärmeprod!$B$1:$AH$479,MATCH(K$2,Kraftvärmeprod!$B$1:$AG$1,0),FALSE)/1,0)-IFERROR(VLOOKUP($B121,'Slutlig allokering'!$B$2:$AC$462,MATCH(K$3,'Slutlig allokering'!$B$2:$AJ$2,0),FALSE)/1,0)</f>
        <v>0</v>
      </c>
      <c r="L121">
        <f>IFERROR(VLOOKUP($B121,Kraftvärmeprod!$B$1:$AH$479,MATCH(L$2,Kraftvärmeprod!$B$1:$AG$1,0),FALSE)/1,0)-IFERROR(VLOOKUP($B121,'Slutlig allokering'!$B$2:$AC$462,MATCH(L$3,'Slutlig allokering'!$B$2:$AJ$2,0),FALSE)/1,0)</f>
        <v>64.202299999999994</v>
      </c>
      <c r="M121" s="143">
        <f>IFERROR(VLOOKUP($B121,Miljö!$B$1:$S$477,MATCH(M$2,Miljö!$B$1:$X$1,0),FALSE)/1,0)-IFERROR(VLOOKUP($B121,'Slutlig allokering'!$B$2:$AC$462,MATCH(M$3,'Slutlig allokering'!$B$2:$AJ$2,0),FALSE)/1,0)</f>
        <v>5.4007399999999999</v>
      </c>
      <c r="N121">
        <f>IFERROR(VLOOKUP($B121,Kraftvärmeprod!$B$1:$AH$479,MATCH(N$2,Kraftvärmeprod!$B$1:$AG$1,0),FALSE)/1,0)-IFERROR(VLOOKUP($B121,'Slutlig allokering'!$B$2:$AC$462,MATCH(N$3,'Slutlig allokering'!$B$2:$AJ$2,0),FALSE)/1,0)</f>
        <v>0</v>
      </c>
      <c r="O121">
        <f>IFERROR(VLOOKUP($B121,Kraftvärmeprod!$B$1:$AH$479,MATCH(O$2,Kraftvärmeprod!$B$1:$AG$1,0),FALSE)/1,0)-IFERROR(VLOOKUP($B121,'Slutlig allokering'!$B$2:$AC$462,MATCH(O$3,'Slutlig allokering'!$B$2:$AJ$2,0),FALSE)/1,0)</f>
        <v>72.258099999999999</v>
      </c>
      <c r="P121">
        <f>IFERROR(VLOOKUP($B121,Kraftvärmeprod!$B$1:$AH$479,MATCH(P$2,Kraftvärmeprod!$B$1:$AG$1,0),FALSE)/1,0)-IFERROR(VLOOKUP($B121,'Slutlig allokering'!$B$2:$AC$462,MATCH(P$3,'Slutlig allokering'!$B$2:$AJ$2,0),FALSE)/1,0)</f>
        <v>0</v>
      </c>
      <c r="Q121">
        <f>IFERROR(VLOOKUP($B121,Kraftvärmeprod!$B$1:$AH$479,MATCH(Q$2,Kraftvärmeprod!$B$1:$AG$1,0),FALSE)/1,0)-IFERROR(VLOOKUP($B121,'Slutlig allokering'!$B$2:$AC$462,MATCH(Q$3,'Slutlig allokering'!$B$2:$AJ$2,0),FALSE)/1,0)</f>
        <v>0.48823000000000005</v>
      </c>
      <c r="R121">
        <f>IFERROR(VLOOKUP($B121,Kraftvärmeprod!$B$1:$AH$479,MATCH(R$2,Kraftvärmeprod!$B$1:$AG$1,0),FALSE)/1,0)-IFERROR(VLOOKUP($B121,'Slutlig allokering'!$B$2:$AC$462,MATCH(R$3,'Slutlig allokering'!$B$2:$AJ$2,0),FALSE)/1,0)</f>
        <v>20.9939</v>
      </c>
      <c r="S121">
        <f>IFERROR(VLOOKUP($B121,Kraftvärmeprod!$B$1:$AH$479,MATCH(S$2,Kraftvärmeprod!$B$1:$AG$1,0),FALSE)/1,0)-IFERROR(VLOOKUP($B121,'Slutlig allokering'!$B$2:$AC$462,MATCH(S$3,'Slutlig allokering'!$B$2:$AJ$2,0),FALSE)/1,0)</f>
        <v>0</v>
      </c>
      <c r="T121">
        <f>IFERROR(VLOOKUP($B121,Kraftvärmeprod!$B$1:$AH$479,MATCH(T$2,Kraftvärmeprod!$B$1:$AG$1,0),FALSE)/1,0)-IFERROR(VLOOKUP($B121,'Slutlig allokering'!$B$2:$AC$462,MATCH(T$3,'Slutlig allokering'!$B$2:$AJ$2,0),FALSE)/1,0)</f>
        <v>0</v>
      </c>
      <c r="U121">
        <f>IFERROR(VLOOKUP($B121,Kraftvärmeprod!$B$1:$AH$479,MATCH(U$2,Kraftvärmeprod!$B$1:$AG$1,0),FALSE)/1,0)-IFERROR(VLOOKUP($B121,'Slutlig allokering'!$B$2:$AC$462,MATCH(U$3,'Slutlig allokering'!$B$2:$AJ$2,0),FALSE)/1,0)</f>
        <v>0</v>
      </c>
      <c r="V121">
        <f>IFERROR(VLOOKUP($B121,Kraftvärmeprod!$B$1:$AH$479,MATCH(V$2,Kraftvärmeprod!$B$1:$AG$1,0),FALSE)/1,0)-IFERROR(VLOOKUP($B121,'Slutlig allokering'!$B$2:$AC$462,MATCH(V$3,'Slutlig allokering'!$B$2:$AJ$2,0),FALSE)/1,0)</f>
        <v>0</v>
      </c>
      <c r="W121">
        <f>IFERROR(VLOOKUP($B121,Kraftvärmeprod!$B$1:$AH$479,MATCH(W$2,Kraftvärmeprod!$B$1:$AG$1,0),FALSE)/1,0)-IFERROR(VLOOKUP($B121,'Slutlig allokering'!$B$2:$AC$462,MATCH(W$3,'Slutlig allokering'!$B$2:$AJ$2,0),FALSE)/1,0)</f>
        <v>0</v>
      </c>
      <c r="X121">
        <f>IFERROR(VLOOKUP($B121,Kraftvärmeprod!$B$1:$AH$479,MATCH(X$2,Kraftvärmeprod!$B$1:$AG$1,0),FALSE)/1,0)-IFERROR(VLOOKUP($B121,'Slutlig allokering'!$B$2:$AC$462,MATCH(X$3,'Slutlig allokering'!$B$2:$AJ$2,0),FALSE)/1,0)</f>
        <v>0</v>
      </c>
      <c r="Y121">
        <f>IFERROR(VLOOKUP($B121,Kraftvärmeprod!$B$1:$AH$479,MATCH(Y$2,Kraftvärmeprod!$B$1:$AG$1,0),FALSE)/1,0)-IFERROR(VLOOKUP($B121,'Slutlig allokering'!$B$2:$AC$462,MATCH(Y$3,'Slutlig allokering'!$B$2:$AJ$2,0),FALSE)/1,0)</f>
        <v>11.328950000000001</v>
      </c>
      <c r="Z121">
        <f>IFERROR(VLOOKUP($B121,Kraftvärmeprod!$B$1:$AH$479,MATCH(Z$2,Kraftvärmeprod!$B$1:$AG$1,0),FALSE)/1,0)-IFERROR(VLOOKUP($B121,'Slutlig allokering'!$B$2:$AC$462,MATCH(Z$3,'Slutlig allokering'!$B$2:$AJ$2,0),FALSE)/1,0)</f>
        <v>0</v>
      </c>
      <c r="AA121">
        <f>IFERROR(VLOOKUP($B121,Kraftvärmeprod!$B$1:$AH$479,MATCH(AA$2,Kraftvärmeprod!$B$1:$AG$1,0),FALSE)/1,0)-IFERROR(VLOOKUP($B121,'Slutlig allokering'!$B$2:$AC$462,MATCH(AA$3,'Slutlig allokering'!$B$2:$AJ$2,0),FALSE)/1,0)</f>
        <v>0</v>
      </c>
      <c r="AB121">
        <f>IFERROR(VLOOKUP($B121,Kraftvärmeprod!$B$1:$AH$479,MATCH(AB$2,Kraftvärmeprod!$B$1:$AG$1,0),FALSE)/1,0)-IFERROR(VLOOKUP($B121,'Slutlig allokering'!$B$2:$AC$462,MATCH(AB$3,'Slutlig allokering'!$B$2:$AJ$2,0),FALSE)/1,0)</f>
        <v>0</v>
      </c>
      <c r="AE121">
        <f t="shared" si="2"/>
        <v>171.05627999999996</v>
      </c>
      <c r="AG121">
        <f>IFERROR(VLOOKUP(B121,'Slutlig allokering'!$B$2:$AJ$462,MATCH("Summa justerad allokerad tillförd energi (utan hjälpel och rökgaskondensering):",'Slutlig allokering'!$B$2:$AK$2,0),FALSE)/1,"")</f>
        <v>177.34372000000005</v>
      </c>
      <c r="AI121" s="55">
        <f>IFERROR(1-VLOOKUP(B121,'Slutlig allokering'!$B$2:$AJ$462,MATCH("Andel av bränsle i kvv som allokerats till värme, exklusive rökgaskondensering och hjälpel",'Slutlig allokering'!$B$2:$AK$2,0),FALSE),"")</f>
        <v>0.49097669345579775</v>
      </c>
      <c r="AK121" s="55">
        <f t="shared" si="3"/>
        <v>0.49097669345579786</v>
      </c>
    </row>
    <row r="122" spans="1:37" x14ac:dyDescent="0.25">
      <c r="A122" s="28" t="s">
        <v>154</v>
      </c>
      <c r="B122" s="28" t="s">
        <v>155</v>
      </c>
      <c r="C122" t="str">
        <f>IFERROR(VLOOKUP($B122,Kraftvärmeprod!$B$1:$AH$479,MATCH(C$3,Kraftvärmeprod!$B$1:$AG$1,0),FALSE)/1,"")</f>
        <v/>
      </c>
      <c r="D122" t="str">
        <f>IFERROR(VLOOKUP($B122,Kraftvärmeprod!$B$1:$AH$479,MATCH(D$3,Kraftvärmeprod!$B$1:$AG$1,0),FALSE)/1,"")</f>
        <v/>
      </c>
      <c r="E122">
        <f>IFERROR(VLOOKUP($B122,Kraftvärmeprod!$B$1:$AH$479,MATCH(E$2,Kraftvärmeprod!$B$1:$AG$1,0),FALSE)/1,0)-IFERROR(VLOOKUP($B122,'Slutlig allokering'!$B$2:$AC$462,MATCH(E$3,'Slutlig allokering'!$B$2:$AJ$2,0),FALSE)/1,0)</f>
        <v>0</v>
      </c>
      <c r="F122">
        <f>IFERROR(VLOOKUP($B122,Kraftvärmeprod!$B$1:$AH$479,MATCH(F$2,Kraftvärmeprod!$B$1:$AG$1,0),FALSE)/1,0)-IFERROR(VLOOKUP($B122,'Slutlig allokering'!$B$2:$AC$462,MATCH(F$3,'Slutlig allokering'!$B$2:$AJ$2,0),FALSE)/1,0)</f>
        <v>0</v>
      </c>
      <c r="G122">
        <f>IFERROR(VLOOKUP($B122,Kraftvärmeprod!$B$1:$AH$479,MATCH(G$2,Kraftvärmeprod!$B$1:$AG$1,0),FALSE)/1,0)-IFERROR(VLOOKUP($B122,'Slutlig allokering'!$B$2:$AC$462,MATCH(G$3,'Slutlig allokering'!$B$2:$AJ$2,0),FALSE)/1,0)</f>
        <v>0</v>
      </c>
      <c r="H122">
        <f>IFERROR(VLOOKUP($B122,Kraftvärmeprod!$B$1:$AH$479,MATCH(H$2,Kraftvärmeprod!$B$1:$AG$1,0),FALSE)/1,0)-IFERROR(VLOOKUP($B122,'Slutlig allokering'!$B$2:$AC$462,MATCH(H$3,'Slutlig allokering'!$B$2:$AJ$2,0),FALSE)/1,0)</f>
        <v>0</v>
      </c>
      <c r="I122">
        <f>IFERROR(VLOOKUP($B122,Kraftvärmeprod!$B$1:$AH$479,MATCH(I$2,Kraftvärmeprod!$B$1:$AG$1,0),FALSE)/1,0)-IFERROR(VLOOKUP($B122,'Slutlig allokering'!$B$2:$AC$462,MATCH(I$3,'Slutlig allokering'!$B$2:$AJ$2,0),FALSE)/1,0)</f>
        <v>0</v>
      </c>
      <c r="J122">
        <f>IFERROR(VLOOKUP($B122,Kraftvärmeprod!$B$1:$AH$479,MATCH(J$2,Kraftvärmeprod!$B$1:$AG$1,0),FALSE)/1,0)-IFERROR(VLOOKUP($B122,'Slutlig allokering'!$B$2:$AC$462,MATCH(J$3,'Slutlig allokering'!$B$2:$AJ$2,0),FALSE)/1,0)</f>
        <v>0</v>
      </c>
      <c r="K122">
        <f>IFERROR(VLOOKUP($B122,Kraftvärmeprod!$B$1:$AH$479,MATCH(K$2,Kraftvärmeprod!$B$1:$AG$1,0),FALSE)/1,0)-IFERROR(VLOOKUP($B122,'Slutlig allokering'!$B$2:$AC$462,MATCH(K$3,'Slutlig allokering'!$B$2:$AJ$2,0),FALSE)/1,0)</f>
        <v>0</v>
      </c>
      <c r="L122">
        <f>IFERROR(VLOOKUP($B122,Kraftvärmeprod!$B$1:$AH$479,MATCH(L$2,Kraftvärmeprod!$B$1:$AG$1,0),FALSE)/1,0)-IFERROR(VLOOKUP($B122,'Slutlig allokering'!$B$2:$AC$462,MATCH(L$3,'Slutlig allokering'!$B$2:$AJ$2,0),FALSE)/1,0)</f>
        <v>0</v>
      </c>
      <c r="M122" s="143">
        <f>IFERROR(VLOOKUP($B122,Miljö!$B$1:$S$477,MATCH(M$2,Miljö!$B$1:$X$1,0),FALSE)/1,0)-IFERROR(VLOOKUP($B122,'Slutlig allokering'!$B$2:$AC$462,MATCH(M$3,'Slutlig allokering'!$B$2:$AJ$2,0),FALSE)/1,0)</f>
        <v>0</v>
      </c>
      <c r="N122">
        <f>IFERROR(VLOOKUP($B122,Kraftvärmeprod!$B$1:$AH$479,MATCH(N$2,Kraftvärmeprod!$B$1:$AG$1,0),FALSE)/1,0)-IFERROR(VLOOKUP($B122,'Slutlig allokering'!$B$2:$AC$462,MATCH(N$3,'Slutlig allokering'!$B$2:$AJ$2,0),FALSE)/1,0)</f>
        <v>0</v>
      </c>
      <c r="O122">
        <f>IFERROR(VLOOKUP($B122,Kraftvärmeprod!$B$1:$AH$479,MATCH(O$2,Kraftvärmeprod!$B$1:$AG$1,0),FALSE)/1,0)-IFERROR(VLOOKUP($B122,'Slutlig allokering'!$B$2:$AC$462,MATCH(O$3,'Slutlig allokering'!$B$2:$AJ$2,0),FALSE)/1,0)</f>
        <v>0</v>
      </c>
      <c r="P122">
        <f>IFERROR(VLOOKUP($B122,Kraftvärmeprod!$B$1:$AH$479,MATCH(P$2,Kraftvärmeprod!$B$1:$AG$1,0),FALSE)/1,0)-IFERROR(VLOOKUP($B122,'Slutlig allokering'!$B$2:$AC$462,MATCH(P$3,'Slutlig allokering'!$B$2:$AJ$2,0),FALSE)/1,0)</f>
        <v>0</v>
      </c>
      <c r="Q122">
        <f>IFERROR(VLOOKUP($B122,Kraftvärmeprod!$B$1:$AH$479,MATCH(Q$2,Kraftvärmeprod!$B$1:$AG$1,0),FALSE)/1,0)-IFERROR(VLOOKUP($B122,'Slutlig allokering'!$B$2:$AC$462,MATCH(Q$3,'Slutlig allokering'!$B$2:$AJ$2,0),FALSE)/1,0)</f>
        <v>0</v>
      </c>
      <c r="R122">
        <f>IFERROR(VLOOKUP($B122,Kraftvärmeprod!$B$1:$AH$479,MATCH(R$2,Kraftvärmeprod!$B$1:$AG$1,0),FALSE)/1,0)-IFERROR(VLOOKUP($B122,'Slutlig allokering'!$B$2:$AC$462,MATCH(R$3,'Slutlig allokering'!$B$2:$AJ$2,0),FALSE)/1,0)</f>
        <v>0</v>
      </c>
      <c r="S122">
        <f>IFERROR(VLOOKUP($B122,Kraftvärmeprod!$B$1:$AH$479,MATCH(S$2,Kraftvärmeprod!$B$1:$AG$1,0),FALSE)/1,0)-IFERROR(VLOOKUP($B122,'Slutlig allokering'!$B$2:$AC$462,MATCH(S$3,'Slutlig allokering'!$B$2:$AJ$2,0),FALSE)/1,0)</f>
        <v>0</v>
      </c>
      <c r="T122">
        <f>IFERROR(VLOOKUP($B122,Kraftvärmeprod!$B$1:$AH$479,MATCH(T$2,Kraftvärmeprod!$B$1:$AG$1,0),FALSE)/1,0)-IFERROR(VLOOKUP($B122,'Slutlig allokering'!$B$2:$AC$462,MATCH(T$3,'Slutlig allokering'!$B$2:$AJ$2,0),FALSE)/1,0)</f>
        <v>0</v>
      </c>
      <c r="U122">
        <f>IFERROR(VLOOKUP($B122,Kraftvärmeprod!$B$1:$AH$479,MATCH(U$2,Kraftvärmeprod!$B$1:$AG$1,0),FALSE)/1,0)-IFERROR(VLOOKUP($B122,'Slutlig allokering'!$B$2:$AC$462,MATCH(U$3,'Slutlig allokering'!$B$2:$AJ$2,0),FALSE)/1,0)</f>
        <v>0</v>
      </c>
      <c r="V122">
        <f>IFERROR(VLOOKUP($B122,Kraftvärmeprod!$B$1:$AH$479,MATCH(V$2,Kraftvärmeprod!$B$1:$AG$1,0),FALSE)/1,0)-IFERROR(VLOOKUP($B122,'Slutlig allokering'!$B$2:$AC$462,MATCH(V$3,'Slutlig allokering'!$B$2:$AJ$2,0),FALSE)/1,0)</f>
        <v>0</v>
      </c>
      <c r="W122">
        <f>IFERROR(VLOOKUP($B122,Kraftvärmeprod!$B$1:$AH$479,MATCH(W$2,Kraftvärmeprod!$B$1:$AG$1,0),FALSE)/1,0)-IFERROR(VLOOKUP($B122,'Slutlig allokering'!$B$2:$AC$462,MATCH(W$3,'Slutlig allokering'!$B$2:$AJ$2,0),FALSE)/1,0)</f>
        <v>0</v>
      </c>
      <c r="X122">
        <f>IFERROR(VLOOKUP($B122,Kraftvärmeprod!$B$1:$AH$479,MATCH(X$2,Kraftvärmeprod!$B$1:$AG$1,0),FALSE)/1,0)-IFERROR(VLOOKUP($B122,'Slutlig allokering'!$B$2:$AC$462,MATCH(X$3,'Slutlig allokering'!$B$2:$AJ$2,0),FALSE)/1,0)</f>
        <v>0</v>
      </c>
      <c r="Y122">
        <f>IFERROR(VLOOKUP($B122,Kraftvärmeprod!$B$1:$AH$479,MATCH(Y$2,Kraftvärmeprod!$B$1:$AG$1,0),FALSE)/1,0)-IFERROR(VLOOKUP($B122,'Slutlig allokering'!$B$2:$AC$462,MATCH(Y$3,'Slutlig allokering'!$B$2:$AJ$2,0),FALSE)/1,0)</f>
        <v>0</v>
      </c>
      <c r="Z122">
        <f>IFERROR(VLOOKUP($B122,Kraftvärmeprod!$B$1:$AH$479,MATCH(Z$2,Kraftvärmeprod!$B$1:$AG$1,0),FALSE)/1,0)-IFERROR(VLOOKUP($B122,'Slutlig allokering'!$B$2:$AC$462,MATCH(Z$3,'Slutlig allokering'!$B$2:$AJ$2,0),FALSE)/1,0)</f>
        <v>0</v>
      </c>
      <c r="AA122">
        <f>IFERROR(VLOOKUP($B122,Kraftvärmeprod!$B$1:$AH$479,MATCH(AA$2,Kraftvärmeprod!$B$1:$AG$1,0),FALSE)/1,0)-IFERROR(VLOOKUP($B122,'Slutlig allokering'!$B$2:$AC$462,MATCH(AA$3,'Slutlig allokering'!$B$2:$AJ$2,0),FALSE)/1,0)</f>
        <v>0</v>
      </c>
      <c r="AB122">
        <f>IFERROR(VLOOKUP($B122,Kraftvärmeprod!$B$1:$AH$479,MATCH(AB$2,Kraftvärmeprod!$B$1:$AG$1,0),FALSE)/1,0)-IFERROR(VLOOKUP($B122,'Slutlig allokering'!$B$2:$AC$462,MATCH(AB$3,'Slutlig allokering'!$B$2:$AJ$2,0),FALSE)/1,0)</f>
        <v>0</v>
      </c>
      <c r="AE122">
        <f t="shared" si="2"/>
        <v>0</v>
      </c>
      <c r="AG122">
        <f>IFERROR(VLOOKUP(B122,'Slutlig allokering'!$B$2:$AJ$462,MATCH("Summa justerad allokerad tillförd energi (utan hjälpel och rökgaskondensering):",'Slutlig allokering'!$B$2:$AK$2,0),FALSE)/1,"")</f>
        <v>0</v>
      </c>
      <c r="AI122" s="55" t="str">
        <f>IFERROR(1-VLOOKUP(B122,'Slutlig allokering'!$B$2:$AJ$462,MATCH("Andel av bränsle i kvv som allokerats till värme, exklusive rökgaskondensering och hjälpel",'Slutlig allokering'!$B$2:$AK$2,0),FALSE),"")</f>
        <v/>
      </c>
      <c r="AK122" s="55" t="str">
        <f t="shared" si="3"/>
        <v/>
      </c>
    </row>
    <row r="123" spans="1:37" x14ac:dyDescent="0.25">
      <c r="A123" s="28" t="s">
        <v>154</v>
      </c>
      <c r="B123" s="28" t="s">
        <v>156</v>
      </c>
      <c r="C123" t="str">
        <f>IFERROR(VLOOKUP($B123,Kraftvärmeprod!$B$1:$AH$479,MATCH(C$3,Kraftvärmeprod!$B$1:$AG$1,0),FALSE)/1,"")</f>
        <v/>
      </c>
      <c r="D123" t="str">
        <f>IFERROR(VLOOKUP($B123,Kraftvärmeprod!$B$1:$AH$479,MATCH(D$3,Kraftvärmeprod!$B$1:$AG$1,0),FALSE)/1,"")</f>
        <v/>
      </c>
      <c r="E123">
        <f>IFERROR(VLOOKUP($B123,Kraftvärmeprod!$B$1:$AH$479,MATCH(E$2,Kraftvärmeprod!$B$1:$AG$1,0),FALSE)/1,0)-IFERROR(VLOOKUP($B123,'Slutlig allokering'!$B$2:$AC$462,MATCH(E$3,'Slutlig allokering'!$B$2:$AJ$2,0),FALSE)/1,0)</f>
        <v>0</v>
      </c>
      <c r="F123">
        <f>IFERROR(VLOOKUP($B123,Kraftvärmeprod!$B$1:$AH$479,MATCH(F$2,Kraftvärmeprod!$B$1:$AG$1,0),FALSE)/1,0)-IFERROR(VLOOKUP($B123,'Slutlig allokering'!$B$2:$AC$462,MATCH(F$3,'Slutlig allokering'!$B$2:$AJ$2,0),FALSE)/1,0)</f>
        <v>0</v>
      </c>
      <c r="G123">
        <f>IFERROR(VLOOKUP($B123,Kraftvärmeprod!$B$1:$AH$479,MATCH(G$2,Kraftvärmeprod!$B$1:$AG$1,0),FALSE)/1,0)-IFERROR(VLOOKUP($B123,'Slutlig allokering'!$B$2:$AC$462,MATCH(G$3,'Slutlig allokering'!$B$2:$AJ$2,0),FALSE)/1,0)</f>
        <v>0</v>
      </c>
      <c r="H123">
        <f>IFERROR(VLOOKUP($B123,Kraftvärmeprod!$B$1:$AH$479,MATCH(H$2,Kraftvärmeprod!$B$1:$AG$1,0),FALSE)/1,0)-IFERROR(VLOOKUP($B123,'Slutlig allokering'!$B$2:$AC$462,MATCH(H$3,'Slutlig allokering'!$B$2:$AJ$2,0),FALSE)/1,0)</f>
        <v>0</v>
      </c>
      <c r="I123">
        <f>IFERROR(VLOOKUP($B123,Kraftvärmeprod!$B$1:$AH$479,MATCH(I$2,Kraftvärmeprod!$B$1:$AG$1,0),FALSE)/1,0)-IFERROR(VLOOKUP($B123,'Slutlig allokering'!$B$2:$AC$462,MATCH(I$3,'Slutlig allokering'!$B$2:$AJ$2,0),FALSE)/1,0)</f>
        <v>0</v>
      </c>
      <c r="J123">
        <f>IFERROR(VLOOKUP($B123,Kraftvärmeprod!$B$1:$AH$479,MATCH(J$2,Kraftvärmeprod!$B$1:$AG$1,0),FALSE)/1,0)-IFERROR(VLOOKUP($B123,'Slutlig allokering'!$B$2:$AC$462,MATCH(J$3,'Slutlig allokering'!$B$2:$AJ$2,0),FALSE)/1,0)</f>
        <v>0</v>
      </c>
      <c r="K123">
        <f>IFERROR(VLOOKUP($B123,Kraftvärmeprod!$B$1:$AH$479,MATCH(K$2,Kraftvärmeprod!$B$1:$AG$1,0),FALSE)/1,0)-IFERROR(VLOOKUP($B123,'Slutlig allokering'!$B$2:$AC$462,MATCH(K$3,'Slutlig allokering'!$B$2:$AJ$2,0),FALSE)/1,0)</f>
        <v>0</v>
      </c>
      <c r="L123">
        <f>IFERROR(VLOOKUP($B123,Kraftvärmeprod!$B$1:$AH$479,MATCH(L$2,Kraftvärmeprod!$B$1:$AG$1,0),FALSE)/1,0)-IFERROR(VLOOKUP($B123,'Slutlig allokering'!$B$2:$AC$462,MATCH(L$3,'Slutlig allokering'!$B$2:$AJ$2,0),FALSE)/1,0)</f>
        <v>0</v>
      </c>
      <c r="M123" s="143">
        <f>IFERROR(VLOOKUP($B123,Miljö!$B$1:$S$477,MATCH(M$2,Miljö!$B$1:$X$1,0),FALSE)/1,0)-IFERROR(VLOOKUP($B123,'Slutlig allokering'!$B$2:$AC$462,MATCH(M$3,'Slutlig allokering'!$B$2:$AJ$2,0),FALSE)/1,0)</f>
        <v>0</v>
      </c>
      <c r="N123">
        <f>IFERROR(VLOOKUP($B123,Kraftvärmeprod!$B$1:$AH$479,MATCH(N$2,Kraftvärmeprod!$B$1:$AG$1,0),FALSE)/1,0)-IFERROR(VLOOKUP($B123,'Slutlig allokering'!$B$2:$AC$462,MATCH(N$3,'Slutlig allokering'!$B$2:$AJ$2,0),FALSE)/1,0)</f>
        <v>0</v>
      </c>
      <c r="O123">
        <f>IFERROR(VLOOKUP($B123,Kraftvärmeprod!$B$1:$AH$479,MATCH(O$2,Kraftvärmeprod!$B$1:$AG$1,0),FALSE)/1,0)-IFERROR(VLOOKUP($B123,'Slutlig allokering'!$B$2:$AC$462,MATCH(O$3,'Slutlig allokering'!$B$2:$AJ$2,0),FALSE)/1,0)</f>
        <v>0</v>
      </c>
      <c r="P123">
        <f>IFERROR(VLOOKUP($B123,Kraftvärmeprod!$B$1:$AH$479,MATCH(P$2,Kraftvärmeprod!$B$1:$AG$1,0),FALSE)/1,0)-IFERROR(VLOOKUP($B123,'Slutlig allokering'!$B$2:$AC$462,MATCH(P$3,'Slutlig allokering'!$B$2:$AJ$2,0),FALSE)/1,0)</f>
        <v>0</v>
      </c>
      <c r="Q123">
        <f>IFERROR(VLOOKUP($B123,Kraftvärmeprod!$B$1:$AH$479,MATCH(Q$2,Kraftvärmeprod!$B$1:$AG$1,0),FALSE)/1,0)-IFERROR(VLOOKUP($B123,'Slutlig allokering'!$B$2:$AC$462,MATCH(Q$3,'Slutlig allokering'!$B$2:$AJ$2,0),FALSE)/1,0)</f>
        <v>0</v>
      </c>
      <c r="R123">
        <f>IFERROR(VLOOKUP($B123,Kraftvärmeprod!$B$1:$AH$479,MATCH(R$2,Kraftvärmeprod!$B$1:$AG$1,0),FALSE)/1,0)-IFERROR(VLOOKUP($B123,'Slutlig allokering'!$B$2:$AC$462,MATCH(R$3,'Slutlig allokering'!$B$2:$AJ$2,0),FALSE)/1,0)</f>
        <v>0</v>
      </c>
      <c r="S123">
        <f>IFERROR(VLOOKUP($B123,Kraftvärmeprod!$B$1:$AH$479,MATCH(S$2,Kraftvärmeprod!$B$1:$AG$1,0),FALSE)/1,0)-IFERROR(VLOOKUP($B123,'Slutlig allokering'!$B$2:$AC$462,MATCH(S$3,'Slutlig allokering'!$B$2:$AJ$2,0),FALSE)/1,0)</f>
        <v>0</v>
      </c>
      <c r="T123">
        <f>IFERROR(VLOOKUP($B123,Kraftvärmeprod!$B$1:$AH$479,MATCH(T$2,Kraftvärmeprod!$B$1:$AG$1,0),FALSE)/1,0)-IFERROR(VLOOKUP($B123,'Slutlig allokering'!$B$2:$AC$462,MATCH(T$3,'Slutlig allokering'!$B$2:$AJ$2,0),FALSE)/1,0)</f>
        <v>0</v>
      </c>
      <c r="U123">
        <f>IFERROR(VLOOKUP($B123,Kraftvärmeprod!$B$1:$AH$479,MATCH(U$2,Kraftvärmeprod!$B$1:$AG$1,0),FALSE)/1,0)-IFERROR(VLOOKUP($B123,'Slutlig allokering'!$B$2:$AC$462,MATCH(U$3,'Slutlig allokering'!$B$2:$AJ$2,0),FALSE)/1,0)</f>
        <v>0</v>
      </c>
      <c r="V123">
        <f>IFERROR(VLOOKUP($B123,Kraftvärmeprod!$B$1:$AH$479,MATCH(V$2,Kraftvärmeprod!$B$1:$AG$1,0),FALSE)/1,0)-IFERROR(VLOOKUP($B123,'Slutlig allokering'!$B$2:$AC$462,MATCH(V$3,'Slutlig allokering'!$B$2:$AJ$2,0),FALSE)/1,0)</f>
        <v>0</v>
      </c>
      <c r="W123">
        <f>IFERROR(VLOOKUP($B123,Kraftvärmeprod!$B$1:$AH$479,MATCH(W$2,Kraftvärmeprod!$B$1:$AG$1,0),FALSE)/1,0)-IFERROR(VLOOKUP($B123,'Slutlig allokering'!$B$2:$AC$462,MATCH(W$3,'Slutlig allokering'!$B$2:$AJ$2,0),FALSE)/1,0)</f>
        <v>0</v>
      </c>
      <c r="X123">
        <f>IFERROR(VLOOKUP($B123,Kraftvärmeprod!$B$1:$AH$479,MATCH(X$2,Kraftvärmeprod!$B$1:$AG$1,0),FALSE)/1,0)-IFERROR(VLOOKUP($B123,'Slutlig allokering'!$B$2:$AC$462,MATCH(X$3,'Slutlig allokering'!$B$2:$AJ$2,0),FALSE)/1,0)</f>
        <v>0</v>
      </c>
      <c r="Y123">
        <f>IFERROR(VLOOKUP($B123,Kraftvärmeprod!$B$1:$AH$479,MATCH(Y$2,Kraftvärmeprod!$B$1:$AG$1,0),FALSE)/1,0)-IFERROR(VLOOKUP($B123,'Slutlig allokering'!$B$2:$AC$462,MATCH(Y$3,'Slutlig allokering'!$B$2:$AJ$2,0),FALSE)/1,0)</f>
        <v>0</v>
      </c>
      <c r="Z123">
        <f>IFERROR(VLOOKUP($B123,Kraftvärmeprod!$B$1:$AH$479,MATCH(Z$2,Kraftvärmeprod!$B$1:$AG$1,0),FALSE)/1,0)-IFERROR(VLOOKUP($B123,'Slutlig allokering'!$B$2:$AC$462,MATCH(Z$3,'Slutlig allokering'!$B$2:$AJ$2,0),FALSE)/1,0)</f>
        <v>0</v>
      </c>
      <c r="AA123">
        <f>IFERROR(VLOOKUP($B123,Kraftvärmeprod!$B$1:$AH$479,MATCH(AA$2,Kraftvärmeprod!$B$1:$AG$1,0),FALSE)/1,0)-IFERROR(VLOOKUP($B123,'Slutlig allokering'!$B$2:$AC$462,MATCH(AA$3,'Slutlig allokering'!$B$2:$AJ$2,0),FALSE)/1,0)</f>
        <v>0</v>
      </c>
      <c r="AB123">
        <f>IFERROR(VLOOKUP($B123,Kraftvärmeprod!$B$1:$AH$479,MATCH(AB$2,Kraftvärmeprod!$B$1:$AG$1,0),FALSE)/1,0)-IFERROR(VLOOKUP($B123,'Slutlig allokering'!$B$2:$AC$462,MATCH(AB$3,'Slutlig allokering'!$B$2:$AJ$2,0),FALSE)/1,0)</f>
        <v>0</v>
      </c>
      <c r="AE123">
        <f t="shared" si="2"/>
        <v>0</v>
      </c>
      <c r="AG123">
        <f>IFERROR(VLOOKUP(B123,'Slutlig allokering'!$B$2:$AJ$462,MATCH("Summa justerad allokerad tillförd energi (utan hjälpel och rökgaskondensering):",'Slutlig allokering'!$B$2:$AK$2,0),FALSE)/1,"")</f>
        <v>0</v>
      </c>
      <c r="AI123" s="55" t="str">
        <f>IFERROR(1-VLOOKUP(B123,'Slutlig allokering'!$B$2:$AJ$462,MATCH("Andel av bränsle i kvv som allokerats till värme, exklusive rökgaskondensering och hjälpel",'Slutlig allokering'!$B$2:$AK$2,0),FALSE),"")</f>
        <v/>
      </c>
      <c r="AK123" s="55" t="str">
        <f t="shared" si="3"/>
        <v/>
      </c>
    </row>
    <row r="124" spans="1:37" x14ac:dyDescent="0.25">
      <c r="A124" s="28" t="s">
        <v>154</v>
      </c>
      <c r="B124" s="28" t="s">
        <v>157</v>
      </c>
      <c r="C124" t="str">
        <f>IFERROR(VLOOKUP($B124,Kraftvärmeprod!$B$1:$AH$479,MATCH(C$3,Kraftvärmeprod!$B$1:$AG$1,0),FALSE)/1,"")</f>
        <v/>
      </c>
      <c r="D124" t="str">
        <f>IFERROR(VLOOKUP($B124,Kraftvärmeprod!$B$1:$AH$479,MATCH(D$3,Kraftvärmeprod!$B$1:$AG$1,0),FALSE)/1,"")</f>
        <v/>
      </c>
      <c r="E124">
        <f>IFERROR(VLOOKUP($B124,Kraftvärmeprod!$B$1:$AH$479,MATCH(E$2,Kraftvärmeprod!$B$1:$AG$1,0),FALSE)/1,0)-IFERROR(VLOOKUP($B124,'Slutlig allokering'!$B$2:$AC$462,MATCH(E$3,'Slutlig allokering'!$B$2:$AJ$2,0),FALSE)/1,0)</f>
        <v>0</v>
      </c>
      <c r="F124">
        <f>IFERROR(VLOOKUP($B124,Kraftvärmeprod!$B$1:$AH$479,MATCH(F$2,Kraftvärmeprod!$B$1:$AG$1,0),FALSE)/1,0)-IFERROR(VLOOKUP($B124,'Slutlig allokering'!$B$2:$AC$462,MATCH(F$3,'Slutlig allokering'!$B$2:$AJ$2,0),FALSE)/1,0)</f>
        <v>0</v>
      </c>
      <c r="G124">
        <f>IFERROR(VLOOKUP($B124,Kraftvärmeprod!$B$1:$AH$479,MATCH(G$2,Kraftvärmeprod!$B$1:$AG$1,0),FALSE)/1,0)-IFERROR(VLOOKUP($B124,'Slutlig allokering'!$B$2:$AC$462,MATCH(G$3,'Slutlig allokering'!$B$2:$AJ$2,0),FALSE)/1,0)</f>
        <v>0</v>
      </c>
      <c r="H124">
        <f>IFERROR(VLOOKUP($B124,Kraftvärmeprod!$B$1:$AH$479,MATCH(H$2,Kraftvärmeprod!$B$1:$AG$1,0),FALSE)/1,0)-IFERROR(VLOOKUP($B124,'Slutlig allokering'!$B$2:$AC$462,MATCH(H$3,'Slutlig allokering'!$B$2:$AJ$2,0),FALSE)/1,0)</f>
        <v>0</v>
      </c>
      <c r="I124">
        <f>IFERROR(VLOOKUP($B124,Kraftvärmeprod!$B$1:$AH$479,MATCH(I$2,Kraftvärmeprod!$B$1:$AG$1,0),FALSE)/1,0)-IFERROR(VLOOKUP($B124,'Slutlig allokering'!$B$2:$AC$462,MATCH(I$3,'Slutlig allokering'!$B$2:$AJ$2,0),FALSE)/1,0)</f>
        <v>0</v>
      </c>
      <c r="J124">
        <f>IFERROR(VLOOKUP($B124,Kraftvärmeprod!$B$1:$AH$479,MATCH(J$2,Kraftvärmeprod!$B$1:$AG$1,0),FALSE)/1,0)-IFERROR(VLOOKUP($B124,'Slutlig allokering'!$B$2:$AC$462,MATCH(J$3,'Slutlig allokering'!$B$2:$AJ$2,0),FALSE)/1,0)</f>
        <v>0</v>
      </c>
      <c r="K124">
        <f>IFERROR(VLOOKUP($B124,Kraftvärmeprod!$B$1:$AH$479,MATCH(K$2,Kraftvärmeprod!$B$1:$AG$1,0),FALSE)/1,0)-IFERROR(VLOOKUP($B124,'Slutlig allokering'!$B$2:$AC$462,MATCH(K$3,'Slutlig allokering'!$B$2:$AJ$2,0),FALSE)/1,0)</f>
        <v>0</v>
      </c>
      <c r="L124">
        <f>IFERROR(VLOOKUP($B124,Kraftvärmeprod!$B$1:$AH$479,MATCH(L$2,Kraftvärmeprod!$B$1:$AG$1,0),FALSE)/1,0)-IFERROR(VLOOKUP($B124,'Slutlig allokering'!$B$2:$AC$462,MATCH(L$3,'Slutlig allokering'!$B$2:$AJ$2,0),FALSE)/1,0)</f>
        <v>0</v>
      </c>
      <c r="M124" s="143">
        <f>IFERROR(VLOOKUP($B124,Miljö!$B$1:$S$477,MATCH(M$2,Miljö!$B$1:$X$1,0),FALSE)/1,0)-IFERROR(VLOOKUP($B124,'Slutlig allokering'!$B$2:$AC$462,MATCH(M$3,'Slutlig allokering'!$B$2:$AJ$2,0),FALSE)/1,0)</f>
        <v>0</v>
      </c>
      <c r="N124">
        <f>IFERROR(VLOOKUP($B124,Kraftvärmeprod!$B$1:$AH$479,MATCH(N$2,Kraftvärmeprod!$B$1:$AG$1,0),FALSE)/1,0)-IFERROR(VLOOKUP($B124,'Slutlig allokering'!$B$2:$AC$462,MATCH(N$3,'Slutlig allokering'!$B$2:$AJ$2,0),FALSE)/1,0)</f>
        <v>0</v>
      </c>
      <c r="O124">
        <f>IFERROR(VLOOKUP($B124,Kraftvärmeprod!$B$1:$AH$479,MATCH(O$2,Kraftvärmeprod!$B$1:$AG$1,0),FALSE)/1,0)-IFERROR(VLOOKUP($B124,'Slutlig allokering'!$B$2:$AC$462,MATCH(O$3,'Slutlig allokering'!$B$2:$AJ$2,0),FALSE)/1,0)</f>
        <v>0</v>
      </c>
      <c r="P124">
        <f>IFERROR(VLOOKUP($B124,Kraftvärmeprod!$B$1:$AH$479,MATCH(P$2,Kraftvärmeprod!$B$1:$AG$1,0),FALSE)/1,0)-IFERROR(VLOOKUP($B124,'Slutlig allokering'!$B$2:$AC$462,MATCH(P$3,'Slutlig allokering'!$B$2:$AJ$2,0),FALSE)/1,0)</f>
        <v>0</v>
      </c>
      <c r="Q124">
        <f>IFERROR(VLOOKUP($B124,Kraftvärmeprod!$B$1:$AH$479,MATCH(Q$2,Kraftvärmeprod!$B$1:$AG$1,0),FALSE)/1,0)-IFERROR(VLOOKUP($B124,'Slutlig allokering'!$B$2:$AC$462,MATCH(Q$3,'Slutlig allokering'!$B$2:$AJ$2,0),FALSE)/1,0)</f>
        <v>0</v>
      </c>
      <c r="R124">
        <f>IFERROR(VLOOKUP($B124,Kraftvärmeprod!$B$1:$AH$479,MATCH(R$2,Kraftvärmeprod!$B$1:$AG$1,0),FALSE)/1,0)-IFERROR(VLOOKUP($B124,'Slutlig allokering'!$B$2:$AC$462,MATCH(R$3,'Slutlig allokering'!$B$2:$AJ$2,0),FALSE)/1,0)</f>
        <v>0</v>
      </c>
      <c r="S124">
        <f>IFERROR(VLOOKUP($B124,Kraftvärmeprod!$B$1:$AH$479,MATCH(S$2,Kraftvärmeprod!$B$1:$AG$1,0),FALSE)/1,0)-IFERROR(VLOOKUP($B124,'Slutlig allokering'!$B$2:$AC$462,MATCH(S$3,'Slutlig allokering'!$B$2:$AJ$2,0),FALSE)/1,0)</f>
        <v>0</v>
      </c>
      <c r="T124">
        <f>IFERROR(VLOOKUP($B124,Kraftvärmeprod!$B$1:$AH$479,MATCH(T$2,Kraftvärmeprod!$B$1:$AG$1,0),FALSE)/1,0)-IFERROR(VLOOKUP($B124,'Slutlig allokering'!$B$2:$AC$462,MATCH(T$3,'Slutlig allokering'!$B$2:$AJ$2,0),FALSE)/1,0)</f>
        <v>0</v>
      </c>
      <c r="U124">
        <f>IFERROR(VLOOKUP($B124,Kraftvärmeprod!$B$1:$AH$479,MATCH(U$2,Kraftvärmeprod!$B$1:$AG$1,0),FALSE)/1,0)-IFERROR(VLOOKUP($B124,'Slutlig allokering'!$B$2:$AC$462,MATCH(U$3,'Slutlig allokering'!$B$2:$AJ$2,0),FALSE)/1,0)</f>
        <v>0</v>
      </c>
      <c r="V124">
        <f>IFERROR(VLOOKUP($B124,Kraftvärmeprod!$B$1:$AH$479,MATCH(V$2,Kraftvärmeprod!$B$1:$AG$1,0),FALSE)/1,0)-IFERROR(VLOOKUP($B124,'Slutlig allokering'!$B$2:$AC$462,MATCH(V$3,'Slutlig allokering'!$B$2:$AJ$2,0),FALSE)/1,0)</f>
        <v>0</v>
      </c>
      <c r="W124">
        <f>IFERROR(VLOOKUP($B124,Kraftvärmeprod!$B$1:$AH$479,MATCH(W$2,Kraftvärmeprod!$B$1:$AG$1,0),FALSE)/1,0)-IFERROR(VLOOKUP($B124,'Slutlig allokering'!$B$2:$AC$462,MATCH(W$3,'Slutlig allokering'!$B$2:$AJ$2,0),FALSE)/1,0)</f>
        <v>0</v>
      </c>
      <c r="X124">
        <f>IFERROR(VLOOKUP($B124,Kraftvärmeprod!$B$1:$AH$479,MATCH(X$2,Kraftvärmeprod!$B$1:$AG$1,0),FALSE)/1,0)-IFERROR(VLOOKUP($B124,'Slutlig allokering'!$B$2:$AC$462,MATCH(X$3,'Slutlig allokering'!$B$2:$AJ$2,0),FALSE)/1,0)</f>
        <v>0</v>
      </c>
      <c r="Y124">
        <f>IFERROR(VLOOKUP($B124,Kraftvärmeprod!$B$1:$AH$479,MATCH(Y$2,Kraftvärmeprod!$B$1:$AG$1,0),FALSE)/1,0)-IFERROR(VLOOKUP($B124,'Slutlig allokering'!$B$2:$AC$462,MATCH(Y$3,'Slutlig allokering'!$B$2:$AJ$2,0),FALSE)/1,0)</f>
        <v>0</v>
      </c>
      <c r="Z124">
        <f>IFERROR(VLOOKUP($B124,Kraftvärmeprod!$B$1:$AH$479,MATCH(Z$2,Kraftvärmeprod!$B$1:$AG$1,0),FALSE)/1,0)-IFERROR(VLOOKUP($B124,'Slutlig allokering'!$B$2:$AC$462,MATCH(Z$3,'Slutlig allokering'!$B$2:$AJ$2,0),FALSE)/1,0)</f>
        <v>0</v>
      </c>
      <c r="AA124">
        <f>IFERROR(VLOOKUP($B124,Kraftvärmeprod!$B$1:$AH$479,MATCH(AA$2,Kraftvärmeprod!$B$1:$AG$1,0),FALSE)/1,0)-IFERROR(VLOOKUP($B124,'Slutlig allokering'!$B$2:$AC$462,MATCH(AA$3,'Slutlig allokering'!$B$2:$AJ$2,0),FALSE)/1,0)</f>
        <v>0</v>
      </c>
      <c r="AB124">
        <f>IFERROR(VLOOKUP($B124,Kraftvärmeprod!$B$1:$AH$479,MATCH(AB$2,Kraftvärmeprod!$B$1:$AG$1,0),FALSE)/1,0)-IFERROR(VLOOKUP($B124,'Slutlig allokering'!$B$2:$AC$462,MATCH(AB$3,'Slutlig allokering'!$B$2:$AJ$2,0),FALSE)/1,0)</f>
        <v>0</v>
      </c>
      <c r="AE124">
        <f t="shared" si="2"/>
        <v>0</v>
      </c>
      <c r="AG124">
        <f>IFERROR(VLOOKUP(B124,'Slutlig allokering'!$B$2:$AJ$462,MATCH("Summa justerad allokerad tillförd energi (utan hjälpel och rökgaskondensering):",'Slutlig allokering'!$B$2:$AK$2,0),FALSE)/1,"")</f>
        <v>0</v>
      </c>
      <c r="AI124" s="55" t="str">
        <f>IFERROR(1-VLOOKUP(B124,'Slutlig allokering'!$B$2:$AJ$462,MATCH("Andel av bränsle i kvv som allokerats till värme, exklusive rökgaskondensering och hjälpel",'Slutlig allokering'!$B$2:$AK$2,0),FALSE),"")</f>
        <v/>
      </c>
      <c r="AK124" s="55" t="str">
        <f t="shared" si="3"/>
        <v/>
      </c>
    </row>
    <row r="125" spans="1:37" x14ac:dyDescent="0.25">
      <c r="A125" s="28" t="s">
        <v>154</v>
      </c>
      <c r="B125" s="28" t="s">
        <v>158</v>
      </c>
      <c r="C125" t="str">
        <f>IFERROR(VLOOKUP($B125,Kraftvärmeprod!$B$1:$AH$479,MATCH(C$3,Kraftvärmeprod!$B$1:$AG$1,0),FALSE)/1,"")</f>
        <v/>
      </c>
      <c r="D125" t="str">
        <f>IFERROR(VLOOKUP($B125,Kraftvärmeprod!$B$1:$AH$479,MATCH(D$3,Kraftvärmeprod!$B$1:$AG$1,0),FALSE)/1,"")</f>
        <v/>
      </c>
      <c r="E125">
        <f>IFERROR(VLOOKUP($B125,Kraftvärmeprod!$B$1:$AH$479,MATCH(E$2,Kraftvärmeprod!$B$1:$AG$1,0),FALSE)/1,0)-IFERROR(VLOOKUP($B125,'Slutlig allokering'!$B$2:$AC$462,MATCH(E$3,'Slutlig allokering'!$B$2:$AJ$2,0),FALSE)/1,0)</f>
        <v>0</v>
      </c>
      <c r="F125">
        <f>IFERROR(VLOOKUP($B125,Kraftvärmeprod!$B$1:$AH$479,MATCH(F$2,Kraftvärmeprod!$B$1:$AG$1,0),FALSE)/1,0)-IFERROR(VLOOKUP($B125,'Slutlig allokering'!$B$2:$AC$462,MATCH(F$3,'Slutlig allokering'!$B$2:$AJ$2,0),FALSE)/1,0)</f>
        <v>0</v>
      </c>
      <c r="G125">
        <f>IFERROR(VLOOKUP($B125,Kraftvärmeprod!$B$1:$AH$479,MATCH(G$2,Kraftvärmeprod!$B$1:$AG$1,0),FALSE)/1,0)-IFERROR(VLOOKUP($B125,'Slutlig allokering'!$B$2:$AC$462,MATCH(G$3,'Slutlig allokering'!$B$2:$AJ$2,0),FALSE)/1,0)</f>
        <v>0</v>
      </c>
      <c r="H125">
        <f>IFERROR(VLOOKUP($B125,Kraftvärmeprod!$B$1:$AH$479,MATCH(H$2,Kraftvärmeprod!$B$1:$AG$1,0),FALSE)/1,0)-IFERROR(VLOOKUP($B125,'Slutlig allokering'!$B$2:$AC$462,MATCH(H$3,'Slutlig allokering'!$B$2:$AJ$2,0),FALSE)/1,0)</f>
        <v>0</v>
      </c>
      <c r="I125">
        <f>IFERROR(VLOOKUP($B125,Kraftvärmeprod!$B$1:$AH$479,MATCH(I$2,Kraftvärmeprod!$B$1:$AG$1,0),FALSE)/1,0)-IFERROR(VLOOKUP($B125,'Slutlig allokering'!$B$2:$AC$462,MATCH(I$3,'Slutlig allokering'!$B$2:$AJ$2,0),FALSE)/1,0)</f>
        <v>0</v>
      </c>
      <c r="J125">
        <f>IFERROR(VLOOKUP($B125,Kraftvärmeprod!$B$1:$AH$479,MATCH(J$2,Kraftvärmeprod!$B$1:$AG$1,0),FALSE)/1,0)-IFERROR(VLOOKUP($B125,'Slutlig allokering'!$B$2:$AC$462,MATCH(J$3,'Slutlig allokering'!$B$2:$AJ$2,0),FALSE)/1,0)</f>
        <v>0</v>
      </c>
      <c r="K125">
        <f>IFERROR(VLOOKUP($B125,Kraftvärmeprod!$B$1:$AH$479,MATCH(K$2,Kraftvärmeprod!$B$1:$AG$1,0),FALSE)/1,0)-IFERROR(VLOOKUP($B125,'Slutlig allokering'!$B$2:$AC$462,MATCH(K$3,'Slutlig allokering'!$B$2:$AJ$2,0),FALSE)/1,0)</f>
        <v>0</v>
      </c>
      <c r="L125">
        <f>IFERROR(VLOOKUP($B125,Kraftvärmeprod!$B$1:$AH$479,MATCH(L$2,Kraftvärmeprod!$B$1:$AG$1,0),FALSE)/1,0)-IFERROR(VLOOKUP($B125,'Slutlig allokering'!$B$2:$AC$462,MATCH(L$3,'Slutlig allokering'!$B$2:$AJ$2,0),FALSE)/1,0)</f>
        <v>0</v>
      </c>
      <c r="M125" s="143">
        <f>IFERROR(VLOOKUP($B125,Miljö!$B$1:$S$477,MATCH(M$2,Miljö!$B$1:$X$1,0),FALSE)/1,0)-IFERROR(VLOOKUP($B125,'Slutlig allokering'!$B$2:$AC$462,MATCH(M$3,'Slutlig allokering'!$B$2:$AJ$2,0),FALSE)/1,0)</f>
        <v>0</v>
      </c>
      <c r="N125">
        <f>IFERROR(VLOOKUP($B125,Kraftvärmeprod!$B$1:$AH$479,MATCH(N$2,Kraftvärmeprod!$B$1:$AG$1,0),FALSE)/1,0)-IFERROR(VLOOKUP($B125,'Slutlig allokering'!$B$2:$AC$462,MATCH(N$3,'Slutlig allokering'!$B$2:$AJ$2,0),FALSE)/1,0)</f>
        <v>0</v>
      </c>
      <c r="O125">
        <f>IFERROR(VLOOKUP($B125,Kraftvärmeprod!$B$1:$AH$479,MATCH(O$2,Kraftvärmeprod!$B$1:$AG$1,0),FALSE)/1,0)-IFERROR(VLOOKUP($B125,'Slutlig allokering'!$B$2:$AC$462,MATCH(O$3,'Slutlig allokering'!$B$2:$AJ$2,0),FALSE)/1,0)</f>
        <v>0</v>
      </c>
      <c r="P125">
        <f>IFERROR(VLOOKUP($B125,Kraftvärmeprod!$B$1:$AH$479,MATCH(P$2,Kraftvärmeprod!$B$1:$AG$1,0),FALSE)/1,0)-IFERROR(VLOOKUP($B125,'Slutlig allokering'!$B$2:$AC$462,MATCH(P$3,'Slutlig allokering'!$B$2:$AJ$2,0),FALSE)/1,0)</f>
        <v>0</v>
      </c>
      <c r="Q125">
        <f>IFERROR(VLOOKUP($B125,Kraftvärmeprod!$B$1:$AH$479,MATCH(Q$2,Kraftvärmeprod!$B$1:$AG$1,0),FALSE)/1,0)-IFERROR(VLOOKUP($B125,'Slutlig allokering'!$B$2:$AC$462,MATCH(Q$3,'Slutlig allokering'!$B$2:$AJ$2,0),FALSE)/1,0)</f>
        <v>0</v>
      </c>
      <c r="R125">
        <f>IFERROR(VLOOKUP($B125,Kraftvärmeprod!$B$1:$AH$479,MATCH(R$2,Kraftvärmeprod!$B$1:$AG$1,0),FALSE)/1,0)-IFERROR(VLOOKUP($B125,'Slutlig allokering'!$B$2:$AC$462,MATCH(R$3,'Slutlig allokering'!$B$2:$AJ$2,0),FALSE)/1,0)</f>
        <v>0</v>
      </c>
      <c r="S125">
        <f>IFERROR(VLOOKUP($B125,Kraftvärmeprod!$B$1:$AH$479,MATCH(S$2,Kraftvärmeprod!$B$1:$AG$1,0),FALSE)/1,0)-IFERROR(VLOOKUP($B125,'Slutlig allokering'!$B$2:$AC$462,MATCH(S$3,'Slutlig allokering'!$B$2:$AJ$2,0),FALSE)/1,0)</f>
        <v>0</v>
      </c>
      <c r="T125">
        <f>IFERROR(VLOOKUP($B125,Kraftvärmeprod!$B$1:$AH$479,MATCH(T$2,Kraftvärmeprod!$B$1:$AG$1,0),FALSE)/1,0)-IFERROR(VLOOKUP($B125,'Slutlig allokering'!$B$2:$AC$462,MATCH(T$3,'Slutlig allokering'!$B$2:$AJ$2,0),FALSE)/1,0)</f>
        <v>0</v>
      </c>
      <c r="U125">
        <f>IFERROR(VLOOKUP($B125,Kraftvärmeprod!$B$1:$AH$479,MATCH(U$2,Kraftvärmeprod!$B$1:$AG$1,0),FALSE)/1,0)-IFERROR(VLOOKUP($B125,'Slutlig allokering'!$B$2:$AC$462,MATCH(U$3,'Slutlig allokering'!$B$2:$AJ$2,0),FALSE)/1,0)</f>
        <v>0</v>
      </c>
      <c r="V125">
        <f>IFERROR(VLOOKUP($B125,Kraftvärmeprod!$B$1:$AH$479,MATCH(V$2,Kraftvärmeprod!$B$1:$AG$1,0),FALSE)/1,0)-IFERROR(VLOOKUP($B125,'Slutlig allokering'!$B$2:$AC$462,MATCH(V$3,'Slutlig allokering'!$B$2:$AJ$2,0),FALSE)/1,0)</f>
        <v>0</v>
      </c>
      <c r="W125">
        <f>IFERROR(VLOOKUP($B125,Kraftvärmeprod!$B$1:$AH$479,MATCH(W$2,Kraftvärmeprod!$B$1:$AG$1,0),FALSE)/1,0)-IFERROR(VLOOKUP($B125,'Slutlig allokering'!$B$2:$AC$462,MATCH(W$3,'Slutlig allokering'!$B$2:$AJ$2,0),FALSE)/1,0)</f>
        <v>0</v>
      </c>
      <c r="X125">
        <f>IFERROR(VLOOKUP($B125,Kraftvärmeprod!$B$1:$AH$479,MATCH(X$2,Kraftvärmeprod!$B$1:$AG$1,0),FALSE)/1,0)-IFERROR(VLOOKUP($B125,'Slutlig allokering'!$B$2:$AC$462,MATCH(X$3,'Slutlig allokering'!$B$2:$AJ$2,0),FALSE)/1,0)</f>
        <v>0</v>
      </c>
      <c r="Y125">
        <f>IFERROR(VLOOKUP($B125,Kraftvärmeprod!$B$1:$AH$479,MATCH(Y$2,Kraftvärmeprod!$B$1:$AG$1,0),FALSE)/1,0)-IFERROR(VLOOKUP($B125,'Slutlig allokering'!$B$2:$AC$462,MATCH(Y$3,'Slutlig allokering'!$B$2:$AJ$2,0),FALSE)/1,0)</f>
        <v>0</v>
      </c>
      <c r="Z125">
        <f>IFERROR(VLOOKUP($B125,Kraftvärmeprod!$B$1:$AH$479,MATCH(Z$2,Kraftvärmeprod!$B$1:$AG$1,0),FALSE)/1,0)-IFERROR(VLOOKUP($B125,'Slutlig allokering'!$B$2:$AC$462,MATCH(Z$3,'Slutlig allokering'!$B$2:$AJ$2,0),FALSE)/1,0)</f>
        <v>0</v>
      </c>
      <c r="AA125">
        <f>IFERROR(VLOOKUP($B125,Kraftvärmeprod!$B$1:$AH$479,MATCH(AA$2,Kraftvärmeprod!$B$1:$AG$1,0),FALSE)/1,0)-IFERROR(VLOOKUP($B125,'Slutlig allokering'!$B$2:$AC$462,MATCH(AA$3,'Slutlig allokering'!$B$2:$AJ$2,0),FALSE)/1,0)</f>
        <v>0</v>
      </c>
      <c r="AB125">
        <f>IFERROR(VLOOKUP($B125,Kraftvärmeprod!$B$1:$AH$479,MATCH(AB$2,Kraftvärmeprod!$B$1:$AG$1,0),FALSE)/1,0)-IFERROR(VLOOKUP($B125,'Slutlig allokering'!$B$2:$AC$462,MATCH(AB$3,'Slutlig allokering'!$B$2:$AJ$2,0),FALSE)/1,0)</f>
        <v>0</v>
      </c>
      <c r="AE125">
        <f t="shared" si="2"/>
        <v>0</v>
      </c>
      <c r="AG125">
        <f>IFERROR(VLOOKUP(B125,'Slutlig allokering'!$B$2:$AJ$462,MATCH("Summa justerad allokerad tillförd energi (utan hjälpel och rökgaskondensering):",'Slutlig allokering'!$B$2:$AK$2,0),FALSE)/1,"")</f>
        <v>0</v>
      </c>
      <c r="AI125" s="55" t="str">
        <f>IFERROR(1-VLOOKUP(B125,'Slutlig allokering'!$B$2:$AJ$462,MATCH("Andel av bränsle i kvv som allokerats till värme, exklusive rökgaskondensering och hjälpel",'Slutlig allokering'!$B$2:$AK$2,0),FALSE),"")</f>
        <v/>
      </c>
      <c r="AK125" s="55" t="str">
        <f t="shared" si="3"/>
        <v/>
      </c>
    </row>
    <row r="126" spans="1:37" x14ac:dyDescent="0.25">
      <c r="A126" s="28" t="s">
        <v>154</v>
      </c>
      <c r="B126" s="28" t="s">
        <v>159</v>
      </c>
      <c r="C126" t="str">
        <f>IFERROR(VLOOKUP($B126,Kraftvärmeprod!$B$1:$AH$479,MATCH(C$3,Kraftvärmeprod!$B$1:$AG$1,0),FALSE)/1,"")</f>
        <v/>
      </c>
      <c r="D126" t="str">
        <f>IFERROR(VLOOKUP($B126,Kraftvärmeprod!$B$1:$AH$479,MATCH(D$3,Kraftvärmeprod!$B$1:$AG$1,0),FALSE)/1,"")</f>
        <v/>
      </c>
      <c r="E126">
        <f>IFERROR(VLOOKUP($B126,Kraftvärmeprod!$B$1:$AH$479,MATCH(E$2,Kraftvärmeprod!$B$1:$AG$1,0),FALSE)/1,0)-IFERROR(VLOOKUP($B126,'Slutlig allokering'!$B$2:$AC$462,MATCH(E$3,'Slutlig allokering'!$B$2:$AJ$2,0),FALSE)/1,0)</f>
        <v>0</v>
      </c>
      <c r="F126">
        <f>IFERROR(VLOOKUP($B126,Kraftvärmeprod!$B$1:$AH$479,MATCH(F$2,Kraftvärmeprod!$B$1:$AG$1,0),FALSE)/1,0)-IFERROR(VLOOKUP($B126,'Slutlig allokering'!$B$2:$AC$462,MATCH(F$3,'Slutlig allokering'!$B$2:$AJ$2,0),FALSE)/1,0)</f>
        <v>0</v>
      </c>
      <c r="G126">
        <f>IFERROR(VLOOKUP($B126,Kraftvärmeprod!$B$1:$AH$479,MATCH(G$2,Kraftvärmeprod!$B$1:$AG$1,0),FALSE)/1,0)-IFERROR(VLOOKUP($B126,'Slutlig allokering'!$B$2:$AC$462,MATCH(G$3,'Slutlig allokering'!$B$2:$AJ$2,0),FALSE)/1,0)</f>
        <v>0</v>
      </c>
      <c r="H126">
        <f>IFERROR(VLOOKUP($B126,Kraftvärmeprod!$B$1:$AH$479,MATCH(H$2,Kraftvärmeprod!$B$1:$AG$1,0),FALSE)/1,0)-IFERROR(VLOOKUP($B126,'Slutlig allokering'!$B$2:$AC$462,MATCH(H$3,'Slutlig allokering'!$B$2:$AJ$2,0),FALSE)/1,0)</f>
        <v>0</v>
      </c>
      <c r="I126">
        <f>IFERROR(VLOOKUP($B126,Kraftvärmeprod!$B$1:$AH$479,MATCH(I$2,Kraftvärmeprod!$B$1:$AG$1,0),FALSE)/1,0)-IFERROR(VLOOKUP($B126,'Slutlig allokering'!$B$2:$AC$462,MATCH(I$3,'Slutlig allokering'!$B$2:$AJ$2,0),FALSE)/1,0)</f>
        <v>0</v>
      </c>
      <c r="J126">
        <f>IFERROR(VLOOKUP($B126,Kraftvärmeprod!$B$1:$AH$479,MATCH(J$2,Kraftvärmeprod!$B$1:$AG$1,0),FALSE)/1,0)-IFERROR(VLOOKUP($B126,'Slutlig allokering'!$B$2:$AC$462,MATCH(J$3,'Slutlig allokering'!$B$2:$AJ$2,0),FALSE)/1,0)</f>
        <v>0</v>
      </c>
      <c r="K126">
        <f>IFERROR(VLOOKUP($B126,Kraftvärmeprod!$B$1:$AH$479,MATCH(K$2,Kraftvärmeprod!$B$1:$AG$1,0),FALSE)/1,0)-IFERROR(VLOOKUP($B126,'Slutlig allokering'!$B$2:$AC$462,MATCH(K$3,'Slutlig allokering'!$B$2:$AJ$2,0),FALSE)/1,0)</f>
        <v>0</v>
      </c>
      <c r="L126">
        <f>IFERROR(VLOOKUP($B126,Kraftvärmeprod!$B$1:$AH$479,MATCH(L$2,Kraftvärmeprod!$B$1:$AG$1,0),FALSE)/1,0)-IFERROR(VLOOKUP($B126,'Slutlig allokering'!$B$2:$AC$462,MATCH(L$3,'Slutlig allokering'!$B$2:$AJ$2,0),FALSE)/1,0)</f>
        <v>0</v>
      </c>
      <c r="M126" s="143">
        <f>IFERROR(VLOOKUP($B126,Miljö!$B$1:$S$477,MATCH(M$2,Miljö!$B$1:$X$1,0),FALSE)/1,0)-IFERROR(VLOOKUP($B126,'Slutlig allokering'!$B$2:$AC$462,MATCH(M$3,'Slutlig allokering'!$B$2:$AJ$2,0),FALSE)/1,0)</f>
        <v>0</v>
      </c>
      <c r="N126">
        <f>IFERROR(VLOOKUP($B126,Kraftvärmeprod!$B$1:$AH$479,MATCH(N$2,Kraftvärmeprod!$B$1:$AG$1,0),FALSE)/1,0)-IFERROR(VLOOKUP($B126,'Slutlig allokering'!$B$2:$AC$462,MATCH(N$3,'Slutlig allokering'!$B$2:$AJ$2,0),FALSE)/1,0)</f>
        <v>0</v>
      </c>
      <c r="O126">
        <f>IFERROR(VLOOKUP($B126,Kraftvärmeprod!$B$1:$AH$479,MATCH(O$2,Kraftvärmeprod!$B$1:$AG$1,0),FALSE)/1,0)-IFERROR(VLOOKUP($B126,'Slutlig allokering'!$B$2:$AC$462,MATCH(O$3,'Slutlig allokering'!$B$2:$AJ$2,0),FALSE)/1,0)</f>
        <v>0</v>
      </c>
      <c r="P126">
        <f>IFERROR(VLOOKUP($B126,Kraftvärmeprod!$B$1:$AH$479,MATCH(P$2,Kraftvärmeprod!$B$1:$AG$1,0),FALSE)/1,0)-IFERROR(VLOOKUP($B126,'Slutlig allokering'!$B$2:$AC$462,MATCH(P$3,'Slutlig allokering'!$B$2:$AJ$2,0),FALSE)/1,0)</f>
        <v>0</v>
      </c>
      <c r="Q126">
        <f>IFERROR(VLOOKUP($B126,Kraftvärmeprod!$B$1:$AH$479,MATCH(Q$2,Kraftvärmeprod!$B$1:$AG$1,0),FALSE)/1,0)-IFERROR(VLOOKUP($B126,'Slutlig allokering'!$B$2:$AC$462,MATCH(Q$3,'Slutlig allokering'!$B$2:$AJ$2,0),FALSE)/1,0)</f>
        <v>0</v>
      </c>
      <c r="R126">
        <f>IFERROR(VLOOKUP($B126,Kraftvärmeprod!$B$1:$AH$479,MATCH(R$2,Kraftvärmeprod!$B$1:$AG$1,0),FALSE)/1,0)-IFERROR(VLOOKUP($B126,'Slutlig allokering'!$B$2:$AC$462,MATCH(R$3,'Slutlig allokering'!$B$2:$AJ$2,0),FALSE)/1,0)</f>
        <v>0</v>
      </c>
      <c r="S126">
        <f>IFERROR(VLOOKUP($B126,Kraftvärmeprod!$B$1:$AH$479,MATCH(S$2,Kraftvärmeprod!$B$1:$AG$1,0),FALSE)/1,0)-IFERROR(VLOOKUP($B126,'Slutlig allokering'!$B$2:$AC$462,MATCH(S$3,'Slutlig allokering'!$B$2:$AJ$2,0),FALSE)/1,0)</f>
        <v>0</v>
      </c>
      <c r="T126">
        <f>IFERROR(VLOOKUP($B126,Kraftvärmeprod!$B$1:$AH$479,MATCH(T$2,Kraftvärmeprod!$B$1:$AG$1,0),FALSE)/1,0)-IFERROR(VLOOKUP($B126,'Slutlig allokering'!$B$2:$AC$462,MATCH(T$3,'Slutlig allokering'!$B$2:$AJ$2,0),FALSE)/1,0)</f>
        <v>0</v>
      </c>
      <c r="U126">
        <f>IFERROR(VLOOKUP($B126,Kraftvärmeprod!$B$1:$AH$479,MATCH(U$2,Kraftvärmeprod!$B$1:$AG$1,0),FALSE)/1,0)-IFERROR(VLOOKUP($B126,'Slutlig allokering'!$B$2:$AC$462,MATCH(U$3,'Slutlig allokering'!$B$2:$AJ$2,0),FALSE)/1,0)</f>
        <v>0</v>
      </c>
      <c r="V126">
        <f>IFERROR(VLOOKUP($B126,Kraftvärmeprod!$B$1:$AH$479,MATCH(V$2,Kraftvärmeprod!$B$1:$AG$1,0),FALSE)/1,0)-IFERROR(VLOOKUP($B126,'Slutlig allokering'!$B$2:$AC$462,MATCH(V$3,'Slutlig allokering'!$B$2:$AJ$2,0),FALSE)/1,0)</f>
        <v>0</v>
      </c>
      <c r="W126">
        <f>IFERROR(VLOOKUP($B126,Kraftvärmeprod!$B$1:$AH$479,MATCH(W$2,Kraftvärmeprod!$B$1:$AG$1,0),FALSE)/1,0)-IFERROR(VLOOKUP($B126,'Slutlig allokering'!$B$2:$AC$462,MATCH(W$3,'Slutlig allokering'!$B$2:$AJ$2,0),FALSE)/1,0)</f>
        <v>0</v>
      </c>
      <c r="X126">
        <f>IFERROR(VLOOKUP($B126,Kraftvärmeprod!$B$1:$AH$479,MATCH(X$2,Kraftvärmeprod!$B$1:$AG$1,0),FALSE)/1,0)-IFERROR(VLOOKUP($B126,'Slutlig allokering'!$B$2:$AC$462,MATCH(X$3,'Slutlig allokering'!$B$2:$AJ$2,0),FALSE)/1,0)</f>
        <v>0</v>
      </c>
      <c r="Y126">
        <f>IFERROR(VLOOKUP($B126,Kraftvärmeprod!$B$1:$AH$479,MATCH(Y$2,Kraftvärmeprod!$B$1:$AG$1,0),FALSE)/1,0)-IFERROR(VLOOKUP($B126,'Slutlig allokering'!$B$2:$AC$462,MATCH(Y$3,'Slutlig allokering'!$B$2:$AJ$2,0),FALSE)/1,0)</f>
        <v>0</v>
      </c>
      <c r="Z126">
        <f>IFERROR(VLOOKUP($B126,Kraftvärmeprod!$B$1:$AH$479,MATCH(Z$2,Kraftvärmeprod!$B$1:$AG$1,0),FALSE)/1,0)-IFERROR(VLOOKUP($B126,'Slutlig allokering'!$B$2:$AC$462,MATCH(Z$3,'Slutlig allokering'!$B$2:$AJ$2,0),FALSE)/1,0)</f>
        <v>0</v>
      </c>
      <c r="AA126">
        <f>IFERROR(VLOOKUP($B126,Kraftvärmeprod!$B$1:$AH$479,MATCH(AA$2,Kraftvärmeprod!$B$1:$AG$1,0),FALSE)/1,0)-IFERROR(VLOOKUP($B126,'Slutlig allokering'!$B$2:$AC$462,MATCH(AA$3,'Slutlig allokering'!$B$2:$AJ$2,0),FALSE)/1,0)</f>
        <v>0</v>
      </c>
      <c r="AB126">
        <f>IFERROR(VLOOKUP($B126,Kraftvärmeprod!$B$1:$AH$479,MATCH(AB$2,Kraftvärmeprod!$B$1:$AG$1,0),FALSE)/1,0)-IFERROR(VLOOKUP($B126,'Slutlig allokering'!$B$2:$AC$462,MATCH(AB$3,'Slutlig allokering'!$B$2:$AJ$2,0),FALSE)/1,0)</f>
        <v>0</v>
      </c>
      <c r="AE126">
        <f t="shared" si="2"/>
        <v>0</v>
      </c>
      <c r="AG126">
        <f>IFERROR(VLOOKUP(B126,'Slutlig allokering'!$B$2:$AJ$462,MATCH("Summa justerad allokerad tillförd energi (utan hjälpel och rökgaskondensering):",'Slutlig allokering'!$B$2:$AK$2,0),FALSE)/1,"")</f>
        <v>0</v>
      </c>
      <c r="AI126" s="55" t="str">
        <f>IFERROR(1-VLOOKUP(B126,'Slutlig allokering'!$B$2:$AJ$462,MATCH("Andel av bränsle i kvv som allokerats till värme, exklusive rökgaskondensering och hjälpel",'Slutlig allokering'!$B$2:$AK$2,0),FALSE),"")</f>
        <v/>
      </c>
      <c r="AK126" s="55" t="str">
        <f t="shared" si="3"/>
        <v/>
      </c>
    </row>
    <row r="127" spans="1:37" x14ac:dyDescent="0.25">
      <c r="A127" s="28" t="s">
        <v>154</v>
      </c>
      <c r="B127" s="28" t="s">
        <v>160</v>
      </c>
      <c r="C127" t="str">
        <f>IFERROR(VLOOKUP($B127,Kraftvärmeprod!$B$1:$AH$479,MATCH(C$3,Kraftvärmeprod!$B$1:$AG$1,0),FALSE)/1,"")</f>
        <v/>
      </c>
      <c r="D127" t="str">
        <f>IFERROR(VLOOKUP($B127,Kraftvärmeprod!$B$1:$AH$479,MATCH(D$3,Kraftvärmeprod!$B$1:$AG$1,0),FALSE)/1,"")</f>
        <v/>
      </c>
      <c r="E127">
        <f>IFERROR(VLOOKUP($B127,Kraftvärmeprod!$B$1:$AH$479,MATCH(E$2,Kraftvärmeprod!$B$1:$AG$1,0),FALSE)/1,0)-IFERROR(VLOOKUP($B127,'Slutlig allokering'!$B$2:$AC$462,MATCH(E$3,'Slutlig allokering'!$B$2:$AJ$2,0),FALSE)/1,0)</f>
        <v>0</v>
      </c>
      <c r="F127">
        <f>IFERROR(VLOOKUP($B127,Kraftvärmeprod!$B$1:$AH$479,MATCH(F$2,Kraftvärmeprod!$B$1:$AG$1,0),FALSE)/1,0)-IFERROR(VLOOKUP($B127,'Slutlig allokering'!$B$2:$AC$462,MATCH(F$3,'Slutlig allokering'!$B$2:$AJ$2,0),FALSE)/1,0)</f>
        <v>0</v>
      </c>
      <c r="G127">
        <f>IFERROR(VLOOKUP($B127,Kraftvärmeprod!$B$1:$AH$479,MATCH(G$2,Kraftvärmeprod!$B$1:$AG$1,0),FALSE)/1,0)-IFERROR(VLOOKUP($B127,'Slutlig allokering'!$B$2:$AC$462,MATCH(G$3,'Slutlig allokering'!$B$2:$AJ$2,0),FALSE)/1,0)</f>
        <v>0</v>
      </c>
      <c r="H127">
        <f>IFERROR(VLOOKUP($B127,Kraftvärmeprod!$B$1:$AH$479,MATCH(H$2,Kraftvärmeprod!$B$1:$AG$1,0),FALSE)/1,0)-IFERROR(VLOOKUP($B127,'Slutlig allokering'!$B$2:$AC$462,MATCH(H$3,'Slutlig allokering'!$B$2:$AJ$2,0),FALSE)/1,0)</f>
        <v>0</v>
      </c>
      <c r="I127">
        <f>IFERROR(VLOOKUP($B127,Kraftvärmeprod!$B$1:$AH$479,MATCH(I$2,Kraftvärmeprod!$B$1:$AG$1,0),FALSE)/1,0)-IFERROR(VLOOKUP($B127,'Slutlig allokering'!$B$2:$AC$462,MATCH(I$3,'Slutlig allokering'!$B$2:$AJ$2,0),FALSE)/1,0)</f>
        <v>0</v>
      </c>
      <c r="J127">
        <f>IFERROR(VLOOKUP($B127,Kraftvärmeprod!$B$1:$AH$479,MATCH(J$2,Kraftvärmeprod!$B$1:$AG$1,0),FALSE)/1,0)-IFERROR(VLOOKUP($B127,'Slutlig allokering'!$B$2:$AC$462,MATCH(J$3,'Slutlig allokering'!$B$2:$AJ$2,0),FALSE)/1,0)</f>
        <v>0</v>
      </c>
      <c r="K127">
        <f>IFERROR(VLOOKUP($B127,Kraftvärmeprod!$B$1:$AH$479,MATCH(K$2,Kraftvärmeprod!$B$1:$AG$1,0),FALSE)/1,0)-IFERROR(VLOOKUP($B127,'Slutlig allokering'!$B$2:$AC$462,MATCH(K$3,'Slutlig allokering'!$B$2:$AJ$2,0),FALSE)/1,0)</f>
        <v>0</v>
      </c>
      <c r="L127">
        <f>IFERROR(VLOOKUP($B127,Kraftvärmeprod!$B$1:$AH$479,MATCH(L$2,Kraftvärmeprod!$B$1:$AG$1,0),FALSE)/1,0)-IFERROR(VLOOKUP($B127,'Slutlig allokering'!$B$2:$AC$462,MATCH(L$3,'Slutlig allokering'!$B$2:$AJ$2,0),FALSE)/1,0)</f>
        <v>0</v>
      </c>
      <c r="M127" s="143">
        <f>IFERROR(VLOOKUP($B127,Miljö!$B$1:$S$477,MATCH(M$2,Miljö!$B$1:$X$1,0),FALSE)/1,0)-IFERROR(VLOOKUP($B127,'Slutlig allokering'!$B$2:$AC$462,MATCH(M$3,'Slutlig allokering'!$B$2:$AJ$2,0),FALSE)/1,0)</f>
        <v>0</v>
      </c>
      <c r="N127">
        <f>IFERROR(VLOOKUP($B127,Kraftvärmeprod!$B$1:$AH$479,MATCH(N$2,Kraftvärmeprod!$B$1:$AG$1,0),FALSE)/1,0)-IFERROR(VLOOKUP($B127,'Slutlig allokering'!$B$2:$AC$462,MATCH(N$3,'Slutlig allokering'!$B$2:$AJ$2,0),FALSE)/1,0)</f>
        <v>0</v>
      </c>
      <c r="O127">
        <f>IFERROR(VLOOKUP($B127,Kraftvärmeprod!$B$1:$AH$479,MATCH(O$2,Kraftvärmeprod!$B$1:$AG$1,0),FALSE)/1,0)-IFERROR(VLOOKUP($B127,'Slutlig allokering'!$B$2:$AC$462,MATCH(O$3,'Slutlig allokering'!$B$2:$AJ$2,0),FALSE)/1,0)</f>
        <v>0</v>
      </c>
      <c r="P127">
        <f>IFERROR(VLOOKUP($B127,Kraftvärmeprod!$B$1:$AH$479,MATCH(P$2,Kraftvärmeprod!$B$1:$AG$1,0),FALSE)/1,0)-IFERROR(VLOOKUP($B127,'Slutlig allokering'!$B$2:$AC$462,MATCH(P$3,'Slutlig allokering'!$B$2:$AJ$2,0),FALSE)/1,0)</f>
        <v>0</v>
      </c>
      <c r="Q127">
        <f>IFERROR(VLOOKUP($B127,Kraftvärmeprod!$B$1:$AH$479,MATCH(Q$2,Kraftvärmeprod!$B$1:$AG$1,0),FALSE)/1,0)-IFERROR(VLOOKUP($B127,'Slutlig allokering'!$B$2:$AC$462,MATCH(Q$3,'Slutlig allokering'!$B$2:$AJ$2,0),FALSE)/1,0)</f>
        <v>0</v>
      </c>
      <c r="R127">
        <f>IFERROR(VLOOKUP($B127,Kraftvärmeprod!$B$1:$AH$479,MATCH(R$2,Kraftvärmeprod!$B$1:$AG$1,0),FALSE)/1,0)-IFERROR(VLOOKUP($B127,'Slutlig allokering'!$B$2:$AC$462,MATCH(R$3,'Slutlig allokering'!$B$2:$AJ$2,0),FALSE)/1,0)</f>
        <v>0</v>
      </c>
      <c r="S127">
        <f>IFERROR(VLOOKUP($B127,Kraftvärmeprod!$B$1:$AH$479,MATCH(S$2,Kraftvärmeprod!$B$1:$AG$1,0),FALSE)/1,0)-IFERROR(VLOOKUP($B127,'Slutlig allokering'!$B$2:$AC$462,MATCH(S$3,'Slutlig allokering'!$B$2:$AJ$2,0),FALSE)/1,0)</f>
        <v>0</v>
      </c>
      <c r="T127">
        <f>IFERROR(VLOOKUP($B127,Kraftvärmeprod!$B$1:$AH$479,MATCH(T$2,Kraftvärmeprod!$B$1:$AG$1,0),FALSE)/1,0)-IFERROR(VLOOKUP($B127,'Slutlig allokering'!$B$2:$AC$462,MATCH(T$3,'Slutlig allokering'!$B$2:$AJ$2,0),FALSE)/1,0)</f>
        <v>0</v>
      </c>
      <c r="U127">
        <f>IFERROR(VLOOKUP($B127,Kraftvärmeprod!$B$1:$AH$479,MATCH(U$2,Kraftvärmeprod!$B$1:$AG$1,0),FALSE)/1,0)-IFERROR(VLOOKUP($B127,'Slutlig allokering'!$B$2:$AC$462,MATCH(U$3,'Slutlig allokering'!$B$2:$AJ$2,0),FALSE)/1,0)</f>
        <v>0</v>
      </c>
      <c r="V127">
        <f>IFERROR(VLOOKUP($B127,Kraftvärmeprod!$B$1:$AH$479,MATCH(V$2,Kraftvärmeprod!$B$1:$AG$1,0),FALSE)/1,0)-IFERROR(VLOOKUP($B127,'Slutlig allokering'!$B$2:$AC$462,MATCH(V$3,'Slutlig allokering'!$B$2:$AJ$2,0),FALSE)/1,0)</f>
        <v>0</v>
      </c>
      <c r="W127">
        <f>IFERROR(VLOOKUP($B127,Kraftvärmeprod!$B$1:$AH$479,MATCH(W$2,Kraftvärmeprod!$B$1:$AG$1,0),FALSE)/1,0)-IFERROR(VLOOKUP($B127,'Slutlig allokering'!$B$2:$AC$462,MATCH(W$3,'Slutlig allokering'!$B$2:$AJ$2,0),FALSE)/1,0)</f>
        <v>0</v>
      </c>
      <c r="X127">
        <f>IFERROR(VLOOKUP($B127,Kraftvärmeprod!$B$1:$AH$479,MATCH(X$2,Kraftvärmeprod!$B$1:$AG$1,0),FALSE)/1,0)-IFERROR(VLOOKUP($B127,'Slutlig allokering'!$B$2:$AC$462,MATCH(X$3,'Slutlig allokering'!$B$2:$AJ$2,0),FALSE)/1,0)</f>
        <v>0</v>
      </c>
      <c r="Y127">
        <f>IFERROR(VLOOKUP($B127,Kraftvärmeprod!$B$1:$AH$479,MATCH(Y$2,Kraftvärmeprod!$B$1:$AG$1,0),FALSE)/1,0)-IFERROR(VLOOKUP($B127,'Slutlig allokering'!$B$2:$AC$462,MATCH(Y$3,'Slutlig allokering'!$B$2:$AJ$2,0),FALSE)/1,0)</f>
        <v>0</v>
      </c>
      <c r="Z127">
        <f>IFERROR(VLOOKUP($B127,Kraftvärmeprod!$B$1:$AH$479,MATCH(Z$2,Kraftvärmeprod!$B$1:$AG$1,0),FALSE)/1,0)-IFERROR(VLOOKUP($B127,'Slutlig allokering'!$B$2:$AC$462,MATCH(Z$3,'Slutlig allokering'!$B$2:$AJ$2,0),FALSE)/1,0)</f>
        <v>0</v>
      </c>
      <c r="AA127">
        <f>IFERROR(VLOOKUP($B127,Kraftvärmeprod!$B$1:$AH$479,MATCH(AA$2,Kraftvärmeprod!$B$1:$AG$1,0),FALSE)/1,0)-IFERROR(VLOOKUP($B127,'Slutlig allokering'!$B$2:$AC$462,MATCH(AA$3,'Slutlig allokering'!$B$2:$AJ$2,0),FALSE)/1,0)</f>
        <v>0</v>
      </c>
      <c r="AB127">
        <f>IFERROR(VLOOKUP($B127,Kraftvärmeprod!$B$1:$AH$479,MATCH(AB$2,Kraftvärmeprod!$B$1:$AG$1,0),FALSE)/1,0)-IFERROR(VLOOKUP($B127,'Slutlig allokering'!$B$2:$AC$462,MATCH(AB$3,'Slutlig allokering'!$B$2:$AJ$2,0),FALSE)/1,0)</f>
        <v>0</v>
      </c>
      <c r="AE127">
        <f t="shared" si="2"/>
        <v>0</v>
      </c>
      <c r="AG127">
        <f>IFERROR(VLOOKUP(B127,'Slutlig allokering'!$B$2:$AJ$462,MATCH("Summa justerad allokerad tillförd energi (utan hjälpel och rökgaskondensering):",'Slutlig allokering'!$B$2:$AK$2,0),FALSE)/1,"")</f>
        <v>0</v>
      </c>
      <c r="AI127" s="55" t="str">
        <f>IFERROR(1-VLOOKUP(B127,'Slutlig allokering'!$B$2:$AJ$462,MATCH("Andel av bränsle i kvv som allokerats till värme, exklusive rökgaskondensering och hjälpel",'Slutlig allokering'!$B$2:$AK$2,0),FALSE),"")</f>
        <v/>
      </c>
      <c r="AK127" s="55" t="str">
        <f t="shared" si="3"/>
        <v/>
      </c>
    </row>
    <row r="128" spans="1:37" x14ac:dyDescent="0.25">
      <c r="A128" s="28" t="s">
        <v>154</v>
      </c>
      <c r="B128" s="28" t="s">
        <v>161</v>
      </c>
      <c r="C128" t="str">
        <f>IFERROR(VLOOKUP($B128,Kraftvärmeprod!$B$1:$AH$479,MATCH(C$3,Kraftvärmeprod!$B$1:$AG$1,0),FALSE)/1,"")</f>
        <v/>
      </c>
      <c r="D128" t="str">
        <f>IFERROR(VLOOKUP($B128,Kraftvärmeprod!$B$1:$AH$479,MATCH(D$3,Kraftvärmeprod!$B$1:$AG$1,0),FALSE)/1,"")</f>
        <v/>
      </c>
      <c r="E128">
        <f>IFERROR(VLOOKUP($B128,Kraftvärmeprod!$B$1:$AH$479,MATCH(E$2,Kraftvärmeprod!$B$1:$AG$1,0),FALSE)/1,0)-IFERROR(VLOOKUP($B128,'Slutlig allokering'!$B$2:$AC$462,MATCH(E$3,'Slutlig allokering'!$B$2:$AJ$2,0),FALSE)/1,0)</f>
        <v>0</v>
      </c>
      <c r="F128">
        <f>IFERROR(VLOOKUP($B128,Kraftvärmeprod!$B$1:$AH$479,MATCH(F$2,Kraftvärmeprod!$B$1:$AG$1,0),FALSE)/1,0)-IFERROR(VLOOKUP($B128,'Slutlig allokering'!$B$2:$AC$462,MATCH(F$3,'Slutlig allokering'!$B$2:$AJ$2,0),FALSE)/1,0)</f>
        <v>0</v>
      </c>
      <c r="G128">
        <f>IFERROR(VLOOKUP($B128,Kraftvärmeprod!$B$1:$AH$479,MATCH(G$2,Kraftvärmeprod!$B$1:$AG$1,0),FALSE)/1,0)-IFERROR(VLOOKUP($B128,'Slutlig allokering'!$B$2:$AC$462,MATCH(G$3,'Slutlig allokering'!$B$2:$AJ$2,0),FALSE)/1,0)</f>
        <v>0</v>
      </c>
      <c r="H128">
        <f>IFERROR(VLOOKUP($B128,Kraftvärmeprod!$B$1:$AH$479,MATCH(H$2,Kraftvärmeprod!$B$1:$AG$1,0),FALSE)/1,0)-IFERROR(VLOOKUP($B128,'Slutlig allokering'!$B$2:$AC$462,MATCH(H$3,'Slutlig allokering'!$B$2:$AJ$2,0),FALSE)/1,0)</f>
        <v>0</v>
      </c>
      <c r="I128">
        <f>IFERROR(VLOOKUP($B128,Kraftvärmeprod!$B$1:$AH$479,MATCH(I$2,Kraftvärmeprod!$B$1:$AG$1,0),FALSE)/1,0)-IFERROR(VLOOKUP($B128,'Slutlig allokering'!$B$2:$AC$462,MATCH(I$3,'Slutlig allokering'!$B$2:$AJ$2,0),FALSE)/1,0)</f>
        <v>0</v>
      </c>
      <c r="J128">
        <f>IFERROR(VLOOKUP($B128,Kraftvärmeprod!$B$1:$AH$479,MATCH(J$2,Kraftvärmeprod!$B$1:$AG$1,0),FALSE)/1,0)-IFERROR(VLOOKUP($B128,'Slutlig allokering'!$B$2:$AC$462,MATCH(J$3,'Slutlig allokering'!$B$2:$AJ$2,0),FALSE)/1,0)</f>
        <v>0</v>
      </c>
      <c r="K128">
        <f>IFERROR(VLOOKUP($B128,Kraftvärmeprod!$B$1:$AH$479,MATCH(K$2,Kraftvärmeprod!$B$1:$AG$1,0),FALSE)/1,0)-IFERROR(VLOOKUP($B128,'Slutlig allokering'!$B$2:$AC$462,MATCH(K$3,'Slutlig allokering'!$B$2:$AJ$2,0),FALSE)/1,0)</f>
        <v>0</v>
      </c>
      <c r="L128">
        <f>IFERROR(VLOOKUP($B128,Kraftvärmeprod!$B$1:$AH$479,MATCH(L$2,Kraftvärmeprod!$B$1:$AG$1,0),FALSE)/1,0)-IFERROR(VLOOKUP($B128,'Slutlig allokering'!$B$2:$AC$462,MATCH(L$3,'Slutlig allokering'!$B$2:$AJ$2,0),FALSE)/1,0)</f>
        <v>0</v>
      </c>
      <c r="M128" s="143">
        <f>IFERROR(VLOOKUP($B128,Miljö!$B$1:$S$477,MATCH(M$2,Miljö!$B$1:$X$1,0),FALSE)/1,0)-IFERROR(VLOOKUP($B128,'Slutlig allokering'!$B$2:$AC$462,MATCH(M$3,'Slutlig allokering'!$B$2:$AJ$2,0),FALSE)/1,0)</f>
        <v>0</v>
      </c>
      <c r="N128">
        <f>IFERROR(VLOOKUP($B128,Kraftvärmeprod!$B$1:$AH$479,MATCH(N$2,Kraftvärmeprod!$B$1:$AG$1,0),FALSE)/1,0)-IFERROR(VLOOKUP($B128,'Slutlig allokering'!$B$2:$AC$462,MATCH(N$3,'Slutlig allokering'!$B$2:$AJ$2,0),FALSE)/1,0)</f>
        <v>0</v>
      </c>
      <c r="O128">
        <f>IFERROR(VLOOKUP($B128,Kraftvärmeprod!$B$1:$AH$479,MATCH(O$2,Kraftvärmeprod!$B$1:$AG$1,0),FALSE)/1,0)-IFERROR(VLOOKUP($B128,'Slutlig allokering'!$B$2:$AC$462,MATCH(O$3,'Slutlig allokering'!$B$2:$AJ$2,0),FALSE)/1,0)</f>
        <v>0</v>
      </c>
      <c r="P128">
        <f>IFERROR(VLOOKUP($B128,Kraftvärmeprod!$B$1:$AH$479,MATCH(P$2,Kraftvärmeprod!$B$1:$AG$1,0),FALSE)/1,0)-IFERROR(VLOOKUP($B128,'Slutlig allokering'!$B$2:$AC$462,MATCH(P$3,'Slutlig allokering'!$B$2:$AJ$2,0),FALSE)/1,0)</f>
        <v>0</v>
      </c>
      <c r="Q128">
        <f>IFERROR(VLOOKUP($B128,Kraftvärmeprod!$B$1:$AH$479,MATCH(Q$2,Kraftvärmeprod!$B$1:$AG$1,0),FALSE)/1,0)-IFERROR(VLOOKUP($B128,'Slutlig allokering'!$B$2:$AC$462,MATCH(Q$3,'Slutlig allokering'!$B$2:$AJ$2,0),FALSE)/1,0)</f>
        <v>0</v>
      </c>
      <c r="R128">
        <f>IFERROR(VLOOKUP($B128,Kraftvärmeprod!$B$1:$AH$479,MATCH(R$2,Kraftvärmeprod!$B$1:$AG$1,0),FALSE)/1,0)-IFERROR(VLOOKUP($B128,'Slutlig allokering'!$B$2:$AC$462,MATCH(R$3,'Slutlig allokering'!$B$2:$AJ$2,0),FALSE)/1,0)</f>
        <v>0</v>
      </c>
      <c r="S128">
        <f>IFERROR(VLOOKUP($B128,Kraftvärmeprod!$B$1:$AH$479,MATCH(S$2,Kraftvärmeprod!$B$1:$AG$1,0),FALSE)/1,0)-IFERROR(VLOOKUP($B128,'Slutlig allokering'!$B$2:$AC$462,MATCH(S$3,'Slutlig allokering'!$B$2:$AJ$2,0),FALSE)/1,0)</f>
        <v>0</v>
      </c>
      <c r="T128">
        <f>IFERROR(VLOOKUP($B128,Kraftvärmeprod!$B$1:$AH$479,MATCH(T$2,Kraftvärmeprod!$B$1:$AG$1,0),FALSE)/1,0)-IFERROR(VLOOKUP($B128,'Slutlig allokering'!$B$2:$AC$462,MATCH(T$3,'Slutlig allokering'!$B$2:$AJ$2,0),FALSE)/1,0)</f>
        <v>0</v>
      </c>
      <c r="U128">
        <f>IFERROR(VLOOKUP($B128,Kraftvärmeprod!$B$1:$AH$479,MATCH(U$2,Kraftvärmeprod!$B$1:$AG$1,0),FALSE)/1,0)-IFERROR(VLOOKUP($B128,'Slutlig allokering'!$B$2:$AC$462,MATCH(U$3,'Slutlig allokering'!$B$2:$AJ$2,0),FALSE)/1,0)</f>
        <v>0</v>
      </c>
      <c r="V128">
        <f>IFERROR(VLOOKUP($B128,Kraftvärmeprod!$B$1:$AH$479,MATCH(V$2,Kraftvärmeprod!$B$1:$AG$1,0),FALSE)/1,0)-IFERROR(VLOOKUP($B128,'Slutlig allokering'!$B$2:$AC$462,MATCH(V$3,'Slutlig allokering'!$B$2:$AJ$2,0),FALSE)/1,0)</f>
        <v>0</v>
      </c>
      <c r="W128">
        <f>IFERROR(VLOOKUP($B128,Kraftvärmeprod!$B$1:$AH$479,MATCH(W$2,Kraftvärmeprod!$B$1:$AG$1,0),FALSE)/1,0)-IFERROR(VLOOKUP($B128,'Slutlig allokering'!$B$2:$AC$462,MATCH(W$3,'Slutlig allokering'!$B$2:$AJ$2,0),FALSE)/1,0)</f>
        <v>0</v>
      </c>
      <c r="X128">
        <f>IFERROR(VLOOKUP($B128,Kraftvärmeprod!$B$1:$AH$479,MATCH(X$2,Kraftvärmeprod!$B$1:$AG$1,0),FALSE)/1,0)-IFERROR(VLOOKUP($B128,'Slutlig allokering'!$B$2:$AC$462,MATCH(X$3,'Slutlig allokering'!$B$2:$AJ$2,0),FALSE)/1,0)</f>
        <v>0</v>
      </c>
      <c r="Y128">
        <f>IFERROR(VLOOKUP($B128,Kraftvärmeprod!$B$1:$AH$479,MATCH(Y$2,Kraftvärmeprod!$B$1:$AG$1,0),FALSE)/1,0)-IFERROR(VLOOKUP($B128,'Slutlig allokering'!$B$2:$AC$462,MATCH(Y$3,'Slutlig allokering'!$B$2:$AJ$2,0),FALSE)/1,0)</f>
        <v>0</v>
      </c>
      <c r="Z128">
        <f>IFERROR(VLOOKUP($B128,Kraftvärmeprod!$B$1:$AH$479,MATCH(Z$2,Kraftvärmeprod!$B$1:$AG$1,0),FALSE)/1,0)-IFERROR(VLOOKUP($B128,'Slutlig allokering'!$B$2:$AC$462,MATCH(Z$3,'Slutlig allokering'!$B$2:$AJ$2,0),FALSE)/1,0)</f>
        <v>0</v>
      </c>
      <c r="AA128">
        <f>IFERROR(VLOOKUP($B128,Kraftvärmeprod!$B$1:$AH$479,MATCH(AA$2,Kraftvärmeprod!$B$1:$AG$1,0),FALSE)/1,0)-IFERROR(VLOOKUP($B128,'Slutlig allokering'!$B$2:$AC$462,MATCH(AA$3,'Slutlig allokering'!$B$2:$AJ$2,0),FALSE)/1,0)</f>
        <v>0</v>
      </c>
      <c r="AB128">
        <f>IFERROR(VLOOKUP($B128,Kraftvärmeprod!$B$1:$AH$479,MATCH(AB$2,Kraftvärmeprod!$B$1:$AG$1,0),FALSE)/1,0)-IFERROR(VLOOKUP($B128,'Slutlig allokering'!$B$2:$AC$462,MATCH(AB$3,'Slutlig allokering'!$B$2:$AJ$2,0),FALSE)/1,0)</f>
        <v>0</v>
      </c>
      <c r="AE128">
        <f t="shared" si="2"/>
        <v>0</v>
      </c>
      <c r="AG128">
        <f>IFERROR(VLOOKUP(B128,'Slutlig allokering'!$B$2:$AJ$462,MATCH("Summa justerad allokerad tillförd energi (utan hjälpel och rökgaskondensering):",'Slutlig allokering'!$B$2:$AK$2,0),FALSE)/1,"")</f>
        <v>0</v>
      </c>
      <c r="AI128" s="55" t="str">
        <f>IFERROR(1-VLOOKUP(B128,'Slutlig allokering'!$B$2:$AJ$462,MATCH("Andel av bränsle i kvv som allokerats till värme, exklusive rökgaskondensering och hjälpel",'Slutlig allokering'!$B$2:$AK$2,0),FALSE),"")</f>
        <v/>
      </c>
      <c r="AK128" s="55" t="str">
        <f t="shared" si="3"/>
        <v/>
      </c>
    </row>
    <row r="129" spans="1:37" x14ac:dyDescent="0.25">
      <c r="A129" s="28" t="s">
        <v>162</v>
      </c>
      <c r="B129" s="28" t="s">
        <v>163</v>
      </c>
      <c r="C129">
        <f>IFERROR(VLOOKUP($B129,Kraftvärmeprod!$B$1:$AH$479,MATCH(C$3,Kraftvärmeprod!$B$1:$AG$1,0),FALSE)/1,"")</f>
        <v>570</v>
      </c>
      <c r="D129">
        <f>IFERROR(VLOOKUP($B129,Kraftvärmeprod!$B$1:$AH$479,MATCH(D$3,Kraftvärmeprod!$B$1:$AG$1,0),FALSE)/1,"")</f>
        <v>180</v>
      </c>
      <c r="E129">
        <f>IFERROR(VLOOKUP($B129,Kraftvärmeprod!$B$1:$AH$479,MATCH(E$2,Kraftvärmeprod!$B$1:$AG$1,0),FALSE)/1,0)-IFERROR(VLOOKUP($B129,'Slutlig allokering'!$B$2:$AC$462,MATCH(E$3,'Slutlig allokering'!$B$2:$AJ$2,0),FALSE)/1,0)</f>
        <v>0</v>
      </c>
      <c r="F129">
        <f>IFERROR(VLOOKUP($B129,Kraftvärmeprod!$B$1:$AH$479,MATCH(F$2,Kraftvärmeprod!$B$1:$AG$1,0),FALSE)/1,0)-IFERROR(VLOOKUP($B129,'Slutlig allokering'!$B$2:$AC$462,MATCH(F$3,'Slutlig allokering'!$B$2:$AJ$2,0),FALSE)/1,0)</f>
        <v>2.3035800000000002</v>
      </c>
      <c r="G129">
        <f>IFERROR(VLOOKUP($B129,Kraftvärmeprod!$B$1:$AH$479,MATCH(G$2,Kraftvärmeprod!$B$1:$AG$1,0),FALSE)/1,0)-IFERROR(VLOOKUP($B129,'Slutlig allokering'!$B$2:$AC$462,MATCH(G$3,'Slutlig allokering'!$B$2:$AJ$2,0),FALSE)/1,0)</f>
        <v>27.086599999999997</v>
      </c>
      <c r="H129">
        <f>IFERROR(VLOOKUP($B129,Kraftvärmeprod!$B$1:$AH$479,MATCH(H$2,Kraftvärmeprod!$B$1:$AG$1,0),FALSE)/1,0)-IFERROR(VLOOKUP($B129,'Slutlig allokering'!$B$2:$AC$462,MATCH(H$3,'Slutlig allokering'!$B$2:$AJ$2,0),FALSE)/1,0)</f>
        <v>0</v>
      </c>
      <c r="I129">
        <f>IFERROR(VLOOKUP($B129,Kraftvärmeprod!$B$1:$AH$479,MATCH(I$2,Kraftvärmeprod!$B$1:$AG$1,0),FALSE)/1,0)-IFERROR(VLOOKUP($B129,'Slutlig allokering'!$B$2:$AC$462,MATCH(I$3,'Slutlig allokering'!$B$2:$AJ$2,0),FALSE)/1,0)</f>
        <v>0.31065500000000001</v>
      </c>
      <c r="J129">
        <f>IFERROR(VLOOKUP($B129,Kraftvärmeprod!$B$1:$AH$479,MATCH(J$2,Kraftvärmeprod!$B$1:$AG$1,0),FALSE)/1,0)-IFERROR(VLOOKUP($B129,'Slutlig allokering'!$B$2:$AC$462,MATCH(J$3,'Slutlig allokering'!$B$2:$AJ$2,0),FALSE)/1,0)</f>
        <v>0</v>
      </c>
      <c r="K129">
        <f>IFERROR(VLOOKUP($B129,Kraftvärmeprod!$B$1:$AH$479,MATCH(K$2,Kraftvärmeprod!$B$1:$AG$1,0),FALSE)/1,0)-IFERROR(VLOOKUP($B129,'Slutlig allokering'!$B$2:$AC$462,MATCH(K$3,'Slutlig allokering'!$B$2:$AJ$2,0),FALSE)/1,0)</f>
        <v>0</v>
      </c>
      <c r="L129">
        <f>IFERROR(VLOOKUP($B129,Kraftvärmeprod!$B$1:$AH$479,MATCH(L$2,Kraftvärmeprod!$B$1:$AG$1,0),FALSE)/1,0)-IFERROR(VLOOKUP($B129,'Slutlig allokering'!$B$2:$AC$462,MATCH(L$3,'Slutlig allokering'!$B$2:$AJ$2,0),FALSE)/1,0)</f>
        <v>282.60399999999998</v>
      </c>
      <c r="M129" s="143">
        <f>IFERROR(VLOOKUP($B129,Miljö!$B$1:$S$477,MATCH(M$2,Miljö!$B$1:$X$1,0),FALSE)/1,0)-IFERROR(VLOOKUP($B129,'Slutlig allokering'!$B$2:$AC$462,MATCH(M$3,'Slutlig allokering'!$B$2:$AJ$2,0),FALSE)/1,0)</f>
        <v>9.2209000000000021</v>
      </c>
      <c r="N129">
        <f>IFERROR(VLOOKUP($B129,Kraftvärmeprod!$B$1:$AH$479,MATCH(N$2,Kraftvärmeprod!$B$1:$AG$1,0),FALSE)/1,0)-IFERROR(VLOOKUP($B129,'Slutlig allokering'!$B$2:$AC$462,MATCH(N$3,'Slutlig allokering'!$B$2:$AJ$2,0),FALSE)/1,0)</f>
        <v>0</v>
      </c>
      <c r="O129">
        <f>IFERROR(VLOOKUP($B129,Kraftvärmeprod!$B$1:$AH$479,MATCH(O$2,Kraftvärmeprod!$B$1:$AG$1,0),FALSE)/1,0)-IFERROR(VLOOKUP($B129,'Slutlig allokering'!$B$2:$AC$462,MATCH(O$3,'Slutlig allokering'!$B$2:$AJ$2,0),FALSE)/1,0)</f>
        <v>0</v>
      </c>
      <c r="P129">
        <f>IFERROR(VLOOKUP($B129,Kraftvärmeprod!$B$1:$AH$479,MATCH(P$2,Kraftvärmeprod!$B$1:$AG$1,0),FALSE)/1,0)-IFERROR(VLOOKUP($B129,'Slutlig allokering'!$B$2:$AC$462,MATCH(P$3,'Slutlig allokering'!$B$2:$AJ$2,0),FALSE)/1,0)</f>
        <v>0</v>
      </c>
      <c r="Q129">
        <f>IFERROR(VLOOKUP($B129,Kraftvärmeprod!$B$1:$AH$479,MATCH(Q$2,Kraftvärmeprod!$B$1:$AG$1,0),FALSE)/1,0)-IFERROR(VLOOKUP($B129,'Slutlig allokering'!$B$2:$AC$462,MATCH(Q$3,'Slutlig allokering'!$B$2:$AJ$2,0),FALSE)/1,0)</f>
        <v>1.35433</v>
      </c>
      <c r="R129">
        <f>IFERROR(VLOOKUP($B129,Kraftvärmeprod!$B$1:$AH$479,MATCH(R$2,Kraftvärmeprod!$B$1:$AG$1,0),FALSE)/1,0)-IFERROR(VLOOKUP($B129,'Slutlig allokering'!$B$2:$AC$462,MATCH(R$3,'Slutlig allokering'!$B$2:$AJ$2,0),FALSE)/1,0)</f>
        <v>0</v>
      </c>
      <c r="S129">
        <f>IFERROR(VLOOKUP($B129,Kraftvärmeprod!$B$1:$AH$479,MATCH(S$2,Kraftvärmeprod!$B$1:$AG$1,0),FALSE)/1,0)-IFERROR(VLOOKUP($B129,'Slutlig allokering'!$B$2:$AC$462,MATCH(S$3,'Slutlig allokering'!$B$2:$AJ$2,0),FALSE)/1,0)</f>
        <v>0</v>
      </c>
      <c r="T129">
        <f>IFERROR(VLOOKUP($B129,Kraftvärmeprod!$B$1:$AH$479,MATCH(T$2,Kraftvärmeprod!$B$1:$AG$1,0),FALSE)/1,0)-IFERROR(VLOOKUP($B129,'Slutlig allokering'!$B$2:$AC$462,MATCH(T$3,'Slutlig allokering'!$B$2:$AJ$2,0),FALSE)/1,0)</f>
        <v>0</v>
      </c>
      <c r="U129">
        <f>IFERROR(VLOOKUP($B129,Kraftvärmeprod!$B$1:$AH$479,MATCH(U$2,Kraftvärmeprod!$B$1:$AG$1,0),FALSE)/1,0)-IFERROR(VLOOKUP($B129,'Slutlig allokering'!$B$2:$AC$462,MATCH(U$3,'Slutlig allokering'!$B$2:$AJ$2,0),FALSE)/1,0)</f>
        <v>0</v>
      </c>
      <c r="V129">
        <f>IFERROR(VLOOKUP($B129,Kraftvärmeprod!$B$1:$AH$479,MATCH(V$2,Kraftvärmeprod!$B$1:$AG$1,0),FALSE)/1,0)-IFERROR(VLOOKUP($B129,'Slutlig allokering'!$B$2:$AC$462,MATCH(V$3,'Slutlig allokering'!$B$2:$AJ$2,0),FALSE)/1,0)</f>
        <v>0</v>
      </c>
      <c r="W129">
        <f>IFERROR(VLOOKUP($B129,Kraftvärmeprod!$B$1:$AH$479,MATCH(W$2,Kraftvärmeprod!$B$1:$AG$1,0),FALSE)/1,0)-IFERROR(VLOOKUP($B129,'Slutlig allokering'!$B$2:$AC$462,MATCH(W$3,'Slutlig allokering'!$B$2:$AJ$2,0),FALSE)/1,0)</f>
        <v>0</v>
      </c>
      <c r="X129">
        <f>IFERROR(VLOOKUP($B129,Kraftvärmeprod!$B$1:$AH$479,MATCH(X$2,Kraftvärmeprod!$B$1:$AG$1,0),FALSE)/1,0)-IFERROR(VLOOKUP($B129,'Slutlig allokering'!$B$2:$AC$462,MATCH(X$3,'Slutlig allokering'!$B$2:$AJ$2,0),FALSE)/1,0)</f>
        <v>0</v>
      </c>
      <c r="Y129">
        <f>IFERROR(VLOOKUP($B129,Kraftvärmeprod!$B$1:$AH$479,MATCH(Y$2,Kraftvärmeprod!$B$1:$AG$1,0),FALSE)/1,0)-IFERROR(VLOOKUP($B129,'Slutlig allokering'!$B$2:$AC$462,MATCH(Y$3,'Slutlig allokering'!$B$2:$AJ$2,0),FALSE)/1,0)</f>
        <v>0</v>
      </c>
      <c r="Z129">
        <f>IFERROR(VLOOKUP($B129,Kraftvärmeprod!$B$1:$AH$479,MATCH(Z$2,Kraftvärmeprod!$B$1:$AG$1,0),FALSE)/1,0)-IFERROR(VLOOKUP($B129,'Slutlig allokering'!$B$2:$AC$462,MATCH(Z$3,'Slutlig allokering'!$B$2:$AJ$2,0),FALSE)/1,0)</f>
        <v>0</v>
      </c>
      <c r="AA129">
        <f>IFERROR(VLOOKUP($B129,Kraftvärmeprod!$B$1:$AH$479,MATCH(AA$2,Kraftvärmeprod!$B$1:$AG$1,0),FALSE)/1,0)-IFERROR(VLOOKUP($B129,'Slutlig allokering'!$B$2:$AC$462,MATCH(AA$3,'Slutlig allokering'!$B$2:$AJ$2,0),FALSE)/1,0)</f>
        <v>0</v>
      </c>
      <c r="AB129">
        <f>IFERROR(VLOOKUP($B129,Kraftvärmeprod!$B$1:$AH$479,MATCH(AB$2,Kraftvärmeprod!$B$1:$AG$1,0),FALSE)/1,0)-IFERROR(VLOOKUP($B129,'Slutlig allokering'!$B$2:$AC$462,MATCH(AB$3,'Slutlig allokering'!$B$2:$AJ$2,0),FALSE)/1,0)</f>
        <v>0</v>
      </c>
      <c r="AE129">
        <f t="shared" si="2"/>
        <v>313.65916499999997</v>
      </c>
      <c r="AG129">
        <f>IFERROR(VLOOKUP(B129,'Slutlig allokering'!$B$2:$AJ$462,MATCH("Summa justerad allokerad tillförd energi (utan hjälpel och rökgaskondensering):",'Slutlig allokering'!$B$2:$AK$2,0),FALSE)/1,"")</f>
        <v>381.632835</v>
      </c>
      <c r="AI129" s="55">
        <f>IFERROR(1-VLOOKUP(B129,'Slutlig allokering'!$B$2:$AJ$462,MATCH("Andel av bränsle i kvv som allokerats till värme, exklusive rökgaskondensering och hjälpel",'Slutlig allokering'!$B$2:$AK$2,0),FALSE),"")</f>
        <v>0.45111861635111583</v>
      </c>
      <c r="AK129" s="55">
        <f t="shared" si="3"/>
        <v>0.45111861635111583</v>
      </c>
    </row>
    <row r="130" spans="1:37" x14ac:dyDescent="0.25">
      <c r="A130" s="28" t="s">
        <v>162</v>
      </c>
      <c r="B130" s="28" t="s">
        <v>164</v>
      </c>
      <c r="C130" t="str">
        <f>IFERROR(VLOOKUP($B130,Kraftvärmeprod!$B$1:$AH$479,MATCH(C$3,Kraftvärmeprod!$B$1:$AG$1,0),FALSE)/1,"")</f>
        <v/>
      </c>
      <c r="D130" t="str">
        <f>IFERROR(VLOOKUP($B130,Kraftvärmeprod!$B$1:$AH$479,MATCH(D$3,Kraftvärmeprod!$B$1:$AG$1,0),FALSE)/1,"")</f>
        <v/>
      </c>
      <c r="E130">
        <f>IFERROR(VLOOKUP($B130,Kraftvärmeprod!$B$1:$AH$479,MATCH(E$2,Kraftvärmeprod!$B$1:$AG$1,0),FALSE)/1,0)-IFERROR(VLOOKUP($B130,'Slutlig allokering'!$B$2:$AC$462,MATCH(E$3,'Slutlig allokering'!$B$2:$AJ$2,0),FALSE)/1,0)</f>
        <v>0</v>
      </c>
      <c r="F130">
        <f>IFERROR(VLOOKUP($B130,Kraftvärmeprod!$B$1:$AH$479,MATCH(F$2,Kraftvärmeprod!$B$1:$AG$1,0),FALSE)/1,0)-IFERROR(VLOOKUP($B130,'Slutlig allokering'!$B$2:$AC$462,MATCH(F$3,'Slutlig allokering'!$B$2:$AJ$2,0),FALSE)/1,0)</f>
        <v>0</v>
      </c>
      <c r="G130">
        <f>IFERROR(VLOOKUP($B130,Kraftvärmeprod!$B$1:$AH$479,MATCH(G$2,Kraftvärmeprod!$B$1:$AG$1,0),FALSE)/1,0)-IFERROR(VLOOKUP($B130,'Slutlig allokering'!$B$2:$AC$462,MATCH(G$3,'Slutlig allokering'!$B$2:$AJ$2,0),FALSE)/1,0)</f>
        <v>0</v>
      </c>
      <c r="H130">
        <f>IFERROR(VLOOKUP($B130,Kraftvärmeprod!$B$1:$AH$479,MATCH(H$2,Kraftvärmeprod!$B$1:$AG$1,0),FALSE)/1,0)-IFERROR(VLOOKUP($B130,'Slutlig allokering'!$B$2:$AC$462,MATCH(H$3,'Slutlig allokering'!$B$2:$AJ$2,0),FALSE)/1,0)</f>
        <v>0</v>
      </c>
      <c r="I130">
        <f>IFERROR(VLOOKUP($B130,Kraftvärmeprod!$B$1:$AH$479,MATCH(I$2,Kraftvärmeprod!$B$1:$AG$1,0),FALSE)/1,0)-IFERROR(VLOOKUP($B130,'Slutlig allokering'!$B$2:$AC$462,MATCH(I$3,'Slutlig allokering'!$B$2:$AJ$2,0),FALSE)/1,0)</f>
        <v>0</v>
      </c>
      <c r="J130">
        <f>IFERROR(VLOOKUP($B130,Kraftvärmeprod!$B$1:$AH$479,MATCH(J$2,Kraftvärmeprod!$B$1:$AG$1,0),FALSE)/1,0)-IFERROR(VLOOKUP($B130,'Slutlig allokering'!$B$2:$AC$462,MATCH(J$3,'Slutlig allokering'!$B$2:$AJ$2,0),FALSE)/1,0)</f>
        <v>0</v>
      </c>
      <c r="K130">
        <f>IFERROR(VLOOKUP($B130,Kraftvärmeprod!$B$1:$AH$479,MATCH(K$2,Kraftvärmeprod!$B$1:$AG$1,0),FALSE)/1,0)-IFERROR(VLOOKUP($B130,'Slutlig allokering'!$B$2:$AC$462,MATCH(K$3,'Slutlig allokering'!$B$2:$AJ$2,0),FALSE)/1,0)</f>
        <v>0</v>
      </c>
      <c r="L130">
        <f>IFERROR(VLOOKUP($B130,Kraftvärmeprod!$B$1:$AH$479,MATCH(L$2,Kraftvärmeprod!$B$1:$AG$1,0),FALSE)/1,0)-IFERROR(VLOOKUP($B130,'Slutlig allokering'!$B$2:$AC$462,MATCH(L$3,'Slutlig allokering'!$B$2:$AJ$2,0),FALSE)/1,0)</f>
        <v>0</v>
      </c>
      <c r="M130" s="143">
        <f>IFERROR(VLOOKUP($B130,Miljö!$B$1:$S$477,MATCH(M$2,Miljö!$B$1:$X$1,0),FALSE)/1,0)-IFERROR(VLOOKUP($B130,'Slutlig allokering'!$B$2:$AC$462,MATCH(M$3,'Slutlig allokering'!$B$2:$AJ$2,0),FALSE)/1,0)</f>
        <v>0</v>
      </c>
      <c r="N130">
        <f>IFERROR(VLOOKUP($B130,Kraftvärmeprod!$B$1:$AH$479,MATCH(N$2,Kraftvärmeprod!$B$1:$AG$1,0),FALSE)/1,0)-IFERROR(VLOOKUP($B130,'Slutlig allokering'!$B$2:$AC$462,MATCH(N$3,'Slutlig allokering'!$B$2:$AJ$2,0),FALSE)/1,0)</f>
        <v>0</v>
      </c>
      <c r="O130">
        <f>IFERROR(VLOOKUP($B130,Kraftvärmeprod!$B$1:$AH$479,MATCH(O$2,Kraftvärmeprod!$B$1:$AG$1,0),FALSE)/1,0)-IFERROR(VLOOKUP($B130,'Slutlig allokering'!$B$2:$AC$462,MATCH(O$3,'Slutlig allokering'!$B$2:$AJ$2,0),FALSE)/1,0)</f>
        <v>0</v>
      </c>
      <c r="P130">
        <f>IFERROR(VLOOKUP($B130,Kraftvärmeprod!$B$1:$AH$479,MATCH(P$2,Kraftvärmeprod!$B$1:$AG$1,0),FALSE)/1,0)-IFERROR(VLOOKUP($B130,'Slutlig allokering'!$B$2:$AC$462,MATCH(P$3,'Slutlig allokering'!$B$2:$AJ$2,0),FALSE)/1,0)</f>
        <v>0</v>
      </c>
      <c r="Q130">
        <f>IFERROR(VLOOKUP($B130,Kraftvärmeprod!$B$1:$AH$479,MATCH(Q$2,Kraftvärmeprod!$B$1:$AG$1,0),FALSE)/1,0)-IFERROR(VLOOKUP($B130,'Slutlig allokering'!$B$2:$AC$462,MATCH(Q$3,'Slutlig allokering'!$B$2:$AJ$2,0),FALSE)/1,0)</f>
        <v>0</v>
      </c>
      <c r="R130">
        <f>IFERROR(VLOOKUP($B130,Kraftvärmeprod!$B$1:$AH$479,MATCH(R$2,Kraftvärmeprod!$B$1:$AG$1,0),FALSE)/1,0)-IFERROR(VLOOKUP($B130,'Slutlig allokering'!$B$2:$AC$462,MATCH(R$3,'Slutlig allokering'!$B$2:$AJ$2,0),FALSE)/1,0)</f>
        <v>0</v>
      </c>
      <c r="S130">
        <f>IFERROR(VLOOKUP($B130,Kraftvärmeprod!$B$1:$AH$479,MATCH(S$2,Kraftvärmeprod!$B$1:$AG$1,0),FALSE)/1,0)-IFERROR(VLOOKUP($B130,'Slutlig allokering'!$B$2:$AC$462,MATCH(S$3,'Slutlig allokering'!$B$2:$AJ$2,0),FALSE)/1,0)</f>
        <v>0</v>
      </c>
      <c r="T130">
        <f>IFERROR(VLOOKUP($B130,Kraftvärmeprod!$B$1:$AH$479,MATCH(T$2,Kraftvärmeprod!$B$1:$AG$1,0),FALSE)/1,0)-IFERROR(VLOOKUP($B130,'Slutlig allokering'!$B$2:$AC$462,MATCH(T$3,'Slutlig allokering'!$B$2:$AJ$2,0),FALSE)/1,0)</f>
        <v>0</v>
      </c>
      <c r="U130">
        <f>IFERROR(VLOOKUP($B130,Kraftvärmeprod!$B$1:$AH$479,MATCH(U$2,Kraftvärmeprod!$B$1:$AG$1,0),FALSE)/1,0)-IFERROR(VLOOKUP($B130,'Slutlig allokering'!$B$2:$AC$462,MATCH(U$3,'Slutlig allokering'!$B$2:$AJ$2,0),FALSE)/1,0)</f>
        <v>0</v>
      </c>
      <c r="V130">
        <f>IFERROR(VLOOKUP($B130,Kraftvärmeprod!$B$1:$AH$479,MATCH(V$2,Kraftvärmeprod!$B$1:$AG$1,0),FALSE)/1,0)-IFERROR(VLOOKUP($B130,'Slutlig allokering'!$B$2:$AC$462,MATCH(V$3,'Slutlig allokering'!$B$2:$AJ$2,0),FALSE)/1,0)</f>
        <v>0</v>
      </c>
      <c r="W130">
        <f>IFERROR(VLOOKUP($B130,Kraftvärmeprod!$B$1:$AH$479,MATCH(W$2,Kraftvärmeprod!$B$1:$AG$1,0),FALSE)/1,0)-IFERROR(VLOOKUP($B130,'Slutlig allokering'!$B$2:$AC$462,MATCH(W$3,'Slutlig allokering'!$B$2:$AJ$2,0),FALSE)/1,0)</f>
        <v>0</v>
      </c>
      <c r="X130">
        <f>IFERROR(VLOOKUP($B130,Kraftvärmeprod!$B$1:$AH$479,MATCH(X$2,Kraftvärmeprod!$B$1:$AG$1,0),FALSE)/1,0)-IFERROR(VLOOKUP($B130,'Slutlig allokering'!$B$2:$AC$462,MATCH(X$3,'Slutlig allokering'!$B$2:$AJ$2,0),FALSE)/1,0)</f>
        <v>0</v>
      </c>
      <c r="Y130">
        <f>IFERROR(VLOOKUP($B130,Kraftvärmeprod!$B$1:$AH$479,MATCH(Y$2,Kraftvärmeprod!$B$1:$AG$1,0),FALSE)/1,0)-IFERROR(VLOOKUP($B130,'Slutlig allokering'!$B$2:$AC$462,MATCH(Y$3,'Slutlig allokering'!$B$2:$AJ$2,0),FALSE)/1,0)</f>
        <v>0</v>
      </c>
      <c r="Z130">
        <f>IFERROR(VLOOKUP($B130,Kraftvärmeprod!$B$1:$AH$479,MATCH(Z$2,Kraftvärmeprod!$B$1:$AG$1,0),FALSE)/1,0)-IFERROR(VLOOKUP($B130,'Slutlig allokering'!$B$2:$AC$462,MATCH(Z$3,'Slutlig allokering'!$B$2:$AJ$2,0),FALSE)/1,0)</f>
        <v>0</v>
      </c>
      <c r="AA130">
        <f>IFERROR(VLOOKUP($B130,Kraftvärmeprod!$B$1:$AH$479,MATCH(AA$2,Kraftvärmeprod!$B$1:$AG$1,0),FALSE)/1,0)-IFERROR(VLOOKUP($B130,'Slutlig allokering'!$B$2:$AC$462,MATCH(AA$3,'Slutlig allokering'!$B$2:$AJ$2,0),FALSE)/1,0)</f>
        <v>0</v>
      </c>
      <c r="AB130">
        <f>IFERROR(VLOOKUP($B130,Kraftvärmeprod!$B$1:$AH$479,MATCH(AB$2,Kraftvärmeprod!$B$1:$AG$1,0),FALSE)/1,0)-IFERROR(VLOOKUP($B130,'Slutlig allokering'!$B$2:$AC$462,MATCH(AB$3,'Slutlig allokering'!$B$2:$AJ$2,0),FALSE)/1,0)</f>
        <v>0</v>
      </c>
      <c r="AE130">
        <f t="shared" si="2"/>
        <v>0</v>
      </c>
      <c r="AG130">
        <f>IFERROR(VLOOKUP(B130,'Slutlig allokering'!$B$2:$AJ$462,MATCH("Summa justerad allokerad tillförd energi (utan hjälpel och rökgaskondensering):",'Slutlig allokering'!$B$2:$AK$2,0),FALSE)/1,"")</f>
        <v>0</v>
      </c>
      <c r="AI130" s="55" t="str">
        <f>IFERROR(1-VLOOKUP(B130,'Slutlig allokering'!$B$2:$AJ$462,MATCH("Andel av bränsle i kvv som allokerats till värme, exklusive rökgaskondensering och hjälpel",'Slutlig allokering'!$B$2:$AK$2,0),FALSE),"")</f>
        <v/>
      </c>
      <c r="AK130" s="55" t="str">
        <f t="shared" si="3"/>
        <v/>
      </c>
    </row>
    <row r="131" spans="1:37" x14ac:dyDescent="0.25">
      <c r="A131" s="28" t="s">
        <v>162</v>
      </c>
      <c r="B131" s="28" t="s">
        <v>165</v>
      </c>
      <c r="C131" t="str">
        <f>IFERROR(VLOOKUP($B131,Kraftvärmeprod!$B$1:$AH$479,MATCH(C$3,Kraftvärmeprod!$B$1:$AG$1,0),FALSE)/1,"")</f>
        <v/>
      </c>
      <c r="D131" t="str">
        <f>IFERROR(VLOOKUP($B131,Kraftvärmeprod!$B$1:$AH$479,MATCH(D$3,Kraftvärmeprod!$B$1:$AG$1,0),FALSE)/1,"")</f>
        <v/>
      </c>
      <c r="E131">
        <f>IFERROR(VLOOKUP($B131,Kraftvärmeprod!$B$1:$AH$479,MATCH(E$2,Kraftvärmeprod!$B$1:$AG$1,0),FALSE)/1,0)-IFERROR(VLOOKUP($B131,'Slutlig allokering'!$B$2:$AC$462,MATCH(E$3,'Slutlig allokering'!$B$2:$AJ$2,0),FALSE)/1,0)</f>
        <v>0</v>
      </c>
      <c r="F131">
        <f>IFERROR(VLOOKUP($B131,Kraftvärmeprod!$B$1:$AH$479,MATCH(F$2,Kraftvärmeprod!$B$1:$AG$1,0),FALSE)/1,0)-IFERROR(VLOOKUP($B131,'Slutlig allokering'!$B$2:$AC$462,MATCH(F$3,'Slutlig allokering'!$B$2:$AJ$2,0),FALSE)/1,0)</f>
        <v>0</v>
      </c>
      <c r="G131">
        <f>IFERROR(VLOOKUP($B131,Kraftvärmeprod!$B$1:$AH$479,MATCH(G$2,Kraftvärmeprod!$B$1:$AG$1,0),FALSE)/1,0)-IFERROR(VLOOKUP($B131,'Slutlig allokering'!$B$2:$AC$462,MATCH(G$3,'Slutlig allokering'!$B$2:$AJ$2,0),FALSE)/1,0)</f>
        <v>0</v>
      </c>
      <c r="H131">
        <f>IFERROR(VLOOKUP($B131,Kraftvärmeprod!$B$1:$AH$479,MATCH(H$2,Kraftvärmeprod!$B$1:$AG$1,0),FALSE)/1,0)-IFERROR(VLOOKUP($B131,'Slutlig allokering'!$B$2:$AC$462,MATCH(H$3,'Slutlig allokering'!$B$2:$AJ$2,0),FALSE)/1,0)</f>
        <v>0</v>
      </c>
      <c r="I131">
        <f>IFERROR(VLOOKUP($B131,Kraftvärmeprod!$B$1:$AH$479,MATCH(I$2,Kraftvärmeprod!$B$1:$AG$1,0),FALSE)/1,0)-IFERROR(VLOOKUP($B131,'Slutlig allokering'!$B$2:$AC$462,MATCH(I$3,'Slutlig allokering'!$B$2:$AJ$2,0),FALSE)/1,0)</f>
        <v>0</v>
      </c>
      <c r="J131">
        <f>IFERROR(VLOOKUP($B131,Kraftvärmeprod!$B$1:$AH$479,MATCH(J$2,Kraftvärmeprod!$B$1:$AG$1,0),FALSE)/1,0)-IFERROR(VLOOKUP($B131,'Slutlig allokering'!$B$2:$AC$462,MATCH(J$3,'Slutlig allokering'!$B$2:$AJ$2,0),FALSE)/1,0)</f>
        <v>0</v>
      </c>
      <c r="K131">
        <f>IFERROR(VLOOKUP($B131,Kraftvärmeprod!$B$1:$AH$479,MATCH(K$2,Kraftvärmeprod!$B$1:$AG$1,0),FALSE)/1,0)-IFERROR(VLOOKUP($B131,'Slutlig allokering'!$B$2:$AC$462,MATCH(K$3,'Slutlig allokering'!$B$2:$AJ$2,0),FALSE)/1,0)</f>
        <v>0</v>
      </c>
      <c r="L131">
        <f>IFERROR(VLOOKUP($B131,Kraftvärmeprod!$B$1:$AH$479,MATCH(L$2,Kraftvärmeprod!$B$1:$AG$1,0),FALSE)/1,0)-IFERROR(VLOOKUP($B131,'Slutlig allokering'!$B$2:$AC$462,MATCH(L$3,'Slutlig allokering'!$B$2:$AJ$2,0),FALSE)/1,0)</f>
        <v>0</v>
      </c>
      <c r="M131" s="143">
        <f>IFERROR(VLOOKUP($B131,Miljö!$B$1:$S$477,MATCH(M$2,Miljö!$B$1:$X$1,0),FALSE)/1,0)-IFERROR(VLOOKUP($B131,'Slutlig allokering'!$B$2:$AC$462,MATCH(M$3,'Slutlig allokering'!$B$2:$AJ$2,0),FALSE)/1,0)</f>
        <v>0</v>
      </c>
      <c r="N131">
        <f>IFERROR(VLOOKUP($B131,Kraftvärmeprod!$B$1:$AH$479,MATCH(N$2,Kraftvärmeprod!$B$1:$AG$1,0),FALSE)/1,0)-IFERROR(VLOOKUP($B131,'Slutlig allokering'!$B$2:$AC$462,MATCH(N$3,'Slutlig allokering'!$B$2:$AJ$2,0),FALSE)/1,0)</f>
        <v>0</v>
      </c>
      <c r="O131">
        <f>IFERROR(VLOOKUP($B131,Kraftvärmeprod!$B$1:$AH$479,MATCH(O$2,Kraftvärmeprod!$B$1:$AG$1,0),FALSE)/1,0)-IFERROR(VLOOKUP($B131,'Slutlig allokering'!$B$2:$AC$462,MATCH(O$3,'Slutlig allokering'!$B$2:$AJ$2,0),FALSE)/1,0)</f>
        <v>0</v>
      </c>
      <c r="P131">
        <f>IFERROR(VLOOKUP($B131,Kraftvärmeprod!$B$1:$AH$479,MATCH(P$2,Kraftvärmeprod!$B$1:$AG$1,0),FALSE)/1,0)-IFERROR(VLOOKUP($B131,'Slutlig allokering'!$B$2:$AC$462,MATCH(P$3,'Slutlig allokering'!$B$2:$AJ$2,0),FALSE)/1,0)</f>
        <v>0</v>
      </c>
      <c r="Q131">
        <f>IFERROR(VLOOKUP($B131,Kraftvärmeprod!$B$1:$AH$479,MATCH(Q$2,Kraftvärmeprod!$B$1:$AG$1,0),FALSE)/1,0)-IFERROR(VLOOKUP($B131,'Slutlig allokering'!$B$2:$AC$462,MATCH(Q$3,'Slutlig allokering'!$B$2:$AJ$2,0),FALSE)/1,0)</f>
        <v>0</v>
      </c>
      <c r="R131">
        <f>IFERROR(VLOOKUP($B131,Kraftvärmeprod!$B$1:$AH$479,MATCH(R$2,Kraftvärmeprod!$B$1:$AG$1,0),FALSE)/1,0)-IFERROR(VLOOKUP($B131,'Slutlig allokering'!$B$2:$AC$462,MATCH(R$3,'Slutlig allokering'!$B$2:$AJ$2,0),FALSE)/1,0)</f>
        <v>0</v>
      </c>
      <c r="S131">
        <f>IFERROR(VLOOKUP($B131,Kraftvärmeprod!$B$1:$AH$479,MATCH(S$2,Kraftvärmeprod!$B$1:$AG$1,0),FALSE)/1,0)-IFERROR(VLOOKUP($B131,'Slutlig allokering'!$B$2:$AC$462,MATCH(S$3,'Slutlig allokering'!$B$2:$AJ$2,0),FALSE)/1,0)</f>
        <v>0</v>
      </c>
      <c r="T131">
        <f>IFERROR(VLOOKUP($B131,Kraftvärmeprod!$B$1:$AH$479,MATCH(T$2,Kraftvärmeprod!$B$1:$AG$1,0),FALSE)/1,0)-IFERROR(VLOOKUP($B131,'Slutlig allokering'!$B$2:$AC$462,MATCH(T$3,'Slutlig allokering'!$B$2:$AJ$2,0),FALSE)/1,0)</f>
        <v>0</v>
      </c>
      <c r="U131">
        <f>IFERROR(VLOOKUP($B131,Kraftvärmeprod!$B$1:$AH$479,MATCH(U$2,Kraftvärmeprod!$B$1:$AG$1,0),FALSE)/1,0)-IFERROR(VLOOKUP($B131,'Slutlig allokering'!$B$2:$AC$462,MATCH(U$3,'Slutlig allokering'!$B$2:$AJ$2,0),FALSE)/1,0)</f>
        <v>0</v>
      </c>
      <c r="V131">
        <f>IFERROR(VLOOKUP($B131,Kraftvärmeprod!$B$1:$AH$479,MATCH(V$2,Kraftvärmeprod!$B$1:$AG$1,0),FALSE)/1,0)-IFERROR(VLOOKUP($B131,'Slutlig allokering'!$B$2:$AC$462,MATCH(V$3,'Slutlig allokering'!$B$2:$AJ$2,0),FALSE)/1,0)</f>
        <v>0</v>
      </c>
      <c r="W131">
        <f>IFERROR(VLOOKUP($B131,Kraftvärmeprod!$B$1:$AH$479,MATCH(W$2,Kraftvärmeprod!$B$1:$AG$1,0),FALSE)/1,0)-IFERROR(VLOOKUP($B131,'Slutlig allokering'!$B$2:$AC$462,MATCH(W$3,'Slutlig allokering'!$B$2:$AJ$2,0),FALSE)/1,0)</f>
        <v>0</v>
      </c>
      <c r="X131">
        <f>IFERROR(VLOOKUP($B131,Kraftvärmeprod!$B$1:$AH$479,MATCH(X$2,Kraftvärmeprod!$B$1:$AG$1,0),FALSE)/1,0)-IFERROR(VLOOKUP($B131,'Slutlig allokering'!$B$2:$AC$462,MATCH(X$3,'Slutlig allokering'!$B$2:$AJ$2,0),FALSE)/1,0)</f>
        <v>0</v>
      </c>
      <c r="Y131">
        <f>IFERROR(VLOOKUP($B131,Kraftvärmeprod!$B$1:$AH$479,MATCH(Y$2,Kraftvärmeprod!$B$1:$AG$1,0),FALSE)/1,0)-IFERROR(VLOOKUP($B131,'Slutlig allokering'!$B$2:$AC$462,MATCH(Y$3,'Slutlig allokering'!$B$2:$AJ$2,0),FALSE)/1,0)</f>
        <v>0</v>
      </c>
      <c r="Z131">
        <f>IFERROR(VLOOKUP($B131,Kraftvärmeprod!$B$1:$AH$479,MATCH(Z$2,Kraftvärmeprod!$B$1:$AG$1,0),FALSE)/1,0)-IFERROR(VLOOKUP($B131,'Slutlig allokering'!$B$2:$AC$462,MATCH(Z$3,'Slutlig allokering'!$B$2:$AJ$2,0),FALSE)/1,0)</f>
        <v>0</v>
      </c>
      <c r="AA131">
        <f>IFERROR(VLOOKUP($B131,Kraftvärmeprod!$B$1:$AH$479,MATCH(AA$2,Kraftvärmeprod!$B$1:$AG$1,0),FALSE)/1,0)-IFERROR(VLOOKUP($B131,'Slutlig allokering'!$B$2:$AC$462,MATCH(AA$3,'Slutlig allokering'!$B$2:$AJ$2,0),FALSE)/1,0)</f>
        <v>0</v>
      </c>
      <c r="AB131">
        <f>IFERROR(VLOOKUP($B131,Kraftvärmeprod!$B$1:$AH$479,MATCH(AB$2,Kraftvärmeprod!$B$1:$AG$1,0),FALSE)/1,0)-IFERROR(VLOOKUP($B131,'Slutlig allokering'!$B$2:$AC$462,MATCH(AB$3,'Slutlig allokering'!$B$2:$AJ$2,0),FALSE)/1,0)</f>
        <v>0</v>
      </c>
      <c r="AE131">
        <f t="shared" si="2"/>
        <v>0</v>
      </c>
      <c r="AG131">
        <f>IFERROR(VLOOKUP(B131,'Slutlig allokering'!$B$2:$AJ$462,MATCH("Summa justerad allokerad tillförd energi (utan hjälpel och rökgaskondensering):",'Slutlig allokering'!$B$2:$AK$2,0),FALSE)/1,"")</f>
        <v>0</v>
      </c>
      <c r="AI131" s="55" t="str">
        <f>IFERROR(1-VLOOKUP(B131,'Slutlig allokering'!$B$2:$AJ$462,MATCH("Andel av bränsle i kvv som allokerats till värme, exklusive rökgaskondensering och hjälpel",'Slutlig allokering'!$B$2:$AK$2,0),FALSE),"")</f>
        <v/>
      </c>
      <c r="AK131" s="55" t="str">
        <f t="shared" si="3"/>
        <v/>
      </c>
    </row>
    <row r="132" spans="1:37" x14ac:dyDescent="0.25">
      <c r="A132" s="28" t="s">
        <v>162</v>
      </c>
      <c r="B132" s="28" t="s">
        <v>166</v>
      </c>
      <c r="C132" t="str">
        <f>IFERROR(VLOOKUP($B132,Kraftvärmeprod!$B$1:$AH$479,MATCH(C$3,Kraftvärmeprod!$B$1:$AG$1,0),FALSE)/1,"")</f>
        <v/>
      </c>
      <c r="D132" t="str">
        <f>IFERROR(VLOOKUP($B132,Kraftvärmeprod!$B$1:$AH$479,MATCH(D$3,Kraftvärmeprod!$B$1:$AG$1,0),FALSE)/1,"")</f>
        <v/>
      </c>
      <c r="E132">
        <f>IFERROR(VLOOKUP($B132,Kraftvärmeprod!$B$1:$AH$479,MATCH(E$2,Kraftvärmeprod!$B$1:$AG$1,0),FALSE)/1,0)-IFERROR(VLOOKUP($B132,'Slutlig allokering'!$B$2:$AC$462,MATCH(E$3,'Slutlig allokering'!$B$2:$AJ$2,0),FALSE)/1,0)</f>
        <v>0</v>
      </c>
      <c r="F132">
        <f>IFERROR(VLOOKUP($B132,Kraftvärmeprod!$B$1:$AH$479,MATCH(F$2,Kraftvärmeprod!$B$1:$AG$1,0),FALSE)/1,0)-IFERROR(VLOOKUP($B132,'Slutlig allokering'!$B$2:$AC$462,MATCH(F$3,'Slutlig allokering'!$B$2:$AJ$2,0),FALSE)/1,0)</f>
        <v>0</v>
      </c>
      <c r="G132">
        <f>IFERROR(VLOOKUP($B132,Kraftvärmeprod!$B$1:$AH$479,MATCH(G$2,Kraftvärmeprod!$B$1:$AG$1,0),FALSE)/1,0)-IFERROR(VLOOKUP($B132,'Slutlig allokering'!$B$2:$AC$462,MATCH(G$3,'Slutlig allokering'!$B$2:$AJ$2,0),FALSE)/1,0)</f>
        <v>0</v>
      </c>
      <c r="H132">
        <f>IFERROR(VLOOKUP($B132,Kraftvärmeprod!$B$1:$AH$479,MATCH(H$2,Kraftvärmeprod!$B$1:$AG$1,0),FALSE)/1,0)-IFERROR(VLOOKUP($B132,'Slutlig allokering'!$B$2:$AC$462,MATCH(H$3,'Slutlig allokering'!$B$2:$AJ$2,0),FALSE)/1,0)</f>
        <v>0</v>
      </c>
      <c r="I132">
        <f>IFERROR(VLOOKUP($B132,Kraftvärmeprod!$B$1:$AH$479,MATCH(I$2,Kraftvärmeprod!$B$1:$AG$1,0),FALSE)/1,0)-IFERROR(VLOOKUP($B132,'Slutlig allokering'!$B$2:$AC$462,MATCH(I$3,'Slutlig allokering'!$B$2:$AJ$2,0),FALSE)/1,0)</f>
        <v>0</v>
      </c>
      <c r="J132">
        <f>IFERROR(VLOOKUP($B132,Kraftvärmeprod!$B$1:$AH$479,MATCH(J$2,Kraftvärmeprod!$B$1:$AG$1,0),FALSE)/1,0)-IFERROR(VLOOKUP($B132,'Slutlig allokering'!$B$2:$AC$462,MATCH(J$3,'Slutlig allokering'!$B$2:$AJ$2,0),FALSE)/1,0)</f>
        <v>0</v>
      </c>
      <c r="K132">
        <f>IFERROR(VLOOKUP($B132,Kraftvärmeprod!$B$1:$AH$479,MATCH(K$2,Kraftvärmeprod!$B$1:$AG$1,0),FALSE)/1,0)-IFERROR(VLOOKUP($B132,'Slutlig allokering'!$B$2:$AC$462,MATCH(K$3,'Slutlig allokering'!$B$2:$AJ$2,0),FALSE)/1,0)</f>
        <v>0</v>
      </c>
      <c r="L132">
        <f>IFERROR(VLOOKUP($B132,Kraftvärmeprod!$B$1:$AH$479,MATCH(L$2,Kraftvärmeprod!$B$1:$AG$1,0),FALSE)/1,0)-IFERROR(VLOOKUP($B132,'Slutlig allokering'!$B$2:$AC$462,MATCH(L$3,'Slutlig allokering'!$B$2:$AJ$2,0),FALSE)/1,0)</f>
        <v>0</v>
      </c>
      <c r="M132" s="143">
        <f>IFERROR(VLOOKUP($B132,Miljö!$B$1:$S$477,MATCH(M$2,Miljö!$B$1:$X$1,0),FALSE)/1,0)-IFERROR(VLOOKUP($B132,'Slutlig allokering'!$B$2:$AC$462,MATCH(M$3,'Slutlig allokering'!$B$2:$AJ$2,0),FALSE)/1,0)</f>
        <v>0</v>
      </c>
      <c r="N132">
        <f>IFERROR(VLOOKUP($B132,Kraftvärmeprod!$B$1:$AH$479,MATCH(N$2,Kraftvärmeprod!$B$1:$AG$1,0),FALSE)/1,0)-IFERROR(VLOOKUP($B132,'Slutlig allokering'!$B$2:$AC$462,MATCH(N$3,'Slutlig allokering'!$B$2:$AJ$2,0),FALSE)/1,0)</f>
        <v>0</v>
      </c>
      <c r="O132">
        <f>IFERROR(VLOOKUP($B132,Kraftvärmeprod!$B$1:$AH$479,MATCH(O$2,Kraftvärmeprod!$B$1:$AG$1,0),FALSE)/1,0)-IFERROR(VLOOKUP($B132,'Slutlig allokering'!$B$2:$AC$462,MATCH(O$3,'Slutlig allokering'!$B$2:$AJ$2,0),FALSE)/1,0)</f>
        <v>0</v>
      </c>
      <c r="P132">
        <f>IFERROR(VLOOKUP($B132,Kraftvärmeprod!$B$1:$AH$479,MATCH(P$2,Kraftvärmeprod!$B$1:$AG$1,0),FALSE)/1,0)-IFERROR(VLOOKUP($B132,'Slutlig allokering'!$B$2:$AC$462,MATCH(P$3,'Slutlig allokering'!$B$2:$AJ$2,0),FALSE)/1,0)</f>
        <v>0</v>
      </c>
      <c r="Q132">
        <f>IFERROR(VLOOKUP($B132,Kraftvärmeprod!$B$1:$AH$479,MATCH(Q$2,Kraftvärmeprod!$B$1:$AG$1,0),FALSE)/1,0)-IFERROR(VLOOKUP($B132,'Slutlig allokering'!$B$2:$AC$462,MATCH(Q$3,'Slutlig allokering'!$B$2:$AJ$2,0),FALSE)/1,0)</f>
        <v>0</v>
      </c>
      <c r="R132">
        <f>IFERROR(VLOOKUP($B132,Kraftvärmeprod!$B$1:$AH$479,MATCH(R$2,Kraftvärmeprod!$B$1:$AG$1,0),FALSE)/1,0)-IFERROR(VLOOKUP($B132,'Slutlig allokering'!$B$2:$AC$462,MATCH(R$3,'Slutlig allokering'!$B$2:$AJ$2,0),FALSE)/1,0)</f>
        <v>0</v>
      </c>
      <c r="S132">
        <f>IFERROR(VLOOKUP($B132,Kraftvärmeprod!$B$1:$AH$479,MATCH(S$2,Kraftvärmeprod!$B$1:$AG$1,0),FALSE)/1,0)-IFERROR(VLOOKUP($B132,'Slutlig allokering'!$B$2:$AC$462,MATCH(S$3,'Slutlig allokering'!$B$2:$AJ$2,0),FALSE)/1,0)</f>
        <v>0</v>
      </c>
      <c r="T132">
        <f>IFERROR(VLOOKUP($B132,Kraftvärmeprod!$B$1:$AH$479,MATCH(T$2,Kraftvärmeprod!$B$1:$AG$1,0),FALSE)/1,0)-IFERROR(VLOOKUP($B132,'Slutlig allokering'!$B$2:$AC$462,MATCH(T$3,'Slutlig allokering'!$B$2:$AJ$2,0),FALSE)/1,0)</f>
        <v>0</v>
      </c>
      <c r="U132">
        <f>IFERROR(VLOOKUP($B132,Kraftvärmeprod!$B$1:$AH$479,MATCH(U$2,Kraftvärmeprod!$B$1:$AG$1,0),FALSE)/1,0)-IFERROR(VLOOKUP($B132,'Slutlig allokering'!$B$2:$AC$462,MATCH(U$3,'Slutlig allokering'!$B$2:$AJ$2,0),FALSE)/1,0)</f>
        <v>0</v>
      </c>
      <c r="V132">
        <f>IFERROR(VLOOKUP($B132,Kraftvärmeprod!$B$1:$AH$479,MATCH(V$2,Kraftvärmeprod!$B$1:$AG$1,0),FALSE)/1,0)-IFERROR(VLOOKUP($B132,'Slutlig allokering'!$B$2:$AC$462,MATCH(V$3,'Slutlig allokering'!$B$2:$AJ$2,0),FALSE)/1,0)</f>
        <v>0</v>
      </c>
      <c r="W132">
        <f>IFERROR(VLOOKUP($B132,Kraftvärmeprod!$B$1:$AH$479,MATCH(W$2,Kraftvärmeprod!$B$1:$AG$1,0),FALSE)/1,0)-IFERROR(VLOOKUP($B132,'Slutlig allokering'!$B$2:$AC$462,MATCH(W$3,'Slutlig allokering'!$B$2:$AJ$2,0),FALSE)/1,0)</f>
        <v>0</v>
      </c>
      <c r="X132">
        <f>IFERROR(VLOOKUP($B132,Kraftvärmeprod!$B$1:$AH$479,MATCH(X$2,Kraftvärmeprod!$B$1:$AG$1,0),FALSE)/1,0)-IFERROR(VLOOKUP($B132,'Slutlig allokering'!$B$2:$AC$462,MATCH(X$3,'Slutlig allokering'!$B$2:$AJ$2,0),FALSE)/1,0)</f>
        <v>0</v>
      </c>
      <c r="Y132">
        <f>IFERROR(VLOOKUP($B132,Kraftvärmeprod!$B$1:$AH$479,MATCH(Y$2,Kraftvärmeprod!$B$1:$AG$1,0),FALSE)/1,0)-IFERROR(VLOOKUP($B132,'Slutlig allokering'!$B$2:$AC$462,MATCH(Y$3,'Slutlig allokering'!$B$2:$AJ$2,0),FALSE)/1,0)</f>
        <v>0</v>
      </c>
      <c r="Z132">
        <f>IFERROR(VLOOKUP($B132,Kraftvärmeprod!$B$1:$AH$479,MATCH(Z$2,Kraftvärmeprod!$B$1:$AG$1,0),FALSE)/1,0)-IFERROR(VLOOKUP($B132,'Slutlig allokering'!$B$2:$AC$462,MATCH(Z$3,'Slutlig allokering'!$B$2:$AJ$2,0),FALSE)/1,0)</f>
        <v>0</v>
      </c>
      <c r="AA132">
        <f>IFERROR(VLOOKUP($B132,Kraftvärmeprod!$B$1:$AH$479,MATCH(AA$2,Kraftvärmeprod!$B$1:$AG$1,0),FALSE)/1,0)-IFERROR(VLOOKUP($B132,'Slutlig allokering'!$B$2:$AC$462,MATCH(AA$3,'Slutlig allokering'!$B$2:$AJ$2,0),FALSE)/1,0)</f>
        <v>0</v>
      </c>
      <c r="AB132">
        <f>IFERROR(VLOOKUP($B132,Kraftvärmeprod!$B$1:$AH$479,MATCH(AB$2,Kraftvärmeprod!$B$1:$AG$1,0),FALSE)/1,0)-IFERROR(VLOOKUP($B132,'Slutlig allokering'!$B$2:$AC$462,MATCH(AB$3,'Slutlig allokering'!$B$2:$AJ$2,0),FALSE)/1,0)</f>
        <v>0</v>
      </c>
      <c r="AE132">
        <f t="shared" si="2"/>
        <v>0</v>
      </c>
      <c r="AG132">
        <f>IFERROR(VLOOKUP(B132,'Slutlig allokering'!$B$2:$AJ$462,MATCH("Summa justerad allokerad tillförd energi (utan hjälpel och rökgaskondensering):",'Slutlig allokering'!$B$2:$AK$2,0),FALSE)/1,"")</f>
        <v>0</v>
      </c>
      <c r="AI132" s="55" t="str">
        <f>IFERROR(1-VLOOKUP(B132,'Slutlig allokering'!$B$2:$AJ$462,MATCH("Andel av bränsle i kvv som allokerats till värme, exklusive rökgaskondensering och hjälpel",'Slutlig allokering'!$B$2:$AK$2,0),FALSE),"")</f>
        <v/>
      </c>
      <c r="AK132" s="55" t="str">
        <f t="shared" si="3"/>
        <v/>
      </c>
    </row>
    <row r="133" spans="1:37" x14ac:dyDescent="0.25">
      <c r="A133" s="28" t="s">
        <v>167</v>
      </c>
      <c r="B133" s="28" t="s">
        <v>168</v>
      </c>
      <c r="C133">
        <f>IFERROR(VLOOKUP($B133,Kraftvärmeprod!$B$1:$AH$479,MATCH(C$3,Kraftvärmeprod!$B$1:$AG$1,0),FALSE)/1,"")</f>
        <v>41.935000000000002</v>
      </c>
      <c r="D133">
        <f>IFERROR(VLOOKUP($B133,Kraftvärmeprod!$B$1:$AH$479,MATCH(D$3,Kraftvärmeprod!$B$1:$AG$1,0),FALSE)/1,"")</f>
        <v>7.2709999999999999</v>
      </c>
      <c r="E133">
        <f>IFERROR(VLOOKUP($B133,Kraftvärmeprod!$B$1:$AH$479,MATCH(E$2,Kraftvärmeprod!$B$1:$AG$1,0),FALSE)/1,0)-IFERROR(VLOOKUP($B133,'Slutlig allokering'!$B$2:$AC$462,MATCH(E$3,'Slutlig allokering'!$B$2:$AJ$2,0),FALSE)/1,0)</f>
        <v>0</v>
      </c>
      <c r="F133">
        <f>IFERROR(VLOOKUP($B133,Kraftvärmeprod!$B$1:$AH$479,MATCH(F$2,Kraftvärmeprod!$B$1:$AG$1,0),FALSE)/1,0)-IFERROR(VLOOKUP($B133,'Slutlig allokering'!$B$2:$AC$462,MATCH(F$3,'Slutlig allokering'!$B$2:$AJ$2,0),FALSE)/1,0)</f>
        <v>0</v>
      </c>
      <c r="G133">
        <f>IFERROR(VLOOKUP($B133,Kraftvärmeprod!$B$1:$AH$479,MATCH(G$2,Kraftvärmeprod!$B$1:$AG$1,0),FALSE)/1,0)-IFERROR(VLOOKUP($B133,'Slutlig allokering'!$B$2:$AC$462,MATCH(G$3,'Slutlig allokering'!$B$2:$AJ$2,0),FALSE)/1,0)</f>
        <v>2.0267099999999996</v>
      </c>
      <c r="H133">
        <f>IFERROR(VLOOKUP($B133,Kraftvärmeprod!$B$1:$AH$479,MATCH(H$2,Kraftvärmeprod!$B$1:$AG$1,0),FALSE)/1,0)-IFERROR(VLOOKUP($B133,'Slutlig allokering'!$B$2:$AC$462,MATCH(H$3,'Slutlig allokering'!$B$2:$AJ$2,0),FALSE)/1,0)</f>
        <v>0</v>
      </c>
      <c r="I133">
        <f>IFERROR(VLOOKUP($B133,Kraftvärmeprod!$B$1:$AH$479,MATCH(I$2,Kraftvärmeprod!$B$1:$AG$1,0),FALSE)/1,0)-IFERROR(VLOOKUP($B133,'Slutlig allokering'!$B$2:$AC$462,MATCH(I$3,'Slutlig allokering'!$B$2:$AJ$2,0),FALSE)/1,0)</f>
        <v>0</v>
      </c>
      <c r="J133">
        <f>IFERROR(VLOOKUP($B133,Kraftvärmeprod!$B$1:$AH$479,MATCH(J$2,Kraftvärmeprod!$B$1:$AG$1,0),FALSE)/1,0)-IFERROR(VLOOKUP($B133,'Slutlig allokering'!$B$2:$AC$462,MATCH(J$3,'Slutlig allokering'!$B$2:$AJ$2,0),FALSE)/1,0)</f>
        <v>0</v>
      </c>
      <c r="K133">
        <f>IFERROR(VLOOKUP($B133,Kraftvärmeprod!$B$1:$AH$479,MATCH(K$2,Kraftvärmeprod!$B$1:$AG$1,0),FALSE)/1,0)-IFERROR(VLOOKUP($B133,'Slutlig allokering'!$B$2:$AC$462,MATCH(K$3,'Slutlig allokering'!$B$2:$AJ$2,0),FALSE)/1,0)</f>
        <v>0</v>
      </c>
      <c r="L133">
        <f>IFERROR(VLOOKUP($B133,Kraftvärmeprod!$B$1:$AH$479,MATCH(L$2,Kraftvärmeprod!$B$1:$AG$1,0),FALSE)/1,0)-IFERROR(VLOOKUP($B133,'Slutlig allokering'!$B$2:$AC$462,MATCH(L$3,'Slutlig allokering'!$B$2:$AJ$2,0),FALSE)/1,0)</f>
        <v>10.132899999999999</v>
      </c>
      <c r="M133" s="143">
        <f>IFERROR(VLOOKUP($B133,Miljö!$B$1:$S$477,MATCH(M$2,Miljö!$B$1:$X$1,0),FALSE)/1,0)-IFERROR(VLOOKUP($B133,'Slutlig allokering'!$B$2:$AC$462,MATCH(M$3,'Slutlig allokering'!$B$2:$AJ$2,0),FALSE)/1,0)</f>
        <v>0</v>
      </c>
      <c r="N133">
        <f>IFERROR(VLOOKUP($B133,Kraftvärmeprod!$B$1:$AH$479,MATCH(N$2,Kraftvärmeprod!$B$1:$AG$1,0),FALSE)/1,0)-IFERROR(VLOOKUP($B133,'Slutlig allokering'!$B$2:$AC$462,MATCH(N$3,'Slutlig allokering'!$B$2:$AJ$2,0),FALSE)/1,0)</f>
        <v>0</v>
      </c>
      <c r="O133">
        <f>IFERROR(VLOOKUP($B133,Kraftvärmeprod!$B$1:$AH$479,MATCH(O$2,Kraftvärmeprod!$B$1:$AG$1,0),FALSE)/1,0)-IFERROR(VLOOKUP($B133,'Slutlig allokering'!$B$2:$AC$462,MATCH(O$3,'Slutlig allokering'!$B$2:$AJ$2,0),FALSE)/1,0)</f>
        <v>0</v>
      </c>
      <c r="P133">
        <f>IFERROR(VLOOKUP($B133,Kraftvärmeprod!$B$1:$AH$479,MATCH(P$2,Kraftvärmeprod!$B$1:$AG$1,0),FALSE)/1,0)-IFERROR(VLOOKUP($B133,'Slutlig allokering'!$B$2:$AC$462,MATCH(P$3,'Slutlig allokering'!$B$2:$AJ$2,0),FALSE)/1,0)</f>
        <v>0</v>
      </c>
      <c r="Q133">
        <f>IFERROR(VLOOKUP($B133,Kraftvärmeprod!$B$1:$AH$479,MATCH(Q$2,Kraftvärmeprod!$B$1:$AG$1,0),FALSE)/1,0)-IFERROR(VLOOKUP($B133,'Slutlig allokering'!$B$2:$AC$462,MATCH(Q$3,'Slutlig allokering'!$B$2:$AJ$2,0),FALSE)/1,0)</f>
        <v>0</v>
      </c>
      <c r="R133">
        <f>IFERROR(VLOOKUP($B133,Kraftvärmeprod!$B$1:$AH$479,MATCH(R$2,Kraftvärmeprod!$B$1:$AG$1,0),FALSE)/1,0)-IFERROR(VLOOKUP($B133,'Slutlig allokering'!$B$2:$AC$462,MATCH(R$3,'Slutlig allokering'!$B$2:$AJ$2,0),FALSE)/1,0)</f>
        <v>8.1061999999999976</v>
      </c>
      <c r="S133">
        <f>IFERROR(VLOOKUP($B133,Kraftvärmeprod!$B$1:$AH$479,MATCH(S$2,Kraftvärmeprod!$B$1:$AG$1,0),FALSE)/1,0)-IFERROR(VLOOKUP($B133,'Slutlig allokering'!$B$2:$AC$462,MATCH(S$3,'Slutlig allokering'!$B$2:$AJ$2,0),FALSE)/1,0)</f>
        <v>0</v>
      </c>
      <c r="T133">
        <f>IFERROR(VLOOKUP($B133,Kraftvärmeprod!$B$1:$AH$479,MATCH(T$2,Kraftvärmeprod!$B$1:$AG$1,0),FALSE)/1,0)-IFERROR(VLOOKUP($B133,'Slutlig allokering'!$B$2:$AC$462,MATCH(T$3,'Slutlig allokering'!$B$2:$AJ$2,0),FALSE)/1,0)</f>
        <v>0</v>
      </c>
      <c r="U133">
        <f>IFERROR(VLOOKUP($B133,Kraftvärmeprod!$B$1:$AH$479,MATCH(U$2,Kraftvärmeprod!$B$1:$AG$1,0),FALSE)/1,0)-IFERROR(VLOOKUP($B133,'Slutlig allokering'!$B$2:$AC$462,MATCH(U$3,'Slutlig allokering'!$B$2:$AJ$2,0),FALSE)/1,0)</f>
        <v>0</v>
      </c>
      <c r="V133">
        <f>IFERROR(VLOOKUP($B133,Kraftvärmeprod!$B$1:$AH$479,MATCH(V$2,Kraftvärmeprod!$B$1:$AG$1,0),FALSE)/1,0)-IFERROR(VLOOKUP($B133,'Slutlig allokering'!$B$2:$AC$462,MATCH(V$3,'Slutlig allokering'!$B$2:$AJ$2,0),FALSE)/1,0)</f>
        <v>0</v>
      </c>
      <c r="W133">
        <f>IFERROR(VLOOKUP($B133,Kraftvärmeprod!$B$1:$AH$479,MATCH(W$2,Kraftvärmeprod!$B$1:$AG$1,0),FALSE)/1,0)-IFERROR(VLOOKUP($B133,'Slutlig allokering'!$B$2:$AC$462,MATCH(W$3,'Slutlig allokering'!$B$2:$AJ$2,0),FALSE)/1,0)</f>
        <v>0</v>
      </c>
      <c r="X133">
        <f>IFERROR(VLOOKUP($B133,Kraftvärmeprod!$B$1:$AH$479,MATCH(X$2,Kraftvärmeprod!$B$1:$AG$1,0),FALSE)/1,0)-IFERROR(VLOOKUP($B133,'Slutlig allokering'!$B$2:$AC$462,MATCH(X$3,'Slutlig allokering'!$B$2:$AJ$2,0),FALSE)/1,0)</f>
        <v>0</v>
      </c>
      <c r="Y133">
        <f>IFERROR(VLOOKUP($B133,Kraftvärmeprod!$B$1:$AH$479,MATCH(Y$2,Kraftvärmeprod!$B$1:$AG$1,0),FALSE)/1,0)-IFERROR(VLOOKUP($B133,'Slutlig allokering'!$B$2:$AC$462,MATCH(Y$3,'Slutlig allokering'!$B$2:$AJ$2,0),FALSE)/1,0)</f>
        <v>0</v>
      </c>
      <c r="Z133">
        <f>IFERROR(VLOOKUP($B133,Kraftvärmeprod!$B$1:$AH$479,MATCH(Z$2,Kraftvärmeprod!$B$1:$AG$1,0),FALSE)/1,0)-IFERROR(VLOOKUP($B133,'Slutlig allokering'!$B$2:$AC$462,MATCH(Z$3,'Slutlig allokering'!$B$2:$AJ$2,0),FALSE)/1,0)</f>
        <v>0</v>
      </c>
      <c r="AA133">
        <f>IFERROR(VLOOKUP($B133,Kraftvärmeprod!$B$1:$AH$479,MATCH(AA$2,Kraftvärmeprod!$B$1:$AG$1,0),FALSE)/1,0)-IFERROR(VLOOKUP($B133,'Slutlig allokering'!$B$2:$AC$462,MATCH(AA$3,'Slutlig allokering'!$B$2:$AJ$2,0),FALSE)/1,0)</f>
        <v>0</v>
      </c>
      <c r="AB133">
        <f>IFERROR(VLOOKUP($B133,Kraftvärmeprod!$B$1:$AH$479,MATCH(AB$2,Kraftvärmeprod!$B$1:$AG$1,0),FALSE)/1,0)-IFERROR(VLOOKUP($B133,'Slutlig allokering'!$B$2:$AC$462,MATCH(AB$3,'Slutlig allokering'!$B$2:$AJ$2,0),FALSE)/1,0)</f>
        <v>0</v>
      </c>
      <c r="AE133">
        <f t="shared" ref="AE133:AE196" si="4">SUM(E133:AB133)-M133</f>
        <v>20.265809999999995</v>
      </c>
      <c r="AG133">
        <f>IFERROR(VLOOKUP(B133,'Slutlig allokering'!$B$2:$AJ$462,MATCH("Summa justerad allokerad tillförd energi (utan hjälpel och rökgaskondensering):",'Slutlig allokering'!$B$2:$AK$2,0),FALSE)/1,"")</f>
        <v>44.850189999999998</v>
      </c>
      <c r="AI133" s="55">
        <f>IFERROR(1-VLOOKUP(B133,'Slutlig allokering'!$B$2:$AJ$462,MATCH("Andel av bränsle i kvv som allokerats till värme, exklusive rökgaskondensering och hjälpel",'Slutlig allokering'!$B$2:$AK$2,0),FALSE),"")</f>
        <v>0.31122627311259909</v>
      </c>
      <c r="AK133" s="55">
        <f t="shared" ref="AK133:AK196" si="5">IFERROR(AE133/(AE133+AG133),"")</f>
        <v>0.31122627311259904</v>
      </c>
    </row>
    <row r="134" spans="1:37" x14ac:dyDescent="0.25">
      <c r="A134" s="28" t="s">
        <v>167</v>
      </c>
      <c r="B134" s="28" t="s">
        <v>169</v>
      </c>
      <c r="C134" t="str">
        <f>IFERROR(VLOOKUP($B134,Kraftvärmeprod!$B$1:$AH$479,MATCH(C$3,Kraftvärmeprod!$B$1:$AG$1,0),FALSE)/1,"")</f>
        <v/>
      </c>
      <c r="D134" t="str">
        <f>IFERROR(VLOOKUP($B134,Kraftvärmeprod!$B$1:$AH$479,MATCH(D$3,Kraftvärmeprod!$B$1:$AG$1,0),FALSE)/1,"")</f>
        <v/>
      </c>
      <c r="E134">
        <f>IFERROR(VLOOKUP($B134,Kraftvärmeprod!$B$1:$AH$479,MATCH(E$2,Kraftvärmeprod!$B$1:$AG$1,0),FALSE)/1,0)-IFERROR(VLOOKUP($B134,'Slutlig allokering'!$B$2:$AC$462,MATCH(E$3,'Slutlig allokering'!$B$2:$AJ$2,0),FALSE)/1,0)</f>
        <v>0</v>
      </c>
      <c r="F134">
        <f>IFERROR(VLOOKUP($B134,Kraftvärmeprod!$B$1:$AH$479,MATCH(F$2,Kraftvärmeprod!$B$1:$AG$1,0),FALSE)/1,0)-IFERROR(VLOOKUP($B134,'Slutlig allokering'!$B$2:$AC$462,MATCH(F$3,'Slutlig allokering'!$B$2:$AJ$2,0),FALSE)/1,0)</f>
        <v>0</v>
      </c>
      <c r="G134">
        <f>IFERROR(VLOOKUP($B134,Kraftvärmeprod!$B$1:$AH$479,MATCH(G$2,Kraftvärmeprod!$B$1:$AG$1,0),FALSE)/1,0)-IFERROR(VLOOKUP($B134,'Slutlig allokering'!$B$2:$AC$462,MATCH(G$3,'Slutlig allokering'!$B$2:$AJ$2,0),FALSE)/1,0)</f>
        <v>0</v>
      </c>
      <c r="H134">
        <f>IFERROR(VLOOKUP($B134,Kraftvärmeprod!$B$1:$AH$479,MATCH(H$2,Kraftvärmeprod!$B$1:$AG$1,0),FALSE)/1,0)-IFERROR(VLOOKUP($B134,'Slutlig allokering'!$B$2:$AC$462,MATCH(H$3,'Slutlig allokering'!$B$2:$AJ$2,0),FALSE)/1,0)</f>
        <v>0</v>
      </c>
      <c r="I134">
        <f>IFERROR(VLOOKUP($B134,Kraftvärmeprod!$B$1:$AH$479,MATCH(I$2,Kraftvärmeprod!$B$1:$AG$1,0),FALSE)/1,0)-IFERROR(VLOOKUP($B134,'Slutlig allokering'!$B$2:$AC$462,MATCH(I$3,'Slutlig allokering'!$B$2:$AJ$2,0),FALSE)/1,0)</f>
        <v>0</v>
      </c>
      <c r="J134">
        <f>IFERROR(VLOOKUP($B134,Kraftvärmeprod!$B$1:$AH$479,MATCH(J$2,Kraftvärmeprod!$B$1:$AG$1,0),FALSE)/1,0)-IFERROR(VLOOKUP($B134,'Slutlig allokering'!$B$2:$AC$462,MATCH(J$3,'Slutlig allokering'!$B$2:$AJ$2,0),FALSE)/1,0)</f>
        <v>0</v>
      </c>
      <c r="K134">
        <f>IFERROR(VLOOKUP($B134,Kraftvärmeprod!$B$1:$AH$479,MATCH(K$2,Kraftvärmeprod!$B$1:$AG$1,0),FALSE)/1,0)-IFERROR(VLOOKUP($B134,'Slutlig allokering'!$B$2:$AC$462,MATCH(K$3,'Slutlig allokering'!$B$2:$AJ$2,0),FALSE)/1,0)</f>
        <v>0</v>
      </c>
      <c r="L134">
        <f>IFERROR(VLOOKUP($B134,Kraftvärmeprod!$B$1:$AH$479,MATCH(L$2,Kraftvärmeprod!$B$1:$AG$1,0),FALSE)/1,0)-IFERROR(VLOOKUP($B134,'Slutlig allokering'!$B$2:$AC$462,MATCH(L$3,'Slutlig allokering'!$B$2:$AJ$2,0),FALSE)/1,0)</f>
        <v>0</v>
      </c>
      <c r="M134" s="143">
        <f>IFERROR(VLOOKUP($B134,Miljö!$B$1:$S$477,MATCH(M$2,Miljö!$B$1:$X$1,0),FALSE)/1,0)-IFERROR(VLOOKUP($B134,'Slutlig allokering'!$B$2:$AC$462,MATCH(M$3,'Slutlig allokering'!$B$2:$AJ$2,0),FALSE)/1,0)</f>
        <v>0</v>
      </c>
      <c r="N134">
        <f>IFERROR(VLOOKUP($B134,Kraftvärmeprod!$B$1:$AH$479,MATCH(N$2,Kraftvärmeprod!$B$1:$AG$1,0),FALSE)/1,0)-IFERROR(VLOOKUP($B134,'Slutlig allokering'!$B$2:$AC$462,MATCH(N$3,'Slutlig allokering'!$B$2:$AJ$2,0),FALSE)/1,0)</f>
        <v>0</v>
      </c>
      <c r="O134">
        <f>IFERROR(VLOOKUP($B134,Kraftvärmeprod!$B$1:$AH$479,MATCH(O$2,Kraftvärmeprod!$B$1:$AG$1,0),FALSE)/1,0)-IFERROR(VLOOKUP($B134,'Slutlig allokering'!$B$2:$AC$462,MATCH(O$3,'Slutlig allokering'!$B$2:$AJ$2,0),FALSE)/1,0)</f>
        <v>0</v>
      </c>
      <c r="P134">
        <f>IFERROR(VLOOKUP($B134,Kraftvärmeprod!$B$1:$AH$479,MATCH(P$2,Kraftvärmeprod!$B$1:$AG$1,0),FALSE)/1,0)-IFERROR(VLOOKUP($B134,'Slutlig allokering'!$B$2:$AC$462,MATCH(P$3,'Slutlig allokering'!$B$2:$AJ$2,0),FALSE)/1,0)</f>
        <v>0</v>
      </c>
      <c r="Q134">
        <f>IFERROR(VLOOKUP($B134,Kraftvärmeprod!$B$1:$AH$479,MATCH(Q$2,Kraftvärmeprod!$B$1:$AG$1,0),FALSE)/1,0)-IFERROR(VLOOKUP($B134,'Slutlig allokering'!$B$2:$AC$462,MATCH(Q$3,'Slutlig allokering'!$B$2:$AJ$2,0),FALSE)/1,0)</f>
        <v>0</v>
      </c>
      <c r="R134">
        <f>IFERROR(VLOOKUP($B134,Kraftvärmeprod!$B$1:$AH$479,MATCH(R$2,Kraftvärmeprod!$B$1:$AG$1,0),FALSE)/1,0)-IFERROR(VLOOKUP($B134,'Slutlig allokering'!$B$2:$AC$462,MATCH(R$3,'Slutlig allokering'!$B$2:$AJ$2,0),FALSE)/1,0)</f>
        <v>0</v>
      </c>
      <c r="S134">
        <f>IFERROR(VLOOKUP($B134,Kraftvärmeprod!$B$1:$AH$479,MATCH(S$2,Kraftvärmeprod!$B$1:$AG$1,0),FALSE)/1,0)-IFERROR(VLOOKUP($B134,'Slutlig allokering'!$B$2:$AC$462,MATCH(S$3,'Slutlig allokering'!$B$2:$AJ$2,0),FALSE)/1,0)</f>
        <v>0</v>
      </c>
      <c r="T134">
        <f>IFERROR(VLOOKUP($B134,Kraftvärmeprod!$B$1:$AH$479,MATCH(T$2,Kraftvärmeprod!$B$1:$AG$1,0),FALSE)/1,0)-IFERROR(VLOOKUP($B134,'Slutlig allokering'!$B$2:$AC$462,MATCH(T$3,'Slutlig allokering'!$B$2:$AJ$2,0),FALSE)/1,0)</f>
        <v>0</v>
      </c>
      <c r="U134">
        <f>IFERROR(VLOOKUP($B134,Kraftvärmeprod!$B$1:$AH$479,MATCH(U$2,Kraftvärmeprod!$B$1:$AG$1,0),FALSE)/1,0)-IFERROR(VLOOKUP($B134,'Slutlig allokering'!$B$2:$AC$462,MATCH(U$3,'Slutlig allokering'!$B$2:$AJ$2,0),FALSE)/1,0)</f>
        <v>0</v>
      </c>
      <c r="V134">
        <f>IFERROR(VLOOKUP($B134,Kraftvärmeprod!$B$1:$AH$479,MATCH(V$2,Kraftvärmeprod!$B$1:$AG$1,0),FALSE)/1,0)-IFERROR(VLOOKUP($B134,'Slutlig allokering'!$B$2:$AC$462,MATCH(V$3,'Slutlig allokering'!$B$2:$AJ$2,0),FALSE)/1,0)</f>
        <v>0</v>
      </c>
      <c r="W134">
        <f>IFERROR(VLOOKUP($B134,Kraftvärmeprod!$B$1:$AH$479,MATCH(W$2,Kraftvärmeprod!$B$1:$AG$1,0),FALSE)/1,0)-IFERROR(VLOOKUP($B134,'Slutlig allokering'!$B$2:$AC$462,MATCH(W$3,'Slutlig allokering'!$B$2:$AJ$2,0),FALSE)/1,0)</f>
        <v>0</v>
      </c>
      <c r="X134">
        <f>IFERROR(VLOOKUP($B134,Kraftvärmeprod!$B$1:$AH$479,MATCH(X$2,Kraftvärmeprod!$B$1:$AG$1,0),FALSE)/1,0)-IFERROR(VLOOKUP($B134,'Slutlig allokering'!$B$2:$AC$462,MATCH(X$3,'Slutlig allokering'!$B$2:$AJ$2,0),FALSE)/1,0)</f>
        <v>0</v>
      </c>
      <c r="Y134">
        <f>IFERROR(VLOOKUP($B134,Kraftvärmeprod!$B$1:$AH$479,MATCH(Y$2,Kraftvärmeprod!$B$1:$AG$1,0),FALSE)/1,0)-IFERROR(VLOOKUP($B134,'Slutlig allokering'!$B$2:$AC$462,MATCH(Y$3,'Slutlig allokering'!$B$2:$AJ$2,0),FALSE)/1,0)</f>
        <v>0</v>
      </c>
      <c r="Z134">
        <f>IFERROR(VLOOKUP($B134,Kraftvärmeprod!$B$1:$AH$479,MATCH(Z$2,Kraftvärmeprod!$B$1:$AG$1,0),FALSE)/1,0)-IFERROR(VLOOKUP($B134,'Slutlig allokering'!$B$2:$AC$462,MATCH(Z$3,'Slutlig allokering'!$B$2:$AJ$2,0),FALSE)/1,0)</f>
        <v>0</v>
      </c>
      <c r="AA134">
        <f>IFERROR(VLOOKUP($B134,Kraftvärmeprod!$B$1:$AH$479,MATCH(AA$2,Kraftvärmeprod!$B$1:$AG$1,0),FALSE)/1,0)-IFERROR(VLOOKUP($B134,'Slutlig allokering'!$B$2:$AC$462,MATCH(AA$3,'Slutlig allokering'!$B$2:$AJ$2,0),FALSE)/1,0)</f>
        <v>0</v>
      </c>
      <c r="AB134">
        <f>IFERROR(VLOOKUP($B134,Kraftvärmeprod!$B$1:$AH$479,MATCH(AB$2,Kraftvärmeprod!$B$1:$AG$1,0),FALSE)/1,0)-IFERROR(VLOOKUP($B134,'Slutlig allokering'!$B$2:$AC$462,MATCH(AB$3,'Slutlig allokering'!$B$2:$AJ$2,0),FALSE)/1,0)</f>
        <v>0</v>
      </c>
      <c r="AE134">
        <f t="shared" si="4"/>
        <v>0</v>
      </c>
      <c r="AG134">
        <f>IFERROR(VLOOKUP(B134,'Slutlig allokering'!$B$2:$AJ$462,MATCH("Summa justerad allokerad tillförd energi (utan hjälpel och rökgaskondensering):",'Slutlig allokering'!$B$2:$AK$2,0),FALSE)/1,"")</f>
        <v>0</v>
      </c>
      <c r="AI134" s="55" t="str">
        <f>IFERROR(1-VLOOKUP(B134,'Slutlig allokering'!$B$2:$AJ$462,MATCH("Andel av bränsle i kvv som allokerats till värme, exklusive rökgaskondensering och hjälpel",'Slutlig allokering'!$B$2:$AK$2,0),FALSE),"")</f>
        <v/>
      </c>
      <c r="AK134" s="55" t="str">
        <f t="shared" si="5"/>
        <v/>
      </c>
    </row>
    <row r="135" spans="1:37" x14ac:dyDescent="0.25">
      <c r="A135" s="28" t="s">
        <v>167</v>
      </c>
      <c r="B135" s="28" t="s">
        <v>170</v>
      </c>
      <c r="C135" t="str">
        <f>IFERROR(VLOOKUP($B135,Kraftvärmeprod!$B$1:$AH$479,MATCH(C$3,Kraftvärmeprod!$B$1:$AG$1,0),FALSE)/1,"")</f>
        <v/>
      </c>
      <c r="D135" t="str">
        <f>IFERROR(VLOOKUP($B135,Kraftvärmeprod!$B$1:$AH$479,MATCH(D$3,Kraftvärmeprod!$B$1:$AG$1,0),FALSE)/1,"")</f>
        <v/>
      </c>
      <c r="E135">
        <f>IFERROR(VLOOKUP($B135,Kraftvärmeprod!$B$1:$AH$479,MATCH(E$2,Kraftvärmeprod!$B$1:$AG$1,0),FALSE)/1,0)-IFERROR(VLOOKUP($B135,'Slutlig allokering'!$B$2:$AC$462,MATCH(E$3,'Slutlig allokering'!$B$2:$AJ$2,0),FALSE)/1,0)</f>
        <v>0</v>
      </c>
      <c r="F135">
        <f>IFERROR(VLOOKUP($B135,Kraftvärmeprod!$B$1:$AH$479,MATCH(F$2,Kraftvärmeprod!$B$1:$AG$1,0),FALSE)/1,0)-IFERROR(VLOOKUP($B135,'Slutlig allokering'!$B$2:$AC$462,MATCH(F$3,'Slutlig allokering'!$B$2:$AJ$2,0),FALSE)/1,0)</f>
        <v>0</v>
      </c>
      <c r="G135">
        <f>IFERROR(VLOOKUP($B135,Kraftvärmeprod!$B$1:$AH$479,MATCH(G$2,Kraftvärmeprod!$B$1:$AG$1,0),FALSE)/1,0)-IFERROR(VLOOKUP($B135,'Slutlig allokering'!$B$2:$AC$462,MATCH(G$3,'Slutlig allokering'!$B$2:$AJ$2,0),FALSE)/1,0)</f>
        <v>0</v>
      </c>
      <c r="H135">
        <f>IFERROR(VLOOKUP($B135,Kraftvärmeprod!$B$1:$AH$479,MATCH(H$2,Kraftvärmeprod!$B$1:$AG$1,0),FALSE)/1,0)-IFERROR(VLOOKUP($B135,'Slutlig allokering'!$B$2:$AC$462,MATCH(H$3,'Slutlig allokering'!$B$2:$AJ$2,0),FALSE)/1,0)</f>
        <v>0</v>
      </c>
      <c r="I135">
        <f>IFERROR(VLOOKUP($B135,Kraftvärmeprod!$B$1:$AH$479,MATCH(I$2,Kraftvärmeprod!$B$1:$AG$1,0),FALSE)/1,0)-IFERROR(VLOOKUP($B135,'Slutlig allokering'!$B$2:$AC$462,MATCH(I$3,'Slutlig allokering'!$B$2:$AJ$2,0),FALSE)/1,0)</f>
        <v>0</v>
      </c>
      <c r="J135">
        <f>IFERROR(VLOOKUP($B135,Kraftvärmeprod!$B$1:$AH$479,MATCH(J$2,Kraftvärmeprod!$B$1:$AG$1,0),FALSE)/1,0)-IFERROR(VLOOKUP($B135,'Slutlig allokering'!$B$2:$AC$462,MATCH(J$3,'Slutlig allokering'!$B$2:$AJ$2,0),FALSE)/1,0)</f>
        <v>0</v>
      </c>
      <c r="K135">
        <f>IFERROR(VLOOKUP($B135,Kraftvärmeprod!$B$1:$AH$479,MATCH(K$2,Kraftvärmeprod!$B$1:$AG$1,0),FALSE)/1,0)-IFERROR(VLOOKUP($B135,'Slutlig allokering'!$B$2:$AC$462,MATCH(K$3,'Slutlig allokering'!$B$2:$AJ$2,0),FALSE)/1,0)</f>
        <v>0</v>
      </c>
      <c r="L135">
        <f>IFERROR(VLOOKUP($B135,Kraftvärmeprod!$B$1:$AH$479,MATCH(L$2,Kraftvärmeprod!$B$1:$AG$1,0),FALSE)/1,0)-IFERROR(VLOOKUP($B135,'Slutlig allokering'!$B$2:$AC$462,MATCH(L$3,'Slutlig allokering'!$B$2:$AJ$2,0),FALSE)/1,0)</f>
        <v>0</v>
      </c>
      <c r="M135" s="143">
        <f>IFERROR(VLOOKUP($B135,Miljö!$B$1:$S$477,MATCH(M$2,Miljö!$B$1:$X$1,0),FALSE)/1,0)-IFERROR(VLOOKUP($B135,'Slutlig allokering'!$B$2:$AC$462,MATCH(M$3,'Slutlig allokering'!$B$2:$AJ$2,0),FALSE)/1,0)</f>
        <v>0</v>
      </c>
      <c r="N135">
        <f>IFERROR(VLOOKUP($B135,Kraftvärmeprod!$B$1:$AH$479,MATCH(N$2,Kraftvärmeprod!$B$1:$AG$1,0),FALSE)/1,0)-IFERROR(VLOOKUP($B135,'Slutlig allokering'!$B$2:$AC$462,MATCH(N$3,'Slutlig allokering'!$B$2:$AJ$2,0),FALSE)/1,0)</f>
        <v>0</v>
      </c>
      <c r="O135">
        <f>IFERROR(VLOOKUP($B135,Kraftvärmeprod!$B$1:$AH$479,MATCH(O$2,Kraftvärmeprod!$B$1:$AG$1,0),FALSE)/1,0)-IFERROR(VLOOKUP($B135,'Slutlig allokering'!$B$2:$AC$462,MATCH(O$3,'Slutlig allokering'!$B$2:$AJ$2,0),FALSE)/1,0)</f>
        <v>0</v>
      </c>
      <c r="P135">
        <f>IFERROR(VLOOKUP($B135,Kraftvärmeprod!$B$1:$AH$479,MATCH(P$2,Kraftvärmeprod!$B$1:$AG$1,0),FALSE)/1,0)-IFERROR(VLOOKUP($B135,'Slutlig allokering'!$B$2:$AC$462,MATCH(P$3,'Slutlig allokering'!$B$2:$AJ$2,0),FALSE)/1,0)</f>
        <v>0</v>
      </c>
      <c r="Q135">
        <f>IFERROR(VLOOKUP($B135,Kraftvärmeprod!$B$1:$AH$479,MATCH(Q$2,Kraftvärmeprod!$B$1:$AG$1,0),FALSE)/1,0)-IFERROR(VLOOKUP($B135,'Slutlig allokering'!$B$2:$AC$462,MATCH(Q$3,'Slutlig allokering'!$B$2:$AJ$2,0),FALSE)/1,0)</f>
        <v>0</v>
      </c>
      <c r="R135">
        <f>IFERROR(VLOOKUP($B135,Kraftvärmeprod!$B$1:$AH$479,MATCH(R$2,Kraftvärmeprod!$B$1:$AG$1,0),FALSE)/1,0)-IFERROR(VLOOKUP($B135,'Slutlig allokering'!$B$2:$AC$462,MATCH(R$3,'Slutlig allokering'!$B$2:$AJ$2,0),FALSE)/1,0)</f>
        <v>0</v>
      </c>
      <c r="S135">
        <f>IFERROR(VLOOKUP($B135,Kraftvärmeprod!$B$1:$AH$479,MATCH(S$2,Kraftvärmeprod!$B$1:$AG$1,0),FALSE)/1,0)-IFERROR(VLOOKUP($B135,'Slutlig allokering'!$B$2:$AC$462,MATCH(S$3,'Slutlig allokering'!$B$2:$AJ$2,0),FALSE)/1,0)</f>
        <v>0</v>
      </c>
      <c r="T135">
        <f>IFERROR(VLOOKUP($B135,Kraftvärmeprod!$B$1:$AH$479,MATCH(T$2,Kraftvärmeprod!$B$1:$AG$1,0),FALSE)/1,0)-IFERROR(VLOOKUP($B135,'Slutlig allokering'!$B$2:$AC$462,MATCH(T$3,'Slutlig allokering'!$B$2:$AJ$2,0),FALSE)/1,0)</f>
        <v>0</v>
      </c>
      <c r="U135">
        <f>IFERROR(VLOOKUP($B135,Kraftvärmeprod!$B$1:$AH$479,MATCH(U$2,Kraftvärmeprod!$B$1:$AG$1,0),FALSE)/1,0)-IFERROR(VLOOKUP($B135,'Slutlig allokering'!$B$2:$AC$462,MATCH(U$3,'Slutlig allokering'!$B$2:$AJ$2,0),FALSE)/1,0)</f>
        <v>0</v>
      </c>
      <c r="V135">
        <f>IFERROR(VLOOKUP($B135,Kraftvärmeprod!$B$1:$AH$479,MATCH(V$2,Kraftvärmeprod!$B$1:$AG$1,0),FALSE)/1,0)-IFERROR(VLOOKUP($B135,'Slutlig allokering'!$B$2:$AC$462,MATCH(V$3,'Slutlig allokering'!$B$2:$AJ$2,0),FALSE)/1,0)</f>
        <v>0</v>
      </c>
      <c r="W135">
        <f>IFERROR(VLOOKUP($B135,Kraftvärmeprod!$B$1:$AH$479,MATCH(W$2,Kraftvärmeprod!$B$1:$AG$1,0),FALSE)/1,0)-IFERROR(VLOOKUP($B135,'Slutlig allokering'!$B$2:$AC$462,MATCH(W$3,'Slutlig allokering'!$B$2:$AJ$2,0),FALSE)/1,0)</f>
        <v>0</v>
      </c>
      <c r="X135">
        <f>IFERROR(VLOOKUP($B135,Kraftvärmeprod!$B$1:$AH$479,MATCH(X$2,Kraftvärmeprod!$B$1:$AG$1,0),FALSE)/1,0)-IFERROR(VLOOKUP($B135,'Slutlig allokering'!$B$2:$AC$462,MATCH(X$3,'Slutlig allokering'!$B$2:$AJ$2,0),FALSE)/1,0)</f>
        <v>0</v>
      </c>
      <c r="Y135">
        <f>IFERROR(VLOOKUP($B135,Kraftvärmeprod!$B$1:$AH$479,MATCH(Y$2,Kraftvärmeprod!$B$1:$AG$1,0),FALSE)/1,0)-IFERROR(VLOOKUP($B135,'Slutlig allokering'!$B$2:$AC$462,MATCH(Y$3,'Slutlig allokering'!$B$2:$AJ$2,0),FALSE)/1,0)</f>
        <v>0</v>
      </c>
      <c r="Z135">
        <f>IFERROR(VLOOKUP($B135,Kraftvärmeprod!$B$1:$AH$479,MATCH(Z$2,Kraftvärmeprod!$B$1:$AG$1,0),FALSE)/1,0)-IFERROR(VLOOKUP($B135,'Slutlig allokering'!$B$2:$AC$462,MATCH(Z$3,'Slutlig allokering'!$B$2:$AJ$2,0),FALSE)/1,0)</f>
        <v>0</v>
      </c>
      <c r="AA135">
        <f>IFERROR(VLOOKUP($B135,Kraftvärmeprod!$B$1:$AH$479,MATCH(AA$2,Kraftvärmeprod!$B$1:$AG$1,0),FALSE)/1,0)-IFERROR(VLOOKUP($B135,'Slutlig allokering'!$B$2:$AC$462,MATCH(AA$3,'Slutlig allokering'!$B$2:$AJ$2,0),FALSE)/1,0)</f>
        <v>0</v>
      </c>
      <c r="AB135">
        <f>IFERROR(VLOOKUP($B135,Kraftvärmeprod!$B$1:$AH$479,MATCH(AB$2,Kraftvärmeprod!$B$1:$AG$1,0),FALSE)/1,0)-IFERROR(VLOOKUP($B135,'Slutlig allokering'!$B$2:$AC$462,MATCH(AB$3,'Slutlig allokering'!$B$2:$AJ$2,0),FALSE)/1,0)</f>
        <v>0</v>
      </c>
      <c r="AE135">
        <f t="shared" si="4"/>
        <v>0</v>
      </c>
      <c r="AG135">
        <f>IFERROR(VLOOKUP(B135,'Slutlig allokering'!$B$2:$AJ$462,MATCH("Summa justerad allokerad tillförd energi (utan hjälpel och rökgaskondensering):",'Slutlig allokering'!$B$2:$AK$2,0),FALSE)/1,"")</f>
        <v>0</v>
      </c>
      <c r="AI135" s="55" t="str">
        <f>IFERROR(1-VLOOKUP(B135,'Slutlig allokering'!$B$2:$AJ$462,MATCH("Andel av bränsle i kvv som allokerats till värme, exklusive rökgaskondensering och hjälpel",'Slutlig allokering'!$B$2:$AK$2,0),FALSE),"")</f>
        <v/>
      </c>
      <c r="AK135" s="55" t="str">
        <f t="shared" si="5"/>
        <v/>
      </c>
    </row>
    <row r="136" spans="1:37" x14ac:dyDescent="0.25">
      <c r="A136" s="28" t="s">
        <v>171</v>
      </c>
      <c r="B136" s="28" t="s">
        <v>172</v>
      </c>
      <c r="C136" t="str">
        <f>IFERROR(VLOOKUP($B136,Kraftvärmeprod!$B$1:$AH$479,MATCH(C$3,Kraftvärmeprod!$B$1:$AG$1,0),FALSE)/1,"")</f>
        <v/>
      </c>
      <c r="D136" t="str">
        <f>IFERROR(VLOOKUP($B136,Kraftvärmeprod!$B$1:$AH$479,MATCH(D$3,Kraftvärmeprod!$B$1:$AG$1,0),FALSE)/1,"")</f>
        <v/>
      </c>
      <c r="E136">
        <f>IFERROR(VLOOKUP($B136,Kraftvärmeprod!$B$1:$AH$479,MATCH(E$2,Kraftvärmeprod!$B$1:$AG$1,0),FALSE)/1,0)-IFERROR(VLOOKUP($B136,'Slutlig allokering'!$B$2:$AC$462,MATCH(E$3,'Slutlig allokering'!$B$2:$AJ$2,0),FALSE)/1,0)</f>
        <v>0</v>
      </c>
      <c r="F136">
        <f>IFERROR(VLOOKUP($B136,Kraftvärmeprod!$B$1:$AH$479,MATCH(F$2,Kraftvärmeprod!$B$1:$AG$1,0),FALSE)/1,0)-IFERROR(VLOOKUP($B136,'Slutlig allokering'!$B$2:$AC$462,MATCH(F$3,'Slutlig allokering'!$B$2:$AJ$2,0),FALSE)/1,0)</f>
        <v>0</v>
      </c>
      <c r="G136">
        <f>IFERROR(VLOOKUP($B136,Kraftvärmeprod!$B$1:$AH$479,MATCH(G$2,Kraftvärmeprod!$B$1:$AG$1,0),FALSE)/1,0)-IFERROR(VLOOKUP($B136,'Slutlig allokering'!$B$2:$AC$462,MATCH(G$3,'Slutlig allokering'!$B$2:$AJ$2,0),FALSE)/1,0)</f>
        <v>0</v>
      </c>
      <c r="H136">
        <f>IFERROR(VLOOKUP($B136,Kraftvärmeprod!$B$1:$AH$479,MATCH(H$2,Kraftvärmeprod!$B$1:$AG$1,0),FALSE)/1,0)-IFERROR(VLOOKUP($B136,'Slutlig allokering'!$B$2:$AC$462,MATCH(H$3,'Slutlig allokering'!$B$2:$AJ$2,0),FALSE)/1,0)</f>
        <v>0</v>
      </c>
      <c r="I136">
        <f>IFERROR(VLOOKUP($B136,Kraftvärmeprod!$B$1:$AH$479,MATCH(I$2,Kraftvärmeprod!$B$1:$AG$1,0),FALSE)/1,0)-IFERROR(VLOOKUP($B136,'Slutlig allokering'!$B$2:$AC$462,MATCH(I$3,'Slutlig allokering'!$B$2:$AJ$2,0),FALSE)/1,0)</f>
        <v>0</v>
      </c>
      <c r="J136">
        <f>IFERROR(VLOOKUP($B136,Kraftvärmeprod!$B$1:$AH$479,MATCH(J$2,Kraftvärmeprod!$B$1:$AG$1,0),FALSE)/1,0)-IFERROR(VLOOKUP($B136,'Slutlig allokering'!$B$2:$AC$462,MATCH(J$3,'Slutlig allokering'!$B$2:$AJ$2,0),FALSE)/1,0)</f>
        <v>0</v>
      </c>
      <c r="K136">
        <f>IFERROR(VLOOKUP($B136,Kraftvärmeprod!$B$1:$AH$479,MATCH(K$2,Kraftvärmeprod!$B$1:$AG$1,0),FALSE)/1,0)-IFERROR(VLOOKUP($B136,'Slutlig allokering'!$B$2:$AC$462,MATCH(K$3,'Slutlig allokering'!$B$2:$AJ$2,0),FALSE)/1,0)</f>
        <v>0</v>
      </c>
      <c r="L136">
        <f>IFERROR(VLOOKUP($B136,Kraftvärmeprod!$B$1:$AH$479,MATCH(L$2,Kraftvärmeprod!$B$1:$AG$1,0),FALSE)/1,0)-IFERROR(VLOOKUP($B136,'Slutlig allokering'!$B$2:$AC$462,MATCH(L$3,'Slutlig allokering'!$B$2:$AJ$2,0),FALSE)/1,0)</f>
        <v>0</v>
      </c>
      <c r="M136" s="143">
        <f>IFERROR(VLOOKUP($B136,Miljö!$B$1:$S$477,MATCH(M$2,Miljö!$B$1:$X$1,0),FALSE)/1,0)-IFERROR(VLOOKUP($B136,'Slutlig allokering'!$B$2:$AC$462,MATCH(M$3,'Slutlig allokering'!$B$2:$AJ$2,0),FALSE)/1,0)</f>
        <v>0</v>
      </c>
      <c r="N136">
        <f>IFERROR(VLOOKUP($B136,Kraftvärmeprod!$B$1:$AH$479,MATCH(N$2,Kraftvärmeprod!$B$1:$AG$1,0),FALSE)/1,0)-IFERROR(VLOOKUP($B136,'Slutlig allokering'!$B$2:$AC$462,MATCH(N$3,'Slutlig allokering'!$B$2:$AJ$2,0),FALSE)/1,0)</f>
        <v>0</v>
      </c>
      <c r="O136">
        <f>IFERROR(VLOOKUP($B136,Kraftvärmeprod!$B$1:$AH$479,MATCH(O$2,Kraftvärmeprod!$B$1:$AG$1,0),FALSE)/1,0)-IFERROR(VLOOKUP($B136,'Slutlig allokering'!$B$2:$AC$462,MATCH(O$3,'Slutlig allokering'!$B$2:$AJ$2,0),FALSE)/1,0)</f>
        <v>0</v>
      </c>
      <c r="P136">
        <f>IFERROR(VLOOKUP($B136,Kraftvärmeprod!$B$1:$AH$479,MATCH(P$2,Kraftvärmeprod!$B$1:$AG$1,0),FALSE)/1,0)-IFERROR(VLOOKUP($B136,'Slutlig allokering'!$B$2:$AC$462,MATCH(P$3,'Slutlig allokering'!$B$2:$AJ$2,0),FALSE)/1,0)</f>
        <v>0</v>
      </c>
      <c r="Q136">
        <f>IFERROR(VLOOKUP($B136,Kraftvärmeprod!$B$1:$AH$479,MATCH(Q$2,Kraftvärmeprod!$B$1:$AG$1,0),FALSE)/1,0)-IFERROR(VLOOKUP($B136,'Slutlig allokering'!$B$2:$AC$462,MATCH(Q$3,'Slutlig allokering'!$B$2:$AJ$2,0),FALSE)/1,0)</f>
        <v>0</v>
      </c>
      <c r="R136">
        <f>IFERROR(VLOOKUP($B136,Kraftvärmeprod!$B$1:$AH$479,MATCH(R$2,Kraftvärmeprod!$B$1:$AG$1,0),FALSE)/1,0)-IFERROR(VLOOKUP($B136,'Slutlig allokering'!$B$2:$AC$462,MATCH(R$3,'Slutlig allokering'!$B$2:$AJ$2,0),FALSE)/1,0)</f>
        <v>0</v>
      </c>
      <c r="S136">
        <f>IFERROR(VLOOKUP($B136,Kraftvärmeprod!$B$1:$AH$479,MATCH(S$2,Kraftvärmeprod!$B$1:$AG$1,0),FALSE)/1,0)-IFERROR(VLOOKUP($B136,'Slutlig allokering'!$B$2:$AC$462,MATCH(S$3,'Slutlig allokering'!$B$2:$AJ$2,0),FALSE)/1,0)</f>
        <v>0</v>
      </c>
      <c r="T136">
        <f>IFERROR(VLOOKUP($B136,Kraftvärmeprod!$B$1:$AH$479,MATCH(T$2,Kraftvärmeprod!$B$1:$AG$1,0),FALSE)/1,0)-IFERROR(VLOOKUP($B136,'Slutlig allokering'!$B$2:$AC$462,MATCH(T$3,'Slutlig allokering'!$B$2:$AJ$2,0),FALSE)/1,0)</f>
        <v>0</v>
      </c>
      <c r="U136">
        <f>IFERROR(VLOOKUP($B136,Kraftvärmeprod!$B$1:$AH$479,MATCH(U$2,Kraftvärmeprod!$B$1:$AG$1,0),FALSE)/1,0)-IFERROR(VLOOKUP($B136,'Slutlig allokering'!$B$2:$AC$462,MATCH(U$3,'Slutlig allokering'!$B$2:$AJ$2,0),FALSE)/1,0)</f>
        <v>0</v>
      </c>
      <c r="V136">
        <f>IFERROR(VLOOKUP($B136,Kraftvärmeprod!$B$1:$AH$479,MATCH(V$2,Kraftvärmeprod!$B$1:$AG$1,0),FALSE)/1,0)-IFERROR(VLOOKUP($B136,'Slutlig allokering'!$B$2:$AC$462,MATCH(V$3,'Slutlig allokering'!$B$2:$AJ$2,0),FALSE)/1,0)</f>
        <v>0</v>
      </c>
      <c r="W136">
        <f>IFERROR(VLOOKUP($B136,Kraftvärmeprod!$B$1:$AH$479,MATCH(W$2,Kraftvärmeprod!$B$1:$AG$1,0),FALSE)/1,0)-IFERROR(VLOOKUP($B136,'Slutlig allokering'!$B$2:$AC$462,MATCH(W$3,'Slutlig allokering'!$B$2:$AJ$2,0),FALSE)/1,0)</f>
        <v>0</v>
      </c>
      <c r="X136">
        <f>IFERROR(VLOOKUP($B136,Kraftvärmeprod!$B$1:$AH$479,MATCH(X$2,Kraftvärmeprod!$B$1:$AG$1,0),FALSE)/1,0)-IFERROR(VLOOKUP($B136,'Slutlig allokering'!$B$2:$AC$462,MATCH(X$3,'Slutlig allokering'!$B$2:$AJ$2,0),FALSE)/1,0)</f>
        <v>0</v>
      </c>
      <c r="Y136">
        <f>IFERROR(VLOOKUP($B136,Kraftvärmeprod!$B$1:$AH$479,MATCH(Y$2,Kraftvärmeprod!$B$1:$AG$1,0),FALSE)/1,0)-IFERROR(VLOOKUP($B136,'Slutlig allokering'!$B$2:$AC$462,MATCH(Y$3,'Slutlig allokering'!$B$2:$AJ$2,0),FALSE)/1,0)</f>
        <v>0</v>
      </c>
      <c r="Z136">
        <f>IFERROR(VLOOKUP($B136,Kraftvärmeprod!$B$1:$AH$479,MATCH(Z$2,Kraftvärmeprod!$B$1:$AG$1,0),FALSE)/1,0)-IFERROR(VLOOKUP($B136,'Slutlig allokering'!$B$2:$AC$462,MATCH(Z$3,'Slutlig allokering'!$B$2:$AJ$2,0),FALSE)/1,0)</f>
        <v>0</v>
      </c>
      <c r="AA136">
        <f>IFERROR(VLOOKUP($B136,Kraftvärmeprod!$B$1:$AH$479,MATCH(AA$2,Kraftvärmeprod!$B$1:$AG$1,0),FALSE)/1,0)-IFERROR(VLOOKUP($B136,'Slutlig allokering'!$B$2:$AC$462,MATCH(AA$3,'Slutlig allokering'!$B$2:$AJ$2,0),FALSE)/1,0)</f>
        <v>0</v>
      </c>
      <c r="AB136">
        <f>IFERROR(VLOOKUP($B136,Kraftvärmeprod!$B$1:$AH$479,MATCH(AB$2,Kraftvärmeprod!$B$1:$AG$1,0),FALSE)/1,0)-IFERROR(VLOOKUP($B136,'Slutlig allokering'!$B$2:$AC$462,MATCH(AB$3,'Slutlig allokering'!$B$2:$AJ$2,0),FALSE)/1,0)</f>
        <v>0</v>
      </c>
      <c r="AE136">
        <f t="shared" si="4"/>
        <v>0</v>
      </c>
      <c r="AG136">
        <f>IFERROR(VLOOKUP(B136,'Slutlig allokering'!$B$2:$AJ$462,MATCH("Summa justerad allokerad tillförd energi (utan hjälpel och rökgaskondensering):",'Slutlig allokering'!$B$2:$AK$2,0),FALSE)/1,"")</f>
        <v>0</v>
      </c>
      <c r="AI136" s="55" t="str">
        <f>IFERROR(1-VLOOKUP(B136,'Slutlig allokering'!$B$2:$AJ$462,MATCH("Andel av bränsle i kvv som allokerats till värme, exklusive rökgaskondensering och hjälpel",'Slutlig allokering'!$B$2:$AK$2,0),FALSE),"")</f>
        <v/>
      </c>
      <c r="AK136" s="55" t="str">
        <f t="shared" si="5"/>
        <v/>
      </c>
    </row>
    <row r="137" spans="1:37" x14ac:dyDescent="0.25">
      <c r="A137" s="28" t="s">
        <v>171</v>
      </c>
      <c r="B137" s="28" t="s">
        <v>173</v>
      </c>
      <c r="C137" t="str">
        <f>IFERROR(VLOOKUP($B137,Kraftvärmeprod!$B$1:$AH$479,MATCH(C$3,Kraftvärmeprod!$B$1:$AG$1,0),FALSE)/1,"")</f>
        <v/>
      </c>
      <c r="D137" t="str">
        <f>IFERROR(VLOOKUP($B137,Kraftvärmeprod!$B$1:$AH$479,MATCH(D$3,Kraftvärmeprod!$B$1:$AG$1,0),FALSE)/1,"")</f>
        <v/>
      </c>
      <c r="E137">
        <f>IFERROR(VLOOKUP($B137,Kraftvärmeprod!$B$1:$AH$479,MATCH(E$2,Kraftvärmeprod!$B$1:$AG$1,0),FALSE)/1,0)-IFERROR(VLOOKUP($B137,'Slutlig allokering'!$B$2:$AC$462,MATCH(E$3,'Slutlig allokering'!$B$2:$AJ$2,0),FALSE)/1,0)</f>
        <v>0</v>
      </c>
      <c r="F137">
        <f>IFERROR(VLOOKUP($B137,Kraftvärmeprod!$B$1:$AH$479,MATCH(F$2,Kraftvärmeprod!$B$1:$AG$1,0),FALSE)/1,0)-IFERROR(VLOOKUP($B137,'Slutlig allokering'!$B$2:$AC$462,MATCH(F$3,'Slutlig allokering'!$B$2:$AJ$2,0),FALSE)/1,0)</f>
        <v>0</v>
      </c>
      <c r="G137">
        <f>IFERROR(VLOOKUP($B137,Kraftvärmeprod!$B$1:$AH$479,MATCH(G$2,Kraftvärmeprod!$B$1:$AG$1,0),FALSE)/1,0)-IFERROR(VLOOKUP($B137,'Slutlig allokering'!$B$2:$AC$462,MATCH(G$3,'Slutlig allokering'!$B$2:$AJ$2,0),FALSE)/1,0)</f>
        <v>0</v>
      </c>
      <c r="H137">
        <f>IFERROR(VLOOKUP($B137,Kraftvärmeprod!$B$1:$AH$479,MATCH(H$2,Kraftvärmeprod!$B$1:$AG$1,0),FALSE)/1,0)-IFERROR(VLOOKUP($B137,'Slutlig allokering'!$B$2:$AC$462,MATCH(H$3,'Slutlig allokering'!$B$2:$AJ$2,0),FALSE)/1,0)</f>
        <v>0</v>
      </c>
      <c r="I137">
        <f>IFERROR(VLOOKUP($B137,Kraftvärmeprod!$B$1:$AH$479,MATCH(I$2,Kraftvärmeprod!$B$1:$AG$1,0),FALSE)/1,0)-IFERROR(VLOOKUP($B137,'Slutlig allokering'!$B$2:$AC$462,MATCH(I$3,'Slutlig allokering'!$B$2:$AJ$2,0),FALSE)/1,0)</f>
        <v>0</v>
      </c>
      <c r="J137">
        <f>IFERROR(VLOOKUP($B137,Kraftvärmeprod!$B$1:$AH$479,MATCH(J$2,Kraftvärmeprod!$B$1:$AG$1,0),FALSE)/1,0)-IFERROR(VLOOKUP($B137,'Slutlig allokering'!$B$2:$AC$462,MATCH(J$3,'Slutlig allokering'!$B$2:$AJ$2,0),FALSE)/1,0)</f>
        <v>0</v>
      </c>
      <c r="K137">
        <f>IFERROR(VLOOKUP($B137,Kraftvärmeprod!$B$1:$AH$479,MATCH(K$2,Kraftvärmeprod!$B$1:$AG$1,0),FALSE)/1,0)-IFERROR(VLOOKUP($B137,'Slutlig allokering'!$B$2:$AC$462,MATCH(K$3,'Slutlig allokering'!$B$2:$AJ$2,0),FALSE)/1,0)</f>
        <v>0</v>
      </c>
      <c r="L137">
        <f>IFERROR(VLOOKUP($B137,Kraftvärmeprod!$B$1:$AH$479,MATCH(L$2,Kraftvärmeprod!$B$1:$AG$1,0),FALSE)/1,0)-IFERROR(VLOOKUP($B137,'Slutlig allokering'!$B$2:$AC$462,MATCH(L$3,'Slutlig allokering'!$B$2:$AJ$2,0),FALSE)/1,0)</f>
        <v>0</v>
      </c>
      <c r="M137" s="143">
        <f>IFERROR(VLOOKUP($B137,Miljö!$B$1:$S$477,MATCH(M$2,Miljö!$B$1:$X$1,0),FALSE)/1,0)-IFERROR(VLOOKUP($B137,'Slutlig allokering'!$B$2:$AC$462,MATCH(M$3,'Slutlig allokering'!$B$2:$AJ$2,0),FALSE)/1,0)</f>
        <v>0</v>
      </c>
      <c r="N137">
        <f>IFERROR(VLOOKUP($B137,Kraftvärmeprod!$B$1:$AH$479,MATCH(N$2,Kraftvärmeprod!$B$1:$AG$1,0),FALSE)/1,0)-IFERROR(VLOOKUP($B137,'Slutlig allokering'!$B$2:$AC$462,MATCH(N$3,'Slutlig allokering'!$B$2:$AJ$2,0),FALSE)/1,0)</f>
        <v>0</v>
      </c>
      <c r="O137">
        <f>IFERROR(VLOOKUP($B137,Kraftvärmeprod!$B$1:$AH$479,MATCH(O$2,Kraftvärmeprod!$B$1:$AG$1,0),FALSE)/1,0)-IFERROR(VLOOKUP($B137,'Slutlig allokering'!$B$2:$AC$462,MATCH(O$3,'Slutlig allokering'!$B$2:$AJ$2,0),FALSE)/1,0)</f>
        <v>0</v>
      </c>
      <c r="P137">
        <f>IFERROR(VLOOKUP($B137,Kraftvärmeprod!$B$1:$AH$479,MATCH(P$2,Kraftvärmeprod!$B$1:$AG$1,0),FALSE)/1,0)-IFERROR(VLOOKUP($B137,'Slutlig allokering'!$B$2:$AC$462,MATCH(P$3,'Slutlig allokering'!$B$2:$AJ$2,0),FALSE)/1,0)</f>
        <v>0</v>
      </c>
      <c r="Q137">
        <f>IFERROR(VLOOKUP($B137,Kraftvärmeprod!$B$1:$AH$479,MATCH(Q$2,Kraftvärmeprod!$B$1:$AG$1,0),FALSE)/1,0)-IFERROR(VLOOKUP($B137,'Slutlig allokering'!$B$2:$AC$462,MATCH(Q$3,'Slutlig allokering'!$B$2:$AJ$2,0),FALSE)/1,0)</f>
        <v>0</v>
      </c>
      <c r="R137">
        <f>IFERROR(VLOOKUP($B137,Kraftvärmeprod!$B$1:$AH$479,MATCH(R$2,Kraftvärmeprod!$B$1:$AG$1,0),FALSE)/1,0)-IFERROR(VLOOKUP($B137,'Slutlig allokering'!$B$2:$AC$462,MATCH(R$3,'Slutlig allokering'!$B$2:$AJ$2,0),FALSE)/1,0)</f>
        <v>0</v>
      </c>
      <c r="S137">
        <f>IFERROR(VLOOKUP($B137,Kraftvärmeprod!$B$1:$AH$479,MATCH(S$2,Kraftvärmeprod!$B$1:$AG$1,0),FALSE)/1,0)-IFERROR(VLOOKUP($B137,'Slutlig allokering'!$B$2:$AC$462,MATCH(S$3,'Slutlig allokering'!$B$2:$AJ$2,0),FALSE)/1,0)</f>
        <v>0</v>
      </c>
      <c r="T137">
        <f>IFERROR(VLOOKUP($B137,Kraftvärmeprod!$B$1:$AH$479,MATCH(T$2,Kraftvärmeprod!$B$1:$AG$1,0),FALSE)/1,0)-IFERROR(VLOOKUP($B137,'Slutlig allokering'!$B$2:$AC$462,MATCH(T$3,'Slutlig allokering'!$B$2:$AJ$2,0),FALSE)/1,0)</f>
        <v>0</v>
      </c>
      <c r="U137">
        <f>IFERROR(VLOOKUP($B137,Kraftvärmeprod!$B$1:$AH$479,MATCH(U$2,Kraftvärmeprod!$B$1:$AG$1,0),FALSE)/1,0)-IFERROR(VLOOKUP($B137,'Slutlig allokering'!$B$2:$AC$462,MATCH(U$3,'Slutlig allokering'!$B$2:$AJ$2,0),FALSE)/1,0)</f>
        <v>0</v>
      </c>
      <c r="V137">
        <f>IFERROR(VLOOKUP($B137,Kraftvärmeprod!$B$1:$AH$479,MATCH(V$2,Kraftvärmeprod!$B$1:$AG$1,0),FALSE)/1,0)-IFERROR(VLOOKUP($B137,'Slutlig allokering'!$B$2:$AC$462,MATCH(V$3,'Slutlig allokering'!$B$2:$AJ$2,0),FALSE)/1,0)</f>
        <v>0</v>
      </c>
      <c r="W137">
        <f>IFERROR(VLOOKUP($B137,Kraftvärmeprod!$B$1:$AH$479,MATCH(W$2,Kraftvärmeprod!$B$1:$AG$1,0),FALSE)/1,0)-IFERROR(VLOOKUP($B137,'Slutlig allokering'!$B$2:$AC$462,MATCH(W$3,'Slutlig allokering'!$B$2:$AJ$2,0),FALSE)/1,0)</f>
        <v>0</v>
      </c>
      <c r="X137">
        <f>IFERROR(VLOOKUP($B137,Kraftvärmeprod!$B$1:$AH$479,MATCH(X$2,Kraftvärmeprod!$B$1:$AG$1,0),FALSE)/1,0)-IFERROR(VLOOKUP($B137,'Slutlig allokering'!$B$2:$AC$462,MATCH(X$3,'Slutlig allokering'!$B$2:$AJ$2,0),FALSE)/1,0)</f>
        <v>0</v>
      </c>
      <c r="Y137">
        <f>IFERROR(VLOOKUP($B137,Kraftvärmeprod!$B$1:$AH$479,MATCH(Y$2,Kraftvärmeprod!$B$1:$AG$1,0),FALSE)/1,0)-IFERROR(VLOOKUP($B137,'Slutlig allokering'!$B$2:$AC$462,MATCH(Y$3,'Slutlig allokering'!$B$2:$AJ$2,0),FALSE)/1,0)</f>
        <v>0</v>
      </c>
      <c r="Z137">
        <f>IFERROR(VLOOKUP($B137,Kraftvärmeprod!$B$1:$AH$479,MATCH(Z$2,Kraftvärmeprod!$B$1:$AG$1,0),FALSE)/1,0)-IFERROR(VLOOKUP($B137,'Slutlig allokering'!$B$2:$AC$462,MATCH(Z$3,'Slutlig allokering'!$B$2:$AJ$2,0),FALSE)/1,0)</f>
        <v>0</v>
      </c>
      <c r="AA137">
        <f>IFERROR(VLOOKUP($B137,Kraftvärmeprod!$B$1:$AH$479,MATCH(AA$2,Kraftvärmeprod!$B$1:$AG$1,0),FALSE)/1,0)-IFERROR(VLOOKUP($B137,'Slutlig allokering'!$B$2:$AC$462,MATCH(AA$3,'Slutlig allokering'!$B$2:$AJ$2,0),FALSE)/1,0)</f>
        <v>0</v>
      </c>
      <c r="AB137">
        <f>IFERROR(VLOOKUP($B137,Kraftvärmeprod!$B$1:$AH$479,MATCH(AB$2,Kraftvärmeprod!$B$1:$AG$1,0),FALSE)/1,0)-IFERROR(VLOOKUP($B137,'Slutlig allokering'!$B$2:$AC$462,MATCH(AB$3,'Slutlig allokering'!$B$2:$AJ$2,0),FALSE)/1,0)</f>
        <v>0</v>
      </c>
      <c r="AE137">
        <f t="shared" si="4"/>
        <v>0</v>
      </c>
      <c r="AG137">
        <f>IFERROR(VLOOKUP(B137,'Slutlig allokering'!$B$2:$AJ$462,MATCH("Summa justerad allokerad tillförd energi (utan hjälpel och rökgaskondensering):",'Slutlig allokering'!$B$2:$AK$2,0),FALSE)/1,"")</f>
        <v>0</v>
      </c>
      <c r="AI137" s="55" t="str">
        <f>IFERROR(1-VLOOKUP(B137,'Slutlig allokering'!$B$2:$AJ$462,MATCH("Andel av bränsle i kvv som allokerats till värme, exklusive rökgaskondensering och hjälpel",'Slutlig allokering'!$B$2:$AK$2,0),FALSE),"")</f>
        <v/>
      </c>
      <c r="AK137" s="55" t="str">
        <f t="shared" si="5"/>
        <v/>
      </c>
    </row>
    <row r="138" spans="1:37" x14ac:dyDescent="0.25">
      <c r="A138" s="28" t="s">
        <v>171</v>
      </c>
      <c r="B138" s="28" t="s">
        <v>174</v>
      </c>
      <c r="C138" t="str">
        <f>IFERROR(VLOOKUP($B138,Kraftvärmeprod!$B$1:$AH$479,MATCH(C$3,Kraftvärmeprod!$B$1:$AG$1,0),FALSE)/1,"")</f>
        <v/>
      </c>
      <c r="D138" t="str">
        <f>IFERROR(VLOOKUP($B138,Kraftvärmeprod!$B$1:$AH$479,MATCH(D$3,Kraftvärmeprod!$B$1:$AG$1,0),FALSE)/1,"")</f>
        <v/>
      </c>
      <c r="E138">
        <f>IFERROR(VLOOKUP($B138,Kraftvärmeprod!$B$1:$AH$479,MATCH(E$2,Kraftvärmeprod!$B$1:$AG$1,0),FALSE)/1,0)-IFERROR(VLOOKUP($B138,'Slutlig allokering'!$B$2:$AC$462,MATCH(E$3,'Slutlig allokering'!$B$2:$AJ$2,0),FALSE)/1,0)</f>
        <v>0</v>
      </c>
      <c r="F138">
        <f>IFERROR(VLOOKUP($B138,Kraftvärmeprod!$B$1:$AH$479,MATCH(F$2,Kraftvärmeprod!$B$1:$AG$1,0),FALSE)/1,0)-IFERROR(VLOOKUP($B138,'Slutlig allokering'!$B$2:$AC$462,MATCH(F$3,'Slutlig allokering'!$B$2:$AJ$2,0),FALSE)/1,0)</f>
        <v>0</v>
      </c>
      <c r="G138">
        <f>IFERROR(VLOOKUP($B138,Kraftvärmeprod!$B$1:$AH$479,MATCH(G$2,Kraftvärmeprod!$B$1:$AG$1,0),FALSE)/1,0)-IFERROR(VLOOKUP($B138,'Slutlig allokering'!$B$2:$AC$462,MATCH(G$3,'Slutlig allokering'!$B$2:$AJ$2,0),FALSE)/1,0)</f>
        <v>0</v>
      </c>
      <c r="H138">
        <f>IFERROR(VLOOKUP($B138,Kraftvärmeprod!$B$1:$AH$479,MATCH(H$2,Kraftvärmeprod!$B$1:$AG$1,0),FALSE)/1,0)-IFERROR(VLOOKUP($B138,'Slutlig allokering'!$B$2:$AC$462,MATCH(H$3,'Slutlig allokering'!$B$2:$AJ$2,0),FALSE)/1,0)</f>
        <v>0</v>
      </c>
      <c r="I138">
        <f>IFERROR(VLOOKUP($B138,Kraftvärmeprod!$B$1:$AH$479,MATCH(I$2,Kraftvärmeprod!$B$1:$AG$1,0),FALSE)/1,0)-IFERROR(VLOOKUP($B138,'Slutlig allokering'!$B$2:$AC$462,MATCH(I$3,'Slutlig allokering'!$B$2:$AJ$2,0),FALSE)/1,0)</f>
        <v>0</v>
      </c>
      <c r="J138">
        <f>IFERROR(VLOOKUP($B138,Kraftvärmeprod!$B$1:$AH$479,MATCH(J$2,Kraftvärmeprod!$B$1:$AG$1,0),FALSE)/1,0)-IFERROR(VLOOKUP($B138,'Slutlig allokering'!$B$2:$AC$462,MATCH(J$3,'Slutlig allokering'!$B$2:$AJ$2,0),FALSE)/1,0)</f>
        <v>0</v>
      </c>
      <c r="K138">
        <f>IFERROR(VLOOKUP($B138,Kraftvärmeprod!$B$1:$AH$479,MATCH(K$2,Kraftvärmeprod!$B$1:$AG$1,0),FALSE)/1,0)-IFERROR(VLOOKUP($B138,'Slutlig allokering'!$B$2:$AC$462,MATCH(K$3,'Slutlig allokering'!$B$2:$AJ$2,0),FALSE)/1,0)</f>
        <v>0</v>
      </c>
      <c r="L138">
        <f>IFERROR(VLOOKUP($B138,Kraftvärmeprod!$B$1:$AH$479,MATCH(L$2,Kraftvärmeprod!$B$1:$AG$1,0),FALSE)/1,0)-IFERROR(VLOOKUP($B138,'Slutlig allokering'!$B$2:$AC$462,MATCH(L$3,'Slutlig allokering'!$B$2:$AJ$2,0),FALSE)/1,0)</f>
        <v>0</v>
      </c>
      <c r="M138" s="143">
        <f>IFERROR(VLOOKUP($B138,Miljö!$B$1:$S$477,MATCH(M$2,Miljö!$B$1:$X$1,0),FALSE)/1,0)-IFERROR(VLOOKUP($B138,'Slutlig allokering'!$B$2:$AC$462,MATCH(M$3,'Slutlig allokering'!$B$2:$AJ$2,0),FALSE)/1,0)</f>
        <v>0</v>
      </c>
      <c r="N138">
        <f>IFERROR(VLOOKUP($B138,Kraftvärmeprod!$B$1:$AH$479,MATCH(N$2,Kraftvärmeprod!$B$1:$AG$1,0),FALSE)/1,0)-IFERROR(VLOOKUP($B138,'Slutlig allokering'!$B$2:$AC$462,MATCH(N$3,'Slutlig allokering'!$B$2:$AJ$2,0),FALSE)/1,0)</f>
        <v>0</v>
      </c>
      <c r="O138">
        <f>IFERROR(VLOOKUP($B138,Kraftvärmeprod!$B$1:$AH$479,MATCH(O$2,Kraftvärmeprod!$B$1:$AG$1,0),FALSE)/1,0)-IFERROR(VLOOKUP($B138,'Slutlig allokering'!$B$2:$AC$462,MATCH(O$3,'Slutlig allokering'!$B$2:$AJ$2,0),FALSE)/1,0)</f>
        <v>0</v>
      </c>
      <c r="P138">
        <f>IFERROR(VLOOKUP($B138,Kraftvärmeprod!$B$1:$AH$479,MATCH(P$2,Kraftvärmeprod!$B$1:$AG$1,0),FALSE)/1,0)-IFERROR(VLOOKUP($B138,'Slutlig allokering'!$B$2:$AC$462,MATCH(P$3,'Slutlig allokering'!$B$2:$AJ$2,0),FALSE)/1,0)</f>
        <v>0</v>
      </c>
      <c r="Q138">
        <f>IFERROR(VLOOKUP($B138,Kraftvärmeprod!$B$1:$AH$479,MATCH(Q$2,Kraftvärmeprod!$B$1:$AG$1,0),FALSE)/1,0)-IFERROR(VLOOKUP($B138,'Slutlig allokering'!$B$2:$AC$462,MATCH(Q$3,'Slutlig allokering'!$B$2:$AJ$2,0),FALSE)/1,0)</f>
        <v>0</v>
      </c>
      <c r="R138">
        <f>IFERROR(VLOOKUP($B138,Kraftvärmeprod!$B$1:$AH$479,MATCH(R$2,Kraftvärmeprod!$B$1:$AG$1,0),FALSE)/1,0)-IFERROR(VLOOKUP($B138,'Slutlig allokering'!$B$2:$AC$462,MATCH(R$3,'Slutlig allokering'!$B$2:$AJ$2,0),FALSE)/1,0)</f>
        <v>0</v>
      </c>
      <c r="S138">
        <f>IFERROR(VLOOKUP($B138,Kraftvärmeprod!$B$1:$AH$479,MATCH(S$2,Kraftvärmeprod!$B$1:$AG$1,0),FALSE)/1,0)-IFERROR(VLOOKUP($B138,'Slutlig allokering'!$B$2:$AC$462,MATCH(S$3,'Slutlig allokering'!$B$2:$AJ$2,0),FALSE)/1,0)</f>
        <v>0</v>
      </c>
      <c r="T138">
        <f>IFERROR(VLOOKUP($B138,Kraftvärmeprod!$B$1:$AH$479,MATCH(T$2,Kraftvärmeprod!$B$1:$AG$1,0),FALSE)/1,0)-IFERROR(VLOOKUP($B138,'Slutlig allokering'!$B$2:$AC$462,MATCH(T$3,'Slutlig allokering'!$B$2:$AJ$2,0),FALSE)/1,0)</f>
        <v>0</v>
      </c>
      <c r="U138">
        <f>IFERROR(VLOOKUP($B138,Kraftvärmeprod!$B$1:$AH$479,MATCH(U$2,Kraftvärmeprod!$B$1:$AG$1,0),FALSE)/1,0)-IFERROR(VLOOKUP($B138,'Slutlig allokering'!$B$2:$AC$462,MATCH(U$3,'Slutlig allokering'!$B$2:$AJ$2,0),FALSE)/1,0)</f>
        <v>0</v>
      </c>
      <c r="V138">
        <f>IFERROR(VLOOKUP($B138,Kraftvärmeprod!$B$1:$AH$479,MATCH(V$2,Kraftvärmeprod!$B$1:$AG$1,0),FALSE)/1,0)-IFERROR(VLOOKUP($B138,'Slutlig allokering'!$B$2:$AC$462,MATCH(V$3,'Slutlig allokering'!$B$2:$AJ$2,0),FALSE)/1,0)</f>
        <v>0</v>
      </c>
      <c r="W138">
        <f>IFERROR(VLOOKUP($B138,Kraftvärmeprod!$B$1:$AH$479,MATCH(W$2,Kraftvärmeprod!$B$1:$AG$1,0),FALSE)/1,0)-IFERROR(VLOOKUP($B138,'Slutlig allokering'!$B$2:$AC$462,MATCH(W$3,'Slutlig allokering'!$B$2:$AJ$2,0),FALSE)/1,0)</f>
        <v>0</v>
      </c>
      <c r="X138">
        <f>IFERROR(VLOOKUP($B138,Kraftvärmeprod!$B$1:$AH$479,MATCH(X$2,Kraftvärmeprod!$B$1:$AG$1,0),FALSE)/1,0)-IFERROR(VLOOKUP($B138,'Slutlig allokering'!$B$2:$AC$462,MATCH(X$3,'Slutlig allokering'!$B$2:$AJ$2,0),FALSE)/1,0)</f>
        <v>0</v>
      </c>
      <c r="Y138">
        <f>IFERROR(VLOOKUP($B138,Kraftvärmeprod!$B$1:$AH$479,MATCH(Y$2,Kraftvärmeprod!$B$1:$AG$1,0),FALSE)/1,0)-IFERROR(VLOOKUP($B138,'Slutlig allokering'!$B$2:$AC$462,MATCH(Y$3,'Slutlig allokering'!$B$2:$AJ$2,0),FALSE)/1,0)</f>
        <v>0</v>
      </c>
      <c r="Z138">
        <f>IFERROR(VLOOKUP($B138,Kraftvärmeprod!$B$1:$AH$479,MATCH(Z$2,Kraftvärmeprod!$B$1:$AG$1,0),FALSE)/1,0)-IFERROR(VLOOKUP($B138,'Slutlig allokering'!$B$2:$AC$462,MATCH(Z$3,'Slutlig allokering'!$B$2:$AJ$2,0),FALSE)/1,0)</f>
        <v>0</v>
      </c>
      <c r="AA138">
        <f>IFERROR(VLOOKUP($B138,Kraftvärmeprod!$B$1:$AH$479,MATCH(AA$2,Kraftvärmeprod!$B$1:$AG$1,0),FALSE)/1,0)-IFERROR(VLOOKUP($B138,'Slutlig allokering'!$B$2:$AC$462,MATCH(AA$3,'Slutlig allokering'!$B$2:$AJ$2,0),FALSE)/1,0)</f>
        <v>0</v>
      </c>
      <c r="AB138">
        <f>IFERROR(VLOOKUP($B138,Kraftvärmeprod!$B$1:$AH$479,MATCH(AB$2,Kraftvärmeprod!$B$1:$AG$1,0),FALSE)/1,0)-IFERROR(VLOOKUP($B138,'Slutlig allokering'!$B$2:$AC$462,MATCH(AB$3,'Slutlig allokering'!$B$2:$AJ$2,0),FALSE)/1,0)</f>
        <v>0</v>
      </c>
      <c r="AE138">
        <f t="shared" si="4"/>
        <v>0</v>
      </c>
      <c r="AG138">
        <f>IFERROR(VLOOKUP(B138,'Slutlig allokering'!$B$2:$AJ$462,MATCH("Summa justerad allokerad tillförd energi (utan hjälpel och rökgaskondensering):",'Slutlig allokering'!$B$2:$AK$2,0),FALSE)/1,"")</f>
        <v>0</v>
      </c>
      <c r="AI138" s="55" t="str">
        <f>IFERROR(1-VLOOKUP(B138,'Slutlig allokering'!$B$2:$AJ$462,MATCH("Andel av bränsle i kvv som allokerats till värme, exklusive rökgaskondensering och hjälpel",'Slutlig allokering'!$B$2:$AK$2,0),FALSE),"")</f>
        <v/>
      </c>
      <c r="AK138" s="55" t="str">
        <f t="shared" si="5"/>
        <v/>
      </c>
    </row>
    <row r="139" spans="1:37" x14ac:dyDescent="0.25">
      <c r="A139" s="28" t="s">
        <v>175</v>
      </c>
      <c r="B139" s="28" t="s">
        <v>176</v>
      </c>
      <c r="C139" t="str">
        <f>IFERROR(VLOOKUP($B139,Kraftvärmeprod!$B$1:$AH$479,MATCH(C$3,Kraftvärmeprod!$B$1:$AG$1,0),FALSE)/1,"")</f>
        <v/>
      </c>
      <c r="D139" t="str">
        <f>IFERROR(VLOOKUP($B139,Kraftvärmeprod!$B$1:$AH$479,MATCH(D$3,Kraftvärmeprod!$B$1:$AG$1,0),FALSE)/1,"")</f>
        <v/>
      </c>
      <c r="E139">
        <f>IFERROR(VLOOKUP($B139,Kraftvärmeprod!$B$1:$AH$479,MATCH(E$2,Kraftvärmeprod!$B$1:$AG$1,0),FALSE)/1,0)-IFERROR(VLOOKUP($B139,'Slutlig allokering'!$B$2:$AC$462,MATCH(E$3,'Slutlig allokering'!$B$2:$AJ$2,0),FALSE)/1,0)</f>
        <v>0</v>
      </c>
      <c r="F139">
        <f>IFERROR(VLOOKUP($B139,Kraftvärmeprod!$B$1:$AH$479,MATCH(F$2,Kraftvärmeprod!$B$1:$AG$1,0),FALSE)/1,0)-IFERROR(VLOOKUP($B139,'Slutlig allokering'!$B$2:$AC$462,MATCH(F$3,'Slutlig allokering'!$B$2:$AJ$2,0),FALSE)/1,0)</f>
        <v>0</v>
      </c>
      <c r="G139">
        <f>IFERROR(VLOOKUP($B139,Kraftvärmeprod!$B$1:$AH$479,MATCH(G$2,Kraftvärmeprod!$B$1:$AG$1,0),FALSE)/1,0)-IFERROR(VLOOKUP($B139,'Slutlig allokering'!$B$2:$AC$462,MATCH(G$3,'Slutlig allokering'!$B$2:$AJ$2,0),FALSE)/1,0)</f>
        <v>0</v>
      </c>
      <c r="H139">
        <f>IFERROR(VLOOKUP($B139,Kraftvärmeprod!$B$1:$AH$479,MATCH(H$2,Kraftvärmeprod!$B$1:$AG$1,0),FALSE)/1,0)-IFERROR(VLOOKUP($B139,'Slutlig allokering'!$B$2:$AC$462,MATCH(H$3,'Slutlig allokering'!$B$2:$AJ$2,0),FALSE)/1,0)</f>
        <v>0</v>
      </c>
      <c r="I139">
        <f>IFERROR(VLOOKUP($B139,Kraftvärmeprod!$B$1:$AH$479,MATCH(I$2,Kraftvärmeprod!$B$1:$AG$1,0),FALSE)/1,0)-IFERROR(VLOOKUP($B139,'Slutlig allokering'!$B$2:$AC$462,MATCH(I$3,'Slutlig allokering'!$B$2:$AJ$2,0),FALSE)/1,0)</f>
        <v>0</v>
      </c>
      <c r="J139">
        <f>IFERROR(VLOOKUP($B139,Kraftvärmeprod!$B$1:$AH$479,MATCH(J$2,Kraftvärmeprod!$B$1:$AG$1,0),FALSE)/1,0)-IFERROR(VLOOKUP($B139,'Slutlig allokering'!$B$2:$AC$462,MATCH(J$3,'Slutlig allokering'!$B$2:$AJ$2,0),FALSE)/1,0)</f>
        <v>0</v>
      </c>
      <c r="K139">
        <f>IFERROR(VLOOKUP($B139,Kraftvärmeprod!$B$1:$AH$479,MATCH(K$2,Kraftvärmeprod!$B$1:$AG$1,0),FALSE)/1,0)-IFERROR(VLOOKUP($B139,'Slutlig allokering'!$B$2:$AC$462,MATCH(K$3,'Slutlig allokering'!$B$2:$AJ$2,0),FALSE)/1,0)</f>
        <v>0</v>
      </c>
      <c r="L139">
        <f>IFERROR(VLOOKUP($B139,Kraftvärmeprod!$B$1:$AH$479,MATCH(L$2,Kraftvärmeprod!$B$1:$AG$1,0),FALSE)/1,0)-IFERROR(VLOOKUP($B139,'Slutlig allokering'!$B$2:$AC$462,MATCH(L$3,'Slutlig allokering'!$B$2:$AJ$2,0),FALSE)/1,0)</f>
        <v>0</v>
      </c>
      <c r="M139" s="143">
        <f>IFERROR(VLOOKUP($B139,Miljö!$B$1:$S$477,MATCH(M$2,Miljö!$B$1:$X$1,0),FALSE)/1,0)-IFERROR(VLOOKUP($B139,'Slutlig allokering'!$B$2:$AC$462,MATCH(M$3,'Slutlig allokering'!$B$2:$AJ$2,0),FALSE)/1,0)</f>
        <v>0</v>
      </c>
      <c r="N139">
        <f>IFERROR(VLOOKUP($B139,Kraftvärmeprod!$B$1:$AH$479,MATCH(N$2,Kraftvärmeprod!$B$1:$AG$1,0),FALSE)/1,0)-IFERROR(VLOOKUP($B139,'Slutlig allokering'!$B$2:$AC$462,MATCH(N$3,'Slutlig allokering'!$B$2:$AJ$2,0),FALSE)/1,0)</f>
        <v>0</v>
      </c>
      <c r="O139">
        <f>IFERROR(VLOOKUP($B139,Kraftvärmeprod!$B$1:$AH$479,MATCH(O$2,Kraftvärmeprod!$B$1:$AG$1,0),FALSE)/1,0)-IFERROR(VLOOKUP($B139,'Slutlig allokering'!$B$2:$AC$462,MATCH(O$3,'Slutlig allokering'!$B$2:$AJ$2,0),FALSE)/1,0)</f>
        <v>0</v>
      </c>
      <c r="P139">
        <f>IFERROR(VLOOKUP($B139,Kraftvärmeprod!$B$1:$AH$479,MATCH(P$2,Kraftvärmeprod!$B$1:$AG$1,0),FALSE)/1,0)-IFERROR(VLOOKUP($B139,'Slutlig allokering'!$B$2:$AC$462,MATCH(P$3,'Slutlig allokering'!$B$2:$AJ$2,0),FALSE)/1,0)</f>
        <v>0</v>
      </c>
      <c r="Q139">
        <f>IFERROR(VLOOKUP($B139,Kraftvärmeprod!$B$1:$AH$479,MATCH(Q$2,Kraftvärmeprod!$B$1:$AG$1,0),FALSE)/1,0)-IFERROR(VLOOKUP($B139,'Slutlig allokering'!$B$2:$AC$462,MATCH(Q$3,'Slutlig allokering'!$B$2:$AJ$2,0),FALSE)/1,0)</f>
        <v>0</v>
      </c>
      <c r="R139">
        <f>IFERROR(VLOOKUP($B139,Kraftvärmeprod!$B$1:$AH$479,MATCH(R$2,Kraftvärmeprod!$B$1:$AG$1,0),FALSE)/1,0)-IFERROR(VLOOKUP($B139,'Slutlig allokering'!$B$2:$AC$462,MATCH(R$3,'Slutlig allokering'!$B$2:$AJ$2,0),FALSE)/1,0)</f>
        <v>0</v>
      </c>
      <c r="S139">
        <f>IFERROR(VLOOKUP($B139,Kraftvärmeprod!$B$1:$AH$479,MATCH(S$2,Kraftvärmeprod!$B$1:$AG$1,0),FALSE)/1,0)-IFERROR(VLOOKUP($B139,'Slutlig allokering'!$B$2:$AC$462,MATCH(S$3,'Slutlig allokering'!$B$2:$AJ$2,0),FALSE)/1,0)</f>
        <v>0</v>
      </c>
      <c r="T139">
        <f>IFERROR(VLOOKUP($B139,Kraftvärmeprod!$B$1:$AH$479,MATCH(T$2,Kraftvärmeprod!$B$1:$AG$1,0),FALSE)/1,0)-IFERROR(VLOOKUP($B139,'Slutlig allokering'!$B$2:$AC$462,MATCH(T$3,'Slutlig allokering'!$B$2:$AJ$2,0),FALSE)/1,0)</f>
        <v>0</v>
      </c>
      <c r="U139">
        <f>IFERROR(VLOOKUP($B139,Kraftvärmeprod!$B$1:$AH$479,MATCH(U$2,Kraftvärmeprod!$B$1:$AG$1,0),FALSE)/1,0)-IFERROR(VLOOKUP($B139,'Slutlig allokering'!$B$2:$AC$462,MATCH(U$3,'Slutlig allokering'!$B$2:$AJ$2,0),FALSE)/1,0)</f>
        <v>0</v>
      </c>
      <c r="V139">
        <f>IFERROR(VLOOKUP($B139,Kraftvärmeprod!$B$1:$AH$479,MATCH(V$2,Kraftvärmeprod!$B$1:$AG$1,0),FALSE)/1,0)-IFERROR(VLOOKUP($B139,'Slutlig allokering'!$B$2:$AC$462,MATCH(V$3,'Slutlig allokering'!$B$2:$AJ$2,0),FALSE)/1,0)</f>
        <v>0</v>
      </c>
      <c r="W139">
        <f>IFERROR(VLOOKUP($B139,Kraftvärmeprod!$B$1:$AH$479,MATCH(W$2,Kraftvärmeprod!$B$1:$AG$1,0),FALSE)/1,0)-IFERROR(VLOOKUP($B139,'Slutlig allokering'!$B$2:$AC$462,MATCH(W$3,'Slutlig allokering'!$B$2:$AJ$2,0),FALSE)/1,0)</f>
        <v>0</v>
      </c>
      <c r="X139">
        <f>IFERROR(VLOOKUP($B139,Kraftvärmeprod!$B$1:$AH$479,MATCH(X$2,Kraftvärmeprod!$B$1:$AG$1,0),FALSE)/1,0)-IFERROR(VLOOKUP($B139,'Slutlig allokering'!$B$2:$AC$462,MATCH(X$3,'Slutlig allokering'!$B$2:$AJ$2,0),FALSE)/1,0)</f>
        <v>0</v>
      </c>
      <c r="Y139">
        <f>IFERROR(VLOOKUP($B139,Kraftvärmeprod!$B$1:$AH$479,MATCH(Y$2,Kraftvärmeprod!$B$1:$AG$1,0),FALSE)/1,0)-IFERROR(VLOOKUP($B139,'Slutlig allokering'!$B$2:$AC$462,MATCH(Y$3,'Slutlig allokering'!$B$2:$AJ$2,0),FALSE)/1,0)</f>
        <v>0</v>
      </c>
      <c r="Z139">
        <f>IFERROR(VLOOKUP($B139,Kraftvärmeprod!$B$1:$AH$479,MATCH(Z$2,Kraftvärmeprod!$B$1:$AG$1,0),FALSE)/1,0)-IFERROR(VLOOKUP($B139,'Slutlig allokering'!$B$2:$AC$462,MATCH(Z$3,'Slutlig allokering'!$B$2:$AJ$2,0),FALSE)/1,0)</f>
        <v>0</v>
      </c>
      <c r="AA139">
        <f>IFERROR(VLOOKUP($B139,Kraftvärmeprod!$B$1:$AH$479,MATCH(AA$2,Kraftvärmeprod!$B$1:$AG$1,0),FALSE)/1,0)-IFERROR(VLOOKUP($B139,'Slutlig allokering'!$B$2:$AC$462,MATCH(AA$3,'Slutlig allokering'!$B$2:$AJ$2,0),FALSE)/1,0)</f>
        <v>0</v>
      </c>
      <c r="AB139">
        <f>IFERROR(VLOOKUP($B139,Kraftvärmeprod!$B$1:$AH$479,MATCH(AB$2,Kraftvärmeprod!$B$1:$AG$1,0),FALSE)/1,0)-IFERROR(VLOOKUP($B139,'Slutlig allokering'!$B$2:$AC$462,MATCH(AB$3,'Slutlig allokering'!$B$2:$AJ$2,0),FALSE)/1,0)</f>
        <v>0</v>
      </c>
      <c r="AE139">
        <f t="shared" si="4"/>
        <v>0</v>
      </c>
      <c r="AG139">
        <f>IFERROR(VLOOKUP(B139,'Slutlig allokering'!$B$2:$AJ$462,MATCH("Summa justerad allokerad tillförd energi (utan hjälpel och rökgaskondensering):",'Slutlig allokering'!$B$2:$AK$2,0),FALSE)/1,"")</f>
        <v>0</v>
      </c>
      <c r="AI139" s="55" t="str">
        <f>IFERROR(1-VLOOKUP(B139,'Slutlig allokering'!$B$2:$AJ$462,MATCH("Andel av bränsle i kvv som allokerats till värme, exklusive rökgaskondensering och hjälpel",'Slutlig allokering'!$B$2:$AK$2,0),FALSE),"")</f>
        <v/>
      </c>
      <c r="AK139" s="55" t="str">
        <f t="shared" si="5"/>
        <v/>
      </c>
    </row>
    <row r="140" spans="1:37" x14ac:dyDescent="0.25">
      <c r="A140" s="28" t="s">
        <v>175</v>
      </c>
      <c r="B140" s="28" t="s">
        <v>177</v>
      </c>
      <c r="C140">
        <f>IFERROR(VLOOKUP($B140,Kraftvärmeprod!$B$1:$AH$479,MATCH(C$3,Kraftvärmeprod!$B$1:$AG$1,0),FALSE)/1,"")</f>
        <v>356.642</v>
      </c>
      <c r="D140">
        <f>IFERROR(VLOOKUP($B140,Kraftvärmeprod!$B$1:$AH$479,MATCH(D$3,Kraftvärmeprod!$B$1:$AG$1,0),FALSE)/1,"")</f>
        <v>76.632999999999996</v>
      </c>
      <c r="E140">
        <f>IFERROR(VLOOKUP($B140,Kraftvärmeprod!$B$1:$AH$479,MATCH(E$2,Kraftvärmeprod!$B$1:$AG$1,0),FALSE)/1,0)-IFERROR(VLOOKUP($B140,'Slutlig allokering'!$B$2:$AC$462,MATCH(E$3,'Slutlig allokering'!$B$2:$AJ$2,0),FALSE)/1,0)</f>
        <v>0</v>
      </c>
      <c r="F140">
        <f>IFERROR(VLOOKUP($B140,Kraftvärmeprod!$B$1:$AH$479,MATCH(F$2,Kraftvärmeprod!$B$1:$AG$1,0),FALSE)/1,0)-IFERROR(VLOOKUP($B140,'Slutlig allokering'!$B$2:$AC$462,MATCH(F$3,'Slutlig allokering'!$B$2:$AJ$2,0),FALSE)/1,0)</f>
        <v>0</v>
      </c>
      <c r="G140">
        <f>IFERROR(VLOOKUP($B140,Kraftvärmeprod!$B$1:$AH$479,MATCH(G$2,Kraftvärmeprod!$B$1:$AG$1,0),FALSE)/1,0)-IFERROR(VLOOKUP($B140,'Slutlig allokering'!$B$2:$AC$462,MATCH(G$3,'Slutlig allokering'!$B$2:$AJ$2,0),FALSE)/1,0)</f>
        <v>12.9665</v>
      </c>
      <c r="H140">
        <f>IFERROR(VLOOKUP($B140,Kraftvärmeprod!$B$1:$AH$479,MATCH(H$2,Kraftvärmeprod!$B$1:$AG$1,0),FALSE)/1,0)-IFERROR(VLOOKUP($B140,'Slutlig allokering'!$B$2:$AC$462,MATCH(H$3,'Slutlig allokering'!$B$2:$AJ$2,0),FALSE)/1,0)</f>
        <v>0</v>
      </c>
      <c r="I140">
        <f>IFERROR(VLOOKUP($B140,Kraftvärmeprod!$B$1:$AH$479,MATCH(I$2,Kraftvärmeprod!$B$1:$AG$1,0),FALSE)/1,0)-IFERROR(VLOOKUP($B140,'Slutlig allokering'!$B$2:$AC$462,MATCH(I$3,'Slutlig allokering'!$B$2:$AJ$2,0),FALSE)/1,0)</f>
        <v>0.32355800000000001</v>
      </c>
      <c r="J140">
        <f>IFERROR(VLOOKUP($B140,Kraftvärmeprod!$B$1:$AH$479,MATCH(J$2,Kraftvärmeprod!$B$1:$AG$1,0),FALSE)/1,0)-IFERROR(VLOOKUP($B140,'Slutlig allokering'!$B$2:$AC$462,MATCH(J$3,'Slutlig allokering'!$B$2:$AJ$2,0),FALSE)/1,0)</f>
        <v>0</v>
      </c>
      <c r="K140">
        <f>IFERROR(VLOOKUP($B140,Kraftvärmeprod!$B$1:$AH$479,MATCH(K$2,Kraftvärmeprod!$B$1:$AG$1,0),FALSE)/1,0)-IFERROR(VLOOKUP($B140,'Slutlig allokering'!$B$2:$AC$462,MATCH(K$3,'Slutlig allokering'!$B$2:$AJ$2,0),FALSE)/1,0)</f>
        <v>0</v>
      </c>
      <c r="L140">
        <f>IFERROR(VLOOKUP($B140,Kraftvärmeprod!$B$1:$AH$479,MATCH(L$2,Kraftvärmeprod!$B$1:$AG$1,0),FALSE)/1,0)-IFERROR(VLOOKUP($B140,'Slutlig allokering'!$B$2:$AC$462,MATCH(L$3,'Slutlig allokering'!$B$2:$AJ$2,0),FALSE)/1,0)</f>
        <v>33.938600000000008</v>
      </c>
      <c r="M140" s="143">
        <f>IFERROR(VLOOKUP($B140,Miljö!$B$1:$S$477,MATCH(M$2,Miljö!$B$1:$X$1,0),FALSE)/1,0)-IFERROR(VLOOKUP($B140,'Slutlig allokering'!$B$2:$AC$462,MATCH(M$3,'Slutlig allokering'!$B$2:$AJ$2,0),FALSE)/1,0)</f>
        <v>5.5247600000000006</v>
      </c>
      <c r="N140">
        <f>IFERROR(VLOOKUP($B140,Kraftvärmeprod!$B$1:$AH$479,MATCH(N$2,Kraftvärmeprod!$B$1:$AG$1,0),FALSE)/1,0)-IFERROR(VLOOKUP($B140,'Slutlig allokering'!$B$2:$AC$462,MATCH(N$3,'Slutlig allokering'!$B$2:$AJ$2,0),FALSE)/1,0)</f>
        <v>0</v>
      </c>
      <c r="O140">
        <f>IFERROR(VLOOKUP($B140,Kraftvärmeprod!$B$1:$AH$479,MATCH(O$2,Kraftvärmeprod!$B$1:$AG$1,0),FALSE)/1,0)-IFERROR(VLOOKUP($B140,'Slutlig allokering'!$B$2:$AC$462,MATCH(O$3,'Slutlig allokering'!$B$2:$AJ$2,0),FALSE)/1,0)</f>
        <v>19.973800000000004</v>
      </c>
      <c r="P140">
        <f>IFERROR(VLOOKUP($B140,Kraftvärmeprod!$B$1:$AH$479,MATCH(P$2,Kraftvärmeprod!$B$1:$AG$1,0),FALSE)/1,0)-IFERROR(VLOOKUP($B140,'Slutlig allokering'!$B$2:$AC$462,MATCH(P$3,'Slutlig allokering'!$B$2:$AJ$2,0),FALSE)/1,0)</f>
        <v>0</v>
      </c>
      <c r="Q140">
        <f>IFERROR(VLOOKUP($B140,Kraftvärmeprod!$B$1:$AH$479,MATCH(Q$2,Kraftvärmeprod!$B$1:$AG$1,0),FALSE)/1,0)-IFERROR(VLOOKUP($B140,'Slutlig allokering'!$B$2:$AC$462,MATCH(Q$3,'Slutlig allokering'!$B$2:$AJ$2,0),FALSE)/1,0)</f>
        <v>2.1817800000000003</v>
      </c>
      <c r="R140">
        <f>IFERROR(VLOOKUP($B140,Kraftvärmeprod!$B$1:$AH$479,MATCH(R$2,Kraftvärmeprod!$B$1:$AG$1,0),FALSE)/1,0)-IFERROR(VLOOKUP($B140,'Slutlig allokering'!$B$2:$AC$462,MATCH(R$3,'Slutlig allokering'!$B$2:$AJ$2,0),FALSE)/1,0)</f>
        <v>45.418199999999999</v>
      </c>
      <c r="S140">
        <f>IFERROR(VLOOKUP($B140,Kraftvärmeprod!$B$1:$AH$479,MATCH(S$2,Kraftvärmeprod!$B$1:$AG$1,0),FALSE)/1,0)-IFERROR(VLOOKUP($B140,'Slutlig allokering'!$B$2:$AC$462,MATCH(S$3,'Slutlig allokering'!$B$2:$AJ$2,0),FALSE)/1,0)</f>
        <v>0</v>
      </c>
      <c r="T140">
        <f>IFERROR(VLOOKUP($B140,Kraftvärmeprod!$B$1:$AH$479,MATCH(T$2,Kraftvärmeprod!$B$1:$AG$1,0),FALSE)/1,0)-IFERROR(VLOOKUP($B140,'Slutlig allokering'!$B$2:$AC$462,MATCH(T$3,'Slutlig allokering'!$B$2:$AJ$2,0),FALSE)/1,0)</f>
        <v>0</v>
      </c>
      <c r="U140">
        <f>IFERROR(VLOOKUP($B140,Kraftvärmeprod!$B$1:$AH$479,MATCH(U$2,Kraftvärmeprod!$B$1:$AG$1,0),FALSE)/1,0)-IFERROR(VLOOKUP($B140,'Slutlig allokering'!$B$2:$AC$462,MATCH(U$3,'Slutlig allokering'!$B$2:$AJ$2,0),FALSE)/1,0)</f>
        <v>0</v>
      </c>
      <c r="V140">
        <f>IFERROR(VLOOKUP($B140,Kraftvärmeprod!$B$1:$AH$479,MATCH(V$2,Kraftvärmeprod!$B$1:$AG$1,0),FALSE)/1,0)-IFERROR(VLOOKUP($B140,'Slutlig allokering'!$B$2:$AC$462,MATCH(V$3,'Slutlig allokering'!$B$2:$AJ$2,0),FALSE)/1,0)</f>
        <v>0</v>
      </c>
      <c r="W140">
        <f>IFERROR(VLOOKUP($B140,Kraftvärmeprod!$B$1:$AH$479,MATCH(W$2,Kraftvärmeprod!$B$1:$AG$1,0),FALSE)/1,0)-IFERROR(VLOOKUP($B140,'Slutlig allokering'!$B$2:$AC$462,MATCH(W$3,'Slutlig allokering'!$B$2:$AJ$2,0),FALSE)/1,0)</f>
        <v>0</v>
      </c>
      <c r="X140">
        <f>IFERROR(VLOOKUP($B140,Kraftvärmeprod!$B$1:$AH$479,MATCH(X$2,Kraftvärmeprod!$B$1:$AG$1,0),FALSE)/1,0)-IFERROR(VLOOKUP($B140,'Slutlig allokering'!$B$2:$AC$462,MATCH(X$3,'Slutlig allokering'!$B$2:$AJ$2,0),FALSE)/1,0)</f>
        <v>0</v>
      </c>
      <c r="Y140">
        <f>IFERROR(VLOOKUP($B140,Kraftvärmeprod!$B$1:$AH$479,MATCH(Y$2,Kraftvärmeprod!$B$1:$AG$1,0),FALSE)/1,0)-IFERROR(VLOOKUP($B140,'Slutlig allokering'!$B$2:$AC$462,MATCH(Y$3,'Slutlig allokering'!$B$2:$AJ$2,0),FALSE)/1,0)</f>
        <v>0</v>
      </c>
      <c r="Z140">
        <f>IFERROR(VLOOKUP($B140,Kraftvärmeprod!$B$1:$AH$479,MATCH(Z$2,Kraftvärmeprod!$B$1:$AG$1,0),FALSE)/1,0)-IFERROR(VLOOKUP($B140,'Slutlig allokering'!$B$2:$AC$462,MATCH(Z$3,'Slutlig allokering'!$B$2:$AJ$2,0),FALSE)/1,0)</f>
        <v>0</v>
      </c>
      <c r="AA140">
        <f>IFERROR(VLOOKUP($B140,Kraftvärmeprod!$B$1:$AH$479,MATCH(AA$2,Kraftvärmeprod!$B$1:$AG$1,0),FALSE)/1,0)-IFERROR(VLOOKUP($B140,'Slutlig allokering'!$B$2:$AC$462,MATCH(AA$3,'Slutlig allokering'!$B$2:$AJ$2,0),FALSE)/1,0)</f>
        <v>0</v>
      </c>
      <c r="AB140">
        <f>IFERROR(VLOOKUP($B140,Kraftvärmeprod!$B$1:$AH$479,MATCH(AB$2,Kraftvärmeprod!$B$1:$AG$1,0),FALSE)/1,0)-IFERROR(VLOOKUP($B140,'Slutlig allokering'!$B$2:$AC$462,MATCH(AB$3,'Slutlig allokering'!$B$2:$AJ$2,0),FALSE)/1,0)</f>
        <v>35.562499999999993</v>
      </c>
      <c r="AE140">
        <f t="shared" si="4"/>
        <v>150.364938</v>
      </c>
      <c r="AG140">
        <f>IFERROR(VLOOKUP(B140,'Slutlig allokering'!$B$2:$AJ$462,MATCH("Summa justerad allokerad tillförd energi (utan hjälpel och rökgaskondensering):",'Slutlig allokering'!$B$2:$AK$2,0),FALSE)/1,"")</f>
        <v>268.68806199999995</v>
      </c>
      <c r="AI140" s="55">
        <f>IFERROR(1-VLOOKUP(B140,'Slutlig allokering'!$B$2:$AJ$462,MATCH("Andel av bränsle i kvv som allokerats till värme, exklusive rökgaskondensering och hjälpel",'Slutlig allokering'!$B$2:$AK$2,0),FALSE),"")</f>
        <v>0.35882081264183774</v>
      </c>
      <c r="AK140" s="55">
        <f t="shared" si="5"/>
        <v>0.35882081264183768</v>
      </c>
    </row>
    <row r="141" spans="1:37" x14ac:dyDescent="0.25">
      <c r="A141" s="28" t="s">
        <v>175</v>
      </c>
      <c r="B141" s="28" t="s">
        <v>178</v>
      </c>
      <c r="C141" t="str">
        <f>IFERROR(VLOOKUP($B141,Kraftvärmeprod!$B$1:$AH$479,MATCH(C$3,Kraftvärmeprod!$B$1:$AG$1,0),FALSE)/1,"")</f>
        <v/>
      </c>
      <c r="D141" t="str">
        <f>IFERROR(VLOOKUP($B141,Kraftvärmeprod!$B$1:$AH$479,MATCH(D$3,Kraftvärmeprod!$B$1:$AG$1,0),FALSE)/1,"")</f>
        <v/>
      </c>
      <c r="E141">
        <f>IFERROR(VLOOKUP($B141,Kraftvärmeprod!$B$1:$AH$479,MATCH(E$2,Kraftvärmeprod!$B$1:$AG$1,0),FALSE)/1,0)-IFERROR(VLOOKUP($B141,'Slutlig allokering'!$B$2:$AC$462,MATCH(E$3,'Slutlig allokering'!$B$2:$AJ$2,0),FALSE)/1,0)</f>
        <v>0</v>
      </c>
      <c r="F141">
        <f>IFERROR(VLOOKUP($B141,Kraftvärmeprod!$B$1:$AH$479,MATCH(F$2,Kraftvärmeprod!$B$1:$AG$1,0),FALSE)/1,0)-IFERROR(VLOOKUP($B141,'Slutlig allokering'!$B$2:$AC$462,MATCH(F$3,'Slutlig allokering'!$B$2:$AJ$2,0),FALSE)/1,0)</f>
        <v>0</v>
      </c>
      <c r="G141">
        <f>IFERROR(VLOOKUP($B141,Kraftvärmeprod!$B$1:$AH$479,MATCH(G$2,Kraftvärmeprod!$B$1:$AG$1,0),FALSE)/1,0)-IFERROR(VLOOKUP($B141,'Slutlig allokering'!$B$2:$AC$462,MATCH(G$3,'Slutlig allokering'!$B$2:$AJ$2,0),FALSE)/1,0)</f>
        <v>0</v>
      </c>
      <c r="H141">
        <f>IFERROR(VLOOKUP($B141,Kraftvärmeprod!$B$1:$AH$479,MATCH(H$2,Kraftvärmeprod!$B$1:$AG$1,0),FALSE)/1,0)-IFERROR(VLOOKUP($B141,'Slutlig allokering'!$B$2:$AC$462,MATCH(H$3,'Slutlig allokering'!$B$2:$AJ$2,0),FALSE)/1,0)</f>
        <v>0</v>
      </c>
      <c r="I141">
        <f>IFERROR(VLOOKUP($B141,Kraftvärmeprod!$B$1:$AH$479,MATCH(I$2,Kraftvärmeprod!$B$1:$AG$1,0),FALSE)/1,0)-IFERROR(VLOOKUP($B141,'Slutlig allokering'!$B$2:$AC$462,MATCH(I$3,'Slutlig allokering'!$B$2:$AJ$2,0),FALSE)/1,0)</f>
        <v>0</v>
      </c>
      <c r="J141">
        <f>IFERROR(VLOOKUP($B141,Kraftvärmeprod!$B$1:$AH$479,MATCH(J$2,Kraftvärmeprod!$B$1:$AG$1,0),FALSE)/1,0)-IFERROR(VLOOKUP($B141,'Slutlig allokering'!$B$2:$AC$462,MATCH(J$3,'Slutlig allokering'!$B$2:$AJ$2,0),FALSE)/1,0)</f>
        <v>0</v>
      </c>
      <c r="K141">
        <f>IFERROR(VLOOKUP($B141,Kraftvärmeprod!$B$1:$AH$479,MATCH(K$2,Kraftvärmeprod!$B$1:$AG$1,0),FALSE)/1,0)-IFERROR(VLOOKUP($B141,'Slutlig allokering'!$B$2:$AC$462,MATCH(K$3,'Slutlig allokering'!$B$2:$AJ$2,0),FALSE)/1,0)</f>
        <v>0</v>
      </c>
      <c r="L141">
        <f>IFERROR(VLOOKUP($B141,Kraftvärmeprod!$B$1:$AH$479,MATCH(L$2,Kraftvärmeprod!$B$1:$AG$1,0),FALSE)/1,0)-IFERROR(VLOOKUP($B141,'Slutlig allokering'!$B$2:$AC$462,MATCH(L$3,'Slutlig allokering'!$B$2:$AJ$2,0),FALSE)/1,0)</f>
        <v>0</v>
      </c>
      <c r="M141" s="143">
        <f>IFERROR(VLOOKUP($B141,Miljö!$B$1:$S$477,MATCH(M$2,Miljö!$B$1:$X$1,0),FALSE)/1,0)-IFERROR(VLOOKUP($B141,'Slutlig allokering'!$B$2:$AC$462,MATCH(M$3,'Slutlig allokering'!$B$2:$AJ$2,0),FALSE)/1,0)</f>
        <v>0</v>
      </c>
      <c r="N141">
        <f>IFERROR(VLOOKUP($B141,Kraftvärmeprod!$B$1:$AH$479,MATCH(N$2,Kraftvärmeprod!$B$1:$AG$1,0),FALSE)/1,0)-IFERROR(VLOOKUP($B141,'Slutlig allokering'!$B$2:$AC$462,MATCH(N$3,'Slutlig allokering'!$B$2:$AJ$2,0),FALSE)/1,0)</f>
        <v>0</v>
      </c>
      <c r="O141">
        <f>IFERROR(VLOOKUP($B141,Kraftvärmeprod!$B$1:$AH$479,MATCH(O$2,Kraftvärmeprod!$B$1:$AG$1,0),FALSE)/1,0)-IFERROR(VLOOKUP($B141,'Slutlig allokering'!$B$2:$AC$462,MATCH(O$3,'Slutlig allokering'!$B$2:$AJ$2,0),FALSE)/1,0)</f>
        <v>0</v>
      </c>
      <c r="P141">
        <f>IFERROR(VLOOKUP($B141,Kraftvärmeprod!$B$1:$AH$479,MATCH(P$2,Kraftvärmeprod!$B$1:$AG$1,0),FALSE)/1,0)-IFERROR(VLOOKUP($B141,'Slutlig allokering'!$B$2:$AC$462,MATCH(P$3,'Slutlig allokering'!$B$2:$AJ$2,0),FALSE)/1,0)</f>
        <v>0</v>
      </c>
      <c r="Q141">
        <f>IFERROR(VLOOKUP($B141,Kraftvärmeprod!$B$1:$AH$479,MATCH(Q$2,Kraftvärmeprod!$B$1:$AG$1,0),FALSE)/1,0)-IFERROR(VLOOKUP($B141,'Slutlig allokering'!$B$2:$AC$462,MATCH(Q$3,'Slutlig allokering'!$B$2:$AJ$2,0),FALSE)/1,0)</f>
        <v>0</v>
      </c>
      <c r="R141">
        <f>IFERROR(VLOOKUP($B141,Kraftvärmeprod!$B$1:$AH$479,MATCH(R$2,Kraftvärmeprod!$B$1:$AG$1,0),FALSE)/1,0)-IFERROR(VLOOKUP($B141,'Slutlig allokering'!$B$2:$AC$462,MATCH(R$3,'Slutlig allokering'!$B$2:$AJ$2,0),FALSE)/1,0)</f>
        <v>0</v>
      </c>
      <c r="S141">
        <f>IFERROR(VLOOKUP($B141,Kraftvärmeprod!$B$1:$AH$479,MATCH(S$2,Kraftvärmeprod!$B$1:$AG$1,0),FALSE)/1,0)-IFERROR(VLOOKUP($B141,'Slutlig allokering'!$B$2:$AC$462,MATCH(S$3,'Slutlig allokering'!$B$2:$AJ$2,0),FALSE)/1,0)</f>
        <v>0</v>
      </c>
      <c r="T141">
        <f>IFERROR(VLOOKUP($B141,Kraftvärmeprod!$B$1:$AH$479,MATCH(T$2,Kraftvärmeprod!$B$1:$AG$1,0),FALSE)/1,0)-IFERROR(VLOOKUP($B141,'Slutlig allokering'!$B$2:$AC$462,MATCH(T$3,'Slutlig allokering'!$B$2:$AJ$2,0),FALSE)/1,0)</f>
        <v>0</v>
      </c>
      <c r="U141">
        <f>IFERROR(VLOOKUP($B141,Kraftvärmeprod!$B$1:$AH$479,MATCH(U$2,Kraftvärmeprod!$B$1:$AG$1,0),FALSE)/1,0)-IFERROR(VLOOKUP($B141,'Slutlig allokering'!$B$2:$AC$462,MATCH(U$3,'Slutlig allokering'!$B$2:$AJ$2,0),FALSE)/1,0)</f>
        <v>0</v>
      </c>
      <c r="V141">
        <f>IFERROR(VLOOKUP($B141,Kraftvärmeprod!$B$1:$AH$479,MATCH(V$2,Kraftvärmeprod!$B$1:$AG$1,0),FALSE)/1,0)-IFERROR(VLOOKUP($B141,'Slutlig allokering'!$B$2:$AC$462,MATCH(V$3,'Slutlig allokering'!$B$2:$AJ$2,0),FALSE)/1,0)</f>
        <v>0</v>
      </c>
      <c r="W141">
        <f>IFERROR(VLOOKUP($B141,Kraftvärmeprod!$B$1:$AH$479,MATCH(W$2,Kraftvärmeprod!$B$1:$AG$1,0),FALSE)/1,0)-IFERROR(VLOOKUP($B141,'Slutlig allokering'!$B$2:$AC$462,MATCH(W$3,'Slutlig allokering'!$B$2:$AJ$2,0),FALSE)/1,0)</f>
        <v>0</v>
      </c>
      <c r="X141">
        <f>IFERROR(VLOOKUP($B141,Kraftvärmeprod!$B$1:$AH$479,MATCH(X$2,Kraftvärmeprod!$B$1:$AG$1,0),FALSE)/1,0)-IFERROR(VLOOKUP($B141,'Slutlig allokering'!$B$2:$AC$462,MATCH(X$3,'Slutlig allokering'!$B$2:$AJ$2,0),FALSE)/1,0)</f>
        <v>0</v>
      </c>
      <c r="Y141">
        <f>IFERROR(VLOOKUP($B141,Kraftvärmeprod!$B$1:$AH$479,MATCH(Y$2,Kraftvärmeprod!$B$1:$AG$1,0),FALSE)/1,0)-IFERROR(VLOOKUP($B141,'Slutlig allokering'!$B$2:$AC$462,MATCH(Y$3,'Slutlig allokering'!$B$2:$AJ$2,0),FALSE)/1,0)</f>
        <v>0</v>
      </c>
      <c r="Z141">
        <f>IFERROR(VLOOKUP($B141,Kraftvärmeprod!$B$1:$AH$479,MATCH(Z$2,Kraftvärmeprod!$B$1:$AG$1,0),FALSE)/1,0)-IFERROR(VLOOKUP($B141,'Slutlig allokering'!$B$2:$AC$462,MATCH(Z$3,'Slutlig allokering'!$B$2:$AJ$2,0),FALSE)/1,0)</f>
        <v>0</v>
      </c>
      <c r="AA141">
        <f>IFERROR(VLOOKUP($B141,Kraftvärmeprod!$B$1:$AH$479,MATCH(AA$2,Kraftvärmeprod!$B$1:$AG$1,0),FALSE)/1,0)-IFERROR(VLOOKUP($B141,'Slutlig allokering'!$B$2:$AC$462,MATCH(AA$3,'Slutlig allokering'!$B$2:$AJ$2,0),FALSE)/1,0)</f>
        <v>0</v>
      </c>
      <c r="AB141">
        <f>IFERROR(VLOOKUP($B141,Kraftvärmeprod!$B$1:$AH$479,MATCH(AB$2,Kraftvärmeprod!$B$1:$AG$1,0),FALSE)/1,0)-IFERROR(VLOOKUP($B141,'Slutlig allokering'!$B$2:$AC$462,MATCH(AB$3,'Slutlig allokering'!$B$2:$AJ$2,0),FALSE)/1,0)</f>
        <v>0</v>
      </c>
      <c r="AE141">
        <f t="shared" si="4"/>
        <v>0</v>
      </c>
      <c r="AG141">
        <f>IFERROR(VLOOKUP(B141,'Slutlig allokering'!$B$2:$AJ$462,MATCH("Summa justerad allokerad tillförd energi (utan hjälpel och rökgaskondensering):",'Slutlig allokering'!$B$2:$AK$2,0),FALSE)/1,"")</f>
        <v>0</v>
      </c>
      <c r="AI141" s="55" t="str">
        <f>IFERROR(1-VLOOKUP(B141,'Slutlig allokering'!$B$2:$AJ$462,MATCH("Andel av bränsle i kvv som allokerats till värme, exklusive rökgaskondensering och hjälpel",'Slutlig allokering'!$B$2:$AK$2,0),FALSE),"")</f>
        <v/>
      </c>
      <c r="AK141" s="55" t="str">
        <f t="shared" si="5"/>
        <v/>
      </c>
    </row>
    <row r="142" spans="1:37" x14ac:dyDescent="0.25">
      <c r="A142" s="28" t="s">
        <v>175</v>
      </c>
      <c r="B142" s="28" t="s">
        <v>179</v>
      </c>
      <c r="C142" t="str">
        <f>IFERROR(VLOOKUP($B142,Kraftvärmeprod!$B$1:$AH$479,MATCH(C$3,Kraftvärmeprod!$B$1:$AG$1,0),FALSE)/1,"")</f>
        <v/>
      </c>
      <c r="D142" t="str">
        <f>IFERROR(VLOOKUP($B142,Kraftvärmeprod!$B$1:$AH$479,MATCH(D$3,Kraftvärmeprod!$B$1:$AG$1,0),FALSE)/1,"")</f>
        <v/>
      </c>
      <c r="E142">
        <f>IFERROR(VLOOKUP($B142,Kraftvärmeprod!$B$1:$AH$479,MATCH(E$2,Kraftvärmeprod!$B$1:$AG$1,0),FALSE)/1,0)-IFERROR(VLOOKUP($B142,'Slutlig allokering'!$B$2:$AC$462,MATCH(E$3,'Slutlig allokering'!$B$2:$AJ$2,0),FALSE)/1,0)</f>
        <v>0</v>
      </c>
      <c r="F142">
        <f>IFERROR(VLOOKUP($B142,Kraftvärmeprod!$B$1:$AH$479,MATCH(F$2,Kraftvärmeprod!$B$1:$AG$1,0),FALSE)/1,0)-IFERROR(VLOOKUP($B142,'Slutlig allokering'!$B$2:$AC$462,MATCH(F$3,'Slutlig allokering'!$B$2:$AJ$2,0),FALSE)/1,0)</f>
        <v>0</v>
      </c>
      <c r="G142">
        <f>IFERROR(VLOOKUP($B142,Kraftvärmeprod!$B$1:$AH$479,MATCH(G$2,Kraftvärmeprod!$B$1:$AG$1,0),FALSE)/1,0)-IFERROR(VLOOKUP($B142,'Slutlig allokering'!$B$2:$AC$462,MATCH(G$3,'Slutlig allokering'!$B$2:$AJ$2,0),FALSE)/1,0)</f>
        <v>0</v>
      </c>
      <c r="H142">
        <f>IFERROR(VLOOKUP($B142,Kraftvärmeprod!$B$1:$AH$479,MATCH(H$2,Kraftvärmeprod!$B$1:$AG$1,0),FALSE)/1,0)-IFERROR(VLOOKUP($B142,'Slutlig allokering'!$B$2:$AC$462,MATCH(H$3,'Slutlig allokering'!$B$2:$AJ$2,0),FALSE)/1,0)</f>
        <v>0</v>
      </c>
      <c r="I142">
        <f>IFERROR(VLOOKUP($B142,Kraftvärmeprod!$B$1:$AH$479,MATCH(I$2,Kraftvärmeprod!$B$1:$AG$1,0),FALSE)/1,0)-IFERROR(VLOOKUP($B142,'Slutlig allokering'!$B$2:$AC$462,MATCH(I$3,'Slutlig allokering'!$B$2:$AJ$2,0),FALSE)/1,0)</f>
        <v>0</v>
      </c>
      <c r="J142">
        <f>IFERROR(VLOOKUP($B142,Kraftvärmeprod!$B$1:$AH$479,MATCH(J$2,Kraftvärmeprod!$B$1:$AG$1,0),FALSE)/1,0)-IFERROR(VLOOKUP($B142,'Slutlig allokering'!$B$2:$AC$462,MATCH(J$3,'Slutlig allokering'!$B$2:$AJ$2,0),FALSE)/1,0)</f>
        <v>0</v>
      </c>
      <c r="K142">
        <f>IFERROR(VLOOKUP($B142,Kraftvärmeprod!$B$1:$AH$479,MATCH(K$2,Kraftvärmeprod!$B$1:$AG$1,0),FALSE)/1,0)-IFERROR(VLOOKUP($B142,'Slutlig allokering'!$B$2:$AC$462,MATCH(K$3,'Slutlig allokering'!$B$2:$AJ$2,0),FALSE)/1,0)</f>
        <v>0</v>
      </c>
      <c r="L142">
        <f>IFERROR(VLOOKUP($B142,Kraftvärmeprod!$B$1:$AH$479,MATCH(L$2,Kraftvärmeprod!$B$1:$AG$1,0),FALSE)/1,0)-IFERROR(VLOOKUP($B142,'Slutlig allokering'!$B$2:$AC$462,MATCH(L$3,'Slutlig allokering'!$B$2:$AJ$2,0),FALSE)/1,0)</f>
        <v>0</v>
      </c>
      <c r="M142" s="143">
        <f>IFERROR(VLOOKUP($B142,Miljö!$B$1:$S$477,MATCH(M$2,Miljö!$B$1:$X$1,0),FALSE)/1,0)-IFERROR(VLOOKUP($B142,'Slutlig allokering'!$B$2:$AC$462,MATCH(M$3,'Slutlig allokering'!$B$2:$AJ$2,0),FALSE)/1,0)</f>
        <v>0</v>
      </c>
      <c r="N142">
        <f>IFERROR(VLOOKUP($B142,Kraftvärmeprod!$B$1:$AH$479,MATCH(N$2,Kraftvärmeprod!$B$1:$AG$1,0),FALSE)/1,0)-IFERROR(VLOOKUP($B142,'Slutlig allokering'!$B$2:$AC$462,MATCH(N$3,'Slutlig allokering'!$B$2:$AJ$2,0),FALSE)/1,0)</f>
        <v>0</v>
      </c>
      <c r="O142">
        <f>IFERROR(VLOOKUP($B142,Kraftvärmeprod!$B$1:$AH$479,MATCH(O$2,Kraftvärmeprod!$B$1:$AG$1,0),FALSE)/1,0)-IFERROR(VLOOKUP($B142,'Slutlig allokering'!$B$2:$AC$462,MATCH(O$3,'Slutlig allokering'!$B$2:$AJ$2,0),FALSE)/1,0)</f>
        <v>0</v>
      </c>
      <c r="P142">
        <f>IFERROR(VLOOKUP($B142,Kraftvärmeprod!$B$1:$AH$479,MATCH(P$2,Kraftvärmeprod!$B$1:$AG$1,0),FALSE)/1,0)-IFERROR(VLOOKUP($B142,'Slutlig allokering'!$B$2:$AC$462,MATCH(P$3,'Slutlig allokering'!$B$2:$AJ$2,0),FALSE)/1,0)</f>
        <v>0</v>
      </c>
      <c r="Q142">
        <f>IFERROR(VLOOKUP($B142,Kraftvärmeprod!$B$1:$AH$479,MATCH(Q$2,Kraftvärmeprod!$B$1:$AG$1,0),FALSE)/1,0)-IFERROR(VLOOKUP($B142,'Slutlig allokering'!$B$2:$AC$462,MATCH(Q$3,'Slutlig allokering'!$B$2:$AJ$2,0),FALSE)/1,0)</f>
        <v>0</v>
      </c>
      <c r="R142">
        <f>IFERROR(VLOOKUP($B142,Kraftvärmeprod!$B$1:$AH$479,MATCH(R$2,Kraftvärmeprod!$B$1:$AG$1,0),FALSE)/1,0)-IFERROR(VLOOKUP($B142,'Slutlig allokering'!$B$2:$AC$462,MATCH(R$3,'Slutlig allokering'!$B$2:$AJ$2,0),FALSE)/1,0)</f>
        <v>0</v>
      </c>
      <c r="S142">
        <f>IFERROR(VLOOKUP($B142,Kraftvärmeprod!$B$1:$AH$479,MATCH(S$2,Kraftvärmeprod!$B$1:$AG$1,0),FALSE)/1,0)-IFERROR(VLOOKUP($B142,'Slutlig allokering'!$B$2:$AC$462,MATCH(S$3,'Slutlig allokering'!$B$2:$AJ$2,0),FALSE)/1,0)</f>
        <v>0</v>
      </c>
      <c r="T142">
        <f>IFERROR(VLOOKUP($B142,Kraftvärmeprod!$B$1:$AH$479,MATCH(T$2,Kraftvärmeprod!$B$1:$AG$1,0),FALSE)/1,0)-IFERROR(VLOOKUP($B142,'Slutlig allokering'!$B$2:$AC$462,MATCH(T$3,'Slutlig allokering'!$B$2:$AJ$2,0),FALSE)/1,0)</f>
        <v>0</v>
      </c>
      <c r="U142">
        <f>IFERROR(VLOOKUP($B142,Kraftvärmeprod!$B$1:$AH$479,MATCH(U$2,Kraftvärmeprod!$B$1:$AG$1,0),FALSE)/1,0)-IFERROR(VLOOKUP($B142,'Slutlig allokering'!$B$2:$AC$462,MATCH(U$3,'Slutlig allokering'!$B$2:$AJ$2,0),FALSE)/1,0)</f>
        <v>0</v>
      </c>
      <c r="V142">
        <f>IFERROR(VLOOKUP($B142,Kraftvärmeprod!$B$1:$AH$479,MATCH(V$2,Kraftvärmeprod!$B$1:$AG$1,0),FALSE)/1,0)-IFERROR(VLOOKUP($B142,'Slutlig allokering'!$B$2:$AC$462,MATCH(V$3,'Slutlig allokering'!$B$2:$AJ$2,0),FALSE)/1,0)</f>
        <v>0</v>
      </c>
      <c r="W142">
        <f>IFERROR(VLOOKUP($B142,Kraftvärmeprod!$B$1:$AH$479,MATCH(W$2,Kraftvärmeprod!$B$1:$AG$1,0),FALSE)/1,0)-IFERROR(VLOOKUP($B142,'Slutlig allokering'!$B$2:$AC$462,MATCH(W$3,'Slutlig allokering'!$B$2:$AJ$2,0),FALSE)/1,0)</f>
        <v>0</v>
      </c>
      <c r="X142">
        <f>IFERROR(VLOOKUP($B142,Kraftvärmeprod!$B$1:$AH$479,MATCH(X$2,Kraftvärmeprod!$B$1:$AG$1,0),FALSE)/1,0)-IFERROR(VLOOKUP($B142,'Slutlig allokering'!$B$2:$AC$462,MATCH(X$3,'Slutlig allokering'!$B$2:$AJ$2,0),FALSE)/1,0)</f>
        <v>0</v>
      </c>
      <c r="Y142">
        <f>IFERROR(VLOOKUP($B142,Kraftvärmeprod!$B$1:$AH$479,MATCH(Y$2,Kraftvärmeprod!$B$1:$AG$1,0),FALSE)/1,0)-IFERROR(VLOOKUP($B142,'Slutlig allokering'!$B$2:$AC$462,MATCH(Y$3,'Slutlig allokering'!$B$2:$AJ$2,0),FALSE)/1,0)</f>
        <v>0</v>
      </c>
      <c r="Z142">
        <f>IFERROR(VLOOKUP($B142,Kraftvärmeprod!$B$1:$AH$479,MATCH(Z$2,Kraftvärmeprod!$B$1:$AG$1,0),FALSE)/1,0)-IFERROR(VLOOKUP($B142,'Slutlig allokering'!$B$2:$AC$462,MATCH(Z$3,'Slutlig allokering'!$B$2:$AJ$2,0),FALSE)/1,0)</f>
        <v>0</v>
      </c>
      <c r="AA142">
        <f>IFERROR(VLOOKUP($B142,Kraftvärmeprod!$B$1:$AH$479,MATCH(AA$2,Kraftvärmeprod!$B$1:$AG$1,0),FALSE)/1,0)-IFERROR(VLOOKUP($B142,'Slutlig allokering'!$B$2:$AC$462,MATCH(AA$3,'Slutlig allokering'!$B$2:$AJ$2,0),FALSE)/1,0)</f>
        <v>0</v>
      </c>
      <c r="AB142">
        <f>IFERROR(VLOOKUP($B142,Kraftvärmeprod!$B$1:$AH$479,MATCH(AB$2,Kraftvärmeprod!$B$1:$AG$1,0),FALSE)/1,0)-IFERROR(VLOOKUP($B142,'Slutlig allokering'!$B$2:$AC$462,MATCH(AB$3,'Slutlig allokering'!$B$2:$AJ$2,0),FALSE)/1,0)</f>
        <v>0</v>
      </c>
      <c r="AE142">
        <f t="shared" si="4"/>
        <v>0</v>
      </c>
      <c r="AG142">
        <f>IFERROR(VLOOKUP(B142,'Slutlig allokering'!$B$2:$AJ$462,MATCH("Summa justerad allokerad tillförd energi (utan hjälpel och rökgaskondensering):",'Slutlig allokering'!$B$2:$AK$2,0),FALSE)/1,"")</f>
        <v>0</v>
      </c>
      <c r="AI142" s="55" t="str">
        <f>IFERROR(1-VLOOKUP(B142,'Slutlig allokering'!$B$2:$AJ$462,MATCH("Andel av bränsle i kvv som allokerats till värme, exklusive rökgaskondensering och hjälpel",'Slutlig allokering'!$B$2:$AK$2,0),FALSE),"")</f>
        <v/>
      </c>
      <c r="AK142" s="55" t="str">
        <f t="shared" si="5"/>
        <v/>
      </c>
    </row>
    <row r="143" spans="1:37" x14ac:dyDescent="0.25">
      <c r="A143" s="28" t="s">
        <v>180</v>
      </c>
      <c r="B143" s="28" t="s">
        <v>181</v>
      </c>
      <c r="C143" t="str">
        <f>IFERROR(VLOOKUP($B143,Kraftvärmeprod!$B$1:$AH$479,MATCH(C$3,Kraftvärmeprod!$B$1:$AG$1,0),FALSE)/1,"")</f>
        <v/>
      </c>
      <c r="D143" t="str">
        <f>IFERROR(VLOOKUP($B143,Kraftvärmeprod!$B$1:$AH$479,MATCH(D$3,Kraftvärmeprod!$B$1:$AG$1,0),FALSE)/1,"")</f>
        <v/>
      </c>
      <c r="E143">
        <f>IFERROR(VLOOKUP($B143,Kraftvärmeprod!$B$1:$AH$479,MATCH(E$2,Kraftvärmeprod!$B$1:$AG$1,0),FALSE)/1,0)-IFERROR(VLOOKUP($B143,'Slutlig allokering'!$B$2:$AC$462,MATCH(E$3,'Slutlig allokering'!$B$2:$AJ$2,0),FALSE)/1,0)</f>
        <v>0</v>
      </c>
      <c r="F143">
        <f>IFERROR(VLOOKUP($B143,Kraftvärmeprod!$B$1:$AH$479,MATCH(F$2,Kraftvärmeprod!$B$1:$AG$1,0),FALSE)/1,0)-IFERROR(VLOOKUP($B143,'Slutlig allokering'!$B$2:$AC$462,MATCH(F$3,'Slutlig allokering'!$B$2:$AJ$2,0),FALSE)/1,0)</f>
        <v>0</v>
      </c>
      <c r="G143">
        <f>IFERROR(VLOOKUP($B143,Kraftvärmeprod!$B$1:$AH$479,MATCH(G$2,Kraftvärmeprod!$B$1:$AG$1,0),FALSE)/1,0)-IFERROR(VLOOKUP($B143,'Slutlig allokering'!$B$2:$AC$462,MATCH(G$3,'Slutlig allokering'!$B$2:$AJ$2,0),FALSE)/1,0)</f>
        <v>0</v>
      </c>
      <c r="H143">
        <f>IFERROR(VLOOKUP($B143,Kraftvärmeprod!$B$1:$AH$479,MATCH(H$2,Kraftvärmeprod!$B$1:$AG$1,0),FALSE)/1,0)-IFERROR(VLOOKUP($B143,'Slutlig allokering'!$B$2:$AC$462,MATCH(H$3,'Slutlig allokering'!$B$2:$AJ$2,0),FALSE)/1,0)</f>
        <v>0</v>
      </c>
      <c r="I143">
        <f>IFERROR(VLOOKUP($B143,Kraftvärmeprod!$B$1:$AH$479,MATCH(I$2,Kraftvärmeprod!$B$1:$AG$1,0),FALSE)/1,0)-IFERROR(VLOOKUP($B143,'Slutlig allokering'!$B$2:$AC$462,MATCH(I$3,'Slutlig allokering'!$B$2:$AJ$2,0),FALSE)/1,0)</f>
        <v>0</v>
      </c>
      <c r="J143">
        <f>IFERROR(VLOOKUP($B143,Kraftvärmeprod!$B$1:$AH$479,MATCH(J$2,Kraftvärmeprod!$B$1:$AG$1,0),FALSE)/1,0)-IFERROR(VLOOKUP($B143,'Slutlig allokering'!$B$2:$AC$462,MATCH(J$3,'Slutlig allokering'!$B$2:$AJ$2,0),FALSE)/1,0)</f>
        <v>0</v>
      </c>
      <c r="K143">
        <f>IFERROR(VLOOKUP($B143,Kraftvärmeprod!$B$1:$AH$479,MATCH(K$2,Kraftvärmeprod!$B$1:$AG$1,0),FALSE)/1,0)-IFERROR(VLOOKUP($B143,'Slutlig allokering'!$B$2:$AC$462,MATCH(K$3,'Slutlig allokering'!$B$2:$AJ$2,0),FALSE)/1,0)</f>
        <v>0</v>
      </c>
      <c r="L143">
        <f>IFERROR(VLOOKUP($B143,Kraftvärmeprod!$B$1:$AH$479,MATCH(L$2,Kraftvärmeprod!$B$1:$AG$1,0),FALSE)/1,0)-IFERROR(VLOOKUP($B143,'Slutlig allokering'!$B$2:$AC$462,MATCH(L$3,'Slutlig allokering'!$B$2:$AJ$2,0),FALSE)/1,0)</f>
        <v>0</v>
      </c>
      <c r="M143" s="143">
        <f>IFERROR(VLOOKUP($B143,Miljö!$B$1:$S$477,MATCH(M$2,Miljö!$B$1:$X$1,0),FALSE)/1,0)-IFERROR(VLOOKUP($B143,'Slutlig allokering'!$B$2:$AC$462,MATCH(M$3,'Slutlig allokering'!$B$2:$AJ$2,0),FALSE)/1,0)</f>
        <v>0</v>
      </c>
      <c r="N143">
        <f>IFERROR(VLOOKUP($B143,Kraftvärmeprod!$B$1:$AH$479,MATCH(N$2,Kraftvärmeprod!$B$1:$AG$1,0),FALSE)/1,0)-IFERROR(VLOOKUP($B143,'Slutlig allokering'!$B$2:$AC$462,MATCH(N$3,'Slutlig allokering'!$B$2:$AJ$2,0),FALSE)/1,0)</f>
        <v>0</v>
      </c>
      <c r="O143">
        <f>IFERROR(VLOOKUP($B143,Kraftvärmeprod!$B$1:$AH$479,MATCH(O$2,Kraftvärmeprod!$B$1:$AG$1,0),FALSE)/1,0)-IFERROR(VLOOKUP($B143,'Slutlig allokering'!$B$2:$AC$462,MATCH(O$3,'Slutlig allokering'!$B$2:$AJ$2,0),FALSE)/1,0)</f>
        <v>0</v>
      </c>
      <c r="P143">
        <f>IFERROR(VLOOKUP($B143,Kraftvärmeprod!$B$1:$AH$479,MATCH(P$2,Kraftvärmeprod!$B$1:$AG$1,0),FALSE)/1,0)-IFERROR(VLOOKUP($B143,'Slutlig allokering'!$B$2:$AC$462,MATCH(P$3,'Slutlig allokering'!$B$2:$AJ$2,0),FALSE)/1,0)</f>
        <v>0</v>
      </c>
      <c r="Q143">
        <f>IFERROR(VLOOKUP($B143,Kraftvärmeprod!$B$1:$AH$479,MATCH(Q$2,Kraftvärmeprod!$B$1:$AG$1,0),FALSE)/1,0)-IFERROR(VLOOKUP($B143,'Slutlig allokering'!$B$2:$AC$462,MATCH(Q$3,'Slutlig allokering'!$B$2:$AJ$2,0),FALSE)/1,0)</f>
        <v>0</v>
      </c>
      <c r="R143">
        <f>IFERROR(VLOOKUP($B143,Kraftvärmeprod!$B$1:$AH$479,MATCH(R$2,Kraftvärmeprod!$B$1:$AG$1,0),FALSE)/1,0)-IFERROR(VLOOKUP($B143,'Slutlig allokering'!$B$2:$AC$462,MATCH(R$3,'Slutlig allokering'!$B$2:$AJ$2,0),FALSE)/1,0)</f>
        <v>0</v>
      </c>
      <c r="S143">
        <f>IFERROR(VLOOKUP($B143,Kraftvärmeprod!$B$1:$AH$479,MATCH(S$2,Kraftvärmeprod!$B$1:$AG$1,0),FALSE)/1,0)-IFERROR(VLOOKUP($B143,'Slutlig allokering'!$B$2:$AC$462,MATCH(S$3,'Slutlig allokering'!$B$2:$AJ$2,0),FALSE)/1,0)</f>
        <v>0</v>
      </c>
      <c r="T143">
        <f>IFERROR(VLOOKUP($B143,Kraftvärmeprod!$B$1:$AH$479,MATCH(T$2,Kraftvärmeprod!$B$1:$AG$1,0),FALSE)/1,0)-IFERROR(VLOOKUP($B143,'Slutlig allokering'!$B$2:$AC$462,MATCH(T$3,'Slutlig allokering'!$B$2:$AJ$2,0),FALSE)/1,0)</f>
        <v>0</v>
      </c>
      <c r="U143">
        <f>IFERROR(VLOOKUP($B143,Kraftvärmeprod!$B$1:$AH$479,MATCH(U$2,Kraftvärmeprod!$B$1:$AG$1,0),FALSE)/1,0)-IFERROR(VLOOKUP($B143,'Slutlig allokering'!$B$2:$AC$462,MATCH(U$3,'Slutlig allokering'!$B$2:$AJ$2,0),FALSE)/1,0)</f>
        <v>0</v>
      </c>
      <c r="V143">
        <f>IFERROR(VLOOKUP($B143,Kraftvärmeprod!$B$1:$AH$479,MATCH(V$2,Kraftvärmeprod!$B$1:$AG$1,0),FALSE)/1,0)-IFERROR(VLOOKUP($B143,'Slutlig allokering'!$B$2:$AC$462,MATCH(V$3,'Slutlig allokering'!$B$2:$AJ$2,0),FALSE)/1,0)</f>
        <v>0</v>
      </c>
      <c r="W143">
        <f>IFERROR(VLOOKUP($B143,Kraftvärmeprod!$B$1:$AH$479,MATCH(W$2,Kraftvärmeprod!$B$1:$AG$1,0),FALSE)/1,0)-IFERROR(VLOOKUP($B143,'Slutlig allokering'!$B$2:$AC$462,MATCH(W$3,'Slutlig allokering'!$B$2:$AJ$2,0),FALSE)/1,0)</f>
        <v>0</v>
      </c>
      <c r="X143">
        <f>IFERROR(VLOOKUP($B143,Kraftvärmeprod!$B$1:$AH$479,MATCH(X$2,Kraftvärmeprod!$B$1:$AG$1,0),FALSE)/1,0)-IFERROR(VLOOKUP($B143,'Slutlig allokering'!$B$2:$AC$462,MATCH(X$3,'Slutlig allokering'!$B$2:$AJ$2,0),FALSE)/1,0)</f>
        <v>0</v>
      </c>
      <c r="Y143">
        <f>IFERROR(VLOOKUP($B143,Kraftvärmeprod!$B$1:$AH$479,MATCH(Y$2,Kraftvärmeprod!$B$1:$AG$1,0),FALSE)/1,0)-IFERROR(VLOOKUP($B143,'Slutlig allokering'!$B$2:$AC$462,MATCH(Y$3,'Slutlig allokering'!$B$2:$AJ$2,0),FALSE)/1,0)</f>
        <v>0</v>
      </c>
      <c r="Z143">
        <f>IFERROR(VLOOKUP($B143,Kraftvärmeprod!$B$1:$AH$479,MATCH(Z$2,Kraftvärmeprod!$B$1:$AG$1,0),FALSE)/1,0)-IFERROR(VLOOKUP($B143,'Slutlig allokering'!$B$2:$AC$462,MATCH(Z$3,'Slutlig allokering'!$B$2:$AJ$2,0),FALSE)/1,0)</f>
        <v>0</v>
      </c>
      <c r="AA143">
        <f>IFERROR(VLOOKUP($B143,Kraftvärmeprod!$B$1:$AH$479,MATCH(AA$2,Kraftvärmeprod!$B$1:$AG$1,0),FALSE)/1,0)-IFERROR(VLOOKUP($B143,'Slutlig allokering'!$B$2:$AC$462,MATCH(AA$3,'Slutlig allokering'!$B$2:$AJ$2,0),FALSE)/1,0)</f>
        <v>0</v>
      </c>
      <c r="AB143">
        <f>IFERROR(VLOOKUP($B143,Kraftvärmeprod!$B$1:$AH$479,MATCH(AB$2,Kraftvärmeprod!$B$1:$AG$1,0),FALSE)/1,0)-IFERROR(VLOOKUP($B143,'Slutlig allokering'!$B$2:$AC$462,MATCH(AB$3,'Slutlig allokering'!$B$2:$AJ$2,0),FALSE)/1,0)</f>
        <v>0</v>
      </c>
      <c r="AE143">
        <f t="shared" si="4"/>
        <v>0</v>
      </c>
      <c r="AG143">
        <f>IFERROR(VLOOKUP(B143,'Slutlig allokering'!$B$2:$AJ$462,MATCH("Summa justerad allokerad tillförd energi (utan hjälpel och rökgaskondensering):",'Slutlig allokering'!$B$2:$AK$2,0),FALSE)/1,"")</f>
        <v>0</v>
      </c>
      <c r="AI143" s="55" t="str">
        <f>IFERROR(1-VLOOKUP(B143,'Slutlig allokering'!$B$2:$AJ$462,MATCH("Andel av bränsle i kvv som allokerats till värme, exklusive rökgaskondensering och hjälpel",'Slutlig allokering'!$B$2:$AK$2,0),FALSE),"")</f>
        <v/>
      </c>
      <c r="AK143" s="55" t="str">
        <f t="shared" si="5"/>
        <v/>
      </c>
    </row>
    <row r="144" spans="1:37" x14ac:dyDescent="0.25">
      <c r="A144" s="28" t="s">
        <v>182</v>
      </c>
      <c r="B144" s="28" t="s">
        <v>183</v>
      </c>
      <c r="C144" t="str">
        <f>IFERROR(VLOOKUP($B144,Kraftvärmeprod!$B$1:$AH$479,MATCH(C$3,Kraftvärmeprod!$B$1:$AG$1,0),FALSE)/1,"")</f>
        <v/>
      </c>
      <c r="D144" t="str">
        <f>IFERROR(VLOOKUP($B144,Kraftvärmeprod!$B$1:$AH$479,MATCH(D$3,Kraftvärmeprod!$B$1:$AG$1,0),FALSE)/1,"")</f>
        <v/>
      </c>
      <c r="E144">
        <f>IFERROR(VLOOKUP($B144,Kraftvärmeprod!$B$1:$AH$479,MATCH(E$2,Kraftvärmeprod!$B$1:$AG$1,0),FALSE)/1,0)-IFERROR(VLOOKUP($B144,'Slutlig allokering'!$B$2:$AC$462,MATCH(E$3,'Slutlig allokering'!$B$2:$AJ$2,0),FALSE)/1,0)</f>
        <v>0</v>
      </c>
      <c r="F144">
        <f>IFERROR(VLOOKUP($B144,Kraftvärmeprod!$B$1:$AH$479,MATCH(F$2,Kraftvärmeprod!$B$1:$AG$1,0),FALSE)/1,0)-IFERROR(VLOOKUP($B144,'Slutlig allokering'!$B$2:$AC$462,MATCH(F$3,'Slutlig allokering'!$B$2:$AJ$2,0),FALSE)/1,0)</f>
        <v>0</v>
      </c>
      <c r="G144">
        <f>IFERROR(VLOOKUP($B144,Kraftvärmeprod!$B$1:$AH$479,MATCH(G$2,Kraftvärmeprod!$B$1:$AG$1,0),FALSE)/1,0)-IFERROR(VLOOKUP($B144,'Slutlig allokering'!$B$2:$AC$462,MATCH(G$3,'Slutlig allokering'!$B$2:$AJ$2,0),FALSE)/1,0)</f>
        <v>0</v>
      </c>
      <c r="H144">
        <f>IFERROR(VLOOKUP($B144,Kraftvärmeprod!$B$1:$AH$479,MATCH(H$2,Kraftvärmeprod!$B$1:$AG$1,0),FALSE)/1,0)-IFERROR(VLOOKUP($B144,'Slutlig allokering'!$B$2:$AC$462,MATCH(H$3,'Slutlig allokering'!$B$2:$AJ$2,0),FALSE)/1,0)</f>
        <v>0</v>
      </c>
      <c r="I144">
        <f>IFERROR(VLOOKUP($B144,Kraftvärmeprod!$B$1:$AH$479,MATCH(I$2,Kraftvärmeprod!$B$1:$AG$1,0),FALSE)/1,0)-IFERROR(VLOOKUP($B144,'Slutlig allokering'!$B$2:$AC$462,MATCH(I$3,'Slutlig allokering'!$B$2:$AJ$2,0),FALSE)/1,0)</f>
        <v>0</v>
      </c>
      <c r="J144">
        <f>IFERROR(VLOOKUP($B144,Kraftvärmeprod!$B$1:$AH$479,MATCH(J$2,Kraftvärmeprod!$B$1:$AG$1,0),FALSE)/1,0)-IFERROR(VLOOKUP($B144,'Slutlig allokering'!$B$2:$AC$462,MATCH(J$3,'Slutlig allokering'!$B$2:$AJ$2,0),FALSE)/1,0)</f>
        <v>0</v>
      </c>
      <c r="K144">
        <f>IFERROR(VLOOKUP($B144,Kraftvärmeprod!$B$1:$AH$479,MATCH(K$2,Kraftvärmeprod!$B$1:$AG$1,0),FALSE)/1,0)-IFERROR(VLOOKUP($B144,'Slutlig allokering'!$B$2:$AC$462,MATCH(K$3,'Slutlig allokering'!$B$2:$AJ$2,0),FALSE)/1,0)</f>
        <v>0</v>
      </c>
      <c r="L144">
        <f>IFERROR(VLOOKUP($B144,Kraftvärmeprod!$B$1:$AH$479,MATCH(L$2,Kraftvärmeprod!$B$1:$AG$1,0),FALSE)/1,0)-IFERROR(VLOOKUP($B144,'Slutlig allokering'!$B$2:$AC$462,MATCH(L$3,'Slutlig allokering'!$B$2:$AJ$2,0),FALSE)/1,0)</f>
        <v>0</v>
      </c>
      <c r="M144" s="143">
        <f>IFERROR(VLOOKUP($B144,Miljö!$B$1:$S$477,MATCH(M$2,Miljö!$B$1:$X$1,0),FALSE)/1,0)-IFERROR(VLOOKUP($B144,'Slutlig allokering'!$B$2:$AC$462,MATCH(M$3,'Slutlig allokering'!$B$2:$AJ$2,0),FALSE)/1,0)</f>
        <v>0</v>
      </c>
      <c r="N144">
        <f>IFERROR(VLOOKUP($B144,Kraftvärmeprod!$B$1:$AH$479,MATCH(N$2,Kraftvärmeprod!$B$1:$AG$1,0),FALSE)/1,0)-IFERROR(VLOOKUP($B144,'Slutlig allokering'!$B$2:$AC$462,MATCH(N$3,'Slutlig allokering'!$B$2:$AJ$2,0),FALSE)/1,0)</f>
        <v>0</v>
      </c>
      <c r="O144">
        <f>IFERROR(VLOOKUP($B144,Kraftvärmeprod!$B$1:$AH$479,MATCH(O$2,Kraftvärmeprod!$B$1:$AG$1,0),FALSE)/1,0)-IFERROR(VLOOKUP($B144,'Slutlig allokering'!$B$2:$AC$462,MATCH(O$3,'Slutlig allokering'!$B$2:$AJ$2,0),FALSE)/1,0)</f>
        <v>0</v>
      </c>
      <c r="P144">
        <f>IFERROR(VLOOKUP($B144,Kraftvärmeprod!$B$1:$AH$479,MATCH(P$2,Kraftvärmeprod!$B$1:$AG$1,0),FALSE)/1,0)-IFERROR(VLOOKUP($B144,'Slutlig allokering'!$B$2:$AC$462,MATCH(P$3,'Slutlig allokering'!$B$2:$AJ$2,0),FALSE)/1,0)</f>
        <v>0</v>
      </c>
      <c r="Q144">
        <f>IFERROR(VLOOKUP($B144,Kraftvärmeprod!$B$1:$AH$479,MATCH(Q$2,Kraftvärmeprod!$B$1:$AG$1,0),FALSE)/1,0)-IFERROR(VLOOKUP($B144,'Slutlig allokering'!$B$2:$AC$462,MATCH(Q$3,'Slutlig allokering'!$B$2:$AJ$2,0),FALSE)/1,0)</f>
        <v>0</v>
      </c>
      <c r="R144">
        <f>IFERROR(VLOOKUP($B144,Kraftvärmeprod!$B$1:$AH$479,MATCH(R$2,Kraftvärmeprod!$B$1:$AG$1,0),FALSE)/1,0)-IFERROR(VLOOKUP($B144,'Slutlig allokering'!$B$2:$AC$462,MATCH(R$3,'Slutlig allokering'!$B$2:$AJ$2,0),FALSE)/1,0)</f>
        <v>0</v>
      </c>
      <c r="S144">
        <f>IFERROR(VLOOKUP($B144,Kraftvärmeprod!$B$1:$AH$479,MATCH(S$2,Kraftvärmeprod!$B$1:$AG$1,0),FALSE)/1,0)-IFERROR(VLOOKUP($B144,'Slutlig allokering'!$B$2:$AC$462,MATCH(S$3,'Slutlig allokering'!$B$2:$AJ$2,0),FALSE)/1,0)</f>
        <v>0</v>
      </c>
      <c r="T144">
        <f>IFERROR(VLOOKUP($B144,Kraftvärmeprod!$B$1:$AH$479,MATCH(T$2,Kraftvärmeprod!$B$1:$AG$1,0),FALSE)/1,0)-IFERROR(VLOOKUP($B144,'Slutlig allokering'!$B$2:$AC$462,MATCH(T$3,'Slutlig allokering'!$B$2:$AJ$2,0),FALSE)/1,0)</f>
        <v>0</v>
      </c>
      <c r="U144">
        <f>IFERROR(VLOOKUP($B144,Kraftvärmeprod!$B$1:$AH$479,MATCH(U$2,Kraftvärmeprod!$B$1:$AG$1,0),FALSE)/1,0)-IFERROR(VLOOKUP($B144,'Slutlig allokering'!$B$2:$AC$462,MATCH(U$3,'Slutlig allokering'!$B$2:$AJ$2,0),FALSE)/1,0)</f>
        <v>0</v>
      </c>
      <c r="V144">
        <f>IFERROR(VLOOKUP($B144,Kraftvärmeprod!$B$1:$AH$479,MATCH(V$2,Kraftvärmeprod!$B$1:$AG$1,0),FALSE)/1,0)-IFERROR(VLOOKUP($B144,'Slutlig allokering'!$B$2:$AC$462,MATCH(V$3,'Slutlig allokering'!$B$2:$AJ$2,0),FALSE)/1,0)</f>
        <v>0</v>
      </c>
      <c r="W144">
        <f>IFERROR(VLOOKUP($B144,Kraftvärmeprod!$B$1:$AH$479,MATCH(W$2,Kraftvärmeprod!$B$1:$AG$1,0),FALSE)/1,0)-IFERROR(VLOOKUP($B144,'Slutlig allokering'!$B$2:$AC$462,MATCH(W$3,'Slutlig allokering'!$B$2:$AJ$2,0),FALSE)/1,0)</f>
        <v>0</v>
      </c>
      <c r="X144">
        <f>IFERROR(VLOOKUP($B144,Kraftvärmeprod!$B$1:$AH$479,MATCH(X$2,Kraftvärmeprod!$B$1:$AG$1,0),FALSE)/1,0)-IFERROR(VLOOKUP($B144,'Slutlig allokering'!$B$2:$AC$462,MATCH(X$3,'Slutlig allokering'!$B$2:$AJ$2,0),FALSE)/1,0)</f>
        <v>0</v>
      </c>
      <c r="Y144">
        <f>IFERROR(VLOOKUP($B144,Kraftvärmeprod!$B$1:$AH$479,MATCH(Y$2,Kraftvärmeprod!$B$1:$AG$1,0),FALSE)/1,0)-IFERROR(VLOOKUP($B144,'Slutlig allokering'!$B$2:$AC$462,MATCH(Y$3,'Slutlig allokering'!$B$2:$AJ$2,0),FALSE)/1,0)</f>
        <v>0</v>
      </c>
      <c r="Z144">
        <f>IFERROR(VLOOKUP($B144,Kraftvärmeprod!$B$1:$AH$479,MATCH(Z$2,Kraftvärmeprod!$B$1:$AG$1,0),FALSE)/1,0)-IFERROR(VLOOKUP($B144,'Slutlig allokering'!$B$2:$AC$462,MATCH(Z$3,'Slutlig allokering'!$B$2:$AJ$2,0),FALSE)/1,0)</f>
        <v>0</v>
      </c>
      <c r="AA144">
        <f>IFERROR(VLOOKUP($B144,Kraftvärmeprod!$B$1:$AH$479,MATCH(AA$2,Kraftvärmeprod!$B$1:$AG$1,0),FALSE)/1,0)-IFERROR(VLOOKUP($B144,'Slutlig allokering'!$B$2:$AC$462,MATCH(AA$3,'Slutlig allokering'!$B$2:$AJ$2,0),FALSE)/1,0)</f>
        <v>0</v>
      </c>
      <c r="AB144">
        <f>IFERROR(VLOOKUP($B144,Kraftvärmeprod!$B$1:$AH$479,MATCH(AB$2,Kraftvärmeprod!$B$1:$AG$1,0),FALSE)/1,0)-IFERROR(VLOOKUP($B144,'Slutlig allokering'!$B$2:$AC$462,MATCH(AB$3,'Slutlig allokering'!$B$2:$AJ$2,0),FALSE)/1,0)</f>
        <v>0</v>
      </c>
      <c r="AE144">
        <f t="shared" si="4"/>
        <v>0</v>
      </c>
      <c r="AG144">
        <f>IFERROR(VLOOKUP(B144,'Slutlig allokering'!$B$2:$AJ$462,MATCH("Summa justerad allokerad tillförd energi (utan hjälpel och rökgaskondensering):",'Slutlig allokering'!$B$2:$AK$2,0),FALSE)/1,"")</f>
        <v>0</v>
      </c>
      <c r="AI144" s="55" t="str">
        <f>IFERROR(1-VLOOKUP(B144,'Slutlig allokering'!$B$2:$AJ$462,MATCH("Andel av bränsle i kvv som allokerats till värme, exklusive rökgaskondensering och hjälpel",'Slutlig allokering'!$B$2:$AK$2,0),FALSE),"")</f>
        <v/>
      </c>
      <c r="AK144" s="55" t="str">
        <f t="shared" si="5"/>
        <v/>
      </c>
    </row>
    <row r="145" spans="1:37" x14ac:dyDescent="0.25">
      <c r="A145" s="28" t="s">
        <v>1047</v>
      </c>
      <c r="B145" s="28" t="s">
        <v>185</v>
      </c>
      <c r="C145">
        <f>IFERROR(VLOOKUP($B145,Kraftvärmeprod!$B$1:$AH$479,MATCH(C$3,Kraftvärmeprod!$B$1:$AG$1,0),FALSE)/1,"")</f>
        <v>2760.803676</v>
      </c>
      <c r="D145">
        <f>IFERROR(VLOOKUP($B145,Kraftvärmeprod!$B$1:$AH$479,MATCH(D$3,Kraftvärmeprod!$B$1:$AG$1,0),FALSE)/1,"")</f>
        <v>1205.622386</v>
      </c>
      <c r="E145">
        <f>IFERROR(VLOOKUP($B145,Kraftvärmeprod!$B$1:$AH$479,MATCH(E$2,Kraftvärmeprod!$B$1:$AG$1,0),FALSE)/1,0)-IFERROR(VLOOKUP($B145,'Slutlig allokering'!$B$2:$AC$462,MATCH(E$3,'Slutlig allokering'!$B$2:$AJ$2,0),FALSE)/1,0)</f>
        <v>433.55937275555561</v>
      </c>
      <c r="F145">
        <f>IFERROR(VLOOKUP($B145,Kraftvärmeprod!$B$1:$AH$479,MATCH(F$2,Kraftvärmeprod!$B$1:$AG$1,0),FALSE)/1,0)-IFERROR(VLOOKUP($B145,'Slutlig allokering'!$B$2:$AC$462,MATCH(F$3,'Slutlig allokering'!$B$2:$AJ$2,0),FALSE)/1,0)</f>
        <v>0</v>
      </c>
      <c r="G145">
        <f>IFERROR(VLOOKUP($B145,Kraftvärmeprod!$B$1:$AH$479,MATCH(G$2,Kraftvärmeprod!$B$1:$AG$1,0),FALSE)/1,0)-IFERROR(VLOOKUP($B145,'Slutlig allokering'!$B$2:$AC$462,MATCH(G$3,'Slutlig allokering'!$B$2:$AJ$2,0),FALSE)/1,0)</f>
        <v>0</v>
      </c>
      <c r="H145">
        <f>IFERROR(VLOOKUP($B145,Kraftvärmeprod!$B$1:$AH$479,MATCH(H$2,Kraftvärmeprod!$B$1:$AG$1,0),FALSE)/1,0)-IFERROR(VLOOKUP($B145,'Slutlig allokering'!$B$2:$AC$462,MATCH(H$3,'Slutlig allokering'!$B$2:$AJ$2,0),FALSE)/1,0)</f>
        <v>52.182539294626665</v>
      </c>
      <c r="I145">
        <f>IFERROR(VLOOKUP($B145,Kraftvärmeprod!$B$1:$AH$479,MATCH(I$2,Kraftvärmeprod!$B$1:$AG$1,0),FALSE)/1,0)-IFERROR(VLOOKUP($B145,'Slutlig allokering'!$B$2:$AC$462,MATCH(I$3,'Slutlig allokering'!$B$2:$AJ$2,0),FALSE)/1,0)</f>
        <v>11.874834567992004</v>
      </c>
      <c r="J145">
        <f>IFERROR(VLOOKUP($B145,Kraftvärmeprod!$B$1:$AH$479,MATCH(J$2,Kraftvärmeprod!$B$1:$AG$1,0),FALSE)/1,0)-IFERROR(VLOOKUP($B145,'Slutlig allokering'!$B$2:$AC$462,MATCH(J$3,'Slutlig allokering'!$B$2:$AJ$2,0),FALSE)/1,0)</f>
        <v>0</v>
      </c>
      <c r="K145">
        <f>IFERROR(VLOOKUP($B145,Kraftvärmeprod!$B$1:$AH$479,MATCH(K$2,Kraftvärmeprod!$B$1:$AG$1,0),FALSE)/1,0)-IFERROR(VLOOKUP($B145,'Slutlig allokering'!$B$2:$AC$462,MATCH(K$3,'Slutlig allokering'!$B$2:$AJ$2,0),FALSE)/1,0)</f>
        <v>19.477969562545194</v>
      </c>
      <c r="L145">
        <f>IFERROR(VLOOKUP($B145,Kraftvärmeprod!$B$1:$AH$479,MATCH(L$2,Kraftvärmeprod!$B$1:$AG$1,0),FALSE)/1,0)-IFERROR(VLOOKUP($B145,'Slutlig allokering'!$B$2:$AC$462,MATCH(L$3,'Slutlig allokering'!$B$2:$AJ$2,0),FALSE)/1,0)</f>
        <v>294.15560799999992</v>
      </c>
      <c r="M145" s="143">
        <f>IFERROR(VLOOKUP($B145,Miljö!$B$1:$S$477,MATCH(M$2,Miljö!$B$1:$X$1,0),FALSE)/1,0)-IFERROR(VLOOKUP($B145,'Slutlig allokering'!$B$2:$AC$462,MATCH(M$3,'Slutlig allokering'!$B$2:$AJ$2,0),FALSE)/1,0)</f>
        <v>156.13600000000002</v>
      </c>
      <c r="N145">
        <f>IFERROR(VLOOKUP($B145,Kraftvärmeprod!$B$1:$AH$479,MATCH(N$2,Kraftvärmeprod!$B$1:$AG$1,0),FALSE)/1,0)-IFERROR(VLOOKUP($B145,'Slutlig allokering'!$B$2:$AC$462,MATCH(N$3,'Slutlig allokering'!$B$2:$AJ$2,0),FALSE)/1,0)</f>
        <v>0</v>
      </c>
      <c r="O145">
        <f>IFERROR(VLOOKUP($B145,Kraftvärmeprod!$B$1:$AH$479,MATCH(O$2,Kraftvärmeprod!$B$1:$AG$1,0),FALSE)/1,0)-IFERROR(VLOOKUP($B145,'Slutlig allokering'!$B$2:$AC$462,MATCH(O$3,'Slutlig allokering'!$B$2:$AJ$2,0),FALSE)/1,0)</f>
        <v>0</v>
      </c>
      <c r="P145">
        <f>IFERROR(VLOOKUP($B145,Kraftvärmeprod!$B$1:$AH$479,MATCH(P$2,Kraftvärmeprod!$B$1:$AG$1,0),FALSE)/1,0)-IFERROR(VLOOKUP($B145,'Slutlig allokering'!$B$2:$AC$462,MATCH(P$3,'Slutlig allokering'!$B$2:$AJ$2,0),FALSE)/1,0)</f>
        <v>0</v>
      </c>
      <c r="Q145">
        <f>IFERROR(VLOOKUP($B145,Kraftvärmeprod!$B$1:$AH$479,MATCH(Q$2,Kraftvärmeprod!$B$1:$AG$1,0),FALSE)/1,0)-IFERROR(VLOOKUP($B145,'Slutlig allokering'!$B$2:$AC$462,MATCH(Q$3,'Slutlig allokering'!$B$2:$AJ$2,0),FALSE)/1,0)</f>
        <v>0</v>
      </c>
      <c r="R145">
        <f>IFERROR(VLOOKUP($B145,Kraftvärmeprod!$B$1:$AH$479,MATCH(R$2,Kraftvärmeprod!$B$1:$AG$1,0),FALSE)/1,0)-IFERROR(VLOOKUP($B145,'Slutlig allokering'!$B$2:$AC$462,MATCH(R$3,'Slutlig allokering'!$B$2:$AJ$2,0),FALSE)/1,0)</f>
        <v>0</v>
      </c>
      <c r="S145">
        <f>IFERROR(VLOOKUP($B145,Kraftvärmeprod!$B$1:$AH$479,MATCH(S$2,Kraftvärmeprod!$B$1:$AG$1,0),FALSE)/1,0)-IFERROR(VLOOKUP($B145,'Slutlig allokering'!$B$2:$AC$462,MATCH(S$3,'Slutlig allokering'!$B$2:$AJ$2,0),FALSE)/1,0)</f>
        <v>978.73500454895998</v>
      </c>
      <c r="T145">
        <f>IFERROR(VLOOKUP($B145,Kraftvärmeprod!$B$1:$AH$479,MATCH(T$2,Kraftvärmeprod!$B$1:$AG$1,0),FALSE)/1,0)-IFERROR(VLOOKUP($B145,'Slutlig allokering'!$B$2:$AC$462,MATCH(T$3,'Slutlig allokering'!$B$2:$AJ$2,0),FALSE)/1,0)</f>
        <v>0</v>
      </c>
      <c r="U145">
        <f>IFERROR(VLOOKUP($B145,Kraftvärmeprod!$B$1:$AH$479,MATCH(U$2,Kraftvärmeprod!$B$1:$AG$1,0),FALSE)/1,0)-IFERROR(VLOOKUP($B145,'Slutlig allokering'!$B$2:$AC$462,MATCH(U$3,'Slutlig allokering'!$B$2:$AJ$2,0),FALSE)/1,0)</f>
        <v>0</v>
      </c>
      <c r="V145">
        <f>IFERROR(VLOOKUP($B145,Kraftvärmeprod!$B$1:$AH$479,MATCH(V$2,Kraftvärmeprod!$B$1:$AG$1,0),FALSE)/1,0)-IFERROR(VLOOKUP($B145,'Slutlig allokering'!$B$2:$AC$462,MATCH(V$3,'Slutlig allokering'!$B$2:$AJ$2,0),FALSE)/1,0)</f>
        <v>0</v>
      </c>
      <c r="W145">
        <f>IFERROR(VLOOKUP($B145,Kraftvärmeprod!$B$1:$AH$479,MATCH(W$2,Kraftvärmeprod!$B$1:$AG$1,0),FALSE)/1,0)-IFERROR(VLOOKUP($B145,'Slutlig allokering'!$B$2:$AC$462,MATCH(W$3,'Slutlig allokering'!$B$2:$AJ$2,0),FALSE)/1,0)</f>
        <v>552.2279567805557</v>
      </c>
      <c r="X145">
        <f>IFERROR(VLOOKUP($B145,Kraftvärmeprod!$B$1:$AH$479,MATCH(X$2,Kraftvärmeprod!$B$1:$AG$1,0),FALSE)/1,0)-IFERROR(VLOOKUP($B145,'Slutlig allokering'!$B$2:$AC$462,MATCH(X$3,'Slutlig allokering'!$B$2:$AJ$2,0),FALSE)/1,0)</f>
        <v>0</v>
      </c>
      <c r="Y145">
        <f>IFERROR(VLOOKUP($B145,Kraftvärmeprod!$B$1:$AH$479,MATCH(Y$2,Kraftvärmeprod!$B$1:$AG$1,0),FALSE)/1,0)-IFERROR(VLOOKUP($B145,'Slutlig allokering'!$B$2:$AC$462,MATCH(Y$3,'Slutlig allokering'!$B$2:$AJ$2,0),FALSE)/1,0)</f>
        <v>0</v>
      </c>
      <c r="Z145">
        <f>IFERROR(VLOOKUP($B145,Kraftvärmeprod!$B$1:$AH$479,MATCH(Z$2,Kraftvärmeprod!$B$1:$AG$1,0),FALSE)/1,0)-IFERROR(VLOOKUP($B145,'Slutlig allokering'!$B$2:$AC$462,MATCH(Z$3,'Slutlig allokering'!$B$2:$AJ$2,0),FALSE)/1,0)</f>
        <v>0</v>
      </c>
      <c r="AA145">
        <f>IFERROR(VLOOKUP($B145,Kraftvärmeprod!$B$1:$AH$479,MATCH(AA$2,Kraftvärmeprod!$B$1:$AG$1,0),FALSE)/1,0)-IFERROR(VLOOKUP($B145,'Slutlig allokering'!$B$2:$AC$462,MATCH(AA$3,'Slutlig allokering'!$B$2:$AJ$2,0),FALSE)/1,0)</f>
        <v>0</v>
      </c>
      <c r="AB145">
        <f>IFERROR(VLOOKUP($B145,Kraftvärmeprod!$B$1:$AH$479,MATCH(AB$2,Kraftvärmeprod!$B$1:$AG$1,0),FALSE)/1,0)-IFERROR(VLOOKUP($B145,'Slutlig allokering'!$B$2:$AC$462,MATCH(AB$3,'Slutlig allokering'!$B$2:$AJ$2,0),FALSE)/1,0)</f>
        <v>21.972730761385069</v>
      </c>
      <c r="AE145">
        <f t="shared" si="4"/>
        <v>2364.1860162716202</v>
      </c>
      <c r="AG145">
        <f>IFERROR(VLOOKUP(B145,'Slutlig allokering'!$B$2:$AJ$462,MATCH("Summa justerad allokerad tillförd energi (utan hjälpel och rökgaskondensering):",'Slutlig allokering'!$B$2:$AK$2,0),FALSE)/1,"")</f>
        <v>2281.3063000000002</v>
      </c>
      <c r="AI145" s="55">
        <f>IFERROR(1-VLOOKUP(B145,'Slutlig allokering'!$B$2:$AJ$462,MATCH("Andel av bränsle i kvv som allokerats till värme, exklusive rökgaskondensering och hjälpel",'Slutlig allokering'!$B$2:$AK$2,0),FALSE),"")</f>
        <v>0.50892044487742649</v>
      </c>
      <c r="AK145" s="55">
        <f t="shared" si="5"/>
        <v>0.5089204448774266</v>
      </c>
    </row>
    <row r="146" spans="1:37" x14ac:dyDescent="0.25">
      <c r="A146" s="28" t="s">
        <v>1047</v>
      </c>
      <c r="B146" s="28" t="s">
        <v>186</v>
      </c>
      <c r="C146" t="str">
        <f>IFERROR(VLOOKUP($B146,Kraftvärmeprod!$B$1:$AH$479,MATCH(C$3,Kraftvärmeprod!$B$1:$AG$1,0),FALSE)/1,"")</f>
        <v/>
      </c>
      <c r="D146" t="str">
        <f>IFERROR(VLOOKUP($B146,Kraftvärmeprod!$B$1:$AH$479,MATCH(D$3,Kraftvärmeprod!$B$1:$AG$1,0),FALSE)/1,"")</f>
        <v/>
      </c>
      <c r="E146">
        <f>IFERROR(VLOOKUP($B146,Kraftvärmeprod!$B$1:$AH$479,MATCH(E$2,Kraftvärmeprod!$B$1:$AG$1,0),FALSE)/1,0)-IFERROR(VLOOKUP($B146,'Slutlig allokering'!$B$2:$AC$462,MATCH(E$3,'Slutlig allokering'!$B$2:$AJ$2,0),FALSE)/1,0)</f>
        <v>0</v>
      </c>
      <c r="F146">
        <f>IFERROR(VLOOKUP($B146,Kraftvärmeprod!$B$1:$AH$479,MATCH(F$2,Kraftvärmeprod!$B$1:$AG$1,0),FALSE)/1,0)-IFERROR(VLOOKUP($B146,'Slutlig allokering'!$B$2:$AC$462,MATCH(F$3,'Slutlig allokering'!$B$2:$AJ$2,0),FALSE)/1,0)</f>
        <v>0</v>
      </c>
      <c r="G146">
        <f>IFERROR(VLOOKUP($B146,Kraftvärmeprod!$B$1:$AH$479,MATCH(G$2,Kraftvärmeprod!$B$1:$AG$1,0),FALSE)/1,0)-IFERROR(VLOOKUP($B146,'Slutlig allokering'!$B$2:$AC$462,MATCH(G$3,'Slutlig allokering'!$B$2:$AJ$2,0),FALSE)/1,0)</f>
        <v>0</v>
      </c>
      <c r="H146">
        <f>IFERROR(VLOOKUP($B146,Kraftvärmeprod!$B$1:$AH$479,MATCH(H$2,Kraftvärmeprod!$B$1:$AG$1,0),FALSE)/1,0)-IFERROR(VLOOKUP($B146,'Slutlig allokering'!$B$2:$AC$462,MATCH(H$3,'Slutlig allokering'!$B$2:$AJ$2,0),FALSE)/1,0)</f>
        <v>0</v>
      </c>
      <c r="I146">
        <f>IFERROR(VLOOKUP($B146,Kraftvärmeprod!$B$1:$AH$479,MATCH(I$2,Kraftvärmeprod!$B$1:$AG$1,0),FALSE)/1,0)-IFERROR(VLOOKUP($B146,'Slutlig allokering'!$B$2:$AC$462,MATCH(I$3,'Slutlig allokering'!$B$2:$AJ$2,0),FALSE)/1,0)</f>
        <v>0</v>
      </c>
      <c r="J146">
        <f>IFERROR(VLOOKUP($B146,Kraftvärmeprod!$B$1:$AH$479,MATCH(J$2,Kraftvärmeprod!$B$1:$AG$1,0),FALSE)/1,0)-IFERROR(VLOOKUP($B146,'Slutlig allokering'!$B$2:$AC$462,MATCH(J$3,'Slutlig allokering'!$B$2:$AJ$2,0),FALSE)/1,0)</f>
        <v>0</v>
      </c>
      <c r="K146">
        <f>IFERROR(VLOOKUP($B146,Kraftvärmeprod!$B$1:$AH$479,MATCH(K$2,Kraftvärmeprod!$B$1:$AG$1,0),FALSE)/1,0)-IFERROR(VLOOKUP($B146,'Slutlig allokering'!$B$2:$AC$462,MATCH(K$3,'Slutlig allokering'!$B$2:$AJ$2,0),FALSE)/1,0)</f>
        <v>0</v>
      </c>
      <c r="L146">
        <f>IFERROR(VLOOKUP($B146,Kraftvärmeprod!$B$1:$AH$479,MATCH(L$2,Kraftvärmeprod!$B$1:$AG$1,0),FALSE)/1,0)-IFERROR(VLOOKUP($B146,'Slutlig allokering'!$B$2:$AC$462,MATCH(L$3,'Slutlig allokering'!$B$2:$AJ$2,0),FALSE)/1,0)</f>
        <v>0</v>
      </c>
      <c r="M146" s="143">
        <f>IFERROR(VLOOKUP($B146,Miljö!$B$1:$S$477,MATCH(M$2,Miljö!$B$1:$X$1,0),FALSE)/1,0)-IFERROR(VLOOKUP($B146,'Slutlig allokering'!$B$2:$AC$462,MATCH(M$3,'Slutlig allokering'!$B$2:$AJ$2,0),FALSE)/1,0)</f>
        <v>0</v>
      </c>
      <c r="N146">
        <f>IFERROR(VLOOKUP($B146,Kraftvärmeprod!$B$1:$AH$479,MATCH(N$2,Kraftvärmeprod!$B$1:$AG$1,0),FALSE)/1,0)-IFERROR(VLOOKUP($B146,'Slutlig allokering'!$B$2:$AC$462,MATCH(N$3,'Slutlig allokering'!$B$2:$AJ$2,0),FALSE)/1,0)</f>
        <v>0</v>
      </c>
      <c r="O146">
        <f>IFERROR(VLOOKUP($B146,Kraftvärmeprod!$B$1:$AH$479,MATCH(O$2,Kraftvärmeprod!$B$1:$AG$1,0),FALSE)/1,0)-IFERROR(VLOOKUP($B146,'Slutlig allokering'!$B$2:$AC$462,MATCH(O$3,'Slutlig allokering'!$B$2:$AJ$2,0),FALSE)/1,0)</f>
        <v>0</v>
      </c>
      <c r="P146">
        <f>IFERROR(VLOOKUP($B146,Kraftvärmeprod!$B$1:$AH$479,MATCH(P$2,Kraftvärmeprod!$B$1:$AG$1,0),FALSE)/1,0)-IFERROR(VLOOKUP($B146,'Slutlig allokering'!$B$2:$AC$462,MATCH(P$3,'Slutlig allokering'!$B$2:$AJ$2,0),FALSE)/1,0)</f>
        <v>0</v>
      </c>
      <c r="Q146">
        <f>IFERROR(VLOOKUP($B146,Kraftvärmeprod!$B$1:$AH$479,MATCH(Q$2,Kraftvärmeprod!$B$1:$AG$1,0),FALSE)/1,0)-IFERROR(VLOOKUP($B146,'Slutlig allokering'!$B$2:$AC$462,MATCH(Q$3,'Slutlig allokering'!$B$2:$AJ$2,0),FALSE)/1,0)</f>
        <v>0</v>
      </c>
      <c r="R146">
        <f>IFERROR(VLOOKUP($B146,Kraftvärmeprod!$B$1:$AH$479,MATCH(R$2,Kraftvärmeprod!$B$1:$AG$1,0),FALSE)/1,0)-IFERROR(VLOOKUP($B146,'Slutlig allokering'!$B$2:$AC$462,MATCH(R$3,'Slutlig allokering'!$B$2:$AJ$2,0),FALSE)/1,0)</f>
        <v>0</v>
      </c>
      <c r="S146">
        <f>IFERROR(VLOOKUP($B146,Kraftvärmeprod!$B$1:$AH$479,MATCH(S$2,Kraftvärmeprod!$B$1:$AG$1,0),FALSE)/1,0)-IFERROR(VLOOKUP($B146,'Slutlig allokering'!$B$2:$AC$462,MATCH(S$3,'Slutlig allokering'!$B$2:$AJ$2,0),FALSE)/1,0)</f>
        <v>0</v>
      </c>
      <c r="T146">
        <f>IFERROR(VLOOKUP($B146,Kraftvärmeprod!$B$1:$AH$479,MATCH(T$2,Kraftvärmeprod!$B$1:$AG$1,0),FALSE)/1,0)-IFERROR(VLOOKUP($B146,'Slutlig allokering'!$B$2:$AC$462,MATCH(T$3,'Slutlig allokering'!$B$2:$AJ$2,0),FALSE)/1,0)</f>
        <v>0</v>
      </c>
      <c r="U146">
        <f>IFERROR(VLOOKUP($B146,Kraftvärmeprod!$B$1:$AH$479,MATCH(U$2,Kraftvärmeprod!$B$1:$AG$1,0),FALSE)/1,0)-IFERROR(VLOOKUP($B146,'Slutlig allokering'!$B$2:$AC$462,MATCH(U$3,'Slutlig allokering'!$B$2:$AJ$2,0),FALSE)/1,0)</f>
        <v>0</v>
      </c>
      <c r="V146">
        <f>IFERROR(VLOOKUP($B146,Kraftvärmeprod!$B$1:$AH$479,MATCH(V$2,Kraftvärmeprod!$B$1:$AG$1,0),FALSE)/1,0)-IFERROR(VLOOKUP($B146,'Slutlig allokering'!$B$2:$AC$462,MATCH(V$3,'Slutlig allokering'!$B$2:$AJ$2,0),FALSE)/1,0)</f>
        <v>0</v>
      </c>
      <c r="W146">
        <f>IFERROR(VLOOKUP($B146,Kraftvärmeprod!$B$1:$AH$479,MATCH(W$2,Kraftvärmeprod!$B$1:$AG$1,0),FALSE)/1,0)-IFERROR(VLOOKUP($B146,'Slutlig allokering'!$B$2:$AC$462,MATCH(W$3,'Slutlig allokering'!$B$2:$AJ$2,0),FALSE)/1,0)</f>
        <v>0</v>
      </c>
      <c r="X146">
        <f>IFERROR(VLOOKUP($B146,Kraftvärmeprod!$B$1:$AH$479,MATCH(X$2,Kraftvärmeprod!$B$1:$AG$1,0),FALSE)/1,0)-IFERROR(VLOOKUP($B146,'Slutlig allokering'!$B$2:$AC$462,MATCH(X$3,'Slutlig allokering'!$B$2:$AJ$2,0),FALSE)/1,0)</f>
        <v>0</v>
      </c>
      <c r="Y146">
        <f>IFERROR(VLOOKUP($B146,Kraftvärmeprod!$B$1:$AH$479,MATCH(Y$2,Kraftvärmeprod!$B$1:$AG$1,0),FALSE)/1,0)-IFERROR(VLOOKUP($B146,'Slutlig allokering'!$B$2:$AC$462,MATCH(Y$3,'Slutlig allokering'!$B$2:$AJ$2,0),FALSE)/1,0)</f>
        <v>0</v>
      </c>
      <c r="Z146">
        <f>IFERROR(VLOOKUP($B146,Kraftvärmeprod!$B$1:$AH$479,MATCH(Z$2,Kraftvärmeprod!$B$1:$AG$1,0),FALSE)/1,0)-IFERROR(VLOOKUP($B146,'Slutlig allokering'!$B$2:$AC$462,MATCH(Z$3,'Slutlig allokering'!$B$2:$AJ$2,0),FALSE)/1,0)</f>
        <v>0</v>
      </c>
      <c r="AA146">
        <f>IFERROR(VLOOKUP($B146,Kraftvärmeprod!$B$1:$AH$479,MATCH(AA$2,Kraftvärmeprod!$B$1:$AG$1,0),FALSE)/1,0)-IFERROR(VLOOKUP($B146,'Slutlig allokering'!$B$2:$AC$462,MATCH(AA$3,'Slutlig allokering'!$B$2:$AJ$2,0),FALSE)/1,0)</f>
        <v>0</v>
      </c>
      <c r="AB146">
        <f>IFERROR(VLOOKUP($B146,Kraftvärmeprod!$B$1:$AH$479,MATCH(AB$2,Kraftvärmeprod!$B$1:$AG$1,0),FALSE)/1,0)-IFERROR(VLOOKUP($B146,'Slutlig allokering'!$B$2:$AC$462,MATCH(AB$3,'Slutlig allokering'!$B$2:$AJ$2,0),FALSE)/1,0)</f>
        <v>0</v>
      </c>
      <c r="AE146">
        <f t="shared" si="4"/>
        <v>0</v>
      </c>
      <c r="AG146">
        <f>IFERROR(VLOOKUP(B146,'Slutlig allokering'!$B$2:$AJ$462,MATCH("Summa justerad allokerad tillförd energi (utan hjälpel och rökgaskondensering):",'Slutlig allokering'!$B$2:$AK$2,0),FALSE)/1,"")</f>
        <v>0</v>
      </c>
      <c r="AI146" s="55" t="str">
        <f>IFERROR(1-VLOOKUP(B146,'Slutlig allokering'!$B$2:$AJ$462,MATCH("Andel av bränsle i kvv som allokerats till värme, exklusive rökgaskondensering och hjälpel",'Slutlig allokering'!$B$2:$AK$2,0),FALSE),"")</f>
        <v/>
      </c>
      <c r="AK146" s="55" t="str">
        <f t="shared" si="5"/>
        <v/>
      </c>
    </row>
    <row r="147" spans="1:37" x14ac:dyDescent="0.25">
      <c r="A147" s="28" t="s">
        <v>187</v>
      </c>
      <c r="B147" s="28" t="s">
        <v>188</v>
      </c>
      <c r="C147" t="str">
        <f>IFERROR(VLOOKUP($B147,Kraftvärmeprod!$B$1:$AH$479,MATCH(C$3,Kraftvärmeprod!$B$1:$AG$1,0),FALSE)/1,"")</f>
        <v/>
      </c>
      <c r="D147" t="str">
        <f>IFERROR(VLOOKUP($B147,Kraftvärmeprod!$B$1:$AH$479,MATCH(D$3,Kraftvärmeprod!$B$1:$AG$1,0),FALSE)/1,"")</f>
        <v/>
      </c>
      <c r="E147">
        <f>IFERROR(VLOOKUP($B147,Kraftvärmeprod!$B$1:$AH$479,MATCH(E$2,Kraftvärmeprod!$B$1:$AG$1,0),FALSE)/1,0)-IFERROR(VLOOKUP($B147,'Slutlig allokering'!$B$2:$AC$462,MATCH(E$3,'Slutlig allokering'!$B$2:$AJ$2,0),FALSE)/1,0)</f>
        <v>0</v>
      </c>
      <c r="F147">
        <f>IFERROR(VLOOKUP($B147,Kraftvärmeprod!$B$1:$AH$479,MATCH(F$2,Kraftvärmeprod!$B$1:$AG$1,0),FALSE)/1,0)-IFERROR(VLOOKUP($B147,'Slutlig allokering'!$B$2:$AC$462,MATCH(F$3,'Slutlig allokering'!$B$2:$AJ$2,0),FALSE)/1,0)</f>
        <v>0</v>
      </c>
      <c r="G147">
        <f>IFERROR(VLOOKUP($B147,Kraftvärmeprod!$B$1:$AH$479,MATCH(G$2,Kraftvärmeprod!$B$1:$AG$1,0),FALSE)/1,0)-IFERROR(VLOOKUP($B147,'Slutlig allokering'!$B$2:$AC$462,MATCH(G$3,'Slutlig allokering'!$B$2:$AJ$2,0),FALSE)/1,0)</f>
        <v>0</v>
      </c>
      <c r="H147">
        <f>IFERROR(VLOOKUP($B147,Kraftvärmeprod!$B$1:$AH$479,MATCH(H$2,Kraftvärmeprod!$B$1:$AG$1,0),FALSE)/1,0)-IFERROR(VLOOKUP($B147,'Slutlig allokering'!$B$2:$AC$462,MATCH(H$3,'Slutlig allokering'!$B$2:$AJ$2,0),FALSE)/1,0)</f>
        <v>0</v>
      </c>
      <c r="I147">
        <f>IFERROR(VLOOKUP($B147,Kraftvärmeprod!$B$1:$AH$479,MATCH(I$2,Kraftvärmeprod!$B$1:$AG$1,0),FALSE)/1,0)-IFERROR(VLOOKUP($B147,'Slutlig allokering'!$B$2:$AC$462,MATCH(I$3,'Slutlig allokering'!$B$2:$AJ$2,0),FALSE)/1,0)</f>
        <v>0</v>
      </c>
      <c r="J147">
        <f>IFERROR(VLOOKUP($B147,Kraftvärmeprod!$B$1:$AH$479,MATCH(J$2,Kraftvärmeprod!$B$1:$AG$1,0),FALSE)/1,0)-IFERROR(VLOOKUP($B147,'Slutlig allokering'!$B$2:$AC$462,MATCH(J$3,'Slutlig allokering'!$B$2:$AJ$2,0),FALSE)/1,0)</f>
        <v>0</v>
      </c>
      <c r="K147">
        <f>IFERROR(VLOOKUP($B147,Kraftvärmeprod!$B$1:$AH$479,MATCH(K$2,Kraftvärmeprod!$B$1:$AG$1,0),FALSE)/1,0)-IFERROR(VLOOKUP($B147,'Slutlig allokering'!$B$2:$AC$462,MATCH(K$3,'Slutlig allokering'!$B$2:$AJ$2,0),FALSE)/1,0)</f>
        <v>0</v>
      </c>
      <c r="L147">
        <f>IFERROR(VLOOKUP($B147,Kraftvärmeprod!$B$1:$AH$479,MATCH(L$2,Kraftvärmeprod!$B$1:$AG$1,0),FALSE)/1,0)-IFERROR(VLOOKUP($B147,'Slutlig allokering'!$B$2:$AC$462,MATCH(L$3,'Slutlig allokering'!$B$2:$AJ$2,0),FALSE)/1,0)</f>
        <v>0</v>
      </c>
      <c r="M147" s="143">
        <f>IFERROR(VLOOKUP($B147,Miljö!$B$1:$S$477,MATCH(M$2,Miljö!$B$1:$X$1,0),FALSE)/1,0)-IFERROR(VLOOKUP($B147,'Slutlig allokering'!$B$2:$AC$462,MATCH(M$3,'Slutlig allokering'!$B$2:$AJ$2,0),FALSE)/1,0)</f>
        <v>0</v>
      </c>
      <c r="N147">
        <f>IFERROR(VLOOKUP($B147,Kraftvärmeprod!$B$1:$AH$479,MATCH(N$2,Kraftvärmeprod!$B$1:$AG$1,0),FALSE)/1,0)-IFERROR(VLOOKUP($B147,'Slutlig allokering'!$B$2:$AC$462,MATCH(N$3,'Slutlig allokering'!$B$2:$AJ$2,0),FALSE)/1,0)</f>
        <v>0</v>
      </c>
      <c r="O147">
        <f>IFERROR(VLOOKUP($B147,Kraftvärmeprod!$B$1:$AH$479,MATCH(O$2,Kraftvärmeprod!$B$1:$AG$1,0),FALSE)/1,0)-IFERROR(VLOOKUP($B147,'Slutlig allokering'!$B$2:$AC$462,MATCH(O$3,'Slutlig allokering'!$B$2:$AJ$2,0),FALSE)/1,0)</f>
        <v>0</v>
      </c>
      <c r="P147">
        <f>IFERROR(VLOOKUP($B147,Kraftvärmeprod!$B$1:$AH$479,MATCH(P$2,Kraftvärmeprod!$B$1:$AG$1,0),FALSE)/1,0)-IFERROR(VLOOKUP($B147,'Slutlig allokering'!$B$2:$AC$462,MATCH(P$3,'Slutlig allokering'!$B$2:$AJ$2,0),FALSE)/1,0)</f>
        <v>0</v>
      </c>
      <c r="Q147">
        <f>IFERROR(VLOOKUP($B147,Kraftvärmeprod!$B$1:$AH$479,MATCH(Q$2,Kraftvärmeprod!$B$1:$AG$1,0),FALSE)/1,0)-IFERROR(VLOOKUP($B147,'Slutlig allokering'!$B$2:$AC$462,MATCH(Q$3,'Slutlig allokering'!$B$2:$AJ$2,0),FALSE)/1,0)</f>
        <v>0</v>
      </c>
      <c r="R147">
        <f>IFERROR(VLOOKUP($B147,Kraftvärmeprod!$B$1:$AH$479,MATCH(R$2,Kraftvärmeprod!$B$1:$AG$1,0),FALSE)/1,0)-IFERROR(VLOOKUP($B147,'Slutlig allokering'!$B$2:$AC$462,MATCH(R$3,'Slutlig allokering'!$B$2:$AJ$2,0),FALSE)/1,0)</f>
        <v>0</v>
      </c>
      <c r="S147">
        <f>IFERROR(VLOOKUP($B147,Kraftvärmeprod!$B$1:$AH$479,MATCH(S$2,Kraftvärmeprod!$B$1:$AG$1,0),FALSE)/1,0)-IFERROR(VLOOKUP($B147,'Slutlig allokering'!$B$2:$AC$462,MATCH(S$3,'Slutlig allokering'!$B$2:$AJ$2,0),FALSE)/1,0)</f>
        <v>0</v>
      </c>
      <c r="T147">
        <f>IFERROR(VLOOKUP($B147,Kraftvärmeprod!$B$1:$AH$479,MATCH(T$2,Kraftvärmeprod!$B$1:$AG$1,0),FALSE)/1,0)-IFERROR(VLOOKUP($B147,'Slutlig allokering'!$B$2:$AC$462,MATCH(T$3,'Slutlig allokering'!$B$2:$AJ$2,0),FALSE)/1,0)</f>
        <v>0</v>
      </c>
      <c r="U147">
        <f>IFERROR(VLOOKUP($B147,Kraftvärmeprod!$B$1:$AH$479,MATCH(U$2,Kraftvärmeprod!$B$1:$AG$1,0),FALSE)/1,0)-IFERROR(VLOOKUP($B147,'Slutlig allokering'!$B$2:$AC$462,MATCH(U$3,'Slutlig allokering'!$B$2:$AJ$2,0),FALSE)/1,0)</f>
        <v>0</v>
      </c>
      <c r="V147">
        <f>IFERROR(VLOOKUP($B147,Kraftvärmeprod!$B$1:$AH$479,MATCH(V$2,Kraftvärmeprod!$B$1:$AG$1,0),FALSE)/1,0)-IFERROR(VLOOKUP($B147,'Slutlig allokering'!$B$2:$AC$462,MATCH(V$3,'Slutlig allokering'!$B$2:$AJ$2,0),FALSE)/1,0)</f>
        <v>0</v>
      </c>
      <c r="W147">
        <f>IFERROR(VLOOKUP($B147,Kraftvärmeprod!$B$1:$AH$479,MATCH(W$2,Kraftvärmeprod!$B$1:$AG$1,0),FALSE)/1,0)-IFERROR(VLOOKUP($B147,'Slutlig allokering'!$B$2:$AC$462,MATCH(W$3,'Slutlig allokering'!$B$2:$AJ$2,0),FALSE)/1,0)</f>
        <v>0</v>
      </c>
      <c r="X147">
        <f>IFERROR(VLOOKUP($B147,Kraftvärmeprod!$B$1:$AH$479,MATCH(X$2,Kraftvärmeprod!$B$1:$AG$1,0),FALSE)/1,0)-IFERROR(VLOOKUP($B147,'Slutlig allokering'!$B$2:$AC$462,MATCH(X$3,'Slutlig allokering'!$B$2:$AJ$2,0),FALSE)/1,0)</f>
        <v>0</v>
      </c>
      <c r="Y147">
        <f>IFERROR(VLOOKUP($B147,Kraftvärmeprod!$B$1:$AH$479,MATCH(Y$2,Kraftvärmeprod!$B$1:$AG$1,0),FALSE)/1,0)-IFERROR(VLOOKUP($B147,'Slutlig allokering'!$B$2:$AC$462,MATCH(Y$3,'Slutlig allokering'!$B$2:$AJ$2,0),FALSE)/1,0)</f>
        <v>0</v>
      </c>
      <c r="Z147">
        <f>IFERROR(VLOOKUP($B147,Kraftvärmeprod!$B$1:$AH$479,MATCH(Z$2,Kraftvärmeprod!$B$1:$AG$1,0),FALSE)/1,0)-IFERROR(VLOOKUP($B147,'Slutlig allokering'!$B$2:$AC$462,MATCH(Z$3,'Slutlig allokering'!$B$2:$AJ$2,0),FALSE)/1,0)</f>
        <v>0</v>
      </c>
      <c r="AA147">
        <f>IFERROR(VLOOKUP($B147,Kraftvärmeprod!$B$1:$AH$479,MATCH(AA$2,Kraftvärmeprod!$B$1:$AG$1,0),FALSE)/1,0)-IFERROR(VLOOKUP($B147,'Slutlig allokering'!$B$2:$AC$462,MATCH(AA$3,'Slutlig allokering'!$B$2:$AJ$2,0),FALSE)/1,0)</f>
        <v>0</v>
      </c>
      <c r="AB147">
        <f>IFERROR(VLOOKUP($B147,Kraftvärmeprod!$B$1:$AH$479,MATCH(AB$2,Kraftvärmeprod!$B$1:$AG$1,0),FALSE)/1,0)-IFERROR(VLOOKUP($B147,'Slutlig allokering'!$B$2:$AC$462,MATCH(AB$3,'Slutlig allokering'!$B$2:$AJ$2,0),FALSE)/1,0)</f>
        <v>0</v>
      </c>
      <c r="AE147">
        <f t="shared" si="4"/>
        <v>0</v>
      </c>
      <c r="AG147">
        <f>IFERROR(VLOOKUP(B147,'Slutlig allokering'!$B$2:$AJ$462,MATCH("Summa justerad allokerad tillförd energi (utan hjälpel och rökgaskondensering):",'Slutlig allokering'!$B$2:$AK$2,0),FALSE)/1,"")</f>
        <v>0</v>
      </c>
      <c r="AI147" s="55" t="str">
        <f>IFERROR(1-VLOOKUP(B147,'Slutlig allokering'!$B$2:$AJ$462,MATCH("Andel av bränsle i kvv som allokerats till värme, exklusive rökgaskondensering och hjälpel",'Slutlig allokering'!$B$2:$AK$2,0),FALSE),"")</f>
        <v/>
      </c>
      <c r="AK147" s="55" t="str">
        <f t="shared" si="5"/>
        <v/>
      </c>
    </row>
    <row r="148" spans="1:37" x14ac:dyDescent="0.25">
      <c r="A148" s="28" t="s">
        <v>187</v>
      </c>
      <c r="B148" s="28" t="s">
        <v>189</v>
      </c>
      <c r="C148" t="str">
        <f>IFERROR(VLOOKUP($B148,Kraftvärmeprod!$B$1:$AH$479,MATCH(C$3,Kraftvärmeprod!$B$1:$AG$1,0),FALSE)/1,"")</f>
        <v/>
      </c>
      <c r="D148" t="str">
        <f>IFERROR(VLOOKUP($B148,Kraftvärmeprod!$B$1:$AH$479,MATCH(D$3,Kraftvärmeprod!$B$1:$AG$1,0),FALSE)/1,"")</f>
        <v/>
      </c>
      <c r="E148">
        <f>IFERROR(VLOOKUP($B148,Kraftvärmeprod!$B$1:$AH$479,MATCH(E$2,Kraftvärmeprod!$B$1:$AG$1,0),FALSE)/1,0)-IFERROR(VLOOKUP($B148,'Slutlig allokering'!$B$2:$AC$462,MATCH(E$3,'Slutlig allokering'!$B$2:$AJ$2,0),FALSE)/1,0)</f>
        <v>0</v>
      </c>
      <c r="F148">
        <f>IFERROR(VLOOKUP($B148,Kraftvärmeprod!$B$1:$AH$479,MATCH(F$2,Kraftvärmeprod!$B$1:$AG$1,0),FALSE)/1,0)-IFERROR(VLOOKUP($B148,'Slutlig allokering'!$B$2:$AC$462,MATCH(F$3,'Slutlig allokering'!$B$2:$AJ$2,0),FALSE)/1,0)</f>
        <v>0</v>
      </c>
      <c r="G148">
        <f>IFERROR(VLOOKUP($B148,Kraftvärmeprod!$B$1:$AH$479,MATCH(G$2,Kraftvärmeprod!$B$1:$AG$1,0),FALSE)/1,0)-IFERROR(VLOOKUP($B148,'Slutlig allokering'!$B$2:$AC$462,MATCH(G$3,'Slutlig allokering'!$B$2:$AJ$2,0),FALSE)/1,0)</f>
        <v>0</v>
      </c>
      <c r="H148">
        <f>IFERROR(VLOOKUP($B148,Kraftvärmeprod!$B$1:$AH$479,MATCH(H$2,Kraftvärmeprod!$B$1:$AG$1,0),FALSE)/1,0)-IFERROR(VLOOKUP($B148,'Slutlig allokering'!$B$2:$AC$462,MATCH(H$3,'Slutlig allokering'!$B$2:$AJ$2,0),FALSE)/1,0)</f>
        <v>0</v>
      </c>
      <c r="I148">
        <f>IFERROR(VLOOKUP($B148,Kraftvärmeprod!$B$1:$AH$479,MATCH(I$2,Kraftvärmeprod!$B$1:$AG$1,0),FALSE)/1,0)-IFERROR(VLOOKUP($B148,'Slutlig allokering'!$B$2:$AC$462,MATCH(I$3,'Slutlig allokering'!$B$2:$AJ$2,0),FALSE)/1,0)</f>
        <v>0</v>
      </c>
      <c r="J148">
        <f>IFERROR(VLOOKUP($B148,Kraftvärmeprod!$B$1:$AH$479,MATCH(J$2,Kraftvärmeprod!$B$1:$AG$1,0),FALSE)/1,0)-IFERROR(VLOOKUP($B148,'Slutlig allokering'!$B$2:$AC$462,MATCH(J$3,'Slutlig allokering'!$B$2:$AJ$2,0),FALSE)/1,0)</f>
        <v>0</v>
      </c>
      <c r="K148">
        <f>IFERROR(VLOOKUP($B148,Kraftvärmeprod!$B$1:$AH$479,MATCH(K$2,Kraftvärmeprod!$B$1:$AG$1,0),FALSE)/1,0)-IFERROR(VLOOKUP($B148,'Slutlig allokering'!$B$2:$AC$462,MATCH(K$3,'Slutlig allokering'!$B$2:$AJ$2,0),FALSE)/1,0)</f>
        <v>0</v>
      </c>
      <c r="L148">
        <f>IFERROR(VLOOKUP($B148,Kraftvärmeprod!$B$1:$AH$479,MATCH(L$2,Kraftvärmeprod!$B$1:$AG$1,0),FALSE)/1,0)-IFERROR(VLOOKUP($B148,'Slutlig allokering'!$B$2:$AC$462,MATCH(L$3,'Slutlig allokering'!$B$2:$AJ$2,0),FALSE)/1,0)</f>
        <v>0</v>
      </c>
      <c r="M148" s="143">
        <f>IFERROR(VLOOKUP($B148,Miljö!$B$1:$S$477,MATCH(M$2,Miljö!$B$1:$X$1,0),FALSE)/1,0)-IFERROR(VLOOKUP($B148,'Slutlig allokering'!$B$2:$AC$462,MATCH(M$3,'Slutlig allokering'!$B$2:$AJ$2,0),FALSE)/1,0)</f>
        <v>0</v>
      </c>
      <c r="N148">
        <f>IFERROR(VLOOKUP($B148,Kraftvärmeprod!$B$1:$AH$479,MATCH(N$2,Kraftvärmeprod!$B$1:$AG$1,0),FALSE)/1,0)-IFERROR(VLOOKUP($B148,'Slutlig allokering'!$B$2:$AC$462,MATCH(N$3,'Slutlig allokering'!$B$2:$AJ$2,0),FALSE)/1,0)</f>
        <v>0</v>
      </c>
      <c r="O148">
        <f>IFERROR(VLOOKUP($B148,Kraftvärmeprod!$B$1:$AH$479,MATCH(O$2,Kraftvärmeprod!$B$1:$AG$1,0),FALSE)/1,0)-IFERROR(VLOOKUP($B148,'Slutlig allokering'!$B$2:$AC$462,MATCH(O$3,'Slutlig allokering'!$B$2:$AJ$2,0),FALSE)/1,0)</f>
        <v>0</v>
      </c>
      <c r="P148">
        <f>IFERROR(VLOOKUP($B148,Kraftvärmeprod!$B$1:$AH$479,MATCH(P$2,Kraftvärmeprod!$B$1:$AG$1,0),FALSE)/1,0)-IFERROR(VLOOKUP($B148,'Slutlig allokering'!$B$2:$AC$462,MATCH(P$3,'Slutlig allokering'!$B$2:$AJ$2,0),FALSE)/1,0)</f>
        <v>0</v>
      </c>
      <c r="Q148">
        <f>IFERROR(VLOOKUP($B148,Kraftvärmeprod!$B$1:$AH$479,MATCH(Q$2,Kraftvärmeprod!$B$1:$AG$1,0),FALSE)/1,0)-IFERROR(VLOOKUP($B148,'Slutlig allokering'!$B$2:$AC$462,MATCH(Q$3,'Slutlig allokering'!$B$2:$AJ$2,0),FALSE)/1,0)</f>
        <v>0</v>
      </c>
      <c r="R148">
        <f>IFERROR(VLOOKUP($B148,Kraftvärmeprod!$B$1:$AH$479,MATCH(R$2,Kraftvärmeprod!$B$1:$AG$1,0),FALSE)/1,0)-IFERROR(VLOOKUP($B148,'Slutlig allokering'!$B$2:$AC$462,MATCH(R$3,'Slutlig allokering'!$B$2:$AJ$2,0),FALSE)/1,0)</f>
        <v>0</v>
      </c>
      <c r="S148">
        <f>IFERROR(VLOOKUP($B148,Kraftvärmeprod!$B$1:$AH$479,MATCH(S$2,Kraftvärmeprod!$B$1:$AG$1,0),FALSE)/1,0)-IFERROR(VLOOKUP($B148,'Slutlig allokering'!$B$2:$AC$462,MATCH(S$3,'Slutlig allokering'!$B$2:$AJ$2,0),FALSE)/1,0)</f>
        <v>0</v>
      </c>
      <c r="T148">
        <f>IFERROR(VLOOKUP($B148,Kraftvärmeprod!$B$1:$AH$479,MATCH(T$2,Kraftvärmeprod!$B$1:$AG$1,0),FALSE)/1,0)-IFERROR(VLOOKUP($B148,'Slutlig allokering'!$B$2:$AC$462,MATCH(T$3,'Slutlig allokering'!$B$2:$AJ$2,0),FALSE)/1,0)</f>
        <v>0</v>
      </c>
      <c r="U148">
        <f>IFERROR(VLOOKUP($B148,Kraftvärmeprod!$B$1:$AH$479,MATCH(U$2,Kraftvärmeprod!$B$1:$AG$1,0),FALSE)/1,0)-IFERROR(VLOOKUP($B148,'Slutlig allokering'!$B$2:$AC$462,MATCH(U$3,'Slutlig allokering'!$B$2:$AJ$2,0),FALSE)/1,0)</f>
        <v>0</v>
      </c>
      <c r="V148">
        <f>IFERROR(VLOOKUP($B148,Kraftvärmeprod!$B$1:$AH$479,MATCH(V$2,Kraftvärmeprod!$B$1:$AG$1,0),FALSE)/1,0)-IFERROR(VLOOKUP($B148,'Slutlig allokering'!$B$2:$AC$462,MATCH(V$3,'Slutlig allokering'!$B$2:$AJ$2,0),FALSE)/1,0)</f>
        <v>0</v>
      </c>
      <c r="W148">
        <f>IFERROR(VLOOKUP($B148,Kraftvärmeprod!$B$1:$AH$479,MATCH(W$2,Kraftvärmeprod!$B$1:$AG$1,0),FALSE)/1,0)-IFERROR(VLOOKUP($B148,'Slutlig allokering'!$B$2:$AC$462,MATCH(W$3,'Slutlig allokering'!$B$2:$AJ$2,0),FALSE)/1,0)</f>
        <v>0</v>
      </c>
      <c r="X148">
        <f>IFERROR(VLOOKUP($B148,Kraftvärmeprod!$B$1:$AH$479,MATCH(X$2,Kraftvärmeprod!$B$1:$AG$1,0),FALSE)/1,0)-IFERROR(VLOOKUP($B148,'Slutlig allokering'!$B$2:$AC$462,MATCH(X$3,'Slutlig allokering'!$B$2:$AJ$2,0),FALSE)/1,0)</f>
        <v>0</v>
      </c>
      <c r="Y148">
        <f>IFERROR(VLOOKUP($B148,Kraftvärmeprod!$B$1:$AH$479,MATCH(Y$2,Kraftvärmeprod!$B$1:$AG$1,0),FALSE)/1,0)-IFERROR(VLOOKUP($B148,'Slutlig allokering'!$B$2:$AC$462,MATCH(Y$3,'Slutlig allokering'!$B$2:$AJ$2,0),FALSE)/1,0)</f>
        <v>0</v>
      </c>
      <c r="Z148">
        <f>IFERROR(VLOOKUP($B148,Kraftvärmeprod!$B$1:$AH$479,MATCH(Z$2,Kraftvärmeprod!$B$1:$AG$1,0),FALSE)/1,0)-IFERROR(VLOOKUP($B148,'Slutlig allokering'!$B$2:$AC$462,MATCH(Z$3,'Slutlig allokering'!$B$2:$AJ$2,0),FALSE)/1,0)</f>
        <v>0</v>
      </c>
      <c r="AA148">
        <f>IFERROR(VLOOKUP($B148,Kraftvärmeprod!$B$1:$AH$479,MATCH(AA$2,Kraftvärmeprod!$B$1:$AG$1,0),FALSE)/1,0)-IFERROR(VLOOKUP($B148,'Slutlig allokering'!$B$2:$AC$462,MATCH(AA$3,'Slutlig allokering'!$B$2:$AJ$2,0),FALSE)/1,0)</f>
        <v>0</v>
      </c>
      <c r="AB148">
        <f>IFERROR(VLOOKUP($B148,Kraftvärmeprod!$B$1:$AH$479,MATCH(AB$2,Kraftvärmeprod!$B$1:$AG$1,0),FALSE)/1,0)-IFERROR(VLOOKUP($B148,'Slutlig allokering'!$B$2:$AC$462,MATCH(AB$3,'Slutlig allokering'!$B$2:$AJ$2,0),FALSE)/1,0)</f>
        <v>0</v>
      </c>
      <c r="AE148">
        <f t="shared" si="4"/>
        <v>0</v>
      </c>
      <c r="AG148">
        <f>IFERROR(VLOOKUP(B148,'Slutlig allokering'!$B$2:$AJ$462,MATCH("Summa justerad allokerad tillförd energi (utan hjälpel och rökgaskondensering):",'Slutlig allokering'!$B$2:$AK$2,0),FALSE)/1,"")</f>
        <v>0</v>
      </c>
      <c r="AI148" s="55" t="str">
        <f>IFERROR(1-VLOOKUP(B148,'Slutlig allokering'!$B$2:$AJ$462,MATCH("Andel av bränsle i kvv som allokerats till värme, exklusive rökgaskondensering och hjälpel",'Slutlig allokering'!$B$2:$AK$2,0),FALSE),"")</f>
        <v/>
      </c>
      <c r="AK148" s="55" t="str">
        <f t="shared" si="5"/>
        <v/>
      </c>
    </row>
    <row r="149" spans="1:37" x14ac:dyDescent="0.25">
      <c r="A149" s="28" t="s">
        <v>187</v>
      </c>
      <c r="B149" s="36" t="s">
        <v>1071</v>
      </c>
      <c r="C149" t="str">
        <f>IFERROR(VLOOKUP($B149,Kraftvärmeprod!$B$1:$AH$479,MATCH(C$3,Kraftvärmeprod!$B$1:$AG$1,0),FALSE)/1,"")</f>
        <v/>
      </c>
      <c r="D149" t="str">
        <f>IFERROR(VLOOKUP($B149,Kraftvärmeprod!$B$1:$AH$479,MATCH(D$3,Kraftvärmeprod!$B$1:$AG$1,0),FALSE)/1,"")</f>
        <v/>
      </c>
      <c r="E149">
        <f>IFERROR(VLOOKUP($B149,Kraftvärmeprod!$B$1:$AH$479,MATCH(E$2,Kraftvärmeprod!$B$1:$AG$1,0),FALSE)/1,0)-IFERROR(VLOOKUP($B149,'Slutlig allokering'!$B$2:$AC$462,MATCH(E$3,'Slutlig allokering'!$B$2:$AJ$2,0),FALSE)/1,0)</f>
        <v>0</v>
      </c>
      <c r="F149">
        <f>IFERROR(VLOOKUP($B149,Kraftvärmeprod!$B$1:$AH$479,MATCH(F$2,Kraftvärmeprod!$B$1:$AG$1,0),FALSE)/1,0)-IFERROR(VLOOKUP($B149,'Slutlig allokering'!$B$2:$AC$462,MATCH(F$3,'Slutlig allokering'!$B$2:$AJ$2,0),FALSE)/1,0)</f>
        <v>0</v>
      </c>
      <c r="G149">
        <f>IFERROR(VLOOKUP($B149,Kraftvärmeprod!$B$1:$AH$479,MATCH(G$2,Kraftvärmeprod!$B$1:$AG$1,0),FALSE)/1,0)-IFERROR(VLOOKUP($B149,'Slutlig allokering'!$B$2:$AC$462,MATCH(G$3,'Slutlig allokering'!$B$2:$AJ$2,0),FALSE)/1,0)</f>
        <v>0</v>
      </c>
      <c r="H149">
        <f>IFERROR(VLOOKUP($B149,Kraftvärmeprod!$B$1:$AH$479,MATCH(H$2,Kraftvärmeprod!$B$1:$AG$1,0),FALSE)/1,0)-IFERROR(VLOOKUP($B149,'Slutlig allokering'!$B$2:$AC$462,MATCH(H$3,'Slutlig allokering'!$B$2:$AJ$2,0),FALSE)/1,0)</f>
        <v>0</v>
      </c>
      <c r="I149">
        <f>IFERROR(VLOOKUP($B149,Kraftvärmeprod!$B$1:$AH$479,MATCH(I$2,Kraftvärmeprod!$B$1:$AG$1,0),FALSE)/1,0)-IFERROR(VLOOKUP($B149,'Slutlig allokering'!$B$2:$AC$462,MATCH(I$3,'Slutlig allokering'!$B$2:$AJ$2,0),FALSE)/1,0)</f>
        <v>0</v>
      </c>
      <c r="J149">
        <f>IFERROR(VLOOKUP($B149,Kraftvärmeprod!$B$1:$AH$479,MATCH(J$2,Kraftvärmeprod!$B$1:$AG$1,0),FALSE)/1,0)-IFERROR(VLOOKUP($B149,'Slutlig allokering'!$B$2:$AC$462,MATCH(J$3,'Slutlig allokering'!$B$2:$AJ$2,0),FALSE)/1,0)</f>
        <v>0</v>
      </c>
      <c r="K149">
        <f>IFERROR(VLOOKUP($B149,Kraftvärmeprod!$B$1:$AH$479,MATCH(K$2,Kraftvärmeprod!$B$1:$AG$1,0),FALSE)/1,0)-IFERROR(VLOOKUP($B149,'Slutlig allokering'!$B$2:$AC$462,MATCH(K$3,'Slutlig allokering'!$B$2:$AJ$2,0),FALSE)/1,0)</f>
        <v>0</v>
      </c>
      <c r="L149">
        <f>IFERROR(VLOOKUP($B149,Kraftvärmeprod!$B$1:$AH$479,MATCH(L$2,Kraftvärmeprod!$B$1:$AG$1,0),FALSE)/1,0)-IFERROR(VLOOKUP($B149,'Slutlig allokering'!$B$2:$AC$462,MATCH(L$3,'Slutlig allokering'!$B$2:$AJ$2,0),FALSE)/1,0)</f>
        <v>0</v>
      </c>
      <c r="M149" s="143">
        <f>IFERROR(VLOOKUP($B149,Miljö!$B$1:$S$477,MATCH(M$2,Miljö!$B$1:$X$1,0),FALSE)/1,0)-IFERROR(VLOOKUP($B149,'Slutlig allokering'!$B$2:$AC$462,MATCH(M$3,'Slutlig allokering'!$B$2:$AJ$2,0),FALSE)/1,0)</f>
        <v>0</v>
      </c>
      <c r="N149">
        <f>IFERROR(VLOOKUP($B149,Kraftvärmeprod!$B$1:$AH$479,MATCH(N$2,Kraftvärmeprod!$B$1:$AG$1,0),FALSE)/1,0)-IFERROR(VLOOKUP($B149,'Slutlig allokering'!$B$2:$AC$462,MATCH(N$3,'Slutlig allokering'!$B$2:$AJ$2,0),FALSE)/1,0)</f>
        <v>0</v>
      </c>
      <c r="O149">
        <f>IFERROR(VLOOKUP($B149,Kraftvärmeprod!$B$1:$AH$479,MATCH(O$2,Kraftvärmeprod!$B$1:$AG$1,0),FALSE)/1,0)-IFERROR(VLOOKUP($B149,'Slutlig allokering'!$B$2:$AC$462,MATCH(O$3,'Slutlig allokering'!$B$2:$AJ$2,0),FALSE)/1,0)</f>
        <v>0</v>
      </c>
      <c r="P149">
        <f>IFERROR(VLOOKUP($B149,Kraftvärmeprod!$B$1:$AH$479,MATCH(P$2,Kraftvärmeprod!$B$1:$AG$1,0),FALSE)/1,0)-IFERROR(VLOOKUP($B149,'Slutlig allokering'!$B$2:$AC$462,MATCH(P$3,'Slutlig allokering'!$B$2:$AJ$2,0),FALSE)/1,0)</f>
        <v>0</v>
      </c>
      <c r="Q149">
        <f>IFERROR(VLOOKUP($B149,Kraftvärmeprod!$B$1:$AH$479,MATCH(Q$2,Kraftvärmeprod!$B$1:$AG$1,0),FALSE)/1,0)-IFERROR(VLOOKUP($B149,'Slutlig allokering'!$B$2:$AC$462,MATCH(Q$3,'Slutlig allokering'!$B$2:$AJ$2,0),FALSE)/1,0)</f>
        <v>0</v>
      </c>
      <c r="R149">
        <f>IFERROR(VLOOKUP($B149,Kraftvärmeprod!$B$1:$AH$479,MATCH(R$2,Kraftvärmeprod!$B$1:$AG$1,0),FALSE)/1,0)-IFERROR(VLOOKUP($B149,'Slutlig allokering'!$B$2:$AC$462,MATCH(R$3,'Slutlig allokering'!$B$2:$AJ$2,0),FALSE)/1,0)</f>
        <v>0</v>
      </c>
      <c r="S149">
        <f>IFERROR(VLOOKUP($B149,Kraftvärmeprod!$B$1:$AH$479,MATCH(S$2,Kraftvärmeprod!$B$1:$AG$1,0),FALSE)/1,0)-IFERROR(VLOOKUP($B149,'Slutlig allokering'!$B$2:$AC$462,MATCH(S$3,'Slutlig allokering'!$B$2:$AJ$2,0),FALSE)/1,0)</f>
        <v>0</v>
      </c>
      <c r="T149">
        <f>IFERROR(VLOOKUP($B149,Kraftvärmeprod!$B$1:$AH$479,MATCH(T$2,Kraftvärmeprod!$B$1:$AG$1,0),FALSE)/1,0)-IFERROR(VLOOKUP($B149,'Slutlig allokering'!$B$2:$AC$462,MATCH(T$3,'Slutlig allokering'!$B$2:$AJ$2,0),FALSE)/1,0)</f>
        <v>0</v>
      </c>
      <c r="U149">
        <f>IFERROR(VLOOKUP($B149,Kraftvärmeprod!$B$1:$AH$479,MATCH(U$2,Kraftvärmeprod!$B$1:$AG$1,0),FALSE)/1,0)-IFERROR(VLOOKUP($B149,'Slutlig allokering'!$B$2:$AC$462,MATCH(U$3,'Slutlig allokering'!$B$2:$AJ$2,0),FALSE)/1,0)</f>
        <v>0</v>
      </c>
      <c r="V149">
        <f>IFERROR(VLOOKUP($B149,Kraftvärmeprod!$B$1:$AH$479,MATCH(V$2,Kraftvärmeprod!$B$1:$AG$1,0),FALSE)/1,0)-IFERROR(VLOOKUP($B149,'Slutlig allokering'!$B$2:$AC$462,MATCH(V$3,'Slutlig allokering'!$B$2:$AJ$2,0),FALSE)/1,0)</f>
        <v>0</v>
      </c>
      <c r="W149">
        <f>IFERROR(VLOOKUP($B149,Kraftvärmeprod!$B$1:$AH$479,MATCH(W$2,Kraftvärmeprod!$B$1:$AG$1,0),FALSE)/1,0)-IFERROR(VLOOKUP($B149,'Slutlig allokering'!$B$2:$AC$462,MATCH(W$3,'Slutlig allokering'!$B$2:$AJ$2,0),FALSE)/1,0)</f>
        <v>0</v>
      </c>
      <c r="X149">
        <f>IFERROR(VLOOKUP($B149,Kraftvärmeprod!$B$1:$AH$479,MATCH(X$2,Kraftvärmeprod!$B$1:$AG$1,0),FALSE)/1,0)-IFERROR(VLOOKUP($B149,'Slutlig allokering'!$B$2:$AC$462,MATCH(X$3,'Slutlig allokering'!$B$2:$AJ$2,0),FALSE)/1,0)</f>
        <v>0</v>
      </c>
      <c r="Y149">
        <f>IFERROR(VLOOKUP($B149,Kraftvärmeprod!$B$1:$AH$479,MATCH(Y$2,Kraftvärmeprod!$B$1:$AG$1,0),FALSE)/1,0)-IFERROR(VLOOKUP($B149,'Slutlig allokering'!$B$2:$AC$462,MATCH(Y$3,'Slutlig allokering'!$B$2:$AJ$2,0),FALSE)/1,0)</f>
        <v>0</v>
      </c>
      <c r="Z149">
        <f>IFERROR(VLOOKUP($B149,Kraftvärmeprod!$B$1:$AH$479,MATCH(Z$2,Kraftvärmeprod!$B$1:$AG$1,0),FALSE)/1,0)-IFERROR(VLOOKUP($B149,'Slutlig allokering'!$B$2:$AC$462,MATCH(Z$3,'Slutlig allokering'!$B$2:$AJ$2,0),FALSE)/1,0)</f>
        <v>0</v>
      </c>
      <c r="AA149">
        <f>IFERROR(VLOOKUP($B149,Kraftvärmeprod!$B$1:$AH$479,MATCH(AA$2,Kraftvärmeprod!$B$1:$AG$1,0),FALSE)/1,0)-IFERROR(VLOOKUP($B149,'Slutlig allokering'!$B$2:$AC$462,MATCH(AA$3,'Slutlig allokering'!$B$2:$AJ$2,0),FALSE)/1,0)</f>
        <v>0</v>
      </c>
      <c r="AB149">
        <f>IFERROR(VLOOKUP($B149,Kraftvärmeprod!$B$1:$AH$479,MATCH(AB$2,Kraftvärmeprod!$B$1:$AG$1,0),FALSE)/1,0)-IFERROR(VLOOKUP($B149,'Slutlig allokering'!$B$2:$AC$462,MATCH(AB$3,'Slutlig allokering'!$B$2:$AJ$2,0),FALSE)/1,0)</f>
        <v>0</v>
      </c>
      <c r="AE149">
        <f t="shared" si="4"/>
        <v>0</v>
      </c>
      <c r="AG149">
        <f>IFERROR(VLOOKUP(B149,'Slutlig allokering'!$B$2:$AJ$462,MATCH("Summa justerad allokerad tillförd energi (utan hjälpel och rökgaskondensering):",'Slutlig allokering'!$B$2:$AK$2,0),FALSE)/1,"")</f>
        <v>0</v>
      </c>
      <c r="AI149" s="55" t="str">
        <f>IFERROR(1-VLOOKUP(B149,'Slutlig allokering'!$B$2:$AJ$462,MATCH("Andel av bränsle i kvv som allokerats till värme, exklusive rökgaskondensering och hjälpel",'Slutlig allokering'!$B$2:$AK$2,0),FALSE),"")</f>
        <v/>
      </c>
      <c r="AK149" s="55" t="str">
        <f t="shared" si="5"/>
        <v/>
      </c>
    </row>
    <row r="150" spans="1:37" x14ac:dyDescent="0.25">
      <c r="A150" s="28" t="s">
        <v>187</v>
      </c>
      <c r="B150" s="28" t="s">
        <v>191</v>
      </c>
      <c r="C150" t="str">
        <f>IFERROR(VLOOKUP($B150,Kraftvärmeprod!$B$1:$AH$479,MATCH(C$3,Kraftvärmeprod!$B$1:$AG$1,0),FALSE)/1,"")</f>
        <v/>
      </c>
      <c r="D150" t="str">
        <f>IFERROR(VLOOKUP($B150,Kraftvärmeprod!$B$1:$AH$479,MATCH(D$3,Kraftvärmeprod!$B$1:$AG$1,0),FALSE)/1,"")</f>
        <v/>
      </c>
      <c r="E150">
        <f>IFERROR(VLOOKUP($B150,Kraftvärmeprod!$B$1:$AH$479,MATCH(E$2,Kraftvärmeprod!$B$1:$AG$1,0),FALSE)/1,0)-IFERROR(VLOOKUP($B150,'Slutlig allokering'!$B$2:$AC$462,MATCH(E$3,'Slutlig allokering'!$B$2:$AJ$2,0),FALSE)/1,0)</f>
        <v>0</v>
      </c>
      <c r="F150">
        <f>IFERROR(VLOOKUP($B150,Kraftvärmeprod!$B$1:$AH$479,MATCH(F$2,Kraftvärmeprod!$B$1:$AG$1,0),FALSE)/1,0)-IFERROR(VLOOKUP($B150,'Slutlig allokering'!$B$2:$AC$462,MATCH(F$3,'Slutlig allokering'!$B$2:$AJ$2,0),FALSE)/1,0)</f>
        <v>0</v>
      </c>
      <c r="G150">
        <f>IFERROR(VLOOKUP($B150,Kraftvärmeprod!$B$1:$AH$479,MATCH(G$2,Kraftvärmeprod!$B$1:$AG$1,0),FALSE)/1,0)-IFERROR(VLOOKUP($B150,'Slutlig allokering'!$B$2:$AC$462,MATCH(G$3,'Slutlig allokering'!$B$2:$AJ$2,0),FALSE)/1,0)</f>
        <v>0</v>
      </c>
      <c r="H150">
        <f>IFERROR(VLOOKUP($B150,Kraftvärmeprod!$B$1:$AH$479,MATCH(H$2,Kraftvärmeprod!$B$1:$AG$1,0),FALSE)/1,0)-IFERROR(VLOOKUP($B150,'Slutlig allokering'!$B$2:$AC$462,MATCH(H$3,'Slutlig allokering'!$B$2:$AJ$2,0),FALSE)/1,0)</f>
        <v>0</v>
      </c>
      <c r="I150">
        <f>IFERROR(VLOOKUP($B150,Kraftvärmeprod!$B$1:$AH$479,MATCH(I$2,Kraftvärmeprod!$B$1:$AG$1,0),FALSE)/1,0)-IFERROR(VLOOKUP($B150,'Slutlig allokering'!$B$2:$AC$462,MATCH(I$3,'Slutlig allokering'!$B$2:$AJ$2,0),FALSE)/1,0)</f>
        <v>0</v>
      </c>
      <c r="J150">
        <f>IFERROR(VLOOKUP($B150,Kraftvärmeprod!$B$1:$AH$479,MATCH(J$2,Kraftvärmeprod!$B$1:$AG$1,0),FALSE)/1,0)-IFERROR(VLOOKUP($B150,'Slutlig allokering'!$B$2:$AC$462,MATCH(J$3,'Slutlig allokering'!$B$2:$AJ$2,0),FALSE)/1,0)</f>
        <v>0</v>
      </c>
      <c r="K150">
        <f>IFERROR(VLOOKUP($B150,Kraftvärmeprod!$B$1:$AH$479,MATCH(K$2,Kraftvärmeprod!$B$1:$AG$1,0),FALSE)/1,0)-IFERROR(VLOOKUP($B150,'Slutlig allokering'!$B$2:$AC$462,MATCH(K$3,'Slutlig allokering'!$B$2:$AJ$2,0),FALSE)/1,0)</f>
        <v>0</v>
      </c>
      <c r="L150">
        <f>IFERROR(VLOOKUP($B150,Kraftvärmeprod!$B$1:$AH$479,MATCH(L$2,Kraftvärmeprod!$B$1:$AG$1,0),FALSE)/1,0)-IFERROR(VLOOKUP($B150,'Slutlig allokering'!$B$2:$AC$462,MATCH(L$3,'Slutlig allokering'!$B$2:$AJ$2,0),FALSE)/1,0)</f>
        <v>0</v>
      </c>
      <c r="M150" s="143">
        <f>IFERROR(VLOOKUP($B150,Miljö!$B$1:$S$477,MATCH(M$2,Miljö!$B$1:$X$1,0),FALSE)/1,0)-IFERROR(VLOOKUP($B150,'Slutlig allokering'!$B$2:$AC$462,MATCH(M$3,'Slutlig allokering'!$B$2:$AJ$2,0),FALSE)/1,0)</f>
        <v>0</v>
      </c>
      <c r="N150">
        <f>IFERROR(VLOOKUP($B150,Kraftvärmeprod!$B$1:$AH$479,MATCH(N$2,Kraftvärmeprod!$B$1:$AG$1,0),FALSE)/1,0)-IFERROR(VLOOKUP($B150,'Slutlig allokering'!$B$2:$AC$462,MATCH(N$3,'Slutlig allokering'!$B$2:$AJ$2,0),FALSE)/1,0)</f>
        <v>0</v>
      </c>
      <c r="O150">
        <f>IFERROR(VLOOKUP($B150,Kraftvärmeprod!$B$1:$AH$479,MATCH(O$2,Kraftvärmeprod!$B$1:$AG$1,0),FALSE)/1,0)-IFERROR(VLOOKUP($B150,'Slutlig allokering'!$B$2:$AC$462,MATCH(O$3,'Slutlig allokering'!$B$2:$AJ$2,0),FALSE)/1,0)</f>
        <v>0</v>
      </c>
      <c r="P150">
        <f>IFERROR(VLOOKUP($B150,Kraftvärmeprod!$B$1:$AH$479,MATCH(P$2,Kraftvärmeprod!$B$1:$AG$1,0),FALSE)/1,0)-IFERROR(VLOOKUP($B150,'Slutlig allokering'!$B$2:$AC$462,MATCH(P$3,'Slutlig allokering'!$B$2:$AJ$2,0),FALSE)/1,0)</f>
        <v>0</v>
      </c>
      <c r="Q150">
        <f>IFERROR(VLOOKUP($B150,Kraftvärmeprod!$B$1:$AH$479,MATCH(Q$2,Kraftvärmeprod!$B$1:$AG$1,0),FALSE)/1,0)-IFERROR(VLOOKUP($B150,'Slutlig allokering'!$B$2:$AC$462,MATCH(Q$3,'Slutlig allokering'!$B$2:$AJ$2,0),FALSE)/1,0)</f>
        <v>0</v>
      </c>
      <c r="R150">
        <f>IFERROR(VLOOKUP($B150,Kraftvärmeprod!$B$1:$AH$479,MATCH(R$2,Kraftvärmeprod!$B$1:$AG$1,0),FALSE)/1,0)-IFERROR(VLOOKUP($B150,'Slutlig allokering'!$B$2:$AC$462,MATCH(R$3,'Slutlig allokering'!$B$2:$AJ$2,0),FALSE)/1,0)</f>
        <v>0</v>
      </c>
      <c r="S150">
        <f>IFERROR(VLOOKUP($B150,Kraftvärmeprod!$B$1:$AH$479,MATCH(S$2,Kraftvärmeprod!$B$1:$AG$1,0),FALSE)/1,0)-IFERROR(VLOOKUP($B150,'Slutlig allokering'!$B$2:$AC$462,MATCH(S$3,'Slutlig allokering'!$B$2:$AJ$2,0),FALSE)/1,0)</f>
        <v>0</v>
      </c>
      <c r="T150">
        <f>IFERROR(VLOOKUP($B150,Kraftvärmeprod!$B$1:$AH$479,MATCH(T$2,Kraftvärmeprod!$B$1:$AG$1,0),FALSE)/1,0)-IFERROR(VLOOKUP($B150,'Slutlig allokering'!$B$2:$AC$462,MATCH(T$3,'Slutlig allokering'!$B$2:$AJ$2,0),FALSE)/1,0)</f>
        <v>0</v>
      </c>
      <c r="U150">
        <f>IFERROR(VLOOKUP($B150,Kraftvärmeprod!$B$1:$AH$479,MATCH(U$2,Kraftvärmeprod!$B$1:$AG$1,0),FALSE)/1,0)-IFERROR(VLOOKUP($B150,'Slutlig allokering'!$B$2:$AC$462,MATCH(U$3,'Slutlig allokering'!$B$2:$AJ$2,0),FALSE)/1,0)</f>
        <v>0</v>
      </c>
      <c r="V150">
        <f>IFERROR(VLOOKUP($B150,Kraftvärmeprod!$B$1:$AH$479,MATCH(V$2,Kraftvärmeprod!$B$1:$AG$1,0),FALSE)/1,0)-IFERROR(VLOOKUP($B150,'Slutlig allokering'!$B$2:$AC$462,MATCH(V$3,'Slutlig allokering'!$B$2:$AJ$2,0),FALSE)/1,0)</f>
        <v>0</v>
      </c>
      <c r="W150">
        <f>IFERROR(VLOOKUP($B150,Kraftvärmeprod!$B$1:$AH$479,MATCH(W$2,Kraftvärmeprod!$B$1:$AG$1,0),FALSE)/1,0)-IFERROR(VLOOKUP($B150,'Slutlig allokering'!$B$2:$AC$462,MATCH(W$3,'Slutlig allokering'!$B$2:$AJ$2,0),FALSE)/1,0)</f>
        <v>0</v>
      </c>
      <c r="X150">
        <f>IFERROR(VLOOKUP($B150,Kraftvärmeprod!$B$1:$AH$479,MATCH(X$2,Kraftvärmeprod!$B$1:$AG$1,0),FALSE)/1,0)-IFERROR(VLOOKUP($B150,'Slutlig allokering'!$B$2:$AC$462,MATCH(X$3,'Slutlig allokering'!$B$2:$AJ$2,0),FALSE)/1,0)</f>
        <v>0</v>
      </c>
      <c r="Y150">
        <f>IFERROR(VLOOKUP($B150,Kraftvärmeprod!$B$1:$AH$479,MATCH(Y$2,Kraftvärmeprod!$B$1:$AG$1,0),FALSE)/1,0)-IFERROR(VLOOKUP($B150,'Slutlig allokering'!$B$2:$AC$462,MATCH(Y$3,'Slutlig allokering'!$B$2:$AJ$2,0),FALSE)/1,0)</f>
        <v>0</v>
      </c>
      <c r="Z150">
        <f>IFERROR(VLOOKUP($B150,Kraftvärmeprod!$B$1:$AH$479,MATCH(Z$2,Kraftvärmeprod!$B$1:$AG$1,0),FALSE)/1,0)-IFERROR(VLOOKUP($B150,'Slutlig allokering'!$B$2:$AC$462,MATCH(Z$3,'Slutlig allokering'!$B$2:$AJ$2,0),FALSE)/1,0)</f>
        <v>0</v>
      </c>
      <c r="AA150">
        <f>IFERROR(VLOOKUP($B150,Kraftvärmeprod!$B$1:$AH$479,MATCH(AA$2,Kraftvärmeprod!$B$1:$AG$1,0),FALSE)/1,0)-IFERROR(VLOOKUP($B150,'Slutlig allokering'!$B$2:$AC$462,MATCH(AA$3,'Slutlig allokering'!$B$2:$AJ$2,0),FALSE)/1,0)</f>
        <v>0</v>
      </c>
      <c r="AB150">
        <f>IFERROR(VLOOKUP($B150,Kraftvärmeprod!$B$1:$AH$479,MATCH(AB$2,Kraftvärmeprod!$B$1:$AG$1,0),FALSE)/1,0)-IFERROR(VLOOKUP($B150,'Slutlig allokering'!$B$2:$AC$462,MATCH(AB$3,'Slutlig allokering'!$B$2:$AJ$2,0),FALSE)/1,0)</f>
        <v>0</v>
      </c>
      <c r="AE150">
        <f t="shared" si="4"/>
        <v>0</v>
      </c>
      <c r="AG150">
        <f>IFERROR(VLOOKUP(B150,'Slutlig allokering'!$B$2:$AJ$462,MATCH("Summa justerad allokerad tillförd energi (utan hjälpel och rökgaskondensering):",'Slutlig allokering'!$B$2:$AK$2,0),FALSE)/1,"")</f>
        <v>0</v>
      </c>
      <c r="AI150" s="55" t="str">
        <f>IFERROR(1-VLOOKUP(B150,'Slutlig allokering'!$B$2:$AJ$462,MATCH("Andel av bränsle i kvv som allokerats till värme, exklusive rökgaskondensering och hjälpel",'Slutlig allokering'!$B$2:$AK$2,0),FALSE),"")</f>
        <v/>
      </c>
      <c r="AK150" s="55" t="str">
        <f t="shared" si="5"/>
        <v/>
      </c>
    </row>
    <row r="151" spans="1:37" x14ac:dyDescent="0.25">
      <c r="A151" s="28" t="s">
        <v>187</v>
      </c>
      <c r="B151" s="28" t="s">
        <v>192</v>
      </c>
      <c r="C151" t="str">
        <f>IFERROR(VLOOKUP($B151,Kraftvärmeprod!$B$1:$AH$479,MATCH(C$3,Kraftvärmeprod!$B$1:$AG$1,0),FALSE)/1,"")</f>
        <v/>
      </c>
      <c r="D151" t="str">
        <f>IFERROR(VLOOKUP($B151,Kraftvärmeprod!$B$1:$AH$479,MATCH(D$3,Kraftvärmeprod!$B$1:$AG$1,0),FALSE)/1,"")</f>
        <v/>
      </c>
      <c r="E151">
        <f>IFERROR(VLOOKUP($B151,Kraftvärmeprod!$B$1:$AH$479,MATCH(E$2,Kraftvärmeprod!$B$1:$AG$1,0),FALSE)/1,0)-IFERROR(VLOOKUP($B151,'Slutlig allokering'!$B$2:$AC$462,MATCH(E$3,'Slutlig allokering'!$B$2:$AJ$2,0),FALSE)/1,0)</f>
        <v>0</v>
      </c>
      <c r="F151">
        <f>IFERROR(VLOOKUP($B151,Kraftvärmeprod!$B$1:$AH$479,MATCH(F$2,Kraftvärmeprod!$B$1:$AG$1,0),FALSE)/1,0)-IFERROR(VLOOKUP($B151,'Slutlig allokering'!$B$2:$AC$462,MATCH(F$3,'Slutlig allokering'!$B$2:$AJ$2,0),FALSE)/1,0)</f>
        <v>0</v>
      </c>
      <c r="G151">
        <f>IFERROR(VLOOKUP($B151,Kraftvärmeprod!$B$1:$AH$479,MATCH(G$2,Kraftvärmeprod!$B$1:$AG$1,0),FALSE)/1,0)-IFERROR(VLOOKUP($B151,'Slutlig allokering'!$B$2:$AC$462,MATCH(G$3,'Slutlig allokering'!$B$2:$AJ$2,0),FALSE)/1,0)</f>
        <v>0</v>
      </c>
      <c r="H151">
        <f>IFERROR(VLOOKUP($B151,Kraftvärmeprod!$B$1:$AH$479,MATCH(H$2,Kraftvärmeprod!$B$1:$AG$1,0),FALSE)/1,0)-IFERROR(VLOOKUP($B151,'Slutlig allokering'!$B$2:$AC$462,MATCH(H$3,'Slutlig allokering'!$B$2:$AJ$2,0),FALSE)/1,0)</f>
        <v>0</v>
      </c>
      <c r="I151">
        <f>IFERROR(VLOOKUP($B151,Kraftvärmeprod!$B$1:$AH$479,MATCH(I$2,Kraftvärmeprod!$B$1:$AG$1,0),FALSE)/1,0)-IFERROR(VLOOKUP($B151,'Slutlig allokering'!$B$2:$AC$462,MATCH(I$3,'Slutlig allokering'!$B$2:$AJ$2,0),FALSE)/1,0)</f>
        <v>0</v>
      </c>
      <c r="J151">
        <f>IFERROR(VLOOKUP($B151,Kraftvärmeprod!$B$1:$AH$479,MATCH(J$2,Kraftvärmeprod!$B$1:$AG$1,0),FALSE)/1,0)-IFERROR(VLOOKUP($B151,'Slutlig allokering'!$B$2:$AC$462,MATCH(J$3,'Slutlig allokering'!$B$2:$AJ$2,0),FALSE)/1,0)</f>
        <v>0</v>
      </c>
      <c r="K151">
        <f>IFERROR(VLOOKUP($B151,Kraftvärmeprod!$B$1:$AH$479,MATCH(K$2,Kraftvärmeprod!$B$1:$AG$1,0),FALSE)/1,0)-IFERROR(VLOOKUP($B151,'Slutlig allokering'!$B$2:$AC$462,MATCH(K$3,'Slutlig allokering'!$B$2:$AJ$2,0),FALSE)/1,0)</f>
        <v>0</v>
      </c>
      <c r="L151">
        <f>IFERROR(VLOOKUP($B151,Kraftvärmeprod!$B$1:$AH$479,MATCH(L$2,Kraftvärmeprod!$B$1:$AG$1,0),FALSE)/1,0)-IFERROR(VLOOKUP($B151,'Slutlig allokering'!$B$2:$AC$462,MATCH(L$3,'Slutlig allokering'!$B$2:$AJ$2,0),FALSE)/1,0)</f>
        <v>0</v>
      </c>
      <c r="M151" s="143">
        <f>IFERROR(VLOOKUP($B151,Miljö!$B$1:$S$477,MATCH(M$2,Miljö!$B$1:$X$1,0),FALSE)/1,0)-IFERROR(VLOOKUP($B151,'Slutlig allokering'!$B$2:$AC$462,MATCH(M$3,'Slutlig allokering'!$B$2:$AJ$2,0),FALSE)/1,0)</f>
        <v>0</v>
      </c>
      <c r="N151">
        <f>IFERROR(VLOOKUP($B151,Kraftvärmeprod!$B$1:$AH$479,MATCH(N$2,Kraftvärmeprod!$B$1:$AG$1,0),FALSE)/1,0)-IFERROR(VLOOKUP($B151,'Slutlig allokering'!$B$2:$AC$462,MATCH(N$3,'Slutlig allokering'!$B$2:$AJ$2,0),FALSE)/1,0)</f>
        <v>0</v>
      </c>
      <c r="O151">
        <f>IFERROR(VLOOKUP($B151,Kraftvärmeprod!$B$1:$AH$479,MATCH(O$2,Kraftvärmeprod!$B$1:$AG$1,0),FALSE)/1,0)-IFERROR(VLOOKUP($B151,'Slutlig allokering'!$B$2:$AC$462,MATCH(O$3,'Slutlig allokering'!$B$2:$AJ$2,0),FALSE)/1,0)</f>
        <v>0</v>
      </c>
      <c r="P151">
        <f>IFERROR(VLOOKUP($B151,Kraftvärmeprod!$B$1:$AH$479,MATCH(P$2,Kraftvärmeprod!$B$1:$AG$1,0),FALSE)/1,0)-IFERROR(VLOOKUP($B151,'Slutlig allokering'!$B$2:$AC$462,MATCH(P$3,'Slutlig allokering'!$B$2:$AJ$2,0),FALSE)/1,0)</f>
        <v>0</v>
      </c>
      <c r="Q151">
        <f>IFERROR(VLOOKUP($B151,Kraftvärmeprod!$B$1:$AH$479,MATCH(Q$2,Kraftvärmeprod!$B$1:$AG$1,0),FALSE)/1,0)-IFERROR(VLOOKUP($B151,'Slutlig allokering'!$B$2:$AC$462,MATCH(Q$3,'Slutlig allokering'!$B$2:$AJ$2,0),FALSE)/1,0)</f>
        <v>0</v>
      </c>
      <c r="R151">
        <f>IFERROR(VLOOKUP($B151,Kraftvärmeprod!$B$1:$AH$479,MATCH(R$2,Kraftvärmeprod!$B$1:$AG$1,0),FALSE)/1,0)-IFERROR(VLOOKUP($B151,'Slutlig allokering'!$B$2:$AC$462,MATCH(R$3,'Slutlig allokering'!$B$2:$AJ$2,0),FALSE)/1,0)</f>
        <v>0</v>
      </c>
      <c r="S151">
        <f>IFERROR(VLOOKUP($B151,Kraftvärmeprod!$B$1:$AH$479,MATCH(S$2,Kraftvärmeprod!$B$1:$AG$1,0),FALSE)/1,0)-IFERROR(VLOOKUP($B151,'Slutlig allokering'!$B$2:$AC$462,MATCH(S$3,'Slutlig allokering'!$B$2:$AJ$2,0),FALSE)/1,0)</f>
        <v>0</v>
      </c>
      <c r="T151">
        <f>IFERROR(VLOOKUP($B151,Kraftvärmeprod!$B$1:$AH$479,MATCH(T$2,Kraftvärmeprod!$B$1:$AG$1,0),FALSE)/1,0)-IFERROR(VLOOKUP($B151,'Slutlig allokering'!$B$2:$AC$462,MATCH(T$3,'Slutlig allokering'!$B$2:$AJ$2,0),FALSE)/1,0)</f>
        <v>0</v>
      </c>
      <c r="U151">
        <f>IFERROR(VLOOKUP($B151,Kraftvärmeprod!$B$1:$AH$479,MATCH(U$2,Kraftvärmeprod!$B$1:$AG$1,0),FALSE)/1,0)-IFERROR(VLOOKUP($B151,'Slutlig allokering'!$B$2:$AC$462,MATCH(U$3,'Slutlig allokering'!$B$2:$AJ$2,0),FALSE)/1,0)</f>
        <v>0</v>
      </c>
      <c r="V151">
        <f>IFERROR(VLOOKUP($B151,Kraftvärmeprod!$B$1:$AH$479,MATCH(V$2,Kraftvärmeprod!$B$1:$AG$1,0),FALSE)/1,0)-IFERROR(VLOOKUP($B151,'Slutlig allokering'!$B$2:$AC$462,MATCH(V$3,'Slutlig allokering'!$B$2:$AJ$2,0),FALSE)/1,0)</f>
        <v>0</v>
      </c>
      <c r="W151">
        <f>IFERROR(VLOOKUP($B151,Kraftvärmeprod!$B$1:$AH$479,MATCH(W$2,Kraftvärmeprod!$B$1:$AG$1,0),FALSE)/1,0)-IFERROR(VLOOKUP($B151,'Slutlig allokering'!$B$2:$AC$462,MATCH(W$3,'Slutlig allokering'!$B$2:$AJ$2,0),FALSE)/1,0)</f>
        <v>0</v>
      </c>
      <c r="X151">
        <f>IFERROR(VLOOKUP($B151,Kraftvärmeprod!$B$1:$AH$479,MATCH(X$2,Kraftvärmeprod!$B$1:$AG$1,0),FALSE)/1,0)-IFERROR(VLOOKUP($B151,'Slutlig allokering'!$B$2:$AC$462,MATCH(X$3,'Slutlig allokering'!$B$2:$AJ$2,0),FALSE)/1,0)</f>
        <v>0</v>
      </c>
      <c r="Y151">
        <f>IFERROR(VLOOKUP($B151,Kraftvärmeprod!$B$1:$AH$479,MATCH(Y$2,Kraftvärmeprod!$B$1:$AG$1,0),FALSE)/1,0)-IFERROR(VLOOKUP($B151,'Slutlig allokering'!$B$2:$AC$462,MATCH(Y$3,'Slutlig allokering'!$B$2:$AJ$2,0),FALSE)/1,0)</f>
        <v>0</v>
      </c>
      <c r="Z151">
        <f>IFERROR(VLOOKUP($B151,Kraftvärmeprod!$B$1:$AH$479,MATCH(Z$2,Kraftvärmeprod!$B$1:$AG$1,0),FALSE)/1,0)-IFERROR(VLOOKUP($B151,'Slutlig allokering'!$B$2:$AC$462,MATCH(Z$3,'Slutlig allokering'!$B$2:$AJ$2,0),FALSE)/1,0)</f>
        <v>0</v>
      </c>
      <c r="AA151">
        <f>IFERROR(VLOOKUP($B151,Kraftvärmeprod!$B$1:$AH$479,MATCH(AA$2,Kraftvärmeprod!$B$1:$AG$1,0),FALSE)/1,0)-IFERROR(VLOOKUP($B151,'Slutlig allokering'!$B$2:$AC$462,MATCH(AA$3,'Slutlig allokering'!$B$2:$AJ$2,0),FALSE)/1,0)</f>
        <v>0</v>
      </c>
      <c r="AB151">
        <f>IFERROR(VLOOKUP($B151,Kraftvärmeprod!$B$1:$AH$479,MATCH(AB$2,Kraftvärmeprod!$B$1:$AG$1,0),FALSE)/1,0)-IFERROR(VLOOKUP($B151,'Slutlig allokering'!$B$2:$AC$462,MATCH(AB$3,'Slutlig allokering'!$B$2:$AJ$2,0),FALSE)/1,0)</f>
        <v>0</v>
      </c>
      <c r="AE151">
        <f t="shared" si="4"/>
        <v>0</v>
      </c>
      <c r="AG151">
        <f>IFERROR(VLOOKUP(B151,'Slutlig allokering'!$B$2:$AJ$462,MATCH("Summa justerad allokerad tillförd energi (utan hjälpel och rökgaskondensering):",'Slutlig allokering'!$B$2:$AK$2,0),FALSE)/1,"")</f>
        <v>0</v>
      </c>
      <c r="AI151" s="55" t="str">
        <f>IFERROR(1-VLOOKUP(B151,'Slutlig allokering'!$B$2:$AJ$462,MATCH("Andel av bränsle i kvv som allokerats till värme, exklusive rökgaskondensering och hjälpel",'Slutlig allokering'!$B$2:$AK$2,0),FALSE),"")</f>
        <v/>
      </c>
      <c r="AK151" s="55" t="str">
        <f t="shared" si="5"/>
        <v/>
      </c>
    </row>
    <row r="152" spans="1:37" x14ac:dyDescent="0.25">
      <c r="A152" s="28" t="s">
        <v>187</v>
      </c>
      <c r="B152" s="28" t="s">
        <v>193</v>
      </c>
      <c r="C152" t="str">
        <f>IFERROR(VLOOKUP($B152,Kraftvärmeprod!$B$1:$AH$479,MATCH(C$3,Kraftvärmeprod!$B$1:$AG$1,0),FALSE)/1,"")</f>
        <v/>
      </c>
      <c r="D152" t="str">
        <f>IFERROR(VLOOKUP($B152,Kraftvärmeprod!$B$1:$AH$479,MATCH(D$3,Kraftvärmeprod!$B$1:$AG$1,0),FALSE)/1,"")</f>
        <v/>
      </c>
      <c r="E152">
        <f>IFERROR(VLOOKUP($B152,Kraftvärmeprod!$B$1:$AH$479,MATCH(E$2,Kraftvärmeprod!$B$1:$AG$1,0),FALSE)/1,0)-IFERROR(VLOOKUP($B152,'Slutlig allokering'!$B$2:$AC$462,MATCH(E$3,'Slutlig allokering'!$B$2:$AJ$2,0),FALSE)/1,0)</f>
        <v>0</v>
      </c>
      <c r="F152">
        <f>IFERROR(VLOOKUP($B152,Kraftvärmeprod!$B$1:$AH$479,MATCH(F$2,Kraftvärmeprod!$B$1:$AG$1,0),FALSE)/1,0)-IFERROR(VLOOKUP($B152,'Slutlig allokering'!$B$2:$AC$462,MATCH(F$3,'Slutlig allokering'!$B$2:$AJ$2,0),FALSE)/1,0)</f>
        <v>0</v>
      </c>
      <c r="G152">
        <f>IFERROR(VLOOKUP($B152,Kraftvärmeprod!$B$1:$AH$479,MATCH(G$2,Kraftvärmeprod!$B$1:$AG$1,0),FALSE)/1,0)-IFERROR(VLOOKUP($B152,'Slutlig allokering'!$B$2:$AC$462,MATCH(G$3,'Slutlig allokering'!$B$2:$AJ$2,0),FALSE)/1,0)</f>
        <v>0</v>
      </c>
      <c r="H152">
        <f>IFERROR(VLOOKUP($B152,Kraftvärmeprod!$B$1:$AH$479,MATCH(H$2,Kraftvärmeprod!$B$1:$AG$1,0),FALSE)/1,0)-IFERROR(VLOOKUP($B152,'Slutlig allokering'!$B$2:$AC$462,MATCH(H$3,'Slutlig allokering'!$B$2:$AJ$2,0),FALSE)/1,0)</f>
        <v>0</v>
      </c>
      <c r="I152">
        <f>IFERROR(VLOOKUP($B152,Kraftvärmeprod!$B$1:$AH$479,MATCH(I$2,Kraftvärmeprod!$B$1:$AG$1,0),FALSE)/1,0)-IFERROR(VLOOKUP($B152,'Slutlig allokering'!$B$2:$AC$462,MATCH(I$3,'Slutlig allokering'!$B$2:$AJ$2,0),FALSE)/1,0)</f>
        <v>0</v>
      </c>
      <c r="J152">
        <f>IFERROR(VLOOKUP($B152,Kraftvärmeprod!$B$1:$AH$479,MATCH(J$2,Kraftvärmeprod!$B$1:$AG$1,0),FALSE)/1,0)-IFERROR(VLOOKUP($B152,'Slutlig allokering'!$B$2:$AC$462,MATCH(J$3,'Slutlig allokering'!$B$2:$AJ$2,0),FALSE)/1,0)</f>
        <v>0</v>
      </c>
      <c r="K152">
        <f>IFERROR(VLOOKUP($B152,Kraftvärmeprod!$B$1:$AH$479,MATCH(K$2,Kraftvärmeprod!$B$1:$AG$1,0),FALSE)/1,0)-IFERROR(VLOOKUP($B152,'Slutlig allokering'!$B$2:$AC$462,MATCH(K$3,'Slutlig allokering'!$B$2:$AJ$2,0),FALSE)/1,0)</f>
        <v>0</v>
      </c>
      <c r="L152">
        <f>IFERROR(VLOOKUP($B152,Kraftvärmeprod!$B$1:$AH$479,MATCH(L$2,Kraftvärmeprod!$B$1:$AG$1,0),FALSE)/1,0)-IFERROR(VLOOKUP($B152,'Slutlig allokering'!$B$2:$AC$462,MATCH(L$3,'Slutlig allokering'!$B$2:$AJ$2,0),FALSE)/1,0)</f>
        <v>0</v>
      </c>
      <c r="M152" s="143">
        <f>IFERROR(VLOOKUP($B152,Miljö!$B$1:$S$477,MATCH(M$2,Miljö!$B$1:$X$1,0),FALSE)/1,0)-IFERROR(VLOOKUP($B152,'Slutlig allokering'!$B$2:$AC$462,MATCH(M$3,'Slutlig allokering'!$B$2:$AJ$2,0),FALSE)/1,0)</f>
        <v>0</v>
      </c>
      <c r="N152">
        <f>IFERROR(VLOOKUP($B152,Kraftvärmeprod!$B$1:$AH$479,MATCH(N$2,Kraftvärmeprod!$B$1:$AG$1,0),FALSE)/1,0)-IFERROR(VLOOKUP($B152,'Slutlig allokering'!$B$2:$AC$462,MATCH(N$3,'Slutlig allokering'!$B$2:$AJ$2,0),FALSE)/1,0)</f>
        <v>0</v>
      </c>
      <c r="O152">
        <f>IFERROR(VLOOKUP($B152,Kraftvärmeprod!$B$1:$AH$479,MATCH(O$2,Kraftvärmeprod!$B$1:$AG$1,0),FALSE)/1,0)-IFERROR(VLOOKUP($B152,'Slutlig allokering'!$B$2:$AC$462,MATCH(O$3,'Slutlig allokering'!$B$2:$AJ$2,0),FALSE)/1,0)</f>
        <v>0</v>
      </c>
      <c r="P152">
        <f>IFERROR(VLOOKUP($B152,Kraftvärmeprod!$B$1:$AH$479,MATCH(P$2,Kraftvärmeprod!$B$1:$AG$1,0),FALSE)/1,0)-IFERROR(VLOOKUP($B152,'Slutlig allokering'!$B$2:$AC$462,MATCH(P$3,'Slutlig allokering'!$B$2:$AJ$2,0),FALSE)/1,0)</f>
        <v>0</v>
      </c>
      <c r="Q152">
        <f>IFERROR(VLOOKUP($B152,Kraftvärmeprod!$B$1:$AH$479,MATCH(Q$2,Kraftvärmeprod!$B$1:$AG$1,0),FALSE)/1,0)-IFERROR(VLOOKUP($B152,'Slutlig allokering'!$B$2:$AC$462,MATCH(Q$3,'Slutlig allokering'!$B$2:$AJ$2,0),FALSE)/1,0)</f>
        <v>0</v>
      </c>
      <c r="R152">
        <f>IFERROR(VLOOKUP($B152,Kraftvärmeprod!$B$1:$AH$479,MATCH(R$2,Kraftvärmeprod!$B$1:$AG$1,0),FALSE)/1,0)-IFERROR(VLOOKUP($B152,'Slutlig allokering'!$B$2:$AC$462,MATCH(R$3,'Slutlig allokering'!$B$2:$AJ$2,0),FALSE)/1,0)</f>
        <v>0</v>
      </c>
      <c r="S152">
        <f>IFERROR(VLOOKUP($B152,Kraftvärmeprod!$B$1:$AH$479,MATCH(S$2,Kraftvärmeprod!$B$1:$AG$1,0),FALSE)/1,0)-IFERROR(VLOOKUP($B152,'Slutlig allokering'!$B$2:$AC$462,MATCH(S$3,'Slutlig allokering'!$B$2:$AJ$2,0),FALSE)/1,0)</f>
        <v>0</v>
      </c>
      <c r="T152">
        <f>IFERROR(VLOOKUP($B152,Kraftvärmeprod!$B$1:$AH$479,MATCH(T$2,Kraftvärmeprod!$B$1:$AG$1,0),FALSE)/1,0)-IFERROR(VLOOKUP($B152,'Slutlig allokering'!$B$2:$AC$462,MATCH(T$3,'Slutlig allokering'!$B$2:$AJ$2,0),FALSE)/1,0)</f>
        <v>0</v>
      </c>
      <c r="U152">
        <f>IFERROR(VLOOKUP($B152,Kraftvärmeprod!$B$1:$AH$479,MATCH(U$2,Kraftvärmeprod!$B$1:$AG$1,0),FALSE)/1,0)-IFERROR(VLOOKUP($B152,'Slutlig allokering'!$B$2:$AC$462,MATCH(U$3,'Slutlig allokering'!$B$2:$AJ$2,0),FALSE)/1,0)</f>
        <v>0</v>
      </c>
      <c r="V152">
        <f>IFERROR(VLOOKUP($B152,Kraftvärmeprod!$B$1:$AH$479,MATCH(V$2,Kraftvärmeprod!$B$1:$AG$1,0),FALSE)/1,0)-IFERROR(VLOOKUP($B152,'Slutlig allokering'!$B$2:$AC$462,MATCH(V$3,'Slutlig allokering'!$B$2:$AJ$2,0),FALSE)/1,0)</f>
        <v>0</v>
      </c>
      <c r="W152">
        <f>IFERROR(VLOOKUP($B152,Kraftvärmeprod!$B$1:$AH$479,MATCH(W$2,Kraftvärmeprod!$B$1:$AG$1,0),FALSE)/1,0)-IFERROR(VLOOKUP($B152,'Slutlig allokering'!$B$2:$AC$462,MATCH(W$3,'Slutlig allokering'!$B$2:$AJ$2,0),FALSE)/1,0)</f>
        <v>0</v>
      </c>
      <c r="X152">
        <f>IFERROR(VLOOKUP($B152,Kraftvärmeprod!$B$1:$AH$479,MATCH(X$2,Kraftvärmeprod!$B$1:$AG$1,0),FALSE)/1,0)-IFERROR(VLOOKUP($B152,'Slutlig allokering'!$B$2:$AC$462,MATCH(X$3,'Slutlig allokering'!$B$2:$AJ$2,0),FALSE)/1,0)</f>
        <v>0</v>
      </c>
      <c r="Y152">
        <f>IFERROR(VLOOKUP($B152,Kraftvärmeprod!$B$1:$AH$479,MATCH(Y$2,Kraftvärmeprod!$B$1:$AG$1,0),FALSE)/1,0)-IFERROR(VLOOKUP($B152,'Slutlig allokering'!$B$2:$AC$462,MATCH(Y$3,'Slutlig allokering'!$B$2:$AJ$2,0),FALSE)/1,0)</f>
        <v>0</v>
      </c>
      <c r="Z152">
        <f>IFERROR(VLOOKUP($B152,Kraftvärmeprod!$B$1:$AH$479,MATCH(Z$2,Kraftvärmeprod!$B$1:$AG$1,0),FALSE)/1,0)-IFERROR(VLOOKUP($B152,'Slutlig allokering'!$B$2:$AC$462,MATCH(Z$3,'Slutlig allokering'!$B$2:$AJ$2,0),FALSE)/1,0)</f>
        <v>0</v>
      </c>
      <c r="AA152">
        <f>IFERROR(VLOOKUP($B152,Kraftvärmeprod!$B$1:$AH$479,MATCH(AA$2,Kraftvärmeprod!$B$1:$AG$1,0),FALSE)/1,0)-IFERROR(VLOOKUP($B152,'Slutlig allokering'!$B$2:$AC$462,MATCH(AA$3,'Slutlig allokering'!$B$2:$AJ$2,0),FALSE)/1,0)</f>
        <v>0</v>
      </c>
      <c r="AB152">
        <f>IFERROR(VLOOKUP($B152,Kraftvärmeprod!$B$1:$AH$479,MATCH(AB$2,Kraftvärmeprod!$B$1:$AG$1,0),FALSE)/1,0)-IFERROR(VLOOKUP($B152,'Slutlig allokering'!$B$2:$AC$462,MATCH(AB$3,'Slutlig allokering'!$B$2:$AJ$2,0),FALSE)/1,0)</f>
        <v>0</v>
      </c>
      <c r="AE152">
        <f t="shared" si="4"/>
        <v>0</v>
      </c>
      <c r="AG152">
        <f>IFERROR(VLOOKUP(B152,'Slutlig allokering'!$B$2:$AJ$462,MATCH("Summa justerad allokerad tillförd energi (utan hjälpel och rökgaskondensering):",'Slutlig allokering'!$B$2:$AK$2,0),FALSE)/1,"")</f>
        <v>0</v>
      </c>
      <c r="AI152" s="55" t="str">
        <f>IFERROR(1-VLOOKUP(B152,'Slutlig allokering'!$B$2:$AJ$462,MATCH("Andel av bränsle i kvv som allokerats till värme, exklusive rökgaskondensering och hjälpel",'Slutlig allokering'!$B$2:$AK$2,0),FALSE),"")</f>
        <v/>
      </c>
      <c r="AK152" s="55" t="str">
        <f t="shared" si="5"/>
        <v/>
      </c>
    </row>
    <row r="153" spans="1:37" x14ac:dyDescent="0.25">
      <c r="A153" s="28" t="s">
        <v>187</v>
      </c>
      <c r="B153" s="28" t="s">
        <v>194</v>
      </c>
      <c r="C153" t="str">
        <f>IFERROR(VLOOKUP($B153,Kraftvärmeprod!$B$1:$AH$479,MATCH(C$3,Kraftvärmeprod!$B$1:$AG$1,0),FALSE)/1,"")</f>
        <v/>
      </c>
      <c r="D153" t="str">
        <f>IFERROR(VLOOKUP($B153,Kraftvärmeprod!$B$1:$AH$479,MATCH(D$3,Kraftvärmeprod!$B$1:$AG$1,0),FALSE)/1,"")</f>
        <v/>
      </c>
      <c r="E153">
        <f>IFERROR(VLOOKUP($B153,Kraftvärmeprod!$B$1:$AH$479,MATCH(E$2,Kraftvärmeprod!$B$1:$AG$1,0),FALSE)/1,0)-IFERROR(VLOOKUP($B153,'Slutlig allokering'!$B$2:$AC$462,MATCH(E$3,'Slutlig allokering'!$B$2:$AJ$2,0),FALSE)/1,0)</f>
        <v>0</v>
      </c>
      <c r="F153">
        <f>IFERROR(VLOOKUP($B153,Kraftvärmeprod!$B$1:$AH$479,MATCH(F$2,Kraftvärmeprod!$B$1:$AG$1,0),FALSE)/1,0)-IFERROR(VLOOKUP($B153,'Slutlig allokering'!$B$2:$AC$462,MATCH(F$3,'Slutlig allokering'!$B$2:$AJ$2,0),FALSE)/1,0)</f>
        <v>0</v>
      </c>
      <c r="G153">
        <f>IFERROR(VLOOKUP($B153,Kraftvärmeprod!$B$1:$AH$479,MATCH(G$2,Kraftvärmeprod!$B$1:$AG$1,0),FALSE)/1,0)-IFERROR(VLOOKUP($B153,'Slutlig allokering'!$B$2:$AC$462,MATCH(G$3,'Slutlig allokering'!$B$2:$AJ$2,0),FALSE)/1,0)</f>
        <v>0</v>
      </c>
      <c r="H153">
        <f>IFERROR(VLOOKUP($B153,Kraftvärmeprod!$B$1:$AH$479,MATCH(H$2,Kraftvärmeprod!$B$1:$AG$1,0),FALSE)/1,0)-IFERROR(VLOOKUP($B153,'Slutlig allokering'!$B$2:$AC$462,MATCH(H$3,'Slutlig allokering'!$B$2:$AJ$2,0),FALSE)/1,0)</f>
        <v>0</v>
      </c>
      <c r="I153">
        <f>IFERROR(VLOOKUP($B153,Kraftvärmeprod!$B$1:$AH$479,MATCH(I$2,Kraftvärmeprod!$B$1:$AG$1,0),FALSE)/1,0)-IFERROR(VLOOKUP($B153,'Slutlig allokering'!$B$2:$AC$462,MATCH(I$3,'Slutlig allokering'!$B$2:$AJ$2,0),FALSE)/1,0)</f>
        <v>0</v>
      </c>
      <c r="J153">
        <f>IFERROR(VLOOKUP($B153,Kraftvärmeprod!$B$1:$AH$479,MATCH(J$2,Kraftvärmeprod!$B$1:$AG$1,0),FALSE)/1,0)-IFERROR(VLOOKUP($B153,'Slutlig allokering'!$B$2:$AC$462,MATCH(J$3,'Slutlig allokering'!$B$2:$AJ$2,0),FALSE)/1,0)</f>
        <v>0</v>
      </c>
      <c r="K153">
        <f>IFERROR(VLOOKUP($B153,Kraftvärmeprod!$B$1:$AH$479,MATCH(K$2,Kraftvärmeprod!$B$1:$AG$1,0),FALSE)/1,0)-IFERROR(VLOOKUP($B153,'Slutlig allokering'!$B$2:$AC$462,MATCH(K$3,'Slutlig allokering'!$B$2:$AJ$2,0),FALSE)/1,0)</f>
        <v>0</v>
      </c>
      <c r="L153">
        <f>IFERROR(VLOOKUP($B153,Kraftvärmeprod!$B$1:$AH$479,MATCH(L$2,Kraftvärmeprod!$B$1:$AG$1,0),FALSE)/1,0)-IFERROR(VLOOKUP($B153,'Slutlig allokering'!$B$2:$AC$462,MATCH(L$3,'Slutlig allokering'!$B$2:$AJ$2,0),FALSE)/1,0)</f>
        <v>0</v>
      </c>
      <c r="M153" s="143">
        <f>IFERROR(VLOOKUP($B153,Miljö!$B$1:$S$477,MATCH(M$2,Miljö!$B$1:$X$1,0),FALSE)/1,0)-IFERROR(VLOOKUP($B153,'Slutlig allokering'!$B$2:$AC$462,MATCH(M$3,'Slutlig allokering'!$B$2:$AJ$2,0),FALSE)/1,0)</f>
        <v>0</v>
      </c>
      <c r="N153">
        <f>IFERROR(VLOOKUP($B153,Kraftvärmeprod!$B$1:$AH$479,MATCH(N$2,Kraftvärmeprod!$B$1:$AG$1,0),FALSE)/1,0)-IFERROR(VLOOKUP($B153,'Slutlig allokering'!$B$2:$AC$462,MATCH(N$3,'Slutlig allokering'!$B$2:$AJ$2,0),FALSE)/1,0)</f>
        <v>0</v>
      </c>
      <c r="O153">
        <f>IFERROR(VLOOKUP($B153,Kraftvärmeprod!$B$1:$AH$479,MATCH(O$2,Kraftvärmeprod!$B$1:$AG$1,0),FALSE)/1,0)-IFERROR(VLOOKUP($B153,'Slutlig allokering'!$B$2:$AC$462,MATCH(O$3,'Slutlig allokering'!$B$2:$AJ$2,0),FALSE)/1,0)</f>
        <v>0</v>
      </c>
      <c r="P153">
        <f>IFERROR(VLOOKUP($B153,Kraftvärmeprod!$B$1:$AH$479,MATCH(P$2,Kraftvärmeprod!$B$1:$AG$1,0),FALSE)/1,0)-IFERROR(VLOOKUP($B153,'Slutlig allokering'!$B$2:$AC$462,MATCH(P$3,'Slutlig allokering'!$B$2:$AJ$2,0),FALSE)/1,0)</f>
        <v>0</v>
      </c>
      <c r="Q153">
        <f>IFERROR(VLOOKUP($B153,Kraftvärmeprod!$B$1:$AH$479,MATCH(Q$2,Kraftvärmeprod!$B$1:$AG$1,0),FALSE)/1,0)-IFERROR(VLOOKUP($B153,'Slutlig allokering'!$B$2:$AC$462,MATCH(Q$3,'Slutlig allokering'!$B$2:$AJ$2,0),FALSE)/1,0)</f>
        <v>0</v>
      </c>
      <c r="R153">
        <f>IFERROR(VLOOKUP($B153,Kraftvärmeprod!$B$1:$AH$479,MATCH(R$2,Kraftvärmeprod!$B$1:$AG$1,0),FALSE)/1,0)-IFERROR(VLOOKUP($B153,'Slutlig allokering'!$B$2:$AC$462,MATCH(R$3,'Slutlig allokering'!$B$2:$AJ$2,0),FALSE)/1,0)</f>
        <v>0</v>
      </c>
      <c r="S153">
        <f>IFERROR(VLOOKUP($B153,Kraftvärmeprod!$B$1:$AH$479,MATCH(S$2,Kraftvärmeprod!$B$1:$AG$1,0),FALSE)/1,0)-IFERROR(VLOOKUP($B153,'Slutlig allokering'!$B$2:$AC$462,MATCH(S$3,'Slutlig allokering'!$B$2:$AJ$2,0),FALSE)/1,0)</f>
        <v>0</v>
      </c>
      <c r="T153">
        <f>IFERROR(VLOOKUP($B153,Kraftvärmeprod!$B$1:$AH$479,MATCH(T$2,Kraftvärmeprod!$B$1:$AG$1,0),FALSE)/1,0)-IFERROR(VLOOKUP($B153,'Slutlig allokering'!$B$2:$AC$462,MATCH(T$3,'Slutlig allokering'!$B$2:$AJ$2,0),FALSE)/1,0)</f>
        <v>0</v>
      </c>
      <c r="U153">
        <f>IFERROR(VLOOKUP($B153,Kraftvärmeprod!$B$1:$AH$479,MATCH(U$2,Kraftvärmeprod!$B$1:$AG$1,0),FALSE)/1,0)-IFERROR(VLOOKUP($B153,'Slutlig allokering'!$B$2:$AC$462,MATCH(U$3,'Slutlig allokering'!$B$2:$AJ$2,0),FALSE)/1,0)</f>
        <v>0</v>
      </c>
      <c r="V153">
        <f>IFERROR(VLOOKUP($B153,Kraftvärmeprod!$B$1:$AH$479,MATCH(V$2,Kraftvärmeprod!$B$1:$AG$1,0),FALSE)/1,0)-IFERROR(VLOOKUP($B153,'Slutlig allokering'!$B$2:$AC$462,MATCH(V$3,'Slutlig allokering'!$B$2:$AJ$2,0),FALSE)/1,0)</f>
        <v>0</v>
      </c>
      <c r="W153">
        <f>IFERROR(VLOOKUP($B153,Kraftvärmeprod!$B$1:$AH$479,MATCH(W$2,Kraftvärmeprod!$B$1:$AG$1,0),FALSE)/1,0)-IFERROR(VLOOKUP($B153,'Slutlig allokering'!$B$2:$AC$462,MATCH(W$3,'Slutlig allokering'!$B$2:$AJ$2,0),FALSE)/1,0)</f>
        <v>0</v>
      </c>
      <c r="X153">
        <f>IFERROR(VLOOKUP($B153,Kraftvärmeprod!$B$1:$AH$479,MATCH(X$2,Kraftvärmeprod!$B$1:$AG$1,0),FALSE)/1,0)-IFERROR(VLOOKUP($B153,'Slutlig allokering'!$B$2:$AC$462,MATCH(X$3,'Slutlig allokering'!$B$2:$AJ$2,0),FALSE)/1,0)</f>
        <v>0</v>
      </c>
      <c r="Y153">
        <f>IFERROR(VLOOKUP($B153,Kraftvärmeprod!$B$1:$AH$479,MATCH(Y$2,Kraftvärmeprod!$B$1:$AG$1,0),FALSE)/1,0)-IFERROR(VLOOKUP($B153,'Slutlig allokering'!$B$2:$AC$462,MATCH(Y$3,'Slutlig allokering'!$B$2:$AJ$2,0),FALSE)/1,0)</f>
        <v>0</v>
      </c>
      <c r="Z153">
        <f>IFERROR(VLOOKUP($B153,Kraftvärmeprod!$B$1:$AH$479,MATCH(Z$2,Kraftvärmeprod!$B$1:$AG$1,0),FALSE)/1,0)-IFERROR(VLOOKUP($B153,'Slutlig allokering'!$B$2:$AC$462,MATCH(Z$3,'Slutlig allokering'!$B$2:$AJ$2,0),FALSE)/1,0)</f>
        <v>0</v>
      </c>
      <c r="AA153">
        <f>IFERROR(VLOOKUP($B153,Kraftvärmeprod!$B$1:$AH$479,MATCH(AA$2,Kraftvärmeprod!$B$1:$AG$1,0),FALSE)/1,0)-IFERROR(VLOOKUP($B153,'Slutlig allokering'!$B$2:$AC$462,MATCH(AA$3,'Slutlig allokering'!$B$2:$AJ$2,0),FALSE)/1,0)</f>
        <v>0</v>
      </c>
      <c r="AB153">
        <f>IFERROR(VLOOKUP($B153,Kraftvärmeprod!$B$1:$AH$479,MATCH(AB$2,Kraftvärmeprod!$B$1:$AG$1,0),FALSE)/1,0)-IFERROR(VLOOKUP($B153,'Slutlig allokering'!$B$2:$AC$462,MATCH(AB$3,'Slutlig allokering'!$B$2:$AJ$2,0),FALSE)/1,0)</f>
        <v>0</v>
      </c>
      <c r="AE153">
        <f t="shared" si="4"/>
        <v>0</v>
      </c>
      <c r="AG153">
        <f>IFERROR(VLOOKUP(B153,'Slutlig allokering'!$B$2:$AJ$462,MATCH("Summa justerad allokerad tillförd energi (utan hjälpel och rökgaskondensering):",'Slutlig allokering'!$B$2:$AK$2,0),FALSE)/1,"")</f>
        <v>0</v>
      </c>
      <c r="AI153" s="55" t="str">
        <f>IFERROR(1-VLOOKUP(B153,'Slutlig allokering'!$B$2:$AJ$462,MATCH("Andel av bränsle i kvv som allokerats till värme, exklusive rökgaskondensering och hjälpel",'Slutlig allokering'!$B$2:$AK$2,0),FALSE),"")</f>
        <v/>
      </c>
      <c r="AK153" s="55" t="str">
        <f t="shared" si="5"/>
        <v/>
      </c>
    </row>
    <row r="154" spans="1:37" x14ac:dyDescent="0.25">
      <c r="A154" s="28" t="s">
        <v>187</v>
      </c>
      <c r="B154" s="28" t="s">
        <v>195</v>
      </c>
      <c r="C154" t="str">
        <f>IFERROR(VLOOKUP($B154,Kraftvärmeprod!$B$1:$AH$479,MATCH(C$3,Kraftvärmeprod!$B$1:$AG$1,0),FALSE)/1,"")</f>
        <v/>
      </c>
      <c r="D154" t="str">
        <f>IFERROR(VLOOKUP($B154,Kraftvärmeprod!$B$1:$AH$479,MATCH(D$3,Kraftvärmeprod!$B$1:$AG$1,0),FALSE)/1,"")</f>
        <v/>
      </c>
      <c r="E154">
        <f>IFERROR(VLOOKUP($B154,Kraftvärmeprod!$B$1:$AH$479,MATCH(E$2,Kraftvärmeprod!$B$1:$AG$1,0),FALSE)/1,0)-IFERROR(VLOOKUP($B154,'Slutlig allokering'!$B$2:$AC$462,MATCH(E$3,'Slutlig allokering'!$B$2:$AJ$2,0),FALSE)/1,0)</f>
        <v>0</v>
      </c>
      <c r="F154">
        <f>IFERROR(VLOOKUP($B154,Kraftvärmeprod!$B$1:$AH$479,MATCH(F$2,Kraftvärmeprod!$B$1:$AG$1,0),FALSE)/1,0)-IFERROR(VLOOKUP($B154,'Slutlig allokering'!$B$2:$AC$462,MATCH(F$3,'Slutlig allokering'!$B$2:$AJ$2,0),FALSE)/1,0)</f>
        <v>0</v>
      </c>
      <c r="G154">
        <f>IFERROR(VLOOKUP($B154,Kraftvärmeprod!$B$1:$AH$479,MATCH(G$2,Kraftvärmeprod!$B$1:$AG$1,0),FALSE)/1,0)-IFERROR(VLOOKUP($B154,'Slutlig allokering'!$B$2:$AC$462,MATCH(G$3,'Slutlig allokering'!$B$2:$AJ$2,0),FALSE)/1,0)</f>
        <v>0</v>
      </c>
      <c r="H154">
        <f>IFERROR(VLOOKUP($B154,Kraftvärmeprod!$B$1:$AH$479,MATCH(H$2,Kraftvärmeprod!$B$1:$AG$1,0),FALSE)/1,0)-IFERROR(VLOOKUP($B154,'Slutlig allokering'!$B$2:$AC$462,MATCH(H$3,'Slutlig allokering'!$B$2:$AJ$2,0),FALSE)/1,0)</f>
        <v>0</v>
      </c>
      <c r="I154">
        <f>IFERROR(VLOOKUP($B154,Kraftvärmeprod!$B$1:$AH$479,MATCH(I$2,Kraftvärmeprod!$B$1:$AG$1,0),FALSE)/1,0)-IFERROR(VLOOKUP($B154,'Slutlig allokering'!$B$2:$AC$462,MATCH(I$3,'Slutlig allokering'!$B$2:$AJ$2,0),FALSE)/1,0)</f>
        <v>0</v>
      </c>
      <c r="J154">
        <f>IFERROR(VLOOKUP($B154,Kraftvärmeprod!$B$1:$AH$479,MATCH(J$2,Kraftvärmeprod!$B$1:$AG$1,0),FALSE)/1,0)-IFERROR(VLOOKUP($B154,'Slutlig allokering'!$B$2:$AC$462,MATCH(J$3,'Slutlig allokering'!$B$2:$AJ$2,0),FALSE)/1,0)</f>
        <v>0</v>
      </c>
      <c r="K154">
        <f>IFERROR(VLOOKUP($B154,Kraftvärmeprod!$B$1:$AH$479,MATCH(K$2,Kraftvärmeprod!$B$1:$AG$1,0),FALSE)/1,0)-IFERROR(VLOOKUP($B154,'Slutlig allokering'!$B$2:$AC$462,MATCH(K$3,'Slutlig allokering'!$B$2:$AJ$2,0),FALSE)/1,0)</f>
        <v>0</v>
      </c>
      <c r="L154">
        <f>IFERROR(VLOOKUP($B154,Kraftvärmeprod!$B$1:$AH$479,MATCH(L$2,Kraftvärmeprod!$B$1:$AG$1,0),FALSE)/1,0)-IFERROR(VLOOKUP($B154,'Slutlig allokering'!$B$2:$AC$462,MATCH(L$3,'Slutlig allokering'!$B$2:$AJ$2,0),FALSE)/1,0)</f>
        <v>0</v>
      </c>
      <c r="M154" s="143">
        <f>IFERROR(VLOOKUP($B154,Miljö!$B$1:$S$477,MATCH(M$2,Miljö!$B$1:$X$1,0),FALSE)/1,0)-IFERROR(VLOOKUP($B154,'Slutlig allokering'!$B$2:$AC$462,MATCH(M$3,'Slutlig allokering'!$B$2:$AJ$2,0),FALSE)/1,0)</f>
        <v>0</v>
      </c>
      <c r="N154">
        <f>IFERROR(VLOOKUP($B154,Kraftvärmeprod!$B$1:$AH$479,MATCH(N$2,Kraftvärmeprod!$B$1:$AG$1,0),FALSE)/1,0)-IFERROR(VLOOKUP($B154,'Slutlig allokering'!$B$2:$AC$462,MATCH(N$3,'Slutlig allokering'!$B$2:$AJ$2,0),FALSE)/1,0)</f>
        <v>0</v>
      </c>
      <c r="O154">
        <f>IFERROR(VLOOKUP($B154,Kraftvärmeprod!$B$1:$AH$479,MATCH(O$2,Kraftvärmeprod!$B$1:$AG$1,0),FALSE)/1,0)-IFERROR(VLOOKUP($B154,'Slutlig allokering'!$B$2:$AC$462,MATCH(O$3,'Slutlig allokering'!$B$2:$AJ$2,0),FALSE)/1,0)</f>
        <v>0</v>
      </c>
      <c r="P154">
        <f>IFERROR(VLOOKUP($B154,Kraftvärmeprod!$B$1:$AH$479,MATCH(P$2,Kraftvärmeprod!$B$1:$AG$1,0),FALSE)/1,0)-IFERROR(VLOOKUP($B154,'Slutlig allokering'!$B$2:$AC$462,MATCH(P$3,'Slutlig allokering'!$B$2:$AJ$2,0),FALSE)/1,0)</f>
        <v>0</v>
      </c>
      <c r="Q154">
        <f>IFERROR(VLOOKUP($B154,Kraftvärmeprod!$B$1:$AH$479,MATCH(Q$2,Kraftvärmeprod!$B$1:$AG$1,0),FALSE)/1,0)-IFERROR(VLOOKUP($B154,'Slutlig allokering'!$B$2:$AC$462,MATCH(Q$3,'Slutlig allokering'!$B$2:$AJ$2,0),FALSE)/1,0)</f>
        <v>0</v>
      </c>
      <c r="R154">
        <f>IFERROR(VLOOKUP($B154,Kraftvärmeprod!$B$1:$AH$479,MATCH(R$2,Kraftvärmeprod!$B$1:$AG$1,0),FALSE)/1,0)-IFERROR(VLOOKUP($B154,'Slutlig allokering'!$B$2:$AC$462,MATCH(R$3,'Slutlig allokering'!$B$2:$AJ$2,0),FALSE)/1,0)</f>
        <v>0</v>
      </c>
      <c r="S154">
        <f>IFERROR(VLOOKUP($B154,Kraftvärmeprod!$B$1:$AH$479,MATCH(S$2,Kraftvärmeprod!$B$1:$AG$1,0),FALSE)/1,0)-IFERROR(VLOOKUP($B154,'Slutlig allokering'!$B$2:$AC$462,MATCH(S$3,'Slutlig allokering'!$B$2:$AJ$2,0),FALSE)/1,0)</f>
        <v>0</v>
      </c>
      <c r="T154">
        <f>IFERROR(VLOOKUP($B154,Kraftvärmeprod!$B$1:$AH$479,MATCH(T$2,Kraftvärmeprod!$B$1:$AG$1,0),FALSE)/1,0)-IFERROR(VLOOKUP($B154,'Slutlig allokering'!$B$2:$AC$462,MATCH(T$3,'Slutlig allokering'!$B$2:$AJ$2,0),FALSE)/1,0)</f>
        <v>0</v>
      </c>
      <c r="U154">
        <f>IFERROR(VLOOKUP($B154,Kraftvärmeprod!$B$1:$AH$479,MATCH(U$2,Kraftvärmeprod!$B$1:$AG$1,0),FALSE)/1,0)-IFERROR(VLOOKUP($B154,'Slutlig allokering'!$B$2:$AC$462,MATCH(U$3,'Slutlig allokering'!$B$2:$AJ$2,0),FALSE)/1,0)</f>
        <v>0</v>
      </c>
      <c r="V154">
        <f>IFERROR(VLOOKUP($B154,Kraftvärmeprod!$B$1:$AH$479,MATCH(V$2,Kraftvärmeprod!$B$1:$AG$1,0),FALSE)/1,0)-IFERROR(VLOOKUP($B154,'Slutlig allokering'!$B$2:$AC$462,MATCH(V$3,'Slutlig allokering'!$B$2:$AJ$2,0),FALSE)/1,0)</f>
        <v>0</v>
      </c>
      <c r="W154">
        <f>IFERROR(VLOOKUP($B154,Kraftvärmeprod!$B$1:$AH$479,MATCH(W$2,Kraftvärmeprod!$B$1:$AG$1,0),FALSE)/1,0)-IFERROR(VLOOKUP($B154,'Slutlig allokering'!$B$2:$AC$462,MATCH(W$3,'Slutlig allokering'!$B$2:$AJ$2,0),FALSE)/1,0)</f>
        <v>0</v>
      </c>
      <c r="X154">
        <f>IFERROR(VLOOKUP($B154,Kraftvärmeprod!$B$1:$AH$479,MATCH(X$2,Kraftvärmeprod!$B$1:$AG$1,0),FALSE)/1,0)-IFERROR(VLOOKUP($B154,'Slutlig allokering'!$B$2:$AC$462,MATCH(X$3,'Slutlig allokering'!$B$2:$AJ$2,0),FALSE)/1,0)</f>
        <v>0</v>
      </c>
      <c r="Y154">
        <f>IFERROR(VLOOKUP($B154,Kraftvärmeprod!$B$1:$AH$479,MATCH(Y$2,Kraftvärmeprod!$B$1:$AG$1,0),FALSE)/1,0)-IFERROR(VLOOKUP($B154,'Slutlig allokering'!$B$2:$AC$462,MATCH(Y$3,'Slutlig allokering'!$B$2:$AJ$2,0),FALSE)/1,0)</f>
        <v>0</v>
      </c>
      <c r="Z154">
        <f>IFERROR(VLOOKUP($B154,Kraftvärmeprod!$B$1:$AH$479,MATCH(Z$2,Kraftvärmeprod!$B$1:$AG$1,0),FALSE)/1,0)-IFERROR(VLOOKUP($B154,'Slutlig allokering'!$B$2:$AC$462,MATCH(Z$3,'Slutlig allokering'!$B$2:$AJ$2,0),FALSE)/1,0)</f>
        <v>0</v>
      </c>
      <c r="AA154">
        <f>IFERROR(VLOOKUP($B154,Kraftvärmeprod!$B$1:$AH$479,MATCH(AA$2,Kraftvärmeprod!$B$1:$AG$1,0),FALSE)/1,0)-IFERROR(VLOOKUP($B154,'Slutlig allokering'!$B$2:$AC$462,MATCH(AA$3,'Slutlig allokering'!$B$2:$AJ$2,0),FALSE)/1,0)</f>
        <v>0</v>
      </c>
      <c r="AB154">
        <f>IFERROR(VLOOKUP($B154,Kraftvärmeprod!$B$1:$AH$479,MATCH(AB$2,Kraftvärmeprod!$B$1:$AG$1,0),FALSE)/1,0)-IFERROR(VLOOKUP($B154,'Slutlig allokering'!$B$2:$AC$462,MATCH(AB$3,'Slutlig allokering'!$B$2:$AJ$2,0),FALSE)/1,0)</f>
        <v>0</v>
      </c>
      <c r="AE154">
        <f t="shared" si="4"/>
        <v>0</v>
      </c>
      <c r="AG154">
        <f>IFERROR(VLOOKUP(B154,'Slutlig allokering'!$B$2:$AJ$462,MATCH("Summa justerad allokerad tillförd energi (utan hjälpel och rökgaskondensering):",'Slutlig allokering'!$B$2:$AK$2,0),FALSE)/1,"")</f>
        <v>0</v>
      </c>
      <c r="AI154" s="55" t="str">
        <f>IFERROR(1-VLOOKUP(B154,'Slutlig allokering'!$B$2:$AJ$462,MATCH("Andel av bränsle i kvv som allokerats till värme, exklusive rökgaskondensering och hjälpel",'Slutlig allokering'!$B$2:$AK$2,0),FALSE),"")</f>
        <v/>
      </c>
      <c r="AK154" s="55" t="str">
        <f t="shared" si="5"/>
        <v/>
      </c>
    </row>
    <row r="155" spans="1:37" x14ac:dyDescent="0.25">
      <c r="A155" s="28" t="s">
        <v>196</v>
      </c>
      <c r="B155" s="28" t="s">
        <v>197</v>
      </c>
      <c r="C155" t="str">
        <f>IFERROR(VLOOKUP($B155,Kraftvärmeprod!$B$1:$AH$479,MATCH(C$3,Kraftvärmeprod!$B$1:$AG$1,0),FALSE)/1,"")</f>
        <v/>
      </c>
      <c r="D155" t="str">
        <f>IFERROR(VLOOKUP($B155,Kraftvärmeprod!$B$1:$AH$479,MATCH(D$3,Kraftvärmeprod!$B$1:$AG$1,0),FALSE)/1,"")</f>
        <v/>
      </c>
      <c r="E155">
        <f>IFERROR(VLOOKUP($B155,Kraftvärmeprod!$B$1:$AH$479,MATCH(E$2,Kraftvärmeprod!$B$1:$AG$1,0),FALSE)/1,0)-IFERROR(VLOOKUP($B155,'Slutlig allokering'!$B$2:$AC$462,MATCH(E$3,'Slutlig allokering'!$B$2:$AJ$2,0),FALSE)/1,0)</f>
        <v>0</v>
      </c>
      <c r="F155">
        <f>IFERROR(VLOOKUP($B155,Kraftvärmeprod!$B$1:$AH$479,MATCH(F$2,Kraftvärmeprod!$B$1:$AG$1,0),FALSE)/1,0)-IFERROR(VLOOKUP($B155,'Slutlig allokering'!$B$2:$AC$462,MATCH(F$3,'Slutlig allokering'!$B$2:$AJ$2,0),FALSE)/1,0)</f>
        <v>0</v>
      </c>
      <c r="G155">
        <f>IFERROR(VLOOKUP($B155,Kraftvärmeprod!$B$1:$AH$479,MATCH(G$2,Kraftvärmeprod!$B$1:$AG$1,0),FALSE)/1,0)-IFERROR(VLOOKUP($B155,'Slutlig allokering'!$B$2:$AC$462,MATCH(G$3,'Slutlig allokering'!$B$2:$AJ$2,0),FALSE)/1,0)</f>
        <v>0</v>
      </c>
      <c r="H155">
        <f>IFERROR(VLOOKUP($B155,Kraftvärmeprod!$B$1:$AH$479,MATCH(H$2,Kraftvärmeprod!$B$1:$AG$1,0),FALSE)/1,0)-IFERROR(VLOOKUP($B155,'Slutlig allokering'!$B$2:$AC$462,MATCH(H$3,'Slutlig allokering'!$B$2:$AJ$2,0),FALSE)/1,0)</f>
        <v>0</v>
      </c>
      <c r="I155">
        <f>IFERROR(VLOOKUP($B155,Kraftvärmeprod!$B$1:$AH$479,MATCH(I$2,Kraftvärmeprod!$B$1:$AG$1,0),FALSE)/1,0)-IFERROR(VLOOKUP($B155,'Slutlig allokering'!$B$2:$AC$462,MATCH(I$3,'Slutlig allokering'!$B$2:$AJ$2,0),FALSE)/1,0)</f>
        <v>0</v>
      </c>
      <c r="J155">
        <f>IFERROR(VLOOKUP($B155,Kraftvärmeprod!$B$1:$AH$479,MATCH(J$2,Kraftvärmeprod!$B$1:$AG$1,0),FALSE)/1,0)-IFERROR(VLOOKUP($B155,'Slutlig allokering'!$B$2:$AC$462,MATCH(J$3,'Slutlig allokering'!$B$2:$AJ$2,0),FALSE)/1,0)</f>
        <v>0</v>
      </c>
      <c r="K155">
        <f>IFERROR(VLOOKUP($B155,Kraftvärmeprod!$B$1:$AH$479,MATCH(K$2,Kraftvärmeprod!$B$1:$AG$1,0),FALSE)/1,0)-IFERROR(VLOOKUP($B155,'Slutlig allokering'!$B$2:$AC$462,MATCH(K$3,'Slutlig allokering'!$B$2:$AJ$2,0),FALSE)/1,0)</f>
        <v>0</v>
      </c>
      <c r="L155">
        <f>IFERROR(VLOOKUP($B155,Kraftvärmeprod!$B$1:$AH$479,MATCH(L$2,Kraftvärmeprod!$B$1:$AG$1,0),FALSE)/1,0)-IFERROR(VLOOKUP($B155,'Slutlig allokering'!$B$2:$AC$462,MATCH(L$3,'Slutlig allokering'!$B$2:$AJ$2,0),FALSE)/1,0)</f>
        <v>0</v>
      </c>
      <c r="M155" s="143">
        <f>IFERROR(VLOOKUP($B155,Miljö!$B$1:$S$477,MATCH(M$2,Miljö!$B$1:$X$1,0),FALSE)/1,0)-IFERROR(VLOOKUP($B155,'Slutlig allokering'!$B$2:$AC$462,MATCH(M$3,'Slutlig allokering'!$B$2:$AJ$2,0),FALSE)/1,0)</f>
        <v>0</v>
      </c>
      <c r="N155">
        <f>IFERROR(VLOOKUP($B155,Kraftvärmeprod!$B$1:$AH$479,MATCH(N$2,Kraftvärmeprod!$B$1:$AG$1,0),FALSE)/1,0)-IFERROR(VLOOKUP($B155,'Slutlig allokering'!$B$2:$AC$462,MATCH(N$3,'Slutlig allokering'!$B$2:$AJ$2,0),FALSE)/1,0)</f>
        <v>0</v>
      </c>
      <c r="O155">
        <f>IFERROR(VLOOKUP($B155,Kraftvärmeprod!$B$1:$AH$479,MATCH(O$2,Kraftvärmeprod!$B$1:$AG$1,0),FALSE)/1,0)-IFERROR(VLOOKUP($B155,'Slutlig allokering'!$B$2:$AC$462,MATCH(O$3,'Slutlig allokering'!$B$2:$AJ$2,0),FALSE)/1,0)</f>
        <v>0</v>
      </c>
      <c r="P155">
        <f>IFERROR(VLOOKUP($B155,Kraftvärmeprod!$B$1:$AH$479,MATCH(P$2,Kraftvärmeprod!$B$1:$AG$1,0),FALSE)/1,0)-IFERROR(VLOOKUP($B155,'Slutlig allokering'!$B$2:$AC$462,MATCH(P$3,'Slutlig allokering'!$B$2:$AJ$2,0),FALSE)/1,0)</f>
        <v>0</v>
      </c>
      <c r="Q155">
        <f>IFERROR(VLOOKUP($B155,Kraftvärmeprod!$B$1:$AH$479,MATCH(Q$2,Kraftvärmeprod!$B$1:$AG$1,0),FALSE)/1,0)-IFERROR(VLOOKUP($B155,'Slutlig allokering'!$B$2:$AC$462,MATCH(Q$3,'Slutlig allokering'!$B$2:$AJ$2,0),FALSE)/1,0)</f>
        <v>0</v>
      </c>
      <c r="R155">
        <f>IFERROR(VLOOKUP($B155,Kraftvärmeprod!$B$1:$AH$479,MATCH(R$2,Kraftvärmeprod!$B$1:$AG$1,0),FALSE)/1,0)-IFERROR(VLOOKUP($B155,'Slutlig allokering'!$B$2:$AC$462,MATCH(R$3,'Slutlig allokering'!$B$2:$AJ$2,0),FALSE)/1,0)</f>
        <v>0</v>
      </c>
      <c r="S155">
        <f>IFERROR(VLOOKUP($B155,Kraftvärmeprod!$B$1:$AH$479,MATCH(S$2,Kraftvärmeprod!$B$1:$AG$1,0),FALSE)/1,0)-IFERROR(VLOOKUP($B155,'Slutlig allokering'!$B$2:$AC$462,MATCH(S$3,'Slutlig allokering'!$B$2:$AJ$2,0),FALSE)/1,0)</f>
        <v>0</v>
      </c>
      <c r="T155">
        <f>IFERROR(VLOOKUP($B155,Kraftvärmeprod!$B$1:$AH$479,MATCH(T$2,Kraftvärmeprod!$B$1:$AG$1,0),FALSE)/1,0)-IFERROR(VLOOKUP($B155,'Slutlig allokering'!$B$2:$AC$462,MATCH(T$3,'Slutlig allokering'!$B$2:$AJ$2,0),FALSE)/1,0)</f>
        <v>0</v>
      </c>
      <c r="U155">
        <f>IFERROR(VLOOKUP($B155,Kraftvärmeprod!$B$1:$AH$479,MATCH(U$2,Kraftvärmeprod!$B$1:$AG$1,0),FALSE)/1,0)-IFERROR(VLOOKUP($B155,'Slutlig allokering'!$B$2:$AC$462,MATCH(U$3,'Slutlig allokering'!$B$2:$AJ$2,0),FALSE)/1,0)</f>
        <v>0</v>
      </c>
      <c r="V155">
        <f>IFERROR(VLOOKUP($B155,Kraftvärmeprod!$B$1:$AH$479,MATCH(V$2,Kraftvärmeprod!$B$1:$AG$1,0),FALSE)/1,0)-IFERROR(VLOOKUP($B155,'Slutlig allokering'!$B$2:$AC$462,MATCH(V$3,'Slutlig allokering'!$B$2:$AJ$2,0),FALSE)/1,0)</f>
        <v>0</v>
      </c>
      <c r="W155">
        <f>IFERROR(VLOOKUP($B155,Kraftvärmeprod!$B$1:$AH$479,MATCH(W$2,Kraftvärmeprod!$B$1:$AG$1,0),FALSE)/1,0)-IFERROR(VLOOKUP($B155,'Slutlig allokering'!$B$2:$AC$462,MATCH(W$3,'Slutlig allokering'!$B$2:$AJ$2,0),FALSE)/1,0)</f>
        <v>0</v>
      </c>
      <c r="X155">
        <f>IFERROR(VLOOKUP($B155,Kraftvärmeprod!$B$1:$AH$479,MATCH(X$2,Kraftvärmeprod!$B$1:$AG$1,0),FALSE)/1,0)-IFERROR(VLOOKUP($B155,'Slutlig allokering'!$B$2:$AC$462,MATCH(X$3,'Slutlig allokering'!$B$2:$AJ$2,0),FALSE)/1,0)</f>
        <v>0</v>
      </c>
      <c r="Y155">
        <f>IFERROR(VLOOKUP($B155,Kraftvärmeprod!$B$1:$AH$479,MATCH(Y$2,Kraftvärmeprod!$B$1:$AG$1,0),FALSE)/1,0)-IFERROR(VLOOKUP($B155,'Slutlig allokering'!$B$2:$AC$462,MATCH(Y$3,'Slutlig allokering'!$B$2:$AJ$2,0),FALSE)/1,0)</f>
        <v>0</v>
      </c>
      <c r="Z155">
        <f>IFERROR(VLOOKUP($B155,Kraftvärmeprod!$B$1:$AH$479,MATCH(Z$2,Kraftvärmeprod!$B$1:$AG$1,0),FALSE)/1,0)-IFERROR(VLOOKUP($B155,'Slutlig allokering'!$B$2:$AC$462,MATCH(Z$3,'Slutlig allokering'!$B$2:$AJ$2,0),FALSE)/1,0)</f>
        <v>0</v>
      </c>
      <c r="AA155">
        <f>IFERROR(VLOOKUP($B155,Kraftvärmeprod!$B$1:$AH$479,MATCH(AA$2,Kraftvärmeprod!$B$1:$AG$1,0),FALSE)/1,0)-IFERROR(VLOOKUP($B155,'Slutlig allokering'!$B$2:$AC$462,MATCH(AA$3,'Slutlig allokering'!$B$2:$AJ$2,0),FALSE)/1,0)</f>
        <v>0</v>
      </c>
      <c r="AB155">
        <f>IFERROR(VLOOKUP($B155,Kraftvärmeprod!$B$1:$AH$479,MATCH(AB$2,Kraftvärmeprod!$B$1:$AG$1,0),FALSE)/1,0)-IFERROR(VLOOKUP($B155,'Slutlig allokering'!$B$2:$AC$462,MATCH(AB$3,'Slutlig allokering'!$B$2:$AJ$2,0),FALSE)/1,0)</f>
        <v>0</v>
      </c>
      <c r="AE155">
        <f t="shared" si="4"/>
        <v>0</v>
      </c>
      <c r="AG155">
        <f>IFERROR(VLOOKUP(B155,'Slutlig allokering'!$B$2:$AJ$462,MATCH("Summa justerad allokerad tillförd energi (utan hjälpel och rökgaskondensering):",'Slutlig allokering'!$B$2:$AK$2,0),FALSE)/1,"")</f>
        <v>0</v>
      </c>
      <c r="AI155" s="55" t="str">
        <f>IFERROR(1-VLOOKUP(B155,'Slutlig allokering'!$B$2:$AJ$462,MATCH("Andel av bränsle i kvv som allokerats till värme, exklusive rökgaskondensering och hjälpel",'Slutlig allokering'!$B$2:$AK$2,0),FALSE),"")</f>
        <v/>
      </c>
      <c r="AK155" s="55" t="str">
        <f t="shared" si="5"/>
        <v/>
      </c>
    </row>
    <row r="156" spans="1:37" x14ac:dyDescent="0.25">
      <c r="A156" s="28" t="s">
        <v>196</v>
      </c>
      <c r="B156" s="28" t="s">
        <v>198</v>
      </c>
      <c r="C156" t="str">
        <f>IFERROR(VLOOKUP($B156,Kraftvärmeprod!$B$1:$AH$479,MATCH(C$3,Kraftvärmeprod!$B$1:$AG$1,0),FALSE)/1,"")</f>
        <v/>
      </c>
      <c r="D156" t="str">
        <f>IFERROR(VLOOKUP($B156,Kraftvärmeprod!$B$1:$AH$479,MATCH(D$3,Kraftvärmeprod!$B$1:$AG$1,0),FALSE)/1,"")</f>
        <v/>
      </c>
      <c r="E156">
        <f>IFERROR(VLOOKUP($B156,Kraftvärmeprod!$B$1:$AH$479,MATCH(E$2,Kraftvärmeprod!$B$1:$AG$1,0),FALSE)/1,0)-IFERROR(VLOOKUP($B156,'Slutlig allokering'!$B$2:$AC$462,MATCH(E$3,'Slutlig allokering'!$B$2:$AJ$2,0),FALSE)/1,0)</f>
        <v>0</v>
      </c>
      <c r="F156">
        <f>IFERROR(VLOOKUP($B156,Kraftvärmeprod!$B$1:$AH$479,MATCH(F$2,Kraftvärmeprod!$B$1:$AG$1,0),FALSE)/1,0)-IFERROR(VLOOKUP($B156,'Slutlig allokering'!$B$2:$AC$462,MATCH(F$3,'Slutlig allokering'!$B$2:$AJ$2,0),FALSE)/1,0)</f>
        <v>0</v>
      </c>
      <c r="G156">
        <f>IFERROR(VLOOKUP($B156,Kraftvärmeprod!$B$1:$AH$479,MATCH(G$2,Kraftvärmeprod!$B$1:$AG$1,0),FALSE)/1,0)-IFERROR(VLOOKUP($B156,'Slutlig allokering'!$B$2:$AC$462,MATCH(G$3,'Slutlig allokering'!$B$2:$AJ$2,0),FALSE)/1,0)</f>
        <v>0</v>
      </c>
      <c r="H156">
        <f>IFERROR(VLOOKUP($B156,Kraftvärmeprod!$B$1:$AH$479,MATCH(H$2,Kraftvärmeprod!$B$1:$AG$1,0),FALSE)/1,0)-IFERROR(VLOOKUP($B156,'Slutlig allokering'!$B$2:$AC$462,MATCH(H$3,'Slutlig allokering'!$B$2:$AJ$2,0),FALSE)/1,0)</f>
        <v>0</v>
      </c>
      <c r="I156">
        <f>IFERROR(VLOOKUP($B156,Kraftvärmeprod!$B$1:$AH$479,MATCH(I$2,Kraftvärmeprod!$B$1:$AG$1,0),FALSE)/1,0)-IFERROR(VLOOKUP($B156,'Slutlig allokering'!$B$2:$AC$462,MATCH(I$3,'Slutlig allokering'!$B$2:$AJ$2,0),FALSE)/1,0)</f>
        <v>0</v>
      </c>
      <c r="J156">
        <f>IFERROR(VLOOKUP($B156,Kraftvärmeprod!$B$1:$AH$479,MATCH(J$2,Kraftvärmeprod!$B$1:$AG$1,0),FALSE)/1,0)-IFERROR(VLOOKUP($B156,'Slutlig allokering'!$B$2:$AC$462,MATCH(J$3,'Slutlig allokering'!$B$2:$AJ$2,0),FALSE)/1,0)</f>
        <v>0</v>
      </c>
      <c r="K156">
        <f>IFERROR(VLOOKUP($B156,Kraftvärmeprod!$B$1:$AH$479,MATCH(K$2,Kraftvärmeprod!$B$1:$AG$1,0),FALSE)/1,0)-IFERROR(VLOOKUP($B156,'Slutlig allokering'!$B$2:$AC$462,MATCH(K$3,'Slutlig allokering'!$B$2:$AJ$2,0),FALSE)/1,0)</f>
        <v>0</v>
      </c>
      <c r="L156">
        <f>IFERROR(VLOOKUP($B156,Kraftvärmeprod!$B$1:$AH$479,MATCH(L$2,Kraftvärmeprod!$B$1:$AG$1,0),FALSE)/1,0)-IFERROR(VLOOKUP($B156,'Slutlig allokering'!$B$2:$AC$462,MATCH(L$3,'Slutlig allokering'!$B$2:$AJ$2,0),FALSE)/1,0)</f>
        <v>0</v>
      </c>
      <c r="M156" s="143">
        <f>IFERROR(VLOOKUP($B156,Miljö!$B$1:$S$477,MATCH(M$2,Miljö!$B$1:$X$1,0),FALSE)/1,0)-IFERROR(VLOOKUP($B156,'Slutlig allokering'!$B$2:$AC$462,MATCH(M$3,'Slutlig allokering'!$B$2:$AJ$2,0),FALSE)/1,0)</f>
        <v>0</v>
      </c>
      <c r="N156">
        <f>IFERROR(VLOOKUP($B156,Kraftvärmeprod!$B$1:$AH$479,MATCH(N$2,Kraftvärmeprod!$B$1:$AG$1,0),FALSE)/1,0)-IFERROR(VLOOKUP($B156,'Slutlig allokering'!$B$2:$AC$462,MATCH(N$3,'Slutlig allokering'!$B$2:$AJ$2,0),FALSE)/1,0)</f>
        <v>0</v>
      </c>
      <c r="O156">
        <f>IFERROR(VLOOKUP($B156,Kraftvärmeprod!$B$1:$AH$479,MATCH(O$2,Kraftvärmeprod!$B$1:$AG$1,0),FALSE)/1,0)-IFERROR(VLOOKUP($B156,'Slutlig allokering'!$B$2:$AC$462,MATCH(O$3,'Slutlig allokering'!$B$2:$AJ$2,0),FALSE)/1,0)</f>
        <v>0</v>
      </c>
      <c r="P156">
        <f>IFERROR(VLOOKUP($B156,Kraftvärmeprod!$B$1:$AH$479,MATCH(P$2,Kraftvärmeprod!$B$1:$AG$1,0),FALSE)/1,0)-IFERROR(VLOOKUP($B156,'Slutlig allokering'!$B$2:$AC$462,MATCH(P$3,'Slutlig allokering'!$B$2:$AJ$2,0),FALSE)/1,0)</f>
        <v>0</v>
      </c>
      <c r="Q156">
        <f>IFERROR(VLOOKUP($B156,Kraftvärmeprod!$B$1:$AH$479,MATCH(Q$2,Kraftvärmeprod!$B$1:$AG$1,0),FALSE)/1,0)-IFERROR(VLOOKUP($B156,'Slutlig allokering'!$B$2:$AC$462,MATCH(Q$3,'Slutlig allokering'!$B$2:$AJ$2,0),FALSE)/1,0)</f>
        <v>0</v>
      </c>
      <c r="R156">
        <f>IFERROR(VLOOKUP($B156,Kraftvärmeprod!$B$1:$AH$479,MATCH(R$2,Kraftvärmeprod!$B$1:$AG$1,0),FALSE)/1,0)-IFERROR(VLOOKUP($B156,'Slutlig allokering'!$B$2:$AC$462,MATCH(R$3,'Slutlig allokering'!$B$2:$AJ$2,0),FALSE)/1,0)</f>
        <v>0</v>
      </c>
      <c r="S156">
        <f>IFERROR(VLOOKUP($B156,Kraftvärmeprod!$B$1:$AH$479,MATCH(S$2,Kraftvärmeprod!$B$1:$AG$1,0),FALSE)/1,0)-IFERROR(VLOOKUP($B156,'Slutlig allokering'!$B$2:$AC$462,MATCH(S$3,'Slutlig allokering'!$B$2:$AJ$2,0),FALSE)/1,0)</f>
        <v>0</v>
      </c>
      <c r="T156">
        <f>IFERROR(VLOOKUP($B156,Kraftvärmeprod!$B$1:$AH$479,MATCH(T$2,Kraftvärmeprod!$B$1:$AG$1,0),FALSE)/1,0)-IFERROR(VLOOKUP($B156,'Slutlig allokering'!$B$2:$AC$462,MATCH(T$3,'Slutlig allokering'!$B$2:$AJ$2,0),FALSE)/1,0)</f>
        <v>0</v>
      </c>
      <c r="U156">
        <f>IFERROR(VLOOKUP($B156,Kraftvärmeprod!$B$1:$AH$479,MATCH(U$2,Kraftvärmeprod!$B$1:$AG$1,0),FALSE)/1,0)-IFERROR(VLOOKUP($B156,'Slutlig allokering'!$B$2:$AC$462,MATCH(U$3,'Slutlig allokering'!$B$2:$AJ$2,0),FALSE)/1,0)</f>
        <v>0</v>
      </c>
      <c r="V156">
        <f>IFERROR(VLOOKUP($B156,Kraftvärmeprod!$B$1:$AH$479,MATCH(V$2,Kraftvärmeprod!$B$1:$AG$1,0),FALSE)/1,0)-IFERROR(VLOOKUP($B156,'Slutlig allokering'!$B$2:$AC$462,MATCH(V$3,'Slutlig allokering'!$B$2:$AJ$2,0),FALSE)/1,0)</f>
        <v>0</v>
      </c>
      <c r="W156">
        <f>IFERROR(VLOOKUP($B156,Kraftvärmeprod!$B$1:$AH$479,MATCH(W$2,Kraftvärmeprod!$B$1:$AG$1,0),FALSE)/1,0)-IFERROR(VLOOKUP($B156,'Slutlig allokering'!$B$2:$AC$462,MATCH(W$3,'Slutlig allokering'!$B$2:$AJ$2,0),FALSE)/1,0)</f>
        <v>0</v>
      </c>
      <c r="X156">
        <f>IFERROR(VLOOKUP($B156,Kraftvärmeprod!$B$1:$AH$479,MATCH(X$2,Kraftvärmeprod!$B$1:$AG$1,0),FALSE)/1,0)-IFERROR(VLOOKUP($B156,'Slutlig allokering'!$B$2:$AC$462,MATCH(X$3,'Slutlig allokering'!$B$2:$AJ$2,0),FALSE)/1,0)</f>
        <v>0</v>
      </c>
      <c r="Y156">
        <f>IFERROR(VLOOKUP($B156,Kraftvärmeprod!$B$1:$AH$479,MATCH(Y$2,Kraftvärmeprod!$B$1:$AG$1,0),FALSE)/1,0)-IFERROR(VLOOKUP($B156,'Slutlig allokering'!$B$2:$AC$462,MATCH(Y$3,'Slutlig allokering'!$B$2:$AJ$2,0),FALSE)/1,0)</f>
        <v>0</v>
      </c>
      <c r="Z156">
        <f>IFERROR(VLOOKUP($B156,Kraftvärmeprod!$B$1:$AH$479,MATCH(Z$2,Kraftvärmeprod!$B$1:$AG$1,0),FALSE)/1,0)-IFERROR(VLOOKUP($B156,'Slutlig allokering'!$B$2:$AC$462,MATCH(Z$3,'Slutlig allokering'!$B$2:$AJ$2,0),FALSE)/1,0)</f>
        <v>0</v>
      </c>
      <c r="AA156">
        <f>IFERROR(VLOOKUP($B156,Kraftvärmeprod!$B$1:$AH$479,MATCH(AA$2,Kraftvärmeprod!$B$1:$AG$1,0),FALSE)/1,0)-IFERROR(VLOOKUP($B156,'Slutlig allokering'!$B$2:$AC$462,MATCH(AA$3,'Slutlig allokering'!$B$2:$AJ$2,0),FALSE)/1,0)</f>
        <v>0</v>
      </c>
      <c r="AB156">
        <f>IFERROR(VLOOKUP($B156,Kraftvärmeprod!$B$1:$AH$479,MATCH(AB$2,Kraftvärmeprod!$B$1:$AG$1,0),FALSE)/1,0)-IFERROR(VLOOKUP($B156,'Slutlig allokering'!$B$2:$AC$462,MATCH(AB$3,'Slutlig allokering'!$B$2:$AJ$2,0),FALSE)/1,0)</f>
        <v>0</v>
      </c>
      <c r="AE156">
        <f t="shared" si="4"/>
        <v>0</v>
      </c>
      <c r="AG156">
        <f>IFERROR(VLOOKUP(B156,'Slutlig allokering'!$B$2:$AJ$462,MATCH("Summa justerad allokerad tillförd energi (utan hjälpel och rökgaskondensering):",'Slutlig allokering'!$B$2:$AK$2,0),FALSE)/1,"")</f>
        <v>0</v>
      </c>
      <c r="AI156" s="55" t="str">
        <f>IFERROR(1-VLOOKUP(B156,'Slutlig allokering'!$B$2:$AJ$462,MATCH("Andel av bränsle i kvv som allokerats till värme, exklusive rökgaskondensering och hjälpel",'Slutlig allokering'!$B$2:$AK$2,0),FALSE),"")</f>
        <v/>
      </c>
      <c r="AK156" s="55" t="str">
        <f t="shared" si="5"/>
        <v/>
      </c>
    </row>
    <row r="157" spans="1:37" x14ac:dyDescent="0.25">
      <c r="A157" s="28" t="s">
        <v>196</v>
      </c>
      <c r="B157" s="28" t="s">
        <v>199</v>
      </c>
      <c r="C157" t="str">
        <f>IFERROR(VLOOKUP($B157,Kraftvärmeprod!$B$1:$AH$479,MATCH(C$3,Kraftvärmeprod!$B$1:$AG$1,0),FALSE)/1,"")</f>
        <v/>
      </c>
      <c r="D157" t="str">
        <f>IFERROR(VLOOKUP($B157,Kraftvärmeprod!$B$1:$AH$479,MATCH(D$3,Kraftvärmeprod!$B$1:$AG$1,0),FALSE)/1,"")</f>
        <v/>
      </c>
      <c r="E157">
        <f>IFERROR(VLOOKUP($B157,Kraftvärmeprod!$B$1:$AH$479,MATCH(E$2,Kraftvärmeprod!$B$1:$AG$1,0),FALSE)/1,0)-IFERROR(VLOOKUP($B157,'Slutlig allokering'!$B$2:$AC$462,MATCH(E$3,'Slutlig allokering'!$B$2:$AJ$2,0),FALSE)/1,0)</f>
        <v>0</v>
      </c>
      <c r="F157">
        <f>IFERROR(VLOOKUP($B157,Kraftvärmeprod!$B$1:$AH$479,MATCH(F$2,Kraftvärmeprod!$B$1:$AG$1,0),FALSE)/1,0)-IFERROR(VLOOKUP($B157,'Slutlig allokering'!$B$2:$AC$462,MATCH(F$3,'Slutlig allokering'!$B$2:$AJ$2,0),FALSE)/1,0)</f>
        <v>0</v>
      </c>
      <c r="G157">
        <f>IFERROR(VLOOKUP($B157,Kraftvärmeprod!$B$1:$AH$479,MATCH(G$2,Kraftvärmeprod!$B$1:$AG$1,0),FALSE)/1,0)-IFERROR(VLOOKUP($B157,'Slutlig allokering'!$B$2:$AC$462,MATCH(G$3,'Slutlig allokering'!$B$2:$AJ$2,0),FALSE)/1,0)</f>
        <v>0</v>
      </c>
      <c r="H157">
        <f>IFERROR(VLOOKUP($B157,Kraftvärmeprod!$B$1:$AH$479,MATCH(H$2,Kraftvärmeprod!$B$1:$AG$1,0),FALSE)/1,0)-IFERROR(VLOOKUP($B157,'Slutlig allokering'!$B$2:$AC$462,MATCH(H$3,'Slutlig allokering'!$B$2:$AJ$2,0),FALSE)/1,0)</f>
        <v>0</v>
      </c>
      <c r="I157">
        <f>IFERROR(VLOOKUP($B157,Kraftvärmeprod!$B$1:$AH$479,MATCH(I$2,Kraftvärmeprod!$B$1:$AG$1,0),FALSE)/1,0)-IFERROR(VLOOKUP($B157,'Slutlig allokering'!$B$2:$AC$462,MATCH(I$3,'Slutlig allokering'!$B$2:$AJ$2,0),FALSE)/1,0)</f>
        <v>0</v>
      </c>
      <c r="J157">
        <f>IFERROR(VLOOKUP($B157,Kraftvärmeprod!$B$1:$AH$479,MATCH(J$2,Kraftvärmeprod!$B$1:$AG$1,0),FALSE)/1,0)-IFERROR(VLOOKUP($B157,'Slutlig allokering'!$B$2:$AC$462,MATCH(J$3,'Slutlig allokering'!$B$2:$AJ$2,0),FALSE)/1,0)</f>
        <v>0</v>
      </c>
      <c r="K157">
        <f>IFERROR(VLOOKUP($B157,Kraftvärmeprod!$B$1:$AH$479,MATCH(K$2,Kraftvärmeprod!$B$1:$AG$1,0),FALSE)/1,0)-IFERROR(VLOOKUP($B157,'Slutlig allokering'!$B$2:$AC$462,MATCH(K$3,'Slutlig allokering'!$B$2:$AJ$2,0),FALSE)/1,0)</f>
        <v>0</v>
      </c>
      <c r="L157">
        <f>IFERROR(VLOOKUP($B157,Kraftvärmeprod!$B$1:$AH$479,MATCH(L$2,Kraftvärmeprod!$B$1:$AG$1,0),FALSE)/1,0)-IFERROR(VLOOKUP($B157,'Slutlig allokering'!$B$2:$AC$462,MATCH(L$3,'Slutlig allokering'!$B$2:$AJ$2,0),FALSE)/1,0)</f>
        <v>0</v>
      </c>
      <c r="M157" s="143">
        <f>IFERROR(VLOOKUP($B157,Miljö!$B$1:$S$477,MATCH(M$2,Miljö!$B$1:$X$1,0),FALSE)/1,0)-IFERROR(VLOOKUP($B157,'Slutlig allokering'!$B$2:$AC$462,MATCH(M$3,'Slutlig allokering'!$B$2:$AJ$2,0),FALSE)/1,0)</f>
        <v>0</v>
      </c>
      <c r="N157">
        <f>IFERROR(VLOOKUP($B157,Kraftvärmeprod!$B$1:$AH$479,MATCH(N$2,Kraftvärmeprod!$B$1:$AG$1,0),FALSE)/1,0)-IFERROR(VLOOKUP($B157,'Slutlig allokering'!$B$2:$AC$462,MATCH(N$3,'Slutlig allokering'!$B$2:$AJ$2,0),FALSE)/1,0)</f>
        <v>0</v>
      </c>
      <c r="O157">
        <f>IFERROR(VLOOKUP($B157,Kraftvärmeprod!$B$1:$AH$479,MATCH(O$2,Kraftvärmeprod!$B$1:$AG$1,0),FALSE)/1,0)-IFERROR(VLOOKUP($B157,'Slutlig allokering'!$B$2:$AC$462,MATCH(O$3,'Slutlig allokering'!$B$2:$AJ$2,0),FALSE)/1,0)</f>
        <v>0</v>
      </c>
      <c r="P157">
        <f>IFERROR(VLOOKUP($B157,Kraftvärmeprod!$B$1:$AH$479,MATCH(P$2,Kraftvärmeprod!$B$1:$AG$1,0),FALSE)/1,0)-IFERROR(VLOOKUP($B157,'Slutlig allokering'!$B$2:$AC$462,MATCH(P$3,'Slutlig allokering'!$B$2:$AJ$2,0),FALSE)/1,0)</f>
        <v>0</v>
      </c>
      <c r="Q157">
        <f>IFERROR(VLOOKUP($B157,Kraftvärmeprod!$B$1:$AH$479,MATCH(Q$2,Kraftvärmeprod!$B$1:$AG$1,0),FALSE)/1,0)-IFERROR(VLOOKUP($B157,'Slutlig allokering'!$B$2:$AC$462,MATCH(Q$3,'Slutlig allokering'!$B$2:$AJ$2,0),FALSE)/1,0)</f>
        <v>0</v>
      </c>
      <c r="R157">
        <f>IFERROR(VLOOKUP($B157,Kraftvärmeprod!$B$1:$AH$479,MATCH(R$2,Kraftvärmeprod!$B$1:$AG$1,0),FALSE)/1,0)-IFERROR(VLOOKUP($B157,'Slutlig allokering'!$B$2:$AC$462,MATCH(R$3,'Slutlig allokering'!$B$2:$AJ$2,0),FALSE)/1,0)</f>
        <v>0</v>
      </c>
      <c r="S157">
        <f>IFERROR(VLOOKUP($B157,Kraftvärmeprod!$B$1:$AH$479,MATCH(S$2,Kraftvärmeprod!$B$1:$AG$1,0),FALSE)/1,0)-IFERROR(VLOOKUP($B157,'Slutlig allokering'!$B$2:$AC$462,MATCH(S$3,'Slutlig allokering'!$B$2:$AJ$2,0),FALSE)/1,0)</f>
        <v>0</v>
      </c>
      <c r="T157">
        <f>IFERROR(VLOOKUP($B157,Kraftvärmeprod!$B$1:$AH$479,MATCH(T$2,Kraftvärmeprod!$B$1:$AG$1,0),FALSE)/1,0)-IFERROR(VLOOKUP($B157,'Slutlig allokering'!$B$2:$AC$462,MATCH(T$3,'Slutlig allokering'!$B$2:$AJ$2,0),FALSE)/1,0)</f>
        <v>0</v>
      </c>
      <c r="U157">
        <f>IFERROR(VLOOKUP($B157,Kraftvärmeprod!$B$1:$AH$479,MATCH(U$2,Kraftvärmeprod!$B$1:$AG$1,0),FALSE)/1,0)-IFERROR(VLOOKUP($B157,'Slutlig allokering'!$B$2:$AC$462,MATCH(U$3,'Slutlig allokering'!$B$2:$AJ$2,0),FALSE)/1,0)</f>
        <v>0</v>
      </c>
      <c r="V157">
        <f>IFERROR(VLOOKUP($B157,Kraftvärmeprod!$B$1:$AH$479,MATCH(V$2,Kraftvärmeprod!$B$1:$AG$1,0),FALSE)/1,0)-IFERROR(VLOOKUP($B157,'Slutlig allokering'!$B$2:$AC$462,MATCH(V$3,'Slutlig allokering'!$B$2:$AJ$2,0),FALSE)/1,0)</f>
        <v>0</v>
      </c>
      <c r="W157">
        <f>IFERROR(VLOOKUP($B157,Kraftvärmeprod!$B$1:$AH$479,MATCH(W$2,Kraftvärmeprod!$B$1:$AG$1,0),FALSE)/1,0)-IFERROR(VLOOKUP($B157,'Slutlig allokering'!$B$2:$AC$462,MATCH(W$3,'Slutlig allokering'!$B$2:$AJ$2,0),FALSE)/1,0)</f>
        <v>0</v>
      </c>
      <c r="X157">
        <f>IFERROR(VLOOKUP($B157,Kraftvärmeprod!$B$1:$AH$479,MATCH(X$2,Kraftvärmeprod!$B$1:$AG$1,0),FALSE)/1,0)-IFERROR(VLOOKUP($B157,'Slutlig allokering'!$B$2:$AC$462,MATCH(X$3,'Slutlig allokering'!$B$2:$AJ$2,0),FALSE)/1,0)</f>
        <v>0</v>
      </c>
      <c r="Y157">
        <f>IFERROR(VLOOKUP($B157,Kraftvärmeprod!$B$1:$AH$479,MATCH(Y$2,Kraftvärmeprod!$B$1:$AG$1,0),FALSE)/1,0)-IFERROR(VLOOKUP($B157,'Slutlig allokering'!$B$2:$AC$462,MATCH(Y$3,'Slutlig allokering'!$B$2:$AJ$2,0),FALSE)/1,0)</f>
        <v>0</v>
      </c>
      <c r="Z157">
        <f>IFERROR(VLOOKUP($B157,Kraftvärmeprod!$B$1:$AH$479,MATCH(Z$2,Kraftvärmeprod!$B$1:$AG$1,0),FALSE)/1,0)-IFERROR(VLOOKUP($B157,'Slutlig allokering'!$B$2:$AC$462,MATCH(Z$3,'Slutlig allokering'!$B$2:$AJ$2,0),FALSE)/1,0)</f>
        <v>0</v>
      </c>
      <c r="AA157">
        <f>IFERROR(VLOOKUP($B157,Kraftvärmeprod!$B$1:$AH$479,MATCH(AA$2,Kraftvärmeprod!$B$1:$AG$1,0),FALSE)/1,0)-IFERROR(VLOOKUP($B157,'Slutlig allokering'!$B$2:$AC$462,MATCH(AA$3,'Slutlig allokering'!$B$2:$AJ$2,0),FALSE)/1,0)</f>
        <v>0</v>
      </c>
      <c r="AB157">
        <f>IFERROR(VLOOKUP($B157,Kraftvärmeprod!$B$1:$AH$479,MATCH(AB$2,Kraftvärmeprod!$B$1:$AG$1,0),FALSE)/1,0)-IFERROR(VLOOKUP($B157,'Slutlig allokering'!$B$2:$AC$462,MATCH(AB$3,'Slutlig allokering'!$B$2:$AJ$2,0),FALSE)/1,0)</f>
        <v>0</v>
      </c>
      <c r="AE157">
        <f t="shared" si="4"/>
        <v>0</v>
      </c>
      <c r="AG157">
        <f>IFERROR(VLOOKUP(B157,'Slutlig allokering'!$B$2:$AJ$462,MATCH("Summa justerad allokerad tillförd energi (utan hjälpel och rökgaskondensering):",'Slutlig allokering'!$B$2:$AK$2,0),FALSE)/1,"")</f>
        <v>0</v>
      </c>
      <c r="AI157" s="55" t="str">
        <f>IFERROR(1-VLOOKUP(B157,'Slutlig allokering'!$B$2:$AJ$462,MATCH("Andel av bränsle i kvv som allokerats till värme, exklusive rökgaskondensering och hjälpel",'Slutlig allokering'!$B$2:$AK$2,0),FALSE),"")</f>
        <v/>
      </c>
      <c r="AK157" s="55" t="str">
        <f t="shared" si="5"/>
        <v/>
      </c>
    </row>
    <row r="158" spans="1:37" x14ac:dyDescent="0.25">
      <c r="A158" s="28" t="s">
        <v>196</v>
      </c>
      <c r="B158" s="28" t="s">
        <v>200</v>
      </c>
      <c r="C158" t="str">
        <f>IFERROR(VLOOKUP($B158,Kraftvärmeprod!$B$1:$AH$479,MATCH(C$3,Kraftvärmeprod!$B$1:$AG$1,0),FALSE)/1,"")</f>
        <v/>
      </c>
      <c r="D158" t="str">
        <f>IFERROR(VLOOKUP($B158,Kraftvärmeprod!$B$1:$AH$479,MATCH(D$3,Kraftvärmeprod!$B$1:$AG$1,0),FALSE)/1,"")</f>
        <v/>
      </c>
      <c r="E158">
        <f>IFERROR(VLOOKUP($B158,Kraftvärmeprod!$B$1:$AH$479,MATCH(E$2,Kraftvärmeprod!$B$1:$AG$1,0),FALSE)/1,0)-IFERROR(VLOOKUP($B158,'Slutlig allokering'!$B$2:$AC$462,MATCH(E$3,'Slutlig allokering'!$B$2:$AJ$2,0),FALSE)/1,0)</f>
        <v>0</v>
      </c>
      <c r="F158">
        <f>IFERROR(VLOOKUP($B158,Kraftvärmeprod!$B$1:$AH$479,MATCH(F$2,Kraftvärmeprod!$B$1:$AG$1,0),FALSE)/1,0)-IFERROR(VLOOKUP($B158,'Slutlig allokering'!$B$2:$AC$462,MATCH(F$3,'Slutlig allokering'!$B$2:$AJ$2,0),FALSE)/1,0)</f>
        <v>0</v>
      </c>
      <c r="G158">
        <f>IFERROR(VLOOKUP($B158,Kraftvärmeprod!$B$1:$AH$479,MATCH(G$2,Kraftvärmeprod!$B$1:$AG$1,0),FALSE)/1,0)-IFERROR(VLOOKUP($B158,'Slutlig allokering'!$B$2:$AC$462,MATCH(G$3,'Slutlig allokering'!$B$2:$AJ$2,0),FALSE)/1,0)</f>
        <v>0</v>
      </c>
      <c r="H158">
        <f>IFERROR(VLOOKUP($B158,Kraftvärmeprod!$B$1:$AH$479,MATCH(H$2,Kraftvärmeprod!$B$1:$AG$1,0),FALSE)/1,0)-IFERROR(VLOOKUP($B158,'Slutlig allokering'!$B$2:$AC$462,MATCH(H$3,'Slutlig allokering'!$B$2:$AJ$2,0),FALSE)/1,0)</f>
        <v>0</v>
      </c>
      <c r="I158">
        <f>IFERROR(VLOOKUP($B158,Kraftvärmeprod!$B$1:$AH$479,MATCH(I$2,Kraftvärmeprod!$B$1:$AG$1,0),FALSE)/1,0)-IFERROR(VLOOKUP($B158,'Slutlig allokering'!$B$2:$AC$462,MATCH(I$3,'Slutlig allokering'!$B$2:$AJ$2,0),FALSE)/1,0)</f>
        <v>0</v>
      </c>
      <c r="J158">
        <f>IFERROR(VLOOKUP($B158,Kraftvärmeprod!$B$1:$AH$479,MATCH(J$2,Kraftvärmeprod!$B$1:$AG$1,0),FALSE)/1,0)-IFERROR(VLOOKUP($B158,'Slutlig allokering'!$B$2:$AC$462,MATCH(J$3,'Slutlig allokering'!$B$2:$AJ$2,0),FALSE)/1,0)</f>
        <v>0</v>
      </c>
      <c r="K158">
        <f>IFERROR(VLOOKUP($B158,Kraftvärmeprod!$B$1:$AH$479,MATCH(K$2,Kraftvärmeprod!$B$1:$AG$1,0),FALSE)/1,0)-IFERROR(VLOOKUP($B158,'Slutlig allokering'!$B$2:$AC$462,MATCH(K$3,'Slutlig allokering'!$B$2:$AJ$2,0),FALSE)/1,0)</f>
        <v>0</v>
      </c>
      <c r="L158">
        <f>IFERROR(VLOOKUP($B158,Kraftvärmeprod!$B$1:$AH$479,MATCH(L$2,Kraftvärmeprod!$B$1:$AG$1,0),FALSE)/1,0)-IFERROR(VLOOKUP($B158,'Slutlig allokering'!$B$2:$AC$462,MATCH(L$3,'Slutlig allokering'!$B$2:$AJ$2,0),FALSE)/1,0)</f>
        <v>0</v>
      </c>
      <c r="M158" s="143">
        <f>IFERROR(VLOOKUP($B158,Miljö!$B$1:$S$477,MATCH(M$2,Miljö!$B$1:$X$1,0),FALSE)/1,0)-IFERROR(VLOOKUP($B158,'Slutlig allokering'!$B$2:$AC$462,MATCH(M$3,'Slutlig allokering'!$B$2:$AJ$2,0),FALSE)/1,0)</f>
        <v>0</v>
      </c>
      <c r="N158">
        <f>IFERROR(VLOOKUP($B158,Kraftvärmeprod!$B$1:$AH$479,MATCH(N$2,Kraftvärmeprod!$B$1:$AG$1,0),FALSE)/1,0)-IFERROR(VLOOKUP($B158,'Slutlig allokering'!$B$2:$AC$462,MATCH(N$3,'Slutlig allokering'!$B$2:$AJ$2,0),FALSE)/1,0)</f>
        <v>0</v>
      </c>
      <c r="O158">
        <f>IFERROR(VLOOKUP($B158,Kraftvärmeprod!$B$1:$AH$479,MATCH(O$2,Kraftvärmeprod!$B$1:$AG$1,0),FALSE)/1,0)-IFERROR(VLOOKUP($B158,'Slutlig allokering'!$B$2:$AC$462,MATCH(O$3,'Slutlig allokering'!$B$2:$AJ$2,0),FALSE)/1,0)</f>
        <v>0</v>
      </c>
      <c r="P158">
        <f>IFERROR(VLOOKUP($B158,Kraftvärmeprod!$B$1:$AH$479,MATCH(P$2,Kraftvärmeprod!$B$1:$AG$1,0),FALSE)/1,0)-IFERROR(VLOOKUP($B158,'Slutlig allokering'!$B$2:$AC$462,MATCH(P$3,'Slutlig allokering'!$B$2:$AJ$2,0),FALSE)/1,0)</f>
        <v>0</v>
      </c>
      <c r="Q158">
        <f>IFERROR(VLOOKUP($B158,Kraftvärmeprod!$B$1:$AH$479,MATCH(Q$2,Kraftvärmeprod!$B$1:$AG$1,0),FALSE)/1,0)-IFERROR(VLOOKUP($B158,'Slutlig allokering'!$B$2:$AC$462,MATCH(Q$3,'Slutlig allokering'!$B$2:$AJ$2,0),FALSE)/1,0)</f>
        <v>0</v>
      </c>
      <c r="R158">
        <f>IFERROR(VLOOKUP($B158,Kraftvärmeprod!$B$1:$AH$479,MATCH(R$2,Kraftvärmeprod!$B$1:$AG$1,0),FALSE)/1,0)-IFERROR(VLOOKUP($B158,'Slutlig allokering'!$B$2:$AC$462,MATCH(R$3,'Slutlig allokering'!$B$2:$AJ$2,0),FALSE)/1,0)</f>
        <v>0</v>
      </c>
      <c r="S158">
        <f>IFERROR(VLOOKUP($B158,Kraftvärmeprod!$B$1:$AH$479,MATCH(S$2,Kraftvärmeprod!$B$1:$AG$1,0),FALSE)/1,0)-IFERROR(VLOOKUP($B158,'Slutlig allokering'!$B$2:$AC$462,MATCH(S$3,'Slutlig allokering'!$B$2:$AJ$2,0),FALSE)/1,0)</f>
        <v>0</v>
      </c>
      <c r="T158">
        <f>IFERROR(VLOOKUP($B158,Kraftvärmeprod!$B$1:$AH$479,MATCH(T$2,Kraftvärmeprod!$B$1:$AG$1,0),FALSE)/1,0)-IFERROR(VLOOKUP($B158,'Slutlig allokering'!$B$2:$AC$462,MATCH(T$3,'Slutlig allokering'!$B$2:$AJ$2,0),FALSE)/1,0)</f>
        <v>0</v>
      </c>
      <c r="U158">
        <f>IFERROR(VLOOKUP($B158,Kraftvärmeprod!$B$1:$AH$479,MATCH(U$2,Kraftvärmeprod!$B$1:$AG$1,0),FALSE)/1,0)-IFERROR(VLOOKUP($B158,'Slutlig allokering'!$B$2:$AC$462,MATCH(U$3,'Slutlig allokering'!$B$2:$AJ$2,0),FALSE)/1,0)</f>
        <v>0</v>
      </c>
      <c r="V158">
        <f>IFERROR(VLOOKUP($B158,Kraftvärmeprod!$B$1:$AH$479,MATCH(V$2,Kraftvärmeprod!$B$1:$AG$1,0),FALSE)/1,0)-IFERROR(VLOOKUP($B158,'Slutlig allokering'!$B$2:$AC$462,MATCH(V$3,'Slutlig allokering'!$B$2:$AJ$2,0),FALSE)/1,0)</f>
        <v>0</v>
      </c>
      <c r="W158">
        <f>IFERROR(VLOOKUP($B158,Kraftvärmeprod!$B$1:$AH$479,MATCH(W$2,Kraftvärmeprod!$B$1:$AG$1,0),FALSE)/1,0)-IFERROR(VLOOKUP($B158,'Slutlig allokering'!$B$2:$AC$462,MATCH(W$3,'Slutlig allokering'!$B$2:$AJ$2,0),FALSE)/1,0)</f>
        <v>0</v>
      </c>
      <c r="X158">
        <f>IFERROR(VLOOKUP($B158,Kraftvärmeprod!$B$1:$AH$479,MATCH(X$2,Kraftvärmeprod!$B$1:$AG$1,0),FALSE)/1,0)-IFERROR(VLOOKUP($B158,'Slutlig allokering'!$B$2:$AC$462,MATCH(X$3,'Slutlig allokering'!$B$2:$AJ$2,0),FALSE)/1,0)</f>
        <v>0</v>
      </c>
      <c r="Y158">
        <f>IFERROR(VLOOKUP($B158,Kraftvärmeprod!$B$1:$AH$479,MATCH(Y$2,Kraftvärmeprod!$B$1:$AG$1,0),FALSE)/1,0)-IFERROR(VLOOKUP($B158,'Slutlig allokering'!$B$2:$AC$462,MATCH(Y$3,'Slutlig allokering'!$B$2:$AJ$2,0),FALSE)/1,0)</f>
        <v>0</v>
      </c>
      <c r="Z158">
        <f>IFERROR(VLOOKUP($B158,Kraftvärmeprod!$B$1:$AH$479,MATCH(Z$2,Kraftvärmeprod!$B$1:$AG$1,0),FALSE)/1,0)-IFERROR(VLOOKUP($B158,'Slutlig allokering'!$B$2:$AC$462,MATCH(Z$3,'Slutlig allokering'!$B$2:$AJ$2,0),FALSE)/1,0)</f>
        <v>0</v>
      </c>
      <c r="AA158">
        <f>IFERROR(VLOOKUP($B158,Kraftvärmeprod!$B$1:$AH$479,MATCH(AA$2,Kraftvärmeprod!$B$1:$AG$1,0),FALSE)/1,0)-IFERROR(VLOOKUP($B158,'Slutlig allokering'!$B$2:$AC$462,MATCH(AA$3,'Slutlig allokering'!$B$2:$AJ$2,0),FALSE)/1,0)</f>
        <v>0</v>
      </c>
      <c r="AB158">
        <f>IFERROR(VLOOKUP($B158,Kraftvärmeprod!$B$1:$AH$479,MATCH(AB$2,Kraftvärmeprod!$B$1:$AG$1,0),FALSE)/1,0)-IFERROR(VLOOKUP($B158,'Slutlig allokering'!$B$2:$AC$462,MATCH(AB$3,'Slutlig allokering'!$B$2:$AJ$2,0),FALSE)/1,0)</f>
        <v>0</v>
      </c>
      <c r="AE158">
        <f t="shared" si="4"/>
        <v>0</v>
      </c>
      <c r="AG158">
        <f>IFERROR(VLOOKUP(B158,'Slutlig allokering'!$B$2:$AJ$462,MATCH("Summa justerad allokerad tillförd energi (utan hjälpel och rökgaskondensering):",'Slutlig allokering'!$B$2:$AK$2,0),FALSE)/1,"")</f>
        <v>0</v>
      </c>
      <c r="AI158" s="55" t="str">
        <f>IFERROR(1-VLOOKUP(B158,'Slutlig allokering'!$B$2:$AJ$462,MATCH("Andel av bränsle i kvv som allokerats till värme, exklusive rökgaskondensering och hjälpel",'Slutlig allokering'!$B$2:$AK$2,0),FALSE),"")</f>
        <v/>
      </c>
      <c r="AK158" s="55" t="str">
        <f t="shared" si="5"/>
        <v/>
      </c>
    </row>
    <row r="159" spans="1:37" x14ac:dyDescent="0.25">
      <c r="A159" s="28" t="s">
        <v>201</v>
      </c>
      <c r="B159" s="28" t="s">
        <v>202</v>
      </c>
      <c r="C159" t="str">
        <f>IFERROR(VLOOKUP($B159,Kraftvärmeprod!$B$1:$AH$479,MATCH(C$3,Kraftvärmeprod!$B$1:$AG$1,0),FALSE)/1,"")</f>
        <v/>
      </c>
      <c r="D159" t="str">
        <f>IFERROR(VLOOKUP($B159,Kraftvärmeprod!$B$1:$AH$479,MATCH(D$3,Kraftvärmeprod!$B$1:$AG$1,0),FALSE)/1,"")</f>
        <v/>
      </c>
      <c r="E159">
        <f>IFERROR(VLOOKUP($B159,Kraftvärmeprod!$B$1:$AH$479,MATCH(E$2,Kraftvärmeprod!$B$1:$AG$1,0),FALSE)/1,0)-IFERROR(VLOOKUP($B159,'Slutlig allokering'!$B$2:$AC$462,MATCH(E$3,'Slutlig allokering'!$B$2:$AJ$2,0),FALSE)/1,0)</f>
        <v>0</v>
      </c>
      <c r="F159">
        <f>IFERROR(VLOOKUP($B159,Kraftvärmeprod!$B$1:$AH$479,MATCH(F$2,Kraftvärmeprod!$B$1:$AG$1,0),FALSE)/1,0)-IFERROR(VLOOKUP($B159,'Slutlig allokering'!$B$2:$AC$462,MATCH(F$3,'Slutlig allokering'!$B$2:$AJ$2,0),FALSE)/1,0)</f>
        <v>0</v>
      </c>
      <c r="G159">
        <f>IFERROR(VLOOKUP($B159,Kraftvärmeprod!$B$1:$AH$479,MATCH(G$2,Kraftvärmeprod!$B$1:$AG$1,0),FALSE)/1,0)-IFERROR(VLOOKUP($B159,'Slutlig allokering'!$B$2:$AC$462,MATCH(G$3,'Slutlig allokering'!$B$2:$AJ$2,0),FALSE)/1,0)</f>
        <v>0</v>
      </c>
      <c r="H159">
        <f>IFERROR(VLOOKUP($B159,Kraftvärmeprod!$B$1:$AH$479,MATCH(H$2,Kraftvärmeprod!$B$1:$AG$1,0),FALSE)/1,0)-IFERROR(VLOOKUP($B159,'Slutlig allokering'!$B$2:$AC$462,MATCH(H$3,'Slutlig allokering'!$B$2:$AJ$2,0),FALSE)/1,0)</f>
        <v>0</v>
      </c>
      <c r="I159">
        <f>IFERROR(VLOOKUP($B159,Kraftvärmeprod!$B$1:$AH$479,MATCH(I$2,Kraftvärmeprod!$B$1:$AG$1,0),FALSE)/1,0)-IFERROR(VLOOKUP($B159,'Slutlig allokering'!$B$2:$AC$462,MATCH(I$3,'Slutlig allokering'!$B$2:$AJ$2,0),FALSE)/1,0)</f>
        <v>0</v>
      </c>
      <c r="J159">
        <f>IFERROR(VLOOKUP($B159,Kraftvärmeprod!$B$1:$AH$479,MATCH(J$2,Kraftvärmeprod!$B$1:$AG$1,0),FALSE)/1,0)-IFERROR(VLOOKUP($B159,'Slutlig allokering'!$B$2:$AC$462,MATCH(J$3,'Slutlig allokering'!$B$2:$AJ$2,0),FALSE)/1,0)</f>
        <v>0</v>
      </c>
      <c r="K159">
        <f>IFERROR(VLOOKUP($B159,Kraftvärmeprod!$B$1:$AH$479,MATCH(K$2,Kraftvärmeprod!$B$1:$AG$1,0),FALSE)/1,0)-IFERROR(VLOOKUP($B159,'Slutlig allokering'!$B$2:$AC$462,MATCH(K$3,'Slutlig allokering'!$B$2:$AJ$2,0),FALSE)/1,0)</f>
        <v>0</v>
      </c>
      <c r="L159">
        <f>IFERROR(VLOOKUP($B159,Kraftvärmeprod!$B$1:$AH$479,MATCH(L$2,Kraftvärmeprod!$B$1:$AG$1,0),FALSE)/1,0)-IFERROR(VLOOKUP($B159,'Slutlig allokering'!$B$2:$AC$462,MATCH(L$3,'Slutlig allokering'!$B$2:$AJ$2,0),FALSE)/1,0)</f>
        <v>0</v>
      </c>
      <c r="M159" s="143">
        <f>IFERROR(VLOOKUP($B159,Miljö!$B$1:$S$477,MATCH(M$2,Miljö!$B$1:$X$1,0),FALSE)/1,0)-IFERROR(VLOOKUP($B159,'Slutlig allokering'!$B$2:$AC$462,MATCH(M$3,'Slutlig allokering'!$B$2:$AJ$2,0),FALSE)/1,0)</f>
        <v>0</v>
      </c>
      <c r="N159">
        <f>IFERROR(VLOOKUP($B159,Kraftvärmeprod!$B$1:$AH$479,MATCH(N$2,Kraftvärmeprod!$B$1:$AG$1,0),FALSE)/1,0)-IFERROR(VLOOKUP($B159,'Slutlig allokering'!$B$2:$AC$462,MATCH(N$3,'Slutlig allokering'!$B$2:$AJ$2,0),FALSE)/1,0)</f>
        <v>0</v>
      </c>
      <c r="O159">
        <f>IFERROR(VLOOKUP($B159,Kraftvärmeprod!$B$1:$AH$479,MATCH(O$2,Kraftvärmeprod!$B$1:$AG$1,0),FALSE)/1,0)-IFERROR(VLOOKUP($B159,'Slutlig allokering'!$B$2:$AC$462,MATCH(O$3,'Slutlig allokering'!$B$2:$AJ$2,0),FALSE)/1,0)</f>
        <v>0</v>
      </c>
      <c r="P159">
        <f>IFERROR(VLOOKUP($B159,Kraftvärmeprod!$B$1:$AH$479,MATCH(P$2,Kraftvärmeprod!$B$1:$AG$1,0),FALSE)/1,0)-IFERROR(VLOOKUP($B159,'Slutlig allokering'!$B$2:$AC$462,MATCH(P$3,'Slutlig allokering'!$B$2:$AJ$2,0),FALSE)/1,0)</f>
        <v>0</v>
      </c>
      <c r="Q159">
        <f>IFERROR(VLOOKUP($B159,Kraftvärmeprod!$B$1:$AH$479,MATCH(Q$2,Kraftvärmeprod!$B$1:$AG$1,0),FALSE)/1,0)-IFERROR(VLOOKUP($B159,'Slutlig allokering'!$B$2:$AC$462,MATCH(Q$3,'Slutlig allokering'!$B$2:$AJ$2,0),FALSE)/1,0)</f>
        <v>0</v>
      </c>
      <c r="R159">
        <f>IFERROR(VLOOKUP($B159,Kraftvärmeprod!$B$1:$AH$479,MATCH(R$2,Kraftvärmeprod!$B$1:$AG$1,0),FALSE)/1,0)-IFERROR(VLOOKUP($B159,'Slutlig allokering'!$B$2:$AC$462,MATCH(R$3,'Slutlig allokering'!$B$2:$AJ$2,0),FALSE)/1,0)</f>
        <v>0</v>
      </c>
      <c r="S159">
        <f>IFERROR(VLOOKUP($B159,Kraftvärmeprod!$B$1:$AH$479,MATCH(S$2,Kraftvärmeprod!$B$1:$AG$1,0),FALSE)/1,0)-IFERROR(VLOOKUP($B159,'Slutlig allokering'!$B$2:$AC$462,MATCH(S$3,'Slutlig allokering'!$B$2:$AJ$2,0),FALSE)/1,0)</f>
        <v>0</v>
      </c>
      <c r="T159">
        <f>IFERROR(VLOOKUP($B159,Kraftvärmeprod!$B$1:$AH$479,MATCH(T$2,Kraftvärmeprod!$B$1:$AG$1,0),FALSE)/1,0)-IFERROR(VLOOKUP($B159,'Slutlig allokering'!$B$2:$AC$462,MATCH(T$3,'Slutlig allokering'!$B$2:$AJ$2,0),FALSE)/1,0)</f>
        <v>0</v>
      </c>
      <c r="U159">
        <f>IFERROR(VLOOKUP($B159,Kraftvärmeprod!$B$1:$AH$479,MATCH(U$2,Kraftvärmeprod!$B$1:$AG$1,0),FALSE)/1,0)-IFERROR(VLOOKUP($B159,'Slutlig allokering'!$B$2:$AC$462,MATCH(U$3,'Slutlig allokering'!$B$2:$AJ$2,0),FALSE)/1,0)</f>
        <v>0</v>
      </c>
      <c r="V159">
        <f>IFERROR(VLOOKUP($B159,Kraftvärmeprod!$B$1:$AH$479,MATCH(V$2,Kraftvärmeprod!$B$1:$AG$1,0),FALSE)/1,0)-IFERROR(VLOOKUP($B159,'Slutlig allokering'!$B$2:$AC$462,MATCH(V$3,'Slutlig allokering'!$B$2:$AJ$2,0),FALSE)/1,0)</f>
        <v>0</v>
      </c>
      <c r="W159">
        <f>IFERROR(VLOOKUP($B159,Kraftvärmeprod!$B$1:$AH$479,MATCH(W$2,Kraftvärmeprod!$B$1:$AG$1,0),FALSE)/1,0)-IFERROR(VLOOKUP($B159,'Slutlig allokering'!$B$2:$AC$462,MATCH(W$3,'Slutlig allokering'!$B$2:$AJ$2,0),FALSE)/1,0)</f>
        <v>0</v>
      </c>
      <c r="X159">
        <f>IFERROR(VLOOKUP($B159,Kraftvärmeprod!$B$1:$AH$479,MATCH(X$2,Kraftvärmeprod!$B$1:$AG$1,0),FALSE)/1,0)-IFERROR(VLOOKUP($B159,'Slutlig allokering'!$B$2:$AC$462,MATCH(X$3,'Slutlig allokering'!$B$2:$AJ$2,0),FALSE)/1,0)</f>
        <v>0</v>
      </c>
      <c r="Y159">
        <f>IFERROR(VLOOKUP($B159,Kraftvärmeprod!$B$1:$AH$479,MATCH(Y$2,Kraftvärmeprod!$B$1:$AG$1,0),FALSE)/1,0)-IFERROR(VLOOKUP($B159,'Slutlig allokering'!$B$2:$AC$462,MATCH(Y$3,'Slutlig allokering'!$B$2:$AJ$2,0),FALSE)/1,0)</f>
        <v>0</v>
      </c>
      <c r="Z159">
        <f>IFERROR(VLOOKUP($B159,Kraftvärmeprod!$B$1:$AH$479,MATCH(Z$2,Kraftvärmeprod!$B$1:$AG$1,0),FALSE)/1,0)-IFERROR(VLOOKUP($B159,'Slutlig allokering'!$B$2:$AC$462,MATCH(Z$3,'Slutlig allokering'!$B$2:$AJ$2,0),FALSE)/1,0)</f>
        <v>0</v>
      </c>
      <c r="AA159">
        <f>IFERROR(VLOOKUP($B159,Kraftvärmeprod!$B$1:$AH$479,MATCH(AA$2,Kraftvärmeprod!$B$1:$AG$1,0),FALSE)/1,0)-IFERROR(VLOOKUP($B159,'Slutlig allokering'!$B$2:$AC$462,MATCH(AA$3,'Slutlig allokering'!$B$2:$AJ$2,0),FALSE)/1,0)</f>
        <v>0</v>
      </c>
      <c r="AB159">
        <f>IFERROR(VLOOKUP($B159,Kraftvärmeprod!$B$1:$AH$479,MATCH(AB$2,Kraftvärmeprod!$B$1:$AG$1,0),FALSE)/1,0)-IFERROR(VLOOKUP($B159,'Slutlig allokering'!$B$2:$AC$462,MATCH(AB$3,'Slutlig allokering'!$B$2:$AJ$2,0),FALSE)/1,0)</f>
        <v>0</v>
      </c>
      <c r="AE159">
        <f t="shared" si="4"/>
        <v>0</v>
      </c>
      <c r="AG159">
        <f>IFERROR(VLOOKUP(B159,'Slutlig allokering'!$B$2:$AJ$462,MATCH("Summa justerad allokerad tillförd energi (utan hjälpel och rökgaskondensering):",'Slutlig allokering'!$B$2:$AK$2,0),FALSE)/1,"")</f>
        <v>0</v>
      </c>
      <c r="AI159" s="55" t="str">
        <f>IFERROR(1-VLOOKUP(B159,'Slutlig allokering'!$B$2:$AJ$462,MATCH("Andel av bränsle i kvv som allokerats till värme, exklusive rökgaskondensering och hjälpel",'Slutlig allokering'!$B$2:$AK$2,0),FALSE),"")</f>
        <v/>
      </c>
      <c r="AK159" s="55" t="str">
        <f t="shared" si="5"/>
        <v/>
      </c>
    </row>
    <row r="160" spans="1:37" x14ac:dyDescent="0.25">
      <c r="A160" s="28" t="s">
        <v>201</v>
      </c>
      <c r="B160" s="28" t="s">
        <v>203</v>
      </c>
      <c r="C160" t="str">
        <f>IFERROR(VLOOKUP($B160,Kraftvärmeprod!$B$1:$AH$479,MATCH(C$3,Kraftvärmeprod!$B$1:$AG$1,0),FALSE)/1,"")</f>
        <v/>
      </c>
      <c r="D160" t="str">
        <f>IFERROR(VLOOKUP($B160,Kraftvärmeprod!$B$1:$AH$479,MATCH(D$3,Kraftvärmeprod!$B$1:$AG$1,0),FALSE)/1,"")</f>
        <v/>
      </c>
      <c r="E160">
        <f>IFERROR(VLOOKUP($B160,Kraftvärmeprod!$B$1:$AH$479,MATCH(E$2,Kraftvärmeprod!$B$1:$AG$1,0),FALSE)/1,0)-IFERROR(VLOOKUP($B160,'Slutlig allokering'!$B$2:$AC$462,MATCH(E$3,'Slutlig allokering'!$B$2:$AJ$2,0),FALSE)/1,0)</f>
        <v>0</v>
      </c>
      <c r="F160">
        <f>IFERROR(VLOOKUP($B160,Kraftvärmeprod!$B$1:$AH$479,MATCH(F$2,Kraftvärmeprod!$B$1:$AG$1,0),FALSE)/1,0)-IFERROR(VLOOKUP($B160,'Slutlig allokering'!$B$2:$AC$462,MATCH(F$3,'Slutlig allokering'!$B$2:$AJ$2,0),FALSE)/1,0)</f>
        <v>0</v>
      </c>
      <c r="G160">
        <f>IFERROR(VLOOKUP($B160,Kraftvärmeprod!$B$1:$AH$479,MATCH(G$2,Kraftvärmeprod!$B$1:$AG$1,0),FALSE)/1,0)-IFERROR(VLOOKUP($B160,'Slutlig allokering'!$B$2:$AC$462,MATCH(G$3,'Slutlig allokering'!$B$2:$AJ$2,0),FALSE)/1,0)</f>
        <v>0</v>
      </c>
      <c r="H160">
        <f>IFERROR(VLOOKUP($B160,Kraftvärmeprod!$B$1:$AH$479,MATCH(H$2,Kraftvärmeprod!$B$1:$AG$1,0),FALSE)/1,0)-IFERROR(VLOOKUP($B160,'Slutlig allokering'!$B$2:$AC$462,MATCH(H$3,'Slutlig allokering'!$B$2:$AJ$2,0),FALSE)/1,0)</f>
        <v>0</v>
      </c>
      <c r="I160">
        <f>IFERROR(VLOOKUP($B160,Kraftvärmeprod!$B$1:$AH$479,MATCH(I$2,Kraftvärmeprod!$B$1:$AG$1,0),FALSE)/1,0)-IFERROR(VLOOKUP($B160,'Slutlig allokering'!$B$2:$AC$462,MATCH(I$3,'Slutlig allokering'!$B$2:$AJ$2,0),FALSE)/1,0)</f>
        <v>0</v>
      </c>
      <c r="J160">
        <f>IFERROR(VLOOKUP($B160,Kraftvärmeprod!$B$1:$AH$479,MATCH(J$2,Kraftvärmeprod!$B$1:$AG$1,0),FALSE)/1,0)-IFERROR(VLOOKUP($B160,'Slutlig allokering'!$B$2:$AC$462,MATCH(J$3,'Slutlig allokering'!$B$2:$AJ$2,0),FALSE)/1,0)</f>
        <v>0</v>
      </c>
      <c r="K160">
        <f>IFERROR(VLOOKUP($B160,Kraftvärmeprod!$B$1:$AH$479,MATCH(K$2,Kraftvärmeprod!$B$1:$AG$1,0),FALSE)/1,0)-IFERROR(VLOOKUP($B160,'Slutlig allokering'!$B$2:$AC$462,MATCH(K$3,'Slutlig allokering'!$B$2:$AJ$2,0),FALSE)/1,0)</f>
        <v>0</v>
      </c>
      <c r="L160">
        <f>IFERROR(VLOOKUP($B160,Kraftvärmeprod!$B$1:$AH$479,MATCH(L$2,Kraftvärmeprod!$B$1:$AG$1,0),FALSE)/1,0)-IFERROR(VLOOKUP($B160,'Slutlig allokering'!$B$2:$AC$462,MATCH(L$3,'Slutlig allokering'!$B$2:$AJ$2,0),FALSE)/1,0)</f>
        <v>0</v>
      </c>
      <c r="M160" s="143">
        <f>IFERROR(VLOOKUP($B160,Miljö!$B$1:$S$477,MATCH(M$2,Miljö!$B$1:$X$1,0),FALSE)/1,0)-IFERROR(VLOOKUP($B160,'Slutlig allokering'!$B$2:$AC$462,MATCH(M$3,'Slutlig allokering'!$B$2:$AJ$2,0),FALSE)/1,0)</f>
        <v>0</v>
      </c>
      <c r="N160">
        <f>IFERROR(VLOOKUP($B160,Kraftvärmeprod!$B$1:$AH$479,MATCH(N$2,Kraftvärmeprod!$B$1:$AG$1,0),FALSE)/1,0)-IFERROR(VLOOKUP($B160,'Slutlig allokering'!$B$2:$AC$462,MATCH(N$3,'Slutlig allokering'!$B$2:$AJ$2,0),FALSE)/1,0)</f>
        <v>0</v>
      </c>
      <c r="O160">
        <f>IFERROR(VLOOKUP($B160,Kraftvärmeprod!$B$1:$AH$479,MATCH(O$2,Kraftvärmeprod!$B$1:$AG$1,0),FALSE)/1,0)-IFERROR(VLOOKUP($B160,'Slutlig allokering'!$B$2:$AC$462,MATCH(O$3,'Slutlig allokering'!$B$2:$AJ$2,0),FALSE)/1,0)</f>
        <v>0</v>
      </c>
      <c r="P160">
        <f>IFERROR(VLOOKUP($B160,Kraftvärmeprod!$B$1:$AH$479,MATCH(P$2,Kraftvärmeprod!$B$1:$AG$1,0),FALSE)/1,0)-IFERROR(VLOOKUP($B160,'Slutlig allokering'!$B$2:$AC$462,MATCH(P$3,'Slutlig allokering'!$B$2:$AJ$2,0),FALSE)/1,0)</f>
        <v>0</v>
      </c>
      <c r="Q160">
        <f>IFERROR(VLOOKUP($B160,Kraftvärmeprod!$B$1:$AH$479,MATCH(Q$2,Kraftvärmeprod!$B$1:$AG$1,0),FALSE)/1,0)-IFERROR(VLOOKUP($B160,'Slutlig allokering'!$B$2:$AC$462,MATCH(Q$3,'Slutlig allokering'!$B$2:$AJ$2,0),FALSE)/1,0)</f>
        <v>0</v>
      </c>
      <c r="R160">
        <f>IFERROR(VLOOKUP($B160,Kraftvärmeprod!$B$1:$AH$479,MATCH(R$2,Kraftvärmeprod!$B$1:$AG$1,0),FALSE)/1,0)-IFERROR(VLOOKUP($B160,'Slutlig allokering'!$B$2:$AC$462,MATCH(R$3,'Slutlig allokering'!$B$2:$AJ$2,0),FALSE)/1,0)</f>
        <v>0</v>
      </c>
      <c r="S160">
        <f>IFERROR(VLOOKUP($B160,Kraftvärmeprod!$B$1:$AH$479,MATCH(S$2,Kraftvärmeprod!$B$1:$AG$1,0),FALSE)/1,0)-IFERROR(VLOOKUP($B160,'Slutlig allokering'!$B$2:$AC$462,MATCH(S$3,'Slutlig allokering'!$B$2:$AJ$2,0),FALSE)/1,0)</f>
        <v>0</v>
      </c>
      <c r="T160">
        <f>IFERROR(VLOOKUP($B160,Kraftvärmeprod!$B$1:$AH$479,MATCH(T$2,Kraftvärmeprod!$B$1:$AG$1,0),FALSE)/1,0)-IFERROR(VLOOKUP($B160,'Slutlig allokering'!$B$2:$AC$462,MATCH(T$3,'Slutlig allokering'!$B$2:$AJ$2,0),FALSE)/1,0)</f>
        <v>0</v>
      </c>
      <c r="U160">
        <f>IFERROR(VLOOKUP($B160,Kraftvärmeprod!$B$1:$AH$479,MATCH(U$2,Kraftvärmeprod!$B$1:$AG$1,0),FALSE)/1,0)-IFERROR(VLOOKUP($B160,'Slutlig allokering'!$B$2:$AC$462,MATCH(U$3,'Slutlig allokering'!$B$2:$AJ$2,0),FALSE)/1,0)</f>
        <v>0</v>
      </c>
      <c r="V160">
        <f>IFERROR(VLOOKUP($B160,Kraftvärmeprod!$B$1:$AH$479,MATCH(V$2,Kraftvärmeprod!$B$1:$AG$1,0),FALSE)/1,0)-IFERROR(VLOOKUP($B160,'Slutlig allokering'!$B$2:$AC$462,MATCH(V$3,'Slutlig allokering'!$B$2:$AJ$2,0),FALSE)/1,0)</f>
        <v>0</v>
      </c>
      <c r="W160">
        <f>IFERROR(VLOOKUP($B160,Kraftvärmeprod!$B$1:$AH$479,MATCH(W$2,Kraftvärmeprod!$B$1:$AG$1,0),FALSE)/1,0)-IFERROR(VLOOKUP($B160,'Slutlig allokering'!$B$2:$AC$462,MATCH(W$3,'Slutlig allokering'!$B$2:$AJ$2,0),FALSE)/1,0)</f>
        <v>0</v>
      </c>
      <c r="X160">
        <f>IFERROR(VLOOKUP($B160,Kraftvärmeprod!$B$1:$AH$479,MATCH(X$2,Kraftvärmeprod!$B$1:$AG$1,0),FALSE)/1,0)-IFERROR(VLOOKUP($B160,'Slutlig allokering'!$B$2:$AC$462,MATCH(X$3,'Slutlig allokering'!$B$2:$AJ$2,0),FALSE)/1,0)</f>
        <v>0</v>
      </c>
      <c r="Y160">
        <f>IFERROR(VLOOKUP($B160,Kraftvärmeprod!$B$1:$AH$479,MATCH(Y$2,Kraftvärmeprod!$B$1:$AG$1,0),FALSE)/1,0)-IFERROR(VLOOKUP($B160,'Slutlig allokering'!$B$2:$AC$462,MATCH(Y$3,'Slutlig allokering'!$B$2:$AJ$2,0),FALSE)/1,0)</f>
        <v>0</v>
      </c>
      <c r="Z160">
        <f>IFERROR(VLOOKUP($B160,Kraftvärmeprod!$B$1:$AH$479,MATCH(Z$2,Kraftvärmeprod!$B$1:$AG$1,0),FALSE)/1,0)-IFERROR(VLOOKUP($B160,'Slutlig allokering'!$B$2:$AC$462,MATCH(Z$3,'Slutlig allokering'!$B$2:$AJ$2,0),FALSE)/1,0)</f>
        <v>0</v>
      </c>
      <c r="AA160">
        <f>IFERROR(VLOOKUP($B160,Kraftvärmeprod!$B$1:$AH$479,MATCH(AA$2,Kraftvärmeprod!$B$1:$AG$1,0),FALSE)/1,0)-IFERROR(VLOOKUP($B160,'Slutlig allokering'!$B$2:$AC$462,MATCH(AA$3,'Slutlig allokering'!$B$2:$AJ$2,0),FALSE)/1,0)</f>
        <v>0</v>
      </c>
      <c r="AB160">
        <f>IFERROR(VLOOKUP($B160,Kraftvärmeprod!$B$1:$AH$479,MATCH(AB$2,Kraftvärmeprod!$B$1:$AG$1,0),FALSE)/1,0)-IFERROR(VLOOKUP($B160,'Slutlig allokering'!$B$2:$AC$462,MATCH(AB$3,'Slutlig allokering'!$B$2:$AJ$2,0),FALSE)/1,0)</f>
        <v>0</v>
      </c>
      <c r="AE160">
        <f t="shared" si="4"/>
        <v>0</v>
      </c>
      <c r="AG160">
        <f>IFERROR(VLOOKUP(B160,'Slutlig allokering'!$B$2:$AJ$462,MATCH("Summa justerad allokerad tillförd energi (utan hjälpel och rökgaskondensering):",'Slutlig allokering'!$B$2:$AK$2,0),FALSE)/1,"")</f>
        <v>0</v>
      </c>
      <c r="AI160" s="55" t="str">
        <f>IFERROR(1-VLOOKUP(B160,'Slutlig allokering'!$B$2:$AJ$462,MATCH("Andel av bränsle i kvv som allokerats till värme, exklusive rökgaskondensering och hjälpel",'Slutlig allokering'!$B$2:$AK$2,0),FALSE),"")</f>
        <v/>
      </c>
      <c r="AK160" s="55" t="str">
        <f t="shared" si="5"/>
        <v/>
      </c>
    </row>
    <row r="161" spans="1:37" x14ac:dyDescent="0.25">
      <c r="A161" s="28" t="s">
        <v>201</v>
      </c>
      <c r="B161" s="28" t="s">
        <v>204</v>
      </c>
      <c r="C161" t="str">
        <f>IFERROR(VLOOKUP($B161,Kraftvärmeprod!$B$1:$AH$479,MATCH(C$3,Kraftvärmeprod!$B$1:$AG$1,0),FALSE)/1,"")</f>
        <v/>
      </c>
      <c r="D161" t="str">
        <f>IFERROR(VLOOKUP($B161,Kraftvärmeprod!$B$1:$AH$479,MATCH(D$3,Kraftvärmeprod!$B$1:$AG$1,0),FALSE)/1,"")</f>
        <v/>
      </c>
      <c r="E161">
        <f>IFERROR(VLOOKUP($B161,Kraftvärmeprod!$B$1:$AH$479,MATCH(E$2,Kraftvärmeprod!$B$1:$AG$1,0),FALSE)/1,0)-IFERROR(VLOOKUP($B161,'Slutlig allokering'!$B$2:$AC$462,MATCH(E$3,'Slutlig allokering'!$B$2:$AJ$2,0),FALSE)/1,0)</f>
        <v>0</v>
      </c>
      <c r="F161">
        <f>IFERROR(VLOOKUP($B161,Kraftvärmeprod!$B$1:$AH$479,MATCH(F$2,Kraftvärmeprod!$B$1:$AG$1,0),FALSE)/1,0)-IFERROR(VLOOKUP($B161,'Slutlig allokering'!$B$2:$AC$462,MATCH(F$3,'Slutlig allokering'!$B$2:$AJ$2,0),FALSE)/1,0)</f>
        <v>0</v>
      </c>
      <c r="G161">
        <f>IFERROR(VLOOKUP($B161,Kraftvärmeprod!$B$1:$AH$479,MATCH(G$2,Kraftvärmeprod!$B$1:$AG$1,0),FALSE)/1,0)-IFERROR(VLOOKUP($B161,'Slutlig allokering'!$B$2:$AC$462,MATCH(G$3,'Slutlig allokering'!$B$2:$AJ$2,0),FALSE)/1,0)</f>
        <v>0</v>
      </c>
      <c r="H161">
        <f>IFERROR(VLOOKUP($B161,Kraftvärmeprod!$B$1:$AH$479,MATCH(H$2,Kraftvärmeprod!$B$1:$AG$1,0),FALSE)/1,0)-IFERROR(VLOOKUP($B161,'Slutlig allokering'!$B$2:$AC$462,MATCH(H$3,'Slutlig allokering'!$B$2:$AJ$2,0),FALSE)/1,0)</f>
        <v>0</v>
      </c>
      <c r="I161">
        <f>IFERROR(VLOOKUP($B161,Kraftvärmeprod!$B$1:$AH$479,MATCH(I$2,Kraftvärmeprod!$B$1:$AG$1,0),FALSE)/1,0)-IFERROR(VLOOKUP($B161,'Slutlig allokering'!$B$2:$AC$462,MATCH(I$3,'Slutlig allokering'!$B$2:$AJ$2,0),FALSE)/1,0)</f>
        <v>0</v>
      </c>
      <c r="J161">
        <f>IFERROR(VLOOKUP($B161,Kraftvärmeprod!$B$1:$AH$479,MATCH(J$2,Kraftvärmeprod!$B$1:$AG$1,0),FALSE)/1,0)-IFERROR(VLOOKUP($B161,'Slutlig allokering'!$B$2:$AC$462,MATCH(J$3,'Slutlig allokering'!$B$2:$AJ$2,0),FALSE)/1,0)</f>
        <v>0</v>
      </c>
      <c r="K161">
        <f>IFERROR(VLOOKUP($B161,Kraftvärmeprod!$B$1:$AH$479,MATCH(K$2,Kraftvärmeprod!$B$1:$AG$1,0),FALSE)/1,0)-IFERROR(VLOOKUP($B161,'Slutlig allokering'!$B$2:$AC$462,MATCH(K$3,'Slutlig allokering'!$B$2:$AJ$2,0),FALSE)/1,0)</f>
        <v>0</v>
      </c>
      <c r="L161">
        <f>IFERROR(VLOOKUP($B161,Kraftvärmeprod!$B$1:$AH$479,MATCH(L$2,Kraftvärmeprod!$B$1:$AG$1,0),FALSE)/1,0)-IFERROR(VLOOKUP($B161,'Slutlig allokering'!$B$2:$AC$462,MATCH(L$3,'Slutlig allokering'!$B$2:$AJ$2,0),FALSE)/1,0)</f>
        <v>0</v>
      </c>
      <c r="M161" s="143">
        <f>IFERROR(VLOOKUP($B161,Miljö!$B$1:$S$477,MATCH(M$2,Miljö!$B$1:$X$1,0),FALSE)/1,0)-IFERROR(VLOOKUP($B161,'Slutlig allokering'!$B$2:$AC$462,MATCH(M$3,'Slutlig allokering'!$B$2:$AJ$2,0),FALSE)/1,0)</f>
        <v>0</v>
      </c>
      <c r="N161">
        <f>IFERROR(VLOOKUP($B161,Kraftvärmeprod!$B$1:$AH$479,MATCH(N$2,Kraftvärmeprod!$B$1:$AG$1,0),FALSE)/1,0)-IFERROR(VLOOKUP($B161,'Slutlig allokering'!$B$2:$AC$462,MATCH(N$3,'Slutlig allokering'!$B$2:$AJ$2,0),FALSE)/1,0)</f>
        <v>0</v>
      </c>
      <c r="O161">
        <f>IFERROR(VLOOKUP($B161,Kraftvärmeprod!$B$1:$AH$479,MATCH(O$2,Kraftvärmeprod!$B$1:$AG$1,0),FALSE)/1,0)-IFERROR(VLOOKUP($B161,'Slutlig allokering'!$B$2:$AC$462,MATCH(O$3,'Slutlig allokering'!$B$2:$AJ$2,0),FALSE)/1,0)</f>
        <v>0</v>
      </c>
      <c r="P161">
        <f>IFERROR(VLOOKUP($B161,Kraftvärmeprod!$B$1:$AH$479,MATCH(P$2,Kraftvärmeprod!$B$1:$AG$1,0),FALSE)/1,0)-IFERROR(VLOOKUP($B161,'Slutlig allokering'!$B$2:$AC$462,MATCH(P$3,'Slutlig allokering'!$B$2:$AJ$2,0),FALSE)/1,0)</f>
        <v>0</v>
      </c>
      <c r="Q161">
        <f>IFERROR(VLOOKUP($B161,Kraftvärmeprod!$B$1:$AH$479,MATCH(Q$2,Kraftvärmeprod!$B$1:$AG$1,0),FALSE)/1,0)-IFERROR(VLOOKUP($B161,'Slutlig allokering'!$B$2:$AC$462,MATCH(Q$3,'Slutlig allokering'!$B$2:$AJ$2,0),FALSE)/1,0)</f>
        <v>0</v>
      </c>
      <c r="R161">
        <f>IFERROR(VLOOKUP($B161,Kraftvärmeprod!$B$1:$AH$479,MATCH(R$2,Kraftvärmeprod!$B$1:$AG$1,0),FALSE)/1,0)-IFERROR(VLOOKUP($B161,'Slutlig allokering'!$B$2:$AC$462,MATCH(R$3,'Slutlig allokering'!$B$2:$AJ$2,0),FALSE)/1,0)</f>
        <v>0</v>
      </c>
      <c r="S161">
        <f>IFERROR(VLOOKUP($B161,Kraftvärmeprod!$B$1:$AH$479,MATCH(S$2,Kraftvärmeprod!$B$1:$AG$1,0),FALSE)/1,0)-IFERROR(VLOOKUP($B161,'Slutlig allokering'!$B$2:$AC$462,MATCH(S$3,'Slutlig allokering'!$B$2:$AJ$2,0),FALSE)/1,0)</f>
        <v>0</v>
      </c>
      <c r="T161">
        <f>IFERROR(VLOOKUP($B161,Kraftvärmeprod!$B$1:$AH$479,MATCH(T$2,Kraftvärmeprod!$B$1:$AG$1,0),FALSE)/1,0)-IFERROR(VLOOKUP($B161,'Slutlig allokering'!$B$2:$AC$462,MATCH(T$3,'Slutlig allokering'!$B$2:$AJ$2,0),FALSE)/1,0)</f>
        <v>0</v>
      </c>
      <c r="U161">
        <f>IFERROR(VLOOKUP($B161,Kraftvärmeprod!$B$1:$AH$479,MATCH(U$2,Kraftvärmeprod!$B$1:$AG$1,0),FALSE)/1,0)-IFERROR(VLOOKUP($B161,'Slutlig allokering'!$B$2:$AC$462,MATCH(U$3,'Slutlig allokering'!$B$2:$AJ$2,0),FALSE)/1,0)</f>
        <v>0</v>
      </c>
      <c r="V161">
        <f>IFERROR(VLOOKUP($B161,Kraftvärmeprod!$B$1:$AH$479,MATCH(V$2,Kraftvärmeprod!$B$1:$AG$1,0),FALSE)/1,0)-IFERROR(VLOOKUP($B161,'Slutlig allokering'!$B$2:$AC$462,MATCH(V$3,'Slutlig allokering'!$B$2:$AJ$2,0),FALSE)/1,0)</f>
        <v>0</v>
      </c>
      <c r="W161">
        <f>IFERROR(VLOOKUP($B161,Kraftvärmeprod!$B$1:$AH$479,MATCH(W$2,Kraftvärmeprod!$B$1:$AG$1,0),FALSE)/1,0)-IFERROR(VLOOKUP($B161,'Slutlig allokering'!$B$2:$AC$462,MATCH(W$3,'Slutlig allokering'!$B$2:$AJ$2,0),FALSE)/1,0)</f>
        <v>0</v>
      </c>
      <c r="X161">
        <f>IFERROR(VLOOKUP($B161,Kraftvärmeprod!$B$1:$AH$479,MATCH(X$2,Kraftvärmeprod!$B$1:$AG$1,0),FALSE)/1,0)-IFERROR(VLOOKUP($B161,'Slutlig allokering'!$B$2:$AC$462,MATCH(X$3,'Slutlig allokering'!$B$2:$AJ$2,0),FALSE)/1,0)</f>
        <v>0</v>
      </c>
      <c r="Y161">
        <f>IFERROR(VLOOKUP($B161,Kraftvärmeprod!$B$1:$AH$479,MATCH(Y$2,Kraftvärmeprod!$B$1:$AG$1,0),FALSE)/1,0)-IFERROR(VLOOKUP($B161,'Slutlig allokering'!$B$2:$AC$462,MATCH(Y$3,'Slutlig allokering'!$B$2:$AJ$2,0),FALSE)/1,0)</f>
        <v>0</v>
      </c>
      <c r="Z161">
        <f>IFERROR(VLOOKUP($B161,Kraftvärmeprod!$B$1:$AH$479,MATCH(Z$2,Kraftvärmeprod!$B$1:$AG$1,0),FALSE)/1,0)-IFERROR(VLOOKUP($B161,'Slutlig allokering'!$B$2:$AC$462,MATCH(Z$3,'Slutlig allokering'!$B$2:$AJ$2,0),FALSE)/1,0)</f>
        <v>0</v>
      </c>
      <c r="AA161">
        <f>IFERROR(VLOOKUP($B161,Kraftvärmeprod!$B$1:$AH$479,MATCH(AA$2,Kraftvärmeprod!$B$1:$AG$1,0),FALSE)/1,0)-IFERROR(VLOOKUP($B161,'Slutlig allokering'!$B$2:$AC$462,MATCH(AA$3,'Slutlig allokering'!$B$2:$AJ$2,0),FALSE)/1,0)</f>
        <v>0</v>
      </c>
      <c r="AB161">
        <f>IFERROR(VLOOKUP($B161,Kraftvärmeprod!$B$1:$AH$479,MATCH(AB$2,Kraftvärmeprod!$B$1:$AG$1,0),FALSE)/1,0)-IFERROR(VLOOKUP($B161,'Slutlig allokering'!$B$2:$AC$462,MATCH(AB$3,'Slutlig allokering'!$B$2:$AJ$2,0),FALSE)/1,0)</f>
        <v>0</v>
      </c>
      <c r="AE161">
        <f t="shared" si="4"/>
        <v>0</v>
      </c>
      <c r="AG161">
        <f>IFERROR(VLOOKUP(B161,'Slutlig allokering'!$B$2:$AJ$462,MATCH("Summa justerad allokerad tillförd energi (utan hjälpel och rökgaskondensering):",'Slutlig allokering'!$B$2:$AK$2,0),FALSE)/1,"")</f>
        <v>0</v>
      </c>
      <c r="AI161" s="55" t="str">
        <f>IFERROR(1-VLOOKUP(B161,'Slutlig allokering'!$B$2:$AJ$462,MATCH("Andel av bränsle i kvv som allokerats till värme, exklusive rökgaskondensering och hjälpel",'Slutlig allokering'!$B$2:$AK$2,0),FALSE),"")</f>
        <v/>
      </c>
      <c r="AK161" s="55" t="str">
        <f t="shared" si="5"/>
        <v/>
      </c>
    </row>
    <row r="162" spans="1:37" x14ac:dyDescent="0.25">
      <c r="A162" s="28" t="s">
        <v>201</v>
      </c>
      <c r="B162" s="28" t="s">
        <v>205</v>
      </c>
      <c r="C162" t="str">
        <f>IFERROR(VLOOKUP($B162,Kraftvärmeprod!$B$1:$AH$479,MATCH(C$3,Kraftvärmeprod!$B$1:$AG$1,0),FALSE)/1,"")</f>
        <v/>
      </c>
      <c r="D162" t="str">
        <f>IFERROR(VLOOKUP($B162,Kraftvärmeprod!$B$1:$AH$479,MATCH(D$3,Kraftvärmeprod!$B$1:$AG$1,0),FALSE)/1,"")</f>
        <v/>
      </c>
      <c r="E162">
        <f>IFERROR(VLOOKUP($B162,Kraftvärmeprod!$B$1:$AH$479,MATCH(E$2,Kraftvärmeprod!$B$1:$AG$1,0),FALSE)/1,0)-IFERROR(VLOOKUP($B162,'Slutlig allokering'!$B$2:$AC$462,MATCH(E$3,'Slutlig allokering'!$B$2:$AJ$2,0),FALSE)/1,0)</f>
        <v>0</v>
      </c>
      <c r="F162">
        <f>IFERROR(VLOOKUP($B162,Kraftvärmeprod!$B$1:$AH$479,MATCH(F$2,Kraftvärmeprod!$B$1:$AG$1,0),FALSE)/1,0)-IFERROR(VLOOKUP($B162,'Slutlig allokering'!$B$2:$AC$462,MATCH(F$3,'Slutlig allokering'!$B$2:$AJ$2,0),FALSE)/1,0)</f>
        <v>0</v>
      </c>
      <c r="G162">
        <f>IFERROR(VLOOKUP($B162,Kraftvärmeprod!$B$1:$AH$479,MATCH(G$2,Kraftvärmeprod!$B$1:$AG$1,0),FALSE)/1,0)-IFERROR(VLOOKUP($B162,'Slutlig allokering'!$B$2:$AC$462,MATCH(G$3,'Slutlig allokering'!$B$2:$AJ$2,0),FALSE)/1,0)</f>
        <v>0</v>
      </c>
      <c r="H162">
        <f>IFERROR(VLOOKUP($B162,Kraftvärmeprod!$B$1:$AH$479,MATCH(H$2,Kraftvärmeprod!$B$1:$AG$1,0),FALSE)/1,0)-IFERROR(VLOOKUP($B162,'Slutlig allokering'!$B$2:$AC$462,MATCH(H$3,'Slutlig allokering'!$B$2:$AJ$2,0),FALSE)/1,0)</f>
        <v>0</v>
      </c>
      <c r="I162">
        <f>IFERROR(VLOOKUP($B162,Kraftvärmeprod!$B$1:$AH$479,MATCH(I$2,Kraftvärmeprod!$B$1:$AG$1,0),FALSE)/1,0)-IFERROR(VLOOKUP($B162,'Slutlig allokering'!$B$2:$AC$462,MATCH(I$3,'Slutlig allokering'!$B$2:$AJ$2,0),FALSE)/1,0)</f>
        <v>0</v>
      </c>
      <c r="J162">
        <f>IFERROR(VLOOKUP($B162,Kraftvärmeprod!$B$1:$AH$479,MATCH(J$2,Kraftvärmeprod!$B$1:$AG$1,0),FALSE)/1,0)-IFERROR(VLOOKUP($B162,'Slutlig allokering'!$B$2:$AC$462,MATCH(J$3,'Slutlig allokering'!$B$2:$AJ$2,0),FALSE)/1,0)</f>
        <v>0</v>
      </c>
      <c r="K162">
        <f>IFERROR(VLOOKUP($B162,Kraftvärmeprod!$B$1:$AH$479,MATCH(K$2,Kraftvärmeprod!$B$1:$AG$1,0),FALSE)/1,0)-IFERROR(VLOOKUP($B162,'Slutlig allokering'!$B$2:$AC$462,MATCH(K$3,'Slutlig allokering'!$B$2:$AJ$2,0),FALSE)/1,0)</f>
        <v>0</v>
      </c>
      <c r="L162">
        <f>IFERROR(VLOOKUP($B162,Kraftvärmeprod!$B$1:$AH$479,MATCH(L$2,Kraftvärmeprod!$B$1:$AG$1,0),FALSE)/1,0)-IFERROR(VLOOKUP($B162,'Slutlig allokering'!$B$2:$AC$462,MATCH(L$3,'Slutlig allokering'!$B$2:$AJ$2,0),FALSE)/1,0)</f>
        <v>0</v>
      </c>
      <c r="M162" s="143">
        <f>IFERROR(VLOOKUP($B162,Miljö!$B$1:$S$477,MATCH(M$2,Miljö!$B$1:$X$1,0),FALSE)/1,0)-IFERROR(VLOOKUP($B162,'Slutlig allokering'!$B$2:$AC$462,MATCH(M$3,'Slutlig allokering'!$B$2:$AJ$2,0),FALSE)/1,0)</f>
        <v>0</v>
      </c>
      <c r="N162">
        <f>IFERROR(VLOOKUP($B162,Kraftvärmeprod!$B$1:$AH$479,MATCH(N$2,Kraftvärmeprod!$B$1:$AG$1,0),FALSE)/1,0)-IFERROR(VLOOKUP($B162,'Slutlig allokering'!$B$2:$AC$462,MATCH(N$3,'Slutlig allokering'!$B$2:$AJ$2,0),FALSE)/1,0)</f>
        <v>0</v>
      </c>
      <c r="O162">
        <f>IFERROR(VLOOKUP($B162,Kraftvärmeprod!$B$1:$AH$479,MATCH(O$2,Kraftvärmeprod!$B$1:$AG$1,0),FALSE)/1,0)-IFERROR(VLOOKUP($B162,'Slutlig allokering'!$B$2:$AC$462,MATCH(O$3,'Slutlig allokering'!$B$2:$AJ$2,0),FALSE)/1,0)</f>
        <v>0</v>
      </c>
      <c r="P162">
        <f>IFERROR(VLOOKUP($B162,Kraftvärmeprod!$B$1:$AH$479,MATCH(P$2,Kraftvärmeprod!$B$1:$AG$1,0),FALSE)/1,0)-IFERROR(VLOOKUP($B162,'Slutlig allokering'!$B$2:$AC$462,MATCH(P$3,'Slutlig allokering'!$B$2:$AJ$2,0),FALSE)/1,0)</f>
        <v>0</v>
      </c>
      <c r="Q162">
        <f>IFERROR(VLOOKUP($B162,Kraftvärmeprod!$B$1:$AH$479,MATCH(Q$2,Kraftvärmeprod!$B$1:$AG$1,0),FALSE)/1,0)-IFERROR(VLOOKUP($B162,'Slutlig allokering'!$B$2:$AC$462,MATCH(Q$3,'Slutlig allokering'!$B$2:$AJ$2,0),FALSE)/1,0)</f>
        <v>0</v>
      </c>
      <c r="R162">
        <f>IFERROR(VLOOKUP($B162,Kraftvärmeprod!$B$1:$AH$479,MATCH(R$2,Kraftvärmeprod!$B$1:$AG$1,0),FALSE)/1,0)-IFERROR(VLOOKUP($B162,'Slutlig allokering'!$B$2:$AC$462,MATCH(R$3,'Slutlig allokering'!$B$2:$AJ$2,0),FALSE)/1,0)</f>
        <v>0</v>
      </c>
      <c r="S162">
        <f>IFERROR(VLOOKUP($B162,Kraftvärmeprod!$B$1:$AH$479,MATCH(S$2,Kraftvärmeprod!$B$1:$AG$1,0),FALSE)/1,0)-IFERROR(VLOOKUP($B162,'Slutlig allokering'!$B$2:$AC$462,MATCH(S$3,'Slutlig allokering'!$B$2:$AJ$2,0),FALSE)/1,0)</f>
        <v>0</v>
      </c>
      <c r="T162">
        <f>IFERROR(VLOOKUP($B162,Kraftvärmeprod!$B$1:$AH$479,MATCH(T$2,Kraftvärmeprod!$B$1:$AG$1,0),FALSE)/1,0)-IFERROR(VLOOKUP($B162,'Slutlig allokering'!$B$2:$AC$462,MATCH(T$3,'Slutlig allokering'!$B$2:$AJ$2,0),FALSE)/1,0)</f>
        <v>0</v>
      </c>
      <c r="U162">
        <f>IFERROR(VLOOKUP($B162,Kraftvärmeprod!$B$1:$AH$479,MATCH(U$2,Kraftvärmeprod!$B$1:$AG$1,0),FALSE)/1,0)-IFERROR(VLOOKUP($B162,'Slutlig allokering'!$B$2:$AC$462,MATCH(U$3,'Slutlig allokering'!$B$2:$AJ$2,0),FALSE)/1,0)</f>
        <v>0</v>
      </c>
      <c r="V162">
        <f>IFERROR(VLOOKUP($B162,Kraftvärmeprod!$B$1:$AH$479,MATCH(V$2,Kraftvärmeprod!$B$1:$AG$1,0),FALSE)/1,0)-IFERROR(VLOOKUP($B162,'Slutlig allokering'!$B$2:$AC$462,MATCH(V$3,'Slutlig allokering'!$B$2:$AJ$2,0),FALSE)/1,0)</f>
        <v>0</v>
      </c>
      <c r="W162">
        <f>IFERROR(VLOOKUP($B162,Kraftvärmeprod!$B$1:$AH$479,MATCH(W$2,Kraftvärmeprod!$B$1:$AG$1,0),FALSE)/1,0)-IFERROR(VLOOKUP($B162,'Slutlig allokering'!$B$2:$AC$462,MATCH(W$3,'Slutlig allokering'!$B$2:$AJ$2,0),FALSE)/1,0)</f>
        <v>0</v>
      </c>
      <c r="X162">
        <f>IFERROR(VLOOKUP($B162,Kraftvärmeprod!$B$1:$AH$479,MATCH(X$2,Kraftvärmeprod!$B$1:$AG$1,0),FALSE)/1,0)-IFERROR(VLOOKUP($B162,'Slutlig allokering'!$B$2:$AC$462,MATCH(X$3,'Slutlig allokering'!$B$2:$AJ$2,0),FALSE)/1,0)</f>
        <v>0</v>
      </c>
      <c r="Y162">
        <f>IFERROR(VLOOKUP($B162,Kraftvärmeprod!$B$1:$AH$479,MATCH(Y$2,Kraftvärmeprod!$B$1:$AG$1,0),FALSE)/1,0)-IFERROR(VLOOKUP($B162,'Slutlig allokering'!$B$2:$AC$462,MATCH(Y$3,'Slutlig allokering'!$B$2:$AJ$2,0),FALSE)/1,0)</f>
        <v>0</v>
      </c>
      <c r="Z162">
        <f>IFERROR(VLOOKUP($B162,Kraftvärmeprod!$B$1:$AH$479,MATCH(Z$2,Kraftvärmeprod!$B$1:$AG$1,0),FALSE)/1,0)-IFERROR(VLOOKUP($B162,'Slutlig allokering'!$B$2:$AC$462,MATCH(Z$3,'Slutlig allokering'!$B$2:$AJ$2,0),FALSE)/1,0)</f>
        <v>0</v>
      </c>
      <c r="AA162">
        <f>IFERROR(VLOOKUP($B162,Kraftvärmeprod!$B$1:$AH$479,MATCH(AA$2,Kraftvärmeprod!$B$1:$AG$1,0),FALSE)/1,0)-IFERROR(VLOOKUP($B162,'Slutlig allokering'!$B$2:$AC$462,MATCH(AA$3,'Slutlig allokering'!$B$2:$AJ$2,0),FALSE)/1,0)</f>
        <v>0</v>
      </c>
      <c r="AB162">
        <f>IFERROR(VLOOKUP($B162,Kraftvärmeprod!$B$1:$AH$479,MATCH(AB$2,Kraftvärmeprod!$B$1:$AG$1,0),FALSE)/1,0)-IFERROR(VLOOKUP($B162,'Slutlig allokering'!$B$2:$AC$462,MATCH(AB$3,'Slutlig allokering'!$B$2:$AJ$2,0),FALSE)/1,0)</f>
        <v>0</v>
      </c>
      <c r="AE162">
        <f t="shared" si="4"/>
        <v>0</v>
      </c>
      <c r="AG162">
        <f>IFERROR(VLOOKUP(B162,'Slutlig allokering'!$B$2:$AJ$462,MATCH("Summa justerad allokerad tillförd energi (utan hjälpel och rökgaskondensering):",'Slutlig allokering'!$B$2:$AK$2,0),FALSE)/1,"")</f>
        <v>0</v>
      </c>
      <c r="AI162" s="55" t="str">
        <f>IFERROR(1-VLOOKUP(B162,'Slutlig allokering'!$B$2:$AJ$462,MATCH("Andel av bränsle i kvv som allokerats till värme, exklusive rökgaskondensering och hjälpel",'Slutlig allokering'!$B$2:$AK$2,0),FALSE),"")</f>
        <v/>
      </c>
      <c r="AK162" s="55" t="str">
        <f t="shared" si="5"/>
        <v/>
      </c>
    </row>
    <row r="163" spans="1:37" x14ac:dyDescent="0.25">
      <c r="A163" s="28" t="s">
        <v>206</v>
      </c>
      <c r="B163" s="28" t="s">
        <v>207</v>
      </c>
      <c r="C163">
        <f>IFERROR(VLOOKUP($B163,Kraftvärmeprod!$B$1:$AH$479,MATCH(C$3,Kraftvärmeprod!$B$1:$AG$1,0),FALSE)/1,"")</f>
        <v>171</v>
      </c>
      <c r="D163">
        <f>IFERROR(VLOOKUP($B163,Kraftvärmeprod!$B$1:$AH$479,MATCH(D$3,Kraftvärmeprod!$B$1:$AG$1,0),FALSE)/1,"")</f>
        <v>31.7</v>
      </c>
      <c r="E163">
        <f>IFERROR(VLOOKUP($B163,Kraftvärmeprod!$B$1:$AH$479,MATCH(E$2,Kraftvärmeprod!$B$1:$AG$1,0),FALSE)/1,0)-IFERROR(VLOOKUP($B163,'Slutlig allokering'!$B$2:$AC$462,MATCH(E$3,'Slutlig allokering'!$B$2:$AJ$2,0),FALSE)/1,0)</f>
        <v>0</v>
      </c>
      <c r="F163">
        <f>IFERROR(VLOOKUP($B163,Kraftvärmeprod!$B$1:$AH$479,MATCH(F$2,Kraftvärmeprod!$B$1:$AG$1,0),FALSE)/1,0)-IFERROR(VLOOKUP($B163,'Slutlig allokering'!$B$2:$AC$462,MATCH(F$3,'Slutlig allokering'!$B$2:$AJ$2,0),FALSE)/1,0)</f>
        <v>0</v>
      </c>
      <c r="G163">
        <f>IFERROR(VLOOKUP($B163,Kraftvärmeprod!$B$1:$AH$479,MATCH(G$2,Kraftvärmeprod!$B$1:$AG$1,0),FALSE)/1,0)-IFERROR(VLOOKUP($B163,'Slutlig allokering'!$B$2:$AC$462,MATCH(G$3,'Slutlig allokering'!$B$2:$AJ$2,0),FALSE)/1,0)</f>
        <v>0</v>
      </c>
      <c r="H163">
        <f>IFERROR(VLOOKUP($B163,Kraftvärmeprod!$B$1:$AH$479,MATCH(H$2,Kraftvärmeprod!$B$1:$AG$1,0),FALSE)/1,0)-IFERROR(VLOOKUP($B163,'Slutlig allokering'!$B$2:$AC$462,MATCH(H$3,'Slutlig allokering'!$B$2:$AJ$2,0),FALSE)/1,0)</f>
        <v>0</v>
      </c>
      <c r="I163">
        <f>IFERROR(VLOOKUP($B163,Kraftvärmeprod!$B$1:$AH$479,MATCH(I$2,Kraftvärmeprod!$B$1:$AG$1,0),FALSE)/1,0)-IFERROR(VLOOKUP($B163,'Slutlig allokering'!$B$2:$AC$462,MATCH(I$3,'Slutlig allokering'!$B$2:$AJ$2,0),FALSE)/1,0)</f>
        <v>0</v>
      </c>
      <c r="J163">
        <f>IFERROR(VLOOKUP($B163,Kraftvärmeprod!$B$1:$AH$479,MATCH(J$2,Kraftvärmeprod!$B$1:$AG$1,0),FALSE)/1,0)-IFERROR(VLOOKUP($B163,'Slutlig allokering'!$B$2:$AC$462,MATCH(J$3,'Slutlig allokering'!$B$2:$AJ$2,0),FALSE)/1,0)</f>
        <v>0</v>
      </c>
      <c r="K163">
        <f>IFERROR(VLOOKUP($B163,Kraftvärmeprod!$B$1:$AH$479,MATCH(K$2,Kraftvärmeprod!$B$1:$AG$1,0),FALSE)/1,0)-IFERROR(VLOOKUP($B163,'Slutlig allokering'!$B$2:$AC$462,MATCH(K$3,'Slutlig allokering'!$B$2:$AJ$2,0),FALSE)/1,0)</f>
        <v>0</v>
      </c>
      <c r="L163">
        <f>IFERROR(VLOOKUP($B163,Kraftvärmeprod!$B$1:$AH$479,MATCH(L$2,Kraftvärmeprod!$B$1:$AG$1,0),FALSE)/1,0)-IFERROR(VLOOKUP($B163,'Slutlig allokering'!$B$2:$AC$462,MATCH(L$3,'Slutlig allokering'!$B$2:$AJ$2,0),FALSE)/1,0)</f>
        <v>0</v>
      </c>
      <c r="M163" s="143">
        <f>IFERROR(VLOOKUP($B163,Miljö!$B$1:$S$477,MATCH(M$2,Miljö!$B$1:$X$1,0),FALSE)/1,0)-IFERROR(VLOOKUP($B163,'Slutlig allokering'!$B$2:$AC$462,MATCH(M$3,'Slutlig allokering'!$B$2:$AJ$2,0),FALSE)/1,0)</f>
        <v>0.18089599999999995</v>
      </c>
      <c r="N163">
        <f>IFERROR(VLOOKUP($B163,Kraftvärmeprod!$B$1:$AH$479,MATCH(N$2,Kraftvärmeprod!$B$1:$AG$1,0),FALSE)/1,0)-IFERROR(VLOOKUP($B163,'Slutlig allokering'!$B$2:$AC$462,MATCH(N$3,'Slutlig allokering'!$B$2:$AJ$2,0),FALSE)/1,0)</f>
        <v>0</v>
      </c>
      <c r="O163">
        <f>IFERROR(VLOOKUP($B163,Kraftvärmeprod!$B$1:$AH$479,MATCH(O$2,Kraftvärmeprod!$B$1:$AG$1,0),FALSE)/1,0)-IFERROR(VLOOKUP($B163,'Slutlig allokering'!$B$2:$AC$462,MATCH(O$3,'Slutlig allokering'!$B$2:$AJ$2,0),FALSE)/1,0)</f>
        <v>0</v>
      </c>
      <c r="P163">
        <f>IFERROR(VLOOKUP($B163,Kraftvärmeprod!$B$1:$AH$479,MATCH(P$2,Kraftvärmeprod!$B$1:$AG$1,0),FALSE)/1,0)-IFERROR(VLOOKUP($B163,'Slutlig allokering'!$B$2:$AC$462,MATCH(P$3,'Slutlig allokering'!$B$2:$AJ$2,0),FALSE)/1,0)</f>
        <v>0</v>
      </c>
      <c r="Q163">
        <f>IFERROR(VLOOKUP($B163,Kraftvärmeprod!$B$1:$AH$479,MATCH(Q$2,Kraftvärmeprod!$B$1:$AG$1,0),FALSE)/1,0)-IFERROR(VLOOKUP($B163,'Slutlig allokering'!$B$2:$AC$462,MATCH(Q$3,'Slutlig allokering'!$B$2:$AJ$2,0),FALSE)/1,0)</f>
        <v>0</v>
      </c>
      <c r="R163">
        <f>IFERROR(VLOOKUP($B163,Kraftvärmeprod!$B$1:$AH$479,MATCH(R$2,Kraftvärmeprod!$B$1:$AG$1,0),FALSE)/1,0)-IFERROR(VLOOKUP($B163,'Slutlig allokering'!$B$2:$AC$462,MATCH(R$3,'Slutlig allokering'!$B$2:$AJ$2,0),FALSE)/1,0)</f>
        <v>30.489499999999992</v>
      </c>
      <c r="S163">
        <f>IFERROR(VLOOKUP($B163,Kraftvärmeprod!$B$1:$AH$479,MATCH(S$2,Kraftvärmeprod!$B$1:$AG$1,0),FALSE)/1,0)-IFERROR(VLOOKUP($B163,'Slutlig allokering'!$B$2:$AC$462,MATCH(S$3,'Slutlig allokering'!$B$2:$AJ$2,0),FALSE)/1,0)</f>
        <v>0</v>
      </c>
      <c r="T163">
        <f>IFERROR(VLOOKUP($B163,Kraftvärmeprod!$B$1:$AH$479,MATCH(T$2,Kraftvärmeprod!$B$1:$AG$1,0),FALSE)/1,0)-IFERROR(VLOOKUP($B163,'Slutlig allokering'!$B$2:$AC$462,MATCH(T$3,'Slutlig allokering'!$B$2:$AJ$2,0),FALSE)/1,0)</f>
        <v>0</v>
      </c>
      <c r="U163">
        <f>IFERROR(VLOOKUP($B163,Kraftvärmeprod!$B$1:$AH$479,MATCH(U$2,Kraftvärmeprod!$B$1:$AG$1,0),FALSE)/1,0)-IFERROR(VLOOKUP($B163,'Slutlig allokering'!$B$2:$AC$462,MATCH(U$3,'Slutlig allokering'!$B$2:$AJ$2,0),FALSE)/1,0)</f>
        <v>31.628500000000003</v>
      </c>
      <c r="V163">
        <f>IFERROR(VLOOKUP($B163,Kraftvärmeprod!$B$1:$AH$479,MATCH(V$2,Kraftvärmeprod!$B$1:$AG$1,0),FALSE)/1,0)-IFERROR(VLOOKUP($B163,'Slutlig allokering'!$B$2:$AC$462,MATCH(V$3,'Slutlig allokering'!$B$2:$AJ$2,0),FALSE)/1,0)</f>
        <v>0</v>
      </c>
      <c r="W163">
        <f>IFERROR(VLOOKUP($B163,Kraftvärmeprod!$B$1:$AH$479,MATCH(W$2,Kraftvärmeprod!$B$1:$AG$1,0),FALSE)/1,0)-IFERROR(VLOOKUP($B163,'Slutlig allokering'!$B$2:$AC$462,MATCH(W$3,'Slutlig allokering'!$B$2:$AJ$2,0),FALSE)/1,0)</f>
        <v>0</v>
      </c>
      <c r="X163">
        <f>IFERROR(VLOOKUP($B163,Kraftvärmeprod!$B$1:$AH$479,MATCH(X$2,Kraftvärmeprod!$B$1:$AG$1,0),FALSE)/1,0)-IFERROR(VLOOKUP($B163,'Slutlig allokering'!$B$2:$AC$462,MATCH(X$3,'Slutlig allokering'!$B$2:$AJ$2,0),FALSE)/1,0)</f>
        <v>0</v>
      </c>
      <c r="Y163">
        <f>IFERROR(VLOOKUP($B163,Kraftvärmeprod!$B$1:$AH$479,MATCH(Y$2,Kraftvärmeprod!$B$1:$AG$1,0),FALSE)/1,0)-IFERROR(VLOOKUP($B163,'Slutlig allokering'!$B$2:$AC$462,MATCH(Y$3,'Slutlig allokering'!$B$2:$AJ$2,0),FALSE)/1,0)</f>
        <v>0</v>
      </c>
      <c r="Z163">
        <f>IFERROR(VLOOKUP($B163,Kraftvärmeprod!$B$1:$AH$479,MATCH(Z$2,Kraftvärmeprod!$B$1:$AG$1,0),FALSE)/1,0)-IFERROR(VLOOKUP($B163,'Slutlig allokering'!$B$2:$AC$462,MATCH(Z$3,'Slutlig allokering'!$B$2:$AJ$2,0),FALSE)/1,0)</f>
        <v>0</v>
      </c>
      <c r="AA163">
        <f>IFERROR(VLOOKUP($B163,Kraftvärmeprod!$B$1:$AH$479,MATCH(AA$2,Kraftvärmeprod!$B$1:$AG$1,0),FALSE)/1,0)-IFERROR(VLOOKUP($B163,'Slutlig allokering'!$B$2:$AC$462,MATCH(AA$3,'Slutlig allokering'!$B$2:$AJ$2,0),FALSE)/1,0)</f>
        <v>0</v>
      </c>
      <c r="AB163">
        <f>IFERROR(VLOOKUP($B163,Kraftvärmeprod!$B$1:$AH$479,MATCH(AB$2,Kraftvärmeprod!$B$1:$AG$1,0),FALSE)/1,0)-IFERROR(VLOOKUP($B163,'Slutlig allokering'!$B$2:$AC$462,MATCH(AB$3,'Slutlig allokering'!$B$2:$AJ$2,0),FALSE)/1,0)</f>
        <v>0</v>
      </c>
      <c r="AE163">
        <f t="shared" si="4"/>
        <v>62.118000000000002</v>
      </c>
      <c r="AG163">
        <f>IFERROR(VLOOKUP(B163,'Slutlig allokering'!$B$2:$AJ$462,MATCH("Summa justerad allokerad tillförd energi (utan hjälpel och rökgaskondensering):",'Slutlig allokering'!$B$2:$AK$2,0),FALSE)/1,"")</f>
        <v>140.48199999999997</v>
      </c>
      <c r="AI163" s="55">
        <f>IFERROR(1-VLOOKUP(B163,'Slutlig allokering'!$B$2:$AJ$462,MATCH("Andel av bränsle i kvv som allokerats till värme, exklusive rökgaskondensering och hjälpel",'Slutlig allokering'!$B$2:$AK$2,0),FALSE),"")</f>
        <v>0.30660414610069109</v>
      </c>
      <c r="AK163" s="55">
        <f t="shared" si="5"/>
        <v>0.30660414610069109</v>
      </c>
    </row>
    <row r="164" spans="1:37" x14ac:dyDescent="0.25">
      <c r="A164" s="28" t="s">
        <v>208</v>
      </c>
      <c r="B164" s="28" t="s">
        <v>209</v>
      </c>
      <c r="C164">
        <f>IFERROR(VLOOKUP($B164,Kraftvärmeprod!$B$1:$AH$479,MATCH(C$3,Kraftvärmeprod!$B$1:$AG$1,0),FALSE)/1,"")</f>
        <v>212.8</v>
      </c>
      <c r="D164">
        <f>IFERROR(VLOOKUP($B164,Kraftvärmeprod!$B$1:$AH$479,MATCH(D$3,Kraftvärmeprod!$B$1:$AG$1,0),FALSE)/1,"")</f>
        <v>69.2</v>
      </c>
      <c r="E164">
        <f>IFERROR(VLOOKUP($B164,Kraftvärmeprod!$B$1:$AH$479,MATCH(E$2,Kraftvärmeprod!$B$1:$AG$1,0),FALSE)/1,0)-IFERROR(VLOOKUP($B164,'Slutlig allokering'!$B$2:$AC$462,MATCH(E$3,'Slutlig allokering'!$B$2:$AJ$2,0),FALSE)/1,0)</f>
        <v>0</v>
      </c>
      <c r="F164">
        <f>IFERROR(VLOOKUP($B164,Kraftvärmeprod!$B$1:$AH$479,MATCH(F$2,Kraftvärmeprod!$B$1:$AG$1,0),FALSE)/1,0)-IFERROR(VLOOKUP($B164,'Slutlig allokering'!$B$2:$AC$462,MATCH(F$3,'Slutlig allokering'!$B$2:$AJ$2,0),FALSE)/1,0)</f>
        <v>0</v>
      </c>
      <c r="G164">
        <f>IFERROR(VLOOKUP($B164,Kraftvärmeprod!$B$1:$AH$479,MATCH(G$2,Kraftvärmeprod!$B$1:$AG$1,0),FALSE)/1,0)-IFERROR(VLOOKUP($B164,'Slutlig allokering'!$B$2:$AC$462,MATCH(G$3,'Slutlig allokering'!$B$2:$AJ$2,0),FALSE)/1,0)</f>
        <v>51.599999999999994</v>
      </c>
      <c r="H164">
        <f>IFERROR(VLOOKUP($B164,Kraftvärmeprod!$B$1:$AH$479,MATCH(H$2,Kraftvärmeprod!$B$1:$AG$1,0),FALSE)/1,0)-IFERROR(VLOOKUP($B164,'Slutlig allokering'!$B$2:$AC$462,MATCH(H$3,'Slutlig allokering'!$B$2:$AJ$2,0),FALSE)/1,0)</f>
        <v>0</v>
      </c>
      <c r="I164">
        <f>IFERROR(VLOOKUP($B164,Kraftvärmeprod!$B$1:$AH$479,MATCH(I$2,Kraftvärmeprod!$B$1:$AG$1,0),FALSE)/1,0)-IFERROR(VLOOKUP($B164,'Slutlig allokering'!$B$2:$AC$462,MATCH(I$3,'Slutlig allokering'!$B$2:$AJ$2,0),FALSE)/1,0)</f>
        <v>0</v>
      </c>
      <c r="J164">
        <f>IFERROR(VLOOKUP($B164,Kraftvärmeprod!$B$1:$AH$479,MATCH(J$2,Kraftvärmeprod!$B$1:$AG$1,0),FALSE)/1,0)-IFERROR(VLOOKUP($B164,'Slutlig allokering'!$B$2:$AC$462,MATCH(J$3,'Slutlig allokering'!$B$2:$AJ$2,0),FALSE)/1,0)</f>
        <v>0</v>
      </c>
      <c r="K164">
        <f>IFERROR(VLOOKUP($B164,Kraftvärmeprod!$B$1:$AH$479,MATCH(K$2,Kraftvärmeprod!$B$1:$AG$1,0),FALSE)/1,0)-IFERROR(VLOOKUP($B164,'Slutlig allokering'!$B$2:$AC$462,MATCH(K$3,'Slutlig allokering'!$B$2:$AJ$2,0),FALSE)/1,0)</f>
        <v>0</v>
      </c>
      <c r="L164">
        <f>IFERROR(VLOOKUP($B164,Kraftvärmeprod!$B$1:$AH$479,MATCH(L$2,Kraftvärmeprod!$B$1:$AG$1,0),FALSE)/1,0)-IFERROR(VLOOKUP($B164,'Slutlig allokering'!$B$2:$AC$462,MATCH(L$3,'Slutlig allokering'!$B$2:$AJ$2,0),FALSE)/1,0)</f>
        <v>21.199999999999996</v>
      </c>
      <c r="M164" s="143">
        <f>IFERROR(VLOOKUP($B164,Miljö!$B$1:$S$477,MATCH(M$2,Miljö!$B$1:$X$1,0),FALSE)/1,0)-IFERROR(VLOOKUP($B164,'Slutlig allokering'!$B$2:$AC$462,MATCH(M$3,'Slutlig allokering'!$B$2:$AJ$2,0),FALSE)/1,0)</f>
        <v>5.9258999999999986</v>
      </c>
      <c r="N164">
        <f>IFERROR(VLOOKUP($B164,Kraftvärmeprod!$B$1:$AH$479,MATCH(N$2,Kraftvärmeprod!$B$1:$AG$1,0),FALSE)/1,0)-IFERROR(VLOOKUP($B164,'Slutlig allokering'!$B$2:$AC$462,MATCH(N$3,'Slutlig allokering'!$B$2:$AJ$2,0),FALSE)/1,0)</f>
        <v>0</v>
      </c>
      <c r="O164">
        <f>IFERROR(VLOOKUP($B164,Kraftvärmeprod!$B$1:$AH$479,MATCH(O$2,Kraftvärmeprod!$B$1:$AG$1,0),FALSE)/1,0)-IFERROR(VLOOKUP($B164,'Slutlig allokering'!$B$2:$AC$462,MATCH(O$3,'Slutlig allokering'!$B$2:$AJ$2,0),FALSE)/1,0)</f>
        <v>40.599999999999994</v>
      </c>
      <c r="P164">
        <f>IFERROR(VLOOKUP($B164,Kraftvärmeprod!$B$1:$AH$479,MATCH(P$2,Kraftvärmeprod!$B$1:$AG$1,0),FALSE)/1,0)-IFERROR(VLOOKUP($B164,'Slutlig allokering'!$B$2:$AC$462,MATCH(P$3,'Slutlig allokering'!$B$2:$AJ$2,0),FALSE)/1,0)</f>
        <v>0</v>
      </c>
      <c r="Q164">
        <f>IFERROR(VLOOKUP($B164,Kraftvärmeprod!$B$1:$AH$479,MATCH(Q$2,Kraftvärmeprod!$B$1:$AG$1,0),FALSE)/1,0)-IFERROR(VLOOKUP($B164,'Slutlig allokering'!$B$2:$AC$462,MATCH(Q$3,'Slutlig allokering'!$B$2:$AJ$2,0),FALSE)/1,0)</f>
        <v>0</v>
      </c>
      <c r="R164">
        <f>IFERROR(VLOOKUP($B164,Kraftvärmeprod!$B$1:$AH$479,MATCH(R$2,Kraftvärmeprod!$B$1:$AG$1,0),FALSE)/1,0)-IFERROR(VLOOKUP($B164,'Slutlig allokering'!$B$2:$AC$462,MATCH(R$3,'Slutlig allokering'!$B$2:$AJ$2,0),FALSE)/1,0)</f>
        <v>3.5999999999999996</v>
      </c>
      <c r="S164">
        <f>IFERROR(VLOOKUP($B164,Kraftvärmeprod!$B$1:$AH$479,MATCH(S$2,Kraftvärmeprod!$B$1:$AG$1,0),FALSE)/1,0)-IFERROR(VLOOKUP($B164,'Slutlig allokering'!$B$2:$AC$462,MATCH(S$3,'Slutlig allokering'!$B$2:$AJ$2,0),FALSE)/1,0)</f>
        <v>0</v>
      </c>
      <c r="T164">
        <f>IFERROR(VLOOKUP($B164,Kraftvärmeprod!$B$1:$AH$479,MATCH(T$2,Kraftvärmeprod!$B$1:$AG$1,0),FALSE)/1,0)-IFERROR(VLOOKUP($B164,'Slutlig allokering'!$B$2:$AC$462,MATCH(T$3,'Slutlig allokering'!$B$2:$AJ$2,0),FALSE)/1,0)</f>
        <v>0</v>
      </c>
      <c r="U164">
        <f>IFERROR(VLOOKUP($B164,Kraftvärmeprod!$B$1:$AH$479,MATCH(U$2,Kraftvärmeprod!$B$1:$AG$1,0),FALSE)/1,0)-IFERROR(VLOOKUP($B164,'Slutlig allokering'!$B$2:$AC$462,MATCH(U$3,'Slutlig allokering'!$B$2:$AJ$2,0),FALSE)/1,0)</f>
        <v>0</v>
      </c>
      <c r="V164">
        <f>IFERROR(VLOOKUP($B164,Kraftvärmeprod!$B$1:$AH$479,MATCH(V$2,Kraftvärmeprod!$B$1:$AG$1,0),FALSE)/1,0)-IFERROR(VLOOKUP($B164,'Slutlig allokering'!$B$2:$AC$462,MATCH(V$3,'Slutlig allokering'!$B$2:$AJ$2,0),FALSE)/1,0)</f>
        <v>0</v>
      </c>
      <c r="W164">
        <f>IFERROR(VLOOKUP($B164,Kraftvärmeprod!$B$1:$AH$479,MATCH(W$2,Kraftvärmeprod!$B$1:$AG$1,0),FALSE)/1,0)-IFERROR(VLOOKUP($B164,'Slutlig allokering'!$B$2:$AC$462,MATCH(W$3,'Slutlig allokering'!$B$2:$AJ$2,0),FALSE)/1,0)</f>
        <v>0</v>
      </c>
      <c r="X164">
        <f>IFERROR(VLOOKUP($B164,Kraftvärmeprod!$B$1:$AH$479,MATCH(X$2,Kraftvärmeprod!$B$1:$AG$1,0),FALSE)/1,0)-IFERROR(VLOOKUP($B164,'Slutlig allokering'!$B$2:$AC$462,MATCH(X$3,'Slutlig allokering'!$B$2:$AJ$2,0),FALSE)/1,0)</f>
        <v>0</v>
      </c>
      <c r="Y164">
        <f>IFERROR(VLOOKUP($B164,Kraftvärmeprod!$B$1:$AH$479,MATCH(Y$2,Kraftvärmeprod!$B$1:$AG$1,0),FALSE)/1,0)-IFERROR(VLOOKUP($B164,'Slutlig allokering'!$B$2:$AC$462,MATCH(Y$3,'Slutlig allokering'!$B$2:$AJ$2,0),FALSE)/1,0)</f>
        <v>0</v>
      </c>
      <c r="Z164">
        <f>IFERROR(VLOOKUP($B164,Kraftvärmeprod!$B$1:$AH$479,MATCH(Z$2,Kraftvärmeprod!$B$1:$AG$1,0),FALSE)/1,0)-IFERROR(VLOOKUP($B164,'Slutlig allokering'!$B$2:$AC$462,MATCH(Z$3,'Slutlig allokering'!$B$2:$AJ$2,0),FALSE)/1,0)</f>
        <v>0</v>
      </c>
      <c r="AA164">
        <f>IFERROR(VLOOKUP($B164,Kraftvärmeprod!$B$1:$AH$479,MATCH(AA$2,Kraftvärmeprod!$B$1:$AG$1,0),FALSE)/1,0)-IFERROR(VLOOKUP($B164,'Slutlig allokering'!$B$2:$AC$462,MATCH(AA$3,'Slutlig allokering'!$B$2:$AJ$2,0),FALSE)/1,0)</f>
        <v>0</v>
      </c>
      <c r="AB164">
        <f>IFERROR(VLOOKUP($B164,Kraftvärmeprod!$B$1:$AH$479,MATCH(AB$2,Kraftvärmeprod!$B$1:$AG$1,0),FALSE)/1,0)-IFERROR(VLOOKUP($B164,'Slutlig allokering'!$B$2:$AC$462,MATCH(AB$3,'Slutlig allokering'!$B$2:$AJ$2,0),FALSE)/1,0)</f>
        <v>0.90000000000000013</v>
      </c>
      <c r="AE164">
        <f t="shared" si="4"/>
        <v>117.89999999999998</v>
      </c>
      <c r="AG164">
        <f>IFERROR(VLOOKUP(B164,'Slutlig allokering'!$B$2:$AJ$462,MATCH("Summa justerad allokerad tillförd energi (utan hjälpel och rökgaskondensering):",'Slutlig allokering'!$B$2:$AK$2,0),FALSE)/1,"")</f>
        <v>244.20000000000005</v>
      </c>
      <c r="AI164" s="55">
        <f>IFERROR(1-VLOOKUP(B164,'Slutlig allokering'!$B$2:$AJ$462,MATCH("Andel av bränsle i kvv som allokerats till värme, exklusive rökgaskondensering och hjälpel",'Slutlig allokering'!$B$2:$AK$2,0),FALSE),"")</f>
        <v>0.32560066280033118</v>
      </c>
      <c r="AK164" s="55">
        <f t="shared" si="5"/>
        <v>0.32560066280033134</v>
      </c>
    </row>
    <row r="165" spans="1:37" x14ac:dyDescent="0.25">
      <c r="A165" s="28" t="s">
        <v>210</v>
      </c>
      <c r="B165" s="28" t="s">
        <v>211</v>
      </c>
      <c r="C165">
        <f>IFERROR(VLOOKUP($B165,Kraftvärmeprod!$B$1:$AH$479,MATCH(C$3,Kraftvärmeprod!$B$1:$AG$1,0),FALSE)/1,"")</f>
        <v>940.07</v>
      </c>
      <c r="D165">
        <f>IFERROR(VLOOKUP($B165,Kraftvärmeprod!$B$1:$AH$479,MATCH(D$3,Kraftvärmeprod!$B$1:$AG$1,0),FALSE)/1,"")</f>
        <v>602.35</v>
      </c>
      <c r="E165">
        <f>IFERROR(VLOOKUP($B165,Kraftvärmeprod!$B$1:$AH$479,MATCH(E$2,Kraftvärmeprod!$B$1:$AG$1,0),FALSE)/1,0)-IFERROR(VLOOKUP($B165,'Slutlig allokering'!$B$2:$AC$462,MATCH(E$3,'Slutlig allokering'!$B$2:$AJ$2,0),FALSE)/1,0)</f>
        <v>0</v>
      </c>
      <c r="F165">
        <f>IFERROR(VLOOKUP($B165,Kraftvärmeprod!$B$1:$AH$479,MATCH(F$2,Kraftvärmeprod!$B$1:$AG$1,0),FALSE)/1,0)-IFERROR(VLOOKUP($B165,'Slutlig allokering'!$B$2:$AC$462,MATCH(F$3,'Slutlig allokering'!$B$2:$AJ$2,0),FALSE)/1,0)</f>
        <v>0</v>
      </c>
      <c r="G165">
        <f>IFERROR(VLOOKUP($B165,Kraftvärmeprod!$B$1:$AH$479,MATCH(G$2,Kraftvärmeprod!$B$1:$AG$1,0),FALSE)/1,0)-IFERROR(VLOOKUP($B165,'Slutlig allokering'!$B$2:$AC$462,MATCH(G$3,'Slutlig allokering'!$B$2:$AJ$2,0),FALSE)/1,0)</f>
        <v>0</v>
      </c>
      <c r="H165">
        <f>IFERROR(VLOOKUP($B165,Kraftvärmeprod!$B$1:$AH$479,MATCH(H$2,Kraftvärmeprod!$B$1:$AG$1,0),FALSE)/1,0)-IFERROR(VLOOKUP($B165,'Slutlig allokering'!$B$2:$AC$462,MATCH(H$3,'Slutlig allokering'!$B$2:$AJ$2,0),FALSE)/1,0)</f>
        <v>0.25</v>
      </c>
      <c r="I165">
        <f>IFERROR(VLOOKUP($B165,Kraftvärmeprod!$B$1:$AH$479,MATCH(I$2,Kraftvärmeprod!$B$1:$AG$1,0),FALSE)/1,0)-IFERROR(VLOOKUP($B165,'Slutlig allokering'!$B$2:$AC$462,MATCH(I$3,'Slutlig allokering'!$B$2:$AJ$2,0),FALSE)/1,0)</f>
        <v>0</v>
      </c>
      <c r="J165">
        <f>IFERROR(VLOOKUP($B165,Kraftvärmeprod!$B$1:$AH$479,MATCH(J$2,Kraftvärmeprod!$B$1:$AG$1,0),FALSE)/1,0)-IFERROR(VLOOKUP($B165,'Slutlig allokering'!$B$2:$AC$462,MATCH(J$3,'Slutlig allokering'!$B$2:$AJ$2,0),FALSE)/1,0)</f>
        <v>0</v>
      </c>
      <c r="K165">
        <f>IFERROR(VLOOKUP($B165,Kraftvärmeprod!$B$1:$AH$479,MATCH(K$2,Kraftvärmeprod!$B$1:$AG$1,0),FALSE)/1,0)-IFERROR(VLOOKUP($B165,'Slutlig allokering'!$B$2:$AC$462,MATCH(K$3,'Slutlig allokering'!$B$2:$AJ$2,0),FALSE)/1,0)</f>
        <v>0</v>
      </c>
      <c r="L165">
        <f>IFERROR(VLOOKUP($B165,Kraftvärmeprod!$B$1:$AH$479,MATCH(L$2,Kraftvärmeprod!$B$1:$AG$1,0),FALSE)/1,0)-IFERROR(VLOOKUP($B165,'Slutlig allokering'!$B$2:$AC$462,MATCH(L$3,'Slutlig allokering'!$B$2:$AJ$2,0),FALSE)/1,0)</f>
        <v>63.31</v>
      </c>
      <c r="M165" s="143">
        <f>IFERROR(VLOOKUP($B165,Miljö!$B$1:$S$477,MATCH(M$2,Miljö!$B$1:$X$1,0),FALSE)/1,0)-IFERROR(VLOOKUP($B165,'Slutlig allokering'!$B$2:$AC$462,MATCH(M$3,'Slutlig allokering'!$B$2:$AJ$2,0),FALSE)/1,0)</f>
        <v>13.21</v>
      </c>
      <c r="N165">
        <f>IFERROR(VLOOKUP($B165,Kraftvärmeprod!$B$1:$AH$479,MATCH(N$2,Kraftvärmeprod!$B$1:$AG$1,0),FALSE)/1,0)-IFERROR(VLOOKUP($B165,'Slutlig allokering'!$B$2:$AC$462,MATCH(N$3,'Slutlig allokering'!$B$2:$AJ$2,0),FALSE)/1,0)</f>
        <v>825.33</v>
      </c>
      <c r="O165">
        <f>IFERROR(VLOOKUP($B165,Kraftvärmeprod!$B$1:$AH$479,MATCH(O$2,Kraftvärmeprod!$B$1:$AG$1,0),FALSE)/1,0)-IFERROR(VLOOKUP($B165,'Slutlig allokering'!$B$2:$AC$462,MATCH(O$3,'Slutlig allokering'!$B$2:$AJ$2,0),FALSE)/1,0)</f>
        <v>0</v>
      </c>
      <c r="P165">
        <f>IFERROR(VLOOKUP($B165,Kraftvärmeprod!$B$1:$AH$479,MATCH(P$2,Kraftvärmeprod!$B$1:$AG$1,0),FALSE)/1,0)-IFERROR(VLOOKUP($B165,'Slutlig allokering'!$B$2:$AC$462,MATCH(P$3,'Slutlig allokering'!$B$2:$AJ$2,0),FALSE)/1,0)</f>
        <v>0</v>
      </c>
      <c r="Q165">
        <f>IFERROR(VLOOKUP($B165,Kraftvärmeprod!$B$1:$AH$479,MATCH(Q$2,Kraftvärmeprod!$B$1:$AG$1,0),FALSE)/1,0)-IFERROR(VLOOKUP($B165,'Slutlig allokering'!$B$2:$AC$462,MATCH(Q$3,'Slutlig allokering'!$B$2:$AJ$2,0),FALSE)/1,0)</f>
        <v>0</v>
      </c>
      <c r="R165">
        <f>IFERROR(VLOOKUP($B165,Kraftvärmeprod!$B$1:$AH$479,MATCH(R$2,Kraftvärmeprod!$B$1:$AG$1,0),FALSE)/1,0)-IFERROR(VLOOKUP($B165,'Slutlig allokering'!$B$2:$AC$462,MATCH(R$3,'Slutlig allokering'!$B$2:$AJ$2,0),FALSE)/1,0)</f>
        <v>0</v>
      </c>
      <c r="S165">
        <f>IFERROR(VLOOKUP($B165,Kraftvärmeprod!$B$1:$AH$479,MATCH(S$2,Kraftvärmeprod!$B$1:$AG$1,0),FALSE)/1,0)-IFERROR(VLOOKUP($B165,'Slutlig allokering'!$B$2:$AC$462,MATCH(S$3,'Slutlig allokering'!$B$2:$AJ$2,0),FALSE)/1,0)</f>
        <v>0</v>
      </c>
      <c r="T165">
        <f>IFERROR(VLOOKUP($B165,Kraftvärmeprod!$B$1:$AH$479,MATCH(T$2,Kraftvärmeprod!$B$1:$AG$1,0),FALSE)/1,0)-IFERROR(VLOOKUP($B165,'Slutlig allokering'!$B$2:$AC$462,MATCH(T$3,'Slutlig allokering'!$B$2:$AJ$2,0),FALSE)/1,0)</f>
        <v>0</v>
      </c>
      <c r="U165">
        <f>IFERROR(VLOOKUP($B165,Kraftvärmeprod!$B$1:$AH$479,MATCH(U$2,Kraftvärmeprod!$B$1:$AG$1,0),FALSE)/1,0)-IFERROR(VLOOKUP($B165,'Slutlig allokering'!$B$2:$AC$462,MATCH(U$3,'Slutlig allokering'!$B$2:$AJ$2,0),FALSE)/1,0)</f>
        <v>0</v>
      </c>
      <c r="V165">
        <f>IFERROR(VLOOKUP($B165,Kraftvärmeprod!$B$1:$AH$479,MATCH(V$2,Kraftvärmeprod!$B$1:$AG$1,0),FALSE)/1,0)-IFERROR(VLOOKUP($B165,'Slutlig allokering'!$B$2:$AC$462,MATCH(V$3,'Slutlig allokering'!$B$2:$AJ$2,0),FALSE)/1,0)</f>
        <v>0</v>
      </c>
      <c r="W165">
        <f>IFERROR(VLOOKUP($B165,Kraftvärmeprod!$B$1:$AH$479,MATCH(W$2,Kraftvärmeprod!$B$1:$AG$1,0),FALSE)/1,0)-IFERROR(VLOOKUP($B165,'Slutlig allokering'!$B$2:$AC$462,MATCH(W$3,'Slutlig allokering'!$B$2:$AJ$2,0),FALSE)/1,0)</f>
        <v>0</v>
      </c>
      <c r="X165">
        <f>IFERROR(VLOOKUP($B165,Kraftvärmeprod!$B$1:$AH$479,MATCH(X$2,Kraftvärmeprod!$B$1:$AG$1,0),FALSE)/1,0)-IFERROR(VLOOKUP($B165,'Slutlig allokering'!$B$2:$AC$462,MATCH(X$3,'Slutlig allokering'!$B$2:$AJ$2,0),FALSE)/1,0)</f>
        <v>0</v>
      </c>
      <c r="Y165">
        <f>IFERROR(VLOOKUP($B165,Kraftvärmeprod!$B$1:$AH$479,MATCH(Y$2,Kraftvärmeprod!$B$1:$AG$1,0),FALSE)/1,0)-IFERROR(VLOOKUP($B165,'Slutlig allokering'!$B$2:$AC$462,MATCH(Y$3,'Slutlig allokering'!$B$2:$AJ$2,0),FALSE)/1,0)</f>
        <v>0</v>
      </c>
      <c r="Z165">
        <f>IFERROR(VLOOKUP($B165,Kraftvärmeprod!$B$1:$AH$479,MATCH(Z$2,Kraftvärmeprod!$B$1:$AG$1,0),FALSE)/1,0)-IFERROR(VLOOKUP($B165,'Slutlig allokering'!$B$2:$AC$462,MATCH(Z$3,'Slutlig allokering'!$B$2:$AJ$2,0),FALSE)/1,0)</f>
        <v>0</v>
      </c>
      <c r="AA165">
        <f>IFERROR(VLOOKUP($B165,Kraftvärmeprod!$B$1:$AH$479,MATCH(AA$2,Kraftvärmeprod!$B$1:$AG$1,0),FALSE)/1,0)-IFERROR(VLOOKUP($B165,'Slutlig allokering'!$B$2:$AC$462,MATCH(AA$3,'Slutlig allokering'!$B$2:$AJ$2,0),FALSE)/1,0)</f>
        <v>0</v>
      </c>
      <c r="AB165">
        <f>IFERROR(VLOOKUP($B165,Kraftvärmeprod!$B$1:$AH$479,MATCH(AB$2,Kraftvärmeprod!$B$1:$AG$1,0),FALSE)/1,0)-IFERROR(VLOOKUP($B165,'Slutlig allokering'!$B$2:$AC$462,MATCH(AB$3,'Slutlig allokering'!$B$2:$AJ$2,0),FALSE)/1,0)</f>
        <v>0</v>
      </c>
      <c r="AE165">
        <f t="shared" si="4"/>
        <v>888.89</v>
      </c>
      <c r="AG165">
        <f>IFERROR(VLOOKUP(B165,'Slutlig allokering'!$B$2:$AJ$462,MATCH("Summa justerad allokerad tillförd energi (utan hjälpel och rökgaskondensering):",'Slutlig allokering'!$B$2:$AK$2,0),FALSE)/1,"")</f>
        <v>819.63</v>
      </c>
      <c r="AI165" s="55">
        <f>IFERROR(1-VLOOKUP(B165,'Slutlig allokering'!$B$2:$AJ$462,MATCH("Andel av bränsle i kvv som allokerats till värme, exklusive rökgaskondensering och hjälpel",'Slutlig allokering'!$B$2:$AK$2,0),FALSE),"")</f>
        <v>0.52026900475265148</v>
      </c>
      <c r="AK165" s="55">
        <f t="shared" si="5"/>
        <v>0.52026900475265137</v>
      </c>
    </row>
    <row r="166" spans="1:37" x14ac:dyDescent="0.25">
      <c r="A166" s="28" t="s">
        <v>210</v>
      </c>
      <c r="B166" s="28" t="s">
        <v>212</v>
      </c>
      <c r="C166">
        <f>IFERROR(VLOOKUP($B166,Kraftvärmeprod!$B$1:$AH$479,MATCH(C$3,Kraftvärmeprod!$B$1:$AG$1,0),FALSE)/1,"")</f>
        <v>114.6</v>
      </c>
      <c r="D166">
        <f>IFERROR(VLOOKUP($B166,Kraftvärmeprod!$B$1:$AH$479,MATCH(D$3,Kraftvärmeprod!$B$1:$AG$1,0),FALSE)/1,"")</f>
        <v>13.17</v>
      </c>
      <c r="E166">
        <f>IFERROR(VLOOKUP($B166,Kraftvärmeprod!$B$1:$AH$479,MATCH(E$2,Kraftvärmeprod!$B$1:$AG$1,0),FALSE)/1,0)-IFERROR(VLOOKUP($B166,'Slutlig allokering'!$B$2:$AC$462,MATCH(E$3,'Slutlig allokering'!$B$2:$AJ$2,0),FALSE)/1,0)</f>
        <v>0</v>
      </c>
      <c r="F166">
        <f>IFERROR(VLOOKUP($B166,Kraftvärmeprod!$B$1:$AH$479,MATCH(F$2,Kraftvärmeprod!$B$1:$AG$1,0),FALSE)/1,0)-IFERROR(VLOOKUP($B166,'Slutlig allokering'!$B$2:$AC$462,MATCH(F$3,'Slutlig allokering'!$B$2:$AJ$2,0),FALSE)/1,0)</f>
        <v>0</v>
      </c>
      <c r="G166">
        <f>IFERROR(VLOOKUP($B166,Kraftvärmeprod!$B$1:$AH$479,MATCH(G$2,Kraftvärmeprod!$B$1:$AG$1,0),FALSE)/1,0)-IFERROR(VLOOKUP($B166,'Slutlig allokering'!$B$2:$AC$462,MATCH(G$3,'Slutlig allokering'!$B$2:$AJ$2,0),FALSE)/1,0)</f>
        <v>0</v>
      </c>
      <c r="H166">
        <f>IFERROR(VLOOKUP($B166,Kraftvärmeprod!$B$1:$AH$479,MATCH(H$2,Kraftvärmeprod!$B$1:$AG$1,0),FALSE)/1,0)-IFERROR(VLOOKUP($B166,'Slutlig allokering'!$B$2:$AC$462,MATCH(H$3,'Slutlig allokering'!$B$2:$AJ$2,0),FALSE)/1,0)</f>
        <v>0</v>
      </c>
      <c r="I166">
        <f>IFERROR(VLOOKUP($B166,Kraftvärmeprod!$B$1:$AH$479,MATCH(I$2,Kraftvärmeprod!$B$1:$AG$1,0),FALSE)/1,0)-IFERROR(VLOOKUP($B166,'Slutlig allokering'!$B$2:$AC$462,MATCH(I$3,'Slutlig allokering'!$B$2:$AJ$2,0),FALSE)/1,0)</f>
        <v>0</v>
      </c>
      <c r="J166">
        <f>IFERROR(VLOOKUP($B166,Kraftvärmeprod!$B$1:$AH$479,MATCH(J$2,Kraftvärmeprod!$B$1:$AG$1,0),FALSE)/1,0)-IFERROR(VLOOKUP($B166,'Slutlig allokering'!$B$2:$AC$462,MATCH(J$3,'Slutlig allokering'!$B$2:$AJ$2,0),FALSE)/1,0)</f>
        <v>0</v>
      </c>
      <c r="K166">
        <f>IFERROR(VLOOKUP($B166,Kraftvärmeprod!$B$1:$AH$479,MATCH(K$2,Kraftvärmeprod!$B$1:$AG$1,0),FALSE)/1,0)-IFERROR(VLOOKUP($B166,'Slutlig allokering'!$B$2:$AC$462,MATCH(K$3,'Slutlig allokering'!$B$2:$AJ$2,0),FALSE)/1,0)</f>
        <v>0</v>
      </c>
      <c r="L166">
        <f>IFERROR(VLOOKUP($B166,Kraftvärmeprod!$B$1:$AH$479,MATCH(L$2,Kraftvärmeprod!$B$1:$AG$1,0),FALSE)/1,0)-IFERROR(VLOOKUP($B166,'Slutlig allokering'!$B$2:$AC$462,MATCH(L$3,'Slutlig allokering'!$B$2:$AJ$2,0),FALSE)/1,0)</f>
        <v>33.140000000000015</v>
      </c>
      <c r="M166" s="143">
        <f>IFERROR(VLOOKUP($B166,Miljö!$B$1:$S$477,MATCH(M$2,Miljö!$B$1:$X$1,0),FALSE)/1,0)-IFERROR(VLOOKUP($B166,'Slutlig allokering'!$B$2:$AC$462,MATCH(M$3,'Slutlig allokering'!$B$2:$AJ$2,0),FALSE)/1,0)</f>
        <v>0</v>
      </c>
      <c r="N166">
        <f>IFERROR(VLOOKUP($B166,Kraftvärmeprod!$B$1:$AH$479,MATCH(N$2,Kraftvärmeprod!$B$1:$AG$1,0),FALSE)/1,0)-IFERROR(VLOOKUP($B166,'Slutlig allokering'!$B$2:$AC$462,MATCH(N$3,'Slutlig allokering'!$B$2:$AJ$2,0),FALSE)/1,0)</f>
        <v>0</v>
      </c>
      <c r="O166">
        <f>IFERROR(VLOOKUP($B166,Kraftvärmeprod!$B$1:$AH$479,MATCH(O$2,Kraftvärmeprod!$B$1:$AG$1,0),FALSE)/1,0)-IFERROR(VLOOKUP($B166,'Slutlig allokering'!$B$2:$AC$462,MATCH(O$3,'Slutlig allokering'!$B$2:$AJ$2,0),FALSE)/1,0)</f>
        <v>0</v>
      </c>
      <c r="P166">
        <f>IFERROR(VLOOKUP($B166,Kraftvärmeprod!$B$1:$AH$479,MATCH(P$2,Kraftvärmeprod!$B$1:$AG$1,0),FALSE)/1,0)-IFERROR(VLOOKUP($B166,'Slutlig allokering'!$B$2:$AC$462,MATCH(P$3,'Slutlig allokering'!$B$2:$AJ$2,0),FALSE)/1,0)</f>
        <v>0</v>
      </c>
      <c r="Q166">
        <f>IFERROR(VLOOKUP($B166,Kraftvärmeprod!$B$1:$AH$479,MATCH(Q$2,Kraftvärmeprod!$B$1:$AG$1,0),FALSE)/1,0)-IFERROR(VLOOKUP($B166,'Slutlig allokering'!$B$2:$AC$462,MATCH(Q$3,'Slutlig allokering'!$B$2:$AJ$2,0),FALSE)/1,0)</f>
        <v>0</v>
      </c>
      <c r="R166">
        <f>IFERROR(VLOOKUP($B166,Kraftvärmeprod!$B$1:$AH$479,MATCH(R$2,Kraftvärmeprod!$B$1:$AG$1,0),FALSE)/1,0)-IFERROR(VLOOKUP($B166,'Slutlig allokering'!$B$2:$AC$462,MATCH(R$3,'Slutlig allokering'!$B$2:$AJ$2,0),FALSE)/1,0)</f>
        <v>0</v>
      </c>
      <c r="S166">
        <f>IFERROR(VLOOKUP($B166,Kraftvärmeprod!$B$1:$AH$479,MATCH(S$2,Kraftvärmeprod!$B$1:$AG$1,0),FALSE)/1,0)-IFERROR(VLOOKUP($B166,'Slutlig allokering'!$B$2:$AC$462,MATCH(S$3,'Slutlig allokering'!$B$2:$AJ$2,0),FALSE)/1,0)</f>
        <v>0</v>
      </c>
      <c r="T166">
        <f>IFERROR(VLOOKUP($B166,Kraftvärmeprod!$B$1:$AH$479,MATCH(T$2,Kraftvärmeprod!$B$1:$AG$1,0),FALSE)/1,0)-IFERROR(VLOOKUP($B166,'Slutlig allokering'!$B$2:$AC$462,MATCH(T$3,'Slutlig allokering'!$B$2:$AJ$2,0),FALSE)/1,0)</f>
        <v>0</v>
      </c>
      <c r="U166">
        <f>IFERROR(VLOOKUP($B166,Kraftvärmeprod!$B$1:$AH$479,MATCH(U$2,Kraftvärmeprod!$B$1:$AG$1,0),FALSE)/1,0)-IFERROR(VLOOKUP($B166,'Slutlig allokering'!$B$2:$AC$462,MATCH(U$3,'Slutlig allokering'!$B$2:$AJ$2,0),FALSE)/1,0)</f>
        <v>0</v>
      </c>
      <c r="V166">
        <f>IFERROR(VLOOKUP($B166,Kraftvärmeprod!$B$1:$AH$479,MATCH(V$2,Kraftvärmeprod!$B$1:$AG$1,0),FALSE)/1,0)-IFERROR(VLOOKUP($B166,'Slutlig allokering'!$B$2:$AC$462,MATCH(V$3,'Slutlig allokering'!$B$2:$AJ$2,0),FALSE)/1,0)</f>
        <v>0</v>
      </c>
      <c r="W166">
        <f>IFERROR(VLOOKUP($B166,Kraftvärmeprod!$B$1:$AH$479,MATCH(W$2,Kraftvärmeprod!$B$1:$AG$1,0),FALSE)/1,0)-IFERROR(VLOOKUP($B166,'Slutlig allokering'!$B$2:$AC$462,MATCH(W$3,'Slutlig allokering'!$B$2:$AJ$2,0),FALSE)/1,0)</f>
        <v>0</v>
      </c>
      <c r="X166">
        <f>IFERROR(VLOOKUP($B166,Kraftvärmeprod!$B$1:$AH$479,MATCH(X$2,Kraftvärmeprod!$B$1:$AG$1,0),FALSE)/1,0)-IFERROR(VLOOKUP($B166,'Slutlig allokering'!$B$2:$AC$462,MATCH(X$3,'Slutlig allokering'!$B$2:$AJ$2,0),FALSE)/1,0)</f>
        <v>0</v>
      </c>
      <c r="Y166">
        <f>IFERROR(VLOOKUP($B166,Kraftvärmeprod!$B$1:$AH$479,MATCH(Y$2,Kraftvärmeprod!$B$1:$AG$1,0),FALSE)/1,0)-IFERROR(VLOOKUP($B166,'Slutlig allokering'!$B$2:$AC$462,MATCH(Y$3,'Slutlig allokering'!$B$2:$AJ$2,0),FALSE)/1,0)</f>
        <v>0</v>
      </c>
      <c r="Z166">
        <f>IFERROR(VLOOKUP($B166,Kraftvärmeprod!$B$1:$AH$479,MATCH(Z$2,Kraftvärmeprod!$B$1:$AG$1,0),FALSE)/1,0)-IFERROR(VLOOKUP($B166,'Slutlig allokering'!$B$2:$AC$462,MATCH(Z$3,'Slutlig allokering'!$B$2:$AJ$2,0),FALSE)/1,0)</f>
        <v>0</v>
      </c>
      <c r="AA166">
        <f>IFERROR(VLOOKUP($B166,Kraftvärmeprod!$B$1:$AH$479,MATCH(AA$2,Kraftvärmeprod!$B$1:$AG$1,0),FALSE)/1,0)-IFERROR(VLOOKUP($B166,'Slutlig allokering'!$B$2:$AC$462,MATCH(AA$3,'Slutlig allokering'!$B$2:$AJ$2,0),FALSE)/1,0)</f>
        <v>0</v>
      </c>
      <c r="AB166">
        <f>IFERROR(VLOOKUP($B166,Kraftvärmeprod!$B$1:$AH$479,MATCH(AB$2,Kraftvärmeprod!$B$1:$AG$1,0),FALSE)/1,0)-IFERROR(VLOOKUP($B166,'Slutlig allokering'!$B$2:$AC$462,MATCH(AB$3,'Slutlig allokering'!$B$2:$AJ$2,0),FALSE)/1,0)</f>
        <v>0</v>
      </c>
      <c r="AE166">
        <f t="shared" si="4"/>
        <v>33.140000000000015</v>
      </c>
      <c r="AG166">
        <f>IFERROR(VLOOKUP(B166,'Slutlig allokering'!$B$2:$AJ$462,MATCH("Summa justerad allokerad tillförd energi (utan hjälpel och rökgaskondensering):",'Slutlig allokering'!$B$2:$AK$2,0),FALSE)/1,"")</f>
        <v>110.57</v>
      </c>
      <c r="AI166" s="55">
        <f>IFERROR(1-VLOOKUP(B166,'Slutlig allokering'!$B$2:$AJ$462,MATCH("Andel av bränsle i kvv som allokerats till värme, exklusive rökgaskondensering och hjälpel",'Slutlig allokering'!$B$2:$AK$2,0),FALSE),"")</f>
        <v>0.23060329830909476</v>
      </c>
      <c r="AK166" s="55">
        <f t="shared" si="5"/>
        <v>0.23060329830909479</v>
      </c>
    </row>
    <row r="167" spans="1:37" x14ac:dyDescent="0.25">
      <c r="A167" s="28" t="s">
        <v>213</v>
      </c>
      <c r="B167" s="28" t="s">
        <v>214</v>
      </c>
      <c r="C167" t="str">
        <f>IFERROR(VLOOKUP($B167,Kraftvärmeprod!$B$1:$AH$479,MATCH(C$3,Kraftvärmeprod!$B$1:$AG$1,0),FALSE)/1,"")</f>
        <v/>
      </c>
      <c r="D167" t="str">
        <f>IFERROR(VLOOKUP($B167,Kraftvärmeprod!$B$1:$AH$479,MATCH(D$3,Kraftvärmeprod!$B$1:$AG$1,0),FALSE)/1,"")</f>
        <v/>
      </c>
      <c r="E167">
        <f>IFERROR(VLOOKUP($B167,Kraftvärmeprod!$B$1:$AH$479,MATCH(E$2,Kraftvärmeprod!$B$1:$AG$1,0),FALSE)/1,0)-IFERROR(VLOOKUP($B167,'Slutlig allokering'!$B$2:$AC$462,MATCH(E$3,'Slutlig allokering'!$B$2:$AJ$2,0),FALSE)/1,0)</f>
        <v>0</v>
      </c>
      <c r="F167">
        <f>IFERROR(VLOOKUP($B167,Kraftvärmeprod!$B$1:$AH$479,MATCH(F$2,Kraftvärmeprod!$B$1:$AG$1,0),FALSE)/1,0)-IFERROR(VLOOKUP($B167,'Slutlig allokering'!$B$2:$AC$462,MATCH(F$3,'Slutlig allokering'!$B$2:$AJ$2,0),FALSE)/1,0)</f>
        <v>0</v>
      </c>
      <c r="G167">
        <f>IFERROR(VLOOKUP($B167,Kraftvärmeprod!$B$1:$AH$479,MATCH(G$2,Kraftvärmeprod!$B$1:$AG$1,0),FALSE)/1,0)-IFERROR(VLOOKUP($B167,'Slutlig allokering'!$B$2:$AC$462,MATCH(G$3,'Slutlig allokering'!$B$2:$AJ$2,0),FALSE)/1,0)</f>
        <v>0</v>
      </c>
      <c r="H167">
        <f>IFERROR(VLOOKUP($B167,Kraftvärmeprod!$B$1:$AH$479,MATCH(H$2,Kraftvärmeprod!$B$1:$AG$1,0),FALSE)/1,0)-IFERROR(VLOOKUP($B167,'Slutlig allokering'!$B$2:$AC$462,MATCH(H$3,'Slutlig allokering'!$B$2:$AJ$2,0),FALSE)/1,0)</f>
        <v>0</v>
      </c>
      <c r="I167">
        <f>IFERROR(VLOOKUP($B167,Kraftvärmeprod!$B$1:$AH$479,MATCH(I$2,Kraftvärmeprod!$B$1:$AG$1,0),FALSE)/1,0)-IFERROR(VLOOKUP($B167,'Slutlig allokering'!$B$2:$AC$462,MATCH(I$3,'Slutlig allokering'!$B$2:$AJ$2,0),FALSE)/1,0)</f>
        <v>0</v>
      </c>
      <c r="J167">
        <f>IFERROR(VLOOKUP($B167,Kraftvärmeprod!$B$1:$AH$479,MATCH(J$2,Kraftvärmeprod!$B$1:$AG$1,0),FALSE)/1,0)-IFERROR(VLOOKUP($B167,'Slutlig allokering'!$B$2:$AC$462,MATCH(J$3,'Slutlig allokering'!$B$2:$AJ$2,0),FALSE)/1,0)</f>
        <v>0</v>
      </c>
      <c r="K167">
        <f>IFERROR(VLOOKUP($B167,Kraftvärmeprod!$B$1:$AH$479,MATCH(K$2,Kraftvärmeprod!$B$1:$AG$1,0),FALSE)/1,0)-IFERROR(VLOOKUP($B167,'Slutlig allokering'!$B$2:$AC$462,MATCH(K$3,'Slutlig allokering'!$B$2:$AJ$2,0),FALSE)/1,0)</f>
        <v>0</v>
      </c>
      <c r="L167">
        <f>IFERROR(VLOOKUP($B167,Kraftvärmeprod!$B$1:$AH$479,MATCH(L$2,Kraftvärmeprod!$B$1:$AG$1,0),FALSE)/1,0)-IFERROR(VLOOKUP($B167,'Slutlig allokering'!$B$2:$AC$462,MATCH(L$3,'Slutlig allokering'!$B$2:$AJ$2,0),FALSE)/1,0)</f>
        <v>0</v>
      </c>
      <c r="M167" s="143">
        <f>IFERROR(VLOOKUP($B167,Miljö!$B$1:$S$477,MATCH(M$2,Miljö!$B$1:$X$1,0),FALSE)/1,0)-IFERROR(VLOOKUP($B167,'Slutlig allokering'!$B$2:$AC$462,MATCH(M$3,'Slutlig allokering'!$B$2:$AJ$2,0),FALSE)/1,0)</f>
        <v>0</v>
      </c>
      <c r="N167">
        <f>IFERROR(VLOOKUP($B167,Kraftvärmeprod!$B$1:$AH$479,MATCH(N$2,Kraftvärmeprod!$B$1:$AG$1,0),FALSE)/1,0)-IFERROR(VLOOKUP($B167,'Slutlig allokering'!$B$2:$AC$462,MATCH(N$3,'Slutlig allokering'!$B$2:$AJ$2,0),FALSE)/1,0)</f>
        <v>0</v>
      </c>
      <c r="O167">
        <f>IFERROR(VLOOKUP($B167,Kraftvärmeprod!$B$1:$AH$479,MATCH(O$2,Kraftvärmeprod!$B$1:$AG$1,0),FALSE)/1,0)-IFERROR(VLOOKUP($B167,'Slutlig allokering'!$B$2:$AC$462,MATCH(O$3,'Slutlig allokering'!$B$2:$AJ$2,0),FALSE)/1,0)</f>
        <v>0</v>
      </c>
      <c r="P167">
        <f>IFERROR(VLOOKUP($B167,Kraftvärmeprod!$B$1:$AH$479,MATCH(P$2,Kraftvärmeprod!$B$1:$AG$1,0),FALSE)/1,0)-IFERROR(VLOOKUP($B167,'Slutlig allokering'!$B$2:$AC$462,MATCH(P$3,'Slutlig allokering'!$B$2:$AJ$2,0),FALSE)/1,0)</f>
        <v>0</v>
      </c>
      <c r="Q167">
        <f>IFERROR(VLOOKUP($B167,Kraftvärmeprod!$B$1:$AH$479,MATCH(Q$2,Kraftvärmeprod!$B$1:$AG$1,0),FALSE)/1,0)-IFERROR(VLOOKUP($B167,'Slutlig allokering'!$B$2:$AC$462,MATCH(Q$3,'Slutlig allokering'!$B$2:$AJ$2,0),FALSE)/1,0)</f>
        <v>0</v>
      </c>
      <c r="R167">
        <f>IFERROR(VLOOKUP($B167,Kraftvärmeprod!$B$1:$AH$479,MATCH(R$2,Kraftvärmeprod!$B$1:$AG$1,0),FALSE)/1,0)-IFERROR(VLOOKUP($B167,'Slutlig allokering'!$B$2:$AC$462,MATCH(R$3,'Slutlig allokering'!$B$2:$AJ$2,0),FALSE)/1,0)</f>
        <v>0</v>
      </c>
      <c r="S167">
        <f>IFERROR(VLOOKUP($B167,Kraftvärmeprod!$B$1:$AH$479,MATCH(S$2,Kraftvärmeprod!$B$1:$AG$1,0),FALSE)/1,0)-IFERROR(VLOOKUP($B167,'Slutlig allokering'!$B$2:$AC$462,MATCH(S$3,'Slutlig allokering'!$B$2:$AJ$2,0),FALSE)/1,0)</f>
        <v>0</v>
      </c>
      <c r="T167">
        <f>IFERROR(VLOOKUP($B167,Kraftvärmeprod!$B$1:$AH$479,MATCH(T$2,Kraftvärmeprod!$B$1:$AG$1,0),FALSE)/1,0)-IFERROR(VLOOKUP($B167,'Slutlig allokering'!$B$2:$AC$462,MATCH(T$3,'Slutlig allokering'!$B$2:$AJ$2,0),FALSE)/1,0)</f>
        <v>0</v>
      </c>
      <c r="U167">
        <f>IFERROR(VLOOKUP($B167,Kraftvärmeprod!$B$1:$AH$479,MATCH(U$2,Kraftvärmeprod!$B$1:$AG$1,0),FALSE)/1,0)-IFERROR(VLOOKUP($B167,'Slutlig allokering'!$B$2:$AC$462,MATCH(U$3,'Slutlig allokering'!$B$2:$AJ$2,0),FALSE)/1,0)</f>
        <v>0</v>
      </c>
      <c r="V167">
        <f>IFERROR(VLOOKUP($B167,Kraftvärmeprod!$B$1:$AH$479,MATCH(V$2,Kraftvärmeprod!$B$1:$AG$1,0),FALSE)/1,0)-IFERROR(VLOOKUP($B167,'Slutlig allokering'!$B$2:$AC$462,MATCH(V$3,'Slutlig allokering'!$B$2:$AJ$2,0),FALSE)/1,0)</f>
        <v>0</v>
      </c>
      <c r="W167">
        <f>IFERROR(VLOOKUP($B167,Kraftvärmeprod!$B$1:$AH$479,MATCH(W$2,Kraftvärmeprod!$B$1:$AG$1,0),FALSE)/1,0)-IFERROR(VLOOKUP($B167,'Slutlig allokering'!$B$2:$AC$462,MATCH(W$3,'Slutlig allokering'!$B$2:$AJ$2,0),FALSE)/1,0)</f>
        <v>0</v>
      </c>
      <c r="X167">
        <f>IFERROR(VLOOKUP($B167,Kraftvärmeprod!$B$1:$AH$479,MATCH(X$2,Kraftvärmeprod!$B$1:$AG$1,0),FALSE)/1,0)-IFERROR(VLOOKUP($B167,'Slutlig allokering'!$B$2:$AC$462,MATCH(X$3,'Slutlig allokering'!$B$2:$AJ$2,0),FALSE)/1,0)</f>
        <v>0</v>
      </c>
      <c r="Y167">
        <f>IFERROR(VLOOKUP($B167,Kraftvärmeprod!$B$1:$AH$479,MATCH(Y$2,Kraftvärmeprod!$B$1:$AG$1,0),FALSE)/1,0)-IFERROR(VLOOKUP($B167,'Slutlig allokering'!$B$2:$AC$462,MATCH(Y$3,'Slutlig allokering'!$B$2:$AJ$2,0),FALSE)/1,0)</f>
        <v>0</v>
      </c>
      <c r="Z167">
        <f>IFERROR(VLOOKUP($B167,Kraftvärmeprod!$B$1:$AH$479,MATCH(Z$2,Kraftvärmeprod!$B$1:$AG$1,0),FALSE)/1,0)-IFERROR(VLOOKUP($B167,'Slutlig allokering'!$B$2:$AC$462,MATCH(Z$3,'Slutlig allokering'!$B$2:$AJ$2,0),FALSE)/1,0)</f>
        <v>0</v>
      </c>
      <c r="AA167">
        <f>IFERROR(VLOOKUP($B167,Kraftvärmeprod!$B$1:$AH$479,MATCH(AA$2,Kraftvärmeprod!$B$1:$AG$1,0),FALSE)/1,0)-IFERROR(VLOOKUP($B167,'Slutlig allokering'!$B$2:$AC$462,MATCH(AA$3,'Slutlig allokering'!$B$2:$AJ$2,0),FALSE)/1,0)</f>
        <v>0</v>
      </c>
      <c r="AB167">
        <f>IFERROR(VLOOKUP($B167,Kraftvärmeprod!$B$1:$AH$479,MATCH(AB$2,Kraftvärmeprod!$B$1:$AG$1,0),FALSE)/1,0)-IFERROR(VLOOKUP($B167,'Slutlig allokering'!$B$2:$AC$462,MATCH(AB$3,'Slutlig allokering'!$B$2:$AJ$2,0),FALSE)/1,0)</f>
        <v>0</v>
      </c>
      <c r="AE167">
        <f t="shared" si="4"/>
        <v>0</v>
      </c>
      <c r="AG167">
        <f>IFERROR(VLOOKUP(B167,'Slutlig allokering'!$B$2:$AJ$462,MATCH("Summa justerad allokerad tillförd energi (utan hjälpel och rökgaskondensering):",'Slutlig allokering'!$B$2:$AK$2,0),FALSE)/1,"")</f>
        <v>0</v>
      </c>
      <c r="AI167" s="55" t="str">
        <f>IFERROR(1-VLOOKUP(B167,'Slutlig allokering'!$B$2:$AJ$462,MATCH("Andel av bränsle i kvv som allokerats till värme, exklusive rökgaskondensering och hjälpel",'Slutlig allokering'!$B$2:$AK$2,0),FALSE),"")</f>
        <v/>
      </c>
      <c r="AK167" s="55" t="str">
        <f t="shared" si="5"/>
        <v/>
      </c>
    </row>
    <row r="168" spans="1:37" x14ac:dyDescent="0.25">
      <c r="A168" s="28" t="s">
        <v>213</v>
      </c>
      <c r="B168" s="28" t="s">
        <v>215</v>
      </c>
      <c r="C168" t="str">
        <f>IFERROR(VLOOKUP($B168,Kraftvärmeprod!$B$1:$AH$479,MATCH(C$3,Kraftvärmeprod!$B$1:$AG$1,0),FALSE)/1,"")</f>
        <v/>
      </c>
      <c r="D168" t="str">
        <f>IFERROR(VLOOKUP($B168,Kraftvärmeprod!$B$1:$AH$479,MATCH(D$3,Kraftvärmeprod!$B$1:$AG$1,0),FALSE)/1,"")</f>
        <v/>
      </c>
      <c r="E168">
        <f>IFERROR(VLOOKUP($B168,Kraftvärmeprod!$B$1:$AH$479,MATCH(E$2,Kraftvärmeprod!$B$1:$AG$1,0),FALSE)/1,0)-IFERROR(VLOOKUP($B168,'Slutlig allokering'!$B$2:$AC$462,MATCH(E$3,'Slutlig allokering'!$B$2:$AJ$2,0),FALSE)/1,0)</f>
        <v>0</v>
      </c>
      <c r="F168">
        <f>IFERROR(VLOOKUP($B168,Kraftvärmeprod!$B$1:$AH$479,MATCH(F$2,Kraftvärmeprod!$B$1:$AG$1,0),FALSE)/1,0)-IFERROR(VLOOKUP($B168,'Slutlig allokering'!$B$2:$AC$462,MATCH(F$3,'Slutlig allokering'!$B$2:$AJ$2,0),FALSE)/1,0)</f>
        <v>0</v>
      </c>
      <c r="G168">
        <f>IFERROR(VLOOKUP($B168,Kraftvärmeprod!$B$1:$AH$479,MATCH(G$2,Kraftvärmeprod!$B$1:$AG$1,0),FALSE)/1,0)-IFERROR(VLOOKUP($B168,'Slutlig allokering'!$B$2:$AC$462,MATCH(G$3,'Slutlig allokering'!$B$2:$AJ$2,0),FALSE)/1,0)</f>
        <v>0</v>
      </c>
      <c r="H168">
        <f>IFERROR(VLOOKUP($B168,Kraftvärmeprod!$B$1:$AH$479,MATCH(H$2,Kraftvärmeprod!$B$1:$AG$1,0),FALSE)/1,0)-IFERROR(VLOOKUP($B168,'Slutlig allokering'!$B$2:$AC$462,MATCH(H$3,'Slutlig allokering'!$B$2:$AJ$2,0),FALSE)/1,0)</f>
        <v>0</v>
      </c>
      <c r="I168">
        <f>IFERROR(VLOOKUP($B168,Kraftvärmeprod!$B$1:$AH$479,MATCH(I$2,Kraftvärmeprod!$B$1:$AG$1,0),FALSE)/1,0)-IFERROR(VLOOKUP($B168,'Slutlig allokering'!$B$2:$AC$462,MATCH(I$3,'Slutlig allokering'!$B$2:$AJ$2,0),FALSE)/1,0)</f>
        <v>0</v>
      </c>
      <c r="J168">
        <f>IFERROR(VLOOKUP($B168,Kraftvärmeprod!$B$1:$AH$479,MATCH(J$2,Kraftvärmeprod!$B$1:$AG$1,0),FALSE)/1,0)-IFERROR(VLOOKUP($B168,'Slutlig allokering'!$B$2:$AC$462,MATCH(J$3,'Slutlig allokering'!$B$2:$AJ$2,0),FALSE)/1,0)</f>
        <v>0</v>
      </c>
      <c r="K168">
        <f>IFERROR(VLOOKUP($B168,Kraftvärmeprod!$B$1:$AH$479,MATCH(K$2,Kraftvärmeprod!$B$1:$AG$1,0),FALSE)/1,0)-IFERROR(VLOOKUP($B168,'Slutlig allokering'!$B$2:$AC$462,MATCH(K$3,'Slutlig allokering'!$B$2:$AJ$2,0),FALSE)/1,0)</f>
        <v>0</v>
      </c>
      <c r="L168">
        <f>IFERROR(VLOOKUP($B168,Kraftvärmeprod!$B$1:$AH$479,MATCH(L$2,Kraftvärmeprod!$B$1:$AG$1,0),FALSE)/1,0)-IFERROR(VLOOKUP($B168,'Slutlig allokering'!$B$2:$AC$462,MATCH(L$3,'Slutlig allokering'!$B$2:$AJ$2,0),FALSE)/1,0)</f>
        <v>0</v>
      </c>
      <c r="M168" s="143">
        <f>IFERROR(VLOOKUP($B168,Miljö!$B$1:$S$477,MATCH(M$2,Miljö!$B$1:$X$1,0),FALSE)/1,0)-IFERROR(VLOOKUP($B168,'Slutlig allokering'!$B$2:$AC$462,MATCH(M$3,'Slutlig allokering'!$B$2:$AJ$2,0),FALSE)/1,0)</f>
        <v>0</v>
      </c>
      <c r="N168">
        <f>IFERROR(VLOOKUP($B168,Kraftvärmeprod!$B$1:$AH$479,MATCH(N$2,Kraftvärmeprod!$B$1:$AG$1,0),FALSE)/1,0)-IFERROR(VLOOKUP($B168,'Slutlig allokering'!$B$2:$AC$462,MATCH(N$3,'Slutlig allokering'!$B$2:$AJ$2,0),FALSE)/1,0)</f>
        <v>0</v>
      </c>
      <c r="O168">
        <f>IFERROR(VLOOKUP($B168,Kraftvärmeprod!$B$1:$AH$479,MATCH(O$2,Kraftvärmeprod!$B$1:$AG$1,0),FALSE)/1,0)-IFERROR(VLOOKUP($B168,'Slutlig allokering'!$B$2:$AC$462,MATCH(O$3,'Slutlig allokering'!$B$2:$AJ$2,0),FALSE)/1,0)</f>
        <v>0</v>
      </c>
      <c r="P168">
        <f>IFERROR(VLOOKUP($B168,Kraftvärmeprod!$B$1:$AH$479,MATCH(P$2,Kraftvärmeprod!$B$1:$AG$1,0),FALSE)/1,0)-IFERROR(VLOOKUP($B168,'Slutlig allokering'!$B$2:$AC$462,MATCH(P$3,'Slutlig allokering'!$B$2:$AJ$2,0),FALSE)/1,0)</f>
        <v>0</v>
      </c>
      <c r="Q168">
        <f>IFERROR(VLOOKUP($B168,Kraftvärmeprod!$B$1:$AH$479,MATCH(Q$2,Kraftvärmeprod!$B$1:$AG$1,0),FALSE)/1,0)-IFERROR(VLOOKUP($B168,'Slutlig allokering'!$B$2:$AC$462,MATCH(Q$3,'Slutlig allokering'!$B$2:$AJ$2,0),FALSE)/1,0)</f>
        <v>0</v>
      </c>
      <c r="R168">
        <f>IFERROR(VLOOKUP($B168,Kraftvärmeprod!$B$1:$AH$479,MATCH(R$2,Kraftvärmeprod!$B$1:$AG$1,0),FALSE)/1,0)-IFERROR(VLOOKUP($B168,'Slutlig allokering'!$B$2:$AC$462,MATCH(R$3,'Slutlig allokering'!$B$2:$AJ$2,0),FALSE)/1,0)</f>
        <v>0</v>
      </c>
      <c r="S168">
        <f>IFERROR(VLOOKUP($B168,Kraftvärmeprod!$B$1:$AH$479,MATCH(S$2,Kraftvärmeprod!$B$1:$AG$1,0),FALSE)/1,0)-IFERROR(VLOOKUP($B168,'Slutlig allokering'!$B$2:$AC$462,MATCH(S$3,'Slutlig allokering'!$B$2:$AJ$2,0),FALSE)/1,0)</f>
        <v>0</v>
      </c>
      <c r="T168">
        <f>IFERROR(VLOOKUP($B168,Kraftvärmeprod!$B$1:$AH$479,MATCH(T$2,Kraftvärmeprod!$B$1:$AG$1,0),FALSE)/1,0)-IFERROR(VLOOKUP($B168,'Slutlig allokering'!$B$2:$AC$462,MATCH(T$3,'Slutlig allokering'!$B$2:$AJ$2,0),FALSE)/1,0)</f>
        <v>0</v>
      </c>
      <c r="U168">
        <f>IFERROR(VLOOKUP($B168,Kraftvärmeprod!$B$1:$AH$479,MATCH(U$2,Kraftvärmeprod!$B$1:$AG$1,0),FALSE)/1,0)-IFERROR(VLOOKUP($B168,'Slutlig allokering'!$B$2:$AC$462,MATCH(U$3,'Slutlig allokering'!$B$2:$AJ$2,0),FALSE)/1,0)</f>
        <v>0</v>
      </c>
      <c r="V168">
        <f>IFERROR(VLOOKUP($B168,Kraftvärmeprod!$B$1:$AH$479,MATCH(V$2,Kraftvärmeprod!$B$1:$AG$1,0),FALSE)/1,0)-IFERROR(VLOOKUP($B168,'Slutlig allokering'!$B$2:$AC$462,MATCH(V$3,'Slutlig allokering'!$B$2:$AJ$2,0),FALSE)/1,0)</f>
        <v>0</v>
      </c>
      <c r="W168">
        <f>IFERROR(VLOOKUP($B168,Kraftvärmeprod!$B$1:$AH$479,MATCH(W$2,Kraftvärmeprod!$B$1:$AG$1,0),FALSE)/1,0)-IFERROR(VLOOKUP($B168,'Slutlig allokering'!$B$2:$AC$462,MATCH(W$3,'Slutlig allokering'!$B$2:$AJ$2,0),FALSE)/1,0)</f>
        <v>0</v>
      </c>
      <c r="X168">
        <f>IFERROR(VLOOKUP($B168,Kraftvärmeprod!$B$1:$AH$479,MATCH(X$2,Kraftvärmeprod!$B$1:$AG$1,0),FALSE)/1,0)-IFERROR(VLOOKUP($B168,'Slutlig allokering'!$B$2:$AC$462,MATCH(X$3,'Slutlig allokering'!$B$2:$AJ$2,0),FALSE)/1,0)</f>
        <v>0</v>
      </c>
      <c r="Y168">
        <f>IFERROR(VLOOKUP($B168,Kraftvärmeprod!$B$1:$AH$479,MATCH(Y$2,Kraftvärmeprod!$B$1:$AG$1,0),FALSE)/1,0)-IFERROR(VLOOKUP($B168,'Slutlig allokering'!$B$2:$AC$462,MATCH(Y$3,'Slutlig allokering'!$B$2:$AJ$2,0),FALSE)/1,0)</f>
        <v>0</v>
      </c>
      <c r="Z168">
        <f>IFERROR(VLOOKUP($B168,Kraftvärmeprod!$B$1:$AH$479,MATCH(Z$2,Kraftvärmeprod!$B$1:$AG$1,0),FALSE)/1,0)-IFERROR(VLOOKUP($B168,'Slutlig allokering'!$B$2:$AC$462,MATCH(Z$3,'Slutlig allokering'!$B$2:$AJ$2,0),FALSE)/1,0)</f>
        <v>0</v>
      </c>
      <c r="AA168">
        <f>IFERROR(VLOOKUP($B168,Kraftvärmeprod!$B$1:$AH$479,MATCH(AA$2,Kraftvärmeprod!$B$1:$AG$1,0),FALSE)/1,0)-IFERROR(VLOOKUP($B168,'Slutlig allokering'!$B$2:$AC$462,MATCH(AA$3,'Slutlig allokering'!$B$2:$AJ$2,0),FALSE)/1,0)</f>
        <v>0</v>
      </c>
      <c r="AB168">
        <f>IFERROR(VLOOKUP($B168,Kraftvärmeprod!$B$1:$AH$479,MATCH(AB$2,Kraftvärmeprod!$B$1:$AG$1,0),FALSE)/1,0)-IFERROR(VLOOKUP($B168,'Slutlig allokering'!$B$2:$AC$462,MATCH(AB$3,'Slutlig allokering'!$B$2:$AJ$2,0),FALSE)/1,0)</f>
        <v>0</v>
      </c>
      <c r="AE168">
        <f t="shared" si="4"/>
        <v>0</v>
      </c>
      <c r="AG168">
        <f>IFERROR(VLOOKUP(B168,'Slutlig allokering'!$B$2:$AJ$462,MATCH("Summa justerad allokerad tillförd energi (utan hjälpel och rökgaskondensering):",'Slutlig allokering'!$B$2:$AK$2,0),FALSE)/1,"")</f>
        <v>0</v>
      </c>
      <c r="AI168" s="55" t="str">
        <f>IFERROR(1-VLOOKUP(B168,'Slutlig allokering'!$B$2:$AJ$462,MATCH("Andel av bränsle i kvv som allokerats till värme, exklusive rökgaskondensering och hjälpel",'Slutlig allokering'!$B$2:$AK$2,0),FALSE),"")</f>
        <v/>
      </c>
      <c r="AK168" s="55" t="str">
        <f t="shared" si="5"/>
        <v/>
      </c>
    </row>
    <row r="169" spans="1:37" x14ac:dyDescent="0.25">
      <c r="A169" s="28" t="s">
        <v>216</v>
      </c>
      <c r="B169" s="28" t="s">
        <v>217</v>
      </c>
      <c r="C169" t="str">
        <f>IFERROR(VLOOKUP($B169,Kraftvärmeprod!$B$1:$AH$479,MATCH(C$3,Kraftvärmeprod!$B$1:$AG$1,0),FALSE)/1,"")</f>
        <v/>
      </c>
      <c r="D169" t="str">
        <f>IFERROR(VLOOKUP($B169,Kraftvärmeprod!$B$1:$AH$479,MATCH(D$3,Kraftvärmeprod!$B$1:$AG$1,0),FALSE)/1,"")</f>
        <v/>
      </c>
      <c r="E169">
        <f>IFERROR(VLOOKUP($B169,Kraftvärmeprod!$B$1:$AH$479,MATCH(E$2,Kraftvärmeprod!$B$1:$AG$1,0),FALSE)/1,0)-IFERROR(VLOOKUP($B169,'Slutlig allokering'!$B$2:$AC$462,MATCH(E$3,'Slutlig allokering'!$B$2:$AJ$2,0),FALSE)/1,0)</f>
        <v>0</v>
      </c>
      <c r="F169">
        <f>IFERROR(VLOOKUP($B169,Kraftvärmeprod!$B$1:$AH$479,MATCH(F$2,Kraftvärmeprod!$B$1:$AG$1,0),FALSE)/1,0)-IFERROR(VLOOKUP($B169,'Slutlig allokering'!$B$2:$AC$462,MATCH(F$3,'Slutlig allokering'!$B$2:$AJ$2,0),FALSE)/1,0)</f>
        <v>0</v>
      </c>
      <c r="G169">
        <f>IFERROR(VLOOKUP($B169,Kraftvärmeprod!$B$1:$AH$479,MATCH(G$2,Kraftvärmeprod!$B$1:$AG$1,0),FALSE)/1,0)-IFERROR(VLOOKUP($B169,'Slutlig allokering'!$B$2:$AC$462,MATCH(G$3,'Slutlig allokering'!$B$2:$AJ$2,0),FALSE)/1,0)</f>
        <v>0</v>
      </c>
      <c r="H169">
        <f>IFERROR(VLOOKUP($B169,Kraftvärmeprod!$B$1:$AH$479,MATCH(H$2,Kraftvärmeprod!$B$1:$AG$1,0),FALSE)/1,0)-IFERROR(VLOOKUP($B169,'Slutlig allokering'!$B$2:$AC$462,MATCH(H$3,'Slutlig allokering'!$B$2:$AJ$2,0),FALSE)/1,0)</f>
        <v>0</v>
      </c>
      <c r="I169">
        <f>IFERROR(VLOOKUP($B169,Kraftvärmeprod!$B$1:$AH$479,MATCH(I$2,Kraftvärmeprod!$B$1:$AG$1,0),FALSE)/1,0)-IFERROR(VLOOKUP($B169,'Slutlig allokering'!$B$2:$AC$462,MATCH(I$3,'Slutlig allokering'!$B$2:$AJ$2,0),FALSE)/1,0)</f>
        <v>0</v>
      </c>
      <c r="J169">
        <f>IFERROR(VLOOKUP($B169,Kraftvärmeprod!$B$1:$AH$479,MATCH(J$2,Kraftvärmeprod!$B$1:$AG$1,0),FALSE)/1,0)-IFERROR(VLOOKUP($B169,'Slutlig allokering'!$B$2:$AC$462,MATCH(J$3,'Slutlig allokering'!$B$2:$AJ$2,0),FALSE)/1,0)</f>
        <v>0</v>
      </c>
      <c r="K169">
        <f>IFERROR(VLOOKUP($B169,Kraftvärmeprod!$B$1:$AH$479,MATCH(K$2,Kraftvärmeprod!$B$1:$AG$1,0),FALSE)/1,0)-IFERROR(VLOOKUP($B169,'Slutlig allokering'!$B$2:$AC$462,MATCH(K$3,'Slutlig allokering'!$B$2:$AJ$2,0),FALSE)/1,0)</f>
        <v>0</v>
      </c>
      <c r="L169">
        <f>IFERROR(VLOOKUP($B169,Kraftvärmeprod!$B$1:$AH$479,MATCH(L$2,Kraftvärmeprod!$B$1:$AG$1,0),FALSE)/1,0)-IFERROR(VLOOKUP($B169,'Slutlig allokering'!$B$2:$AC$462,MATCH(L$3,'Slutlig allokering'!$B$2:$AJ$2,0),FALSE)/1,0)</f>
        <v>0</v>
      </c>
      <c r="M169" s="143">
        <f>IFERROR(VLOOKUP($B169,Miljö!$B$1:$S$477,MATCH(M$2,Miljö!$B$1:$X$1,0),FALSE)/1,0)-IFERROR(VLOOKUP($B169,'Slutlig allokering'!$B$2:$AC$462,MATCH(M$3,'Slutlig allokering'!$B$2:$AJ$2,0),FALSE)/1,0)</f>
        <v>0</v>
      </c>
      <c r="N169">
        <f>IFERROR(VLOOKUP($B169,Kraftvärmeprod!$B$1:$AH$479,MATCH(N$2,Kraftvärmeprod!$B$1:$AG$1,0),FALSE)/1,0)-IFERROR(VLOOKUP($B169,'Slutlig allokering'!$B$2:$AC$462,MATCH(N$3,'Slutlig allokering'!$B$2:$AJ$2,0),FALSE)/1,0)</f>
        <v>0</v>
      </c>
      <c r="O169">
        <f>IFERROR(VLOOKUP($B169,Kraftvärmeprod!$B$1:$AH$479,MATCH(O$2,Kraftvärmeprod!$B$1:$AG$1,0),FALSE)/1,0)-IFERROR(VLOOKUP($B169,'Slutlig allokering'!$B$2:$AC$462,MATCH(O$3,'Slutlig allokering'!$B$2:$AJ$2,0),FALSE)/1,0)</f>
        <v>0</v>
      </c>
      <c r="P169">
        <f>IFERROR(VLOOKUP($B169,Kraftvärmeprod!$B$1:$AH$479,MATCH(P$2,Kraftvärmeprod!$B$1:$AG$1,0),FALSE)/1,0)-IFERROR(VLOOKUP($B169,'Slutlig allokering'!$B$2:$AC$462,MATCH(P$3,'Slutlig allokering'!$B$2:$AJ$2,0),FALSE)/1,0)</f>
        <v>0</v>
      </c>
      <c r="Q169">
        <f>IFERROR(VLOOKUP($B169,Kraftvärmeprod!$B$1:$AH$479,MATCH(Q$2,Kraftvärmeprod!$B$1:$AG$1,0),FALSE)/1,0)-IFERROR(VLOOKUP($B169,'Slutlig allokering'!$B$2:$AC$462,MATCH(Q$3,'Slutlig allokering'!$B$2:$AJ$2,0),FALSE)/1,0)</f>
        <v>0</v>
      </c>
      <c r="R169">
        <f>IFERROR(VLOOKUP($B169,Kraftvärmeprod!$B$1:$AH$479,MATCH(R$2,Kraftvärmeprod!$B$1:$AG$1,0),FALSE)/1,0)-IFERROR(VLOOKUP($B169,'Slutlig allokering'!$B$2:$AC$462,MATCH(R$3,'Slutlig allokering'!$B$2:$AJ$2,0),FALSE)/1,0)</f>
        <v>0</v>
      </c>
      <c r="S169">
        <f>IFERROR(VLOOKUP($B169,Kraftvärmeprod!$B$1:$AH$479,MATCH(S$2,Kraftvärmeprod!$B$1:$AG$1,0),FALSE)/1,0)-IFERROR(VLOOKUP($B169,'Slutlig allokering'!$B$2:$AC$462,MATCH(S$3,'Slutlig allokering'!$B$2:$AJ$2,0),FALSE)/1,0)</f>
        <v>0</v>
      </c>
      <c r="T169">
        <f>IFERROR(VLOOKUP($B169,Kraftvärmeprod!$B$1:$AH$479,MATCH(T$2,Kraftvärmeprod!$B$1:$AG$1,0),FALSE)/1,0)-IFERROR(VLOOKUP($B169,'Slutlig allokering'!$B$2:$AC$462,MATCH(T$3,'Slutlig allokering'!$B$2:$AJ$2,0),FALSE)/1,0)</f>
        <v>0</v>
      </c>
      <c r="U169">
        <f>IFERROR(VLOOKUP($B169,Kraftvärmeprod!$B$1:$AH$479,MATCH(U$2,Kraftvärmeprod!$B$1:$AG$1,0),FALSE)/1,0)-IFERROR(VLOOKUP($B169,'Slutlig allokering'!$B$2:$AC$462,MATCH(U$3,'Slutlig allokering'!$B$2:$AJ$2,0),FALSE)/1,0)</f>
        <v>0</v>
      </c>
      <c r="V169">
        <f>IFERROR(VLOOKUP($B169,Kraftvärmeprod!$B$1:$AH$479,MATCH(V$2,Kraftvärmeprod!$B$1:$AG$1,0),FALSE)/1,0)-IFERROR(VLOOKUP($B169,'Slutlig allokering'!$B$2:$AC$462,MATCH(V$3,'Slutlig allokering'!$B$2:$AJ$2,0),FALSE)/1,0)</f>
        <v>0</v>
      </c>
      <c r="W169">
        <f>IFERROR(VLOOKUP($B169,Kraftvärmeprod!$B$1:$AH$479,MATCH(W$2,Kraftvärmeprod!$B$1:$AG$1,0),FALSE)/1,0)-IFERROR(VLOOKUP($B169,'Slutlig allokering'!$B$2:$AC$462,MATCH(W$3,'Slutlig allokering'!$B$2:$AJ$2,0),FALSE)/1,0)</f>
        <v>0</v>
      </c>
      <c r="X169">
        <f>IFERROR(VLOOKUP($B169,Kraftvärmeprod!$B$1:$AH$479,MATCH(X$2,Kraftvärmeprod!$B$1:$AG$1,0),FALSE)/1,0)-IFERROR(VLOOKUP($B169,'Slutlig allokering'!$B$2:$AC$462,MATCH(X$3,'Slutlig allokering'!$B$2:$AJ$2,0),FALSE)/1,0)</f>
        <v>0</v>
      </c>
      <c r="Y169">
        <f>IFERROR(VLOOKUP($B169,Kraftvärmeprod!$B$1:$AH$479,MATCH(Y$2,Kraftvärmeprod!$B$1:$AG$1,0),FALSE)/1,0)-IFERROR(VLOOKUP($B169,'Slutlig allokering'!$B$2:$AC$462,MATCH(Y$3,'Slutlig allokering'!$B$2:$AJ$2,0),FALSE)/1,0)</f>
        <v>0</v>
      </c>
      <c r="Z169">
        <f>IFERROR(VLOOKUP($B169,Kraftvärmeprod!$B$1:$AH$479,MATCH(Z$2,Kraftvärmeprod!$B$1:$AG$1,0),FALSE)/1,0)-IFERROR(VLOOKUP($B169,'Slutlig allokering'!$B$2:$AC$462,MATCH(Z$3,'Slutlig allokering'!$B$2:$AJ$2,0),FALSE)/1,0)</f>
        <v>0</v>
      </c>
      <c r="AA169">
        <f>IFERROR(VLOOKUP($B169,Kraftvärmeprod!$B$1:$AH$479,MATCH(AA$2,Kraftvärmeprod!$B$1:$AG$1,0),FALSE)/1,0)-IFERROR(VLOOKUP($B169,'Slutlig allokering'!$B$2:$AC$462,MATCH(AA$3,'Slutlig allokering'!$B$2:$AJ$2,0),FALSE)/1,0)</f>
        <v>0</v>
      </c>
      <c r="AB169">
        <f>IFERROR(VLOOKUP($B169,Kraftvärmeprod!$B$1:$AH$479,MATCH(AB$2,Kraftvärmeprod!$B$1:$AG$1,0),FALSE)/1,0)-IFERROR(VLOOKUP($B169,'Slutlig allokering'!$B$2:$AC$462,MATCH(AB$3,'Slutlig allokering'!$B$2:$AJ$2,0),FALSE)/1,0)</f>
        <v>0</v>
      </c>
      <c r="AE169">
        <f t="shared" si="4"/>
        <v>0</v>
      </c>
      <c r="AG169">
        <f>IFERROR(VLOOKUP(B169,'Slutlig allokering'!$B$2:$AJ$462,MATCH("Summa justerad allokerad tillförd energi (utan hjälpel och rökgaskondensering):",'Slutlig allokering'!$B$2:$AK$2,0),FALSE)/1,"")</f>
        <v>0</v>
      </c>
      <c r="AI169" s="55" t="str">
        <f>IFERROR(1-VLOOKUP(B169,'Slutlig allokering'!$B$2:$AJ$462,MATCH("Andel av bränsle i kvv som allokerats till värme, exklusive rökgaskondensering och hjälpel",'Slutlig allokering'!$B$2:$AK$2,0),FALSE),"")</f>
        <v/>
      </c>
      <c r="AK169" s="55" t="str">
        <f t="shared" si="5"/>
        <v/>
      </c>
    </row>
    <row r="170" spans="1:37" x14ac:dyDescent="0.25">
      <c r="A170" s="28" t="s">
        <v>218</v>
      </c>
      <c r="B170" s="28" t="s">
        <v>219</v>
      </c>
      <c r="C170" t="str">
        <f>IFERROR(VLOOKUP($B170,Kraftvärmeprod!$B$1:$AH$479,MATCH(C$3,Kraftvärmeprod!$B$1:$AG$1,0),FALSE)/1,"")</f>
        <v/>
      </c>
      <c r="D170" t="str">
        <f>IFERROR(VLOOKUP($B170,Kraftvärmeprod!$B$1:$AH$479,MATCH(D$3,Kraftvärmeprod!$B$1:$AG$1,0),FALSE)/1,"")</f>
        <v/>
      </c>
      <c r="E170">
        <f>IFERROR(VLOOKUP($B170,Kraftvärmeprod!$B$1:$AH$479,MATCH(E$2,Kraftvärmeprod!$B$1:$AG$1,0),FALSE)/1,0)-IFERROR(VLOOKUP($B170,'Slutlig allokering'!$B$2:$AC$462,MATCH(E$3,'Slutlig allokering'!$B$2:$AJ$2,0),FALSE)/1,0)</f>
        <v>0</v>
      </c>
      <c r="F170">
        <f>IFERROR(VLOOKUP($B170,Kraftvärmeprod!$B$1:$AH$479,MATCH(F$2,Kraftvärmeprod!$B$1:$AG$1,0),FALSE)/1,0)-IFERROR(VLOOKUP($B170,'Slutlig allokering'!$B$2:$AC$462,MATCH(F$3,'Slutlig allokering'!$B$2:$AJ$2,0),FALSE)/1,0)</f>
        <v>0</v>
      </c>
      <c r="G170">
        <f>IFERROR(VLOOKUP($B170,Kraftvärmeprod!$B$1:$AH$479,MATCH(G$2,Kraftvärmeprod!$B$1:$AG$1,0),FALSE)/1,0)-IFERROR(VLOOKUP($B170,'Slutlig allokering'!$B$2:$AC$462,MATCH(G$3,'Slutlig allokering'!$B$2:$AJ$2,0),FALSE)/1,0)</f>
        <v>0</v>
      </c>
      <c r="H170">
        <f>IFERROR(VLOOKUP($B170,Kraftvärmeprod!$B$1:$AH$479,MATCH(H$2,Kraftvärmeprod!$B$1:$AG$1,0),FALSE)/1,0)-IFERROR(VLOOKUP($B170,'Slutlig allokering'!$B$2:$AC$462,MATCH(H$3,'Slutlig allokering'!$B$2:$AJ$2,0),FALSE)/1,0)</f>
        <v>0</v>
      </c>
      <c r="I170">
        <f>IFERROR(VLOOKUP($B170,Kraftvärmeprod!$B$1:$AH$479,MATCH(I$2,Kraftvärmeprod!$B$1:$AG$1,0),FALSE)/1,0)-IFERROR(VLOOKUP($B170,'Slutlig allokering'!$B$2:$AC$462,MATCH(I$3,'Slutlig allokering'!$B$2:$AJ$2,0),FALSE)/1,0)</f>
        <v>0</v>
      </c>
      <c r="J170">
        <f>IFERROR(VLOOKUP($B170,Kraftvärmeprod!$B$1:$AH$479,MATCH(J$2,Kraftvärmeprod!$B$1:$AG$1,0),FALSE)/1,0)-IFERROR(VLOOKUP($B170,'Slutlig allokering'!$B$2:$AC$462,MATCH(J$3,'Slutlig allokering'!$B$2:$AJ$2,0),FALSE)/1,0)</f>
        <v>0</v>
      </c>
      <c r="K170">
        <f>IFERROR(VLOOKUP($B170,Kraftvärmeprod!$B$1:$AH$479,MATCH(K$2,Kraftvärmeprod!$B$1:$AG$1,0),FALSE)/1,0)-IFERROR(VLOOKUP($B170,'Slutlig allokering'!$B$2:$AC$462,MATCH(K$3,'Slutlig allokering'!$B$2:$AJ$2,0),FALSE)/1,0)</f>
        <v>0</v>
      </c>
      <c r="L170">
        <f>IFERROR(VLOOKUP($B170,Kraftvärmeprod!$B$1:$AH$479,MATCH(L$2,Kraftvärmeprod!$B$1:$AG$1,0),FALSE)/1,0)-IFERROR(VLOOKUP($B170,'Slutlig allokering'!$B$2:$AC$462,MATCH(L$3,'Slutlig allokering'!$B$2:$AJ$2,0),FALSE)/1,0)</f>
        <v>0</v>
      </c>
      <c r="M170" s="143">
        <f>IFERROR(VLOOKUP($B170,Miljö!$B$1:$S$477,MATCH(M$2,Miljö!$B$1:$X$1,0),FALSE)/1,0)-IFERROR(VLOOKUP($B170,'Slutlig allokering'!$B$2:$AC$462,MATCH(M$3,'Slutlig allokering'!$B$2:$AJ$2,0),FALSE)/1,0)</f>
        <v>0</v>
      </c>
      <c r="N170">
        <f>IFERROR(VLOOKUP($B170,Kraftvärmeprod!$B$1:$AH$479,MATCH(N$2,Kraftvärmeprod!$B$1:$AG$1,0),FALSE)/1,0)-IFERROR(VLOOKUP($B170,'Slutlig allokering'!$B$2:$AC$462,MATCH(N$3,'Slutlig allokering'!$B$2:$AJ$2,0),FALSE)/1,0)</f>
        <v>0</v>
      </c>
      <c r="O170">
        <f>IFERROR(VLOOKUP($B170,Kraftvärmeprod!$B$1:$AH$479,MATCH(O$2,Kraftvärmeprod!$B$1:$AG$1,0),FALSE)/1,0)-IFERROR(VLOOKUP($B170,'Slutlig allokering'!$B$2:$AC$462,MATCH(O$3,'Slutlig allokering'!$B$2:$AJ$2,0),FALSE)/1,0)</f>
        <v>0</v>
      </c>
      <c r="P170">
        <f>IFERROR(VLOOKUP($B170,Kraftvärmeprod!$B$1:$AH$479,MATCH(P$2,Kraftvärmeprod!$B$1:$AG$1,0),FALSE)/1,0)-IFERROR(VLOOKUP($B170,'Slutlig allokering'!$B$2:$AC$462,MATCH(P$3,'Slutlig allokering'!$B$2:$AJ$2,0),FALSE)/1,0)</f>
        <v>0</v>
      </c>
      <c r="Q170">
        <f>IFERROR(VLOOKUP($B170,Kraftvärmeprod!$B$1:$AH$479,MATCH(Q$2,Kraftvärmeprod!$B$1:$AG$1,0),FALSE)/1,0)-IFERROR(VLOOKUP($B170,'Slutlig allokering'!$B$2:$AC$462,MATCH(Q$3,'Slutlig allokering'!$B$2:$AJ$2,0),FALSE)/1,0)</f>
        <v>0</v>
      </c>
      <c r="R170">
        <f>IFERROR(VLOOKUP($B170,Kraftvärmeprod!$B$1:$AH$479,MATCH(R$2,Kraftvärmeprod!$B$1:$AG$1,0),FALSE)/1,0)-IFERROR(VLOOKUP($B170,'Slutlig allokering'!$B$2:$AC$462,MATCH(R$3,'Slutlig allokering'!$B$2:$AJ$2,0),FALSE)/1,0)</f>
        <v>0</v>
      </c>
      <c r="S170">
        <f>IFERROR(VLOOKUP($B170,Kraftvärmeprod!$B$1:$AH$479,MATCH(S$2,Kraftvärmeprod!$B$1:$AG$1,0),FALSE)/1,0)-IFERROR(VLOOKUP($B170,'Slutlig allokering'!$B$2:$AC$462,MATCH(S$3,'Slutlig allokering'!$B$2:$AJ$2,0),FALSE)/1,0)</f>
        <v>0</v>
      </c>
      <c r="T170">
        <f>IFERROR(VLOOKUP($B170,Kraftvärmeprod!$B$1:$AH$479,MATCH(T$2,Kraftvärmeprod!$B$1:$AG$1,0),FALSE)/1,0)-IFERROR(VLOOKUP($B170,'Slutlig allokering'!$B$2:$AC$462,MATCH(T$3,'Slutlig allokering'!$B$2:$AJ$2,0),FALSE)/1,0)</f>
        <v>0</v>
      </c>
      <c r="U170">
        <f>IFERROR(VLOOKUP($B170,Kraftvärmeprod!$B$1:$AH$479,MATCH(U$2,Kraftvärmeprod!$B$1:$AG$1,0),FALSE)/1,0)-IFERROR(VLOOKUP($B170,'Slutlig allokering'!$B$2:$AC$462,MATCH(U$3,'Slutlig allokering'!$B$2:$AJ$2,0),FALSE)/1,0)</f>
        <v>0</v>
      </c>
      <c r="V170">
        <f>IFERROR(VLOOKUP($B170,Kraftvärmeprod!$B$1:$AH$479,MATCH(V$2,Kraftvärmeprod!$B$1:$AG$1,0),FALSE)/1,0)-IFERROR(VLOOKUP($B170,'Slutlig allokering'!$B$2:$AC$462,MATCH(V$3,'Slutlig allokering'!$B$2:$AJ$2,0),FALSE)/1,0)</f>
        <v>0</v>
      </c>
      <c r="W170">
        <f>IFERROR(VLOOKUP($B170,Kraftvärmeprod!$B$1:$AH$479,MATCH(W$2,Kraftvärmeprod!$B$1:$AG$1,0),FALSE)/1,0)-IFERROR(VLOOKUP($B170,'Slutlig allokering'!$B$2:$AC$462,MATCH(W$3,'Slutlig allokering'!$B$2:$AJ$2,0),FALSE)/1,0)</f>
        <v>0</v>
      </c>
      <c r="X170">
        <f>IFERROR(VLOOKUP($B170,Kraftvärmeprod!$B$1:$AH$479,MATCH(X$2,Kraftvärmeprod!$B$1:$AG$1,0),FALSE)/1,0)-IFERROR(VLOOKUP($B170,'Slutlig allokering'!$B$2:$AC$462,MATCH(X$3,'Slutlig allokering'!$B$2:$AJ$2,0),FALSE)/1,0)</f>
        <v>0</v>
      </c>
      <c r="Y170">
        <f>IFERROR(VLOOKUP($B170,Kraftvärmeprod!$B$1:$AH$479,MATCH(Y$2,Kraftvärmeprod!$B$1:$AG$1,0),FALSE)/1,0)-IFERROR(VLOOKUP($B170,'Slutlig allokering'!$B$2:$AC$462,MATCH(Y$3,'Slutlig allokering'!$B$2:$AJ$2,0),FALSE)/1,0)</f>
        <v>0</v>
      </c>
      <c r="Z170">
        <f>IFERROR(VLOOKUP($B170,Kraftvärmeprod!$B$1:$AH$479,MATCH(Z$2,Kraftvärmeprod!$B$1:$AG$1,0),FALSE)/1,0)-IFERROR(VLOOKUP($B170,'Slutlig allokering'!$B$2:$AC$462,MATCH(Z$3,'Slutlig allokering'!$B$2:$AJ$2,0),FALSE)/1,0)</f>
        <v>0</v>
      </c>
      <c r="AA170">
        <f>IFERROR(VLOOKUP($B170,Kraftvärmeprod!$B$1:$AH$479,MATCH(AA$2,Kraftvärmeprod!$B$1:$AG$1,0),FALSE)/1,0)-IFERROR(VLOOKUP($B170,'Slutlig allokering'!$B$2:$AC$462,MATCH(AA$3,'Slutlig allokering'!$B$2:$AJ$2,0),FALSE)/1,0)</f>
        <v>0</v>
      </c>
      <c r="AB170">
        <f>IFERROR(VLOOKUP($B170,Kraftvärmeprod!$B$1:$AH$479,MATCH(AB$2,Kraftvärmeprod!$B$1:$AG$1,0),FALSE)/1,0)-IFERROR(VLOOKUP($B170,'Slutlig allokering'!$B$2:$AC$462,MATCH(AB$3,'Slutlig allokering'!$B$2:$AJ$2,0),FALSE)/1,0)</f>
        <v>0</v>
      </c>
      <c r="AE170">
        <f t="shared" si="4"/>
        <v>0</v>
      </c>
      <c r="AG170">
        <f>IFERROR(VLOOKUP(B170,'Slutlig allokering'!$B$2:$AJ$462,MATCH("Summa justerad allokerad tillförd energi (utan hjälpel och rökgaskondensering):",'Slutlig allokering'!$B$2:$AK$2,0),FALSE)/1,"")</f>
        <v>0</v>
      </c>
      <c r="AI170" s="55" t="str">
        <f>IFERROR(1-VLOOKUP(B170,'Slutlig allokering'!$B$2:$AJ$462,MATCH("Andel av bränsle i kvv som allokerats till värme, exklusive rökgaskondensering och hjälpel",'Slutlig allokering'!$B$2:$AK$2,0),FALSE),"")</f>
        <v/>
      </c>
      <c r="AK170" s="55" t="str">
        <f t="shared" si="5"/>
        <v/>
      </c>
    </row>
    <row r="171" spans="1:37" x14ac:dyDescent="0.25">
      <c r="A171" s="28" t="s">
        <v>218</v>
      </c>
      <c r="B171" s="28" t="s">
        <v>220</v>
      </c>
      <c r="C171" t="str">
        <f>IFERROR(VLOOKUP($B171,Kraftvärmeprod!$B$1:$AH$479,MATCH(C$3,Kraftvärmeprod!$B$1:$AG$1,0),FALSE)/1,"")</f>
        <v/>
      </c>
      <c r="D171" t="str">
        <f>IFERROR(VLOOKUP($B171,Kraftvärmeprod!$B$1:$AH$479,MATCH(D$3,Kraftvärmeprod!$B$1:$AG$1,0),FALSE)/1,"")</f>
        <v/>
      </c>
      <c r="E171">
        <f>IFERROR(VLOOKUP($B171,Kraftvärmeprod!$B$1:$AH$479,MATCH(E$2,Kraftvärmeprod!$B$1:$AG$1,0),FALSE)/1,0)-IFERROR(VLOOKUP($B171,'Slutlig allokering'!$B$2:$AC$462,MATCH(E$3,'Slutlig allokering'!$B$2:$AJ$2,0),FALSE)/1,0)</f>
        <v>0</v>
      </c>
      <c r="F171">
        <f>IFERROR(VLOOKUP($B171,Kraftvärmeprod!$B$1:$AH$479,MATCH(F$2,Kraftvärmeprod!$B$1:$AG$1,0),FALSE)/1,0)-IFERROR(VLOOKUP($B171,'Slutlig allokering'!$B$2:$AC$462,MATCH(F$3,'Slutlig allokering'!$B$2:$AJ$2,0),FALSE)/1,0)</f>
        <v>0</v>
      </c>
      <c r="G171">
        <f>IFERROR(VLOOKUP($B171,Kraftvärmeprod!$B$1:$AH$479,MATCH(G$2,Kraftvärmeprod!$B$1:$AG$1,0),FALSE)/1,0)-IFERROR(VLOOKUP($B171,'Slutlig allokering'!$B$2:$AC$462,MATCH(G$3,'Slutlig allokering'!$B$2:$AJ$2,0),FALSE)/1,0)</f>
        <v>0</v>
      </c>
      <c r="H171">
        <f>IFERROR(VLOOKUP($B171,Kraftvärmeprod!$B$1:$AH$479,MATCH(H$2,Kraftvärmeprod!$B$1:$AG$1,0),FALSE)/1,0)-IFERROR(VLOOKUP($B171,'Slutlig allokering'!$B$2:$AC$462,MATCH(H$3,'Slutlig allokering'!$B$2:$AJ$2,0),FALSE)/1,0)</f>
        <v>0</v>
      </c>
      <c r="I171">
        <f>IFERROR(VLOOKUP($B171,Kraftvärmeprod!$B$1:$AH$479,MATCH(I$2,Kraftvärmeprod!$B$1:$AG$1,0),FALSE)/1,0)-IFERROR(VLOOKUP($B171,'Slutlig allokering'!$B$2:$AC$462,MATCH(I$3,'Slutlig allokering'!$B$2:$AJ$2,0),FALSE)/1,0)</f>
        <v>0</v>
      </c>
      <c r="J171">
        <f>IFERROR(VLOOKUP($B171,Kraftvärmeprod!$B$1:$AH$479,MATCH(J$2,Kraftvärmeprod!$B$1:$AG$1,0),FALSE)/1,0)-IFERROR(VLOOKUP($B171,'Slutlig allokering'!$B$2:$AC$462,MATCH(J$3,'Slutlig allokering'!$B$2:$AJ$2,0),FALSE)/1,0)</f>
        <v>0</v>
      </c>
      <c r="K171">
        <f>IFERROR(VLOOKUP($B171,Kraftvärmeprod!$B$1:$AH$479,MATCH(K$2,Kraftvärmeprod!$B$1:$AG$1,0),FALSE)/1,0)-IFERROR(VLOOKUP($B171,'Slutlig allokering'!$B$2:$AC$462,MATCH(K$3,'Slutlig allokering'!$B$2:$AJ$2,0),FALSE)/1,0)</f>
        <v>0</v>
      </c>
      <c r="L171">
        <f>IFERROR(VLOOKUP($B171,Kraftvärmeprod!$B$1:$AH$479,MATCH(L$2,Kraftvärmeprod!$B$1:$AG$1,0),FALSE)/1,0)-IFERROR(VLOOKUP($B171,'Slutlig allokering'!$B$2:$AC$462,MATCH(L$3,'Slutlig allokering'!$B$2:$AJ$2,0),FALSE)/1,0)</f>
        <v>0</v>
      </c>
      <c r="M171" s="143">
        <f>IFERROR(VLOOKUP($B171,Miljö!$B$1:$S$477,MATCH(M$2,Miljö!$B$1:$X$1,0),FALSE)/1,0)-IFERROR(VLOOKUP($B171,'Slutlig allokering'!$B$2:$AC$462,MATCH(M$3,'Slutlig allokering'!$B$2:$AJ$2,0),FALSE)/1,0)</f>
        <v>0</v>
      </c>
      <c r="N171">
        <f>IFERROR(VLOOKUP($B171,Kraftvärmeprod!$B$1:$AH$479,MATCH(N$2,Kraftvärmeprod!$B$1:$AG$1,0),FALSE)/1,0)-IFERROR(VLOOKUP($B171,'Slutlig allokering'!$B$2:$AC$462,MATCH(N$3,'Slutlig allokering'!$B$2:$AJ$2,0),FALSE)/1,0)</f>
        <v>0</v>
      </c>
      <c r="O171">
        <f>IFERROR(VLOOKUP($B171,Kraftvärmeprod!$B$1:$AH$479,MATCH(O$2,Kraftvärmeprod!$B$1:$AG$1,0),FALSE)/1,0)-IFERROR(VLOOKUP($B171,'Slutlig allokering'!$B$2:$AC$462,MATCH(O$3,'Slutlig allokering'!$B$2:$AJ$2,0),FALSE)/1,0)</f>
        <v>0</v>
      </c>
      <c r="P171">
        <f>IFERROR(VLOOKUP($B171,Kraftvärmeprod!$B$1:$AH$479,MATCH(P$2,Kraftvärmeprod!$B$1:$AG$1,0),FALSE)/1,0)-IFERROR(VLOOKUP($B171,'Slutlig allokering'!$B$2:$AC$462,MATCH(P$3,'Slutlig allokering'!$B$2:$AJ$2,0),FALSE)/1,0)</f>
        <v>0</v>
      </c>
      <c r="Q171">
        <f>IFERROR(VLOOKUP($B171,Kraftvärmeprod!$B$1:$AH$479,MATCH(Q$2,Kraftvärmeprod!$B$1:$AG$1,0),FALSE)/1,0)-IFERROR(VLOOKUP($B171,'Slutlig allokering'!$B$2:$AC$462,MATCH(Q$3,'Slutlig allokering'!$B$2:$AJ$2,0),FALSE)/1,0)</f>
        <v>0</v>
      </c>
      <c r="R171">
        <f>IFERROR(VLOOKUP($B171,Kraftvärmeprod!$B$1:$AH$479,MATCH(R$2,Kraftvärmeprod!$B$1:$AG$1,0),FALSE)/1,0)-IFERROR(VLOOKUP($B171,'Slutlig allokering'!$B$2:$AC$462,MATCH(R$3,'Slutlig allokering'!$B$2:$AJ$2,0),FALSE)/1,0)</f>
        <v>0</v>
      </c>
      <c r="S171">
        <f>IFERROR(VLOOKUP($B171,Kraftvärmeprod!$B$1:$AH$479,MATCH(S$2,Kraftvärmeprod!$B$1:$AG$1,0),FALSE)/1,0)-IFERROR(VLOOKUP($B171,'Slutlig allokering'!$B$2:$AC$462,MATCH(S$3,'Slutlig allokering'!$B$2:$AJ$2,0),FALSE)/1,0)</f>
        <v>0</v>
      </c>
      <c r="T171">
        <f>IFERROR(VLOOKUP($B171,Kraftvärmeprod!$B$1:$AH$479,MATCH(T$2,Kraftvärmeprod!$B$1:$AG$1,0),FALSE)/1,0)-IFERROR(VLOOKUP($B171,'Slutlig allokering'!$B$2:$AC$462,MATCH(T$3,'Slutlig allokering'!$B$2:$AJ$2,0),FALSE)/1,0)</f>
        <v>0</v>
      </c>
      <c r="U171">
        <f>IFERROR(VLOOKUP($B171,Kraftvärmeprod!$B$1:$AH$479,MATCH(U$2,Kraftvärmeprod!$B$1:$AG$1,0),FALSE)/1,0)-IFERROR(VLOOKUP($B171,'Slutlig allokering'!$B$2:$AC$462,MATCH(U$3,'Slutlig allokering'!$B$2:$AJ$2,0),FALSE)/1,0)</f>
        <v>0</v>
      </c>
      <c r="V171">
        <f>IFERROR(VLOOKUP($B171,Kraftvärmeprod!$B$1:$AH$479,MATCH(V$2,Kraftvärmeprod!$B$1:$AG$1,0),FALSE)/1,0)-IFERROR(VLOOKUP($B171,'Slutlig allokering'!$B$2:$AC$462,MATCH(V$3,'Slutlig allokering'!$B$2:$AJ$2,0),FALSE)/1,0)</f>
        <v>0</v>
      </c>
      <c r="W171">
        <f>IFERROR(VLOOKUP($B171,Kraftvärmeprod!$B$1:$AH$479,MATCH(W$2,Kraftvärmeprod!$B$1:$AG$1,0),FALSE)/1,0)-IFERROR(VLOOKUP($B171,'Slutlig allokering'!$B$2:$AC$462,MATCH(W$3,'Slutlig allokering'!$B$2:$AJ$2,0),FALSE)/1,0)</f>
        <v>0</v>
      </c>
      <c r="X171">
        <f>IFERROR(VLOOKUP($B171,Kraftvärmeprod!$B$1:$AH$479,MATCH(X$2,Kraftvärmeprod!$B$1:$AG$1,0),FALSE)/1,0)-IFERROR(VLOOKUP($B171,'Slutlig allokering'!$B$2:$AC$462,MATCH(X$3,'Slutlig allokering'!$B$2:$AJ$2,0),FALSE)/1,0)</f>
        <v>0</v>
      </c>
      <c r="Y171">
        <f>IFERROR(VLOOKUP($B171,Kraftvärmeprod!$B$1:$AH$479,MATCH(Y$2,Kraftvärmeprod!$B$1:$AG$1,0),FALSE)/1,0)-IFERROR(VLOOKUP($B171,'Slutlig allokering'!$B$2:$AC$462,MATCH(Y$3,'Slutlig allokering'!$B$2:$AJ$2,0),FALSE)/1,0)</f>
        <v>0</v>
      </c>
      <c r="Z171">
        <f>IFERROR(VLOOKUP($B171,Kraftvärmeprod!$B$1:$AH$479,MATCH(Z$2,Kraftvärmeprod!$B$1:$AG$1,0),FALSE)/1,0)-IFERROR(VLOOKUP($B171,'Slutlig allokering'!$B$2:$AC$462,MATCH(Z$3,'Slutlig allokering'!$B$2:$AJ$2,0),FALSE)/1,0)</f>
        <v>0</v>
      </c>
      <c r="AA171">
        <f>IFERROR(VLOOKUP($B171,Kraftvärmeprod!$B$1:$AH$479,MATCH(AA$2,Kraftvärmeprod!$B$1:$AG$1,0),FALSE)/1,0)-IFERROR(VLOOKUP($B171,'Slutlig allokering'!$B$2:$AC$462,MATCH(AA$3,'Slutlig allokering'!$B$2:$AJ$2,0),FALSE)/1,0)</f>
        <v>0</v>
      </c>
      <c r="AB171">
        <f>IFERROR(VLOOKUP($B171,Kraftvärmeprod!$B$1:$AH$479,MATCH(AB$2,Kraftvärmeprod!$B$1:$AG$1,0),FALSE)/1,0)-IFERROR(VLOOKUP($B171,'Slutlig allokering'!$B$2:$AC$462,MATCH(AB$3,'Slutlig allokering'!$B$2:$AJ$2,0),FALSE)/1,0)</f>
        <v>0</v>
      </c>
      <c r="AE171">
        <f t="shared" si="4"/>
        <v>0</v>
      </c>
      <c r="AG171">
        <f>IFERROR(VLOOKUP(B171,'Slutlig allokering'!$B$2:$AJ$462,MATCH("Summa justerad allokerad tillförd energi (utan hjälpel och rökgaskondensering):",'Slutlig allokering'!$B$2:$AK$2,0),FALSE)/1,"")</f>
        <v>0</v>
      </c>
      <c r="AI171" s="55" t="str">
        <f>IFERROR(1-VLOOKUP(B171,'Slutlig allokering'!$B$2:$AJ$462,MATCH("Andel av bränsle i kvv som allokerats till värme, exklusive rökgaskondensering och hjälpel",'Slutlig allokering'!$B$2:$AK$2,0),FALSE),"")</f>
        <v/>
      </c>
      <c r="AK171" s="55" t="str">
        <f t="shared" si="5"/>
        <v/>
      </c>
    </row>
    <row r="172" spans="1:37" x14ac:dyDescent="0.25">
      <c r="A172" s="28" t="s">
        <v>218</v>
      </c>
      <c r="B172" s="28" t="s">
        <v>221</v>
      </c>
      <c r="C172" t="str">
        <f>IFERROR(VLOOKUP($B172,Kraftvärmeprod!$B$1:$AH$479,MATCH(C$3,Kraftvärmeprod!$B$1:$AG$1,0),FALSE)/1,"")</f>
        <v/>
      </c>
      <c r="D172" t="str">
        <f>IFERROR(VLOOKUP($B172,Kraftvärmeprod!$B$1:$AH$479,MATCH(D$3,Kraftvärmeprod!$B$1:$AG$1,0),FALSE)/1,"")</f>
        <v/>
      </c>
      <c r="E172">
        <f>IFERROR(VLOOKUP($B172,Kraftvärmeprod!$B$1:$AH$479,MATCH(E$2,Kraftvärmeprod!$B$1:$AG$1,0),FALSE)/1,0)-IFERROR(VLOOKUP($B172,'Slutlig allokering'!$B$2:$AC$462,MATCH(E$3,'Slutlig allokering'!$B$2:$AJ$2,0),FALSE)/1,0)</f>
        <v>0</v>
      </c>
      <c r="F172">
        <f>IFERROR(VLOOKUP($B172,Kraftvärmeprod!$B$1:$AH$479,MATCH(F$2,Kraftvärmeprod!$B$1:$AG$1,0),FALSE)/1,0)-IFERROR(VLOOKUP($B172,'Slutlig allokering'!$B$2:$AC$462,MATCH(F$3,'Slutlig allokering'!$B$2:$AJ$2,0),FALSE)/1,0)</f>
        <v>0</v>
      </c>
      <c r="G172">
        <f>IFERROR(VLOOKUP($B172,Kraftvärmeprod!$B$1:$AH$479,MATCH(G$2,Kraftvärmeprod!$B$1:$AG$1,0),FALSE)/1,0)-IFERROR(VLOOKUP($B172,'Slutlig allokering'!$B$2:$AC$462,MATCH(G$3,'Slutlig allokering'!$B$2:$AJ$2,0),FALSE)/1,0)</f>
        <v>0</v>
      </c>
      <c r="H172">
        <f>IFERROR(VLOOKUP($B172,Kraftvärmeprod!$B$1:$AH$479,MATCH(H$2,Kraftvärmeprod!$B$1:$AG$1,0),FALSE)/1,0)-IFERROR(VLOOKUP($B172,'Slutlig allokering'!$B$2:$AC$462,MATCH(H$3,'Slutlig allokering'!$B$2:$AJ$2,0),FALSE)/1,0)</f>
        <v>0</v>
      </c>
      <c r="I172">
        <f>IFERROR(VLOOKUP($B172,Kraftvärmeprod!$B$1:$AH$479,MATCH(I$2,Kraftvärmeprod!$B$1:$AG$1,0),FALSE)/1,0)-IFERROR(VLOOKUP($B172,'Slutlig allokering'!$B$2:$AC$462,MATCH(I$3,'Slutlig allokering'!$B$2:$AJ$2,0),FALSE)/1,0)</f>
        <v>0</v>
      </c>
      <c r="J172">
        <f>IFERROR(VLOOKUP($B172,Kraftvärmeprod!$B$1:$AH$479,MATCH(J$2,Kraftvärmeprod!$B$1:$AG$1,0),FALSE)/1,0)-IFERROR(VLOOKUP($B172,'Slutlig allokering'!$B$2:$AC$462,MATCH(J$3,'Slutlig allokering'!$B$2:$AJ$2,0),FALSE)/1,0)</f>
        <v>0</v>
      </c>
      <c r="K172">
        <f>IFERROR(VLOOKUP($B172,Kraftvärmeprod!$B$1:$AH$479,MATCH(K$2,Kraftvärmeprod!$B$1:$AG$1,0),FALSE)/1,0)-IFERROR(VLOOKUP($B172,'Slutlig allokering'!$B$2:$AC$462,MATCH(K$3,'Slutlig allokering'!$B$2:$AJ$2,0),FALSE)/1,0)</f>
        <v>0</v>
      </c>
      <c r="L172">
        <f>IFERROR(VLOOKUP($B172,Kraftvärmeprod!$B$1:$AH$479,MATCH(L$2,Kraftvärmeprod!$B$1:$AG$1,0),FALSE)/1,0)-IFERROR(VLOOKUP($B172,'Slutlig allokering'!$B$2:$AC$462,MATCH(L$3,'Slutlig allokering'!$B$2:$AJ$2,0),FALSE)/1,0)</f>
        <v>0</v>
      </c>
      <c r="M172" s="143">
        <f>IFERROR(VLOOKUP($B172,Miljö!$B$1:$S$477,MATCH(M$2,Miljö!$B$1:$X$1,0),FALSE)/1,0)-IFERROR(VLOOKUP($B172,'Slutlig allokering'!$B$2:$AC$462,MATCH(M$3,'Slutlig allokering'!$B$2:$AJ$2,0),FALSE)/1,0)</f>
        <v>0</v>
      </c>
      <c r="N172">
        <f>IFERROR(VLOOKUP($B172,Kraftvärmeprod!$B$1:$AH$479,MATCH(N$2,Kraftvärmeprod!$B$1:$AG$1,0),FALSE)/1,0)-IFERROR(VLOOKUP($B172,'Slutlig allokering'!$B$2:$AC$462,MATCH(N$3,'Slutlig allokering'!$B$2:$AJ$2,0),FALSE)/1,0)</f>
        <v>0</v>
      </c>
      <c r="O172">
        <f>IFERROR(VLOOKUP($B172,Kraftvärmeprod!$B$1:$AH$479,MATCH(O$2,Kraftvärmeprod!$B$1:$AG$1,0),FALSE)/1,0)-IFERROR(VLOOKUP($B172,'Slutlig allokering'!$B$2:$AC$462,MATCH(O$3,'Slutlig allokering'!$B$2:$AJ$2,0),FALSE)/1,0)</f>
        <v>0</v>
      </c>
      <c r="P172">
        <f>IFERROR(VLOOKUP($B172,Kraftvärmeprod!$B$1:$AH$479,MATCH(P$2,Kraftvärmeprod!$B$1:$AG$1,0),FALSE)/1,0)-IFERROR(VLOOKUP($B172,'Slutlig allokering'!$B$2:$AC$462,MATCH(P$3,'Slutlig allokering'!$B$2:$AJ$2,0),FALSE)/1,0)</f>
        <v>0</v>
      </c>
      <c r="Q172">
        <f>IFERROR(VLOOKUP($B172,Kraftvärmeprod!$B$1:$AH$479,MATCH(Q$2,Kraftvärmeprod!$B$1:$AG$1,0),FALSE)/1,0)-IFERROR(VLOOKUP($B172,'Slutlig allokering'!$B$2:$AC$462,MATCH(Q$3,'Slutlig allokering'!$B$2:$AJ$2,0),FALSE)/1,0)</f>
        <v>0</v>
      </c>
      <c r="R172">
        <f>IFERROR(VLOOKUP($B172,Kraftvärmeprod!$B$1:$AH$479,MATCH(R$2,Kraftvärmeprod!$B$1:$AG$1,0),FALSE)/1,0)-IFERROR(VLOOKUP($B172,'Slutlig allokering'!$B$2:$AC$462,MATCH(R$3,'Slutlig allokering'!$B$2:$AJ$2,0),FALSE)/1,0)</f>
        <v>0</v>
      </c>
      <c r="S172">
        <f>IFERROR(VLOOKUP($B172,Kraftvärmeprod!$B$1:$AH$479,MATCH(S$2,Kraftvärmeprod!$B$1:$AG$1,0),FALSE)/1,0)-IFERROR(VLOOKUP($B172,'Slutlig allokering'!$B$2:$AC$462,MATCH(S$3,'Slutlig allokering'!$B$2:$AJ$2,0),FALSE)/1,0)</f>
        <v>0</v>
      </c>
      <c r="T172">
        <f>IFERROR(VLOOKUP($B172,Kraftvärmeprod!$B$1:$AH$479,MATCH(T$2,Kraftvärmeprod!$B$1:$AG$1,0),FALSE)/1,0)-IFERROR(VLOOKUP($B172,'Slutlig allokering'!$B$2:$AC$462,MATCH(T$3,'Slutlig allokering'!$B$2:$AJ$2,0),FALSE)/1,0)</f>
        <v>0</v>
      </c>
      <c r="U172">
        <f>IFERROR(VLOOKUP($B172,Kraftvärmeprod!$B$1:$AH$479,MATCH(U$2,Kraftvärmeprod!$B$1:$AG$1,0),FALSE)/1,0)-IFERROR(VLOOKUP($B172,'Slutlig allokering'!$B$2:$AC$462,MATCH(U$3,'Slutlig allokering'!$B$2:$AJ$2,0),FALSE)/1,0)</f>
        <v>0</v>
      </c>
      <c r="V172">
        <f>IFERROR(VLOOKUP($B172,Kraftvärmeprod!$B$1:$AH$479,MATCH(V$2,Kraftvärmeprod!$B$1:$AG$1,0),FALSE)/1,0)-IFERROR(VLOOKUP($B172,'Slutlig allokering'!$B$2:$AC$462,MATCH(V$3,'Slutlig allokering'!$B$2:$AJ$2,0),FALSE)/1,0)</f>
        <v>0</v>
      </c>
      <c r="W172">
        <f>IFERROR(VLOOKUP($B172,Kraftvärmeprod!$B$1:$AH$479,MATCH(W$2,Kraftvärmeprod!$B$1:$AG$1,0),FALSE)/1,0)-IFERROR(VLOOKUP($B172,'Slutlig allokering'!$B$2:$AC$462,MATCH(W$3,'Slutlig allokering'!$B$2:$AJ$2,0),FALSE)/1,0)</f>
        <v>0</v>
      </c>
      <c r="X172">
        <f>IFERROR(VLOOKUP($B172,Kraftvärmeprod!$B$1:$AH$479,MATCH(X$2,Kraftvärmeprod!$B$1:$AG$1,0),FALSE)/1,0)-IFERROR(VLOOKUP($B172,'Slutlig allokering'!$B$2:$AC$462,MATCH(X$3,'Slutlig allokering'!$B$2:$AJ$2,0),FALSE)/1,0)</f>
        <v>0</v>
      </c>
      <c r="Y172">
        <f>IFERROR(VLOOKUP($B172,Kraftvärmeprod!$B$1:$AH$479,MATCH(Y$2,Kraftvärmeprod!$B$1:$AG$1,0),FALSE)/1,0)-IFERROR(VLOOKUP($B172,'Slutlig allokering'!$B$2:$AC$462,MATCH(Y$3,'Slutlig allokering'!$B$2:$AJ$2,0),FALSE)/1,0)</f>
        <v>0</v>
      </c>
      <c r="Z172">
        <f>IFERROR(VLOOKUP($B172,Kraftvärmeprod!$B$1:$AH$479,MATCH(Z$2,Kraftvärmeprod!$B$1:$AG$1,0),FALSE)/1,0)-IFERROR(VLOOKUP($B172,'Slutlig allokering'!$B$2:$AC$462,MATCH(Z$3,'Slutlig allokering'!$B$2:$AJ$2,0),FALSE)/1,0)</f>
        <v>0</v>
      </c>
      <c r="AA172">
        <f>IFERROR(VLOOKUP($B172,Kraftvärmeprod!$B$1:$AH$479,MATCH(AA$2,Kraftvärmeprod!$B$1:$AG$1,0),FALSE)/1,0)-IFERROR(VLOOKUP($B172,'Slutlig allokering'!$B$2:$AC$462,MATCH(AA$3,'Slutlig allokering'!$B$2:$AJ$2,0),FALSE)/1,0)</f>
        <v>0</v>
      </c>
      <c r="AB172">
        <f>IFERROR(VLOOKUP($B172,Kraftvärmeprod!$B$1:$AH$479,MATCH(AB$2,Kraftvärmeprod!$B$1:$AG$1,0),FALSE)/1,0)-IFERROR(VLOOKUP($B172,'Slutlig allokering'!$B$2:$AC$462,MATCH(AB$3,'Slutlig allokering'!$B$2:$AJ$2,0),FALSE)/1,0)</f>
        <v>0</v>
      </c>
      <c r="AE172">
        <f t="shared" si="4"/>
        <v>0</v>
      </c>
      <c r="AG172">
        <f>IFERROR(VLOOKUP(B172,'Slutlig allokering'!$B$2:$AJ$462,MATCH("Summa justerad allokerad tillförd energi (utan hjälpel och rökgaskondensering):",'Slutlig allokering'!$B$2:$AK$2,0),FALSE)/1,"")</f>
        <v>0</v>
      </c>
      <c r="AI172" s="55" t="str">
        <f>IFERROR(1-VLOOKUP(B172,'Slutlig allokering'!$B$2:$AJ$462,MATCH("Andel av bränsle i kvv som allokerats till värme, exklusive rökgaskondensering och hjälpel",'Slutlig allokering'!$B$2:$AK$2,0),FALSE),"")</f>
        <v/>
      </c>
      <c r="AK172" s="55" t="str">
        <f t="shared" si="5"/>
        <v/>
      </c>
    </row>
    <row r="173" spans="1:37" x14ac:dyDescent="0.25">
      <c r="A173" s="28" t="s">
        <v>222</v>
      </c>
      <c r="B173" s="28" t="s">
        <v>223</v>
      </c>
      <c r="C173">
        <f>IFERROR(VLOOKUP($B173,Kraftvärmeprod!$B$1:$AH$479,MATCH(C$3,Kraftvärmeprod!$B$1:$AG$1,0),FALSE)/1,"")</f>
        <v>364.08800000000002</v>
      </c>
      <c r="D173">
        <f>IFERROR(VLOOKUP($B173,Kraftvärmeprod!$B$1:$AH$479,MATCH(D$3,Kraftvärmeprod!$B$1:$AG$1,0),FALSE)/1,"")</f>
        <v>69.287999999999997</v>
      </c>
      <c r="E173">
        <f>IFERROR(VLOOKUP($B173,Kraftvärmeprod!$B$1:$AH$479,MATCH(E$2,Kraftvärmeprod!$B$1:$AG$1,0),FALSE)/1,0)-IFERROR(VLOOKUP($B173,'Slutlig allokering'!$B$2:$AC$462,MATCH(E$3,'Slutlig allokering'!$B$2:$AJ$2,0),FALSE)/1,0)</f>
        <v>121.58700000000002</v>
      </c>
      <c r="F173">
        <f>IFERROR(VLOOKUP($B173,Kraftvärmeprod!$B$1:$AH$479,MATCH(F$2,Kraftvärmeprod!$B$1:$AG$1,0),FALSE)/1,0)-IFERROR(VLOOKUP($B173,'Slutlig allokering'!$B$2:$AC$462,MATCH(F$3,'Slutlig allokering'!$B$2:$AJ$2,0),FALSE)/1,0)</f>
        <v>0</v>
      </c>
      <c r="G173">
        <f>IFERROR(VLOOKUP($B173,Kraftvärmeprod!$B$1:$AH$479,MATCH(G$2,Kraftvärmeprod!$B$1:$AG$1,0),FALSE)/1,0)-IFERROR(VLOOKUP($B173,'Slutlig allokering'!$B$2:$AC$462,MATCH(G$3,'Slutlig allokering'!$B$2:$AJ$2,0),FALSE)/1,0)</f>
        <v>0</v>
      </c>
      <c r="H173">
        <f>IFERROR(VLOOKUP($B173,Kraftvärmeprod!$B$1:$AH$479,MATCH(H$2,Kraftvärmeprod!$B$1:$AG$1,0),FALSE)/1,0)-IFERROR(VLOOKUP($B173,'Slutlig allokering'!$B$2:$AC$462,MATCH(H$3,'Slutlig allokering'!$B$2:$AJ$2,0),FALSE)/1,0)</f>
        <v>0</v>
      </c>
      <c r="I173">
        <f>IFERROR(VLOOKUP($B173,Kraftvärmeprod!$B$1:$AH$479,MATCH(I$2,Kraftvärmeprod!$B$1:$AG$1,0),FALSE)/1,0)-IFERROR(VLOOKUP($B173,'Slutlig allokering'!$B$2:$AC$462,MATCH(I$3,'Slutlig allokering'!$B$2:$AJ$2,0),FALSE)/1,0)</f>
        <v>0.70875999999999983</v>
      </c>
      <c r="J173">
        <f>IFERROR(VLOOKUP($B173,Kraftvärmeprod!$B$1:$AH$479,MATCH(J$2,Kraftvärmeprod!$B$1:$AG$1,0),FALSE)/1,0)-IFERROR(VLOOKUP($B173,'Slutlig allokering'!$B$2:$AC$462,MATCH(J$3,'Slutlig allokering'!$B$2:$AJ$2,0),FALSE)/1,0)</f>
        <v>0</v>
      </c>
      <c r="K173">
        <f>IFERROR(VLOOKUP($B173,Kraftvärmeprod!$B$1:$AH$479,MATCH(K$2,Kraftvärmeprod!$B$1:$AG$1,0),FALSE)/1,0)-IFERROR(VLOOKUP($B173,'Slutlig allokering'!$B$2:$AC$462,MATCH(K$3,'Slutlig allokering'!$B$2:$AJ$2,0),FALSE)/1,0)</f>
        <v>0</v>
      </c>
      <c r="L173">
        <f>IFERROR(VLOOKUP($B173,Kraftvärmeprod!$B$1:$AH$479,MATCH(L$2,Kraftvärmeprod!$B$1:$AG$1,0),FALSE)/1,0)-IFERROR(VLOOKUP($B173,'Slutlig allokering'!$B$2:$AC$462,MATCH(L$3,'Slutlig allokering'!$B$2:$AJ$2,0),FALSE)/1,0)</f>
        <v>36.666600000000003</v>
      </c>
      <c r="M173" s="143">
        <f>IFERROR(VLOOKUP($B173,Miljö!$B$1:$S$477,MATCH(M$2,Miljö!$B$1:$X$1,0),FALSE)/1,0)-IFERROR(VLOOKUP($B173,'Slutlig allokering'!$B$2:$AC$462,MATCH(M$3,'Slutlig allokering'!$B$2:$AJ$2,0),FALSE)/1,0)</f>
        <v>7.0344999999999995</v>
      </c>
      <c r="N173">
        <f>IFERROR(VLOOKUP($B173,Kraftvärmeprod!$B$1:$AH$479,MATCH(N$2,Kraftvärmeprod!$B$1:$AG$1,0),FALSE)/1,0)-IFERROR(VLOOKUP($B173,'Slutlig allokering'!$B$2:$AC$462,MATCH(N$3,'Slutlig allokering'!$B$2:$AJ$2,0),FALSE)/1,0)</f>
        <v>0</v>
      </c>
      <c r="O173">
        <f>IFERROR(VLOOKUP($B173,Kraftvärmeprod!$B$1:$AH$479,MATCH(O$2,Kraftvärmeprod!$B$1:$AG$1,0),FALSE)/1,0)-IFERROR(VLOOKUP($B173,'Slutlig allokering'!$B$2:$AC$462,MATCH(O$3,'Slutlig allokering'!$B$2:$AJ$2,0),FALSE)/1,0)</f>
        <v>0</v>
      </c>
      <c r="P173">
        <f>IFERROR(VLOOKUP($B173,Kraftvärmeprod!$B$1:$AH$479,MATCH(P$2,Kraftvärmeprod!$B$1:$AG$1,0),FALSE)/1,0)-IFERROR(VLOOKUP($B173,'Slutlig allokering'!$B$2:$AC$462,MATCH(P$3,'Slutlig allokering'!$B$2:$AJ$2,0),FALSE)/1,0)</f>
        <v>0</v>
      </c>
      <c r="Q173">
        <f>IFERROR(VLOOKUP($B173,Kraftvärmeprod!$B$1:$AH$479,MATCH(Q$2,Kraftvärmeprod!$B$1:$AG$1,0),FALSE)/1,0)-IFERROR(VLOOKUP($B173,'Slutlig allokering'!$B$2:$AC$462,MATCH(Q$3,'Slutlig allokering'!$B$2:$AJ$2,0),FALSE)/1,0)</f>
        <v>0</v>
      </c>
      <c r="R173">
        <f>IFERROR(VLOOKUP($B173,Kraftvärmeprod!$B$1:$AH$479,MATCH(R$2,Kraftvärmeprod!$B$1:$AG$1,0),FALSE)/1,0)-IFERROR(VLOOKUP($B173,'Slutlig allokering'!$B$2:$AC$462,MATCH(R$3,'Slutlig allokering'!$B$2:$AJ$2,0),FALSE)/1,0)</f>
        <v>0</v>
      </c>
      <c r="S173">
        <f>IFERROR(VLOOKUP($B173,Kraftvärmeprod!$B$1:$AH$479,MATCH(S$2,Kraftvärmeprod!$B$1:$AG$1,0),FALSE)/1,0)-IFERROR(VLOOKUP($B173,'Slutlig allokering'!$B$2:$AC$462,MATCH(S$3,'Slutlig allokering'!$B$2:$AJ$2,0),FALSE)/1,0)</f>
        <v>0</v>
      </c>
      <c r="T173">
        <f>IFERROR(VLOOKUP($B173,Kraftvärmeprod!$B$1:$AH$479,MATCH(T$2,Kraftvärmeprod!$B$1:$AG$1,0),FALSE)/1,0)-IFERROR(VLOOKUP($B173,'Slutlig allokering'!$B$2:$AC$462,MATCH(T$3,'Slutlig allokering'!$B$2:$AJ$2,0),FALSE)/1,0)</f>
        <v>0</v>
      </c>
      <c r="U173">
        <f>IFERROR(VLOOKUP($B173,Kraftvärmeprod!$B$1:$AH$479,MATCH(U$2,Kraftvärmeprod!$B$1:$AG$1,0),FALSE)/1,0)-IFERROR(VLOOKUP($B173,'Slutlig allokering'!$B$2:$AC$462,MATCH(U$3,'Slutlig allokering'!$B$2:$AJ$2,0),FALSE)/1,0)</f>
        <v>0</v>
      </c>
      <c r="V173">
        <f>IFERROR(VLOOKUP($B173,Kraftvärmeprod!$B$1:$AH$479,MATCH(V$2,Kraftvärmeprod!$B$1:$AG$1,0),FALSE)/1,0)-IFERROR(VLOOKUP($B173,'Slutlig allokering'!$B$2:$AC$462,MATCH(V$3,'Slutlig allokering'!$B$2:$AJ$2,0),FALSE)/1,0)</f>
        <v>0</v>
      </c>
      <c r="W173">
        <f>IFERROR(VLOOKUP($B173,Kraftvärmeprod!$B$1:$AH$479,MATCH(W$2,Kraftvärmeprod!$B$1:$AG$1,0),FALSE)/1,0)-IFERROR(VLOOKUP($B173,'Slutlig allokering'!$B$2:$AC$462,MATCH(W$3,'Slutlig allokering'!$B$2:$AJ$2,0),FALSE)/1,0)</f>
        <v>0</v>
      </c>
      <c r="X173">
        <f>IFERROR(VLOOKUP($B173,Kraftvärmeprod!$B$1:$AH$479,MATCH(X$2,Kraftvärmeprod!$B$1:$AG$1,0),FALSE)/1,0)-IFERROR(VLOOKUP($B173,'Slutlig allokering'!$B$2:$AC$462,MATCH(X$3,'Slutlig allokering'!$B$2:$AJ$2,0),FALSE)/1,0)</f>
        <v>0</v>
      </c>
      <c r="Y173">
        <f>IFERROR(VLOOKUP($B173,Kraftvärmeprod!$B$1:$AH$479,MATCH(Y$2,Kraftvärmeprod!$B$1:$AG$1,0),FALSE)/1,0)-IFERROR(VLOOKUP($B173,'Slutlig allokering'!$B$2:$AC$462,MATCH(Y$3,'Slutlig allokering'!$B$2:$AJ$2,0),FALSE)/1,0)</f>
        <v>0</v>
      </c>
      <c r="Z173">
        <f>IFERROR(VLOOKUP($B173,Kraftvärmeprod!$B$1:$AH$479,MATCH(Z$2,Kraftvärmeprod!$B$1:$AG$1,0),FALSE)/1,0)-IFERROR(VLOOKUP($B173,'Slutlig allokering'!$B$2:$AC$462,MATCH(Z$3,'Slutlig allokering'!$B$2:$AJ$2,0),FALSE)/1,0)</f>
        <v>0</v>
      </c>
      <c r="AA173">
        <f>IFERROR(VLOOKUP($B173,Kraftvärmeprod!$B$1:$AH$479,MATCH(AA$2,Kraftvärmeprod!$B$1:$AG$1,0),FALSE)/1,0)-IFERROR(VLOOKUP($B173,'Slutlig allokering'!$B$2:$AC$462,MATCH(AA$3,'Slutlig allokering'!$B$2:$AJ$2,0),FALSE)/1,0)</f>
        <v>0</v>
      </c>
      <c r="AB173">
        <f>IFERROR(VLOOKUP($B173,Kraftvärmeprod!$B$1:$AH$479,MATCH(AB$2,Kraftvärmeprod!$B$1:$AG$1,0),FALSE)/1,0)-IFERROR(VLOOKUP($B173,'Slutlig allokering'!$B$2:$AC$462,MATCH(AB$3,'Slutlig allokering'!$B$2:$AJ$2,0),FALSE)/1,0)</f>
        <v>0</v>
      </c>
      <c r="AE173">
        <f t="shared" si="4"/>
        <v>158.96236000000002</v>
      </c>
      <c r="AG173">
        <f>IFERROR(VLOOKUP(B173,'Slutlig allokering'!$B$2:$AJ$462,MATCH("Summa justerad allokerad tillförd energi (utan hjälpel och rökgaskondensering):",'Slutlig allokering'!$B$2:$AK$2,0),FALSE)/1,"")</f>
        <v>275.43164000000002</v>
      </c>
      <c r="AI173" s="55">
        <f>IFERROR(1-VLOOKUP(B173,'Slutlig allokering'!$B$2:$AJ$462,MATCH("Andel av bränsle i kvv som allokerats till värme, exklusive rökgaskondensering och hjälpel",'Slutlig allokering'!$B$2:$AK$2,0),FALSE),"")</f>
        <v>0.36594050562392666</v>
      </c>
      <c r="AK173" s="55">
        <f t="shared" si="5"/>
        <v>0.36594050562392672</v>
      </c>
    </row>
    <row r="174" spans="1:37" x14ac:dyDescent="0.25">
      <c r="A174" s="28" t="s">
        <v>224</v>
      </c>
      <c r="B174" s="28" t="s">
        <v>225</v>
      </c>
      <c r="C174" t="str">
        <f>IFERROR(VLOOKUP($B174,Kraftvärmeprod!$B$1:$AH$479,MATCH(C$3,Kraftvärmeprod!$B$1:$AG$1,0),FALSE)/1,"")</f>
        <v/>
      </c>
      <c r="D174" t="str">
        <f>IFERROR(VLOOKUP($B174,Kraftvärmeprod!$B$1:$AH$479,MATCH(D$3,Kraftvärmeprod!$B$1:$AG$1,0),FALSE)/1,"")</f>
        <v/>
      </c>
      <c r="E174">
        <f>IFERROR(VLOOKUP($B174,Kraftvärmeprod!$B$1:$AH$479,MATCH(E$2,Kraftvärmeprod!$B$1:$AG$1,0),FALSE)/1,0)-IFERROR(VLOOKUP($B174,'Slutlig allokering'!$B$2:$AC$462,MATCH(E$3,'Slutlig allokering'!$B$2:$AJ$2,0),FALSE)/1,0)</f>
        <v>0</v>
      </c>
      <c r="F174">
        <f>IFERROR(VLOOKUP($B174,Kraftvärmeprod!$B$1:$AH$479,MATCH(F$2,Kraftvärmeprod!$B$1:$AG$1,0),FALSE)/1,0)-IFERROR(VLOOKUP($B174,'Slutlig allokering'!$B$2:$AC$462,MATCH(F$3,'Slutlig allokering'!$B$2:$AJ$2,0),FALSE)/1,0)</f>
        <v>0</v>
      </c>
      <c r="G174">
        <f>IFERROR(VLOOKUP($B174,Kraftvärmeprod!$B$1:$AH$479,MATCH(G$2,Kraftvärmeprod!$B$1:$AG$1,0),FALSE)/1,0)-IFERROR(VLOOKUP($B174,'Slutlig allokering'!$B$2:$AC$462,MATCH(G$3,'Slutlig allokering'!$B$2:$AJ$2,0),FALSE)/1,0)</f>
        <v>0</v>
      </c>
      <c r="H174">
        <f>IFERROR(VLOOKUP($B174,Kraftvärmeprod!$B$1:$AH$479,MATCH(H$2,Kraftvärmeprod!$B$1:$AG$1,0),FALSE)/1,0)-IFERROR(VLOOKUP($B174,'Slutlig allokering'!$B$2:$AC$462,MATCH(H$3,'Slutlig allokering'!$B$2:$AJ$2,0),FALSE)/1,0)</f>
        <v>0</v>
      </c>
      <c r="I174">
        <f>IFERROR(VLOOKUP($B174,Kraftvärmeprod!$B$1:$AH$479,MATCH(I$2,Kraftvärmeprod!$B$1:$AG$1,0),FALSE)/1,0)-IFERROR(VLOOKUP($B174,'Slutlig allokering'!$B$2:$AC$462,MATCH(I$3,'Slutlig allokering'!$B$2:$AJ$2,0),FALSE)/1,0)</f>
        <v>0</v>
      </c>
      <c r="J174">
        <f>IFERROR(VLOOKUP($B174,Kraftvärmeprod!$B$1:$AH$479,MATCH(J$2,Kraftvärmeprod!$B$1:$AG$1,0),FALSE)/1,0)-IFERROR(VLOOKUP($B174,'Slutlig allokering'!$B$2:$AC$462,MATCH(J$3,'Slutlig allokering'!$B$2:$AJ$2,0),FALSE)/1,0)</f>
        <v>0</v>
      </c>
      <c r="K174">
        <f>IFERROR(VLOOKUP($B174,Kraftvärmeprod!$B$1:$AH$479,MATCH(K$2,Kraftvärmeprod!$B$1:$AG$1,0),FALSE)/1,0)-IFERROR(VLOOKUP($B174,'Slutlig allokering'!$B$2:$AC$462,MATCH(K$3,'Slutlig allokering'!$B$2:$AJ$2,0),FALSE)/1,0)</f>
        <v>0</v>
      </c>
      <c r="L174">
        <f>IFERROR(VLOOKUP($B174,Kraftvärmeprod!$B$1:$AH$479,MATCH(L$2,Kraftvärmeprod!$B$1:$AG$1,0),FALSE)/1,0)-IFERROR(VLOOKUP($B174,'Slutlig allokering'!$B$2:$AC$462,MATCH(L$3,'Slutlig allokering'!$B$2:$AJ$2,0),FALSE)/1,0)</f>
        <v>0</v>
      </c>
      <c r="M174" s="143">
        <f>IFERROR(VLOOKUP($B174,Miljö!$B$1:$S$477,MATCH(M$2,Miljö!$B$1:$X$1,0),FALSE)/1,0)-IFERROR(VLOOKUP($B174,'Slutlig allokering'!$B$2:$AC$462,MATCH(M$3,'Slutlig allokering'!$B$2:$AJ$2,0),FALSE)/1,0)</f>
        <v>0</v>
      </c>
      <c r="N174">
        <f>IFERROR(VLOOKUP($B174,Kraftvärmeprod!$B$1:$AH$479,MATCH(N$2,Kraftvärmeprod!$B$1:$AG$1,0),FALSE)/1,0)-IFERROR(VLOOKUP($B174,'Slutlig allokering'!$B$2:$AC$462,MATCH(N$3,'Slutlig allokering'!$B$2:$AJ$2,0),FALSE)/1,0)</f>
        <v>0</v>
      </c>
      <c r="O174">
        <f>IFERROR(VLOOKUP($B174,Kraftvärmeprod!$B$1:$AH$479,MATCH(O$2,Kraftvärmeprod!$B$1:$AG$1,0),FALSE)/1,0)-IFERROR(VLOOKUP($B174,'Slutlig allokering'!$B$2:$AC$462,MATCH(O$3,'Slutlig allokering'!$B$2:$AJ$2,0),FALSE)/1,0)</f>
        <v>0</v>
      </c>
      <c r="P174">
        <f>IFERROR(VLOOKUP($B174,Kraftvärmeprod!$B$1:$AH$479,MATCH(P$2,Kraftvärmeprod!$B$1:$AG$1,0),FALSE)/1,0)-IFERROR(VLOOKUP($B174,'Slutlig allokering'!$B$2:$AC$462,MATCH(P$3,'Slutlig allokering'!$B$2:$AJ$2,0),FALSE)/1,0)</f>
        <v>0</v>
      </c>
      <c r="Q174">
        <f>IFERROR(VLOOKUP($B174,Kraftvärmeprod!$B$1:$AH$479,MATCH(Q$2,Kraftvärmeprod!$B$1:$AG$1,0),FALSE)/1,0)-IFERROR(VLOOKUP($B174,'Slutlig allokering'!$B$2:$AC$462,MATCH(Q$3,'Slutlig allokering'!$B$2:$AJ$2,0),FALSE)/1,0)</f>
        <v>0</v>
      </c>
      <c r="R174">
        <f>IFERROR(VLOOKUP($B174,Kraftvärmeprod!$B$1:$AH$479,MATCH(R$2,Kraftvärmeprod!$B$1:$AG$1,0),FALSE)/1,0)-IFERROR(VLOOKUP($B174,'Slutlig allokering'!$B$2:$AC$462,MATCH(R$3,'Slutlig allokering'!$B$2:$AJ$2,0),FALSE)/1,0)</f>
        <v>0</v>
      </c>
      <c r="S174">
        <f>IFERROR(VLOOKUP($B174,Kraftvärmeprod!$B$1:$AH$479,MATCH(S$2,Kraftvärmeprod!$B$1:$AG$1,0),FALSE)/1,0)-IFERROR(VLOOKUP($B174,'Slutlig allokering'!$B$2:$AC$462,MATCH(S$3,'Slutlig allokering'!$B$2:$AJ$2,0),FALSE)/1,0)</f>
        <v>0</v>
      </c>
      <c r="T174">
        <f>IFERROR(VLOOKUP($B174,Kraftvärmeprod!$B$1:$AH$479,MATCH(T$2,Kraftvärmeprod!$B$1:$AG$1,0),FALSE)/1,0)-IFERROR(VLOOKUP($B174,'Slutlig allokering'!$B$2:$AC$462,MATCH(T$3,'Slutlig allokering'!$B$2:$AJ$2,0),FALSE)/1,0)</f>
        <v>0</v>
      </c>
      <c r="U174">
        <f>IFERROR(VLOOKUP($B174,Kraftvärmeprod!$B$1:$AH$479,MATCH(U$2,Kraftvärmeprod!$B$1:$AG$1,0),FALSE)/1,0)-IFERROR(VLOOKUP($B174,'Slutlig allokering'!$B$2:$AC$462,MATCH(U$3,'Slutlig allokering'!$B$2:$AJ$2,0),FALSE)/1,0)</f>
        <v>0</v>
      </c>
      <c r="V174">
        <f>IFERROR(VLOOKUP($B174,Kraftvärmeprod!$B$1:$AH$479,MATCH(V$2,Kraftvärmeprod!$B$1:$AG$1,0),FALSE)/1,0)-IFERROR(VLOOKUP($B174,'Slutlig allokering'!$B$2:$AC$462,MATCH(V$3,'Slutlig allokering'!$B$2:$AJ$2,0),FALSE)/1,0)</f>
        <v>0</v>
      </c>
      <c r="W174">
        <f>IFERROR(VLOOKUP($B174,Kraftvärmeprod!$B$1:$AH$479,MATCH(W$2,Kraftvärmeprod!$B$1:$AG$1,0),FALSE)/1,0)-IFERROR(VLOOKUP($B174,'Slutlig allokering'!$B$2:$AC$462,MATCH(W$3,'Slutlig allokering'!$B$2:$AJ$2,0),FALSE)/1,0)</f>
        <v>0</v>
      </c>
      <c r="X174">
        <f>IFERROR(VLOOKUP($B174,Kraftvärmeprod!$B$1:$AH$479,MATCH(X$2,Kraftvärmeprod!$B$1:$AG$1,0),FALSE)/1,0)-IFERROR(VLOOKUP($B174,'Slutlig allokering'!$B$2:$AC$462,MATCH(X$3,'Slutlig allokering'!$B$2:$AJ$2,0),FALSE)/1,0)</f>
        <v>0</v>
      </c>
      <c r="Y174">
        <f>IFERROR(VLOOKUP($B174,Kraftvärmeprod!$B$1:$AH$479,MATCH(Y$2,Kraftvärmeprod!$B$1:$AG$1,0),FALSE)/1,0)-IFERROR(VLOOKUP($B174,'Slutlig allokering'!$B$2:$AC$462,MATCH(Y$3,'Slutlig allokering'!$B$2:$AJ$2,0),FALSE)/1,0)</f>
        <v>0</v>
      </c>
      <c r="Z174">
        <f>IFERROR(VLOOKUP($B174,Kraftvärmeprod!$B$1:$AH$479,MATCH(Z$2,Kraftvärmeprod!$B$1:$AG$1,0),FALSE)/1,0)-IFERROR(VLOOKUP($B174,'Slutlig allokering'!$B$2:$AC$462,MATCH(Z$3,'Slutlig allokering'!$B$2:$AJ$2,0),FALSE)/1,0)</f>
        <v>0</v>
      </c>
      <c r="AA174">
        <f>IFERROR(VLOOKUP($B174,Kraftvärmeprod!$B$1:$AH$479,MATCH(AA$2,Kraftvärmeprod!$B$1:$AG$1,0),FALSE)/1,0)-IFERROR(VLOOKUP($B174,'Slutlig allokering'!$B$2:$AC$462,MATCH(AA$3,'Slutlig allokering'!$B$2:$AJ$2,0),FALSE)/1,0)</f>
        <v>0</v>
      </c>
      <c r="AB174">
        <f>IFERROR(VLOOKUP($B174,Kraftvärmeprod!$B$1:$AH$479,MATCH(AB$2,Kraftvärmeprod!$B$1:$AG$1,0),FALSE)/1,0)-IFERROR(VLOOKUP($B174,'Slutlig allokering'!$B$2:$AC$462,MATCH(AB$3,'Slutlig allokering'!$B$2:$AJ$2,0),FALSE)/1,0)</f>
        <v>0</v>
      </c>
      <c r="AE174">
        <f t="shared" si="4"/>
        <v>0</v>
      </c>
      <c r="AG174">
        <f>IFERROR(VLOOKUP(B174,'Slutlig allokering'!$B$2:$AJ$462,MATCH("Summa justerad allokerad tillförd energi (utan hjälpel och rökgaskondensering):",'Slutlig allokering'!$B$2:$AK$2,0),FALSE)/1,"")</f>
        <v>0</v>
      </c>
      <c r="AI174" s="55" t="str">
        <f>IFERROR(1-VLOOKUP(B174,'Slutlig allokering'!$B$2:$AJ$462,MATCH("Andel av bränsle i kvv som allokerats till värme, exklusive rökgaskondensering och hjälpel",'Slutlig allokering'!$B$2:$AK$2,0),FALSE),"")</f>
        <v/>
      </c>
      <c r="AK174" s="55" t="str">
        <f t="shared" si="5"/>
        <v/>
      </c>
    </row>
    <row r="175" spans="1:37" x14ac:dyDescent="0.25">
      <c r="A175" s="28" t="s">
        <v>226</v>
      </c>
      <c r="B175" s="28" t="s">
        <v>227</v>
      </c>
      <c r="C175" t="str">
        <f>IFERROR(VLOOKUP($B175,Kraftvärmeprod!$B$1:$AH$479,MATCH(C$3,Kraftvärmeprod!$B$1:$AG$1,0),FALSE)/1,"")</f>
        <v/>
      </c>
      <c r="D175" t="str">
        <f>IFERROR(VLOOKUP($B175,Kraftvärmeprod!$B$1:$AH$479,MATCH(D$3,Kraftvärmeprod!$B$1:$AG$1,0),FALSE)/1,"")</f>
        <v/>
      </c>
      <c r="E175">
        <f>IFERROR(VLOOKUP($B175,Kraftvärmeprod!$B$1:$AH$479,MATCH(E$2,Kraftvärmeprod!$B$1:$AG$1,0),FALSE)/1,0)-IFERROR(VLOOKUP($B175,'Slutlig allokering'!$B$2:$AC$462,MATCH(E$3,'Slutlig allokering'!$B$2:$AJ$2,0),FALSE)/1,0)</f>
        <v>0</v>
      </c>
      <c r="F175">
        <f>IFERROR(VLOOKUP($B175,Kraftvärmeprod!$B$1:$AH$479,MATCH(F$2,Kraftvärmeprod!$B$1:$AG$1,0),FALSE)/1,0)-IFERROR(VLOOKUP($B175,'Slutlig allokering'!$B$2:$AC$462,MATCH(F$3,'Slutlig allokering'!$B$2:$AJ$2,0),FALSE)/1,0)</f>
        <v>0</v>
      </c>
      <c r="G175">
        <f>IFERROR(VLOOKUP($B175,Kraftvärmeprod!$B$1:$AH$479,MATCH(G$2,Kraftvärmeprod!$B$1:$AG$1,0),FALSE)/1,0)-IFERROR(VLOOKUP($B175,'Slutlig allokering'!$B$2:$AC$462,MATCH(G$3,'Slutlig allokering'!$B$2:$AJ$2,0),FALSE)/1,0)</f>
        <v>0</v>
      </c>
      <c r="H175">
        <f>IFERROR(VLOOKUP($B175,Kraftvärmeprod!$B$1:$AH$479,MATCH(H$2,Kraftvärmeprod!$B$1:$AG$1,0),FALSE)/1,0)-IFERROR(VLOOKUP($B175,'Slutlig allokering'!$B$2:$AC$462,MATCH(H$3,'Slutlig allokering'!$B$2:$AJ$2,0),FALSE)/1,0)</f>
        <v>0</v>
      </c>
      <c r="I175">
        <f>IFERROR(VLOOKUP($B175,Kraftvärmeprod!$B$1:$AH$479,MATCH(I$2,Kraftvärmeprod!$B$1:$AG$1,0),FALSE)/1,0)-IFERROR(VLOOKUP($B175,'Slutlig allokering'!$B$2:$AC$462,MATCH(I$3,'Slutlig allokering'!$B$2:$AJ$2,0),FALSE)/1,0)</f>
        <v>0</v>
      </c>
      <c r="J175">
        <f>IFERROR(VLOOKUP($B175,Kraftvärmeprod!$B$1:$AH$479,MATCH(J$2,Kraftvärmeprod!$B$1:$AG$1,0),FALSE)/1,0)-IFERROR(VLOOKUP($B175,'Slutlig allokering'!$B$2:$AC$462,MATCH(J$3,'Slutlig allokering'!$B$2:$AJ$2,0),FALSE)/1,0)</f>
        <v>0</v>
      </c>
      <c r="K175">
        <f>IFERROR(VLOOKUP($B175,Kraftvärmeprod!$B$1:$AH$479,MATCH(K$2,Kraftvärmeprod!$B$1:$AG$1,0),FALSE)/1,0)-IFERROR(VLOOKUP($B175,'Slutlig allokering'!$B$2:$AC$462,MATCH(K$3,'Slutlig allokering'!$B$2:$AJ$2,0),FALSE)/1,0)</f>
        <v>0</v>
      </c>
      <c r="L175">
        <f>IFERROR(VLOOKUP($B175,Kraftvärmeprod!$B$1:$AH$479,MATCH(L$2,Kraftvärmeprod!$B$1:$AG$1,0),FALSE)/1,0)-IFERROR(VLOOKUP($B175,'Slutlig allokering'!$B$2:$AC$462,MATCH(L$3,'Slutlig allokering'!$B$2:$AJ$2,0),FALSE)/1,0)</f>
        <v>0</v>
      </c>
      <c r="M175" s="143">
        <f>IFERROR(VLOOKUP($B175,Miljö!$B$1:$S$477,MATCH(M$2,Miljö!$B$1:$X$1,0),FALSE)/1,0)-IFERROR(VLOOKUP($B175,'Slutlig allokering'!$B$2:$AC$462,MATCH(M$3,'Slutlig allokering'!$B$2:$AJ$2,0),FALSE)/1,0)</f>
        <v>0</v>
      </c>
      <c r="N175">
        <f>IFERROR(VLOOKUP($B175,Kraftvärmeprod!$B$1:$AH$479,MATCH(N$2,Kraftvärmeprod!$B$1:$AG$1,0),FALSE)/1,0)-IFERROR(VLOOKUP($B175,'Slutlig allokering'!$B$2:$AC$462,MATCH(N$3,'Slutlig allokering'!$B$2:$AJ$2,0),FALSE)/1,0)</f>
        <v>0</v>
      </c>
      <c r="O175">
        <f>IFERROR(VLOOKUP($B175,Kraftvärmeprod!$B$1:$AH$479,MATCH(O$2,Kraftvärmeprod!$B$1:$AG$1,0),FALSE)/1,0)-IFERROR(VLOOKUP($B175,'Slutlig allokering'!$B$2:$AC$462,MATCH(O$3,'Slutlig allokering'!$B$2:$AJ$2,0),FALSE)/1,0)</f>
        <v>0</v>
      </c>
      <c r="P175">
        <f>IFERROR(VLOOKUP($B175,Kraftvärmeprod!$B$1:$AH$479,MATCH(P$2,Kraftvärmeprod!$B$1:$AG$1,0),FALSE)/1,0)-IFERROR(VLOOKUP($B175,'Slutlig allokering'!$B$2:$AC$462,MATCH(P$3,'Slutlig allokering'!$B$2:$AJ$2,0),FALSE)/1,0)</f>
        <v>0</v>
      </c>
      <c r="Q175">
        <f>IFERROR(VLOOKUP($B175,Kraftvärmeprod!$B$1:$AH$479,MATCH(Q$2,Kraftvärmeprod!$B$1:$AG$1,0),FALSE)/1,0)-IFERROR(VLOOKUP($B175,'Slutlig allokering'!$B$2:$AC$462,MATCH(Q$3,'Slutlig allokering'!$B$2:$AJ$2,0),FALSE)/1,0)</f>
        <v>0</v>
      </c>
      <c r="R175">
        <f>IFERROR(VLOOKUP($B175,Kraftvärmeprod!$B$1:$AH$479,MATCH(R$2,Kraftvärmeprod!$B$1:$AG$1,0),FALSE)/1,0)-IFERROR(VLOOKUP($B175,'Slutlig allokering'!$B$2:$AC$462,MATCH(R$3,'Slutlig allokering'!$B$2:$AJ$2,0),FALSE)/1,0)</f>
        <v>0</v>
      </c>
      <c r="S175">
        <f>IFERROR(VLOOKUP($B175,Kraftvärmeprod!$B$1:$AH$479,MATCH(S$2,Kraftvärmeprod!$B$1:$AG$1,0),FALSE)/1,0)-IFERROR(VLOOKUP($B175,'Slutlig allokering'!$B$2:$AC$462,MATCH(S$3,'Slutlig allokering'!$B$2:$AJ$2,0),FALSE)/1,0)</f>
        <v>0</v>
      </c>
      <c r="T175">
        <f>IFERROR(VLOOKUP($B175,Kraftvärmeprod!$B$1:$AH$479,MATCH(T$2,Kraftvärmeprod!$B$1:$AG$1,0),FALSE)/1,0)-IFERROR(VLOOKUP($B175,'Slutlig allokering'!$B$2:$AC$462,MATCH(T$3,'Slutlig allokering'!$B$2:$AJ$2,0),FALSE)/1,0)</f>
        <v>0</v>
      </c>
      <c r="U175">
        <f>IFERROR(VLOOKUP($B175,Kraftvärmeprod!$B$1:$AH$479,MATCH(U$2,Kraftvärmeprod!$B$1:$AG$1,0),FALSE)/1,0)-IFERROR(VLOOKUP($B175,'Slutlig allokering'!$B$2:$AC$462,MATCH(U$3,'Slutlig allokering'!$B$2:$AJ$2,0),FALSE)/1,0)</f>
        <v>0</v>
      </c>
      <c r="V175">
        <f>IFERROR(VLOOKUP($B175,Kraftvärmeprod!$B$1:$AH$479,MATCH(V$2,Kraftvärmeprod!$B$1:$AG$1,0),FALSE)/1,0)-IFERROR(VLOOKUP($B175,'Slutlig allokering'!$B$2:$AC$462,MATCH(V$3,'Slutlig allokering'!$B$2:$AJ$2,0),FALSE)/1,0)</f>
        <v>0</v>
      </c>
      <c r="W175">
        <f>IFERROR(VLOOKUP($B175,Kraftvärmeprod!$B$1:$AH$479,MATCH(W$2,Kraftvärmeprod!$B$1:$AG$1,0),FALSE)/1,0)-IFERROR(VLOOKUP($B175,'Slutlig allokering'!$B$2:$AC$462,MATCH(W$3,'Slutlig allokering'!$B$2:$AJ$2,0),FALSE)/1,0)</f>
        <v>0</v>
      </c>
      <c r="X175">
        <f>IFERROR(VLOOKUP($B175,Kraftvärmeprod!$B$1:$AH$479,MATCH(X$2,Kraftvärmeprod!$B$1:$AG$1,0),FALSE)/1,0)-IFERROR(VLOOKUP($B175,'Slutlig allokering'!$B$2:$AC$462,MATCH(X$3,'Slutlig allokering'!$B$2:$AJ$2,0),FALSE)/1,0)</f>
        <v>0</v>
      </c>
      <c r="Y175">
        <f>IFERROR(VLOOKUP($B175,Kraftvärmeprod!$B$1:$AH$479,MATCH(Y$2,Kraftvärmeprod!$B$1:$AG$1,0),FALSE)/1,0)-IFERROR(VLOOKUP($B175,'Slutlig allokering'!$B$2:$AC$462,MATCH(Y$3,'Slutlig allokering'!$B$2:$AJ$2,0),FALSE)/1,0)</f>
        <v>0</v>
      </c>
      <c r="Z175">
        <f>IFERROR(VLOOKUP($B175,Kraftvärmeprod!$B$1:$AH$479,MATCH(Z$2,Kraftvärmeprod!$B$1:$AG$1,0),FALSE)/1,0)-IFERROR(VLOOKUP($B175,'Slutlig allokering'!$B$2:$AC$462,MATCH(Z$3,'Slutlig allokering'!$B$2:$AJ$2,0),FALSE)/1,0)</f>
        <v>0</v>
      </c>
      <c r="AA175">
        <f>IFERROR(VLOOKUP($B175,Kraftvärmeprod!$B$1:$AH$479,MATCH(AA$2,Kraftvärmeprod!$B$1:$AG$1,0),FALSE)/1,0)-IFERROR(VLOOKUP($B175,'Slutlig allokering'!$B$2:$AC$462,MATCH(AA$3,'Slutlig allokering'!$B$2:$AJ$2,0),FALSE)/1,0)</f>
        <v>0</v>
      </c>
      <c r="AB175">
        <f>IFERROR(VLOOKUP($B175,Kraftvärmeprod!$B$1:$AH$479,MATCH(AB$2,Kraftvärmeprod!$B$1:$AG$1,0),FALSE)/1,0)-IFERROR(VLOOKUP($B175,'Slutlig allokering'!$B$2:$AC$462,MATCH(AB$3,'Slutlig allokering'!$B$2:$AJ$2,0),FALSE)/1,0)</f>
        <v>0</v>
      </c>
      <c r="AE175">
        <f t="shared" si="4"/>
        <v>0</v>
      </c>
      <c r="AG175">
        <f>IFERROR(VLOOKUP(B175,'Slutlig allokering'!$B$2:$AJ$462,MATCH("Summa justerad allokerad tillförd energi (utan hjälpel och rökgaskondensering):",'Slutlig allokering'!$B$2:$AK$2,0),FALSE)/1,"")</f>
        <v>0</v>
      </c>
      <c r="AI175" s="55" t="str">
        <f>IFERROR(1-VLOOKUP(B175,'Slutlig allokering'!$B$2:$AJ$462,MATCH("Andel av bränsle i kvv som allokerats till värme, exklusive rökgaskondensering och hjälpel",'Slutlig allokering'!$B$2:$AK$2,0),FALSE),"")</f>
        <v/>
      </c>
      <c r="AK175" s="55" t="str">
        <f t="shared" si="5"/>
        <v/>
      </c>
    </row>
    <row r="176" spans="1:37" x14ac:dyDescent="0.25">
      <c r="A176" s="28" t="s">
        <v>226</v>
      </c>
      <c r="B176" s="28" t="s">
        <v>228</v>
      </c>
      <c r="C176">
        <f>IFERROR(VLOOKUP($B176,Kraftvärmeprod!$B$1:$AH$479,MATCH(C$3,Kraftvärmeprod!$B$1:$AG$1,0),FALSE)/1,"")</f>
        <v>53.5</v>
      </c>
      <c r="D176">
        <f>IFERROR(VLOOKUP($B176,Kraftvärmeprod!$B$1:$AH$479,MATCH(D$3,Kraftvärmeprod!$B$1:$AG$1,0),FALSE)/1,"")</f>
        <v>10</v>
      </c>
      <c r="E176">
        <f>IFERROR(VLOOKUP($B176,Kraftvärmeprod!$B$1:$AH$479,MATCH(E$2,Kraftvärmeprod!$B$1:$AG$1,0),FALSE)/1,0)-IFERROR(VLOOKUP($B176,'Slutlig allokering'!$B$2:$AC$462,MATCH(E$3,'Slutlig allokering'!$B$2:$AJ$2,0),FALSE)/1,0)</f>
        <v>0</v>
      </c>
      <c r="F176">
        <f>IFERROR(VLOOKUP($B176,Kraftvärmeprod!$B$1:$AH$479,MATCH(F$2,Kraftvärmeprod!$B$1:$AG$1,0),FALSE)/1,0)-IFERROR(VLOOKUP($B176,'Slutlig allokering'!$B$2:$AC$462,MATCH(F$3,'Slutlig allokering'!$B$2:$AJ$2,0),FALSE)/1,0)</f>
        <v>0</v>
      </c>
      <c r="G176">
        <f>IFERROR(VLOOKUP($B176,Kraftvärmeprod!$B$1:$AH$479,MATCH(G$2,Kraftvärmeprod!$B$1:$AG$1,0),FALSE)/1,0)-IFERROR(VLOOKUP($B176,'Slutlig allokering'!$B$2:$AC$462,MATCH(G$3,'Slutlig allokering'!$B$2:$AJ$2,0),FALSE)/1,0)</f>
        <v>3.9961899999999986</v>
      </c>
      <c r="H176">
        <f>IFERROR(VLOOKUP($B176,Kraftvärmeprod!$B$1:$AH$479,MATCH(H$2,Kraftvärmeprod!$B$1:$AG$1,0),FALSE)/1,0)-IFERROR(VLOOKUP($B176,'Slutlig allokering'!$B$2:$AC$462,MATCH(H$3,'Slutlig allokering'!$B$2:$AJ$2,0),FALSE)/1,0)</f>
        <v>0</v>
      </c>
      <c r="I176">
        <f>IFERROR(VLOOKUP($B176,Kraftvärmeprod!$B$1:$AH$479,MATCH(I$2,Kraftvärmeprod!$B$1:$AG$1,0),FALSE)/1,0)-IFERROR(VLOOKUP($B176,'Slutlig allokering'!$B$2:$AC$462,MATCH(I$3,'Slutlig allokering'!$B$2:$AJ$2,0),FALSE)/1,0)</f>
        <v>0</v>
      </c>
      <c r="J176">
        <f>IFERROR(VLOOKUP($B176,Kraftvärmeprod!$B$1:$AH$479,MATCH(J$2,Kraftvärmeprod!$B$1:$AG$1,0),FALSE)/1,0)-IFERROR(VLOOKUP($B176,'Slutlig allokering'!$B$2:$AC$462,MATCH(J$3,'Slutlig allokering'!$B$2:$AJ$2,0),FALSE)/1,0)</f>
        <v>0</v>
      </c>
      <c r="K176">
        <f>IFERROR(VLOOKUP($B176,Kraftvärmeprod!$B$1:$AH$479,MATCH(K$2,Kraftvärmeprod!$B$1:$AG$1,0),FALSE)/1,0)-IFERROR(VLOOKUP($B176,'Slutlig allokering'!$B$2:$AC$462,MATCH(K$3,'Slutlig allokering'!$B$2:$AJ$2,0),FALSE)/1,0)</f>
        <v>0</v>
      </c>
      <c r="L176">
        <f>IFERROR(VLOOKUP($B176,Kraftvärmeprod!$B$1:$AH$479,MATCH(L$2,Kraftvärmeprod!$B$1:$AG$1,0),FALSE)/1,0)-IFERROR(VLOOKUP($B176,'Slutlig allokering'!$B$2:$AC$462,MATCH(L$3,'Slutlig allokering'!$B$2:$AJ$2,0),FALSE)/1,0)</f>
        <v>3.9961899999999986</v>
      </c>
      <c r="M176" s="143">
        <f>IFERROR(VLOOKUP($B176,Miljö!$B$1:$S$477,MATCH(M$2,Miljö!$B$1:$X$1,0),FALSE)/1,0)-IFERROR(VLOOKUP($B176,'Slutlig allokering'!$B$2:$AC$462,MATCH(M$3,'Slutlig allokering'!$B$2:$AJ$2,0),FALSE)/1,0)</f>
        <v>0.8188899999999999</v>
      </c>
      <c r="N176">
        <f>IFERROR(VLOOKUP($B176,Kraftvärmeprod!$B$1:$AH$479,MATCH(N$2,Kraftvärmeprod!$B$1:$AG$1,0),FALSE)/1,0)-IFERROR(VLOOKUP($B176,'Slutlig allokering'!$B$2:$AC$462,MATCH(N$3,'Slutlig allokering'!$B$2:$AJ$2,0),FALSE)/1,0)</f>
        <v>0</v>
      </c>
      <c r="O176">
        <f>IFERROR(VLOOKUP($B176,Kraftvärmeprod!$B$1:$AH$479,MATCH(O$2,Kraftvärmeprod!$B$1:$AG$1,0),FALSE)/1,0)-IFERROR(VLOOKUP($B176,'Slutlig allokering'!$B$2:$AC$462,MATCH(O$3,'Slutlig allokering'!$B$2:$AJ$2,0),FALSE)/1,0)</f>
        <v>0</v>
      </c>
      <c r="P176">
        <f>IFERROR(VLOOKUP($B176,Kraftvärmeprod!$B$1:$AH$479,MATCH(P$2,Kraftvärmeprod!$B$1:$AG$1,0),FALSE)/1,0)-IFERROR(VLOOKUP($B176,'Slutlig allokering'!$B$2:$AC$462,MATCH(P$3,'Slutlig allokering'!$B$2:$AJ$2,0),FALSE)/1,0)</f>
        <v>0</v>
      </c>
      <c r="Q176">
        <f>IFERROR(VLOOKUP($B176,Kraftvärmeprod!$B$1:$AH$479,MATCH(Q$2,Kraftvärmeprod!$B$1:$AG$1,0),FALSE)/1,0)-IFERROR(VLOOKUP($B176,'Slutlig allokering'!$B$2:$AC$462,MATCH(Q$3,'Slutlig allokering'!$B$2:$AJ$2,0),FALSE)/1,0)</f>
        <v>3.9961899999999986</v>
      </c>
      <c r="R176">
        <f>IFERROR(VLOOKUP($B176,Kraftvärmeprod!$B$1:$AH$479,MATCH(R$2,Kraftvärmeprod!$B$1:$AG$1,0),FALSE)/1,0)-IFERROR(VLOOKUP($B176,'Slutlig allokering'!$B$2:$AC$462,MATCH(R$3,'Slutlig allokering'!$B$2:$AJ$2,0),FALSE)/1,0)</f>
        <v>8.0250999999999983</v>
      </c>
      <c r="S176">
        <f>IFERROR(VLOOKUP($B176,Kraftvärmeprod!$B$1:$AH$479,MATCH(S$2,Kraftvärmeprod!$B$1:$AG$1,0),FALSE)/1,0)-IFERROR(VLOOKUP($B176,'Slutlig allokering'!$B$2:$AC$462,MATCH(S$3,'Slutlig allokering'!$B$2:$AJ$2,0),FALSE)/1,0)</f>
        <v>0</v>
      </c>
      <c r="T176">
        <f>IFERROR(VLOOKUP($B176,Kraftvärmeprod!$B$1:$AH$479,MATCH(T$2,Kraftvärmeprod!$B$1:$AG$1,0),FALSE)/1,0)-IFERROR(VLOOKUP($B176,'Slutlig allokering'!$B$2:$AC$462,MATCH(T$3,'Slutlig allokering'!$B$2:$AJ$2,0),FALSE)/1,0)</f>
        <v>0</v>
      </c>
      <c r="U176">
        <f>IFERROR(VLOOKUP($B176,Kraftvärmeprod!$B$1:$AH$479,MATCH(U$2,Kraftvärmeprod!$B$1:$AG$1,0),FALSE)/1,0)-IFERROR(VLOOKUP($B176,'Slutlig allokering'!$B$2:$AC$462,MATCH(U$3,'Slutlig allokering'!$B$2:$AJ$2,0),FALSE)/1,0)</f>
        <v>0</v>
      </c>
      <c r="V176">
        <f>IFERROR(VLOOKUP($B176,Kraftvärmeprod!$B$1:$AH$479,MATCH(V$2,Kraftvärmeprod!$B$1:$AG$1,0),FALSE)/1,0)-IFERROR(VLOOKUP($B176,'Slutlig allokering'!$B$2:$AC$462,MATCH(V$3,'Slutlig allokering'!$B$2:$AJ$2,0),FALSE)/1,0)</f>
        <v>0</v>
      </c>
      <c r="W176">
        <f>IFERROR(VLOOKUP($B176,Kraftvärmeprod!$B$1:$AH$479,MATCH(W$2,Kraftvärmeprod!$B$1:$AG$1,0),FALSE)/1,0)-IFERROR(VLOOKUP($B176,'Slutlig allokering'!$B$2:$AC$462,MATCH(W$3,'Slutlig allokering'!$B$2:$AJ$2,0),FALSE)/1,0)</f>
        <v>0</v>
      </c>
      <c r="X176">
        <f>IFERROR(VLOOKUP($B176,Kraftvärmeprod!$B$1:$AH$479,MATCH(X$2,Kraftvärmeprod!$B$1:$AG$1,0),FALSE)/1,0)-IFERROR(VLOOKUP($B176,'Slutlig allokering'!$B$2:$AC$462,MATCH(X$3,'Slutlig allokering'!$B$2:$AJ$2,0),FALSE)/1,0)</f>
        <v>0</v>
      </c>
      <c r="Y176">
        <f>IFERROR(VLOOKUP($B176,Kraftvärmeprod!$B$1:$AH$479,MATCH(Y$2,Kraftvärmeprod!$B$1:$AG$1,0),FALSE)/1,0)-IFERROR(VLOOKUP($B176,'Slutlig allokering'!$B$2:$AC$462,MATCH(Y$3,'Slutlig allokering'!$B$2:$AJ$2,0),FALSE)/1,0)</f>
        <v>0</v>
      </c>
      <c r="Z176">
        <f>IFERROR(VLOOKUP($B176,Kraftvärmeprod!$B$1:$AH$479,MATCH(Z$2,Kraftvärmeprod!$B$1:$AG$1,0),FALSE)/1,0)-IFERROR(VLOOKUP($B176,'Slutlig allokering'!$B$2:$AC$462,MATCH(Z$3,'Slutlig allokering'!$B$2:$AJ$2,0),FALSE)/1,0)</f>
        <v>0</v>
      </c>
      <c r="AA176">
        <f>IFERROR(VLOOKUP($B176,Kraftvärmeprod!$B$1:$AH$479,MATCH(AA$2,Kraftvärmeprod!$B$1:$AG$1,0),FALSE)/1,0)-IFERROR(VLOOKUP($B176,'Slutlig allokering'!$B$2:$AC$462,MATCH(AA$3,'Slutlig allokering'!$B$2:$AJ$2,0),FALSE)/1,0)</f>
        <v>0</v>
      </c>
      <c r="AB176">
        <f>IFERROR(VLOOKUP($B176,Kraftvärmeprod!$B$1:$AH$479,MATCH(AB$2,Kraftvärmeprod!$B$1:$AG$1,0),FALSE)/1,0)-IFERROR(VLOOKUP($B176,'Slutlig allokering'!$B$2:$AC$462,MATCH(AB$3,'Slutlig allokering'!$B$2:$AJ$2,0),FALSE)/1,0)</f>
        <v>0</v>
      </c>
      <c r="AE176">
        <f t="shared" si="4"/>
        <v>20.013669999999994</v>
      </c>
      <c r="AG176">
        <f>IFERROR(VLOOKUP(B176,'Slutlig allokering'!$B$2:$AJ$462,MATCH("Summa justerad allokerad tillförd energi (utan hjälpel och rökgaskondensering):",'Slutlig allokering'!$B$2:$AK$2,0),FALSE)/1,"")</f>
        <v>41.086330000000011</v>
      </c>
      <c r="AI176" s="55">
        <f>IFERROR(1-VLOOKUP(B176,'Slutlig allokering'!$B$2:$AJ$462,MATCH("Andel av bränsle i kvv som allokerats till värme, exklusive rökgaskondensering och hjälpel",'Slutlig allokering'!$B$2:$AK$2,0),FALSE),"")</f>
        <v>0.32755597381342039</v>
      </c>
      <c r="AK176" s="55">
        <f t="shared" si="5"/>
        <v>0.3275559738134205</v>
      </c>
    </row>
    <row r="177" spans="1:37" x14ac:dyDescent="0.25">
      <c r="A177" s="28" t="s">
        <v>226</v>
      </c>
      <c r="B177" s="28" t="s">
        <v>229</v>
      </c>
      <c r="C177" t="str">
        <f>IFERROR(VLOOKUP($B177,Kraftvärmeprod!$B$1:$AH$479,MATCH(C$3,Kraftvärmeprod!$B$1:$AG$1,0),FALSE)/1,"")</f>
        <v/>
      </c>
      <c r="D177" t="str">
        <f>IFERROR(VLOOKUP($B177,Kraftvärmeprod!$B$1:$AH$479,MATCH(D$3,Kraftvärmeprod!$B$1:$AG$1,0),FALSE)/1,"")</f>
        <v/>
      </c>
      <c r="E177">
        <f>IFERROR(VLOOKUP($B177,Kraftvärmeprod!$B$1:$AH$479,MATCH(E$2,Kraftvärmeprod!$B$1:$AG$1,0),FALSE)/1,0)-IFERROR(VLOOKUP($B177,'Slutlig allokering'!$B$2:$AC$462,MATCH(E$3,'Slutlig allokering'!$B$2:$AJ$2,0),FALSE)/1,0)</f>
        <v>0</v>
      </c>
      <c r="F177">
        <f>IFERROR(VLOOKUP($B177,Kraftvärmeprod!$B$1:$AH$479,MATCH(F$2,Kraftvärmeprod!$B$1:$AG$1,0),FALSE)/1,0)-IFERROR(VLOOKUP($B177,'Slutlig allokering'!$B$2:$AC$462,MATCH(F$3,'Slutlig allokering'!$B$2:$AJ$2,0),FALSE)/1,0)</f>
        <v>0</v>
      </c>
      <c r="G177">
        <f>IFERROR(VLOOKUP($B177,Kraftvärmeprod!$B$1:$AH$479,MATCH(G$2,Kraftvärmeprod!$B$1:$AG$1,0),FALSE)/1,0)-IFERROR(VLOOKUP($B177,'Slutlig allokering'!$B$2:$AC$462,MATCH(G$3,'Slutlig allokering'!$B$2:$AJ$2,0),FALSE)/1,0)</f>
        <v>0</v>
      </c>
      <c r="H177">
        <f>IFERROR(VLOOKUP($B177,Kraftvärmeprod!$B$1:$AH$479,MATCH(H$2,Kraftvärmeprod!$B$1:$AG$1,0),FALSE)/1,0)-IFERROR(VLOOKUP($B177,'Slutlig allokering'!$B$2:$AC$462,MATCH(H$3,'Slutlig allokering'!$B$2:$AJ$2,0),FALSE)/1,0)</f>
        <v>0</v>
      </c>
      <c r="I177">
        <f>IFERROR(VLOOKUP($B177,Kraftvärmeprod!$B$1:$AH$479,MATCH(I$2,Kraftvärmeprod!$B$1:$AG$1,0),FALSE)/1,0)-IFERROR(VLOOKUP($B177,'Slutlig allokering'!$B$2:$AC$462,MATCH(I$3,'Slutlig allokering'!$B$2:$AJ$2,0),FALSE)/1,0)</f>
        <v>0</v>
      </c>
      <c r="J177">
        <f>IFERROR(VLOOKUP($B177,Kraftvärmeprod!$B$1:$AH$479,MATCH(J$2,Kraftvärmeprod!$B$1:$AG$1,0),FALSE)/1,0)-IFERROR(VLOOKUP($B177,'Slutlig allokering'!$B$2:$AC$462,MATCH(J$3,'Slutlig allokering'!$B$2:$AJ$2,0),FALSE)/1,0)</f>
        <v>0</v>
      </c>
      <c r="K177">
        <f>IFERROR(VLOOKUP($B177,Kraftvärmeprod!$B$1:$AH$479,MATCH(K$2,Kraftvärmeprod!$B$1:$AG$1,0),FALSE)/1,0)-IFERROR(VLOOKUP($B177,'Slutlig allokering'!$B$2:$AC$462,MATCH(K$3,'Slutlig allokering'!$B$2:$AJ$2,0),FALSE)/1,0)</f>
        <v>0</v>
      </c>
      <c r="L177">
        <f>IFERROR(VLOOKUP($B177,Kraftvärmeprod!$B$1:$AH$479,MATCH(L$2,Kraftvärmeprod!$B$1:$AG$1,0),FALSE)/1,0)-IFERROR(VLOOKUP($B177,'Slutlig allokering'!$B$2:$AC$462,MATCH(L$3,'Slutlig allokering'!$B$2:$AJ$2,0),FALSE)/1,0)</f>
        <v>0</v>
      </c>
      <c r="M177" s="143">
        <f>IFERROR(VLOOKUP($B177,Miljö!$B$1:$S$477,MATCH(M$2,Miljö!$B$1:$X$1,0),FALSE)/1,0)-IFERROR(VLOOKUP($B177,'Slutlig allokering'!$B$2:$AC$462,MATCH(M$3,'Slutlig allokering'!$B$2:$AJ$2,0),FALSE)/1,0)</f>
        <v>0</v>
      </c>
      <c r="N177">
        <f>IFERROR(VLOOKUP($B177,Kraftvärmeprod!$B$1:$AH$479,MATCH(N$2,Kraftvärmeprod!$B$1:$AG$1,0),FALSE)/1,0)-IFERROR(VLOOKUP($B177,'Slutlig allokering'!$B$2:$AC$462,MATCH(N$3,'Slutlig allokering'!$B$2:$AJ$2,0),FALSE)/1,0)</f>
        <v>0</v>
      </c>
      <c r="O177">
        <f>IFERROR(VLOOKUP($B177,Kraftvärmeprod!$B$1:$AH$479,MATCH(O$2,Kraftvärmeprod!$B$1:$AG$1,0),FALSE)/1,0)-IFERROR(VLOOKUP($B177,'Slutlig allokering'!$B$2:$AC$462,MATCH(O$3,'Slutlig allokering'!$B$2:$AJ$2,0),FALSE)/1,0)</f>
        <v>0</v>
      </c>
      <c r="P177">
        <f>IFERROR(VLOOKUP($B177,Kraftvärmeprod!$B$1:$AH$479,MATCH(P$2,Kraftvärmeprod!$B$1:$AG$1,0),FALSE)/1,0)-IFERROR(VLOOKUP($B177,'Slutlig allokering'!$B$2:$AC$462,MATCH(P$3,'Slutlig allokering'!$B$2:$AJ$2,0),FALSE)/1,0)</f>
        <v>0</v>
      </c>
      <c r="Q177">
        <f>IFERROR(VLOOKUP($B177,Kraftvärmeprod!$B$1:$AH$479,MATCH(Q$2,Kraftvärmeprod!$B$1:$AG$1,0),FALSE)/1,0)-IFERROR(VLOOKUP($B177,'Slutlig allokering'!$B$2:$AC$462,MATCH(Q$3,'Slutlig allokering'!$B$2:$AJ$2,0),FALSE)/1,0)</f>
        <v>0</v>
      </c>
      <c r="R177">
        <f>IFERROR(VLOOKUP($B177,Kraftvärmeprod!$B$1:$AH$479,MATCH(R$2,Kraftvärmeprod!$B$1:$AG$1,0),FALSE)/1,0)-IFERROR(VLOOKUP($B177,'Slutlig allokering'!$B$2:$AC$462,MATCH(R$3,'Slutlig allokering'!$B$2:$AJ$2,0),FALSE)/1,0)</f>
        <v>0</v>
      </c>
      <c r="S177">
        <f>IFERROR(VLOOKUP($B177,Kraftvärmeprod!$B$1:$AH$479,MATCH(S$2,Kraftvärmeprod!$B$1:$AG$1,0),FALSE)/1,0)-IFERROR(VLOOKUP($B177,'Slutlig allokering'!$B$2:$AC$462,MATCH(S$3,'Slutlig allokering'!$B$2:$AJ$2,0),FALSE)/1,0)</f>
        <v>0</v>
      </c>
      <c r="T177">
        <f>IFERROR(VLOOKUP($B177,Kraftvärmeprod!$B$1:$AH$479,MATCH(T$2,Kraftvärmeprod!$B$1:$AG$1,0),FALSE)/1,0)-IFERROR(VLOOKUP($B177,'Slutlig allokering'!$B$2:$AC$462,MATCH(T$3,'Slutlig allokering'!$B$2:$AJ$2,0),FALSE)/1,0)</f>
        <v>0</v>
      </c>
      <c r="U177">
        <f>IFERROR(VLOOKUP($B177,Kraftvärmeprod!$B$1:$AH$479,MATCH(U$2,Kraftvärmeprod!$B$1:$AG$1,0),FALSE)/1,0)-IFERROR(VLOOKUP($B177,'Slutlig allokering'!$B$2:$AC$462,MATCH(U$3,'Slutlig allokering'!$B$2:$AJ$2,0),FALSE)/1,0)</f>
        <v>0</v>
      </c>
      <c r="V177">
        <f>IFERROR(VLOOKUP($B177,Kraftvärmeprod!$B$1:$AH$479,MATCH(V$2,Kraftvärmeprod!$B$1:$AG$1,0),FALSE)/1,0)-IFERROR(VLOOKUP($B177,'Slutlig allokering'!$B$2:$AC$462,MATCH(V$3,'Slutlig allokering'!$B$2:$AJ$2,0),FALSE)/1,0)</f>
        <v>0</v>
      </c>
      <c r="W177">
        <f>IFERROR(VLOOKUP($B177,Kraftvärmeprod!$B$1:$AH$479,MATCH(W$2,Kraftvärmeprod!$B$1:$AG$1,0),FALSE)/1,0)-IFERROR(VLOOKUP($B177,'Slutlig allokering'!$B$2:$AC$462,MATCH(W$3,'Slutlig allokering'!$B$2:$AJ$2,0),FALSE)/1,0)</f>
        <v>0</v>
      </c>
      <c r="X177">
        <f>IFERROR(VLOOKUP($B177,Kraftvärmeprod!$B$1:$AH$479,MATCH(X$2,Kraftvärmeprod!$B$1:$AG$1,0),FALSE)/1,0)-IFERROR(VLOOKUP($B177,'Slutlig allokering'!$B$2:$AC$462,MATCH(X$3,'Slutlig allokering'!$B$2:$AJ$2,0),FALSE)/1,0)</f>
        <v>0</v>
      </c>
      <c r="Y177">
        <f>IFERROR(VLOOKUP($B177,Kraftvärmeprod!$B$1:$AH$479,MATCH(Y$2,Kraftvärmeprod!$B$1:$AG$1,0),FALSE)/1,0)-IFERROR(VLOOKUP($B177,'Slutlig allokering'!$B$2:$AC$462,MATCH(Y$3,'Slutlig allokering'!$B$2:$AJ$2,0),FALSE)/1,0)</f>
        <v>0</v>
      </c>
      <c r="Z177">
        <f>IFERROR(VLOOKUP($B177,Kraftvärmeprod!$B$1:$AH$479,MATCH(Z$2,Kraftvärmeprod!$B$1:$AG$1,0),FALSE)/1,0)-IFERROR(VLOOKUP($B177,'Slutlig allokering'!$B$2:$AC$462,MATCH(Z$3,'Slutlig allokering'!$B$2:$AJ$2,0),FALSE)/1,0)</f>
        <v>0</v>
      </c>
      <c r="AA177">
        <f>IFERROR(VLOOKUP($B177,Kraftvärmeprod!$B$1:$AH$479,MATCH(AA$2,Kraftvärmeprod!$B$1:$AG$1,0),FALSE)/1,0)-IFERROR(VLOOKUP($B177,'Slutlig allokering'!$B$2:$AC$462,MATCH(AA$3,'Slutlig allokering'!$B$2:$AJ$2,0),FALSE)/1,0)</f>
        <v>0</v>
      </c>
      <c r="AB177">
        <f>IFERROR(VLOOKUP($B177,Kraftvärmeprod!$B$1:$AH$479,MATCH(AB$2,Kraftvärmeprod!$B$1:$AG$1,0),FALSE)/1,0)-IFERROR(VLOOKUP($B177,'Slutlig allokering'!$B$2:$AC$462,MATCH(AB$3,'Slutlig allokering'!$B$2:$AJ$2,0),FALSE)/1,0)</f>
        <v>0</v>
      </c>
      <c r="AE177">
        <f t="shared" si="4"/>
        <v>0</v>
      </c>
      <c r="AG177">
        <f>IFERROR(VLOOKUP(B177,'Slutlig allokering'!$B$2:$AJ$462,MATCH("Summa justerad allokerad tillförd energi (utan hjälpel och rökgaskondensering):",'Slutlig allokering'!$B$2:$AK$2,0),FALSE)/1,"")</f>
        <v>0</v>
      </c>
      <c r="AI177" s="55" t="str">
        <f>IFERROR(1-VLOOKUP(B177,'Slutlig allokering'!$B$2:$AJ$462,MATCH("Andel av bränsle i kvv som allokerats till värme, exklusive rökgaskondensering och hjälpel",'Slutlig allokering'!$B$2:$AK$2,0),FALSE),"")</f>
        <v/>
      </c>
      <c r="AK177" s="55" t="str">
        <f t="shared" si="5"/>
        <v/>
      </c>
    </row>
    <row r="178" spans="1:37" x14ac:dyDescent="0.25">
      <c r="A178" s="28" t="s">
        <v>226</v>
      </c>
      <c r="B178" s="28" t="s">
        <v>230</v>
      </c>
      <c r="C178" t="str">
        <f>IFERROR(VLOOKUP($B178,Kraftvärmeprod!$B$1:$AH$479,MATCH(C$3,Kraftvärmeprod!$B$1:$AG$1,0),FALSE)/1,"")</f>
        <v/>
      </c>
      <c r="D178" t="str">
        <f>IFERROR(VLOOKUP($B178,Kraftvärmeprod!$B$1:$AH$479,MATCH(D$3,Kraftvärmeprod!$B$1:$AG$1,0),FALSE)/1,"")</f>
        <v/>
      </c>
      <c r="E178">
        <f>IFERROR(VLOOKUP($B178,Kraftvärmeprod!$B$1:$AH$479,MATCH(E$2,Kraftvärmeprod!$B$1:$AG$1,0),FALSE)/1,0)-IFERROR(VLOOKUP($B178,'Slutlig allokering'!$B$2:$AC$462,MATCH(E$3,'Slutlig allokering'!$B$2:$AJ$2,0),FALSE)/1,0)</f>
        <v>0</v>
      </c>
      <c r="F178">
        <f>IFERROR(VLOOKUP($B178,Kraftvärmeprod!$B$1:$AH$479,MATCH(F$2,Kraftvärmeprod!$B$1:$AG$1,0),FALSE)/1,0)-IFERROR(VLOOKUP($B178,'Slutlig allokering'!$B$2:$AC$462,MATCH(F$3,'Slutlig allokering'!$B$2:$AJ$2,0),FALSE)/1,0)</f>
        <v>0</v>
      </c>
      <c r="G178">
        <f>IFERROR(VLOOKUP($B178,Kraftvärmeprod!$B$1:$AH$479,MATCH(G$2,Kraftvärmeprod!$B$1:$AG$1,0),FALSE)/1,0)-IFERROR(VLOOKUP($B178,'Slutlig allokering'!$B$2:$AC$462,MATCH(G$3,'Slutlig allokering'!$B$2:$AJ$2,0),FALSE)/1,0)</f>
        <v>0</v>
      </c>
      <c r="H178">
        <f>IFERROR(VLOOKUP($B178,Kraftvärmeprod!$B$1:$AH$479,MATCH(H$2,Kraftvärmeprod!$B$1:$AG$1,0),FALSE)/1,0)-IFERROR(VLOOKUP($B178,'Slutlig allokering'!$B$2:$AC$462,MATCH(H$3,'Slutlig allokering'!$B$2:$AJ$2,0),FALSE)/1,0)</f>
        <v>0</v>
      </c>
      <c r="I178">
        <f>IFERROR(VLOOKUP($B178,Kraftvärmeprod!$B$1:$AH$479,MATCH(I$2,Kraftvärmeprod!$B$1:$AG$1,0),FALSE)/1,0)-IFERROR(VLOOKUP($B178,'Slutlig allokering'!$B$2:$AC$462,MATCH(I$3,'Slutlig allokering'!$B$2:$AJ$2,0),FALSE)/1,0)</f>
        <v>0</v>
      </c>
      <c r="J178">
        <f>IFERROR(VLOOKUP($B178,Kraftvärmeprod!$B$1:$AH$479,MATCH(J$2,Kraftvärmeprod!$B$1:$AG$1,0),FALSE)/1,0)-IFERROR(VLOOKUP($B178,'Slutlig allokering'!$B$2:$AC$462,MATCH(J$3,'Slutlig allokering'!$B$2:$AJ$2,0),FALSE)/1,0)</f>
        <v>0</v>
      </c>
      <c r="K178">
        <f>IFERROR(VLOOKUP($B178,Kraftvärmeprod!$B$1:$AH$479,MATCH(K$2,Kraftvärmeprod!$B$1:$AG$1,0),FALSE)/1,0)-IFERROR(VLOOKUP($B178,'Slutlig allokering'!$B$2:$AC$462,MATCH(K$3,'Slutlig allokering'!$B$2:$AJ$2,0),FALSE)/1,0)</f>
        <v>0</v>
      </c>
      <c r="L178">
        <f>IFERROR(VLOOKUP($B178,Kraftvärmeprod!$B$1:$AH$479,MATCH(L$2,Kraftvärmeprod!$B$1:$AG$1,0),FALSE)/1,0)-IFERROR(VLOOKUP($B178,'Slutlig allokering'!$B$2:$AC$462,MATCH(L$3,'Slutlig allokering'!$B$2:$AJ$2,0),FALSE)/1,0)</f>
        <v>0</v>
      </c>
      <c r="M178" s="143">
        <f>IFERROR(VLOOKUP($B178,Miljö!$B$1:$S$477,MATCH(M$2,Miljö!$B$1:$X$1,0),FALSE)/1,0)-IFERROR(VLOOKUP($B178,'Slutlig allokering'!$B$2:$AC$462,MATCH(M$3,'Slutlig allokering'!$B$2:$AJ$2,0),FALSE)/1,0)</f>
        <v>0</v>
      </c>
      <c r="N178">
        <f>IFERROR(VLOOKUP($B178,Kraftvärmeprod!$B$1:$AH$479,MATCH(N$2,Kraftvärmeprod!$B$1:$AG$1,0),FALSE)/1,0)-IFERROR(VLOOKUP($B178,'Slutlig allokering'!$B$2:$AC$462,MATCH(N$3,'Slutlig allokering'!$B$2:$AJ$2,0),FALSE)/1,0)</f>
        <v>0</v>
      </c>
      <c r="O178">
        <f>IFERROR(VLOOKUP($B178,Kraftvärmeprod!$B$1:$AH$479,MATCH(O$2,Kraftvärmeprod!$B$1:$AG$1,0),FALSE)/1,0)-IFERROR(VLOOKUP($B178,'Slutlig allokering'!$B$2:$AC$462,MATCH(O$3,'Slutlig allokering'!$B$2:$AJ$2,0),FALSE)/1,0)</f>
        <v>0</v>
      </c>
      <c r="P178">
        <f>IFERROR(VLOOKUP($B178,Kraftvärmeprod!$B$1:$AH$479,MATCH(P$2,Kraftvärmeprod!$B$1:$AG$1,0),FALSE)/1,0)-IFERROR(VLOOKUP($B178,'Slutlig allokering'!$B$2:$AC$462,MATCH(P$3,'Slutlig allokering'!$B$2:$AJ$2,0),FALSE)/1,0)</f>
        <v>0</v>
      </c>
      <c r="Q178">
        <f>IFERROR(VLOOKUP($B178,Kraftvärmeprod!$B$1:$AH$479,MATCH(Q$2,Kraftvärmeprod!$B$1:$AG$1,0),FALSE)/1,0)-IFERROR(VLOOKUP($B178,'Slutlig allokering'!$B$2:$AC$462,MATCH(Q$3,'Slutlig allokering'!$B$2:$AJ$2,0),FALSE)/1,0)</f>
        <v>0</v>
      </c>
      <c r="R178">
        <f>IFERROR(VLOOKUP($B178,Kraftvärmeprod!$B$1:$AH$479,MATCH(R$2,Kraftvärmeprod!$B$1:$AG$1,0),FALSE)/1,0)-IFERROR(VLOOKUP($B178,'Slutlig allokering'!$B$2:$AC$462,MATCH(R$3,'Slutlig allokering'!$B$2:$AJ$2,0),FALSE)/1,0)</f>
        <v>0</v>
      </c>
      <c r="S178">
        <f>IFERROR(VLOOKUP($B178,Kraftvärmeprod!$B$1:$AH$479,MATCH(S$2,Kraftvärmeprod!$B$1:$AG$1,0),FALSE)/1,0)-IFERROR(VLOOKUP($B178,'Slutlig allokering'!$B$2:$AC$462,MATCH(S$3,'Slutlig allokering'!$B$2:$AJ$2,0),FALSE)/1,0)</f>
        <v>0</v>
      </c>
      <c r="T178">
        <f>IFERROR(VLOOKUP($B178,Kraftvärmeprod!$B$1:$AH$479,MATCH(T$2,Kraftvärmeprod!$B$1:$AG$1,0),FALSE)/1,0)-IFERROR(VLOOKUP($B178,'Slutlig allokering'!$B$2:$AC$462,MATCH(T$3,'Slutlig allokering'!$B$2:$AJ$2,0),FALSE)/1,0)</f>
        <v>0</v>
      </c>
      <c r="U178">
        <f>IFERROR(VLOOKUP($B178,Kraftvärmeprod!$B$1:$AH$479,MATCH(U$2,Kraftvärmeprod!$B$1:$AG$1,0),FALSE)/1,0)-IFERROR(VLOOKUP($B178,'Slutlig allokering'!$B$2:$AC$462,MATCH(U$3,'Slutlig allokering'!$B$2:$AJ$2,0),FALSE)/1,0)</f>
        <v>0</v>
      </c>
      <c r="V178">
        <f>IFERROR(VLOOKUP($B178,Kraftvärmeprod!$B$1:$AH$479,MATCH(V$2,Kraftvärmeprod!$B$1:$AG$1,0),FALSE)/1,0)-IFERROR(VLOOKUP($B178,'Slutlig allokering'!$B$2:$AC$462,MATCH(V$3,'Slutlig allokering'!$B$2:$AJ$2,0),FALSE)/1,0)</f>
        <v>0</v>
      </c>
      <c r="W178">
        <f>IFERROR(VLOOKUP($B178,Kraftvärmeprod!$B$1:$AH$479,MATCH(W$2,Kraftvärmeprod!$B$1:$AG$1,0),FALSE)/1,0)-IFERROR(VLOOKUP($B178,'Slutlig allokering'!$B$2:$AC$462,MATCH(W$3,'Slutlig allokering'!$B$2:$AJ$2,0),FALSE)/1,0)</f>
        <v>0</v>
      </c>
      <c r="X178">
        <f>IFERROR(VLOOKUP($B178,Kraftvärmeprod!$B$1:$AH$479,MATCH(X$2,Kraftvärmeprod!$B$1:$AG$1,0),FALSE)/1,0)-IFERROR(VLOOKUP($B178,'Slutlig allokering'!$B$2:$AC$462,MATCH(X$3,'Slutlig allokering'!$B$2:$AJ$2,0),FALSE)/1,0)</f>
        <v>0</v>
      </c>
      <c r="Y178">
        <f>IFERROR(VLOOKUP($B178,Kraftvärmeprod!$B$1:$AH$479,MATCH(Y$2,Kraftvärmeprod!$B$1:$AG$1,0),FALSE)/1,0)-IFERROR(VLOOKUP($B178,'Slutlig allokering'!$B$2:$AC$462,MATCH(Y$3,'Slutlig allokering'!$B$2:$AJ$2,0),FALSE)/1,0)</f>
        <v>0</v>
      </c>
      <c r="Z178">
        <f>IFERROR(VLOOKUP($B178,Kraftvärmeprod!$B$1:$AH$479,MATCH(Z$2,Kraftvärmeprod!$B$1:$AG$1,0),FALSE)/1,0)-IFERROR(VLOOKUP($B178,'Slutlig allokering'!$B$2:$AC$462,MATCH(Z$3,'Slutlig allokering'!$B$2:$AJ$2,0),FALSE)/1,0)</f>
        <v>0</v>
      </c>
      <c r="AA178">
        <f>IFERROR(VLOOKUP($B178,Kraftvärmeprod!$B$1:$AH$479,MATCH(AA$2,Kraftvärmeprod!$B$1:$AG$1,0),FALSE)/1,0)-IFERROR(VLOOKUP($B178,'Slutlig allokering'!$B$2:$AC$462,MATCH(AA$3,'Slutlig allokering'!$B$2:$AJ$2,0),FALSE)/1,0)</f>
        <v>0</v>
      </c>
      <c r="AB178">
        <f>IFERROR(VLOOKUP($B178,Kraftvärmeprod!$B$1:$AH$479,MATCH(AB$2,Kraftvärmeprod!$B$1:$AG$1,0),FALSE)/1,0)-IFERROR(VLOOKUP($B178,'Slutlig allokering'!$B$2:$AC$462,MATCH(AB$3,'Slutlig allokering'!$B$2:$AJ$2,0),FALSE)/1,0)</f>
        <v>0</v>
      </c>
      <c r="AE178">
        <f t="shared" si="4"/>
        <v>0</v>
      </c>
      <c r="AG178">
        <f>IFERROR(VLOOKUP(B178,'Slutlig allokering'!$B$2:$AJ$462,MATCH("Summa justerad allokerad tillförd energi (utan hjälpel och rökgaskondensering):",'Slutlig allokering'!$B$2:$AK$2,0),FALSE)/1,"")</f>
        <v>0</v>
      </c>
      <c r="AI178" s="55" t="str">
        <f>IFERROR(1-VLOOKUP(B178,'Slutlig allokering'!$B$2:$AJ$462,MATCH("Andel av bränsle i kvv som allokerats till värme, exklusive rökgaskondensering och hjälpel",'Slutlig allokering'!$B$2:$AK$2,0),FALSE),"")</f>
        <v/>
      </c>
      <c r="AK178" s="55" t="str">
        <f t="shared" si="5"/>
        <v/>
      </c>
    </row>
    <row r="179" spans="1:37" x14ac:dyDescent="0.25">
      <c r="A179" s="28" t="s">
        <v>226</v>
      </c>
      <c r="B179" s="28" t="s">
        <v>231</v>
      </c>
      <c r="C179">
        <f>IFERROR(VLOOKUP($B179,Kraftvärmeprod!$B$1:$AH$479,MATCH(C$3,Kraftvärmeprod!$B$1:$AG$1,0),FALSE)/1,"")</f>
        <v>38.5</v>
      </c>
      <c r="D179">
        <f>IFERROR(VLOOKUP($B179,Kraftvärmeprod!$B$1:$AH$479,MATCH(D$3,Kraftvärmeprod!$B$1:$AG$1,0),FALSE)/1,"")</f>
        <v>7.56</v>
      </c>
      <c r="E179">
        <f>IFERROR(VLOOKUP($B179,Kraftvärmeprod!$B$1:$AH$479,MATCH(E$2,Kraftvärmeprod!$B$1:$AG$1,0),FALSE)/1,0)-IFERROR(VLOOKUP($B179,'Slutlig allokering'!$B$2:$AC$462,MATCH(E$3,'Slutlig allokering'!$B$2:$AJ$2,0),FALSE)/1,0)</f>
        <v>0</v>
      </c>
      <c r="F179">
        <f>IFERROR(VLOOKUP($B179,Kraftvärmeprod!$B$1:$AH$479,MATCH(F$2,Kraftvärmeprod!$B$1:$AG$1,0),FALSE)/1,0)-IFERROR(VLOOKUP($B179,'Slutlig allokering'!$B$2:$AC$462,MATCH(F$3,'Slutlig allokering'!$B$2:$AJ$2,0),FALSE)/1,0)</f>
        <v>0</v>
      </c>
      <c r="G179">
        <f>IFERROR(VLOOKUP($B179,Kraftvärmeprod!$B$1:$AH$479,MATCH(G$2,Kraftvärmeprod!$B$1:$AG$1,0),FALSE)/1,0)-IFERROR(VLOOKUP($B179,'Slutlig allokering'!$B$2:$AC$462,MATCH(G$3,'Slutlig allokering'!$B$2:$AJ$2,0),FALSE)/1,0)</f>
        <v>3.6558900000000003</v>
      </c>
      <c r="H179">
        <f>IFERROR(VLOOKUP($B179,Kraftvärmeprod!$B$1:$AH$479,MATCH(H$2,Kraftvärmeprod!$B$1:$AG$1,0),FALSE)/1,0)-IFERROR(VLOOKUP($B179,'Slutlig allokering'!$B$2:$AC$462,MATCH(H$3,'Slutlig allokering'!$B$2:$AJ$2,0),FALSE)/1,0)</f>
        <v>0</v>
      </c>
      <c r="I179">
        <f>IFERROR(VLOOKUP($B179,Kraftvärmeprod!$B$1:$AH$479,MATCH(I$2,Kraftvärmeprod!$B$1:$AG$1,0),FALSE)/1,0)-IFERROR(VLOOKUP($B179,'Slutlig allokering'!$B$2:$AC$462,MATCH(I$3,'Slutlig allokering'!$B$2:$AJ$2,0),FALSE)/1,0)</f>
        <v>0</v>
      </c>
      <c r="J179">
        <f>IFERROR(VLOOKUP($B179,Kraftvärmeprod!$B$1:$AH$479,MATCH(J$2,Kraftvärmeprod!$B$1:$AG$1,0),FALSE)/1,0)-IFERROR(VLOOKUP($B179,'Slutlig allokering'!$B$2:$AC$462,MATCH(J$3,'Slutlig allokering'!$B$2:$AJ$2,0),FALSE)/1,0)</f>
        <v>0</v>
      </c>
      <c r="K179">
        <f>IFERROR(VLOOKUP($B179,Kraftvärmeprod!$B$1:$AH$479,MATCH(K$2,Kraftvärmeprod!$B$1:$AG$1,0),FALSE)/1,0)-IFERROR(VLOOKUP($B179,'Slutlig allokering'!$B$2:$AC$462,MATCH(K$3,'Slutlig allokering'!$B$2:$AJ$2,0),FALSE)/1,0)</f>
        <v>0</v>
      </c>
      <c r="L179">
        <f>IFERROR(VLOOKUP($B179,Kraftvärmeprod!$B$1:$AH$479,MATCH(L$2,Kraftvärmeprod!$B$1:$AG$1,0),FALSE)/1,0)-IFERROR(VLOOKUP($B179,'Slutlig allokering'!$B$2:$AC$462,MATCH(L$3,'Slutlig allokering'!$B$2:$AJ$2,0),FALSE)/1,0)</f>
        <v>4.6037199999999991</v>
      </c>
      <c r="M179" s="143">
        <f>IFERROR(VLOOKUP($B179,Miljö!$B$1:$S$477,MATCH(M$2,Miljö!$B$1:$X$1,0),FALSE)/1,0)-IFERROR(VLOOKUP($B179,'Slutlig allokering'!$B$2:$AC$462,MATCH(M$3,'Slutlig allokering'!$B$2:$AJ$2,0),FALSE)/1,0)</f>
        <v>0</v>
      </c>
      <c r="N179">
        <f>IFERROR(VLOOKUP($B179,Kraftvärmeprod!$B$1:$AH$479,MATCH(N$2,Kraftvärmeprod!$B$1:$AG$1,0),FALSE)/1,0)-IFERROR(VLOOKUP($B179,'Slutlig allokering'!$B$2:$AC$462,MATCH(N$3,'Slutlig allokering'!$B$2:$AJ$2,0),FALSE)/1,0)</f>
        <v>0</v>
      </c>
      <c r="O179">
        <f>IFERROR(VLOOKUP($B179,Kraftvärmeprod!$B$1:$AH$479,MATCH(O$2,Kraftvärmeprod!$B$1:$AG$1,0),FALSE)/1,0)-IFERROR(VLOOKUP($B179,'Slutlig allokering'!$B$2:$AC$462,MATCH(O$3,'Slutlig allokering'!$B$2:$AJ$2,0),FALSE)/1,0)</f>
        <v>0</v>
      </c>
      <c r="P179">
        <f>IFERROR(VLOOKUP($B179,Kraftvärmeprod!$B$1:$AH$479,MATCH(P$2,Kraftvärmeprod!$B$1:$AG$1,0),FALSE)/1,0)-IFERROR(VLOOKUP($B179,'Slutlig allokering'!$B$2:$AC$462,MATCH(P$3,'Slutlig allokering'!$B$2:$AJ$2,0),FALSE)/1,0)</f>
        <v>0</v>
      </c>
      <c r="Q179">
        <f>IFERROR(VLOOKUP($B179,Kraftvärmeprod!$B$1:$AH$479,MATCH(Q$2,Kraftvärmeprod!$B$1:$AG$1,0),FALSE)/1,0)-IFERROR(VLOOKUP($B179,'Slutlig allokering'!$B$2:$AC$462,MATCH(Q$3,'Slutlig allokering'!$B$2:$AJ$2,0),FALSE)/1,0)</f>
        <v>3.6558900000000003</v>
      </c>
      <c r="R179">
        <f>IFERROR(VLOOKUP($B179,Kraftvärmeprod!$B$1:$AH$479,MATCH(R$2,Kraftvärmeprod!$B$1:$AG$1,0),FALSE)/1,0)-IFERROR(VLOOKUP($B179,'Slutlig allokering'!$B$2:$AC$462,MATCH(R$3,'Slutlig allokering'!$B$2:$AJ$2,0),FALSE)/1,0)</f>
        <v>6.4316999999999993</v>
      </c>
      <c r="S179">
        <f>IFERROR(VLOOKUP($B179,Kraftvärmeprod!$B$1:$AH$479,MATCH(S$2,Kraftvärmeprod!$B$1:$AG$1,0),FALSE)/1,0)-IFERROR(VLOOKUP($B179,'Slutlig allokering'!$B$2:$AC$462,MATCH(S$3,'Slutlig allokering'!$B$2:$AJ$2,0),FALSE)/1,0)</f>
        <v>0</v>
      </c>
      <c r="T179">
        <f>IFERROR(VLOOKUP($B179,Kraftvärmeprod!$B$1:$AH$479,MATCH(T$2,Kraftvärmeprod!$B$1:$AG$1,0),FALSE)/1,0)-IFERROR(VLOOKUP($B179,'Slutlig allokering'!$B$2:$AC$462,MATCH(T$3,'Slutlig allokering'!$B$2:$AJ$2,0),FALSE)/1,0)</f>
        <v>0</v>
      </c>
      <c r="U179">
        <f>IFERROR(VLOOKUP($B179,Kraftvärmeprod!$B$1:$AH$479,MATCH(U$2,Kraftvärmeprod!$B$1:$AG$1,0),FALSE)/1,0)-IFERROR(VLOOKUP($B179,'Slutlig allokering'!$B$2:$AC$462,MATCH(U$3,'Slutlig allokering'!$B$2:$AJ$2,0),FALSE)/1,0)</f>
        <v>0</v>
      </c>
      <c r="V179">
        <f>IFERROR(VLOOKUP($B179,Kraftvärmeprod!$B$1:$AH$479,MATCH(V$2,Kraftvärmeprod!$B$1:$AG$1,0),FALSE)/1,0)-IFERROR(VLOOKUP($B179,'Slutlig allokering'!$B$2:$AC$462,MATCH(V$3,'Slutlig allokering'!$B$2:$AJ$2,0),FALSE)/1,0)</f>
        <v>0</v>
      </c>
      <c r="W179">
        <f>IFERROR(VLOOKUP($B179,Kraftvärmeprod!$B$1:$AH$479,MATCH(W$2,Kraftvärmeprod!$B$1:$AG$1,0),FALSE)/1,0)-IFERROR(VLOOKUP($B179,'Slutlig allokering'!$B$2:$AC$462,MATCH(W$3,'Slutlig allokering'!$B$2:$AJ$2,0),FALSE)/1,0)</f>
        <v>0</v>
      </c>
      <c r="X179">
        <f>IFERROR(VLOOKUP($B179,Kraftvärmeprod!$B$1:$AH$479,MATCH(X$2,Kraftvärmeprod!$B$1:$AG$1,0),FALSE)/1,0)-IFERROR(VLOOKUP($B179,'Slutlig allokering'!$B$2:$AC$462,MATCH(X$3,'Slutlig allokering'!$B$2:$AJ$2,0),FALSE)/1,0)</f>
        <v>0</v>
      </c>
      <c r="Y179">
        <f>IFERROR(VLOOKUP($B179,Kraftvärmeprod!$B$1:$AH$479,MATCH(Y$2,Kraftvärmeprod!$B$1:$AG$1,0),FALSE)/1,0)-IFERROR(VLOOKUP($B179,'Slutlig allokering'!$B$2:$AC$462,MATCH(Y$3,'Slutlig allokering'!$B$2:$AJ$2,0),FALSE)/1,0)</f>
        <v>0</v>
      </c>
      <c r="Z179">
        <f>IFERROR(VLOOKUP($B179,Kraftvärmeprod!$B$1:$AH$479,MATCH(Z$2,Kraftvärmeprod!$B$1:$AG$1,0),FALSE)/1,0)-IFERROR(VLOOKUP($B179,'Slutlig allokering'!$B$2:$AC$462,MATCH(Z$3,'Slutlig allokering'!$B$2:$AJ$2,0),FALSE)/1,0)</f>
        <v>0</v>
      </c>
      <c r="AA179">
        <f>IFERROR(VLOOKUP($B179,Kraftvärmeprod!$B$1:$AH$479,MATCH(AA$2,Kraftvärmeprod!$B$1:$AG$1,0),FALSE)/1,0)-IFERROR(VLOOKUP($B179,'Slutlig allokering'!$B$2:$AC$462,MATCH(AA$3,'Slutlig allokering'!$B$2:$AJ$2,0),FALSE)/1,0)</f>
        <v>0</v>
      </c>
      <c r="AB179">
        <f>IFERROR(VLOOKUP($B179,Kraftvärmeprod!$B$1:$AH$479,MATCH(AB$2,Kraftvärmeprod!$B$1:$AG$1,0),FALSE)/1,0)-IFERROR(VLOOKUP($B179,'Slutlig allokering'!$B$2:$AC$462,MATCH(AB$3,'Slutlig allokering'!$B$2:$AJ$2,0),FALSE)/1,0)</f>
        <v>0</v>
      </c>
      <c r="AE179">
        <f t="shared" si="4"/>
        <v>18.347199999999997</v>
      </c>
      <c r="AG179">
        <f>IFERROR(VLOOKUP(B179,'Slutlig allokering'!$B$2:$AJ$462,MATCH("Summa justerad allokerad tillförd energi (utan hjälpel och rökgaskondensering):",'Slutlig allokering'!$B$2:$AK$2,0),FALSE)/1,"")</f>
        <v>35.852800000000002</v>
      </c>
      <c r="AI179" s="55">
        <f>IFERROR(1-VLOOKUP(B179,'Slutlig allokering'!$B$2:$AJ$462,MATCH("Andel av bränsle i kvv som allokerats till värme, exklusive rökgaskondensering och hjälpel",'Slutlig allokering'!$B$2:$AK$2,0),FALSE),"")</f>
        <v>0.3385092250922509</v>
      </c>
      <c r="AK179" s="55">
        <f t="shared" si="5"/>
        <v>0.33850922509225084</v>
      </c>
    </row>
    <row r="180" spans="1:37" x14ac:dyDescent="0.25">
      <c r="A180" s="28" t="s">
        <v>232</v>
      </c>
      <c r="B180" s="28" t="s">
        <v>233</v>
      </c>
      <c r="C180" t="str">
        <f>IFERROR(VLOOKUP($B180,Kraftvärmeprod!$B$1:$AH$479,MATCH(C$3,Kraftvärmeprod!$B$1:$AG$1,0),FALSE)/1,"")</f>
        <v/>
      </c>
      <c r="D180" t="str">
        <f>IFERROR(VLOOKUP($B180,Kraftvärmeprod!$B$1:$AH$479,MATCH(D$3,Kraftvärmeprod!$B$1:$AG$1,0),FALSE)/1,"")</f>
        <v/>
      </c>
      <c r="E180">
        <f>IFERROR(VLOOKUP($B180,Kraftvärmeprod!$B$1:$AH$479,MATCH(E$2,Kraftvärmeprod!$B$1:$AG$1,0),FALSE)/1,0)-IFERROR(VLOOKUP($B180,'Slutlig allokering'!$B$2:$AC$462,MATCH(E$3,'Slutlig allokering'!$B$2:$AJ$2,0),FALSE)/1,0)</f>
        <v>0</v>
      </c>
      <c r="F180">
        <f>IFERROR(VLOOKUP($B180,Kraftvärmeprod!$B$1:$AH$479,MATCH(F$2,Kraftvärmeprod!$B$1:$AG$1,0),FALSE)/1,0)-IFERROR(VLOOKUP($B180,'Slutlig allokering'!$B$2:$AC$462,MATCH(F$3,'Slutlig allokering'!$B$2:$AJ$2,0),FALSE)/1,0)</f>
        <v>0</v>
      </c>
      <c r="G180">
        <f>IFERROR(VLOOKUP($B180,Kraftvärmeprod!$B$1:$AH$479,MATCH(G$2,Kraftvärmeprod!$B$1:$AG$1,0),FALSE)/1,0)-IFERROR(VLOOKUP($B180,'Slutlig allokering'!$B$2:$AC$462,MATCH(G$3,'Slutlig allokering'!$B$2:$AJ$2,0),FALSE)/1,0)</f>
        <v>0</v>
      </c>
      <c r="H180">
        <f>IFERROR(VLOOKUP($B180,Kraftvärmeprod!$B$1:$AH$479,MATCH(H$2,Kraftvärmeprod!$B$1:$AG$1,0),FALSE)/1,0)-IFERROR(VLOOKUP($B180,'Slutlig allokering'!$B$2:$AC$462,MATCH(H$3,'Slutlig allokering'!$B$2:$AJ$2,0),FALSE)/1,0)</f>
        <v>0</v>
      </c>
      <c r="I180">
        <f>IFERROR(VLOOKUP($B180,Kraftvärmeprod!$B$1:$AH$479,MATCH(I$2,Kraftvärmeprod!$B$1:$AG$1,0),FALSE)/1,0)-IFERROR(VLOOKUP($B180,'Slutlig allokering'!$B$2:$AC$462,MATCH(I$3,'Slutlig allokering'!$B$2:$AJ$2,0),FALSE)/1,0)</f>
        <v>0</v>
      </c>
      <c r="J180">
        <f>IFERROR(VLOOKUP($B180,Kraftvärmeprod!$B$1:$AH$479,MATCH(J$2,Kraftvärmeprod!$B$1:$AG$1,0),FALSE)/1,0)-IFERROR(VLOOKUP($B180,'Slutlig allokering'!$B$2:$AC$462,MATCH(J$3,'Slutlig allokering'!$B$2:$AJ$2,0),FALSE)/1,0)</f>
        <v>0</v>
      </c>
      <c r="K180">
        <f>IFERROR(VLOOKUP($B180,Kraftvärmeprod!$B$1:$AH$479,MATCH(K$2,Kraftvärmeprod!$B$1:$AG$1,0),FALSE)/1,0)-IFERROR(VLOOKUP($B180,'Slutlig allokering'!$B$2:$AC$462,MATCH(K$3,'Slutlig allokering'!$B$2:$AJ$2,0),FALSE)/1,0)</f>
        <v>0</v>
      </c>
      <c r="L180">
        <f>IFERROR(VLOOKUP($B180,Kraftvärmeprod!$B$1:$AH$479,MATCH(L$2,Kraftvärmeprod!$B$1:$AG$1,0),FALSE)/1,0)-IFERROR(VLOOKUP($B180,'Slutlig allokering'!$B$2:$AC$462,MATCH(L$3,'Slutlig allokering'!$B$2:$AJ$2,0),FALSE)/1,0)</f>
        <v>0</v>
      </c>
      <c r="M180" s="143">
        <f>IFERROR(VLOOKUP($B180,Miljö!$B$1:$S$477,MATCH(M$2,Miljö!$B$1:$X$1,0),FALSE)/1,0)-IFERROR(VLOOKUP($B180,'Slutlig allokering'!$B$2:$AC$462,MATCH(M$3,'Slutlig allokering'!$B$2:$AJ$2,0),FALSE)/1,0)</f>
        <v>0</v>
      </c>
      <c r="N180">
        <f>IFERROR(VLOOKUP($B180,Kraftvärmeprod!$B$1:$AH$479,MATCH(N$2,Kraftvärmeprod!$B$1:$AG$1,0),FALSE)/1,0)-IFERROR(VLOOKUP($B180,'Slutlig allokering'!$B$2:$AC$462,MATCH(N$3,'Slutlig allokering'!$B$2:$AJ$2,0),FALSE)/1,0)</f>
        <v>0</v>
      </c>
      <c r="O180">
        <f>IFERROR(VLOOKUP($B180,Kraftvärmeprod!$B$1:$AH$479,MATCH(O$2,Kraftvärmeprod!$B$1:$AG$1,0),FALSE)/1,0)-IFERROR(VLOOKUP($B180,'Slutlig allokering'!$B$2:$AC$462,MATCH(O$3,'Slutlig allokering'!$B$2:$AJ$2,0),FALSE)/1,0)</f>
        <v>0</v>
      </c>
      <c r="P180">
        <f>IFERROR(VLOOKUP($B180,Kraftvärmeprod!$B$1:$AH$479,MATCH(P$2,Kraftvärmeprod!$B$1:$AG$1,0),FALSE)/1,0)-IFERROR(VLOOKUP($B180,'Slutlig allokering'!$B$2:$AC$462,MATCH(P$3,'Slutlig allokering'!$B$2:$AJ$2,0),FALSE)/1,0)</f>
        <v>0</v>
      </c>
      <c r="Q180">
        <f>IFERROR(VLOOKUP($B180,Kraftvärmeprod!$B$1:$AH$479,MATCH(Q$2,Kraftvärmeprod!$B$1:$AG$1,0),FALSE)/1,0)-IFERROR(VLOOKUP($B180,'Slutlig allokering'!$B$2:$AC$462,MATCH(Q$3,'Slutlig allokering'!$B$2:$AJ$2,0),FALSE)/1,0)</f>
        <v>0</v>
      </c>
      <c r="R180">
        <f>IFERROR(VLOOKUP($B180,Kraftvärmeprod!$B$1:$AH$479,MATCH(R$2,Kraftvärmeprod!$B$1:$AG$1,0),FALSE)/1,0)-IFERROR(VLOOKUP($B180,'Slutlig allokering'!$B$2:$AC$462,MATCH(R$3,'Slutlig allokering'!$B$2:$AJ$2,0),FALSE)/1,0)</f>
        <v>0</v>
      </c>
      <c r="S180">
        <f>IFERROR(VLOOKUP($B180,Kraftvärmeprod!$B$1:$AH$479,MATCH(S$2,Kraftvärmeprod!$B$1:$AG$1,0),FALSE)/1,0)-IFERROR(VLOOKUP($B180,'Slutlig allokering'!$B$2:$AC$462,MATCH(S$3,'Slutlig allokering'!$B$2:$AJ$2,0),FALSE)/1,0)</f>
        <v>0</v>
      </c>
      <c r="T180">
        <f>IFERROR(VLOOKUP($B180,Kraftvärmeprod!$B$1:$AH$479,MATCH(T$2,Kraftvärmeprod!$B$1:$AG$1,0),FALSE)/1,0)-IFERROR(VLOOKUP($B180,'Slutlig allokering'!$B$2:$AC$462,MATCH(T$3,'Slutlig allokering'!$B$2:$AJ$2,0),FALSE)/1,0)</f>
        <v>0</v>
      </c>
      <c r="U180">
        <f>IFERROR(VLOOKUP($B180,Kraftvärmeprod!$B$1:$AH$479,MATCH(U$2,Kraftvärmeprod!$B$1:$AG$1,0),FALSE)/1,0)-IFERROR(VLOOKUP($B180,'Slutlig allokering'!$B$2:$AC$462,MATCH(U$3,'Slutlig allokering'!$B$2:$AJ$2,0),FALSE)/1,0)</f>
        <v>0</v>
      </c>
      <c r="V180">
        <f>IFERROR(VLOOKUP($B180,Kraftvärmeprod!$B$1:$AH$479,MATCH(V$2,Kraftvärmeprod!$B$1:$AG$1,0),FALSE)/1,0)-IFERROR(VLOOKUP($B180,'Slutlig allokering'!$B$2:$AC$462,MATCH(V$3,'Slutlig allokering'!$B$2:$AJ$2,0),FALSE)/1,0)</f>
        <v>0</v>
      </c>
      <c r="W180">
        <f>IFERROR(VLOOKUP($B180,Kraftvärmeprod!$B$1:$AH$479,MATCH(W$2,Kraftvärmeprod!$B$1:$AG$1,0),FALSE)/1,0)-IFERROR(VLOOKUP($B180,'Slutlig allokering'!$B$2:$AC$462,MATCH(W$3,'Slutlig allokering'!$B$2:$AJ$2,0),FALSE)/1,0)</f>
        <v>0</v>
      </c>
      <c r="X180">
        <f>IFERROR(VLOOKUP($B180,Kraftvärmeprod!$B$1:$AH$479,MATCH(X$2,Kraftvärmeprod!$B$1:$AG$1,0),FALSE)/1,0)-IFERROR(VLOOKUP($B180,'Slutlig allokering'!$B$2:$AC$462,MATCH(X$3,'Slutlig allokering'!$B$2:$AJ$2,0),FALSE)/1,0)</f>
        <v>0</v>
      </c>
      <c r="Y180">
        <f>IFERROR(VLOOKUP($B180,Kraftvärmeprod!$B$1:$AH$479,MATCH(Y$2,Kraftvärmeprod!$B$1:$AG$1,0),FALSE)/1,0)-IFERROR(VLOOKUP($B180,'Slutlig allokering'!$B$2:$AC$462,MATCH(Y$3,'Slutlig allokering'!$B$2:$AJ$2,0),FALSE)/1,0)</f>
        <v>0</v>
      </c>
      <c r="Z180">
        <f>IFERROR(VLOOKUP($B180,Kraftvärmeprod!$B$1:$AH$479,MATCH(Z$2,Kraftvärmeprod!$B$1:$AG$1,0),FALSE)/1,0)-IFERROR(VLOOKUP($B180,'Slutlig allokering'!$B$2:$AC$462,MATCH(Z$3,'Slutlig allokering'!$B$2:$AJ$2,0),FALSE)/1,0)</f>
        <v>0</v>
      </c>
      <c r="AA180">
        <f>IFERROR(VLOOKUP($B180,Kraftvärmeprod!$B$1:$AH$479,MATCH(AA$2,Kraftvärmeprod!$B$1:$AG$1,0),FALSE)/1,0)-IFERROR(VLOOKUP($B180,'Slutlig allokering'!$B$2:$AC$462,MATCH(AA$3,'Slutlig allokering'!$B$2:$AJ$2,0),FALSE)/1,0)</f>
        <v>0</v>
      </c>
      <c r="AB180">
        <f>IFERROR(VLOOKUP($B180,Kraftvärmeprod!$B$1:$AH$479,MATCH(AB$2,Kraftvärmeprod!$B$1:$AG$1,0),FALSE)/1,0)-IFERROR(VLOOKUP($B180,'Slutlig allokering'!$B$2:$AC$462,MATCH(AB$3,'Slutlig allokering'!$B$2:$AJ$2,0),FALSE)/1,0)</f>
        <v>0</v>
      </c>
      <c r="AE180">
        <f t="shared" si="4"/>
        <v>0</v>
      </c>
      <c r="AG180">
        <f>IFERROR(VLOOKUP(B180,'Slutlig allokering'!$B$2:$AJ$462,MATCH("Summa justerad allokerad tillförd energi (utan hjälpel och rökgaskondensering):",'Slutlig allokering'!$B$2:$AK$2,0),FALSE)/1,"")</f>
        <v>0</v>
      </c>
      <c r="AI180" s="55" t="str">
        <f>IFERROR(1-VLOOKUP(B180,'Slutlig allokering'!$B$2:$AJ$462,MATCH("Andel av bränsle i kvv som allokerats till värme, exklusive rökgaskondensering och hjälpel",'Slutlig allokering'!$B$2:$AK$2,0),FALSE),"")</f>
        <v/>
      </c>
      <c r="AK180" s="55" t="str">
        <f t="shared" si="5"/>
        <v/>
      </c>
    </row>
    <row r="181" spans="1:37" x14ac:dyDescent="0.25">
      <c r="A181" s="28" t="s">
        <v>234</v>
      </c>
      <c r="B181" s="28" t="s">
        <v>235</v>
      </c>
      <c r="C181">
        <f>IFERROR(VLOOKUP($B181,Kraftvärmeprod!$B$1:$AH$479,MATCH(C$3,Kraftvärmeprod!$B$1:$AG$1,0),FALSE)/1,"")</f>
        <v>111</v>
      </c>
      <c r="D181">
        <f>IFERROR(VLOOKUP($B181,Kraftvärmeprod!$B$1:$AH$479,MATCH(D$3,Kraftvärmeprod!$B$1:$AG$1,0),FALSE)/1,"")</f>
        <v>39</v>
      </c>
      <c r="E181">
        <f>IFERROR(VLOOKUP($B181,Kraftvärmeprod!$B$1:$AH$479,MATCH(E$2,Kraftvärmeprod!$B$1:$AG$1,0),FALSE)/1,0)-IFERROR(VLOOKUP($B181,'Slutlig allokering'!$B$2:$AC$462,MATCH(E$3,'Slutlig allokering'!$B$2:$AJ$2,0),FALSE)/1,0)</f>
        <v>0</v>
      </c>
      <c r="F181">
        <f>IFERROR(VLOOKUP($B181,Kraftvärmeprod!$B$1:$AH$479,MATCH(F$2,Kraftvärmeprod!$B$1:$AG$1,0),FALSE)/1,0)-IFERROR(VLOOKUP($B181,'Slutlig allokering'!$B$2:$AC$462,MATCH(F$3,'Slutlig allokering'!$B$2:$AJ$2,0),FALSE)/1,0)</f>
        <v>0</v>
      </c>
      <c r="G181">
        <f>IFERROR(VLOOKUP($B181,Kraftvärmeprod!$B$1:$AH$479,MATCH(G$2,Kraftvärmeprod!$B$1:$AG$1,0),FALSE)/1,0)-IFERROR(VLOOKUP($B181,'Slutlig allokering'!$B$2:$AC$462,MATCH(G$3,'Slutlig allokering'!$B$2:$AJ$2,0),FALSE)/1,0)</f>
        <v>29.873899999999999</v>
      </c>
      <c r="H181">
        <f>IFERROR(VLOOKUP($B181,Kraftvärmeprod!$B$1:$AH$479,MATCH(H$2,Kraftvärmeprod!$B$1:$AG$1,0),FALSE)/1,0)-IFERROR(VLOOKUP($B181,'Slutlig allokering'!$B$2:$AC$462,MATCH(H$3,'Slutlig allokering'!$B$2:$AJ$2,0),FALSE)/1,0)</f>
        <v>0</v>
      </c>
      <c r="I181">
        <f>IFERROR(VLOOKUP($B181,Kraftvärmeprod!$B$1:$AH$479,MATCH(I$2,Kraftvärmeprod!$B$1:$AG$1,0),FALSE)/1,0)-IFERROR(VLOOKUP($B181,'Slutlig allokering'!$B$2:$AC$462,MATCH(I$3,'Slutlig allokering'!$B$2:$AJ$2,0),FALSE)/1,0)</f>
        <v>0</v>
      </c>
      <c r="J181">
        <f>IFERROR(VLOOKUP($B181,Kraftvärmeprod!$B$1:$AH$479,MATCH(J$2,Kraftvärmeprod!$B$1:$AG$1,0),FALSE)/1,0)-IFERROR(VLOOKUP($B181,'Slutlig allokering'!$B$2:$AC$462,MATCH(J$3,'Slutlig allokering'!$B$2:$AJ$2,0),FALSE)/1,0)</f>
        <v>0</v>
      </c>
      <c r="K181">
        <f>IFERROR(VLOOKUP($B181,Kraftvärmeprod!$B$1:$AH$479,MATCH(K$2,Kraftvärmeprod!$B$1:$AG$1,0),FALSE)/1,0)-IFERROR(VLOOKUP($B181,'Slutlig allokering'!$B$2:$AC$462,MATCH(K$3,'Slutlig allokering'!$B$2:$AJ$2,0),FALSE)/1,0)</f>
        <v>0</v>
      </c>
      <c r="L181">
        <f>IFERROR(VLOOKUP($B181,Kraftvärmeprod!$B$1:$AH$479,MATCH(L$2,Kraftvärmeprod!$B$1:$AG$1,0),FALSE)/1,0)-IFERROR(VLOOKUP($B181,'Slutlig allokering'!$B$2:$AC$462,MATCH(L$3,'Slutlig allokering'!$B$2:$AJ$2,0),FALSE)/1,0)</f>
        <v>17.111799999999999</v>
      </c>
      <c r="M181" s="143">
        <f>IFERROR(VLOOKUP($B181,Miljö!$B$1:$S$477,MATCH(M$2,Miljö!$B$1:$X$1,0),FALSE)/1,0)-IFERROR(VLOOKUP($B181,'Slutlig allokering'!$B$2:$AC$462,MATCH(M$3,'Slutlig allokering'!$B$2:$AJ$2,0),FALSE)/1,0)</f>
        <v>2.9835499999999997</v>
      </c>
      <c r="N181">
        <f>IFERROR(VLOOKUP($B181,Kraftvärmeprod!$B$1:$AH$479,MATCH(N$2,Kraftvärmeprod!$B$1:$AG$1,0),FALSE)/1,0)-IFERROR(VLOOKUP($B181,'Slutlig allokering'!$B$2:$AC$462,MATCH(N$3,'Slutlig allokering'!$B$2:$AJ$2,0),FALSE)/1,0)</f>
        <v>0</v>
      </c>
      <c r="O181">
        <f>IFERROR(VLOOKUP($B181,Kraftvärmeprod!$B$1:$AH$479,MATCH(O$2,Kraftvärmeprod!$B$1:$AG$1,0),FALSE)/1,0)-IFERROR(VLOOKUP($B181,'Slutlig allokering'!$B$2:$AC$462,MATCH(O$3,'Slutlig allokering'!$B$2:$AJ$2,0),FALSE)/1,0)</f>
        <v>0</v>
      </c>
      <c r="P181">
        <f>IFERROR(VLOOKUP($B181,Kraftvärmeprod!$B$1:$AH$479,MATCH(P$2,Kraftvärmeprod!$B$1:$AG$1,0),FALSE)/1,0)-IFERROR(VLOOKUP($B181,'Slutlig allokering'!$B$2:$AC$462,MATCH(P$3,'Slutlig allokering'!$B$2:$AJ$2,0),FALSE)/1,0)</f>
        <v>0</v>
      </c>
      <c r="Q181">
        <f>IFERROR(VLOOKUP($B181,Kraftvärmeprod!$B$1:$AH$479,MATCH(Q$2,Kraftvärmeprod!$B$1:$AG$1,0),FALSE)/1,0)-IFERROR(VLOOKUP($B181,'Slutlig allokering'!$B$2:$AC$462,MATCH(Q$3,'Slutlig allokering'!$B$2:$AJ$2,0),FALSE)/1,0)</f>
        <v>13.3835</v>
      </c>
      <c r="R181">
        <f>IFERROR(VLOOKUP($B181,Kraftvärmeprod!$B$1:$AH$479,MATCH(R$2,Kraftvärmeprod!$B$1:$AG$1,0),FALSE)/1,0)-IFERROR(VLOOKUP($B181,'Slutlig allokering'!$B$2:$AC$462,MATCH(R$3,'Slutlig allokering'!$B$2:$AJ$2,0),FALSE)/1,0)</f>
        <v>22.274000000000001</v>
      </c>
      <c r="S181">
        <f>IFERROR(VLOOKUP($B181,Kraftvärmeprod!$B$1:$AH$479,MATCH(S$2,Kraftvärmeprod!$B$1:$AG$1,0),FALSE)/1,0)-IFERROR(VLOOKUP($B181,'Slutlig allokering'!$B$2:$AC$462,MATCH(S$3,'Slutlig allokering'!$B$2:$AJ$2,0),FALSE)/1,0)</f>
        <v>0</v>
      </c>
      <c r="T181">
        <f>IFERROR(VLOOKUP($B181,Kraftvärmeprod!$B$1:$AH$479,MATCH(T$2,Kraftvärmeprod!$B$1:$AG$1,0),FALSE)/1,0)-IFERROR(VLOOKUP($B181,'Slutlig allokering'!$B$2:$AC$462,MATCH(T$3,'Slutlig allokering'!$B$2:$AJ$2,0),FALSE)/1,0)</f>
        <v>0</v>
      </c>
      <c r="U181">
        <f>IFERROR(VLOOKUP($B181,Kraftvärmeprod!$B$1:$AH$479,MATCH(U$2,Kraftvärmeprod!$B$1:$AG$1,0),FALSE)/1,0)-IFERROR(VLOOKUP($B181,'Slutlig allokering'!$B$2:$AC$462,MATCH(U$3,'Slutlig allokering'!$B$2:$AJ$2,0),FALSE)/1,0)</f>
        <v>9.1675000000000004</v>
      </c>
      <c r="V181">
        <f>IFERROR(VLOOKUP($B181,Kraftvärmeprod!$B$1:$AH$479,MATCH(V$2,Kraftvärmeprod!$B$1:$AG$1,0),FALSE)/1,0)-IFERROR(VLOOKUP($B181,'Slutlig allokering'!$B$2:$AC$462,MATCH(V$3,'Slutlig allokering'!$B$2:$AJ$2,0),FALSE)/1,0)</f>
        <v>0</v>
      </c>
      <c r="W181">
        <f>IFERROR(VLOOKUP($B181,Kraftvärmeprod!$B$1:$AH$479,MATCH(W$2,Kraftvärmeprod!$B$1:$AG$1,0),FALSE)/1,0)-IFERROR(VLOOKUP($B181,'Slutlig allokering'!$B$2:$AC$462,MATCH(W$3,'Slutlig allokering'!$B$2:$AJ$2,0),FALSE)/1,0)</f>
        <v>0</v>
      </c>
      <c r="X181">
        <f>IFERROR(VLOOKUP($B181,Kraftvärmeprod!$B$1:$AH$479,MATCH(X$2,Kraftvärmeprod!$B$1:$AG$1,0),FALSE)/1,0)-IFERROR(VLOOKUP($B181,'Slutlig allokering'!$B$2:$AC$462,MATCH(X$3,'Slutlig allokering'!$B$2:$AJ$2,0),FALSE)/1,0)</f>
        <v>0</v>
      </c>
      <c r="Y181">
        <f>IFERROR(VLOOKUP($B181,Kraftvärmeprod!$B$1:$AH$479,MATCH(Y$2,Kraftvärmeprod!$B$1:$AG$1,0),FALSE)/1,0)-IFERROR(VLOOKUP($B181,'Slutlig allokering'!$B$2:$AC$462,MATCH(Y$3,'Slutlig allokering'!$B$2:$AJ$2,0),FALSE)/1,0)</f>
        <v>0</v>
      </c>
      <c r="Z181">
        <f>IFERROR(VLOOKUP($B181,Kraftvärmeprod!$B$1:$AH$479,MATCH(Z$2,Kraftvärmeprod!$B$1:$AG$1,0),FALSE)/1,0)-IFERROR(VLOOKUP($B181,'Slutlig allokering'!$B$2:$AC$462,MATCH(Z$3,'Slutlig allokering'!$B$2:$AJ$2,0),FALSE)/1,0)</f>
        <v>0</v>
      </c>
      <c r="AA181">
        <f>IFERROR(VLOOKUP($B181,Kraftvärmeprod!$B$1:$AH$479,MATCH(AA$2,Kraftvärmeprod!$B$1:$AG$1,0),FALSE)/1,0)-IFERROR(VLOOKUP($B181,'Slutlig allokering'!$B$2:$AC$462,MATCH(AA$3,'Slutlig allokering'!$B$2:$AJ$2,0),FALSE)/1,0)</f>
        <v>0</v>
      </c>
      <c r="AB181">
        <f>IFERROR(VLOOKUP($B181,Kraftvärmeprod!$B$1:$AH$479,MATCH(AB$2,Kraftvärmeprod!$B$1:$AG$1,0),FALSE)/1,0)-IFERROR(VLOOKUP($B181,'Slutlig allokering'!$B$2:$AC$462,MATCH(AB$3,'Slutlig allokering'!$B$2:$AJ$2,0),FALSE)/1,0)</f>
        <v>1.7685300000000002</v>
      </c>
      <c r="AE181">
        <f t="shared" si="4"/>
        <v>93.579229999999995</v>
      </c>
      <c r="AG181">
        <f>IFERROR(VLOOKUP(B181,'Slutlig allokering'!$B$2:$AJ$462,MATCH("Summa justerad allokerad tillförd energi (utan hjälpel och rökgaskondensering):",'Slutlig allokering'!$B$2:$AK$2,0),FALSE)/1,"")</f>
        <v>104.02077</v>
      </c>
      <c r="AI181" s="55">
        <f>IFERROR(1-VLOOKUP(B181,'Slutlig allokering'!$B$2:$AJ$462,MATCH("Andel av bränsle i kvv som allokerats till värme, exklusive rökgaskondensering och hjälpel",'Slutlig allokering'!$B$2:$AK$2,0),FALSE),"")</f>
        <v>0.4735790991902834</v>
      </c>
      <c r="AK181" s="55">
        <f t="shared" si="5"/>
        <v>0.4735790991902834</v>
      </c>
    </row>
    <row r="182" spans="1:37" x14ac:dyDescent="0.25">
      <c r="A182" s="28" t="s">
        <v>236</v>
      </c>
      <c r="B182" s="28" t="s">
        <v>237</v>
      </c>
      <c r="C182">
        <f>IFERROR(VLOOKUP($B182,Kraftvärmeprod!$B$1:$AH$479,MATCH(C$3,Kraftvärmeprod!$B$1:$AG$1,0),FALSE)/1,"")</f>
        <v>110.6</v>
      </c>
      <c r="D182">
        <f>IFERROR(VLOOKUP($B182,Kraftvärmeprod!$B$1:$AH$479,MATCH(D$3,Kraftvärmeprod!$B$1:$AG$1,0),FALSE)/1,"")</f>
        <v>9.4</v>
      </c>
      <c r="E182">
        <f>IFERROR(VLOOKUP($B182,Kraftvärmeprod!$B$1:$AH$479,MATCH(E$2,Kraftvärmeprod!$B$1:$AG$1,0),FALSE)/1,0)-IFERROR(VLOOKUP($B182,'Slutlig allokering'!$B$2:$AC$462,MATCH(E$3,'Slutlig allokering'!$B$2:$AJ$2,0),FALSE)/1,0)</f>
        <v>31.879999999999995</v>
      </c>
      <c r="F182">
        <f>IFERROR(VLOOKUP($B182,Kraftvärmeprod!$B$1:$AH$479,MATCH(F$2,Kraftvärmeprod!$B$1:$AG$1,0),FALSE)/1,0)-IFERROR(VLOOKUP($B182,'Slutlig allokering'!$B$2:$AC$462,MATCH(F$3,'Slutlig allokering'!$B$2:$AJ$2,0),FALSE)/1,0)</f>
        <v>0</v>
      </c>
      <c r="G182">
        <f>IFERROR(VLOOKUP($B182,Kraftvärmeprod!$B$1:$AH$479,MATCH(G$2,Kraftvärmeprod!$B$1:$AG$1,0),FALSE)/1,0)-IFERROR(VLOOKUP($B182,'Slutlig allokering'!$B$2:$AC$462,MATCH(G$3,'Slutlig allokering'!$B$2:$AJ$2,0),FALSE)/1,0)</f>
        <v>0</v>
      </c>
      <c r="H182">
        <f>IFERROR(VLOOKUP($B182,Kraftvärmeprod!$B$1:$AH$479,MATCH(H$2,Kraftvärmeprod!$B$1:$AG$1,0),FALSE)/1,0)-IFERROR(VLOOKUP($B182,'Slutlig allokering'!$B$2:$AC$462,MATCH(H$3,'Slutlig allokering'!$B$2:$AJ$2,0),FALSE)/1,0)</f>
        <v>0</v>
      </c>
      <c r="I182">
        <f>IFERROR(VLOOKUP($B182,Kraftvärmeprod!$B$1:$AH$479,MATCH(I$2,Kraftvärmeprod!$B$1:$AG$1,0),FALSE)/1,0)-IFERROR(VLOOKUP($B182,'Slutlig allokering'!$B$2:$AC$462,MATCH(I$3,'Slutlig allokering'!$B$2:$AJ$2,0),FALSE)/1,0)</f>
        <v>4.5474999999999988E-2</v>
      </c>
      <c r="J182">
        <f>IFERROR(VLOOKUP($B182,Kraftvärmeprod!$B$1:$AH$479,MATCH(J$2,Kraftvärmeprod!$B$1:$AG$1,0),FALSE)/1,0)-IFERROR(VLOOKUP($B182,'Slutlig allokering'!$B$2:$AC$462,MATCH(J$3,'Slutlig allokering'!$B$2:$AJ$2,0),FALSE)/1,0)</f>
        <v>0</v>
      </c>
      <c r="K182">
        <f>IFERROR(VLOOKUP($B182,Kraftvärmeprod!$B$1:$AH$479,MATCH(K$2,Kraftvärmeprod!$B$1:$AG$1,0),FALSE)/1,0)-IFERROR(VLOOKUP($B182,'Slutlig allokering'!$B$2:$AC$462,MATCH(K$3,'Slutlig allokering'!$B$2:$AJ$2,0),FALSE)/1,0)</f>
        <v>0</v>
      </c>
      <c r="L182">
        <f>IFERROR(VLOOKUP($B182,Kraftvärmeprod!$B$1:$AH$479,MATCH(L$2,Kraftvärmeprod!$B$1:$AG$1,0),FALSE)/1,0)-IFERROR(VLOOKUP($B182,'Slutlig allokering'!$B$2:$AC$462,MATCH(L$3,'Slutlig allokering'!$B$2:$AJ$2,0),FALSE)/1,0)</f>
        <v>0</v>
      </c>
      <c r="M182" s="143">
        <f>IFERROR(VLOOKUP($B182,Miljö!$B$1:$S$477,MATCH(M$2,Miljö!$B$1:$X$1,0),FALSE)/1,0)-IFERROR(VLOOKUP($B182,'Slutlig allokering'!$B$2:$AC$462,MATCH(M$3,'Slutlig allokering'!$B$2:$AJ$2,0),FALSE)/1,0)</f>
        <v>0</v>
      </c>
      <c r="N182">
        <f>IFERROR(VLOOKUP($B182,Kraftvärmeprod!$B$1:$AH$479,MATCH(N$2,Kraftvärmeprod!$B$1:$AG$1,0),FALSE)/1,0)-IFERROR(VLOOKUP($B182,'Slutlig allokering'!$B$2:$AC$462,MATCH(N$3,'Slutlig allokering'!$B$2:$AJ$2,0),FALSE)/1,0)</f>
        <v>0</v>
      </c>
      <c r="O182">
        <f>IFERROR(VLOOKUP($B182,Kraftvärmeprod!$B$1:$AH$479,MATCH(O$2,Kraftvärmeprod!$B$1:$AG$1,0),FALSE)/1,0)-IFERROR(VLOOKUP($B182,'Slutlig allokering'!$B$2:$AC$462,MATCH(O$3,'Slutlig allokering'!$B$2:$AJ$2,0),FALSE)/1,0)</f>
        <v>0</v>
      </c>
      <c r="P182">
        <f>IFERROR(VLOOKUP($B182,Kraftvärmeprod!$B$1:$AH$479,MATCH(P$2,Kraftvärmeprod!$B$1:$AG$1,0),FALSE)/1,0)-IFERROR(VLOOKUP($B182,'Slutlig allokering'!$B$2:$AC$462,MATCH(P$3,'Slutlig allokering'!$B$2:$AJ$2,0),FALSE)/1,0)</f>
        <v>0</v>
      </c>
      <c r="Q182">
        <f>IFERROR(VLOOKUP($B182,Kraftvärmeprod!$B$1:$AH$479,MATCH(Q$2,Kraftvärmeprod!$B$1:$AG$1,0),FALSE)/1,0)-IFERROR(VLOOKUP($B182,'Slutlig allokering'!$B$2:$AC$462,MATCH(Q$3,'Slutlig allokering'!$B$2:$AJ$2,0),FALSE)/1,0)</f>
        <v>0</v>
      </c>
      <c r="R182">
        <f>IFERROR(VLOOKUP($B182,Kraftvärmeprod!$B$1:$AH$479,MATCH(R$2,Kraftvärmeprod!$B$1:$AG$1,0),FALSE)/1,0)-IFERROR(VLOOKUP($B182,'Slutlig allokering'!$B$2:$AC$462,MATCH(R$3,'Slutlig allokering'!$B$2:$AJ$2,0),FALSE)/1,0)</f>
        <v>0</v>
      </c>
      <c r="S182">
        <f>IFERROR(VLOOKUP($B182,Kraftvärmeprod!$B$1:$AH$479,MATCH(S$2,Kraftvärmeprod!$B$1:$AG$1,0),FALSE)/1,0)-IFERROR(VLOOKUP($B182,'Slutlig allokering'!$B$2:$AC$462,MATCH(S$3,'Slutlig allokering'!$B$2:$AJ$2,0),FALSE)/1,0)</f>
        <v>0</v>
      </c>
      <c r="T182">
        <f>IFERROR(VLOOKUP($B182,Kraftvärmeprod!$B$1:$AH$479,MATCH(T$2,Kraftvärmeprod!$B$1:$AG$1,0),FALSE)/1,0)-IFERROR(VLOOKUP($B182,'Slutlig allokering'!$B$2:$AC$462,MATCH(T$3,'Slutlig allokering'!$B$2:$AJ$2,0),FALSE)/1,0)</f>
        <v>0</v>
      </c>
      <c r="U182">
        <f>IFERROR(VLOOKUP($B182,Kraftvärmeprod!$B$1:$AH$479,MATCH(U$2,Kraftvärmeprod!$B$1:$AG$1,0),FALSE)/1,0)-IFERROR(VLOOKUP($B182,'Slutlig allokering'!$B$2:$AC$462,MATCH(U$3,'Slutlig allokering'!$B$2:$AJ$2,0),FALSE)/1,0)</f>
        <v>0</v>
      </c>
      <c r="V182">
        <f>IFERROR(VLOOKUP($B182,Kraftvärmeprod!$B$1:$AH$479,MATCH(V$2,Kraftvärmeprod!$B$1:$AG$1,0),FALSE)/1,0)-IFERROR(VLOOKUP($B182,'Slutlig allokering'!$B$2:$AC$462,MATCH(V$3,'Slutlig allokering'!$B$2:$AJ$2,0),FALSE)/1,0)</f>
        <v>0</v>
      </c>
      <c r="W182">
        <f>IFERROR(VLOOKUP($B182,Kraftvärmeprod!$B$1:$AH$479,MATCH(W$2,Kraftvärmeprod!$B$1:$AG$1,0),FALSE)/1,0)-IFERROR(VLOOKUP($B182,'Slutlig allokering'!$B$2:$AC$462,MATCH(W$3,'Slutlig allokering'!$B$2:$AJ$2,0),FALSE)/1,0)</f>
        <v>0</v>
      </c>
      <c r="X182">
        <f>IFERROR(VLOOKUP($B182,Kraftvärmeprod!$B$1:$AH$479,MATCH(X$2,Kraftvärmeprod!$B$1:$AG$1,0),FALSE)/1,0)-IFERROR(VLOOKUP($B182,'Slutlig allokering'!$B$2:$AC$462,MATCH(X$3,'Slutlig allokering'!$B$2:$AJ$2,0),FALSE)/1,0)</f>
        <v>0</v>
      </c>
      <c r="Y182">
        <f>IFERROR(VLOOKUP($B182,Kraftvärmeprod!$B$1:$AH$479,MATCH(Y$2,Kraftvärmeprod!$B$1:$AG$1,0),FALSE)/1,0)-IFERROR(VLOOKUP($B182,'Slutlig allokering'!$B$2:$AC$462,MATCH(Y$3,'Slutlig allokering'!$B$2:$AJ$2,0),FALSE)/1,0)</f>
        <v>0</v>
      </c>
      <c r="Z182">
        <f>IFERROR(VLOOKUP($B182,Kraftvärmeprod!$B$1:$AH$479,MATCH(Z$2,Kraftvärmeprod!$B$1:$AG$1,0),FALSE)/1,0)-IFERROR(VLOOKUP($B182,'Slutlig allokering'!$B$2:$AC$462,MATCH(Z$3,'Slutlig allokering'!$B$2:$AJ$2,0),FALSE)/1,0)</f>
        <v>0</v>
      </c>
      <c r="AA182">
        <f>IFERROR(VLOOKUP($B182,Kraftvärmeprod!$B$1:$AH$479,MATCH(AA$2,Kraftvärmeprod!$B$1:$AG$1,0),FALSE)/1,0)-IFERROR(VLOOKUP($B182,'Slutlig allokering'!$B$2:$AC$462,MATCH(AA$3,'Slutlig allokering'!$B$2:$AJ$2,0),FALSE)/1,0)</f>
        <v>0</v>
      </c>
      <c r="AB182">
        <f>IFERROR(VLOOKUP($B182,Kraftvärmeprod!$B$1:$AH$479,MATCH(AB$2,Kraftvärmeprod!$B$1:$AG$1,0),FALSE)/1,0)-IFERROR(VLOOKUP($B182,'Slutlig allokering'!$B$2:$AC$462,MATCH(AB$3,'Slutlig allokering'!$B$2:$AJ$2,0),FALSE)/1,0)</f>
        <v>0</v>
      </c>
      <c r="AE182">
        <f t="shared" si="4"/>
        <v>31.925474999999995</v>
      </c>
      <c r="AG182">
        <f>IFERROR(VLOOKUP(B182,'Slutlig allokering'!$B$2:$AJ$462,MATCH("Summa justerad allokerad tillförd energi (utan hjälpel och rökgaskondensering):",'Slutlig allokering'!$B$2:$AK$2,0),FALSE)/1,"")</f>
        <v>117.484525</v>
      </c>
      <c r="AI182" s="55">
        <f>IFERROR(1-VLOOKUP(B182,'Slutlig allokering'!$B$2:$AJ$462,MATCH("Andel av bränsle i kvv som allokerats till värme, exklusive rökgaskondensering och hjälpel",'Slutlig allokering'!$B$2:$AK$2,0),FALSE),"")</f>
        <v>0.21367696272003212</v>
      </c>
      <c r="AK182" s="55">
        <f t="shared" si="5"/>
        <v>0.21367696272003209</v>
      </c>
    </row>
    <row r="183" spans="1:37" x14ac:dyDescent="0.25">
      <c r="A183" s="28" t="s">
        <v>236</v>
      </c>
      <c r="B183" s="28" t="s">
        <v>238</v>
      </c>
      <c r="C183" t="str">
        <f>IFERROR(VLOOKUP($B183,Kraftvärmeprod!$B$1:$AH$479,MATCH(C$3,Kraftvärmeprod!$B$1:$AG$1,0),FALSE)/1,"")</f>
        <v/>
      </c>
      <c r="D183" t="str">
        <f>IFERROR(VLOOKUP($B183,Kraftvärmeprod!$B$1:$AH$479,MATCH(D$3,Kraftvärmeprod!$B$1:$AG$1,0),FALSE)/1,"")</f>
        <v/>
      </c>
      <c r="E183">
        <f>IFERROR(VLOOKUP($B183,Kraftvärmeprod!$B$1:$AH$479,MATCH(E$2,Kraftvärmeprod!$B$1:$AG$1,0),FALSE)/1,0)-IFERROR(VLOOKUP($B183,'Slutlig allokering'!$B$2:$AC$462,MATCH(E$3,'Slutlig allokering'!$B$2:$AJ$2,0),FALSE)/1,0)</f>
        <v>0</v>
      </c>
      <c r="F183">
        <f>IFERROR(VLOOKUP($B183,Kraftvärmeprod!$B$1:$AH$479,MATCH(F$2,Kraftvärmeprod!$B$1:$AG$1,0),FALSE)/1,0)-IFERROR(VLOOKUP($B183,'Slutlig allokering'!$B$2:$AC$462,MATCH(F$3,'Slutlig allokering'!$B$2:$AJ$2,0),FALSE)/1,0)</f>
        <v>0</v>
      </c>
      <c r="G183">
        <f>IFERROR(VLOOKUP($B183,Kraftvärmeprod!$B$1:$AH$479,MATCH(G$2,Kraftvärmeprod!$B$1:$AG$1,0),FALSE)/1,0)-IFERROR(VLOOKUP($B183,'Slutlig allokering'!$B$2:$AC$462,MATCH(G$3,'Slutlig allokering'!$B$2:$AJ$2,0),FALSE)/1,0)</f>
        <v>0</v>
      </c>
      <c r="H183">
        <f>IFERROR(VLOOKUP($B183,Kraftvärmeprod!$B$1:$AH$479,MATCH(H$2,Kraftvärmeprod!$B$1:$AG$1,0),FALSE)/1,0)-IFERROR(VLOOKUP($B183,'Slutlig allokering'!$B$2:$AC$462,MATCH(H$3,'Slutlig allokering'!$B$2:$AJ$2,0),FALSE)/1,0)</f>
        <v>0</v>
      </c>
      <c r="I183">
        <f>IFERROR(VLOOKUP($B183,Kraftvärmeprod!$B$1:$AH$479,MATCH(I$2,Kraftvärmeprod!$B$1:$AG$1,0),FALSE)/1,0)-IFERROR(VLOOKUP($B183,'Slutlig allokering'!$B$2:$AC$462,MATCH(I$3,'Slutlig allokering'!$B$2:$AJ$2,0),FALSE)/1,0)</f>
        <v>0</v>
      </c>
      <c r="J183">
        <f>IFERROR(VLOOKUP($B183,Kraftvärmeprod!$B$1:$AH$479,MATCH(J$2,Kraftvärmeprod!$B$1:$AG$1,0),FALSE)/1,0)-IFERROR(VLOOKUP($B183,'Slutlig allokering'!$B$2:$AC$462,MATCH(J$3,'Slutlig allokering'!$B$2:$AJ$2,0),FALSE)/1,0)</f>
        <v>0</v>
      </c>
      <c r="K183">
        <f>IFERROR(VLOOKUP($B183,Kraftvärmeprod!$B$1:$AH$479,MATCH(K$2,Kraftvärmeprod!$B$1:$AG$1,0),FALSE)/1,0)-IFERROR(VLOOKUP($B183,'Slutlig allokering'!$B$2:$AC$462,MATCH(K$3,'Slutlig allokering'!$B$2:$AJ$2,0),FALSE)/1,0)</f>
        <v>0</v>
      </c>
      <c r="L183">
        <f>IFERROR(VLOOKUP($B183,Kraftvärmeprod!$B$1:$AH$479,MATCH(L$2,Kraftvärmeprod!$B$1:$AG$1,0),FALSE)/1,0)-IFERROR(VLOOKUP($B183,'Slutlig allokering'!$B$2:$AC$462,MATCH(L$3,'Slutlig allokering'!$B$2:$AJ$2,0),FALSE)/1,0)</f>
        <v>0</v>
      </c>
      <c r="M183" s="143">
        <f>IFERROR(VLOOKUP($B183,Miljö!$B$1:$S$477,MATCH(M$2,Miljö!$B$1:$X$1,0),FALSE)/1,0)-IFERROR(VLOOKUP($B183,'Slutlig allokering'!$B$2:$AC$462,MATCH(M$3,'Slutlig allokering'!$B$2:$AJ$2,0),FALSE)/1,0)</f>
        <v>0</v>
      </c>
      <c r="N183">
        <f>IFERROR(VLOOKUP($B183,Kraftvärmeprod!$B$1:$AH$479,MATCH(N$2,Kraftvärmeprod!$B$1:$AG$1,0),FALSE)/1,0)-IFERROR(VLOOKUP($B183,'Slutlig allokering'!$B$2:$AC$462,MATCH(N$3,'Slutlig allokering'!$B$2:$AJ$2,0),FALSE)/1,0)</f>
        <v>0</v>
      </c>
      <c r="O183">
        <f>IFERROR(VLOOKUP($B183,Kraftvärmeprod!$B$1:$AH$479,MATCH(O$2,Kraftvärmeprod!$B$1:$AG$1,0),FALSE)/1,0)-IFERROR(VLOOKUP($B183,'Slutlig allokering'!$B$2:$AC$462,MATCH(O$3,'Slutlig allokering'!$B$2:$AJ$2,0),FALSE)/1,0)</f>
        <v>0</v>
      </c>
      <c r="P183">
        <f>IFERROR(VLOOKUP($B183,Kraftvärmeprod!$B$1:$AH$479,MATCH(P$2,Kraftvärmeprod!$B$1:$AG$1,0),FALSE)/1,0)-IFERROR(VLOOKUP($B183,'Slutlig allokering'!$B$2:$AC$462,MATCH(P$3,'Slutlig allokering'!$B$2:$AJ$2,0),FALSE)/1,0)</f>
        <v>0</v>
      </c>
      <c r="Q183">
        <f>IFERROR(VLOOKUP($B183,Kraftvärmeprod!$B$1:$AH$479,MATCH(Q$2,Kraftvärmeprod!$B$1:$AG$1,0),FALSE)/1,0)-IFERROR(VLOOKUP($B183,'Slutlig allokering'!$B$2:$AC$462,MATCH(Q$3,'Slutlig allokering'!$B$2:$AJ$2,0),FALSE)/1,0)</f>
        <v>0</v>
      </c>
      <c r="R183">
        <f>IFERROR(VLOOKUP($B183,Kraftvärmeprod!$B$1:$AH$479,MATCH(R$2,Kraftvärmeprod!$B$1:$AG$1,0),FALSE)/1,0)-IFERROR(VLOOKUP($B183,'Slutlig allokering'!$B$2:$AC$462,MATCH(R$3,'Slutlig allokering'!$B$2:$AJ$2,0),FALSE)/1,0)</f>
        <v>0</v>
      </c>
      <c r="S183">
        <f>IFERROR(VLOOKUP($B183,Kraftvärmeprod!$B$1:$AH$479,MATCH(S$2,Kraftvärmeprod!$B$1:$AG$1,0),FALSE)/1,0)-IFERROR(VLOOKUP($B183,'Slutlig allokering'!$B$2:$AC$462,MATCH(S$3,'Slutlig allokering'!$B$2:$AJ$2,0),FALSE)/1,0)</f>
        <v>0</v>
      </c>
      <c r="T183">
        <f>IFERROR(VLOOKUP($B183,Kraftvärmeprod!$B$1:$AH$479,MATCH(T$2,Kraftvärmeprod!$B$1:$AG$1,0),FALSE)/1,0)-IFERROR(VLOOKUP($B183,'Slutlig allokering'!$B$2:$AC$462,MATCH(T$3,'Slutlig allokering'!$B$2:$AJ$2,0),FALSE)/1,0)</f>
        <v>0</v>
      </c>
      <c r="U183">
        <f>IFERROR(VLOOKUP($B183,Kraftvärmeprod!$B$1:$AH$479,MATCH(U$2,Kraftvärmeprod!$B$1:$AG$1,0),FALSE)/1,0)-IFERROR(VLOOKUP($B183,'Slutlig allokering'!$B$2:$AC$462,MATCH(U$3,'Slutlig allokering'!$B$2:$AJ$2,0),FALSE)/1,0)</f>
        <v>0</v>
      </c>
      <c r="V183">
        <f>IFERROR(VLOOKUP($B183,Kraftvärmeprod!$B$1:$AH$479,MATCH(V$2,Kraftvärmeprod!$B$1:$AG$1,0),FALSE)/1,0)-IFERROR(VLOOKUP($B183,'Slutlig allokering'!$B$2:$AC$462,MATCH(V$3,'Slutlig allokering'!$B$2:$AJ$2,0),FALSE)/1,0)</f>
        <v>0</v>
      </c>
      <c r="W183">
        <f>IFERROR(VLOOKUP($B183,Kraftvärmeprod!$B$1:$AH$479,MATCH(W$2,Kraftvärmeprod!$B$1:$AG$1,0),FALSE)/1,0)-IFERROR(VLOOKUP($B183,'Slutlig allokering'!$B$2:$AC$462,MATCH(W$3,'Slutlig allokering'!$B$2:$AJ$2,0),FALSE)/1,0)</f>
        <v>0</v>
      </c>
      <c r="X183">
        <f>IFERROR(VLOOKUP($B183,Kraftvärmeprod!$B$1:$AH$479,MATCH(X$2,Kraftvärmeprod!$B$1:$AG$1,0),FALSE)/1,0)-IFERROR(VLOOKUP($B183,'Slutlig allokering'!$B$2:$AC$462,MATCH(X$3,'Slutlig allokering'!$B$2:$AJ$2,0),FALSE)/1,0)</f>
        <v>0</v>
      </c>
      <c r="Y183">
        <f>IFERROR(VLOOKUP($B183,Kraftvärmeprod!$B$1:$AH$479,MATCH(Y$2,Kraftvärmeprod!$B$1:$AG$1,0),FALSE)/1,0)-IFERROR(VLOOKUP($B183,'Slutlig allokering'!$B$2:$AC$462,MATCH(Y$3,'Slutlig allokering'!$B$2:$AJ$2,0),FALSE)/1,0)</f>
        <v>0</v>
      </c>
      <c r="Z183">
        <f>IFERROR(VLOOKUP($B183,Kraftvärmeprod!$B$1:$AH$479,MATCH(Z$2,Kraftvärmeprod!$B$1:$AG$1,0),FALSE)/1,0)-IFERROR(VLOOKUP($B183,'Slutlig allokering'!$B$2:$AC$462,MATCH(Z$3,'Slutlig allokering'!$B$2:$AJ$2,0),FALSE)/1,0)</f>
        <v>0</v>
      </c>
      <c r="AA183">
        <f>IFERROR(VLOOKUP($B183,Kraftvärmeprod!$B$1:$AH$479,MATCH(AA$2,Kraftvärmeprod!$B$1:$AG$1,0),FALSE)/1,0)-IFERROR(VLOOKUP($B183,'Slutlig allokering'!$B$2:$AC$462,MATCH(AA$3,'Slutlig allokering'!$B$2:$AJ$2,0),FALSE)/1,0)</f>
        <v>0</v>
      </c>
      <c r="AB183">
        <f>IFERROR(VLOOKUP($B183,Kraftvärmeprod!$B$1:$AH$479,MATCH(AB$2,Kraftvärmeprod!$B$1:$AG$1,0),FALSE)/1,0)-IFERROR(VLOOKUP($B183,'Slutlig allokering'!$B$2:$AC$462,MATCH(AB$3,'Slutlig allokering'!$B$2:$AJ$2,0),FALSE)/1,0)</f>
        <v>0</v>
      </c>
      <c r="AE183">
        <f t="shared" si="4"/>
        <v>0</v>
      </c>
      <c r="AG183">
        <f>IFERROR(VLOOKUP(B183,'Slutlig allokering'!$B$2:$AJ$462,MATCH("Summa justerad allokerad tillförd energi (utan hjälpel och rökgaskondensering):",'Slutlig allokering'!$B$2:$AK$2,0),FALSE)/1,"")</f>
        <v>0</v>
      </c>
      <c r="AI183" s="55" t="str">
        <f>IFERROR(1-VLOOKUP(B183,'Slutlig allokering'!$B$2:$AJ$462,MATCH("Andel av bränsle i kvv som allokerats till värme, exklusive rökgaskondensering och hjälpel",'Slutlig allokering'!$B$2:$AK$2,0),FALSE),"")</f>
        <v/>
      </c>
      <c r="AK183" s="55" t="str">
        <f t="shared" si="5"/>
        <v/>
      </c>
    </row>
    <row r="184" spans="1:37" x14ac:dyDescent="0.25">
      <c r="A184" s="28" t="s">
        <v>239</v>
      </c>
      <c r="B184" s="28" t="s">
        <v>240</v>
      </c>
      <c r="C184" t="str">
        <f>IFERROR(VLOOKUP($B184,Kraftvärmeprod!$B$1:$AH$479,MATCH(C$3,Kraftvärmeprod!$B$1:$AG$1,0),FALSE)/1,"")</f>
        <v/>
      </c>
      <c r="D184" t="str">
        <f>IFERROR(VLOOKUP($B184,Kraftvärmeprod!$B$1:$AH$479,MATCH(D$3,Kraftvärmeprod!$B$1:$AG$1,0),FALSE)/1,"")</f>
        <v/>
      </c>
      <c r="E184">
        <f>IFERROR(VLOOKUP($B184,Kraftvärmeprod!$B$1:$AH$479,MATCH(E$2,Kraftvärmeprod!$B$1:$AG$1,0),FALSE)/1,0)-IFERROR(VLOOKUP($B184,'Slutlig allokering'!$B$2:$AC$462,MATCH(E$3,'Slutlig allokering'!$B$2:$AJ$2,0),FALSE)/1,0)</f>
        <v>0</v>
      </c>
      <c r="F184">
        <f>IFERROR(VLOOKUP($B184,Kraftvärmeprod!$B$1:$AH$479,MATCH(F$2,Kraftvärmeprod!$B$1:$AG$1,0),FALSE)/1,0)-IFERROR(VLOOKUP($B184,'Slutlig allokering'!$B$2:$AC$462,MATCH(F$3,'Slutlig allokering'!$B$2:$AJ$2,0),FALSE)/1,0)</f>
        <v>0</v>
      </c>
      <c r="G184">
        <f>IFERROR(VLOOKUP($B184,Kraftvärmeprod!$B$1:$AH$479,MATCH(G$2,Kraftvärmeprod!$B$1:$AG$1,0),FALSE)/1,0)-IFERROR(VLOOKUP($B184,'Slutlig allokering'!$B$2:$AC$462,MATCH(G$3,'Slutlig allokering'!$B$2:$AJ$2,0),FALSE)/1,0)</f>
        <v>0</v>
      </c>
      <c r="H184">
        <f>IFERROR(VLOOKUP($B184,Kraftvärmeprod!$B$1:$AH$479,MATCH(H$2,Kraftvärmeprod!$B$1:$AG$1,0),FALSE)/1,0)-IFERROR(VLOOKUP($B184,'Slutlig allokering'!$B$2:$AC$462,MATCH(H$3,'Slutlig allokering'!$B$2:$AJ$2,0),FALSE)/1,0)</f>
        <v>0</v>
      </c>
      <c r="I184">
        <f>IFERROR(VLOOKUP($B184,Kraftvärmeprod!$B$1:$AH$479,MATCH(I$2,Kraftvärmeprod!$B$1:$AG$1,0),FALSE)/1,0)-IFERROR(VLOOKUP($B184,'Slutlig allokering'!$B$2:$AC$462,MATCH(I$3,'Slutlig allokering'!$B$2:$AJ$2,0),FALSE)/1,0)</f>
        <v>0</v>
      </c>
      <c r="J184">
        <f>IFERROR(VLOOKUP($B184,Kraftvärmeprod!$B$1:$AH$479,MATCH(J$2,Kraftvärmeprod!$B$1:$AG$1,0),FALSE)/1,0)-IFERROR(VLOOKUP($B184,'Slutlig allokering'!$B$2:$AC$462,MATCH(J$3,'Slutlig allokering'!$B$2:$AJ$2,0),FALSE)/1,0)</f>
        <v>0</v>
      </c>
      <c r="K184">
        <f>IFERROR(VLOOKUP($B184,Kraftvärmeprod!$B$1:$AH$479,MATCH(K$2,Kraftvärmeprod!$B$1:$AG$1,0),FALSE)/1,0)-IFERROR(VLOOKUP($B184,'Slutlig allokering'!$B$2:$AC$462,MATCH(K$3,'Slutlig allokering'!$B$2:$AJ$2,0),FALSE)/1,0)</f>
        <v>0</v>
      </c>
      <c r="L184">
        <f>IFERROR(VLOOKUP($B184,Kraftvärmeprod!$B$1:$AH$479,MATCH(L$2,Kraftvärmeprod!$B$1:$AG$1,0),FALSE)/1,0)-IFERROR(VLOOKUP($B184,'Slutlig allokering'!$B$2:$AC$462,MATCH(L$3,'Slutlig allokering'!$B$2:$AJ$2,0),FALSE)/1,0)</f>
        <v>0</v>
      </c>
      <c r="M184" s="143">
        <f>IFERROR(VLOOKUP($B184,Miljö!$B$1:$S$477,MATCH(M$2,Miljö!$B$1:$X$1,0),FALSE)/1,0)-IFERROR(VLOOKUP($B184,'Slutlig allokering'!$B$2:$AC$462,MATCH(M$3,'Slutlig allokering'!$B$2:$AJ$2,0),FALSE)/1,0)</f>
        <v>0</v>
      </c>
      <c r="N184">
        <f>IFERROR(VLOOKUP($B184,Kraftvärmeprod!$B$1:$AH$479,MATCH(N$2,Kraftvärmeprod!$B$1:$AG$1,0),FALSE)/1,0)-IFERROR(VLOOKUP($B184,'Slutlig allokering'!$B$2:$AC$462,MATCH(N$3,'Slutlig allokering'!$B$2:$AJ$2,0),FALSE)/1,0)</f>
        <v>0</v>
      </c>
      <c r="O184">
        <f>IFERROR(VLOOKUP($B184,Kraftvärmeprod!$B$1:$AH$479,MATCH(O$2,Kraftvärmeprod!$B$1:$AG$1,0),FALSE)/1,0)-IFERROR(VLOOKUP($B184,'Slutlig allokering'!$B$2:$AC$462,MATCH(O$3,'Slutlig allokering'!$B$2:$AJ$2,0),FALSE)/1,0)</f>
        <v>0</v>
      </c>
      <c r="P184">
        <f>IFERROR(VLOOKUP($B184,Kraftvärmeprod!$B$1:$AH$479,MATCH(P$2,Kraftvärmeprod!$B$1:$AG$1,0),FALSE)/1,0)-IFERROR(VLOOKUP($B184,'Slutlig allokering'!$B$2:$AC$462,MATCH(P$3,'Slutlig allokering'!$B$2:$AJ$2,0),FALSE)/1,0)</f>
        <v>0</v>
      </c>
      <c r="Q184">
        <f>IFERROR(VLOOKUP($B184,Kraftvärmeprod!$B$1:$AH$479,MATCH(Q$2,Kraftvärmeprod!$B$1:$AG$1,0),FALSE)/1,0)-IFERROR(VLOOKUP($B184,'Slutlig allokering'!$B$2:$AC$462,MATCH(Q$3,'Slutlig allokering'!$B$2:$AJ$2,0),FALSE)/1,0)</f>
        <v>0</v>
      </c>
      <c r="R184">
        <f>IFERROR(VLOOKUP($B184,Kraftvärmeprod!$B$1:$AH$479,MATCH(R$2,Kraftvärmeprod!$B$1:$AG$1,0),FALSE)/1,0)-IFERROR(VLOOKUP($B184,'Slutlig allokering'!$B$2:$AC$462,MATCH(R$3,'Slutlig allokering'!$B$2:$AJ$2,0),FALSE)/1,0)</f>
        <v>0</v>
      </c>
      <c r="S184">
        <f>IFERROR(VLOOKUP($B184,Kraftvärmeprod!$B$1:$AH$479,MATCH(S$2,Kraftvärmeprod!$B$1:$AG$1,0),FALSE)/1,0)-IFERROR(VLOOKUP($B184,'Slutlig allokering'!$B$2:$AC$462,MATCH(S$3,'Slutlig allokering'!$B$2:$AJ$2,0),FALSE)/1,0)</f>
        <v>0</v>
      </c>
      <c r="T184">
        <f>IFERROR(VLOOKUP($B184,Kraftvärmeprod!$B$1:$AH$479,MATCH(T$2,Kraftvärmeprod!$B$1:$AG$1,0),FALSE)/1,0)-IFERROR(VLOOKUP($B184,'Slutlig allokering'!$B$2:$AC$462,MATCH(T$3,'Slutlig allokering'!$B$2:$AJ$2,0),FALSE)/1,0)</f>
        <v>0</v>
      </c>
      <c r="U184">
        <f>IFERROR(VLOOKUP($B184,Kraftvärmeprod!$B$1:$AH$479,MATCH(U$2,Kraftvärmeprod!$B$1:$AG$1,0),FALSE)/1,0)-IFERROR(VLOOKUP($B184,'Slutlig allokering'!$B$2:$AC$462,MATCH(U$3,'Slutlig allokering'!$B$2:$AJ$2,0),FALSE)/1,0)</f>
        <v>0</v>
      </c>
      <c r="V184">
        <f>IFERROR(VLOOKUP($B184,Kraftvärmeprod!$B$1:$AH$479,MATCH(V$2,Kraftvärmeprod!$B$1:$AG$1,0),FALSE)/1,0)-IFERROR(VLOOKUP($B184,'Slutlig allokering'!$B$2:$AC$462,MATCH(V$3,'Slutlig allokering'!$B$2:$AJ$2,0),FALSE)/1,0)</f>
        <v>0</v>
      </c>
      <c r="W184">
        <f>IFERROR(VLOOKUP($B184,Kraftvärmeprod!$B$1:$AH$479,MATCH(W$2,Kraftvärmeprod!$B$1:$AG$1,0),FALSE)/1,0)-IFERROR(VLOOKUP($B184,'Slutlig allokering'!$B$2:$AC$462,MATCH(W$3,'Slutlig allokering'!$B$2:$AJ$2,0),FALSE)/1,0)</f>
        <v>0</v>
      </c>
      <c r="X184">
        <f>IFERROR(VLOOKUP($B184,Kraftvärmeprod!$B$1:$AH$479,MATCH(X$2,Kraftvärmeprod!$B$1:$AG$1,0),FALSE)/1,0)-IFERROR(VLOOKUP($B184,'Slutlig allokering'!$B$2:$AC$462,MATCH(X$3,'Slutlig allokering'!$B$2:$AJ$2,0),FALSE)/1,0)</f>
        <v>0</v>
      </c>
      <c r="Y184">
        <f>IFERROR(VLOOKUP($B184,Kraftvärmeprod!$B$1:$AH$479,MATCH(Y$2,Kraftvärmeprod!$B$1:$AG$1,0),FALSE)/1,0)-IFERROR(VLOOKUP($B184,'Slutlig allokering'!$B$2:$AC$462,MATCH(Y$3,'Slutlig allokering'!$B$2:$AJ$2,0),FALSE)/1,0)</f>
        <v>0</v>
      </c>
      <c r="Z184">
        <f>IFERROR(VLOOKUP($B184,Kraftvärmeprod!$B$1:$AH$479,MATCH(Z$2,Kraftvärmeprod!$B$1:$AG$1,0),FALSE)/1,0)-IFERROR(VLOOKUP($B184,'Slutlig allokering'!$B$2:$AC$462,MATCH(Z$3,'Slutlig allokering'!$B$2:$AJ$2,0),FALSE)/1,0)</f>
        <v>0</v>
      </c>
      <c r="AA184">
        <f>IFERROR(VLOOKUP($B184,Kraftvärmeprod!$B$1:$AH$479,MATCH(AA$2,Kraftvärmeprod!$B$1:$AG$1,0),FALSE)/1,0)-IFERROR(VLOOKUP($B184,'Slutlig allokering'!$B$2:$AC$462,MATCH(AA$3,'Slutlig allokering'!$B$2:$AJ$2,0),FALSE)/1,0)</f>
        <v>0</v>
      </c>
      <c r="AB184">
        <f>IFERROR(VLOOKUP($B184,Kraftvärmeprod!$B$1:$AH$479,MATCH(AB$2,Kraftvärmeprod!$B$1:$AG$1,0),FALSE)/1,0)-IFERROR(VLOOKUP($B184,'Slutlig allokering'!$B$2:$AC$462,MATCH(AB$3,'Slutlig allokering'!$B$2:$AJ$2,0),FALSE)/1,0)</f>
        <v>0</v>
      </c>
      <c r="AE184">
        <f t="shared" si="4"/>
        <v>0</v>
      </c>
      <c r="AG184">
        <f>IFERROR(VLOOKUP(B184,'Slutlig allokering'!$B$2:$AJ$462,MATCH("Summa justerad allokerad tillförd energi (utan hjälpel och rökgaskondensering):",'Slutlig allokering'!$B$2:$AK$2,0),FALSE)/1,"")</f>
        <v>0</v>
      </c>
      <c r="AI184" s="55" t="str">
        <f>IFERROR(1-VLOOKUP(B184,'Slutlig allokering'!$B$2:$AJ$462,MATCH("Andel av bränsle i kvv som allokerats till värme, exklusive rökgaskondensering och hjälpel",'Slutlig allokering'!$B$2:$AK$2,0),FALSE),"")</f>
        <v/>
      </c>
      <c r="AK184" s="55" t="str">
        <f t="shared" si="5"/>
        <v/>
      </c>
    </row>
    <row r="185" spans="1:37" x14ac:dyDescent="0.25">
      <c r="A185" s="28" t="s">
        <v>241</v>
      </c>
      <c r="B185" s="28" t="s">
        <v>242</v>
      </c>
      <c r="C185" t="str">
        <f>IFERROR(VLOOKUP($B185,Kraftvärmeprod!$B$1:$AH$479,MATCH(C$3,Kraftvärmeprod!$B$1:$AG$1,0),FALSE)/1,"")</f>
        <v/>
      </c>
      <c r="D185" t="str">
        <f>IFERROR(VLOOKUP($B185,Kraftvärmeprod!$B$1:$AH$479,MATCH(D$3,Kraftvärmeprod!$B$1:$AG$1,0),FALSE)/1,"")</f>
        <v/>
      </c>
      <c r="E185">
        <f>IFERROR(VLOOKUP($B185,Kraftvärmeprod!$B$1:$AH$479,MATCH(E$2,Kraftvärmeprod!$B$1:$AG$1,0),FALSE)/1,0)-IFERROR(VLOOKUP($B185,'Slutlig allokering'!$B$2:$AC$462,MATCH(E$3,'Slutlig allokering'!$B$2:$AJ$2,0),FALSE)/1,0)</f>
        <v>0</v>
      </c>
      <c r="F185">
        <f>IFERROR(VLOOKUP($B185,Kraftvärmeprod!$B$1:$AH$479,MATCH(F$2,Kraftvärmeprod!$B$1:$AG$1,0),FALSE)/1,0)-IFERROR(VLOOKUP($B185,'Slutlig allokering'!$B$2:$AC$462,MATCH(F$3,'Slutlig allokering'!$B$2:$AJ$2,0),FALSE)/1,0)</f>
        <v>0</v>
      </c>
      <c r="G185">
        <f>IFERROR(VLOOKUP($B185,Kraftvärmeprod!$B$1:$AH$479,MATCH(G$2,Kraftvärmeprod!$B$1:$AG$1,0),FALSE)/1,0)-IFERROR(VLOOKUP($B185,'Slutlig allokering'!$B$2:$AC$462,MATCH(G$3,'Slutlig allokering'!$B$2:$AJ$2,0),FALSE)/1,0)</f>
        <v>0</v>
      </c>
      <c r="H185">
        <f>IFERROR(VLOOKUP($B185,Kraftvärmeprod!$B$1:$AH$479,MATCH(H$2,Kraftvärmeprod!$B$1:$AG$1,0),FALSE)/1,0)-IFERROR(VLOOKUP($B185,'Slutlig allokering'!$B$2:$AC$462,MATCH(H$3,'Slutlig allokering'!$B$2:$AJ$2,0),FALSE)/1,0)</f>
        <v>0</v>
      </c>
      <c r="I185">
        <f>IFERROR(VLOOKUP($B185,Kraftvärmeprod!$B$1:$AH$479,MATCH(I$2,Kraftvärmeprod!$B$1:$AG$1,0),FALSE)/1,0)-IFERROR(VLOOKUP($B185,'Slutlig allokering'!$B$2:$AC$462,MATCH(I$3,'Slutlig allokering'!$B$2:$AJ$2,0),FALSE)/1,0)</f>
        <v>0</v>
      </c>
      <c r="J185">
        <f>IFERROR(VLOOKUP($B185,Kraftvärmeprod!$B$1:$AH$479,MATCH(J$2,Kraftvärmeprod!$B$1:$AG$1,0),FALSE)/1,0)-IFERROR(VLOOKUP($B185,'Slutlig allokering'!$B$2:$AC$462,MATCH(J$3,'Slutlig allokering'!$B$2:$AJ$2,0),FALSE)/1,0)</f>
        <v>0</v>
      </c>
      <c r="K185">
        <f>IFERROR(VLOOKUP($B185,Kraftvärmeprod!$B$1:$AH$479,MATCH(K$2,Kraftvärmeprod!$B$1:$AG$1,0),FALSE)/1,0)-IFERROR(VLOOKUP($B185,'Slutlig allokering'!$B$2:$AC$462,MATCH(K$3,'Slutlig allokering'!$B$2:$AJ$2,0),FALSE)/1,0)</f>
        <v>0</v>
      </c>
      <c r="L185">
        <f>IFERROR(VLOOKUP($B185,Kraftvärmeprod!$B$1:$AH$479,MATCH(L$2,Kraftvärmeprod!$B$1:$AG$1,0),FALSE)/1,0)-IFERROR(VLOOKUP($B185,'Slutlig allokering'!$B$2:$AC$462,MATCH(L$3,'Slutlig allokering'!$B$2:$AJ$2,0),FALSE)/1,0)</f>
        <v>0</v>
      </c>
      <c r="M185" s="143">
        <f>IFERROR(VLOOKUP($B185,Miljö!$B$1:$S$477,MATCH(M$2,Miljö!$B$1:$X$1,0),FALSE)/1,0)-IFERROR(VLOOKUP($B185,'Slutlig allokering'!$B$2:$AC$462,MATCH(M$3,'Slutlig allokering'!$B$2:$AJ$2,0),FALSE)/1,0)</f>
        <v>0</v>
      </c>
      <c r="N185">
        <f>IFERROR(VLOOKUP($B185,Kraftvärmeprod!$B$1:$AH$479,MATCH(N$2,Kraftvärmeprod!$B$1:$AG$1,0),FALSE)/1,0)-IFERROR(VLOOKUP($B185,'Slutlig allokering'!$B$2:$AC$462,MATCH(N$3,'Slutlig allokering'!$B$2:$AJ$2,0),FALSE)/1,0)</f>
        <v>0</v>
      </c>
      <c r="O185">
        <f>IFERROR(VLOOKUP($B185,Kraftvärmeprod!$B$1:$AH$479,MATCH(O$2,Kraftvärmeprod!$B$1:$AG$1,0),FALSE)/1,0)-IFERROR(VLOOKUP($B185,'Slutlig allokering'!$B$2:$AC$462,MATCH(O$3,'Slutlig allokering'!$B$2:$AJ$2,0),FALSE)/1,0)</f>
        <v>0</v>
      </c>
      <c r="P185">
        <f>IFERROR(VLOOKUP($B185,Kraftvärmeprod!$B$1:$AH$479,MATCH(P$2,Kraftvärmeprod!$B$1:$AG$1,0),FALSE)/1,0)-IFERROR(VLOOKUP($B185,'Slutlig allokering'!$B$2:$AC$462,MATCH(P$3,'Slutlig allokering'!$B$2:$AJ$2,0),FALSE)/1,0)</f>
        <v>0</v>
      </c>
      <c r="Q185">
        <f>IFERROR(VLOOKUP($B185,Kraftvärmeprod!$B$1:$AH$479,MATCH(Q$2,Kraftvärmeprod!$B$1:$AG$1,0),FALSE)/1,0)-IFERROR(VLOOKUP($B185,'Slutlig allokering'!$B$2:$AC$462,MATCH(Q$3,'Slutlig allokering'!$B$2:$AJ$2,0),FALSE)/1,0)</f>
        <v>0</v>
      </c>
      <c r="R185">
        <f>IFERROR(VLOOKUP($B185,Kraftvärmeprod!$B$1:$AH$479,MATCH(R$2,Kraftvärmeprod!$B$1:$AG$1,0),FALSE)/1,0)-IFERROR(VLOOKUP($B185,'Slutlig allokering'!$B$2:$AC$462,MATCH(R$3,'Slutlig allokering'!$B$2:$AJ$2,0),FALSE)/1,0)</f>
        <v>0</v>
      </c>
      <c r="S185">
        <f>IFERROR(VLOOKUP($B185,Kraftvärmeprod!$B$1:$AH$479,MATCH(S$2,Kraftvärmeprod!$B$1:$AG$1,0),FALSE)/1,0)-IFERROR(VLOOKUP($B185,'Slutlig allokering'!$B$2:$AC$462,MATCH(S$3,'Slutlig allokering'!$B$2:$AJ$2,0),FALSE)/1,0)</f>
        <v>0</v>
      </c>
      <c r="T185">
        <f>IFERROR(VLOOKUP($B185,Kraftvärmeprod!$B$1:$AH$479,MATCH(T$2,Kraftvärmeprod!$B$1:$AG$1,0),FALSE)/1,0)-IFERROR(VLOOKUP($B185,'Slutlig allokering'!$B$2:$AC$462,MATCH(T$3,'Slutlig allokering'!$B$2:$AJ$2,0),FALSE)/1,0)</f>
        <v>0</v>
      </c>
      <c r="U185">
        <f>IFERROR(VLOOKUP($B185,Kraftvärmeprod!$B$1:$AH$479,MATCH(U$2,Kraftvärmeprod!$B$1:$AG$1,0),FALSE)/1,0)-IFERROR(VLOOKUP($B185,'Slutlig allokering'!$B$2:$AC$462,MATCH(U$3,'Slutlig allokering'!$B$2:$AJ$2,0),FALSE)/1,0)</f>
        <v>0</v>
      </c>
      <c r="V185">
        <f>IFERROR(VLOOKUP($B185,Kraftvärmeprod!$B$1:$AH$479,MATCH(V$2,Kraftvärmeprod!$B$1:$AG$1,0),FALSE)/1,0)-IFERROR(VLOOKUP($B185,'Slutlig allokering'!$B$2:$AC$462,MATCH(V$3,'Slutlig allokering'!$B$2:$AJ$2,0),FALSE)/1,0)</f>
        <v>0</v>
      </c>
      <c r="W185">
        <f>IFERROR(VLOOKUP($B185,Kraftvärmeprod!$B$1:$AH$479,MATCH(W$2,Kraftvärmeprod!$B$1:$AG$1,0),FALSE)/1,0)-IFERROR(VLOOKUP($B185,'Slutlig allokering'!$B$2:$AC$462,MATCH(W$3,'Slutlig allokering'!$B$2:$AJ$2,0),FALSE)/1,0)</f>
        <v>0</v>
      </c>
      <c r="X185">
        <f>IFERROR(VLOOKUP($B185,Kraftvärmeprod!$B$1:$AH$479,MATCH(X$2,Kraftvärmeprod!$B$1:$AG$1,0),FALSE)/1,0)-IFERROR(VLOOKUP($B185,'Slutlig allokering'!$B$2:$AC$462,MATCH(X$3,'Slutlig allokering'!$B$2:$AJ$2,0),FALSE)/1,0)</f>
        <v>0</v>
      </c>
      <c r="Y185">
        <f>IFERROR(VLOOKUP($B185,Kraftvärmeprod!$B$1:$AH$479,MATCH(Y$2,Kraftvärmeprod!$B$1:$AG$1,0),FALSE)/1,0)-IFERROR(VLOOKUP($B185,'Slutlig allokering'!$B$2:$AC$462,MATCH(Y$3,'Slutlig allokering'!$B$2:$AJ$2,0),FALSE)/1,0)</f>
        <v>0</v>
      </c>
      <c r="Z185">
        <f>IFERROR(VLOOKUP($B185,Kraftvärmeprod!$B$1:$AH$479,MATCH(Z$2,Kraftvärmeprod!$B$1:$AG$1,0),FALSE)/1,0)-IFERROR(VLOOKUP($B185,'Slutlig allokering'!$B$2:$AC$462,MATCH(Z$3,'Slutlig allokering'!$B$2:$AJ$2,0),FALSE)/1,0)</f>
        <v>0</v>
      </c>
      <c r="AA185">
        <f>IFERROR(VLOOKUP($B185,Kraftvärmeprod!$B$1:$AH$479,MATCH(AA$2,Kraftvärmeprod!$B$1:$AG$1,0),FALSE)/1,0)-IFERROR(VLOOKUP($B185,'Slutlig allokering'!$B$2:$AC$462,MATCH(AA$3,'Slutlig allokering'!$B$2:$AJ$2,0),FALSE)/1,0)</f>
        <v>0</v>
      </c>
      <c r="AB185">
        <f>IFERROR(VLOOKUP($B185,Kraftvärmeprod!$B$1:$AH$479,MATCH(AB$2,Kraftvärmeprod!$B$1:$AG$1,0),FALSE)/1,0)-IFERROR(VLOOKUP($B185,'Slutlig allokering'!$B$2:$AC$462,MATCH(AB$3,'Slutlig allokering'!$B$2:$AJ$2,0),FALSE)/1,0)</f>
        <v>0</v>
      </c>
      <c r="AE185">
        <f t="shared" si="4"/>
        <v>0</v>
      </c>
      <c r="AG185">
        <f>IFERROR(VLOOKUP(B185,'Slutlig allokering'!$B$2:$AJ$462,MATCH("Summa justerad allokerad tillförd energi (utan hjälpel och rökgaskondensering):",'Slutlig allokering'!$B$2:$AK$2,0),FALSE)/1,"")</f>
        <v>0</v>
      </c>
      <c r="AI185" s="55" t="str">
        <f>IFERROR(1-VLOOKUP(B185,'Slutlig allokering'!$B$2:$AJ$462,MATCH("Andel av bränsle i kvv som allokerats till värme, exklusive rökgaskondensering och hjälpel",'Slutlig allokering'!$B$2:$AK$2,0),FALSE),"")</f>
        <v/>
      </c>
      <c r="AK185" s="55" t="str">
        <f t="shared" si="5"/>
        <v/>
      </c>
    </row>
    <row r="186" spans="1:37" x14ac:dyDescent="0.25">
      <c r="A186" s="28" t="s">
        <v>243</v>
      </c>
      <c r="B186" s="28" t="s">
        <v>244</v>
      </c>
      <c r="C186" t="str">
        <f>IFERROR(VLOOKUP($B186,Kraftvärmeprod!$B$1:$AH$479,MATCH(C$3,Kraftvärmeprod!$B$1:$AG$1,0),FALSE)/1,"")</f>
        <v/>
      </c>
      <c r="D186" t="str">
        <f>IFERROR(VLOOKUP($B186,Kraftvärmeprod!$B$1:$AH$479,MATCH(D$3,Kraftvärmeprod!$B$1:$AG$1,0),FALSE)/1,"")</f>
        <v/>
      </c>
      <c r="E186">
        <f>IFERROR(VLOOKUP($B186,Kraftvärmeprod!$B$1:$AH$479,MATCH(E$2,Kraftvärmeprod!$B$1:$AG$1,0),FALSE)/1,0)-IFERROR(VLOOKUP($B186,'Slutlig allokering'!$B$2:$AC$462,MATCH(E$3,'Slutlig allokering'!$B$2:$AJ$2,0),FALSE)/1,0)</f>
        <v>0</v>
      </c>
      <c r="F186">
        <f>IFERROR(VLOOKUP($B186,Kraftvärmeprod!$B$1:$AH$479,MATCH(F$2,Kraftvärmeprod!$B$1:$AG$1,0),FALSE)/1,0)-IFERROR(VLOOKUP($B186,'Slutlig allokering'!$B$2:$AC$462,MATCH(F$3,'Slutlig allokering'!$B$2:$AJ$2,0),FALSE)/1,0)</f>
        <v>0</v>
      </c>
      <c r="G186">
        <f>IFERROR(VLOOKUP($B186,Kraftvärmeprod!$B$1:$AH$479,MATCH(G$2,Kraftvärmeprod!$B$1:$AG$1,0),FALSE)/1,0)-IFERROR(VLOOKUP($B186,'Slutlig allokering'!$B$2:$AC$462,MATCH(G$3,'Slutlig allokering'!$B$2:$AJ$2,0),FALSE)/1,0)</f>
        <v>0</v>
      </c>
      <c r="H186">
        <f>IFERROR(VLOOKUP($B186,Kraftvärmeprod!$B$1:$AH$479,MATCH(H$2,Kraftvärmeprod!$B$1:$AG$1,0),FALSE)/1,0)-IFERROR(VLOOKUP($B186,'Slutlig allokering'!$B$2:$AC$462,MATCH(H$3,'Slutlig allokering'!$B$2:$AJ$2,0),FALSE)/1,0)</f>
        <v>0</v>
      </c>
      <c r="I186">
        <f>IFERROR(VLOOKUP($B186,Kraftvärmeprod!$B$1:$AH$479,MATCH(I$2,Kraftvärmeprod!$B$1:$AG$1,0),FALSE)/1,0)-IFERROR(VLOOKUP($B186,'Slutlig allokering'!$B$2:$AC$462,MATCH(I$3,'Slutlig allokering'!$B$2:$AJ$2,0),FALSE)/1,0)</f>
        <v>0</v>
      </c>
      <c r="J186">
        <f>IFERROR(VLOOKUP($B186,Kraftvärmeprod!$B$1:$AH$479,MATCH(J$2,Kraftvärmeprod!$B$1:$AG$1,0),FALSE)/1,0)-IFERROR(VLOOKUP($B186,'Slutlig allokering'!$B$2:$AC$462,MATCH(J$3,'Slutlig allokering'!$B$2:$AJ$2,0),FALSE)/1,0)</f>
        <v>0</v>
      </c>
      <c r="K186">
        <f>IFERROR(VLOOKUP($B186,Kraftvärmeprod!$B$1:$AH$479,MATCH(K$2,Kraftvärmeprod!$B$1:$AG$1,0),FALSE)/1,0)-IFERROR(VLOOKUP($B186,'Slutlig allokering'!$B$2:$AC$462,MATCH(K$3,'Slutlig allokering'!$B$2:$AJ$2,0),FALSE)/1,0)</f>
        <v>0</v>
      </c>
      <c r="L186">
        <f>IFERROR(VLOOKUP($B186,Kraftvärmeprod!$B$1:$AH$479,MATCH(L$2,Kraftvärmeprod!$B$1:$AG$1,0),FALSE)/1,0)-IFERROR(VLOOKUP($B186,'Slutlig allokering'!$B$2:$AC$462,MATCH(L$3,'Slutlig allokering'!$B$2:$AJ$2,0),FALSE)/1,0)</f>
        <v>0</v>
      </c>
      <c r="M186" s="143">
        <f>IFERROR(VLOOKUP($B186,Miljö!$B$1:$S$477,MATCH(M$2,Miljö!$B$1:$X$1,0),FALSE)/1,0)-IFERROR(VLOOKUP($B186,'Slutlig allokering'!$B$2:$AC$462,MATCH(M$3,'Slutlig allokering'!$B$2:$AJ$2,0),FALSE)/1,0)</f>
        <v>0</v>
      </c>
      <c r="N186">
        <f>IFERROR(VLOOKUP($B186,Kraftvärmeprod!$B$1:$AH$479,MATCH(N$2,Kraftvärmeprod!$B$1:$AG$1,0),FALSE)/1,0)-IFERROR(VLOOKUP($B186,'Slutlig allokering'!$B$2:$AC$462,MATCH(N$3,'Slutlig allokering'!$B$2:$AJ$2,0),FALSE)/1,0)</f>
        <v>0</v>
      </c>
      <c r="O186">
        <f>IFERROR(VLOOKUP($B186,Kraftvärmeprod!$B$1:$AH$479,MATCH(O$2,Kraftvärmeprod!$B$1:$AG$1,0),FALSE)/1,0)-IFERROR(VLOOKUP($B186,'Slutlig allokering'!$B$2:$AC$462,MATCH(O$3,'Slutlig allokering'!$B$2:$AJ$2,0),FALSE)/1,0)</f>
        <v>0</v>
      </c>
      <c r="P186">
        <f>IFERROR(VLOOKUP($B186,Kraftvärmeprod!$B$1:$AH$479,MATCH(P$2,Kraftvärmeprod!$B$1:$AG$1,0),FALSE)/1,0)-IFERROR(VLOOKUP($B186,'Slutlig allokering'!$B$2:$AC$462,MATCH(P$3,'Slutlig allokering'!$B$2:$AJ$2,0),FALSE)/1,0)</f>
        <v>0</v>
      </c>
      <c r="Q186">
        <f>IFERROR(VLOOKUP($B186,Kraftvärmeprod!$B$1:$AH$479,MATCH(Q$2,Kraftvärmeprod!$B$1:$AG$1,0),FALSE)/1,0)-IFERROR(VLOOKUP($B186,'Slutlig allokering'!$B$2:$AC$462,MATCH(Q$3,'Slutlig allokering'!$B$2:$AJ$2,0),FALSE)/1,0)</f>
        <v>0</v>
      </c>
      <c r="R186">
        <f>IFERROR(VLOOKUP($B186,Kraftvärmeprod!$B$1:$AH$479,MATCH(R$2,Kraftvärmeprod!$B$1:$AG$1,0),FALSE)/1,0)-IFERROR(VLOOKUP($B186,'Slutlig allokering'!$B$2:$AC$462,MATCH(R$3,'Slutlig allokering'!$B$2:$AJ$2,0),FALSE)/1,0)</f>
        <v>0</v>
      </c>
      <c r="S186">
        <f>IFERROR(VLOOKUP($B186,Kraftvärmeprod!$B$1:$AH$479,MATCH(S$2,Kraftvärmeprod!$B$1:$AG$1,0),FALSE)/1,0)-IFERROR(VLOOKUP($B186,'Slutlig allokering'!$B$2:$AC$462,MATCH(S$3,'Slutlig allokering'!$B$2:$AJ$2,0),FALSE)/1,0)</f>
        <v>0</v>
      </c>
      <c r="T186">
        <f>IFERROR(VLOOKUP($B186,Kraftvärmeprod!$B$1:$AH$479,MATCH(T$2,Kraftvärmeprod!$B$1:$AG$1,0),FALSE)/1,0)-IFERROR(VLOOKUP($B186,'Slutlig allokering'!$B$2:$AC$462,MATCH(T$3,'Slutlig allokering'!$B$2:$AJ$2,0),FALSE)/1,0)</f>
        <v>0</v>
      </c>
      <c r="U186">
        <f>IFERROR(VLOOKUP($B186,Kraftvärmeprod!$B$1:$AH$479,MATCH(U$2,Kraftvärmeprod!$B$1:$AG$1,0),FALSE)/1,0)-IFERROR(VLOOKUP($B186,'Slutlig allokering'!$B$2:$AC$462,MATCH(U$3,'Slutlig allokering'!$B$2:$AJ$2,0),FALSE)/1,0)</f>
        <v>0</v>
      </c>
      <c r="V186">
        <f>IFERROR(VLOOKUP($B186,Kraftvärmeprod!$B$1:$AH$479,MATCH(V$2,Kraftvärmeprod!$B$1:$AG$1,0),FALSE)/1,0)-IFERROR(VLOOKUP($B186,'Slutlig allokering'!$B$2:$AC$462,MATCH(V$3,'Slutlig allokering'!$B$2:$AJ$2,0),FALSE)/1,0)</f>
        <v>0</v>
      </c>
      <c r="W186">
        <f>IFERROR(VLOOKUP($B186,Kraftvärmeprod!$B$1:$AH$479,MATCH(W$2,Kraftvärmeprod!$B$1:$AG$1,0),FALSE)/1,0)-IFERROR(VLOOKUP($B186,'Slutlig allokering'!$B$2:$AC$462,MATCH(W$3,'Slutlig allokering'!$B$2:$AJ$2,0),FALSE)/1,0)</f>
        <v>0</v>
      </c>
      <c r="X186">
        <f>IFERROR(VLOOKUP($B186,Kraftvärmeprod!$B$1:$AH$479,MATCH(X$2,Kraftvärmeprod!$B$1:$AG$1,0),FALSE)/1,0)-IFERROR(VLOOKUP($B186,'Slutlig allokering'!$B$2:$AC$462,MATCH(X$3,'Slutlig allokering'!$B$2:$AJ$2,0),FALSE)/1,0)</f>
        <v>0</v>
      </c>
      <c r="Y186">
        <f>IFERROR(VLOOKUP($B186,Kraftvärmeprod!$B$1:$AH$479,MATCH(Y$2,Kraftvärmeprod!$B$1:$AG$1,0),FALSE)/1,0)-IFERROR(VLOOKUP($B186,'Slutlig allokering'!$B$2:$AC$462,MATCH(Y$3,'Slutlig allokering'!$B$2:$AJ$2,0),FALSE)/1,0)</f>
        <v>0</v>
      </c>
      <c r="Z186">
        <f>IFERROR(VLOOKUP($B186,Kraftvärmeprod!$B$1:$AH$479,MATCH(Z$2,Kraftvärmeprod!$B$1:$AG$1,0),FALSE)/1,0)-IFERROR(VLOOKUP($B186,'Slutlig allokering'!$B$2:$AC$462,MATCH(Z$3,'Slutlig allokering'!$B$2:$AJ$2,0),FALSE)/1,0)</f>
        <v>0</v>
      </c>
      <c r="AA186">
        <f>IFERROR(VLOOKUP($B186,Kraftvärmeprod!$B$1:$AH$479,MATCH(AA$2,Kraftvärmeprod!$B$1:$AG$1,0),FALSE)/1,0)-IFERROR(VLOOKUP($B186,'Slutlig allokering'!$B$2:$AC$462,MATCH(AA$3,'Slutlig allokering'!$B$2:$AJ$2,0),FALSE)/1,0)</f>
        <v>0</v>
      </c>
      <c r="AB186">
        <f>IFERROR(VLOOKUP($B186,Kraftvärmeprod!$B$1:$AH$479,MATCH(AB$2,Kraftvärmeprod!$B$1:$AG$1,0),FALSE)/1,0)-IFERROR(VLOOKUP($B186,'Slutlig allokering'!$B$2:$AC$462,MATCH(AB$3,'Slutlig allokering'!$B$2:$AJ$2,0),FALSE)/1,0)</f>
        <v>0</v>
      </c>
      <c r="AE186">
        <f t="shared" si="4"/>
        <v>0</v>
      </c>
      <c r="AG186">
        <f>IFERROR(VLOOKUP(B186,'Slutlig allokering'!$B$2:$AJ$462,MATCH("Summa justerad allokerad tillförd energi (utan hjälpel och rökgaskondensering):",'Slutlig allokering'!$B$2:$AK$2,0),FALSE)/1,"")</f>
        <v>0</v>
      </c>
      <c r="AI186" s="55" t="str">
        <f>IFERROR(1-VLOOKUP(B186,'Slutlig allokering'!$B$2:$AJ$462,MATCH("Andel av bränsle i kvv som allokerats till värme, exklusive rökgaskondensering och hjälpel",'Slutlig allokering'!$B$2:$AK$2,0),FALSE),"")</f>
        <v/>
      </c>
      <c r="AK186" s="55" t="str">
        <f t="shared" si="5"/>
        <v/>
      </c>
    </row>
    <row r="187" spans="1:37" x14ac:dyDescent="0.25">
      <c r="A187" s="28" t="s">
        <v>243</v>
      </c>
      <c r="B187" s="28" t="s">
        <v>245</v>
      </c>
      <c r="C187" t="str">
        <f>IFERROR(VLOOKUP($B187,Kraftvärmeprod!$B$1:$AH$479,MATCH(C$3,Kraftvärmeprod!$B$1:$AG$1,0),FALSE)/1,"")</f>
        <v/>
      </c>
      <c r="D187" t="str">
        <f>IFERROR(VLOOKUP($B187,Kraftvärmeprod!$B$1:$AH$479,MATCH(D$3,Kraftvärmeprod!$B$1:$AG$1,0),FALSE)/1,"")</f>
        <v/>
      </c>
      <c r="E187">
        <f>IFERROR(VLOOKUP($B187,Kraftvärmeprod!$B$1:$AH$479,MATCH(E$2,Kraftvärmeprod!$B$1:$AG$1,0),FALSE)/1,0)-IFERROR(VLOOKUP($B187,'Slutlig allokering'!$B$2:$AC$462,MATCH(E$3,'Slutlig allokering'!$B$2:$AJ$2,0),FALSE)/1,0)</f>
        <v>0</v>
      </c>
      <c r="F187">
        <f>IFERROR(VLOOKUP($B187,Kraftvärmeprod!$B$1:$AH$479,MATCH(F$2,Kraftvärmeprod!$B$1:$AG$1,0),FALSE)/1,0)-IFERROR(VLOOKUP($B187,'Slutlig allokering'!$B$2:$AC$462,MATCH(F$3,'Slutlig allokering'!$B$2:$AJ$2,0),FALSE)/1,0)</f>
        <v>0</v>
      </c>
      <c r="G187">
        <f>IFERROR(VLOOKUP($B187,Kraftvärmeprod!$B$1:$AH$479,MATCH(G$2,Kraftvärmeprod!$B$1:$AG$1,0),FALSE)/1,0)-IFERROR(VLOOKUP($B187,'Slutlig allokering'!$B$2:$AC$462,MATCH(G$3,'Slutlig allokering'!$B$2:$AJ$2,0),FALSE)/1,0)</f>
        <v>0</v>
      </c>
      <c r="H187">
        <f>IFERROR(VLOOKUP($B187,Kraftvärmeprod!$B$1:$AH$479,MATCH(H$2,Kraftvärmeprod!$B$1:$AG$1,0),FALSE)/1,0)-IFERROR(VLOOKUP($B187,'Slutlig allokering'!$B$2:$AC$462,MATCH(H$3,'Slutlig allokering'!$B$2:$AJ$2,0),FALSE)/1,0)</f>
        <v>0</v>
      </c>
      <c r="I187">
        <f>IFERROR(VLOOKUP($B187,Kraftvärmeprod!$B$1:$AH$479,MATCH(I$2,Kraftvärmeprod!$B$1:$AG$1,0),FALSE)/1,0)-IFERROR(VLOOKUP($B187,'Slutlig allokering'!$B$2:$AC$462,MATCH(I$3,'Slutlig allokering'!$B$2:$AJ$2,0),FALSE)/1,0)</f>
        <v>0</v>
      </c>
      <c r="J187">
        <f>IFERROR(VLOOKUP($B187,Kraftvärmeprod!$B$1:$AH$479,MATCH(J$2,Kraftvärmeprod!$B$1:$AG$1,0),FALSE)/1,0)-IFERROR(VLOOKUP($B187,'Slutlig allokering'!$B$2:$AC$462,MATCH(J$3,'Slutlig allokering'!$B$2:$AJ$2,0),FALSE)/1,0)</f>
        <v>0</v>
      </c>
      <c r="K187">
        <f>IFERROR(VLOOKUP($B187,Kraftvärmeprod!$B$1:$AH$479,MATCH(K$2,Kraftvärmeprod!$B$1:$AG$1,0),FALSE)/1,0)-IFERROR(VLOOKUP($B187,'Slutlig allokering'!$B$2:$AC$462,MATCH(K$3,'Slutlig allokering'!$B$2:$AJ$2,0),FALSE)/1,0)</f>
        <v>0</v>
      </c>
      <c r="L187">
        <f>IFERROR(VLOOKUP($B187,Kraftvärmeprod!$B$1:$AH$479,MATCH(L$2,Kraftvärmeprod!$B$1:$AG$1,0),FALSE)/1,0)-IFERROR(VLOOKUP($B187,'Slutlig allokering'!$B$2:$AC$462,MATCH(L$3,'Slutlig allokering'!$B$2:$AJ$2,0),FALSE)/1,0)</f>
        <v>0</v>
      </c>
      <c r="M187" s="143">
        <f>IFERROR(VLOOKUP($B187,Miljö!$B$1:$S$477,MATCH(M$2,Miljö!$B$1:$X$1,0),FALSE)/1,0)-IFERROR(VLOOKUP($B187,'Slutlig allokering'!$B$2:$AC$462,MATCH(M$3,'Slutlig allokering'!$B$2:$AJ$2,0),FALSE)/1,0)</f>
        <v>0</v>
      </c>
      <c r="N187">
        <f>IFERROR(VLOOKUP($B187,Kraftvärmeprod!$B$1:$AH$479,MATCH(N$2,Kraftvärmeprod!$B$1:$AG$1,0),FALSE)/1,0)-IFERROR(VLOOKUP($B187,'Slutlig allokering'!$B$2:$AC$462,MATCH(N$3,'Slutlig allokering'!$B$2:$AJ$2,0),FALSE)/1,0)</f>
        <v>0</v>
      </c>
      <c r="O187">
        <f>IFERROR(VLOOKUP($B187,Kraftvärmeprod!$B$1:$AH$479,MATCH(O$2,Kraftvärmeprod!$B$1:$AG$1,0),FALSE)/1,0)-IFERROR(VLOOKUP($B187,'Slutlig allokering'!$B$2:$AC$462,MATCH(O$3,'Slutlig allokering'!$B$2:$AJ$2,0),FALSE)/1,0)</f>
        <v>0</v>
      </c>
      <c r="P187">
        <f>IFERROR(VLOOKUP($B187,Kraftvärmeprod!$B$1:$AH$479,MATCH(P$2,Kraftvärmeprod!$B$1:$AG$1,0),FALSE)/1,0)-IFERROR(VLOOKUP($B187,'Slutlig allokering'!$B$2:$AC$462,MATCH(P$3,'Slutlig allokering'!$B$2:$AJ$2,0),FALSE)/1,0)</f>
        <v>0</v>
      </c>
      <c r="Q187">
        <f>IFERROR(VLOOKUP($B187,Kraftvärmeprod!$B$1:$AH$479,MATCH(Q$2,Kraftvärmeprod!$B$1:$AG$1,0),FALSE)/1,0)-IFERROR(VLOOKUP($B187,'Slutlig allokering'!$B$2:$AC$462,MATCH(Q$3,'Slutlig allokering'!$B$2:$AJ$2,0),FALSE)/1,0)</f>
        <v>0</v>
      </c>
      <c r="R187">
        <f>IFERROR(VLOOKUP($B187,Kraftvärmeprod!$B$1:$AH$479,MATCH(R$2,Kraftvärmeprod!$B$1:$AG$1,0),FALSE)/1,0)-IFERROR(VLOOKUP($B187,'Slutlig allokering'!$B$2:$AC$462,MATCH(R$3,'Slutlig allokering'!$B$2:$AJ$2,0),FALSE)/1,0)</f>
        <v>0</v>
      </c>
      <c r="S187">
        <f>IFERROR(VLOOKUP($B187,Kraftvärmeprod!$B$1:$AH$479,MATCH(S$2,Kraftvärmeprod!$B$1:$AG$1,0),FALSE)/1,0)-IFERROR(VLOOKUP($B187,'Slutlig allokering'!$B$2:$AC$462,MATCH(S$3,'Slutlig allokering'!$B$2:$AJ$2,0),FALSE)/1,0)</f>
        <v>0</v>
      </c>
      <c r="T187">
        <f>IFERROR(VLOOKUP($B187,Kraftvärmeprod!$B$1:$AH$479,MATCH(T$2,Kraftvärmeprod!$B$1:$AG$1,0),FALSE)/1,0)-IFERROR(VLOOKUP($B187,'Slutlig allokering'!$B$2:$AC$462,MATCH(T$3,'Slutlig allokering'!$B$2:$AJ$2,0),FALSE)/1,0)</f>
        <v>0</v>
      </c>
      <c r="U187">
        <f>IFERROR(VLOOKUP($B187,Kraftvärmeprod!$B$1:$AH$479,MATCH(U$2,Kraftvärmeprod!$B$1:$AG$1,0),FALSE)/1,0)-IFERROR(VLOOKUP($B187,'Slutlig allokering'!$B$2:$AC$462,MATCH(U$3,'Slutlig allokering'!$B$2:$AJ$2,0),FALSE)/1,0)</f>
        <v>0</v>
      </c>
      <c r="V187">
        <f>IFERROR(VLOOKUP($B187,Kraftvärmeprod!$B$1:$AH$479,MATCH(V$2,Kraftvärmeprod!$B$1:$AG$1,0),FALSE)/1,0)-IFERROR(VLOOKUP($B187,'Slutlig allokering'!$B$2:$AC$462,MATCH(V$3,'Slutlig allokering'!$B$2:$AJ$2,0),FALSE)/1,0)</f>
        <v>0</v>
      </c>
      <c r="W187">
        <f>IFERROR(VLOOKUP($B187,Kraftvärmeprod!$B$1:$AH$479,MATCH(W$2,Kraftvärmeprod!$B$1:$AG$1,0),FALSE)/1,0)-IFERROR(VLOOKUP($B187,'Slutlig allokering'!$B$2:$AC$462,MATCH(W$3,'Slutlig allokering'!$B$2:$AJ$2,0),FALSE)/1,0)</f>
        <v>0</v>
      </c>
      <c r="X187">
        <f>IFERROR(VLOOKUP($B187,Kraftvärmeprod!$B$1:$AH$479,MATCH(X$2,Kraftvärmeprod!$B$1:$AG$1,0),FALSE)/1,0)-IFERROR(VLOOKUP($B187,'Slutlig allokering'!$B$2:$AC$462,MATCH(X$3,'Slutlig allokering'!$B$2:$AJ$2,0),FALSE)/1,0)</f>
        <v>0</v>
      </c>
      <c r="Y187">
        <f>IFERROR(VLOOKUP($B187,Kraftvärmeprod!$B$1:$AH$479,MATCH(Y$2,Kraftvärmeprod!$B$1:$AG$1,0),FALSE)/1,0)-IFERROR(VLOOKUP($B187,'Slutlig allokering'!$B$2:$AC$462,MATCH(Y$3,'Slutlig allokering'!$B$2:$AJ$2,0),FALSE)/1,0)</f>
        <v>0</v>
      </c>
      <c r="Z187">
        <f>IFERROR(VLOOKUP($B187,Kraftvärmeprod!$B$1:$AH$479,MATCH(Z$2,Kraftvärmeprod!$B$1:$AG$1,0),FALSE)/1,0)-IFERROR(VLOOKUP($B187,'Slutlig allokering'!$B$2:$AC$462,MATCH(Z$3,'Slutlig allokering'!$B$2:$AJ$2,0),FALSE)/1,0)</f>
        <v>0</v>
      </c>
      <c r="AA187">
        <f>IFERROR(VLOOKUP($B187,Kraftvärmeprod!$B$1:$AH$479,MATCH(AA$2,Kraftvärmeprod!$B$1:$AG$1,0),FALSE)/1,0)-IFERROR(VLOOKUP($B187,'Slutlig allokering'!$B$2:$AC$462,MATCH(AA$3,'Slutlig allokering'!$B$2:$AJ$2,0),FALSE)/1,0)</f>
        <v>0</v>
      </c>
      <c r="AB187">
        <f>IFERROR(VLOOKUP($B187,Kraftvärmeprod!$B$1:$AH$479,MATCH(AB$2,Kraftvärmeprod!$B$1:$AG$1,0),FALSE)/1,0)-IFERROR(VLOOKUP($B187,'Slutlig allokering'!$B$2:$AC$462,MATCH(AB$3,'Slutlig allokering'!$B$2:$AJ$2,0),FALSE)/1,0)</f>
        <v>0</v>
      </c>
      <c r="AE187">
        <f t="shared" si="4"/>
        <v>0</v>
      </c>
      <c r="AG187">
        <f>IFERROR(VLOOKUP(B187,'Slutlig allokering'!$B$2:$AJ$462,MATCH("Summa justerad allokerad tillförd energi (utan hjälpel och rökgaskondensering):",'Slutlig allokering'!$B$2:$AK$2,0),FALSE)/1,"")</f>
        <v>0</v>
      </c>
      <c r="AI187" s="55" t="str">
        <f>IFERROR(1-VLOOKUP(B187,'Slutlig allokering'!$B$2:$AJ$462,MATCH("Andel av bränsle i kvv som allokerats till värme, exklusive rökgaskondensering och hjälpel",'Slutlig allokering'!$B$2:$AK$2,0),FALSE),"")</f>
        <v/>
      </c>
      <c r="AK187" s="55" t="str">
        <f t="shared" si="5"/>
        <v/>
      </c>
    </row>
    <row r="188" spans="1:37" x14ac:dyDescent="0.25">
      <c r="A188" s="28" t="s">
        <v>243</v>
      </c>
      <c r="B188" s="28" t="s">
        <v>246</v>
      </c>
      <c r="C188" t="str">
        <f>IFERROR(VLOOKUP($B188,Kraftvärmeprod!$B$1:$AH$479,MATCH(C$3,Kraftvärmeprod!$B$1:$AG$1,0),FALSE)/1,"")</f>
        <v/>
      </c>
      <c r="D188" t="str">
        <f>IFERROR(VLOOKUP($B188,Kraftvärmeprod!$B$1:$AH$479,MATCH(D$3,Kraftvärmeprod!$B$1:$AG$1,0),FALSE)/1,"")</f>
        <v/>
      </c>
      <c r="E188">
        <f>IFERROR(VLOOKUP($B188,Kraftvärmeprod!$B$1:$AH$479,MATCH(E$2,Kraftvärmeprod!$B$1:$AG$1,0),FALSE)/1,0)-IFERROR(VLOOKUP($B188,'Slutlig allokering'!$B$2:$AC$462,MATCH(E$3,'Slutlig allokering'!$B$2:$AJ$2,0),FALSE)/1,0)</f>
        <v>0</v>
      </c>
      <c r="F188">
        <f>IFERROR(VLOOKUP($B188,Kraftvärmeprod!$B$1:$AH$479,MATCH(F$2,Kraftvärmeprod!$B$1:$AG$1,0),FALSE)/1,0)-IFERROR(VLOOKUP($B188,'Slutlig allokering'!$B$2:$AC$462,MATCH(F$3,'Slutlig allokering'!$B$2:$AJ$2,0),FALSE)/1,0)</f>
        <v>0</v>
      </c>
      <c r="G188">
        <f>IFERROR(VLOOKUP($B188,Kraftvärmeprod!$B$1:$AH$479,MATCH(G$2,Kraftvärmeprod!$B$1:$AG$1,0),FALSE)/1,0)-IFERROR(VLOOKUP($B188,'Slutlig allokering'!$B$2:$AC$462,MATCH(G$3,'Slutlig allokering'!$B$2:$AJ$2,0),FALSE)/1,0)</f>
        <v>0</v>
      </c>
      <c r="H188">
        <f>IFERROR(VLOOKUP($B188,Kraftvärmeprod!$B$1:$AH$479,MATCH(H$2,Kraftvärmeprod!$B$1:$AG$1,0),FALSE)/1,0)-IFERROR(VLOOKUP($B188,'Slutlig allokering'!$B$2:$AC$462,MATCH(H$3,'Slutlig allokering'!$B$2:$AJ$2,0),FALSE)/1,0)</f>
        <v>0</v>
      </c>
      <c r="I188">
        <f>IFERROR(VLOOKUP($B188,Kraftvärmeprod!$B$1:$AH$479,MATCH(I$2,Kraftvärmeprod!$B$1:$AG$1,0),FALSE)/1,0)-IFERROR(VLOOKUP($B188,'Slutlig allokering'!$B$2:$AC$462,MATCH(I$3,'Slutlig allokering'!$B$2:$AJ$2,0),FALSE)/1,0)</f>
        <v>0</v>
      </c>
      <c r="J188">
        <f>IFERROR(VLOOKUP($B188,Kraftvärmeprod!$B$1:$AH$479,MATCH(J$2,Kraftvärmeprod!$B$1:$AG$1,0),FALSE)/1,0)-IFERROR(VLOOKUP($B188,'Slutlig allokering'!$B$2:$AC$462,MATCH(J$3,'Slutlig allokering'!$B$2:$AJ$2,0),FALSE)/1,0)</f>
        <v>0</v>
      </c>
      <c r="K188">
        <f>IFERROR(VLOOKUP($B188,Kraftvärmeprod!$B$1:$AH$479,MATCH(K$2,Kraftvärmeprod!$B$1:$AG$1,0),FALSE)/1,0)-IFERROR(VLOOKUP($B188,'Slutlig allokering'!$B$2:$AC$462,MATCH(K$3,'Slutlig allokering'!$B$2:$AJ$2,0),FALSE)/1,0)</f>
        <v>0</v>
      </c>
      <c r="L188">
        <f>IFERROR(VLOOKUP($B188,Kraftvärmeprod!$B$1:$AH$479,MATCH(L$2,Kraftvärmeprod!$B$1:$AG$1,0),FALSE)/1,0)-IFERROR(VLOOKUP($B188,'Slutlig allokering'!$B$2:$AC$462,MATCH(L$3,'Slutlig allokering'!$B$2:$AJ$2,0),FALSE)/1,0)</f>
        <v>0</v>
      </c>
      <c r="M188" s="143">
        <f>IFERROR(VLOOKUP($B188,Miljö!$B$1:$S$477,MATCH(M$2,Miljö!$B$1:$X$1,0),FALSE)/1,0)-IFERROR(VLOOKUP($B188,'Slutlig allokering'!$B$2:$AC$462,MATCH(M$3,'Slutlig allokering'!$B$2:$AJ$2,0),FALSE)/1,0)</f>
        <v>0</v>
      </c>
      <c r="N188">
        <f>IFERROR(VLOOKUP($B188,Kraftvärmeprod!$B$1:$AH$479,MATCH(N$2,Kraftvärmeprod!$B$1:$AG$1,0),FALSE)/1,0)-IFERROR(VLOOKUP($B188,'Slutlig allokering'!$B$2:$AC$462,MATCH(N$3,'Slutlig allokering'!$B$2:$AJ$2,0),FALSE)/1,0)</f>
        <v>0</v>
      </c>
      <c r="O188">
        <f>IFERROR(VLOOKUP($B188,Kraftvärmeprod!$B$1:$AH$479,MATCH(O$2,Kraftvärmeprod!$B$1:$AG$1,0),FALSE)/1,0)-IFERROR(VLOOKUP($B188,'Slutlig allokering'!$B$2:$AC$462,MATCH(O$3,'Slutlig allokering'!$B$2:$AJ$2,0),FALSE)/1,0)</f>
        <v>0</v>
      </c>
      <c r="P188">
        <f>IFERROR(VLOOKUP($B188,Kraftvärmeprod!$B$1:$AH$479,MATCH(P$2,Kraftvärmeprod!$B$1:$AG$1,0),FALSE)/1,0)-IFERROR(VLOOKUP($B188,'Slutlig allokering'!$B$2:$AC$462,MATCH(P$3,'Slutlig allokering'!$B$2:$AJ$2,0),FALSE)/1,0)</f>
        <v>0</v>
      </c>
      <c r="Q188">
        <f>IFERROR(VLOOKUP($B188,Kraftvärmeprod!$B$1:$AH$479,MATCH(Q$2,Kraftvärmeprod!$B$1:$AG$1,0),FALSE)/1,0)-IFERROR(VLOOKUP($B188,'Slutlig allokering'!$B$2:$AC$462,MATCH(Q$3,'Slutlig allokering'!$B$2:$AJ$2,0),FALSE)/1,0)</f>
        <v>0</v>
      </c>
      <c r="R188">
        <f>IFERROR(VLOOKUP($B188,Kraftvärmeprod!$B$1:$AH$479,MATCH(R$2,Kraftvärmeprod!$B$1:$AG$1,0),FALSE)/1,0)-IFERROR(VLOOKUP($B188,'Slutlig allokering'!$B$2:$AC$462,MATCH(R$3,'Slutlig allokering'!$B$2:$AJ$2,0),FALSE)/1,0)</f>
        <v>0</v>
      </c>
      <c r="S188">
        <f>IFERROR(VLOOKUP($B188,Kraftvärmeprod!$B$1:$AH$479,MATCH(S$2,Kraftvärmeprod!$B$1:$AG$1,0),FALSE)/1,0)-IFERROR(VLOOKUP($B188,'Slutlig allokering'!$B$2:$AC$462,MATCH(S$3,'Slutlig allokering'!$B$2:$AJ$2,0),FALSE)/1,0)</f>
        <v>0</v>
      </c>
      <c r="T188">
        <f>IFERROR(VLOOKUP($B188,Kraftvärmeprod!$B$1:$AH$479,MATCH(T$2,Kraftvärmeprod!$B$1:$AG$1,0),FALSE)/1,0)-IFERROR(VLOOKUP($B188,'Slutlig allokering'!$B$2:$AC$462,MATCH(T$3,'Slutlig allokering'!$B$2:$AJ$2,0),FALSE)/1,0)</f>
        <v>0</v>
      </c>
      <c r="U188">
        <f>IFERROR(VLOOKUP($B188,Kraftvärmeprod!$B$1:$AH$479,MATCH(U$2,Kraftvärmeprod!$B$1:$AG$1,0),FALSE)/1,0)-IFERROR(VLOOKUP($B188,'Slutlig allokering'!$B$2:$AC$462,MATCH(U$3,'Slutlig allokering'!$B$2:$AJ$2,0),FALSE)/1,0)</f>
        <v>0</v>
      </c>
      <c r="V188">
        <f>IFERROR(VLOOKUP($B188,Kraftvärmeprod!$B$1:$AH$479,MATCH(V$2,Kraftvärmeprod!$B$1:$AG$1,0),FALSE)/1,0)-IFERROR(VLOOKUP($B188,'Slutlig allokering'!$B$2:$AC$462,MATCH(V$3,'Slutlig allokering'!$B$2:$AJ$2,0),FALSE)/1,0)</f>
        <v>0</v>
      </c>
      <c r="W188">
        <f>IFERROR(VLOOKUP($B188,Kraftvärmeprod!$B$1:$AH$479,MATCH(W$2,Kraftvärmeprod!$B$1:$AG$1,0),FALSE)/1,0)-IFERROR(VLOOKUP($B188,'Slutlig allokering'!$B$2:$AC$462,MATCH(W$3,'Slutlig allokering'!$B$2:$AJ$2,0),FALSE)/1,0)</f>
        <v>0</v>
      </c>
      <c r="X188">
        <f>IFERROR(VLOOKUP($B188,Kraftvärmeprod!$B$1:$AH$479,MATCH(X$2,Kraftvärmeprod!$B$1:$AG$1,0),FALSE)/1,0)-IFERROR(VLOOKUP($B188,'Slutlig allokering'!$B$2:$AC$462,MATCH(X$3,'Slutlig allokering'!$B$2:$AJ$2,0),FALSE)/1,0)</f>
        <v>0</v>
      </c>
      <c r="Y188">
        <f>IFERROR(VLOOKUP($B188,Kraftvärmeprod!$B$1:$AH$479,MATCH(Y$2,Kraftvärmeprod!$B$1:$AG$1,0),FALSE)/1,0)-IFERROR(VLOOKUP($B188,'Slutlig allokering'!$B$2:$AC$462,MATCH(Y$3,'Slutlig allokering'!$B$2:$AJ$2,0),FALSE)/1,0)</f>
        <v>0</v>
      </c>
      <c r="Z188">
        <f>IFERROR(VLOOKUP($B188,Kraftvärmeprod!$B$1:$AH$479,MATCH(Z$2,Kraftvärmeprod!$B$1:$AG$1,0),FALSE)/1,0)-IFERROR(VLOOKUP($B188,'Slutlig allokering'!$B$2:$AC$462,MATCH(Z$3,'Slutlig allokering'!$B$2:$AJ$2,0),FALSE)/1,0)</f>
        <v>0</v>
      </c>
      <c r="AA188">
        <f>IFERROR(VLOOKUP($B188,Kraftvärmeprod!$B$1:$AH$479,MATCH(AA$2,Kraftvärmeprod!$B$1:$AG$1,0),FALSE)/1,0)-IFERROR(VLOOKUP($B188,'Slutlig allokering'!$B$2:$AC$462,MATCH(AA$3,'Slutlig allokering'!$B$2:$AJ$2,0),FALSE)/1,0)</f>
        <v>0</v>
      </c>
      <c r="AB188">
        <f>IFERROR(VLOOKUP($B188,Kraftvärmeprod!$B$1:$AH$479,MATCH(AB$2,Kraftvärmeprod!$B$1:$AG$1,0),FALSE)/1,0)-IFERROR(VLOOKUP($B188,'Slutlig allokering'!$B$2:$AC$462,MATCH(AB$3,'Slutlig allokering'!$B$2:$AJ$2,0),FALSE)/1,0)</f>
        <v>0</v>
      </c>
      <c r="AE188">
        <f t="shared" si="4"/>
        <v>0</v>
      </c>
      <c r="AG188">
        <f>IFERROR(VLOOKUP(B188,'Slutlig allokering'!$B$2:$AJ$462,MATCH("Summa justerad allokerad tillförd energi (utan hjälpel och rökgaskondensering):",'Slutlig allokering'!$B$2:$AK$2,0),FALSE)/1,"")</f>
        <v>0</v>
      </c>
      <c r="AI188" s="55" t="str">
        <f>IFERROR(1-VLOOKUP(B188,'Slutlig allokering'!$B$2:$AJ$462,MATCH("Andel av bränsle i kvv som allokerats till värme, exklusive rökgaskondensering och hjälpel",'Slutlig allokering'!$B$2:$AK$2,0),FALSE),"")</f>
        <v/>
      </c>
      <c r="AK188" s="55" t="str">
        <f t="shared" si="5"/>
        <v/>
      </c>
    </row>
    <row r="189" spans="1:37" x14ac:dyDescent="0.25">
      <c r="A189" s="28" t="s">
        <v>243</v>
      </c>
      <c r="B189" s="28" t="s">
        <v>247</v>
      </c>
      <c r="C189">
        <f>IFERROR(VLOOKUP($B189,Kraftvärmeprod!$B$1:$AH$479,MATCH(C$3,Kraftvärmeprod!$B$1:$AG$1,0),FALSE)/1,"")</f>
        <v>534</v>
      </c>
      <c r="D189">
        <f>IFERROR(VLOOKUP($B189,Kraftvärmeprod!$B$1:$AH$479,MATCH(D$3,Kraftvärmeprod!$B$1:$AG$1,0),FALSE)/1,"")</f>
        <v>198</v>
      </c>
      <c r="E189">
        <f>IFERROR(VLOOKUP($B189,Kraftvärmeprod!$B$1:$AH$479,MATCH(E$2,Kraftvärmeprod!$B$1:$AG$1,0),FALSE)/1,0)-IFERROR(VLOOKUP($B189,'Slutlig allokering'!$B$2:$AC$462,MATCH(E$3,'Slutlig allokering'!$B$2:$AJ$2,0),FALSE)/1,0)</f>
        <v>0</v>
      </c>
      <c r="F189">
        <f>IFERROR(VLOOKUP($B189,Kraftvärmeprod!$B$1:$AH$479,MATCH(F$2,Kraftvärmeprod!$B$1:$AG$1,0),FALSE)/1,0)-IFERROR(VLOOKUP($B189,'Slutlig allokering'!$B$2:$AC$462,MATCH(F$3,'Slutlig allokering'!$B$2:$AJ$2,0),FALSE)/1,0)</f>
        <v>0</v>
      </c>
      <c r="G189">
        <f>IFERROR(VLOOKUP($B189,Kraftvärmeprod!$B$1:$AH$479,MATCH(G$2,Kraftvärmeprod!$B$1:$AG$1,0),FALSE)/1,0)-IFERROR(VLOOKUP($B189,'Slutlig allokering'!$B$2:$AC$462,MATCH(G$3,'Slutlig allokering'!$B$2:$AJ$2,0),FALSE)/1,0)</f>
        <v>36.857100000000003</v>
      </c>
      <c r="H189">
        <f>IFERROR(VLOOKUP($B189,Kraftvärmeprod!$B$1:$AH$479,MATCH(H$2,Kraftvärmeprod!$B$1:$AG$1,0),FALSE)/1,0)-IFERROR(VLOOKUP($B189,'Slutlig allokering'!$B$2:$AC$462,MATCH(H$3,'Slutlig allokering'!$B$2:$AJ$2,0),FALSE)/1,0)</f>
        <v>0</v>
      </c>
      <c r="I189">
        <f>IFERROR(VLOOKUP($B189,Kraftvärmeprod!$B$1:$AH$479,MATCH(I$2,Kraftvärmeprod!$B$1:$AG$1,0),FALSE)/1,0)-IFERROR(VLOOKUP($B189,'Slutlig allokering'!$B$2:$AC$462,MATCH(I$3,'Slutlig allokering'!$B$2:$AJ$2,0),FALSE)/1,0)</f>
        <v>0</v>
      </c>
      <c r="J189">
        <f>IFERROR(VLOOKUP($B189,Kraftvärmeprod!$B$1:$AH$479,MATCH(J$2,Kraftvärmeprod!$B$1:$AG$1,0),FALSE)/1,0)-IFERROR(VLOOKUP($B189,'Slutlig allokering'!$B$2:$AC$462,MATCH(J$3,'Slutlig allokering'!$B$2:$AJ$2,0),FALSE)/1,0)</f>
        <v>0</v>
      </c>
      <c r="K189">
        <f>IFERROR(VLOOKUP($B189,Kraftvärmeprod!$B$1:$AH$479,MATCH(K$2,Kraftvärmeprod!$B$1:$AG$1,0),FALSE)/1,0)-IFERROR(VLOOKUP($B189,'Slutlig allokering'!$B$2:$AC$462,MATCH(K$3,'Slutlig allokering'!$B$2:$AJ$2,0),FALSE)/1,0)</f>
        <v>0</v>
      </c>
      <c r="L189">
        <f>IFERROR(VLOOKUP($B189,Kraftvärmeprod!$B$1:$AH$479,MATCH(L$2,Kraftvärmeprod!$B$1:$AG$1,0),FALSE)/1,0)-IFERROR(VLOOKUP($B189,'Slutlig allokering'!$B$2:$AC$462,MATCH(L$3,'Slutlig allokering'!$B$2:$AJ$2,0),FALSE)/1,0)</f>
        <v>57.005699999999997</v>
      </c>
      <c r="M189" s="143">
        <f>IFERROR(VLOOKUP($B189,Miljö!$B$1:$S$477,MATCH(M$2,Miljö!$B$1:$X$1,0),FALSE)/1,0)-IFERROR(VLOOKUP($B189,'Slutlig allokering'!$B$2:$AC$462,MATCH(M$3,'Slutlig allokering'!$B$2:$AJ$2,0),FALSE)/1,0)</f>
        <v>0</v>
      </c>
      <c r="N189">
        <f>IFERROR(VLOOKUP($B189,Kraftvärmeprod!$B$1:$AH$479,MATCH(N$2,Kraftvärmeprod!$B$1:$AG$1,0),FALSE)/1,0)-IFERROR(VLOOKUP($B189,'Slutlig allokering'!$B$2:$AC$462,MATCH(N$3,'Slutlig allokering'!$B$2:$AJ$2,0),FALSE)/1,0)</f>
        <v>0</v>
      </c>
      <c r="O189">
        <f>IFERROR(VLOOKUP($B189,Kraftvärmeprod!$B$1:$AH$479,MATCH(O$2,Kraftvärmeprod!$B$1:$AG$1,0),FALSE)/1,0)-IFERROR(VLOOKUP($B189,'Slutlig allokering'!$B$2:$AC$462,MATCH(O$3,'Slutlig allokering'!$B$2:$AJ$2,0),FALSE)/1,0)</f>
        <v>58.971400000000003</v>
      </c>
      <c r="P189">
        <f>IFERROR(VLOOKUP($B189,Kraftvärmeprod!$B$1:$AH$479,MATCH(P$2,Kraftvärmeprod!$B$1:$AG$1,0),FALSE)/1,0)-IFERROR(VLOOKUP($B189,'Slutlig allokering'!$B$2:$AC$462,MATCH(P$3,'Slutlig allokering'!$B$2:$AJ$2,0),FALSE)/1,0)</f>
        <v>0</v>
      </c>
      <c r="Q189">
        <f>IFERROR(VLOOKUP($B189,Kraftvärmeprod!$B$1:$AH$479,MATCH(Q$2,Kraftvärmeprod!$B$1:$AG$1,0),FALSE)/1,0)-IFERROR(VLOOKUP($B189,'Slutlig allokering'!$B$2:$AC$462,MATCH(Q$3,'Slutlig allokering'!$B$2:$AJ$2,0),FALSE)/1,0)</f>
        <v>61.92</v>
      </c>
      <c r="R189">
        <f>IFERROR(VLOOKUP($B189,Kraftvärmeprod!$B$1:$AH$479,MATCH(R$2,Kraftvärmeprod!$B$1:$AG$1,0),FALSE)/1,0)-IFERROR(VLOOKUP($B189,'Slutlig allokering'!$B$2:$AC$462,MATCH(R$3,'Slutlig allokering'!$B$2:$AJ$2,0),FALSE)/1,0)</f>
        <v>84.034300000000002</v>
      </c>
      <c r="S189">
        <f>IFERROR(VLOOKUP($B189,Kraftvärmeprod!$B$1:$AH$479,MATCH(S$2,Kraftvärmeprod!$B$1:$AG$1,0),FALSE)/1,0)-IFERROR(VLOOKUP($B189,'Slutlig allokering'!$B$2:$AC$462,MATCH(S$3,'Slutlig allokering'!$B$2:$AJ$2,0),FALSE)/1,0)</f>
        <v>0</v>
      </c>
      <c r="T189">
        <f>IFERROR(VLOOKUP($B189,Kraftvärmeprod!$B$1:$AH$479,MATCH(T$2,Kraftvärmeprod!$B$1:$AG$1,0),FALSE)/1,0)-IFERROR(VLOOKUP($B189,'Slutlig allokering'!$B$2:$AC$462,MATCH(T$3,'Slutlig allokering'!$B$2:$AJ$2,0),FALSE)/1,0)</f>
        <v>0</v>
      </c>
      <c r="U189">
        <f>IFERROR(VLOOKUP($B189,Kraftvärmeprod!$B$1:$AH$479,MATCH(U$2,Kraftvärmeprod!$B$1:$AG$1,0),FALSE)/1,0)-IFERROR(VLOOKUP($B189,'Slutlig allokering'!$B$2:$AC$462,MATCH(U$3,'Slutlig allokering'!$B$2:$AJ$2,0),FALSE)/1,0)</f>
        <v>25.640499999999999</v>
      </c>
      <c r="V189">
        <f>IFERROR(VLOOKUP($B189,Kraftvärmeprod!$B$1:$AH$479,MATCH(V$2,Kraftvärmeprod!$B$1:$AG$1,0),FALSE)/1,0)-IFERROR(VLOOKUP($B189,'Slutlig allokering'!$B$2:$AC$462,MATCH(V$3,'Slutlig allokering'!$B$2:$AJ$2,0),FALSE)/1,0)</f>
        <v>0</v>
      </c>
      <c r="W189">
        <f>IFERROR(VLOOKUP($B189,Kraftvärmeprod!$B$1:$AH$479,MATCH(W$2,Kraftvärmeprod!$B$1:$AG$1,0),FALSE)/1,0)-IFERROR(VLOOKUP($B189,'Slutlig allokering'!$B$2:$AC$462,MATCH(W$3,'Slutlig allokering'!$B$2:$AJ$2,0),FALSE)/1,0)</f>
        <v>0</v>
      </c>
      <c r="X189">
        <f>IFERROR(VLOOKUP($B189,Kraftvärmeprod!$B$1:$AH$479,MATCH(X$2,Kraftvärmeprod!$B$1:$AG$1,0),FALSE)/1,0)-IFERROR(VLOOKUP($B189,'Slutlig allokering'!$B$2:$AC$462,MATCH(X$3,'Slutlig allokering'!$B$2:$AJ$2,0),FALSE)/1,0)</f>
        <v>0</v>
      </c>
      <c r="Y189">
        <f>IFERROR(VLOOKUP($B189,Kraftvärmeprod!$B$1:$AH$479,MATCH(Y$2,Kraftvärmeprod!$B$1:$AG$1,0),FALSE)/1,0)-IFERROR(VLOOKUP($B189,'Slutlig allokering'!$B$2:$AC$462,MATCH(Y$3,'Slutlig allokering'!$B$2:$AJ$2,0),FALSE)/1,0)</f>
        <v>0</v>
      </c>
      <c r="Z189">
        <f>IFERROR(VLOOKUP($B189,Kraftvärmeprod!$B$1:$AH$479,MATCH(Z$2,Kraftvärmeprod!$B$1:$AG$1,0),FALSE)/1,0)-IFERROR(VLOOKUP($B189,'Slutlig allokering'!$B$2:$AC$462,MATCH(Z$3,'Slutlig allokering'!$B$2:$AJ$2,0),FALSE)/1,0)</f>
        <v>0</v>
      </c>
      <c r="AA189">
        <f>IFERROR(VLOOKUP($B189,Kraftvärmeprod!$B$1:$AH$479,MATCH(AA$2,Kraftvärmeprod!$B$1:$AG$1,0),FALSE)/1,0)-IFERROR(VLOOKUP($B189,'Slutlig allokering'!$B$2:$AC$462,MATCH(AA$3,'Slutlig allokering'!$B$2:$AJ$2,0),FALSE)/1,0)</f>
        <v>0</v>
      </c>
      <c r="AB189">
        <f>IFERROR(VLOOKUP($B189,Kraftvärmeprod!$B$1:$AH$479,MATCH(AB$2,Kraftvärmeprod!$B$1:$AG$1,0),FALSE)/1,0)-IFERROR(VLOOKUP($B189,'Slutlig allokering'!$B$2:$AC$462,MATCH(AB$3,'Slutlig allokering'!$B$2:$AJ$2,0),FALSE)/1,0)</f>
        <v>0</v>
      </c>
      <c r="AE189">
        <f t="shared" si="4"/>
        <v>324.42899999999997</v>
      </c>
      <c r="AG189">
        <f>IFERROR(VLOOKUP(B189,'Slutlig allokering'!$B$2:$AJ$462,MATCH("Summa justerad allokerad tillförd energi (utan hjälpel och rökgaskondensering):",'Slutlig allokering'!$B$2:$AK$2,0),FALSE)/1,"")</f>
        <v>340.57100000000003</v>
      </c>
      <c r="AI189" s="55">
        <f>IFERROR(1-VLOOKUP(B189,'Slutlig allokering'!$B$2:$AJ$462,MATCH("Andel av bränsle i kvv som allokerats till värme, exklusive rökgaskondensering och hjälpel",'Slutlig allokering'!$B$2:$AK$2,0),FALSE),"")</f>
        <v>0.48786315789473678</v>
      </c>
      <c r="AK189" s="55">
        <f t="shared" si="5"/>
        <v>0.48786315789473678</v>
      </c>
    </row>
    <row r="190" spans="1:37" x14ac:dyDescent="0.25">
      <c r="A190" s="28" t="s">
        <v>248</v>
      </c>
      <c r="B190" s="28" t="s">
        <v>249</v>
      </c>
      <c r="C190" t="str">
        <f>IFERROR(VLOOKUP($B190,Kraftvärmeprod!$B$1:$AH$479,MATCH(C$3,Kraftvärmeprod!$B$1:$AG$1,0),FALSE)/1,"")</f>
        <v/>
      </c>
      <c r="D190" t="str">
        <f>IFERROR(VLOOKUP($B190,Kraftvärmeprod!$B$1:$AH$479,MATCH(D$3,Kraftvärmeprod!$B$1:$AG$1,0),FALSE)/1,"")</f>
        <v/>
      </c>
      <c r="E190">
        <f>IFERROR(VLOOKUP($B190,Kraftvärmeprod!$B$1:$AH$479,MATCH(E$2,Kraftvärmeprod!$B$1:$AG$1,0),FALSE)/1,0)-IFERROR(VLOOKUP($B190,'Slutlig allokering'!$B$2:$AC$462,MATCH(E$3,'Slutlig allokering'!$B$2:$AJ$2,0),FALSE)/1,0)</f>
        <v>0</v>
      </c>
      <c r="F190">
        <f>IFERROR(VLOOKUP($B190,Kraftvärmeprod!$B$1:$AH$479,MATCH(F$2,Kraftvärmeprod!$B$1:$AG$1,0),FALSE)/1,0)-IFERROR(VLOOKUP($B190,'Slutlig allokering'!$B$2:$AC$462,MATCH(F$3,'Slutlig allokering'!$B$2:$AJ$2,0),FALSE)/1,0)</f>
        <v>0</v>
      </c>
      <c r="G190">
        <f>IFERROR(VLOOKUP($B190,Kraftvärmeprod!$B$1:$AH$479,MATCH(G$2,Kraftvärmeprod!$B$1:$AG$1,0),FALSE)/1,0)-IFERROR(VLOOKUP($B190,'Slutlig allokering'!$B$2:$AC$462,MATCH(G$3,'Slutlig allokering'!$B$2:$AJ$2,0),FALSE)/1,0)</f>
        <v>0</v>
      </c>
      <c r="H190">
        <f>IFERROR(VLOOKUP($B190,Kraftvärmeprod!$B$1:$AH$479,MATCH(H$2,Kraftvärmeprod!$B$1:$AG$1,0),FALSE)/1,0)-IFERROR(VLOOKUP($B190,'Slutlig allokering'!$B$2:$AC$462,MATCH(H$3,'Slutlig allokering'!$B$2:$AJ$2,0),FALSE)/1,0)</f>
        <v>0</v>
      </c>
      <c r="I190">
        <f>IFERROR(VLOOKUP($B190,Kraftvärmeprod!$B$1:$AH$479,MATCH(I$2,Kraftvärmeprod!$B$1:$AG$1,0),FALSE)/1,0)-IFERROR(VLOOKUP($B190,'Slutlig allokering'!$B$2:$AC$462,MATCH(I$3,'Slutlig allokering'!$B$2:$AJ$2,0),FALSE)/1,0)</f>
        <v>0</v>
      </c>
      <c r="J190">
        <f>IFERROR(VLOOKUP($B190,Kraftvärmeprod!$B$1:$AH$479,MATCH(J$2,Kraftvärmeprod!$B$1:$AG$1,0),FALSE)/1,0)-IFERROR(VLOOKUP($B190,'Slutlig allokering'!$B$2:$AC$462,MATCH(J$3,'Slutlig allokering'!$B$2:$AJ$2,0),FALSE)/1,0)</f>
        <v>0</v>
      </c>
      <c r="K190">
        <f>IFERROR(VLOOKUP($B190,Kraftvärmeprod!$B$1:$AH$479,MATCH(K$2,Kraftvärmeprod!$B$1:$AG$1,0),FALSE)/1,0)-IFERROR(VLOOKUP($B190,'Slutlig allokering'!$B$2:$AC$462,MATCH(K$3,'Slutlig allokering'!$B$2:$AJ$2,0),FALSE)/1,0)</f>
        <v>0</v>
      </c>
      <c r="L190">
        <f>IFERROR(VLOOKUP($B190,Kraftvärmeprod!$B$1:$AH$479,MATCH(L$2,Kraftvärmeprod!$B$1:$AG$1,0),FALSE)/1,0)-IFERROR(VLOOKUP($B190,'Slutlig allokering'!$B$2:$AC$462,MATCH(L$3,'Slutlig allokering'!$B$2:$AJ$2,0),FALSE)/1,0)</f>
        <v>0</v>
      </c>
      <c r="M190" s="143">
        <f>IFERROR(VLOOKUP($B190,Miljö!$B$1:$S$477,MATCH(M$2,Miljö!$B$1:$X$1,0),FALSE)/1,0)-IFERROR(VLOOKUP($B190,'Slutlig allokering'!$B$2:$AC$462,MATCH(M$3,'Slutlig allokering'!$B$2:$AJ$2,0),FALSE)/1,0)</f>
        <v>0</v>
      </c>
      <c r="N190">
        <f>IFERROR(VLOOKUP($B190,Kraftvärmeprod!$B$1:$AH$479,MATCH(N$2,Kraftvärmeprod!$B$1:$AG$1,0),FALSE)/1,0)-IFERROR(VLOOKUP($B190,'Slutlig allokering'!$B$2:$AC$462,MATCH(N$3,'Slutlig allokering'!$B$2:$AJ$2,0),FALSE)/1,0)</f>
        <v>0</v>
      </c>
      <c r="O190">
        <f>IFERROR(VLOOKUP($B190,Kraftvärmeprod!$B$1:$AH$479,MATCH(O$2,Kraftvärmeprod!$B$1:$AG$1,0),FALSE)/1,0)-IFERROR(VLOOKUP($B190,'Slutlig allokering'!$B$2:$AC$462,MATCH(O$3,'Slutlig allokering'!$B$2:$AJ$2,0),FALSE)/1,0)</f>
        <v>0</v>
      </c>
      <c r="P190">
        <f>IFERROR(VLOOKUP($B190,Kraftvärmeprod!$B$1:$AH$479,MATCH(P$2,Kraftvärmeprod!$B$1:$AG$1,0),FALSE)/1,0)-IFERROR(VLOOKUP($B190,'Slutlig allokering'!$B$2:$AC$462,MATCH(P$3,'Slutlig allokering'!$B$2:$AJ$2,0),FALSE)/1,0)</f>
        <v>0</v>
      </c>
      <c r="Q190">
        <f>IFERROR(VLOOKUP($B190,Kraftvärmeprod!$B$1:$AH$479,MATCH(Q$2,Kraftvärmeprod!$B$1:$AG$1,0),FALSE)/1,0)-IFERROR(VLOOKUP($B190,'Slutlig allokering'!$B$2:$AC$462,MATCH(Q$3,'Slutlig allokering'!$B$2:$AJ$2,0),FALSE)/1,0)</f>
        <v>0</v>
      </c>
      <c r="R190">
        <f>IFERROR(VLOOKUP($B190,Kraftvärmeprod!$B$1:$AH$479,MATCH(R$2,Kraftvärmeprod!$B$1:$AG$1,0),FALSE)/1,0)-IFERROR(VLOOKUP($B190,'Slutlig allokering'!$B$2:$AC$462,MATCH(R$3,'Slutlig allokering'!$B$2:$AJ$2,0),FALSE)/1,0)</f>
        <v>0</v>
      </c>
      <c r="S190">
        <f>IFERROR(VLOOKUP($B190,Kraftvärmeprod!$B$1:$AH$479,MATCH(S$2,Kraftvärmeprod!$B$1:$AG$1,0),FALSE)/1,0)-IFERROR(VLOOKUP($B190,'Slutlig allokering'!$B$2:$AC$462,MATCH(S$3,'Slutlig allokering'!$B$2:$AJ$2,0),FALSE)/1,0)</f>
        <v>0</v>
      </c>
      <c r="T190">
        <f>IFERROR(VLOOKUP($B190,Kraftvärmeprod!$B$1:$AH$479,MATCH(T$2,Kraftvärmeprod!$B$1:$AG$1,0),FALSE)/1,0)-IFERROR(VLOOKUP($B190,'Slutlig allokering'!$B$2:$AC$462,MATCH(T$3,'Slutlig allokering'!$B$2:$AJ$2,0),FALSE)/1,0)</f>
        <v>0</v>
      </c>
      <c r="U190">
        <f>IFERROR(VLOOKUP($B190,Kraftvärmeprod!$B$1:$AH$479,MATCH(U$2,Kraftvärmeprod!$B$1:$AG$1,0),FALSE)/1,0)-IFERROR(VLOOKUP($B190,'Slutlig allokering'!$B$2:$AC$462,MATCH(U$3,'Slutlig allokering'!$B$2:$AJ$2,0),FALSE)/1,0)</f>
        <v>0</v>
      </c>
      <c r="V190">
        <f>IFERROR(VLOOKUP($B190,Kraftvärmeprod!$B$1:$AH$479,MATCH(V$2,Kraftvärmeprod!$B$1:$AG$1,0),FALSE)/1,0)-IFERROR(VLOOKUP($B190,'Slutlig allokering'!$B$2:$AC$462,MATCH(V$3,'Slutlig allokering'!$B$2:$AJ$2,0),FALSE)/1,0)</f>
        <v>0</v>
      </c>
      <c r="W190">
        <f>IFERROR(VLOOKUP($B190,Kraftvärmeprod!$B$1:$AH$479,MATCH(W$2,Kraftvärmeprod!$B$1:$AG$1,0),FALSE)/1,0)-IFERROR(VLOOKUP($B190,'Slutlig allokering'!$B$2:$AC$462,MATCH(W$3,'Slutlig allokering'!$B$2:$AJ$2,0),FALSE)/1,0)</f>
        <v>0</v>
      </c>
      <c r="X190">
        <f>IFERROR(VLOOKUP($B190,Kraftvärmeprod!$B$1:$AH$479,MATCH(X$2,Kraftvärmeprod!$B$1:$AG$1,0),FALSE)/1,0)-IFERROR(VLOOKUP($B190,'Slutlig allokering'!$B$2:$AC$462,MATCH(X$3,'Slutlig allokering'!$B$2:$AJ$2,0),FALSE)/1,0)</f>
        <v>0</v>
      </c>
      <c r="Y190">
        <f>IFERROR(VLOOKUP($B190,Kraftvärmeprod!$B$1:$AH$479,MATCH(Y$2,Kraftvärmeprod!$B$1:$AG$1,0),FALSE)/1,0)-IFERROR(VLOOKUP($B190,'Slutlig allokering'!$B$2:$AC$462,MATCH(Y$3,'Slutlig allokering'!$B$2:$AJ$2,0),FALSE)/1,0)</f>
        <v>0</v>
      </c>
      <c r="Z190">
        <f>IFERROR(VLOOKUP($B190,Kraftvärmeprod!$B$1:$AH$479,MATCH(Z$2,Kraftvärmeprod!$B$1:$AG$1,0),FALSE)/1,0)-IFERROR(VLOOKUP($B190,'Slutlig allokering'!$B$2:$AC$462,MATCH(Z$3,'Slutlig allokering'!$B$2:$AJ$2,0),FALSE)/1,0)</f>
        <v>0</v>
      </c>
      <c r="AA190">
        <f>IFERROR(VLOOKUP($B190,Kraftvärmeprod!$B$1:$AH$479,MATCH(AA$2,Kraftvärmeprod!$B$1:$AG$1,0),FALSE)/1,0)-IFERROR(VLOOKUP($B190,'Slutlig allokering'!$B$2:$AC$462,MATCH(AA$3,'Slutlig allokering'!$B$2:$AJ$2,0),FALSE)/1,0)</f>
        <v>0</v>
      </c>
      <c r="AB190">
        <f>IFERROR(VLOOKUP($B190,Kraftvärmeprod!$B$1:$AH$479,MATCH(AB$2,Kraftvärmeprod!$B$1:$AG$1,0),FALSE)/1,0)-IFERROR(VLOOKUP($B190,'Slutlig allokering'!$B$2:$AC$462,MATCH(AB$3,'Slutlig allokering'!$B$2:$AJ$2,0),FALSE)/1,0)</f>
        <v>0</v>
      </c>
      <c r="AE190">
        <f t="shared" si="4"/>
        <v>0</v>
      </c>
      <c r="AG190">
        <f>IFERROR(VLOOKUP(B190,'Slutlig allokering'!$B$2:$AJ$462,MATCH("Summa justerad allokerad tillförd energi (utan hjälpel och rökgaskondensering):",'Slutlig allokering'!$B$2:$AK$2,0),FALSE)/1,"")</f>
        <v>0</v>
      </c>
      <c r="AI190" s="55" t="str">
        <f>IFERROR(1-VLOOKUP(B190,'Slutlig allokering'!$B$2:$AJ$462,MATCH("Andel av bränsle i kvv som allokerats till värme, exklusive rökgaskondensering och hjälpel",'Slutlig allokering'!$B$2:$AK$2,0),FALSE),"")</f>
        <v/>
      </c>
      <c r="AK190" s="55" t="str">
        <f t="shared" si="5"/>
        <v/>
      </c>
    </row>
    <row r="191" spans="1:37" x14ac:dyDescent="0.25">
      <c r="A191" s="28" t="s">
        <v>248</v>
      </c>
      <c r="B191" s="28" t="s">
        <v>250</v>
      </c>
      <c r="C191" t="str">
        <f>IFERROR(VLOOKUP($B191,Kraftvärmeprod!$B$1:$AH$479,MATCH(C$3,Kraftvärmeprod!$B$1:$AG$1,0),FALSE)/1,"")</f>
        <v/>
      </c>
      <c r="D191" t="str">
        <f>IFERROR(VLOOKUP($B191,Kraftvärmeprod!$B$1:$AH$479,MATCH(D$3,Kraftvärmeprod!$B$1:$AG$1,0),FALSE)/1,"")</f>
        <v/>
      </c>
      <c r="E191">
        <f>IFERROR(VLOOKUP($B191,Kraftvärmeprod!$B$1:$AH$479,MATCH(E$2,Kraftvärmeprod!$B$1:$AG$1,0),FALSE)/1,0)-IFERROR(VLOOKUP($B191,'Slutlig allokering'!$B$2:$AC$462,MATCH(E$3,'Slutlig allokering'!$B$2:$AJ$2,0),FALSE)/1,0)</f>
        <v>0</v>
      </c>
      <c r="F191">
        <f>IFERROR(VLOOKUP($B191,Kraftvärmeprod!$B$1:$AH$479,MATCH(F$2,Kraftvärmeprod!$B$1:$AG$1,0),FALSE)/1,0)-IFERROR(VLOOKUP($B191,'Slutlig allokering'!$B$2:$AC$462,MATCH(F$3,'Slutlig allokering'!$B$2:$AJ$2,0),FALSE)/1,0)</f>
        <v>0</v>
      </c>
      <c r="G191">
        <f>IFERROR(VLOOKUP($B191,Kraftvärmeprod!$B$1:$AH$479,MATCH(G$2,Kraftvärmeprod!$B$1:$AG$1,0),FALSE)/1,0)-IFERROR(VLOOKUP($B191,'Slutlig allokering'!$B$2:$AC$462,MATCH(G$3,'Slutlig allokering'!$B$2:$AJ$2,0),FALSE)/1,0)</f>
        <v>0</v>
      </c>
      <c r="H191">
        <f>IFERROR(VLOOKUP($B191,Kraftvärmeprod!$B$1:$AH$479,MATCH(H$2,Kraftvärmeprod!$B$1:$AG$1,0),FALSE)/1,0)-IFERROR(VLOOKUP($B191,'Slutlig allokering'!$B$2:$AC$462,MATCH(H$3,'Slutlig allokering'!$B$2:$AJ$2,0),FALSE)/1,0)</f>
        <v>0</v>
      </c>
      <c r="I191">
        <f>IFERROR(VLOOKUP($B191,Kraftvärmeprod!$B$1:$AH$479,MATCH(I$2,Kraftvärmeprod!$B$1:$AG$1,0),FALSE)/1,0)-IFERROR(VLOOKUP($B191,'Slutlig allokering'!$B$2:$AC$462,MATCH(I$3,'Slutlig allokering'!$B$2:$AJ$2,0),FALSE)/1,0)</f>
        <v>0</v>
      </c>
      <c r="J191">
        <f>IFERROR(VLOOKUP($B191,Kraftvärmeprod!$B$1:$AH$479,MATCH(J$2,Kraftvärmeprod!$B$1:$AG$1,0),FALSE)/1,0)-IFERROR(VLOOKUP($B191,'Slutlig allokering'!$B$2:$AC$462,MATCH(J$3,'Slutlig allokering'!$B$2:$AJ$2,0),FALSE)/1,0)</f>
        <v>0</v>
      </c>
      <c r="K191">
        <f>IFERROR(VLOOKUP($B191,Kraftvärmeprod!$B$1:$AH$479,MATCH(K$2,Kraftvärmeprod!$B$1:$AG$1,0),FALSE)/1,0)-IFERROR(VLOOKUP($B191,'Slutlig allokering'!$B$2:$AC$462,MATCH(K$3,'Slutlig allokering'!$B$2:$AJ$2,0),FALSE)/1,0)</f>
        <v>0</v>
      </c>
      <c r="L191">
        <f>IFERROR(VLOOKUP($B191,Kraftvärmeprod!$B$1:$AH$479,MATCH(L$2,Kraftvärmeprod!$B$1:$AG$1,0),FALSE)/1,0)-IFERROR(VLOOKUP($B191,'Slutlig allokering'!$B$2:$AC$462,MATCH(L$3,'Slutlig allokering'!$B$2:$AJ$2,0),FALSE)/1,0)</f>
        <v>0</v>
      </c>
      <c r="M191" s="143">
        <f>IFERROR(VLOOKUP($B191,Miljö!$B$1:$S$477,MATCH(M$2,Miljö!$B$1:$X$1,0),FALSE)/1,0)-IFERROR(VLOOKUP($B191,'Slutlig allokering'!$B$2:$AC$462,MATCH(M$3,'Slutlig allokering'!$B$2:$AJ$2,0),FALSE)/1,0)</f>
        <v>0</v>
      </c>
      <c r="N191">
        <f>IFERROR(VLOOKUP($B191,Kraftvärmeprod!$B$1:$AH$479,MATCH(N$2,Kraftvärmeprod!$B$1:$AG$1,0),FALSE)/1,0)-IFERROR(VLOOKUP($B191,'Slutlig allokering'!$B$2:$AC$462,MATCH(N$3,'Slutlig allokering'!$B$2:$AJ$2,0),FALSE)/1,0)</f>
        <v>0</v>
      </c>
      <c r="O191">
        <f>IFERROR(VLOOKUP($B191,Kraftvärmeprod!$B$1:$AH$479,MATCH(O$2,Kraftvärmeprod!$B$1:$AG$1,0),FALSE)/1,0)-IFERROR(VLOOKUP($B191,'Slutlig allokering'!$B$2:$AC$462,MATCH(O$3,'Slutlig allokering'!$B$2:$AJ$2,0),FALSE)/1,0)</f>
        <v>0</v>
      </c>
      <c r="P191">
        <f>IFERROR(VLOOKUP($B191,Kraftvärmeprod!$B$1:$AH$479,MATCH(P$2,Kraftvärmeprod!$B$1:$AG$1,0),FALSE)/1,0)-IFERROR(VLOOKUP($B191,'Slutlig allokering'!$B$2:$AC$462,MATCH(P$3,'Slutlig allokering'!$B$2:$AJ$2,0),FALSE)/1,0)</f>
        <v>0</v>
      </c>
      <c r="Q191">
        <f>IFERROR(VLOOKUP($B191,Kraftvärmeprod!$B$1:$AH$479,MATCH(Q$2,Kraftvärmeprod!$B$1:$AG$1,0),FALSE)/1,0)-IFERROR(VLOOKUP($B191,'Slutlig allokering'!$B$2:$AC$462,MATCH(Q$3,'Slutlig allokering'!$B$2:$AJ$2,0),FALSE)/1,0)</f>
        <v>0</v>
      </c>
      <c r="R191">
        <f>IFERROR(VLOOKUP($B191,Kraftvärmeprod!$B$1:$AH$479,MATCH(R$2,Kraftvärmeprod!$B$1:$AG$1,0),FALSE)/1,0)-IFERROR(VLOOKUP($B191,'Slutlig allokering'!$B$2:$AC$462,MATCH(R$3,'Slutlig allokering'!$B$2:$AJ$2,0),FALSE)/1,0)</f>
        <v>0</v>
      </c>
      <c r="S191">
        <f>IFERROR(VLOOKUP($B191,Kraftvärmeprod!$B$1:$AH$479,MATCH(S$2,Kraftvärmeprod!$B$1:$AG$1,0),FALSE)/1,0)-IFERROR(VLOOKUP($B191,'Slutlig allokering'!$B$2:$AC$462,MATCH(S$3,'Slutlig allokering'!$B$2:$AJ$2,0),FALSE)/1,0)</f>
        <v>0</v>
      </c>
      <c r="T191">
        <f>IFERROR(VLOOKUP($B191,Kraftvärmeprod!$B$1:$AH$479,MATCH(T$2,Kraftvärmeprod!$B$1:$AG$1,0),FALSE)/1,0)-IFERROR(VLOOKUP($B191,'Slutlig allokering'!$B$2:$AC$462,MATCH(T$3,'Slutlig allokering'!$B$2:$AJ$2,0),FALSE)/1,0)</f>
        <v>0</v>
      </c>
      <c r="U191">
        <f>IFERROR(VLOOKUP($B191,Kraftvärmeprod!$B$1:$AH$479,MATCH(U$2,Kraftvärmeprod!$B$1:$AG$1,0),FALSE)/1,0)-IFERROR(VLOOKUP($B191,'Slutlig allokering'!$B$2:$AC$462,MATCH(U$3,'Slutlig allokering'!$B$2:$AJ$2,0),FALSE)/1,0)</f>
        <v>0</v>
      </c>
      <c r="V191">
        <f>IFERROR(VLOOKUP($B191,Kraftvärmeprod!$B$1:$AH$479,MATCH(V$2,Kraftvärmeprod!$B$1:$AG$1,0),FALSE)/1,0)-IFERROR(VLOOKUP($B191,'Slutlig allokering'!$B$2:$AC$462,MATCH(V$3,'Slutlig allokering'!$B$2:$AJ$2,0),FALSE)/1,0)</f>
        <v>0</v>
      </c>
      <c r="W191">
        <f>IFERROR(VLOOKUP($B191,Kraftvärmeprod!$B$1:$AH$479,MATCH(W$2,Kraftvärmeprod!$B$1:$AG$1,0),FALSE)/1,0)-IFERROR(VLOOKUP($B191,'Slutlig allokering'!$B$2:$AC$462,MATCH(W$3,'Slutlig allokering'!$B$2:$AJ$2,0),FALSE)/1,0)</f>
        <v>0</v>
      </c>
      <c r="X191">
        <f>IFERROR(VLOOKUP($B191,Kraftvärmeprod!$B$1:$AH$479,MATCH(X$2,Kraftvärmeprod!$B$1:$AG$1,0),FALSE)/1,0)-IFERROR(VLOOKUP($B191,'Slutlig allokering'!$B$2:$AC$462,MATCH(X$3,'Slutlig allokering'!$B$2:$AJ$2,0),FALSE)/1,0)</f>
        <v>0</v>
      </c>
      <c r="Y191">
        <f>IFERROR(VLOOKUP($B191,Kraftvärmeprod!$B$1:$AH$479,MATCH(Y$2,Kraftvärmeprod!$B$1:$AG$1,0),FALSE)/1,0)-IFERROR(VLOOKUP($B191,'Slutlig allokering'!$B$2:$AC$462,MATCH(Y$3,'Slutlig allokering'!$B$2:$AJ$2,0),FALSE)/1,0)</f>
        <v>0</v>
      </c>
      <c r="Z191">
        <f>IFERROR(VLOOKUP($B191,Kraftvärmeprod!$B$1:$AH$479,MATCH(Z$2,Kraftvärmeprod!$B$1:$AG$1,0),FALSE)/1,0)-IFERROR(VLOOKUP($B191,'Slutlig allokering'!$B$2:$AC$462,MATCH(Z$3,'Slutlig allokering'!$B$2:$AJ$2,0),FALSE)/1,0)</f>
        <v>0</v>
      </c>
      <c r="AA191">
        <f>IFERROR(VLOOKUP($B191,Kraftvärmeprod!$B$1:$AH$479,MATCH(AA$2,Kraftvärmeprod!$B$1:$AG$1,0),FALSE)/1,0)-IFERROR(VLOOKUP($B191,'Slutlig allokering'!$B$2:$AC$462,MATCH(AA$3,'Slutlig allokering'!$B$2:$AJ$2,0),FALSE)/1,0)</f>
        <v>0</v>
      </c>
      <c r="AB191">
        <f>IFERROR(VLOOKUP($B191,Kraftvärmeprod!$B$1:$AH$479,MATCH(AB$2,Kraftvärmeprod!$B$1:$AG$1,0),FALSE)/1,0)-IFERROR(VLOOKUP($B191,'Slutlig allokering'!$B$2:$AC$462,MATCH(AB$3,'Slutlig allokering'!$B$2:$AJ$2,0),FALSE)/1,0)</f>
        <v>0</v>
      </c>
      <c r="AE191">
        <f t="shared" si="4"/>
        <v>0</v>
      </c>
      <c r="AG191">
        <f>IFERROR(VLOOKUP(B191,'Slutlig allokering'!$B$2:$AJ$462,MATCH("Summa justerad allokerad tillförd energi (utan hjälpel och rökgaskondensering):",'Slutlig allokering'!$B$2:$AK$2,0),FALSE)/1,"")</f>
        <v>0</v>
      </c>
      <c r="AI191" s="55" t="str">
        <f>IFERROR(1-VLOOKUP(B191,'Slutlig allokering'!$B$2:$AJ$462,MATCH("Andel av bränsle i kvv som allokerats till värme, exklusive rökgaskondensering och hjälpel",'Slutlig allokering'!$B$2:$AK$2,0),FALSE),"")</f>
        <v/>
      </c>
      <c r="AK191" s="55" t="str">
        <f t="shared" si="5"/>
        <v/>
      </c>
    </row>
    <row r="192" spans="1:37" x14ac:dyDescent="0.25">
      <c r="A192" s="28" t="s">
        <v>248</v>
      </c>
      <c r="B192" s="28" t="s">
        <v>251</v>
      </c>
      <c r="C192" t="str">
        <f>IFERROR(VLOOKUP($B192,Kraftvärmeprod!$B$1:$AH$479,MATCH(C$3,Kraftvärmeprod!$B$1:$AG$1,0),FALSE)/1,"")</f>
        <v/>
      </c>
      <c r="D192" t="str">
        <f>IFERROR(VLOOKUP($B192,Kraftvärmeprod!$B$1:$AH$479,MATCH(D$3,Kraftvärmeprod!$B$1:$AG$1,0),FALSE)/1,"")</f>
        <v/>
      </c>
      <c r="E192">
        <f>IFERROR(VLOOKUP($B192,Kraftvärmeprod!$B$1:$AH$479,MATCH(E$2,Kraftvärmeprod!$B$1:$AG$1,0),FALSE)/1,0)-IFERROR(VLOOKUP($B192,'Slutlig allokering'!$B$2:$AC$462,MATCH(E$3,'Slutlig allokering'!$B$2:$AJ$2,0),FALSE)/1,0)</f>
        <v>0</v>
      </c>
      <c r="F192">
        <f>IFERROR(VLOOKUP($B192,Kraftvärmeprod!$B$1:$AH$479,MATCH(F$2,Kraftvärmeprod!$B$1:$AG$1,0),FALSE)/1,0)-IFERROR(VLOOKUP($B192,'Slutlig allokering'!$B$2:$AC$462,MATCH(F$3,'Slutlig allokering'!$B$2:$AJ$2,0),FALSE)/1,0)</f>
        <v>0</v>
      </c>
      <c r="G192">
        <f>IFERROR(VLOOKUP($B192,Kraftvärmeprod!$B$1:$AH$479,MATCH(G$2,Kraftvärmeprod!$B$1:$AG$1,0),FALSE)/1,0)-IFERROR(VLOOKUP($B192,'Slutlig allokering'!$B$2:$AC$462,MATCH(G$3,'Slutlig allokering'!$B$2:$AJ$2,0),FALSE)/1,0)</f>
        <v>0</v>
      </c>
      <c r="H192">
        <f>IFERROR(VLOOKUP($B192,Kraftvärmeprod!$B$1:$AH$479,MATCH(H$2,Kraftvärmeprod!$B$1:$AG$1,0),FALSE)/1,0)-IFERROR(VLOOKUP($B192,'Slutlig allokering'!$B$2:$AC$462,MATCH(H$3,'Slutlig allokering'!$B$2:$AJ$2,0),FALSE)/1,0)</f>
        <v>0</v>
      </c>
      <c r="I192">
        <f>IFERROR(VLOOKUP($B192,Kraftvärmeprod!$B$1:$AH$479,MATCH(I$2,Kraftvärmeprod!$B$1:$AG$1,0),FALSE)/1,0)-IFERROR(VLOOKUP($B192,'Slutlig allokering'!$B$2:$AC$462,MATCH(I$3,'Slutlig allokering'!$B$2:$AJ$2,0),FALSE)/1,0)</f>
        <v>0</v>
      </c>
      <c r="J192">
        <f>IFERROR(VLOOKUP($B192,Kraftvärmeprod!$B$1:$AH$479,MATCH(J$2,Kraftvärmeprod!$B$1:$AG$1,0),FALSE)/1,0)-IFERROR(VLOOKUP($B192,'Slutlig allokering'!$B$2:$AC$462,MATCH(J$3,'Slutlig allokering'!$B$2:$AJ$2,0),FALSE)/1,0)</f>
        <v>0</v>
      </c>
      <c r="K192">
        <f>IFERROR(VLOOKUP($B192,Kraftvärmeprod!$B$1:$AH$479,MATCH(K$2,Kraftvärmeprod!$B$1:$AG$1,0),FALSE)/1,0)-IFERROR(VLOOKUP($B192,'Slutlig allokering'!$B$2:$AC$462,MATCH(K$3,'Slutlig allokering'!$B$2:$AJ$2,0),FALSE)/1,0)</f>
        <v>0</v>
      </c>
      <c r="L192">
        <f>IFERROR(VLOOKUP($B192,Kraftvärmeprod!$B$1:$AH$479,MATCH(L$2,Kraftvärmeprod!$B$1:$AG$1,0),FALSE)/1,0)-IFERROR(VLOOKUP($B192,'Slutlig allokering'!$B$2:$AC$462,MATCH(L$3,'Slutlig allokering'!$B$2:$AJ$2,0),FALSE)/1,0)</f>
        <v>0</v>
      </c>
      <c r="M192" s="143">
        <f>IFERROR(VLOOKUP($B192,Miljö!$B$1:$S$477,MATCH(M$2,Miljö!$B$1:$X$1,0),FALSE)/1,0)-IFERROR(VLOOKUP($B192,'Slutlig allokering'!$B$2:$AC$462,MATCH(M$3,'Slutlig allokering'!$B$2:$AJ$2,0),FALSE)/1,0)</f>
        <v>0</v>
      </c>
      <c r="N192">
        <f>IFERROR(VLOOKUP($B192,Kraftvärmeprod!$B$1:$AH$479,MATCH(N$2,Kraftvärmeprod!$B$1:$AG$1,0),FALSE)/1,0)-IFERROR(VLOOKUP($B192,'Slutlig allokering'!$B$2:$AC$462,MATCH(N$3,'Slutlig allokering'!$B$2:$AJ$2,0),FALSE)/1,0)</f>
        <v>0</v>
      </c>
      <c r="O192">
        <f>IFERROR(VLOOKUP($B192,Kraftvärmeprod!$B$1:$AH$479,MATCH(O$2,Kraftvärmeprod!$B$1:$AG$1,0),FALSE)/1,0)-IFERROR(VLOOKUP($B192,'Slutlig allokering'!$B$2:$AC$462,MATCH(O$3,'Slutlig allokering'!$B$2:$AJ$2,0),FALSE)/1,0)</f>
        <v>0</v>
      </c>
      <c r="P192">
        <f>IFERROR(VLOOKUP($B192,Kraftvärmeprod!$B$1:$AH$479,MATCH(P$2,Kraftvärmeprod!$B$1:$AG$1,0),FALSE)/1,0)-IFERROR(VLOOKUP($B192,'Slutlig allokering'!$B$2:$AC$462,MATCH(P$3,'Slutlig allokering'!$B$2:$AJ$2,0),FALSE)/1,0)</f>
        <v>0</v>
      </c>
      <c r="Q192">
        <f>IFERROR(VLOOKUP($B192,Kraftvärmeprod!$B$1:$AH$479,MATCH(Q$2,Kraftvärmeprod!$B$1:$AG$1,0),FALSE)/1,0)-IFERROR(VLOOKUP($B192,'Slutlig allokering'!$B$2:$AC$462,MATCH(Q$3,'Slutlig allokering'!$B$2:$AJ$2,0),FALSE)/1,0)</f>
        <v>0</v>
      </c>
      <c r="R192">
        <f>IFERROR(VLOOKUP($B192,Kraftvärmeprod!$B$1:$AH$479,MATCH(R$2,Kraftvärmeprod!$B$1:$AG$1,0),FALSE)/1,0)-IFERROR(VLOOKUP($B192,'Slutlig allokering'!$B$2:$AC$462,MATCH(R$3,'Slutlig allokering'!$B$2:$AJ$2,0),FALSE)/1,0)</f>
        <v>0</v>
      </c>
      <c r="S192">
        <f>IFERROR(VLOOKUP($B192,Kraftvärmeprod!$B$1:$AH$479,MATCH(S$2,Kraftvärmeprod!$B$1:$AG$1,0),FALSE)/1,0)-IFERROR(VLOOKUP($B192,'Slutlig allokering'!$B$2:$AC$462,MATCH(S$3,'Slutlig allokering'!$B$2:$AJ$2,0),FALSE)/1,0)</f>
        <v>0</v>
      </c>
      <c r="T192">
        <f>IFERROR(VLOOKUP($B192,Kraftvärmeprod!$B$1:$AH$479,MATCH(T$2,Kraftvärmeprod!$B$1:$AG$1,0),FALSE)/1,0)-IFERROR(VLOOKUP($B192,'Slutlig allokering'!$B$2:$AC$462,MATCH(T$3,'Slutlig allokering'!$B$2:$AJ$2,0),FALSE)/1,0)</f>
        <v>0</v>
      </c>
      <c r="U192">
        <f>IFERROR(VLOOKUP($B192,Kraftvärmeprod!$B$1:$AH$479,MATCH(U$2,Kraftvärmeprod!$B$1:$AG$1,0),FALSE)/1,0)-IFERROR(VLOOKUP($B192,'Slutlig allokering'!$B$2:$AC$462,MATCH(U$3,'Slutlig allokering'!$B$2:$AJ$2,0),FALSE)/1,0)</f>
        <v>0</v>
      </c>
      <c r="V192">
        <f>IFERROR(VLOOKUP($B192,Kraftvärmeprod!$B$1:$AH$479,MATCH(V$2,Kraftvärmeprod!$B$1:$AG$1,0),FALSE)/1,0)-IFERROR(VLOOKUP($B192,'Slutlig allokering'!$B$2:$AC$462,MATCH(V$3,'Slutlig allokering'!$B$2:$AJ$2,0),FALSE)/1,0)</f>
        <v>0</v>
      </c>
      <c r="W192">
        <f>IFERROR(VLOOKUP($B192,Kraftvärmeprod!$B$1:$AH$479,MATCH(W$2,Kraftvärmeprod!$B$1:$AG$1,0),FALSE)/1,0)-IFERROR(VLOOKUP($B192,'Slutlig allokering'!$B$2:$AC$462,MATCH(W$3,'Slutlig allokering'!$B$2:$AJ$2,0),FALSE)/1,0)</f>
        <v>0</v>
      </c>
      <c r="X192">
        <f>IFERROR(VLOOKUP($B192,Kraftvärmeprod!$B$1:$AH$479,MATCH(X$2,Kraftvärmeprod!$B$1:$AG$1,0),FALSE)/1,0)-IFERROR(VLOOKUP($B192,'Slutlig allokering'!$B$2:$AC$462,MATCH(X$3,'Slutlig allokering'!$B$2:$AJ$2,0),FALSE)/1,0)</f>
        <v>0</v>
      </c>
      <c r="Y192">
        <f>IFERROR(VLOOKUP($B192,Kraftvärmeprod!$B$1:$AH$479,MATCH(Y$2,Kraftvärmeprod!$B$1:$AG$1,0),FALSE)/1,0)-IFERROR(VLOOKUP($B192,'Slutlig allokering'!$B$2:$AC$462,MATCH(Y$3,'Slutlig allokering'!$B$2:$AJ$2,0),FALSE)/1,0)</f>
        <v>0</v>
      </c>
      <c r="Z192">
        <f>IFERROR(VLOOKUP($B192,Kraftvärmeprod!$B$1:$AH$479,MATCH(Z$2,Kraftvärmeprod!$B$1:$AG$1,0),FALSE)/1,0)-IFERROR(VLOOKUP($B192,'Slutlig allokering'!$B$2:$AC$462,MATCH(Z$3,'Slutlig allokering'!$B$2:$AJ$2,0),FALSE)/1,0)</f>
        <v>0</v>
      </c>
      <c r="AA192">
        <f>IFERROR(VLOOKUP($B192,Kraftvärmeprod!$B$1:$AH$479,MATCH(AA$2,Kraftvärmeprod!$B$1:$AG$1,0),FALSE)/1,0)-IFERROR(VLOOKUP($B192,'Slutlig allokering'!$B$2:$AC$462,MATCH(AA$3,'Slutlig allokering'!$B$2:$AJ$2,0),FALSE)/1,0)</f>
        <v>0</v>
      </c>
      <c r="AB192">
        <f>IFERROR(VLOOKUP($B192,Kraftvärmeprod!$B$1:$AH$479,MATCH(AB$2,Kraftvärmeprod!$B$1:$AG$1,0),FALSE)/1,0)-IFERROR(VLOOKUP($B192,'Slutlig allokering'!$B$2:$AC$462,MATCH(AB$3,'Slutlig allokering'!$B$2:$AJ$2,0),FALSE)/1,0)</f>
        <v>0</v>
      </c>
      <c r="AE192">
        <f t="shared" si="4"/>
        <v>0</v>
      </c>
      <c r="AG192">
        <f>IFERROR(VLOOKUP(B192,'Slutlig allokering'!$B$2:$AJ$462,MATCH("Summa justerad allokerad tillförd energi (utan hjälpel och rökgaskondensering):",'Slutlig allokering'!$B$2:$AK$2,0),FALSE)/1,"")</f>
        <v>0</v>
      </c>
      <c r="AI192" s="55" t="str">
        <f>IFERROR(1-VLOOKUP(B192,'Slutlig allokering'!$B$2:$AJ$462,MATCH("Andel av bränsle i kvv som allokerats till värme, exklusive rökgaskondensering och hjälpel",'Slutlig allokering'!$B$2:$AK$2,0),FALSE),"")</f>
        <v/>
      </c>
      <c r="AK192" s="55" t="str">
        <f t="shared" si="5"/>
        <v/>
      </c>
    </row>
    <row r="193" spans="1:37" x14ac:dyDescent="0.25">
      <c r="A193" s="28" t="s">
        <v>248</v>
      </c>
      <c r="B193" s="28" t="s">
        <v>252</v>
      </c>
      <c r="C193">
        <f>IFERROR(VLOOKUP($B193,Kraftvärmeprod!$B$1:$AH$479,MATCH(C$3,Kraftvärmeprod!$B$1:$AG$1,0),FALSE)/1,"")</f>
        <v>354.97</v>
      </c>
      <c r="D193">
        <f>IFERROR(VLOOKUP($B193,Kraftvärmeprod!$B$1:$AH$479,MATCH(D$3,Kraftvärmeprod!$B$1:$AG$1,0),FALSE)/1,"")</f>
        <v>108.31</v>
      </c>
      <c r="E193">
        <f>IFERROR(VLOOKUP($B193,Kraftvärmeprod!$B$1:$AH$479,MATCH(E$2,Kraftvärmeprod!$B$1:$AG$1,0),FALSE)/1,0)-IFERROR(VLOOKUP($B193,'Slutlig allokering'!$B$2:$AC$462,MATCH(E$3,'Slutlig allokering'!$B$2:$AJ$2,0),FALSE)/1,0)</f>
        <v>255.10699999999997</v>
      </c>
      <c r="F193">
        <f>IFERROR(VLOOKUP($B193,Kraftvärmeprod!$B$1:$AH$479,MATCH(F$2,Kraftvärmeprod!$B$1:$AG$1,0),FALSE)/1,0)-IFERROR(VLOOKUP($B193,'Slutlig allokering'!$B$2:$AC$462,MATCH(F$3,'Slutlig allokering'!$B$2:$AJ$2,0),FALSE)/1,0)</f>
        <v>0.41087300000000004</v>
      </c>
      <c r="G193">
        <f>IFERROR(VLOOKUP($B193,Kraftvärmeprod!$B$1:$AH$479,MATCH(G$2,Kraftvärmeprod!$B$1:$AG$1,0),FALSE)/1,0)-IFERROR(VLOOKUP($B193,'Slutlig allokering'!$B$2:$AC$462,MATCH(G$3,'Slutlig allokering'!$B$2:$AJ$2,0),FALSE)/1,0)</f>
        <v>0</v>
      </c>
      <c r="H193">
        <f>IFERROR(VLOOKUP($B193,Kraftvärmeprod!$B$1:$AH$479,MATCH(H$2,Kraftvärmeprod!$B$1:$AG$1,0),FALSE)/1,0)-IFERROR(VLOOKUP($B193,'Slutlig allokering'!$B$2:$AC$462,MATCH(H$3,'Slutlig allokering'!$B$2:$AJ$2,0),FALSE)/1,0)</f>
        <v>0</v>
      </c>
      <c r="I193">
        <f>IFERROR(VLOOKUP($B193,Kraftvärmeprod!$B$1:$AH$479,MATCH(I$2,Kraftvärmeprod!$B$1:$AG$1,0),FALSE)/1,0)-IFERROR(VLOOKUP($B193,'Slutlig allokering'!$B$2:$AC$462,MATCH(I$3,'Slutlig allokering'!$B$2:$AJ$2,0),FALSE)/1,0)</f>
        <v>0.49995000000000001</v>
      </c>
      <c r="J193">
        <f>IFERROR(VLOOKUP($B193,Kraftvärmeprod!$B$1:$AH$479,MATCH(J$2,Kraftvärmeprod!$B$1:$AG$1,0),FALSE)/1,0)-IFERROR(VLOOKUP($B193,'Slutlig allokering'!$B$2:$AC$462,MATCH(J$3,'Slutlig allokering'!$B$2:$AJ$2,0),FALSE)/1,0)</f>
        <v>0</v>
      </c>
      <c r="K193">
        <f>IFERROR(VLOOKUP($B193,Kraftvärmeprod!$B$1:$AH$479,MATCH(K$2,Kraftvärmeprod!$B$1:$AG$1,0),FALSE)/1,0)-IFERROR(VLOOKUP($B193,'Slutlig allokering'!$B$2:$AC$462,MATCH(K$3,'Slutlig allokering'!$B$2:$AJ$2,0),FALSE)/1,0)</f>
        <v>1.1182100000000001</v>
      </c>
      <c r="L193">
        <f>IFERROR(VLOOKUP($B193,Kraftvärmeprod!$B$1:$AH$479,MATCH(L$2,Kraftvärmeprod!$B$1:$AG$1,0),FALSE)/1,0)-IFERROR(VLOOKUP($B193,'Slutlig allokering'!$B$2:$AC$462,MATCH(L$3,'Slutlig allokering'!$B$2:$AJ$2,0),FALSE)/1,0)</f>
        <v>0</v>
      </c>
      <c r="M193" s="143">
        <f>IFERROR(VLOOKUP($B193,Miljö!$B$1:$S$477,MATCH(M$2,Miljö!$B$1:$X$1,0),FALSE)/1,0)-IFERROR(VLOOKUP($B193,'Slutlig allokering'!$B$2:$AC$462,MATCH(M$3,'Slutlig allokering'!$B$2:$AJ$2,0),FALSE)/1,0)</f>
        <v>11.257700000000002</v>
      </c>
      <c r="N193">
        <f>IFERROR(VLOOKUP($B193,Kraftvärmeprod!$B$1:$AH$479,MATCH(N$2,Kraftvärmeprod!$B$1:$AG$1,0),FALSE)/1,0)-IFERROR(VLOOKUP($B193,'Slutlig allokering'!$B$2:$AC$462,MATCH(N$3,'Slutlig allokering'!$B$2:$AJ$2,0),FALSE)/1,0)</f>
        <v>0</v>
      </c>
      <c r="O193">
        <f>IFERROR(VLOOKUP($B193,Kraftvärmeprod!$B$1:$AH$479,MATCH(O$2,Kraftvärmeprod!$B$1:$AG$1,0),FALSE)/1,0)-IFERROR(VLOOKUP($B193,'Slutlig allokering'!$B$2:$AC$462,MATCH(O$3,'Slutlig allokering'!$B$2:$AJ$2,0),FALSE)/1,0)</f>
        <v>0</v>
      </c>
      <c r="P193">
        <f>IFERROR(VLOOKUP($B193,Kraftvärmeprod!$B$1:$AH$479,MATCH(P$2,Kraftvärmeprod!$B$1:$AG$1,0),FALSE)/1,0)-IFERROR(VLOOKUP($B193,'Slutlig allokering'!$B$2:$AC$462,MATCH(P$3,'Slutlig allokering'!$B$2:$AJ$2,0),FALSE)/1,0)</f>
        <v>0</v>
      </c>
      <c r="Q193">
        <f>IFERROR(VLOOKUP($B193,Kraftvärmeprod!$B$1:$AH$479,MATCH(Q$2,Kraftvärmeprod!$B$1:$AG$1,0),FALSE)/1,0)-IFERROR(VLOOKUP($B193,'Slutlig allokering'!$B$2:$AC$462,MATCH(Q$3,'Slutlig allokering'!$B$2:$AJ$2,0),FALSE)/1,0)</f>
        <v>0</v>
      </c>
      <c r="R193">
        <f>IFERROR(VLOOKUP($B193,Kraftvärmeprod!$B$1:$AH$479,MATCH(R$2,Kraftvärmeprod!$B$1:$AG$1,0),FALSE)/1,0)-IFERROR(VLOOKUP($B193,'Slutlig allokering'!$B$2:$AC$462,MATCH(R$3,'Slutlig allokering'!$B$2:$AJ$2,0),FALSE)/1,0)</f>
        <v>0</v>
      </c>
      <c r="S193">
        <f>IFERROR(VLOOKUP($B193,Kraftvärmeprod!$B$1:$AH$479,MATCH(S$2,Kraftvärmeprod!$B$1:$AG$1,0),FALSE)/1,0)-IFERROR(VLOOKUP($B193,'Slutlig allokering'!$B$2:$AC$462,MATCH(S$3,'Slutlig allokering'!$B$2:$AJ$2,0),FALSE)/1,0)</f>
        <v>0</v>
      </c>
      <c r="T193">
        <f>IFERROR(VLOOKUP($B193,Kraftvärmeprod!$B$1:$AH$479,MATCH(T$2,Kraftvärmeprod!$B$1:$AG$1,0),FALSE)/1,0)-IFERROR(VLOOKUP($B193,'Slutlig allokering'!$B$2:$AC$462,MATCH(T$3,'Slutlig allokering'!$B$2:$AJ$2,0),FALSE)/1,0)</f>
        <v>0</v>
      </c>
      <c r="U193">
        <f>IFERROR(VLOOKUP($B193,Kraftvärmeprod!$B$1:$AH$479,MATCH(U$2,Kraftvärmeprod!$B$1:$AG$1,0),FALSE)/1,0)-IFERROR(VLOOKUP($B193,'Slutlig allokering'!$B$2:$AC$462,MATCH(U$3,'Slutlig allokering'!$B$2:$AJ$2,0),FALSE)/1,0)</f>
        <v>0</v>
      </c>
      <c r="V193">
        <f>IFERROR(VLOOKUP($B193,Kraftvärmeprod!$B$1:$AH$479,MATCH(V$2,Kraftvärmeprod!$B$1:$AG$1,0),FALSE)/1,0)-IFERROR(VLOOKUP($B193,'Slutlig allokering'!$B$2:$AC$462,MATCH(V$3,'Slutlig allokering'!$B$2:$AJ$2,0),FALSE)/1,0)</f>
        <v>0</v>
      </c>
      <c r="W193">
        <f>IFERROR(VLOOKUP($B193,Kraftvärmeprod!$B$1:$AH$479,MATCH(W$2,Kraftvärmeprod!$B$1:$AG$1,0),FALSE)/1,0)-IFERROR(VLOOKUP($B193,'Slutlig allokering'!$B$2:$AC$462,MATCH(W$3,'Slutlig allokering'!$B$2:$AJ$2,0),FALSE)/1,0)</f>
        <v>0</v>
      </c>
      <c r="X193">
        <f>IFERROR(VLOOKUP($B193,Kraftvärmeprod!$B$1:$AH$479,MATCH(X$2,Kraftvärmeprod!$B$1:$AG$1,0),FALSE)/1,0)-IFERROR(VLOOKUP($B193,'Slutlig allokering'!$B$2:$AC$462,MATCH(X$3,'Slutlig allokering'!$B$2:$AJ$2,0),FALSE)/1,0)</f>
        <v>8.5444999999999993</v>
      </c>
      <c r="Y193">
        <f>IFERROR(VLOOKUP($B193,Kraftvärmeprod!$B$1:$AH$479,MATCH(Y$2,Kraftvärmeprod!$B$1:$AG$1,0),FALSE)/1,0)-IFERROR(VLOOKUP($B193,'Slutlig allokering'!$B$2:$AC$462,MATCH(Y$3,'Slutlig allokering'!$B$2:$AJ$2,0),FALSE)/1,0)</f>
        <v>0</v>
      </c>
      <c r="Z193">
        <f>IFERROR(VLOOKUP($B193,Kraftvärmeprod!$B$1:$AH$479,MATCH(Z$2,Kraftvärmeprod!$B$1:$AG$1,0),FALSE)/1,0)-IFERROR(VLOOKUP($B193,'Slutlig allokering'!$B$2:$AC$462,MATCH(Z$3,'Slutlig allokering'!$B$2:$AJ$2,0),FALSE)/1,0)</f>
        <v>0</v>
      </c>
      <c r="AA193">
        <f>IFERROR(VLOOKUP($B193,Kraftvärmeprod!$B$1:$AH$479,MATCH(AA$2,Kraftvärmeprod!$B$1:$AG$1,0),FALSE)/1,0)-IFERROR(VLOOKUP($B193,'Slutlig allokering'!$B$2:$AC$462,MATCH(AA$3,'Slutlig allokering'!$B$2:$AJ$2,0),FALSE)/1,0)</f>
        <v>0</v>
      </c>
      <c r="AB193">
        <f>IFERROR(VLOOKUP($B193,Kraftvärmeprod!$B$1:$AH$479,MATCH(AB$2,Kraftvärmeprod!$B$1:$AG$1,0),FALSE)/1,0)-IFERROR(VLOOKUP($B193,'Slutlig allokering'!$B$2:$AC$462,MATCH(AB$3,'Slutlig allokering'!$B$2:$AJ$2,0),FALSE)/1,0)</f>
        <v>0</v>
      </c>
      <c r="AE193">
        <f t="shared" si="4"/>
        <v>265.68053299999997</v>
      </c>
      <c r="AG193">
        <f>IFERROR(VLOOKUP(B193,'Slutlig allokering'!$B$2:$AJ$462,MATCH("Summa justerad allokerad tillförd energi (utan hjälpel och rökgaskondensering):",'Slutlig allokering'!$B$2:$AK$2,0),FALSE)/1,"")</f>
        <v>275.229467</v>
      </c>
      <c r="AI193" s="55">
        <f>IFERROR(1-VLOOKUP(B193,'Slutlig allokering'!$B$2:$AJ$462,MATCH("Andel av bränsle i kvv som allokerats till värme, exklusive rökgaskondensering och hjälpel",'Slutlig allokering'!$B$2:$AK$2,0),FALSE),"")</f>
        <v>0.49117326912055603</v>
      </c>
      <c r="AK193" s="55">
        <f t="shared" si="5"/>
        <v>0.49117326912055609</v>
      </c>
    </row>
    <row r="194" spans="1:37" x14ac:dyDescent="0.25">
      <c r="A194" s="28" t="s">
        <v>248</v>
      </c>
      <c r="B194" s="28" t="s">
        <v>253</v>
      </c>
      <c r="C194" t="str">
        <f>IFERROR(VLOOKUP($B194,Kraftvärmeprod!$B$1:$AH$479,MATCH(C$3,Kraftvärmeprod!$B$1:$AG$1,0),FALSE)/1,"")</f>
        <v/>
      </c>
      <c r="D194" t="str">
        <f>IFERROR(VLOOKUP($B194,Kraftvärmeprod!$B$1:$AH$479,MATCH(D$3,Kraftvärmeprod!$B$1:$AG$1,0),FALSE)/1,"")</f>
        <v/>
      </c>
      <c r="E194">
        <f>IFERROR(VLOOKUP($B194,Kraftvärmeprod!$B$1:$AH$479,MATCH(E$2,Kraftvärmeprod!$B$1:$AG$1,0),FALSE)/1,0)-IFERROR(VLOOKUP($B194,'Slutlig allokering'!$B$2:$AC$462,MATCH(E$3,'Slutlig allokering'!$B$2:$AJ$2,0),FALSE)/1,0)</f>
        <v>0</v>
      </c>
      <c r="F194">
        <f>IFERROR(VLOOKUP($B194,Kraftvärmeprod!$B$1:$AH$479,MATCH(F$2,Kraftvärmeprod!$B$1:$AG$1,0),FALSE)/1,0)-IFERROR(VLOOKUP($B194,'Slutlig allokering'!$B$2:$AC$462,MATCH(F$3,'Slutlig allokering'!$B$2:$AJ$2,0),FALSE)/1,0)</f>
        <v>0</v>
      </c>
      <c r="G194">
        <f>IFERROR(VLOOKUP($B194,Kraftvärmeprod!$B$1:$AH$479,MATCH(G$2,Kraftvärmeprod!$B$1:$AG$1,0),FALSE)/1,0)-IFERROR(VLOOKUP($B194,'Slutlig allokering'!$B$2:$AC$462,MATCH(G$3,'Slutlig allokering'!$B$2:$AJ$2,0),FALSE)/1,0)</f>
        <v>0</v>
      </c>
      <c r="H194">
        <f>IFERROR(VLOOKUP($B194,Kraftvärmeprod!$B$1:$AH$479,MATCH(H$2,Kraftvärmeprod!$B$1:$AG$1,0),FALSE)/1,0)-IFERROR(VLOOKUP($B194,'Slutlig allokering'!$B$2:$AC$462,MATCH(H$3,'Slutlig allokering'!$B$2:$AJ$2,0),FALSE)/1,0)</f>
        <v>0</v>
      </c>
      <c r="I194">
        <f>IFERROR(VLOOKUP($B194,Kraftvärmeprod!$B$1:$AH$479,MATCH(I$2,Kraftvärmeprod!$B$1:$AG$1,0),FALSE)/1,0)-IFERROR(VLOOKUP($B194,'Slutlig allokering'!$B$2:$AC$462,MATCH(I$3,'Slutlig allokering'!$B$2:$AJ$2,0),FALSE)/1,0)</f>
        <v>0</v>
      </c>
      <c r="J194">
        <f>IFERROR(VLOOKUP($B194,Kraftvärmeprod!$B$1:$AH$479,MATCH(J$2,Kraftvärmeprod!$B$1:$AG$1,0),FALSE)/1,0)-IFERROR(VLOOKUP($B194,'Slutlig allokering'!$B$2:$AC$462,MATCH(J$3,'Slutlig allokering'!$B$2:$AJ$2,0),FALSE)/1,0)</f>
        <v>0</v>
      </c>
      <c r="K194">
        <f>IFERROR(VLOOKUP($B194,Kraftvärmeprod!$B$1:$AH$479,MATCH(K$2,Kraftvärmeprod!$B$1:$AG$1,0),FALSE)/1,0)-IFERROR(VLOOKUP($B194,'Slutlig allokering'!$B$2:$AC$462,MATCH(K$3,'Slutlig allokering'!$B$2:$AJ$2,0),FALSE)/1,0)</f>
        <v>0</v>
      </c>
      <c r="L194">
        <f>IFERROR(VLOOKUP($B194,Kraftvärmeprod!$B$1:$AH$479,MATCH(L$2,Kraftvärmeprod!$B$1:$AG$1,0),FALSE)/1,0)-IFERROR(VLOOKUP($B194,'Slutlig allokering'!$B$2:$AC$462,MATCH(L$3,'Slutlig allokering'!$B$2:$AJ$2,0),FALSE)/1,0)</f>
        <v>0</v>
      </c>
      <c r="M194" s="143">
        <f>IFERROR(VLOOKUP($B194,Miljö!$B$1:$S$477,MATCH(M$2,Miljö!$B$1:$X$1,0),FALSE)/1,0)-IFERROR(VLOOKUP($B194,'Slutlig allokering'!$B$2:$AC$462,MATCH(M$3,'Slutlig allokering'!$B$2:$AJ$2,0),FALSE)/1,0)</f>
        <v>0</v>
      </c>
      <c r="N194">
        <f>IFERROR(VLOOKUP($B194,Kraftvärmeprod!$B$1:$AH$479,MATCH(N$2,Kraftvärmeprod!$B$1:$AG$1,0),FALSE)/1,0)-IFERROR(VLOOKUP($B194,'Slutlig allokering'!$B$2:$AC$462,MATCH(N$3,'Slutlig allokering'!$B$2:$AJ$2,0),FALSE)/1,0)</f>
        <v>0</v>
      </c>
      <c r="O194">
        <f>IFERROR(VLOOKUP($B194,Kraftvärmeprod!$B$1:$AH$479,MATCH(O$2,Kraftvärmeprod!$B$1:$AG$1,0),FALSE)/1,0)-IFERROR(VLOOKUP($B194,'Slutlig allokering'!$B$2:$AC$462,MATCH(O$3,'Slutlig allokering'!$B$2:$AJ$2,0),FALSE)/1,0)</f>
        <v>0</v>
      </c>
      <c r="P194">
        <f>IFERROR(VLOOKUP($B194,Kraftvärmeprod!$B$1:$AH$479,MATCH(P$2,Kraftvärmeprod!$B$1:$AG$1,0),FALSE)/1,0)-IFERROR(VLOOKUP($B194,'Slutlig allokering'!$B$2:$AC$462,MATCH(P$3,'Slutlig allokering'!$B$2:$AJ$2,0),FALSE)/1,0)</f>
        <v>0</v>
      </c>
      <c r="Q194">
        <f>IFERROR(VLOOKUP($B194,Kraftvärmeprod!$B$1:$AH$479,MATCH(Q$2,Kraftvärmeprod!$B$1:$AG$1,0),FALSE)/1,0)-IFERROR(VLOOKUP($B194,'Slutlig allokering'!$B$2:$AC$462,MATCH(Q$3,'Slutlig allokering'!$B$2:$AJ$2,0),FALSE)/1,0)</f>
        <v>0</v>
      </c>
      <c r="R194">
        <f>IFERROR(VLOOKUP($B194,Kraftvärmeprod!$B$1:$AH$479,MATCH(R$2,Kraftvärmeprod!$B$1:$AG$1,0),FALSE)/1,0)-IFERROR(VLOOKUP($B194,'Slutlig allokering'!$B$2:$AC$462,MATCH(R$3,'Slutlig allokering'!$B$2:$AJ$2,0),FALSE)/1,0)</f>
        <v>0</v>
      </c>
      <c r="S194">
        <f>IFERROR(VLOOKUP($B194,Kraftvärmeprod!$B$1:$AH$479,MATCH(S$2,Kraftvärmeprod!$B$1:$AG$1,0),FALSE)/1,0)-IFERROR(VLOOKUP($B194,'Slutlig allokering'!$B$2:$AC$462,MATCH(S$3,'Slutlig allokering'!$B$2:$AJ$2,0),FALSE)/1,0)</f>
        <v>0</v>
      </c>
      <c r="T194">
        <f>IFERROR(VLOOKUP($B194,Kraftvärmeprod!$B$1:$AH$479,MATCH(T$2,Kraftvärmeprod!$B$1:$AG$1,0),FALSE)/1,0)-IFERROR(VLOOKUP($B194,'Slutlig allokering'!$B$2:$AC$462,MATCH(T$3,'Slutlig allokering'!$B$2:$AJ$2,0),FALSE)/1,0)</f>
        <v>0</v>
      </c>
      <c r="U194">
        <f>IFERROR(VLOOKUP($B194,Kraftvärmeprod!$B$1:$AH$479,MATCH(U$2,Kraftvärmeprod!$B$1:$AG$1,0),FALSE)/1,0)-IFERROR(VLOOKUP($B194,'Slutlig allokering'!$B$2:$AC$462,MATCH(U$3,'Slutlig allokering'!$B$2:$AJ$2,0),FALSE)/1,0)</f>
        <v>0</v>
      </c>
      <c r="V194">
        <f>IFERROR(VLOOKUP($B194,Kraftvärmeprod!$B$1:$AH$479,MATCH(V$2,Kraftvärmeprod!$B$1:$AG$1,0),FALSE)/1,0)-IFERROR(VLOOKUP($B194,'Slutlig allokering'!$B$2:$AC$462,MATCH(V$3,'Slutlig allokering'!$B$2:$AJ$2,0),FALSE)/1,0)</f>
        <v>0</v>
      </c>
      <c r="W194">
        <f>IFERROR(VLOOKUP($B194,Kraftvärmeprod!$B$1:$AH$479,MATCH(W$2,Kraftvärmeprod!$B$1:$AG$1,0),FALSE)/1,0)-IFERROR(VLOOKUP($B194,'Slutlig allokering'!$B$2:$AC$462,MATCH(W$3,'Slutlig allokering'!$B$2:$AJ$2,0),FALSE)/1,0)</f>
        <v>0</v>
      </c>
      <c r="X194">
        <f>IFERROR(VLOOKUP($B194,Kraftvärmeprod!$B$1:$AH$479,MATCH(X$2,Kraftvärmeprod!$B$1:$AG$1,0),FALSE)/1,0)-IFERROR(VLOOKUP($B194,'Slutlig allokering'!$B$2:$AC$462,MATCH(X$3,'Slutlig allokering'!$B$2:$AJ$2,0),FALSE)/1,0)</f>
        <v>0</v>
      </c>
      <c r="Y194">
        <f>IFERROR(VLOOKUP($B194,Kraftvärmeprod!$B$1:$AH$479,MATCH(Y$2,Kraftvärmeprod!$B$1:$AG$1,0),FALSE)/1,0)-IFERROR(VLOOKUP($B194,'Slutlig allokering'!$B$2:$AC$462,MATCH(Y$3,'Slutlig allokering'!$B$2:$AJ$2,0),FALSE)/1,0)</f>
        <v>0</v>
      </c>
      <c r="Z194">
        <f>IFERROR(VLOOKUP($B194,Kraftvärmeprod!$B$1:$AH$479,MATCH(Z$2,Kraftvärmeprod!$B$1:$AG$1,0),FALSE)/1,0)-IFERROR(VLOOKUP($B194,'Slutlig allokering'!$B$2:$AC$462,MATCH(Z$3,'Slutlig allokering'!$B$2:$AJ$2,0),FALSE)/1,0)</f>
        <v>0</v>
      </c>
      <c r="AA194">
        <f>IFERROR(VLOOKUP($B194,Kraftvärmeprod!$B$1:$AH$479,MATCH(AA$2,Kraftvärmeprod!$B$1:$AG$1,0),FALSE)/1,0)-IFERROR(VLOOKUP($B194,'Slutlig allokering'!$B$2:$AC$462,MATCH(AA$3,'Slutlig allokering'!$B$2:$AJ$2,0),FALSE)/1,0)</f>
        <v>0</v>
      </c>
      <c r="AB194">
        <f>IFERROR(VLOOKUP($B194,Kraftvärmeprod!$B$1:$AH$479,MATCH(AB$2,Kraftvärmeprod!$B$1:$AG$1,0),FALSE)/1,0)-IFERROR(VLOOKUP($B194,'Slutlig allokering'!$B$2:$AC$462,MATCH(AB$3,'Slutlig allokering'!$B$2:$AJ$2,0),FALSE)/1,0)</f>
        <v>0</v>
      </c>
      <c r="AE194">
        <f t="shared" si="4"/>
        <v>0</v>
      </c>
      <c r="AG194">
        <f>IFERROR(VLOOKUP(B194,'Slutlig allokering'!$B$2:$AJ$462,MATCH("Summa justerad allokerad tillförd energi (utan hjälpel och rökgaskondensering):",'Slutlig allokering'!$B$2:$AK$2,0),FALSE)/1,"")</f>
        <v>0</v>
      </c>
      <c r="AI194" s="55" t="str">
        <f>IFERROR(1-VLOOKUP(B194,'Slutlig allokering'!$B$2:$AJ$462,MATCH("Andel av bränsle i kvv som allokerats till värme, exklusive rökgaskondensering och hjälpel",'Slutlig allokering'!$B$2:$AK$2,0),FALSE),"")</f>
        <v/>
      </c>
      <c r="AK194" s="55" t="str">
        <f t="shared" si="5"/>
        <v/>
      </c>
    </row>
    <row r="195" spans="1:37" x14ac:dyDescent="0.25">
      <c r="A195" s="28" t="s">
        <v>248</v>
      </c>
      <c r="B195" s="28" t="s">
        <v>254</v>
      </c>
      <c r="C195" t="str">
        <f>IFERROR(VLOOKUP($B195,Kraftvärmeprod!$B$1:$AH$479,MATCH(C$3,Kraftvärmeprod!$B$1:$AG$1,0),FALSE)/1,"")</f>
        <v/>
      </c>
      <c r="D195" t="str">
        <f>IFERROR(VLOOKUP($B195,Kraftvärmeprod!$B$1:$AH$479,MATCH(D$3,Kraftvärmeprod!$B$1:$AG$1,0),FALSE)/1,"")</f>
        <v/>
      </c>
      <c r="E195">
        <f>IFERROR(VLOOKUP($B195,Kraftvärmeprod!$B$1:$AH$479,MATCH(E$2,Kraftvärmeprod!$B$1:$AG$1,0),FALSE)/1,0)-IFERROR(VLOOKUP($B195,'Slutlig allokering'!$B$2:$AC$462,MATCH(E$3,'Slutlig allokering'!$B$2:$AJ$2,0),FALSE)/1,0)</f>
        <v>0</v>
      </c>
      <c r="F195">
        <f>IFERROR(VLOOKUP($B195,Kraftvärmeprod!$B$1:$AH$479,MATCH(F$2,Kraftvärmeprod!$B$1:$AG$1,0),FALSE)/1,0)-IFERROR(VLOOKUP($B195,'Slutlig allokering'!$B$2:$AC$462,MATCH(F$3,'Slutlig allokering'!$B$2:$AJ$2,0),FALSE)/1,0)</f>
        <v>0</v>
      </c>
      <c r="G195">
        <f>IFERROR(VLOOKUP($B195,Kraftvärmeprod!$B$1:$AH$479,MATCH(G$2,Kraftvärmeprod!$B$1:$AG$1,0),FALSE)/1,0)-IFERROR(VLOOKUP($B195,'Slutlig allokering'!$B$2:$AC$462,MATCH(G$3,'Slutlig allokering'!$B$2:$AJ$2,0),FALSE)/1,0)</f>
        <v>0</v>
      </c>
      <c r="H195">
        <f>IFERROR(VLOOKUP($B195,Kraftvärmeprod!$B$1:$AH$479,MATCH(H$2,Kraftvärmeprod!$B$1:$AG$1,0),FALSE)/1,0)-IFERROR(VLOOKUP($B195,'Slutlig allokering'!$B$2:$AC$462,MATCH(H$3,'Slutlig allokering'!$B$2:$AJ$2,0),FALSE)/1,0)</f>
        <v>0</v>
      </c>
      <c r="I195">
        <f>IFERROR(VLOOKUP($B195,Kraftvärmeprod!$B$1:$AH$479,MATCH(I$2,Kraftvärmeprod!$B$1:$AG$1,0),FALSE)/1,0)-IFERROR(VLOOKUP($B195,'Slutlig allokering'!$B$2:$AC$462,MATCH(I$3,'Slutlig allokering'!$B$2:$AJ$2,0),FALSE)/1,0)</f>
        <v>0</v>
      </c>
      <c r="J195">
        <f>IFERROR(VLOOKUP($B195,Kraftvärmeprod!$B$1:$AH$479,MATCH(J$2,Kraftvärmeprod!$B$1:$AG$1,0),FALSE)/1,0)-IFERROR(VLOOKUP($B195,'Slutlig allokering'!$B$2:$AC$462,MATCH(J$3,'Slutlig allokering'!$B$2:$AJ$2,0),FALSE)/1,0)</f>
        <v>0</v>
      </c>
      <c r="K195">
        <f>IFERROR(VLOOKUP($B195,Kraftvärmeprod!$B$1:$AH$479,MATCH(K$2,Kraftvärmeprod!$B$1:$AG$1,0),FALSE)/1,0)-IFERROR(VLOOKUP($B195,'Slutlig allokering'!$B$2:$AC$462,MATCH(K$3,'Slutlig allokering'!$B$2:$AJ$2,0),FALSE)/1,0)</f>
        <v>0</v>
      </c>
      <c r="L195">
        <f>IFERROR(VLOOKUP($B195,Kraftvärmeprod!$B$1:$AH$479,MATCH(L$2,Kraftvärmeprod!$B$1:$AG$1,0),FALSE)/1,0)-IFERROR(VLOOKUP($B195,'Slutlig allokering'!$B$2:$AC$462,MATCH(L$3,'Slutlig allokering'!$B$2:$AJ$2,0),FALSE)/1,0)</f>
        <v>0</v>
      </c>
      <c r="M195" s="143">
        <f>IFERROR(VLOOKUP($B195,Miljö!$B$1:$S$477,MATCH(M$2,Miljö!$B$1:$X$1,0),FALSE)/1,0)-IFERROR(VLOOKUP($B195,'Slutlig allokering'!$B$2:$AC$462,MATCH(M$3,'Slutlig allokering'!$B$2:$AJ$2,0),FALSE)/1,0)</f>
        <v>0</v>
      </c>
      <c r="N195">
        <f>IFERROR(VLOOKUP($B195,Kraftvärmeprod!$B$1:$AH$479,MATCH(N$2,Kraftvärmeprod!$B$1:$AG$1,0),FALSE)/1,0)-IFERROR(VLOOKUP($B195,'Slutlig allokering'!$B$2:$AC$462,MATCH(N$3,'Slutlig allokering'!$B$2:$AJ$2,0),FALSE)/1,0)</f>
        <v>0</v>
      </c>
      <c r="O195">
        <f>IFERROR(VLOOKUP($B195,Kraftvärmeprod!$B$1:$AH$479,MATCH(O$2,Kraftvärmeprod!$B$1:$AG$1,0),FALSE)/1,0)-IFERROR(VLOOKUP($B195,'Slutlig allokering'!$B$2:$AC$462,MATCH(O$3,'Slutlig allokering'!$B$2:$AJ$2,0),FALSE)/1,0)</f>
        <v>0</v>
      </c>
      <c r="P195">
        <f>IFERROR(VLOOKUP($B195,Kraftvärmeprod!$B$1:$AH$479,MATCH(P$2,Kraftvärmeprod!$B$1:$AG$1,0),FALSE)/1,0)-IFERROR(VLOOKUP($B195,'Slutlig allokering'!$B$2:$AC$462,MATCH(P$3,'Slutlig allokering'!$B$2:$AJ$2,0),FALSE)/1,0)</f>
        <v>0</v>
      </c>
      <c r="Q195">
        <f>IFERROR(VLOOKUP($B195,Kraftvärmeprod!$B$1:$AH$479,MATCH(Q$2,Kraftvärmeprod!$B$1:$AG$1,0),FALSE)/1,0)-IFERROR(VLOOKUP($B195,'Slutlig allokering'!$B$2:$AC$462,MATCH(Q$3,'Slutlig allokering'!$B$2:$AJ$2,0),FALSE)/1,0)</f>
        <v>0</v>
      </c>
      <c r="R195">
        <f>IFERROR(VLOOKUP($B195,Kraftvärmeprod!$B$1:$AH$479,MATCH(R$2,Kraftvärmeprod!$B$1:$AG$1,0),FALSE)/1,0)-IFERROR(VLOOKUP($B195,'Slutlig allokering'!$B$2:$AC$462,MATCH(R$3,'Slutlig allokering'!$B$2:$AJ$2,0),FALSE)/1,0)</f>
        <v>0</v>
      </c>
      <c r="S195">
        <f>IFERROR(VLOOKUP($B195,Kraftvärmeprod!$B$1:$AH$479,MATCH(S$2,Kraftvärmeprod!$B$1:$AG$1,0),FALSE)/1,0)-IFERROR(VLOOKUP($B195,'Slutlig allokering'!$B$2:$AC$462,MATCH(S$3,'Slutlig allokering'!$B$2:$AJ$2,0),FALSE)/1,0)</f>
        <v>0</v>
      </c>
      <c r="T195">
        <f>IFERROR(VLOOKUP($B195,Kraftvärmeprod!$B$1:$AH$479,MATCH(T$2,Kraftvärmeprod!$B$1:$AG$1,0),FALSE)/1,0)-IFERROR(VLOOKUP($B195,'Slutlig allokering'!$B$2:$AC$462,MATCH(T$3,'Slutlig allokering'!$B$2:$AJ$2,0),FALSE)/1,0)</f>
        <v>0</v>
      </c>
      <c r="U195">
        <f>IFERROR(VLOOKUP($B195,Kraftvärmeprod!$B$1:$AH$479,MATCH(U$2,Kraftvärmeprod!$B$1:$AG$1,0),FALSE)/1,0)-IFERROR(VLOOKUP($B195,'Slutlig allokering'!$B$2:$AC$462,MATCH(U$3,'Slutlig allokering'!$B$2:$AJ$2,0),FALSE)/1,0)</f>
        <v>0</v>
      </c>
      <c r="V195">
        <f>IFERROR(VLOOKUP($B195,Kraftvärmeprod!$B$1:$AH$479,MATCH(V$2,Kraftvärmeprod!$B$1:$AG$1,0),FALSE)/1,0)-IFERROR(VLOOKUP($B195,'Slutlig allokering'!$B$2:$AC$462,MATCH(V$3,'Slutlig allokering'!$B$2:$AJ$2,0),FALSE)/1,0)</f>
        <v>0</v>
      </c>
      <c r="W195">
        <f>IFERROR(VLOOKUP($B195,Kraftvärmeprod!$B$1:$AH$479,MATCH(W$2,Kraftvärmeprod!$B$1:$AG$1,0),FALSE)/1,0)-IFERROR(VLOOKUP($B195,'Slutlig allokering'!$B$2:$AC$462,MATCH(W$3,'Slutlig allokering'!$B$2:$AJ$2,0),FALSE)/1,0)</f>
        <v>0</v>
      </c>
      <c r="X195">
        <f>IFERROR(VLOOKUP($B195,Kraftvärmeprod!$B$1:$AH$479,MATCH(X$2,Kraftvärmeprod!$B$1:$AG$1,0),FALSE)/1,0)-IFERROR(VLOOKUP($B195,'Slutlig allokering'!$B$2:$AC$462,MATCH(X$3,'Slutlig allokering'!$B$2:$AJ$2,0),FALSE)/1,0)</f>
        <v>0</v>
      </c>
      <c r="Y195">
        <f>IFERROR(VLOOKUP($B195,Kraftvärmeprod!$B$1:$AH$479,MATCH(Y$2,Kraftvärmeprod!$B$1:$AG$1,0),FALSE)/1,0)-IFERROR(VLOOKUP($B195,'Slutlig allokering'!$B$2:$AC$462,MATCH(Y$3,'Slutlig allokering'!$B$2:$AJ$2,0),FALSE)/1,0)</f>
        <v>0</v>
      </c>
      <c r="Z195">
        <f>IFERROR(VLOOKUP($B195,Kraftvärmeprod!$B$1:$AH$479,MATCH(Z$2,Kraftvärmeprod!$B$1:$AG$1,0),FALSE)/1,0)-IFERROR(VLOOKUP($B195,'Slutlig allokering'!$B$2:$AC$462,MATCH(Z$3,'Slutlig allokering'!$B$2:$AJ$2,0),FALSE)/1,0)</f>
        <v>0</v>
      </c>
      <c r="AA195">
        <f>IFERROR(VLOOKUP($B195,Kraftvärmeprod!$B$1:$AH$479,MATCH(AA$2,Kraftvärmeprod!$B$1:$AG$1,0),FALSE)/1,0)-IFERROR(VLOOKUP($B195,'Slutlig allokering'!$B$2:$AC$462,MATCH(AA$3,'Slutlig allokering'!$B$2:$AJ$2,0),FALSE)/1,0)</f>
        <v>0</v>
      </c>
      <c r="AB195">
        <f>IFERROR(VLOOKUP($B195,Kraftvärmeprod!$B$1:$AH$479,MATCH(AB$2,Kraftvärmeprod!$B$1:$AG$1,0),FALSE)/1,0)-IFERROR(VLOOKUP($B195,'Slutlig allokering'!$B$2:$AC$462,MATCH(AB$3,'Slutlig allokering'!$B$2:$AJ$2,0),FALSE)/1,0)</f>
        <v>0</v>
      </c>
      <c r="AE195">
        <f t="shared" si="4"/>
        <v>0</v>
      </c>
      <c r="AG195">
        <f>IFERROR(VLOOKUP(B195,'Slutlig allokering'!$B$2:$AJ$462,MATCH("Summa justerad allokerad tillförd energi (utan hjälpel och rökgaskondensering):",'Slutlig allokering'!$B$2:$AK$2,0),FALSE)/1,"")</f>
        <v>0</v>
      </c>
      <c r="AI195" s="55" t="str">
        <f>IFERROR(1-VLOOKUP(B195,'Slutlig allokering'!$B$2:$AJ$462,MATCH("Andel av bränsle i kvv som allokerats till värme, exklusive rökgaskondensering och hjälpel",'Slutlig allokering'!$B$2:$AK$2,0),FALSE),"")</f>
        <v/>
      </c>
      <c r="AK195" s="55" t="str">
        <f t="shared" si="5"/>
        <v/>
      </c>
    </row>
    <row r="196" spans="1:37" x14ac:dyDescent="0.25">
      <c r="A196" s="28" t="s">
        <v>255</v>
      </c>
      <c r="B196" s="28" t="s">
        <v>256</v>
      </c>
      <c r="C196">
        <f>IFERROR(VLOOKUP($B196,Kraftvärmeprod!$B$1:$AH$479,MATCH(C$3,Kraftvärmeprod!$B$1:$AG$1,0),FALSE)/1,"")</f>
        <v>281.60000000000002</v>
      </c>
      <c r="D196">
        <f>IFERROR(VLOOKUP($B196,Kraftvärmeprod!$B$1:$AH$479,MATCH(D$3,Kraftvärmeprod!$B$1:$AG$1,0),FALSE)/1,"")</f>
        <v>130.1</v>
      </c>
      <c r="E196">
        <f>IFERROR(VLOOKUP($B196,Kraftvärmeprod!$B$1:$AH$479,MATCH(E$2,Kraftvärmeprod!$B$1:$AG$1,0),FALSE)/1,0)-IFERROR(VLOOKUP($B196,'Slutlig allokering'!$B$2:$AC$462,MATCH(E$3,'Slutlig allokering'!$B$2:$AJ$2,0),FALSE)/1,0)</f>
        <v>0</v>
      </c>
      <c r="F196">
        <f>IFERROR(VLOOKUP($B196,Kraftvärmeprod!$B$1:$AH$479,MATCH(F$2,Kraftvärmeprod!$B$1:$AG$1,0),FALSE)/1,0)-IFERROR(VLOOKUP($B196,'Slutlig allokering'!$B$2:$AC$462,MATCH(F$3,'Slutlig allokering'!$B$2:$AJ$2,0),FALSE)/1,0)</f>
        <v>0</v>
      </c>
      <c r="G196">
        <f>IFERROR(VLOOKUP($B196,Kraftvärmeprod!$B$1:$AH$479,MATCH(G$2,Kraftvärmeprod!$B$1:$AG$1,0),FALSE)/1,0)-IFERROR(VLOOKUP($B196,'Slutlig allokering'!$B$2:$AC$462,MATCH(G$3,'Slutlig allokering'!$B$2:$AJ$2,0),FALSE)/1,0)</f>
        <v>46.980200000000004</v>
      </c>
      <c r="H196">
        <f>IFERROR(VLOOKUP($B196,Kraftvärmeprod!$B$1:$AH$479,MATCH(H$2,Kraftvärmeprod!$B$1:$AG$1,0),FALSE)/1,0)-IFERROR(VLOOKUP($B196,'Slutlig allokering'!$B$2:$AC$462,MATCH(H$3,'Slutlig allokering'!$B$2:$AJ$2,0),FALSE)/1,0)</f>
        <v>0</v>
      </c>
      <c r="I196">
        <f>IFERROR(VLOOKUP($B196,Kraftvärmeprod!$B$1:$AH$479,MATCH(I$2,Kraftvärmeprod!$B$1:$AG$1,0),FALSE)/1,0)-IFERROR(VLOOKUP($B196,'Slutlig allokering'!$B$2:$AC$462,MATCH(I$3,'Slutlig allokering'!$B$2:$AJ$2,0),FALSE)/1,0)</f>
        <v>0</v>
      </c>
      <c r="J196">
        <f>IFERROR(VLOOKUP($B196,Kraftvärmeprod!$B$1:$AH$479,MATCH(J$2,Kraftvärmeprod!$B$1:$AG$1,0),FALSE)/1,0)-IFERROR(VLOOKUP($B196,'Slutlig allokering'!$B$2:$AC$462,MATCH(J$3,'Slutlig allokering'!$B$2:$AJ$2,0),FALSE)/1,0)</f>
        <v>0</v>
      </c>
      <c r="K196">
        <f>IFERROR(VLOOKUP($B196,Kraftvärmeprod!$B$1:$AH$479,MATCH(K$2,Kraftvärmeprod!$B$1:$AG$1,0),FALSE)/1,0)-IFERROR(VLOOKUP($B196,'Slutlig allokering'!$B$2:$AC$462,MATCH(K$3,'Slutlig allokering'!$B$2:$AJ$2,0),FALSE)/1,0)</f>
        <v>0</v>
      </c>
      <c r="L196">
        <f>IFERROR(VLOOKUP($B196,Kraftvärmeprod!$B$1:$AH$479,MATCH(L$2,Kraftvärmeprod!$B$1:$AG$1,0),FALSE)/1,0)-IFERROR(VLOOKUP($B196,'Slutlig allokering'!$B$2:$AC$462,MATCH(L$3,'Slutlig allokering'!$B$2:$AJ$2,0),FALSE)/1,0)</f>
        <v>177.541</v>
      </c>
      <c r="M196" s="143">
        <f>IFERROR(VLOOKUP($B196,Miljö!$B$1:$S$477,MATCH(M$2,Miljö!$B$1:$X$1,0),FALSE)/1,0)-IFERROR(VLOOKUP($B196,'Slutlig allokering'!$B$2:$AC$462,MATCH(M$3,'Slutlig allokering'!$B$2:$AJ$2,0),FALSE)/1,0)</f>
        <v>10.160810000000001</v>
      </c>
      <c r="N196">
        <f>IFERROR(VLOOKUP($B196,Kraftvärmeprod!$B$1:$AH$479,MATCH(N$2,Kraftvärmeprod!$B$1:$AG$1,0),FALSE)/1,0)-IFERROR(VLOOKUP($B196,'Slutlig allokering'!$B$2:$AC$462,MATCH(N$3,'Slutlig allokering'!$B$2:$AJ$2,0),FALSE)/1,0)</f>
        <v>0</v>
      </c>
      <c r="O196">
        <f>IFERROR(VLOOKUP($B196,Kraftvärmeprod!$B$1:$AH$479,MATCH(O$2,Kraftvärmeprod!$B$1:$AG$1,0),FALSE)/1,0)-IFERROR(VLOOKUP($B196,'Slutlig allokering'!$B$2:$AC$462,MATCH(O$3,'Slutlig allokering'!$B$2:$AJ$2,0),FALSE)/1,0)</f>
        <v>0</v>
      </c>
      <c r="P196">
        <f>IFERROR(VLOOKUP($B196,Kraftvärmeprod!$B$1:$AH$479,MATCH(P$2,Kraftvärmeprod!$B$1:$AG$1,0),FALSE)/1,0)-IFERROR(VLOOKUP($B196,'Slutlig allokering'!$B$2:$AC$462,MATCH(P$3,'Slutlig allokering'!$B$2:$AJ$2,0),FALSE)/1,0)</f>
        <v>0</v>
      </c>
      <c r="Q196">
        <f>IFERROR(VLOOKUP($B196,Kraftvärmeprod!$B$1:$AH$479,MATCH(Q$2,Kraftvärmeprod!$B$1:$AG$1,0),FALSE)/1,0)-IFERROR(VLOOKUP($B196,'Slutlig allokering'!$B$2:$AC$462,MATCH(Q$3,'Slutlig allokering'!$B$2:$AJ$2,0),FALSE)/1,0)</f>
        <v>21.6327</v>
      </c>
      <c r="R196">
        <f>IFERROR(VLOOKUP($B196,Kraftvärmeprod!$B$1:$AH$479,MATCH(R$2,Kraftvärmeprod!$B$1:$AG$1,0),FALSE)/1,0)-IFERROR(VLOOKUP($B196,'Slutlig allokering'!$B$2:$AC$462,MATCH(R$3,'Slutlig allokering'!$B$2:$AJ$2,0),FALSE)/1,0)</f>
        <v>16.9893</v>
      </c>
      <c r="S196">
        <f>IFERROR(VLOOKUP($B196,Kraftvärmeprod!$B$1:$AH$479,MATCH(S$2,Kraftvärmeprod!$B$1:$AG$1,0),FALSE)/1,0)-IFERROR(VLOOKUP($B196,'Slutlig allokering'!$B$2:$AC$462,MATCH(S$3,'Slutlig allokering'!$B$2:$AJ$2,0),FALSE)/1,0)</f>
        <v>0</v>
      </c>
      <c r="T196">
        <f>IFERROR(VLOOKUP($B196,Kraftvärmeprod!$B$1:$AH$479,MATCH(T$2,Kraftvärmeprod!$B$1:$AG$1,0),FALSE)/1,0)-IFERROR(VLOOKUP($B196,'Slutlig allokering'!$B$2:$AC$462,MATCH(T$3,'Slutlig allokering'!$B$2:$AJ$2,0),FALSE)/1,0)</f>
        <v>0</v>
      </c>
      <c r="U196">
        <f>IFERROR(VLOOKUP($B196,Kraftvärmeprod!$B$1:$AH$479,MATCH(U$2,Kraftvärmeprod!$B$1:$AG$1,0),FALSE)/1,0)-IFERROR(VLOOKUP($B196,'Slutlig allokering'!$B$2:$AC$462,MATCH(U$3,'Slutlig allokering'!$B$2:$AJ$2,0),FALSE)/1,0)</f>
        <v>0</v>
      </c>
      <c r="V196">
        <f>IFERROR(VLOOKUP($B196,Kraftvärmeprod!$B$1:$AH$479,MATCH(V$2,Kraftvärmeprod!$B$1:$AG$1,0),FALSE)/1,0)-IFERROR(VLOOKUP($B196,'Slutlig allokering'!$B$2:$AC$462,MATCH(V$3,'Slutlig allokering'!$B$2:$AJ$2,0),FALSE)/1,0)</f>
        <v>0</v>
      </c>
      <c r="W196">
        <f>IFERROR(VLOOKUP($B196,Kraftvärmeprod!$B$1:$AH$479,MATCH(W$2,Kraftvärmeprod!$B$1:$AG$1,0),FALSE)/1,0)-IFERROR(VLOOKUP($B196,'Slutlig allokering'!$B$2:$AC$462,MATCH(W$3,'Slutlig allokering'!$B$2:$AJ$2,0),FALSE)/1,0)</f>
        <v>0</v>
      </c>
      <c r="X196">
        <f>IFERROR(VLOOKUP($B196,Kraftvärmeprod!$B$1:$AH$479,MATCH(X$2,Kraftvärmeprod!$B$1:$AG$1,0),FALSE)/1,0)-IFERROR(VLOOKUP($B196,'Slutlig allokering'!$B$2:$AC$462,MATCH(X$3,'Slutlig allokering'!$B$2:$AJ$2,0),FALSE)/1,0)</f>
        <v>0</v>
      </c>
      <c r="Y196">
        <f>IFERROR(VLOOKUP($B196,Kraftvärmeprod!$B$1:$AH$479,MATCH(Y$2,Kraftvärmeprod!$B$1:$AG$1,0),FALSE)/1,0)-IFERROR(VLOOKUP($B196,'Slutlig allokering'!$B$2:$AC$462,MATCH(Y$3,'Slutlig allokering'!$B$2:$AJ$2,0),FALSE)/1,0)</f>
        <v>0</v>
      </c>
      <c r="Z196">
        <f>IFERROR(VLOOKUP($B196,Kraftvärmeprod!$B$1:$AH$479,MATCH(Z$2,Kraftvärmeprod!$B$1:$AG$1,0),FALSE)/1,0)-IFERROR(VLOOKUP($B196,'Slutlig allokering'!$B$2:$AC$462,MATCH(Z$3,'Slutlig allokering'!$B$2:$AJ$2,0),FALSE)/1,0)</f>
        <v>0</v>
      </c>
      <c r="AA196">
        <f>IFERROR(VLOOKUP($B196,Kraftvärmeprod!$B$1:$AH$479,MATCH(AA$2,Kraftvärmeprod!$B$1:$AG$1,0),FALSE)/1,0)-IFERROR(VLOOKUP($B196,'Slutlig allokering'!$B$2:$AC$462,MATCH(AA$3,'Slutlig allokering'!$B$2:$AJ$2,0),FALSE)/1,0)</f>
        <v>0</v>
      </c>
      <c r="AB196">
        <f>IFERROR(VLOOKUP($B196,Kraftvärmeprod!$B$1:$AH$479,MATCH(AB$2,Kraftvärmeprod!$B$1:$AG$1,0),FALSE)/1,0)-IFERROR(VLOOKUP($B196,'Slutlig allokering'!$B$2:$AC$462,MATCH(AB$3,'Slutlig allokering'!$B$2:$AJ$2,0),FALSE)/1,0)</f>
        <v>0</v>
      </c>
      <c r="AE196">
        <f t="shared" si="4"/>
        <v>263.14319999999998</v>
      </c>
      <c r="AG196">
        <f>IFERROR(VLOOKUP(B196,'Slutlig allokering'!$B$2:$AJ$462,MATCH("Summa justerad allokerad tillförd energi (utan hjälpel och rökgaskondensering):",'Slutlig allokering'!$B$2:$AK$2,0),FALSE)/1,"")</f>
        <v>218.55680000000007</v>
      </c>
      <c r="AI196" s="55">
        <f>IFERROR(1-VLOOKUP(B196,'Slutlig allokering'!$B$2:$AJ$462,MATCH("Andel av bränsle i kvv som allokerats till värme, exklusive rökgaskondensering och hjälpel",'Slutlig allokering'!$B$2:$AK$2,0),FALSE),"")</f>
        <v>0.54628025742163167</v>
      </c>
      <c r="AK196" s="55">
        <f t="shared" si="5"/>
        <v>0.54628025742163167</v>
      </c>
    </row>
    <row r="197" spans="1:37" x14ac:dyDescent="0.25">
      <c r="A197" s="28" t="s">
        <v>255</v>
      </c>
      <c r="B197" s="28" t="s">
        <v>257</v>
      </c>
      <c r="C197" t="str">
        <f>IFERROR(VLOOKUP($B197,Kraftvärmeprod!$B$1:$AH$479,MATCH(C$3,Kraftvärmeprod!$B$1:$AG$1,0),FALSE)/1,"")</f>
        <v/>
      </c>
      <c r="D197" t="str">
        <f>IFERROR(VLOOKUP($B197,Kraftvärmeprod!$B$1:$AH$479,MATCH(D$3,Kraftvärmeprod!$B$1:$AG$1,0),FALSE)/1,"")</f>
        <v/>
      </c>
      <c r="E197">
        <f>IFERROR(VLOOKUP($B197,Kraftvärmeprod!$B$1:$AH$479,MATCH(E$2,Kraftvärmeprod!$B$1:$AG$1,0),FALSE)/1,0)-IFERROR(VLOOKUP($B197,'Slutlig allokering'!$B$2:$AC$462,MATCH(E$3,'Slutlig allokering'!$B$2:$AJ$2,0),FALSE)/1,0)</f>
        <v>0</v>
      </c>
      <c r="F197">
        <f>IFERROR(VLOOKUP($B197,Kraftvärmeprod!$B$1:$AH$479,MATCH(F$2,Kraftvärmeprod!$B$1:$AG$1,0),FALSE)/1,0)-IFERROR(VLOOKUP($B197,'Slutlig allokering'!$B$2:$AC$462,MATCH(F$3,'Slutlig allokering'!$B$2:$AJ$2,0),FALSE)/1,0)</f>
        <v>0</v>
      </c>
      <c r="G197">
        <f>IFERROR(VLOOKUP($B197,Kraftvärmeprod!$B$1:$AH$479,MATCH(G$2,Kraftvärmeprod!$B$1:$AG$1,0),FALSE)/1,0)-IFERROR(VLOOKUP($B197,'Slutlig allokering'!$B$2:$AC$462,MATCH(G$3,'Slutlig allokering'!$B$2:$AJ$2,0),FALSE)/1,0)</f>
        <v>0</v>
      </c>
      <c r="H197">
        <f>IFERROR(VLOOKUP($B197,Kraftvärmeprod!$B$1:$AH$479,MATCH(H$2,Kraftvärmeprod!$B$1:$AG$1,0),FALSE)/1,0)-IFERROR(VLOOKUP($B197,'Slutlig allokering'!$B$2:$AC$462,MATCH(H$3,'Slutlig allokering'!$B$2:$AJ$2,0),FALSE)/1,0)</f>
        <v>0</v>
      </c>
      <c r="I197">
        <f>IFERROR(VLOOKUP($B197,Kraftvärmeprod!$B$1:$AH$479,MATCH(I$2,Kraftvärmeprod!$B$1:$AG$1,0),FALSE)/1,0)-IFERROR(VLOOKUP($B197,'Slutlig allokering'!$B$2:$AC$462,MATCH(I$3,'Slutlig allokering'!$B$2:$AJ$2,0),FALSE)/1,0)</f>
        <v>0</v>
      </c>
      <c r="J197">
        <f>IFERROR(VLOOKUP($B197,Kraftvärmeprod!$B$1:$AH$479,MATCH(J$2,Kraftvärmeprod!$B$1:$AG$1,0),FALSE)/1,0)-IFERROR(VLOOKUP($B197,'Slutlig allokering'!$B$2:$AC$462,MATCH(J$3,'Slutlig allokering'!$B$2:$AJ$2,0),FALSE)/1,0)</f>
        <v>0</v>
      </c>
      <c r="K197">
        <f>IFERROR(VLOOKUP($B197,Kraftvärmeprod!$B$1:$AH$479,MATCH(K$2,Kraftvärmeprod!$B$1:$AG$1,0),FALSE)/1,0)-IFERROR(VLOOKUP($B197,'Slutlig allokering'!$B$2:$AC$462,MATCH(K$3,'Slutlig allokering'!$B$2:$AJ$2,0),FALSE)/1,0)</f>
        <v>0</v>
      </c>
      <c r="L197">
        <f>IFERROR(VLOOKUP($B197,Kraftvärmeprod!$B$1:$AH$479,MATCH(L$2,Kraftvärmeprod!$B$1:$AG$1,0),FALSE)/1,0)-IFERROR(VLOOKUP($B197,'Slutlig allokering'!$B$2:$AC$462,MATCH(L$3,'Slutlig allokering'!$B$2:$AJ$2,0),FALSE)/1,0)</f>
        <v>0</v>
      </c>
      <c r="M197" s="143">
        <f>IFERROR(VLOOKUP($B197,Miljö!$B$1:$S$477,MATCH(M$2,Miljö!$B$1:$X$1,0),FALSE)/1,0)-IFERROR(VLOOKUP($B197,'Slutlig allokering'!$B$2:$AC$462,MATCH(M$3,'Slutlig allokering'!$B$2:$AJ$2,0),FALSE)/1,0)</f>
        <v>0</v>
      </c>
      <c r="N197">
        <f>IFERROR(VLOOKUP($B197,Kraftvärmeprod!$B$1:$AH$479,MATCH(N$2,Kraftvärmeprod!$B$1:$AG$1,0),FALSE)/1,0)-IFERROR(VLOOKUP($B197,'Slutlig allokering'!$B$2:$AC$462,MATCH(N$3,'Slutlig allokering'!$B$2:$AJ$2,0),FALSE)/1,0)</f>
        <v>0</v>
      </c>
      <c r="O197">
        <f>IFERROR(VLOOKUP($B197,Kraftvärmeprod!$B$1:$AH$479,MATCH(O$2,Kraftvärmeprod!$B$1:$AG$1,0),FALSE)/1,0)-IFERROR(VLOOKUP($B197,'Slutlig allokering'!$B$2:$AC$462,MATCH(O$3,'Slutlig allokering'!$B$2:$AJ$2,0),FALSE)/1,0)</f>
        <v>0</v>
      </c>
      <c r="P197">
        <f>IFERROR(VLOOKUP($B197,Kraftvärmeprod!$B$1:$AH$479,MATCH(P$2,Kraftvärmeprod!$B$1:$AG$1,0),FALSE)/1,0)-IFERROR(VLOOKUP($B197,'Slutlig allokering'!$B$2:$AC$462,MATCH(P$3,'Slutlig allokering'!$B$2:$AJ$2,0),FALSE)/1,0)</f>
        <v>0</v>
      </c>
      <c r="Q197">
        <f>IFERROR(VLOOKUP($B197,Kraftvärmeprod!$B$1:$AH$479,MATCH(Q$2,Kraftvärmeprod!$B$1:$AG$1,0),FALSE)/1,0)-IFERROR(VLOOKUP($B197,'Slutlig allokering'!$B$2:$AC$462,MATCH(Q$3,'Slutlig allokering'!$B$2:$AJ$2,0),FALSE)/1,0)</f>
        <v>0</v>
      </c>
      <c r="R197">
        <f>IFERROR(VLOOKUP($B197,Kraftvärmeprod!$B$1:$AH$479,MATCH(R$2,Kraftvärmeprod!$B$1:$AG$1,0),FALSE)/1,0)-IFERROR(VLOOKUP($B197,'Slutlig allokering'!$B$2:$AC$462,MATCH(R$3,'Slutlig allokering'!$B$2:$AJ$2,0),FALSE)/1,0)</f>
        <v>0</v>
      </c>
      <c r="S197">
        <f>IFERROR(VLOOKUP($B197,Kraftvärmeprod!$B$1:$AH$479,MATCH(S$2,Kraftvärmeprod!$B$1:$AG$1,0),FALSE)/1,0)-IFERROR(VLOOKUP($B197,'Slutlig allokering'!$B$2:$AC$462,MATCH(S$3,'Slutlig allokering'!$B$2:$AJ$2,0),FALSE)/1,0)</f>
        <v>0</v>
      </c>
      <c r="T197">
        <f>IFERROR(VLOOKUP($B197,Kraftvärmeprod!$B$1:$AH$479,MATCH(T$2,Kraftvärmeprod!$B$1:$AG$1,0),FALSE)/1,0)-IFERROR(VLOOKUP($B197,'Slutlig allokering'!$B$2:$AC$462,MATCH(T$3,'Slutlig allokering'!$B$2:$AJ$2,0),FALSE)/1,0)</f>
        <v>0</v>
      </c>
      <c r="U197">
        <f>IFERROR(VLOOKUP($B197,Kraftvärmeprod!$B$1:$AH$479,MATCH(U$2,Kraftvärmeprod!$B$1:$AG$1,0),FALSE)/1,0)-IFERROR(VLOOKUP($B197,'Slutlig allokering'!$B$2:$AC$462,MATCH(U$3,'Slutlig allokering'!$B$2:$AJ$2,0),FALSE)/1,0)</f>
        <v>0</v>
      </c>
      <c r="V197">
        <f>IFERROR(VLOOKUP($B197,Kraftvärmeprod!$B$1:$AH$479,MATCH(V$2,Kraftvärmeprod!$B$1:$AG$1,0),FALSE)/1,0)-IFERROR(VLOOKUP($B197,'Slutlig allokering'!$B$2:$AC$462,MATCH(V$3,'Slutlig allokering'!$B$2:$AJ$2,0),FALSE)/1,0)</f>
        <v>0</v>
      </c>
      <c r="W197">
        <f>IFERROR(VLOOKUP($B197,Kraftvärmeprod!$B$1:$AH$479,MATCH(W$2,Kraftvärmeprod!$B$1:$AG$1,0),FALSE)/1,0)-IFERROR(VLOOKUP($B197,'Slutlig allokering'!$B$2:$AC$462,MATCH(W$3,'Slutlig allokering'!$B$2:$AJ$2,0),FALSE)/1,0)</f>
        <v>0</v>
      </c>
      <c r="X197">
        <f>IFERROR(VLOOKUP($B197,Kraftvärmeprod!$B$1:$AH$479,MATCH(X$2,Kraftvärmeprod!$B$1:$AG$1,0),FALSE)/1,0)-IFERROR(VLOOKUP($B197,'Slutlig allokering'!$B$2:$AC$462,MATCH(X$3,'Slutlig allokering'!$B$2:$AJ$2,0),FALSE)/1,0)</f>
        <v>0</v>
      </c>
      <c r="Y197">
        <f>IFERROR(VLOOKUP($B197,Kraftvärmeprod!$B$1:$AH$479,MATCH(Y$2,Kraftvärmeprod!$B$1:$AG$1,0),FALSE)/1,0)-IFERROR(VLOOKUP($B197,'Slutlig allokering'!$B$2:$AC$462,MATCH(Y$3,'Slutlig allokering'!$B$2:$AJ$2,0),FALSE)/1,0)</f>
        <v>0</v>
      </c>
      <c r="Z197">
        <f>IFERROR(VLOOKUP($B197,Kraftvärmeprod!$B$1:$AH$479,MATCH(Z$2,Kraftvärmeprod!$B$1:$AG$1,0),FALSE)/1,0)-IFERROR(VLOOKUP($B197,'Slutlig allokering'!$B$2:$AC$462,MATCH(Z$3,'Slutlig allokering'!$B$2:$AJ$2,0),FALSE)/1,0)</f>
        <v>0</v>
      </c>
      <c r="AA197">
        <f>IFERROR(VLOOKUP($B197,Kraftvärmeprod!$B$1:$AH$479,MATCH(AA$2,Kraftvärmeprod!$B$1:$AG$1,0),FALSE)/1,0)-IFERROR(VLOOKUP($B197,'Slutlig allokering'!$B$2:$AC$462,MATCH(AA$3,'Slutlig allokering'!$B$2:$AJ$2,0),FALSE)/1,0)</f>
        <v>0</v>
      </c>
      <c r="AB197">
        <f>IFERROR(VLOOKUP($B197,Kraftvärmeprod!$B$1:$AH$479,MATCH(AB$2,Kraftvärmeprod!$B$1:$AG$1,0),FALSE)/1,0)-IFERROR(VLOOKUP($B197,'Slutlig allokering'!$B$2:$AC$462,MATCH(AB$3,'Slutlig allokering'!$B$2:$AJ$2,0),FALSE)/1,0)</f>
        <v>0</v>
      </c>
      <c r="AE197">
        <f t="shared" ref="AE197:AE260" si="6">SUM(E197:AB197)-M197</f>
        <v>0</v>
      </c>
      <c r="AG197">
        <f>IFERROR(VLOOKUP(B197,'Slutlig allokering'!$B$2:$AJ$462,MATCH("Summa justerad allokerad tillförd energi (utan hjälpel och rökgaskondensering):",'Slutlig allokering'!$B$2:$AK$2,0),FALSE)/1,"")</f>
        <v>0</v>
      </c>
      <c r="AI197" s="55" t="str">
        <f>IFERROR(1-VLOOKUP(B197,'Slutlig allokering'!$B$2:$AJ$462,MATCH("Andel av bränsle i kvv som allokerats till värme, exklusive rökgaskondensering och hjälpel",'Slutlig allokering'!$B$2:$AK$2,0),FALSE),"")</f>
        <v/>
      </c>
      <c r="AK197" s="55" t="str">
        <f t="shared" ref="AK197:AK260" si="7">IFERROR(AE197/(AE197+AG197),"")</f>
        <v/>
      </c>
    </row>
    <row r="198" spans="1:37" x14ac:dyDescent="0.25">
      <c r="A198" s="28" t="s">
        <v>258</v>
      </c>
      <c r="B198" s="28" t="s">
        <v>259</v>
      </c>
      <c r="C198" t="str">
        <f>IFERROR(VLOOKUP($B198,Kraftvärmeprod!$B$1:$AH$479,MATCH(C$3,Kraftvärmeprod!$B$1:$AG$1,0),FALSE)/1,"")</f>
        <v/>
      </c>
      <c r="D198" t="str">
        <f>IFERROR(VLOOKUP($B198,Kraftvärmeprod!$B$1:$AH$479,MATCH(D$3,Kraftvärmeprod!$B$1:$AG$1,0),FALSE)/1,"")</f>
        <v/>
      </c>
      <c r="E198">
        <f>IFERROR(VLOOKUP($B198,Kraftvärmeprod!$B$1:$AH$479,MATCH(E$2,Kraftvärmeprod!$B$1:$AG$1,0),FALSE)/1,0)-IFERROR(VLOOKUP($B198,'Slutlig allokering'!$B$2:$AC$462,MATCH(E$3,'Slutlig allokering'!$B$2:$AJ$2,0),FALSE)/1,0)</f>
        <v>0</v>
      </c>
      <c r="F198">
        <f>IFERROR(VLOOKUP($B198,Kraftvärmeprod!$B$1:$AH$479,MATCH(F$2,Kraftvärmeprod!$B$1:$AG$1,0),FALSE)/1,0)-IFERROR(VLOOKUP($B198,'Slutlig allokering'!$B$2:$AC$462,MATCH(F$3,'Slutlig allokering'!$B$2:$AJ$2,0),FALSE)/1,0)</f>
        <v>0</v>
      </c>
      <c r="G198">
        <f>IFERROR(VLOOKUP($B198,Kraftvärmeprod!$B$1:$AH$479,MATCH(G$2,Kraftvärmeprod!$B$1:$AG$1,0),FALSE)/1,0)-IFERROR(VLOOKUP($B198,'Slutlig allokering'!$B$2:$AC$462,MATCH(G$3,'Slutlig allokering'!$B$2:$AJ$2,0),FALSE)/1,0)</f>
        <v>0</v>
      </c>
      <c r="H198">
        <f>IFERROR(VLOOKUP($B198,Kraftvärmeprod!$B$1:$AH$479,MATCH(H$2,Kraftvärmeprod!$B$1:$AG$1,0),FALSE)/1,0)-IFERROR(VLOOKUP($B198,'Slutlig allokering'!$B$2:$AC$462,MATCH(H$3,'Slutlig allokering'!$B$2:$AJ$2,0),FALSE)/1,0)</f>
        <v>0</v>
      </c>
      <c r="I198">
        <f>IFERROR(VLOOKUP($B198,Kraftvärmeprod!$B$1:$AH$479,MATCH(I$2,Kraftvärmeprod!$B$1:$AG$1,0),FALSE)/1,0)-IFERROR(VLOOKUP($B198,'Slutlig allokering'!$B$2:$AC$462,MATCH(I$3,'Slutlig allokering'!$B$2:$AJ$2,0),FALSE)/1,0)</f>
        <v>0</v>
      </c>
      <c r="J198">
        <f>IFERROR(VLOOKUP($B198,Kraftvärmeprod!$B$1:$AH$479,MATCH(J$2,Kraftvärmeprod!$B$1:$AG$1,0),FALSE)/1,0)-IFERROR(VLOOKUP($B198,'Slutlig allokering'!$B$2:$AC$462,MATCH(J$3,'Slutlig allokering'!$B$2:$AJ$2,0),FALSE)/1,0)</f>
        <v>0</v>
      </c>
      <c r="K198">
        <f>IFERROR(VLOOKUP($B198,Kraftvärmeprod!$B$1:$AH$479,MATCH(K$2,Kraftvärmeprod!$B$1:$AG$1,0),FALSE)/1,0)-IFERROR(VLOOKUP($B198,'Slutlig allokering'!$B$2:$AC$462,MATCH(K$3,'Slutlig allokering'!$B$2:$AJ$2,0),FALSE)/1,0)</f>
        <v>0</v>
      </c>
      <c r="L198">
        <f>IFERROR(VLOOKUP($B198,Kraftvärmeprod!$B$1:$AH$479,MATCH(L$2,Kraftvärmeprod!$B$1:$AG$1,0),FALSE)/1,0)-IFERROR(VLOOKUP($B198,'Slutlig allokering'!$B$2:$AC$462,MATCH(L$3,'Slutlig allokering'!$B$2:$AJ$2,0),FALSE)/1,0)</f>
        <v>0</v>
      </c>
      <c r="M198" s="143">
        <f>IFERROR(VLOOKUP($B198,Miljö!$B$1:$S$477,MATCH(M$2,Miljö!$B$1:$X$1,0),FALSE)/1,0)-IFERROR(VLOOKUP($B198,'Slutlig allokering'!$B$2:$AC$462,MATCH(M$3,'Slutlig allokering'!$B$2:$AJ$2,0),FALSE)/1,0)</f>
        <v>0</v>
      </c>
      <c r="N198">
        <f>IFERROR(VLOOKUP($B198,Kraftvärmeprod!$B$1:$AH$479,MATCH(N$2,Kraftvärmeprod!$B$1:$AG$1,0),FALSE)/1,0)-IFERROR(VLOOKUP($B198,'Slutlig allokering'!$B$2:$AC$462,MATCH(N$3,'Slutlig allokering'!$B$2:$AJ$2,0),FALSE)/1,0)</f>
        <v>0</v>
      </c>
      <c r="O198">
        <f>IFERROR(VLOOKUP($B198,Kraftvärmeprod!$B$1:$AH$479,MATCH(O$2,Kraftvärmeprod!$B$1:$AG$1,0),FALSE)/1,0)-IFERROR(VLOOKUP($B198,'Slutlig allokering'!$B$2:$AC$462,MATCH(O$3,'Slutlig allokering'!$B$2:$AJ$2,0),FALSE)/1,0)</f>
        <v>0</v>
      </c>
      <c r="P198">
        <f>IFERROR(VLOOKUP($B198,Kraftvärmeprod!$B$1:$AH$479,MATCH(P$2,Kraftvärmeprod!$B$1:$AG$1,0),FALSE)/1,0)-IFERROR(VLOOKUP($B198,'Slutlig allokering'!$B$2:$AC$462,MATCH(P$3,'Slutlig allokering'!$B$2:$AJ$2,0),FALSE)/1,0)</f>
        <v>0</v>
      </c>
      <c r="Q198">
        <f>IFERROR(VLOOKUP($B198,Kraftvärmeprod!$B$1:$AH$479,MATCH(Q$2,Kraftvärmeprod!$B$1:$AG$1,0),FALSE)/1,0)-IFERROR(VLOOKUP($B198,'Slutlig allokering'!$B$2:$AC$462,MATCH(Q$3,'Slutlig allokering'!$B$2:$AJ$2,0),FALSE)/1,0)</f>
        <v>0</v>
      </c>
      <c r="R198">
        <f>IFERROR(VLOOKUP($B198,Kraftvärmeprod!$B$1:$AH$479,MATCH(R$2,Kraftvärmeprod!$B$1:$AG$1,0),FALSE)/1,0)-IFERROR(VLOOKUP($B198,'Slutlig allokering'!$B$2:$AC$462,MATCH(R$3,'Slutlig allokering'!$B$2:$AJ$2,0),FALSE)/1,0)</f>
        <v>0</v>
      </c>
      <c r="S198">
        <f>IFERROR(VLOOKUP($B198,Kraftvärmeprod!$B$1:$AH$479,MATCH(S$2,Kraftvärmeprod!$B$1:$AG$1,0),FALSE)/1,0)-IFERROR(VLOOKUP($B198,'Slutlig allokering'!$B$2:$AC$462,MATCH(S$3,'Slutlig allokering'!$B$2:$AJ$2,0),FALSE)/1,0)</f>
        <v>0</v>
      </c>
      <c r="T198">
        <f>IFERROR(VLOOKUP($B198,Kraftvärmeprod!$B$1:$AH$479,MATCH(T$2,Kraftvärmeprod!$B$1:$AG$1,0),FALSE)/1,0)-IFERROR(VLOOKUP($B198,'Slutlig allokering'!$B$2:$AC$462,MATCH(T$3,'Slutlig allokering'!$B$2:$AJ$2,0),FALSE)/1,0)</f>
        <v>0</v>
      </c>
      <c r="U198">
        <f>IFERROR(VLOOKUP($B198,Kraftvärmeprod!$B$1:$AH$479,MATCH(U$2,Kraftvärmeprod!$B$1:$AG$1,0),FALSE)/1,0)-IFERROR(VLOOKUP($B198,'Slutlig allokering'!$B$2:$AC$462,MATCH(U$3,'Slutlig allokering'!$B$2:$AJ$2,0),FALSE)/1,0)</f>
        <v>0</v>
      </c>
      <c r="V198">
        <f>IFERROR(VLOOKUP($B198,Kraftvärmeprod!$B$1:$AH$479,MATCH(V$2,Kraftvärmeprod!$B$1:$AG$1,0),FALSE)/1,0)-IFERROR(VLOOKUP($B198,'Slutlig allokering'!$B$2:$AC$462,MATCH(V$3,'Slutlig allokering'!$B$2:$AJ$2,0),FALSE)/1,0)</f>
        <v>0</v>
      </c>
      <c r="W198">
        <f>IFERROR(VLOOKUP($B198,Kraftvärmeprod!$B$1:$AH$479,MATCH(W$2,Kraftvärmeprod!$B$1:$AG$1,0),FALSE)/1,0)-IFERROR(VLOOKUP($B198,'Slutlig allokering'!$B$2:$AC$462,MATCH(W$3,'Slutlig allokering'!$B$2:$AJ$2,0),FALSE)/1,0)</f>
        <v>0</v>
      </c>
      <c r="X198">
        <f>IFERROR(VLOOKUP($B198,Kraftvärmeprod!$B$1:$AH$479,MATCH(X$2,Kraftvärmeprod!$B$1:$AG$1,0),FALSE)/1,0)-IFERROR(VLOOKUP($B198,'Slutlig allokering'!$B$2:$AC$462,MATCH(X$3,'Slutlig allokering'!$B$2:$AJ$2,0),FALSE)/1,0)</f>
        <v>0</v>
      </c>
      <c r="Y198">
        <f>IFERROR(VLOOKUP($B198,Kraftvärmeprod!$B$1:$AH$479,MATCH(Y$2,Kraftvärmeprod!$B$1:$AG$1,0),FALSE)/1,0)-IFERROR(VLOOKUP($B198,'Slutlig allokering'!$B$2:$AC$462,MATCH(Y$3,'Slutlig allokering'!$B$2:$AJ$2,0),FALSE)/1,0)</f>
        <v>0</v>
      </c>
      <c r="Z198">
        <f>IFERROR(VLOOKUP($B198,Kraftvärmeprod!$B$1:$AH$479,MATCH(Z$2,Kraftvärmeprod!$B$1:$AG$1,0),FALSE)/1,0)-IFERROR(VLOOKUP($B198,'Slutlig allokering'!$B$2:$AC$462,MATCH(Z$3,'Slutlig allokering'!$B$2:$AJ$2,0),FALSE)/1,0)</f>
        <v>0</v>
      </c>
      <c r="AA198">
        <f>IFERROR(VLOOKUP($B198,Kraftvärmeprod!$B$1:$AH$479,MATCH(AA$2,Kraftvärmeprod!$B$1:$AG$1,0),FALSE)/1,0)-IFERROR(VLOOKUP($B198,'Slutlig allokering'!$B$2:$AC$462,MATCH(AA$3,'Slutlig allokering'!$B$2:$AJ$2,0),FALSE)/1,0)</f>
        <v>0</v>
      </c>
      <c r="AB198">
        <f>IFERROR(VLOOKUP($B198,Kraftvärmeprod!$B$1:$AH$479,MATCH(AB$2,Kraftvärmeprod!$B$1:$AG$1,0),FALSE)/1,0)-IFERROR(VLOOKUP($B198,'Slutlig allokering'!$B$2:$AC$462,MATCH(AB$3,'Slutlig allokering'!$B$2:$AJ$2,0),FALSE)/1,0)</f>
        <v>0</v>
      </c>
      <c r="AE198">
        <f t="shared" si="6"/>
        <v>0</v>
      </c>
      <c r="AG198">
        <f>IFERROR(VLOOKUP(B198,'Slutlig allokering'!$B$2:$AJ$462,MATCH("Summa justerad allokerad tillförd energi (utan hjälpel och rökgaskondensering):",'Slutlig allokering'!$B$2:$AK$2,0),FALSE)/1,"")</f>
        <v>0</v>
      </c>
      <c r="AI198" s="55" t="str">
        <f>IFERROR(1-VLOOKUP(B198,'Slutlig allokering'!$B$2:$AJ$462,MATCH("Andel av bränsle i kvv som allokerats till värme, exklusive rökgaskondensering och hjälpel",'Slutlig allokering'!$B$2:$AK$2,0),FALSE),"")</f>
        <v/>
      </c>
      <c r="AK198" s="55" t="str">
        <f t="shared" si="7"/>
        <v/>
      </c>
    </row>
    <row r="199" spans="1:37" x14ac:dyDescent="0.25">
      <c r="A199" s="28" t="s">
        <v>260</v>
      </c>
      <c r="B199" s="28" t="s">
        <v>261</v>
      </c>
      <c r="C199">
        <f>IFERROR(VLOOKUP($B199,Kraftvärmeprod!$B$1:$AH$479,MATCH(C$3,Kraftvärmeprod!$B$1:$AG$1,0),FALSE)/1,"")</f>
        <v>429.214</v>
      </c>
      <c r="D199">
        <f>IFERROR(VLOOKUP($B199,Kraftvärmeprod!$B$1:$AH$479,MATCH(D$3,Kraftvärmeprod!$B$1:$AG$1,0),FALSE)/1,"")</f>
        <v>73.414000000000001</v>
      </c>
      <c r="E199">
        <f>IFERROR(VLOOKUP($B199,Kraftvärmeprod!$B$1:$AH$479,MATCH(E$2,Kraftvärmeprod!$B$1:$AG$1,0),FALSE)/1,0)-IFERROR(VLOOKUP($B199,'Slutlig allokering'!$B$2:$AC$462,MATCH(E$3,'Slutlig allokering'!$B$2:$AJ$2,0),FALSE)/1,0)</f>
        <v>0</v>
      </c>
      <c r="F199">
        <f>IFERROR(VLOOKUP($B199,Kraftvärmeprod!$B$1:$AH$479,MATCH(F$2,Kraftvärmeprod!$B$1:$AG$1,0),FALSE)/1,0)-IFERROR(VLOOKUP($B199,'Slutlig allokering'!$B$2:$AC$462,MATCH(F$3,'Slutlig allokering'!$B$2:$AJ$2,0),FALSE)/1,0)</f>
        <v>0</v>
      </c>
      <c r="G199">
        <f>IFERROR(VLOOKUP($B199,Kraftvärmeprod!$B$1:$AH$479,MATCH(G$2,Kraftvärmeprod!$B$1:$AG$1,0),FALSE)/1,0)-IFERROR(VLOOKUP($B199,'Slutlig allokering'!$B$2:$AC$462,MATCH(G$3,'Slutlig allokering'!$B$2:$AJ$2,0),FALSE)/1,0)</f>
        <v>0</v>
      </c>
      <c r="H199">
        <f>IFERROR(VLOOKUP($B199,Kraftvärmeprod!$B$1:$AH$479,MATCH(H$2,Kraftvärmeprod!$B$1:$AG$1,0),FALSE)/1,0)-IFERROR(VLOOKUP($B199,'Slutlig allokering'!$B$2:$AC$462,MATCH(H$3,'Slutlig allokering'!$B$2:$AJ$2,0),FALSE)/1,0)</f>
        <v>0</v>
      </c>
      <c r="I199">
        <f>IFERROR(VLOOKUP($B199,Kraftvärmeprod!$B$1:$AH$479,MATCH(I$2,Kraftvärmeprod!$B$1:$AG$1,0),FALSE)/1,0)-IFERROR(VLOOKUP($B199,'Slutlig allokering'!$B$2:$AC$462,MATCH(I$3,'Slutlig allokering'!$B$2:$AJ$2,0),FALSE)/1,0)</f>
        <v>0.55264000000000002</v>
      </c>
      <c r="J199">
        <f>IFERROR(VLOOKUP($B199,Kraftvärmeprod!$B$1:$AH$479,MATCH(J$2,Kraftvärmeprod!$B$1:$AG$1,0),FALSE)/1,0)-IFERROR(VLOOKUP($B199,'Slutlig allokering'!$B$2:$AC$462,MATCH(J$3,'Slutlig allokering'!$B$2:$AJ$2,0),FALSE)/1,0)</f>
        <v>0</v>
      </c>
      <c r="K199">
        <f>IFERROR(VLOOKUP($B199,Kraftvärmeprod!$B$1:$AH$479,MATCH(K$2,Kraftvärmeprod!$B$1:$AG$1,0),FALSE)/1,0)-IFERROR(VLOOKUP($B199,'Slutlig allokering'!$B$2:$AC$462,MATCH(K$3,'Slutlig allokering'!$B$2:$AJ$2,0),FALSE)/1,0)</f>
        <v>4.115499999999999</v>
      </c>
      <c r="L199">
        <f>IFERROR(VLOOKUP($B199,Kraftvärmeprod!$B$1:$AH$479,MATCH(L$2,Kraftvärmeprod!$B$1:$AG$1,0),FALSE)/1,0)-IFERROR(VLOOKUP($B199,'Slutlig allokering'!$B$2:$AC$462,MATCH(L$3,'Slutlig allokering'!$B$2:$AJ$2,0),FALSE)/1,0)</f>
        <v>0</v>
      </c>
      <c r="M199" s="143">
        <f>IFERROR(VLOOKUP($B199,Miljö!$B$1:$S$477,MATCH(M$2,Miljö!$B$1:$X$1,0),FALSE)/1,0)-IFERROR(VLOOKUP($B199,'Slutlig allokering'!$B$2:$AC$462,MATCH(M$3,'Slutlig allokering'!$B$2:$AJ$2,0),FALSE)/1,0)</f>
        <v>6.7758999999999983</v>
      </c>
      <c r="N199">
        <f>IFERROR(VLOOKUP($B199,Kraftvärmeprod!$B$1:$AH$479,MATCH(N$2,Kraftvärmeprod!$B$1:$AG$1,0),FALSE)/1,0)-IFERROR(VLOOKUP($B199,'Slutlig allokering'!$B$2:$AC$462,MATCH(N$3,'Slutlig allokering'!$B$2:$AJ$2,0),FALSE)/1,0)</f>
        <v>0</v>
      </c>
      <c r="O199">
        <f>IFERROR(VLOOKUP($B199,Kraftvärmeprod!$B$1:$AH$479,MATCH(O$2,Kraftvärmeprod!$B$1:$AG$1,0),FALSE)/1,0)-IFERROR(VLOOKUP($B199,'Slutlig allokering'!$B$2:$AC$462,MATCH(O$3,'Slutlig allokering'!$B$2:$AJ$2,0),FALSE)/1,0)</f>
        <v>0</v>
      </c>
      <c r="P199">
        <f>IFERROR(VLOOKUP($B199,Kraftvärmeprod!$B$1:$AH$479,MATCH(P$2,Kraftvärmeprod!$B$1:$AG$1,0),FALSE)/1,0)-IFERROR(VLOOKUP($B199,'Slutlig allokering'!$B$2:$AC$462,MATCH(P$3,'Slutlig allokering'!$B$2:$AJ$2,0),FALSE)/1,0)</f>
        <v>0</v>
      </c>
      <c r="Q199">
        <f>IFERROR(VLOOKUP($B199,Kraftvärmeprod!$B$1:$AH$479,MATCH(Q$2,Kraftvärmeprod!$B$1:$AG$1,0),FALSE)/1,0)-IFERROR(VLOOKUP($B199,'Slutlig allokering'!$B$2:$AC$462,MATCH(Q$3,'Slutlig allokering'!$B$2:$AJ$2,0),FALSE)/1,0)</f>
        <v>0</v>
      </c>
      <c r="R199">
        <f>IFERROR(VLOOKUP($B199,Kraftvärmeprod!$B$1:$AH$479,MATCH(R$2,Kraftvärmeprod!$B$1:$AG$1,0),FALSE)/1,0)-IFERROR(VLOOKUP($B199,'Slutlig allokering'!$B$2:$AC$462,MATCH(R$3,'Slutlig allokering'!$B$2:$AJ$2,0),FALSE)/1,0)</f>
        <v>0</v>
      </c>
      <c r="S199">
        <f>IFERROR(VLOOKUP($B199,Kraftvärmeprod!$B$1:$AH$479,MATCH(S$2,Kraftvärmeprod!$B$1:$AG$1,0),FALSE)/1,0)-IFERROR(VLOOKUP($B199,'Slutlig allokering'!$B$2:$AC$462,MATCH(S$3,'Slutlig allokering'!$B$2:$AJ$2,0),FALSE)/1,0)</f>
        <v>0</v>
      </c>
      <c r="T199">
        <f>IFERROR(VLOOKUP($B199,Kraftvärmeprod!$B$1:$AH$479,MATCH(T$2,Kraftvärmeprod!$B$1:$AG$1,0),FALSE)/1,0)-IFERROR(VLOOKUP($B199,'Slutlig allokering'!$B$2:$AC$462,MATCH(T$3,'Slutlig allokering'!$B$2:$AJ$2,0),FALSE)/1,0)</f>
        <v>0</v>
      </c>
      <c r="U199">
        <f>IFERROR(VLOOKUP($B199,Kraftvärmeprod!$B$1:$AH$479,MATCH(U$2,Kraftvärmeprod!$B$1:$AG$1,0),FALSE)/1,0)-IFERROR(VLOOKUP($B199,'Slutlig allokering'!$B$2:$AC$462,MATCH(U$3,'Slutlig allokering'!$B$2:$AJ$2,0),FALSE)/1,0)</f>
        <v>0</v>
      </c>
      <c r="V199">
        <f>IFERROR(VLOOKUP($B199,Kraftvärmeprod!$B$1:$AH$479,MATCH(V$2,Kraftvärmeprod!$B$1:$AG$1,0),FALSE)/1,0)-IFERROR(VLOOKUP($B199,'Slutlig allokering'!$B$2:$AC$462,MATCH(V$3,'Slutlig allokering'!$B$2:$AJ$2,0),FALSE)/1,0)</f>
        <v>0</v>
      </c>
      <c r="W199">
        <f>IFERROR(VLOOKUP($B199,Kraftvärmeprod!$B$1:$AH$479,MATCH(W$2,Kraftvärmeprod!$B$1:$AG$1,0),FALSE)/1,0)-IFERROR(VLOOKUP($B199,'Slutlig allokering'!$B$2:$AC$462,MATCH(W$3,'Slutlig allokering'!$B$2:$AJ$2,0),FALSE)/1,0)</f>
        <v>0</v>
      </c>
      <c r="X199">
        <f>IFERROR(VLOOKUP($B199,Kraftvärmeprod!$B$1:$AH$479,MATCH(X$2,Kraftvärmeprod!$B$1:$AG$1,0),FALSE)/1,0)-IFERROR(VLOOKUP($B199,'Slutlig allokering'!$B$2:$AC$462,MATCH(X$3,'Slutlig allokering'!$B$2:$AJ$2,0),FALSE)/1,0)</f>
        <v>0</v>
      </c>
      <c r="Y199">
        <f>IFERROR(VLOOKUP($B199,Kraftvärmeprod!$B$1:$AH$479,MATCH(Y$2,Kraftvärmeprod!$B$1:$AG$1,0),FALSE)/1,0)-IFERROR(VLOOKUP($B199,'Slutlig allokering'!$B$2:$AC$462,MATCH(Y$3,'Slutlig allokering'!$B$2:$AJ$2,0),FALSE)/1,0)</f>
        <v>0</v>
      </c>
      <c r="Z199">
        <f>IFERROR(VLOOKUP($B199,Kraftvärmeprod!$B$1:$AH$479,MATCH(Z$2,Kraftvärmeprod!$B$1:$AG$1,0),FALSE)/1,0)-IFERROR(VLOOKUP($B199,'Slutlig allokering'!$B$2:$AC$462,MATCH(Z$3,'Slutlig allokering'!$B$2:$AJ$2,0),FALSE)/1,0)</f>
        <v>0</v>
      </c>
      <c r="AA199">
        <f>IFERROR(VLOOKUP($B199,Kraftvärmeprod!$B$1:$AH$479,MATCH(AA$2,Kraftvärmeprod!$B$1:$AG$1,0),FALSE)/1,0)-IFERROR(VLOOKUP($B199,'Slutlig allokering'!$B$2:$AC$462,MATCH(AA$3,'Slutlig allokering'!$B$2:$AJ$2,0),FALSE)/1,0)</f>
        <v>0</v>
      </c>
      <c r="AB199">
        <f>IFERROR(VLOOKUP($B199,Kraftvärmeprod!$B$1:$AH$479,MATCH(AB$2,Kraftvärmeprod!$B$1:$AG$1,0),FALSE)/1,0)-IFERROR(VLOOKUP($B199,'Slutlig allokering'!$B$2:$AC$462,MATCH(AB$3,'Slutlig allokering'!$B$2:$AJ$2,0),FALSE)/1,0)</f>
        <v>143.58100000000002</v>
      </c>
      <c r="AE199">
        <f t="shared" si="6"/>
        <v>148.24914000000001</v>
      </c>
      <c r="AG199">
        <f>IFERROR(VLOOKUP(B199,'Slutlig allokering'!$B$2:$AJ$462,MATCH("Summa justerad allokerad tillförd energi (utan hjälpel och rökgaskondensering):",'Slutlig allokering'!$B$2:$AK$2,0),FALSE)/1,"")</f>
        <v>335.60586000000001</v>
      </c>
      <c r="AI199" s="55">
        <f>IFERROR(1-VLOOKUP(B199,'Slutlig allokering'!$B$2:$AJ$462,MATCH("Andel av bränsle i kvv som allokerats till värme, exklusive rökgaskondensering och hjälpel",'Slutlig allokering'!$B$2:$AK$2,0),FALSE),"")</f>
        <v>0.30639166692500852</v>
      </c>
      <c r="AK199" s="55">
        <f t="shared" si="7"/>
        <v>0.30639166692500852</v>
      </c>
    </row>
    <row r="200" spans="1:37" x14ac:dyDescent="0.25">
      <c r="A200" s="28" t="s">
        <v>260</v>
      </c>
      <c r="B200" s="28" t="s">
        <v>262</v>
      </c>
      <c r="C200" t="str">
        <f>IFERROR(VLOOKUP($B200,Kraftvärmeprod!$B$1:$AH$479,MATCH(C$3,Kraftvärmeprod!$B$1:$AG$1,0),FALSE)/1,"")</f>
        <v/>
      </c>
      <c r="D200" t="str">
        <f>IFERROR(VLOOKUP($B200,Kraftvärmeprod!$B$1:$AH$479,MATCH(D$3,Kraftvärmeprod!$B$1:$AG$1,0),FALSE)/1,"")</f>
        <v/>
      </c>
      <c r="E200">
        <f>IFERROR(VLOOKUP($B200,Kraftvärmeprod!$B$1:$AH$479,MATCH(E$2,Kraftvärmeprod!$B$1:$AG$1,0),FALSE)/1,0)-IFERROR(VLOOKUP($B200,'Slutlig allokering'!$B$2:$AC$462,MATCH(E$3,'Slutlig allokering'!$B$2:$AJ$2,0),FALSE)/1,0)</f>
        <v>0</v>
      </c>
      <c r="F200">
        <f>IFERROR(VLOOKUP($B200,Kraftvärmeprod!$B$1:$AH$479,MATCH(F$2,Kraftvärmeprod!$B$1:$AG$1,0),FALSE)/1,0)-IFERROR(VLOOKUP($B200,'Slutlig allokering'!$B$2:$AC$462,MATCH(F$3,'Slutlig allokering'!$B$2:$AJ$2,0),FALSE)/1,0)</f>
        <v>0</v>
      </c>
      <c r="G200">
        <f>IFERROR(VLOOKUP($B200,Kraftvärmeprod!$B$1:$AH$479,MATCH(G$2,Kraftvärmeprod!$B$1:$AG$1,0),FALSE)/1,0)-IFERROR(VLOOKUP($B200,'Slutlig allokering'!$B$2:$AC$462,MATCH(G$3,'Slutlig allokering'!$B$2:$AJ$2,0),FALSE)/1,0)</f>
        <v>0</v>
      </c>
      <c r="H200">
        <f>IFERROR(VLOOKUP($B200,Kraftvärmeprod!$B$1:$AH$479,MATCH(H$2,Kraftvärmeprod!$B$1:$AG$1,0),FALSE)/1,0)-IFERROR(VLOOKUP($B200,'Slutlig allokering'!$B$2:$AC$462,MATCH(H$3,'Slutlig allokering'!$B$2:$AJ$2,0),FALSE)/1,0)</f>
        <v>0</v>
      </c>
      <c r="I200">
        <f>IFERROR(VLOOKUP($B200,Kraftvärmeprod!$B$1:$AH$479,MATCH(I$2,Kraftvärmeprod!$B$1:$AG$1,0),FALSE)/1,0)-IFERROR(VLOOKUP($B200,'Slutlig allokering'!$B$2:$AC$462,MATCH(I$3,'Slutlig allokering'!$B$2:$AJ$2,0),FALSE)/1,0)</f>
        <v>0</v>
      </c>
      <c r="J200">
        <f>IFERROR(VLOOKUP($B200,Kraftvärmeprod!$B$1:$AH$479,MATCH(J$2,Kraftvärmeprod!$B$1:$AG$1,0),FALSE)/1,0)-IFERROR(VLOOKUP($B200,'Slutlig allokering'!$B$2:$AC$462,MATCH(J$3,'Slutlig allokering'!$B$2:$AJ$2,0),FALSE)/1,0)</f>
        <v>0</v>
      </c>
      <c r="K200">
        <f>IFERROR(VLOOKUP($B200,Kraftvärmeprod!$B$1:$AH$479,MATCH(K$2,Kraftvärmeprod!$B$1:$AG$1,0),FALSE)/1,0)-IFERROR(VLOOKUP($B200,'Slutlig allokering'!$B$2:$AC$462,MATCH(K$3,'Slutlig allokering'!$B$2:$AJ$2,0),FALSE)/1,0)</f>
        <v>0</v>
      </c>
      <c r="L200">
        <f>IFERROR(VLOOKUP($B200,Kraftvärmeprod!$B$1:$AH$479,MATCH(L$2,Kraftvärmeprod!$B$1:$AG$1,0),FALSE)/1,0)-IFERROR(VLOOKUP($B200,'Slutlig allokering'!$B$2:$AC$462,MATCH(L$3,'Slutlig allokering'!$B$2:$AJ$2,0),FALSE)/1,0)</f>
        <v>0</v>
      </c>
      <c r="M200" s="143">
        <f>IFERROR(VLOOKUP($B200,Miljö!$B$1:$S$477,MATCH(M$2,Miljö!$B$1:$X$1,0),FALSE)/1,0)-IFERROR(VLOOKUP($B200,'Slutlig allokering'!$B$2:$AC$462,MATCH(M$3,'Slutlig allokering'!$B$2:$AJ$2,0),FALSE)/1,0)</f>
        <v>0</v>
      </c>
      <c r="N200">
        <f>IFERROR(VLOOKUP($B200,Kraftvärmeprod!$B$1:$AH$479,MATCH(N$2,Kraftvärmeprod!$B$1:$AG$1,0),FALSE)/1,0)-IFERROR(VLOOKUP($B200,'Slutlig allokering'!$B$2:$AC$462,MATCH(N$3,'Slutlig allokering'!$B$2:$AJ$2,0),FALSE)/1,0)</f>
        <v>0</v>
      </c>
      <c r="O200">
        <f>IFERROR(VLOOKUP($B200,Kraftvärmeprod!$B$1:$AH$479,MATCH(O$2,Kraftvärmeprod!$B$1:$AG$1,0),FALSE)/1,0)-IFERROR(VLOOKUP($B200,'Slutlig allokering'!$B$2:$AC$462,MATCH(O$3,'Slutlig allokering'!$B$2:$AJ$2,0),FALSE)/1,0)</f>
        <v>0</v>
      </c>
      <c r="P200">
        <f>IFERROR(VLOOKUP($B200,Kraftvärmeprod!$B$1:$AH$479,MATCH(P$2,Kraftvärmeprod!$B$1:$AG$1,0),FALSE)/1,0)-IFERROR(VLOOKUP($B200,'Slutlig allokering'!$B$2:$AC$462,MATCH(P$3,'Slutlig allokering'!$B$2:$AJ$2,0),FALSE)/1,0)</f>
        <v>0</v>
      </c>
      <c r="Q200">
        <f>IFERROR(VLOOKUP($B200,Kraftvärmeprod!$B$1:$AH$479,MATCH(Q$2,Kraftvärmeprod!$B$1:$AG$1,0),FALSE)/1,0)-IFERROR(VLOOKUP($B200,'Slutlig allokering'!$B$2:$AC$462,MATCH(Q$3,'Slutlig allokering'!$B$2:$AJ$2,0),FALSE)/1,0)</f>
        <v>0</v>
      </c>
      <c r="R200">
        <f>IFERROR(VLOOKUP($B200,Kraftvärmeprod!$B$1:$AH$479,MATCH(R$2,Kraftvärmeprod!$B$1:$AG$1,0),FALSE)/1,0)-IFERROR(VLOOKUP($B200,'Slutlig allokering'!$B$2:$AC$462,MATCH(R$3,'Slutlig allokering'!$B$2:$AJ$2,0),FALSE)/1,0)</f>
        <v>0</v>
      </c>
      <c r="S200">
        <f>IFERROR(VLOOKUP($B200,Kraftvärmeprod!$B$1:$AH$479,MATCH(S$2,Kraftvärmeprod!$B$1:$AG$1,0),FALSE)/1,0)-IFERROR(VLOOKUP($B200,'Slutlig allokering'!$B$2:$AC$462,MATCH(S$3,'Slutlig allokering'!$B$2:$AJ$2,0),FALSE)/1,0)</f>
        <v>0</v>
      </c>
      <c r="T200">
        <f>IFERROR(VLOOKUP($B200,Kraftvärmeprod!$B$1:$AH$479,MATCH(T$2,Kraftvärmeprod!$B$1:$AG$1,0),FALSE)/1,0)-IFERROR(VLOOKUP($B200,'Slutlig allokering'!$B$2:$AC$462,MATCH(T$3,'Slutlig allokering'!$B$2:$AJ$2,0),FALSE)/1,0)</f>
        <v>0</v>
      </c>
      <c r="U200">
        <f>IFERROR(VLOOKUP($B200,Kraftvärmeprod!$B$1:$AH$479,MATCH(U$2,Kraftvärmeprod!$B$1:$AG$1,0),FALSE)/1,0)-IFERROR(VLOOKUP($B200,'Slutlig allokering'!$B$2:$AC$462,MATCH(U$3,'Slutlig allokering'!$B$2:$AJ$2,0),FALSE)/1,0)</f>
        <v>0</v>
      </c>
      <c r="V200">
        <f>IFERROR(VLOOKUP($B200,Kraftvärmeprod!$B$1:$AH$479,MATCH(V$2,Kraftvärmeprod!$B$1:$AG$1,0),FALSE)/1,0)-IFERROR(VLOOKUP($B200,'Slutlig allokering'!$B$2:$AC$462,MATCH(V$3,'Slutlig allokering'!$B$2:$AJ$2,0),FALSE)/1,0)</f>
        <v>0</v>
      </c>
      <c r="W200">
        <f>IFERROR(VLOOKUP($B200,Kraftvärmeprod!$B$1:$AH$479,MATCH(W$2,Kraftvärmeprod!$B$1:$AG$1,0),FALSE)/1,0)-IFERROR(VLOOKUP($B200,'Slutlig allokering'!$B$2:$AC$462,MATCH(W$3,'Slutlig allokering'!$B$2:$AJ$2,0),FALSE)/1,0)</f>
        <v>0</v>
      </c>
      <c r="X200">
        <f>IFERROR(VLOOKUP($B200,Kraftvärmeprod!$B$1:$AH$479,MATCH(X$2,Kraftvärmeprod!$B$1:$AG$1,0),FALSE)/1,0)-IFERROR(VLOOKUP($B200,'Slutlig allokering'!$B$2:$AC$462,MATCH(X$3,'Slutlig allokering'!$B$2:$AJ$2,0),FALSE)/1,0)</f>
        <v>0</v>
      </c>
      <c r="Y200">
        <f>IFERROR(VLOOKUP($B200,Kraftvärmeprod!$B$1:$AH$479,MATCH(Y$2,Kraftvärmeprod!$B$1:$AG$1,0),FALSE)/1,0)-IFERROR(VLOOKUP($B200,'Slutlig allokering'!$B$2:$AC$462,MATCH(Y$3,'Slutlig allokering'!$B$2:$AJ$2,0),FALSE)/1,0)</f>
        <v>0</v>
      </c>
      <c r="Z200">
        <f>IFERROR(VLOOKUP($B200,Kraftvärmeprod!$B$1:$AH$479,MATCH(Z$2,Kraftvärmeprod!$B$1:$AG$1,0),FALSE)/1,0)-IFERROR(VLOOKUP($B200,'Slutlig allokering'!$B$2:$AC$462,MATCH(Z$3,'Slutlig allokering'!$B$2:$AJ$2,0),FALSE)/1,0)</f>
        <v>0</v>
      </c>
      <c r="AA200">
        <f>IFERROR(VLOOKUP($B200,Kraftvärmeprod!$B$1:$AH$479,MATCH(AA$2,Kraftvärmeprod!$B$1:$AG$1,0),FALSE)/1,0)-IFERROR(VLOOKUP($B200,'Slutlig allokering'!$B$2:$AC$462,MATCH(AA$3,'Slutlig allokering'!$B$2:$AJ$2,0),FALSE)/1,0)</f>
        <v>0</v>
      </c>
      <c r="AB200">
        <f>IFERROR(VLOOKUP($B200,Kraftvärmeprod!$B$1:$AH$479,MATCH(AB$2,Kraftvärmeprod!$B$1:$AG$1,0),FALSE)/1,0)-IFERROR(VLOOKUP($B200,'Slutlig allokering'!$B$2:$AC$462,MATCH(AB$3,'Slutlig allokering'!$B$2:$AJ$2,0),FALSE)/1,0)</f>
        <v>0</v>
      </c>
      <c r="AE200">
        <f t="shared" si="6"/>
        <v>0</v>
      </c>
      <c r="AG200">
        <f>IFERROR(VLOOKUP(B200,'Slutlig allokering'!$B$2:$AJ$462,MATCH("Summa justerad allokerad tillförd energi (utan hjälpel och rökgaskondensering):",'Slutlig allokering'!$B$2:$AK$2,0),FALSE)/1,"")</f>
        <v>0</v>
      </c>
      <c r="AI200" s="55" t="str">
        <f>IFERROR(1-VLOOKUP(B200,'Slutlig allokering'!$B$2:$AJ$462,MATCH("Andel av bränsle i kvv som allokerats till värme, exklusive rökgaskondensering och hjälpel",'Slutlig allokering'!$B$2:$AK$2,0),FALSE),"")</f>
        <v/>
      </c>
      <c r="AK200" s="55" t="str">
        <f t="shared" si="7"/>
        <v/>
      </c>
    </row>
    <row r="201" spans="1:37" x14ac:dyDescent="0.25">
      <c r="A201" s="28" t="s">
        <v>263</v>
      </c>
      <c r="B201" s="28" t="s">
        <v>264</v>
      </c>
      <c r="C201" t="str">
        <f>IFERROR(VLOOKUP($B201,Kraftvärmeprod!$B$1:$AH$479,MATCH(C$3,Kraftvärmeprod!$B$1:$AG$1,0),FALSE)/1,"")</f>
        <v/>
      </c>
      <c r="D201" t="str">
        <f>IFERROR(VLOOKUP($B201,Kraftvärmeprod!$B$1:$AH$479,MATCH(D$3,Kraftvärmeprod!$B$1:$AG$1,0),FALSE)/1,"")</f>
        <v/>
      </c>
      <c r="E201">
        <f>IFERROR(VLOOKUP($B201,Kraftvärmeprod!$B$1:$AH$479,MATCH(E$2,Kraftvärmeprod!$B$1:$AG$1,0),FALSE)/1,0)-IFERROR(VLOOKUP($B201,'Slutlig allokering'!$B$2:$AC$462,MATCH(E$3,'Slutlig allokering'!$B$2:$AJ$2,0),FALSE)/1,0)</f>
        <v>0</v>
      </c>
      <c r="F201">
        <f>IFERROR(VLOOKUP($B201,Kraftvärmeprod!$B$1:$AH$479,MATCH(F$2,Kraftvärmeprod!$B$1:$AG$1,0),FALSE)/1,0)-IFERROR(VLOOKUP($B201,'Slutlig allokering'!$B$2:$AC$462,MATCH(F$3,'Slutlig allokering'!$B$2:$AJ$2,0),FALSE)/1,0)</f>
        <v>0</v>
      </c>
      <c r="G201">
        <f>IFERROR(VLOOKUP($B201,Kraftvärmeprod!$B$1:$AH$479,MATCH(G$2,Kraftvärmeprod!$B$1:$AG$1,0),FALSE)/1,0)-IFERROR(VLOOKUP($B201,'Slutlig allokering'!$B$2:$AC$462,MATCH(G$3,'Slutlig allokering'!$B$2:$AJ$2,0),FALSE)/1,0)</f>
        <v>0</v>
      </c>
      <c r="H201">
        <f>IFERROR(VLOOKUP($B201,Kraftvärmeprod!$B$1:$AH$479,MATCH(H$2,Kraftvärmeprod!$B$1:$AG$1,0),FALSE)/1,0)-IFERROR(VLOOKUP($B201,'Slutlig allokering'!$B$2:$AC$462,MATCH(H$3,'Slutlig allokering'!$B$2:$AJ$2,0),FALSE)/1,0)</f>
        <v>0</v>
      </c>
      <c r="I201">
        <f>IFERROR(VLOOKUP($B201,Kraftvärmeprod!$B$1:$AH$479,MATCH(I$2,Kraftvärmeprod!$B$1:$AG$1,0),FALSE)/1,0)-IFERROR(VLOOKUP($B201,'Slutlig allokering'!$B$2:$AC$462,MATCH(I$3,'Slutlig allokering'!$B$2:$AJ$2,0),FALSE)/1,0)</f>
        <v>0</v>
      </c>
      <c r="J201">
        <f>IFERROR(VLOOKUP($B201,Kraftvärmeprod!$B$1:$AH$479,MATCH(J$2,Kraftvärmeprod!$B$1:$AG$1,0),FALSE)/1,0)-IFERROR(VLOOKUP($B201,'Slutlig allokering'!$B$2:$AC$462,MATCH(J$3,'Slutlig allokering'!$B$2:$AJ$2,0),FALSE)/1,0)</f>
        <v>0</v>
      </c>
      <c r="K201">
        <f>IFERROR(VLOOKUP($B201,Kraftvärmeprod!$B$1:$AH$479,MATCH(K$2,Kraftvärmeprod!$B$1:$AG$1,0),FALSE)/1,0)-IFERROR(VLOOKUP($B201,'Slutlig allokering'!$B$2:$AC$462,MATCH(K$3,'Slutlig allokering'!$B$2:$AJ$2,0),FALSE)/1,0)</f>
        <v>0</v>
      </c>
      <c r="L201">
        <f>IFERROR(VLOOKUP($B201,Kraftvärmeprod!$B$1:$AH$479,MATCH(L$2,Kraftvärmeprod!$B$1:$AG$1,0),FALSE)/1,0)-IFERROR(VLOOKUP($B201,'Slutlig allokering'!$B$2:$AC$462,MATCH(L$3,'Slutlig allokering'!$B$2:$AJ$2,0),FALSE)/1,0)</f>
        <v>0</v>
      </c>
      <c r="M201" s="143">
        <f>IFERROR(VLOOKUP($B201,Miljö!$B$1:$S$477,MATCH(M$2,Miljö!$B$1:$X$1,0),FALSE)/1,0)-IFERROR(VLOOKUP($B201,'Slutlig allokering'!$B$2:$AC$462,MATCH(M$3,'Slutlig allokering'!$B$2:$AJ$2,0),FALSE)/1,0)</f>
        <v>0</v>
      </c>
      <c r="N201">
        <f>IFERROR(VLOOKUP($B201,Kraftvärmeprod!$B$1:$AH$479,MATCH(N$2,Kraftvärmeprod!$B$1:$AG$1,0),FALSE)/1,0)-IFERROR(VLOOKUP($B201,'Slutlig allokering'!$B$2:$AC$462,MATCH(N$3,'Slutlig allokering'!$B$2:$AJ$2,0),FALSE)/1,0)</f>
        <v>0</v>
      </c>
      <c r="O201">
        <f>IFERROR(VLOOKUP($B201,Kraftvärmeprod!$B$1:$AH$479,MATCH(O$2,Kraftvärmeprod!$B$1:$AG$1,0),FALSE)/1,0)-IFERROR(VLOOKUP($B201,'Slutlig allokering'!$B$2:$AC$462,MATCH(O$3,'Slutlig allokering'!$B$2:$AJ$2,0),FALSE)/1,0)</f>
        <v>0</v>
      </c>
      <c r="P201">
        <f>IFERROR(VLOOKUP($B201,Kraftvärmeprod!$B$1:$AH$479,MATCH(P$2,Kraftvärmeprod!$B$1:$AG$1,0),FALSE)/1,0)-IFERROR(VLOOKUP($B201,'Slutlig allokering'!$B$2:$AC$462,MATCH(P$3,'Slutlig allokering'!$B$2:$AJ$2,0),FALSE)/1,0)</f>
        <v>0</v>
      </c>
      <c r="Q201">
        <f>IFERROR(VLOOKUP($B201,Kraftvärmeprod!$B$1:$AH$479,MATCH(Q$2,Kraftvärmeprod!$B$1:$AG$1,0),FALSE)/1,0)-IFERROR(VLOOKUP($B201,'Slutlig allokering'!$B$2:$AC$462,MATCH(Q$3,'Slutlig allokering'!$B$2:$AJ$2,0),FALSE)/1,0)</f>
        <v>0</v>
      </c>
      <c r="R201">
        <f>IFERROR(VLOOKUP($B201,Kraftvärmeprod!$B$1:$AH$479,MATCH(R$2,Kraftvärmeprod!$B$1:$AG$1,0),FALSE)/1,0)-IFERROR(VLOOKUP($B201,'Slutlig allokering'!$B$2:$AC$462,MATCH(R$3,'Slutlig allokering'!$B$2:$AJ$2,0),FALSE)/1,0)</f>
        <v>0</v>
      </c>
      <c r="S201">
        <f>IFERROR(VLOOKUP($B201,Kraftvärmeprod!$B$1:$AH$479,MATCH(S$2,Kraftvärmeprod!$B$1:$AG$1,0),FALSE)/1,0)-IFERROR(VLOOKUP($B201,'Slutlig allokering'!$B$2:$AC$462,MATCH(S$3,'Slutlig allokering'!$B$2:$AJ$2,0),FALSE)/1,0)</f>
        <v>0</v>
      </c>
      <c r="T201">
        <f>IFERROR(VLOOKUP($B201,Kraftvärmeprod!$B$1:$AH$479,MATCH(T$2,Kraftvärmeprod!$B$1:$AG$1,0),FALSE)/1,0)-IFERROR(VLOOKUP($B201,'Slutlig allokering'!$B$2:$AC$462,MATCH(T$3,'Slutlig allokering'!$B$2:$AJ$2,0),FALSE)/1,0)</f>
        <v>0</v>
      </c>
      <c r="U201">
        <f>IFERROR(VLOOKUP($B201,Kraftvärmeprod!$B$1:$AH$479,MATCH(U$2,Kraftvärmeprod!$B$1:$AG$1,0),FALSE)/1,0)-IFERROR(VLOOKUP($B201,'Slutlig allokering'!$B$2:$AC$462,MATCH(U$3,'Slutlig allokering'!$B$2:$AJ$2,0),FALSE)/1,0)</f>
        <v>0</v>
      </c>
      <c r="V201">
        <f>IFERROR(VLOOKUP($B201,Kraftvärmeprod!$B$1:$AH$479,MATCH(V$2,Kraftvärmeprod!$B$1:$AG$1,0),FALSE)/1,0)-IFERROR(VLOOKUP($B201,'Slutlig allokering'!$B$2:$AC$462,MATCH(V$3,'Slutlig allokering'!$B$2:$AJ$2,0),FALSE)/1,0)</f>
        <v>0</v>
      </c>
      <c r="W201">
        <f>IFERROR(VLOOKUP($B201,Kraftvärmeprod!$B$1:$AH$479,MATCH(W$2,Kraftvärmeprod!$B$1:$AG$1,0),FALSE)/1,0)-IFERROR(VLOOKUP($B201,'Slutlig allokering'!$B$2:$AC$462,MATCH(W$3,'Slutlig allokering'!$B$2:$AJ$2,0),FALSE)/1,0)</f>
        <v>0</v>
      </c>
      <c r="X201">
        <f>IFERROR(VLOOKUP($B201,Kraftvärmeprod!$B$1:$AH$479,MATCH(X$2,Kraftvärmeprod!$B$1:$AG$1,0),FALSE)/1,0)-IFERROR(VLOOKUP($B201,'Slutlig allokering'!$B$2:$AC$462,MATCH(X$3,'Slutlig allokering'!$B$2:$AJ$2,0),FALSE)/1,0)</f>
        <v>0</v>
      </c>
      <c r="Y201">
        <f>IFERROR(VLOOKUP($B201,Kraftvärmeprod!$B$1:$AH$479,MATCH(Y$2,Kraftvärmeprod!$B$1:$AG$1,0),FALSE)/1,0)-IFERROR(VLOOKUP($B201,'Slutlig allokering'!$B$2:$AC$462,MATCH(Y$3,'Slutlig allokering'!$B$2:$AJ$2,0),FALSE)/1,0)</f>
        <v>0</v>
      </c>
      <c r="Z201">
        <f>IFERROR(VLOOKUP($B201,Kraftvärmeprod!$B$1:$AH$479,MATCH(Z$2,Kraftvärmeprod!$B$1:$AG$1,0),FALSE)/1,0)-IFERROR(VLOOKUP($B201,'Slutlig allokering'!$B$2:$AC$462,MATCH(Z$3,'Slutlig allokering'!$B$2:$AJ$2,0),FALSE)/1,0)</f>
        <v>0</v>
      </c>
      <c r="AA201">
        <f>IFERROR(VLOOKUP($B201,Kraftvärmeprod!$B$1:$AH$479,MATCH(AA$2,Kraftvärmeprod!$B$1:$AG$1,0),FALSE)/1,0)-IFERROR(VLOOKUP($B201,'Slutlig allokering'!$B$2:$AC$462,MATCH(AA$3,'Slutlig allokering'!$B$2:$AJ$2,0),FALSE)/1,0)</f>
        <v>0</v>
      </c>
      <c r="AB201">
        <f>IFERROR(VLOOKUP($B201,Kraftvärmeprod!$B$1:$AH$479,MATCH(AB$2,Kraftvärmeprod!$B$1:$AG$1,0),FALSE)/1,0)-IFERROR(VLOOKUP($B201,'Slutlig allokering'!$B$2:$AC$462,MATCH(AB$3,'Slutlig allokering'!$B$2:$AJ$2,0),FALSE)/1,0)</f>
        <v>0</v>
      </c>
      <c r="AE201">
        <f t="shared" si="6"/>
        <v>0</v>
      </c>
      <c r="AG201">
        <f>IFERROR(VLOOKUP(B201,'Slutlig allokering'!$B$2:$AJ$462,MATCH("Summa justerad allokerad tillförd energi (utan hjälpel och rökgaskondensering):",'Slutlig allokering'!$B$2:$AK$2,0),FALSE)/1,"")</f>
        <v>0</v>
      </c>
      <c r="AI201" s="55" t="str">
        <f>IFERROR(1-VLOOKUP(B201,'Slutlig allokering'!$B$2:$AJ$462,MATCH("Andel av bränsle i kvv som allokerats till värme, exklusive rökgaskondensering och hjälpel",'Slutlig allokering'!$B$2:$AK$2,0),FALSE),"")</f>
        <v/>
      </c>
      <c r="AK201" s="55" t="str">
        <f t="shared" si="7"/>
        <v/>
      </c>
    </row>
    <row r="202" spans="1:37" x14ac:dyDescent="0.25">
      <c r="A202" s="28" t="s">
        <v>265</v>
      </c>
      <c r="B202" s="28" t="s">
        <v>266</v>
      </c>
      <c r="C202" t="str">
        <f>IFERROR(VLOOKUP($B202,Kraftvärmeprod!$B$1:$AH$479,MATCH(C$3,Kraftvärmeprod!$B$1:$AG$1,0),FALSE)/1,"")</f>
        <v/>
      </c>
      <c r="D202" t="str">
        <f>IFERROR(VLOOKUP($B202,Kraftvärmeprod!$B$1:$AH$479,MATCH(D$3,Kraftvärmeprod!$B$1:$AG$1,0),FALSE)/1,"")</f>
        <v/>
      </c>
      <c r="E202">
        <f>IFERROR(VLOOKUP($B202,Kraftvärmeprod!$B$1:$AH$479,MATCH(E$2,Kraftvärmeprod!$B$1:$AG$1,0),FALSE)/1,0)-IFERROR(VLOOKUP($B202,'Slutlig allokering'!$B$2:$AC$462,MATCH(E$3,'Slutlig allokering'!$B$2:$AJ$2,0),FALSE)/1,0)</f>
        <v>0</v>
      </c>
      <c r="F202">
        <f>IFERROR(VLOOKUP($B202,Kraftvärmeprod!$B$1:$AH$479,MATCH(F$2,Kraftvärmeprod!$B$1:$AG$1,0),FALSE)/1,0)-IFERROR(VLOOKUP($B202,'Slutlig allokering'!$B$2:$AC$462,MATCH(F$3,'Slutlig allokering'!$B$2:$AJ$2,0),FALSE)/1,0)</f>
        <v>0</v>
      </c>
      <c r="G202">
        <f>IFERROR(VLOOKUP($B202,Kraftvärmeprod!$B$1:$AH$479,MATCH(G$2,Kraftvärmeprod!$B$1:$AG$1,0),FALSE)/1,0)-IFERROR(VLOOKUP($B202,'Slutlig allokering'!$B$2:$AC$462,MATCH(G$3,'Slutlig allokering'!$B$2:$AJ$2,0),FALSE)/1,0)</f>
        <v>0</v>
      </c>
      <c r="H202">
        <f>IFERROR(VLOOKUP($B202,Kraftvärmeprod!$B$1:$AH$479,MATCH(H$2,Kraftvärmeprod!$B$1:$AG$1,0),FALSE)/1,0)-IFERROR(VLOOKUP($B202,'Slutlig allokering'!$B$2:$AC$462,MATCH(H$3,'Slutlig allokering'!$B$2:$AJ$2,0),FALSE)/1,0)</f>
        <v>0</v>
      </c>
      <c r="I202">
        <f>IFERROR(VLOOKUP($B202,Kraftvärmeprod!$B$1:$AH$479,MATCH(I$2,Kraftvärmeprod!$B$1:$AG$1,0),FALSE)/1,0)-IFERROR(VLOOKUP($B202,'Slutlig allokering'!$B$2:$AC$462,MATCH(I$3,'Slutlig allokering'!$B$2:$AJ$2,0),FALSE)/1,0)</f>
        <v>0</v>
      </c>
      <c r="J202">
        <f>IFERROR(VLOOKUP($B202,Kraftvärmeprod!$B$1:$AH$479,MATCH(J$2,Kraftvärmeprod!$B$1:$AG$1,0),FALSE)/1,0)-IFERROR(VLOOKUP($B202,'Slutlig allokering'!$B$2:$AC$462,MATCH(J$3,'Slutlig allokering'!$B$2:$AJ$2,0),FALSE)/1,0)</f>
        <v>0</v>
      </c>
      <c r="K202">
        <f>IFERROR(VLOOKUP($B202,Kraftvärmeprod!$B$1:$AH$479,MATCH(K$2,Kraftvärmeprod!$B$1:$AG$1,0),FALSE)/1,0)-IFERROR(VLOOKUP($B202,'Slutlig allokering'!$B$2:$AC$462,MATCH(K$3,'Slutlig allokering'!$B$2:$AJ$2,0),FALSE)/1,0)</f>
        <v>0</v>
      </c>
      <c r="L202">
        <f>IFERROR(VLOOKUP($B202,Kraftvärmeprod!$B$1:$AH$479,MATCH(L$2,Kraftvärmeprod!$B$1:$AG$1,0),FALSE)/1,0)-IFERROR(VLOOKUP($B202,'Slutlig allokering'!$B$2:$AC$462,MATCH(L$3,'Slutlig allokering'!$B$2:$AJ$2,0),FALSE)/1,0)</f>
        <v>0</v>
      </c>
      <c r="M202" s="143">
        <f>IFERROR(VLOOKUP($B202,Miljö!$B$1:$S$477,MATCH(M$2,Miljö!$B$1:$X$1,0),FALSE)/1,0)-IFERROR(VLOOKUP($B202,'Slutlig allokering'!$B$2:$AC$462,MATCH(M$3,'Slutlig allokering'!$B$2:$AJ$2,0),FALSE)/1,0)</f>
        <v>0</v>
      </c>
      <c r="N202">
        <f>IFERROR(VLOOKUP($B202,Kraftvärmeprod!$B$1:$AH$479,MATCH(N$2,Kraftvärmeprod!$B$1:$AG$1,0),FALSE)/1,0)-IFERROR(VLOOKUP($B202,'Slutlig allokering'!$B$2:$AC$462,MATCH(N$3,'Slutlig allokering'!$B$2:$AJ$2,0),FALSE)/1,0)</f>
        <v>0</v>
      </c>
      <c r="O202">
        <f>IFERROR(VLOOKUP($B202,Kraftvärmeprod!$B$1:$AH$479,MATCH(O$2,Kraftvärmeprod!$B$1:$AG$1,0),FALSE)/1,0)-IFERROR(VLOOKUP($B202,'Slutlig allokering'!$B$2:$AC$462,MATCH(O$3,'Slutlig allokering'!$B$2:$AJ$2,0),FALSE)/1,0)</f>
        <v>0</v>
      </c>
      <c r="P202">
        <f>IFERROR(VLOOKUP($B202,Kraftvärmeprod!$B$1:$AH$479,MATCH(P$2,Kraftvärmeprod!$B$1:$AG$1,0),FALSE)/1,0)-IFERROR(VLOOKUP($B202,'Slutlig allokering'!$B$2:$AC$462,MATCH(P$3,'Slutlig allokering'!$B$2:$AJ$2,0),FALSE)/1,0)</f>
        <v>0</v>
      </c>
      <c r="Q202">
        <f>IFERROR(VLOOKUP($B202,Kraftvärmeprod!$B$1:$AH$479,MATCH(Q$2,Kraftvärmeprod!$B$1:$AG$1,0),FALSE)/1,0)-IFERROR(VLOOKUP($B202,'Slutlig allokering'!$B$2:$AC$462,MATCH(Q$3,'Slutlig allokering'!$B$2:$AJ$2,0),FALSE)/1,0)</f>
        <v>0</v>
      </c>
      <c r="R202">
        <f>IFERROR(VLOOKUP($B202,Kraftvärmeprod!$B$1:$AH$479,MATCH(R$2,Kraftvärmeprod!$B$1:$AG$1,0),FALSE)/1,0)-IFERROR(VLOOKUP($B202,'Slutlig allokering'!$B$2:$AC$462,MATCH(R$3,'Slutlig allokering'!$B$2:$AJ$2,0),FALSE)/1,0)</f>
        <v>0</v>
      </c>
      <c r="S202">
        <f>IFERROR(VLOOKUP($B202,Kraftvärmeprod!$B$1:$AH$479,MATCH(S$2,Kraftvärmeprod!$B$1:$AG$1,0),FALSE)/1,0)-IFERROR(VLOOKUP($B202,'Slutlig allokering'!$B$2:$AC$462,MATCH(S$3,'Slutlig allokering'!$B$2:$AJ$2,0),FALSE)/1,0)</f>
        <v>0</v>
      </c>
      <c r="T202">
        <f>IFERROR(VLOOKUP($B202,Kraftvärmeprod!$B$1:$AH$479,MATCH(T$2,Kraftvärmeprod!$B$1:$AG$1,0),FALSE)/1,0)-IFERROR(VLOOKUP($B202,'Slutlig allokering'!$B$2:$AC$462,MATCH(T$3,'Slutlig allokering'!$B$2:$AJ$2,0),FALSE)/1,0)</f>
        <v>0</v>
      </c>
      <c r="U202">
        <f>IFERROR(VLOOKUP($B202,Kraftvärmeprod!$B$1:$AH$479,MATCH(U$2,Kraftvärmeprod!$B$1:$AG$1,0),FALSE)/1,0)-IFERROR(VLOOKUP($B202,'Slutlig allokering'!$B$2:$AC$462,MATCH(U$3,'Slutlig allokering'!$B$2:$AJ$2,0),FALSE)/1,0)</f>
        <v>0</v>
      </c>
      <c r="V202">
        <f>IFERROR(VLOOKUP($B202,Kraftvärmeprod!$B$1:$AH$479,MATCH(V$2,Kraftvärmeprod!$B$1:$AG$1,0),FALSE)/1,0)-IFERROR(VLOOKUP($B202,'Slutlig allokering'!$B$2:$AC$462,MATCH(V$3,'Slutlig allokering'!$B$2:$AJ$2,0),FALSE)/1,0)</f>
        <v>0</v>
      </c>
      <c r="W202">
        <f>IFERROR(VLOOKUP($B202,Kraftvärmeprod!$B$1:$AH$479,MATCH(W$2,Kraftvärmeprod!$B$1:$AG$1,0),FALSE)/1,0)-IFERROR(VLOOKUP($B202,'Slutlig allokering'!$B$2:$AC$462,MATCH(W$3,'Slutlig allokering'!$B$2:$AJ$2,0),FALSE)/1,0)</f>
        <v>0</v>
      </c>
      <c r="X202">
        <f>IFERROR(VLOOKUP($B202,Kraftvärmeprod!$B$1:$AH$479,MATCH(X$2,Kraftvärmeprod!$B$1:$AG$1,0),FALSE)/1,0)-IFERROR(VLOOKUP($B202,'Slutlig allokering'!$B$2:$AC$462,MATCH(X$3,'Slutlig allokering'!$B$2:$AJ$2,0),FALSE)/1,0)</f>
        <v>0</v>
      </c>
      <c r="Y202">
        <f>IFERROR(VLOOKUP($B202,Kraftvärmeprod!$B$1:$AH$479,MATCH(Y$2,Kraftvärmeprod!$B$1:$AG$1,0),FALSE)/1,0)-IFERROR(VLOOKUP($B202,'Slutlig allokering'!$B$2:$AC$462,MATCH(Y$3,'Slutlig allokering'!$B$2:$AJ$2,0),FALSE)/1,0)</f>
        <v>0</v>
      </c>
      <c r="Z202">
        <f>IFERROR(VLOOKUP($B202,Kraftvärmeprod!$B$1:$AH$479,MATCH(Z$2,Kraftvärmeprod!$B$1:$AG$1,0),FALSE)/1,0)-IFERROR(VLOOKUP($B202,'Slutlig allokering'!$B$2:$AC$462,MATCH(Z$3,'Slutlig allokering'!$B$2:$AJ$2,0),FALSE)/1,0)</f>
        <v>0</v>
      </c>
      <c r="AA202">
        <f>IFERROR(VLOOKUP($B202,Kraftvärmeprod!$B$1:$AH$479,MATCH(AA$2,Kraftvärmeprod!$B$1:$AG$1,0),FALSE)/1,0)-IFERROR(VLOOKUP($B202,'Slutlig allokering'!$B$2:$AC$462,MATCH(AA$3,'Slutlig allokering'!$B$2:$AJ$2,0),FALSE)/1,0)</f>
        <v>0</v>
      </c>
      <c r="AB202">
        <f>IFERROR(VLOOKUP($B202,Kraftvärmeprod!$B$1:$AH$479,MATCH(AB$2,Kraftvärmeprod!$B$1:$AG$1,0),FALSE)/1,0)-IFERROR(VLOOKUP($B202,'Slutlig allokering'!$B$2:$AC$462,MATCH(AB$3,'Slutlig allokering'!$B$2:$AJ$2,0),FALSE)/1,0)</f>
        <v>0</v>
      </c>
      <c r="AE202">
        <f t="shared" si="6"/>
        <v>0</v>
      </c>
      <c r="AG202">
        <f>IFERROR(VLOOKUP(B202,'Slutlig allokering'!$B$2:$AJ$462,MATCH("Summa justerad allokerad tillförd energi (utan hjälpel och rökgaskondensering):",'Slutlig allokering'!$B$2:$AK$2,0),FALSE)/1,"")</f>
        <v>0</v>
      </c>
      <c r="AI202" s="55" t="str">
        <f>IFERROR(1-VLOOKUP(B202,'Slutlig allokering'!$B$2:$AJ$462,MATCH("Andel av bränsle i kvv som allokerats till värme, exklusive rökgaskondensering och hjälpel",'Slutlig allokering'!$B$2:$AK$2,0),FALSE),"")</f>
        <v/>
      </c>
      <c r="AK202" s="55" t="str">
        <f t="shared" si="7"/>
        <v/>
      </c>
    </row>
    <row r="203" spans="1:37" x14ac:dyDescent="0.25">
      <c r="A203" s="28" t="s">
        <v>267</v>
      </c>
      <c r="B203" s="28" t="s">
        <v>268</v>
      </c>
      <c r="C203">
        <f>IFERROR(VLOOKUP($B203,Kraftvärmeprod!$B$1:$AH$479,MATCH(C$3,Kraftvärmeprod!$B$1:$AG$1,0),FALSE)/1,"")</f>
        <v>196.934</v>
      </c>
      <c r="D203">
        <f>IFERROR(VLOOKUP($B203,Kraftvärmeprod!$B$1:$AH$479,MATCH(D$3,Kraftvärmeprod!$B$1:$AG$1,0),FALSE)/1,"")</f>
        <v>75.05</v>
      </c>
      <c r="E203">
        <f>IFERROR(VLOOKUP($B203,Kraftvärmeprod!$B$1:$AH$479,MATCH(E$2,Kraftvärmeprod!$B$1:$AG$1,0),FALSE)/1,0)-IFERROR(VLOOKUP($B203,'Slutlig allokering'!$B$2:$AC$462,MATCH(E$3,'Slutlig allokering'!$B$2:$AJ$2,0),FALSE)/1,0)</f>
        <v>0</v>
      </c>
      <c r="F203">
        <f>IFERROR(VLOOKUP($B203,Kraftvärmeprod!$B$1:$AH$479,MATCH(F$2,Kraftvärmeprod!$B$1:$AG$1,0),FALSE)/1,0)-IFERROR(VLOOKUP($B203,'Slutlig allokering'!$B$2:$AC$462,MATCH(F$3,'Slutlig allokering'!$B$2:$AJ$2,0),FALSE)/1,0)</f>
        <v>0</v>
      </c>
      <c r="G203">
        <f>IFERROR(VLOOKUP($B203,Kraftvärmeprod!$B$1:$AH$479,MATCH(G$2,Kraftvärmeprod!$B$1:$AG$1,0),FALSE)/1,0)-IFERROR(VLOOKUP($B203,'Slutlig allokering'!$B$2:$AC$462,MATCH(G$3,'Slutlig allokering'!$B$2:$AJ$2,0),FALSE)/1,0)</f>
        <v>0</v>
      </c>
      <c r="H203">
        <f>IFERROR(VLOOKUP($B203,Kraftvärmeprod!$B$1:$AH$479,MATCH(H$2,Kraftvärmeprod!$B$1:$AG$1,0),FALSE)/1,0)-IFERROR(VLOOKUP($B203,'Slutlig allokering'!$B$2:$AC$462,MATCH(H$3,'Slutlig allokering'!$B$2:$AJ$2,0),FALSE)/1,0)</f>
        <v>0</v>
      </c>
      <c r="I203">
        <f>IFERROR(VLOOKUP($B203,Kraftvärmeprod!$B$1:$AH$479,MATCH(I$2,Kraftvärmeprod!$B$1:$AG$1,0),FALSE)/1,0)-IFERROR(VLOOKUP($B203,'Slutlig allokering'!$B$2:$AC$462,MATCH(I$3,'Slutlig allokering'!$B$2:$AJ$2,0),FALSE)/1,0)</f>
        <v>0</v>
      </c>
      <c r="J203">
        <f>IFERROR(VLOOKUP($B203,Kraftvärmeprod!$B$1:$AH$479,MATCH(J$2,Kraftvärmeprod!$B$1:$AG$1,0),FALSE)/1,0)-IFERROR(VLOOKUP($B203,'Slutlig allokering'!$B$2:$AC$462,MATCH(J$3,'Slutlig allokering'!$B$2:$AJ$2,0),FALSE)/1,0)</f>
        <v>0</v>
      </c>
      <c r="K203">
        <f>IFERROR(VLOOKUP($B203,Kraftvärmeprod!$B$1:$AH$479,MATCH(K$2,Kraftvärmeprod!$B$1:$AG$1,0),FALSE)/1,0)-IFERROR(VLOOKUP($B203,'Slutlig allokering'!$B$2:$AC$462,MATCH(K$3,'Slutlig allokering'!$B$2:$AJ$2,0),FALSE)/1,0)</f>
        <v>0</v>
      </c>
      <c r="L203">
        <f>IFERROR(VLOOKUP($B203,Kraftvärmeprod!$B$1:$AH$479,MATCH(L$2,Kraftvärmeprod!$B$1:$AG$1,0),FALSE)/1,0)-IFERROR(VLOOKUP($B203,'Slutlig allokering'!$B$2:$AC$462,MATCH(L$3,'Slutlig allokering'!$B$2:$AJ$2,0),FALSE)/1,0)</f>
        <v>0</v>
      </c>
      <c r="M203" s="143">
        <f>IFERROR(VLOOKUP($B203,Miljö!$B$1:$S$477,MATCH(M$2,Miljö!$B$1:$X$1,0),FALSE)/1,0)-IFERROR(VLOOKUP($B203,'Slutlig allokering'!$B$2:$AC$462,MATCH(M$3,'Slutlig allokering'!$B$2:$AJ$2,0),FALSE)/1,0)</f>
        <v>0</v>
      </c>
      <c r="N203">
        <f>IFERROR(VLOOKUP($B203,Kraftvärmeprod!$B$1:$AH$479,MATCH(N$2,Kraftvärmeprod!$B$1:$AG$1,0),FALSE)/1,0)-IFERROR(VLOOKUP($B203,'Slutlig allokering'!$B$2:$AC$462,MATCH(N$3,'Slutlig allokering'!$B$2:$AJ$2,0),FALSE)/1,0)</f>
        <v>88.85</v>
      </c>
      <c r="O203">
        <f>IFERROR(VLOOKUP($B203,Kraftvärmeprod!$B$1:$AH$479,MATCH(O$2,Kraftvärmeprod!$B$1:$AG$1,0),FALSE)/1,0)-IFERROR(VLOOKUP($B203,'Slutlig allokering'!$B$2:$AC$462,MATCH(O$3,'Slutlig allokering'!$B$2:$AJ$2,0),FALSE)/1,0)</f>
        <v>40.810999999999993</v>
      </c>
      <c r="P203">
        <f>IFERROR(VLOOKUP($B203,Kraftvärmeprod!$B$1:$AH$479,MATCH(P$2,Kraftvärmeprod!$B$1:$AG$1,0),FALSE)/1,0)-IFERROR(VLOOKUP($B203,'Slutlig allokering'!$B$2:$AC$462,MATCH(P$3,'Slutlig allokering'!$B$2:$AJ$2,0),FALSE)/1,0)</f>
        <v>0</v>
      </c>
      <c r="Q203">
        <f>IFERROR(VLOOKUP($B203,Kraftvärmeprod!$B$1:$AH$479,MATCH(Q$2,Kraftvärmeprod!$B$1:$AG$1,0),FALSE)/1,0)-IFERROR(VLOOKUP($B203,'Slutlig allokering'!$B$2:$AC$462,MATCH(Q$3,'Slutlig allokering'!$B$2:$AJ$2,0),FALSE)/1,0)</f>
        <v>0</v>
      </c>
      <c r="R203">
        <f>IFERROR(VLOOKUP($B203,Kraftvärmeprod!$B$1:$AH$479,MATCH(R$2,Kraftvärmeprod!$B$1:$AG$1,0),FALSE)/1,0)-IFERROR(VLOOKUP($B203,'Slutlig allokering'!$B$2:$AC$462,MATCH(R$3,'Slutlig allokering'!$B$2:$AJ$2,0),FALSE)/1,0)</f>
        <v>0</v>
      </c>
      <c r="S203">
        <f>IFERROR(VLOOKUP($B203,Kraftvärmeprod!$B$1:$AH$479,MATCH(S$2,Kraftvärmeprod!$B$1:$AG$1,0),FALSE)/1,0)-IFERROR(VLOOKUP($B203,'Slutlig allokering'!$B$2:$AC$462,MATCH(S$3,'Slutlig allokering'!$B$2:$AJ$2,0),FALSE)/1,0)</f>
        <v>0</v>
      </c>
      <c r="T203">
        <f>IFERROR(VLOOKUP($B203,Kraftvärmeprod!$B$1:$AH$479,MATCH(T$2,Kraftvärmeprod!$B$1:$AG$1,0),FALSE)/1,0)-IFERROR(VLOOKUP($B203,'Slutlig allokering'!$B$2:$AC$462,MATCH(T$3,'Slutlig allokering'!$B$2:$AJ$2,0),FALSE)/1,0)</f>
        <v>0</v>
      </c>
      <c r="U203">
        <f>IFERROR(VLOOKUP($B203,Kraftvärmeprod!$B$1:$AH$479,MATCH(U$2,Kraftvärmeprod!$B$1:$AG$1,0),FALSE)/1,0)-IFERROR(VLOOKUP($B203,'Slutlig allokering'!$B$2:$AC$462,MATCH(U$3,'Slutlig allokering'!$B$2:$AJ$2,0),FALSE)/1,0)</f>
        <v>0</v>
      </c>
      <c r="V203">
        <f>IFERROR(VLOOKUP($B203,Kraftvärmeprod!$B$1:$AH$479,MATCH(V$2,Kraftvärmeprod!$B$1:$AG$1,0),FALSE)/1,0)-IFERROR(VLOOKUP($B203,'Slutlig allokering'!$B$2:$AC$462,MATCH(V$3,'Slutlig allokering'!$B$2:$AJ$2,0),FALSE)/1,0)</f>
        <v>0</v>
      </c>
      <c r="W203">
        <f>IFERROR(VLOOKUP($B203,Kraftvärmeprod!$B$1:$AH$479,MATCH(W$2,Kraftvärmeprod!$B$1:$AG$1,0),FALSE)/1,0)-IFERROR(VLOOKUP($B203,'Slutlig allokering'!$B$2:$AC$462,MATCH(W$3,'Slutlig allokering'!$B$2:$AJ$2,0),FALSE)/1,0)</f>
        <v>0</v>
      </c>
      <c r="X203">
        <f>IFERROR(VLOOKUP($B203,Kraftvärmeprod!$B$1:$AH$479,MATCH(X$2,Kraftvärmeprod!$B$1:$AG$1,0),FALSE)/1,0)-IFERROR(VLOOKUP($B203,'Slutlig allokering'!$B$2:$AC$462,MATCH(X$3,'Slutlig allokering'!$B$2:$AJ$2,0),FALSE)/1,0)</f>
        <v>0</v>
      </c>
      <c r="Y203">
        <f>IFERROR(VLOOKUP($B203,Kraftvärmeprod!$B$1:$AH$479,MATCH(Y$2,Kraftvärmeprod!$B$1:$AG$1,0),FALSE)/1,0)-IFERROR(VLOOKUP($B203,'Slutlig allokering'!$B$2:$AC$462,MATCH(Y$3,'Slutlig allokering'!$B$2:$AJ$2,0),FALSE)/1,0)</f>
        <v>0</v>
      </c>
      <c r="Z203">
        <f>IFERROR(VLOOKUP($B203,Kraftvärmeprod!$B$1:$AH$479,MATCH(Z$2,Kraftvärmeprod!$B$1:$AG$1,0),FALSE)/1,0)-IFERROR(VLOOKUP($B203,'Slutlig allokering'!$B$2:$AC$462,MATCH(Z$3,'Slutlig allokering'!$B$2:$AJ$2,0),FALSE)/1,0)</f>
        <v>0</v>
      </c>
      <c r="AA203">
        <f>IFERROR(VLOOKUP($B203,Kraftvärmeprod!$B$1:$AH$479,MATCH(AA$2,Kraftvärmeprod!$B$1:$AG$1,0),FALSE)/1,0)-IFERROR(VLOOKUP($B203,'Slutlig allokering'!$B$2:$AC$462,MATCH(AA$3,'Slutlig allokering'!$B$2:$AJ$2,0),FALSE)/1,0)</f>
        <v>0</v>
      </c>
      <c r="AB203">
        <f>IFERROR(VLOOKUP($B203,Kraftvärmeprod!$B$1:$AH$479,MATCH(AB$2,Kraftvärmeprod!$B$1:$AG$1,0),FALSE)/1,0)-IFERROR(VLOOKUP($B203,'Slutlig allokering'!$B$2:$AC$462,MATCH(AB$3,'Slutlig allokering'!$B$2:$AJ$2,0),FALSE)/1,0)</f>
        <v>0</v>
      </c>
      <c r="AE203">
        <f t="shared" si="6"/>
        <v>129.661</v>
      </c>
      <c r="AG203">
        <f>IFERROR(VLOOKUP(B203,'Slutlig allokering'!$B$2:$AJ$462,MATCH("Summa justerad allokerad tillförd energi (utan hjälpel och rökgaskondensering):",'Slutlig allokering'!$B$2:$AK$2,0),FALSE)/1,"")</f>
        <v>177.98700000000002</v>
      </c>
      <c r="AI203" s="55">
        <f>IFERROR(1-VLOOKUP(B203,'Slutlig allokering'!$B$2:$AJ$462,MATCH("Andel av bränsle i kvv som allokerats till värme, exklusive rökgaskondensering och hjälpel",'Slutlig allokering'!$B$2:$AK$2,0),FALSE),"")</f>
        <v>0.4214589400873725</v>
      </c>
      <c r="AK203" s="55">
        <f t="shared" si="7"/>
        <v>0.42145894008737256</v>
      </c>
    </row>
    <row r="204" spans="1:37" x14ac:dyDescent="0.25">
      <c r="A204" s="28" t="s">
        <v>267</v>
      </c>
      <c r="B204" s="28" t="s">
        <v>269</v>
      </c>
      <c r="C204" t="str">
        <f>IFERROR(VLOOKUP($B204,Kraftvärmeprod!$B$1:$AH$479,MATCH(C$3,Kraftvärmeprod!$B$1:$AG$1,0),FALSE)/1,"")</f>
        <v/>
      </c>
      <c r="D204" t="str">
        <f>IFERROR(VLOOKUP($B204,Kraftvärmeprod!$B$1:$AH$479,MATCH(D$3,Kraftvärmeprod!$B$1:$AG$1,0),FALSE)/1,"")</f>
        <v/>
      </c>
      <c r="E204">
        <f>IFERROR(VLOOKUP($B204,Kraftvärmeprod!$B$1:$AH$479,MATCH(E$2,Kraftvärmeprod!$B$1:$AG$1,0),FALSE)/1,0)-IFERROR(VLOOKUP($B204,'Slutlig allokering'!$B$2:$AC$462,MATCH(E$3,'Slutlig allokering'!$B$2:$AJ$2,0),FALSE)/1,0)</f>
        <v>0</v>
      </c>
      <c r="F204">
        <f>IFERROR(VLOOKUP($B204,Kraftvärmeprod!$B$1:$AH$479,MATCH(F$2,Kraftvärmeprod!$B$1:$AG$1,0),FALSE)/1,0)-IFERROR(VLOOKUP($B204,'Slutlig allokering'!$B$2:$AC$462,MATCH(F$3,'Slutlig allokering'!$B$2:$AJ$2,0),FALSE)/1,0)</f>
        <v>0</v>
      </c>
      <c r="G204">
        <f>IFERROR(VLOOKUP($B204,Kraftvärmeprod!$B$1:$AH$479,MATCH(G$2,Kraftvärmeprod!$B$1:$AG$1,0),FALSE)/1,0)-IFERROR(VLOOKUP($B204,'Slutlig allokering'!$B$2:$AC$462,MATCH(G$3,'Slutlig allokering'!$B$2:$AJ$2,0),FALSE)/1,0)</f>
        <v>0</v>
      </c>
      <c r="H204">
        <f>IFERROR(VLOOKUP($B204,Kraftvärmeprod!$B$1:$AH$479,MATCH(H$2,Kraftvärmeprod!$B$1:$AG$1,0),FALSE)/1,0)-IFERROR(VLOOKUP($B204,'Slutlig allokering'!$B$2:$AC$462,MATCH(H$3,'Slutlig allokering'!$B$2:$AJ$2,0),FALSE)/1,0)</f>
        <v>0</v>
      </c>
      <c r="I204">
        <f>IFERROR(VLOOKUP($B204,Kraftvärmeprod!$B$1:$AH$479,MATCH(I$2,Kraftvärmeprod!$B$1:$AG$1,0),FALSE)/1,0)-IFERROR(VLOOKUP($B204,'Slutlig allokering'!$B$2:$AC$462,MATCH(I$3,'Slutlig allokering'!$B$2:$AJ$2,0),FALSE)/1,0)</f>
        <v>0</v>
      </c>
      <c r="J204">
        <f>IFERROR(VLOOKUP($B204,Kraftvärmeprod!$B$1:$AH$479,MATCH(J$2,Kraftvärmeprod!$B$1:$AG$1,0),FALSE)/1,0)-IFERROR(VLOOKUP($B204,'Slutlig allokering'!$B$2:$AC$462,MATCH(J$3,'Slutlig allokering'!$B$2:$AJ$2,0),FALSE)/1,0)</f>
        <v>0</v>
      </c>
      <c r="K204">
        <f>IFERROR(VLOOKUP($B204,Kraftvärmeprod!$B$1:$AH$479,MATCH(K$2,Kraftvärmeprod!$B$1:$AG$1,0),FALSE)/1,0)-IFERROR(VLOOKUP($B204,'Slutlig allokering'!$B$2:$AC$462,MATCH(K$3,'Slutlig allokering'!$B$2:$AJ$2,0),FALSE)/1,0)</f>
        <v>0</v>
      </c>
      <c r="L204">
        <f>IFERROR(VLOOKUP($B204,Kraftvärmeprod!$B$1:$AH$479,MATCH(L$2,Kraftvärmeprod!$B$1:$AG$1,0),FALSE)/1,0)-IFERROR(VLOOKUP($B204,'Slutlig allokering'!$B$2:$AC$462,MATCH(L$3,'Slutlig allokering'!$B$2:$AJ$2,0),FALSE)/1,0)</f>
        <v>0</v>
      </c>
      <c r="M204" s="143">
        <f>IFERROR(VLOOKUP($B204,Miljö!$B$1:$S$477,MATCH(M$2,Miljö!$B$1:$X$1,0),FALSE)/1,0)-IFERROR(VLOOKUP($B204,'Slutlig allokering'!$B$2:$AC$462,MATCH(M$3,'Slutlig allokering'!$B$2:$AJ$2,0),FALSE)/1,0)</f>
        <v>0</v>
      </c>
      <c r="N204">
        <f>IFERROR(VLOOKUP($B204,Kraftvärmeprod!$B$1:$AH$479,MATCH(N$2,Kraftvärmeprod!$B$1:$AG$1,0),FALSE)/1,0)-IFERROR(VLOOKUP($B204,'Slutlig allokering'!$B$2:$AC$462,MATCH(N$3,'Slutlig allokering'!$B$2:$AJ$2,0),FALSE)/1,0)</f>
        <v>0</v>
      </c>
      <c r="O204">
        <f>IFERROR(VLOOKUP($B204,Kraftvärmeprod!$B$1:$AH$479,MATCH(O$2,Kraftvärmeprod!$B$1:$AG$1,0),FALSE)/1,0)-IFERROR(VLOOKUP($B204,'Slutlig allokering'!$B$2:$AC$462,MATCH(O$3,'Slutlig allokering'!$B$2:$AJ$2,0),FALSE)/1,0)</f>
        <v>0</v>
      </c>
      <c r="P204">
        <f>IFERROR(VLOOKUP($B204,Kraftvärmeprod!$B$1:$AH$479,MATCH(P$2,Kraftvärmeprod!$B$1:$AG$1,0),FALSE)/1,0)-IFERROR(VLOOKUP($B204,'Slutlig allokering'!$B$2:$AC$462,MATCH(P$3,'Slutlig allokering'!$B$2:$AJ$2,0),FALSE)/1,0)</f>
        <v>0</v>
      </c>
      <c r="Q204">
        <f>IFERROR(VLOOKUP($B204,Kraftvärmeprod!$B$1:$AH$479,MATCH(Q$2,Kraftvärmeprod!$B$1:$AG$1,0),FALSE)/1,0)-IFERROR(VLOOKUP($B204,'Slutlig allokering'!$B$2:$AC$462,MATCH(Q$3,'Slutlig allokering'!$B$2:$AJ$2,0),FALSE)/1,0)</f>
        <v>0</v>
      </c>
      <c r="R204">
        <f>IFERROR(VLOOKUP($B204,Kraftvärmeprod!$B$1:$AH$479,MATCH(R$2,Kraftvärmeprod!$B$1:$AG$1,0),FALSE)/1,0)-IFERROR(VLOOKUP($B204,'Slutlig allokering'!$B$2:$AC$462,MATCH(R$3,'Slutlig allokering'!$B$2:$AJ$2,0),FALSE)/1,0)</f>
        <v>0</v>
      </c>
      <c r="S204">
        <f>IFERROR(VLOOKUP($B204,Kraftvärmeprod!$B$1:$AH$479,MATCH(S$2,Kraftvärmeprod!$B$1:$AG$1,0),FALSE)/1,0)-IFERROR(VLOOKUP($B204,'Slutlig allokering'!$B$2:$AC$462,MATCH(S$3,'Slutlig allokering'!$B$2:$AJ$2,0),FALSE)/1,0)</f>
        <v>0</v>
      </c>
      <c r="T204">
        <f>IFERROR(VLOOKUP($B204,Kraftvärmeprod!$B$1:$AH$479,MATCH(T$2,Kraftvärmeprod!$B$1:$AG$1,0),FALSE)/1,0)-IFERROR(VLOOKUP($B204,'Slutlig allokering'!$B$2:$AC$462,MATCH(T$3,'Slutlig allokering'!$B$2:$AJ$2,0),FALSE)/1,0)</f>
        <v>0</v>
      </c>
      <c r="U204">
        <f>IFERROR(VLOOKUP($B204,Kraftvärmeprod!$B$1:$AH$479,MATCH(U$2,Kraftvärmeprod!$B$1:$AG$1,0),FALSE)/1,0)-IFERROR(VLOOKUP($B204,'Slutlig allokering'!$B$2:$AC$462,MATCH(U$3,'Slutlig allokering'!$B$2:$AJ$2,0),FALSE)/1,0)</f>
        <v>0</v>
      </c>
      <c r="V204">
        <f>IFERROR(VLOOKUP($B204,Kraftvärmeprod!$B$1:$AH$479,MATCH(V$2,Kraftvärmeprod!$B$1:$AG$1,0),FALSE)/1,0)-IFERROR(VLOOKUP($B204,'Slutlig allokering'!$B$2:$AC$462,MATCH(V$3,'Slutlig allokering'!$B$2:$AJ$2,0),FALSE)/1,0)</f>
        <v>0</v>
      </c>
      <c r="W204">
        <f>IFERROR(VLOOKUP($B204,Kraftvärmeprod!$B$1:$AH$479,MATCH(W$2,Kraftvärmeprod!$B$1:$AG$1,0),FALSE)/1,0)-IFERROR(VLOOKUP($B204,'Slutlig allokering'!$B$2:$AC$462,MATCH(W$3,'Slutlig allokering'!$B$2:$AJ$2,0),FALSE)/1,0)</f>
        <v>0</v>
      </c>
      <c r="X204">
        <f>IFERROR(VLOOKUP($B204,Kraftvärmeprod!$B$1:$AH$479,MATCH(X$2,Kraftvärmeprod!$B$1:$AG$1,0),FALSE)/1,0)-IFERROR(VLOOKUP($B204,'Slutlig allokering'!$B$2:$AC$462,MATCH(X$3,'Slutlig allokering'!$B$2:$AJ$2,0),FALSE)/1,0)</f>
        <v>0</v>
      </c>
      <c r="Y204">
        <f>IFERROR(VLOOKUP($B204,Kraftvärmeprod!$B$1:$AH$479,MATCH(Y$2,Kraftvärmeprod!$B$1:$AG$1,0),FALSE)/1,0)-IFERROR(VLOOKUP($B204,'Slutlig allokering'!$B$2:$AC$462,MATCH(Y$3,'Slutlig allokering'!$B$2:$AJ$2,0),FALSE)/1,0)</f>
        <v>0</v>
      </c>
      <c r="Z204">
        <f>IFERROR(VLOOKUP($B204,Kraftvärmeprod!$B$1:$AH$479,MATCH(Z$2,Kraftvärmeprod!$B$1:$AG$1,0),FALSE)/1,0)-IFERROR(VLOOKUP($B204,'Slutlig allokering'!$B$2:$AC$462,MATCH(Z$3,'Slutlig allokering'!$B$2:$AJ$2,0),FALSE)/1,0)</f>
        <v>0</v>
      </c>
      <c r="AA204">
        <f>IFERROR(VLOOKUP($B204,Kraftvärmeprod!$B$1:$AH$479,MATCH(AA$2,Kraftvärmeprod!$B$1:$AG$1,0),FALSE)/1,0)-IFERROR(VLOOKUP($B204,'Slutlig allokering'!$B$2:$AC$462,MATCH(AA$3,'Slutlig allokering'!$B$2:$AJ$2,0),FALSE)/1,0)</f>
        <v>0</v>
      </c>
      <c r="AB204">
        <f>IFERROR(VLOOKUP($B204,Kraftvärmeprod!$B$1:$AH$479,MATCH(AB$2,Kraftvärmeprod!$B$1:$AG$1,0),FALSE)/1,0)-IFERROR(VLOOKUP($B204,'Slutlig allokering'!$B$2:$AC$462,MATCH(AB$3,'Slutlig allokering'!$B$2:$AJ$2,0),FALSE)/1,0)</f>
        <v>0</v>
      </c>
      <c r="AE204">
        <f t="shared" si="6"/>
        <v>0</v>
      </c>
      <c r="AG204">
        <f>IFERROR(VLOOKUP(B204,'Slutlig allokering'!$B$2:$AJ$462,MATCH("Summa justerad allokerad tillförd energi (utan hjälpel och rökgaskondensering):",'Slutlig allokering'!$B$2:$AK$2,0),FALSE)/1,"")</f>
        <v>0</v>
      </c>
      <c r="AI204" s="55" t="str">
        <f>IFERROR(1-VLOOKUP(B204,'Slutlig allokering'!$B$2:$AJ$462,MATCH("Andel av bränsle i kvv som allokerats till värme, exklusive rökgaskondensering och hjälpel",'Slutlig allokering'!$B$2:$AK$2,0),FALSE),"")</f>
        <v/>
      </c>
      <c r="AK204" s="55" t="str">
        <f t="shared" si="7"/>
        <v/>
      </c>
    </row>
    <row r="205" spans="1:37" x14ac:dyDescent="0.25">
      <c r="A205" s="28" t="s">
        <v>270</v>
      </c>
      <c r="B205" s="28" t="s">
        <v>271</v>
      </c>
      <c r="C205" t="str">
        <f>IFERROR(VLOOKUP($B205,Kraftvärmeprod!$B$1:$AH$479,MATCH(C$3,Kraftvärmeprod!$B$1:$AG$1,0),FALSE)/1,"")</f>
        <v/>
      </c>
      <c r="D205" t="str">
        <f>IFERROR(VLOOKUP($B205,Kraftvärmeprod!$B$1:$AH$479,MATCH(D$3,Kraftvärmeprod!$B$1:$AG$1,0),FALSE)/1,"")</f>
        <v/>
      </c>
      <c r="E205">
        <f>IFERROR(VLOOKUP($B205,Kraftvärmeprod!$B$1:$AH$479,MATCH(E$2,Kraftvärmeprod!$B$1:$AG$1,0),FALSE)/1,0)-IFERROR(VLOOKUP($B205,'Slutlig allokering'!$B$2:$AC$462,MATCH(E$3,'Slutlig allokering'!$B$2:$AJ$2,0),FALSE)/1,0)</f>
        <v>0</v>
      </c>
      <c r="F205">
        <f>IFERROR(VLOOKUP($B205,Kraftvärmeprod!$B$1:$AH$479,MATCH(F$2,Kraftvärmeprod!$B$1:$AG$1,0),FALSE)/1,0)-IFERROR(VLOOKUP($B205,'Slutlig allokering'!$B$2:$AC$462,MATCH(F$3,'Slutlig allokering'!$B$2:$AJ$2,0),FALSE)/1,0)</f>
        <v>0</v>
      </c>
      <c r="G205">
        <f>IFERROR(VLOOKUP($B205,Kraftvärmeprod!$B$1:$AH$479,MATCH(G$2,Kraftvärmeprod!$B$1:$AG$1,0),FALSE)/1,0)-IFERROR(VLOOKUP($B205,'Slutlig allokering'!$B$2:$AC$462,MATCH(G$3,'Slutlig allokering'!$B$2:$AJ$2,0),FALSE)/1,0)</f>
        <v>0</v>
      </c>
      <c r="H205">
        <f>IFERROR(VLOOKUP($B205,Kraftvärmeprod!$B$1:$AH$479,MATCH(H$2,Kraftvärmeprod!$B$1:$AG$1,0),FALSE)/1,0)-IFERROR(VLOOKUP($B205,'Slutlig allokering'!$B$2:$AC$462,MATCH(H$3,'Slutlig allokering'!$B$2:$AJ$2,0),FALSE)/1,0)</f>
        <v>0</v>
      </c>
      <c r="I205">
        <f>IFERROR(VLOOKUP($B205,Kraftvärmeprod!$B$1:$AH$479,MATCH(I$2,Kraftvärmeprod!$B$1:$AG$1,0),FALSE)/1,0)-IFERROR(VLOOKUP($B205,'Slutlig allokering'!$B$2:$AC$462,MATCH(I$3,'Slutlig allokering'!$B$2:$AJ$2,0),FALSE)/1,0)</f>
        <v>0</v>
      </c>
      <c r="J205">
        <f>IFERROR(VLOOKUP($B205,Kraftvärmeprod!$B$1:$AH$479,MATCH(J$2,Kraftvärmeprod!$B$1:$AG$1,0),FALSE)/1,0)-IFERROR(VLOOKUP($B205,'Slutlig allokering'!$B$2:$AC$462,MATCH(J$3,'Slutlig allokering'!$B$2:$AJ$2,0),FALSE)/1,0)</f>
        <v>0</v>
      </c>
      <c r="K205">
        <f>IFERROR(VLOOKUP($B205,Kraftvärmeprod!$B$1:$AH$479,MATCH(K$2,Kraftvärmeprod!$B$1:$AG$1,0),FALSE)/1,0)-IFERROR(VLOOKUP($B205,'Slutlig allokering'!$B$2:$AC$462,MATCH(K$3,'Slutlig allokering'!$B$2:$AJ$2,0),FALSE)/1,0)</f>
        <v>0</v>
      </c>
      <c r="L205">
        <f>IFERROR(VLOOKUP($B205,Kraftvärmeprod!$B$1:$AH$479,MATCH(L$2,Kraftvärmeprod!$B$1:$AG$1,0),FALSE)/1,0)-IFERROR(VLOOKUP($B205,'Slutlig allokering'!$B$2:$AC$462,MATCH(L$3,'Slutlig allokering'!$B$2:$AJ$2,0),FALSE)/1,0)</f>
        <v>0</v>
      </c>
      <c r="M205" s="143">
        <f>IFERROR(VLOOKUP($B205,Miljö!$B$1:$S$477,MATCH(M$2,Miljö!$B$1:$X$1,0),FALSE)/1,0)-IFERROR(VLOOKUP($B205,'Slutlig allokering'!$B$2:$AC$462,MATCH(M$3,'Slutlig allokering'!$B$2:$AJ$2,0),FALSE)/1,0)</f>
        <v>0</v>
      </c>
      <c r="N205">
        <f>IFERROR(VLOOKUP($B205,Kraftvärmeprod!$B$1:$AH$479,MATCH(N$2,Kraftvärmeprod!$B$1:$AG$1,0),FALSE)/1,0)-IFERROR(VLOOKUP($B205,'Slutlig allokering'!$B$2:$AC$462,MATCH(N$3,'Slutlig allokering'!$B$2:$AJ$2,0),FALSE)/1,0)</f>
        <v>0</v>
      </c>
      <c r="O205">
        <f>IFERROR(VLOOKUP($B205,Kraftvärmeprod!$B$1:$AH$479,MATCH(O$2,Kraftvärmeprod!$B$1:$AG$1,0),FALSE)/1,0)-IFERROR(VLOOKUP($B205,'Slutlig allokering'!$B$2:$AC$462,MATCH(O$3,'Slutlig allokering'!$B$2:$AJ$2,0),FALSE)/1,0)</f>
        <v>0</v>
      </c>
      <c r="P205">
        <f>IFERROR(VLOOKUP($B205,Kraftvärmeprod!$B$1:$AH$479,MATCH(P$2,Kraftvärmeprod!$B$1:$AG$1,0),FALSE)/1,0)-IFERROR(VLOOKUP($B205,'Slutlig allokering'!$B$2:$AC$462,MATCH(P$3,'Slutlig allokering'!$B$2:$AJ$2,0),FALSE)/1,0)</f>
        <v>0</v>
      </c>
      <c r="Q205">
        <f>IFERROR(VLOOKUP($B205,Kraftvärmeprod!$B$1:$AH$479,MATCH(Q$2,Kraftvärmeprod!$B$1:$AG$1,0),FALSE)/1,0)-IFERROR(VLOOKUP($B205,'Slutlig allokering'!$B$2:$AC$462,MATCH(Q$3,'Slutlig allokering'!$B$2:$AJ$2,0),FALSE)/1,0)</f>
        <v>0</v>
      </c>
      <c r="R205">
        <f>IFERROR(VLOOKUP($B205,Kraftvärmeprod!$B$1:$AH$479,MATCH(R$2,Kraftvärmeprod!$B$1:$AG$1,0),FALSE)/1,0)-IFERROR(VLOOKUP($B205,'Slutlig allokering'!$B$2:$AC$462,MATCH(R$3,'Slutlig allokering'!$B$2:$AJ$2,0),FALSE)/1,0)</f>
        <v>0</v>
      </c>
      <c r="S205">
        <f>IFERROR(VLOOKUP($B205,Kraftvärmeprod!$B$1:$AH$479,MATCH(S$2,Kraftvärmeprod!$B$1:$AG$1,0),FALSE)/1,0)-IFERROR(VLOOKUP($B205,'Slutlig allokering'!$B$2:$AC$462,MATCH(S$3,'Slutlig allokering'!$B$2:$AJ$2,0),FALSE)/1,0)</f>
        <v>0</v>
      </c>
      <c r="T205">
        <f>IFERROR(VLOOKUP($B205,Kraftvärmeprod!$B$1:$AH$479,MATCH(T$2,Kraftvärmeprod!$B$1:$AG$1,0),FALSE)/1,0)-IFERROR(VLOOKUP($B205,'Slutlig allokering'!$B$2:$AC$462,MATCH(T$3,'Slutlig allokering'!$B$2:$AJ$2,0),FALSE)/1,0)</f>
        <v>0</v>
      </c>
      <c r="U205">
        <f>IFERROR(VLOOKUP($B205,Kraftvärmeprod!$B$1:$AH$479,MATCH(U$2,Kraftvärmeprod!$B$1:$AG$1,0),FALSE)/1,0)-IFERROR(VLOOKUP($B205,'Slutlig allokering'!$B$2:$AC$462,MATCH(U$3,'Slutlig allokering'!$B$2:$AJ$2,0),FALSE)/1,0)</f>
        <v>0</v>
      </c>
      <c r="V205">
        <f>IFERROR(VLOOKUP($B205,Kraftvärmeprod!$B$1:$AH$479,MATCH(V$2,Kraftvärmeprod!$B$1:$AG$1,0),FALSE)/1,0)-IFERROR(VLOOKUP($B205,'Slutlig allokering'!$B$2:$AC$462,MATCH(V$3,'Slutlig allokering'!$B$2:$AJ$2,0),FALSE)/1,0)</f>
        <v>0</v>
      </c>
      <c r="W205">
        <f>IFERROR(VLOOKUP($B205,Kraftvärmeprod!$B$1:$AH$479,MATCH(W$2,Kraftvärmeprod!$B$1:$AG$1,0),FALSE)/1,0)-IFERROR(VLOOKUP($B205,'Slutlig allokering'!$B$2:$AC$462,MATCH(W$3,'Slutlig allokering'!$B$2:$AJ$2,0),FALSE)/1,0)</f>
        <v>0</v>
      </c>
      <c r="X205">
        <f>IFERROR(VLOOKUP($B205,Kraftvärmeprod!$B$1:$AH$479,MATCH(X$2,Kraftvärmeprod!$B$1:$AG$1,0),FALSE)/1,0)-IFERROR(VLOOKUP($B205,'Slutlig allokering'!$B$2:$AC$462,MATCH(X$3,'Slutlig allokering'!$B$2:$AJ$2,0),FALSE)/1,0)</f>
        <v>0</v>
      </c>
      <c r="Y205">
        <f>IFERROR(VLOOKUP($B205,Kraftvärmeprod!$B$1:$AH$479,MATCH(Y$2,Kraftvärmeprod!$B$1:$AG$1,0),FALSE)/1,0)-IFERROR(VLOOKUP($B205,'Slutlig allokering'!$B$2:$AC$462,MATCH(Y$3,'Slutlig allokering'!$B$2:$AJ$2,0),FALSE)/1,0)</f>
        <v>0</v>
      </c>
      <c r="Z205">
        <f>IFERROR(VLOOKUP($B205,Kraftvärmeprod!$B$1:$AH$479,MATCH(Z$2,Kraftvärmeprod!$B$1:$AG$1,0),FALSE)/1,0)-IFERROR(VLOOKUP($B205,'Slutlig allokering'!$B$2:$AC$462,MATCH(Z$3,'Slutlig allokering'!$B$2:$AJ$2,0),FALSE)/1,0)</f>
        <v>0</v>
      </c>
      <c r="AA205">
        <f>IFERROR(VLOOKUP($B205,Kraftvärmeprod!$B$1:$AH$479,MATCH(AA$2,Kraftvärmeprod!$B$1:$AG$1,0),FALSE)/1,0)-IFERROR(VLOOKUP($B205,'Slutlig allokering'!$B$2:$AC$462,MATCH(AA$3,'Slutlig allokering'!$B$2:$AJ$2,0),FALSE)/1,0)</f>
        <v>0</v>
      </c>
      <c r="AB205">
        <f>IFERROR(VLOOKUP($B205,Kraftvärmeprod!$B$1:$AH$479,MATCH(AB$2,Kraftvärmeprod!$B$1:$AG$1,0),FALSE)/1,0)-IFERROR(VLOOKUP($B205,'Slutlig allokering'!$B$2:$AC$462,MATCH(AB$3,'Slutlig allokering'!$B$2:$AJ$2,0),FALSE)/1,0)</f>
        <v>0</v>
      </c>
      <c r="AE205">
        <f t="shared" si="6"/>
        <v>0</v>
      </c>
      <c r="AG205">
        <f>IFERROR(VLOOKUP(B205,'Slutlig allokering'!$B$2:$AJ$462,MATCH("Summa justerad allokerad tillförd energi (utan hjälpel och rökgaskondensering):",'Slutlig allokering'!$B$2:$AK$2,0),FALSE)/1,"")</f>
        <v>0</v>
      </c>
      <c r="AI205" s="55" t="str">
        <f>IFERROR(1-VLOOKUP(B205,'Slutlig allokering'!$B$2:$AJ$462,MATCH("Andel av bränsle i kvv som allokerats till värme, exklusive rökgaskondensering och hjälpel",'Slutlig allokering'!$B$2:$AK$2,0),FALSE),"")</f>
        <v/>
      </c>
      <c r="AK205" s="55" t="str">
        <f t="shared" si="7"/>
        <v/>
      </c>
    </row>
    <row r="206" spans="1:37" x14ac:dyDescent="0.25">
      <c r="A206" s="28" t="s">
        <v>272</v>
      </c>
      <c r="B206" s="28" t="s">
        <v>273</v>
      </c>
      <c r="C206" t="str">
        <f>IFERROR(VLOOKUP($B206,Kraftvärmeprod!$B$1:$AH$479,MATCH(C$3,Kraftvärmeprod!$B$1:$AG$1,0),FALSE)/1,"")</f>
        <v/>
      </c>
      <c r="D206" t="str">
        <f>IFERROR(VLOOKUP($B206,Kraftvärmeprod!$B$1:$AH$479,MATCH(D$3,Kraftvärmeprod!$B$1:$AG$1,0),FALSE)/1,"")</f>
        <v/>
      </c>
      <c r="E206">
        <f>IFERROR(VLOOKUP($B206,Kraftvärmeprod!$B$1:$AH$479,MATCH(E$2,Kraftvärmeprod!$B$1:$AG$1,0),FALSE)/1,0)-IFERROR(VLOOKUP($B206,'Slutlig allokering'!$B$2:$AC$462,MATCH(E$3,'Slutlig allokering'!$B$2:$AJ$2,0),FALSE)/1,0)</f>
        <v>0</v>
      </c>
      <c r="F206">
        <f>IFERROR(VLOOKUP($B206,Kraftvärmeprod!$B$1:$AH$479,MATCH(F$2,Kraftvärmeprod!$B$1:$AG$1,0),FALSE)/1,0)-IFERROR(VLOOKUP($B206,'Slutlig allokering'!$B$2:$AC$462,MATCH(F$3,'Slutlig allokering'!$B$2:$AJ$2,0),FALSE)/1,0)</f>
        <v>0</v>
      </c>
      <c r="G206">
        <f>IFERROR(VLOOKUP($B206,Kraftvärmeprod!$B$1:$AH$479,MATCH(G$2,Kraftvärmeprod!$B$1:$AG$1,0),FALSE)/1,0)-IFERROR(VLOOKUP($B206,'Slutlig allokering'!$B$2:$AC$462,MATCH(G$3,'Slutlig allokering'!$B$2:$AJ$2,0),FALSE)/1,0)</f>
        <v>0</v>
      </c>
      <c r="H206">
        <f>IFERROR(VLOOKUP($B206,Kraftvärmeprod!$B$1:$AH$479,MATCH(H$2,Kraftvärmeprod!$B$1:$AG$1,0),FALSE)/1,0)-IFERROR(VLOOKUP($B206,'Slutlig allokering'!$B$2:$AC$462,MATCH(H$3,'Slutlig allokering'!$B$2:$AJ$2,0),FALSE)/1,0)</f>
        <v>0</v>
      </c>
      <c r="I206">
        <f>IFERROR(VLOOKUP($B206,Kraftvärmeprod!$B$1:$AH$479,MATCH(I$2,Kraftvärmeprod!$B$1:$AG$1,0),FALSE)/1,0)-IFERROR(VLOOKUP($B206,'Slutlig allokering'!$B$2:$AC$462,MATCH(I$3,'Slutlig allokering'!$B$2:$AJ$2,0),FALSE)/1,0)</f>
        <v>0</v>
      </c>
      <c r="J206">
        <f>IFERROR(VLOOKUP($B206,Kraftvärmeprod!$B$1:$AH$479,MATCH(J$2,Kraftvärmeprod!$B$1:$AG$1,0),FALSE)/1,0)-IFERROR(VLOOKUP($B206,'Slutlig allokering'!$B$2:$AC$462,MATCH(J$3,'Slutlig allokering'!$B$2:$AJ$2,0),FALSE)/1,0)</f>
        <v>0</v>
      </c>
      <c r="K206">
        <f>IFERROR(VLOOKUP($B206,Kraftvärmeprod!$B$1:$AH$479,MATCH(K$2,Kraftvärmeprod!$B$1:$AG$1,0),FALSE)/1,0)-IFERROR(VLOOKUP($B206,'Slutlig allokering'!$B$2:$AC$462,MATCH(K$3,'Slutlig allokering'!$B$2:$AJ$2,0),FALSE)/1,0)</f>
        <v>0</v>
      </c>
      <c r="L206">
        <f>IFERROR(VLOOKUP($B206,Kraftvärmeprod!$B$1:$AH$479,MATCH(L$2,Kraftvärmeprod!$B$1:$AG$1,0),FALSE)/1,0)-IFERROR(VLOOKUP($B206,'Slutlig allokering'!$B$2:$AC$462,MATCH(L$3,'Slutlig allokering'!$B$2:$AJ$2,0),FALSE)/1,0)</f>
        <v>0</v>
      </c>
      <c r="M206" s="143">
        <f>IFERROR(VLOOKUP($B206,Miljö!$B$1:$S$477,MATCH(M$2,Miljö!$B$1:$X$1,0),FALSE)/1,0)-IFERROR(VLOOKUP($B206,'Slutlig allokering'!$B$2:$AC$462,MATCH(M$3,'Slutlig allokering'!$B$2:$AJ$2,0),FALSE)/1,0)</f>
        <v>0</v>
      </c>
      <c r="N206">
        <f>IFERROR(VLOOKUP($B206,Kraftvärmeprod!$B$1:$AH$479,MATCH(N$2,Kraftvärmeprod!$B$1:$AG$1,0),FALSE)/1,0)-IFERROR(VLOOKUP($B206,'Slutlig allokering'!$B$2:$AC$462,MATCH(N$3,'Slutlig allokering'!$B$2:$AJ$2,0),FALSE)/1,0)</f>
        <v>0</v>
      </c>
      <c r="O206">
        <f>IFERROR(VLOOKUP($B206,Kraftvärmeprod!$B$1:$AH$479,MATCH(O$2,Kraftvärmeprod!$B$1:$AG$1,0),FALSE)/1,0)-IFERROR(VLOOKUP($B206,'Slutlig allokering'!$B$2:$AC$462,MATCH(O$3,'Slutlig allokering'!$B$2:$AJ$2,0),FALSE)/1,0)</f>
        <v>0</v>
      </c>
      <c r="P206">
        <f>IFERROR(VLOOKUP($B206,Kraftvärmeprod!$B$1:$AH$479,MATCH(P$2,Kraftvärmeprod!$B$1:$AG$1,0),FALSE)/1,0)-IFERROR(VLOOKUP($B206,'Slutlig allokering'!$B$2:$AC$462,MATCH(P$3,'Slutlig allokering'!$B$2:$AJ$2,0),FALSE)/1,0)</f>
        <v>0</v>
      </c>
      <c r="Q206">
        <f>IFERROR(VLOOKUP($B206,Kraftvärmeprod!$B$1:$AH$479,MATCH(Q$2,Kraftvärmeprod!$B$1:$AG$1,0),FALSE)/1,0)-IFERROR(VLOOKUP($B206,'Slutlig allokering'!$B$2:$AC$462,MATCH(Q$3,'Slutlig allokering'!$B$2:$AJ$2,0),FALSE)/1,0)</f>
        <v>0</v>
      </c>
      <c r="R206">
        <f>IFERROR(VLOOKUP($B206,Kraftvärmeprod!$B$1:$AH$479,MATCH(R$2,Kraftvärmeprod!$B$1:$AG$1,0),FALSE)/1,0)-IFERROR(VLOOKUP($B206,'Slutlig allokering'!$B$2:$AC$462,MATCH(R$3,'Slutlig allokering'!$B$2:$AJ$2,0),FALSE)/1,0)</f>
        <v>0</v>
      </c>
      <c r="S206">
        <f>IFERROR(VLOOKUP($B206,Kraftvärmeprod!$B$1:$AH$479,MATCH(S$2,Kraftvärmeprod!$B$1:$AG$1,0),FALSE)/1,0)-IFERROR(VLOOKUP($B206,'Slutlig allokering'!$B$2:$AC$462,MATCH(S$3,'Slutlig allokering'!$B$2:$AJ$2,0),FALSE)/1,0)</f>
        <v>0</v>
      </c>
      <c r="T206">
        <f>IFERROR(VLOOKUP($B206,Kraftvärmeprod!$B$1:$AH$479,MATCH(T$2,Kraftvärmeprod!$B$1:$AG$1,0),FALSE)/1,0)-IFERROR(VLOOKUP($B206,'Slutlig allokering'!$B$2:$AC$462,MATCH(T$3,'Slutlig allokering'!$B$2:$AJ$2,0),FALSE)/1,0)</f>
        <v>0</v>
      </c>
      <c r="U206">
        <f>IFERROR(VLOOKUP($B206,Kraftvärmeprod!$B$1:$AH$479,MATCH(U$2,Kraftvärmeprod!$B$1:$AG$1,0),FALSE)/1,0)-IFERROR(VLOOKUP($B206,'Slutlig allokering'!$B$2:$AC$462,MATCH(U$3,'Slutlig allokering'!$B$2:$AJ$2,0),FALSE)/1,0)</f>
        <v>0</v>
      </c>
      <c r="V206">
        <f>IFERROR(VLOOKUP($B206,Kraftvärmeprod!$B$1:$AH$479,MATCH(V$2,Kraftvärmeprod!$B$1:$AG$1,0),FALSE)/1,0)-IFERROR(VLOOKUP($B206,'Slutlig allokering'!$B$2:$AC$462,MATCH(V$3,'Slutlig allokering'!$B$2:$AJ$2,0),FALSE)/1,0)</f>
        <v>0</v>
      </c>
      <c r="W206">
        <f>IFERROR(VLOOKUP($B206,Kraftvärmeprod!$B$1:$AH$479,MATCH(W$2,Kraftvärmeprod!$B$1:$AG$1,0),FALSE)/1,0)-IFERROR(VLOOKUP($B206,'Slutlig allokering'!$B$2:$AC$462,MATCH(W$3,'Slutlig allokering'!$B$2:$AJ$2,0),FALSE)/1,0)</f>
        <v>0</v>
      </c>
      <c r="X206">
        <f>IFERROR(VLOOKUP($B206,Kraftvärmeprod!$B$1:$AH$479,MATCH(X$2,Kraftvärmeprod!$B$1:$AG$1,0),FALSE)/1,0)-IFERROR(VLOOKUP($B206,'Slutlig allokering'!$B$2:$AC$462,MATCH(X$3,'Slutlig allokering'!$B$2:$AJ$2,0),FALSE)/1,0)</f>
        <v>0</v>
      </c>
      <c r="Y206">
        <f>IFERROR(VLOOKUP($B206,Kraftvärmeprod!$B$1:$AH$479,MATCH(Y$2,Kraftvärmeprod!$B$1:$AG$1,0),FALSE)/1,0)-IFERROR(VLOOKUP($B206,'Slutlig allokering'!$B$2:$AC$462,MATCH(Y$3,'Slutlig allokering'!$B$2:$AJ$2,0),FALSE)/1,0)</f>
        <v>0</v>
      </c>
      <c r="Z206">
        <f>IFERROR(VLOOKUP($B206,Kraftvärmeprod!$B$1:$AH$479,MATCH(Z$2,Kraftvärmeprod!$B$1:$AG$1,0),FALSE)/1,0)-IFERROR(VLOOKUP($B206,'Slutlig allokering'!$B$2:$AC$462,MATCH(Z$3,'Slutlig allokering'!$B$2:$AJ$2,0),FALSE)/1,0)</f>
        <v>0</v>
      </c>
      <c r="AA206">
        <f>IFERROR(VLOOKUP($B206,Kraftvärmeprod!$B$1:$AH$479,MATCH(AA$2,Kraftvärmeprod!$B$1:$AG$1,0),FALSE)/1,0)-IFERROR(VLOOKUP($B206,'Slutlig allokering'!$B$2:$AC$462,MATCH(AA$3,'Slutlig allokering'!$B$2:$AJ$2,0),FALSE)/1,0)</f>
        <v>0</v>
      </c>
      <c r="AB206">
        <f>IFERROR(VLOOKUP($B206,Kraftvärmeprod!$B$1:$AH$479,MATCH(AB$2,Kraftvärmeprod!$B$1:$AG$1,0),FALSE)/1,0)-IFERROR(VLOOKUP($B206,'Slutlig allokering'!$B$2:$AC$462,MATCH(AB$3,'Slutlig allokering'!$B$2:$AJ$2,0),FALSE)/1,0)</f>
        <v>0</v>
      </c>
      <c r="AE206">
        <f t="shared" si="6"/>
        <v>0</v>
      </c>
      <c r="AG206">
        <f>IFERROR(VLOOKUP(B206,'Slutlig allokering'!$B$2:$AJ$462,MATCH("Summa justerad allokerad tillförd energi (utan hjälpel och rökgaskondensering):",'Slutlig allokering'!$B$2:$AK$2,0),FALSE)/1,"")</f>
        <v>0</v>
      </c>
      <c r="AI206" s="55" t="str">
        <f>IFERROR(1-VLOOKUP(B206,'Slutlig allokering'!$B$2:$AJ$462,MATCH("Andel av bränsle i kvv som allokerats till värme, exklusive rökgaskondensering och hjälpel",'Slutlig allokering'!$B$2:$AK$2,0),FALSE),"")</f>
        <v/>
      </c>
      <c r="AK206" s="55" t="str">
        <f t="shared" si="7"/>
        <v/>
      </c>
    </row>
    <row r="207" spans="1:37" x14ac:dyDescent="0.25">
      <c r="A207" s="28" t="s">
        <v>272</v>
      </c>
      <c r="B207" s="28" t="s">
        <v>274</v>
      </c>
      <c r="C207" t="str">
        <f>IFERROR(VLOOKUP($B207,Kraftvärmeprod!$B$1:$AH$479,MATCH(C$3,Kraftvärmeprod!$B$1:$AG$1,0),FALSE)/1,"")</f>
        <v/>
      </c>
      <c r="D207" t="str">
        <f>IFERROR(VLOOKUP($B207,Kraftvärmeprod!$B$1:$AH$479,MATCH(D$3,Kraftvärmeprod!$B$1:$AG$1,0),FALSE)/1,"")</f>
        <v/>
      </c>
      <c r="E207">
        <f>IFERROR(VLOOKUP($B207,Kraftvärmeprod!$B$1:$AH$479,MATCH(E$2,Kraftvärmeprod!$B$1:$AG$1,0),FALSE)/1,0)-IFERROR(VLOOKUP($B207,'Slutlig allokering'!$B$2:$AC$462,MATCH(E$3,'Slutlig allokering'!$B$2:$AJ$2,0),FALSE)/1,0)</f>
        <v>0</v>
      </c>
      <c r="F207">
        <f>IFERROR(VLOOKUP($B207,Kraftvärmeprod!$B$1:$AH$479,MATCH(F$2,Kraftvärmeprod!$B$1:$AG$1,0),FALSE)/1,0)-IFERROR(VLOOKUP($B207,'Slutlig allokering'!$B$2:$AC$462,MATCH(F$3,'Slutlig allokering'!$B$2:$AJ$2,0),FALSE)/1,0)</f>
        <v>0</v>
      </c>
      <c r="G207">
        <f>IFERROR(VLOOKUP($B207,Kraftvärmeprod!$B$1:$AH$479,MATCH(G$2,Kraftvärmeprod!$B$1:$AG$1,0),FALSE)/1,0)-IFERROR(VLOOKUP($B207,'Slutlig allokering'!$B$2:$AC$462,MATCH(G$3,'Slutlig allokering'!$B$2:$AJ$2,0),FALSE)/1,0)</f>
        <v>0</v>
      </c>
      <c r="H207">
        <f>IFERROR(VLOOKUP($B207,Kraftvärmeprod!$B$1:$AH$479,MATCH(H$2,Kraftvärmeprod!$B$1:$AG$1,0),FALSE)/1,0)-IFERROR(VLOOKUP($B207,'Slutlig allokering'!$B$2:$AC$462,MATCH(H$3,'Slutlig allokering'!$B$2:$AJ$2,0),FALSE)/1,0)</f>
        <v>0</v>
      </c>
      <c r="I207">
        <f>IFERROR(VLOOKUP($B207,Kraftvärmeprod!$B$1:$AH$479,MATCH(I$2,Kraftvärmeprod!$B$1:$AG$1,0),FALSE)/1,0)-IFERROR(VLOOKUP($B207,'Slutlig allokering'!$B$2:$AC$462,MATCH(I$3,'Slutlig allokering'!$B$2:$AJ$2,0),FALSE)/1,0)</f>
        <v>0</v>
      </c>
      <c r="J207">
        <f>IFERROR(VLOOKUP($B207,Kraftvärmeprod!$B$1:$AH$479,MATCH(J$2,Kraftvärmeprod!$B$1:$AG$1,0),FALSE)/1,0)-IFERROR(VLOOKUP($B207,'Slutlig allokering'!$B$2:$AC$462,MATCH(J$3,'Slutlig allokering'!$B$2:$AJ$2,0),FALSE)/1,0)</f>
        <v>0</v>
      </c>
      <c r="K207">
        <f>IFERROR(VLOOKUP($B207,Kraftvärmeprod!$B$1:$AH$479,MATCH(K$2,Kraftvärmeprod!$B$1:$AG$1,0),FALSE)/1,0)-IFERROR(VLOOKUP($B207,'Slutlig allokering'!$B$2:$AC$462,MATCH(K$3,'Slutlig allokering'!$B$2:$AJ$2,0),FALSE)/1,0)</f>
        <v>0</v>
      </c>
      <c r="L207">
        <f>IFERROR(VLOOKUP($B207,Kraftvärmeprod!$B$1:$AH$479,MATCH(L$2,Kraftvärmeprod!$B$1:$AG$1,0),FALSE)/1,0)-IFERROR(VLOOKUP($B207,'Slutlig allokering'!$B$2:$AC$462,MATCH(L$3,'Slutlig allokering'!$B$2:$AJ$2,0),FALSE)/1,0)</f>
        <v>0</v>
      </c>
      <c r="M207" s="143">
        <f>IFERROR(VLOOKUP($B207,Miljö!$B$1:$S$477,MATCH(M$2,Miljö!$B$1:$X$1,0),FALSE)/1,0)-IFERROR(VLOOKUP($B207,'Slutlig allokering'!$B$2:$AC$462,MATCH(M$3,'Slutlig allokering'!$B$2:$AJ$2,0),FALSE)/1,0)</f>
        <v>0</v>
      </c>
      <c r="N207">
        <f>IFERROR(VLOOKUP($B207,Kraftvärmeprod!$B$1:$AH$479,MATCH(N$2,Kraftvärmeprod!$B$1:$AG$1,0),FALSE)/1,0)-IFERROR(VLOOKUP($B207,'Slutlig allokering'!$B$2:$AC$462,MATCH(N$3,'Slutlig allokering'!$B$2:$AJ$2,0),FALSE)/1,0)</f>
        <v>0</v>
      </c>
      <c r="O207">
        <f>IFERROR(VLOOKUP($B207,Kraftvärmeprod!$B$1:$AH$479,MATCH(O$2,Kraftvärmeprod!$B$1:$AG$1,0),FALSE)/1,0)-IFERROR(VLOOKUP($B207,'Slutlig allokering'!$B$2:$AC$462,MATCH(O$3,'Slutlig allokering'!$B$2:$AJ$2,0),FALSE)/1,0)</f>
        <v>0</v>
      </c>
      <c r="P207">
        <f>IFERROR(VLOOKUP($B207,Kraftvärmeprod!$B$1:$AH$479,MATCH(P$2,Kraftvärmeprod!$B$1:$AG$1,0),FALSE)/1,0)-IFERROR(VLOOKUP($B207,'Slutlig allokering'!$B$2:$AC$462,MATCH(P$3,'Slutlig allokering'!$B$2:$AJ$2,0),FALSE)/1,0)</f>
        <v>0</v>
      </c>
      <c r="Q207">
        <f>IFERROR(VLOOKUP($B207,Kraftvärmeprod!$B$1:$AH$479,MATCH(Q$2,Kraftvärmeprod!$B$1:$AG$1,0),FALSE)/1,0)-IFERROR(VLOOKUP($B207,'Slutlig allokering'!$B$2:$AC$462,MATCH(Q$3,'Slutlig allokering'!$B$2:$AJ$2,0),FALSE)/1,0)</f>
        <v>0</v>
      </c>
      <c r="R207">
        <f>IFERROR(VLOOKUP($B207,Kraftvärmeprod!$B$1:$AH$479,MATCH(R$2,Kraftvärmeprod!$B$1:$AG$1,0),FALSE)/1,0)-IFERROR(VLOOKUP($B207,'Slutlig allokering'!$B$2:$AC$462,MATCH(R$3,'Slutlig allokering'!$B$2:$AJ$2,0),FALSE)/1,0)</f>
        <v>0</v>
      </c>
      <c r="S207">
        <f>IFERROR(VLOOKUP($B207,Kraftvärmeprod!$B$1:$AH$479,MATCH(S$2,Kraftvärmeprod!$B$1:$AG$1,0),FALSE)/1,0)-IFERROR(VLOOKUP($B207,'Slutlig allokering'!$B$2:$AC$462,MATCH(S$3,'Slutlig allokering'!$B$2:$AJ$2,0),FALSE)/1,0)</f>
        <v>0</v>
      </c>
      <c r="T207">
        <f>IFERROR(VLOOKUP($B207,Kraftvärmeprod!$B$1:$AH$479,MATCH(T$2,Kraftvärmeprod!$B$1:$AG$1,0),FALSE)/1,0)-IFERROR(VLOOKUP($B207,'Slutlig allokering'!$B$2:$AC$462,MATCH(T$3,'Slutlig allokering'!$B$2:$AJ$2,0),FALSE)/1,0)</f>
        <v>0</v>
      </c>
      <c r="U207">
        <f>IFERROR(VLOOKUP($B207,Kraftvärmeprod!$B$1:$AH$479,MATCH(U$2,Kraftvärmeprod!$B$1:$AG$1,0),FALSE)/1,0)-IFERROR(VLOOKUP($B207,'Slutlig allokering'!$B$2:$AC$462,MATCH(U$3,'Slutlig allokering'!$B$2:$AJ$2,0),FALSE)/1,0)</f>
        <v>0</v>
      </c>
      <c r="V207">
        <f>IFERROR(VLOOKUP($B207,Kraftvärmeprod!$B$1:$AH$479,MATCH(V$2,Kraftvärmeprod!$B$1:$AG$1,0),FALSE)/1,0)-IFERROR(VLOOKUP($B207,'Slutlig allokering'!$B$2:$AC$462,MATCH(V$3,'Slutlig allokering'!$B$2:$AJ$2,0),FALSE)/1,0)</f>
        <v>0</v>
      </c>
      <c r="W207">
        <f>IFERROR(VLOOKUP($B207,Kraftvärmeprod!$B$1:$AH$479,MATCH(W$2,Kraftvärmeprod!$B$1:$AG$1,0),FALSE)/1,0)-IFERROR(VLOOKUP($B207,'Slutlig allokering'!$B$2:$AC$462,MATCH(W$3,'Slutlig allokering'!$B$2:$AJ$2,0),FALSE)/1,0)</f>
        <v>0</v>
      </c>
      <c r="X207">
        <f>IFERROR(VLOOKUP($B207,Kraftvärmeprod!$B$1:$AH$479,MATCH(X$2,Kraftvärmeprod!$B$1:$AG$1,0),FALSE)/1,0)-IFERROR(VLOOKUP($B207,'Slutlig allokering'!$B$2:$AC$462,MATCH(X$3,'Slutlig allokering'!$B$2:$AJ$2,0),FALSE)/1,0)</f>
        <v>0</v>
      </c>
      <c r="Y207">
        <f>IFERROR(VLOOKUP($B207,Kraftvärmeprod!$B$1:$AH$479,MATCH(Y$2,Kraftvärmeprod!$B$1:$AG$1,0),FALSE)/1,0)-IFERROR(VLOOKUP($B207,'Slutlig allokering'!$B$2:$AC$462,MATCH(Y$3,'Slutlig allokering'!$B$2:$AJ$2,0),FALSE)/1,0)</f>
        <v>0</v>
      </c>
      <c r="Z207">
        <f>IFERROR(VLOOKUP($B207,Kraftvärmeprod!$B$1:$AH$479,MATCH(Z$2,Kraftvärmeprod!$B$1:$AG$1,0),FALSE)/1,0)-IFERROR(VLOOKUP($B207,'Slutlig allokering'!$B$2:$AC$462,MATCH(Z$3,'Slutlig allokering'!$B$2:$AJ$2,0),FALSE)/1,0)</f>
        <v>0</v>
      </c>
      <c r="AA207">
        <f>IFERROR(VLOOKUP($B207,Kraftvärmeprod!$B$1:$AH$479,MATCH(AA$2,Kraftvärmeprod!$B$1:$AG$1,0),FALSE)/1,0)-IFERROR(VLOOKUP($B207,'Slutlig allokering'!$B$2:$AC$462,MATCH(AA$3,'Slutlig allokering'!$B$2:$AJ$2,0),FALSE)/1,0)</f>
        <v>0</v>
      </c>
      <c r="AB207">
        <f>IFERROR(VLOOKUP($B207,Kraftvärmeprod!$B$1:$AH$479,MATCH(AB$2,Kraftvärmeprod!$B$1:$AG$1,0),FALSE)/1,0)-IFERROR(VLOOKUP($B207,'Slutlig allokering'!$B$2:$AC$462,MATCH(AB$3,'Slutlig allokering'!$B$2:$AJ$2,0),FALSE)/1,0)</f>
        <v>0</v>
      </c>
      <c r="AE207">
        <f t="shared" si="6"/>
        <v>0</v>
      </c>
      <c r="AG207">
        <f>IFERROR(VLOOKUP(B207,'Slutlig allokering'!$B$2:$AJ$462,MATCH("Summa justerad allokerad tillförd energi (utan hjälpel och rökgaskondensering):",'Slutlig allokering'!$B$2:$AK$2,0),FALSE)/1,"")</f>
        <v>0</v>
      </c>
      <c r="AI207" s="55" t="str">
        <f>IFERROR(1-VLOOKUP(B207,'Slutlig allokering'!$B$2:$AJ$462,MATCH("Andel av bränsle i kvv som allokerats till värme, exklusive rökgaskondensering och hjälpel",'Slutlig allokering'!$B$2:$AK$2,0),FALSE),"")</f>
        <v/>
      </c>
      <c r="AK207" s="55" t="str">
        <f t="shared" si="7"/>
        <v/>
      </c>
    </row>
    <row r="208" spans="1:37" x14ac:dyDescent="0.25">
      <c r="A208" s="28" t="s">
        <v>272</v>
      </c>
      <c r="B208" s="28" t="s">
        <v>275</v>
      </c>
      <c r="C208" t="str">
        <f>IFERROR(VLOOKUP($B208,Kraftvärmeprod!$B$1:$AH$479,MATCH(C$3,Kraftvärmeprod!$B$1:$AG$1,0),FALSE)/1,"")</f>
        <v/>
      </c>
      <c r="D208" t="str">
        <f>IFERROR(VLOOKUP($B208,Kraftvärmeprod!$B$1:$AH$479,MATCH(D$3,Kraftvärmeprod!$B$1:$AG$1,0),FALSE)/1,"")</f>
        <v/>
      </c>
      <c r="E208">
        <f>IFERROR(VLOOKUP($B208,Kraftvärmeprod!$B$1:$AH$479,MATCH(E$2,Kraftvärmeprod!$B$1:$AG$1,0),FALSE)/1,0)-IFERROR(VLOOKUP($B208,'Slutlig allokering'!$B$2:$AC$462,MATCH(E$3,'Slutlig allokering'!$B$2:$AJ$2,0),FALSE)/1,0)</f>
        <v>0</v>
      </c>
      <c r="F208">
        <f>IFERROR(VLOOKUP($B208,Kraftvärmeprod!$B$1:$AH$479,MATCH(F$2,Kraftvärmeprod!$B$1:$AG$1,0),FALSE)/1,0)-IFERROR(VLOOKUP($B208,'Slutlig allokering'!$B$2:$AC$462,MATCH(F$3,'Slutlig allokering'!$B$2:$AJ$2,0),FALSE)/1,0)</f>
        <v>0</v>
      </c>
      <c r="G208">
        <f>IFERROR(VLOOKUP($B208,Kraftvärmeprod!$B$1:$AH$479,MATCH(G$2,Kraftvärmeprod!$B$1:$AG$1,0),FALSE)/1,0)-IFERROR(VLOOKUP($B208,'Slutlig allokering'!$B$2:$AC$462,MATCH(G$3,'Slutlig allokering'!$B$2:$AJ$2,0),FALSE)/1,0)</f>
        <v>0</v>
      </c>
      <c r="H208">
        <f>IFERROR(VLOOKUP($B208,Kraftvärmeprod!$B$1:$AH$479,MATCH(H$2,Kraftvärmeprod!$B$1:$AG$1,0),FALSE)/1,0)-IFERROR(VLOOKUP($B208,'Slutlig allokering'!$B$2:$AC$462,MATCH(H$3,'Slutlig allokering'!$B$2:$AJ$2,0),FALSE)/1,0)</f>
        <v>0</v>
      </c>
      <c r="I208">
        <f>IFERROR(VLOOKUP($B208,Kraftvärmeprod!$B$1:$AH$479,MATCH(I$2,Kraftvärmeprod!$B$1:$AG$1,0),FALSE)/1,0)-IFERROR(VLOOKUP($B208,'Slutlig allokering'!$B$2:$AC$462,MATCH(I$3,'Slutlig allokering'!$B$2:$AJ$2,0),FALSE)/1,0)</f>
        <v>0</v>
      </c>
      <c r="J208">
        <f>IFERROR(VLOOKUP($B208,Kraftvärmeprod!$B$1:$AH$479,MATCH(J$2,Kraftvärmeprod!$B$1:$AG$1,0),FALSE)/1,0)-IFERROR(VLOOKUP($B208,'Slutlig allokering'!$B$2:$AC$462,MATCH(J$3,'Slutlig allokering'!$B$2:$AJ$2,0),FALSE)/1,0)</f>
        <v>0</v>
      </c>
      <c r="K208">
        <f>IFERROR(VLOOKUP($B208,Kraftvärmeprod!$B$1:$AH$479,MATCH(K$2,Kraftvärmeprod!$B$1:$AG$1,0),FALSE)/1,0)-IFERROR(VLOOKUP($B208,'Slutlig allokering'!$B$2:$AC$462,MATCH(K$3,'Slutlig allokering'!$B$2:$AJ$2,0),FALSE)/1,0)</f>
        <v>0</v>
      </c>
      <c r="L208">
        <f>IFERROR(VLOOKUP($B208,Kraftvärmeprod!$B$1:$AH$479,MATCH(L$2,Kraftvärmeprod!$B$1:$AG$1,0),FALSE)/1,0)-IFERROR(VLOOKUP($B208,'Slutlig allokering'!$B$2:$AC$462,MATCH(L$3,'Slutlig allokering'!$B$2:$AJ$2,0),FALSE)/1,0)</f>
        <v>0</v>
      </c>
      <c r="M208" s="143">
        <f>IFERROR(VLOOKUP($B208,Miljö!$B$1:$S$477,MATCH(M$2,Miljö!$B$1:$X$1,0),FALSE)/1,0)-IFERROR(VLOOKUP($B208,'Slutlig allokering'!$B$2:$AC$462,MATCH(M$3,'Slutlig allokering'!$B$2:$AJ$2,0),FALSE)/1,0)</f>
        <v>0</v>
      </c>
      <c r="N208">
        <f>IFERROR(VLOOKUP($B208,Kraftvärmeprod!$B$1:$AH$479,MATCH(N$2,Kraftvärmeprod!$B$1:$AG$1,0),FALSE)/1,0)-IFERROR(VLOOKUP($B208,'Slutlig allokering'!$B$2:$AC$462,MATCH(N$3,'Slutlig allokering'!$B$2:$AJ$2,0),FALSE)/1,0)</f>
        <v>0</v>
      </c>
      <c r="O208">
        <f>IFERROR(VLOOKUP($B208,Kraftvärmeprod!$B$1:$AH$479,MATCH(O$2,Kraftvärmeprod!$B$1:$AG$1,0),FALSE)/1,0)-IFERROR(VLOOKUP($B208,'Slutlig allokering'!$B$2:$AC$462,MATCH(O$3,'Slutlig allokering'!$B$2:$AJ$2,0),FALSE)/1,0)</f>
        <v>0</v>
      </c>
      <c r="P208">
        <f>IFERROR(VLOOKUP($B208,Kraftvärmeprod!$B$1:$AH$479,MATCH(P$2,Kraftvärmeprod!$B$1:$AG$1,0),FALSE)/1,0)-IFERROR(VLOOKUP($B208,'Slutlig allokering'!$B$2:$AC$462,MATCH(P$3,'Slutlig allokering'!$B$2:$AJ$2,0),FALSE)/1,0)</f>
        <v>0</v>
      </c>
      <c r="Q208">
        <f>IFERROR(VLOOKUP($B208,Kraftvärmeprod!$B$1:$AH$479,MATCH(Q$2,Kraftvärmeprod!$B$1:$AG$1,0),FALSE)/1,0)-IFERROR(VLOOKUP($B208,'Slutlig allokering'!$B$2:$AC$462,MATCH(Q$3,'Slutlig allokering'!$B$2:$AJ$2,0),FALSE)/1,0)</f>
        <v>0</v>
      </c>
      <c r="R208">
        <f>IFERROR(VLOOKUP($B208,Kraftvärmeprod!$B$1:$AH$479,MATCH(R$2,Kraftvärmeprod!$B$1:$AG$1,0),FALSE)/1,0)-IFERROR(VLOOKUP($B208,'Slutlig allokering'!$B$2:$AC$462,MATCH(R$3,'Slutlig allokering'!$B$2:$AJ$2,0),FALSE)/1,0)</f>
        <v>0</v>
      </c>
      <c r="S208">
        <f>IFERROR(VLOOKUP($B208,Kraftvärmeprod!$B$1:$AH$479,MATCH(S$2,Kraftvärmeprod!$B$1:$AG$1,0),FALSE)/1,0)-IFERROR(VLOOKUP($B208,'Slutlig allokering'!$B$2:$AC$462,MATCH(S$3,'Slutlig allokering'!$B$2:$AJ$2,0),FALSE)/1,0)</f>
        <v>0</v>
      </c>
      <c r="T208">
        <f>IFERROR(VLOOKUP($B208,Kraftvärmeprod!$B$1:$AH$479,MATCH(T$2,Kraftvärmeprod!$B$1:$AG$1,0),FALSE)/1,0)-IFERROR(VLOOKUP($B208,'Slutlig allokering'!$B$2:$AC$462,MATCH(T$3,'Slutlig allokering'!$B$2:$AJ$2,0),FALSE)/1,0)</f>
        <v>0</v>
      </c>
      <c r="U208">
        <f>IFERROR(VLOOKUP($B208,Kraftvärmeprod!$B$1:$AH$479,MATCH(U$2,Kraftvärmeprod!$B$1:$AG$1,0),FALSE)/1,0)-IFERROR(VLOOKUP($B208,'Slutlig allokering'!$B$2:$AC$462,MATCH(U$3,'Slutlig allokering'!$B$2:$AJ$2,0),FALSE)/1,0)</f>
        <v>0</v>
      </c>
      <c r="V208">
        <f>IFERROR(VLOOKUP($B208,Kraftvärmeprod!$B$1:$AH$479,MATCH(V$2,Kraftvärmeprod!$B$1:$AG$1,0),FALSE)/1,0)-IFERROR(VLOOKUP($B208,'Slutlig allokering'!$B$2:$AC$462,MATCH(V$3,'Slutlig allokering'!$B$2:$AJ$2,0),FALSE)/1,0)</f>
        <v>0</v>
      </c>
      <c r="W208">
        <f>IFERROR(VLOOKUP($B208,Kraftvärmeprod!$B$1:$AH$479,MATCH(W$2,Kraftvärmeprod!$B$1:$AG$1,0),FALSE)/1,0)-IFERROR(VLOOKUP($B208,'Slutlig allokering'!$B$2:$AC$462,MATCH(W$3,'Slutlig allokering'!$B$2:$AJ$2,0),FALSE)/1,0)</f>
        <v>0</v>
      </c>
      <c r="X208">
        <f>IFERROR(VLOOKUP($B208,Kraftvärmeprod!$B$1:$AH$479,MATCH(X$2,Kraftvärmeprod!$B$1:$AG$1,0),FALSE)/1,0)-IFERROR(VLOOKUP($B208,'Slutlig allokering'!$B$2:$AC$462,MATCH(X$3,'Slutlig allokering'!$B$2:$AJ$2,0),FALSE)/1,0)</f>
        <v>0</v>
      </c>
      <c r="Y208">
        <f>IFERROR(VLOOKUP($B208,Kraftvärmeprod!$B$1:$AH$479,MATCH(Y$2,Kraftvärmeprod!$B$1:$AG$1,0),FALSE)/1,0)-IFERROR(VLOOKUP($B208,'Slutlig allokering'!$B$2:$AC$462,MATCH(Y$3,'Slutlig allokering'!$B$2:$AJ$2,0),FALSE)/1,0)</f>
        <v>0</v>
      </c>
      <c r="Z208">
        <f>IFERROR(VLOOKUP($B208,Kraftvärmeprod!$B$1:$AH$479,MATCH(Z$2,Kraftvärmeprod!$B$1:$AG$1,0),FALSE)/1,0)-IFERROR(VLOOKUP($B208,'Slutlig allokering'!$B$2:$AC$462,MATCH(Z$3,'Slutlig allokering'!$B$2:$AJ$2,0),FALSE)/1,0)</f>
        <v>0</v>
      </c>
      <c r="AA208">
        <f>IFERROR(VLOOKUP($B208,Kraftvärmeprod!$B$1:$AH$479,MATCH(AA$2,Kraftvärmeprod!$B$1:$AG$1,0),FALSE)/1,0)-IFERROR(VLOOKUP($B208,'Slutlig allokering'!$B$2:$AC$462,MATCH(AA$3,'Slutlig allokering'!$B$2:$AJ$2,0),FALSE)/1,0)</f>
        <v>0</v>
      </c>
      <c r="AB208">
        <f>IFERROR(VLOOKUP($B208,Kraftvärmeprod!$B$1:$AH$479,MATCH(AB$2,Kraftvärmeprod!$B$1:$AG$1,0),FALSE)/1,0)-IFERROR(VLOOKUP($B208,'Slutlig allokering'!$B$2:$AC$462,MATCH(AB$3,'Slutlig allokering'!$B$2:$AJ$2,0),FALSE)/1,0)</f>
        <v>0</v>
      </c>
      <c r="AE208">
        <f t="shared" si="6"/>
        <v>0</v>
      </c>
      <c r="AG208">
        <f>IFERROR(VLOOKUP(B208,'Slutlig allokering'!$B$2:$AJ$462,MATCH("Summa justerad allokerad tillförd energi (utan hjälpel och rökgaskondensering):",'Slutlig allokering'!$B$2:$AK$2,0),FALSE)/1,"")</f>
        <v>0</v>
      </c>
      <c r="AI208" s="55" t="str">
        <f>IFERROR(1-VLOOKUP(B208,'Slutlig allokering'!$B$2:$AJ$462,MATCH("Andel av bränsle i kvv som allokerats till värme, exklusive rökgaskondensering och hjälpel",'Slutlig allokering'!$B$2:$AK$2,0),FALSE),"")</f>
        <v/>
      </c>
      <c r="AK208" s="55" t="str">
        <f t="shared" si="7"/>
        <v/>
      </c>
    </row>
    <row r="209" spans="1:37" x14ac:dyDescent="0.25">
      <c r="A209" s="28" t="s">
        <v>272</v>
      </c>
      <c r="B209" s="28" t="s">
        <v>276</v>
      </c>
      <c r="C209">
        <f>IFERROR(VLOOKUP($B209,Kraftvärmeprod!$B$1:$AH$479,MATCH(C$3,Kraftvärmeprod!$B$1:$AG$1,0),FALSE)/1,"")</f>
        <v>72.599999999999994</v>
      </c>
      <c r="D209">
        <f>IFERROR(VLOOKUP($B209,Kraftvärmeprod!$B$1:$AH$479,MATCH(D$3,Kraftvärmeprod!$B$1:$AG$1,0),FALSE)/1,"")</f>
        <v>5.7</v>
      </c>
      <c r="E209">
        <f>IFERROR(VLOOKUP($B209,Kraftvärmeprod!$B$1:$AH$479,MATCH(E$2,Kraftvärmeprod!$B$1:$AG$1,0),FALSE)/1,0)-IFERROR(VLOOKUP($B209,'Slutlig allokering'!$B$2:$AC$462,MATCH(E$3,'Slutlig allokering'!$B$2:$AJ$2,0),FALSE)/1,0)</f>
        <v>0</v>
      </c>
      <c r="F209">
        <f>IFERROR(VLOOKUP($B209,Kraftvärmeprod!$B$1:$AH$479,MATCH(F$2,Kraftvärmeprod!$B$1:$AG$1,0),FALSE)/1,0)-IFERROR(VLOOKUP($B209,'Slutlig allokering'!$B$2:$AC$462,MATCH(F$3,'Slutlig allokering'!$B$2:$AJ$2,0),FALSE)/1,0)</f>
        <v>0</v>
      </c>
      <c r="G209">
        <f>IFERROR(VLOOKUP($B209,Kraftvärmeprod!$B$1:$AH$479,MATCH(G$2,Kraftvärmeprod!$B$1:$AG$1,0),FALSE)/1,0)-IFERROR(VLOOKUP($B209,'Slutlig allokering'!$B$2:$AC$462,MATCH(G$3,'Slutlig allokering'!$B$2:$AJ$2,0),FALSE)/1,0)</f>
        <v>5.078599999999998</v>
      </c>
      <c r="H209">
        <f>IFERROR(VLOOKUP($B209,Kraftvärmeprod!$B$1:$AH$479,MATCH(H$2,Kraftvärmeprod!$B$1:$AG$1,0),FALSE)/1,0)-IFERROR(VLOOKUP($B209,'Slutlig allokering'!$B$2:$AC$462,MATCH(H$3,'Slutlig allokering'!$B$2:$AJ$2,0),FALSE)/1,0)</f>
        <v>0</v>
      </c>
      <c r="I209">
        <f>IFERROR(VLOOKUP($B209,Kraftvärmeprod!$B$1:$AH$479,MATCH(I$2,Kraftvärmeprod!$B$1:$AG$1,0),FALSE)/1,0)-IFERROR(VLOOKUP($B209,'Slutlig allokering'!$B$2:$AC$462,MATCH(I$3,'Slutlig allokering'!$B$2:$AJ$2,0),FALSE)/1,0)</f>
        <v>0</v>
      </c>
      <c r="J209">
        <f>IFERROR(VLOOKUP($B209,Kraftvärmeprod!$B$1:$AH$479,MATCH(J$2,Kraftvärmeprod!$B$1:$AG$1,0),FALSE)/1,0)-IFERROR(VLOOKUP($B209,'Slutlig allokering'!$B$2:$AC$462,MATCH(J$3,'Slutlig allokering'!$B$2:$AJ$2,0),FALSE)/1,0)</f>
        <v>0</v>
      </c>
      <c r="K209">
        <f>IFERROR(VLOOKUP($B209,Kraftvärmeprod!$B$1:$AH$479,MATCH(K$2,Kraftvärmeprod!$B$1:$AG$1,0),FALSE)/1,0)-IFERROR(VLOOKUP($B209,'Slutlig allokering'!$B$2:$AC$462,MATCH(K$3,'Slutlig allokering'!$B$2:$AJ$2,0),FALSE)/1,0)</f>
        <v>0</v>
      </c>
      <c r="L209">
        <f>IFERROR(VLOOKUP($B209,Kraftvärmeprod!$B$1:$AH$479,MATCH(L$2,Kraftvärmeprod!$B$1:$AG$1,0),FALSE)/1,0)-IFERROR(VLOOKUP($B209,'Slutlig allokering'!$B$2:$AC$462,MATCH(L$3,'Slutlig allokering'!$B$2:$AJ$2,0),FALSE)/1,0)</f>
        <v>8.4587999999999965</v>
      </c>
      <c r="M209" s="143">
        <f>IFERROR(VLOOKUP($B209,Miljö!$B$1:$S$477,MATCH(M$2,Miljö!$B$1:$X$1,0),FALSE)/1,0)-IFERROR(VLOOKUP($B209,'Slutlig allokering'!$B$2:$AC$462,MATCH(M$3,'Slutlig allokering'!$B$2:$AJ$2,0),FALSE)/1,0)</f>
        <v>0.69639999999999969</v>
      </c>
      <c r="N209">
        <f>IFERROR(VLOOKUP($B209,Kraftvärmeprod!$B$1:$AH$479,MATCH(N$2,Kraftvärmeprod!$B$1:$AG$1,0),FALSE)/1,0)-IFERROR(VLOOKUP($B209,'Slutlig allokering'!$B$2:$AC$462,MATCH(N$3,'Slutlig allokering'!$B$2:$AJ$2,0),FALSE)/1,0)</f>
        <v>0</v>
      </c>
      <c r="O209">
        <f>IFERROR(VLOOKUP($B209,Kraftvärmeprod!$B$1:$AH$479,MATCH(O$2,Kraftvärmeprod!$B$1:$AG$1,0),FALSE)/1,0)-IFERROR(VLOOKUP($B209,'Slutlig allokering'!$B$2:$AC$462,MATCH(O$3,'Slutlig allokering'!$B$2:$AJ$2,0),FALSE)/1,0)</f>
        <v>0</v>
      </c>
      <c r="P209">
        <f>IFERROR(VLOOKUP($B209,Kraftvärmeprod!$B$1:$AH$479,MATCH(P$2,Kraftvärmeprod!$B$1:$AG$1,0),FALSE)/1,0)-IFERROR(VLOOKUP($B209,'Slutlig allokering'!$B$2:$AC$462,MATCH(P$3,'Slutlig allokering'!$B$2:$AJ$2,0),FALSE)/1,0)</f>
        <v>0</v>
      </c>
      <c r="Q209">
        <f>IFERROR(VLOOKUP($B209,Kraftvärmeprod!$B$1:$AH$479,MATCH(Q$2,Kraftvärmeprod!$B$1:$AG$1,0),FALSE)/1,0)-IFERROR(VLOOKUP($B209,'Slutlig allokering'!$B$2:$AC$462,MATCH(Q$3,'Slutlig allokering'!$B$2:$AJ$2,0),FALSE)/1,0)</f>
        <v>0</v>
      </c>
      <c r="R209">
        <f>IFERROR(VLOOKUP($B209,Kraftvärmeprod!$B$1:$AH$479,MATCH(R$2,Kraftvärmeprod!$B$1:$AG$1,0),FALSE)/1,0)-IFERROR(VLOOKUP($B209,'Slutlig allokering'!$B$2:$AC$462,MATCH(R$3,'Slutlig allokering'!$B$2:$AJ$2,0),FALSE)/1,0)</f>
        <v>3.3800999999999988</v>
      </c>
      <c r="S209">
        <f>IFERROR(VLOOKUP($B209,Kraftvärmeprod!$B$1:$AH$479,MATCH(S$2,Kraftvärmeprod!$B$1:$AG$1,0),FALSE)/1,0)-IFERROR(VLOOKUP($B209,'Slutlig allokering'!$B$2:$AC$462,MATCH(S$3,'Slutlig allokering'!$B$2:$AJ$2,0),FALSE)/1,0)</f>
        <v>0</v>
      </c>
      <c r="T209">
        <f>IFERROR(VLOOKUP($B209,Kraftvärmeprod!$B$1:$AH$479,MATCH(T$2,Kraftvärmeprod!$B$1:$AG$1,0),FALSE)/1,0)-IFERROR(VLOOKUP($B209,'Slutlig allokering'!$B$2:$AC$462,MATCH(T$3,'Slutlig allokering'!$B$2:$AJ$2,0),FALSE)/1,0)</f>
        <v>0</v>
      </c>
      <c r="U209">
        <f>IFERROR(VLOOKUP($B209,Kraftvärmeprod!$B$1:$AH$479,MATCH(U$2,Kraftvärmeprod!$B$1:$AG$1,0),FALSE)/1,0)-IFERROR(VLOOKUP($B209,'Slutlig allokering'!$B$2:$AC$462,MATCH(U$3,'Slutlig allokering'!$B$2:$AJ$2,0),FALSE)/1,0)</f>
        <v>0</v>
      </c>
      <c r="V209">
        <f>IFERROR(VLOOKUP($B209,Kraftvärmeprod!$B$1:$AH$479,MATCH(V$2,Kraftvärmeprod!$B$1:$AG$1,0),FALSE)/1,0)-IFERROR(VLOOKUP($B209,'Slutlig allokering'!$B$2:$AC$462,MATCH(V$3,'Slutlig allokering'!$B$2:$AJ$2,0),FALSE)/1,0)</f>
        <v>0</v>
      </c>
      <c r="W209">
        <f>IFERROR(VLOOKUP($B209,Kraftvärmeprod!$B$1:$AH$479,MATCH(W$2,Kraftvärmeprod!$B$1:$AG$1,0),FALSE)/1,0)-IFERROR(VLOOKUP($B209,'Slutlig allokering'!$B$2:$AC$462,MATCH(W$3,'Slutlig allokering'!$B$2:$AJ$2,0),FALSE)/1,0)</f>
        <v>0</v>
      </c>
      <c r="X209">
        <f>IFERROR(VLOOKUP($B209,Kraftvärmeprod!$B$1:$AH$479,MATCH(X$2,Kraftvärmeprod!$B$1:$AG$1,0),FALSE)/1,0)-IFERROR(VLOOKUP($B209,'Slutlig allokering'!$B$2:$AC$462,MATCH(X$3,'Slutlig allokering'!$B$2:$AJ$2,0),FALSE)/1,0)</f>
        <v>0</v>
      </c>
      <c r="Y209">
        <f>IFERROR(VLOOKUP($B209,Kraftvärmeprod!$B$1:$AH$479,MATCH(Y$2,Kraftvärmeprod!$B$1:$AG$1,0),FALSE)/1,0)-IFERROR(VLOOKUP($B209,'Slutlig allokering'!$B$2:$AC$462,MATCH(Y$3,'Slutlig allokering'!$B$2:$AJ$2,0),FALSE)/1,0)</f>
        <v>0</v>
      </c>
      <c r="Z209">
        <f>IFERROR(VLOOKUP($B209,Kraftvärmeprod!$B$1:$AH$479,MATCH(Z$2,Kraftvärmeprod!$B$1:$AG$1,0),FALSE)/1,0)-IFERROR(VLOOKUP($B209,'Slutlig allokering'!$B$2:$AC$462,MATCH(Z$3,'Slutlig allokering'!$B$2:$AJ$2,0),FALSE)/1,0)</f>
        <v>0</v>
      </c>
      <c r="AA209">
        <f>IFERROR(VLOOKUP($B209,Kraftvärmeprod!$B$1:$AH$479,MATCH(AA$2,Kraftvärmeprod!$B$1:$AG$1,0),FALSE)/1,0)-IFERROR(VLOOKUP($B209,'Slutlig allokering'!$B$2:$AC$462,MATCH(AA$3,'Slutlig allokering'!$B$2:$AJ$2,0),FALSE)/1,0)</f>
        <v>0</v>
      </c>
      <c r="AB209">
        <f>IFERROR(VLOOKUP($B209,Kraftvärmeprod!$B$1:$AH$479,MATCH(AB$2,Kraftvärmeprod!$B$1:$AG$1,0),FALSE)/1,0)-IFERROR(VLOOKUP($B209,'Slutlig allokering'!$B$2:$AC$462,MATCH(AB$3,'Slutlig allokering'!$B$2:$AJ$2,0),FALSE)/1,0)</f>
        <v>0</v>
      </c>
      <c r="AE209">
        <f t="shared" si="6"/>
        <v>16.917499999999993</v>
      </c>
      <c r="AG209">
        <f>IFERROR(VLOOKUP(B209,'Slutlig allokering'!$B$2:$AJ$462,MATCH("Summa justerad allokerad tillförd energi (utan hjälpel och rökgaskondensering):",'Slutlig allokering'!$B$2:$AK$2,0),FALSE)/1,"")</f>
        <v>82.68249999999999</v>
      </c>
      <c r="AI209" s="55">
        <f>IFERROR(1-VLOOKUP(B209,'Slutlig allokering'!$B$2:$AJ$462,MATCH("Andel av bränsle i kvv som allokerats till värme, exklusive rökgaskondensering och hjälpel",'Slutlig allokering'!$B$2:$AK$2,0),FALSE),"")</f>
        <v>0.16985441767068277</v>
      </c>
      <c r="AK209" s="55">
        <f t="shared" si="7"/>
        <v>0.16985441767068271</v>
      </c>
    </row>
    <row r="210" spans="1:37" x14ac:dyDescent="0.25">
      <c r="A210" s="28" t="s">
        <v>277</v>
      </c>
      <c r="B210" s="28" t="s">
        <v>278</v>
      </c>
      <c r="C210" t="str">
        <f>IFERROR(VLOOKUP($B210,Kraftvärmeprod!$B$1:$AH$479,MATCH(C$3,Kraftvärmeprod!$B$1:$AG$1,0),FALSE)/1,"")</f>
        <v/>
      </c>
      <c r="D210" t="str">
        <f>IFERROR(VLOOKUP($B210,Kraftvärmeprod!$B$1:$AH$479,MATCH(D$3,Kraftvärmeprod!$B$1:$AG$1,0),FALSE)/1,"")</f>
        <v/>
      </c>
      <c r="E210">
        <f>IFERROR(VLOOKUP($B210,Kraftvärmeprod!$B$1:$AH$479,MATCH(E$2,Kraftvärmeprod!$B$1:$AG$1,0),FALSE)/1,0)-IFERROR(VLOOKUP($B210,'Slutlig allokering'!$B$2:$AC$462,MATCH(E$3,'Slutlig allokering'!$B$2:$AJ$2,0),FALSE)/1,0)</f>
        <v>0</v>
      </c>
      <c r="F210">
        <f>IFERROR(VLOOKUP($B210,Kraftvärmeprod!$B$1:$AH$479,MATCH(F$2,Kraftvärmeprod!$B$1:$AG$1,0),FALSE)/1,0)-IFERROR(VLOOKUP($B210,'Slutlig allokering'!$B$2:$AC$462,MATCH(F$3,'Slutlig allokering'!$B$2:$AJ$2,0),FALSE)/1,0)</f>
        <v>0</v>
      </c>
      <c r="G210">
        <f>IFERROR(VLOOKUP($B210,Kraftvärmeprod!$B$1:$AH$479,MATCH(G$2,Kraftvärmeprod!$B$1:$AG$1,0),FALSE)/1,0)-IFERROR(VLOOKUP($B210,'Slutlig allokering'!$B$2:$AC$462,MATCH(G$3,'Slutlig allokering'!$B$2:$AJ$2,0),FALSE)/1,0)</f>
        <v>0</v>
      </c>
      <c r="H210">
        <f>IFERROR(VLOOKUP($B210,Kraftvärmeprod!$B$1:$AH$479,MATCH(H$2,Kraftvärmeprod!$B$1:$AG$1,0),FALSE)/1,0)-IFERROR(VLOOKUP($B210,'Slutlig allokering'!$B$2:$AC$462,MATCH(H$3,'Slutlig allokering'!$B$2:$AJ$2,0),FALSE)/1,0)</f>
        <v>0</v>
      </c>
      <c r="I210">
        <f>IFERROR(VLOOKUP($B210,Kraftvärmeprod!$B$1:$AH$479,MATCH(I$2,Kraftvärmeprod!$B$1:$AG$1,0),FALSE)/1,0)-IFERROR(VLOOKUP($B210,'Slutlig allokering'!$B$2:$AC$462,MATCH(I$3,'Slutlig allokering'!$B$2:$AJ$2,0),FALSE)/1,0)</f>
        <v>0</v>
      </c>
      <c r="J210">
        <f>IFERROR(VLOOKUP($B210,Kraftvärmeprod!$B$1:$AH$479,MATCH(J$2,Kraftvärmeprod!$B$1:$AG$1,0),FALSE)/1,0)-IFERROR(VLOOKUP($B210,'Slutlig allokering'!$B$2:$AC$462,MATCH(J$3,'Slutlig allokering'!$B$2:$AJ$2,0),FALSE)/1,0)</f>
        <v>0</v>
      </c>
      <c r="K210">
        <f>IFERROR(VLOOKUP($B210,Kraftvärmeprod!$B$1:$AH$479,MATCH(K$2,Kraftvärmeprod!$B$1:$AG$1,0),FALSE)/1,0)-IFERROR(VLOOKUP($B210,'Slutlig allokering'!$B$2:$AC$462,MATCH(K$3,'Slutlig allokering'!$B$2:$AJ$2,0),FALSE)/1,0)</f>
        <v>0</v>
      </c>
      <c r="L210">
        <f>IFERROR(VLOOKUP($B210,Kraftvärmeprod!$B$1:$AH$479,MATCH(L$2,Kraftvärmeprod!$B$1:$AG$1,0),FALSE)/1,0)-IFERROR(VLOOKUP($B210,'Slutlig allokering'!$B$2:$AC$462,MATCH(L$3,'Slutlig allokering'!$B$2:$AJ$2,0),FALSE)/1,0)</f>
        <v>0</v>
      </c>
      <c r="M210" s="143">
        <f>IFERROR(VLOOKUP($B210,Miljö!$B$1:$S$477,MATCH(M$2,Miljö!$B$1:$X$1,0),FALSE)/1,0)-IFERROR(VLOOKUP($B210,'Slutlig allokering'!$B$2:$AC$462,MATCH(M$3,'Slutlig allokering'!$B$2:$AJ$2,0),FALSE)/1,0)</f>
        <v>0</v>
      </c>
      <c r="N210">
        <f>IFERROR(VLOOKUP($B210,Kraftvärmeprod!$B$1:$AH$479,MATCH(N$2,Kraftvärmeprod!$B$1:$AG$1,0),FALSE)/1,0)-IFERROR(VLOOKUP($B210,'Slutlig allokering'!$B$2:$AC$462,MATCH(N$3,'Slutlig allokering'!$B$2:$AJ$2,0),FALSE)/1,0)</f>
        <v>0</v>
      </c>
      <c r="O210">
        <f>IFERROR(VLOOKUP($B210,Kraftvärmeprod!$B$1:$AH$479,MATCH(O$2,Kraftvärmeprod!$B$1:$AG$1,0),FALSE)/1,0)-IFERROR(VLOOKUP($B210,'Slutlig allokering'!$B$2:$AC$462,MATCH(O$3,'Slutlig allokering'!$B$2:$AJ$2,0),FALSE)/1,0)</f>
        <v>0</v>
      </c>
      <c r="P210">
        <f>IFERROR(VLOOKUP($B210,Kraftvärmeprod!$B$1:$AH$479,MATCH(P$2,Kraftvärmeprod!$B$1:$AG$1,0),FALSE)/1,0)-IFERROR(VLOOKUP($B210,'Slutlig allokering'!$B$2:$AC$462,MATCH(P$3,'Slutlig allokering'!$B$2:$AJ$2,0),FALSE)/1,0)</f>
        <v>0</v>
      </c>
      <c r="Q210">
        <f>IFERROR(VLOOKUP($B210,Kraftvärmeprod!$B$1:$AH$479,MATCH(Q$2,Kraftvärmeprod!$B$1:$AG$1,0),FALSE)/1,0)-IFERROR(VLOOKUP($B210,'Slutlig allokering'!$B$2:$AC$462,MATCH(Q$3,'Slutlig allokering'!$B$2:$AJ$2,0),FALSE)/1,0)</f>
        <v>0</v>
      </c>
      <c r="R210">
        <f>IFERROR(VLOOKUP($B210,Kraftvärmeprod!$B$1:$AH$479,MATCH(R$2,Kraftvärmeprod!$B$1:$AG$1,0),FALSE)/1,0)-IFERROR(VLOOKUP($B210,'Slutlig allokering'!$B$2:$AC$462,MATCH(R$3,'Slutlig allokering'!$B$2:$AJ$2,0),FALSE)/1,0)</f>
        <v>0</v>
      </c>
      <c r="S210">
        <f>IFERROR(VLOOKUP($B210,Kraftvärmeprod!$B$1:$AH$479,MATCH(S$2,Kraftvärmeprod!$B$1:$AG$1,0),FALSE)/1,0)-IFERROR(VLOOKUP($B210,'Slutlig allokering'!$B$2:$AC$462,MATCH(S$3,'Slutlig allokering'!$B$2:$AJ$2,0),FALSE)/1,0)</f>
        <v>0</v>
      </c>
      <c r="T210">
        <f>IFERROR(VLOOKUP($B210,Kraftvärmeprod!$B$1:$AH$479,MATCH(T$2,Kraftvärmeprod!$B$1:$AG$1,0),FALSE)/1,0)-IFERROR(VLOOKUP($B210,'Slutlig allokering'!$B$2:$AC$462,MATCH(T$3,'Slutlig allokering'!$B$2:$AJ$2,0),FALSE)/1,0)</f>
        <v>0</v>
      </c>
      <c r="U210">
        <f>IFERROR(VLOOKUP($B210,Kraftvärmeprod!$B$1:$AH$479,MATCH(U$2,Kraftvärmeprod!$B$1:$AG$1,0),FALSE)/1,0)-IFERROR(VLOOKUP($B210,'Slutlig allokering'!$B$2:$AC$462,MATCH(U$3,'Slutlig allokering'!$B$2:$AJ$2,0),FALSE)/1,0)</f>
        <v>0</v>
      </c>
      <c r="V210">
        <f>IFERROR(VLOOKUP($B210,Kraftvärmeprod!$B$1:$AH$479,MATCH(V$2,Kraftvärmeprod!$B$1:$AG$1,0),FALSE)/1,0)-IFERROR(VLOOKUP($B210,'Slutlig allokering'!$B$2:$AC$462,MATCH(V$3,'Slutlig allokering'!$B$2:$AJ$2,0),FALSE)/1,0)</f>
        <v>0</v>
      </c>
      <c r="W210">
        <f>IFERROR(VLOOKUP($B210,Kraftvärmeprod!$B$1:$AH$479,MATCH(W$2,Kraftvärmeprod!$B$1:$AG$1,0),FALSE)/1,0)-IFERROR(VLOOKUP($B210,'Slutlig allokering'!$B$2:$AC$462,MATCH(W$3,'Slutlig allokering'!$B$2:$AJ$2,0),FALSE)/1,0)</f>
        <v>0</v>
      </c>
      <c r="X210">
        <f>IFERROR(VLOOKUP($B210,Kraftvärmeprod!$B$1:$AH$479,MATCH(X$2,Kraftvärmeprod!$B$1:$AG$1,0),FALSE)/1,0)-IFERROR(VLOOKUP($B210,'Slutlig allokering'!$B$2:$AC$462,MATCH(X$3,'Slutlig allokering'!$B$2:$AJ$2,0),FALSE)/1,0)</f>
        <v>0</v>
      </c>
      <c r="Y210">
        <f>IFERROR(VLOOKUP($B210,Kraftvärmeprod!$B$1:$AH$479,MATCH(Y$2,Kraftvärmeprod!$B$1:$AG$1,0),FALSE)/1,0)-IFERROR(VLOOKUP($B210,'Slutlig allokering'!$B$2:$AC$462,MATCH(Y$3,'Slutlig allokering'!$B$2:$AJ$2,0),FALSE)/1,0)</f>
        <v>0</v>
      </c>
      <c r="Z210">
        <f>IFERROR(VLOOKUP($B210,Kraftvärmeprod!$B$1:$AH$479,MATCH(Z$2,Kraftvärmeprod!$B$1:$AG$1,0),FALSE)/1,0)-IFERROR(VLOOKUP($B210,'Slutlig allokering'!$B$2:$AC$462,MATCH(Z$3,'Slutlig allokering'!$B$2:$AJ$2,0),FALSE)/1,0)</f>
        <v>0</v>
      </c>
      <c r="AA210">
        <f>IFERROR(VLOOKUP($B210,Kraftvärmeprod!$B$1:$AH$479,MATCH(AA$2,Kraftvärmeprod!$B$1:$AG$1,0),FALSE)/1,0)-IFERROR(VLOOKUP($B210,'Slutlig allokering'!$B$2:$AC$462,MATCH(AA$3,'Slutlig allokering'!$B$2:$AJ$2,0),FALSE)/1,0)</f>
        <v>0</v>
      </c>
      <c r="AB210">
        <f>IFERROR(VLOOKUP($B210,Kraftvärmeprod!$B$1:$AH$479,MATCH(AB$2,Kraftvärmeprod!$B$1:$AG$1,0),FALSE)/1,0)-IFERROR(VLOOKUP($B210,'Slutlig allokering'!$B$2:$AC$462,MATCH(AB$3,'Slutlig allokering'!$B$2:$AJ$2,0),FALSE)/1,0)</f>
        <v>0</v>
      </c>
      <c r="AE210">
        <f t="shared" si="6"/>
        <v>0</v>
      </c>
      <c r="AG210">
        <f>IFERROR(VLOOKUP(B210,'Slutlig allokering'!$B$2:$AJ$462,MATCH("Summa justerad allokerad tillförd energi (utan hjälpel och rökgaskondensering):",'Slutlig allokering'!$B$2:$AK$2,0),FALSE)/1,"")</f>
        <v>0</v>
      </c>
      <c r="AI210" s="55" t="str">
        <f>IFERROR(1-VLOOKUP(B210,'Slutlig allokering'!$B$2:$AJ$462,MATCH("Andel av bränsle i kvv som allokerats till värme, exklusive rökgaskondensering och hjälpel",'Slutlig allokering'!$B$2:$AK$2,0),FALSE),"")</f>
        <v/>
      </c>
      <c r="AK210" s="55" t="str">
        <f t="shared" si="7"/>
        <v/>
      </c>
    </row>
    <row r="211" spans="1:37" x14ac:dyDescent="0.25">
      <c r="A211" s="28" t="s">
        <v>277</v>
      </c>
      <c r="B211" s="28" t="s">
        <v>279</v>
      </c>
      <c r="C211" t="str">
        <f>IFERROR(VLOOKUP($B211,Kraftvärmeprod!$B$1:$AH$479,MATCH(C$3,Kraftvärmeprod!$B$1:$AG$1,0),FALSE)/1,"")</f>
        <v/>
      </c>
      <c r="D211" t="str">
        <f>IFERROR(VLOOKUP($B211,Kraftvärmeprod!$B$1:$AH$479,MATCH(D$3,Kraftvärmeprod!$B$1:$AG$1,0),FALSE)/1,"")</f>
        <v/>
      </c>
      <c r="E211">
        <f>IFERROR(VLOOKUP($B211,Kraftvärmeprod!$B$1:$AH$479,MATCH(E$2,Kraftvärmeprod!$B$1:$AG$1,0),FALSE)/1,0)-IFERROR(VLOOKUP($B211,'Slutlig allokering'!$B$2:$AC$462,MATCH(E$3,'Slutlig allokering'!$B$2:$AJ$2,0),FALSE)/1,0)</f>
        <v>0</v>
      </c>
      <c r="F211">
        <f>IFERROR(VLOOKUP($B211,Kraftvärmeprod!$B$1:$AH$479,MATCH(F$2,Kraftvärmeprod!$B$1:$AG$1,0),FALSE)/1,0)-IFERROR(VLOOKUP($B211,'Slutlig allokering'!$B$2:$AC$462,MATCH(F$3,'Slutlig allokering'!$B$2:$AJ$2,0),FALSE)/1,0)</f>
        <v>0</v>
      </c>
      <c r="G211">
        <f>IFERROR(VLOOKUP($B211,Kraftvärmeprod!$B$1:$AH$479,MATCH(G$2,Kraftvärmeprod!$B$1:$AG$1,0),FALSE)/1,0)-IFERROR(VLOOKUP($B211,'Slutlig allokering'!$B$2:$AC$462,MATCH(G$3,'Slutlig allokering'!$B$2:$AJ$2,0),FALSE)/1,0)</f>
        <v>0</v>
      </c>
      <c r="H211">
        <f>IFERROR(VLOOKUP($B211,Kraftvärmeprod!$B$1:$AH$479,MATCH(H$2,Kraftvärmeprod!$B$1:$AG$1,0),FALSE)/1,0)-IFERROR(VLOOKUP($B211,'Slutlig allokering'!$B$2:$AC$462,MATCH(H$3,'Slutlig allokering'!$B$2:$AJ$2,0),FALSE)/1,0)</f>
        <v>0</v>
      </c>
      <c r="I211">
        <f>IFERROR(VLOOKUP($B211,Kraftvärmeprod!$B$1:$AH$479,MATCH(I$2,Kraftvärmeprod!$B$1:$AG$1,0),FALSE)/1,0)-IFERROR(VLOOKUP($B211,'Slutlig allokering'!$B$2:$AC$462,MATCH(I$3,'Slutlig allokering'!$B$2:$AJ$2,0),FALSE)/1,0)</f>
        <v>0</v>
      </c>
      <c r="J211">
        <f>IFERROR(VLOOKUP($B211,Kraftvärmeprod!$B$1:$AH$479,MATCH(J$2,Kraftvärmeprod!$B$1:$AG$1,0),FALSE)/1,0)-IFERROR(VLOOKUP($B211,'Slutlig allokering'!$B$2:$AC$462,MATCH(J$3,'Slutlig allokering'!$B$2:$AJ$2,0),FALSE)/1,0)</f>
        <v>0</v>
      </c>
      <c r="K211">
        <f>IFERROR(VLOOKUP($B211,Kraftvärmeprod!$B$1:$AH$479,MATCH(K$2,Kraftvärmeprod!$B$1:$AG$1,0),FALSE)/1,0)-IFERROR(VLOOKUP($B211,'Slutlig allokering'!$B$2:$AC$462,MATCH(K$3,'Slutlig allokering'!$B$2:$AJ$2,0),FALSE)/1,0)</f>
        <v>0</v>
      </c>
      <c r="L211">
        <f>IFERROR(VLOOKUP($B211,Kraftvärmeprod!$B$1:$AH$479,MATCH(L$2,Kraftvärmeprod!$B$1:$AG$1,0),FALSE)/1,0)-IFERROR(VLOOKUP($B211,'Slutlig allokering'!$B$2:$AC$462,MATCH(L$3,'Slutlig allokering'!$B$2:$AJ$2,0),FALSE)/1,0)</f>
        <v>0</v>
      </c>
      <c r="M211" s="143">
        <f>IFERROR(VLOOKUP($B211,Miljö!$B$1:$S$477,MATCH(M$2,Miljö!$B$1:$X$1,0),FALSE)/1,0)-IFERROR(VLOOKUP($B211,'Slutlig allokering'!$B$2:$AC$462,MATCH(M$3,'Slutlig allokering'!$B$2:$AJ$2,0),FALSE)/1,0)</f>
        <v>0</v>
      </c>
      <c r="N211">
        <f>IFERROR(VLOOKUP($B211,Kraftvärmeprod!$B$1:$AH$479,MATCH(N$2,Kraftvärmeprod!$B$1:$AG$1,0),FALSE)/1,0)-IFERROR(VLOOKUP($B211,'Slutlig allokering'!$B$2:$AC$462,MATCH(N$3,'Slutlig allokering'!$B$2:$AJ$2,0),FALSE)/1,0)</f>
        <v>0</v>
      </c>
      <c r="O211">
        <f>IFERROR(VLOOKUP($B211,Kraftvärmeprod!$B$1:$AH$479,MATCH(O$2,Kraftvärmeprod!$B$1:$AG$1,0),FALSE)/1,0)-IFERROR(VLOOKUP($B211,'Slutlig allokering'!$B$2:$AC$462,MATCH(O$3,'Slutlig allokering'!$B$2:$AJ$2,0),FALSE)/1,0)</f>
        <v>0</v>
      </c>
      <c r="P211">
        <f>IFERROR(VLOOKUP($B211,Kraftvärmeprod!$B$1:$AH$479,MATCH(P$2,Kraftvärmeprod!$B$1:$AG$1,0),FALSE)/1,0)-IFERROR(VLOOKUP($B211,'Slutlig allokering'!$B$2:$AC$462,MATCH(P$3,'Slutlig allokering'!$B$2:$AJ$2,0),FALSE)/1,0)</f>
        <v>0</v>
      </c>
      <c r="Q211">
        <f>IFERROR(VLOOKUP($B211,Kraftvärmeprod!$B$1:$AH$479,MATCH(Q$2,Kraftvärmeprod!$B$1:$AG$1,0),FALSE)/1,0)-IFERROR(VLOOKUP($B211,'Slutlig allokering'!$B$2:$AC$462,MATCH(Q$3,'Slutlig allokering'!$B$2:$AJ$2,0),FALSE)/1,0)</f>
        <v>0</v>
      </c>
      <c r="R211">
        <f>IFERROR(VLOOKUP($B211,Kraftvärmeprod!$B$1:$AH$479,MATCH(R$2,Kraftvärmeprod!$B$1:$AG$1,0),FALSE)/1,0)-IFERROR(VLOOKUP($B211,'Slutlig allokering'!$B$2:$AC$462,MATCH(R$3,'Slutlig allokering'!$B$2:$AJ$2,0),FALSE)/1,0)</f>
        <v>0</v>
      </c>
      <c r="S211">
        <f>IFERROR(VLOOKUP($B211,Kraftvärmeprod!$B$1:$AH$479,MATCH(S$2,Kraftvärmeprod!$B$1:$AG$1,0),FALSE)/1,0)-IFERROR(VLOOKUP($B211,'Slutlig allokering'!$B$2:$AC$462,MATCH(S$3,'Slutlig allokering'!$B$2:$AJ$2,0),FALSE)/1,0)</f>
        <v>0</v>
      </c>
      <c r="T211">
        <f>IFERROR(VLOOKUP($B211,Kraftvärmeprod!$B$1:$AH$479,MATCH(T$2,Kraftvärmeprod!$B$1:$AG$1,0),FALSE)/1,0)-IFERROR(VLOOKUP($B211,'Slutlig allokering'!$B$2:$AC$462,MATCH(T$3,'Slutlig allokering'!$B$2:$AJ$2,0),FALSE)/1,0)</f>
        <v>0</v>
      </c>
      <c r="U211">
        <f>IFERROR(VLOOKUP($B211,Kraftvärmeprod!$B$1:$AH$479,MATCH(U$2,Kraftvärmeprod!$B$1:$AG$1,0),FALSE)/1,0)-IFERROR(VLOOKUP($B211,'Slutlig allokering'!$B$2:$AC$462,MATCH(U$3,'Slutlig allokering'!$B$2:$AJ$2,0),FALSE)/1,0)</f>
        <v>0</v>
      </c>
      <c r="V211">
        <f>IFERROR(VLOOKUP($B211,Kraftvärmeprod!$B$1:$AH$479,MATCH(V$2,Kraftvärmeprod!$B$1:$AG$1,0),FALSE)/1,0)-IFERROR(VLOOKUP($B211,'Slutlig allokering'!$B$2:$AC$462,MATCH(V$3,'Slutlig allokering'!$B$2:$AJ$2,0),FALSE)/1,0)</f>
        <v>0</v>
      </c>
      <c r="W211">
        <f>IFERROR(VLOOKUP($B211,Kraftvärmeprod!$B$1:$AH$479,MATCH(W$2,Kraftvärmeprod!$B$1:$AG$1,0),FALSE)/1,0)-IFERROR(VLOOKUP($B211,'Slutlig allokering'!$B$2:$AC$462,MATCH(W$3,'Slutlig allokering'!$B$2:$AJ$2,0),FALSE)/1,0)</f>
        <v>0</v>
      </c>
      <c r="X211">
        <f>IFERROR(VLOOKUP($B211,Kraftvärmeprod!$B$1:$AH$479,MATCH(X$2,Kraftvärmeprod!$B$1:$AG$1,0),FALSE)/1,0)-IFERROR(VLOOKUP($B211,'Slutlig allokering'!$B$2:$AC$462,MATCH(X$3,'Slutlig allokering'!$B$2:$AJ$2,0),FALSE)/1,0)</f>
        <v>0</v>
      </c>
      <c r="Y211">
        <f>IFERROR(VLOOKUP($B211,Kraftvärmeprod!$B$1:$AH$479,MATCH(Y$2,Kraftvärmeprod!$B$1:$AG$1,0),FALSE)/1,0)-IFERROR(VLOOKUP($B211,'Slutlig allokering'!$B$2:$AC$462,MATCH(Y$3,'Slutlig allokering'!$B$2:$AJ$2,0),FALSE)/1,0)</f>
        <v>0</v>
      </c>
      <c r="Z211">
        <f>IFERROR(VLOOKUP($B211,Kraftvärmeprod!$B$1:$AH$479,MATCH(Z$2,Kraftvärmeprod!$B$1:$AG$1,0),FALSE)/1,0)-IFERROR(VLOOKUP($B211,'Slutlig allokering'!$B$2:$AC$462,MATCH(Z$3,'Slutlig allokering'!$B$2:$AJ$2,0),FALSE)/1,0)</f>
        <v>0</v>
      </c>
      <c r="AA211">
        <f>IFERROR(VLOOKUP($B211,Kraftvärmeprod!$B$1:$AH$479,MATCH(AA$2,Kraftvärmeprod!$B$1:$AG$1,0),FALSE)/1,0)-IFERROR(VLOOKUP($B211,'Slutlig allokering'!$B$2:$AC$462,MATCH(AA$3,'Slutlig allokering'!$B$2:$AJ$2,0),FALSE)/1,0)</f>
        <v>0</v>
      </c>
      <c r="AB211">
        <f>IFERROR(VLOOKUP($B211,Kraftvärmeprod!$B$1:$AH$479,MATCH(AB$2,Kraftvärmeprod!$B$1:$AG$1,0),FALSE)/1,0)-IFERROR(VLOOKUP($B211,'Slutlig allokering'!$B$2:$AC$462,MATCH(AB$3,'Slutlig allokering'!$B$2:$AJ$2,0),FALSE)/1,0)</f>
        <v>0</v>
      </c>
      <c r="AE211">
        <f t="shared" si="6"/>
        <v>0</v>
      </c>
      <c r="AG211">
        <f>IFERROR(VLOOKUP(B211,'Slutlig allokering'!$B$2:$AJ$462,MATCH("Summa justerad allokerad tillförd energi (utan hjälpel och rökgaskondensering):",'Slutlig allokering'!$B$2:$AK$2,0),FALSE)/1,"")</f>
        <v>0</v>
      </c>
      <c r="AI211" s="55" t="str">
        <f>IFERROR(1-VLOOKUP(B211,'Slutlig allokering'!$B$2:$AJ$462,MATCH("Andel av bränsle i kvv som allokerats till värme, exklusive rökgaskondensering och hjälpel",'Slutlig allokering'!$B$2:$AK$2,0),FALSE),"")</f>
        <v/>
      </c>
      <c r="AK211" s="55" t="str">
        <f t="shared" si="7"/>
        <v/>
      </c>
    </row>
    <row r="212" spans="1:37" x14ac:dyDescent="0.25">
      <c r="A212" s="28" t="s">
        <v>280</v>
      </c>
      <c r="B212" s="28" t="s">
        <v>281</v>
      </c>
      <c r="C212">
        <f>IFERROR(VLOOKUP($B212,Kraftvärmeprod!$B$1:$AH$479,MATCH(C$3,Kraftvärmeprod!$B$1:$AG$1,0),FALSE)/1,"")</f>
        <v>129.80000000000001</v>
      </c>
      <c r="D212">
        <f>IFERROR(VLOOKUP($B212,Kraftvärmeprod!$B$1:$AH$479,MATCH(D$3,Kraftvärmeprod!$B$1:$AG$1,0),FALSE)/1,"")</f>
        <v>37.5</v>
      </c>
      <c r="E212">
        <f>IFERROR(VLOOKUP($B212,Kraftvärmeprod!$B$1:$AH$479,MATCH(E$2,Kraftvärmeprod!$B$1:$AG$1,0),FALSE)/1,0)-IFERROR(VLOOKUP($B212,'Slutlig allokering'!$B$2:$AC$462,MATCH(E$3,'Slutlig allokering'!$B$2:$AJ$2,0),FALSE)/1,0)</f>
        <v>51.545199999999994</v>
      </c>
      <c r="F212">
        <f>IFERROR(VLOOKUP($B212,Kraftvärmeprod!$B$1:$AH$479,MATCH(F$2,Kraftvärmeprod!$B$1:$AG$1,0),FALSE)/1,0)-IFERROR(VLOOKUP($B212,'Slutlig allokering'!$B$2:$AC$462,MATCH(F$3,'Slutlig allokering'!$B$2:$AJ$2,0),FALSE)/1,0)</f>
        <v>0</v>
      </c>
      <c r="G212">
        <f>IFERROR(VLOOKUP($B212,Kraftvärmeprod!$B$1:$AH$479,MATCH(G$2,Kraftvärmeprod!$B$1:$AG$1,0),FALSE)/1,0)-IFERROR(VLOOKUP($B212,'Slutlig allokering'!$B$2:$AC$462,MATCH(G$3,'Slutlig allokering'!$B$2:$AJ$2,0),FALSE)/1,0)</f>
        <v>0</v>
      </c>
      <c r="H212">
        <f>IFERROR(VLOOKUP($B212,Kraftvärmeprod!$B$1:$AH$479,MATCH(H$2,Kraftvärmeprod!$B$1:$AG$1,0),FALSE)/1,0)-IFERROR(VLOOKUP($B212,'Slutlig allokering'!$B$2:$AC$462,MATCH(H$3,'Slutlig allokering'!$B$2:$AJ$2,0),FALSE)/1,0)</f>
        <v>0</v>
      </c>
      <c r="I212">
        <f>IFERROR(VLOOKUP($B212,Kraftvärmeprod!$B$1:$AH$479,MATCH(I$2,Kraftvärmeprod!$B$1:$AG$1,0),FALSE)/1,0)-IFERROR(VLOOKUP($B212,'Slutlig allokering'!$B$2:$AC$462,MATCH(I$3,'Slutlig allokering'!$B$2:$AJ$2,0),FALSE)/1,0)</f>
        <v>0.81144000000000016</v>
      </c>
      <c r="J212">
        <f>IFERROR(VLOOKUP($B212,Kraftvärmeprod!$B$1:$AH$479,MATCH(J$2,Kraftvärmeprod!$B$1:$AG$1,0),FALSE)/1,0)-IFERROR(VLOOKUP($B212,'Slutlig allokering'!$B$2:$AC$462,MATCH(J$3,'Slutlig allokering'!$B$2:$AJ$2,0),FALSE)/1,0)</f>
        <v>0</v>
      </c>
      <c r="K212">
        <f>IFERROR(VLOOKUP($B212,Kraftvärmeprod!$B$1:$AH$479,MATCH(K$2,Kraftvärmeprod!$B$1:$AG$1,0),FALSE)/1,0)-IFERROR(VLOOKUP($B212,'Slutlig allokering'!$B$2:$AC$462,MATCH(K$3,'Slutlig allokering'!$B$2:$AJ$2,0),FALSE)/1,0)</f>
        <v>0</v>
      </c>
      <c r="L212">
        <f>IFERROR(VLOOKUP($B212,Kraftvärmeprod!$B$1:$AH$479,MATCH(L$2,Kraftvärmeprod!$B$1:$AG$1,0),FALSE)/1,0)-IFERROR(VLOOKUP($B212,'Slutlig allokering'!$B$2:$AC$462,MATCH(L$3,'Slutlig allokering'!$B$2:$AJ$2,0),FALSE)/1,0)</f>
        <v>0</v>
      </c>
      <c r="M212" s="143">
        <f>IFERROR(VLOOKUP($B212,Miljö!$B$1:$S$477,MATCH(M$2,Miljö!$B$1:$X$1,0),FALSE)/1,0)-IFERROR(VLOOKUP($B212,'Slutlig allokering'!$B$2:$AC$462,MATCH(M$3,'Slutlig allokering'!$B$2:$AJ$2,0),FALSE)/1,0)</f>
        <v>4.2988599999999995</v>
      </c>
      <c r="N212">
        <f>IFERROR(VLOOKUP($B212,Kraftvärmeprod!$B$1:$AH$479,MATCH(N$2,Kraftvärmeprod!$B$1:$AG$1,0),FALSE)/1,0)-IFERROR(VLOOKUP($B212,'Slutlig allokering'!$B$2:$AC$462,MATCH(N$3,'Slutlig allokering'!$B$2:$AJ$2,0),FALSE)/1,0)</f>
        <v>0</v>
      </c>
      <c r="O212">
        <f>IFERROR(VLOOKUP($B212,Kraftvärmeprod!$B$1:$AH$479,MATCH(O$2,Kraftvärmeprod!$B$1:$AG$1,0),FALSE)/1,0)-IFERROR(VLOOKUP($B212,'Slutlig allokering'!$B$2:$AC$462,MATCH(O$3,'Slutlig allokering'!$B$2:$AJ$2,0),FALSE)/1,0)</f>
        <v>27.188499999999998</v>
      </c>
      <c r="P212">
        <f>IFERROR(VLOOKUP($B212,Kraftvärmeprod!$B$1:$AH$479,MATCH(P$2,Kraftvärmeprod!$B$1:$AG$1,0),FALSE)/1,0)-IFERROR(VLOOKUP($B212,'Slutlig allokering'!$B$2:$AC$462,MATCH(P$3,'Slutlig allokering'!$B$2:$AJ$2,0),FALSE)/1,0)</f>
        <v>0</v>
      </c>
      <c r="Q212">
        <f>IFERROR(VLOOKUP($B212,Kraftvärmeprod!$B$1:$AH$479,MATCH(Q$2,Kraftvärmeprod!$B$1:$AG$1,0),FALSE)/1,0)-IFERROR(VLOOKUP($B212,'Slutlig allokering'!$B$2:$AC$462,MATCH(Q$3,'Slutlig allokering'!$B$2:$AJ$2,0),FALSE)/1,0)</f>
        <v>0</v>
      </c>
      <c r="R212">
        <f>IFERROR(VLOOKUP($B212,Kraftvärmeprod!$B$1:$AH$479,MATCH(R$2,Kraftvärmeprod!$B$1:$AG$1,0),FALSE)/1,0)-IFERROR(VLOOKUP($B212,'Slutlig allokering'!$B$2:$AC$462,MATCH(R$3,'Slutlig allokering'!$B$2:$AJ$2,0),FALSE)/1,0)</f>
        <v>3.90862</v>
      </c>
      <c r="S212">
        <f>IFERROR(VLOOKUP($B212,Kraftvärmeprod!$B$1:$AH$479,MATCH(S$2,Kraftvärmeprod!$B$1:$AG$1,0),FALSE)/1,0)-IFERROR(VLOOKUP($B212,'Slutlig allokering'!$B$2:$AC$462,MATCH(S$3,'Slutlig allokering'!$B$2:$AJ$2,0),FALSE)/1,0)</f>
        <v>0</v>
      </c>
      <c r="T212">
        <f>IFERROR(VLOOKUP($B212,Kraftvärmeprod!$B$1:$AH$479,MATCH(T$2,Kraftvärmeprod!$B$1:$AG$1,0),FALSE)/1,0)-IFERROR(VLOOKUP($B212,'Slutlig allokering'!$B$2:$AC$462,MATCH(T$3,'Slutlig allokering'!$B$2:$AJ$2,0),FALSE)/1,0)</f>
        <v>0</v>
      </c>
      <c r="U212">
        <f>IFERROR(VLOOKUP($B212,Kraftvärmeprod!$B$1:$AH$479,MATCH(U$2,Kraftvärmeprod!$B$1:$AG$1,0),FALSE)/1,0)-IFERROR(VLOOKUP($B212,'Slutlig allokering'!$B$2:$AC$462,MATCH(U$3,'Slutlig allokering'!$B$2:$AJ$2,0),FALSE)/1,0)</f>
        <v>0</v>
      </c>
      <c r="V212">
        <f>IFERROR(VLOOKUP($B212,Kraftvärmeprod!$B$1:$AH$479,MATCH(V$2,Kraftvärmeprod!$B$1:$AG$1,0),FALSE)/1,0)-IFERROR(VLOOKUP($B212,'Slutlig allokering'!$B$2:$AC$462,MATCH(V$3,'Slutlig allokering'!$B$2:$AJ$2,0),FALSE)/1,0)</f>
        <v>0</v>
      </c>
      <c r="W212">
        <f>IFERROR(VLOOKUP($B212,Kraftvärmeprod!$B$1:$AH$479,MATCH(W$2,Kraftvärmeprod!$B$1:$AG$1,0),FALSE)/1,0)-IFERROR(VLOOKUP($B212,'Slutlig allokering'!$B$2:$AC$462,MATCH(W$3,'Slutlig allokering'!$B$2:$AJ$2,0),FALSE)/1,0)</f>
        <v>0</v>
      </c>
      <c r="X212">
        <f>IFERROR(VLOOKUP($B212,Kraftvärmeprod!$B$1:$AH$479,MATCH(X$2,Kraftvärmeprod!$B$1:$AG$1,0),FALSE)/1,0)-IFERROR(VLOOKUP($B212,'Slutlig allokering'!$B$2:$AC$462,MATCH(X$3,'Slutlig allokering'!$B$2:$AJ$2,0),FALSE)/1,0)</f>
        <v>0</v>
      </c>
      <c r="Y212">
        <f>IFERROR(VLOOKUP($B212,Kraftvärmeprod!$B$1:$AH$479,MATCH(Y$2,Kraftvärmeprod!$B$1:$AG$1,0),FALSE)/1,0)-IFERROR(VLOOKUP($B212,'Slutlig allokering'!$B$2:$AC$462,MATCH(Y$3,'Slutlig allokering'!$B$2:$AJ$2,0),FALSE)/1,0)</f>
        <v>0</v>
      </c>
      <c r="Z212">
        <f>IFERROR(VLOOKUP($B212,Kraftvärmeprod!$B$1:$AH$479,MATCH(Z$2,Kraftvärmeprod!$B$1:$AG$1,0),FALSE)/1,0)-IFERROR(VLOOKUP($B212,'Slutlig allokering'!$B$2:$AC$462,MATCH(Z$3,'Slutlig allokering'!$B$2:$AJ$2,0),FALSE)/1,0)</f>
        <v>0</v>
      </c>
      <c r="AA212">
        <f>IFERROR(VLOOKUP($B212,Kraftvärmeprod!$B$1:$AH$479,MATCH(AA$2,Kraftvärmeprod!$B$1:$AG$1,0),FALSE)/1,0)-IFERROR(VLOOKUP($B212,'Slutlig allokering'!$B$2:$AC$462,MATCH(AA$3,'Slutlig allokering'!$B$2:$AJ$2,0),FALSE)/1,0)</f>
        <v>0</v>
      </c>
      <c r="AB212">
        <f>IFERROR(VLOOKUP($B212,Kraftvärmeprod!$B$1:$AH$479,MATCH(AB$2,Kraftvärmeprod!$B$1:$AG$1,0),FALSE)/1,0)-IFERROR(VLOOKUP($B212,'Slutlig allokering'!$B$2:$AC$462,MATCH(AB$3,'Slutlig allokering'!$B$2:$AJ$2,0),FALSE)/1,0)</f>
        <v>0</v>
      </c>
      <c r="AE212">
        <f t="shared" si="6"/>
        <v>83.453759999999988</v>
      </c>
      <c r="AG212">
        <f>IFERROR(VLOOKUP(B212,'Slutlig allokering'!$B$2:$AJ$462,MATCH("Summa justerad allokerad tillförd energi (utan hjälpel och rökgaskondensering):",'Slutlig allokering'!$B$2:$AK$2,0),FALSE)/1,"")</f>
        <v>98.446239999999989</v>
      </c>
      <c r="AI212" s="55">
        <f>IFERROR(1-VLOOKUP(B212,'Slutlig allokering'!$B$2:$AJ$462,MATCH("Andel av bränsle i kvv som allokerats till värme, exklusive rökgaskondensering och hjälpel",'Slutlig allokering'!$B$2:$AK$2,0),FALSE),"")</f>
        <v>0.45878922484881801</v>
      </c>
      <c r="AK212" s="55">
        <f t="shared" si="7"/>
        <v>0.45878922484881801</v>
      </c>
    </row>
    <row r="213" spans="1:37" x14ac:dyDescent="0.25">
      <c r="A213" s="28" t="s">
        <v>282</v>
      </c>
      <c r="B213" s="28" t="s">
        <v>283</v>
      </c>
      <c r="C213" t="str">
        <f>IFERROR(VLOOKUP($B213,Kraftvärmeprod!$B$1:$AH$479,MATCH(C$3,Kraftvärmeprod!$B$1:$AG$1,0),FALSE)/1,"")</f>
        <v/>
      </c>
      <c r="D213" t="str">
        <f>IFERROR(VLOOKUP($B213,Kraftvärmeprod!$B$1:$AH$479,MATCH(D$3,Kraftvärmeprod!$B$1:$AG$1,0),FALSE)/1,"")</f>
        <v/>
      </c>
      <c r="E213">
        <f>IFERROR(VLOOKUP($B213,Kraftvärmeprod!$B$1:$AH$479,MATCH(E$2,Kraftvärmeprod!$B$1:$AG$1,0),FALSE)/1,0)-IFERROR(VLOOKUP($B213,'Slutlig allokering'!$B$2:$AC$462,MATCH(E$3,'Slutlig allokering'!$B$2:$AJ$2,0),FALSE)/1,0)</f>
        <v>0</v>
      </c>
      <c r="F213">
        <f>IFERROR(VLOOKUP($B213,Kraftvärmeprod!$B$1:$AH$479,MATCH(F$2,Kraftvärmeprod!$B$1:$AG$1,0),FALSE)/1,0)-IFERROR(VLOOKUP($B213,'Slutlig allokering'!$B$2:$AC$462,MATCH(F$3,'Slutlig allokering'!$B$2:$AJ$2,0),FALSE)/1,0)</f>
        <v>0</v>
      </c>
      <c r="G213">
        <f>IFERROR(VLOOKUP($B213,Kraftvärmeprod!$B$1:$AH$479,MATCH(G$2,Kraftvärmeprod!$B$1:$AG$1,0),FALSE)/1,0)-IFERROR(VLOOKUP($B213,'Slutlig allokering'!$B$2:$AC$462,MATCH(G$3,'Slutlig allokering'!$B$2:$AJ$2,0),FALSE)/1,0)</f>
        <v>0</v>
      </c>
      <c r="H213">
        <f>IFERROR(VLOOKUP($B213,Kraftvärmeprod!$B$1:$AH$479,MATCH(H$2,Kraftvärmeprod!$B$1:$AG$1,0),FALSE)/1,0)-IFERROR(VLOOKUP($B213,'Slutlig allokering'!$B$2:$AC$462,MATCH(H$3,'Slutlig allokering'!$B$2:$AJ$2,0),FALSE)/1,0)</f>
        <v>0</v>
      </c>
      <c r="I213">
        <f>IFERROR(VLOOKUP($B213,Kraftvärmeprod!$B$1:$AH$479,MATCH(I$2,Kraftvärmeprod!$B$1:$AG$1,0),FALSE)/1,0)-IFERROR(VLOOKUP($B213,'Slutlig allokering'!$B$2:$AC$462,MATCH(I$3,'Slutlig allokering'!$B$2:$AJ$2,0),FALSE)/1,0)</f>
        <v>0</v>
      </c>
      <c r="J213">
        <f>IFERROR(VLOOKUP($B213,Kraftvärmeprod!$B$1:$AH$479,MATCH(J$2,Kraftvärmeprod!$B$1:$AG$1,0),FALSE)/1,0)-IFERROR(VLOOKUP($B213,'Slutlig allokering'!$B$2:$AC$462,MATCH(J$3,'Slutlig allokering'!$B$2:$AJ$2,0),FALSE)/1,0)</f>
        <v>0</v>
      </c>
      <c r="K213">
        <f>IFERROR(VLOOKUP($B213,Kraftvärmeprod!$B$1:$AH$479,MATCH(K$2,Kraftvärmeprod!$B$1:$AG$1,0),FALSE)/1,0)-IFERROR(VLOOKUP($B213,'Slutlig allokering'!$B$2:$AC$462,MATCH(K$3,'Slutlig allokering'!$B$2:$AJ$2,0),FALSE)/1,0)</f>
        <v>0</v>
      </c>
      <c r="L213">
        <f>IFERROR(VLOOKUP($B213,Kraftvärmeprod!$B$1:$AH$479,MATCH(L$2,Kraftvärmeprod!$B$1:$AG$1,0),FALSE)/1,0)-IFERROR(VLOOKUP($B213,'Slutlig allokering'!$B$2:$AC$462,MATCH(L$3,'Slutlig allokering'!$B$2:$AJ$2,0),FALSE)/1,0)</f>
        <v>0</v>
      </c>
      <c r="M213" s="143">
        <f>IFERROR(VLOOKUP($B213,Miljö!$B$1:$S$477,MATCH(M$2,Miljö!$B$1:$X$1,0),FALSE)/1,0)-IFERROR(VLOOKUP($B213,'Slutlig allokering'!$B$2:$AC$462,MATCH(M$3,'Slutlig allokering'!$B$2:$AJ$2,0),FALSE)/1,0)</f>
        <v>0</v>
      </c>
      <c r="N213">
        <f>IFERROR(VLOOKUP($B213,Kraftvärmeprod!$B$1:$AH$479,MATCH(N$2,Kraftvärmeprod!$B$1:$AG$1,0),FALSE)/1,0)-IFERROR(VLOOKUP($B213,'Slutlig allokering'!$B$2:$AC$462,MATCH(N$3,'Slutlig allokering'!$B$2:$AJ$2,0),FALSE)/1,0)</f>
        <v>0</v>
      </c>
      <c r="O213">
        <f>IFERROR(VLOOKUP($B213,Kraftvärmeprod!$B$1:$AH$479,MATCH(O$2,Kraftvärmeprod!$B$1:$AG$1,0),FALSE)/1,0)-IFERROR(VLOOKUP($B213,'Slutlig allokering'!$B$2:$AC$462,MATCH(O$3,'Slutlig allokering'!$B$2:$AJ$2,0),FALSE)/1,0)</f>
        <v>0</v>
      </c>
      <c r="P213">
        <f>IFERROR(VLOOKUP($B213,Kraftvärmeprod!$B$1:$AH$479,MATCH(P$2,Kraftvärmeprod!$B$1:$AG$1,0),FALSE)/1,0)-IFERROR(VLOOKUP($B213,'Slutlig allokering'!$B$2:$AC$462,MATCH(P$3,'Slutlig allokering'!$B$2:$AJ$2,0),FALSE)/1,0)</f>
        <v>0</v>
      </c>
      <c r="Q213">
        <f>IFERROR(VLOOKUP($B213,Kraftvärmeprod!$B$1:$AH$479,MATCH(Q$2,Kraftvärmeprod!$B$1:$AG$1,0),FALSE)/1,0)-IFERROR(VLOOKUP($B213,'Slutlig allokering'!$B$2:$AC$462,MATCH(Q$3,'Slutlig allokering'!$B$2:$AJ$2,0),FALSE)/1,0)</f>
        <v>0</v>
      </c>
      <c r="R213">
        <f>IFERROR(VLOOKUP($B213,Kraftvärmeprod!$B$1:$AH$479,MATCH(R$2,Kraftvärmeprod!$B$1:$AG$1,0),FALSE)/1,0)-IFERROR(VLOOKUP($B213,'Slutlig allokering'!$B$2:$AC$462,MATCH(R$3,'Slutlig allokering'!$B$2:$AJ$2,0),FALSE)/1,0)</f>
        <v>0</v>
      </c>
      <c r="S213">
        <f>IFERROR(VLOOKUP($B213,Kraftvärmeprod!$B$1:$AH$479,MATCH(S$2,Kraftvärmeprod!$B$1:$AG$1,0),FALSE)/1,0)-IFERROR(VLOOKUP($B213,'Slutlig allokering'!$B$2:$AC$462,MATCH(S$3,'Slutlig allokering'!$B$2:$AJ$2,0),FALSE)/1,0)</f>
        <v>0</v>
      </c>
      <c r="T213">
        <f>IFERROR(VLOOKUP($B213,Kraftvärmeprod!$B$1:$AH$479,MATCH(T$2,Kraftvärmeprod!$B$1:$AG$1,0),FALSE)/1,0)-IFERROR(VLOOKUP($B213,'Slutlig allokering'!$B$2:$AC$462,MATCH(T$3,'Slutlig allokering'!$B$2:$AJ$2,0),FALSE)/1,0)</f>
        <v>0</v>
      </c>
      <c r="U213">
        <f>IFERROR(VLOOKUP($B213,Kraftvärmeprod!$B$1:$AH$479,MATCH(U$2,Kraftvärmeprod!$B$1:$AG$1,0),FALSE)/1,0)-IFERROR(VLOOKUP($B213,'Slutlig allokering'!$B$2:$AC$462,MATCH(U$3,'Slutlig allokering'!$B$2:$AJ$2,0),FALSE)/1,0)</f>
        <v>0</v>
      </c>
      <c r="V213">
        <f>IFERROR(VLOOKUP($B213,Kraftvärmeprod!$B$1:$AH$479,MATCH(V$2,Kraftvärmeprod!$B$1:$AG$1,0),FALSE)/1,0)-IFERROR(VLOOKUP($B213,'Slutlig allokering'!$B$2:$AC$462,MATCH(V$3,'Slutlig allokering'!$B$2:$AJ$2,0),FALSE)/1,0)</f>
        <v>0</v>
      </c>
      <c r="W213">
        <f>IFERROR(VLOOKUP($B213,Kraftvärmeprod!$B$1:$AH$479,MATCH(W$2,Kraftvärmeprod!$B$1:$AG$1,0),FALSE)/1,0)-IFERROR(VLOOKUP($B213,'Slutlig allokering'!$B$2:$AC$462,MATCH(W$3,'Slutlig allokering'!$B$2:$AJ$2,0),FALSE)/1,0)</f>
        <v>0</v>
      </c>
      <c r="X213">
        <f>IFERROR(VLOOKUP($B213,Kraftvärmeprod!$B$1:$AH$479,MATCH(X$2,Kraftvärmeprod!$B$1:$AG$1,0),FALSE)/1,0)-IFERROR(VLOOKUP($B213,'Slutlig allokering'!$B$2:$AC$462,MATCH(X$3,'Slutlig allokering'!$B$2:$AJ$2,0),FALSE)/1,0)</f>
        <v>0</v>
      </c>
      <c r="Y213">
        <f>IFERROR(VLOOKUP($B213,Kraftvärmeprod!$B$1:$AH$479,MATCH(Y$2,Kraftvärmeprod!$B$1:$AG$1,0),FALSE)/1,0)-IFERROR(VLOOKUP($B213,'Slutlig allokering'!$B$2:$AC$462,MATCH(Y$3,'Slutlig allokering'!$B$2:$AJ$2,0),FALSE)/1,0)</f>
        <v>0</v>
      </c>
      <c r="Z213">
        <f>IFERROR(VLOOKUP($B213,Kraftvärmeprod!$B$1:$AH$479,MATCH(Z$2,Kraftvärmeprod!$B$1:$AG$1,0),FALSE)/1,0)-IFERROR(VLOOKUP($B213,'Slutlig allokering'!$B$2:$AC$462,MATCH(Z$3,'Slutlig allokering'!$B$2:$AJ$2,0),FALSE)/1,0)</f>
        <v>0</v>
      </c>
      <c r="AA213">
        <f>IFERROR(VLOOKUP($B213,Kraftvärmeprod!$B$1:$AH$479,MATCH(AA$2,Kraftvärmeprod!$B$1:$AG$1,0),FALSE)/1,0)-IFERROR(VLOOKUP($B213,'Slutlig allokering'!$B$2:$AC$462,MATCH(AA$3,'Slutlig allokering'!$B$2:$AJ$2,0),FALSE)/1,0)</f>
        <v>0</v>
      </c>
      <c r="AB213">
        <f>IFERROR(VLOOKUP($B213,Kraftvärmeprod!$B$1:$AH$479,MATCH(AB$2,Kraftvärmeprod!$B$1:$AG$1,0),FALSE)/1,0)-IFERROR(VLOOKUP($B213,'Slutlig allokering'!$B$2:$AC$462,MATCH(AB$3,'Slutlig allokering'!$B$2:$AJ$2,0),FALSE)/1,0)</f>
        <v>0</v>
      </c>
      <c r="AE213">
        <f t="shared" si="6"/>
        <v>0</v>
      </c>
      <c r="AG213">
        <f>IFERROR(VLOOKUP(B213,'Slutlig allokering'!$B$2:$AJ$462,MATCH("Summa justerad allokerad tillförd energi (utan hjälpel och rökgaskondensering):",'Slutlig allokering'!$B$2:$AK$2,0),FALSE)/1,"")</f>
        <v>0</v>
      </c>
      <c r="AI213" s="55" t="str">
        <f>IFERROR(1-VLOOKUP(B213,'Slutlig allokering'!$B$2:$AJ$462,MATCH("Andel av bränsle i kvv som allokerats till värme, exklusive rökgaskondensering och hjälpel",'Slutlig allokering'!$B$2:$AK$2,0),FALSE),"")</f>
        <v/>
      </c>
      <c r="AK213" s="55" t="str">
        <f t="shared" si="7"/>
        <v/>
      </c>
    </row>
    <row r="214" spans="1:37" x14ac:dyDescent="0.25">
      <c r="A214" s="28" t="s">
        <v>282</v>
      </c>
      <c r="B214" s="28" t="s">
        <v>284</v>
      </c>
      <c r="C214" t="str">
        <f>IFERROR(VLOOKUP($B214,Kraftvärmeprod!$B$1:$AH$479,MATCH(C$3,Kraftvärmeprod!$B$1:$AG$1,0),FALSE)/1,"")</f>
        <v/>
      </c>
      <c r="D214" t="str">
        <f>IFERROR(VLOOKUP($B214,Kraftvärmeprod!$B$1:$AH$479,MATCH(D$3,Kraftvärmeprod!$B$1:$AG$1,0),FALSE)/1,"")</f>
        <v/>
      </c>
      <c r="E214">
        <f>IFERROR(VLOOKUP($B214,Kraftvärmeprod!$B$1:$AH$479,MATCH(E$2,Kraftvärmeprod!$B$1:$AG$1,0),FALSE)/1,0)-IFERROR(VLOOKUP($B214,'Slutlig allokering'!$B$2:$AC$462,MATCH(E$3,'Slutlig allokering'!$B$2:$AJ$2,0),FALSE)/1,0)</f>
        <v>0</v>
      </c>
      <c r="F214">
        <f>IFERROR(VLOOKUP($B214,Kraftvärmeprod!$B$1:$AH$479,MATCH(F$2,Kraftvärmeprod!$B$1:$AG$1,0),FALSE)/1,0)-IFERROR(VLOOKUP($B214,'Slutlig allokering'!$B$2:$AC$462,MATCH(F$3,'Slutlig allokering'!$B$2:$AJ$2,0),FALSE)/1,0)</f>
        <v>0</v>
      </c>
      <c r="G214">
        <f>IFERROR(VLOOKUP($B214,Kraftvärmeprod!$B$1:$AH$479,MATCH(G$2,Kraftvärmeprod!$B$1:$AG$1,0),FALSE)/1,0)-IFERROR(VLOOKUP($B214,'Slutlig allokering'!$B$2:$AC$462,MATCH(G$3,'Slutlig allokering'!$B$2:$AJ$2,0),FALSE)/1,0)</f>
        <v>0</v>
      </c>
      <c r="H214">
        <f>IFERROR(VLOOKUP($B214,Kraftvärmeprod!$B$1:$AH$479,MATCH(H$2,Kraftvärmeprod!$B$1:$AG$1,0),FALSE)/1,0)-IFERROR(VLOOKUP($B214,'Slutlig allokering'!$B$2:$AC$462,MATCH(H$3,'Slutlig allokering'!$B$2:$AJ$2,0),FALSE)/1,0)</f>
        <v>0</v>
      </c>
      <c r="I214">
        <f>IFERROR(VLOOKUP($B214,Kraftvärmeprod!$B$1:$AH$479,MATCH(I$2,Kraftvärmeprod!$B$1:$AG$1,0),FALSE)/1,0)-IFERROR(VLOOKUP($B214,'Slutlig allokering'!$B$2:$AC$462,MATCH(I$3,'Slutlig allokering'!$B$2:$AJ$2,0),FALSE)/1,0)</f>
        <v>0</v>
      </c>
      <c r="J214">
        <f>IFERROR(VLOOKUP($B214,Kraftvärmeprod!$B$1:$AH$479,MATCH(J$2,Kraftvärmeprod!$B$1:$AG$1,0),FALSE)/1,0)-IFERROR(VLOOKUP($B214,'Slutlig allokering'!$B$2:$AC$462,MATCH(J$3,'Slutlig allokering'!$B$2:$AJ$2,0),FALSE)/1,0)</f>
        <v>0</v>
      </c>
      <c r="K214">
        <f>IFERROR(VLOOKUP($B214,Kraftvärmeprod!$B$1:$AH$479,MATCH(K$2,Kraftvärmeprod!$B$1:$AG$1,0),FALSE)/1,0)-IFERROR(VLOOKUP($B214,'Slutlig allokering'!$B$2:$AC$462,MATCH(K$3,'Slutlig allokering'!$B$2:$AJ$2,0),FALSE)/1,0)</f>
        <v>0</v>
      </c>
      <c r="L214">
        <f>IFERROR(VLOOKUP($B214,Kraftvärmeprod!$B$1:$AH$479,MATCH(L$2,Kraftvärmeprod!$B$1:$AG$1,0),FALSE)/1,0)-IFERROR(VLOOKUP($B214,'Slutlig allokering'!$B$2:$AC$462,MATCH(L$3,'Slutlig allokering'!$B$2:$AJ$2,0),FALSE)/1,0)</f>
        <v>0</v>
      </c>
      <c r="M214" s="143">
        <f>IFERROR(VLOOKUP($B214,Miljö!$B$1:$S$477,MATCH(M$2,Miljö!$B$1:$X$1,0),FALSE)/1,0)-IFERROR(VLOOKUP($B214,'Slutlig allokering'!$B$2:$AC$462,MATCH(M$3,'Slutlig allokering'!$B$2:$AJ$2,0),FALSE)/1,0)</f>
        <v>0</v>
      </c>
      <c r="N214">
        <f>IFERROR(VLOOKUP($B214,Kraftvärmeprod!$B$1:$AH$479,MATCH(N$2,Kraftvärmeprod!$B$1:$AG$1,0),FALSE)/1,0)-IFERROR(VLOOKUP($B214,'Slutlig allokering'!$B$2:$AC$462,MATCH(N$3,'Slutlig allokering'!$B$2:$AJ$2,0),FALSE)/1,0)</f>
        <v>0</v>
      </c>
      <c r="O214">
        <f>IFERROR(VLOOKUP($B214,Kraftvärmeprod!$B$1:$AH$479,MATCH(O$2,Kraftvärmeprod!$B$1:$AG$1,0),FALSE)/1,0)-IFERROR(VLOOKUP($B214,'Slutlig allokering'!$B$2:$AC$462,MATCH(O$3,'Slutlig allokering'!$B$2:$AJ$2,0),FALSE)/1,0)</f>
        <v>0</v>
      </c>
      <c r="P214">
        <f>IFERROR(VLOOKUP($B214,Kraftvärmeprod!$B$1:$AH$479,MATCH(P$2,Kraftvärmeprod!$B$1:$AG$1,0),FALSE)/1,0)-IFERROR(VLOOKUP($B214,'Slutlig allokering'!$B$2:$AC$462,MATCH(P$3,'Slutlig allokering'!$B$2:$AJ$2,0),FALSE)/1,0)</f>
        <v>0</v>
      </c>
      <c r="Q214">
        <f>IFERROR(VLOOKUP($B214,Kraftvärmeprod!$B$1:$AH$479,MATCH(Q$2,Kraftvärmeprod!$B$1:$AG$1,0),FALSE)/1,0)-IFERROR(VLOOKUP($B214,'Slutlig allokering'!$B$2:$AC$462,MATCH(Q$3,'Slutlig allokering'!$B$2:$AJ$2,0),FALSE)/1,0)</f>
        <v>0</v>
      </c>
      <c r="R214">
        <f>IFERROR(VLOOKUP($B214,Kraftvärmeprod!$B$1:$AH$479,MATCH(R$2,Kraftvärmeprod!$B$1:$AG$1,0),FALSE)/1,0)-IFERROR(VLOOKUP($B214,'Slutlig allokering'!$B$2:$AC$462,MATCH(R$3,'Slutlig allokering'!$B$2:$AJ$2,0),FALSE)/1,0)</f>
        <v>0</v>
      </c>
      <c r="S214">
        <f>IFERROR(VLOOKUP($B214,Kraftvärmeprod!$B$1:$AH$479,MATCH(S$2,Kraftvärmeprod!$B$1:$AG$1,0),FALSE)/1,0)-IFERROR(VLOOKUP($B214,'Slutlig allokering'!$B$2:$AC$462,MATCH(S$3,'Slutlig allokering'!$B$2:$AJ$2,0),FALSE)/1,0)</f>
        <v>0</v>
      </c>
      <c r="T214">
        <f>IFERROR(VLOOKUP($B214,Kraftvärmeprod!$B$1:$AH$479,MATCH(T$2,Kraftvärmeprod!$B$1:$AG$1,0),FALSE)/1,0)-IFERROR(VLOOKUP($B214,'Slutlig allokering'!$B$2:$AC$462,MATCH(T$3,'Slutlig allokering'!$B$2:$AJ$2,0),FALSE)/1,0)</f>
        <v>0</v>
      </c>
      <c r="U214">
        <f>IFERROR(VLOOKUP($B214,Kraftvärmeprod!$B$1:$AH$479,MATCH(U$2,Kraftvärmeprod!$B$1:$AG$1,0),FALSE)/1,0)-IFERROR(VLOOKUP($B214,'Slutlig allokering'!$B$2:$AC$462,MATCH(U$3,'Slutlig allokering'!$B$2:$AJ$2,0),FALSE)/1,0)</f>
        <v>0</v>
      </c>
      <c r="V214">
        <f>IFERROR(VLOOKUP($B214,Kraftvärmeprod!$B$1:$AH$479,MATCH(V$2,Kraftvärmeprod!$B$1:$AG$1,0),FALSE)/1,0)-IFERROR(VLOOKUP($B214,'Slutlig allokering'!$B$2:$AC$462,MATCH(V$3,'Slutlig allokering'!$B$2:$AJ$2,0),FALSE)/1,0)</f>
        <v>0</v>
      </c>
      <c r="W214">
        <f>IFERROR(VLOOKUP($B214,Kraftvärmeprod!$B$1:$AH$479,MATCH(W$2,Kraftvärmeprod!$B$1:$AG$1,0),FALSE)/1,0)-IFERROR(VLOOKUP($B214,'Slutlig allokering'!$B$2:$AC$462,MATCH(W$3,'Slutlig allokering'!$B$2:$AJ$2,0),FALSE)/1,0)</f>
        <v>0</v>
      </c>
      <c r="X214">
        <f>IFERROR(VLOOKUP($B214,Kraftvärmeprod!$B$1:$AH$479,MATCH(X$2,Kraftvärmeprod!$B$1:$AG$1,0),FALSE)/1,0)-IFERROR(VLOOKUP($B214,'Slutlig allokering'!$B$2:$AC$462,MATCH(X$3,'Slutlig allokering'!$B$2:$AJ$2,0),FALSE)/1,0)</f>
        <v>0</v>
      </c>
      <c r="Y214">
        <f>IFERROR(VLOOKUP($B214,Kraftvärmeprod!$B$1:$AH$479,MATCH(Y$2,Kraftvärmeprod!$B$1:$AG$1,0),FALSE)/1,0)-IFERROR(VLOOKUP($B214,'Slutlig allokering'!$B$2:$AC$462,MATCH(Y$3,'Slutlig allokering'!$B$2:$AJ$2,0),FALSE)/1,0)</f>
        <v>0</v>
      </c>
      <c r="Z214">
        <f>IFERROR(VLOOKUP($B214,Kraftvärmeprod!$B$1:$AH$479,MATCH(Z$2,Kraftvärmeprod!$B$1:$AG$1,0),FALSE)/1,0)-IFERROR(VLOOKUP($B214,'Slutlig allokering'!$B$2:$AC$462,MATCH(Z$3,'Slutlig allokering'!$B$2:$AJ$2,0),FALSE)/1,0)</f>
        <v>0</v>
      </c>
      <c r="AA214">
        <f>IFERROR(VLOOKUP($B214,Kraftvärmeprod!$B$1:$AH$479,MATCH(AA$2,Kraftvärmeprod!$B$1:$AG$1,0),FALSE)/1,0)-IFERROR(VLOOKUP($B214,'Slutlig allokering'!$B$2:$AC$462,MATCH(AA$3,'Slutlig allokering'!$B$2:$AJ$2,0),FALSE)/1,0)</f>
        <v>0</v>
      </c>
      <c r="AB214">
        <f>IFERROR(VLOOKUP($B214,Kraftvärmeprod!$B$1:$AH$479,MATCH(AB$2,Kraftvärmeprod!$B$1:$AG$1,0),FALSE)/1,0)-IFERROR(VLOOKUP($B214,'Slutlig allokering'!$B$2:$AC$462,MATCH(AB$3,'Slutlig allokering'!$B$2:$AJ$2,0),FALSE)/1,0)</f>
        <v>0</v>
      </c>
      <c r="AE214">
        <f t="shared" si="6"/>
        <v>0</v>
      </c>
      <c r="AG214">
        <f>IFERROR(VLOOKUP(B214,'Slutlig allokering'!$B$2:$AJ$462,MATCH("Summa justerad allokerad tillförd energi (utan hjälpel och rökgaskondensering):",'Slutlig allokering'!$B$2:$AK$2,0),FALSE)/1,"")</f>
        <v>0</v>
      </c>
      <c r="AI214" s="55" t="str">
        <f>IFERROR(1-VLOOKUP(B214,'Slutlig allokering'!$B$2:$AJ$462,MATCH("Andel av bränsle i kvv som allokerats till värme, exklusive rökgaskondensering och hjälpel",'Slutlig allokering'!$B$2:$AK$2,0),FALSE),"")</f>
        <v/>
      </c>
      <c r="AK214" s="55" t="str">
        <f t="shared" si="7"/>
        <v/>
      </c>
    </row>
    <row r="215" spans="1:37" x14ac:dyDescent="0.25">
      <c r="A215" s="28" t="s">
        <v>282</v>
      </c>
      <c r="B215" s="28" t="s">
        <v>285</v>
      </c>
      <c r="C215" t="str">
        <f>IFERROR(VLOOKUP($B215,Kraftvärmeprod!$B$1:$AH$479,MATCH(C$3,Kraftvärmeprod!$B$1:$AG$1,0),FALSE)/1,"")</f>
        <v/>
      </c>
      <c r="D215" t="str">
        <f>IFERROR(VLOOKUP($B215,Kraftvärmeprod!$B$1:$AH$479,MATCH(D$3,Kraftvärmeprod!$B$1:$AG$1,0),FALSE)/1,"")</f>
        <v/>
      </c>
      <c r="E215">
        <f>IFERROR(VLOOKUP($B215,Kraftvärmeprod!$B$1:$AH$479,MATCH(E$2,Kraftvärmeprod!$B$1:$AG$1,0),FALSE)/1,0)-IFERROR(VLOOKUP($B215,'Slutlig allokering'!$B$2:$AC$462,MATCH(E$3,'Slutlig allokering'!$B$2:$AJ$2,0),FALSE)/1,0)</f>
        <v>0</v>
      </c>
      <c r="F215">
        <f>IFERROR(VLOOKUP($B215,Kraftvärmeprod!$B$1:$AH$479,MATCH(F$2,Kraftvärmeprod!$B$1:$AG$1,0),FALSE)/1,0)-IFERROR(VLOOKUP($B215,'Slutlig allokering'!$B$2:$AC$462,MATCH(F$3,'Slutlig allokering'!$B$2:$AJ$2,0),FALSE)/1,0)</f>
        <v>0</v>
      </c>
      <c r="G215">
        <f>IFERROR(VLOOKUP($B215,Kraftvärmeprod!$B$1:$AH$479,MATCH(G$2,Kraftvärmeprod!$B$1:$AG$1,0),FALSE)/1,0)-IFERROR(VLOOKUP($B215,'Slutlig allokering'!$B$2:$AC$462,MATCH(G$3,'Slutlig allokering'!$B$2:$AJ$2,0),FALSE)/1,0)</f>
        <v>0</v>
      </c>
      <c r="H215">
        <f>IFERROR(VLOOKUP($B215,Kraftvärmeprod!$B$1:$AH$479,MATCH(H$2,Kraftvärmeprod!$B$1:$AG$1,0),FALSE)/1,0)-IFERROR(VLOOKUP($B215,'Slutlig allokering'!$B$2:$AC$462,MATCH(H$3,'Slutlig allokering'!$B$2:$AJ$2,0),FALSE)/1,0)</f>
        <v>0</v>
      </c>
      <c r="I215">
        <f>IFERROR(VLOOKUP($B215,Kraftvärmeprod!$B$1:$AH$479,MATCH(I$2,Kraftvärmeprod!$B$1:$AG$1,0),FALSE)/1,0)-IFERROR(VLOOKUP($B215,'Slutlig allokering'!$B$2:$AC$462,MATCH(I$3,'Slutlig allokering'!$B$2:$AJ$2,0),FALSE)/1,0)</f>
        <v>0</v>
      </c>
      <c r="J215">
        <f>IFERROR(VLOOKUP($B215,Kraftvärmeprod!$B$1:$AH$479,MATCH(J$2,Kraftvärmeprod!$B$1:$AG$1,0),FALSE)/1,0)-IFERROR(VLOOKUP($B215,'Slutlig allokering'!$B$2:$AC$462,MATCH(J$3,'Slutlig allokering'!$B$2:$AJ$2,0),FALSE)/1,0)</f>
        <v>0</v>
      </c>
      <c r="K215">
        <f>IFERROR(VLOOKUP($B215,Kraftvärmeprod!$B$1:$AH$479,MATCH(K$2,Kraftvärmeprod!$B$1:$AG$1,0),FALSE)/1,0)-IFERROR(VLOOKUP($B215,'Slutlig allokering'!$B$2:$AC$462,MATCH(K$3,'Slutlig allokering'!$B$2:$AJ$2,0),FALSE)/1,0)</f>
        <v>0</v>
      </c>
      <c r="L215">
        <f>IFERROR(VLOOKUP($B215,Kraftvärmeprod!$B$1:$AH$479,MATCH(L$2,Kraftvärmeprod!$B$1:$AG$1,0),FALSE)/1,0)-IFERROR(VLOOKUP($B215,'Slutlig allokering'!$B$2:$AC$462,MATCH(L$3,'Slutlig allokering'!$B$2:$AJ$2,0),FALSE)/1,0)</f>
        <v>0</v>
      </c>
      <c r="M215" s="143">
        <f>IFERROR(VLOOKUP($B215,Miljö!$B$1:$S$477,MATCH(M$2,Miljö!$B$1:$X$1,0),FALSE)/1,0)-IFERROR(VLOOKUP($B215,'Slutlig allokering'!$B$2:$AC$462,MATCH(M$3,'Slutlig allokering'!$B$2:$AJ$2,0),FALSE)/1,0)</f>
        <v>0</v>
      </c>
      <c r="N215">
        <f>IFERROR(VLOOKUP($B215,Kraftvärmeprod!$B$1:$AH$479,MATCH(N$2,Kraftvärmeprod!$B$1:$AG$1,0),FALSE)/1,0)-IFERROR(VLOOKUP($B215,'Slutlig allokering'!$B$2:$AC$462,MATCH(N$3,'Slutlig allokering'!$B$2:$AJ$2,0),FALSE)/1,0)</f>
        <v>0</v>
      </c>
      <c r="O215">
        <f>IFERROR(VLOOKUP($B215,Kraftvärmeprod!$B$1:$AH$479,MATCH(O$2,Kraftvärmeprod!$B$1:$AG$1,0),FALSE)/1,0)-IFERROR(VLOOKUP($B215,'Slutlig allokering'!$B$2:$AC$462,MATCH(O$3,'Slutlig allokering'!$B$2:$AJ$2,0),FALSE)/1,0)</f>
        <v>0</v>
      </c>
      <c r="P215">
        <f>IFERROR(VLOOKUP($B215,Kraftvärmeprod!$B$1:$AH$479,MATCH(P$2,Kraftvärmeprod!$B$1:$AG$1,0),FALSE)/1,0)-IFERROR(VLOOKUP($B215,'Slutlig allokering'!$B$2:$AC$462,MATCH(P$3,'Slutlig allokering'!$B$2:$AJ$2,0),FALSE)/1,0)</f>
        <v>0</v>
      </c>
      <c r="Q215">
        <f>IFERROR(VLOOKUP($B215,Kraftvärmeprod!$B$1:$AH$479,MATCH(Q$2,Kraftvärmeprod!$B$1:$AG$1,0),FALSE)/1,0)-IFERROR(VLOOKUP($B215,'Slutlig allokering'!$B$2:$AC$462,MATCH(Q$3,'Slutlig allokering'!$B$2:$AJ$2,0),FALSE)/1,0)</f>
        <v>0</v>
      </c>
      <c r="R215">
        <f>IFERROR(VLOOKUP($B215,Kraftvärmeprod!$B$1:$AH$479,MATCH(R$2,Kraftvärmeprod!$B$1:$AG$1,0),FALSE)/1,0)-IFERROR(VLOOKUP($B215,'Slutlig allokering'!$B$2:$AC$462,MATCH(R$3,'Slutlig allokering'!$B$2:$AJ$2,0),FALSE)/1,0)</f>
        <v>0</v>
      </c>
      <c r="S215">
        <f>IFERROR(VLOOKUP($B215,Kraftvärmeprod!$B$1:$AH$479,MATCH(S$2,Kraftvärmeprod!$B$1:$AG$1,0),FALSE)/1,0)-IFERROR(VLOOKUP($B215,'Slutlig allokering'!$B$2:$AC$462,MATCH(S$3,'Slutlig allokering'!$B$2:$AJ$2,0),FALSE)/1,0)</f>
        <v>0</v>
      </c>
      <c r="T215">
        <f>IFERROR(VLOOKUP($B215,Kraftvärmeprod!$B$1:$AH$479,MATCH(T$2,Kraftvärmeprod!$B$1:$AG$1,0),FALSE)/1,0)-IFERROR(VLOOKUP($B215,'Slutlig allokering'!$B$2:$AC$462,MATCH(T$3,'Slutlig allokering'!$B$2:$AJ$2,0),FALSE)/1,0)</f>
        <v>0</v>
      </c>
      <c r="U215">
        <f>IFERROR(VLOOKUP($B215,Kraftvärmeprod!$B$1:$AH$479,MATCH(U$2,Kraftvärmeprod!$B$1:$AG$1,0),FALSE)/1,0)-IFERROR(VLOOKUP($B215,'Slutlig allokering'!$B$2:$AC$462,MATCH(U$3,'Slutlig allokering'!$B$2:$AJ$2,0),FALSE)/1,0)</f>
        <v>0</v>
      </c>
      <c r="V215">
        <f>IFERROR(VLOOKUP($B215,Kraftvärmeprod!$B$1:$AH$479,MATCH(V$2,Kraftvärmeprod!$B$1:$AG$1,0),FALSE)/1,0)-IFERROR(VLOOKUP($B215,'Slutlig allokering'!$B$2:$AC$462,MATCH(V$3,'Slutlig allokering'!$B$2:$AJ$2,0),FALSE)/1,0)</f>
        <v>0</v>
      </c>
      <c r="W215">
        <f>IFERROR(VLOOKUP($B215,Kraftvärmeprod!$B$1:$AH$479,MATCH(W$2,Kraftvärmeprod!$B$1:$AG$1,0),FALSE)/1,0)-IFERROR(VLOOKUP($B215,'Slutlig allokering'!$B$2:$AC$462,MATCH(W$3,'Slutlig allokering'!$B$2:$AJ$2,0),FALSE)/1,0)</f>
        <v>0</v>
      </c>
      <c r="X215">
        <f>IFERROR(VLOOKUP($B215,Kraftvärmeprod!$B$1:$AH$479,MATCH(X$2,Kraftvärmeprod!$B$1:$AG$1,0),FALSE)/1,0)-IFERROR(VLOOKUP($B215,'Slutlig allokering'!$B$2:$AC$462,MATCH(X$3,'Slutlig allokering'!$B$2:$AJ$2,0),FALSE)/1,0)</f>
        <v>0</v>
      </c>
      <c r="Y215">
        <f>IFERROR(VLOOKUP($B215,Kraftvärmeprod!$B$1:$AH$479,MATCH(Y$2,Kraftvärmeprod!$B$1:$AG$1,0),FALSE)/1,0)-IFERROR(VLOOKUP($B215,'Slutlig allokering'!$B$2:$AC$462,MATCH(Y$3,'Slutlig allokering'!$B$2:$AJ$2,0),FALSE)/1,0)</f>
        <v>0</v>
      </c>
      <c r="Z215">
        <f>IFERROR(VLOOKUP($B215,Kraftvärmeprod!$B$1:$AH$479,MATCH(Z$2,Kraftvärmeprod!$B$1:$AG$1,0),FALSE)/1,0)-IFERROR(VLOOKUP($B215,'Slutlig allokering'!$B$2:$AC$462,MATCH(Z$3,'Slutlig allokering'!$B$2:$AJ$2,0),FALSE)/1,0)</f>
        <v>0</v>
      </c>
      <c r="AA215">
        <f>IFERROR(VLOOKUP($B215,Kraftvärmeprod!$B$1:$AH$479,MATCH(AA$2,Kraftvärmeprod!$B$1:$AG$1,0),FALSE)/1,0)-IFERROR(VLOOKUP($B215,'Slutlig allokering'!$B$2:$AC$462,MATCH(AA$3,'Slutlig allokering'!$B$2:$AJ$2,0),FALSE)/1,0)</f>
        <v>0</v>
      </c>
      <c r="AB215">
        <f>IFERROR(VLOOKUP($B215,Kraftvärmeprod!$B$1:$AH$479,MATCH(AB$2,Kraftvärmeprod!$B$1:$AG$1,0),FALSE)/1,0)-IFERROR(VLOOKUP($B215,'Slutlig allokering'!$B$2:$AC$462,MATCH(AB$3,'Slutlig allokering'!$B$2:$AJ$2,0),FALSE)/1,0)</f>
        <v>0</v>
      </c>
      <c r="AE215">
        <f t="shared" si="6"/>
        <v>0</v>
      </c>
      <c r="AG215">
        <f>IFERROR(VLOOKUP(B215,'Slutlig allokering'!$B$2:$AJ$462,MATCH("Summa justerad allokerad tillförd energi (utan hjälpel och rökgaskondensering):",'Slutlig allokering'!$B$2:$AK$2,0),FALSE)/1,"")</f>
        <v>0</v>
      </c>
      <c r="AI215" s="55" t="str">
        <f>IFERROR(1-VLOOKUP(B215,'Slutlig allokering'!$B$2:$AJ$462,MATCH("Andel av bränsle i kvv som allokerats till värme, exklusive rökgaskondensering och hjälpel",'Slutlig allokering'!$B$2:$AK$2,0),FALSE),"")</f>
        <v/>
      </c>
      <c r="AK215" s="55" t="str">
        <f t="shared" si="7"/>
        <v/>
      </c>
    </row>
    <row r="216" spans="1:37" x14ac:dyDescent="0.25">
      <c r="A216" s="28" t="s">
        <v>282</v>
      </c>
      <c r="B216" s="28" t="s">
        <v>286</v>
      </c>
      <c r="C216" t="str">
        <f>IFERROR(VLOOKUP($B216,Kraftvärmeprod!$B$1:$AH$479,MATCH(C$3,Kraftvärmeprod!$B$1:$AG$1,0),FALSE)/1,"")</f>
        <v/>
      </c>
      <c r="D216" t="str">
        <f>IFERROR(VLOOKUP($B216,Kraftvärmeprod!$B$1:$AH$479,MATCH(D$3,Kraftvärmeprod!$B$1:$AG$1,0),FALSE)/1,"")</f>
        <v/>
      </c>
      <c r="E216">
        <f>IFERROR(VLOOKUP($B216,Kraftvärmeprod!$B$1:$AH$479,MATCH(E$2,Kraftvärmeprod!$B$1:$AG$1,0),FALSE)/1,0)-IFERROR(VLOOKUP($B216,'Slutlig allokering'!$B$2:$AC$462,MATCH(E$3,'Slutlig allokering'!$B$2:$AJ$2,0),FALSE)/1,0)</f>
        <v>0</v>
      </c>
      <c r="F216">
        <f>IFERROR(VLOOKUP($B216,Kraftvärmeprod!$B$1:$AH$479,MATCH(F$2,Kraftvärmeprod!$B$1:$AG$1,0),FALSE)/1,0)-IFERROR(VLOOKUP($B216,'Slutlig allokering'!$B$2:$AC$462,MATCH(F$3,'Slutlig allokering'!$B$2:$AJ$2,0),FALSE)/1,0)</f>
        <v>0</v>
      </c>
      <c r="G216">
        <f>IFERROR(VLOOKUP($B216,Kraftvärmeprod!$B$1:$AH$479,MATCH(G$2,Kraftvärmeprod!$B$1:$AG$1,0),FALSE)/1,0)-IFERROR(VLOOKUP($B216,'Slutlig allokering'!$B$2:$AC$462,MATCH(G$3,'Slutlig allokering'!$B$2:$AJ$2,0),FALSE)/1,0)</f>
        <v>0</v>
      </c>
      <c r="H216">
        <f>IFERROR(VLOOKUP($B216,Kraftvärmeprod!$B$1:$AH$479,MATCH(H$2,Kraftvärmeprod!$B$1:$AG$1,0),FALSE)/1,0)-IFERROR(VLOOKUP($B216,'Slutlig allokering'!$B$2:$AC$462,MATCH(H$3,'Slutlig allokering'!$B$2:$AJ$2,0),FALSE)/1,0)</f>
        <v>0</v>
      </c>
      <c r="I216">
        <f>IFERROR(VLOOKUP($B216,Kraftvärmeprod!$B$1:$AH$479,MATCH(I$2,Kraftvärmeprod!$B$1:$AG$1,0),FALSE)/1,0)-IFERROR(VLOOKUP($B216,'Slutlig allokering'!$B$2:$AC$462,MATCH(I$3,'Slutlig allokering'!$B$2:$AJ$2,0),FALSE)/1,0)</f>
        <v>0</v>
      </c>
      <c r="J216">
        <f>IFERROR(VLOOKUP($B216,Kraftvärmeprod!$B$1:$AH$479,MATCH(J$2,Kraftvärmeprod!$B$1:$AG$1,0),FALSE)/1,0)-IFERROR(VLOOKUP($B216,'Slutlig allokering'!$B$2:$AC$462,MATCH(J$3,'Slutlig allokering'!$B$2:$AJ$2,0),FALSE)/1,0)</f>
        <v>0</v>
      </c>
      <c r="K216">
        <f>IFERROR(VLOOKUP($B216,Kraftvärmeprod!$B$1:$AH$479,MATCH(K$2,Kraftvärmeprod!$B$1:$AG$1,0),FALSE)/1,0)-IFERROR(VLOOKUP($B216,'Slutlig allokering'!$B$2:$AC$462,MATCH(K$3,'Slutlig allokering'!$B$2:$AJ$2,0),FALSE)/1,0)</f>
        <v>0</v>
      </c>
      <c r="L216">
        <f>IFERROR(VLOOKUP($B216,Kraftvärmeprod!$B$1:$AH$479,MATCH(L$2,Kraftvärmeprod!$B$1:$AG$1,0),FALSE)/1,0)-IFERROR(VLOOKUP($B216,'Slutlig allokering'!$B$2:$AC$462,MATCH(L$3,'Slutlig allokering'!$B$2:$AJ$2,0),FALSE)/1,0)</f>
        <v>0</v>
      </c>
      <c r="M216" s="143">
        <f>IFERROR(VLOOKUP($B216,Miljö!$B$1:$S$477,MATCH(M$2,Miljö!$B$1:$X$1,0),FALSE)/1,0)-IFERROR(VLOOKUP($B216,'Slutlig allokering'!$B$2:$AC$462,MATCH(M$3,'Slutlig allokering'!$B$2:$AJ$2,0),FALSE)/1,0)</f>
        <v>0</v>
      </c>
      <c r="N216">
        <f>IFERROR(VLOOKUP($B216,Kraftvärmeprod!$B$1:$AH$479,MATCH(N$2,Kraftvärmeprod!$B$1:$AG$1,0),FALSE)/1,0)-IFERROR(VLOOKUP($B216,'Slutlig allokering'!$B$2:$AC$462,MATCH(N$3,'Slutlig allokering'!$B$2:$AJ$2,0),FALSE)/1,0)</f>
        <v>0</v>
      </c>
      <c r="O216">
        <f>IFERROR(VLOOKUP($B216,Kraftvärmeprod!$B$1:$AH$479,MATCH(O$2,Kraftvärmeprod!$B$1:$AG$1,0),FALSE)/1,0)-IFERROR(VLOOKUP($B216,'Slutlig allokering'!$B$2:$AC$462,MATCH(O$3,'Slutlig allokering'!$B$2:$AJ$2,0),FALSE)/1,0)</f>
        <v>0</v>
      </c>
      <c r="P216">
        <f>IFERROR(VLOOKUP($B216,Kraftvärmeprod!$B$1:$AH$479,MATCH(P$2,Kraftvärmeprod!$B$1:$AG$1,0),FALSE)/1,0)-IFERROR(VLOOKUP($B216,'Slutlig allokering'!$B$2:$AC$462,MATCH(P$3,'Slutlig allokering'!$B$2:$AJ$2,0),FALSE)/1,0)</f>
        <v>0</v>
      </c>
      <c r="Q216">
        <f>IFERROR(VLOOKUP($B216,Kraftvärmeprod!$B$1:$AH$479,MATCH(Q$2,Kraftvärmeprod!$B$1:$AG$1,0),FALSE)/1,0)-IFERROR(VLOOKUP($B216,'Slutlig allokering'!$B$2:$AC$462,MATCH(Q$3,'Slutlig allokering'!$B$2:$AJ$2,0),FALSE)/1,0)</f>
        <v>0</v>
      </c>
      <c r="R216">
        <f>IFERROR(VLOOKUP($B216,Kraftvärmeprod!$B$1:$AH$479,MATCH(R$2,Kraftvärmeprod!$B$1:$AG$1,0),FALSE)/1,0)-IFERROR(VLOOKUP($B216,'Slutlig allokering'!$B$2:$AC$462,MATCH(R$3,'Slutlig allokering'!$B$2:$AJ$2,0),FALSE)/1,0)</f>
        <v>0</v>
      </c>
      <c r="S216">
        <f>IFERROR(VLOOKUP($B216,Kraftvärmeprod!$B$1:$AH$479,MATCH(S$2,Kraftvärmeprod!$B$1:$AG$1,0),FALSE)/1,0)-IFERROR(VLOOKUP($B216,'Slutlig allokering'!$B$2:$AC$462,MATCH(S$3,'Slutlig allokering'!$B$2:$AJ$2,0),FALSE)/1,0)</f>
        <v>0</v>
      </c>
      <c r="T216">
        <f>IFERROR(VLOOKUP($B216,Kraftvärmeprod!$B$1:$AH$479,MATCH(T$2,Kraftvärmeprod!$B$1:$AG$1,0),FALSE)/1,0)-IFERROR(VLOOKUP($B216,'Slutlig allokering'!$B$2:$AC$462,MATCH(T$3,'Slutlig allokering'!$B$2:$AJ$2,0),FALSE)/1,0)</f>
        <v>0</v>
      </c>
      <c r="U216">
        <f>IFERROR(VLOOKUP($B216,Kraftvärmeprod!$B$1:$AH$479,MATCH(U$2,Kraftvärmeprod!$B$1:$AG$1,0),FALSE)/1,0)-IFERROR(VLOOKUP($B216,'Slutlig allokering'!$B$2:$AC$462,MATCH(U$3,'Slutlig allokering'!$B$2:$AJ$2,0),FALSE)/1,0)</f>
        <v>0</v>
      </c>
      <c r="V216">
        <f>IFERROR(VLOOKUP($B216,Kraftvärmeprod!$B$1:$AH$479,MATCH(V$2,Kraftvärmeprod!$B$1:$AG$1,0),FALSE)/1,0)-IFERROR(VLOOKUP($B216,'Slutlig allokering'!$B$2:$AC$462,MATCH(V$3,'Slutlig allokering'!$B$2:$AJ$2,0),FALSE)/1,0)</f>
        <v>0</v>
      </c>
      <c r="W216">
        <f>IFERROR(VLOOKUP($B216,Kraftvärmeprod!$B$1:$AH$479,MATCH(W$2,Kraftvärmeprod!$B$1:$AG$1,0),FALSE)/1,0)-IFERROR(VLOOKUP($B216,'Slutlig allokering'!$B$2:$AC$462,MATCH(W$3,'Slutlig allokering'!$B$2:$AJ$2,0),FALSE)/1,0)</f>
        <v>0</v>
      </c>
      <c r="X216">
        <f>IFERROR(VLOOKUP($B216,Kraftvärmeprod!$B$1:$AH$479,MATCH(X$2,Kraftvärmeprod!$B$1:$AG$1,0),FALSE)/1,0)-IFERROR(VLOOKUP($B216,'Slutlig allokering'!$B$2:$AC$462,MATCH(X$3,'Slutlig allokering'!$B$2:$AJ$2,0),FALSE)/1,0)</f>
        <v>0</v>
      </c>
      <c r="Y216">
        <f>IFERROR(VLOOKUP($B216,Kraftvärmeprod!$B$1:$AH$479,MATCH(Y$2,Kraftvärmeprod!$B$1:$AG$1,0),FALSE)/1,0)-IFERROR(VLOOKUP($B216,'Slutlig allokering'!$B$2:$AC$462,MATCH(Y$3,'Slutlig allokering'!$B$2:$AJ$2,0),FALSE)/1,0)</f>
        <v>0</v>
      </c>
      <c r="Z216">
        <f>IFERROR(VLOOKUP($B216,Kraftvärmeprod!$B$1:$AH$479,MATCH(Z$2,Kraftvärmeprod!$B$1:$AG$1,0),FALSE)/1,0)-IFERROR(VLOOKUP($B216,'Slutlig allokering'!$B$2:$AC$462,MATCH(Z$3,'Slutlig allokering'!$B$2:$AJ$2,0),FALSE)/1,0)</f>
        <v>0</v>
      </c>
      <c r="AA216">
        <f>IFERROR(VLOOKUP($B216,Kraftvärmeprod!$B$1:$AH$479,MATCH(AA$2,Kraftvärmeprod!$B$1:$AG$1,0),FALSE)/1,0)-IFERROR(VLOOKUP($B216,'Slutlig allokering'!$B$2:$AC$462,MATCH(AA$3,'Slutlig allokering'!$B$2:$AJ$2,0),FALSE)/1,0)</f>
        <v>0</v>
      </c>
      <c r="AB216">
        <f>IFERROR(VLOOKUP($B216,Kraftvärmeprod!$B$1:$AH$479,MATCH(AB$2,Kraftvärmeprod!$B$1:$AG$1,0),FALSE)/1,0)-IFERROR(VLOOKUP($B216,'Slutlig allokering'!$B$2:$AC$462,MATCH(AB$3,'Slutlig allokering'!$B$2:$AJ$2,0),FALSE)/1,0)</f>
        <v>0</v>
      </c>
      <c r="AE216">
        <f t="shared" si="6"/>
        <v>0</v>
      </c>
      <c r="AG216">
        <f>IFERROR(VLOOKUP(B216,'Slutlig allokering'!$B$2:$AJ$462,MATCH("Summa justerad allokerad tillförd energi (utan hjälpel och rökgaskondensering):",'Slutlig allokering'!$B$2:$AK$2,0),FALSE)/1,"")</f>
        <v>0</v>
      </c>
      <c r="AI216" s="55" t="str">
        <f>IFERROR(1-VLOOKUP(B216,'Slutlig allokering'!$B$2:$AJ$462,MATCH("Andel av bränsle i kvv som allokerats till värme, exklusive rökgaskondensering och hjälpel",'Slutlig allokering'!$B$2:$AK$2,0),FALSE),"")</f>
        <v/>
      </c>
      <c r="AK216" s="55" t="str">
        <f t="shared" si="7"/>
        <v/>
      </c>
    </row>
    <row r="217" spans="1:37" x14ac:dyDescent="0.25">
      <c r="A217" s="28" t="s">
        <v>282</v>
      </c>
      <c r="B217" s="28" t="s">
        <v>287</v>
      </c>
      <c r="C217" t="str">
        <f>IFERROR(VLOOKUP($B217,Kraftvärmeprod!$B$1:$AH$479,MATCH(C$3,Kraftvärmeprod!$B$1:$AG$1,0),FALSE)/1,"")</f>
        <v/>
      </c>
      <c r="D217" t="str">
        <f>IFERROR(VLOOKUP($B217,Kraftvärmeprod!$B$1:$AH$479,MATCH(D$3,Kraftvärmeprod!$B$1:$AG$1,0),FALSE)/1,"")</f>
        <v/>
      </c>
      <c r="E217">
        <f>IFERROR(VLOOKUP($B217,Kraftvärmeprod!$B$1:$AH$479,MATCH(E$2,Kraftvärmeprod!$B$1:$AG$1,0),FALSE)/1,0)-IFERROR(VLOOKUP($B217,'Slutlig allokering'!$B$2:$AC$462,MATCH(E$3,'Slutlig allokering'!$B$2:$AJ$2,0),FALSE)/1,0)</f>
        <v>0</v>
      </c>
      <c r="F217">
        <f>IFERROR(VLOOKUP($B217,Kraftvärmeprod!$B$1:$AH$479,MATCH(F$2,Kraftvärmeprod!$B$1:$AG$1,0),FALSE)/1,0)-IFERROR(VLOOKUP($B217,'Slutlig allokering'!$B$2:$AC$462,MATCH(F$3,'Slutlig allokering'!$B$2:$AJ$2,0),FALSE)/1,0)</f>
        <v>0</v>
      </c>
      <c r="G217">
        <f>IFERROR(VLOOKUP($B217,Kraftvärmeprod!$B$1:$AH$479,MATCH(G$2,Kraftvärmeprod!$B$1:$AG$1,0),FALSE)/1,0)-IFERROR(VLOOKUP($B217,'Slutlig allokering'!$B$2:$AC$462,MATCH(G$3,'Slutlig allokering'!$B$2:$AJ$2,0),FALSE)/1,0)</f>
        <v>0</v>
      </c>
      <c r="H217">
        <f>IFERROR(VLOOKUP($B217,Kraftvärmeprod!$B$1:$AH$479,MATCH(H$2,Kraftvärmeprod!$B$1:$AG$1,0),FALSE)/1,0)-IFERROR(VLOOKUP($B217,'Slutlig allokering'!$B$2:$AC$462,MATCH(H$3,'Slutlig allokering'!$B$2:$AJ$2,0),FALSE)/1,0)</f>
        <v>0</v>
      </c>
      <c r="I217">
        <f>IFERROR(VLOOKUP($B217,Kraftvärmeprod!$B$1:$AH$479,MATCH(I$2,Kraftvärmeprod!$B$1:$AG$1,0),FALSE)/1,0)-IFERROR(VLOOKUP($B217,'Slutlig allokering'!$B$2:$AC$462,MATCH(I$3,'Slutlig allokering'!$B$2:$AJ$2,0),FALSE)/1,0)</f>
        <v>0</v>
      </c>
      <c r="J217">
        <f>IFERROR(VLOOKUP($B217,Kraftvärmeprod!$B$1:$AH$479,MATCH(J$2,Kraftvärmeprod!$B$1:$AG$1,0),FALSE)/1,0)-IFERROR(VLOOKUP($B217,'Slutlig allokering'!$B$2:$AC$462,MATCH(J$3,'Slutlig allokering'!$B$2:$AJ$2,0),FALSE)/1,0)</f>
        <v>0</v>
      </c>
      <c r="K217">
        <f>IFERROR(VLOOKUP($B217,Kraftvärmeprod!$B$1:$AH$479,MATCH(K$2,Kraftvärmeprod!$B$1:$AG$1,0),FALSE)/1,0)-IFERROR(VLOOKUP($B217,'Slutlig allokering'!$B$2:$AC$462,MATCH(K$3,'Slutlig allokering'!$B$2:$AJ$2,0),FALSE)/1,0)</f>
        <v>0</v>
      </c>
      <c r="L217">
        <f>IFERROR(VLOOKUP($B217,Kraftvärmeprod!$B$1:$AH$479,MATCH(L$2,Kraftvärmeprod!$B$1:$AG$1,0),FALSE)/1,0)-IFERROR(VLOOKUP($B217,'Slutlig allokering'!$B$2:$AC$462,MATCH(L$3,'Slutlig allokering'!$B$2:$AJ$2,0),FALSE)/1,0)</f>
        <v>0</v>
      </c>
      <c r="M217" s="143">
        <f>IFERROR(VLOOKUP($B217,Miljö!$B$1:$S$477,MATCH(M$2,Miljö!$B$1:$X$1,0),FALSE)/1,0)-IFERROR(VLOOKUP($B217,'Slutlig allokering'!$B$2:$AC$462,MATCH(M$3,'Slutlig allokering'!$B$2:$AJ$2,0),FALSE)/1,0)</f>
        <v>0</v>
      </c>
      <c r="N217">
        <f>IFERROR(VLOOKUP($B217,Kraftvärmeprod!$B$1:$AH$479,MATCH(N$2,Kraftvärmeprod!$B$1:$AG$1,0),FALSE)/1,0)-IFERROR(VLOOKUP($B217,'Slutlig allokering'!$B$2:$AC$462,MATCH(N$3,'Slutlig allokering'!$B$2:$AJ$2,0),FALSE)/1,0)</f>
        <v>0</v>
      </c>
      <c r="O217">
        <f>IFERROR(VLOOKUP($B217,Kraftvärmeprod!$B$1:$AH$479,MATCH(O$2,Kraftvärmeprod!$B$1:$AG$1,0),FALSE)/1,0)-IFERROR(VLOOKUP($B217,'Slutlig allokering'!$B$2:$AC$462,MATCH(O$3,'Slutlig allokering'!$B$2:$AJ$2,0),FALSE)/1,0)</f>
        <v>0</v>
      </c>
      <c r="P217">
        <f>IFERROR(VLOOKUP($B217,Kraftvärmeprod!$B$1:$AH$479,MATCH(P$2,Kraftvärmeprod!$B$1:$AG$1,0),FALSE)/1,0)-IFERROR(VLOOKUP($B217,'Slutlig allokering'!$B$2:$AC$462,MATCH(P$3,'Slutlig allokering'!$B$2:$AJ$2,0),FALSE)/1,0)</f>
        <v>0</v>
      </c>
      <c r="Q217">
        <f>IFERROR(VLOOKUP($B217,Kraftvärmeprod!$B$1:$AH$479,MATCH(Q$2,Kraftvärmeprod!$B$1:$AG$1,0),FALSE)/1,0)-IFERROR(VLOOKUP($B217,'Slutlig allokering'!$B$2:$AC$462,MATCH(Q$3,'Slutlig allokering'!$B$2:$AJ$2,0),FALSE)/1,0)</f>
        <v>0</v>
      </c>
      <c r="R217">
        <f>IFERROR(VLOOKUP($B217,Kraftvärmeprod!$B$1:$AH$479,MATCH(R$2,Kraftvärmeprod!$B$1:$AG$1,0),FALSE)/1,0)-IFERROR(VLOOKUP($B217,'Slutlig allokering'!$B$2:$AC$462,MATCH(R$3,'Slutlig allokering'!$B$2:$AJ$2,0),FALSE)/1,0)</f>
        <v>0</v>
      </c>
      <c r="S217">
        <f>IFERROR(VLOOKUP($B217,Kraftvärmeprod!$B$1:$AH$479,MATCH(S$2,Kraftvärmeprod!$B$1:$AG$1,0),FALSE)/1,0)-IFERROR(VLOOKUP($B217,'Slutlig allokering'!$B$2:$AC$462,MATCH(S$3,'Slutlig allokering'!$B$2:$AJ$2,0),FALSE)/1,0)</f>
        <v>0</v>
      </c>
      <c r="T217">
        <f>IFERROR(VLOOKUP($B217,Kraftvärmeprod!$B$1:$AH$479,MATCH(T$2,Kraftvärmeprod!$B$1:$AG$1,0),FALSE)/1,0)-IFERROR(VLOOKUP($B217,'Slutlig allokering'!$B$2:$AC$462,MATCH(T$3,'Slutlig allokering'!$B$2:$AJ$2,0),FALSE)/1,0)</f>
        <v>0</v>
      </c>
      <c r="U217">
        <f>IFERROR(VLOOKUP($B217,Kraftvärmeprod!$B$1:$AH$479,MATCH(U$2,Kraftvärmeprod!$B$1:$AG$1,0),FALSE)/1,0)-IFERROR(VLOOKUP($B217,'Slutlig allokering'!$B$2:$AC$462,MATCH(U$3,'Slutlig allokering'!$B$2:$AJ$2,0),FALSE)/1,0)</f>
        <v>0</v>
      </c>
      <c r="V217">
        <f>IFERROR(VLOOKUP($B217,Kraftvärmeprod!$B$1:$AH$479,MATCH(V$2,Kraftvärmeprod!$B$1:$AG$1,0),FALSE)/1,0)-IFERROR(VLOOKUP($B217,'Slutlig allokering'!$B$2:$AC$462,MATCH(V$3,'Slutlig allokering'!$B$2:$AJ$2,0),FALSE)/1,0)</f>
        <v>0</v>
      </c>
      <c r="W217">
        <f>IFERROR(VLOOKUP($B217,Kraftvärmeprod!$B$1:$AH$479,MATCH(W$2,Kraftvärmeprod!$B$1:$AG$1,0),FALSE)/1,0)-IFERROR(VLOOKUP($B217,'Slutlig allokering'!$B$2:$AC$462,MATCH(W$3,'Slutlig allokering'!$B$2:$AJ$2,0),FALSE)/1,0)</f>
        <v>0</v>
      </c>
      <c r="X217">
        <f>IFERROR(VLOOKUP($B217,Kraftvärmeprod!$B$1:$AH$479,MATCH(X$2,Kraftvärmeprod!$B$1:$AG$1,0),FALSE)/1,0)-IFERROR(VLOOKUP($B217,'Slutlig allokering'!$B$2:$AC$462,MATCH(X$3,'Slutlig allokering'!$B$2:$AJ$2,0),FALSE)/1,0)</f>
        <v>0</v>
      </c>
      <c r="Y217">
        <f>IFERROR(VLOOKUP($B217,Kraftvärmeprod!$B$1:$AH$479,MATCH(Y$2,Kraftvärmeprod!$B$1:$AG$1,0),FALSE)/1,0)-IFERROR(VLOOKUP($B217,'Slutlig allokering'!$B$2:$AC$462,MATCH(Y$3,'Slutlig allokering'!$B$2:$AJ$2,0),FALSE)/1,0)</f>
        <v>0</v>
      </c>
      <c r="Z217">
        <f>IFERROR(VLOOKUP($B217,Kraftvärmeprod!$B$1:$AH$479,MATCH(Z$2,Kraftvärmeprod!$B$1:$AG$1,0),FALSE)/1,0)-IFERROR(VLOOKUP($B217,'Slutlig allokering'!$B$2:$AC$462,MATCH(Z$3,'Slutlig allokering'!$B$2:$AJ$2,0),FALSE)/1,0)</f>
        <v>0</v>
      </c>
      <c r="AA217">
        <f>IFERROR(VLOOKUP($B217,Kraftvärmeprod!$B$1:$AH$479,MATCH(AA$2,Kraftvärmeprod!$B$1:$AG$1,0),FALSE)/1,0)-IFERROR(VLOOKUP($B217,'Slutlig allokering'!$B$2:$AC$462,MATCH(AA$3,'Slutlig allokering'!$B$2:$AJ$2,0),FALSE)/1,0)</f>
        <v>0</v>
      </c>
      <c r="AB217">
        <f>IFERROR(VLOOKUP($B217,Kraftvärmeprod!$B$1:$AH$479,MATCH(AB$2,Kraftvärmeprod!$B$1:$AG$1,0),FALSE)/1,0)-IFERROR(VLOOKUP($B217,'Slutlig allokering'!$B$2:$AC$462,MATCH(AB$3,'Slutlig allokering'!$B$2:$AJ$2,0),FALSE)/1,0)</f>
        <v>0</v>
      </c>
      <c r="AE217">
        <f t="shared" si="6"/>
        <v>0</v>
      </c>
      <c r="AG217">
        <f>IFERROR(VLOOKUP(B217,'Slutlig allokering'!$B$2:$AJ$462,MATCH("Summa justerad allokerad tillförd energi (utan hjälpel och rökgaskondensering):",'Slutlig allokering'!$B$2:$AK$2,0),FALSE)/1,"")</f>
        <v>0</v>
      </c>
      <c r="AI217" s="55" t="str">
        <f>IFERROR(1-VLOOKUP(B217,'Slutlig allokering'!$B$2:$AJ$462,MATCH("Andel av bränsle i kvv som allokerats till värme, exklusive rökgaskondensering och hjälpel",'Slutlig allokering'!$B$2:$AK$2,0),FALSE),"")</f>
        <v/>
      </c>
      <c r="AK217" s="55" t="str">
        <f t="shared" si="7"/>
        <v/>
      </c>
    </row>
    <row r="218" spans="1:37" x14ac:dyDescent="0.25">
      <c r="A218" s="28" t="s">
        <v>282</v>
      </c>
      <c r="B218" s="28" t="s">
        <v>288</v>
      </c>
      <c r="C218" t="str">
        <f>IFERROR(VLOOKUP($B218,Kraftvärmeprod!$B$1:$AH$479,MATCH(C$3,Kraftvärmeprod!$B$1:$AG$1,0),FALSE)/1,"")</f>
        <v/>
      </c>
      <c r="D218" t="str">
        <f>IFERROR(VLOOKUP($B218,Kraftvärmeprod!$B$1:$AH$479,MATCH(D$3,Kraftvärmeprod!$B$1:$AG$1,0),FALSE)/1,"")</f>
        <v/>
      </c>
      <c r="E218">
        <f>IFERROR(VLOOKUP($B218,Kraftvärmeprod!$B$1:$AH$479,MATCH(E$2,Kraftvärmeprod!$B$1:$AG$1,0),FALSE)/1,0)-IFERROR(VLOOKUP($B218,'Slutlig allokering'!$B$2:$AC$462,MATCH(E$3,'Slutlig allokering'!$B$2:$AJ$2,0),FALSE)/1,0)</f>
        <v>0</v>
      </c>
      <c r="F218">
        <f>IFERROR(VLOOKUP($B218,Kraftvärmeprod!$B$1:$AH$479,MATCH(F$2,Kraftvärmeprod!$B$1:$AG$1,0),FALSE)/1,0)-IFERROR(VLOOKUP($B218,'Slutlig allokering'!$B$2:$AC$462,MATCH(F$3,'Slutlig allokering'!$B$2:$AJ$2,0),FALSE)/1,0)</f>
        <v>0</v>
      </c>
      <c r="G218">
        <f>IFERROR(VLOOKUP($B218,Kraftvärmeprod!$B$1:$AH$479,MATCH(G$2,Kraftvärmeprod!$B$1:$AG$1,0),FALSE)/1,0)-IFERROR(VLOOKUP($B218,'Slutlig allokering'!$B$2:$AC$462,MATCH(G$3,'Slutlig allokering'!$B$2:$AJ$2,0),FALSE)/1,0)</f>
        <v>0</v>
      </c>
      <c r="H218">
        <f>IFERROR(VLOOKUP($B218,Kraftvärmeprod!$B$1:$AH$479,MATCH(H$2,Kraftvärmeprod!$B$1:$AG$1,0),FALSE)/1,0)-IFERROR(VLOOKUP($B218,'Slutlig allokering'!$B$2:$AC$462,MATCH(H$3,'Slutlig allokering'!$B$2:$AJ$2,0),FALSE)/1,0)</f>
        <v>0</v>
      </c>
      <c r="I218">
        <f>IFERROR(VLOOKUP($B218,Kraftvärmeprod!$B$1:$AH$479,MATCH(I$2,Kraftvärmeprod!$B$1:$AG$1,0),FALSE)/1,0)-IFERROR(VLOOKUP($B218,'Slutlig allokering'!$B$2:$AC$462,MATCH(I$3,'Slutlig allokering'!$B$2:$AJ$2,0),FALSE)/1,0)</f>
        <v>0</v>
      </c>
      <c r="J218">
        <f>IFERROR(VLOOKUP($B218,Kraftvärmeprod!$B$1:$AH$479,MATCH(J$2,Kraftvärmeprod!$B$1:$AG$1,0),FALSE)/1,0)-IFERROR(VLOOKUP($B218,'Slutlig allokering'!$B$2:$AC$462,MATCH(J$3,'Slutlig allokering'!$B$2:$AJ$2,0),FALSE)/1,0)</f>
        <v>0</v>
      </c>
      <c r="K218">
        <f>IFERROR(VLOOKUP($B218,Kraftvärmeprod!$B$1:$AH$479,MATCH(K$2,Kraftvärmeprod!$B$1:$AG$1,0),FALSE)/1,0)-IFERROR(VLOOKUP($B218,'Slutlig allokering'!$B$2:$AC$462,MATCH(K$3,'Slutlig allokering'!$B$2:$AJ$2,0),FALSE)/1,0)</f>
        <v>0</v>
      </c>
      <c r="L218">
        <f>IFERROR(VLOOKUP($B218,Kraftvärmeprod!$B$1:$AH$479,MATCH(L$2,Kraftvärmeprod!$B$1:$AG$1,0),FALSE)/1,0)-IFERROR(VLOOKUP($B218,'Slutlig allokering'!$B$2:$AC$462,MATCH(L$3,'Slutlig allokering'!$B$2:$AJ$2,0),FALSE)/1,0)</f>
        <v>0</v>
      </c>
      <c r="M218" s="143">
        <f>IFERROR(VLOOKUP($B218,Miljö!$B$1:$S$477,MATCH(M$2,Miljö!$B$1:$X$1,0),FALSE)/1,0)-IFERROR(VLOOKUP($B218,'Slutlig allokering'!$B$2:$AC$462,MATCH(M$3,'Slutlig allokering'!$B$2:$AJ$2,0),FALSE)/1,0)</f>
        <v>0</v>
      </c>
      <c r="N218">
        <f>IFERROR(VLOOKUP($B218,Kraftvärmeprod!$B$1:$AH$479,MATCH(N$2,Kraftvärmeprod!$B$1:$AG$1,0),FALSE)/1,0)-IFERROR(VLOOKUP($B218,'Slutlig allokering'!$B$2:$AC$462,MATCH(N$3,'Slutlig allokering'!$B$2:$AJ$2,0),FALSE)/1,0)</f>
        <v>0</v>
      </c>
      <c r="O218">
        <f>IFERROR(VLOOKUP($B218,Kraftvärmeprod!$B$1:$AH$479,MATCH(O$2,Kraftvärmeprod!$B$1:$AG$1,0),FALSE)/1,0)-IFERROR(VLOOKUP($B218,'Slutlig allokering'!$B$2:$AC$462,MATCH(O$3,'Slutlig allokering'!$B$2:$AJ$2,0),FALSE)/1,0)</f>
        <v>0</v>
      </c>
      <c r="P218">
        <f>IFERROR(VLOOKUP($B218,Kraftvärmeprod!$B$1:$AH$479,MATCH(P$2,Kraftvärmeprod!$B$1:$AG$1,0),FALSE)/1,0)-IFERROR(VLOOKUP($B218,'Slutlig allokering'!$B$2:$AC$462,MATCH(P$3,'Slutlig allokering'!$B$2:$AJ$2,0),FALSE)/1,0)</f>
        <v>0</v>
      </c>
      <c r="Q218">
        <f>IFERROR(VLOOKUP($B218,Kraftvärmeprod!$B$1:$AH$479,MATCH(Q$2,Kraftvärmeprod!$B$1:$AG$1,0),FALSE)/1,0)-IFERROR(VLOOKUP($B218,'Slutlig allokering'!$B$2:$AC$462,MATCH(Q$3,'Slutlig allokering'!$B$2:$AJ$2,0),FALSE)/1,0)</f>
        <v>0</v>
      </c>
      <c r="R218">
        <f>IFERROR(VLOOKUP($B218,Kraftvärmeprod!$B$1:$AH$479,MATCH(R$2,Kraftvärmeprod!$B$1:$AG$1,0),FALSE)/1,0)-IFERROR(VLOOKUP($B218,'Slutlig allokering'!$B$2:$AC$462,MATCH(R$3,'Slutlig allokering'!$B$2:$AJ$2,0),FALSE)/1,0)</f>
        <v>0</v>
      </c>
      <c r="S218">
        <f>IFERROR(VLOOKUP($B218,Kraftvärmeprod!$B$1:$AH$479,MATCH(S$2,Kraftvärmeprod!$B$1:$AG$1,0),FALSE)/1,0)-IFERROR(VLOOKUP($B218,'Slutlig allokering'!$B$2:$AC$462,MATCH(S$3,'Slutlig allokering'!$B$2:$AJ$2,0),FALSE)/1,0)</f>
        <v>0</v>
      </c>
      <c r="T218">
        <f>IFERROR(VLOOKUP($B218,Kraftvärmeprod!$B$1:$AH$479,MATCH(T$2,Kraftvärmeprod!$B$1:$AG$1,0),FALSE)/1,0)-IFERROR(VLOOKUP($B218,'Slutlig allokering'!$B$2:$AC$462,MATCH(T$3,'Slutlig allokering'!$B$2:$AJ$2,0),FALSE)/1,0)</f>
        <v>0</v>
      </c>
      <c r="U218">
        <f>IFERROR(VLOOKUP($B218,Kraftvärmeprod!$B$1:$AH$479,MATCH(U$2,Kraftvärmeprod!$B$1:$AG$1,0),FALSE)/1,0)-IFERROR(VLOOKUP($B218,'Slutlig allokering'!$B$2:$AC$462,MATCH(U$3,'Slutlig allokering'!$B$2:$AJ$2,0),FALSE)/1,0)</f>
        <v>0</v>
      </c>
      <c r="V218">
        <f>IFERROR(VLOOKUP($B218,Kraftvärmeprod!$B$1:$AH$479,MATCH(V$2,Kraftvärmeprod!$B$1:$AG$1,0),FALSE)/1,0)-IFERROR(VLOOKUP($B218,'Slutlig allokering'!$B$2:$AC$462,MATCH(V$3,'Slutlig allokering'!$B$2:$AJ$2,0),FALSE)/1,0)</f>
        <v>0</v>
      </c>
      <c r="W218">
        <f>IFERROR(VLOOKUP($B218,Kraftvärmeprod!$B$1:$AH$479,MATCH(W$2,Kraftvärmeprod!$B$1:$AG$1,0),FALSE)/1,0)-IFERROR(VLOOKUP($B218,'Slutlig allokering'!$B$2:$AC$462,MATCH(W$3,'Slutlig allokering'!$B$2:$AJ$2,0),FALSE)/1,0)</f>
        <v>0</v>
      </c>
      <c r="X218">
        <f>IFERROR(VLOOKUP($B218,Kraftvärmeprod!$B$1:$AH$479,MATCH(X$2,Kraftvärmeprod!$B$1:$AG$1,0),FALSE)/1,0)-IFERROR(VLOOKUP($B218,'Slutlig allokering'!$B$2:$AC$462,MATCH(X$3,'Slutlig allokering'!$B$2:$AJ$2,0),FALSE)/1,0)</f>
        <v>0</v>
      </c>
      <c r="Y218">
        <f>IFERROR(VLOOKUP($B218,Kraftvärmeprod!$B$1:$AH$479,MATCH(Y$2,Kraftvärmeprod!$B$1:$AG$1,0),FALSE)/1,0)-IFERROR(VLOOKUP($B218,'Slutlig allokering'!$B$2:$AC$462,MATCH(Y$3,'Slutlig allokering'!$B$2:$AJ$2,0),FALSE)/1,0)</f>
        <v>0</v>
      </c>
      <c r="Z218">
        <f>IFERROR(VLOOKUP($B218,Kraftvärmeprod!$B$1:$AH$479,MATCH(Z$2,Kraftvärmeprod!$B$1:$AG$1,0),FALSE)/1,0)-IFERROR(VLOOKUP($B218,'Slutlig allokering'!$B$2:$AC$462,MATCH(Z$3,'Slutlig allokering'!$B$2:$AJ$2,0),FALSE)/1,0)</f>
        <v>0</v>
      </c>
      <c r="AA218">
        <f>IFERROR(VLOOKUP($B218,Kraftvärmeprod!$B$1:$AH$479,MATCH(AA$2,Kraftvärmeprod!$B$1:$AG$1,0),FALSE)/1,0)-IFERROR(VLOOKUP($B218,'Slutlig allokering'!$B$2:$AC$462,MATCH(AA$3,'Slutlig allokering'!$B$2:$AJ$2,0),FALSE)/1,0)</f>
        <v>0</v>
      </c>
      <c r="AB218">
        <f>IFERROR(VLOOKUP($B218,Kraftvärmeprod!$B$1:$AH$479,MATCH(AB$2,Kraftvärmeprod!$B$1:$AG$1,0),FALSE)/1,0)-IFERROR(VLOOKUP($B218,'Slutlig allokering'!$B$2:$AC$462,MATCH(AB$3,'Slutlig allokering'!$B$2:$AJ$2,0),FALSE)/1,0)</f>
        <v>0</v>
      </c>
      <c r="AE218">
        <f t="shared" si="6"/>
        <v>0</v>
      </c>
      <c r="AG218">
        <f>IFERROR(VLOOKUP(B218,'Slutlig allokering'!$B$2:$AJ$462,MATCH("Summa justerad allokerad tillförd energi (utan hjälpel och rökgaskondensering):",'Slutlig allokering'!$B$2:$AK$2,0),FALSE)/1,"")</f>
        <v>0</v>
      </c>
      <c r="AI218" s="55" t="str">
        <f>IFERROR(1-VLOOKUP(B218,'Slutlig allokering'!$B$2:$AJ$462,MATCH("Andel av bränsle i kvv som allokerats till värme, exklusive rökgaskondensering och hjälpel",'Slutlig allokering'!$B$2:$AK$2,0),FALSE),"")</f>
        <v/>
      </c>
      <c r="AK218" s="55" t="str">
        <f t="shared" si="7"/>
        <v/>
      </c>
    </row>
    <row r="219" spans="1:37" x14ac:dyDescent="0.25">
      <c r="A219" s="28" t="s">
        <v>282</v>
      </c>
      <c r="B219" s="28" t="s">
        <v>289</v>
      </c>
      <c r="C219" t="str">
        <f>IFERROR(VLOOKUP($B219,Kraftvärmeprod!$B$1:$AH$479,MATCH(C$3,Kraftvärmeprod!$B$1:$AG$1,0),FALSE)/1,"")</f>
        <v/>
      </c>
      <c r="D219" t="str">
        <f>IFERROR(VLOOKUP($B219,Kraftvärmeprod!$B$1:$AH$479,MATCH(D$3,Kraftvärmeprod!$B$1:$AG$1,0),FALSE)/1,"")</f>
        <v/>
      </c>
      <c r="E219">
        <f>IFERROR(VLOOKUP($B219,Kraftvärmeprod!$B$1:$AH$479,MATCH(E$2,Kraftvärmeprod!$B$1:$AG$1,0),FALSE)/1,0)-IFERROR(VLOOKUP($B219,'Slutlig allokering'!$B$2:$AC$462,MATCH(E$3,'Slutlig allokering'!$B$2:$AJ$2,0),FALSE)/1,0)</f>
        <v>0</v>
      </c>
      <c r="F219">
        <f>IFERROR(VLOOKUP($B219,Kraftvärmeprod!$B$1:$AH$479,MATCH(F$2,Kraftvärmeprod!$B$1:$AG$1,0),FALSE)/1,0)-IFERROR(VLOOKUP($B219,'Slutlig allokering'!$B$2:$AC$462,MATCH(F$3,'Slutlig allokering'!$B$2:$AJ$2,0),FALSE)/1,0)</f>
        <v>0</v>
      </c>
      <c r="G219">
        <f>IFERROR(VLOOKUP($B219,Kraftvärmeprod!$B$1:$AH$479,MATCH(G$2,Kraftvärmeprod!$B$1:$AG$1,0),FALSE)/1,0)-IFERROR(VLOOKUP($B219,'Slutlig allokering'!$B$2:$AC$462,MATCH(G$3,'Slutlig allokering'!$B$2:$AJ$2,0),FALSE)/1,0)</f>
        <v>0</v>
      </c>
      <c r="H219">
        <f>IFERROR(VLOOKUP($B219,Kraftvärmeprod!$B$1:$AH$479,MATCH(H$2,Kraftvärmeprod!$B$1:$AG$1,0),FALSE)/1,0)-IFERROR(VLOOKUP($B219,'Slutlig allokering'!$B$2:$AC$462,MATCH(H$3,'Slutlig allokering'!$B$2:$AJ$2,0),FALSE)/1,0)</f>
        <v>0</v>
      </c>
      <c r="I219">
        <f>IFERROR(VLOOKUP($B219,Kraftvärmeprod!$B$1:$AH$479,MATCH(I$2,Kraftvärmeprod!$B$1:$AG$1,0),FALSE)/1,0)-IFERROR(VLOOKUP($B219,'Slutlig allokering'!$B$2:$AC$462,MATCH(I$3,'Slutlig allokering'!$B$2:$AJ$2,0),FALSE)/1,0)</f>
        <v>0</v>
      </c>
      <c r="J219">
        <f>IFERROR(VLOOKUP($B219,Kraftvärmeprod!$B$1:$AH$479,MATCH(J$2,Kraftvärmeprod!$B$1:$AG$1,0),FALSE)/1,0)-IFERROR(VLOOKUP($B219,'Slutlig allokering'!$B$2:$AC$462,MATCH(J$3,'Slutlig allokering'!$B$2:$AJ$2,0),FALSE)/1,0)</f>
        <v>0</v>
      </c>
      <c r="K219">
        <f>IFERROR(VLOOKUP($B219,Kraftvärmeprod!$B$1:$AH$479,MATCH(K$2,Kraftvärmeprod!$B$1:$AG$1,0),FALSE)/1,0)-IFERROR(VLOOKUP($B219,'Slutlig allokering'!$B$2:$AC$462,MATCH(K$3,'Slutlig allokering'!$B$2:$AJ$2,0),FALSE)/1,0)</f>
        <v>0</v>
      </c>
      <c r="L219">
        <f>IFERROR(VLOOKUP($B219,Kraftvärmeprod!$B$1:$AH$479,MATCH(L$2,Kraftvärmeprod!$B$1:$AG$1,0),FALSE)/1,0)-IFERROR(VLOOKUP($B219,'Slutlig allokering'!$B$2:$AC$462,MATCH(L$3,'Slutlig allokering'!$B$2:$AJ$2,0),FALSE)/1,0)</f>
        <v>0</v>
      </c>
      <c r="M219" s="143">
        <f>IFERROR(VLOOKUP($B219,Miljö!$B$1:$S$477,MATCH(M$2,Miljö!$B$1:$X$1,0),FALSE)/1,0)-IFERROR(VLOOKUP($B219,'Slutlig allokering'!$B$2:$AC$462,MATCH(M$3,'Slutlig allokering'!$B$2:$AJ$2,0),FALSE)/1,0)</f>
        <v>0</v>
      </c>
      <c r="N219">
        <f>IFERROR(VLOOKUP($B219,Kraftvärmeprod!$B$1:$AH$479,MATCH(N$2,Kraftvärmeprod!$B$1:$AG$1,0),FALSE)/1,0)-IFERROR(VLOOKUP($B219,'Slutlig allokering'!$B$2:$AC$462,MATCH(N$3,'Slutlig allokering'!$B$2:$AJ$2,0),FALSE)/1,0)</f>
        <v>0</v>
      </c>
      <c r="O219">
        <f>IFERROR(VLOOKUP($B219,Kraftvärmeprod!$B$1:$AH$479,MATCH(O$2,Kraftvärmeprod!$B$1:$AG$1,0),FALSE)/1,0)-IFERROR(VLOOKUP($B219,'Slutlig allokering'!$B$2:$AC$462,MATCH(O$3,'Slutlig allokering'!$B$2:$AJ$2,0),FALSE)/1,0)</f>
        <v>0</v>
      </c>
      <c r="P219">
        <f>IFERROR(VLOOKUP($B219,Kraftvärmeprod!$B$1:$AH$479,MATCH(P$2,Kraftvärmeprod!$B$1:$AG$1,0),FALSE)/1,0)-IFERROR(VLOOKUP($B219,'Slutlig allokering'!$B$2:$AC$462,MATCH(P$3,'Slutlig allokering'!$B$2:$AJ$2,0),FALSE)/1,0)</f>
        <v>0</v>
      </c>
      <c r="Q219">
        <f>IFERROR(VLOOKUP($B219,Kraftvärmeprod!$B$1:$AH$479,MATCH(Q$2,Kraftvärmeprod!$B$1:$AG$1,0),FALSE)/1,0)-IFERROR(VLOOKUP($B219,'Slutlig allokering'!$B$2:$AC$462,MATCH(Q$3,'Slutlig allokering'!$B$2:$AJ$2,0),FALSE)/1,0)</f>
        <v>0</v>
      </c>
      <c r="R219">
        <f>IFERROR(VLOOKUP($B219,Kraftvärmeprod!$B$1:$AH$479,MATCH(R$2,Kraftvärmeprod!$B$1:$AG$1,0),FALSE)/1,0)-IFERROR(VLOOKUP($B219,'Slutlig allokering'!$B$2:$AC$462,MATCH(R$3,'Slutlig allokering'!$B$2:$AJ$2,0),FALSE)/1,0)</f>
        <v>0</v>
      </c>
      <c r="S219">
        <f>IFERROR(VLOOKUP($B219,Kraftvärmeprod!$B$1:$AH$479,MATCH(S$2,Kraftvärmeprod!$B$1:$AG$1,0),FALSE)/1,0)-IFERROR(VLOOKUP($B219,'Slutlig allokering'!$B$2:$AC$462,MATCH(S$3,'Slutlig allokering'!$B$2:$AJ$2,0),FALSE)/1,0)</f>
        <v>0</v>
      </c>
      <c r="T219">
        <f>IFERROR(VLOOKUP($B219,Kraftvärmeprod!$B$1:$AH$479,MATCH(T$2,Kraftvärmeprod!$B$1:$AG$1,0),FALSE)/1,0)-IFERROR(VLOOKUP($B219,'Slutlig allokering'!$B$2:$AC$462,MATCH(T$3,'Slutlig allokering'!$B$2:$AJ$2,0),FALSE)/1,0)</f>
        <v>0</v>
      </c>
      <c r="U219">
        <f>IFERROR(VLOOKUP($B219,Kraftvärmeprod!$B$1:$AH$479,MATCH(U$2,Kraftvärmeprod!$B$1:$AG$1,0),FALSE)/1,0)-IFERROR(VLOOKUP($B219,'Slutlig allokering'!$B$2:$AC$462,MATCH(U$3,'Slutlig allokering'!$B$2:$AJ$2,0),FALSE)/1,0)</f>
        <v>0</v>
      </c>
      <c r="V219">
        <f>IFERROR(VLOOKUP($B219,Kraftvärmeprod!$B$1:$AH$479,MATCH(V$2,Kraftvärmeprod!$B$1:$AG$1,0),FALSE)/1,0)-IFERROR(VLOOKUP($B219,'Slutlig allokering'!$B$2:$AC$462,MATCH(V$3,'Slutlig allokering'!$B$2:$AJ$2,0),FALSE)/1,0)</f>
        <v>0</v>
      </c>
      <c r="W219">
        <f>IFERROR(VLOOKUP($B219,Kraftvärmeprod!$B$1:$AH$479,MATCH(W$2,Kraftvärmeprod!$B$1:$AG$1,0),FALSE)/1,0)-IFERROR(VLOOKUP($B219,'Slutlig allokering'!$B$2:$AC$462,MATCH(W$3,'Slutlig allokering'!$B$2:$AJ$2,0),FALSE)/1,0)</f>
        <v>0</v>
      </c>
      <c r="X219">
        <f>IFERROR(VLOOKUP($B219,Kraftvärmeprod!$B$1:$AH$479,MATCH(X$2,Kraftvärmeprod!$B$1:$AG$1,0),FALSE)/1,0)-IFERROR(VLOOKUP($B219,'Slutlig allokering'!$B$2:$AC$462,MATCH(X$3,'Slutlig allokering'!$B$2:$AJ$2,0),FALSE)/1,0)</f>
        <v>0</v>
      </c>
      <c r="Y219">
        <f>IFERROR(VLOOKUP($B219,Kraftvärmeprod!$B$1:$AH$479,MATCH(Y$2,Kraftvärmeprod!$B$1:$AG$1,0),FALSE)/1,0)-IFERROR(VLOOKUP($B219,'Slutlig allokering'!$B$2:$AC$462,MATCH(Y$3,'Slutlig allokering'!$B$2:$AJ$2,0),FALSE)/1,0)</f>
        <v>0</v>
      </c>
      <c r="Z219">
        <f>IFERROR(VLOOKUP($B219,Kraftvärmeprod!$B$1:$AH$479,MATCH(Z$2,Kraftvärmeprod!$B$1:$AG$1,0),FALSE)/1,0)-IFERROR(VLOOKUP($B219,'Slutlig allokering'!$B$2:$AC$462,MATCH(Z$3,'Slutlig allokering'!$B$2:$AJ$2,0),FALSE)/1,0)</f>
        <v>0</v>
      </c>
      <c r="AA219">
        <f>IFERROR(VLOOKUP($B219,Kraftvärmeprod!$B$1:$AH$479,MATCH(AA$2,Kraftvärmeprod!$B$1:$AG$1,0),FALSE)/1,0)-IFERROR(VLOOKUP($B219,'Slutlig allokering'!$B$2:$AC$462,MATCH(AA$3,'Slutlig allokering'!$B$2:$AJ$2,0),FALSE)/1,0)</f>
        <v>0</v>
      </c>
      <c r="AB219">
        <f>IFERROR(VLOOKUP($B219,Kraftvärmeprod!$B$1:$AH$479,MATCH(AB$2,Kraftvärmeprod!$B$1:$AG$1,0),FALSE)/1,0)-IFERROR(VLOOKUP($B219,'Slutlig allokering'!$B$2:$AC$462,MATCH(AB$3,'Slutlig allokering'!$B$2:$AJ$2,0),FALSE)/1,0)</f>
        <v>0</v>
      </c>
      <c r="AE219">
        <f t="shared" si="6"/>
        <v>0</v>
      </c>
      <c r="AG219">
        <f>IFERROR(VLOOKUP(B219,'Slutlig allokering'!$B$2:$AJ$462,MATCH("Summa justerad allokerad tillförd energi (utan hjälpel och rökgaskondensering):",'Slutlig allokering'!$B$2:$AK$2,0),FALSE)/1,"")</f>
        <v>0</v>
      </c>
      <c r="AI219" s="55" t="str">
        <f>IFERROR(1-VLOOKUP(B219,'Slutlig allokering'!$B$2:$AJ$462,MATCH("Andel av bränsle i kvv som allokerats till värme, exklusive rökgaskondensering och hjälpel",'Slutlig allokering'!$B$2:$AK$2,0),FALSE),"")</f>
        <v/>
      </c>
      <c r="AK219" s="55" t="str">
        <f t="shared" si="7"/>
        <v/>
      </c>
    </row>
    <row r="220" spans="1:37" x14ac:dyDescent="0.25">
      <c r="A220" s="28" t="s">
        <v>282</v>
      </c>
      <c r="B220" s="28" t="s">
        <v>290</v>
      </c>
      <c r="C220" t="str">
        <f>IFERROR(VLOOKUP($B220,Kraftvärmeprod!$B$1:$AH$479,MATCH(C$3,Kraftvärmeprod!$B$1:$AG$1,0),FALSE)/1,"")</f>
        <v/>
      </c>
      <c r="D220" t="str">
        <f>IFERROR(VLOOKUP($B220,Kraftvärmeprod!$B$1:$AH$479,MATCH(D$3,Kraftvärmeprod!$B$1:$AG$1,0),FALSE)/1,"")</f>
        <v/>
      </c>
      <c r="E220">
        <f>IFERROR(VLOOKUP($B220,Kraftvärmeprod!$B$1:$AH$479,MATCH(E$2,Kraftvärmeprod!$B$1:$AG$1,0),FALSE)/1,0)-IFERROR(VLOOKUP($B220,'Slutlig allokering'!$B$2:$AC$462,MATCH(E$3,'Slutlig allokering'!$B$2:$AJ$2,0),FALSE)/1,0)</f>
        <v>0</v>
      </c>
      <c r="F220">
        <f>IFERROR(VLOOKUP($B220,Kraftvärmeprod!$B$1:$AH$479,MATCH(F$2,Kraftvärmeprod!$B$1:$AG$1,0),FALSE)/1,0)-IFERROR(VLOOKUP($B220,'Slutlig allokering'!$B$2:$AC$462,MATCH(F$3,'Slutlig allokering'!$B$2:$AJ$2,0),FALSE)/1,0)</f>
        <v>0</v>
      </c>
      <c r="G220">
        <f>IFERROR(VLOOKUP($B220,Kraftvärmeprod!$B$1:$AH$479,MATCH(G$2,Kraftvärmeprod!$B$1:$AG$1,0),FALSE)/1,0)-IFERROR(VLOOKUP($B220,'Slutlig allokering'!$B$2:$AC$462,MATCH(G$3,'Slutlig allokering'!$B$2:$AJ$2,0),FALSE)/1,0)</f>
        <v>0</v>
      </c>
      <c r="H220">
        <f>IFERROR(VLOOKUP($B220,Kraftvärmeprod!$B$1:$AH$479,MATCH(H$2,Kraftvärmeprod!$B$1:$AG$1,0),FALSE)/1,0)-IFERROR(VLOOKUP($B220,'Slutlig allokering'!$B$2:$AC$462,MATCH(H$3,'Slutlig allokering'!$B$2:$AJ$2,0),FALSE)/1,0)</f>
        <v>0</v>
      </c>
      <c r="I220">
        <f>IFERROR(VLOOKUP($B220,Kraftvärmeprod!$B$1:$AH$479,MATCH(I$2,Kraftvärmeprod!$B$1:$AG$1,0),FALSE)/1,0)-IFERROR(VLOOKUP($B220,'Slutlig allokering'!$B$2:$AC$462,MATCH(I$3,'Slutlig allokering'!$B$2:$AJ$2,0),FALSE)/1,0)</f>
        <v>0</v>
      </c>
      <c r="J220">
        <f>IFERROR(VLOOKUP($B220,Kraftvärmeprod!$B$1:$AH$479,MATCH(J$2,Kraftvärmeprod!$B$1:$AG$1,0),FALSE)/1,0)-IFERROR(VLOOKUP($B220,'Slutlig allokering'!$B$2:$AC$462,MATCH(J$3,'Slutlig allokering'!$B$2:$AJ$2,0),FALSE)/1,0)</f>
        <v>0</v>
      </c>
      <c r="K220">
        <f>IFERROR(VLOOKUP($B220,Kraftvärmeprod!$B$1:$AH$479,MATCH(K$2,Kraftvärmeprod!$B$1:$AG$1,0),FALSE)/1,0)-IFERROR(VLOOKUP($B220,'Slutlig allokering'!$B$2:$AC$462,MATCH(K$3,'Slutlig allokering'!$B$2:$AJ$2,0),FALSE)/1,0)</f>
        <v>0</v>
      </c>
      <c r="L220">
        <f>IFERROR(VLOOKUP($B220,Kraftvärmeprod!$B$1:$AH$479,MATCH(L$2,Kraftvärmeprod!$B$1:$AG$1,0),FALSE)/1,0)-IFERROR(VLOOKUP($B220,'Slutlig allokering'!$B$2:$AC$462,MATCH(L$3,'Slutlig allokering'!$B$2:$AJ$2,0),FALSE)/1,0)</f>
        <v>0</v>
      </c>
      <c r="M220" s="143">
        <f>IFERROR(VLOOKUP($B220,Miljö!$B$1:$S$477,MATCH(M$2,Miljö!$B$1:$X$1,0),FALSE)/1,0)-IFERROR(VLOOKUP($B220,'Slutlig allokering'!$B$2:$AC$462,MATCH(M$3,'Slutlig allokering'!$B$2:$AJ$2,0),FALSE)/1,0)</f>
        <v>0</v>
      </c>
      <c r="N220">
        <f>IFERROR(VLOOKUP($B220,Kraftvärmeprod!$B$1:$AH$479,MATCH(N$2,Kraftvärmeprod!$B$1:$AG$1,0),FALSE)/1,0)-IFERROR(VLOOKUP($B220,'Slutlig allokering'!$B$2:$AC$462,MATCH(N$3,'Slutlig allokering'!$B$2:$AJ$2,0),FALSE)/1,0)</f>
        <v>0</v>
      </c>
      <c r="O220">
        <f>IFERROR(VLOOKUP($B220,Kraftvärmeprod!$B$1:$AH$479,MATCH(O$2,Kraftvärmeprod!$B$1:$AG$1,0),FALSE)/1,0)-IFERROR(VLOOKUP($B220,'Slutlig allokering'!$B$2:$AC$462,MATCH(O$3,'Slutlig allokering'!$B$2:$AJ$2,0),FALSE)/1,0)</f>
        <v>0</v>
      </c>
      <c r="P220">
        <f>IFERROR(VLOOKUP($B220,Kraftvärmeprod!$B$1:$AH$479,MATCH(P$2,Kraftvärmeprod!$B$1:$AG$1,0),FALSE)/1,0)-IFERROR(VLOOKUP($B220,'Slutlig allokering'!$B$2:$AC$462,MATCH(P$3,'Slutlig allokering'!$B$2:$AJ$2,0),FALSE)/1,0)</f>
        <v>0</v>
      </c>
      <c r="Q220">
        <f>IFERROR(VLOOKUP($B220,Kraftvärmeprod!$B$1:$AH$479,MATCH(Q$2,Kraftvärmeprod!$B$1:$AG$1,0),FALSE)/1,0)-IFERROR(VLOOKUP($B220,'Slutlig allokering'!$B$2:$AC$462,MATCH(Q$3,'Slutlig allokering'!$B$2:$AJ$2,0),FALSE)/1,0)</f>
        <v>0</v>
      </c>
      <c r="R220">
        <f>IFERROR(VLOOKUP($B220,Kraftvärmeprod!$B$1:$AH$479,MATCH(R$2,Kraftvärmeprod!$B$1:$AG$1,0),FALSE)/1,0)-IFERROR(VLOOKUP($B220,'Slutlig allokering'!$B$2:$AC$462,MATCH(R$3,'Slutlig allokering'!$B$2:$AJ$2,0),FALSE)/1,0)</f>
        <v>0</v>
      </c>
      <c r="S220">
        <f>IFERROR(VLOOKUP($B220,Kraftvärmeprod!$B$1:$AH$479,MATCH(S$2,Kraftvärmeprod!$B$1:$AG$1,0),FALSE)/1,0)-IFERROR(VLOOKUP($B220,'Slutlig allokering'!$B$2:$AC$462,MATCH(S$3,'Slutlig allokering'!$B$2:$AJ$2,0),FALSE)/1,0)</f>
        <v>0</v>
      </c>
      <c r="T220">
        <f>IFERROR(VLOOKUP($B220,Kraftvärmeprod!$B$1:$AH$479,MATCH(T$2,Kraftvärmeprod!$B$1:$AG$1,0),FALSE)/1,0)-IFERROR(VLOOKUP($B220,'Slutlig allokering'!$B$2:$AC$462,MATCH(T$3,'Slutlig allokering'!$B$2:$AJ$2,0),FALSE)/1,0)</f>
        <v>0</v>
      </c>
      <c r="U220">
        <f>IFERROR(VLOOKUP($B220,Kraftvärmeprod!$B$1:$AH$479,MATCH(U$2,Kraftvärmeprod!$B$1:$AG$1,0),FALSE)/1,0)-IFERROR(VLOOKUP($B220,'Slutlig allokering'!$B$2:$AC$462,MATCH(U$3,'Slutlig allokering'!$B$2:$AJ$2,0),FALSE)/1,0)</f>
        <v>0</v>
      </c>
      <c r="V220">
        <f>IFERROR(VLOOKUP($B220,Kraftvärmeprod!$B$1:$AH$479,MATCH(V$2,Kraftvärmeprod!$B$1:$AG$1,0),FALSE)/1,0)-IFERROR(VLOOKUP($B220,'Slutlig allokering'!$B$2:$AC$462,MATCH(V$3,'Slutlig allokering'!$B$2:$AJ$2,0),FALSE)/1,0)</f>
        <v>0</v>
      </c>
      <c r="W220">
        <f>IFERROR(VLOOKUP($B220,Kraftvärmeprod!$B$1:$AH$479,MATCH(W$2,Kraftvärmeprod!$B$1:$AG$1,0),FALSE)/1,0)-IFERROR(VLOOKUP($B220,'Slutlig allokering'!$B$2:$AC$462,MATCH(W$3,'Slutlig allokering'!$B$2:$AJ$2,0),FALSE)/1,0)</f>
        <v>0</v>
      </c>
      <c r="X220">
        <f>IFERROR(VLOOKUP($B220,Kraftvärmeprod!$B$1:$AH$479,MATCH(X$2,Kraftvärmeprod!$B$1:$AG$1,0),FALSE)/1,0)-IFERROR(VLOOKUP($B220,'Slutlig allokering'!$B$2:$AC$462,MATCH(X$3,'Slutlig allokering'!$B$2:$AJ$2,0),FALSE)/1,0)</f>
        <v>0</v>
      </c>
      <c r="Y220">
        <f>IFERROR(VLOOKUP($B220,Kraftvärmeprod!$B$1:$AH$479,MATCH(Y$2,Kraftvärmeprod!$B$1:$AG$1,0),FALSE)/1,0)-IFERROR(VLOOKUP($B220,'Slutlig allokering'!$B$2:$AC$462,MATCH(Y$3,'Slutlig allokering'!$B$2:$AJ$2,0),FALSE)/1,0)</f>
        <v>0</v>
      </c>
      <c r="Z220">
        <f>IFERROR(VLOOKUP($B220,Kraftvärmeprod!$B$1:$AH$479,MATCH(Z$2,Kraftvärmeprod!$B$1:$AG$1,0),FALSE)/1,0)-IFERROR(VLOOKUP($B220,'Slutlig allokering'!$B$2:$AC$462,MATCH(Z$3,'Slutlig allokering'!$B$2:$AJ$2,0),FALSE)/1,0)</f>
        <v>0</v>
      </c>
      <c r="AA220">
        <f>IFERROR(VLOOKUP($B220,Kraftvärmeprod!$B$1:$AH$479,MATCH(AA$2,Kraftvärmeprod!$B$1:$AG$1,0),FALSE)/1,0)-IFERROR(VLOOKUP($B220,'Slutlig allokering'!$B$2:$AC$462,MATCH(AA$3,'Slutlig allokering'!$B$2:$AJ$2,0),FALSE)/1,0)</f>
        <v>0</v>
      </c>
      <c r="AB220">
        <f>IFERROR(VLOOKUP($B220,Kraftvärmeprod!$B$1:$AH$479,MATCH(AB$2,Kraftvärmeprod!$B$1:$AG$1,0),FALSE)/1,0)-IFERROR(VLOOKUP($B220,'Slutlig allokering'!$B$2:$AC$462,MATCH(AB$3,'Slutlig allokering'!$B$2:$AJ$2,0),FALSE)/1,0)</f>
        <v>0</v>
      </c>
      <c r="AE220">
        <f t="shared" si="6"/>
        <v>0</v>
      </c>
      <c r="AG220">
        <f>IFERROR(VLOOKUP(B220,'Slutlig allokering'!$B$2:$AJ$462,MATCH("Summa justerad allokerad tillförd energi (utan hjälpel och rökgaskondensering):",'Slutlig allokering'!$B$2:$AK$2,0),FALSE)/1,"")</f>
        <v>0</v>
      </c>
      <c r="AI220" s="55" t="str">
        <f>IFERROR(1-VLOOKUP(B220,'Slutlig allokering'!$B$2:$AJ$462,MATCH("Andel av bränsle i kvv som allokerats till värme, exklusive rökgaskondensering och hjälpel",'Slutlig allokering'!$B$2:$AK$2,0),FALSE),"")</f>
        <v/>
      </c>
      <c r="AK220" s="55" t="str">
        <f t="shared" si="7"/>
        <v/>
      </c>
    </row>
    <row r="221" spans="1:37" x14ac:dyDescent="0.25">
      <c r="A221" s="28" t="s">
        <v>291</v>
      </c>
      <c r="B221" s="28" t="s">
        <v>292</v>
      </c>
      <c r="C221" t="str">
        <f>IFERROR(VLOOKUP($B221,Kraftvärmeprod!$B$1:$AH$479,MATCH(C$3,Kraftvärmeprod!$B$1:$AG$1,0),FALSE)/1,"")</f>
        <v/>
      </c>
      <c r="D221" t="str">
        <f>IFERROR(VLOOKUP($B221,Kraftvärmeprod!$B$1:$AH$479,MATCH(D$3,Kraftvärmeprod!$B$1:$AG$1,0),FALSE)/1,"")</f>
        <v/>
      </c>
      <c r="E221">
        <f>IFERROR(VLOOKUP($B221,Kraftvärmeprod!$B$1:$AH$479,MATCH(E$2,Kraftvärmeprod!$B$1:$AG$1,0),FALSE)/1,0)-IFERROR(VLOOKUP($B221,'Slutlig allokering'!$B$2:$AC$462,MATCH(E$3,'Slutlig allokering'!$B$2:$AJ$2,0),FALSE)/1,0)</f>
        <v>0</v>
      </c>
      <c r="F221">
        <f>IFERROR(VLOOKUP($B221,Kraftvärmeprod!$B$1:$AH$479,MATCH(F$2,Kraftvärmeprod!$B$1:$AG$1,0),FALSE)/1,0)-IFERROR(VLOOKUP($B221,'Slutlig allokering'!$B$2:$AC$462,MATCH(F$3,'Slutlig allokering'!$B$2:$AJ$2,0),FALSE)/1,0)</f>
        <v>0</v>
      </c>
      <c r="G221">
        <f>IFERROR(VLOOKUP($B221,Kraftvärmeprod!$B$1:$AH$479,MATCH(G$2,Kraftvärmeprod!$B$1:$AG$1,0),FALSE)/1,0)-IFERROR(VLOOKUP($B221,'Slutlig allokering'!$B$2:$AC$462,MATCH(G$3,'Slutlig allokering'!$B$2:$AJ$2,0),FALSE)/1,0)</f>
        <v>0</v>
      </c>
      <c r="H221">
        <f>IFERROR(VLOOKUP($B221,Kraftvärmeprod!$B$1:$AH$479,MATCH(H$2,Kraftvärmeprod!$B$1:$AG$1,0),FALSE)/1,0)-IFERROR(VLOOKUP($B221,'Slutlig allokering'!$B$2:$AC$462,MATCH(H$3,'Slutlig allokering'!$B$2:$AJ$2,0),FALSE)/1,0)</f>
        <v>0</v>
      </c>
      <c r="I221">
        <f>IFERROR(VLOOKUP($B221,Kraftvärmeprod!$B$1:$AH$479,MATCH(I$2,Kraftvärmeprod!$B$1:$AG$1,0),FALSE)/1,0)-IFERROR(VLOOKUP($B221,'Slutlig allokering'!$B$2:$AC$462,MATCH(I$3,'Slutlig allokering'!$B$2:$AJ$2,0),FALSE)/1,0)</f>
        <v>0</v>
      </c>
      <c r="J221">
        <f>IFERROR(VLOOKUP($B221,Kraftvärmeprod!$B$1:$AH$479,MATCH(J$2,Kraftvärmeprod!$B$1:$AG$1,0),FALSE)/1,0)-IFERROR(VLOOKUP($B221,'Slutlig allokering'!$B$2:$AC$462,MATCH(J$3,'Slutlig allokering'!$B$2:$AJ$2,0),FALSE)/1,0)</f>
        <v>0</v>
      </c>
      <c r="K221">
        <f>IFERROR(VLOOKUP($B221,Kraftvärmeprod!$B$1:$AH$479,MATCH(K$2,Kraftvärmeprod!$B$1:$AG$1,0),FALSE)/1,0)-IFERROR(VLOOKUP($B221,'Slutlig allokering'!$B$2:$AC$462,MATCH(K$3,'Slutlig allokering'!$B$2:$AJ$2,0),FALSE)/1,0)</f>
        <v>0</v>
      </c>
      <c r="L221">
        <f>IFERROR(VLOOKUP($B221,Kraftvärmeprod!$B$1:$AH$479,MATCH(L$2,Kraftvärmeprod!$B$1:$AG$1,0),FALSE)/1,0)-IFERROR(VLOOKUP($B221,'Slutlig allokering'!$B$2:$AC$462,MATCH(L$3,'Slutlig allokering'!$B$2:$AJ$2,0),FALSE)/1,0)</f>
        <v>0</v>
      </c>
      <c r="M221" s="143">
        <f>IFERROR(VLOOKUP($B221,Miljö!$B$1:$S$477,MATCH(M$2,Miljö!$B$1:$X$1,0),FALSE)/1,0)-IFERROR(VLOOKUP($B221,'Slutlig allokering'!$B$2:$AC$462,MATCH(M$3,'Slutlig allokering'!$B$2:$AJ$2,0),FALSE)/1,0)</f>
        <v>0</v>
      </c>
      <c r="N221">
        <f>IFERROR(VLOOKUP($B221,Kraftvärmeprod!$B$1:$AH$479,MATCH(N$2,Kraftvärmeprod!$B$1:$AG$1,0),FALSE)/1,0)-IFERROR(VLOOKUP($B221,'Slutlig allokering'!$B$2:$AC$462,MATCH(N$3,'Slutlig allokering'!$B$2:$AJ$2,0),FALSE)/1,0)</f>
        <v>0</v>
      </c>
      <c r="O221">
        <f>IFERROR(VLOOKUP($B221,Kraftvärmeprod!$B$1:$AH$479,MATCH(O$2,Kraftvärmeprod!$B$1:$AG$1,0),FALSE)/1,0)-IFERROR(VLOOKUP($B221,'Slutlig allokering'!$B$2:$AC$462,MATCH(O$3,'Slutlig allokering'!$B$2:$AJ$2,0),FALSE)/1,0)</f>
        <v>0</v>
      </c>
      <c r="P221">
        <f>IFERROR(VLOOKUP($B221,Kraftvärmeprod!$B$1:$AH$479,MATCH(P$2,Kraftvärmeprod!$B$1:$AG$1,0),FALSE)/1,0)-IFERROR(VLOOKUP($B221,'Slutlig allokering'!$B$2:$AC$462,MATCH(P$3,'Slutlig allokering'!$B$2:$AJ$2,0),FALSE)/1,0)</f>
        <v>0</v>
      </c>
      <c r="Q221">
        <f>IFERROR(VLOOKUP($B221,Kraftvärmeprod!$B$1:$AH$479,MATCH(Q$2,Kraftvärmeprod!$B$1:$AG$1,0),FALSE)/1,0)-IFERROR(VLOOKUP($B221,'Slutlig allokering'!$B$2:$AC$462,MATCH(Q$3,'Slutlig allokering'!$B$2:$AJ$2,0),FALSE)/1,0)</f>
        <v>0</v>
      </c>
      <c r="R221">
        <f>IFERROR(VLOOKUP($B221,Kraftvärmeprod!$B$1:$AH$479,MATCH(R$2,Kraftvärmeprod!$B$1:$AG$1,0),FALSE)/1,0)-IFERROR(VLOOKUP($B221,'Slutlig allokering'!$B$2:$AC$462,MATCH(R$3,'Slutlig allokering'!$B$2:$AJ$2,0),FALSE)/1,0)</f>
        <v>0</v>
      </c>
      <c r="S221">
        <f>IFERROR(VLOOKUP($B221,Kraftvärmeprod!$B$1:$AH$479,MATCH(S$2,Kraftvärmeprod!$B$1:$AG$1,0),FALSE)/1,0)-IFERROR(VLOOKUP($B221,'Slutlig allokering'!$B$2:$AC$462,MATCH(S$3,'Slutlig allokering'!$B$2:$AJ$2,0),FALSE)/1,0)</f>
        <v>0</v>
      </c>
      <c r="T221">
        <f>IFERROR(VLOOKUP($B221,Kraftvärmeprod!$B$1:$AH$479,MATCH(T$2,Kraftvärmeprod!$B$1:$AG$1,0),FALSE)/1,0)-IFERROR(VLOOKUP($B221,'Slutlig allokering'!$B$2:$AC$462,MATCH(T$3,'Slutlig allokering'!$B$2:$AJ$2,0),FALSE)/1,0)</f>
        <v>0</v>
      </c>
      <c r="U221">
        <f>IFERROR(VLOOKUP($B221,Kraftvärmeprod!$B$1:$AH$479,MATCH(U$2,Kraftvärmeprod!$B$1:$AG$1,0),FALSE)/1,0)-IFERROR(VLOOKUP($B221,'Slutlig allokering'!$B$2:$AC$462,MATCH(U$3,'Slutlig allokering'!$B$2:$AJ$2,0),FALSE)/1,0)</f>
        <v>0</v>
      </c>
      <c r="V221">
        <f>IFERROR(VLOOKUP($B221,Kraftvärmeprod!$B$1:$AH$479,MATCH(V$2,Kraftvärmeprod!$B$1:$AG$1,0),FALSE)/1,0)-IFERROR(VLOOKUP($B221,'Slutlig allokering'!$B$2:$AC$462,MATCH(V$3,'Slutlig allokering'!$B$2:$AJ$2,0),FALSE)/1,0)</f>
        <v>0</v>
      </c>
      <c r="W221">
        <f>IFERROR(VLOOKUP($B221,Kraftvärmeprod!$B$1:$AH$479,MATCH(W$2,Kraftvärmeprod!$B$1:$AG$1,0),FALSE)/1,0)-IFERROR(VLOOKUP($B221,'Slutlig allokering'!$B$2:$AC$462,MATCH(W$3,'Slutlig allokering'!$B$2:$AJ$2,0),FALSE)/1,0)</f>
        <v>0</v>
      </c>
      <c r="X221">
        <f>IFERROR(VLOOKUP($B221,Kraftvärmeprod!$B$1:$AH$479,MATCH(X$2,Kraftvärmeprod!$B$1:$AG$1,0),FALSE)/1,0)-IFERROR(VLOOKUP($B221,'Slutlig allokering'!$B$2:$AC$462,MATCH(X$3,'Slutlig allokering'!$B$2:$AJ$2,0),FALSE)/1,0)</f>
        <v>0</v>
      </c>
      <c r="Y221">
        <f>IFERROR(VLOOKUP($B221,Kraftvärmeprod!$B$1:$AH$479,MATCH(Y$2,Kraftvärmeprod!$B$1:$AG$1,0),FALSE)/1,0)-IFERROR(VLOOKUP($B221,'Slutlig allokering'!$B$2:$AC$462,MATCH(Y$3,'Slutlig allokering'!$B$2:$AJ$2,0),FALSE)/1,0)</f>
        <v>0</v>
      </c>
      <c r="Z221">
        <f>IFERROR(VLOOKUP($B221,Kraftvärmeprod!$B$1:$AH$479,MATCH(Z$2,Kraftvärmeprod!$B$1:$AG$1,0),FALSE)/1,0)-IFERROR(VLOOKUP($B221,'Slutlig allokering'!$B$2:$AC$462,MATCH(Z$3,'Slutlig allokering'!$B$2:$AJ$2,0),FALSE)/1,0)</f>
        <v>0</v>
      </c>
      <c r="AA221">
        <f>IFERROR(VLOOKUP($B221,Kraftvärmeprod!$B$1:$AH$479,MATCH(AA$2,Kraftvärmeprod!$B$1:$AG$1,0),FALSE)/1,0)-IFERROR(VLOOKUP($B221,'Slutlig allokering'!$B$2:$AC$462,MATCH(AA$3,'Slutlig allokering'!$B$2:$AJ$2,0),FALSE)/1,0)</f>
        <v>0</v>
      </c>
      <c r="AB221">
        <f>IFERROR(VLOOKUP($B221,Kraftvärmeprod!$B$1:$AH$479,MATCH(AB$2,Kraftvärmeprod!$B$1:$AG$1,0),FALSE)/1,0)-IFERROR(VLOOKUP($B221,'Slutlig allokering'!$B$2:$AC$462,MATCH(AB$3,'Slutlig allokering'!$B$2:$AJ$2,0),FALSE)/1,0)</f>
        <v>0</v>
      </c>
      <c r="AE221">
        <f t="shared" si="6"/>
        <v>0</v>
      </c>
      <c r="AG221">
        <f>IFERROR(VLOOKUP(B221,'Slutlig allokering'!$B$2:$AJ$462,MATCH("Summa justerad allokerad tillförd energi (utan hjälpel och rökgaskondensering):",'Slutlig allokering'!$B$2:$AK$2,0),FALSE)/1,"")</f>
        <v>0</v>
      </c>
      <c r="AI221" s="55" t="str">
        <f>IFERROR(1-VLOOKUP(B221,'Slutlig allokering'!$B$2:$AJ$462,MATCH("Andel av bränsle i kvv som allokerats till värme, exklusive rökgaskondensering och hjälpel",'Slutlig allokering'!$B$2:$AK$2,0),FALSE),"")</f>
        <v/>
      </c>
      <c r="AK221" s="55" t="str">
        <f t="shared" si="7"/>
        <v/>
      </c>
    </row>
    <row r="222" spans="1:37" x14ac:dyDescent="0.25">
      <c r="A222" s="28" t="s">
        <v>293</v>
      </c>
      <c r="B222" s="28" t="s">
        <v>190</v>
      </c>
      <c r="C222" t="str">
        <f>IFERROR(VLOOKUP($B222,Kraftvärmeprod!$B$1:$AH$479,MATCH(C$3,Kraftvärmeprod!$B$1:$AG$1,0),FALSE)/1,"")</f>
        <v/>
      </c>
      <c r="D222" t="str">
        <f>IFERROR(VLOOKUP($B222,Kraftvärmeprod!$B$1:$AH$479,MATCH(D$3,Kraftvärmeprod!$B$1:$AG$1,0),FALSE)/1,"")</f>
        <v/>
      </c>
      <c r="E222">
        <f>IFERROR(VLOOKUP($B222,Kraftvärmeprod!$B$1:$AH$479,MATCH(E$2,Kraftvärmeprod!$B$1:$AG$1,0),FALSE)/1,0)-IFERROR(VLOOKUP($B222,'Slutlig allokering'!$B$2:$AC$462,MATCH(E$3,'Slutlig allokering'!$B$2:$AJ$2,0),FALSE)/1,0)</f>
        <v>0</v>
      </c>
      <c r="F222">
        <f>IFERROR(VLOOKUP($B222,Kraftvärmeprod!$B$1:$AH$479,MATCH(F$2,Kraftvärmeprod!$B$1:$AG$1,0),FALSE)/1,0)-IFERROR(VLOOKUP($B222,'Slutlig allokering'!$B$2:$AC$462,MATCH(F$3,'Slutlig allokering'!$B$2:$AJ$2,0),FALSE)/1,0)</f>
        <v>0</v>
      </c>
      <c r="G222">
        <f>IFERROR(VLOOKUP($B222,Kraftvärmeprod!$B$1:$AH$479,MATCH(G$2,Kraftvärmeprod!$B$1:$AG$1,0),FALSE)/1,0)-IFERROR(VLOOKUP($B222,'Slutlig allokering'!$B$2:$AC$462,MATCH(G$3,'Slutlig allokering'!$B$2:$AJ$2,0),FALSE)/1,0)</f>
        <v>0</v>
      </c>
      <c r="H222">
        <f>IFERROR(VLOOKUP($B222,Kraftvärmeprod!$B$1:$AH$479,MATCH(H$2,Kraftvärmeprod!$B$1:$AG$1,0),FALSE)/1,0)-IFERROR(VLOOKUP($B222,'Slutlig allokering'!$B$2:$AC$462,MATCH(H$3,'Slutlig allokering'!$B$2:$AJ$2,0),FALSE)/1,0)</f>
        <v>0</v>
      </c>
      <c r="I222">
        <f>IFERROR(VLOOKUP($B222,Kraftvärmeprod!$B$1:$AH$479,MATCH(I$2,Kraftvärmeprod!$B$1:$AG$1,0),FALSE)/1,0)-IFERROR(VLOOKUP($B222,'Slutlig allokering'!$B$2:$AC$462,MATCH(I$3,'Slutlig allokering'!$B$2:$AJ$2,0),FALSE)/1,0)</f>
        <v>0</v>
      </c>
      <c r="J222">
        <f>IFERROR(VLOOKUP($B222,Kraftvärmeprod!$B$1:$AH$479,MATCH(J$2,Kraftvärmeprod!$B$1:$AG$1,0),FALSE)/1,0)-IFERROR(VLOOKUP($B222,'Slutlig allokering'!$B$2:$AC$462,MATCH(J$3,'Slutlig allokering'!$B$2:$AJ$2,0),FALSE)/1,0)</f>
        <v>0</v>
      </c>
      <c r="K222">
        <f>IFERROR(VLOOKUP($B222,Kraftvärmeprod!$B$1:$AH$479,MATCH(K$2,Kraftvärmeprod!$B$1:$AG$1,0),FALSE)/1,0)-IFERROR(VLOOKUP($B222,'Slutlig allokering'!$B$2:$AC$462,MATCH(K$3,'Slutlig allokering'!$B$2:$AJ$2,0),FALSE)/1,0)</f>
        <v>0</v>
      </c>
      <c r="L222">
        <f>IFERROR(VLOOKUP($B222,Kraftvärmeprod!$B$1:$AH$479,MATCH(L$2,Kraftvärmeprod!$B$1:$AG$1,0),FALSE)/1,0)-IFERROR(VLOOKUP($B222,'Slutlig allokering'!$B$2:$AC$462,MATCH(L$3,'Slutlig allokering'!$B$2:$AJ$2,0),FALSE)/1,0)</f>
        <v>0</v>
      </c>
      <c r="M222" s="143">
        <f>IFERROR(VLOOKUP($B222,Miljö!$B$1:$S$477,MATCH(M$2,Miljö!$B$1:$X$1,0),FALSE)/1,0)-IFERROR(VLOOKUP($B222,'Slutlig allokering'!$B$2:$AC$462,MATCH(M$3,'Slutlig allokering'!$B$2:$AJ$2,0),FALSE)/1,0)</f>
        <v>0</v>
      </c>
      <c r="N222">
        <f>IFERROR(VLOOKUP($B222,Kraftvärmeprod!$B$1:$AH$479,MATCH(N$2,Kraftvärmeprod!$B$1:$AG$1,0),FALSE)/1,0)-IFERROR(VLOOKUP($B222,'Slutlig allokering'!$B$2:$AC$462,MATCH(N$3,'Slutlig allokering'!$B$2:$AJ$2,0),FALSE)/1,0)</f>
        <v>0</v>
      </c>
      <c r="O222">
        <f>IFERROR(VLOOKUP($B222,Kraftvärmeprod!$B$1:$AH$479,MATCH(O$2,Kraftvärmeprod!$B$1:$AG$1,0),FALSE)/1,0)-IFERROR(VLOOKUP($B222,'Slutlig allokering'!$B$2:$AC$462,MATCH(O$3,'Slutlig allokering'!$B$2:$AJ$2,0),FALSE)/1,0)</f>
        <v>0</v>
      </c>
      <c r="P222">
        <f>IFERROR(VLOOKUP($B222,Kraftvärmeprod!$B$1:$AH$479,MATCH(P$2,Kraftvärmeprod!$B$1:$AG$1,0),FALSE)/1,0)-IFERROR(VLOOKUP($B222,'Slutlig allokering'!$B$2:$AC$462,MATCH(P$3,'Slutlig allokering'!$B$2:$AJ$2,0),FALSE)/1,0)</f>
        <v>0</v>
      </c>
      <c r="Q222">
        <f>IFERROR(VLOOKUP($B222,Kraftvärmeprod!$B$1:$AH$479,MATCH(Q$2,Kraftvärmeprod!$B$1:$AG$1,0),FALSE)/1,0)-IFERROR(VLOOKUP($B222,'Slutlig allokering'!$B$2:$AC$462,MATCH(Q$3,'Slutlig allokering'!$B$2:$AJ$2,0),FALSE)/1,0)</f>
        <v>0</v>
      </c>
      <c r="R222">
        <f>IFERROR(VLOOKUP($B222,Kraftvärmeprod!$B$1:$AH$479,MATCH(R$2,Kraftvärmeprod!$B$1:$AG$1,0),FALSE)/1,0)-IFERROR(VLOOKUP($B222,'Slutlig allokering'!$B$2:$AC$462,MATCH(R$3,'Slutlig allokering'!$B$2:$AJ$2,0),FALSE)/1,0)</f>
        <v>0</v>
      </c>
      <c r="S222">
        <f>IFERROR(VLOOKUP($B222,Kraftvärmeprod!$B$1:$AH$479,MATCH(S$2,Kraftvärmeprod!$B$1:$AG$1,0),FALSE)/1,0)-IFERROR(VLOOKUP($B222,'Slutlig allokering'!$B$2:$AC$462,MATCH(S$3,'Slutlig allokering'!$B$2:$AJ$2,0),FALSE)/1,0)</f>
        <v>0</v>
      </c>
      <c r="T222">
        <f>IFERROR(VLOOKUP($B222,Kraftvärmeprod!$B$1:$AH$479,MATCH(T$2,Kraftvärmeprod!$B$1:$AG$1,0),FALSE)/1,0)-IFERROR(VLOOKUP($B222,'Slutlig allokering'!$B$2:$AC$462,MATCH(T$3,'Slutlig allokering'!$B$2:$AJ$2,0),FALSE)/1,0)</f>
        <v>0</v>
      </c>
      <c r="U222">
        <f>IFERROR(VLOOKUP($B222,Kraftvärmeprod!$B$1:$AH$479,MATCH(U$2,Kraftvärmeprod!$B$1:$AG$1,0),FALSE)/1,0)-IFERROR(VLOOKUP($B222,'Slutlig allokering'!$B$2:$AC$462,MATCH(U$3,'Slutlig allokering'!$B$2:$AJ$2,0),FALSE)/1,0)</f>
        <v>0</v>
      </c>
      <c r="V222">
        <f>IFERROR(VLOOKUP($B222,Kraftvärmeprod!$B$1:$AH$479,MATCH(V$2,Kraftvärmeprod!$B$1:$AG$1,0),FALSE)/1,0)-IFERROR(VLOOKUP($B222,'Slutlig allokering'!$B$2:$AC$462,MATCH(V$3,'Slutlig allokering'!$B$2:$AJ$2,0),FALSE)/1,0)</f>
        <v>0</v>
      </c>
      <c r="W222">
        <f>IFERROR(VLOOKUP($B222,Kraftvärmeprod!$B$1:$AH$479,MATCH(W$2,Kraftvärmeprod!$B$1:$AG$1,0),FALSE)/1,0)-IFERROR(VLOOKUP($B222,'Slutlig allokering'!$B$2:$AC$462,MATCH(W$3,'Slutlig allokering'!$B$2:$AJ$2,0),FALSE)/1,0)</f>
        <v>0</v>
      </c>
      <c r="X222">
        <f>IFERROR(VLOOKUP($B222,Kraftvärmeprod!$B$1:$AH$479,MATCH(X$2,Kraftvärmeprod!$B$1:$AG$1,0),FALSE)/1,0)-IFERROR(VLOOKUP($B222,'Slutlig allokering'!$B$2:$AC$462,MATCH(X$3,'Slutlig allokering'!$B$2:$AJ$2,0),FALSE)/1,0)</f>
        <v>0</v>
      </c>
      <c r="Y222">
        <f>IFERROR(VLOOKUP($B222,Kraftvärmeprod!$B$1:$AH$479,MATCH(Y$2,Kraftvärmeprod!$B$1:$AG$1,0),FALSE)/1,0)-IFERROR(VLOOKUP($B222,'Slutlig allokering'!$B$2:$AC$462,MATCH(Y$3,'Slutlig allokering'!$B$2:$AJ$2,0),FALSE)/1,0)</f>
        <v>0</v>
      </c>
      <c r="Z222">
        <f>IFERROR(VLOOKUP($B222,Kraftvärmeprod!$B$1:$AH$479,MATCH(Z$2,Kraftvärmeprod!$B$1:$AG$1,0),FALSE)/1,0)-IFERROR(VLOOKUP($B222,'Slutlig allokering'!$B$2:$AC$462,MATCH(Z$3,'Slutlig allokering'!$B$2:$AJ$2,0),FALSE)/1,0)</f>
        <v>0</v>
      </c>
      <c r="AA222">
        <f>IFERROR(VLOOKUP($B222,Kraftvärmeprod!$B$1:$AH$479,MATCH(AA$2,Kraftvärmeprod!$B$1:$AG$1,0),FALSE)/1,0)-IFERROR(VLOOKUP($B222,'Slutlig allokering'!$B$2:$AC$462,MATCH(AA$3,'Slutlig allokering'!$B$2:$AJ$2,0),FALSE)/1,0)</f>
        <v>0</v>
      </c>
      <c r="AB222">
        <f>IFERROR(VLOOKUP($B222,Kraftvärmeprod!$B$1:$AH$479,MATCH(AB$2,Kraftvärmeprod!$B$1:$AG$1,0),FALSE)/1,0)-IFERROR(VLOOKUP($B222,'Slutlig allokering'!$B$2:$AC$462,MATCH(AB$3,'Slutlig allokering'!$B$2:$AJ$2,0),FALSE)/1,0)</f>
        <v>0</v>
      </c>
      <c r="AE222">
        <f t="shared" si="6"/>
        <v>0</v>
      </c>
      <c r="AG222">
        <f>IFERROR(VLOOKUP(B222,'Slutlig allokering'!$B$2:$AJ$462,MATCH("Summa justerad allokerad tillförd energi (utan hjälpel och rökgaskondensering):",'Slutlig allokering'!$B$2:$AK$2,0),FALSE)/1,"")</f>
        <v>0</v>
      </c>
      <c r="AI222" s="55" t="str">
        <f>IFERROR(1-VLOOKUP(B222,'Slutlig allokering'!$B$2:$AJ$462,MATCH("Andel av bränsle i kvv som allokerats till värme, exklusive rökgaskondensering och hjälpel",'Slutlig allokering'!$B$2:$AK$2,0),FALSE),"")</f>
        <v/>
      </c>
      <c r="AK222" s="55" t="str">
        <f t="shared" si="7"/>
        <v/>
      </c>
    </row>
    <row r="223" spans="1:37" x14ac:dyDescent="0.25">
      <c r="A223" s="28" t="s">
        <v>293</v>
      </c>
      <c r="B223" s="28" t="s">
        <v>294</v>
      </c>
      <c r="C223" t="str">
        <f>IFERROR(VLOOKUP($B223,Kraftvärmeprod!$B$1:$AH$479,MATCH(C$3,Kraftvärmeprod!$B$1:$AG$1,0),FALSE)/1,"")</f>
        <v/>
      </c>
      <c r="D223" t="str">
        <f>IFERROR(VLOOKUP($B223,Kraftvärmeprod!$B$1:$AH$479,MATCH(D$3,Kraftvärmeprod!$B$1:$AG$1,0),FALSE)/1,"")</f>
        <v/>
      </c>
      <c r="E223">
        <f>IFERROR(VLOOKUP($B223,Kraftvärmeprod!$B$1:$AH$479,MATCH(E$2,Kraftvärmeprod!$B$1:$AG$1,0),FALSE)/1,0)-IFERROR(VLOOKUP($B223,'Slutlig allokering'!$B$2:$AC$462,MATCH(E$3,'Slutlig allokering'!$B$2:$AJ$2,0),FALSE)/1,0)</f>
        <v>0</v>
      </c>
      <c r="F223">
        <f>IFERROR(VLOOKUP($B223,Kraftvärmeprod!$B$1:$AH$479,MATCH(F$2,Kraftvärmeprod!$B$1:$AG$1,0),FALSE)/1,0)-IFERROR(VLOOKUP($B223,'Slutlig allokering'!$B$2:$AC$462,MATCH(F$3,'Slutlig allokering'!$B$2:$AJ$2,0),FALSE)/1,0)</f>
        <v>0</v>
      </c>
      <c r="G223">
        <f>IFERROR(VLOOKUP($B223,Kraftvärmeprod!$B$1:$AH$479,MATCH(G$2,Kraftvärmeprod!$B$1:$AG$1,0),FALSE)/1,0)-IFERROR(VLOOKUP($B223,'Slutlig allokering'!$B$2:$AC$462,MATCH(G$3,'Slutlig allokering'!$B$2:$AJ$2,0),FALSE)/1,0)</f>
        <v>0</v>
      </c>
      <c r="H223">
        <f>IFERROR(VLOOKUP($B223,Kraftvärmeprod!$B$1:$AH$479,MATCH(H$2,Kraftvärmeprod!$B$1:$AG$1,0),FALSE)/1,0)-IFERROR(VLOOKUP($B223,'Slutlig allokering'!$B$2:$AC$462,MATCH(H$3,'Slutlig allokering'!$B$2:$AJ$2,0),FALSE)/1,0)</f>
        <v>0</v>
      </c>
      <c r="I223">
        <f>IFERROR(VLOOKUP($B223,Kraftvärmeprod!$B$1:$AH$479,MATCH(I$2,Kraftvärmeprod!$B$1:$AG$1,0),FALSE)/1,0)-IFERROR(VLOOKUP($B223,'Slutlig allokering'!$B$2:$AC$462,MATCH(I$3,'Slutlig allokering'!$B$2:$AJ$2,0),FALSE)/1,0)</f>
        <v>0</v>
      </c>
      <c r="J223">
        <f>IFERROR(VLOOKUP($B223,Kraftvärmeprod!$B$1:$AH$479,MATCH(J$2,Kraftvärmeprod!$B$1:$AG$1,0),FALSE)/1,0)-IFERROR(VLOOKUP($B223,'Slutlig allokering'!$B$2:$AC$462,MATCH(J$3,'Slutlig allokering'!$B$2:$AJ$2,0),FALSE)/1,0)</f>
        <v>0</v>
      </c>
      <c r="K223">
        <f>IFERROR(VLOOKUP($B223,Kraftvärmeprod!$B$1:$AH$479,MATCH(K$2,Kraftvärmeprod!$B$1:$AG$1,0),FALSE)/1,0)-IFERROR(VLOOKUP($B223,'Slutlig allokering'!$B$2:$AC$462,MATCH(K$3,'Slutlig allokering'!$B$2:$AJ$2,0),FALSE)/1,0)</f>
        <v>0</v>
      </c>
      <c r="L223">
        <f>IFERROR(VLOOKUP($B223,Kraftvärmeprod!$B$1:$AH$479,MATCH(L$2,Kraftvärmeprod!$B$1:$AG$1,0),FALSE)/1,0)-IFERROR(VLOOKUP($B223,'Slutlig allokering'!$B$2:$AC$462,MATCH(L$3,'Slutlig allokering'!$B$2:$AJ$2,0),FALSE)/1,0)</f>
        <v>0</v>
      </c>
      <c r="M223" s="143">
        <f>IFERROR(VLOOKUP($B223,Miljö!$B$1:$S$477,MATCH(M$2,Miljö!$B$1:$X$1,0),FALSE)/1,0)-IFERROR(VLOOKUP($B223,'Slutlig allokering'!$B$2:$AC$462,MATCH(M$3,'Slutlig allokering'!$B$2:$AJ$2,0),FALSE)/1,0)</f>
        <v>0</v>
      </c>
      <c r="N223">
        <f>IFERROR(VLOOKUP($B223,Kraftvärmeprod!$B$1:$AH$479,MATCH(N$2,Kraftvärmeprod!$B$1:$AG$1,0),FALSE)/1,0)-IFERROR(VLOOKUP($B223,'Slutlig allokering'!$B$2:$AC$462,MATCH(N$3,'Slutlig allokering'!$B$2:$AJ$2,0),FALSE)/1,0)</f>
        <v>0</v>
      </c>
      <c r="O223">
        <f>IFERROR(VLOOKUP($B223,Kraftvärmeprod!$B$1:$AH$479,MATCH(O$2,Kraftvärmeprod!$B$1:$AG$1,0),FALSE)/1,0)-IFERROR(VLOOKUP($B223,'Slutlig allokering'!$B$2:$AC$462,MATCH(O$3,'Slutlig allokering'!$B$2:$AJ$2,0),FALSE)/1,0)</f>
        <v>0</v>
      </c>
      <c r="P223">
        <f>IFERROR(VLOOKUP($B223,Kraftvärmeprod!$B$1:$AH$479,MATCH(P$2,Kraftvärmeprod!$B$1:$AG$1,0),FALSE)/1,0)-IFERROR(VLOOKUP($B223,'Slutlig allokering'!$B$2:$AC$462,MATCH(P$3,'Slutlig allokering'!$B$2:$AJ$2,0),FALSE)/1,0)</f>
        <v>0</v>
      </c>
      <c r="Q223">
        <f>IFERROR(VLOOKUP($B223,Kraftvärmeprod!$B$1:$AH$479,MATCH(Q$2,Kraftvärmeprod!$B$1:$AG$1,0),FALSE)/1,0)-IFERROR(VLOOKUP($B223,'Slutlig allokering'!$B$2:$AC$462,MATCH(Q$3,'Slutlig allokering'!$B$2:$AJ$2,0),FALSE)/1,0)</f>
        <v>0</v>
      </c>
      <c r="R223">
        <f>IFERROR(VLOOKUP($B223,Kraftvärmeprod!$B$1:$AH$479,MATCH(R$2,Kraftvärmeprod!$B$1:$AG$1,0),FALSE)/1,0)-IFERROR(VLOOKUP($B223,'Slutlig allokering'!$B$2:$AC$462,MATCH(R$3,'Slutlig allokering'!$B$2:$AJ$2,0),FALSE)/1,0)</f>
        <v>0</v>
      </c>
      <c r="S223">
        <f>IFERROR(VLOOKUP($B223,Kraftvärmeprod!$B$1:$AH$479,MATCH(S$2,Kraftvärmeprod!$B$1:$AG$1,0),FALSE)/1,0)-IFERROR(VLOOKUP($B223,'Slutlig allokering'!$B$2:$AC$462,MATCH(S$3,'Slutlig allokering'!$B$2:$AJ$2,0),FALSE)/1,0)</f>
        <v>0</v>
      </c>
      <c r="T223">
        <f>IFERROR(VLOOKUP($B223,Kraftvärmeprod!$B$1:$AH$479,MATCH(T$2,Kraftvärmeprod!$B$1:$AG$1,0),FALSE)/1,0)-IFERROR(VLOOKUP($B223,'Slutlig allokering'!$B$2:$AC$462,MATCH(T$3,'Slutlig allokering'!$B$2:$AJ$2,0),FALSE)/1,0)</f>
        <v>0</v>
      </c>
      <c r="U223">
        <f>IFERROR(VLOOKUP($B223,Kraftvärmeprod!$B$1:$AH$479,MATCH(U$2,Kraftvärmeprod!$B$1:$AG$1,0),FALSE)/1,0)-IFERROR(VLOOKUP($B223,'Slutlig allokering'!$B$2:$AC$462,MATCH(U$3,'Slutlig allokering'!$B$2:$AJ$2,0),FALSE)/1,0)</f>
        <v>0</v>
      </c>
      <c r="V223">
        <f>IFERROR(VLOOKUP($B223,Kraftvärmeprod!$B$1:$AH$479,MATCH(V$2,Kraftvärmeprod!$B$1:$AG$1,0),FALSE)/1,0)-IFERROR(VLOOKUP($B223,'Slutlig allokering'!$B$2:$AC$462,MATCH(V$3,'Slutlig allokering'!$B$2:$AJ$2,0),FALSE)/1,0)</f>
        <v>0</v>
      </c>
      <c r="W223">
        <f>IFERROR(VLOOKUP($B223,Kraftvärmeprod!$B$1:$AH$479,MATCH(W$2,Kraftvärmeprod!$B$1:$AG$1,0),FALSE)/1,0)-IFERROR(VLOOKUP($B223,'Slutlig allokering'!$B$2:$AC$462,MATCH(W$3,'Slutlig allokering'!$B$2:$AJ$2,0),FALSE)/1,0)</f>
        <v>0</v>
      </c>
      <c r="X223">
        <f>IFERROR(VLOOKUP($B223,Kraftvärmeprod!$B$1:$AH$479,MATCH(X$2,Kraftvärmeprod!$B$1:$AG$1,0),FALSE)/1,0)-IFERROR(VLOOKUP($B223,'Slutlig allokering'!$B$2:$AC$462,MATCH(X$3,'Slutlig allokering'!$B$2:$AJ$2,0),FALSE)/1,0)</f>
        <v>0</v>
      </c>
      <c r="Y223">
        <f>IFERROR(VLOOKUP($B223,Kraftvärmeprod!$B$1:$AH$479,MATCH(Y$2,Kraftvärmeprod!$B$1:$AG$1,0),FALSE)/1,0)-IFERROR(VLOOKUP($B223,'Slutlig allokering'!$B$2:$AC$462,MATCH(Y$3,'Slutlig allokering'!$B$2:$AJ$2,0),FALSE)/1,0)</f>
        <v>0</v>
      </c>
      <c r="Z223">
        <f>IFERROR(VLOOKUP($B223,Kraftvärmeprod!$B$1:$AH$479,MATCH(Z$2,Kraftvärmeprod!$B$1:$AG$1,0),FALSE)/1,0)-IFERROR(VLOOKUP($B223,'Slutlig allokering'!$B$2:$AC$462,MATCH(Z$3,'Slutlig allokering'!$B$2:$AJ$2,0),FALSE)/1,0)</f>
        <v>0</v>
      </c>
      <c r="AA223">
        <f>IFERROR(VLOOKUP($B223,Kraftvärmeprod!$B$1:$AH$479,MATCH(AA$2,Kraftvärmeprod!$B$1:$AG$1,0),FALSE)/1,0)-IFERROR(VLOOKUP($B223,'Slutlig allokering'!$B$2:$AC$462,MATCH(AA$3,'Slutlig allokering'!$B$2:$AJ$2,0),FALSE)/1,0)</f>
        <v>0</v>
      </c>
      <c r="AB223">
        <f>IFERROR(VLOOKUP($B223,Kraftvärmeprod!$B$1:$AH$479,MATCH(AB$2,Kraftvärmeprod!$B$1:$AG$1,0),FALSE)/1,0)-IFERROR(VLOOKUP($B223,'Slutlig allokering'!$B$2:$AC$462,MATCH(AB$3,'Slutlig allokering'!$B$2:$AJ$2,0),FALSE)/1,0)</f>
        <v>0</v>
      </c>
      <c r="AE223">
        <f t="shared" si="6"/>
        <v>0</v>
      </c>
      <c r="AG223">
        <f>IFERROR(VLOOKUP(B223,'Slutlig allokering'!$B$2:$AJ$462,MATCH("Summa justerad allokerad tillförd energi (utan hjälpel och rökgaskondensering):",'Slutlig allokering'!$B$2:$AK$2,0),FALSE)/1,"")</f>
        <v>0</v>
      </c>
      <c r="AI223" s="55" t="str">
        <f>IFERROR(1-VLOOKUP(B223,'Slutlig allokering'!$B$2:$AJ$462,MATCH("Andel av bränsle i kvv som allokerats till värme, exklusive rökgaskondensering och hjälpel",'Slutlig allokering'!$B$2:$AK$2,0),FALSE),"")</f>
        <v/>
      </c>
      <c r="AK223" s="55" t="str">
        <f t="shared" si="7"/>
        <v/>
      </c>
    </row>
    <row r="224" spans="1:37" x14ac:dyDescent="0.25">
      <c r="A224" s="28" t="s">
        <v>293</v>
      </c>
      <c r="B224" s="28" t="s">
        <v>295</v>
      </c>
      <c r="C224" t="str">
        <f>IFERROR(VLOOKUP($B224,Kraftvärmeprod!$B$1:$AH$479,MATCH(C$3,Kraftvärmeprod!$B$1:$AG$1,0),FALSE)/1,"")</f>
        <v/>
      </c>
      <c r="D224" t="str">
        <f>IFERROR(VLOOKUP($B224,Kraftvärmeprod!$B$1:$AH$479,MATCH(D$3,Kraftvärmeprod!$B$1:$AG$1,0),FALSE)/1,"")</f>
        <v/>
      </c>
      <c r="E224">
        <f>IFERROR(VLOOKUP($B224,Kraftvärmeprod!$B$1:$AH$479,MATCH(E$2,Kraftvärmeprod!$B$1:$AG$1,0),FALSE)/1,0)-IFERROR(VLOOKUP($B224,'Slutlig allokering'!$B$2:$AC$462,MATCH(E$3,'Slutlig allokering'!$B$2:$AJ$2,0),FALSE)/1,0)</f>
        <v>0</v>
      </c>
      <c r="F224">
        <f>IFERROR(VLOOKUP($B224,Kraftvärmeprod!$B$1:$AH$479,MATCH(F$2,Kraftvärmeprod!$B$1:$AG$1,0),FALSE)/1,0)-IFERROR(VLOOKUP($B224,'Slutlig allokering'!$B$2:$AC$462,MATCH(F$3,'Slutlig allokering'!$B$2:$AJ$2,0),FALSE)/1,0)</f>
        <v>0</v>
      </c>
      <c r="G224">
        <f>IFERROR(VLOOKUP($B224,Kraftvärmeprod!$B$1:$AH$479,MATCH(G$2,Kraftvärmeprod!$B$1:$AG$1,0),FALSE)/1,0)-IFERROR(VLOOKUP($B224,'Slutlig allokering'!$B$2:$AC$462,MATCH(G$3,'Slutlig allokering'!$B$2:$AJ$2,0),FALSE)/1,0)</f>
        <v>0</v>
      </c>
      <c r="H224">
        <f>IFERROR(VLOOKUP($B224,Kraftvärmeprod!$B$1:$AH$479,MATCH(H$2,Kraftvärmeprod!$B$1:$AG$1,0),FALSE)/1,0)-IFERROR(VLOOKUP($B224,'Slutlig allokering'!$B$2:$AC$462,MATCH(H$3,'Slutlig allokering'!$B$2:$AJ$2,0),FALSE)/1,0)</f>
        <v>0</v>
      </c>
      <c r="I224">
        <f>IFERROR(VLOOKUP($B224,Kraftvärmeprod!$B$1:$AH$479,MATCH(I$2,Kraftvärmeprod!$B$1:$AG$1,0),FALSE)/1,0)-IFERROR(VLOOKUP($B224,'Slutlig allokering'!$B$2:$AC$462,MATCH(I$3,'Slutlig allokering'!$B$2:$AJ$2,0),FALSE)/1,0)</f>
        <v>0</v>
      </c>
      <c r="J224">
        <f>IFERROR(VLOOKUP($B224,Kraftvärmeprod!$B$1:$AH$479,MATCH(J$2,Kraftvärmeprod!$B$1:$AG$1,0),FALSE)/1,0)-IFERROR(VLOOKUP($B224,'Slutlig allokering'!$B$2:$AC$462,MATCH(J$3,'Slutlig allokering'!$B$2:$AJ$2,0),FALSE)/1,0)</f>
        <v>0</v>
      </c>
      <c r="K224">
        <f>IFERROR(VLOOKUP($B224,Kraftvärmeprod!$B$1:$AH$479,MATCH(K$2,Kraftvärmeprod!$B$1:$AG$1,0),FALSE)/1,0)-IFERROR(VLOOKUP($B224,'Slutlig allokering'!$B$2:$AC$462,MATCH(K$3,'Slutlig allokering'!$B$2:$AJ$2,0),FALSE)/1,0)</f>
        <v>0</v>
      </c>
      <c r="L224">
        <f>IFERROR(VLOOKUP($B224,Kraftvärmeprod!$B$1:$AH$479,MATCH(L$2,Kraftvärmeprod!$B$1:$AG$1,0),FALSE)/1,0)-IFERROR(VLOOKUP($B224,'Slutlig allokering'!$B$2:$AC$462,MATCH(L$3,'Slutlig allokering'!$B$2:$AJ$2,0),FALSE)/1,0)</f>
        <v>0</v>
      </c>
      <c r="M224" s="143">
        <f>IFERROR(VLOOKUP($B224,Miljö!$B$1:$S$477,MATCH(M$2,Miljö!$B$1:$X$1,0),FALSE)/1,0)-IFERROR(VLOOKUP($B224,'Slutlig allokering'!$B$2:$AC$462,MATCH(M$3,'Slutlig allokering'!$B$2:$AJ$2,0),FALSE)/1,0)</f>
        <v>0</v>
      </c>
      <c r="N224">
        <f>IFERROR(VLOOKUP($B224,Kraftvärmeprod!$B$1:$AH$479,MATCH(N$2,Kraftvärmeprod!$B$1:$AG$1,0),FALSE)/1,0)-IFERROR(VLOOKUP($B224,'Slutlig allokering'!$B$2:$AC$462,MATCH(N$3,'Slutlig allokering'!$B$2:$AJ$2,0),FALSE)/1,0)</f>
        <v>0</v>
      </c>
      <c r="O224">
        <f>IFERROR(VLOOKUP($B224,Kraftvärmeprod!$B$1:$AH$479,MATCH(O$2,Kraftvärmeprod!$B$1:$AG$1,0),FALSE)/1,0)-IFERROR(VLOOKUP($B224,'Slutlig allokering'!$B$2:$AC$462,MATCH(O$3,'Slutlig allokering'!$B$2:$AJ$2,0),FALSE)/1,0)</f>
        <v>0</v>
      </c>
      <c r="P224">
        <f>IFERROR(VLOOKUP($B224,Kraftvärmeprod!$B$1:$AH$479,MATCH(P$2,Kraftvärmeprod!$B$1:$AG$1,0),FALSE)/1,0)-IFERROR(VLOOKUP($B224,'Slutlig allokering'!$B$2:$AC$462,MATCH(P$3,'Slutlig allokering'!$B$2:$AJ$2,0),FALSE)/1,0)</f>
        <v>0</v>
      </c>
      <c r="Q224">
        <f>IFERROR(VLOOKUP($B224,Kraftvärmeprod!$B$1:$AH$479,MATCH(Q$2,Kraftvärmeprod!$B$1:$AG$1,0),FALSE)/1,0)-IFERROR(VLOOKUP($B224,'Slutlig allokering'!$B$2:$AC$462,MATCH(Q$3,'Slutlig allokering'!$B$2:$AJ$2,0),FALSE)/1,0)</f>
        <v>0</v>
      </c>
      <c r="R224">
        <f>IFERROR(VLOOKUP($B224,Kraftvärmeprod!$B$1:$AH$479,MATCH(R$2,Kraftvärmeprod!$B$1:$AG$1,0),FALSE)/1,0)-IFERROR(VLOOKUP($B224,'Slutlig allokering'!$B$2:$AC$462,MATCH(R$3,'Slutlig allokering'!$B$2:$AJ$2,0),FALSE)/1,0)</f>
        <v>0</v>
      </c>
      <c r="S224">
        <f>IFERROR(VLOOKUP($B224,Kraftvärmeprod!$B$1:$AH$479,MATCH(S$2,Kraftvärmeprod!$B$1:$AG$1,0),FALSE)/1,0)-IFERROR(VLOOKUP($B224,'Slutlig allokering'!$B$2:$AC$462,MATCH(S$3,'Slutlig allokering'!$B$2:$AJ$2,0),FALSE)/1,0)</f>
        <v>0</v>
      </c>
      <c r="T224">
        <f>IFERROR(VLOOKUP($B224,Kraftvärmeprod!$B$1:$AH$479,MATCH(T$2,Kraftvärmeprod!$B$1:$AG$1,0),FALSE)/1,0)-IFERROR(VLOOKUP($B224,'Slutlig allokering'!$B$2:$AC$462,MATCH(T$3,'Slutlig allokering'!$B$2:$AJ$2,0),FALSE)/1,0)</f>
        <v>0</v>
      </c>
      <c r="U224">
        <f>IFERROR(VLOOKUP($B224,Kraftvärmeprod!$B$1:$AH$479,MATCH(U$2,Kraftvärmeprod!$B$1:$AG$1,0),FALSE)/1,0)-IFERROR(VLOOKUP($B224,'Slutlig allokering'!$B$2:$AC$462,MATCH(U$3,'Slutlig allokering'!$B$2:$AJ$2,0),FALSE)/1,0)</f>
        <v>0</v>
      </c>
      <c r="V224">
        <f>IFERROR(VLOOKUP($B224,Kraftvärmeprod!$B$1:$AH$479,MATCH(V$2,Kraftvärmeprod!$B$1:$AG$1,0),FALSE)/1,0)-IFERROR(VLOOKUP($B224,'Slutlig allokering'!$B$2:$AC$462,MATCH(V$3,'Slutlig allokering'!$B$2:$AJ$2,0),FALSE)/1,0)</f>
        <v>0</v>
      </c>
      <c r="W224">
        <f>IFERROR(VLOOKUP($B224,Kraftvärmeprod!$B$1:$AH$479,MATCH(W$2,Kraftvärmeprod!$B$1:$AG$1,0),FALSE)/1,0)-IFERROR(VLOOKUP($B224,'Slutlig allokering'!$B$2:$AC$462,MATCH(W$3,'Slutlig allokering'!$B$2:$AJ$2,0),FALSE)/1,0)</f>
        <v>0</v>
      </c>
      <c r="X224">
        <f>IFERROR(VLOOKUP($B224,Kraftvärmeprod!$B$1:$AH$479,MATCH(X$2,Kraftvärmeprod!$B$1:$AG$1,0),FALSE)/1,0)-IFERROR(VLOOKUP($B224,'Slutlig allokering'!$B$2:$AC$462,MATCH(X$3,'Slutlig allokering'!$B$2:$AJ$2,0),FALSE)/1,0)</f>
        <v>0</v>
      </c>
      <c r="Y224">
        <f>IFERROR(VLOOKUP($B224,Kraftvärmeprod!$B$1:$AH$479,MATCH(Y$2,Kraftvärmeprod!$B$1:$AG$1,0),FALSE)/1,0)-IFERROR(VLOOKUP($B224,'Slutlig allokering'!$B$2:$AC$462,MATCH(Y$3,'Slutlig allokering'!$B$2:$AJ$2,0),FALSE)/1,0)</f>
        <v>0</v>
      </c>
      <c r="Z224">
        <f>IFERROR(VLOOKUP($B224,Kraftvärmeprod!$B$1:$AH$479,MATCH(Z$2,Kraftvärmeprod!$B$1:$AG$1,0),FALSE)/1,0)-IFERROR(VLOOKUP($B224,'Slutlig allokering'!$B$2:$AC$462,MATCH(Z$3,'Slutlig allokering'!$B$2:$AJ$2,0),FALSE)/1,0)</f>
        <v>0</v>
      </c>
      <c r="AA224">
        <f>IFERROR(VLOOKUP($B224,Kraftvärmeprod!$B$1:$AH$479,MATCH(AA$2,Kraftvärmeprod!$B$1:$AG$1,0),FALSE)/1,0)-IFERROR(VLOOKUP($B224,'Slutlig allokering'!$B$2:$AC$462,MATCH(AA$3,'Slutlig allokering'!$B$2:$AJ$2,0),FALSE)/1,0)</f>
        <v>0</v>
      </c>
      <c r="AB224">
        <f>IFERROR(VLOOKUP($B224,Kraftvärmeprod!$B$1:$AH$479,MATCH(AB$2,Kraftvärmeprod!$B$1:$AG$1,0),FALSE)/1,0)-IFERROR(VLOOKUP($B224,'Slutlig allokering'!$B$2:$AC$462,MATCH(AB$3,'Slutlig allokering'!$B$2:$AJ$2,0),FALSE)/1,0)</f>
        <v>0</v>
      </c>
      <c r="AE224">
        <f t="shared" si="6"/>
        <v>0</v>
      </c>
      <c r="AG224">
        <f>IFERROR(VLOOKUP(B224,'Slutlig allokering'!$B$2:$AJ$462,MATCH("Summa justerad allokerad tillförd energi (utan hjälpel och rökgaskondensering):",'Slutlig allokering'!$B$2:$AK$2,0),FALSE)/1,"")</f>
        <v>0</v>
      </c>
      <c r="AI224" s="55" t="str">
        <f>IFERROR(1-VLOOKUP(B224,'Slutlig allokering'!$B$2:$AJ$462,MATCH("Andel av bränsle i kvv som allokerats till värme, exklusive rökgaskondensering och hjälpel",'Slutlig allokering'!$B$2:$AK$2,0),FALSE),"")</f>
        <v/>
      </c>
      <c r="AK224" s="55" t="str">
        <f t="shared" si="7"/>
        <v/>
      </c>
    </row>
    <row r="225" spans="1:37" x14ac:dyDescent="0.25">
      <c r="A225" s="28" t="s">
        <v>293</v>
      </c>
      <c r="B225" s="28" t="s">
        <v>296</v>
      </c>
      <c r="C225" t="str">
        <f>IFERROR(VLOOKUP($B225,Kraftvärmeprod!$B$1:$AH$479,MATCH(C$3,Kraftvärmeprod!$B$1:$AG$1,0),FALSE)/1,"")</f>
        <v/>
      </c>
      <c r="D225" t="str">
        <f>IFERROR(VLOOKUP($B225,Kraftvärmeprod!$B$1:$AH$479,MATCH(D$3,Kraftvärmeprod!$B$1:$AG$1,0),FALSE)/1,"")</f>
        <v/>
      </c>
      <c r="E225">
        <f>IFERROR(VLOOKUP($B225,Kraftvärmeprod!$B$1:$AH$479,MATCH(E$2,Kraftvärmeprod!$B$1:$AG$1,0),FALSE)/1,0)-IFERROR(VLOOKUP($B225,'Slutlig allokering'!$B$2:$AC$462,MATCH(E$3,'Slutlig allokering'!$B$2:$AJ$2,0),FALSE)/1,0)</f>
        <v>0</v>
      </c>
      <c r="F225">
        <f>IFERROR(VLOOKUP($B225,Kraftvärmeprod!$B$1:$AH$479,MATCH(F$2,Kraftvärmeprod!$B$1:$AG$1,0),FALSE)/1,0)-IFERROR(VLOOKUP($B225,'Slutlig allokering'!$B$2:$AC$462,MATCH(F$3,'Slutlig allokering'!$B$2:$AJ$2,0),FALSE)/1,0)</f>
        <v>0</v>
      </c>
      <c r="G225">
        <f>IFERROR(VLOOKUP($B225,Kraftvärmeprod!$B$1:$AH$479,MATCH(G$2,Kraftvärmeprod!$B$1:$AG$1,0),FALSE)/1,0)-IFERROR(VLOOKUP($B225,'Slutlig allokering'!$B$2:$AC$462,MATCH(G$3,'Slutlig allokering'!$B$2:$AJ$2,0),FALSE)/1,0)</f>
        <v>0</v>
      </c>
      <c r="H225">
        <f>IFERROR(VLOOKUP($B225,Kraftvärmeprod!$B$1:$AH$479,MATCH(H$2,Kraftvärmeprod!$B$1:$AG$1,0),FALSE)/1,0)-IFERROR(VLOOKUP($B225,'Slutlig allokering'!$B$2:$AC$462,MATCH(H$3,'Slutlig allokering'!$B$2:$AJ$2,0),FALSE)/1,0)</f>
        <v>0</v>
      </c>
      <c r="I225">
        <f>IFERROR(VLOOKUP($B225,Kraftvärmeprod!$B$1:$AH$479,MATCH(I$2,Kraftvärmeprod!$B$1:$AG$1,0),FALSE)/1,0)-IFERROR(VLOOKUP($B225,'Slutlig allokering'!$B$2:$AC$462,MATCH(I$3,'Slutlig allokering'!$B$2:$AJ$2,0),FALSE)/1,0)</f>
        <v>0</v>
      </c>
      <c r="J225">
        <f>IFERROR(VLOOKUP($B225,Kraftvärmeprod!$B$1:$AH$479,MATCH(J$2,Kraftvärmeprod!$B$1:$AG$1,0),FALSE)/1,0)-IFERROR(VLOOKUP($B225,'Slutlig allokering'!$B$2:$AC$462,MATCH(J$3,'Slutlig allokering'!$B$2:$AJ$2,0),FALSE)/1,0)</f>
        <v>0</v>
      </c>
      <c r="K225">
        <f>IFERROR(VLOOKUP($B225,Kraftvärmeprod!$B$1:$AH$479,MATCH(K$2,Kraftvärmeprod!$B$1:$AG$1,0),FALSE)/1,0)-IFERROR(VLOOKUP($B225,'Slutlig allokering'!$B$2:$AC$462,MATCH(K$3,'Slutlig allokering'!$B$2:$AJ$2,0),FALSE)/1,0)</f>
        <v>0</v>
      </c>
      <c r="L225">
        <f>IFERROR(VLOOKUP($B225,Kraftvärmeprod!$B$1:$AH$479,MATCH(L$2,Kraftvärmeprod!$B$1:$AG$1,0),FALSE)/1,0)-IFERROR(VLOOKUP($B225,'Slutlig allokering'!$B$2:$AC$462,MATCH(L$3,'Slutlig allokering'!$B$2:$AJ$2,0),FALSE)/1,0)</f>
        <v>0</v>
      </c>
      <c r="M225" s="143">
        <f>IFERROR(VLOOKUP($B225,Miljö!$B$1:$S$477,MATCH(M$2,Miljö!$B$1:$X$1,0),FALSE)/1,0)-IFERROR(VLOOKUP($B225,'Slutlig allokering'!$B$2:$AC$462,MATCH(M$3,'Slutlig allokering'!$B$2:$AJ$2,0),FALSE)/1,0)</f>
        <v>0</v>
      </c>
      <c r="N225">
        <f>IFERROR(VLOOKUP($B225,Kraftvärmeprod!$B$1:$AH$479,MATCH(N$2,Kraftvärmeprod!$B$1:$AG$1,0),FALSE)/1,0)-IFERROR(VLOOKUP($B225,'Slutlig allokering'!$B$2:$AC$462,MATCH(N$3,'Slutlig allokering'!$B$2:$AJ$2,0),FALSE)/1,0)</f>
        <v>0</v>
      </c>
      <c r="O225">
        <f>IFERROR(VLOOKUP($B225,Kraftvärmeprod!$B$1:$AH$479,MATCH(O$2,Kraftvärmeprod!$B$1:$AG$1,0),FALSE)/1,0)-IFERROR(VLOOKUP($B225,'Slutlig allokering'!$B$2:$AC$462,MATCH(O$3,'Slutlig allokering'!$B$2:$AJ$2,0),FALSE)/1,0)</f>
        <v>0</v>
      </c>
      <c r="P225">
        <f>IFERROR(VLOOKUP($B225,Kraftvärmeprod!$B$1:$AH$479,MATCH(P$2,Kraftvärmeprod!$B$1:$AG$1,0),FALSE)/1,0)-IFERROR(VLOOKUP($B225,'Slutlig allokering'!$B$2:$AC$462,MATCH(P$3,'Slutlig allokering'!$B$2:$AJ$2,0),FALSE)/1,0)</f>
        <v>0</v>
      </c>
      <c r="Q225">
        <f>IFERROR(VLOOKUP($B225,Kraftvärmeprod!$B$1:$AH$479,MATCH(Q$2,Kraftvärmeprod!$B$1:$AG$1,0),FALSE)/1,0)-IFERROR(VLOOKUP($B225,'Slutlig allokering'!$B$2:$AC$462,MATCH(Q$3,'Slutlig allokering'!$B$2:$AJ$2,0),FALSE)/1,0)</f>
        <v>0</v>
      </c>
      <c r="R225">
        <f>IFERROR(VLOOKUP($B225,Kraftvärmeprod!$B$1:$AH$479,MATCH(R$2,Kraftvärmeprod!$B$1:$AG$1,0),FALSE)/1,0)-IFERROR(VLOOKUP($B225,'Slutlig allokering'!$B$2:$AC$462,MATCH(R$3,'Slutlig allokering'!$B$2:$AJ$2,0),FALSE)/1,0)</f>
        <v>0</v>
      </c>
      <c r="S225">
        <f>IFERROR(VLOOKUP($B225,Kraftvärmeprod!$B$1:$AH$479,MATCH(S$2,Kraftvärmeprod!$B$1:$AG$1,0),FALSE)/1,0)-IFERROR(VLOOKUP($B225,'Slutlig allokering'!$B$2:$AC$462,MATCH(S$3,'Slutlig allokering'!$B$2:$AJ$2,0),FALSE)/1,0)</f>
        <v>0</v>
      </c>
      <c r="T225">
        <f>IFERROR(VLOOKUP($B225,Kraftvärmeprod!$B$1:$AH$479,MATCH(T$2,Kraftvärmeprod!$B$1:$AG$1,0),FALSE)/1,0)-IFERROR(VLOOKUP($B225,'Slutlig allokering'!$B$2:$AC$462,MATCH(T$3,'Slutlig allokering'!$B$2:$AJ$2,0),FALSE)/1,0)</f>
        <v>0</v>
      </c>
      <c r="U225">
        <f>IFERROR(VLOOKUP($B225,Kraftvärmeprod!$B$1:$AH$479,MATCH(U$2,Kraftvärmeprod!$B$1:$AG$1,0),FALSE)/1,0)-IFERROR(VLOOKUP($B225,'Slutlig allokering'!$B$2:$AC$462,MATCH(U$3,'Slutlig allokering'!$B$2:$AJ$2,0),FALSE)/1,0)</f>
        <v>0</v>
      </c>
      <c r="V225">
        <f>IFERROR(VLOOKUP($B225,Kraftvärmeprod!$B$1:$AH$479,MATCH(V$2,Kraftvärmeprod!$B$1:$AG$1,0),FALSE)/1,0)-IFERROR(VLOOKUP($B225,'Slutlig allokering'!$B$2:$AC$462,MATCH(V$3,'Slutlig allokering'!$B$2:$AJ$2,0),FALSE)/1,0)</f>
        <v>0</v>
      </c>
      <c r="W225">
        <f>IFERROR(VLOOKUP($B225,Kraftvärmeprod!$B$1:$AH$479,MATCH(W$2,Kraftvärmeprod!$B$1:$AG$1,0),FALSE)/1,0)-IFERROR(VLOOKUP($B225,'Slutlig allokering'!$B$2:$AC$462,MATCH(W$3,'Slutlig allokering'!$B$2:$AJ$2,0),FALSE)/1,0)</f>
        <v>0</v>
      </c>
      <c r="X225">
        <f>IFERROR(VLOOKUP($B225,Kraftvärmeprod!$B$1:$AH$479,MATCH(X$2,Kraftvärmeprod!$B$1:$AG$1,0),FALSE)/1,0)-IFERROR(VLOOKUP($B225,'Slutlig allokering'!$B$2:$AC$462,MATCH(X$3,'Slutlig allokering'!$B$2:$AJ$2,0),FALSE)/1,0)</f>
        <v>0</v>
      </c>
      <c r="Y225">
        <f>IFERROR(VLOOKUP($B225,Kraftvärmeprod!$B$1:$AH$479,MATCH(Y$2,Kraftvärmeprod!$B$1:$AG$1,0),FALSE)/1,0)-IFERROR(VLOOKUP($B225,'Slutlig allokering'!$B$2:$AC$462,MATCH(Y$3,'Slutlig allokering'!$B$2:$AJ$2,0),FALSE)/1,0)</f>
        <v>0</v>
      </c>
      <c r="Z225">
        <f>IFERROR(VLOOKUP($B225,Kraftvärmeprod!$B$1:$AH$479,MATCH(Z$2,Kraftvärmeprod!$B$1:$AG$1,0),FALSE)/1,0)-IFERROR(VLOOKUP($B225,'Slutlig allokering'!$B$2:$AC$462,MATCH(Z$3,'Slutlig allokering'!$B$2:$AJ$2,0),FALSE)/1,0)</f>
        <v>0</v>
      </c>
      <c r="AA225">
        <f>IFERROR(VLOOKUP($B225,Kraftvärmeprod!$B$1:$AH$479,MATCH(AA$2,Kraftvärmeprod!$B$1:$AG$1,0),FALSE)/1,0)-IFERROR(VLOOKUP($B225,'Slutlig allokering'!$B$2:$AC$462,MATCH(AA$3,'Slutlig allokering'!$B$2:$AJ$2,0),FALSE)/1,0)</f>
        <v>0</v>
      </c>
      <c r="AB225">
        <f>IFERROR(VLOOKUP($B225,Kraftvärmeprod!$B$1:$AH$479,MATCH(AB$2,Kraftvärmeprod!$B$1:$AG$1,0),FALSE)/1,0)-IFERROR(VLOOKUP($B225,'Slutlig allokering'!$B$2:$AC$462,MATCH(AB$3,'Slutlig allokering'!$B$2:$AJ$2,0),FALSE)/1,0)</f>
        <v>0</v>
      </c>
      <c r="AE225">
        <f t="shared" si="6"/>
        <v>0</v>
      </c>
      <c r="AG225">
        <f>IFERROR(VLOOKUP(B225,'Slutlig allokering'!$B$2:$AJ$462,MATCH("Summa justerad allokerad tillförd energi (utan hjälpel och rökgaskondensering):",'Slutlig allokering'!$B$2:$AK$2,0),FALSE)/1,"")</f>
        <v>0</v>
      </c>
      <c r="AI225" s="55" t="str">
        <f>IFERROR(1-VLOOKUP(B225,'Slutlig allokering'!$B$2:$AJ$462,MATCH("Andel av bränsle i kvv som allokerats till värme, exklusive rökgaskondensering och hjälpel",'Slutlig allokering'!$B$2:$AK$2,0),FALSE),"")</f>
        <v/>
      </c>
      <c r="AK225" s="55" t="str">
        <f t="shared" si="7"/>
        <v/>
      </c>
    </row>
    <row r="226" spans="1:37" x14ac:dyDescent="0.25">
      <c r="A226" s="28" t="s">
        <v>297</v>
      </c>
      <c r="B226" s="28" t="s">
        <v>298</v>
      </c>
      <c r="C226" t="str">
        <f>IFERROR(VLOOKUP($B226,Kraftvärmeprod!$B$1:$AH$479,MATCH(C$3,Kraftvärmeprod!$B$1:$AG$1,0),FALSE)/1,"")</f>
        <v/>
      </c>
      <c r="D226" t="str">
        <f>IFERROR(VLOOKUP($B226,Kraftvärmeprod!$B$1:$AH$479,MATCH(D$3,Kraftvärmeprod!$B$1:$AG$1,0),FALSE)/1,"")</f>
        <v/>
      </c>
      <c r="E226">
        <f>IFERROR(VLOOKUP($B226,Kraftvärmeprod!$B$1:$AH$479,MATCH(E$2,Kraftvärmeprod!$B$1:$AG$1,0),FALSE)/1,0)-IFERROR(VLOOKUP($B226,'Slutlig allokering'!$B$2:$AC$462,MATCH(E$3,'Slutlig allokering'!$B$2:$AJ$2,0),FALSE)/1,0)</f>
        <v>0</v>
      </c>
      <c r="F226">
        <f>IFERROR(VLOOKUP($B226,Kraftvärmeprod!$B$1:$AH$479,MATCH(F$2,Kraftvärmeprod!$B$1:$AG$1,0),FALSE)/1,0)-IFERROR(VLOOKUP($B226,'Slutlig allokering'!$B$2:$AC$462,MATCH(F$3,'Slutlig allokering'!$B$2:$AJ$2,0),FALSE)/1,0)</f>
        <v>0</v>
      </c>
      <c r="G226">
        <f>IFERROR(VLOOKUP($B226,Kraftvärmeprod!$B$1:$AH$479,MATCH(G$2,Kraftvärmeprod!$B$1:$AG$1,0),FALSE)/1,0)-IFERROR(VLOOKUP($B226,'Slutlig allokering'!$B$2:$AC$462,MATCH(G$3,'Slutlig allokering'!$B$2:$AJ$2,0),FALSE)/1,0)</f>
        <v>0</v>
      </c>
      <c r="H226">
        <f>IFERROR(VLOOKUP($B226,Kraftvärmeprod!$B$1:$AH$479,MATCH(H$2,Kraftvärmeprod!$B$1:$AG$1,0),FALSE)/1,0)-IFERROR(VLOOKUP($B226,'Slutlig allokering'!$B$2:$AC$462,MATCH(H$3,'Slutlig allokering'!$B$2:$AJ$2,0),FALSE)/1,0)</f>
        <v>0</v>
      </c>
      <c r="I226">
        <f>IFERROR(VLOOKUP($B226,Kraftvärmeprod!$B$1:$AH$479,MATCH(I$2,Kraftvärmeprod!$B$1:$AG$1,0),FALSE)/1,0)-IFERROR(VLOOKUP($B226,'Slutlig allokering'!$B$2:$AC$462,MATCH(I$3,'Slutlig allokering'!$B$2:$AJ$2,0),FALSE)/1,0)</f>
        <v>0</v>
      </c>
      <c r="J226">
        <f>IFERROR(VLOOKUP($B226,Kraftvärmeprod!$B$1:$AH$479,MATCH(J$2,Kraftvärmeprod!$B$1:$AG$1,0),FALSE)/1,0)-IFERROR(VLOOKUP($B226,'Slutlig allokering'!$B$2:$AC$462,MATCH(J$3,'Slutlig allokering'!$B$2:$AJ$2,0),FALSE)/1,0)</f>
        <v>0</v>
      </c>
      <c r="K226">
        <f>IFERROR(VLOOKUP($B226,Kraftvärmeprod!$B$1:$AH$479,MATCH(K$2,Kraftvärmeprod!$B$1:$AG$1,0),FALSE)/1,0)-IFERROR(VLOOKUP($B226,'Slutlig allokering'!$B$2:$AC$462,MATCH(K$3,'Slutlig allokering'!$B$2:$AJ$2,0),FALSE)/1,0)</f>
        <v>0</v>
      </c>
      <c r="L226">
        <f>IFERROR(VLOOKUP($B226,Kraftvärmeprod!$B$1:$AH$479,MATCH(L$2,Kraftvärmeprod!$B$1:$AG$1,0),FALSE)/1,0)-IFERROR(VLOOKUP($B226,'Slutlig allokering'!$B$2:$AC$462,MATCH(L$3,'Slutlig allokering'!$B$2:$AJ$2,0),FALSE)/1,0)</f>
        <v>0</v>
      </c>
      <c r="M226" s="143">
        <f>IFERROR(VLOOKUP($B226,Miljö!$B$1:$S$477,MATCH(M$2,Miljö!$B$1:$X$1,0),FALSE)/1,0)-IFERROR(VLOOKUP($B226,'Slutlig allokering'!$B$2:$AC$462,MATCH(M$3,'Slutlig allokering'!$B$2:$AJ$2,0),FALSE)/1,0)</f>
        <v>0</v>
      </c>
      <c r="N226">
        <f>IFERROR(VLOOKUP($B226,Kraftvärmeprod!$B$1:$AH$479,MATCH(N$2,Kraftvärmeprod!$B$1:$AG$1,0),FALSE)/1,0)-IFERROR(VLOOKUP($B226,'Slutlig allokering'!$B$2:$AC$462,MATCH(N$3,'Slutlig allokering'!$B$2:$AJ$2,0),FALSE)/1,0)</f>
        <v>0</v>
      </c>
      <c r="O226">
        <f>IFERROR(VLOOKUP($B226,Kraftvärmeprod!$B$1:$AH$479,MATCH(O$2,Kraftvärmeprod!$B$1:$AG$1,0),FALSE)/1,0)-IFERROR(VLOOKUP($B226,'Slutlig allokering'!$B$2:$AC$462,MATCH(O$3,'Slutlig allokering'!$B$2:$AJ$2,0),FALSE)/1,0)</f>
        <v>0</v>
      </c>
      <c r="P226">
        <f>IFERROR(VLOOKUP($B226,Kraftvärmeprod!$B$1:$AH$479,MATCH(P$2,Kraftvärmeprod!$B$1:$AG$1,0),FALSE)/1,0)-IFERROR(VLOOKUP($B226,'Slutlig allokering'!$B$2:$AC$462,MATCH(P$3,'Slutlig allokering'!$B$2:$AJ$2,0),FALSE)/1,0)</f>
        <v>0</v>
      </c>
      <c r="Q226">
        <f>IFERROR(VLOOKUP($B226,Kraftvärmeprod!$B$1:$AH$479,MATCH(Q$2,Kraftvärmeprod!$B$1:$AG$1,0),FALSE)/1,0)-IFERROR(VLOOKUP($B226,'Slutlig allokering'!$B$2:$AC$462,MATCH(Q$3,'Slutlig allokering'!$B$2:$AJ$2,0),FALSE)/1,0)</f>
        <v>0</v>
      </c>
      <c r="R226">
        <f>IFERROR(VLOOKUP($B226,Kraftvärmeprod!$B$1:$AH$479,MATCH(R$2,Kraftvärmeprod!$B$1:$AG$1,0),FALSE)/1,0)-IFERROR(VLOOKUP($B226,'Slutlig allokering'!$B$2:$AC$462,MATCH(R$3,'Slutlig allokering'!$B$2:$AJ$2,0),FALSE)/1,0)</f>
        <v>0</v>
      </c>
      <c r="S226">
        <f>IFERROR(VLOOKUP($B226,Kraftvärmeprod!$B$1:$AH$479,MATCH(S$2,Kraftvärmeprod!$B$1:$AG$1,0),FALSE)/1,0)-IFERROR(VLOOKUP($B226,'Slutlig allokering'!$B$2:$AC$462,MATCH(S$3,'Slutlig allokering'!$B$2:$AJ$2,0),FALSE)/1,0)</f>
        <v>0</v>
      </c>
      <c r="T226">
        <f>IFERROR(VLOOKUP($B226,Kraftvärmeprod!$B$1:$AH$479,MATCH(T$2,Kraftvärmeprod!$B$1:$AG$1,0),FALSE)/1,0)-IFERROR(VLOOKUP($B226,'Slutlig allokering'!$B$2:$AC$462,MATCH(T$3,'Slutlig allokering'!$B$2:$AJ$2,0),FALSE)/1,0)</f>
        <v>0</v>
      </c>
      <c r="U226">
        <f>IFERROR(VLOOKUP($B226,Kraftvärmeprod!$B$1:$AH$479,MATCH(U$2,Kraftvärmeprod!$B$1:$AG$1,0),FALSE)/1,0)-IFERROR(VLOOKUP($B226,'Slutlig allokering'!$B$2:$AC$462,MATCH(U$3,'Slutlig allokering'!$B$2:$AJ$2,0),FALSE)/1,0)</f>
        <v>0</v>
      </c>
      <c r="V226">
        <f>IFERROR(VLOOKUP($B226,Kraftvärmeprod!$B$1:$AH$479,MATCH(V$2,Kraftvärmeprod!$B$1:$AG$1,0),FALSE)/1,0)-IFERROR(VLOOKUP($B226,'Slutlig allokering'!$B$2:$AC$462,MATCH(V$3,'Slutlig allokering'!$B$2:$AJ$2,0),FALSE)/1,0)</f>
        <v>0</v>
      </c>
      <c r="W226">
        <f>IFERROR(VLOOKUP($B226,Kraftvärmeprod!$B$1:$AH$479,MATCH(W$2,Kraftvärmeprod!$B$1:$AG$1,0),FALSE)/1,0)-IFERROR(VLOOKUP($B226,'Slutlig allokering'!$B$2:$AC$462,MATCH(W$3,'Slutlig allokering'!$B$2:$AJ$2,0),FALSE)/1,0)</f>
        <v>0</v>
      </c>
      <c r="X226">
        <f>IFERROR(VLOOKUP($B226,Kraftvärmeprod!$B$1:$AH$479,MATCH(X$2,Kraftvärmeprod!$B$1:$AG$1,0),FALSE)/1,0)-IFERROR(VLOOKUP($B226,'Slutlig allokering'!$B$2:$AC$462,MATCH(X$3,'Slutlig allokering'!$B$2:$AJ$2,0),FALSE)/1,0)</f>
        <v>0</v>
      </c>
      <c r="Y226">
        <f>IFERROR(VLOOKUP($B226,Kraftvärmeprod!$B$1:$AH$479,MATCH(Y$2,Kraftvärmeprod!$B$1:$AG$1,0),FALSE)/1,0)-IFERROR(VLOOKUP($B226,'Slutlig allokering'!$B$2:$AC$462,MATCH(Y$3,'Slutlig allokering'!$B$2:$AJ$2,0),FALSE)/1,0)</f>
        <v>0</v>
      </c>
      <c r="Z226">
        <f>IFERROR(VLOOKUP($B226,Kraftvärmeprod!$B$1:$AH$479,MATCH(Z$2,Kraftvärmeprod!$B$1:$AG$1,0),FALSE)/1,0)-IFERROR(VLOOKUP($B226,'Slutlig allokering'!$B$2:$AC$462,MATCH(Z$3,'Slutlig allokering'!$B$2:$AJ$2,0),FALSE)/1,0)</f>
        <v>0</v>
      </c>
      <c r="AA226">
        <f>IFERROR(VLOOKUP($B226,Kraftvärmeprod!$B$1:$AH$479,MATCH(AA$2,Kraftvärmeprod!$B$1:$AG$1,0),FALSE)/1,0)-IFERROR(VLOOKUP($B226,'Slutlig allokering'!$B$2:$AC$462,MATCH(AA$3,'Slutlig allokering'!$B$2:$AJ$2,0),FALSE)/1,0)</f>
        <v>0</v>
      </c>
      <c r="AB226">
        <f>IFERROR(VLOOKUP($B226,Kraftvärmeprod!$B$1:$AH$479,MATCH(AB$2,Kraftvärmeprod!$B$1:$AG$1,0),FALSE)/1,0)-IFERROR(VLOOKUP($B226,'Slutlig allokering'!$B$2:$AC$462,MATCH(AB$3,'Slutlig allokering'!$B$2:$AJ$2,0),FALSE)/1,0)</f>
        <v>0</v>
      </c>
      <c r="AE226">
        <f t="shared" si="6"/>
        <v>0</v>
      </c>
      <c r="AG226">
        <f>IFERROR(VLOOKUP(B226,'Slutlig allokering'!$B$2:$AJ$462,MATCH("Summa justerad allokerad tillförd energi (utan hjälpel och rökgaskondensering):",'Slutlig allokering'!$B$2:$AK$2,0),FALSE)/1,"")</f>
        <v>0</v>
      </c>
      <c r="AI226" s="55" t="str">
        <f>IFERROR(1-VLOOKUP(B226,'Slutlig allokering'!$B$2:$AJ$462,MATCH("Andel av bränsle i kvv som allokerats till värme, exklusive rökgaskondensering och hjälpel",'Slutlig allokering'!$B$2:$AK$2,0),FALSE),"")</f>
        <v/>
      </c>
      <c r="AK226" s="55" t="str">
        <f t="shared" si="7"/>
        <v/>
      </c>
    </row>
    <row r="227" spans="1:37" x14ac:dyDescent="0.25">
      <c r="A227" s="28" t="s">
        <v>299</v>
      </c>
      <c r="B227" s="28" t="s">
        <v>300</v>
      </c>
      <c r="C227" t="str">
        <f>IFERROR(VLOOKUP($B227,Kraftvärmeprod!$B$1:$AH$479,MATCH(C$3,Kraftvärmeprod!$B$1:$AG$1,0),FALSE)/1,"")</f>
        <v/>
      </c>
      <c r="D227" t="str">
        <f>IFERROR(VLOOKUP($B227,Kraftvärmeprod!$B$1:$AH$479,MATCH(D$3,Kraftvärmeprod!$B$1:$AG$1,0),FALSE)/1,"")</f>
        <v/>
      </c>
      <c r="E227">
        <f>IFERROR(VLOOKUP($B227,Kraftvärmeprod!$B$1:$AH$479,MATCH(E$2,Kraftvärmeprod!$B$1:$AG$1,0),FALSE)/1,0)-IFERROR(VLOOKUP($B227,'Slutlig allokering'!$B$2:$AC$462,MATCH(E$3,'Slutlig allokering'!$B$2:$AJ$2,0),FALSE)/1,0)</f>
        <v>0</v>
      </c>
      <c r="F227">
        <f>IFERROR(VLOOKUP($B227,Kraftvärmeprod!$B$1:$AH$479,MATCH(F$2,Kraftvärmeprod!$B$1:$AG$1,0),FALSE)/1,0)-IFERROR(VLOOKUP($B227,'Slutlig allokering'!$B$2:$AC$462,MATCH(F$3,'Slutlig allokering'!$B$2:$AJ$2,0),FALSE)/1,0)</f>
        <v>0</v>
      </c>
      <c r="G227">
        <f>IFERROR(VLOOKUP($B227,Kraftvärmeprod!$B$1:$AH$479,MATCH(G$2,Kraftvärmeprod!$B$1:$AG$1,0),FALSE)/1,0)-IFERROR(VLOOKUP($B227,'Slutlig allokering'!$B$2:$AC$462,MATCH(G$3,'Slutlig allokering'!$B$2:$AJ$2,0),FALSE)/1,0)</f>
        <v>0</v>
      </c>
      <c r="H227">
        <f>IFERROR(VLOOKUP($B227,Kraftvärmeprod!$B$1:$AH$479,MATCH(H$2,Kraftvärmeprod!$B$1:$AG$1,0),FALSE)/1,0)-IFERROR(VLOOKUP($B227,'Slutlig allokering'!$B$2:$AC$462,MATCH(H$3,'Slutlig allokering'!$B$2:$AJ$2,0),FALSE)/1,0)</f>
        <v>0</v>
      </c>
      <c r="I227">
        <f>IFERROR(VLOOKUP($B227,Kraftvärmeprod!$B$1:$AH$479,MATCH(I$2,Kraftvärmeprod!$B$1:$AG$1,0),FALSE)/1,0)-IFERROR(VLOOKUP($B227,'Slutlig allokering'!$B$2:$AC$462,MATCH(I$3,'Slutlig allokering'!$B$2:$AJ$2,0),FALSE)/1,0)</f>
        <v>0</v>
      </c>
      <c r="J227">
        <f>IFERROR(VLOOKUP($B227,Kraftvärmeprod!$B$1:$AH$479,MATCH(J$2,Kraftvärmeprod!$B$1:$AG$1,0),FALSE)/1,0)-IFERROR(VLOOKUP($B227,'Slutlig allokering'!$B$2:$AC$462,MATCH(J$3,'Slutlig allokering'!$B$2:$AJ$2,0),FALSE)/1,0)</f>
        <v>0</v>
      </c>
      <c r="K227">
        <f>IFERROR(VLOOKUP($B227,Kraftvärmeprod!$B$1:$AH$479,MATCH(K$2,Kraftvärmeprod!$B$1:$AG$1,0),FALSE)/1,0)-IFERROR(VLOOKUP($B227,'Slutlig allokering'!$B$2:$AC$462,MATCH(K$3,'Slutlig allokering'!$B$2:$AJ$2,0),FALSE)/1,0)</f>
        <v>0</v>
      </c>
      <c r="L227">
        <f>IFERROR(VLOOKUP($B227,Kraftvärmeprod!$B$1:$AH$479,MATCH(L$2,Kraftvärmeprod!$B$1:$AG$1,0),FALSE)/1,0)-IFERROR(VLOOKUP($B227,'Slutlig allokering'!$B$2:$AC$462,MATCH(L$3,'Slutlig allokering'!$B$2:$AJ$2,0),FALSE)/1,0)</f>
        <v>0</v>
      </c>
      <c r="M227" s="143">
        <f>IFERROR(VLOOKUP($B227,Miljö!$B$1:$S$477,MATCH(M$2,Miljö!$B$1:$X$1,0),FALSE)/1,0)-IFERROR(VLOOKUP($B227,'Slutlig allokering'!$B$2:$AC$462,MATCH(M$3,'Slutlig allokering'!$B$2:$AJ$2,0),FALSE)/1,0)</f>
        <v>0</v>
      </c>
      <c r="N227">
        <f>IFERROR(VLOOKUP($B227,Kraftvärmeprod!$B$1:$AH$479,MATCH(N$2,Kraftvärmeprod!$B$1:$AG$1,0),FALSE)/1,0)-IFERROR(VLOOKUP($B227,'Slutlig allokering'!$B$2:$AC$462,MATCH(N$3,'Slutlig allokering'!$B$2:$AJ$2,0),FALSE)/1,0)</f>
        <v>0</v>
      </c>
      <c r="O227">
        <f>IFERROR(VLOOKUP($B227,Kraftvärmeprod!$B$1:$AH$479,MATCH(O$2,Kraftvärmeprod!$B$1:$AG$1,0),FALSE)/1,0)-IFERROR(VLOOKUP($B227,'Slutlig allokering'!$B$2:$AC$462,MATCH(O$3,'Slutlig allokering'!$B$2:$AJ$2,0),FALSE)/1,0)</f>
        <v>0</v>
      </c>
      <c r="P227">
        <f>IFERROR(VLOOKUP($B227,Kraftvärmeprod!$B$1:$AH$479,MATCH(P$2,Kraftvärmeprod!$B$1:$AG$1,0),FALSE)/1,0)-IFERROR(VLOOKUP($B227,'Slutlig allokering'!$B$2:$AC$462,MATCH(P$3,'Slutlig allokering'!$B$2:$AJ$2,0),FALSE)/1,0)</f>
        <v>0</v>
      </c>
      <c r="Q227">
        <f>IFERROR(VLOOKUP($B227,Kraftvärmeprod!$B$1:$AH$479,MATCH(Q$2,Kraftvärmeprod!$B$1:$AG$1,0),FALSE)/1,0)-IFERROR(VLOOKUP($B227,'Slutlig allokering'!$B$2:$AC$462,MATCH(Q$3,'Slutlig allokering'!$B$2:$AJ$2,0),FALSE)/1,0)</f>
        <v>0</v>
      </c>
      <c r="R227">
        <f>IFERROR(VLOOKUP($B227,Kraftvärmeprod!$B$1:$AH$479,MATCH(R$2,Kraftvärmeprod!$B$1:$AG$1,0),FALSE)/1,0)-IFERROR(VLOOKUP($B227,'Slutlig allokering'!$B$2:$AC$462,MATCH(R$3,'Slutlig allokering'!$B$2:$AJ$2,0),FALSE)/1,0)</f>
        <v>0</v>
      </c>
      <c r="S227">
        <f>IFERROR(VLOOKUP($B227,Kraftvärmeprod!$B$1:$AH$479,MATCH(S$2,Kraftvärmeprod!$B$1:$AG$1,0),FALSE)/1,0)-IFERROR(VLOOKUP($B227,'Slutlig allokering'!$B$2:$AC$462,MATCH(S$3,'Slutlig allokering'!$B$2:$AJ$2,0),FALSE)/1,0)</f>
        <v>0</v>
      </c>
      <c r="T227">
        <f>IFERROR(VLOOKUP($B227,Kraftvärmeprod!$B$1:$AH$479,MATCH(T$2,Kraftvärmeprod!$B$1:$AG$1,0),FALSE)/1,0)-IFERROR(VLOOKUP($B227,'Slutlig allokering'!$B$2:$AC$462,MATCH(T$3,'Slutlig allokering'!$B$2:$AJ$2,0),FALSE)/1,0)</f>
        <v>0</v>
      </c>
      <c r="U227">
        <f>IFERROR(VLOOKUP($B227,Kraftvärmeprod!$B$1:$AH$479,MATCH(U$2,Kraftvärmeprod!$B$1:$AG$1,0),FALSE)/1,0)-IFERROR(VLOOKUP($B227,'Slutlig allokering'!$B$2:$AC$462,MATCH(U$3,'Slutlig allokering'!$B$2:$AJ$2,0),FALSE)/1,0)</f>
        <v>0</v>
      </c>
      <c r="V227">
        <f>IFERROR(VLOOKUP($B227,Kraftvärmeprod!$B$1:$AH$479,MATCH(V$2,Kraftvärmeprod!$B$1:$AG$1,0),FALSE)/1,0)-IFERROR(VLOOKUP($B227,'Slutlig allokering'!$B$2:$AC$462,MATCH(V$3,'Slutlig allokering'!$B$2:$AJ$2,0),FALSE)/1,0)</f>
        <v>0</v>
      </c>
      <c r="W227">
        <f>IFERROR(VLOOKUP($B227,Kraftvärmeprod!$B$1:$AH$479,MATCH(W$2,Kraftvärmeprod!$B$1:$AG$1,0),FALSE)/1,0)-IFERROR(VLOOKUP($B227,'Slutlig allokering'!$B$2:$AC$462,MATCH(W$3,'Slutlig allokering'!$B$2:$AJ$2,0),FALSE)/1,0)</f>
        <v>0</v>
      </c>
      <c r="X227">
        <f>IFERROR(VLOOKUP($B227,Kraftvärmeprod!$B$1:$AH$479,MATCH(X$2,Kraftvärmeprod!$B$1:$AG$1,0),FALSE)/1,0)-IFERROR(VLOOKUP($B227,'Slutlig allokering'!$B$2:$AC$462,MATCH(X$3,'Slutlig allokering'!$B$2:$AJ$2,0),FALSE)/1,0)</f>
        <v>0</v>
      </c>
      <c r="Y227">
        <f>IFERROR(VLOOKUP($B227,Kraftvärmeprod!$B$1:$AH$479,MATCH(Y$2,Kraftvärmeprod!$B$1:$AG$1,0),FALSE)/1,0)-IFERROR(VLOOKUP($B227,'Slutlig allokering'!$B$2:$AC$462,MATCH(Y$3,'Slutlig allokering'!$B$2:$AJ$2,0),FALSE)/1,0)</f>
        <v>0</v>
      </c>
      <c r="Z227">
        <f>IFERROR(VLOOKUP($B227,Kraftvärmeprod!$B$1:$AH$479,MATCH(Z$2,Kraftvärmeprod!$B$1:$AG$1,0),FALSE)/1,0)-IFERROR(VLOOKUP($B227,'Slutlig allokering'!$B$2:$AC$462,MATCH(Z$3,'Slutlig allokering'!$B$2:$AJ$2,0),FALSE)/1,0)</f>
        <v>0</v>
      </c>
      <c r="AA227">
        <f>IFERROR(VLOOKUP($B227,Kraftvärmeprod!$B$1:$AH$479,MATCH(AA$2,Kraftvärmeprod!$B$1:$AG$1,0),FALSE)/1,0)-IFERROR(VLOOKUP($B227,'Slutlig allokering'!$B$2:$AC$462,MATCH(AA$3,'Slutlig allokering'!$B$2:$AJ$2,0),FALSE)/1,0)</f>
        <v>0</v>
      </c>
      <c r="AB227">
        <f>IFERROR(VLOOKUP($B227,Kraftvärmeprod!$B$1:$AH$479,MATCH(AB$2,Kraftvärmeprod!$B$1:$AG$1,0),FALSE)/1,0)-IFERROR(VLOOKUP($B227,'Slutlig allokering'!$B$2:$AC$462,MATCH(AB$3,'Slutlig allokering'!$B$2:$AJ$2,0),FALSE)/1,0)</f>
        <v>0</v>
      </c>
      <c r="AE227">
        <f t="shared" si="6"/>
        <v>0</v>
      </c>
      <c r="AG227">
        <f>IFERROR(VLOOKUP(B227,'Slutlig allokering'!$B$2:$AJ$462,MATCH("Summa justerad allokerad tillförd energi (utan hjälpel och rökgaskondensering):",'Slutlig allokering'!$B$2:$AK$2,0),FALSE)/1,"")</f>
        <v>0</v>
      </c>
      <c r="AI227" s="55" t="str">
        <f>IFERROR(1-VLOOKUP(B227,'Slutlig allokering'!$B$2:$AJ$462,MATCH("Andel av bränsle i kvv som allokerats till värme, exklusive rökgaskondensering och hjälpel",'Slutlig allokering'!$B$2:$AK$2,0),FALSE),"")</f>
        <v/>
      </c>
      <c r="AK227" s="55" t="str">
        <f t="shared" si="7"/>
        <v/>
      </c>
    </row>
    <row r="228" spans="1:37" x14ac:dyDescent="0.25">
      <c r="A228" s="28" t="s">
        <v>301</v>
      </c>
      <c r="B228" s="28" t="s">
        <v>302</v>
      </c>
      <c r="C228">
        <f>IFERROR(VLOOKUP($B228,Kraftvärmeprod!$B$1:$AH$479,MATCH(C$3,Kraftvärmeprod!$B$1:$AG$1,0),FALSE)/1,"")</f>
        <v>87.558000000000007</v>
      </c>
      <c r="D228">
        <f>IFERROR(VLOOKUP($B228,Kraftvärmeprod!$B$1:$AH$479,MATCH(D$3,Kraftvärmeprod!$B$1:$AG$1,0),FALSE)/1,"")</f>
        <v>19.045000000000002</v>
      </c>
      <c r="E228">
        <f>IFERROR(VLOOKUP($B228,Kraftvärmeprod!$B$1:$AH$479,MATCH(E$2,Kraftvärmeprod!$B$1:$AG$1,0),FALSE)/1,0)-IFERROR(VLOOKUP($B228,'Slutlig allokering'!$B$2:$AC$462,MATCH(E$3,'Slutlig allokering'!$B$2:$AJ$2,0),FALSE)/1,0)</f>
        <v>63.623900000000006</v>
      </c>
      <c r="F228">
        <f>IFERROR(VLOOKUP($B228,Kraftvärmeprod!$B$1:$AH$479,MATCH(F$2,Kraftvärmeprod!$B$1:$AG$1,0),FALSE)/1,0)-IFERROR(VLOOKUP($B228,'Slutlig allokering'!$B$2:$AC$462,MATCH(F$3,'Slutlig allokering'!$B$2:$AJ$2,0),FALSE)/1,0)</f>
        <v>0</v>
      </c>
      <c r="G228">
        <f>IFERROR(VLOOKUP($B228,Kraftvärmeprod!$B$1:$AH$479,MATCH(G$2,Kraftvärmeprod!$B$1:$AG$1,0),FALSE)/1,0)-IFERROR(VLOOKUP($B228,'Slutlig allokering'!$B$2:$AC$462,MATCH(G$3,'Slutlig allokering'!$B$2:$AJ$2,0),FALSE)/1,0)</f>
        <v>0</v>
      </c>
      <c r="H228">
        <f>IFERROR(VLOOKUP($B228,Kraftvärmeprod!$B$1:$AH$479,MATCH(H$2,Kraftvärmeprod!$B$1:$AG$1,0),FALSE)/1,0)-IFERROR(VLOOKUP($B228,'Slutlig allokering'!$B$2:$AC$462,MATCH(H$3,'Slutlig allokering'!$B$2:$AJ$2,0),FALSE)/1,0)</f>
        <v>0</v>
      </c>
      <c r="I228">
        <f>IFERROR(VLOOKUP($B228,Kraftvärmeprod!$B$1:$AH$479,MATCH(I$2,Kraftvärmeprod!$B$1:$AG$1,0),FALSE)/1,0)-IFERROR(VLOOKUP($B228,'Slutlig allokering'!$B$2:$AC$462,MATCH(I$3,'Slutlig allokering'!$B$2:$AJ$2,0),FALSE)/1,0)</f>
        <v>0</v>
      </c>
      <c r="J228">
        <f>IFERROR(VLOOKUP($B228,Kraftvärmeprod!$B$1:$AH$479,MATCH(J$2,Kraftvärmeprod!$B$1:$AG$1,0),FALSE)/1,0)-IFERROR(VLOOKUP($B228,'Slutlig allokering'!$B$2:$AC$462,MATCH(J$3,'Slutlig allokering'!$B$2:$AJ$2,0),FALSE)/1,0)</f>
        <v>0</v>
      </c>
      <c r="K228">
        <f>IFERROR(VLOOKUP($B228,Kraftvärmeprod!$B$1:$AH$479,MATCH(K$2,Kraftvärmeprod!$B$1:$AG$1,0),FALSE)/1,0)-IFERROR(VLOOKUP($B228,'Slutlig allokering'!$B$2:$AC$462,MATCH(K$3,'Slutlig allokering'!$B$2:$AJ$2,0),FALSE)/1,0)</f>
        <v>0</v>
      </c>
      <c r="L228">
        <f>IFERROR(VLOOKUP($B228,Kraftvärmeprod!$B$1:$AH$479,MATCH(L$2,Kraftvärmeprod!$B$1:$AG$1,0),FALSE)/1,0)-IFERROR(VLOOKUP($B228,'Slutlig allokering'!$B$2:$AC$462,MATCH(L$3,'Slutlig allokering'!$B$2:$AJ$2,0),FALSE)/1,0)</f>
        <v>0</v>
      </c>
      <c r="M228" s="143">
        <f>IFERROR(VLOOKUP($B228,Miljö!$B$1:$S$477,MATCH(M$2,Miljö!$B$1:$X$1,0),FALSE)/1,0)-IFERROR(VLOOKUP($B228,'Slutlig allokering'!$B$2:$AC$462,MATCH(M$3,'Slutlig allokering'!$B$2:$AJ$2,0),FALSE)/1,0)</f>
        <v>4.7400300000000009</v>
      </c>
      <c r="N228">
        <f>IFERROR(VLOOKUP($B228,Kraftvärmeprod!$B$1:$AH$479,MATCH(N$2,Kraftvärmeprod!$B$1:$AG$1,0),FALSE)/1,0)-IFERROR(VLOOKUP($B228,'Slutlig allokering'!$B$2:$AC$462,MATCH(N$3,'Slutlig allokering'!$B$2:$AJ$2,0),FALSE)/1,0)</f>
        <v>0</v>
      </c>
      <c r="O228">
        <f>IFERROR(VLOOKUP($B228,Kraftvärmeprod!$B$1:$AH$479,MATCH(O$2,Kraftvärmeprod!$B$1:$AG$1,0),FALSE)/1,0)-IFERROR(VLOOKUP($B228,'Slutlig allokering'!$B$2:$AC$462,MATCH(O$3,'Slutlig allokering'!$B$2:$AJ$2,0),FALSE)/1,0)</f>
        <v>0</v>
      </c>
      <c r="P228">
        <f>IFERROR(VLOOKUP($B228,Kraftvärmeprod!$B$1:$AH$479,MATCH(P$2,Kraftvärmeprod!$B$1:$AG$1,0),FALSE)/1,0)-IFERROR(VLOOKUP($B228,'Slutlig allokering'!$B$2:$AC$462,MATCH(P$3,'Slutlig allokering'!$B$2:$AJ$2,0),FALSE)/1,0)</f>
        <v>0</v>
      </c>
      <c r="Q228">
        <f>IFERROR(VLOOKUP($B228,Kraftvärmeprod!$B$1:$AH$479,MATCH(Q$2,Kraftvärmeprod!$B$1:$AG$1,0),FALSE)/1,0)-IFERROR(VLOOKUP($B228,'Slutlig allokering'!$B$2:$AC$462,MATCH(Q$3,'Slutlig allokering'!$B$2:$AJ$2,0),FALSE)/1,0)</f>
        <v>0</v>
      </c>
      <c r="R228">
        <f>IFERROR(VLOOKUP($B228,Kraftvärmeprod!$B$1:$AH$479,MATCH(R$2,Kraftvärmeprod!$B$1:$AG$1,0),FALSE)/1,0)-IFERROR(VLOOKUP($B228,'Slutlig allokering'!$B$2:$AC$462,MATCH(R$3,'Slutlig allokering'!$B$2:$AJ$2,0),FALSE)/1,0)</f>
        <v>0</v>
      </c>
      <c r="S228">
        <f>IFERROR(VLOOKUP($B228,Kraftvärmeprod!$B$1:$AH$479,MATCH(S$2,Kraftvärmeprod!$B$1:$AG$1,0),FALSE)/1,0)-IFERROR(VLOOKUP($B228,'Slutlig allokering'!$B$2:$AC$462,MATCH(S$3,'Slutlig allokering'!$B$2:$AJ$2,0),FALSE)/1,0)</f>
        <v>0</v>
      </c>
      <c r="T228">
        <f>IFERROR(VLOOKUP($B228,Kraftvärmeprod!$B$1:$AH$479,MATCH(T$2,Kraftvärmeprod!$B$1:$AG$1,0),FALSE)/1,0)-IFERROR(VLOOKUP($B228,'Slutlig allokering'!$B$2:$AC$462,MATCH(T$3,'Slutlig allokering'!$B$2:$AJ$2,0),FALSE)/1,0)</f>
        <v>0</v>
      </c>
      <c r="U228">
        <f>IFERROR(VLOOKUP($B228,Kraftvärmeprod!$B$1:$AH$479,MATCH(U$2,Kraftvärmeprod!$B$1:$AG$1,0),FALSE)/1,0)-IFERROR(VLOOKUP($B228,'Slutlig allokering'!$B$2:$AC$462,MATCH(U$3,'Slutlig allokering'!$B$2:$AJ$2,0),FALSE)/1,0)</f>
        <v>0</v>
      </c>
      <c r="V228">
        <f>IFERROR(VLOOKUP($B228,Kraftvärmeprod!$B$1:$AH$479,MATCH(V$2,Kraftvärmeprod!$B$1:$AG$1,0),FALSE)/1,0)-IFERROR(VLOOKUP($B228,'Slutlig allokering'!$B$2:$AC$462,MATCH(V$3,'Slutlig allokering'!$B$2:$AJ$2,0),FALSE)/1,0)</f>
        <v>0</v>
      </c>
      <c r="W228">
        <f>IFERROR(VLOOKUP($B228,Kraftvärmeprod!$B$1:$AH$479,MATCH(W$2,Kraftvärmeprod!$B$1:$AG$1,0),FALSE)/1,0)-IFERROR(VLOOKUP($B228,'Slutlig allokering'!$B$2:$AC$462,MATCH(W$3,'Slutlig allokering'!$B$2:$AJ$2,0),FALSE)/1,0)</f>
        <v>0</v>
      </c>
      <c r="X228">
        <f>IFERROR(VLOOKUP($B228,Kraftvärmeprod!$B$1:$AH$479,MATCH(X$2,Kraftvärmeprod!$B$1:$AG$1,0),FALSE)/1,0)-IFERROR(VLOOKUP($B228,'Slutlig allokering'!$B$2:$AC$462,MATCH(X$3,'Slutlig allokering'!$B$2:$AJ$2,0),FALSE)/1,0)</f>
        <v>0</v>
      </c>
      <c r="Y228">
        <f>IFERROR(VLOOKUP($B228,Kraftvärmeprod!$B$1:$AH$479,MATCH(Y$2,Kraftvärmeprod!$B$1:$AG$1,0),FALSE)/1,0)-IFERROR(VLOOKUP($B228,'Slutlig allokering'!$B$2:$AC$462,MATCH(Y$3,'Slutlig allokering'!$B$2:$AJ$2,0),FALSE)/1,0)</f>
        <v>0</v>
      </c>
      <c r="Z228">
        <f>IFERROR(VLOOKUP($B228,Kraftvärmeprod!$B$1:$AH$479,MATCH(Z$2,Kraftvärmeprod!$B$1:$AG$1,0),FALSE)/1,0)-IFERROR(VLOOKUP($B228,'Slutlig allokering'!$B$2:$AC$462,MATCH(Z$3,'Slutlig allokering'!$B$2:$AJ$2,0),FALSE)/1,0)</f>
        <v>0</v>
      </c>
      <c r="AA228">
        <f>IFERROR(VLOOKUP($B228,Kraftvärmeprod!$B$1:$AH$479,MATCH(AA$2,Kraftvärmeprod!$B$1:$AG$1,0),FALSE)/1,0)-IFERROR(VLOOKUP($B228,'Slutlig allokering'!$B$2:$AC$462,MATCH(AA$3,'Slutlig allokering'!$B$2:$AJ$2,0),FALSE)/1,0)</f>
        <v>0</v>
      </c>
      <c r="AB228">
        <f>IFERROR(VLOOKUP($B228,Kraftvärmeprod!$B$1:$AH$479,MATCH(AB$2,Kraftvärmeprod!$B$1:$AG$1,0),FALSE)/1,0)-IFERROR(VLOOKUP($B228,'Slutlig allokering'!$B$2:$AC$462,MATCH(AB$3,'Slutlig allokering'!$B$2:$AJ$2,0),FALSE)/1,0)</f>
        <v>0</v>
      </c>
      <c r="AE228">
        <f t="shared" si="6"/>
        <v>63.623900000000006</v>
      </c>
      <c r="AG228">
        <f>IFERROR(VLOOKUP(B228,'Slutlig allokering'!$B$2:$AJ$462,MATCH("Summa justerad allokerad tillförd energi (utan hjälpel och rökgaskondensering):",'Slutlig allokering'!$B$2:$AK$2,0),FALSE)/1,"")</f>
        <v>91.408100000000019</v>
      </c>
      <c r="AI228" s="55">
        <f>IFERROR(1-VLOOKUP(B228,'Slutlig allokering'!$B$2:$AJ$462,MATCH("Andel av bränsle i kvv som allokerats till värme, exklusive rökgaskondensering och hjälpel",'Slutlig allokering'!$B$2:$AK$2,0),FALSE),"")</f>
        <v>0.41039204809329677</v>
      </c>
      <c r="AK228" s="55">
        <f t="shared" si="7"/>
        <v>0.41039204809329682</v>
      </c>
    </row>
    <row r="229" spans="1:37" x14ac:dyDescent="0.25">
      <c r="A229" s="28" t="s">
        <v>303</v>
      </c>
      <c r="B229" s="28" t="s">
        <v>304</v>
      </c>
      <c r="C229" t="str">
        <f>IFERROR(VLOOKUP($B229,Kraftvärmeprod!$B$1:$AH$479,MATCH(C$3,Kraftvärmeprod!$B$1:$AG$1,0),FALSE)/1,"")</f>
        <v/>
      </c>
      <c r="D229" t="str">
        <f>IFERROR(VLOOKUP($B229,Kraftvärmeprod!$B$1:$AH$479,MATCH(D$3,Kraftvärmeprod!$B$1:$AG$1,0),FALSE)/1,"")</f>
        <v/>
      </c>
      <c r="E229">
        <f>IFERROR(VLOOKUP($B229,Kraftvärmeprod!$B$1:$AH$479,MATCH(E$2,Kraftvärmeprod!$B$1:$AG$1,0),FALSE)/1,0)-IFERROR(VLOOKUP($B229,'Slutlig allokering'!$B$2:$AC$462,MATCH(E$3,'Slutlig allokering'!$B$2:$AJ$2,0),FALSE)/1,0)</f>
        <v>0</v>
      </c>
      <c r="F229">
        <f>IFERROR(VLOOKUP($B229,Kraftvärmeprod!$B$1:$AH$479,MATCH(F$2,Kraftvärmeprod!$B$1:$AG$1,0),FALSE)/1,0)-IFERROR(VLOOKUP($B229,'Slutlig allokering'!$B$2:$AC$462,MATCH(F$3,'Slutlig allokering'!$B$2:$AJ$2,0),FALSE)/1,0)</f>
        <v>0</v>
      </c>
      <c r="G229">
        <f>IFERROR(VLOOKUP($B229,Kraftvärmeprod!$B$1:$AH$479,MATCH(G$2,Kraftvärmeprod!$B$1:$AG$1,0),FALSE)/1,0)-IFERROR(VLOOKUP($B229,'Slutlig allokering'!$B$2:$AC$462,MATCH(G$3,'Slutlig allokering'!$B$2:$AJ$2,0),FALSE)/1,0)</f>
        <v>0</v>
      </c>
      <c r="H229">
        <f>IFERROR(VLOOKUP($B229,Kraftvärmeprod!$B$1:$AH$479,MATCH(H$2,Kraftvärmeprod!$B$1:$AG$1,0),FALSE)/1,0)-IFERROR(VLOOKUP($B229,'Slutlig allokering'!$B$2:$AC$462,MATCH(H$3,'Slutlig allokering'!$B$2:$AJ$2,0),FALSE)/1,0)</f>
        <v>0</v>
      </c>
      <c r="I229">
        <f>IFERROR(VLOOKUP($B229,Kraftvärmeprod!$B$1:$AH$479,MATCH(I$2,Kraftvärmeprod!$B$1:$AG$1,0),FALSE)/1,0)-IFERROR(VLOOKUP($B229,'Slutlig allokering'!$B$2:$AC$462,MATCH(I$3,'Slutlig allokering'!$B$2:$AJ$2,0),FALSE)/1,0)</f>
        <v>0</v>
      </c>
      <c r="J229">
        <f>IFERROR(VLOOKUP($B229,Kraftvärmeprod!$B$1:$AH$479,MATCH(J$2,Kraftvärmeprod!$B$1:$AG$1,0),FALSE)/1,0)-IFERROR(VLOOKUP($B229,'Slutlig allokering'!$B$2:$AC$462,MATCH(J$3,'Slutlig allokering'!$B$2:$AJ$2,0),FALSE)/1,0)</f>
        <v>0</v>
      </c>
      <c r="K229">
        <f>IFERROR(VLOOKUP($B229,Kraftvärmeprod!$B$1:$AH$479,MATCH(K$2,Kraftvärmeprod!$B$1:$AG$1,0),FALSE)/1,0)-IFERROR(VLOOKUP($B229,'Slutlig allokering'!$B$2:$AC$462,MATCH(K$3,'Slutlig allokering'!$B$2:$AJ$2,0),FALSE)/1,0)</f>
        <v>0</v>
      </c>
      <c r="L229">
        <f>IFERROR(VLOOKUP($B229,Kraftvärmeprod!$B$1:$AH$479,MATCH(L$2,Kraftvärmeprod!$B$1:$AG$1,0),FALSE)/1,0)-IFERROR(VLOOKUP($B229,'Slutlig allokering'!$B$2:$AC$462,MATCH(L$3,'Slutlig allokering'!$B$2:$AJ$2,0),FALSE)/1,0)</f>
        <v>0</v>
      </c>
      <c r="M229" s="143">
        <f>IFERROR(VLOOKUP($B229,Miljö!$B$1:$S$477,MATCH(M$2,Miljö!$B$1:$X$1,0),FALSE)/1,0)-IFERROR(VLOOKUP($B229,'Slutlig allokering'!$B$2:$AC$462,MATCH(M$3,'Slutlig allokering'!$B$2:$AJ$2,0),FALSE)/1,0)</f>
        <v>0</v>
      </c>
      <c r="N229">
        <f>IFERROR(VLOOKUP($B229,Kraftvärmeprod!$B$1:$AH$479,MATCH(N$2,Kraftvärmeprod!$B$1:$AG$1,0),FALSE)/1,0)-IFERROR(VLOOKUP($B229,'Slutlig allokering'!$B$2:$AC$462,MATCH(N$3,'Slutlig allokering'!$B$2:$AJ$2,0),FALSE)/1,0)</f>
        <v>0</v>
      </c>
      <c r="O229">
        <f>IFERROR(VLOOKUP($B229,Kraftvärmeprod!$B$1:$AH$479,MATCH(O$2,Kraftvärmeprod!$B$1:$AG$1,0),FALSE)/1,0)-IFERROR(VLOOKUP($B229,'Slutlig allokering'!$B$2:$AC$462,MATCH(O$3,'Slutlig allokering'!$B$2:$AJ$2,0),FALSE)/1,0)</f>
        <v>0</v>
      </c>
      <c r="P229">
        <f>IFERROR(VLOOKUP($B229,Kraftvärmeprod!$B$1:$AH$479,MATCH(P$2,Kraftvärmeprod!$B$1:$AG$1,0),FALSE)/1,0)-IFERROR(VLOOKUP($B229,'Slutlig allokering'!$B$2:$AC$462,MATCH(P$3,'Slutlig allokering'!$B$2:$AJ$2,0),FALSE)/1,0)</f>
        <v>0</v>
      </c>
      <c r="Q229">
        <f>IFERROR(VLOOKUP($B229,Kraftvärmeprod!$B$1:$AH$479,MATCH(Q$2,Kraftvärmeprod!$B$1:$AG$1,0),FALSE)/1,0)-IFERROR(VLOOKUP($B229,'Slutlig allokering'!$B$2:$AC$462,MATCH(Q$3,'Slutlig allokering'!$B$2:$AJ$2,0),FALSE)/1,0)</f>
        <v>0</v>
      </c>
      <c r="R229">
        <f>IFERROR(VLOOKUP($B229,Kraftvärmeprod!$B$1:$AH$479,MATCH(R$2,Kraftvärmeprod!$B$1:$AG$1,0),FALSE)/1,0)-IFERROR(VLOOKUP($B229,'Slutlig allokering'!$B$2:$AC$462,MATCH(R$3,'Slutlig allokering'!$B$2:$AJ$2,0),FALSE)/1,0)</f>
        <v>0</v>
      </c>
      <c r="S229">
        <f>IFERROR(VLOOKUP($B229,Kraftvärmeprod!$B$1:$AH$479,MATCH(S$2,Kraftvärmeprod!$B$1:$AG$1,0),FALSE)/1,0)-IFERROR(VLOOKUP($B229,'Slutlig allokering'!$B$2:$AC$462,MATCH(S$3,'Slutlig allokering'!$B$2:$AJ$2,0),FALSE)/1,0)</f>
        <v>0</v>
      </c>
      <c r="T229">
        <f>IFERROR(VLOOKUP($B229,Kraftvärmeprod!$B$1:$AH$479,MATCH(T$2,Kraftvärmeprod!$B$1:$AG$1,0),FALSE)/1,0)-IFERROR(VLOOKUP($B229,'Slutlig allokering'!$B$2:$AC$462,MATCH(T$3,'Slutlig allokering'!$B$2:$AJ$2,0),FALSE)/1,0)</f>
        <v>0</v>
      </c>
      <c r="U229">
        <f>IFERROR(VLOOKUP($B229,Kraftvärmeprod!$B$1:$AH$479,MATCH(U$2,Kraftvärmeprod!$B$1:$AG$1,0),FALSE)/1,0)-IFERROR(VLOOKUP($B229,'Slutlig allokering'!$B$2:$AC$462,MATCH(U$3,'Slutlig allokering'!$B$2:$AJ$2,0),FALSE)/1,0)</f>
        <v>0</v>
      </c>
      <c r="V229">
        <f>IFERROR(VLOOKUP($B229,Kraftvärmeprod!$B$1:$AH$479,MATCH(V$2,Kraftvärmeprod!$B$1:$AG$1,0),FALSE)/1,0)-IFERROR(VLOOKUP($B229,'Slutlig allokering'!$B$2:$AC$462,MATCH(V$3,'Slutlig allokering'!$B$2:$AJ$2,0),FALSE)/1,0)</f>
        <v>0</v>
      </c>
      <c r="W229">
        <f>IFERROR(VLOOKUP($B229,Kraftvärmeprod!$B$1:$AH$479,MATCH(W$2,Kraftvärmeprod!$B$1:$AG$1,0),FALSE)/1,0)-IFERROR(VLOOKUP($B229,'Slutlig allokering'!$B$2:$AC$462,MATCH(W$3,'Slutlig allokering'!$B$2:$AJ$2,0),FALSE)/1,0)</f>
        <v>0</v>
      </c>
      <c r="X229">
        <f>IFERROR(VLOOKUP($B229,Kraftvärmeprod!$B$1:$AH$479,MATCH(X$2,Kraftvärmeprod!$B$1:$AG$1,0),FALSE)/1,0)-IFERROR(VLOOKUP($B229,'Slutlig allokering'!$B$2:$AC$462,MATCH(X$3,'Slutlig allokering'!$B$2:$AJ$2,0),FALSE)/1,0)</f>
        <v>0</v>
      </c>
      <c r="Y229">
        <f>IFERROR(VLOOKUP($B229,Kraftvärmeprod!$B$1:$AH$479,MATCH(Y$2,Kraftvärmeprod!$B$1:$AG$1,0),FALSE)/1,0)-IFERROR(VLOOKUP($B229,'Slutlig allokering'!$B$2:$AC$462,MATCH(Y$3,'Slutlig allokering'!$B$2:$AJ$2,0),FALSE)/1,0)</f>
        <v>0</v>
      </c>
      <c r="Z229">
        <f>IFERROR(VLOOKUP($B229,Kraftvärmeprod!$B$1:$AH$479,MATCH(Z$2,Kraftvärmeprod!$B$1:$AG$1,0),FALSE)/1,0)-IFERROR(VLOOKUP($B229,'Slutlig allokering'!$B$2:$AC$462,MATCH(Z$3,'Slutlig allokering'!$B$2:$AJ$2,0),FALSE)/1,0)</f>
        <v>0</v>
      </c>
      <c r="AA229">
        <f>IFERROR(VLOOKUP($B229,Kraftvärmeprod!$B$1:$AH$479,MATCH(AA$2,Kraftvärmeprod!$B$1:$AG$1,0),FALSE)/1,0)-IFERROR(VLOOKUP($B229,'Slutlig allokering'!$B$2:$AC$462,MATCH(AA$3,'Slutlig allokering'!$B$2:$AJ$2,0),FALSE)/1,0)</f>
        <v>0</v>
      </c>
      <c r="AB229">
        <f>IFERROR(VLOOKUP($B229,Kraftvärmeprod!$B$1:$AH$479,MATCH(AB$2,Kraftvärmeprod!$B$1:$AG$1,0),FALSE)/1,0)-IFERROR(VLOOKUP($B229,'Slutlig allokering'!$B$2:$AC$462,MATCH(AB$3,'Slutlig allokering'!$B$2:$AJ$2,0),FALSE)/1,0)</f>
        <v>0</v>
      </c>
      <c r="AE229">
        <f t="shared" si="6"/>
        <v>0</v>
      </c>
      <c r="AG229">
        <f>IFERROR(VLOOKUP(B229,'Slutlig allokering'!$B$2:$AJ$462,MATCH("Summa justerad allokerad tillförd energi (utan hjälpel och rökgaskondensering):",'Slutlig allokering'!$B$2:$AK$2,0),FALSE)/1,"")</f>
        <v>0</v>
      </c>
      <c r="AI229" s="55" t="str">
        <f>IFERROR(1-VLOOKUP(B229,'Slutlig allokering'!$B$2:$AJ$462,MATCH("Andel av bränsle i kvv som allokerats till värme, exklusive rökgaskondensering och hjälpel",'Slutlig allokering'!$B$2:$AK$2,0),FALSE),"")</f>
        <v/>
      </c>
      <c r="AK229" s="55" t="str">
        <f t="shared" si="7"/>
        <v/>
      </c>
    </row>
    <row r="230" spans="1:37" x14ac:dyDescent="0.25">
      <c r="A230" s="28" t="s">
        <v>305</v>
      </c>
      <c r="B230" s="28" t="s">
        <v>306</v>
      </c>
      <c r="C230" t="str">
        <f>IFERROR(VLOOKUP($B230,Kraftvärmeprod!$B$1:$AH$479,MATCH(C$3,Kraftvärmeprod!$B$1:$AG$1,0),FALSE)/1,"")</f>
        <v/>
      </c>
      <c r="D230" t="str">
        <f>IFERROR(VLOOKUP($B230,Kraftvärmeprod!$B$1:$AH$479,MATCH(D$3,Kraftvärmeprod!$B$1:$AG$1,0),FALSE)/1,"")</f>
        <v/>
      </c>
      <c r="E230">
        <f>IFERROR(VLOOKUP($B230,Kraftvärmeprod!$B$1:$AH$479,MATCH(E$2,Kraftvärmeprod!$B$1:$AG$1,0),FALSE)/1,0)-IFERROR(VLOOKUP($B230,'Slutlig allokering'!$B$2:$AC$462,MATCH(E$3,'Slutlig allokering'!$B$2:$AJ$2,0),FALSE)/1,0)</f>
        <v>0</v>
      </c>
      <c r="F230">
        <f>IFERROR(VLOOKUP($B230,Kraftvärmeprod!$B$1:$AH$479,MATCH(F$2,Kraftvärmeprod!$B$1:$AG$1,0),FALSE)/1,0)-IFERROR(VLOOKUP($B230,'Slutlig allokering'!$B$2:$AC$462,MATCH(F$3,'Slutlig allokering'!$B$2:$AJ$2,0),FALSE)/1,0)</f>
        <v>0</v>
      </c>
      <c r="G230">
        <f>IFERROR(VLOOKUP($B230,Kraftvärmeprod!$B$1:$AH$479,MATCH(G$2,Kraftvärmeprod!$B$1:$AG$1,0),FALSE)/1,0)-IFERROR(VLOOKUP($B230,'Slutlig allokering'!$B$2:$AC$462,MATCH(G$3,'Slutlig allokering'!$B$2:$AJ$2,0),FALSE)/1,0)</f>
        <v>0</v>
      </c>
      <c r="H230">
        <f>IFERROR(VLOOKUP($B230,Kraftvärmeprod!$B$1:$AH$479,MATCH(H$2,Kraftvärmeprod!$B$1:$AG$1,0),FALSE)/1,0)-IFERROR(VLOOKUP($B230,'Slutlig allokering'!$B$2:$AC$462,MATCH(H$3,'Slutlig allokering'!$B$2:$AJ$2,0),FALSE)/1,0)</f>
        <v>0</v>
      </c>
      <c r="I230">
        <f>IFERROR(VLOOKUP($B230,Kraftvärmeprod!$B$1:$AH$479,MATCH(I$2,Kraftvärmeprod!$B$1:$AG$1,0),FALSE)/1,0)-IFERROR(VLOOKUP($B230,'Slutlig allokering'!$B$2:$AC$462,MATCH(I$3,'Slutlig allokering'!$B$2:$AJ$2,0),FALSE)/1,0)</f>
        <v>0</v>
      </c>
      <c r="J230">
        <f>IFERROR(VLOOKUP($B230,Kraftvärmeprod!$B$1:$AH$479,MATCH(J$2,Kraftvärmeprod!$B$1:$AG$1,0),FALSE)/1,0)-IFERROR(VLOOKUP($B230,'Slutlig allokering'!$B$2:$AC$462,MATCH(J$3,'Slutlig allokering'!$B$2:$AJ$2,0),FALSE)/1,0)</f>
        <v>0</v>
      </c>
      <c r="K230">
        <f>IFERROR(VLOOKUP($B230,Kraftvärmeprod!$B$1:$AH$479,MATCH(K$2,Kraftvärmeprod!$B$1:$AG$1,0),FALSE)/1,0)-IFERROR(VLOOKUP($B230,'Slutlig allokering'!$B$2:$AC$462,MATCH(K$3,'Slutlig allokering'!$B$2:$AJ$2,0),FALSE)/1,0)</f>
        <v>0</v>
      </c>
      <c r="L230">
        <f>IFERROR(VLOOKUP($B230,Kraftvärmeprod!$B$1:$AH$479,MATCH(L$2,Kraftvärmeprod!$B$1:$AG$1,0),FALSE)/1,0)-IFERROR(VLOOKUP($B230,'Slutlig allokering'!$B$2:$AC$462,MATCH(L$3,'Slutlig allokering'!$B$2:$AJ$2,0),FALSE)/1,0)</f>
        <v>0</v>
      </c>
      <c r="M230" s="143">
        <f>IFERROR(VLOOKUP($B230,Miljö!$B$1:$S$477,MATCH(M$2,Miljö!$B$1:$X$1,0),FALSE)/1,0)-IFERROR(VLOOKUP($B230,'Slutlig allokering'!$B$2:$AC$462,MATCH(M$3,'Slutlig allokering'!$B$2:$AJ$2,0),FALSE)/1,0)</f>
        <v>0</v>
      </c>
      <c r="N230">
        <f>IFERROR(VLOOKUP($B230,Kraftvärmeprod!$B$1:$AH$479,MATCH(N$2,Kraftvärmeprod!$B$1:$AG$1,0),FALSE)/1,0)-IFERROR(VLOOKUP($B230,'Slutlig allokering'!$B$2:$AC$462,MATCH(N$3,'Slutlig allokering'!$B$2:$AJ$2,0),FALSE)/1,0)</f>
        <v>0</v>
      </c>
      <c r="O230">
        <f>IFERROR(VLOOKUP($B230,Kraftvärmeprod!$B$1:$AH$479,MATCH(O$2,Kraftvärmeprod!$B$1:$AG$1,0),FALSE)/1,0)-IFERROR(VLOOKUP($B230,'Slutlig allokering'!$B$2:$AC$462,MATCH(O$3,'Slutlig allokering'!$B$2:$AJ$2,0),FALSE)/1,0)</f>
        <v>0</v>
      </c>
      <c r="P230">
        <f>IFERROR(VLOOKUP($B230,Kraftvärmeprod!$B$1:$AH$479,MATCH(P$2,Kraftvärmeprod!$B$1:$AG$1,0),FALSE)/1,0)-IFERROR(VLOOKUP($B230,'Slutlig allokering'!$B$2:$AC$462,MATCH(P$3,'Slutlig allokering'!$B$2:$AJ$2,0),FALSE)/1,0)</f>
        <v>0</v>
      </c>
      <c r="Q230">
        <f>IFERROR(VLOOKUP($B230,Kraftvärmeprod!$B$1:$AH$479,MATCH(Q$2,Kraftvärmeprod!$B$1:$AG$1,0),FALSE)/1,0)-IFERROR(VLOOKUP($B230,'Slutlig allokering'!$B$2:$AC$462,MATCH(Q$3,'Slutlig allokering'!$B$2:$AJ$2,0),FALSE)/1,0)</f>
        <v>0</v>
      </c>
      <c r="R230">
        <f>IFERROR(VLOOKUP($B230,Kraftvärmeprod!$B$1:$AH$479,MATCH(R$2,Kraftvärmeprod!$B$1:$AG$1,0),FALSE)/1,0)-IFERROR(VLOOKUP($B230,'Slutlig allokering'!$B$2:$AC$462,MATCH(R$3,'Slutlig allokering'!$B$2:$AJ$2,0),FALSE)/1,0)</f>
        <v>0</v>
      </c>
      <c r="S230">
        <f>IFERROR(VLOOKUP($B230,Kraftvärmeprod!$B$1:$AH$479,MATCH(S$2,Kraftvärmeprod!$B$1:$AG$1,0),FALSE)/1,0)-IFERROR(VLOOKUP($B230,'Slutlig allokering'!$B$2:$AC$462,MATCH(S$3,'Slutlig allokering'!$B$2:$AJ$2,0),FALSE)/1,0)</f>
        <v>0</v>
      </c>
      <c r="T230">
        <f>IFERROR(VLOOKUP($B230,Kraftvärmeprod!$B$1:$AH$479,MATCH(T$2,Kraftvärmeprod!$B$1:$AG$1,0),FALSE)/1,0)-IFERROR(VLOOKUP($B230,'Slutlig allokering'!$B$2:$AC$462,MATCH(T$3,'Slutlig allokering'!$B$2:$AJ$2,0),FALSE)/1,0)</f>
        <v>0</v>
      </c>
      <c r="U230">
        <f>IFERROR(VLOOKUP($B230,Kraftvärmeprod!$B$1:$AH$479,MATCH(U$2,Kraftvärmeprod!$B$1:$AG$1,0),FALSE)/1,0)-IFERROR(VLOOKUP($B230,'Slutlig allokering'!$B$2:$AC$462,MATCH(U$3,'Slutlig allokering'!$B$2:$AJ$2,0),FALSE)/1,0)</f>
        <v>0</v>
      </c>
      <c r="V230">
        <f>IFERROR(VLOOKUP($B230,Kraftvärmeprod!$B$1:$AH$479,MATCH(V$2,Kraftvärmeprod!$B$1:$AG$1,0),FALSE)/1,0)-IFERROR(VLOOKUP($B230,'Slutlig allokering'!$B$2:$AC$462,MATCH(V$3,'Slutlig allokering'!$B$2:$AJ$2,0),FALSE)/1,0)</f>
        <v>0</v>
      </c>
      <c r="W230">
        <f>IFERROR(VLOOKUP($B230,Kraftvärmeprod!$B$1:$AH$479,MATCH(W$2,Kraftvärmeprod!$B$1:$AG$1,0),FALSE)/1,0)-IFERROR(VLOOKUP($B230,'Slutlig allokering'!$B$2:$AC$462,MATCH(W$3,'Slutlig allokering'!$B$2:$AJ$2,0),FALSE)/1,0)</f>
        <v>0</v>
      </c>
      <c r="X230">
        <f>IFERROR(VLOOKUP($B230,Kraftvärmeprod!$B$1:$AH$479,MATCH(X$2,Kraftvärmeprod!$B$1:$AG$1,0),FALSE)/1,0)-IFERROR(VLOOKUP($B230,'Slutlig allokering'!$B$2:$AC$462,MATCH(X$3,'Slutlig allokering'!$B$2:$AJ$2,0),FALSE)/1,0)</f>
        <v>0</v>
      </c>
      <c r="Y230">
        <f>IFERROR(VLOOKUP($B230,Kraftvärmeprod!$B$1:$AH$479,MATCH(Y$2,Kraftvärmeprod!$B$1:$AG$1,0),FALSE)/1,0)-IFERROR(VLOOKUP($B230,'Slutlig allokering'!$B$2:$AC$462,MATCH(Y$3,'Slutlig allokering'!$B$2:$AJ$2,0),FALSE)/1,0)</f>
        <v>0</v>
      </c>
      <c r="Z230">
        <f>IFERROR(VLOOKUP($B230,Kraftvärmeprod!$B$1:$AH$479,MATCH(Z$2,Kraftvärmeprod!$B$1:$AG$1,0),FALSE)/1,0)-IFERROR(VLOOKUP($B230,'Slutlig allokering'!$B$2:$AC$462,MATCH(Z$3,'Slutlig allokering'!$B$2:$AJ$2,0),FALSE)/1,0)</f>
        <v>0</v>
      </c>
      <c r="AA230">
        <f>IFERROR(VLOOKUP($B230,Kraftvärmeprod!$B$1:$AH$479,MATCH(AA$2,Kraftvärmeprod!$B$1:$AG$1,0),FALSE)/1,0)-IFERROR(VLOOKUP($B230,'Slutlig allokering'!$B$2:$AC$462,MATCH(AA$3,'Slutlig allokering'!$B$2:$AJ$2,0),FALSE)/1,0)</f>
        <v>0</v>
      </c>
      <c r="AB230">
        <f>IFERROR(VLOOKUP($B230,Kraftvärmeprod!$B$1:$AH$479,MATCH(AB$2,Kraftvärmeprod!$B$1:$AG$1,0),FALSE)/1,0)-IFERROR(VLOOKUP($B230,'Slutlig allokering'!$B$2:$AC$462,MATCH(AB$3,'Slutlig allokering'!$B$2:$AJ$2,0),FALSE)/1,0)</f>
        <v>0</v>
      </c>
      <c r="AE230">
        <f t="shared" si="6"/>
        <v>0</v>
      </c>
      <c r="AG230">
        <f>IFERROR(VLOOKUP(B230,'Slutlig allokering'!$B$2:$AJ$462,MATCH("Summa justerad allokerad tillförd energi (utan hjälpel och rökgaskondensering):",'Slutlig allokering'!$B$2:$AK$2,0),FALSE)/1,"")</f>
        <v>0</v>
      </c>
      <c r="AI230" s="55" t="str">
        <f>IFERROR(1-VLOOKUP(B230,'Slutlig allokering'!$B$2:$AJ$462,MATCH("Andel av bränsle i kvv som allokerats till värme, exklusive rökgaskondensering och hjälpel",'Slutlig allokering'!$B$2:$AK$2,0),FALSE),"")</f>
        <v/>
      </c>
      <c r="AK230" s="55" t="str">
        <f t="shared" si="7"/>
        <v/>
      </c>
    </row>
    <row r="231" spans="1:37" x14ac:dyDescent="0.25">
      <c r="A231" s="28" t="s">
        <v>305</v>
      </c>
      <c r="B231" s="28" t="s">
        <v>307</v>
      </c>
      <c r="C231" t="str">
        <f>IFERROR(VLOOKUP($B231,Kraftvärmeprod!$B$1:$AH$479,MATCH(C$3,Kraftvärmeprod!$B$1:$AG$1,0),FALSE)/1,"")</f>
        <v/>
      </c>
      <c r="D231" t="str">
        <f>IFERROR(VLOOKUP($B231,Kraftvärmeprod!$B$1:$AH$479,MATCH(D$3,Kraftvärmeprod!$B$1:$AG$1,0),FALSE)/1,"")</f>
        <v/>
      </c>
      <c r="E231">
        <f>IFERROR(VLOOKUP($B231,Kraftvärmeprod!$B$1:$AH$479,MATCH(E$2,Kraftvärmeprod!$B$1:$AG$1,0),FALSE)/1,0)-IFERROR(VLOOKUP($B231,'Slutlig allokering'!$B$2:$AC$462,MATCH(E$3,'Slutlig allokering'!$B$2:$AJ$2,0),FALSE)/1,0)</f>
        <v>0</v>
      </c>
      <c r="F231">
        <f>IFERROR(VLOOKUP($B231,Kraftvärmeprod!$B$1:$AH$479,MATCH(F$2,Kraftvärmeprod!$B$1:$AG$1,0),FALSE)/1,0)-IFERROR(VLOOKUP($B231,'Slutlig allokering'!$B$2:$AC$462,MATCH(F$3,'Slutlig allokering'!$B$2:$AJ$2,0),FALSE)/1,0)</f>
        <v>0</v>
      </c>
      <c r="G231">
        <f>IFERROR(VLOOKUP($B231,Kraftvärmeprod!$B$1:$AH$479,MATCH(G$2,Kraftvärmeprod!$B$1:$AG$1,0),FALSE)/1,0)-IFERROR(VLOOKUP($B231,'Slutlig allokering'!$B$2:$AC$462,MATCH(G$3,'Slutlig allokering'!$B$2:$AJ$2,0),FALSE)/1,0)</f>
        <v>0</v>
      </c>
      <c r="H231">
        <f>IFERROR(VLOOKUP($B231,Kraftvärmeprod!$B$1:$AH$479,MATCH(H$2,Kraftvärmeprod!$B$1:$AG$1,0),FALSE)/1,0)-IFERROR(VLOOKUP($B231,'Slutlig allokering'!$B$2:$AC$462,MATCH(H$3,'Slutlig allokering'!$B$2:$AJ$2,0),FALSE)/1,0)</f>
        <v>0</v>
      </c>
      <c r="I231">
        <f>IFERROR(VLOOKUP($B231,Kraftvärmeprod!$B$1:$AH$479,MATCH(I$2,Kraftvärmeprod!$B$1:$AG$1,0),FALSE)/1,0)-IFERROR(VLOOKUP($B231,'Slutlig allokering'!$B$2:$AC$462,MATCH(I$3,'Slutlig allokering'!$B$2:$AJ$2,0),FALSE)/1,0)</f>
        <v>0</v>
      </c>
      <c r="J231">
        <f>IFERROR(VLOOKUP($B231,Kraftvärmeprod!$B$1:$AH$479,MATCH(J$2,Kraftvärmeprod!$B$1:$AG$1,0),FALSE)/1,0)-IFERROR(VLOOKUP($B231,'Slutlig allokering'!$B$2:$AC$462,MATCH(J$3,'Slutlig allokering'!$B$2:$AJ$2,0),FALSE)/1,0)</f>
        <v>0</v>
      </c>
      <c r="K231">
        <f>IFERROR(VLOOKUP($B231,Kraftvärmeprod!$B$1:$AH$479,MATCH(K$2,Kraftvärmeprod!$B$1:$AG$1,0),FALSE)/1,0)-IFERROR(VLOOKUP($B231,'Slutlig allokering'!$B$2:$AC$462,MATCH(K$3,'Slutlig allokering'!$B$2:$AJ$2,0),FALSE)/1,0)</f>
        <v>0</v>
      </c>
      <c r="L231">
        <f>IFERROR(VLOOKUP($B231,Kraftvärmeprod!$B$1:$AH$479,MATCH(L$2,Kraftvärmeprod!$B$1:$AG$1,0),FALSE)/1,0)-IFERROR(VLOOKUP($B231,'Slutlig allokering'!$B$2:$AC$462,MATCH(L$3,'Slutlig allokering'!$B$2:$AJ$2,0),FALSE)/1,0)</f>
        <v>0</v>
      </c>
      <c r="M231" s="143">
        <f>IFERROR(VLOOKUP($B231,Miljö!$B$1:$S$477,MATCH(M$2,Miljö!$B$1:$X$1,0),FALSE)/1,0)-IFERROR(VLOOKUP($B231,'Slutlig allokering'!$B$2:$AC$462,MATCH(M$3,'Slutlig allokering'!$B$2:$AJ$2,0),FALSE)/1,0)</f>
        <v>0</v>
      </c>
      <c r="N231">
        <f>IFERROR(VLOOKUP($B231,Kraftvärmeprod!$B$1:$AH$479,MATCH(N$2,Kraftvärmeprod!$B$1:$AG$1,0),FALSE)/1,0)-IFERROR(VLOOKUP($B231,'Slutlig allokering'!$B$2:$AC$462,MATCH(N$3,'Slutlig allokering'!$B$2:$AJ$2,0),FALSE)/1,0)</f>
        <v>0</v>
      </c>
      <c r="O231">
        <f>IFERROR(VLOOKUP($B231,Kraftvärmeprod!$B$1:$AH$479,MATCH(O$2,Kraftvärmeprod!$B$1:$AG$1,0),FALSE)/1,0)-IFERROR(VLOOKUP($B231,'Slutlig allokering'!$B$2:$AC$462,MATCH(O$3,'Slutlig allokering'!$B$2:$AJ$2,0),FALSE)/1,0)</f>
        <v>0</v>
      </c>
      <c r="P231">
        <f>IFERROR(VLOOKUP($B231,Kraftvärmeprod!$B$1:$AH$479,MATCH(P$2,Kraftvärmeprod!$B$1:$AG$1,0),FALSE)/1,0)-IFERROR(VLOOKUP($B231,'Slutlig allokering'!$B$2:$AC$462,MATCH(P$3,'Slutlig allokering'!$B$2:$AJ$2,0),FALSE)/1,0)</f>
        <v>0</v>
      </c>
      <c r="Q231">
        <f>IFERROR(VLOOKUP($B231,Kraftvärmeprod!$B$1:$AH$479,MATCH(Q$2,Kraftvärmeprod!$B$1:$AG$1,0),FALSE)/1,0)-IFERROR(VLOOKUP($B231,'Slutlig allokering'!$B$2:$AC$462,MATCH(Q$3,'Slutlig allokering'!$B$2:$AJ$2,0),FALSE)/1,0)</f>
        <v>0</v>
      </c>
      <c r="R231">
        <f>IFERROR(VLOOKUP($B231,Kraftvärmeprod!$B$1:$AH$479,MATCH(R$2,Kraftvärmeprod!$B$1:$AG$1,0),FALSE)/1,0)-IFERROR(VLOOKUP($B231,'Slutlig allokering'!$B$2:$AC$462,MATCH(R$3,'Slutlig allokering'!$B$2:$AJ$2,0),FALSE)/1,0)</f>
        <v>0</v>
      </c>
      <c r="S231">
        <f>IFERROR(VLOOKUP($B231,Kraftvärmeprod!$B$1:$AH$479,MATCH(S$2,Kraftvärmeprod!$B$1:$AG$1,0),FALSE)/1,0)-IFERROR(VLOOKUP($B231,'Slutlig allokering'!$B$2:$AC$462,MATCH(S$3,'Slutlig allokering'!$B$2:$AJ$2,0),FALSE)/1,0)</f>
        <v>0</v>
      </c>
      <c r="T231">
        <f>IFERROR(VLOOKUP($B231,Kraftvärmeprod!$B$1:$AH$479,MATCH(T$2,Kraftvärmeprod!$B$1:$AG$1,0),FALSE)/1,0)-IFERROR(VLOOKUP($B231,'Slutlig allokering'!$B$2:$AC$462,MATCH(T$3,'Slutlig allokering'!$B$2:$AJ$2,0),FALSE)/1,0)</f>
        <v>0</v>
      </c>
      <c r="U231">
        <f>IFERROR(VLOOKUP($B231,Kraftvärmeprod!$B$1:$AH$479,MATCH(U$2,Kraftvärmeprod!$B$1:$AG$1,0),FALSE)/1,0)-IFERROR(VLOOKUP($B231,'Slutlig allokering'!$B$2:$AC$462,MATCH(U$3,'Slutlig allokering'!$B$2:$AJ$2,0),FALSE)/1,0)</f>
        <v>0</v>
      </c>
      <c r="V231">
        <f>IFERROR(VLOOKUP($B231,Kraftvärmeprod!$B$1:$AH$479,MATCH(V$2,Kraftvärmeprod!$B$1:$AG$1,0),FALSE)/1,0)-IFERROR(VLOOKUP($B231,'Slutlig allokering'!$B$2:$AC$462,MATCH(V$3,'Slutlig allokering'!$B$2:$AJ$2,0),FALSE)/1,0)</f>
        <v>0</v>
      </c>
      <c r="W231">
        <f>IFERROR(VLOOKUP($B231,Kraftvärmeprod!$B$1:$AH$479,MATCH(W$2,Kraftvärmeprod!$B$1:$AG$1,0),FALSE)/1,0)-IFERROR(VLOOKUP($B231,'Slutlig allokering'!$B$2:$AC$462,MATCH(W$3,'Slutlig allokering'!$B$2:$AJ$2,0),FALSE)/1,0)</f>
        <v>0</v>
      </c>
      <c r="X231">
        <f>IFERROR(VLOOKUP($B231,Kraftvärmeprod!$B$1:$AH$479,MATCH(X$2,Kraftvärmeprod!$B$1:$AG$1,0),FALSE)/1,0)-IFERROR(VLOOKUP($B231,'Slutlig allokering'!$B$2:$AC$462,MATCH(X$3,'Slutlig allokering'!$B$2:$AJ$2,0),FALSE)/1,0)</f>
        <v>0</v>
      </c>
      <c r="Y231">
        <f>IFERROR(VLOOKUP($B231,Kraftvärmeprod!$B$1:$AH$479,MATCH(Y$2,Kraftvärmeprod!$B$1:$AG$1,0),FALSE)/1,0)-IFERROR(VLOOKUP($B231,'Slutlig allokering'!$B$2:$AC$462,MATCH(Y$3,'Slutlig allokering'!$B$2:$AJ$2,0),FALSE)/1,0)</f>
        <v>0</v>
      </c>
      <c r="Z231">
        <f>IFERROR(VLOOKUP($B231,Kraftvärmeprod!$B$1:$AH$479,MATCH(Z$2,Kraftvärmeprod!$B$1:$AG$1,0),FALSE)/1,0)-IFERROR(VLOOKUP($B231,'Slutlig allokering'!$B$2:$AC$462,MATCH(Z$3,'Slutlig allokering'!$B$2:$AJ$2,0),FALSE)/1,0)</f>
        <v>0</v>
      </c>
      <c r="AA231">
        <f>IFERROR(VLOOKUP($B231,Kraftvärmeprod!$B$1:$AH$479,MATCH(AA$2,Kraftvärmeprod!$B$1:$AG$1,0),FALSE)/1,0)-IFERROR(VLOOKUP($B231,'Slutlig allokering'!$B$2:$AC$462,MATCH(AA$3,'Slutlig allokering'!$B$2:$AJ$2,0),FALSE)/1,0)</f>
        <v>0</v>
      </c>
      <c r="AB231">
        <f>IFERROR(VLOOKUP($B231,Kraftvärmeprod!$B$1:$AH$479,MATCH(AB$2,Kraftvärmeprod!$B$1:$AG$1,0),FALSE)/1,0)-IFERROR(VLOOKUP($B231,'Slutlig allokering'!$B$2:$AC$462,MATCH(AB$3,'Slutlig allokering'!$B$2:$AJ$2,0),FALSE)/1,0)</f>
        <v>0</v>
      </c>
      <c r="AE231">
        <f t="shared" si="6"/>
        <v>0</v>
      </c>
      <c r="AG231">
        <f>IFERROR(VLOOKUP(B231,'Slutlig allokering'!$B$2:$AJ$462,MATCH("Summa justerad allokerad tillförd energi (utan hjälpel och rökgaskondensering):",'Slutlig allokering'!$B$2:$AK$2,0),FALSE)/1,"")</f>
        <v>0</v>
      </c>
      <c r="AI231" s="55" t="str">
        <f>IFERROR(1-VLOOKUP(B231,'Slutlig allokering'!$B$2:$AJ$462,MATCH("Andel av bränsle i kvv som allokerats till värme, exklusive rökgaskondensering och hjälpel",'Slutlig allokering'!$B$2:$AK$2,0),FALSE),"")</f>
        <v/>
      </c>
      <c r="AK231" s="55" t="str">
        <f t="shared" si="7"/>
        <v/>
      </c>
    </row>
    <row r="232" spans="1:37" x14ac:dyDescent="0.25">
      <c r="A232" s="28" t="s">
        <v>305</v>
      </c>
      <c r="B232" s="28" t="s">
        <v>308</v>
      </c>
      <c r="C232" t="str">
        <f>IFERROR(VLOOKUP($B232,Kraftvärmeprod!$B$1:$AH$479,MATCH(C$3,Kraftvärmeprod!$B$1:$AG$1,0),FALSE)/1,"")</f>
        <v/>
      </c>
      <c r="D232" t="str">
        <f>IFERROR(VLOOKUP($B232,Kraftvärmeprod!$B$1:$AH$479,MATCH(D$3,Kraftvärmeprod!$B$1:$AG$1,0),FALSE)/1,"")</f>
        <v/>
      </c>
      <c r="E232">
        <f>IFERROR(VLOOKUP($B232,Kraftvärmeprod!$B$1:$AH$479,MATCH(E$2,Kraftvärmeprod!$B$1:$AG$1,0),FALSE)/1,0)-IFERROR(VLOOKUP($B232,'Slutlig allokering'!$B$2:$AC$462,MATCH(E$3,'Slutlig allokering'!$B$2:$AJ$2,0),FALSE)/1,0)</f>
        <v>0</v>
      </c>
      <c r="F232">
        <f>IFERROR(VLOOKUP($B232,Kraftvärmeprod!$B$1:$AH$479,MATCH(F$2,Kraftvärmeprod!$B$1:$AG$1,0),FALSE)/1,0)-IFERROR(VLOOKUP($B232,'Slutlig allokering'!$B$2:$AC$462,MATCH(F$3,'Slutlig allokering'!$B$2:$AJ$2,0),FALSE)/1,0)</f>
        <v>0</v>
      </c>
      <c r="G232">
        <f>IFERROR(VLOOKUP($B232,Kraftvärmeprod!$B$1:$AH$479,MATCH(G$2,Kraftvärmeprod!$B$1:$AG$1,0),FALSE)/1,0)-IFERROR(VLOOKUP($B232,'Slutlig allokering'!$B$2:$AC$462,MATCH(G$3,'Slutlig allokering'!$B$2:$AJ$2,0),FALSE)/1,0)</f>
        <v>0</v>
      </c>
      <c r="H232">
        <f>IFERROR(VLOOKUP($B232,Kraftvärmeprod!$B$1:$AH$479,MATCH(H$2,Kraftvärmeprod!$B$1:$AG$1,0),FALSE)/1,0)-IFERROR(VLOOKUP($B232,'Slutlig allokering'!$B$2:$AC$462,MATCH(H$3,'Slutlig allokering'!$B$2:$AJ$2,0),FALSE)/1,0)</f>
        <v>0</v>
      </c>
      <c r="I232">
        <f>IFERROR(VLOOKUP($B232,Kraftvärmeprod!$B$1:$AH$479,MATCH(I$2,Kraftvärmeprod!$B$1:$AG$1,0),FALSE)/1,0)-IFERROR(VLOOKUP($B232,'Slutlig allokering'!$B$2:$AC$462,MATCH(I$3,'Slutlig allokering'!$B$2:$AJ$2,0),FALSE)/1,0)</f>
        <v>0</v>
      </c>
      <c r="J232">
        <f>IFERROR(VLOOKUP($B232,Kraftvärmeprod!$B$1:$AH$479,MATCH(J$2,Kraftvärmeprod!$B$1:$AG$1,0),FALSE)/1,0)-IFERROR(VLOOKUP($B232,'Slutlig allokering'!$B$2:$AC$462,MATCH(J$3,'Slutlig allokering'!$B$2:$AJ$2,0),FALSE)/1,0)</f>
        <v>0</v>
      </c>
      <c r="K232">
        <f>IFERROR(VLOOKUP($B232,Kraftvärmeprod!$B$1:$AH$479,MATCH(K$2,Kraftvärmeprod!$B$1:$AG$1,0),FALSE)/1,0)-IFERROR(VLOOKUP($B232,'Slutlig allokering'!$B$2:$AC$462,MATCH(K$3,'Slutlig allokering'!$B$2:$AJ$2,0),FALSE)/1,0)</f>
        <v>0</v>
      </c>
      <c r="L232">
        <f>IFERROR(VLOOKUP($B232,Kraftvärmeprod!$B$1:$AH$479,MATCH(L$2,Kraftvärmeprod!$B$1:$AG$1,0),FALSE)/1,0)-IFERROR(VLOOKUP($B232,'Slutlig allokering'!$B$2:$AC$462,MATCH(L$3,'Slutlig allokering'!$B$2:$AJ$2,0),FALSE)/1,0)</f>
        <v>0</v>
      </c>
      <c r="M232" s="143">
        <f>IFERROR(VLOOKUP($B232,Miljö!$B$1:$S$477,MATCH(M$2,Miljö!$B$1:$X$1,0),FALSE)/1,0)-IFERROR(VLOOKUP($B232,'Slutlig allokering'!$B$2:$AC$462,MATCH(M$3,'Slutlig allokering'!$B$2:$AJ$2,0),FALSE)/1,0)</f>
        <v>0</v>
      </c>
      <c r="N232">
        <f>IFERROR(VLOOKUP($B232,Kraftvärmeprod!$B$1:$AH$479,MATCH(N$2,Kraftvärmeprod!$B$1:$AG$1,0),FALSE)/1,0)-IFERROR(VLOOKUP($B232,'Slutlig allokering'!$B$2:$AC$462,MATCH(N$3,'Slutlig allokering'!$B$2:$AJ$2,0),FALSE)/1,0)</f>
        <v>0</v>
      </c>
      <c r="O232">
        <f>IFERROR(VLOOKUP($B232,Kraftvärmeprod!$B$1:$AH$479,MATCH(O$2,Kraftvärmeprod!$B$1:$AG$1,0),FALSE)/1,0)-IFERROR(VLOOKUP($B232,'Slutlig allokering'!$B$2:$AC$462,MATCH(O$3,'Slutlig allokering'!$B$2:$AJ$2,0),FALSE)/1,0)</f>
        <v>0</v>
      </c>
      <c r="P232">
        <f>IFERROR(VLOOKUP($B232,Kraftvärmeprod!$B$1:$AH$479,MATCH(P$2,Kraftvärmeprod!$B$1:$AG$1,0),FALSE)/1,0)-IFERROR(VLOOKUP($B232,'Slutlig allokering'!$B$2:$AC$462,MATCH(P$3,'Slutlig allokering'!$B$2:$AJ$2,0),FALSE)/1,0)</f>
        <v>0</v>
      </c>
      <c r="Q232">
        <f>IFERROR(VLOOKUP($B232,Kraftvärmeprod!$B$1:$AH$479,MATCH(Q$2,Kraftvärmeprod!$B$1:$AG$1,0),FALSE)/1,0)-IFERROR(VLOOKUP($B232,'Slutlig allokering'!$B$2:$AC$462,MATCH(Q$3,'Slutlig allokering'!$B$2:$AJ$2,0),FALSE)/1,0)</f>
        <v>0</v>
      </c>
      <c r="R232">
        <f>IFERROR(VLOOKUP($B232,Kraftvärmeprod!$B$1:$AH$479,MATCH(R$2,Kraftvärmeprod!$B$1:$AG$1,0),FALSE)/1,0)-IFERROR(VLOOKUP($B232,'Slutlig allokering'!$B$2:$AC$462,MATCH(R$3,'Slutlig allokering'!$B$2:$AJ$2,0),FALSE)/1,0)</f>
        <v>0</v>
      </c>
      <c r="S232">
        <f>IFERROR(VLOOKUP($B232,Kraftvärmeprod!$B$1:$AH$479,MATCH(S$2,Kraftvärmeprod!$B$1:$AG$1,0),FALSE)/1,0)-IFERROR(VLOOKUP($B232,'Slutlig allokering'!$B$2:$AC$462,MATCH(S$3,'Slutlig allokering'!$B$2:$AJ$2,0),FALSE)/1,0)</f>
        <v>0</v>
      </c>
      <c r="T232">
        <f>IFERROR(VLOOKUP($B232,Kraftvärmeprod!$B$1:$AH$479,MATCH(T$2,Kraftvärmeprod!$B$1:$AG$1,0),FALSE)/1,0)-IFERROR(VLOOKUP($B232,'Slutlig allokering'!$B$2:$AC$462,MATCH(T$3,'Slutlig allokering'!$B$2:$AJ$2,0),FALSE)/1,0)</f>
        <v>0</v>
      </c>
      <c r="U232">
        <f>IFERROR(VLOOKUP($B232,Kraftvärmeprod!$B$1:$AH$479,MATCH(U$2,Kraftvärmeprod!$B$1:$AG$1,0),FALSE)/1,0)-IFERROR(VLOOKUP($B232,'Slutlig allokering'!$B$2:$AC$462,MATCH(U$3,'Slutlig allokering'!$B$2:$AJ$2,0),FALSE)/1,0)</f>
        <v>0</v>
      </c>
      <c r="V232">
        <f>IFERROR(VLOOKUP($B232,Kraftvärmeprod!$B$1:$AH$479,MATCH(V$2,Kraftvärmeprod!$B$1:$AG$1,0),FALSE)/1,0)-IFERROR(VLOOKUP($B232,'Slutlig allokering'!$B$2:$AC$462,MATCH(V$3,'Slutlig allokering'!$B$2:$AJ$2,0),FALSE)/1,0)</f>
        <v>0</v>
      </c>
      <c r="W232">
        <f>IFERROR(VLOOKUP($B232,Kraftvärmeprod!$B$1:$AH$479,MATCH(W$2,Kraftvärmeprod!$B$1:$AG$1,0),FALSE)/1,0)-IFERROR(VLOOKUP($B232,'Slutlig allokering'!$B$2:$AC$462,MATCH(W$3,'Slutlig allokering'!$B$2:$AJ$2,0),FALSE)/1,0)</f>
        <v>0</v>
      </c>
      <c r="X232">
        <f>IFERROR(VLOOKUP($B232,Kraftvärmeprod!$B$1:$AH$479,MATCH(X$2,Kraftvärmeprod!$B$1:$AG$1,0),FALSE)/1,0)-IFERROR(VLOOKUP($B232,'Slutlig allokering'!$B$2:$AC$462,MATCH(X$3,'Slutlig allokering'!$B$2:$AJ$2,0),FALSE)/1,0)</f>
        <v>0</v>
      </c>
      <c r="Y232">
        <f>IFERROR(VLOOKUP($B232,Kraftvärmeprod!$B$1:$AH$479,MATCH(Y$2,Kraftvärmeprod!$B$1:$AG$1,0),FALSE)/1,0)-IFERROR(VLOOKUP($B232,'Slutlig allokering'!$B$2:$AC$462,MATCH(Y$3,'Slutlig allokering'!$B$2:$AJ$2,0),FALSE)/1,0)</f>
        <v>0</v>
      </c>
      <c r="Z232">
        <f>IFERROR(VLOOKUP($B232,Kraftvärmeprod!$B$1:$AH$479,MATCH(Z$2,Kraftvärmeprod!$B$1:$AG$1,0),FALSE)/1,0)-IFERROR(VLOOKUP($B232,'Slutlig allokering'!$B$2:$AC$462,MATCH(Z$3,'Slutlig allokering'!$B$2:$AJ$2,0),FALSE)/1,0)</f>
        <v>0</v>
      </c>
      <c r="AA232">
        <f>IFERROR(VLOOKUP($B232,Kraftvärmeprod!$B$1:$AH$479,MATCH(AA$2,Kraftvärmeprod!$B$1:$AG$1,0),FALSE)/1,0)-IFERROR(VLOOKUP($B232,'Slutlig allokering'!$B$2:$AC$462,MATCH(AA$3,'Slutlig allokering'!$B$2:$AJ$2,0),FALSE)/1,0)</f>
        <v>0</v>
      </c>
      <c r="AB232">
        <f>IFERROR(VLOOKUP($B232,Kraftvärmeprod!$B$1:$AH$479,MATCH(AB$2,Kraftvärmeprod!$B$1:$AG$1,0),FALSE)/1,0)-IFERROR(VLOOKUP($B232,'Slutlig allokering'!$B$2:$AC$462,MATCH(AB$3,'Slutlig allokering'!$B$2:$AJ$2,0),FALSE)/1,0)</f>
        <v>0</v>
      </c>
      <c r="AE232">
        <f t="shared" si="6"/>
        <v>0</v>
      </c>
      <c r="AG232">
        <f>IFERROR(VLOOKUP(B232,'Slutlig allokering'!$B$2:$AJ$462,MATCH("Summa justerad allokerad tillförd energi (utan hjälpel och rökgaskondensering):",'Slutlig allokering'!$B$2:$AK$2,0),FALSE)/1,"")</f>
        <v>0</v>
      </c>
      <c r="AI232" s="55" t="str">
        <f>IFERROR(1-VLOOKUP(B232,'Slutlig allokering'!$B$2:$AJ$462,MATCH("Andel av bränsle i kvv som allokerats till värme, exklusive rökgaskondensering och hjälpel",'Slutlig allokering'!$B$2:$AK$2,0),FALSE),"")</f>
        <v/>
      </c>
      <c r="AK232" s="55" t="str">
        <f t="shared" si="7"/>
        <v/>
      </c>
    </row>
    <row r="233" spans="1:37" x14ac:dyDescent="0.25">
      <c r="A233" s="28" t="s">
        <v>305</v>
      </c>
      <c r="B233" s="28" t="s">
        <v>309</v>
      </c>
      <c r="C233" t="str">
        <f>IFERROR(VLOOKUP($B233,Kraftvärmeprod!$B$1:$AH$479,MATCH(C$3,Kraftvärmeprod!$B$1:$AG$1,0),FALSE)/1,"")</f>
        <v/>
      </c>
      <c r="D233" t="str">
        <f>IFERROR(VLOOKUP($B233,Kraftvärmeprod!$B$1:$AH$479,MATCH(D$3,Kraftvärmeprod!$B$1:$AG$1,0),FALSE)/1,"")</f>
        <v/>
      </c>
      <c r="E233">
        <f>IFERROR(VLOOKUP($B233,Kraftvärmeprod!$B$1:$AH$479,MATCH(E$2,Kraftvärmeprod!$B$1:$AG$1,0),FALSE)/1,0)-IFERROR(VLOOKUP($B233,'Slutlig allokering'!$B$2:$AC$462,MATCH(E$3,'Slutlig allokering'!$B$2:$AJ$2,0),FALSE)/1,0)</f>
        <v>0</v>
      </c>
      <c r="F233">
        <f>IFERROR(VLOOKUP($B233,Kraftvärmeprod!$B$1:$AH$479,MATCH(F$2,Kraftvärmeprod!$B$1:$AG$1,0),FALSE)/1,0)-IFERROR(VLOOKUP($B233,'Slutlig allokering'!$B$2:$AC$462,MATCH(F$3,'Slutlig allokering'!$B$2:$AJ$2,0),FALSE)/1,0)</f>
        <v>0</v>
      </c>
      <c r="G233">
        <f>IFERROR(VLOOKUP($B233,Kraftvärmeprod!$B$1:$AH$479,MATCH(G$2,Kraftvärmeprod!$B$1:$AG$1,0),FALSE)/1,0)-IFERROR(VLOOKUP($B233,'Slutlig allokering'!$B$2:$AC$462,MATCH(G$3,'Slutlig allokering'!$B$2:$AJ$2,0),FALSE)/1,0)</f>
        <v>0</v>
      </c>
      <c r="H233">
        <f>IFERROR(VLOOKUP($B233,Kraftvärmeprod!$B$1:$AH$479,MATCH(H$2,Kraftvärmeprod!$B$1:$AG$1,0),FALSE)/1,0)-IFERROR(VLOOKUP($B233,'Slutlig allokering'!$B$2:$AC$462,MATCH(H$3,'Slutlig allokering'!$B$2:$AJ$2,0),FALSE)/1,0)</f>
        <v>0</v>
      </c>
      <c r="I233">
        <f>IFERROR(VLOOKUP($B233,Kraftvärmeprod!$B$1:$AH$479,MATCH(I$2,Kraftvärmeprod!$B$1:$AG$1,0),FALSE)/1,0)-IFERROR(VLOOKUP($B233,'Slutlig allokering'!$B$2:$AC$462,MATCH(I$3,'Slutlig allokering'!$B$2:$AJ$2,0),FALSE)/1,0)</f>
        <v>0</v>
      </c>
      <c r="J233">
        <f>IFERROR(VLOOKUP($B233,Kraftvärmeprod!$B$1:$AH$479,MATCH(J$2,Kraftvärmeprod!$B$1:$AG$1,0),FALSE)/1,0)-IFERROR(VLOOKUP($B233,'Slutlig allokering'!$B$2:$AC$462,MATCH(J$3,'Slutlig allokering'!$B$2:$AJ$2,0),FALSE)/1,0)</f>
        <v>0</v>
      </c>
      <c r="K233">
        <f>IFERROR(VLOOKUP($B233,Kraftvärmeprod!$B$1:$AH$479,MATCH(K$2,Kraftvärmeprod!$B$1:$AG$1,0),FALSE)/1,0)-IFERROR(VLOOKUP($B233,'Slutlig allokering'!$B$2:$AC$462,MATCH(K$3,'Slutlig allokering'!$B$2:$AJ$2,0),FALSE)/1,0)</f>
        <v>0</v>
      </c>
      <c r="L233">
        <f>IFERROR(VLOOKUP($B233,Kraftvärmeprod!$B$1:$AH$479,MATCH(L$2,Kraftvärmeprod!$B$1:$AG$1,0),FALSE)/1,0)-IFERROR(VLOOKUP($B233,'Slutlig allokering'!$B$2:$AC$462,MATCH(L$3,'Slutlig allokering'!$B$2:$AJ$2,0),FALSE)/1,0)</f>
        <v>0</v>
      </c>
      <c r="M233" s="143">
        <f>IFERROR(VLOOKUP($B233,Miljö!$B$1:$S$477,MATCH(M$2,Miljö!$B$1:$X$1,0),FALSE)/1,0)-IFERROR(VLOOKUP($B233,'Slutlig allokering'!$B$2:$AC$462,MATCH(M$3,'Slutlig allokering'!$B$2:$AJ$2,0),FALSE)/1,0)</f>
        <v>0</v>
      </c>
      <c r="N233">
        <f>IFERROR(VLOOKUP($B233,Kraftvärmeprod!$B$1:$AH$479,MATCH(N$2,Kraftvärmeprod!$B$1:$AG$1,0),FALSE)/1,0)-IFERROR(VLOOKUP($B233,'Slutlig allokering'!$B$2:$AC$462,MATCH(N$3,'Slutlig allokering'!$B$2:$AJ$2,0),FALSE)/1,0)</f>
        <v>0</v>
      </c>
      <c r="O233">
        <f>IFERROR(VLOOKUP($B233,Kraftvärmeprod!$B$1:$AH$479,MATCH(O$2,Kraftvärmeprod!$B$1:$AG$1,0),FALSE)/1,0)-IFERROR(VLOOKUP($B233,'Slutlig allokering'!$B$2:$AC$462,MATCH(O$3,'Slutlig allokering'!$B$2:$AJ$2,0),FALSE)/1,0)</f>
        <v>0</v>
      </c>
      <c r="P233">
        <f>IFERROR(VLOOKUP($B233,Kraftvärmeprod!$B$1:$AH$479,MATCH(P$2,Kraftvärmeprod!$B$1:$AG$1,0),FALSE)/1,0)-IFERROR(VLOOKUP($B233,'Slutlig allokering'!$B$2:$AC$462,MATCH(P$3,'Slutlig allokering'!$B$2:$AJ$2,0),FALSE)/1,0)</f>
        <v>0</v>
      </c>
      <c r="Q233">
        <f>IFERROR(VLOOKUP($B233,Kraftvärmeprod!$B$1:$AH$479,MATCH(Q$2,Kraftvärmeprod!$B$1:$AG$1,0),FALSE)/1,0)-IFERROR(VLOOKUP($B233,'Slutlig allokering'!$B$2:$AC$462,MATCH(Q$3,'Slutlig allokering'!$B$2:$AJ$2,0),FALSE)/1,0)</f>
        <v>0</v>
      </c>
      <c r="R233">
        <f>IFERROR(VLOOKUP($B233,Kraftvärmeprod!$B$1:$AH$479,MATCH(R$2,Kraftvärmeprod!$B$1:$AG$1,0),FALSE)/1,0)-IFERROR(VLOOKUP($B233,'Slutlig allokering'!$B$2:$AC$462,MATCH(R$3,'Slutlig allokering'!$B$2:$AJ$2,0),FALSE)/1,0)</f>
        <v>0</v>
      </c>
      <c r="S233">
        <f>IFERROR(VLOOKUP($B233,Kraftvärmeprod!$B$1:$AH$479,MATCH(S$2,Kraftvärmeprod!$B$1:$AG$1,0),FALSE)/1,0)-IFERROR(VLOOKUP($B233,'Slutlig allokering'!$B$2:$AC$462,MATCH(S$3,'Slutlig allokering'!$B$2:$AJ$2,0),FALSE)/1,0)</f>
        <v>0</v>
      </c>
      <c r="T233">
        <f>IFERROR(VLOOKUP($B233,Kraftvärmeprod!$B$1:$AH$479,MATCH(T$2,Kraftvärmeprod!$B$1:$AG$1,0),FALSE)/1,0)-IFERROR(VLOOKUP($B233,'Slutlig allokering'!$B$2:$AC$462,MATCH(T$3,'Slutlig allokering'!$B$2:$AJ$2,0),FALSE)/1,0)</f>
        <v>0</v>
      </c>
      <c r="U233">
        <f>IFERROR(VLOOKUP($B233,Kraftvärmeprod!$B$1:$AH$479,MATCH(U$2,Kraftvärmeprod!$B$1:$AG$1,0),FALSE)/1,0)-IFERROR(VLOOKUP($B233,'Slutlig allokering'!$B$2:$AC$462,MATCH(U$3,'Slutlig allokering'!$B$2:$AJ$2,0),FALSE)/1,0)</f>
        <v>0</v>
      </c>
      <c r="V233">
        <f>IFERROR(VLOOKUP($B233,Kraftvärmeprod!$B$1:$AH$479,MATCH(V$2,Kraftvärmeprod!$B$1:$AG$1,0),FALSE)/1,0)-IFERROR(VLOOKUP($B233,'Slutlig allokering'!$B$2:$AC$462,MATCH(V$3,'Slutlig allokering'!$B$2:$AJ$2,0),FALSE)/1,0)</f>
        <v>0</v>
      </c>
      <c r="W233">
        <f>IFERROR(VLOOKUP($B233,Kraftvärmeprod!$B$1:$AH$479,MATCH(W$2,Kraftvärmeprod!$B$1:$AG$1,0),FALSE)/1,0)-IFERROR(VLOOKUP($B233,'Slutlig allokering'!$B$2:$AC$462,MATCH(W$3,'Slutlig allokering'!$B$2:$AJ$2,0),FALSE)/1,0)</f>
        <v>0</v>
      </c>
      <c r="X233">
        <f>IFERROR(VLOOKUP($B233,Kraftvärmeprod!$B$1:$AH$479,MATCH(X$2,Kraftvärmeprod!$B$1:$AG$1,0),FALSE)/1,0)-IFERROR(VLOOKUP($B233,'Slutlig allokering'!$B$2:$AC$462,MATCH(X$3,'Slutlig allokering'!$B$2:$AJ$2,0),FALSE)/1,0)</f>
        <v>0</v>
      </c>
      <c r="Y233">
        <f>IFERROR(VLOOKUP($B233,Kraftvärmeprod!$B$1:$AH$479,MATCH(Y$2,Kraftvärmeprod!$B$1:$AG$1,0),FALSE)/1,0)-IFERROR(VLOOKUP($B233,'Slutlig allokering'!$B$2:$AC$462,MATCH(Y$3,'Slutlig allokering'!$B$2:$AJ$2,0),FALSE)/1,0)</f>
        <v>0</v>
      </c>
      <c r="Z233">
        <f>IFERROR(VLOOKUP($B233,Kraftvärmeprod!$B$1:$AH$479,MATCH(Z$2,Kraftvärmeprod!$B$1:$AG$1,0),FALSE)/1,0)-IFERROR(VLOOKUP($B233,'Slutlig allokering'!$B$2:$AC$462,MATCH(Z$3,'Slutlig allokering'!$B$2:$AJ$2,0),FALSE)/1,0)</f>
        <v>0</v>
      </c>
      <c r="AA233">
        <f>IFERROR(VLOOKUP($B233,Kraftvärmeprod!$B$1:$AH$479,MATCH(AA$2,Kraftvärmeprod!$B$1:$AG$1,0),FALSE)/1,0)-IFERROR(VLOOKUP($B233,'Slutlig allokering'!$B$2:$AC$462,MATCH(AA$3,'Slutlig allokering'!$B$2:$AJ$2,0),FALSE)/1,0)</f>
        <v>0</v>
      </c>
      <c r="AB233">
        <f>IFERROR(VLOOKUP($B233,Kraftvärmeprod!$B$1:$AH$479,MATCH(AB$2,Kraftvärmeprod!$B$1:$AG$1,0),FALSE)/1,0)-IFERROR(VLOOKUP($B233,'Slutlig allokering'!$B$2:$AC$462,MATCH(AB$3,'Slutlig allokering'!$B$2:$AJ$2,0),FALSE)/1,0)</f>
        <v>0</v>
      </c>
      <c r="AE233">
        <f t="shared" si="6"/>
        <v>0</v>
      </c>
      <c r="AG233">
        <f>IFERROR(VLOOKUP(B233,'Slutlig allokering'!$B$2:$AJ$462,MATCH("Summa justerad allokerad tillförd energi (utan hjälpel och rökgaskondensering):",'Slutlig allokering'!$B$2:$AK$2,0),FALSE)/1,"")</f>
        <v>0</v>
      </c>
      <c r="AI233" s="55" t="str">
        <f>IFERROR(1-VLOOKUP(B233,'Slutlig allokering'!$B$2:$AJ$462,MATCH("Andel av bränsle i kvv som allokerats till värme, exklusive rökgaskondensering och hjälpel",'Slutlig allokering'!$B$2:$AK$2,0),FALSE),"")</f>
        <v/>
      </c>
      <c r="AK233" s="55" t="str">
        <f t="shared" si="7"/>
        <v/>
      </c>
    </row>
    <row r="234" spans="1:37" x14ac:dyDescent="0.25">
      <c r="A234" s="28" t="s">
        <v>310</v>
      </c>
      <c r="B234" s="28" t="s">
        <v>311</v>
      </c>
      <c r="C234">
        <f>IFERROR(VLOOKUP($B234,Kraftvärmeprod!$B$1:$AH$479,MATCH(C$3,Kraftvärmeprod!$B$1:$AG$1,0),FALSE)/1,"")</f>
        <v>183.93</v>
      </c>
      <c r="D234">
        <f>IFERROR(VLOOKUP($B234,Kraftvärmeprod!$B$1:$AH$479,MATCH(D$3,Kraftvärmeprod!$B$1:$AG$1,0),FALSE)/1,"")</f>
        <v>18.113</v>
      </c>
      <c r="E234">
        <f>IFERROR(VLOOKUP($B234,Kraftvärmeprod!$B$1:$AH$479,MATCH(E$2,Kraftvärmeprod!$B$1:$AG$1,0),FALSE)/1,0)-IFERROR(VLOOKUP($B234,'Slutlig allokering'!$B$2:$AC$462,MATCH(E$3,'Slutlig allokering'!$B$2:$AJ$2,0),FALSE)/1,0)</f>
        <v>35.100999999999985</v>
      </c>
      <c r="F234">
        <f>IFERROR(VLOOKUP($B234,Kraftvärmeprod!$B$1:$AH$479,MATCH(F$2,Kraftvärmeprod!$B$1:$AG$1,0),FALSE)/1,0)-IFERROR(VLOOKUP($B234,'Slutlig allokering'!$B$2:$AC$462,MATCH(F$3,'Slutlig allokering'!$B$2:$AJ$2,0),FALSE)/1,0)</f>
        <v>0</v>
      </c>
      <c r="G234">
        <f>IFERROR(VLOOKUP($B234,Kraftvärmeprod!$B$1:$AH$479,MATCH(G$2,Kraftvärmeprod!$B$1:$AG$1,0),FALSE)/1,0)-IFERROR(VLOOKUP($B234,'Slutlig allokering'!$B$2:$AC$462,MATCH(G$3,'Slutlig allokering'!$B$2:$AJ$2,0),FALSE)/1,0)</f>
        <v>0</v>
      </c>
      <c r="H234">
        <f>IFERROR(VLOOKUP($B234,Kraftvärmeprod!$B$1:$AH$479,MATCH(H$2,Kraftvärmeprod!$B$1:$AG$1,0),FALSE)/1,0)-IFERROR(VLOOKUP($B234,'Slutlig allokering'!$B$2:$AC$462,MATCH(H$3,'Slutlig allokering'!$B$2:$AJ$2,0),FALSE)/1,0)</f>
        <v>0</v>
      </c>
      <c r="I234">
        <f>IFERROR(VLOOKUP($B234,Kraftvärmeprod!$B$1:$AH$479,MATCH(I$2,Kraftvärmeprod!$B$1:$AG$1,0),FALSE)/1,0)-IFERROR(VLOOKUP($B234,'Slutlig allokering'!$B$2:$AC$462,MATCH(I$3,'Slutlig allokering'!$B$2:$AJ$2,0),FALSE)/1,0)</f>
        <v>7.4748000000000037E-2</v>
      </c>
      <c r="J234">
        <f>IFERROR(VLOOKUP($B234,Kraftvärmeprod!$B$1:$AH$479,MATCH(J$2,Kraftvärmeprod!$B$1:$AG$1,0),FALSE)/1,0)-IFERROR(VLOOKUP($B234,'Slutlig allokering'!$B$2:$AC$462,MATCH(J$3,'Slutlig allokering'!$B$2:$AJ$2,0),FALSE)/1,0)</f>
        <v>0</v>
      </c>
      <c r="K234">
        <f>IFERROR(VLOOKUP($B234,Kraftvärmeprod!$B$1:$AH$479,MATCH(K$2,Kraftvärmeprod!$B$1:$AG$1,0),FALSE)/1,0)-IFERROR(VLOOKUP($B234,'Slutlig allokering'!$B$2:$AC$462,MATCH(K$3,'Slutlig allokering'!$B$2:$AJ$2,0),FALSE)/1,0)</f>
        <v>0</v>
      </c>
      <c r="L234">
        <f>IFERROR(VLOOKUP($B234,Kraftvärmeprod!$B$1:$AH$479,MATCH(L$2,Kraftvärmeprod!$B$1:$AG$1,0),FALSE)/1,0)-IFERROR(VLOOKUP($B234,'Slutlig allokering'!$B$2:$AC$462,MATCH(L$3,'Slutlig allokering'!$B$2:$AJ$2,0),FALSE)/1,0)</f>
        <v>0</v>
      </c>
      <c r="M234" s="143">
        <f>IFERROR(VLOOKUP($B234,Miljö!$B$1:$S$477,MATCH(M$2,Miljö!$B$1:$X$1,0),FALSE)/1,0)-IFERROR(VLOOKUP($B234,'Slutlig allokering'!$B$2:$AC$462,MATCH(M$3,'Slutlig allokering'!$B$2:$AJ$2,0),FALSE)/1,0)</f>
        <v>1.34415</v>
      </c>
      <c r="N234">
        <f>IFERROR(VLOOKUP($B234,Kraftvärmeprod!$B$1:$AH$479,MATCH(N$2,Kraftvärmeprod!$B$1:$AG$1,0),FALSE)/1,0)-IFERROR(VLOOKUP($B234,'Slutlig allokering'!$B$2:$AC$462,MATCH(N$3,'Slutlig allokering'!$B$2:$AJ$2,0),FALSE)/1,0)</f>
        <v>0</v>
      </c>
      <c r="O234">
        <f>IFERROR(VLOOKUP($B234,Kraftvärmeprod!$B$1:$AH$479,MATCH(O$2,Kraftvärmeprod!$B$1:$AG$1,0),FALSE)/1,0)-IFERROR(VLOOKUP($B234,'Slutlig allokering'!$B$2:$AC$462,MATCH(O$3,'Slutlig allokering'!$B$2:$AJ$2,0),FALSE)/1,0)</f>
        <v>4.7401000000000018</v>
      </c>
      <c r="P234">
        <f>IFERROR(VLOOKUP($B234,Kraftvärmeprod!$B$1:$AH$479,MATCH(P$2,Kraftvärmeprod!$B$1:$AG$1,0),FALSE)/1,0)-IFERROR(VLOOKUP($B234,'Slutlig allokering'!$B$2:$AC$462,MATCH(P$3,'Slutlig allokering'!$B$2:$AJ$2,0),FALSE)/1,0)</f>
        <v>0</v>
      </c>
      <c r="Q234">
        <f>IFERROR(VLOOKUP($B234,Kraftvärmeprod!$B$1:$AH$479,MATCH(Q$2,Kraftvärmeprod!$B$1:$AG$1,0),FALSE)/1,0)-IFERROR(VLOOKUP($B234,'Slutlig allokering'!$B$2:$AC$462,MATCH(Q$3,'Slutlig allokering'!$B$2:$AJ$2,0),FALSE)/1,0)</f>
        <v>0</v>
      </c>
      <c r="R234">
        <f>IFERROR(VLOOKUP($B234,Kraftvärmeprod!$B$1:$AH$479,MATCH(R$2,Kraftvärmeprod!$B$1:$AG$1,0),FALSE)/1,0)-IFERROR(VLOOKUP($B234,'Slutlig allokering'!$B$2:$AC$462,MATCH(R$3,'Slutlig allokering'!$B$2:$AJ$2,0),FALSE)/1,0)</f>
        <v>0</v>
      </c>
      <c r="S234">
        <f>IFERROR(VLOOKUP($B234,Kraftvärmeprod!$B$1:$AH$479,MATCH(S$2,Kraftvärmeprod!$B$1:$AG$1,0),FALSE)/1,0)-IFERROR(VLOOKUP($B234,'Slutlig allokering'!$B$2:$AC$462,MATCH(S$3,'Slutlig allokering'!$B$2:$AJ$2,0),FALSE)/1,0)</f>
        <v>0</v>
      </c>
      <c r="T234">
        <f>IFERROR(VLOOKUP($B234,Kraftvärmeprod!$B$1:$AH$479,MATCH(T$2,Kraftvärmeprod!$B$1:$AG$1,0),FALSE)/1,0)-IFERROR(VLOOKUP($B234,'Slutlig allokering'!$B$2:$AC$462,MATCH(T$3,'Slutlig allokering'!$B$2:$AJ$2,0),FALSE)/1,0)</f>
        <v>0</v>
      </c>
      <c r="U234">
        <f>IFERROR(VLOOKUP($B234,Kraftvärmeprod!$B$1:$AH$479,MATCH(U$2,Kraftvärmeprod!$B$1:$AG$1,0),FALSE)/1,0)-IFERROR(VLOOKUP($B234,'Slutlig allokering'!$B$2:$AC$462,MATCH(U$3,'Slutlig allokering'!$B$2:$AJ$2,0),FALSE)/1,0)</f>
        <v>7.0366</v>
      </c>
      <c r="V234">
        <f>IFERROR(VLOOKUP($B234,Kraftvärmeprod!$B$1:$AH$479,MATCH(V$2,Kraftvärmeprod!$B$1:$AG$1,0),FALSE)/1,0)-IFERROR(VLOOKUP($B234,'Slutlig allokering'!$B$2:$AC$462,MATCH(V$3,'Slutlig allokering'!$B$2:$AJ$2,0),FALSE)/1,0)</f>
        <v>0</v>
      </c>
      <c r="W234">
        <f>IFERROR(VLOOKUP($B234,Kraftvärmeprod!$B$1:$AH$479,MATCH(W$2,Kraftvärmeprod!$B$1:$AG$1,0),FALSE)/1,0)-IFERROR(VLOOKUP($B234,'Slutlig allokering'!$B$2:$AC$462,MATCH(W$3,'Slutlig allokering'!$B$2:$AJ$2,0),FALSE)/1,0)</f>
        <v>0</v>
      </c>
      <c r="X234">
        <f>IFERROR(VLOOKUP($B234,Kraftvärmeprod!$B$1:$AH$479,MATCH(X$2,Kraftvärmeprod!$B$1:$AG$1,0),FALSE)/1,0)-IFERROR(VLOOKUP($B234,'Slutlig allokering'!$B$2:$AC$462,MATCH(X$3,'Slutlig allokering'!$B$2:$AJ$2,0),FALSE)/1,0)</f>
        <v>0</v>
      </c>
      <c r="Y234">
        <f>IFERROR(VLOOKUP($B234,Kraftvärmeprod!$B$1:$AH$479,MATCH(Y$2,Kraftvärmeprod!$B$1:$AG$1,0),FALSE)/1,0)-IFERROR(VLOOKUP($B234,'Slutlig allokering'!$B$2:$AC$462,MATCH(Y$3,'Slutlig allokering'!$B$2:$AJ$2,0),FALSE)/1,0)</f>
        <v>0</v>
      </c>
      <c r="Z234">
        <f>IFERROR(VLOOKUP($B234,Kraftvärmeprod!$B$1:$AH$479,MATCH(Z$2,Kraftvärmeprod!$B$1:$AG$1,0),FALSE)/1,0)-IFERROR(VLOOKUP($B234,'Slutlig allokering'!$B$2:$AC$462,MATCH(Z$3,'Slutlig allokering'!$B$2:$AJ$2,0),FALSE)/1,0)</f>
        <v>0</v>
      </c>
      <c r="AA234">
        <f>IFERROR(VLOOKUP($B234,Kraftvärmeprod!$B$1:$AH$479,MATCH(AA$2,Kraftvärmeprod!$B$1:$AG$1,0),FALSE)/1,0)-IFERROR(VLOOKUP($B234,'Slutlig allokering'!$B$2:$AC$462,MATCH(AA$3,'Slutlig allokering'!$B$2:$AJ$2,0),FALSE)/1,0)</f>
        <v>0</v>
      </c>
      <c r="AB234">
        <f>IFERROR(VLOOKUP($B234,Kraftvärmeprod!$B$1:$AH$479,MATCH(AB$2,Kraftvärmeprod!$B$1:$AG$1,0),FALSE)/1,0)-IFERROR(VLOOKUP($B234,'Slutlig allokering'!$B$2:$AC$462,MATCH(AB$3,'Slutlig allokering'!$B$2:$AJ$2,0),FALSE)/1,0)</f>
        <v>0</v>
      </c>
      <c r="AE234">
        <f t="shared" si="6"/>
        <v>46.952447999999983</v>
      </c>
      <c r="AG234">
        <f>IFERROR(VLOOKUP(B234,'Slutlig allokering'!$B$2:$AJ$462,MATCH("Summa justerad allokerad tillförd energi (utan hjälpel och rökgaskondensering):",'Slutlig allokering'!$B$2:$AK$2,0),FALSE)/1,"")</f>
        <v>162.63355200000004</v>
      </c>
      <c r="AI234" s="55">
        <f>IFERROR(1-VLOOKUP(B234,'Slutlig allokering'!$B$2:$AJ$462,MATCH("Andel av bränsle i kvv som allokerats till värme, exklusive rökgaskondensering och hjälpel",'Slutlig allokering'!$B$2:$AK$2,0),FALSE),"")</f>
        <v>0.22402473447653926</v>
      </c>
      <c r="AK234" s="55">
        <f t="shared" si="7"/>
        <v>0.22402473447653937</v>
      </c>
    </row>
    <row r="235" spans="1:37" x14ac:dyDescent="0.25">
      <c r="A235" s="28" t="s">
        <v>312</v>
      </c>
      <c r="B235" s="28" t="s">
        <v>313</v>
      </c>
      <c r="C235" t="str">
        <f>IFERROR(VLOOKUP($B235,Kraftvärmeprod!$B$1:$AH$479,MATCH(C$3,Kraftvärmeprod!$B$1:$AG$1,0),FALSE)/1,"")</f>
        <v/>
      </c>
      <c r="D235" t="str">
        <f>IFERROR(VLOOKUP($B235,Kraftvärmeprod!$B$1:$AH$479,MATCH(D$3,Kraftvärmeprod!$B$1:$AG$1,0),FALSE)/1,"")</f>
        <v/>
      </c>
      <c r="E235">
        <f>IFERROR(VLOOKUP($B235,Kraftvärmeprod!$B$1:$AH$479,MATCH(E$2,Kraftvärmeprod!$B$1:$AG$1,0),FALSE)/1,0)-IFERROR(VLOOKUP($B235,'Slutlig allokering'!$B$2:$AC$462,MATCH(E$3,'Slutlig allokering'!$B$2:$AJ$2,0),FALSE)/1,0)</f>
        <v>0</v>
      </c>
      <c r="F235">
        <f>IFERROR(VLOOKUP($B235,Kraftvärmeprod!$B$1:$AH$479,MATCH(F$2,Kraftvärmeprod!$B$1:$AG$1,0),FALSE)/1,0)-IFERROR(VLOOKUP($B235,'Slutlig allokering'!$B$2:$AC$462,MATCH(F$3,'Slutlig allokering'!$B$2:$AJ$2,0),FALSE)/1,0)</f>
        <v>0</v>
      </c>
      <c r="G235">
        <f>IFERROR(VLOOKUP($B235,Kraftvärmeprod!$B$1:$AH$479,MATCH(G$2,Kraftvärmeprod!$B$1:$AG$1,0),FALSE)/1,0)-IFERROR(VLOOKUP($B235,'Slutlig allokering'!$B$2:$AC$462,MATCH(G$3,'Slutlig allokering'!$B$2:$AJ$2,0),FALSE)/1,0)</f>
        <v>0</v>
      </c>
      <c r="H235">
        <f>IFERROR(VLOOKUP($B235,Kraftvärmeprod!$B$1:$AH$479,MATCH(H$2,Kraftvärmeprod!$B$1:$AG$1,0),FALSE)/1,0)-IFERROR(VLOOKUP($B235,'Slutlig allokering'!$B$2:$AC$462,MATCH(H$3,'Slutlig allokering'!$B$2:$AJ$2,0),FALSE)/1,0)</f>
        <v>0</v>
      </c>
      <c r="I235">
        <f>IFERROR(VLOOKUP($B235,Kraftvärmeprod!$B$1:$AH$479,MATCH(I$2,Kraftvärmeprod!$B$1:$AG$1,0),FALSE)/1,0)-IFERROR(VLOOKUP($B235,'Slutlig allokering'!$B$2:$AC$462,MATCH(I$3,'Slutlig allokering'!$B$2:$AJ$2,0),FALSE)/1,0)</f>
        <v>0</v>
      </c>
      <c r="J235">
        <f>IFERROR(VLOOKUP($B235,Kraftvärmeprod!$B$1:$AH$479,MATCH(J$2,Kraftvärmeprod!$B$1:$AG$1,0),FALSE)/1,0)-IFERROR(VLOOKUP($B235,'Slutlig allokering'!$B$2:$AC$462,MATCH(J$3,'Slutlig allokering'!$B$2:$AJ$2,0),FALSE)/1,0)</f>
        <v>0</v>
      </c>
      <c r="K235">
        <f>IFERROR(VLOOKUP($B235,Kraftvärmeprod!$B$1:$AH$479,MATCH(K$2,Kraftvärmeprod!$B$1:$AG$1,0),FALSE)/1,0)-IFERROR(VLOOKUP($B235,'Slutlig allokering'!$B$2:$AC$462,MATCH(K$3,'Slutlig allokering'!$B$2:$AJ$2,0),FALSE)/1,0)</f>
        <v>0</v>
      </c>
      <c r="L235">
        <f>IFERROR(VLOOKUP($B235,Kraftvärmeprod!$B$1:$AH$479,MATCH(L$2,Kraftvärmeprod!$B$1:$AG$1,0),FALSE)/1,0)-IFERROR(VLOOKUP($B235,'Slutlig allokering'!$B$2:$AC$462,MATCH(L$3,'Slutlig allokering'!$B$2:$AJ$2,0),FALSE)/1,0)</f>
        <v>0</v>
      </c>
      <c r="M235" s="143">
        <f>IFERROR(VLOOKUP($B235,Miljö!$B$1:$S$477,MATCH(M$2,Miljö!$B$1:$X$1,0),FALSE)/1,0)-IFERROR(VLOOKUP($B235,'Slutlig allokering'!$B$2:$AC$462,MATCH(M$3,'Slutlig allokering'!$B$2:$AJ$2,0),FALSE)/1,0)</f>
        <v>0</v>
      </c>
      <c r="N235">
        <f>IFERROR(VLOOKUP($B235,Kraftvärmeprod!$B$1:$AH$479,MATCH(N$2,Kraftvärmeprod!$B$1:$AG$1,0),FALSE)/1,0)-IFERROR(VLOOKUP($B235,'Slutlig allokering'!$B$2:$AC$462,MATCH(N$3,'Slutlig allokering'!$B$2:$AJ$2,0),FALSE)/1,0)</f>
        <v>0</v>
      </c>
      <c r="O235">
        <f>IFERROR(VLOOKUP($B235,Kraftvärmeprod!$B$1:$AH$479,MATCH(O$2,Kraftvärmeprod!$B$1:$AG$1,0),FALSE)/1,0)-IFERROR(VLOOKUP($B235,'Slutlig allokering'!$B$2:$AC$462,MATCH(O$3,'Slutlig allokering'!$B$2:$AJ$2,0),FALSE)/1,0)</f>
        <v>0</v>
      </c>
      <c r="P235">
        <f>IFERROR(VLOOKUP($B235,Kraftvärmeprod!$B$1:$AH$479,MATCH(P$2,Kraftvärmeprod!$B$1:$AG$1,0),FALSE)/1,0)-IFERROR(VLOOKUP($B235,'Slutlig allokering'!$B$2:$AC$462,MATCH(P$3,'Slutlig allokering'!$B$2:$AJ$2,0),FALSE)/1,0)</f>
        <v>0</v>
      </c>
      <c r="Q235">
        <f>IFERROR(VLOOKUP($B235,Kraftvärmeprod!$B$1:$AH$479,MATCH(Q$2,Kraftvärmeprod!$B$1:$AG$1,0),FALSE)/1,0)-IFERROR(VLOOKUP($B235,'Slutlig allokering'!$B$2:$AC$462,MATCH(Q$3,'Slutlig allokering'!$B$2:$AJ$2,0),FALSE)/1,0)</f>
        <v>0</v>
      </c>
      <c r="R235">
        <f>IFERROR(VLOOKUP($B235,Kraftvärmeprod!$B$1:$AH$479,MATCH(R$2,Kraftvärmeprod!$B$1:$AG$1,0),FALSE)/1,0)-IFERROR(VLOOKUP($B235,'Slutlig allokering'!$B$2:$AC$462,MATCH(R$3,'Slutlig allokering'!$B$2:$AJ$2,0),FALSE)/1,0)</f>
        <v>0</v>
      </c>
      <c r="S235">
        <f>IFERROR(VLOOKUP($B235,Kraftvärmeprod!$B$1:$AH$479,MATCH(S$2,Kraftvärmeprod!$B$1:$AG$1,0),FALSE)/1,0)-IFERROR(VLOOKUP($B235,'Slutlig allokering'!$B$2:$AC$462,MATCH(S$3,'Slutlig allokering'!$B$2:$AJ$2,0),FALSE)/1,0)</f>
        <v>0</v>
      </c>
      <c r="T235">
        <f>IFERROR(VLOOKUP($B235,Kraftvärmeprod!$B$1:$AH$479,MATCH(T$2,Kraftvärmeprod!$B$1:$AG$1,0),FALSE)/1,0)-IFERROR(VLOOKUP($B235,'Slutlig allokering'!$B$2:$AC$462,MATCH(T$3,'Slutlig allokering'!$B$2:$AJ$2,0),FALSE)/1,0)</f>
        <v>0</v>
      </c>
      <c r="U235">
        <f>IFERROR(VLOOKUP($B235,Kraftvärmeprod!$B$1:$AH$479,MATCH(U$2,Kraftvärmeprod!$B$1:$AG$1,0),FALSE)/1,0)-IFERROR(VLOOKUP($B235,'Slutlig allokering'!$B$2:$AC$462,MATCH(U$3,'Slutlig allokering'!$B$2:$AJ$2,0),FALSE)/1,0)</f>
        <v>0</v>
      </c>
      <c r="V235">
        <f>IFERROR(VLOOKUP($B235,Kraftvärmeprod!$B$1:$AH$479,MATCH(V$2,Kraftvärmeprod!$B$1:$AG$1,0),FALSE)/1,0)-IFERROR(VLOOKUP($B235,'Slutlig allokering'!$B$2:$AC$462,MATCH(V$3,'Slutlig allokering'!$B$2:$AJ$2,0),FALSE)/1,0)</f>
        <v>0</v>
      </c>
      <c r="W235">
        <f>IFERROR(VLOOKUP($B235,Kraftvärmeprod!$B$1:$AH$479,MATCH(W$2,Kraftvärmeprod!$B$1:$AG$1,0),FALSE)/1,0)-IFERROR(VLOOKUP($B235,'Slutlig allokering'!$B$2:$AC$462,MATCH(W$3,'Slutlig allokering'!$B$2:$AJ$2,0),FALSE)/1,0)</f>
        <v>0</v>
      </c>
      <c r="X235">
        <f>IFERROR(VLOOKUP($B235,Kraftvärmeprod!$B$1:$AH$479,MATCH(X$2,Kraftvärmeprod!$B$1:$AG$1,0),FALSE)/1,0)-IFERROR(VLOOKUP($B235,'Slutlig allokering'!$B$2:$AC$462,MATCH(X$3,'Slutlig allokering'!$B$2:$AJ$2,0),FALSE)/1,0)</f>
        <v>0</v>
      </c>
      <c r="Y235">
        <f>IFERROR(VLOOKUP($B235,Kraftvärmeprod!$B$1:$AH$479,MATCH(Y$2,Kraftvärmeprod!$B$1:$AG$1,0),FALSE)/1,0)-IFERROR(VLOOKUP($B235,'Slutlig allokering'!$B$2:$AC$462,MATCH(Y$3,'Slutlig allokering'!$B$2:$AJ$2,0),FALSE)/1,0)</f>
        <v>0</v>
      </c>
      <c r="Z235">
        <f>IFERROR(VLOOKUP($B235,Kraftvärmeprod!$B$1:$AH$479,MATCH(Z$2,Kraftvärmeprod!$B$1:$AG$1,0),FALSE)/1,0)-IFERROR(VLOOKUP($B235,'Slutlig allokering'!$B$2:$AC$462,MATCH(Z$3,'Slutlig allokering'!$B$2:$AJ$2,0),FALSE)/1,0)</f>
        <v>0</v>
      </c>
      <c r="AA235">
        <f>IFERROR(VLOOKUP($B235,Kraftvärmeprod!$B$1:$AH$479,MATCH(AA$2,Kraftvärmeprod!$B$1:$AG$1,0),FALSE)/1,0)-IFERROR(VLOOKUP($B235,'Slutlig allokering'!$B$2:$AC$462,MATCH(AA$3,'Slutlig allokering'!$B$2:$AJ$2,0),FALSE)/1,0)</f>
        <v>0</v>
      </c>
      <c r="AB235">
        <f>IFERROR(VLOOKUP($B235,Kraftvärmeprod!$B$1:$AH$479,MATCH(AB$2,Kraftvärmeprod!$B$1:$AG$1,0),FALSE)/1,0)-IFERROR(VLOOKUP($B235,'Slutlig allokering'!$B$2:$AC$462,MATCH(AB$3,'Slutlig allokering'!$B$2:$AJ$2,0),FALSE)/1,0)</f>
        <v>0</v>
      </c>
      <c r="AE235">
        <f t="shared" si="6"/>
        <v>0</v>
      </c>
      <c r="AG235">
        <f>IFERROR(VLOOKUP(B235,'Slutlig allokering'!$B$2:$AJ$462,MATCH("Summa justerad allokerad tillförd energi (utan hjälpel och rökgaskondensering):",'Slutlig allokering'!$B$2:$AK$2,0),FALSE)/1,"")</f>
        <v>0</v>
      </c>
      <c r="AI235" s="55" t="str">
        <f>IFERROR(1-VLOOKUP(B235,'Slutlig allokering'!$B$2:$AJ$462,MATCH("Andel av bränsle i kvv som allokerats till värme, exklusive rökgaskondensering och hjälpel",'Slutlig allokering'!$B$2:$AK$2,0),FALSE),"")</f>
        <v/>
      </c>
      <c r="AK235" s="55" t="str">
        <f t="shared" si="7"/>
        <v/>
      </c>
    </row>
    <row r="236" spans="1:37" x14ac:dyDescent="0.25">
      <c r="A236" s="28" t="s">
        <v>312</v>
      </c>
      <c r="B236" s="28" t="s">
        <v>314</v>
      </c>
      <c r="C236" t="str">
        <f>IFERROR(VLOOKUP($B236,Kraftvärmeprod!$B$1:$AH$479,MATCH(C$3,Kraftvärmeprod!$B$1:$AG$1,0),FALSE)/1,"")</f>
        <v/>
      </c>
      <c r="D236" t="str">
        <f>IFERROR(VLOOKUP($B236,Kraftvärmeprod!$B$1:$AH$479,MATCH(D$3,Kraftvärmeprod!$B$1:$AG$1,0),FALSE)/1,"")</f>
        <v/>
      </c>
      <c r="E236">
        <f>IFERROR(VLOOKUP($B236,Kraftvärmeprod!$B$1:$AH$479,MATCH(E$2,Kraftvärmeprod!$B$1:$AG$1,0),FALSE)/1,0)-IFERROR(VLOOKUP($B236,'Slutlig allokering'!$B$2:$AC$462,MATCH(E$3,'Slutlig allokering'!$B$2:$AJ$2,0),FALSE)/1,0)</f>
        <v>0</v>
      </c>
      <c r="F236">
        <f>IFERROR(VLOOKUP($B236,Kraftvärmeprod!$B$1:$AH$479,MATCH(F$2,Kraftvärmeprod!$B$1:$AG$1,0),FALSE)/1,0)-IFERROR(VLOOKUP($B236,'Slutlig allokering'!$B$2:$AC$462,MATCH(F$3,'Slutlig allokering'!$B$2:$AJ$2,0),FALSE)/1,0)</f>
        <v>0</v>
      </c>
      <c r="G236">
        <f>IFERROR(VLOOKUP($B236,Kraftvärmeprod!$B$1:$AH$479,MATCH(G$2,Kraftvärmeprod!$B$1:$AG$1,0),FALSE)/1,0)-IFERROR(VLOOKUP($B236,'Slutlig allokering'!$B$2:$AC$462,MATCH(G$3,'Slutlig allokering'!$B$2:$AJ$2,0),FALSE)/1,0)</f>
        <v>0</v>
      </c>
      <c r="H236">
        <f>IFERROR(VLOOKUP($B236,Kraftvärmeprod!$B$1:$AH$479,MATCH(H$2,Kraftvärmeprod!$B$1:$AG$1,0),FALSE)/1,0)-IFERROR(VLOOKUP($B236,'Slutlig allokering'!$B$2:$AC$462,MATCH(H$3,'Slutlig allokering'!$B$2:$AJ$2,0),FALSE)/1,0)</f>
        <v>0</v>
      </c>
      <c r="I236">
        <f>IFERROR(VLOOKUP($B236,Kraftvärmeprod!$B$1:$AH$479,MATCH(I$2,Kraftvärmeprod!$B$1:$AG$1,0),FALSE)/1,0)-IFERROR(VLOOKUP($B236,'Slutlig allokering'!$B$2:$AC$462,MATCH(I$3,'Slutlig allokering'!$B$2:$AJ$2,0),FALSE)/1,0)</f>
        <v>0</v>
      </c>
      <c r="J236">
        <f>IFERROR(VLOOKUP($B236,Kraftvärmeprod!$B$1:$AH$479,MATCH(J$2,Kraftvärmeprod!$B$1:$AG$1,0),FALSE)/1,0)-IFERROR(VLOOKUP($B236,'Slutlig allokering'!$B$2:$AC$462,MATCH(J$3,'Slutlig allokering'!$B$2:$AJ$2,0),FALSE)/1,0)</f>
        <v>0</v>
      </c>
      <c r="K236">
        <f>IFERROR(VLOOKUP($B236,Kraftvärmeprod!$B$1:$AH$479,MATCH(K$2,Kraftvärmeprod!$B$1:$AG$1,0),FALSE)/1,0)-IFERROR(VLOOKUP($B236,'Slutlig allokering'!$B$2:$AC$462,MATCH(K$3,'Slutlig allokering'!$B$2:$AJ$2,0),FALSE)/1,0)</f>
        <v>0</v>
      </c>
      <c r="L236">
        <f>IFERROR(VLOOKUP($B236,Kraftvärmeprod!$B$1:$AH$479,MATCH(L$2,Kraftvärmeprod!$B$1:$AG$1,0),FALSE)/1,0)-IFERROR(VLOOKUP($B236,'Slutlig allokering'!$B$2:$AC$462,MATCH(L$3,'Slutlig allokering'!$B$2:$AJ$2,0),FALSE)/1,0)</f>
        <v>0</v>
      </c>
      <c r="M236" s="143">
        <f>IFERROR(VLOOKUP($B236,Miljö!$B$1:$S$477,MATCH(M$2,Miljö!$B$1:$X$1,0),FALSE)/1,0)-IFERROR(VLOOKUP($B236,'Slutlig allokering'!$B$2:$AC$462,MATCH(M$3,'Slutlig allokering'!$B$2:$AJ$2,0),FALSE)/1,0)</f>
        <v>0</v>
      </c>
      <c r="N236">
        <f>IFERROR(VLOOKUP($B236,Kraftvärmeprod!$B$1:$AH$479,MATCH(N$2,Kraftvärmeprod!$B$1:$AG$1,0),FALSE)/1,0)-IFERROR(VLOOKUP($B236,'Slutlig allokering'!$B$2:$AC$462,MATCH(N$3,'Slutlig allokering'!$B$2:$AJ$2,0),FALSE)/1,0)</f>
        <v>0</v>
      </c>
      <c r="O236">
        <f>IFERROR(VLOOKUP($B236,Kraftvärmeprod!$B$1:$AH$479,MATCH(O$2,Kraftvärmeprod!$B$1:$AG$1,0),FALSE)/1,0)-IFERROR(VLOOKUP($B236,'Slutlig allokering'!$B$2:$AC$462,MATCH(O$3,'Slutlig allokering'!$B$2:$AJ$2,0),FALSE)/1,0)</f>
        <v>0</v>
      </c>
      <c r="P236">
        <f>IFERROR(VLOOKUP($B236,Kraftvärmeprod!$B$1:$AH$479,MATCH(P$2,Kraftvärmeprod!$B$1:$AG$1,0),FALSE)/1,0)-IFERROR(VLOOKUP($B236,'Slutlig allokering'!$B$2:$AC$462,MATCH(P$3,'Slutlig allokering'!$B$2:$AJ$2,0),FALSE)/1,0)</f>
        <v>0</v>
      </c>
      <c r="Q236">
        <f>IFERROR(VLOOKUP($B236,Kraftvärmeprod!$B$1:$AH$479,MATCH(Q$2,Kraftvärmeprod!$B$1:$AG$1,0),FALSE)/1,0)-IFERROR(VLOOKUP($B236,'Slutlig allokering'!$B$2:$AC$462,MATCH(Q$3,'Slutlig allokering'!$B$2:$AJ$2,0),FALSE)/1,0)</f>
        <v>0</v>
      </c>
      <c r="R236">
        <f>IFERROR(VLOOKUP($B236,Kraftvärmeprod!$B$1:$AH$479,MATCH(R$2,Kraftvärmeprod!$B$1:$AG$1,0),FALSE)/1,0)-IFERROR(VLOOKUP($B236,'Slutlig allokering'!$B$2:$AC$462,MATCH(R$3,'Slutlig allokering'!$B$2:$AJ$2,0),FALSE)/1,0)</f>
        <v>0</v>
      </c>
      <c r="S236">
        <f>IFERROR(VLOOKUP($B236,Kraftvärmeprod!$B$1:$AH$479,MATCH(S$2,Kraftvärmeprod!$B$1:$AG$1,0),FALSE)/1,0)-IFERROR(VLOOKUP($B236,'Slutlig allokering'!$B$2:$AC$462,MATCH(S$3,'Slutlig allokering'!$B$2:$AJ$2,0),FALSE)/1,0)</f>
        <v>0</v>
      </c>
      <c r="T236">
        <f>IFERROR(VLOOKUP($B236,Kraftvärmeprod!$B$1:$AH$479,MATCH(T$2,Kraftvärmeprod!$B$1:$AG$1,0),FALSE)/1,0)-IFERROR(VLOOKUP($B236,'Slutlig allokering'!$B$2:$AC$462,MATCH(T$3,'Slutlig allokering'!$B$2:$AJ$2,0),FALSE)/1,0)</f>
        <v>0</v>
      </c>
      <c r="U236">
        <f>IFERROR(VLOOKUP($B236,Kraftvärmeprod!$B$1:$AH$479,MATCH(U$2,Kraftvärmeprod!$B$1:$AG$1,0),FALSE)/1,0)-IFERROR(VLOOKUP($B236,'Slutlig allokering'!$B$2:$AC$462,MATCH(U$3,'Slutlig allokering'!$B$2:$AJ$2,0),FALSE)/1,0)</f>
        <v>0</v>
      </c>
      <c r="V236">
        <f>IFERROR(VLOOKUP($B236,Kraftvärmeprod!$B$1:$AH$479,MATCH(V$2,Kraftvärmeprod!$B$1:$AG$1,0),FALSE)/1,0)-IFERROR(VLOOKUP($B236,'Slutlig allokering'!$B$2:$AC$462,MATCH(V$3,'Slutlig allokering'!$B$2:$AJ$2,0),FALSE)/1,0)</f>
        <v>0</v>
      </c>
      <c r="W236">
        <f>IFERROR(VLOOKUP($B236,Kraftvärmeprod!$B$1:$AH$479,MATCH(W$2,Kraftvärmeprod!$B$1:$AG$1,0),FALSE)/1,0)-IFERROR(VLOOKUP($B236,'Slutlig allokering'!$B$2:$AC$462,MATCH(W$3,'Slutlig allokering'!$B$2:$AJ$2,0),FALSE)/1,0)</f>
        <v>0</v>
      </c>
      <c r="X236">
        <f>IFERROR(VLOOKUP($B236,Kraftvärmeprod!$B$1:$AH$479,MATCH(X$2,Kraftvärmeprod!$B$1:$AG$1,0),FALSE)/1,0)-IFERROR(VLOOKUP($B236,'Slutlig allokering'!$B$2:$AC$462,MATCH(X$3,'Slutlig allokering'!$B$2:$AJ$2,0),FALSE)/1,0)</f>
        <v>0</v>
      </c>
      <c r="Y236">
        <f>IFERROR(VLOOKUP($B236,Kraftvärmeprod!$B$1:$AH$479,MATCH(Y$2,Kraftvärmeprod!$B$1:$AG$1,0),FALSE)/1,0)-IFERROR(VLOOKUP($B236,'Slutlig allokering'!$B$2:$AC$462,MATCH(Y$3,'Slutlig allokering'!$B$2:$AJ$2,0),FALSE)/1,0)</f>
        <v>0</v>
      </c>
      <c r="Z236">
        <f>IFERROR(VLOOKUP($B236,Kraftvärmeprod!$B$1:$AH$479,MATCH(Z$2,Kraftvärmeprod!$B$1:$AG$1,0),FALSE)/1,0)-IFERROR(VLOOKUP($B236,'Slutlig allokering'!$B$2:$AC$462,MATCH(Z$3,'Slutlig allokering'!$B$2:$AJ$2,0),FALSE)/1,0)</f>
        <v>0</v>
      </c>
      <c r="AA236">
        <f>IFERROR(VLOOKUP($B236,Kraftvärmeprod!$B$1:$AH$479,MATCH(AA$2,Kraftvärmeprod!$B$1:$AG$1,0),FALSE)/1,0)-IFERROR(VLOOKUP($B236,'Slutlig allokering'!$B$2:$AC$462,MATCH(AA$3,'Slutlig allokering'!$B$2:$AJ$2,0),FALSE)/1,0)</f>
        <v>0</v>
      </c>
      <c r="AB236">
        <f>IFERROR(VLOOKUP($B236,Kraftvärmeprod!$B$1:$AH$479,MATCH(AB$2,Kraftvärmeprod!$B$1:$AG$1,0),FALSE)/1,0)-IFERROR(VLOOKUP($B236,'Slutlig allokering'!$B$2:$AC$462,MATCH(AB$3,'Slutlig allokering'!$B$2:$AJ$2,0),FALSE)/1,0)</f>
        <v>0</v>
      </c>
      <c r="AE236">
        <f t="shared" si="6"/>
        <v>0</v>
      </c>
      <c r="AG236">
        <f>IFERROR(VLOOKUP(B236,'Slutlig allokering'!$B$2:$AJ$462,MATCH("Summa justerad allokerad tillförd energi (utan hjälpel och rökgaskondensering):",'Slutlig allokering'!$B$2:$AK$2,0),FALSE)/1,"")</f>
        <v>0</v>
      </c>
      <c r="AI236" s="55" t="str">
        <f>IFERROR(1-VLOOKUP(B236,'Slutlig allokering'!$B$2:$AJ$462,MATCH("Andel av bränsle i kvv som allokerats till värme, exklusive rökgaskondensering och hjälpel",'Slutlig allokering'!$B$2:$AK$2,0),FALSE),"")</f>
        <v/>
      </c>
      <c r="AK236" s="55" t="str">
        <f t="shared" si="7"/>
        <v/>
      </c>
    </row>
    <row r="237" spans="1:37" x14ac:dyDescent="0.25">
      <c r="A237" s="28" t="s">
        <v>312</v>
      </c>
      <c r="B237" s="28" t="s">
        <v>315</v>
      </c>
      <c r="C237" t="str">
        <f>IFERROR(VLOOKUP($B237,Kraftvärmeprod!$B$1:$AH$479,MATCH(C$3,Kraftvärmeprod!$B$1:$AG$1,0),FALSE)/1,"")</f>
        <v/>
      </c>
      <c r="D237" t="str">
        <f>IFERROR(VLOOKUP($B237,Kraftvärmeprod!$B$1:$AH$479,MATCH(D$3,Kraftvärmeprod!$B$1:$AG$1,0),FALSE)/1,"")</f>
        <v/>
      </c>
      <c r="E237">
        <f>IFERROR(VLOOKUP($B237,Kraftvärmeprod!$B$1:$AH$479,MATCH(E$2,Kraftvärmeprod!$B$1:$AG$1,0),FALSE)/1,0)-IFERROR(VLOOKUP($B237,'Slutlig allokering'!$B$2:$AC$462,MATCH(E$3,'Slutlig allokering'!$B$2:$AJ$2,0),FALSE)/1,0)</f>
        <v>0</v>
      </c>
      <c r="F237">
        <f>IFERROR(VLOOKUP($B237,Kraftvärmeprod!$B$1:$AH$479,MATCH(F$2,Kraftvärmeprod!$B$1:$AG$1,0),FALSE)/1,0)-IFERROR(VLOOKUP($B237,'Slutlig allokering'!$B$2:$AC$462,MATCH(F$3,'Slutlig allokering'!$B$2:$AJ$2,0),FALSE)/1,0)</f>
        <v>0</v>
      </c>
      <c r="G237">
        <f>IFERROR(VLOOKUP($B237,Kraftvärmeprod!$B$1:$AH$479,MATCH(G$2,Kraftvärmeprod!$B$1:$AG$1,0),FALSE)/1,0)-IFERROR(VLOOKUP($B237,'Slutlig allokering'!$B$2:$AC$462,MATCH(G$3,'Slutlig allokering'!$B$2:$AJ$2,0),FALSE)/1,0)</f>
        <v>0</v>
      </c>
      <c r="H237">
        <f>IFERROR(VLOOKUP($B237,Kraftvärmeprod!$B$1:$AH$479,MATCH(H$2,Kraftvärmeprod!$B$1:$AG$1,0),FALSE)/1,0)-IFERROR(VLOOKUP($B237,'Slutlig allokering'!$B$2:$AC$462,MATCH(H$3,'Slutlig allokering'!$B$2:$AJ$2,0),FALSE)/1,0)</f>
        <v>0</v>
      </c>
      <c r="I237">
        <f>IFERROR(VLOOKUP($B237,Kraftvärmeprod!$B$1:$AH$479,MATCH(I$2,Kraftvärmeprod!$B$1:$AG$1,0),FALSE)/1,0)-IFERROR(VLOOKUP($B237,'Slutlig allokering'!$B$2:$AC$462,MATCH(I$3,'Slutlig allokering'!$B$2:$AJ$2,0),FALSE)/1,0)</f>
        <v>0</v>
      </c>
      <c r="J237">
        <f>IFERROR(VLOOKUP($B237,Kraftvärmeprod!$B$1:$AH$479,MATCH(J$2,Kraftvärmeprod!$B$1:$AG$1,0),FALSE)/1,0)-IFERROR(VLOOKUP($B237,'Slutlig allokering'!$B$2:$AC$462,MATCH(J$3,'Slutlig allokering'!$B$2:$AJ$2,0),FALSE)/1,0)</f>
        <v>0</v>
      </c>
      <c r="K237">
        <f>IFERROR(VLOOKUP($B237,Kraftvärmeprod!$B$1:$AH$479,MATCH(K$2,Kraftvärmeprod!$B$1:$AG$1,0),FALSE)/1,0)-IFERROR(VLOOKUP($B237,'Slutlig allokering'!$B$2:$AC$462,MATCH(K$3,'Slutlig allokering'!$B$2:$AJ$2,0),FALSE)/1,0)</f>
        <v>0</v>
      </c>
      <c r="L237">
        <f>IFERROR(VLOOKUP($B237,Kraftvärmeprod!$B$1:$AH$479,MATCH(L$2,Kraftvärmeprod!$B$1:$AG$1,0),FALSE)/1,0)-IFERROR(VLOOKUP($B237,'Slutlig allokering'!$B$2:$AC$462,MATCH(L$3,'Slutlig allokering'!$B$2:$AJ$2,0),FALSE)/1,0)</f>
        <v>0</v>
      </c>
      <c r="M237" s="143">
        <f>IFERROR(VLOOKUP($B237,Miljö!$B$1:$S$477,MATCH(M$2,Miljö!$B$1:$X$1,0),FALSE)/1,0)-IFERROR(VLOOKUP($B237,'Slutlig allokering'!$B$2:$AC$462,MATCH(M$3,'Slutlig allokering'!$B$2:$AJ$2,0),FALSE)/1,0)</f>
        <v>0</v>
      </c>
      <c r="N237">
        <f>IFERROR(VLOOKUP($B237,Kraftvärmeprod!$B$1:$AH$479,MATCH(N$2,Kraftvärmeprod!$B$1:$AG$1,0),FALSE)/1,0)-IFERROR(VLOOKUP($B237,'Slutlig allokering'!$B$2:$AC$462,MATCH(N$3,'Slutlig allokering'!$B$2:$AJ$2,0),FALSE)/1,0)</f>
        <v>0</v>
      </c>
      <c r="O237">
        <f>IFERROR(VLOOKUP($B237,Kraftvärmeprod!$B$1:$AH$479,MATCH(O$2,Kraftvärmeprod!$B$1:$AG$1,0),FALSE)/1,0)-IFERROR(VLOOKUP($B237,'Slutlig allokering'!$B$2:$AC$462,MATCH(O$3,'Slutlig allokering'!$B$2:$AJ$2,0),FALSE)/1,0)</f>
        <v>0</v>
      </c>
      <c r="P237">
        <f>IFERROR(VLOOKUP($B237,Kraftvärmeprod!$B$1:$AH$479,MATCH(P$2,Kraftvärmeprod!$B$1:$AG$1,0),FALSE)/1,0)-IFERROR(VLOOKUP($B237,'Slutlig allokering'!$B$2:$AC$462,MATCH(P$3,'Slutlig allokering'!$B$2:$AJ$2,0),FALSE)/1,0)</f>
        <v>0</v>
      </c>
      <c r="Q237">
        <f>IFERROR(VLOOKUP($B237,Kraftvärmeprod!$B$1:$AH$479,MATCH(Q$2,Kraftvärmeprod!$B$1:$AG$1,0),FALSE)/1,0)-IFERROR(VLOOKUP($B237,'Slutlig allokering'!$B$2:$AC$462,MATCH(Q$3,'Slutlig allokering'!$B$2:$AJ$2,0),FALSE)/1,0)</f>
        <v>0</v>
      </c>
      <c r="R237">
        <f>IFERROR(VLOOKUP($B237,Kraftvärmeprod!$B$1:$AH$479,MATCH(R$2,Kraftvärmeprod!$B$1:$AG$1,0),FALSE)/1,0)-IFERROR(VLOOKUP($B237,'Slutlig allokering'!$B$2:$AC$462,MATCH(R$3,'Slutlig allokering'!$B$2:$AJ$2,0),FALSE)/1,0)</f>
        <v>0</v>
      </c>
      <c r="S237">
        <f>IFERROR(VLOOKUP($B237,Kraftvärmeprod!$B$1:$AH$479,MATCH(S$2,Kraftvärmeprod!$B$1:$AG$1,0),FALSE)/1,0)-IFERROR(VLOOKUP($B237,'Slutlig allokering'!$B$2:$AC$462,MATCH(S$3,'Slutlig allokering'!$B$2:$AJ$2,0),FALSE)/1,0)</f>
        <v>0</v>
      </c>
      <c r="T237">
        <f>IFERROR(VLOOKUP($B237,Kraftvärmeprod!$B$1:$AH$479,MATCH(T$2,Kraftvärmeprod!$B$1:$AG$1,0),FALSE)/1,0)-IFERROR(VLOOKUP($B237,'Slutlig allokering'!$B$2:$AC$462,MATCH(T$3,'Slutlig allokering'!$B$2:$AJ$2,0),FALSE)/1,0)</f>
        <v>0</v>
      </c>
      <c r="U237">
        <f>IFERROR(VLOOKUP($B237,Kraftvärmeprod!$B$1:$AH$479,MATCH(U$2,Kraftvärmeprod!$B$1:$AG$1,0),FALSE)/1,0)-IFERROR(VLOOKUP($B237,'Slutlig allokering'!$B$2:$AC$462,MATCH(U$3,'Slutlig allokering'!$B$2:$AJ$2,0),FALSE)/1,0)</f>
        <v>0</v>
      </c>
      <c r="V237">
        <f>IFERROR(VLOOKUP($B237,Kraftvärmeprod!$B$1:$AH$479,MATCH(V$2,Kraftvärmeprod!$B$1:$AG$1,0),FALSE)/1,0)-IFERROR(VLOOKUP($B237,'Slutlig allokering'!$B$2:$AC$462,MATCH(V$3,'Slutlig allokering'!$B$2:$AJ$2,0),FALSE)/1,0)</f>
        <v>0</v>
      </c>
      <c r="W237">
        <f>IFERROR(VLOOKUP($B237,Kraftvärmeprod!$B$1:$AH$479,MATCH(W$2,Kraftvärmeprod!$B$1:$AG$1,0),FALSE)/1,0)-IFERROR(VLOOKUP($B237,'Slutlig allokering'!$B$2:$AC$462,MATCH(W$3,'Slutlig allokering'!$B$2:$AJ$2,0),FALSE)/1,0)</f>
        <v>0</v>
      </c>
      <c r="X237">
        <f>IFERROR(VLOOKUP($B237,Kraftvärmeprod!$B$1:$AH$479,MATCH(X$2,Kraftvärmeprod!$B$1:$AG$1,0),FALSE)/1,0)-IFERROR(VLOOKUP($B237,'Slutlig allokering'!$B$2:$AC$462,MATCH(X$3,'Slutlig allokering'!$B$2:$AJ$2,0),FALSE)/1,0)</f>
        <v>0</v>
      </c>
      <c r="Y237">
        <f>IFERROR(VLOOKUP($B237,Kraftvärmeprod!$B$1:$AH$479,MATCH(Y$2,Kraftvärmeprod!$B$1:$AG$1,0),FALSE)/1,0)-IFERROR(VLOOKUP($B237,'Slutlig allokering'!$B$2:$AC$462,MATCH(Y$3,'Slutlig allokering'!$B$2:$AJ$2,0),FALSE)/1,0)</f>
        <v>0</v>
      </c>
      <c r="Z237">
        <f>IFERROR(VLOOKUP($B237,Kraftvärmeprod!$B$1:$AH$479,MATCH(Z$2,Kraftvärmeprod!$B$1:$AG$1,0),FALSE)/1,0)-IFERROR(VLOOKUP($B237,'Slutlig allokering'!$B$2:$AC$462,MATCH(Z$3,'Slutlig allokering'!$B$2:$AJ$2,0),FALSE)/1,0)</f>
        <v>0</v>
      </c>
      <c r="AA237">
        <f>IFERROR(VLOOKUP($B237,Kraftvärmeprod!$B$1:$AH$479,MATCH(AA$2,Kraftvärmeprod!$B$1:$AG$1,0),FALSE)/1,0)-IFERROR(VLOOKUP($B237,'Slutlig allokering'!$B$2:$AC$462,MATCH(AA$3,'Slutlig allokering'!$B$2:$AJ$2,0),FALSE)/1,0)</f>
        <v>0</v>
      </c>
      <c r="AB237">
        <f>IFERROR(VLOOKUP($B237,Kraftvärmeprod!$B$1:$AH$479,MATCH(AB$2,Kraftvärmeprod!$B$1:$AG$1,0),FALSE)/1,0)-IFERROR(VLOOKUP($B237,'Slutlig allokering'!$B$2:$AC$462,MATCH(AB$3,'Slutlig allokering'!$B$2:$AJ$2,0),FALSE)/1,0)</f>
        <v>0</v>
      </c>
      <c r="AE237">
        <f t="shared" si="6"/>
        <v>0</v>
      </c>
      <c r="AG237">
        <f>IFERROR(VLOOKUP(B237,'Slutlig allokering'!$B$2:$AJ$462,MATCH("Summa justerad allokerad tillförd energi (utan hjälpel och rökgaskondensering):",'Slutlig allokering'!$B$2:$AK$2,0),FALSE)/1,"")</f>
        <v>0</v>
      </c>
      <c r="AI237" s="55" t="str">
        <f>IFERROR(1-VLOOKUP(B237,'Slutlig allokering'!$B$2:$AJ$462,MATCH("Andel av bränsle i kvv som allokerats till värme, exklusive rökgaskondensering och hjälpel",'Slutlig allokering'!$B$2:$AK$2,0),FALSE),"")</f>
        <v/>
      </c>
      <c r="AK237" s="55" t="str">
        <f t="shared" si="7"/>
        <v/>
      </c>
    </row>
    <row r="238" spans="1:37" x14ac:dyDescent="0.25">
      <c r="A238" s="28" t="s">
        <v>316</v>
      </c>
      <c r="B238" s="28" t="s">
        <v>317</v>
      </c>
      <c r="C238" t="str">
        <f>IFERROR(VLOOKUP($B238,Kraftvärmeprod!$B$1:$AH$479,MATCH(C$3,Kraftvärmeprod!$B$1:$AG$1,0),FALSE)/1,"")</f>
        <v/>
      </c>
      <c r="D238" t="str">
        <f>IFERROR(VLOOKUP($B238,Kraftvärmeprod!$B$1:$AH$479,MATCH(D$3,Kraftvärmeprod!$B$1:$AG$1,0),FALSE)/1,"")</f>
        <v/>
      </c>
      <c r="E238">
        <f>IFERROR(VLOOKUP($B238,Kraftvärmeprod!$B$1:$AH$479,MATCH(E$2,Kraftvärmeprod!$B$1:$AG$1,0),FALSE)/1,0)-IFERROR(VLOOKUP($B238,'Slutlig allokering'!$B$2:$AC$462,MATCH(E$3,'Slutlig allokering'!$B$2:$AJ$2,0),FALSE)/1,0)</f>
        <v>0</v>
      </c>
      <c r="F238">
        <f>IFERROR(VLOOKUP($B238,Kraftvärmeprod!$B$1:$AH$479,MATCH(F$2,Kraftvärmeprod!$B$1:$AG$1,0),FALSE)/1,0)-IFERROR(VLOOKUP($B238,'Slutlig allokering'!$B$2:$AC$462,MATCH(F$3,'Slutlig allokering'!$B$2:$AJ$2,0),FALSE)/1,0)</f>
        <v>0</v>
      </c>
      <c r="G238">
        <f>IFERROR(VLOOKUP($B238,Kraftvärmeprod!$B$1:$AH$479,MATCH(G$2,Kraftvärmeprod!$B$1:$AG$1,0),FALSE)/1,0)-IFERROR(VLOOKUP($B238,'Slutlig allokering'!$B$2:$AC$462,MATCH(G$3,'Slutlig allokering'!$B$2:$AJ$2,0),FALSE)/1,0)</f>
        <v>0</v>
      </c>
      <c r="H238">
        <f>IFERROR(VLOOKUP($B238,Kraftvärmeprod!$B$1:$AH$479,MATCH(H$2,Kraftvärmeprod!$B$1:$AG$1,0),FALSE)/1,0)-IFERROR(VLOOKUP($B238,'Slutlig allokering'!$B$2:$AC$462,MATCH(H$3,'Slutlig allokering'!$B$2:$AJ$2,0),FALSE)/1,0)</f>
        <v>0</v>
      </c>
      <c r="I238">
        <f>IFERROR(VLOOKUP($B238,Kraftvärmeprod!$B$1:$AH$479,MATCH(I$2,Kraftvärmeprod!$B$1:$AG$1,0),FALSE)/1,0)-IFERROR(VLOOKUP($B238,'Slutlig allokering'!$B$2:$AC$462,MATCH(I$3,'Slutlig allokering'!$B$2:$AJ$2,0),FALSE)/1,0)</f>
        <v>0</v>
      </c>
      <c r="J238">
        <f>IFERROR(VLOOKUP($B238,Kraftvärmeprod!$B$1:$AH$479,MATCH(J$2,Kraftvärmeprod!$B$1:$AG$1,0),FALSE)/1,0)-IFERROR(VLOOKUP($B238,'Slutlig allokering'!$B$2:$AC$462,MATCH(J$3,'Slutlig allokering'!$B$2:$AJ$2,0),FALSE)/1,0)</f>
        <v>0</v>
      </c>
      <c r="K238">
        <f>IFERROR(VLOOKUP($B238,Kraftvärmeprod!$B$1:$AH$479,MATCH(K$2,Kraftvärmeprod!$B$1:$AG$1,0),FALSE)/1,0)-IFERROR(VLOOKUP($B238,'Slutlig allokering'!$B$2:$AC$462,MATCH(K$3,'Slutlig allokering'!$B$2:$AJ$2,0),FALSE)/1,0)</f>
        <v>0</v>
      </c>
      <c r="L238">
        <f>IFERROR(VLOOKUP($B238,Kraftvärmeprod!$B$1:$AH$479,MATCH(L$2,Kraftvärmeprod!$B$1:$AG$1,0),FALSE)/1,0)-IFERROR(VLOOKUP($B238,'Slutlig allokering'!$B$2:$AC$462,MATCH(L$3,'Slutlig allokering'!$B$2:$AJ$2,0),FALSE)/1,0)</f>
        <v>0</v>
      </c>
      <c r="M238" s="143">
        <f>IFERROR(VLOOKUP($B238,Miljö!$B$1:$S$477,MATCH(M$2,Miljö!$B$1:$X$1,0),FALSE)/1,0)-IFERROR(VLOOKUP($B238,'Slutlig allokering'!$B$2:$AC$462,MATCH(M$3,'Slutlig allokering'!$B$2:$AJ$2,0),FALSE)/1,0)</f>
        <v>0</v>
      </c>
      <c r="N238">
        <f>IFERROR(VLOOKUP($B238,Kraftvärmeprod!$B$1:$AH$479,MATCH(N$2,Kraftvärmeprod!$B$1:$AG$1,0),FALSE)/1,0)-IFERROR(VLOOKUP($B238,'Slutlig allokering'!$B$2:$AC$462,MATCH(N$3,'Slutlig allokering'!$B$2:$AJ$2,0),FALSE)/1,0)</f>
        <v>0</v>
      </c>
      <c r="O238">
        <f>IFERROR(VLOOKUP($B238,Kraftvärmeprod!$B$1:$AH$479,MATCH(O$2,Kraftvärmeprod!$B$1:$AG$1,0),FALSE)/1,0)-IFERROR(VLOOKUP($B238,'Slutlig allokering'!$B$2:$AC$462,MATCH(O$3,'Slutlig allokering'!$B$2:$AJ$2,0),FALSE)/1,0)</f>
        <v>0</v>
      </c>
      <c r="P238">
        <f>IFERROR(VLOOKUP($B238,Kraftvärmeprod!$B$1:$AH$479,MATCH(P$2,Kraftvärmeprod!$B$1:$AG$1,0),FALSE)/1,0)-IFERROR(VLOOKUP($B238,'Slutlig allokering'!$B$2:$AC$462,MATCH(P$3,'Slutlig allokering'!$B$2:$AJ$2,0),FALSE)/1,0)</f>
        <v>0</v>
      </c>
      <c r="Q238">
        <f>IFERROR(VLOOKUP($B238,Kraftvärmeprod!$B$1:$AH$479,MATCH(Q$2,Kraftvärmeprod!$B$1:$AG$1,0),FALSE)/1,0)-IFERROR(VLOOKUP($B238,'Slutlig allokering'!$B$2:$AC$462,MATCH(Q$3,'Slutlig allokering'!$B$2:$AJ$2,0),FALSE)/1,0)</f>
        <v>0</v>
      </c>
      <c r="R238">
        <f>IFERROR(VLOOKUP($B238,Kraftvärmeprod!$B$1:$AH$479,MATCH(R$2,Kraftvärmeprod!$B$1:$AG$1,0),FALSE)/1,0)-IFERROR(VLOOKUP($B238,'Slutlig allokering'!$B$2:$AC$462,MATCH(R$3,'Slutlig allokering'!$B$2:$AJ$2,0),FALSE)/1,0)</f>
        <v>0</v>
      </c>
      <c r="S238">
        <f>IFERROR(VLOOKUP($B238,Kraftvärmeprod!$B$1:$AH$479,MATCH(S$2,Kraftvärmeprod!$B$1:$AG$1,0),FALSE)/1,0)-IFERROR(VLOOKUP($B238,'Slutlig allokering'!$B$2:$AC$462,MATCH(S$3,'Slutlig allokering'!$B$2:$AJ$2,0),FALSE)/1,0)</f>
        <v>0</v>
      </c>
      <c r="T238">
        <f>IFERROR(VLOOKUP($B238,Kraftvärmeprod!$B$1:$AH$479,MATCH(T$2,Kraftvärmeprod!$B$1:$AG$1,0),FALSE)/1,0)-IFERROR(VLOOKUP($B238,'Slutlig allokering'!$B$2:$AC$462,MATCH(T$3,'Slutlig allokering'!$B$2:$AJ$2,0),FALSE)/1,0)</f>
        <v>0</v>
      </c>
      <c r="U238">
        <f>IFERROR(VLOOKUP($B238,Kraftvärmeprod!$B$1:$AH$479,MATCH(U$2,Kraftvärmeprod!$B$1:$AG$1,0),FALSE)/1,0)-IFERROR(VLOOKUP($B238,'Slutlig allokering'!$B$2:$AC$462,MATCH(U$3,'Slutlig allokering'!$B$2:$AJ$2,0),FALSE)/1,0)</f>
        <v>0</v>
      </c>
      <c r="V238">
        <f>IFERROR(VLOOKUP($B238,Kraftvärmeprod!$B$1:$AH$479,MATCH(V$2,Kraftvärmeprod!$B$1:$AG$1,0),FALSE)/1,0)-IFERROR(VLOOKUP($B238,'Slutlig allokering'!$B$2:$AC$462,MATCH(V$3,'Slutlig allokering'!$B$2:$AJ$2,0),FALSE)/1,0)</f>
        <v>0</v>
      </c>
      <c r="W238">
        <f>IFERROR(VLOOKUP($B238,Kraftvärmeprod!$B$1:$AH$479,MATCH(W$2,Kraftvärmeprod!$B$1:$AG$1,0),FALSE)/1,0)-IFERROR(VLOOKUP($B238,'Slutlig allokering'!$B$2:$AC$462,MATCH(W$3,'Slutlig allokering'!$B$2:$AJ$2,0),FALSE)/1,0)</f>
        <v>0</v>
      </c>
      <c r="X238">
        <f>IFERROR(VLOOKUP($B238,Kraftvärmeprod!$B$1:$AH$479,MATCH(X$2,Kraftvärmeprod!$B$1:$AG$1,0),FALSE)/1,0)-IFERROR(VLOOKUP($B238,'Slutlig allokering'!$B$2:$AC$462,MATCH(X$3,'Slutlig allokering'!$B$2:$AJ$2,0),FALSE)/1,0)</f>
        <v>0</v>
      </c>
      <c r="Y238">
        <f>IFERROR(VLOOKUP($B238,Kraftvärmeprod!$B$1:$AH$479,MATCH(Y$2,Kraftvärmeprod!$B$1:$AG$1,0),FALSE)/1,0)-IFERROR(VLOOKUP($B238,'Slutlig allokering'!$B$2:$AC$462,MATCH(Y$3,'Slutlig allokering'!$B$2:$AJ$2,0),FALSE)/1,0)</f>
        <v>0</v>
      </c>
      <c r="Z238">
        <f>IFERROR(VLOOKUP($B238,Kraftvärmeprod!$B$1:$AH$479,MATCH(Z$2,Kraftvärmeprod!$B$1:$AG$1,0),FALSE)/1,0)-IFERROR(VLOOKUP($B238,'Slutlig allokering'!$B$2:$AC$462,MATCH(Z$3,'Slutlig allokering'!$B$2:$AJ$2,0),FALSE)/1,0)</f>
        <v>0</v>
      </c>
      <c r="AA238">
        <f>IFERROR(VLOOKUP($B238,Kraftvärmeprod!$B$1:$AH$479,MATCH(AA$2,Kraftvärmeprod!$B$1:$AG$1,0),FALSE)/1,0)-IFERROR(VLOOKUP($B238,'Slutlig allokering'!$B$2:$AC$462,MATCH(AA$3,'Slutlig allokering'!$B$2:$AJ$2,0),FALSE)/1,0)</f>
        <v>0</v>
      </c>
      <c r="AB238">
        <f>IFERROR(VLOOKUP($B238,Kraftvärmeprod!$B$1:$AH$479,MATCH(AB$2,Kraftvärmeprod!$B$1:$AG$1,0),FALSE)/1,0)-IFERROR(VLOOKUP($B238,'Slutlig allokering'!$B$2:$AC$462,MATCH(AB$3,'Slutlig allokering'!$B$2:$AJ$2,0),FALSE)/1,0)</f>
        <v>0</v>
      </c>
      <c r="AE238">
        <f t="shared" si="6"/>
        <v>0</v>
      </c>
      <c r="AG238">
        <f>IFERROR(VLOOKUP(B238,'Slutlig allokering'!$B$2:$AJ$462,MATCH("Summa justerad allokerad tillförd energi (utan hjälpel och rökgaskondensering):",'Slutlig allokering'!$B$2:$AK$2,0),FALSE)/1,"")</f>
        <v>0</v>
      </c>
      <c r="AI238" s="55" t="str">
        <f>IFERROR(1-VLOOKUP(B238,'Slutlig allokering'!$B$2:$AJ$462,MATCH("Andel av bränsle i kvv som allokerats till värme, exklusive rökgaskondensering och hjälpel",'Slutlig allokering'!$B$2:$AK$2,0),FALSE),"")</f>
        <v/>
      </c>
      <c r="AK238" s="55" t="str">
        <f t="shared" si="7"/>
        <v/>
      </c>
    </row>
    <row r="239" spans="1:37" x14ac:dyDescent="0.25">
      <c r="A239" s="28" t="s">
        <v>316</v>
      </c>
      <c r="B239" s="28" t="s">
        <v>318</v>
      </c>
      <c r="C239" t="str">
        <f>IFERROR(VLOOKUP($B239,Kraftvärmeprod!$B$1:$AH$479,MATCH(C$3,Kraftvärmeprod!$B$1:$AG$1,0),FALSE)/1,"")</f>
        <v/>
      </c>
      <c r="D239" t="str">
        <f>IFERROR(VLOOKUP($B239,Kraftvärmeprod!$B$1:$AH$479,MATCH(D$3,Kraftvärmeprod!$B$1:$AG$1,0),FALSE)/1,"")</f>
        <v/>
      </c>
      <c r="E239">
        <f>IFERROR(VLOOKUP($B239,Kraftvärmeprod!$B$1:$AH$479,MATCH(E$2,Kraftvärmeprod!$B$1:$AG$1,0),FALSE)/1,0)-IFERROR(VLOOKUP($B239,'Slutlig allokering'!$B$2:$AC$462,MATCH(E$3,'Slutlig allokering'!$B$2:$AJ$2,0),FALSE)/1,0)</f>
        <v>0</v>
      </c>
      <c r="F239">
        <f>IFERROR(VLOOKUP($B239,Kraftvärmeprod!$B$1:$AH$479,MATCH(F$2,Kraftvärmeprod!$B$1:$AG$1,0),FALSE)/1,0)-IFERROR(VLOOKUP($B239,'Slutlig allokering'!$B$2:$AC$462,MATCH(F$3,'Slutlig allokering'!$B$2:$AJ$2,0),FALSE)/1,0)</f>
        <v>0</v>
      </c>
      <c r="G239">
        <f>IFERROR(VLOOKUP($B239,Kraftvärmeprod!$B$1:$AH$479,MATCH(G$2,Kraftvärmeprod!$B$1:$AG$1,0),FALSE)/1,0)-IFERROR(VLOOKUP($B239,'Slutlig allokering'!$B$2:$AC$462,MATCH(G$3,'Slutlig allokering'!$B$2:$AJ$2,0),FALSE)/1,0)</f>
        <v>0</v>
      </c>
      <c r="H239">
        <f>IFERROR(VLOOKUP($B239,Kraftvärmeprod!$B$1:$AH$479,MATCH(H$2,Kraftvärmeprod!$B$1:$AG$1,0),FALSE)/1,0)-IFERROR(VLOOKUP($B239,'Slutlig allokering'!$B$2:$AC$462,MATCH(H$3,'Slutlig allokering'!$B$2:$AJ$2,0),FALSE)/1,0)</f>
        <v>0</v>
      </c>
      <c r="I239">
        <f>IFERROR(VLOOKUP($B239,Kraftvärmeprod!$B$1:$AH$479,MATCH(I$2,Kraftvärmeprod!$B$1:$AG$1,0),FALSE)/1,0)-IFERROR(VLOOKUP($B239,'Slutlig allokering'!$B$2:$AC$462,MATCH(I$3,'Slutlig allokering'!$B$2:$AJ$2,0),FALSE)/1,0)</f>
        <v>0</v>
      </c>
      <c r="J239">
        <f>IFERROR(VLOOKUP($B239,Kraftvärmeprod!$B$1:$AH$479,MATCH(J$2,Kraftvärmeprod!$B$1:$AG$1,0),FALSE)/1,0)-IFERROR(VLOOKUP($B239,'Slutlig allokering'!$B$2:$AC$462,MATCH(J$3,'Slutlig allokering'!$B$2:$AJ$2,0),FALSE)/1,0)</f>
        <v>0</v>
      </c>
      <c r="K239">
        <f>IFERROR(VLOOKUP($B239,Kraftvärmeprod!$B$1:$AH$479,MATCH(K$2,Kraftvärmeprod!$B$1:$AG$1,0),FALSE)/1,0)-IFERROR(VLOOKUP($B239,'Slutlig allokering'!$B$2:$AC$462,MATCH(K$3,'Slutlig allokering'!$B$2:$AJ$2,0),FALSE)/1,0)</f>
        <v>0</v>
      </c>
      <c r="L239">
        <f>IFERROR(VLOOKUP($B239,Kraftvärmeprod!$B$1:$AH$479,MATCH(L$2,Kraftvärmeprod!$B$1:$AG$1,0),FALSE)/1,0)-IFERROR(VLOOKUP($B239,'Slutlig allokering'!$B$2:$AC$462,MATCH(L$3,'Slutlig allokering'!$B$2:$AJ$2,0),FALSE)/1,0)</f>
        <v>0</v>
      </c>
      <c r="M239" s="143">
        <f>IFERROR(VLOOKUP($B239,Miljö!$B$1:$S$477,MATCH(M$2,Miljö!$B$1:$X$1,0),FALSE)/1,0)-IFERROR(VLOOKUP($B239,'Slutlig allokering'!$B$2:$AC$462,MATCH(M$3,'Slutlig allokering'!$B$2:$AJ$2,0),FALSE)/1,0)</f>
        <v>0</v>
      </c>
      <c r="N239">
        <f>IFERROR(VLOOKUP($B239,Kraftvärmeprod!$B$1:$AH$479,MATCH(N$2,Kraftvärmeprod!$B$1:$AG$1,0),FALSE)/1,0)-IFERROR(VLOOKUP($B239,'Slutlig allokering'!$B$2:$AC$462,MATCH(N$3,'Slutlig allokering'!$B$2:$AJ$2,0),FALSE)/1,0)</f>
        <v>0</v>
      </c>
      <c r="O239">
        <f>IFERROR(VLOOKUP($B239,Kraftvärmeprod!$B$1:$AH$479,MATCH(O$2,Kraftvärmeprod!$B$1:$AG$1,0),FALSE)/1,0)-IFERROR(VLOOKUP($B239,'Slutlig allokering'!$B$2:$AC$462,MATCH(O$3,'Slutlig allokering'!$B$2:$AJ$2,0),FALSE)/1,0)</f>
        <v>0</v>
      </c>
      <c r="P239">
        <f>IFERROR(VLOOKUP($B239,Kraftvärmeprod!$B$1:$AH$479,MATCH(P$2,Kraftvärmeprod!$B$1:$AG$1,0),FALSE)/1,0)-IFERROR(VLOOKUP($B239,'Slutlig allokering'!$B$2:$AC$462,MATCH(P$3,'Slutlig allokering'!$B$2:$AJ$2,0),FALSE)/1,0)</f>
        <v>0</v>
      </c>
      <c r="Q239">
        <f>IFERROR(VLOOKUP($B239,Kraftvärmeprod!$B$1:$AH$479,MATCH(Q$2,Kraftvärmeprod!$B$1:$AG$1,0),FALSE)/1,0)-IFERROR(VLOOKUP($B239,'Slutlig allokering'!$B$2:$AC$462,MATCH(Q$3,'Slutlig allokering'!$B$2:$AJ$2,0),FALSE)/1,0)</f>
        <v>0</v>
      </c>
      <c r="R239">
        <f>IFERROR(VLOOKUP($B239,Kraftvärmeprod!$B$1:$AH$479,MATCH(R$2,Kraftvärmeprod!$B$1:$AG$1,0),FALSE)/1,0)-IFERROR(VLOOKUP($B239,'Slutlig allokering'!$B$2:$AC$462,MATCH(R$3,'Slutlig allokering'!$B$2:$AJ$2,0),FALSE)/1,0)</f>
        <v>0</v>
      </c>
      <c r="S239">
        <f>IFERROR(VLOOKUP($B239,Kraftvärmeprod!$B$1:$AH$479,MATCH(S$2,Kraftvärmeprod!$B$1:$AG$1,0),FALSE)/1,0)-IFERROR(VLOOKUP($B239,'Slutlig allokering'!$B$2:$AC$462,MATCH(S$3,'Slutlig allokering'!$B$2:$AJ$2,0),FALSE)/1,0)</f>
        <v>0</v>
      </c>
      <c r="T239">
        <f>IFERROR(VLOOKUP($B239,Kraftvärmeprod!$B$1:$AH$479,MATCH(T$2,Kraftvärmeprod!$B$1:$AG$1,0),FALSE)/1,0)-IFERROR(VLOOKUP($B239,'Slutlig allokering'!$B$2:$AC$462,MATCH(T$3,'Slutlig allokering'!$B$2:$AJ$2,0),FALSE)/1,0)</f>
        <v>0</v>
      </c>
      <c r="U239">
        <f>IFERROR(VLOOKUP($B239,Kraftvärmeprod!$B$1:$AH$479,MATCH(U$2,Kraftvärmeprod!$B$1:$AG$1,0),FALSE)/1,0)-IFERROR(VLOOKUP($B239,'Slutlig allokering'!$B$2:$AC$462,MATCH(U$3,'Slutlig allokering'!$B$2:$AJ$2,0),FALSE)/1,0)</f>
        <v>0</v>
      </c>
      <c r="V239">
        <f>IFERROR(VLOOKUP($B239,Kraftvärmeprod!$B$1:$AH$479,MATCH(V$2,Kraftvärmeprod!$B$1:$AG$1,0),FALSE)/1,0)-IFERROR(VLOOKUP($B239,'Slutlig allokering'!$B$2:$AC$462,MATCH(V$3,'Slutlig allokering'!$B$2:$AJ$2,0),FALSE)/1,0)</f>
        <v>0</v>
      </c>
      <c r="W239">
        <f>IFERROR(VLOOKUP($B239,Kraftvärmeprod!$B$1:$AH$479,MATCH(W$2,Kraftvärmeprod!$B$1:$AG$1,0),FALSE)/1,0)-IFERROR(VLOOKUP($B239,'Slutlig allokering'!$B$2:$AC$462,MATCH(W$3,'Slutlig allokering'!$B$2:$AJ$2,0),FALSE)/1,0)</f>
        <v>0</v>
      </c>
      <c r="X239">
        <f>IFERROR(VLOOKUP($B239,Kraftvärmeprod!$B$1:$AH$479,MATCH(X$2,Kraftvärmeprod!$B$1:$AG$1,0),FALSE)/1,0)-IFERROR(VLOOKUP($B239,'Slutlig allokering'!$B$2:$AC$462,MATCH(X$3,'Slutlig allokering'!$B$2:$AJ$2,0),FALSE)/1,0)</f>
        <v>0</v>
      </c>
      <c r="Y239">
        <f>IFERROR(VLOOKUP($B239,Kraftvärmeprod!$B$1:$AH$479,MATCH(Y$2,Kraftvärmeprod!$B$1:$AG$1,0),FALSE)/1,0)-IFERROR(VLOOKUP($B239,'Slutlig allokering'!$B$2:$AC$462,MATCH(Y$3,'Slutlig allokering'!$B$2:$AJ$2,0),FALSE)/1,0)</f>
        <v>0</v>
      </c>
      <c r="Z239">
        <f>IFERROR(VLOOKUP($B239,Kraftvärmeprod!$B$1:$AH$479,MATCH(Z$2,Kraftvärmeprod!$B$1:$AG$1,0),FALSE)/1,0)-IFERROR(VLOOKUP($B239,'Slutlig allokering'!$B$2:$AC$462,MATCH(Z$3,'Slutlig allokering'!$B$2:$AJ$2,0),FALSE)/1,0)</f>
        <v>0</v>
      </c>
      <c r="AA239">
        <f>IFERROR(VLOOKUP($B239,Kraftvärmeprod!$B$1:$AH$479,MATCH(AA$2,Kraftvärmeprod!$B$1:$AG$1,0),FALSE)/1,0)-IFERROR(VLOOKUP($B239,'Slutlig allokering'!$B$2:$AC$462,MATCH(AA$3,'Slutlig allokering'!$B$2:$AJ$2,0),FALSE)/1,0)</f>
        <v>0</v>
      </c>
      <c r="AB239">
        <f>IFERROR(VLOOKUP($B239,Kraftvärmeprod!$B$1:$AH$479,MATCH(AB$2,Kraftvärmeprod!$B$1:$AG$1,0),FALSE)/1,0)-IFERROR(VLOOKUP($B239,'Slutlig allokering'!$B$2:$AC$462,MATCH(AB$3,'Slutlig allokering'!$B$2:$AJ$2,0),FALSE)/1,0)</f>
        <v>0</v>
      </c>
      <c r="AE239">
        <f t="shared" si="6"/>
        <v>0</v>
      </c>
      <c r="AG239">
        <f>IFERROR(VLOOKUP(B239,'Slutlig allokering'!$B$2:$AJ$462,MATCH("Summa justerad allokerad tillförd energi (utan hjälpel och rökgaskondensering):",'Slutlig allokering'!$B$2:$AK$2,0),FALSE)/1,"")</f>
        <v>0</v>
      </c>
      <c r="AI239" s="55" t="str">
        <f>IFERROR(1-VLOOKUP(B239,'Slutlig allokering'!$B$2:$AJ$462,MATCH("Andel av bränsle i kvv som allokerats till värme, exklusive rökgaskondensering och hjälpel",'Slutlig allokering'!$B$2:$AK$2,0),FALSE),"")</f>
        <v/>
      </c>
      <c r="AK239" s="55" t="str">
        <f t="shared" si="7"/>
        <v/>
      </c>
    </row>
    <row r="240" spans="1:37" x14ac:dyDescent="0.25">
      <c r="A240" s="28" t="s">
        <v>319</v>
      </c>
      <c r="B240" s="28" t="s">
        <v>320</v>
      </c>
      <c r="C240" t="str">
        <f>IFERROR(VLOOKUP($B240,Kraftvärmeprod!$B$1:$AH$479,MATCH(C$3,Kraftvärmeprod!$B$1:$AG$1,0),FALSE)/1,"")</f>
        <v/>
      </c>
      <c r="D240" t="str">
        <f>IFERROR(VLOOKUP($B240,Kraftvärmeprod!$B$1:$AH$479,MATCH(D$3,Kraftvärmeprod!$B$1:$AG$1,0),FALSE)/1,"")</f>
        <v/>
      </c>
      <c r="E240">
        <f>IFERROR(VLOOKUP($B240,Kraftvärmeprod!$B$1:$AH$479,MATCH(E$2,Kraftvärmeprod!$B$1:$AG$1,0),FALSE)/1,0)-IFERROR(VLOOKUP($B240,'Slutlig allokering'!$B$2:$AC$462,MATCH(E$3,'Slutlig allokering'!$B$2:$AJ$2,0),FALSE)/1,0)</f>
        <v>0</v>
      </c>
      <c r="F240">
        <f>IFERROR(VLOOKUP($B240,Kraftvärmeprod!$B$1:$AH$479,MATCH(F$2,Kraftvärmeprod!$B$1:$AG$1,0),FALSE)/1,0)-IFERROR(VLOOKUP($B240,'Slutlig allokering'!$B$2:$AC$462,MATCH(F$3,'Slutlig allokering'!$B$2:$AJ$2,0),FALSE)/1,0)</f>
        <v>0</v>
      </c>
      <c r="G240">
        <f>IFERROR(VLOOKUP($B240,Kraftvärmeprod!$B$1:$AH$479,MATCH(G$2,Kraftvärmeprod!$B$1:$AG$1,0),FALSE)/1,0)-IFERROR(VLOOKUP($B240,'Slutlig allokering'!$B$2:$AC$462,MATCH(G$3,'Slutlig allokering'!$B$2:$AJ$2,0),FALSE)/1,0)</f>
        <v>0</v>
      </c>
      <c r="H240">
        <f>IFERROR(VLOOKUP($B240,Kraftvärmeprod!$B$1:$AH$479,MATCH(H$2,Kraftvärmeprod!$B$1:$AG$1,0),FALSE)/1,0)-IFERROR(VLOOKUP($B240,'Slutlig allokering'!$B$2:$AC$462,MATCH(H$3,'Slutlig allokering'!$B$2:$AJ$2,0),FALSE)/1,0)</f>
        <v>0</v>
      </c>
      <c r="I240">
        <f>IFERROR(VLOOKUP($B240,Kraftvärmeprod!$B$1:$AH$479,MATCH(I$2,Kraftvärmeprod!$B$1:$AG$1,0),FALSE)/1,0)-IFERROR(VLOOKUP($B240,'Slutlig allokering'!$B$2:$AC$462,MATCH(I$3,'Slutlig allokering'!$B$2:$AJ$2,0),FALSE)/1,0)</f>
        <v>0</v>
      </c>
      <c r="J240">
        <f>IFERROR(VLOOKUP($B240,Kraftvärmeprod!$B$1:$AH$479,MATCH(J$2,Kraftvärmeprod!$B$1:$AG$1,0),FALSE)/1,0)-IFERROR(VLOOKUP($B240,'Slutlig allokering'!$B$2:$AC$462,MATCH(J$3,'Slutlig allokering'!$B$2:$AJ$2,0),FALSE)/1,0)</f>
        <v>0</v>
      </c>
      <c r="K240">
        <f>IFERROR(VLOOKUP($B240,Kraftvärmeprod!$B$1:$AH$479,MATCH(K$2,Kraftvärmeprod!$B$1:$AG$1,0),FALSE)/1,0)-IFERROR(VLOOKUP($B240,'Slutlig allokering'!$B$2:$AC$462,MATCH(K$3,'Slutlig allokering'!$B$2:$AJ$2,0),FALSE)/1,0)</f>
        <v>0</v>
      </c>
      <c r="L240">
        <f>IFERROR(VLOOKUP($B240,Kraftvärmeprod!$B$1:$AH$479,MATCH(L$2,Kraftvärmeprod!$B$1:$AG$1,0),FALSE)/1,0)-IFERROR(VLOOKUP($B240,'Slutlig allokering'!$B$2:$AC$462,MATCH(L$3,'Slutlig allokering'!$B$2:$AJ$2,0),FALSE)/1,0)</f>
        <v>0</v>
      </c>
      <c r="M240" s="143">
        <f>IFERROR(VLOOKUP($B240,Miljö!$B$1:$S$477,MATCH(M$2,Miljö!$B$1:$X$1,0),FALSE)/1,0)-IFERROR(VLOOKUP($B240,'Slutlig allokering'!$B$2:$AC$462,MATCH(M$3,'Slutlig allokering'!$B$2:$AJ$2,0),FALSE)/1,0)</f>
        <v>0</v>
      </c>
      <c r="N240">
        <f>IFERROR(VLOOKUP($B240,Kraftvärmeprod!$B$1:$AH$479,MATCH(N$2,Kraftvärmeprod!$B$1:$AG$1,0),FALSE)/1,0)-IFERROR(VLOOKUP($B240,'Slutlig allokering'!$B$2:$AC$462,MATCH(N$3,'Slutlig allokering'!$B$2:$AJ$2,0),FALSE)/1,0)</f>
        <v>0</v>
      </c>
      <c r="O240">
        <f>IFERROR(VLOOKUP($B240,Kraftvärmeprod!$B$1:$AH$479,MATCH(O$2,Kraftvärmeprod!$B$1:$AG$1,0),FALSE)/1,0)-IFERROR(VLOOKUP($B240,'Slutlig allokering'!$B$2:$AC$462,MATCH(O$3,'Slutlig allokering'!$B$2:$AJ$2,0),FALSE)/1,0)</f>
        <v>0</v>
      </c>
      <c r="P240">
        <f>IFERROR(VLOOKUP($B240,Kraftvärmeprod!$B$1:$AH$479,MATCH(P$2,Kraftvärmeprod!$B$1:$AG$1,0),FALSE)/1,0)-IFERROR(VLOOKUP($B240,'Slutlig allokering'!$B$2:$AC$462,MATCH(P$3,'Slutlig allokering'!$B$2:$AJ$2,0),FALSE)/1,0)</f>
        <v>0</v>
      </c>
      <c r="Q240">
        <f>IFERROR(VLOOKUP($B240,Kraftvärmeprod!$B$1:$AH$479,MATCH(Q$2,Kraftvärmeprod!$B$1:$AG$1,0),FALSE)/1,0)-IFERROR(VLOOKUP($B240,'Slutlig allokering'!$B$2:$AC$462,MATCH(Q$3,'Slutlig allokering'!$B$2:$AJ$2,0),FALSE)/1,0)</f>
        <v>0</v>
      </c>
      <c r="R240">
        <f>IFERROR(VLOOKUP($B240,Kraftvärmeprod!$B$1:$AH$479,MATCH(R$2,Kraftvärmeprod!$B$1:$AG$1,0),FALSE)/1,0)-IFERROR(VLOOKUP($B240,'Slutlig allokering'!$B$2:$AC$462,MATCH(R$3,'Slutlig allokering'!$B$2:$AJ$2,0),FALSE)/1,0)</f>
        <v>0</v>
      </c>
      <c r="S240">
        <f>IFERROR(VLOOKUP($B240,Kraftvärmeprod!$B$1:$AH$479,MATCH(S$2,Kraftvärmeprod!$B$1:$AG$1,0),FALSE)/1,0)-IFERROR(VLOOKUP($B240,'Slutlig allokering'!$B$2:$AC$462,MATCH(S$3,'Slutlig allokering'!$B$2:$AJ$2,0),FALSE)/1,0)</f>
        <v>0</v>
      </c>
      <c r="T240">
        <f>IFERROR(VLOOKUP($B240,Kraftvärmeprod!$B$1:$AH$479,MATCH(T$2,Kraftvärmeprod!$B$1:$AG$1,0),FALSE)/1,0)-IFERROR(VLOOKUP($B240,'Slutlig allokering'!$B$2:$AC$462,MATCH(T$3,'Slutlig allokering'!$B$2:$AJ$2,0),FALSE)/1,0)</f>
        <v>0</v>
      </c>
      <c r="U240">
        <f>IFERROR(VLOOKUP($B240,Kraftvärmeprod!$B$1:$AH$479,MATCH(U$2,Kraftvärmeprod!$B$1:$AG$1,0),FALSE)/1,0)-IFERROR(VLOOKUP($B240,'Slutlig allokering'!$B$2:$AC$462,MATCH(U$3,'Slutlig allokering'!$B$2:$AJ$2,0),FALSE)/1,0)</f>
        <v>0</v>
      </c>
      <c r="V240">
        <f>IFERROR(VLOOKUP($B240,Kraftvärmeprod!$B$1:$AH$479,MATCH(V$2,Kraftvärmeprod!$B$1:$AG$1,0),FALSE)/1,0)-IFERROR(VLOOKUP($B240,'Slutlig allokering'!$B$2:$AC$462,MATCH(V$3,'Slutlig allokering'!$B$2:$AJ$2,0),FALSE)/1,0)</f>
        <v>0</v>
      </c>
      <c r="W240">
        <f>IFERROR(VLOOKUP($B240,Kraftvärmeprod!$B$1:$AH$479,MATCH(W$2,Kraftvärmeprod!$B$1:$AG$1,0),FALSE)/1,0)-IFERROR(VLOOKUP($B240,'Slutlig allokering'!$B$2:$AC$462,MATCH(W$3,'Slutlig allokering'!$B$2:$AJ$2,0),FALSE)/1,0)</f>
        <v>0</v>
      </c>
      <c r="X240">
        <f>IFERROR(VLOOKUP($B240,Kraftvärmeprod!$B$1:$AH$479,MATCH(X$2,Kraftvärmeprod!$B$1:$AG$1,0),FALSE)/1,0)-IFERROR(VLOOKUP($B240,'Slutlig allokering'!$B$2:$AC$462,MATCH(X$3,'Slutlig allokering'!$B$2:$AJ$2,0),FALSE)/1,0)</f>
        <v>0</v>
      </c>
      <c r="Y240">
        <f>IFERROR(VLOOKUP($B240,Kraftvärmeprod!$B$1:$AH$479,MATCH(Y$2,Kraftvärmeprod!$B$1:$AG$1,0),FALSE)/1,0)-IFERROR(VLOOKUP($B240,'Slutlig allokering'!$B$2:$AC$462,MATCH(Y$3,'Slutlig allokering'!$B$2:$AJ$2,0),FALSE)/1,0)</f>
        <v>0</v>
      </c>
      <c r="Z240">
        <f>IFERROR(VLOOKUP($B240,Kraftvärmeprod!$B$1:$AH$479,MATCH(Z$2,Kraftvärmeprod!$B$1:$AG$1,0),FALSE)/1,0)-IFERROR(VLOOKUP($B240,'Slutlig allokering'!$B$2:$AC$462,MATCH(Z$3,'Slutlig allokering'!$B$2:$AJ$2,0),FALSE)/1,0)</f>
        <v>0</v>
      </c>
      <c r="AA240">
        <f>IFERROR(VLOOKUP($B240,Kraftvärmeprod!$B$1:$AH$479,MATCH(AA$2,Kraftvärmeprod!$B$1:$AG$1,0),FALSE)/1,0)-IFERROR(VLOOKUP($B240,'Slutlig allokering'!$B$2:$AC$462,MATCH(AA$3,'Slutlig allokering'!$B$2:$AJ$2,0),FALSE)/1,0)</f>
        <v>0</v>
      </c>
      <c r="AB240">
        <f>IFERROR(VLOOKUP($B240,Kraftvärmeprod!$B$1:$AH$479,MATCH(AB$2,Kraftvärmeprod!$B$1:$AG$1,0),FALSE)/1,0)-IFERROR(VLOOKUP($B240,'Slutlig allokering'!$B$2:$AC$462,MATCH(AB$3,'Slutlig allokering'!$B$2:$AJ$2,0),FALSE)/1,0)</f>
        <v>0</v>
      </c>
      <c r="AE240">
        <f t="shared" si="6"/>
        <v>0</v>
      </c>
      <c r="AG240">
        <f>IFERROR(VLOOKUP(B240,'Slutlig allokering'!$B$2:$AJ$462,MATCH("Summa justerad allokerad tillförd energi (utan hjälpel och rökgaskondensering):",'Slutlig allokering'!$B$2:$AK$2,0),FALSE)/1,"")</f>
        <v>0</v>
      </c>
      <c r="AI240" s="55" t="str">
        <f>IFERROR(1-VLOOKUP(B240,'Slutlig allokering'!$B$2:$AJ$462,MATCH("Andel av bränsle i kvv som allokerats till värme, exklusive rökgaskondensering och hjälpel",'Slutlig allokering'!$B$2:$AK$2,0),FALSE),"")</f>
        <v/>
      </c>
      <c r="AK240" s="55" t="str">
        <f t="shared" si="7"/>
        <v/>
      </c>
    </row>
    <row r="241" spans="1:37" x14ac:dyDescent="0.25">
      <c r="A241" s="28" t="s">
        <v>321</v>
      </c>
      <c r="B241" s="28" t="s">
        <v>322</v>
      </c>
      <c r="C241" t="str">
        <f>IFERROR(VLOOKUP($B241,Kraftvärmeprod!$B$1:$AH$479,MATCH(C$3,Kraftvärmeprod!$B$1:$AG$1,0),FALSE)/1,"")</f>
        <v/>
      </c>
      <c r="D241" t="str">
        <f>IFERROR(VLOOKUP($B241,Kraftvärmeprod!$B$1:$AH$479,MATCH(D$3,Kraftvärmeprod!$B$1:$AG$1,0),FALSE)/1,"")</f>
        <v/>
      </c>
      <c r="E241">
        <f>IFERROR(VLOOKUP($B241,Kraftvärmeprod!$B$1:$AH$479,MATCH(E$2,Kraftvärmeprod!$B$1:$AG$1,0),FALSE)/1,0)-IFERROR(VLOOKUP($B241,'Slutlig allokering'!$B$2:$AC$462,MATCH(E$3,'Slutlig allokering'!$B$2:$AJ$2,0),FALSE)/1,0)</f>
        <v>0</v>
      </c>
      <c r="F241">
        <f>IFERROR(VLOOKUP($B241,Kraftvärmeprod!$B$1:$AH$479,MATCH(F$2,Kraftvärmeprod!$B$1:$AG$1,0),FALSE)/1,0)-IFERROR(VLOOKUP($B241,'Slutlig allokering'!$B$2:$AC$462,MATCH(F$3,'Slutlig allokering'!$B$2:$AJ$2,0),FALSE)/1,0)</f>
        <v>0</v>
      </c>
      <c r="G241">
        <f>IFERROR(VLOOKUP($B241,Kraftvärmeprod!$B$1:$AH$479,MATCH(G$2,Kraftvärmeprod!$B$1:$AG$1,0),FALSE)/1,0)-IFERROR(VLOOKUP($B241,'Slutlig allokering'!$B$2:$AC$462,MATCH(G$3,'Slutlig allokering'!$B$2:$AJ$2,0),FALSE)/1,0)</f>
        <v>0</v>
      </c>
      <c r="H241">
        <f>IFERROR(VLOOKUP($B241,Kraftvärmeprod!$B$1:$AH$479,MATCH(H$2,Kraftvärmeprod!$B$1:$AG$1,0),FALSE)/1,0)-IFERROR(VLOOKUP($B241,'Slutlig allokering'!$B$2:$AC$462,MATCH(H$3,'Slutlig allokering'!$B$2:$AJ$2,0),FALSE)/1,0)</f>
        <v>0</v>
      </c>
      <c r="I241">
        <f>IFERROR(VLOOKUP($B241,Kraftvärmeprod!$B$1:$AH$479,MATCH(I$2,Kraftvärmeprod!$B$1:$AG$1,0),FALSE)/1,0)-IFERROR(VLOOKUP($B241,'Slutlig allokering'!$B$2:$AC$462,MATCH(I$3,'Slutlig allokering'!$B$2:$AJ$2,0),FALSE)/1,0)</f>
        <v>0</v>
      </c>
      <c r="J241">
        <f>IFERROR(VLOOKUP($B241,Kraftvärmeprod!$B$1:$AH$479,MATCH(J$2,Kraftvärmeprod!$B$1:$AG$1,0),FALSE)/1,0)-IFERROR(VLOOKUP($B241,'Slutlig allokering'!$B$2:$AC$462,MATCH(J$3,'Slutlig allokering'!$B$2:$AJ$2,0),FALSE)/1,0)</f>
        <v>0</v>
      </c>
      <c r="K241">
        <f>IFERROR(VLOOKUP($B241,Kraftvärmeprod!$B$1:$AH$479,MATCH(K$2,Kraftvärmeprod!$B$1:$AG$1,0),FALSE)/1,0)-IFERROR(VLOOKUP($B241,'Slutlig allokering'!$B$2:$AC$462,MATCH(K$3,'Slutlig allokering'!$B$2:$AJ$2,0),FALSE)/1,0)</f>
        <v>0</v>
      </c>
      <c r="L241">
        <f>IFERROR(VLOOKUP($B241,Kraftvärmeprod!$B$1:$AH$479,MATCH(L$2,Kraftvärmeprod!$B$1:$AG$1,0),FALSE)/1,0)-IFERROR(VLOOKUP($B241,'Slutlig allokering'!$B$2:$AC$462,MATCH(L$3,'Slutlig allokering'!$B$2:$AJ$2,0),FALSE)/1,0)</f>
        <v>0</v>
      </c>
      <c r="M241" s="143">
        <f>IFERROR(VLOOKUP($B241,Miljö!$B$1:$S$477,MATCH(M$2,Miljö!$B$1:$X$1,0),FALSE)/1,0)-IFERROR(VLOOKUP($B241,'Slutlig allokering'!$B$2:$AC$462,MATCH(M$3,'Slutlig allokering'!$B$2:$AJ$2,0),FALSE)/1,0)</f>
        <v>0</v>
      </c>
      <c r="N241">
        <f>IFERROR(VLOOKUP($B241,Kraftvärmeprod!$B$1:$AH$479,MATCH(N$2,Kraftvärmeprod!$B$1:$AG$1,0),FALSE)/1,0)-IFERROR(VLOOKUP($B241,'Slutlig allokering'!$B$2:$AC$462,MATCH(N$3,'Slutlig allokering'!$B$2:$AJ$2,0),FALSE)/1,0)</f>
        <v>0</v>
      </c>
      <c r="O241">
        <f>IFERROR(VLOOKUP($B241,Kraftvärmeprod!$B$1:$AH$479,MATCH(O$2,Kraftvärmeprod!$B$1:$AG$1,0),FALSE)/1,0)-IFERROR(VLOOKUP($B241,'Slutlig allokering'!$B$2:$AC$462,MATCH(O$3,'Slutlig allokering'!$B$2:$AJ$2,0),FALSE)/1,0)</f>
        <v>0</v>
      </c>
      <c r="P241">
        <f>IFERROR(VLOOKUP($B241,Kraftvärmeprod!$B$1:$AH$479,MATCH(P$2,Kraftvärmeprod!$B$1:$AG$1,0),FALSE)/1,0)-IFERROR(VLOOKUP($B241,'Slutlig allokering'!$B$2:$AC$462,MATCH(P$3,'Slutlig allokering'!$B$2:$AJ$2,0),FALSE)/1,0)</f>
        <v>0</v>
      </c>
      <c r="Q241">
        <f>IFERROR(VLOOKUP($B241,Kraftvärmeprod!$B$1:$AH$479,MATCH(Q$2,Kraftvärmeprod!$B$1:$AG$1,0),FALSE)/1,0)-IFERROR(VLOOKUP($B241,'Slutlig allokering'!$B$2:$AC$462,MATCH(Q$3,'Slutlig allokering'!$B$2:$AJ$2,0),FALSE)/1,0)</f>
        <v>0</v>
      </c>
      <c r="R241">
        <f>IFERROR(VLOOKUP($B241,Kraftvärmeprod!$B$1:$AH$479,MATCH(R$2,Kraftvärmeprod!$B$1:$AG$1,0),FALSE)/1,0)-IFERROR(VLOOKUP($B241,'Slutlig allokering'!$B$2:$AC$462,MATCH(R$3,'Slutlig allokering'!$B$2:$AJ$2,0),FALSE)/1,0)</f>
        <v>0</v>
      </c>
      <c r="S241">
        <f>IFERROR(VLOOKUP($B241,Kraftvärmeprod!$B$1:$AH$479,MATCH(S$2,Kraftvärmeprod!$B$1:$AG$1,0),FALSE)/1,0)-IFERROR(VLOOKUP($B241,'Slutlig allokering'!$B$2:$AC$462,MATCH(S$3,'Slutlig allokering'!$B$2:$AJ$2,0),FALSE)/1,0)</f>
        <v>0</v>
      </c>
      <c r="T241">
        <f>IFERROR(VLOOKUP($B241,Kraftvärmeprod!$B$1:$AH$479,MATCH(T$2,Kraftvärmeprod!$B$1:$AG$1,0),FALSE)/1,0)-IFERROR(VLOOKUP($B241,'Slutlig allokering'!$B$2:$AC$462,MATCH(T$3,'Slutlig allokering'!$B$2:$AJ$2,0),FALSE)/1,0)</f>
        <v>0</v>
      </c>
      <c r="U241">
        <f>IFERROR(VLOOKUP($B241,Kraftvärmeprod!$B$1:$AH$479,MATCH(U$2,Kraftvärmeprod!$B$1:$AG$1,0),FALSE)/1,0)-IFERROR(VLOOKUP($B241,'Slutlig allokering'!$B$2:$AC$462,MATCH(U$3,'Slutlig allokering'!$B$2:$AJ$2,0),FALSE)/1,0)</f>
        <v>0</v>
      </c>
      <c r="V241">
        <f>IFERROR(VLOOKUP($B241,Kraftvärmeprod!$B$1:$AH$479,MATCH(V$2,Kraftvärmeprod!$B$1:$AG$1,0),FALSE)/1,0)-IFERROR(VLOOKUP($B241,'Slutlig allokering'!$B$2:$AC$462,MATCH(V$3,'Slutlig allokering'!$B$2:$AJ$2,0),FALSE)/1,0)</f>
        <v>0</v>
      </c>
      <c r="W241">
        <f>IFERROR(VLOOKUP($B241,Kraftvärmeprod!$B$1:$AH$479,MATCH(W$2,Kraftvärmeprod!$B$1:$AG$1,0),FALSE)/1,0)-IFERROR(VLOOKUP($B241,'Slutlig allokering'!$B$2:$AC$462,MATCH(W$3,'Slutlig allokering'!$B$2:$AJ$2,0),FALSE)/1,0)</f>
        <v>0</v>
      </c>
      <c r="X241">
        <f>IFERROR(VLOOKUP($B241,Kraftvärmeprod!$B$1:$AH$479,MATCH(X$2,Kraftvärmeprod!$B$1:$AG$1,0),FALSE)/1,0)-IFERROR(VLOOKUP($B241,'Slutlig allokering'!$B$2:$AC$462,MATCH(X$3,'Slutlig allokering'!$B$2:$AJ$2,0),FALSE)/1,0)</f>
        <v>0</v>
      </c>
      <c r="Y241">
        <f>IFERROR(VLOOKUP($B241,Kraftvärmeprod!$B$1:$AH$479,MATCH(Y$2,Kraftvärmeprod!$B$1:$AG$1,0),FALSE)/1,0)-IFERROR(VLOOKUP($B241,'Slutlig allokering'!$B$2:$AC$462,MATCH(Y$3,'Slutlig allokering'!$B$2:$AJ$2,0),FALSE)/1,0)</f>
        <v>0</v>
      </c>
      <c r="Z241">
        <f>IFERROR(VLOOKUP($B241,Kraftvärmeprod!$B$1:$AH$479,MATCH(Z$2,Kraftvärmeprod!$B$1:$AG$1,0),FALSE)/1,0)-IFERROR(VLOOKUP($B241,'Slutlig allokering'!$B$2:$AC$462,MATCH(Z$3,'Slutlig allokering'!$B$2:$AJ$2,0),FALSE)/1,0)</f>
        <v>0</v>
      </c>
      <c r="AA241">
        <f>IFERROR(VLOOKUP($B241,Kraftvärmeprod!$B$1:$AH$479,MATCH(AA$2,Kraftvärmeprod!$B$1:$AG$1,0),FALSE)/1,0)-IFERROR(VLOOKUP($B241,'Slutlig allokering'!$B$2:$AC$462,MATCH(AA$3,'Slutlig allokering'!$B$2:$AJ$2,0),FALSE)/1,0)</f>
        <v>0</v>
      </c>
      <c r="AB241">
        <f>IFERROR(VLOOKUP($B241,Kraftvärmeprod!$B$1:$AH$479,MATCH(AB$2,Kraftvärmeprod!$B$1:$AG$1,0),FALSE)/1,0)-IFERROR(VLOOKUP($B241,'Slutlig allokering'!$B$2:$AC$462,MATCH(AB$3,'Slutlig allokering'!$B$2:$AJ$2,0),FALSE)/1,0)</f>
        <v>0</v>
      </c>
      <c r="AE241">
        <f t="shared" si="6"/>
        <v>0</v>
      </c>
      <c r="AG241">
        <f>IFERROR(VLOOKUP(B241,'Slutlig allokering'!$B$2:$AJ$462,MATCH("Summa justerad allokerad tillförd energi (utan hjälpel och rökgaskondensering):",'Slutlig allokering'!$B$2:$AK$2,0),FALSE)/1,"")</f>
        <v>0</v>
      </c>
      <c r="AI241" s="55" t="str">
        <f>IFERROR(1-VLOOKUP(B241,'Slutlig allokering'!$B$2:$AJ$462,MATCH("Andel av bränsle i kvv som allokerats till värme, exklusive rökgaskondensering och hjälpel",'Slutlig allokering'!$B$2:$AK$2,0),FALSE),"")</f>
        <v/>
      </c>
      <c r="AK241" s="55" t="str">
        <f t="shared" si="7"/>
        <v/>
      </c>
    </row>
    <row r="242" spans="1:37" x14ac:dyDescent="0.25">
      <c r="A242" s="28" t="s">
        <v>323</v>
      </c>
      <c r="B242" s="28" t="s">
        <v>324</v>
      </c>
      <c r="C242">
        <f>IFERROR(VLOOKUP($B242,Kraftvärmeprod!$B$1:$AH$479,MATCH(C$3,Kraftvärmeprod!$B$1:$AG$1,0),FALSE)/1,"")</f>
        <v>84.5</v>
      </c>
      <c r="D242">
        <f>IFERROR(VLOOKUP($B242,Kraftvärmeprod!$B$1:$AH$479,MATCH(D$3,Kraftvärmeprod!$B$1:$AG$1,0),FALSE)/1,"")</f>
        <v>10.9</v>
      </c>
      <c r="E242">
        <f>IFERROR(VLOOKUP($B242,Kraftvärmeprod!$B$1:$AH$479,MATCH(E$2,Kraftvärmeprod!$B$1:$AG$1,0),FALSE)/1,0)-IFERROR(VLOOKUP($B242,'Slutlig allokering'!$B$2:$AC$462,MATCH(E$3,'Slutlig allokering'!$B$2:$AJ$2,0),FALSE)/1,0)</f>
        <v>0</v>
      </c>
      <c r="F242">
        <f>IFERROR(VLOOKUP($B242,Kraftvärmeprod!$B$1:$AH$479,MATCH(F$2,Kraftvärmeprod!$B$1:$AG$1,0),FALSE)/1,0)-IFERROR(VLOOKUP($B242,'Slutlig allokering'!$B$2:$AC$462,MATCH(F$3,'Slutlig allokering'!$B$2:$AJ$2,0),FALSE)/1,0)</f>
        <v>0</v>
      </c>
      <c r="G242">
        <f>IFERROR(VLOOKUP($B242,Kraftvärmeprod!$B$1:$AH$479,MATCH(G$2,Kraftvärmeprod!$B$1:$AG$1,0),FALSE)/1,0)-IFERROR(VLOOKUP($B242,'Slutlig allokering'!$B$2:$AC$462,MATCH(G$3,'Slutlig allokering'!$B$2:$AJ$2,0),FALSE)/1,0)</f>
        <v>3.6480999999999995</v>
      </c>
      <c r="H242">
        <f>IFERROR(VLOOKUP($B242,Kraftvärmeprod!$B$1:$AH$479,MATCH(H$2,Kraftvärmeprod!$B$1:$AG$1,0),FALSE)/1,0)-IFERROR(VLOOKUP($B242,'Slutlig allokering'!$B$2:$AC$462,MATCH(H$3,'Slutlig allokering'!$B$2:$AJ$2,0),FALSE)/1,0)</f>
        <v>0</v>
      </c>
      <c r="I242">
        <f>IFERROR(VLOOKUP($B242,Kraftvärmeprod!$B$1:$AH$479,MATCH(I$2,Kraftvärmeprod!$B$1:$AG$1,0),FALSE)/1,0)-IFERROR(VLOOKUP($B242,'Slutlig allokering'!$B$2:$AC$462,MATCH(I$3,'Slutlig allokering'!$B$2:$AJ$2,0),FALSE)/1,0)</f>
        <v>0</v>
      </c>
      <c r="J242">
        <f>IFERROR(VLOOKUP($B242,Kraftvärmeprod!$B$1:$AH$479,MATCH(J$2,Kraftvärmeprod!$B$1:$AG$1,0),FALSE)/1,0)-IFERROR(VLOOKUP($B242,'Slutlig allokering'!$B$2:$AC$462,MATCH(J$3,'Slutlig allokering'!$B$2:$AJ$2,0),FALSE)/1,0)</f>
        <v>0</v>
      </c>
      <c r="K242">
        <f>IFERROR(VLOOKUP($B242,Kraftvärmeprod!$B$1:$AH$479,MATCH(K$2,Kraftvärmeprod!$B$1:$AG$1,0),FALSE)/1,0)-IFERROR(VLOOKUP($B242,'Slutlig allokering'!$B$2:$AC$462,MATCH(K$3,'Slutlig allokering'!$B$2:$AJ$2,0),FALSE)/1,0)</f>
        <v>0</v>
      </c>
      <c r="L242">
        <f>IFERROR(VLOOKUP($B242,Kraftvärmeprod!$B$1:$AH$479,MATCH(L$2,Kraftvärmeprod!$B$1:$AG$1,0),FALSE)/1,0)-IFERROR(VLOOKUP($B242,'Slutlig allokering'!$B$2:$AC$462,MATCH(L$3,'Slutlig allokering'!$B$2:$AJ$2,0),FALSE)/1,0)</f>
        <v>12.579500000000003</v>
      </c>
      <c r="M242" s="143">
        <f>IFERROR(VLOOKUP($B242,Miljö!$B$1:$S$477,MATCH(M$2,Miljö!$B$1:$X$1,0),FALSE)/1,0)-IFERROR(VLOOKUP($B242,'Slutlig allokering'!$B$2:$AC$462,MATCH(M$3,'Slutlig allokering'!$B$2:$AJ$2,0),FALSE)/1,0)</f>
        <v>0.72961000000000009</v>
      </c>
      <c r="N242">
        <f>IFERROR(VLOOKUP($B242,Kraftvärmeprod!$B$1:$AH$479,MATCH(N$2,Kraftvärmeprod!$B$1:$AG$1,0),FALSE)/1,0)-IFERROR(VLOOKUP($B242,'Slutlig allokering'!$B$2:$AC$462,MATCH(N$3,'Slutlig allokering'!$B$2:$AJ$2,0),FALSE)/1,0)</f>
        <v>0</v>
      </c>
      <c r="O242">
        <f>IFERROR(VLOOKUP($B242,Kraftvärmeprod!$B$1:$AH$479,MATCH(O$2,Kraftvärmeprod!$B$1:$AG$1,0),FALSE)/1,0)-IFERROR(VLOOKUP($B242,'Slutlig allokering'!$B$2:$AC$462,MATCH(O$3,'Slutlig allokering'!$B$2:$AJ$2,0),FALSE)/1,0)</f>
        <v>0</v>
      </c>
      <c r="P242">
        <f>IFERROR(VLOOKUP($B242,Kraftvärmeprod!$B$1:$AH$479,MATCH(P$2,Kraftvärmeprod!$B$1:$AG$1,0),FALSE)/1,0)-IFERROR(VLOOKUP($B242,'Slutlig allokering'!$B$2:$AC$462,MATCH(P$3,'Slutlig allokering'!$B$2:$AJ$2,0),FALSE)/1,0)</f>
        <v>0</v>
      </c>
      <c r="Q242">
        <f>IFERROR(VLOOKUP($B242,Kraftvärmeprod!$B$1:$AH$479,MATCH(Q$2,Kraftvärmeprod!$B$1:$AG$1,0),FALSE)/1,0)-IFERROR(VLOOKUP($B242,'Slutlig allokering'!$B$2:$AC$462,MATCH(Q$3,'Slutlig allokering'!$B$2:$AJ$2,0),FALSE)/1,0)</f>
        <v>0</v>
      </c>
      <c r="R242">
        <f>IFERROR(VLOOKUP($B242,Kraftvärmeprod!$B$1:$AH$479,MATCH(R$2,Kraftvärmeprod!$B$1:$AG$1,0),FALSE)/1,0)-IFERROR(VLOOKUP($B242,'Slutlig allokering'!$B$2:$AC$462,MATCH(R$3,'Slutlig allokering'!$B$2:$AJ$2,0),FALSE)/1,0)</f>
        <v>8.2521999999999984</v>
      </c>
      <c r="S242">
        <f>IFERROR(VLOOKUP($B242,Kraftvärmeprod!$B$1:$AH$479,MATCH(S$2,Kraftvärmeprod!$B$1:$AG$1,0),FALSE)/1,0)-IFERROR(VLOOKUP($B242,'Slutlig allokering'!$B$2:$AC$462,MATCH(S$3,'Slutlig allokering'!$B$2:$AJ$2,0),FALSE)/1,0)</f>
        <v>0</v>
      </c>
      <c r="T242">
        <f>IFERROR(VLOOKUP($B242,Kraftvärmeprod!$B$1:$AH$479,MATCH(T$2,Kraftvärmeprod!$B$1:$AG$1,0),FALSE)/1,0)-IFERROR(VLOOKUP($B242,'Slutlig allokering'!$B$2:$AC$462,MATCH(T$3,'Slutlig allokering'!$B$2:$AJ$2,0),FALSE)/1,0)</f>
        <v>0</v>
      </c>
      <c r="U242">
        <f>IFERROR(VLOOKUP($B242,Kraftvärmeprod!$B$1:$AH$479,MATCH(U$2,Kraftvärmeprod!$B$1:$AG$1,0),FALSE)/1,0)-IFERROR(VLOOKUP($B242,'Slutlig allokering'!$B$2:$AC$462,MATCH(U$3,'Slutlig allokering'!$B$2:$AJ$2,0),FALSE)/1,0)</f>
        <v>0</v>
      </c>
      <c r="V242">
        <f>IFERROR(VLOOKUP($B242,Kraftvärmeprod!$B$1:$AH$479,MATCH(V$2,Kraftvärmeprod!$B$1:$AG$1,0),FALSE)/1,0)-IFERROR(VLOOKUP($B242,'Slutlig allokering'!$B$2:$AC$462,MATCH(V$3,'Slutlig allokering'!$B$2:$AJ$2,0),FALSE)/1,0)</f>
        <v>0</v>
      </c>
      <c r="W242">
        <f>IFERROR(VLOOKUP($B242,Kraftvärmeprod!$B$1:$AH$479,MATCH(W$2,Kraftvärmeprod!$B$1:$AG$1,0),FALSE)/1,0)-IFERROR(VLOOKUP($B242,'Slutlig allokering'!$B$2:$AC$462,MATCH(W$3,'Slutlig allokering'!$B$2:$AJ$2,0),FALSE)/1,0)</f>
        <v>0</v>
      </c>
      <c r="X242">
        <f>IFERROR(VLOOKUP($B242,Kraftvärmeprod!$B$1:$AH$479,MATCH(X$2,Kraftvärmeprod!$B$1:$AG$1,0),FALSE)/1,0)-IFERROR(VLOOKUP($B242,'Slutlig allokering'!$B$2:$AC$462,MATCH(X$3,'Slutlig allokering'!$B$2:$AJ$2,0),FALSE)/1,0)</f>
        <v>0</v>
      </c>
      <c r="Y242">
        <f>IFERROR(VLOOKUP($B242,Kraftvärmeprod!$B$1:$AH$479,MATCH(Y$2,Kraftvärmeprod!$B$1:$AG$1,0),FALSE)/1,0)-IFERROR(VLOOKUP($B242,'Slutlig allokering'!$B$2:$AC$462,MATCH(Y$3,'Slutlig allokering'!$B$2:$AJ$2,0),FALSE)/1,0)</f>
        <v>0</v>
      </c>
      <c r="Z242">
        <f>IFERROR(VLOOKUP($B242,Kraftvärmeprod!$B$1:$AH$479,MATCH(Z$2,Kraftvärmeprod!$B$1:$AG$1,0),FALSE)/1,0)-IFERROR(VLOOKUP($B242,'Slutlig allokering'!$B$2:$AC$462,MATCH(Z$3,'Slutlig allokering'!$B$2:$AJ$2,0),FALSE)/1,0)</f>
        <v>0</v>
      </c>
      <c r="AA242">
        <f>IFERROR(VLOOKUP($B242,Kraftvärmeprod!$B$1:$AH$479,MATCH(AA$2,Kraftvärmeprod!$B$1:$AG$1,0),FALSE)/1,0)-IFERROR(VLOOKUP($B242,'Slutlig allokering'!$B$2:$AC$462,MATCH(AA$3,'Slutlig allokering'!$B$2:$AJ$2,0),FALSE)/1,0)</f>
        <v>0</v>
      </c>
      <c r="AB242">
        <f>IFERROR(VLOOKUP($B242,Kraftvärmeprod!$B$1:$AH$479,MATCH(AB$2,Kraftvärmeprod!$B$1:$AG$1,0),FALSE)/1,0)-IFERROR(VLOOKUP($B242,'Slutlig allokering'!$B$2:$AC$462,MATCH(AB$3,'Slutlig allokering'!$B$2:$AJ$2,0),FALSE)/1,0)</f>
        <v>0</v>
      </c>
      <c r="AE242">
        <f t="shared" si="6"/>
        <v>24.479800000000001</v>
      </c>
      <c r="AG242">
        <f>IFERROR(VLOOKUP(B242,'Slutlig allokering'!$B$2:$AJ$462,MATCH("Summa justerad allokerad tillförd energi (utan hjälpel och rökgaskondensering):",'Slutlig allokering'!$B$2:$AK$2,0),FALSE)/1,"")</f>
        <v>72.820199999999986</v>
      </c>
      <c r="AI242" s="55">
        <f>IFERROR(1-VLOOKUP(B242,'Slutlig allokering'!$B$2:$AJ$462,MATCH("Andel av bränsle i kvv som allokerats till värme, exklusive rökgaskondensering och hjälpel",'Slutlig allokering'!$B$2:$AK$2,0),FALSE),"")</f>
        <v>0.25159095580678326</v>
      </c>
      <c r="AK242" s="55">
        <f t="shared" si="7"/>
        <v>0.2515909558067832</v>
      </c>
    </row>
    <row r="243" spans="1:37" x14ac:dyDescent="0.25">
      <c r="A243" s="28" t="s">
        <v>323</v>
      </c>
      <c r="B243" s="28" t="s">
        <v>325</v>
      </c>
      <c r="C243" t="str">
        <f>IFERROR(VLOOKUP($B243,Kraftvärmeprod!$B$1:$AH$479,MATCH(C$3,Kraftvärmeprod!$B$1:$AG$1,0),FALSE)/1,"")</f>
        <v/>
      </c>
      <c r="D243" t="str">
        <f>IFERROR(VLOOKUP($B243,Kraftvärmeprod!$B$1:$AH$479,MATCH(D$3,Kraftvärmeprod!$B$1:$AG$1,0),FALSE)/1,"")</f>
        <v/>
      </c>
      <c r="E243">
        <f>IFERROR(VLOOKUP($B243,Kraftvärmeprod!$B$1:$AH$479,MATCH(E$2,Kraftvärmeprod!$B$1:$AG$1,0),FALSE)/1,0)-IFERROR(VLOOKUP($B243,'Slutlig allokering'!$B$2:$AC$462,MATCH(E$3,'Slutlig allokering'!$B$2:$AJ$2,0),FALSE)/1,0)</f>
        <v>0</v>
      </c>
      <c r="F243">
        <f>IFERROR(VLOOKUP($B243,Kraftvärmeprod!$B$1:$AH$479,MATCH(F$2,Kraftvärmeprod!$B$1:$AG$1,0),FALSE)/1,0)-IFERROR(VLOOKUP($B243,'Slutlig allokering'!$B$2:$AC$462,MATCH(F$3,'Slutlig allokering'!$B$2:$AJ$2,0),FALSE)/1,0)</f>
        <v>0</v>
      </c>
      <c r="G243">
        <f>IFERROR(VLOOKUP($B243,Kraftvärmeprod!$B$1:$AH$479,MATCH(G$2,Kraftvärmeprod!$B$1:$AG$1,0),FALSE)/1,0)-IFERROR(VLOOKUP($B243,'Slutlig allokering'!$B$2:$AC$462,MATCH(G$3,'Slutlig allokering'!$B$2:$AJ$2,0),FALSE)/1,0)</f>
        <v>0</v>
      </c>
      <c r="H243">
        <f>IFERROR(VLOOKUP($B243,Kraftvärmeprod!$B$1:$AH$479,MATCH(H$2,Kraftvärmeprod!$B$1:$AG$1,0),FALSE)/1,0)-IFERROR(VLOOKUP($B243,'Slutlig allokering'!$B$2:$AC$462,MATCH(H$3,'Slutlig allokering'!$B$2:$AJ$2,0),FALSE)/1,0)</f>
        <v>0</v>
      </c>
      <c r="I243">
        <f>IFERROR(VLOOKUP($B243,Kraftvärmeprod!$B$1:$AH$479,MATCH(I$2,Kraftvärmeprod!$B$1:$AG$1,0),FALSE)/1,0)-IFERROR(VLOOKUP($B243,'Slutlig allokering'!$B$2:$AC$462,MATCH(I$3,'Slutlig allokering'!$B$2:$AJ$2,0),FALSE)/1,0)</f>
        <v>0</v>
      </c>
      <c r="J243">
        <f>IFERROR(VLOOKUP($B243,Kraftvärmeprod!$B$1:$AH$479,MATCH(J$2,Kraftvärmeprod!$B$1:$AG$1,0),FALSE)/1,0)-IFERROR(VLOOKUP($B243,'Slutlig allokering'!$B$2:$AC$462,MATCH(J$3,'Slutlig allokering'!$B$2:$AJ$2,0),FALSE)/1,0)</f>
        <v>0</v>
      </c>
      <c r="K243">
        <f>IFERROR(VLOOKUP($B243,Kraftvärmeprod!$B$1:$AH$479,MATCH(K$2,Kraftvärmeprod!$B$1:$AG$1,0),FALSE)/1,0)-IFERROR(VLOOKUP($B243,'Slutlig allokering'!$B$2:$AC$462,MATCH(K$3,'Slutlig allokering'!$B$2:$AJ$2,0),FALSE)/1,0)</f>
        <v>0</v>
      </c>
      <c r="L243">
        <f>IFERROR(VLOOKUP($B243,Kraftvärmeprod!$B$1:$AH$479,MATCH(L$2,Kraftvärmeprod!$B$1:$AG$1,0),FALSE)/1,0)-IFERROR(VLOOKUP($B243,'Slutlig allokering'!$B$2:$AC$462,MATCH(L$3,'Slutlig allokering'!$B$2:$AJ$2,0),FALSE)/1,0)</f>
        <v>0</v>
      </c>
      <c r="M243" s="143">
        <f>IFERROR(VLOOKUP($B243,Miljö!$B$1:$S$477,MATCH(M$2,Miljö!$B$1:$X$1,0),FALSE)/1,0)-IFERROR(VLOOKUP($B243,'Slutlig allokering'!$B$2:$AC$462,MATCH(M$3,'Slutlig allokering'!$B$2:$AJ$2,0),FALSE)/1,0)</f>
        <v>0</v>
      </c>
      <c r="N243">
        <f>IFERROR(VLOOKUP($B243,Kraftvärmeprod!$B$1:$AH$479,MATCH(N$2,Kraftvärmeprod!$B$1:$AG$1,0),FALSE)/1,0)-IFERROR(VLOOKUP($B243,'Slutlig allokering'!$B$2:$AC$462,MATCH(N$3,'Slutlig allokering'!$B$2:$AJ$2,0),FALSE)/1,0)</f>
        <v>0</v>
      </c>
      <c r="O243">
        <f>IFERROR(VLOOKUP($B243,Kraftvärmeprod!$B$1:$AH$479,MATCH(O$2,Kraftvärmeprod!$B$1:$AG$1,0),FALSE)/1,0)-IFERROR(VLOOKUP($B243,'Slutlig allokering'!$B$2:$AC$462,MATCH(O$3,'Slutlig allokering'!$B$2:$AJ$2,0),FALSE)/1,0)</f>
        <v>0</v>
      </c>
      <c r="P243">
        <f>IFERROR(VLOOKUP($B243,Kraftvärmeprod!$B$1:$AH$479,MATCH(P$2,Kraftvärmeprod!$B$1:$AG$1,0),FALSE)/1,0)-IFERROR(VLOOKUP($B243,'Slutlig allokering'!$B$2:$AC$462,MATCH(P$3,'Slutlig allokering'!$B$2:$AJ$2,0),FALSE)/1,0)</f>
        <v>0</v>
      </c>
      <c r="Q243">
        <f>IFERROR(VLOOKUP($B243,Kraftvärmeprod!$B$1:$AH$479,MATCH(Q$2,Kraftvärmeprod!$B$1:$AG$1,0),FALSE)/1,0)-IFERROR(VLOOKUP($B243,'Slutlig allokering'!$B$2:$AC$462,MATCH(Q$3,'Slutlig allokering'!$B$2:$AJ$2,0),FALSE)/1,0)</f>
        <v>0</v>
      </c>
      <c r="R243">
        <f>IFERROR(VLOOKUP($B243,Kraftvärmeprod!$B$1:$AH$479,MATCH(R$2,Kraftvärmeprod!$B$1:$AG$1,0),FALSE)/1,0)-IFERROR(VLOOKUP($B243,'Slutlig allokering'!$B$2:$AC$462,MATCH(R$3,'Slutlig allokering'!$B$2:$AJ$2,0),FALSE)/1,0)</f>
        <v>0</v>
      </c>
      <c r="S243">
        <f>IFERROR(VLOOKUP($B243,Kraftvärmeprod!$B$1:$AH$479,MATCH(S$2,Kraftvärmeprod!$B$1:$AG$1,0),FALSE)/1,0)-IFERROR(VLOOKUP($B243,'Slutlig allokering'!$B$2:$AC$462,MATCH(S$3,'Slutlig allokering'!$B$2:$AJ$2,0),FALSE)/1,0)</f>
        <v>0</v>
      </c>
      <c r="T243">
        <f>IFERROR(VLOOKUP($B243,Kraftvärmeprod!$B$1:$AH$479,MATCH(T$2,Kraftvärmeprod!$B$1:$AG$1,0),FALSE)/1,0)-IFERROR(VLOOKUP($B243,'Slutlig allokering'!$B$2:$AC$462,MATCH(T$3,'Slutlig allokering'!$B$2:$AJ$2,0),FALSE)/1,0)</f>
        <v>0</v>
      </c>
      <c r="U243">
        <f>IFERROR(VLOOKUP($B243,Kraftvärmeprod!$B$1:$AH$479,MATCH(U$2,Kraftvärmeprod!$B$1:$AG$1,0),FALSE)/1,0)-IFERROR(VLOOKUP($B243,'Slutlig allokering'!$B$2:$AC$462,MATCH(U$3,'Slutlig allokering'!$B$2:$AJ$2,0),FALSE)/1,0)</f>
        <v>0</v>
      </c>
      <c r="V243">
        <f>IFERROR(VLOOKUP($B243,Kraftvärmeprod!$B$1:$AH$479,MATCH(V$2,Kraftvärmeprod!$B$1:$AG$1,0),FALSE)/1,0)-IFERROR(VLOOKUP($B243,'Slutlig allokering'!$B$2:$AC$462,MATCH(V$3,'Slutlig allokering'!$B$2:$AJ$2,0),FALSE)/1,0)</f>
        <v>0</v>
      </c>
      <c r="W243">
        <f>IFERROR(VLOOKUP($B243,Kraftvärmeprod!$B$1:$AH$479,MATCH(W$2,Kraftvärmeprod!$B$1:$AG$1,0),FALSE)/1,0)-IFERROR(VLOOKUP($B243,'Slutlig allokering'!$B$2:$AC$462,MATCH(W$3,'Slutlig allokering'!$B$2:$AJ$2,0),FALSE)/1,0)</f>
        <v>0</v>
      </c>
      <c r="X243">
        <f>IFERROR(VLOOKUP($B243,Kraftvärmeprod!$B$1:$AH$479,MATCH(X$2,Kraftvärmeprod!$B$1:$AG$1,0),FALSE)/1,0)-IFERROR(VLOOKUP($B243,'Slutlig allokering'!$B$2:$AC$462,MATCH(X$3,'Slutlig allokering'!$B$2:$AJ$2,0),FALSE)/1,0)</f>
        <v>0</v>
      </c>
      <c r="Y243">
        <f>IFERROR(VLOOKUP($B243,Kraftvärmeprod!$B$1:$AH$479,MATCH(Y$2,Kraftvärmeprod!$B$1:$AG$1,0),FALSE)/1,0)-IFERROR(VLOOKUP($B243,'Slutlig allokering'!$B$2:$AC$462,MATCH(Y$3,'Slutlig allokering'!$B$2:$AJ$2,0),FALSE)/1,0)</f>
        <v>0</v>
      </c>
      <c r="Z243">
        <f>IFERROR(VLOOKUP($B243,Kraftvärmeprod!$B$1:$AH$479,MATCH(Z$2,Kraftvärmeprod!$B$1:$AG$1,0),FALSE)/1,0)-IFERROR(VLOOKUP($B243,'Slutlig allokering'!$B$2:$AC$462,MATCH(Z$3,'Slutlig allokering'!$B$2:$AJ$2,0),FALSE)/1,0)</f>
        <v>0</v>
      </c>
      <c r="AA243">
        <f>IFERROR(VLOOKUP($B243,Kraftvärmeprod!$B$1:$AH$479,MATCH(AA$2,Kraftvärmeprod!$B$1:$AG$1,0),FALSE)/1,0)-IFERROR(VLOOKUP($B243,'Slutlig allokering'!$B$2:$AC$462,MATCH(AA$3,'Slutlig allokering'!$B$2:$AJ$2,0),FALSE)/1,0)</f>
        <v>0</v>
      </c>
      <c r="AB243">
        <f>IFERROR(VLOOKUP($B243,Kraftvärmeprod!$B$1:$AH$479,MATCH(AB$2,Kraftvärmeprod!$B$1:$AG$1,0),FALSE)/1,0)-IFERROR(VLOOKUP($B243,'Slutlig allokering'!$B$2:$AC$462,MATCH(AB$3,'Slutlig allokering'!$B$2:$AJ$2,0),FALSE)/1,0)</f>
        <v>0</v>
      </c>
      <c r="AE243">
        <f t="shared" si="6"/>
        <v>0</v>
      </c>
      <c r="AG243">
        <f>IFERROR(VLOOKUP(B243,'Slutlig allokering'!$B$2:$AJ$462,MATCH("Summa justerad allokerad tillförd energi (utan hjälpel och rökgaskondensering):",'Slutlig allokering'!$B$2:$AK$2,0),FALSE)/1,"")</f>
        <v>0</v>
      </c>
      <c r="AI243" s="55" t="str">
        <f>IFERROR(1-VLOOKUP(B243,'Slutlig allokering'!$B$2:$AJ$462,MATCH("Andel av bränsle i kvv som allokerats till värme, exklusive rökgaskondensering och hjälpel",'Slutlig allokering'!$B$2:$AK$2,0),FALSE),"")</f>
        <v/>
      </c>
      <c r="AK243" s="55" t="str">
        <f t="shared" si="7"/>
        <v/>
      </c>
    </row>
    <row r="244" spans="1:37" x14ac:dyDescent="0.25">
      <c r="A244" s="28" t="s">
        <v>323</v>
      </c>
      <c r="B244" s="28" t="s">
        <v>326</v>
      </c>
      <c r="C244" t="str">
        <f>IFERROR(VLOOKUP($B244,Kraftvärmeprod!$B$1:$AH$479,MATCH(C$3,Kraftvärmeprod!$B$1:$AG$1,0),FALSE)/1,"")</f>
        <v/>
      </c>
      <c r="D244" t="str">
        <f>IFERROR(VLOOKUP($B244,Kraftvärmeprod!$B$1:$AH$479,MATCH(D$3,Kraftvärmeprod!$B$1:$AG$1,0),FALSE)/1,"")</f>
        <v/>
      </c>
      <c r="E244">
        <f>IFERROR(VLOOKUP($B244,Kraftvärmeprod!$B$1:$AH$479,MATCH(E$2,Kraftvärmeprod!$B$1:$AG$1,0),FALSE)/1,0)-IFERROR(VLOOKUP($B244,'Slutlig allokering'!$B$2:$AC$462,MATCH(E$3,'Slutlig allokering'!$B$2:$AJ$2,0),FALSE)/1,0)</f>
        <v>0</v>
      </c>
      <c r="F244">
        <f>IFERROR(VLOOKUP($B244,Kraftvärmeprod!$B$1:$AH$479,MATCH(F$2,Kraftvärmeprod!$B$1:$AG$1,0),FALSE)/1,0)-IFERROR(VLOOKUP($B244,'Slutlig allokering'!$B$2:$AC$462,MATCH(F$3,'Slutlig allokering'!$B$2:$AJ$2,0),FALSE)/1,0)</f>
        <v>0</v>
      </c>
      <c r="G244">
        <f>IFERROR(VLOOKUP($B244,Kraftvärmeprod!$B$1:$AH$479,MATCH(G$2,Kraftvärmeprod!$B$1:$AG$1,0),FALSE)/1,0)-IFERROR(VLOOKUP($B244,'Slutlig allokering'!$B$2:$AC$462,MATCH(G$3,'Slutlig allokering'!$B$2:$AJ$2,0),FALSE)/1,0)</f>
        <v>0</v>
      </c>
      <c r="H244">
        <f>IFERROR(VLOOKUP($B244,Kraftvärmeprod!$B$1:$AH$479,MATCH(H$2,Kraftvärmeprod!$B$1:$AG$1,0),FALSE)/1,0)-IFERROR(VLOOKUP($B244,'Slutlig allokering'!$B$2:$AC$462,MATCH(H$3,'Slutlig allokering'!$B$2:$AJ$2,0),FALSE)/1,0)</f>
        <v>0</v>
      </c>
      <c r="I244">
        <f>IFERROR(VLOOKUP($B244,Kraftvärmeprod!$B$1:$AH$479,MATCH(I$2,Kraftvärmeprod!$B$1:$AG$1,0),FALSE)/1,0)-IFERROR(VLOOKUP($B244,'Slutlig allokering'!$B$2:$AC$462,MATCH(I$3,'Slutlig allokering'!$B$2:$AJ$2,0),FALSE)/1,0)</f>
        <v>0</v>
      </c>
      <c r="J244">
        <f>IFERROR(VLOOKUP($B244,Kraftvärmeprod!$B$1:$AH$479,MATCH(J$2,Kraftvärmeprod!$B$1:$AG$1,0),FALSE)/1,0)-IFERROR(VLOOKUP($B244,'Slutlig allokering'!$B$2:$AC$462,MATCH(J$3,'Slutlig allokering'!$B$2:$AJ$2,0),FALSE)/1,0)</f>
        <v>0</v>
      </c>
      <c r="K244">
        <f>IFERROR(VLOOKUP($B244,Kraftvärmeprod!$B$1:$AH$479,MATCH(K$2,Kraftvärmeprod!$B$1:$AG$1,0),FALSE)/1,0)-IFERROR(VLOOKUP($B244,'Slutlig allokering'!$B$2:$AC$462,MATCH(K$3,'Slutlig allokering'!$B$2:$AJ$2,0),FALSE)/1,0)</f>
        <v>0</v>
      </c>
      <c r="L244">
        <f>IFERROR(VLOOKUP($B244,Kraftvärmeprod!$B$1:$AH$479,MATCH(L$2,Kraftvärmeprod!$B$1:$AG$1,0),FALSE)/1,0)-IFERROR(VLOOKUP($B244,'Slutlig allokering'!$B$2:$AC$462,MATCH(L$3,'Slutlig allokering'!$B$2:$AJ$2,0),FALSE)/1,0)</f>
        <v>0</v>
      </c>
      <c r="M244" s="143">
        <f>IFERROR(VLOOKUP($B244,Miljö!$B$1:$S$477,MATCH(M$2,Miljö!$B$1:$X$1,0),FALSE)/1,0)-IFERROR(VLOOKUP($B244,'Slutlig allokering'!$B$2:$AC$462,MATCH(M$3,'Slutlig allokering'!$B$2:$AJ$2,0),FALSE)/1,0)</f>
        <v>0</v>
      </c>
      <c r="N244">
        <f>IFERROR(VLOOKUP($B244,Kraftvärmeprod!$B$1:$AH$479,MATCH(N$2,Kraftvärmeprod!$B$1:$AG$1,0),FALSE)/1,0)-IFERROR(VLOOKUP($B244,'Slutlig allokering'!$B$2:$AC$462,MATCH(N$3,'Slutlig allokering'!$B$2:$AJ$2,0),FALSE)/1,0)</f>
        <v>0</v>
      </c>
      <c r="O244">
        <f>IFERROR(VLOOKUP($B244,Kraftvärmeprod!$B$1:$AH$479,MATCH(O$2,Kraftvärmeprod!$B$1:$AG$1,0),FALSE)/1,0)-IFERROR(VLOOKUP($B244,'Slutlig allokering'!$B$2:$AC$462,MATCH(O$3,'Slutlig allokering'!$B$2:$AJ$2,0),FALSE)/1,0)</f>
        <v>0</v>
      </c>
      <c r="P244">
        <f>IFERROR(VLOOKUP($B244,Kraftvärmeprod!$B$1:$AH$479,MATCH(P$2,Kraftvärmeprod!$B$1:$AG$1,0),FALSE)/1,0)-IFERROR(VLOOKUP($B244,'Slutlig allokering'!$B$2:$AC$462,MATCH(P$3,'Slutlig allokering'!$B$2:$AJ$2,0),FALSE)/1,0)</f>
        <v>0</v>
      </c>
      <c r="Q244">
        <f>IFERROR(VLOOKUP($B244,Kraftvärmeprod!$B$1:$AH$479,MATCH(Q$2,Kraftvärmeprod!$B$1:$AG$1,0),FALSE)/1,0)-IFERROR(VLOOKUP($B244,'Slutlig allokering'!$B$2:$AC$462,MATCH(Q$3,'Slutlig allokering'!$B$2:$AJ$2,0),FALSE)/1,0)</f>
        <v>0</v>
      </c>
      <c r="R244">
        <f>IFERROR(VLOOKUP($B244,Kraftvärmeprod!$B$1:$AH$479,MATCH(R$2,Kraftvärmeprod!$B$1:$AG$1,0),FALSE)/1,0)-IFERROR(VLOOKUP($B244,'Slutlig allokering'!$B$2:$AC$462,MATCH(R$3,'Slutlig allokering'!$B$2:$AJ$2,0),FALSE)/1,0)</f>
        <v>0</v>
      </c>
      <c r="S244">
        <f>IFERROR(VLOOKUP($B244,Kraftvärmeprod!$B$1:$AH$479,MATCH(S$2,Kraftvärmeprod!$B$1:$AG$1,0),FALSE)/1,0)-IFERROR(VLOOKUP($B244,'Slutlig allokering'!$B$2:$AC$462,MATCH(S$3,'Slutlig allokering'!$B$2:$AJ$2,0),FALSE)/1,0)</f>
        <v>0</v>
      </c>
      <c r="T244">
        <f>IFERROR(VLOOKUP($B244,Kraftvärmeprod!$B$1:$AH$479,MATCH(T$2,Kraftvärmeprod!$B$1:$AG$1,0),FALSE)/1,0)-IFERROR(VLOOKUP($B244,'Slutlig allokering'!$B$2:$AC$462,MATCH(T$3,'Slutlig allokering'!$B$2:$AJ$2,0),FALSE)/1,0)</f>
        <v>0</v>
      </c>
      <c r="U244">
        <f>IFERROR(VLOOKUP($B244,Kraftvärmeprod!$B$1:$AH$479,MATCH(U$2,Kraftvärmeprod!$B$1:$AG$1,0),FALSE)/1,0)-IFERROR(VLOOKUP($B244,'Slutlig allokering'!$B$2:$AC$462,MATCH(U$3,'Slutlig allokering'!$B$2:$AJ$2,0),FALSE)/1,0)</f>
        <v>0</v>
      </c>
      <c r="V244">
        <f>IFERROR(VLOOKUP($B244,Kraftvärmeprod!$B$1:$AH$479,MATCH(V$2,Kraftvärmeprod!$B$1:$AG$1,0),FALSE)/1,0)-IFERROR(VLOOKUP($B244,'Slutlig allokering'!$B$2:$AC$462,MATCH(V$3,'Slutlig allokering'!$B$2:$AJ$2,0),FALSE)/1,0)</f>
        <v>0</v>
      </c>
      <c r="W244">
        <f>IFERROR(VLOOKUP($B244,Kraftvärmeprod!$B$1:$AH$479,MATCH(W$2,Kraftvärmeprod!$B$1:$AG$1,0),FALSE)/1,0)-IFERROR(VLOOKUP($B244,'Slutlig allokering'!$B$2:$AC$462,MATCH(W$3,'Slutlig allokering'!$B$2:$AJ$2,0),FALSE)/1,0)</f>
        <v>0</v>
      </c>
      <c r="X244">
        <f>IFERROR(VLOOKUP($B244,Kraftvärmeprod!$B$1:$AH$479,MATCH(X$2,Kraftvärmeprod!$B$1:$AG$1,0),FALSE)/1,0)-IFERROR(VLOOKUP($B244,'Slutlig allokering'!$B$2:$AC$462,MATCH(X$3,'Slutlig allokering'!$B$2:$AJ$2,0),FALSE)/1,0)</f>
        <v>0</v>
      </c>
      <c r="Y244">
        <f>IFERROR(VLOOKUP($B244,Kraftvärmeprod!$B$1:$AH$479,MATCH(Y$2,Kraftvärmeprod!$B$1:$AG$1,0),FALSE)/1,0)-IFERROR(VLOOKUP($B244,'Slutlig allokering'!$B$2:$AC$462,MATCH(Y$3,'Slutlig allokering'!$B$2:$AJ$2,0),FALSE)/1,0)</f>
        <v>0</v>
      </c>
      <c r="Z244">
        <f>IFERROR(VLOOKUP($B244,Kraftvärmeprod!$B$1:$AH$479,MATCH(Z$2,Kraftvärmeprod!$B$1:$AG$1,0),FALSE)/1,0)-IFERROR(VLOOKUP($B244,'Slutlig allokering'!$B$2:$AC$462,MATCH(Z$3,'Slutlig allokering'!$B$2:$AJ$2,0),FALSE)/1,0)</f>
        <v>0</v>
      </c>
      <c r="AA244">
        <f>IFERROR(VLOOKUP($B244,Kraftvärmeprod!$B$1:$AH$479,MATCH(AA$2,Kraftvärmeprod!$B$1:$AG$1,0),FALSE)/1,0)-IFERROR(VLOOKUP($B244,'Slutlig allokering'!$B$2:$AC$462,MATCH(AA$3,'Slutlig allokering'!$B$2:$AJ$2,0),FALSE)/1,0)</f>
        <v>0</v>
      </c>
      <c r="AB244">
        <f>IFERROR(VLOOKUP($B244,Kraftvärmeprod!$B$1:$AH$479,MATCH(AB$2,Kraftvärmeprod!$B$1:$AG$1,0),FALSE)/1,0)-IFERROR(VLOOKUP($B244,'Slutlig allokering'!$B$2:$AC$462,MATCH(AB$3,'Slutlig allokering'!$B$2:$AJ$2,0),FALSE)/1,0)</f>
        <v>0</v>
      </c>
      <c r="AE244">
        <f t="shared" si="6"/>
        <v>0</v>
      </c>
      <c r="AG244">
        <f>IFERROR(VLOOKUP(B244,'Slutlig allokering'!$B$2:$AJ$462,MATCH("Summa justerad allokerad tillförd energi (utan hjälpel och rökgaskondensering):",'Slutlig allokering'!$B$2:$AK$2,0),FALSE)/1,"")</f>
        <v>0</v>
      </c>
      <c r="AI244" s="55" t="str">
        <f>IFERROR(1-VLOOKUP(B244,'Slutlig allokering'!$B$2:$AJ$462,MATCH("Andel av bränsle i kvv som allokerats till värme, exklusive rökgaskondensering och hjälpel",'Slutlig allokering'!$B$2:$AK$2,0),FALSE),"")</f>
        <v/>
      </c>
      <c r="AK244" s="55" t="str">
        <f t="shared" si="7"/>
        <v/>
      </c>
    </row>
    <row r="245" spans="1:37" x14ac:dyDescent="0.25">
      <c r="A245" s="28" t="s">
        <v>327</v>
      </c>
      <c r="B245" s="28" t="s">
        <v>328</v>
      </c>
      <c r="C245" t="str">
        <f>IFERROR(VLOOKUP($B245,Kraftvärmeprod!$B$1:$AH$479,MATCH(C$3,Kraftvärmeprod!$B$1:$AG$1,0),FALSE)/1,"")</f>
        <v/>
      </c>
      <c r="D245" t="str">
        <f>IFERROR(VLOOKUP($B245,Kraftvärmeprod!$B$1:$AH$479,MATCH(D$3,Kraftvärmeprod!$B$1:$AG$1,0),FALSE)/1,"")</f>
        <v/>
      </c>
      <c r="E245">
        <f>IFERROR(VLOOKUP($B245,Kraftvärmeprod!$B$1:$AH$479,MATCH(E$2,Kraftvärmeprod!$B$1:$AG$1,0),FALSE)/1,0)-IFERROR(VLOOKUP($B245,'Slutlig allokering'!$B$2:$AC$462,MATCH(E$3,'Slutlig allokering'!$B$2:$AJ$2,0),FALSE)/1,0)</f>
        <v>0</v>
      </c>
      <c r="F245">
        <f>IFERROR(VLOOKUP($B245,Kraftvärmeprod!$B$1:$AH$479,MATCH(F$2,Kraftvärmeprod!$B$1:$AG$1,0),FALSE)/1,0)-IFERROR(VLOOKUP($B245,'Slutlig allokering'!$B$2:$AC$462,MATCH(F$3,'Slutlig allokering'!$B$2:$AJ$2,0),FALSE)/1,0)</f>
        <v>0</v>
      </c>
      <c r="G245">
        <f>IFERROR(VLOOKUP($B245,Kraftvärmeprod!$B$1:$AH$479,MATCH(G$2,Kraftvärmeprod!$B$1:$AG$1,0),FALSE)/1,0)-IFERROR(VLOOKUP($B245,'Slutlig allokering'!$B$2:$AC$462,MATCH(G$3,'Slutlig allokering'!$B$2:$AJ$2,0),FALSE)/1,0)</f>
        <v>0</v>
      </c>
      <c r="H245">
        <f>IFERROR(VLOOKUP($B245,Kraftvärmeprod!$B$1:$AH$479,MATCH(H$2,Kraftvärmeprod!$B$1:$AG$1,0),FALSE)/1,0)-IFERROR(VLOOKUP($B245,'Slutlig allokering'!$B$2:$AC$462,MATCH(H$3,'Slutlig allokering'!$B$2:$AJ$2,0),FALSE)/1,0)</f>
        <v>0</v>
      </c>
      <c r="I245">
        <f>IFERROR(VLOOKUP($B245,Kraftvärmeprod!$B$1:$AH$479,MATCH(I$2,Kraftvärmeprod!$B$1:$AG$1,0),FALSE)/1,0)-IFERROR(VLOOKUP($B245,'Slutlig allokering'!$B$2:$AC$462,MATCH(I$3,'Slutlig allokering'!$B$2:$AJ$2,0),FALSE)/1,0)</f>
        <v>0</v>
      </c>
      <c r="J245">
        <f>IFERROR(VLOOKUP($B245,Kraftvärmeprod!$B$1:$AH$479,MATCH(J$2,Kraftvärmeprod!$B$1:$AG$1,0),FALSE)/1,0)-IFERROR(VLOOKUP($B245,'Slutlig allokering'!$B$2:$AC$462,MATCH(J$3,'Slutlig allokering'!$B$2:$AJ$2,0),FALSE)/1,0)</f>
        <v>0</v>
      </c>
      <c r="K245">
        <f>IFERROR(VLOOKUP($B245,Kraftvärmeprod!$B$1:$AH$479,MATCH(K$2,Kraftvärmeprod!$B$1:$AG$1,0),FALSE)/1,0)-IFERROR(VLOOKUP($B245,'Slutlig allokering'!$B$2:$AC$462,MATCH(K$3,'Slutlig allokering'!$B$2:$AJ$2,0),FALSE)/1,0)</f>
        <v>0</v>
      </c>
      <c r="L245">
        <f>IFERROR(VLOOKUP($B245,Kraftvärmeprod!$B$1:$AH$479,MATCH(L$2,Kraftvärmeprod!$B$1:$AG$1,0),FALSE)/1,0)-IFERROR(VLOOKUP($B245,'Slutlig allokering'!$B$2:$AC$462,MATCH(L$3,'Slutlig allokering'!$B$2:$AJ$2,0),FALSE)/1,0)</f>
        <v>0</v>
      </c>
      <c r="M245" s="143">
        <f>IFERROR(VLOOKUP($B245,Miljö!$B$1:$S$477,MATCH(M$2,Miljö!$B$1:$X$1,0),FALSE)/1,0)-IFERROR(VLOOKUP($B245,'Slutlig allokering'!$B$2:$AC$462,MATCH(M$3,'Slutlig allokering'!$B$2:$AJ$2,0),FALSE)/1,0)</f>
        <v>0</v>
      </c>
      <c r="N245">
        <f>IFERROR(VLOOKUP($B245,Kraftvärmeprod!$B$1:$AH$479,MATCH(N$2,Kraftvärmeprod!$B$1:$AG$1,0),FALSE)/1,0)-IFERROR(VLOOKUP($B245,'Slutlig allokering'!$B$2:$AC$462,MATCH(N$3,'Slutlig allokering'!$B$2:$AJ$2,0),FALSE)/1,0)</f>
        <v>0</v>
      </c>
      <c r="O245">
        <f>IFERROR(VLOOKUP($B245,Kraftvärmeprod!$B$1:$AH$479,MATCH(O$2,Kraftvärmeprod!$B$1:$AG$1,0),FALSE)/1,0)-IFERROR(VLOOKUP($B245,'Slutlig allokering'!$B$2:$AC$462,MATCH(O$3,'Slutlig allokering'!$B$2:$AJ$2,0),FALSE)/1,0)</f>
        <v>0</v>
      </c>
      <c r="P245">
        <f>IFERROR(VLOOKUP($B245,Kraftvärmeprod!$B$1:$AH$479,MATCH(P$2,Kraftvärmeprod!$B$1:$AG$1,0),FALSE)/1,0)-IFERROR(VLOOKUP($B245,'Slutlig allokering'!$B$2:$AC$462,MATCH(P$3,'Slutlig allokering'!$B$2:$AJ$2,0),FALSE)/1,0)</f>
        <v>0</v>
      </c>
      <c r="Q245">
        <f>IFERROR(VLOOKUP($B245,Kraftvärmeprod!$B$1:$AH$479,MATCH(Q$2,Kraftvärmeprod!$B$1:$AG$1,0),FALSE)/1,0)-IFERROR(VLOOKUP($B245,'Slutlig allokering'!$B$2:$AC$462,MATCH(Q$3,'Slutlig allokering'!$B$2:$AJ$2,0),FALSE)/1,0)</f>
        <v>0</v>
      </c>
      <c r="R245">
        <f>IFERROR(VLOOKUP($B245,Kraftvärmeprod!$B$1:$AH$479,MATCH(R$2,Kraftvärmeprod!$B$1:$AG$1,0),FALSE)/1,0)-IFERROR(VLOOKUP($B245,'Slutlig allokering'!$B$2:$AC$462,MATCH(R$3,'Slutlig allokering'!$B$2:$AJ$2,0),FALSE)/1,0)</f>
        <v>0</v>
      </c>
      <c r="S245">
        <f>IFERROR(VLOOKUP($B245,Kraftvärmeprod!$B$1:$AH$479,MATCH(S$2,Kraftvärmeprod!$B$1:$AG$1,0),FALSE)/1,0)-IFERROR(VLOOKUP($B245,'Slutlig allokering'!$B$2:$AC$462,MATCH(S$3,'Slutlig allokering'!$B$2:$AJ$2,0),FALSE)/1,0)</f>
        <v>0</v>
      </c>
      <c r="T245">
        <f>IFERROR(VLOOKUP($B245,Kraftvärmeprod!$B$1:$AH$479,MATCH(T$2,Kraftvärmeprod!$B$1:$AG$1,0),FALSE)/1,0)-IFERROR(VLOOKUP($B245,'Slutlig allokering'!$B$2:$AC$462,MATCH(T$3,'Slutlig allokering'!$B$2:$AJ$2,0),FALSE)/1,0)</f>
        <v>0</v>
      </c>
      <c r="U245">
        <f>IFERROR(VLOOKUP($B245,Kraftvärmeprod!$B$1:$AH$479,MATCH(U$2,Kraftvärmeprod!$B$1:$AG$1,0),FALSE)/1,0)-IFERROR(VLOOKUP($B245,'Slutlig allokering'!$B$2:$AC$462,MATCH(U$3,'Slutlig allokering'!$B$2:$AJ$2,0),FALSE)/1,0)</f>
        <v>0</v>
      </c>
      <c r="V245">
        <f>IFERROR(VLOOKUP($B245,Kraftvärmeprod!$B$1:$AH$479,MATCH(V$2,Kraftvärmeprod!$B$1:$AG$1,0),FALSE)/1,0)-IFERROR(VLOOKUP($B245,'Slutlig allokering'!$B$2:$AC$462,MATCH(V$3,'Slutlig allokering'!$B$2:$AJ$2,0),FALSE)/1,0)</f>
        <v>0</v>
      </c>
      <c r="W245">
        <f>IFERROR(VLOOKUP($B245,Kraftvärmeprod!$B$1:$AH$479,MATCH(W$2,Kraftvärmeprod!$B$1:$AG$1,0),FALSE)/1,0)-IFERROR(VLOOKUP($B245,'Slutlig allokering'!$B$2:$AC$462,MATCH(W$3,'Slutlig allokering'!$B$2:$AJ$2,0),FALSE)/1,0)</f>
        <v>0</v>
      </c>
      <c r="X245">
        <f>IFERROR(VLOOKUP($B245,Kraftvärmeprod!$B$1:$AH$479,MATCH(X$2,Kraftvärmeprod!$B$1:$AG$1,0),FALSE)/1,0)-IFERROR(VLOOKUP($B245,'Slutlig allokering'!$B$2:$AC$462,MATCH(X$3,'Slutlig allokering'!$B$2:$AJ$2,0),FALSE)/1,0)</f>
        <v>0</v>
      </c>
      <c r="Y245">
        <f>IFERROR(VLOOKUP($B245,Kraftvärmeprod!$B$1:$AH$479,MATCH(Y$2,Kraftvärmeprod!$B$1:$AG$1,0),FALSE)/1,0)-IFERROR(VLOOKUP($B245,'Slutlig allokering'!$B$2:$AC$462,MATCH(Y$3,'Slutlig allokering'!$B$2:$AJ$2,0),FALSE)/1,0)</f>
        <v>0</v>
      </c>
      <c r="Z245">
        <f>IFERROR(VLOOKUP($B245,Kraftvärmeprod!$B$1:$AH$479,MATCH(Z$2,Kraftvärmeprod!$B$1:$AG$1,0),FALSE)/1,0)-IFERROR(VLOOKUP($B245,'Slutlig allokering'!$B$2:$AC$462,MATCH(Z$3,'Slutlig allokering'!$B$2:$AJ$2,0),FALSE)/1,0)</f>
        <v>0</v>
      </c>
      <c r="AA245">
        <f>IFERROR(VLOOKUP($B245,Kraftvärmeprod!$B$1:$AH$479,MATCH(AA$2,Kraftvärmeprod!$B$1:$AG$1,0),FALSE)/1,0)-IFERROR(VLOOKUP($B245,'Slutlig allokering'!$B$2:$AC$462,MATCH(AA$3,'Slutlig allokering'!$B$2:$AJ$2,0),FALSE)/1,0)</f>
        <v>0</v>
      </c>
      <c r="AB245">
        <f>IFERROR(VLOOKUP($B245,Kraftvärmeprod!$B$1:$AH$479,MATCH(AB$2,Kraftvärmeprod!$B$1:$AG$1,0),FALSE)/1,0)-IFERROR(VLOOKUP($B245,'Slutlig allokering'!$B$2:$AC$462,MATCH(AB$3,'Slutlig allokering'!$B$2:$AJ$2,0),FALSE)/1,0)</f>
        <v>0</v>
      </c>
      <c r="AE245">
        <f t="shared" si="6"/>
        <v>0</v>
      </c>
      <c r="AG245">
        <f>IFERROR(VLOOKUP(B245,'Slutlig allokering'!$B$2:$AJ$462,MATCH("Summa justerad allokerad tillförd energi (utan hjälpel och rökgaskondensering):",'Slutlig allokering'!$B$2:$AK$2,0),FALSE)/1,"")</f>
        <v>0</v>
      </c>
      <c r="AI245" s="55" t="str">
        <f>IFERROR(1-VLOOKUP(B245,'Slutlig allokering'!$B$2:$AJ$462,MATCH("Andel av bränsle i kvv som allokerats till värme, exklusive rökgaskondensering och hjälpel",'Slutlig allokering'!$B$2:$AK$2,0),FALSE),"")</f>
        <v/>
      </c>
      <c r="AK245" s="55" t="str">
        <f t="shared" si="7"/>
        <v/>
      </c>
    </row>
    <row r="246" spans="1:37" x14ac:dyDescent="0.25">
      <c r="A246" s="28" t="s">
        <v>329</v>
      </c>
      <c r="B246" s="28" t="s">
        <v>330</v>
      </c>
      <c r="C246" t="str">
        <f>IFERROR(VLOOKUP($B246,Kraftvärmeprod!$B$1:$AH$479,MATCH(C$3,Kraftvärmeprod!$B$1:$AG$1,0),FALSE)/1,"")</f>
        <v/>
      </c>
      <c r="D246" t="str">
        <f>IFERROR(VLOOKUP($B246,Kraftvärmeprod!$B$1:$AH$479,MATCH(D$3,Kraftvärmeprod!$B$1:$AG$1,0),FALSE)/1,"")</f>
        <v/>
      </c>
      <c r="E246">
        <f>IFERROR(VLOOKUP($B246,Kraftvärmeprod!$B$1:$AH$479,MATCH(E$2,Kraftvärmeprod!$B$1:$AG$1,0),FALSE)/1,0)-IFERROR(VLOOKUP($B246,'Slutlig allokering'!$B$2:$AC$462,MATCH(E$3,'Slutlig allokering'!$B$2:$AJ$2,0),FALSE)/1,0)</f>
        <v>0</v>
      </c>
      <c r="F246">
        <f>IFERROR(VLOOKUP($B246,Kraftvärmeprod!$B$1:$AH$479,MATCH(F$2,Kraftvärmeprod!$B$1:$AG$1,0),FALSE)/1,0)-IFERROR(VLOOKUP($B246,'Slutlig allokering'!$B$2:$AC$462,MATCH(F$3,'Slutlig allokering'!$B$2:$AJ$2,0),FALSE)/1,0)</f>
        <v>0</v>
      </c>
      <c r="G246">
        <f>IFERROR(VLOOKUP($B246,Kraftvärmeprod!$B$1:$AH$479,MATCH(G$2,Kraftvärmeprod!$B$1:$AG$1,0),FALSE)/1,0)-IFERROR(VLOOKUP($B246,'Slutlig allokering'!$B$2:$AC$462,MATCH(G$3,'Slutlig allokering'!$B$2:$AJ$2,0),FALSE)/1,0)</f>
        <v>0</v>
      </c>
      <c r="H246">
        <f>IFERROR(VLOOKUP($B246,Kraftvärmeprod!$B$1:$AH$479,MATCH(H$2,Kraftvärmeprod!$B$1:$AG$1,0),FALSE)/1,0)-IFERROR(VLOOKUP($B246,'Slutlig allokering'!$B$2:$AC$462,MATCH(H$3,'Slutlig allokering'!$B$2:$AJ$2,0),FALSE)/1,0)</f>
        <v>0</v>
      </c>
      <c r="I246">
        <f>IFERROR(VLOOKUP($B246,Kraftvärmeprod!$B$1:$AH$479,MATCH(I$2,Kraftvärmeprod!$B$1:$AG$1,0),FALSE)/1,0)-IFERROR(VLOOKUP($B246,'Slutlig allokering'!$B$2:$AC$462,MATCH(I$3,'Slutlig allokering'!$B$2:$AJ$2,0),FALSE)/1,0)</f>
        <v>0</v>
      </c>
      <c r="J246">
        <f>IFERROR(VLOOKUP($B246,Kraftvärmeprod!$B$1:$AH$479,MATCH(J$2,Kraftvärmeprod!$B$1:$AG$1,0),FALSE)/1,0)-IFERROR(VLOOKUP($B246,'Slutlig allokering'!$B$2:$AC$462,MATCH(J$3,'Slutlig allokering'!$B$2:$AJ$2,0),FALSE)/1,0)</f>
        <v>0</v>
      </c>
      <c r="K246">
        <f>IFERROR(VLOOKUP($B246,Kraftvärmeprod!$B$1:$AH$479,MATCH(K$2,Kraftvärmeprod!$B$1:$AG$1,0),FALSE)/1,0)-IFERROR(VLOOKUP($B246,'Slutlig allokering'!$B$2:$AC$462,MATCH(K$3,'Slutlig allokering'!$B$2:$AJ$2,0),FALSE)/1,0)</f>
        <v>0</v>
      </c>
      <c r="L246">
        <f>IFERROR(VLOOKUP($B246,Kraftvärmeprod!$B$1:$AH$479,MATCH(L$2,Kraftvärmeprod!$B$1:$AG$1,0),FALSE)/1,0)-IFERROR(VLOOKUP($B246,'Slutlig allokering'!$B$2:$AC$462,MATCH(L$3,'Slutlig allokering'!$B$2:$AJ$2,0),FALSE)/1,0)</f>
        <v>0</v>
      </c>
      <c r="M246" s="143">
        <f>IFERROR(VLOOKUP($B246,Miljö!$B$1:$S$477,MATCH(M$2,Miljö!$B$1:$X$1,0),FALSE)/1,0)-IFERROR(VLOOKUP($B246,'Slutlig allokering'!$B$2:$AC$462,MATCH(M$3,'Slutlig allokering'!$B$2:$AJ$2,0),FALSE)/1,0)</f>
        <v>0</v>
      </c>
      <c r="N246">
        <f>IFERROR(VLOOKUP($B246,Kraftvärmeprod!$B$1:$AH$479,MATCH(N$2,Kraftvärmeprod!$B$1:$AG$1,0),FALSE)/1,0)-IFERROR(VLOOKUP($B246,'Slutlig allokering'!$B$2:$AC$462,MATCH(N$3,'Slutlig allokering'!$B$2:$AJ$2,0),FALSE)/1,0)</f>
        <v>0</v>
      </c>
      <c r="O246">
        <f>IFERROR(VLOOKUP($B246,Kraftvärmeprod!$B$1:$AH$479,MATCH(O$2,Kraftvärmeprod!$B$1:$AG$1,0),FALSE)/1,0)-IFERROR(VLOOKUP($B246,'Slutlig allokering'!$B$2:$AC$462,MATCH(O$3,'Slutlig allokering'!$B$2:$AJ$2,0),FALSE)/1,0)</f>
        <v>0</v>
      </c>
      <c r="P246">
        <f>IFERROR(VLOOKUP($B246,Kraftvärmeprod!$B$1:$AH$479,MATCH(P$2,Kraftvärmeprod!$B$1:$AG$1,0),FALSE)/1,0)-IFERROR(VLOOKUP($B246,'Slutlig allokering'!$B$2:$AC$462,MATCH(P$3,'Slutlig allokering'!$B$2:$AJ$2,0),FALSE)/1,0)</f>
        <v>0</v>
      </c>
      <c r="Q246">
        <f>IFERROR(VLOOKUP($B246,Kraftvärmeprod!$B$1:$AH$479,MATCH(Q$2,Kraftvärmeprod!$B$1:$AG$1,0),FALSE)/1,0)-IFERROR(VLOOKUP($B246,'Slutlig allokering'!$B$2:$AC$462,MATCH(Q$3,'Slutlig allokering'!$B$2:$AJ$2,0),FALSE)/1,0)</f>
        <v>0</v>
      </c>
      <c r="R246">
        <f>IFERROR(VLOOKUP($B246,Kraftvärmeprod!$B$1:$AH$479,MATCH(R$2,Kraftvärmeprod!$B$1:$AG$1,0),FALSE)/1,0)-IFERROR(VLOOKUP($B246,'Slutlig allokering'!$B$2:$AC$462,MATCH(R$3,'Slutlig allokering'!$B$2:$AJ$2,0),FALSE)/1,0)</f>
        <v>0</v>
      </c>
      <c r="S246">
        <f>IFERROR(VLOOKUP($B246,Kraftvärmeprod!$B$1:$AH$479,MATCH(S$2,Kraftvärmeprod!$B$1:$AG$1,0),FALSE)/1,0)-IFERROR(VLOOKUP($B246,'Slutlig allokering'!$B$2:$AC$462,MATCH(S$3,'Slutlig allokering'!$B$2:$AJ$2,0),FALSE)/1,0)</f>
        <v>0</v>
      </c>
      <c r="T246">
        <f>IFERROR(VLOOKUP($B246,Kraftvärmeprod!$B$1:$AH$479,MATCH(T$2,Kraftvärmeprod!$B$1:$AG$1,0),FALSE)/1,0)-IFERROR(VLOOKUP($B246,'Slutlig allokering'!$B$2:$AC$462,MATCH(T$3,'Slutlig allokering'!$B$2:$AJ$2,0),FALSE)/1,0)</f>
        <v>0</v>
      </c>
      <c r="U246">
        <f>IFERROR(VLOOKUP($B246,Kraftvärmeprod!$B$1:$AH$479,MATCH(U$2,Kraftvärmeprod!$B$1:$AG$1,0),FALSE)/1,0)-IFERROR(VLOOKUP($B246,'Slutlig allokering'!$B$2:$AC$462,MATCH(U$3,'Slutlig allokering'!$B$2:$AJ$2,0),FALSE)/1,0)</f>
        <v>0</v>
      </c>
      <c r="V246">
        <f>IFERROR(VLOOKUP($B246,Kraftvärmeprod!$B$1:$AH$479,MATCH(V$2,Kraftvärmeprod!$B$1:$AG$1,0),FALSE)/1,0)-IFERROR(VLOOKUP($B246,'Slutlig allokering'!$B$2:$AC$462,MATCH(V$3,'Slutlig allokering'!$B$2:$AJ$2,0),FALSE)/1,0)</f>
        <v>0</v>
      </c>
      <c r="W246">
        <f>IFERROR(VLOOKUP($B246,Kraftvärmeprod!$B$1:$AH$479,MATCH(W$2,Kraftvärmeprod!$B$1:$AG$1,0),FALSE)/1,0)-IFERROR(VLOOKUP($B246,'Slutlig allokering'!$B$2:$AC$462,MATCH(W$3,'Slutlig allokering'!$B$2:$AJ$2,0),FALSE)/1,0)</f>
        <v>0</v>
      </c>
      <c r="X246">
        <f>IFERROR(VLOOKUP($B246,Kraftvärmeprod!$B$1:$AH$479,MATCH(X$2,Kraftvärmeprod!$B$1:$AG$1,0),FALSE)/1,0)-IFERROR(VLOOKUP($B246,'Slutlig allokering'!$B$2:$AC$462,MATCH(X$3,'Slutlig allokering'!$B$2:$AJ$2,0),FALSE)/1,0)</f>
        <v>0</v>
      </c>
      <c r="Y246">
        <f>IFERROR(VLOOKUP($B246,Kraftvärmeprod!$B$1:$AH$479,MATCH(Y$2,Kraftvärmeprod!$B$1:$AG$1,0),FALSE)/1,0)-IFERROR(VLOOKUP($B246,'Slutlig allokering'!$B$2:$AC$462,MATCH(Y$3,'Slutlig allokering'!$B$2:$AJ$2,0),FALSE)/1,0)</f>
        <v>0</v>
      </c>
      <c r="Z246">
        <f>IFERROR(VLOOKUP($B246,Kraftvärmeprod!$B$1:$AH$479,MATCH(Z$2,Kraftvärmeprod!$B$1:$AG$1,0),FALSE)/1,0)-IFERROR(VLOOKUP($B246,'Slutlig allokering'!$B$2:$AC$462,MATCH(Z$3,'Slutlig allokering'!$B$2:$AJ$2,0),FALSE)/1,0)</f>
        <v>0</v>
      </c>
      <c r="AA246">
        <f>IFERROR(VLOOKUP($B246,Kraftvärmeprod!$B$1:$AH$479,MATCH(AA$2,Kraftvärmeprod!$B$1:$AG$1,0),FALSE)/1,0)-IFERROR(VLOOKUP($B246,'Slutlig allokering'!$B$2:$AC$462,MATCH(AA$3,'Slutlig allokering'!$B$2:$AJ$2,0),FALSE)/1,0)</f>
        <v>0</v>
      </c>
      <c r="AB246">
        <f>IFERROR(VLOOKUP($B246,Kraftvärmeprod!$B$1:$AH$479,MATCH(AB$2,Kraftvärmeprod!$B$1:$AG$1,0),FALSE)/1,0)-IFERROR(VLOOKUP($B246,'Slutlig allokering'!$B$2:$AC$462,MATCH(AB$3,'Slutlig allokering'!$B$2:$AJ$2,0),FALSE)/1,0)</f>
        <v>0</v>
      </c>
      <c r="AE246">
        <f t="shared" si="6"/>
        <v>0</v>
      </c>
      <c r="AG246">
        <f>IFERROR(VLOOKUP(B246,'Slutlig allokering'!$B$2:$AJ$462,MATCH("Summa justerad allokerad tillförd energi (utan hjälpel och rökgaskondensering):",'Slutlig allokering'!$B$2:$AK$2,0),FALSE)/1,"")</f>
        <v>0</v>
      </c>
      <c r="AI246" s="55" t="str">
        <f>IFERROR(1-VLOOKUP(B246,'Slutlig allokering'!$B$2:$AJ$462,MATCH("Andel av bränsle i kvv som allokerats till värme, exklusive rökgaskondensering och hjälpel",'Slutlig allokering'!$B$2:$AK$2,0),FALSE),"")</f>
        <v/>
      </c>
      <c r="AK246" s="55" t="str">
        <f t="shared" si="7"/>
        <v/>
      </c>
    </row>
    <row r="247" spans="1:37" x14ac:dyDescent="0.25">
      <c r="A247" s="28" t="s">
        <v>331</v>
      </c>
      <c r="B247" s="28" t="s">
        <v>332</v>
      </c>
      <c r="C247" t="str">
        <f>IFERROR(VLOOKUP($B247,Kraftvärmeprod!$B$1:$AH$479,MATCH(C$3,Kraftvärmeprod!$B$1:$AG$1,0),FALSE)/1,"")</f>
        <v/>
      </c>
      <c r="D247" t="str">
        <f>IFERROR(VLOOKUP($B247,Kraftvärmeprod!$B$1:$AH$479,MATCH(D$3,Kraftvärmeprod!$B$1:$AG$1,0),FALSE)/1,"")</f>
        <v/>
      </c>
      <c r="E247">
        <f>IFERROR(VLOOKUP($B247,Kraftvärmeprod!$B$1:$AH$479,MATCH(E$2,Kraftvärmeprod!$B$1:$AG$1,0),FALSE)/1,0)-IFERROR(VLOOKUP($B247,'Slutlig allokering'!$B$2:$AC$462,MATCH(E$3,'Slutlig allokering'!$B$2:$AJ$2,0),FALSE)/1,0)</f>
        <v>0</v>
      </c>
      <c r="F247">
        <f>IFERROR(VLOOKUP($B247,Kraftvärmeprod!$B$1:$AH$479,MATCH(F$2,Kraftvärmeprod!$B$1:$AG$1,0),FALSE)/1,0)-IFERROR(VLOOKUP($B247,'Slutlig allokering'!$B$2:$AC$462,MATCH(F$3,'Slutlig allokering'!$B$2:$AJ$2,0),FALSE)/1,0)</f>
        <v>0</v>
      </c>
      <c r="G247">
        <f>IFERROR(VLOOKUP($B247,Kraftvärmeprod!$B$1:$AH$479,MATCH(G$2,Kraftvärmeprod!$B$1:$AG$1,0),FALSE)/1,0)-IFERROR(VLOOKUP($B247,'Slutlig allokering'!$B$2:$AC$462,MATCH(G$3,'Slutlig allokering'!$B$2:$AJ$2,0),FALSE)/1,0)</f>
        <v>0</v>
      </c>
      <c r="H247">
        <f>IFERROR(VLOOKUP($B247,Kraftvärmeprod!$B$1:$AH$479,MATCH(H$2,Kraftvärmeprod!$B$1:$AG$1,0),FALSE)/1,0)-IFERROR(VLOOKUP($B247,'Slutlig allokering'!$B$2:$AC$462,MATCH(H$3,'Slutlig allokering'!$B$2:$AJ$2,0),FALSE)/1,0)</f>
        <v>0</v>
      </c>
      <c r="I247">
        <f>IFERROR(VLOOKUP($B247,Kraftvärmeprod!$B$1:$AH$479,MATCH(I$2,Kraftvärmeprod!$B$1:$AG$1,0),FALSE)/1,0)-IFERROR(VLOOKUP($B247,'Slutlig allokering'!$B$2:$AC$462,MATCH(I$3,'Slutlig allokering'!$B$2:$AJ$2,0),FALSE)/1,0)</f>
        <v>0</v>
      </c>
      <c r="J247">
        <f>IFERROR(VLOOKUP($B247,Kraftvärmeprod!$B$1:$AH$479,MATCH(J$2,Kraftvärmeprod!$B$1:$AG$1,0),FALSE)/1,0)-IFERROR(VLOOKUP($B247,'Slutlig allokering'!$B$2:$AC$462,MATCH(J$3,'Slutlig allokering'!$B$2:$AJ$2,0),FALSE)/1,0)</f>
        <v>0</v>
      </c>
      <c r="K247">
        <f>IFERROR(VLOOKUP($B247,Kraftvärmeprod!$B$1:$AH$479,MATCH(K$2,Kraftvärmeprod!$B$1:$AG$1,0),FALSE)/1,0)-IFERROR(VLOOKUP($B247,'Slutlig allokering'!$B$2:$AC$462,MATCH(K$3,'Slutlig allokering'!$B$2:$AJ$2,0),FALSE)/1,0)</f>
        <v>0</v>
      </c>
      <c r="L247">
        <f>IFERROR(VLOOKUP($B247,Kraftvärmeprod!$B$1:$AH$479,MATCH(L$2,Kraftvärmeprod!$B$1:$AG$1,0),FALSE)/1,0)-IFERROR(VLOOKUP($B247,'Slutlig allokering'!$B$2:$AC$462,MATCH(L$3,'Slutlig allokering'!$B$2:$AJ$2,0),FALSE)/1,0)</f>
        <v>0</v>
      </c>
      <c r="M247" s="143">
        <f>IFERROR(VLOOKUP($B247,Miljö!$B$1:$S$477,MATCH(M$2,Miljö!$B$1:$X$1,0),FALSE)/1,0)-IFERROR(VLOOKUP($B247,'Slutlig allokering'!$B$2:$AC$462,MATCH(M$3,'Slutlig allokering'!$B$2:$AJ$2,0),FALSE)/1,0)</f>
        <v>0</v>
      </c>
      <c r="N247">
        <f>IFERROR(VLOOKUP($B247,Kraftvärmeprod!$B$1:$AH$479,MATCH(N$2,Kraftvärmeprod!$B$1:$AG$1,0),FALSE)/1,0)-IFERROR(VLOOKUP($B247,'Slutlig allokering'!$B$2:$AC$462,MATCH(N$3,'Slutlig allokering'!$B$2:$AJ$2,0),FALSE)/1,0)</f>
        <v>0</v>
      </c>
      <c r="O247">
        <f>IFERROR(VLOOKUP($B247,Kraftvärmeprod!$B$1:$AH$479,MATCH(O$2,Kraftvärmeprod!$B$1:$AG$1,0),FALSE)/1,0)-IFERROR(VLOOKUP($B247,'Slutlig allokering'!$B$2:$AC$462,MATCH(O$3,'Slutlig allokering'!$B$2:$AJ$2,0),FALSE)/1,0)</f>
        <v>0</v>
      </c>
      <c r="P247">
        <f>IFERROR(VLOOKUP($B247,Kraftvärmeprod!$B$1:$AH$479,MATCH(P$2,Kraftvärmeprod!$B$1:$AG$1,0),FALSE)/1,0)-IFERROR(VLOOKUP($B247,'Slutlig allokering'!$B$2:$AC$462,MATCH(P$3,'Slutlig allokering'!$B$2:$AJ$2,0),FALSE)/1,0)</f>
        <v>0</v>
      </c>
      <c r="Q247">
        <f>IFERROR(VLOOKUP($B247,Kraftvärmeprod!$B$1:$AH$479,MATCH(Q$2,Kraftvärmeprod!$B$1:$AG$1,0),FALSE)/1,0)-IFERROR(VLOOKUP($B247,'Slutlig allokering'!$B$2:$AC$462,MATCH(Q$3,'Slutlig allokering'!$B$2:$AJ$2,0),FALSE)/1,0)</f>
        <v>0</v>
      </c>
      <c r="R247">
        <f>IFERROR(VLOOKUP($B247,Kraftvärmeprod!$B$1:$AH$479,MATCH(R$2,Kraftvärmeprod!$B$1:$AG$1,0),FALSE)/1,0)-IFERROR(VLOOKUP($B247,'Slutlig allokering'!$B$2:$AC$462,MATCH(R$3,'Slutlig allokering'!$B$2:$AJ$2,0),FALSE)/1,0)</f>
        <v>0</v>
      </c>
      <c r="S247">
        <f>IFERROR(VLOOKUP($B247,Kraftvärmeprod!$B$1:$AH$479,MATCH(S$2,Kraftvärmeprod!$B$1:$AG$1,0),FALSE)/1,0)-IFERROR(VLOOKUP($B247,'Slutlig allokering'!$B$2:$AC$462,MATCH(S$3,'Slutlig allokering'!$B$2:$AJ$2,0),FALSE)/1,0)</f>
        <v>0</v>
      </c>
      <c r="T247">
        <f>IFERROR(VLOOKUP($B247,Kraftvärmeprod!$B$1:$AH$479,MATCH(T$2,Kraftvärmeprod!$B$1:$AG$1,0),FALSE)/1,0)-IFERROR(VLOOKUP($B247,'Slutlig allokering'!$B$2:$AC$462,MATCH(T$3,'Slutlig allokering'!$B$2:$AJ$2,0),FALSE)/1,0)</f>
        <v>0</v>
      </c>
      <c r="U247">
        <f>IFERROR(VLOOKUP($B247,Kraftvärmeprod!$B$1:$AH$479,MATCH(U$2,Kraftvärmeprod!$B$1:$AG$1,0),FALSE)/1,0)-IFERROR(VLOOKUP($B247,'Slutlig allokering'!$B$2:$AC$462,MATCH(U$3,'Slutlig allokering'!$B$2:$AJ$2,0),FALSE)/1,0)</f>
        <v>0</v>
      </c>
      <c r="V247">
        <f>IFERROR(VLOOKUP($B247,Kraftvärmeprod!$B$1:$AH$479,MATCH(V$2,Kraftvärmeprod!$B$1:$AG$1,0),FALSE)/1,0)-IFERROR(VLOOKUP($B247,'Slutlig allokering'!$B$2:$AC$462,MATCH(V$3,'Slutlig allokering'!$B$2:$AJ$2,0),FALSE)/1,0)</f>
        <v>0</v>
      </c>
      <c r="W247">
        <f>IFERROR(VLOOKUP($B247,Kraftvärmeprod!$B$1:$AH$479,MATCH(W$2,Kraftvärmeprod!$B$1:$AG$1,0),FALSE)/1,0)-IFERROR(VLOOKUP($B247,'Slutlig allokering'!$B$2:$AC$462,MATCH(W$3,'Slutlig allokering'!$B$2:$AJ$2,0),FALSE)/1,0)</f>
        <v>0</v>
      </c>
      <c r="X247">
        <f>IFERROR(VLOOKUP($B247,Kraftvärmeprod!$B$1:$AH$479,MATCH(X$2,Kraftvärmeprod!$B$1:$AG$1,0),FALSE)/1,0)-IFERROR(VLOOKUP($B247,'Slutlig allokering'!$B$2:$AC$462,MATCH(X$3,'Slutlig allokering'!$B$2:$AJ$2,0),FALSE)/1,0)</f>
        <v>0</v>
      </c>
      <c r="Y247">
        <f>IFERROR(VLOOKUP($B247,Kraftvärmeprod!$B$1:$AH$479,MATCH(Y$2,Kraftvärmeprod!$B$1:$AG$1,0),FALSE)/1,0)-IFERROR(VLOOKUP($B247,'Slutlig allokering'!$B$2:$AC$462,MATCH(Y$3,'Slutlig allokering'!$B$2:$AJ$2,0),FALSE)/1,0)</f>
        <v>0</v>
      </c>
      <c r="Z247">
        <f>IFERROR(VLOOKUP($B247,Kraftvärmeprod!$B$1:$AH$479,MATCH(Z$2,Kraftvärmeprod!$B$1:$AG$1,0),FALSE)/1,0)-IFERROR(VLOOKUP($B247,'Slutlig allokering'!$B$2:$AC$462,MATCH(Z$3,'Slutlig allokering'!$B$2:$AJ$2,0),FALSE)/1,0)</f>
        <v>0</v>
      </c>
      <c r="AA247">
        <f>IFERROR(VLOOKUP($B247,Kraftvärmeprod!$B$1:$AH$479,MATCH(AA$2,Kraftvärmeprod!$B$1:$AG$1,0),FALSE)/1,0)-IFERROR(VLOOKUP($B247,'Slutlig allokering'!$B$2:$AC$462,MATCH(AA$3,'Slutlig allokering'!$B$2:$AJ$2,0),FALSE)/1,0)</f>
        <v>0</v>
      </c>
      <c r="AB247">
        <f>IFERROR(VLOOKUP($B247,Kraftvärmeprod!$B$1:$AH$479,MATCH(AB$2,Kraftvärmeprod!$B$1:$AG$1,0),FALSE)/1,0)-IFERROR(VLOOKUP($B247,'Slutlig allokering'!$B$2:$AC$462,MATCH(AB$3,'Slutlig allokering'!$B$2:$AJ$2,0),FALSE)/1,0)</f>
        <v>0</v>
      </c>
      <c r="AE247">
        <f t="shared" si="6"/>
        <v>0</v>
      </c>
      <c r="AG247">
        <f>IFERROR(VLOOKUP(B247,'Slutlig allokering'!$B$2:$AJ$462,MATCH("Summa justerad allokerad tillförd energi (utan hjälpel och rökgaskondensering):",'Slutlig allokering'!$B$2:$AK$2,0),FALSE)/1,"")</f>
        <v>0</v>
      </c>
      <c r="AI247" s="55" t="str">
        <f>IFERROR(1-VLOOKUP(B247,'Slutlig allokering'!$B$2:$AJ$462,MATCH("Andel av bränsle i kvv som allokerats till värme, exklusive rökgaskondensering och hjälpel",'Slutlig allokering'!$B$2:$AK$2,0),FALSE),"")</f>
        <v/>
      </c>
      <c r="AK247" s="55" t="str">
        <f t="shared" si="7"/>
        <v/>
      </c>
    </row>
    <row r="248" spans="1:37" x14ac:dyDescent="0.25">
      <c r="A248" s="28" t="s">
        <v>333</v>
      </c>
      <c r="B248" s="28" t="s">
        <v>334</v>
      </c>
      <c r="C248" t="str">
        <f>IFERROR(VLOOKUP($B248,Kraftvärmeprod!$B$1:$AH$479,MATCH(C$3,Kraftvärmeprod!$B$1:$AG$1,0),FALSE)/1,"")</f>
        <v/>
      </c>
      <c r="D248" t="str">
        <f>IFERROR(VLOOKUP($B248,Kraftvärmeprod!$B$1:$AH$479,MATCH(D$3,Kraftvärmeprod!$B$1:$AG$1,0),FALSE)/1,"")</f>
        <v/>
      </c>
      <c r="E248">
        <f>IFERROR(VLOOKUP($B248,Kraftvärmeprod!$B$1:$AH$479,MATCH(E$2,Kraftvärmeprod!$B$1:$AG$1,0),FALSE)/1,0)-IFERROR(VLOOKUP($B248,'Slutlig allokering'!$B$2:$AC$462,MATCH(E$3,'Slutlig allokering'!$B$2:$AJ$2,0),FALSE)/1,0)</f>
        <v>0</v>
      </c>
      <c r="F248">
        <f>IFERROR(VLOOKUP($B248,Kraftvärmeprod!$B$1:$AH$479,MATCH(F$2,Kraftvärmeprod!$B$1:$AG$1,0),FALSE)/1,0)-IFERROR(VLOOKUP($B248,'Slutlig allokering'!$B$2:$AC$462,MATCH(F$3,'Slutlig allokering'!$B$2:$AJ$2,0),FALSE)/1,0)</f>
        <v>0</v>
      </c>
      <c r="G248">
        <f>IFERROR(VLOOKUP($B248,Kraftvärmeprod!$B$1:$AH$479,MATCH(G$2,Kraftvärmeprod!$B$1:$AG$1,0),FALSE)/1,0)-IFERROR(VLOOKUP($B248,'Slutlig allokering'!$B$2:$AC$462,MATCH(G$3,'Slutlig allokering'!$B$2:$AJ$2,0),FALSE)/1,0)</f>
        <v>0</v>
      </c>
      <c r="H248">
        <f>IFERROR(VLOOKUP($B248,Kraftvärmeprod!$B$1:$AH$479,MATCH(H$2,Kraftvärmeprod!$B$1:$AG$1,0),FALSE)/1,0)-IFERROR(VLOOKUP($B248,'Slutlig allokering'!$B$2:$AC$462,MATCH(H$3,'Slutlig allokering'!$B$2:$AJ$2,0),FALSE)/1,0)</f>
        <v>0</v>
      </c>
      <c r="I248">
        <f>IFERROR(VLOOKUP($B248,Kraftvärmeprod!$B$1:$AH$479,MATCH(I$2,Kraftvärmeprod!$B$1:$AG$1,0),FALSE)/1,0)-IFERROR(VLOOKUP($B248,'Slutlig allokering'!$B$2:$AC$462,MATCH(I$3,'Slutlig allokering'!$B$2:$AJ$2,0),FALSE)/1,0)</f>
        <v>0</v>
      </c>
      <c r="J248">
        <f>IFERROR(VLOOKUP($B248,Kraftvärmeprod!$B$1:$AH$479,MATCH(J$2,Kraftvärmeprod!$B$1:$AG$1,0),FALSE)/1,0)-IFERROR(VLOOKUP($B248,'Slutlig allokering'!$B$2:$AC$462,MATCH(J$3,'Slutlig allokering'!$B$2:$AJ$2,0),FALSE)/1,0)</f>
        <v>0</v>
      </c>
      <c r="K248">
        <f>IFERROR(VLOOKUP($B248,Kraftvärmeprod!$B$1:$AH$479,MATCH(K$2,Kraftvärmeprod!$B$1:$AG$1,0),FALSE)/1,0)-IFERROR(VLOOKUP($B248,'Slutlig allokering'!$B$2:$AC$462,MATCH(K$3,'Slutlig allokering'!$B$2:$AJ$2,0),FALSE)/1,0)</f>
        <v>0</v>
      </c>
      <c r="L248">
        <f>IFERROR(VLOOKUP($B248,Kraftvärmeprod!$B$1:$AH$479,MATCH(L$2,Kraftvärmeprod!$B$1:$AG$1,0),FALSE)/1,0)-IFERROR(VLOOKUP($B248,'Slutlig allokering'!$B$2:$AC$462,MATCH(L$3,'Slutlig allokering'!$B$2:$AJ$2,0),FALSE)/1,0)</f>
        <v>0</v>
      </c>
      <c r="M248" s="143">
        <f>IFERROR(VLOOKUP($B248,Miljö!$B$1:$S$477,MATCH(M$2,Miljö!$B$1:$X$1,0),FALSE)/1,0)-IFERROR(VLOOKUP($B248,'Slutlig allokering'!$B$2:$AC$462,MATCH(M$3,'Slutlig allokering'!$B$2:$AJ$2,0),FALSE)/1,0)</f>
        <v>0</v>
      </c>
      <c r="N248">
        <f>IFERROR(VLOOKUP($B248,Kraftvärmeprod!$B$1:$AH$479,MATCH(N$2,Kraftvärmeprod!$B$1:$AG$1,0),FALSE)/1,0)-IFERROR(VLOOKUP($B248,'Slutlig allokering'!$B$2:$AC$462,MATCH(N$3,'Slutlig allokering'!$B$2:$AJ$2,0),FALSE)/1,0)</f>
        <v>0</v>
      </c>
      <c r="O248">
        <f>IFERROR(VLOOKUP($B248,Kraftvärmeprod!$B$1:$AH$479,MATCH(O$2,Kraftvärmeprod!$B$1:$AG$1,0),FALSE)/1,0)-IFERROR(VLOOKUP($B248,'Slutlig allokering'!$B$2:$AC$462,MATCH(O$3,'Slutlig allokering'!$B$2:$AJ$2,0),FALSE)/1,0)</f>
        <v>0</v>
      </c>
      <c r="P248">
        <f>IFERROR(VLOOKUP($B248,Kraftvärmeprod!$B$1:$AH$479,MATCH(P$2,Kraftvärmeprod!$B$1:$AG$1,0),FALSE)/1,0)-IFERROR(VLOOKUP($B248,'Slutlig allokering'!$B$2:$AC$462,MATCH(P$3,'Slutlig allokering'!$B$2:$AJ$2,0),FALSE)/1,0)</f>
        <v>0</v>
      </c>
      <c r="Q248">
        <f>IFERROR(VLOOKUP($B248,Kraftvärmeprod!$B$1:$AH$479,MATCH(Q$2,Kraftvärmeprod!$B$1:$AG$1,0),FALSE)/1,0)-IFERROR(VLOOKUP($B248,'Slutlig allokering'!$B$2:$AC$462,MATCH(Q$3,'Slutlig allokering'!$B$2:$AJ$2,0),FALSE)/1,0)</f>
        <v>0</v>
      </c>
      <c r="R248">
        <f>IFERROR(VLOOKUP($B248,Kraftvärmeprod!$B$1:$AH$479,MATCH(R$2,Kraftvärmeprod!$B$1:$AG$1,0),FALSE)/1,0)-IFERROR(VLOOKUP($B248,'Slutlig allokering'!$B$2:$AC$462,MATCH(R$3,'Slutlig allokering'!$B$2:$AJ$2,0),FALSE)/1,0)</f>
        <v>0</v>
      </c>
      <c r="S248">
        <f>IFERROR(VLOOKUP($B248,Kraftvärmeprod!$B$1:$AH$479,MATCH(S$2,Kraftvärmeprod!$B$1:$AG$1,0),FALSE)/1,0)-IFERROR(VLOOKUP($B248,'Slutlig allokering'!$B$2:$AC$462,MATCH(S$3,'Slutlig allokering'!$B$2:$AJ$2,0),FALSE)/1,0)</f>
        <v>0</v>
      </c>
      <c r="T248">
        <f>IFERROR(VLOOKUP($B248,Kraftvärmeprod!$B$1:$AH$479,MATCH(T$2,Kraftvärmeprod!$B$1:$AG$1,0),FALSE)/1,0)-IFERROR(VLOOKUP($B248,'Slutlig allokering'!$B$2:$AC$462,MATCH(T$3,'Slutlig allokering'!$B$2:$AJ$2,0),FALSE)/1,0)</f>
        <v>0</v>
      </c>
      <c r="U248">
        <f>IFERROR(VLOOKUP($B248,Kraftvärmeprod!$B$1:$AH$479,MATCH(U$2,Kraftvärmeprod!$B$1:$AG$1,0),FALSE)/1,0)-IFERROR(VLOOKUP($B248,'Slutlig allokering'!$B$2:$AC$462,MATCH(U$3,'Slutlig allokering'!$B$2:$AJ$2,0),FALSE)/1,0)</f>
        <v>0</v>
      </c>
      <c r="V248">
        <f>IFERROR(VLOOKUP($B248,Kraftvärmeprod!$B$1:$AH$479,MATCH(V$2,Kraftvärmeprod!$B$1:$AG$1,0),FALSE)/1,0)-IFERROR(VLOOKUP($B248,'Slutlig allokering'!$B$2:$AC$462,MATCH(V$3,'Slutlig allokering'!$B$2:$AJ$2,0),FALSE)/1,0)</f>
        <v>0</v>
      </c>
      <c r="W248">
        <f>IFERROR(VLOOKUP($B248,Kraftvärmeprod!$B$1:$AH$479,MATCH(W$2,Kraftvärmeprod!$B$1:$AG$1,0),FALSE)/1,0)-IFERROR(VLOOKUP($B248,'Slutlig allokering'!$B$2:$AC$462,MATCH(W$3,'Slutlig allokering'!$B$2:$AJ$2,0),FALSE)/1,0)</f>
        <v>0</v>
      </c>
      <c r="X248">
        <f>IFERROR(VLOOKUP($B248,Kraftvärmeprod!$B$1:$AH$479,MATCH(X$2,Kraftvärmeprod!$B$1:$AG$1,0),FALSE)/1,0)-IFERROR(VLOOKUP($B248,'Slutlig allokering'!$B$2:$AC$462,MATCH(X$3,'Slutlig allokering'!$B$2:$AJ$2,0),FALSE)/1,0)</f>
        <v>0</v>
      </c>
      <c r="Y248">
        <f>IFERROR(VLOOKUP($B248,Kraftvärmeprod!$B$1:$AH$479,MATCH(Y$2,Kraftvärmeprod!$B$1:$AG$1,0),FALSE)/1,0)-IFERROR(VLOOKUP($B248,'Slutlig allokering'!$B$2:$AC$462,MATCH(Y$3,'Slutlig allokering'!$B$2:$AJ$2,0),FALSE)/1,0)</f>
        <v>0</v>
      </c>
      <c r="Z248">
        <f>IFERROR(VLOOKUP($B248,Kraftvärmeprod!$B$1:$AH$479,MATCH(Z$2,Kraftvärmeprod!$B$1:$AG$1,0),FALSE)/1,0)-IFERROR(VLOOKUP($B248,'Slutlig allokering'!$B$2:$AC$462,MATCH(Z$3,'Slutlig allokering'!$B$2:$AJ$2,0),FALSE)/1,0)</f>
        <v>0</v>
      </c>
      <c r="AA248">
        <f>IFERROR(VLOOKUP($B248,Kraftvärmeprod!$B$1:$AH$479,MATCH(AA$2,Kraftvärmeprod!$B$1:$AG$1,0),FALSE)/1,0)-IFERROR(VLOOKUP($B248,'Slutlig allokering'!$B$2:$AC$462,MATCH(AA$3,'Slutlig allokering'!$B$2:$AJ$2,0),FALSE)/1,0)</f>
        <v>0</v>
      </c>
      <c r="AB248">
        <f>IFERROR(VLOOKUP($B248,Kraftvärmeprod!$B$1:$AH$479,MATCH(AB$2,Kraftvärmeprod!$B$1:$AG$1,0),FALSE)/1,0)-IFERROR(VLOOKUP($B248,'Slutlig allokering'!$B$2:$AC$462,MATCH(AB$3,'Slutlig allokering'!$B$2:$AJ$2,0),FALSE)/1,0)</f>
        <v>0</v>
      </c>
      <c r="AE248">
        <f t="shared" si="6"/>
        <v>0</v>
      </c>
      <c r="AG248">
        <f>IFERROR(VLOOKUP(B248,'Slutlig allokering'!$B$2:$AJ$462,MATCH("Summa justerad allokerad tillförd energi (utan hjälpel och rökgaskondensering):",'Slutlig allokering'!$B$2:$AK$2,0),FALSE)/1,"")</f>
        <v>0</v>
      </c>
      <c r="AI248" s="55" t="str">
        <f>IFERROR(1-VLOOKUP(B248,'Slutlig allokering'!$B$2:$AJ$462,MATCH("Andel av bränsle i kvv som allokerats till värme, exklusive rökgaskondensering och hjälpel",'Slutlig allokering'!$B$2:$AK$2,0),FALSE),"")</f>
        <v/>
      </c>
      <c r="AK248" s="55" t="str">
        <f t="shared" si="7"/>
        <v/>
      </c>
    </row>
    <row r="249" spans="1:37" x14ac:dyDescent="0.25">
      <c r="A249" s="28" t="s">
        <v>335</v>
      </c>
      <c r="B249" s="28" t="s">
        <v>336</v>
      </c>
      <c r="C249" t="str">
        <f>IFERROR(VLOOKUP($B249,Kraftvärmeprod!$B$1:$AH$479,MATCH(C$3,Kraftvärmeprod!$B$1:$AG$1,0),FALSE)/1,"")</f>
        <v/>
      </c>
      <c r="D249" t="str">
        <f>IFERROR(VLOOKUP($B249,Kraftvärmeprod!$B$1:$AH$479,MATCH(D$3,Kraftvärmeprod!$B$1:$AG$1,0),FALSE)/1,"")</f>
        <v/>
      </c>
      <c r="E249">
        <f>IFERROR(VLOOKUP($B249,Kraftvärmeprod!$B$1:$AH$479,MATCH(E$2,Kraftvärmeprod!$B$1:$AG$1,0),FALSE)/1,0)-IFERROR(VLOOKUP($B249,'Slutlig allokering'!$B$2:$AC$462,MATCH(E$3,'Slutlig allokering'!$B$2:$AJ$2,0),FALSE)/1,0)</f>
        <v>0</v>
      </c>
      <c r="F249">
        <f>IFERROR(VLOOKUP($B249,Kraftvärmeprod!$B$1:$AH$479,MATCH(F$2,Kraftvärmeprod!$B$1:$AG$1,0),FALSE)/1,0)-IFERROR(VLOOKUP($B249,'Slutlig allokering'!$B$2:$AC$462,MATCH(F$3,'Slutlig allokering'!$B$2:$AJ$2,0),FALSE)/1,0)</f>
        <v>0</v>
      </c>
      <c r="G249">
        <f>IFERROR(VLOOKUP($B249,Kraftvärmeprod!$B$1:$AH$479,MATCH(G$2,Kraftvärmeprod!$B$1:$AG$1,0),FALSE)/1,0)-IFERROR(VLOOKUP($B249,'Slutlig allokering'!$B$2:$AC$462,MATCH(G$3,'Slutlig allokering'!$B$2:$AJ$2,0),FALSE)/1,0)</f>
        <v>0</v>
      </c>
      <c r="H249">
        <f>IFERROR(VLOOKUP($B249,Kraftvärmeprod!$B$1:$AH$479,MATCH(H$2,Kraftvärmeprod!$B$1:$AG$1,0),FALSE)/1,0)-IFERROR(VLOOKUP($B249,'Slutlig allokering'!$B$2:$AC$462,MATCH(H$3,'Slutlig allokering'!$B$2:$AJ$2,0),FALSE)/1,0)</f>
        <v>0</v>
      </c>
      <c r="I249">
        <f>IFERROR(VLOOKUP($B249,Kraftvärmeprod!$B$1:$AH$479,MATCH(I$2,Kraftvärmeprod!$B$1:$AG$1,0),FALSE)/1,0)-IFERROR(VLOOKUP($B249,'Slutlig allokering'!$B$2:$AC$462,MATCH(I$3,'Slutlig allokering'!$B$2:$AJ$2,0),FALSE)/1,0)</f>
        <v>0</v>
      </c>
      <c r="J249">
        <f>IFERROR(VLOOKUP($B249,Kraftvärmeprod!$B$1:$AH$479,MATCH(J$2,Kraftvärmeprod!$B$1:$AG$1,0),FALSE)/1,0)-IFERROR(VLOOKUP($B249,'Slutlig allokering'!$B$2:$AC$462,MATCH(J$3,'Slutlig allokering'!$B$2:$AJ$2,0),FALSE)/1,0)</f>
        <v>0</v>
      </c>
      <c r="K249">
        <f>IFERROR(VLOOKUP($B249,Kraftvärmeprod!$B$1:$AH$479,MATCH(K$2,Kraftvärmeprod!$B$1:$AG$1,0),FALSE)/1,0)-IFERROR(VLOOKUP($B249,'Slutlig allokering'!$B$2:$AC$462,MATCH(K$3,'Slutlig allokering'!$B$2:$AJ$2,0),FALSE)/1,0)</f>
        <v>0</v>
      </c>
      <c r="L249">
        <f>IFERROR(VLOOKUP($B249,Kraftvärmeprod!$B$1:$AH$479,MATCH(L$2,Kraftvärmeprod!$B$1:$AG$1,0),FALSE)/1,0)-IFERROR(VLOOKUP($B249,'Slutlig allokering'!$B$2:$AC$462,MATCH(L$3,'Slutlig allokering'!$B$2:$AJ$2,0),FALSE)/1,0)</f>
        <v>0</v>
      </c>
      <c r="M249" s="143">
        <f>IFERROR(VLOOKUP($B249,Miljö!$B$1:$S$477,MATCH(M$2,Miljö!$B$1:$X$1,0),FALSE)/1,0)-IFERROR(VLOOKUP($B249,'Slutlig allokering'!$B$2:$AC$462,MATCH(M$3,'Slutlig allokering'!$B$2:$AJ$2,0),FALSE)/1,0)</f>
        <v>0</v>
      </c>
      <c r="N249">
        <f>IFERROR(VLOOKUP($B249,Kraftvärmeprod!$B$1:$AH$479,MATCH(N$2,Kraftvärmeprod!$B$1:$AG$1,0),FALSE)/1,0)-IFERROR(VLOOKUP($B249,'Slutlig allokering'!$B$2:$AC$462,MATCH(N$3,'Slutlig allokering'!$B$2:$AJ$2,0),FALSE)/1,0)</f>
        <v>0</v>
      </c>
      <c r="O249">
        <f>IFERROR(VLOOKUP($B249,Kraftvärmeprod!$B$1:$AH$479,MATCH(O$2,Kraftvärmeprod!$B$1:$AG$1,0),FALSE)/1,0)-IFERROR(VLOOKUP($B249,'Slutlig allokering'!$B$2:$AC$462,MATCH(O$3,'Slutlig allokering'!$B$2:$AJ$2,0),FALSE)/1,0)</f>
        <v>0</v>
      </c>
      <c r="P249">
        <f>IFERROR(VLOOKUP($B249,Kraftvärmeprod!$B$1:$AH$479,MATCH(P$2,Kraftvärmeprod!$B$1:$AG$1,0),FALSE)/1,0)-IFERROR(VLOOKUP($B249,'Slutlig allokering'!$B$2:$AC$462,MATCH(P$3,'Slutlig allokering'!$B$2:$AJ$2,0),FALSE)/1,0)</f>
        <v>0</v>
      </c>
      <c r="Q249">
        <f>IFERROR(VLOOKUP($B249,Kraftvärmeprod!$B$1:$AH$479,MATCH(Q$2,Kraftvärmeprod!$B$1:$AG$1,0),FALSE)/1,0)-IFERROR(VLOOKUP($B249,'Slutlig allokering'!$B$2:$AC$462,MATCH(Q$3,'Slutlig allokering'!$B$2:$AJ$2,0),FALSE)/1,0)</f>
        <v>0</v>
      </c>
      <c r="R249">
        <f>IFERROR(VLOOKUP($B249,Kraftvärmeprod!$B$1:$AH$479,MATCH(R$2,Kraftvärmeprod!$B$1:$AG$1,0),FALSE)/1,0)-IFERROR(VLOOKUP($B249,'Slutlig allokering'!$B$2:$AC$462,MATCH(R$3,'Slutlig allokering'!$B$2:$AJ$2,0),FALSE)/1,0)</f>
        <v>0</v>
      </c>
      <c r="S249">
        <f>IFERROR(VLOOKUP($B249,Kraftvärmeprod!$B$1:$AH$479,MATCH(S$2,Kraftvärmeprod!$B$1:$AG$1,0),FALSE)/1,0)-IFERROR(VLOOKUP($B249,'Slutlig allokering'!$B$2:$AC$462,MATCH(S$3,'Slutlig allokering'!$B$2:$AJ$2,0),FALSE)/1,0)</f>
        <v>0</v>
      </c>
      <c r="T249">
        <f>IFERROR(VLOOKUP($B249,Kraftvärmeprod!$B$1:$AH$479,MATCH(T$2,Kraftvärmeprod!$B$1:$AG$1,0),FALSE)/1,0)-IFERROR(VLOOKUP($B249,'Slutlig allokering'!$B$2:$AC$462,MATCH(T$3,'Slutlig allokering'!$B$2:$AJ$2,0),FALSE)/1,0)</f>
        <v>0</v>
      </c>
      <c r="U249">
        <f>IFERROR(VLOOKUP($B249,Kraftvärmeprod!$B$1:$AH$479,MATCH(U$2,Kraftvärmeprod!$B$1:$AG$1,0),FALSE)/1,0)-IFERROR(VLOOKUP($B249,'Slutlig allokering'!$B$2:$AC$462,MATCH(U$3,'Slutlig allokering'!$B$2:$AJ$2,0),FALSE)/1,0)</f>
        <v>0</v>
      </c>
      <c r="V249">
        <f>IFERROR(VLOOKUP($B249,Kraftvärmeprod!$B$1:$AH$479,MATCH(V$2,Kraftvärmeprod!$B$1:$AG$1,0),FALSE)/1,0)-IFERROR(VLOOKUP($B249,'Slutlig allokering'!$B$2:$AC$462,MATCH(V$3,'Slutlig allokering'!$B$2:$AJ$2,0),FALSE)/1,0)</f>
        <v>0</v>
      </c>
      <c r="W249">
        <f>IFERROR(VLOOKUP($B249,Kraftvärmeprod!$B$1:$AH$479,MATCH(W$2,Kraftvärmeprod!$B$1:$AG$1,0),FALSE)/1,0)-IFERROR(VLOOKUP($B249,'Slutlig allokering'!$B$2:$AC$462,MATCH(W$3,'Slutlig allokering'!$B$2:$AJ$2,0),FALSE)/1,0)</f>
        <v>0</v>
      </c>
      <c r="X249">
        <f>IFERROR(VLOOKUP($B249,Kraftvärmeprod!$B$1:$AH$479,MATCH(X$2,Kraftvärmeprod!$B$1:$AG$1,0),FALSE)/1,0)-IFERROR(VLOOKUP($B249,'Slutlig allokering'!$B$2:$AC$462,MATCH(X$3,'Slutlig allokering'!$B$2:$AJ$2,0),FALSE)/1,0)</f>
        <v>0</v>
      </c>
      <c r="Y249">
        <f>IFERROR(VLOOKUP($B249,Kraftvärmeprod!$B$1:$AH$479,MATCH(Y$2,Kraftvärmeprod!$B$1:$AG$1,0),FALSE)/1,0)-IFERROR(VLOOKUP($B249,'Slutlig allokering'!$B$2:$AC$462,MATCH(Y$3,'Slutlig allokering'!$B$2:$AJ$2,0),FALSE)/1,0)</f>
        <v>0</v>
      </c>
      <c r="Z249">
        <f>IFERROR(VLOOKUP($B249,Kraftvärmeprod!$B$1:$AH$479,MATCH(Z$2,Kraftvärmeprod!$B$1:$AG$1,0),FALSE)/1,0)-IFERROR(VLOOKUP($B249,'Slutlig allokering'!$B$2:$AC$462,MATCH(Z$3,'Slutlig allokering'!$B$2:$AJ$2,0),FALSE)/1,0)</f>
        <v>0</v>
      </c>
      <c r="AA249">
        <f>IFERROR(VLOOKUP($B249,Kraftvärmeprod!$B$1:$AH$479,MATCH(AA$2,Kraftvärmeprod!$B$1:$AG$1,0),FALSE)/1,0)-IFERROR(VLOOKUP($B249,'Slutlig allokering'!$B$2:$AC$462,MATCH(AA$3,'Slutlig allokering'!$B$2:$AJ$2,0),FALSE)/1,0)</f>
        <v>0</v>
      </c>
      <c r="AB249">
        <f>IFERROR(VLOOKUP($B249,Kraftvärmeprod!$B$1:$AH$479,MATCH(AB$2,Kraftvärmeprod!$B$1:$AG$1,0),FALSE)/1,0)-IFERROR(VLOOKUP($B249,'Slutlig allokering'!$B$2:$AC$462,MATCH(AB$3,'Slutlig allokering'!$B$2:$AJ$2,0),FALSE)/1,0)</f>
        <v>0</v>
      </c>
      <c r="AE249">
        <f t="shared" si="6"/>
        <v>0</v>
      </c>
      <c r="AG249">
        <f>IFERROR(VLOOKUP(B249,'Slutlig allokering'!$B$2:$AJ$462,MATCH("Summa justerad allokerad tillförd energi (utan hjälpel och rökgaskondensering):",'Slutlig allokering'!$B$2:$AK$2,0),FALSE)/1,"")</f>
        <v>0</v>
      </c>
      <c r="AI249" s="55" t="str">
        <f>IFERROR(1-VLOOKUP(B249,'Slutlig allokering'!$B$2:$AJ$462,MATCH("Andel av bränsle i kvv som allokerats till värme, exklusive rökgaskondensering och hjälpel",'Slutlig allokering'!$B$2:$AK$2,0),FALSE),"")</f>
        <v/>
      </c>
      <c r="AK249" s="55" t="str">
        <f t="shared" si="7"/>
        <v/>
      </c>
    </row>
    <row r="250" spans="1:37" x14ac:dyDescent="0.25">
      <c r="A250" s="28" t="s">
        <v>335</v>
      </c>
      <c r="B250" s="28" t="s">
        <v>337</v>
      </c>
      <c r="C250" t="str">
        <f>IFERROR(VLOOKUP($B250,Kraftvärmeprod!$B$1:$AH$479,MATCH(C$3,Kraftvärmeprod!$B$1:$AG$1,0),FALSE)/1,"")</f>
        <v/>
      </c>
      <c r="D250" t="str">
        <f>IFERROR(VLOOKUP($B250,Kraftvärmeprod!$B$1:$AH$479,MATCH(D$3,Kraftvärmeprod!$B$1:$AG$1,0),FALSE)/1,"")</f>
        <v/>
      </c>
      <c r="E250">
        <f>IFERROR(VLOOKUP($B250,Kraftvärmeprod!$B$1:$AH$479,MATCH(E$2,Kraftvärmeprod!$B$1:$AG$1,0),FALSE)/1,0)-IFERROR(VLOOKUP($B250,'Slutlig allokering'!$B$2:$AC$462,MATCH(E$3,'Slutlig allokering'!$B$2:$AJ$2,0),FALSE)/1,0)</f>
        <v>0</v>
      </c>
      <c r="F250">
        <f>IFERROR(VLOOKUP($B250,Kraftvärmeprod!$B$1:$AH$479,MATCH(F$2,Kraftvärmeprod!$B$1:$AG$1,0),FALSE)/1,0)-IFERROR(VLOOKUP($B250,'Slutlig allokering'!$B$2:$AC$462,MATCH(F$3,'Slutlig allokering'!$B$2:$AJ$2,0),FALSE)/1,0)</f>
        <v>0</v>
      </c>
      <c r="G250">
        <f>IFERROR(VLOOKUP($B250,Kraftvärmeprod!$B$1:$AH$479,MATCH(G$2,Kraftvärmeprod!$B$1:$AG$1,0),FALSE)/1,0)-IFERROR(VLOOKUP($B250,'Slutlig allokering'!$B$2:$AC$462,MATCH(G$3,'Slutlig allokering'!$B$2:$AJ$2,0),FALSE)/1,0)</f>
        <v>0</v>
      </c>
      <c r="H250">
        <f>IFERROR(VLOOKUP($B250,Kraftvärmeprod!$B$1:$AH$479,MATCH(H$2,Kraftvärmeprod!$B$1:$AG$1,0),FALSE)/1,0)-IFERROR(VLOOKUP($B250,'Slutlig allokering'!$B$2:$AC$462,MATCH(H$3,'Slutlig allokering'!$B$2:$AJ$2,0),FALSE)/1,0)</f>
        <v>0</v>
      </c>
      <c r="I250">
        <f>IFERROR(VLOOKUP($B250,Kraftvärmeprod!$B$1:$AH$479,MATCH(I$2,Kraftvärmeprod!$B$1:$AG$1,0),FALSE)/1,0)-IFERROR(VLOOKUP($B250,'Slutlig allokering'!$B$2:$AC$462,MATCH(I$3,'Slutlig allokering'!$B$2:$AJ$2,0),FALSE)/1,0)</f>
        <v>0</v>
      </c>
      <c r="J250">
        <f>IFERROR(VLOOKUP($B250,Kraftvärmeprod!$B$1:$AH$479,MATCH(J$2,Kraftvärmeprod!$B$1:$AG$1,0),FALSE)/1,0)-IFERROR(VLOOKUP($B250,'Slutlig allokering'!$B$2:$AC$462,MATCH(J$3,'Slutlig allokering'!$B$2:$AJ$2,0),FALSE)/1,0)</f>
        <v>0</v>
      </c>
      <c r="K250">
        <f>IFERROR(VLOOKUP($B250,Kraftvärmeprod!$B$1:$AH$479,MATCH(K$2,Kraftvärmeprod!$B$1:$AG$1,0),FALSE)/1,0)-IFERROR(VLOOKUP($B250,'Slutlig allokering'!$B$2:$AC$462,MATCH(K$3,'Slutlig allokering'!$B$2:$AJ$2,0),FALSE)/1,0)</f>
        <v>0</v>
      </c>
      <c r="L250">
        <f>IFERROR(VLOOKUP($B250,Kraftvärmeprod!$B$1:$AH$479,MATCH(L$2,Kraftvärmeprod!$B$1:$AG$1,0),FALSE)/1,0)-IFERROR(VLOOKUP($B250,'Slutlig allokering'!$B$2:$AC$462,MATCH(L$3,'Slutlig allokering'!$B$2:$AJ$2,0),FALSE)/1,0)</f>
        <v>0</v>
      </c>
      <c r="M250" s="143">
        <f>IFERROR(VLOOKUP($B250,Miljö!$B$1:$S$477,MATCH(M$2,Miljö!$B$1:$X$1,0),FALSE)/1,0)-IFERROR(VLOOKUP($B250,'Slutlig allokering'!$B$2:$AC$462,MATCH(M$3,'Slutlig allokering'!$B$2:$AJ$2,0),FALSE)/1,0)</f>
        <v>0</v>
      </c>
      <c r="N250">
        <f>IFERROR(VLOOKUP($B250,Kraftvärmeprod!$B$1:$AH$479,MATCH(N$2,Kraftvärmeprod!$B$1:$AG$1,0),FALSE)/1,0)-IFERROR(VLOOKUP($B250,'Slutlig allokering'!$B$2:$AC$462,MATCH(N$3,'Slutlig allokering'!$B$2:$AJ$2,0),FALSE)/1,0)</f>
        <v>0</v>
      </c>
      <c r="O250">
        <f>IFERROR(VLOOKUP($B250,Kraftvärmeprod!$B$1:$AH$479,MATCH(O$2,Kraftvärmeprod!$B$1:$AG$1,0),FALSE)/1,0)-IFERROR(VLOOKUP($B250,'Slutlig allokering'!$B$2:$AC$462,MATCH(O$3,'Slutlig allokering'!$B$2:$AJ$2,0),FALSE)/1,0)</f>
        <v>0</v>
      </c>
      <c r="P250">
        <f>IFERROR(VLOOKUP($B250,Kraftvärmeprod!$B$1:$AH$479,MATCH(P$2,Kraftvärmeprod!$B$1:$AG$1,0),FALSE)/1,0)-IFERROR(VLOOKUP($B250,'Slutlig allokering'!$B$2:$AC$462,MATCH(P$3,'Slutlig allokering'!$B$2:$AJ$2,0),FALSE)/1,0)</f>
        <v>0</v>
      </c>
      <c r="Q250">
        <f>IFERROR(VLOOKUP($B250,Kraftvärmeprod!$B$1:$AH$479,MATCH(Q$2,Kraftvärmeprod!$B$1:$AG$1,0),FALSE)/1,0)-IFERROR(VLOOKUP($B250,'Slutlig allokering'!$B$2:$AC$462,MATCH(Q$3,'Slutlig allokering'!$B$2:$AJ$2,0),FALSE)/1,0)</f>
        <v>0</v>
      </c>
      <c r="R250">
        <f>IFERROR(VLOOKUP($B250,Kraftvärmeprod!$B$1:$AH$479,MATCH(R$2,Kraftvärmeprod!$B$1:$AG$1,0),FALSE)/1,0)-IFERROR(VLOOKUP($B250,'Slutlig allokering'!$B$2:$AC$462,MATCH(R$3,'Slutlig allokering'!$B$2:$AJ$2,0),FALSE)/1,0)</f>
        <v>0</v>
      </c>
      <c r="S250">
        <f>IFERROR(VLOOKUP($B250,Kraftvärmeprod!$B$1:$AH$479,MATCH(S$2,Kraftvärmeprod!$B$1:$AG$1,0),FALSE)/1,0)-IFERROR(VLOOKUP($B250,'Slutlig allokering'!$B$2:$AC$462,MATCH(S$3,'Slutlig allokering'!$B$2:$AJ$2,0),FALSE)/1,0)</f>
        <v>0</v>
      </c>
      <c r="T250">
        <f>IFERROR(VLOOKUP($B250,Kraftvärmeprod!$B$1:$AH$479,MATCH(T$2,Kraftvärmeprod!$B$1:$AG$1,0),FALSE)/1,0)-IFERROR(VLOOKUP($B250,'Slutlig allokering'!$B$2:$AC$462,MATCH(T$3,'Slutlig allokering'!$B$2:$AJ$2,0),FALSE)/1,0)</f>
        <v>0</v>
      </c>
      <c r="U250">
        <f>IFERROR(VLOOKUP($B250,Kraftvärmeprod!$B$1:$AH$479,MATCH(U$2,Kraftvärmeprod!$B$1:$AG$1,0),FALSE)/1,0)-IFERROR(VLOOKUP($B250,'Slutlig allokering'!$B$2:$AC$462,MATCH(U$3,'Slutlig allokering'!$B$2:$AJ$2,0),FALSE)/1,0)</f>
        <v>0</v>
      </c>
      <c r="V250">
        <f>IFERROR(VLOOKUP($B250,Kraftvärmeprod!$B$1:$AH$479,MATCH(V$2,Kraftvärmeprod!$B$1:$AG$1,0),FALSE)/1,0)-IFERROR(VLOOKUP($B250,'Slutlig allokering'!$B$2:$AC$462,MATCH(V$3,'Slutlig allokering'!$B$2:$AJ$2,0),FALSE)/1,0)</f>
        <v>0</v>
      </c>
      <c r="W250">
        <f>IFERROR(VLOOKUP($B250,Kraftvärmeprod!$B$1:$AH$479,MATCH(W$2,Kraftvärmeprod!$B$1:$AG$1,0),FALSE)/1,0)-IFERROR(VLOOKUP($B250,'Slutlig allokering'!$B$2:$AC$462,MATCH(W$3,'Slutlig allokering'!$B$2:$AJ$2,0),FALSE)/1,0)</f>
        <v>0</v>
      </c>
      <c r="X250">
        <f>IFERROR(VLOOKUP($B250,Kraftvärmeprod!$B$1:$AH$479,MATCH(X$2,Kraftvärmeprod!$B$1:$AG$1,0),FALSE)/1,0)-IFERROR(VLOOKUP($B250,'Slutlig allokering'!$B$2:$AC$462,MATCH(X$3,'Slutlig allokering'!$B$2:$AJ$2,0),FALSE)/1,0)</f>
        <v>0</v>
      </c>
      <c r="Y250">
        <f>IFERROR(VLOOKUP($B250,Kraftvärmeprod!$B$1:$AH$479,MATCH(Y$2,Kraftvärmeprod!$B$1:$AG$1,0),FALSE)/1,0)-IFERROR(VLOOKUP($B250,'Slutlig allokering'!$B$2:$AC$462,MATCH(Y$3,'Slutlig allokering'!$B$2:$AJ$2,0),FALSE)/1,0)</f>
        <v>0</v>
      </c>
      <c r="Z250">
        <f>IFERROR(VLOOKUP($B250,Kraftvärmeprod!$B$1:$AH$479,MATCH(Z$2,Kraftvärmeprod!$B$1:$AG$1,0),FALSE)/1,0)-IFERROR(VLOOKUP($B250,'Slutlig allokering'!$B$2:$AC$462,MATCH(Z$3,'Slutlig allokering'!$B$2:$AJ$2,0),FALSE)/1,0)</f>
        <v>0</v>
      </c>
      <c r="AA250">
        <f>IFERROR(VLOOKUP($B250,Kraftvärmeprod!$B$1:$AH$479,MATCH(AA$2,Kraftvärmeprod!$B$1:$AG$1,0),FALSE)/1,0)-IFERROR(VLOOKUP($B250,'Slutlig allokering'!$B$2:$AC$462,MATCH(AA$3,'Slutlig allokering'!$B$2:$AJ$2,0),FALSE)/1,0)</f>
        <v>0</v>
      </c>
      <c r="AB250">
        <f>IFERROR(VLOOKUP($B250,Kraftvärmeprod!$B$1:$AH$479,MATCH(AB$2,Kraftvärmeprod!$B$1:$AG$1,0),FALSE)/1,0)-IFERROR(VLOOKUP($B250,'Slutlig allokering'!$B$2:$AC$462,MATCH(AB$3,'Slutlig allokering'!$B$2:$AJ$2,0),FALSE)/1,0)</f>
        <v>0</v>
      </c>
      <c r="AE250">
        <f t="shared" si="6"/>
        <v>0</v>
      </c>
      <c r="AG250">
        <f>IFERROR(VLOOKUP(B250,'Slutlig allokering'!$B$2:$AJ$462,MATCH("Summa justerad allokerad tillförd energi (utan hjälpel och rökgaskondensering):",'Slutlig allokering'!$B$2:$AK$2,0),FALSE)/1,"")</f>
        <v>0</v>
      </c>
      <c r="AI250" s="55" t="str">
        <f>IFERROR(1-VLOOKUP(B250,'Slutlig allokering'!$B$2:$AJ$462,MATCH("Andel av bränsle i kvv som allokerats till värme, exklusive rökgaskondensering och hjälpel",'Slutlig allokering'!$B$2:$AK$2,0),FALSE),"")</f>
        <v/>
      </c>
      <c r="AK250" s="55" t="str">
        <f t="shared" si="7"/>
        <v/>
      </c>
    </row>
    <row r="251" spans="1:37" x14ac:dyDescent="0.25">
      <c r="A251" s="28" t="s">
        <v>335</v>
      </c>
      <c r="B251" s="28" t="s">
        <v>338</v>
      </c>
      <c r="C251">
        <f>IFERROR(VLOOKUP($B251,Kraftvärmeprod!$B$1:$AH$479,MATCH(C$3,Kraftvärmeprod!$B$1:$AG$1,0),FALSE)/1,"")</f>
        <v>1217.6579999999999</v>
      </c>
      <c r="D251">
        <f>IFERROR(VLOOKUP($B251,Kraftvärmeprod!$B$1:$AH$479,MATCH(D$3,Kraftvärmeprod!$B$1:$AG$1,0),FALSE)/1,"")</f>
        <v>607.20699999999999</v>
      </c>
      <c r="E251">
        <f>IFERROR(VLOOKUP($B251,Kraftvärmeprod!$B$1:$AH$479,MATCH(E$2,Kraftvärmeprod!$B$1:$AG$1,0),FALSE)/1,0)-IFERROR(VLOOKUP($B251,'Slutlig allokering'!$B$2:$AC$462,MATCH(E$3,'Slutlig allokering'!$B$2:$AJ$2,0),FALSE)/1,0)</f>
        <v>0</v>
      </c>
      <c r="F251">
        <f>IFERROR(VLOOKUP($B251,Kraftvärmeprod!$B$1:$AH$479,MATCH(F$2,Kraftvärmeprod!$B$1:$AG$1,0),FALSE)/1,0)-IFERROR(VLOOKUP($B251,'Slutlig allokering'!$B$2:$AC$462,MATCH(F$3,'Slutlig allokering'!$B$2:$AJ$2,0),FALSE)/1,0)</f>
        <v>0</v>
      </c>
      <c r="G251">
        <f>IFERROR(VLOOKUP($B251,Kraftvärmeprod!$B$1:$AH$479,MATCH(G$2,Kraftvärmeprod!$B$1:$AG$1,0),FALSE)/1,0)-IFERROR(VLOOKUP($B251,'Slutlig allokering'!$B$2:$AC$462,MATCH(G$3,'Slutlig allokering'!$B$2:$AJ$2,0),FALSE)/1,0)</f>
        <v>36.000700000000002</v>
      </c>
      <c r="H251">
        <f>IFERROR(VLOOKUP($B251,Kraftvärmeprod!$B$1:$AH$479,MATCH(H$2,Kraftvärmeprod!$B$1:$AG$1,0),FALSE)/1,0)-IFERROR(VLOOKUP($B251,'Slutlig allokering'!$B$2:$AC$462,MATCH(H$3,'Slutlig allokering'!$B$2:$AJ$2,0),FALSE)/1,0)</f>
        <v>0</v>
      </c>
      <c r="I251">
        <f>IFERROR(VLOOKUP($B251,Kraftvärmeprod!$B$1:$AH$479,MATCH(I$2,Kraftvärmeprod!$B$1:$AG$1,0),FALSE)/1,0)-IFERROR(VLOOKUP($B251,'Slutlig allokering'!$B$2:$AC$462,MATCH(I$3,'Slutlig allokering'!$B$2:$AJ$2,0),FALSE)/1,0)</f>
        <v>0.23501000000000002</v>
      </c>
      <c r="J251">
        <f>IFERROR(VLOOKUP($B251,Kraftvärmeprod!$B$1:$AH$479,MATCH(J$2,Kraftvärmeprod!$B$1:$AG$1,0),FALSE)/1,0)-IFERROR(VLOOKUP($B251,'Slutlig allokering'!$B$2:$AC$462,MATCH(J$3,'Slutlig allokering'!$B$2:$AJ$2,0),FALSE)/1,0)</f>
        <v>0</v>
      </c>
      <c r="K251">
        <f>IFERROR(VLOOKUP($B251,Kraftvärmeprod!$B$1:$AH$479,MATCH(K$2,Kraftvärmeprod!$B$1:$AG$1,0),FALSE)/1,0)-IFERROR(VLOOKUP($B251,'Slutlig allokering'!$B$2:$AC$462,MATCH(K$3,'Slutlig allokering'!$B$2:$AJ$2,0),FALSE)/1,0)</f>
        <v>0</v>
      </c>
      <c r="L251">
        <f>IFERROR(VLOOKUP($B251,Kraftvärmeprod!$B$1:$AH$479,MATCH(L$2,Kraftvärmeprod!$B$1:$AG$1,0),FALSE)/1,0)-IFERROR(VLOOKUP($B251,'Slutlig allokering'!$B$2:$AC$462,MATCH(L$3,'Slutlig allokering'!$B$2:$AJ$2,0),FALSE)/1,0)</f>
        <v>107.42119999999998</v>
      </c>
      <c r="M251" s="143">
        <f>IFERROR(VLOOKUP($B251,Miljö!$B$1:$S$477,MATCH(M$2,Miljö!$B$1:$X$1,0),FALSE)/1,0)-IFERROR(VLOOKUP($B251,'Slutlig allokering'!$B$2:$AC$462,MATCH(M$3,'Slutlig allokering'!$B$2:$AJ$2,0),FALSE)/1,0)</f>
        <v>52.881299999999996</v>
      </c>
      <c r="N251">
        <f>IFERROR(VLOOKUP($B251,Kraftvärmeprod!$B$1:$AH$479,MATCH(N$2,Kraftvärmeprod!$B$1:$AG$1,0),FALSE)/1,0)-IFERROR(VLOOKUP($B251,'Slutlig allokering'!$B$2:$AC$462,MATCH(N$3,'Slutlig allokering'!$B$2:$AJ$2,0),FALSE)/1,0)</f>
        <v>0</v>
      </c>
      <c r="O251">
        <f>IFERROR(VLOOKUP($B251,Kraftvärmeprod!$B$1:$AH$479,MATCH(O$2,Kraftvärmeprod!$B$1:$AG$1,0),FALSE)/1,0)-IFERROR(VLOOKUP($B251,'Slutlig allokering'!$B$2:$AC$462,MATCH(O$3,'Slutlig allokering'!$B$2:$AJ$2,0),FALSE)/1,0)</f>
        <v>98.224799999999988</v>
      </c>
      <c r="P251">
        <f>IFERROR(VLOOKUP($B251,Kraftvärmeprod!$B$1:$AH$479,MATCH(P$2,Kraftvärmeprod!$B$1:$AG$1,0),FALSE)/1,0)-IFERROR(VLOOKUP($B251,'Slutlig allokering'!$B$2:$AC$462,MATCH(P$3,'Slutlig allokering'!$B$2:$AJ$2,0),FALSE)/1,0)</f>
        <v>0</v>
      </c>
      <c r="Q251">
        <f>IFERROR(VLOOKUP($B251,Kraftvärmeprod!$B$1:$AH$479,MATCH(Q$2,Kraftvärmeprod!$B$1:$AG$1,0),FALSE)/1,0)-IFERROR(VLOOKUP($B251,'Slutlig allokering'!$B$2:$AC$462,MATCH(Q$3,'Slutlig allokering'!$B$2:$AJ$2,0),FALSE)/1,0)</f>
        <v>104.62609999999999</v>
      </c>
      <c r="R251">
        <f>IFERROR(VLOOKUP($B251,Kraftvärmeprod!$B$1:$AH$479,MATCH(R$2,Kraftvärmeprod!$B$1:$AG$1,0),FALSE)/1,0)-IFERROR(VLOOKUP($B251,'Slutlig allokering'!$B$2:$AC$462,MATCH(R$3,'Slutlig allokering'!$B$2:$AJ$2,0),FALSE)/1,0)</f>
        <v>22.777699999999999</v>
      </c>
      <c r="S251">
        <f>IFERROR(VLOOKUP($B251,Kraftvärmeprod!$B$1:$AH$479,MATCH(S$2,Kraftvärmeprod!$B$1:$AG$1,0),FALSE)/1,0)-IFERROR(VLOOKUP($B251,'Slutlig allokering'!$B$2:$AC$462,MATCH(S$3,'Slutlig allokering'!$B$2:$AJ$2,0),FALSE)/1,0)</f>
        <v>643.65599999999995</v>
      </c>
      <c r="T251">
        <f>IFERROR(VLOOKUP($B251,Kraftvärmeprod!$B$1:$AH$479,MATCH(T$2,Kraftvärmeprod!$B$1:$AG$1,0),FALSE)/1,0)-IFERROR(VLOOKUP($B251,'Slutlig allokering'!$B$2:$AC$462,MATCH(T$3,'Slutlig allokering'!$B$2:$AJ$2,0),FALSE)/1,0)</f>
        <v>23.841999999999999</v>
      </c>
      <c r="U251">
        <f>IFERROR(VLOOKUP($B251,Kraftvärmeprod!$B$1:$AH$479,MATCH(U$2,Kraftvärmeprod!$B$1:$AG$1,0),FALSE)/1,0)-IFERROR(VLOOKUP($B251,'Slutlig allokering'!$B$2:$AC$462,MATCH(U$3,'Slutlig allokering'!$B$2:$AJ$2,0),FALSE)/1,0)</f>
        <v>66.404600000000016</v>
      </c>
      <c r="V251">
        <f>IFERROR(VLOOKUP($B251,Kraftvärmeprod!$B$1:$AH$479,MATCH(V$2,Kraftvärmeprod!$B$1:$AG$1,0),FALSE)/1,0)-IFERROR(VLOOKUP($B251,'Slutlig allokering'!$B$2:$AC$462,MATCH(V$3,'Slutlig allokering'!$B$2:$AJ$2,0),FALSE)/1,0)</f>
        <v>0</v>
      </c>
      <c r="W251">
        <f>IFERROR(VLOOKUP($B251,Kraftvärmeprod!$B$1:$AH$479,MATCH(W$2,Kraftvärmeprod!$B$1:$AG$1,0),FALSE)/1,0)-IFERROR(VLOOKUP($B251,'Slutlig allokering'!$B$2:$AC$462,MATCH(W$3,'Slutlig allokering'!$B$2:$AJ$2,0),FALSE)/1,0)</f>
        <v>0</v>
      </c>
      <c r="X251">
        <f>IFERROR(VLOOKUP($B251,Kraftvärmeprod!$B$1:$AH$479,MATCH(X$2,Kraftvärmeprod!$B$1:$AG$1,0),FALSE)/1,0)-IFERROR(VLOOKUP($B251,'Slutlig allokering'!$B$2:$AC$462,MATCH(X$3,'Slutlig allokering'!$B$2:$AJ$2,0),FALSE)/1,0)</f>
        <v>0</v>
      </c>
      <c r="Y251">
        <f>IFERROR(VLOOKUP($B251,Kraftvärmeprod!$B$1:$AH$479,MATCH(Y$2,Kraftvärmeprod!$B$1:$AG$1,0),FALSE)/1,0)-IFERROR(VLOOKUP($B251,'Slutlig allokering'!$B$2:$AC$462,MATCH(Y$3,'Slutlig allokering'!$B$2:$AJ$2,0),FALSE)/1,0)</f>
        <v>4.8725300000000002</v>
      </c>
      <c r="Z251">
        <f>IFERROR(VLOOKUP($B251,Kraftvärmeprod!$B$1:$AH$479,MATCH(Z$2,Kraftvärmeprod!$B$1:$AG$1,0),FALSE)/1,0)-IFERROR(VLOOKUP($B251,'Slutlig allokering'!$B$2:$AC$462,MATCH(Z$3,'Slutlig allokering'!$B$2:$AJ$2,0),FALSE)/1,0)</f>
        <v>0</v>
      </c>
      <c r="AA251">
        <f>IFERROR(VLOOKUP($B251,Kraftvärmeprod!$B$1:$AH$479,MATCH(AA$2,Kraftvärmeprod!$B$1:$AG$1,0),FALSE)/1,0)-IFERROR(VLOOKUP($B251,'Slutlig allokering'!$B$2:$AC$462,MATCH(AA$3,'Slutlig allokering'!$B$2:$AJ$2,0),FALSE)/1,0)</f>
        <v>0</v>
      </c>
      <c r="AB251">
        <f>IFERROR(VLOOKUP($B251,Kraftvärmeprod!$B$1:$AH$479,MATCH(AB$2,Kraftvärmeprod!$B$1:$AG$1,0),FALSE)/1,0)-IFERROR(VLOOKUP($B251,'Slutlig allokering'!$B$2:$AC$462,MATCH(AB$3,'Slutlig allokering'!$B$2:$AJ$2,0),FALSE)/1,0)</f>
        <v>24.438100000000002</v>
      </c>
      <c r="AE251">
        <f t="shared" si="6"/>
        <v>1132.4987400000002</v>
      </c>
      <c r="AG251">
        <f>IFERROR(VLOOKUP(B251,'Slutlig allokering'!$B$2:$AJ$462,MATCH("Summa justerad allokerad tillförd energi (utan hjälpel och rökgaskondensering):",'Slutlig allokering'!$B$2:$AK$2,0),FALSE)/1,"")</f>
        <v>1035.4732600000002</v>
      </c>
      <c r="AI251" s="55">
        <f>IFERROR(1-VLOOKUP(B251,'Slutlig allokering'!$B$2:$AJ$462,MATCH("Andel av bränsle i kvv som allokerats till värme, exklusive rökgaskondensering och hjälpel",'Slutlig allokering'!$B$2:$AK$2,0),FALSE),"")</f>
        <v>0.52237701409427784</v>
      </c>
      <c r="AK251" s="55">
        <f t="shared" si="7"/>
        <v>0.52237701409427795</v>
      </c>
    </row>
    <row r="252" spans="1:37" x14ac:dyDescent="0.25">
      <c r="A252" s="28" t="s">
        <v>339</v>
      </c>
      <c r="B252" s="28" t="s">
        <v>340</v>
      </c>
      <c r="C252">
        <f>IFERROR(VLOOKUP($B252,Kraftvärmeprod!$B$1:$AH$479,MATCH(C$3,Kraftvärmeprod!$B$1:$AG$1,0),FALSE)/1,"")</f>
        <v>285.60000000000002</v>
      </c>
      <c r="D252">
        <f>IFERROR(VLOOKUP($B252,Kraftvärmeprod!$B$1:$AH$479,MATCH(D$3,Kraftvärmeprod!$B$1:$AG$1,0),FALSE)/1,"")</f>
        <v>131.398</v>
      </c>
      <c r="E252">
        <f>IFERROR(VLOOKUP($B252,Kraftvärmeprod!$B$1:$AH$479,MATCH(E$2,Kraftvärmeprod!$B$1:$AG$1,0),FALSE)/1,0)-IFERROR(VLOOKUP($B252,'Slutlig allokering'!$B$2:$AC$462,MATCH(E$3,'Slutlig allokering'!$B$2:$AJ$2,0),FALSE)/1,0)</f>
        <v>0</v>
      </c>
      <c r="F252">
        <f>IFERROR(VLOOKUP($B252,Kraftvärmeprod!$B$1:$AH$479,MATCH(F$2,Kraftvärmeprod!$B$1:$AG$1,0),FALSE)/1,0)-IFERROR(VLOOKUP($B252,'Slutlig allokering'!$B$2:$AC$462,MATCH(F$3,'Slutlig allokering'!$B$2:$AJ$2,0),FALSE)/1,0)</f>
        <v>0</v>
      </c>
      <c r="G252">
        <f>IFERROR(VLOOKUP($B252,Kraftvärmeprod!$B$1:$AH$479,MATCH(G$2,Kraftvärmeprod!$B$1:$AG$1,0),FALSE)/1,0)-IFERROR(VLOOKUP($B252,'Slutlig allokering'!$B$2:$AC$462,MATCH(G$3,'Slutlig allokering'!$B$2:$AJ$2,0),FALSE)/1,0)</f>
        <v>45.691599999999994</v>
      </c>
      <c r="H252">
        <f>IFERROR(VLOOKUP($B252,Kraftvärmeprod!$B$1:$AH$479,MATCH(H$2,Kraftvärmeprod!$B$1:$AG$1,0),FALSE)/1,0)-IFERROR(VLOOKUP($B252,'Slutlig allokering'!$B$2:$AC$462,MATCH(H$3,'Slutlig allokering'!$B$2:$AJ$2,0),FALSE)/1,0)</f>
        <v>0</v>
      </c>
      <c r="I252">
        <f>IFERROR(VLOOKUP($B252,Kraftvärmeprod!$B$1:$AH$479,MATCH(I$2,Kraftvärmeprod!$B$1:$AG$1,0),FALSE)/1,0)-IFERROR(VLOOKUP($B252,'Slutlig allokering'!$B$2:$AC$462,MATCH(I$3,'Slutlig allokering'!$B$2:$AJ$2,0),FALSE)/1,0)</f>
        <v>0.17989299999999997</v>
      </c>
      <c r="J252">
        <f>IFERROR(VLOOKUP($B252,Kraftvärmeprod!$B$1:$AH$479,MATCH(J$2,Kraftvärmeprod!$B$1:$AG$1,0),FALSE)/1,0)-IFERROR(VLOOKUP($B252,'Slutlig allokering'!$B$2:$AC$462,MATCH(J$3,'Slutlig allokering'!$B$2:$AJ$2,0),FALSE)/1,0)</f>
        <v>0</v>
      </c>
      <c r="K252">
        <f>IFERROR(VLOOKUP($B252,Kraftvärmeprod!$B$1:$AH$479,MATCH(K$2,Kraftvärmeprod!$B$1:$AG$1,0),FALSE)/1,0)-IFERROR(VLOOKUP($B252,'Slutlig allokering'!$B$2:$AC$462,MATCH(K$3,'Slutlig allokering'!$B$2:$AJ$2,0),FALSE)/1,0)</f>
        <v>0</v>
      </c>
      <c r="L252">
        <f>IFERROR(VLOOKUP($B252,Kraftvärmeprod!$B$1:$AH$479,MATCH(L$2,Kraftvärmeprod!$B$1:$AG$1,0),FALSE)/1,0)-IFERROR(VLOOKUP($B252,'Slutlig allokering'!$B$2:$AC$462,MATCH(L$3,'Slutlig allokering'!$B$2:$AJ$2,0),FALSE)/1,0)</f>
        <v>121.044</v>
      </c>
      <c r="M252" s="143">
        <f>IFERROR(VLOOKUP($B252,Miljö!$B$1:$S$477,MATCH(M$2,Miljö!$B$1:$X$1,0),FALSE)/1,0)-IFERROR(VLOOKUP($B252,'Slutlig allokering'!$B$2:$AC$462,MATCH(M$3,'Slutlig allokering'!$B$2:$AJ$2,0),FALSE)/1,0)</f>
        <v>11.234720000000001</v>
      </c>
      <c r="N252">
        <f>IFERROR(VLOOKUP($B252,Kraftvärmeprod!$B$1:$AH$479,MATCH(N$2,Kraftvärmeprod!$B$1:$AG$1,0),FALSE)/1,0)-IFERROR(VLOOKUP($B252,'Slutlig allokering'!$B$2:$AC$462,MATCH(N$3,'Slutlig allokering'!$B$2:$AJ$2,0),FALSE)/1,0)</f>
        <v>0</v>
      </c>
      <c r="O252">
        <f>IFERROR(VLOOKUP($B252,Kraftvärmeprod!$B$1:$AH$479,MATCH(O$2,Kraftvärmeprod!$B$1:$AG$1,0),FALSE)/1,0)-IFERROR(VLOOKUP($B252,'Slutlig allokering'!$B$2:$AC$462,MATCH(O$3,'Slutlig allokering'!$B$2:$AJ$2,0),FALSE)/1,0)</f>
        <v>43.347000000000001</v>
      </c>
      <c r="P252">
        <f>IFERROR(VLOOKUP($B252,Kraftvärmeprod!$B$1:$AH$479,MATCH(P$2,Kraftvärmeprod!$B$1:$AG$1,0),FALSE)/1,0)-IFERROR(VLOOKUP($B252,'Slutlig allokering'!$B$2:$AC$462,MATCH(P$3,'Slutlig allokering'!$B$2:$AJ$2,0),FALSE)/1,0)</f>
        <v>0</v>
      </c>
      <c r="Q252">
        <f>IFERROR(VLOOKUP($B252,Kraftvärmeprod!$B$1:$AH$479,MATCH(Q$2,Kraftvärmeprod!$B$1:$AG$1,0),FALSE)/1,0)-IFERROR(VLOOKUP($B252,'Slutlig allokering'!$B$2:$AC$462,MATCH(Q$3,'Slutlig allokering'!$B$2:$AJ$2,0),FALSE)/1,0)</f>
        <v>0</v>
      </c>
      <c r="R252">
        <f>IFERROR(VLOOKUP($B252,Kraftvärmeprod!$B$1:$AH$479,MATCH(R$2,Kraftvärmeprod!$B$1:$AG$1,0),FALSE)/1,0)-IFERROR(VLOOKUP($B252,'Slutlig allokering'!$B$2:$AC$462,MATCH(R$3,'Slutlig allokering'!$B$2:$AJ$2,0),FALSE)/1,0)</f>
        <v>41.165999999999997</v>
      </c>
      <c r="S252">
        <f>IFERROR(VLOOKUP($B252,Kraftvärmeprod!$B$1:$AH$479,MATCH(S$2,Kraftvärmeprod!$B$1:$AG$1,0),FALSE)/1,0)-IFERROR(VLOOKUP($B252,'Slutlig allokering'!$B$2:$AC$462,MATCH(S$3,'Slutlig allokering'!$B$2:$AJ$2,0),FALSE)/1,0)</f>
        <v>0</v>
      </c>
      <c r="T252">
        <f>IFERROR(VLOOKUP($B252,Kraftvärmeprod!$B$1:$AH$479,MATCH(T$2,Kraftvärmeprod!$B$1:$AG$1,0),FALSE)/1,0)-IFERROR(VLOOKUP($B252,'Slutlig allokering'!$B$2:$AC$462,MATCH(T$3,'Slutlig allokering'!$B$2:$AJ$2,0),FALSE)/1,0)</f>
        <v>0</v>
      </c>
      <c r="U252">
        <f>IFERROR(VLOOKUP($B252,Kraftvärmeprod!$B$1:$AH$479,MATCH(U$2,Kraftvärmeprod!$B$1:$AG$1,0),FALSE)/1,0)-IFERROR(VLOOKUP($B252,'Slutlig allokering'!$B$2:$AC$462,MATCH(U$3,'Slutlig allokering'!$B$2:$AJ$2,0),FALSE)/1,0)</f>
        <v>20.6478</v>
      </c>
      <c r="V252">
        <f>IFERROR(VLOOKUP($B252,Kraftvärmeprod!$B$1:$AH$479,MATCH(V$2,Kraftvärmeprod!$B$1:$AG$1,0),FALSE)/1,0)-IFERROR(VLOOKUP($B252,'Slutlig allokering'!$B$2:$AC$462,MATCH(V$3,'Slutlig allokering'!$B$2:$AJ$2,0),FALSE)/1,0)</f>
        <v>0</v>
      </c>
      <c r="W252">
        <f>IFERROR(VLOOKUP($B252,Kraftvärmeprod!$B$1:$AH$479,MATCH(W$2,Kraftvärmeprod!$B$1:$AG$1,0),FALSE)/1,0)-IFERROR(VLOOKUP($B252,'Slutlig allokering'!$B$2:$AC$462,MATCH(W$3,'Slutlig allokering'!$B$2:$AJ$2,0),FALSE)/1,0)</f>
        <v>0</v>
      </c>
      <c r="X252">
        <f>IFERROR(VLOOKUP($B252,Kraftvärmeprod!$B$1:$AH$479,MATCH(X$2,Kraftvärmeprod!$B$1:$AG$1,0),FALSE)/1,0)-IFERROR(VLOOKUP($B252,'Slutlig allokering'!$B$2:$AC$462,MATCH(X$3,'Slutlig allokering'!$B$2:$AJ$2,0),FALSE)/1,0)</f>
        <v>0</v>
      </c>
      <c r="Y252">
        <f>IFERROR(VLOOKUP($B252,Kraftvärmeprod!$B$1:$AH$479,MATCH(Y$2,Kraftvärmeprod!$B$1:$AG$1,0),FALSE)/1,0)-IFERROR(VLOOKUP($B252,'Slutlig allokering'!$B$2:$AC$462,MATCH(Y$3,'Slutlig allokering'!$B$2:$AJ$2,0),FALSE)/1,0)</f>
        <v>0</v>
      </c>
      <c r="Z252">
        <f>IFERROR(VLOOKUP($B252,Kraftvärmeprod!$B$1:$AH$479,MATCH(Z$2,Kraftvärmeprod!$B$1:$AG$1,0),FALSE)/1,0)-IFERROR(VLOOKUP($B252,'Slutlig allokering'!$B$2:$AC$462,MATCH(Z$3,'Slutlig allokering'!$B$2:$AJ$2,0),FALSE)/1,0)</f>
        <v>0</v>
      </c>
      <c r="AA252">
        <f>IFERROR(VLOOKUP($B252,Kraftvärmeprod!$B$1:$AH$479,MATCH(AA$2,Kraftvärmeprod!$B$1:$AG$1,0),FALSE)/1,0)-IFERROR(VLOOKUP($B252,'Slutlig allokering'!$B$2:$AC$462,MATCH(AA$3,'Slutlig allokering'!$B$2:$AJ$2,0),FALSE)/1,0)</f>
        <v>0</v>
      </c>
      <c r="AB252">
        <f>IFERROR(VLOOKUP($B252,Kraftvärmeprod!$B$1:$AH$479,MATCH(AB$2,Kraftvärmeprod!$B$1:$AG$1,0),FALSE)/1,0)-IFERROR(VLOOKUP($B252,'Slutlig allokering'!$B$2:$AC$462,MATCH(AB$3,'Slutlig allokering'!$B$2:$AJ$2,0),FALSE)/1,0)</f>
        <v>0</v>
      </c>
      <c r="AE252">
        <f t="shared" si="6"/>
        <v>272.07629300000008</v>
      </c>
      <c r="AG252">
        <f>IFERROR(VLOOKUP(B252,'Slutlig allokering'!$B$2:$AJ$462,MATCH("Summa justerad allokerad tillförd energi (utan hjälpel och rökgaskondensering):",'Slutlig allokering'!$B$2:$AK$2,0),FALSE)/1,"")</f>
        <v>230.09690699999999</v>
      </c>
      <c r="AI252" s="55">
        <f>IFERROR(1-VLOOKUP(B252,'Slutlig allokering'!$B$2:$AJ$462,MATCH("Andel av bränsle i kvv som allokerats till värme, exklusive rökgaskondensering och hjälpel",'Slutlig allokering'!$B$2:$AK$2,0),FALSE),"")</f>
        <v>0.54179771640541552</v>
      </c>
      <c r="AK252" s="55">
        <f t="shared" si="7"/>
        <v>0.54179771640541563</v>
      </c>
    </row>
    <row r="253" spans="1:37" x14ac:dyDescent="0.25">
      <c r="A253" s="28" t="s">
        <v>339</v>
      </c>
      <c r="B253" s="28" t="s">
        <v>341</v>
      </c>
      <c r="C253">
        <f>IFERROR(VLOOKUP($B253,Kraftvärmeprod!$B$1:$AH$479,MATCH(C$3,Kraftvärmeprod!$B$1:$AG$1,0),FALSE)/1,"")</f>
        <v>16.7</v>
      </c>
      <c r="D253">
        <f>IFERROR(VLOOKUP($B253,Kraftvärmeprod!$B$1:$AH$479,MATCH(D$3,Kraftvärmeprod!$B$1:$AG$1,0),FALSE)/1,"")</f>
        <v>7.6</v>
      </c>
      <c r="E253">
        <f>IFERROR(VLOOKUP($B253,Kraftvärmeprod!$B$1:$AH$479,MATCH(E$2,Kraftvärmeprod!$B$1:$AG$1,0),FALSE)/1,0)-IFERROR(VLOOKUP($B253,'Slutlig allokering'!$B$2:$AC$462,MATCH(E$3,'Slutlig allokering'!$B$2:$AJ$2,0),FALSE)/1,0)</f>
        <v>0</v>
      </c>
      <c r="F253">
        <f>IFERROR(VLOOKUP($B253,Kraftvärmeprod!$B$1:$AH$479,MATCH(F$2,Kraftvärmeprod!$B$1:$AG$1,0),FALSE)/1,0)-IFERROR(VLOOKUP($B253,'Slutlig allokering'!$B$2:$AC$462,MATCH(F$3,'Slutlig allokering'!$B$2:$AJ$2,0),FALSE)/1,0)</f>
        <v>0</v>
      </c>
      <c r="G253">
        <f>IFERROR(VLOOKUP($B253,Kraftvärmeprod!$B$1:$AH$479,MATCH(G$2,Kraftvärmeprod!$B$1:$AG$1,0),FALSE)/1,0)-IFERROR(VLOOKUP($B253,'Slutlig allokering'!$B$2:$AC$462,MATCH(G$3,'Slutlig allokering'!$B$2:$AJ$2,0),FALSE)/1,0)</f>
        <v>1.3178299999999998</v>
      </c>
      <c r="H253">
        <f>IFERROR(VLOOKUP($B253,Kraftvärmeprod!$B$1:$AH$479,MATCH(H$2,Kraftvärmeprod!$B$1:$AG$1,0),FALSE)/1,0)-IFERROR(VLOOKUP($B253,'Slutlig allokering'!$B$2:$AC$462,MATCH(H$3,'Slutlig allokering'!$B$2:$AJ$2,0),FALSE)/1,0)</f>
        <v>0</v>
      </c>
      <c r="I253">
        <f>IFERROR(VLOOKUP($B253,Kraftvärmeprod!$B$1:$AH$479,MATCH(I$2,Kraftvärmeprod!$B$1:$AG$1,0),FALSE)/1,0)-IFERROR(VLOOKUP($B253,'Slutlig allokering'!$B$2:$AC$462,MATCH(I$3,'Slutlig allokering'!$B$2:$AJ$2,0),FALSE)/1,0)</f>
        <v>0</v>
      </c>
      <c r="J253">
        <f>IFERROR(VLOOKUP($B253,Kraftvärmeprod!$B$1:$AH$479,MATCH(J$2,Kraftvärmeprod!$B$1:$AG$1,0),FALSE)/1,0)-IFERROR(VLOOKUP($B253,'Slutlig allokering'!$B$2:$AC$462,MATCH(J$3,'Slutlig allokering'!$B$2:$AJ$2,0),FALSE)/1,0)</f>
        <v>0</v>
      </c>
      <c r="K253">
        <f>IFERROR(VLOOKUP($B253,Kraftvärmeprod!$B$1:$AH$479,MATCH(K$2,Kraftvärmeprod!$B$1:$AG$1,0),FALSE)/1,0)-IFERROR(VLOOKUP($B253,'Slutlig allokering'!$B$2:$AC$462,MATCH(K$3,'Slutlig allokering'!$B$2:$AJ$2,0),FALSE)/1,0)</f>
        <v>0</v>
      </c>
      <c r="L253">
        <f>IFERROR(VLOOKUP($B253,Kraftvärmeprod!$B$1:$AH$479,MATCH(L$2,Kraftvärmeprod!$B$1:$AG$1,0),FALSE)/1,0)-IFERROR(VLOOKUP($B253,'Slutlig allokering'!$B$2:$AC$462,MATCH(L$3,'Slutlig allokering'!$B$2:$AJ$2,0),FALSE)/1,0)</f>
        <v>13.2516</v>
      </c>
      <c r="M253" s="143">
        <f>IFERROR(VLOOKUP($B253,Miljö!$B$1:$S$477,MATCH(M$2,Miljö!$B$1:$X$1,0),FALSE)/1,0)-IFERROR(VLOOKUP($B253,'Slutlig allokering'!$B$2:$AC$462,MATCH(M$3,'Slutlig allokering'!$B$2:$AJ$2,0),FALSE)/1,0)</f>
        <v>0.64508300000000007</v>
      </c>
      <c r="N253">
        <f>IFERROR(VLOOKUP($B253,Kraftvärmeprod!$B$1:$AH$479,MATCH(N$2,Kraftvärmeprod!$B$1:$AG$1,0),FALSE)/1,0)-IFERROR(VLOOKUP($B253,'Slutlig allokering'!$B$2:$AC$462,MATCH(N$3,'Slutlig allokering'!$B$2:$AJ$2,0),FALSE)/1,0)</f>
        <v>0</v>
      </c>
      <c r="O253">
        <f>IFERROR(VLOOKUP($B253,Kraftvärmeprod!$B$1:$AH$479,MATCH(O$2,Kraftvärmeprod!$B$1:$AG$1,0),FALSE)/1,0)-IFERROR(VLOOKUP($B253,'Slutlig allokering'!$B$2:$AC$462,MATCH(O$3,'Slutlig allokering'!$B$2:$AJ$2,0),FALSE)/1,0)</f>
        <v>0</v>
      </c>
      <c r="P253">
        <f>IFERROR(VLOOKUP($B253,Kraftvärmeprod!$B$1:$AH$479,MATCH(P$2,Kraftvärmeprod!$B$1:$AG$1,0),FALSE)/1,0)-IFERROR(VLOOKUP($B253,'Slutlig allokering'!$B$2:$AC$462,MATCH(P$3,'Slutlig allokering'!$B$2:$AJ$2,0),FALSE)/1,0)</f>
        <v>0</v>
      </c>
      <c r="Q253">
        <f>IFERROR(VLOOKUP($B253,Kraftvärmeprod!$B$1:$AH$479,MATCH(Q$2,Kraftvärmeprod!$B$1:$AG$1,0),FALSE)/1,0)-IFERROR(VLOOKUP($B253,'Slutlig allokering'!$B$2:$AC$462,MATCH(Q$3,'Slutlig allokering'!$B$2:$AJ$2,0),FALSE)/1,0)</f>
        <v>6.0764700000000005E-2</v>
      </c>
      <c r="R253">
        <f>IFERROR(VLOOKUP($B253,Kraftvärmeprod!$B$1:$AH$479,MATCH(R$2,Kraftvärmeprod!$B$1:$AG$1,0),FALSE)/1,0)-IFERROR(VLOOKUP($B253,'Slutlig allokering'!$B$2:$AC$462,MATCH(R$3,'Slutlig allokering'!$B$2:$AJ$2,0),FALSE)/1,0)</f>
        <v>1.3178299999999998</v>
      </c>
      <c r="S253">
        <f>IFERROR(VLOOKUP($B253,Kraftvärmeprod!$B$1:$AH$479,MATCH(S$2,Kraftvärmeprod!$B$1:$AG$1,0),FALSE)/1,0)-IFERROR(VLOOKUP($B253,'Slutlig allokering'!$B$2:$AC$462,MATCH(S$3,'Slutlig allokering'!$B$2:$AJ$2,0),FALSE)/1,0)</f>
        <v>0</v>
      </c>
      <c r="T253">
        <f>IFERROR(VLOOKUP($B253,Kraftvärmeprod!$B$1:$AH$479,MATCH(T$2,Kraftvärmeprod!$B$1:$AG$1,0),FALSE)/1,0)-IFERROR(VLOOKUP($B253,'Slutlig allokering'!$B$2:$AC$462,MATCH(T$3,'Slutlig allokering'!$B$2:$AJ$2,0),FALSE)/1,0)</f>
        <v>0</v>
      </c>
      <c r="U253">
        <f>IFERROR(VLOOKUP($B253,Kraftvärmeprod!$B$1:$AH$479,MATCH(U$2,Kraftvärmeprod!$B$1:$AG$1,0),FALSE)/1,0)-IFERROR(VLOOKUP($B253,'Slutlig allokering'!$B$2:$AC$462,MATCH(U$3,'Slutlig allokering'!$B$2:$AJ$2,0),FALSE)/1,0)</f>
        <v>0</v>
      </c>
      <c r="V253">
        <f>IFERROR(VLOOKUP($B253,Kraftvärmeprod!$B$1:$AH$479,MATCH(V$2,Kraftvärmeprod!$B$1:$AG$1,0),FALSE)/1,0)-IFERROR(VLOOKUP($B253,'Slutlig allokering'!$B$2:$AC$462,MATCH(V$3,'Slutlig allokering'!$B$2:$AJ$2,0),FALSE)/1,0)</f>
        <v>0</v>
      </c>
      <c r="W253">
        <f>IFERROR(VLOOKUP($B253,Kraftvärmeprod!$B$1:$AH$479,MATCH(W$2,Kraftvärmeprod!$B$1:$AG$1,0),FALSE)/1,0)-IFERROR(VLOOKUP($B253,'Slutlig allokering'!$B$2:$AC$462,MATCH(W$3,'Slutlig allokering'!$B$2:$AJ$2,0),FALSE)/1,0)</f>
        <v>0</v>
      </c>
      <c r="X253">
        <f>IFERROR(VLOOKUP($B253,Kraftvärmeprod!$B$1:$AH$479,MATCH(X$2,Kraftvärmeprod!$B$1:$AG$1,0),FALSE)/1,0)-IFERROR(VLOOKUP($B253,'Slutlig allokering'!$B$2:$AC$462,MATCH(X$3,'Slutlig allokering'!$B$2:$AJ$2,0),FALSE)/1,0)</f>
        <v>0</v>
      </c>
      <c r="Y253">
        <f>IFERROR(VLOOKUP($B253,Kraftvärmeprod!$B$1:$AH$479,MATCH(Y$2,Kraftvärmeprod!$B$1:$AG$1,0),FALSE)/1,0)-IFERROR(VLOOKUP($B253,'Slutlig allokering'!$B$2:$AC$462,MATCH(Y$3,'Slutlig allokering'!$B$2:$AJ$2,0),FALSE)/1,0)</f>
        <v>0</v>
      </c>
      <c r="Z253">
        <f>IFERROR(VLOOKUP($B253,Kraftvärmeprod!$B$1:$AH$479,MATCH(Z$2,Kraftvärmeprod!$B$1:$AG$1,0),FALSE)/1,0)-IFERROR(VLOOKUP($B253,'Slutlig allokering'!$B$2:$AC$462,MATCH(Z$3,'Slutlig allokering'!$B$2:$AJ$2,0),FALSE)/1,0)</f>
        <v>0</v>
      </c>
      <c r="AA253">
        <f>IFERROR(VLOOKUP($B253,Kraftvärmeprod!$B$1:$AH$479,MATCH(AA$2,Kraftvärmeprod!$B$1:$AG$1,0),FALSE)/1,0)-IFERROR(VLOOKUP($B253,'Slutlig allokering'!$B$2:$AC$462,MATCH(AA$3,'Slutlig allokering'!$B$2:$AJ$2,0),FALSE)/1,0)</f>
        <v>0</v>
      </c>
      <c r="AB253">
        <f>IFERROR(VLOOKUP($B253,Kraftvärmeprod!$B$1:$AH$479,MATCH(AB$2,Kraftvärmeprod!$B$1:$AG$1,0),FALSE)/1,0)-IFERROR(VLOOKUP($B253,'Slutlig allokering'!$B$2:$AC$462,MATCH(AB$3,'Slutlig allokering'!$B$2:$AJ$2,0),FALSE)/1,0)</f>
        <v>0</v>
      </c>
      <c r="AE253">
        <f t="shared" si="6"/>
        <v>15.948024700000001</v>
      </c>
      <c r="AG253">
        <f>IFERROR(VLOOKUP(B253,'Slutlig allokering'!$B$2:$AJ$462,MATCH("Summa justerad allokerad tillförd energi (utan hjälpel och rökgaskondensering):",'Slutlig allokering'!$B$2:$AK$2,0),FALSE)/1,"")</f>
        <v>13.446975300000002</v>
      </c>
      <c r="AI253" s="55">
        <f>IFERROR(1-VLOOKUP(B253,'Slutlig allokering'!$B$2:$AJ$462,MATCH("Andel av bränsle i kvv som allokerats till värme, exklusive rökgaskondensering och hjälpel",'Slutlig allokering'!$B$2:$AK$2,0),FALSE),"")</f>
        <v>0.5425420887906105</v>
      </c>
      <c r="AK253" s="55">
        <f t="shared" si="7"/>
        <v>0.54254208879061061</v>
      </c>
    </row>
    <row r="254" spans="1:37" x14ac:dyDescent="0.25">
      <c r="A254" s="28" t="s">
        <v>342</v>
      </c>
      <c r="B254" s="28" t="s">
        <v>343</v>
      </c>
      <c r="C254" t="str">
        <f>IFERROR(VLOOKUP($B254,Kraftvärmeprod!$B$1:$AH$479,MATCH(C$3,Kraftvärmeprod!$B$1:$AG$1,0),FALSE)/1,"")</f>
        <v/>
      </c>
      <c r="D254" t="str">
        <f>IFERROR(VLOOKUP($B254,Kraftvärmeprod!$B$1:$AH$479,MATCH(D$3,Kraftvärmeprod!$B$1:$AG$1,0),FALSE)/1,"")</f>
        <v/>
      </c>
      <c r="E254">
        <f>IFERROR(VLOOKUP($B254,Kraftvärmeprod!$B$1:$AH$479,MATCH(E$2,Kraftvärmeprod!$B$1:$AG$1,0),FALSE)/1,0)-IFERROR(VLOOKUP($B254,'Slutlig allokering'!$B$2:$AC$462,MATCH(E$3,'Slutlig allokering'!$B$2:$AJ$2,0),FALSE)/1,0)</f>
        <v>0</v>
      </c>
      <c r="F254">
        <f>IFERROR(VLOOKUP($B254,Kraftvärmeprod!$B$1:$AH$479,MATCH(F$2,Kraftvärmeprod!$B$1:$AG$1,0),FALSE)/1,0)-IFERROR(VLOOKUP($B254,'Slutlig allokering'!$B$2:$AC$462,MATCH(F$3,'Slutlig allokering'!$B$2:$AJ$2,0),FALSE)/1,0)</f>
        <v>0</v>
      </c>
      <c r="G254">
        <f>IFERROR(VLOOKUP($B254,Kraftvärmeprod!$B$1:$AH$479,MATCH(G$2,Kraftvärmeprod!$B$1:$AG$1,0),FALSE)/1,0)-IFERROR(VLOOKUP($B254,'Slutlig allokering'!$B$2:$AC$462,MATCH(G$3,'Slutlig allokering'!$B$2:$AJ$2,0),FALSE)/1,0)</f>
        <v>0</v>
      </c>
      <c r="H254">
        <f>IFERROR(VLOOKUP($B254,Kraftvärmeprod!$B$1:$AH$479,MATCH(H$2,Kraftvärmeprod!$B$1:$AG$1,0),FALSE)/1,0)-IFERROR(VLOOKUP($B254,'Slutlig allokering'!$B$2:$AC$462,MATCH(H$3,'Slutlig allokering'!$B$2:$AJ$2,0),FALSE)/1,0)</f>
        <v>0</v>
      </c>
      <c r="I254">
        <f>IFERROR(VLOOKUP($B254,Kraftvärmeprod!$B$1:$AH$479,MATCH(I$2,Kraftvärmeprod!$B$1:$AG$1,0),FALSE)/1,0)-IFERROR(VLOOKUP($B254,'Slutlig allokering'!$B$2:$AC$462,MATCH(I$3,'Slutlig allokering'!$B$2:$AJ$2,0),FALSE)/1,0)</f>
        <v>0</v>
      </c>
      <c r="J254">
        <f>IFERROR(VLOOKUP($B254,Kraftvärmeprod!$B$1:$AH$479,MATCH(J$2,Kraftvärmeprod!$B$1:$AG$1,0),FALSE)/1,0)-IFERROR(VLOOKUP($B254,'Slutlig allokering'!$B$2:$AC$462,MATCH(J$3,'Slutlig allokering'!$B$2:$AJ$2,0),FALSE)/1,0)</f>
        <v>0</v>
      </c>
      <c r="K254">
        <f>IFERROR(VLOOKUP($B254,Kraftvärmeprod!$B$1:$AH$479,MATCH(K$2,Kraftvärmeprod!$B$1:$AG$1,0),FALSE)/1,0)-IFERROR(VLOOKUP($B254,'Slutlig allokering'!$B$2:$AC$462,MATCH(K$3,'Slutlig allokering'!$B$2:$AJ$2,0),FALSE)/1,0)</f>
        <v>0</v>
      </c>
      <c r="L254">
        <f>IFERROR(VLOOKUP($B254,Kraftvärmeprod!$B$1:$AH$479,MATCH(L$2,Kraftvärmeprod!$B$1:$AG$1,0),FALSE)/1,0)-IFERROR(VLOOKUP($B254,'Slutlig allokering'!$B$2:$AC$462,MATCH(L$3,'Slutlig allokering'!$B$2:$AJ$2,0),FALSE)/1,0)</f>
        <v>0</v>
      </c>
      <c r="M254" s="143">
        <f>IFERROR(VLOOKUP($B254,Miljö!$B$1:$S$477,MATCH(M$2,Miljö!$B$1:$X$1,0),FALSE)/1,0)-IFERROR(VLOOKUP($B254,'Slutlig allokering'!$B$2:$AC$462,MATCH(M$3,'Slutlig allokering'!$B$2:$AJ$2,0),FALSE)/1,0)</f>
        <v>0</v>
      </c>
      <c r="N254">
        <f>IFERROR(VLOOKUP($B254,Kraftvärmeprod!$B$1:$AH$479,MATCH(N$2,Kraftvärmeprod!$B$1:$AG$1,0),FALSE)/1,0)-IFERROR(VLOOKUP($B254,'Slutlig allokering'!$B$2:$AC$462,MATCH(N$3,'Slutlig allokering'!$B$2:$AJ$2,0),FALSE)/1,0)</f>
        <v>0</v>
      </c>
      <c r="O254">
        <f>IFERROR(VLOOKUP($B254,Kraftvärmeprod!$B$1:$AH$479,MATCH(O$2,Kraftvärmeprod!$B$1:$AG$1,0),FALSE)/1,0)-IFERROR(VLOOKUP($B254,'Slutlig allokering'!$B$2:$AC$462,MATCH(O$3,'Slutlig allokering'!$B$2:$AJ$2,0),FALSE)/1,0)</f>
        <v>0</v>
      </c>
      <c r="P254">
        <f>IFERROR(VLOOKUP($B254,Kraftvärmeprod!$B$1:$AH$479,MATCH(P$2,Kraftvärmeprod!$B$1:$AG$1,0),FALSE)/1,0)-IFERROR(VLOOKUP($B254,'Slutlig allokering'!$B$2:$AC$462,MATCH(P$3,'Slutlig allokering'!$B$2:$AJ$2,0),FALSE)/1,0)</f>
        <v>0</v>
      </c>
      <c r="Q254">
        <f>IFERROR(VLOOKUP($B254,Kraftvärmeprod!$B$1:$AH$479,MATCH(Q$2,Kraftvärmeprod!$B$1:$AG$1,0),FALSE)/1,0)-IFERROR(VLOOKUP($B254,'Slutlig allokering'!$B$2:$AC$462,MATCH(Q$3,'Slutlig allokering'!$B$2:$AJ$2,0),FALSE)/1,0)</f>
        <v>0</v>
      </c>
      <c r="R254">
        <f>IFERROR(VLOOKUP($B254,Kraftvärmeprod!$B$1:$AH$479,MATCH(R$2,Kraftvärmeprod!$B$1:$AG$1,0),FALSE)/1,0)-IFERROR(VLOOKUP($B254,'Slutlig allokering'!$B$2:$AC$462,MATCH(R$3,'Slutlig allokering'!$B$2:$AJ$2,0),FALSE)/1,0)</f>
        <v>0</v>
      </c>
      <c r="S254">
        <f>IFERROR(VLOOKUP($B254,Kraftvärmeprod!$B$1:$AH$479,MATCH(S$2,Kraftvärmeprod!$B$1:$AG$1,0),FALSE)/1,0)-IFERROR(VLOOKUP($B254,'Slutlig allokering'!$B$2:$AC$462,MATCH(S$3,'Slutlig allokering'!$B$2:$AJ$2,0),FALSE)/1,0)</f>
        <v>0</v>
      </c>
      <c r="T254">
        <f>IFERROR(VLOOKUP($B254,Kraftvärmeprod!$B$1:$AH$479,MATCH(T$2,Kraftvärmeprod!$B$1:$AG$1,0),FALSE)/1,0)-IFERROR(VLOOKUP($B254,'Slutlig allokering'!$B$2:$AC$462,MATCH(T$3,'Slutlig allokering'!$B$2:$AJ$2,0),FALSE)/1,0)</f>
        <v>0</v>
      </c>
      <c r="U254">
        <f>IFERROR(VLOOKUP($B254,Kraftvärmeprod!$B$1:$AH$479,MATCH(U$2,Kraftvärmeprod!$B$1:$AG$1,0),FALSE)/1,0)-IFERROR(VLOOKUP($B254,'Slutlig allokering'!$B$2:$AC$462,MATCH(U$3,'Slutlig allokering'!$B$2:$AJ$2,0),FALSE)/1,0)</f>
        <v>0</v>
      </c>
      <c r="V254">
        <f>IFERROR(VLOOKUP($B254,Kraftvärmeprod!$B$1:$AH$479,MATCH(V$2,Kraftvärmeprod!$B$1:$AG$1,0),FALSE)/1,0)-IFERROR(VLOOKUP($B254,'Slutlig allokering'!$B$2:$AC$462,MATCH(V$3,'Slutlig allokering'!$B$2:$AJ$2,0),FALSE)/1,0)</f>
        <v>0</v>
      </c>
      <c r="W254">
        <f>IFERROR(VLOOKUP($B254,Kraftvärmeprod!$B$1:$AH$479,MATCH(W$2,Kraftvärmeprod!$B$1:$AG$1,0),FALSE)/1,0)-IFERROR(VLOOKUP($B254,'Slutlig allokering'!$B$2:$AC$462,MATCH(W$3,'Slutlig allokering'!$B$2:$AJ$2,0),FALSE)/1,0)</f>
        <v>0</v>
      </c>
      <c r="X254">
        <f>IFERROR(VLOOKUP($B254,Kraftvärmeprod!$B$1:$AH$479,MATCH(X$2,Kraftvärmeprod!$B$1:$AG$1,0),FALSE)/1,0)-IFERROR(VLOOKUP($B254,'Slutlig allokering'!$B$2:$AC$462,MATCH(X$3,'Slutlig allokering'!$B$2:$AJ$2,0),FALSE)/1,0)</f>
        <v>0</v>
      </c>
      <c r="Y254">
        <f>IFERROR(VLOOKUP($B254,Kraftvärmeprod!$B$1:$AH$479,MATCH(Y$2,Kraftvärmeprod!$B$1:$AG$1,0),FALSE)/1,0)-IFERROR(VLOOKUP($B254,'Slutlig allokering'!$B$2:$AC$462,MATCH(Y$3,'Slutlig allokering'!$B$2:$AJ$2,0),FALSE)/1,0)</f>
        <v>0</v>
      </c>
      <c r="Z254">
        <f>IFERROR(VLOOKUP($B254,Kraftvärmeprod!$B$1:$AH$479,MATCH(Z$2,Kraftvärmeprod!$B$1:$AG$1,0),FALSE)/1,0)-IFERROR(VLOOKUP($B254,'Slutlig allokering'!$B$2:$AC$462,MATCH(Z$3,'Slutlig allokering'!$B$2:$AJ$2,0),FALSE)/1,0)</f>
        <v>0</v>
      </c>
      <c r="AA254">
        <f>IFERROR(VLOOKUP($B254,Kraftvärmeprod!$B$1:$AH$479,MATCH(AA$2,Kraftvärmeprod!$B$1:$AG$1,0),FALSE)/1,0)-IFERROR(VLOOKUP($B254,'Slutlig allokering'!$B$2:$AC$462,MATCH(AA$3,'Slutlig allokering'!$B$2:$AJ$2,0),FALSE)/1,0)</f>
        <v>0</v>
      </c>
      <c r="AB254">
        <f>IFERROR(VLOOKUP($B254,Kraftvärmeprod!$B$1:$AH$479,MATCH(AB$2,Kraftvärmeprod!$B$1:$AG$1,0),FALSE)/1,0)-IFERROR(VLOOKUP($B254,'Slutlig allokering'!$B$2:$AC$462,MATCH(AB$3,'Slutlig allokering'!$B$2:$AJ$2,0),FALSE)/1,0)</f>
        <v>0</v>
      </c>
      <c r="AE254">
        <f t="shared" si="6"/>
        <v>0</v>
      </c>
      <c r="AG254">
        <f>IFERROR(VLOOKUP(B254,'Slutlig allokering'!$B$2:$AJ$462,MATCH("Summa justerad allokerad tillförd energi (utan hjälpel och rökgaskondensering):",'Slutlig allokering'!$B$2:$AK$2,0),FALSE)/1,"")</f>
        <v>0</v>
      </c>
      <c r="AI254" s="55" t="str">
        <f>IFERROR(1-VLOOKUP(B254,'Slutlig allokering'!$B$2:$AJ$462,MATCH("Andel av bränsle i kvv som allokerats till värme, exklusive rökgaskondensering och hjälpel",'Slutlig allokering'!$B$2:$AK$2,0),FALSE),"")</f>
        <v/>
      </c>
      <c r="AK254" s="55" t="str">
        <f t="shared" si="7"/>
        <v/>
      </c>
    </row>
    <row r="255" spans="1:37" x14ac:dyDescent="0.25">
      <c r="A255" s="28" t="s">
        <v>344</v>
      </c>
      <c r="B255" s="28" t="s">
        <v>345</v>
      </c>
      <c r="C255" t="str">
        <f>IFERROR(VLOOKUP($B255,Kraftvärmeprod!$B$1:$AH$479,MATCH(C$3,Kraftvärmeprod!$B$1:$AG$1,0),FALSE)/1,"")</f>
        <v/>
      </c>
      <c r="D255" t="str">
        <f>IFERROR(VLOOKUP($B255,Kraftvärmeprod!$B$1:$AH$479,MATCH(D$3,Kraftvärmeprod!$B$1:$AG$1,0),FALSE)/1,"")</f>
        <v/>
      </c>
      <c r="E255">
        <f>IFERROR(VLOOKUP($B255,Kraftvärmeprod!$B$1:$AH$479,MATCH(E$2,Kraftvärmeprod!$B$1:$AG$1,0),FALSE)/1,0)-IFERROR(VLOOKUP($B255,'Slutlig allokering'!$B$2:$AC$462,MATCH(E$3,'Slutlig allokering'!$B$2:$AJ$2,0),FALSE)/1,0)</f>
        <v>0</v>
      </c>
      <c r="F255">
        <f>IFERROR(VLOOKUP($B255,Kraftvärmeprod!$B$1:$AH$479,MATCH(F$2,Kraftvärmeprod!$B$1:$AG$1,0),FALSE)/1,0)-IFERROR(VLOOKUP($B255,'Slutlig allokering'!$B$2:$AC$462,MATCH(F$3,'Slutlig allokering'!$B$2:$AJ$2,0),FALSE)/1,0)</f>
        <v>0</v>
      </c>
      <c r="G255">
        <f>IFERROR(VLOOKUP($B255,Kraftvärmeprod!$B$1:$AH$479,MATCH(G$2,Kraftvärmeprod!$B$1:$AG$1,0),FALSE)/1,0)-IFERROR(VLOOKUP($B255,'Slutlig allokering'!$B$2:$AC$462,MATCH(G$3,'Slutlig allokering'!$B$2:$AJ$2,0),FALSE)/1,0)</f>
        <v>0</v>
      </c>
      <c r="H255">
        <f>IFERROR(VLOOKUP($B255,Kraftvärmeprod!$B$1:$AH$479,MATCH(H$2,Kraftvärmeprod!$B$1:$AG$1,0),FALSE)/1,0)-IFERROR(VLOOKUP($B255,'Slutlig allokering'!$B$2:$AC$462,MATCH(H$3,'Slutlig allokering'!$B$2:$AJ$2,0),FALSE)/1,0)</f>
        <v>0</v>
      </c>
      <c r="I255">
        <f>IFERROR(VLOOKUP($B255,Kraftvärmeprod!$B$1:$AH$479,MATCH(I$2,Kraftvärmeprod!$B$1:$AG$1,0),FALSE)/1,0)-IFERROR(VLOOKUP($B255,'Slutlig allokering'!$B$2:$AC$462,MATCH(I$3,'Slutlig allokering'!$B$2:$AJ$2,0),FALSE)/1,0)</f>
        <v>0</v>
      </c>
      <c r="J255">
        <f>IFERROR(VLOOKUP($B255,Kraftvärmeprod!$B$1:$AH$479,MATCH(J$2,Kraftvärmeprod!$B$1:$AG$1,0),FALSE)/1,0)-IFERROR(VLOOKUP($B255,'Slutlig allokering'!$B$2:$AC$462,MATCH(J$3,'Slutlig allokering'!$B$2:$AJ$2,0),FALSE)/1,0)</f>
        <v>0</v>
      </c>
      <c r="K255">
        <f>IFERROR(VLOOKUP($B255,Kraftvärmeprod!$B$1:$AH$479,MATCH(K$2,Kraftvärmeprod!$B$1:$AG$1,0),FALSE)/1,0)-IFERROR(VLOOKUP($B255,'Slutlig allokering'!$B$2:$AC$462,MATCH(K$3,'Slutlig allokering'!$B$2:$AJ$2,0),FALSE)/1,0)</f>
        <v>0</v>
      </c>
      <c r="L255">
        <f>IFERROR(VLOOKUP($B255,Kraftvärmeprod!$B$1:$AH$479,MATCH(L$2,Kraftvärmeprod!$B$1:$AG$1,0),FALSE)/1,0)-IFERROR(VLOOKUP($B255,'Slutlig allokering'!$B$2:$AC$462,MATCH(L$3,'Slutlig allokering'!$B$2:$AJ$2,0),FALSE)/1,0)</f>
        <v>0</v>
      </c>
      <c r="M255" s="143">
        <f>IFERROR(VLOOKUP($B255,Miljö!$B$1:$S$477,MATCH(M$2,Miljö!$B$1:$X$1,0),FALSE)/1,0)-IFERROR(VLOOKUP($B255,'Slutlig allokering'!$B$2:$AC$462,MATCH(M$3,'Slutlig allokering'!$B$2:$AJ$2,0),FALSE)/1,0)</f>
        <v>0</v>
      </c>
      <c r="N255">
        <f>IFERROR(VLOOKUP($B255,Kraftvärmeprod!$B$1:$AH$479,MATCH(N$2,Kraftvärmeprod!$B$1:$AG$1,0),FALSE)/1,0)-IFERROR(VLOOKUP($B255,'Slutlig allokering'!$B$2:$AC$462,MATCH(N$3,'Slutlig allokering'!$B$2:$AJ$2,0),FALSE)/1,0)</f>
        <v>0</v>
      </c>
      <c r="O255">
        <f>IFERROR(VLOOKUP($B255,Kraftvärmeprod!$B$1:$AH$479,MATCH(O$2,Kraftvärmeprod!$B$1:$AG$1,0),FALSE)/1,0)-IFERROR(VLOOKUP($B255,'Slutlig allokering'!$B$2:$AC$462,MATCH(O$3,'Slutlig allokering'!$B$2:$AJ$2,0),FALSE)/1,0)</f>
        <v>0</v>
      </c>
      <c r="P255">
        <f>IFERROR(VLOOKUP($B255,Kraftvärmeprod!$B$1:$AH$479,MATCH(P$2,Kraftvärmeprod!$B$1:$AG$1,0),FALSE)/1,0)-IFERROR(VLOOKUP($B255,'Slutlig allokering'!$B$2:$AC$462,MATCH(P$3,'Slutlig allokering'!$B$2:$AJ$2,0),FALSE)/1,0)</f>
        <v>0</v>
      </c>
      <c r="Q255">
        <f>IFERROR(VLOOKUP($B255,Kraftvärmeprod!$B$1:$AH$479,MATCH(Q$2,Kraftvärmeprod!$B$1:$AG$1,0),FALSE)/1,0)-IFERROR(VLOOKUP($B255,'Slutlig allokering'!$B$2:$AC$462,MATCH(Q$3,'Slutlig allokering'!$B$2:$AJ$2,0),FALSE)/1,0)</f>
        <v>0</v>
      </c>
      <c r="R255">
        <f>IFERROR(VLOOKUP($B255,Kraftvärmeprod!$B$1:$AH$479,MATCH(R$2,Kraftvärmeprod!$B$1:$AG$1,0),FALSE)/1,0)-IFERROR(VLOOKUP($B255,'Slutlig allokering'!$B$2:$AC$462,MATCH(R$3,'Slutlig allokering'!$B$2:$AJ$2,0),FALSE)/1,0)</f>
        <v>0</v>
      </c>
      <c r="S255">
        <f>IFERROR(VLOOKUP($B255,Kraftvärmeprod!$B$1:$AH$479,MATCH(S$2,Kraftvärmeprod!$B$1:$AG$1,0),FALSE)/1,0)-IFERROR(VLOOKUP($B255,'Slutlig allokering'!$B$2:$AC$462,MATCH(S$3,'Slutlig allokering'!$B$2:$AJ$2,0),FALSE)/1,0)</f>
        <v>0</v>
      </c>
      <c r="T255">
        <f>IFERROR(VLOOKUP($B255,Kraftvärmeprod!$B$1:$AH$479,MATCH(T$2,Kraftvärmeprod!$B$1:$AG$1,0),FALSE)/1,0)-IFERROR(VLOOKUP($B255,'Slutlig allokering'!$B$2:$AC$462,MATCH(T$3,'Slutlig allokering'!$B$2:$AJ$2,0),FALSE)/1,0)</f>
        <v>0</v>
      </c>
      <c r="U255">
        <f>IFERROR(VLOOKUP($B255,Kraftvärmeprod!$B$1:$AH$479,MATCH(U$2,Kraftvärmeprod!$B$1:$AG$1,0),FALSE)/1,0)-IFERROR(VLOOKUP($B255,'Slutlig allokering'!$B$2:$AC$462,MATCH(U$3,'Slutlig allokering'!$B$2:$AJ$2,0),FALSE)/1,0)</f>
        <v>0</v>
      </c>
      <c r="V255">
        <f>IFERROR(VLOOKUP($B255,Kraftvärmeprod!$B$1:$AH$479,MATCH(V$2,Kraftvärmeprod!$B$1:$AG$1,0),FALSE)/1,0)-IFERROR(VLOOKUP($B255,'Slutlig allokering'!$B$2:$AC$462,MATCH(V$3,'Slutlig allokering'!$B$2:$AJ$2,0),FALSE)/1,0)</f>
        <v>0</v>
      </c>
      <c r="W255">
        <f>IFERROR(VLOOKUP($B255,Kraftvärmeprod!$B$1:$AH$479,MATCH(W$2,Kraftvärmeprod!$B$1:$AG$1,0),FALSE)/1,0)-IFERROR(VLOOKUP($B255,'Slutlig allokering'!$B$2:$AC$462,MATCH(W$3,'Slutlig allokering'!$B$2:$AJ$2,0),FALSE)/1,0)</f>
        <v>0</v>
      </c>
      <c r="X255">
        <f>IFERROR(VLOOKUP($B255,Kraftvärmeprod!$B$1:$AH$479,MATCH(X$2,Kraftvärmeprod!$B$1:$AG$1,0),FALSE)/1,0)-IFERROR(VLOOKUP($B255,'Slutlig allokering'!$B$2:$AC$462,MATCH(X$3,'Slutlig allokering'!$B$2:$AJ$2,0),FALSE)/1,0)</f>
        <v>0</v>
      </c>
      <c r="Y255">
        <f>IFERROR(VLOOKUP($B255,Kraftvärmeprod!$B$1:$AH$479,MATCH(Y$2,Kraftvärmeprod!$B$1:$AG$1,0),FALSE)/1,0)-IFERROR(VLOOKUP($B255,'Slutlig allokering'!$B$2:$AC$462,MATCH(Y$3,'Slutlig allokering'!$B$2:$AJ$2,0),FALSE)/1,0)</f>
        <v>0</v>
      </c>
      <c r="Z255">
        <f>IFERROR(VLOOKUP($B255,Kraftvärmeprod!$B$1:$AH$479,MATCH(Z$2,Kraftvärmeprod!$B$1:$AG$1,0),FALSE)/1,0)-IFERROR(VLOOKUP($B255,'Slutlig allokering'!$B$2:$AC$462,MATCH(Z$3,'Slutlig allokering'!$B$2:$AJ$2,0),FALSE)/1,0)</f>
        <v>0</v>
      </c>
      <c r="AA255">
        <f>IFERROR(VLOOKUP($B255,Kraftvärmeprod!$B$1:$AH$479,MATCH(AA$2,Kraftvärmeprod!$B$1:$AG$1,0),FALSE)/1,0)-IFERROR(VLOOKUP($B255,'Slutlig allokering'!$B$2:$AC$462,MATCH(AA$3,'Slutlig allokering'!$B$2:$AJ$2,0),FALSE)/1,0)</f>
        <v>0</v>
      </c>
      <c r="AB255">
        <f>IFERROR(VLOOKUP($B255,Kraftvärmeprod!$B$1:$AH$479,MATCH(AB$2,Kraftvärmeprod!$B$1:$AG$1,0),FALSE)/1,0)-IFERROR(VLOOKUP($B255,'Slutlig allokering'!$B$2:$AC$462,MATCH(AB$3,'Slutlig allokering'!$B$2:$AJ$2,0),FALSE)/1,0)</f>
        <v>0</v>
      </c>
      <c r="AE255">
        <f t="shared" si="6"/>
        <v>0</v>
      </c>
      <c r="AG255">
        <f>IFERROR(VLOOKUP(B255,'Slutlig allokering'!$B$2:$AJ$462,MATCH("Summa justerad allokerad tillförd energi (utan hjälpel och rökgaskondensering):",'Slutlig allokering'!$B$2:$AK$2,0),FALSE)/1,"")</f>
        <v>0</v>
      </c>
      <c r="AI255" s="55" t="str">
        <f>IFERROR(1-VLOOKUP(B255,'Slutlig allokering'!$B$2:$AJ$462,MATCH("Andel av bränsle i kvv som allokerats till värme, exklusive rökgaskondensering och hjälpel",'Slutlig allokering'!$B$2:$AK$2,0),FALSE),"")</f>
        <v/>
      </c>
      <c r="AK255" s="55" t="str">
        <f t="shared" si="7"/>
        <v/>
      </c>
    </row>
    <row r="256" spans="1:37" x14ac:dyDescent="0.25">
      <c r="A256" s="28" t="s">
        <v>344</v>
      </c>
      <c r="B256" s="28" t="s">
        <v>346</v>
      </c>
      <c r="C256">
        <f>IFERROR(VLOOKUP($B256,Kraftvärmeprod!$B$1:$AH$479,MATCH(C$3,Kraftvärmeprod!$B$1:$AG$1,0),FALSE)/1,"")</f>
        <v>88.331000000000003</v>
      </c>
      <c r="D256">
        <f>IFERROR(VLOOKUP($B256,Kraftvärmeprod!$B$1:$AH$479,MATCH(D$3,Kraftvärmeprod!$B$1:$AG$1,0),FALSE)/1,"")</f>
        <v>22.782</v>
      </c>
      <c r="E256">
        <f>IFERROR(VLOOKUP($B256,Kraftvärmeprod!$B$1:$AH$479,MATCH(E$2,Kraftvärmeprod!$B$1:$AG$1,0),FALSE)/1,0)-IFERROR(VLOOKUP($B256,'Slutlig allokering'!$B$2:$AC$462,MATCH(E$3,'Slutlig allokering'!$B$2:$AJ$2,0),FALSE)/1,0)</f>
        <v>0</v>
      </c>
      <c r="F256">
        <f>IFERROR(VLOOKUP($B256,Kraftvärmeprod!$B$1:$AH$479,MATCH(F$2,Kraftvärmeprod!$B$1:$AG$1,0),FALSE)/1,0)-IFERROR(VLOOKUP($B256,'Slutlig allokering'!$B$2:$AC$462,MATCH(F$3,'Slutlig allokering'!$B$2:$AJ$2,0),FALSE)/1,0)</f>
        <v>0</v>
      </c>
      <c r="G256">
        <f>IFERROR(VLOOKUP($B256,Kraftvärmeprod!$B$1:$AH$479,MATCH(G$2,Kraftvärmeprod!$B$1:$AG$1,0),FALSE)/1,0)-IFERROR(VLOOKUP($B256,'Slutlig allokering'!$B$2:$AC$462,MATCH(G$3,'Slutlig allokering'!$B$2:$AJ$2,0),FALSE)/1,0)</f>
        <v>0</v>
      </c>
      <c r="H256">
        <f>IFERROR(VLOOKUP($B256,Kraftvärmeprod!$B$1:$AH$479,MATCH(H$2,Kraftvärmeprod!$B$1:$AG$1,0),FALSE)/1,0)-IFERROR(VLOOKUP($B256,'Slutlig allokering'!$B$2:$AC$462,MATCH(H$3,'Slutlig allokering'!$B$2:$AJ$2,0),FALSE)/1,0)</f>
        <v>0</v>
      </c>
      <c r="I256">
        <f>IFERROR(VLOOKUP($B256,Kraftvärmeprod!$B$1:$AH$479,MATCH(I$2,Kraftvärmeprod!$B$1:$AG$1,0),FALSE)/1,0)-IFERROR(VLOOKUP($B256,'Slutlig allokering'!$B$2:$AC$462,MATCH(I$3,'Slutlig allokering'!$B$2:$AJ$2,0),FALSE)/1,0)</f>
        <v>0</v>
      </c>
      <c r="J256">
        <f>IFERROR(VLOOKUP($B256,Kraftvärmeprod!$B$1:$AH$479,MATCH(J$2,Kraftvärmeprod!$B$1:$AG$1,0),FALSE)/1,0)-IFERROR(VLOOKUP($B256,'Slutlig allokering'!$B$2:$AC$462,MATCH(J$3,'Slutlig allokering'!$B$2:$AJ$2,0),FALSE)/1,0)</f>
        <v>0</v>
      </c>
      <c r="K256">
        <f>IFERROR(VLOOKUP($B256,Kraftvärmeprod!$B$1:$AH$479,MATCH(K$2,Kraftvärmeprod!$B$1:$AG$1,0),FALSE)/1,0)-IFERROR(VLOOKUP($B256,'Slutlig allokering'!$B$2:$AC$462,MATCH(K$3,'Slutlig allokering'!$B$2:$AJ$2,0),FALSE)/1,0)</f>
        <v>0</v>
      </c>
      <c r="L256">
        <f>IFERROR(VLOOKUP($B256,Kraftvärmeprod!$B$1:$AH$479,MATCH(L$2,Kraftvärmeprod!$B$1:$AG$1,0),FALSE)/1,0)-IFERROR(VLOOKUP($B256,'Slutlig allokering'!$B$2:$AC$462,MATCH(L$3,'Slutlig allokering'!$B$2:$AJ$2,0),FALSE)/1,0)</f>
        <v>23.414100000000005</v>
      </c>
      <c r="M256" s="143">
        <f>IFERROR(VLOOKUP($B256,Miljö!$B$1:$S$477,MATCH(M$2,Miljö!$B$1:$X$1,0),FALSE)/1,0)-IFERROR(VLOOKUP($B256,'Slutlig allokering'!$B$2:$AC$462,MATCH(M$3,'Slutlig allokering'!$B$2:$AJ$2,0),FALSE)/1,0)</f>
        <v>0.66324399999999994</v>
      </c>
      <c r="N256">
        <f>IFERROR(VLOOKUP($B256,Kraftvärmeprod!$B$1:$AH$479,MATCH(N$2,Kraftvärmeprod!$B$1:$AG$1,0),FALSE)/1,0)-IFERROR(VLOOKUP($B256,'Slutlig allokering'!$B$2:$AC$462,MATCH(N$3,'Slutlig allokering'!$B$2:$AJ$2,0),FALSE)/1,0)</f>
        <v>0</v>
      </c>
      <c r="O256">
        <f>IFERROR(VLOOKUP($B256,Kraftvärmeprod!$B$1:$AH$479,MATCH(O$2,Kraftvärmeprod!$B$1:$AG$1,0),FALSE)/1,0)-IFERROR(VLOOKUP($B256,'Slutlig allokering'!$B$2:$AC$462,MATCH(O$3,'Slutlig allokering'!$B$2:$AJ$2,0),FALSE)/1,0)</f>
        <v>0</v>
      </c>
      <c r="P256">
        <f>IFERROR(VLOOKUP($B256,Kraftvärmeprod!$B$1:$AH$479,MATCH(P$2,Kraftvärmeprod!$B$1:$AG$1,0),FALSE)/1,0)-IFERROR(VLOOKUP($B256,'Slutlig allokering'!$B$2:$AC$462,MATCH(P$3,'Slutlig allokering'!$B$2:$AJ$2,0),FALSE)/1,0)</f>
        <v>0</v>
      </c>
      <c r="Q256">
        <f>IFERROR(VLOOKUP($B256,Kraftvärmeprod!$B$1:$AH$479,MATCH(Q$2,Kraftvärmeprod!$B$1:$AG$1,0),FALSE)/1,0)-IFERROR(VLOOKUP($B256,'Slutlig allokering'!$B$2:$AC$462,MATCH(Q$3,'Slutlig allokering'!$B$2:$AJ$2,0),FALSE)/1,0)</f>
        <v>0</v>
      </c>
      <c r="R256">
        <f>IFERROR(VLOOKUP($B256,Kraftvärmeprod!$B$1:$AH$479,MATCH(R$2,Kraftvärmeprod!$B$1:$AG$1,0),FALSE)/1,0)-IFERROR(VLOOKUP($B256,'Slutlig allokering'!$B$2:$AC$462,MATCH(R$3,'Slutlig allokering'!$B$2:$AJ$2,0),FALSE)/1,0)</f>
        <v>33.873699999999999</v>
      </c>
      <c r="S256">
        <f>IFERROR(VLOOKUP($B256,Kraftvärmeprod!$B$1:$AH$479,MATCH(S$2,Kraftvärmeprod!$B$1:$AG$1,0),FALSE)/1,0)-IFERROR(VLOOKUP($B256,'Slutlig allokering'!$B$2:$AC$462,MATCH(S$3,'Slutlig allokering'!$B$2:$AJ$2,0),FALSE)/1,0)</f>
        <v>0</v>
      </c>
      <c r="T256">
        <f>IFERROR(VLOOKUP($B256,Kraftvärmeprod!$B$1:$AH$479,MATCH(T$2,Kraftvärmeprod!$B$1:$AG$1,0),FALSE)/1,0)-IFERROR(VLOOKUP($B256,'Slutlig allokering'!$B$2:$AC$462,MATCH(T$3,'Slutlig allokering'!$B$2:$AJ$2,0),FALSE)/1,0)</f>
        <v>0</v>
      </c>
      <c r="U256">
        <f>IFERROR(VLOOKUP($B256,Kraftvärmeprod!$B$1:$AH$479,MATCH(U$2,Kraftvärmeprod!$B$1:$AG$1,0),FALSE)/1,0)-IFERROR(VLOOKUP($B256,'Slutlig allokering'!$B$2:$AC$462,MATCH(U$3,'Slutlig allokering'!$B$2:$AJ$2,0),FALSE)/1,0)</f>
        <v>0</v>
      </c>
      <c r="V256">
        <f>IFERROR(VLOOKUP($B256,Kraftvärmeprod!$B$1:$AH$479,MATCH(V$2,Kraftvärmeprod!$B$1:$AG$1,0),FALSE)/1,0)-IFERROR(VLOOKUP($B256,'Slutlig allokering'!$B$2:$AC$462,MATCH(V$3,'Slutlig allokering'!$B$2:$AJ$2,0),FALSE)/1,0)</f>
        <v>0</v>
      </c>
      <c r="W256">
        <f>IFERROR(VLOOKUP($B256,Kraftvärmeprod!$B$1:$AH$479,MATCH(W$2,Kraftvärmeprod!$B$1:$AG$1,0),FALSE)/1,0)-IFERROR(VLOOKUP($B256,'Slutlig allokering'!$B$2:$AC$462,MATCH(W$3,'Slutlig allokering'!$B$2:$AJ$2,0),FALSE)/1,0)</f>
        <v>0</v>
      </c>
      <c r="X256">
        <f>IFERROR(VLOOKUP($B256,Kraftvärmeprod!$B$1:$AH$479,MATCH(X$2,Kraftvärmeprod!$B$1:$AG$1,0),FALSE)/1,0)-IFERROR(VLOOKUP($B256,'Slutlig allokering'!$B$2:$AC$462,MATCH(X$3,'Slutlig allokering'!$B$2:$AJ$2,0),FALSE)/1,0)</f>
        <v>0</v>
      </c>
      <c r="Y256">
        <f>IFERROR(VLOOKUP($B256,Kraftvärmeprod!$B$1:$AH$479,MATCH(Y$2,Kraftvärmeprod!$B$1:$AG$1,0),FALSE)/1,0)-IFERROR(VLOOKUP($B256,'Slutlig allokering'!$B$2:$AC$462,MATCH(Y$3,'Slutlig allokering'!$B$2:$AJ$2,0),FALSE)/1,0)</f>
        <v>0</v>
      </c>
      <c r="Z256">
        <f>IFERROR(VLOOKUP($B256,Kraftvärmeprod!$B$1:$AH$479,MATCH(Z$2,Kraftvärmeprod!$B$1:$AG$1,0),FALSE)/1,0)-IFERROR(VLOOKUP($B256,'Slutlig allokering'!$B$2:$AC$462,MATCH(Z$3,'Slutlig allokering'!$B$2:$AJ$2,0),FALSE)/1,0)</f>
        <v>0</v>
      </c>
      <c r="AA256">
        <f>IFERROR(VLOOKUP($B256,Kraftvärmeprod!$B$1:$AH$479,MATCH(AA$2,Kraftvärmeprod!$B$1:$AG$1,0),FALSE)/1,0)-IFERROR(VLOOKUP($B256,'Slutlig allokering'!$B$2:$AC$462,MATCH(AA$3,'Slutlig allokering'!$B$2:$AJ$2,0),FALSE)/1,0)</f>
        <v>0</v>
      </c>
      <c r="AB256">
        <f>IFERROR(VLOOKUP($B256,Kraftvärmeprod!$B$1:$AH$479,MATCH(AB$2,Kraftvärmeprod!$B$1:$AG$1,0),FALSE)/1,0)-IFERROR(VLOOKUP($B256,'Slutlig allokering'!$B$2:$AC$462,MATCH(AB$3,'Slutlig allokering'!$B$2:$AJ$2,0),FALSE)/1,0)</f>
        <v>0</v>
      </c>
      <c r="AE256">
        <f t="shared" si="6"/>
        <v>57.287800000000004</v>
      </c>
      <c r="AG256">
        <f>IFERROR(VLOOKUP(B256,'Slutlig allokering'!$B$2:$AJ$462,MATCH("Summa justerad allokerad tillförd energi (utan hjälpel och rökgaskondensering):",'Slutlig allokering'!$B$2:$AK$2,0),FALSE)/1,"")</f>
        <v>85.231199999999987</v>
      </c>
      <c r="AI256" s="55">
        <f>IFERROR(1-VLOOKUP(B256,'Slutlig allokering'!$B$2:$AJ$462,MATCH("Andel av bränsle i kvv som allokerats till värme, exklusive rökgaskondensering och hjälpel",'Slutlig allokering'!$B$2:$AK$2,0),FALSE),"")</f>
        <v>0.4019660536489873</v>
      </c>
      <c r="AK256" s="55">
        <f t="shared" si="7"/>
        <v>0.40196605364898719</v>
      </c>
    </row>
    <row r="257" spans="1:37" x14ac:dyDescent="0.25">
      <c r="A257" s="28" t="s">
        <v>344</v>
      </c>
      <c r="B257" s="28" t="s">
        <v>347</v>
      </c>
      <c r="C257" t="str">
        <f>IFERROR(VLOOKUP($B257,Kraftvärmeprod!$B$1:$AH$479,MATCH(C$3,Kraftvärmeprod!$B$1:$AG$1,0),FALSE)/1,"")</f>
        <v/>
      </c>
      <c r="D257" t="str">
        <f>IFERROR(VLOOKUP($B257,Kraftvärmeprod!$B$1:$AH$479,MATCH(D$3,Kraftvärmeprod!$B$1:$AG$1,0),FALSE)/1,"")</f>
        <v/>
      </c>
      <c r="E257">
        <f>IFERROR(VLOOKUP($B257,Kraftvärmeprod!$B$1:$AH$479,MATCH(E$2,Kraftvärmeprod!$B$1:$AG$1,0),FALSE)/1,0)-IFERROR(VLOOKUP($B257,'Slutlig allokering'!$B$2:$AC$462,MATCH(E$3,'Slutlig allokering'!$B$2:$AJ$2,0),FALSE)/1,0)</f>
        <v>0</v>
      </c>
      <c r="F257">
        <f>IFERROR(VLOOKUP($B257,Kraftvärmeprod!$B$1:$AH$479,MATCH(F$2,Kraftvärmeprod!$B$1:$AG$1,0),FALSE)/1,0)-IFERROR(VLOOKUP($B257,'Slutlig allokering'!$B$2:$AC$462,MATCH(F$3,'Slutlig allokering'!$B$2:$AJ$2,0),FALSE)/1,0)</f>
        <v>0</v>
      </c>
      <c r="G257">
        <f>IFERROR(VLOOKUP($B257,Kraftvärmeprod!$B$1:$AH$479,MATCH(G$2,Kraftvärmeprod!$B$1:$AG$1,0),FALSE)/1,0)-IFERROR(VLOOKUP($B257,'Slutlig allokering'!$B$2:$AC$462,MATCH(G$3,'Slutlig allokering'!$B$2:$AJ$2,0),FALSE)/1,0)</f>
        <v>0</v>
      </c>
      <c r="H257">
        <f>IFERROR(VLOOKUP($B257,Kraftvärmeprod!$B$1:$AH$479,MATCH(H$2,Kraftvärmeprod!$B$1:$AG$1,0),FALSE)/1,0)-IFERROR(VLOOKUP($B257,'Slutlig allokering'!$B$2:$AC$462,MATCH(H$3,'Slutlig allokering'!$B$2:$AJ$2,0),FALSE)/1,0)</f>
        <v>0</v>
      </c>
      <c r="I257">
        <f>IFERROR(VLOOKUP($B257,Kraftvärmeprod!$B$1:$AH$479,MATCH(I$2,Kraftvärmeprod!$B$1:$AG$1,0),FALSE)/1,0)-IFERROR(VLOOKUP($B257,'Slutlig allokering'!$B$2:$AC$462,MATCH(I$3,'Slutlig allokering'!$B$2:$AJ$2,0),FALSE)/1,0)</f>
        <v>0</v>
      </c>
      <c r="J257">
        <f>IFERROR(VLOOKUP($B257,Kraftvärmeprod!$B$1:$AH$479,MATCH(J$2,Kraftvärmeprod!$B$1:$AG$1,0),FALSE)/1,0)-IFERROR(VLOOKUP($B257,'Slutlig allokering'!$B$2:$AC$462,MATCH(J$3,'Slutlig allokering'!$B$2:$AJ$2,0),FALSE)/1,0)</f>
        <v>0</v>
      </c>
      <c r="K257">
        <f>IFERROR(VLOOKUP($B257,Kraftvärmeprod!$B$1:$AH$479,MATCH(K$2,Kraftvärmeprod!$B$1:$AG$1,0),FALSE)/1,0)-IFERROR(VLOOKUP($B257,'Slutlig allokering'!$B$2:$AC$462,MATCH(K$3,'Slutlig allokering'!$B$2:$AJ$2,0),FALSE)/1,0)</f>
        <v>0</v>
      </c>
      <c r="L257">
        <f>IFERROR(VLOOKUP($B257,Kraftvärmeprod!$B$1:$AH$479,MATCH(L$2,Kraftvärmeprod!$B$1:$AG$1,0),FALSE)/1,0)-IFERROR(VLOOKUP($B257,'Slutlig allokering'!$B$2:$AC$462,MATCH(L$3,'Slutlig allokering'!$B$2:$AJ$2,0),FALSE)/1,0)</f>
        <v>0</v>
      </c>
      <c r="M257" s="143">
        <f>IFERROR(VLOOKUP($B257,Miljö!$B$1:$S$477,MATCH(M$2,Miljö!$B$1:$X$1,0),FALSE)/1,0)-IFERROR(VLOOKUP($B257,'Slutlig allokering'!$B$2:$AC$462,MATCH(M$3,'Slutlig allokering'!$B$2:$AJ$2,0),FALSE)/1,0)</f>
        <v>0</v>
      </c>
      <c r="N257">
        <f>IFERROR(VLOOKUP($B257,Kraftvärmeprod!$B$1:$AH$479,MATCH(N$2,Kraftvärmeprod!$B$1:$AG$1,0),FALSE)/1,0)-IFERROR(VLOOKUP($B257,'Slutlig allokering'!$B$2:$AC$462,MATCH(N$3,'Slutlig allokering'!$B$2:$AJ$2,0),FALSE)/1,0)</f>
        <v>0</v>
      </c>
      <c r="O257">
        <f>IFERROR(VLOOKUP($B257,Kraftvärmeprod!$B$1:$AH$479,MATCH(O$2,Kraftvärmeprod!$B$1:$AG$1,0),FALSE)/1,0)-IFERROR(VLOOKUP($B257,'Slutlig allokering'!$B$2:$AC$462,MATCH(O$3,'Slutlig allokering'!$B$2:$AJ$2,0),FALSE)/1,0)</f>
        <v>0</v>
      </c>
      <c r="P257">
        <f>IFERROR(VLOOKUP($B257,Kraftvärmeprod!$B$1:$AH$479,MATCH(P$2,Kraftvärmeprod!$B$1:$AG$1,0),FALSE)/1,0)-IFERROR(VLOOKUP($B257,'Slutlig allokering'!$B$2:$AC$462,MATCH(P$3,'Slutlig allokering'!$B$2:$AJ$2,0),FALSE)/1,0)</f>
        <v>0</v>
      </c>
      <c r="Q257">
        <f>IFERROR(VLOOKUP($B257,Kraftvärmeprod!$B$1:$AH$479,MATCH(Q$2,Kraftvärmeprod!$B$1:$AG$1,0),FALSE)/1,0)-IFERROR(VLOOKUP($B257,'Slutlig allokering'!$B$2:$AC$462,MATCH(Q$3,'Slutlig allokering'!$B$2:$AJ$2,0),FALSE)/1,0)</f>
        <v>0</v>
      </c>
      <c r="R257">
        <f>IFERROR(VLOOKUP($B257,Kraftvärmeprod!$B$1:$AH$479,MATCH(R$2,Kraftvärmeprod!$B$1:$AG$1,0),FALSE)/1,0)-IFERROR(VLOOKUP($B257,'Slutlig allokering'!$B$2:$AC$462,MATCH(R$3,'Slutlig allokering'!$B$2:$AJ$2,0),FALSE)/1,0)</f>
        <v>0</v>
      </c>
      <c r="S257">
        <f>IFERROR(VLOOKUP($B257,Kraftvärmeprod!$B$1:$AH$479,MATCH(S$2,Kraftvärmeprod!$B$1:$AG$1,0),FALSE)/1,0)-IFERROR(VLOOKUP($B257,'Slutlig allokering'!$B$2:$AC$462,MATCH(S$3,'Slutlig allokering'!$B$2:$AJ$2,0),FALSE)/1,0)</f>
        <v>0</v>
      </c>
      <c r="T257">
        <f>IFERROR(VLOOKUP($B257,Kraftvärmeprod!$B$1:$AH$479,MATCH(T$2,Kraftvärmeprod!$B$1:$AG$1,0),FALSE)/1,0)-IFERROR(VLOOKUP($B257,'Slutlig allokering'!$B$2:$AC$462,MATCH(T$3,'Slutlig allokering'!$B$2:$AJ$2,0),FALSE)/1,0)</f>
        <v>0</v>
      </c>
      <c r="U257">
        <f>IFERROR(VLOOKUP($B257,Kraftvärmeprod!$B$1:$AH$479,MATCH(U$2,Kraftvärmeprod!$B$1:$AG$1,0),FALSE)/1,0)-IFERROR(VLOOKUP($B257,'Slutlig allokering'!$B$2:$AC$462,MATCH(U$3,'Slutlig allokering'!$B$2:$AJ$2,0),FALSE)/1,0)</f>
        <v>0</v>
      </c>
      <c r="V257">
        <f>IFERROR(VLOOKUP($B257,Kraftvärmeprod!$B$1:$AH$479,MATCH(V$2,Kraftvärmeprod!$B$1:$AG$1,0),FALSE)/1,0)-IFERROR(VLOOKUP($B257,'Slutlig allokering'!$B$2:$AC$462,MATCH(V$3,'Slutlig allokering'!$B$2:$AJ$2,0),FALSE)/1,0)</f>
        <v>0</v>
      </c>
      <c r="W257">
        <f>IFERROR(VLOOKUP($B257,Kraftvärmeprod!$B$1:$AH$479,MATCH(W$2,Kraftvärmeprod!$B$1:$AG$1,0),FALSE)/1,0)-IFERROR(VLOOKUP($B257,'Slutlig allokering'!$B$2:$AC$462,MATCH(W$3,'Slutlig allokering'!$B$2:$AJ$2,0),FALSE)/1,0)</f>
        <v>0</v>
      </c>
      <c r="X257">
        <f>IFERROR(VLOOKUP($B257,Kraftvärmeprod!$B$1:$AH$479,MATCH(X$2,Kraftvärmeprod!$B$1:$AG$1,0),FALSE)/1,0)-IFERROR(VLOOKUP($B257,'Slutlig allokering'!$B$2:$AC$462,MATCH(X$3,'Slutlig allokering'!$B$2:$AJ$2,0),FALSE)/1,0)</f>
        <v>0</v>
      </c>
      <c r="Y257">
        <f>IFERROR(VLOOKUP($B257,Kraftvärmeprod!$B$1:$AH$479,MATCH(Y$2,Kraftvärmeprod!$B$1:$AG$1,0),FALSE)/1,0)-IFERROR(VLOOKUP($B257,'Slutlig allokering'!$B$2:$AC$462,MATCH(Y$3,'Slutlig allokering'!$B$2:$AJ$2,0),FALSE)/1,0)</f>
        <v>0</v>
      </c>
      <c r="Z257">
        <f>IFERROR(VLOOKUP($B257,Kraftvärmeprod!$B$1:$AH$479,MATCH(Z$2,Kraftvärmeprod!$B$1:$AG$1,0),FALSE)/1,0)-IFERROR(VLOOKUP($B257,'Slutlig allokering'!$B$2:$AC$462,MATCH(Z$3,'Slutlig allokering'!$B$2:$AJ$2,0),FALSE)/1,0)</f>
        <v>0</v>
      </c>
      <c r="AA257">
        <f>IFERROR(VLOOKUP($B257,Kraftvärmeprod!$B$1:$AH$479,MATCH(AA$2,Kraftvärmeprod!$B$1:$AG$1,0),FALSE)/1,0)-IFERROR(VLOOKUP($B257,'Slutlig allokering'!$B$2:$AC$462,MATCH(AA$3,'Slutlig allokering'!$B$2:$AJ$2,0),FALSE)/1,0)</f>
        <v>0</v>
      </c>
      <c r="AB257">
        <f>IFERROR(VLOOKUP($B257,Kraftvärmeprod!$B$1:$AH$479,MATCH(AB$2,Kraftvärmeprod!$B$1:$AG$1,0),FALSE)/1,0)-IFERROR(VLOOKUP($B257,'Slutlig allokering'!$B$2:$AC$462,MATCH(AB$3,'Slutlig allokering'!$B$2:$AJ$2,0),FALSE)/1,0)</f>
        <v>0</v>
      </c>
      <c r="AE257">
        <f t="shared" si="6"/>
        <v>0</v>
      </c>
      <c r="AG257">
        <f>IFERROR(VLOOKUP(B257,'Slutlig allokering'!$B$2:$AJ$462,MATCH("Summa justerad allokerad tillförd energi (utan hjälpel och rökgaskondensering):",'Slutlig allokering'!$B$2:$AK$2,0),FALSE)/1,"")</f>
        <v>0</v>
      </c>
      <c r="AI257" s="55" t="str">
        <f>IFERROR(1-VLOOKUP(B257,'Slutlig allokering'!$B$2:$AJ$462,MATCH("Andel av bränsle i kvv som allokerats till värme, exklusive rökgaskondensering och hjälpel",'Slutlig allokering'!$B$2:$AK$2,0),FALSE),"")</f>
        <v/>
      </c>
      <c r="AK257" s="55" t="str">
        <f t="shared" si="7"/>
        <v/>
      </c>
    </row>
    <row r="258" spans="1:37" x14ac:dyDescent="0.25">
      <c r="A258" s="28" t="s">
        <v>348</v>
      </c>
      <c r="B258" s="28" t="s">
        <v>349</v>
      </c>
      <c r="C258">
        <f>IFERROR(VLOOKUP($B258,Kraftvärmeprod!$B$1:$AH$479,MATCH(C$3,Kraftvärmeprod!$B$1:$AG$1,0),FALSE)/1,"")</f>
        <v>138.99</v>
      </c>
      <c r="D258">
        <f>IFERROR(VLOOKUP($B258,Kraftvärmeprod!$B$1:$AH$479,MATCH(D$3,Kraftvärmeprod!$B$1:$AG$1,0),FALSE)/1,"")</f>
        <v>19.25</v>
      </c>
      <c r="E258">
        <f>IFERROR(VLOOKUP($B258,Kraftvärmeprod!$B$1:$AH$479,MATCH(E$2,Kraftvärmeprod!$B$1:$AG$1,0),FALSE)/1,0)-IFERROR(VLOOKUP($B258,'Slutlig allokering'!$B$2:$AC$462,MATCH(E$3,'Slutlig allokering'!$B$2:$AJ$2,0),FALSE)/1,0)</f>
        <v>0</v>
      </c>
      <c r="F258">
        <f>IFERROR(VLOOKUP($B258,Kraftvärmeprod!$B$1:$AH$479,MATCH(F$2,Kraftvärmeprod!$B$1:$AG$1,0),FALSE)/1,0)-IFERROR(VLOOKUP($B258,'Slutlig allokering'!$B$2:$AC$462,MATCH(F$3,'Slutlig allokering'!$B$2:$AJ$2,0),FALSE)/1,0)</f>
        <v>0</v>
      </c>
      <c r="G258">
        <f>IFERROR(VLOOKUP($B258,Kraftvärmeprod!$B$1:$AH$479,MATCH(G$2,Kraftvärmeprod!$B$1:$AG$1,0),FALSE)/1,0)-IFERROR(VLOOKUP($B258,'Slutlig allokering'!$B$2:$AC$462,MATCH(G$3,'Slutlig allokering'!$B$2:$AJ$2,0),FALSE)/1,0)</f>
        <v>0</v>
      </c>
      <c r="H258">
        <f>IFERROR(VLOOKUP($B258,Kraftvärmeprod!$B$1:$AH$479,MATCH(H$2,Kraftvärmeprod!$B$1:$AG$1,0),FALSE)/1,0)-IFERROR(VLOOKUP($B258,'Slutlig allokering'!$B$2:$AC$462,MATCH(H$3,'Slutlig allokering'!$B$2:$AJ$2,0),FALSE)/1,0)</f>
        <v>0</v>
      </c>
      <c r="I258">
        <f>IFERROR(VLOOKUP($B258,Kraftvärmeprod!$B$1:$AH$479,MATCH(I$2,Kraftvärmeprod!$B$1:$AG$1,0),FALSE)/1,0)-IFERROR(VLOOKUP($B258,'Slutlig allokering'!$B$2:$AC$462,MATCH(I$3,'Slutlig allokering'!$B$2:$AJ$2,0),FALSE)/1,0)</f>
        <v>0</v>
      </c>
      <c r="J258">
        <f>IFERROR(VLOOKUP($B258,Kraftvärmeprod!$B$1:$AH$479,MATCH(J$2,Kraftvärmeprod!$B$1:$AG$1,0),FALSE)/1,0)-IFERROR(VLOOKUP($B258,'Slutlig allokering'!$B$2:$AC$462,MATCH(J$3,'Slutlig allokering'!$B$2:$AJ$2,0),FALSE)/1,0)</f>
        <v>0</v>
      </c>
      <c r="K258">
        <f>IFERROR(VLOOKUP($B258,Kraftvärmeprod!$B$1:$AH$479,MATCH(K$2,Kraftvärmeprod!$B$1:$AG$1,0),FALSE)/1,0)-IFERROR(VLOOKUP($B258,'Slutlig allokering'!$B$2:$AC$462,MATCH(K$3,'Slutlig allokering'!$B$2:$AJ$2,0),FALSE)/1,0)</f>
        <v>0</v>
      </c>
      <c r="L258">
        <f>IFERROR(VLOOKUP($B258,Kraftvärmeprod!$B$1:$AH$479,MATCH(L$2,Kraftvärmeprod!$B$1:$AG$1,0),FALSE)/1,0)-IFERROR(VLOOKUP($B258,'Slutlig allokering'!$B$2:$AC$462,MATCH(L$3,'Slutlig allokering'!$B$2:$AJ$2,0),FALSE)/1,0)</f>
        <v>18.578099999999999</v>
      </c>
      <c r="M258" s="143">
        <f>IFERROR(VLOOKUP($B258,Miljö!$B$1:$S$477,MATCH(M$2,Miljö!$B$1:$X$1,0),FALSE)/1,0)-IFERROR(VLOOKUP($B258,'Slutlig allokering'!$B$2:$AC$462,MATCH(M$3,'Slutlig allokering'!$B$2:$AJ$2,0),FALSE)/1,0)</f>
        <v>1.0634999999999999</v>
      </c>
      <c r="N258">
        <f>IFERROR(VLOOKUP($B258,Kraftvärmeprod!$B$1:$AH$479,MATCH(N$2,Kraftvärmeprod!$B$1:$AG$1,0),FALSE)/1,0)-IFERROR(VLOOKUP($B258,'Slutlig allokering'!$B$2:$AC$462,MATCH(N$3,'Slutlig allokering'!$B$2:$AJ$2,0),FALSE)/1,0)</f>
        <v>0</v>
      </c>
      <c r="O258">
        <f>IFERROR(VLOOKUP($B258,Kraftvärmeprod!$B$1:$AH$479,MATCH(O$2,Kraftvärmeprod!$B$1:$AG$1,0),FALSE)/1,0)-IFERROR(VLOOKUP($B258,'Slutlig allokering'!$B$2:$AC$462,MATCH(O$3,'Slutlig allokering'!$B$2:$AJ$2,0),FALSE)/1,0)</f>
        <v>0</v>
      </c>
      <c r="P258">
        <f>IFERROR(VLOOKUP($B258,Kraftvärmeprod!$B$1:$AH$479,MATCH(P$2,Kraftvärmeprod!$B$1:$AG$1,0),FALSE)/1,0)-IFERROR(VLOOKUP($B258,'Slutlig allokering'!$B$2:$AC$462,MATCH(P$3,'Slutlig allokering'!$B$2:$AJ$2,0),FALSE)/1,0)</f>
        <v>0</v>
      </c>
      <c r="Q258">
        <f>IFERROR(VLOOKUP($B258,Kraftvärmeprod!$B$1:$AH$479,MATCH(Q$2,Kraftvärmeprod!$B$1:$AG$1,0),FALSE)/1,0)-IFERROR(VLOOKUP($B258,'Slutlig allokering'!$B$2:$AC$462,MATCH(Q$3,'Slutlig allokering'!$B$2:$AJ$2,0),FALSE)/1,0)</f>
        <v>0</v>
      </c>
      <c r="R258">
        <f>IFERROR(VLOOKUP($B258,Kraftvärmeprod!$B$1:$AH$479,MATCH(R$2,Kraftvärmeprod!$B$1:$AG$1,0),FALSE)/1,0)-IFERROR(VLOOKUP($B258,'Slutlig allokering'!$B$2:$AC$462,MATCH(R$3,'Slutlig allokering'!$B$2:$AJ$2,0),FALSE)/1,0)</f>
        <v>0</v>
      </c>
      <c r="S258">
        <f>IFERROR(VLOOKUP($B258,Kraftvärmeprod!$B$1:$AH$479,MATCH(S$2,Kraftvärmeprod!$B$1:$AG$1,0),FALSE)/1,0)-IFERROR(VLOOKUP($B258,'Slutlig allokering'!$B$2:$AC$462,MATCH(S$3,'Slutlig allokering'!$B$2:$AJ$2,0),FALSE)/1,0)</f>
        <v>0</v>
      </c>
      <c r="T258">
        <f>IFERROR(VLOOKUP($B258,Kraftvärmeprod!$B$1:$AH$479,MATCH(T$2,Kraftvärmeprod!$B$1:$AG$1,0),FALSE)/1,0)-IFERROR(VLOOKUP($B258,'Slutlig allokering'!$B$2:$AC$462,MATCH(T$3,'Slutlig allokering'!$B$2:$AJ$2,0),FALSE)/1,0)</f>
        <v>0</v>
      </c>
      <c r="U258">
        <f>IFERROR(VLOOKUP($B258,Kraftvärmeprod!$B$1:$AH$479,MATCH(U$2,Kraftvärmeprod!$B$1:$AG$1,0),FALSE)/1,0)-IFERROR(VLOOKUP($B258,'Slutlig allokering'!$B$2:$AC$462,MATCH(U$3,'Slutlig allokering'!$B$2:$AJ$2,0),FALSE)/1,0)</f>
        <v>0</v>
      </c>
      <c r="V258">
        <f>IFERROR(VLOOKUP($B258,Kraftvärmeprod!$B$1:$AH$479,MATCH(V$2,Kraftvärmeprod!$B$1:$AG$1,0),FALSE)/1,0)-IFERROR(VLOOKUP($B258,'Slutlig allokering'!$B$2:$AC$462,MATCH(V$3,'Slutlig allokering'!$B$2:$AJ$2,0),FALSE)/1,0)</f>
        <v>0</v>
      </c>
      <c r="W258">
        <f>IFERROR(VLOOKUP($B258,Kraftvärmeprod!$B$1:$AH$479,MATCH(W$2,Kraftvärmeprod!$B$1:$AG$1,0),FALSE)/1,0)-IFERROR(VLOOKUP($B258,'Slutlig allokering'!$B$2:$AC$462,MATCH(W$3,'Slutlig allokering'!$B$2:$AJ$2,0),FALSE)/1,0)</f>
        <v>0</v>
      </c>
      <c r="X258">
        <f>IFERROR(VLOOKUP($B258,Kraftvärmeprod!$B$1:$AH$479,MATCH(X$2,Kraftvärmeprod!$B$1:$AG$1,0),FALSE)/1,0)-IFERROR(VLOOKUP($B258,'Slutlig allokering'!$B$2:$AC$462,MATCH(X$3,'Slutlig allokering'!$B$2:$AJ$2,0),FALSE)/1,0)</f>
        <v>0</v>
      </c>
      <c r="Y258">
        <f>IFERROR(VLOOKUP($B258,Kraftvärmeprod!$B$1:$AH$479,MATCH(Y$2,Kraftvärmeprod!$B$1:$AG$1,0),FALSE)/1,0)-IFERROR(VLOOKUP($B258,'Slutlig allokering'!$B$2:$AC$462,MATCH(Y$3,'Slutlig allokering'!$B$2:$AJ$2,0),FALSE)/1,0)</f>
        <v>0</v>
      </c>
      <c r="Z258">
        <f>IFERROR(VLOOKUP($B258,Kraftvärmeprod!$B$1:$AH$479,MATCH(Z$2,Kraftvärmeprod!$B$1:$AG$1,0),FALSE)/1,0)-IFERROR(VLOOKUP($B258,'Slutlig allokering'!$B$2:$AC$462,MATCH(Z$3,'Slutlig allokering'!$B$2:$AJ$2,0),FALSE)/1,0)</f>
        <v>0</v>
      </c>
      <c r="AA258">
        <f>IFERROR(VLOOKUP($B258,Kraftvärmeprod!$B$1:$AH$479,MATCH(AA$2,Kraftvärmeprod!$B$1:$AG$1,0),FALSE)/1,0)-IFERROR(VLOOKUP($B258,'Slutlig allokering'!$B$2:$AC$462,MATCH(AA$3,'Slutlig allokering'!$B$2:$AJ$2,0),FALSE)/1,0)</f>
        <v>0</v>
      </c>
      <c r="AB258">
        <f>IFERROR(VLOOKUP($B258,Kraftvärmeprod!$B$1:$AH$479,MATCH(AB$2,Kraftvärmeprod!$B$1:$AG$1,0),FALSE)/1,0)-IFERROR(VLOOKUP($B258,'Slutlig allokering'!$B$2:$AC$462,MATCH(AB$3,'Slutlig allokering'!$B$2:$AJ$2,0),FALSE)/1,0)</f>
        <v>32.629100000000008</v>
      </c>
      <c r="AE258">
        <f t="shared" si="6"/>
        <v>51.207200000000007</v>
      </c>
      <c r="AG258">
        <f>IFERROR(VLOOKUP(B258,'Slutlig allokering'!$B$2:$AJ$462,MATCH("Summa justerad allokerad tillförd energi (utan hjälpel och rökgaskondensering):",'Slutlig allokering'!$B$2:$AK$2,0),FALSE)/1,"")</f>
        <v>141.87280000000001</v>
      </c>
      <c r="AI258" s="55">
        <f>IFERROR(1-VLOOKUP(B258,'Slutlig allokering'!$B$2:$AJ$462,MATCH("Andel av bränsle i kvv som allokerats till värme, exklusive rökgaskondensering och hjälpel",'Slutlig allokering'!$B$2:$AK$2,0),FALSE),"")</f>
        <v>0.2652123472135901</v>
      </c>
      <c r="AK258" s="55">
        <f t="shared" si="7"/>
        <v>0.26521234721359022</v>
      </c>
    </row>
    <row r="259" spans="1:37" x14ac:dyDescent="0.25">
      <c r="A259" s="28" t="s">
        <v>350</v>
      </c>
      <c r="B259" s="28" t="s">
        <v>351</v>
      </c>
      <c r="C259" t="str">
        <f>IFERROR(VLOOKUP($B259,Kraftvärmeprod!$B$1:$AH$479,MATCH(C$3,Kraftvärmeprod!$B$1:$AG$1,0),FALSE)/1,"")</f>
        <v/>
      </c>
      <c r="D259" t="str">
        <f>IFERROR(VLOOKUP($B259,Kraftvärmeprod!$B$1:$AH$479,MATCH(D$3,Kraftvärmeprod!$B$1:$AG$1,0),FALSE)/1,"")</f>
        <v/>
      </c>
      <c r="E259">
        <f>IFERROR(VLOOKUP($B259,Kraftvärmeprod!$B$1:$AH$479,MATCH(E$2,Kraftvärmeprod!$B$1:$AG$1,0),FALSE)/1,0)-IFERROR(VLOOKUP($B259,'Slutlig allokering'!$B$2:$AC$462,MATCH(E$3,'Slutlig allokering'!$B$2:$AJ$2,0),FALSE)/1,0)</f>
        <v>0</v>
      </c>
      <c r="F259">
        <f>IFERROR(VLOOKUP($B259,Kraftvärmeprod!$B$1:$AH$479,MATCH(F$2,Kraftvärmeprod!$B$1:$AG$1,0),FALSE)/1,0)-IFERROR(VLOOKUP($B259,'Slutlig allokering'!$B$2:$AC$462,MATCH(F$3,'Slutlig allokering'!$B$2:$AJ$2,0),FALSE)/1,0)</f>
        <v>0</v>
      </c>
      <c r="G259">
        <f>IFERROR(VLOOKUP($B259,Kraftvärmeprod!$B$1:$AH$479,MATCH(G$2,Kraftvärmeprod!$B$1:$AG$1,0),FALSE)/1,0)-IFERROR(VLOOKUP($B259,'Slutlig allokering'!$B$2:$AC$462,MATCH(G$3,'Slutlig allokering'!$B$2:$AJ$2,0),FALSE)/1,0)</f>
        <v>0</v>
      </c>
      <c r="H259">
        <f>IFERROR(VLOOKUP($B259,Kraftvärmeprod!$B$1:$AH$479,MATCH(H$2,Kraftvärmeprod!$B$1:$AG$1,0),FALSE)/1,0)-IFERROR(VLOOKUP($B259,'Slutlig allokering'!$B$2:$AC$462,MATCH(H$3,'Slutlig allokering'!$B$2:$AJ$2,0),FALSE)/1,0)</f>
        <v>0</v>
      </c>
      <c r="I259">
        <f>IFERROR(VLOOKUP($B259,Kraftvärmeprod!$B$1:$AH$479,MATCH(I$2,Kraftvärmeprod!$B$1:$AG$1,0),FALSE)/1,0)-IFERROR(VLOOKUP($B259,'Slutlig allokering'!$B$2:$AC$462,MATCH(I$3,'Slutlig allokering'!$B$2:$AJ$2,0),FALSE)/1,0)</f>
        <v>0</v>
      </c>
      <c r="J259">
        <f>IFERROR(VLOOKUP($B259,Kraftvärmeprod!$B$1:$AH$479,MATCH(J$2,Kraftvärmeprod!$B$1:$AG$1,0),FALSE)/1,0)-IFERROR(VLOOKUP($B259,'Slutlig allokering'!$B$2:$AC$462,MATCH(J$3,'Slutlig allokering'!$B$2:$AJ$2,0),FALSE)/1,0)</f>
        <v>0</v>
      </c>
      <c r="K259">
        <f>IFERROR(VLOOKUP($B259,Kraftvärmeprod!$B$1:$AH$479,MATCH(K$2,Kraftvärmeprod!$B$1:$AG$1,0),FALSE)/1,0)-IFERROR(VLOOKUP($B259,'Slutlig allokering'!$B$2:$AC$462,MATCH(K$3,'Slutlig allokering'!$B$2:$AJ$2,0),FALSE)/1,0)</f>
        <v>0</v>
      </c>
      <c r="L259">
        <f>IFERROR(VLOOKUP($B259,Kraftvärmeprod!$B$1:$AH$479,MATCH(L$2,Kraftvärmeprod!$B$1:$AG$1,0),FALSE)/1,0)-IFERROR(VLOOKUP($B259,'Slutlig allokering'!$B$2:$AC$462,MATCH(L$3,'Slutlig allokering'!$B$2:$AJ$2,0),FALSE)/1,0)</f>
        <v>0</v>
      </c>
      <c r="M259" s="143">
        <f>IFERROR(VLOOKUP($B259,Miljö!$B$1:$S$477,MATCH(M$2,Miljö!$B$1:$X$1,0),FALSE)/1,0)-IFERROR(VLOOKUP($B259,'Slutlig allokering'!$B$2:$AC$462,MATCH(M$3,'Slutlig allokering'!$B$2:$AJ$2,0),FALSE)/1,0)</f>
        <v>0</v>
      </c>
      <c r="N259">
        <f>IFERROR(VLOOKUP($B259,Kraftvärmeprod!$B$1:$AH$479,MATCH(N$2,Kraftvärmeprod!$B$1:$AG$1,0),FALSE)/1,0)-IFERROR(VLOOKUP($B259,'Slutlig allokering'!$B$2:$AC$462,MATCH(N$3,'Slutlig allokering'!$B$2:$AJ$2,0),FALSE)/1,0)</f>
        <v>0</v>
      </c>
      <c r="O259">
        <f>IFERROR(VLOOKUP($B259,Kraftvärmeprod!$B$1:$AH$479,MATCH(O$2,Kraftvärmeprod!$B$1:$AG$1,0),FALSE)/1,0)-IFERROR(VLOOKUP($B259,'Slutlig allokering'!$B$2:$AC$462,MATCH(O$3,'Slutlig allokering'!$B$2:$AJ$2,0),FALSE)/1,0)</f>
        <v>0</v>
      </c>
      <c r="P259">
        <f>IFERROR(VLOOKUP($B259,Kraftvärmeprod!$B$1:$AH$479,MATCH(P$2,Kraftvärmeprod!$B$1:$AG$1,0),FALSE)/1,0)-IFERROR(VLOOKUP($B259,'Slutlig allokering'!$B$2:$AC$462,MATCH(P$3,'Slutlig allokering'!$B$2:$AJ$2,0),FALSE)/1,0)</f>
        <v>0</v>
      </c>
      <c r="Q259">
        <f>IFERROR(VLOOKUP($B259,Kraftvärmeprod!$B$1:$AH$479,MATCH(Q$2,Kraftvärmeprod!$B$1:$AG$1,0),FALSE)/1,0)-IFERROR(VLOOKUP($B259,'Slutlig allokering'!$B$2:$AC$462,MATCH(Q$3,'Slutlig allokering'!$B$2:$AJ$2,0),FALSE)/1,0)</f>
        <v>0</v>
      </c>
      <c r="R259">
        <f>IFERROR(VLOOKUP($B259,Kraftvärmeprod!$B$1:$AH$479,MATCH(R$2,Kraftvärmeprod!$B$1:$AG$1,0),FALSE)/1,0)-IFERROR(VLOOKUP($B259,'Slutlig allokering'!$B$2:$AC$462,MATCH(R$3,'Slutlig allokering'!$B$2:$AJ$2,0),FALSE)/1,0)</f>
        <v>0</v>
      </c>
      <c r="S259">
        <f>IFERROR(VLOOKUP($B259,Kraftvärmeprod!$B$1:$AH$479,MATCH(S$2,Kraftvärmeprod!$B$1:$AG$1,0),FALSE)/1,0)-IFERROR(VLOOKUP($B259,'Slutlig allokering'!$B$2:$AC$462,MATCH(S$3,'Slutlig allokering'!$B$2:$AJ$2,0),FALSE)/1,0)</f>
        <v>0</v>
      </c>
      <c r="T259">
        <f>IFERROR(VLOOKUP($B259,Kraftvärmeprod!$B$1:$AH$479,MATCH(T$2,Kraftvärmeprod!$B$1:$AG$1,0),FALSE)/1,0)-IFERROR(VLOOKUP($B259,'Slutlig allokering'!$B$2:$AC$462,MATCH(T$3,'Slutlig allokering'!$B$2:$AJ$2,0),FALSE)/1,0)</f>
        <v>0</v>
      </c>
      <c r="U259">
        <f>IFERROR(VLOOKUP($B259,Kraftvärmeprod!$B$1:$AH$479,MATCH(U$2,Kraftvärmeprod!$B$1:$AG$1,0),FALSE)/1,0)-IFERROR(VLOOKUP($B259,'Slutlig allokering'!$B$2:$AC$462,MATCH(U$3,'Slutlig allokering'!$B$2:$AJ$2,0),FALSE)/1,0)</f>
        <v>0</v>
      </c>
      <c r="V259">
        <f>IFERROR(VLOOKUP($B259,Kraftvärmeprod!$B$1:$AH$479,MATCH(V$2,Kraftvärmeprod!$B$1:$AG$1,0),FALSE)/1,0)-IFERROR(VLOOKUP($B259,'Slutlig allokering'!$B$2:$AC$462,MATCH(V$3,'Slutlig allokering'!$B$2:$AJ$2,0),FALSE)/1,0)</f>
        <v>0</v>
      </c>
      <c r="W259">
        <f>IFERROR(VLOOKUP($B259,Kraftvärmeprod!$B$1:$AH$479,MATCH(W$2,Kraftvärmeprod!$B$1:$AG$1,0),FALSE)/1,0)-IFERROR(VLOOKUP($B259,'Slutlig allokering'!$B$2:$AC$462,MATCH(W$3,'Slutlig allokering'!$B$2:$AJ$2,0),FALSE)/1,0)</f>
        <v>0</v>
      </c>
      <c r="X259">
        <f>IFERROR(VLOOKUP($B259,Kraftvärmeprod!$B$1:$AH$479,MATCH(X$2,Kraftvärmeprod!$B$1:$AG$1,0),FALSE)/1,0)-IFERROR(VLOOKUP($B259,'Slutlig allokering'!$B$2:$AC$462,MATCH(X$3,'Slutlig allokering'!$B$2:$AJ$2,0),FALSE)/1,0)</f>
        <v>0</v>
      </c>
      <c r="Y259">
        <f>IFERROR(VLOOKUP($B259,Kraftvärmeprod!$B$1:$AH$479,MATCH(Y$2,Kraftvärmeprod!$B$1:$AG$1,0),FALSE)/1,0)-IFERROR(VLOOKUP($B259,'Slutlig allokering'!$B$2:$AC$462,MATCH(Y$3,'Slutlig allokering'!$B$2:$AJ$2,0),FALSE)/1,0)</f>
        <v>0</v>
      </c>
      <c r="Z259">
        <f>IFERROR(VLOOKUP($B259,Kraftvärmeprod!$B$1:$AH$479,MATCH(Z$2,Kraftvärmeprod!$B$1:$AG$1,0),FALSE)/1,0)-IFERROR(VLOOKUP($B259,'Slutlig allokering'!$B$2:$AC$462,MATCH(Z$3,'Slutlig allokering'!$B$2:$AJ$2,0),FALSE)/1,0)</f>
        <v>0</v>
      </c>
      <c r="AA259">
        <f>IFERROR(VLOOKUP($B259,Kraftvärmeprod!$B$1:$AH$479,MATCH(AA$2,Kraftvärmeprod!$B$1:$AG$1,0),FALSE)/1,0)-IFERROR(VLOOKUP($B259,'Slutlig allokering'!$B$2:$AC$462,MATCH(AA$3,'Slutlig allokering'!$B$2:$AJ$2,0),FALSE)/1,0)</f>
        <v>0</v>
      </c>
      <c r="AB259">
        <f>IFERROR(VLOOKUP($B259,Kraftvärmeprod!$B$1:$AH$479,MATCH(AB$2,Kraftvärmeprod!$B$1:$AG$1,0),FALSE)/1,0)-IFERROR(VLOOKUP($B259,'Slutlig allokering'!$B$2:$AC$462,MATCH(AB$3,'Slutlig allokering'!$B$2:$AJ$2,0),FALSE)/1,0)</f>
        <v>0</v>
      </c>
      <c r="AE259">
        <f t="shared" si="6"/>
        <v>0</v>
      </c>
      <c r="AG259">
        <f>IFERROR(VLOOKUP(B259,'Slutlig allokering'!$B$2:$AJ$462,MATCH("Summa justerad allokerad tillförd energi (utan hjälpel och rökgaskondensering):",'Slutlig allokering'!$B$2:$AK$2,0),FALSE)/1,"")</f>
        <v>0</v>
      </c>
      <c r="AI259" s="55" t="str">
        <f>IFERROR(1-VLOOKUP(B259,'Slutlig allokering'!$B$2:$AJ$462,MATCH("Andel av bränsle i kvv som allokerats till värme, exklusive rökgaskondensering och hjälpel",'Slutlig allokering'!$B$2:$AK$2,0),FALSE),"")</f>
        <v/>
      </c>
      <c r="AK259" s="55" t="str">
        <f t="shared" si="7"/>
        <v/>
      </c>
    </row>
    <row r="260" spans="1:37" x14ac:dyDescent="0.25">
      <c r="A260" s="28" t="s">
        <v>350</v>
      </c>
      <c r="B260" s="28" t="s">
        <v>352</v>
      </c>
      <c r="C260" t="str">
        <f>IFERROR(VLOOKUP($B260,Kraftvärmeprod!$B$1:$AH$479,MATCH(C$3,Kraftvärmeprod!$B$1:$AG$1,0),FALSE)/1,"")</f>
        <v/>
      </c>
      <c r="D260" t="str">
        <f>IFERROR(VLOOKUP($B260,Kraftvärmeprod!$B$1:$AH$479,MATCH(D$3,Kraftvärmeprod!$B$1:$AG$1,0),FALSE)/1,"")</f>
        <v/>
      </c>
      <c r="E260">
        <f>IFERROR(VLOOKUP($B260,Kraftvärmeprod!$B$1:$AH$479,MATCH(E$2,Kraftvärmeprod!$B$1:$AG$1,0),FALSE)/1,0)-IFERROR(VLOOKUP($B260,'Slutlig allokering'!$B$2:$AC$462,MATCH(E$3,'Slutlig allokering'!$B$2:$AJ$2,0),FALSE)/1,0)</f>
        <v>0</v>
      </c>
      <c r="F260">
        <f>IFERROR(VLOOKUP($B260,Kraftvärmeprod!$B$1:$AH$479,MATCH(F$2,Kraftvärmeprod!$B$1:$AG$1,0),FALSE)/1,0)-IFERROR(VLOOKUP($B260,'Slutlig allokering'!$B$2:$AC$462,MATCH(F$3,'Slutlig allokering'!$B$2:$AJ$2,0),FALSE)/1,0)</f>
        <v>0</v>
      </c>
      <c r="G260">
        <f>IFERROR(VLOOKUP($B260,Kraftvärmeprod!$B$1:$AH$479,MATCH(G$2,Kraftvärmeprod!$B$1:$AG$1,0),FALSE)/1,0)-IFERROR(VLOOKUP($B260,'Slutlig allokering'!$B$2:$AC$462,MATCH(G$3,'Slutlig allokering'!$B$2:$AJ$2,0),FALSE)/1,0)</f>
        <v>0</v>
      </c>
      <c r="H260">
        <f>IFERROR(VLOOKUP($B260,Kraftvärmeprod!$B$1:$AH$479,MATCH(H$2,Kraftvärmeprod!$B$1:$AG$1,0),FALSE)/1,0)-IFERROR(VLOOKUP($B260,'Slutlig allokering'!$B$2:$AC$462,MATCH(H$3,'Slutlig allokering'!$B$2:$AJ$2,0),FALSE)/1,0)</f>
        <v>0</v>
      </c>
      <c r="I260">
        <f>IFERROR(VLOOKUP($B260,Kraftvärmeprod!$B$1:$AH$479,MATCH(I$2,Kraftvärmeprod!$B$1:$AG$1,0),FALSE)/1,0)-IFERROR(VLOOKUP($B260,'Slutlig allokering'!$B$2:$AC$462,MATCH(I$3,'Slutlig allokering'!$B$2:$AJ$2,0),FALSE)/1,0)</f>
        <v>0</v>
      </c>
      <c r="J260">
        <f>IFERROR(VLOOKUP($B260,Kraftvärmeprod!$B$1:$AH$479,MATCH(J$2,Kraftvärmeprod!$B$1:$AG$1,0),FALSE)/1,0)-IFERROR(VLOOKUP($B260,'Slutlig allokering'!$B$2:$AC$462,MATCH(J$3,'Slutlig allokering'!$B$2:$AJ$2,0),FALSE)/1,0)</f>
        <v>0</v>
      </c>
      <c r="K260">
        <f>IFERROR(VLOOKUP($B260,Kraftvärmeprod!$B$1:$AH$479,MATCH(K$2,Kraftvärmeprod!$B$1:$AG$1,0),FALSE)/1,0)-IFERROR(VLOOKUP($B260,'Slutlig allokering'!$B$2:$AC$462,MATCH(K$3,'Slutlig allokering'!$B$2:$AJ$2,0),FALSE)/1,0)</f>
        <v>0</v>
      </c>
      <c r="L260">
        <f>IFERROR(VLOOKUP($B260,Kraftvärmeprod!$B$1:$AH$479,MATCH(L$2,Kraftvärmeprod!$B$1:$AG$1,0),FALSE)/1,0)-IFERROR(VLOOKUP($B260,'Slutlig allokering'!$B$2:$AC$462,MATCH(L$3,'Slutlig allokering'!$B$2:$AJ$2,0),FALSE)/1,0)</f>
        <v>0</v>
      </c>
      <c r="M260" s="143">
        <f>IFERROR(VLOOKUP($B260,Miljö!$B$1:$S$477,MATCH(M$2,Miljö!$B$1:$X$1,0),FALSE)/1,0)-IFERROR(VLOOKUP($B260,'Slutlig allokering'!$B$2:$AC$462,MATCH(M$3,'Slutlig allokering'!$B$2:$AJ$2,0),FALSE)/1,0)</f>
        <v>0</v>
      </c>
      <c r="N260">
        <f>IFERROR(VLOOKUP($B260,Kraftvärmeprod!$B$1:$AH$479,MATCH(N$2,Kraftvärmeprod!$B$1:$AG$1,0),FALSE)/1,0)-IFERROR(VLOOKUP($B260,'Slutlig allokering'!$B$2:$AC$462,MATCH(N$3,'Slutlig allokering'!$B$2:$AJ$2,0),FALSE)/1,0)</f>
        <v>0</v>
      </c>
      <c r="O260">
        <f>IFERROR(VLOOKUP($B260,Kraftvärmeprod!$B$1:$AH$479,MATCH(O$2,Kraftvärmeprod!$B$1:$AG$1,0),FALSE)/1,0)-IFERROR(VLOOKUP($B260,'Slutlig allokering'!$B$2:$AC$462,MATCH(O$3,'Slutlig allokering'!$B$2:$AJ$2,0),FALSE)/1,0)</f>
        <v>0</v>
      </c>
      <c r="P260">
        <f>IFERROR(VLOOKUP($B260,Kraftvärmeprod!$B$1:$AH$479,MATCH(P$2,Kraftvärmeprod!$B$1:$AG$1,0),FALSE)/1,0)-IFERROR(VLOOKUP($B260,'Slutlig allokering'!$B$2:$AC$462,MATCH(P$3,'Slutlig allokering'!$B$2:$AJ$2,0),FALSE)/1,0)</f>
        <v>0</v>
      </c>
      <c r="Q260">
        <f>IFERROR(VLOOKUP($B260,Kraftvärmeprod!$B$1:$AH$479,MATCH(Q$2,Kraftvärmeprod!$B$1:$AG$1,0),FALSE)/1,0)-IFERROR(VLOOKUP($B260,'Slutlig allokering'!$B$2:$AC$462,MATCH(Q$3,'Slutlig allokering'!$B$2:$AJ$2,0),FALSE)/1,0)</f>
        <v>0</v>
      </c>
      <c r="R260">
        <f>IFERROR(VLOOKUP($B260,Kraftvärmeprod!$B$1:$AH$479,MATCH(R$2,Kraftvärmeprod!$B$1:$AG$1,0),FALSE)/1,0)-IFERROR(VLOOKUP($B260,'Slutlig allokering'!$B$2:$AC$462,MATCH(R$3,'Slutlig allokering'!$B$2:$AJ$2,0),FALSE)/1,0)</f>
        <v>0</v>
      </c>
      <c r="S260">
        <f>IFERROR(VLOOKUP($B260,Kraftvärmeprod!$B$1:$AH$479,MATCH(S$2,Kraftvärmeprod!$B$1:$AG$1,0),FALSE)/1,0)-IFERROR(VLOOKUP($B260,'Slutlig allokering'!$B$2:$AC$462,MATCH(S$3,'Slutlig allokering'!$B$2:$AJ$2,0),FALSE)/1,0)</f>
        <v>0</v>
      </c>
      <c r="T260">
        <f>IFERROR(VLOOKUP($B260,Kraftvärmeprod!$B$1:$AH$479,MATCH(T$2,Kraftvärmeprod!$B$1:$AG$1,0),FALSE)/1,0)-IFERROR(VLOOKUP($B260,'Slutlig allokering'!$B$2:$AC$462,MATCH(T$3,'Slutlig allokering'!$B$2:$AJ$2,0),FALSE)/1,0)</f>
        <v>0</v>
      </c>
      <c r="U260">
        <f>IFERROR(VLOOKUP($B260,Kraftvärmeprod!$B$1:$AH$479,MATCH(U$2,Kraftvärmeprod!$B$1:$AG$1,0),FALSE)/1,0)-IFERROR(VLOOKUP($B260,'Slutlig allokering'!$B$2:$AC$462,MATCH(U$3,'Slutlig allokering'!$B$2:$AJ$2,0),FALSE)/1,0)</f>
        <v>0</v>
      </c>
      <c r="V260">
        <f>IFERROR(VLOOKUP($B260,Kraftvärmeprod!$B$1:$AH$479,MATCH(V$2,Kraftvärmeprod!$B$1:$AG$1,0),FALSE)/1,0)-IFERROR(VLOOKUP($B260,'Slutlig allokering'!$B$2:$AC$462,MATCH(V$3,'Slutlig allokering'!$B$2:$AJ$2,0),FALSE)/1,0)</f>
        <v>0</v>
      </c>
      <c r="W260">
        <f>IFERROR(VLOOKUP($B260,Kraftvärmeprod!$B$1:$AH$479,MATCH(W$2,Kraftvärmeprod!$B$1:$AG$1,0),FALSE)/1,0)-IFERROR(VLOOKUP($B260,'Slutlig allokering'!$B$2:$AC$462,MATCH(W$3,'Slutlig allokering'!$B$2:$AJ$2,0),FALSE)/1,0)</f>
        <v>0</v>
      </c>
      <c r="X260">
        <f>IFERROR(VLOOKUP($B260,Kraftvärmeprod!$B$1:$AH$479,MATCH(X$2,Kraftvärmeprod!$B$1:$AG$1,0),FALSE)/1,0)-IFERROR(VLOOKUP($B260,'Slutlig allokering'!$B$2:$AC$462,MATCH(X$3,'Slutlig allokering'!$B$2:$AJ$2,0),FALSE)/1,0)</f>
        <v>0</v>
      </c>
      <c r="Y260">
        <f>IFERROR(VLOOKUP($B260,Kraftvärmeprod!$B$1:$AH$479,MATCH(Y$2,Kraftvärmeprod!$B$1:$AG$1,0),FALSE)/1,0)-IFERROR(VLOOKUP($B260,'Slutlig allokering'!$B$2:$AC$462,MATCH(Y$3,'Slutlig allokering'!$B$2:$AJ$2,0),FALSE)/1,0)</f>
        <v>0</v>
      </c>
      <c r="Z260">
        <f>IFERROR(VLOOKUP($B260,Kraftvärmeprod!$B$1:$AH$479,MATCH(Z$2,Kraftvärmeprod!$B$1:$AG$1,0),FALSE)/1,0)-IFERROR(VLOOKUP($B260,'Slutlig allokering'!$B$2:$AC$462,MATCH(Z$3,'Slutlig allokering'!$B$2:$AJ$2,0),FALSE)/1,0)</f>
        <v>0</v>
      </c>
      <c r="AA260">
        <f>IFERROR(VLOOKUP($B260,Kraftvärmeprod!$B$1:$AH$479,MATCH(AA$2,Kraftvärmeprod!$B$1:$AG$1,0),FALSE)/1,0)-IFERROR(VLOOKUP($B260,'Slutlig allokering'!$B$2:$AC$462,MATCH(AA$3,'Slutlig allokering'!$B$2:$AJ$2,0),FALSE)/1,0)</f>
        <v>0</v>
      </c>
      <c r="AB260">
        <f>IFERROR(VLOOKUP($B260,Kraftvärmeprod!$B$1:$AH$479,MATCH(AB$2,Kraftvärmeprod!$B$1:$AG$1,0),FALSE)/1,0)-IFERROR(VLOOKUP($B260,'Slutlig allokering'!$B$2:$AC$462,MATCH(AB$3,'Slutlig allokering'!$B$2:$AJ$2,0),FALSE)/1,0)</f>
        <v>0</v>
      </c>
      <c r="AE260">
        <f t="shared" si="6"/>
        <v>0</v>
      </c>
      <c r="AG260">
        <f>IFERROR(VLOOKUP(B260,'Slutlig allokering'!$B$2:$AJ$462,MATCH("Summa justerad allokerad tillförd energi (utan hjälpel och rökgaskondensering):",'Slutlig allokering'!$B$2:$AK$2,0),FALSE)/1,"")</f>
        <v>0</v>
      </c>
      <c r="AI260" s="55" t="str">
        <f>IFERROR(1-VLOOKUP(B260,'Slutlig allokering'!$B$2:$AJ$462,MATCH("Andel av bränsle i kvv som allokerats till värme, exklusive rökgaskondensering och hjälpel",'Slutlig allokering'!$B$2:$AK$2,0),FALSE),"")</f>
        <v/>
      </c>
      <c r="AK260" s="55" t="str">
        <f t="shared" si="7"/>
        <v/>
      </c>
    </row>
    <row r="261" spans="1:37" x14ac:dyDescent="0.25">
      <c r="A261" s="28" t="s">
        <v>350</v>
      </c>
      <c r="B261" s="28" t="s">
        <v>353</v>
      </c>
      <c r="C261">
        <f>IFERROR(VLOOKUP($B261,Kraftvärmeprod!$B$1:$AH$479,MATCH(C$3,Kraftvärmeprod!$B$1:$AG$1,0),FALSE)/1,"")</f>
        <v>128</v>
      </c>
      <c r="D261">
        <f>IFERROR(VLOOKUP($B261,Kraftvärmeprod!$B$1:$AH$479,MATCH(D$3,Kraftvärmeprod!$B$1:$AG$1,0),FALSE)/1,"")</f>
        <v>32.799999999999997</v>
      </c>
      <c r="E261">
        <f>IFERROR(VLOOKUP($B261,Kraftvärmeprod!$B$1:$AH$479,MATCH(E$2,Kraftvärmeprod!$B$1:$AG$1,0),FALSE)/1,0)-IFERROR(VLOOKUP($B261,'Slutlig allokering'!$B$2:$AC$462,MATCH(E$3,'Slutlig allokering'!$B$2:$AJ$2,0),FALSE)/1,0)</f>
        <v>0</v>
      </c>
      <c r="F261">
        <f>IFERROR(VLOOKUP($B261,Kraftvärmeprod!$B$1:$AH$479,MATCH(F$2,Kraftvärmeprod!$B$1:$AG$1,0),FALSE)/1,0)-IFERROR(VLOOKUP($B261,'Slutlig allokering'!$B$2:$AC$462,MATCH(F$3,'Slutlig allokering'!$B$2:$AJ$2,0),FALSE)/1,0)</f>
        <v>0</v>
      </c>
      <c r="G261">
        <f>IFERROR(VLOOKUP($B261,Kraftvärmeprod!$B$1:$AH$479,MATCH(G$2,Kraftvärmeprod!$B$1:$AG$1,0),FALSE)/1,0)-IFERROR(VLOOKUP($B261,'Slutlig allokering'!$B$2:$AC$462,MATCH(G$3,'Slutlig allokering'!$B$2:$AJ$2,0),FALSE)/1,0)</f>
        <v>0</v>
      </c>
      <c r="H261">
        <f>IFERROR(VLOOKUP($B261,Kraftvärmeprod!$B$1:$AH$479,MATCH(H$2,Kraftvärmeprod!$B$1:$AG$1,0),FALSE)/1,0)-IFERROR(VLOOKUP($B261,'Slutlig allokering'!$B$2:$AC$462,MATCH(H$3,'Slutlig allokering'!$B$2:$AJ$2,0),FALSE)/1,0)</f>
        <v>0</v>
      </c>
      <c r="I261">
        <f>IFERROR(VLOOKUP($B261,Kraftvärmeprod!$B$1:$AH$479,MATCH(I$2,Kraftvärmeprod!$B$1:$AG$1,0),FALSE)/1,0)-IFERROR(VLOOKUP($B261,'Slutlig allokering'!$B$2:$AC$462,MATCH(I$3,'Slutlig allokering'!$B$2:$AJ$2,0),FALSE)/1,0)</f>
        <v>0</v>
      </c>
      <c r="J261">
        <f>IFERROR(VLOOKUP($B261,Kraftvärmeprod!$B$1:$AH$479,MATCH(J$2,Kraftvärmeprod!$B$1:$AG$1,0),FALSE)/1,0)-IFERROR(VLOOKUP($B261,'Slutlig allokering'!$B$2:$AC$462,MATCH(J$3,'Slutlig allokering'!$B$2:$AJ$2,0),FALSE)/1,0)</f>
        <v>0</v>
      </c>
      <c r="K261">
        <f>IFERROR(VLOOKUP($B261,Kraftvärmeprod!$B$1:$AH$479,MATCH(K$2,Kraftvärmeprod!$B$1:$AG$1,0),FALSE)/1,0)-IFERROR(VLOOKUP($B261,'Slutlig allokering'!$B$2:$AC$462,MATCH(K$3,'Slutlig allokering'!$B$2:$AJ$2,0),FALSE)/1,0)</f>
        <v>0</v>
      </c>
      <c r="L261">
        <f>IFERROR(VLOOKUP($B261,Kraftvärmeprod!$B$1:$AH$479,MATCH(L$2,Kraftvärmeprod!$B$1:$AG$1,0),FALSE)/1,0)-IFERROR(VLOOKUP($B261,'Slutlig allokering'!$B$2:$AC$462,MATCH(L$3,'Slutlig allokering'!$B$2:$AJ$2,0),FALSE)/1,0)</f>
        <v>48.669699999999992</v>
      </c>
      <c r="M261" s="143">
        <f>IFERROR(VLOOKUP($B261,Miljö!$B$1:$S$477,MATCH(M$2,Miljö!$B$1:$X$1,0),FALSE)/1,0)-IFERROR(VLOOKUP($B261,'Slutlig allokering'!$B$2:$AC$462,MATCH(M$3,'Slutlig allokering'!$B$2:$AJ$2,0),FALSE)/1,0)</f>
        <v>2.3299799999999999</v>
      </c>
      <c r="N261">
        <f>IFERROR(VLOOKUP($B261,Kraftvärmeprod!$B$1:$AH$479,MATCH(N$2,Kraftvärmeprod!$B$1:$AG$1,0),FALSE)/1,0)-IFERROR(VLOOKUP($B261,'Slutlig allokering'!$B$2:$AC$462,MATCH(N$3,'Slutlig allokering'!$B$2:$AJ$2,0),FALSE)/1,0)</f>
        <v>0</v>
      </c>
      <c r="O261">
        <f>IFERROR(VLOOKUP($B261,Kraftvärmeprod!$B$1:$AH$479,MATCH(O$2,Kraftvärmeprod!$B$1:$AG$1,0),FALSE)/1,0)-IFERROR(VLOOKUP($B261,'Slutlig allokering'!$B$2:$AC$462,MATCH(O$3,'Slutlig allokering'!$B$2:$AJ$2,0),FALSE)/1,0)</f>
        <v>0</v>
      </c>
      <c r="P261">
        <f>IFERROR(VLOOKUP($B261,Kraftvärmeprod!$B$1:$AH$479,MATCH(P$2,Kraftvärmeprod!$B$1:$AG$1,0),FALSE)/1,0)-IFERROR(VLOOKUP($B261,'Slutlig allokering'!$B$2:$AC$462,MATCH(P$3,'Slutlig allokering'!$B$2:$AJ$2,0),FALSE)/1,0)</f>
        <v>0</v>
      </c>
      <c r="Q261">
        <f>IFERROR(VLOOKUP($B261,Kraftvärmeprod!$B$1:$AH$479,MATCH(Q$2,Kraftvärmeprod!$B$1:$AG$1,0),FALSE)/1,0)-IFERROR(VLOOKUP($B261,'Slutlig allokering'!$B$2:$AC$462,MATCH(Q$3,'Slutlig allokering'!$B$2:$AJ$2,0),FALSE)/1,0)</f>
        <v>0</v>
      </c>
      <c r="R261">
        <f>IFERROR(VLOOKUP($B261,Kraftvärmeprod!$B$1:$AH$479,MATCH(R$2,Kraftvärmeprod!$B$1:$AG$1,0),FALSE)/1,0)-IFERROR(VLOOKUP($B261,'Slutlig allokering'!$B$2:$AC$462,MATCH(R$3,'Slutlig allokering'!$B$2:$AJ$2,0),FALSE)/1,0)</f>
        <v>0</v>
      </c>
      <c r="S261">
        <f>IFERROR(VLOOKUP($B261,Kraftvärmeprod!$B$1:$AH$479,MATCH(S$2,Kraftvärmeprod!$B$1:$AG$1,0),FALSE)/1,0)-IFERROR(VLOOKUP($B261,'Slutlig allokering'!$B$2:$AC$462,MATCH(S$3,'Slutlig allokering'!$B$2:$AJ$2,0),FALSE)/1,0)</f>
        <v>0</v>
      </c>
      <c r="T261">
        <f>IFERROR(VLOOKUP($B261,Kraftvärmeprod!$B$1:$AH$479,MATCH(T$2,Kraftvärmeprod!$B$1:$AG$1,0),FALSE)/1,0)-IFERROR(VLOOKUP($B261,'Slutlig allokering'!$B$2:$AC$462,MATCH(T$3,'Slutlig allokering'!$B$2:$AJ$2,0),FALSE)/1,0)</f>
        <v>0</v>
      </c>
      <c r="U261">
        <f>IFERROR(VLOOKUP($B261,Kraftvärmeprod!$B$1:$AH$479,MATCH(U$2,Kraftvärmeprod!$B$1:$AG$1,0),FALSE)/1,0)-IFERROR(VLOOKUP($B261,'Slutlig allokering'!$B$2:$AC$462,MATCH(U$3,'Slutlig allokering'!$B$2:$AJ$2,0),FALSE)/1,0)</f>
        <v>0</v>
      </c>
      <c r="V261">
        <f>IFERROR(VLOOKUP($B261,Kraftvärmeprod!$B$1:$AH$479,MATCH(V$2,Kraftvärmeprod!$B$1:$AG$1,0),FALSE)/1,0)-IFERROR(VLOOKUP($B261,'Slutlig allokering'!$B$2:$AC$462,MATCH(V$3,'Slutlig allokering'!$B$2:$AJ$2,0),FALSE)/1,0)</f>
        <v>0</v>
      </c>
      <c r="W261">
        <f>IFERROR(VLOOKUP($B261,Kraftvärmeprod!$B$1:$AH$479,MATCH(W$2,Kraftvärmeprod!$B$1:$AG$1,0),FALSE)/1,0)-IFERROR(VLOOKUP($B261,'Slutlig allokering'!$B$2:$AC$462,MATCH(W$3,'Slutlig allokering'!$B$2:$AJ$2,0),FALSE)/1,0)</f>
        <v>0</v>
      </c>
      <c r="X261">
        <f>IFERROR(VLOOKUP($B261,Kraftvärmeprod!$B$1:$AH$479,MATCH(X$2,Kraftvärmeprod!$B$1:$AG$1,0),FALSE)/1,0)-IFERROR(VLOOKUP($B261,'Slutlig allokering'!$B$2:$AC$462,MATCH(X$3,'Slutlig allokering'!$B$2:$AJ$2,0),FALSE)/1,0)</f>
        <v>0</v>
      </c>
      <c r="Y261">
        <f>IFERROR(VLOOKUP($B261,Kraftvärmeprod!$B$1:$AH$479,MATCH(Y$2,Kraftvärmeprod!$B$1:$AG$1,0),FALSE)/1,0)-IFERROR(VLOOKUP($B261,'Slutlig allokering'!$B$2:$AC$462,MATCH(Y$3,'Slutlig allokering'!$B$2:$AJ$2,0),FALSE)/1,0)</f>
        <v>0</v>
      </c>
      <c r="Z261">
        <f>IFERROR(VLOOKUP($B261,Kraftvärmeprod!$B$1:$AH$479,MATCH(Z$2,Kraftvärmeprod!$B$1:$AG$1,0),FALSE)/1,0)-IFERROR(VLOOKUP($B261,'Slutlig allokering'!$B$2:$AC$462,MATCH(Z$3,'Slutlig allokering'!$B$2:$AJ$2,0),FALSE)/1,0)</f>
        <v>0</v>
      </c>
      <c r="AA261">
        <f>IFERROR(VLOOKUP($B261,Kraftvärmeprod!$B$1:$AH$479,MATCH(AA$2,Kraftvärmeprod!$B$1:$AG$1,0),FALSE)/1,0)-IFERROR(VLOOKUP($B261,'Slutlig allokering'!$B$2:$AC$462,MATCH(AA$3,'Slutlig allokering'!$B$2:$AJ$2,0),FALSE)/1,0)</f>
        <v>0</v>
      </c>
      <c r="AB261">
        <f>IFERROR(VLOOKUP($B261,Kraftvärmeprod!$B$1:$AH$479,MATCH(AB$2,Kraftvärmeprod!$B$1:$AG$1,0),FALSE)/1,0)-IFERROR(VLOOKUP($B261,'Slutlig allokering'!$B$2:$AC$462,MATCH(AB$3,'Slutlig allokering'!$B$2:$AJ$2,0),FALSE)/1,0)</f>
        <v>0</v>
      </c>
      <c r="AE261">
        <f t="shared" ref="AE261:AE324" si="8">SUM(E261:AB261)-M261</f>
        <v>48.669699999999992</v>
      </c>
      <c r="AG261">
        <f>IFERROR(VLOOKUP(B261,'Slutlig allokering'!$B$2:$AJ$462,MATCH("Summa justerad allokerad tillförd energi (utan hjälpel och rökgaskondensering):",'Slutlig allokering'!$B$2:$AK$2,0),FALSE)/1,"")</f>
        <v>72.880300000000005</v>
      </c>
      <c r="AI261" s="55">
        <f>IFERROR(1-VLOOKUP(B261,'Slutlig allokering'!$B$2:$AJ$462,MATCH("Andel av bränsle i kvv som allokerats till värme, exklusive rökgaskondensering och hjälpel",'Slutlig allokering'!$B$2:$AK$2,0),FALSE),"")</f>
        <v>0.40040888523241458</v>
      </c>
      <c r="AK261" s="55">
        <f t="shared" ref="AK261:AK324" si="9">IFERROR(AE261/(AE261+AG261),"")</f>
        <v>0.40040888523241458</v>
      </c>
    </row>
    <row r="262" spans="1:37" x14ac:dyDescent="0.25">
      <c r="A262" s="28" t="s">
        <v>354</v>
      </c>
      <c r="B262" s="28" t="s">
        <v>355</v>
      </c>
      <c r="C262" t="str">
        <f>IFERROR(VLOOKUP($B262,Kraftvärmeprod!$B$1:$AH$479,MATCH(C$3,Kraftvärmeprod!$B$1:$AG$1,0),FALSE)/1,"")</f>
        <v/>
      </c>
      <c r="D262" t="str">
        <f>IFERROR(VLOOKUP($B262,Kraftvärmeprod!$B$1:$AH$479,MATCH(D$3,Kraftvärmeprod!$B$1:$AG$1,0),FALSE)/1,"")</f>
        <v/>
      </c>
      <c r="E262">
        <f>IFERROR(VLOOKUP($B262,Kraftvärmeprod!$B$1:$AH$479,MATCH(E$2,Kraftvärmeprod!$B$1:$AG$1,0),FALSE)/1,0)-IFERROR(VLOOKUP($B262,'Slutlig allokering'!$B$2:$AC$462,MATCH(E$3,'Slutlig allokering'!$B$2:$AJ$2,0),FALSE)/1,0)</f>
        <v>0</v>
      </c>
      <c r="F262">
        <f>IFERROR(VLOOKUP($B262,Kraftvärmeprod!$B$1:$AH$479,MATCH(F$2,Kraftvärmeprod!$B$1:$AG$1,0),FALSE)/1,0)-IFERROR(VLOOKUP($B262,'Slutlig allokering'!$B$2:$AC$462,MATCH(F$3,'Slutlig allokering'!$B$2:$AJ$2,0),FALSE)/1,0)</f>
        <v>0</v>
      </c>
      <c r="G262">
        <f>IFERROR(VLOOKUP($B262,Kraftvärmeprod!$B$1:$AH$479,MATCH(G$2,Kraftvärmeprod!$B$1:$AG$1,0),FALSE)/1,0)-IFERROR(VLOOKUP($B262,'Slutlig allokering'!$B$2:$AC$462,MATCH(G$3,'Slutlig allokering'!$B$2:$AJ$2,0),FALSE)/1,0)</f>
        <v>0</v>
      </c>
      <c r="H262">
        <f>IFERROR(VLOOKUP($B262,Kraftvärmeprod!$B$1:$AH$479,MATCH(H$2,Kraftvärmeprod!$B$1:$AG$1,0),FALSE)/1,0)-IFERROR(VLOOKUP($B262,'Slutlig allokering'!$B$2:$AC$462,MATCH(H$3,'Slutlig allokering'!$B$2:$AJ$2,0),FALSE)/1,0)</f>
        <v>0</v>
      </c>
      <c r="I262">
        <f>IFERROR(VLOOKUP($B262,Kraftvärmeprod!$B$1:$AH$479,MATCH(I$2,Kraftvärmeprod!$B$1:$AG$1,0),FALSE)/1,0)-IFERROR(VLOOKUP($B262,'Slutlig allokering'!$B$2:$AC$462,MATCH(I$3,'Slutlig allokering'!$B$2:$AJ$2,0),FALSE)/1,0)</f>
        <v>0</v>
      </c>
      <c r="J262">
        <f>IFERROR(VLOOKUP($B262,Kraftvärmeprod!$B$1:$AH$479,MATCH(J$2,Kraftvärmeprod!$B$1:$AG$1,0),FALSE)/1,0)-IFERROR(VLOOKUP($B262,'Slutlig allokering'!$B$2:$AC$462,MATCH(J$3,'Slutlig allokering'!$B$2:$AJ$2,0),FALSE)/1,0)</f>
        <v>0</v>
      </c>
      <c r="K262">
        <f>IFERROR(VLOOKUP($B262,Kraftvärmeprod!$B$1:$AH$479,MATCH(K$2,Kraftvärmeprod!$B$1:$AG$1,0),FALSE)/1,0)-IFERROR(VLOOKUP($B262,'Slutlig allokering'!$B$2:$AC$462,MATCH(K$3,'Slutlig allokering'!$B$2:$AJ$2,0),FALSE)/1,0)</f>
        <v>0</v>
      </c>
      <c r="L262">
        <f>IFERROR(VLOOKUP($B262,Kraftvärmeprod!$B$1:$AH$479,MATCH(L$2,Kraftvärmeprod!$B$1:$AG$1,0),FALSE)/1,0)-IFERROR(VLOOKUP($B262,'Slutlig allokering'!$B$2:$AC$462,MATCH(L$3,'Slutlig allokering'!$B$2:$AJ$2,0),FALSE)/1,0)</f>
        <v>0</v>
      </c>
      <c r="M262" s="143">
        <f>IFERROR(VLOOKUP($B262,Miljö!$B$1:$S$477,MATCH(M$2,Miljö!$B$1:$X$1,0),FALSE)/1,0)-IFERROR(VLOOKUP($B262,'Slutlig allokering'!$B$2:$AC$462,MATCH(M$3,'Slutlig allokering'!$B$2:$AJ$2,0),FALSE)/1,0)</f>
        <v>0</v>
      </c>
      <c r="N262">
        <f>IFERROR(VLOOKUP($B262,Kraftvärmeprod!$B$1:$AH$479,MATCH(N$2,Kraftvärmeprod!$B$1:$AG$1,0),FALSE)/1,0)-IFERROR(VLOOKUP($B262,'Slutlig allokering'!$B$2:$AC$462,MATCH(N$3,'Slutlig allokering'!$B$2:$AJ$2,0),FALSE)/1,0)</f>
        <v>0</v>
      </c>
      <c r="O262">
        <f>IFERROR(VLOOKUP($B262,Kraftvärmeprod!$B$1:$AH$479,MATCH(O$2,Kraftvärmeprod!$B$1:$AG$1,0),FALSE)/1,0)-IFERROR(VLOOKUP($B262,'Slutlig allokering'!$B$2:$AC$462,MATCH(O$3,'Slutlig allokering'!$B$2:$AJ$2,0),FALSE)/1,0)</f>
        <v>0</v>
      </c>
      <c r="P262">
        <f>IFERROR(VLOOKUP($B262,Kraftvärmeprod!$B$1:$AH$479,MATCH(P$2,Kraftvärmeprod!$B$1:$AG$1,0),FALSE)/1,0)-IFERROR(VLOOKUP($B262,'Slutlig allokering'!$B$2:$AC$462,MATCH(P$3,'Slutlig allokering'!$B$2:$AJ$2,0),FALSE)/1,0)</f>
        <v>0</v>
      </c>
      <c r="Q262">
        <f>IFERROR(VLOOKUP($B262,Kraftvärmeprod!$B$1:$AH$479,MATCH(Q$2,Kraftvärmeprod!$B$1:$AG$1,0),FALSE)/1,0)-IFERROR(VLOOKUP($B262,'Slutlig allokering'!$B$2:$AC$462,MATCH(Q$3,'Slutlig allokering'!$B$2:$AJ$2,0),FALSE)/1,0)</f>
        <v>0</v>
      </c>
      <c r="R262">
        <f>IFERROR(VLOOKUP($B262,Kraftvärmeprod!$B$1:$AH$479,MATCH(R$2,Kraftvärmeprod!$B$1:$AG$1,0),FALSE)/1,0)-IFERROR(VLOOKUP($B262,'Slutlig allokering'!$B$2:$AC$462,MATCH(R$3,'Slutlig allokering'!$B$2:$AJ$2,0),FALSE)/1,0)</f>
        <v>0</v>
      </c>
      <c r="S262">
        <f>IFERROR(VLOOKUP($B262,Kraftvärmeprod!$B$1:$AH$479,MATCH(S$2,Kraftvärmeprod!$B$1:$AG$1,0),FALSE)/1,0)-IFERROR(VLOOKUP($B262,'Slutlig allokering'!$B$2:$AC$462,MATCH(S$3,'Slutlig allokering'!$B$2:$AJ$2,0),FALSE)/1,0)</f>
        <v>0</v>
      </c>
      <c r="T262">
        <f>IFERROR(VLOOKUP($B262,Kraftvärmeprod!$B$1:$AH$479,MATCH(T$2,Kraftvärmeprod!$B$1:$AG$1,0),FALSE)/1,0)-IFERROR(VLOOKUP($B262,'Slutlig allokering'!$B$2:$AC$462,MATCH(T$3,'Slutlig allokering'!$B$2:$AJ$2,0),FALSE)/1,0)</f>
        <v>0</v>
      </c>
      <c r="U262">
        <f>IFERROR(VLOOKUP($B262,Kraftvärmeprod!$B$1:$AH$479,MATCH(U$2,Kraftvärmeprod!$B$1:$AG$1,0),FALSE)/1,0)-IFERROR(VLOOKUP($B262,'Slutlig allokering'!$B$2:$AC$462,MATCH(U$3,'Slutlig allokering'!$B$2:$AJ$2,0),FALSE)/1,0)</f>
        <v>0</v>
      </c>
      <c r="V262">
        <f>IFERROR(VLOOKUP($B262,Kraftvärmeprod!$B$1:$AH$479,MATCH(V$2,Kraftvärmeprod!$B$1:$AG$1,0),FALSE)/1,0)-IFERROR(VLOOKUP($B262,'Slutlig allokering'!$B$2:$AC$462,MATCH(V$3,'Slutlig allokering'!$B$2:$AJ$2,0),FALSE)/1,0)</f>
        <v>0</v>
      </c>
      <c r="W262">
        <f>IFERROR(VLOOKUP($B262,Kraftvärmeprod!$B$1:$AH$479,MATCH(W$2,Kraftvärmeprod!$B$1:$AG$1,0),FALSE)/1,0)-IFERROR(VLOOKUP($B262,'Slutlig allokering'!$B$2:$AC$462,MATCH(W$3,'Slutlig allokering'!$B$2:$AJ$2,0),FALSE)/1,0)</f>
        <v>0</v>
      </c>
      <c r="X262">
        <f>IFERROR(VLOOKUP($B262,Kraftvärmeprod!$B$1:$AH$479,MATCH(X$2,Kraftvärmeprod!$B$1:$AG$1,0),FALSE)/1,0)-IFERROR(VLOOKUP($B262,'Slutlig allokering'!$B$2:$AC$462,MATCH(X$3,'Slutlig allokering'!$B$2:$AJ$2,0),FALSE)/1,0)</f>
        <v>0</v>
      </c>
      <c r="Y262">
        <f>IFERROR(VLOOKUP($B262,Kraftvärmeprod!$B$1:$AH$479,MATCH(Y$2,Kraftvärmeprod!$B$1:$AG$1,0),FALSE)/1,0)-IFERROR(VLOOKUP($B262,'Slutlig allokering'!$B$2:$AC$462,MATCH(Y$3,'Slutlig allokering'!$B$2:$AJ$2,0),FALSE)/1,0)</f>
        <v>0</v>
      </c>
      <c r="Z262">
        <f>IFERROR(VLOOKUP($B262,Kraftvärmeprod!$B$1:$AH$479,MATCH(Z$2,Kraftvärmeprod!$B$1:$AG$1,0),FALSE)/1,0)-IFERROR(VLOOKUP($B262,'Slutlig allokering'!$B$2:$AC$462,MATCH(Z$3,'Slutlig allokering'!$B$2:$AJ$2,0),FALSE)/1,0)</f>
        <v>0</v>
      </c>
      <c r="AA262">
        <f>IFERROR(VLOOKUP($B262,Kraftvärmeprod!$B$1:$AH$479,MATCH(AA$2,Kraftvärmeprod!$B$1:$AG$1,0),FALSE)/1,0)-IFERROR(VLOOKUP($B262,'Slutlig allokering'!$B$2:$AC$462,MATCH(AA$3,'Slutlig allokering'!$B$2:$AJ$2,0),FALSE)/1,0)</f>
        <v>0</v>
      </c>
      <c r="AB262">
        <f>IFERROR(VLOOKUP($B262,Kraftvärmeprod!$B$1:$AH$479,MATCH(AB$2,Kraftvärmeprod!$B$1:$AG$1,0),FALSE)/1,0)-IFERROR(VLOOKUP($B262,'Slutlig allokering'!$B$2:$AC$462,MATCH(AB$3,'Slutlig allokering'!$B$2:$AJ$2,0),FALSE)/1,0)</f>
        <v>0</v>
      </c>
      <c r="AE262">
        <f t="shared" si="8"/>
        <v>0</v>
      </c>
      <c r="AG262">
        <f>IFERROR(VLOOKUP(B262,'Slutlig allokering'!$B$2:$AJ$462,MATCH("Summa justerad allokerad tillförd energi (utan hjälpel och rökgaskondensering):",'Slutlig allokering'!$B$2:$AK$2,0),FALSE)/1,"")</f>
        <v>0</v>
      </c>
      <c r="AI262" s="55" t="str">
        <f>IFERROR(1-VLOOKUP(B262,'Slutlig allokering'!$B$2:$AJ$462,MATCH("Andel av bränsle i kvv som allokerats till värme, exklusive rökgaskondensering och hjälpel",'Slutlig allokering'!$B$2:$AK$2,0),FALSE),"")</f>
        <v/>
      </c>
      <c r="AK262" s="55" t="str">
        <f t="shared" si="9"/>
        <v/>
      </c>
    </row>
    <row r="263" spans="1:37" x14ac:dyDescent="0.25">
      <c r="A263" s="28" t="s">
        <v>356</v>
      </c>
      <c r="B263" s="28" t="s">
        <v>357</v>
      </c>
      <c r="C263">
        <f>IFERROR(VLOOKUP($B263,Kraftvärmeprod!$B$1:$AH$479,MATCH(C$3,Kraftvärmeprod!$B$1:$AG$1,0),FALSE)/1,"")</f>
        <v>0.2</v>
      </c>
      <c r="D263">
        <f>IFERROR(VLOOKUP($B263,Kraftvärmeprod!$B$1:$AH$479,MATCH(D$3,Kraftvärmeprod!$B$1:$AG$1,0),FALSE)/1,"")</f>
        <v>0.2</v>
      </c>
      <c r="E263">
        <f>IFERROR(VLOOKUP($B263,Kraftvärmeprod!$B$1:$AH$479,MATCH(E$2,Kraftvärmeprod!$B$1:$AG$1,0),FALSE)/1,0)-IFERROR(VLOOKUP($B263,'Slutlig allokering'!$B$2:$AC$462,MATCH(E$3,'Slutlig allokering'!$B$2:$AJ$2,0),FALSE)/1,0)</f>
        <v>0</v>
      </c>
      <c r="F263">
        <f>IFERROR(VLOOKUP($B263,Kraftvärmeprod!$B$1:$AH$479,MATCH(F$2,Kraftvärmeprod!$B$1:$AG$1,0),FALSE)/1,0)-IFERROR(VLOOKUP($B263,'Slutlig allokering'!$B$2:$AC$462,MATCH(F$3,'Slutlig allokering'!$B$2:$AJ$2,0),FALSE)/1,0)</f>
        <v>0</v>
      </c>
      <c r="G263">
        <f>IFERROR(VLOOKUP($B263,Kraftvärmeprod!$B$1:$AH$479,MATCH(G$2,Kraftvärmeprod!$B$1:$AG$1,0),FALSE)/1,0)-IFERROR(VLOOKUP($B263,'Slutlig allokering'!$B$2:$AC$462,MATCH(G$3,'Slutlig allokering'!$B$2:$AJ$2,0),FALSE)/1,0)</f>
        <v>0</v>
      </c>
      <c r="H263">
        <f>IFERROR(VLOOKUP($B263,Kraftvärmeprod!$B$1:$AH$479,MATCH(H$2,Kraftvärmeprod!$B$1:$AG$1,0),FALSE)/1,0)-IFERROR(VLOOKUP($B263,'Slutlig allokering'!$B$2:$AC$462,MATCH(H$3,'Slutlig allokering'!$B$2:$AJ$2,0),FALSE)/1,0)</f>
        <v>0</v>
      </c>
      <c r="I263">
        <f>IFERROR(VLOOKUP($B263,Kraftvärmeprod!$B$1:$AH$479,MATCH(I$2,Kraftvärmeprod!$B$1:$AG$1,0),FALSE)/1,0)-IFERROR(VLOOKUP($B263,'Slutlig allokering'!$B$2:$AC$462,MATCH(I$3,'Slutlig allokering'!$B$2:$AJ$2,0),FALSE)/1,0)</f>
        <v>0.40150399999999997</v>
      </c>
      <c r="J263">
        <f>IFERROR(VLOOKUP($B263,Kraftvärmeprod!$B$1:$AH$479,MATCH(J$2,Kraftvärmeprod!$B$1:$AG$1,0),FALSE)/1,0)-IFERROR(VLOOKUP($B263,'Slutlig allokering'!$B$2:$AC$462,MATCH(J$3,'Slutlig allokering'!$B$2:$AJ$2,0),FALSE)/1,0)</f>
        <v>0</v>
      </c>
      <c r="K263">
        <f>IFERROR(VLOOKUP($B263,Kraftvärmeprod!$B$1:$AH$479,MATCH(K$2,Kraftvärmeprod!$B$1:$AG$1,0),FALSE)/1,0)-IFERROR(VLOOKUP($B263,'Slutlig allokering'!$B$2:$AC$462,MATCH(K$3,'Slutlig allokering'!$B$2:$AJ$2,0),FALSE)/1,0)</f>
        <v>0</v>
      </c>
      <c r="L263">
        <f>IFERROR(VLOOKUP($B263,Kraftvärmeprod!$B$1:$AH$479,MATCH(L$2,Kraftvärmeprod!$B$1:$AG$1,0),FALSE)/1,0)-IFERROR(VLOOKUP($B263,'Slutlig allokering'!$B$2:$AC$462,MATCH(L$3,'Slutlig allokering'!$B$2:$AJ$2,0),FALSE)/1,0)</f>
        <v>0</v>
      </c>
      <c r="M263" s="143">
        <f>IFERROR(VLOOKUP($B263,Miljö!$B$1:$S$477,MATCH(M$2,Miljö!$B$1:$X$1,0),FALSE)/1,0)-IFERROR(VLOOKUP($B263,'Slutlig allokering'!$B$2:$AC$462,MATCH(M$3,'Slutlig allokering'!$B$2:$AJ$2,0),FALSE)/1,0)</f>
        <v>0.12045119999999999</v>
      </c>
      <c r="N263">
        <f>IFERROR(VLOOKUP($B263,Kraftvärmeprod!$B$1:$AH$479,MATCH(N$2,Kraftvärmeprod!$B$1:$AG$1,0),FALSE)/1,0)-IFERROR(VLOOKUP($B263,'Slutlig allokering'!$B$2:$AC$462,MATCH(N$3,'Slutlig allokering'!$B$2:$AJ$2,0),FALSE)/1,0)</f>
        <v>0</v>
      </c>
      <c r="O263">
        <f>IFERROR(VLOOKUP($B263,Kraftvärmeprod!$B$1:$AH$479,MATCH(O$2,Kraftvärmeprod!$B$1:$AG$1,0),FALSE)/1,0)-IFERROR(VLOOKUP($B263,'Slutlig allokering'!$B$2:$AC$462,MATCH(O$3,'Slutlig allokering'!$B$2:$AJ$2,0),FALSE)/1,0)</f>
        <v>0</v>
      </c>
      <c r="P263">
        <f>IFERROR(VLOOKUP($B263,Kraftvärmeprod!$B$1:$AH$479,MATCH(P$2,Kraftvärmeprod!$B$1:$AG$1,0),FALSE)/1,0)-IFERROR(VLOOKUP($B263,'Slutlig allokering'!$B$2:$AC$462,MATCH(P$3,'Slutlig allokering'!$B$2:$AJ$2,0),FALSE)/1,0)</f>
        <v>0</v>
      </c>
      <c r="Q263">
        <f>IFERROR(VLOOKUP($B263,Kraftvärmeprod!$B$1:$AH$479,MATCH(Q$2,Kraftvärmeprod!$B$1:$AG$1,0),FALSE)/1,0)-IFERROR(VLOOKUP($B263,'Slutlig allokering'!$B$2:$AC$462,MATCH(Q$3,'Slutlig allokering'!$B$2:$AJ$2,0),FALSE)/1,0)</f>
        <v>0</v>
      </c>
      <c r="R263">
        <f>IFERROR(VLOOKUP($B263,Kraftvärmeprod!$B$1:$AH$479,MATCH(R$2,Kraftvärmeprod!$B$1:$AG$1,0),FALSE)/1,0)-IFERROR(VLOOKUP($B263,'Slutlig allokering'!$B$2:$AC$462,MATCH(R$3,'Slutlig allokering'!$B$2:$AJ$2,0),FALSE)/1,0)</f>
        <v>0</v>
      </c>
      <c r="S263">
        <f>IFERROR(VLOOKUP($B263,Kraftvärmeprod!$B$1:$AH$479,MATCH(S$2,Kraftvärmeprod!$B$1:$AG$1,0),FALSE)/1,0)-IFERROR(VLOOKUP($B263,'Slutlig allokering'!$B$2:$AC$462,MATCH(S$3,'Slutlig allokering'!$B$2:$AJ$2,0),FALSE)/1,0)</f>
        <v>0</v>
      </c>
      <c r="T263">
        <f>IFERROR(VLOOKUP($B263,Kraftvärmeprod!$B$1:$AH$479,MATCH(T$2,Kraftvärmeprod!$B$1:$AG$1,0),FALSE)/1,0)-IFERROR(VLOOKUP($B263,'Slutlig allokering'!$B$2:$AC$462,MATCH(T$3,'Slutlig allokering'!$B$2:$AJ$2,0),FALSE)/1,0)</f>
        <v>0</v>
      </c>
      <c r="U263">
        <f>IFERROR(VLOOKUP($B263,Kraftvärmeprod!$B$1:$AH$479,MATCH(U$2,Kraftvärmeprod!$B$1:$AG$1,0),FALSE)/1,0)-IFERROR(VLOOKUP($B263,'Slutlig allokering'!$B$2:$AC$462,MATCH(U$3,'Slutlig allokering'!$B$2:$AJ$2,0),FALSE)/1,0)</f>
        <v>0</v>
      </c>
      <c r="V263">
        <f>IFERROR(VLOOKUP($B263,Kraftvärmeprod!$B$1:$AH$479,MATCH(V$2,Kraftvärmeprod!$B$1:$AG$1,0),FALSE)/1,0)-IFERROR(VLOOKUP($B263,'Slutlig allokering'!$B$2:$AC$462,MATCH(V$3,'Slutlig allokering'!$B$2:$AJ$2,0),FALSE)/1,0)</f>
        <v>0</v>
      </c>
      <c r="W263">
        <f>IFERROR(VLOOKUP($B263,Kraftvärmeprod!$B$1:$AH$479,MATCH(W$2,Kraftvärmeprod!$B$1:$AG$1,0),FALSE)/1,0)-IFERROR(VLOOKUP($B263,'Slutlig allokering'!$B$2:$AC$462,MATCH(W$3,'Slutlig allokering'!$B$2:$AJ$2,0),FALSE)/1,0)</f>
        <v>0</v>
      </c>
      <c r="X263">
        <f>IFERROR(VLOOKUP($B263,Kraftvärmeprod!$B$1:$AH$479,MATCH(X$2,Kraftvärmeprod!$B$1:$AG$1,0),FALSE)/1,0)-IFERROR(VLOOKUP($B263,'Slutlig allokering'!$B$2:$AC$462,MATCH(X$3,'Slutlig allokering'!$B$2:$AJ$2,0),FALSE)/1,0)</f>
        <v>0</v>
      </c>
      <c r="Y263">
        <f>IFERROR(VLOOKUP($B263,Kraftvärmeprod!$B$1:$AH$479,MATCH(Y$2,Kraftvärmeprod!$B$1:$AG$1,0),FALSE)/1,0)-IFERROR(VLOOKUP($B263,'Slutlig allokering'!$B$2:$AC$462,MATCH(Y$3,'Slutlig allokering'!$B$2:$AJ$2,0),FALSE)/1,0)</f>
        <v>0</v>
      </c>
      <c r="Z263">
        <f>IFERROR(VLOOKUP($B263,Kraftvärmeprod!$B$1:$AH$479,MATCH(Z$2,Kraftvärmeprod!$B$1:$AG$1,0),FALSE)/1,0)-IFERROR(VLOOKUP($B263,'Slutlig allokering'!$B$2:$AC$462,MATCH(Z$3,'Slutlig allokering'!$B$2:$AJ$2,0),FALSE)/1,0)</f>
        <v>0</v>
      </c>
      <c r="AA263">
        <f>IFERROR(VLOOKUP($B263,Kraftvärmeprod!$B$1:$AH$479,MATCH(AA$2,Kraftvärmeprod!$B$1:$AG$1,0),FALSE)/1,0)-IFERROR(VLOOKUP($B263,'Slutlig allokering'!$B$2:$AC$462,MATCH(AA$3,'Slutlig allokering'!$B$2:$AJ$2,0),FALSE)/1,0)</f>
        <v>0</v>
      </c>
      <c r="AB263">
        <f>IFERROR(VLOOKUP($B263,Kraftvärmeprod!$B$1:$AH$479,MATCH(AB$2,Kraftvärmeprod!$B$1:$AG$1,0),FALSE)/1,0)-IFERROR(VLOOKUP($B263,'Slutlig allokering'!$B$2:$AC$462,MATCH(AB$3,'Slutlig allokering'!$B$2:$AJ$2,0),FALSE)/1,0)</f>
        <v>0</v>
      </c>
      <c r="AE263">
        <f t="shared" si="8"/>
        <v>0.40150399999999997</v>
      </c>
      <c r="AG263">
        <f>IFERROR(VLOOKUP(B263,'Slutlig allokering'!$B$2:$AJ$462,MATCH("Summa justerad allokerad tillförd energi (utan hjälpel och rökgaskondensering):",'Slutlig allokering'!$B$2:$AK$2,0),FALSE)/1,"")</f>
        <v>0.19849600000000001</v>
      </c>
      <c r="AI263" s="55">
        <f>IFERROR(1-VLOOKUP(B263,'Slutlig allokering'!$B$2:$AJ$462,MATCH("Andel av bränsle i kvv som allokerats till värme, exklusive rökgaskondensering och hjälpel",'Slutlig allokering'!$B$2:$AK$2,0),FALSE),"")</f>
        <v>0.66917333333333329</v>
      </c>
      <c r="AK263" s="55">
        <f t="shared" si="9"/>
        <v>0.66917333333333329</v>
      </c>
    </row>
    <row r="264" spans="1:37" x14ac:dyDescent="0.25">
      <c r="A264" s="28" t="s">
        <v>358</v>
      </c>
      <c r="B264" s="28" t="s">
        <v>359</v>
      </c>
      <c r="C264" t="str">
        <f>IFERROR(VLOOKUP($B264,Kraftvärmeprod!$B$1:$AH$479,MATCH(C$3,Kraftvärmeprod!$B$1:$AG$1,0),FALSE)/1,"")</f>
        <v/>
      </c>
      <c r="D264" t="str">
        <f>IFERROR(VLOOKUP($B264,Kraftvärmeprod!$B$1:$AH$479,MATCH(D$3,Kraftvärmeprod!$B$1:$AG$1,0),FALSE)/1,"")</f>
        <v/>
      </c>
      <c r="E264">
        <f>IFERROR(VLOOKUP($B264,Kraftvärmeprod!$B$1:$AH$479,MATCH(E$2,Kraftvärmeprod!$B$1:$AG$1,0),FALSE)/1,0)-IFERROR(VLOOKUP($B264,'Slutlig allokering'!$B$2:$AC$462,MATCH(E$3,'Slutlig allokering'!$B$2:$AJ$2,0),FALSE)/1,0)</f>
        <v>0</v>
      </c>
      <c r="F264">
        <f>IFERROR(VLOOKUP($B264,Kraftvärmeprod!$B$1:$AH$479,MATCH(F$2,Kraftvärmeprod!$B$1:$AG$1,0),FALSE)/1,0)-IFERROR(VLOOKUP($B264,'Slutlig allokering'!$B$2:$AC$462,MATCH(F$3,'Slutlig allokering'!$B$2:$AJ$2,0),FALSE)/1,0)</f>
        <v>0</v>
      </c>
      <c r="G264">
        <f>IFERROR(VLOOKUP($B264,Kraftvärmeprod!$B$1:$AH$479,MATCH(G$2,Kraftvärmeprod!$B$1:$AG$1,0),FALSE)/1,0)-IFERROR(VLOOKUP($B264,'Slutlig allokering'!$B$2:$AC$462,MATCH(G$3,'Slutlig allokering'!$B$2:$AJ$2,0),FALSE)/1,0)</f>
        <v>0</v>
      </c>
      <c r="H264">
        <f>IFERROR(VLOOKUP($B264,Kraftvärmeprod!$B$1:$AH$479,MATCH(H$2,Kraftvärmeprod!$B$1:$AG$1,0),FALSE)/1,0)-IFERROR(VLOOKUP($B264,'Slutlig allokering'!$B$2:$AC$462,MATCH(H$3,'Slutlig allokering'!$B$2:$AJ$2,0),FALSE)/1,0)</f>
        <v>0</v>
      </c>
      <c r="I264">
        <f>IFERROR(VLOOKUP($B264,Kraftvärmeprod!$B$1:$AH$479,MATCH(I$2,Kraftvärmeprod!$B$1:$AG$1,0),FALSE)/1,0)-IFERROR(VLOOKUP($B264,'Slutlig allokering'!$B$2:$AC$462,MATCH(I$3,'Slutlig allokering'!$B$2:$AJ$2,0),FALSE)/1,0)</f>
        <v>0</v>
      </c>
      <c r="J264">
        <f>IFERROR(VLOOKUP($B264,Kraftvärmeprod!$B$1:$AH$479,MATCH(J$2,Kraftvärmeprod!$B$1:$AG$1,0),FALSE)/1,0)-IFERROR(VLOOKUP($B264,'Slutlig allokering'!$B$2:$AC$462,MATCH(J$3,'Slutlig allokering'!$B$2:$AJ$2,0),FALSE)/1,0)</f>
        <v>0</v>
      </c>
      <c r="K264">
        <f>IFERROR(VLOOKUP($B264,Kraftvärmeprod!$B$1:$AH$479,MATCH(K$2,Kraftvärmeprod!$B$1:$AG$1,0),FALSE)/1,0)-IFERROR(VLOOKUP($B264,'Slutlig allokering'!$B$2:$AC$462,MATCH(K$3,'Slutlig allokering'!$B$2:$AJ$2,0),FALSE)/1,0)</f>
        <v>0</v>
      </c>
      <c r="L264">
        <f>IFERROR(VLOOKUP($B264,Kraftvärmeprod!$B$1:$AH$479,MATCH(L$2,Kraftvärmeprod!$B$1:$AG$1,0),FALSE)/1,0)-IFERROR(VLOOKUP($B264,'Slutlig allokering'!$B$2:$AC$462,MATCH(L$3,'Slutlig allokering'!$B$2:$AJ$2,0),FALSE)/1,0)</f>
        <v>0</v>
      </c>
      <c r="M264" s="143">
        <f>IFERROR(VLOOKUP($B264,Miljö!$B$1:$S$477,MATCH(M$2,Miljö!$B$1:$X$1,0),FALSE)/1,0)-IFERROR(VLOOKUP($B264,'Slutlig allokering'!$B$2:$AC$462,MATCH(M$3,'Slutlig allokering'!$B$2:$AJ$2,0),FALSE)/1,0)</f>
        <v>0</v>
      </c>
      <c r="N264">
        <f>IFERROR(VLOOKUP($B264,Kraftvärmeprod!$B$1:$AH$479,MATCH(N$2,Kraftvärmeprod!$B$1:$AG$1,0),FALSE)/1,0)-IFERROR(VLOOKUP($B264,'Slutlig allokering'!$B$2:$AC$462,MATCH(N$3,'Slutlig allokering'!$B$2:$AJ$2,0),FALSE)/1,0)</f>
        <v>0</v>
      </c>
      <c r="O264">
        <f>IFERROR(VLOOKUP($B264,Kraftvärmeprod!$B$1:$AH$479,MATCH(O$2,Kraftvärmeprod!$B$1:$AG$1,0),FALSE)/1,0)-IFERROR(VLOOKUP($B264,'Slutlig allokering'!$B$2:$AC$462,MATCH(O$3,'Slutlig allokering'!$B$2:$AJ$2,0),FALSE)/1,0)</f>
        <v>0</v>
      </c>
      <c r="P264">
        <f>IFERROR(VLOOKUP($B264,Kraftvärmeprod!$B$1:$AH$479,MATCH(P$2,Kraftvärmeprod!$B$1:$AG$1,0),FALSE)/1,0)-IFERROR(VLOOKUP($B264,'Slutlig allokering'!$B$2:$AC$462,MATCH(P$3,'Slutlig allokering'!$B$2:$AJ$2,0),FALSE)/1,0)</f>
        <v>0</v>
      </c>
      <c r="Q264">
        <f>IFERROR(VLOOKUP($B264,Kraftvärmeprod!$B$1:$AH$479,MATCH(Q$2,Kraftvärmeprod!$B$1:$AG$1,0),FALSE)/1,0)-IFERROR(VLOOKUP($B264,'Slutlig allokering'!$B$2:$AC$462,MATCH(Q$3,'Slutlig allokering'!$B$2:$AJ$2,0),FALSE)/1,0)</f>
        <v>0</v>
      </c>
      <c r="R264">
        <f>IFERROR(VLOOKUP($B264,Kraftvärmeprod!$B$1:$AH$479,MATCH(R$2,Kraftvärmeprod!$B$1:$AG$1,0),FALSE)/1,0)-IFERROR(VLOOKUP($B264,'Slutlig allokering'!$B$2:$AC$462,MATCH(R$3,'Slutlig allokering'!$B$2:$AJ$2,0),FALSE)/1,0)</f>
        <v>0</v>
      </c>
      <c r="S264">
        <f>IFERROR(VLOOKUP($B264,Kraftvärmeprod!$B$1:$AH$479,MATCH(S$2,Kraftvärmeprod!$B$1:$AG$1,0),FALSE)/1,0)-IFERROR(VLOOKUP($B264,'Slutlig allokering'!$B$2:$AC$462,MATCH(S$3,'Slutlig allokering'!$B$2:$AJ$2,0),FALSE)/1,0)</f>
        <v>0</v>
      </c>
      <c r="T264">
        <f>IFERROR(VLOOKUP($B264,Kraftvärmeprod!$B$1:$AH$479,MATCH(T$2,Kraftvärmeprod!$B$1:$AG$1,0),FALSE)/1,0)-IFERROR(VLOOKUP($B264,'Slutlig allokering'!$B$2:$AC$462,MATCH(T$3,'Slutlig allokering'!$B$2:$AJ$2,0),FALSE)/1,0)</f>
        <v>0</v>
      </c>
      <c r="U264">
        <f>IFERROR(VLOOKUP($B264,Kraftvärmeprod!$B$1:$AH$479,MATCH(U$2,Kraftvärmeprod!$B$1:$AG$1,0),FALSE)/1,0)-IFERROR(VLOOKUP($B264,'Slutlig allokering'!$B$2:$AC$462,MATCH(U$3,'Slutlig allokering'!$B$2:$AJ$2,0),FALSE)/1,0)</f>
        <v>0</v>
      </c>
      <c r="V264">
        <f>IFERROR(VLOOKUP($B264,Kraftvärmeprod!$B$1:$AH$479,MATCH(V$2,Kraftvärmeprod!$B$1:$AG$1,0),FALSE)/1,0)-IFERROR(VLOOKUP($B264,'Slutlig allokering'!$B$2:$AC$462,MATCH(V$3,'Slutlig allokering'!$B$2:$AJ$2,0),FALSE)/1,0)</f>
        <v>0</v>
      </c>
      <c r="W264">
        <f>IFERROR(VLOOKUP($B264,Kraftvärmeprod!$B$1:$AH$479,MATCH(W$2,Kraftvärmeprod!$B$1:$AG$1,0),FALSE)/1,0)-IFERROR(VLOOKUP($B264,'Slutlig allokering'!$B$2:$AC$462,MATCH(W$3,'Slutlig allokering'!$B$2:$AJ$2,0),FALSE)/1,0)</f>
        <v>0</v>
      </c>
      <c r="X264">
        <f>IFERROR(VLOOKUP($B264,Kraftvärmeprod!$B$1:$AH$479,MATCH(X$2,Kraftvärmeprod!$B$1:$AG$1,0),FALSE)/1,0)-IFERROR(VLOOKUP($B264,'Slutlig allokering'!$B$2:$AC$462,MATCH(X$3,'Slutlig allokering'!$B$2:$AJ$2,0),FALSE)/1,0)</f>
        <v>0</v>
      </c>
      <c r="Y264">
        <f>IFERROR(VLOOKUP($B264,Kraftvärmeprod!$B$1:$AH$479,MATCH(Y$2,Kraftvärmeprod!$B$1:$AG$1,0),FALSE)/1,0)-IFERROR(VLOOKUP($B264,'Slutlig allokering'!$B$2:$AC$462,MATCH(Y$3,'Slutlig allokering'!$B$2:$AJ$2,0),FALSE)/1,0)</f>
        <v>0</v>
      </c>
      <c r="Z264">
        <f>IFERROR(VLOOKUP($B264,Kraftvärmeprod!$B$1:$AH$479,MATCH(Z$2,Kraftvärmeprod!$B$1:$AG$1,0),FALSE)/1,0)-IFERROR(VLOOKUP($B264,'Slutlig allokering'!$B$2:$AC$462,MATCH(Z$3,'Slutlig allokering'!$B$2:$AJ$2,0),FALSE)/1,0)</f>
        <v>0</v>
      </c>
      <c r="AA264">
        <f>IFERROR(VLOOKUP($B264,Kraftvärmeprod!$B$1:$AH$479,MATCH(AA$2,Kraftvärmeprod!$B$1:$AG$1,0),FALSE)/1,0)-IFERROR(VLOOKUP($B264,'Slutlig allokering'!$B$2:$AC$462,MATCH(AA$3,'Slutlig allokering'!$B$2:$AJ$2,0),FALSE)/1,0)</f>
        <v>0</v>
      </c>
      <c r="AB264">
        <f>IFERROR(VLOOKUP($B264,Kraftvärmeprod!$B$1:$AH$479,MATCH(AB$2,Kraftvärmeprod!$B$1:$AG$1,0),FALSE)/1,0)-IFERROR(VLOOKUP($B264,'Slutlig allokering'!$B$2:$AC$462,MATCH(AB$3,'Slutlig allokering'!$B$2:$AJ$2,0),FALSE)/1,0)</f>
        <v>0</v>
      </c>
      <c r="AE264">
        <f t="shared" si="8"/>
        <v>0</v>
      </c>
      <c r="AG264">
        <f>IFERROR(VLOOKUP(B264,'Slutlig allokering'!$B$2:$AJ$462,MATCH("Summa justerad allokerad tillförd energi (utan hjälpel och rökgaskondensering):",'Slutlig allokering'!$B$2:$AK$2,0),FALSE)/1,"")</f>
        <v>0</v>
      </c>
      <c r="AI264" s="55" t="str">
        <f>IFERROR(1-VLOOKUP(B264,'Slutlig allokering'!$B$2:$AJ$462,MATCH("Andel av bränsle i kvv som allokerats till värme, exklusive rökgaskondensering och hjälpel",'Slutlig allokering'!$B$2:$AK$2,0),FALSE),"")</f>
        <v/>
      </c>
      <c r="AK264" s="55" t="str">
        <f t="shared" si="9"/>
        <v/>
      </c>
    </row>
    <row r="265" spans="1:37" x14ac:dyDescent="0.25">
      <c r="A265" s="28" t="s">
        <v>360</v>
      </c>
      <c r="B265" s="28" t="s">
        <v>361</v>
      </c>
      <c r="C265" t="str">
        <f>IFERROR(VLOOKUP($B265,Kraftvärmeprod!$B$1:$AH$479,MATCH(C$3,Kraftvärmeprod!$B$1:$AG$1,0),FALSE)/1,"")</f>
        <v/>
      </c>
      <c r="D265" t="str">
        <f>IFERROR(VLOOKUP($B265,Kraftvärmeprod!$B$1:$AH$479,MATCH(D$3,Kraftvärmeprod!$B$1:$AG$1,0),FALSE)/1,"")</f>
        <v/>
      </c>
      <c r="E265">
        <f>IFERROR(VLOOKUP($B265,Kraftvärmeprod!$B$1:$AH$479,MATCH(E$2,Kraftvärmeprod!$B$1:$AG$1,0),FALSE)/1,0)-IFERROR(VLOOKUP($B265,'Slutlig allokering'!$B$2:$AC$462,MATCH(E$3,'Slutlig allokering'!$B$2:$AJ$2,0),FALSE)/1,0)</f>
        <v>0</v>
      </c>
      <c r="F265">
        <f>IFERROR(VLOOKUP($B265,Kraftvärmeprod!$B$1:$AH$479,MATCH(F$2,Kraftvärmeprod!$B$1:$AG$1,0),FALSE)/1,0)-IFERROR(VLOOKUP($B265,'Slutlig allokering'!$B$2:$AC$462,MATCH(F$3,'Slutlig allokering'!$B$2:$AJ$2,0),FALSE)/1,0)</f>
        <v>0</v>
      </c>
      <c r="G265">
        <f>IFERROR(VLOOKUP($B265,Kraftvärmeprod!$B$1:$AH$479,MATCH(G$2,Kraftvärmeprod!$B$1:$AG$1,0),FALSE)/1,0)-IFERROR(VLOOKUP($B265,'Slutlig allokering'!$B$2:$AC$462,MATCH(G$3,'Slutlig allokering'!$B$2:$AJ$2,0),FALSE)/1,0)</f>
        <v>0</v>
      </c>
      <c r="H265">
        <f>IFERROR(VLOOKUP($B265,Kraftvärmeprod!$B$1:$AH$479,MATCH(H$2,Kraftvärmeprod!$B$1:$AG$1,0),FALSE)/1,0)-IFERROR(VLOOKUP($B265,'Slutlig allokering'!$B$2:$AC$462,MATCH(H$3,'Slutlig allokering'!$B$2:$AJ$2,0),FALSE)/1,0)</f>
        <v>0</v>
      </c>
      <c r="I265">
        <f>IFERROR(VLOOKUP($B265,Kraftvärmeprod!$B$1:$AH$479,MATCH(I$2,Kraftvärmeprod!$B$1:$AG$1,0),FALSE)/1,0)-IFERROR(VLOOKUP($B265,'Slutlig allokering'!$B$2:$AC$462,MATCH(I$3,'Slutlig allokering'!$B$2:$AJ$2,0),FALSE)/1,0)</f>
        <v>0</v>
      </c>
      <c r="J265">
        <f>IFERROR(VLOOKUP($B265,Kraftvärmeprod!$B$1:$AH$479,MATCH(J$2,Kraftvärmeprod!$B$1:$AG$1,0),FALSE)/1,0)-IFERROR(VLOOKUP($B265,'Slutlig allokering'!$B$2:$AC$462,MATCH(J$3,'Slutlig allokering'!$B$2:$AJ$2,0),FALSE)/1,0)</f>
        <v>0</v>
      </c>
      <c r="K265">
        <f>IFERROR(VLOOKUP($B265,Kraftvärmeprod!$B$1:$AH$479,MATCH(K$2,Kraftvärmeprod!$B$1:$AG$1,0),FALSE)/1,0)-IFERROR(VLOOKUP($B265,'Slutlig allokering'!$B$2:$AC$462,MATCH(K$3,'Slutlig allokering'!$B$2:$AJ$2,0),FALSE)/1,0)</f>
        <v>0</v>
      </c>
      <c r="L265">
        <f>IFERROR(VLOOKUP($B265,Kraftvärmeprod!$B$1:$AH$479,MATCH(L$2,Kraftvärmeprod!$B$1:$AG$1,0),FALSE)/1,0)-IFERROR(VLOOKUP($B265,'Slutlig allokering'!$B$2:$AC$462,MATCH(L$3,'Slutlig allokering'!$B$2:$AJ$2,0),FALSE)/1,0)</f>
        <v>0</v>
      </c>
      <c r="M265" s="143">
        <f>IFERROR(VLOOKUP($B265,Miljö!$B$1:$S$477,MATCH(M$2,Miljö!$B$1:$X$1,0),FALSE)/1,0)-IFERROR(VLOOKUP($B265,'Slutlig allokering'!$B$2:$AC$462,MATCH(M$3,'Slutlig allokering'!$B$2:$AJ$2,0),FALSE)/1,0)</f>
        <v>0</v>
      </c>
      <c r="N265">
        <f>IFERROR(VLOOKUP($B265,Kraftvärmeprod!$B$1:$AH$479,MATCH(N$2,Kraftvärmeprod!$B$1:$AG$1,0),FALSE)/1,0)-IFERROR(VLOOKUP($B265,'Slutlig allokering'!$B$2:$AC$462,MATCH(N$3,'Slutlig allokering'!$B$2:$AJ$2,0),FALSE)/1,0)</f>
        <v>0</v>
      </c>
      <c r="O265">
        <f>IFERROR(VLOOKUP($B265,Kraftvärmeprod!$B$1:$AH$479,MATCH(O$2,Kraftvärmeprod!$B$1:$AG$1,0),FALSE)/1,0)-IFERROR(VLOOKUP($B265,'Slutlig allokering'!$B$2:$AC$462,MATCH(O$3,'Slutlig allokering'!$B$2:$AJ$2,0),FALSE)/1,0)</f>
        <v>0</v>
      </c>
      <c r="P265">
        <f>IFERROR(VLOOKUP($B265,Kraftvärmeprod!$B$1:$AH$479,MATCH(P$2,Kraftvärmeprod!$B$1:$AG$1,0),FALSE)/1,0)-IFERROR(VLOOKUP($B265,'Slutlig allokering'!$B$2:$AC$462,MATCH(P$3,'Slutlig allokering'!$B$2:$AJ$2,0),FALSE)/1,0)</f>
        <v>0</v>
      </c>
      <c r="Q265">
        <f>IFERROR(VLOOKUP($B265,Kraftvärmeprod!$B$1:$AH$479,MATCH(Q$2,Kraftvärmeprod!$B$1:$AG$1,0),FALSE)/1,0)-IFERROR(VLOOKUP($B265,'Slutlig allokering'!$B$2:$AC$462,MATCH(Q$3,'Slutlig allokering'!$B$2:$AJ$2,0),FALSE)/1,0)</f>
        <v>0</v>
      </c>
      <c r="R265">
        <f>IFERROR(VLOOKUP($B265,Kraftvärmeprod!$B$1:$AH$479,MATCH(R$2,Kraftvärmeprod!$B$1:$AG$1,0),FALSE)/1,0)-IFERROR(VLOOKUP($B265,'Slutlig allokering'!$B$2:$AC$462,MATCH(R$3,'Slutlig allokering'!$B$2:$AJ$2,0),FALSE)/1,0)</f>
        <v>0</v>
      </c>
      <c r="S265">
        <f>IFERROR(VLOOKUP($B265,Kraftvärmeprod!$B$1:$AH$479,MATCH(S$2,Kraftvärmeprod!$B$1:$AG$1,0),FALSE)/1,0)-IFERROR(VLOOKUP($B265,'Slutlig allokering'!$B$2:$AC$462,MATCH(S$3,'Slutlig allokering'!$B$2:$AJ$2,0),FALSE)/1,0)</f>
        <v>0</v>
      </c>
      <c r="T265">
        <f>IFERROR(VLOOKUP($B265,Kraftvärmeprod!$B$1:$AH$479,MATCH(T$2,Kraftvärmeprod!$B$1:$AG$1,0),FALSE)/1,0)-IFERROR(VLOOKUP($B265,'Slutlig allokering'!$B$2:$AC$462,MATCH(T$3,'Slutlig allokering'!$B$2:$AJ$2,0),FALSE)/1,0)</f>
        <v>0</v>
      </c>
      <c r="U265">
        <f>IFERROR(VLOOKUP($B265,Kraftvärmeprod!$B$1:$AH$479,MATCH(U$2,Kraftvärmeprod!$B$1:$AG$1,0),FALSE)/1,0)-IFERROR(VLOOKUP($B265,'Slutlig allokering'!$B$2:$AC$462,MATCH(U$3,'Slutlig allokering'!$B$2:$AJ$2,0),FALSE)/1,0)</f>
        <v>0</v>
      </c>
      <c r="V265">
        <f>IFERROR(VLOOKUP($B265,Kraftvärmeprod!$B$1:$AH$479,MATCH(V$2,Kraftvärmeprod!$B$1:$AG$1,0),FALSE)/1,0)-IFERROR(VLOOKUP($B265,'Slutlig allokering'!$B$2:$AC$462,MATCH(V$3,'Slutlig allokering'!$B$2:$AJ$2,0),FALSE)/1,0)</f>
        <v>0</v>
      </c>
      <c r="W265">
        <f>IFERROR(VLOOKUP($B265,Kraftvärmeprod!$B$1:$AH$479,MATCH(W$2,Kraftvärmeprod!$B$1:$AG$1,0),FALSE)/1,0)-IFERROR(VLOOKUP($B265,'Slutlig allokering'!$B$2:$AC$462,MATCH(W$3,'Slutlig allokering'!$B$2:$AJ$2,0),FALSE)/1,0)</f>
        <v>0</v>
      </c>
      <c r="X265">
        <f>IFERROR(VLOOKUP($B265,Kraftvärmeprod!$B$1:$AH$479,MATCH(X$2,Kraftvärmeprod!$B$1:$AG$1,0),FALSE)/1,0)-IFERROR(VLOOKUP($B265,'Slutlig allokering'!$B$2:$AC$462,MATCH(X$3,'Slutlig allokering'!$B$2:$AJ$2,0),FALSE)/1,0)</f>
        <v>0</v>
      </c>
      <c r="Y265">
        <f>IFERROR(VLOOKUP($B265,Kraftvärmeprod!$B$1:$AH$479,MATCH(Y$2,Kraftvärmeprod!$B$1:$AG$1,0),FALSE)/1,0)-IFERROR(VLOOKUP($B265,'Slutlig allokering'!$B$2:$AC$462,MATCH(Y$3,'Slutlig allokering'!$B$2:$AJ$2,0),FALSE)/1,0)</f>
        <v>0</v>
      </c>
      <c r="Z265">
        <f>IFERROR(VLOOKUP($B265,Kraftvärmeprod!$B$1:$AH$479,MATCH(Z$2,Kraftvärmeprod!$B$1:$AG$1,0),FALSE)/1,0)-IFERROR(VLOOKUP($B265,'Slutlig allokering'!$B$2:$AC$462,MATCH(Z$3,'Slutlig allokering'!$B$2:$AJ$2,0),FALSE)/1,0)</f>
        <v>0</v>
      </c>
      <c r="AA265">
        <f>IFERROR(VLOOKUP($B265,Kraftvärmeprod!$B$1:$AH$479,MATCH(AA$2,Kraftvärmeprod!$B$1:$AG$1,0),FALSE)/1,0)-IFERROR(VLOOKUP($B265,'Slutlig allokering'!$B$2:$AC$462,MATCH(AA$3,'Slutlig allokering'!$B$2:$AJ$2,0),FALSE)/1,0)</f>
        <v>0</v>
      </c>
      <c r="AB265">
        <f>IFERROR(VLOOKUP($B265,Kraftvärmeprod!$B$1:$AH$479,MATCH(AB$2,Kraftvärmeprod!$B$1:$AG$1,0),FALSE)/1,0)-IFERROR(VLOOKUP($B265,'Slutlig allokering'!$B$2:$AC$462,MATCH(AB$3,'Slutlig allokering'!$B$2:$AJ$2,0),FALSE)/1,0)</f>
        <v>0</v>
      </c>
      <c r="AE265">
        <f t="shared" si="8"/>
        <v>0</v>
      </c>
      <c r="AG265">
        <f>IFERROR(VLOOKUP(B265,'Slutlig allokering'!$B$2:$AJ$462,MATCH("Summa justerad allokerad tillförd energi (utan hjälpel och rökgaskondensering):",'Slutlig allokering'!$B$2:$AK$2,0),FALSE)/1,"")</f>
        <v>0</v>
      </c>
      <c r="AI265" s="55" t="str">
        <f>IFERROR(1-VLOOKUP(B265,'Slutlig allokering'!$B$2:$AJ$462,MATCH("Andel av bränsle i kvv som allokerats till värme, exklusive rökgaskondensering och hjälpel",'Slutlig allokering'!$B$2:$AK$2,0),FALSE),"")</f>
        <v/>
      </c>
      <c r="AK265" s="55" t="str">
        <f t="shared" si="9"/>
        <v/>
      </c>
    </row>
    <row r="266" spans="1:37" x14ac:dyDescent="0.25">
      <c r="A266" s="28" t="s">
        <v>362</v>
      </c>
      <c r="B266" s="28" t="s">
        <v>363</v>
      </c>
      <c r="C266" t="str">
        <f>IFERROR(VLOOKUP($B266,Kraftvärmeprod!$B$1:$AH$479,MATCH(C$3,Kraftvärmeprod!$B$1:$AG$1,0),FALSE)/1,"")</f>
        <v/>
      </c>
      <c r="D266" t="str">
        <f>IFERROR(VLOOKUP($B266,Kraftvärmeprod!$B$1:$AH$479,MATCH(D$3,Kraftvärmeprod!$B$1:$AG$1,0),FALSE)/1,"")</f>
        <v/>
      </c>
      <c r="E266">
        <f>IFERROR(VLOOKUP($B266,Kraftvärmeprod!$B$1:$AH$479,MATCH(E$2,Kraftvärmeprod!$B$1:$AG$1,0),FALSE)/1,0)-IFERROR(VLOOKUP($B266,'Slutlig allokering'!$B$2:$AC$462,MATCH(E$3,'Slutlig allokering'!$B$2:$AJ$2,0),FALSE)/1,0)</f>
        <v>0</v>
      </c>
      <c r="F266">
        <f>IFERROR(VLOOKUP($B266,Kraftvärmeprod!$B$1:$AH$479,MATCH(F$2,Kraftvärmeprod!$B$1:$AG$1,0),FALSE)/1,0)-IFERROR(VLOOKUP($B266,'Slutlig allokering'!$B$2:$AC$462,MATCH(F$3,'Slutlig allokering'!$B$2:$AJ$2,0),FALSE)/1,0)</f>
        <v>0</v>
      </c>
      <c r="G266">
        <f>IFERROR(VLOOKUP($B266,Kraftvärmeprod!$B$1:$AH$479,MATCH(G$2,Kraftvärmeprod!$B$1:$AG$1,0),FALSE)/1,0)-IFERROR(VLOOKUP($B266,'Slutlig allokering'!$B$2:$AC$462,MATCH(G$3,'Slutlig allokering'!$B$2:$AJ$2,0),FALSE)/1,0)</f>
        <v>0</v>
      </c>
      <c r="H266">
        <f>IFERROR(VLOOKUP($B266,Kraftvärmeprod!$B$1:$AH$479,MATCH(H$2,Kraftvärmeprod!$B$1:$AG$1,0),FALSE)/1,0)-IFERROR(VLOOKUP($B266,'Slutlig allokering'!$B$2:$AC$462,MATCH(H$3,'Slutlig allokering'!$B$2:$AJ$2,0),FALSE)/1,0)</f>
        <v>0</v>
      </c>
      <c r="I266">
        <f>IFERROR(VLOOKUP($B266,Kraftvärmeprod!$B$1:$AH$479,MATCH(I$2,Kraftvärmeprod!$B$1:$AG$1,0),FALSE)/1,0)-IFERROR(VLOOKUP($B266,'Slutlig allokering'!$B$2:$AC$462,MATCH(I$3,'Slutlig allokering'!$B$2:$AJ$2,0),FALSE)/1,0)</f>
        <v>0</v>
      </c>
      <c r="J266">
        <f>IFERROR(VLOOKUP($B266,Kraftvärmeprod!$B$1:$AH$479,MATCH(J$2,Kraftvärmeprod!$B$1:$AG$1,0),FALSE)/1,0)-IFERROR(VLOOKUP($B266,'Slutlig allokering'!$B$2:$AC$462,MATCH(J$3,'Slutlig allokering'!$B$2:$AJ$2,0),FALSE)/1,0)</f>
        <v>0</v>
      </c>
      <c r="K266">
        <f>IFERROR(VLOOKUP($B266,Kraftvärmeprod!$B$1:$AH$479,MATCH(K$2,Kraftvärmeprod!$B$1:$AG$1,0),FALSE)/1,0)-IFERROR(VLOOKUP($B266,'Slutlig allokering'!$B$2:$AC$462,MATCH(K$3,'Slutlig allokering'!$B$2:$AJ$2,0),FALSE)/1,0)</f>
        <v>0</v>
      </c>
      <c r="L266">
        <f>IFERROR(VLOOKUP($B266,Kraftvärmeprod!$B$1:$AH$479,MATCH(L$2,Kraftvärmeprod!$B$1:$AG$1,0),FALSE)/1,0)-IFERROR(VLOOKUP($B266,'Slutlig allokering'!$B$2:$AC$462,MATCH(L$3,'Slutlig allokering'!$B$2:$AJ$2,0),FALSE)/1,0)</f>
        <v>0</v>
      </c>
      <c r="M266" s="143">
        <f>IFERROR(VLOOKUP($B266,Miljö!$B$1:$S$477,MATCH(M$2,Miljö!$B$1:$X$1,0),FALSE)/1,0)-IFERROR(VLOOKUP($B266,'Slutlig allokering'!$B$2:$AC$462,MATCH(M$3,'Slutlig allokering'!$B$2:$AJ$2,0),FALSE)/1,0)</f>
        <v>0</v>
      </c>
      <c r="N266">
        <f>IFERROR(VLOOKUP($B266,Kraftvärmeprod!$B$1:$AH$479,MATCH(N$2,Kraftvärmeprod!$B$1:$AG$1,0),FALSE)/1,0)-IFERROR(VLOOKUP($B266,'Slutlig allokering'!$B$2:$AC$462,MATCH(N$3,'Slutlig allokering'!$B$2:$AJ$2,0),FALSE)/1,0)</f>
        <v>0</v>
      </c>
      <c r="O266">
        <f>IFERROR(VLOOKUP($B266,Kraftvärmeprod!$B$1:$AH$479,MATCH(O$2,Kraftvärmeprod!$B$1:$AG$1,0),FALSE)/1,0)-IFERROR(VLOOKUP($B266,'Slutlig allokering'!$B$2:$AC$462,MATCH(O$3,'Slutlig allokering'!$B$2:$AJ$2,0),FALSE)/1,0)</f>
        <v>0</v>
      </c>
      <c r="P266">
        <f>IFERROR(VLOOKUP($B266,Kraftvärmeprod!$B$1:$AH$479,MATCH(P$2,Kraftvärmeprod!$B$1:$AG$1,0),FALSE)/1,0)-IFERROR(VLOOKUP($B266,'Slutlig allokering'!$B$2:$AC$462,MATCH(P$3,'Slutlig allokering'!$B$2:$AJ$2,0),FALSE)/1,0)</f>
        <v>0</v>
      </c>
      <c r="Q266">
        <f>IFERROR(VLOOKUP($B266,Kraftvärmeprod!$B$1:$AH$479,MATCH(Q$2,Kraftvärmeprod!$B$1:$AG$1,0),FALSE)/1,0)-IFERROR(VLOOKUP($B266,'Slutlig allokering'!$B$2:$AC$462,MATCH(Q$3,'Slutlig allokering'!$B$2:$AJ$2,0),FALSE)/1,0)</f>
        <v>0</v>
      </c>
      <c r="R266">
        <f>IFERROR(VLOOKUP($B266,Kraftvärmeprod!$B$1:$AH$479,MATCH(R$2,Kraftvärmeprod!$B$1:$AG$1,0),FALSE)/1,0)-IFERROR(VLOOKUP($B266,'Slutlig allokering'!$B$2:$AC$462,MATCH(R$3,'Slutlig allokering'!$B$2:$AJ$2,0),FALSE)/1,0)</f>
        <v>0</v>
      </c>
      <c r="S266">
        <f>IFERROR(VLOOKUP($B266,Kraftvärmeprod!$B$1:$AH$479,MATCH(S$2,Kraftvärmeprod!$B$1:$AG$1,0),FALSE)/1,0)-IFERROR(VLOOKUP($B266,'Slutlig allokering'!$B$2:$AC$462,MATCH(S$3,'Slutlig allokering'!$B$2:$AJ$2,0),FALSE)/1,0)</f>
        <v>0</v>
      </c>
      <c r="T266">
        <f>IFERROR(VLOOKUP($B266,Kraftvärmeprod!$B$1:$AH$479,MATCH(T$2,Kraftvärmeprod!$B$1:$AG$1,0),FALSE)/1,0)-IFERROR(VLOOKUP($B266,'Slutlig allokering'!$B$2:$AC$462,MATCH(T$3,'Slutlig allokering'!$B$2:$AJ$2,0),FALSE)/1,0)</f>
        <v>0</v>
      </c>
      <c r="U266">
        <f>IFERROR(VLOOKUP($B266,Kraftvärmeprod!$B$1:$AH$479,MATCH(U$2,Kraftvärmeprod!$B$1:$AG$1,0),FALSE)/1,0)-IFERROR(VLOOKUP($B266,'Slutlig allokering'!$B$2:$AC$462,MATCH(U$3,'Slutlig allokering'!$B$2:$AJ$2,0),FALSE)/1,0)</f>
        <v>0</v>
      </c>
      <c r="V266">
        <f>IFERROR(VLOOKUP($B266,Kraftvärmeprod!$B$1:$AH$479,MATCH(V$2,Kraftvärmeprod!$B$1:$AG$1,0),FALSE)/1,0)-IFERROR(VLOOKUP($B266,'Slutlig allokering'!$B$2:$AC$462,MATCH(V$3,'Slutlig allokering'!$B$2:$AJ$2,0),FALSE)/1,0)</f>
        <v>0</v>
      </c>
      <c r="W266">
        <f>IFERROR(VLOOKUP($B266,Kraftvärmeprod!$B$1:$AH$479,MATCH(W$2,Kraftvärmeprod!$B$1:$AG$1,0),FALSE)/1,0)-IFERROR(VLOOKUP($B266,'Slutlig allokering'!$B$2:$AC$462,MATCH(W$3,'Slutlig allokering'!$B$2:$AJ$2,0),FALSE)/1,0)</f>
        <v>0</v>
      </c>
      <c r="X266">
        <f>IFERROR(VLOOKUP($B266,Kraftvärmeprod!$B$1:$AH$479,MATCH(X$2,Kraftvärmeprod!$B$1:$AG$1,0),FALSE)/1,0)-IFERROR(VLOOKUP($B266,'Slutlig allokering'!$B$2:$AC$462,MATCH(X$3,'Slutlig allokering'!$B$2:$AJ$2,0),FALSE)/1,0)</f>
        <v>0</v>
      </c>
      <c r="Y266">
        <f>IFERROR(VLOOKUP($B266,Kraftvärmeprod!$B$1:$AH$479,MATCH(Y$2,Kraftvärmeprod!$B$1:$AG$1,0),FALSE)/1,0)-IFERROR(VLOOKUP($B266,'Slutlig allokering'!$B$2:$AC$462,MATCH(Y$3,'Slutlig allokering'!$B$2:$AJ$2,0),FALSE)/1,0)</f>
        <v>0</v>
      </c>
      <c r="Z266">
        <f>IFERROR(VLOOKUP($B266,Kraftvärmeprod!$B$1:$AH$479,MATCH(Z$2,Kraftvärmeprod!$B$1:$AG$1,0),FALSE)/1,0)-IFERROR(VLOOKUP($B266,'Slutlig allokering'!$B$2:$AC$462,MATCH(Z$3,'Slutlig allokering'!$B$2:$AJ$2,0),FALSE)/1,0)</f>
        <v>0</v>
      </c>
      <c r="AA266">
        <f>IFERROR(VLOOKUP($B266,Kraftvärmeprod!$B$1:$AH$479,MATCH(AA$2,Kraftvärmeprod!$B$1:$AG$1,0),FALSE)/1,0)-IFERROR(VLOOKUP($B266,'Slutlig allokering'!$B$2:$AC$462,MATCH(AA$3,'Slutlig allokering'!$B$2:$AJ$2,0),FALSE)/1,0)</f>
        <v>0</v>
      </c>
      <c r="AB266">
        <f>IFERROR(VLOOKUP($B266,Kraftvärmeprod!$B$1:$AH$479,MATCH(AB$2,Kraftvärmeprod!$B$1:$AG$1,0),FALSE)/1,0)-IFERROR(VLOOKUP($B266,'Slutlig allokering'!$B$2:$AC$462,MATCH(AB$3,'Slutlig allokering'!$B$2:$AJ$2,0),FALSE)/1,0)</f>
        <v>0</v>
      </c>
      <c r="AE266">
        <f t="shared" si="8"/>
        <v>0</v>
      </c>
      <c r="AG266">
        <f>IFERROR(VLOOKUP(B266,'Slutlig allokering'!$B$2:$AJ$462,MATCH("Summa justerad allokerad tillförd energi (utan hjälpel och rökgaskondensering):",'Slutlig allokering'!$B$2:$AK$2,0),FALSE)/1,"")</f>
        <v>0</v>
      </c>
      <c r="AI266" s="55" t="str">
        <f>IFERROR(1-VLOOKUP(B266,'Slutlig allokering'!$B$2:$AJ$462,MATCH("Andel av bränsle i kvv som allokerats till värme, exklusive rökgaskondensering och hjälpel",'Slutlig allokering'!$B$2:$AK$2,0),FALSE),"")</f>
        <v/>
      </c>
      <c r="AK266" s="55" t="str">
        <f t="shared" si="9"/>
        <v/>
      </c>
    </row>
    <row r="267" spans="1:37" x14ac:dyDescent="0.25">
      <c r="A267" s="28" t="s">
        <v>364</v>
      </c>
      <c r="B267" s="28" t="s">
        <v>365</v>
      </c>
      <c r="C267" t="str">
        <f>IFERROR(VLOOKUP($B267,Kraftvärmeprod!$B$1:$AH$479,MATCH(C$3,Kraftvärmeprod!$B$1:$AG$1,0),FALSE)/1,"")</f>
        <v/>
      </c>
      <c r="D267" t="str">
        <f>IFERROR(VLOOKUP($B267,Kraftvärmeprod!$B$1:$AH$479,MATCH(D$3,Kraftvärmeprod!$B$1:$AG$1,0),FALSE)/1,"")</f>
        <v/>
      </c>
      <c r="E267">
        <f>IFERROR(VLOOKUP($B267,Kraftvärmeprod!$B$1:$AH$479,MATCH(E$2,Kraftvärmeprod!$B$1:$AG$1,0),FALSE)/1,0)-IFERROR(VLOOKUP($B267,'Slutlig allokering'!$B$2:$AC$462,MATCH(E$3,'Slutlig allokering'!$B$2:$AJ$2,0),FALSE)/1,0)</f>
        <v>0</v>
      </c>
      <c r="F267">
        <f>IFERROR(VLOOKUP($B267,Kraftvärmeprod!$B$1:$AH$479,MATCH(F$2,Kraftvärmeprod!$B$1:$AG$1,0),FALSE)/1,0)-IFERROR(VLOOKUP($B267,'Slutlig allokering'!$B$2:$AC$462,MATCH(F$3,'Slutlig allokering'!$B$2:$AJ$2,0),FALSE)/1,0)</f>
        <v>0</v>
      </c>
      <c r="G267">
        <f>IFERROR(VLOOKUP($B267,Kraftvärmeprod!$B$1:$AH$479,MATCH(G$2,Kraftvärmeprod!$B$1:$AG$1,0),FALSE)/1,0)-IFERROR(VLOOKUP($B267,'Slutlig allokering'!$B$2:$AC$462,MATCH(G$3,'Slutlig allokering'!$B$2:$AJ$2,0),FALSE)/1,0)</f>
        <v>0</v>
      </c>
      <c r="H267">
        <f>IFERROR(VLOOKUP($B267,Kraftvärmeprod!$B$1:$AH$479,MATCH(H$2,Kraftvärmeprod!$B$1:$AG$1,0),FALSE)/1,0)-IFERROR(VLOOKUP($B267,'Slutlig allokering'!$B$2:$AC$462,MATCH(H$3,'Slutlig allokering'!$B$2:$AJ$2,0),FALSE)/1,0)</f>
        <v>0</v>
      </c>
      <c r="I267">
        <f>IFERROR(VLOOKUP($B267,Kraftvärmeprod!$B$1:$AH$479,MATCH(I$2,Kraftvärmeprod!$B$1:$AG$1,0),FALSE)/1,0)-IFERROR(VLOOKUP($B267,'Slutlig allokering'!$B$2:$AC$462,MATCH(I$3,'Slutlig allokering'!$B$2:$AJ$2,0),FALSE)/1,0)</f>
        <v>0</v>
      </c>
      <c r="J267">
        <f>IFERROR(VLOOKUP($B267,Kraftvärmeprod!$B$1:$AH$479,MATCH(J$2,Kraftvärmeprod!$B$1:$AG$1,0),FALSE)/1,0)-IFERROR(VLOOKUP($B267,'Slutlig allokering'!$B$2:$AC$462,MATCH(J$3,'Slutlig allokering'!$B$2:$AJ$2,0),FALSE)/1,0)</f>
        <v>0</v>
      </c>
      <c r="K267">
        <f>IFERROR(VLOOKUP($B267,Kraftvärmeprod!$B$1:$AH$479,MATCH(K$2,Kraftvärmeprod!$B$1:$AG$1,0),FALSE)/1,0)-IFERROR(VLOOKUP($B267,'Slutlig allokering'!$B$2:$AC$462,MATCH(K$3,'Slutlig allokering'!$B$2:$AJ$2,0),FALSE)/1,0)</f>
        <v>0</v>
      </c>
      <c r="L267">
        <f>IFERROR(VLOOKUP($B267,Kraftvärmeprod!$B$1:$AH$479,MATCH(L$2,Kraftvärmeprod!$B$1:$AG$1,0),FALSE)/1,0)-IFERROR(VLOOKUP($B267,'Slutlig allokering'!$B$2:$AC$462,MATCH(L$3,'Slutlig allokering'!$B$2:$AJ$2,0),FALSE)/1,0)</f>
        <v>0</v>
      </c>
      <c r="M267" s="143">
        <f>IFERROR(VLOOKUP($B267,Miljö!$B$1:$S$477,MATCH(M$2,Miljö!$B$1:$X$1,0),FALSE)/1,0)-IFERROR(VLOOKUP($B267,'Slutlig allokering'!$B$2:$AC$462,MATCH(M$3,'Slutlig allokering'!$B$2:$AJ$2,0),FALSE)/1,0)</f>
        <v>0</v>
      </c>
      <c r="N267">
        <f>IFERROR(VLOOKUP($B267,Kraftvärmeprod!$B$1:$AH$479,MATCH(N$2,Kraftvärmeprod!$B$1:$AG$1,0),FALSE)/1,0)-IFERROR(VLOOKUP($B267,'Slutlig allokering'!$B$2:$AC$462,MATCH(N$3,'Slutlig allokering'!$B$2:$AJ$2,0),FALSE)/1,0)</f>
        <v>0</v>
      </c>
      <c r="O267">
        <f>IFERROR(VLOOKUP($B267,Kraftvärmeprod!$B$1:$AH$479,MATCH(O$2,Kraftvärmeprod!$B$1:$AG$1,0),FALSE)/1,0)-IFERROR(VLOOKUP($B267,'Slutlig allokering'!$B$2:$AC$462,MATCH(O$3,'Slutlig allokering'!$B$2:$AJ$2,0),FALSE)/1,0)</f>
        <v>0</v>
      </c>
      <c r="P267">
        <f>IFERROR(VLOOKUP($B267,Kraftvärmeprod!$B$1:$AH$479,MATCH(P$2,Kraftvärmeprod!$B$1:$AG$1,0),FALSE)/1,0)-IFERROR(VLOOKUP($B267,'Slutlig allokering'!$B$2:$AC$462,MATCH(P$3,'Slutlig allokering'!$B$2:$AJ$2,0),FALSE)/1,0)</f>
        <v>0</v>
      </c>
      <c r="Q267">
        <f>IFERROR(VLOOKUP($B267,Kraftvärmeprod!$B$1:$AH$479,MATCH(Q$2,Kraftvärmeprod!$B$1:$AG$1,0),FALSE)/1,0)-IFERROR(VLOOKUP($B267,'Slutlig allokering'!$B$2:$AC$462,MATCH(Q$3,'Slutlig allokering'!$B$2:$AJ$2,0),FALSE)/1,0)</f>
        <v>0</v>
      </c>
      <c r="R267">
        <f>IFERROR(VLOOKUP($B267,Kraftvärmeprod!$B$1:$AH$479,MATCH(R$2,Kraftvärmeprod!$B$1:$AG$1,0),FALSE)/1,0)-IFERROR(VLOOKUP($B267,'Slutlig allokering'!$B$2:$AC$462,MATCH(R$3,'Slutlig allokering'!$B$2:$AJ$2,0),FALSE)/1,0)</f>
        <v>0</v>
      </c>
      <c r="S267">
        <f>IFERROR(VLOOKUP($B267,Kraftvärmeprod!$B$1:$AH$479,MATCH(S$2,Kraftvärmeprod!$B$1:$AG$1,0),FALSE)/1,0)-IFERROR(VLOOKUP($B267,'Slutlig allokering'!$B$2:$AC$462,MATCH(S$3,'Slutlig allokering'!$B$2:$AJ$2,0),FALSE)/1,0)</f>
        <v>0</v>
      </c>
      <c r="T267">
        <f>IFERROR(VLOOKUP($B267,Kraftvärmeprod!$B$1:$AH$479,MATCH(T$2,Kraftvärmeprod!$B$1:$AG$1,0),FALSE)/1,0)-IFERROR(VLOOKUP($B267,'Slutlig allokering'!$B$2:$AC$462,MATCH(T$3,'Slutlig allokering'!$B$2:$AJ$2,0),FALSE)/1,0)</f>
        <v>0</v>
      </c>
      <c r="U267">
        <f>IFERROR(VLOOKUP($B267,Kraftvärmeprod!$B$1:$AH$479,MATCH(U$2,Kraftvärmeprod!$B$1:$AG$1,0),FALSE)/1,0)-IFERROR(VLOOKUP($B267,'Slutlig allokering'!$B$2:$AC$462,MATCH(U$3,'Slutlig allokering'!$B$2:$AJ$2,0),FALSE)/1,0)</f>
        <v>0</v>
      </c>
      <c r="V267">
        <f>IFERROR(VLOOKUP($B267,Kraftvärmeprod!$B$1:$AH$479,MATCH(V$2,Kraftvärmeprod!$B$1:$AG$1,0),FALSE)/1,0)-IFERROR(VLOOKUP($B267,'Slutlig allokering'!$B$2:$AC$462,MATCH(V$3,'Slutlig allokering'!$B$2:$AJ$2,0),FALSE)/1,0)</f>
        <v>0</v>
      </c>
      <c r="W267">
        <f>IFERROR(VLOOKUP($B267,Kraftvärmeprod!$B$1:$AH$479,MATCH(W$2,Kraftvärmeprod!$B$1:$AG$1,0),FALSE)/1,0)-IFERROR(VLOOKUP($B267,'Slutlig allokering'!$B$2:$AC$462,MATCH(W$3,'Slutlig allokering'!$B$2:$AJ$2,0),FALSE)/1,0)</f>
        <v>0</v>
      </c>
      <c r="X267">
        <f>IFERROR(VLOOKUP($B267,Kraftvärmeprod!$B$1:$AH$479,MATCH(X$2,Kraftvärmeprod!$B$1:$AG$1,0),FALSE)/1,0)-IFERROR(VLOOKUP($B267,'Slutlig allokering'!$B$2:$AC$462,MATCH(X$3,'Slutlig allokering'!$B$2:$AJ$2,0),FALSE)/1,0)</f>
        <v>0</v>
      </c>
      <c r="Y267">
        <f>IFERROR(VLOOKUP($B267,Kraftvärmeprod!$B$1:$AH$479,MATCH(Y$2,Kraftvärmeprod!$B$1:$AG$1,0),FALSE)/1,0)-IFERROR(VLOOKUP($B267,'Slutlig allokering'!$B$2:$AC$462,MATCH(Y$3,'Slutlig allokering'!$B$2:$AJ$2,0),FALSE)/1,0)</f>
        <v>0</v>
      </c>
      <c r="Z267">
        <f>IFERROR(VLOOKUP($B267,Kraftvärmeprod!$B$1:$AH$479,MATCH(Z$2,Kraftvärmeprod!$B$1:$AG$1,0),FALSE)/1,0)-IFERROR(VLOOKUP($B267,'Slutlig allokering'!$B$2:$AC$462,MATCH(Z$3,'Slutlig allokering'!$B$2:$AJ$2,0),FALSE)/1,0)</f>
        <v>0</v>
      </c>
      <c r="AA267">
        <f>IFERROR(VLOOKUP($B267,Kraftvärmeprod!$B$1:$AH$479,MATCH(AA$2,Kraftvärmeprod!$B$1:$AG$1,0),FALSE)/1,0)-IFERROR(VLOOKUP($B267,'Slutlig allokering'!$B$2:$AC$462,MATCH(AA$3,'Slutlig allokering'!$B$2:$AJ$2,0),FALSE)/1,0)</f>
        <v>0</v>
      </c>
      <c r="AB267">
        <f>IFERROR(VLOOKUP($B267,Kraftvärmeprod!$B$1:$AH$479,MATCH(AB$2,Kraftvärmeprod!$B$1:$AG$1,0),FALSE)/1,0)-IFERROR(VLOOKUP($B267,'Slutlig allokering'!$B$2:$AC$462,MATCH(AB$3,'Slutlig allokering'!$B$2:$AJ$2,0),FALSE)/1,0)</f>
        <v>0</v>
      </c>
      <c r="AE267">
        <f t="shared" si="8"/>
        <v>0</v>
      </c>
      <c r="AG267">
        <f>IFERROR(VLOOKUP(B267,'Slutlig allokering'!$B$2:$AJ$462,MATCH("Summa justerad allokerad tillförd energi (utan hjälpel och rökgaskondensering):",'Slutlig allokering'!$B$2:$AK$2,0),FALSE)/1,"")</f>
        <v>0</v>
      </c>
      <c r="AI267" s="55" t="str">
        <f>IFERROR(1-VLOOKUP(B267,'Slutlig allokering'!$B$2:$AJ$462,MATCH("Andel av bränsle i kvv som allokerats till värme, exklusive rökgaskondensering och hjälpel",'Slutlig allokering'!$B$2:$AK$2,0),FALSE),"")</f>
        <v/>
      </c>
      <c r="AK267" s="55" t="str">
        <f t="shared" si="9"/>
        <v/>
      </c>
    </row>
    <row r="268" spans="1:37" x14ac:dyDescent="0.25">
      <c r="A268" s="28" t="s">
        <v>364</v>
      </c>
      <c r="B268" s="28" t="s">
        <v>366</v>
      </c>
      <c r="C268" t="str">
        <f>IFERROR(VLOOKUP($B268,Kraftvärmeprod!$B$1:$AH$479,MATCH(C$3,Kraftvärmeprod!$B$1:$AG$1,0),FALSE)/1,"")</f>
        <v/>
      </c>
      <c r="D268" t="str">
        <f>IFERROR(VLOOKUP($B268,Kraftvärmeprod!$B$1:$AH$479,MATCH(D$3,Kraftvärmeprod!$B$1:$AG$1,0),FALSE)/1,"")</f>
        <v/>
      </c>
      <c r="E268">
        <f>IFERROR(VLOOKUP($B268,Kraftvärmeprod!$B$1:$AH$479,MATCH(E$2,Kraftvärmeprod!$B$1:$AG$1,0),FALSE)/1,0)-IFERROR(VLOOKUP($B268,'Slutlig allokering'!$B$2:$AC$462,MATCH(E$3,'Slutlig allokering'!$B$2:$AJ$2,0),FALSE)/1,0)</f>
        <v>0</v>
      </c>
      <c r="F268">
        <f>IFERROR(VLOOKUP($B268,Kraftvärmeprod!$B$1:$AH$479,MATCH(F$2,Kraftvärmeprod!$B$1:$AG$1,0),FALSE)/1,0)-IFERROR(VLOOKUP($B268,'Slutlig allokering'!$B$2:$AC$462,MATCH(F$3,'Slutlig allokering'!$B$2:$AJ$2,0),FALSE)/1,0)</f>
        <v>0</v>
      </c>
      <c r="G268">
        <f>IFERROR(VLOOKUP($B268,Kraftvärmeprod!$B$1:$AH$479,MATCH(G$2,Kraftvärmeprod!$B$1:$AG$1,0),FALSE)/1,0)-IFERROR(VLOOKUP($B268,'Slutlig allokering'!$B$2:$AC$462,MATCH(G$3,'Slutlig allokering'!$B$2:$AJ$2,0),FALSE)/1,0)</f>
        <v>0</v>
      </c>
      <c r="H268">
        <f>IFERROR(VLOOKUP($B268,Kraftvärmeprod!$B$1:$AH$479,MATCH(H$2,Kraftvärmeprod!$B$1:$AG$1,0),FALSE)/1,0)-IFERROR(VLOOKUP($B268,'Slutlig allokering'!$B$2:$AC$462,MATCH(H$3,'Slutlig allokering'!$B$2:$AJ$2,0),FALSE)/1,0)</f>
        <v>0</v>
      </c>
      <c r="I268">
        <f>IFERROR(VLOOKUP($B268,Kraftvärmeprod!$B$1:$AH$479,MATCH(I$2,Kraftvärmeprod!$B$1:$AG$1,0),FALSE)/1,0)-IFERROR(VLOOKUP($B268,'Slutlig allokering'!$B$2:$AC$462,MATCH(I$3,'Slutlig allokering'!$B$2:$AJ$2,0),FALSE)/1,0)</f>
        <v>0</v>
      </c>
      <c r="J268">
        <f>IFERROR(VLOOKUP($B268,Kraftvärmeprod!$B$1:$AH$479,MATCH(J$2,Kraftvärmeprod!$B$1:$AG$1,0),FALSE)/1,0)-IFERROR(VLOOKUP($B268,'Slutlig allokering'!$B$2:$AC$462,MATCH(J$3,'Slutlig allokering'!$B$2:$AJ$2,0),FALSE)/1,0)</f>
        <v>0</v>
      </c>
      <c r="K268">
        <f>IFERROR(VLOOKUP($B268,Kraftvärmeprod!$B$1:$AH$479,MATCH(K$2,Kraftvärmeprod!$B$1:$AG$1,0),FALSE)/1,0)-IFERROR(VLOOKUP($B268,'Slutlig allokering'!$B$2:$AC$462,MATCH(K$3,'Slutlig allokering'!$B$2:$AJ$2,0),FALSE)/1,0)</f>
        <v>0</v>
      </c>
      <c r="L268">
        <f>IFERROR(VLOOKUP($B268,Kraftvärmeprod!$B$1:$AH$479,MATCH(L$2,Kraftvärmeprod!$B$1:$AG$1,0),FALSE)/1,0)-IFERROR(VLOOKUP($B268,'Slutlig allokering'!$B$2:$AC$462,MATCH(L$3,'Slutlig allokering'!$B$2:$AJ$2,0),FALSE)/1,0)</f>
        <v>0</v>
      </c>
      <c r="M268" s="143">
        <f>IFERROR(VLOOKUP($B268,Miljö!$B$1:$S$477,MATCH(M$2,Miljö!$B$1:$X$1,0),FALSE)/1,0)-IFERROR(VLOOKUP($B268,'Slutlig allokering'!$B$2:$AC$462,MATCH(M$3,'Slutlig allokering'!$B$2:$AJ$2,0),FALSE)/1,0)</f>
        <v>0</v>
      </c>
      <c r="N268">
        <f>IFERROR(VLOOKUP($B268,Kraftvärmeprod!$B$1:$AH$479,MATCH(N$2,Kraftvärmeprod!$B$1:$AG$1,0),FALSE)/1,0)-IFERROR(VLOOKUP($B268,'Slutlig allokering'!$B$2:$AC$462,MATCH(N$3,'Slutlig allokering'!$B$2:$AJ$2,0),FALSE)/1,0)</f>
        <v>0</v>
      </c>
      <c r="O268">
        <f>IFERROR(VLOOKUP($B268,Kraftvärmeprod!$B$1:$AH$479,MATCH(O$2,Kraftvärmeprod!$B$1:$AG$1,0),FALSE)/1,0)-IFERROR(VLOOKUP($B268,'Slutlig allokering'!$B$2:$AC$462,MATCH(O$3,'Slutlig allokering'!$B$2:$AJ$2,0),FALSE)/1,0)</f>
        <v>0</v>
      </c>
      <c r="P268">
        <f>IFERROR(VLOOKUP($B268,Kraftvärmeprod!$B$1:$AH$479,MATCH(P$2,Kraftvärmeprod!$B$1:$AG$1,0),FALSE)/1,0)-IFERROR(VLOOKUP($B268,'Slutlig allokering'!$B$2:$AC$462,MATCH(P$3,'Slutlig allokering'!$B$2:$AJ$2,0),FALSE)/1,0)</f>
        <v>0</v>
      </c>
      <c r="Q268">
        <f>IFERROR(VLOOKUP($B268,Kraftvärmeprod!$B$1:$AH$479,MATCH(Q$2,Kraftvärmeprod!$B$1:$AG$1,0),FALSE)/1,0)-IFERROR(VLOOKUP($B268,'Slutlig allokering'!$B$2:$AC$462,MATCH(Q$3,'Slutlig allokering'!$B$2:$AJ$2,0),FALSE)/1,0)</f>
        <v>0</v>
      </c>
      <c r="R268">
        <f>IFERROR(VLOOKUP($B268,Kraftvärmeprod!$B$1:$AH$479,MATCH(R$2,Kraftvärmeprod!$B$1:$AG$1,0),FALSE)/1,0)-IFERROR(VLOOKUP($B268,'Slutlig allokering'!$B$2:$AC$462,MATCH(R$3,'Slutlig allokering'!$B$2:$AJ$2,0),FALSE)/1,0)</f>
        <v>0</v>
      </c>
      <c r="S268">
        <f>IFERROR(VLOOKUP($B268,Kraftvärmeprod!$B$1:$AH$479,MATCH(S$2,Kraftvärmeprod!$B$1:$AG$1,0),FALSE)/1,0)-IFERROR(VLOOKUP($B268,'Slutlig allokering'!$B$2:$AC$462,MATCH(S$3,'Slutlig allokering'!$B$2:$AJ$2,0),FALSE)/1,0)</f>
        <v>0</v>
      </c>
      <c r="T268">
        <f>IFERROR(VLOOKUP($B268,Kraftvärmeprod!$B$1:$AH$479,MATCH(T$2,Kraftvärmeprod!$B$1:$AG$1,0),FALSE)/1,0)-IFERROR(VLOOKUP($B268,'Slutlig allokering'!$B$2:$AC$462,MATCH(T$3,'Slutlig allokering'!$B$2:$AJ$2,0),FALSE)/1,0)</f>
        <v>0</v>
      </c>
      <c r="U268">
        <f>IFERROR(VLOOKUP($B268,Kraftvärmeprod!$B$1:$AH$479,MATCH(U$2,Kraftvärmeprod!$B$1:$AG$1,0),FALSE)/1,0)-IFERROR(VLOOKUP($B268,'Slutlig allokering'!$B$2:$AC$462,MATCH(U$3,'Slutlig allokering'!$B$2:$AJ$2,0),FALSE)/1,0)</f>
        <v>0</v>
      </c>
      <c r="V268">
        <f>IFERROR(VLOOKUP($B268,Kraftvärmeprod!$B$1:$AH$479,MATCH(V$2,Kraftvärmeprod!$B$1:$AG$1,0),FALSE)/1,0)-IFERROR(VLOOKUP($B268,'Slutlig allokering'!$B$2:$AC$462,MATCH(V$3,'Slutlig allokering'!$B$2:$AJ$2,0),FALSE)/1,0)</f>
        <v>0</v>
      </c>
      <c r="W268">
        <f>IFERROR(VLOOKUP($B268,Kraftvärmeprod!$B$1:$AH$479,MATCH(W$2,Kraftvärmeprod!$B$1:$AG$1,0),FALSE)/1,0)-IFERROR(VLOOKUP($B268,'Slutlig allokering'!$B$2:$AC$462,MATCH(W$3,'Slutlig allokering'!$B$2:$AJ$2,0),FALSE)/1,0)</f>
        <v>0</v>
      </c>
      <c r="X268">
        <f>IFERROR(VLOOKUP($B268,Kraftvärmeprod!$B$1:$AH$479,MATCH(X$2,Kraftvärmeprod!$B$1:$AG$1,0),FALSE)/1,0)-IFERROR(VLOOKUP($B268,'Slutlig allokering'!$B$2:$AC$462,MATCH(X$3,'Slutlig allokering'!$B$2:$AJ$2,0),FALSE)/1,0)</f>
        <v>0</v>
      </c>
      <c r="Y268">
        <f>IFERROR(VLOOKUP($B268,Kraftvärmeprod!$B$1:$AH$479,MATCH(Y$2,Kraftvärmeprod!$B$1:$AG$1,0),FALSE)/1,0)-IFERROR(VLOOKUP($B268,'Slutlig allokering'!$B$2:$AC$462,MATCH(Y$3,'Slutlig allokering'!$B$2:$AJ$2,0),FALSE)/1,0)</f>
        <v>0</v>
      </c>
      <c r="Z268">
        <f>IFERROR(VLOOKUP($B268,Kraftvärmeprod!$B$1:$AH$479,MATCH(Z$2,Kraftvärmeprod!$B$1:$AG$1,0),FALSE)/1,0)-IFERROR(VLOOKUP($B268,'Slutlig allokering'!$B$2:$AC$462,MATCH(Z$3,'Slutlig allokering'!$B$2:$AJ$2,0),FALSE)/1,0)</f>
        <v>0</v>
      </c>
      <c r="AA268">
        <f>IFERROR(VLOOKUP($B268,Kraftvärmeprod!$B$1:$AH$479,MATCH(AA$2,Kraftvärmeprod!$B$1:$AG$1,0),FALSE)/1,0)-IFERROR(VLOOKUP($B268,'Slutlig allokering'!$B$2:$AC$462,MATCH(AA$3,'Slutlig allokering'!$B$2:$AJ$2,0),FALSE)/1,0)</f>
        <v>0</v>
      </c>
      <c r="AB268">
        <f>IFERROR(VLOOKUP($B268,Kraftvärmeprod!$B$1:$AH$479,MATCH(AB$2,Kraftvärmeprod!$B$1:$AG$1,0),FALSE)/1,0)-IFERROR(VLOOKUP($B268,'Slutlig allokering'!$B$2:$AC$462,MATCH(AB$3,'Slutlig allokering'!$B$2:$AJ$2,0),FALSE)/1,0)</f>
        <v>0</v>
      </c>
      <c r="AE268">
        <f t="shared" si="8"/>
        <v>0</v>
      </c>
      <c r="AG268">
        <f>IFERROR(VLOOKUP(B268,'Slutlig allokering'!$B$2:$AJ$462,MATCH("Summa justerad allokerad tillförd energi (utan hjälpel och rökgaskondensering):",'Slutlig allokering'!$B$2:$AK$2,0),FALSE)/1,"")</f>
        <v>0</v>
      </c>
      <c r="AI268" s="55" t="str">
        <f>IFERROR(1-VLOOKUP(B268,'Slutlig allokering'!$B$2:$AJ$462,MATCH("Andel av bränsle i kvv som allokerats till värme, exklusive rökgaskondensering och hjälpel",'Slutlig allokering'!$B$2:$AK$2,0),FALSE),"")</f>
        <v/>
      </c>
      <c r="AK268" s="55" t="str">
        <f t="shared" si="9"/>
        <v/>
      </c>
    </row>
    <row r="269" spans="1:37" x14ac:dyDescent="0.25">
      <c r="A269" s="28" t="s">
        <v>364</v>
      </c>
      <c r="B269" s="28" t="s">
        <v>367</v>
      </c>
      <c r="C269" t="str">
        <f>IFERROR(VLOOKUP($B269,Kraftvärmeprod!$B$1:$AH$479,MATCH(C$3,Kraftvärmeprod!$B$1:$AG$1,0),FALSE)/1,"")</f>
        <v/>
      </c>
      <c r="D269" t="str">
        <f>IFERROR(VLOOKUP($B269,Kraftvärmeprod!$B$1:$AH$479,MATCH(D$3,Kraftvärmeprod!$B$1:$AG$1,0),FALSE)/1,"")</f>
        <v/>
      </c>
      <c r="E269">
        <f>IFERROR(VLOOKUP($B269,Kraftvärmeprod!$B$1:$AH$479,MATCH(E$2,Kraftvärmeprod!$B$1:$AG$1,0),FALSE)/1,0)-IFERROR(VLOOKUP($B269,'Slutlig allokering'!$B$2:$AC$462,MATCH(E$3,'Slutlig allokering'!$B$2:$AJ$2,0),FALSE)/1,0)</f>
        <v>0</v>
      </c>
      <c r="F269">
        <f>IFERROR(VLOOKUP($B269,Kraftvärmeprod!$B$1:$AH$479,MATCH(F$2,Kraftvärmeprod!$B$1:$AG$1,0),FALSE)/1,0)-IFERROR(VLOOKUP($B269,'Slutlig allokering'!$B$2:$AC$462,MATCH(F$3,'Slutlig allokering'!$B$2:$AJ$2,0),FALSE)/1,0)</f>
        <v>0</v>
      </c>
      <c r="G269">
        <f>IFERROR(VLOOKUP($B269,Kraftvärmeprod!$B$1:$AH$479,MATCH(G$2,Kraftvärmeprod!$B$1:$AG$1,0),FALSE)/1,0)-IFERROR(VLOOKUP($B269,'Slutlig allokering'!$B$2:$AC$462,MATCH(G$3,'Slutlig allokering'!$B$2:$AJ$2,0),FALSE)/1,0)</f>
        <v>0</v>
      </c>
      <c r="H269">
        <f>IFERROR(VLOOKUP($B269,Kraftvärmeprod!$B$1:$AH$479,MATCH(H$2,Kraftvärmeprod!$B$1:$AG$1,0),FALSE)/1,0)-IFERROR(VLOOKUP($B269,'Slutlig allokering'!$B$2:$AC$462,MATCH(H$3,'Slutlig allokering'!$B$2:$AJ$2,0),FALSE)/1,0)</f>
        <v>0</v>
      </c>
      <c r="I269">
        <f>IFERROR(VLOOKUP($B269,Kraftvärmeprod!$B$1:$AH$479,MATCH(I$2,Kraftvärmeprod!$B$1:$AG$1,0),FALSE)/1,0)-IFERROR(VLOOKUP($B269,'Slutlig allokering'!$B$2:$AC$462,MATCH(I$3,'Slutlig allokering'!$B$2:$AJ$2,0),FALSE)/1,0)</f>
        <v>0</v>
      </c>
      <c r="J269">
        <f>IFERROR(VLOOKUP($B269,Kraftvärmeprod!$B$1:$AH$479,MATCH(J$2,Kraftvärmeprod!$B$1:$AG$1,0),FALSE)/1,0)-IFERROR(VLOOKUP($B269,'Slutlig allokering'!$B$2:$AC$462,MATCH(J$3,'Slutlig allokering'!$B$2:$AJ$2,0),FALSE)/1,0)</f>
        <v>0</v>
      </c>
      <c r="K269">
        <f>IFERROR(VLOOKUP($B269,Kraftvärmeprod!$B$1:$AH$479,MATCH(K$2,Kraftvärmeprod!$B$1:$AG$1,0),FALSE)/1,0)-IFERROR(VLOOKUP($B269,'Slutlig allokering'!$B$2:$AC$462,MATCH(K$3,'Slutlig allokering'!$B$2:$AJ$2,0),FALSE)/1,0)</f>
        <v>0</v>
      </c>
      <c r="L269">
        <f>IFERROR(VLOOKUP($B269,Kraftvärmeprod!$B$1:$AH$479,MATCH(L$2,Kraftvärmeprod!$B$1:$AG$1,0),FALSE)/1,0)-IFERROR(VLOOKUP($B269,'Slutlig allokering'!$B$2:$AC$462,MATCH(L$3,'Slutlig allokering'!$B$2:$AJ$2,0),FALSE)/1,0)</f>
        <v>0</v>
      </c>
      <c r="M269" s="143">
        <f>IFERROR(VLOOKUP($B269,Miljö!$B$1:$S$477,MATCH(M$2,Miljö!$B$1:$X$1,0),FALSE)/1,0)-IFERROR(VLOOKUP($B269,'Slutlig allokering'!$B$2:$AC$462,MATCH(M$3,'Slutlig allokering'!$B$2:$AJ$2,0),FALSE)/1,0)</f>
        <v>0</v>
      </c>
      <c r="N269">
        <f>IFERROR(VLOOKUP($B269,Kraftvärmeprod!$B$1:$AH$479,MATCH(N$2,Kraftvärmeprod!$B$1:$AG$1,0),FALSE)/1,0)-IFERROR(VLOOKUP($B269,'Slutlig allokering'!$B$2:$AC$462,MATCH(N$3,'Slutlig allokering'!$B$2:$AJ$2,0),FALSE)/1,0)</f>
        <v>0</v>
      </c>
      <c r="O269">
        <f>IFERROR(VLOOKUP($B269,Kraftvärmeprod!$B$1:$AH$479,MATCH(O$2,Kraftvärmeprod!$B$1:$AG$1,0),FALSE)/1,0)-IFERROR(VLOOKUP($B269,'Slutlig allokering'!$B$2:$AC$462,MATCH(O$3,'Slutlig allokering'!$B$2:$AJ$2,0),FALSE)/1,0)</f>
        <v>0</v>
      </c>
      <c r="P269">
        <f>IFERROR(VLOOKUP($B269,Kraftvärmeprod!$B$1:$AH$479,MATCH(P$2,Kraftvärmeprod!$B$1:$AG$1,0),FALSE)/1,0)-IFERROR(VLOOKUP($B269,'Slutlig allokering'!$B$2:$AC$462,MATCH(P$3,'Slutlig allokering'!$B$2:$AJ$2,0),FALSE)/1,0)</f>
        <v>0</v>
      </c>
      <c r="Q269">
        <f>IFERROR(VLOOKUP($B269,Kraftvärmeprod!$B$1:$AH$479,MATCH(Q$2,Kraftvärmeprod!$B$1:$AG$1,0),FALSE)/1,0)-IFERROR(VLOOKUP($B269,'Slutlig allokering'!$B$2:$AC$462,MATCH(Q$3,'Slutlig allokering'!$B$2:$AJ$2,0),FALSE)/1,0)</f>
        <v>0</v>
      </c>
      <c r="R269">
        <f>IFERROR(VLOOKUP($B269,Kraftvärmeprod!$B$1:$AH$479,MATCH(R$2,Kraftvärmeprod!$B$1:$AG$1,0),FALSE)/1,0)-IFERROR(VLOOKUP($B269,'Slutlig allokering'!$B$2:$AC$462,MATCH(R$3,'Slutlig allokering'!$B$2:$AJ$2,0),FALSE)/1,0)</f>
        <v>0</v>
      </c>
      <c r="S269">
        <f>IFERROR(VLOOKUP($B269,Kraftvärmeprod!$B$1:$AH$479,MATCH(S$2,Kraftvärmeprod!$B$1:$AG$1,0),FALSE)/1,0)-IFERROR(VLOOKUP($B269,'Slutlig allokering'!$B$2:$AC$462,MATCH(S$3,'Slutlig allokering'!$B$2:$AJ$2,0),FALSE)/1,0)</f>
        <v>0</v>
      </c>
      <c r="T269">
        <f>IFERROR(VLOOKUP($B269,Kraftvärmeprod!$B$1:$AH$479,MATCH(T$2,Kraftvärmeprod!$B$1:$AG$1,0),FALSE)/1,0)-IFERROR(VLOOKUP($B269,'Slutlig allokering'!$B$2:$AC$462,MATCH(T$3,'Slutlig allokering'!$B$2:$AJ$2,0),FALSE)/1,0)</f>
        <v>0</v>
      </c>
      <c r="U269">
        <f>IFERROR(VLOOKUP($B269,Kraftvärmeprod!$B$1:$AH$479,MATCH(U$2,Kraftvärmeprod!$B$1:$AG$1,0),FALSE)/1,0)-IFERROR(VLOOKUP($B269,'Slutlig allokering'!$B$2:$AC$462,MATCH(U$3,'Slutlig allokering'!$B$2:$AJ$2,0),FALSE)/1,0)</f>
        <v>0</v>
      </c>
      <c r="V269">
        <f>IFERROR(VLOOKUP($B269,Kraftvärmeprod!$B$1:$AH$479,MATCH(V$2,Kraftvärmeprod!$B$1:$AG$1,0),FALSE)/1,0)-IFERROR(VLOOKUP($B269,'Slutlig allokering'!$B$2:$AC$462,MATCH(V$3,'Slutlig allokering'!$B$2:$AJ$2,0),FALSE)/1,0)</f>
        <v>0</v>
      </c>
      <c r="W269">
        <f>IFERROR(VLOOKUP($B269,Kraftvärmeprod!$B$1:$AH$479,MATCH(W$2,Kraftvärmeprod!$B$1:$AG$1,0),FALSE)/1,0)-IFERROR(VLOOKUP($B269,'Slutlig allokering'!$B$2:$AC$462,MATCH(W$3,'Slutlig allokering'!$B$2:$AJ$2,0),FALSE)/1,0)</f>
        <v>0</v>
      </c>
      <c r="X269">
        <f>IFERROR(VLOOKUP($B269,Kraftvärmeprod!$B$1:$AH$479,MATCH(X$2,Kraftvärmeprod!$B$1:$AG$1,0),FALSE)/1,0)-IFERROR(VLOOKUP($B269,'Slutlig allokering'!$B$2:$AC$462,MATCH(X$3,'Slutlig allokering'!$B$2:$AJ$2,0),FALSE)/1,0)</f>
        <v>0</v>
      </c>
      <c r="Y269">
        <f>IFERROR(VLOOKUP($B269,Kraftvärmeprod!$B$1:$AH$479,MATCH(Y$2,Kraftvärmeprod!$B$1:$AG$1,0),FALSE)/1,0)-IFERROR(VLOOKUP($B269,'Slutlig allokering'!$B$2:$AC$462,MATCH(Y$3,'Slutlig allokering'!$B$2:$AJ$2,0),FALSE)/1,0)</f>
        <v>0</v>
      </c>
      <c r="Z269">
        <f>IFERROR(VLOOKUP($B269,Kraftvärmeprod!$B$1:$AH$479,MATCH(Z$2,Kraftvärmeprod!$B$1:$AG$1,0),FALSE)/1,0)-IFERROR(VLOOKUP($B269,'Slutlig allokering'!$B$2:$AC$462,MATCH(Z$3,'Slutlig allokering'!$B$2:$AJ$2,0),FALSE)/1,0)</f>
        <v>0</v>
      </c>
      <c r="AA269">
        <f>IFERROR(VLOOKUP($B269,Kraftvärmeprod!$B$1:$AH$479,MATCH(AA$2,Kraftvärmeprod!$B$1:$AG$1,0),FALSE)/1,0)-IFERROR(VLOOKUP($B269,'Slutlig allokering'!$B$2:$AC$462,MATCH(AA$3,'Slutlig allokering'!$B$2:$AJ$2,0),FALSE)/1,0)</f>
        <v>0</v>
      </c>
      <c r="AB269">
        <f>IFERROR(VLOOKUP($B269,Kraftvärmeprod!$B$1:$AH$479,MATCH(AB$2,Kraftvärmeprod!$B$1:$AG$1,0),FALSE)/1,0)-IFERROR(VLOOKUP($B269,'Slutlig allokering'!$B$2:$AC$462,MATCH(AB$3,'Slutlig allokering'!$B$2:$AJ$2,0),FALSE)/1,0)</f>
        <v>0</v>
      </c>
      <c r="AE269">
        <f t="shared" si="8"/>
        <v>0</v>
      </c>
      <c r="AG269">
        <f>IFERROR(VLOOKUP(B269,'Slutlig allokering'!$B$2:$AJ$462,MATCH("Summa justerad allokerad tillförd energi (utan hjälpel och rökgaskondensering):",'Slutlig allokering'!$B$2:$AK$2,0),FALSE)/1,"")</f>
        <v>0</v>
      </c>
      <c r="AI269" s="55" t="str">
        <f>IFERROR(1-VLOOKUP(B269,'Slutlig allokering'!$B$2:$AJ$462,MATCH("Andel av bränsle i kvv som allokerats till värme, exklusive rökgaskondensering och hjälpel",'Slutlig allokering'!$B$2:$AK$2,0),FALSE),"")</f>
        <v/>
      </c>
      <c r="AK269" s="55" t="str">
        <f t="shared" si="9"/>
        <v/>
      </c>
    </row>
    <row r="270" spans="1:37" x14ac:dyDescent="0.25">
      <c r="A270" s="28" t="s">
        <v>364</v>
      </c>
      <c r="B270" s="28" t="s">
        <v>368</v>
      </c>
      <c r="C270" t="str">
        <f>IFERROR(VLOOKUP($B270,Kraftvärmeprod!$B$1:$AH$479,MATCH(C$3,Kraftvärmeprod!$B$1:$AG$1,0),FALSE)/1,"")</f>
        <v/>
      </c>
      <c r="D270" t="str">
        <f>IFERROR(VLOOKUP($B270,Kraftvärmeprod!$B$1:$AH$479,MATCH(D$3,Kraftvärmeprod!$B$1:$AG$1,0),FALSE)/1,"")</f>
        <v/>
      </c>
      <c r="E270">
        <f>IFERROR(VLOOKUP($B270,Kraftvärmeprod!$B$1:$AH$479,MATCH(E$2,Kraftvärmeprod!$B$1:$AG$1,0),FALSE)/1,0)-IFERROR(VLOOKUP($B270,'Slutlig allokering'!$B$2:$AC$462,MATCH(E$3,'Slutlig allokering'!$B$2:$AJ$2,0),FALSE)/1,0)</f>
        <v>0</v>
      </c>
      <c r="F270">
        <f>IFERROR(VLOOKUP($B270,Kraftvärmeprod!$B$1:$AH$479,MATCH(F$2,Kraftvärmeprod!$B$1:$AG$1,0),FALSE)/1,0)-IFERROR(VLOOKUP($B270,'Slutlig allokering'!$B$2:$AC$462,MATCH(F$3,'Slutlig allokering'!$B$2:$AJ$2,0),FALSE)/1,0)</f>
        <v>0</v>
      </c>
      <c r="G270">
        <f>IFERROR(VLOOKUP($B270,Kraftvärmeprod!$B$1:$AH$479,MATCH(G$2,Kraftvärmeprod!$B$1:$AG$1,0),FALSE)/1,0)-IFERROR(VLOOKUP($B270,'Slutlig allokering'!$B$2:$AC$462,MATCH(G$3,'Slutlig allokering'!$B$2:$AJ$2,0),FALSE)/1,0)</f>
        <v>0</v>
      </c>
      <c r="H270">
        <f>IFERROR(VLOOKUP($B270,Kraftvärmeprod!$B$1:$AH$479,MATCH(H$2,Kraftvärmeprod!$B$1:$AG$1,0),FALSE)/1,0)-IFERROR(VLOOKUP($B270,'Slutlig allokering'!$B$2:$AC$462,MATCH(H$3,'Slutlig allokering'!$B$2:$AJ$2,0),FALSE)/1,0)</f>
        <v>0</v>
      </c>
      <c r="I270">
        <f>IFERROR(VLOOKUP($B270,Kraftvärmeprod!$B$1:$AH$479,MATCH(I$2,Kraftvärmeprod!$B$1:$AG$1,0),FALSE)/1,0)-IFERROR(VLOOKUP($B270,'Slutlig allokering'!$B$2:$AC$462,MATCH(I$3,'Slutlig allokering'!$B$2:$AJ$2,0),FALSE)/1,0)</f>
        <v>0</v>
      </c>
      <c r="J270">
        <f>IFERROR(VLOOKUP($B270,Kraftvärmeprod!$B$1:$AH$479,MATCH(J$2,Kraftvärmeprod!$B$1:$AG$1,0),FALSE)/1,0)-IFERROR(VLOOKUP($B270,'Slutlig allokering'!$B$2:$AC$462,MATCH(J$3,'Slutlig allokering'!$B$2:$AJ$2,0),FALSE)/1,0)</f>
        <v>0</v>
      </c>
      <c r="K270">
        <f>IFERROR(VLOOKUP($B270,Kraftvärmeprod!$B$1:$AH$479,MATCH(K$2,Kraftvärmeprod!$B$1:$AG$1,0),FALSE)/1,0)-IFERROR(VLOOKUP($B270,'Slutlig allokering'!$B$2:$AC$462,MATCH(K$3,'Slutlig allokering'!$B$2:$AJ$2,0),FALSE)/1,0)</f>
        <v>0</v>
      </c>
      <c r="L270">
        <f>IFERROR(VLOOKUP($B270,Kraftvärmeprod!$B$1:$AH$479,MATCH(L$2,Kraftvärmeprod!$B$1:$AG$1,0),FALSE)/1,0)-IFERROR(VLOOKUP($B270,'Slutlig allokering'!$B$2:$AC$462,MATCH(L$3,'Slutlig allokering'!$B$2:$AJ$2,0),FALSE)/1,0)</f>
        <v>0</v>
      </c>
      <c r="M270" s="143">
        <f>IFERROR(VLOOKUP($B270,Miljö!$B$1:$S$477,MATCH(M$2,Miljö!$B$1:$X$1,0),FALSE)/1,0)-IFERROR(VLOOKUP($B270,'Slutlig allokering'!$B$2:$AC$462,MATCH(M$3,'Slutlig allokering'!$B$2:$AJ$2,0),FALSE)/1,0)</f>
        <v>0</v>
      </c>
      <c r="N270">
        <f>IFERROR(VLOOKUP($B270,Kraftvärmeprod!$B$1:$AH$479,MATCH(N$2,Kraftvärmeprod!$B$1:$AG$1,0),FALSE)/1,0)-IFERROR(VLOOKUP($B270,'Slutlig allokering'!$B$2:$AC$462,MATCH(N$3,'Slutlig allokering'!$B$2:$AJ$2,0),FALSE)/1,0)</f>
        <v>0</v>
      </c>
      <c r="O270">
        <f>IFERROR(VLOOKUP($B270,Kraftvärmeprod!$B$1:$AH$479,MATCH(O$2,Kraftvärmeprod!$B$1:$AG$1,0),FALSE)/1,0)-IFERROR(VLOOKUP($B270,'Slutlig allokering'!$B$2:$AC$462,MATCH(O$3,'Slutlig allokering'!$B$2:$AJ$2,0),FALSE)/1,0)</f>
        <v>0</v>
      </c>
      <c r="P270">
        <f>IFERROR(VLOOKUP($B270,Kraftvärmeprod!$B$1:$AH$479,MATCH(P$2,Kraftvärmeprod!$B$1:$AG$1,0),FALSE)/1,0)-IFERROR(VLOOKUP($B270,'Slutlig allokering'!$B$2:$AC$462,MATCH(P$3,'Slutlig allokering'!$B$2:$AJ$2,0),FALSE)/1,0)</f>
        <v>0</v>
      </c>
      <c r="Q270">
        <f>IFERROR(VLOOKUP($B270,Kraftvärmeprod!$B$1:$AH$479,MATCH(Q$2,Kraftvärmeprod!$B$1:$AG$1,0),FALSE)/1,0)-IFERROR(VLOOKUP($B270,'Slutlig allokering'!$B$2:$AC$462,MATCH(Q$3,'Slutlig allokering'!$B$2:$AJ$2,0),FALSE)/1,0)</f>
        <v>0</v>
      </c>
      <c r="R270">
        <f>IFERROR(VLOOKUP($B270,Kraftvärmeprod!$B$1:$AH$479,MATCH(R$2,Kraftvärmeprod!$B$1:$AG$1,0),FALSE)/1,0)-IFERROR(VLOOKUP($B270,'Slutlig allokering'!$B$2:$AC$462,MATCH(R$3,'Slutlig allokering'!$B$2:$AJ$2,0),FALSE)/1,0)</f>
        <v>0</v>
      </c>
      <c r="S270">
        <f>IFERROR(VLOOKUP($B270,Kraftvärmeprod!$B$1:$AH$479,MATCH(S$2,Kraftvärmeprod!$B$1:$AG$1,0),FALSE)/1,0)-IFERROR(VLOOKUP($B270,'Slutlig allokering'!$B$2:$AC$462,MATCH(S$3,'Slutlig allokering'!$B$2:$AJ$2,0),FALSE)/1,0)</f>
        <v>0</v>
      </c>
      <c r="T270">
        <f>IFERROR(VLOOKUP($B270,Kraftvärmeprod!$B$1:$AH$479,MATCH(T$2,Kraftvärmeprod!$B$1:$AG$1,0),FALSE)/1,0)-IFERROR(VLOOKUP($B270,'Slutlig allokering'!$B$2:$AC$462,MATCH(T$3,'Slutlig allokering'!$B$2:$AJ$2,0),FALSE)/1,0)</f>
        <v>0</v>
      </c>
      <c r="U270">
        <f>IFERROR(VLOOKUP($B270,Kraftvärmeprod!$B$1:$AH$479,MATCH(U$2,Kraftvärmeprod!$B$1:$AG$1,0),FALSE)/1,0)-IFERROR(VLOOKUP($B270,'Slutlig allokering'!$B$2:$AC$462,MATCH(U$3,'Slutlig allokering'!$B$2:$AJ$2,0),FALSE)/1,0)</f>
        <v>0</v>
      </c>
      <c r="V270">
        <f>IFERROR(VLOOKUP($B270,Kraftvärmeprod!$B$1:$AH$479,MATCH(V$2,Kraftvärmeprod!$B$1:$AG$1,0),FALSE)/1,0)-IFERROR(VLOOKUP($B270,'Slutlig allokering'!$B$2:$AC$462,MATCH(V$3,'Slutlig allokering'!$B$2:$AJ$2,0),FALSE)/1,0)</f>
        <v>0</v>
      </c>
      <c r="W270">
        <f>IFERROR(VLOOKUP($B270,Kraftvärmeprod!$B$1:$AH$479,MATCH(W$2,Kraftvärmeprod!$B$1:$AG$1,0),FALSE)/1,0)-IFERROR(VLOOKUP($B270,'Slutlig allokering'!$B$2:$AC$462,MATCH(W$3,'Slutlig allokering'!$B$2:$AJ$2,0),FALSE)/1,0)</f>
        <v>0</v>
      </c>
      <c r="X270">
        <f>IFERROR(VLOOKUP($B270,Kraftvärmeprod!$B$1:$AH$479,MATCH(X$2,Kraftvärmeprod!$B$1:$AG$1,0),FALSE)/1,0)-IFERROR(VLOOKUP($B270,'Slutlig allokering'!$B$2:$AC$462,MATCH(X$3,'Slutlig allokering'!$B$2:$AJ$2,0),FALSE)/1,0)</f>
        <v>0</v>
      </c>
      <c r="Y270">
        <f>IFERROR(VLOOKUP($B270,Kraftvärmeprod!$B$1:$AH$479,MATCH(Y$2,Kraftvärmeprod!$B$1:$AG$1,0),FALSE)/1,0)-IFERROR(VLOOKUP($B270,'Slutlig allokering'!$B$2:$AC$462,MATCH(Y$3,'Slutlig allokering'!$B$2:$AJ$2,0),FALSE)/1,0)</f>
        <v>0</v>
      </c>
      <c r="Z270">
        <f>IFERROR(VLOOKUP($B270,Kraftvärmeprod!$B$1:$AH$479,MATCH(Z$2,Kraftvärmeprod!$B$1:$AG$1,0),FALSE)/1,0)-IFERROR(VLOOKUP($B270,'Slutlig allokering'!$B$2:$AC$462,MATCH(Z$3,'Slutlig allokering'!$B$2:$AJ$2,0),FALSE)/1,0)</f>
        <v>0</v>
      </c>
      <c r="AA270">
        <f>IFERROR(VLOOKUP($B270,Kraftvärmeprod!$B$1:$AH$479,MATCH(AA$2,Kraftvärmeprod!$B$1:$AG$1,0),FALSE)/1,0)-IFERROR(VLOOKUP($B270,'Slutlig allokering'!$B$2:$AC$462,MATCH(AA$3,'Slutlig allokering'!$B$2:$AJ$2,0),FALSE)/1,0)</f>
        <v>0</v>
      </c>
      <c r="AB270">
        <f>IFERROR(VLOOKUP($B270,Kraftvärmeprod!$B$1:$AH$479,MATCH(AB$2,Kraftvärmeprod!$B$1:$AG$1,0),FALSE)/1,0)-IFERROR(VLOOKUP($B270,'Slutlig allokering'!$B$2:$AC$462,MATCH(AB$3,'Slutlig allokering'!$B$2:$AJ$2,0),FALSE)/1,0)</f>
        <v>0</v>
      </c>
      <c r="AE270">
        <f t="shared" si="8"/>
        <v>0</v>
      </c>
      <c r="AG270">
        <f>IFERROR(VLOOKUP(B270,'Slutlig allokering'!$B$2:$AJ$462,MATCH("Summa justerad allokerad tillförd energi (utan hjälpel och rökgaskondensering):",'Slutlig allokering'!$B$2:$AK$2,0),FALSE)/1,"")</f>
        <v>0</v>
      </c>
      <c r="AI270" s="55" t="str">
        <f>IFERROR(1-VLOOKUP(B270,'Slutlig allokering'!$B$2:$AJ$462,MATCH("Andel av bränsle i kvv som allokerats till värme, exklusive rökgaskondensering och hjälpel",'Slutlig allokering'!$B$2:$AK$2,0),FALSE),"")</f>
        <v/>
      </c>
      <c r="AK270" s="55" t="str">
        <f t="shared" si="9"/>
        <v/>
      </c>
    </row>
    <row r="271" spans="1:37" x14ac:dyDescent="0.25">
      <c r="A271" s="28" t="s">
        <v>369</v>
      </c>
      <c r="B271" s="28" t="s">
        <v>370</v>
      </c>
      <c r="C271" t="str">
        <f>IFERROR(VLOOKUP($B271,Kraftvärmeprod!$B$1:$AH$479,MATCH(C$3,Kraftvärmeprod!$B$1:$AG$1,0),FALSE)/1,"")</f>
        <v/>
      </c>
      <c r="D271" t="str">
        <f>IFERROR(VLOOKUP($B271,Kraftvärmeprod!$B$1:$AH$479,MATCH(D$3,Kraftvärmeprod!$B$1:$AG$1,0),FALSE)/1,"")</f>
        <v/>
      </c>
      <c r="E271">
        <f>IFERROR(VLOOKUP($B271,Kraftvärmeprod!$B$1:$AH$479,MATCH(E$2,Kraftvärmeprod!$B$1:$AG$1,0),FALSE)/1,0)-IFERROR(VLOOKUP($B271,'Slutlig allokering'!$B$2:$AC$462,MATCH(E$3,'Slutlig allokering'!$B$2:$AJ$2,0),FALSE)/1,0)</f>
        <v>0</v>
      </c>
      <c r="F271">
        <f>IFERROR(VLOOKUP($B271,Kraftvärmeprod!$B$1:$AH$479,MATCH(F$2,Kraftvärmeprod!$B$1:$AG$1,0),FALSE)/1,0)-IFERROR(VLOOKUP($B271,'Slutlig allokering'!$B$2:$AC$462,MATCH(F$3,'Slutlig allokering'!$B$2:$AJ$2,0),FALSE)/1,0)</f>
        <v>0</v>
      </c>
      <c r="G271">
        <f>IFERROR(VLOOKUP($B271,Kraftvärmeprod!$B$1:$AH$479,MATCH(G$2,Kraftvärmeprod!$B$1:$AG$1,0),FALSE)/1,0)-IFERROR(VLOOKUP($B271,'Slutlig allokering'!$B$2:$AC$462,MATCH(G$3,'Slutlig allokering'!$B$2:$AJ$2,0),FALSE)/1,0)</f>
        <v>0</v>
      </c>
      <c r="H271">
        <f>IFERROR(VLOOKUP($B271,Kraftvärmeprod!$B$1:$AH$479,MATCH(H$2,Kraftvärmeprod!$B$1:$AG$1,0),FALSE)/1,0)-IFERROR(VLOOKUP($B271,'Slutlig allokering'!$B$2:$AC$462,MATCH(H$3,'Slutlig allokering'!$B$2:$AJ$2,0),FALSE)/1,0)</f>
        <v>0</v>
      </c>
      <c r="I271">
        <f>IFERROR(VLOOKUP($B271,Kraftvärmeprod!$B$1:$AH$479,MATCH(I$2,Kraftvärmeprod!$B$1:$AG$1,0),FALSE)/1,0)-IFERROR(VLOOKUP($B271,'Slutlig allokering'!$B$2:$AC$462,MATCH(I$3,'Slutlig allokering'!$B$2:$AJ$2,0),FALSE)/1,0)</f>
        <v>0</v>
      </c>
      <c r="J271">
        <f>IFERROR(VLOOKUP($B271,Kraftvärmeprod!$B$1:$AH$479,MATCH(J$2,Kraftvärmeprod!$B$1:$AG$1,0),FALSE)/1,0)-IFERROR(VLOOKUP($B271,'Slutlig allokering'!$B$2:$AC$462,MATCH(J$3,'Slutlig allokering'!$B$2:$AJ$2,0),FALSE)/1,0)</f>
        <v>0</v>
      </c>
      <c r="K271">
        <f>IFERROR(VLOOKUP($B271,Kraftvärmeprod!$B$1:$AH$479,MATCH(K$2,Kraftvärmeprod!$B$1:$AG$1,0),FALSE)/1,0)-IFERROR(VLOOKUP($B271,'Slutlig allokering'!$B$2:$AC$462,MATCH(K$3,'Slutlig allokering'!$B$2:$AJ$2,0),FALSE)/1,0)</f>
        <v>0</v>
      </c>
      <c r="L271">
        <f>IFERROR(VLOOKUP($B271,Kraftvärmeprod!$B$1:$AH$479,MATCH(L$2,Kraftvärmeprod!$B$1:$AG$1,0),FALSE)/1,0)-IFERROR(VLOOKUP($B271,'Slutlig allokering'!$B$2:$AC$462,MATCH(L$3,'Slutlig allokering'!$B$2:$AJ$2,0),FALSE)/1,0)</f>
        <v>0</v>
      </c>
      <c r="M271" s="143">
        <f>IFERROR(VLOOKUP($B271,Miljö!$B$1:$S$477,MATCH(M$2,Miljö!$B$1:$X$1,0),FALSE)/1,0)-IFERROR(VLOOKUP($B271,'Slutlig allokering'!$B$2:$AC$462,MATCH(M$3,'Slutlig allokering'!$B$2:$AJ$2,0),FALSE)/1,0)</f>
        <v>0</v>
      </c>
      <c r="N271">
        <f>IFERROR(VLOOKUP($B271,Kraftvärmeprod!$B$1:$AH$479,MATCH(N$2,Kraftvärmeprod!$B$1:$AG$1,0),FALSE)/1,0)-IFERROR(VLOOKUP($B271,'Slutlig allokering'!$B$2:$AC$462,MATCH(N$3,'Slutlig allokering'!$B$2:$AJ$2,0),FALSE)/1,0)</f>
        <v>0</v>
      </c>
      <c r="O271">
        <f>IFERROR(VLOOKUP($B271,Kraftvärmeprod!$B$1:$AH$479,MATCH(O$2,Kraftvärmeprod!$B$1:$AG$1,0),FALSE)/1,0)-IFERROR(VLOOKUP($B271,'Slutlig allokering'!$B$2:$AC$462,MATCH(O$3,'Slutlig allokering'!$B$2:$AJ$2,0),FALSE)/1,0)</f>
        <v>0</v>
      </c>
      <c r="P271">
        <f>IFERROR(VLOOKUP($B271,Kraftvärmeprod!$B$1:$AH$479,MATCH(P$2,Kraftvärmeprod!$B$1:$AG$1,0),FALSE)/1,0)-IFERROR(VLOOKUP($B271,'Slutlig allokering'!$B$2:$AC$462,MATCH(P$3,'Slutlig allokering'!$B$2:$AJ$2,0),FALSE)/1,0)</f>
        <v>0</v>
      </c>
      <c r="Q271">
        <f>IFERROR(VLOOKUP($B271,Kraftvärmeprod!$B$1:$AH$479,MATCH(Q$2,Kraftvärmeprod!$B$1:$AG$1,0),FALSE)/1,0)-IFERROR(VLOOKUP($B271,'Slutlig allokering'!$B$2:$AC$462,MATCH(Q$3,'Slutlig allokering'!$B$2:$AJ$2,0),FALSE)/1,0)</f>
        <v>0</v>
      </c>
      <c r="R271">
        <f>IFERROR(VLOOKUP($B271,Kraftvärmeprod!$B$1:$AH$479,MATCH(R$2,Kraftvärmeprod!$B$1:$AG$1,0),FALSE)/1,0)-IFERROR(VLOOKUP($B271,'Slutlig allokering'!$B$2:$AC$462,MATCH(R$3,'Slutlig allokering'!$B$2:$AJ$2,0),FALSE)/1,0)</f>
        <v>0</v>
      </c>
      <c r="S271">
        <f>IFERROR(VLOOKUP($B271,Kraftvärmeprod!$B$1:$AH$479,MATCH(S$2,Kraftvärmeprod!$B$1:$AG$1,0),FALSE)/1,0)-IFERROR(VLOOKUP($B271,'Slutlig allokering'!$B$2:$AC$462,MATCH(S$3,'Slutlig allokering'!$B$2:$AJ$2,0),FALSE)/1,0)</f>
        <v>0</v>
      </c>
      <c r="T271">
        <f>IFERROR(VLOOKUP($B271,Kraftvärmeprod!$B$1:$AH$479,MATCH(T$2,Kraftvärmeprod!$B$1:$AG$1,0),FALSE)/1,0)-IFERROR(VLOOKUP($B271,'Slutlig allokering'!$B$2:$AC$462,MATCH(T$3,'Slutlig allokering'!$B$2:$AJ$2,0),FALSE)/1,0)</f>
        <v>0</v>
      </c>
      <c r="U271">
        <f>IFERROR(VLOOKUP($B271,Kraftvärmeprod!$B$1:$AH$479,MATCH(U$2,Kraftvärmeprod!$B$1:$AG$1,0),FALSE)/1,0)-IFERROR(VLOOKUP($B271,'Slutlig allokering'!$B$2:$AC$462,MATCH(U$3,'Slutlig allokering'!$B$2:$AJ$2,0),FALSE)/1,0)</f>
        <v>0</v>
      </c>
      <c r="V271">
        <f>IFERROR(VLOOKUP($B271,Kraftvärmeprod!$B$1:$AH$479,MATCH(V$2,Kraftvärmeprod!$B$1:$AG$1,0),FALSE)/1,0)-IFERROR(VLOOKUP($B271,'Slutlig allokering'!$B$2:$AC$462,MATCH(V$3,'Slutlig allokering'!$B$2:$AJ$2,0),FALSE)/1,0)</f>
        <v>0</v>
      </c>
      <c r="W271">
        <f>IFERROR(VLOOKUP($B271,Kraftvärmeprod!$B$1:$AH$479,MATCH(W$2,Kraftvärmeprod!$B$1:$AG$1,0),FALSE)/1,0)-IFERROR(VLOOKUP($B271,'Slutlig allokering'!$B$2:$AC$462,MATCH(W$3,'Slutlig allokering'!$B$2:$AJ$2,0),FALSE)/1,0)</f>
        <v>0</v>
      </c>
      <c r="X271">
        <f>IFERROR(VLOOKUP($B271,Kraftvärmeprod!$B$1:$AH$479,MATCH(X$2,Kraftvärmeprod!$B$1:$AG$1,0),FALSE)/1,0)-IFERROR(VLOOKUP($B271,'Slutlig allokering'!$B$2:$AC$462,MATCH(X$3,'Slutlig allokering'!$B$2:$AJ$2,0),FALSE)/1,0)</f>
        <v>0</v>
      </c>
      <c r="Y271">
        <f>IFERROR(VLOOKUP($B271,Kraftvärmeprod!$B$1:$AH$479,MATCH(Y$2,Kraftvärmeprod!$B$1:$AG$1,0),FALSE)/1,0)-IFERROR(VLOOKUP($B271,'Slutlig allokering'!$B$2:$AC$462,MATCH(Y$3,'Slutlig allokering'!$B$2:$AJ$2,0),FALSE)/1,0)</f>
        <v>0</v>
      </c>
      <c r="Z271">
        <f>IFERROR(VLOOKUP($B271,Kraftvärmeprod!$B$1:$AH$479,MATCH(Z$2,Kraftvärmeprod!$B$1:$AG$1,0),FALSE)/1,0)-IFERROR(VLOOKUP($B271,'Slutlig allokering'!$B$2:$AC$462,MATCH(Z$3,'Slutlig allokering'!$B$2:$AJ$2,0),FALSE)/1,0)</f>
        <v>0</v>
      </c>
      <c r="AA271">
        <f>IFERROR(VLOOKUP($B271,Kraftvärmeprod!$B$1:$AH$479,MATCH(AA$2,Kraftvärmeprod!$B$1:$AG$1,0),FALSE)/1,0)-IFERROR(VLOOKUP($B271,'Slutlig allokering'!$B$2:$AC$462,MATCH(AA$3,'Slutlig allokering'!$B$2:$AJ$2,0),FALSE)/1,0)</f>
        <v>0</v>
      </c>
      <c r="AB271">
        <f>IFERROR(VLOOKUP($B271,Kraftvärmeprod!$B$1:$AH$479,MATCH(AB$2,Kraftvärmeprod!$B$1:$AG$1,0),FALSE)/1,0)-IFERROR(VLOOKUP($B271,'Slutlig allokering'!$B$2:$AC$462,MATCH(AB$3,'Slutlig allokering'!$B$2:$AJ$2,0),FALSE)/1,0)</f>
        <v>0</v>
      </c>
      <c r="AE271">
        <f t="shared" si="8"/>
        <v>0</v>
      </c>
      <c r="AG271">
        <f>IFERROR(VLOOKUP(B271,'Slutlig allokering'!$B$2:$AJ$462,MATCH("Summa justerad allokerad tillförd energi (utan hjälpel och rökgaskondensering):",'Slutlig allokering'!$B$2:$AK$2,0),FALSE)/1,"")</f>
        <v>0</v>
      </c>
      <c r="AI271" s="55" t="str">
        <f>IFERROR(1-VLOOKUP(B271,'Slutlig allokering'!$B$2:$AJ$462,MATCH("Andel av bränsle i kvv som allokerats till värme, exklusive rökgaskondensering och hjälpel",'Slutlig allokering'!$B$2:$AK$2,0),FALSE),"")</f>
        <v/>
      </c>
      <c r="AK271" s="55" t="str">
        <f t="shared" si="9"/>
        <v/>
      </c>
    </row>
    <row r="272" spans="1:37" x14ac:dyDescent="0.25">
      <c r="A272" s="28" t="s">
        <v>371</v>
      </c>
      <c r="B272" s="28" t="s">
        <v>372</v>
      </c>
      <c r="C272" t="str">
        <f>IFERROR(VLOOKUP($B272,Kraftvärmeprod!$B$1:$AH$479,MATCH(C$3,Kraftvärmeprod!$B$1:$AG$1,0),FALSE)/1,"")</f>
        <v/>
      </c>
      <c r="D272" t="str">
        <f>IFERROR(VLOOKUP($B272,Kraftvärmeprod!$B$1:$AH$479,MATCH(D$3,Kraftvärmeprod!$B$1:$AG$1,0),FALSE)/1,"")</f>
        <v/>
      </c>
      <c r="E272">
        <f>IFERROR(VLOOKUP($B272,Kraftvärmeprod!$B$1:$AH$479,MATCH(E$2,Kraftvärmeprod!$B$1:$AG$1,0),FALSE)/1,0)-IFERROR(VLOOKUP($B272,'Slutlig allokering'!$B$2:$AC$462,MATCH(E$3,'Slutlig allokering'!$B$2:$AJ$2,0),FALSE)/1,0)</f>
        <v>0</v>
      </c>
      <c r="F272">
        <f>IFERROR(VLOOKUP($B272,Kraftvärmeprod!$B$1:$AH$479,MATCH(F$2,Kraftvärmeprod!$B$1:$AG$1,0),FALSE)/1,0)-IFERROR(VLOOKUP($B272,'Slutlig allokering'!$B$2:$AC$462,MATCH(F$3,'Slutlig allokering'!$B$2:$AJ$2,0),FALSE)/1,0)</f>
        <v>0</v>
      </c>
      <c r="G272">
        <f>IFERROR(VLOOKUP($B272,Kraftvärmeprod!$B$1:$AH$479,MATCH(G$2,Kraftvärmeprod!$B$1:$AG$1,0),FALSE)/1,0)-IFERROR(VLOOKUP($B272,'Slutlig allokering'!$B$2:$AC$462,MATCH(G$3,'Slutlig allokering'!$B$2:$AJ$2,0),FALSE)/1,0)</f>
        <v>0</v>
      </c>
      <c r="H272">
        <f>IFERROR(VLOOKUP($B272,Kraftvärmeprod!$B$1:$AH$479,MATCH(H$2,Kraftvärmeprod!$B$1:$AG$1,0),FALSE)/1,0)-IFERROR(VLOOKUP($B272,'Slutlig allokering'!$B$2:$AC$462,MATCH(H$3,'Slutlig allokering'!$B$2:$AJ$2,0),FALSE)/1,0)</f>
        <v>0</v>
      </c>
      <c r="I272">
        <f>IFERROR(VLOOKUP($B272,Kraftvärmeprod!$B$1:$AH$479,MATCH(I$2,Kraftvärmeprod!$B$1:$AG$1,0),FALSE)/1,0)-IFERROR(VLOOKUP($B272,'Slutlig allokering'!$B$2:$AC$462,MATCH(I$3,'Slutlig allokering'!$B$2:$AJ$2,0),FALSE)/1,0)</f>
        <v>0</v>
      </c>
      <c r="J272">
        <f>IFERROR(VLOOKUP($B272,Kraftvärmeprod!$B$1:$AH$479,MATCH(J$2,Kraftvärmeprod!$B$1:$AG$1,0),FALSE)/1,0)-IFERROR(VLOOKUP($B272,'Slutlig allokering'!$B$2:$AC$462,MATCH(J$3,'Slutlig allokering'!$B$2:$AJ$2,0),FALSE)/1,0)</f>
        <v>0</v>
      </c>
      <c r="K272">
        <f>IFERROR(VLOOKUP($B272,Kraftvärmeprod!$B$1:$AH$479,MATCH(K$2,Kraftvärmeprod!$B$1:$AG$1,0),FALSE)/1,0)-IFERROR(VLOOKUP($B272,'Slutlig allokering'!$B$2:$AC$462,MATCH(K$3,'Slutlig allokering'!$B$2:$AJ$2,0),FALSE)/1,0)</f>
        <v>0</v>
      </c>
      <c r="L272">
        <f>IFERROR(VLOOKUP($B272,Kraftvärmeprod!$B$1:$AH$479,MATCH(L$2,Kraftvärmeprod!$B$1:$AG$1,0),FALSE)/1,0)-IFERROR(VLOOKUP($B272,'Slutlig allokering'!$B$2:$AC$462,MATCH(L$3,'Slutlig allokering'!$B$2:$AJ$2,0),FALSE)/1,0)</f>
        <v>0</v>
      </c>
      <c r="M272" s="143">
        <f>IFERROR(VLOOKUP($B272,Miljö!$B$1:$S$477,MATCH(M$2,Miljö!$B$1:$X$1,0),FALSE)/1,0)-IFERROR(VLOOKUP($B272,'Slutlig allokering'!$B$2:$AC$462,MATCH(M$3,'Slutlig allokering'!$B$2:$AJ$2,0),FALSE)/1,0)</f>
        <v>0</v>
      </c>
      <c r="N272">
        <f>IFERROR(VLOOKUP($B272,Kraftvärmeprod!$B$1:$AH$479,MATCH(N$2,Kraftvärmeprod!$B$1:$AG$1,0),FALSE)/1,0)-IFERROR(VLOOKUP($B272,'Slutlig allokering'!$B$2:$AC$462,MATCH(N$3,'Slutlig allokering'!$B$2:$AJ$2,0),FALSE)/1,0)</f>
        <v>0</v>
      </c>
      <c r="O272">
        <f>IFERROR(VLOOKUP($B272,Kraftvärmeprod!$B$1:$AH$479,MATCH(O$2,Kraftvärmeprod!$B$1:$AG$1,0),FALSE)/1,0)-IFERROR(VLOOKUP($B272,'Slutlig allokering'!$B$2:$AC$462,MATCH(O$3,'Slutlig allokering'!$B$2:$AJ$2,0),FALSE)/1,0)</f>
        <v>0</v>
      </c>
      <c r="P272">
        <f>IFERROR(VLOOKUP($B272,Kraftvärmeprod!$B$1:$AH$479,MATCH(P$2,Kraftvärmeprod!$B$1:$AG$1,0),FALSE)/1,0)-IFERROR(VLOOKUP($B272,'Slutlig allokering'!$B$2:$AC$462,MATCH(P$3,'Slutlig allokering'!$B$2:$AJ$2,0),FALSE)/1,0)</f>
        <v>0</v>
      </c>
      <c r="Q272">
        <f>IFERROR(VLOOKUP($B272,Kraftvärmeprod!$B$1:$AH$479,MATCH(Q$2,Kraftvärmeprod!$B$1:$AG$1,0),FALSE)/1,0)-IFERROR(VLOOKUP($B272,'Slutlig allokering'!$B$2:$AC$462,MATCH(Q$3,'Slutlig allokering'!$B$2:$AJ$2,0),FALSE)/1,0)</f>
        <v>0</v>
      </c>
      <c r="R272">
        <f>IFERROR(VLOOKUP($B272,Kraftvärmeprod!$B$1:$AH$479,MATCH(R$2,Kraftvärmeprod!$B$1:$AG$1,0),FALSE)/1,0)-IFERROR(VLOOKUP($B272,'Slutlig allokering'!$B$2:$AC$462,MATCH(R$3,'Slutlig allokering'!$B$2:$AJ$2,0),FALSE)/1,0)</f>
        <v>0</v>
      </c>
      <c r="S272">
        <f>IFERROR(VLOOKUP($B272,Kraftvärmeprod!$B$1:$AH$479,MATCH(S$2,Kraftvärmeprod!$B$1:$AG$1,0),FALSE)/1,0)-IFERROR(VLOOKUP($B272,'Slutlig allokering'!$B$2:$AC$462,MATCH(S$3,'Slutlig allokering'!$B$2:$AJ$2,0),FALSE)/1,0)</f>
        <v>0</v>
      </c>
      <c r="T272">
        <f>IFERROR(VLOOKUP($B272,Kraftvärmeprod!$B$1:$AH$479,MATCH(T$2,Kraftvärmeprod!$B$1:$AG$1,0),FALSE)/1,0)-IFERROR(VLOOKUP($B272,'Slutlig allokering'!$B$2:$AC$462,MATCH(T$3,'Slutlig allokering'!$B$2:$AJ$2,0),FALSE)/1,0)</f>
        <v>0</v>
      </c>
      <c r="U272">
        <f>IFERROR(VLOOKUP($B272,Kraftvärmeprod!$B$1:$AH$479,MATCH(U$2,Kraftvärmeprod!$B$1:$AG$1,0),FALSE)/1,0)-IFERROR(VLOOKUP($B272,'Slutlig allokering'!$B$2:$AC$462,MATCH(U$3,'Slutlig allokering'!$B$2:$AJ$2,0),FALSE)/1,0)</f>
        <v>0</v>
      </c>
      <c r="V272">
        <f>IFERROR(VLOOKUP($B272,Kraftvärmeprod!$B$1:$AH$479,MATCH(V$2,Kraftvärmeprod!$B$1:$AG$1,0),FALSE)/1,0)-IFERROR(VLOOKUP($B272,'Slutlig allokering'!$B$2:$AC$462,MATCH(V$3,'Slutlig allokering'!$B$2:$AJ$2,0),FALSE)/1,0)</f>
        <v>0</v>
      </c>
      <c r="W272">
        <f>IFERROR(VLOOKUP($B272,Kraftvärmeprod!$B$1:$AH$479,MATCH(W$2,Kraftvärmeprod!$B$1:$AG$1,0),FALSE)/1,0)-IFERROR(VLOOKUP($B272,'Slutlig allokering'!$B$2:$AC$462,MATCH(W$3,'Slutlig allokering'!$B$2:$AJ$2,0),FALSE)/1,0)</f>
        <v>0</v>
      </c>
      <c r="X272">
        <f>IFERROR(VLOOKUP($B272,Kraftvärmeprod!$B$1:$AH$479,MATCH(X$2,Kraftvärmeprod!$B$1:$AG$1,0),FALSE)/1,0)-IFERROR(VLOOKUP($B272,'Slutlig allokering'!$B$2:$AC$462,MATCH(X$3,'Slutlig allokering'!$B$2:$AJ$2,0),FALSE)/1,0)</f>
        <v>0</v>
      </c>
      <c r="Y272">
        <f>IFERROR(VLOOKUP($B272,Kraftvärmeprod!$B$1:$AH$479,MATCH(Y$2,Kraftvärmeprod!$B$1:$AG$1,0),FALSE)/1,0)-IFERROR(VLOOKUP($B272,'Slutlig allokering'!$B$2:$AC$462,MATCH(Y$3,'Slutlig allokering'!$B$2:$AJ$2,0),FALSE)/1,0)</f>
        <v>0</v>
      </c>
      <c r="Z272">
        <f>IFERROR(VLOOKUP($B272,Kraftvärmeprod!$B$1:$AH$479,MATCH(Z$2,Kraftvärmeprod!$B$1:$AG$1,0),FALSE)/1,0)-IFERROR(VLOOKUP($B272,'Slutlig allokering'!$B$2:$AC$462,MATCH(Z$3,'Slutlig allokering'!$B$2:$AJ$2,0),FALSE)/1,0)</f>
        <v>0</v>
      </c>
      <c r="AA272">
        <f>IFERROR(VLOOKUP($B272,Kraftvärmeprod!$B$1:$AH$479,MATCH(AA$2,Kraftvärmeprod!$B$1:$AG$1,0),FALSE)/1,0)-IFERROR(VLOOKUP($B272,'Slutlig allokering'!$B$2:$AC$462,MATCH(AA$3,'Slutlig allokering'!$B$2:$AJ$2,0),FALSE)/1,0)</f>
        <v>0</v>
      </c>
      <c r="AB272">
        <f>IFERROR(VLOOKUP($B272,Kraftvärmeprod!$B$1:$AH$479,MATCH(AB$2,Kraftvärmeprod!$B$1:$AG$1,0),FALSE)/1,0)-IFERROR(VLOOKUP($B272,'Slutlig allokering'!$B$2:$AC$462,MATCH(AB$3,'Slutlig allokering'!$B$2:$AJ$2,0),FALSE)/1,0)</f>
        <v>0</v>
      </c>
      <c r="AE272">
        <f t="shared" si="8"/>
        <v>0</v>
      </c>
      <c r="AG272">
        <f>IFERROR(VLOOKUP(B272,'Slutlig allokering'!$B$2:$AJ$462,MATCH("Summa justerad allokerad tillförd energi (utan hjälpel och rökgaskondensering):",'Slutlig allokering'!$B$2:$AK$2,0),FALSE)/1,"")</f>
        <v>0</v>
      </c>
      <c r="AI272" s="55" t="str">
        <f>IFERROR(1-VLOOKUP(B272,'Slutlig allokering'!$B$2:$AJ$462,MATCH("Andel av bränsle i kvv som allokerats till värme, exklusive rökgaskondensering och hjälpel",'Slutlig allokering'!$B$2:$AK$2,0),FALSE),"")</f>
        <v/>
      </c>
      <c r="AK272" s="55" t="str">
        <f t="shared" si="9"/>
        <v/>
      </c>
    </row>
    <row r="273" spans="1:37" x14ac:dyDescent="0.25">
      <c r="A273" s="28" t="s">
        <v>371</v>
      </c>
      <c r="B273" s="28" t="s">
        <v>373</v>
      </c>
      <c r="C273" t="str">
        <f>IFERROR(VLOOKUP($B273,Kraftvärmeprod!$B$1:$AH$479,MATCH(C$3,Kraftvärmeprod!$B$1:$AG$1,0),FALSE)/1,"")</f>
        <v/>
      </c>
      <c r="D273" t="str">
        <f>IFERROR(VLOOKUP($B273,Kraftvärmeprod!$B$1:$AH$479,MATCH(D$3,Kraftvärmeprod!$B$1:$AG$1,0),FALSE)/1,"")</f>
        <v/>
      </c>
      <c r="E273">
        <f>IFERROR(VLOOKUP($B273,Kraftvärmeprod!$B$1:$AH$479,MATCH(E$2,Kraftvärmeprod!$B$1:$AG$1,0),FALSE)/1,0)-IFERROR(VLOOKUP($B273,'Slutlig allokering'!$B$2:$AC$462,MATCH(E$3,'Slutlig allokering'!$B$2:$AJ$2,0),FALSE)/1,0)</f>
        <v>0</v>
      </c>
      <c r="F273">
        <f>IFERROR(VLOOKUP($B273,Kraftvärmeprod!$B$1:$AH$479,MATCH(F$2,Kraftvärmeprod!$B$1:$AG$1,0),FALSE)/1,0)-IFERROR(VLOOKUP($B273,'Slutlig allokering'!$B$2:$AC$462,MATCH(F$3,'Slutlig allokering'!$B$2:$AJ$2,0),FALSE)/1,0)</f>
        <v>0</v>
      </c>
      <c r="G273">
        <f>IFERROR(VLOOKUP($B273,Kraftvärmeprod!$B$1:$AH$479,MATCH(G$2,Kraftvärmeprod!$B$1:$AG$1,0),FALSE)/1,0)-IFERROR(VLOOKUP($B273,'Slutlig allokering'!$B$2:$AC$462,MATCH(G$3,'Slutlig allokering'!$B$2:$AJ$2,0),FALSE)/1,0)</f>
        <v>0</v>
      </c>
      <c r="H273">
        <f>IFERROR(VLOOKUP($B273,Kraftvärmeprod!$B$1:$AH$479,MATCH(H$2,Kraftvärmeprod!$B$1:$AG$1,0),FALSE)/1,0)-IFERROR(VLOOKUP($B273,'Slutlig allokering'!$B$2:$AC$462,MATCH(H$3,'Slutlig allokering'!$B$2:$AJ$2,0),FALSE)/1,0)</f>
        <v>0</v>
      </c>
      <c r="I273">
        <f>IFERROR(VLOOKUP($B273,Kraftvärmeprod!$B$1:$AH$479,MATCH(I$2,Kraftvärmeprod!$B$1:$AG$1,0),FALSE)/1,0)-IFERROR(VLOOKUP($B273,'Slutlig allokering'!$B$2:$AC$462,MATCH(I$3,'Slutlig allokering'!$B$2:$AJ$2,0),FALSE)/1,0)</f>
        <v>0</v>
      </c>
      <c r="J273">
        <f>IFERROR(VLOOKUP($B273,Kraftvärmeprod!$B$1:$AH$479,MATCH(J$2,Kraftvärmeprod!$B$1:$AG$1,0),FALSE)/1,0)-IFERROR(VLOOKUP($B273,'Slutlig allokering'!$B$2:$AC$462,MATCH(J$3,'Slutlig allokering'!$B$2:$AJ$2,0),FALSE)/1,0)</f>
        <v>0</v>
      </c>
      <c r="K273">
        <f>IFERROR(VLOOKUP($B273,Kraftvärmeprod!$B$1:$AH$479,MATCH(K$2,Kraftvärmeprod!$B$1:$AG$1,0),FALSE)/1,0)-IFERROR(VLOOKUP($B273,'Slutlig allokering'!$B$2:$AC$462,MATCH(K$3,'Slutlig allokering'!$B$2:$AJ$2,0),FALSE)/1,0)</f>
        <v>0</v>
      </c>
      <c r="L273">
        <f>IFERROR(VLOOKUP($B273,Kraftvärmeprod!$B$1:$AH$479,MATCH(L$2,Kraftvärmeprod!$B$1:$AG$1,0),FALSE)/1,0)-IFERROR(VLOOKUP($B273,'Slutlig allokering'!$B$2:$AC$462,MATCH(L$3,'Slutlig allokering'!$B$2:$AJ$2,0),FALSE)/1,0)</f>
        <v>0</v>
      </c>
      <c r="M273" s="143">
        <f>IFERROR(VLOOKUP($B273,Miljö!$B$1:$S$477,MATCH(M$2,Miljö!$B$1:$X$1,0),FALSE)/1,0)-IFERROR(VLOOKUP($B273,'Slutlig allokering'!$B$2:$AC$462,MATCH(M$3,'Slutlig allokering'!$B$2:$AJ$2,0),FALSE)/1,0)</f>
        <v>0</v>
      </c>
      <c r="N273">
        <f>IFERROR(VLOOKUP($B273,Kraftvärmeprod!$B$1:$AH$479,MATCH(N$2,Kraftvärmeprod!$B$1:$AG$1,0),FALSE)/1,0)-IFERROR(VLOOKUP($B273,'Slutlig allokering'!$B$2:$AC$462,MATCH(N$3,'Slutlig allokering'!$B$2:$AJ$2,0),FALSE)/1,0)</f>
        <v>0</v>
      </c>
      <c r="O273">
        <f>IFERROR(VLOOKUP($B273,Kraftvärmeprod!$B$1:$AH$479,MATCH(O$2,Kraftvärmeprod!$B$1:$AG$1,0),FALSE)/1,0)-IFERROR(VLOOKUP($B273,'Slutlig allokering'!$B$2:$AC$462,MATCH(O$3,'Slutlig allokering'!$B$2:$AJ$2,0),FALSE)/1,0)</f>
        <v>0</v>
      </c>
      <c r="P273">
        <f>IFERROR(VLOOKUP($B273,Kraftvärmeprod!$B$1:$AH$479,MATCH(P$2,Kraftvärmeprod!$B$1:$AG$1,0),FALSE)/1,0)-IFERROR(VLOOKUP($B273,'Slutlig allokering'!$B$2:$AC$462,MATCH(P$3,'Slutlig allokering'!$B$2:$AJ$2,0),FALSE)/1,0)</f>
        <v>0</v>
      </c>
      <c r="Q273">
        <f>IFERROR(VLOOKUP($B273,Kraftvärmeprod!$B$1:$AH$479,MATCH(Q$2,Kraftvärmeprod!$B$1:$AG$1,0),FALSE)/1,0)-IFERROR(VLOOKUP($B273,'Slutlig allokering'!$B$2:$AC$462,MATCH(Q$3,'Slutlig allokering'!$B$2:$AJ$2,0),FALSE)/1,0)</f>
        <v>0</v>
      </c>
      <c r="R273">
        <f>IFERROR(VLOOKUP($B273,Kraftvärmeprod!$B$1:$AH$479,MATCH(R$2,Kraftvärmeprod!$B$1:$AG$1,0),FALSE)/1,0)-IFERROR(VLOOKUP($B273,'Slutlig allokering'!$B$2:$AC$462,MATCH(R$3,'Slutlig allokering'!$B$2:$AJ$2,0),FALSE)/1,0)</f>
        <v>0</v>
      </c>
      <c r="S273">
        <f>IFERROR(VLOOKUP($B273,Kraftvärmeprod!$B$1:$AH$479,MATCH(S$2,Kraftvärmeprod!$B$1:$AG$1,0),FALSE)/1,0)-IFERROR(VLOOKUP($B273,'Slutlig allokering'!$B$2:$AC$462,MATCH(S$3,'Slutlig allokering'!$B$2:$AJ$2,0),FALSE)/1,0)</f>
        <v>0</v>
      </c>
      <c r="T273">
        <f>IFERROR(VLOOKUP($B273,Kraftvärmeprod!$B$1:$AH$479,MATCH(T$2,Kraftvärmeprod!$B$1:$AG$1,0),FALSE)/1,0)-IFERROR(VLOOKUP($B273,'Slutlig allokering'!$B$2:$AC$462,MATCH(T$3,'Slutlig allokering'!$B$2:$AJ$2,0),FALSE)/1,0)</f>
        <v>0</v>
      </c>
      <c r="U273">
        <f>IFERROR(VLOOKUP($B273,Kraftvärmeprod!$B$1:$AH$479,MATCH(U$2,Kraftvärmeprod!$B$1:$AG$1,0),FALSE)/1,0)-IFERROR(VLOOKUP($B273,'Slutlig allokering'!$B$2:$AC$462,MATCH(U$3,'Slutlig allokering'!$B$2:$AJ$2,0),FALSE)/1,0)</f>
        <v>0</v>
      </c>
      <c r="V273">
        <f>IFERROR(VLOOKUP($B273,Kraftvärmeprod!$B$1:$AH$479,MATCH(V$2,Kraftvärmeprod!$B$1:$AG$1,0),FALSE)/1,0)-IFERROR(VLOOKUP($B273,'Slutlig allokering'!$B$2:$AC$462,MATCH(V$3,'Slutlig allokering'!$B$2:$AJ$2,0),FALSE)/1,0)</f>
        <v>0</v>
      </c>
      <c r="W273">
        <f>IFERROR(VLOOKUP($B273,Kraftvärmeprod!$B$1:$AH$479,MATCH(W$2,Kraftvärmeprod!$B$1:$AG$1,0),FALSE)/1,0)-IFERROR(VLOOKUP($B273,'Slutlig allokering'!$B$2:$AC$462,MATCH(W$3,'Slutlig allokering'!$B$2:$AJ$2,0),FALSE)/1,0)</f>
        <v>0</v>
      </c>
      <c r="X273">
        <f>IFERROR(VLOOKUP($B273,Kraftvärmeprod!$B$1:$AH$479,MATCH(X$2,Kraftvärmeprod!$B$1:$AG$1,0),FALSE)/1,0)-IFERROR(VLOOKUP($B273,'Slutlig allokering'!$B$2:$AC$462,MATCH(X$3,'Slutlig allokering'!$B$2:$AJ$2,0),FALSE)/1,0)</f>
        <v>0</v>
      </c>
      <c r="Y273">
        <f>IFERROR(VLOOKUP($B273,Kraftvärmeprod!$B$1:$AH$479,MATCH(Y$2,Kraftvärmeprod!$B$1:$AG$1,0),FALSE)/1,0)-IFERROR(VLOOKUP($B273,'Slutlig allokering'!$B$2:$AC$462,MATCH(Y$3,'Slutlig allokering'!$B$2:$AJ$2,0),FALSE)/1,0)</f>
        <v>0</v>
      </c>
      <c r="Z273">
        <f>IFERROR(VLOOKUP($B273,Kraftvärmeprod!$B$1:$AH$479,MATCH(Z$2,Kraftvärmeprod!$B$1:$AG$1,0),FALSE)/1,0)-IFERROR(VLOOKUP($B273,'Slutlig allokering'!$B$2:$AC$462,MATCH(Z$3,'Slutlig allokering'!$B$2:$AJ$2,0),FALSE)/1,0)</f>
        <v>0</v>
      </c>
      <c r="AA273">
        <f>IFERROR(VLOOKUP($B273,Kraftvärmeprod!$B$1:$AH$479,MATCH(AA$2,Kraftvärmeprod!$B$1:$AG$1,0),FALSE)/1,0)-IFERROR(VLOOKUP($B273,'Slutlig allokering'!$B$2:$AC$462,MATCH(AA$3,'Slutlig allokering'!$B$2:$AJ$2,0),FALSE)/1,0)</f>
        <v>0</v>
      </c>
      <c r="AB273">
        <f>IFERROR(VLOOKUP($B273,Kraftvärmeprod!$B$1:$AH$479,MATCH(AB$2,Kraftvärmeprod!$B$1:$AG$1,0),FALSE)/1,0)-IFERROR(VLOOKUP($B273,'Slutlig allokering'!$B$2:$AC$462,MATCH(AB$3,'Slutlig allokering'!$B$2:$AJ$2,0),FALSE)/1,0)</f>
        <v>0</v>
      </c>
      <c r="AE273">
        <f t="shared" si="8"/>
        <v>0</v>
      </c>
      <c r="AG273">
        <f>IFERROR(VLOOKUP(B273,'Slutlig allokering'!$B$2:$AJ$462,MATCH("Summa justerad allokerad tillförd energi (utan hjälpel och rökgaskondensering):",'Slutlig allokering'!$B$2:$AK$2,0),FALSE)/1,"")</f>
        <v>0</v>
      </c>
      <c r="AI273" s="55" t="str">
        <f>IFERROR(1-VLOOKUP(B273,'Slutlig allokering'!$B$2:$AJ$462,MATCH("Andel av bränsle i kvv som allokerats till värme, exklusive rökgaskondensering och hjälpel",'Slutlig allokering'!$B$2:$AK$2,0),FALSE),"")</f>
        <v/>
      </c>
      <c r="AK273" s="55" t="str">
        <f t="shared" si="9"/>
        <v/>
      </c>
    </row>
    <row r="274" spans="1:37" x14ac:dyDescent="0.25">
      <c r="A274" s="28" t="s">
        <v>371</v>
      </c>
      <c r="B274" s="28" t="s">
        <v>374</v>
      </c>
      <c r="C274" t="str">
        <f>IFERROR(VLOOKUP($B274,Kraftvärmeprod!$B$1:$AH$479,MATCH(C$3,Kraftvärmeprod!$B$1:$AG$1,0),FALSE)/1,"")</f>
        <v/>
      </c>
      <c r="D274" t="str">
        <f>IFERROR(VLOOKUP($B274,Kraftvärmeprod!$B$1:$AH$479,MATCH(D$3,Kraftvärmeprod!$B$1:$AG$1,0),FALSE)/1,"")</f>
        <v/>
      </c>
      <c r="E274">
        <f>IFERROR(VLOOKUP($B274,Kraftvärmeprod!$B$1:$AH$479,MATCH(E$2,Kraftvärmeprod!$B$1:$AG$1,0),FALSE)/1,0)-IFERROR(VLOOKUP($B274,'Slutlig allokering'!$B$2:$AC$462,MATCH(E$3,'Slutlig allokering'!$B$2:$AJ$2,0),FALSE)/1,0)</f>
        <v>0</v>
      </c>
      <c r="F274">
        <f>IFERROR(VLOOKUP($B274,Kraftvärmeprod!$B$1:$AH$479,MATCH(F$2,Kraftvärmeprod!$B$1:$AG$1,0),FALSE)/1,0)-IFERROR(VLOOKUP($B274,'Slutlig allokering'!$B$2:$AC$462,MATCH(F$3,'Slutlig allokering'!$B$2:$AJ$2,0),FALSE)/1,0)</f>
        <v>0</v>
      </c>
      <c r="G274">
        <f>IFERROR(VLOOKUP($B274,Kraftvärmeprod!$B$1:$AH$479,MATCH(G$2,Kraftvärmeprod!$B$1:$AG$1,0),FALSE)/1,0)-IFERROR(VLOOKUP($B274,'Slutlig allokering'!$B$2:$AC$462,MATCH(G$3,'Slutlig allokering'!$B$2:$AJ$2,0),FALSE)/1,0)</f>
        <v>0</v>
      </c>
      <c r="H274">
        <f>IFERROR(VLOOKUP($B274,Kraftvärmeprod!$B$1:$AH$479,MATCH(H$2,Kraftvärmeprod!$B$1:$AG$1,0),FALSE)/1,0)-IFERROR(VLOOKUP($B274,'Slutlig allokering'!$B$2:$AC$462,MATCH(H$3,'Slutlig allokering'!$B$2:$AJ$2,0),FALSE)/1,0)</f>
        <v>0</v>
      </c>
      <c r="I274">
        <f>IFERROR(VLOOKUP($B274,Kraftvärmeprod!$B$1:$AH$479,MATCH(I$2,Kraftvärmeprod!$B$1:$AG$1,0),FALSE)/1,0)-IFERROR(VLOOKUP($B274,'Slutlig allokering'!$B$2:$AC$462,MATCH(I$3,'Slutlig allokering'!$B$2:$AJ$2,0),FALSE)/1,0)</f>
        <v>0</v>
      </c>
      <c r="J274">
        <f>IFERROR(VLOOKUP($B274,Kraftvärmeprod!$B$1:$AH$479,MATCH(J$2,Kraftvärmeprod!$B$1:$AG$1,0),FALSE)/1,0)-IFERROR(VLOOKUP($B274,'Slutlig allokering'!$B$2:$AC$462,MATCH(J$3,'Slutlig allokering'!$B$2:$AJ$2,0),FALSE)/1,0)</f>
        <v>0</v>
      </c>
      <c r="K274">
        <f>IFERROR(VLOOKUP($B274,Kraftvärmeprod!$B$1:$AH$479,MATCH(K$2,Kraftvärmeprod!$B$1:$AG$1,0),FALSE)/1,0)-IFERROR(VLOOKUP($B274,'Slutlig allokering'!$B$2:$AC$462,MATCH(K$3,'Slutlig allokering'!$B$2:$AJ$2,0),FALSE)/1,0)</f>
        <v>0</v>
      </c>
      <c r="L274">
        <f>IFERROR(VLOOKUP($B274,Kraftvärmeprod!$B$1:$AH$479,MATCH(L$2,Kraftvärmeprod!$B$1:$AG$1,0),FALSE)/1,0)-IFERROR(VLOOKUP($B274,'Slutlig allokering'!$B$2:$AC$462,MATCH(L$3,'Slutlig allokering'!$B$2:$AJ$2,0),FALSE)/1,0)</f>
        <v>0</v>
      </c>
      <c r="M274" s="143">
        <f>IFERROR(VLOOKUP($B274,Miljö!$B$1:$S$477,MATCH(M$2,Miljö!$B$1:$X$1,0),FALSE)/1,0)-IFERROR(VLOOKUP($B274,'Slutlig allokering'!$B$2:$AC$462,MATCH(M$3,'Slutlig allokering'!$B$2:$AJ$2,0),FALSE)/1,0)</f>
        <v>0</v>
      </c>
      <c r="N274">
        <f>IFERROR(VLOOKUP($B274,Kraftvärmeprod!$B$1:$AH$479,MATCH(N$2,Kraftvärmeprod!$B$1:$AG$1,0),FALSE)/1,0)-IFERROR(VLOOKUP($B274,'Slutlig allokering'!$B$2:$AC$462,MATCH(N$3,'Slutlig allokering'!$B$2:$AJ$2,0),FALSE)/1,0)</f>
        <v>0</v>
      </c>
      <c r="O274">
        <f>IFERROR(VLOOKUP($B274,Kraftvärmeprod!$B$1:$AH$479,MATCH(O$2,Kraftvärmeprod!$B$1:$AG$1,0),FALSE)/1,0)-IFERROR(VLOOKUP($B274,'Slutlig allokering'!$B$2:$AC$462,MATCH(O$3,'Slutlig allokering'!$B$2:$AJ$2,0),FALSE)/1,0)</f>
        <v>0</v>
      </c>
      <c r="P274">
        <f>IFERROR(VLOOKUP($B274,Kraftvärmeprod!$B$1:$AH$479,MATCH(P$2,Kraftvärmeprod!$B$1:$AG$1,0),FALSE)/1,0)-IFERROR(VLOOKUP($B274,'Slutlig allokering'!$B$2:$AC$462,MATCH(P$3,'Slutlig allokering'!$B$2:$AJ$2,0),FALSE)/1,0)</f>
        <v>0</v>
      </c>
      <c r="Q274">
        <f>IFERROR(VLOOKUP($B274,Kraftvärmeprod!$B$1:$AH$479,MATCH(Q$2,Kraftvärmeprod!$B$1:$AG$1,0),FALSE)/1,0)-IFERROR(VLOOKUP($B274,'Slutlig allokering'!$B$2:$AC$462,MATCH(Q$3,'Slutlig allokering'!$B$2:$AJ$2,0),FALSE)/1,0)</f>
        <v>0</v>
      </c>
      <c r="R274">
        <f>IFERROR(VLOOKUP($B274,Kraftvärmeprod!$B$1:$AH$479,MATCH(R$2,Kraftvärmeprod!$B$1:$AG$1,0),FALSE)/1,0)-IFERROR(VLOOKUP($B274,'Slutlig allokering'!$B$2:$AC$462,MATCH(R$3,'Slutlig allokering'!$B$2:$AJ$2,0),FALSE)/1,0)</f>
        <v>0</v>
      </c>
      <c r="S274">
        <f>IFERROR(VLOOKUP($B274,Kraftvärmeprod!$B$1:$AH$479,MATCH(S$2,Kraftvärmeprod!$B$1:$AG$1,0),FALSE)/1,0)-IFERROR(VLOOKUP($B274,'Slutlig allokering'!$B$2:$AC$462,MATCH(S$3,'Slutlig allokering'!$B$2:$AJ$2,0),FALSE)/1,0)</f>
        <v>0</v>
      </c>
      <c r="T274">
        <f>IFERROR(VLOOKUP($B274,Kraftvärmeprod!$B$1:$AH$479,MATCH(T$2,Kraftvärmeprod!$B$1:$AG$1,0),FALSE)/1,0)-IFERROR(VLOOKUP($B274,'Slutlig allokering'!$B$2:$AC$462,MATCH(T$3,'Slutlig allokering'!$B$2:$AJ$2,0),FALSE)/1,0)</f>
        <v>0</v>
      </c>
      <c r="U274">
        <f>IFERROR(VLOOKUP($B274,Kraftvärmeprod!$B$1:$AH$479,MATCH(U$2,Kraftvärmeprod!$B$1:$AG$1,0),FALSE)/1,0)-IFERROR(VLOOKUP($B274,'Slutlig allokering'!$B$2:$AC$462,MATCH(U$3,'Slutlig allokering'!$B$2:$AJ$2,0),FALSE)/1,0)</f>
        <v>0</v>
      </c>
      <c r="V274">
        <f>IFERROR(VLOOKUP($B274,Kraftvärmeprod!$B$1:$AH$479,MATCH(V$2,Kraftvärmeprod!$B$1:$AG$1,0),FALSE)/1,0)-IFERROR(VLOOKUP($B274,'Slutlig allokering'!$B$2:$AC$462,MATCH(V$3,'Slutlig allokering'!$B$2:$AJ$2,0),FALSE)/1,0)</f>
        <v>0</v>
      </c>
      <c r="W274">
        <f>IFERROR(VLOOKUP($B274,Kraftvärmeprod!$B$1:$AH$479,MATCH(W$2,Kraftvärmeprod!$B$1:$AG$1,0),FALSE)/1,0)-IFERROR(VLOOKUP($B274,'Slutlig allokering'!$B$2:$AC$462,MATCH(W$3,'Slutlig allokering'!$B$2:$AJ$2,0),FALSE)/1,0)</f>
        <v>0</v>
      </c>
      <c r="X274">
        <f>IFERROR(VLOOKUP($B274,Kraftvärmeprod!$B$1:$AH$479,MATCH(X$2,Kraftvärmeprod!$B$1:$AG$1,0),FALSE)/1,0)-IFERROR(VLOOKUP($B274,'Slutlig allokering'!$B$2:$AC$462,MATCH(X$3,'Slutlig allokering'!$B$2:$AJ$2,0),FALSE)/1,0)</f>
        <v>0</v>
      </c>
      <c r="Y274">
        <f>IFERROR(VLOOKUP($B274,Kraftvärmeprod!$B$1:$AH$479,MATCH(Y$2,Kraftvärmeprod!$B$1:$AG$1,0),FALSE)/1,0)-IFERROR(VLOOKUP($B274,'Slutlig allokering'!$B$2:$AC$462,MATCH(Y$3,'Slutlig allokering'!$B$2:$AJ$2,0),FALSE)/1,0)</f>
        <v>0</v>
      </c>
      <c r="Z274">
        <f>IFERROR(VLOOKUP($B274,Kraftvärmeprod!$B$1:$AH$479,MATCH(Z$2,Kraftvärmeprod!$B$1:$AG$1,0),FALSE)/1,0)-IFERROR(VLOOKUP($B274,'Slutlig allokering'!$B$2:$AC$462,MATCH(Z$3,'Slutlig allokering'!$B$2:$AJ$2,0),FALSE)/1,0)</f>
        <v>0</v>
      </c>
      <c r="AA274">
        <f>IFERROR(VLOOKUP($B274,Kraftvärmeprod!$B$1:$AH$479,MATCH(AA$2,Kraftvärmeprod!$B$1:$AG$1,0),FALSE)/1,0)-IFERROR(VLOOKUP($B274,'Slutlig allokering'!$B$2:$AC$462,MATCH(AA$3,'Slutlig allokering'!$B$2:$AJ$2,0),FALSE)/1,0)</f>
        <v>0</v>
      </c>
      <c r="AB274">
        <f>IFERROR(VLOOKUP($B274,Kraftvärmeprod!$B$1:$AH$479,MATCH(AB$2,Kraftvärmeprod!$B$1:$AG$1,0),FALSE)/1,0)-IFERROR(VLOOKUP($B274,'Slutlig allokering'!$B$2:$AC$462,MATCH(AB$3,'Slutlig allokering'!$B$2:$AJ$2,0),FALSE)/1,0)</f>
        <v>0</v>
      </c>
      <c r="AE274">
        <f t="shared" si="8"/>
        <v>0</v>
      </c>
      <c r="AG274">
        <f>IFERROR(VLOOKUP(B274,'Slutlig allokering'!$B$2:$AJ$462,MATCH("Summa justerad allokerad tillförd energi (utan hjälpel och rökgaskondensering):",'Slutlig allokering'!$B$2:$AK$2,0),FALSE)/1,"")</f>
        <v>0</v>
      </c>
      <c r="AI274" s="55" t="str">
        <f>IFERROR(1-VLOOKUP(B274,'Slutlig allokering'!$B$2:$AJ$462,MATCH("Andel av bränsle i kvv som allokerats till värme, exklusive rökgaskondensering och hjälpel",'Slutlig allokering'!$B$2:$AK$2,0),FALSE),"")</f>
        <v/>
      </c>
      <c r="AK274" s="55" t="str">
        <f t="shared" si="9"/>
        <v/>
      </c>
    </row>
    <row r="275" spans="1:37" x14ac:dyDescent="0.25">
      <c r="A275" s="28" t="s">
        <v>371</v>
      </c>
      <c r="B275" s="28" t="s">
        <v>375</v>
      </c>
      <c r="C275" t="str">
        <f>IFERROR(VLOOKUP($B275,Kraftvärmeprod!$B$1:$AH$479,MATCH(C$3,Kraftvärmeprod!$B$1:$AG$1,0),FALSE)/1,"")</f>
        <v/>
      </c>
      <c r="D275" t="str">
        <f>IFERROR(VLOOKUP($B275,Kraftvärmeprod!$B$1:$AH$479,MATCH(D$3,Kraftvärmeprod!$B$1:$AG$1,0),FALSE)/1,"")</f>
        <v/>
      </c>
      <c r="E275">
        <f>IFERROR(VLOOKUP($B275,Kraftvärmeprod!$B$1:$AH$479,MATCH(E$2,Kraftvärmeprod!$B$1:$AG$1,0),FALSE)/1,0)-IFERROR(VLOOKUP($B275,'Slutlig allokering'!$B$2:$AC$462,MATCH(E$3,'Slutlig allokering'!$B$2:$AJ$2,0),FALSE)/1,0)</f>
        <v>0</v>
      </c>
      <c r="F275">
        <f>IFERROR(VLOOKUP($B275,Kraftvärmeprod!$B$1:$AH$479,MATCH(F$2,Kraftvärmeprod!$B$1:$AG$1,0),FALSE)/1,0)-IFERROR(VLOOKUP($B275,'Slutlig allokering'!$B$2:$AC$462,MATCH(F$3,'Slutlig allokering'!$B$2:$AJ$2,0),FALSE)/1,0)</f>
        <v>0</v>
      </c>
      <c r="G275">
        <f>IFERROR(VLOOKUP($B275,Kraftvärmeprod!$B$1:$AH$479,MATCH(G$2,Kraftvärmeprod!$B$1:$AG$1,0),FALSE)/1,0)-IFERROR(VLOOKUP($B275,'Slutlig allokering'!$B$2:$AC$462,MATCH(G$3,'Slutlig allokering'!$B$2:$AJ$2,0),FALSE)/1,0)</f>
        <v>0</v>
      </c>
      <c r="H275">
        <f>IFERROR(VLOOKUP($B275,Kraftvärmeprod!$B$1:$AH$479,MATCH(H$2,Kraftvärmeprod!$B$1:$AG$1,0),FALSE)/1,0)-IFERROR(VLOOKUP($B275,'Slutlig allokering'!$B$2:$AC$462,MATCH(H$3,'Slutlig allokering'!$B$2:$AJ$2,0),FALSE)/1,0)</f>
        <v>0</v>
      </c>
      <c r="I275">
        <f>IFERROR(VLOOKUP($B275,Kraftvärmeprod!$B$1:$AH$479,MATCH(I$2,Kraftvärmeprod!$B$1:$AG$1,0),FALSE)/1,0)-IFERROR(VLOOKUP($B275,'Slutlig allokering'!$B$2:$AC$462,MATCH(I$3,'Slutlig allokering'!$B$2:$AJ$2,0),FALSE)/1,0)</f>
        <v>0</v>
      </c>
      <c r="J275">
        <f>IFERROR(VLOOKUP($B275,Kraftvärmeprod!$B$1:$AH$479,MATCH(J$2,Kraftvärmeprod!$B$1:$AG$1,0),FALSE)/1,0)-IFERROR(VLOOKUP($B275,'Slutlig allokering'!$B$2:$AC$462,MATCH(J$3,'Slutlig allokering'!$B$2:$AJ$2,0),FALSE)/1,0)</f>
        <v>0</v>
      </c>
      <c r="K275">
        <f>IFERROR(VLOOKUP($B275,Kraftvärmeprod!$B$1:$AH$479,MATCH(K$2,Kraftvärmeprod!$B$1:$AG$1,0),FALSE)/1,0)-IFERROR(VLOOKUP($B275,'Slutlig allokering'!$B$2:$AC$462,MATCH(K$3,'Slutlig allokering'!$B$2:$AJ$2,0),FALSE)/1,0)</f>
        <v>0</v>
      </c>
      <c r="L275">
        <f>IFERROR(VLOOKUP($B275,Kraftvärmeprod!$B$1:$AH$479,MATCH(L$2,Kraftvärmeprod!$B$1:$AG$1,0),FALSE)/1,0)-IFERROR(VLOOKUP($B275,'Slutlig allokering'!$B$2:$AC$462,MATCH(L$3,'Slutlig allokering'!$B$2:$AJ$2,0),FALSE)/1,0)</f>
        <v>0</v>
      </c>
      <c r="M275" s="143">
        <f>IFERROR(VLOOKUP($B275,Miljö!$B$1:$S$477,MATCH(M$2,Miljö!$B$1:$X$1,0),FALSE)/1,0)-IFERROR(VLOOKUP($B275,'Slutlig allokering'!$B$2:$AC$462,MATCH(M$3,'Slutlig allokering'!$B$2:$AJ$2,0),FALSE)/1,0)</f>
        <v>0</v>
      </c>
      <c r="N275">
        <f>IFERROR(VLOOKUP($B275,Kraftvärmeprod!$B$1:$AH$479,MATCH(N$2,Kraftvärmeprod!$B$1:$AG$1,0),FALSE)/1,0)-IFERROR(VLOOKUP($B275,'Slutlig allokering'!$B$2:$AC$462,MATCH(N$3,'Slutlig allokering'!$B$2:$AJ$2,0),FALSE)/1,0)</f>
        <v>0</v>
      </c>
      <c r="O275">
        <f>IFERROR(VLOOKUP($B275,Kraftvärmeprod!$B$1:$AH$479,MATCH(O$2,Kraftvärmeprod!$B$1:$AG$1,0),FALSE)/1,0)-IFERROR(VLOOKUP($B275,'Slutlig allokering'!$B$2:$AC$462,MATCH(O$3,'Slutlig allokering'!$B$2:$AJ$2,0),FALSE)/1,0)</f>
        <v>0</v>
      </c>
      <c r="P275">
        <f>IFERROR(VLOOKUP($B275,Kraftvärmeprod!$B$1:$AH$479,MATCH(P$2,Kraftvärmeprod!$B$1:$AG$1,0),FALSE)/1,0)-IFERROR(VLOOKUP($B275,'Slutlig allokering'!$B$2:$AC$462,MATCH(P$3,'Slutlig allokering'!$B$2:$AJ$2,0),FALSE)/1,0)</f>
        <v>0</v>
      </c>
      <c r="Q275">
        <f>IFERROR(VLOOKUP($B275,Kraftvärmeprod!$B$1:$AH$479,MATCH(Q$2,Kraftvärmeprod!$B$1:$AG$1,0),FALSE)/1,0)-IFERROR(VLOOKUP($B275,'Slutlig allokering'!$B$2:$AC$462,MATCH(Q$3,'Slutlig allokering'!$B$2:$AJ$2,0),FALSE)/1,0)</f>
        <v>0</v>
      </c>
      <c r="R275">
        <f>IFERROR(VLOOKUP($B275,Kraftvärmeprod!$B$1:$AH$479,MATCH(R$2,Kraftvärmeprod!$B$1:$AG$1,0),FALSE)/1,0)-IFERROR(VLOOKUP($B275,'Slutlig allokering'!$B$2:$AC$462,MATCH(R$3,'Slutlig allokering'!$B$2:$AJ$2,0),FALSE)/1,0)</f>
        <v>0</v>
      </c>
      <c r="S275">
        <f>IFERROR(VLOOKUP($B275,Kraftvärmeprod!$B$1:$AH$479,MATCH(S$2,Kraftvärmeprod!$B$1:$AG$1,0),FALSE)/1,0)-IFERROR(VLOOKUP($B275,'Slutlig allokering'!$B$2:$AC$462,MATCH(S$3,'Slutlig allokering'!$B$2:$AJ$2,0),FALSE)/1,0)</f>
        <v>0</v>
      </c>
      <c r="T275">
        <f>IFERROR(VLOOKUP($B275,Kraftvärmeprod!$B$1:$AH$479,MATCH(T$2,Kraftvärmeprod!$B$1:$AG$1,0),FALSE)/1,0)-IFERROR(VLOOKUP($B275,'Slutlig allokering'!$B$2:$AC$462,MATCH(T$3,'Slutlig allokering'!$B$2:$AJ$2,0),FALSE)/1,0)</f>
        <v>0</v>
      </c>
      <c r="U275">
        <f>IFERROR(VLOOKUP($B275,Kraftvärmeprod!$B$1:$AH$479,MATCH(U$2,Kraftvärmeprod!$B$1:$AG$1,0),FALSE)/1,0)-IFERROR(VLOOKUP($B275,'Slutlig allokering'!$B$2:$AC$462,MATCH(U$3,'Slutlig allokering'!$B$2:$AJ$2,0),FALSE)/1,0)</f>
        <v>0</v>
      </c>
      <c r="V275">
        <f>IFERROR(VLOOKUP($B275,Kraftvärmeprod!$B$1:$AH$479,MATCH(V$2,Kraftvärmeprod!$B$1:$AG$1,0),FALSE)/1,0)-IFERROR(VLOOKUP($B275,'Slutlig allokering'!$B$2:$AC$462,MATCH(V$3,'Slutlig allokering'!$B$2:$AJ$2,0),FALSE)/1,0)</f>
        <v>0</v>
      </c>
      <c r="W275">
        <f>IFERROR(VLOOKUP($B275,Kraftvärmeprod!$B$1:$AH$479,MATCH(W$2,Kraftvärmeprod!$B$1:$AG$1,0),FALSE)/1,0)-IFERROR(VLOOKUP($B275,'Slutlig allokering'!$B$2:$AC$462,MATCH(W$3,'Slutlig allokering'!$B$2:$AJ$2,0),FALSE)/1,0)</f>
        <v>0</v>
      </c>
      <c r="X275">
        <f>IFERROR(VLOOKUP($B275,Kraftvärmeprod!$B$1:$AH$479,MATCH(X$2,Kraftvärmeprod!$B$1:$AG$1,0),FALSE)/1,0)-IFERROR(VLOOKUP($B275,'Slutlig allokering'!$B$2:$AC$462,MATCH(X$3,'Slutlig allokering'!$B$2:$AJ$2,0),FALSE)/1,0)</f>
        <v>0</v>
      </c>
      <c r="Y275">
        <f>IFERROR(VLOOKUP($B275,Kraftvärmeprod!$B$1:$AH$479,MATCH(Y$2,Kraftvärmeprod!$B$1:$AG$1,0),FALSE)/1,0)-IFERROR(VLOOKUP($B275,'Slutlig allokering'!$B$2:$AC$462,MATCH(Y$3,'Slutlig allokering'!$B$2:$AJ$2,0),FALSE)/1,0)</f>
        <v>0</v>
      </c>
      <c r="Z275">
        <f>IFERROR(VLOOKUP($B275,Kraftvärmeprod!$B$1:$AH$479,MATCH(Z$2,Kraftvärmeprod!$B$1:$AG$1,0),FALSE)/1,0)-IFERROR(VLOOKUP($B275,'Slutlig allokering'!$B$2:$AC$462,MATCH(Z$3,'Slutlig allokering'!$B$2:$AJ$2,0),FALSE)/1,0)</f>
        <v>0</v>
      </c>
      <c r="AA275">
        <f>IFERROR(VLOOKUP($B275,Kraftvärmeprod!$B$1:$AH$479,MATCH(AA$2,Kraftvärmeprod!$B$1:$AG$1,0),FALSE)/1,0)-IFERROR(VLOOKUP($B275,'Slutlig allokering'!$B$2:$AC$462,MATCH(AA$3,'Slutlig allokering'!$B$2:$AJ$2,0),FALSE)/1,0)</f>
        <v>0</v>
      </c>
      <c r="AB275">
        <f>IFERROR(VLOOKUP($B275,Kraftvärmeprod!$B$1:$AH$479,MATCH(AB$2,Kraftvärmeprod!$B$1:$AG$1,0),FALSE)/1,0)-IFERROR(VLOOKUP($B275,'Slutlig allokering'!$B$2:$AC$462,MATCH(AB$3,'Slutlig allokering'!$B$2:$AJ$2,0),FALSE)/1,0)</f>
        <v>0</v>
      </c>
      <c r="AE275">
        <f t="shared" si="8"/>
        <v>0</v>
      </c>
      <c r="AG275">
        <f>IFERROR(VLOOKUP(B275,'Slutlig allokering'!$B$2:$AJ$462,MATCH("Summa justerad allokerad tillförd energi (utan hjälpel och rökgaskondensering):",'Slutlig allokering'!$B$2:$AK$2,0),FALSE)/1,"")</f>
        <v>0</v>
      </c>
      <c r="AI275" s="55" t="str">
        <f>IFERROR(1-VLOOKUP(B275,'Slutlig allokering'!$B$2:$AJ$462,MATCH("Andel av bränsle i kvv som allokerats till värme, exklusive rökgaskondensering och hjälpel",'Slutlig allokering'!$B$2:$AK$2,0),FALSE),"")</f>
        <v/>
      </c>
      <c r="AK275" s="55" t="str">
        <f t="shared" si="9"/>
        <v/>
      </c>
    </row>
    <row r="276" spans="1:37" x14ac:dyDescent="0.25">
      <c r="A276" s="28" t="s">
        <v>371</v>
      </c>
      <c r="B276" s="28" t="s">
        <v>376</v>
      </c>
      <c r="C276" t="str">
        <f>IFERROR(VLOOKUP($B276,Kraftvärmeprod!$B$1:$AH$479,MATCH(C$3,Kraftvärmeprod!$B$1:$AG$1,0),FALSE)/1,"")</f>
        <v/>
      </c>
      <c r="D276" t="str">
        <f>IFERROR(VLOOKUP($B276,Kraftvärmeprod!$B$1:$AH$479,MATCH(D$3,Kraftvärmeprod!$B$1:$AG$1,0),FALSE)/1,"")</f>
        <v/>
      </c>
      <c r="E276">
        <f>IFERROR(VLOOKUP($B276,Kraftvärmeprod!$B$1:$AH$479,MATCH(E$2,Kraftvärmeprod!$B$1:$AG$1,0),FALSE)/1,0)-IFERROR(VLOOKUP($B276,'Slutlig allokering'!$B$2:$AC$462,MATCH(E$3,'Slutlig allokering'!$B$2:$AJ$2,0),FALSE)/1,0)</f>
        <v>0</v>
      </c>
      <c r="F276">
        <f>IFERROR(VLOOKUP($B276,Kraftvärmeprod!$B$1:$AH$479,MATCH(F$2,Kraftvärmeprod!$B$1:$AG$1,0),FALSE)/1,0)-IFERROR(VLOOKUP($B276,'Slutlig allokering'!$B$2:$AC$462,MATCH(F$3,'Slutlig allokering'!$B$2:$AJ$2,0),FALSE)/1,0)</f>
        <v>0</v>
      </c>
      <c r="G276">
        <f>IFERROR(VLOOKUP($B276,Kraftvärmeprod!$B$1:$AH$479,MATCH(G$2,Kraftvärmeprod!$B$1:$AG$1,0),FALSE)/1,0)-IFERROR(VLOOKUP($B276,'Slutlig allokering'!$B$2:$AC$462,MATCH(G$3,'Slutlig allokering'!$B$2:$AJ$2,0),FALSE)/1,0)</f>
        <v>0</v>
      </c>
      <c r="H276">
        <f>IFERROR(VLOOKUP($B276,Kraftvärmeprod!$B$1:$AH$479,MATCH(H$2,Kraftvärmeprod!$B$1:$AG$1,0),FALSE)/1,0)-IFERROR(VLOOKUP($B276,'Slutlig allokering'!$B$2:$AC$462,MATCH(H$3,'Slutlig allokering'!$B$2:$AJ$2,0),FALSE)/1,0)</f>
        <v>0</v>
      </c>
      <c r="I276">
        <f>IFERROR(VLOOKUP($B276,Kraftvärmeprod!$B$1:$AH$479,MATCH(I$2,Kraftvärmeprod!$B$1:$AG$1,0),FALSE)/1,0)-IFERROR(VLOOKUP($B276,'Slutlig allokering'!$B$2:$AC$462,MATCH(I$3,'Slutlig allokering'!$B$2:$AJ$2,0),FALSE)/1,0)</f>
        <v>0</v>
      </c>
      <c r="J276">
        <f>IFERROR(VLOOKUP($B276,Kraftvärmeprod!$B$1:$AH$479,MATCH(J$2,Kraftvärmeprod!$B$1:$AG$1,0),FALSE)/1,0)-IFERROR(VLOOKUP($B276,'Slutlig allokering'!$B$2:$AC$462,MATCH(J$3,'Slutlig allokering'!$B$2:$AJ$2,0),FALSE)/1,0)</f>
        <v>0</v>
      </c>
      <c r="K276">
        <f>IFERROR(VLOOKUP($B276,Kraftvärmeprod!$B$1:$AH$479,MATCH(K$2,Kraftvärmeprod!$B$1:$AG$1,0),FALSE)/1,0)-IFERROR(VLOOKUP($B276,'Slutlig allokering'!$B$2:$AC$462,MATCH(K$3,'Slutlig allokering'!$B$2:$AJ$2,0),FALSE)/1,0)</f>
        <v>0</v>
      </c>
      <c r="L276">
        <f>IFERROR(VLOOKUP($B276,Kraftvärmeprod!$B$1:$AH$479,MATCH(L$2,Kraftvärmeprod!$B$1:$AG$1,0),FALSE)/1,0)-IFERROR(VLOOKUP($B276,'Slutlig allokering'!$B$2:$AC$462,MATCH(L$3,'Slutlig allokering'!$B$2:$AJ$2,0),FALSE)/1,0)</f>
        <v>0</v>
      </c>
      <c r="M276" s="143">
        <f>IFERROR(VLOOKUP($B276,Miljö!$B$1:$S$477,MATCH(M$2,Miljö!$B$1:$X$1,0),FALSE)/1,0)-IFERROR(VLOOKUP($B276,'Slutlig allokering'!$B$2:$AC$462,MATCH(M$3,'Slutlig allokering'!$B$2:$AJ$2,0),FALSE)/1,0)</f>
        <v>0</v>
      </c>
      <c r="N276">
        <f>IFERROR(VLOOKUP($B276,Kraftvärmeprod!$B$1:$AH$479,MATCH(N$2,Kraftvärmeprod!$B$1:$AG$1,0),FALSE)/1,0)-IFERROR(VLOOKUP($B276,'Slutlig allokering'!$B$2:$AC$462,MATCH(N$3,'Slutlig allokering'!$B$2:$AJ$2,0),FALSE)/1,0)</f>
        <v>0</v>
      </c>
      <c r="O276">
        <f>IFERROR(VLOOKUP($B276,Kraftvärmeprod!$B$1:$AH$479,MATCH(O$2,Kraftvärmeprod!$B$1:$AG$1,0),FALSE)/1,0)-IFERROR(VLOOKUP($B276,'Slutlig allokering'!$B$2:$AC$462,MATCH(O$3,'Slutlig allokering'!$B$2:$AJ$2,0),FALSE)/1,0)</f>
        <v>0</v>
      </c>
      <c r="P276">
        <f>IFERROR(VLOOKUP($B276,Kraftvärmeprod!$B$1:$AH$479,MATCH(P$2,Kraftvärmeprod!$B$1:$AG$1,0),FALSE)/1,0)-IFERROR(VLOOKUP($B276,'Slutlig allokering'!$B$2:$AC$462,MATCH(P$3,'Slutlig allokering'!$B$2:$AJ$2,0),FALSE)/1,0)</f>
        <v>0</v>
      </c>
      <c r="Q276">
        <f>IFERROR(VLOOKUP($B276,Kraftvärmeprod!$B$1:$AH$479,MATCH(Q$2,Kraftvärmeprod!$B$1:$AG$1,0),FALSE)/1,0)-IFERROR(VLOOKUP($B276,'Slutlig allokering'!$B$2:$AC$462,MATCH(Q$3,'Slutlig allokering'!$B$2:$AJ$2,0),FALSE)/1,0)</f>
        <v>0</v>
      </c>
      <c r="R276">
        <f>IFERROR(VLOOKUP($B276,Kraftvärmeprod!$B$1:$AH$479,MATCH(R$2,Kraftvärmeprod!$B$1:$AG$1,0),FALSE)/1,0)-IFERROR(VLOOKUP($B276,'Slutlig allokering'!$B$2:$AC$462,MATCH(R$3,'Slutlig allokering'!$B$2:$AJ$2,0),FALSE)/1,0)</f>
        <v>0</v>
      </c>
      <c r="S276">
        <f>IFERROR(VLOOKUP($B276,Kraftvärmeprod!$B$1:$AH$479,MATCH(S$2,Kraftvärmeprod!$B$1:$AG$1,0),FALSE)/1,0)-IFERROR(VLOOKUP($B276,'Slutlig allokering'!$B$2:$AC$462,MATCH(S$3,'Slutlig allokering'!$B$2:$AJ$2,0),FALSE)/1,0)</f>
        <v>0</v>
      </c>
      <c r="T276">
        <f>IFERROR(VLOOKUP($B276,Kraftvärmeprod!$B$1:$AH$479,MATCH(T$2,Kraftvärmeprod!$B$1:$AG$1,0),FALSE)/1,0)-IFERROR(VLOOKUP($B276,'Slutlig allokering'!$B$2:$AC$462,MATCH(T$3,'Slutlig allokering'!$B$2:$AJ$2,0),FALSE)/1,0)</f>
        <v>0</v>
      </c>
      <c r="U276">
        <f>IFERROR(VLOOKUP($B276,Kraftvärmeprod!$B$1:$AH$479,MATCH(U$2,Kraftvärmeprod!$B$1:$AG$1,0),FALSE)/1,0)-IFERROR(VLOOKUP($B276,'Slutlig allokering'!$B$2:$AC$462,MATCH(U$3,'Slutlig allokering'!$B$2:$AJ$2,0),FALSE)/1,0)</f>
        <v>0</v>
      </c>
      <c r="V276">
        <f>IFERROR(VLOOKUP($B276,Kraftvärmeprod!$B$1:$AH$479,MATCH(V$2,Kraftvärmeprod!$B$1:$AG$1,0),FALSE)/1,0)-IFERROR(VLOOKUP($B276,'Slutlig allokering'!$B$2:$AC$462,MATCH(V$3,'Slutlig allokering'!$B$2:$AJ$2,0),FALSE)/1,0)</f>
        <v>0</v>
      </c>
      <c r="W276">
        <f>IFERROR(VLOOKUP($B276,Kraftvärmeprod!$B$1:$AH$479,MATCH(W$2,Kraftvärmeprod!$B$1:$AG$1,0),FALSE)/1,0)-IFERROR(VLOOKUP($B276,'Slutlig allokering'!$B$2:$AC$462,MATCH(W$3,'Slutlig allokering'!$B$2:$AJ$2,0),FALSE)/1,0)</f>
        <v>0</v>
      </c>
      <c r="X276">
        <f>IFERROR(VLOOKUP($B276,Kraftvärmeprod!$B$1:$AH$479,MATCH(X$2,Kraftvärmeprod!$B$1:$AG$1,0),FALSE)/1,0)-IFERROR(VLOOKUP($B276,'Slutlig allokering'!$B$2:$AC$462,MATCH(X$3,'Slutlig allokering'!$B$2:$AJ$2,0),FALSE)/1,0)</f>
        <v>0</v>
      </c>
      <c r="Y276">
        <f>IFERROR(VLOOKUP($B276,Kraftvärmeprod!$B$1:$AH$479,MATCH(Y$2,Kraftvärmeprod!$B$1:$AG$1,0),FALSE)/1,0)-IFERROR(VLOOKUP($B276,'Slutlig allokering'!$B$2:$AC$462,MATCH(Y$3,'Slutlig allokering'!$B$2:$AJ$2,0),FALSE)/1,0)</f>
        <v>0</v>
      </c>
      <c r="Z276">
        <f>IFERROR(VLOOKUP($B276,Kraftvärmeprod!$B$1:$AH$479,MATCH(Z$2,Kraftvärmeprod!$B$1:$AG$1,0),FALSE)/1,0)-IFERROR(VLOOKUP($B276,'Slutlig allokering'!$B$2:$AC$462,MATCH(Z$3,'Slutlig allokering'!$B$2:$AJ$2,0),FALSE)/1,0)</f>
        <v>0</v>
      </c>
      <c r="AA276">
        <f>IFERROR(VLOOKUP($B276,Kraftvärmeprod!$B$1:$AH$479,MATCH(AA$2,Kraftvärmeprod!$B$1:$AG$1,0),FALSE)/1,0)-IFERROR(VLOOKUP($B276,'Slutlig allokering'!$B$2:$AC$462,MATCH(AA$3,'Slutlig allokering'!$B$2:$AJ$2,0),FALSE)/1,0)</f>
        <v>0</v>
      </c>
      <c r="AB276">
        <f>IFERROR(VLOOKUP($B276,Kraftvärmeprod!$B$1:$AH$479,MATCH(AB$2,Kraftvärmeprod!$B$1:$AG$1,0),FALSE)/1,0)-IFERROR(VLOOKUP($B276,'Slutlig allokering'!$B$2:$AC$462,MATCH(AB$3,'Slutlig allokering'!$B$2:$AJ$2,0),FALSE)/1,0)</f>
        <v>0</v>
      </c>
      <c r="AE276">
        <f t="shared" si="8"/>
        <v>0</v>
      </c>
      <c r="AG276">
        <f>IFERROR(VLOOKUP(B276,'Slutlig allokering'!$B$2:$AJ$462,MATCH("Summa justerad allokerad tillförd energi (utan hjälpel och rökgaskondensering):",'Slutlig allokering'!$B$2:$AK$2,0),FALSE)/1,"")</f>
        <v>0</v>
      </c>
      <c r="AI276" s="55" t="str">
        <f>IFERROR(1-VLOOKUP(B276,'Slutlig allokering'!$B$2:$AJ$462,MATCH("Andel av bränsle i kvv som allokerats till värme, exklusive rökgaskondensering och hjälpel",'Slutlig allokering'!$B$2:$AK$2,0),FALSE),"")</f>
        <v/>
      </c>
      <c r="AK276" s="55" t="str">
        <f t="shared" si="9"/>
        <v/>
      </c>
    </row>
    <row r="277" spans="1:37" x14ac:dyDescent="0.25">
      <c r="A277" s="28" t="s">
        <v>371</v>
      </c>
      <c r="B277" s="28" t="s">
        <v>377</v>
      </c>
      <c r="C277" t="str">
        <f>IFERROR(VLOOKUP($B277,Kraftvärmeprod!$B$1:$AH$479,MATCH(C$3,Kraftvärmeprod!$B$1:$AG$1,0),FALSE)/1,"")</f>
        <v/>
      </c>
      <c r="D277" t="str">
        <f>IFERROR(VLOOKUP($B277,Kraftvärmeprod!$B$1:$AH$479,MATCH(D$3,Kraftvärmeprod!$B$1:$AG$1,0),FALSE)/1,"")</f>
        <v/>
      </c>
      <c r="E277">
        <f>IFERROR(VLOOKUP($B277,Kraftvärmeprod!$B$1:$AH$479,MATCH(E$2,Kraftvärmeprod!$B$1:$AG$1,0),FALSE)/1,0)-IFERROR(VLOOKUP($B277,'Slutlig allokering'!$B$2:$AC$462,MATCH(E$3,'Slutlig allokering'!$B$2:$AJ$2,0),FALSE)/1,0)</f>
        <v>0</v>
      </c>
      <c r="F277">
        <f>IFERROR(VLOOKUP($B277,Kraftvärmeprod!$B$1:$AH$479,MATCH(F$2,Kraftvärmeprod!$B$1:$AG$1,0),FALSE)/1,0)-IFERROR(VLOOKUP($B277,'Slutlig allokering'!$B$2:$AC$462,MATCH(F$3,'Slutlig allokering'!$B$2:$AJ$2,0),FALSE)/1,0)</f>
        <v>0</v>
      </c>
      <c r="G277">
        <f>IFERROR(VLOOKUP($B277,Kraftvärmeprod!$B$1:$AH$479,MATCH(G$2,Kraftvärmeprod!$B$1:$AG$1,0),FALSE)/1,0)-IFERROR(VLOOKUP($B277,'Slutlig allokering'!$B$2:$AC$462,MATCH(G$3,'Slutlig allokering'!$B$2:$AJ$2,0),FALSE)/1,0)</f>
        <v>0</v>
      </c>
      <c r="H277">
        <f>IFERROR(VLOOKUP($B277,Kraftvärmeprod!$B$1:$AH$479,MATCH(H$2,Kraftvärmeprod!$B$1:$AG$1,0),FALSE)/1,0)-IFERROR(VLOOKUP($B277,'Slutlig allokering'!$B$2:$AC$462,MATCH(H$3,'Slutlig allokering'!$B$2:$AJ$2,0),FALSE)/1,0)</f>
        <v>0</v>
      </c>
      <c r="I277">
        <f>IFERROR(VLOOKUP($B277,Kraftvärmeprod!$B$1:$AH$479,MATCH(I$2,Kraftvärmeprod!$B$1:$AG$1,0),FALSE)/1,0)-IFERROR(VLOOKUP($B277,'Slutlig allokering'!$B$2:$AC$462,MATCH(I$3,'Slutlig allokering'!$B$2:$AJ$2,0),FALSE)/1,0)</f>
        <v>0</v>
      </c>
      <c r="J277">
        <f>IFERROR(VLOOKUP($B277,Kraftvärmeprod!$B$1:$AH$479,MATCH(J$2,Kraftvärmeprod!$B$1:$AG$1,0),FALSE)/1,0)-IFERROR(VLOOKUP($B277,'Slutlig allokering'!$B$2:$AC$462,MATCH(J$3,'Slutlig allokering'!$B$2:$AJ$2,0),FALSE)/1,0)</f>
        <v>0</v>
      </c>
      <c r="K277">
        <f>IFERROR(VLOOKUP($B277,Kraftvärmeprod!$B$1:$AH$479,MATCH(K$2,Kraftvärmeprod!$B$1:$AG$1,0),FALSE)/1,0)-IFERROR(VLOOKUP($B277,'Slutlig allokering'!$B$2:$AC$462,MATCH(K$3,'Slutlig allokering'!$B$2:$AJ$2,0),FALSE)/1,0)</f>
        <v>0</v>
      </c>
      <c r="L277">
        <f>IFERROR(VLOOKUP($B277,Kraftvärmeprod!$B$1:$AH$479,MATCH(L$2,Kraftvärmeprod!$B$1:$AG$1,0),FALSE)/1,0)-IFERROR(VLOOKUP($B277,'Slutlig allokering'!$B$2:$AC$462,MATCH(L$3,'Slutlig allokering'!$B$2:$AJ$2,0),FALSE)/1,0)</f>
        <v>0</v>
      </c>
      <c r="M277" s="143">
        <f>IFERROR(VLOOKUP($B277,Miljö!$B$1:$S$477,MATCH(M$2,Miljö!$B$1:$X$1,0),FALSE)/1,0)-IFERROR(VLOOKUP($B277,'Slutlig allokering'!$B$2:$AC$462,MATCH(M$3,'Slutlig allokering'!$B$2:$AJ$2,0),FALSE)/1,0)</f>
        <v>0</v>
      </c>
      <c r="N277">
        <f>IFERROR(VLOOKUP($B277,Kraftvärmeprod!$B$1:$AH$479,MATCH(N$2,Kraftvärmeprod!$B$1:$AG$1,0),FALSE)/1,0)-IFERROR(VLOOKUP($B277,'Slutlig allokering'!$B$2:$AC$462,MATCH(N$3,'Slutlig allokering'!$B$2:$AJ$2,0),FALSE)/1,0)</f>
        <v>0</v>
      </c>
      <c r="O277">
        <f>IFERROR(VLOOKUP($B277,Kraftvärmeprod!$B$1:$AH$479,MATCH(O$2,Kraftvärmeprod!$B$1:$AG$1,0),FALSE)/1,0)-IFERROR(VLOOKUP($B277,'Slutlig allokering'!$B$2:$AC$462,MATCH(O$3,'Slutlig allokering'!$B$2:$AJ$2,0),FALSE)/1,0)</f>
        <v>0</v>
      </c>
      <c r="P277">
        <f>IFERROR(VLOOKUP($B277,Kraftvärmeprod!$B$1:$AH$479,MATCH(P$2,Kraftvärmeprod!$B$1:$AG$1,0),FALSE)/1,0)-IFERROR(VLOOKUP($B277,'Slutlig allokering'!$B$2:$AC$462,MATCH(P$3,'Slutlig allokering'!$B$2:$AJ$2,0),FALSE)/1,0)</f>
        <v>0</v>
      </c>
      <c r="Q277">
        <f>IFERROR(VLOOKUP($B277,Kraftvärmeprod!$B$1:$AH$479,MATCH(Q$2,Kraftvärmeprod!$B$1:$AG$1,0),FALSE)/1,0)-IFERROR(VLOOKUP($B277,'Slutlig allokering'!$B$2:$AC$462,MATCH(Q$3,'Slutlig allokering'!$B$2:$AJ$2,0),FALSE)/1,0)</f>
        <v>0</v>
      </c>
      <c r="R277">
        <f>IFERROR(VLOOKUP($B277,Kraftvärmeprod!$B$1:$AH$479,MATCH(R$2,Kraftvärmeprod!$B$1:$AG$1,0),FALSE)/1,0)-IFERROR(VLOOKUP($B277,'Slutlig allokering'!$B$2:$AC$462,MATCH(R$3,'Slutlig allokering'!$B$2:$AJ$2,0),FALSE)/1,0)</f>
        <v>0</v>
      </c>
      <c r="S277">
        <f>IFERROR(VLOOKUP($B277,Kraftvärmeprod!$B$1:$AH$479,MATCH(S$2,Kraftvärmeprod!$B$1:$AG$1,0),FALSE)/1,0)-IFERROR(VLOOKUP($B277,'Slutlig allokering'!$B$2:$AC$462,MATCH(S$3,'Slutlig allokering'!$B$2:$AJ$2,0),FALSE)/1,0)</f>
        <v>0</v>
      </c>
      <c r="T277">
        <f>IFERROR(VLOOKUP($B277,Kraftvärmeprod!$B$1:$AH$479,MATCH(T$2,Kraftvärmeprod!$B$1:$AG$1,0),FALSE)/1,0)-IFERROR(VLOOKUP($B277,'Slutlig allokering'!$B$2:$AC$462,MATCH(T$3,'Slutlig allokering'!$B$2:$AJ$2,0),FALSE)/1,0)</f>
        <v>0</v>
      </c>
      <c r="U277">
        <f>IFERROR(VLOOKUP($B277,Kraftvärmeprod!$B$1:$AH$479,MATCH(U$2,Kraftvärmeprod!$B$1:$AG$1,0),FALSE)/1,0)-IFERROR(VLOOKUP($B277,'Slutlig allokering'!$B$2:$AC$462,MATCH(U$3,'Slutlig allokering'!$B$2:$AJ$2,0),FALSE)/1,0)</f>
        <v>0</v>
      </c>
      <c r="V277">
        <f>IFERROR(VLOOKUP($B277,Kraftvärmeprod!$B$1:$AH$479,MATCH(V$2,Kraftvärmeprod!$B$1:$AG$1,0),FALSE)/1,0)-IFERROR(VLOOKUP($B277,'Slutlig allokering'!$B$2:$AC$462,MATCH(V$3,'Slutlig allokering'!$B$2:$AJ$2,0),FALSE)/1,0)</f>
        <v>0</v>
      </c>
      <c r="W277">
        <f>IFERROR(VLOOKUP($B277,Kraftvärmeprod!$B$1:$AH$479,MATCH(W$2,Kraftvärmeprod!$B$1:$AG$1,0),FALSE)/1,0)-IFERROR(VLOOKUP($B277,'Slutlig allokering'!$B$2:$AC$462,MATCH(W$3,'Slutlig allokering'!$B$2:$AJ$2,0),FALSE)/1,0)</f>
        <v>0</v>
      </c>
      <c r="X277">
        <f>IFERROR(VLOOKUP($B277,Kraftvärmeprod!$B$1:$AH$479,MATCH(X$2,Kraftvärmeprod!$B$1:$AG$1,0),FALSE)/1,0)-IFERROR(VLOOKUP($B277,'Slutlig allokering'!$B$2:$AC$462,MATCH(X$3,'Slutlig allokering'!$B$2:$AJ$2,0),FALSE)/1,0)</f>
        <v>0</v>
      </c>
      <c r="Y277">
        <f>IFERROR(VLOOKUP($B277,Kraftvärmeprod!$B$1:$AH$479,MATCH(Y$2,Kraftvärmeprod!$B$1:$AG$1,0),FALSE)/1,0)-IFERROR(VLOOKUP($B277,'Slutlig allokering'!$B$2:$AC$462,MATCH(Y$3,'Slutlig allokering'!$B$2:$AJ$2,0),FALSE)/1,0)</f>
        <v>0</v>
      </c>
      <c r="Z277">
        <f>IFERROR(VLOOKUP($B277,Kraftvärmeprod!$B$1:$AH$479,MATCH(Z$2,Kraftvärmeprod!$B$1:$AG$1,0),FALSE)/1,0)-IFERROR(VLOOKUP($B277,'Slutlig allokering'!$B$2:$AC$462,MATCH(Z$3,'Slutlig allokering'!$B$2:$AJ$2,0),FALSE)/1,0)</f>
        <v>0</v>
      </c>
      <c r="AA277">
        <f>IFERROR(VLOOKUP($B277,Kraftvärmeprod!$B$1:$AH$479,MATCH(AA$2,Kraftvärmeprod!$B$1:$AG$1,0),FALSE)/1,0)-IFERROR(VLOOKUP($B277,'Slutlig allokering'!$B$2:$AC$462,MATCH(AA$3,'Slutlig allokering'!$B$2:$AJ$2,0),FALSE)/1,0)</f>
        <v>0</v>
      </c>
      <c r="AB277">
        <f>IFERROR(VLOOKUP($B277,Kraftvärmeprod!$B$1:$AH$479,MATCH(AB$2,Kraftvärmeprod!$B$1:$AG$1,0),FALSE)/1,0)-IFERROR(VLOOKUP($B277,'Slutlig allokering'!$B$2:$AC$462,MATCH(AB$3,'Slutlig allokering'!$B$2:$AJ$2,0),FALSE)/1,0)</f>
        <v>0</v>
      </c>
      <c r="AE277">
        <f t="shared" si="8"/>
        <v>0</v>
      </c>
      <c r="AG277">
        <f>IFERROR(VLOOKUP(B277,'Slutlig allokering'!$B$2:$AJ$462,MATCH("Summa justerad allokerad tillförd energi (utan hjälpel och rökgaskondensering):",'Slutlig allokering'!$B$2:$AK$2,0),FALSE)/1,"")</f>
        <v>0</v>
      </c>
      <c r="AI277" s="55" t="str">
        <f>IFERROR(1-VLOOKUP(B277,'Slutlig allokering'!$B$2:$AJ$462,MATCH("Andel av bränsle i kvv som allokerats till värme, exklusive rökgaskondensering och hjälpel",'Slutlig allokering'!$B$2:$AK$2,0),FALSE),"")</f>
        <v/>
      </c>
      <c r="AK277" s="55" t="str">
        <f t="shared" si="9"/>
        <v/>
      </c>
    </row>
    <row r="278" spans="1:37" x14ac:dyDescent="0.25">
      <c r="A278" s="28" t="s">
        <v>371</v>
      </c>
      <c r="B278" s="28" t="s">
        <v>378</v>
      </c>
      <c r="C278" t="str">
        <f>IFERROR(VLOOKUP($B278,Kraftvärmeprod!$B$1:$AH$479,MATCH(C$3,Kraftvärmeprod!$B$1:$AG$1,0),FALSE)/1,"")</f>
        <v/>
      </c>
      <c r="D278" t="str">
        <f>IFERROR(VLOOKUP($B278,Kraftvärmeprod!$B$1:$AH$479,MATCH(D$3,Kraftvärmeprod!$B$1:$AG$1,0),FALSE)/1,"")</f>
        <v/>
      </c>
      <c r="E278">
        <f>IFERROR(VLOOKUP($B278,Kraftvärmeprod!$B$1:$AH$479,MATCH(E$2,Kraftvärmeprod!$B$1:$AG$1,0),FALSE)/1,0)-IFERROR(VLOOKUP($B278,'Slutlig allokering'!$B$2:$AC$462,MATCH(E$3,'Slutlig allokering'!$B$2:$AJ$2,0),FALSE)/1,0)</f>
        <v>0</v>
      </c>
      <c r="F278">
        <f>IFERROR(VLOOKUP($B278,Kraftvärmeprod!$B$1:$AH$479,MATCH(F$2,Kraftvärmeprod!$B$1:$AG$1,0),FALSE)/1,0)-IFERROR(VLOOKUP($B278,'Slutlig allokering'!$B$2:$AC$462,MATCH(F$3,'Slutlig allokering'!$B$2:$AJ$2,0),FALSE)/1,0)</f>
        <v>0</v>
      </c>
      <c r="G278">
        <f>IFERROR(VLOOKUP($B278,Kraftvärmeprod!$B$1:$AH$479,MATCH(G$2,Kraftvärmeprod!$B$1:$AG$1,0),FALSE)/1,0)-IFERROR(VLOOKUP($B278,'Slutlig allokering'!$B$2:$AC$462,MATCH(G$3,'Slutlig allokering'!$B$2:$AJ$2,0),FALSE)/1,0)</f>
        <v>0</v>
      </c>
      <c r="H278">
        <f>IFERROR(VLOOKUP($B278,Kraftvärmeprod!$B$1:$AH$479,MATCH(H$2,Kraftvärmeprod!$B$1:$AG$1,0),FALSE)/1,0)-IFERROR(VLOOKUP($B278,'Slutlig allokering'!$B$2:$AC$462,MATCH(H$3,'Slutlig allokering'!$B$2:$AJ$2,0),FALSE)/1,0)</f>
        <v>0</v>
      </c>
      <c r="I278">
        <f>IFERROR(VLOOKUP($B278,Kraftvärmeprod!$B$1:$AH$479,MATCH(I$2,Kraftvärmeprod!$B$1:$AG$1,0),FALSE)/1,0)-IFERROR(VLOOKUP($B278,'Slutlig allokering'!$B$2:$AC$462,MATCH(I$3,'Slutlig allokering'!$B$2:$AJ$2,0),FALSE)/1,0)</f>
        <v>0</v>
      </c>
      <c r="J278">
        <f>IFERROR(VLOOKUP($B278,Kraftvärmeprod!$B$1:$AH$479,MATCH(J$2,Kraftvärmeprod!$B$1:$AG$1,0),FALSE)/1,0)-IFERROR(VLOOKUP($B278,'Slutlig allokering'!$B$2:$AC$462,MATCH(J$3,'Slutlig allokering'!$B$2:$AJ$2,0),FALSE)/1,0)</f>
        <v>0</v>
      </c>
      <c r="K278">
        <f>IFERROR(VLOOKUP($B278,Kraftvärmeprod!$B$1:$AH$479,MATCH(K$2,Kraftvärmeprod!$B$1:$AG$1,0),FALSE)/1,0)-IFERROR(VLOOKUP($B278,'Slutlig allokering'!$B$2:$AC$462,MATCH(K$3,'Slutlig allokering'!$B$2:$AJ$2,0),FALSE)/1,0)</f>
        <v>0</v>
      </c>
      <c r="L278">
        <f>IFERROR(VLOOKUP($B278,Kraftvärmeprod!$B$1:$AH$479,MATCH(L$2,Kraftvärmeprod!$B$1:$AG$1,0),FALSE)/1,0)-IFERROR(VLOOKUP($B278,'Slutlig allokering'!$B$2:$AC$462,MATCH(L$3,'Slutlig allokering'!$B$2:$AJ$2,0),FALSE)/1,0)</f>
        <v>0</v>
      </c>
      <c r="M278" s="143">
        <f>IFERROR(VLOOKUP($B278,Miljö!$B$1:$S$477,MATCH(M$2,Miljö!$B$1:$X$1,0),FALSE)/1,0)-IFERROR(VLOOKUP($B278,'Slutlig allokering'!$B$2:$AC$462,MATCH(M$3,'Slutlig allokering'!$B$2:$AJ$2,0),FALSE)/1,0)</f>
        <v>0</v>
      </c>
      <c r="N278">
        <f>IFERROR(VLOOKUP($B278,Kraftvärmeprod!$B$1:$AH$479,MATCH(N$2,Kraftvärmeprod!$B$1:$AG$1,0),FALSE)/1,0)-IFERROR(VLOOKUP($B278,'Slutlig allokering'!$B$2:$AC$462,MATCH(N$3,'Slutlig allokering'!$B$2:$AJ$2,0),FALSE)/1,0)</f>
        <v>0</v>
      </c>
      <c r="O278">
        <f>IFERROR(VLOOKUP($B278,Kraftvärmeprod!$B$1:$AH$479,MATCH(O$2,Kraftvärmeprod!$B$1:$AG$1,0),FALSE)/1,0)-IFERROR(VLOOKUP($B278,'Slutlig allokering'!$B$2:$AC$462,MATCH(O$3,'Slutlig allokering'!$B$2:$AJ$2,0),FALSE)/1,0)</f>
        <v>0</v>
      </c>
      <c r="P278">
        <f>IFERROR(VLOOKUP($B278,Kraftvärmeprod!$B$1:$AH$479,MATCH(P$2,Kraftvärmeprod!$B$1:$AG$1,0),FALSE)/1,0)-IFERROR(VLOOKUP($B278,'Slutlig allokering'!$B$2:$AC$462,MATCH(P$3,'Slutlig allokering'!$B$2:$AJ$2,0),FALSE)/1,0)</f>
        <v>0</v>
      </c>
      <c r="Q278">
        <f>IFERROR(VLOOKUP($B278,Kraftvärmeprod!$B$1:$AH$479,MATCH(Q$2,Kraftvärmeprod!$B$1:$AG$1,0),FALSE)/1,0)-IFERROR(VLOOKUP($B278,'Slutlig allokering'!$B$2:$AC$462,MATCH(Q$3,'Slutlig allokering'!$B$2:$AJ$2,0),FALSE)/1,0)</f>
        <v>0</v>
      </c>
      <c r="R278">
        <f>IFERROR(VLOOKUP($B278,Kraftvärmeprod!$B$1:$AH$479,MATCH(R$2,Kraftvärmeprod!$B$1:$AG$1,0),FALSE)/1,0)-IFERROR(VLOOKUP($B278,'Slutlig allokering'!$B$2:$AC$462,MATCH(R$3,'Slutlig allokering'!$B$2:$AJ$2,0),FALSE)/1,0)</f>
        <v>0</v>
      </c>
      <c r="S278">
        <f>IFERROR(VLOOKUP($B278,Kraftvärmeprod!$B$1:$AH$479,MATCH(S$2,Kraftvärmeprod!$B$1:$AG$1,0),FALSE)/1,0)-IFERROR(VLOOKUP($B278,'Slutlig allokering'!$B$2:$AC$462,MATCH(S$3,'Slutlig allokering'!$B$2:$AJ$2,0),FALSE)/1,0)</f>
        <v>0</v>
      </c>
      <c r="T278">
        <f>IFERROR(VLOOKUP($B278,Kraftvärmeprod!$B$1:$AH$479,MATCH(T$2,Kraftvärmeprod!$B$1:$AG$1,0),FALSE)/1,0)-IFERROR(VLOOKUP($B278,'Slutlig allokering'!$B$2:$AC$462,MATCH(T$3,'Slutlig allokering'!$B$2:$AJ$2,0),FALSE)/1,0)</f>
        <v>0</v>
      </c>
      <c r="U278">
        <f>IFERROR(VLOOKUP($B278,Kraftvärmeprod!$B$1:$AH$479,MATCH(U$2,Kraftvärmeprod!$B$1:$AG$1,0),FALSE)/1,0)-IFERROR(VLOOKUP($B278,'Slutlig allokering'!$B$2:$AC$462,MATCH(U$3,'Slutlig allokering'!$B$2:$AJ$2,0),FALSE)/1,0)</f>
        <v>0</v>
      </c>
      <c r="V278">
        <f>IFERROR(VLOOKUP($B278,Kraftvärmeprod!$B$1:$AH$479,MATCH(V$2,Kraftvärmeprod!$B$1:$AG$1,0),FALSE)/1,0)-IFERROR(VLOOKUP($B278,'Slutlig allokering'!$B$2:$AC$462,MATCH(V$3,'Slutlig allokering'!$B$2:$AJ$2,0),FALSE)/1,0)</f>
        <v>0</v>
      </c>
      <c r="W278">
        <f>IFERROR(VLOOKUP($B278,Kraftvärmeprod!$B$1:$AH$479,MATCH(W$2,Kraftvärmeprod!$B$1:$AG$1,0),FALSE)/1,0)-IFERROR(VLOOKUP($B278,'Slutlig allokering'!$B$2:$AC$462,MATCH(W$3,'Slutlig allokering'!$B$2:$AJ$2,0),FALSE)/1,0)</f>
        <v>0</v>
      </c>
      <c r="X278">
        <f>IFERROR(VLOOKUP($B278,Kraftvärmeprod!$B$1:$AH$479,MATCH(X$2,Kraftvärmeprod!$B$1:$AG$1,0),FALSE)/1,0)-IFERROR(VLOOKUP($B278,'Slutlig allokering'!$B$2:$AC$462,MATCH(X$3,'Slutlig allokering'!$B$2:$AJ$2,0),FALSE)/1,0)</f>
        <v>0</v>
      </c>
      <c r="Y278">
        <f>IFERROR(VLOOKUP($B278,Kraftvärmeprod!$B$1:$AH$479,MATCH(Y$2,Kraftvärmeprod!$B$1:$AG$1,0),FALSE)/1,0)-IFERROR(VLOOKUP($B278,'Slutlig allokering'!$B$2:$AC$462,MATCH(Y$3,'Slutlig allokering'!$B$2:$AJ$2,0),FALSE)/1,0)</f>
        <v>0</v>
      </c>
      <c r="Z278">
        <f>IFERROR(VLOOKUP($B278,Kraftvärmeprod!$B$1:$AH$479,MATCH(Z$2,Kraftvärmeprod!$B$1:$AG$1,0),FALSE)/1,0)-IFERROR(VLOOKUP($B278,'Slutlig allokering'!$B$2:$AC$462,MATCH(Z$3,'Slutlig allokering'!$B$2:$AJ$2,0),FALSE)/1,0)</f>
        <v>0</v>
      </c>
      <c r="AA278">
        <f>IFERROR(VLOOKUP($B278,Kraftvärmeprod!$B$1:$AH$479,MATCH(AA$2,Kraftvärmeprod!$B$1:$AG$1,0),FALSE)/1,0)-IFERROR(VLOOKUP($B278,'Slutlig allokering'!$B$2:$AC$462,MATCH(AA$3,'Slutlig allokering'!$B$2:$AJ$2,0),FALSE)/1,0)</f>
        <v>0</v>
      </c>
      <c r="AB278">
        <f>IFERROR(VLOOKUP($B278,Kraftvärmeprod!$B$1:$AH$479,MATCH(AB$2,Kraftvärmeprod!$B$1:$AG$1,0),FALSE)/1,0)-IFERROR(VLOOKUP($B278,'Slutlig allokering'!$B$2:$AC$462,MATCH(AB$3,'Slutlig allokering'!$B$2:$AJ$2,0),FALSE)/1,0)</f>
        <v>0</v>
      </c>
      <c r="AE278">
        <f t="shared" si="8"/>
        <v>0</v>
      </c>
      <c r="AG278">
        <f>IFERROR(VLOOKUP(B278,'Slutlig allokering'!$B$2:$AJ$462,MATCH("Summa justerad allokerad tillförd energi (utan hjälpel och rökgaskondensering):",'Slutlig allokering'!$B$2:$AK$2,0),FALSE)/1,"")</f>
        <v>0</v>
      </c>
      <c r="AI278" s="55" t="str">
        <f>IFERROR(1-VLOOKUP(B278,'Slutlig allokering'!$B$2:$AJ$462,MATCH("Andel av bränsle i kvv som allokerats till värme, exklusive rökgaskondensering och hjälpel",'Slutlig allokering'!$B$2:$AK$2,0),FALSE),"")</f>
        <v/>
      </c>
      <c r="AK278" s="55" t="str">
        <f t="shared" si="9"/>
        <v/>
      </c>
    </row>
    <row r="279" spans="1:37" x14ac:dyDescent="0.25">
      <c r="A279" s="28" t="s">
        <v>371</v>
      </c>
      <c r="B279" s="28" t="s">
        <v>379</v>
      </c>
      <c r="C279" t="str">
        <f>IFERROR(VLOOKUP($B279,Kraftvärmeprod!$B$1:$AH$479,MATCH(C$3,Kraftvärmeprod!$B$1:$AG$1,0),FALSE)/1,"")</f>
        <v/>
      </c>
      <c r="D279" t="str">
        <f>IFERROR(VLOOKUP($B279,Kraftvärmeprod!$B$1:$AH$479,MATCH(D$3,Kraftvärmeprod!$B$1:$AG$1,0),FALSE)/1,"")</f>
        <v/>
      </c>
      <c r="E279">
        <f>IFERROR(VLOOKUP($B279,Kraftvärmeprod!$B$1:$AH$479,MATCH(E$2,Kraftvärmeprod!$B$1:$AG$1,0),FALSE)/1,0)-IFERROR(VLOOKUP($B279,'Slutlig allokering'!$B$2:$AC$462,MATCH(E$3,'Slutlig allokering'!$B$2:$AJ$2,0),FALSE)/1,0)</f>
        <v>0</v>
      </c>
      <c r="F279">
        <f>IFERROR(VLOOKUP($B279,Kraftvärmeprod!$B$1:$AH$479,MATCH(F$2,Kraftvärmeprod!$B$1:$AG$1,0),FALSE)/1,0)-IFERROR(VLOOKUP($B279,'Slutlig allokering'!$B$2:$AC$462,MATCH(F$3,'Slutlig allokering'!$B$2:$AJ$2,0),FALSE)/1,0)</f>
        <v>0</v>
      </c>
      <c r="G279">
        <f>IFERROR(VLOOKUP($B279,Kraftvärmeprod!$B$1:$AH$479,MATCH(G$2,Kraftvärmeprod!$B$1:$AG$1,0),FALSE)/1,0)-IFERROR(VLOOKUP($B279,'Slutlig allokering'!$B$2:$AC$462,MATCH(G$3,'Slutlig allokering'!$B$2:$AJ$2,0),FALSE)/1,0)</f>
        <v>0</v>
      </c>
      <c r="H279">
        <f>IFERROR(VLOOKUP($B279,Kraftvärmeprod!$B$1:$AH$479,MATCH(H$2,Kraftvärmeprod!$B$1:$AG$1,0),FALSE)/1,0)-IFERROR(VLOOKUP($B279,'Slutlig allokering'!$B$2:$AC$462,MATCH(H$3,'Slutlig allokering'!$B$2:$AJ$2,0),FALSE)/1,0)</f>
        <v>0</v>
      </c>
      <c r="I279">
        <f>IFERROR(VLOOKUP($B279,Kraftvärmeprod!$B$1:$AH$479,MATCH(I$2,Kraftvärmeprod!$B$1:$AG$1,0),FALSE)/1,0)-IFERROR(VLOOKUP($B279,'Slutlig allokering'!$B$2:$AC$462,MATCH(I$3,'Slutlig allokering'!$B$2:$AJ$2,0),FALSE)/1,0)</f>
        <v>0</v>
      </c>
      <c r="J279">
        <f>IFERROR(VLOOKUP($B279,Kraftvärmeprod!$B$1:$AH$479,MATCH(J$2,Kraftvärmeprod!$B$1:$AG$1,0),FALSE)/1,0)-IFERROR(VLOOKUP($B279,'Slutlig allokering'!$B$2:$AC$462,MATCH(J$3,'Slutlig allokering'!$B$2:$AJ$2,0),FALSE)/1,0)</f>
        <v>0</v>
      </c>
      <c r="K279">
        <f>IFERROR(VLOOKUP($B279,Kraftvärmeprod!$B$1:$AH$479,MATCH(K$2,Kraftvärmeprod!$B$1:$AG$1,0),FALSE)/1,0)-IFERROR(VLOOKUP($B279,'Slutlig allokering'!$B$2:$AC$462,MATCH(K$3,'Slutlig allokering'!$B$2:$AJ$2,0),FALSE)/1,0)</f>
        <v>0</v>
      </c>
      <c r="L279">
        <f>IFERROR(VLOOKUP($B279,Kraftvärmeprod!$B$1:$AH$479,MATCH(L$2,Kraftvärmeprod!$B$1:$AG$1,0),FALSE)/1,0)-IFERROR(VLOOKUP($B279,'Slutlig allokering'!$B$2:$AC$462,MATCH(L$3,'Slutlig allokering'!$B$2:$AJ$2,0),FALSE)/1,0)</f>
        <v>0</v>
      </c>
      <c r="M279" s="143">
        <f>IFERROR(VLOOKUP($B279,Miljö!$B$1:$S$477,MATCH(M$2,Miljö!$B$1:$X$1,0),FALSE)/1,0)-IFERROR(VLOOKUP($B279,'Slutlig allokering'!$B$2:$AC$462,MATCH(M$3,'Slutlig allokering'!$B$2:$AJ$2,0),FALSE)/1,0)</f>
        <v>0</v>
      </c>
      <c r="N279">
        <f>IFERROR(VLOOKUP($B279,Kraftvärmeprod!$B$1:$AH$479,MATCH(N$2,Kraftvärmeprod!$B$1:$AG$1,0),FALSE)/1,0)-IFERROR(VLOOKUP($B279,'Slutlig allokering'!$B$2:$AC$462,MATCH(N$3,'Slutlig allokering'!$B$2:$AJ$2,0),FALSE)/1,0)</f>
        <v>0</v>
      </c>
      <c r="O279">
        <f>IFERROR(VLOOKUP($B279,Kraftvärmeprod!$B$1:$AH$479,MATCH(O$2,Kraftvärmeprod!$B$1:$AG$1,0),FALSE)/1,0)-IFERROR(VLOOKUP($B279,'Slutlig allokering'!$B$2:$AC$462,MATCH(O$3,'Slutlig allokering'!$B$2:$AJ$2,0),FALSE)/1,0)</f>
        <v>0</v>
      </c>
      <c r="P279">
        <f>IFERROR(VLOOKUP($B279,Kraftvärmeprod!$B$1:$AH$479,MATCH(P$2,Kraftvärmeprod!$B$1:$AG$1,0),FALSE)/1,0)-IFERROR(VLOOKUP($B279,'Slutlig allokering'!$B$2:$AC$462,MATCH(P$3,'Slutlig allokering'!$B$2:$AJ$2,0),FALSE)/1,0)</f>
        <v>0</v>
      </c>
      <c r="Q279">
        <f>IFERROR(VLOOKUP($B279,Kraftvärmeprod!$B$1:$AH$479,MATCH(Q$2,Kraftvärmeprod!$B$1:$AG$1,0),FALSE)/1,0)-IFERROR(VLOOKUP($B279,'Slutlig allokering'!$B$2:$AC$462,MATCH(Q$3,'Slutlig allokering'!$B$2:$AJ$2,0),FALSE)/1,0)</f>
        <v>0</v>
      </c>
      <c r="R279">
        <f>IFERROR(VLOOKUP($B279,Kraftvärmeprod!$B$1:$AH$479,MATCH(R$2,Kraftvärmeprod!$B$1:$AG$1,0),FALSE)/1,0)-IFERROR(VLOOKUP($B279,'Slutlig allokering'!$B$2:$AC$462,MATCH(R$3,'Slutlig allokering'!$B$2:$AJ$2,0),FALSE)/1,0)</f>
        <v>0</v>
      </c>
      <c r="S279">
        <f>IFERROR(VLOOKUP($B279,Kraftvärmeprod!$B$1:$AH$479,MATCH(S$2,Kraftvärmeprod!$B$1:$AG$1,0),FALSE)/1,0)-IFERROR(VLOOKUP($B279,'Slutlig allokering'!$B$2:$AC$462,MATCH(S$3,'Slutlig allokering'!$B$2:$AJ$2,0),FALSE)/1,0)</f>
        <v>0</v>
      </c>
      <c r="T279">
        <f>IFERROR(VLOOKUP($B279,Kraftvärmeprod!$B$1:$AH$479,MATCH(T$2,Kraftvärmeprod!$B$1:$AG$1,0),FALSE)/1,0)-IFERROR(VLOOKUP($B279,'Slutlig allokering'!$B$2:$AC$462,MATCH(T$3,'Slutlig allokering'!$B$2:$AJ$2,0),FALSE)/1,0)</f>
        <v>0</v>
      </c>
      <c r="U279">
        <f>IFERROR(VLOOKUP($B279,Kraftvärmeprod!$B$1:$AH$479,MATCH(U$2,Kraftvärmeprod!$B$1:$AG$1,0),FALSE)/1,0)-IFERROR(VLOOKUP($B279,'Slutlig allokering'!$B$2:$AC$462,MATCH(U$3,'Slutlig allokering'!$B$2:$AJ$2,0),FALSE)/1,0)</f>
        <v>0</v>
      </c>
      <c r="V279">
        <f>IFERROR(VLOOKUP($B279,Kraftvärmeprod!$B$1:$AH$479,MATCH(V$2,Kraftvärmeprod!$B$1:$AG$1,0),FALSE)/1,0)-IFERROR(VLOOKUP($B279,'Slutlig allokering'!$B$2:$AC$462,MATCH(V$3,'Slutlig allokering'!$B$2:$AJ$2,0),FALSE)/1,0)</f>
        <v>0</v>
      </c>
      <c r="W279">
        <f>IFERROR(VLOOKUP($B279,Kraftvärmeprod!$B$1:$AH$479,MATCH(W$2,Kraftvärmeprod!$B$1:$AG$1,0),FALSE)/1,0)-IFERROR(VLOOKUP($B279,'Slutlig allokering'!$B$2:$AC$462,MATCH(W$3,'Slutlig allokering'!$B$2:$AJ$2,0),FALSE)/1,0)</f>
        <v>0</v>
      </c>
      <c r="X279">
        <f>IFERROR(VLOOKUP($B279,Kraftvärmeprod!$B$1:$AH$479,MATCH(X$2,Kraftvärmeprod!$B$1:$AG$1,0),FALSE)/1,0)-IFERROR(VLOOKUP($B279,'Slutlig allokering'!$B$2:$AC$462,MATCH(X$3,'Slutlig allokering'!$B$2:$AJ$2,0),FALSE)/1,0)</f>
        <v>0</v>
      </c>
      <c r="Y279">
        <f>IFERROR(VLOOKUP($B279,Kraftvärmeprod!$B$1:$AH$479,MATCH(Y$2,Kraftvärmeprod!$B$1:$AG$1,0),FALSE)/1,0)-IFERROR(VLOOKUP($B279,'Slutlig allokering'!$B$2:$AC$462,MATCH(Y$3,'Slutlig allokering'!$B$2:$AJ$2,0),FALSE)/1,0)</f>
        <v>0</v>
      </c>
      <c r="Z279">
        <f>IFERROR(VLOOKUP($B279,Kraftvärmeprod!$B$1:$AH$479,MATCH(Z$2,Kraftvärmeprod!$B$1:$AG$1,0),FALSE)/1,0)-IFERROR(VLOOKUP($B279,'Slutlig allokering'!$B$2:$AC$462,MATCH(Z$3,'Slutlig allokering'!$B$2:$AJ$2,0),FALSE)/1,0)</f>
        <v>0</v>
      </c>
      <c r="AA279">
        <f>IFERROR(VLOOKUP($B279,Kraftvärmeprod!$B$1:$AH$479,MATCH(AA$2,Kraftvärmeprod!$B$1:$AG$1,0),FALSE)/1,0)-IFERROR(VLOOKUP($B279,'Slutlig allokering'!$B$2:$AC$462,MATCH(AA$3,'Slutlig allokering'!$B$2:$AJ$2,0),FALSE)/1,0)</f>
        <v>0</v>
      </c>
      <c r="AB279">
        <f>IFERROR(VLOOKUP($B279,Kraftvärmeprod!$B$1:$AH$479,MATCH(AB$2,Kraftvärmeprod!$B$1:$AG$1,0),FALSE)/1,0)-IFERROR(VLOOKUP($B279,'Slutlig allokering'!$B$2:$AC$462,MATCH(AB$3,'Slutlig allokering'!$B$2:$AJ$2,0),FALSE)/1,0)</f>
        <v>0</v>
      </c>
      <c r="AE279">
        <f t="shared" si="8"/>
        <v>0</v>
      </c>
      <c r="AG279">
        <f>IFERROR(VLOOKUP(B279,'Slutlig allokering'!$B$2:$AJ$462,MATCH("Summa justerad allokerad tillförd energi (utan hjälpel och rökgaskondensering):",'Slutlig allokering'!$B$2:$AK$2,0),FALSE)/1,"")</f>
        <v>0</v>
      </c>
      <c r="AI279" s="55" t="str">
        <f>IFERROR(1-VLOOKUP(B279,'Slutlig allokering'!$B$2:$AJ$462,MATCH("Andel av bränsle i kvv som allokerats till värme, exklusive rökgaskondensering och hjälpel",'Slutlig allokering'!$B$2:$AK$2,0),FALSE),"")</f>
        <v/>
      </c>
      <c r="AK279" s="55" t="str">
        <f t="shared" si="9"/>
        <v/>
      </c>
    </row>
    <row r="280" spans="1:37" x14ac:dyDescent="0.25">
      <c r="A280" s="28" t="s">
        <v>371</v>
      </c>
      <c r="B280" s="28" t="s">
        <v>380</v>
      </c>
      <c r="C280" t="str">
        <f>IFERROR(VLOOKUP($B280,Kraftvärmeprod!$B$1:$AH$479,MATCH(C$3,Kraftvärmeprod!$B$1:$AG$1,0),FALSE)/1,"")</f>
        <v/>
      </c>
      <c r="D280" t="str">
        <f>IFERROR(VLOOKUP($B280,Kraftvärmeprod!$B$1:$AH$479,MATCH(D$3,Kraftvärmeprod!$B$1:$AG$1,0),FALSE)/1,"")</f>
        <v/>
      </c>
      <c r="E280">
        <f>IFERROR(VLOOKUP($B280,Kraftvärmeprod!$B$1:$AH$479,MATCH(E$2,Kraftvärmeprod!$B$1:$AG$1,0),FALSE)/1,0)-IFERROR(VLOOKUP($B280,'Slutlig allokering'!$B$2:$AC$462,MATCH(E$3,'Slutlig allokering'!$B$2:$AJ$2,0),FALSE)/1,0)</f>
        <v>0</v>
      </c>
      <c r="F280">
        <f>IFERROR(VLOOKUP($B280,Kraftvärmeprod!$B$1:$AH$479,MATCH(F$2,Kraftvärmeprod!$B$1:$AG$1,0),FALSE)/1,0)-IFERROR(VLOOKUP($B280,'Slutlig allokering'!$B$2:$AC$462,MATCH(F$3,'Slutlig allokering'!$B$2:$AJ$2,0),FALSE)/1,0)</f>
        <v>0</v>
      </c>
      <c r="G280">
        <f>IFERROR(VLOOKUP($B280,Kraftvärmeprod!$B$1:$AH$479,MATCH(G$2,Kraftvärmeprod!$B$1:$AG$1,0),FALSE)/1,0)-IFERROR(VLOOKUP($B280,'Slutlig allokering'!$B$2:$AC$462,MATCH(G$3,'Slutlig allokering'!$B$2:$AJ$2,0),FALSE)/1,0)</f>
        <v>0</v>
      </c>
      <c r="H280">
        <f>IFERROR(VLOOKUP($B280,Kraftvärmeprod!$B$1:$AH$479,MATCH(H$2,Kraftvärmeprod!$B$1:$AG$1,0),FALSE)/1,0)-IFERROR(VLOOKUP($B280,'Slutlig allokering'!$B$2:$AC$462,MATCH(H$3,'Slutlig allokering'!$B$2:$AJ$2,0),FALSE)/1,0)</f>
        <v>0</v>
      </c>
      <c r="I280">
        <f>IFERROR(VLOOKUP($B280,Kraftvärmeprod!$B$1:$AH$479,MATCH(I$2,Kraftvärmeprod!$B$1:$AG$1,0),FALSE)/1,0)-IFERROR(VLOOKUP($B280,'Slutlig allokering'!$B$2:$AC$462,MATCH(I$3,'Slutlig allokering'!$B$2:$AJ$2,0),FALSE)/1,0)</f>
        <v>0</v>
      </c>
      <c r="J280">
        <f>IFERROR(VLOOKUP($B280,Kraftvärmeprod!$B$1:$AH$479,MATCH(J$2,Kraftvärmeprod!$B$1:$AG$1,0),FALSE)/1,0)-IFERROR(VLOOKUP($B280,'Slutlig allokering'!$B$2:$AC$462,MATCH(J$3,'Slutlig allokering'!$B$2:$AJ$2,0),FALSE)/1,0)</f>
        <v>0</v>
      </c>
      <c r="K280">
        <f>IFERROR(VLOOKUP($B280,Kraftvärmeprod!$B$1:$AH$479,MATCH(K$2,Kraftvärmeprod!$B$1:$AG$1,0),FALSE)/1,0)-IFERROR(VLOOKUP($B280,'Slutlig allokering'!$B$2:$AC$462,MATCH(K$3,'Slutlig allokering'!$B$2:$AJ$2,0),FALSE)/1,0)</f>
        <v>0</v>
      </c>
      <c r="L280">
        <f>IFERROR(VLOOKUP($B280,Kraftvärmeprod!$B$1:$AH$479,MATCH(L$2,Kraftvärmeprod!$B$1:$AG$1,0),FALSE)/1,0)-IFERROR(VLOOKUP($B280,'Slutlig allokering'!$B$2:$AC$462,MATCH(L$3,'Slutlig allokering'!$B$2:$AJ$2,0),FALSE)/1,0)</f>
        <v>0</v>
      </c>
      <c r="M280" s="143">
        <f>IFERROR(VLOOKUP($B280,Miljö!$B$1:$S$477,MATCH(M$2,Miljö!$B$1:$X$1,0),FALSE)/1,0)-IFERROR(VLOOKUP($B280,'Slutlig allokering'!$B$2:$AC$462,MATCH(M$3,'Slutlig allokering'!$B$2:$AJ$2,0),FALSE)/1,0)</f>
        <v>0</v>
      </c>
      <c r="N280">
        <f>IFERROR(VLOOKUP($B280,Kraftvärmeprod!$B$1:$AH$479,MATCH(N$2,Kraftvärmeprod!$B$1:$AG$1,0),FALSE)/1,0)-IFERROR(VLOOKUP($B280,'Slutlig allokering'!$B$2:$AC$462,MATCH(N$3,'Slutlig allokering'!$B$2:$AJ$2,0),FALSE)/1,0)</f>
        <v>0</v>
      </c>
      <c r="O280">
        <f>IFERROR(VLOOKUP($B280,Kraftvärmeprod!$B$1:$AH$479,MATCH(O$2,Kraftvärmeprod!$B$1:$AG$1,0),FALSE)/1,0)-IFERROR(VLOOKUP($B280,'Slutlig allokering'!$B$2:$AC$462,MATCH(O$3,'Slutlig allokering'!$B$2:$AJ$2,0),FALSE)/1,0)</f>
        <v>0</v>
      </c>
      <c r="P280">
        <f>IFERROR(VLOOKUP($B280,Kraftvärmeprod!$B$1:$AH$479,MATCH(P$2,Kraftvärmeprod!$B$1:$AG$1,0),FALSE)/1,0)-IFERROR(VLOOKUP($B280,'Slutlig allokering'!$B$2:$AC$462,MATCH(P$3,'Slutlig allokering'!$B$2:$AJ$2,0),FALSE)/1,0)</f>
        <v>0</v>
      </c>
      <c r="Q280">
        <f>IFERROR(VLOOKUP($B280,Kraftvärmeprod!$B$1:$AH$479,MATCH(Q$2,Kraftvärmeprod!$B$1:$AG$1,0),FALSE)/1,0)-IFERROR(VLOOKUP($B280,'Slutlig allokering'!$B$2:$AC$462,MATCH(Q$3,'Slutlig allokering'!$B$2:$AJ$2,0),FALSE)/1,0)</f>
        <v>0</v>
      </c>
      <c r="R280">
        <f>IFERROR(VLOOKUP($B280,Kraftvärmeprod!$B$1:$AH$479,MATCH(R$2,Kraftvärmeprod!$B$1:$AG$1,0),FALSE)/1,0)-IFERROR(VLOOKUP($B280,'Slutlig allokering'!$B$2:$AC$462,MATCH(R$3,'Slutlig allokering'!$B$2:$AJ$2,0),FALSE)/1,0)</f>
        <v>0</v>
      </c>
      <c r="S280">
        <f>IFERROR(VLOOKUP($B280,Kraftvärmeprod!$B$1:$AH$479,MATCH(S$2,Kraftvärmeprod!$B$1:$AG$1,0),FALSE)/1,0)-IFERROR(VLOOKUP($B280,'Slutlig allokering'!$B$2:$AC$462,MATCH(S$3,'Slutlig allokering'!$B$2:$AJ$2,0),FALSE)/1,0)</f>
        <v>0</v>
      </c>
      <c r="T280">
        <f>IFERROR(VLOOKUP($B280,Kraftvärmeprod!$B$1:$AH$479,MATCH(T$2,Kraftvärmeprod!$B$1:$AG$1,0),FALSE)/1,0)-IFERROR(VLOOKUP($B280,'Slutlig allokering'!$B$2:$AC$462,MATCH(T$3,'Slutlig allokering'!$B$2:$AJ$2,0),FALSE)/1,0)</f>
        <v>0</v>
      </c>
      <c r="U280">
        <f>IFERROR(VLOOKUP($B280,Kraftvärmeprod!$B$1:$AH$479,MATCH(U$2,Kraftvärmeprod!$B$1:$AG$1,0),FALSE)/1,0)-IFERROR(VLOOKUP($B280,'Slutlig allokering'!$B$2:$AC$462,MATCH(U$3,'Slutlig allokering'!$B$2:$AJ$2,0),FALSE)/1,0)</f>
        <v>0</v>
      </c>
      <c r="V280">
        <f>IFERROR(VLOOKUP($B280,Kraftvärmeprod!$B$1:$AH$479,MATCH(V$2,Kraftvärmeprod!$B$1:$AG$1,0),FALSE)/1,0)-IFERROR(VLOOKUP($B280,'Slutlig allokering'!$B$2:$AC$462,MATCH(V$3,'Slutlig allokering'!$B$2:$AJ$2,0),FALSE)/1,0)</f>
        <v>0</v>
      </c>
      <c r="W280">
        <f>IFERROR(VLOOKUP($B280,Kraftvärmeprod!$B$1:$AH$479,MATCH(W$2,Kraftvärmeprod!$B$1:$AG$1,0),FALSE)/1,0)-IFERROR(VLOOKUP($B280,'Slutlig allokering'!$B$2:$AC$462,MATCH(W$3,'Slutlig allokering'!$B$2:$AJ$2,0),FALSE)/1,0)</f>
        <v>0</v>
      </c>
      <c r="X280">
        <f>IFERROR(VLOOKUP($B280,Kraftvärmeprod!$B$1:$AH$479,MATCH(X$2,Kraftvärmeprod!$B$1:$AG$1,0),FALSE)/1,0)-IFERROR(VLOOKUP($B280,'Slutlig allokering'!$B$2:$AC$462,MATCH(X$3,'Slutlig allokering'!$B$2:$AJ$2,0),FALSE)/1,0)</f>
        <v>0</v>
      </c>
      <c r="Y280">
        <f>IFERROR(VLOOKUP($B280,Kraftvärmeprod!$B$1:$AH$479,MATCH(Y$2,Kraftvärmeprod!$B$1:$AG$1,0),FALSE)/1,0)-IFERROR(VLOOKUP($B280,'Slutlig allokering'!$B$2:$AC$462,MATCH(Y$3,'Slutlig allokering'!$B$2:$AJ$2,0),FALSE)/1,0)</f>
        <v>0</v>
      </c>
      <c r="Z280">
        <f>IFERROR(VLOOKUP($B280,Kraftvärmeprod!$B$1:$AH$479,MATCH(Z$2,Kraftvärmeprod!$B$1:$AG$1,0),FALSE)/1,0)-IFERROR(VLOOKUP($B280,'Slutlig allokering'!$B$2:$AC$462,MATCH(Z$3,'Slutlig allokering'!$B$2:$AJ$2,0),FALSE)/1,0)</f>
        <v>0</v>
      </c>
      <c r="AA280">
        <f>IFERROR(VLOOKUP($B280,Kraftvärmeprod!$B$1:$AH$479,MATCH(AA$2,Kraftvärmeprod!$B$1:$AG$1,0),FALSE)/1,0)-IFERROR(VLOOKUP($B280,'Slutlig allokering'!$B$2:$AC$462,MATCH(AA$3,'Slutlig allokering'!$B$2:$AJ$2,0),FALSE)/1,0)</f>
        <v>0</v>
      </c>
      <c r="AB280">
        <f>IFERROR(VLOOKUP($B280,Kraftvärmeprod!$B$1:$AH$479,MATCH(AB$2,Kraftvärmeprod!$B$1:$AG$1,0),FALSE)/1,0)-IFERROR(VLOOKUP($B280,'Slutlig allokering'!$B$2:$AC$462,MATCH(AB$3,'Slutlig allokering'!$B$2:$AJ$2,0),FALSE)/1,0)</f>
        <v>0</v>
      </c>
      <c r="AE280">
        <f t="shared" si="8"/>
        <v>0</v>
      </c>
      <c r="AG280">
        <f>IFERROR(VLOOKUP(B280,'Slutlig allokering'!$B$2:$AJ$462,MATCH("Summa justerad allokerad tillförd energi (utan hjälpel och rökgaskondensering):",'Slutlig allokering'!$B$2:$AK$2,0),FALSE)/1,"")</f>
        <v>0</v>
      </c>
      <c r="AI280" s="55" t="str">
        <f>IFERROR(1-VLOOKUP(B280,'Slutlig allokering'!$B$2:$AJ$462,MATCH("Andel av bränsle i kvv som allokerats till värme, exklusive rökgaskondensering och hjälpel",'Slutlig allokering'!$B$2:$AK$2,0),FALSE),"")</f>
        <v/>
      </c>
      <c r="AK280" s="55" t="str">
        <f t="shared" si="9"/>
        <v/>
      </c>
    </row>
    <row r="281" spans="1:37" x14ac:dyDescent="0.25">
      <c r="A281" s="28" t="s">
        <v>371</v>
      </c>
      <c r="B281" s="28" t="s">
        <v>381</v>
      </c>
      <c r="C281" t="str">
        <f>IFERROR(VLOOKUP($B281,Kraftvärmeprod!$B$1:$AH$479,MATCH(C$3,Kraftvärmeprod!$B$1:$AG$1,0),FALSE)/1,"")</f>
        <v/>
      </c>
      <c r="D281" t="str">
        <f>IFERROR(VLOOKUP($B281,Kraftvärmeprod!$B$1:$AH$479,MATCH(D$3,Kraftvärmeprod!$B$1:$AG$1,0),FALSE)/1,"")</f>
        <v/>
      </c>
      <c r="E281">
        <f>IFERROR(VLOOKUP($B281,Kraftvärmeprod!$B$1:$AH$479,MATCH(E$2,Kraftvärmeprod!$B$1:$AG$1,0),FALSE)/1,0)-IFERROR(VLOOKUP($B281,'Slutlig allokering'!$B$2:$AC$462,MATCH(E$3,'Slutlig allokering'!$B$2:$AJ$2,0),FALSE)/1,0)</f>
        <v>0</v>
      </c>
      <c r="F281">
        <f>IFERROR(VLOOKUP($B281,Kraftvärmeprod!$B$1:$AH$479,MATCH(F$2,Kraftvärmeprod!$B$1:$AG$1,0),FALSE)/1,0)-IFERROR(VLOOKUP($B281,'Slutlig allokering'!$B$2:$AC$462,MATCH(F$3,'Slutlig allokering'!$B$2:$AJ$2,0),FALSE)/1,0)</f>
        <v>0</v>
      </c>
      <c r="G281">
        <f>IFERROR(VLOOKUP($B281,Kraftvärmeprod!$B$1:$AH$479,MATCH(G$2,Kraftvärmeprod!$B$1:$AG$1,0),FALSE)/1,0)-IFERROR(VLOOKUP($B281,'Slutlig allokering'!$B$2:$AC$462,MATCH(G$3,'Slutlig allokering'!$B$2:$AJ$2,0),FALSE)/1,0)</f>
        <v>0</v>
      </c>
      <c r="H281">
        <f>IFERROR(VLOOKUP($B281,Kraftvärmeprod!$B$1:$AH$479,MATCH(H$2,Kraftvärmeprod!$B$1:$AG$1,0),FALSE)/1,0)-IFERROR(VLOOKUP($B281,'Slutlig allokering'!$B$2:$AC$462,MATCH(H$3,'Slutlig allokering'!$B$2:$AJ$2,0),FALSE)/1,0)</f>
        <v>0</v>
      </c>
      <c r="I281">
        <f>IFERROR(VLOOKUP($B281,Kraftvärmeprod!$B$1:$AH$479,MATCH(I$2,Kraftvärmeprod!$B$1:$AG$1,0),FALSE)/1,0)-IFERROR(VLOOKUP($B281,'Slutlig allokering'!$B$2:$AC$462,MATCH(I$3,'Slutlig allokering'!$B$2:$AJ$2,0),FALSE)/1,0)</f>
        <v>0</v>
      </c>
      <c r="J281">
        <f>IFERROR(VLOOKUP($B281,Kraftvärmeprod!$B$1:$AH$479,MATCH(J$2,Kraftvärmeprod!$B$1:$AG$1,0),FALSE)/1,0)-IFERROR(VLOOKUP($B281,'Slutlig allokering'!$B$2:$AC$462,MATCH(J$3,'Slutlig allokering'!$B$2:$AJ$2,0),FALSE)/1,0)</f>
        <v>0</v>
      </c>
      <c r="K281">
        <f>IFERROR(VLOOKUP($B281,Kraftvärmeprod!$B$1:$AH$479,MATCH(K$2,Kraftvärmeprod!$B$1:$AG$1,0),FALSE)/1,0)-IFERROR(VLOOKUP($B281,'Slutlig allokering'!$B$2:$AC$462,MATCH(K$3,'Slutlig allokering'!$B$2:$AJ$2,0),FALSE)/1,0)</f>
        <v>0</v>
      </c>
      <c r="L281">
        <f>IFERROR(VLOOKUP($B281,Kraftvärmeprod!$B$1:$AH$479,MATCH(L$2,Kraftvärmeprod!$B$1:$AG$1,0),FALSE)/1,0)-IFERROR(VLOOKUP($B281,'Slutlig allokering'!$B$2:$AC$462,MATCH(L$3,'Slutlig allokering'!$B$2:$AJ$2,0),FALSE)/1,0)</f>
        <v>0</v>
      </c>
      <c r="M281" s="143">
        <f>IFERROR(VLOOKUP($B281,Miljö!$B$1:$S$477,MATCH(M$2,Miljö!$B$1:$X$1,0),FALSE)/1,0)-IFERROR(VLOOKUP($B281,'Slutlig allokering'!$B$2:$AC$462,MATCH(M$3,'Slutlig allokering'!$B$2:$AJ$2,0),FALSE)/1,0)</f>
        <v>0</v>
      </c>
      <c r="N281">
        <f>IFERROR(VLOOKUP($B281,Kraftvärmeprod!$B$1:$AH$479,MATCH(N$2,Kraftvärmeprod!$B$1:$AG$1,0),FALSE)/1,0)-IFERROR(VLOOKUP($B281,'Slutlig allokering'!$B$2:$AC$462,MATCH(N$3,'Slutlig allokering'!$B$2:$AJ$2,0),FALSE)/1,0)</f>
        <v>0</v>
      </c>
      <c r="O281">
        <f>IFERROR(VLOOKUP($B281,Kraftvärmeprod!$B$1:$AH$479,MATCH(O$2,Kraftvärmeprod!$B$1:$AG$1,0),FALSE)/1,0)-IFERROR(VLOOKUP($B281,'Slutlig allokering'!$B$2:$AC$462,MATCH(O$3,'Slutlig allokering'!$B$2:$AJ$2,0),FALSE)/1,0)</f>
        <v>0</v>
      </c>
      <c r="P281">
        <f>IFERROR(VLOOKUP($B281,Kraftvärmeprod!$B$1:$AH$479,MATCH(P$2,Kraftvärmeprod!$B$1:$AG$1,0),FALSE)/1,0)-IFERROR(VLOOKUP($B281,'Slutlig allokering'!$B$2:$AC$462,MATCH(P$3,'Slutlig allokering'!$B$2:$AJ$2,0),FALSE)/1,0)</f>
        <v>0</v>
      </c>
      <c r="Q281">
        <f>IFERROR(VLOOKUP($B281,Kraftvärmeprod!$B$1:$AH$479,MATCH(Q$2,Kraftvärmeprod!$B$1:$AG$1,0),FALSE)/1,0)-IFERROR(VLOOKUP($B281,'Slutlig allokering'!$B$2:$AC$462,MATCH(Q$3,'Slutlig allokering'!$B$2:$AJ$2,0),FALSE)/1,0)</f>
        <v>0</v>
      </c>
      <c r="R281">
        <f>IFERROR(VLOOKUP($B281,Kraftvärmeprod!$B$1:$AH$479,MATCH(R$2,Kraftvärmeprod!$B$1:$AG$1,0),FALSE)/1,0)-IFERROR(VLOOKUP($B281,'Slutlig allokering'!$B$2:$AC$462,MATCH(R$3,'Slutlig allokering'!$B$2:$AJ$2,0),FALSE)/1,0)</f>
        <v>0</v>
      </c>
      <c r="S281">
        <f>IFERROR(VLOOKUP($B281,Kraftvärmeprod!$B$1:$AH$479,MATCH(S$2,Kraftvärmeprod!$B$1:$AG$1,0),FALSE)/1,0)-IFERROR(VLOOKUP($B281,'Slutlig allokering'!$B$2:$AC$462,MATCH(S$3,'Slutlig allokering'!$B$2:$AJ$2,0),FALSE)/1,0)</f>
        <v>0</v>
      </c>
      <c r="T281">
        <f>IFERROR(VLOOKUP($B281,Kraftvärmeprod!$B$1:$AH$479,MATCH(T$2,Kraftvärmeprod!$B$1:$AG$1,0),FALSE)/1,0)-IFERROR(VLOOKUP($B281,'Slutlig allokering'!$B$2:$AC$462,MATCH(T$3,'Slutlig allokering'!$B$2:$AJ$2,0),FALSE)/1,0)</f>
        <v>0</v>
      </c>
      <c r="U281">
        <f>IFERROR(VLOOKUP($B281,Kraftvärmeprod!$B$1:$AH$479,MATCH(U$2,Kraftvärmeprod!$B$1:$AG$1,0),FALSE)/1,0)-IFERROR(VLOOKUP($B281,'Slutlig allokering'!$B$2:$AC$462,MATCH(U$3,'Slutlig allokering'!$B$2:$AJ$2,0),FALSE)/1,0)</f>
        <v>0</v>
      </c>
      <c r="V281">
        <f>IFERROR(VLOOKUP($B281,Kraftvärmeprod!$B$1:$AH$479,MATCH(V$2,Kraftvärmeprod!$B$1:$AG$1,0),FALSE)/1,0)-IFERROR(VLOOKUP($B281,'Slutlig allokering'!$B$2:$AC$462,MATCH(V$3,'Slutlig allokering'!$B$2:$AJ$2,0),FALSE)/1,0)</f>
        <v>0</v>
      </c>
      <c r="W281">
        <f>IFERROR(VLOOKUP($B281,Kraftvärmeprod!$B$1:$AH$479,MATCH(W$2,Kraftvärmeprod!$B$1:$AG$1,0),FALSE)/1,0)-IFERROR(VLOOKUP($B281,'Slutlig allokering'!$B$2:$AC$462,MATCH(W$3,'Slutlig allokering'!$B$2:$AJ$2,0),FALSE)/1,0)</f>
        <v>0</v>
      </c>
      <c r="X281">
        <f>IFERROR(VLOOKUP($B281,Kraftvärmeprod!$B$1:$AH$479,MATCH(X$2,Kraftvärmeprod!$B$1:$AG$1,0),FALSE)/1,0)-IFERROR(VLOOKUP($B281,'Slutlig allokering'!$B$2:$AC$462,MATCH(X$3,'Slutlig allokering'!$B$2:$AJ$2,0),FALSE)/1,0)</f>
        <v>0</v>
      </c>
      <c r="Y281">
        <f>IFERROR(VLOOKUP($B281,Kraftvärmeprod!$B$1:$AH$479,MATCH(Y$2,Kraftvärmeprod!$B$1:$AG$1,0),FALSE)/1,0)-IFERROR(VLOOKUP($B281,'Slutlig allokering'!$B$2:$AC$462,MATCH(Y$3,'Slutlig allokering'!$B$2:$AJ$2,0),FALSE)/1,0)</f>
        <v>0</v>
      </c>
      <c r="Z281">
        <f>IFERROR(VLOOKUP($B281,Kraftvärmeprod!$B$1:$AH$479,MATCH(Z$2,Kraftvärmeprod!$B$1:$AG$1,0),FALSE)/1,0)-IFERROR(VLOOKUP($B281,'Slutlig allokering'!$B$2:$AC$462,MATCH(Z$3,'Slutlig allokering'!$B$2:$AJ$2,0),FALSE)/1,0)</f>
        <v>0</v>
      </c>
      <c r="AA281">
        <f>IFERROR(VLOOKUP($B281,Kraftvärmeprod!$B$1:$AH$479,MATCH(AA$2,Kraftvärmeprod!$B$1:$AG$1,0),FALSE)/1,0)-IFERROR(VLOOKUP($B281,'Slutlig allokering'!$B$2:$AC$462,MATCH(AA$3,'Slutlig allokering'!$B$2:$AJ$2,0),FALSE)/1,0)</f>
        <v>0</v>
      </c>
      <c r="AB281">
        <f>IFERROR(VLOOKUP($B281,Kraftvärmeprod!$B$1:$AH$479,MATCH(AB$2,Kraftvärmeprod!$B$1:$AG$1,0),FALSE)/1,0)-IFERROR(VLOOKUP($B281,'Slutlig allokering'!$B$2:$AC$462,MATCH(AB$3,'Slutlig allokering'!$B$2:$AJ$2,0),FALSE)/1,0)</f>
        <v>0</v>
      </c>
      <c r="AE281">
        <f t="shared" si="8"/>
        <v>0</v>
      </c>
      <c r="AG281">
        <f>IFERROR(VLOOKUP(B281,'Slutlig allokering'!$B$2:$AJ$462,MATCH("Summa justerad allokerad tillförd energi (utan hjälpel och rökgaskondensering):",'Slutlig allokering'!$B$2:$AK$2,0),FALSE)/1,"")</f>
        <v>0</v>
      </c>
      <c r="AI281" s="55" t="str">
        <f>IFERROR(1-VLOOKUP(B281,'Slutlig allokering'!$B$2:$AJ$462,MATCH("Andel av bränsle i kvv som allokerats till värme, exklusive rökgaskondensering och hjälpel",'Slutlig allokering'!$B$2:$AK$2,0),FALSE),"")</f>
        <v/>
      </c>
      <c r="AK281" s="55" t="str">
        <f t="shared" si="9"/>
        <v/>
      </c>
    </row>
    <row r="282" spans="1:37" x14ac:dyDescent="0.25">
      <c r="A282" s="28" t="s">
        <v>371</v>
      </c>
      <c r="B282" s="28" t="s">
        <v>382</v>
      </c>
      <c r="C282" t="str">
        <f>IFERROR(VLOOKUP($B282,Kraftvärmeprod!$B$1:$AH$479,MATCH(C$3,Kraftvärmeprod!$B$1:$AG$1,0),FALSE)/1,"")</f>
        <v/>
      </c>
      <c r="D282" t="str">
        <f>IFERROR(VLOOKUP($B282,Kraftvärmeprod!$B$1:$AH$479,MATCH(D$3,Kraftvärmeprod!$B$1:$AG$1,0),FALSE)/1,"")</f>
        <v/>
      </c>
      <c r="E282">
        <f>IFERROR(VLOOKUP($B282,Kraftvärmeprod!$B$1:$AH$479,MATCH(E$2,Kraftvärmeprod!$B$1:$AG$1,0),FALSE)/1,0)-IFERROR(VLOOKUP($B282,'Slutlig allokering'!$B$2:$AC$462,MATCH(E$3,'Slutlig allokering'!$B$2:$AJ$2,0),FALSE)/1,0)</f>
        <v>0</v>
      </c>
      <c r="F282">
        <f>IFERROR(VLOOKUP($B282,Kraftvärmeprod!$B$1:$AH$479,MATCH(F$2,Kraftvärmeprod!$B$1:$AG$1,0),FALSE)/1,0)-IFERROR(VLOOKUP($B282,'Slutlig allokering'!$B$2:$AC$462,MATCH(F$3,'Slutlig allokering'!$B$2:$AJ$2,0),FALSE)/1,0)</f>
        <v>0</v>
      </c>
      <c r="G282">
        <f>IFERROR(VLOOKUP($B282,Kraftvärmeprod!$B$1:$AH$479,MATCH(G$2,Kraftvärmeprod!$B$1:$AG$1,0),FALSE)/1,0)-IFERROR(VLOOKUP($B282,'Slutlig allokering'!$B$2:$AC$462,MATCH(G$3,'Slutlig allokering'!$B$2:$AJ$2,0),FALSE)/1,0)</f>
        <v>0</v>
      </c>
      <c r="H282">
        <f>IFERROR(VLOOKUP($B282,Kraftvärmeprod!$B$1:$AH$479,MATCH(H$2,Kraftvärmeprod!$B$1:$AG$1,0),FALSE)/1,0)-IFERROR(VLOOKUP($B282,'Slutlig allokering'!$B$2:$AC$462,MATCH(H$3,'Slutlig allokering'!$B$2:$AJ$2,0),FALSE)/1,0)</f>
        <v>0</v>
      </c>
      <c r="I282">
        <f>IFERROR(VLOOKUP($B282,Kraftvärmeprod!$B$1:$AH$479,MATCH(I$2,Kraftvärmeprod!$B$1:$AG$1,0),FALSE)/1,0)-IFERROR(VLOOKUP($B282,'Slutlig allokering'!$B$2:$AC$462,MATCH(I$3,'Slutlig allokering'!$B$2:$AJ$2,0),FALSE)/1,0)</f>
        <v>0</v>
      </c>
      <c r="J282">
        <f>IFERROR(VLOOKUP($B282,Kraftvärmeprod!$B$1:$AH$479,MATCH(J$2,Kraftvärmeprod!$B$1:$AG$1,0),FALSE)/1,0)-IFERROR(VLOOKUP($B282,'Slutlig allokering'!$B$2:$AC$462,MATCH(J$3,'Slutlig allokering'!$B$2:$AJ$2,0),FALSE)/1,0)</f>
        <v>0</v>
      </c>
      <c r="K282">
        <f>IFERROR(VLOOKUP($B282,Kraftvärmeprod!$B$1:$AH$479,MATCH(K$2,Kraftvärmeprod!$B$1:$AG$1,0),FALSE)/1,0)-IFERROR(VLOOKUP($B282,'Slutlig allokering'!$B$2:$AC$462,MATCH(K$3,'Slutlig allokering'!$B$2:$AJ$2,0),FALSE)/1,0)</f>
        <v>0</v>
      </c>
      <c r="L282">
        <f>IFERROR(VLOOKUP($B282,Kraftvärmeprod!$B$1:$AH$479,MATCH(L$2,Kraftvärmeprod!$B$1:$AG$1,0),FALSE)/1,0)-IFERROR(VLOOKUP($B282,'Slutlig allokering'!$B$2:$AC$462,MATCH(L$3,'Slutlig allokering'!$B$2:$AJ$2,0),FALSE)/1,0)</f>
        <v>0</v>
      </c>
      <c r="M282" s="143">
        <f>IFERROR(VLOOKUP($B282,Miljö!$B$1:$S$477,MATCH(M$2,Miljö!$B$1:$X$1,0),FALSE)/1,0)-IFERROR(VLOOKUP($B282,'Slutlig allokering'!$B$2:$AC$462,MATCH(M$3,'Slutlig allokering'!$B$2:$AJ$2,0),FALSE)/1,0)</f>
        <v>0</v>
      </c>
      <c r="N282">
        <f>IFERROR(VLOOKUP($B282,Kraftvärmeprod!$B$1:$AH$479,MATCH(N$2,Kraftvärmeprod!$B$1:$AG$1,0),FALSE)/1,0)-IFERROR(VLOOKUP($B282,'Slutlig allokering'!$B$2:$AC$462,MATCH(N$3,'Slutlig allokering'!$B$2:$AJ$2,0),FALSE)/1,0)</f>
        <v>0</v>
      </c>
      <c r="O282">
        <f>IFERROR(VLOOKUP($B282,Kraftvärmeprod!$B$1:$AH$479,MATCH(O$2,Kraftvärmeprod!$B$1:$AG$1,0),FALSE)/1,0)-IFERROR(VLOOKUP($B282,'Slutlig allokering'!$B$2:$AC$462,MATCH(O$3,'Slutlig allokering'!$B$2:$AJ$2,0),FALSE)/1,0)</f>
        <v>0</v>
      </c>
      <c r="P282">
        <f>IFERROR(VLOOKUP($B282,Kraftvärmeprod!$B$1:$AH$479,MATCH(P$2,Kraftvärmeprod!$B$1:$AG$1,0),FALSE)/1,0)-IFERROR(VLOOKUP($B282,'Slutlig allokering'!$B$2:$AC$462,MATCH(P$3,'Slutlig allokering'!$B$2:$AJ$2,0),FALSE)/1,0)</f>
        <v>0</v>
      </c>
      <c r="Q282">
        <f>IFERROR(VLOOKUP($B282,Kraftvärmeprod!$B$1:$AH$479,MATCH(Q$2,Kraftvärmeprod!$B$1:$AG$1,0),FALSE)/1,0)-IFERROR(VLOOKUP($B282,'Slutlig allokering'!$B$2:$AC$462,MATCH(Q$3,'Slutlig allokering'!$B$2:$AJ$2,0),FALSE)/1,0)</f>
        <v>0</v>
      </c>
      <c r="R282">
        <f>IFERROR(VLOOKUP($B282,Kraftvärmeprod!$B$1:$AH$479,MATCH(R$2,Kraftvärmeprod!$B$1:$AG$1,0),FALSE)/1,0)-IFERROR(VLOOKUP($B282,'Slutlig allokering'!$B$2:$AC$462,MATCH(R$3,'Slutlig allokering'!$B$2:$AJ$2,0),FALSE)/1,0)</f>
        <v>0</v>
      </c>
      <c r="S282">
        <f>IFERROR(VLOOKUP($B282,Kraftvärmeprod!$B$1:$AH$479,MATCH(S$2,Kraftvärmeprod!$B$1:$AG$1,0),FALSE)/1,0)-IFERROR(VLOOKUP($B282,'Slutlig allokering'!$B$2:$AC$462,MATCH(S$3,'Slutlig allokering'!$B$2:$AJ$2,0),FALSE)/1,0)</f>
        <v>0</v>
      </c>
      <c r="T282">
        <f>IFERROR(VLOOKUP($B282,Kraftvärmeprod!$B$1:$AH$479,MATCH(T$2,Kraftvärmeprod!$B$1:$AG$1,0),FALSE)/1,0)-IFERROR(VLOOKUP($B282,'Slutlig allokering'!$B$2:$AC$462,MATCH(T$3,'Slutlig allokering'!$B$2:$AJ$2,0),FALSE)/1,0)</f>
        <v>0</v>
      </c>
      <c r="U282">
        <f>IFERROR(VLOOKUP($B282,Kraftvärmeprod!$B$1:$AH$479,MATCH(U$2,Kraftvärmeprod!$B$1:$AG$1,0),FALSE)/1,0)-IFERROR(VLOOKUP($B282,'Slutlig allokering'!$B$2:$AC$462,MATCH(U$3,'Slutlig allokering'!$B$2:$AJ$2,0),FALSE)/1,0)</f>
        <v>0</v>
      </c>
      <c r="V282">
        <f>IFERROR(VLOOKUP($B282,Kraftvärmeprod!$B$1:$AH$479,MATCH(V$2,Kraftvärmeprod!$B$1:$AG$1,0),FALSE)/1,0)-IFERROR(VLOOKUP($B282,'Slutlig allokering'!$B$2:$AC$462,MATCH(V$3,'Slutlig allokering'!$B$2:$AJ$2,0),FALSE)/1,0)</f>
        <v>0</v>
      </c>
      <c r="W282">
        <f>IFERROR(VLOOKUP($B282,Kraftvärmeprod!$B$1:$AH$479,MATCH(W$2,Kraftvärmeprod!$B$1:$AG$1,0),FALSE)/1,0)-IFERROR(VLOOKUP($B282,'Slutlig allokering'!$B$2:$AC$462,MATCH(W$3,'Slutlig allokering'!$B$2:$AJ$2,0),FALSE)/1,0)</f>
        <v>0</v>
      </c>
      <c r="X282">
        <f>IFERROR(VLOOKUP($B282,Kraftvärmeprod!$B$1:$AH$479,MATCH(X$2,Kraftvärmeprod!$B$1:$AG$1,0),FALSE)/1,0)-IFERROR(VLOOKUP($B282,'Slutlig allokering'!$B$2:$AC$462,MATCH(X$3,'Slutlig allokering'!$B$2:$AJ$2,0),FALSE)/1,0)</f>
        <v>0</v>
      </c>
      <c r="Y282">
        <f>IFERROR(VLOOKUP($B282,Kraftvärmeprod!$B$1:$AH$479,MATCH(Y$2,Kraftvärmeprod!$B$1:$AG$1,0),FALSE)/1,0)-IFERROR(VLOOKUP($B282,'Slutlig allokering'!$B$2:$AC$462,MATCH(Y$3,'Slutlig allokering'!$B$2:$AJ$2,0),FALSE)/1,0)</f>
        <v>0</v>
      </c>
      <c r="Z282">
        <f>IFERROR(VLOOKUP($B282,Kraftvärmeprod!$B$1:$AH$479,MATCH(Z$2,Kraftvärmeprod!$B$1:$AG$1,0),FALSE)/1,0)-IFERROR(VLOOKUP($B282,'Slutlig allokering'!$B$2:$AC$462,MATCH(Z$3,'Slutlig allokering'!$B$2:$AJ$2,0),FALSE)/1,0)</f>
        <v>0</v>
      </c>
      <c r="AA282">
        <f>IFERROR(VLOOKUP($B282,Kraftvärmeprod!$B$1:$AH$479,MATCH(AA$2,Kraftvärmeprod!$B$1:$AG$1,0),FALSE)/1,0)-IFERROR(VLOOKUP($B282,'Slutlig allokering'!$B$2:$AC$462,MATCH(AA$3,'Slutlig allokering'!$B$2:$AJ$2,0),FALSE)/1,0)</f>
        <v>0</v>
      </c>
      <c r="AB282">
        <f>IFERROR(VLOOKUP($B282,Kraftvärmeprod!$B$1:$AH$479,MATCH(AB$2,Kraftvärmeprod!$B$1:$AG$1,0),FALSE)/1,0)-IFERROR(VLOOKUP($B282,'Slutlig allokering'!$B$2:$AC$462,MATCH(AB$3,'Slutlig allokering'!$B$2:$AJ$2,0),FALSE)/1,0)</f>
        <v>0</v>
      </c>
      <c r="AE282">
        <f t="shared" si="8"/>
        <v>0</v>
      </c>
      <c r="AG282">
        <f>IFERROR(VLOOKUP(B282,'Slutlig allokering'!$B$2:$AJ$462,MATCH("Summa justerad allokerad tillförd energi (utan hjälpel och rökgaskondensering):",'Slutlig allokering'!$B$2:$AK$2,0),FALSE)/1,"")</f>
        <v>0</v>
      </c>
      <c r="AI282" s="55" t="str">
        <f>IFERROR(1-VLOOKUP(B282,'Slutlig allokering'!$B$2:$AJ$462,MATCH("Andel av bränsle i kvv som allokerats till värme, exklusive rökgaskondensering och hjälpel",'Slutlig allokering'!$B$2:$AK$2,0),FALSE),"")</f>
        <v/>
      </c>
      <c r="AK282" s="55" t="str">
        <f t="shared" si="9"/>
        <v/>
      </c>
    </row>
    <row r="283" spans="1:37" x14ac:dyDescent="0.25">
      <c r="A283" s="28" t="s">
        <v>371</v>
      </c>
      <c r="B283" s="28" t="s">
        <v>383</v>
      </c>
      <c r="C283" t="str">
        <f>IFERROR(VLOOKUP($B283,Kraftvärmeprod!$B$1:$AH$479,MATCH(C$3,Kraftvärmeprod!$B$1:$AG$1,0),FALSE)/1,"")</f>
        <v/>
      </c>
      <c r="D283" t="str">
        <f>IFERROR(VLOOKUP($B283,Kraftvärmeprod!$B$1:$AH$479,MATCH(D$3,Kraftvärmeprod!$B$1:$AG$1,0),FALSE)/1,"")</f>
        <v/>
      </c>
      <c r="E283">
        <f>IFERROR(VLOOKUP($B283,Kraftvärmeprod!$B$1:$AH$479,MATCH(E$2,Kraftvärmeprod!$B$1:$AG$1,0),FALSE)/1,0)-IFERROR(VLOOKUP($B283,'Slutlig allokering'!$B$2:$AC$462,MATCH(E$3,'Slutlig allokering'!$B$2:$AJ$2,0),FALSE)/1,0)</f>
        <v>0</v>
      </c>
      <c r="F283">
        <f>IFERROR(VLOOKUP($B283,Kraftvärmeprod!$B$1:$AH$479,MATCH(F$2,Kraftvärmeprod!$B$1:$AG$1,0),FALSE)/1,0)-IFERROR(VLOOKUP($B283,'Slutlig allokering'!$B$2:$AC$462,MATCH(F$3,'Slutlig allokering'!$B$2:$AJ$2,0),FALSE)/1,0)</f>
        <v>0</v>
      </c>
      <c r="G283">
        <f>IFERROR(VLOOKUP($B283,Kraftvärmeprod!$B$1:$AH$479,MATCH(G$2,Kraftvärmeprod!$B$1:$AG$1,0),FALSE)/1,0)-IFERROR(VLOOKUP($B283,'Slutlig allokering'!$B$2:$AC$462,MATCH(G$3,'Slutlig allokering'!$B$2:$AJ$2,0),FALSE)/1,0)</f>
        <v>0</v>
      </c>
      <c r="H283">
        <f>IFERROR(VLOOKUP($B283,Kraftvärmeprod!$B$1:$AH$479,MATCH(H$2,Kraftvärmeprod!$B$1:$AG$1,0),FALSE)/1,0)-IFERROR(VLOOKUP($B283,'Slutlig allokering'!$B$2:$AC$462,MATCH(H$3,'Slutlig allokering'!$B$2:$AJ$2,0),FALSE)/1,0)</f>
        <v>0</v>
      </c>
      <c r="I283">
        <f>IFERROR(VLOOKUP($B283,Kraftvärmeprod!$B$1:$AH$479,MATCH(I$2,Kraftvärmeprod!$B$1:$AG$1,0),FALSE)/1,0)-IFERROR(VLOOKUP($B283,'Slutlig allokering'!$B$2:$AC$462,MATCH(I$3,'Slutlig allokering'!$B$2:$AJ$2,0),FALSE)/1,0)</f>
        <v>0</v>
      </c>
      <c r="J283">
        <f>IFERROR(VLOOKUP($B283,Kraftvärmeprod!$B$1:$AH$479,MATCH(J$2,Kraftvärmeprod!$B$1:$AG$1,0),FALSE)/1,0)-IFERROR(VLOOKUP($B283,'Slutlig allokering'!$B$2:$AC$462,MATCH(J$3,'Slutlig allokering'!$B$2:$AJ$2,0),FALSE)/1,0)</f>
        <v>0</v>
      </c>
      <c r="K283">
        <f>IFERROR(VLOOKUP($B283,Kraftvärmeprod!$B$1:$AH$479,MATCH(K$2,Kraftvärmeprod!$B$1:$AG$1,0),FALSE)/1,0)-IFERROR(VLOOKUP($B283,'Slutlig allokering'!$B$2:$AC$462,MATCH(K$3,'Slutlig allokering'!$B$2:$AJ$2,0),FALSE)/1,0)</f>
        <v>0</v>
      </c>
      <c r="L283">
        <f>IFERROR(VLOOKUP($B283,Kraftvärmeprod!$B$1:$AH$479,MATCH(L$2,Kraftvärmeprod!$B$1:$AG$1,0),FALSE)/1,0)-IFERROR(VLOOKUP($B283,'Slutlig allokering'!$B$2:$AC$462,MATCH(L$3,'Slutlig allokering'!$B$2:$AJ$2,0),FALSE)/1,0)</f>
        <v>0</v>
      </c>
      <c r="M283" s="143">
        <f>IFERROR(VLOOKUP($B283,Miljö!$B$1:$S$477,MATCH(M$2,Miljö!$B$1:$X$1,0),FALSE)/1,0)-IFERROR(VLOOKUP($B283,'Slutlig allokering'!$B$2:$AC$462,MATCH(M$3,'Slutlig allokering'!$B$2:$AJ$2,0),FALSE)/1,0)</f>
        <v>0</v>
      </c>
      <c r="N283">
        <f>IFERROR(VLOOKUP($B283,Kraftvärmeprod!$B$1:$AH$479,MATCH(N$2,Kraftvärmeprod!$B$1:$AG$1,0),FALSE)/1,0)-IFERROR(VLOOKUP($B283,'Slutlig allokering'!$B$2:$AC$462,MATCH(N$3,'Slutlig allokering'!$B$2:$AJ$2,0),FALSE)/1,0)</f>
        <v>0</v>
      </c>
      <c r="O283">
        <f>IFERROR(VLOOKUP($B283,Kraftvärmeprod!$B$1:$AH$479,MATCH(O$2,Kraftvärmeprod!$B$1:$AG$1,0),FALSE)/1,0)-IFERROR(VLOOKUP($B283,'Slutlig allokering'!$B$2:$AC$462,MATCH(O$3,'Slutlig allokering'!$B$2:$AJ$2,0),FALSE)/1,0)</f>
        <v>0</v>
      </c>
      <c r="P283">
        <f>IFERROR(VLOOKUP($B283,Kraftvärmeprod!$B$1:$AH$479,MATCH(P$2,Kraftvärmeprod!$B$1:$AG$1,0),FALSE)/1,0)-IFERROR(VLOOKUP($B283,'Slutlig allokering'!$B$2:$AC$462,MATCH(P$3,'Slutlig allokering'!$B$2:$AJ$2,0),FALSE)/1,0)</f>
        <v>0</v>
      </c>
      <c r="Q283">
        <f>IFERROR(VLOOKUP($B283,Kraftvärmeprod!$B$1:$AH$479,MATCH(Q$2,Kraftvärmeprod!$B$1:$AG$1,0),FALSE)/1,0)-IFERROR(VLOOKUP($B283,'Slutlig allokering'!$B$2:$AC$462,MATCH(Q$3,'Slutlig allokering'!$B$2:$AJ$2,0),FALSE)/1,0)</f>
        <v>0</v>
      </c>
      <c r="R283">
        <f>IFERROR(VLOOKUP($B283,Kraftvärmeprod!$B$1:$AH$479,MATCH(R$2,Kraftvärmeprod!$B$1:$AG$1,0),FALSE)/1,0)-IFERROR(VLOOKUP($B283,'Slutlig allokering'!$B$2:$AC$462,MATCH(R$3,'Slutlig allokering'!$B$2:$AJ$2,0),FALSE)/1,0)</f>
        <v>0</v>
      </c>
      <c r="S283">
        <f>IFERROR(VLOOKUP($B283,Kraftvärmeprod!$B$1:$AH$479,MATCH(S$2,Kraftvärmeprod!$B$1:$AG$1,0),FALSE)/1,0)-IFERROR(VLOOKUP($B283,'Slutlig allokering'!$B$2:$AC$462,MATCH(S$3,'Slutlig allokering'!$B$2:$AJ$2,0),FALSE)/1,0)</f>
        <v>0</v>
      </c>
      <c r="T283">
        <f>IFERROR(VLOOKUP($B283,Kraftvärmeprod!$B$1:$AH$479,MATCH(T$2,Kraftvärmeprod!$B$1:$AG$1,0),FALSE)/1,0)-IFERROR(VLOOKUP($B283,'Slutlig allokering'!$B$2:$AC$462,MATCH(T$3,'Slutlig allokering'!$B$2:$AJ$2,0),FALSE)/1,0)</f>
        <v>0</v>
      </c>
      <c r="U283">
        <f>IFERROR(VLOOKUP($B283,Kraftvärmeprod!$B$1:$AH$479,MATCH(U$2,Kraftvärmeprod!$B$1:$AG$1,0),FALSE)/1,0)-IFERROR(VLOOKUP($B283,'Slutlig allokering'!$B$2:$AC$462,MATCH(U$3,'Slutlig allokering'!$B$2:$AJ$2,0),FALSE)/1,0)</f>
        <v>0</v>
      </c>
      <c r="V283">
        <f>IFERROR(VLOOKUP($B283,Kraftvärmeprod!$B$1:$AH$479,MATCH(V$2,Kraftvärmeprod!$B$1:$AG$1,0),FALSE)/1,0)-IFERROR(VLOOKUP($B283,'Slutlig allokering'!$B$2:$AC$462,MATCH(V$3,'Slutlig allokering'!$B$2:$AJ$2,0),FALSE)/1,0)</f>
        <v>0</v>
      </c>
      <c r="W283">
        <f>IFERROR(VLOOKUP($B283,Kraftvärmeprod!$B$1:$AH$479,MATCH(W$2,Kraftvärmeprod!$B$1:$AG$1,0),FALSE)/1,0)-IFERROR(VLOOKUP($B283,'Slutlig allokering'!$B$2:$AC$462,MATCH(W$3,'Slutlig allokering'!$B$2:$AJ$2,0),FALSE)/1,0)</f>
        <v>0</v>
      </c>
      <c r="X283">
        <f>IFERROR(VLOOKUP($B283,Kraftvärmeprod!$B$1:$AH$479,MATCH(X$2,Kraftvärmeprod!$B$1:$AG$1,0),FALSE)/1,0)-IFERROR(VLOOKUP($B283,'Slutlig allokering'!$B$2:$AC$462,MATCH(X$3,'Slutlig allokering'!$B$2:$AJ$2,0),FALSE)/1,0)</f>
        <v>0</v>
      </c>
      <c r="Y283">
        <f>IFERROR(VLOOKUP($B283,Kraftvärmeprod!$B$1:$AH$479,MATCH(Y$2,Kraftvärmeprod!$B$1:$AG$1,0),FALSE)/1,0)-IFERROR(VLOOKUP($B283,'Slutlig allokering'!$B$2:$AC$462,MATCH(Y$3,'Slutlig allokering'!$B$2:$AJ$2,0),FALSE)/1,0)</f>
        <v>0</v>
      </c>
      <c r="Z283">
        <f>IFERROR(VLOOKUP($B283,Kraftvärmeprod!$B$1:$AH$479,MATCH(Z$2,Kraftvärmeprod!$B$1:$AG$1,0),FALSE)/1,0)-IFERROR(VLOOKUP($B283,'Slutlig allokering'!$B$2:$AC$462,MATCH(Z$3,'Slutlig allokering'!$B$2:$AJ$2,0),FALSE)/1,0)</f>
        <v>0</v>
      </c>
      <c r="AA283">
        <f>IFERROR(VLOOKUP($B283,Kraftvärmeprod!$B$1:$AH$479,MATCH(AA$2,Kraftvärmeprod!$B$1:$AG$1,0),FALSE)/1,0)-IFERROR(VLOOKUP($B283,'Slutlig allokering'!$B$2:$AC$462,MATCH(AA$3,'Slutlig allokering'!$B$2:$AJ$2,0),FALSE)/1,0)</f>
        <v>0</v>
      </c>
      <c r="AB283">
        <f>IFERROR(VLOOKUP($B283,Kraftvärmeprod!$B$1:$AH$479,MATCH(AB$2,Kraftvärmeprod!$B$1:$AG$1,0),FALSE)/1,0)-IFERROR(VLOOKUP($B283,'Slutlig allokering'!$B$2:$AC$462,MATCH(AB$3,'Slutlig allokering'!$B$2:$AJ$2,0),FALSE)/1,0)</f>
        <v>0</v>
      </c>
      <c r="AE283">
        <f t="shared" si="8"/>
        <v>0</v>
      </c>
      <c r="AG283">
        <f>IFERROR(VLOOKUP(B283,'Slutlig allokering'!$B$2:$AJ$462,MATCH("Summa justerad allokerad tillförd energi (utan hjälpel och rökgaskondensering):",'Slutlig allokering'!$B$2:$AK$2,0),FALSE)/1,"")</f>
        <v>0</v>
      </c>
      <c r="AI283" s="55" t="str">
        <f>IFERROR(1-VLOOKUP(B283,'Slutlig allokering'!$B$2:$AJ$462,MATCH("Andel av bränsle i kvv som allokerats till värme, exklusive rökgaskondensering och hjälpel",'Slutlig allokering'!$B$2:$AK$2,0),FALSE),"")</f>
        <v/>
      </c>
      <c r="AK283" s="55" t="str">
        <f t="shared" si="9"/>
        <v/>
      </c>
    </row>
    <row r="284" spans="1:37" x14ac:dyDescent="0.25">
      <c r="A284" s="28" t="s">
        <v>371</v>
      </c>
      <c r="B284" s="28" t="s">
        <v>384</v>
      </c>
      <c r="C284" t="str">
        <f>IFERROR(VLOOKUP($B284,Kraftvärmeprod!$B$1:$AH$479,MATCH(C$3,Kraftvärmeprod!$B$1:$AG$1,0),FALSE)/1,"")</f>
        <v/>
      </c>
      <c r="D284" t="str">
        <f>IFERROR(VLOOKUP($B284,Kraftvärmeprod!$B$1:$AH$479,MATCH(D$3,Kraftvärmeprod!$B$1:$AG$1,0),FALSE)/1,"")</f>
        <v/>
      </c>
      <c r="E284">
        <f>IFERROR(VLOOKUP($B284,Kraftvärmeprod!$B$1:$AH$479,MATCH(E$2,Kraftvärmeprod!$B$1:$AG$1,0),FALSE)/1,0)-IFERROR(VLOOKUP($B284,'Slutlig allokering'!$B$2:$AC$462,MATCH(E$3,'Slutlig allokering'!$B$2:$AJ$2,0),FALSE)/1,0)</f>
        <v>0</v>
      </c>
      <c r="F284">
        <f>IFERROR(VLOOKUP($B284,Kraftvärmeprod!$B$1:$AH$479,MATCH(F$2,Kraftvärmeprod!$B$1:$AG$1,0),FALSE)/1,0)-IFERROR(VLOOKUP($B284,'Slutlig allokering'!$B$2:$AC$462,MATCH(F$3,'Slutlig allokering'!$B$2:$AJ$2,0),FALSE)/1,0)</f>
        <v>0</v>
      </c>
      <c r="G284">
        <f>IFERROR(VLOOKUP($B284,Kraftvärmeprod!$B$1:$AH$479,MATCH(G$2,Kraftvärmeprod!$B$1:$AG$1,0),FALSE)/1,0)-IFERROR(VLOOKUP($B284,'Slutlig allokering'!$B$2:$AC$462,MATCH(G$3,'Slutlig allokering'!$B$2:$AJ$2,0),FALSE)/1,0)</f>
        <v>0</v>
      </c>
      <c r="H284">
        <f>IFERROR(VLOOKUP($B284,Kraftvärmeprod!$B$1:$AH$479,MATCH(H$2,Kraftvärmeprod!$B$1:$AG$1,0),FALSE)/1,0)-IFERROR(VLOOKUP($B284,'Slutlig allokering'!$B$2:$AC$462,MATCH(H$3,'Slutlig allokering'!$B$2:$AJ$2,0),FALSE)/1,0)</f>
        <v>0</v>
      </c>
      <c r="I284">
        <f>IFERROR(VLOOKUP($B284,Kraftvärmeprod!$B$1:$AH$479,MATCH(I$2,Kraftvärmeprod!$B$1:$AG$1,0),FALSE)/1,0)-IFERROR(VLOOKUP($B284,'Slutlig allokering'!$B$2:$AC$462,MATCH(I$3,'Slutlig allokering'!$B$2:$AJ$2,0),FALSE)/1,0)</f>
        <v>0</v>
      </c>
      <c r="J284">
        <f>IFERROR(VLOOKUP($B284,Kraftvärmeprod!$B$1:$AH$479,MATCH(J$2,Kraftvärmeprod!$B$1:$AG$1,0),FALSE)/1,0)-IFERROR(VLOOKUP($B284,'Slutlig allokering'!$B$2:$AC$462,MATCH(J$3,'Slutlig allokering'!$B$2:$AJ$2,0),FALSE)/1,0)</f>
        <v>0</v>
      </c>
      <c r="K284">
        <f>IFERROR(VLOOKUP($B284,Kraftvärmeprod!$B$1:$AH$479,MATCH(K$2,Kraftvärmeprod!$B$1:$AG$1,0),FALSE)/1,0)-IFERROR(VLOOKUP($B284,'Slutlig allokering'!$B$2:$AC$462,MATCH(K$3,'Slutlig allokering'!$B$2:$AJ$2,0),FALSE)/1,0)</f>
        <v>0</v>
      </c>
      <c r="L284">
        <f>IFERROR(VLOOKUP($B284,Kraftvärmeprod!$B$1:$AH$479,MATCH(L$2,Kraftvärmeprod!$B$1:$AG$1,0),FALSE)/1,0)-IFERROR(VLOOKUP($B284,'Slutlig allokering'!$B$2:$AC$462,MATCH(L$3,'Slutlig allokering'!$B$2:$AJ$2,0),FALSE)/1,0)</f>
        <v>0</v>
      </c>
      <c r="M284" s="143">
        <f>IFERROR(VLOOKUP($B284,Miljö!$B$1:$S$477,MATCH(M$2,Miljö!$B$1:$X$1,0),FALSE)/1,0)-IFERROR(VLOOKUP($B284,'Slutlig allokering'!$B$2:$AC$462,MATCH(M$3,'Slutlig allokering'!$B$2:$AJ$2,0),FALSE)/1,0)</f>
        <v>0</v>
      </c>
      <c r="N284">
        <f>IFERROR(VLOOKUP($B284,Kraftvärmeprod!$B$1:$AH$479,MATCH(N$2,Kraftvärmeprod!$B$1:$AG$1,0),FALSE)/1,0)-IFERROR(VLOOKUP($B284,'Slutlig allokering'!$B$2:$AC$462,MATCH(N$3,'Slutlig allokering'!$B$2:$AJ$2,0),FALSE)/1,0)</f>
        <v>0</v>
      </c>
      <c r="O284">
        <f>IFERROR(VLOOKUP($B284,Kraftvärmeprod!$B$1:$AH$479,MATCH(O$2,Kraftvärmeprod!$B$1:$AG$1,0),FALSE)/1,0)-IFERROR(VLOOKUP($B284,'Slutlig allokering'!$B$2:$AC$462,MATCH(O$3,'Slutlig allokering'!$B$2:$AJ$2,0),FALSE)/1,0)</f>
        <v>0</v>
      </c>
      <c r="P284">
        <f>IFERROR(VLOOKUP($B284,Kraftvärmeprod!$B$1:$AH$479,MATCH(P$2,Kraftvärmeprod!$B$1:$AG$1,0),FALSE)/1,0)-IFERROR(VLOOKUP($B284,'Slutlig allokering'!$B$2:$AC$462,MATCH(P$3,'Slutlig allokering'!$B$2:$AJ$2,0),FALSE)/1,0)</f>
        <v>0</v>
      </c>
      <c r="Q284">
        <f>IFERROR(VLOOKUP($B284,Kraftvärmeprod!$B$1:$AH$479,MATCH(Q$2,Kraftvärmeprod!$B$1:$AG$1,0),FALSE)/1,0)-IFERROR(VLOOKUP($B284,'Slutlig allokering'!$B$2:$AC$462,MATCH(Q$3,'Slutlig allokering'!$B$2:$AJ$2,0),FALSE)/1,0)</f>
        <v>0</v>
      </c>
      <c r="R284">
        <f>IFERROR(VLOOKUP($B284,Kraftvärmeprod!$B$1:$AH$479,MATCH(R$2,Kraftvärmeprod!$B$1:$AG$1,0),FALSE)/1,0)-IFERROR(VLOOKUP($B284,'Slutlig allokering'!$B$2:$AC$462,MATCH(R$3,'Slutlig allokering'!$B$2:$AJ$2,0),FALSE)/1,0)</f>
        <v>0</v>
      </c>
      <c r="S284">
        <f>IFERROR(VLOOKUP($B284,Kraftvärmeprod!$B$1:$AH$479,MATCH(S$2,Kraftvärmeprod!$B$1:$AG$1,0),FALSE)/1,0)-IFERROR(VLOOKUP($B284,'Slutlig allokering'!$B$2:$AC$462,MATCH(S$3,'Slutlig allokering'!$B$2:$AJ$2,0),FALSE)/1,0)</f>
        <v>0</v>
      </c>
      <c r="T284">
        <f>IFERROR(VLOOKUP($B284,Kraftvärmeprod!$B$1:$AH$479,MATCH(T$2,Kraftvärmeprod!$B$1:$AG$1,0),FALSE)/1,0)-IFERROR(VLOOKUP($B284,'Slutlig allokering'!$B$2:$AC$462,MATCH(T$3,'Slutlig allokering'!$B$2:$AJ$2,0),FALSE)/1,0)</f>
        <v>0</v>
      </c>
      <c r="U284">
        <f>IFERROR(VLOOKUP($B284,Kraftvärmeprod!$B$1:$AH$479,MATCH(U$2,Kraftvärmeprod!$B$1:$AG$1,0),FALSE)/1,0)-IFERROR(VLOOKUP($B284,'Slutlig allokering'!$B$2:$AC$462,MATCH(U$3,'Slutlig allokering'!$B$2:$AJ$2,0),FALSE)/1,0)</f>
        <v>0</v>
      </c>
      <c r="V284">
        <f>IFERROR(VLOOKUP($B284,Kraftvärmeprod!$B$1:$AH$479,MATCH(V$2,Kraftvärmeprod!$B$1:$AG$1,0),FALSE)/1,0)-IFERROR(VLOOKUP($B284,'Slutlig allokering'!$B$2:$AC$462,MATCH(V$3,'Slutlig allokering'!$B$2:$AJ$2,0),FALSE)/1,0)</f>
        <v>0</v>
      </c>
      <c r="W284">
        <f>IFERROR(VLOOKUP($B284,Kraftvärmeprod!$B$1:$AH$479,MATCH(W$2,Kraftvärmeprod!$B$1:$AG$1,0),FALSE)/1,0)-IFERROR(VLOOKUP($B284,'Slutlig allokering'!$B$2:$AC$462,MATCH(W$3,'Slutlig allokering'!$B$2:$AJ$2,0),FALSE)/1,0)</f>
        <v>0</v>
      </c>
      <c r="X284">
        <f>IFERROR(VLOOKUP($B284,Kraftvärmeprod!$B$1:$AH$479,MATCH(X$2,Kraftvärmeprod!$B$1:$AG$1,0),FALSE)/1,0)-IFERROR(VLOOKUP($B284,'Slutlig allokering'!$B$2:$AC$462,MATCH(X$3,'Slutlig allokering'!$B$2:$AJ$2,0),FALSE)/1,0)</f>
        <v>0</v>
      </c>
      <c r="Y284">
        <f>IFERROR(VLOOKUP($B284,Kraftvärmeprod!$B$1:$AH$479,MATCH(Y$2,Kraftvärmeprod!$B$1:$AG$1,0),FALSE)/1,0)-IFERROR(VLOOKUP($B284,'Slutlig allokering'!$B$2:$AC$462,MATCH(Y$3,'Slutlig allokering'!$B$2:$AJ$2,0),FALSE)/1,0)</f>
        <v>0</v>
      </c>
      <c r="Z284">
        <f>IFERROR(VLOOKUP($B284,Kraftvärmeprod!$B$1:$AH$479,MATCH(Z$2,Kraftvärmeprod!$B$1:$AG$1,0),FALSE)/1,0)-IFERROR(VLOOKUP($B284,'Slutlig allokering'!$B$2:$AC$462,MATCH(Z$3,'Slutlig allokering'!$B$2:$AJ$2,0),FALSE)/1,0)</f>
        <v>0</v>
      </c>
      <c r="AA284">
        <f>IFERROR(VLOOKUP($B284,Kraftvärmeprod!$B$1:$AH$479,MATCH(AA$2,Kraftvärmeprod!$B$1:$AG$1,0),FALSE)/1,0)-IFERROR(VLOOKUP($B284,'Slutlig allokering'!$B$2:$AC$462,MATCH(AA$3,'Slutlig allokering'!$B$2:$AJ$2,0),FALSE)/1,0)</f>
        <v>0</v>
      </c>
      <c r="AB284">
        <f>IFERROR(VLOOKUP($B284,Kraftvärmeprod!$B$1:$AH$479,MATCH(AB$2,Kraftvärmeprod!$B$1:$AG$1,0),FALSE)/1,0)-IFERROR(VLOOKUP($B284,'Slutlig allokering'!$B$2:$AC$462,MATCH(AB$3,'Slutlig allokering'!$B$2:$AJ$2,0),FALSE)/1,0)</f>
        <v>0</v>
      </c>
      <c r="AE284">
        <f t="shared" si="8"/>
        <v>0</v>
      </c>
      <c r="AG284">
        <f>IFERROR(VLOOKUP(B284,'Slutlig allokering'!$B$2:$AJ$462,MATCH("Summa justerad allokerad tillförd energi (utan hjälpel och rökgaskondensering):",'Slutlig allokering'!$B$2:$AK$2,0),FALSE)/1,"")</f>
        <v>0</v>
      </c>
      <c r="AI284" s="55" t="str">
        <f>IFERROR(1-VLOOKUP(B284,'Slutlig allokering'!$B$2:$AJ$462,MATCH("Andel av bränsle i kvv som allokerats till värme, exklusive rökgaskondensering och hjälpel",'Slutlig allokering'!$B$2:$AK$2,0),FALSE),"")</f>
        <v/>
      </c>
      <c r="AK284" s="55" t="str">
        <f t="shared" si="9"/>
        <v/>
      </c>
    </row>
    <row r="285" spans="1:37" x14ac:dyDescent="0.25">
      <c r="A285" s="28" t="s">
        <v>371</v>
      </c>
      <c r="B285" s="28" t="s">
        <v>385</v>
      </c>
      <c r="C285" t="str">
        <f>IFERROR(VLOOKUP($B285,Kraftvärmeprod!$B$1:$AH$479,MATCH(C$3,Kraftvärmeprod!$B$1:$AG$1,0),FALSE)/1,"")</f>
        <v/>
      </c>
      <c r="D285" t="str">
        <f>IFERROR(VLOOKUP($B285,Kraftvärmeprod!$B$1:$AH$479,MATCH(D$3,Kraftvärmeprod!$B$1:$AG$1,0),FALSE)/1,"")</f>
        <v/>
      </c>
      <c r="E285">
        <f>IFERROR(VLOOKUP($B285,Kraftvärmeprod!$B$1:$AH$479,MATCH(E$2,Kraftvärmeprod!$B$1:$AG$1,0),FALSE)/1,0)-IFERROR(VLOOKUP($B285,'Slutlig allokering'!$B$2:$AC$462,MATCH(E$3,'Slutlig allokering'!$B$2:$AJ$2,0),FALSE)/1,0)</f>
        <v>0</v>
      </c>
      <c r="F285">
        <f>IFERROR(VLOOKUP($B285,Kraftvärmeprod!$B$1:$AH$479,MATCH(F$2,Kraftvärmeprod!$B$1:$AG$1,0),FALSE)/1,0)-IFERROR(VLOOKUP($B285,'Slutlig allokering'!$B$2:$AC$462,MATCH(F$3,'Slutlig allokering'!$B$2:$AJ$2,0),FALSE)/1,0)</f>
        <v>0</v>
      </c>
      <c r="G285">
        <f>IFERROR(VLOOKUP($B285,Kraftvärmeprod!$B$1:$AH$479,MATCH(G$2,Kraftvärmeprod!$B$1:$AG$1,0),FALSE)/1,0)-IFERROR(VLOOKUP($B285,'Slutlig allokering'!$B$2:$AC$462,MATCH(G$3,'Slutlig allokering'!$B$2:$AJ$2,0),FALSE)/1,0)</f>
        <v>0</v>
      </c>
      <c r="H285">
        <f>IFERROR(VLOOKUP($B285,Kraftvärmeprod!$B$1:$AH$479,MATCH(H$2,Kraftvärmeprod!$B$1:$AG$1,0),FALSE)/1,0)-IFERROR(VLOOKUP($B285,'Slutlig allokering'!$B$2:$AC$462,MATCH(H$3,'Slutlig allokering'!$B$2:$AJ$2,0),FALSE)/1,0)</f>
        <v>0</v>
      </c>
      <c r="I285">
        <f>IFERROR(VLOOKUP($B285,Kraftvärmeprod!$B$1:$AH$479,MATCH(I$2,Kraftvärmeprod!$B$1:$AG$1,0),FALSE)/1,0)-IFERROR(VLOOKUP($B285,'Slutlig allokering'!$B$2:$AC$462,MATCH(I$3,'Slutlig allokering'!$B$2:$AJ$2,0),FALSE)/1,0)</f>
        <v>0</v>
      </c>
      <c r="J285">
        <f>IFERROR(VLOOKUP($B285,Kraftvärmeprod!$B$1:$AH$479,MATCH(J$2,Kraftvärmeprod!$B$1:$AG$1,0),FALSE)/1,0)-IFERROR(VLOOKUP($B285,'Slutlig allokering'!$B$2:$AC$462,MATCH(J$3,'Slutlig allokering'!$B$2:$AJ$2,0),FALSE)/1,0)</f>
        <v>0</v>
      </c>
      <c r="K285">
        <f>IFERROR(VLOOKUP($B285,Kraftvärmeprod!$B$1:$AH$479,MATCH(K$2,Kraftvärmeprod!$B$1:$AG$1,0),FALSE)/1,0)-IFERROR(VLOOKUP($B285,'Slutlig allokering'!$B$2:$AC$462,MATCH(K$3,'Slutlig allokering'!$B$2:$AJ$2,0),FALSE)/1,0)</f>
        <v>0</v>
      </c>
      <c r="L285">
        <f>IFERROR(VLOOKUP($B285,Kraftvärmeprod!$B$1:$AH$479,MATCH(L$2,Kraftvärmeprod!$B$1:$AG$1,0),FALSE)/1,0)-IFERROR(VLOOKUP($B285,'Slutlig allokering'!$B$2:$AC$462,MATCH(L$3,'Slutlig allokering'!$B$2:$AJ$2,0),FALSE)/1,0)</f>
        <v>0</v>
      </c>
      <c r="M285" s="143">
        <f>IFERROR(VLOOKUP($B285,Miljö!$B$1:$S$477,MATCH(M$2,Miljö!$B$1:$X$1,0),FALSE)/1,0)-IFERROR(VLOOKUP($B285,'Slutlig allokering'!$B$2:$AC$462,MATCH(M$3,'Slutlig allokering'!$B$2:$AJ$2,0),FALSE)/1,0)</f>
        <v>0</v>
      </c>
      <c r="N285">
        <f>IFERROR(VLOOKUP($B285,Kraftvärmeprod!$B$1:$AH$479,MATCH(N$2,Kraftvärmeprod!$B$1:$AG$1,0),FALSE)/1,0)-IFERROR(VLOOKUP($B285,'Slutlig allokering'!$B$2:$AC$462,MATCH(N$3,'Slutlig allokering'!$B$2:$AJ$2,0),FALSE)/1,0)</f>
        <v>0</v>
      </c>
      <c r="O285">
        <f>IFERROR(VLOOKUP($B285,Kraftvärmeprod!$B$1:$AH$479,MATCH(O$2,Kraftvärmeprod!$B$1:$AG$1,0),FALSE)/1,0)-IFERROR(VLOOKUP($B285,'Slutlig allokering'!$B$2:$AC$462,MATCH(O$3,'Slutlig allokering'!$B$2:$AJ$2,0),FALSE)/1,0)</f>
        <v>0</v>
      </c>
      <c r="P285">
        <f>IFERROR(VLOOKUP($B285,Kraftvärmeprod!$B$1:$AH$479,MATCH(P$2,Kraftvärmeprod!$B$1:$AG$1,0),FALSE)/1,0)-IFERROR(VLOOKUP($B285,'Slutlig allokering'!$B$2:$AC$462,MATCH(P$3,'Slutlig allokering'!$B$2:$AJ$2,0),FALSE)/1,0)</f>
        <v>0</v>
      </c>
      <c r="Q285">
        <f>IFERROR(VLOOKUP($B285,Kraftvärmeprod!$B$1:$AH$479,MATCH(Q$2,Kraftvärmeprod!$B$1:$AG$1,0),FALSE)/1,0)-IFERROR(VLOOKUP($B285,'Slutlig allokering'!$B$2:$AC$462,MATCH(Q$3,'Slutlig allokering'!$B$2:$AJ$2,0),FALSE)/1,0)</f>
        <v>0</v>
      </c>
      <c r="R285">
        <f>IFERROR(VLOOKUP($B285,Kraftvärmeprod!$B$1:$AH$479,MATCH(R$2,Kraftvärmeprod!$B$1:$AG$1,0),FALSE)/1,0)-IFERROR(VLOOKUP($B285,'Slutlig allokering'!$B$2:$AC$462,MATCH(R$3,'Slutlig allokering'!$B$2:$AJ$2,0),FALSE)/1,0)</f>
        <v>0</v>
      </c>
      <c r="S285">
        <f>IFERROR(VLOOKUP($B285,Kraftvärmeprod!$B$1:$AH$479,MATCH(S$2,Kraftvärmeprod!$B$1:$AG$1,0),FALSE)/1,0)-IFERROR(VLOOKUP($B285,'Slutlig allokering'!$B$2:$AC$462,MATCH(S$3,'Slutlig allokering'!$B$2:$AJ$2,0),FALSE)/1,0)</f>
        <v>0</v>
      </c>
      <c r="T285">
        <f>IFERROR(VLOOKUP($B285,Kraftvärmeprod!$B$1:$AH$479,MATCH(T$2,Kraftvärmeprod!$B$1:$AG$1,0),FALSE)/1,0)-IFERROR(VLOOKUP($B285,'Slutlig allokering'!$B$2:$AC$462,MATCH(T$3,'Slutlig allokering'!$B$2:$AJ$2,0),FALSE)/1,0)</f>
        <v>0</v>
      </c>
      <c r="U285">
        <f>IFERROR(VLOOKUP($B285,Kraftvärmeprod!$B$1:$AH$479,MATCH(U$2,Kraftvärmeprod!$B$1:$AG$1,0),FALSE)/1,0)-IFERROR(VLOOKUP($B285,'Slutlig allokering'!$B$2:$AC$462,MATCH(U$3,'Slutlig allokering'!$B$2:$AJ$2,0),FALSE)/1,0)</f>
        <v>0</v>
      </c>
      <c r="V285">
        <f>IFERROR(VLOOKUP($B285,Kraftvärmeprod!$B$1:$AH$479,MATCH(V$2,Kraftvärmeprod!$B$1:$AG$1,0),FALSE)/1,0)-IFERROR(VLOOKUP($B285,'Slutlig allokering'!$B$2:$AC$462,MATCH(V$3,'Slutlig allokering'!$B$2:$AJ$2,0),FALSE)/1,0)</f>
        <v>0</v>
      </c>
      <c r="W285">
        <f>IFERROR(VLOOKUP($B285,Kraftvärmeprod!$B$1:$AH$479,MATCH(W$2,Kraftvärmeprod!$B$1:$AG$1,0),FALSE)/1,0)-IFERROR(VLOOKUP($B285,'Slutlig allokering'!$B$2:$AC$462,MATCH(W$3,'Slutlig allokering'!$B$2:$AJ$2,0),FALSE)/1,0)</f>
        <v>0</v>
      </c>
      <c r="X285">
        <f>IFERROR(VLOOKUP($B285,Kraftvärmeprod!$B$1:$AH$479,MATCH(X$2,Kraftvärmeprod!$B$1:$AG$1,0),FALSE)/1,0)-IFERROR(VLOOKUP($B285,'Slutlig allokering'!$B$2:$AC$462,MATCH(X$3,'Slutlig allokering'!$B$2:$AJ$2,0),FALSE)/1,0)</f>
        <v>0</v>
      </c>
      <c r="Y285">
        <f>IFERROR(VLOOKUP($B285,Kraftvärmeprod!$B$1:$AH$479,MATCH(Y$2,Kraftvärmeprod!$B$1:$AG$1,0),FALSE)/1,0)-IFERROR(VLOOKUP($B285,'Slutlig allokering'!$B$2:$AC$462,MATCH(Y$3,'Slutlig allokering'!$B$2:$AJ$2,0),FALSE)/1,0)</f>
        <v>0</v>
      </c>
      <c r="Z285">
        <f>IFERROR(VLOOKUP($B285,Kraftvärmeprod!$B$1:$AH$479,MATCH(Z$2,Kraftvärmeprod!$B$1:$AG$1,0),FALSE)/1,0)-IFERROR(VLOOKUP($B285,'Slutlig allokering'!$B$2:$AC$462,MATCH(Z$3,'Slutlig allokering'!$B$2:$AJ$2,0),FALSE)/1,0)</f>
        <v>0</v>
      </c>
      <c r="AA285">
        <f>IFERROR(VLOOKUP($B285,Kraftvärmeprod!$B$1:$AH$479,MATCH(AA$2,Kraftvärmeprod!$B$1:$AG$1,0),FALSE)/1,0)-IFERROR(VLOOKUP($B285,'Slutlig allokering'!$B$2:$AC$462,MATCH(AA$3,'Slutlig allokering'!$B$2:$AJ$2,0),FALSE)/1,0)</f>
        <v>0</v>
      </c>
      <c r="AB285">
        <f>IFERROR(VLOOKUP($B285,Kraftvärmeprod!$B$1:$AH$479,MATCH(AB$2,Kraftvärmeprod!$B$1:$AG$1,0),FALSE)/1,0)-IFERROR(VLOOKUP($B285,'Slutlig allokering'!$B$2:$AC$462,MATCH(AB$3,'Slutlig allokering'!$B$2:$AJ$2,0),FALSE)/1,0)</f>
        <v>0</v>
      </c>
      <c r="AE285">
        <f t="shared" si="8"/>
        <v>0</v>
      </c>
      <c r="AG285">
        <f>IFERROR(VLOOKUP(B285,'Slutlig allokering'!$B$2:$AJ$462,MATCH("Summa justerad allokerad tillförd energi (utan hjälpel och rökgaskondensering):",'Slutlig allokering'!$B$2:$AK$2,0),FALSE)/1,"")</f>
        <v>0</v>
      </c>
      <c r="AI285" s="55" t="str">
        <f>IFERROR(1-VLOOKUP(B285,'Slutlig allokering'!$B$2:$AJ$462,MATCH("Andel av bränsle i kvv som allokerats till värme, exklusive rökgaskondensering och hjälpel",'Slutlig allokering'!$B$2:$AK$2,0),FALSE),"")</f>
        <v/>
      </c>
      <c r="AK285" s="55" t="str">
        <f t="shared" si="9"/>
        <v/>
      </c>
    </row>
    <row r="286" spans="1:37" x14ac:dyDescent="0.25">
      <c r="A286" s="28" t="s">
        <v>371</v>
      </c>
      <c r="B286" s="28" t="s">
        <v>386</v>
      </c>
      <c r="C286" t="str">
        <f>IFERROR(VLOOKUP($B286,Kraftvärmeprod!$B$1:$AH$479,MATCH(C$3,Kraftvärmeprod!$B$1:$AG$1,0),FALSE)/1,"")</f>
        <v/>
      </c>
      <c r="D286" t="str">
        <f>IFERROR(VLOOKUP($B286,Kraftvärmeprod!$B$1:$AH$479,MATCH(D$3,Kraftvärmeprod!$B$1:$AG$1,0),FALSE)/1,"")</f>
        <v/>
      </c>
      <c r="E286">
        <f>IFERROR(VLOOKUP($B286,Kraftvärmeprod!$B$1:$AH$479,MATCH(E$2,Kraftvärmeprod!$B$1:$AG$1,0),FALSE)/1,0)-IFERROR(VLOOKUP($B286,'Slutlig allokering'!$B$2:$AC$462,MATCH(E$3,'Slutlig allokering'!$B$2:$AJ$2,0),FALSE)/1,0)</f>
        <v>0</v>
      </c>
      <c r="F286">
        <f>IFERROR(VLOOKUP($B286,Kraftvärmeprod!$B$1:$AH$479,MATCH(F$2,Kraftvärmeprod!$B$1:$AG$1,0),FALSE)/1,0)-IFERROR(VLOOKUP($B286,'Slutlig allokering'!$B$2:$AC$462,MATCH(F$3,'Slutlig allokering'!$B$2:$AJ$2,0),FALSE)/1,0)</f>
        <v>0</v>
      </c>
      <c r="G286">
        <f>IFERROR(VLOOKUP($B286,Kraftvärmeprod!$B$1:$AH$479,MATCH(G$2,Kraftvärmeprod!$B$1:$AG$1,0),FALSE)/1,0)-IFERROR(VLOOKUP($B286,'Slutlig allokering'!$B$2:$AC$462,MATCH(G$3,'Slutlig allokering'!$B$2:$AJ$2,0),FALSE)/1,0)</f>
        <v>0</v>
      </c>
      <c r="H286">
        <f>IFERROR(VLOOKUP($B286,Kraftvärmeprod!$B$1:$AH$479,MATCH(H$2,Kraftvärmeprod!$B$1:$AG$1,0),FALSE)/1,0)-IFERROR(VLOOKUP($B286,'Slutlig allokering'!$B$2:$AC$462,MATCH(H$3,'Slutlig allokering'!$B$2:$AJ$2,0),FALSE)/1,0)</f>
        <v>0</v>
      </c>
      <c r="I286">
        <f>IFERROR(VLOOKUP($B286,Kraftvärmeprod!$B$1:$AH$479,MATCH(I$2,Kraftvärmeprod!$B$1:$AG$1,0),FALSE)/1,0)-IFERROR(VLOOKUP($B286,'Slutlig allokering'!$B$2:$AC$462,MATCH(I$3,'Slutlig allokering'!$B$2:$AJ$2,0),FALSE)/1,0)</f>
        <v>0</v>
      </c>
      <c r="J286">
        <f>IFERROR(VLOOKUP($B286,Kraftvärmeprod!$B$1:$AH$479,MATCH(J$2,Kraftvärmeprod!$B$1:$AG$1,0),FALSE)/1,0)-IFERROR(VLOOKUP($B286,'Slutlig allokering'!$B$2:$AC$462,MATCH(J$3,'Slutlig allokering'!$B$2:$AJ$2,0),FALSE)/1,0)</f>
        <v>0</v>
      </c>
      <c r="K286">
        <f>IFERROR(VLOOKUP($B286,Kraftvärmeprod!$B$1:$AH$479,MATCH(K$2,Kraftvärmeprod!$B$1:$AG$1,0),FALSE)/1,0)-IFERROR(VLOOKUP($B286,'Slutlig allokering'!$B$2:$AC$462,MATCH(K$3,'Slutlig allokering'!$B$2:$AJ$2,0),FALSE)/1,0)</f>
        <v>0</v>
      </c>
      <c r="L286">
        <f>IFERROR(VLOOKUP($B286,Kraftvärmeprod!$B$1:$AH$479,MATCH(L$2,Kraftvärmeprod!$B$1:$AG$1,0),FALSE)/1,0)-IFERROR(VLOOKUP($B286,'Slutlig allokering'!$B$2:$AC$462,MATCH(L$3,'Slutlig allokering'!$B$2:$AJ$2,0),FALSE)/1,0)</f>
        <v>0</v>
      </c>
      <c r="M286" s="143">
        <f>IFERROR(VLOOKUP($B286,Miljö!$B$1:$S$477,MATCH(M$2,Miljö!$B$1:$X$1,0),FALSE)/1,0)-IFERROR(VLOOKUP($B286,'Slutlig allokering'!$B$2:$AC$462,MATCH(M$3,'Slutlig allokering'!$B$2:$AJ$2,0),FALSE)/1,0)</f>
        <v>0</v>
      </c>
      <c r="N286">
        <f>IFERROR(VLOOKUP($B286,Kraftvärmeprod!$B$1:$AH$479,MATCH(N$2,Kraftvärmeprod!$B$1:$AG$1,0),FALSE)/1,0)-IFERROR(VLOOKUP($B286,'Slutlig allokering'!$B$2:$AC$462,MATCH(N$3,'Slutlig allokering'!$B$2:$AJ$2,0),FALSE)/1,0)</f>
        <v>0</v>
      </c>
      <c r="O286">
        <f>IFERROR(VLOOKUP($B286,Kraftvärmeprod!$B$1:$AH$479,MATCH(O$2,Kraftvärmeprod!$B$1:$AG$1,0),FALSE)/1,0)-IFERROR(VLOOKUP($B286,'Slutlig allokering'!$B$2:$AC$462,MATCH(O$3,'Slutlig allokering'!$B$2:$AJ$2,0),FALSE)/1,0)</f>
        <v>0</v>
      </c>
      <c r="P286">
        <f>IFERROR(VLOOKUP($B286,Kraftvärmeprod!$B$1:$AH$479,MATCH(P$2,Kraftvärmeprod!$B$1:$AG$1,0),FALSE)/1,0)-IFERROR(VLOOKUP($B286,'Slutlig allokering'!$B$2:$AC$462,MATCH(P$3,'Slutlig allokering'!$B$2:$AJ$2,0),FALSE)/1,0)</f>
        <v>0</v>
      </c>
      <c r="Q286">
        <f>IFERROR(VLOOKUP($B286,Kraftvärmeprod!$B$1:$AH$479,MATCH(Q$2,Kraftvärmeprod!$B$1:$AG$1,0),FALSE)/1,0)-IFERROR(VLOOKUP($B286,'Slutlig allokering'!$B$2:$AC$462,MATCH(Q$3,'Slutlig allokering'!$B$2:$AJ$2,0),FALSE)/1,0)</f>
        <v>0</v>
      </c>
      <c r="R286">
        <f>IFERROR(VLOOKUP($B286,Kraftvärmeprod!$B$1:$AH$479,MATCH(R$2,Kraftvärmeprod!$B$1:$AG$1,0),FALSE)/1,0)-IFERROR(VLOOKUP($B286,'Slutlig allokering'!$B$2:$AC$462,MATCH(R$3,'Slutlig allokering'!$B$2:$AJ$2,0),FALSE)/1,0)</f>
        <v>0</v>
      </c>
      <c r="S286">
        <f>IFERROR(VLOOKUP($B286,Kraftvärmeprod!$B$1:$AH$479,MATCH(S$2,Kraftvärmeprod!$B$1:$AG$1,0),FALSE)/1,0)-IFERROR(VLOOKUP($B286,'Slutlig allokering'!$B$2:$AC$462,MATCH(S$3,'Slutlig allokering'!$B$2:$AJ$2,0),FALSE)/1,0)</f>
        <v>0</v>
      </c>
      <c r="T286">
        <f>IFERROR(VLOOKUP($B286,Kraftvärmeprod!$B$1:$AH$479,MATCH(T$2,Kraftvärmeprod!$B$1:$AG$1,0),FALSE)/1,0)-IFERROR(VLOOKUP($B286,'Slutlig allokering'!$B$2:$AC$462,MATCH(T$3,'Slutlig allokering'!$B$2:$AJ$2,0),FALSE)/1,0)</f>
        <v>0</v>
      </c>
      <c r="U286">
        <f>IFERROR(VLOOKUP($B286,Kraftvärmeprod!$B$1:$AH$479,MATCH(U$2,Kraftvärmeprod!$B$1:$AG$1,0),FALSE)/1,0)-IFERROR(VLOOKUP($B286,'Slutlig allokering'!$B$2:$AC$462,MATCH(U$3,'Slutlig allokering'!$B$2:$AJ$2,0),FALSE)/1,0)</f>
        <v>0</v>
      </c>
      <c r="V286">
        <f>IFERROR(VLOOKUP($B286,Kraftvärmeprod!$B$1:$AH$479,MATCH(V$2,Kraftvärmeprod!$B$1:$AG$1,0),FALSE)/1,0)-IFERROR(VLOOKUP($B286,'Slutlig allokering'!$B$2:$AC$462,MATCH(V$3,'Slutlig allokering'!$B$2:$AJ$2,0),FALSE)/1,0)</f>
        <v>0</v>
      </c>
      <c r="W286">
        <f>IFERROR(VLOOKUP($B286,Kraftvärmeprod!$B$1:$AH$479,MATCH(W$2,Kraftvärmeprod!$B$1:$AG$1,0),FALSE)/1,0)-IFERROR(VLOOKUP($B286,'Slutlig allokering'!$B$2:$AC$462,MATCH(W$3,'Slutlig allokering'!$B$2:$AJ$2,0),FALSE)/1,0)</f>
        <v>0</v>
      </c>
      <c r="X286">
        <f>IFERROR(VLOOKUP($B286,Kraftvärmeprod!$B$1:$AH$479,MATCH(X$2,Kraftvärmeprod!$B$1:$AG$1,0),FALSE)/1,0)-IFERROR(VLOOKUP($B286,'Slutlig allokering'!$B$2:$AC$462,MATCH(X$3,'Slutlig allokering'!$B$2:$AJ$2,0),FALSE)/1,0)</f>
        <v>0</v>
      </c>
      <c r="Y286">
        <f>IFERROR(VLOOKUP($B286,Kraftvärmeprod!$B$1:$AH$479,MATCH(Y$2,Kraftvärmeprod!$B$1:$AG$1,0),FALSE)/1,0)-IFERROR(VLOOKUP($B286,'Slutlig allokering'!$B$2:$AC$462,MATCH(Y$3,'Slutlig allokering'!$B$2:$AJ$2,0),FALSE)/1,0)</f>
        <v>0</v>
      </c>
      <c r="Z286">
        <f>IFERROR(VLOOKUP($B286,Kraftvärmeprod!$B$1:$AH$479,MATCH(Z$2,Kraftvärmeprod!$B$1:$AG$1,0),FALSE)/1,0)-IFERROR(VLOOKUP($B286,'Slutlig allokering'!$B$2:$AC$462,MATCH(Z$3,'Slutlig allokering'!$B$2:$AJ$2,0),FALSE)/1,0)</f>
        <v>0</v>
      </c>
      <c r="AA286">
        <f>IFERROR(VLOOKUP($B286,Kraftvärmeprod!$B$1:$AH$479,MATCH(AA$2,Kraftvärmeprod!$B$1:$AG$1,0),FALSE)/1,0)-IFERROR(VLOOKUP($B286,'Slutlig allokering'!$B$2:$AC$462,MATCH(AA$3,'Slutlig allokering'!$B$2:$AJ$2,0),FALSE)/1,0)</f>
        <v>0</v>
      </c>
      <c r="AB286">
        <f>IFERROR(VLOOKUP($B286,Kraftvärmeprod!$B$1:$AH$479,MATCH(AB$2,Kraftvärmeprod!$B$1:$AG$1,0),FALSE)/1,0)-IFERROR(VLOOKUP($B286,'Slutlig allokering'!$B$2:$AC$462,MATCH(AB$3,'Slutlig allokering'!$B$2:$AJ$2,0),FALSE)/1,0)</f>
        <v>0</v>
      </c>
      <c r="AE286">
        <f t="shared" si="8"/>
        <v>0</v>
      </c>
      <c r="AG286">
        <f>IFERROR(VLOOKUP(B286,'Slutlig allokering'!$B$2:$AJ$462,MATCH("Summa justerad allokerad tillförd energi (utan hjälpel och rökgaskondensering):",'Slutlig allokering'!$B$2:$AK$2,0),FALSE)/1,"")</f>
        <v>0</v>
      </c>
      <c r="AI286" s="55" t="str">
        <f>IFERROR(1-VLOOKUP(B286,'Slutlig allokering'!$B$2:$AJ$462,MATCH("Andel av bränsle i kvv som allokerats till värme, exklusive rökgaskondensering och hjälpel",'Slutlig allokering'!$B$2:$AK$2,0),FALSE),"")</f>
        <v/>
      </c>
      <c r="AK286" s="55" t="str">
        <f t="shared" si="9"/>
        <v/>
      </c>
    </row>
    <row r="287" spans="1:37" x14ac:dyDescent="0.25">
      <c r="A287" s="28" t="s">
        <v>371</v>
      </c>
      <c r="B287" s="28" t="s">
        <v>387</v>
      </c>
      <c r="C287" t="str">
        <f>IFERROR(VLOOKUP($B287,Kraftvärmeprod!$B$1:$AH$479,MATCH(C$3,Kraftvärmeprod!$B$1:$AG$1,0),FALSE)/1,"")</f>
        <v/>
      </c>
      <c r="D287" t="str">
        <f>IFERROR(VLOOKUP($B287,Kraftvärmeprod!$B$1:$AH$479,MATCH(D$3,Kraftvärmeprod!$B$1:$AG$1,0),FALSE)/1,"")</f>
        <v/>
      </c>
      <c r="E287">
        <f>IFERROR(VLOOKUP($B287,Kraftvärmeprod!$B$1:$AH$479,MATCH(E$2,Kraftvärmeprod!$B$1:$AG$1,0),FALSE)/1,0)-IFERROR(VLOOKUP($B287,'Slutlig allokering'!$B$2:$AC$462,MATCH(E$3,'Slutlig allokering'!$B$2:$AJ$2,0),FALSE)/1,0)</f>
        <v>0</v>
      </c>
      <c r="F287">
        <f>IFERROR(VLOOKUP($B287,Kraftvärmeprod!$B$1:$AH$479,MATCH(F$2,Kraftvärmeprod!$B$1:$AG$1,0),FALSE)/1,0)-IFERROR(VLOOKUP($B287,'Slutlig allokering'!$B$2:$AC$462,MATCH(F$3,'Slutlig allokering'!$B$2:$AJ$2,0),FALSE)/1,0)</f>
        <v>0</v>
      </c>
      <c r="G287">
        <f>IFERROR(VLOOKUP($B287,Kraftvärmeprod!$B$1:$AH$479,MATCH(G$2,Kraftvärmeprod!$B$1:$AG$1,0),FALSE)/1,0)-IFERROR(VLOOKUP($B287,'Slutlig allokering'!$B$2:$AC$462,MATCH(G$3,'Slutlig allokering'!$B$2:$AJ$2,0),FALSE)/1,0)</f>
        <v>0</v>
      </c>
      <c r="H287">
        <f>IFERROR(VLOOKUP($B287,Kraftvärmeprod!$B$1:$AH$479,MATCH(H$2,Kraftvärmeprod!$B$1:$AG$1,0),FALSE)/1,0)-IFERROR(VLOOKUP($B287,'Slutlig allokering'!$B$2:$AC$462,MATCH(H$3,'Slutlig allokering'!$B$2:$AJ$2,0),FALSE)/1,0)</f>
        <v>0</v>
      </c>
      <c r="I287">
        <f>IFERROR(VLOOKUP($B287,Kraftvärmeprod!$B$1:$AH$479,MATCH(I$2,Kraftvärmeprod!$B$1:$AG$1,0),FALSE)/1,0)-IFERROR(VLOOKUP($B287,'Slutlig allokering'!$B$2:$AC$462,MATCH(I$3,'Slutlig allokering'!$B$2:$AJ$2,0),FALSE)/1,0)</f>
        <v>0</v>
      </c>
      <c r="J287">
        <f>IFERROR(VLOOKUP($B287,Kraftvärmeprod!$B$1:$AH$479,MATCH(J$2,Kraftvärmeprod!$B$1:$AG$1,0),FALSE)/1,0)-IFERROR(VLOOKUP($B287,'Slutlig allokering'!$B$2:$AC$462,MATCH(J$3,'Slutlig allokering'!$B$2:$AJ$2,0),FALSE)/1,0)</f>
        <v>0</v>
      </c>
      <c r="K287">
        <f>IFERROR(VLOOKUP($B287,Kraftvärmeprod!$B$1:$AH$479,MATCH(K$2,Kraftvärmeprod!$B$1:$AG$1,0),FALSE)/1,0)-IFERROR(VLOOKUP($B287,'Slutlig allokering'!$B$2:$AC$462,MATCH(K$3,'Slutlig allokering'!$B$2:$AJ$2,0),FALSE)/1,0)</f>
        <v>0</v>
      </c>
      <c r="L287">
        <f>IFERROR(VLOOKUP($B287,Kraftvärmeprod!$B$1:$AH$479,MATCH(L$2,Kraftvärmeprod!$B$1:$AG$1,0),FALSE)/1,0)-IFERROR(VLOOKUP($B287,'Slutlig allokering'!$B$2:$AC$462,MATCH(L$3,'Slutlig allokering'!$B$2:$AJ$2,0),FALSE)/1,0)</f>
        <v>0</v>
      </c>
      <c r="M287" s="143">
        <f>IFERROR(VLOOKUP($B287,Miljö!$B$1:$S$477,MATCH(M$2,Miljö!$B$1:$X$1,0),FALSE)/1,0)-IFERROR(VLOOKUP($B287,'Slutlig allokering'!$B$2:$AC$462,MATCH(M$3,'Slutlig allokering'!$B$2:$AJ$2,0),FALSE)/1,0)</f>
        <v>0</v>
      </c>
      <c r="N287">
        <f>IFERROR(VLOOKUP($B287,Kraftvärmeprod!$B$1:$AH$479,MATCH(N$2,Kraftvärmeprod!$B$1:$AG$1,0),FALSE)/1,0)-IFERROR(VLOOKUP($B287,'Slutlig allokering'!$B$2:$AC$462,MATCH(N$3,'Slutlig allokering'!$B$2:$AJ$2,0),FALSE)/1,0)</f>
        <v>0</v>
      </c>
      <c r="O287">
        <f>IFERROR(VLOOKUP($B287,Kraftvärmeprod!$B$1:$AH$479,MATCH(O$2,Kraftvärmeprod!$B$1:$AG$1,0),FALSE)/1,0)-IFERROR(VLOOKUP($B287,'Slutlig allokering'!$B$2:$AC$462,MATCH(O$3,'Slutlig allokering'!$B$2:$AJ$2,0),FALSE)/1,0)</f>
        <v>0</v>
      </c>
      <c r="P287">
        <f>IFERROR(VLOOKUP($B287,Kraftvärmeprod!$B$1:$AH$479,MATCH(P$2,Kraftvärmeprod!$B$1:$AG$1,0),FALSE)/1,0)-IFERROR(VLOOKUP($B287,'Slutlig allokering'!$B$2:$AC$462,MATCH(P$3,'Slutlig allokering'!$B$2:$AJ$2,0),FALSE)/1,0)</f>
        <v>0</v>
      </c>
      <c r="Q287">
        <f>IFERROR(VLOOKUP($B287,Kraftvärmeprod!$B$1:$AH$479,MATCH(Q$2,Kraftvärmeprod!$B$1:$AG$1,0),FALSE)/1,0)-IFERROR(VLOOKUP($B287,'Slutlig allokering'!$B$2:$AC$462,MATCH(Q$3,'Slutlig allokering'!$B$2:$AJ$2,0),FALSE)/1,0)</f>
        <v>0</v>
      </c>
      <c r="R287">
        <f>IFERROR(VLOOKUP($B287,Kraftvärmeprod!$B$1:$AH$479,MATCH(R$2,Kraftvärmeprod!$B$1:$AG$1,0),FALSE)/1,0)-IFERROR(VLOOKUP($B287,'Slutlig allokering'!$B$2:$AC$462,MATCH(R$3,'Slutlig allokering'!$B$2:$AJ$2,0),FALSE)/1,0)</f>
        <v>0</v>
      </c>
      <c r="S287">
        <f>IFERROR(VLOOKUP($B287,Kraftvärmeprod!$B$1:$AH$479,MATCH(S$2,Kraftvärmeprod!$B$1:$AG$1,0),FALSE)/1,0)-IFERROR(VLOOKUP($B287,'Slutlig allokering'!$B$2:$AC$462,MATCH(S$3,'Slutlig allokering'!$B$2:$AJ$2,0),FALSE)/1,0)</f>
        <v>0</v>
      </c>
      <c r="T287">
        <f>IFERROR(VLOOKUP($B287,Kraftvärmeprod!$B$1:$AH$479,MATCH(T$2,Kraftvärmeprod!$B$1:$AG$1,0),FALSE)/1,0)-IFERROR(VLOOKUP($B287,'Slutlig allokering'!$B$2:$AC$462,MATCH(T$3,'Slutlig allokering'!$B$2:$AJ$2,0),FALSE)/1,0)</f>
        <v>0</v>
      </c>
      <c r="U287">
        <f>IFERROR(VLOOKUP($B287,Kraftvärmeprod!$B$1:$AH$479,MATCH(U$2,Kraftvärmeprod!$B$1:$AG$1,0),FALSE)/1,0)-IFERROR(VLOOKUP($B287,'Slutlig allokering'!$B$2:$AC$462,MATCH(U$3,'Slutlig allokering'!$B$2:$AJ$2,0),FALSE)/1,0)</f>
        <v>0</v>
      </c>
      <c r="V287">
        <f>IFERROR(VLOOKUP($B287,Kraftvärmeprod!$B$1:$AH$479,MATCH(V$2,Kraftvärmeprod!$B$1:$AG$1,0),FALSE)/1,0)-IFERROR(VLOOKUP($B287,'Slutlig allokering'!$B$2:$AC$462,MATCH(V$3,'Slutlig allokering'!$B$2:$AJ$2,0),FALSE)/1,0)</f>
        <v>0</v>
      </c>
      <c r="W287">
        <f>IFERROR(VLOOKUP($B287,Kraftvärmeprod!$B$1:$AH$479,MATCH(W$2,Kraftvärmeprod!$B$1:$AG$1,0),FALSE)/1,0)-IFERROR(VLOOKUP($B287,'Slutlig allokering'!$B$2:$AC$462,MATCH(W$3,'Slutlig allokering'!$B$2:$AJ$2,0),FALSE)/1,0)</f>
        <v>0</v>
      </c>
      <c r="X287">
        <f>IFERROR(VLOOKUP($B287,Kraftvärmeprod!$B$1:$AH$479,MATCH(X$2,Kraftvärmeprod!$B$1:$AG$1,0),FALSE)/1,0)-IFERROR(VLOOKUP($B287,'Slutlig allokering'!$B$2:$AC$462,MATCH(X$3,'Slutlig allokering'!$B$2:$AJ$2,0),FALSE)/1,0)</f>
        <v>0</v>
      </c>
      <c r="Y287">
        <f>IFERROR(VLOOKUP($B287,Kraftvärmeprod!$B$1:$AH$479,MATCH(Y$2,Kraftvärmeprod!$B$1:$AG$1,0),FALSE)/1,0)-IFERROR(VLOOKUP($B287,'Slutlig allokering'!$B$2:$AC$462,MATCH(Y$3,'Slutlig allokering'!$B$2:$AJ$2,0),FALSE)/1,0)</f>
        <v>0</v>
      </c>
      <c r="Z287">
        <f>IFERROR(VLOOKUP($B287,Kraftvärmeprod!$B$1:$AH$479,MATCH(Z$2,Kraftvärmeprod!$B$1:$AG$1,0),FALSE)/1,0)-IFERROR(VLOOKUP($B287,'Slutlig allokering'!$B$2:$AC$462,MATCH(Z$3,'Slutlig allokering'!$B$2:$AJ$2,0),FALSE)/1,0)</f>
        <v>0</v>
      </c>
      <c r="AA287">
        <f>IFERROR(VLOOKUP($B287,Kraftvärmeprod!$B$1:$AH$479,MATCH(AA$2,Kraftvärmeprod!$B$1:$AG$1,0),FALSE)/1,0)-IFERROR(VLOOKUP($B287,'Slutlig allokering'!$B$2:$AC$462,MATCH(AA$3,'Slutlig allokering'!$B$2:$AJ$2,0),FALSE)/1,0)</f>
        <v>0</v>
      </c>
      <c r="AB287">
        <f>IFERROR(VLOOKUP($B287,Kraftvärmeprod!$B$1:$AH$479,MATCH(AB$2,Kraftvärmeprod!$B$1:$AG$1,0),FALSE)/1,0)-IFERROR(VLOOKUP($B287,'Slutlig allokering'!$B$2:$AC$462,MATCH(AB$3,'Slutlig allokering'!$B$2:$AJ$2,0),FALSE)/1,0)</f>
        <v>0</v>
      </c>
      <c r="AE287">
        <f t="shared" si="8"/>
        <v>0</v>
      </c>
      <c r="AG287">
        <f>IFERROR(VLOOKUP(B287,'Slutlig allokering'!$B$2:$AJ$462,MATCH("Summa justerad allokerad tillförd energi (utan hjälpel och rökgaskondensering):",'Slutlig allokering'!$B$2:$AK$2,0),FALSE)/1,"")</f>
        <v>0</v>
      </c>
      <c r="AI287" s="55" t="str">
        <f>IFERROR(1-VLOOKUP(B287,'Slutlig allokering'!$B$2:$AJ$462,MATCH("Andel av bränsle i kvv som allokerats till värme, exklusive rökgaskondensering och hjälpel",'Slutlig allokering'!$B$2:$AK$2,0),FALSE),"")</f>
        <v/>
      </c>
      <c r="AK287" s="55" t="str">
        <f t="shared" si="9"/>
        <v/>
      </c>
    </row>
    <row r="288" spans="1:37" x14ac:dyDescent="0.25">
      <c r="A288" s="28" t="s">
        <v>388</v>
      </c>
      <c r="B288" s="28" t="s">
        <v>389</v>
      </c>
      <c r="C288" t="str">
        <f>IFERROR(VLOOKUP($B288,Kraftvärmeprod!$B$1:$AH$479,MATCH(C$3,Kraftvärmeprod!$B$1:$AG$1,0),FALSE)/1,"")</f>
        <v/>
      </c>
      <c r="D288" t="str">
        <f>IFERROR(VLOOKUP($B288,Kraftvärmeprod!$B$1:$AH$479,MATCH(D$3,Kraftvärmeprod!$B$1:$AG$1,0),FALSE)/1,"")</f>
        <v/>
      </c>
      <c r="E288">
        <f>IFERROR(VLOOKUP($B288,Kraftvärmeprod!$B$1:$AH$479,MATCH(E$2,Kraftvärmeprod!$B$1:$AG$1,0),FALSE)/1,0)-IFERROR(VLOOKUP($B288,'Slutlig allokering'!$B$2:$AC$462,MATCH(E$3,'Slutlig allokering'!$B$2:$AJ$2,0),FALSE)/1,0)</f>
        <v>0</v>
      </c>
      <c r="F288">
        <f>IFERROR(VLOOKUP($B288,Kraftvärmeprod!$B$1:$AH$479,MATCH(F$2,Kraftvärmeprod!$B$1:$AG$1,0),FALSE)/1,0)-IFERROR(VLOOKUP($B288,'Slutlig allokering'!$B$2:$AC$462,MATCH(F$3,'Slutlig allokering'!$B$2:$AJ$2,0),FALSE)/1,0)</f>
        <v>0</v>
      </c>
      <c r="G288">
        <f>IFERROR(VLOOKUP($B288,Kraftvärmeprod!$B$1:$AH$479,MATCH(G$2,Kraftvärmeprod!$B$1:$AG$1,0),FALSE)/1,0)-IFERROR(VLOOKUP($B288,'Slutlig allokering'!$B$2:$AC$462,MATCH(G$3,'Slutlig allokering'!$B$2:$AJ$2,0),FALSE)/1,0)</f>
        <v>0</v>
      </c>
      <c r="H288">
        <f>IFERROR(VLOOKUP($B288,Kraftvärmeprod!$B$1:$AH$479,MATCH(H$2,Kraftvärmeprod!$B$1:$AG$1,0),FALSE)/1,0)-IFERROR(VLOOKUP($B288,'Slutlig allokering'!$B$2:$AC$462,MATCH(H$3,'Slutlig allokering'!$B$2:$AJ$2,0),FALSE)/1,0)</f>
        <v>0</v>
      </c>
      <c r="I288">
        <f>IFERROR(VLOOKUP($B288,Kraftvärmeprod!$B$1:$AH$479,MATCH(I$2,Kraftvärmeprod!$B$1:$AG$1,0),FALSE)/1,0)-IFERROR(VLOOKUP($B288,'Slutlig allokering'!$B$2:$AC$462,MATCH(I$3,'Slutlig allokering'!$B$2:$AJ$2,0),FALSE)/1,0)</f>
        <v>0</v>
      </c>
      <c r="J288">
        <f>IFERROR(VLOOKUP($B288,Kraftvärmeprod!$B$1:$AH$479,MATCH(J$2,Kraftvärmeprod!$B$1:$AG$1,0),FALSE)/1,0)-IFERROR(VLOOKUP($B288,'Slutlig allokering'!$B$2:$AC$462,MATCH(J$3,'Slutlig allokering'!$B$2:$AJ$2,0),FALSE)/1,0)</f>
        <v>0</v>
      </c>
      <c r="K288">
        <f>IFERROR(VLOOKUP($B288,Kraftvärmeprod!$B$1:$AH$479,MATCH(K$2,Kraftvärmeprod!$B$1:$AG$1,0),FALSE)/1,0)-IFERROR(VLOOKUP($B288,'Slutlig allokering'!$B$2:$AC$462,MATCH(K$3,'Slutlig allokering'!$B$2:$AJ$2,0),FALSE)/1,0)</f>
        <v>0</v>
      </c>
      <c r="L288">
        <f>IFERROR(VLOOKUP($B288,Kraftvärmeprod!$B$1:$AH$479,MATCH(L$2,Kraftvärmeprod!$B$1:$AG$1,0),FALSE)/1,0)-IFERROR(VLOOKUP($B288,'Slutlig allokering'!$B$2:$AC$462,MATCH(L$3,'Slutlig allokering'!$B$2:$AJ$2,0),FALSE)/1,0)</f>
        <v>0</v>
      </c>
      <c r="M288" s="143">
        <f>IFERROR(VLOOKUP($B288,Miljö!$B$1:$S$477,MATCH(M$2,Miljö!$B$1:$X$1,0),FALSE)/1,0)-IFERROR(VLOOKUP($B288,'Slutlig allokering'!$B$2:$AC$462,MATCH(M$3,'Slutlig allokering'!$B$2:$AJ$2,0),FALSE)/1,0)</f>
        <v>0</v>
      </c>
      <c r="N288">
        <f>IFERROR(VLOOKUP($B288,Kraftvärmeprod!$B$1:$AH$479,MATCH(N$2,Kraftvärmeprod!$B$1:$AG$1,0),FALSE)/1,0)-IFERROR(VLOOKUP($B288,'Slutlig allokering'!$B$2:$AC$462,MATCH(N$3,'Slutlig allokering'!$B$2:$AJ$2,0),FALSE)/1,0)</f>
        <v>0</v>
      </c>
      <c r="O288">
        <f>IFERROR(VLOOKUP($B288,Kraftvärmeprod!$B$1:$AH$479,MATCH(O$2,Kraftvärmeprod!$B$1:$AG$1,0),FALSE)/1,0)-IFERROR(VLOOKUP($B288,'Slutlig allokering'!$B$2:$AC$462,MATCH(O$3,'Slutlig allokering'!$B$2:$AJ$2,0),FALSE)/1,0)</f>
        <v>0</v>
      </c>
      <c r="P288">
        <f>IFERROR(VLOOKUP($B288,Kraftvärmeprod!$B$1:$AH$479,MATCH(P$2,Kraftvärmeprod!$B$1:$AG$1,0),FALSE)/1,0)-IFERROR(VLOOKUP($B288,'Slutlig allokering'!$B$2:$AC$462,MATCH(P$3,'Slutlig allokering'!$B$2:$AJ$2,0),FALSE)/1,0)</f>
        <v>0</v>
      </c>
      <c r="Q288">
        <f>IFERROR(VLOOKUP($B288,Kraftvärmeprod!$B$1:$AH$479,MATCH(Q$2,Kraftvärmeprod!$B$1:$AG$1,0),FALSE)/1,0)-IFERROR(VLOOKUP($B288,'Slutlig allokering'!$B$2:$AC$462,MATCH(Q$3,'Slutlig allokering'!$B$2:$AJ$2,0),FALSE)/1,0)</f>
        <v>0</v>
      </c>
      <c r="R288">
        <f>IFERROR(VLOOKUP($B288,Kraftvärmeprod!$B$1:$AH$479,MATCH(R$2,Kraftvärmeprod!$B$1:$AG$1,0),FALSE)/1,0)-IFERROR(VLOOKUP($B288,'Slutlig allokering'!$B$2:$AC$462,MATCH(R$3,'Slutlig allokering'!$B$2:$AJ$2,0),FALSE)/1,0)</f>
        <v>0</v>
      </c>
      <c r="S288">
        <f>IFERROR(VLOOKUP($B288,Kraftvärmeprod!$B$1:$AH$479,MATCH(S$2,Kraftvärmeprod!$B$1:$AG$1,0),FALSE)/1,0)-IFERROR(VLOOKUP($B288,'Slutlig allokering'!$B$2:$AC$462,MATCH(S$3,'Slutlig allokering'!$B$2:$AJ$2,0),FALSE)/1,0)</f>
        <v>0</v>
      </c>
      <c r="T288">
        <f>IFERROR(VLOOKUP($B288,Kraftvärmeprod!$B$1:$AH$479,MATCH(T$2,Kraftvärmeprod!$B$1:$AG$1,0),FALSE)/1,0)-IFERROR(VLOOKUP($B288,'Slutlig allokering'!$B$2:$AC$462,MATCH(T$3,'Slutlig allokering'!$B$2:$AJ$2,0),FALSE)/1,0)</f>
        <v>0</v>
      </c>
      <c r="U288">
        <f>IFERROR(VLOOKUP($B288,Kraftvärmeprod!$B$1:$AH$479,MATCH(U$2,Kraftvärmeprod!$B$1:$AG$1,0),FALSE)/1,0)-IFERROR(VLOOKUP($B288,'Slutlig allokering'!$B$2:$AC$462,MATCH(U$3,'Slutlig allokering'!$B$2:$AJ$2,0),FALSE)/1,0)</f>
        <v>0</v>
      </c>
      <c r="V288">
        <f>IFERROR(VLOOKUP($B288,Kraftvärmeprod!$B$1:$AH$479,MATCH(V$2,Kraftvärmeprod!$B$1:$AG$1,0),FALSE)/1,0)-IFERROR(VLOOKUP($B288,'Slutlig allokering'!$B$2:$AC$462,MATCH(V$3,'Slutlig allokering'!$B$2:$AJ$2,0),FALSE)/1,0)</f>
        <v>0</v>
      </c>
      <c r="W288">
        <f>IFERROR(VLOOKUP($B288,Kraftvärmeprod!$B$1:$AH$479,MATCH(W$2,Kraftvärmeprod!$B$1:$AG$1,0),FALSE)/1,0)-IFERROR(VLOOKUP($B288,'Slutlig allokering'!$B$2:$AC$462,MATCH(W$3,'Slutlig allokering'!$B$2:$AJ$2,0),FALSE)/1,0)</f>
        <v>0</v>
      </c>
      <c r="X288">
        <f>IFERROR(VLOOKUP($B288,Kraftvärmeprod!$B$1:$AH$479,MATCH(X$2,Kraftvärmeprod!$B$1:$AG$1,0),FALSE)/1,0)-IFERROR(VLOOKUP($B288,'Slutlig allokering'!$B$2:$AC$462,MATCH(X$3,'Slutlig allokering'!$B$2:$AJ$2,0),FALSE)/1,0)</f>
        <v>0</v>
      </c>
      <c r="Y288">
        <f>IFERROR(VLOOKUP($B288,Kraftvärmeprod!$B$1:$AH$479,MATCH(Y$2,Kraftvärmeprod!$B$1:$AG$1,0),FALSE)/1,0)-IFERROR(VLOOKUP($B288,'Slutlig allokering'!$B$2:$AC$462,MATCH(Y$3,'Slutlig allokering'!$B$2:$AJ$2,0),FALSE)/1,0)</f>
        <v>0</v>
      </c>
      <c r="Z288">
        <f>IFERROR(VLOOKUP($B288,Kraftvärmeprod!$B$1:$AH$479,MATCH(Z$2,Kraftvärmeprod!$B$1:$AG$1,0),FALSE)/1,0)-IFERROR(VLOOKUP($B288,'Slutlig allokering'!$B$2:$AC$462,MATCH(Z$3,'Slutlig allokering'!$B$2:$AJ$2,0),FALSE)/1,0)</f>
        <v>0</v>
      </c>
      <c r="AA288">
        <f>IFERROR(VLOOKUP($B288,Kraftvärmeprod!$B$1:$AH$479,MATCH(AA$2,Kraftvärmeprod!$B$1:$AG$1,0),FALSE)/1,0)-IFERROR(VLOOKUP($B288,'Slutlig allokering'!$B$2:$AC$462,MATCH(AA$3,'Slutlig allokering'!$B$2:$AJ$2,0),FALSE)/1,0)</f>
        <v>0</v>
      </c>
      <c r="AB288">
        <f>IFERROR(VLOOKUP($B288,Kraftvärmeprod!$B$1:$AH$479,MATCH(AB$2,Kraftvärmeprod!$B$1:$AG$1,0),FALSE)/1,0)-IFERROR(VLOOKUP($B288,'Slutlig allokering'!$B$2:$AC$462,MATCH(AB$3,'Slutlig allokering'!$B$2:$AJ$2,0),FALSE)/1,0)</f>
        <v>0</v>
      </c>
      <c r="AE288">
        <f t="shared" si="8"/>
        <v>0</v>
      </c>
      <c r="AG288">
        <f>IFERROR(VLOOKUP(B288,'Slutlig allokering'!$B$2:$AJ$462,MATCH("Summa justerad allokerad tillförd energi (utan hjälpel och rökgaskondensering):",'Slutlig allokering'!$B$2:$AK$2,0),FALSE)/1,"")</f>
        <v>0</v>
      </c>
      <c r="AI288" s="55" t="str">
        <f>IFERROR(1-VLOOKUP(B288,'Slutlig allokering'!$B$2:$AJ$462,MATCH("Andel av bränsle i kvv som allokerats till värme, exklusive rökgaskondensering och hjälpel",'Slutlig allokering'!$B$2:$AK$2,0),FALSE),"")</f>
        <v/>
      </c>
      <c r="AK288" s="55" t="str">
        <f t="shared" si="9"/>
        <v/>
      </c>
    </row>
    <row r="289" spans="1:37" x14ac:dyDescent="0.25">
      <c r="A289" s="28" t="s">
        <v>388</v>
      </c>
      <c r="B289" s="28" t="s">
        <v>390</v>
      </c>
      <c r="C289" t="str">
        <f>IFERROR(VLOOKUP($B289,Kraftvärmeprod!$B$1:$AH$479,MATCH(C$3,Kraftvärmeprod!$B$1:$AG$1,0),FALSE)/1,"")</f>
        <v/>
      </c>
      <c r="D289" t="str">
        <f>IFERROR(VLOOKUP($B289,Kraftvärmeprod!$B$1:$AH$479,MATCH(D$3,Kraftvärmeprod!$B$1:$AG$1,0),FALSE)/1,"")</f>
        <v/>
      </c>
      <c r="E289">
        <f>IFERROR(VLOOKUP($B289,Kraftvärmeprod!$B$1:$AH$479,MATCH(E$2,Kraftvärmeprod!$B$1:$AG$1,0),FALSE)/1,0)-IFERROR(VLOOKUP($B289,'Slutlig allokering'!$B$2:$AC$462,MATCH(E$3,'Slutlig allokering'!$B$2:$AJ$2,0),FALSE)/1,0)</f>
        <v>0</v>
      </c>
      <c r="F289">
        <f>IFERROR(VLOOKUP($B289,Kraftvärmeprod!$B$1:$AH$479,MATCH(F$2,Kraftvärmeprod!$B$1:$AG$1,0),FALSE)/1,0)-IFERROR(VLOOKUP($B289,'Slutlig allokering'!$B$2:$AC$462,MATCH(F$3,'Slutlig allokering'!$B$2:$AJ$2,0),FALSE)/1,0)</f>
        <v>0</v>
      </c>
      <c r="G289">
        <f>IFERROR(VLOOKUP($B289,Kraftvärmeprod!$B$1:$AH$479,MATCH(G$2,Kraftvärmeprod!$B$1:$AG$1,0),FALSE)/1,0)-IFERROR(VLOOKUP($B289,'Slutlig allokering'!$B$2:$AC$462,MATCH(G$3,'Slutlig allokering'!$B$2:$AJ$2,0),FALSE)/1,0)</f>
        <v>0</v>
      </c>
      <c r="H289">
        <f>IFERROR(VLOOKUP($B289,Kraftvärmeprod!$B$1:$AH$479,MATCH(H$2,Kraftvärmeprod!$B$1:$AG$1,0),FALSE)/1,0)-IFERROR(VLOOKUP($B289,'Slutlig allokering'!$B$2:$AC$462,MATCH(H$3,'Slutlig allokering'!$B$2:$AJ$2,0),FALSE)/1,0)</f>
        <v>0</v>
      </c>
      <c r="I289">
        <f>IFERROR(VLOOKUP($B289,Kraftvärmeprod!$B$1:$AH$479,MATCH(I$2,Kraftvärmeprod!$B$1:$AG$1,0),FALSE)/1,0)-IFERROR(VLOOKUP($B289,'Slutlig allokering'!$B$2:$AC$462,MATCH(I$3,'Slutlig allokering'!$B$2:$AJ$2,0),FALSE)/1,0)</f>
        <v>0</v>
      </c>
      <c r="J289">
        <f>IFERROR(VLOOKUP($B289,Kraftvärmeprod!$B$1:$AH$479,MATCH(J$2,Kraftvärmeprod!$B$1:$AG$1,0),FALSE)/1,0)-IFERROR(VLOOKUP($B289,'Slutlig allokering'!$B$2:$AC$462,MATCH(J$3,'Slutlig allokering'!$B$2:$AJ$2,0),FALSE)/1,0)</f>
        <v>0</v>
      </c>
      <c r="K289">
        <f>IFERROR(VLOOKUP($B289,Kraftvärmeprod!$B$1:$AH$479,MATCH(K$2,Kraftvärmeprod!$B$1:$AG$1,0),FALSE)/1,0)-IFERROR(VLOOKUP($B289,'Slutlig allokering'!$B$2:$AC$462,MATCH(K$3,'Slutlig allokering'!$B$2:$AJ$2,0),FALSE)/1,0)</f>
        <v>0</v>
      </c>
      <c r="L289">
        <f>IFERROR(VLOOKUP($B289,Kraftvärmeprod!$B$1:$AH$479,MATCH(L$2,Kraftvärmeprod!$B$1:$AG$1,0),FALSE)/1,0)-IFERROR(VLOOKUP($B289,'Slutlig allokering'!$B$2:$AC$462,MATCH(L$3,'Slutlig allokering'!$B$2:$AJ$2,0),FALSE)/1,0)</f>
        <v>0</v>
      </c>
      <c r="M289" s="143">
        <f>IFERROR(VLOOKUP($B289,Miljö!$B$1:$S$477,MATCH(M$2,Miljö!$B$1:$X$1,0),FALSE)/1,0)-IFERROR(VLOOKUP($B289,'Slutlig allokering'!$B$2:$AC$462,MATCH(M$3,'Slutlig allokering'!$B$2:$AJ$2,0),FALSE)/1,0)</f>
        <v>0</v>
      </c>
      <c r="N289">
        <f>IFERROR(VLOOKUP($B289,Kraftvärmeprod!$B$1:$AH$479,MATCH(N$2,Kraftvärmeprod!$B$1:$AG$1,0),FALSE)/1,0)-IFERROR(VLOOKUP($B289,'Slutlig allokering'!$B$2:$AC$462,MATCH(N$3,'Slutlig allokering'!$B$2:$AJ$2,0),FALSE)/1,0)</f>
        <v>0</v>
      </c>
      <c r="O289">
        <f>IFERROR(VLOOKUP($B289,Kraftvärmeprod!$B$1:$AH$479,MATCH(O$2,Kraftvärmeprod!$B$1:$AG$1,0),FALSE)/1,0)-IFERROR(VLOOKUP($B289,'Slutlig allokering'!$B$2:$AC$462,MATCH(O$3,'Slutlig allokering'!$B$2:$AJ$2,0),FALSE)/1,0)</f>
        <v>0</v>
      </c>
      <c r="P289">
        <f>IFERROR(VLOOKUP($B289,Kraftvärmeprod!$B$1:$AH$479,MATCH(P$2,Kraftvärmeprod!$B$1:$AG$1,0),FALSE)/1,0)-IFERROR(VLOOKUP($B289,'Slutlig allokering'!$B$2:$AC$462,MATCH(P$3,'Slutlig allokering'!$B$2:$AJ$2,0),FALSE)/1,0)</f>
        <v>0</v>
      </c>
      <c r="Q289">
        <f>IFERROR(VLOOKUP($B289,Kraftvärmeprod!$B$1:$AH$479,MATCH(Q$2,Kraftvärmeprod!$B$1:$AG$1,0),FALSE)/1,0)-IFERROR(VLOOKUP($B289,'Slutlig allokering'!$B$2:$AC$462,MATCH(Q$3,'Slutlig allokering'!$B$2:$AJ$2,0),FALSE)/1,0)</f>
        <v>0</v>
      </c>
      <c r="R289">
        <f>IFERROR(VLOOKUP($B289,Kraftvärmeprod!$B$1:$AH$479,MATCH(R$2,Kraftvärmeprod!$B$1:$AG$1,0),FALSE)/1,0)-IFERROR(VLOOKUP($B289,'Slutlig allokering'!$B$2:$AC$462,MATCH(R$3,'Slutlig allokering'!$B$2:$AJ$2,0),FALSE)/1,0)</f>
        <v>0</v>
      </c>
      <c r="S289">
        <f>IFERROR(VLOOKUP($B289,Kraftvärmeprod!$B$1:$AH$479,MATCH(S$2,Kraftvärmeprod!$B$1:$AG$1,0),FALSE)/1,0)-IFERROR(VLOOKUP($B289,'Slutlig allokering'!$B$2:$AC$462,MATCH(S$3,'Slutlig allokering'!$B$2:$AJ$2,0),FALSE)/1,0)</f>
        <v>0</v>
      </c>
      <c r="T289">
        <f>IFERROR(VLOOKUP($B289,Kraftvärmeprod!$B$1:$AH$479,MATCH(T$2,Kraftvärmeprod!$B$1:$AG$1,0),FALSE)/1,0)-IFERROR(VLOOKUP($B289,'Slutlig allokering'!$B$2:$AC$462,MATCH(T$3,'Slutlig allokering'!$B$2:$AJ$2,0),FALSE)/1,0)</f>
        <v>0</v>
      </c>
      <c r="U289">
        <f>IFERROR(VLOOKUP($B289,Kraftvärmeprod!$B$1:$AH$479,MATCH(U$2,Kraftvärmeprod!$B$1:$AG$1,0),FALSE)/1,0)-IFERROR(VLOOKUP($B289,'Slutlig allokering'!$B$2:$AC$462,MATCH(U$3,'Slutlig allokering'!$B$2:$AJ$2,0),FALSE)/1,0)</f>
        <v>0</v>
      </c>
      <c r="V289">
        <f>IFERROR(VLOOKUP($B289,Kraftvärmeprod!$B$1:$AH$479,MATCH(V$2,Kraftvärmeprod!$B$1:$AG$1,0),FALSE)/1,0)-IFERROR(VLOOKUP($B289,'Slutlig allokering'!$B$2:$AC$462,MATCH(V$3,'Slutlig allokering'!$B$2:$AJ$2,0),FALSE)/1,0)</f>
        <v>0</v>
      </c>
      <c r="W289">
        <f>IFERROR(VLOOKUP($B289,Kraftvärmeprod!$B$1:$AH$479,MATCH(W$2,Kraftvärmeprod!$B$1:$AG$1,0),FALSE)/1,0)-IFERROR(VLOOKUP($B289,'Slutlig allokering'!$B$2:$AC$462,MATCH(W$3,'Slutlig allokering'!$B$2:$AJ$2,0),FALSE)/1,0)</f>
        <v>0</v>
      </c>
      <c r="X289">
        <f>IFERROR(VLOOKUP($B289,Kraftvärmeprod!$B$1:$AH$479,MATCH(X$2,Kraftvärmeprod!$B$1:$AG$1,0),FALSE)/1,0)-IFERROR(VLOOKUP($B289,'Slutlig allokering'!$B$2:$AC$462,MATCH(X$3,'Slutlig allokering'!$B$2:$AJ$2,0),FALSE)/1,0)</f>
        <v>0</v>
      </c>
      <c r="Y289">
        <f>IFERROR(VLOOKUP($B289,Kraftvärmeprod!$B$1:$AH$479,MATCH(Y$2,Kraftvärmeprod!$B$1:$AG$1,0),FALSE)/1,0)-IFERROR(VLOOKUP($B289,'Slutlig allokering'!$B$2:$AC$462,MATCH(Y$3,'Slutlig allokering'!$B$2:$AJ$2,0),FALSE)/1,0)</f>
        <v>0</v>
      </c>
      <c r="Z289">
        <f>IFERROR(VLOOKUP($B289,Kraftvärmeprod!$B$1:$AH$479,MATCH(Z$2,Kraftvärmeprod!$B$1:$AG$1,0),FALSE)/1,0)-IFERROR(VLOOKUP($B289,'Slutlig allokering'!$B$2:$AC$462,MATCH(Z$3,'Slutlig allokering'!$B$2:$AJ$2,0),FALSE)/1,0)</f>
        <v>0</v>
      </c>
      <c r="AA289">
        <f>IFERROR(VLOOKUP($B289,Kraftvärmeprod!$B$1:$AH$479,MATCH(AA$2,Kraftvärmeprod!$B$1:$AG$1,0),FALSE)/1,0)-IFERROR(VLOOKUP($B289,'Slutlig allokering'!$B$2:$AC$462,MATCH(AA$3,'Slutlig allokering'!$B$2:$AJ$2,0),FALSE)/1,0)</f>
        <v>0</v>
      </c>
      <c r="AB289">
        <f>IFERROR(VLOOKUP($B289,Kraftvärmeprod!$B$1:$AH$479,MATCH(AB$2,Kraftvärmeprod!$B$1:$AG$1,0),FALSE)/1,0)-IFERROR(VLOOKUP($B289,'Slutlig allokering'!$B$2:$AC$462,MATCH(AB$3,'Slutlig allokering'!$B$2:$AJ$2,0),FALSE)/1,0)</f>
        <v>0</v>
      </c>
      <c r="AE289">
        <f t="shared" si="8"/>
        <v>0</v>
      </c>
      <c r="AG289">
        <f>IFERROR(VLOOKUP(B289,'Slutlig allokering'!$B$2:$AJ$462,MATCH("Summa justerad allokerad tillförd energi (utan hjälpel och rökgaskondensering):",'Slutlig allokering'!$B$2:$AK$2,0),FALSE)/1,"")</f>
        <v>0</v>
      </c>
      <c r="AI289" s="55" t="str">
        <f>IFERROR(1-VLOOKUP(B289,'Slutlig allokering'!$B$2:$AJ$462,MATCH("Andel av bränsle i kvv som allokerats till värme, exklusive rökgaskondensering och hjälpel",'Slutlig allokering'!$B$2:$AK$2,0),FALSE),"")</f>
        <v/>
      </c>
      <c r="AK289" s="55" t="str">
        <f t="shared" si="9"/>
        <v/>
      </c>
    </row>
    <row r="290" spans="1:37" x14ac:dyDescent="0.25">
      <c r="A290" s="28" t="s">
        <v>391</v>
      </c>
      <c r="B290" s="28" t="s">
        <v>392</v>
      </c>
      <c r="C290" t="str">
        <f>IFERROR(VLOOKUP($B290,Kraftvärmeprod!$B$1:$AH$479,MATCH(C$3,Kraftvärmeprod!$B$1:$AG$1,0),FALSE)/1,"")</f>
        <v/>
      </c>
      <c r="D290" t="str">
        <f>IFERROR(VLOOKUP($B290,Kraftvärmeprod!$B$1:$AH$479,MATCH(D$3,Kraftvärmeprod!$B$1:$AG$1,0),FALSE)/1,"")</f>
        <v/>
      </c>
      <c r="E290">
        <f>IFERROR(VLOOKUP($B290,Kraftvärmeprod!$B$1:$AH$479,MATCH(E$2,Kraftvärmeprod!$B$1:$AG$1,0),FALSE)/1,0)-IFERROR(VLOOKUP($B290,'Slutlig allokering'!$B$2:$AC$462,MATCH(E$3,'Slutlig allokering'!$B$2:$AJ$2,0),FALSE)/1,0)</f>
        <v>0</v>
      </c>
      <c r="F290">
        <f>IFERROR(VLOOKUP($B290,Kraftvärmeprod!$B$1:$AH$479,MATCH(F$2,Kraftvärmeprod!$B$1:$AG$1,0),FALSE)/1,0)-IFERROR(VLOOKUP($B290,'Slutlig allokering'!$B$2:$AC$462,MATCH(F$3,'Slutlig allokering'!$B$2:$AJ$2,0),FALSE)/1,0)</f>
        <v>0</v>
      </c>
      <c r="G290">
        <f>IFERROR(VLOOKUP($B290,Kraftvärmeprod!$B$1:$AH$479,MATCH(G$2,Kraftvärmeprod!$B$1:$AG$1,0),FALSE)/1,0)-IFERROR(VLOOKUP($B290,'Slutlig allokering'!$B$2:$AC$462,MATCH(G$3,'Slutlig allokering'!$B$2:$AJ$2,0),FALSE)/1,0)</f>
        <v>0</v>
      </c>
      <c r="H290">
        <f>IFERROR(VLOOKUP($B290,Kraftvärmeprod!$B$1:$AH$479,MATCH(H$2,Kraftvärmeprod!$B$1:$AG$1,0),FALSE)/1,0)-IFERROR(VLOOKUP($B290,'Slutlig allokering'!$B$2:$AC$462,MATCH(H$3,'Slutlig allokering'!$B$2:$AJ$2,0),FALSE)/1,0)</f>
        <v>0</v>
      </c>
      <c r="I290">
        <f>IFERROR(VLOOKUP($B290,Kraftvärmeprod!$B$1:$AH$479,MATCH(I$2,Kraftvärmeprod!$B$1:$AG$1,0),FALSE)/1,0)-IFERROR(VLOOKUP($B290,'Slutlig allokering'!$B$2:$AC$462,MATCH(I$3,'Slutlig allokering'!$B$2:$AJ$2,0),FALSE)/1,0)</f>
        <v>0</v>
      </c>
      <c r="J290">
        <f>IFERROR(VLOOKUP($B290,Kraftvärmeprod!$B$1:$AH$479,MATCH(J$2,Kraftvärmeprod!$B$1:$AG$1,0),FALSE)/1,0)-IFERROR(VLOOKUP($B290,'Slutlig allokering'!$B$2:$AC$462,MATCH(J$3,'Slutlig allokering'!$B$2:$AJ$2,0),FALSE)/1,0)</f>
        <v>0</v>
      </c>
      <c r="K290">
        <f>IFERROR(VLOOKUP($B290,Kraftvärmeprod!$B$1:$AH$479,MATCH(K$2,Kraftvärmeprod!$B$1:$AG$1,0),FALSE)/1,0)-IFERROR(VLOOKUP($B290,'Slutlig allokering'!$B$2:$AC$462,MATCH(K$3,'Slutlig allokering'!$B$2:$AJ$2,0),FALSE)/1,0)</f>
        <v>0</v>
      </c>
      <c r="L290">
        <f>IFERROR(VLOOKUP($B290,Kraftvärmeprod!$B$1:$AH$479,MATCH(L$2,Kraftvärmeprod!$B$1:$AG$1,0),FALSE)/1,0)-IFERROR(VLOOKUP($B290,'Slutlig allokering'!$B$2:$AC$462,MATCH(L$3,'Slutlig allokering'!$B$2:$AJ$2,0),FALSE)/1,0)</f>
        <v>0</v>
      </c>
      <c r="M290" s="143">
        <f>IFERROR(VLOOKUP($B290,Miljö!$B$1:$S$477,MATCH(M$2,Miljö!$B$1:$X$1,0),FALSE)/1,0)-IFERROR(VLOOKUP($B290,'Slutlig allokering'!$B$2:$AC$462,MATCH(M$3,'Slutlig allokering'!$B$2:$AJ$2,0),FALSE)/1,0)</f>
        <v>0</v>
      </c>
      <c r="N290">
        <f>IFERROR(VLOOKUP($B290,Kraftvärmeprod!$B$1:$AH$479,MATCH(N$2,Kraftvärmeprod!$B$1:$AG$1,0),FALSE)/1,0)-IFERROR(VLOOKUP($B290,'Slutlig allokering'!$B$2:$AC$462,MATCH(N$3,'Slutlig allokering'!$B$2:$AJ$2,0),FALSE)/1,0)</f>
        <v>0</v>
      </c>
      <c r="O290">
        <f>IFERROR(VLOOKUP($B290,Kraftvärmeprod!$B$1:$AH$479,MATCH(O$2,Kraftvärmeprod!$B$1:$AG$1,0),FALSE)/1,0)-IFERROR(VLOOKUP($B290,'Slutlig allokering'!$B$2:$AC$462,MATCH(O$3,'Slutlig allokering'!$B$2:$AJ$2,0),FALSE)/1,0)</f>
        <v>0</v>
      </c>
      <c r="P290">
        <f>IFERROR(VLOOKUP($B290,Kraftvärmeprod!$B$1:$AH$479,MATCH(P$2,Kraftvärmeprod!$B$1:$AG$1,0),FALSE)/1,0)-IFERROR(VLOOKUP($B290,'Slutlig allokering'!$B$2:$AC$462,MATCH(P$3,'Slutlig allokering'!$B$2:$AJ$2,0),FALSE)/1,0)</f>
        <v>0</v>
      </c>
      <c r="Q290">
        <f>IFERROR(VLOOKUP($B290,Kraftvärmeprod!$B$1:$AH$479,MATCH(Q$2,Kraftvärmeprod!$B$1:$AG$1,0),FALSE)/1,0)-IFERROR(VLOOKUP($B290,'Slutlig allokering'!$B$2:$AC$462,MATCH(Q$3,'Slutlig allokering'!$B$2:$AJ$2,0),FALSE)/1,0)</f>
        <v>0</v>
      </c>
      <c r="R290">
        <f>IFERROR(VLOOKUP($B290,Kraftvärmeprod!$B$1:$AH$479,MATCH(R$2,Kraftvärmeprod!$B$1:$AG$1,0),FALSE)/1,0)-IFERROR(VLOOKUP($B290,'Slutlig allokering'!$B$2:$AC$462,MATCH(R$3,'Slutlig allokering'!$B$2:$AJ$2,0),FALSE)/1,0)</f>
        <v>0</v>
      </c>
      <c r="S290">
        <f>IFERROR(VLOOKUP($B290,Kraftvärmeprod!$B$1:$AH$479,MATCH(S$2,Kraftvärmeprod!$B$1:$AG$1,0),FALSE)/1,0)-IFERROR(VLOOKUP($B290,'Slutlig allokering'!$B$2:$AC$462,MATCH(S$3,'Slutlig allokering'!$B$2:$AJ$2,0),FALSE)/1,0)</f>
        <v>0</v>
      </c>
      <c r="T290">
        <f>IFERROR(VLOOKUP($B290,Kraftvärmeprod!$B$1:$AH$479,MATCH(T$2,Kraftvärmeprod!$B$1:$AG$1,0),FALSE)/1,0)-IFERROR(VLOOKUP($B290,'Slutlig allokering'!$B$2:$AC$462,MATCH(T$3,'Slutlig allokering'!$B$2:$AJ$2,0),FALSE)/1,0)</f>
        <v>0</v>
      </c>
      <c r="U290">
        <f>IFERROR(VLOOKUP($B290,Kraftvärmeprod!$B$1:$AH$479,MATCH(U$2,Kraftvärmeprod!$B$1:$AG$1,0),FALSE)/1,0)-IFERROR(VLOOKUP($B290,'Slutlig allokering'!$B$2:$AC$462,MATCH(U$3,'Slutlig allokering'!$B$2:$AJ$2,0),FALSE)/1,0)</f>
        <v>0</v>
      </c>
      <c r="V290">
        <f>IFERROR(VLOOKUP($B290,Kraftvärmeprod!$B$1:$AH$479,MATCH(V$2,Kraftvärmeprod!$B$1:$AG$1,0),FALSE)/1,0)-IFERROR(VLOOKUP($B290,'Slutlig allokering'!$B$2:$AC$462,MATCH(V$3,'Slutlig allokering'!$B$2:$AJ$2,0),FALSE)/1,0)</f>
        <v>0</v>
      </c>
      <c r="W290">
        <f>IFERROR(VLOOKUP($B290,Kraftvärmeprod!$B$1:$AH$479,MATCH(W$2,Kraftvärmeprod!$B$1:$AG$1,0),FALSE)/1,0)-IFERROR(VLOOKUP($B290,'Slutlig allokering'!$B$2:$AC$462,MATCH(W$3,'Slutlig allokering'!$B$2:$AJ$2,0),FALSE)/1,0)</f>
        <v>0</v>
      </c>
      <c r="X290">
        <f>IFERROR(VLOOKUP($B290,Kraftvärmeprod!$B$1:$AH$479,MATCH(X$2,Kraftvärmeprod!$B$1:$AG$1,0),FALSE)/1,0)-IFERROR(VLOOKUP($B290,'Slutlig allokering'!$B$2:$AC$462,MATCH(X$3,'Slutlig allokering'!$B$2:$AJ$2,0),FALSE)/1,0)</f>
        <v>0</v>
      </c>
      <c r="Y290">
        <f>IFERROR(VLOOKUP($B290,Kraftvärmeprod!$B$1:$AH$479,MATCH(Y$2,Kraftvärmeprod!$B$1:$AG$1,0),FALSE)/1,0)-IFERROR(VLOOKUP($B290,'Slutlig allokering'!$B$2:$AC$462,MATCH(Y$3,'Slutlig allokering'!$B$2:$AJ$2,0),FALSE)/1,0)</f>
        <v>0</v>
      </c>
      <c r="Z290">
        <f>IFERROR(VLOOKUP($B290,Kraftvärmeprod!$B$1:$AH$479,MATCH(Z$2,Kraftvärmeprod!$B$1:$AG$1,0),FALSE)/1,0)-IFERROR(VLOOKUP($B290,'Slutlig allokering'!$B$2:$AC$462,MATCH(Z$3,'Slutlig allokering'!$B$2:$AJ$2,0),FALSE)/1,0)</f>
        <v>0</v>
      </c>
      <c r="AA290">
        <f>IFERROR(VLOOKUP($B290,Kraftvärmeprod!$B$1:$AH$479,MATCH(AA$2,Kraftvärmeprod!$B$1:$AG$1,0),FALSE)/1,0)-IFERROR(VLOOKUP($B290,'Slutlig allokering'!$B$2:$AC$462,MATCH(AA$3,'Slutlig allokering'!$B$2:$AJ$2,0),FALSE)/1,0)</f>
        <v>0</v>
      </c>
      <c r="AB290">
        <f>IFERROR(VLOOKUP($B290,Kraftvärmeprod!$B$1:$AH$479,MATCH(AB$2,Kraftvärmeprod!$B$1:$AG$1,0),FALSE)/1,0)-IFERROR(VLOOKUP($B290,'Slutlig allokering'!$B$2:$AC$462,MATCH(AB$3,'Slutlig allokering'!$B$2:$AJ$2,0),FALSE)/1,0)</f>
        <v>0</v>
      </c>
      <c r="AE290">
        <f t="shared" si="8"/>
        <v>0</v>
      </c>
      <c r="AG290">
        <f>IFERROR(VLOOKUP(B290,'Slutlig allokering'!$B$2:$AJ$462,MATCH("Summa justerad allokerad tillförd energi (utan hjälpel och rökgaskondensering):",'Slutlig allokering'!$B$2:$AK$2,0),FALSE)/1,"")</f>
        <v>0</v>
      </c>
      <c r="AI290" s="55" t="str">
        <f>IFERROR(1-VLOOKUP(B290,'Slutlig allokering'!$B$2:$AJ$462,MATCH("Andel av bränsle i kvv som allokerats till värme, exklusive rökgaskondensering och hjälpel",'Slutlig allokering'!$B$2:$AK$2,0),FALSE),"")</f>
        <v/>
      </c>
      <c r="AK290" s="55" t="str">
        <f t="shared" si="9"/>
        <v/>
      </c>
    </row>
    <row r="291" spans="1:37" x14ac:dyDescent="0.25">
      <c r="A291" s="28" t="s">
        <v>393</v>
      </c>
      <c r="B291" s="28" t="s">
        <v>394</v>
      </c>
      <c r="C291" t="str">
        <f>IFERROR(VLOOKUP($B291,Kraftvärmeprod!$B$1:$AH$479,MATCH(C$3,Kraftvärmeprod!$B$1:$AG$1,0),FALSE)/1,"")</f>
        <v/>
      </c>
      <c r="D291" t="str">
        <f>IFERROR(VLOOKUP($B291,Kraftvärmeprod!$B$1:$AH$479,MATCH(D$3,Kraftvärmeprod!$B$1:$AG$1,0),FALSE)/1,"")</f>
        <v/>
      </c>
      <c r="E291">
        <f>IFERROR(VLOOKUP($B291,Kraftvärmeprod!$B$1:$AH$479,MATCH(E$2,Kraftvärmeprod!$B$1:$AG$1,0),FALSE)/1,0)-IFERROR(VLOOKUP($B291,'Slutlig allokering'!$B$2:$AC$462,MATCH(E$3,'Slutlig allokering'!$B$2:$AJ$2,0),FALSE)/1,0)</f>
        <v>0</v>
      </c>
      <c r="F291">
        <f>IFERROR(VLOOKUP($B291,Kraftvärmeprod!$B$1:$AH$479,MATCH(F$2,Kraftvärmeprod!$B$1:$AG$1,0),FALSE)/1,0)-IFERROR(VLOOKUP($B291,'Slutlig allokering'!$B$2:$AC$462,MATCH(F$3,'Slutlig allokering'!$B$2:$AJ$2,0),FALSE)/1,0)</f>
        <v>0</v>
      </c>
      <c r="G291">
        <f>IFERROR(VLOOKUP($B291,Kraftvärmeprod!$B$1:$AH$479,MATCH(G$2,Kraftvärmeprod!$B$1:$AG$1,0),FALSE)/1,0)-IFERROR(VLOOKUP($B291,'Slutlig allokering'!$B$2:$AC$462,MATCH(G$3,'Slutlig allokering'!$B$2:$AJ$2,0),FALSE)/1,0)</f>
        <v>0</v>
      </c>
      <c r="H291">
        <f>IFERROR(VLOOKUP($B291,Kraftvärmeprod!$B$1:$AH$479,MATCH(H$2,Kraftvärmeprod!$B$1:$AG$1,0),FALSE)/1,0)-IFERROR(VLOOKUP($B291,'Slutlig allokering'!$B$2:$AC$462,MATCH(H$3,'Slutlig allokering'!$B$2:$AJ$2,0),FALSE)/1,0)</f>
        <v>0</v>
      </c>
      <c r="I291">
        <f>IFERROR(VLOOKUP($B291,Kraftvärmeprod!$B$1:$AH$479,MATCH(I$2,Kraftvärmeprod!$B$1:$AG$1,0),FALSE)/1,0)-IFERROR(VLOOKUP($B291,'Slutlig allokering'!$B$2:$AC$462,MATCH(I$3,'Slutlig allokering'!$B$2:$AJ$2,0),FALSE)/1,0)</f>
        <v>0</v>
      </c>
      <c r="J291">
        <f>IFERROR(VLOOKUP($B291,Kraftvärmeprod!$B$1:$AH$479,MATCH(J$2,Kraftvärmeprod!$B$1:$AG$1,0),FALSE)/1,0)-IFERROR(VLOOKUP($B291,'Slutlig allokering'!$B$2:$AC$462,MATCH(J$3,'Slutlig allokering'!$B$2:$AJ$2,0),FALSE)/1,0)</f>
        <v>0</v>
      </c>
      <c r="K291">
        <f>IFERROR(VLOOKUP($B291,Kraftvärmeprod!$B$1:$AH$479,MATCH(K$2,Kraftvärmeprod!$B$1:$AG$1,0),FALSE)/1,0)-IFERROR(VLOOKUP($B291,'Slutlig allokering'!$B$2:$AC$462,MATCH(K$3,'Slutlig allokering'!$B$2:$AJ$2,0),FALSE)/1,0)</f>
        <v>0</v>
      </c>
      <c r="L291">
        <f>IFERROR(VLOOKUP($B291,Kraftvärmeprod!$B$1:$AH$479,MATCH(L$2,Kraftvärmeprod!$B$1:$AG$1,0),FALSE)/1,0)-IFERROR(VLOOKUP($B291,'Slutlig allokering'!$B$2:$AC$462,MATCH(L$3,'Slutlig allokering'!$B$2:$AJ$2,0),FALSE)/1,0)</f>
        <v>0</v>
      </c>
      <c r="M291" s="143">
        <f>IFERROR(VLOOKUP($B291,Miljö!$B$1:$S$477,MATCH(M$2,Miljö!$B$1:$X$1,0),FALSE)/1,0)-IFERROR(VLOOKUP($B291,'Slutlig allokering'!$B$2:$AC$462,MATCH(M$3,'Slutlig allokering'!$B$2:$AJ$2,0),FALSE)/1,0)</f>
        <v>0</v>
      </c>
      <c r="N291">
        <f>IFERROR(VLOOKUP($B291,Kraftvärmeprod!$B$1:$AH$479,MATCH(N$2,Kraftvärmeprod!$B$1:$AG$1,0),FALSE)/1,0)-IFERROR(VLOOKUP($B291,'Slutlig allokering'!$B$2:$AC$462,MATCH(N$3,'Slutlig allokering'!$B$2:$AJ$2,0),FALSE)/1,0)</f>
        <v>0</v>
      </c>
      <c r="O291">
        <f>IFERROR(VLOOKUP($B291,Kraftvärmeprod!$B$1:$AH$479,MATCH(O$2,Kraftvärmeprod!$B$1:$AG$1,0),FALSE)/1,0)-IFERROR(VLOOKUP($B291,'Slutlig allokering'!$B$2:$AC$462,MATCH(O$3,'Slutlig allokering'!$B$2:$AJ$2,0),FALSE)/1,0)</f>
        <v>0</v>
      </c>
      <c r="P291">
        <f>IFERROR(VLOOKUP($B291,Kraftvärmeprod!$B$1:$AH$479,MATCH(P$2,Kraftvärmeprod!$B$1:$AG$1,0),FALSE)/1,0)-IFERROR(VLOOKUP($B291,'Slutlig allokering'!$B$2:$AC$462,MATCH(P$3,'Slutlig allokering'!$B$2:$AJ$2,0),FALSE)/1,0)</f>
        <v>0</v>
      </c>
      <c r="Q291">
        <f>IFERROR(VLOOKUP($B291,Kraftvärmeprod!$B$1:$AH$479,MATCH(Q$2,Kraftvärmeprod!$B$1:$AG$1,0),FALSE)/1,0)-IFERROR(VLOOKUP($B291,'Slutlig allokering'!$B$2:$AC$462,MATCH(Q$3,'Slutlig allokering'!$B$2:$AJ$2,0),FALSE)/1,0)</f>
        <v>0</v>
      </c>
      <c r="R291">
        <f>IFERROR(VLOOKUP($B291,Kraftvärmeprod!$B$1:$AH$479,MATCH(R$2,Kraftvärmeprod!$B$1:$AG$1,0),FALSE)/1,0)-IFERROR(VLOOKUP($B291,'Slutlig allokering'!$B$2:$AC$462,MATCH(R$3,'Slutlig allokering'!$B$2:$AJ$2,0),FALSE)/1,0)</f>
        <v>0</v>
      </c>
      <c r="S291">
        <f>IFERROR(VLOOKUP($B291,Kraftvärmeprod!$B$1:$AH$479,MATCH(S$2,Kraftvärmeprod!$B$1:$AG$1,0),FALSE)/1,0)-IFERROR(VLOOKUP($B291,'Slutlig allokering'!$B$2:$AC$462,MATCH(S$3,'Slutlig allokering'!$B$2:$AJ$2,0),FALSE)/1,0)</f>
        <v>0</v>
      </c>
      <c r="T291">
        <f>IFERROR(VLOOKUP($B291,Kraftvärmeprod!$B$1:$AH$479,MATCH(T$2,Kraftvärmeprod!$B$1:$AG$1,0),FALSE)/1,0)-IFERROR(VLOOKUP($B291,'Slutlig allokering'!$B$2:$AC$462,MATCH(T$3,'Slutlig allokering'!$B$2:$AJ$2,0),FALSE)/1,0)</f>
        <v>0</v>
      </c>
      <c r="U291">
        <f>IFERROR(VLOOKUP($B291,Kraftvärmeprod!$B$1:$AH$479,MATCH(U$2,Kraftvärmeprod!$B$1:$AG$1,0),FALSE)/1,0)-IFERROR(VLOOKUP($B291,'Slutlig allokering'!$B$2:$AC$462,MATCH(U$3,'Slutlig allokering'!$B$2:$AJ$2,0),FALSE)/1,0)</f>
        <v>0</v>
      </c>
      <c r="V291">
        <f>IFERROR(VLOOKUP($B291,Kraftvärmeprod!$B$1:$AH$479,MATCH(V$2,Kraftvärmeprod!$B$1:$AG$1,0),FALSE)/1,0)-IFERROR(VLOOKUP($B291,'Slutlig allokering'!$B$2:$AC$462,MATCH(V$3,'Slutlig allokering'!$B$2:$AJ$2,0),FALSE)/1,0)</f>
        <v>0</v>
      </c>
      <c r="W291">
        <f>IFERROR(VLOOKUP($B291,Kraftvärmeprod!$B$1:$AH$479,MATCH(W$2,Kraftvärmeprod!$B$1:$AG$1,0),FALSE)/1,0)-IFERROR(VLOOKUP($B291,'Slutlig allokering'!$B$2:$AC$462,MATCH(W$3,'Slutlig allokering'!$B$2:$AJ$2,0),FALSE)/1,0)</f>
        <v>0</v>
      </c>
      <c r="X291">
        <f>IFERROR(VLOOKUP($B291,Kraftvärmeprod!$B$1:$AH$479,MATCH(X$2,Kraftvärmeprod!$B$1:$AG$1,0),FALSE)/1,0)-IFERROR(VLOOKUP($B291,'Slutlig allokering'!$B$2:$AC$462,MATCH(X$3,'Slutlig allokering'!$B$2:$AJ$2,0),FALSE)/1,0)</f>
        <v>0</v>
      </c>
      <c r="Y291">
        <f>IFERROR(VLOOKUP($B291,Kraftvärmeprod!$B$1:$AH$479,MATCH(Y$2,Kraftvärmeprod!$B$1:$AG$1,0),FALSE)/1,0)-IFERROR(VLOOKUP($B291,'Slutlig allokering'!$B$2:$AC$462,MATCH(Y$3,'Slutlig allokering'!$B$2:$AJ$2,0),FALSE)/1,0)</f>
        <v>0</v>
      </c>
      <c r="Z291">
        <f>IFERROR(VLOOKUP($B291,Kraftvärmeprod!$B$1:$AH$479,MATCH(Z$2,Kraftvärmeprod!$B$1:$AG$1,0),FALSE)/1,0)-IFERROR(VLOOKUP($B291,'Slutlig allokering'!$B$2:$AC$462,MATCH(Z$3,'Slutlig allokering'!$B$2:$AJ$2,0),FALSE)/1,0)</f>
        <v>0</v>
      </c>
      <c r="AA291">
        <f>IFERROR(VLOOKUP($B291,Kraftvärmeprod!$B$1:$AH$479,MATCH(AA$2,Kraftvärmeprod!$B$1:$AG$1,0),FALSE)/1,0)-IFERROR(VLOOKUP($B291,'Slutlig allokering'!$B$2:$AC$462,MATCH(AA$3,'Slutlig allokering'!$B$2:$AJ$2,0),FALSE)/1,0)</f>
        <v>0</v>
      </c>
      <c r="AB291">
        <f>IFERROR(VLOOKUP($B291,Kraftvärmeprod!$B$1:$AH$479,MATCH(AB$2,Kraftvärmeprod!$B$1:$AG$1,0),FALSE)/1,0)-IFERROR(VLOOKUP($B291,'Slutlig allokering'!$B$2:$AC$462,MATCH(AB$3,'Slutlig allokering'!$B$2:$AJ$2,0),FALSE)/1,0)</f>
        <v>0</v>
      </c>
      <c r="AE291">
        <f t="shared" si="8"/>
        <v>0</v>
      </c>
      <c r="AG291">
        <f>IFERROR(VLOOKUP(B291,'Slutlig allokering'!$B$2:$AJ$462,MATCH("Summa justerad allokerad tillförd energi (utan hjälpel och rökgaskondensering):",'Slutlig allokering'!$B$2:$AK$2,0),FALSE)/1,"")</f>
        <v>0</v>
      </c>
      <c r="AI291" s="55" t="str">
        <f>IFERROR(1-VLOOKUP(B291,'Slutlig allokering'!$B$2:$AJ$462,MATCH("Andel av bränsle i kvv som allokerats till värme, exklusive rökgaskondensering och hjälpel",'Slutlig allokering'!$B$2:$AK$2,0),FALSE),"")</f>
        <v/>
      </c>
      <c r="AK291" s="55" t="str">
        <f t="shared" si="9"/>
        <v/>
      </c>
    </row>
    <row r="292" spans="1:37" x14ac:dyDescent="0.25">
      <c r="A292" s="28" t="s">
        <v>393</v>
      </c>
      <c r="B292" s="28" t="s">
        <v>395</v>
      </c>
      <c r="C292" t="str">
        <f>IFERROR(VLOOKUP($B292,Kraftvärmeprod!$B$1:$AH$479,MATCH(C$3,Kraftvärmeprod!$B$1:$AG$1,0),FALSE)/1,"")</f>
        <v/>
      </c>
      <c r="D292" t="str">
        <f>IFERROR(VLOOKUP($B292,Kraftvärmeprod!$B$1:$AH$479,MATCH(D$3,Kraftvärmeprod!$B$1:$AG$1,0),FALSE)/1,"")</f>
        <v/>
      </c>
      <c r="E292">
        <f>IFERROR(VLOOKUP($B292,Kraftvärmeprod!$B$1:$AH$479,MATCH(E$2,Kraftvärmeprod!$B$1:$AG$1,0),FALSE)/1,0)-IFERROR(VLOOKUP($B292,'Slutlig allokering'!$B$2:$AC$462,MATCH(E$3,'Slutlig allokering'!$B$2:$AJ$2,0),FALSE)/1,0)</f>
        <v>0</v>
      </c>
      <c r="F292">
        <f>IFERROR(VLOOKUP($B292,Kraftvärmeprod!$B$1:$AH$479,MATCH(F$2,Kraftvärmeprod!$B$1:$AG$1,0),FALSE)/1,0)-IFERROR(VLOOKUP($B292,'Slutlig allokering'!$B$2:$AC$462,MATCH(F$3,'Slutlig allokering'!$B$2:$AJ$2,0),FALSE)/1,0)</f>
        <v>0</v>
      </c>
      <c r="G292">
        <f>IFERROR(VLOOKUP($B292,Kraftvärmeprod!$B$1:$AH$479,MATCH(G$2,Kraftvärmeprod!$B$1:$AG$1,0),FALSE)/1,0)-IFERROR(VLOOKUP($B292,'Slutlig allokering'!$B$2:$AC$462,MATCH(G$3,'Slutlig allokering'!$B$2:$AJ$2,0),FALSE)/1,0)</f>
        <v>0</v>
      </c>
      <c r="H292">
        <f>IFERROR(VLOOKUP($B292,Kraftvärmeprod!$B$1:$AH$479,MATCH(H$2,Kraftvärmeprod!$B$1:$AG$1,0),FALSE)/1,0)-IFERROR(VLOOKUP($B292,'Slutlig allokering'!$B$2:$AC$462,MATCH(H$3,'Slutlig allokering'!$B$2:$AJ$2,0),FALSE)/1,0)</f>
        <v>0</v>
      </c>
      <c r="I292">
        <f>IFERROR(VLOOKUP($B292,Kraftvärmeprod!$B$1:$AH$479,MATCH(I$2,Kraftvärmeprod!$B$1:$AG$1,0),FALSE)/1,0)-IFERROR(VLOOKUP($B292,'Slutlig allokering'!$B$2:$AC$462,MATCH(I$3,'Slutlig allokering'!$B$2:$AJ$2,0),FALSE)/1,0)</f>
        <v>0</v>
      </c>
      <c r="J292">
        <f>IFERROR(VLOOKUP($B292,Kraftvärmeprod!$B$1:$AH$479,MATCH(J$2,Kraftvärmeprod!$B$1:$AG$1,0),FALSE)/1,0)-IFERROR(VLOOKUP($B292,'Slutlig allokering'!$B$2:$AC$462,MATCH(J$3,'Slutlig allokering'!$B$2:$AJ$2,0),FALSE)/1,0)</f>
        <v>0</v>
      </c>
      <c r="K292">
        <f>IFERROR(VLOOKUP($B292,Kraftvärmeprod!$B$1:$AH$479,MATCH(K$2,Kraftvärmeprod!$B$1:$AG$1,0),FALSE)/1,0)-IFERROR(VLOOKUP($B292,'Slutlig allokering'!$B$2:$AC$462,MATCH(K$3,'Slutlig allokering'!$B$2:$AJ$2,0),FALSE)/1,0)</f>
        <v>0</v>
      </c>
      <c r="L292">
        <f>IFERROR(VLOOKUP($B292,Kraftvärmeprod!$B$1:$AH$479,MATCH(L$2,Kraftvärmeprod!$B$1:$AG$1,0),FALSE)/1,0)-IFERROR(VLOOKUP($B292,'Slutlig allokering'!$B$2:$AC$462,MATCH(L$3,'Slutlig allokering'!$B$2:$AJ$2,0),FALSE)/1,0)</f>
        <v>0</v>
      </c>
      <c r="M292" s="143">
        <f>IFERROR(VLOOKUP($B292,Miljö!$B$1:$S$477,MATCH(M$2,Miljö!$B$1:$X$1,0),FALSE)/1,0)-IFERROR(VLOOKUP($B292,'Slutlig allokering'!$B$2:$AC$462,MATCH(M$3,'Slutlig allokering'!$B$2:$AJ$2,0),FALSE)/1,0)</f>
        <v>0</v>
      </c>
      <c r="N292">
        <f>IFERROR(VLOOKUP($B292,Kraftvärmeprod!$B$1:$AH$479,MATCH(N$2,Kraftvärmeprod!$B$1:$AG$1,0),FALSE)/1,0)-IFERROR(VLOOKUP($B292,'Slutlig allokering'!$B$2:$AC$462,MATCH(N$3,'Slutlig allokering'!$B$2:$AJ$2,0),FALSE)/1,0)</f>
        <v>0</v>
      </c>
      <c r="O292">
        <f>IFERROR(VLOOKUP($B292,Kraftvärmeprod!$B$1:$AH$479,MATCH(O$2,Kraftvärmeprod!$B$1:$AG$1,0),FALSE)/1,0)-IFERROR(VLOOKUP($B292,'Slutlig allokering'!$B$2:$AC$462,MATCH(O$3,'Slutlig allokering'!$B$2:$AJ$2,0),FALSE)/1,0)</f>
        <v>0</v>
      </c>
      <c r="P292">
        <f>IFERROR(VLOOKUP($B292,Kraftvärmeprod!$B$1:$AH$479,MATCH(P$2,Kraftvärmeprod!$B$1:$AG$1,0),FALSE)/1,0)-IFERROR(VLOOKUP($B292,'Slutlig allokering'!$B$2:$AC$462,MATCH(P$3,'Slutlig allokering'!$B$2:$AJ$2,0),FALSE)/1,0)</f>
        <v>0</v>
      </c>
      <c r="Q292">
        <f>IFERROR(VLOOKUP($B292,Kraftvärmeprod!$B$1:$AH$479,MATCH(Q$2,Kraftvärmeprod!$B$1:$AG$1,0),FALSE)/1,0)-IFERROR(VLOOKUP($B292,'Slutlig allokering'!$B$2:$AC$462,MATCH(Q$3,'Slutlig allokering'!$B$2:$AJ$2,0),FALSE)/1,0)</f>
        <v>0</v>
      </c>
      <c r="R292">
        <f>IFERROR(VLOOKUP($B292,Kraftvärmeprod!$B$1:$AH$479,MATCH(R$2,Kraftvärmeprod!$B$1:$AG$1,0),FALSE)/1,0)-IFERROR(VLOOKUP($B292,'Slutlig allokering'!$B$2:$AC$462,MATCH(R$3,'Slutlig allokering'!$B$2:$AJ$2,0),FALSE)/1,0)</f>
        <v>0</v>
      </c>
      <c r="S292">
        <f>IFERROR(VLOOKUP($B292,Kraftvärmeprod!$B$1:$AH$479,MATCH(S$2,Kraftvärmeprod!$B$1:$AG$1,0),FALSE)/1,0)-IFERROR(VLOOKUP($B292,'Slutlig allokering'!$B$2:$AC$462,MATCH(S$3,'Slutlig allokering'!$B$2:$AJ$2,0),FALSE)/1,0)</f>
        <v>0</v>
      </c>
      <c r="T292">
        <f>IFERROR(VLOOKUP($B292,Kraftvärmeprod!$B$1:$AH$479,MATCH(T$2,Kraftvärmeprod!$B$1:$AG$1,0),FALSE)/1,0)-IFERROR(VLOOKUP($B292,'Slutlig allokering'!$B$2:$AC$462,MATCH(T$3,'Slutlig allokering'!$B$2:$AJ$2,0),FALSE)/1,0)</f>
        <v>0</v>
      </c>
      <c r="U292">
        <f>IFERROR(VLOOKUP($B292,Kraftvärmeprod!$B$1:$AH$479,MATCH(U$2,Kraftvärmeprod!$B$1:$AG$1,0),FALSE)/1,0)-IFERROR(VLOOKUP($B292,'Slutlig allokering'!$B$2:$AC$462,MATCH(U$3,'Slutlig allokering'!$B$2:$AJ$2,0),FALSE)/1,0)</f>
        <v>0</v>
      </c>
      <c r="V292">
        <f>IFERROR(VLOOKUP($B292,Kraftvärmeprod!$B$1:$AH$479,MATCH(V$2,Kraftvärmeprod!$B$1:$AG$1,0),FALSE)/1,0)-IFERROR(VLOOKUP($B292,'Slutlig allokering'!$B$2:$AC$462,MATCH(V$3,'Slutlig allokering'!$B$2:$AJ$2,0),FALSE)/1,0)</f>
        <v>0</v>
      </c>
      <c r="W292">
        <f>IFERROR(VLOOKUP($B292,Kraftvärmeprod!$B$1:$AH$479,MATCH(W$2,Kraftvärmeprod!$B$1:$AG$1,0),FALSE)/1,0)-IFERROR(VLOOKUP($B292,'Slutlig allokering'!$B$2:$AC$462,MATCH(W$3,'Slutlig allokering'!$B$2:$AJ$2,0),FALSE)/1,0)</f>
        <v>0</v>
      </c>
      <c r="X292">
        <f>IFERROR(VLOOKUP($B292,Kraftvärmeprod!$B$1:$AH$479,MATCH(X$2,Kraftvärmeprod!$B$1:$AG$1,0),FALSE)/1,0)-IFERROR(VLOOKUP($B292,'Slutlig allokering'!$B$2:$AC$462,MATCH(X$3,'Slutlig allokering'!$B$2:$AJ$2,0),FALSE)/1,0)</f>
        <v>0</v>
      </c>
      <c r="Y292">
        <f>IFERROR(VLOOKUP($B292,Kraftvärmeprod!$B$1:$AH$479,MATCH(Y$2,Kraftvärmeprod!$B$1:$AG$1,0),FALSE)/1,0)-IFERROR(VLOOKUP($B292,'Slutlig allokering'!$B$2:$AC$462,MATCH(Y$3,'Slutlig allokering'!$B$2:$AJ$2,0),FALSE)/1,0)</f>
        <v>0</v>
      </c>
      <c r="Z292">
        <f>IFERROR(VLOOKUP($B292,Kraftvärmeprod!$B$1:$AH$479,MATCH(Z$2,Kraftvärmeprod!$B$1:$AG$1,0),FALSE)/1,0)-IFERROR(VLOOKUP($B292,'Slutlig allokering'!$B$2:$AC$462,MATCH(Z$3,'Slutlig allokering'!$B$2:$AJ$2,0),FALSE)/1,0)</f>
        <v>0</v>
      </c>
      <c r="AA292">
        <f>IFERROR(VLOOKUP($B292,Kraftvärmeprod!$B$1:$AH$479,MATCH(AA$2,Kraftvärmeprod!$B$1:$AG$1,0),FALSE)/1,0)-IFERROR(VLOOKUP($B292,'Slutlig allokering'!$B$2:$AC$462,MATCH(AA$3,'Slutlig allokering'!$B$2:$AJ$2,0),FALSE)/1,0)</f>
        <v>0</v>
      </c>
      <c r="AB292">
        <f>IFERROR(VLOOKUP($B292,Kraftvärmeprod!$B$1:$AH$479,MATCH(AB$2,Kraftvärmeprod!$B$1:$AG$1,0),FALSE)/1,0)-IFERROR(VLOOKUP($B292,'Slutlig allokering'!$B$2:$AC$462,MATCH(AB$3,'Slutlig allokering'!$B$2:$AJ$2,0),FALSE)/1,0)</f>
        <v>0</v>
      </c>
      <c r="AE292">
        <f t="shared" si="8"/>
        <v>0</v>
      </c>
      <c r="AG292">
        <f>IFERROR(VLOOKUP(B292,'Slutlig allokering'!$B$2:$AJ$462,MATCH("Summa justerad allokerad tillförd energi (utan hjälpel och rökgaskondensering):",'Slutlig allokering'!$B$2:$AK$2,0),FALSE)/1,"")</f>
        <v>0</v>
      </c>
      <c r="AI292" s="55" t="str">
        <f>IFERROR(1-VLOOKUP(B292,'Slutlig allokering'!$B$2:$AJ$462,MATCH("Andel av bränsle i kvv som allokerats till värme, exklusive rökgaskondensering och hjälpel",'Slutlig allokering'!$B$2:$AK$2,0),FALSE),"")</f>
        <v/>
      </c>
      <c r="AK292" s="55" t="str">
        <f t="shared" si="9"/>
        <v/>
      </c>
    </row>
    <row r="293" spans="1:37" x14ac:dyDescent="0.25">
      <c r="A293" s="28" t="s">
        <v>393</v>
      </c>
      <c r="B293" s="28" t="s">
        <v>396</v>
      </c>
      <c r="C293">
        <f>IFERROR(VLOOKUP($B293,Kraftvärmeprod!$B$1:$AH$479,MATCH(C$3,Kraftvärmeprod!$B$1:$AG$1,0),FALSE)/1,"")</f>
        <v>98.6</v>
      </c>
      <c r="D293">
        <f>IFERROR(VLOOKUP($B293,Kraftvärmeprod!$B$1:$AH$479,MATCH(D$3,Kraftvärmeprod!$B$1:$AG$1,0),FALSE)/1,"")</f>
        <v>34.9</v>
      </c>
      <c r="E293">
        <f>IFERROR(VLOOKUP($B293,Kraftvärmeprod!$B$1:$AH$479,MATCH(E$2,Kraftvärmeprod!$B$1:$AG$1,0),FALSE)/1,0)-IFERROR(VLOOKUP($B293,'Slutlig allokering'!$B$2:$AC$462,MATCH(E$3,'Slutlig allokering'!$B$2:$AJ$2,0),FALSE)/1,0)</f>
        <v>0</v>
      </c>
      <c r="F293">
        <f>IFERROR(VLOOKUP($B293,Kraftvärmeprod!$B$1:$AH$479,MATCH(F$2,Kraftvärmeprod!$B$1:$AG$1,0),FALSE)/1,0)-IFERROR(VLOOKUP($B293,'Slutlig allokering'!$B$2:$AC$462,MATCH(F$3,'Slutlig allokering'!$B$2:$AJ$2,0),FALSE)/1,0)</f>
        <v>0</v>
      </c>
      <c r="G293">
        <f>IFERROR(VLOOKUP($B293,Kraftvärmeprod!$B$1:$AH$479,MATCH(G$2,Kraftvärmeprod!$B$1:$AG$1,0),FALSE)/1,0)-IFERROR(VLOOKUP($B293,'Slutlig allokering'!$B$2:$AC$462,MATCH(G$3,'Slutlig allokering'!$B$2:$AJ$2,0),FALSE)/1,0)</f>
        <v>0</v>
      </c>
      <c r="H293">
        <f>IFERROR(VLOOKUP($B293,Kraftvärmeprod!$B$1:$AH$479,MATCH(H$2,Kraftvärmeprod!$B$1:$AG$1,0),FALSE)/1,0)-IFERROR(VLOOKUP($B293,'Slutlig allokering'!$B$2:$AC$462,MATCH(H$3,'Slutlig allokering'!$B$2:$AJ$2,0),FALSE)/1,0)</f>
        <v>0</v>
      </c>
      <c r="I293">
        <f>IFERROR(VLOOKUP($B293,Kraftvärmeprod!$B$1:$AH$479,MATCH(I$2,Kraftvärmeprod!$B$1:$AG$1,0),FALSE)/1,0)-IFERROR(VLOOKUP($B293,'Slutlig allokering'!$B$2:$AC$462,MATCH(I$3,'Slutlig allokering'!$B$2:$AJ$2,0),FALSE)/1,0)</f>
        <v>0</v>
      </c>
      <c r="J293">
        <f>IFERROR(VLOOKUP($B293,Kraftvärmeprod!$B$1:$AH$479,MATCH(J$2,Kraftvärmeprod!$B$1:$AG$1,0),FALSE)/1,0)-IFERROR(VLOOKUP($B293,'Slutlig allokering'!$B$2:$AC$462,MATCH(J$3,'Slutlig allokering'!$B$2:$AJ$2,0),FALSE)/1,0)</f>
        <v>0</v>
      </c>
      <c r="K293">
        <f>IFERROR(VLOOKUP($B293,Kraftvärmeprod!$B$1:$AH$479,MATCH(K$2,Kraftvärmeprod!$B$1:$AG$1,0),FALSE)/1,0)-IFERROR(VLOOKUP($B293,'Slutlig allokering'!$B$2:$AC$462,MATCH(K$3,'Slutlig allokering'!$B$2:$AJ$2,0),FALSE)/1,0)</f>
        <v>0</v>
      </c>
      <c r="L293">
        <f>IFERROR(VLOOKUP($B293,Kraftvärmeprod!$B$1:$AH$479,MATCH(L$2,Kraftvärmeprod!$B$1:$AG$1,0),FALSE)/1,0)-IFERROR(VLOOKUP($B293,'Slutlig allokering'!$B$2:$AC$462,MATCH(L$3,'Slutlig allokering'!$B$2:$AJ$2,0),FALSE)/1,0)</f>
        <v>0</v>
      </c>
      <c r="M293" s="143">
        <f>IFERROR(VLOOKUP($B293,Miljö!$B$1:$S$477,MATCH(M$2,Miljö!$B$1:$X$1,0),FALSE)/1,0)-IFERROR(VLOOKUP($B293,'Slutlig allokering'!$B$2:$AC$462,MATCH(M$3,'Slutlig allokering'!$B$2:$AJ$2,0),FALSE)/1,0)</f>
        <v>2.2071899999999998</v>
      </c>
      <c r="N293">
        <f>IFERROR(VLOOKUP($B293,Kraftvärmeprod!$B$1:$AH$479,MATCH(N$2,Kraftvärmeprod!$B$1:$AG$1,0),FALSE)/1,0)-IFERROR(VLOOKUP($B293,'Slutlig allokering'!$B$2:$AC$462,MATCH(N$3,'Slutlig allokering'!$B$2:$AJ$2,0),FALSE)/1,0)</f>
        <v>0</v>
      </c>
      <c r="O293">
        <f>IFERROR(VLOOKUP($B293,Kraftvärmeprod!$B$1:$AH$479,MATCH(O$2,Kraftvärmeprod!$B$1:$AG$1,0),FALSE)/1,0)-IFERROR(VLOOKUP($B293,'Slutlig allokering'!$B$2:$AC$462,MATCH(O$3,'Slutlig allokering'!$B$2:$AJ$2,0),FALSE)/1,0)</f>
        <v>0</v>
      </c>
      <c r="P293">
        <f>IFERROR(VLOOKUP($B293,Kraftvärmeprod!$B$1:$AH$479,MATCH(P$2,Kraftvärmeprod!$B$1:$AG$1,0),FALSE)/1,0)-IFERROR(VLOOKUP($B293,'Slutlig allokering'!$B$2:$AC$462,MATCH(P$3,'Slutlig allokering'!$B$2:$AJ$2,0),FALSE)/1,0)</f>
        <v>0</v>
      </c>
      <c r="Q293">
        <f>IFERROR(VLOOKUP($B293,Kraftvärmeprod!$B$1:$AH$479,MATCH(Q$2,Kraftvärmeprod!$B$1:$AG$1,0),FALSE)/1,0)-IFERROR(VLOOKUP($B293,'Slutlig allokering'!$B$2:$AC$462,MATCH(Q$3,'Slutlig allokering'!$B$2:$AJ$2,0),FALSE)/1,0)</f>
        <v>0</v>
      </c>
      <c r="R293">
        <f>IFERROR(VLOOKUP($B293,Kraftvärmeprod!$B$1:$AH$479,MATCH(R$2,Kraftvärmeprod!$B$1:$AG$1,0),FALSE)/1,0)-IFERROR(VLOOKUP($B293,'Slutlig allokering'!$B$2:$AC$462,MATCH(R$3,'Slutlig allokering'!$B$2:$AJ$2,0),FALSE)/1,0)</f>
        <v>75.332499999999996</v>
      </c>
      <c r="S293">
        <f>IFERROR(VLOOKUP($B293,Kraftvärmeprod!$B$1:$AH$479,MATCH(S$2,Kraftvärmeprod!$B$1:$AG$1,0),FALSE)/1,0)-IFERROR(VLOOKUP($B293,'Slutlig allokering'!$B$2:$AC$462,MATCH(S$3,'Slutlig allokering'!$B$2:$AJ$2,0),FALSE)/1,0)</f>
        <v>0</v>
      </c>
      <c r="T293">
        <f>IFERROR(VLOOKUP($B293,Kraftvärmeprod!$B$1:$AH$479,MATCH(T$2,Kraftvärmeprod!$B$1:$AG$1,0),FALSE)/1,0)-IFERROR(VLOOKUP($B293,'Slutlig allokering'!$B$2:$AC$462,MATCH(T$3,'Slutlig allokering'!$B$2:$AJ$2,0),FALSE)/1,0)</f>
        <v>0</v>
      </c>
      <c r="U293">
        <f>IFERROR(VLOOKUP($B293,Kraftvärmeprod!$B$1:$AH$479,MATCH(U$2,Kraftvärmeprod!$B$1:$AG$1,0),FALSE)/1,0)-IFERROR(VLOOKUP($B293,'Slutlig allokering'!$B$2:$AC$462,MATCH(U$3,'Slutlig allokering'!$B$2:$AJ$2,0),FALSE)/1,0)</f>
        <v>0</v>
      </c>
      <c r="V293">
        <f>IFERROR(VLOOKUP($B293,Kraftvärmeprod!$B$1:$AH$479,MATCH(V$2,Kraftvärmeprod!$B$1:$AG$1,0),FALSE)/1,0)-IFERROR(VLOOKUP($B293,'Slutlig allokering'!$B$2:$AC$462,MATCH(V$3,'Slutlig allokering'!$B$2:$AJ$2,0),FALSE)/1,0)</f>
        <v>0</v>
      </c>
      <c r="W293">
        <f>IFERROR(VLOOKUP($B293,Kraftvärmeprod!$B$1:$AH$479,MATCH(W$2,Kraftvärmeprod!$B$1:$AG$1,0),FALSE)/1,0)-IFERROR(VLOOKUP($B293,'Slutlig allokering'!$B$2:$AC$462,MATCH(W$3,'Slutlig allokering'!$B$2:$AJ$2,0),FALSE)/1,0)</f>
        <v>0</v>
      </c>
      <c r="X293">
        <f>IFERROR(VLOOKUP($B293,Kraftvärmeprod!$B$1:$AH$479,MATCH(X$2,Kraftvärmeprod!$B$1:$AG$1,0),FALSE)/1,0)-IFERROR(VLOOKUP($B293,'Slutlig allokering'!$B$2:$AC$462,MATCH(X$3,'Slutlig allokering'!$B$2:$AJ$2,0),FALSE)/1,0)</f>
        <v>0</v>
      </c>
      <c r="Y293">
        <f>IFERROR(VLOOKUP($B293,Kraftvärmeprod!$B$1:$AH$479,MATCH(Y$2,Kraftvärmeprod!$B$1:$AG$1,0),FALSE)/1,0)-IFERROR(VLOOKUP($B293,'Slutlig allokering'!$B$2:$AC$462,MATCH(Y$3,'Slutlig allokering'!$B$2:$AJ$2,0),FALSE)/1,0)</f>
        <v>0</v>
      </c>
      <c r="Z293">
        <f>IFERROR(VLOOKUP($B293,Kraftvärmeprod!$B$1:$AH$479,MATCH(Z$2,Kraftvärmeprod!$B$1:$AG$1,0),FALSE)/1,0)-IFERROR(VLOOKUP($B293,'Slutlig allokering'!$B$2:$AC$462,MATCH(Z$3,'Slutlig allokering'!$B$2:$AJ$2,0),FALSE)/1,0)</f>
        <v>0</v>
      </c>
      <c r="AA293">
        <f>IFERROR(VLOOKUP($B293,Kraftvärmeprod!$B$1:$AH$479,MATCH(AA$2,Kraftvärmeprod!$B$1:$AG$1,0),FALSE)/1,0)-IFERROR(VLOOKUP($B293,'Slutlig allokering'!$B$2:$AC$462,MATCH(AA$3,'Slutlig allokering'!$B$2:$AJ$2,0),FALSE)/1,0)</f>
        <v>0</v>
      </c>
      <c r="AB293">
        <f>IFERROR(VLOOKUP($B293,Kraftvärmeprod!$B$1:$AH$479,MATCH(AB$2,Kraftvärmeprod!$B$1:$AG$1,0),FALSE)/1,0)-IFERROR(VLOOKUP($B293,'Slutlig allokering'!$B$2:$AC$462,MATCH(AB$3,'Slutlig allokering'!$B$2:$AJ$2,0),FALSE)/1,0)</f>
        <v>0</v>
      </c>
      <c r="AE293">
        <f t="shared" si="8"/>
        <v>75.332499999999996</v>
      </c>
      <c r="AG293">
        <f>IFERROR(VLOOKUP(B293,'Slutlig allokering'!$B$2:$AJ$462,MATCH("Summa justerad allokerad tillförd energi (utan hjälpel och rökgaskondensering):",'Slutlig allokering'!$B$2:$AK$2,0),FALSE)/1,"")</f>
        <v>81.667500000000004</v>
      </c>
      <c r="AI293" s="55">
        <f>IFERROR(1-VLOOKUP(B293,'Slutlig allokering'!$B$2:$AJ$462,MATCH("Andel av bränsle i kvv som allokerats till värme, exklusive rökgaskondensering och hjälpel",'Slutlig allokering'!$B$2:$AK$2,0),FALSE),"")</f>
        <v>0.47982484076433118</v>
      </c>
      <c r="AK293" s="55">
        <f t="shared" si="9"/>
        <v>0.47982484076433118</v>
      </c>
    </row>
    <row r="294" spans="1:37" x14ac:dyDescent="0.25">
      <c r="A294" s="28" t="s">
        <v>393</v>
      </c>
      <c r="B294" s="28" t="s">
        <v>397</v>
      </c>
      <c r="C294" t="str">
        <f>IFERROR(VLOOKUP($B294,Kraftvärmeprod!$B$1:$AH$479,MATCH(C$3,Kraftvärmeprod!$B$1:$AG$1,0),FALSE)/1,"")</f>
        <v/>
      </c>
      <c r="D294" t="str">
        <f>IFERROR(VLOOKUP($B294,Kraftvärmeprod!$B$1:$AH$479,MATCH(D$3,Kraftvärmeprod!$B$1:$AG$1,0),FALSE)/1,"")</f>
        <v/>
      </c>
      <c r="E294">
        <f>IFERROR(VLOOKUP($B294,Kraftvärmeprod!$B$1:$AH$479,MATCH(E$2,Kraftvärmeprod!$B$1:$AG$1,0),FALSE)/1,0)-IFERROR(VLOOKUP($B294,'Slutlig allokering'!$B$2:$AC$462,MATCH(E$3,'Slutlig allokering'!$B$2:$AJ$2,0),FALSE)/1,0)</f>
        <v>0</v>
      </c>
      <c r="F294">
        <f>IFERROR(VLOOKUP($B294,Kraftvärmeprod!$B$1:$AH$479,MATCH(F$2,Kraftvärmeprod!$B$1:$AG$1,0),FALSE)/1,0)-IFERROR(VLOOKUP($B294,'Slutlig allokering'!$B$2:$AC$462,MATCH(F$3,'Slutlig allokering'!$B$2:$AJ$2,0),FALSE)/1,0)</f>
        <v>0</v>
      </c>
      <c r="G294">
        <f>IFERROR(VLOOKUP($B294,Kraftvärmeprod!$B$1:$AH$479,MATCH(G$2,Kraftvärmeprod!$B$1:$AG$1,0),FALSE)/1,0)-IFERROR(VLOOKUP($B294,'Slutlig allokering'!$B$2:$AC$462,MATCH(G$3,'Slutlig allokering'!$B$2:$AJ$2,0),FALSE)/1,0)</f>
        <v>0</v>
      </c>
      <c r="H294">
        <f>IFERROR(VLOOKUP($B294,Kraftvärmeprod!$B$1:$AH$479,MATCH(H$2,Kraftvärmeprod!$B$1:$AG$1,0),FALSE)/1,0)-IFERROR(VLOOKUP($B294,'Slutlig allokering'!$B$2:$AC$462,MATCH(H$3,'Slutlig allokering'!$B$2:$AJ$2,0),FALSE)/1,0)</f>
        <v>0</v>
      </c>
      <c r="I294">
        <f>IFERROR(VLOOKUP($B294,Kraftvärmeprod!$B$1:$AH$479,MATCH(I$2,Kraftvärmeprod!$B$1:$AG$1,0),FALSE)/1,0)-IFERROR(VLOOKUP($B294,'Slutlig allokering'!$B$2:$AC$462,MATCH(I$3,'Slutlig allokering'!$B$2:$AJ$2,0),FALSE)/1,0)</f>
        <v>0</v>
      </c>
      <c r="J294">
        <f>IFERROR(VLOOKUP($B294,Kraftvärmeprod!$B$1:$AH$479,MATCH(J$2,Kraftvärmeprod!$B$1:$AG$1,0),FALSE)/1,0)-IFERROR(VLOOKUP($B294,'Slutlig allokering'!$B$2:$AC$462,MATCH(J$3,'Slutlig allokering'!$B$2:$AJ$2,0),FALSE)/1,0)</f>
        <v>0</v>
      </c>
      <c r="K294">
        <f>IFERROR(VLOOKUP($B294,Kraftvärmeprod!$B$1:$AH$479,MATCH(K$2,Kraftvärmeprod!$B$1:$AG$1,0),FALSE)/1,0)-IFERROR(VLOOKUP($B294,'Slutlig allokering'!$B$2:$AC$462,MATCH(K$3,'Slutlig allokering'!$B$2:$AJ$2,0),FALSE)/1,0)</f>
        <v>0</v>
      </c>
      <c r="L294">
        <f>IFERROR(VLOOKUP($B294,Kraftvärmeprod!$B$1:$AH$479,MATCH(L$2,Kraftvärmeprod!$B$1:$AG$1,0),FALSE)/1,0)-IFERROR(VLOOKUP($B294,'Slutlig allokering'!$B$2:$AC$462,MATCH(L$3,'Slutlig allokering'!$B$2:$AJ$2,0),FALSE)/1,0)</f>
        <v>0</v>
      </c>
      <c r="M294" s="143">
        <f>IFERROR(VLOOKUP($B294,Miljö!$B$1:$S$477,MATCH(M$2,Miljö!$B$1:$X$1,0),FALSE)/1,0)-IFERROR(VLOOKUP($B294,'Slutlig allokering'!$B$2:$AC$462,MATCH(M$3,'Slutlig allokering'!$B$2:$AJ$2,0),FALSE)/1,0)</f>
        <v>0</v>
      </c>
      <c r="N294">
        <f>IFERROR(VLOOKUP($B294,Kraftvärmeprod!$B$1:$AH$479,MATCH(N$2,Kraftvärmeprod!$B$1:$AG$1,0),FALSE)/1,0)-IFERROR(VLOOKUP($B294,'Slutlig allokering'!$B$2:$AC$462,MATCH(N$3,'Slutlig allokering'!$B$2:$AJ$2,0),FALSE)/1,0)</f>
        <v>0</v>
      </c>
      <c r="O294">
        <f>IFERROR(VLOOKUP($B294,Kraftvärmeprod!$B$1:$AH$479,MATCH(O$2,Kraftvärmeprod!$B$1:$AG$1,0),FALSE)/1,0)-IFERROR(VLOOKUP($B294,'Slutlig allokering'!$B$2:$AC$462,MATCH(O$3,'Slutlig allokering'!$B$2:$AJ$2,0),FALSE)/1,0)</f>
        <v>0</v>
      </c>
      <c r="P294">
        <f>IFERROR(VLOOKUP($B294,Kraftvärmeprod!$B$1:$AH$479,MATCH(P$2,Kraftvärmeprod!$B$1:$AG$1,0),FALSE)/1,0)-IFERROR(VLOOKUP($B294,'Slutlig allokering'!$B$2:$AC$462,MATCH(P$3,'Slutlig allokering'!$B$2:$AJ$2,0),FALSE)/1,0)</f>
        <v>0</v>
      </c>
      <c r="Q294">
        <f>IFERROR(VLOOKUP($B294,Kraftvärmeprod!$B$1:$AH$479,MATCH(Q$2,Kraftvärmeprod!$B$1:$AG$1,0),FALSE)/1,0)-IFERROR(VLOOKUP($B294,'Slutlig allokering'!$B$2:$AC$462,MATCH(Q$3,'Slutlig allokering'!$B$2:$AJ$2,0),FALSE)/1,0)</f>
        <v>0</v>
      </c>
      <c r="R294">
        <f>IFERROR(VLOOKUP($B294,Kraftvärmeprod!$B$1:$AH$479,MATCH(R$2,Kraftvärmeprod!$B$1:$AG$1,0),FALSE)/1,0)-IFERROR(VLOOKUP($B294,'Slutlig allokering'!$B$2:$AC$462,MATCH(R$3,'Slutlig allokering'!$B$2:$AJ$2,0),FALSE)/1,0)</f>
        <v>0</v>
      </c>
      <c r="S294">
        <f>IFERROR(VLOOKUP($B294,Kraftvärmeprod!$B$1:$AH$479,MATCH(S$2,Kraftvärmeprod!$B$1:$AG$1,0),FALSE)/1,0)-IFERROR(VLOOKUP($B294,'Slutlig allokering'!$B$2:$AC$462,MATCH(S$3,'Slutlig allokering'!$B$2:$AJ$2,0),FALSE)/1,0)</f>
        <v>0</v>
      </c>
      <c r="T294">
        <f>IFERROR(VLOOKUP($B294,Kraftvärmeprod!$B$1:$AH$479,MATCH(T$2,Kraftvärmeprod!$B$1:$AG$1,0),FALSE)/1,0)-IFERROR(VLOOKUP($B294,'Slutlig allokering'!$B$2:$AC$462,MATCH(T$3,'Slutlig allokering'!$B$2:$AJ$2,0),FALSE)/1,0)</f>
        <v>0</v>
      </c>
      <c r="U294">
        <f>IFERROR(VLOOKUP($B294,Kraftvärmeprod!$B$1:$AH$479,MATCH(U$2,Kraftvärmeprod!$B$1:$AG$1,0),FALSE)/1,0)-IFERROR(VLOOKUP($B294,'Slutlig allokering'!$B$2:$AC$462,MATCH(U$3,'Slutlig allokering'!$B$2:$AJ$2,0),FALSE)/1,0)</f>
        <v>0</v>
      </c>
      <c r="V294">
        <f>IFERROR(VLOOKUP($B294,Kraftvärmeprod!$B$1:$AH$479,MATCH(V$2,Kraftvärmeprod!$B$1:$AG$1,0),FALSE)/1,0)-IFERROR(VLOOKUP($B294,'Slutlig allokering'!$B$2:$AC$462,MATCH(V$3,'Slutlig allokering'!$B$2:$AJ$2,0),FALSE)/1,0)</f>
        <v>0</v>
      </c>
      <c r="W294">
        <f>IFERROR(VLOOKUP($B294,Kraftvärmeprod!$B$1:$AH$479,MATCH(W$2,Kraftvärmeprod!$B$1:$AG$1,0),FALSE)/1,0)-IFERROR(VLOOKUP($B294,'Slutlig allokering'!$B$2:$AC$462,MATCH(W$3,'Slutlig allokering'!$B$2:$AJ$2,0),FALSE)/1,0)</f>
        <v>0</v>
      </c>
      <c r="X294">
        <f>IFERROR(VLOOKUP($B294,Kraftvärmeprod!$B$1:$AH$479,MATCH(X$2,Kraftvärmeprod!$B$1:$AG$1,0),FALSE)/1,0)-IFERROR(VLOOKUP($B294,'Slutlig allokering'!$B$2:$AC$462,MATCH(X$3,'Slutlig allokering'!$B$2:$AJ$2,0),FALSE)/1,0)</f>
        <v>0</v>
      </c>
      <c r="Y294">
        <f>IFERROR(VLOOKUP($B294,Kraftvärmeprod!$B$1:$AH$479,MATCH(Y$2,Kraftvärmeprod!$B$1:$AG$1,0),FALSE)/1,0)-IFERROR(VLOOKUP($B294,'Slutlig allokering'!$B$2:$AC$462,MATCH(Y$3,'Slutlig allokering'!$B$2:$AJ$2,0),FALSE)/1,0)</f>
        <v>0</v>
      </c>
      <c r="Z294">
        <f>IFERROR(VLOOKUP($B294,Kraftvärmeprod!$B$1:$AH$479,MATCH(Z$2,Kraftvärmeprod!$B$1:$AG$1,0),FALSE)/1,0)-IFERROR(VLOOKUP($B294,'Slutlig allokering'!$B$2:$AC$462,MATCH(Z$3,'Slutlig allokering'!$B$2:$AJ$2,0),FALSE)/1,0)</f>
        <v>0</v>
      </c>
      <c r="AA294">
        <f>IFERROR(VLOOKUP($B294,Kraftvärmeprod!$B$1:$AH$479,MATCH(AA$2,Kraftvärmeprod!$B$1:$AG$1,0),FALSE)/1,0)-IFERROR(VLOOKUP($B294,'Slutlig allokering'!$B$2:$AC$462,MATCH(AA$3,'Slutlig allokering'!$B$2:$AJ$2,0),FALSE)/1,0)</f>
        <v>0</v>
      </c>
      <c r="AB294">
        <f>IFERROR(VLOOKUP($B294,Kraftvärmeprod!$B$1:$AH$479,MATCH(AB$2,Kraftvärmeprod!$B$1:$AG$1,0),FALSE)/1,0)-IFERROR(VLOOKUP($B294,'Slutlig allokering'!$B$2:$AC$462,MATCH(AB$3,'Slutlig allokering'!$B$2:$AJ$2,0),FALSE)/1,0)</f>
        <v>0</v>
      </c>
      <c r="AE294">
        <f t="shared" si="8"/>
        <v>0</v>
      </c>
      <c r="AG294">
        <f>IFERROR(VLOOKUP(B294,'Slutlig allokering'!$B$2:$AJ$462,MATCH("Summa justerad allokerad tillförd energi (utan hjälpel och rökgaskondensering):",'Slutlig allokering'!$B$2:$AK$2,0),FALSE)/1,"")</f>
        <v>0</v>
      </c>
      <c r="AI294" s="55" t="str">
        <f>IFERROR(1-VLOOKUP(B294,'Slutlig allokering'!$B$2:$AJ$462,MATCH("Andel av bränsle i kvv som allokerats till värme, exklusive rökgaskondensering och hjälpel",'Slutlig allokering'!$B$2:$AK$2,0),FALSE),"")</f>
        <v/>
      </c>
      <c r="AK294" s="55" t="str">
        <f t="shared" si="9"/>
        <v/>
      </c>
    </row>
    <row r="295" spans="1:37" x14ac:dyDescent="0.25">
      <c r="A295" s="28" t="s">
        <v>393</v>
      </c>
      <c r="B295" s="28" t="s">
        <v>398</v>
      </c>
      <c r="C295" t="str">
        <f>IFERROR(VLOOKUP($B295,Kraftvärmeprod!$B$1:$AH$479,MATCH(C$3,Kraftvärmeprod!$B$1:$AG$1,0),FALSE)/1,"")</f>
        <v/>
      </c>
      <c r="D295" t="str">
        <f>IFERROR(VLOOKUP($B295,Kraftvärmeprod!$B$1:$AH$479,MATCH(D$3,Kraftvärmeprod!$B$1:$AG$1,0),FALSE)/1,"")</f>
        <v/>
      </c>
      <c r="E295">
        <f>IFERROR(VLOOKUP($B295,Kraftvärmeprod!$B$1:$AH$479,MATCH(E$2,Kraftvärmeprod!$B$1:$AG$1,0),FALSE)/1,0)-IFERROR(VLOOKUP($B295,'Slutlig allokering'!$B$2:$AC$462,MATCH(E$3,'Slutlig allokering'!$B$2:$AJ$2,0),FALSE)/1,0)</f>
        <v>0</v>
      </c>
      <c r="F295">
        <f>IFERROR(VLOOKUP($B295,Kraftvärmeprod!$B$1:$AH$479,MATCH(F$2,Kraftvärmeprod!$B$1:$AG$1,0),FALSE)/1,0)-IFERROR(VLOOKUP($B295,'Slutlig allokering'!$B$2:$AC$462,MATCH(F$3,'Slutlig allokering'!$B$2:$AJ$2,0),FALSE)/1,0)</f>
        <v>0</v>
      </c>
      <c r="G295">
        <f>IFERROR(VLOOKUP($B295,Kraftvärmeprod!$B$1:$AH$479,MATCH(G$2,Kraftvärmeprod!$B$1:$AG$1,0),FALSE)/1,0)-IFERROR(VLOOKUP($B295,'Slutlig allokering'!$B$2:$AC$462,MATCH(G$3,'Slutlig allokering'!$B$2:$AJ$2,0),FALSE)/1,0)</f>
        <v>0</v>
      </c>
      <c r="H295">
        <f>IFERROR(VLOOKUP($B295,Kraftvärmeprod!$B$1:$AH$479,MATCH(H$2,Kraftvärmeprod!$B$1:$AG$1,0),FALSE)/1,0)-IFERROR(VLOOKUP($B295,'Slutlig allokering'!$B$2:$AC$462,MATCH(H$3,'Slutlig allokering'!$B$2:$AJ$2,0),FALSE)/1,0)</f>
        <v>0</v>
      </c>
      <c r="I295">
        <f>IFERROR(VLOOKUP($B295,Kraftvärmeprod!$B$1:$AH$479,MATCH(I$2,Kraftvärmeprod!$B$1:$AG$1,0),FALSE)/1,0)-IFERROR(VLOOKUP($B295,'Slutlig allokering'!$B$2:$AC$462,MATCH(I$3,'Slutlig allokering'!$B$2:$AJ$2,0),FALSE)/1,0)</f>
        <v>0</v>
      </c>
      <c r="J295">
        <f>IFERROR(VLOOKUP($B295,Kraftvärmeprod!$B$1:$AH$479,MATCH(J$2,Kraftvärmeprod!$B$1:$AG$1,0),FALSE)/1,0)-IFERROR(VLOOKUP($B295,'Slutlig allokering'!$B$2:$AC$462,MATCH(J$3,'Slutlig allokering'!$B$2:$AJ$2,0),FALSE)/1,0)</f>
        <v>0</v>
      </c>
      <c r="K295">
        <f>IFERROR(VLOOKUP($B295,Kraftvärmeprod!$B$1:$AH$479,MATCH(K$2,Kraftvärmeprod!$B$1:$AG$1,0),FALSE)/1,0)-IFERROR(VLOOKUP($B295,'Slutlig allokering'!$B$2:$AC$462,MATCH(K$3,'Slutlig allokering'!$B$2:$AJ$2,0),FALSE)/1,0)</f>
        <v>0</v>
      </c>
      <c r="L295">
        <f>IFERROR(VLOOKUP($B295,Kraftvärmeprod!$B$1:$AH$479,MATCH(L$2,Kraftvärmeprod!$B$1:$AG$1,0),FALSE)/1,0)-IFERROR(VLOOKUP($B295,'Slutlig allokering'!$B$2:$AC$462,MATCH(L$3,'Slutlig allokering'!$B$2:$AJ$2,0),FALSE)/1,0)</f>
        <v>0</v>
      </c>
      <c r="M295" s="143">
        <f>IFERROR(VLOOKUP($B295,Miljö!$B$1:$S$477,MATCH(M$2,Miljö!$B$1:$X$1,0),FALSE)/1,0)-IFERROR(VLOOKUP($B295,'Slutlig allokering'!$B$2:$AC$462,MATCH(M$3,'Slutlig allokering'!$B$2:$AJ$2,0),FALSE)/1,0)</f>
        <v>0</v>
      </c>
      <c r="N295">
        <f>IFERROR(VLOOKUP($B295,Kraftvärmeprod!$B$1:$AH$479,MATCH(N$2,Kraftvärmeprod!$B$1:$AG$1,0),FALSE)/1,0)-IFERROR(VLOOKUP($B295,'Slutlig allokering'!$B$2:$AC$462,MATCH(N$3,'Slutlig allokering'!$B$2:$AJ$2,0),FALSE)/1,0)</f>
        <v>0</v>
      </c>
      <c r="O295">
        <f>IFERROR(VLOOKUP($B295,Kraftvärmeprod!$B$1:$AH$479,MATCH(O$2,Kraftvärmeprod!$B$1:$AG$1,0),FALSE)/1,0)-IFERROR(VLOOKUP($B295,'Slutlig allokering'!$B$2:$AC$462,MATCH(O$3,'Slutlig allokering'!$B$2:$AJ$2,0),FALSE)/1,0)</f>
        <v>0</v>
      </c>
      <c r="P295">
        <f>IFERROR(VLOOKUP($B295,Kraftvärmeprod!$B$1:$AH$479,MATCH(P$2,Kraftvärmeprod!$B$1:$AG$1,0),FALSE)/1,0)-IFERROR(VLOOKUP($B295,'Slutlig allokering'!$B$2:$AC$462,MATCH(P$3,'Slutlig allokering'!$B$2:$AJ$2,0),FALSE)/1,0)</f>
        <v>0</v>
      </c>
      <c r="Q295">
        <f>IFERROR(VLOOKUP($B295,Kraftvärmeprod!$B$1:$AH$479,MATCH(Q$2,Kraftvärmeprod!$B$1:$AG$1,0),FALSE)/1,0)-IFERROR(VLOOKUP($B295,'Slutlig allokering'!$B$2:$AC$462,MATCH(Q$3,'Slutlig allokering'!$B$2:$AJ$2,0),FALSE)/1,0)</f>
        <v>0</v>
      </c>
      <c r="R295">
        <f>IFERROR(VLOOKUP($B295,Kraftvärmeprod!$B$1:$AH$479,MATCH(R$2,Kraftvärmeprod!$B$1:$AG$1,0),FALSE)/1,0)-IFERROR(VLOOKUP($B295,'Slutlig allokering'!$B$2:$AC$462,MATCH(R$3,'Slutlig allokering'!$B$2:$AJ$2,0),FALSE)/1,0)</f>
        <v>0</v>
      </c>
      <c r="S295">
        <f>IFERROR(VLOOKUP($B295,Kraftvärmeprod!$B$1:$AH$479,MATCH(S$2,Kraftvärmeprod!$B$1:$AG$1,0),FALSE)/1,0)-IFERROR(VLOOKUP($B295,'Slutlig allokering'!$B$2:$AC$462,MATCH(S$3,'Slutlig allokering'!$B$2:$AJ$2,0),FALSE)/1,0)</f>
        <v>0</v>
      </c>
      <c r="T295">
        <f>IFERROR(VLOOKUP($B295,Kraftvärmeprod!$B$1:$AH$479,MATCH(T$2,Kraftvärmeprod!$B$1:$AG$1,0),FALSE)/1,0)-IFERROR(VLOOKUP($B295,'Slutlig allokering'!$B$2:$AC$462,MATCH(T$3,'Slutlig allokering'!$B$2:$AJ$2,0),FALSE)/1,0)</f>
        <v>0</v>
      </c>
      <c r="U295">
        <f>IFERROR(VLOOKUP($B295,Kraftvärmeprod!$B$1:$AH$479,MATCH(U$2,Kraftvärmeprod!$B$1:$AG$1,0),FALSE)/1,0)-IFERROR(VLOOKUP($B295,'Slutlig allokering'!$B$2:$AC$462,MATCH(U$3,'Slutlig allokering'!$B$2:$AJ$2,0),FALSE)/1,0)</f>
        <v>0</v>
      </c>
      <c r="V295">
        <f>IFERROR(VLOOKUP($B295,Kraftvärmeprod!$B$1:$AH$479,MATCH(V$2,Kraftvärmeprod!$B$1:$AG$1,0),FALSE)/1,0)-IFERROR(VLOOKUP($B295,'Slutlig allokering'!$B$2:$AC$462,MATCH(V$3,'Slutlig allokering'!$B$2:$AJ$2,0),FALSE)/1,0)</f>
        <v>0</v>
      </c>
      <c r="W295">
        <f>IFERROR(VLOOKUP($B295,Kraftvärmeprod!$B$1:$AH$479,MATCH(W$2,Kraftvärmeprod!$B$1:$AG$1,0),FALSE)/1,0)-IFERROR(VLOOKUP($B295,'Slutlig allokering'!$B$2:$AC$462,MATCH(W$3,'Slutlig allokering'!$B$2:$AJ$2,0),FALSE)/1,0)</f>
        <v>0</v>
      </c>
      <c r="X295">
        <f>IFERROR(VLOOKUP($B295,Kraftvärmeprod!$B$1:$AH$479,MATCH(X$2,Kraftvärmeprod!$B$1:$AG$1,0),FALSE)/1,0)-IFERROR(VLOOKUP($B295,'Slutlig allokering'!$B$2:$AC$462,MATCH(X$3,'Slutlig allokering'!$B$2:$AJ$2,0),FALSE)/1,0)</f>
        <v>0</v>
      </c>
      <c r="Y295">
        <f>IFERROR(VLOOKUP($B295,Kraftvärmeprod!$B$1:$AH$479,MATCH(Y$2,Kraftvärmeprod!$B$1:$AG$1,0),FALSE)/1,0)-IFERROR(VLOOKUP($B295,'Slutlig allokering'!$B$2:$AC$462,MATCH(Y$3,'Slutlig allokering'!$B$2:$AJ$2,0),FALSE)/1,0)</f>
        <v>0</v>
      </c>
      <c r="Z295">
        <f>IFERROR(VLOOKUP($B295,Kraftvärmeprod!$B$1:$AH$479,MATCH(Z$2,Kraftvärmeprod!$B$1:$AG$1,0),FALSE)/1,0)-IFERROR(VLOOKUP($B295,'Slutlig allokering'!$B$2:$AC$462,MATCH(Z$3,'Slutlig allokering'!$B$2:$AJ$2,0),FALSE)/1,0)</f>
        <v>0</v>
      </c>
      <c r="AA295">
        <f>IFERROR(VLOOKUP($B295,Kraftvärmeprod!$B$1:$AH$479,MATCH(AA$2,Kraftvärmeprod!$B$1:$AG$1,0),FALSE)/1,0)-IFERROR(VLOOKUP($B295,'Slutlig allokering'!$B$2:$AC$462,MATCH(AA$3,'Slutlig allokering'!$B$2:$AJ$2,0),FALSE)/1,0)</f>
        <v>0</v>
      </c>
      <c r="AB295">
        <f>IFERROR(VLOOKUP($B295,Kraftvärmeprod!$B$1:$AH$479,MATCH(AB$2,Kraftvärmeprod!$B$1:$AG$1,0),FALSE)/1,0)-IFERROR(VLOOKUP($B295,'Slutlig allokering'!$B$2:$AC$462,MATCH(AB$3,'Slutlig allokering'!$B$2:$AJ$2,0),FALSE)/1,0)</f>
        <v>0</v>
      </c>
      <c r="AE295">
        <f t="shared" si="8"/>
        <v>0</v>
      </c>
      <c r="AG295">
        <f>IFERROR(VLOOKUP(B295,'Slutlig allokering'!$B$2:$AJ$462,MATCH("Summa justerad allokerad tillförd energi (utan hjälpel och rökgaskondensering):",'Slutlig allokering'!$B$2:$AK$2,0),FALSE)/1,"")</f>
        <v>0</v>
      </c>
      <c r="AI295" s="55" t="str">
        <f>IFERROR(1-VLOOKUP(B295,'Slutlig allokering'!$B$2:$AJ$462,MATCH("Andel av bränsle i kvv som allokerats till värme, exklusive rökgaskondensering och hjälpel",'Slutlig allokering'!$B$2:$AK$2,0),FALSE),"")</f>
        <v/>
      </c>
      <c r="AK295" s="55" t="str">
        <f t="shared" si="9"/>
        <v/>
      </c>
    </row>
    <row r="296" spans="1:37" x14ac:dyDescent="0.25">
      <c r="A296" s="28" t="s">
        <v>399</v>
      </c>
      <c r="B296" s="28" t="s">
        <v>400</v>
      </c>
      <c r="C296">
        <f>IFERROR(VLOOKUP($B296,Kraftvärmeprod!$B$1:$AH$479,MATCH(C$3,Kraftvärmeprod!$B$1:$AG$1,0),FALSE)/1,"")</f>
        <v>144.19999999999999</v>
      </c>
      <c r="D296">
        <f>IFERROR(VLOOKUP($B296,Kraftvärmeprod!$B$1:$AH$479,MATCH(D$3,Kraftvärmeprod!$B$1:$AG$1,0),FALSE)/1,"")</f>
        <v>16.3</v>
      </c>
      <c r="E296">
        <f>IFERROR(VLOOKUP($B296,Kraftvärmeprod!$B$1:$AH$479,MATCH(E$2,Kraftvärmeprod!$B$1:$AG$1,0),FALSE)/1,0)-IFERROR(VLOOKUP($B296,'Slutlig allokering'!$B$2:$AC$462,MATCH(E$3,'Slutlig allokering'!$B$2:$AJ$2,0),FALSE)/1,0)</f>
        <v>0</v>
      </c>
      <c r="F296">
        <f>IFERROR(VLOOKUP($B296,Kraftvärmeprod!$B$1:$AH$479,MATCH(F$2,Kraftvärmeprod!$B$1:$AG$1,0),FALSE)/1,0)-IFERROR(VLOOKUP($B296,'Slutlig allokering'!$B$2:$AC$462,MATCH(F$3,'Slutlig allokering'!$B$2:$AJ$2,0),FALSE)/1,0)</f>
        <v>0</v>
      </c>
      <c r="G296">
        <f>IFERROR(VLOOKUP($B296,Kraftvärmeprod!$B$1:$AH$479,MATCH(G$2,Kraftvärmeprod!$B$1:$AG$1,0),FALSE)/1,0)-IFERROR(VLOOKUP($B296,'Slutlig allokering'!$B$2:$AC$462,MATCH(G$3,'Slutlig allokering'!$B$2:$AJ$2,0),FALSE)/1,0)</f>
        <v>0</v>
      </c>
      <c r="H296">
        <f>IFERROR(VLOOKUP($B296,Kraftvärmeprod!$B$1:$AH$479,MATCH(H$2,Kraftvärmeprod!$B$1:$AG$1,0),FALSE)/1,0)-IFERROR(VLOOKUP($B296,'Slutlig allokering'!$B$2:$AC$462,MATCH(H$3,'Slutlig allokering'!$B$2:$AJ$2,0),FALSE)/1,0)</f>
        <v>0</v>
      </c>
      <c r="I296">
        <f>IFERROR(VLOOKUP($B296,Kraftvärmeprod!$B$1:$AH$479,MATCH(I$2,Kraftvärmeprod!$B$1:$AG$1,0),FALSE)/1,0)-IFERROR(VLOOKUP($B296,'Slutlig allokering'!$B$2:$AC$462,MATCH(I$3,'Slutlig allokering'!$B$2:$AJ$2,0),FALSE)/1,0)</f>
        <v>0</v>
      </c>
      <c r="J296">
        <f>IFERROR(VLOOKUP($B296,Kraftvärmeprod!$B$1:$AH$479,MATCH(J$2,Kraftvärmeprod!$B$1:$AG$1,0),FALSE)/1,0)-IFERROR(VLOOKUP($B296,'Slutlig allokering'!$B$2:$AC$462,MATCH(J$3,'Slutlig allokering'!$B$2:$AJ$2,0),FALSE)/1,0)</f>
        <v>0</v>
      </c>
      <c r="K296">
        <f>IFERROR(VLOOKUP($B296,Kraftvärmeprod!$B$1:$AH$479,MATCH(K$2,Kraftvärmeprod!$B$1:$AG$1,0),FALSE)/1,0)-IFERROR(VLOOKUP($B296,'Slutlig allokering'!$B$2:$AC$462,MATCH(K$3,'Slutlig allokering'!$B$2:$AJ$2,0),FALSE)/1,0)</f>
        <v>0</v>
      </c>
      <c r="L296">
        <f>IFERROR(VLOOKUP($B296,Kraftvärmeprod!$B$1:$AH$479,MATCH(L$2,Kraftvärmeprod!$B$1:$AG$1,0),FALSE)/1,0)-IFERROR(VLOOKUP($B296,'Slutlig allokering'!$B$2:$AC$462,MATCH(L$3,'Slutlig allokering'!$B$2:$AJ$2,0),FALSE)/1,0)</f>
        <v>6.963000000000001</v>
      </c>
      <c r="M296" s="143">
        <f>IFERROR(VLOOKUP($B296,Miljö!$B$1:$S$477,MATCH(M$2,Miljö!$B$1:$X$1,0),FALSE)/1,0)-IFERROR(VLOOKUP($B296,'Slutlig allokering'!$B$2:$AC$462,MATCH(M$3,'Slutlig allokering'!$B$2:$AJ$2,0),FALSE)/1,0)</f>
        <v>0.58180000000000032</v>
      </c>
      <c r="N296">
        <f>IFERROR(VLOOKUP($B296,Kraftvärmeprod!$B$1:$AH$479,MATCH(N$2,Kraftvärmeprod!$B$1:$AG$1,0),FALSE)/1,0)-IFERROR(VLOOKUP($B296,'Slutlig allokering'!$B$2:$AC$462,MATCH(N$3,'Slutlig allokering'!$B$2:$AJ$2,0),FALSE)/1,0)</f>
        <v>0</v>
      </c>
      <c r="O296">
        <f>IFERROR(VLOOKUP($B296,Kraftvärmeprod!$B$1:$AH$479,MATCH(O$2,Kraftvärmeprod!$B$1:$AG$1,0),FALSE)/1,0)-IFERROR(VLOOKUP($B296,'Slutlig allokering'!$B$2:$AC$462,MATCH(O$3,'Slutlig allokering'!$B$2:$AJ$2,0),FALSE)/1,0)</f>
        <v>2.7761099999999992</v>
      </c>
      <c r="P296">
        <f>IFERROR(VLOOKUP($B296,Kraftvärmeprod!$B$1:$AH$479,MATCH(P$2,Kraftvärmeprod!$B$1:$AG$1,0),FALSE)/1,0)-IFERROR(VLOOKUP($B296,'Slutlig allokering'!$B$2:$AC$462,MATCH(P$3,'Slutlig allokering'!$B$2:$AJ$2,0),FALSE)/1,0)</f>
        <v>0</v>
      </c>
      <c r="Q296">
        <f>IFERROR(VLOOKUP($B296,Kraftvärmeprod!$B$1:$AH$479,MATCH(Q$2,Kraftvärmeprod!$B$1:$AG$1,0),FALSE)/1,0)-IFERROR(VLOOKUP($B296,'Slutlig allokering'!$B$2:$AC$462,MATCH(Q$3,'Slutlig allokering'!$B$2:$AJ$2,0),FALSE)/1,0)</f>
        <v>9.6480999999999995</v>
      </c>
      <c r="R296">
        <f>IFERROR(VLOOKUP($B296,Kraftvärmeprod!$B$1:$AH$479,MATCH(R$2,Kraftvärmeprod!$B$1:$AG$1,0),FALSE)/1,0)-IFERROR(VLOOKUP($B296,'Slutlig allokering'!$B$2:$AC$462,MATCH(R$3,'Slutlig allokering'!$B$2:$AJ$2,0),FALSE)/1,0)</f>
        <v>0</v>
      </c>
      <c r="S296">
        <f>IFERROR(VLOOKUP($B296,Kraftvärmeprod!$B$1:$AH$479,MATCH(S$2,Kraftvärmeprod!$B$1:$AG$1,0),FALSE)/1,0)-IFERROR(VLOOKUP($B296,'Slutlig allokering'!$B$2:$AC$462,MATCH(S$3,'Slutlig allokering'!$B$2:$AJ$2,0),FALSE)/1,0)</f>
        <v>0</v>
      </c>
      <c r="T296">
        <f>IFERROR(VLOOKUP($B296,Kraftvärmeprod!$B$1:$AH$479,MATCH(T$2,Kraftvärmeprod!$B$1:$AG$1,0),FALSE)/1,0)-IFERROR(VLOOKUP($B296,'Slutlig allokering'!$B$2:$AC$462,MATCH(T$3,'Slutlig allokering'!$B$2:$AJ$2,0),FALSE)/1,0)</f>
        <v>0</v>
      </c>
      <c r="U296">
        <f>IFERROR(VLOOKUP($B296,Kraftvärmeprod!$B$1:$AH$479,MATCH(U$2,Kraftvärmeprod!$B$1:$AG$1,0),FALSE)/1,0)-IFERROR(VLOOKUP($B296,'Slutlig allokering'!$B$2:$AC$462,MATCH(U$3,'Slutlig allokering'!$B$2:$AJ$2,0),FALSE)/1,0)</f>
        <v>14.266199999999998</v>
      </c>
      <c r="V296">
        <f>IFERROR(VLOOKUP($B296,Kraftvärmeprod!$B$1:$AH$479,MATCH(V$2,Kraftvärmeprod!$B$1:$AG$1,0),FALSE)/1,0)-IFERROR(VLOOKUP($B296,'Slutlig allokering'!$B$2:$AC$462,MATCH(V$3,'Slutlig allokering'!$B$2:$AJ$2,0),FALSE)/1,0)</f>
        <v>1.9114200000000006</v>
      </c>
      <c r="W296">
        <f>IFERROR(VLOOKUP($B296,Kraftvärmeprod!$B$1:$AH$479,MATCH(W$2,Kraftvärmeprod!$B$1:$AG$1,0),FALSE)/1,0)-IFERROR(VLOOKUP($B296,'Slutlig allokering'!$B$2:$AC$462,MATCH(W$3,'Slutlig allokering'!$B$2:$AJ$2,0),FALSE)/1,0)</f>
        <v>0</v>
      </c>
      <c r="X296">
        <f>IFERROR(VLOOKUP($B296,Kraftvärmeprod!$B$1:$AH$479,MATCH(X$2,Kraftvärmeprod!$B$1:$AG$1,0),FALSE)/1,0)-IFERROR(VLOOKUP($B296,'Slutlig allokering'!$B$2:$AC$462,MATCH(X$3,'Slutlig allokering'!$B$2:$AJ$2,0),FALSE)/1,0)</f>
        <v>0</v>
      </c>
      <c r="Y296">
        <f>IFERROR(VLOOKUP($B296,Kraftvärmeprod!$B$1:$AH$479,MATCH(Y$2,Kraftvärmeprod!$B$1:$AG$1,0),FALSE)/1,0)-IFERROR(VLOOKUP($B296,'Slutlig allokering'!$B$2:$AC$462,MATCH(Y$3,'Slutlig allokering'!$B$2:$AJ$2,0),FALSE)/1,0)</f>
        <v>0</v>
      </c>
      <c r="Z296">
        <f>IFERROR(VLOOKUP($B296,Kraftvärmeprod!$B$1:$AH$479,MATCH(Z$2,Kraftvärmeprod!$B$1:$AG$1,0),FALSE)/1,0)-IFERROR(VLOOKUP($B296,'Slutlig allokering'!$B$2:$AC$462,MATCH(Z$3,'Slutlig allokering'!$B$2:$AJ$2,0),FALSE)/1,0)</f>
        <v>0</v>
      </c>
      <c r="AA296">
        <f>IFERROR(VLOOKUP($B296,Kraftvärmeprod!$B$1:$AH$479,MATCH(AA$2,Kraftvärmeprod!$B$1:$AG$1,0),FALSE)/1,0)-IFERROR(VLOOKUP($B296,'Slutlig allokering'!$B$2:$AC$462,MATCH(AA$3,'Slutlig allokering'!$B$2:$AJ$2,0),FALSE)/1,0)</f>
        <v>0.20479500000000006</v>
      </c>
      <c r="AB296">
        <f>IFERROR(VLOOKUP($B296,Kraftvärmeprod!$B$1:$AH$479,MATCH(AB$2,Kraftvärmeprod!$B$1:$AG$1,0),FALSE)/1,0)-IFERROR(VLOOKUP($B296,'Slutlig allokering'!$B$2:$AC$462,MATCH(AB$3,'Slutlig allokering'!$B$2:$AJ$2,0),FALSE)/1,0)</f>
        <v>0</v>
      </c>
      <c r="AE296">
        <f t="shared" si="8"/>
        <v>35.769624999999991</v>
      </c>
      <c r="AG296">
        <f>IFERROR(VLOOKUP(B296,'Slutlig allokering'!$B$2:$AJ$462,MATCH("Summa justerad allokerad tillförd energi (utan hjälpel och rökgaskondensering):",'Slutlig allokering'!$B$2:$AK$2,0),FALSE)/1,"")</f>
        <v>130.23037499999998</v>
      </c>
      <c r="AI296" s="55">
        <f>IFERROR(1-VLOOKUP(B296,'Slutlig allokering'!$B$2:$AJ$462,MATCH("Andel av bränsle i kvv som allokerats till värme, exklusive rökgaskondensering och hjälpel",'Slutlig allokering'!$B$2:$AK$2,0),FALSE),"")</f>
        <v>0.21547966867469892</v>
      </c>
      <c r="AK296" s="55">
        <f t="shared" si="9"/>
        <v>0.21547966867469878</v>
      </c>
    </row>
    <row r="297" spans="1:37" x14ac:dyDescent="0.25">
      <c r="A297" s="28" t="s">
        <v>401</v>
      </c>
      <c r="B297" s="28" t="s">
        <v>402</v>
      </c>
      <c r="C297" t="str">
        <f>IFERROR(VLOOKUP($B297,Kraftvärmeprod!$B$1:$AH$479,MATCH(C$3,Kraftvärmeprod!$B$1:$AG$1,0),FALSE)/1,"")</f>
        <v/>
      </c>
      <c r="D297" t="str">
        <f>IFERROR(VLOOKUP($B297,Kraftvärmeprod!$B$1:$AH$479,MATCH(D$3,Kraftvärmeprod!$B$1:$AG$1,0),FALSE)/1,"")</f>
        <v/>
      </c>
      <c r="E297">
        <f>IFERROR(VLOOKUP($B297,Kraftvärmeprod!$B$1:$AH$479,MATCH(E$2,Kraftvärmeprod!$B$1:$AG$1,0),FALSE)/1,0)-IFERROR(VLOOKUP($B297,'Slutlig allokering'!$B$2:$AC$462,MATCH(E$3,'Slutlig allokering'!$B$2:$AJ$2,0),FALSE)/1,0)</f>
        <v>0</v>
      </c>
      <c r="F297">
        <f>IFERROR(VLOOKUP($B297,Kraftvärmeprod!$B$1:$AH$479,MATCH(F$2,Kraftvärmeprod!$B$1:$AG$1,0),FALSE)/1,0)-IFERROR(VLOOKUP($B297,'Slutlig allokering'!$B$2:$AC$462,MATCH(F$3,'Slutlig allokering'!$B$2:$AJ$2,0),FALSE)/1,0)</f>
        <v>0</v>
      </c>
      <c r="G297">
        <f>IFERROR(VLOOKUP($B297,Kraftvärmeprod!$B$1:$AH$479,MATCH(G$2,Kraftvärmeprod!$B$1:$AG$1,0),FALSE)/1,0)-IFERROR(VLOOKUP($B297,'Slutlig allokering'!$B$2:$AC$462,MATCH(G$3,'Slutlig allokering'!$B$2:$AJ$2,0),FALSE)/1,0)</f>
        <v>0</v>
      </c>
      <c r="H297">
        <f>IFERROR(VLOOKUP($B297,Kraftvärmeprod!$B$1:$AH$479,MATCH(H$2,Kraftvärmeprod!$B$1:$AG$1,0),FALSE)/1,0)-IFERROR(VLOOKUP($B297,'Slutlig allokering'!$B$2:$AC$462,MATCH(H$3,'Slutlig allokering'!$B$2:$AJ$2,0),FALSE)/1,0)</f>
        <v>0</v>
      </c>
      <c r="I297">
        <f>IFERROR(VLOOKUP($B297,Kraftvärmeprod!$B$1:$AH$479,MATCH(I$2,Kraftvärmeprod!$B$1:$AG$1,0),FALSE)/1,0)-IFERROR(VLOOKUP($B297,'Slutlig allokering'!$B$2:$AC$462,MATCH(I$3,'Slutlig allokering'!$B$2:$AJ$2,0),FALSE)/1,0)</f>
        <v>0</v>
      </c>
      <c r="J297">
        <f>IFERROR(VLOOKUP($B297,Kraftvärmeprod!$B$1:$AH$479,MATCH(J$2,Kraftvärmeprod!$B$1:$AG$1,0),FALSE)/1,0)-IFERROR(VLOOKUP($B297,'Slutlig allokering'!$B$2:$AC$462,MATCH(J$3,'Slutlig allokering'!$B$2:$AJ$2,0),FALSE)/1,0)</f>
        <v>0</v>
      </c>
      <c r="K297">
        <f>IFERROR(VLOOKUP($B297,Kraftvärmeprod!$B$1:$AH$479,MATCH(K$2,Kraftvärmeprod!$B$1:$AG$1,0),FALSE)/1,0)-IFERROR(VLOOKUP($B297,'Slutlig allokering'!$B$2:$AC$462,MATCH(K$3,'Slutlig allokering'!$B$2:$AJ$2,0),FALSE)/1,0)</f>
        <v>0</v>
      </c>
      <c r="L297">
        <f>IFERROR(VLOOKUP($B297,Kraftvärmeprod!$B$1:$AH$479,MATCH(L$2,Kraftvärmeprod!$B$1:$AG$1,0),FALSE)/1,0)-IFERROR(VLOOKUP($B297,'Slutlig allokering'!$B$2:$AC$462,MATCH(L$3,'Slutlig allokering'!$B$2:$AJ$2,0),FALSE)/1,0)</f>
        <v>0</v>
      </c>
      <c r="M297" s="143">
        <f>IFERROR(VLOOKUP($B297,Miljö!$B$1:$S$477,MATCH(M$2,Miljö!$B$1:$X$1,0),FALSE)/1,0)-IFERROR(VLOOKUP($B297,'Slutlig allokering'!$B$2:$AC$462,MATCH(M$3,'Slutlig allokering'!$B$2:$AJ$2,0),FALSE)/1,0)</f>
        <v>0</v>
      </c>
      <c r="N297">
        <f>IFERROR(VLOOKUP($B297,Kraftvärmeprod!$B$1:$AH$479,MATCH(N$2,Kraftvärmeprod!$B$1:$AG$1,0),FALSE)/1,0)-IFERROR(VLOOKUP($B297,'Slutlig allokering'!$B$2:$AC$462,MATCH(N$3,'Slutlig allokering'!$B$2:$AJ$2,0),FALSE)/1,0)</f>
        <v>0</v>
      </c>
      <c r="O297">
        <f>IFERROR(VLOOKUP($B297,Kraftvärmeprod!$B$1:$AH$479,MATCH(O$2,Kraftvärmeprod!$B$1:$AG$1,0),FALSE)/1,0)-IFERROR(VLOOKUP($B297,'Slutlig allokering'!$B$2:$AC$462,MATCH(O$3,'Slutlig allokering'!$B$2:$AJ$2,0),FALSE)/1,0)</f>
        <v>0</v>
      </c>
      <c r="P297">
        <f>IFERROR(VLOOKUP($B297,Kraftvärmeprod!$B$1:$AH$479,MATCH(P$2,Kraftvärmeprod!$B$1:$AG$1,0),FALSE)/1,0)-IFERROR(VLOOKUP($B297,'Slutlig allokering'!$B$2:$AC$462,MATCH(P$3,'Slutlig allokering'!$B$2:$AJ$2,0),FALSE)/1,0)</f>
        <v>0</v>
      </c>
      <c r="Q297">
        <f>IFERROR(VLOOKUP($B297,Kraftvärmeprod!$B$1:$AH$479,MATCH(Q$2,Kraftvärmeprod!$B$1:$AG$1,0),FALSE)/1,0)-IFERROR(VLOOKUP($B297,'Slutlig allokering'!$B$2:$AC$462,MATCH(Q$3,'Slutlig allokering'!$B$2:$AJ$2,0),FALSE)/1,0)</f>
        <v>0</v>
      </c>
      <c r="R297">
        <f>IFERROR(VLOOKUP($B297,Kraftvärmeprod!$B$1:$AH$479,MATCH(R$2,Kraftvärmeprod!$B$1:$AG$1,0),FALSE)/1,0)-IFERROR(VLOOKUP($B297,'Slutlig allokering'!$B$2:$AC$462,MATCH(R$3,'Slutlig allokering'!$B$2:$AJ$2,0),FALSE)/1,0)</f>
        <v>0</v>
      </c>
      <c r="S297">
        <f>IFERROR(VLOOKUP($B297,Kraftvärmeprod!$B$1:$AH$479,MATCH(S$2,Kraftvärmeprod!$B$1:$AG$1,0),FALSE)/1,0)-IFERROR(VLOOKUP($B297,'Slutlig allokering'!$B$2:$AC$462,MATCH(S$3,'Slutlig allokering'!$B$2:$AJ$2,0),FALSE)/1,0)</f>
        <v>0</v>
      </c>
      <c r="T297">
        <f>IFERROR(VLOOKUP($B297,Kraftvärmeprod!$B$1:$AH$479,MATCH(T$2,Kraftvärmeprod!$B$1:$AG$1,0),FALSE)/1,0)-IFERROR(VLOOKUP($B297,'Slutlig allokering'!$B$2:$AC$462,MATCH(T$3,'Slutlig allokering'!$B$2:$AJ$2,0),FALSE)/1,0)</f>
        <v>0</v>
      </c>
      <c r="U297">
        <f>IFERROR(VLOOKUP($B297,Kraftvärmeprod!$B$1:$AH$479,MATCH(U$2,Kraftvärmeprod!$B$1:$AG$1,0),FALSE)/1,0)-IFERROR(VLOOKUP($B297,'Slutlig allokering'!$B$2:$AC$462,MATCH(U$3,'Slutlig allokering'!$B$2:$AJ$2,0),FALSE)/1,0)</f>
        <v>0</v>
      </c>
      <c r="V297">
        <f>IFERROR(VLOOKUP($B297,Kraftvärmeprod!$B$1:$AH$479,MATCH(V$2,Kraftvärmeprod!$B$1:$AG$1,0),FALSE)/1,0)-IFERROR(VLOOKUP($B297,'Slutlig allokering'!$B$2:$AC$462,MATCH(V$3,'Slutlig allokering'!$B$2:$AJ$2,0),FALSE)/1,0)</f>
        <v>0</v>
      </c>
      <c r="W297">
        <f>IFERROR(VLOOKUP($B297,Kraftvärmeprod!$B$1:$AH$479,MATCH(W$2,Kraftvärmeprod!$B$1:$AG$1,0),FALSE)/1,0)-IFERROR(VLOOKUP($B297,'Slutlig allokering'!$B$2:$AC$462,MATCH(W$3,'Slutlig allokering'!$B$2:$AJ$2,0),FALSE)/1,0)</f>
        <v>0</v>
      </c>
      <c r="X297">
        <f>IFERROR(VLOOKUP($B297,Kraftvärmeprod!$B$1:$AH$479,MATCH(X$2,Kraftvärmeprod!$B$1:$AG$1,0),FALSE)/1,0)-IFERROR(VLOOKUP($B297,'Slutlig allokering'!$B$2:$AC$462,MATCH(X$3,'Slutlig allokering'!$B$2:$AJ$2,0),FALSE)/1,0)</f>
        <v>0</v>
      </c>
      <c r="Y297">
        <f>IFERROR(VLOOKUP($B297,Kraftvärmeprod!$B$1:$AH$479,MATCH(Y$2,Kraftvärmeprod!$B$1:$AG$1,0),FALSE)/1,0)-IFERROR(VLOOKUP($B297,'Slutlig allokering'!$B$2:$AC$462,MATCH(Y$3,'Slutlig allokering'!$B$2:$AJ$2,0),FALSE)/1,0)</f>
        <v>0</v>
      </c>
      <c r="Z297">
        <f>IFERROR(VLOOKUP($B297,Kraftvärmeprod!$B$1:$AH$479,MATCH(Z$2,Kraftvärmeprod!$B$1:$AG$1,0),FALSE)/1,0)-IFERROR(VLOOKUP($B297,'Slutlig allokering'!$B$2:$AC$462,MATCH(Z$3,'Slutlig allokering'!$B$2:$AJ$2,0),FALSE)/1,0)</f>
        <v>0</v>
      </c>
      <c r="AA297">
        <f>IFERROR(VLOOKUP($B297,Kraftvärmeprod!$B$1:$AH$479,MATCH(AA$2,Kraftvärmeprod!$B$1:$AG$1,0),FALSE)/1,0)-IFERROR(VLOOKUP($B297,'Slutlig allokering'!$B$2:$AC$462,MATCH(AA$3,'Slutlig allokering'!$B$2:$AJ$2,0),FALSE)/1,0)</f>
        <v>0</v>
      </c>
      <c r="AB297">
        <f>IFERROR(VLOOKUP($B297,Kraftvärmeprod!$B$1:$AH$479,MATCH(AB$2,Kraftvärmeprod!$B$1:$AG$1,0),FALSE)/1,0)-IFERROR(VLOOKUP($B297,'Slutlig allokering'!$B$2:$AC$462,MATCH(AB$3,'Slutlig allokering'!$B$2:$AJ$2,0),FALSE)/1,0)</f>
        <v>0</v>
      </c>
      <c r="AE297">
        <f t="shared" si="8"/>
        <v>0</v>
      </c>
      <c r="AG297">
        <f>IFERROR(VLOOKUP(B297,'Slutlig allokering'!$B$2:$AJ$462,MATCH("Summa justerad allokerad tillförd energi (utan hjälpel och rökgaskondensering):",'Slutlig allokering'!$B$2:$AK$2,0),FALSE)/1,"")</f>
        <v>0</v>
      </c>
      <c r="AI297" s="55" t="str">
        <f>IFERROR(1-VLOOKUP(B297,'Slutlig allokering'!$B$2:$AJ$462,MATCH("Andel av bränsle i kvv som allokerats till värme, exklusive rökgaskondensering och hjälpel",'Slutlig allokering'!$B$2:$AK$2,0),FALSE),"")</f>
        <v/>
      </c>
      <c r="AK297" s="55" t="str">
        <f t="shared" si="9"/>
        <v/>
      </c>
    </row>
    <row r="298" spans="1:37" x14ac:dyDescent="0.25">
      <c r="A298" s="28" t="s">
        <v>403</v>
      </c>
      <c r="B298" s="28" t="s">
        <v>404</v>
      </c>
      <c r="C298" t="str">
        <f>IFERROR(VLOOKUP($B298,Kraftvärmeprod!$B$1:$AH$479,MATCH(C$3,Kraftvärmeprod!$B$1:$AG$1,0),FALSE)/1,"")</f>
        <v/>
      </c>
      <c r="D298" t="str">
        <f>IFERROR(VLOOKUP($B298,Kraftvärmeprod!$B$1:$AH$479,MATCH(D$3,Kraftvärmeprod!$B$1:$AG$1,0),FALSE)/1,"")</f>
        <v/>
      </c>
      <c r="E298">
        <f>IFERROR(VLOOKUP($B298,Kraftvärmeprod!$B$1:$AH$479,MATCH(E$2,Kraftvärmeprod!$B$1:$AG$1,0),FALSE)/1,0)-IFERROR(VLOOKUP($B298,'Slutlig allokering'!$B$2:$AC$462,MATCH(E$3,'Slutlig allokering'!$B$2:$AJ$2,0),FALSE)/1,0)</f>
        <v>0</v>
      </c>
      <c r="F298">
        <f>IFERROR(VLOOKUP($B298,Kraftvärmeprod!$B$1:$AH$479,MATCH(F$2,Kraftvärmeprod!$B$1:$AG$1,0),FALSE)/1,0)-IFERROR(VLOOKUP($B298,'Slutlig allokering'!$B$2:$AC$462,MATCH(F$3,'Slutlig allokering'!$B$2:$AJ$2,0),FALSE)/1,0)</f>
        <v>0</v>
      </c>
      <c r="G298">
        <f>IFERROR(VLOOKUP($B298,Kraftvärmeprod!$B$1:$AH$479,MATCH(G$2,Kraftvärmeprod!$B$1:$AG$1,0),FALSE)/1,0)-IFERROR(VLOOKUP($B298,'Slutlig allokering'!$B$2:$AC$462,MATCH(G$3,'Slutlig allokering'!$B$2:$AJ$2,0),FALSE)/1,0)</f>
        <v>0</v>
      </c>
      <c r="H298">
        <f>IFERROR(VLOOKUP($B298,Kraftvärmeprod!$B$1:$AH$479,MATCH(H$2,Kraftvärmeprod!$B$1:$AG$1,0),FALSE)/1,0)-IFERROR(VLOOKUP($B298,'Slutlig allokering'!$B$2:$AC$462,MATCH(H$3,'Slutlig allokering'!$B$2:$AJ$2,0),FALSE)/1,0)</f>
        <v>0</v>
      </c>
      <c r="I298">
        <f>IFERROR(VLOOKUP($B298,Kraftvärmeprod!$B$1:$AH$479,MATCH(I$2,Kraftvärmeprod!$B$1:$AG$1,0),FALSE)/1,0)-IFERROR(VLOOKUP($B298,'Slutlig allokering'!$B$2:$AC$462,MATCH(I$3,'Slutlig allokering'!$B$2:$AJ$2,0),FALSE)/1,0)</f>
        <v>0</v>
      </c>
      <c r="J298">
        <f>IFERROR(VLOOKUP($B298,Kraftvärmeprod!$B$1:$AH$479,MATCH(J$2,Kraftvärmeprod!$B$1:$AG$1,0),FALSE)/1,0)-IFERROR(VLOOKUP($B298,'Slutlig allokering'!$B$2:$AC$462,MATCH(J$3,'Slutlig allokering'!$B$2:$AJ$2,0),FALSE)/1,0)</f>
        <v>0</v>
      </c>
      <c r="K298">
        <f>IFERROR(VLOOKUP($B298,Kraftvärmeprod!$B$1:$AH$479,MATCH(K$2,Kraftvärmeprod!$B$1:$AG$1,0),FALSE)/1,0)-IFERROR(VLOOKUP($B298,'Slutlig allokering'!$B$2:$AC$462,MATCH(K$3,'Slutlig allokering'!$B$2:$AJ$2,0),FALSE)/1,0)</f>
        <v>0</v>
      </c>
      <c r="L298">
        <f>IFERROR(VLOOKUP($B298,Kraftvärmeprod!$B$1:$AH$479,MATCH(L$2,Kraftvärmeprod!$B$1:$AG$1,0),FALSE)/1,0)-IFERROR(VLOOKUP($B298,'Slutlig allokering'!$B$2:$AC$462,MATCH(L$3,'Slutlig allokering'!$B$2:$AJ$2,0),FALSE)/1,0)</f>
        <v>0</v>
      </c>
      <c r="M298" s="143">
        <f>IFERROR(VLOOKUP($B298,Miljö!$B$1:$S$477,MATCH(M$2,Miljö!$B$1:$X$1,0),FALSE)/1,0)-IFERROR(VLOOKUP($B298,'Slutlig allokering'!$B$2:$AC$462,MATCH(M$3,'Slutlig allokering'!$B$2:$AJ$2,0),FALSE)/1,0)</f>
        <v>0</v>
      </c>
      <c r="N298">
        <f>IFERROR(VLOOKUP($B298,Kraftvärmeprod!$B$1:$AH$479,MATCH(N$2,Kraftvärmeprod!$B$1:$AG$1,0),FALSE)/1,0)-IFERROR(VLOOKUP($B298,'Slutlig allokering'!$B$2:$AC$462,MATCH(N$3,'Slutlig allokering'!$B$2:$AJ$2,0),FALSE)/1,0)</f>
        <v>0</v>
      </c>
      <c r="O298">
        <f>IFERROR(VLOOKUP($B298,Kraftvärmeprod!$B$1:$AH$479,MATCH(O$2,Kraftvärmeprod!$B$1:$AG$1,0),FALSE)/1,0)-IFERROR(VLOOKUP($B298,'Slutlig allokering'!$B$2:$AC$462,MATCH(O$3,'Slutlig allokering'!$B$2:$AJ$2,0),FALSE)/1,0)</f>
        <v>0</v>
      </c>
      <c r="P298">
        <f>IFERROR(VLOOKUP($B298,Kraftvärmeprod!$B$1:$AH$479,MATCH(P$2,Kraftvärmeprod!$B$1:$AG$1,0),FALSE)/1,0)-IFERROR(VLOOKUP($B298,'Slutlig allokering'!$B$2:$AC$462,MATCH(P$3,'Slutlig allokering'!$B$2:$AJ$2,0),FALSE)/1,0)</f>
        <v>0</v>
      </c>
      <c r="Q298">
        <f>IFERROR(VLOOKUP($B298,Kraftvärmeprod!$B$1:$AH$479,MATCH(Q$2,Kraftvärmeprod!$B$1:$AG$1,0),FALSE)/1,0)-IFERROR(VLOOKUP($B298,'Slutlig allokering'!$B$2:$AC$462,MATCH(Q$3,'Slutlig allokering'!$B$2:$AJ$2,0),FALSE)/1,0)</f>
        <v>0</v>
      </c>
      <c r="R298">
        <f>IFERROR(VLOOKUP($B298,Kraftvärmeprod!$B$1:$AH$479,MATCH(R$2,Kraftvärmeprod!$B$1:$AG$1,0),FALSE)/1,0)-IFERROR(VLOOKUP($B298,'Slutlig allokering'!$B$2:$AC$462,MATCH(R$3,'Slutlig allokering'!$B$2:$AJ$2,0),FALSE)/1,0)</f>
        <v>0</v>
      </c>
      <c r="S298">
        <f>IFERROR(VLOOKUP($B298,Kraftvärmeprod!$B$1:$AH$479,MATCH(S$2,Kraftvärmeprod!$B$1:$AG$1,0),FALSE)/1,0)-IFERROR(VLOOKUP($B298,'Slutlig allokering'!$B$2:$AC$462,MATCH(S$3,'Slutlig allokering'!$B$2:$AJ$2,0),FALSE)/1,0)</f>
        <v>0</v>
      </c>
      <c r="T298">
        <f>IFERROR(VLOOKUP($B298,Kraftvärmeprod!$B$1:$AH$479,MATCH(T$2,Kraftvärmeprod!$B$1:$AG$1,0),FALSE)/1,0)-IFERROR(VLOOKUP($B298,'Slutlig allokering'!$B$2:$AC$462,MATCH(T$3,'Slutlig allokering'!$B$2:$AJ$2,0),FALSE)/1,0)</f>
        <v>0</v>
      </c>
      <c r="U298">
        <f>IFERROR(VLOOKUP($B298,Kraftvärmeprod!$B$1:$AH$479,MATCH(U$2,Kraftvärmeprod!$B$1:$AG$1,0),FALSE)/1,0)-IFERROR(VLOOKUP($B298,'Slutlig allokering'!$B$2:$AC$462,MATCH(U$3,'Slutlig allokering'!$B$2:$AJ$2,0),FALSE)/1,0)</f>
        <v>0</v>
      </c>
      <c r="V298">
        <f>IFERROR(VLOOKUP($B298,Kraftvärmeprod!$B$1:$AH$479,MATCH(V$2,Kraftvärmeprod!$B$1:$AG$1,0),FALSE)/1,0)-IFERROR(VLOOKUP($B298,'Slutlig allokering'!$B$2:$AC$462,MATCH(V$3,'Slutlig allokering'!$B$2:$AJ$2,0),FALSE)/1,0)</f>
        <v>0</v>
      </c>
      <c r="W298">
        <f>IFERROR(VLOOKUP($B298,Kraftvärmeprod!$B$1:$AH$479,MATCH(W$2,Kraftvärmeprod!$B$1:$AG$1,0),FALSE)/1,0)-IFERROR(VLOOKUP($B298,'Slutlig allokering'!$B$2:$AC$462,MATCH(W$3,'Slutlig allokering'!$B$2:$AJ$2,0),FALSE)/1,0)</f>
        <v>0</v>
      </c>
      <c r="X298">
        <f>IFERROR(VLOOKUP($B298,Kraftvärmeprod!$B$1:$AH$479,MATCH(X$2,Kraftvärmeprod!$B$1:$AG$1,0),FALSE)/1,0)-IFERROR(VLOOKUP($B298,'Slutlig allokering'!$B$2:$AC$462,MATCH(X$3,'Slutlig allokering'!$B$2:$AJ$2,0),FALSE)/1,0)</f>
        <v>0</v>
      </c>
      <c r="Y298">
        <f>IFERROR(VLOOKUP($B298,Kraftvärmeprod!$B$1:$AH$479,MATCH(Y$2,Kraftvärmeprod!$B$1:$AG$1,0),FALSE)/1,0)-IFERROR(VLOOKUP($B298,'Slutlig allokering'!$B$2:$AC$462,MATCH(Y$3,'Slutlig allokering'!$B$2:$AJ$2,0),FALSE)/1,0)</f>
        <v>0</v>
      </c>
      <c r="Z298">
        <f>IFERROR(VLOOKUP($B298,Kraftvärmeprod!$B$1:$AH$479,MATCH(Z$2,Kraftvärmeprod!$B$1:$AG$1,0),FALSE)/1,0)-IFERROR(VLOOKUP($B298,'Slutlig allokering'!$B$2:$AC$462,MATCH(Z$3,'Slutlig allokering'!$B$2:$AJ$2,0),FALSE)/1,0)</f>
        <v>0</v>
      </c>
      <c r="AA298">
        <f>IFERROR(VLOOKUP($B298,Kraftvärmeprod!$B$1:$AH$479,MATCH(AA$2,Kraftvärmeprod!$B$1:$AG$1,0),FALSE)/1,0)-IFERROR(VLOOKUP($B298,'Slutlig allokering'!$B$2:$AC$462,MATCH(AA$3,'Slutlig allokering'!$B$2:$AJ$2,0),FALSE)/1,0)</f>
        <v>0</v>
      </c>
      <c r="AB298">
        <f>IFERROR(VLOOKUP($B298,Kraftvärmeprod!$B$1:$AH$479,MATCH(AB$2,Kraftvärmeprod!$B$1:$AG$1,0),FALSE)/1,0)-IFERROR(VLOOKUP($B298,'Slutlig allokering'!$B$2:$AC$462,MATCH(AB$3,'Slutlig allokering'!$B$2:$AJ$2,0),FALSE)/1,0)</f>
        <v>0</v>
      </c>
      <c r="AE298">
        <f t="shared" si="8"/>
        <v>0</v>
      </c>
      <c r="AG298">
        <f>IFERROR(VLOOKUP(B298,'Slutlig allokering'!$B$2:$AJ$462,MATCH("Summa justerad allokerad tillförd energi (utan hjälpel och rökgaskondensering):",'Slutlig allokering'!$B$2:$AK$2,0),FALSE)/1,"")</f>
        <v>0</v>
      </c>
      <c r="AI298" s="55" t="str">
        <f>IFERROR(1-VLOOKUP(B298,'Slutlig allokering'!$B$2:$AJ$462,MATCH("Andel av bränsle i kvv som allokerats till värme, exklusive rökgaskondensering och hjälpel",'Slutlig allokering'!$B$2:$AK$2,0),FALSE),"")</f>
        <v/>
      </c>
      <c r="AK298" s="55" t="str">
        <f t="shared" si="9"/>
        <v/>
      </c>
    </row>
    <row r="299" spans="1:37" x14ac:dyDescent="0.25">
      <c r="A299" s="28" t="s">
        <v>403</v>
      </c>
      <c r="B299" s="28" t="s">
        <v>405</v>
      </c>
      <c r="C299" t="str">
        <f>IFERROR(VLOOKUP($B299,Kraftvärmeprod!$B$1:$AH$479,MATCH(C$3,Kraftvärmeprod!$B$1:$AG$1,0),FALSE)/1,"")</f>
        <v/>
      </c>
      <c r="D299" t="str">
        <f>IFERROR(VLOOKUP($B299,Kraftvärmeprod!$B$1:$AH$479,MATCH(D$3,Kraftvärmeprod!$B$1:$AG$1,0),FALSE)/1,"")</f>
        <v/>
      </c>
      <c r="E299">
        <f>IFERROR(VLOOKUP($B299,Kraftvärmeprod!$B$1:$AH$479,MATCH(E$2,Kraftvärmeprod!$B$1:$AG$1,0),FALSE)/1,0)-IFERROR(VLOOKUP($B299,'Slutlig allokering'!$B$2:$AC$462,MATCH(E$3,'Slutlig allokering'!$B$2:$AJ$2,0),FALSE)/1,0)</f>
        <v>0</v>
      </c>
      <c r="F299">
        <f>IFERROR(VLOOKUP($B299,Kraftvärmeprod!$B$1:$AH$479,MATCH(F$2,Kraftvärmeprod!$B$1:$AG$1,0),FALSE)/1,0)-IFERROR(VLOOKUP($B299,'Slutlig allokering'!$B$2:$AC$462,MATCH(F$3,'Slutlig allokering'!$B$2:$AJ$2,0),FALSE)/1,0)</f>
        <v>0</v>
      </c>
      <c r="G299">
        <f>IFERROR(VLOOKUP($B299,Kraftvärmeprod!$B$1:$AH$479,MATCH(G$2,Kraftvärmeprod!$B$1:$AG$1,0),FALSE)/1,0)-IFERROR(VLOOKUP($B299,'Slutlig allokering'!$B$2:$AC$462,MATCH(G$3,'Slutlig allokering'!$B$2:$AJ$2,0),FALSE)/1,0)</f>
        <v>0</v>
      </c>
      <c r="H299">
        <f>IFERROR(VLOOKUP($B299,Kraftvärmeprod!$B$1:$AH$479,MATCH(H$2,Kraftvärmeprod!$B$1:$AG$1,0),FALSE)/1,0)-IFERROR(VLOOKUP($B299,'Slutlig allokering'!$B$2:$AC$462,MATCH(H$3,'Slutlig allokering'!$B$2:$AJ$2,0),FALSE)/1,0)</f>
        <v>0</v>
      </c>
      <c r="I299">
        <f>IFERROR(VLOOKUP($B299,Kraftvärmeprod!$B$1:$AH$479,MATCH(I$2,Kraftvärmeprod!$B$1:$AG$1,0),FALSE)/1,0)-IFERROR(VLOOKUP($B299,'Slutlig allokering'!$B$2:$AC$462,MATCH(I$3,'Slutlig allokering'!$B$2:$AJ$2,0),FALSE)/1,0)</f>
        <v>0</v>
      </c>
      <c r="J299">
        <f>IFERROR(VLOOKUP($B299,Kraftvärmeprod!$B$1:$AH$479,MATCH(J$2,Kraftvärmeprod!$B$1:$AG$1,0),FALSE)/1,0)-IFERROR(VLOOKUP($B299,'Slutlig allokering'!$B$2:$AC$462,MATCH(J$3,'Slutlig allokering'!$B$2:$AJ$2,0),FALSE)/1,0)</f>
        <v>0</v>
      </c>
      <c r="K299">
        <f>IFERROR(VLOOKUP($B299,Kraftvärmeprod!$B$1:$AH$479,MATCH(K$2,Kraftvärmeprod!$B$1:$AG$1,0),FALSE)/1,0)-IFERROR(VLOOKUP($B299,'Slutlig allokering'!$B$2:$AC$462,MATCH(K$3,'Slutlig allokering'!$B$2:$AJ$2,0),FALSE)/1,0)</f>
        <v>0</v>
      </c>
      <c r="L299">
        <f>IFERROR(VLOOKUP($B299,Kraftvärmeprod!$B$1:$AH$479,MATCH(L$2,Kraftvärmeprod!$B$1:$AG$1,0),FALSE)/1,0)-IFERROR(VLOOKUP($B299,'Slutlig allokering'!$B$2:$AC$462,MATCH(L$3,'Slutlig allokering'!$B$2:$AJ$2,0),FALSE)/1,0)</f>
        <v>0</v>
      </c>
      <c r="M299" s="143">
        <f>IFERROR(VLOOKUP($B299,Miljö!$B$1:$S$477,MATCH(M$2,Miljö!$B$1:$X$1,0),FALSE)/1,0)-IFERROR(VLOOKUP($B299,'Slutlig allokering'!$B$2:$AC$462,MATCH(M$3,'Slutlig allokering'!$B$2:$AJ$2,0),FALSE)/1,0)</f>
        <v>0</v>
      </c>
      <c r="N299">
        <f>IFERROR(VLOOKUP($B299,Kraftvärmeprod!$B$1:$AH$479,MATCH(N$2,Kraftvärmeprod!$B$1:$AG$1,0),FALSE)/1,0)-IFERROR(VLOOKUP($B299,'Slutlig allokering'!$B$2:$AC$462,MATCH(N$3,'Slutlig allokering'!$B$2:$AJ$2,0),FALSE)/1,0)</f>
        <v>0</v>
      </c>
      <c r="O299">
        <f>IFERROR(VLOOKUP($B299,Kraftvärmeprod!$B$1:$AH$479,MATCH(O$2,Kraftvärmeprod!$B$1:$AG$1,0),FALSE)/1,0)-IFERROR(VLOOKUP($B299,'Slutlig allokering'!$B$2:$AC$462,MATCH(O$3,'Slutlig allokering'!$B$2:$AJ$2,0),FALSE)/1,0)</f>
        <v>0</v>
      </c>
      <c r="P299">
        <f>IFERROR(VLOOKUP($B299,Kraftvärmeprod!$B$1:$AH$479,MATCH(P$2,Kraftvärmeprod!$B$1:$AG$1,0),FALSE)/1,0)-IFERROR(VLOOKUP($B299,'Slutlig allokering'!$B$2:$AC$462,MATCH(P$3,'Slutlig allokering'!$B$2:$AJ$2,0),FALSE)/1,0)</f>
        <v>0</v>
      </c>
      <c r="Q299">
        <f>IFERROR(VLOOKUP($B299,Kraftvärmeprod!$B$1:$AH$479,MATCH(Q$2,Kraftvärmeprod!$B$1:$AG$1,0),FALSE)/1,0)-IFERROR(VLOOKUP($B299,'Slutlig allokering'!$B$2:$AC$462,MATCH(Q$3,'Slutlig allokering'!$B$2:$AJ$2,0),FALSE)/1,0)</f>
        <v>0</v>
      </c>
      <c r="R299">
        <f>IFERROR(VLOOKUP($B299,Kraftvärmeprod!$B$1:$AH$479,MATCH(R$2,Kraftvärmeprod!$B$1:$AG$1,0),FALSE)/1,0)-IFERROR(VLOOKUP($B299,'Slutlig allokering'!$B$2:$AC$462,MATCH(R$3,'Slutlig allokering'!$B$2:$AJ$2,0),FALSE)/1,0)</f>
        <v>0</v>
      </c>
      <c r="S299">
        <f>IFERROR(VLOOKUP($B299,Kraftvärmeprod!$B$1:$AH$479,MATCH(S$2,Kraftvärmeprod!$B$1:$AG$1,0),FALSE)/1,0)-IFERROR(VLOOKUP($B299,'Slutlig allokering'!$B$2:$AC$462,MATCH(S$3,'Slutlig allokering'!$B$2:$AJ$2,0),FALSE)/1,0)</f>
        <v>0</v>
      </c>
      <c r="T299">
        <f>IFERROR(VLOOKUP($B299,Kraftvärmeprod!$B$1:$AH$479,MATCH(T$2,Kraftvärmeprod!$B$1:$AG$1,0),FALSE)/1,0)-IFERROR(VLOOKUP($B299,'Slutlig allokering'!$B$2:$AC$462,MATCH(T$3,'Slutlig allokering'!$B$2:$AJ$2,0),FALSE)/1,0)</f>
        <v>0</v>
      </c>
      <c r="U299">
        <f>IFERROR(VLOOKUP($B299,Kraftvärmeprod!$B$1:$AH$479,MATCH(U$2,Kraftvärmeprod!$B$1:$AG$1,0),FALSE)/1,0)-IFERROR(VLOOKUP($B299,'Slutlig allokering'!$B$2:$AC$462,MATCH(U$3,'Slutlig allokering'!$B$2:$AJ$2,0),FALSE)/1,0)</f>
        <v>0</v>
      </c>
      <c r="V299">
        <f>IFERROR(VLOOKUP($B299,Kraftvärmeprod!$B$1:$AH$479,MATCH(V$2,Kraftvärmeprod!$B$1:$AG$1,0),FALSE)/1,0)-IFERROR(VLOOKUP($B299,'Slutlig allokering'!$B$2:$AC$462,MATCH(V$3,'Slutlig allokering'!$B$2:$AJ$2,0),FALSE)/1,0)</f>
        <v>0</v>
      </c>
      <c r="W299">
        <f>IFERROR(VLOOKUP($B299,Kraftvärmeprod!$B$1:$AH$479,MATCH(W$2,Kraftvärmeprod!$B$1:$AG$1,0),FALSE)/1,0)-IFERROR(VLOOKUP($B299,'Slutlig allokering'!$B$2:$AC$462,MATCH(W$3,'Slutlig allokering'!$B$2:$AJ$2,0),FALSE)/1,0)</f>
        <v>0</v>
      </c>
      <c r="X299">
        <f>IFERROR(VLOOKUP($B299,Kraftvärmeprod!$B$1:$AH$479,MATCH(X$2,Kraftvärmeprod!$B$1:$AG$1,0),FALSE)/1,0)-IFERROR(VLOOKUP($B299,'Slutlig allokering'!$B$2:$AC$462,MATCH(X$3,'Slutlig allokering'!$B$2:$AJ$2,0),FALSE)/1,0)</f>
        <v>0</v>
      </c>
      <c r="Y299">
        <f>IFERROR(VLOOKUP($B299,Kraftvärmeprod!$B$1:$AH$479,MATCH(Y$2,Kraftvärmeprod!$B$1:$AG$1,0),FALSE)/1,0)-IFERROR(VLOOKUP($B299,'Slutlig allokering'!$B$2:$AC$462,MATCH(Y$3,'Slutlig allokering'!$B$2:$AJ$2,0),FALSE)/1,0)</f>
        <v>0</v>
      </c>
      <c r="Z299">
        <f>IFERROR(VLOOKUP($B299,Kraftvärmeprod!$B$1:$AH$479,MATCH(Z$2,Kraftvärmeprod!$B$1:$AG$1,0),FALSE)/1,0)-IFERROR(VLOOKUP($B299,'Slutlig allokering'!$B$2:$AC$462,MATCH(Z$3,'Slutlig allokering'!$B$2:$AJ$2,0),FALSE)/1,0)</f>
        <v>0</v>
      </c>
      <c r="AA299">
        <f>IFERROR(VLOOKUP($B299,Kraftvärmeprod!$B$1:$AH$479,MATCH(AA$2,Kraftvärmeprod!$B$1:$AG$1,0),FALSE)/1,0)-IFERROR(VLOOKUP($B299,'Slutlig allokering'!$B$2:$AC$462,MATCH(AA$3,'Slutlig allokering'!$B$2:$AJ$2,0),FALSE)/1,0)</f>
        <v>0</v>
      </c>
      <c r="AB299">
        <f>IFERROR(VLOOKUP($B299,Kraftvärmeprod!$B$1:$AH$479,MATCH(AB$2,Kraftvärmeprod!$B$1:$AG$1,0),FALSE)/1,0)-IFERROR(VLOOKUP($B299,'Slutlig allokering'!$B$2:$AC$462,MATCH(AB$3,'Slutlig allokering'!$B$2:$AJ$2,0),FALSE)/1,0)</f>
        <v>0</v>
      </c>
      <c r="AE299">
        <f t="shared" si="8"/>
        <v>0</v>
      </c>
      <c r="AG299">
        <f>IFERROR(VLOOKUP(B299,'Slutlig allokering'!$B$2:$AJ$462,MATCH("Summa justerad allokerad tillförd energi (utan hjälpel och rökgaskondensering):",'Slutlig allokering'!$B$2:$AK$2,0),FALSE)/1,"")</f>
        <v>0</v>
      </c>
      <c r="AI299" s="55" t="str">
        <f>IFERROR(1-VLOOKUP(B299,'Slutlig allokering'!$B$2:$AJ$462,MATCH("Andel av bränsle i kvv som allokerats till värme, exklusive rökgaskondensering och hjälpel",'Slutlig allokering'!$B$2:$AK$2,0),FALSE),"")</f>
        <v/>
      </c>
      <c r="AK299" s="55" t="str">
        <f t="shared" si="9"/>
        <v/>
      </c>
    </row>
    <row r="300" spans="1:37" x14ac:dyDescent="0.25">
      <c r="A300" s="28" t="s">
        <v>403</v>
      </c>
      <c r="B300" s="28" t="s">
        <v>406</v>
      </c>
      <c r="C300" t="str">
        <f>IFERROR(VLOOKUP($B300,Kraftvärmeprod!$B$1:$AH$479,MATCH(C$3,Kraftvärmeprod!$B$1:$AG$1,0),FALSE)/1,"")</f>
        <v/>
      </c>
      <c r="D300" t="str">
        <f>IFERROR(VLOOKUP($B300,Kraftvärmeprod!$B$1:$AH$479,MATCH(D$3,Kraftvärmeprod!$B$1:$AG$1,0),FALSE)/1,"")</f>
        <v/>
      </c>
      <c r="E300">
        <f>IFERROR(VLOOKUP($B300,Kraftvärmeprod!$B$1:$AH$479,MATCH(E$2,Kraftvärmeprod!$B$1:$AG$1,0),FALSE)/1,0)-IFERROR(VLOOKUP($B300,'Slutlig allokering'!$B$2:$AC$462,MATCH(E$3,'Slutlig allokering'!$B$2:$AJ$2,0),FALSE)/1,0)</f>
        <v>0</v>
      </c>
      <c r="F300">
        <f>IFERROR(VLOOKUP($B300,Kraftvärmeprod!$B$1:$AH$479,MATCH(F$2,Kraftvärmeprod!$B$1:$AG$1,0),FALSE)/1,0)-IFERROR(VLOOKUP($B300,'Slutlig allokering'!$B$2:$AC$462,MATCH(F$3,'Slutlig allokering'!$B$2:$AJ$2,0),FALSE)/1,0)</f>
        <v>0</v>
      </c>
      <c r="G300">
        <f>IFERROR(VLOOKUP($B300,Kraftvärmeprod!$B$1:$AH$479,MATCH(G$2,Kraftvärmeprod!$B$1:$AG$1,0),FALSE)/1,0)-IFERROR(VLOOKUP($B300,'Slutlig allokering'!$B$2:$AC$462,MATCH(G$3,'Slutlig allokering'!$B$2:$AJ$2,0),FALSE)/1,0)</f>
        <v>0</v>
      </c>
      <c r="H300">
        <f>IFERROR(VLOOKUP($B300,Kraftvärmeprod!$B$1:$AH$479,MATCH(H$2,Kraftvärmeprod!$B$1:$AG$1,0),FALSE)/1,0)-IFERROR(VLOOKUP($B300,'Slutlig allokering'!$B$2:$AC$462,MATCH(H$3,'Slutlig allokering'!$B$2:$AJ$2,0),FALSE)/1,0)</f>
        <v>0</v>
      </c>
      <c r="I300">
        <f>IFERROR(VLOOKUP($B300,Kraftvärmeprod!$B$1:$AH$479,MATCH(I$2,Kraftvärmeprod!$B$1:$AG$1,0),FALSE)/1,0)-IFERROR(VLOOKUP($B300,'Slutlig allokering'!$B$2:$AC$462,MATCH(I$3,'Slutlig allokering'!$B$2:$AJ$2,0),FALSE)/1,0)</f>
        <v>0</v>
      </c>
      <c r="J300">
        <f>IFERROR(VLOOKUP($B300,Kraftvärmeprod!$B$1:$AH$479,MATCH(J$2,Kraftvärmeprod!$B$1:$AG$1,0),FALSE)/1,0)-IFERROR(VLOOKUP($B300,'Slutlig allokering'!$B$2:$AC$462,MATCH(J$3,'Slutlig allokering'!$B$2:$AJ$2,0),FALSE)/1,0)</f>
        <v>0</v>
      </c>
      <c r="K300">
        <f>IFERROR(VLOOKUP($B300,Kraftvärmeprod!$B$1:$AH$479,MATCH(K$2,Kraftvärmeprod!$B$1:$AG$1,0),FALSE)/1,0)-IFERROR(VLOOKUP($B300,'Slutlig allokering'!$B$2:$AC$462,MATCH(K$3,'Slutlig allokering'!$B$2:$AJ$2,0),FALSE)/1,0)</f>
        <v>0</v>
      </c>
      <c r="L300">
        <f>IFERROR(VLOOKUP($B300,Kraftvärmeprod!$B$1:$AH$479,MATCH(L$2,Kraftvärmeprod!$B$1:$AG$1,0),FALSE)/1,0)-IFERROR(VLOOKUP($B300,'Slutlig allokering'!$B$2:$AC$462,MATCH(L$3,'Slutlig allokering'!$B$2:$AJ$2,0),FALSE)/1,0)</f>
        <v>0</v>
      </c>
      <c r="M300" s="143">
        <f>IFERROR(VLOOKUP($B300,Miljö!$B$1:$S$477,MATCH(M$2,Miljö!$B$1:$X$1,0),FALSE)/1,0)-IFERROR(VLOOKUP($B300,'Slutlig allokering'!$B$2:$AC$462,MATCH(M$3,'Slutlig allokering'!$B$2:$AJ$2,0),FALSE)/1,0)</f>
        <v>0</v>
      </c>
      <c r="N300">
        <f>IFERROR(VLOOKUP($B300,Kraftvärmeprod!$B$1:$AH$479,MATCH(N$2,Kraftvärmeprod!$B$1:$AG$1,0),FALSE)/1,0)-IFERROR(VLOOKUP($B300,'Slutlig allokering'!$B$2:$AC$462,MATCH(N$3,'Slutlig allokering'!$B$2:$AJ$2,0),FALSE)/1,0)</f>
        <v>0</v>
      </c>
      <c r="O300">
        <f>IFERROR(VLOOKUP($B300,Kraftvärmeprod!$B$1:$AH$479,MATCH(O$2,Kraftvärmeprod!$B$1:$AG$1,0),FALSE)/1,0)-IFERROR(VLOOKUP($B300,'Slutlig allokering'!$B$2:$AC$462,MATCH(O$3,'Slutlig allokering'!$B$2:$AJ$2,0),FALSE)/1,0)</f>
        <v>0</v>
      </c>
      <c r="P300">
        <f>IFERROR(VLOOKUP($B300,Kraftvärmeprod!$B$1:$AH$479,MATCH(P$2,Kraftvärmeprod!$B$1:$AG$1,0),FALSE)/1,0)-IFERROR(VLOOKUP($B300,'Slutlig allokering'!$B$2:$AC$462,MATCH(P$3,'Slutlig allokering'!$B$2:$AJ$2,0),FALSE)/1,0)</f>
        <v>0</v>
      </c>
      <c r="Q300">
        <f>IFERROR(VLOOKUP($B300,Kraftvärmeprod!$B$1:$AH$479,MATCH(Q$2,Kraftvärmeprod!$B$1:$AG$1,0),FALSE)/1,0)-IFERROR(VLOOKUP($B300,'Slutlig allokering'!$B$2:$AC$462,MATCH(Q$3,'Slutlig allokering'!$B$2:$AJ$2,0),FALSE)/1,0)</f>
        <v>0</v>
      </c>
      <c r="R300">
        <f>IFERROR(VLOOKUP($B300,Kraftvärmeprod!$B$1:$AH$479,MATCH(R$2,Kraftvärmeprod!$B$1:$AG$1,0),FALSE)/1,0)-IFERROR(VLOOKUP($B300,'Slutlig allokering'!$B$2:$AC$462,MATCH(R$3,'Slutlig allokering'!$B$2:$AJ$2,0),FALSE)/1,0)</f>
        <v>0</v>
      </c>
      <c r="S300">
        <f>IFERROR(VLOOKUP($B300,Kraftvärmeprod!$B$1:$AH$479,MATCH(S$2,Kraftvärmeprod!$B$1:$AG$1,0),FALSE)/1,0)-IFERROR(VLOOKUP($B300,'Slutlig allokering'!$B$2:$AC$462,MATCH(S$3,'Slutlig allokering'!$B$2:$AJ$2,0),FALSE)/1,0)</f>
        <v>0</v>
      </c>
      <c r="T300">
        <f>IFERROR(VLOOKUP($B300,Kraftvärmeprod!$B$1:$AH$479,MATCH(T$2,Kraftvärmeprod!$B$1:$AG$1,0),FALSE)/1,0)-IFERROR(VLOOKUP($B300,'Slutlig allokering'!$B$2:$AC$462,MATCH(T$3,'Slutlig allokering'!$B$2:$AJ$2,0),FALSE)/1,0)</f>
        <v>0</v>
      </c>
      <c r="U300">
        <f>IFERROR(VLOOKUP($B300,Kraftvärmeprod!$B$1:$AH$479,MATCH(U$2,Kraftvärmeprod!$B$1:$AG$1,0),FALSE)/1,0)-IFERROR(VLOOKUP($B300,'Slutlig allokering'!$B$2:$AC$462,MATCH(U$3,'Slutlig allokering'!$B$2:$AJ$2,0),FALSE)/1,0)</f>
        <v>0</v>
      </c>
      <c r="V300">
        <f>IFERROR(VLOOKUP($B300,Kraftvärmeprod!$B$1:$AH$479,MATCH(V$2,Kraftvärmeprod!$B$1:$AG$1,0),FALSE)/1,0)-IFERROR(VLOOKUP($B300,'Slutlig allokering'!$B$2:$AC$462,MATCH(V$3,'Slutlig allokering'!$B$2:$AJ$2,0),FALSE)/1,0)</f>
        <v>0</v>
      </c>
      <c r="W300">
        <f>IFERROR(VLOOKUP($B300,Kraftvärmeprod!$B$1:$AH$479,MATCH(W$2,Kraftvärmeprod!$B$1:$AG$1,0),FALSE)/1,0)-IFERROR(VLOOKUP($B300,'Slutlig allokering'!$B$2:$AC$462,MATCH(W$3,'Slutlig allokering'!$B$2:$AJ$2,0),FALSE)/1,0)</f>
        <v>0</v>
      </c>
      <c r="X300">
        <f>IFERROR(VLOOKUP($B300,Kraftvärmeprod!$B$1:$AH$479,MATCH(X$2,Kraftvärmeprod!$B$1:$AG$1,0),FALSE)/1,0)-IFERROR(VLOOKUP($B300,'Slutlig allokering'!$B$2:$AC$462,MATCH(X$3,'Slutlig allokering'!$B$2:$AJ$2,0),FALSE)/1,0)</f>
        <v>0</v>
      </c>
      <c r="Y300">
        <f>IFERROR(VLOOKUP($B300,Kraftvärmeprod!$B$1:$AH$479,MATCH(Y$2,Kraftvärmeprod!$B$1:$AG$1,0),FALSE)/1,0)-IFERROR(VLOOKUP($B300,'Slutlig allokering'!$B$2:$AC$462,MATCH(Y$3,'Slutlig allokering'!$B$2:$AJ$2,0),FALSE)/1,0)</f>
        <v>0</v>
      </c>
      <c r="Z300">
        <f>IFERROR(VLOOKUP($B300,Kraftvärmeprod!$B$1:$AH$479,MATCH(Z$2,Kraftvärmeprod!$B$1:$AG$1,0),FALSE)/1,0)-IFERROR(VLOOKUP($B300,'Slutlig allokering'!$B$2:$AC$462,MATCH(Z$3,'Slutlig allokering'!$B$2:$AJ$2,0),FALSE)/1,0)</f>
        <v>0</v>
      </c>
      <c r="AA300">
        <f>IFERROR(VLOOKUP($B300,Kraftvärmeprod!$B$1:$AH$479,MATCH(AA$2,Kraftvärmeprod!$B$1:$AG$1,0),FALSE)/1,0)-IFERROR(VLOOKUP($B300,'Slutlig allokering'!$B$2:$AC$462,MATCH(AA$3,'Slutlig allokering'!$B$2:$AJ$2,0),FALSE)/1,0)</f>
        <v>0</v>
      </c>
      <c r="AB300">
        <f>IFERROR(VLOOKUP($B300,Kraftvärmeprod!$B$1:$AH$479,MATCH(AB$2,Kraftvärmeprod!$B$1:$AG$1,0),FALSE)/1,0)-IFERROR(VLOOKUP($B300,'Slutlig allokering'!$B$2:$AC$462,MATCH(AB$3,'Slutlig allokering'!$B$2:$AJ$2,0),FALSE)/1,0)</f>
        <v>0</v>
      </c>
      <c r="AE300">
        <f t="shared" si="8"/>
        <v>0</v>
      </c>
      <c r="AG300">
        <f>IFERROR(VLOOKUP(B300,'Slutlig allokering'!$B$2:$AJ$462,MATCH("Summa justerad allokerad tillförd energi (utan hjälpel och rökgaskondensering):",'Slutlig allokering'!$B$2:$AK$2,0),FALSE)/1,"")</f>
        <v>0</v>
      </c>
      <c r="AI300" s="55" t="str">
        <f>IFERROR(1-VLOOKUP(B300,'Slutlig allokering'!$B$2:$AJ$462,MATCH("Andel av bränsle i kvv som allokerats till värme, exklusive rökgaskondensering och hjälpel",'Slutlig allokering'!$B$2:$AK$2,0),FALSE),"")</f>
        <v/>
      </c>
      <c r="AK300" s="55" t="str">
        <f t="shared" si="9"/>
        <v/>
      </c>
    </row>
    <row r="301" spans="1:37" x14ac:dyDescent="0.25">
      <c r="A301" s="28" t="s">
        <v>403</v>
      </c>
      <c r="B301" s="28" t="s">
        <v>407</v>
      </c>
      <c r="C301" t="str">
        <f>IFERROR(VLOOKUP($B301,Kraftvärmeprod!$B$1:$AH$479,MATCH(C$3,Kraftvärmeprod!$B$1:$AG$1,0),FALSE)/1,"")</f>
        <v/>
      </c>
      <c r="D301" t="str">
        <f>IFERROR(VLOOKUP($B301,Kraftvärmeprod!$B$1:$AH$479,MATCH(D$3,Kraftvärmeprod!$B$1:$AG$1,0),FALSE)/1,"")</f>
        <v/>
      </c>
      <c r="E301">
        <f>IFERROR(VLOOKUP($B301,Kraftvärmeprod!$B$1:$AH$479,MATCH(E$2,Kraftvärmeprod!$B$1:$AG$1,0),FALSE)/1,0)-IFERROR(VLOOKUP($B301,'Slutlig allokering'!$B$2:$AC$462,MATCH(E$3,'Slutlig allokering'!$B$2:$AJ$2,0),FALSE)/1,0)</f>
        <v>0</v>
      </c>
      <c r="F301">
        <f>IFERROR(VLOOKUP($B301,Kraftvärmeprod!$B$1:$AH$479,MATCH(F$2,Kraftvärmeprod!$B$1:$AG$1,0),FALSE)/1,0)-IFERROR(VLOOKUP($B301,'Slutlig allokering'!$B$2:$AC$462,MATCH(F$3,'Slutlig allokering'!$B$2:$AJ$2,0),FALSE)/1,0)</f>
        <v>0</v>
      </c>
      <c r="G301">
        <f>IFERROR(VLOOKUP($B301,Kraftvärmeprod!$B$1:$AH$479,MATCH(G$2,Kraftvärmeprod!$B$1:$AG$1,0),FALSE)/1,0)-IFERROR(VLOOKUP($B301,'Slutlig allokering'!$B$2:$AC$462,MATCH(G$3,'Slutlig allokering'!$B$2:$AJ$2,0),FALSE)/1,0)</f>
        <v>0</v>
      </c>
      <c r="H301">
        <f>IFERROR(VLOOKUP($B301,Kraftvärmeprod!$B$1:$AH$479,MATCH(H$2,Kraftvärmeprod!$B$1:$AG$1,0),FALSE)/1,0)-IFERROR(VLOOKUP($B301,'Slutlig allokering'!$B$2:$AC$462,MATCH(H$3,'Slutlig allokering'!$B$2:$AJ$2,0),FALSE)/1,0)</f>
        <v>0</v>
      </c>
      <c r="I301">
        <f>IFERROR(VLOOKUP($B301,Kraftvärmeprod!$B$1:$AH$479,MATCH(I$2,Kraftvärmeprod!$B$1:$AG$1,0),FALSE)/1,0)-IFERROR(VLOOKUP($B301,'Slutlig allokering'!$B$2:$AC$462,MATCH(I$3,'Slutlig allokering'!$B$2:$AJ$2,0),FALSE)/1,0)</f>
        <v>0</v>
      </c>
      <c r="J301">
        <f>IFERROR(VLOOKUP($B301,Kraftvärmeprod!$B$1:$AH$479,MATCH(J$2,Kraftvärmeprod!$B$1:$AG$1,0),FALSE)/1,0)-IFERROR(VLOOKUP($B301,'Slutlig allokering'!$B$2:$AC$462,MATCH(J$3,'Slutlig allokering'!$B$2:$AJ$2,0),FALSE)/1,0)</f>
        <v>0</v>
      </c>
      <c r="K301">
        <f>IFERROR(VLOOKUP($B301,Kraftvärmeprod!$B$1:$AH$479,MATCH(K$2,Kraftvärmeprod!$B$1:$AG$1,0),FALSE)/1,0)-IFERROR(VLOOKUP($B301,'Slutlig allokering'!$B$2:$AC$462,MATCH(K$3,'Slutlig allokering'!$B$2:$AJ$2,0),FALSE)/1,0)</f>
        <v>0</v>
      </c>
      <c r="L301">
        <f>IFERROR(VLOOKUP($B301,Kraftvärmeprod!$B$1:$AH$479,MATCH(L$2,Kraftvärmeprod!$B$1:$AG$1,0),FALSE)/1,0)-IFERROR(VLOOKUP($B301,'Slutlig allokering'!$B$2:$AC$462,MATCH(L$3,'Slutlig allokering'!$B$2:$AJ$2,0),FALSE)/1,0)</f>
        <v>0</v>
      </c>
      <c r="M301" s="143">
        <f>IFERROR(VLOOKUP($B301,Miljö!$B$1:$S$477,MATCH(M$2,Miljö!$B$1:$X$1,0),FALSE)/1,0)-IFERROR(VLOOKUP($B301,'Slutlig allokering'!$B$2:$AC$462,MATCH(M$3,'Slutlig allokering'!$B$2:$AJ$2,0),FALSE)/1,0)</f>
        <v>0</v>
      </c>
      <c r="N301">
        <f>IFERROR(VLOOKUP($B301,Kraftvärmeprod!$B$1:$AH$479,MATCH(N$2,Kraftvärmeprod!$B$1:$AG$1,0),FALSE)/1,0)-IFERROR(VLOOKUP($B301,'Slutlig allokering'!$B$2:$AC$462,MATCH(N$3,'Slutlig allokering'!$B$2:$AJ$2,0),FALSE)/1,0)</f>
        <v>0</v>
      </c>
      <c r="O301">
        <f>IFERROR(VLOOKUP($B301,Kraftvärmeprod!$B$1:$AH$479,MATCH(O$2,Kraftvärmeprod!$B$1:$AG$1,0),FALSE)/1,0)-IFERROR(VLOOKUP($B301,'Slutlig allokering'!$B$2:$AC$462,MATCH(O$3,'Slutlig allokering'!$B$2:$AJ$2,0),FALSE)/1,0)</f>
        <v>0</v>
      </c>
      <c r="P301">
        <f>IFERROR(VLOOKUP($B301,Kraftvärmeprod!$B$1:$AH$479,MATCH(P$2,Kraftvärmeprod!$B$1:$AG$1,0),FALSE)/1,0)-IFERROR(VLOOKUP($B301,'Slutlig allokering'!$B$2:$AC$462,MATCH(P$3,'Slutlig allokering'!$B$2:$AJ$2,0),FALSE)/1,0)</f>
        <v>0</v>
      </c>
      <c r="Q301">
        <f>IFERROR(VLOOKUP($B301,Kraftvärmeprod!$B$1:$AH$479,MATCH(Q$2,Kraftvärmeprod!$B$1:$AG$1,0),FALSE)/1,0)-IFERROR(VLOOKUP($B301,'Slutlig allokering'!$B$2:$AC$462,MATCH(Q$3,'Slutlig allokering'!$B$2:$AJ$2,0),FALSE)/1,0)</f>
        <v>0</v>
      </c>
      <c r="R301">
        <f>IFERROR(VLOOKUP($B301,Kraftvärmeprod!$B$1:$AH$479,MATCH(R$2,Kraftvärmeprod!$B$1:$AG$1,0),FALSE)/1,0)-IFERROR(VLOOKUP($B301,'Slutlig allokering'!$B$2:$AC$462,MATCH(R$3,'Slutlig allokering'!$B$2:$AJ$2,0),FALSE)/1,0)</f>
        <v>0</v>
      </c>
      <c r="S301">
        <f>IFERROR(VLOOKUP($B301,Kraftvärmeprod!$B$1:$AH$479,MATCH(S$2,Kraftvärmeprod!$B$1:$AG$1,0),FALSE)/1,0)-IFERROR(VLOOKUP($B301,'Slutlig allokering'!$B$2:$AC$462,MATCH(S$3,'Slutlig allokering'!$B$2:$AJ$2,0),FALSE)/1,0)</f>
        <v>0</v>
      </c>
      <c r="T301">
        <f>IFERROR(VLOOKUP($B301,Kraftvärmeprod!$B$1:$AH$479,MATCH(T$2,Kraftvärmeprod!$B$1:$AG$1,0),FALSE)/1,0)-IFERROR(VLOOKUP($B301,'Slutlig allokering'!$B$2:$AC$462,MATCH(T$3,'Slutlig allokering'!$B$2:$AJ$2,0),FALSE)/1,0)</f>
        <v>0</v>
      </c>
      <c r="U301">
        <f>IFERROR(VLOOKUP($B301,Kraftvärmeprod!$B$1:$AH$479,MATCH(U$2,Kraftvärmeprod!$B$1:$AG$1,0),FALSE)/1,0)-IFERROR(VLOOKUP($B301,'Slutlig allokering'!$B$2:$AC$462,MATCH(U$3,'Slutlig allokering'!$B$2:$AJ$2,0),FALSE)/1,0)</f>
        <v>0</v>
      </c>
      <c r="V301">
        <f>IFERROR(VLOOKUP($B301,Kraftvärmeprod!$B$1:$AH$479,MATCH(V$2,Kraftvärmeprod!$B$1:$AG$1,0),FALSE)/1,0)-IFERROR(VLOOKUP($B301,'Slutlig allokering'!$B$2:$AC$462,MATCH(V$3,'Slutlig allokering'!$B$2:$AJ$2,0),FALSE)/1,0)</f>
        <v>0</v>
      </c>
      <c r="W301">
        <f>IFERROR(VLOOKUP($B301,Kraftvärmeprod!$B$1:$AH$479,MATCH(W$2,Kraftvärmeprod!$B$1:$AG$1,0),FALSE)/1,0)-IFERROR(VLOOKUP($B301,'Slutlig allokering'!$B$2:$AC$462,MATCH(W$3,'Slutlig allokering'!$B$2:$AJ$2,0),FALSE)/1,0)</f>
        <v>0</v>
      </c>
      <c r="X301">
        <f>IFERROR(VLOOKUP($B301,Kraftvärmeprod!$B$1:$AH$479,MATCH(X$2,Kraftvärmeprod!$B$1:$AG$1,0),FALSE)/1,0)-IFERROR(VLOOKUP($B301,'Slutlig allokering'!$B$2:$AC$462,MATCH(X$3,'Slutlig allokering'!$B$2:$AJ$2,0),FALSE)/1,0)</f>
        <v>0</v>
      </c>
      <c r="Y301">
        <f>IFERROR(VLOOKUP($B301,Kraftvärmeprod!$B$1:$AH$479,MATCH(Y$2,Kraftvärmeprod!$B$1:$AG$1,0),FALSE)/1,0)-IFERROR(VLOOKUP($B301,'Slutlig allokering'!$B$2:$AC$462,MATCH(Y$3,'Slutlig allokering'!$B$2:$AJ$2,0),FALSE)/1,0)</f>
        <v>0</v>
      </c>
      <c r="Z301">
        <f>IFERROR(VLOOKUP($B301,Kraftvärmeprod!$B$1:$AH$479,MATCH(Z$2,Kraftvärmeprod!$B$1:$AG$1,0),FALSE)/1,0)-IFERROR(VLOOKUP($B301,'Slutlig allokering'!$B$2:$AC$462,MATCH(Z$3,'Slutlig allokering'!$B$2:$AJ$2,0),FALSE)/1,0)</f>
        <v>0</v>
      </c>
      <c r="AA301">
        <f>IFERROR(VLOOKUP($B301,Kraftvärmeprod!$B$1:$AH$479,MATCH(AA$2,Kraftvärmeprod!$B$1:$AG$1,0),FALSE)/1,0)-IFERROR(VLOOKUP($B301,'Slutlig allokering'!$B$2:$AC$462,MATCH(AA$3,'Slutlig allokering'!$B$2:$AJ$2,0),FALSE)/1,0)</f>
        <v>0</v>
      </c>
      <c r="AB301">
        <f>IFERROR(VLOOKUP($B301,Kraftvärmeprod!$B$1:$AH$479,MATCH(AB$2,Kraftvärmeprod!$B$1:$AG$1,0),FALSE)/1,0)-IFERROR(VLOOKUP($B301,'Slutlig allokering'!$B$2:$AC$462,MATCH(AB$3,'Slutlig allokering'!$B$2:$AJ$2,0),FALSE)/1,0)</f>
        <v>0</v>
      </c>
      <c r="AE301">
        <f t="shared" si="8"/>
        <v>0</v>
      </c>
      <c r="AG301">
        <f>IFERROR(VLOOKUP(B301,'Slutlig allokering'!$B$2:$AJ$462,MATCH("Summa justerad allokerad tillförd energi (utan hjälpel och rökgaskondensering):",'Slutlig allokering'!$B$2:$AK$2,0),FALSE)/1,"")</f>
        <v>0</v>
      </c>
      <c r="AI301" s="55" t="str">
        <f>IFERROR(1-VLOOKUP(B301,'Slutlig allokering'!$B$2:$AJ$462,MATCH("Andel av bränsle i kvv som allokerats till värme, exklusive rökgaskondensering och hjälpel",'Slutlig allokering'!$B$2:$AK$2,0),FALSE),"")</f>
        <v/>
      </c>
      <c r="AK301" s="55" t="str">
        <f t="shared" si="9"/>
        <v/>
      </c>
    </row>
    <row r="302" spans="1:37" x14ac:dyDescent="0.25">
      <c r="A302" s="28" t="s">
        <v>403</v>
      </c>
      <c r="B302" s="28" t="s">
        <v>408</v>
      </c>
      <c r="C302" t="str">
        <f>IFERROR(VLOOKUP($B302,Kraftvärmeprod!$B$1:$AH$479,MATCH(C$3,Kraftvärmeprod!$B$1:$AG$1,0),FALSE)/1,"")</f>
        <v/>
      </c>
      <c r="D302" t="str">
        <f>IFERROR(VLOOKUP($B302,Kraftvärmeprod!$B$1:$AH$479,MATCH(D$3,Kraftvärmeprod!$B$1:$AG$1,0),FALSE)/1,"")</f>
        <v/>
      </c>
      <c r="E302">
        <f>IFERROR(VLOOKUP($B302,Kraftvärmeprod!$B$1:$AH$479,MATCH(E$2,Kraftvärmeprod!$B$1:$AG$1,0),FALSE)/1,0)-IFERROR(VLOOKUP($B302,'Slutlig allokering'!$B$2:$AC$462,MATCH(E$3,'Slutlig allokering'!$B$2:$AJ$2,0),FALSE)/1,0)</f>
        <v>0</v>
      </c>
      <c r="F302">
        <f>IFERROR(VLOOKUP($B302,Kraftvärmeprod!$B$1:$AH$479,MATCH(F$2,Kraftvärmeprod!$B$1:$AG$1,0),FALSE)/1,0)-IFERROR(VLOOKUP($B302,'Slutlig allokering'!$B$2:$AC$462,MATCH(F$3,'Slutlig allokering'!$B$2:$AJ$2,0),FALSE)/1,0)</f>
        <v>0</v>
      </c>
      <c r="G302">
        <f>IFERROR(VLOOKUP($B302,Kraftvärmeprod!$B$1:$AH$479,MATCH(G$2,Kraftvärmeprod!$B$1:$AG$1,0),FALSE)/1,0)-IFERROR(VLOOKUP($B302,'Slutlig allokering'!$B$2:$AC$462,MATCH(G$3,'Slutlig allokering'!$B$2:$AJ$2,0),FALSE)/1,0)</f>
        <v>0</v>
      </c>
      <c r="H302">
        <f>IFERROR(VLOOKUP($B302,Kraftvärmeprod!$B$1:$AH$479,MATCH(H$2,Kraftvärmeprod!$B$1:$AG$1,0),FALSE)/1,0)-IFERROR(VLOOKUP($B302,'Slutlig allokering'!$B$2:$AC$462,MATCH(H$3,'Slutlig allokering'!$B$2:$AJ$2,0),FALSE)/1,0)</f>
        <v>0</v>
      </c>
      <c r="I302">
        <f>IFERROR(VLOOKUP($B302,Kraftvärmeprod!$B$1:$AH$479,MATCH(I$2,Kraftvärmeprod!$B$1:$AG$1,0),FALSE)/1,0)-IFERROR(VLOOKUP($B302,'Slutlig allokering'!$B$2:$AC$462,MATCH(I$3,'Slutlig allokering'!$B$2:$AJ$2,0),FALSE)/1,0)</f>
        <v>0</v>
      </c>
      <c r="J302">
        <f>IFERROR(VLOOKUP($B302,Kraftvärmeprod!$B$1:$AH$479,MATCH(J$2,Kraftvärmeprod!$B$1:$AG$1,0),FALSE)/1,0)-IFERROR(VLOOKUP($B302,'Slutlig allokering'!$B$2:$AC$462,MATCH(J$3,'Slutlig allokering'!$B$2:$AJ$2,0),FALSE)/1,0)</f>
        <v>0</v>
      </c>
      <c r="K302">
        <f>IFERROR(VLOOKUP($B302,Kraftvärmeprod!$B$1:$AH$479,MATCH(K$2,Kraftvärmeprod!$B$1:$AG$1,0),FALSE)/1,0)-IFERROR(VLOOKUP($B302,'Slutlig allokering'!$B$2:$AC$462,MATCH(K$3,'Slutlig allokering'!$B$2:$AJ$2,0),FALSE)/1,0)</f>
        <v>0</v>
      </c>
      <c r="L302">
        <f>IFERROR(VLOOKUP($B302,Kraftvärmeprod!$B$1:$AH$479,MATCH(L$2,Kraftvärmeprod!$B$1:$AG$1,0),FALSE)/1,0)-IFERROR(VLOOKUP($B302,'Slutlig allokering'!$B$2:$AC$462,MATCH(L$3,'Slutlig allokering'!$B$2:$AJ$2,0),FALSE)/1,0)</f>
        <v>0</v>
      </c>
      <c r="M302" s="143">
        <f>IFERROR(VLOOKUP($B302,Miljö!$B$1:$S$477,MATCH(M$2,Miljö!$B$1:$X$1,0),FALSE)/1,0)-IFERROR(VLOOKUP($B302,'Slutlig allokering'!$B$2:$AC$462,MATCH(M$3,'Slutlig allokering'!$B$2:$AJ$2,0),FALSE)/1,0)</f>
        <v>0</v>
      </c>
      <c r="N302">
        <f>IFERROR(VLOOKUP($B302,Kraftvärmeprod!$B$1:$AH$479,MATCH(N$2,Kraftvärmeprod!$B$1:$AG$1,0),FALSE)/1,0)-IFERROR(VLOOKUP($B302,'Slutlig allokering'!$B$2:$AC$462,MATCH(N$3,'Slutlig allokering'!$B$2:$AJ$2,0),FALSE)/1,0)</f>
        <v>0</v>
      </c>
      <c r="O302">
        <f>IFERROR(VLOOKUP($B302,Kraftvärmeprod!$B$1:$AH$479,MATCH(O$2,Kraftvärmeprod!$B$1:$AG$1,0),FALSE)/1,0)-IFERROR(VLOOKUP($B302,'Slutlig allokering'!$B$2:$AC$462,MATCH(O$3,'Slutlig allokering'!$B$2:$AJ$2,0),FALSE)/1,0)</f>
        <v>0</v>
      </c>
      <c r="P302">
        <f>IFERROR(VLOOKUP($B302,Kraftvärmeprod!$B$1:$AH$479,MATCH(P$2,Kraftvärmeprod!$B$1:$AG$1,0),FALSE)/1,0)-IFERROR(VLOOKUP($B302,'Slutlig allokering'!$B$2:$AC$462,MATCH(P$3,'Slutlig allokering'!$B$2:$AJ$2,0),FALSE)/1,0)</f>
        <v>0</v>
      </c>
      <c r="Q302">
        <f>IFERROR(VLOOKUP($B302,Kraftvärmeprod!$B$1:$AH$479,MATCH(Q$2,Kraftvärmeprod!$B$1:$AG$1,0),FALSE)/1,0)-IFERROR(VLOOKUP($B302,'Slutlig allokering'!$B$2:$AC$462,MATCH(Q$3,'Slutlig allokering'!$B$2:$AJ$2,0),FALSE)/1,0)</f>
        <v>0</v>
      </c>
      <c r="R302">
        <f>IFERROR(VLOOKUP($B302,Kraftvärmeprod!$B$1:$AH$479,MATCH(R$2,Kraftvärmeprod!$B$1:$AG$1,0),FALSE)/1,0)-IFERROR(VLOOKUP($B302,'Slutlig allokering'!$B$2:$AC$462,MATCH(R$3,'Slutlig allokering'!$B$2:$AJ$2,0),FALSE)/1,0)</f>
        <v>0</v>
      </c>
      <c r="S302">
        <f>IFERROR(VLOOKUP($B302,Kraftvärmeprod!$B$1:$AH$479,MATCH(S$2,Kraftvärmeprod!$B$1:$AG$1,0),FALSE)/1,0)-IFERROR(VLOOKUP($B302,'Slutlig allokering'!$B$2:$AC$462,MATCH(S$3,'Slutlig allokering'!$B$2:$AJ$2,0),FALSE)/1,0)</f>
        <v>0</v>
      </c>
      <c r="T302">
        <f>IFERROR(VLOOKUP($B302,Kraftvärmeprod!$B$1:$AH$479,MATCH(T$2,Kraftvärmeprod!$B$1:$AG$1,0),FALSE)/1,0)-IFERROR(VLOOKUP($B302,'Slutlig allokering'!$B$2:$AC$462,MATCH(T$3,'Slutlig allokering'!$B$2:$AJ$2,0),FALSE)/1,0)</f>
        <v>0</v>
      </c>
      <c r="U302">
        <f>IFERROR(VLOOKUP($B302,Kraftvärmeprod!$B$1:$AH$479,MATCH(U$2,Kraftvärmeprod!$B$1:$AG$1,0),FALSE)/1,0)-IFERROR(VLOOKUP($B302,'Slutlig allokering'!$B$2:$AC$462,MATCH(U$3,'Slutlig allokering'!$B$2:$AJ$2,0),FALSE)/1,0)</f>
        <v>0</v>
      </c>
      <c r="V302">
        <f>IFERROR(VLOOKUP($B302,Kraftvärmeprod!$B$1:$AH$479,MATCH(V$2,Kraftvärmeprod!$B$1:$AG$1,0),FALSE)/1,0)-IFERROR(VLOOKUP($B302,'Slutlig allokering'!$B$2:$AC$462,MATCH(V$3,'Slutlig allokering'!$B$2:$AJ$2,0),FALSE)/1,0)</f>
        <v>0</v>
      </c>
      <c r="W302">
        <f>IFERROR(VLOOKUP($B302,Kraftvärmeprod!$B$1:$AH$479,MATCH(W$2,Kraftvärmeprod!$B$1:$AG$1,0),FALSE)/1,0)-IFERROR(VLOOKUP($B302,'Slutlig allokering'!$B$2:$AC$462,MATCH(W$3,'Slutlig allokering'!$B$2:$AJ$2,0),FALSE)/1,0)</f>
        <v>0</v>
      </c>
      <c r="X302">
        <f>IFERROR(VLOOKUP($B302,Kraftvärmeprod!$B$1:$AH$479,MATCH(X$2,Kraftvärmeprod!$B$1:$AG$1,0),FALSE)/1,0)-IFERROR(VLOOKUP($B302,'Slutlig allokering'!$B$2:$AC$462,MATCH(X$3,'Slutlig allokering'!$B$2:$AJ$2,0),FALSE)/1,0)</f>
        <v>0</v>
      </c>
      <c r="Y302">
        <f>IFERROR(VLOOKUP($B302,Kraftvärmeprod!$B$1:$AH$479,MATCH(Y$2,Kraftvärmeprod!$B$1:$AG$1,0),FALSE)/1,0)-IFERROR(VLOOKUP($B302,'Slutlig allokering'!$B$2:$AC$462,MATCH(Y$3,'Slutlig allokering'!$B$2:$AJ$2,0),FALSE)/1,0)</f>
        <v>0</v>
      </c>
      <c r="Z302">
        <f>IFERROR(VLOOKUP($B302,Kraftvärmeprod!$B$1:$AH$479,MATCH(Z$2,Kraftvärmeprod!$B$1:$AG$1,0),FALSE)/1,0)-IFERROR(VLOOKUP($B302,'Slutlig allokering'!$B$2:$AC$462,MATCH(Z$3,'Slutlig allokering'!$B$2:$AJ$2,0),FALSE)/1,0)</f>
        <v>0</v>
      </c>
      <c r="AA302">
        <f>IFERROR(VLOOKUP($B302,Kraftvärmeprod!$B$1:$AH$479,MATCH(AA$2,Kraftvärmeprod!$B$1:$AG$1,0),FALSE)/1,0)-IFERROR(VLOOKUP($B302,'Slutlig allokering'!$B$2:$AC$462,MATCH(AA$3,'Slutlig allokering'!$B$2:$AJ$2,0),FALSE)/1,0)</f>
        <v>0</v>
      </c>
      <c r="AB302">
        <f>IFERROR(VLOOKUP($B302,Kraftvärmeprod!$B$1:$AH$479,MATCH(AB$2,Kraftvärmeprod!$B$1:$AG$1,0),FALSE)/1,0)-IFERROR(VLOOKUP($B302,'Slutlig allokering'!$B$2:$AC$462,MATCH(AB$3,'Slutlig allokering'!$B$2:$AJ$2,0),FALSE)/1,0)</f>
        <v>0</v>
      </c>
      <c r="AE302">
        <f t="shared" si="8"/>
        <v>0</v>
      </c>
      <c r="AG302">
        <f>IFERROR(VLOOKUP(B302,'Slutlig allokering'!$B$2:$AJ$462,MATCH("Summa justerad allokerad tillförd energi (utan hjälpel och rökgaskondensering):",'Slutlig allokering'!$B$2:$AK$2,0),FALSE)/1,"")</f>
        <v>0</v>
      </c>
      <c r="AI302" s="55" t="str">
        <f>IFERROR(1-VLOOKUP(B302,'Slutlig allokering'!$B$2:$AJ$462,MATCH("Andel av bränsle i kvv som allokerats till värme, exklusive rökgaskondensering och hjälpel",'Slutlig allokering'!$B$2:$AK$2,0),FALSE),"")</f>
        <v/>
      </c>
      <c r="AK302" s="55" t="str">
        <f t="shared" si="9"/>
        <v/>
      </c>
    </row>
    <row r="303" spans="1:37" x14ac:dyDescent="0.25">
      <c r="A303" s="28" t="s">
        <v>403</v>
      </c>
      <c r="B303" s="28" t="s">
        <v>409</v>
      </c>
      <c r="C303" t="str">
        <f>IFERROR(VLOOKUP($B303,Kraftvärmeprod!$B$1:$AH$479,MATCH(C$3,Kraftvärmeprod!$B$1:$AG$1,0),FALSE)/1,"")</f>
        <v/>
      </c>
      <c r="D303" t="str">
        <f>IFERROR(VLOOKUP($B303,Kraftvärmeprod!$B$1:$AH$479,MATCH(D$3,Kraftvärmeprod!$B$1:$AG$1,0),FALSE)/1,"")</f>
        <v/>
      </c>
      <c r="E303">
        <f>IFERROR(VLOOKUP($B303,Kraftvärmeprod!$B$1:$AH$479,MATCH(E$2,Kraftvärmeprod!$B$1:$AG$1,0),FALSE)/1,0)-IFERROR(VLOOKUP($B303,'Slutlig allokering'!$B$2:$AC$462,MATCH(E$3,'Slutlig allokering'!$B$2:$AJ$2,0),FALSE)/1,0)</f>
        <v>0</v>
      </c>
      <c r="F303">
        <f>IFERROR(VLOOKUP($B303,Kraftvärmeprod!$B$1:$AH$479,MATCH(F$2,Kraftvärmeprod!$B$1:$AG$1,0),FALSE)/1,0)-IFERROR(VLOOKUP($B303,'Slutlig allokering'!$B$2:$AC$462,MATCH(F$3,'Slutlig allokering'!$B$2:$AJ$2,0),FALSE)/1,0)</f>
        <v>0</v>
      </c>
      <c r="G303">
        <f>IFERROR(VLOOKUP($B303,Kraftvärmeprod!$B$1:$AH$479,MATCH(G$2,Kraftvärmeprod!$B$1:$AG$1,0),FALSE)/1,0)-IFERROR(VLOOKUP($B303,'Slutlig allokering'!$B$2:$AC$462,MATCH(G$3,'Slutlig allokering'!$B$2:$AJ$2,0),FALSE)/1,0)</f>
        <v>0</v>
      </c>
      <c r="H303">
        <f>IFERROR(VLOOKUP($B303,Kraftvärmeprod!$B$1:$AH$479,MATCH(H$2,Kraftvärmeprod!$B$1:$AG$1,0),FALSE)/1,0)-IFERROR(VLOOKUP($B303,'Slutlig allokering'!$B$2:$AC$462,MATCH(H$3,'Slutlig allokering'!$B$2:$AJ$2,0),FALSE)/1,0)</f>
        <v>0</v>
      </c>
      <c r="I303">
        <f>IFERROR(VLOOKUP($B303,Kraftvärmeprod!$B$1:$AH$479,MATCH(I$2,Kraftvärmeprod!$B$1:$AG$1,0),FALSE)/1,0)-IFERROR(VLOOKUP($B303,'Slutlig allokering'!$B$2:$AC$462,MATCH(I$3,'Slutlig allokering'!$B$2:$AJ$2,0),FALSE)/1,0)</f>
        <v>0</v>
      </c>
      <c r="J303">
        <f>IFERROR(VLOOKUP($B303,Kraftvärmeprod!$B$1:$AH$479,MATCH(J$2,Kraftvärmeprod!$B$1:$AG$1,0),FALSE)/1,0)-IFERROR(VLOOKUP($B303,'Slutlig allokering'!$B$2:$AC$462,MATCH(J$3,'Slutlig allokering'!$B$2:$AJ$2,0),FALSE)/1,0)</f>
        <v>0</v>
      </c>
      <c r="K303">
        <f>IFERROR(VLOOKUP($B303,Kraftvärmeprod!$B$1:$AH$479,MATCH(K$2,Kraftvärmeprod!$B$1:$AG$1,0),FALSE)/1,0)-IFERROR(VLOOKUP($B303,'Slutlig allokering'!$B$2:$AC$462,MATCH(K$3,'Slutlig allokering'!$B$2:$AJ$2,0),FALSE)/1,0)</f>
        <v>0</v>
      </c>
      <c r="L303">
        <f>IFERROR(VLOOKUP($B303,Kraftvärmeprod!$B$1:$AH$479,MATCH(L$2,Kraftvärmeprod!$B$1:$AG$1,0),FALSE)/1,0)-IFERROR(VLOOKUP($B303,'Slutlig allokering'!$B$2:$AC$462,MATCH(L$3,'Slutlig allokering'!$B$2:$AJ$2,0),FALSE)/1,0)</f>
        <v>0</v>
      </c>
      <c r="M303" s="143">
        <f>IFERROR(VLOOKUP($B303,Miljö!$B$1:$S$477,MATCH(M$2,Miljö!$B$1:$X$1,0),FALSE)/1,0)-IFERROR(VLOOKUP($B303,'Slutlig allokering'!$B$2:$AC$462,MATCH(M$3,'Slutlig allokering'!$B$2:$AJ$2,0),FALSE)/1,0)</f>
        <v>0</v>
      </c>
      <c r="N303">
        <f>IFERROR(VLOOKUP($B303,Kraftvärmeprod!$B$1:$AH$479,MATCH(N$2,Kraftvärmeprod!$B$1:$AG$1,0),FALSE)/1,0)-IFERROR(VLOOKUP($B303,'Slutlig allokering'!$B$2:$AC$462,MATCH(N$3,'Slutlig allokering'!$B$2:$AJ$2,0),FALSE)/1,0)</f>
        <v>0</v>
      </c>
      <c r="O303">
        <f>IFERROR(VLOOKUP($B303,Kraftvärmeprod!$B$1:$AH$479,MATCH(O$2,Kraftvärmeprod!$B$1:$AG$1,0),FALSE)/1,0)-IFERROR(VLOOKUP($B303,'Slutlig allokering'!$B$2:$AC$462,MATCH(O$3,'Slutlig allokering'!$B$2:$AJ$2,0),FALSE)/1,0)</f>
        <v>0</v>
      </c>
      <c r="P303">
        <f>IFERROR(VLOOKUP($B303,Kraftvärmeprod!$B$1:$AH$479,MATCH(P$2,Kraftvärmeprod!$B$1:$AG$1,0),FALSE)/1,0)-IFERROR(VLOOKUP($B303,'Slutlig allokering'!$B$2:$AC$462,MATCH(P$3,'Slutlig allokering'!$B$2:$AJ$2,0),FALSE)/1,0)</f>
        <v>0</v>
      </c>
      <c r="Q303">
        <f>IFERROR(VLOOKUP($B303,Kraftvärmeprod!$B$1:$AH$479,MATCH(Q$2,Kraftvärmeprod!$B$1:$AG$1,0),FALSE)/1,0)-IFERROR(VLOOKUP($B303,'Slutlig allokering'!$B$2:$AC$462,MATCH(Q$3,'Slutlig allokering'!$B$2:$AJ$2,0),FALSE)/1,0)</f>
        <v>0</v>
      </c>
      <c r="R303">
        <f>IFERROR(VLOOKUP($B303,Kraftvärmeprod!$B$1:$AH$479,MATCH(R$2,Kraftvärmeprod!$B$1:$AG$1,0),FALSE)/1,0)-IFERROR(VLOOKUP($B303,'Slutlig allokering'!$B$2:$AC$462,MATCH(R$3,'Slutlig allokering'!$B$2:$AJ$2,0),FALSE)/1,0)</f>
        <v>0</v>
      </c>
      <c r="S303">
        <f>IFERROR(VLOOKUP($B303,Kraftvärmeprod!$B$1:$AH$479,MATCH(S$2,Kraftvärmeprod!$B$1:$AG$1,0),FALSE)/1,0)-IFERROR(VLOOKUP($B303,'Slutlig allokering'!$B$2:$AC$462,MATCH(S$3,'Slutlig allokering'!$B$2:$AJ$2,0),FALSE)/1,0)</f>
        <v>0</v>
      </c>
      <c r="T303">
        <f>IFERROR(VLOOKUP($B303,Kraftvärmeprod!$B$1:$AH$479,MATCH(T$2,Kraftvärmeprod!$B$1:$AG$1,0),FALSE)/1,0)-IFERROR(VLOOKUP($B303,'Slutlig allokering'!$B$2:$AC$462,MATCH(T$3,'Slutlig allokering'!$B$2:$AJ$2,0),FALSE)/1,0)</f>
        <v>0</v>
      </c>
      <c r="U303">
        <f>IFERROR(VLOOKUP($B303,Kraftvärmeprod!$B$1:$AH$479,MATCH(U$2,Kraftvärmeprod!$B$1:$AG$1,0),FALSE)/1,0)-IFERROR(VLOOKUP($B303,'Slutlig allokering'!$B$2:$AC$462,MATCH(U$3,'Slutlig allokering'!$B$2:$AJ$2,0),FALSE)/1,0)</f>
        <v>0</v>
      </c>
      <c r="V303">
        <f>IFERROR(VLOOKUP($B303,Kraftvärmeprod!$B$1:$AH$479,MATCH(V$2,Kraftvärmeprod!$B$1:$AG$1,0),FALSE)/1,0)-IFERROR(VLOOKUP($B303,'Slutlig allokering'!$B$2:$AC$462,MATCH(V$3,'Slutlig allokering'!$B$2:$AJ$2,0),FALSE)/1,0)</f>
        <v>0</v>
      </c>
      <c r="W303">
        <f>IFERROR(VLOOKUP($B303,Kraftvärmeprod!$B$1:$AH$479,MATCH(W$2,Kraftvärmeprod!$B$1:$AG$1,0),FALSE)/1,0)-IFERROR(VLOOKUP($B303,'Slutlig allokering'!$B$2:$AC$462,MATCH(W$3,'Slutlig allokering'!$B$2:$AJ$2,0),FALSE)/1,0)</f>
        <v>0</v>
      </c>
      <c r="X303">
        <f>IFERROR(VLOOKUP($B303,Kraftvärmeprod!$B$1:$AH$479,MATCH(X$2,Kraftvärmeprod!$B$1:$AG$1,0),FALSE)/1,0)-IFERROR(VLOOKUP($B303,'Slutlig allokering'!$B$2:$AC$462,MATCH(X$3,'Slutlig allokering'!$B$2:$AJ$2,0),FALSE)/1,0)</f>
        <v>0</v>
      </c>
      <c r="Y303">
        <f>IFERROR(VLOOKUP($B303,Kraftvärmeprod!$B$1:$AH$479,MATCH(Y$2,Kraftvärmeprod!$B$1:$AG$1,0),FALSE)/1,0)-IFERROR(VLOOKUP($B303,'Slutlig allokering'!$B$2:$AC$462,MATCH(Y$3,'Slutlig allokering'!$B$2:$AJ$2,0),FALSE)/1,0)</f>
        <v>0</v>
      </c>
      <c r="Z303">
        <f>IFERROR(VLOOKUP($B303,Kraftvärmeprod!$B$1:$AH$479,MATCH(Z$2,Kraftvärmeprod!$B$1:$AG$1,0),FALSE)/1,0)-IFERROR(VLOOKUP($B303,'Slutlig allokering'!$B$2:$AC$462,MATCH(Z$3,'Slutlig allokering'!$B$2:$AJ$2,0),FALSE)/1,0)</f>
        <v>0</v>
      </c>
      <c r="AA303">
        <f>IFERROR(VLOOKUP($B303,Kraftvärmeprod!$B$1:$AH$479,MATCH(AA$2,Kraftvärmeprod!$B$1:$AG$1,0),FALSE)/1,0)-IFERROR(VLOOKUP($B303,'Slutlig allokering'!$B$2:$AC$462,MATCH(AA$3,'Slutlig allokering'!$B$2:$AJ$2,0),FALSE)/1,0)</f>
        <v>0</v>
      </c>
      <c r="AB303">
        <f>IFERROR(VLOOKUP($B303,Kraftvärmeprod!$B$1:$AH$479,MATCH(AB$2,Kraftvärmeprod!$B$1:$AG$1,0),FALSE)/1,0)-IFERROR(VLOOKUP($B303,'Slutlig allokering'!$B$2:$AC$462,MATCH(AB$3,'Slutlig allokering'!$B$2:$AJ$2,0),FALSE)/1,0)</f>
        <v>0</v>
      </c>
      <c r="AE303">
        <f t="shared" si="8"/>
        <v>0</v>
      </c>
      <c r="AG303">
        <f>IFERROR(VLOOKUP(B303,'Slutlig allokering'!$B$2:$AJ$462,MATCH("Summa justerad allokerad tillförd energi (utan hjälpel och rökgaskondensering):",'Slutlig allokering'!$B$2:$AK$2,0),FALSE)/1,"")</f>
        <v>0</v>
      </c>
      <c r="AI303" s="55" t="str">
        <f>IFERROR(1-VLOOKUP(B303,'Slutlig allokering'!$B$2:$AJ$462,MATCH("Andel av bränsle i kvv som allokerats till värme, exklusive rökgaskondensering och hjälpel",'Slutlig allokering'!$B$2:$AK$2,0),FALSE),"")</f>
        <v/>
      </c>
      <c r="AK303" s="55" t="str">
        <f t="shared" si="9"/>
        <v/>
      </c>
    </row>
    <row r="304" spans="1:37" x14ac:dyDescent="0.25">
      <c r="A304" s="28" t="s">
        <v>403</v>
      </c>
      <c r="B304" s="28" t="s">
        <v>410</v>
      </c>
      <c r="C304" t="str">
        <f>IFERROR(VLOOKUP($B304,Kraftvärmeprod!$B$1:$AH$479,MATCH(C$3,Kraftvärmeprod!$B$1:$AG$1,0),FALSE)/1,"")</f>
        <v/>
      </c>
      <c r="D304" t="str">
        <f>IFERROR(VLOOKUP($B304,Kraftvärmeprod!$B$1:$AH$479,MATCH(D$3,Kraftvärmeprod!$B$1:$AG$1,0),FALSE)/1,"")</f>
        <v/>
      </c>
      <c r="E304">
        <f>IFERROR(VLOOKUP($B304,Kraftvärmeprod!$B$1:$AH$479,MATCH(E$2,Kraftvärmeprod!$B$1:$AG$1,0),FALSE)/1,0)-IFERROR(VLOOKUP($B304,'Slutlig allokering'!$B$2:$AC$462,MATCH(E$3,'Slutlig allokering'!$B$2:$AJ$2,0),FALSE)/1,0)</f>
        <v>0</v>
      </c>
      <c r="F304">
        <f>IFERROR(VLOOKUP($B304,Kraftvärmeprod!$B$1:$AH$479,MATCH(F$2,Kraftvärmeprod!$B$1:$AG$1,0),FALSE)/1,0)-IFERROR(VLOOKUP($B304,'Slutlig allokering'!$B$2:$AC$462,MATCH(F$3,'Slutlig allokering'!$B$2:$AJ$2,0),FALSE)/1,0)</f>
        <v>0</v>
      </c>
      <c r="G304">
        <f>IFERROR(VLOOKUP($B304,Kraftvärmeprod!$B$1:$AH$479,MATCH(G$2,Kraftvärmeprod!$B$1:$AG$1,0),FALSE)/1,0)-IFERROR(VLOOKUP($B304,'Slutlig allokering'!$B$2:$AC$462,MATCH(G$3,'Slutlig allokering'!$B$2:$AJ$2,0),FALSE)/1,0)</f>
        <v>0</v>
      </c>
      <c r="H304">
        <f>IFERROR(VLOOKUP($B304,Kraftvärmeprod!$B$1:$AH$479,MATCH(H$2,Kraftvärmeprod!$B$1:$AG$1,0),FALSE)/1,0)-IFERROR(VLOOKUP($B304,'Slutlig allokering'!$B$2:$AC$462,MATCH(H$3,'Slutlig allokering'!$B$2:$AJ$2,0),FALSE)/1,0)</f>
        <v>0</v>
      </c>
      <c r="I304">
        <f>IFERROR(VLOOKUP($B304,Kraftvärmeprod!$B$1:$AH$479,MATCH(I$2,Kraftvärmeprod!$B$1:$AG$1,0),FALSE)/1,0)-IFERROR(VLOOKUP($B304,'Slutlig allokering'!$B$2:$AC$462,MATCH(I$3,'Slutlig allokering'!$B$2:$AJ$2,0),FALSE)/1,0)</f>
        <v>0</v>
      </c>
      <c r="J304">
        <f>IFERROR(VLOOKUP($B304,Kraftvärmeprod!$B$1:$AH$479,MATCH(J$2,Kraftvärmeprod!$B$1:$AG$1,0),FALSE)/1,0)-IFERROR(VLOOKUP($B304,'Slutlig allokering'!$B$2:$AC$462,MATCH(J$3,'Slutlig allokering'!$B$2:$AJ$2,0),FALSE)/1,0)</f>
        <v>0</v>
      </c>
      <c r="K304">
        <f>IFERROR(VLOOKUP($B304,Kraftvärmeprod!$B$1:$AH$479,MATCH(K$2,Kraftvärmeprod!$B$1:$AG$1,0),FALSE)/1,0)-IFERROR(VLOOKUP($B304,'Slutlig allokering'!$B$2:$AC$462,MATCH(K$3,'Slutlig allokering'!$B$2:$AJ$2,0),FALSE)/1,0)</f>
        <v>0</v>
      </c>
      <c r="L304">
        <f>IFERROR(VLOOKUP($B304,Kraftvärmeprod!$B$1:$AH$479,MATCH(L$2,Kraftvärmeprod!$B$1:$AG$1,0),FALSE)/1,0)-IFERROR(VLOOKUP($B304,'Slutlig allokering'!$B$2:$AC$462,MATCH(L$3,'Slutlig allokering'!$B$2:$AJ$2,0),FALSE)/1,0)</f>
        <v>0</v>
      </c>
      <c r="M304" s="143">
        <f>IFERROR(VLOOKUP($B304,Miljö!$B$1:$S$477,MATCH(M$2,Miljö!$B$1:$X$1,0),FALSE)/1,0)-IFERROR(VLOOKUP($B304,'Slutlig allokering'!$B$2:$AC$462,MATCH(M$3,'Slutlig allokering'!$B$2:$AJ$2,0),FALSE)/1,0)</f>
        <v>0</v>
      </c>
      <c r="N304">
        <f>IFERROR(VLOOKUP($B304,Kraftvärmeprod!$B$1:$AH$479,MATCH(N$2,Kraftvärmeprod!$B$1:$AG$1,0),FALSE)/1,0)-IFERROR(VLOOKUP($B304,'Slutlig allokering'!$B$2:$AC$462,MATCH(N$3,'Slutlig allokering'!$B$2:$AJ$2,0),FALSE)/1,0)</f>
        <v>0</v>
      </c>
      <c r="O304">
        <f>IFERROR(VLOOKUP($B304,Kraftvärmeprod!$B$1:$AH$479,MATCH(O$2,Kraftvärmeprod!$B$1:$AG$1,0),FALSE)/1,0)-IFERROR(VLOOKUP($B304,'Slutlig allokering'!$B$2:$AC$462,MATCH(O$3,'Slutlig allokering'!$B$2:$AJ$2,0),FALSE)/1,0)</f>
        <v>0</v>
      </c>
      <c r="P304">
        <f>IFERROR(VLOOKUP($B304,Kraftvärmeprod!$B$1:$AH$479,MATCH(P$2,Kraftvärmeprod!$B$1:$AG$1,0),FALSE)/1,0)-IFERROR(VLOOKUP($B304,'Slutlig allokering'!$B$2:$AC$462,MATCH(P$3,'Slutlig allokering'!$B$2:$AJ$2,0),FALSE)/1,0)</f>
        <v>0</v>
      </c>
      <c r="Q304">
        <f>IFERROR(VLOOKUP($B304,Kraftvärmeprod!$B$1:$AH$479,MATCH(Q$2,Kraftvärmeprod!$B$1:$AG$1,0),FALSE)/1,0)-IFERROR(VLOOKUP($B304,'Slutlig allokering'!$B$2:$AC$462,MATCH(Q$3,'Slutlig allokering'!$B$2:$AJ$2,0),FALSE)/1,0)</f>
        <v>0</v>
      </c>
      <c r="R304">
        <f>IFERROR(VLOOKUP($B304,Kraftvärmeprod!$B$1:$AH$479,MATCH(R$2,Kraftvärmeprod!$B$1:$AG$1,0),FALSE)/1,0)-IFERROR(VLOOKUP($B304,'Slutlig allokering'!$B$2:$AC$462,MATCH(R$3,'Slutlig allokering'!$B$2:$AJ$2,0),FALSE)/1,0)</f>
        <v>0</v>
      </c>
      <c r="S304">
        <f>IFERROR(VLOOKUP($B304,Kraftvärmeprod!$B$1:$AH$479,MATCH(S$2,Kraftvärmeprod!$B$1:$AG$1,0),FALSE)/1,0)-IFERROR(VLOOKUP($B304,'Slutlig allokering'!$B$2:$AC$462,MATCH(S$3,'Slutlig allokering'!$B$2:$AJ$2,0),FALSE)/1,0)</f>
        <v>0</v>
      </c>
      <c r="T304">
        <f>IFERROR(VLOOKUP($B304,Kraftvärmeprod!$B$1:$AH$479,MATCH(T$2,Kraftvärmeprod!$B$1:$AG$1,0),FALSE)/1,0)-IFERROR(VLOOKUP($B304,'Slutlig allokering'!$B$2:$AC$462,MATCH(T$3,'Slutlig allokering'!$B$2:$AJ$2,0),FALSE)/1,0)</f>
        <v>0</v>
      </c>
      <c r="U304">
        <f>IFERROR(VLOOKUP($B304,Kraftvärmeprod!$B$1:$AH$479,MATCH(U$2,Kraftvärmeprod!$B$1:$AG$1,0),FALSE)/1,0)-IFERROR(VLOOKUP($B304,'Slutlig allokering'!$B$2:$AC$462,MATCH(U$3,'Slutlig allokering'!$B$2:$AJ$2,0),FALSE)/1,0)</f>
        <v>0</v>
      </c>
      <c r="V304">
        <f>IFERROR(VLOOKUP($B304,Kraftvärmeprod!$B$1:$AH$479,MATCH(V$2,Kraftvärmeprod!$B$1:$AG$1,0),FALSE)/1,0)-IFERROR(VLOOKUP($B304,'Slutlig allokering'!$B$2:$AC$462,MATCH(V$3,'Slutlig allokering'!$B$2:$AJ$2,0),FALSE)/1,0)</f>
        <v>0</v>
      </c>
      <c r="W304">
        <f>IFERROR(VLOOKUP($B304,Kraftvärmeprod!$B$1:$AH$479,MATCH(W$2,Kraftvärmeprod!$B$1:$AG$1,0),FALSE)/1,0)-IFERROR(VLOOKUP($B304,'Slutlig allokering'!$B$2:$AC$462,MATCH(W$3,'Slutlig allokering'!$B$2:$AJ$2,0),FALSE)/1,0)</f>
        <v>0</v>
      </c>
      <c r="X304">
        <f>IFERROR(VLOOKUP($B304,Kraftvärmeprod!$B$1:$AH$479,MATCH(X$2,Kraftvärmeprod!$B$1:$AG$1,0),FALSE)/1,0)-IFERROR(VLOOKUP($B304,'Slutlig allokering'!$B$2:$AC$462,MATCH(X$3,'Slutlig allokering'!$B$2:$AJ$2,0),FALSE)/1,0)</f>
        <v>0</v>
      </c>
      <c r="Y304">
        <f>IFERROR(VLOOKUP($B304,Kraftvärmeprod!$B$1:$AH$479,MATCH(Y$2,Kraftvärmeprod!$B$1:$AG$1,0),FALSE)/1,0)-IFERROR(VLOOKUP($B304,'Slutlig allokering'!$B$2:$AC$462,MATCH(Y$3,'Slutlig allokering'!$B$2:$AJ$2,0),FALSE)/1,0)</f>
        <v>0</v>
      </c>
      <c r="Z304">
        <f>IFERROR(VLOOKUP($B304,Kraftvärmeprod!$B$1:$AH$479,MATCH(Z$2,Kraftvärmeprod!$B$1:$AG$1,0),FALSE)/1,0)-IFERROR(VLOOKUP($B304,'Slutlig allokering'!$B$2:$AC$462,MATCH(Z$3,'Slutlig allokering'!$B$2:$AJ$2,0),FALSE)/1,0)</f>
        <v>0</v>
      </c>
      <c r="AA304">
        <f>IFERROR(VLOOKUP($B304,Kraftvärmeprod!$B$1:$AH$479,MATCH(AA$2,Kraftvärmeprod!$B$1:$AG$1,0),FALSE)/1,0)-IFERROR(VLOOKUP($B304,'Slutlig allokering'!$B$2:$AC$462,MATCH(AA$3,'Slutlig allokering'!$B$2:$AJ$2,0),FALSE)/1,0)</f>
        <v>0</v>
      </c>
      <c r="AB304">
        <f>IFERROR(VLOOKUP($B304,Kraftvärmeprod!$B$1:$AH$479,MATCH(AB$2,Kraftvärmeprod!$B$1:$AG$1,0),FALSE)/1,0)-IFERROR(VLOOKUP($B304,'Slutlig allokering'!$B$2:$AC$462,MATCH(AB$3,'Slutlig allokering'!$B$2:$AJ$2,0),FALSE)/1,0)</f>
        <v>0</v>
      </c>
      <c r="AE304">
        <f t="shared" si="8"/>
        <v>0</v>
      </c>
      <c r="AG304">
        <f>IFERROR(VLOOKUP(B304,'Slutlig allokering'!$B$2:$AJ$462,MATCH("Summa justerad allokerad tillförd energi (utan hjälpel och rökgaskondensering):",'Slutlig allokering'!$B$2:$AK$2,0),FALSE)/1,"")</f>
        <v>0</v>
      </c>
      <c r="AI304" s="55" t="str">
        <f>IFERROR(1-VLOOKUP(B304,'Slutlig allokering'!$B$2:$AJ$462,MATCH("Andel av bränsle i kvv som allokerats till värme, exklusive rökgaskondensering och hjälpel",'Slutlig allokering'!$B$2:$AK$2,0),FALSE),"")</f>
        <v/>
      </c>
      <c r="AK304" s="55" t="str">
        <f t="shared" si="9"/>
        <v/>
      </c>
    </row>
    <row r="305" spans="1:37" x14ac:dyDescent="0.25">
      <c r="A305" s="28" t="s">
        <v>403</v>
      </c>
      <c r="B305" s="28" t="s">
        <v>411</v>
      </c>
      <c r="C305" t="str">
        <f>IFERROR(VLOOKUP($B305,Kraftvärmeprod!$B$1:$AH$479,MATCH(C$3,Kraftvärmeprod!$B$1:$AG$1,0),FALSE)/1,"")</f>
        <v/>
      </c>
      <c r="D305" t="str">
        <f>IFERROR(VLOOKUP($B305,Kraftvärmeprod!$B$1:$AH$479,MATCH(D$3,Kraftvärmeprod!$B$1:$AG$1,0),FALSE)/1,"")</f>
        <v/>
      </c>
      <c r="E305">
        <f>IFERROR(VLOOKUP($B305,Kraftvärmeprod!$B$1:$AH$479,MATCH(E$2,Kraftvärmeprod!$B$1:$AG$1,0),FALSE)/1,0)-IFERROR(VLOOKUP($B305,'Slutlig allokering'!$B$2:$AC$462,MATCH(E$3,'Slutlig allokering'!$B$2:$AJ$2,0),FALSE)/1,0)</f>
        <v>0</v>
      </c>
      <c r="F305">
        <f>IFERROR(VLOOKUP($B305,Kraftvärmeprod!$B$1:$AH$479,MATCH(F$2,Kraftvärmeprod!$B$1:$AG$1,0),FALSE)/1,0)-IFERROR(VLOOKUP($B305,'Slutlig allokering'!$B$2:$AC$462,MATCH(F$3,'Slutlig allokering'!$B$2:$AJ$2,0),FALSE)/1,0)</f>
        <v>0</v>
      </c>
      <c r="G305">
        <f>IFERROR(VLOOKUP($B305,Kraftvärmeprod!$B$1:$AH$479,MATCH(G$2,Kraftvärmeprod!$B$1:$AG$1,0),FALSE)/1,0)-IFERROR(VLOOKUP($B305,'Slutlig allokering'!$B$2:$AC$462,MATCH(G$3,'Slutlig allokering'!$B$2:$AJ$2,0),FALSE)/1,0)</f>
        <v>0</v>
      </c>
      <c r="H305">
        <f>IFERROR(VLOOKUP($B305,Kraftvärmeprod!$B$1:$AH$479,MATCH(H$2,Kraftvärmeprod!$B$1:$AG$1,0),FALSE)/1,0)-IFERROR(VLOOKUP($B305,'Slutlig allokering'!$B$2:$AC$462,MATCH(H$3,'Slutlig allokering'!$B$2:$AJ$2,0),FALSE)/1,0)</f>
        <v>0</v>
      </c>
      <c r="I305">
        <f>IFERROR(VLOOKUP($B305,Kraftvärmeprod!$B$1:$AH$479,MATCH(I$2,Kraftvärmeprod!$B$1:$AG$1,0),FALSE)/1,0)-IFERROR(VLOOKUP($B305,'Slutlig allokering'!$B$2:$AC$462,MATCH(I$3,'Slutlig allokering'!$B$2:$AJ$2,0),FALSE)/1,0)</f>
        <v>0</v>
      </c>
      <c r="J305">
        <f>IFERROR(VLOOKUP($B305,Kraftvärmeprod!$B$1:$AH$479,MATCH(J$2,Kraftvärmeprod!$B$1:$AG$1,0),FALSE)/1,0)-IFERROR(VLOOKUP($B305,'Slutlig allokering'!$B$2:$AC$462,MATCH(J$3,'Slutlig allokering'!$B$2:$AJ$2,0),FALSE)/1,0)</f>
        <v>0</v>
      </c>
      <c r="K305">
        <f>IFERROR(VLOOKUP($B305,Kraftvärmeprod!$B$1:$AH$479,MATCH(K$2,Kraftvärmeprod!$B$1:$AG$1,0),FALSE)/1,0)-IFERROR(VLOOKUP($B305,'Slutlig allokering'!$B$2:$AC$462,MATCH(K$3,'Slutlig allokering'!$B$2:$AJ$2,0),FALSE)/1,0)</f>
        <v>0</v>
      </c>
      <c r="L305">
        <f>IFERROR(VLOOKUP($B305,Kraftvärmeprod!$B$1:$AH$479,MATCH(L$2,Kraftvärmeprod!$B$1:$AG$1,0),FALSE)/1,0)-IFERROR(VLOOKUP($B305,'Slutlig allokering'!$B$2:$AC$462,MATCH(L$3,'Slutlig allokering'!$B$2:$AJ$2,0),FALSE)/1,0)</f>
        <v>0</v>
      </c>
      <c r="M305" s="143">
        <f>IFERROR(VLOOKUP($B305,Miljö!$B$1:$S$477,MATCH(M$2,Miljö!$B$1:$X$1,0),FALSE)/1,0)-IFERROR(VLOOKUP($B305,'Slutlig allokering'!$B$2:$AC$462,MATCH(M$3,'Slutlig allokering'!$B$2:$AJ$2,0),FALSE)/1,0)</f>
        <v>0</v>
      </c>
      <c r="N305">
        <f>IFERROR(VLOOKUP($B305,Kraftvärmeprod!$B$1:$AH$479,MATCH(N$2,Kraftvärmeprod!$B$1:$AG$1,0),FALSE)/1,0)-IFERROR(VLOOKUP($B305,'Slutlig allokering'!$B$2:$AC$462,MATCH(N$3,'Slutlig allokering'!$B$2:$AJ$2,0),FALSE)/1,0)</f>
        <v>0</v>
      </c>
      <c r="O305">
        <f>IFERROR(VLOOKUP($B305,Kraftvärmeprod!$B$1:$AH$479,MATCH(O$2,Kraftvärmeprod!$B$1:$AG$1,0),FALSE)/1,0)-IFERROR(VLOOKUP($B305,'Slutlig allokering'!$B$2:$AC$462,MATCH(O$3,'Slutlig allokering'!$B$2:$AJ$2,0),FALSE)/1,0)</f>
        <v>0</v>
      </c>
      <c r="P305">
        <f>IFERROR(VLOOKUP($B305,Kraftvärmeprod!$B$1:$AH$479,MATCH(P$2,Kraftvärmeprod!$B$1:$AG$1,0),FALSE)/1,0)-IFERROR(VLOOKUP($B305,'Slutlig allokering'!$B$2:$AC$462,MATCH(P$3,'Slutlig allokering'!$B$2:$AJ$2,0),FALSE)/1,0)</f>
        <v>0</v>
      </c>
      <c r="Q305">
        <f>IFERROR(VLOOKUP($B305,Kraftvärmeprod!$B$1:$AH$479,MATCH(Q$2,Kraftvärmeprod!$B$1:$AG$1,0),FALSE)/1,0)-IFERROR(VLOOKUP($B305,'Slutlig allokering'!$B$2:$AC$462,MATCH(Q$3,'Slutlig allokering'!$B$2:$AJ$2,0),FALSE)/1,0)</f>
        <v>0</v>
      </c>
      <c r="R305">
        <f>IFERROR(VLOOKUP($B305,Kraftvärmeprod!$B$1:$AH$479,MATCH(R$2,Kraftvärmeprod!$B$1:$AG$1,0),FALSE)/1,0)-IFERROR(VLOOKUP($B305,'Slutlig allokering'!$B$2:$AC$462,MATCH(R$3,'Slutlig allokering'!$B$2:$AJ$2,0),FALSE)/1,0)</f>
        <v>0</v>
      </c>
      <c r="S305">
        <f>IFERROR(VLOOKUP($B305,Kraftvärmeprod!$B$1:$AH$479,MATCH(S$2,Kraftvärmeprod!$B$1:$AG$1,0),FALSE)/1,0)-IFERROR(VLOOKUP($B305,'Slutlig allokering'!$B$2:$AC$462,MATCH(S$3,'Slutlig allokering'!$B$2:$AJ$2,0),FALSE)/1,0)</f>
        <v>0</v>
      </c>
      <c r="T305">
        <f>IFERROR(VLOOKUP($B305,Kraftvärmeprod!$B$1:$AH$479,MATCH(T$2,Kraftvärmeprod!$B$1:$AG$1,0),FALSE)/1,0)-IFERROR(VLOOKUP($B305,'Slutlig allokering'!$B$2:$AC$462,MATCH(T$3,'Slutlig allokering'!$B$2:$AJ$2,0),FALSE)/1,0)</f>
        <v>0</v>
      </c>
      <c r="U305">
        <f>IFERROR(VLOOKUP($B305,Kraftvärmeprod!$B$1:$AH$479,MATCH(U$2,Kraftvärmeprod!$B$1:$AG$1,0),FALSE)/1,0)-IFERROR(VLOOKUP($B305,'Slutlig allokering'!$B$2:$AC$462,MATCH(U$3,'Slutlig allokering'!$B$2:$AJ$2,0),FALSE)/1,0)</f>
        <v>0</v>
      </c>
      <c r="V305">
        <f>IFERROR(VLOOKUP($B305,Kraftvärmeprod!$B$1:$AH$479,MATCH(V$2,Kraftvärmeprod!$B$1:$AG$1,0),FALSE)/1,0)-IFERROR(VLOOKUP($B305,'Slutlig allokering'!$B$2:$AC$462,MATCH(V$3,'Slutlig allokering'!$B$2:$AJ$2,0),FALSE)/1,0)</f>
        <v>0</v>
      </c>
      <c r="W305">
        <f>IFERROR(VLOOKUP($B305,Kraftvärmeprod!$B$1:$AH$479,MATCH(W$2,Kraftvärmeprod!$B$1:$AG$1,0),FALSE)/1,0)-IFERROR(VLOOKUP($B305,'Slutlig allokering'!$B$2:$AC$462,MATCH(W$3,'Slutlig allokering'!$B$2:$AJ$2,0),FALSE)/1,0)</f>
        <v>0</v>
      </c>
      <c r="X305">
        <f>IFERROR(VLOOKUP($B305,Kraftvärmeprod!$B$1:$AH$479,MATCH(X$2,Kraftvärmeprod!$B$1:$AG$1,0),FALSE)/1,0)-IFERROR(VLOOKUP($B305,'Slutlig allokering'!$B$2:$AC$462,MATCH(X$3,'Slutlig allokering'!$B$2:$AJ$2,0),FALSE)/1,0)</f>
        <v>0</v>
      </c>
      <c r="Y305">
        <f>IFERROR(VLOOKUP($B305,Kraftvärmeprod!$B$1:$AH$479,MATCH(Y$2,Kraftvärmeprod!$B$1:$AG$1,0),FALSE)/1,0)-IFERROR(VLOOKUP($B305,'Slutlig allokering'!$B$2:$AC$462,MATCH(Y$3,'Slutlig allokering'!$B$2:$AJ$2,0),FALSE)/1,0)</f>
        <v>0</v>
      </c>
      <c r="Z305">
        <f>IFERROR(VLOOKUP($B305,Kraftvärmeprod!$B$1:$AH$479,MATCH(Z$2,Kraftvärmeprod!$B$1:$AG$1,0),FALSE)/1,0)-IFERROR(VLOOKUP($B305,'Slutlig allokering'!$B$2:$AC$462,MATCH(Z$3,'Slutlig allokering'!$B$2:$AJ$2,0),FALSE)/1,0)</f>
        <v>0</v>
      </c>
      <c r="AA305">
        <f>IFERROR(VLOOKUP($B305,Kraftvärmeprod!$B$1:$AH$479,MATCH(AA$2,Kraftvärmeprod!$B$1:$AG$1,0),FALSE)/1,0)-IFERROR(VLOOKUP($B305,'Slutlig allokering'!$B$2:$AC$462,MATCH(AA$3,'Slutlig allokering'!$B$2:$AJ$2,0),FALSE)/1,0)</f>
        <v>0</v>
      </c>
      <c r="AB305">
        <f>IFERROR(VLOOKUP($B305,Kraftvärmeprod!$B$1:$AH$479,MATCH(AB$2,Kraftvärmeprod!$B$1:$AG$1,0),FALSE)/1,0)-IFERROR(VLOOKUP($B305,'Slutlig allokering'!$B$2:$AC$462,MATCH(AB$3,'Slutlig allokering'!$B$2:$AJ$2,0),FALSE)/1,0)</f>
        <v>0</v>
      </c>
      <c r="AE305">
        <f t="shared" si="8"/>
        <v>0</v>
      </c>
      <c r="AG305">
        <f>IFERROR(VLOOKUP(B305,'Slutlig allokering'!$B$2:$AJ$462,MATCH("Summa justerad allokerad tillförd energi (utan hjälpel och rökgaskondensering):",'Slutlig allokering'!$B$2:$AK$2,0),FALSE)/1,"")</f>
        <v>0</v>
      </c>
      <c r="AI305" s="55" t="str">
        <f>IFERROR(1-VLOOKUP(B305,'Slutlig allokering'!$B$2:$AJ$462,MATCH("Andel av bränsle i kvv som allokerats till värme, exklusive rökgaskondensering och hjälpel",'Slutlig allokering'!$B$2:$AK$2,0),FALSE),"")</f>
        <v/>
      </c>
      <c r="AK305" s="55" t="str">
        <f t="shared" si="9"/>
        <v/>
      </c>
    </row>
    <row r="306" spans="1:37" x14ac:dyDescent="0.25">
      <c r="A306" s="28" t="s">
        <v>403</v>
      </c>
      <c r="B306" s="28" t="s">
        <v>412</v>
      </c>
      <c r="C306">
        <f>IFERROR(VLOOKUP($B306,Kraftvärmeprod!$B$1:$AH$479,MATCH(C$3,Kraftvärmeprod!$B$1:$AG$1,0),FALSE)/1,"")</f>
        <v>107.514</v>
      </c>
      <c r="D306">
        <f>IFERROR(VLOOKUP($B306,Kraftvärmeprod!$B$1:$AH$479,MATCH(D$3,Kraftvärmeprod!$B$1:$AG$1,0),FALSE)/1,"")</f>
        <v>37.363999999999997</v>
      </c>
      <c r="E306">
        <f>IFERROR(VLOOKUP($B306,Kraftvärmeprod!$B$1:$AH$479,MATCH(E$2,Kraftvärmeprod!$B$1:$AG$1,0),FALSE)/1,0)-IFERROR(VLOOKUP($B306,'Slutlig allokering'!$B$2:$AC$462,MATCH(E$3,'Slutlig allokering'!$B$2:$AJ$2,0),FALSE)/1,0)</f>
        <v>0</v>
      </c>
      <c r="F306">
        <f>IFERROR(VLOOKUP($B306,Kraftvärmeprod!$B$1:$AH$479,MATCH(F$2,Kraftvärmeprod!$B$1:$AG$1,0),FALSE)/1,0)-IFERROR(VLOOKUP($B306,'Slutlig allokering'!$B$2:$AC$462,MATCH(F$3,'Slutlig allokering'!$B$2:$AJ$2,0),FALSE)/1,0)</f>
        <v>0</v>
      </c>
      <c r="G306">
        <f>IFERROR(VLOOKUP($B306,Kraftvärmeprod!$B$1:$AH$479,MATCH(G$2,Kraftvärmeprod!$B$1:$AG$1,0),FALSE)/1,0)-IFERROR(VLOOKUP($B306,'Slutlig allokering'!$B$2:$AC$462,MATCH(G$3,'Slutlig allokering'!$B$2:$AJ$2,0),FALSE)/1,0)</f>
        <v>4.0966699999999996</v>
      </c>
      <c r="H306">
        <f>IFERROR(VLOOKUP($B306,Kraftvärmeprod!$B$1:$AH$479,MATCH(H$2,Kraftvärmeprod!$B$1:$AG$1,0),FALSE)/1,0)-IFERROR(VLOOKUP($B306,'Slutlig allokering'!$B$2:$AC$462,MATCH(H$3,'Slutlig allokering'!$B$2:$AJ$2,0),FALSE)/1,0)</f>
        <v>0</v>
      </c>
      <c r="I306">
        <f>IFERROR(VLOOKUP($B306,Kraftvärmeprod!$B$1:$AH$479,MATCH(I$2,Kraftvärmeprod!$B$1:$AG$1,0),FALSE)/1,0)-IFERROR(VLOOKUP($B306,'Slutlig allokering'!$B$2:$AC$462,MATCH(I$3,'Slutlig allokering'!$B$2:$AJ$2,0),FALSE)/1,0)</f>
        <v>5.6964200000000006E-2</v>
      </c>
      <c r="J306">
        <f>IFERROR(VLOOKUP($B306,Kraftvärmeprod!$B$1:$AH$479,MATCH(J$2,Kraftvärmeprod!$B$1:$AG$1,0),FALSE)/1,0)-IFERROR(VLOOKUP($B306,'Slutlig allokering'!$B$2:$AC$462,MATCH(J$3,'Slutlig allokering'!$B$2:$AJ$2,0),FALSE)/1,0)</f>
        <v>0</v>
      </c>
      <c r="K306">
        <f>IFERROR(VLOOKUP($B306,Kraftvärmeprod!$B$1:$AH$479,MATCH(K$2,Kraftvärmeprod!$B$1:$AG$1,0),FALSE)/1,0)-IFERROR(VLOOKUP($B306,'Slutlig allokering'!$B$2:$AC$462,MATCH(K$3,'Slutlig allokering'!$B$2:$AJ$2,0),FALSE)/1,0)</f>
        <v>0</v>
      </c>
      <c r="L306">
        <f>IFERROR(VLOOKUP($B306,Kraftvärmeprod!$B$1:$AH$479,MATCH(L$2,Kraftvärmeprod!$B$1:$AG$1,0),FALSE)/1,0)-IFERROR(VLOOKUP($B306,'Slutlig allokering'!$B$2:$AC$462,MATCH(L$3,'Slutlig allokering'!$B$2:$AJ$2,0),FALSE)/1,0)</f>
        <v>28.292699999999996</v>
      </c>
      <c r="M306" s="143">
        <f>IFERROR(VLOOKUP($B306,Miljö!$B$1:$S$477,MATCH(M$2,Miljö!$B$1:$X$1,0),FALSE)/1,0)-IFERROR(VLOOKUP($B306,'Slutlig allokering'!$B$2:$AC$462,MATCH(M$3,'Slutlig allokering'!$B$2:$AJ$2,0),FALSE)/1,0)</f>
        <v>2.1460400000000006</v>
      </c>
      <c r="N306">
        <f>IFERROR(VLOOKUP($B306,Kraftvärmeprod!$B$1:$AH$479,MATCH(N$2,Kraftvärmeprod!$B$1:$AG$1,0),FALSE)/1,0)-IFERROR(VLOOKUP($B306,'Slutlig allokering'!$B$2:$AC$462,MATCH(N$3,'Slutlig allokering'!$B$2:$AJ$2,0),FALSE)/1,0)</f>
        <v>0</v>
      </c>
      <c r="O306">
        <f>IFERROR(VLOOKUP($B306,Kraftvärmeprod!$B$1:$AH$479,MATCH(O$2,Kraftvärmeprod!$B$1:$AG$1,0),FALSE)/1,0)-IFERROR(VLOOKUP($B306,'Slutlig allokering'!$B$2:$AC$462,MATCH(O$3,'Slutlig allokering'!$B$2:$AJ$2,0),FALSE)/1,0)</f>
        <v>0</v>
      </c>
      <c r="P306">
        <f>IFERROR(VLOOKUP($B306,Kraftvärmeprod!$B$1:$AH$479,MATCH(P$2,Kraftvärmeprod!$B$1:$AG$1,0),FALSE)/1,0)-IFERROR(VLOOKUP($B306,'Slutlig allokering'!$B$2:$AC$462,MATCH(P$3,'Slutlig allokering'!$B$2:$AJ$2,0),FALSE)/1,0)</f>
        <v>0</v>
      </c>
      <c r="Q306">
        <f>IFERROR(VLOOKUP($B306,Kraftvärmeprod!$B$1:$AH$479,MATCH(Q$2,Kraftvärmeprod!$B$1:$AG$1,0),FALSE)/1,0)-IFERROR(VLOOKUP($B306,'Slutlig allokering'!$B$2:$AC$462,MATCH(Q$3,'Slutlig allokering'!$B$2:$AJ$2,0),FALSE)/1,0)</f>
        <v>23.7483</v>
      </c>
      <c r="R306">
        <f>IFERROR(VLOOKUP($B306,Kraftvärmeprod!$B$1:$AH$479,MATCH(R$2,Kraftvärmeprod!$B$1:$AG$1,0),FALSE)/1,0)-IFERROR(VLOOKUP($B306,'Slutlig allokering'!$B$2:$AC$462,MATCH(R$3,'Slutlig allokering'!$B$2:$AJ$2,0),FALSE)/1,0)</f>
        <v>5.22302</v>
      </c>
      <c r="S306">
        <f>IFERROR(VLOOKUP($B306,Kraftvärmeprod!$B$1:$AH$479,MATCH(S$2,Kraftvärmeprod!$B$1:$AG$1,0),FALSE)/1,0)-IFERROR(VLOOKUP($B306,'Slutlig allokering'!$B$2:$AC$462,MATCH(S$3,'Slutlig allokering'!$B$2:$AJ$2,0),FALSE)/1,0)</f>
        <v>0</v>
      </c>
      <c r="T306">
        <f>IFERROR(VLOOKUP($B306,Kraftvärmeprod!$B$1:$AH$479,MATCH(T$2,Kraftvärmeprod!$B$1:$AG$1,0),FALSE)/1,0)-IFERROR(VLOOKUP($B306,'Slutlig allokering'!$B$2:$AC$462,MATCH(T$3,'Slutlig allokering'!$B$2:$AJ$2,0),FALSE)/1,0)</f>
        <v>0</v>
      </c>
      <c r="U306">
        <f>IFERROR(VLOOKUP($B306,Kraftvärmeprod!$B$1:$AH$479,MATCH(U$2,Kraftvärmeprod!$B$1:$AG$1,0),FALSE)/1,0)-IFERROR(VLOOKUP($B306,'Slutlig allokering'!$B$2:$AC$462,MATCH(U$3,'Slutlig allokering'!$B$2:$AJ$2,0),FALSE)/1,0)</f>
        <v>12.5077</v>
      </c>
      <c r="V306">
        <f>IFERROR(VLOOKUP($B306,Kraftvärmeprod!$B$1:$AH$479,MATCH(V$2,Kraftvärmeprod!$B$1:$AG$1,0),FALSE)/1,0)-IFERROR(VLOOKUP($B306,'Slutlig allokering'!$B$2:$AC$462,MATCH(V$3,'Slutlig allokering'!$B$2:$AJ$2,0),FALSE)/1,0)</f>
        <v>0</v>
      </c>
      <c r="W306">
        <f>IFERROR(VLOOKUP($B306,Kraftvärmeprod!$B$1:$AH$479,MATCH(W$2,Kraftvärmeprod!$B$1:$AG$1,0),FALSE)/1,0)-IFERROR(VLOOKUP($B306,'Slutlig allokering'!$B$2:$AC$462,MATCH(W$3,'Slutlig allokering'!$B$2:$AJ$2,0),FALSE)/1,0)</f>
        <v>0</v>
      </c>
      <c r="X306">
        <f>IFERROR(VLOOKUP($B306,Kraftvärmeprod!$B$1:$AH$479,MATCH(X$2,Kraftvärmeprod!$B$1:$AG$1,0),FALSE)/1,0)-IFERROR(VLOOKUP($B306,'Slutlig allokering'!$B$2:$AC$462,MATCH(X$3,'Slutlig allokering'!$B$2:$AJ$2,0),FALSE)/1,0)</f>
        <v>0</v>
      </c>
      <c r="Y306">
        <f>IFERROR(VLOOKUP($B306,Kraftvärmeprod!$B$1:$AH$479,MATCH(Y$2,Kraftvärmeprod!$B$1:$AG$1,0),FALSE)/1,0)-IFERROR(VLOOKUP($B306,'Slutlig allokering'!$B$2:$AC$462,MATCH(Y$3,'Slutlig allokering'!$B$2:$AJ$2,0),FALSE)/1,0)</f>
        <v>0</v>
      </c>
      <c r="Z306">
        <f>IFERROR(VLOOKUP($B306,Kraftvärmeprod!$B$1:$AH$479,MATCH(Z$2,Kraftvärmeprod!$B$1:$AG$1,0),FALSE)/1,0)-IFERROR(VLOOKUP($B306,'Slutlig allokering'!$B$2:$AC$462,MATCH(Z$3,'Slutlig allokering'!$B$2:$AJ$2,0),FALSE)/1,0)</f>
        <v>0</v>
      </c>
      <c r="AA306">
        <f>IFERROR(VLOOKUP($B306,Kraftvärmeprod!$B$1:$AH$479,MATCH(AA$2,Kraftvärmeprod!$B$1:$AG$1,0),FALSE)/1,0)-IFERROR(VLOOKUP($B306,'Slutlig allokering'!$B$2:$AC$462,MATCH(AA$3,'Slutlig allokering'!$B$2:$AJ$2,0),FALSE)/1,0)</f>
        <v>0</v>
      </c>
      <c r="AB306">
        <f>IFERROR(VLOOKUP($B306,Kraftvärmeprod!$B$1:$AH$479,MATCH(AB$2,Kraftvärmeprod!$B$1:$AG$1,0),FALSE)/1,0)-IFERROR(VLOOKUP($B306,'Slutlig allokering'!$B$2:$AC$462,MATCH(AB$3,'Slutlig allokering'!$B$2:$AJ$2,0),FALSE)/1,0)</f>
        <v>0</v>
      </c>
      <c r="AE306">
        <f t="shared" si="8"/>
        <v>73.925354199999987</v>
      </c>
      <c r="AG306">
        <f>IFERROR(VLOOKUP(B306,'Slutlig allokering'!$B$2:$AJ$462,MATCH("Summa justerad allokerad tillförd energi (utan hjälpel och rökgaskondensering):",'Slutlig allokering'!$B$2:$AK$2,0),FALSE)/1,"")</f>
        <v>84.153645799999993</v>
      </c>
      <c r="AI306" s="55">
        <f>IFERROR(1-VLOOKUP(B306,'Slutlig allokering'!$B$2:$AJ$462,MATCH("Andel av bränsle i kvv som allokerats till värme, exklusive rökgaskondensering och hjälpel",'Slutlig allokering'!$B$2:$AK$2,0),FALSE),"")</f>
        <v>0.46764816452533231</v>
      </c>
      <c r="AK306" s="55">
        <f t="shared" si="9"/>
        <v>0.46764816452533225</v>
      </c>
    </row>
    <row r="307" spans="1:37" x14ac:dyDescent="0.25">
      <c r="A307" s="28" t="s">
        <v>403</v>
      </c>
      <c r="B307" s="28" t="s">
        <v>413</v>
      </c>
      <c r="C307" t="str">
        <f>IFERROR(VLOOKUP($B307,Kraftvärmeprod!$B$1:$AH$479,MATCH(C$3,Kraftvärmeprod!$B$1:$AG$1,0),FALSE)/1,"")</f>
        <v/>
      </c>
      <c r="D307" t="str">
        <f>IFERROR(VLOOKUP($B307,Kraftvärmeprod!$B$1:$AH$479,MATCH(D$3,Kraftvärmeprod!$B$1:$AG$1,0),FALSE)/1,"")</f>
        <v/>
      </c>
      <c r="E307">
        <f>IFERROR(VLOOKUP($B307,Kraftvärmeprod!$B$1:$AH$479,MATCH(E$2,Kraftvärmeprod!$B$1:$AG$1,0),FALSE)/1,0)-IFERROR(VLOOKUP($B307,'Slutlig allokering'!$B$2:$AC$462,MATCH(E$3,'Slutlig allokering'!$B$2:$AJ$2,0),FALSE)/1,0)</f>
        <v>0</v>
      </c>
      <c r="F307">
        <f>IFERROR(VLOOKUP($B307,Kraftvärmeprod!$B$1:$AH$479,MATCH(F$2,Kraftvärmeprod!$B$1:$AG$1,0),FALSE)/1,0)-IFERROR(VLOOKUP($B307,'Slutlig allokering'!$B$2:$AC$462,MATCH(F$3,'Slutlig allokering'!$B$2:$AJ$2,0),FALSE)/1,0)</f>
        <v>0</v>
      </c>
      <c r="G307">
        <f>IFERROR(VLOOKUP($B307,Kraftvärmeprod!$B$1:$AH$479,MATCH(G$2,Kraftvärmeprod!$B$1:$AG$1,0),FALSE)/1,0)-IFERROR(VLOOKUP($B307,'Slutlig allokering'!$B$2:$AC$462,MATCH(G$3,'Slutlig allokering'!$B$2:$AJ$2,0),FALSE)/1,0)</f>
        <v>0</v>
      </c>
      <c r="H307">
        <f>IFERROR(VLOOKUP($B307,Kraftvärmeprod!$B$1:$AH$479,MATCH(H$2,Kraftvärmeprod!$B$1:$AG$1,0),FALSE)/1,0)-IFERROR(VLOOKUP($B307,'Slutlig allokering'!$B$2:$AC$462,MATCH(H$3,'Slutlig allokering'!$B$2:$AJ$2,0),FALSE)/1,0)</f>
        <v>0</v>
      </c>
      <c r="I307">
        <f>IFERROR(VLOOKUP($B307,Kraftvärmeprod!$B$1:$AH$479,MATCH(I$2,Kraftvärmeprod!$B$1:$AG$1,0),FALSE)/1,0)-IFERROR(VLOOKUP($B307,'Slutlig allokering'!$B$2:$AC$462,MATCH(I$3,'Slutlig allokering'!$B$2:$AJ$2,0),FALSE)/1,0)</f>
        <v>0</v>
      </c>
      <c r="J307">
        <f>IFERROR(VLOOKUP($B307,Kraftvärmeprod!$B$1:$AH$479,MATCH(J$2,Kraftvärmeprod!$B$1:$AG$1,0),FALSE)/1,0)-IFERROR(VLOOKUP($B307,'Slutlig allokering'!$B$2:$AC$462,MATCH(J$3,'Slutlig allokering'!$B$2:$AJ$2,0),FALSE)/1,0)</f>
        <v>0</v>
      </c>
      <c r="K307">
        <f>IFERROR(VLOOKUP($B307,Kraftvärmeprod!$B$1:$AH$479,MATCH(K$2,Kraftvärmeprod!$B$1:$AG$1,0),FALSE)/1,0)-IFERROR(VLOOKUP($B307,'Slutlig allokering'!$B$2:$AC$462,MATCH(K$3,'Slutlig allokering'!$B$2:$AJ$2,0),FALSE)/1,0)</f>
        <v>0</v>
      </c>
      <c r="L307">
        <f>IFERROR(VLOOKUP($B307,Kraftvärmeprod!$B$1:$AH$479,MATCH(L$2,Kraftvärmeprod!$B$1:$AG$1,0),FALSE)/1,0)-IFERROR(VLOOKUP($B307,'Slutlig allokering'!$B$2:$AC$462,MATCH(L$3,'Slutlig allokering'!$B$2:$AJ$2,0),FALSE)/1,0)</f>
        <v>0</v>
      </c>
      <c r="M307" s="143">
        <f>IFERROR(VLOOKUP($B307,Miljö!$B$1:$S$477,MATCH(M$2,Miljö!$B$1:$X$1,0),FALSE)/1,0)-IFERROR(VLOOKUP($B307,'Slutlig allokering'!$B$2:$AC$462,MATCH(M$3,'Slutlig allokering'!$B$2:$AJ$2,0),FALSE)/1,0)</f>
        <v>0</v>
      </c>
      <c r="N307">
        <f>IFERROR(VLOOKUP($B307,Kraftvärmeprod!$B$1:$AH$479,MATCH(N$2,Kraftvärmeprod!$B$1:$AG$1,0),FALSE)/1,0)-IFERROR(VLOOKUP($B307,'Slutlig allokering'!$B$2:$AC$462,MATCH(N$3,'Slutlig allokering'!$B$2:$AJ$2,0),FALSE)/1,0)</f>
        <v>0</v>
      </c>
      <c r="O307">
        <f>IFERROR(VLOOKUP($B307,Kraftvärmeprod!$B$1:$AH$479,MATCH(O$2,Kraftvärmeprod!$B$1:$AG$1,0),FALSE)/1,0)-IFERROR(VLOOKUP($B307,'Slutlig allokering'!$B$2:$AC$462,MATCH(O$3,'Slutlig allokering'!$B$2:$AJ$2,0),FALSE)/1,0)</f>
        <v>0</v>
      </c>
      <c r="P307">
        <f>IFERROR(VLOOKUP($B307,Kraftvärmeprod!$B$1:$AH$479,MATCH(P$2,Kraftvärmeprod!$B$1:$AG$1,0),FALSE)/1,0)-IFERROR(VLOOKUP($B307,'Slutlig allokering'!$B$2:$AC$462,MATCH(P$3,'Slutlig allokering'!$B$2:$AJ$2,0),FALSE)/1,0)</f>
        <v>0</v>
      </c>
      <c r="Q307">
        <f>IFERROR(VLOOKUP($B307,Kraftvärmeprod!$B$1:$AH$479,MATCH(Q$2,Kraftvärmeprod!$B$1:$AG$1,0),FALSE)/1,0)-IFERROR(VLOOKUP($B307,'Slutlig allokering'!$B$2:$AC$462,MATCH(Q$3,'Slutlig allokering'!$B$2:$AJ$2,0),FALSE)/1,0)</f>
        <v>0</v>
      </c>
      <c r="R307">
        <f>IFERROR(VLOOKUP($B307,Kraftvärmeprod!$B$1:$AH$479,MATCH(R$2,Kraftvärmeprod!$B$1:$AG$1,0),FALSE)/1,0)-IFERROR(VLOOKUP($B307,'Slutlig allokering'!$B$2:$AC$462,MATCH(R$3,'Slutlig allokering'!$B$2:$AJ$2,0),FALSE)/1,0)</f>
        <v>0</v>
      </c>
      <c r="S307">
        <f>IFERROR(VLOOKUP($B307,Kraftvärmeprod!$B$1:$AH$479,MATCH(S$2,Kraftvärmeprod!$B$1:$AG$1,0),FALSE)/1,0)-IFERROR(VLOOKUP($B307,'Slutlig allokering'!$B$2:$AC$462,MATCH(S$3,'Slutlig allokering'!$B$2:$AJ$2,0),FALSE)/1,0)</f>
        <v>0</v>
      </c>
      <c r="T307">
        <f>IFERROR(VLOOKUP($B307,Kraftvärmeprod!$B$1:$AH$479,MATCH(T$2,Kraftvärmeprod!$B$1:$AG$1,0),FALSE)/1,0)-IFERROR(VLOOKUP($B307,'Slutlig allokering'!$B$2:$AC$462,MATCH(T$3,'Slutlig allokering'!$B$2:$AJ$2,0),FALSE)/1,0)</f>
        <v>0</v>
      </c>
      <c r="U307">
        <f>IFERROR(VLOOKUP($B307,Kraftvärmeprod!$B$1:$AH$479,MATCH(U$2,Kraftvärmeprod!$B$1:$AG$1,0),FALSE)/1,0)-IFERROR(VLOOKUP($B307,'Slutlig allokering'!$B$2:$AC$462,MATCH(U$3,'Slutlig allokering'!$B$2:$AJ$2,0),FALSE)/1,0)</f>
        <v>0</v>
      </c>
      <c r="V307">
        <f>IFERROR(VLOOKUP($B307,Kraftvärmeprod!$B$1:$AH$479,MATCH(V$2,Kraftvärmeprod!$B$1:$AG$1,0),FALSE)/1,0)-IFERROR(VLOOKUP($B307,'Slutlig allokering'!$B$2:$AC$462,MATCH(V$3,'Slutlig allokering'!$B$2:$AJ$2,0),FALSE)/1,0)</f>
        <v>0</v>
      </c>
      <c r="W307">
        <f>IFERROR(VLOOKUP($B307,Kraftvärmeprod!$B$1:$AH$479,MATCH(W$2,Kraftvärmeprod!$B$1:$AG$1,0),FALSE)/1,0)-IFERROR(VLOOKUP($B307,'Slutlig allokering'!$B$2:$AC$462,MATCH(W$3,'Slutlig allokering'!$B$2:$AJ$2,0),FALSE)/1,0)</f>
        <v>0</v>
      </c>
      <c r="X307">
        <f>IFERROR(VLOOKUP($B307,Kraftvärmeprod!$B$1:$AH$479,MATCH(X$2,Kraftvärmeprod!$B$1:$AG$1,0),FALSE)/1,0)-IFERROR(VLOOKUP($B307,'Slutlig allokering'!$B$2:$AC$462,MATCH(X$3,'Slutlig allokering'!$B$2:$AJ$2,0),FALSE)/1,0)</f>
        <v>0</v>
      </c>
      <c r="Y307">
        <f>IFERROR(VLOOKUP($B307,Kraftvärmeprod!$B$1:$AH$479,MATCH(Y$2,Kraftvärmeprod!$B$1:$AG$1,0),FALSE)/1,0)-IFERROR(VLOOKUP($B307,'Slutlig allokering'!$B$2:$AC$462,MATCH(Y$3,'Slutlig allokering'!$B$2:$AJ$2,0),FALSE)/1,0)</f>
        <v>0</v>
      </c>
      <c r="Z307">
        <f>IFERROR(VLOOKUP($B307,Kraftvärmeprod!$B$1:$AH$479,MATCH(Z$2,Kraftvärmeprod!$B$1:$AG$1,0),FALSE)/1,0)-IFERROR(VLOOKUP($B307,'Slutlig allokering'!$B$2:$AC$462,MATCH(Z$3,'Slutlig allokering'!$B$2:$AJ$2,0),FALSE)/1,0)</f>
        <v>0</v>
      </c>
      <c r="AA307">
        <f>IFERROR(VLOOKUP($B307,Kraftvärmeprod!$B$1:$AH$479,MATCH(AA$2,Kraftvärmeprod!$B$1:$AG$1,0),FALSE)/1,0)-IFERROR(VLOOKUP($B307,'Slutlig allokering'!$B$2:$AC$462,MATCH(AA$3,'Slutlig allokering'!$B$2:$AJ$2,0),FALSE)/1,0)</f>
        <v>0</v>
      </c>
      <c r="AB307">
        <f>IFERROR(VLOOKUP($B307,Kraftvärmeprod!$B$1:$AH$479,MATCH(AB$2,Kraftvärmeprod!$B$1:$AG$1,0),FALSE)/1,0)-IFERROR(VLOOKUP($B307,'Slutlig allokering'!$B$2:$AC$462,MATCH(AB$3,'Slutlig allokering'!$B$2:$AJ$2,0),FALSE)/1,0)</f>
        <v>0</v>
      </c>
      <c r="AE307">
        <f t="shared" si="8"/>
        <v>0</v>
      </c>
      <c r="AG307">
        <f>IFERROR(VLOOKUP(B307,'Slutlig allokering'!$B$2:$AJ$462,MATCH("Summa justerad allokerad tillförd energi (utan hjälpel och rökgaskondensering):",'Slutlig allokering'!$B$2:$AK$2,0),FALSE)/1,"")</f>
        <v>0</v>
      </c>
      <c r="AI307" s="55" t="str">
        <f>IFERROR(1-VLOOKUP(B307,'Slutlig allokering'!$B$2:$AJ$462,MATCH("Andel av bränsle i kvv som allokerats till värme, exklusive rökgaskondensering och hjälpel",'Slutlig allokering'!$B$2:$AK$2,0),FALSE),"")</f>
        <v/>
      </c>
      <c r="AK307" s="55" t="str">
        <f t="shared" si="9"/>
        <v/>
      </c>
    </row>
    <row r="308" spans="1:37" x14ac:dyDescent="0.25">
      <c r="A308" s="28" t="s">
        <v>403</v>
      </c>
      <c r="B308" s="28" t="s">
        <v>414</v>
      </c>
      <c r="C308">
        <f>IFERROR(VLOOKUP($B308,Kraftvärmeprod!$B$1:$AH$479,MATCH(C$3,Kraftvärmeprod!$B$1:$AG$1,0),FALSE)/1,"")</f>
        <v>70.697000000000003</v>
      </c>
      <c r="D308">
        <f>IFERROR(VLOOKUP($B308,Kraftvärmeprod!$B$1:$AH$479,MATCH(D$3,Kraftvärmeprod!$B$1:$AG$1,0),FALSE)/1,"")</f>
        <v>15.750999999999999</v>
      </c>
      <c r="E308">
        <f>IFERROR(VLOOKUP($B308,Kraftvärmeprod!$B$1:$AH$479,MATCH(E$2,Kraftvärmeprod!$B$1:$AG$1,0),FALSE)/1,0)-IFERROR(VLOOKUP($B308,'Slutlig allokering'!$B$2:$AC$462,MATCH(E$3,'Slutlig allokering'!$B$2:$AJ$2,0),FALSE)/1,0)</f>
        <v>0</v>
      </c>
      <c r="F308">
        <f>IFERROR(VLOOKUP($B308,Kraftvärmeprod!$B$1:$AH$479,MATCH(F$2,Kraftvärmeprod!$B$1:$AG$1,0),FALSE)/1,0)-IFERROR(VLOOKUP($B308,'Slutlig allokering'!$B$2:$AC$462,MATCH(F$3,'Slutlig allokering'!$B$2:$AJ$2,0),FALSE)/1,0)</f>
        <v>0</v>
      </c>
      <c r="G308">
        <f>IFERROR(VLOOKUP($B308,Kraftvärmeprod!$B$1:$AH$479,MATCH(G$2,Kraftvärmeprod!$B$1:$AG$1,0),FALSE)/1,0)-IFERROR(VLOOKUP($B308,'Slutlig allokering'!$B$2:$AC$462,MATCH(G$3,'Slutlig allokering'!$B$2:$AJ$2,0),FALSE)/1,0)</f>
        <v>31.760999999999996</v>
      </c>
      <c r="H308">
        <f>IFERROR(VLOOKUP($B308,Kraftvärmeprod!$B$1:$AH$479,MATCH(H$2,Kraftvärmeprod!$B$1:$AG$1,0),FALSE)/1,0)-IFERROR(VLOOKUP($B308,'Slutlig allokering'!$B$2:$AC$462,MATCH(H$3,'Slutlig allokering'!$B$2:$AJ$2,0),FALSE)/1,0)</f>
        <v>0</v>
      </c>
      <c r="I308">
        <f>IFERROR(VLOOKUP($B308,Kraftvärmeprod!$B$1:$AH$479,MATCH(I$2,Kraftvärmeprod!$B$1:$AG$1,0),FALSE)/1,0)-IFERROR(VLOOKUP($B308,'Slutlig allokering'!$B$2:$AC$462,MATCH(I$3,'Slutlig allokering'!$B$2:$AJ$2,0),FALSE)/1,0)</f>
        <v>0</v>
      </c>
      <c r="J308">
        <f>IFERROR(VLOOKUP($B308,Kraftvärmeprod!$B$1:$AH$479,MATCH(J$2,Kraftvärmeprod!$B$1:$AG$1,0),FALSE)/1,0)-IFERROR(VLOOKUP($B308,'Slutlig allokering'!$B$2:$AC$462,MATCH(J$3,'Slutlig allokering'!$B$2:$AJ$2,0),FALSE)/1,0)</f>
        <v>0</v>
      </c>
      <c r="K308">
        <f>IFERROR(VLOOKUP($B308,Kraftvärmeprod!$B$1:$AH$479,MATCH(K$2,Kraftvärmeprod!$B$1:$AG$1,0),FALSE)/1,0)-IFERROR(VLOOKUP($B308,'Slutlig allokering'!$B$2:$AC$462,MATCH(K$3,'Slutlig allokering'!$B$2:$AJ$2,0),FALSE)/1,0)</f>
        <v>0</v>
      </c>
      <c r="L308">
        <f>IFERROR(VLOOKUP($B308,Kraftvärmeprod!$B$1:$AH$479,MATCH(L$2,Kraftvärmeprod!$B$1:$AG$1,0),FALSE)/1,0)-IFERROR(VLOOKUP($B308,'Slutlig allokering'!$B$2:$AC$462,MATCH(L$3,'Slutlig allokering'!$B$2:$AJ$2,0),FALSE)/1,0)</f>
        <v>0</v>
      </c>
      <c r="M308" s="143">
        <f>IFERROR(VLOOKUP($B308,Miljö!$B$1:$S$477,MATCH(M$2,Miljö!$B$1:$X$1,0),FALSE)/1,0)-IFERROR(VLOOKUP($B308,'Slutlig allokering'!$B$2:$AC$462,MATCH(M$3,'Slutlig allokering'!$B$2:$AJ$2,0),FALSE)/1,0)</f>
        <v>1.4146100000000001</v>
      </c>
      <c r="N308">
        <f>IFERROR(VLOOKUP($B308,Kraftvärmeprod!$B$1:$AH$479,MATCH(N$2,Kraftvärmeprod!$B$1:$AG$1,0),FALSE)/1,0)-IFERROR(VLOOKUP($B308,'Slutlig allokering'!$B$2:$AC$462,MATCH(N$3,'Slutlig allokering'!$B$2:$AJ$2,0),FALSE)/1,0)</f>
        <v>0</v>
      </c>
      <c r="O308">
        <f>IFERROR(VLOOKUP($B308,Kraftvärmeprod!$B$1:$AH$479,MATCH(O$2,Kraftvärmeprod!$B$1:$AG$1,0),FALSE)/1,0)-IFERROR(VLOOKUP($B308,'Slutlig allokering'!$B$2:$AC$462,MATCH(O$3,'Slutlig allokering'!$B$2:$AJ$2,0),FALSE)/1,0)</f>
        <v>0</v>
      </c>
      <c r="P308">
        <f>IFERROR(VLOOKUP($B308,Kraftvärmeprod!$B$1:$AH$479,MATCH(P$2,Kraftvärmeprod!$B$1:$AG$1,0),FALSE)/1,0)-IFERROR(VLOOKUP($B308,'Slutlig allokering'!$B$2:$AC$462,MATCH(P$3,'Slutlig allokering'!$B$2:$AJ$2,0),FALSE)/1,0)</f>
        <v>0</v>
      </c>
      <c r="Q308">
        <f>IFERROR(VLOOKUP($B308,Kraftvärmeprod!$B$1:$AH$479,MATCH(Q$2,Kraftvärmeprod!$B$1:$AG$1,0),FALSE)/1,0)-IFERROR(VLOOKUP($B308,'Slutlig allokering'!$B$2:$AC$462,MATCH(Q$3,'Slutlig allokering'!$B$2:$AJ$2,0),FALSE)/1,0)</f>
        <v>0</v>
      </c>
      <c r="R308">
        <f>IFERROR(VLOOKUP($B308,Kraftvärmeprod!$B$1:$AH$479,MATCH(R$2,Kraftvärmeprod!$B$1:$AG$1,0),FALSE)/1,0)-IFERROR(VLOOKUP($B308,'Slutlig allokering'!$B$2:$AC$462,MATCH(R$3,'Slutlig allokering'!$B$2:$AJ$2,0),FALSE)/1,0)</f>
        <v>0</v>
      </c>
      <c r="S308">
        <f>IFERROR(VLOOKUP($B308,Kraftvärmeprod!$B$1:$AH$479,MATCH(S$2,Kraftvärmeprod!$B$1:$AG$1,0),FALSE)/1,0)-IFERROR(VLOOKUP($B308,'Slutlig allokering'!$B$2:$AC$462,MATCH(S$3,'Slutlig allokering'!$B$2:$AJ$2,0),FALSE)/1,0)</f>
        <v>0</v>
      </c>
      <c r="T308">
        <f>IFERROR(VLOOKUP($B308,Kraftvärmeprod!$B$1:$AH$479,MATCH(T$2,Kraftvärmeprod!$B$1:$AG$1,0),FALSE)/1,0)-IFERROR(VLOOKUP($B308,'Slutlig allokering'!$B$2:$AC$462,MATCH(T$3,'Slutlig allokering'!$B$2:$AJ$2,0),FALSE)/1,0)</f>
        <v>0</v>
      </c>
      <c r="U308">
        <f>IFERROR(VLOOKUP($B308,Kraftvärmeprod!$B$1:$AH$479,MATCH(U$2,Kraftvärmeprod!$B$1:$AG$1,0),FALSE)/1,0)-IFERROR(VLOOKUP($B308,'Slutlig allokering'!$B$2:$AC$462,MATCH(U$3,'Slutlig allokering'!$B$2:$AJ$2,0),FALSE)/1,0)</f>
        <v>0</v>
      </c>
      <c r="V308">
        <f>IFERROR(VLOOKUP($B308,Kraftvärmeprod!$B$1:$AH$479,MATCH(V$2,Kraftvärmeprod!$B$1:$AG$1,0),FALSE)/1,0)-IFERROR(VLOOKUP($B308,'Slutlig allokering'!$B$2:$AC$462,MATCH(V$3,'Slutlig allokering'!$B$2:$AJ$2,0),FALSE)/1,0)</f>
        <v>0</v>
      </c>
      <c r="W308">
        <f>IFERROR(VLOOKUP($B308,Kraftvärmeprod!$B$1:$AH$479,MATCH(W$2,Kraftvärmeprod!$B$1:$AG$1,0),FALSE)/1,0)-IFERROR(VLOOKUP($B308,'Slutlig allokering'!$B$2:$AC$462,MATCH(W$3,'Slutlig allokering'!$B$2:$AJ$2,0),FALSE)/1,0)</f>
        <v>2.3065099999999998</v>
      </c>
      <c r="X308">
        <f>IFERROR(VLOOKUP($B308,Kraftvärmeprod!$B$1:$AH$479,MATCH(X$2,Kraftvärmeprod!$B$1:$AG$1,0),FALSE)/1,0)-IFERROR(VLOOKUP($B308,'Slutlig allokering'!$B$2:$AC$462,MATCH(X$3,'Slutlig allokering'!$B$2:$AJ$2,0),FALSE)/1,0)</f>
        <v>0</v>
      </c>
      <c r="Y308">
        <f>IFERROR(VLOOKUP($B308,Kraftvärmeprod!$B$1:$AH$479,MATCH(Y$2,Kraftvärmeprod!$B$1:$AG$1,0),FALSE)/1,0)-IFERROR(VLOOKUP($B308,'Slutlig allokering'!$B$2:$AC$462,MATCH(Y$3,'Slutlig allokering'!$B$2:$AJ$2,0),FALSE)/1,0)</f>
        <v>0</v>
      </c>
      <c r="Z308">
        <f>IFERROR(VLOOKUP($B308,Kraftvärmeprod!$B$1:$AH$479,MATCH(Z$2,Kraftvärmeprod!$B$1:$AG$1,0),FALSE)/1,0)-IFERROR(VLOOKUP($B308,'Slutlig allokering'!$B$2:$AC$462,MATCH(Z$3,'Slutlig allokering'!$B$2:$AJ$2,0),FALSE)/1,0)</f>
        <v>0</v>
      </c>
      <c r="AA308">
        <f>IFERROR(VLOOKUP($B308,Kraftvärmeprod!$B$1:$AH$479,MATCH(AA$2,Kraftvärmeprod!$B$1:$AG$1,0),FALSE)/1,0)-IFERROR(VLOOKUP($B308,'Slutlig allokering'!$B$2:$AC$462,MATCH(AA$3,'Slutlig allokering'!$B$2:$AJ$2,0),FALSE)/1,0)</f>
        <v>0</v>
      </c>
      <c r="AB308">
        <f>IFERROR(VLOOKUP($B308,Kraftvärmeprod!$B$1:$AH$479,MATCH(AB$2,Kraftvärmeprod!$B$1:$AG$1,0),FALSE)/1,0)-IFERROR(VLOOKUP($B308,'Slutlig allokering'!$B$2:$AC$462,MATCH(AB$3,'Slutlig allokering'!$B$2:$AJ$2,0),FALSE)/1,0)</f>
        <v>0</v>
      </c>
      <c r="AE308">
        <f t="shared" si="8"/>
        <v>34.067509999999999</v>
      </c>
      <c r="AG308">
        <f>IFERROR(VLOOKUP(B308,'Slutlig allokering'!$B$2:$AJ$462,MATCH("Summa justerad allokerad tillförd energi (utan hjälpel och rökgaskondensering):",'Slutlig allokering'!$B$2:$AK$2,0),FALSE)/1,"")</f>
        <v>58.674489999999999</v>
      </c>
      <c r="AI308" s="55">
        <f>IFERROR(1-VLOOKUP(B308,'Slutlig allokering'!$B$2:$AJ$462,MATCH("Andel av bränsle i kvv som allokerats till värme, exklusive rökgaskondensering och hjälpel",'Slutlig allokering'!$B$2:$AK$2,0),FALSE),"")</f>
        <v>0.36733637402687014</v>
      </c>
      <c r="AK308" s="55">
        <f t="shared" si="9"/>
        <v>0.36733637402687025</v>
      </c>
    </row>
    <row r="309" spans="1:37" x14ac:dyDescent="0.25">
      <c r="A309" s="28" t="s">
        <v>403</v>
      </c>
      <c r="B309" s="28" t="s">
        <v>415</v>
      </c>
      <c r="C309" t="str">
        <f>IFERROR(VLOOKUP($B309,Kraftvärmeprod!$B$1:$AH$479,MATCH(C$3,Kraftvärmeprod!$B$1:$AG$1,0),FALSE)/1,"")</f>
        <v/>
      </c>
      <c r="D309" t="str">
        <f>IFERROR(VLOOKUP($B309,Kraftvärmeprod!$B$1:$AH$479,MATCH(D$3,Kraftvärmeprod!$B$1:$AG$1,0),FALSE)/1,"")</f>
        <v/>
      </c>
      <c r="E309">
        <f>IFERROR(VLOOKUP($B309,Kraftvärmeprod!$B$1:$AH$479,MATCH(E$2,Kraftvärmeprod!$B$1:$AG$1,0),FALSE)/1,0)-IFERROR(VLOOKUP($B309,'Slutlig allokering'!$B$2:$AC$462,MATCH(E$3,'Slutlig allokering'!$B$2:$AJ$2,0),FALSE)/1,0)</f>
        <v>0</v>
      </c>
      <c r="F309">
        <f>IFERROR(VLOOKUP($B309,Kraftvärmeprod!$B$1:$AH$479,MATCH(F$2,Kraftvärmeprod!$B$1:$AG$1,0),FALSE)/1,0)-IFERROR(VLOOKUP($B309,'Slutlig allokering'!$B$2:$AC$462,MATCH(F$3,'Slutlig allokering'!$B$2:$AJ$2,0),FALSE)/1,0)</f>
        <v>0</v>
      </c>
      <c r="G309">
        <f>IFERROR(VLOOKUP($B309,Kraftvärmeprod!$B$1:$AH$479,MATCH(G$2,Kraftvärmeprod!$B$1:$AG$1,0),FALSE)/1,0)-IFERROR(VLOOKUP($B309,'Slutlig allokering'!$B$2:$AC$462,MATCH(G$3,'Slutlig allokering'!$B$2:$AJ$2,0),FALSE)/1,0)</f>
        <v>0</v>
      </c>
      <c r="H309">
        <f>IFERROR(VLOOKUP($B309,Kraftvärmeprod!$B$1:$AH$479,MATCH(H$2,Kraftvärmeprod!$B$1:$AG$1,0),FALSE)/1,0)-IFERROR(VLOOKUP($B309,'Slutlig allokering'!$B$2:$AC$462,MATCH(H$3,'Slutlig allokering'!$B$2:$AJ$2,0),FALSE)/1,0)</f>
        <v>0</v>
      </c>
      <c r="I309">
        <f>IFERROR(VLOOKUP($B309,Kraftvärmeprod!$B$1:$AH$479,MATCH(I$2,Kraftvärmeprod!$B$1:$AG$1,0),FALSE)/1,0)-IFERROR(VLOOKUP($B309,'Slutlig allokering'!$B$2:$AC$462,MATCH(I$3,'Slutlig allokering'!$B$2:$AJ$2,0),FALSE)/1,0)</f>
        <v>0</v>
      </c>
      <c r="J309">
        <f>IFERROR(VLOOKUP($B309,Kraftvärmeprod!$B$1:$AH$479,MATCH(J$2,Kraftvärmeprod!$B$1:$AG$1,0),FALSE)/1,0)-IFERROR(VLOOKUP($B309,'Slutlig allokering'!$B$2:$AC$462,MATCH(J$3,'Slutlig allokering'!$B$2:$AJ$2,0),FALSE)/1,0)</f>
        <v>0</v>
      </c>
      <c r="K309">
        <f>IFERROR(VLOOKUP($B309,Kraftvärmeprod!$B$1:$AH$479,MATCH(K$2,Kraftvärmeprod!$B$1:$AG$1,0),FALSE)/1,0)-IFERROR(VLOOKUP($B309,'Slutlig allokering'!$B$2:$AC$462,MATCH(K$3,'Slutlig allokering'!$B$2:$AJ$2,0),FALSE)/1,0)</f>
        <v>0</v>
      </c>
      <c r="L309">
        <f>IFERROR(VLOOKUP($B309,Kraftvärmeprod!$B$1:$AH$479,MATCH(L$2,Kraftvärmeprod!$B$1:$AG$1,0),FALSE)/1,0)-IFERROR(VLOOKUP($B309,'Slutlig allokering'!$B$2:$AC$462,MATCH(L$3,'Slutlig allokering'!$B$2:$AJ$2,0),FALSE)/1,0)</f>
        <v>0</v>
      </c>
      <c r="M309" s="143">
        <f>IFERROR(VLOOKUP($B309,Miljö!$B$1:$S$477,MATCH(M$2,Miljö!$B$1:$X$1,0),FALSE)/1,0)-IFERROR(VLOOKUP($B309,'Slutlig allokering'!$B$2:$AC$462,MATCH(M$3,'Slutlig allokering'!$B$2:$AJ$2,0),FALSE)/1,0)</f>
        <v>0</v>
      </c>
      <c r="N309">
        <f>IFERROR(VLOOKUP($B309,Kraftvärmeprod!$B$1:$AH$479,MATCH(N$2,Kraftvärmeprod!$B$1:$AG$1,0),FALSE)/1,0)-IFERROR(VLOOKUP($B309,'Slutlig allokering'!$B$2:$AC$462,MATCH(N$3,'Slutlig allokering'!$B$2:$AJ$2,0),FALSE)/1,0)</f>
        <v>0</v>
      </c>
      <c r="O309">
        <f>IFERROR(VLOOKUP($B309,Kraftvärmeprod!$B$1:$AH$479,MATCH(O$2,Kraftvärmeprod!$B$1:$AG$1,0),FALSE)/1,0)-IFERROR(VLOOKUP($B309,'Slutlig allokering'!$B$2:$AC$462,MATCH(O$3,'Slutlig allokering'!$B$2:$AJ$2,0),FALSE)/1,0)</f>
        <v>0</v>
      </c>
      <c r="P309">
        <f>IFERROR(VLOOKUP($B309,Kraftvärmeprod!$B$1:$AH$479,MATCH(P$2,Kraftvärmeprod!$B$1:$AG$1,0),FALSE)/1,0)-IFERROR(VLOOKUP($B309,'Slutlig allokering'!$B$2:$AC$462,MATCH(P$3,'Slutlig allokering'!$B$2:$AJ$2,0),FALSE)/1,0)</f>
        <v>0</v>
      </c>
      <c r="Q309">
        <f>IFERROR(VLOOKUP($B309,Kraftvärmeprod!$B$1:$AH$479,MATCH(Q$2,Kraftvärmeprod!$B$1:$AG$1,0),FALSE)/1,0)-IFERROR(VLOOKUP($B309,'Slutlig allokering'!$B$2:$AC$462,MATCH(Q$3,'Slutlig allokering'!$B$2:$AJ$2,0),FALSE)/1,0)</f>
        <v>0</v>
      </c>
      <c r="R309">
        <f>IFERROR(VLOOKUP($B309,Kraftvärmeprod!$B$1:$AH$479,MATCH(R$2,Kraftvärmeprod!$B$1:$AG$1,0),FALSE)/1,0)-IFERROR(VLOOKUP($B309,'Slutlig allokering'!$B$2:$AC$462,MATCH(R$3,'Slutlig allokering'!$B$2:$AJ$2,0),FALSE)/1,0)</f>
        <v>0</v>
      </c>
      <c r="S309">
        <f>IFERROR(VLOOKUP($B309,Kraftvärmeprod!$B$1:$AH$479,MATCH(S$2,Kraftvärmeprod!$B$1:$AG$1,0),FALSE)/1,0)-IFERROR(VLOOKUP($B309,'Slutlig allokering'!$B$2:$AC$462,MATCH(S$3,'Slutlig allokering'!$B$2:$AJ$2,0),FALSE)/1,0)</f>
        <v>0</v>
      </c>
      <c r="T309">
        <f>IFERROR(VLOOKUP($B309,Kraftvärmeprod!$B$1:$AH$479,MATCH(T$2,Kraftvärmeprod!$B$1:$AG$1,0),FALSE)/1,0)-IFERROR(VLOOKUP($B309,'Slutlig allokering'!$B$2:$AC$462,MATCH(T$3,'Slutlig allokering'!$B$2:$AJ$2,0),FALSE)/1,0)</f>
        <v>0</v>
      </c>
      <c r="U309">
        <f>IFERROR(VLOOKUP($B309,Kraftvärmeprod!$B$1:$AH$479,MATCH(U$2,Kraftvärmeprod!$B$1:$AG$1,0),FALSE)/1,0)-IFERROR(VLOOKUP($B309,'Slutlig allokering'!$B$2:$AC$462,MATCH(U$3,'Slutlig allokering'!$B$2:$AJ$2,0),FALSE)/1,0)</f>
        <v>0</v>
      </c>
      <c r="V309">
        <f>IFERROR(VLOOKUP($B309,Kraftvärmeprod!$B$1:$AH$479,MATCH(V$2,Kraftvärmeprod!$B$1:$AG$1,0),FALSE)/1,0)-IFERROR(VLOOKUP($B309,'Slutlig allokering'!$B$2:$AC$462,MATCH(V$3,'Slutlig allokering'!$B$2:$AJ$2,0),FALSE)/1,0)</f>
        <v>0</v>
      </c>
      <c r="W309">
        <f>IFERROR(VLOOKUP($B309,Kraftvärmeprod!$B$1:$AH$479,MATCH(W$2,Kraftvärmeprod!$B$1:$AG$1,0),FALSE)/1,0)-IFERROR(VLOOKUP($B309,'Slutlig allokering'!$B$2:$AC$462,MATCH(W$3,'Slutlig allokering'!$B$2:$AJ$2,0),FALSE)/1,0)</f>
        <v>0</v>
      </c>
      <c r="X309">
        <f>IFERROR(VLOOKUP($B309,Kraftvärmeprod!$B$1:$AH$479,MATCH(X$2,Kraftvärmeprod!$B$1:$AG$1,0),FALSE)/1,0)-IFERROR(VLOOKUP($B309,'Slutlig allokering'!$B$2:$AC$462,MATCH(X$3,'Slutlig allokering'!$B$2:$AJ$2,0),FALSE)/1,0)</f>
        <v>0</v>
      </c>
      <c r="Y309">
        <f>IFERROR(VLOOKUP($B309,Kraftvärmeprod!$B$1:$AH$479,MATCH(Y$2,Kraftvärmeprod!$B$1:$AG$1,0),FALSE)/1,0)-IFERROR(VLOOKUP($B309,'Slutlig allokering'!$B$2:$AC$462,MATCH(Y$3,'Slutlig allokering'!$B$2:$AJ$2,0),FALSE)/1,0)</f>
        <v>0</v>
      </c>
      <c r="Z309">
        <f>IFERROR(VLOOKUP($B309,Kraftvärmeprod!$B$1:$AH$479,MATCH(Z$2,Kraftvärmeprod!$B$1:$AG$1,0),FALSE)/1,0)-IFERROR(VLOOKUP($B309,'Slutlig allokering'!$B$2:$AC$462,MATCH(Z$3,'Slutlig allokering'!$B$2:$AJ$2,0),FALSE)/1,0)</f>
        <v>0</v>
      </c>
      <c r="AA309">
        <f>IFERROR(VLOOKUP($B309,Kraftvärmeprod!$B$1:$AH$479,MATCH(AA$2,Kraftvärmeprod!$B$1:$AG$1,0),FALSE)/1,0)-IFERROR(VLOOKUP($B309,'Slutlig allokering'!$B$2:$AC$462,MATCH(AA$3,'Slutlig allokering'!$B$2:$AJ$2,0),FALSE)/1,0)</f>
        <v>0</v>
      </c>
      <c r="AB309">
        <f>IFERROR(VLOOKUP($B309,Kraftvärmeprod!$B$1:$AH$479,MATCH(AB$2,Kraftvärmeprod!$B$1:$AG$1,0),FALSE)/1,0)-IFERROR(VLOOKUP($B309,'Slutlig allokering'!$B$2:$AC$462,MATCH(AB$3,'Slutlig allokering'!$B$2:$AJ$2,0),FALSE)/1,0)</f>
        <v>0</v>
      </c>
      <c r="AE309">
        <f t="shared" si="8"/>
        <v>0</v>
      </c>
      <c r="AG309">
        <f>IFERROR(VLOOKUP(B309,'Slutlig allokering'!$B$2:$AJ$462,MATCH("Summa justerad allokerad tillförd energi (utan hjälpel och rökgaskondensering):",'Slutlig allokering'!$B$2:$AK$2,0),FALSE)/1,"")</f>
        <v>0</v>
      </c>
      <c r="AI309" s="55" t="str">
        <f>IFERROR(1-VLOOKUP(B309,'Slutlig allokering'!$B$2:$AJ$462,MATCH("Andel av bränsle i kvv som allokerats till värme, exklusive rökgaskondensering och hjälpel",'Slutlig allokering'!$B$2:$AK$2,0),FALSE),"")</f>
        <v/>
      </c>
      <c r="AK309" s="55" t="str">
        <f t="shared" si="9"/>
        <v/>
      </c>
    </row>
    <row r="310" spans="1:37" x14ac:dyDescent="0.25">
      <c r="A310" s="28" t="s">
        <v>403</v>
      </c>
      <c r="B310" s="28" t="s">
        <v>416</v>
      </c>
      <c r="C310" t="str">
        <f>IFERROR(VLOOKUP($B310,Kraftvärmeprod!$B$1:$AH$479,MATCH(C$3,Kraftvärmeprod!$B$1:$AG$1,0),FALSE)/1,"")</f>
        <v/>
      </c>
      <c r="D310" t="str">
        <f>IFERROR(VLOOKUP($B310,Kraftvärmeprod!$B$1:$AH$479,MATCH(D$3,Kraftvärmeprod!$B$1:$AG$1,0),FALSE)/1,"")</f>
        <v/>
      </c>
      <c r="E310">
        <f>IFERROR(VLOOKUP($B310,Kraftvärmeprod!$B$1:$AH$479,MATCH(E$2,Kraftvärmeprod!$B$1:$AG$1,0),FALSE)/1,0)-IFERROR(VLOOKUP($B310,'Slutlig allokering'!$B$2:$AC$462,MATCH(E$3,'Slutlig allokering'!$B$2:$AJ$2,0),FALSE)/1,0)</f>
        <v>0</v>
      </c>
      <c r="F310">
        <f>IFERROR(VLOOKUP($B310,Kraftvärmeprod!$B$1:$AH$479,MATCH(F$2,Kraftvärmeprod!$B$1:$AG$1,0),FALSE)/1,0)-IFERROR(VLOOKUP($B310,'Slutlig allokering'!$B$2:$AC$462,MATCH(F$3,'Slutlig allokering'!$B$2:$AJ$2,0),FALSE)/1,0)</f>
        <v>0</v>
      </c>
      <c r="G310">
        <f>IFERROR(VLOOKUP($B310,Kraftvärmeprod!$B$1:$AH$479,MATCH(G$2,Kraftvärmeprod!$B$1:$AG$1,0),FALSE)/1,0)-IFERROR(VLOOKUP($B310,'Slutlig allokering'!$B$2:$AC$462,MATCH(G$3,'Slutlig allokering'!$B$2:$AJ$2,0),FALSE)/1,0)</f>
        <v>0</v>
      </c>
      <c r="H310">
        <f>IFERROR(VLOOKUP($B310,Kraftvärmeprod!$B$1:$AH$479,MATCH(H$2,Kraftvärmeprod!$B$1:$AG$1,0),FALSE)/1,0)-IFERROR(VLOOKUP($B310,'Slutlig allokering'!$B$2:$AC$462,MATCH(H$3,'Slutlig allokering'!$B$2:$AJ$2,0),FALSE)/1,0)</f>
        <v>0</v>
      </c>
      <c r="I310">
        <f>IFERROR(VLOOKUP($B310,Kraftvärmeprod!$B$1:$AH$479,MATCH(I$2,Kraftvärmeprod!$B$1:$AG$1,0),FALSE)/1,0)-IFERROR(VLOOKUP($B310,'Slutlig allokering'!$B$2:$AC$462,MATCH(I$3,'Slutlig allokering'!$B$2:$AJ$2,0),FALSE)/1,0)</f>
        <v>0</v>
      </c>
      <c r="J310">
        <f>IFERROR(VLOOKUP($B310,Kraftvärmeprod!$B$1:$AH$479,MATCH(J$2,Kraftvärmeprod!$B$1:$AG$1,0),FALSE)/1,0)-IFERROR(VLOOKUP($B310,'Slutlig allokering'!$B$2:$AC$462,MATCH(J$3,'Slutlig allokering'!$B$2:$AJ$2,0),FALSE)/1,0)</f>
        <v>0</v>
      </c>
      <c r="K310">
        <f>IFERROR(VLOOKUP($B310,Kraftvärmeprod!$B$1:$AH$479,MATCH(K$2,Kraftvärmeprod!$B$1:$AG$1,0),FALSE)/1,0)-IFERROR(VLOOKUP($B310,'Slutlig allokering'!$B$2:$AC$462,MATCH(K$3,'Slutlig allokering'!$B$2:$AJ$2,0),FALSE)/1,0)</f>
        <v>0</v>
      </c>
      <c r="L310">
        <f>IFERROR(VLOOKUP($B310,Kraftvärmeprod!$B$1:$AH$479,MATCH(L$2,Kraftvärmeprod!$B$1:$AG$1,0),FALSE)/1,0)-IFERROR(VLOOKUP($B310,'Slutlig allokering'!$B$2:$AC$462,MATCH(L$3,'Slutlig allokering'!$B$2:$AJ$2,0),FALSE)/1,0)</f>
        <v>0</v>
      </c>
      <c r="M310" s="143">
        <f>IFERROR(VLOOKUP($B310,Miljö!$B$1:$S$477,MATCH(M$2,Miljö!$B$1:$X$1,0),FALSE)/1,0)-IFERROR(VLOOKUP($B310,'Slutlig allokering'!$B$2:$AC$462,MATCH(M$3,'Slutlig allokering'!$B$2:$AJ$2,0),FALSE)/1,0)</f>
        <v>0</v>
      </c>
      <c r="N310">
        <f>IFERROR(VLOOKUP($B310,Kraftvärmeprod!$B$1:$AH$479,MATCH(N$2,Kraftvärmeprod!$B$1:$AG$1,0),FALSE)/1,0)-IFERROR(VLOOKUP($B310,'Slutlig allokering'!$B$2:$AC$462,MATCH(N$3,'Slutlig allokering'!$B$2:$AJ$2,0),FALSE)/1,0)</f>
        <v>0</v>
      </c>
      <c r="O310">
        <f>IFERROR(VLOOKUP($B310,Kraftvärmeprod!$B$1:$AH$479,MATCH(O$2,Kraftvärmeprod!$B$1:$AG$1,0),FALSE)/1,0)-IFERROR(VLOOKUP($B310,'Slutlig allokering'!$B$2:$AC$462,MATCH(O$3,'Slutlig allokering'!$B$2:$AJ$2,0),FALSE)/1,0)</f>
        <v>0</v>
      </c>
      <c r="P310">
        <f>IFERROR(VLOOKUP($B310,Kraftvärmeprod!$B$1:$AH$479,MATCH(P$2,Kraftvärmeprod!$B$1:$AG$1,0),FALSE)/1,0)-IFERROR(VLOOKUP($B310,'Slutlig allokering'!$B$2:$AC$462,MATCH(P$3,'Slutlig allokering'!$B$2:$AJ$2,0),FALSE)/1,0)</f>
        <v>0</v>
      </c>
      <c r="Q310">
        <f>IFERROR(VLOOKUP($B310,Kraftvärmeprod!$B$1:$AH$479,MATCH(Q$2,Kraftvärmeprod!$B$1:$AG$1,0),FALSE)/1,0)-IFERROR(VLOOKUP($B310,'Slutlig allokering'!$B$2:$AC$462,MATCH(Q$3,'Slutlig allokering'!$B$2:$AJ$2,0),FALSE)/1,0)</f>
        <v>0</v>
      </c>
      <c r="R310">
        <f>IFERROR(VLOOKUP($B310,Kraftvärmeprod!$B$1:$AH$479,MATCH(R$2,Kraftvärmeprod!$B$1:$AG$1,0),FALSE)/1,0)-IFERROR(VLOOKUP($B310,'Slutlig allokering'!$B$2:$AC$462,MATCH(R$3,'Slutlig allokering'!$B$2:$AJ$2,0),FALSE)/1,0)</f>
        <v>0</v>
      </c>
      <c r="S310">
        <f>IFERROR(VLOOKUP($B310,Kraftvärmeprod!$B$1:$AH$479,MATCH(S$2,Kraftvärmeprod!$B$1:$AG$1,0),FALSE)/1,0)-IFERROR(VLOOKUP($B310,'Slutlig allokering'!$B$2:$AC$462,MATCH(S$3,'Slutlig allokering'!$B$2:$AJ$2,0),FALSE)/1,0)</f>
        <v>0</v>
      </c>
      <c r="T310">
        <f>IFERROR(VLOOKUP($B310,Kraftvärmeprod!$B$1:$AH$479,MATCH(T$2,Kraftvärmeprod!$B$1:$AG$1,0),FALSE)/1,0)-IFERROR(VLOOKUP($B310,'Slutlig allokering'!$B$2:$AC$462,MATCH(T$3,'Slutlig allokering'!$B$2:$AJ$2,0),FALSE)/1,0)</f>
        <v>0</v>
      </c>
      <c r="U310">
        <f>IFERROR(VLOOKUP($B310,Kraftvärmeprod!$B$1:$AH$479,MATCH(U$2,Kraftvärmeprod!$B$1:$AG$1,0),FALSE)/1,0)-IFERROR(VLOOKUP($B310,'Slutlig allokering'!$B$2:$AC$462,MATCH(U$3,'Slutlig allokering'!$B$2:$AJ$2,0),FALSE)/1,0)</f>
        <v>0</v>
      </c>
      <c r="V310">
        <f>IFERROR(VLOOKUP($B310,Kraftvärmeprod!$B$1:$AH$479,MATCH(V$2,Kraftvärmeprod!$B$1:$AG$1,0),FALSE)/1,0)-IFERROR(VLOOKUP($B310,'Slutlig allokering'!$B$2:$AC$462,MATCH(V$3,'Slutlig allokering'!$B$2:$AJ$2,0),FALSE)/1,0)</f>
        <v>0</v>
      </c>
      <c r="W310">
        <f>IFERROR(VLOOKUP($B310,Kraftvärmeprod!$B$1:$AH$479,MATCH(W$2,Kraftvärmeprod!$B$1:$AG$1,0),FALSE)/1,0)-IFERROR(VLOOKUP($B310,'Slutlig allokering'!$B$2:$AC$462,MATCH(W$3,'Slutlig allokering'!$B$2:$AJ$2,0),FALSE)/1,0)</f>
        <v>0</v>
      </c>
      <c r="X310">
        <f>IFERROR(VLOOKUP($B310,Kraftvärmeprod!$B$1:$AH$479,MATCH(X$2,Kraftvärmeprod!$B$1:$AG$1,0),FALSE)/1,0)-IFERROR(VLOOKUP($B310,'Slutlig allokering'!$B$2:$AC$462,MATCH(X$3,'Slutlig allokering'!$B$2:$AJ$2,0),FALSE)/1,0)</f>
        <v>0</v>
      </c>
      <c r="Y310">
        <f>IFERROR(VLOOKUP($B310,Kraftvärmeprod!$B$1:$AH$479,MATCH(Y$2,Kraftvärmeprod!$B$1:$AG$1,0),FALSE)/1,0)-IFERROR(VLOOKUP($B310,'Slutlig allokering'!$B$2:$AC$462,MATCH(Y$3,'Slutlig allokering'!$B$2:$AJ$2,0),FALSE)/1,0)</f>
        <v>0</v>
      </c>
      <c r="Z310">
        <f>IFERROR(VLOOKUP($B310,Kraftvärmeprod!$B$1:$AH$479,MATCH(Z$2,Kraftvärmeprod!$B$1:$AG$1,0),FALSE)/1,0)-IFERROR(VLOOKUP($B310,'Slutlig allokering'!$B$2:$AC$462,MATCH(Z$3,'Slutlig allokering'!$B$2:$AJ$2,0),FALSE)/1,0)</f>
        <v>0</v>
      </c>
      <c r="AA310">
        <f>IFERROR(VLOOKUP($B310,Kraftvärmeprod!$B$1:$AH$479,MATCH(AA$2,Kraftvärmeprod!$B$1:$AG$1,0),FALSE)/1,0)-IFERROR(VLOOKUP($B310,'Slutlig allokering'!$B$2:$AC$462,MATCH(AA$3,'Slutlig allokering'!$B$2:$AJ$2,0),FALSE)/1,0)</f>
        <v>0</v>
      </c>
      <c r="AB310">
        <f>IFERROR(VLOOKUP($B310,Kraftvärmeprod!$B$1:$AH$479,MATCH(AB$2,Kraftvärmeprod!$B$1:$AG$1,0),FALSE)/1,0)-IFERROR(VLOOKUP($B310,'Slutlig allokering'!$B$2:$AC$462,MATCH(AB$3,'Slutlig allokering'!$B$2:$AJ$2,0),FALSE)/1,0)</f>
        <v>0</v>
      </c>
      <c r="AE310">
        <f t="shared" si="8"/>
        <v>0</v>
      </c>
      <c r="AG310">
        <f>IFERROR(VLOOKUP(B310,'Slutlig allokering'!$B$2:$AJ$462,MATCH("Summa justerad allokerad tillförd energi (utan hjälpel och rökgaskondensering):",'Slutlig allokering'!$B$2:$AK$2,0),FALSE)/1,"")</f>
        <v>0</v>
      </c>
      <c r="AI310" s="55" t="str">
        <f>IFERROR(1-VLOOKUP(B310,'Slutlig allokering'!$B$2:$AJ$462,MATCH("Andel av bränsle i kvv som allokerats till värme, exklusive rökgaskondensering och hjälpel",'Slutlig allokering'!$B$2:$AK$2,0),FALSE),"")</f>
        <v/>
      </c>
      <c r="AK310" s="55" t="str">
        <f t="shared" si="9"/>
        <v/>
      </c>
    </row>
    <row r="311" spans="1:37" x14ac:dyDescent="0.25">
      <c r="A311" s="28" t="s">
        <v>403</v>
      </c>
      <c r="B311" s="28" t="s">
        <v>417</v>
      </c>
      <c r="C311">
        <f>IFERROR(VLOOKUP($B311,Kraftvärmeprod!$B$1:$AH$479,MATCH(C$3,Kraftvärmeprod!$B$1:$AG$1,0),FALSE)/1,"")</f>
        <v>297.03500000000003</v>
      </c>
      <c r="D311">
        <f>IFERROR(VLOOKUP($B311,Kraftvärmeprod!$B$1:$AH$479,MATCH(D$3,Kraftvärmeprod!$B$1:$AG$1,0),FALSE)/1,"")</f>
        <v>141.96299999999999</v>
      </c>
      <c r="E311">
        <f>IFERROR(VLOOKUP($B311,Kraftvärmeprod!$B$1:$AH$479,MATCH(E$2,Kraftvärmeprod!$B$1:$AG$1,0),FALSE)/1,0)-IFERROR(VLOOKUP($B311,'Slutlig allokering'!$B$2:$AC$462,MATCH(E$3,'Slutlig allokering'!$B$2:$AJ$2,0),FALSE)/1,0)</f>
        <v>0</v>
      </c>
      <c r="F311">
        <f>IFERROR(VLOOKUP($B311,Kraftvärmeprod!$B$1:$AH$479,MATCH(F$2,Kraftvärmeprod!$B$1:$AG$1,0),FALSE)/1,0)-IFERROR(VLOOKUP($B311,'Slutlig allokering'!$B$2:$AC$462,MATCH(F$3,'Slutlig allokering'!$B$2:$AJ$2,0),FALSE)/1,0)</f>
        <v>0</v>
      </c>
      <c r="G311">
        <f>IFERROR(VLOOKUP($B311,Kraftvärmeprod!$B$1:$AH$479,MATCH(G$2,Kraftvärmeprod!$B$1:$AG$1,0),FALSE)/1,0)-IFERROR(VLOOKUP($B311,'Slutlig allokering'!$B$2:$AC$462,MATCH(G$3,'Slutlig allokering'!$B$2:$AJ$2,0),FALSE)/1,0)</f>
        <v>91.865500000000011</v>
      </c>
      <c r="H311">
        <f>IFERROR(VLOOKUP($B311,Kraftvärmeprod!$B$1:$AH$479,MATCH(H$2,Kraftvärmeprod!$B$1:$AG$1,0),FALSE)/1,0)-IFERROR(VLOOKUP($B311,'Slutlig allokering'!$B$2:$AC$462,MATCH(H$3,'Slutlig allokering'!$B$2:$AJ$2,0),FALSE)/1,0)</f>
        <v>0</v>
      </c>
      <c r="I311">
        <f>IFERROR(VLOOKUP($B311,Kraftvärmeprod!$B$1:$AH$479,MATCH(I$2,Kraftvärmeprod!$B$1:$AG$1,0),FALSE)/1,0)-IFERROR(VLOOKUP($B311,'Slutlig allokering'!$B$2:$AC$462,MATCH(I$3,'Slutlig allokering'!$B$2:$AJ$2,0),FALSE)/1,0)</f>
        <v>0</v>
      </c>
      <c r="J311">
        <f>IFERROR(VLOOKUP($B311,Kraftvärmeprod!$B$1:$AH$479,MATCH(J$2,Kraftvärmeprod!$B$1:$AG$1,0),FALSE)/1,0)-IFERROR(VLOOKUP($B311,'Slutlig allokering'!$B$2:$AC$462,MATCH(J$3,'Slutlig allokering'!$B$2:$AJ$2,0),FALSE)/1,0)</f>
        <v>0.26444900000000005</v>
      </c>
      <c r="K311">
        <f>IFERROR(VLOOKUP($B311,Kraftvärmeprod!$B$1:$AH$479,MATCH(K$2,Kraftvärmeprod!$B$1:$AG$1,0),FALSE)/1,0)-IFERROR(VLOOKUP($B311,'Slutlig allokering'!$B$2:$AC$462,MATCH(K$3,'Slutlig allokering'!$B$2:$AJ$2,0),FALSE)/1,0)</f>
        <v>0</v>
      </c>
      <c r="L311">
        <f>IFERROR(VLOOKUP($B311,Kraftvärmeprod!$B$1:$AH$479,MATCH(L$2,Kraftvärmeprod!$B$1:$AG$1,0),FALSE)/1,0)-IFERROR(VLOOKUP($B311,'Slutlig allokering'!$B$2:$AC$462,MATCH(L$3,'Slutlig allokering'!$B$2:$AJ$2,0),FALSE)/1,0)</f>
        <v>48.825299999999999</v>
      </c>
      <c r="M311" s="143">
        <f>IFERROR(VLOOKUP($B311,Miljö!$B$1:$S$477,MATCH(M$2,Miljö!$B$1:$X$1,0),FALSE)/1,0)-IFERROR(VLOOKUP($B311,'Slutlig allokering'!$B$2:$AC$462,MATCH(M$3,'Slutlig allokering'!$B$2:$AJ$2,0),FALSE)/1,0)</f>
        <v>11.87757</v>
      </c>
      <c r="N311">
        <f>IFERROR(VLOOKUP($B311,Kraftvärmeprod!$B$1:$AH$479,MATCH(N$2,Kraftvärmeprod!$B$1:$AG$1,0),FALSE)/1,0)-IFERROR(VLOOKUP($B311,'Slutlig allokering'!$B$2:$AC$462,MATCH(N$3,'Slutlig allokering'!$B$2:$AJ$2,0),FALSE)/1,0)</f>
        <v>0</v>
      </c>
      <c r="O311">
        <f>IFERROR(VLOOKUP($B311,Kraftvärmeprod!$B$1:$AH$479,MATCH(O$2,Kraftvärmeprod!$B$1:$AG$1,0),FALSE)/1,0)-IFERROR(VLOOKUP($B311,'Slutlig allokering'!$B$2:$AC$462,MATCH(O$3,'Slutlig allokering'!$B$2:$AJ$2,0),FALSE)/1,0)</f>
        <v>0</v>
      </c>
      <c r="P311">
        <f>IFERROR(VLOOKUP($B311,Kraftvärmeprod!$B$1:$AH$479,MATCH(P$2,Kraftvärmeprod!$B$1:$AG$1,0),FALSE)/1,0)-IFERROR(VLOOKUP($B311,'Slutlig allokering'!$B$2:$AC$462,MATCH(P$3,'Slutlig allokering'!$B$2:$AJ$2,0),FALSE)/1,0)</f>
        <v>0</v>
      </c>
      <c r="Q311">
        <f>IFERROR(VLOOKUP($B311,Kraftvärmeprod!$B$1:$AH$479,MATCH(Q$2,Kraftvärmeprod!$B$1:$AG$1,0),FALSE)/1,0)-IFERROR(VLOOKUP($B311,'Slutlig allokering'!$B$2:$AC$462,MATCH(Q$3,'Slutlig allokering'!$B$2:$AJ$2,0),FALSE)/1,0)</f>
        <v>29.485699999999998</v>
      </c>
      <c r="R311">
        <f>IFERROR(VLOOKUP($B311,Kraftvärmeprod!$B$1:$AH$479,MATCH(R$2,Kraftvärmeprod!$B$1:$AG$1,0),FALSE)/1,0)-IFERROR(VLOOKUP($B311,'Slutlig allokering'!$B$2:$AC$462,MATCH(R$3,'Slutlig allokering'!$B$2:$AJ$2,0),FALSE)/1,0)</f>
        <v>14.744799999999998</v>
      </c>
      <c r="S311">
        <f>IFERROR(VLOOKUP($B311,Kraftvärmeprod!$B$1:$AH$479,MATCH(S$2,Kraftvärmeprod!$B$1:$AG$1,0),FALSE)/1,0)-IFERROR(VLOOKUP($B311,'Slutlig allokering'!$B$2:$AC$462,MATCH(S$3,'Slutlig allokering'!$B$2:$AJ$2,0),FALSE)/1,0)</f>
        <v>0</v>
      </c>
      <c r="T311">
        <f>IFERROR(VLOOKUP($B311,Kraftvärmeprod!$B$1:$AH$479,MATCH(T$2,Kraftvärmeprod!$B$1:$AG$1,0),FALSE)/1,0)-IFERROR(VLOOKUP($B311,'Slutlig allokering'!$B$2:$AC$462,MATCH(T$3,'Slutlig allokering'!$B$2:$AJ$2,0),FALSE)/1,0)</f>
        <v>0</v>
      </c>
      <c r="U311">
        <f>IFERROR(VLOOKUP($B311,Kraftvärmeprod!$B$1:$AH$479,MATCH(U$2,Kraftvärmeprod!$B$1:$AG$1,0),FALSE)/1,0)-IFERROR(VLOOKUP($B311,'Slutlig allokering'!$B$2:$AC$462,MATCH(U$3,'Slutlig allokering'!$B$2:$AJ$2,0),FALSE)/1,0)</f>
        <v>47.692699999999995</v>
      </c>
      <c r="V311">
        <f>IFERROR(VLOOKUP($B311,Kraftvärmeprod!$B$1:$AH$479,MATCH(V$2,Kraftvärmeprod!$B$1:$AG$1,0),FALSE)/1,0)-IFERROR(VLOOKUP($B311,'Slutlig allokering'!$B$2:$AC$462,MATCH(V$3,'Slutlig allokering'!$B$2:$AJ$2,0),FALSE)/1,0)</f>
        <v>0</v>
      </c>
      <c r="W311">
        <f>IFERROR(VLOOKUP($B311,Kraftvärmeprod!$B$1:$AH$479,MATCH(W$2,Kraftvärmeprod!$B$1:$AG$1,0),FALSE)/1,0)-IFERROR(VLOOKUP($B311,'Slutlig allokering'!$B$2:$AC$462,MATCH(W$3,'Slutlig allokering'!$B$2:$AJ$2,0),FALSE)/1,0)</f>
        <v>0.64896299999999996</v>
      </c>
      <c r="X311">
        <f>IFERROR(VLOOKUP($B311,Kraftvärmeprod!$B$1:$AH$479,MATCH(X$2,Kraftvärmeprod!$B$1:$AG$1,0),FALSE)/1,0)-IFERROR(VLOOKUP($B311,'Slutlig allokering'!$B$2:$AC$462,MATCH(X$3,'Slutlig allokering'!$B$2:$AJ$2,0),FALSE)/1,0)</f>
        <v>1.9712999999999998</v>
      </c>
      <c r="Y311">
        <f>IFERROR(VLOOKUP($B311,Kraftvärmeprod!$B$1:$AH$479,MATCH(Y$2,Kraftvärmeprod!$B$1:$AG$1,0),FALSE)/1,0)-IFERROR(VLOOKUP($B311,'Slutlig allokering'!$B$2:$AC$462,MATCH(Y$3,'Slutlig allokering'!$B$2:$AJ$2,0),FALSE)/1,0)</f>
        <v>0</v>
      </c>
      <c r="Z311">
        <f>IFERROR(VLOOKUP($B311,Kraftvärmeprod!$B$1:$AH$479,MATCH(Z$2,Kraftvärmeprod!$B$1:$AG$1,0),FALSE)/1,0)-IFERROR(VLOOKUP($B311,'Slutlig allokering'!$B$2:$AC$462,MATCH(Z$3,'Slutlig allokering'!$B$2:$AJ$2,0),FALSE)/1,0)</f>
        <v>0</v>
      </c>
      <c r="AA311">
        <f>IFERROR(VLOOKUP($B311,Kraftvärmeprod!$B$1:$AH$479,MATCH(AA$2,Kraftvärmeprod!$B$1:$AG$1,0),FALSE)/1,0)-IFERROR(VLOOKUP($B311,'Slutlig allokering'!$B$2:$AC$462,MATCH(AA$3,'Slutlig allokering'!$B$2:$AJ$2,0),FALSE)/1,0)</f>
        <v>0</v>
      </c>
      <c r="AB311">
        <f>IFERROR(VLOOKUP($B311,Kraftvärmeprod!$B$1:$AH$479,MATCH(AB$2,Kraftvärmeprod!$B$1:$AG$1,0),FALSE)/1,0)-IFERROR(VLOOKUP($B311,'Slutlig allokering'!$B$2:$AC$462,MATCH(AB$3,'Slutlig allokering'!$B$2:$AJ$2,0),FALSE)/1,0)</f>
        <v>0</v>
      </c>
      <c r="AE311">
        <f t="shared" si="8"/>
        <v>235.49871200000004</v>
      </c>
      <c r="AG311">
        <f>IFERROR(VLOOKUP(B311,'Slutlig allokering'!$B$2:$AJ$462,MATCH("Summa justerad allokerad tillförd energi (utan hjälpel och rökgaskondensering):",'Slutlig allokering'!$B$2:$AK$2,0),FALSE)/1,"")</f>
        <v>196.09928799999997</v>
      </c>
      <c r="AI311" s="55">
        <f>IFERROR(1-VLOOKUP(B311,'Slutlig allokering'!$B$2:$AJ$462,MATCH("Andel av bränsle i kvv som allokerats till värme, exklusive rökgaskondensering och hjälpel",'Slutlig allokering'!$B$2:$AK$2,0),FALSE),"")</f>
        <v>0.54564365914577917</v>
      </c>
      <c r="AK311" s="55">
        <f t="shared" si="9"/>
        <v>0.54564365914577928</v>
      </c>
    </row>
    <row r="312" spans="1:37" x14ac:dyDescent="0.25">
      <c r="A312" s="28" t="s">
        <v>403</v>
      </c>
      <c r="B312" s="28" t="s">
        <v>418</v>
      </c>
      <c r="C312" t="str">
        <f>IFERROR(VLOOKUP($B312,Kraftvärmeprod!$B$1:$AH$479,MATCH(C$3,Kraftvärmeprod!$B$1:$AG$1,0),FALSE)/1,"")</f>
        <v/>
      </c>
      <c r="D312" t="str">
        <f>IFERROR(VLOOKUP($B312,Kraftvärmeprod!$B$1:$AH$479,MATCH(D$3,Kraftvärmeprod!$B$1:$AG$1,0),FALSE)/1,"")</f>
        <v/>
      </c>
      <c r="E312">
        <f>IFERROR(VLOOKUP($B312,Kraftvärmeprod!$B$1:$AH$479,MATCH(E$2,Kraftvärmeprod!$B$1:$AG$1,0),FALSE)/1,0)-IFERROR(VLOOKUP($B312,'Slutlig allokering'!$B$2:$AC$462,MATCH(E$3,'Slutlig allokering'!$B$2:$AJ$2,0),FALSE)/1,0)</f>
        <v>0</v>
      </c>
      <c r="F312">
        <f>IFERROR(VLOOKUP($B312,Kraftvärmeprod!$B$1:$AH$479,MATCH(F$2,Kraftvärmeprod!$B$1:$AG$1,0),FALSE)/1,0)-IFERROR(VLOOKUP($B312,'Slutlig allokering'!$B$2:$AC$462,MATCH(F$3,'Slutlig allokering'!$B$2:$AJ$2,0),FALSE)/1,0)</f>
        <v>0</v>
      </c>
      <c r="G312">
        <f>IFERROR(VLOOKUP($B312,Kraftvärmeprod!$B$1:$AH$479,MATCH(G$2,Kraftvärmeprod!$B$1:$AG$1,0),FALSE)/1,0)-IFERROR(VLOOKUP($B312,'Slutlig allokering'!$B$2:$AC$462,MATCH(G$3,'Slutlig allokering'!$B$2:$AJ$2,0),FALSE)/1,0)</f>
        <v>0</v>
      </c>
      <c r="H312">
        <f>IFERROR(VLOOKUP($B312,Kraftvärmeprod!$B$1:$AH$479,MATCH(H$2,Kraftvärmeprod!$B$1:$AG$1,0),FALSE)/1,0)-IFERROR(VLOOKUP($B312,'Slutlig allokering'!$B$2:$AC$462,MATCH(H$3,'Slutlig allokering'!$B$2:$AJ$2,0),FALSE)/1,0)</f>
        <v>0</v>
      </c>
      <c r="I312">
        <f>IFERROR(VLOOKUP($B312,Kraftvärmeprod!$B$1:$AH$479,MATCH(I$2,Kraftvärmeprod!$B$1:$AG$1,0),FALSE)/1,0)-IFERROR(VLOOKUP($B312,'Slutlig allokering'!$B$2:$AC$462,MATCH(I$3,'Slutlig allokering'!$B$2:$AJ$2,0),FALSE)/1,0)</f>
        <v>0</v>
      </c>
      <c r="J312">
        <f>IFERROR(VLOOKUP($B312,Kraftvärmeprod!$B$1:$AH$479,MATCH(J$2,Kraftvärmeprod!$B$1:$AG$1,0),FALSE)/1,0)-IFERROR(VLOOKUP($B312,'Slutlig allokering'!$B$2:$AC$462,MATCH(J$3,'Slutlig allokering'!$B$2:$AJ$2,0),FALSE)/1,0)</f>
        <v>0</v>
      </c>
      <c r="K312">
        <f>IFERROR(VLOOKUP($B312,Kraftvärmeprod!$B$1:$AH$479,MATCH(K$2,Kraftvärmeprod!$B$1:$AG$1,0),FALSE)/1,0)-IFERROR(VLOOKUP($B312,'Slutlig allokering'!$B$2:$AC$462,MATCH(K$3,'Slutlig allokering'!$B$2:$AJ$2,0),FALSE)/1,0)</f>
        <v>0</v>
      </c>
      <c r="L312">
        <f>IFERROR(VLOOKUP($B312,Kraftvärmeprod!$B$1:$AH$479,MATCH(L$2,Kraftvärmeprod!$B$1:$AG$1,0),FALSE)/1,0)-IFERROR(VLOOKUP($B312,'Slutlig allokering'!$B$2:$AC$462,MATCH(L$3,'Slutlig allokering'!$B$2:$AJ$2,0),FALSE)/1,0)</f>
        <v>0</v>
      </c>
      <c r="M312" s="143">
        <f>IFERROR(VLOOKUP($B312,Miljö!$B$1:$S$477,MATCH(M$2,Miljö!$B$1:$X$1,0),FALSE)/1,0)-IFERROR(VLOOKUP($B312,'Slutlig allokering'!$B$2:$AC$462,MATCH(M$3,'Slutlig allokering'!$B$2:$AJ$2,0),FALSE)/1,0)</f>
        <v>0</v>
      </c>
      <c r="N312">
        <f>IFERROR(VLOOKUP($B312,Kraftvärmeprod!$B$1:$AH$479,MATCH(N$2,Kraftvärmeprod!$B$1:$AG$1,0),FALSE)/1,0)-IFERROR(VLOOKUP($B312,'Slutlig allokering'!$B$2:$AC$462,MATCH(N$3,'Slutlig allokering'!$B$2:$AJ$2,0),FALSE)/1,0)</f>
        <v>0</v>
      </c>
      <c r="O312">
        <f>IFERROR(VLOOKUP($B312,Kraftvärmeprod!$B$1:$AH$479,MATCH(O$2,Kraftvärmeprod!$B$1:$AG$1,0),FALSE)/1,0)-IFERROR(VLOOKUP($B312,'Slutlig allokering'!$B$2:$AC$462,MATCH(O$3,'Slutlig allokering'!$B$2:$AJ$2,0),FALSE)/1,0)</f>
        <v>0</v>
      </c>
      <c r="P312">
        <f>IFERROR(VLOOKUP($B312,Kraftvärmeprod!$B$1:$AH$479,MATCH(P$2,Kraftvärmeprod!$B$1:$AG$1,0),FALSE)/1,0)-IFERROR(VLOOKUP($B312,'Slutlig allokering'!$B$2:$AC$462,MATCH(P$3,'Slutlig allokering'!$B$2:$AJ$2,0),FALSE)/1,0)</f>
        <v>0</v>
      </c>
      <c r="Q312">
        <f>IFERROR(VLOOKUP($B312,Kraftvärmeprod!$B$1:$AH$479,MATCH(Q$2,Kraftvärmeprod!$B$1:$AG$1,0),FALSE)/1,0)-IFERROR(VLOOKUP($B312,'Slutlig allokering'!$B$2:$AC$462,MATCH(Q$3,'Slutlig allokering'!$B$2:$AJ$2,0),FALSE)/1,0)</f>
        <v>0</v>
      </c>
      <c r="R312">
        <f>IFERROR(VLOOKUP($B312,Kraftvärmeprod!$B$1:$AH$479,MATCH(R$2,Kraftvärmeprod!$B$1:$AG$1,0),FALSE)/1,0)-IFERROR(VLOOKUP($B312,'Slutlig allokering'!$B$2:$AC$462,MATCH(R$3,'Slutlig allokering'!$B$2:$AJ$2,0),FALSE)/1,0)</f>
        <v>0</v>
      </c>
      <c r="S312">
        <f>IFERROR(VLOOKUP($B312,Kraftvärmeprod!$B$1:$AH$479,MATCH(S$2,Kraftvärmeprod!$B$1:$AG$1,0),FALSE)/1,0)-IFERROR(VLOOKUP($B312,'Slutlig allokering'!$B$2:$AC$462,MATCH(S$3,'Slutlig allokering'!$B$2:$AJ$2,0),FALSE)/1,0)</f>
        <v>0</v>
      </c>
      <c r="T312">
        <f>IFERROR(VLOOKUP($B312,Kraftvärmeprod!$B$1:$AH$479,MATCH(T$2,Kraftvärmeprod!$B$1:$AG$1,0),FALSE)/1,0)-IFERROR(VLOOKUP($B312,'Slutlig allokering'!$B$2:$AC$462,MATCH(T$3,'Slutlig allokering'!$B$2:$AJ$2,0),FALSE)/1,0)</f>
        <v>0</v>
      </c>
      <c r="U312">
        <f>IFERROR(VLOOKUP($B312,Kraftvärmeprod!$B$1:$AH$479,MATCH(U$2,Kraftvärmeprod!$B$1:$AG$1,0),FALSE)/1,0)-IFERROR(VLOOKUP($B312,'Slutlig allokering'!$B$2:$AC$462,MATCH(U$3,'Slutlig allokering'!$B$2:$AJ$2,0),FALSE)/1,0)</f>
        <v>0</v>
      </c>
      <c r="V312">
        <f>IFERROR(VLOOKUP($B312,Kraftvärmeprod!$B$1:$AH$479,MATCH(V$2,Kraftvärmeprod!$B$1:$AG$1,0),FALSE)/1,0)-IFERROR(VLOOKUP($B312,'Slutlig allokering'!$B$2:$AC$462,MATCH(V$3,'Slutlig allokering'!$B$2:$AJ$2,0),FALSE)/1,0)</f>
        <v>0</v>
      </c>
      <c r="W312">
        <f>IFERROR(VLOOKUP($B312,Kraftvärmeprod!$B$1:$AH$479,MATCH(W$2,Kraftvärmeprod!$B$1:$AG$1,0),FALSE)/1,0)-IFERROR(VLOOKUP($B312,'Slutlig allokering'!$B$2:$AC$462,MATCH(W$3,'Slutlig allokering'!$B$2:$AJ$2,0),FALSE)/1,0)</f>
        <v>0</v>
      </c>
      <c r="X312">
        <f>IFERROR(VLOOKUP($B312,Kraftvärmeprod!$B$1:$AH$479,MATCH(X$2,Kraftvärmeprod!$B$1:$AG$1,0),FALSE)/1,0)-IFERROR(VLOOKUP($B312,'Slutlig allokering'!$B$2:$AC$462,MATCH(X$3,'Slutlig allokering'!$B$2:$AJ$2,0),FALSE)/1,0)</f>
        <v>0</v>
      </c>
      <c r="Y312">
        <f>IFERROR(VLOOKUP($B312,Kraftvärmeprod!$B$1:$AH$479,MATCH(Y$2,Kraftvärmeprod!$B$1:$AG$1,0),FALSE)/1,0)-IFERROR(VLOOKUP($B312,'Slutlig allokering'!$B$2:$AC$462,MATCH(Y$3,'Slutlig allokering'!$B$2:$AJ$2,0),FALSE)/1,0)</f>
        <v>0</v>
      </c>
      <c r="Z312">
        <f>IFERROR(VLOOKUP($B312,Kraftvärmeprod!$B$1:$AH$479,MATCH(Z$2,Kraftvärmeprod!$B$1:$AG$1,0),FALSE)/1,0)-IFERROR(VLOOKUP($B312,'Slutlig allokering'!$B$2:$AC$462,MATCH(Z$3,'Slutlig allokering'!$B$2:$AJ$2,0),FALSE)/1,0)</f>
        <v>0</v>
      </c>
      <c r="AA312">
        <f>IFERROR(VLOOKUP($B312,Kraftvärmeprod!$B$1:$AH$479,MATCH(AA$2,Kraftvärmeprod!$B$1:$AG$1,0),FALSE)/1,0)-IFERROR(VLOOKUP($B312,'Slutlig allokering'!$B$2:$AC$462,MATCH(AA$3,'Slutlig allokering'!$B$2:$AJ$2,0),FALSE)/1,0)</f>
        <v>0</v>
      </c>
      <c r="AB312">
        <f>IFERROR(VLOOKUP($B312,Kraftvärmeprod!$B$1:$AH$479,MATCH(AB$2,Kraftvärmeprod!$B$1:$AG$1,0),FALSE)/1,0)-IFERROR(VLOOKUP($B312,'Slutlig allokering'!$B$2:$AC$462,MATCH(AB$3,'Slutlig allokering'!$B$2:$AJ$2,0),FALSE)/1,0)</f>
        <v>0</v>
      </c>
      <c r="AE312">
        <f t="shared" si="8"/>
        <v>0</v>
      </c>
      <c r="AG312">
        <f>IFERROR(VLOOKUP(B312,'Slutlig allokering'!$B$2:$AJ$462,MATCH("Summa justerad allokerad tillförd energi (utan hjälpel och rökgaskondensering):",'Slutlig allokering'!$B$2:$AK$2,0),FALSE)/1,"")</f>
        <v>0</v>
      </c>
      <c r="AI312" s="55" t="str">
        <f>IFERROR(1-VLOOKUP(B312,'Slutlig allokering'!$B$2:$AJ$462,MATCH("Andel av bränsle i kvv som allokerats till värme, exklusive rökgaskondensering och hjälpel",'Slutlig allokering'!$B$2:$AK$2,0),FALSE),"")</f>
        <v/>
      </c>
      <c r="AK312" s="55" t="str">
        <f t="shared" si="9"/>
        <v/>
      </c>
    </row>
    <row r="313" spans="1:37" x14ac:dyDescent="0.25">
      <c r="A313" s="28" t="s">
        <v>403</v>
      </c>
      <c r="B313" s="28" t="s">
        <v>419</v>
      </c>
      <c r="C313" t="str">
        <f>IFERROR(VLOOKUP($B313,Kraftvärmeprod!$B$1:$AH$479,MATCH(C$3,Kraftvärmeprod!$B$1:$AG$1,0),FALSE)/1,"")</f>
        <v/>
      </c>
      <c r="D313" t="str">
        <f>IFERROR(VLOOKUP($B313,Kraftvärmeprod!$B$1:$AH$479,MATCH(D$3,Kraftvärmeprod!$B$1:$AG$1,0),FALSE)/1,"")</f>
        <v/>
      </c>
      <c r="E313">
        <f>IFERROR(VLOOKUP($B313,Kraftvärmeprod!$B$1:$AH$479,MATCH(E$2,Kraftvärmeprod!$B$1:$AG$1,0),FALSE)/1,0)-IFERROR(VLOOKUP($B313,'Slutlig allokering'!$B$2:$AC$462,MATCH(E$3,'Slutlig allokering'!$B$2:$AJ$2,0),FALSE)/1,0)</f>
        <v>0</v>
      </c>
      <c r="F313">
        <f>IFERROR(VLOOKUP($B313,Kraftvärmeprod!$B$1:$AH$479,MATCH(F$2,Kraftvärmeprod!$B$1:$AG$1,0),FALSE)/1,0)-IFERROR(VLOOKUP($B313,'Slutlig allokering'!$B$2:$AC$462,MATCH(F$3,'Slutlig allokering'!$B$2:$AJ$2,0),FALSE)/1,0)</f>
        <v>0</v>
      </c>
      <c r="G313">
        <f>IFERROR(VLOOKUP($B313,Kraftvärmeprod!$B$1:$AH$479,MATCH(G$2,Kraftvärmeprod!$B$1:$AG$1,0),FALSE)/1,0)-IFERROR(VLOOKUP($B313,'Slutlig allokering'!$B$2:$AC$462,MATCH(G$3,'Slutlig allokering'!$B$2:$AJ$2,0),FALSE)/1,0)</f>
        <v>0</v>
      </c>
      <c r="H313">
        <f>IFERROR(VLOOKUP($B313,Kraftvärmeprod!$B$1:$AH$479,MATCH(H$2,Kraftvärmeprod!$B$1:$AG$1,0),FALSE)/1,0)-IFERROR(VLOOKUP($B313,'Slutlig allokering'!$B$2:$AC$462,MATCH(H$3,'Slutlig allokering'!$B$2:$AJ$2,0),FALSE)/1,0)</f>
        <v>0</v>
      </c>
      <c r="I313">
        <f>IFERROR(VLOOKUP($B313,Kraftvärmeprod!$B$1:$AH$479,MATCH(I$2,Kraftvärmeprod!$B$1:$AG$1,0),FALSE)/1,0)-IFERROR(VLOOKUP($B313,'Slutlig allokering'!$B$2:$AC$462,MATCH(I$3,'Slutlig allokering'!$B$2:$AJ$2,0),FALSE)/1,0)</f>
        <v>0</v>
      </c>
      <c r="J313">
        <f>IFERROR(VLOOKUP($B313,Kraftvärmeprod!$B$1:$AH$479,MATCH(J$2,Kraftvärmeprod!$B$1:$AG$1,0),FALSE)/1,0)-IFERROR(VLOOKUP($B313,'Slutlig allokering'!$B$2:$AC$462,MATCH(J$3,'Slutlig allokering'!$B$2:$AJ$2,0),FALSE)/1,0)</f>
        <v>0</v>
      </c>
      <c r="K313">
        <f>IFERROR(VLOOKUP($B313,Kraftvärmeprod!$B$1:$AH$479,MATCH(K$2,Kraftvärmeprod!$B$1:$AG$1,0),FALSE)/1,0)-IFERROR(VLOOKUP($B313,'Slutlig allokering'!$B$2:$AC$462,MATCH(K$3,'Slutlig allokering'!$B$2:$AJ$2,0),FALSE)/1,0)</f>
        <v>0</v>
      </c>
      <c r="L313">
        <f>IFERROR(VLOOKUP($B313,Kraftvärmeprod!$B$1:$AH$479,MATCH(L$2,Kraftvärmeprod!$B$1:$AG$1,0),FALSE)/1,0)-IFERROR(VLOOKUP($B313,'Slutlig allokering'!$B$2:$AC$462,MATCH(L$3,'Slutlig allokering'!$B$2:$AJ$2,0),FALSE)/1,0)</f>
        <v>0</v>
      </c>
      <c r="M313" s="143">
        <f>IFERROR(VLOOKUP($B313,Miljö!$B$1:$S$477,MATCH(M$2,Miljö!$B$1:$X$1,0),FALSE)/1,0)-IFERROR(VLOOKUP($B313,'Slutlig allokering'!$B$2:$AC$462,MATCH(M$3,'Slutlig allokering'!$B$2:$AJ$2,0),FALSE)/1,0)</f>
        <v>0</v>
      </c>
      <c r="N313">
        <f>IFERROR(VLOOKUP($B313,Kraftvärmeprod!$B$1:$AH$479,MATCH(N$2,Kraftvärmeprod!$B$1:$AG$1,0),FALSE)/1,0)-IFERROR(VLOOKUP($B313,'Slutlig allokering'!$B$2:$AC$462,MATCH(N$3,'Slutlig allokering'!$B$2:$AJ$2,0),FALSE)/1,0)</f>
        <v>0</v>
      </c>
      <c r="O313">
        <f>IFERROR(VLOOKUP($B313,Kraftvärmeprod!$B$1:$AH$479,MATCH(O$2,Kraftvärmeprod!$B$1:$AG$1,0),FALSE)/1,0)-IFERROR(VLOOKUP($B313,'Slutlig allokering'!$B$2:$AC$462,MATCH(O$3,'Slutlig allokering'!$B$2:$AJ$2,0),FALSE)/1,0)</f>
        <v>0</v>
      </c>
      <c r="P313">
        <f>IFERROR(VLOOKUP($B313,Kraftvärmeprod!$B$1:$AH$479,MATCH(P$2,Kraftvärmeprod!$B$1:$AG$1,0),FALSE)/1,0)-IFERROR(VLOOKUP($B313,'Slutlig allokering'!$B$2:$AC$462,MATCH(P$3,'Slutlig allokering'!$B$2:$AJ$2,0),FALSE)/1,0)</f>
        <v>0</v>
      </c>
      <c r="Q313">
        <f>IFERROR(VLOOKUP($B313,Kraftvärmeprod!$B$1:$AH$479,MATCH(Q$2,Kraftvärmeprod!$B$1:$AG$1,0),FALSE)/1,0)-IFERROR(VLOOKUP($B313,'Slutlig allokering'!$B$2:$AC$462,MATCH(Q$3,'Slutlig allokering'!$B$2:$AJ$2,0),FALSE)/1,0)</f>
        <v>0</v>
      </c>
      <c r="R313">
        <f>IFERROR(VLOOKUP($B313,Kraftvärmeprod!$B$1:$AH$479,MATCH(R$2,Kraftvärmeprod!$B$1:$AG$1,0),FALSE)/1,0)-IFERROR(VLOOKUP($B313,'Slutlig allokering'!$B$2:$AC$462,MATCH(R$3,'Slutlig allokering'!$B$2:$AJ$2,0),FALSE)/1,0)</f>
        <v>0</v>
      </c>
      <c r="S313">
        <f>IFERROR(VLOOKUP($B313,Kraftvärmeprod!$B$1:$AH$479,MATCH(S$2,Kraftvärmeprod!$B$1:$AG$1,0),FALSE)/1,0)-IFERROR(VLOOKUP($B313,'Slutlig allokering'!$B$2:$AC$462,MATCH(S$3,'Slutlig allokering'!$B$2:$AJ$2,0),FALSE)/1,0)</f>
        <v>0</v>
      </c>
      <c r="T313">
        <f>IFERROR(VLOOKUP($B313,Kraftvärmeprod!$B$1:$AH$479,MATCH(T$2,Kraftvärmeprod!$B$1:$AG$1,0),FALSE)/1,0)-IFERROR(VLOOKUP($B313,'Slutlig allokering'!$B$2:$AC$462,MATCH(T$3,'Slutlig allokering'!$B$2:$AJ$2,0),FALSE)/1,0)</f>
        <v>0</v>
      </c>
      <c r="U313">
        <f>IFERROR(VLOOKUP($B313,Kraftvärmeprod!$B$1:$AH$479,MATCH(U$2,Kraftvärmeprod!$B$1:$AG$1,0),FALSE)/1,0)-IFERROR(VLOOKUP($B313,'Slutlig allokering'!$B$2:$AC$462,MATCH(U$3,'Slutlig allokering'!$B$2:$AJ$2,0),FALSE)/1,0)</f>
        <v>0</v>
      </c>
      <c r="V313">
        <f>IFERROR(VLOOKUP($B313,Kraftvärmeprod!$B$1:$AH$479,MATCH(V$2,Kraftvärmeprod!$B$1:$AG$1,0),FALSE)/1,0)-IFERROR(VLOOKUP($B313,'Slutlig allokering'!$B$2:$AC$462,MATCH(V$3,'Slutlig allokering'!$B$2:$AJ$2,0),FALSE)/1,0)</f>
        <v>0</v>
      </c>
      <c r="W313">
        <f>IFERROR(VLOOKUP($B313,Kraftvärmeprod!$B$1:$AH$479,MATCH(W$2,Kraftvärmeprod!$B$1:$AG$1,0),FALSE)/1,0)-IFERROR(VLOOKUP($B313,'Slutlig allokering'!$B$2:$AC$462,MATCH(W$3,'Slutlig allokering'!$B$2:$AJ$2,0),FALSE)/1,0)</f>
        <v>0</v>
      </c>
      <c r="X313">
        <f>IFERROR(VLOOKUP($B313,Kraftvärmeprod!$B$1:$AH$479,MATCH(X$2,Kraftvärmeprod!$B$1:$AG$1,0),FALSE)/1,0)-IFERROR(VLOOKUP($B313,'Slutlig allokering'!$B$2:$AC$462,MATCH(X$3,'Slutlig allokering'!$B$2:$AJ$2,0),FALSE)/1,0)</f>
        <v>0</v>
      </c>
      <c r="Y313">
        <f>IFERROR(VLOOKUP($B313,Kraftvärmeprod!$B$1:$AH$479,MATCH(Y$2,Kraftvärmeprod!$B$1:$AG$1,0),FALSE)/1,0)-IFERROR(VLOOKUP($B313,'Slutlig allokering'!$B$2:$AC$462,MATCH(Y$3,'Slutlig allokering'!$B$2:$AJ$2,0),FALSE)/1,0)</f>
        <v>0</v>
      </c>
      <c r="Z313">
        <f>IFERROR(VLOOKUP($B313,Kraftvärmeprod!$B$1:$AH$479,MATCH(Z$2,Kraftvärmeprod!$B$1:$AG$1,0),FALSE)/1,0)-IFERROR(VLOOKUP($B313,'Slutlig allokering'!$B$2:$AC$462,MATCH(Z$3,'Slutlig allokering'!$B$2:$AJ$2,0),FALSE)/1,0)</f>
        <v>0</v>
      </c>
      <c r="AA313">
        <f>IFERROR(VLOOKUP($B313,Kraftvärmeprod!$B$1:$AH$479,MATCH(AA$2,Kraftvärmeprod!$B$1:$AG$1,0),FALSE)/1,0)-IFERROR(VLOOKUP($B313,'Slutlig allokering'!$B$2:$AC$462,MATCH(AA$3,'Slutlig allokering'!$B$2:$AJ$2,0),FALSE)/1,0)</f>
        <v>0</v>
      </c>
      <c r="AB313">
        <f>IFERROR(VLOOKUP($B313,Kraftvärmeprod!$B$1:$AH$479,MATCH(AB$2,Kraftvärmeprod!$B$1:$AG$1,0),FALSE)/1,0)-IFERROR(VLOOKUP($B313,'Slutlig allokering'!$B$2:$AC$462,MATCH(AB$3,'Slutlig allokering'!$B$2:$AJ$2,0),FALSE)/1,0)</f>
        <v>0</v>
      </c>
      <c r="AE313">
        <f t="shared" si="8"/>
        <v>0</v>
      </c>
      <c r="AG313">
        <f>IFERROR(VLOOKUP(B313,'Slutlig allokering'!$B$2:$AJ$462,MATCH("Summa justerad allokerad tillförd energi (utan hjälpel och rökgaskondensering):",'Slutlig allokering'!$B$2:$AK$2,0),FALSE)/1,"")</f>
        <v>0</v>
      </c>
      <c r="AI313" s="55" t="str">
        <f>IFERROR(1-VLOOKUP(B313,'Slutlig allokering'!$B$2:$AJ$462,MATCH("Andel av bränsle i kvv som allokerats till värme, exklusive rökgaskondensering och hjälpel",'Slutlig allokering'!$B$2:$AK$2,0),FALSE),"")</f>
        <v/>
      </c>
      <c r="AK313" s="55" t="str">
        <f t="shared" si="9"/>
        <v/>
      </c>
    </row>
    <row r="314" spans="1:37" x14ac:dyDescent="0.25">
      <c r="A314" s="28" t="s">
        <v>403</v>
      </c>
      <c r="B314" s="28" t="s">
        <v>420</v>
      </c>
      <c r="C314" t="str">
        <f>IFERROR(VLOOKUP($B314,Kraftvärmeprod!$B$1:$AH$479,MATCH(C$3,Kraftvärmeprod!$B$1:$AG$1,0),FALSE)/1,"")</f>
        <v/>
      </c>
      <c r="D314" t="str">
        <f>IFERROR(VLOOKUP($B314,Kraftvärmeprod!$B$1:$AH$479,MATCH(D$3,Kraftvärmeprod!$B$1:$AG$1,0),FALSE)/1,"")</f>
        <v/>
      </c>
      <c r="E314">
        <f>IFERROR(VLOOKUP($B314,Kraftvärmeprod!$B$1:$AH$479,MATCH(E$2,Kraftvärmeprod!$B$1:$AG$1,0),FALSE)/1,0)-IFERROR(VLOOKUP($B314,'Slutlig allokering'!$B$2:$AC$462,MATCH(E$3,'Slutlig allokering'!$B$2:$AJ$2,0),FALSE)/1,0)</f>
        <v>0</v>
      </c>
      <c r="F314">
        <f>IFERROR(VLOOKUP($B314,Kraftvärmeprod!$B$1:$AH$479,MATCH(F$2,Kraftvärmeprod!$B$1:$AG$1,0),FALSE)/1,0)-IFERROR(VLOOKUP($B314,'Slutlig allokering'!$B$2:$AC$462,MATCH(F$3,'Slutlig allokering'!$B$2:$AJ$2,0),FALSE)/1,0)</f>
        <v>0</v>
      </c>
      <c r="G314">
        <f>IFERROR(VLOOKUP($B314,Kraftvärmeprod!$B$1:$AH$479,MATCH(G$2,Kraftvärmeprod!$B$1:$AG$1,0),FALSE)/1,0)-IFERROR(VLOOKUP($B314,'Slutlig allokering'!$B$2:$AC$462,MATCH(G$3,'Slutlig allokering'!$B$2:$AJ$2,0),FALSE)/1,0)</f>
        <v>0</v>
      </c>
      <c r="H314">
        <f>IFERROR(VLOOKUP($B314,Kraftvärmeprod!$B$1:$AH$479,MATCH(H$2,Kraftvärmeprod!$B$1:$AG$1,0),FALSE)/1,0)-IFERROR(VLOOKUP($B314,'Slutlig allokering'!$B$2:$AC$462,MATCH(H$3,'Slutlig allokering'!$B$2:$AJ$2,0),FALSE)/1,0)</f>
        <v>0</v>
      </c>
      <c r="I314">
        <f>IFERROR(VLOOKUP($B314,Kraftvärmeprod!$B$1:$AH$479,MATCH(I$2,Kraftvärmeprod!$B$1:$AG$1,0),FALSE)/1,0)-IFERROR(VLOOKUP($B314,'Slutlig allokering'!$B$2:$AC$462,MATCH(I$3,'Slutlig allokering'!$B$2:$AJ$2,0),FALSE)/1,0)</f>
        <v>0</v>
      </c>
      <c r="J314">
        <f>IFERROR(VLOOKUP($B314,Kraftvärmeprod!$B$1:$AH$479,MATCH(J$2,Kraftvärmeprod!$B$1:$AG$1,0),FALSE)/1,0)-IFERROR(VLOOKUP($B314,'Slutlig allokering'!$B$2:$AC$462,MATCH(J$3,'Slutlig allokering'!$B$2:$AJ$2,0),FALSE)/1,0)</f>
        <v>0</v>
      </c>
      <c r="K314">
        <f>IFERROR(VLOOKUP($B314,Kraftvärmeprod!$B$1:$AH$479,MATCH(K$2,Kraftvärmeprod!$B$1:$AG$1,0),FALSE)/1,0)-IFERROR(VLOOKUP($B314,'Slutlig allokering'!$B$2:$AC$462,MATCH(K$3,'Slutlig allokering'!$B$2:$AJ$2,0),FALSE)/1,0)</f>
        <v>0</v>
      </c>
      <c r="L314">
        <f>IFERROR(VLOOKUP($B314,Kraftvärmeprod!$B$1:$AH$479,MATCH(L$2,Kraftvärmeprod!$B$1:$AG$1,0),FALSE)/1,0)-IFERROR(VLOOKUP($B314,'Slutlig allokering'!$B$2:$AC$462,MATCH(L$3,'Slutlig allokering'!$B$2:$AJ$2,0),FALSE)/1,0)</f>
        <v>0</v>
      </c>
      <c r="M314" s="143">
        <f>IFERROR(VLOOKUP($B314,Miljö!$B$1:$S$477,MATCH(M$2,Miljö!$B$1:$X$1,0),FALSE)/1,0)-IFERROR(VLOOKUP($B314,'Slutlig allokering'!$B$2:$AC$462,MATCH(M$3,'Slutlig allokering'!$B$2:$AJ$2,0),FALSE)/1,0)</f>
        <v>0</v>
      </c>
      <c r="N314">
        <f>IFERROR(VLOOKUP($B314,Kraftvärmeprod!$B$1:$AH$479,MATCH(N$2,Kraftvärmeprod!$B$1:$AG$1,0),FALSE)/1,0)-IFERROR(VLOOKUP($B314,'Slutlig allokering'!$B$2:$AC$462,MATCH(N$3,'Slutlig allokering'!$B$2:$AJ$2,0),FALSE)/1,0)</f>
        <v>0</v>
      </c>
      <c r="O314">
        <f>IFERROR(VLOOKUP($B314,Kraftvärmeprod!$B$1:$AH$479,MATCH(O$2,Kraftvärmeprod!$B$1:$AG$1,0),FALSE)/1,0)-IFERROR(VLOOKUP($B314,'Slutlig allokering'!$B$2:$AC$462,MATCH(O$3,'Slutlig allokering'!$B$2:$AJ$2,0),FALSE)/1,0)</f>
        <v>0</v>
      </c>
      <c r="P314">
        <f>IFERROR(VLOOKUP($B314,Kraftvärmeprod!$B$1:$AH$479,MATCH(P$2,Kraftvärmeprod!$B$1:$AG$1,0),FALSE)/1,0)-IFERROR(VLOOKUP($B314,'Slutlig allokering'!$B$2:$AC$462,MATCH(P$3,'Slutlig allokering'!$B$2:$AJ$2,0),FALSE)/1,0)</f>
        <v>0</v>
      </c>
      <c r="Q314">
        <f>IFERROR(VLOOKUP($B314,Kraftvärmeprod!$B$1:$AH$479,MATCH(Q$2,Kraftvärmeprod!$B$1:$AG$1,0),FALSE)/1,0)-IFERROR(VLOOKUP($B314,'Slutlig allokering'!$B$2:$AC$462,MATCH(Q$3,'Slutlig allokering'!$B$2:$AJ$2,0),FALSE)/1,0)</f>
        <v>0</v>
      </c>
      <c r="R314">
        <f>IFERROR(VLOOKUP($B314,Kraftvärmeprod!$B$1:$AH$479,MATCH(R$2,Kraftvärmeprod!$B$1:$AG$1,0),FALSE)/1,0)-IFERROR(VLOOKUP($B314,'Slutlig allokering'!$B$2:$AC$462,MATCH(R$3,'Slutlig allokering'!$B$2:$AJ$2,0),FALSE)/1,0)</f>
        <v>0</v>
      </c>
      <c r="S314">
        <f>IFERROR(VLOOKUP($B314,Kraftvärmeprod!$B$1:$AH$479,MATCH(S$2,Kraftvärmeprod!$B$1:$AG$1,0),FALSE)/1,0)-IFERROR(VLOOKUP($B314,'Slutlig allokering'!$B$2:$AC$462,MATCH(S$3,'Slutlig allokering'!$B$2:$AJ$2,0),FALSE)/1,0)</f>
        <v>0</v>
      </c>
      <c r="T314">
        <f>IFERROR(VLOOKUP($B314,Kraftvärmeprod!$B$1:$AH$479,MATCH(T$2,Kraftvärmeprod!$B$1:$AG$1,0),FALSE)/1,0)-IFERROR(VLOOKUP($B314,'Slutlig allokering'!$B$2:$AC$462,MATCH(T$3,'Slutlig allokering'!$B$2:$AJ$2,0),FALSE)/1,0)</f>
        <v>0</v>
      </c>
      <c r="U314">
        <f>IFERROR(VLOOKUP($B314,Kraftvärmeprod!$B$1:$AH$479,MATCH(U$2,Kraftvärmeprod!$B$1:$AG$1,0),FALSE)/1,0)-IFERROR(VLOOKUP($B314,'Slutlig allokering'!$B$2:$AC$462,MATCH(U$3,'Slutlig allokering'!$B$2:$AJ$2,0),FALSE)/1,0)</f>
        <v>0</v>
      </c>
      <c r="V314">
        <f>IFERROR(VLOOKUP($B314,Kraftvärmeprod!$B$1:$AH$479,MATCH(V$2,Kraftvärmeprod!$B$1:$AG$1,0),FALSE)/1,0)-IFERROR(VLOOKUP($B314,'Slutlig allokering'!$B$2:$AC$462,MATCH(V$3,'Slutlig allokering'!$B$2:$AJ$2,0),FALSE)/1,0)</f>
        <v>0</v>
      </c>
      <c r="W314">
        <f>IFERROR(VLOOKUP($B314,Kraftvärmeprod!$B$1:$AH$479,MATCH(W$2,Kraftvärmeprod!$B$1:$AG$1,0),FALSE)/1,0)-IFERROR(VLOOKUP($B314,'Slutlig allokering'!$B$2:$AC$462,MATCH(W$3,'Slutlig allokering'!$B$2:$AJ$2,0),FALSE)/1,0)</f>
        <v>0</v>
      </c>
      <c r="X314">
        <f>IFERROR(VLOOKUP($B314,Kraftvärmeprod!$B$1:$AH$479,MATCH(X$2,Kraftvärmeprod!$B$1:$AG$1,0),FALSE)/1,0)-IFERROR(VLOOKUP($B314,'Slutlig allokering'!$B$2:$AC$462,MATCH(X$3,'Slutlig allokering'!$B$2:$AJ$2,0),FALSE)/1,0)</f>
        <v>0</v>
      </c>
      <c r="Y314">
        <f>IFERROR(VLOOKUP($B314,Kraftvärmeprod!$B$1:$AH$479,MATCH(Y$2,Kraftvärmeprod!$B$1:$AG$1,0),FALSE)/1,0)-IFERROR(VLOOKUP($B314,'Slutlig allokering'!$B$2:$AC$462,MATCH(Y$3,'Slutlig allokering'!$B$2:$AJ$2,0),FALSE)/1,0)</f>
        <v>0</v>
      </c>
      <c r="Z314">
        <f>IFERROR(VLOOKUP($B314,Kraftvärmeprod!$B$1:$AH$479,MATCH(Z$2,Kraftvärmeprod!$B$1:$AG$1,0),FALSE)/1,0)-IFERROR(VLOOKUP($B314,'Slutlig allokering'!$B$2:$AC$462,MATCH(Z$3,'Slutlig allokering'!$B$2:$AJ$2,0),FALSE)/1,0)</f>
        <v>0</v>
      </c>
      <c r="AA314">
        <f>IFERROR(VLOOKUP($B314,Kraftvärmeprod!$B$1:$AH$479,MATCH(AA$2,Kraftvärmeprod!$B$1:$AG$1,0),FALSE)/1,0)-IFERROR(VLOOKUP($B314,'Slutlig allokering'!$B$2:$AC$462,MATCH(AA$3,'Slutlig allokering'!$B$2:$AJ$2,0),FALSE)/1,0)</f>
        <v>0</v>
      </c>
      <c r="AB314">
        <f>IFERROR(VLOOKUP($B314,Kraftvärmeprod!$B$1:$AH$479,MATCH(AB$2,Kraftvärmeprod!$B$1:$AG$1,0),FALSE)/1,0)-IFERROR(VLOOKUP($B314,'Slutlig allokering'!$B$2:$AC$462,MATCH(AB$3,'Slutlig allokering'!$B$2:$AJ$2,0),FALSE)/1,0)</f>
        <v>0</v>
      </c>
      <c r="AE314">
        <f t="shared" si="8"/>
        <v>0</v>
      </c>
      <c r="AG314">
        <f>IFERROR(VLOOKUP(B314,'Slutlig allokering'!$B$2:$AJ$462,MATCH("Summa justerad allokerad tillförd energi (utan hjälpel och rökgaskondensering):",'Slutlig allokering'!$B$2:$AK$2,0),FALSE)/1,"")</f>
        <v>0</v>
      </c>
      <c r="AI314" s="55" t="str">
        <f>IFERROR(1-VLOOKUP(B314,'Slutlig allokering'!$B$2:$AJ$462,MATCH("Andel av bränsle i kvv som allokerats till värme, exklusive rökgaskondensering och hjälpel",'Slutlig allokering'!$B$2:$AK$2,0),FALSE),"")</f>
        <v/>
      </c>
      <c r="AK314" s="55" t="str">
        <f t="shared" si="9"/>
        <v/>
      </c>
    </row>
    <row r="315" spans="1:37" x14ac:dyDescent="0.25">
      <c r="A315" s="28" t="s">
        <v>403</v>
      </c>
      <c r="B315" s="28" t="s">
        <v>421</v>
      </c>
      <c r="C315" t="str">
        <f>IFERROR(VLOOKUP($B315,Kraftvärmeprod!$B$1:$AH$479,MATCH(C$3,Kraftvärmeprod!$B$1:$AG$1,0),FALSE)/1,"")</f>
        <v/>
      </c>
      <c r="D315" t="str">
        <f>IFERROR(VLOOKUP($B315,Kraftvärmeprod!$B$1:$AH$479,MATCH(D$3,Kraftvärmeprod!$B$1:$AG$1,0),FALSE)/1,"")</f>
        <v/>
      </c>
      <c r="E315">
        <f>IFERROR(VLOOKUP($B315,Kraftvärmeprod!$B$1:$AH$479,MATCH(E$2,Kraftvärmeprod!$B$1:$AG$1,0),FALSE)/1,0)-IFERROR(VLOOKUP($B315,'Slutlig allokering'!$B$2:$AC$462,MATCH(E$3,'Slutlig allokering'!$B$2:$AJ$2,0),FALSE)/1,0)</f>
        <v>0</v>
      </c>
      <c r="F315">
        <f>IFERROR(VLOOKUP($B315,Kraftvärmeprod!$B$1:$AH$479,MATCH(F$2,Kraftvärmeprod!$B$1:$AG$1,0),FALSE)/1,0)-IFERROR(VLOOKUP($B315,'Slutlig allokering'!$B$2:$AC$462,MATCH(F$3,'Slutlig allokering'!$B$2:$AJ$2,0),FALSE)/1,0)</f>
        <v>0</v>
      </c>
      <c r="G315">
        <f>IFERROR(VLOOKUP($B315,Kraftvärmeprod!$B$1:$AH$479,MATCH(G$2,Kraftvärmeprod!$B$1:$AG$1,0),FALSE)/1,0)-IFERROR(VLOOKUP($B315,'Slutlig allokering'!$B$2:$AC$462,MATCH(G$3,'Slutlig allokering'!$B$2:$AJ$2,0),FALSE)/1,0)</f>
        <v>0</v>
      </c>
      <c r="H315">
        <f>IFERROR(VLOOKUP($B315,Kraftvärmeprod!$B$1:$AH$479,MATCH(H$2,Kraftvärmeprod!$B$1:$AG$1,0),FALSE)/1,0)-IFERROR(VLOOKUP($B315,'Slutlig allokering'!$B$2:$AC$462,MATCH(H$3,'Slutlig allokering'!$B$2:$AJ$2,0),FALSE)/1,0)</f>
        <v>0</v>
      </c>
      <c r="I315">
        <f>IFERROR(VLOOKUP($B315,Kraftvärmeprod!$B$1:$AH$479,MATCH(I$2,Kraftvärmeprod!$B$1:$AG$1,0),FALSE)/1,0)-IFERROR(VLOOKUP($B315,'Slutlig allokering'!$B$2:$AC$462,MATCH(I$3,'Slutlig allokering'!$B$2:$AJ$2,0),FALSE)/1,0)</f>
        <v>0</v>
      </c>
      <c r="J315">
        <f>IFERROR(VLOOKUP($B315,Kraftvärmeprod!$B$1:$AH$479,MATCH(J$2,Kraftvärmeprod!$B$1:$AG$1,0),FALSE)/1,0)-IFERROR(VLOOKUP($B315,'Slutlig allokering'!$B$2:$AC$462,MATCH(J$3,'Slutlig allokering'!$B$2:$AJ$2,0),FALSE)/1,0)</f>
        <v>0</v>
      </c>
      <c r="K315">
        <f>IFERROR(VLOOKUP($B315,Kraftvärmeprod!$B$1:$AH$479,MATCH(K$2,Kraftvärmeprod!$B$1:$AG$1,0),FALSE)/1,0)-IFERROR(VLOOKUP($B315,'Slutlig allokering'!$B$2:$AC$462,MATCH(K$3,'Slutlig allokering'!$B$2:$AJ$2,0),FALSE)/1,0)</f>
        <v>0</v>
      </c>
      <c r="L315">
        <f>IFERROR(VLOOKUP($B315,Kraftvärmeprod!$B$1:$AH$479,MATCH(L$2,Kraftvärmeprod!$B$1:$AG$1,0),FALSE)/1,0)-IFERROR(VLOOKUP($B315,'Slutlig allokering'!$B$2:$AC$462,MATCH(L$3,'Slutlig allokering'!$B$2:$AJ$2,0),FALSE)/1,0)</f>
        <v>0</v>
      </c>
      <c r="M315" s="143">
        <f>IFERROR(VLOOKUP($B315,Miljö!$B$1:$S$477,MATCH(M$2,Miljö!$B$1:$X$1,0),FALSE)/1,0)-IFERROR(VLOOKUP($B315,'Slutlig allokering'!$B$2:$AC$462,MATCH(M$3,'Slutlig allokering'!$B$2:$AJ$2,0),FALSE)/1,0)</f>
        <v>0</v>
      </c>
      <c r="N315">
        <f>IFERROR(VLOOKUP($B315,Kraftvärmeprod!$B$1:$AH$479,MATCH(N$2,Kraftvärmeprod!$B$1:$AG$1,0),FALSE)/1,0)-IFERROR(VLOOKUP($B315,'Slutlig allokering'!$B$2:$AC$462,MATCH(N$3,'Slutlig allokering'!$B$2:$AJ$2,0),FALSE)/1,0)</f>
        <v>0</v>
      </c>
      <c r="O315">
        <f>IFERROR(VLOOKUP($B315,Kraftvärmeprod!$B$1:$AH$479,MATCH(O$2,Kraftvärmeprod!$B$1:$AG$1,0),FALSE)/1,0)-IFERROR(VLOOKUP($B315,'Slutlig allokering'!$B$2:$AC$462,MATCH(O$3,'Slutlig allokering'!$B$2:$AJ$2,0),FALSE)/1,0)</f>
        <v>0</v>
      </c>
      <c r="P315">
        <f>IFERROR(VLOOKUP($B315,Kraftvärmeprod!$B$1:$AH$479,MATCH(P$2,Kraftvärmeprod!$B$1:$AG$1,0),FALSE)/1,0)-IFERROR(VLOOKUP($B315,'Slutlig allokering'!$B$2:$AC$462,MATCH(P$3,'Slutlig allokering'!$B$2:$AJ$2,0),FALSE)/1,0)</f>
        <v>0</v>
      </c>
      <c r="Q315">
        <f>IFERROR(VLOOKUP($B315,Kraftvärmeprod!$B$1:$AH$479,MATCH(Q$2,Kraftvärmeprod!$B$1:$AG$1,0),FALSE)/1,0)-IFERROR(VLOOKUP($B315,'Slutlig allokering'!$B$2:$AC$462,MATCH(Q$3,'Slutlig allokering'!$B$2:$AJ$2,0),FALSE)/1,0)</f>
        <v>0</v>
      </c>
      <c r="R315">
        <f>IFERROR(VLOOKUP($B315,Kraftvärmeprod!$B$1:$AH$479,MATCH(R$2,Kraftvärmeprod!$B$1:$AG$1,0),FALSE)/1,0)-IFERROR(VLOOKUP($B315,'Slutlig allokering'!$B$2:$AC$462,MATCH(R$3,'Slutlig allokering'!$B$2:$AJ$2,0),FALSE)/1,0)</f>
        <v>0</v>
      </c>
      <c r="S315">
        <f>IFERROR(VLOOKUP($B315,Kraftvärmeprod!$B$1:$AH$479,MATCH(S$2,Kraftvärmeprod!$B$1:$AG$1,0),FALSE)/1,0)-IFERROR(VLOOKUP($B315,'Slutlig allokering'!$B$2:$AC$462,MATCH(S$3,'Slutlig allokering'!$B$2:$AJ$2,0),FALSE)/1,0)</f>
        <v>0</v>
      </c>
      <c r="T315">
        <f>IFERROR(VLOOKUP($B315,Kraftvärmeprod!$B$1:$AH$479,MATCH(T$2,Kraftvärmeprod!$B$1:$AG$1,0),FALSE)/1,0)-IFERROR(VLOOKUP($B315,'Slutlig allokering'!$B$2:$AC$462,MATCH(T$3,'Slutlig allokering'!$B$2:$AJ$2,0),FALSE)/1,0)</f>
        <v>0</v>
      </c>
      <c r="U315">
        <f>IFERROR(VLOOKUP($B315,Kraftvärmeprod!$B$1:$AH$479,MATCH(U$2,Kraftvärmeprod!$B$1:$AG$1,0),FALSE)/1,0)-IFERROR(VLOOKUP($B315,'Slutlig allokering'!$B$2:$AC$462,MATCH(U$3,'Slutlig allokering'!$B$2:$AJ$2,0),FALSE)/1,0)</f>
        <v>0</v>
      </c>
      <c r="V315">
        <f>IFERROR(VLOOKUP($B315,Kraftvärmeprod!$B$1:$AH$479,MATCH(V$2,Kraftvärmeprod!$B$1:$AG$1,0),FALSE)/1,0)-IFERROR(VLOOKUP($B315,'Slutlig allokering'!$B$2:$AC$462,MATCH(V$3,'Slutlig allokering'!$B$2:$AJ$2,0),FALSE)/1,0)</f>
        <v>0</v>
      </c>
      <c r="W315">
        <f>IFERROR(VLOOKUP($B315,Kraftvärmeprod!$B$1:$AH$479,MATCH(W$2,Kraftvärmeprod!$B$1:$AG$1,0),FALSE)/1,0)-IFERROR(VLOOKUP($B315,'Slutlig allokering'!$B$2:$AC$462,MATCH(W$3,'Slutlig allokering'!$B$2:$AJ$2,0),FALSE)/1,0)</f>
        <v>0</v>
      </c>
      <c r="X315">
        <f>IFERROR(VLOOKUP($B315,Kraftvärmeprod!$B$1:$AH$479,MATCH(X$2,Kraftvärmeprod!$B$1:$AG$1,0),FALSE)/1,0)-IFERROR(VLOOKUP($B315,'Slutlig allokering'!$B$2:$AC$462,MATCH(X$3,'Slutlig allokering'!$B$2:$AJ$2,0),FALSE)/1,0)</f>
        <v>0</v>
      </c>
      <c r="Y315">
        <f>IFERROR(VLOOKUP($B315,Kraftvärmeprod!$B$1:$AH$479,MATCH(Y$2,Kraftvärmeprod!$B$1:$AG$1,0),FALSE)/1,0)-IFERROR(VLOOKUP($B315,'Slutlig allokering'!$B$2:$AC$462,MATCH(Y$3,'Slutlig allokering'!$B$2:$AJ$2,0),FALSE)/1,0)</f>
        <v>0</v>
      </c>
      <c r="Z315">
        <f>IFERROR(VLOOKUP($B315,Kraftvärmeprod!$B$1:$AH$479,MATCH(Z$2,Kraftvärmeprod!$B$1:$AG$1,0),FALSE)/1,0)-IFERROR(VLOOKUP($B315,'Slutlig allokering'!$B$2:$AC$462,MATCH(Z$3,'Slutlig allokering'!$B$2:$AJ$2,0),FALSE)/1,0)</f>
        <v>0</v>
      </c>
      <c r="AA315">
        <f>IFERROR(VLOOKUP($B315,Kraftvärmeprod!$B$1:$AH$479,MATCH(AA$2,Kraftvärmeprod!$B$1:$AG$1,0),FALSE)/1,0)-IFERROR(VLOOKUP($B315,'Slutlig allokering'!$B$2:$AC$462,MATCH(AA$3,'Slutlig allokering'!$B$2:$AJ$2,0),FALSE)/1,0)</f>
        <v>0</v>
      </c>
      <c r="AB315">
        <f>IFERROR(VLOOKUP($B315,Kraftvärmeprod!$B$1:$AH$479,MATCH(AB$2,Kraftvärmeprod!$B$1:$AG$1,0),FALSE)/1,0)-IFERROR(VLOOKUP($B315,'Slutlig allokering'!$B$2:$AC$462,MATCH(AB$3,'Slutlig allokering'!$B$2:$AJ$2,0),FALSE)/1,0)</f>
        <v>0</v>
      </c>
      <c r="AE315">
        <f t="shared" si="8"/>
        <v>0</v>
      </c>
      <c r="AG315">
        <f>IFERROR(VLOOKUP(B315,'Slutlig allokering'!$B$2:$AJ$462,MATCH("Summa justerad allokerad tillförd energi (utan hjälpel och rökgaskondensering):",'Slutlig allokering'!$B$2:$AK$2,0),FALSE)/1,"")</f>
        <v>0</v>
      </c>
      <c r="AI315" s="55" t="str">
        <f>IFERROR(1-VLOOKUP(B315,'Slutlig allokering'!$B$2:$AJ$462,MATCH("Andel av bränsle i kvv som allokerats till värme, exklusive rökgaskondensering och hjälpel",'Slutlig allokering'!$B$2:$AK$2,0),FALSE),"")</f>
        <v/>
      </c>
      <c r="AK315" s="55" t="str">
        <f t="shared" si="9"/>
        <v/>
      </c>
    </row>
    <row r="316" spans="1:37" x14ac:dyDescent="0.25">
      <c r="A316" s="28" t="s">
        <v>422</v>
      </c>
      <c r="B316" s="28" t="s">
        <v>423</v>
      </c>
      <c r="C316" t="str">
        <f>IFERROR(VLOOKUP($B316,Kraftvärmeprod!$B$1:$AH$479,MATCH(C$3,Kraftvärmeprod!$B$1:$AG$1,0),FALSE)/1,"")</f>
        <v/>
      </c>
      <c r="D316" t="str">
        <f>IFERROR(VLOOKUP($B316,Kraftvärmeprod!$B$1:$AH$479,MATCH(D$3,Kraftvärmeprod!$B$1:$AG$1,0),FALSE)/1,"")</f>
        <v/>
      </c>
      <c r="E316">
        <f>IFERROR(VLOOKUP($B316,Kraftvärmeprod!$B$1:$AH$479,MATCH(E$2,Kraftvärmeprod!$B$1:$AG$1,0),FALSE)/1,0)-IFERROR(VLOOKUP($B316,'Slutlig allokering'!$B$2:$AC$462,MATCH(E$3,'Slutlig allokering'!$B$2:$AJ$2,0),FALSE)/1,0)</f>
        <v>0</v>
      </c>
      <c r="F316">
        <f>IFERROR(VLOOKUP($B316,Kraftvärmeprod!$B$1:$AH$479,MATCH(F$2,Kraftvärmeprod!$B$1:$AG$1,0),FALSE)/1,0)-IFERROR(VLOOKUP($B316,'Slutlig allokering'!$B$2:$AC$462,MATCH(F$3,'Slutlig allokering'!$B$2:$AJ$2,0),FALSE)/1,0)</f>
        <v>0</v>
      </c>
      <c r="G316">
        <f>IFERROR(VLOOKUP($B316,Kraftvärmeprod!$B$1:$AH$479,MATCH(G$2,Kraftvärmeprod!$B$1:$AG$1,0),FALSE)/1,0)-IFERROR(VLOOKUP($B316,'Slutlig allokering'!$B$2:$AC$462,MATCH(G$3,'Slutlig allokering'!$B$2:$AJ$2,0),FALSE)/1,0)</f>
        <v>0</v>
      </c>
      <c r="H316">
        <f>IFERROR(VLOOKUP($B316,Kraftvärmeprod!$B$1:$AH$479,MATCH(H$2,Kraftvärmeprod!$B$1:$AG$1,0),FALSE)/1,0)-IFERROR(VLOOKUP($B316,'Slutlig allokering'!$B$2:$AC$462,MATCH(H$3,'Slutlig allokering'!$B$2:$AJ$2,0),FALSE)/1,0)</f>
        <v>0</v>
      </c>
      <c r="I316">
        <f>IFERROR(VLOOKUP($B316,Kraftvärmeprod!$B$1:$AH$479,MATCH(I$2,Kraftvärmeprod!$B$1:$AG$1,0),FALSE)/1,0)-IFERROR(VLOOKUP($B316,'Slutlig allokering'!$B$2:$AC$462,MATCH(I$3,'Slutlig allokering'!$B$2:$AJ$2,0),FALSE)/1,0)</f>
        <v>0</v>
      </c>
      <c r="J316">
        <f>IFERROR(VLOOKUP($B316,Kraftvärmeprod!$B$1:$AH$479,MATCH(J$2,Kraftvärmeprod!$B$1:$AG$1,0),FALSE)/1,0)-IFERROR(VLOOKUP($B316,'Slutlig allokering'!$B$2:$AC$462,MATCH(J$3,'Slutlig allokering'!$B$2:$AJ$2,0),FALSE)/1,0)</f>
        <v>0</v>
      </c>
      <c r="K316">
        <f>IFERROR(VLOOKUP($B316,Kraftvärmeprod!$B$1:$AH$479,MATCH(K$2,Kraftvärmeprod!$B$1:$AG$1,0),FALSE)/1,0)-IFERROR(VLOOKUP($B316,'Slutlig allokering'!$B$2:$AC$462,MATCH(K$3,'Slutlig allokering'!$B$2:$AJ$2,0),FALSE)/1,0)</f>
        <v>0</v>
      </c>
      <c r="L316">
        <f>IFERROR(VLOOKUP($B316,Kraftvärmeprod!$B$1:$AH$479,MATCH(L$2,Kraftvärmeprod!$B$1:$AG$1,0),FALSE)/1,0)-IFERROR(VLOOKUP($B316,'Slutlig allokering'!$B$2:$AC$462,MATCH(L$3,'Slutlig allokering'!$B$2:$AJ$2,0),FALSE)/1,0)</f>
        <v>0</v>
      </c>
      <c r="M316" s="143">
        <f>IFERROR(VLOOKUP($B316,Miljö!$B$1:$S$477,MATCH(M$2,Miljö!$B$1:$X$1,0),FALSE)/1,0)-IFERROR(VLOOKUP($B316,'Slutlig allokering'!$B$2:$AC$462,MATCH(M$3,'Slutlig allokering'!$B$2:$AJ$2,0),FALSE)/1,0)</f>
        <v>0</v>
      </c>
      <c r="N316">
        <f>IFERROR(VLOOKUP($B316,Kraftvärmeprod!$B$1:$AH$479,MATCH(N$2,Kraftvärmeprod!$B$1:$AG$1,0),FALSE)/1,0)-IFERROR(VLOOKUP($B316,'Slutlig allokering'!$B$2:$AC$462,MATCH(N$3,'Slutlig allokering'!$B$2:$AJ$2,0),FALSE)/1,0)</f>
        <v>0</v>
      </c>
      <c r="O316">
        <f>IFERROR(VLOOKUP($B316,Kraftvärmeprod!$B$1:$AH$479,MATCH(O$2,Kraftvärmeprod!$B$1:$AG$1,0),FALSE)/1,0)-IFERROR(VLOOKUP($B316,'Slutlig allokering'!$B$2:$AC$462,MATCH(O$3,'Slutlig allokering'!$B$2:$AJ$2,0),FALSE)/1,0)</f>
        <v>0</v>
      </c>
      <c r="P316">
        <f>IFERROR(VLOOKUP($B316,Kraftvärmeprod!$B$1:$AH$479,MATCH(P$2,Kraftvärmeprod!$B$1:$AG$1,0),FALSE)/1,0)-IFERROR(VLOOKUP($B316,'Slutlig allokering'!$B$2:$AC$462,MATCH(P$3,'Slutlig allokering'!$B$2:$AJ$2,0),FALSE)/1,0)</f>
        <v>0</v>
      </c>
      <c r="Q316">
        <f>IFERROR(VLOOKUP($B316,Kraftvärmeprod!$B$1:$AH$479,MATCH(Q$2,Kraftvärmeprod!$B$1:$AG$1,0),FALSE)/1,0)-IFERROR(VLOOKUP($B316,'Slutlig allokering'!$B$2:$AC$462,MATCH(Q$3,'Slutlig allokering'!$B$2:$AJ$2,0),FALSE)/1,0)</f>
        <v>0</v>
      </c>
      <c r="R316">
        <f>IFERROR(VLOOKUP($B316,Kraftvärmeprod!$B$1:$AH$479,MATCH(R$2,Kraftvärmeprod!$B$1:$AG$1,0),FALSE)/1,0)-IFERROR(VLOOKUP($B316,'Slutlig allokering'!$B$2:$AC$462,MATCH(R$3,'Slutlig allokering'!$B$2:$AJ$2,0),FALSE)/1,0)</f>
        <v>0</v>
      </c>
      <c r="S316">
        <f>IFERROR(VLOOKUP($B316,Kraftvärmeprod!$B$1:$AH$479,MATCH(S$2,Kraftvärmeprod!$B$1:$AG$1,0),FALSE)/1,0)-IFERROR(VLOOKUP($B316,'Slutlig allokering'!$B$2:$AC$462,MATCH(S$3,'Slutlig allokering'!$B$2:$AJ$2,0),FALSE)/1,0)</f>
        <v>0</v>
      </c>
      <c r="T316">
        <f>IFERROR(VLOOKUP($B316,Kraftvärmeprod!$B$1:$AH$479,MATCH(T$2,Kraftvärmeprod!$B$1:$AG$1,0),FALSE)/1,0)-IFERROR(VLOOKUP($B316,'Slutlig allokering'!$B$2:$AC$462,MATCH(T$3,'Slutlig allokering'!$B$2:$AJ$2,0),FALSE)/1,0)</f>
        <v>0</v>
      </c>
      <c r="U316">
        <f>IFERROR(VLOOKUP($B316,Kraftvärmeprod!$B$1:$AH$479,MATCH(U$2,Kraftvärmeprod!$B$1:$AG$1,0),FALSE)/1,0)-IFERROR(VLOOKUP($B316,'Slutlig allokering'!$B$2:$AC$462,MATCH(U$3,'Slutlig allokering'!$B$2:$AJ$2,0),FALSE)/1,0)</f>
        <v>0</v>
      </c>
      <c r="V316">
        <f>IFERROR(VLOOKUP($B316,Kraftvärmeprod!$B$1:$AH$479,MATCH(V$2,Kraftvärmeprod!$B$1:$AG$1,0),FALSE)/1,0)-IFERROR(VLOOKUP($B316,'Slutlig allokering'!$B$2:$AC$462,MATCH(V$3,'Slutlig allokering'!$B$2:$AJ$2,0),FALSE)/1,0)</f>
        <v>0</v>
      </c>
      <c r="W316">
        <f>IFERROR(VLOOKUP($B316,Kraftvärmeprod!$B$1:$AH$479,MATCH(W$2,Kraftvärmeprod!$B$1:$AG$1,0),FALSE)/1,0)-IFERROR(VLOOKUP($B316,'Slutlig allokering'!$B$2:$AC$462,MATCH(W$3,'Slutlig allokering'!$B$2:$AJ$2,0),FALSE)/1,0)</f>
        <v>0</v>
      </c>
      <c r="X316">
        <f>IFERROR(VLOOKUP($B316,Kraftvärmeprod!$B$1:$AH$479,MATCH(X$2,Kraftvärmeprod!$B$1:$AG$1,0),FALSE)/1,0)-IFERROR(VLOOKUP($B316,'Slutlig allokering'!$B$2:$AC$462,MATCH(X$3,'Slutlig allokering'!$B$2:$AJ$2,0),FALSE)/1,0)</f>
        <v>0</v>
      </c>
      <c r="Y316">
        <f>IFERROR(VLOOKUP($B316,Kraftvärmeprod!$B$1:$AH$479,MATCH(Y$2,Kraftvärmeprod!$B$1:$AG$1,0),FALSE)/1,0)-IFERROR(VLOOKUP($B316,'Slutlig allokering'!$B$2:$AC$462,MATCH(Y$3,'Slutlig allokering'!$B$2:$AJ$2,0),FALSE)/1,0)</f>
        <v>0</v>
      </c>
      <c r="Z316">
        <f>IFERROR(VLOOKUP($B316,Kraftvärmeprod!$B$1:$AH$479,MATCH(Z$2,Kraftvärmeprod!$B$1:$AG$1,0),FALSE)/1,0)-IFERROR(VLOOKUP($B316,'Slutlig allokering'!$B$2:$AC$462,MATCH(Z$3,'Slutlig allokering'!$B$2:$AJ$2,0),FALSE)/1,0)</f>
        <v>0</v>
      </c>
      <c r="AA316">
        <f>IFERROR(VLOOKUP($B316,Kraftvärmeprod!$B$1:$AH$479,MATCH(AA$2,Kraftvärmeprod!$B$1:$AG$1,0),FALSE)/1,0)-IFERROR(VLOOKUP($B316,'Slutlig allokering'!$B$2:$AC$462,MATCH(AA$3,'Slutlig allokering'!$B$2:$AJ$2,0),FALSE)/1,0)</f>
        <v>0</v>
      </c>
      <c r="AB316">
        <f>IFERROR(VLOOKUP($B316,Kraftvärmeprod!$B$1:$AH$479,MATCH(AB$2,Kraftvärmeprod!$B$1:$AG$1,0),FALSE)/1,0)-IFERROR(VLOOKUP($B316,'Slutlig allokering'!$B$2:$AC$462,MATCH(AB$3,'Slutlig allokering'!$B$2:$AJ$2,0),FALSE)/1,0)</f>
        <v>0</v>
      </c>
      <c r="AE316">
        <f t="shared" si="8"/>
        <v>0</v>
      </c>
      <c r="AG316">
        <f>IFERROR(VLOOKUP(B316,'Slutlig allokering'!$B$2:$AJ$462,MATCH("Summa justerad allokerad tillförd energi (utan hjälpel och rökgaskondensering):",'Slutlig allokering'!$B$2:$AK$2,0),FALSE)/1,"")</f>
        <v>0</v>
      </c>
      <c r="AI316" s="55" t="str">
        <f>IFERROR(1-VLOOKUP(B316,'Slutlig allokering'!$B$2:$AJ$462,MATCH("Andel av bränsle i kvv som allokerats till värme, exklusive rökgaskondensering och hjälpel",'Slutlig allokering'!$B$2:$AK$2,0),FALSE),"")</f>
        <v/>
      </c>
      <c r="AK316" s="55" t="str">
        <f t="shared" si="9"/>
        <v/>
      </c>
    </row>
    <row r="317" spans="1:37" x14ac:dyDescent="0.25">
      <c r="A317" s="28" t="s">
        <v>422</v>
      </c>
      <c r="B317" s="28" t="s">
        <v>424</v>
      </c>
      <c r="C317">
        <f>IFERROR(VLOOKUP($B317,Kraftvärmeprod!$B$1:$AH$479,MATCH(C$3,Kraftvärmeprod!$B$1:$AG$1,0),FALSE)/1,"")</f>
        <v>188.8</v>
      </c>
      <c r="D317">
        <f>IFERROR(VLOOKUP($B317,Kraftvärmeprod!$B$1:$AH$479,MATCH(D$3,Kraftvärmeprod!$B$1:$AG$1,0),FALSE)/1,"")</f>
        <v>9.8000000000000007</v>
      </c>
      <c r="E317">
        <f>IFERROR(VLOOKUP($B317,Kraftvärmeprod!$B$1:$AH$479,MATCH(E$2,Kraftvärmeprod!$B$1:$AG$1,0),FALSE)/1,0)-IFERROR(VLOOKUP($B317,'Slutlig allokering'!$B$2:$AC$462,MATCH(E$3,'Slutlig allokering'!$B$2:$AJ$2,0),FALSE)/1,0)</f>
        <v>27.063999999999993</v>
      </c>
      <c r="F317">
        <f>IFERROR(VLOOKUP($B317,Kraftvärmeprod!$B$1:$AH$479,MATCH(F$2,Kraftvärmeprod!$B$1:$AG$1,0),FALSE)/1,0)-IFERROR(VLOOKUP($B317,'Slutlig allokering'!$B$2:$AC$462,MATCH(F$3,'Slutlig allokering'!$B$2:$AJ$2,0),FALSE)/1,0)</f>
        <v>0</v>
      </c>
      <c r="G317">
        <f>IFERROR(VLOOKUP($B317,Kraftvärmeprod!$B$1:$AH$479,MATCH(G$2,Kraftvärmeprod!$B$1:$AG$1,0),FALSE)/1,0)-IFERROR(VLOOKUP($B317,'Slutlig allokering'!$B$2:$AC$462,MATCH(G$3,'Slutlig allokering'!$B$2:$AJ$2,0),FALSE)/1,0)</f>
        <v>0</v>
      </c>
      <c r="H317">
        <f>IFERROR(VLOOKUP($B317,Kraftvärmeprod!$B$1:$AH$479,MATCH(H$2,Kraftvärmeprod!$B$1:$AG$1,0),FALSE)/1,0)-IFERROR(VLOOKUP($B317,'Slutlig allokering'!$B$2:$AC$462,MATCH(H$3,'Slutlig allokering'!$B$2:$AJ$2,0),FALSE)/1,0)</f>
        <v>0</v>
      </c>
      <c r="I317">
        <f>IFERROR(VLOOKUP($B317,Kraftvärmeprod!$B$1:$AH$479,MATCH(I$2,Kraftvärmeprod!$B$1:$AG$1,0),FALSE)/1,0)-IFERROR(VLOOKUP($B317,'Slutlig allokering'!$B$2:$AC$462,MATCH(I$3,'Slutlig allokering'!$B$2:$AJ$2,0),FALSE)/1,0)</f>
        <v>6.6511999999999905E-2</v>
      </c>
      <c r="J317">
        <f>IFERROR(VLOOKUP($B317,Kraftvärmeprod!$B$1:$AH$479,MATCH(J$2,Kraftvärmeprod!$B$1:$AG$1,0),FALSE)/1,0)-IFERROR(VLOOKUP($B317,'Slutlig allokering'!$B$2:$AC$462,MATCH(J$3,'Slutlig allokering'!$B$2:$AJ$2,0),FALSE)/1,0)</f>
        <v>0</v>
      </c>
      <c r="K317">
        <f>IFERROR(VLOOKUP($B317,Kraftvärmeprod!$B$1:$AH$479,MATCH(K$2,Kraftvärmeprod!$B$1:$AG$1,0),FALSE)/1,0)-IFERROR(VLOOKUP($B317,'Slutlig allokering'!$B$2:$AC$462,MATCH(K$3,'Slutlig allokering'!$B$2:$AJ$2,0),FALSE)/1,0)</f>
        <v>0</v>
      </c>
      <c r="L317">
        <f>IFERROR(VLOOKUP($B317,Kraftvärmeprod!$B$1:$AH$479,MATCH(L$2,Kraftvärmeprod!$B$1:$AG$1,0),FALSE)/1,0)-IFERROR(VLOOKUP($B317,'Slutlig allokering'!$B$2:$AC$462,MATCH(L$3,'Slutlig allokering'!$B$2:$AJ$2,0),FALSE)/1,0)</f>
        <v>0</v>
      </c>
      <c r="M317" s="143">
        <f>IFERROR(VLOOKUP($B317,Miljö!$B$1:$S$477,MATCH(M$2,Miljö!$B$1:$X$1,0),FALSE)/1,0)-IFERROR(VLOOKUP($B317,'Slutlig allokering'!$B$2:$AC$462,MATCH(M$3,'Slutlig allokering'!$B$2:$AJ$2,0),FALSE)/1,0)</f>
        <v>0.25608000000000009</v>
      </c>
      <c r="N317">
        <f>IFERROR(VLOOKUP($B317,Kraftvärmeprod!$B$1:$AH$479,MATCH(N$2,Kraftvärmeprod!$B$1:$AG$1,0),FALSE)/1,0)-IFERROR(VLOOKUP($B317,'Slutlig allokering'!$B$2:$AC$462,MATCH(N$3,'Slutlig allokering'!$B$2:$AJ$2,0),FALSE)/1,0)</f>
        <v>0</v>
      </c>
      <c r="O317">
        <f>IFERROR(VLOOKUP($B317,Kraftvärmeprod!$B$1:$AH$479,MATCH(O$2,Kraftvärmeprod!$B$1:$AG$1,0),FALSE)/1,0)-IFERROR(VLOOKUP($B317,'Slutlig allokering'!$B$2:$AC$462,MATCH(O$3,'Slutlig allokering'!$B$2:$AJ$2,0),FALSE)/1,0)</f>
        <v>0</v>
      </c>
      <c r="P317">
        <f>IFERROR(VLOOKUP($B317,Kraftvärmeprod!$B$1:$AH$479,MATCH(P$2,Kraftvärmeprod!$B$1:$AG$1,0),FALSE)/1,0)-IFERROR(VLOOKUP($B317,'Slutlig allokering'!$B$2:$AC$462,MATCH(P$3,'Slutlig allokering'!$B$2:$AJ$2,0),FALSE)/1,0)</f>
        <v>0</v>
      </c>
      <c r="Q317">
        <f>IFERROR(VLOOKUP($B317,Kraftvärmeprod!$B$1:$AH$479,MATCH(Q$2,Kraftvärmeprod!$B$1:$AG$1,0),FALSE)/1,0)-IFERROR(VLOOKUP($B317,'Slutlig allokering'!$B$2:$AC$462,MATCH(Q$3,'Slutlig allokering'!$B$2:$AJ$2,0),FALSE)/1,0)</f>
        <v>0</v>
      </c>
      <c r="R317">
        <f>IFERROR(VLOOKUP($B317,Kraftvärmeprod!$B$1:$AH$479,MATCH(R$2,Kraftvärmeprod!$B$1:$AG$1,0),FALSE)/1,0)-IFERROR(VLOOKUP($B317,'Slutlig allokering'!$B$2:$AC$462,MATCH(R$3,'Slutlig allokering'!$B$2:$AJ$2,0),FALSE)/1,0)</f>
        <v>0</v>
      </c>
      <c r="S317">
        <f>IFERROR(VLOOKUP($B317,Kraftvärmeprod!$B$1:$AH$479,MATCH(S$2,Kraftvärmeprod!$B$1:$AG$1,0),FALSE)/1,0)-IFERROR(VLOOKUP($B317,'Slutlig allokering'!$B$2:$AC$462,MATCH(S$3,'Slutlig allokering'!$B$2:$AJ$2,0),FALSE)/1,0)</f>
        <v>0</v>
      </c>
      <c r="T317">
        <f>IFERROR(VLOOKUP($B317,Kraftvärmeprod!$B$1:$AH$479,MATCH(T$2,Kraftvärmeprod!$B$1:$AG$1,0),FALSE)/1,0)-IFERROR(VLOOKUP($B317,'Slutlig allokering'!$B$2:$AC$462,MATCH(T$3,'Slutlig allokering'!$B$2:$AJ$2,0),FALSE)/1,0)</f>
        <v>0</v>
      </c>
      <c r="U317">
        <f>IFERROR(VLOOKUP($B317,Kraftvärmeprod!$B$1:$AH$479,MATCH(U$2,Kraftvärmeprod!$B$1:$AG$1,0),FALSE)/1,0)-IFERROR(VLOOKUP($B317,'Slutlig allokering'!$B$2:$AC$462,MATCH(U$3,'Slutlig allokering'!$B$2:$AJ$2,0),FALSE)/1,0)</f>
        <v>0</v>
      </c>
      <c r="V317">
        <f>IFERROR(VLOOKUP($B317,Kraftvärmeprod!$B$1:$AH$479,MATCH(V$2,Kraftvärmeprod!$B$1:$AG$1,0),FALSE)/1,0)-IFERROR(VLOOKUP($B317,'Slutlig allokering'!$B$2:$AC$462,MATCH(V$3,'Slutlig allokering'!$B$2:$AJ$2,0),FALSE)/1,0)</f>
        <v>0</v>
      </c>
      <c r="W317">
        <f>IFERROR(VLOOKUP($B317,Kraftvärmeprod!$B$1:$AH$479,MATCH(W$2,Kraftvärmeprod!$B$1:$AG$1,0),FALSE)/1,0)-IFERROR(VLOOKUP($B317,'Slutlig allokering'!$B$2:$AC$462,MATCH(W$3,'Slutlig allokering'!$B$2:$AJ$2,0),FALSE)/1,0)</f>
        <v>0</v>
      </c>
      <c r="X317">
        <f>IFERROR(VLOOKUP($B317,Kraftvärmeprod!$B$1:$AH$479,MATCH(X$2,Kraftvärmeprod!$B$1:$AG$1,0),FALSE)/1,0)-IFERROR(VLOOKUP($B317,'Slutlig allokering'!$B$2:$AC$462,MATCH(X$3,'Slutlig allokering'!$B$2:$AJ$2,0),FALSE)/1,0)</f>
        <v>0</v>
      </c>
      <c r="Y317">
        <f>IFERROR(VLOOKUP($B317,Kraftvärmeprod!$B$1:$AH$479,MATCH(Y$2,Kraftvärmeprod!$B$1:$AG$1,0),FALSE)/1,0)-IFERROR(VLOOKUP($B317,'Slutlig allokering'!$B$2:$AC$462,MATCH(Y$3,'Slutlig allokering'!$B$2:$AJ$2,0),FALSE)/1,0)</f>
        <v>0</v>
      </c>
      <c r="Z317">
        <f>IFERROR(VLOOKUP($B317,Kraftvärmeprod!$B$1:$AH$479,MATCH(Z$2,Kraftvärmeprod!$B$1:$AG$1,0),FALSE)/1,0)-IFERROR(VLOOKUP($B317,'Slutlig allokering'!$B$2:$AC$462,MATCH(Z$3,'Slutlig allokering'!$B$2:$AJ$2,0),FALSE)/1,0)</f>
        <v>0</v>
      </c>
      <c r="AA317">
        <f>IFERROR(VLOOKUP($B317,Kraftvärmeprod!$B$1:$AH$479,MATCH(AA$2,Kraftvärmeprod!$B$1:$AG$1,0),FALSE)/1,0)-IFERROR(VLOOKUP($B317,'Slutlig allokering'!$B$2:$AC$462,MATCH(AA$3,'Slutlig allokering'!$B$2:$AJ$2,0),FALSE)/1,0)</f>
        <v>0</v>
      </c>
      <c r="AB317">
        <f>IFERROR(VLOOKUP($B317,Kraftvärmeprod!$B$1:$AH$479,MATCH(AB$2,Kraftvärmeprod!$B$1:$AG$1,0),FALSE)/1,0)-IFERROR(VLOOKUP($B317,'Slutlig allokering'!$B$2:$AC$462,MATCH(AB$3,'Slutlig allokering'!$B$2:$AJ$2,0),FALSE)/1,0)</f>
        <v>0</v>
      </c>
      <c r="AE317">
        <f t="shared" si="8"/>
        <v>27.130511999999992</v>
      </c>
      <c r="AG317">
        <f>IFERROR(VLOOKUP(B317,'Slutlig allokering'!$B$2:$AJ$462,MATCH("Summa justerad allokerad tillförd energi (utan hjälpel och rökgaskondensering):",'Slutlig allokering'!$B$2:$AK$2,0),FALSE)/1,"")</f>
        <v>163.56948799999998</v>
      </c>
      <c r="AI317" s="55">
        <f>IFERROR(1-VLOOKUP(B317,'Slutlig allokering'!$B$2:$AJ$462,MATCH("Andel av bränsle i kvv som allokerats till värme, exklusive rökgaskondensering och hjälpel",'Slutlig allokering'!$B$2:$AK$2,0),FALSE),"")</f>
        <v>0.14226802307288944</v>
      </c>
      <c r="AK317" s="55">
        <f t="shared" si="9"/>
        <v>0.14226802307288935</v>
      </c>
    </row>
    <row r="318" spans="1:37" x14ac:dyDescent="0.25">
      <c r="A318" s="28" t="s">
        <v>422</v>
      </c>
      <c r="B318" s="28" t="s">
        <v>425</v>
      </c>
      <c r="C318" t="str">
        <f>IFERROR(VLOOKUP($B318,Kraftvärmeprod!$B$1:$AH$479,MATCH(C$3,Kraftvärmeprod!$B$1:$AG$1,0),FALSE)/1,"")</f>
        <v/>
      </c>
      <c r="D318" t="str">
        <f>IFERROR(VLOOKUP($B318,Kraftvärmeprod!$B$1:$AH$479,MATCH(D$3,Kraftvärmeprod!$B$1:$AG$1,0),FALSE)/1,"")</f>
        <v/>
      </c>
      <c r="E318">
        <f>IFERROR(VLOOKUP($B318,Kraftvärmeprod!$B$1:$AH$479,MATCH(E$2,Kraftvärmeprod!$B$1:$AG$1,0),FALSE)/1,0)-IFERROR(VLOOKUP($B318,'Slutlig allokering'!$B$2:$AC$462,MATCH(E$3,'Slutlig allokering'!$B$2:$AJ$2,0),FALSE)/1,0)</f>
        <v>0</v>
      </c>
      <c r="F318">
        <f>IFERROR(VLOOKUP($B318,Kraftvärmeprod!$B$1:$AH$479,MATCH(F$2,Kraftvärmeprod!$B$1:$AG$1,0),FALSE)/1,0)-IFERROR(VLOOKUP($B318,'Slutlig allokering'!$B$2:$AC$462,MATCH(F$3,'Slutlig allokering'!$B$2:$AJ$2,0),FALSE)/1,0)</f>
        <v>0</v>
      </c>
      <c r="G318">
        <f>IFERROR(VLOOKUP($B318,Kraftvärmeprod!$B$1:$AH$479,MATCH(G$2,Kraftvärmeprod!$B$1:$AG$1,0),FALSE)/1,0)-IFERROR(VLOOKUP($B318,'Slutlig allokering'!$B$2:$AC$462,MATCH(G$3,'Slutlig allokering'!$B$2:$AJ$2,0),FALSE)/1,0)</f>
        <v>0</v>
      </c>
      <c r="H318">
        <f>IFERROR(VLOOKUP($B318,Kraftvärmeprod!$B$1:$AH$479,MATCH(H$2,Kraftvärmeprod!$B$1:$AG$1,0),FALSE)/1,0)-IFERROR(VLOOKUP($B318,'Slutlig allokering'!$B$2:$AC$462,MATCH(H$3,'Slutlig allokering'!$B$2:$AJ$2,0),FALSE)/1,0)</f>
        <v>0</v>
      </c>
      <c r="I318">
        <f>IFERROR(VLOOKUP($B318,Kraftvärmeprod!$B$1:$AH$479,MATCH(I$2,Kraftvärmeprod!$B$1:$AG$1,0),FALSE)/1,0)-IFERROR(VLOOKUP($B318,'Slutlig allokering'!$B$2:$AC$462,MATCH(I$3,'Slutlig allokering'!$B$2:$AJ$2,0),FALSE)/1,0)</f>
        <v>0</v>
      </c>
      <c r="J318">
        <f>IFERROR(VLOOKUP($B318,Kraftvärmeprod!$B$1:$AH$479,MATCH(J$2,Kraftvärmeprod!$B$1:$AG$1,0),FALSE)/1,0)-IFERROR(VLOOKUP($B318,'Slutlig allokering'!$B$2:$AC$462,MATCH(J$3,'Slutlig allokering'!$B$2:$AJ$2,0),FALSE)/1,0)</f>
        <v>0</v>
      </c>
      <c r="K318">
        <f>IFERROR(VLOOKUP($B318,Kraftvärmeprod!$B$1:$AH$479,MATCH(K$2,Kraftvärmeprod!$B$1:$AG$1,0),FALSE)/1,0)-IFERROR(VLOOKUP($B318,'Slutlig allokering'!$B$2:$AC$462,MATCH(K$3,'Slutlig allokering'!$B$2:$AJ$2,0),FALSE)/1,0)</f>
        <v>0</v>
      </c>
      <c r="L318">
        <f>IFERROR(VLOOKUP($B318,Kraftvärmeprod!$B$1:$AH$479,MATCH(L$2,Kraftvärmeprod!$B$1:$AG$1,0),FALSE)/1,0)-IFERROR(VLOOKUP($B318,'Slutlig allokering'!$B$2:$AC$462,MATCH(L$3,'Slutlig allokering'!$B$2:$AJ$2,0),FALSE)/1,0)</f>
        <v>0</v>
      </c>
      <c r="M318" s="143">
        <f>IFERROR(VLOOKUP($B318,Miljö!$B$1:$S$477,MATCH(M$2,Miljö!$B$1:$X$1,0),FALSE)/1,0)-IFERROR(VLOOKUP($B318,'Slutlig allokering'!$B$2:$AC$462,MATCH(M$3,'Slutlig allokering'!$B$2:$AJ$2,0),FALSE)/1,0)</f>
        <v>0</v>
      </c>
      <c r="N318">
        <f>IFERROR(VLOOKUP($B318,Kraftvärmeprod!$B$1:$AH$479,MATCH(N$2,Kraftvärmeprod!$B$1:$AG$1,0),FALSE)/1,0)-IFERROR(VLOOKUP($B318,'Slutlig allokering'!$B$2:$AC$462,MATCH(N$3,'Slutlig allokering'!$B$2:$AJ$2,0),FALSE)/1,0)</f>
        <v>0</v>
      </c>
      <c r="O318">
        <f>IFERROR(VLOOKUP($B318,Kraftvärmeprod!$B$1:$AH$479,MATCH(O$2,Kraftvärmeprod!$B$1:$AG$1,0),FALSE)/1,0)-IFERROR(VLOOKUP($B318,'Slutlig allokering'!$B$2:$AC$462,MATCH(O$3,'Slutlig allokering'!$B$2:$AJ$2,0),FALSE)/1,0)</f>
        <v>0</v>
      </c>
      <c r="P318">
        <f>IFERROR(VLOOKUP($B318,Kraftvärmeprod!$B$1:$AH$479,MATCH(P$2,Kraftvärmeprod!$B$1:$AG$1,0),FALSE)/1,0)-IFERROR(VLOOKUP($B318,'Slutlig allokering'!$B$2:$AC$462,MATCH(P$3,'Slutlig allokering'!$B$2:$AJ$2,0),FALSE)/1,0)</f>
        <v>0</v>
      </c>
      <c r="Q318">
        <f>IFERROR(VLOOKUP($B318,Kraftvärmeprod!$B$1:$AH$479,MATCH(Q$2,Kraftvärmeprod!$B$1:$AG$1,0),FALSE)/1,0)-IFERROR(VLOOKUP($B318,'Slutlig allokering'!$B$2:$AC$462,MATCH(Q$3,'Slutlig allokering'!$B$2:$AJ$2,0),FALSE)/1,0)</f>
        <v>0</v>
      </c>
      <c r="R318">
        <f>IFERROR(VLOOKUP($B318,Kraftvärmeprod!$B$1:$AH$479,MATCH(R$2,Kraftvärmeprod!$B$1:$AG$1,0),FALSE)/1,0)-IFERROR(VLOOKUP($B318,'Slutlig allokering'!$B$2:$AC$462,MATCH(R$3,'Slutlig allokering'!$B$2:$AJ$2,0),FALSE)/1,0)</f>
        <v>0</v>
      </c>
      <c r="S318">
        <f>IFERROR(VLOOKUP($B318,Kraftvärmeprod!$B$1:$AH$479,MATCH(S$2,Kraftvärmeprod!$B$1:$AG$1,0),FALSE)/1,0)-IFERROR(VLOOKUP($B318,'Slutlig allokering'!$B$2:$AC$462,MATCH(S$3,'Slutlig allokering'!$B$2:$AJ$2,0),FALSE)/1,0)</f>
        <v>0</v>
      </c>
      <c r="T318">
        <f>IFERROR(VLOOKUP($B318,Kraftvärmeprod!$B$1:$AH$479,MATCH(T$2,Kraftvärmeprod!$B$1:$AG$1,0),FALSE)/1,0)-IFERROR(VLOOKUP($B318,'Slutlig allokering'!$B$2:$AC$462,MATCH(T$3,'Slutlig allokering'!$B$2:$AJ$2,0),FALSE)/1,0)</f>
        <v>0</v>
      </c>
      <c r="U318">
        <f>IFERROR(VLOOKUP($B318,Kraftvärmeprod!$B$1:$AH$479,MATCH(U$2,Kraftvärmeprod!$B$1:$AG$1,0),FALSE)/1,0)-IFERROR(VLOOKUP($B318,'Slutlig allokering'!$B$2:$AC$462,MATCH(U$3,'Slutlig allokering'!$B$2:$AJ$2,0),FALSE)/1,0)</f>
        <v>0</v>
      </c>
      <c r="V318">
        <f>IFERROR(VLOOKUP($B318,Kraftvärmeprod!$B$1:$AH$479,MATCH(V$2,Kraftvärmeprod!$B$1:$AG$1,0),FALSE)/1,0)-IFERROR(VLOOKUP($B318,'Slutlig allokering'!$B$2:$AC$462,MATCH(V$3,'Slutlig allokering'!$B$2:$AJ$2,0),FALSE)/1,0)</f>
        <v>0</v>
      </c>
      <c r="W318">
        <f>IFERROR(VLOOKUP($B318,Kraftvärmeprod!$B$1:$AH$479,MATCH(W$2,Kraftvärmeprod!$B$1:$AG$1,0),FALSE)/1,0)-IFERROR(VLOOKUP($B318,'Slutlig allokering'!$B$2:$AC$462,MATCH(W$3,'Slutlig allokering'!$B$2:$AJ$2,0),FALSE)/1,0)</f>
        <v>0</v>
      </c>
      <c r="X318">
        <f>IFERROR(VLOOKUP($B318,Kraftvärmeprod!$B$1:$AH$479,MATCH(X$2,Kraftvärmeprod!$B$1:$AG$1,0),FALSE)/1,0)-IFERROR(VLOOKUP($B318,'Slutlig allokering'!$B$2:$AC$462,MATCH(X$3,'Slutlig allokering'!$B$2:$AJ$2,0),FALSE)/1,0)</f>
        <v>0</v>
      </c>
      <c r="Y318">
        <f>IFERROR(VLOOKUP($B318,Kraftvärmeprod!$B$1:$AH$479,MATCH(Y$2,Kraftvärmeprod!$B$1:$AG$1,0),FALSE)/1,0)-IFERROR(VLOOKUP($B318,'Slutlig allokering'!$B$2:$AC$462,MATCH(Y$3,'Slutlig allokering'!$B$2:$AJ$2,0),FALSE)/1,0)</f>
        <v>0</v>
      </c>
      <c r="Z318">
        <f>IFERROR(VLOOKUP($B318,Kraftvärmeprod!$B$1:$AH$479,MATCH(Z$2,Kraftvärmeprod!$B$1:$AG$1,0),FALSE)/1,0)-IFERROR(VLOOKUP($B318,'Slutlig allokering'!$B$2:$AC$462,MATCH(Z$3,'Slutlig allokering'!$B$2:$AJ$2,0),FALSE)/1,0)</f>
        <v>0</v>
      </c>
      <c r="AA318">
        <f>IFERROR(VLOOKUP($B318,Kraftvärmeprod!$B$1:$AH$479,MATCH(AA$2,Kraftvärmeprod!$B$1:$AG$1,0),FALSE)/1,0)-IFERROR(VLOOKUP($B318,'Slutlig allokering'!$B$2:$AC$462,MATCH(AA$3,'Slutlig allokering'!$B$2:$AJ$2,0),FALSE)/1,0)</f>
        <v>0</v>
      </c>
      <c r="AB318">
        <f>IFERROR(VLOOKUP($B318,Kraftvärmeprod!$B$1:$AH$479,MATCH(AB$2,Kraftvärmeprod!$B$1:$AG$1,0),FALSE)/1,0)-IFERROR(VLOOKUP($B318,'Slutlig allokering'!$B$2:$AC$462,MATCH(AB$3,'Slutlig allokering'!$B$2:$AJ$2,0),FALSE)/1,0)</f>
        <v>0</v>
      </c>
      <c r="AE318">
        <f t="shared" si="8"/>
        <v>0</v>
      </c>
      <c r="AG318">
        <f>IFERROR(VLOOKUP(B318,'Slutlig allokering'!$B$2:$AJ$462,MATCH("Summa justerad allokerad tillförd energi (utan hjälpel och rökgaskondensering):",'Slutlig allokering'!$B$2:$AK$2,0),FALSE)/1,"")</f>
        <v>0</v>
      </c>
      <c r="AI318" s="55" t="str">
        <f>IFERROR(1-VLOOKUP(B318,'Slutlig allokering'!$B$2:$AJ$462,MATCH("Andel av bränsle i kvv som allokerats till värme, exklusive rökgaskondensering och hjälpel",'Slutlig allokering'!$B$2:$AK$2,0),FALSE),"")</f>
        <v/>
      </c>
      <c r="AK318" s="55" t="str">
        <f t="shared" si="9"/>
        <v/>
      </c>
    </row>
    <row r="319" spans="1:37" x14ac:dyDescent="0.25">
      <c r="A319" s="28" t="s">
        <v>422</v>
      </c>
      <c r="B319" s="28" t="s">
        <v>426</v>
      </c>
      <c r="C319" t="str">
        <f>IFERROR(VLOOKUP($B319,Kraftvärmeprod!$B$1:$AH$479,MATCH(C$3,Kraftvärmeprod!$B$1:$AG$1,0),FALSE)/1,"")</f>
        <v/>
      </c>
      <c r="D319" t="str">
        <f>IFERROR(VLOOKUP($B319,Kraftvärmeprod!$B$1:$AH$479,MATCH(D$3,Kraftvärmeprod!$B$1:$AG$1,0),FALSE)/1,"")</f>
        <v/>
      </c>
      <c r="E319">
        <f>IFERROR(VLOOKUP($B319,Kraftvärmeprod!$B$1:$AH$479,MATCH(E$2,Kraftvärmeprod!$B$1:$AG$1,0),FALSE)/1,0)-IFERROR(VLOOKUP($B319,'Slutlig allokering'!$B$2:$AC$462,MATCH(E$3,'Slutlig allokering'!$B$2:$AJ$2,0),FALSE)/1,0)</f>
        <v>0</v>
      </c>
      <c r="F319">
        <f>IFERROR(VLOOKUP($B319,Kraftvärmeprod!$B$1:$AH$479,MATCH(F$2,Kraftvärmeprod!$B$1:$AG$1,0),FALSE)/1,0)-IFERROR(VLOOKUP($B319,'Slutlig allokering'!$B$2:$AC$462,MATCH(F$3,'Slutlig allokering'!$B$2:$AJ$2,0),FALSE)/1,0)</f>
        <v>0</v>
      </c>
      <c r="G319">
        <f>IFERROR(VLOOKUP($B319,Kraftvärmeprod!$B$1:$AH$479,MATCH(G$2,Kraftvärmeprod!$B$1:$AG$1,0),FALSE)/1,0)-IFERROR(VLOOKUP($B319,'Slutlig allokering'!$B$2:$AC$462,MATCH(G$3,'Slutlig allokering'!$B$2:$AJ$2,0),FALSE)/1,0)</f>
        <v>0</v>
      </c>
      <c r="H319">
        <f>IFERROR(VLOOKUP($B319,Kraftvärmeprod!$B$1:$AH$479,MATCH(H$2,Kraftvärmeprod!$B$1:$AG$1,0),FALSE)/1,0)-IFERROR(VLOOKUP($B319,'Slutlig allokering'!$B$2:$AC$462,MATCH(H$3,'Slutlig allokering'!$B$2:$AJ$2,0),FALSE)/1,0)</f>
        <v>0</v>
      </c>
      <c r="I319">
        <f>IFERROR(VLOOKUP($B319,Kraftvärmeprod!$B$1:$AH$479,MATCH(I$2,Kraftvärmeprod!$B$1:$AG$1,0),FALSE)/1,0)-IFERROR(VLOOKUP($B319,'Slutlig allokering'!$B$2:$AC$462,MATCH(I$3,'Slutlig allokering'!$B$2:$AJ$2,0),FALSE)/1,0)</f>
        <v>0</v>
      </c>
      <c r="J319">
        <f>IFERROR(VLOOKUP($B319,Kraftvärmeprod!$B$1:$AH$479,MATCH(J$2,Kraftvärmeprod!$B$1:$AG$1,0),FALSE)/1,0)-IFERROR(VLOOKUP($B319,'Slutlig allokering'!$B$2:$AC$462,MATCH(J$3,'Slutlig allokering'!$B$2:$AJ$2,0),FALSE)/1,0)</f>
        <v>0</v>
      </c>
      <c r="K319">
        <f>IFERROR(VLOOKUP($B319,Kraftvärmeprod!$B$1:$AH$479,MATCH(K$2,Kraftvärmeprod!$B$1:$AG$1,0),FALSE)/1,0)-IFERROR(VLOOKUP($B319,'Slutlig allokering'!$B$2:$AC$462,MATCH(K$3,'Slutlig allokering'!$B$2:$AJ$2,0),FALSE)/1,0)</f>
        <v>0</v>
      </c>
      <c r="L319">
        <f>IFERROR(VLOOKUP($B319,Kraftvärmeprod!$B$1:$AH$479,MATCH(L$2,Kraftvärmeprod!$B$1:$AG$1,0),FALSE)/1,0)-IFERROR(VLOOKUP($B319,'Slutlig allokering'!$B$2:$AC$462,MATCH(L$3,'Slutlig allokering'!$B$2:$AJ$2,0),FALSE)/1,0)</f>
        <v>0</v>
      </c>
      <c r="M319" s="143">
        <f>IFERROR(VLOOKUP($B319,Miljö!$B$1:$S$477,MATCH(M$2,Miljö!$B$1:$X$1,0),FALSE)/1,0)-IFERROR(VLOOKUP($B319,'Slutlig allokering'!$B$2:$AC$462,MATCH(M$3,'Slutlig allokering'!$B$2:$AJ$2,0),FALSE)/1,0)</f>
        <v>0</v>
      </c>
      <c r="N319">
        <f>IFERROR(VLOOKUP($B319,Kraftvärmeprod!$B$1:$AH$479,MATCH(N$2,Kraftvärmeprod!$B$1:$AG$1,0),FALSE)/1,0)-IFERROR(VLOOKUP($B319,'Slutlig allokering'!$B$2:$AC$462,MATCH(N$3,'Slutlig allokering'!$B$2:$AJ$2,0),FALSE)/1,0)</f>
        <v>0</v>
      </c>
      <c r="O319">
        <f>IFERROR(VLOOKUP($B319,Kraftvärmeprod!$B$1:$AH$479,MATCH(O$2,Kraftvärmeprod!$B$1:$AG$1,0),FALSE)/1,0)-IFERROR(VLOOKUP($B319,'Slutlig allokering'!$B$2:$AC$462,MATCH(O$3,'Slutlig allokering'!$B$2:$AJ$2,0),FALSE)/1,0)</f>
        <v>0</v>
      </c>
      <c r="P319">
        <f>IFERROR(VLOOKUP($B319,Kraftvärmeprod!$B$1:$AH$479,MATCH(P$2,Kraftvärmeprod!$B$1:$AG$1,0),FALSE)/1,0)-IFERROR(VLOOKUP($B319,'Slutlig allokering'!$B$2:$AC$462,MATCH(P$3,'Slutlig allokering'!$B$2:$AJ$2,0),FALSE)/1,0)</f>
        <v>0</v>
      </c>
      <c r="Q319">
        <f>IFERROR(VLOOKUP($B319,Kraftvärmeprod!$B$1:$AH$479,MATCH(Q$2,Kraftvärmeprod!$B$1:$AG$1,0),FALSE)/1,0)-IFERROR(VLOOKUP($B319,'Slutlig allokering'!$B$2:$AC$462,MATCH(Q$3,'Slutlig allokering'!$B$2:$AJ$2,0),FALSE)/1,0)</f>
        <v>0</v>
      </c>
      <c r="R319">
        <f>IFERROR(VLOOKUP($B319,Kraftvärmeprod!$B$1:$AH$479,MATCH(R$2,Kraftvärmeprod!$B$1:$AG$1,0),FALSE)/1,0)-IFERROR(VLOOKUP($B319,'Slutlig allokering'!$B$2:$AC$462,MATCH(R$3,'Slutlig allokering'!$B$2:$AJ$2,0),FALSE)/1,0)</f>
        <v>0</v>
      </c>
      <c r="S319">
        <f>IFERROR(VLOOKUP($B319,Kraftvärmeprod!$B$1:$AH$479,MATCH(S$2,Kraftvärmeprod!$B$1:$AG$1,0),FALSE)/1,0)-IFERROR(VLOOKUP($B319,'Slutlig allokering'!$B$2:$AC$462,MATCH(S$3,'Slutlig allokering'!$B$2:$AJ$2,0),FALSE)/1,0)</f>
        <v>0</v>
      </c>
      <c r="T319">
        <f>IFERROR(VLOOKUP($B319,Kraftvärmeprod!$B$1:$AH$479,MATCH(T$2,Kraftvärmeprod!$B$1:$AG$1,0),FALSE)/1,0)-IFERROR(VLOOKUP($B319,'Slutlig allokering'!$B$2:$AC$462,MATCH(T$3,'Slutlig allokering'!$B$2:$AJ$2,0),FALSE)/1,0)</f>
        <v>0</v>
      </c>
      <c r="U319">
        <f>IFERROR(VLOOKUP($B319,Kraftvärmeprod!$B$1:$AH$479,MATCH(U$2,Kraftvärmeprod!$B$1:$AG$1,0),FALSE)/1,0)-IFERROR(VLOOKUP($B319,'Slutlig allokering'!$B$2:$AC$462,MATCH(U$3,'Slutlig allokering'!$B$2:$AJ$2,0),FALSE)/1,0)</f>
        <v>0</v>
      </c>
      <c r="V319">
        <f>IFERROR(VLOOKUP($B319,Kraftvärmeprod!$B$1:$AH$479,MATCH(V$2,Kraftvärmeprod!$B$1:$AG$1,0),FALSE)/1,0)-IFERROR(VLOOKUP($B319,'Slutlig allokering'!$B$2:$AC$462,MATCH(V$3,'Slutlig allokering'!$B$2:$AJ$2,0),FALSE)/1,0)</f>
        <v>0</v>
      </c>
      <c r="W319">
        <f>IFERROR(VLOOKUP($B319,Kraftvärmeprod!$B$1:$AH$479,MATCH(W$2,Kraftvärmeprod!$B$1:$AG$1,0),FALSE)/1,0)-IFERROR(VLOOKUP($B319,'Slutlig allokering'!$B$2:$AC$462,MATCH(W$3,'Slutlig allokering'!$B$2:$AJ$2,0),FALSE)/1,0)</f>
        <v>0</v>
      </c>
      <c r="X319">
        <f>IFERROR(VLOOKUP($B319,Kraftvärmeprod!$B$1:$AH$479,MATCH(X$2,Kraftvärmeprod!$B$1:$AG$1,0),FALSE)/1,0)-IFERROR(VLOOKUP($B319,'Slutlig allokering'!$B$2:$AC$462,MATCH(X$3,'Slutlig allokering'!$B$2:$AJ$2,0),FALSE)/1,0)</f>
        <v>0</v>
      </c>
      <c r="Y319">
        <f>IFERROR(VLOOKUP($B319,Kraftvärmeprod!$B$1:$AH$479,MATCH(Y$2,Kraftvärmeprod!$B$1:$AG$1,0),FALSE)/1,0)-IFERROR(VLOOKUP($B319,'Slutlig allokering'!$B$2:$AC$462,MATCH(Y$3,'Slutlig allokering'!$B$2:$AJ$2,0),FALSE)/1,0)</f>
        <v>0</v>
      </c>
      <c r="Z319">
        <f>IFERROR(VLOOKUP($B319,Kraftvärmeprod!$B$1:$AH$479,MATCH(Z$2,Kraftvärmeprod!$B$1:$AG$1,0),FALSE)/1,0)-IFERROR(VLOOKUP($B319,'Slutlig allokering'!$B$2:$AC$462,MATCH(Z$3,'Slutlig allokering'!$B$2:$AJ$2,0),FALSE)/1,0)</f>
        <v>0</v>
      </c>
      <c r="AA319">
        <f>IFERROR(VLOOKUP($B319,Kraftvärmeprod!$B$1:$AH$479,MATCH(AA$2,Kraftvärmeprod!$B$1:$AG$1,0),FALSE)/1,0)-IFERROR(VLOOKUP($B319,'Slutlig allokering'!$B$2:$AC$462,MATCH(AA$3,'Slutlig allokering'!$B$2:$AJ$2,0),FALSE)/1,0)</f>
        <v>0</v>
      </c>
      <c r="AB319">
        <f>IFERROR(VLOOKUP($B319,Kraftvärmeprod!$B$1:$AH$479,MATCH(AB$2,Kraftvärmeprod!$B$1:$AG$1,0),FALSE)/1,0)-IFERROR(VLOOKUP($B319,'Slutlig allokering'!$B$2:$AC$462,MATCH(AB$3,'Slutlig allokering'!$B$2:$AJ$2,0),FALSE)/1,0)</f>
        <v>0</v>
      </c>
      <c r="AE319">
        <f t="shared" si="8"/>
        <v>0</v>
      </c>
      <c r="AG319">
        <f>IFERROR(VLOOKUP(B319,'Slutlig allokering'!$B$2:$AJ$462,MATCH("Summa justerad allokerad tillförd energi (utan hjälpel och rökgaskondensering):",'Slutlig allokering'!$B$2:$AK$2,0),FALSE)/1,"")</f>
        <v>0</v>
      </c>
      <c r="AI319" s="55" t="str">
        <f>IFERROR(1-VLOOKUP(B319,'Slutlig allokering'!$B$2:$AJ$462,MATCH("Andel av bränsle i kvv som allokerats till värme, exklusive rökgaskondensering och hjälpel",'Slutlig allokering'!$B$2:$AK$2,0),FALSE),"")</f>
        <v/>
      </c>
      <c r="AK319" s="55" t="str">
        <f t="shared" si="9"/>
        <v/>
      </c>
    </row>
    <row r="320" spans="1:37" x14ac:dyDescent="0.25">
      <c r="A320" s="28" t="s">
        <v>422</v>
      </c>
      <c r="B320" s="28" t="s">
        <v>427</v>
      </c>
      <c r="C320" t="str">
        <f>IFERROR(VLOOKUP($B320,Kraftvärmeprod!$B$1:$AH$479,MATCH(C$3,Kraftvärmeprod!$B$1:$AG$1,0),FALSE)/1,"")</f>
        <v/>
      </c>
      <c r="D320" t="str">
        <f>IFERROR(VLOOKUP($B320,Kraftvärmeprod!$B$1:$AH$479,MATCH(D$3,Kraftvärmeprod!$B$1:$AG$1,0),FALSE)/1,"")</f>
        <v/>
      </c>
      <c r="E320">
        <f>IFERROR(VLOOKUP($B320,Kraftvärmeprod!$B$1:$AH$479,MATCH(E$2,Kraftvärmeprod!$B$1:$AG$1,0),FALSE)/1,0)-IFERROR(VLOOKUP($B320,'Slutlig allokering'!$B$2:$AC$462,MATCH(E$3,'Slutlig allokering'!$B$2:$AJ$2,0),FALSE)/1,0)</f>
        <v>0</v>
      </c>
      <c r="F320">
        <f>IFERROR(VLOOKUP($B320,Kraftvärmeprod!$B$1:$AH$479,MATCH(F$2,Kraftvärmeprod!$B$1:$AG$1,0),FALSE)/1,0)-IFERROR(VLOOKUP($B320,'Slutlig allokering'!$B$2:$AC$462,MATCH(F$3,'Slutlig allokering'!$B$2:$AJ$2,0),FALSE)/1,0)</f>
        <v>0</v>
      </c>
      <c r="G320">
        <f>IFERROR(VLOOKUP($B320,Kraftvärmeprod!$B$1:$AH$479,MATCH(G$2,Kraftvärmeprod!$B$1:$AG$1,0),FALSE)/1,0)-IFERROR(VLOOKUP($B320,'Slutlig allokering'!$B$2:$AC$462,MATCH(G$3,'Slutlig allokering'!$B$2:$AJ$2,0),FALSE)/1,0)</f>
        <v>0</v>
      </c>
      <c r="H320">
        <f>IFERROR(VLOOKUP($B320,Kraftvärmeprod!$B$1:$AH$479,MATCH(H$2,Kraftvärmeprod!$B$1:$AG$1,0),FALSE)/1,0)-IFERROR(VLOOKUP($B320,'Slutlig allokering'!$B$2:$AC$462,MATCH(H$3,'Slutlig allokering'!$B$2:$AJ$2,0),FALSE)/1,0)</f>
        <v>0</v>
      </c>
      <c r="I320">
        <f>IFERROR(VLOOKUP($B320,Kraftvärmeprod!$B$1:$AH$479,MATCH(I$2,Kraftvärmeprod!$B$1:$AG$1,0),FALSE)/1,0)-IFERROR(VLOOKUP($B320,'Slutlig allokering'!$B$2:$AC$462,MATCH(I$3,'Slutlig allokering'!$B$2:$AJ$2,0),FALSE)/1,0)</f>
        <v>0</v>
      </c>
      <c r="J320">
        <f>IFERROR(VLOOKUP($B320,Kraftvärmeprod!$B$1:$AH$479,MATCH(J$2,Kraftvärmeprod!$B$1:$AG$1,0),FALSE)/1,0)-IFERROR(VLOOKUP($B320,'Slutlig allokering'!$B$2:$AC$462,MATCH(J$3,'Slutlig allokering'!$B$2:$AJ$2,0),FALSE)/1,0)</f>
        <v>0</v>
      </c>
      <c r="K320">
        <f>IFERROR(VLOOKUP($B320,Kraftvärmeprod!$B$1:$AH$479,MATCH(K$2,Kraftvärmeprod!$B$1:$AG$1,0),FALSE)/1,0)-IFERROR(VLOOKUP($B320,'Slutlig allokering'!$B$2:$AC$462,MATCH(K$3,'Slutlig allokering'!$B$2:$AJ$2,0),FALSE)/1,0)</f>
        <v>0</v>
      </c>
      <c r="L320">
        <f>IFERROR(VLOOKUP($B320,Kraftvärmeprod!$B$1:$AH$479,MATCH(L$2,Kraftvärmeprod!$B$1:$AG$1,0),FALSE)/1,0)-IFERROR(VLOOKUP($B320,'Slutlig allokering'!$B$2:$AC$462,MATCH(L$3,'Slutlig allokering'!$B$2:$AJ$2,0),FALSE)/1,0)</f>
        <v>0</v>
      </c>
      <c r="M320" s="143">
        <f>IFERROR(VLOOKUP($B320,Miljö!$B$1:$S$477,MATCH(M$2,Miljö!$B$1:$X$1,0),FALSE)/1,0)-IFERROR(VLOOKUP($B320,'Slutlig allokering'!$B$2:$AC$462,MATCH(M$3,'Slutlig allokering'!$B$2:$AJ$2,0),FALSE)/1,0)</f>
        <v>0</v>
      </c>
      <c r="N320">
        <f>IFERROR(VLOOKUP($B320,Kraftvärmeprod!$B$1:$AH$479,MATCH(N$2,Kraftvärmeprod!$B$1:$AG$1,0),FALSE)/1,0)-IFERROR(VLOOKUP($B320,'Slutlig allokering'!$B$2:$AC$462,MATCH(N$3,'Slutlig allokering'!$B$2:$AJ$2,0),FALSE)/1,0)</f>
        <v>0</v>
      </c>
      <c r="O320">
        <f>IFERROR(VLOOKUP($B320,Kraftvärmeprod!$B$1:$AH$479,MATCH(O$2,Kraftvärmeprod!$B$1:$AG$1,0),FALSE)/1,0)-IFERROR(VLOOKUP($B320,'Slutlig allokering'!$B$2:$AC$462,MATCH(O$3,'Slutlig allokering'!$B$2:$AJ$2,0),FALSE)/1,0)</f>
        <v>0</v>
      </c>
      <c r="P320">
        <f>IFERROR(VLOOKUP($B320,Kraftvärmeprod!$B$1:$AH$479,MATCH(P$2,Kraftvärmeprod!$B$1:$AG$1,0),FALSE)/1,0)-IFERROR(VLOOKUP($B320,'Slutlig allokering'!$B$2:$AC$462,MATCH(P$3,'Slutlig allokering'!$B$2:$AJ$2,0),FALSE)/1,0)</f>
        <v>0</v>
      </c>
      <c r="Q320">
        <f>IFERROR(VLOOKUP($B320,Kraftvärmeprod!$B$1:$AH$479,MATCH(Q$2,Kraftvärmeprod!$B$1:$AG$1,0),FALSE)/1,0)-IFERROR(VLOOKUP($B320,'Slutlig allokering'!$B$2:$AC$462,MATCH(Q$3,'Slutlig allokering'!$B$2:$AJ$2,0),FALSE)/1,0)</f>
        <v>0</v>
      </c>
      <c r="R320">
        <f>IFERROR(VLOOKUP($B320,Kraftvärmeprod!$B$1:$AH$479,MATCH(R$2,Kraftvärmeprod!$B$1:$AG$1,0),FALSE)/1,0)-IFERROR(VLOOKUP($B320,'Slutlig allokering'!$B$2:$AC$462,MATCH(R$3,'Slutlig allokering'!$B$2:$AJ$2,0),FALSE)/1,0)</f>
        <v>0</v>
      </c>
      <c r="S320">
        <f>IFERROR(VLOOKUP($B320,Kraftvärmeprod!$B$1:$AH$479,MATCH(S$2,Kraftvärmeprod!$B$1:$AG$1,0),FALSE)/1,0)-IFERROR(VLOOKUP($B320,'Slutlig allokering'!$B$2:$AC$462,MATCH(S$3,'Slutlig allokering'!$B$2:$AJ$2,0),FALSE)/1,0)</f>
        <v>0</v>
      </c>
      <c r="T320">
        <f>IFERROR(VLOOKUP($B320,Kraftvärmeprod!$B$1:$AH$479,MATCH(T$2,Kraftvärmeprod!$B$1:$AG$1,0),FALSE)/1,0)-IFERROR(VLOOKUP($B320,'Slutlig allokering'!$B$2:$AC$462,MATCH(T$3,'Slutlig allokering'!$B$2:$AJ$2,0),FALSE)/1,0)</f>
        <v>0</v>
      </c>
      <c r="U320">
        <f>IFERROR(VLOOKUP($B320,Kraftvärmeprod!$B$1:$AH$479,MATCH(U$2,Kraftvärmeprod!$B$1:$AG$1,0),FALSE)/1,0)-IFERROR(VLOOKUP($B320,'Slutlig allokering'!$B$2:$AC$462,MATCH(U$3,'Slutlig allokering'!$B$2:$AJ$2,0),FALSE)/1,0)</f>
        <v>0</v>
      </c>
      <c r="V320">
        <f>IFERROR(VLOOKUP($B320,Kraftvärmeprod!$B$1:$AH$479,MATCH(V$2,Kraftvärmeprod!$B$1:$AG$1,0),FALSE)/1,0)-IFERROR(VLOOKUP($B320,'Slutlig allokering'!$B$2:$AC$462,MATCH(V$3,'Slutlig allokering'!$B$2:$AJ$2,0),FALSE)/1,0)</f>
        <v>0</v>
      </c>
      <c r="W320">
        <f>IFERROR(VLOOKUP($B320,Kraftvärmeprod!$B$1:$AH$479,MATCH(W$2,Kraftvärmeprod!$B$1:$AG$1,0),FALSE)/1,0)-IFERROR(VLOOKUP($B320,'Slutlig allokering'!$B$2:$AC$462,MATCH(W$3,'Slutlig allokering'!$B$2:$AJ$2,0),FALSE)/1,0)</f>
        <v>0</v>
      </c>
      <c r="X320">
        <f>IFERROR(VLOOKUP($B320,Kraftvärmeprod!$B$1:$AH$479,MATCH(X$2,Kraftvärmeprod!$B$1:$AG$1,0),FALSE)/1,0)-IFERROR(VLOOKUP($B320,'Slutlig allokering'!$B$2:$AC$462,MATCH(X$3,'Slutlig allokering'!$B$2:$AJ$2,0),FALSE)/1,0)</f>
        <v>0</v>
      </c>
      <c r="Y320">
        <f>IFERROR(VLOOKUP($B320,Kraftvärmeprod!$B$1:$AH$479,MATCH(Y$2,Kraftvärmeprod!$B$1:$AG$1,0),FALSE)/1,0)-IFERROR(VLOOKUP($B320,'Slutlig allokering'!$B$2:$AC$462,MATCH(Y$3,'Slutlig allokering'!$B$2:$AJ$2,0),FALSE)/1,0)</f>
        <v>0</v>
      </c>
      <c r="Z320">
        <f>IFERROR(VLOOKUP($B320,Kraftvärmeprod!$B$1:$AH$479,MATCH(Z$2,Kraftvärmeprod!$B$1:$AG$1,0),FALSE)/1,0)-IFERROR(VLOOKUP($B320,'Slutlig allokering'!$B$2:$AC$462,MATCH(Z$3,'Slutlig allokering'!$B$2:$AJ$2,0),FALSE)/1,0)</f>
        <v>0</v>
      </c>
      <c r="AA320">
        <f>IFERROR(VLOOKUP($B320,Kraftvärmeprod!$B$1:$AH$479,MATCH(AA$2,Kraftvärmeprod!$B$1:$AG$1,0),FALSE)/1,0)-IFERROR(VLOOKUP($B320,'Slutlig allokering'!$B$2:$AC$462,MATCH(AA$3,'Slutlig allokering'!$B$2:$AJ$2,0),FALSE)/1,0)</f>
        <v>0</v>
      </c>
      <c r="AB320">
        <f>IFERROR(VLOOKUP($B320,Kraftvärmeprod!$B$1:$AH$479,MATCH(AB$2,Kraftvärmeprod!$B$1:$AG$1,0),FALSE)/1,0)-IFERROR(VLOOKUP($B320,'Slutlig allokering'!$B$2:$AC$462,MATCH(AB$3,'Slutlig allokering'!$B$2:$AJ$2,0),FALSE)/1,0)</f>
        <v>0</v>
      </c>
      <c r="AE320">
        <f t="shared" si="8"/>
        <v>0</v>
      </c>
      <c r="AG320">
        <f>IFERROR(VLOOKUP(B320,'Slutlig allokering'!$B$2:$AJ$462,MATCH("Summa justerad allokerad tillförd energi (utan hjälpel och rökgaskondensering):",'Slutlig allokering'!$B$2:$AK$2,0),FALSE)/1,"")</f>
        <v>0</v>
      </c>
      <c r="AI320" s="55" t="str">
        <f>IFERROR(1-VLOOKUP(B320,'Slutlig allokering'!$B$2:$AJ$462,MATCH("Andel av bränsle i kvv som allokerats till värme, exklusive rökgaskondensering och hjälpel",'Slutlig allokering'!$B$2:$AK$2,0),FALSE),"")</f>
        <v/>
      </c>
      <c r="AK320" s="55" t="str">
        <f t="shared" si="9"/>
        <v/>
      </c>
    </row>
    <row r="321" spans="1:37" x14ac:dyDescent="0.25">
      <c r="A321" s="28" t="s">
        <v>428</v>
      </c>
      <c r="B321" s="28" t="s">
        <v>429</v>
      </c>
      <c r="C321" t="str">
        <f>IFERROR(VLOOKUP($B321,Kraftvärmeprod!$B$1:$AH$479,MATCH(C$3,Kraftvärmeprod!$B$1:$AG$1,0),FALSE)/1,"")</f>
        <v/>
      </c>
      <c r="D321" t="str">
        <f>IFERROR(VLOOKUP($B321,Kraftvärmeprod!$B$1:$AH$479,MATCH(D$3,Kraftvärmeprod!$B$1:$AG$1,0),FALSE)/1,"")</f>
        <v/>
      </c>
      <c r="E321">
        <f>IFERROR(VLOOKUP($B321,Kraftvärmeprod!$B$1:$AH$479,MATCH(E$2,Kraftvärmeprod!$B$1:$AG$1,0),FALSE)/1,0)-IFERROR(VLOOKUP($B321,'Slutlig allokering'!$B$2:$AC$462,MATCH(E$3,'Slutlig allokering'!$B$2:$AJ$2,0),FALSE)/1,0)</f>
        <v>0</v>
      </c>
      <c r="F321">
        <f>IFERROR(VLOOKUP($B321,Kraftvärmeprod!$B$1:$AH$479,MATCH(F$2,Kraftvärmeprod!$B$1:$AG$1,0),FALSE)/1,0)-IFERROR(VLOOKUP($B321,'Slutlig allokering'!$B$2:$AC$462,MATCH(F$3,'Slutlig allokering'!$B$2:$AJ$2,0),FALSE)/1,0)</f>
        <v>0</v>
      </c>
      <c r="G321">
        <f>IFERROR(VLOOKUP($B321,Kraftvärmeprod!$B$1:$AH$479,MATCH(G$2,Kraftvärmeprod!$B$1:$AG$1,0),FALSE)/1,0)-IFERROR(VLOOKUP($B321,'Slutlig allokering'!$B$2:$AC$462,MATCH(G$3,'Slutlig allokering'!$B$2:$AJ$2,0),FALSE)/1,0)</f>
        <v>0</v>
      </c>
      <c r="H321">
        <f>IFERROR(VLOOKUP($B321,Kraftvärmeprod!$B$1:$AH$479,MATCH(H$2,Kraftvärmeprod!$B$1:$AG$1,0),FALSE)/1,0)-IFERROR(VLOOKUP($B321,'Slutlig allokering'!$B$2:$AC$462,MATCH(H$3,'Slutlig allokering'!$B$2:$AJ$2,0),FALSE)/1,0)</f>
        <v>0</v>
      </c>
      <c r="I321">
        <f>IFERROR(VLOOKUP($B321,Kraftvärmeprod!$B$1:$AH$479,MATCH(I$2,Kraftvärmeprod!$B$1:$AG$1,0),FALSE)/1,0)-IFERROR(VLOOKUP($B321,'Slutlig allokering'!$B$2:$AC$462,MATCH(I$3,'Slutlig allokering'!$B$2:$AJ$2,0),FALSE)/1,0)</f>
        <v>0</v>
      </c>
      <c r="J321">
        <f>IFERROR(VLOOKUP($B321,Kraftvärmeprod!$B$1:$AH$479,MATCH(J$2,Kraftvärmeprod!$B$1:$AG$1,0),FALSE)/1,0)-IFERROR(VLOOKUP($B321,'Slutlig allokering'!$B$2:$AC$462,MATCH(J$3,'Slutlig allokering'!$B$2:$AJ$2,0),FALSE)/1,0)</f>
        <v>0</v>
      </c>
      <c r="K321">
        <f>IFERROR(VLOOKUP($B321,Kraftvärmeprod!$B$1:$AH$479,MATCH(K$2,Kraftvärmeprod!$B$1:$AG$1,0),FALSE)/1,0)-IFERROR(VLOOKUP($B321,'Slutlig allokering'!$B$2:$AC$462,MATCH(K$3,'Slutlig allokering'!$B$2:$AJ$2,0),FALSE)/1,0)</f>
        <v>0</v>
      </c>
      <c r="L321">
        <f>IFERROR(VLOOKUP($B321,Kraftvärmeprod!$B$1:$AH$479,MATCH(L$2,Kraftvärmeprod!$B$1:$AG$1,0),FALSE)/1,0)-IFERROR(VLOOKUP($B321,'Slutlig allokering'!$B$2:$AC$462,MATCH(L$3,'Slutlig allokering'!$B$2:$AJ$2,0),FALSE)/1,0)</f>
        <v>0</v>
      </c>
      <c r="M321" s="143">
        <f>IFERROR(VLOOKUP($B321,Miljö!$B$1:$S$477,MATCH(M$2,Miljö!$B$1:$X$1,0),FALSE)/1,0)-IFERROR(VLOOKUP($B321,'Slutlig allokering'!$B$2:$AC$462,MATCH(M$3,'Slutlig allokering'!$B$2:$AJ$2,0),FALSE)/1,0)</f>
        <v>0</v>
      </c>
      <c r="N321">
        <f>IFERROR(VLOOKUP($B321,Kraftvärmeprod!$B$1:$AH$479,MATCH(N$2,Kraftvärmeprod!$B$1:$AG$1,0),FALSE)/1,0)-IFERROR(VLOOKUP($B321,'Slutlig allokering'!$B$2:$AC$462,MATCH(N$3,'Slutlig allokering'!$B$2:$AJ$2,0),FALSE)/1,0)</f>
        <v>0</v>
      </c>
      <c r="O321">
        <f>IFERROR(VLOOKUP($B321,Kraftvärmeprod!$B$1:$AH$479,MATCH(O$2,Kraftvärmeprod!$B$1:$AG$1,0),FALSE)/1,0)-IFERROR(VLOOKUP($B321,'Slutlig allokering'!$B$2:$AC$462,MATCH(O$3,'Slutlig allokering'!$B$2:$AJ$2,0),FALSE)/1,0)</f>
        <v>0</v>
      </c>
      <c r="P321">
        <f>IFERROR(VLOOKUP($B321,Kraftvärmeprod!$B$1:$AH$479,MATCH(P$2,Kraftvärmeprod!$B$1:$AG$1,0),FALSE)/1,0)-IFERROR(VLOOKUP($B321,'Slutlig allokering'!$B$2:$AC$462,MATCH(P$3,'Slutlig allokering'!$B$2:$AJ$2,0),FALSE)/1,0)</f>
        <v>0</v>
      </c>
      <c r="Q321">
        <f>IFERROR(VLOOKUP($B321,Kraftvärmeprod!$B$1:$AH$479,MATCH(Q$2,Kraftvärmeprod!$B$1:$AG$1,0),FALSE)/1,0)-IFERROR(VLOOKUP($B321,'Slutlig allokering'!$B$2:$AC$462,MATCH(Q$3,'Slutlig allokering'!$B$2:$AJ$2,0),FALSE)/1,0)</f>
        <v>0</v>
      </c>
      <c r="R321">
        <f>IFERROR(VLOOKUP($B321,Kraftvärmeprod!$B$1:$AH$479,MATCH(R$2,Kraftvärmeprod!$B$1:$AG$1,0),FALSE)/1,0)-IFERROR(VLOOKUP($B321,'Slutlig allokering'!$B$2:$AC$462,MATCH(R$3,'Slutlig allokering'!$B$2:$AJ$2,0),FALSE)/1,0)</f>
        <v>0</v>
      </c>
      <c r="S321">
        <f>IFERROR(VLOOKUP($B321,Kraftvärmeprod!$B$1:$AH$479,MATCH(S$2,Kraftvärmeprod!$B$1:$AG$1,0),FALSE)/1,0)-IFERROR(VLOOKUP($B321,'Slutlig allokering'!$B$2:$AC$462,MATCH(S$3,'Slutlig allokering'!$B$2:$AJ$2,0),FALSE)/1,0)</f>
        <v>0</v>
      </c>
      <c r="T321">
        <f>IFERROR(VLOOKUP($B321,Kraftvärmeprod!$B$1:$AH$479,MATCH(T$2,Kraftvärmeprod!$B$1:$AG$1,0),FALSE)/1,0)-IFERROR(VLOOKUP($B321,'Slutlig allokering'!$B$2:$AC$462,MATCH(T$3,'Slutlig allokering'!$B$2:$AJ$2,0),FALSE)/1,0)</f>
        <v>0</v>
      </c>
      <c r="U321">
        <f>IFERROR(VLOOKUP($B321,Kraftvärmeprod!$B$1:$AH$479,MATCH(U$2,Kraftvärmeprod!$B$1:$AG$1,0),FALSE)/1,0)-IFERROR(VLOOKUP($B321,'Slutlig allokering'!$B$2:$AC$462,MATCH(U$3,'Slutlig allokering'!$B$2:$AJ$2,0),FALSE)/1,0)</f>
        <v>0</v>
      </c>
      <c r="V321">
        <f>IFERROR(VLOOKUP($B321,Kraftvärmeprod!$B$1:$AH$479,MATCH(V$2,Kraftvärmeprod!$B$1:$AG$1,0),FALSE)/1,0)-IFERROR(VLOOKUP($B321,'Slutlig allokering'!$B$2:$AC$462,MATCH(V$3,'Slutlig allokering'!$B$2:$AJ$2,0),FALSE)/1,0)</f>
        <v>0</v>
      </c>
      <c r="W321">
        <f>IFERROR(VLOOKUP($B321,Kraftvärmeprod!$B$1:$AH$479,MATCH(W$2,Kraftvärmeprod!$B$1:$AG$1,0),FALSE)/1,0)-IFERROR(VLOOKUP($B321,'Slutlig allokering'!$B$2:$AC$462,MATCH(W$3,'Slutlig allokering'!$B$2:$AJ$2,0),FALSE)/1,0)</f>
        <v>0</v>
      </c>
      <c r="X321">
        <f>IFERROR(VLOOKUP($B321,Kraftvärmeprod!$B$1:$AH$479,MATCH(X$2,Kraftvärmeprod!$B$1:$AG$1,0),FALSE)/1,0)-IFERROR(VLOOKUP($B321,'Slutlig allokering'!$B$2:$AC$462,MATCH(X$3,'Slutlig allokering'!$B$2:$AJ$2,0),FALSE)/1,0)</f>
        <v>0</v>
      </c>
      <c r="Y321">
        <f>IFERROR(VLOOKUP($B321,Kraftvärmeprod!$B$1:$AH$479,MATCH(Y$2,Kraftvärmeprod!$B$1:$AG$1,0),FALSE)/1,0)-IFERROR(VLOOKUP($B321,'Slutlig allokering'!$B$2:$AC$462,MATCH(Y$3,'Slutlig allokering'!$B$2:$AJ$2,0),FALSE)/1,0)</f>
        <v>0</v>
      </c>
      <c r="Z321">
        <f>IFERROR(VLOOKUP($B321,Kraftvärmeprod!$B$1:$AH$479,MATCH(Z$2,Kraftvärmeprod!$B$1:$AG$1,0),FALSE)/1,0)-IFERROR(VLOOKUP($B321,'Slutlig allokering'!$B$2:$AC$462,MATCH(Z$3,'Slutlig allokering'!$B$2:$AJ$2,0),FALSE)/1,0)</f>
        <v>0</v>
      </c>
      <c r="AA321">
        <f>IFERROR(VLOOKUP($B321,Kraftvärmeprod!$B$1:$AH$479,MATCH(AA$2,Kraftvärmeprod!$B$1:$AG$1,0),FALSE)/1,0)-IFERROR(VLOOKUP($B321,'Slutlig allokering'!$B$2:$AC$462,MATCH(AA$3,'Slutlig allokering'!$B$2:$AJ$2,0),FALSE)/1,0)</f>
        <v>0</v>
      </c>
      <c r="AB321">
        <f>IFERROR(VLOOKUP($B321,Kraftvärmeprod!$B$1:$AH$479,MATCH(AB$2,Kraftvärmeprod!$B$1:$AG$1,0),FALSE)/1,0)-IFERROR(VLOOKUP($B321,'Slutlig allokering'!$B$2:$AC$462,MATCH(AB$3,'Slutlig allokering'!$B$2:$AJ$2,0),FALSE)/1,0)</f>
        <v>0</v>
      </c>
      <c r="AE321">
        <f t="shared" si="8"/>
        <v>0</v>
      </c>
      <c r="AG321">
        <f>IFERROR(VLOOKUP(B321,'Slutlig allokering'!$B$2:$AJ$462,MATCH("Summa justerad allokerad tillförd energi (utan hjälpel och rökgaskondensering):",'Slutlig allokering'!$B$2:$AK$2,0),FALSE)/1,"")</f>
        <v>0</v>
      </c>
      <c r="AI321" s="55" t="str">
        <f>IFERROR(1-VLOOKUP(B321,'Slutlig allokering'!$B$2:$AJ$462,MATCH("Andel av bränsle i kvv som allokerats till värme, exklusive rökgaskondensering och hjälpel",'Slutlig allokering'!$B$2:$AK$2,0),FALSE),"")</f>
        <v/>
      </c>
      <c r="AK321" s="55" t="str">
        <f t="shared" si="9"/>
        <v/>
      </c>
    </row>
    <row r="322" spans="1:37" x14ac:dyDescent="0.25">
      <c r="A322" s="28" t="s">
        <v>428</v>
      </c>
      <c r="B322" s="28" t="s">
        <v>430</v>
      </c>
      <c r="C322" t="str">
        <f>IFERROR(VLOOKUP($B322,Kraftvärmeprod!$B$1:$AH$479,MATCH(C$3,Kraftvärmeprod!$B$1:$AG$1,0),FALSE)/1,"")</f>
        <v/>
      </c>
      <c r="D322" t="str">
        <f>IFERROR(VLOOKUP($B322,Kraftvärmeprod!$B$1:$AH$479,MATCH(D$3,Kraftvärmeprod!$B$1:$AG$1,0),FALSE)/1,"")</f>
        <v/>
      </c>
      <c r="E322">
        <f>IFERROR(VLOOKUP($B322,Kraftvärmeprod!$B$1:$AH$479,MATCH(E$2,Kraftvärmeprod!$B$1:$AG$1,0),FALSE)/1,0)-IFERROR(VLOOKUP($B322,'Slutlig allokering'!$B$2:$AC$462,MATCH(E$3,'Slutlig allokering'!$B$2:$AJ$2,0),FALSE)/1,0)</f>
        <v>0</v>
      </c>
      <c r="F322">
        <f>IFERROR(VLOOKUP($B322,Kraftvärmeprod!$B$1:$AH$479,MATCH(F$2,Kraftvärmeprod!$B$1:$AG$1,0),FALSE)/1,0)-IFERROR(VLOOKUP($B322,'Slutlig allokering'!$B$2:$AC$462,MATCH(F$3,'Slutlig allokering'!$B$2:$AJ$2,0),FALSE)/1,0)</f>
        <v>0</v>
      </c>
      <c r="G322">
        <f>IFERROR(VLOOKUP($B322,Kraftvärmeprod!$B$1:$AH$479,MATCH(G$2,Kraftvärmeprod!$B$1:$AG$1,0),FALSE)/1,0)-IFERROR(VLOOKUP($B322,'Slutlig allokering'!$B$2:$AC$462,MATCH(G$3,'Slutlig allokering'!$B$2:$AJ$2,0),FALSE)/1,0)</f>
        <v>0</v>
      </c>
      <c r="H322">
        <f>IFERROR(VLOOKUP($B322,Kraftvärmeprod!$B$1:$AH$479,MATCH(H$2,Kraftvärmeprod!$B$1:$AG$1,0),FALSE)/1,0)-IFERROR(VLOOKUP($B322,'Slutlig allokering'!$B$2:$AC$462,MATCH(H$3,'Slutlig allokering'!$B$2:$AJ$2,0),FALSE)/1,0)</f>
        <v>0</v>
      </c>
      <c r="I322">
        <f>IFERROR(VLOOKUP($B322,Kraftvärmeprod!$B$1:$AH$479,MATCH(I$2,Kraftvärmeprod!$B$1:$AG$1,0),FALSE)/1,0)-IFERROR(VLOOKUP($B322,'Slutlig allokering'!$B$2:$AC$462,MATCH(I$3,'Slutlig allokering'!$B$2:$AJ$2,0),FALSE)/1,0)</f>
        <v>0</v>
      </c>
      <c r="J322">
        <f>IFERROR(VLOOKUP($B322,Kraftvärmeprod!$B$1:$AH$479,MATCH(J$2,Kraftvärmeprod!$B$1:$AG$1,0),FALSE)/1,0)-IFERROR(VLOOKUP($B322,'Slutlig allokering'!$B$2:$AC$462,MATCH(J$3,'Slutlig allokering'!$B$2:$AJ$2,0),FALSE)/1,0)</f>
        <v>0</v>
      </c>
      <c r="K322">
        <f>IFERROR(VLOOKUP($B322,Kraftvärmeprod!$B$1:$AH$479,MATCH(K$2,Kraftvärmeprod!$B$1:$AG$1,0),FALSE)/1,0)-IFERROR(VLOOKUP($B322,'Slutlig allokering'!$B$2:$AC$462,MATCH(K$3,'Slutlig allokering'!$B$2:$AJ$2,0),FALSE)/1,0)</f>
        <v>0</v>
      </c>
      <c r="L322">
        <f>IFERROR(VLOOKUP($B322,Kraftvärmeprod!$B$1:$AH$479,MATCH(L$2,Kraftvärmeprod!$B$1:$AG$1,0),FALSE)/1,0)-IFERROR(VLOOKUP($B322,'Slutlig allokering'!$B$2:$AC$462,MATCH(L$3,'Slutlig allokering'!$B$2:$AJ$2,0),FALSE)/1,0)</f>
        <v>0</v>
      </c>
      <c r="M322" s="143">
        <f>IFERROR(VLOOKUP($B322,Miljö!$B$1:$S$477,MATCH(M$2,Miljö!$B$1:$X$1,0),FALSE)/1,0)-IFERROR(VLOOKUP($B322,'Slutlig allokering'!$B$2:$AC$462,MATCH(M$3,'Slutlig allokering'!$B$2:$AJ$2,0),FALSE)/1,0)</f>
        <v>0</v>
      </c>
      <c r="N322">
        <f>IFERROR(VLOOKUP($B322,Kraftvärmeprod!$B$1:$AH$479,MATCH(N$2,Kraftvärmeprod!$B$1:$AG$1,0),FALSE)/1,0)-IFERROR(VLOOKUP($B322,'Slutlig allokering'!$B$2:$AC$462,MATCH(N$3,'Slutlig allokering'!$B$2:$AJ$2,0),FALSE)/1,0)</f>
        <v>0</v>
      </c>
      <c r="O322">
        <f>IFERROR(VLOOKUP($B322,Kraftvärmeprod!$B$1:$AH$479,MATCH(O$2,Kraftvärmeprod!$B$1:$AG$1,0),FALSE)/1,0)-IFERROR(VLOOKUP($B322,'Slutlig allokering'!$B$2:$AC$462,MATCH(O$3,'Slutlig allokering'!$B$2:$AJ$2,0),FALSE)/1,0)</f>
        <v>0</v>
      </c>
      <c r="P322">
        <f>IFERROR(VLOOKUP($B322,Kraftvärmeprod!$B$1:$AH$479,MATCH(P$2,Kraftvärmeprod!$B$1:$AG$1,0),FALSE)/1,0)-IFERROR(VLOOKUP($B322,'Slutlig allokering'!$B$2:$AC$462,MATCH(P$3,'Slutlig allokering'!$B$2:$AJ$2,0),FALSE)/1,0)</f>
        <v>0</v>
      </c>
      <c r="Q322">
        <f>IFERROR(VLOOKUP($B322,Kraftvärmeprod!$B$1:$AH$479,MATCH(Q$2,Kraftvärmeprod!$B$1:$AG$1,0),FALSE)/1,0)-IFERROR(VLOOKUP($B322,'Slutlig allokering'!$B$2:$AC$462,MATCH(Q$3,'Slutlig allokering'!$B$2:$AJ$2,0),FALSE)/1,0)</f>
        <v>0</v>
      </c>
      <c r="R322">
        <f>IFERROR(VLOOKUP($B322,Kraftvärmeprod!$B$1:$AH$479,MATCH(R$2,Kraftvärmeprod!$B$1:$AG$1,0),FALSE)/1,0)-IFERROR(VLOOKUP($B322,'Slutlig allokering'!$B$2:$AC$462,MATCH(R$3,'Slutlig allokering'!$B$2:$AJ$2,0),FALSE)/1,0)</f>
        <v>0</v>
      </c>
      <c r="S322">
        <f>IFERROR(VLOOKUP($B322,Kraftvärmeprod!$B$1:$AH$479,MATCH(S$2,Kraftvärmeprod!$B$1:$AG$1,0),FALSE)/1,0)-IFERROR(VLOOKUP($B322,'Slutlig allokering'!$B$2:$AC$462,MATCH(S$3,'Slutlig allokering'!$B$2:$AJ$2,0),FALSE)/1,0)</f>
        <v>0</v>
      </c>
      <c r="T322">
        <f>IFERROR(VLOOKUP($B322,Kraftvärmeprod!$B$1:$AH$479,MATCH(T$2,Kraftvärmeprod!$B$1:$AG$1,0),FALSE)/1,0)-IFERROR(VLOOKUP($B322,'Slutlig allokering'!$B$2:$AC$462,MATCH(T$3,'Slutlig allokering'!$B$2:$AJ$2,0),FALSE)/1,0)</f>
        <v>0</v>
      </c>
      <c r="U322">
        <f>IFERROR(VLOOKUP($B322,Kraftvärmeprod!$B$1:$AH$479,MATCH(U$2,Kraftvärmeprod!$B$1:$AG$1,0),FALSE)/1,0)-IFERROR(VLOOKUP($B322,'Slutlig allokering'!$B$2:$AC$462,MATCH(U$3,'Slutlig allokering'!$B$2:$AJ$2,0),FALSE)/1,0)</f>
        <v>0</v>
      </c>
      <c r="V322">
        <f>IFERROR(VLOOKUP($B322,Kraftvärmeprod!$B$1:$AH$479,MATCH(V$2,Kraftvärmeprod!$B$1:$AG$1,0),FALSE)/1,0)-IFERROR(VLOOKUP($B322,'Slutlig allokering'!$B$2:$AC$462,MATCH(V$3,'Slutlig allokering'!$B$2:$AJ$2,0),FALSE)/1,0)</f>
        <v>0</v>
      </c>
      <c r="W322">
        <f>IFERROR(VLOOKUP($B322,Kraftvärmeprod!$B$1:$AH$479,MATCH(W$2,Kraftvärmeprod!$B$1:$AG$1,0),FALSE)/1,0)-IFERROR(VLOOKUP($B322,'Slutlig allokering'!$B$2:$AC$462,MATCH(W$3,'Slutlig allokering'!$B$2:$AJ$2,0),FALSE)/1,0)</f>
        <v>0</v>
      </c>
      <c r="X322">
        <f>IFERROR(VLOOKUP($B322,Kraftvärmeprod!$B$1:$AH$479,MATCH(X$2,Kraftvärmeprod!$B$1:$AG$1,0),FALSE)/1,0)-IFERROR(VLOOKUP($B322,'Slutlig allokering'!$B$2:$AC$462,MATCH(X$3,'Slutlig allokering'!$B$2:$AJ$2,0),FALSE)/1,0)</f>
        <v>0</v>
      </c>
      <c r="Y322">
        <f>IFERROR(VLOOKUP($B322,Kraftvärmeprod!$B$1:$AH$479,MATCH(Y$2,Kraftvärmeprod!$B$1:$AG$1,0),FALSE)/1,0)-IFERROR(VLOOKUP($B322,'Slutlig allokering'!$B$2:$AC$462,MATCH(Y$3,'Slutlig allokering'!$B$2:$AJ$2,0),FALSE)/1,0)</f>
        <v>0</v>
      </c>
      <c r="Z322">
        <f>IFERROR(VLOOKUP($B322,Kraftvärmeprod!$B$1:$AH$479,MATCH(Z$2,Kraftvärmeprod!$B$1:$AG$1,0),FALSE)/1,0)-IFERROR(VLOOKUP($B322,'Slutlig allokering'!$B$2:$AC$462,MATCH(Z$3,'Slutlig allokering'!$B$2:$AJ$2,0),FALSE)/1,0)</f>
        <v>0</v>
      </c>
      <c r="AA322">
        <f>IFERROR(VLOOKUP($B322,Kraftvärmeprod!$B$1:$AH$479,MATCH(AA$2,Kraftvärmeprod!$B$1:$AG$1,0),FALSE)/1,0)-IFERROR(VLOOKUP($B322,'Slutlig allokering'!$B$2:$AC$462,MATCH(AA$3,'Slutlig allokering'!$B$2:$AJ$2,0),FALSE)/1,0)</f>
        <v>0</v>
      </c>
      <c r="AB322">
        <f>IFERROR(VLOOKUP($B322,Kraftvärmeprod!$B$1:$AH$479,MATCH(AB$2,Kraftvärmeprod!$B$1:$AG$1,0),FALSE)/1,0)-IFERROR(VLOOKUP($B322,'Slutlig allokering'!$B$2:$AC$462,MATCH(AB$3,'Slutlig allokering'!$B$2:$AJ$2,0),FALSE)/1,0)</f>
        <v>0</v>
      </c>
      <c r="AE322">
        <f t="shared" si="8"/>
        <v>0</v>
      </c>
      <c r="AG322">
        <f>IFERROR(VLOOKUP(B322,'Slutlig allokering'!$B$2:$AJ$462,MATCH("Summa justerad allokerad tillförd energi (utan hjälpel och rökgaskondensering):",'Slutlig allokering'!$B$2:$AK$2,0),FALSE)/1,"")</f>
        <v>0</v>
      </c>
      <c r="AI322" s="55" t="str">
        <f>IFERROR(1-VLOOKUP(B322,'Slutlig allokering'!$B$2:$AJ$462,MATCH("Andel av bränsle i kvv som allokerats till värme, exklusive rökgaskondensering och hjälpel",'Slutlig allokering'!$B$2:$AK$2,0),FALSE),"")</f>
        <v/>
      </c>
      <c r="AK322" s="55" t="str">
        <f t="shared" si="9"/>
        <v/>
      </c>
    </row>
    <row r="323" spans="1:37" x14ac:dyDescent="0.25">
      <c r="A323" s="28" t="s">
        <v>431</v>
      </c>
      <c r="B323" s="28" t="s">
        <v>432</v>
      </c>
      <c r="C323" t="str">
        <f>IFERROR(VLOOKUP($B323,Kraftvärmeprod!$B$1:$AH$479,MATCH(C$3,Kraftvärmeprod!$B$1:$AG$1,0),FALSE)/1,"")</f>
        <v/>
      </c>
      <c r="D323" t="str">
        <f>IFERROR(VLOOKUP($B323,Kraftvärmeprod!$B$1:$AH$479,MATCH(D$3,Kraftvärmeprod!$B$1:$AG$1,0),FALSE)/1,"")</f>
        <v/>
      </c>
      <c r="E323">
        <f>IFERROR(VLOOKUP($B323,Kraftvärmeprod!$B$1:$AH$479,MATCH(E$2,Kraftvärmeprod!$B$1:$AG$1,0),FALSE)/1,0)-IFERROR(VLOOKUP($B323,'Slutlig allokering'!$B$2:$AC$462,MATCH(E$3,'Slutlig allokering'!$B$2:$AJ$2,0),FALSE)/1,0)</f>
        <v>0</v>
      </c>
      <c r="F323">
        <f>IFERROR(VLOOKUP($B323,Kraftvärmeprod!$B$1:$AH$479,MATCH(F$2,Kraftvärmeprod!$B$1:$AG$1,0),FALSE)/1,0)-IFERROR(VLOOKUP($B323,'Slutlig allokering'!$B$2:$AC$462,MATCH(F$3,'Slutlig allokering'!$B$2:$AJ$2,0),FALSE)/1,0)</f>
        <v>0</v>
      </c>
      <c r="G323">
        <f>IFERROR(VLOOKUP($B323,Kraftvärmeprod!$B$1:$AH$479,MATCH(G$2,Kraftvärmeprod!$B$1:$AG$1,0),FALSE)/1,0)-IFERROR(VLOOKUP($B323,'Slutlig allokering'!$B$2:$AC$462,MATCH(G$3,'Slutlig allokering'!$B$2:$AJ$2,0),FALSE)/1,0)</f>
        <v>0</v>
      </c>
      <c r="H323">
        <f>IFERROR(VLOOKUP($B323,Kraftvärmeprod!$B$1:$AH$479,MATCH(H$2,Kraftvärmeprod!$B$1:$AG$1,0),FALSE)/1,0)-IFERROR(VLOOKUP($B323,'Slutlig allokering'!$B$2:$AC$462,MATCH(H$3,'Slutlig allokering'!$B$2:$AJ$2,0),FALSE)/1,0)</f>
        <v>0</v>
      </c>
      <c r="I323">
        <f>IFERROR(VLOOKUP($B323,Kraftvärmeprod!$B$1:$AH$479,MATCH(I$2,Kraftvärmeprod!$B$1:$AG$1,0),FALSE)/1,0)-IFERROR(VLOOKUP($B323,'Slutlig allokering'!$B$2:$AC$462,MATCH(I$3,'Slutlig allokering'!$B$2:$AJ$2,0),FALSE)/1,0)</f>
        <v>0</v>
      </c>
      <c r="J323">
        <f>IFERROR(VLOOKUP($B323,Kraftvärmeprod!$B$1:$AH$479,MATCH(J$2,Kraftvärmeprod!$B$1:$AG$1,0),FALSE)/1,0)-IFERROR(VLOOKUP($B323,'Slutlig allokering'!$B$2:$AC$462,MATCH(J$3,'Slutlig allokering'!$B$2:$AJ$2,0),FALSE)/1,0)</f>
        <v>0</v>
      </c>
      <c r="K323">
        <f>IFERROR(VLOOKUP($B323,Kraftvärmeprod!$B$1:$AH$479,MATCH(K$2,Kraftvärmeprod!$B$1:$AG$1,0),FALSE)/1,0)-IFERROR(VLOOKUP($B323,'Slutlig allokering'!$B$2:$AC$462,MATCH(K$3,'Slutlig allokering'!$B$2:$AJ$2,0),FALSE)/1,0)</f>
        <v>0</v>
      </c>
      <c r="L323">
        <f>IFERROR(VLOOKUP($B323,Kraftvärmeprod!$B$1:$AH$479,MATCH(L$2,Kraftvärmeprod!$B$1:$AG$1,0),FALSE)/1,0)-IFERROR(VLOOKUP($B323,'Slutlig allokering'!$B$2:$AC$462,MATCH(L$3,'Slutlig allokering'!$B$2:$AJ$2,0),FALSE)/1,0)</f>
        <v>0</v>
      </c>
      <c r="M323" s="143">
        <f>IFERROR(VLOOKUP($B323,Miljö!$B$1:$S$477,MATCH(M$2,Miljö!$B$1:$X$1,0),FALSE)/1,0)-IFERROR(VLOOKUP($B323,'Slutlig allokering'!$B$2:$AC$462,MATCH(M$3,'Slutlig allokering'!$B$2:$AJ$2,0),FALSE)/1,0)</f>
        <v>0</v>
      </c>
      <c r="N323">
        <f>IFERROR(VLOOKUP($B323,Kraftvärmeprod!$B$1:$AH$479,MATCH(N$2,Kraftvärmeprod!$B$1:$AG$1,0),FALSE)/1,0)-IFERROR(VLOOKUP($B323,'Slutlig allokering'!$B$2:$AC$462,MATCH(N$3,'Slutlig allokering'!$B$2:$AJ$2,0),FALSE)/1,0)</f>
        <v>0</v>
      </c>
      <c r="O323">
        <f>IFERROR(VLOOKUP($B323,Kraftvärmeprod!$B$1:$AH$479,MATCH(O$2,Kraftvärmeprod!$B$1:$AG$1,0),FALSE)/1,0)-IFERROR(VLOOKUP($B323,'Slutlig allokering'!$B$2:$AC$462,MATCH(O$3,'Slutlig allokering'!$B$2:$AJ$2,0),FALSE)/1,0)</f>
        <v>0</v>
      </c>
      <c r="P323">
        <f>IFERROR(VLOOKUP($B323,Kraftvärmeprod!$B$1:$AH$479,MATCH(P$2,Kraftvärmeprod!$B$1:$AG$1,0),FALSE)/1,0)-IFERROR(VLOOKUP($B323,'Slutlig allokering'!$B$2:$AC$462,MATCH(P$3,'Slutlig allokering'!$B$2:$AJ$2,0),FALSE)/1,0)</f>
        <v>0</v>
      </c>
      <c r="Q323">
        <f>IFERROR(VLOOKUP($B323,Kraftvärmeprod!$B$1:$AH$479,MATCH(Q$2,Kraftvärmeprod!$B$1:$AG$1,0),FALSE)/1,0)-IFERROR(VLOOKUP($B323,'Slutlig allokering'!$B$2:$AC$462,MATCH(Q$3,'Slutlig allokering'!$B$2:$AJ$2,0),FALSE)/1,0)</f>
        <v>0</v>
      </c>
      <c r="R323">
        <f>IFERROR(VLOOKUP($B323,Kraftvärmeprod!$B$1:$AH$479,MATCH(R$2,Kraftvärmeprod!$B$1:$AG$1,0),FALSE)/1,0)-IFERROR(VLOOKUP($B323,'Slutlig allokering'!$B$2:$AC$462,MATCH(R$3,'Slutlig allokering'!$B$2:$AJ$2,0),FALSE)/1,0)</f>
        <v>0</v>
      </c>
      <c r="S323">
        <f>IFERROR(VLOOKUP($B323,Kraftvärmeprod!$B$1:$AH$479,MATCH(S$2,Kraftvärmeprod!$B$1:$AG$1,0),FALSE)/1,0)-IFERROR(VLOOKUP($B323,'Slutlig allokering'!$B$2:$AC$462,MATCH(S$3,'Slutlig allokering'!$B$2:$AJ$2,0),FALSE)/1,0)</f>
        <v>0</v>
      </c>
      <c r="T323">
        <f>IFERROR(VLOOKUP($B323,Kraftvärmeprod!$B$1:$AH$479,MATCH(T$2,Kraftvärmeprod!$B$1:$AG$1,0),FALSE)/1,0)-IFERROR(VLOOKUP($B323,'Slutlig allokering'!$B$2:$AC$462,MATCH(T$3,'Slutlig allokering'!$B$2:$AJ$2,0),FALSE)/1,0)</f>
        <v>0</v>
      </c>
      <c r="U323">
        <f>IFERROR(VLOOKUP($B323,Kraftvärmeprod!$B$1:$AH$479,MATCH(U$2,Kraftvärmeprod!$B$1:$AG$1,0),FALSE)/1,0)-IFERROR(VLOOKUP($B323,'Slutlig allokering'!$B$2:$AC$462,MATCH(U$3,'Slutlig allokering'!$B$2:$AJ$2,0),FALSE)/1,0)</f>
        <v>0</v>
      </c>
      <c r="V323">
        <f>IFERROR(VLOOKUP($B323,Kraftvärmeprod!$B$1:$AH$479,MATCH(V$2,Kraftvärmeprod!$B$1:$AG$1,0),FALSE)/1,0)-IFERROR(VLOOKUP($B323,'Slutlig allokering'!$B$2:$AC$462,MATCH(V$3,'Slutlig allokering'!$B$2:$AJ$2,0),FALSE)/1,0)</f>
        <v>0</v>
      </c>
      <c r="W323">
        <f>IFERROR(VLOOKUP($B323,Kraftvärmeprod!$B$1:$AH$479,MATCH(W$2,Kraftvärmeprod!$B$1:$AG$1,0),FALSE)/1,0)-IFERROR(VLOOKUP($B323,'Slutlig allokering'!$B$2:$AC$462,MATCH(W$3,'Slutlig allokering'!$B$2:$AJ$2,0),FALSE)/1,0)</f>
        <v>0</v>
      </c>
      <c r="X323">
        <f>IFERROR(VLOOKUP($B323,Kraftvärmeprod!$B$1:$AH$479,MATCH(X$2,Kraftvärmeprod!$B$1:$AG$1,0),FALSE)/1,0)-IFERROR(VLOOKUP($B323,'Slutlig allokering'!$B$2:$AC$462,MATCH(X$3,'Slutlig allokering'!$B$2:$AJ$2,0),FALSE)/1,0)</f>
        <v>0</v>
      </c>
      <c r="Y323">
        <f>IFERROR(VLOOKUP($B323,Kraftvärmeprod!$B$1:$AH$479,MATCH(Y$2,Kraftvärmeprod!$B$1:$AG$1,0),FALSE)/1,0)-IFERROR(VLOOKUP($B323,'Slutlig allokering'!$B$2:$AC$462,MATCH(Y$3,'Slutlig allokering'!$B$2:$AJ$2,0),FALSE)/1,0)</f>
        <v>0</v>
      </c>
      <c r="Z323">
        <f>IFERROR(VLOOKUP($B323,Kraftvärmeprod!$B$1:$AH$479,MATCH(Z$2,Kraftvärmeprod!$B$1:$AG$1,0),FALSE)/1,0)-IFERROR(VLOOKUP($B323,'Slutlig allokering'!$B$2:$AC$462,MATCH(Z$3,'Slutlig allokering'!$B$2:$AJ$2,0),FALSE)/1,0)</f>
        <v>0</v>
      </c>
      <c r="AA323">
        <f>IFERROR(VLOOKUP($B323,Kraftvärmeprod!$B$1:$AH$479,MATCH(AA$2,Kraftvärmeprod!$B$1:$AG$1,0),FALSE)/1,0)-IFERROR(VLOOKUP($B323,'Slutlig allokering'!$B$2:$AC$462,MATCH(AA$3,'Slutlig allokering'!$B$2:$AJ$2,0),FALSE)/1,0)</f>
        <v>0</v>
      </c>
      <c r="AB323">
        <f>IFERROR(VLOOKUP($B323,Kraftvärmeprod!$B$1:$AH$479,MATCH(AB$2,Kraftvärmeprod!$B$1:$AG$1,0),FALSE)/1,0)-IFERROR(VLOOKUP($B323,'Slutlig allokering'!$B$2:$AC$462,MATCH(AB$3,'Slutlig allokering'!$B$2:$AJ$2,0),FALSE)/1,0)</f>
        <v>0</v>
      </c>
      <c r="AE323">
        <f t="shared" si="8"/>
        <v>0</v>
      </c>
      <c r="AG323">
        <f>IFERROR(VLOOKUP(B323,'Slutlig allokering'!$B$2:$AJ$462,MATCH("Summa justerad allokerad tillförd energi (utan hjälpel och rökgaskondensering):",'Slutlig allokering'!$B$2:$AK$2,0),FALSE)/1,"")</f>
        <v>0</v>
      </c>
      <c r="AI323" s="55" t="str">
        <f>IFERROR(1-VLOOKUP(B323,'Slutlig allokering'!$B$2:$AJ$462,MATCH("Andel av bränsle i kvv som allokerats till värme, exklusive rökgaskondensering och hjälpel",'Slutlig allokering'!$B$2:$AK$2,0),FALSE),"")</f>
        <v/>
      </c>
      <c r="AK323" s="55" t="str">
        <f t="shared" si="9"/>
        <v/>
      </c>
    </row>
    <row r="324" spans="1:37" x14ac:dyDescent="0.25">
      <c r="A324" s="28" t="s">
        <v>433</v>
      </c>
      <c r="B324" s="28" t="s">
        <v>434</v>
      </c>
      <c r="C324" t="str">
        <f>IFERROR(VLOOKUP($B324,Kraftvärmeprod!$B$1:$AH$479,MATCH(C$3,Kraftvärmeprod!$B$1:$AG$1,0),FALSE)/1,"")</f>
        <v/>
      </c>
      <c r="D324" t="str">
        <f>IFERROR(VLOOKUP($B324,Kraftvärmeprod!$B$1:$AH$479,MATCH(D$3,Kraftvärmeprod!$B$1:$AG$1,0),FALSE)/1,"")</f>
        <v/>
      </c>
      <c r="E324">
        <f>IFERROR(VLOOKUP($B324,Kraftvärmeprod!$B$1:$AH$479,MATCH(E$2,Kraftvärmeprod!$B$1:$AG$1,0),FALSE)/1,0)-IFERROR(VLOOKUP($B324,'Slutlig allokering'!$B$2:$AC$462,MATCH(E$3,'Slutlig allokering'!$B$2:$AJ$2,0),FALSE)/1,0)</f>
        <v>0</v>
      </c>
      <c r="F324">
        <f>IFERROR(VLOOKUP($B324,Kraftvärmeprod!$B$1:$AH$479,MATCH(F$2,Kraftvärmeprod!$B$1:$AG$1,0),FALSE)/1,0)-IFERROR(VLOOKUP($B324,'Slutlig allokering'!$B$2:$AC$462,MATCH(F$3,'Slutlig allokering'!$B$2:$AJ$2,0),FALSE)/1,0)</f>
        <v>0</v>
      </c>
      <c r="G324">
        <f>IFERROR(VLOOKUP($B324,Kraftvärmeprod!$B$1:$AH$479,MATCH(G$2,Kraftvärmeprod!$B$1:$AG$1,0),FALSE)/1,0)-IFERROR(VLOOKUP($B324,'Slutlig allokering'!$B$2:$AC$462,MATCH(G$3,'Slutlig allokering'!$B$2:$AJ$2,0),FALSE)/1,0)</f>
        <v>0</v>
      </c>
      <c r="H324">
        <f>IFERROR(VLOOKUP($B324,Kraftvärmeprod!$B$1:$AH$479,MATCH(H$2,Kraftvärmeprod!$B$1:$AG$1,0),FALSE)/1,0)-IFERROR(VLOOKUP($B324,'Slutlig allokering'!$B$2:$AC$462,MATCH(H$3,'Slutlig allokering'!$B$2:$AJ$2,0),FALSE)/1,0)</f>
        <v>0</v>
      </c>
      <c r="I324">
        <f>IFERROR(VLOOKUP($B324,Kraftvärmeprod!$B$1:$AH$479,MATCH(I$2,Kraftvärmeprod!$B$1:$AG$1,0),FALSE)/1,0)-IFERROR(VLOOKUP($B324,'Slutlig allokering'!$B$2:$AC$462,MATCH(I$3,'Slutlig allokering'!$B$2:$AJ$2,0),FALSE)/1,0)</f>
        <v>0</v>
      </c>
      <c r="J324">
        <f>IFERROR(VLOOKUP($B324,Kraftvärmeprod!$B$1:$AH$479,MATCH(J$2,Kraftvärmeprod!$B$1:$AG$1,0),FALSE)/1,0)-IFERROR(VLOOKUP($B324,'Slutlig allokering'!$B$2:$AC$462,MATCH(J$3,'Slutlig allokering'!$B$2:$AJ$2,0),FALSE)/1,0)</f>
        <v>0</v>
      </c>
      <c r="K324">
        <f>IFERROR(VLOOKUP($B324,Kraftvärmeprod!$B$1:$AH$479,MATCH(K$2,Kraftvärmeprod!$B$1:$AG$1,0),FALSE)/1,0)-IFERROR(VLOOKUP($B324,'Slutlig allokering'!$B$2:$AC$462,MATCH(K$3,'Slutlig allokering'!$B$2:$AJ$2,0),FALSE)/1,0)</f>
        <v>0</v>
      </c>
      <c r="L324">
        <f>IFERROR(VLOOKUP($B324,Kraftvärmeprod!$B$1:$AH$479,MATCH(L$2,Kraftvärmeprod!$B$1:$AG$1,0),FALSE)/1,0)-IFERROR(VLOOKUP($B324,'Slutlig allokering'!$B$2:$AC$462,MATCH(L$3,'Slutlig allokering'!$B$2:$AJ$2,0),FALSE)/1,0)</f>
        <v>0</v>
      </c>
      <c r="M324" s="143">
        <f>IFERROR(VLOOKUP($B324,Miljö!$B$1:$S$477,MATCH(M$2,Miljö!$B$1:$X$1,0),FALSE)/1,0)-IFERROR(VLOOKUP($B324,'Slutlig allokering'!$B$2:$AC$462,MATCH(M$3,'Slutlig allokering'!$B$2:$AJ$2,0),FALSE)/1,0)</f>
        <v>0</v>
      </c>
      <c r="N324">
        <f>IFERROR(VLOOKUP($B324,Kraftvärmeprod!$B$1:$AH$479,MATCH(N$2,Kraftvärmeprod!$B$1:$AG$1,0),FALSE)/1,0)-IFERROR(VLOOKUP($B324,'Slutlig allokering'!$B$2:$AC$462,MATCH(N$3,'Slutlig allokering'!$B$2:$AJ$2,0),FALSE)/1,0)</f>
        <v>0</v>
      </c>
      <c r="O324">
        <f>IFERROR(VLOOKUP($B324,Kraftvärmeprod!$B$1:$AH$479,MATCH(O$2,Kraftvärmeprod!$B$1:$AG$1,0),FALSE)/1,0)-IFERROR(VLOOKUP($B324,'Slutlig allokering'!$B$2:$AC$462,MATCH(O$3,'Slutlig allokering'!$B$2:$AJ$2,0),FALSE)/1,0)</f>
        <v>0</v>
      </c>
      <c r="P324">
        <f>IFERROR(VLOOKUP($B324,Kraftvärmeprod!$B$1:$AH$479,MATCH(P$2,Kraftvärmeprod!$B$1:$AG$1,0),FALSE)/1,0)-IFERROR(VLOOKUP($B324,'Slutlig allokering'!$B$2:$AC$462,MATCH(P$3,'Slutlig allokering'!$B$2:$AJ$2,0),FALSE)/1,0)</f>
        <v>0</v>
      </c>
      <c r="Q324">
        <f>IFERROR(VLOOKUP($B324,Kraftvärmeprod!$B$1:$AH$479,MATCH(Q$2,Kraftvärmeprod!$B$1:$AG$1,0),FALSE)/1,0)-IFERROR(VLOOKUP($B324,'Slutlig allokering'!$B$2:$AC$462,MATCH(Q$3,'Slutlig allokering'!$B$2:$AJ$2,0),FALSE)/1,0)</f>
        <v>0</v>
      </c>
      <c r="R324">
        <f>IFERROR(VLOOKUP($B324,Kraftvärmeprod!$B$1:$AH$479,MATCH(R$2,Kraftvärmeprod!$B$1:$AG$1,0),FALSE)/1,0)-IFERROR(VLOOKUP($B324,'Slutlig allokering'!$B$2:$AC$462,MATCH(R$3,'Slutlig allokering'!$B$2:$AJ$2,0),FALSE)/1,0)</f>
        <v>0</v>
      </c>
      <c r="S324">
        <f>IFERROR(VLOOKUP($B324,Kraftvärmeprod!$B$1:$AH$479,MATCH(S$2,Kraftvärmeprod!$B$1:$AG$1,0),FALSE)/1,0)-IFERROR(VLOOKUP($B324,'Slutlig allokering'!$B$2:$AC$462,MATCH(S$3,'Slutlig allokering'!$B$2:$AJ$2,0),FALSE)/1,0)</f>
        <v>0</v>
      </c>
      <c r="T324">
        <f>IFERROR(VLOOKUP($B324,Kraftvärmeprod!$B$1:$AH$479,MATCH(T$2,Kraftvärmeprod!$B$1:$AG$1,0),FALSE)/1,0)-IFERROR(VLOOKUP($B324,'Slutlig allokering'!$B$2:$AC$462,MATCH(T$3,'Slutlig allokering'!$B$2:$AJ$2,0),FALSE)/1,0)</f>
        <v>0</v>
      </c>
      <c r="U324">
        <f>IFERROR(VLOOKUP($B324,Kraftvärmeprod!$B$1:$AH$479,MATCH(U$2,Kraftvärmeprod!$B$1:$AG$1,0),FALSE)/1,0)-IFERROR(VLOOKUP($B324,'Slutlig allokering'!$B$2:$AC$462,MATCH(U$3,'Slutlig allokering'!$B$2:$AJ$2,0),FALSE)/1,0)</f>
        <v>0</v>
      </c>
      <c r="V324">
        <f>IFERROR(VLOOKUP($B324,Kraftvärmeprod!$B$1:$AH$479,MATCH(V$2,Kraftvärmeprod!$B$1:$AG$1,0),FALSE)/1,0)-IFERROR(VLOOKUP($B324,'Slutlig allokering'!$B$2:$AC$462,MATCH(V$3,'Slutlig allokering'!$B$2:$AJ$2,0),FALSE)/1,0)</f>
        <v>0</v>
      </c>
      <c r="W324">
        <f>IFERROR(VLOOKUP($B324,Kraftvärmeprod!$B$1:$AH$479,MATCH(W$2,Kraftvärmeprod!$B$1:$AG$1,0),FALSE)/1,0)-IFERROR(VLOOKUP($B324,'Slutlig allokering'!$B$2:$AC$462,MATCH(W$3,'Slutlig allokering'!$B$2:$AJ$2,0),FALSE)/1,0)</f>
        <v>0</v>
      </c>
      <c r="X324">
        <f>IFERROR(VLOOKUP($B324,Kraftvärmeprod!$B$1:$AH$479,MATCH(X$2,Kraftvärmeprod!$B$1:$AG$1,0),FALSE)/1,0)-IFERROR(VLOOKUP($B324,'Slutlig allokering'!$B$2:$AC$462,MATCH(X$3,'Slutlig allokering'!$B$2:$AJ$2,0),FALSE)/1,0)</f>
        <v>0</v>
      </c>
      <c r="Y324">
        <f>IFERROR(VLOOKUP($B324,Kraftvärmeprod!$B$1:$AH$479,MATCH(Y$2,Kraftvärmeprod!$B$1:$AG$1,0),FALSE)/1,0)-IFERROR(VLOOKUP($B324,'Slutlig allokering'!$B$2:$AC$462,MATCH(Y$3,'Slutlig allokering'!$B$2:$AJ$2,0),FALSE)/1,0)</f>
        <v>0</v>
      </c>
      <c r="Z324">
        <f>IFERROR(VLOOKUP($B324,Kraftvärmeprod!$B$1:$AH$479,MATCH(Z$2,Kraftvärmeprod!$B$1:$AG$1,0),FALSE)/1,0)-IFERROR(VLOOKUP($B324,'Slutlig allokering'!$B$2:$AC$462,MATCH(Z$3,'Slutlig allokering'!$B$2:$AJ$2,0),FALSE)/1,0)</f>
        <v>0</v>
      </c>
      <c r="AA324">
        <f>IFERROR(VLOOKUP($B324,Kraftvärmeprod!$B$1:$AH$479,MATCH(AA$2,Kraftvärmeprod!$B$1:$AG$1,0),FALSE)/1,0)-IFERROR(VLOOKUP($B324,'Slutlig allokering'!$B$2:$AC$462,MATCH(AA$3,'Slutlig allokering'!$B$2:$AJ$2,0),FALSE)/1,0)</f>
        <v>0</v>
      </c>
      <c r="AB324">
        <f>IFERROR(VLOOKUP($B324,Kraftvärmeprod!$B$1:$AH$479,MATCH(AB$2,Kraftvärmeprod!$B$1:$AG$1,0),FALSE)/1,0)-IFERROR(VLOOKUP($B324,'Slutlig allokering'!$B$2:$AC$462,MATCH(AB$3,'Slutlig allokering'!$B$2:$AJ$2,0),FALSE)/1,0)</f>
        <v>0</v>
      </c>
      <c r="AE324">
        <f t="shared" si="8"/>
        <v>0</v>
      </c>
      <c r="AG324">
        <f>IFERROR(VLOOKUP(B324,'Slutlig allokering'!$B$2:$AJ$462,MATCH("Summa justerad allokerad tillförd energi (utan hjälpel och rökgaskondensering):",'Slutlig allokering'!$B$2:$AK$2,0),FALSE)/1,"")</f>
        <v>0</v>
      </c>
      <c r="AI324" s="55" t="str">
        <f>IFERROR(1-VLOOKUP(B324,'Slutlig allokering'!$B$2:$AJ$462,MATCH("Andel av bränsle i kvv som allokerats till värme, exklusive rökgaskondensering och hjälpel",'Slutlig allokering'!$B$2:$AK$2,0),FALSE),"")</f>
        <v/>
      </c>
      <c r="AK324" s="55" t="str">
        <f t="shared" si="9"/>
        <v/>
      </c>
    </row>
    <row r="325" spans="1:37" x14ac:dyDescent="0.25">
      <c r="A325" s="28" t="s">
        <v>435</v>
      </c>
      <c r="B325" s="28" t="s">
        <v>436</v>
      </c>
      <c r="C325">
        <f>IFERROR(VLOOKUP($B325,Kraftvärmeprod!$B$1:$AH$479,MATCH(C$3,Kraftvärmeprod!$B$1:$AG$1,0),FALSE)/1,"")</f>
        <v>25.76</v>
      </c>
      <c r="D325">
        <f>IFERROR(VLOOKUP($B325,Kraftvärmeprod!$B$1:$AH$479,MATCH(D$3,Kraftvärmeprod!$B$1:$AG$1,0),FALSE)/1,"")</f>
        <v>0.91</v>
      </c>
      <c r="E325">
        <f>IFERROR(VLOOKUP($B325,Kraftvärmeprod!$B$1:$AH$479,MATCH(E$2,Kraftvärmeprod!$B$1:$AG$1,0),FALSE)/1,0)-IFERROR(VLOOKUP($B325,'Slutlig allokering'!$B$2:$AC$462,MATCH(E$3,'Slutlig allokering'!$B$2:$AJ$2,0),FALSE)/1,0)</f>
        <v>0</v>
      </c>
      <c r="F325">
        <f>IFERROR(VLOOKUP($B325,Kraftvärmeprod!$B$1:$AH$479,MATCH(F$2,Kraftvärmeprod!$B$1:$AG$1,0),FALSE)/1,0)-IFERROR(VLOOKUP($B325,'Slutlig allokering'!$B$2:$AC$462,MATCH(F$3,'Slutlig allokering'!$B$2:$AJ$2,0),FALSE)/1,0)</f>
        <v>0</v>
      </c>
      <c r="G325">
        <f>IFERROR(VLOOKUP($B325,Kraftvärmeprod!$B$1:$AH$479,MATCH(G$2,Kraftvärmeprod!$B$1:$AG$1,0),FALSE)/1,0)-IFERROR(VLOOKUP($B325,'Slutlig allokering'!$B$2:$AC$462,MATCH(G$3,'Slutlig allokering'!$B$2:$AJ$2,0),FALSE)/1,0)</f>
        <v>0</v>
      </c>
      <c r="H325">
        <f>IFERROR(VLOOKUP($B325,Kraftvärmeprod!$B$1:$AH$479,MATCH(H$2,Kraftvärmeprod!$B$1:$AG$1,0),FALSE)/1,0)-IFERROR(VLOOKUP($B325,'Slutlig allokering'!$B$2:$AC$462,MATCH(H$3,'Slutlig allokering'!$B$2:$AJ$2,0),FALSE)/1,0)</f>
        <v>0</v>
      </c>
      <c r="I325">
        <f>IFERROR(VLOOKUP($B325,Kraftvärmeprod!$B$1:$AH$479,MATCH(I$2,Kraftvärmeprod!$B$1:$AG$1,0),FALSE)/1,0)-IFERROR(VLOOKUP($B325,'Slutlig allokering'!$B$2:$AC$462,MATCH(I$3,'Slutlig allokering'!$B$2:$AJ$2,0),FALSE)/1,0)</f>
        <v>0</v>
      </c>
      <c r="J325">
        <f>IFERROR(VLOOKUP($B325,Kraftvärmeprod!$B$1:$AH$479,MATCH(J$2,Kraftvärmeprod!$B$1:$AG$1,0),FALSE)/1,0)-IFERROR(VLOOKUP($B325,'Slutlig allokering'!$B$2:$AC$462,MATCH(J$3,'Slutlig allokering'!$B$2:$AJ$2,0),FALSE)/1,0)</f>
        <v>0</v>
      </c>
      <c r="K325">
        <f>IFERROR(VLOOKUP($B325,Kraftvärmeprod!$B$1:$AH$479,MATCH(K$2,Kraftvärmeprod!$B$1:$AG$1,0),FALSE)/1,0)-IFERROR(VLOOKUP($B325,'Slutlig allokering'!$B$2:$AC$462,MATCH(K$3,'Slutlig allokering'!$B$2:$AJ$2,0),FALSE)/1,0)</f>
        <v>0</v>
      </c>
      <c r="L325">
        <f>IFERROR(VLOOKUP($B325,Kraftvärmeprod!$B$1:$AH$479,MATCH(L$2,Kraftvärmeprod!$B$1:$AG$1,0),FALSE)/1,0)-IFERROR(VLOOKUP($B325,'Slutlig allokering'!$B$2:$AC$462,MATCH(L$3,'Slutlig allokering'!$B$2:$AJ$2,0),FALSE)/1,0)</f>
        <v>0</v>
      </c>
      <c r="M325" s="143">
        <f>IFERROR(VLOOKUP($B325,Miljö!$B$1:$S$477,MATCH(M$2,Miljö!$B$1:$X$1,0),FALSE)/1,0)-IFERROR(VLOOKUP($B325,'Slutlig allokering'!$B$2:$AC$462,MATCH(M$3,'Slutlig allokering'!$B$2:$AJ$2,0),FALSE)/1,0)</f>
        <v>5.8166999999999969E-2</v>
      </c>
      <c r="N325">
        <f>IFERROR(VLOOKUP($B325,Kraftvärmeprod!$B$1:$AH$479,MATCH(N$2,Kraftvärmeprod!$B$1:$AG$1,0),FALSE)/1,0)-IFERROR(VLOOKUP($B325,'Slutlig allokering'!$B$2:$AC$462,MATCH(N$3,'Slutlig allokering'!$B$2:$AJ$2,0),FALSE)/1,0)</f>
        <v>0</v>
      </c>
      <c r="O325">
        <f>IFERROR(VLOOKUP($B325,Kraftvärmeprod!$B$1:$AH$479,MATCH(O$2,Kraftvärmeprod!$B$1:$AG$1,0),FALSE)/1,0)-IFERROR(VLOOKUP($B325,'Slutlig allokering'!$B$2:$AC$462,MATCH(O$3,'Slutlig allokering'!$B$2:$AJ$2,0),FALSE)/1,0)</f>
        <v>0</v>
      </c>
      <c r="P325">
        <f>IFERROR(VLOOKUP($B325,Kraftvärmeprod!$B$1:$AH$479,MATCH(P$2,Kraftvärmeprod!$B$1:$AG$1,0),FALSE)/1,0)-IFERROR(VLOOKUP($B325,'Slutlig allokering'!$B$2:$AC$462,MATCH(P$3,'Slutlig allokering'!$B$2:$AJ$2,0),FALSE)/1,0)</f>
        <v>0</v>
      </c>
      <c r="Q325">
        <f>IFERROR(VLOOKUP($B325,Kraftvärmeprod!$B$1:$AH$479,MATCH(Q$2,Kraftvärmeprod!$B$1:$AG$1,0),FALSE)/1,0)-IFERROR(VLOOKUP($B325,'Slutlig allokering'!$B$2:$AC$462,MATCH(Q$3,'Slutlig allokering'!$B$2:$AJ$2,0),FALSE)/1,0)</f>
        <v>0</v>
      </c>
      <c r="R325">
        <f>IFERROR(VLOOKUP($B325,Kraftvärmeprod!$B$1:$AH$479,MATCH(R$2,Kraftvärmeprod!$B$1:$AG$1,0),FALSE)/1,0)-IFERROR(VLOOKUP($B325,'Slutlig allokering'!$B$2:$AC$462,MATCH(R$3,'Slutlig allokering'!$B$2:$AJ$2,0),FALSE)/1,0)</f>
        <v>2.5543000000000013</v>
      </c>
      <c r="S325">
        <f>IFERROR(VLOOKUP($B325,Kraftvärmeprod!$B$1:$AH$479,MATCH(S$2,Kraftvärmeprod!$B$1:$AG$1,0),FALSE)/1,0)-IFERROR(VLOOKUP($B325,'Slutlig allokering'!$B$2:$AC$462,MATCH(S$3,'Slutlig allokering'!$B$2:$AJ$2,0),FALSE)/1,0)</f>
        <v>0</v>
      </c>
      <c r="T325">
        <f>IFERROR(VLOOKUP($B325,Kraftvärmeprod!$B$1:$AH$479,MATCH(T$2,Kraftvärmeprod!$B$1:$AG$1,0),FALSE)/1,0)-IFERROR(VLOOKUP($B325,'Slutlig allokering'!$B$2:$AC$462,MATCH(T$3,'Slutlig allokering'!$B$2:$AJ$2,0),FALSE)/1,0)</f>
        <v>0</v>
      </c>
      <c r="U325">
        <f>IFERROR(VLOOKUP($B325,Kraftvärmeprod!$B$1:$AH$479,MATCH(U$2,Kraftvärmeprod!$B$1:$AG$1,0),FALSE)/1,0)-IFERROR(VLOOKUP($B325,'Slutlig allokering'!$B$2:$AC$462,MATCH(U$3,'Slutlig allokering'!$B$2:$AJ$2,0),FALSE)/1,0)</f>
        <v>0</v>
      </c>
      <c r="V325">
        <f>IFERROR(VLOOKUP($B325,Kraftvärmeprod!$B$1:$AH$479,MATCH(V$2,Kraftvärmeprod!$B$1:$AG$1,0),FALSE)/1,0)-IFERROR(VLOOKUP($B325,'Slutlig allokering'!$B$2:$AC$462,MATCH(V$3,'Slutlig allokering'!$B$2:$AJ$2,0),FALSE)/1,0)</f>
        <v>0</v>
      </c>
      <c r="W325">
        <f>IFERROR(VLOOKUP($B325,Kraftvärmeprod!$B$1:$AH$479,MATCH(W$2,Kraftvärmeprod!$B$1:$AG$1,0),FALSE)/1,0)-IFERROR(VLOOKUP($B325,'Slutlig allokering'!$B$2:$AC$462,MATCH(W$3,'Slutlig allokering'!$B$2:$AJ$2,0),FALSE)/1,0)</f>
        <v>0</v>
      </c>
      <c r="X325">
        <f>IFERROR(VLOOKUP($B325,Kraftvärmeprod!$B$1:$AH$479,MATCH(X$2,Kraftvärmeprod!$B$1:$AG$1,0),FALSE)/1,0)-IFERROR(VLOOKUP($B325,'Slutlig allokering'!$B$2:$AC$462,MATCH(X$3,'Slutlig allokering'!$B$2:$AJ$2,0),FALSE)/1,0)</f>
        <v>0</v>
      </c>
      <c r="Y325">
        <f>IFERROR(VLOOKUP($B325,Kraftvärmeprod!$B$1:$AH$479,MATCH(Y$2,Kraftvärmeprod!$B$1:$AG$1,0),FALSE)/1,0)-IFERROR(VLOOKUP($B325,'Slutlig allokering'!$B$2:$AC$462,MATCH(Y$3,'Slutlig allokering'!$B$2:$AJ$2,0),FALSE)/1,0)</f>
        <v>0</v>
      </c>
      <c r="Z325">
        <f>IFERROR(VLOOKUP($B325,Kraftvärmeprod!$B$1:$AH$479,MATCH(Z$2,Kraftvärmeprod!$B$1:$AG$1,0),FALSE)/1,0)-IFERROR(VLOOKUP($B325,'Slutlig allokering'!$B$2:$AC$462,MATCH(Z$3,'Slutlig allokering'!$B$2:$AJ$2,0),FALSE)/1,0)</f>
        <v>0</v>
      </c>
      <c r="AA325">
        <f>IFERROR(VLOOKUP($B325,Kraftvärmeprod!$B$1:$AH$479,MATCH(AA$2,Kraftvärmeprod!$B$1:$AG$1,0),FALSE)/1,0)-IFERROR(VLOOKUP($B325,'Slutlig allokering'!$B$2:$AC$462,MATCH(AA$3,'Slutlig allokering'!$B$2:$AJ$2,0),FALSE)/1,0)</f>
        <v>0</v>
      </c>
      <c r="AB325">
        <f>IFERROR(VLOOKUP($B325,Kraftvärmeprod!$B$1:$AH$479,MATCH(AB$2,Kraftvärmeprod!$B$1:$AG$1,0),FALSE)/1,0)-IFERROR(VLOOKUP($B325,'Slutlig allokering'!$B$2:$AC$462,MATCH(AB$3,'Slutlig allokering'!$B$2:$AJ$2,0),FALSE)/1,0)</f>
        <v>0</v>
      </c>
      <c r="AE325">
        <f t="shared" ref="AE325:AE388" si="10">SUM(E325:AB325)-M325</f>
        <v>2.5543000000000013</v>
      </c>
      <c r="AG325">
        <f>IFERROR(VLOOKUP(B325,'Slutlig allokering'!$B$2:$AJ$462,MATCH("Summa justerad allokerad tillförd energi (utan hjälpel och rökgaskondensering):",'Slutlig allokering'!$B$2:$AK$2,0),FALSE)/1,"")</f>
        <v>27.745699999999999</v>
      </c>
      <c r="AI325" s="55">
        <f>IFERROR(1-VLOOKUP(B325,'Slutlig allokering'!$B$2:$AJ$462,MATCH("Andel av bränsle i kvv som allokerats till värme, exklusive rökgaskondensering och hjälpel",'Slutlig allokering'!$B$2:$AK$2,0),FALSE),"")</f>
        <v>8.4300330033003412E-2</v>
      </c>
      <c r="AK325" s="55">
        <f t="shared" ref="AK325:AK388" si="11">IFERROR(AE325/(AE325+AG325),"")</f>
        <v>8.4300330033003343E-2</v>
      </c>
    </row>
    <row r="326" spans="1:37" x14ac:dyDescent="0.25">
      <c r="A326" s="28" t="s">
        <v>435</v>
      </c>
      <c r="B326" s="28" t="s">
        <v>437</v>
      </c>
      <c r="C326" t="str">
        <f>IFERROR(VLOOKUP($B326,Kraftvärmeprod!$B$1:$AH$479,MATCH(C$3,Kraftvärmeprod!$B$1:$AG$1,0),FALSE)/1,"")</f>
        <v/>
      </c>
      <c r="D326" t="str">
        <f>IFERROR(VLOOKUP($B326,Kraftvärmeprod!$B$1:$AH$479,MATCH(D$3,Kraftvärmeprod!$B$1:$AG$1,0),FALSE)/1,"")</f>
        <v/>
      </c>
      <c r="E326">
        <f>IFERROR(VLOOKUP($B326,Kraftvärmeprod!$B$1:$AH$479,MATCH(E$2,Kraftvärmeprod!$B$1:$AG$1,0),FALSE)/1,0)-IFERROR(VLOOKUP($B326,'Slutlig allokering'!$B$2:$AC$462,MATCH(E$3,'Slutlig allokering'!$B$2:$AJ$2,0),FALSE)/1,0)</f>
        <v>0</v>
      </c>
      <c r="F326">
        <f>IFERROR(VLOOKUP($B326,Kraftvärmeprod!$B$1:$AH$479,MATCH(F$2,Kraftvärmeprod!$B$1:$AG$1,0),FALSE)/1,0)-IFERROR(VLOOKUP($B326,'Slutlig allokering'!$B$2:$AC$462,MATCH(F$3,'Slutlig allokering'!$B$2:$AJ$2,0),FALSE)/1,0)</f>
        <v>0</v>
      </c>
      <c r="G326">
        <f>IFERROR(VLOOKUP($B326,Kraftvärmeprod!$B$1:$AH$479,MATCH(G$2,Kraftvärmeprod!$B$1:$AG$1,0),FALSE)/1,0)-IFERROR(VLOOKUP($B326,'Slutlig allokering'!$B$2:$AC$462,MATCH(G$3,'Slutlig allokering'!$B$2:$AJ$2,0),FALSE)/1,0)</f>
        <v>0</v>
      </c>
      <c r="H326">
        <f>IFERROR(VLOOKUP($B326,Kraftvärmeprod!$B$1:$AH$479,MATCH(H$2,Kraftvärmeprod!$B$1:$AG$1,0),FALSE)/1,0)-IFERROR(VLOOKUP($B326,'Slutlig allokering'!$B$2:$AC$462,MATCH(H$3,'Slutlig allokering'!$B$2:$AJ$2,0),FALSE)/1,0)</f>
        <v>0</v>
      </c>
      <c r="I326">
        <f>IFERROR(VLOOKUP($B326,Kraftvärmeprod!$B$1:$AH$479,MATCH(I$2,Kraftvärmeprod!$B$1:$AG$1,0),FALSE)/1,0)-IFERROR(VLOOKUP($B326,'Slutlig allokering'!$B$2:$AC$462,MATCH(I$3,'Slutlig allokering'!$B$2:$AJ$2,0),FALSE)/1,0)</f>
        <v>0</v>
      </c>
      <c r="J326">
        <f>IFERROR(VLOOKUP($B326,Kraftvärmeprod!$B$1:$AH$479,MATCH(J$2,Kraftvärmeprod!$B$1:$AG$1,0),FALSE)/1,0)-IFERROR(VLOOKUP($B326,'Slutlig allokering'!$B$2:$AC$462,MATCH(J$3,'Slutlig allokering'!$B$2:$AJ$2,0),FALSE)/1,0)</f>
        <v>0</v>
      </c>
      <c r="K326">
        <f>IFERROR(VLOOKUP($B326,Kraftvärmeprod!$B$1:$AH$479,MATCH(K$2,Kraftvärmeprod!$B$1:$AG$1,0),FALSE)/1,0)-IFERROR(VLOOKUP($B326,'Slutlig allokering'!$B$2:$AC$462,MATCH(K$3,'Slutlig allokering'!$B$2:$AJ$2,0),FALSE)/1,0)</f>
        <v>0</v>
      </c>
      <c r="L326">
        <f>IFERROR(VLOOKUP($B326,Kraftvärmeprod!$B$1:$AH$479,MATCH(L$2,Kraftvärmeprod!$B$1:$AG$1,0),FALSE)/1,0)-IFERROR(VLOOKUP($B326,'Slutlig allokering'!$B$2:$AC$462,MATCH(L$3,'Slutlig allokering'!$B$2:$AJ$2,0),FALSE)/1,0)</f>
        <v>0</v>
      </c>
      <c r="M326" s="143">
        <f>IFERROR(VLOOKUP($B326,Miljö!$B$1:$S$477,MATCH(M$2,Miljö!$B$1:$X$1,0),FALSE)/1,0)-IFERROR(VLOOKUP($B326,'Slutlig allokering'!$B$2:$AC$462,MATCH(M$3,'Slutlig allokering'!$B$2:$AJ$2,0),FALSE)/1,0)</f>
        <v>0</v>
      </c>
      <c r="N326">
        <f>IFERROR(VLOOKUP($B326,Kraftvärmeprod!$B$1:$AH$479,MATCH(N$2,Kraftvärmeprod!$B$1:$AG$1,0),FALSE)/1,0)-IFERROR(VLOOKUP($B326,'Slutlig allokering'!$B$2:$AC$462,MATCH(N$3,'Slutlig allokering'!$B$2:$AJ$2,0),FALSE)/1,0)</f>
        <v>0</v>
      </c>
      <c r="O326">
        <f>IFERROR(VLOOKUP($B326,Kraftvärmeprod!$B$1:$AH$479,MATCH(O$2,Kraftvärmeprod!$B$1:$AG$1,0),FALSE)/1,0)-IFERROR(VLOOKUP($B326,'Slutlig allokering'!$B$2:$AC$462,MATCH(O$3,'Slutlig allokering'!$B$2:$AJ$2,0),FALSE)/1,0)</f>
        <v>0</v>
      </c>
      <c r="P326">
        <f>IFERROR(VLOOKUP($B326,Kraftvärmeprod!$B$1:$AH$479,MATCH(P$2,Kraftvärmeprod!$B$1:$AG$1,0),FALSE)/1,0)-IFERROR(VLOOKUP($B326,'Slutlig allokering'!$B$2:$AC$462,MATCH(P$3,'Slutlig allokering'!$B$2:$AJ$2,0),FALSE)/1,0)</f>
        <v>0</v>
      </c>
      <c r="Q326">
        <f>IFERROR(VLOOKUP($B326,Kraftvärmeprod!$B$1:$AH$479,MATCH(Q$2,Kraftvärmeprod!$B$1:$AG$1,0),FALSE)/1,0)-IFERROR(VLOOKUP($B326,'Slutlig allokering'!$B$2:$AC$462,MATCH(Q$3,'Slutlig allokering'!$B$2:$AJ$2,0),FALSE)/1,0)</f>
        <v>0</v>
      </c>
      <c r="R326">
        <f>IFERROR(VLOOKUP($B326,Kraftvärmeprod!$B$1:$AH$479,MATCH(R$2,Kraftvärmeprod!$B$1:$AG$1,0),FALSE)/1,0)-IFERROR(VLOOKUP($B326,'Slutlig allokering'!$B$2:$AC$462,MATCH(R$3,'Slutlig allokering'!$B$2:$AJ$2,0),FALSE)/1,0)</f>
        <v>0</v>
      </c>
      <c r="S326">
        <f>IFERROR(VLOOKUP($B326,Kraftvärmeprod!$B$1:$AH$479,MATCH(S$2,Kraftvärmeprod!$B$1:$AG$1,0),FALSE)/1,0)-IFERROR(VLOOKUP($B326,'Slutlig allokering'!$B$2:$AC$462,MATCH(S$3,'Slutlig allokering'!$B$2:$AJ$2,0),FALSE)/1,0)</f>
        <v>0</v>
      </c>
      <c r="T326">
        <f>IFERROR(VLOOKUP($B326,Kraftvärmeprod!$B$1:$AH$479,MATCH(T$2,Kraftvärmeprod!$B$1:$AG$1,0),FALSE)/1,0)-IFERROR(VLOOKUP($B326,'Slutlig allokering'!$B$2:$AC$462,MATCH(T$3,'Slutlig allokering'!$B$2:$AJ$2,0),FALSE)/1,0)</f>
        <v>0</v>
      </c>
      <c r="U326">
        <f>IFERROR(VLOOKUP($B326,Kraftvärmeprod!$B$1:$AH$479,MATCH(U$2,Kraftvärmeprod!$B$1:$AG$1,0),FALSE)/1,0)-IFERROR(VLOOKUP($B326,'Slutlig allokering'!$B$2:$AC$462,MATCH(U$3,'Slutlig allokering'!$B$2:$AJ$2,0),FALSE)/1,0)</f>
        <v>0</v>
      </c>
      <c r="V326">
        <f>IFERROR(VLOOKUP($B326,Kraftvärmeprod!$B$1:$AH$479,MATCH(V$2,Kraftvärmeprod!$B$1:$AG$1,0),FALSE)/1,0)-IFERROR(VLOOKUP($B326,'Slutlig allokering'!$B$2:$AC$462,MATCH(V$3,'Slutlig allokering'!$B$2:$AJ$2,0),FALSE)/1,0)</f>
        <v>0</v>
      </c>
      <c r="W326">
        <f>IFERROR(VLOOKUP($B326,Kraftvärmeprod!$B$1:$AH$479,MATCH(W$2,Kraftvärmeprod!$B$1:$AG$1,0),FALSE)/1,0)-IFERROR(VLOOKUP($B326,'Slutlig allokering'!$B$2:$AC$462,MATCH(W$3,'Slutlig allokering'!$B$2:$AJ$2,0),FALSE)/1,0)</f>
        <v>0</v>
      </c>
      <c r="X326">
        <f>IFERROR(VLOOKUP($B326,Kraftvärmeprod!$B$1:$AH$479,MATCH(X$2,Kraftvärmeprod!$B$1:$AG$1,0),FALSE)/1,0)-IFERROR(VLOOKUP($B326,'Slutlig allokering'!$B$2:$AC$462,MATCH(X$3,'Slutlig allokering'!$B$2:$AJ$2,0),FALSE)/1,0)</f>
        <v>0</v>
      </c>
      <c r="Y326">
        <f>IFERROR(VLOOKUP($B326,Kraftvärmeprod!$B$1:$AH$479,MATCH(Y$2,Kraftvärmeprod!$B$1:$AG$1,0),FALSE)/1,0)-IFERROR(VLOOKUP($B326,'Slutlig allokering'!$B$2:$AC$462,MATCH(Y$3,'Slutlig allokering'!$B$2:$AJ$2,0),FALSE)/1,0)</f>
        <v>0</v>
      </c>
      <c r="Z326">
        <f>IFERROR(VLOOKUP($B326,Kraftvärmeprod!$B$1:$AH$479,MATCH(Z$2,Kraftvärmeprod!$B$1:$AG$1,0),FALSE)/1,0)-IFERROR(VLOOKUP($B326,'Slutlig allokering'!$B$2:$AC$462,MATCH(Z$3,'Slutlig allokering'!$B$2:$AJ$2,0),FALSE)/1,0)</f>
        <v>0</v>
      </c>
      <c r="AA326">
        <f>IFERROR(VLOOKUP($B326,Kraftvärmeprod!$B$1:$AH$479,MATCH(AA$2,Kraftvärmeprod!$B$1:$AG$1,0),FALSE)/1,0)-IFERROR(VLOOKUP($B326,'Slutlig allokering'!$B$2:$AC$462,MATCH(AA$3,'Slutlig allokering'!$B$2:$AJ$2,0),FALSE)/1,0)</f>
        <v>0</v>
      </c>
      <c r="AB326">
        <f>IFERROR(VLOOKUP($B326,Kraftvärmeprod!$B$1:$AH$479,MATCH(AB$2,Kraftvärmeprod!$B$1:$AG$1,0),FALSE)/1,0)-IFERROR(VLOOKUP($B326,'Slutlig allokering'!$B$2:$AC$462,MATCH(AB$3,'Slutlig allokering'!$B$2:$AJ$2,0),FALSE)/1,0)</f>
        <v>0</v>
      </c>
      <c r="AE326">
        <f t="shared" si="10"/>
        <v>0</v>
      </c>
      <c r="AG326">
        <f>IFERROR(VLOOKUP(B326,'Slutlig allokering'!$B$2:$AJ$462,MATCH("Summa justerad allokerad tillförd energi (utan hjälpel och rökgaskondensering):",'Slutlig allokering'!$B$2:$AK$2,0),FALSE)/1,"")</f>
        <v>0</v>
      </c>
      <c r="AI326" s="55" t="str">
        <f>IFERROR(1-VLOOKUP(B326,'Slutlig allokering'!$B$2:$AJ$462,MATCH("Andel av bränsle i kvv som allokerats till värme, exklusive rökgaskondensering och hjälpel",'Slutlig allokering'!$B$2:$AK$2,0),FALSE),"")</f>
        <v/>
      </c>
      <c r="AK326" s="55" t="str">
        <f t="shared" si="11"/>
        <v/>
      </c>
    </row>
    <row r="327" spans="1:37" x14ac:dyDescent="0.25">
      <c r="A327" s="28" t="s">
        <v>435</v>
      </c>
      <c r="B327" s="28" t="s">
        <v>438</v>
      </c>
      <c r="C327" t="str">
        <f>IFERROR(VLOOKUP($B327,Kraftvärmeprod!$B$1:$AH$479,MATCH(C$3,Kraftvärmeprod!$B$1:$AG$1,0),FALSE)/1,"")</f>
        <v/>
      </c>
      <c r="D327" t="str">
        <f>IFERROR(VLOOKUP($B327,Kraftvärmeprod!$B$1:$AH$479,MATCH(D$3,Kraftvärmeprod!$B$1:$AG$1,0),FALSE)/1,"")</f>
        <v/>
      </c>
      <c r="E327">
        <f>IFERROR(VLOOKUP($B327,Kraftvärmeprod!$B$1:$AH$479,MATCH(E$2,Kraftvärmeprod!$B$1:$AG$1,0),FALSE)/1,0)-IFERROR(VLOOKUP($B327,'Slutlig allokering'!$B$2:$AC$462,MATCH(E$3,'Slutlig allokering'!$B$2:$AJ$2,0),FALSE)/1,0)</f>
        <v>0</v>
      </c>
      <c r="F327">
        <f>IFERROR(VLOOKUP($B327,Kraftvärmeprod!$B$1:$AH$479,MATCH(F$2,Kraftvärmeprod!$B$1:$AG$1,0),FALSE)/1,0)-IFERROR(VLOOKUP($B327,'Slutlig allokering'!$B$2:$AC$462,MATCH(F$3,'Slutlig allokering'!$B$2:$AJ$2,0),FALSE)/1,0)</f>
        <v>0</v>
      </c>
      <c r="G327">
        <f>IFERROR(VLOOKUP($B327,Kraftvärmeprod!$B$1:$AH$479,MATCH(G$2,Kraftvärmeprod!$B$1:$AG$1,0),FALSE)/1,0)-IFERROR(VLOOKUP($B327,'Slutlig allokering'!$B$2:$AC$462,MATCH(G$3,'Slutlig allokering'!$B$2:$AJ$2,0),FALSE)/1,0)</f>
        <v>0</v>
      </c>
      <c r="H327">
        <f>IFERROR(VLOOKUP($B327,Kraftvärmeprod!$B$1:$AH$479,MATCH(H$2,Kraftvärmeprod!$B$1:$AG$1,0),FALSE)/1,0)-IFERROR(VLOOKUP($B327,'Slutlig allokering'!$B$2:$AC$462,MATCH(H$3,'Slutlig allokering'!$B$2:$AJ$2,0),FALSE)/1,0)</f>
        <v>0</v>
      </c>
      <c r="I327">
        <f>IFERROR(VLOOKUP($B327,Kraftvärmeprod!$B$1:$AH$479,MATCH(I$2,Kraftvärmeprod!$B$1:$AG$1,0),FALSE)/1,0)-IFERROR(VLOOKUP($B327,'Slutlig allokering'!$B$2:$AC$462,MATCH(I$3,'Slutlig allokering'!$B$2:$AJ$2,0),FALSE)/1,0)</f>
        <v>0</v>
      </c>
      <c r="J327">
        <f>IFERROR(VLOOKUP($B327,Kraftvärmeprod!$B$1:$AH$479,MATCH(J$2,Kraftvärmeprod!$B$1:$AG$1,0),FALSE)/1,0)-IFERROR(VLOOKUP($B327,'Slutlig allokering'!$B$2:$AC$462,MATCH(J$3,'Slutlig allokering'!$B$2:$AJ$2,0),FALSE)/1,0)</f>
        <v>0</v>
      </c>
      <c r="K327">
        <f>IFERROR(VLOOKUP($B327,Kraftvärmeprod!$B$1:$AH$479,MATCH(K$2,Kraftvärmeprod!$B$1:$AG$1,0),FALSE)/1,0)-IFERROR(VLOOKUP($B327,'Slutlig allokering'!$B$2:$AC$462,MATCH(K$3,'Slutlig allokering'!$B$2:$AJ$2,0),FALSE)/1,0)</f>
        <v>0</v>
      </c>
      <c r="L327">
        <f>IFERROR(VLOOKUP($B327,Kraftvärmeprod!$B$1:$AH$479,MATCH(L$2,Kraftvärmeprod!$B$1:$AG$1,0),FALSE)/1,0)-IFERROR(VLOOKUP($B327,'Slutlig allokering'!$B$2:$AC$462,MATCH(L$3,'Slutlig allokering'!$B$2:$AJ$2,0),FALSE)/1,0)</f>
        <v>0</v>
      </c>
      <c r="M327" s="143">
        <f>IFERROR(VLOOKUP($B327,Miljö!$B$1:$S$477,MATCH(M$2,Miljö!$B$1:$X$1,0),FALSE)/1,0)-IFERROR(VLOOKUP($B327,'Slutlig allokering'!$B$2:$AC$462,MATCH(M$3,'Slutlig allokering'!$B$2:$AJ$2,0),FALSE)/1,0)</f>
        <v>0</v>
      </c>
      <c r="N327">
        <f>IFERROR(VLOOKUP($B327,Kraftvärmeprod!$B$1:$AH$479,MATCH(N$2,Kraftvärmeprod!$B$1:$AG$1,0),FALSE)/1,0)-IFERROR(VLOOKUP($B327,'Slutlig allokering'!$B$2:$AC$462,MATCH(N$3,'Slutlig allokering'!$B$2:$AJ$2,0),FALSE)/1,0)</f>
        <v>0</v>
      </c>
      <c r="O327">
        <f>IFERROR(VLOOKUP($B327,Kraftvärmeprod!$B$1:$AH$479,MATCH(O$2,Kraftvärmeprod!$B$1:$AG$1,0),FALSE)/1,0)-IFERROR(VLOOKUP($B327,'Slutlig allokering'!$B$2:$AC$462,MATCH(O$3,'Slutlig allokering'!$B$2:$AJ$2,0),FALSE)/1,0)</f>
        <v>0</v>
      </c>
      <c r="P327">
        <f>IFERROR(VLOOKUP($B327,Kraftvärmeprod!$B$1:$AH$479,MATCH(P$2,Kraftvärmeprod!$B$1:$AG$1,0),FALSE)/1,0)-IFERROR(VLOOKUP($B327,'Slutlig allokering'!$B$2:$AC$462,MATCH(P$3,'Slutlig allokering'!$B$2:$AJ$2,0),FALSE)/1,0)</f>
        <v>0</v>
      </c>
      <c r="Q327">
        <f>IFERROR(VLOOKUP($B327,Kraftvärmeprod!$B$1:$AH$479,MATCH(Q$2,Kraftvärmeprod!$B$1:$AG$1,0),FALSE)/1,0)-IFERROR(VLOOKUP($B327,'Slutlig allokering'!$B$2:$AC$462,MATCH(Q$3,'Slutlig allokering'!$B$2:$AJ$2,0),FALSE)/1,0)</f>
        <v>0</v>
      </c>
      <c r="R327">
        <f>IFERROR(VLOOKUP($B327,Kraftvärmeprod!$B$1:$AH$479,MATCH(R$2,Kraftvärmeprod!$B$1:$AG$1,0),FALSE)/1,0)-IFERROR(VLOOKUP($B327,'Slutlig allokering'!$B$2:$AC$462,MATCH(R$3,'Slutlig allokering'!$B$2:$AJ$2,0),FALSE)/1,0)</f>
        <v>0</v>
      </c>
      <c r="S327">
        <f>IFERROR(VLOOKUP($B327,Kraftvärmeprod!$B$1:$AH$479,MATCH(S$2,Kraftvärmeprod!$B$1:$AG$1,0),FALSE)/1,0)-IFERROR(VLOOKUP($B327,'Slutlig allokering'!$B$2:$AC$462,MATCH(S$3,'Slutlig allokering'!$B$2:$AJ$2,0),FALSE)/1,0)</f>
        <v>0</v>
      </c>
      <c r="T327">
        <f>IFERROR(VLOOKUP($B327,Kraftvärmeprod!$B$1:$AH$479,MATCH(T$2,Kraftvärmeprod!$B$1:$AG$1,0),FALSE)/1,0)-IFERROR(VLOOKUP($B327,'Slutlig allokering'!$B$2:$AC$462,MATCH(T$3,'Slutlig allokering'!$B$2:$AJ$2,0),FALSE)/1,0)</f>
        <v>0</v>
      </c>
      <c r="U327">
        <f>IFERROR(VLOOKUP($B327,Kraftvärmeprod!$B$1:$AH$479,MATCH(U$2,Kraftvärmeprod!$B$1:$AG$1,0),FALSE)/1,0)-IFERROR(VLOOKUP($B327,'Slutlig allokering'!$B$2:$AC$462,MATCH(U$3,'Slutlig allokering'!$B$2:$AJ$2,0),FALSE)/1,0)</f>
        <v>0</v>
      </c>
      <c r="V327">
        <f>IFERROR(VLOOKUP($B327,Kraftvärmeprod!$B$1:$AH$479,MATCH(V$2,Kraftvärmeprod!$B$1:$AG$1,0),FALSE)/1,0)-IFERROR(VLOOKUP($B327,'Slutlig allokering'!$B$2:$AC$462,MATCH(V$3,'Slutlig allokering'!$B$2:$AJ$2,0),FALSE)/1,0)</f>
        <v>0</v>
      </c>
      <c r="W327">
        <f>IFERROR(VLOOKUP($B327,Kraftvärmeprod!$B$1:$AH$479,MATCH(W$2,Kraftvärmeprod!$B$1:$AG$1,0),FALSE)/1,0)-IFERROR(VLOOKUP($B327,'Slutlig allokering'!$B$2:$AC$462,MATCH(W$3,'Slutlig allokering'!$B$2:$AJ$2,0),FALSE)/1,0)</f>
        <v>0</v>
      </c>
      <c r="X327">
        <f>IFERROR(VLOOKUP($B327,Kraftvärmeprod!$B$1:$AH$479,MATCH(X$2,Kraftvärmeprod!$B$1:$AG$1,0),FALSE)/1,0)-IFERROR(VLOOKUP($B327,'Slutlig allokering'!$B$2:$AC$462,MATCH(X$3,'Slutlig allokering'!$B$2:$AJ$2,0),FALSE)/1,0)</f>
        <v>0</v>
      </c>
      <c r="Y327">
        <f>IFERROR(VLOOKUP($B327,Kraftvärmeprod!$B$1:$AH$479,MATCH(Y$2,Kraftvärmeprod!$B$1:$AG$1,0),FALSE)/1,0)-IFERROR(VLOOKUP($B327,'Slutlig allokering'!$B$2:$AC$462,MATCH(Y$3,'Slutlig allokering'!$B$2:$AJ$2,0),FALSE)/1,0)</f>
        <v>0</v>
      </c>
      <c r="Z327">
        <f>IFERROR(VLOOKUP($B327,Kraftvärmeprod!$B$1:$AH$479,MATCH(Z$2,Kraftvärmeprod!$B$1:$AG$1,0),FALSE)/1,0)-IFERROR(VLOOKUP($B327,'Slutlig allokering'!$B$2:$AC$462,MATCH(Z$3,'Slutlig allokering'!$B$2:$AJ$2,0),FALSE)/1,0)</f>
        <v>0</v>
      </c>
      <c r="AA327">
        <f>IFERROR(VLOOKUP($B327,Kraftvärmeprod!$B$1:$AH$479,MATCH(AA$2,Kraftvärmeprod!$B$1:$AG$1,0),FALSE)/1,0)-IFERROR(VLOOKUP($B327,'Slutlig allokering'!$B$2:$AC$462,MATCH(AA$3,'Slutlig allokering'!$B$2:$AJ$2,0),FALSE)/1,0)</f>
        <v>0</v>
      </c>
      <c r="AB327">
        <f>IFERROR(VLOOKUP($B327,Kraftvärmeprod!$B$1:$AH$479,MATCH(AB$2,Kraftvärmeprod!$B$1:$AG$1,0),FALSE)/1,0)-IFERROR(VLOOKUP($B327,'Slutlig allokering'!$B$2:$AC$462,MATCH(AB$3,'Slutlig allokering'!$B$2:$AJ$2,0),FALSE)/1,0)</f>
        <v>0</v>
      </c>
      <c r="AE327">
        <f t="shared" si="10"/>
        <v>0</v>
      </c>
      <c r="AG327">
        <f>IFERROR(VLOOKUP(B327,'Slutlig allokering'!$B$2:$AJ$462,MATCH("Summa justerad allokerad tillförd energi (utan hjälpel och rökgaskondensering):",'Slutlig allokering'!$B$2:$AK$2,0),FALSE)/1,"")</f>
        <v>0</v>
      </c>
      <c r="AI327" s="55" t="str">
        <f>IFERROR(1-VLOOKUP(B327,'Slutlig allokering'!$B$2:$AJ$462,MATCH("Andel av bränsle i kvv som allokerats till värme, exklusive rökgaskondensering och hjälpel",'Slutlig allokering'!$B$2:$AK$2,0),FALSE),"")</f>
        <v/>
      </c>
      <c r="AK327" s="55" t="str">
        <f t="shared" si="11"/>
        <v/>
      </c>
    </row>
    <row r="328" spans="1:37" x14ac:dyDescent="0.25">
      <c r="A328" s="28" t="s">
        <v>435</v>
      </c>
      <c r="B328" s="28" t="s">
        <v>439</v>
      </c>
      <c r="C328" t="str">
        <f>IFERROR(VLOOKUP($B328,Kraftvärmeprod!$B$1:$AH$479,MATCH(C$3,Kraftvärmeprod!$B$1:$AG$1,0),FALSE)/1,"")</f>
        <v/>
      </c>
      <c r="D328" t="str">
        <f>IFERROR(VLOOKUP($B328,Kraftvärmeprod!$B$1:$AH$479,MATCH(D$3,Kraftvärmeprod!$B$1:$AG$1,0),FALSE)/1,"")</f>
        <v/>
      </c>
      <c r="E328">
        <f>IFERROR(VLOOKUP($B328,Kraftvärmeprod!$B$1:$AH$479,MATCH(E$2,Kraftvärmeprod!$B$1:$AG$1,0),FALSE)/1,0)-IFERROR(VLOOKUP($B328,'Slutlig allokering'!$B$2:$AC$462,MATCH(E$3,'Slutlig allokering'!$B$2:$AJ$2,0),FALSE)/1,0)</f>
        <v>0</v>
      </c>
      <c r="F328">
        <f>IFERROR(VLOOKUP($B328,Kraftvärmeprod!$B$1:$AH$479,MATCH(F$2,Kraftvärmeprod!$B$1:$AG$1,0),FALSE)/1,0)-IFERROR(VLOOKUP($B328,'Slutlig allokering'!$B$2:$AC$462,MATCH(F$3,'Slutlig allokering'!$B$2:$AJ$2,0),FALSE)/1,0)</f>
        <v>0</v>
      </c>
      <c r="G328">
        <f>IFERROR(VLOOKUP($B328,Kraftvärmeprod!$B$1:$AH$479,MATCH(G$2,Kraftvärmeprod!$B$1:$AG$1,0),FALSE)/1,0)-IFERROR(VLOOKUP($B328,'Slutlig allokering'!$B$2:$AC$462,MATCH(G$3,'Slutlig allokering'!$B$2:$AJ$2,0),FALSE)/1,0)</f>
        <v>0</v>
      </c>
      <c r="H328">
        <f>IFERROR(VLOOKUP($B328,Kraftvärmeprod!$B$1:$AH$479,MATCH(H$2,Kraftvärmeprod!$B$1:$AG$1,0),FALSE)/1,0)-IFERROR(VLOOKUP($B328,'Slutlig allokering'!$B$2:$AC$462,MATCH(H$3,'Slutlig allokering'!$B$2:$AJ$2,0),FALSE)/1,0)</f>
        <v>0</v>
      </c>
      <c r="I328">
        <f>IFERROR(VLOOKUP($B328,Kraftvärmeprod!$B$1:$AH$479,MATCH(I$2,Kraftvärmeprod!$B$1:$AG$1,0),FALSE)/1,0)-IFERROR(VLOOKUP($B328,'Slutlig allokering'!$B$2:$AC$462,MATCH(I$3,'Slutlig allokering'!$B$2:$AJ$2,0),FALSE)/1,0)</f>
        <v>0</v>
      </c>
      <c r="J328">
        <f>IFERROR(VLOOKUP($B328,Kraftvärmeprod!$B$1:$AH$479,MATCH(J$2,Kraftvärmeprod!$B$1:$AG$1,0),FALSE)/1,0)-IFERROR(VLOOKUP($B328,'Slutlig allokering'!$B$2:$AC$462,MATCH(J$3,'Slutlig allokering'!$B$2:$AJ$2,0),FALSE)/1,0)</f>
        <v>0</v>
      </c>
      <c r="K328">
        <f>IFERROR(VLOOKUP($B328,Kraftvärmeprod!$B$1:$AH$479,MATCH(K$2,Kraftvärmeprod!$B$1:$AG$1,0),FALSE)/1,0)-IFERROR(VLOOKUP($B328,'Slutlig allokering'!$B$2:$AC$462,MATCH(K$3,'Slutlig allokering'!$B$2:$AJ$2,0),FALSE)/1,0)</f>
        <v>0</v>
      </c>
      <c r="L328">
        <f>IFERROR(VLOOKUP($B328,Kraftvärmeprod!$B$1:$AH$479,MATCH(L$2,Kraftvärmeprod!$B$1:$AG$1,0),FALSE)/1,0)-IFERROR(VLOOKUP($B328,'Slutlig allokering'!$B$2:$AC$462,MATCH(L$3,'Slutlig allokering'!$B$2:$AJ$2,0),FALSE)/1,0)</f>
        <v>0</v>
      </c>
      <c r="M328" s="143">
        <f>IFERROR(VLOOKUP($B328,Miljö!$B$1:$S$477,MATCH(M$2,Miljö!$B$1:$X$1,0),FALSE)/1,0)-IFERROR(VLOOKUP($B328,'Slutlig allokering'!$B$2:$AC$462,MATCH(M$3,'Slutlig allokering'!$B$2:$AJ$2,0),FALSE)/1,0)</f>
        <v>0</v>
      </c>
      <c r="N328">
        <f>IFERROR(VLOOKUP($B328,Kraftvärmeprod!$B$1:$AH$479,MATCH(N$2,Kraftvärmeprod!$B$1:$AG$1,0),FALSE)/1,0)-IFERROR(VLOOKUP($B328,'Slutlig allokering'!$B$2:$AC$462,MATCH(N$3,'Slutlig allokering'!$B$2:$AJ$2,0),FALSE)/1,0)</f>
        <v>0</v>
      </c>
      <c r="O328">
        <f>IFERROR(VLOOKUP($B328,Kraftvärmeprod!$B$1:$AH$479,MATCH(O$2,Kraftvärmeprod!$B$1:$AG$1,0),FALSE)/1,0)-IFERROR(VLOOKUP($B328,'Slutlig allokering'!$B$2:$AC$462,MATCH(O$3,'Slutlig allokering'!$B$2:$AJ$2,0),FALSE)/1,0)</f>
        <v>0</v>
      </c>
      <c r="P328">
        <f>IFERROR(VLOOKUP($B328,Kraftvärmeprod!$B$1:$AH$479,MATCH(P$2,Kraftvärmeprod!$B$1:$AG$1,0),FALSE)/1,0)-IFERROR(VLOOKUP($B328,'Slutlig allokering'!$B$2:$AC$462,MATCH(P$3,'Slutlig allokering'!$B$2:$AJ$2,0),FALSE)/1,0)</f>
        <v>0</v>
      </c>
      <c r="Q328">
        <f>IFERROR(VLOOKUP($B328,Kraftvärmeprod!$B$1:$AH$479,MATCH(Q$2,Kraftvärmeprod!$B$1:$AG$1,0),FALSE)/1,0)-IFERROR(VLOOKUP($B328,'Slutlig allokering'!$B$2:$AC$462,MATCH(Q$3,'Slutlig allokering'!$B$2:$AJ$2,0),FALSE)/1,0)</f>
        <v>0</v>
      </c>
      <c r="R328">
        <f>IFERROR(VLOOKUP($B328,Kraftvärmeprod!$B$1:$AH$479,MATCH(R$2,Kraftvärmeprod!$B$1:$AG$1,0),FALSE)/1,0)-IFERROR(VLOOKUP($B328,'Slutlig allokering'!$B$2:$AC$462,MATCH(R$3,'Slutlig allokering'!$B$2:$AJ$2,0),FALSE)/1,0)</f>
        <v>0</v>
      </c>
      <c r="S328">
        <f>IFERROR(VLOOKUP($B328,Kraftvärmeprod!$B$1:$AH$479,MATCH(S$2,Kraftvärmeprod!$B$1:$AG$1,0),FALSE)/1,0)-IFERROR(VLOOKUP($B328,'Slutlig allokering'!$B$2:$AC$462,MATCH(S$3,'Slutlig allokering'!$B$2:$AJ$2,0),FALSE)/1,0)</f>
        <v>0</v>
      </c>
      <c r="T328">
        <f>IFERROR(VLOOKUP($B328,Kraftvärmeprod!$B$1:$AH$479,MATCH(T$2,Kraftvärmeprod!$B$1:$AG$1,0),FALSE)/1,0)-IFERROR(VLOOKUP($B328,'Slutlig allokering'!$B$2:$AC$462,MATCH(T$3,'Slutlig allokering'!$B$2:$AJ$2,0),FALSE)/1,0)</f>
        <v>0</v>
      </c>
      <c r="U328">
        <f>IFERROR(VLOOKUP($B328,Kraftvärmeprod!$B$1:$AH$479,MATCH(U$2,Kraftvärmeprod!$B$1:$AG$1,0),FALSE)/1,0)-IFERROR(VLOOKUP($B328,'Slutlig allokering'!$B$2:$AC$462,MATCH(U$3,'Slutlig allokering'!$B$2:$AJ$2,0),FALSE)/1,0)</f>
        <v>0</v>
      </c>
      <c r="V328">
        <f>IFERROR(VLOOKUP($B328,Kraftvärmeprod!$B$1:$AH$479,MATCH(V$2,Kraftvärmeprod!$B$1:$AG$1,0),FALSE)/1,0)-IFERROR(VLOOKUP($B328,'Slutlig allokering'!$B$2:$AC$462,MATCH(V$3,'Slutlig allokering'!$B$2:$AJ$2,0),FALSE)/1,0)</f>
        <v>0</v>
      </c>
      <c r="W328">
        <f>IFERROR(VLOOKUP($B328,Kraftvärmeprod!$B$1:$AH$479,MATCH(W$2,Kraftvärmeprod!$B$1:$AG$1,0),FALSE)/1,0)-IFERROR(VLOOKUP($B328,'Slutlig allokering'!$B$2:$AC$462,MATCH(W$3,'Slutlig allokering'!$B$2:$AJ$2,0),FALSE)/1,0)</f>
        <v>0</v>
      </c>
      <c r="X328">
        <f>IFERROR(VLOOKUP($B328,Kraftvärmeprod!$B$1:$AH$479,MATCH(X$2,Kraftvärmeprod!$B$1:$AG$1,0),FALSE)/1,0)-IFERROR(VLOOKUP($B328,'Slutlig allokering'!$B$2:$AC$462,MATCH(X$3,'Slutlig allokering'!$B$2:$AJ$2,0),FALSE)/1,0)</f>
        <v>0</v>
      </c>
      <c r="Y328">
        <f>IFERROR(VLOOKUP($B328,Kraftvärmeprod!$B$1:$AH$479,MATCH(Y$2,Kraftvärmeprod!$B$1:$AG$1,0),FALSE)/1,0)-IFERROR(VLOOKUP($B328,'Slutlig allokering'!$B$2:$AC$462,MATCH(Y$3,'Slutlig allokering'!$B$2:$AJ$2,0),FALSE)/1,0)</f>
        <v>0</v>
      </c>
      <c r="Z328">
        <f>IFERROR(VLOOKUP($B328,Kraftvärmeprod!$B$1:$AH$479,MATCH(Z$2,Kraftvärmeprod!$B$1:$AG$1,0),FALSE)/1,0)-IFERROR(VLOOKUP($B328,'Slutlig allokering'!$B$2:$AC$462,MATCH(Z$3,'Slutlig allokering'!$B$2:$AJ$2,0),FALSE)/1,0)</f>
        <v>0</v>
      </c>
      <c r="AA328">
        <f>IFERROR(VLOOKUP($B328,Kraftvärmeprod!$B$1:$AH$479,MATCH(AA$2,Kraftvärmeprod!$B$1:$AG$1,0),FALSE)/1,0)-IFERROR(VLOOKUP($B328,'Slutlig allokering'!$B$2:$AC$462,MATCH(AA$3,'Slutlig allokering'!$B$2:$AJ$2,0),FALSE)/1,0)</f>
        <v>0</v>
      </c>
      <c r="AB328">
        <f>IFERROR(VLOOKUP($B328,Kraftvärmeprod!$B$1:$AH$479,MATCH(AB$2,Kraftvärmeprod!$B$1:$AG$1,0),FALSE)/1,0)-IFERROR(VLOOKUP($B328,'Slutlig allokering'!$B$2:$AC$462,MATCH(AB$3,'Slutlig allokering'!$B$2:$AJ$2,0),FALSE)/1,0)</f>
        <v>0</v>
      </c>
      <c r="AE328">
        <f t="shared" si="10"/>
        <v>0</v>
      </c>
      <c r="AG328">
        <f>IFERROR(VLOOKUP(B328,'Slutlig allokering'!$B$2:$AJ$462,MATCH("Summa justerad allokerad tillförd energi (utan hjälpel och rökgaskondensering):",'Slutlig allokering'!$B$2:$AK$2,0),FALSE)/1,"")</f>
        <v>0</v>
      </c>
      <c r="AI328" s="55" t="str">
        <f>IFERROR(1-VLOOKUP(B328,'Slutlig allokering'!$B$2:$AJ$462,MATCH("Andel av bränsle i kvv som allokerats till värme, exklusive rökgaskondensering och hjälpel",'Slutlig allokering'!$B$2:$AK$2,0),FALSE),"")</f>
        <v/>
      </c>
      <c r="AK328" s="55" t="str">
        <f t="shared" si="11"/>
        <v/>
      </c>
    </row>
    <row r="329" spans="1:37" x14ac:dyDescent="0.25">
      <c r="A329" s="28" t="s">
        <v>440</v>
      </c>
      <c r="B329" s="28" t="s">
        <v>441</v>
      </c>
      <c r="C329" t="str">
        <f>IFERROR(VLOOKUP($B329,Kraftvärmeprod!$B$1:$AH$479,MATCH(C$3,Kraftvärmeprod!$B$1:$AG$1,0),FALSE)/1,"")</f>
        <v/>
      </c>
      <c r="D329" t="str">
        <f>IFERROR(VLOOKUP($B329,Kraftvärmeprod!$B$1:$AH$479,MATCH(D$3,Kraftvärmeprod!$B$1:$AG$1,0),FALSE)/1,"")</f>
        <v/>
      </c>
      <c r="E329">
        <f>IFERROR(VLOOKUP($B329,Kraftvärmeprod!$B$1:$AH$479,MATCH(E$2,Kraftvärmeprod!$B$1:$AG$1,0),FALSE)/1,0)-IFERROR(VLOOKUP($B329,'Slutlig allokering'!$B$2:$AC$462,MATCH(E$3,'Slutlig allokering'!$B$2:$AJ$2,0),FALSE)/1,0)</f>
        <v>0</v>
      </c>
      <c r="F329">
        <f>IFERROR(VLOOKUP($B329,Kraftvärmeprod!$B$1:$AH$479,MATCH(F$2,Kraftvärmeprod!$B$1:$AG$1,0),FALSE)/1,0)-IFERROR(VLOOKUP($B329,'Slutlig allokering'!$B$2:$AC$462,MATCH(F$3,'Slutlig allokering'!$B$2:$AJ$2,0),FALSE)/1,0)</f>
        <v>0</v>
      </c>
      <c r="G329">
        <f>IFERROR(VLOOKUP($B329,Kraftvärmeprod!$B$1:$AH$479,MATCH(G$2,Kraftvärmeprod!$B$1:$AG$1,0),FALSE)/1,0)-IFERROR(VLOOKUP($B329,'Slutlig allokering'!$B$2:$AC$462,MATCH(G$3,'Slutlig allokering'!$B$2:$AJ$2,0),FALSE)/1,0)</f>
        <v>0</v>
      </c>
      <c r="H329">
        <f>IFERROR(VLOOKUP($B329,Kraftvärmeprod!$B$1:$AH$479,MATCH(H$2,Kraftvärmeprod!$B$1:$AG$1,0),FALSE)/1,0)-IFERROR(VLOOKUP($B329,'Slutlig allokering'!$B$2:$AC$462,MATCH(H$3,'Slutlig allokering'!$B$2:$AJ$2,0),FALSE)/1,0)</f>
        <v>0</v>
      </c>
      <c r="I329">
        <f>IFERROR(VLOOKUP($B329,Kraftvärmeprod!$B$1:$AH$479,MATCH(I$2,Kraftvärmeprod!$B$1:$AG$1,0),FALSE)/1,0)-IFERROR(VLOOKUP($B329,'Slutlig allokering'!$B$2:$AC$462,MATCH(I$3,'Slutlig allokering'!$B$2:$AJ$2,0),FALSE)/1,0)</f>
        <v>0</v>
      </c>
      <c r="J329">
        <f>IFERROR(VLOOKUP($B329,Kraftvärmeprod!$B$1:$AH$479,MATCH(J$2,Kraftvärmeprod!$B$1:$AG$1,0),FALSE)/1,0)-IFERROR(VLOOKUP($B329,'Slutlig allokering'!$B$2:$AC$462,MATCH(J$3,'Slutlig allokering'!$B$2:$AJ$2,0),FALSE)/1,0)</f>
        <v>0</v>
      </c>
      <c r="K329">
        <f>IFERROR(VLOOKUP($B329,Kraftvärmeprod!$B$1:$AH$479,MATCH(K$2,Kraftvärmeprod!$B$1:$AG$1,0),FALSE)/1,0)-IFERROR(VLOOKUP($B329,'Slutlig allokering'!$B$2:$AC$462,MATCH(K$3,'Slutlig allokering'!$B$2:$AJ$2,0),FALSE)/1,0)</f>
        <v>0</v>
      </c>
      <c r="L329">
        <f>IFERROR(VLOOKUP($B329,Kraftvärmeprod!$B$1:$AH$479,MATCH(L$2,Kraftvärmeprod!$B$1:$AG$1,0),FALSE)/1,0)-IFERROR(VLOOKUP($B329,'Slutlig allokering'!$B$2:$AC$462,MATCH(L$3,'Slutlig allokering'!$B$2:$AJ$2,0),FALSE)/1,0)</f>
        <v>0</v>
      </c>
      <c r="M329" s="143">
        <f>IFERROR(VLOOKUP($B329,Miljö!$B$1:$S$477,MATCH(M$2,Miljö!$B$1:$X$1,0),FALSE)/1,0)-IFERROR(VLOOKUP($B329,'Slutlig allokering'!$B$2:$AC$462,MATCH(M$3,'Slutlig allokering'!$B$2:$AJ$2,0),FALSE)/1,0)</f>
        <v>0</v>
      </c>
      <c r="N329">
        <f>IFERROR(VLOOKUP($B329,Kraftvärmeprod!$B$1:$AH$479,MATCH(N$2,Kraftvärmeprod!$B$1:$AG$1,0),FALSE)/1,0)-IFERROR(VLOOKUP($B329,'Slutlig allokering'!$B$2:$AC$462,MATCH(N$3,'Slutlig allokering'!$B$2:$AJ$2,0),FALSE)/1,0)</f>
        <v>0</v>
      </c>
      <c r="O329">
        <f>IFERROR(VLOOKUP($B329,Kraftvärmeprod!$B$1:$AH$479,MATCH(O$2,Kraftvärmeprod!$B$1:$AG$1,0),FALSE)/1,0)-IFERROR(VLOOKUP($B329,'Slutlig allokering'!$B$2:$AC$462,MATCH(O$3,'Slutlig allokering'!$B$2:$AJ$2,0),FALSE)/1,0)</f>
        <v>0</v>
      </c>
      <c r="P329">
        <f>IFERROR(VLOOKUP($B329,Kraftvärmeprod!$B$1:$AH$479,MATCH(P$2,Kraftvärmeprod!$B$1:$AG$1,0),FALSE)/1,0)-IFERROR(VLOOKUP($B329,'Slutlig allokering'!$B$2:$AC$462,MATCH(P$3,'Slutlig allokering'!$B$2:$AJ$2,0),FALSE)/1,0)</f>
        <v>0</v>
      </c>
      <c r="Q329">
        <f>IFERROR(VLOOKUP($B329,Kraftvärmeprod!$B$1:$AH$479,MATCH(Q$2,Kraftvärmeprod!$B$1:$AG$1,0),FALSE)/1,0)-IFERROR(VLOOKUP($B329,'Slutlig allokering'!$B$2:$AC$462,MATCH(Q$3,'Slutlig allokering'!$B$2:$AJ$2,0),FALSE)/1,0)</f>
        <v>0</v>
      </c>
      <c r="R329">
        <f>IFERROR(VLOOKUP($B329,Kraftvärmeprod!$B$1:$AH$479,MATCH(R$2,Kraftvärmeprod!$B$1:$AG$1,0),FALSE)/1,0)-IFERROR(VLOOKUP($B329,'Slutlig allokering'!$B$2:$AC$462,MATCH(R$3,'Slutlig allokering'!$B$2:$AJ$2,0),FALSE)/1,0)</f>
        <v>0</v>
      </c>
      <c r="S329">
        <f>IFERROR(VLOOKUP($B329,Kraftvärmeprod!$B$1:$AH$479,MATCH(S$2,Kraftvärmeprod!$B$1:$AG$1,0),FALSE)/1,0)-IFERROR(VLOOKUP($B329,'Slutlig allokering'!$B$2:$AC$462,MATCH(S$3,'Slutlig allokering'!$B$2:$AJ$2,0),FALSE)/1,0)</f>
        <v>0</v>
      </c>
      <c r="T329">
        <f>IFERROR(VLOOKUP($B329,Kraftvärmeprod!$B$1:$AH$479,MATCH(T$2,Kraftvärmeprod!$B$1:$AG$1,0),FALSE)/1,0)-IFERROR(VLOOKUP($B329,'Slutlig allokering'!$B$2:$AC$462,MATCH(T$3,'Slutlig allokering'!$B$2:$AJ$2,0),FALSE)/1,0)</f>
        <v>0</v>
      </c>
      <c r="U329">
        <f>IFERROR(VLOOKUP($B329,Kraftvärmeprod!$B$1:$AH$479,MATCH(U$2,Kraftvärmeprod!$B$1:$AG$1,0),FALSE)/1,0)-IFERROR(VLOOKUP($B329,'Slutlig allokering'!$B$2:$AC$462,MATCH(U$3,'Slutlig allokering'!$B$2:$AJ$2,0),FALSE)/1,0)</f>
        <v>0</v>
      </c>
      <c r="V329">
        <f>IFERROR(VLOOKUP($B329,Kraftvärmeprod!$B$1:$AH$479,MATCH(V$2,Kraftvärmeprod!$B$1:$AG$1,0),FALSE)/1,0)-IFERROR(VLOOKUP($B329,'Slutlig allokering'!$B$2:$AC$462,MATCH(V$3,'Slutlig allokering'!$B$2:$AJ$2,0),FALSE)/1,0)</f>
        <v>0</v>
      </c>
      <c r="W329">
        <f>IFERROR(VLOOKUP($B329,Kraftvärmeprod!$B$1:$AH$479,MATCH(W$2,Kraftvärmeprod!$B$1:$AG$1,0),FALSE)/1,0)-IFERROR(VLOOKUP($B329,'Slutlig allokering'!$B$2:$AC$462,MATCH(W$3,'Slutlig allokering'!$B$2:$AJ$2,0),FALSE)/1,0)</f>
        <v>0</v>
      </c>
      <c r="X329">
        <f>IFERROR(VLOOKUP($B329,Kraftvärmeprod!$B$1:$AH$479,MATCH(X$2,Kraftvärmeprod!$B$1:$AG$1,0),FALSE)/1,0)-IFERROR(VLOOKUP($B329,'Slutlig allokering'!$B$2:$AC$462,MATCH(X$3,'Slutlig allokering'!$B$2:$AJ$2,0),FALSE)/1,0)</f>
        <v>0</v>
      </c>
      <c r="Y329">
        <f>IFERROR(VLOOKUP($B329,Kraftvärmeprod!$B$1:$AH$479,MATCH(Y$2,Kraftvärmeprod!$B$1:$AG$1,0),FALSE)/1,0)-IFERROR(VLOOKUP($B329,'Slutlig allokering'!$B$2:$AC$462,MATCH(Y$3,'Slutlig allokering'!$B$2:$AJ$2,0),FALSE)/1,0)</f>
        <v>0</v>
      </c>
      <c r="Z329">
        <f>IFERROR(VLOOKUP($B329,Kraftvärmeprod!$B$1:$AH$479,MATCH(Z$2,Kraftvärmeprod!$B$1:$AG$1,0),FALSE)/1,0)-IFERROR(VLOOKUP($B329,'Slutlig allokering'!$B$2:$AC$462,MATCH(Z$3,'Slutlig allokering'!$B$2:$AJ$2,0),FALSE)/1,0)</f>
        <v>0</v>
      </c>
      <c r="AA329">
        <f>IFERROR(VLOOKUP($B329,Kraftvärmeprod!$B$1:$AH$479,MATCH(AA$2,Kraftvärmeprod!$B$1:$AG$1,0),FALSE)/1,0)-IFERROR(VLOOKUP($B329,'Slutlig allokering'!$B$2:$AC$462,MATCH(AA$3,'Slutlig allokering'!$B$2:$AJ$2,0),FALSE)/1,0)</f>
        <v>0</v>
      </c>
      <c r="AB329">
        <f>IFERROR(VLOOKUP($B329,Kraftvärmeprod!$B$1:$AH$479,MATCH(AB$2,Kraftvärmeprod!$B$1:$AG$1,0),FALSE)/1,0)-IFERROR(VLOOKUP($B329,'Slutlig allokering'!$B$2:$AC$462,MATCH(AB$3,'Slutlig allokering'!$B$2:$AJ$2,0),FALSE)/1,0)</f>
        <v>0</v>
      </c>
      <c r="AE329">
        <f t="shared" si="10"/>
        <v>0</v>
      </c>
      <c r="AG329">
        <f>IFERROR(VLOOKUP(B329,'Slutlig allokering'!$B$2:$AJ$462,MATCH("Summa justerad allokerad tillförd energi (utan hjälpel och rökgaskondensering):",'Slutlig allokering'!$B$2:$AK$2,0),FALSE)/1,"")</f>
        <v>0</v>
      </c>
      <c r="AI329" s="55" t="str">
        <f>IFERROR(1-VLOOKUP(B329,'Slutlig allokering'!$B$2:$AJ$462,MATCH("Andel av bränsle i kvv som allokerats till värme, exklusive rökgaskondensering och hjälpel",'Slutlig allokering'!$B$2:$AK$2,0),FALSE),"")</f>
        <v/>
      </c>
      <c r="AK329" s="55" t="str">
        <f t="shared" si="11"/>
        <v/>
      </c>
    </row>
    <row r="330" spans="1:37" x14ac:dyDescent="0.25">
      <c r="A330" s="28" t="s">
        <v>440</v>
      </c>
      <c r="B330" s="28" t="s">
        <v>442</v>
      </c>
      <c r="C330" t="str">
        <f>IFERROR(VLOOKUP($B330,Kraftvärmeprod!$B$1:$AH$479,MATCH(C$3,Kraftvärmeprod!$B$1:$AG$1,0),FALSE)/1,"")</f>
        <v/>
      </c>
      <c r="D330" t="str">
        <f>IFERROR(VLOOKUP($B330,Kraftvärmeprod!$B$1:$AH$479,MATCH(D$3,Kraftvärmeprod!$B$1:$AG$1,0),FALSE)/1,"")</f>
        <v/>
      </c>
      <c r="E330">
        <f>IFERROR(VLOOKUP($B330,Kraftvärmeprod!$B$1:$AH$479,MATCH(E$2,Kraftvärmeprod!$B$1:$AG$1,0),FALSE)/1,0)-IFERROR(VLOOKUP($B330,'Slutlig allokering'!$B$2:$AC$462,MATCH(E$3,'Slutlig allokering'!$B$2:$AJ$2,0),FALSE)/1,0)</f>
        <v>0</v>
      </c>
      <c r="F330">
        <f>IFERROR(VLOOKUP($B330,Kraftvärmeprod!$B$1:$AH$479,MATCH(F$2,Kraftvärmeprod!$B$1:$AG$1,0),FALSE)/1,0)-IFERROR(VLOOKUP($B330,'Slutlig allokering'!$B$2:$AC$462,MATCH(F$3,'Slutlig allokering'!$B$2:$AJ$2,0),FALSE)/1,0)</f>
        <v>0</v>
      </c>
      <c r="G330">
        <f>IFERROR(VLOOKUP($B330,Kraftvärmeprod!$B$1:$AH$479,MATCH(G$2,Kraftvärmeprod!$B$1:$AG$1,0),FALSE)/1,0)-IFERROR(VLOOKUP($B330,'Slutlig allokering'!$B$2:$AC$462,MATCH(G$3,'Slutlig allokering'!$B$2:$AJ$2,0),FALSE)/1,0)</f>
        <v>0</v>
      </c>
      <c r="H330">
        <f>IFERROR(VLOOKUP($B330,Kraftvärmeprod!$B$1:$AH$479,MATCH(H$2,Kraftvärmeprod!$B$1:$AG$1,0),FALSE)/1,0)-IFERROR(VLOOKUP($B330,'Slutlig allokering'!$B$2:$AC$462,MATCH(H$3,'Slutlig allokering'!$B$2:$AJ$2,0),FALSE)/1,0)</f>
        <v>0</v>
      </c>
      <c r="I330">
        <f>IFERROR(VLOOKUP($B330,Kraftvärmeprod!$B$1:$AH$479,MATCH(I$2,Kraftvärmeprod!$B$1:$AG$1,0),FALSE)/1,0)-IFERROR(VLOOKUP($B330,'Slutlig allokering'!$B$2:$AC$462,MATCH(I$3,'Slutlig allokering'!$B$2:$AJ$2,0),FALSE)/1,0)</f>
        <v>0</v>
      </c>
      <c r="J330">
        <f>IFERROR(VLOOKUP($B330,Kraftvärmeprod!$B$1:$AH$479,MATCH(J$2,Kraftvärmeprod!$B$1:$AG$1,0),FALSE)/1,0)-IFERROR(VLOOKUP($B330,'Slutlig allokering'!$B$2:$AC$462,MATCH(J$3,'Slutlig allokering'!$B$2:$AJ$2,0),FALSE)/1,0)</f>
        <v>0</v>
      </c>
      <c r="K330">
        <f>IFERROR(VLOOKUP($B330,Kraftvärmeprod!$B$1:$AH$479,MATCH(K$2,Kraftvärmeprod!$B$1:$AG$1,0),FALSE)/1,0)-IFERROR(VLOOKUP($B330,'Slutlig allokering'!$B$2:$AC$462,MATCH(K$3,'Slutlig allokering'!$B$2:$AJ$2,0),FALSE)/1,0)</f>
        <v>0</v>
      </c>
      <c r="L330">
        <f>IFERROR(VLOOKUP($B330,Kraftvärmeprod!$B$1:$AH$479,MATCH(L$2,Kraftvärmeprod!$B$1:$AG$1,0),FALSE)/1,0)-IFERROR(VLOOKUP($B330,'Slutlig allokering'!$B$2:$AC$462,MATCH(L$3,'Slutlig allokering'!$B$2:$AJ$2,0),FALSE)/1,0)</f>
        <v>0</v>
      </c>
      <c r="M330" s="143">
        <f>IFERROR(VLOOKUP($B330,Miljö!$B$1:$S$477,MATCH(M$2,Miljö!$B$1:$X$1,0),FALSE)/1,0)-IFERROR(VLOOKUP($B330,'Slutlig allokering'!$B$2:$AC$462,MATCH(M$3,'Slutlig allokering'!$B$2:$AJ$2,0),FALSE)/1,0)</f>
        <v>0</v>
      </c>
      <c r="N330">
        <f>IFERROR(VLOOKUP($B330,Kraftvärmeprod!$B$1:$AH$479,MATCH(N$2,Kraftvärmeprod!$B$1:$AG$1,0),FALSE)/1,0)-IFERROR(VLOOKUP($B330,'Slutlig allokering'!$B$2:$AC$462,MATCH(N$3,'Slutlig allokering'!$B$2:$AJ$2,0),FALSE)/1,0)</f>
        <v>0</v>
      </c>
      <c r="O330">
        <f>IFERROR(VLOOKUP($B330,Kraftvärmeprod!$B$1:$AH$479,MATCH(O$2,Kraftvärmeprod!$B$1:$AG$1,0),FALSE)/1,0)-IFERROR(VLOOKUP($B330,'Slutlig allokering'!$B$2:$AC$462,MATCH(O$3,'Slutlig allokering'!$B$2:$AJ$2,0),FALSE)/1,0)</f>
        <v>0</v>
      </c>
      <c r="P330">
        <f>IFERROR(VLOOKUP($B330,Kraftvärmeprod!$B$1:$AH$479,MATCH(P$2,Kraftvärmeprod!$B$1:$AG$1,0),FALSE)/1,0)-IFERROR(VLOOKUP($B330,'Slutlig allokering'!$B$2:$AC$462,MATCH(P$3,'Slutlig allokering'!$B$2:$AJ$2,0),FALSE)/1,0)</f>
        <v>0</v>
      </c>
      <c r="Q330">
        <f>IFERROR(VLOOKUP($B330,Kraftvärmeprod!$B$1:$AH$479,MATCH(Q$2,Kraftvärmeprod!$B$1:$AG$1,0),FALSE)/1,0)-IFERROR(VLOOKUP($B330,'Slutlig allokering'!$B$2:$AC$462,MATCH(Q$3,'Slutlig allokering'!$B$2:$AJ$2,0),FALSE)/1,0)</f>
        <v>0</v>
      </c>
      <c r="R330">
        <f>IFERROR(VLOOKUP($B330,Kraftvärmeprod!$B$1:$AH$479,MATCH(R$2,Kraftvärmeprod!$B$1:$AG$1,0),FALSE)/1,0)-IFERROR(VLOOKUP($B330,'Slutlig allokering'!$B$2:$AC$462,MATCH(R$3,'Slutlig allokering'!$B$2:$AJ$2,0),FALSE)/1,0)</f>
        <v>0</v>
      </c>
      <c r="S330">
        <f>IFERROR(VLOOKUP($B330,Kraftvärmeprod!$B$1:$AH$479,MATCH(S$2,Kraftvärmeprod!$B$1:$AG$1,0),FALSE)/1,0)-IFERROR(VLOOKUP($B330,'Slutlig allokering'!$B$2:$AC$462,MATCH(S$3,'Slutlig allokering'!$B$2:$AJ$2,0),FALSE)/1,0)</f>
        <v>0</v>
      </c>
      <c r="T330">
        <f>IFERROR(VLOOKUP($B330,Kraftvärmeprod!$B$1:$AH$479,MATCH(T$2,Kraftvärmeprod!$B$1:$AG$1,0),FALSE)/1,0)-IFERROR(VLOOKUP($B330,'Slutlig allokering'!$B$2:$AC$462,MATCH(T$3,'Slutlig allokering'!$B$2:$AJ$2,0),FALSE)/1,0)</f>
        <v>0</v>
      </c>
      <c r="U330">
        <f>IFERROR(VLOOKUP($B330,Kraftvärmeprod!$B$1:$AH$479,MATCH(U$2,Kraftvärmeprod!$B$1:$AG$1,0),FALSE)/1,0)-IFERROR(VLOOKUP($B330,'Slutlig allokering'!$B$2:$AC$462,MATCH(U$3,'Slutlig allokering'!$B$2:$AJ$2,0),FALSE)/1,0)</f>
        <v>0</v>
      </c>
      <c r="V330">
        <f>IFERROR(VLOOKUP($B330,Kraftvärmeprod!$B$1:$AH$479,MATCH(V$2,Kraftvärmeprod!$B$1:$AG$1,0),FALSE)/1,0)-IFERROR(VLOOKUP($B330,'Slutlig allokering'!$B$2:$AC$462,MATCH(V$3,'Slutlig allokering'!$B$2:$AJ$2,0),FALSE)/1,0)</f>
        <v>0</v>
      </c>
      <c r="W330">
        <f>IFERROR(VLOOKUP($B330,Kraftvärmeprod!$B$1:$AH$479,MATCH(W$2,Kraftvärmeprod!$B$1:$AG$1,0),FALSE)/1,0)-IFERROR(VLOOKUP($B330,'Slutlig allokering'!$B$2:$AC$462,MATCH(W$3,'Slutlig allokering'!$B$2:$AJ$2,0),FALSE)/1,0)</f>
        <v>0</v>
      </c>
      <c r="X330">
        <f>IFERROR(VLOOKUP($B330,Kraftvärmeprod!$B$1:$AH$479,MATCH(X$2,Kraftvärmeprod!$B$1:$AG$1,0),FALSE)/1,0)-IFERROR(VLOOKUP($B330,'Slutlig allokering'!$B$2:$AC$462,MATCH(X$3,'Slutlig allokering'!$B$2:$AJ$2,0),FALSE)/1,0)</f>
        <v>0</v>
      </c>
      <c r="Y330">
        <f>IFERROR(VLOOKUP($B330,Kraftvärmeprod!$B$1:$AH$479,MATCH(Y$2,Kraftvärmeprod!$B$1:$AG$1,0),FALSE)/1,0)-IFERROR(VLOOKUP($B330,'Slutlig allokering'!$B$2:$AC$462,MATCH(Y$3,'Slutlig allokering'!$B$2:$AJ$2,0),FALSE)/1,0)</f>
        <v>0</v>
      </c>
      <c r="Z330">
        <f>IFERROR(VLOOKUP($B330,Kraftvärmeprod!$B$1:$AH$479,MATCH(Z$2,Kraftvärmeprod!$B$1:$AG$1,0),FALSE)/1,0)-IFERROR(VLOOKUP($B330,'Slutlig allokering'!$B$2:$AC$462,MATCH(Z$3,'Slutlig allokering'!$B$2:$AJ$2,0),FALSE)/1,0)</f>
        <v>0</v>
      </c>
      <c r="AA330">
        <f>IFERROR(VLOOKUP($B330,Kraftvärmeprod!$B$1:$AH$479,MATCH(AA$2,Kraftvärmeprod!$B$1:$AG$1,0),FALSE)/1,0)-IFERROR(VLOOKUP($B330,'Slutlig allokering'!$B$2:$AC$462,MATCH(AA$3,'Slutlig allokering'!$B$2:$AJ$2,0),FALSE)/1,0)</f>
        <v>0</v>
      </c>
      <c r="AB330">
        <f>IFERROR(VLOOKUP($B330,Kraftvärmeprod!$B$1:$AH$479,MATCH(AB$2,Kraftvärmeprod!$B$1:$AG$1,0),FALSE)/1,0)-IFERROR(VLOOKUP($B330,'Slutlig allokering'!$B$2:$AC$462,MATCH(AB$3,'Slutlig allokering'!$B$2:$AJ$2,0),FALSE)/1,0)</f>
        <v>0</v>
      </c>
      <c r="AE330">
        <f t="shared" si="10"/>
        <v>0</v>
      </c>
      <c r="AG330">
        <f>IFERROR(VLOOKUP(B330,'Slutlig allokering'!$B$2:$AJ$462,MATCH("Summa justerad allokerad tillförd energi (utan hjälpel och rökgaskondensering):",'Slutlig allokering'!$B$2:$AK$2,0),FALSE)/1,"")</f>
        <v>0</v>
      </c>
      <c r="AI330" s="55" t="str">
        <f>IFERROR(1-VLOOKUP(B330,'Slutlig allokering'!$B$2:$AJ$462,MATCH("Andel av bränsle i kvv som allokerats till värme, exklusive rökgaskondensering och hjälpel",'Slutlig allokering'!$B$2:$AK$2,0),FALSE),"")</f>
        <v/>
      </c>
      <c r="AK330" s="55" t="str">
        <f t="shared" si="11"/>
        <v/>
      </c>
    </row>
    <row r="331" spans="1:37" x14ac:dyDescent="0.25">
      <c r="A331" s="28" t="s">
        <v>443</v>
      </c>
      <c r="B331" s="28" t="s">
        <v>444</v>
      </c>
      <c r="C331">
        <f>IFERROR(VLOOKUP($B331,Kraftvärmeprod!$B$1:$AH$479,MATCH(C$3,Kraftvärmeprod!$B$1:$AG$1,0),FALSE)/1,"")</f>
        <v>151.97</v>
      </c>
      <c r="D331">
        <f>IFERROR(VLOOKUP($B331,Kraftvärmeprod!$B$1:$AH$479,MATCH(D$3,Kraftvärmeprod!$B$1:$AG$1,0),FALSE)/1,"")</f>
        <v>36.030999999999999</v>
      </c>
      <c r="E331">
        <f>IFERROR(VLOOKUP($B331,Kraftvärmeprod!$B$1:$AH$479,MATCH(E$2,Kraftvärmeprod!$B$1:$AG$1,0),FALSE)/1,0)-IFERROR(VLOOKUP($B331,'Slutlig allokering'!$B$2:$AC$462,MATCH(E$3,'Slutlig allokering'!$B$2:$AJ$2,0),FALSE)/1,0)</f>
        <v>17.814099999999996</v>
      </c>
      <c r="F331">
        <f>IFERROR(VLOOKUP($B331,Kraftvärmeprod!$B$1:$AH$479,MATCH(F$2,Kraftvärmeprod!$B$1:$AG$1,0),FALSE)/1,0)-IFERROR(VLOOKUP($B331,'Slutlig allokering'!$B$2:$AC$462,MATCH(F$3,'Slutlig allokering'!$B$2:$AJ$2,0),FALSE)/1,0)</f>
        <v>0</v>
      </c>
      <c r="G331">
        <f>IFERROR(VLOOKUP($B331,Kraftvärmeprod!$B$1:$AH$479,MATCH(G$2,Kraftvärmeprod!$B$1:$AG$1,0),FALSE)/1,0)-IFERROR(VLOOKUP($B331,'Slutlig allokering'!$B$2:$AC$462,MATCH(G$3,'Slutlig allokering'!$B$2:$AJ$2,0),FALSE)/1,0)</f>
        <v>1.7353799999999997</v>
      </c>
      <c r="H331">
        <f>IFERROR(VLOOKUP($B331,Kraftvärmeprod!$B$1:$AH$479,MATCH(H$2,Kraftvärmeprod!$B$1:$AG$1,0),FALSE)/1,0)-IFERROR(VLOOKUP($B331,'Slutlig allokering'!$B$2:$AC$462,MATCH(H$3,'Slutlig allokering'!$B$2:$AJ$2,0),FALSE)/1,0)</f>
        <v>0</v>
      </c>
      <c r="I331">
        <f>IFERROR(VLOOKUP($B331,Kraftvärmeprod!$B$1:$AH$479,MATCH(I$2,Kraftvärmeprod!$B$1:$AG$1,0),FALSE)/1,0)-IFERROR(VLOOKUP($B331,'Slutlig allokering'!$B$2:$AC$462,MATCH(I$3,'Slutlig allokering'!$B$2:$AJ$2,0),FALSE)/1,0)</f>
        <v>0</v>
      </c>
      <c r="J331">
        <f>IFERROR(VLOOKUP($B331,Kraftvärmeprod!$B$1:$AH$479,MATCH(J$2,Kraftvärmeprod!$B$1:$AG$1,0),FALSE)/1,0)-IFERROR(VLOOKUP($B331,'Slutlig allokering'!$B$2:$AC$462,MATCH(J$3,'Slutlig allokering'!$B$2:$AJ$2,0),FALSE)/1,0)</f>
        <v>0</v>
      </c>
      <c r="K331">
        <f>IFERROR(VLOOKUP($B331,Kraftvärmeprod!$B$1:$AH$479,MATCH(K$2,Kraftvärmeprod!$B$1:$AG$1,0),FALSE)/1,0)-IFERROR(VLOOKUP($B331,'Slutlig allokering'!$B$2:$AC$462,MATCH(K$3,'Slutlig allokering'!$B$2:$AJ$2,0),FALSE)/1,0)</f>
        <v>0</v>
      </c>
      <c r="L331">
        <f>IFERROR(VLOOKUP($B331,Kraftvärmeprod!$B$1:$AH$479,MATCH(L$2,Kraftvärmeprod!$B$1:$AG$1,0),FALSE)/1,0)-IFERROR(VLOOKUP($B331,'Slutlig allokering'!$B$2:$AC$462,MATCH(L$3,'Slutlig allokering'!$B$2:$AJ$2,0),FALSE)/1,0)</f>
        <v>3.1560799999999993</v>
      </c>
      <c r="M331" s="143">
        <f>IFERROR(VLOOKUP($B331,Miljö!$B$1:$S$477,MATCH(M$2,Miljö!$B$1:$X$1,0),FALSE)/1,0)-IFERROR(VLOOKUP($B331,'Slutlig allokering'!$B$2:$AC$462,MATCH(M$3,'Slutlig allokering'!$B$2:$AJ$2,0),FALSE)/1,0)</f>
        <v>2.1829799999999997</v>
      </c>
      <c r="N331">
        <f>IFERROR(VLOOKUP($B331,Kraftvärmeprod!$B$1:$AH$479,MATCH(N$2,Kraftvärmeprod!$B$1:$AG$1,0),FALSE)/1,0)-IFERROR(VLOOKUP($B331,'Slutlig allokering'!$B$2:$AC$462,MATCH(N$3,'Slutlig allokering'!$B$2:$AJ$2,0),FALSE)/1,0)</f>
        <v>0</v>
      </c>
      <c r="O331">
        <f>IFERROR(VLOOKUP($B331,Kraftvärmeprod!$B$1:$AH$479,MATCH(O$2,Kraftvärmeprod!$B$1:$AG$1,0),FALSE)/1,0)-IFERROR(VLOOKUP($B331,'Slutlig allokering'!$B$2:$AC$462,MATCH(O$3,'Slutlig allokering'!$B$2:$AJ$2,0),FALSE)/1,0)</f>
        <v>73.859999999999985</v>
      </c>
      <c r="P331">
        <f>IFERROR(VLOOKUP($B331,Kraftvärmeprod!$B$1:$AH$479,MATCH(P$2,Kraftvärmeprod!$B$1:$AG$1,0),FALSE)/1,0)-IFERROR(VLOOKUP($B331,'Slutlig allokering'!$B$2:$AC$462,MATCH(P$3,'Slutlig allokering'!$B$2:$AJ$2,0),FALSE)/1,0)</f>
        <v>0</v>
      </c>
      <c r="Q331">
        <f>IFERROR(VLOOKUP($B331,Kraftvärmeprod!$B$1:$AH$479,MATCH(Q$2,Kraftvärmeprod!$B$1:$AG$1,0),FALSE)/1,0)-IFERROR(VLOOKUP($B331,'Slutlig allokering'!$B$2:$AC$462,MATCH(Q$3,'Slutlig allokering'!$B$2:$AJ$2,0),FALSE)/1,0)</f>
        <v>0</v>
      </c>
      <c r="R331">
        <f>IFERROR(VLOOKUP($B331,Kraftvärmeprod!$B$1:$AH$479,MATCH(R$2,Kraftvärmeprod!$B$1:$AG$1,0),FALSE)/1,0)-IFERROR(VLOOKUP($B331,'Slutlig allokering'!$B$2:$AC$462,MATCH(R$3,'Slutlig allokering'!$B$2:$AJ$2,0),FALSE)/1,0)</f>
        <v>0</v>
      </c>
      <c r="S331">
        <f>IFERROR(VLOOKUP($B331,Kraftvärmeprod!$B$1:$AH$479,MATCH(S$2,Kraftvärmeprod!$B$1:$AG$1,0),FALSE)/1,0)-IFERROR(VLOOKUP($B331,'Slutlig allokering'!$B$2:$AC$462,MATCH(S$3,'Slutlig allokering'!$B$2:$AJ$2,0),FALSE)/1,0)</f>
        <v>0</v>
      </c>
      <c r="T331">
        <f>IFERROR(VLOOKUP($B331,Kraftvärmeprod!$B$1:$AH$479,MATCH(T$2,Kraftvärmeprod!$B$1:$AG$1,0),FALSE)/1,0)-IFERROR(VLOOKUP($B331,'Slutlig allokering'!$B$2:$AC$462,MATCH(T$3,'Slutlig allokering'!$B$2:$AJ$2,0),FALSE)/1,0)</f>
        <v>0</v>
      </c>
      <c r="U331">
        <f>IFERROR(VLOOKUP($B331,Kraftvärmeprod!$B$1:$AH$479,MATCH(U$2,Kraftvärmeprod!$B$1:$AG$1,0),FALSE)/1,0)-IFERROR(VLOOKUP($B331,'Slutlig allokering'!$B$2:$AC$462,MATCH(U$3,'Slutlig allokering'!$B$2:$AJ$2,0),FALSE)/1,0)</f>
        <v>0</v>
      </c>
      <c r="V331">
        <f>IFERROR(VLOOKUP($B331,Kraftvärmeprod!$B$1:$AH$479,MATCH(V$2,Kraftvärmeprod!$B$1:$AG$1,0),FALSE)/1,0)-IFERROR(VLOOKUP($B331,'Slutlig allokering'!$B$2:$AC$462,MATCH(V$3,'Slutlig allokering'!$B$2:$AJ$2,0),FALSE)/1,0)</f>
        <v>0</v>
      </c>
      <c r="W331">
        <f>IFERROR(VLOOKUP($B331,Kraftvärmeprod!$B$1:$AH$479,MATCH(W$2,Kraftvärmeprod!$B$1:$AG$1,0),FALSE)/1,0)-IFERROR(VLOOKUP($B331,'Slutlig allokering'!$B$2:$AC$462,MATCH(W$3,'Slutlig allokering'!$B$2:$AJ$2,0),FALSE)/1,0)</f>
        <v>0</v>
      </c>
      <c r="X331">
        <f>IFERROR(VLOOKUP($B331,Kraftvärmeprod!$B$1:$AH$479,MATCH(X$2,Kraftvärmeprod!$B$1:$AG$1,0),FALSE)/1,0)-IFERROR(VLOOKUP($B331,'Slutlig allokering'!$B$2:$AC$462,MATCH(X$3,'Slutlig allokering'!$B$2:$AJ$2,0),FALSE)/1,0)</f>
        <v>0</v>
      </c>
      <c r="Y331">
        <f>IFERROR(VLOOKUP($B331,Kraftvärmeprod!$B$1:$AH$479,MATCH(Y$2,Kraftvärmeprod!$B$1:$AG$1,0),FALSE)/1,0)-IFERROR(VLOOKUP($B331,'Slutlig allokering'!$B$2:$AC$462,MATCH(Y$3,'Slutlig allokering'!$B$2:$AJ$2,0),FALSE)/1,0)</f>
        <v>0</v>
      </c>
      <c r="Z331">
        <f>IFERROR(VLOOKUP($B331,Kraftvärmeprod!$B$1:$AH$479,MATCH(Z$2,Kraftvärmeprod!$B$1:$AG$1,0),FALSE)/1,0)-IFERROR(VLOOKUP($B331,'Slutlig allokering'!$B$2:$AC$462,MATCH(Z$3,'Slutlig allokering'!$B$2:$AJ$2,0),FALSE)/1,0)</f>
        <v>0</v>
      </c>
      <c r="AA331">
        <f>IFERROR(VLOOKUP($B331,Kraftvärmeprod!$B$1:$AH$479,MATCH(AA$2,Kraftvärmeprod!$B$1:$AG$1,0),FALSE)/1,0)-IFERROR(VLOOKUP($B331,'Slutlig allokering'!$B$2:$AC$462,MATCH(AA$3,'Slutlig allokering'!$B$2:$AJ$2,0),FALSE)/1,0)</f>
        <v>0</v>
      </c>
      <c r="AB331">
        <f>IFERROR(VLOOKUP($B331,Kraftvärmeprod!$B$1:$AH$479,MATCH(AB$2,Kraftvärmeprod!$B$1:$AG$1,0),FALSE)/1,0)-IFERROR(VLOOKUP($B331,'Slutlig allokering'!$B$2:$AC$462,MATCH(AB$3,'Slutlig allokering'!$B$2:$AJ$2,0),FALSE)/1,0)</f>
        <v>0</v>
      </c>
      <c r="AE331">
        <f t="shared" si="10"/>
        <v>96.565559999999977</v>
      </c>
      <c r="AG331">
        <f>IFERROR(VLOOKUP(B331,'Slutlig allokering'!$B$2:$AJ$462,MATCH("Summa justerad allokerad tillförd energi (utan hjälpel och rökgaskondensering):",'Slutlig allokering'!$B$2:$AK$2,0),FALSE)/1,"")</f>
        <v>150.93343999999999</v>
      </c>
      <c r="AI331" s="55">
        <f>IFERROR(1-VLOOKUP(B331,'Slutlig allokering'!$B$2:$AJ$462,MATCH("Andel av bränsle i kvv som allokerats till värme, exklusive rökgaskondensering och hjälpel",'Slutlig allokering'!$B$2:$AK$2,0),FALSE),"")</f>
        <v>0.3901654552139604</v>
      </c>
      <c r="AK331" s="55">
        <f t="shared" si="11"/>
        <v>0.3901654552139604</v>
      </c>
    </row>
    <row r="332" spans="1:37" x14ac:dyDescent="0.25">
      <c r="A332" s="28" t="s">
        <v>443</v>
      </c>
      <c r="B332" s="28" t="s">
        <v>445</v>
      </c>
      <c r="C332" t="str">
        <f>IFERROR(VLOOKUP($B332,Kraftvärmeprod!$B$1:$AH$479,MATCH(C$3,Kraftvärmeprod!$B$1:$AG$1,0),FALSE)/1,"")</f>
        <v/>
      </c>
      <c r="D332" t="str">
        <f>IFERROR(VLOOKUP($B332,Kraftvärmeprod!$B$1:$AH$479,MATCH(D$3,Kraftvärmeprod!$B$1:$AG$1,0),FALSE)/1,"")</f>
        <v/>
      </c>
      <c r="E332">
        <f>IFERROR(VLOOKUP($B332,Kraftvärmeprod!$B$1:$AH$479,MATCH(E$2,Kraftvärmeprod!$B$1:$AG$1,0),FALSE)/1,0)-IFERROR(VLOOKUP($B332,'Slutlig allokering'!$B$2:$AC$462,MATCH(E$3,'Slutlig allokering'!$B$2:$AJ$2,0),FALSE)/1,0)</f>
        <v>0</v>
      </c>
      <c r="F332">
        <f>IFERROR(VLOOKUP($B332,Kraftvärmeprod!$B$1:$AH$479,MATCH(F$2,Kraftvärmeprod!$B$1:$AG$1,0),FALSE)/1,0)-IFERROR(VLOOKUP($B332,'Slutlig allokering'!$B$2:$AC$462,MATCH(F$3,'Slutlig allokering'!$B$2:$AJ$2,0),FALSE)/1,0)</f>
        <v>0</v>
      </c>
      <c r="G332">
        <f>IFERROR(VLOOKUP($B332,Kraftvärmeprod!$B$1:$AH$479,MATCH(G$2,Kraftvärmeprod!$B$1:$AG$1,0),FALSE)/1,0)-IFERROR(VLOOKUP($B332,'Slutlig allokering'!$B$2:$AC$462,MATCH(G$3,'Slutlig allokering'!$B$2:$AJ$2,0),FALSE)/1,0)</f>
        <v>0</v>
      </c>
      <c r="H332">
        <f>IFERROR(VLOOKUP($B332,Kraftvärmeprod!$B$1:$AH$479,MATCH(H$2,Kraftvärmeprod!$B$1:$AG$1,0),FALSE)/1,0)-IFERROR(VLOOKUP($B332,'Slutlig allokering'!$B$2:$AC$462,MATCH(H$3,'Slutlig allokering'!$B$2:$AJ$2,0),FALSE)/1,0)</f>
        <v>0</v>
      </c>
      <c r="I332">
        <f>IFERROR(VLOOKUP($B332,Kraftvärmeprod!$B$1:$AH$479,MATCH(I$2,Kraftvärmeprod!$B$1:$AG$1,0),FALSE)/1,0)-IFERROR(VLOOKUP($B332,'Slutlig allokering'!$B$2:$AC$462,MATCH(I$3,'Slutlig allokering'!$B$2:$AJ$2,0),FALSE)/1,0)</f>
        <v>0</v>
      </c>
      <c r="J332">
        <f>IFERROR(VLOOKUP($B332,Kraftvärmeprod!$B$1:$AH$479,MATCH(J$2,Kraftvärmeprod!$B$1:$AG$1,0),FALSE)/1,0)-IFERROR(VLOOKUP($B332,'Slutlig allokering'!$B$2:$AC$462,MATCH(J$3,'Slutlig allokering'!$B$2:$AJ$2,0),FALSE)/1,0)</f>
        <v>0</v>
      </c>
      <c r="K332">
        <f>IFERROR(VLOOKUP($B332,Kraftvärmeprod!$B$1:$AH$479,MATCH(K$2,Kraftvärmeprod!$B$1:$AG$1,0),FALSE)/1,0)-IFERROR(VLOOKUP($B332,'Slutlig allokering'!$B$2:$AC$462,MATCH(K$3,'Slutlig allokering'!$B$2:$AJ$2,0),FALSE)/1,0)</f>
        <v>0</v>
      </c>
      <c r="L332">
        <f>IFERROR(VLOOKUP($B332,Kraftvärmeprod!$B$1:$AH$479,MATCH(L$2,Kraftvärmeprod!$B$1:$AG$1,0),FALSE)/1,0)-IFERROR(VLOOKUP($B332,'Slutlig allokering'!$B$2:$AC$462,MATCH(L$3,'Slutlig allokering'!$B$2:$AJ$2,0),FALSE)/1,0)</f>
        <v>0</v>
      </c>
      <c r="M332" s="143">
        <f>IFERROR(VLOOKUP($B332,Miljö!$B$1:$S$477,MATCH(M$2,Miljö!$B$1:$X$1,0),FALSE)/1,0)-IFERROR(VLOOKUP($B332,'Slutlig allokering'!$B$2:$AC$462,MATCH(M$3,'Slutlig allokering'!$B$2:$AJ$2,0),FALSE)/1,0)</f>
        <v>0</v>
      </c>
      <c r="N332">
        <f>IFERROR(VLOOKUP($B332,Kraftvärmeprod!$B$1:$AH$479,MATCH(N$2,Kraftvärmeprod!$B$1:$AG$1,0),FALSE)/1,0)-IFERROR(VLOOKUP($B332,'Slutlig allokering'!$B$2:$AC$462,MATCH(N$3,'Slutlig allokering'!$B$2:$AJ$2,0),FALSE)/1,0)</f>
        <v>0</v>
      </c>
      <c r="O332">
        <f>IFERROR(VLOOKUP($B332,Kraftvärmeprod!$B$1:$AH$479,MATCH(O$2,Kraftvärmeprod!$B$1:$AG$1,0),FALSE)/1,0)-IFERROR(VLOOKUP($B332,'Slutlig allokering'!$B$2:$AC$462,MATCH(O$3,'Slutlig allokering'!$B$2:$AJ$2,0),FALSE)/1,0)</f>
        <v>0</v>
      </c>
      <c r="P332">
        <f>IFERROR(VLOOKUP($B332,Kraftvärmeprod!$B$1:$AH$479,MATCH(P$2,Kraftvärmeprod!$B$1:$AG$1,0),FALSE)/1,0)-IFERROR(VLOOKUP($B332,'Slutlig allokering'!$B$2:$AC$462,MATCH(P$3,'Slutlig allokering'!$B$2:$AJ$2,0),FALSE)/1,0)</f>
        <v>0</v>
      </c>
      <c r="Q332">
        <f>IFERROR(VLOOKUP($B332,Kraftvärmeprod!$B$1:$AH$479,MATCH(Q$2,Kraftvärmeprod!$B$1:$AG$1,0),FALSE)/1,0)-IFERROR(VLOOKUP($B332,'Slutlig allokering'!$B$2:$AC$462,MATCH(Q$3,'Slutlig allokering'!$B$2:$AJ$2,0),FALSE)/1,0)</f>
        <v>0</v>
      </c>
      <c r="R332">
        <f>IFERROR(VLOOKUP($B332,Kraftvärmeprod!$B$1:$AH$479,MATCH(R$2,Kraftvärmeprod!$B$1:$AG$1,0),FALSE)/1,0)-IFERROR(VLOOKUP($B332,'Slutlig allokering'!$B$2:$AC$462,MATCH(R$3,'Slutlig allokering'!$B$2:$AJ$2,0),FALSE)/1,0)</f>
        <v>0</v>
      </c>
      <c r="S332">
        <f>IFERROR(VLOOKUP($B332,Kraftvärmeprod!$B$1:$AH$479,MATCH(S$2,Kraftvärmeprod!$B$1:$AG$1,0),FALSE)/1,0)-IFERROR(VLOOKUP($B332,'Slutlig allokering'!$B$2:$AC$462,MATCH(S$3,'Slutlig allokering'!$B$2:$AJ$2,0),FALSE)/1,0)</f>
        <v>0</v>
      </c>
      <c r="T332">
        <f>IFERROR(VLOOKUP($B332,Kraftvärmeprod!$B$1:$AH$479,MATCH(T$2,Kraftvärmeprod!$B$1:$AG$1,0),FALSE)/1,0)-IFERROR(VLOOKUP($B332,'Slutlig allokering'!$B$2:$AC$462,MATCH(T$3,'Slutlig allokering'!$B$2:$AJ$2,0),FALSE)/1,0)</f>
        <v>0</v>
      </c>
      <c r="U332">
        <f>IFERROR(VLOOKUP($B332,Kraftvärmeprod!$B$1:$AH$479,MATCH(U$2,Kraftvärmeprod!$B$1:$AG$1,0),FALSE)/1,0)-IFERROR(VLOOKUP($B332,'Slutlig allokering'!$B$2:$AC$462,MATCH(U$3,'Slutlig allokering'!$B$2:$AJ$2,0),FALSE)/1,0)</f>
        <v>0</v>
      </c>
      <c r="V332">
        <f>IFERROR(VLOOKUP($B332,Kraftvärmeprod!$B$1:$AH$479,MATCH(V$2,Kraftvärmeprod!$B$1:$AG$1,0),FALSE)/1,0)-IFERROR(VLOOKUP($B332,'Slutlig allokering'!$B$2:$AC$462,MATCH(V$3,'Slutlig allokering'!$B$2:$AJ$2,0),FALSE)/1,0)</f>
        <v>0</v>
      </c>
      <c r="W332">
        <f>IFERROR(VLOOKUP($B332,Kraftvärmeprod!$B$1:$AH$479,MATCH(W$2,Kraftvärmeprod!$B$1:$AG$1,0),FALSE)/1,0)-IFERROR(VLOOKUP($B332,'Slutlig allokering'!$B$2:$AC$462,MATCH(W$3,'Slutlig allokering'!$B$2:$AJ$2,0),FALSE)/1,0)</f>
        <v>0</v>
      </c>
      <c r="X332">
        <f>IFERROR(VLOOKUP($B332,Kraftvärmeprod!$B$1:$AH$479,MATCH(X$2,Kraftvärmeprod!$B$1:$AG$1,0),FALSE)/1,0)-IFERROR(VLOOKUP($B332,'Slutlig allokering'!$B$2:$AC$462,MATCH(X$3,'Slutlig allokering'!$B$2:$AJ$2,0),FALSE)/1,0)</f>
        <v>0</v>
      </c>
      <c r="Y332">
        <f>IFERROR(VLOOKUP($B332,Kraftvärmeprod!$B$1:$AH$479,MATCH(Y$2,Kraftvärmeprod!$B$1:$AG$1,0),FALSE)/1,0)-IFERROR(VLOOKUP($B332,'Slutlig allokering'!$B$2:$AC$462,MATCH(Y$3,'Slutlig allokering'!$B$2:$AJ$2,0),FALSE)/1,0)</f>
        <v>0</v>
      </c>
      <c r="Z332">
        <f>IFERROR(VLOOKUP($B332,Kraftvärmeprod!$B$1:$AH$479,MATCH(Z$2,Kraftvärmeprod!$B$1:$AG$1,0),FALSE)/1,0)-IFERROR(VLOOKUP($B332,'Slutlig allokering'!$B$2:$AC$462,MATCH(Z$3,'Slutlig allokering'!$B$2:$AJ$2,0),FALSE)/1,0)</f>
        <v>0</v>
      </c>
      <c r="AA332">
        <f>IFERROR(VLOOKUP($B332,Kraftvärmeprod!$B$1:$AH$479,MATCH(AA$2,Kraftvärmeprod!$B$1:$AG$1,0),FALSE)/1,0)-IFERROR(VLOOKUP($B332,'Slutlig allokering'!$B$2:$AC$462,MATCH(AA$3,'Slutlig allokering'!$B$2:$AJ$2,0),FALSE)/1,0)</f>
        <v>0</v>
      </c>
      <c r="AB332">
        <f>IFERROR(VLOOKUP($B332,Kraftvärmeprod!$B$1:$AH$479,MATCH(AB$2,Kraftvärmeprod!$B$1:$AG$1,0),FALSE)/1,0)-IFERROR(VLOOKUP($B332,'Slutlig allokering'!$B$2:$AC$462,MATCH(AB$3,'Slutlig allokering'!$B$2:$AJ$2,0),FALSE)/1,0)</f>
        <v>0</v>
      </c>
      <c r="AE332">
        <f t="shared" si="10"/>
        <v>0</v>
      </c>
      <c r="AG332">
        <f>IFERROR(VLOOKUP(B332,'Slutlig allokering'!$B$2:$AJ$462,MATCH("Summa justerad allokerad tillförd energi (utan hjälpel och rökgaskondensering):",'Slutlig allokering'!$B$2:$AK$2,0),FALSE)/1,"")</f>
        <v>0</v>
      </c>
      <c r="AI332" s="55" t="str">
        <f>IFERROR(1-VLOOKUP(B332,'Slutlig allokering'!$B$2:$AJ$462,MATCH("Andel av bränsle i kvv som allokerats till värme, exklusive rökgaskondensering och hjälpel",'Slutlig allokering'!$B$2:$AK$2,0),FALSE),"")</f>
        <v/>
      </c>
      <c r="AK332" s="55" t="str">
        <f t="shared" si="11"/>
        <v/>
      </c>
    </row>
    <row r="333" spans="1:37" x14ac:dyDescent="0.25">
      <c r="A333" s="28" t="s">
        <v>443</v>
      </c>
      <c r="B333" s="28" t="s">
        <v>446</v>
      </c>
      <c r="C333" t="str">
        <f>IFERROR(VLOOKUP($B333,Kraftvärmeprod!$B$1:$AH$479,MATCH(C$3,Kraftvärmeprod!$B$1:$AG$1,0),FALSE)/1,"")</f>
        <v/>
      </c>
      <c r="D333" t="str">
        <f>IFERROR(VLOOKUP($B333,Kraftvärmeprod!$B$1:$AH$479,MATCH(D$3,Kraftvärmeprod!$B$1:$AG$1,0),FALSE)/1,"")</f>
        <v/>
      </c>
      <c r="E333">
        <f>IFERROR(VLOOKUP($B333,Kraftvärmeprod!$B$1:$AH$479,MATCH(E$2,Kraftvärmeprod!$B$1:$AG$1,0),FALSE)/1,0)-IFERROR(VLOOKUP($B333,'Slutlig allokering'!$B$2:$AC$462,MATCH(E$3,'Slutlig allokering'!$B$2:$AJ$2,0),FALSE)/1,0)</f>
        <v>0</v>
      </c>
      <c r="F333">
        <f>IFERROR(VLOOKUP($B333,Kraftvärmeprod!$B$1:$AH$479,MATCH(F$2,Kraftvärmeprod!$B$1:$AG$1,0),FALSE)/1,0)-IFERROR(VLOOKUP($B333,'Slutlig allokering'!$B$2:$AC$462,MATCH(F$3,'Slutlig allokering'!$B$2:$AJ$2,0),FALSE)/1,0)</f>
        <v>0</v>
      </c>
      <c r="G333">
        <f>IFERROR(VLOOKUP($B333,Kraftvärmeprod!$B$1:$AH$479,MATCH(G$2,Kraftvärmeprod!$B$1:$AG$1,0),FALSE)/1,0)-IFERROR(VLOOKUP($B333,'Slutlig allokering'!$B$2:$AC$462,MATCH(G$3,'Slutlig allokering'!$B$2:$AJ$2,0),FALSE)/1,0)</f>
        <v>0</v>
      </c>
      <c r="H333">
        <f>IFERROR(VLOOKUP($B333,Kraftvärmeprod!$B$1:$AH$479,MATCH(H$2,Kraftvärmeprod!$B$1:$AG$1,0),FALSE)/1,0)-IFERROR(VLOOKUP($B333,'Slutlig allokering'!$B$2:$AC$462,MATCH(H$3,'Slutlig allokering'!$B$2:$AJ$2,0),FALSE)/1,0)</f>
        <v>0</v>
      </c>
      <c r="I333">
        <f>IFERROR(VLOOKUP($B333,Kraftvärmeprod!$B$1:$AH$479,MATCH(I$2,Kraftvärmeprod!$B$1:$AG$1,0),FALSE)/1,0)-IFERROR(VLOOKUP($B333,'Slutlig allokering'!$B$2:$AC$462,MATCH(I$3,'Slutlig allokering'!$B$2:$AJ$2,0),FALSE)/1,0)</f>
        <v>0</v>
      </c>
      <c r="J333">
        <f>IFERROR(VLOOKUP($B333,Kraftvärmeprod!$B$1:$AH$479,MATCH(J$2,Kraftvärmeprod!$B$1:$AG$1,0),FALSE)/1,0)-IFERROR(VLOOKUP($B333,'Slutlig allokering'!$B$2:$AC$462,MATCH(J$3,'Slutlig allokering'!$B$2:$AJ$2,0),FALSE)/1,0)</f>
        <v>0</v>
      </c>
      <c r="K333">
        <f>IFERROR(VLOOKUP($B333,Kraftvärmeprod!$B$1:$AH$479,MATCH(K$2,Kraftvärmeprod!$B$1:$AG$1,0),FALSE)/1,0)-IFERROR(VLOOKUP($B333,'Slutlig allokering'!$B$2:$AC$462,MATCH(K$3,'Slutlig allokering'!$B$2:$AJ$2,0),FALSE)/1,0)</f>
        <v>0</v>
      </c>
      <c r="L333">
        <f>IFERROR(VLOOKUP($B333,Kraftvärmeprod!$B$1:$AH$479,MATCH(L$2,Kraftvärmeprod!$B$1:$AG$1,0),FALSE)/1,0)-IFERROR(VLOOKUP($B333,'Slutlig allokering'!$B$2:$AC$462,MATCH(L$3,'Slutlig allokering'!$B$2:$AJ$2,0),FALSE)/1,0)</f>
        <v>0</v>
      </c>
      <c r="M333" s="143">
        <f>IFERROR(VLOOKUP($B333,Miljö!$B$1:$S$477,MATCH(M$2,Miljö!$B$1:$X$1,0),FALSE)/1,0)-IFERROR(VLOOKUP($B333,'Slutlig allokering'!$B$2:$AC$462,MATCH(M$3,'Slutlig allokering'!$B$2:$AJ$2,0),FALSE)/1,0)</f>
        <v>0</v>
      </c>
      <c r="N333">
        <f>IFERROR(VLOOKUP($B333,Kraftvärmeprod!$B$1:$AH$479,MATCH(N$2,Kraftvärmeprod!$B$1:$AG$1,0),FALSE)/1,0)-IFERROR(VLOOKUP($B333,'Slutlig allokering'!$B$2:$AC$462,MATCH(N$3,'Slutlig allokering'!$B$2:$AJ$2,0),FALSE)/1,0)</f>
        <v>0</v>
      </c>
      <c r="O333">
        <f>IFERROR(VLOOKUP($B333,Kraftvärmeprod!$B$1:$AH$479,MATCH(O$2,Kraftvärmeprod!$B$1:$AG$1,0),FALSE)/1,0)-IFERROR(VLOOKUP($B333,'Slutlig allokering'!$B$2:$AC$462,MATCH(O$3,'Slutlig allokering'!$B$2:$AJ$2,0),FALSE)/1,0)</f>
        <v>0</v>
      </c>
      <c r="P333">
        <f>IFERROR(VLOOKUP($B333,Kraftvärmeprod!$B$1:$AH$479,MATCH(P$2,Kraftvärmeprod!$B$1:$AG$1,0),FALSE)/1,0)-IFERROR(VLOOKUP($B333,'Slutlig allokering'!$B$2:$AC$462,MATCH(P$3,'Slutlig allokering'!$B$2:$AJ$2,0),FALSE)/1,0)</f>
        <v>0</v>
      </c>
      <c r="Q333">
        <f>IFERROR(VLOOKUP($B333,Kraftvärmeprod!$B$1:$AH$479,MATCH(Q$2,Kraftvärmeprod!$B$1:$AG$1,0),FALSE)/1,0)-IFERROR(VLOOKUP($B333,'Slutlig allokering'!$B$2:$AC$462,MATCH(Q$3,'Slutlig allokering'!$B$2:$AJ$2,0),FALSE)/1,0)</f>
        <v>0</v>
      </c>
      <c r="R333">
        <f>IFERROR(VLOOKUP($B333,Kraftvärmeprod!$B$1:$AH$479,MATCH(R$2,Kraftvärmeprod!$B$1:$AG$1,0),FALSE)/1,0)-IFERROR(VLOOKUP($B333,'Slutlig allokering'!$B$2:$AC$462,MATCH(R$3,'Slutlig allokering'!$B$2:$AJ$2,0),FALSE)/1,0)</f>
        <v>0</v>
      </c>
      <c r="S333">
        <f>IFERROR(VLOOKUP($B333,Kraftvärmeprod!$B$1:$AH$479,MATCH(S$2,Kraftvärmeprod!$B$1:$AG$1,0),FALSE)/1,0)-IFERROR(VLOOKUP($B333,'Slutlig allokering'!$B$2:$AC$462,MATCH(S$3,'Slutlig allokering'!$B$2:$AJ$2,0),FALSE)/1,0)</f>
        <v>0</v>
      </c>
      <c r="T333">
        <f>IFERROR(VLOOKUP($B333,Kraftvärmeprod!$B$1:$AH$479,MATCH(T$2,Kraftvärmeprod!$B$1:$AG$1,0),FALSE)/1,0)-IFERROR(VLOOKUP($B333,'Slutlig allokering'!$B$2:$AC$462,MATCH(T$3,'Slutlig allokering'!$B$2:$AJ$2,0),FALSE)/1,0)</f>
        <v>0</v>
      </c>
      <c r="U333">
        <f>IFERROR(VLOOKUP($B333,Kraftvärmeprod!$B$1:$AH$479,MATCH(U$2,Kraftvärmeprod!$B$1:$AG$1,0),FALSE)/1,0)-IFERROR(VLOOKUP($B333,'Slutlig allokering'!$B$2:$AC$462,MATCH(U$3,'Slutlig allokering'!$B$2:$AJ$2,0),FALSE)/1,0)</f>
        <v>0</v>
      </c>
      <c r="V333">
        <f>IFERROR(VLOOKUP($B333,Kraftvärmeprod!$B$1:$AH$479,MATCH(V$2,Kraftvärmeprod!$B$1:$AG$1,0),FALSE)/1,0)-IFERROR(VLOOKUP($B333,'Slutlig allokering'!$B$2:$AC$462,MATCH(V$3,'Slutlig allokering'!$B$2:$AJ$2,0),FALSE)/1,0)</f>
        <v>0</v>
      </c>
      <c r="W333">
        <f>IFERROR(VLOOKUP($B333,Kraftvärmeprod!$B$1:$AH$479,MATCH(W$2,Kraftvärmeprod!$B$1:$AG$1,0),FALSE)/1,0)-IFERROR(VLOOKUP($B333,'Slutlig allokering'!$B$2:$AC$462,MATCH(W$3,'Slutlig allokering'!$B$2:$AJ$2,0),FALSE)/1,0)</f>
        <v>0</v>
      </c>
      <c r="X333">
        <f>IFERROR(VLOOKUP($B333,Kraftvärmeprod!$B$1:$AH$479,MATCH(X$2,Kraftvärmeprod!$B$1:$AG$1,0),FALSE)/1,0)-IFERROR(VLOOKUP($B333,'Slutlig allokering'!$B$2:$AC$462,MATCH(X$3,'Slutlig allokering'!$B$2:$AJ$2,0),FALSE)/1,0)</f>
        <v>0</v>
      </c>
      <c r="Y333">
        <f>IFERROR(VLOOKUP($B333,Kraftvärmeprod!$B$1:$AH$479,MATCH(Y$2,Kraftvärmeprod!$B$1:$AG$1,0),FALSE)/1,0)-IFERROR(VLOOKUP($B333,'Slutlig allokering'!$B$2:$AC$462,MATCH(Y$3,'Slutlig allokering'!$B$2:$AJ$2,0),FALSE)/1,0)</f>
        <v>0</v>
      </c>
      <c r="Z333">
        <f>IFERROR(VLOOKUP($B333,Kraftvärmeprod!$B$1:$AH$479,MATCH(Z$2,Kraftvärmeprod!$B$1:$AG$1,0),FALSE)/1,0)-IFERROR(VLOOKUP($B333,'Slutlig allokering'!$B$2:$AC$462,MATCH(Z$3,'Slutlig allokering'!$B$2:$AJ$2,0),FALSE)/1,0)</f>
        <v>0</v>
      </c>
      <c r="AA333">
        <f>IFERROR(VLOOKUP($B333,Kraftvärmeprod!$B$1:$AH$479,MATCH(AA$2,Kraftvärmeprod!$B$1:$AG$1,0),FALSE)/1,0)-IFERROR(VLOOKUP($B333,'Slutlig allokering'!$B$2:$AC$462,MATCH(AA$3,'Slutlig allokering'!$B$2:$AJ$2,0),FALSE)/1,0)</f>
        <v>0</v>
      </c>
      <c r="AB333">
        <f>IFERROR(VLOOKUP($B333,Kraftvärmeprod!$B$1:$AH$479,MATCH(AB$2,Kraftvärmeprod!$B$1:$AG$1,0),FALSE)/1,0)-IFERROR(VLOOKUP($B333,'Slutlig allokering'!$B$2:$AC$462,MATCH(AB$3,'Slutlig allokering'!$B$2:$AJ$2,0),FALSE)/1,0)</f>
        <v>0</v>
      </c>
      <c r="AE333">
        <f t="shared" si="10"/>
        <v>0</v>
      </c>
      <c r="AG333">
        <f>IFERROR(VLOOKUP(B333,'Slutlig allokering'!$B$2:$AJ$462,MATCH("Summa justerad allokerad tillförd energi (utan hjälpel och rökgaskondensering):",'Slutlig allokering'!$B$2:$AK$2,0),FALSE)/1,"")</f>
        <v>0</v>
      </c>
      <c r="AI333" s="55" t="str">
        <f>IFERROR(1-VLOOKUP(B333,'Slutlig allokering'!$B$2:$AJ$462,MATCH("Andel av bränsle i kvv som allokerats till värme, exklusive rökgaskondensering och hjälpel",'Slutlig allokering'!$B$2:$AK$2,0),FALSE),"")</f>
        <v/>
      </c>
      <c r="AK333" s="55" t="str">
        <f t="shared" si="11"/>
        <v/>
      </c>
    </row>
    <row r="334" spans="1:37" x14ac:dyDescent="0.25">
      <c r="A334" s="28" t="s">
        <v>447</v>
      </c>
      <c r="B334" s="28" t="s">
        <v>448</v>
      </c>
      <c r="C334" t="str">
        <f>IFERROR(VLOOKUP($B334,Kraftvärmeprod!$B$1:$AH$479,MATCH(C$3,Kraftvärmeprod!$B$1:$AG$1,0),FALSE)/1,"")</f>
        <v/>
      </c>
      <c r="D334" t="str">
        <f>IFERROR(VLOOKUP($B334,Kraftvärmeprod!$B$1:$AH$479,MATCH(D$3,Kraftvärmeprod!$B$1:$AG$1,0),FALSE)/1,"")</f>
        <v/>
      </c>
      <c r="E334">
        <f>IFERROR(VLOOKUP($B334,Kraftvärmeprod!$B$1:$AH$479,MATCH(E$2,Kraftvärmeprod!$B$1:$AG$1,0),FALSE)/1,0)-IFERROR(VLOOKUP($B334,'Slutlig allokering'!$B$2:$AC$462,MATCH(E$3,'Slutlig allokering'!$B$2:$AJ$2,0),FALSE)/1,0)</f>
        <v>0</v>
      </c>
      <c r="F334">
        <f>IFERROR(VLOOKUP($B334,Kraftvärmeprod!$B$1:$AH$479,MATCH(F$2,Kraftvärmeprod!$B$1:$AG$1,0),FALSE)/1,0)-IFERROR(VLOOKUP($B334,'Slutlig allokering'!$B$2:$AC$462,MATCH(F$3,'Slutlig allokering'!$B$2:$AJ$2,0),FALSE)/1,0)</f>
        <v>0</v>
      </c>
      <c r="G334">
        <f>IFERROR(VLOOKUP($B334,Kraftvärmeprod!$B$1:$AH$479,MATCH(G$2,Kraftvärmeprod!$B$1:$AG$1,0),FALSE)/1,0)-IFERROR(VLOOKUP($B334,'Slutlig allokering'!$B$2:$AC$462,MATCH(G$3,'Slutlig allokering'!$B$2:$AJ$2,0),FALSE)/1,0)</f>
        <v>0</v>
      </c>
      <c r="H334">
        <f>IFERROR(VLOOKUP($B334,Kraftvärmeprod!$B$1:$AH$479,MATCH(H$2,Kraftvärmeprod!$B$1:$AG$1,0),FALSE)/1,0)-IFERROR(VLOOKUP($B334,'Slutlig allokering'!$B$2:$AC$462,MATCH(H$3,'Slutlig allokering'!$B$2:$AJ$2,0),FALSE)/1,0)</f>
        <v>0</v>
      </c>
      <c r="I334">
        <f>IFERROR(VLOOKUP($B334,Kraftvärmeprod!$B$1:$AH$479,MATCH(I$2,Kraftvärmeprod!$B$1:$AG$1,0),FALSE)/1,0)-IFERROR(VLOOKUP($B334,'Slutlig allokering'!$B$2:$AC$462,MATCH(I$3,'Slutlig allokering'!$B$2:$AJ$2,0),FALSE)/1,0)</f>
        <v>0</v>
      </c>
      <c r="J334">
        <f>IFERROR(VLOOKUP($B334,Kraftvärmeprod!$B$1:$AH$479,MATCH(J$2,Kraftvärmeprod!$B$1:$AG$1,0),FALSE)/1,0)-IFERROR(VLOOKUP($B334,'Slutlig allokering'!$B$2:$AC$462,MATCH(J$3,'Slutlig allokering'!$B$2:$AJ$2,0),FALSE)/1,0)</f>
        <v>0</v>
      </c>
      <c r="K334">
        <f>IFERROR(VLOOKUP($B334,Kraftvärmeprod!$B$1:$AH$479,MATCH(K$2,Kraftvärmeprod!$B$1:$AG$1,0),FALSE)/1,0)-IFERROR(VLOOKUP($B334,'Slutlig allokering'!$B$2:$AC$462,MATCH(K$3,'Slutlig allokering'!$B$2:$AJ$2,0),FALSE)/1,0)</f>
        <v>0</v>
      </c>
      <c r="L334">
        <f>IFERROR(VLOOKUP($B334,Kraftvärmeprod!$B$1:$AH$479,MATCH(L$2,Kraftvärmeprod!$B$1:$AG$1,0),FALSE)/1,0)-IFERROR(VLOOKUP($B334,'Slutlig allokering'!$B$2:$AC$462,MATCH(L$3,'Slutlig allokering'!$B$2:$AJ$2,0),FALSE)/1,0)</f>
        <v>0</v>
      </c>
      <c r="M334" s="143">
        <f>IFERROR(VLOOKUP($B334,Miljö!$B$1:$S$477,MATCH(M$2,Miljö!$B$1:$X$1,0),FALSE)/1,0)-IFERROR(VLOOKUP($B334,'Slutlig allokering'!$B$2:$AC$462,MATCH(M$3,'Slutlig allokering'!$B$2:$AJ$2,0),FALSE)/1,0)</f>
        <v>0</v>
      </c>
      <c r="N334">
        <f>IFERROR(VLOOKUP($B334,Kraftvärmeprod!$B$1:$AH$479,MATCH(N$2,Kraftvärmeprod!$B$1:$AG$1,0),FALSE)/1,0)-IFERROR(VLOOKUP($B334,'Slutlig allokering'!$B$2:$AC$462,MATCH(N$3,'Slutlig allokering'!$B$2:$AJ$2,0),FALSE)/1,0)</f>
        <v>0</v>
      </c>
      <c r="O334">
        <f>IFERROR(VLOOKUP($B334,Kraftvärmeprod!$B$1:$AH$479,MATCH(O$2,Kraftvärmeprod!$B$1:$AG$1,0),FALSE)/1,0)-IFERROR(VLOOKUP($B334,'Slutlig allokering'!$B$2:$AC$462,MATCH(O$3,'Slutlig allokering'!$B$2:$AJ$2,0),FALSE)/1,0)</f>
        <v>0</v>
      </c>
      <c r="P334">
        <f>IFERROR(VLOOKUP($B334,Kraftvärmeprod!$B$1:$AH$479,MATCH(P$2,Kraftvärmeprod!$B$1:$AG$1,0),FALSE)/1,0)-IFERROR(VLOOKUP($B334,'Slutlig allokering'!$B$2:$AC$462,MATCH(P$3,'Slutlig allokering'!$B$2:$AJ$2,0),FALSE)/1,0)</f>
        <v>0</v>
      </c>
      <c r="Q334">
        <f>IFERROR(VLOOKUP($B334,Kraftvärmeprod!$B$1:$AH$479,MATCH(Q$2,Kraftvärmeprod!$B$1:$AG$1,0),FALSE)/1,0)-IFERROR(VLOOKUP($B334,'Slutlig allokering'!$B$2:$AC$462,MATCH(Q$3,'Slutlig allokering'!$B$2:$AJ$2,0),FALSE)/1,0)</f>
        <v>0</v>
      </c>
      <c r="R334">
        <f>IFERROR(VLOOKUP($B334,Kraftvärmeprod!$B$1:$AH$479,MATCH(R$2,Kraftvärmeprod!$B$1:$AG$1,0),FALSE)/1,0)-IFERROR(VLOOKUP($B334,'Slutlig allokering'!$B$2:$AC$462,MATCH(R$3,'Slutlig allokering'!$B$2:$AJ$2,0),FALSE)/1,0)</f>
        <v>0</v>
      </c>
      <c r="S334">
        <f>IFERROR(VLOOKUP($B334,Kraftvärmeprod!$B$1:$AH$479,MATCH(S$2,Kraftvärmeprod!$B$1:$AG$1,0),FALSE)/1,0)-IFERROR(VLOOKUP($B334,'Slutlig allokering'!$B$2:$AC$462,MATCH(S$3,'Slutlig allokering'!$B$2:$AJ$2,0),FALSE)/1,0)</f>
        <v>0</v>
      </c>
      <c r="T334">
        <f>IFERROR(VLOOKUP($B334,Kraftvärmeprod!$B$1:$AH$479,MATCH(T$2,Kraftvärmeprod!$B$1:$AG$1,0),FALSE)/1,0)-IFERROR(VLOOKUP($B334,'Slutlig allokering'!$B$2:$AC$462,MATCH(T$3,'Slutlig allokering'!$B$2:$AJ$2,0),FALSE)/1,0)</f>
        <v>0</v>
      </c>
      <c r="U334">
        <f>IFERROR(VLOOKUP($B334,Kraftvärmeprod!$B$1:$AH$479,MATCH(U$2,Kraftvärmeprod!$B$1:$AG$1,0),FALSE)/1,0)-IFERROR(VLOOKUP($B334,'Slutlig allokering'!$B$2:$AC$462,MATCH(U$3,'Slutlig allokering'!$B$2:$AJ$2,0),FALSE)/1,0)</f>
        <v>0</v>
      </c>
      <c r="V334">
        <f>IFERROR(VLOOKUP($B334,Kraftvärmeprod!$B$1:$AH$479,MATCH(V$2,Kraftvärmeprod!$B$1:$AG$1,0),FALSE)/1,0)-IFERROR(VLOOKUP($B334,'Slutlig allokering'!$B$2:$AC$462,MATCH(V$3,'Slutlig allokering'!$B$2:$AJ$2,0),FALSE)/1,0)</f>
        <v>0</v>
      </c>
      <c r="W334">
        <f>IFERROR(VLOOKUP($B334,Kraftvärmeprod!$B$1:$AH$479,MATCH(W$2,Kraftvärmeprod!$B$1:$AG$1,0),FALSE)/1,0)-IFERROR(VLOOKUP($B334,'Slutlig allokering'!$B$2:$AC$462,MATCH(W$3,'Slutlig allokering'!$B$2:$AJ$2,0),FALSE)/1,0)</f>
        <v>0</v>
      </c>
      <c r="X334">
        <f>IFERROR(VLOOKUP($B334,Kraftvärmeprod!$B$1:$AH$479,MATCH(X$2,Kraftvärmeprod!$B$1:$AG$1,0),FALSE)/1,0)-IFERROR(VLOOKUP($B334,'Slutlig allokering'!$B$2:$AC$462,MATCH(X$3,'Slutlig allokering'!$B$2:$AJ$2,0),FALSE)/1,0)</f>
        <v>0</v>
      </c>
      <c r="Y334">
        <f>IFERROR(VLOOKUP($B334,Kraftvärmeprod!$B$1:$AH$479,MATCH(Y$2,Kraftvärmeprod!$B$1:$AG$1,0),FALSE)/1,0)-IFERROR(VLOOKUP($B334,'Slutlig allokering'!$B$2:$AC$462,MATCH(Y$3,'Slutlig allokering'!$B$2:$AJ$2,0),FALSE)/1,0)</f>
        <v>0</v>
      </c>
      <c r="Z334">
        <f>IFERROR(VLOOKUP($B334,Kraftvärmeprod!$B$1:$AH$479,MATCH(Z$2,Kraftvärmeprod!$B$1:$AG$1,0),FALSE)/1,0)-IFERROR(VLOOKUP($B334,'Slutlig allokering'!$B$2:$AC$462,MATCH(Z$3,'Slutlig allokering'!$B$2:$AJ$2,0),FALSE)/1,0)</f>
        <v>0</v>
      </c>
      <c r="AA334">
        <f>IFERROR(VLOOKUP($B334,Kraftvärmeprod!$B$1:$AH$479,MATCH(AA$2,Kraftvärmeprod!$B$1:$AG$1,0),FALSE)/1,0)-IFERROR(VLOOKUP($B334,'Slutlig allokering'!$B$2:$AC$462,MATCH(AA$3,'Slutlig allokering'!$B$2:$AJ$2,0),FALSE)/1,0)</f>
        <v>0</v>
      </c>
      <c r="AB334">
        <f>IFERROR(VLOOKUP($B334,Kraftvärmeprod!$B$1:$AH$479,MATCH(AB$2,Kraftvärmeprod!$B$1:$AG$1,0),FALSE)/1,0)-IFERROR(VLOOKUP($B334,'Slutlig allokering'!$B$2:$AC$462,MATCH(AB$3,'Slutlig allokering'!$B$2:$AJ$2,0),FALSE)/1,0)</f>
        <v>0</v>
      </c>
      <c r="AE334">
        <f t="shared" si="10"/>
        <v>0</v>
      </c>
      <c r="AG334">
        <f>IFERROR(VLOOKUP(B334,'Slutlig allokering'!$B$2:$AJ$462,MATCH("Summa justerad allokerad tillförd energi (utan hjälpel och rökgaskondensering):",'Slutlig allokering'!$B$2:$AK$2,0),FALSE)/1,"")</f>
        <v>0</v>
      </c>
      <c r="AI334" s="55" t="str">
        <f>IFERROR(1-VLOOKUP(B334,'Slutlig allokering'!$B$2:$AJ$462,MATCH("Andel av bränsle i kvv som allokerats till värme, exklusive rökgaskondensering och hjälpel",'Slutlig allokering'!$B$2:$AK$2,0),FALSE),"")</f>
        <v/>
      </c>
      <c r="AK334" s="55" t="str">
        <f t="shared" si="11"/>
        <v/>
      </c>
    </row>
    <row r="335" spans="1:37" x14ac:dyDescent="0.25">
      <c r="A335" s="28" t="s">
        <v>447</v>
      </c>
      <c r="B335" s="28" t="s">
        <v>449</v>
      </c>
      <c r="C335" t="str">
        <f>IFERROR(VLOOKUP($B335,Kraftvärmeprod!$B$1:$AH$479,MATCH(C$3,Kraftvärmeprod!$B$1:$AG$1,0),FALSE)/1,"")</f>
        <v/>
      </c>
      <c r="D335" t="str">
        <f>IFERROR(VLOOKUP($B335,Kraftvärmeprod!$B$1:$AH$479,MATCH(D$3,Kraftvärmeprod!$B$1:$AG$1,0),FALSE)/1,"")</f>
        <v/>
      </c>
      <c r="E335">
        <f>IFERROR(VLOOKUP($B335,Kraftvärmeprod!$B$1:$AH$479,MATCH(E$2,Kraftvärmeprod!$B$1:$AG$1,0),FALSE)/1,0)-IFERROR(VLOOKUP($B335,'Slutlig allokering'!$B$2:$AC$462,MATCH(E$3,'Slutlig allokering'!$B$2:$AJ$2,0),FALSE)/1,0)</f>
        <v>0</v>
      </c>
      <c r="F335">
        <f>IFERROR(VLOOKUP($B335,Kraftvärmeprod!$B$1:$AH$479,MATCH(F$2,Kraftvärmeprod!$B$1:$AG$1,0),FALSE)/1,0)-IFERROR(VLOOKUP($B335,'Slutlig allokering'!$B$2:$AC$462,MATCH(F$3,'Slutlig allokering'!$B$2:$AJ$2,0),FALSE)/1,0)</f>
        <v>0</v>
      </c>
      <c r="G335">
        <f>IFERROR(VLOOKUP($B335,Kraftvärmeprod!$B$1:$AH$479,MATCH(G$2,Kraftvärmeprod!$B$1:$AG$1,0),FALSE)/1,0)-IFERROR(VLOOKUP($B335,'Slutlig allokering'!$B$2:$AC$462,MATCH(G$3,'Slutlig allokering'!$B$2:$AJ$2,0),FALSE)/1,0)</f>
        <v>0</v>
      </c>
      <c r="H335">
        <f>IFERROR(VLOOKUP($B335,Kraftvärmeprod!$B$1:$AH$479,MATCH(H$2,Kraftvärmeprod!$B$1:$AG$1,0),FALSE)/1,0)-IFERROR(VLOOKUP($B335,'Slutlig allokering'!$B$2:$AC$462,MATCH(H$3,'Slutlig allokering'!$B$2:$AJ$2,0),FALSE)/1,0)</f>
        <v>0</v>
      </c>
      <c r="I335">
        <f>IFERROR(VLOOKUP($B335,Kraftvärmeprod!$B$1:$AH$479,MATCH(I$2,Kraftvärmeprod!$B$1:$AG$1,0),FALSE)/1,0)-IFERROR(VLOOKUP($B335,'Slutlig allokering'!$B$2:$AC$462,MATCH(I$3,'Slutlig allokering'!$B$2:$AJ$2,0),FALSE)/1,0)</f>
        <v>0</v>
      </c>
      <c r="J335">
        <f>IFERROR(VLOOKUP($B335,Kraftvärmeprod!$B$1:$AH$479,MATCH(J$2,Kraftvärmeprod!$B$1:$AG$1,0),FALSE)/1,0)-IFERROR(VLOOKUP($B335,'Slutlig allokering'!$B$2:$AC$462,MATCH(J$3,'Slutlig allokering'!$B$2:$AJ$2,0),FALSE)/1,0)</f>
        <v>0</v>
      </c>
      <c r="K335">
        <f>IFERROR(VLOOKUP($B335,Kraftvärmeprod!$B$1:$AH$479,MATCH(K$2,Kraftvärmeprod!$B$1:$AG$1,0),FALSE)/1,0)-IFERROR(VLOOKUP($B335,'Slutlig allokering'!$B$2:$AC$462,MATCH(K$3,'Slutlig allokering'!$B$2:$AJ$2,0),FALSE)/1,0)</f>
        <v>0</v>
      </c>
      <c r="L335">
        <f>IFERROR(VLOOKUP($B335,Kraftvärmeprod!$B$1:$AH$479,MATCH(L$2,Kraftvärmeprod!$B$1:$AG$1,0),FALSE)/1,0)-IFERROR(VLOOKUP($B335,'Slutlig allokering'!$B$2:$AC$462,MATCH(L$3,'Slutlig allokering'!$B$2:$AJ$2,0),FALSE)/1,0)</f>
        <v>0</v>
      </c>
      <c r="M335" s="143">
        <f>IFERROR(VLOOKUP($B335,Miljö!$B$1:$S$477,MATCH(M$2,Miljö!$B$1:$X$1,0),FALSE)/1,0)-IFERROR(VLOOKUP($B335,'Slutlig allokering'!$B$2:$AC$462,MATCH(M$3,'Slutlig allokering'!$B$2:$AJ$2,0),FALSE)/1,0)</f>
        <v>0</v>
      </c>
      <c r="N335">
        <f>IFERROR(VLOOKUP($B335,Kraftvärmeprod!$B$1:$AH$479,MATCH(N$2,Kraftvärmeprod!$B$1:$AG$1,0),FALSE)/1,0)-IFERROR(VLOOKUP($B335,'Slutlig allokering'!$B$2:$AC$462,MATCH(N$3,'Slutlig allokering'!$B$2:$AJ$2,0),FALSE)/1,0)</f>
        <v>0</v>
      </c>
      <c r="O335">
        <f>IFERROR(VLOOKUP($B335,Kraftvärmeprod!$B$1:$AH$479,MATCH(O$2,Kraftvärmeprod!$B$1:$AG$1,0),FALSE)/1,0)-IFERROR(VLOOKUP($B335,'Slutlig allokering'!$B$2:$AC$462,MATCH(O$3,'Slutlig allokering'!$B$2:$AJ$2,0),FALSE)/1,0)</f>
        <v>0</v>
      </c>
      <c r="P335">
        <f>IFERROR(VLOOKUP($B335,Kraftvärmeprod!$B$1:$AH$479,MATCH(P$2,Kraftvärmeprod!$B$1:$AG$1,0),FALSE)/1,0)-IFERROR(VLOOKUP($B335,'Slutlig allokering'!$B$2:$AC$462,MATCH(P$3,'Slutlig allokering'!$B$2:$AJ$2,0),FALSE)/1,0)</f>
        <v>0</v>
      </c>
      <c r="Q335">
        <f>IFERROR(VLOOKUP($B335,Kraftvärmeprod!$B$1:$AH$479,MATCH(Q$2,Kraftvärmeprod!$B$1:$AG$1,0),FALSE)/1,0)-IFERROR(VLOOKUP($B335,'Slutlig allokering'!$B$2:$AC$462,MATCH(Q$3,'Slutlig allokering'!$B$2:$AJ$2,0),FALSE)/1,0)</f>
        <v>0</v>
      </c>
      <c r="R335">
        <f>IFERROR(VLOOKUP($B335,Kraftvärmeprod!$B$1:$AH$479,MATCH(R$2,Kraftvärmeprod!$B$1:$AG$1,0),FALSE)/1,0)-IFERROR(VLOOKUP($B335,'Slutlig allokering'!$B$2:$AC$462,MATCH(R$3,'Slutlig allokering'!$B$2:$AJ$2,0),FALSE)/1,0)</f>
        <v>0</v>
      </c>
      <c r="S335">
        <f>IFERROR(VLOOKUP($B335,Kraftvärmeprod!$B$1:$AH$479,MATCH(S$2,Kraftvärmeprod!$B$1:$AG$1,0),FALSE)/1,0)-IFERROR(VLOOKUP($B335,'Slutlig allokering'!$B$2:$AC$462,MATCH(S$3,'Slutlig allokering'!$B$2:$AJ$2,0),FALSE)/1,0)</f>
        <v>0</v>
      </c>
      <c r="T335">
        <f>IFERROR(VLOOKUP($B335,Kraftvärmeprod!$B$1:$AH$479,MATCH(T$2,Kraftvärmeprod!$B$1:$AG$1,0),FALSE)/1,0)-IFERROR(VLOOKUP($B335,'Slutlig allokering'!$B$2:$AC$462,MATCH(T$3,'Slutlig allokering'!$B$2:$AJ$2,0),FALSE)/1,0)</f>
        <v>0</v>
      </c>
      <c r="U335">
        <f>IFERROR(VLOOKUP($B335,Kraftvärmeprod!$B$1:$AH$479,MATCH(U$2,Kraftvärmeprod!$B$1:$AG$1,0),FALSE)/1,0)-IFERROR(VLOOKUP($B335,'Slutlig allokering'!$B$2:$AC$462,MATCH(U$3,'Slutlig allokering'!$B$2:$AJ$2,0),FALSE)/1,0)</f>
        <v>0</v>
      </c>
      <c r="V335">
        <f>IFERROR(VLOOKUP($B335,Kraftvärmeprod!$B$1:$AH$479,MATCH(V$2,Kraftvärmeprod!$B$1:$AG$1,0),FALSE)/1,0)-IFERROR(VLOOKUP($B335,'Slutlig allokering'!$B$2:$AC$462,MATCH(V$3,'Slutlig allokering'!$B$2:$AJ$2,0),FALSE)/1,0)</f>
        <v>0</v>
      </c>
      <c r="W335">
        <f>IFERROR(VLOOKUP($B335,Kraftvärmeprod!$B$1:$AH$479,MATCH(W$2,Kraftvärmeprod!$B$1:$AG$1,0),FALSE)/1,0)-IFERROR(VLOOKUP($B335,'Slutlig allokering'!$B$2:$AC$462,MATCH(W$3,'Slutlig allokering'!$B$2:$AJ$2,0),FALSE)/1,0)</f>
        <v>0</v>
      </c>
      <c r="X335">
        <f>IFERROR(VLOOKUP($B335,Kraftvärmeprod!$B$1:$AH$479,MATCH(X$2,Kraftvärmeprod!$B$1:$AG$1,0),FALSE)/1,0)-IFERROR(VLOOKUP($B335,'Slutlig allokering'!$B$2:$AC$462,MATCH(X$3,'Slutlig allokering'!$B$2:$AJ$2,0),FALSE)/1,0)</f>
        <v>0</v>
      </c>
      <c r="Y335">
        <f>IFERROR(VLOOKUP($B335,Kraftvärmeprod!$B$1:$AH$479,MATCH(Y$2,Kraftvärmeprod!$B$1:$AG$1,0),FALSE)/1,0)-IFERROR(VLOOKUP($B335,'Slutlig allokering'!$B$2:$AC$462,MATCH(Y$3,'Slutlig allokering'!$B$2:$AJ$2,0),FALSE)/1,0)</f>
        <v>0</v>
      </c>
      <c r="Z335">
        <f>IFERROR(VLOOKUP($B335,Kraftvärmeprod!$B$1:$AH$479,MATCH(Z$2,Kraftvärmeprod!$B$1:$AG$1,0),FALSE)/1,0)-IFERROR(VLOOKUP($B335,'Slutlig allokering'!$B$2:$AC$462,MATCH(Z$3,'Slutlig allokering'!$B$2:$AJ$2,0),FALSE)/1,0)</f>
        <v>0</v>
      </c>
      <c r="AA335">
        <f>IFERROR(VLOOKUP($B335,Kraftvärmeprod!$B$1:$AH$479,MATCH(AA$2,Kraftvärmeprod!$B$1:$AG$1,0),FALSE)/1,0)-IFERROR(VLOOKUP($B335,'Slutlig allokering'!$B$2:$AC$462,MATCH(AA$3,'Slutlig allokering'!$B$2:$AJ$2,0),FALSE)/1,0)</f>
        <v>0</v>
      </c>
      <c r="AB335">
        <f>IFERROR(VLOOKUP($B335,Kraftvärmeprod!$B$1:$AH$479,MATCH(AB$2,Kraftvärmeprod!$B$1:$AG$1,0),FALSE)/1,0)-IFERROR(VLOOKUP($B335,'Slutlig allokering'!$B$2:$AC$462,MATCH(AB$3,'Slutlig allokering'!$B$2:$AJ$2,0),FALSE)/1,0)</f>
        <v>0</v>
      </c>
      <c r="AE335">
        <f t="shared" si="10"/>
        <v>0</v>
      </c>
      <c r="AG335">
        <f>IFERROR(VLOOKUP(B335,'Slutlig allokering'!$B$2:$AJ$462,MATCH("Summa justerad allokerad tillförd energi (utan hjälpel och rökgaskondensering):",'Slutlig allokering'!$B$2:$AK$2,0),FALSE)/1,"")</f>
        <v>0</v>
      </c>
      <c r="AI335" s="55" t="str">
        <f>IFERROR(1-VLOOKUP(B335,'Slutlig allokering'!$B$2:$AJ$462,MATCH("Andel av bränsle i kvv som allokerats till värme, exklusive rökgaskondensering och hjälpel",'Slutlig allokering'!$B$2:$AK$2,0),FALSE),"")</f>
        <v/>
      </c>
      <c r="AK335" s="55" t="str">
        <f t="shared" si="11"/>
        <v/>
      </c>
    </row>
    <row r="336" spans="1:37" x14ac:dyDescent="0.25">
      <c r="A336" s="28" t="s">
        <v>447</v>
      </c>
      <c r="B336" s="28" t="s">
        <v>450</v>
      </c>
      <c r="C336">
        <f>IFERROR(VLOOKUP($B336,Kraftvärmeprod!$B$1:$AH$479,MATCH(C$3,Kraftvärmeprod!$B$1:$AG$1,0),FALSE)/1,"")</f>
        <v>268.7</v>
      </c>
      <c r="D336">
        <f>IFERROR(VLOOKUP($B336,Kraftvärmeprod!$B$1:$AH$479,MATCH(D$3,Kraftvärmeprod!$B$1:$AG$1,0),FALSE)/1,"")</f>
        <v>70</v>
      </c>
      <c r="E336">
        <f>IFERROR(VLOOKUP($B336,Kraftvärmeprod!$B$1:$AH$479,MATCH(E$2,Kraftvärmeprod!$B$1:$AG$1,0),FALSE)/1,0)-IFERROR(VLOOKUP($B336,'Slutlig allokering'!$B$2:$AC$462,MATCH(E$3,'Slutlig allokering'!$B$2:$AJ$2,0),FALSE)/1,0)</f>
        <v>129.41499999999999</v>
      </c>
      <c r="F336">
        <f>IFERROR(VLOOKUP($B336,Kraftvärmeprod!$B$1:$AH$479,MATCH(F$2,Kraftvärmeprod!$B$1:$AG$1,0),FALSE)/1,0)-IFERROR(VLOOKUP($B336,'Slutlig allokering'!$B$2:$AC$462,MATCH(F$3,'Slutlig allokering'!$B$2:$AJ$2,0),FALSE)/1,0)</f>
        <v>0</v>
      </c>
      <c r="G336">
        <f>IFERROR(VLOOKUP($B336,Kraftvärmeprod!$B$1:$AH$479,MATCH(G$2,Kraftvärmeprod!$B$1:$AG$1,0),FALSE)/1,0)-IFERROR(VLOOKUP($B336,'Slutlig allokering'!$B$2:$AC$462,MATCH(G$3,'Slutlig allokering'!$B$2:$AJ$2,0),FALSE)/1,0)</f>
        <v>0</v>
      </c>
      <c r="H336">
        <f>IFERROR(VLOOKUP($B336,Kraftvärmeprod!$B$1:$AH$479,MATCH(H$2,Kraftvärmeprod!$B$1:$AG$1,0),FALSE)/1,0)-IFERROR(VLOOKUP($B336,'Slutlig allokering'!$B$2:$AC$462,MATCH(H$3,'Slutlig allokering'!$B$2:$AJ$2,0),FALSE)/1,0)</f>
        <v>0</v>
      </c>
      <c r="I336">
        <f>IFERROR(VLOOKUP($B336,Kraftvärmeprod!$B$1:$AH$479,MATCH(I$2,Kraftvärmeprod!$B$1:$AG$1,0),FALSE)/1,0)-IFERROR(VLOOKUP($B336,'Slutlig allokering'!$B$2:$AC$462,MATCH(I$3,'Slutlig allokering'!$B$2:$AJ$2,0),FALSE)/1,0)</f>
        <v>0.25</v>
      </c>
      <c r="J336">
        <f>IFERROR(VLOOKUP($B336,Kraftvärmeprod!$B$1:$AH$479,MATCH(J$2,Kraftvärmeprod!$B$1:$AG$1,0),FALSE)/1,0)-IFERROR(VLOOKUP($B336,'Slutlig allokering'!$B$2:$AC$462,MATCH(J$3,'Slutlig allokering'!$B$2:$AJ$2,0),FALSE)/1,0)</f>
        <v>0</v>
      </c>
      <c r="K336">
        <f>IFERROR(VLOOKUP($B336,Kraftvärmeprod!$B$1:$AH$479,MATCH(K$2,Kraftvärmeprod!$B$1:$AG$1,0),FALSE)/1,0)-IFERROR(VLOOKUP($B336,'Slutlig allokering'!$B$2:$AC$462,MATCH(K$3,'Slutlig allokering'!$B$2:$AJ$2,0),FALSE)/1,0)</f>
        <v>35.594000000000008</v>
      </c>
      <c r="L336">
        <f>IFERROR(VLOOKUP($B336,Kraftvärmeprod!$B$1:$AH$479,MATCH(L$2,Kraftvärmeprod!$B$1:$AG$1,0),FALSE)/1,0)-IFERROR(VLOOKUP($B336,'Slutlig allokering'!$B$2:$AC$462,MATCH(L$3,'Slutlig allokering'!$B$2:$AJ$2,0),FALSE)/1,0)</f>
        <v>0</v>
      </c>
      <c r="M336" s="143">
        <f>IFERROR(VLOOKUP($B336,Miljö!$B$1:$S$477,MATCH(M$2,Miljö!$B$1:$X$1,0),FALSE)/1,0)-IFERROR(VLOOKUP($B336,'Slutlig allokering'!$B$2:$AC$462,MATCH(M$3,'Slutlig allokering'!$B$2:$AJ$2,0),FALSE)/1,0)</f>
        <v>0</v>
      </c>
      <c r="N336">
        <f>IFERROR(VLOOKUP($B336,Kraftvärmeprod!$B$1:$AH$479,MATCH(N$2,Kraftvärmeprod!$B$1:$AG$1,0),FALSE)/1,0)-IFERROR(VLOOKUP($B336,'Slutlig allokering'!$B$2:$AC$462,MATCH(N$3,'Slutlig allokering'!$B$2:$AJ$2,0),FALSE)/1,0)</f>
        <v>0</v>
      </c>
      <c r="O336">
        <f>IFERROR(VLOOKUP($B336,Kraftvärmeprod!$B$1:$AH$479,MATCH(O$2,Kraftvärmeprod!$B$1:$AG$1,0),FALSE)/1,0)-IFERROR(VLOOKUP($B336,'Slutlig allokering'!$B$2:$AC$462,MATCH(O$3,'Slutlig allokering'!$B$2:$AJ$2,0),FALSE)/1,0)</f>
        <v>0</v>
      </c>
      <c r="P336">
        <f>IFERROR(VLOOKUP($B336,Kraftvärmeprod!$B$1:$AH$479,MATCH(P$2,Kraftvärmeprod!$B$1:$AG$1,0),FALSE)/1,0)-IFERROR(VLOOKUP($B336,'Slutlig allokering'!$B$2:$AC$462,MATCH(P$3,'Slutlig allokering'!$B$2:$AJ$2,0),FALSE)/1,0)</f>
        <v>0</v>
      </c>
      <c r="Q336">
        <f>IFERROR(VLOOKUP($B336,Kraftvärmeprod!$B$1:$AH$479,MATCH(Q$2,Kraftvärmeprod!$B$1:$AG$1,0),FALSE)/1,0)-IFERROR(VLOOKUP($B336,'Slutlig allokering'!$B$2:$AC$462,MATCH(Q$3,'Slutlig allokering'!$B$2:$AJ$2,0),FALSE)/1,0)</f>
        <v>0</v>
      </c>
      <c r="R336">
        <f>IFERROR(VLOOKUP($B336,Kraftvärmeprod!$B$1:$AH$479,MATCH(R$2,Kraftvärmeprod!$B$1:$AG$1,0),FALSE)/1,0)-IFERROR(VLOOKUP($B336,'Slutlig allokering'!$B$2:$AC$462,MATCH(R$3,'Slutlig allokering'!$B$2:$AJ$2,0),FALSE)/1,0)</f>
        <v>0</v>
      </c>
      <c r="S336">
        <f>IFERROR(VLOOKUP($B336,Kraftvärmeprod!$B$1:$AH$479,MATCH(S$2,Kraftvärmeprod!$B$1:$AG$1,0),FALSE)/1,0)-IFERROR(VLOOKUP($B336,'Slutlig allokering'!$B$2:$AC$462,MATCH(S$3,'Slutlig allokering'!$B$2:$AJ$2,0),FALSE)/1,0)</f>
        <v>0</v>
      </c>
      <c r="T336">
        <f>IFERROR(VLOOKUP($B336,Kraftvärmeprod!$B$1:$AH$479,MATCH(T$2,Kraftvärmeprod!$B$1:$AG$1,0),FALSE)/1,0)-IFERROR(VLOOKUP($B336,'Slutlig allokering'!$B$2:$AC$462,MATCH(T$3,'Slutlig allokering'!$B$2:$AJ$2,0),FALSE)/1,0)</f>
        <v>1.4569999999999999</v>
      </c>
      <c r="U336">
        <f>IFERROR(VLOOKUP($B336,Kraftvärmeprod!$B$1:$AH$479,MATCH(U$2,Kraftvärmeprod!$B$1:$AG$1,0),FALSE)/1,0)-IFERROR(VLOOKUP($B336,'Slutlig allokering'!$B$2:$AC$462,MATCH(U$3,'Slutlig allokering'!$B$2:$AJ$2,0),FALSE)/1,0)</f>
        <v>0</v>
      </c>
      <c r="V336">
        <f>IFERROR(VLOOKUP($B336,Kraftvärmeprod!$B$1:$AH$479,MATCH(V$2,Kraftvärmeprod!$B$1:$AG$1,0),FALSE)/1,0)-IFERROR(VLOOKUP($B336,'Slutlig allokering'!$B$2:$AC$462,MATCH(V$3,'Slutlig allokering'!$B$2:$AJ$2,0),FALSE)/1,0)</f>
        <v>0</v>
      </c>
      <c r="W336">
        <f>IFERROR(VLOOKUP($B336,Kraftvärmeprod!$B$1:$AH$479,MATCH(W$2,Kraftvärmeprod!$B$1:$AG$1,0),FALSE)/1,0)-IFERROR(VLOOKUP($B336,'Slutlig allokering'!$B$2:$AC$462,MATCH(W$3,'Slutlig allokering'!$B$2:$AJ$2,0),FALSE)/1,0)</f>
        <v>0</v>
      </c>
      <c r="X336">
        <f>IFERROR(VLOOKUP($B336,Kraftvärmeprod!$B$1:$AH$479,MATCH(X$2,Kraftvärmeprod!$B$1:$AG$1,0),FALSE)/1,0)-IFERROR(VLOOKUP($B336,'Slutlig allokering'!$B$2:$AC$462,MATCH(X$3,'Slutlig allokering'!$B$2:$AJ$2,0),FALSE)/1,0)</f>
        <v>0</v>
      </c>
      <c r="Y336">
        <f>IFERROR(VLOOKUP($B336,Kraftvärmeprod!$B$1:$AH$479,MATCH(Y$2,Kraftvärmeprod!$B$1:$AG$1,0),FALSE)/1,0)-IFERROR(VLOOKUP($B336,'Slutlig allokering'!$B$2:$AC$462,MATCH(Y$3,'Slutlig allokering'!$B$2:$AJ$2,0),FALSE)/1,0)</f>
        <v>0</v>
      </c>
      <c r="Z336">
        <f>IFERROR(VLOOKUP($B336,Kraftvärmeprod!$B$1:$AH$479,MATCH(Z$2,Kraftvärmeprod!$B$1:$AG$1,0),FALSE)/1,0)-IFERROR(VLOOKUP($B336,'Slutlig allokering'!$B$2:$AC$462,MATCH(Z$3,'Slutlig allokering'!$B$2:$AJ$2,0),FALSE)/1,0)</f>
        <v>0</v>
      </c>
      <c r="AA336">
        <f>IFERROR(VLOOKUP($B336,Kraftvärmeprod!$B$1:$AH$479,MATCH(AA$2,Kraftvärmeprod!$B$1:$AG$1,0),FALSE)/1,0)-IFERROR(VLOOKUP($B336,'Slutlig allokering'!$B$2:$AC$462,MATCH(AA$3,'Slutlig allokering'!$B$2:$AJ$2,0),FALSE)/1,0)</f>
        <v>0</v>
      </c>
      <c r="AB336">
        <f>IFERROR(VLOOKUP($B336,Kraftvärmeprod!$B$1:$AH$479,MATCH(AB$2,Kraftvärmeprod!$B$1:$AG$1,0),FALSE)/1,0)-IFERROR(VLOOKUP($B336,'Slutlig allokering'!$B$2:$AC$462,MATCH(AB$3,'Slutlig allokering'!$B$2:$AJ$2,0),FALSE)/1,0)</f>
        <v>1.1720000000000002</v>
      </c>
      <c r="AE336">
        <f t="shared" si="10"/>
        <v>167.88800000000001</v>
      </c>
      <c r="AG336">
        <f>IFERROR(VLOOKUP(B336,'Slutlig allokering'!$B$2:$AJ$462,MATCH("Summa justerad allokerad tillförd energi (utan hjälpel och rökgaskondensering):",'Slutlig allokering'!$B$2:$AK$2,0),FALSE)/1,"")</f>
        <v>227.39999999999992</v>
      </c>
      <c r="AI336" s="55">
        <f>IFERROR(1-VLOOKUP(B336,'Slutlig allokering'!$B$2:$AJ$462,MATCH("Andel av bränsle i kvv som allokerats till värme, exklusive rökgaskondensering och hjälpel",'Slutlig allokering'!$B$2:$AK$2,0),FALSE),"")</f>
        <v>0.42472323976442516</v>
      </c>
      <c r="AK336" s="55">
        <f t="shared" si="11"/>
        <v>0.42472323976442505</v>
      </c>
    </row>
    <row r="337" spans="1:37" x14ac:dyDescent="0.25">
      <c r="A337" s="28" t="s">
        <v>447</v>
      </c>
      <c r="B337" s="28" t="s">
        <v>451</v>
      </c>
      <c r="C337" t="str">
        <f>IFERROR(VLOOKUP($B337,Kraftvärmeprod!$B$1:$AH$479,MATCH(C$3,Kraftvärmeprod!$B$1:$AG$1,0),FALSE)/1,"")</f>
        <v/>
      </c>
      <c r="D337" t="str">
        <f>IFERROR(VLOOKUP($B337,Kraftvärmeprod!$B$1:$AH$479,MATCH(D$3,Kraftvärmeprod!$B$1:$AG$1,0),FALSE)/1,"")</f>
        <v/>
      </c>
      <c r="E337">
        <f>IFERROR(VLOOKUP($B337,Kraftvärmeprod!$B$1:$AH$479,MATCH(E$2,Kraftvärmeprod!$B$1:$AG$1,0),FALSE)/1,0)-IFERROR(VLOOKUP($B337,'Slutlig allokering'!$B$2:$AC$462,MATCH(E$3,'Slutlig allokering'!$B$2:$AJ$2,0),FALSE)/1,0)</f>
        <v>0</v>
      </c>
      <c r="F337">
        <f>IFERROR(VLOOKUP($B337,Kraftvärmeprod!$B$1:$AH$479,MATCH(F$2,Kraftvärmeprod!$B$1:$AG$1,0),FALSE)/1,0)-IFERROR(VLOOKUP($B337,'Slutlig allokering'!$B$2:$AC$462,MATCH(F$3,'Slutlig allokering'!$B$2:$AJ$2,0),FALSE)/1,0)</f>
        <v>0</v>
      </c>
      <c r="G337">
        <f>IFERROR(VLOOKUP($B337,Kraftvärmeprod!$B$1:$AH$479,MATCH(G$2,Kraftvärmeprod!$B$1:$AG$1,0),FALSE)/1,0)-IFERROR(VLOOKUP($B337,'Slutlig allokering'!$B$2:$AC$462,MATCH(G$3,'Slutlig allokering'!$B$2:$AJ$2,0),FALSE)/1,0)</f>
        <v>0</v>
      </c>
      <c r="H337">
        <f>IFERROR(VLOOKUP($B337,Kraftvärmeprod!$B$1:$AH$479,MATCH(H$2,Kraftvärmeprod!$B$1:$AG$1,0),FALSE)/1,0)-IFERROR(VLOOKUP($B337,'Slutlig allokering'!$B$2:$AC$462,MATCH(H$3,'Slutlig allokering'!$B$2:$AJ$2,0),FALSE)/1,0)</f>
        <v>0</v>
      </c>
      <c r="I337">
        <f>IFERROR(VLOOKUP($B337,Kraftvärmeprod!$B$1:$AH$479,MATCH(I$2,Kraftvärmeprod!$B$1:$AG$1,0),FALSE)/1,0)-IFERROR(VLOOKUP($B337,'Slutlig allokering'!$B$2:$AC$462,MATCH(I$3,'Slutlig allokering'!$B$2:$AJ$2,0),FALSE)/1,0)</f>
        <v>0</v>
      </c>
      <c r="J337">
        <f>IFERROR(VLOOKUP($B337,Kraftvärmeprod!$B$1:$AH$479,MATCH(J$2,Kraftvärmeprod!$B$1:$AG$1,0),FALSE)/1,0)-IFERROR(VLOOKUP($B337,'Slutlig allokering'!$B$2:$AC$462,MATCH(J$3,'Slutlig allokering'!$B$2:$AJ$2,0),FALSE)/1,0)</f>
        <v>0</v>
      </c>
      <c r="K337">
        <f>IFERROR(VLOOKUP($B337,Kraftvärmeprod!$B$1:$AH$479,MATCH(K$2,Kraftvärmeprod!$B$1:$AG$1,0),FALSE)/1,0)-IFERROR(VLOOKUP($B337,'Slutlig allokering'!$B$2:$AC$462,MATCH(K$3,'Slutlig allokering'!$B$2:$AJ$2,0),FALSE)/1,0)</f>
        <v>0</v>
      </c>
      <c r="L337">
        <f>IFERROR(VLOOKUP($B337,Kraftvärmeprod!$B$1:$AH$479,MATCH(L$2,Kraftvärmeprod!$B$1:$AG$1,0),FALSE)/1,0)-IFERROR(VLOOKUP($B337,'Slutlig allokering'!$B$2:$AC$462,MATCH(L$3,'Slutlig allokering'!$B$2:$AJ$2,0),FALSE)/1,0)</f>
        <v>0</v>
      </c>
      <c r="M337" s="143">
        <f>IFERROR(VLOOKUP($B337,Miljö!$B$1:$S$477,MATCH(M$2,Miljö!$B$1:$X$1,0),FALSE)/1,0)-IFERROR(VLOOKUP($B337,'Slutlig allokering'!$B$2:$AC$462,MATCH(M$3,'Slutlig allokering'!$B$2:$AJ$2,0),FALSE)/1,0)</f>
        <v>0</v>
      </c>
      <c r="N337">
        <f>IFERROR(VLOOKUP($B337,Kraftvärmeprod!$B$1:$AH$479,MATCH(N$2,Kraftvärmeprod!$B$1:$AG$1,0),FALSE)/1,0)-IFERROR(VLOOKUP($B337,'Slutlig allokering'!$B$2:$AC$462,MATCH(N$3,'Slutlig allokering'!$B$2:$AJ$2,0),FALSE)/1,0)</f>
        <v>0</v>
      </c>
      <c r="O337">
        <f>IFERROR(VLOOKUP($B337,Kraftvärmeprod!$B$1:$AH$479,MATCH(O$2,Kraftvärmeprod!$B$1:$AG$1,0),FALSE)/1,0)-IFERROR(VLOOKUP($B337,'Slutlig allokering'!$B$2:$AC$462,MATCH(O$3,'Slutlig allokering'!$B$2:$AJ$2,0),FALSE)/1,0)</f>
        <v>0</v>
      </c>
      <c r="P337">
        <f>IFERROR(VLOOKUP($B337,Kraftvärmeprod!$B$1:$AH$479,MATCH(P$2,Kraftvärmeprod!$B$1:$AG$1,0),FALSE)/1,0)-IFERROR(VLOOKUP($B337,'Slutlig allokering'!$B$2:$AC$462,MATCH(P$3,'Slutlig allokering'!$B$2:$AJ$2,0),FALSE)/1,0)</f>
        <v>0</v>
      </c>
      <c r="Q337">
        <f>IFERROR(VLOOKUP($B337,Kraftvärmeprod!$B$1:$AH$479,MATCH(Q$2,Kraftvärmeprod!$B$1:$AG$1,0),FALSE)/1,0)-IFERROR(VLOOKUP($B337,'Slutlig allokering'!$B$2:$AC$462,MATCH(Q$3,'Slutlig allokering'!$B$2:$AJ$2,0),FALSE)/1,0)</f>
        <v>0</v>
      </c>
      <c r="R337">
        <f>IFERROR(VLOOKUP($B337,Kraftvärmeprod!$B$1:$AH$479,MATCH(R$2,Kraftvärmeprod!$B$1:$AG$1,0),FALSE)/1,0)-IFERROR(VLOOKUP($B337,'Slutlig allokering'!$B$2:$AC$462,MATCH(R$3,'Slutlig allokering'!$B$2:$AJ$2,0),FALSE)/1,0)</f>
        <v>0</v>
      </c>
      <c r="S337">
        <f>IFERROR(VLOOKUP($B337,Kraftvärmeprod!$B$1:$AH$479,MATCH(S$2,Kraftvärmeprod!$B$1:$AG$1,0),FALSE)/1,0)-IFERROR(VLOOKUP($B337,'Slutlig allokering'!$B$2:$AC$462,MATCH(S$3,'Slutlig allokering'!$B$2:$AJ$2,0),FALSE)/1,0)</f>
        <v>0</v>
      </c>
      <c r="T337">
        <f>IFERROR(VLOOKUP($B337,Kraftvärmeprod!$B$1:$AH$479,MATCH(T$2,Kraftvärmeprod!$B$1:$AG$1,0),FALSE)/1,0)-IFERROR(VLOOKUP($B337,'Slutlig allokering'!$B$2:$AC$462,MATCH(T$3,'Slutlig allokering'!$B$2:$AJ$2,0),FALSE)/1,0)</f>
        <v>0</v>
      </c>
      <c r="U337">
        <f>IFERROR(VLOOKUP($B337,Kraftvärmeprod!$B$1:$AH$479,MATCH(U$2,Kraftvärmeprod!$B$1:$AG$1,0),FALSE)/1,0)-IFERROR(VLOOKUP($B337,'Slutlig allokering'!$B$2:$AC$462,MATCH(U$3,'Slutlig allokering'!$B$2:$AJ$2,0),FALSE)/1,0)</f>
        <v>0</v>
      </c>
      <c r="V337">
        <f>IFERROR(VLOOKUP($B337,Kraftvärmeprod!$B$1:$AH$479,MATCH(V$2,Kraftvärmeprod!$B$1:$AG$1,0),FALSE)/1,0)-IFERROR(VLOOKUP($B337,'Slutlig allokering'!$B$2:$AC$462,MATCH(V$3,'Slutlig allokering'!$B$2:$AJ$2,0),FALSE)/1,0)</f>
        <v>0</v>
      </c>
      <c r="W337">
        <f>IFERROR(VLOOKUP($B337,Kraftvärmeprod!$B$1:$AH$479,MATCH(W$2,Kraftvärmeprod!$B$1:$AG$1,0),FALSE)/1,0)-IFERROR(VLOOKUP($B337,'Slutlig allokering'!$B$2:$AC$462,MATCH(W$3,'Slutlig allokering'!$B$2:$AJ$2,0),FALSE)/1,0)</f>
        <v>0</v>
      </c>
      <c r="X337">
        <f>IFERROR(VLOOKUP($B337,Kraftvärmeprod!$B$1:$AH$479,MATCH(X$2,Kraftvärmeprod!$B$1:$AG$1,0),FALSE)/1,0)-IFERROR(VLOOKUP($B337,'Slutlig allokering'!$B$2:$AC$462,MATCH(X$3,'Slutlig allokering'!$B$2:$AJ$2,0),FALSE)/1,0)</f>
        <v>0</v>
      </c>
      <c r="Y337">
        <f>IFERROR(VLOOKUP($B337,Kraftvärmeprod!$B$1:$AH$479,MATCH(Y$2,Kraftvärmeprod!$B$1:$AG$1,0),FALSE)/1,0)-IFERROR(VLOOKUP($B337,'Slutlig allokering'!$B$2:$AC$462,MATCH(Y$3,'Slutlig allokering'!$B$2:$AJ$2,0),FALSE)/1,0)</f>
        <v>0</v>
      </c>
      <c r="Z337">
        <f>IFERROR(VLOOKUP($B337,Kraftvärmeprod!$B$1:$AH$479,MATCH(Z$2,Kraftvärmeprod!$B$1:$AG$1,0),FALSE)/1,0)-IFERROR(VLOOKUP($B337,'Slutlig allokering'!$B$2:$AC$462,MATCH(Z$3,'Slutlig allokering'!$B$2:$AJ$2,0),FALSE)/1,0)</f>
        <v>0</v>
      </c>
      <c r="AA337">
        <f>IFERROR(VLOOKUP($B337,Kraftvärmeprod!$B$1:$AH$479,MATCH(AA$2,Kraftvärmeprod!$B$1:$AG$1,0),FALSE)/1,0)-IFERROR(VLOOKUP($B337,'Slutlig allokering'!$B$2:$AC$462,MATCH(AA$3,'Slutlig allokering'!$B$2:$AJ$2,0),FALSE)/1,0)</f>
        <v>0</v>
      </c>
      <c r="AB337">
        <f>IFERROR(VLOOKUP($B337,Kraftvärmeprod!$B$1:$AH$479,MATCH(AB$2,Kraftvärmeprod!$B$1:$AG$1,0),FALSE)/1,0)-IFERROR(VLOOKUP($B337,'Slutlig allokering'!$B$2:$AC$462,MATCH(AB$3,'Slutlig allokering'!$B$2:$AJ$2,0),FALSE)/1,0)</f>
        <v>0</v>
      </c>
      <c r="AE337">
        <f t="shared" si="10"/>
        <v>0</v>
      </c>
      <c r="AG337">
        <f>IFERROR(VLOOKUP(B337,'Slutlig allokering'!$B$2:$AJ$462,MATCH("Summa justerad allokerad tillförd energi (utan hjälpel och rökgaskondensering):",'Slutlig allokering'!$B$2:$AK$2,0),FALSE)/1,"")</f>
        <v>0</v>
      </c>
      <c r="AI337" s="55" t="str">
        <f>IFERROR(1-VLOOKUP(B337,'Slutlig allokering'!$B$2:$AJ$462,MATCH("Andel av bränsle i kvv som allokerats till värme, exklusive rökgaskondensering och hjälpel",'Slutlig allokering'!$B$2:$AK$2,0),FALSE),"")</f>
        <v/>
      </c>
      <c r="AK337" s="55" t="str">
        <f t="shared" si="11"/>
        <v/>
      </c>
    </row>
    <row r="338" spans="1:37" x14ac:dyDescent="0.25">
      <c r="A338" s="28" t="s">
        <v>447</v>
      </c>
      <c r="B338" s="28" t="s">
        <v>452</v>
      </c>
      <c r="C338" t="str">
        <f>IFERROR(VLOOKUP($B338,Kraftvärmeprod!$B$1:$AH$479,MATCH(C$3,Kraftvärmeprod!$B$1:$AG$1,0),FALSE)/1,"")</f>
        <v/>
      </c>
      <c r="D338" t="str">
        <f>IFERROR(VLOOKUP($B338,Kraftvärmeprod!$B$1:$AH$479,MATCH(D$3,Kraftvärmeprod!$B$1:$AG$1,0),FALSE)/1,"")</f>
        <v/>
      </c>
      <c r="E338">
        <f>IFERROR(VLOOKUP($B338,Kraftvärmeprod!$B$1:$AH$479,MATCH(E$2,Kraftvärmeprod!$B$1:$AG$1,0),FALSE)/1,0)-IFERROR(VLOOKUP($B338,'Slutlig allokering'!$B$2:$AC$462,MATCH(E$3,'Slutlig allokering'!$B$2:$AJ$2,0),FALSE)/1,0)</f>
        <v>0</v>
      </c>
      <c r="F338">
        <f>IFERROR(VLOOKUP($B338,Kraftvärmeprod!$B$1:$AH$479,MATCH(F$2,Kraftvärmeprod!$B$1:$AG$1,0),FALSE)/1,0)-IFERROR(VLOOKUP($B338,'Slutlig allokering'!$B$2:$AC$462,MATCH(F$3,'Slutlig allokering'!$B$2:$AJ$2,0),FALSE)/1,0)</f>
        <v>0</v>
      </c>
      <c r="G338">
        <f>IFERROR(VLOOKUP($B338,Kraftvärmeprod!$B$1:$AH$479,MATCH(G$2,Kraftvärmeprod!$B$1:$AG$1,0),FALSE)/1,0)-IFERROR(VLOOKUP($B338,'Slutlig allokering'!$B$2:$AC$462,MATCH(G$3,'Slutlig allokering'!$B$2:$AJ$2,0),FALSE)/1,0)</f>
        <v>0</v>
      </c>
      <c r="H338">
        <f>IFERROR(VLOOKUP($B338,Kraftvärmeprod!$B$1:$AH$479,MATCH(H$2,Kraftvärmeprod!$B$1:$AG$1,0),FALSE)/1,0)-IFERROR(VLOOKUP($B338,'Slutlig allokering'!$B$2:$AC$462,MATCH(H$3,'Slutlig allokering'!$B$2:$AJ$2,0),FALSE)/1,0)</f>
        <v>0</v>
      </c>
      <c r="I338">
        <f>IFERROR(VLOOKUP($B338,Kraftvärmeprod!$B$1:$AH$479,MATCH(I$2,Kraftvärmeprod!$B$1:$AG$1,0),FALSE)/1,0)-IFERROR(VLOOKUP($B338,'Slutlig allokering'!$B$2:$AC$462,MATCH(I$3,'Slutlig allokering'!$B$2:$AJ$2,0),FALSE)/1,0)</f>
        <v>0</v>
      </c>
      <c r="J338">
        <f>IFERROR(VLOOKUP($B338,Kraftvärmeprod!$B$1:$AH$479,MATCH(J$2,Kraftvärmeprod!$B$1:$AG$1,0),FALSE)/1,0)-IFERROR(VLOOKUP($B338,'Slutlig allokering'!$B$2:$AC$462,MATCH(J$3,'Slutlig allokering'!$B$2:$AJ$2,0),FALSE)/1,0)</f>
        <v>0</v>
      </c>
      <c r="K338">
        <f>IFERROR(VLOOKUP($B338,Kraftvärmeprod!$B$1:$AH$479,MATCH(K$2,Kraftvärmeprod!$B$1:$AG$1,0),FALSE)/1,0)-IFERROR(VLOOKUP($B338,'Slutlig allokering'!$B$2:$AC$462,MATCH(K$3,'Slutlig allokering'!$B$2:$AJ$2,0),FALSE)/1,0)</f>
        <v>0</v>
      </c>
      <c r="L338">
        <f>IFERROR(VLOOKUP($B338,Kraftvärmeprod!$B$1:$AH$479,MATCH(L$2,Kraftvärmeprod!$B$1:$AG$1,0),FALSE)/1,0)-IFERROR(VLOOKUP($B338,'Slutlig allokering'!$B$2:$AC$462,MATCH(L$3,'Slutlig allokering'!$B$2:$AJ$2,0),FALSE)/1,0)</f>
        <v>0</v>
      </c>
      <c r="M338" s="143">
        <f>IFERROR(VLOOKUP($B338,Miljö!$B$1:$S$477,MATCH(M$2,Miljö!$B$1:$X$1,0),FALSE)/1,0)-IFERROR(VLOOKUP($B338,'Slutlig allokering'!$B$2:$AC$462,MATCH(M$3,'Slutlig allokering'!$B$2:$AJ$2,0),FALSE)/1,0)</f>
        <v>0</v>
      </c>
      <c r="N338">
        <f>IFERROR(VLOOKUP($B338,Kraftvärmeprod!$B$1:$AH$479,MATCH(N$2,Kraftvärmeprod!$B$1:$AG$1,0),FALSE)/1,0)-IFERROR(VLOOKUP($B338,'Slutlig allokering'!$B$2:$AC$462,MATCH(N$3,'Slutlig allokering'!$B$2:$AJ$2,0),FALSE)/1,0)</f>
        <v>0</v>
      </c>
      <c r="O338">
        <f>IFERROR(VLOOKUP($B338,Kraftvärmeprod!$B$1:$AH$479,MATCH(O$2,Kraftvärmeprod!$B$1:$AG$1,0),FALSE)/1,0)-IFERROR(VLOOKUP($B338,'Slutlig allokering'!$B$2:$AC$462,MATCH(O$3,'Slutlig allokering'!$B$2:$AJ$2,0),FALSE)/1,0)</f>
        <v>0</v>
      </c>
      <c r="P338">
        <f>IFERROR(VLOOKUP($B338,Kraftvärmeprod!$B$1:$AH$479,MATCH(P$2,Kraftvärmeprod!$B$1:$AG$1,0),FALSE)/1,0)-IFERROR(VLOOKUP($B338,'Slutlig allokering'!$B$2:$AC$462,MATCH(P$3,'Slutlig allokering'!$B$2:$AJ$2,0),FALSE)/1,0)</f>
        <v>0</v>
      </c>
      <c r="Q338">
        <f>IFERROR(VLOOKUP($B338,Kraftvärmeprod!$B$1:$AH$479,MATCH(Q$2,Kraftvärmeprod!$B$1:$AG$1,0),FALSE)/1,0)-IFERROR(VLOOKUP($B338,'Slutlig allokering'!$B$2:$AC$462,MATCH(Q$3,'Slutlig allokering'!$B$2:$AJ$2,0),FALSE)/1,0)</f>
        <v>0</v>
      </c>
      <c r="R338">
        <f>IFERROR(VLOOKUP($B338,Kraftvärmeprod!$B$1:$AH$479,MATCH(R$2,Kraftvärmeprod!$B$1:$AG$1,0),FALSE)/1,0)-IFERROR(VLOOKUP($B338,'Slutlig allokering'!$B$2:$AC$462,MATCH(R$3,'Slutlig allokering'!$B$2:$AJ$2,0),FALSE)/1,0)</f>
        <v>0</v>
      </c>
      <c r="S338">
        <f>IFERROR(VLOOKUP($B338,Kraftvärmeprod!$B$1:$AH$479,MATCH(S$2,Kraftvärmeprod!$B$1:$AG$1,0),FALSE)/1,0)-IFERROR(VLOOKUP($B338,'Slutlig allokering'!$B$2:$AC$462,MATCH(S$3,'Slutlig allokering'!$B$2:$AJ$2,0),FALSE)/1,0)</f>
        <v>0</v>
      </c>
      <c r="T338">
        <f>IFERROR(VLOOKUP($B338,Kraftvärmeprod!$B$1:$AH$479,MATCH(T$2,Kraftvärmeprod!$B$1:$AG$1,0),FALSE)/1,0)-IFERROR(VLOOKUP($B338,'Slutlig allokering'!$B$2:$AC$462,MATCH(T$3,'Slutlig allokering'!$B$2:$AJ$2,0),FALSE)/1,0)</f>
        <v>0</v>
      </c>
      <c r="U338">
        <f>IFERROR(VLOOKUP($B338,Kraftvärmeprod!$B$1:$AH$479,MATCH(U$2,Kraftvärmeprod!$B$1:$AG$1,0),FALSE)/1,0)-IFERROR(VLOOKUP($B338,'Slutlig allokering'!$B$2:$AC$462,MATCH(U$3,'Slutlig allokering'!$B$2:$AJ$2,0),FALSE)/1,0)</f>
        <v>0</v>
      </c>
      <c r="V338">
        <f>IFERROR(VLOOKUP($B338,Kraftvärmeprod!$B$1:$AH$479,MATCH(V$2,Kraftvärmeprod!$B$1:$AG$1,0),FALSE)/1,0)-IFERROR(VLOOKUP($B338,'Slutlig allokering'!$B$2:$AC$462,MATCH(V$3,'Slutlig allokering'!$B$2:$AJ$2,0),FALSE)/1,0)</f>
        <v>0</v>
      </c>
      <c r="W338">
        <f>IFERROR(VLOOKUP($B338,Kraftvärmeprod!$B$1:$AH$479,MATCH(W$2,Kraftvärmeprod!$B$1:$AG$1,0),FALSE)/1,0)-IFERROR(VLOOKUP($B338,'Slutlig allokering'!$B$2:$AC$462,MATCH(W$3,'Slutlig allokering'!$B$2:$AJ$2,0),FALSE)/1,0)</f>
        <v>0</v>
      </c>
      <c r="X338">
        <f>IFERROR(VLOOKUP($B338,Kraftvärmeprod!$B$1:$AH$479,MATCH(X$2,Kraftvärmeprod!$B$1:$AG$1,0),FALSE)/1,0)-IFERROR(VLOOKUP($B338,'Slutlig allokering'!$B$2:$AC$462,MATCH(X$3,'Slutlig allokering'!$B$2:$AJ$2,0),FALSE)/1,0)</f>
        <v>0</v>
      </c>
      <c r="Y338">
        <f>IFERROR(VLOOKUP($B338,Kraftvärmeprod!$B$1:$AH$479,MATCH(Y$2,Kraftvärmeprod!$B$1:$AG$1,0),FALSE)/1,0)-IFERROR(VLOOKUP($B338,'Slutlig allokering'!$B$2:$AC$462,MATCH(Y$3,'Slutlig allokering'!$B$2:$AJ$2,0),FALSE)/1,0)</f>
        <v>0</v>
      </c>
      <c r="Z338">
        <f>IFERROR(VLOOKUP($B338,Kraftvärmeprod!$B$1:$AH$479,MATCH(Z$2,Kraftvärmeprod!$B$1:$AG$1,0),FALSE)/1,0)-IFERROR(VLOOKUP($B338,'Slutlig allokering'!$B$2:$AC$462,MATCH(Z$3,'Slutlig allokering'!$B$2:$AJ$2,0),FALSE)/1,0)</f>
        <v>0</v>
      </c>
      <c r="AA338">
        <f>IFERROR(VLOOKUP($B338,Kraftvärmeprod!$B$1:$AH$479,MATCH(AA$2,Kraftvärmeprod!$B$1:$AG$1,0),FALSE)/1,0)-IFERROR(VLOOKUP($B338,'Slutlig allokering'!$B$2:$AC$462,MATCH(AA$3,'Slutlig allokering'!$B$2:$AJ$2,0),FALSE)/1,0)</f>
        <v>0</v>
      </c>
      <c r="AB338">
        <f>IFERROR(VLOOKUP($B338,Kraftvärmeprod!$B$1:$AH$479,MATCH(AB$2,Kraftvärmeprod!$B$1:$AG$1,0),FALSE)/1,0)-IFERROR(VLOOKUP($B338,'Slutlig allokering'!$B$2:$AC$462,MATCH(AB$3,'Slutlig allokering'!$B$2:$AJ$2,0),FALSE)/1,0)</f>
        <v>0</v>
      </c>
      <c r="AE338">
        <f t="shared" si="10"/>
        <v>0</v>
      </c>
      <c r="AG338">
        <f>IFERROR(VLOOKUP(B338,'Slutlig allokering'!$B$2:$AJ$462,MATCH("Summa justerad allokerad tillförd energi (utan hjälpel och rökgaskondensering):",'Slutlig allokering'!$B$2:$AK$2,0),FALSE)/1,"")</f>
        <v>0</v>
      </c>
      <c r="AI338" s="55" t="str">
        <f>IFERROR(1-VLOOKUP(B338,'Slutlig allokering'!$B$2:$AJ$462,MATCH("Andel av bränsle i kvv som allokerats till värme, exklusive rökgaskondensering och hjälpel",'Slutlig allokering'!$B$2:$AK$2,0),FALSE),"")</f>
        <v/>
      </c>
      <c r="AK338" s="55" t="str">
        <f t="shared" si="11"/>
        <v/>
      </c>
    </row>
    <row r="339" spans="1:37" x14ac:dyDescent="0.25">
      <c r="A339" s="28" t="s">
        <v>453</v>
      </c>
      <c r="B339" s="28" t="s">
        <v>454</v>
      </c>
      <c r="C339" t="str">
        <f>IFERROR(VLOOKUP($B339,Kraftvärmeprod!$B$1:$AH$479,MATCH(C$3,Kraftvärmeprod!$B$1:$AG$1,0),FALSE)/1,"")</f>
        <v/>
      </c>
      <c r="D339" t="str">
        <f>IFERROR(VLOOKUP($B339,Kraftvärmeprod!$B$1:$AH$479,MATCH(D$3,Kraftvärmeprod!$B$1:$AG$1,0),FALSE)/1,"")</f>
        <v/>
      </c>
      <c r="E339">
        <f>IFERROR(VLOOKUP($B339,Kraftvärmeprod!$B$1:$AH$479,MATCH(E$2,Kraftvärmeprod!$B$1:$AG$1,0),FALSE)/1,0)-IFERROR(VLOOKUP($B339,'Slutlig allokering'!$B$2:$AC$462,MATCH(E$3,'Slutlig allokering'!$B$2:$AJ$2,0),FALSE)/1,0)</f>
        <v>0</v>
      </c>
      <c r="F339">
        <f>IFERROR(VLOOKUP($B339,Kraftvärmeprod!$B$1:$AH$479,MATCH(F$2,Kraftvärmeprod!$B$1:$AG$1,0),FALSE)/1,0)-IFERROR(VLOOKUP($B339,'Slutlig allokering'!$B$2:$AC$462,MATCH(F$3,'Slutlig allokering'!$B$2:$AJ$2,0),FALSE)/1,0)</f>
        <v>0</v>
      </c>
      <c r="G339">
        <f>IFERROR(VLOOKUP($B339,Kraftvärmeprod!$B$1:$AH$479,MATCH(G$2,Kraftvärmeprod!$B$1:$AG$1,0),FALSE)/1,0)-IFERROR(VLOOKUP($B339,'Slutlig allokering'!$B$2:$AC$462,MATCH(G$3,'Slutlig allokering'!$B$2:$AJ$2,0),FALSE)/1,0)</f>
        <v>0</v>
      </c>
      <c r="H339">
        <f>IFERROR(VLOOKUP($B339,Kraftvärmeprod!$B$1:$AH$479,MATCH(H$2,Kraftvärmeprod!$B$1:$AG$1,0),FALSE)/1,0)-IFERROR(VLOOKUP($B339,'Slutlig allokering'!$B$2:$AC$462,MATCH(H$3,'Slutlig allokering'!$B$2:$AJ$2,0),FALSE)/1,0)</f>
        <v>0</v>
      </c>
      <c r="I339">
        <f>IFERROR(VLOOKUP($B339,Kraftvärmeprod!$B$1:$AH$479,MATCH(I$2,Kraftvärmeprod!$B$1:$AG$1,0),FALSE)/1,0)-IFERROR(VLOOKUP($B339,'Slutlig allokering'!$B$2:$AC$462,MATCH(I$3,'Slutlig allokering'!$B$2:$AJ$2,0),FALSE)/1,0)</f>
        <v>0</v>
      </c>
      <c r="J339">
        <f>IFERROR(VLOOKUP($B339,Kraftvärmeprod!$B$1:$AH$479,MATCH(J$2,Kraftvärmeprod!$B$1:$AG$1,0),FALSE)/1,0)-IFERROR(VLOOKUP($B339,'Slutlig allokering'!$B$2:$AC$462,MATCH(J$3,'Slutlig allokering'!$B$2:$AJ$2,0),FALSE)/1,0)</f>
        <v>0</v>
      </c>
      <c r="K339">
        <f>IFERROR(VLOOKUP($B339,Kraftvärmeprod!$B$1:$AH$479,MATCH(K$2,Kraftvärmeprod!$B$1:$AG$1,0),FALSE)/1,0)-IFERROR(VLOOKUP($B339,'Slutlig allokering'!$B$2:$AC$462,MATCH(K$3,'Slutlig allokering'!$B$2:$AJ$2,0),FALSE)/1,0)</f>
        <v>0</v>
      </c>
      <c r="L339">
        <f>IFERROR(VLOOKUP($B339,Kraftvärmeprod!$B$1:$AH$479,MATCH(L$2,Kraftvärmeprod!$B$1:$AG$1,0),FALSE)/1,0)-IFERROR(VLOOKUP($B339,'Slutlig allokering'!$B$2:$AC$462,MATCH(L$3,'Slutlig allokering'!$B$2:$AJ$2,0),FALSE)/1,0)</f>
        <v>0</v>
      </c>
      <c r="M339" s="143">
        <f>IFERROR(VLOOKUP($B339,Miljö!$B$1:$S$477,MATCH(M$2,Miljö!$B$1:$X$1,0),FALSE)/1,0)-IFERROR(VLOOKUP($B339,'Slutlig allokering'!$B$2:$AC$462,MATCH(M$3,'Slutlig allokering'!$B$2:$AJ$2,0),FALSE)/1,0)</f>
        <v>0</v>
      </c>
      <c r="N339">
        <f>IFERROR(VLOOKUP($B339,Kraftvärmeprod!$B$1:$AH$479,MATCH(N$2,Kraftvärmeprod!$B$1:$AG$1,0),FALSE)/1,0)-IFERROR(VLOOKUP($B339,'Slutlig allokering'!$B$2:$AC$462,MATCH(N$3,'Slutlig allokering'!$B$2:$AJ$2,0),FALSE)/1,0)</f>
        <v>0</v>
      </c>
      <c r="O339">
        <f>IFERROR(VLOOKUP($B339,Kraftvärmeprod!$B$1:$AH$479,MATCH(O$2,Kraftvärmeprod!$B$1:$AG$1,0),FALSE)/1,0)-IFERROR(VLOOKUP($B339,'Slutlig allokering'!$B$2:$AC$462,MATCH(O$3,'Slutlig allokering'!$B$2:$AJ$2,0),FALSE)/1,0)</f>
        <v>0</v>
      </c>
      <c r="P339">
        <f>IFERROR(VLOOKUP($B339,Kraftvärmeprod!$B$1:$AH$479,MATCH(P$2,Kraftvärmeprod!$B$1:$AG$1,0),FALSE)/1,0)-IFERROR(VLOOKUP($B339,'Slutlig allokering'!$B$2:$AC$462,MATCH(P$3,'Slutlig allokering'!$B$2:$AJ$2,0),FALSE)/1,0)</f>
        <v>0</v>
      </c>
      <c r="Q339">
        <f>IFERROR(VLOOKUP($B339,Kraftvärmeprod!$B$1:$AH$479,MATCH(Q$2,Kraftvärmeprod!$B$1:$AG$1,0),FALSE)/1,0)-IFERROR(VLOOKUP($B339,'Slutlig allokering'!$B$2:$AC$462,MATCH(Q$3,'Slutlig allokering'!$B$2:$AJ$2,0),FALSE)/1,0)</f>
        <v>0</v>
      </c>
      <c r="R339">
        <f>IFERROR(VLOOKUP($B339,Kraftvärmeprod!$B$1:$AH$479,MATCH(R$2,Kraftvärmeprod!$B$1:$AG$1,0),FALSE)/1,0)-IFERROR(VLOOKUP($B339,'Slutlig allokering'!$B$2:$AC$462,MATCH(R$3,'Slutlig allokering'!$B$2:$AJ$2,0),FALSE)/1,0)</f>
        <v>0</v>
      </c>
      <c r="S339">
        <f>IFERROR(VLOOKUP($B339,Kraftvärmeprod!$B$1:$AH$479,MATCH(S$2,Kraftvärmeprod!$B$1:$AG$1,0),FALSE)/1,0)-IFERROR(VLOOKUP($B339,'Slutlig allokering'!$B$2:$AC$462,MATCH(S$3,'Slutlig allokering'!$B$2:$AJ$2,0),FALSE)/1,0)</f>
        <v>0</v>
      </c>
      <c r="T339">
        <f>IFERROR(VLOOKUP($B339,Kraftvärmeprod!$B$1:$AH$479,MATCH(T$2,Kraftvärmeprod!$B$1:$AG$1,0),FALSE)/1,0)-IFERROR(VLOOKUP($B339,'Slutlig allokering'!$B$2:$AC$462,MATCH(T$3,'Slutlig allokering'!$B$2:$AJ$2,0),FALSE)/1,0)</f>
        <v>0</v>
      </c>
      <c r="U339">
        <f>IFERROR(VLOOKUP($B339,Kraftvärmeprod!$B$1:$AH$479,MATCH(U$2,Kraftvärmeprod!$B$1:$AG$1,0),FALSE)/1,0)-IFERROR(VLOOKUP($B339,'Slutlig allokering'!$B$2:$AC$462,MATCH(U$3,'Slutlig allokering'!$B$2:$AJ$2,0),FALSE)/1,0)</f>
        <v>0</v>
      </c>
      <c r="V339">
        <f>IFERROR(VLOOKUP($B339,Kraftvärmeprod!$B$1:$AH$479,MATCH(V$2,Kraftvärmeprod!$B$1:$AG$1,0),FALSE)/1,0)-IFERROR(VLOOKUP($B339,'Slutlig allokering'!$B$2:$AC$462,MATCH(V$3,'Slutlig allokering'!$B$2:$AJ$2,0),FALSE)/1,0)</f>
        <v>0</v>
      </c>
      <c r="W339">
        <f>IFERROR(VLOOKUP($B339,Kraftvärmeprod!$B$1:$AH$479,MATCH(W$2,Kraftvärmeprod!$B$1:$AG$1,0),FALSE)/1,0)-IFERROR(VLOOKUP($B339,'Slutlig allokering'!$B$2:$AC$462,MATCH(W$3,'Slutlig allokering'!$B$2:$AJ$2,0),FALSE)/1,0)</f>
        <v>0</v>
      </c>
      <c r="X339">
        <f>IFERROR(VLOOKUP($B339,Kraftvärmeprod!$B$1:$AH$479,MATCH(X$2,Kraftvärmeprod!$B$1:$AG$1,0),FALSE)/1,0)-IFERROR(VLOOKUP($B339,'Slutlig allokering'!$B$2:$AC$462,MATCH(X$3,'Slutlig allokering'!$B$2:$AJ$2,0),FALSE)/1,0)</f>
        <v>0</v>
      </c>
      <c r="Y339">
        <f>IFERROR(VLOOKUP($B339,Kraftvärmeprod!$B$1:$AH$479,MATCH(Y$2,Kraftvärmeprod!$B$1:$AG$1,0),FALSE)/1,0)-IFERROR(VLOOKUP($B339,'Slutlig allokering'!$B$2:$AC$462,MATCH(Y$3,'Slutlig allokering'!$B$2:$AJ$2,0),FALSE)/1,0)</f>
        <v>0</v>
      </c>
      <c r="Z339">
        <f>IFERROR(VLOOKUP($B339,Kraftvärmeprod!$B$1:$AH$479,MATCH(Z$2,Kraftvärmeprod!$B$1:$AG$1,0),FALSE)/1,0)-IFERROR(VLOOKUP($B339,'Slutlig allokering'!$B$2:$AC$462,MATCH(Z$3,'Slutlig allokering'!$B$2:$AJ$2,0),FALSE)/1,0)</f>
        <v>0</v>
      </c>
      <c r="AA339">
        <f>IFERROR(VLOOKUP($B339,Kraftvärmeprod!$B$1:$AH$479,MATCH(AA$2,Kraftvärmeprod!$B$1:$AG$1,0),FALSE)/1,0)-IFERROR(VLOOKUP($B339,'Slutlig allokering'!$B$2:$AC$462,MATCH(AA$3,'Slutlig allokering'!$B$2:$AJ$2,0),FALSE)/1,0)</f>
        <v>0</v>
      </c>
      <c r="AB339">
        <f>IFERROR(VLOOKUP($B339,Kraftvärmeprod!$B$1:$AH$479,MATCH(AB$2,Kraftvärmeprod!$B$1:$AG$1,0),FALSE)/1,0)-IFERROR(VLOOKUP($B339,'Slutlig allokering'!$B$2:$AC$462,MATCH(AB$3,'Slutlig allokering'!$B$2:$AJ$2,0),FALSE)/1,0)</f>
        <v>0</v>
      </c>
      <c r="AE339">
        <f t="shared" si="10"/>
        <v>0</v>
      </c>
      <c r="AG339">
        <f>IFERROR(VLOOKUP(B339,'Slutlig allokering'!$B$2:$AJ$462,MATCH("Summa justerad allokerad tillförd energi (utan hjälpel och rökgaskondensering):",'Slutlig allokering'!$B$2:$AK$2,0),FALSE)/1,"")</f>
        <v>0</v>
      </c>
      <c r="AI339" s="55" t="str">
        <f>IFERROR(1-VLOOKUP(B339,'Slutlig allokering'!$B$2:$AJ$462,MATCH("Andel av bränsle i kvv som allokerats till värme, exklusive rökgaskondensering och hjälpel",'Slutlig allokering'!$B$2:$AK$2,0),FALSE),"")</f>
        <v/>
      </c>
      <c r="AK339" s="55" t="str">
        <f t="shared" si="11"/>
        <v/>
      </c>
    </row>
    <row r="340" spans="1:37" x14ac:dyDescent="0.25">
      <c r="A340" s="28" t="s">
        <v>453</v>
      </c>
      <c r="B340" s="28" t="s">
        <v>455</v>
      </c>
      <c r="C340" t="str">
        <f>IFERROR(VLOOKUP($B340,Kraftvärmeprod!$B$1:$AH$479,MATCH(C$3,Kraftvärmeprod!$B$1:$AG$1,0),FALSE)/1,"")</f>
        <v/>
      </c>
      <c r="D340" t="str">
        <f>IFERROR(VLOOKUP($B340,Kraftvärmeprod!$B$1:$AH$479,MATCH(D$3,Kraftvärmeprod!$B$1:$AG$1,0),FALSE)/1,"")</f>
        <v/>
      </c>
      <c r="E340">
        <f>IFERROR(VLOOKUP($B340,Kraftvärmeprod!$B$1:$AH$479,MATCH(E$2,Kraftvärmeprod!$B$1:$AG$1,0),FALSE)/1,0)-IFERROR(VLOOKUP($B340,'Slutlig allokering'!$B$2:$AC$462,MATCH(E$3,'Slutlig allokering'!$B$2:$AJ$2,0),FALSE)/1,0)</f>
        <v>0</v>
      </c>
      <c r="F340">
        <f>IFERROR(VLOOKUP($B340,Kraftvärmeprod!$B$1:$AH$479,MATCH(F$2,Kraftvärmeprod!$B$1:$AG$1,0),FALSE)/1,0)-IFERROR(VLOOKUP($B340,'Slutlig allokering'!$B$2:$AC$462,MATCH(F$3,'Slutlig allokering'!$B$2:$AJ$2,0),FALSE)/1,0)</f>
        <v>0</v>
      </c>
      <c r="G340">
        <f>IFERROR(VLOOKUP($B340,Kraftvärmeprod!$B$1:$AH$479,MATCH(G$2,Kraftvärmeprod!$B$1:$AG$1,0),FALSE)/1,0)-IFERROR(VLOOKUP($B340,'Slutlig allokering'!$B$2:$AC$462,MATCH(G$3,'Slutlig allokering'!$B$2:$AJ$2,0),FALSE)/1,0)</f>
        <v>0</v>
      </c>
      <c r="H340">
        <f>IFERROR(VLOOKUP($B340,Kraftvärmeprod!$B$1:$AH$479,MATCH(H$2,Kraftvärmeprod!$B$1:$AG$1,0),FALSE)/1,0)-IFERROR(VLOOKUP($B340,'Slutlig allokering'!$B$2:$AC$462,MATCH(H$3,'Slutlig allokering'!$B$2:$AJ$2,0),FALSE)/1,0)</f>
        <v>0</v>
      </c>
      <c r="I340">
        <f>IFERROR(VLOOKUP($B340,Kraftvärmeprod!$B$1:$AH$479,MATCH(I$2,Kraftvärmeprod!$B$1:$AG$1,0),FALSE)/1,0)-IFERROR(VLOOKUP($B340,'Slutlig allokering'!$B$2:$AC$462,MATCH(I$3,'Slutlig allokering'!$B$2:$AJ$2,0),FALSE)/1,0)</f>
        <v>0</v>
      </c>
      <c r="J340">
        <f>IFERROR(VLOOKUP($B340,Kraftvärmeprod!$B$1:$AH$479,MATCH(J$2,Kraftvärmeprod!$B$1:$AG$1,0),FALSE)/1,0)-IFERROR(VLOOKUP($B340,'Slutlig allokering'!$B$2:$AC$462,MATCH(J$3,'Slutlig allokering'!$B$2:$AJ$2,0),FALSE)/1,0)</f>
        <v>0</v>
      </c>
      <c r="K340">
        <f>IFERROR(VLOOKUP($B340,Kraftvärmeprod!$B$1:$AH$479,MATCH(K$2,Kraftvärmeprod!$B$1:$AG$1,0),FALSE)/1,0)-IFERROR(VLOOKUP($B340,'Slutlig allokering'!$B$2:$AC$462,MATCH(K$3,'Slutlig allokering'!$B$2:$AJ$2,0),FALSE)/1,0)</f>
        <v>0</v>
      </c>
      <c r="L340">
        <f>IFERROR(VLOOKUP($B340,Kraftvärmeprod!$B$1:$AH$479,MATCH(L$2,Kraftvärmeprod!$B$1:$AG$1,0),FALSE)/1,0)-IFERROR(VLOOKUP($B340,'Slutlig allokering'!$B$2:$AC$462,MATCH(L$3,'Slutlig allokering'!$B$2:$AJ$2,0),FALSE)/1,0)</f>
        <v>0</v>
      </c>
      <c r="M340" s="143">
        <f>IFERROR(VLOOKUP($B340,Miljö!$B$1:$S$477,MATCH(M$2,Miljö!$B$1:$X$1,0),FALSE)/1,0)-IFERROR(VLOOKUP($B340,'Slutlig allokering'!$B$2:$AC$462,MATCH(M$3,'Slutlig allokering'!$B$2:$AJ$2,0),FALSE)/1,0)</f>
        <v>0</v>
      </c>
      <c r="N340">
        <f>IFERROR(VLOOKUP($B340,Kraftvärmeprod!$B$1:$AH$479,MATCH(N$2,Kraftvärmeprod!$B$1:$AG$1,0),FALSE)/1,0)-IFERROR(VLOOKUP($B340,'Slutlig allokering'!$B$2:$AC$462,MATCH(N$3,'Slutlig allokering'!$B$2:$AJ$2,0),FALSE)/1,0)</f>
        <v>0</v>
      </c>
      <c r="O340">
        <f>IFERROR(VLOOKUP($B340,Kraftvärmeprod!$B$1:$AH$479,MATCH(O$2,Kraftvärmeprod!$B$1:$AG$1,0),FALSE)/1,0)-IFERROR(VLOOKUP($B340,'Slutlig allokering'!$B$2:$AC$462,MATCH(O$3,'Slutlig allokering'!$B$2:$AJ$2,0),FALSE)/1,0)</f>
        <v>0</v>
      </c>
      <c r="P340">
        <f>IFERROR(VLOOKUP($B340,Kraftvärmeprod!$B$1:$AH$479,MATCH(P$2,Kraftvärmeprod!$B$1:$AG$1,0),FALSE)/1,0)-IFERROR(VLOOKUP($B340,'Slutlig allokering'!$B$2:$AC$462,MATCH(P$3,'Slutlig allokering'!$B$2:$AJ$2,0),FALSE)/1,0)</f>
        <v>0</v>
      </c>
      <c r="Q340">
        <f>IFERROR(VLOOKUP($B340,Kraftvärmeprod!$B$1:$AH$479,MATCH(Q$2,Kraftvärmeprod!$B$1:$AG$1,0),FALSE)/1,0)-IFERROR(VLOOKUP($B340,'Slutlig allokering'!$B$2:$AC$462,MATCH(Q$3,'Slutlig allokering'!$B$2:$AJ$2,0),FALSE)/1,0)</f>
        <v>0</v>
      </c>
      <c r="R340">
        <f>IFERROR(VLOOKUP($B340,Kraftvärmeprod!$B$1:$AH$479,MATCH(R$2,Kraftvärmeprod!$B$1:$AG$1,0),FALSE)/1,0)-IFERROR(VLOOKUP($B340,'Slutlig allokering'!$B$2:$AC$462,MATCH(R$3,'Slutlig allokering'!$B$2:$AJ$2,0),FALSE)/1,0)</f>
        <v>0</v>
      </c>
      <c r="S340">
        <f>IFERROR(VLOOKUP($B340,Kraftvärmeprod!$B$1:$AH$479,MATCH(S$2,Kraftvärmeprod!$B$1:$AG$1,0),FALSE)/1,0)-IFERROR(VLOOKUP($B340,'Slutlig allokering'!$B$2:$AC$462,MATCH(S$3,'Slutlig allokering'!$B$2:$AJ$2,0),FALSE)/1,0)</f>
        <v>0</v>
      </c>
      <c r="T340">
        <f>IFERROR(VLOOKUP($B340,Kraftvärmeprod!$B$1:$AH$479,MATCH(T$2,Kraftvärmeprod!$B$1:$AG$1,0),FALSE)/1,0)-IFERROR(VLOOKUP($B340,'Slutlig allokering'!$B$2:$AC$462,MATCH(T$3,'Slutlig allokering'!$B$2:$AJ$2,0),FALSE)/1,0)</f>
        <v>0</v>
      </c>
      <c r="U340">
        <f>IFERROR(VLOOKUP($B340,Kraftvärmeprod!$B$1:$AH$479,MATCH(U$2,Kraftvärmeprod!$B$1:$AG$1,0),FALSE)/1,0)-IFERROR(VLOOKUP($B340,'Slutlig allokering'!$B$2:$AC$462,MATCH(U$3,'Slutlig allokering'!$B$2:$AJ$2,0),FALSE)/1,0)</f>
        <v>0</v>
      </c>
      <c r="V340">
        <f>IFERROR(VLOOKUP($B340,Kraftvärmeprod!$B$1:$AH$479,MATCH(V$2,Kraftvärmeprod!$B$1:$AG$1,0),FALSE)/1,0)-IFERROR(VLOOKUP($B340,'Slutlig allokering'!$B$2:$AC$462,MATCH(V$3,'Slutlig allokering'!$B$2:$AJ$2,0),FALSE)/1,0)</f>
        <v>0</v>
      </c>
      <c r="W340">
        <f>IFERROR(VLOOKUP($B340,Kraftvärmeprod!$B$1:$AH$479,MATCH(W$2,Kraftvärmeprod!$B$1:$AG$1,0),FALSE)/1,0)-IFERROR(VLOOKUP($B340,'Slutlig allokering'!$B$2:$AC$462,MATCH(W$3,'Slutlig allokering'!$B$2:$AJ$2,0),FALSE)/1,0)</f>
        <v>0</v>
      </c>
      <c r="X340">
        <f>IFERROR(VLOOKUP($B340,Kraftvärmeprod!$B$1:$AH$479,MATCH(X$2,Kraftvärmeprod!$B$1:$AG$1,0),FALSE)/1,0)-IFERROR(VLOOKUP($B340,'Slutlig allokering'!$B$2:$AC$462,MATCH(X$3,'Slutlig allokering'!$B$2:$AJ$2,0),FALSE)/1,0)</f>
        <v>0</v>
      </c>
      <c r="Y340">
        <f>IFERROR(VLOOKUP($B340,Kraftvärmeprod!$B$1:$AH$479,MATCH(Y$2,Kraftvärmeprod!$B$1:$AG$1,0),FALSE)/1,0)-IFERROR(VLOOKUP($B340,'Slutlig allokering'!$B$2:$AC$462,MATCH(Y$3,'Slutlig allokering'!$B$2:$AJ$2,0),FALSE)/1,0)</f>
        <v>0</v>
      </c>
      <c r="Z340">
        <f>IFERROR(VLOOKUP($B340,Kraftvärmeprod!$B$1:$AH$479,MATCH(Z$2,Kraftvärmeprod!$B$1:$AG$1,0),FALSE)/1,0)-IFERROR(VLOOKUP($B340,'Slutlig allokering'!$B$2:$AC$462,MATCH(Z$3,'Slutlig allokering'!$B$2:$AJ$2,0),FALSE)/1,0)</f>
        <v>0</v>
      </c>
      <c r="AA340">
        <f>IFERROR(VLOOKUP($B340,Kraftvärmeprod!$B$1:$AH$479,MATCH(AA$2,Kraftvärmeprod!$B$1:$AG$1,0),FALSE)/1,0)-IFERROR(VLOOKUP($B340,'Slutlig allokering'!$B$2:$AC$462,MATCH(AA$3,'Slutlig allokering'!$B$2:$AJ$2,0),FALSE)/1,0)</f>
        <v>0</v>
      </c>
      <c r="AB340">
        <f>IFERROR(VLOOKUP($B340,Kraftvärmeprod!$B$1:$AH$479,MATCH(AB$2,Kraftvärmeprod!$B$1:$AG$1,0),FALSE)/1,0)-IFERROR(VLOOKUP($B340,'Slutlig allokering'!$B$2:$AC$462,MATCH(AB$3,'Slutlig allokering'!$B$2:$AJ$2,0),FALSE)/1,0)</f>
        <v>0</v>
      </c>
      <c r="AE340">
        <f t="shared" si="10"/>
        <v>0</v>
      </c>
      <c r="AG340">
        <f>IFERROR(VLOOKUP(B340,'Slutlig allokering'!$B$2:$AJ$462,MATCH("Summa justerad allokerad tillförd energi (utan hjälpel och rökgaskondensering):",'Slutlig allokering'!$B$2:$AK$2,0),FALSE)/1,"")</f>
        <v>0</v>
      </c>
      <c r="AI340" s="55" t="str">
        <f>IFERROR(1-VLOOKUP(B340,'Slutlig allokering'!$B$2:$AJ$462,MATCH("Andel av bränsle i kvv som allokerats till värme, exklusive rökgaskondensering och hjälpel",'Slutlig allokering'!$B$2:$AK$2,0),FALSE),"")</f>
        <v/>
      </c>
      <c r="AK340" s="55" t="str">
        <f t="shared" si="11"/>
        <v/>
      </c>
    </row>
    <row r="341" spans="1:37" x14ac:dyDescent="0.25">
      <c r="A341" s="28" t="s">
        <v>453</v>
      </c>
      <c r="B341" s="28" t="s">
        <v>456</v>
      </c>
      <c r="C341" t="str">
        <f>IFERROR(VLOOKUP($B341,Kraftvärmeprod!$B$1:$AH$479,MATCH(C$3,Kraftvärmeprod!$B$1:$AG$1,0),FALSE)/1,"")</f>
        <v/>
      </c>
      <c r="D341" t="str">
        <f>IFERROR(VLOOKUP($B341,Kraftvärmeprod!$B$1:$AH$479,MATCH(D$3,Kraftvärmeprod!$B$1:$AG$1,0),FALSE)/1,"")</f>
        <v/>
      </c>
      <c r="E341">
        <f>IFERROR(VLOOKUP($B341,Kraftvärmeprod!$B$1:$AH$479,MATCH(E$2,Kraftvärmeprod!$B$1:$AG$1,0),FALSE)/1,0)-IFERROR(VLOOKUP($B341,'Slutlig allokering'!$B$2:$AC$462,MATCH(E$3,'Slutlig allokering'!$B$2:$AJ$2,0),FALSE)/1,0)</f>
        <v>0</v>
      </c>
      <c r="F341">
        <f>IFERROR(VLOOKUP($B341,Kraftvärmeprod!$B$1:$AH$479,MATCH(F$2,Kraftvärmeprod!$B$1:$AG$1,0),FALSE)/1,0)-IFERROR(VLOOKUP($B341,'Slutlig allokering'!$B$2:$AC$462,MATCH(F$3,'Slutlig allokering'!$B$2:$AJ$2,0),FALSE)/1,0)</f>
        <v>0</v>
      </c>
      <c r="G341">
        <f>IFERROR(VLOOKUP($B341,Kraftvärmeprod!$B$1:$AH$479,MATCH(G$2,Kraftvärmeprod!$B$1:$AG$1,0),FALSE)/1,0)-IFERROR(VLOOKUP($B341,'Slutlig allokering'!$B$2:$AC$462,MATCH(G$3,'Slutlig allokering'!$B$2:$AJ$2,0),FALSE)/1,0)</f>
        <v>0</v>
      </c>
      <c r="H341">
        <f>IFERROR(VLOOKUP($B341,Kraftvärmeprod!$B$1:$AH$479,MATCH(H$2,Kraftvärmeprod!$B$1:$AG$1,0),FALSE)/1,0)-IFERROR(VLOOKUP($B341,'Slutlig allokering'!$B$2:$AC$462,MATCH(H$3,'Slutlig allokering'!$B$2:$AJ$2,0),FALSE)/1,0)</f>
        <v>0</v>
      </c>
      <c r="I341">
        <f>IFERROR(VLOOKUP($B341,Kraftvärmeprod!$B$1:$AH$479,MATCH(I$2,Kraftvärmeprod!$B$1:$AG$1,0),FALSE)/1,0)-IFERROR(VLOOKUP($B341,'Slutlig allokering'!$B$2:$AC$462,MATCH(I$3,'Slutlig allokering'!$B$2:$AJ$2,0),FALSE)/1,0)</f>
        <v>0</v>
      </c>
      <c r="J341">
        <f>IFERROR(VLOOKUP($B341,Kraftvärmeprod!$B$1:$AH$479,MATCH(J$2,Kraftvärmeprod!$B$1:$AG$1,0),FALSE)/1,0)-IFERROR(VLOOKUP($B341,'Slutlig allokering'!$B$2:$AC$462,MATCH(J$3,'Slutlig allokering'!$B$2:$AJ$2,0),FALSE)/1,0)</f>
        <v>0</v>
      </c>
      <c r="K341">
        <f>IFERROR(VLOOKUP($B341,Kraftvärmeprod!$B$1:$AH$479,MATCH(K$2,Kraftvärmeprod!$B$1:$AG$1,0),FALSE)/1,0)-IFERROR(VLOOKUP($B341,'Slutlig allokering'!$B$2:$AC$462,MATCH(K$3,'Slutlig allokering'!$B$2:$AJ$2,0),FALSE)/1,0)</f>
        <v>0</v>
      </c>
      <c r="L341">
        <f>IFERROR(VLOOKUP($B341,Kraftvärmeprod!$B$1:$AH$479,MATCH(L$2,Kraftvärmeprod!$B$1:$AG$1,0),FALSE)/1,0)-IFERROR(VLOOKUP($B341,'Slutlig allokering'!$B$2:$AC$462,MATCH(L$3,'Slutlig allokering'!$B$2:$AJ$2,0),FALSE)/1,0)</f>
        <v>0</v>
      </c>
      <c r="M341" s="143">
        <f>IFERROR(VLOOKUP($B341,Miljö!$B$1:$S$477,MATCH(M$2,Miljö!$B$1:$X$1,0),FALSE)/1,0)-IFERROR(VLOOKUP($B341,'Slutlig allokering'!$B$2:$AC$462,MATCH(M$3,'Slutlig allokering'!$B$2:$AJ$2,0),FALSE)/1,0)</f>
        <v>0</v>
      </c>
      <c r="N341">
        <f>IFERROR(VLOOKUP($B341,Kraftvärmeprod!$B$1:$AH$479,MATCH(N$2,Kraftvärmeprod!$B$1:$AG$1,0),FALSE)/1,0)-IFERROR(VLOOKUP($B341,'Slutlig allokering'!$B$2:$AC$462,MATCH(N$3,'Slutlig allokering'!$B$2:$AJ$2,0),FALSE)/1,0)</f>
        <v>0</v>
      </c>
      <c r="O341">
        <f>IFERROR(VLOOKUP($B341,Kraftvärmeprod!$B$1:$AH$479,MATCH(O$2,Kraftvärmeprod!$B$1:$AG$1,0),FALSE)/1,0)-IFERROR(VLOOKUP($B341,'Slutlig allokering'!$B$2:$AC$462,MATCH(O$3,'Slutlig allokering'!$B$2:$AJ$2,0),FALSE)/1,0)</f>
        <v>0</v>
      </c>
      <c r="P341">
        <f>IFERROR(VLOOKUP($B341,Kraftvärmeprod!$B$1:$AH$479,MATCH(P$2,Kraftvärmeprod!$B$1:$AG$1,0),FALSE)/1,0)-IFERROR(VLOOKUP($B341,'Slutlig allokering'!$B$2:$AC$462,MATCH(P$3,'Slutlig allokering'!$B$2:$AJ$2,0),FALSE)/1,0)</f>
        <v>0</v>
      </c>
      <c r="Q341">
        <f>IFERROR(VLOOKUP($B341,Kraftvärmeprod!$B$1:$AH$479,MATCH(Q$2,Kraftvärmeprod!$B$1:$AG$1,0),FALSE)/1,0)-IFERROR(VLOOKUP($B341,'Slutlig allokering'!$B$2:$AC$462,MATCH(Q$3,'Slutlig allokering'!$B$2:$AJ$2,0),FALSE)/1,0)</f>
        <v>0</v>
      </c>
      <c r="R341">
        <f>IFERROR(VLOOKUP($B341,Kraftvärmeprod!$B$1:$AH$479,MATCH(R$2,Kraftvärmeprod!$B$1:$AG$1,0),FALSE)/1,0)-IFERROR(VLOOKUP($B341,'Slutlig allokering'!$B$2:$AC$462,MATCH(R$3,'Slutlig allokering'!$B$2:$AJ$2,0),FALSE)/1,0)</f>
        <v>0</v>
      </c>
      <c r="S341">
        <f>IFERROR(VLOOKUP($B341,Kraftvärmeprod!$B$1:$AH$479,MATCH(S$2,Kraftvärmeprod!$B$1:$AG$1,0),FALSE)/1,0)-IFERROR(VLOOKUP($B341,'Slutlig allokering'!$B$2:$AC$462,MATCH(S$3,'Slutlig allokering'!$B$2:$AJ$2,0),FALSE)/1,0)</f>
        <v>0</v>
      </c>
      <c r="T341">
        <f>IFERROR(VLOOKUP($B341,Kraftvärmeprod!$B$1:$AH$479,MATCH(T$2,Kraftvärmeprod!$B$1:$AG$1,0),FALSE)/1,0)-IFERROR(VLOOKUP($B341,'Slutlig allokering'!$B$2:$AC$462,MATCH(T$3,'Slutlig allokering'!$B$2:$AJ$2,0),FALSE)/1,0)</f>
        <v>0</v>
      </c>
      <c r="U341">
        <f>IFERROR(VLOOKUP($B341,Kraftvärmeprod!$B$1:$AH$479,MATCH(U$2,Kraftvärmeprod!$B$1:$AG$1,0),FALSE)/1,0)-IFERROR(VLOOKUP($B341,'Slutlig allokering'!$B$2:$AC$462,MATCH(U$3,'Slutlig allokering'!$B$2:$AJ$2,0),FALSE)/1,0)</f>
        <v>0</v>
      </c>
      <c r="V341">
        <f>IFERROR(VLOOKUP($B341,Kraftvärmeprod!$B$1:$AH$479,MATCH(V$2,Kraftvärmeprod!$B$1:$AG$1,0),FALSE)/1,0)-IFERROR(VLOOKUP($B341,'Slutlig allokering'!$B$2:$AC$462,MATCH(V$3,'Slutlig allokering'!$B$2:$AJ$2,0),FALSE)/1,0)</f>
        <v>0</v>
      </c>
      <c r="W341">
        <f>IFERROR(VLOOKUP($B341,Kraftvärmeprod!$B$1:$AH$479,MATCH(W$2,Kraftvärmeprod!$B$1:$AG$1,0),FALSE)/1,0)-IFERROR(VLOOKUP($B341,'Slutlig allokering'!$B$2:$AC$462,MATCH(W$3,'Slutlig allokering'!$B$2:$AJ$2,0),FALSE)/1,0)</f>
        <v>0</v>
      </c>
      <c r="X341">
        <f>IFERROR(VLOOKUP($B341,Kraftvärmeprod!$B$1:$AH$479,MATCH(X$2,Kraftvärmeprod!$B$1:$AG$1,0),FALSE)/1,0)-IFERROR(VLOOKUP($B341,'Slutlig allokering'!$B$2:$AC$462,MATCH(X$3,'Slutlig allokering'!$B$2:$AJ$2,0),FALSE)/1,0)</f>
        <v>0</v>
      </c>
      <c r="Y341">
        <f>IFERROR(VLOOKUP($B341,Kraftvärmeprod!$B$1:$AH$479,MATCH(Y$2,Kraftvärmeprod!$B$1:$AG$1,0),FALSE)/1,0)-IFERROR(VLOOKUP($B341,'Slutlig allokering'!$B$2:$AC$462,MATCH(Y$3,'Slutlig allokering'!$B$2:$AJ$2,0),FALSE)/1,0)</f>
        <v>0</v>
      </c>
      <c r="Z341">
        <f>IFERROR(VLOOKUP($B341,Kraftvärmeprod!$B$1:$AH$479,MATCH(Z$2,Kraftvärmeprod!$B$1:$AG$1,0),FALSE)/1,0)-IFERROR(VLOOKUP($B341,'Slutlig allokering'!$B$2:$AC$462,MATCH(Z$3,'Slutlig allokering'!$B$2:$AJ$2,0),FALSE)/1,0)</f>
        <v>0</v>
      </c>
      <c r="AA341">
        <f>IFERROR(VLOOKUP($B341,Kraftvärmeprod!$B$1:$AH$479,MATCH(AA$2,Kraftvärmeprod!$B$1:$AG$1,0),FALSE)/1,0)-IFERROR(VLOOKUP($B341,'Slutlig allokering'!$B$2:$AC$462,MATCH(AA$3,'Slutlig allokering'!$B$2:$AJ$2,0),FALSE)/1,0)</f>
        <v>0</v>
      </c>
      <c r="AB341">
        <f>IFERROR(VLOOKUP($B341,Kraftvärmeprod!$B$1:$AH$479,MATCH(AB$2,Kraftvärmeprod!$B$1:$AG$1,0),FALSE)/1,0)-IFERROR(VLOOKUP($B341,'Slutlig allokering'!$B$2:$AC$462,MATCH(AB$3,'Slutlig allokering'!$B$2:$AJ$2,0),FALSE)/1,0)</f>
        <v>0</v>
      </c>
      <c r="AE341">
        <f t="shared" si="10"/>
        <v>0</v>
      </c>
      <c r="AG341">
        <f>IFERROR(VLOOKUP(B341,'Slutlig allokering'!$B$2:$AJ$462,MATCH("Summa justerad allokerad tillförd energi (utan hjälpel och rökgaskondensering):",'Slutlig allokering'!$B$2:$AK$2,0),FALSE)/1,"")</f>
        <v>0</v>
      </c>
      <c r="AI341" s="55" t="str">
        <f>IFERROR(1-VLOOKUP(B341,'Slutlig allokering'!$B$2:$AJ$462,MATCH("Andel av bränsle i kvv som allokerats till värme, exklusive rökgaskondensering och hjälpel",'Slutlig allokering'!$B$2:$AK$2,0),FALSE),"")</f>
        <v/>
      </c>
      <c r="AK341" s="55" t="str">
        <f t="shared" si="11"/>
        <v/>
      </c>
    </row>
    <row r="342" spans="1:37" x14ac:dyDescent="0.25">
      <c r="A342" s="28" t="s">
        <v>453</v>
      </c>
      <c r="B342" s="28" t="s">
        <v>457</v>
      </c>
      <c r="C342" t="str">
        <f>IFERROR(VLOOKUP($B342,Kraftvärmeprod!$B$1:$AH$479,MATCH(C$3,Kraftvärmeprod!$B$1:$AG$1,0),FALSE)/1,"")</f>
        <v/>
      </c>
      <c r="D342" t="str">
        <f>IFERROR(VLOOKUP($B342,Kraftvärmeprod!$B$1:$AH$479,MATCH(D$3,Kraftvärmeprod!$B$1:$AG$1,0),FALSE)/1,"")</f>
        <v/>
      </c>
      <c r="E342">
        <f>IFERROR(VLOOKUP($B342,Kraftvärmeprod!$B$1:$AH$479,MATCH(E$2,Kraftvärmeprod!$B$1:$AG$1,0),FALSE)/1,0)-IFERROR(VLOOKUP($B342,'Slutlig allokering'!$B$2:$AC$462,MATCH(E$3,'Slutlig allokering'!$B$2:$AJ$2,0),FALSE)/1,0)</f>
        <v>0</v>
      </c>
      <c r="F342">
        <f>IFERROR(VLOOKUP($B342,Kraftvärmeprod!$B$1:$AH$479,MATCH(F$2,Kraftvärmeprod!$B$1:$AG$1,0),FALSE)/1,0)-IFERROR(VLOOKUP($B342,'Slutlig allokering'!$B$2:$AC$462,MATCH(F$3,'Slutlig allokering'!$B$2:$AJ$2,0),FALSE)/1,0)</f>
        <v>0</v>
      </c>
      <c r="G342">
        <f>IFERROR(VLOOKUP($B342,Kraftvärmeprod!$B$1:$AH$479,MATCH(G$2,Kraftvärmeprod!$B$1:$AG$1,0),FALSE)/1,0)-IFERROR(VLOOKUP($B342,'Slutlig allokering'!$B$2:$AC$462,MATCH(G$3,'Slutlig allokering'!$B$2:$AJ$2,0),FALSE)/1,0)</f>
        <v>0</v>
      </c>
      <c r="H342">
        <f>IFERROR(VLOOKUP($B342,Kraftvärmeprod!$B$1:$AH$479,MATCH(H$2,Kraftvärmeprod!$B$1:$AG$1,0),FALSE)/1,0)-IFERROR(VLOOKUP($B342,'Slutlig allokering'!$B$2:$AC$462,MATCH(H$3,'Slutlig allokering'!$B$2:$AJ$2,0),FALSE)/1,0)</f>
        <v>0</v>
      </c>
      <c r="I342">
        <f>IFERROR(VLOOKUP($B342,Kraftvärmeprod!$B$1:$AH$479,MATCH(I$2,Kraftvärmeprod!$B$1:$AG$1,0),FALSE)/1,0)-IFERROR(VLOOKUP($B342,'Slutlig allokering'!$B$2:$AC$462,MATCH(I$3,'Slutlig allokering'!$B$2:$AJ$2,0),FALSE)/1,0)</f>
        <v>0</v>
      </c>
      <c r="J342">
        <f>IFERROR(VLOOKUP($B342,Kraftvärmeprod!$B$1:$AH$479,MATCH(J$2,Kraftvärmeprod!$B$1:$AG$1,0),FALSE)/1,0)-IFERROR(VLOOKUP($B342,'Slutlig allokering'!$B$2:$AC$462,MATCH(J$3,'Slutlig allokering'!$B$2:$AJ$2,0),FALSE)/1,0)</f>
        <v>0</v>
      </c>
      <c r="K342">
        <f>IFERROR(VLOOKUP($B342,Kraftvärmeprod!$B$1:$AH$479,MATCH(K$2,Kraftvärmeprod!$B$1:$AG$1,0),FALSE)/1,0)-IFERROR(VLOOKUP($B342,'Slutlig allokering'!$B$2:$AC$462,MATCH(K$3,'Slutlig allokering'!$B$2:$AJ$2,0),FALSE)/1,0)</f>
        <v>0</v>
      </c>
      <c r="L342">
        <f>IFERROR(VLOOKUP($B342,Kraftvärmeprod!$B$1:$AH$479,MATCH(L$2,Kraftvärmeprod!$B$1:$AG$1,0),FALSE)/1,0)-IFERROR(VLOOKUP($B342,'Slutlig allokering'!$B$2:$AC$462,MATCH(L$3,'Slutlig allokering'!$B$2:$AJ$2,0),FALSE)/1,0)</f>
        <v>0</v>
      </c>
      <c r="M342" s="143">
        <f>IFERROR(VLOOKUP($B342,Miljö!$B$1:$S$477,MATCH(M$2,Miljö!$B$1:$X$1,0),FALSE)/1,0)-IFERROR(VLOOKUP($B342,'Slutlig allokering'!$B$2:$AC$462,MATCH(M$3,'Slutlig allokering'!$B$2:$AJ$2,0),FALSE)/1,0)</f>
        <v>0</v>
      </c>
      <c r="N342">
        <f>IFERROR(VLOOKUP($B342,Kraftvärmeprod!$B$1:$AH$479,MATCH(N$2,Kraftvärmeprod!$B$1:$AG$1,0),FALSE)/1,0)-IFERROR(VLOOKUP($B342,'Slutlig allokering'!$B$2:$AC$462,MATCH(N$3,'Slutlig allokering'!$B$2:$AJ$2,0),FALSE)/1,0)</f>
        <v>0</v>
      </c>
      <c r="O342">
        <f>IFERROR(VLOOKUP($B342,Kraftvärmeprod!$B$1:$AH$479,MATCH(O$2,Kraftvärmeprod!$B$1:$AG$1,0),FALSE)/1,0)-IFERROR(VLOOKUP($B342,'Slutlig allokering'!$B$2:$AC$462,MATCH(O$3,'Slutlig allokering'!$B$2:$AJ$2,0),FALSE)/1,0)</f>
        <v>0</v>
      </c>
      <c r="P342">
        <f>IFERROR(VLOOKUP($B342,Kraftvärmeprod!$B$1:$AH$479,MATCH(P$2,Kraftvärmeprod!$B$1:$AG$1,0),FALSE)/1,0)-IFERROR(VLOOKUP($B342,'Slutlig allokering'!$B$2:$AC$462,MATCH(P$3,'Slutlig allokering'!$B$2:$AJ$2,0),FALSE)/1,0)</f>
        <v>0</v>
      </c>
      <c r="Q342">
        <f>IFERROR(VLOOKUP($B342,Kraftvärmeprod!$B$1:$AH$479,MATCH(Q$2,Kraftvärmeprod!$B$1:$AG$1,0),FALSE)/1,0)-IFERROR(VLOOKUP($B342,'Slutlig allokering'!$B$2:$AC$462,MATCH(Q$3,'Slutlig allokering'!$B$2:$AJ$2,0),FALSE)/1,0)</f>
        <v>0</v>
      </c>
      <c r="R342">
        <f>IFERROR(VLOOKUP($B342,Kraftvärmeprod!$B$1:$AH$479,MATCH(R$2,Kraftvärmeprod!$B$1:$AG$1,0),FALSE)/1,0)-IFERROR(VLOOKUP($B342,'Slutlig allokering'!$B$2:$AC$462,MATCH(R$3,'Slutlig allokering'!$B$2:$AJ$2,0),FALSE)/1,0)</f>
        <v>0</v>
      </c>
      <c r="S342">
        <f>IFERROR(VLOOKUP($B342,Kraftvärmeprod!$B$1:$AH$479,MATCH(S$2,Kraftvärmeprod!$B$1:$AG$1,0),FALSE)/1,0)-IFERROR(VLOOKUP($B342,'Slutlig allokering'!$B$2:$AC$462,MATCH(S$3,'Slutlig allokering'!$B$2:$AJ$2,0),FALSE)/1,0)</f>
        <v>0</v>
      </c>
      <c r="T342">
        <f>IFERROR(VLOOKUP($B342,Kraftvärmeprod!$B$1:$AH$479,MATCH(T$2,Kraftvärmeprod!$B$1:$AG$1,0),FALSE)/1,0)-IFERROR(VLOOKUP($B342,'Slutlig allokering'!$B$2:$AC$462,MATCH(T$3,'Slutlig allokering'!$B$2:$AJ$2,0),FALSE)/1,0)</f>
        <v>0</v>
      </c>
      <c r="U342">
        <f>IFERROR(VLOOKUP($B342,Kraftvärmeprod!$B$1:$AH$479,MATCH(U$2,Kraftvärmeprod!$B$1:$AG$1,0),FALSE)/1,0)-IFERROR(VLOOKUP($B342,'Slutlig allokering'!$B$2:$AC$462,MATCH(U$3,'Slutlig allokering'!$B$2:$AJ$2,0),FALSE)/1,0)</f>
        <v>0</v>
      </c>
      <c r="V342">
        <f>IFERROR(VLOOKUP($B342,Kraftvärmeprod!$B$1:$AH$479,MATCH(V$2,Kraftvärmeprod!$B$1:$AG$1,0),FALSE)/1,0)-IFERROR(VLOOKUP($B342,'Slutlig allokering'!$B$2:$AC$462,MATCH(V$3,'Slutlig allokering'!$B$2:$AJ$2,0),FALSE)/1,0)</f>
        <v>0</v>
      </c>
      <c r="W342">
        <f>IFERROR(VLOOKUP($B342,Kraftvärmeprod!$B$1:$AH$479,MATCH(W$2,Kraftvärmeprod!$B$1:$AG$1,0),FALSE)/1,0)-IFERROR(VLOOKUP($B342,'Slutlig allokering'!$B$2:$AC$462,MATCH(W$3,'Slutlig allokering'!$B$2:$AJ$2,0),FALSE)/1,0)</f>
        <v>0</v>
      </c>
      <c r="X342">
        <f>IFERROR(VLOOKUP($B342,Kraftvärmeprod!$B$1:$AH$479,MATCH(X$2,Kraftvärmeprod!$B$1:$AG$1,0),FALSE)/1,0)-IFERROR(VLOOKUP($B342,'Slutlig allokering'!$B$2:$AC$462,MATCH(X$3,'Slutlig allokering'!$B$2:$AJ$2,0),FALSE)/1,0)</f>
        <v>0</v>
      </c>
      <c r="Y342">
        <f>IFERROR(VLOOKUP($B342,Kraftvärmeprod!$B$1:$AH$479,MATCH(Y$2,Kraftvärmeprod!$B$1:$AG$1,0),FALSE)/1,0)-IFERROR(VLOOKUP($B342,'Slutlig allokering'!$B$2:$AC$462,MATCH(Y$3,'Slutlig allokering'!$B$2:$AJ$2,0),FALSE)/1,0)</f>
        <v>0</v>
      </c>
      <c r="Z342">
        <f>IFERROR(VLOOKUP($B342,Kraftvärmeprod!$B$1:$AH$479,MATCH(Z$2,Kraftvärmeprod!$B$1:$AG$1,0),FALSE)/1,0)-IFERROR(VLOOKUP($B342,'Slutlig allokering'!$B$2:$AC$462,MATCH(Z$3,'Slutlig allokering'!$B$2:$AJ$2,0),FALSE)/1,0)</f>
        <v>0</v>
      </c>
      <c r="AA342">
        <f>IFERROR(VLOOKUP($B342,Kraftvärmeprod!$B$1:$AH$479,MATCH(AA$2,Kraftvärmeprod!$B$1:$AG$1,0),FALSE)/1,0)-IFERROR(VLOOKUP($B342,'Slutlig allokering'!$B$2:$AC$462,MATCH(AA$3,'Slutlig allokering'!$B$2:$AJ$2,0),FALSE)/1,0)</f>
        <v>0</v>
      </c>
      <c r="AB342">
        <f>IFERROR(VLOOKUP($B342,Kraftvärmeprod!$B$1:$AH$479,MATCH(AB$2,Kraftvärmeprod!$B$1:$AG$1,0),FALSE)/1,0)-IFERROR(VLOOKUP($B342,'Slutlig allokering'!$B$2:$AC$462,MATCH(AB$3,'Slutlig allokering'!$B$2:$AJ$2,0),FALSE)/1,0)</f>
        <v>0</v>
      </c>
      <c r="AE342">
        <f t="shared" si="10"/>
        <v>0</v>
      </c>
      <c r="AG342">
        <f>IFERROR(VLOOKUP(B342,'Slutlig allokering'!$B$2:$AJ$462,MATCH("Summa justerad allokerad tillförd energi (utan hjälpel och rökgaskondensering):",'Slutlig allokering'!$B$2:$AK$2,0),FALSE)/1,"")</f>
        <v>0</v>
      </c>
      <c r="AI342" s="55" t="str">
        <f>IFERROR(1-VLOOKUP(B342,'Slutlig allokering'!$B$2:$AJ$462,MATCH("Andel av bränsle i kvv som allokerats till värme, exklusive rökgaskondensering och hjälpel",'Slutlig allokering'!$B$2:$AK$2,0),FALSE),"")</f>
        <v/>
      </c>
      <c r="AK342" s="55" t="str">
        <f t="shared" si="11"/>
        <v/>
      </c>
    </row>
    <row r="343" spans="1:37" x14ac:dyDescent="0.25">
      <c r="A343" s="28" t="s">
        <v>458</v>
      </c>
      <c r="B343" s="28" t="s">
        <v>459</v>
      </c>
      <c r="C343" t="str">
        <f>IFERROR(VLOOKUP($B343,Kraftvärmeprod!$B$1:$AH$479,MATCH(C$3,Kraftvärmeprod!$B$1:$AG$1,0),FALSE)/1,"")</f>
        <v/>
      </c>
      <c r="D343" t="str">
        <f>IFERROR(VLOOKUP($B343,Kraftvärmeprod!$B$1:$AH$479,MATCH(D$3,Kraftvärmeprod!$B$1:$AG$1,0),FALSE)/1,"")</f>
        <v/>
      </c>
      <c r="E343">
        <f>IFERROR(VLOOKUP($B343,Kraftvärmeprod!$B$1:$AH$479,MATCH(E$2,Kraftvärmeprod!$B$1:$AG$1,0),FALSE)/1,0)-IFERROR(VLOOKUP($B343,'Slutlig allokering'!$B$2:$AC$462,MATCH(E$3,'Slutlig allokering'!$B$2:$AJ$2,0),FALSE)/1,0)</f>
        <v>0</v>
      </c>
      <c r="F343">
        <f>IFERROR(VLOOKUP($B343,Kraftvärmeprod!$B$1:$AH$479,MATCH(F$2,Kraftvärmeprod!$B$1:$AG$1,0),FALSE)/1,0)-IFERROR(VLOOKUP($B343,'Slutlig allokering'!$B$2:$AC$462,MATCH(F$3,'Slutlig allokering'!$B$2:$AJ$2,0),FALSE)/1,0)</f>
        <v>0</v>
      </c>
      <c r="G343">
        <f>IFERROR(VLOOKUP($B343,Kraftvärmeprod!$B$1:$AH$479,MATCH(G$2,Kraftvärmeprod!$B$1:$AG$1,0),FALSE)/1,0)-IFERROR(VLOOKUP($B343,'Slutlig allokering'!$B$2:$AC$462,MATCH(G$3,'Slutlig allokering'!$B$2:$AJ$2,0),FALSE)/1,0)</f>
        <v>0</v>
      </c>
      <c r="H343">
        <f>IFERROR(VLOOKUP($B343,Kraftvärmeprod!$B$1:$AH$479,MATCH(H$2,Kraftvärmeprod!$B$1:$AG$1,0),FALSE)/1,0)-IFERROR(VLOOKUP($B343,'Slutlig allokering'!$B$2:$AC$462,MATCH(H$3,'Slutlig allokering'!$B$2:$AJ$2,0),FALSE)/1,0)</f>
        <v>0</v>
      </c>
      <c r="I343">
        <f>IFERROR(VLOOKUP($B343,Kraftvärmeprod!$B$1:$AH$479,MATCH(I$2,Kraftvärmeprod!$B$1:$AG$1,0),FALSE)/1,0)-IFERROR(VLOOKUP($B343,'Slutlig allokering'!$B$2:$AC$462,MATCH(I$3,'Slutlig allokering'!$B$2:$AJ$2,0),FALSE)/1,0)</f>
        <v>0</v>
      </c>
      <c r="J343">
        <f>IFERROR(VLOOKUP($B343,Kraftvärmeprod!$B$1:$AH$479,MATCH(J$2,Kraftvärmeprod!$B$1:$AG$1,0),FALSE)/1,0)-IFERROR(VLOOKUP($B343,'Slutlig allokering'!$B$2:$AC$462,MATCH(J$3,'Slutlig allokering'!$B$2:$AJ$2,0),FALSE)/1,0)</f>
        <v>0</v>
      </c>
      <c r="K343">
        <f>IFERROR(VLOOKUP($B343,Kraftvärmeprod!$B$1:$AH$479,MATCH(K$2,Kraftvärmeprod!$B$1:$AG$1,0),FALSE)/1,0)-IFERROR(VLOOKUP($B343,'Slutlig allokering'!$B$2:$AC$462,MATCH(K$3,'Slutlig allokering'!$B$2:$AJ$2,0),FALSE)/1,0)</f>
        <v>0</v>
      </c>
      <c r="L343">
        <f>IFERROR(VLOOKUP($B343,Kraftvärmeprod!$B$1:$AH$479,MATCH(L$2,Kraftvärmeprod!$B$1:$AG$1,0),FALSE)/1,0)-IFERROR(VLOOKUP($B343,'Slutlig allokering'!$B$2:$AC$462,MATCH(L$3,'Slutlig allokering'!$B$2:$AJ$2,0),FALSE)/1,0)</f>
        <v>0</v>
      </c>
      <c r="M343" s="143">
        <f>IFERROR(VLOOKUP($B343,Miljö!$B$1:$S$477,MATCH(M$2,Miljö!$B$1:$X$1,0),FALSE)/1,0)-IFERROR(VLOOKUP($B343,'Slutlig allokering'!$B$2:$AC$462,MATCH(M$3,'Slutlig allokering'!$B$2:$AJ$2,0),FALSE)/1,0)</f>
        <v>0</v>
      </c>
      <c r="N343">
        <f>IFERROR(VLOOKUP($B343,Kraftvärmeprod!$B$1:$AH$479,MATCH(N$2,Kraftvärmeprod!$B$1:$AG$1,0),FALSE)/1,0)-IFERROR(VLOOKUP($B343,'Slutlig allokering'!$B$2:$AC$462,MATCH(N$3,'Slutlig allokering'!$B$2:$AJ$2,0),FALSE)/1,0)</f>
        <v>0</v>
      </c>
      <c r="O343">
        <f>IFERROR(VLOOKUP($B343,Kraftvärmeprod!$B$1:$AH$479,MATCH(O$2,Kraftvärmeprod!$B$1:$AG$1,0),FALSE)/1,0)-IFERROR(VLOOKUP($B343,'Slutlig allokering'!$B$2:$AC$462,MATCH(O$3,'Slutlig allokering'!$B$2:$AJ$2,0),FALSE)/1,0)</f>
        <v>0</v>
      </c>
      <c r="P343">
        <f>IFERROR(VLOOKUP($B343,Kraftvärmeprod!$B$1:$AH$479,MATCH(P$2,Kraftvärmeprod!$B$1:$AG$1,0),FALSE)/1,0)-IFERROR(VLOOKUP($B343,'Slutlig allokering'!$B$2:$AC$462,MATCH(P$3,'Slutlig allokering'!$B$2:$AJ$2,0),FALSE)/1,0)</f>
        <v>0</v>
      </c>
      <c r="Q343">
        <f>IFERROR(VLOOKUP($B343,Kraftvärmeprod!$B$1:$AH$479,MATCH(Q$2,Kraftvärmeprod!$B$1:$AG$1,0),FALSE)/1,0)-IFERROR(VLOOKUP($B343,'Slutlig allokering'!$B$2:$AC$462,MATCH(Q$3,'Slutlig allokering'!$B$2:$AJ$2,0),FALSE)/1,0)</f>
        <v>0</v>
      </c>
      <c r="R343">
        <f>IFERROR(VLOOKUP($B343,Kraftvärmeprod!$B$1:$AH$479,MATCH(R$2,Kraftvärmeprod!$B$1:$AG$1,0),FALSE)/1,0)-IFERROR(VLOOKUP($B343,'Slutlig allokering'!$B$2:$AC$462,MATCH(R$3,'Slutlig allokering'!$B$2:$AJ$2,0),FALSE)/1,0)</f>
        <v>0</v>
      </c>
      <c r="S343">
        <f>IFERROR(VLOOKUP($B343,Kraftvärmeprod!$B$1:$AH$479,MATCH(S$2,Kraftvärmeprod!$B$1:$AG$1,0),FALSE)/1,0)-IFERROR(VLOOKUP($B343,'Slutlig allokering'!$B$2:$AC$462,MATCH(S$3,'Slutlig allokering'!$B$2:$AJ$2,0),FALSE)/1,0)</f>
        <v>0</v>
      </c>
      <c r="T343">
        <f>IFERROR(VLOOKUP($B343,Kraftvärmeprod!$B$1:$AH$479,MATCH(T$2,Kraftvärmeprod!$B$1:$AG$1,0),FALSE)/1,0)-IFERROR(VLOOKUP($B343,'Slutlig allokering'!$B$2:$AC$462,MATCH(T$3,'Slutlig allokering'!$B$2:$AJ$2,0),FALSE)/1,0)</f>
        <v>0</v>
      </c>
      <c r="U343">
        <f>IFERROR(VLOOKUP($B343,Kraftvärmeprod!$B$1:$AH$479,MATCH(U$2,Kraftvärmeprod!$B$1:$AG$1,0),FALSE)/1,0)-IFERROR(VLOOKUP($B343,'Slutlig allokering'!$B$2:$AC$462,MATCH(U$3,'Slutlig allokering'!$B$2:$AJ$2,0),FALSE)/1,0)</f>
        <v>0</v>
      </c>
      <c r="V343">
        <f>IFERROR(VLOOKUP($B343,Kraftvärmeprod!$B$1:$AH$479,MATCH(V$2,Kraftvärmeprod!$B$1:$AG$1,0),FALSE)/1,0)-IFERROR(VLOOKUP($B343,'Slutlig allokering'!$B$2:$AC$462,MATCH(V$3,'Slutlig allokering'!$B$2:$AJ$2,0),FALSE)/1,0)</f>
        <v>0</v>
      </c>
      <c r="W343">
        <f>IFERROR(VLOOKUP($B343,Kraftvärmeprod!$B$1:$AH$479,MATCH(W$2,Kraftvärmeprod!$B$1:$AG$1,0),FALSE)/1,0)-IFERROR(VLOOKUP($B343,'Slutlig allokering'!$B$2:$AC$462,MATCH(W$3,'Slutlig allokering'!$B$2:$AJ$2,0),FALSE)/1,0)</f>
        <v>0</v>
      </c>
      <c r="X343">
        <f>IFERROR(VLOOKUP($B343,Kraftvärmeprod!$B$1:$AH$479,MATCH(X$2,Kraftvärmeprod!$B$1:$AG$1,0),FALSE)/1,0)-IFERROR(VLOOKUP($B343,'Slutlig allokering'!$B$2:$AC$462,MATCH(X$3,'Slutlig allokering'!$B$2:$AJ$2,0),FALSE)/1,0)</f>
        <v>0</v>
      </c>
      <c r="Y343">
        <f>IFERROR(VLOOKUP($B343,Kraftvärmeprod!$B$1:$AH$479,MATCH(Y$2,Kraftvärmeprod!$B$1:$AG$1,0),FALSE)/1,0)-IFERROR(VLOOKUP($B343,'Slutlig allokering'!$B$2:$AC$462,MATCH(Y$3,'Slutlig allokering'!$B$2:$AJ$2,0),FALSE)/1,0)</f>
        <v>0</v>
      </c>
      <c r="Z343">
        <f>IFERROR(VLOOKUP($B343,Kraftvärmeprod!$B$1:$AH$479,MATCH(Z$2,Kraftvärmeprod!$B$1:$AG$1,0),FALSE)/1,0)-IFERROR(VLOOKUP($B343,'Slutlig allokering'!$B$2:$AC$462,MATCH(Z$3,'Slutlig allokering'!$B$2:$AJ$2,0),FALSE)/1,0)</f>
        <v>0</v>
      </c>
      <c r="AA343">
        <f>IFERROR(VLOOKUP($B343,Kraftvärmeprod!$B$1:$AH$479,MATCH(AA$2,Kraftvärmeprod!$B$1:$AG$1,0),FALSE)/1,0)-IFERROR(VLOOKUP($B343,'Slutlig allokering'!$B$2:$AC$462,MATCH(AA$3,'Slutlig allokering'!$B$2:$AJ$2,0),FALSE)/1,0)</f>
        <v>0</v>
      </c>
      <c r="AB343">
        <f>IFERROR(VLOOKUP($B343,Kraftvärmeprod!$B$1:$AH$479,MATCH(AB$2,Kraftvärmeprod!$B$1:$AG$1,0),FALSE)/1,0)-IFERROR(VLOOKUP($B343,'Slutlig allokering'!$B$2:$AC$462,MATCH(AB$3,'Slutlig allokering'!$B$2:$AJ$2,0),FALSE)/1,0)</f>
        <v>0</v>
      </c>
      <c r="AE343">
        <f t="shared" si="10"/>
        <v>0</v>
      </c>
      <c r="AG343">
        <f>IFERROR(VLOOKUP(B343,'Slutlig allokering'!$B$2:$AJ$462,MATCH("Summa justerad allokerad tillförd energi (utan hjälpel och rökgaskondensering):",'Slutlig allokering'!$B$2:$AK$2,0),FALSE)/1,"")</f>
        <v>0</v>
      </c>
      <c r="AI343" s="55" t="str">
        <f>IFERROR(1-VLOOKUP(B343,'Slutlig allokering'!$B$2:$AJ$462,MATCH("Andel av bränsle i kvv som allokerats till värme, exklusive rökgaskondensering och hjälpel",'Slutlig allokering'!$B$2:$AK$2,0),FALSE),"")</f>
        <v/>
      </c>
      <c r="AK343" s="55" t="str">
        <f t="shared" si="11"/>
        <v/>
      </c>
    </row>
    <row r="344" spans="1:37" x14ac:dyDescent="0.25">
      <c r="A344" s="28" t="s">
        <v>458</v>
      </c>
      <c r="B344" s="28" t="s">
        <v>460</v>
      </c>
      <c r="C344" t="str">
        <f>IFERROR(VLOOKUP($B344,Kraftvärmeprod!$B$1:$AH$479,MATCH(C$3,Kraftvärmeprod!$B$1:$AG$1,0),FALSE)/1,"")</f>
        <v/>
      </c>
      <c r="D344" t="str">
        <f>IFERROR(VLOOKUP($B344,Kraftvärmeprod!$B$1:$AH$479,MATCH(D$3,Kraftvärmeprod!$B$1:$AG$1,0),FALSE)/1,"")</f>
        <v/>
      </c>
      <c r="E344">
        <f>IFERROR(VLOOKUP($B344,Kraftvärmeprod!$B$1:$AH$479,MATCH(E$2,Kraftvärmeprod!$B$1:$AG$1,0),FALSE)/1,0)-IFERROR(VLOOKUP($B344,'Slutlig allokering'!$B$2:$AC$462,MATCH(E$3,'Slutlig allokering'!$B$2:$AJ$2,0),FALSE)/1,0)</f>
        <v>0</v>
      </c>
      <c r="F344">
        <f>IFERROR(VLOOKUP($B344,Kraftvärmeprod!$B$1:$AH$479,MATCH(F$2,Kraftvärmeprod!$B$1:$AG$1,0),FALSE)/1,0)-IFERROR(VLOOKUP($B344,'Slutlig allokering'!$B$2:$AC$462,MATCH(F$3,'Slutlig allokering'!$B$2:$AJ$2,0),FALSE)/1,0)</f>
        <v>0</v>
      </c>
      <c r="G344">
        <f>IFERROR(VLOOKUP($B344,Kraftvärmeprod!$B$1:$AH$479,MATCH(G$2,Kraftvärmeprod!$B$1:$AG$1,0),FALSE)/1,0)-IFERROR(VLOOKUP($B344,'Slutlig allokering'!$B$2:$AC$462,MATCH(G$3,'Slutlig allokering'!$B$2:$AJ$2,0),FALSE)/1,0)</f>
        <v>0</v>
      </c>
      <c r="H344">
        <f>IFERROR(VLOOKUP($B344,Kraftvärmeprod!$B$1:$AH$479,MATCH(H$2,Kraftvärmeprod!$B$1:$AG$1,0),FALSE)/1,0)-IFERROR(VLOOKUP($B344,'Slutlig allokering'!$B$2:$AC$462,MATCH(H$3,'Slutlig allokering'!$B$2:$AJ$2,0),FALSE)/1,0)</f>
        <v>0</v>
      </c>
      <c r="I344">
        <f>IFERROR(VLOOKUP($B344,Kraftvärmeprod!$B$1:$AH$479,MATCH(I$2,Kraftvärmeprod!$B$1:$AG$1,0),FALSE)/1,0)-IFERROR(VLOOKUP($B344,'Slutlig allokering'!$B$2:$AC$462,MATCH(I$3,'Slutlig allokering'!$B$2:$AJ$2,0),FALSE)/1,0)</f>
        <v>0</v>
      </c>
      <c r="J344">
        <f>IFERROR(VLOOKUP($B344,Kraftvärmeprod!$B$1:$AH$479,MATCH(J$2,Kraftvärmeprod!$B$1:$AG$1,0),FALSE)/1,0)-IFERROR(VLOOKUP($B344,'Slutlig allokering'!$B$2:$AC$462,MATCH(J$3,'Slutlig allokering'!$B$2:$AJ$2,0),FALSE)/1,0)</f>
        <v>0</v>
      </c>
      <c r="K344">
        <f>IFERROR(VLOOKUP($B344,Kraftvärmeprod!$B$1:$AH$479,MATCH(K$2,Kraftvärmeprod!$B$1:$AG$1,0),FALSE)/1,0)-IFERROR(VLOOKUP($B344,'Slutlig allokering'!$B$2:$AC$462,MATCH(K$3,'Slutlig allokering'!$B$2:$AJ$2,0),FALSE)/1,0)</f>
        <v>0</v>
      </c>
      <c r="L344">
        <f>IFERROR(VLOOKUP($B344,Kraftvärmeprod!$B$1:$AH$479,MATCH(L$2,Kraftvärmeprod!$B$1:$AG$1,0),FALSE)/1,0)-IFERROR(VLOOKUP($B344,'Slutlig allokering'!$B$2:$AC$462,MATCH(L$3,'Slutlig allokering'!$B$2:$AJ$2,0),FALSE)/1,0)</f>
        <v>0</v>
      </c>
      <c r="M344" s="143">
        <f>IFERROR(VLOOKUP($B344,Miljö!$B$1:$S$477,MATCH(M$2,Miljö!$B$1:$X$1,0),FALSE)/1,0)-IFERROR(VLOOKUP($B344,'Slutlig allokering'!$B$2:$AC$462,MATCH(M$3,'Slutlig allokering'!$B$2:$AJ$2,0),FALSE)/1,0)</f>
        <v>0</v>
      </c>
      <c r="N344">
        <f>IFERROR(VLOOKUP($B344,Kraftvärmeprod!$B$1:$AH$479,MATCH(N$2,Kraftvärmeprod!$B$1:$AG$1,0),FALSE)/1,0)-IFERROR(VLOOKUP($B344,'Slutlig allokering'!$B$2:$AC$462,MATCH(N$3,'Slutlig allokering'!$B$2:$AJ$2,0),FALSE)/1,0)</f>
        <v>0</v>
      </c>
      <c r="O344">
        <f>IFERROR(VLOOKUP($B344,Kraftvärmeprod!$B$1:$AH$479,MATCH(O$2,Kraftvärmeprod!$B$1:$AG$1,0),FALSE)/1,0)-IFERROR(VLOOKUP($B344,'Slutlig allokering'!$B$2:$AC$462,MATCH(O$3,'Slutlig allokering'!$B$2:$AJ$2,0),FALSE)/1,0)</f>
        <v>0</v>
      </c>
      <c r="P344">
        <f>IFERROR(VLOOKUP($B344,Kraftvärmeprod!$B$1:$AH$479,MATCH(P$2,Kraftvärmeprod!$B$1:$AG$1,0),FALSE)/1,0)-IFERROR(VLOOKUP($B344,'Slutlig allokering'!$B$2:$AC$462,MATCH(P$3,'Slutlig allokering'!$B$2:$AJ$2,0),FALSE)/1,0)</f>
        <v>0</v>
      </c>
      <c r="Q344">
        <f>IFERROR(VLOOKUP($B344,Kraftvärmeprod!$B$1:$AH$479,MATCH(Q$2,Kraftvärmeprod!$B$1:$AG$1,0),FALSE)/1,0)-IFERROR(VLOOKUP($B344,'Slutlig allokering'!$B$2:$AC$462,MATCH(Q$3,'Slutlig allokering'!$B$2:$AJ$2,0),FALSE)/1,0)</f>
        <v>0</v>
      </c>
      <c r="R344">
        <f>IFERROR(VLOOKUP($B344,Kraftvärmeprod!$B$1:$AH$479,MATCH(R$2,Kraftvärmeprod!$B$1:$AG$1,0),FALSE)/1,0)-IFERROR(VLOOKUP($B344,'Slutlig allokering'!$B$2:$AC$462,MATCH(R$3,'Slutlig allokering'!$B$2:$AJ$2,0),FALSE)/1,0)</f>
        <v>0</v>
      </c>
      <c r="S344">
        <f>IFERROR(VLOOKUP($B344,Kraftvärmeprod!$B$1:$AH$479,MATCH(S$2,Kraftvärmeprod!$B$1:$AG$1,0),FALSE)/1,0)-IFERROR(VLOOKUP($B344,'Slutlig allokering'!$B$2:$AC$462,MATCH(S$3,'Slutlig allokering'!$B$2:$AJ$2,0),FALSE)/1,0)</f>
        <v>0</v>
      </c>
      <c r="T344">
        <f>IFERROR(VLOOKUP($B344,Kraftvärmeprod!$B$1:$AH$479,MATCH(T$2,Kraftvärmeprod!$B$1:$AG$1,0),FALSE)/1,0)-IFERROR(VLOOKUP($B344,'Slutlig allokering'!$B$2:$AC$462,MATCH(T$3,'Slutlig allokering'!$B$2:$AJ$2,0),FALSE)/1,0)</f>
        <v>0</v>
      </c>
      <c r="U344">
        <f>IFERROR(VLOOKUP($B344,Kraftvärmeprod!$B$1:$AH$479,MATCH(U$2,Kraftvärmeprod!$B$1:$AG$1,0),FALSE)/1,0)-IFERROR(VLOOKUP($B344,'Slutlig allokering'!$B$2:$AC$462,MATCH(U$3,'Slutlig allokering'!$B$2:$AJ$2,0),FALSE)/1,0)</f>
        <v>0</v>
      </c>
      <c r="V344">
        <f>IFERROR(VLOOKUP($B344,Kraftvärmeprod!$B$1:$AH$479,MATCH(V$2,Kraftvärmeprod!$B$1:$AG$1,0),FALSE)/1,0)-IFERROR(VLOOKUP($B344,'Slutlig allokering'!$B$2:$AC$462,MATCH(V$3,'Slutlig allokering'!$B$2:$AJ$2,0),FALSE)/1,0)</f>
        <v>0</v>
      </c>
      <c r="W344">
        <f>IFERROR(VLOOKUP($B344,Kraftvärmeprod!$B$1:$AH$479,MATCH(W$2,Kraftvärmeprod!$B$1:$AG$1,0),FALSE)/1,0)-IFERROR(VLOOKUP($B344,'Slutlig allokering'!$B$2:$AC$462,MATCH(W$3,'Slutlig allokering'!$B$2:$AJ$2,0),FALSE)/1,0)</f>
        <v>0</v>
      </c>
      <c r="X344">
        <f>IFERROR(VLOOKUP($B344,Kraftvärmeprod!$B$1:$AH$479,MATCH(X$2,Kraftvärmeprod!$B$1:$AG$1,0),FALSE)/1,0)-IFERROR(VLOOKUP($B344,'Slutlig allokering'!$B$2:$AC$462,MATCH(X$3,'Slutlig allokering'!$B$2:$AJ$2,0),FALSE)/1,0)</f>
        <v>0</v>
      </c>
      <c r="Y344">
        <f>IFERROR(VLOOKUP($B344,Kraftvärmeprod!$B$1:$AH$479,MATCH(Y$2,Kraftvärmeprod!$B$1:$AG$1,0),FALSE)/1,0)-IFERROR(VLOOKUP($B344,'Slutlig allokering'!$B$2:$AC$462,MATCH(Y$3,'Slutlig allokering'!$B$2:$AJ$2,0),FALSE)/1,0)</f>
        <v>0</v>
      </c>
      <c r="Z344">
        <f>IFERROR(VLOOKUP($B344,Kraftvärmeprod!$B$1:$AH$479,MATCH(Z$2,Kraftvärmeprod!$B$1:$AG$1,0),FALSE)/1,0)-IFERROR(VLOOKUP($B344,'Slutlig allokering'!$B$2:$AC$462,MATCH(Z$3,'Slutlig allokering'!$B$2:$AJ$2,0),FALSE)/1,0)</f>
        <v>0</v>
      </c>
      <c r="AA344">
        <f>IFERROR(VLOOKUP($B344,Kraftvärmeprod!$B$1:$AH$479,MATCH(AA$2,Kraftvärmeprod!$B$1:$AG$1,0),FALSE)/1,0)-IFERROR(VLOOKUP($B344,'Slutlig allokering'!$B$2:$AC$462,MATCH(AA$3,'Slutlig allokering'!$B$2:$AJ$2,0),FALSE)/1,0)</f>
        <v>0</v>
      </c>
      <c r="AB344">
        <f>IFERROR(VLOOKUP($B344,Kraftvärmeprod!$B$1:$AH$479,MATCH(AB$2,Kraftvärmeprod!$B$1:$AG$1,0),FALSE)/1,0)-IFERROR(VLOOKUP($B344,'Slutlig allokering'!$B$2:$AC$462,MATCH(AB$3,'Slutlig allokering'!$B$2:$AJ$2,0),FALSE)/1,0)</f>
        <v>0</v>
      </c>
      <c r="AE344">
        <f t="shared" si="10"/>
        <v>0</v>
      </c>
      <c r="AG344">
        <f>IFERROR(VLOOKUP(B344,'Slutlig allokering'!$B$2:$AJ$462,MATCH("Summa justerad allokerad tillförd energi (utan hjälpel och rökgaskondensering):",'Slutlig allokering'!$B$2:$AK$2,0),FALSE)/1,"")</f>
        <v>0</v>
      </c>
      <c r="AI344" s="55" t="str">
        <f>IFERROR(1-VLOOKUP(B344,'Slutlig allokering'!$B$2:$AJ$462,MATCH("Andel av bränsle i kvv som allokerats till värme, exklusive rökgaskondensering och hjälpel",'Slutlig allokering'!$B$2:$AK$2,0),FALSE),"")</f>
        <v/>
      </c>
      <c r="AK344" s="55" t="str">
        <f t="shared" si="11"/>
        <v/>
      </c>
    </row>
    <row r="345" spans="1:37" x14ac:dyDescent="0.25">
      <c r="A345" s="28" t="s">
        <v>461</v>
      </c>
      <c r="B345" s="28" t="s">
        <v>462</v>
      </c>
      <c r="C345" t="str">
        <f>IFERROR(VLOOKUP($B345,Kraftvärmeprod!$B$1:$AH$479,MATCH(C$3,Kraftvärmeprod!$B$1:$AG$1,0),FALSE)/1,"")</f>
        <v/>
      </c>
      <c r="D345" t="str">
        <f>IFERROR(VLOOKUP($B345,Kraftvärmeprod!$B$1:$AH$479,MATCH(D$3,Kraftvärmeprod!$B$1:$AG$1,0),FALSE)/1,"")</f>
        <v/>
      </c>
      <c r="E345">
        <f>IFERROR(VLOOKUP($B345,Kraftvärmeprod!$B$1:$AH$479,MATCH(E$2,Kraftvärmeprod!$B$1:$AG$1,0),FALSE)/1,0)-IFERROR(VLOOKUP($B345,'Slutlig allokering'!$B$2:$AC$462,MATCH(E$3,'Slutlig allokering'!$B$2:$AJ$2,0),FALSE)/1,0)</f>
        <v>0</v>
      </c>
      <c r="F345">
        <f>IFERROR(VLOOKUP($B345,Kraftvärmeprod!$B$1:$AH$479,MATCH(F$2,Kraftvärmeprod!$B$1:$AG$1,0),FALSE)/1,0)-IFERROR(VLOOKUP($B345,'Slutlig allokering'!$B$2:$AC$462,MATCH(F$3,'Slutlig allokering'!$B$2:$AJ$2,0),FALSE)/1,0)</f>
        <v>0</v>
      </c>
      <c r="G345">
        <f>IFERROR(VLOOKUP($B345,Kraftvärmeprod!$B$1:$AH$479,MATCH(G$2,Kraftvärmeprod!$B$1:$AG$1,0),FALSE)/1,0)-IFERROR(VLOOKUP($B345,'Slutlig allokering'!$B$2:$AC$462,MATCH(G$3,'Slutlig allokering'!$B$2:$AJ$2,0),FALSE)/1,0)</f>
        <v>0</v>
      </c>
      <c r="H345">
        <f>IFERROR(VLOOKUP($B345,Kraftvärmeprod!$B$1:$AH$479,MATCH(H$2,Kraftvärmeprod!$B$1:$AG$1,0),FALSE)/1,0)-IFERROR(VLOOKUP($B345,'Slutlig allokering'!$B$2:$AC$462,MATCH(H$3,'Slutlig allokering'!$B$2:$AJ$2,0),FALSE)/1,0)</f>
        <v>0</v>
      </c>
      <c r="I345">
        <f>IFERROR(VLOOKUP($B345,Kraftvärmeprod!$B$1:$AH$479,MATCH(I$2,Kraftvärmeprod!$B$1:$AG$1,0),FALSE)/1,0)-IFERROR(VLOOKUP($B345,'Slutlig allokering'!$B$2:$AC$462,MATCH(I$3,'Slutlig allokering'!$B$2:$AJ$2,0),FALSE)/1,0)</f>
        <v>0</v>
      </c>
      <c r="J345">
        <f>IFERROR(VLOOKUP($B345,Kraftvärmeprod!$B$1:$AH$479,MATCH(J$2,Kraftvärmeprod!$B$1:$AG$1,0),FALSE)/1,0)-IFERROR(VLOOKUP($B345,'Slutlig allokering'!$B$2:$AC$462,MATCH(J$3,'Slutlig allokering'!$B$2:$AJ$2,0),FALSE)/1,0)</f>
        <v>0</v>
      </c>
      <c r="K345">
        <f>IFERROR(VLOOKUP($B345,Kraftvärmeprod!$B$1:$AH$479,MATCH(K$2,Kraftvärmeprod!$B$1:$AG$1,0),FALSE)/1,0)-IFERROR(VLOOKUP($B345,'Slutlig allokering'!$B$2:$AC$462,MATCH(K$3,'Slutlig allokering'!$B$2:$AJ$2,0),FALSE)/1,0)</f>
        <v>0</v>
      </c>
      <c r="L345">
        <f>IFERROR(VLOOKUP($B345,Kraftvärmeprod!$B$1:$AH$479,MATCH(L$2,Kraftvärmeprod!$B$1:$AG$1,0),FALSE)/1,0)-IFERROR(VLOOKUP($B345,'Slutlig allokering'!$B$2:$AC$462,MATCH(L$3,'Slutlig allokering'!$B$2:$AJ$2,0),FALSE)/1,0)</f>
        <v>0</v>
      </c>
      <c r="M345" s="143">
        <f>IFERROR(VLOOKUP($B345,Miljö!$B$1:$S$477,MATCH(M$2,Miljö!$B$1:$X$1,0),FALSE)/1,0)-IFERROR(VLOOKUP($B345,'Slutlig allokering'!$B$2:$AC$462,MATCH(M$3,'Slutlig allokering'!$B$2:$AJ$2,0),FALSE)/1,0)</f>
        <v>0</v>
      </c>
      <c r="N345">
        <f>IFERROR(VLOOKUP($B345,Kraftvärmeprod!$B$1:$AH$479,MATCH(N$2,Kraftvärmeprod!$B$1:$AG$1,0),FALSE)/1,0)-IFERROR(VLOOKUP($B345,'Slutlig allokering'!$B$2:$AC$462,MATCH(N$3,'Slutlig allokering'!$B$2:$AJ$2,0),FALSE)/1,0)</f>
        <v>0</v>
      </c>
      <c r="O345">
        <f>IFERROR(VLOOKUP($B345,Kraftvärmeprod!$B$1:$AH$479,MATCH(O$2,Kraftvärmeprod!$B$1:$AG$1,0),FALSE)/1,0)-IFERROR(VLOOKUP($B345,'Slutlig allokering'!$B$2:$AC$462,MATCH(O$3,'Slutlig allokering'!$B$2:$AJ$2,0),FALSE)/1,0)</f>
        <v>0</v>
      </c>
      <c r="P345">
        <f>IFERROR(VLOOKUP($B345,Kraftvärmeprod!$B$1:$AH$479,MATCH(P$2,Kraftvärmeprod!$B$1:$AG$1,0),FALSE)/1,0)-IFERROR(VLOOKUP($B345,'Slutlig allokering'!$B$2:$AC$462,MATCH(P$3,'Slutlig allokering'!$B$2:$AJ$2,0),FALSE)/1,0)</f>
        <v>0</v>
      </c>
      <c r="Q345">
        <f>IFERROR(VLOOKUP($B345,Kraftvärmeprod!$B$1:$AH$479,MATCH(Q$2,Kraftvärmeprod!$B$1:$AG$1,0),FALSE)/1,0)-IFERROR(VLOOKUP($B345,'Slutlig allokering'!$B$2:$AC$462,MATCH(Q$3,'Slutlig allokering'!$B$2:$AJ$2,0),FALSE)/1,0)</f>
        <v>0</v>
      </c>
      <c r="R345">
        <f>IFERROR(VLOOKUP($B345,Kraftvärmeprod!$B$1:$AH$479,MATCH(R$2,Kraftvärmeprod!$B$1:$AG$1,0),FALSE)/1,0)-IFERROR(VLOOKUP($B345,'Slutlig allokering'!$B$2:$AC$462,MATCH(R$3,'Slutlig allokering'!$B$2:$AJ$2,0),FALSE)/1,0)</f>
        <v>0</v>
      </c>
      <c r="S345">
        <f>IFERROR(VLOOKUP($B345,Kraftvärmeprod!$B$1:$AH$479,MATCH(S$2,Kraftvärmeprod!$B$1:$AG$1,0),FALSE)/1,0)-IFERROR(VLOOKUP($B345,'Slutlig allokering'!$B$2:$AC$462,MATCH(S$3,'Slutlig allokering'!$B$2:$AJ$2,0),FALSE)/1,0)</f>
        <v>0</v>
      </c>
      <c r="T345">
        <f>IFERROR(VLOOKUP($B345,Kraftvärmeprod!$B$1:$AH$479,MATCH(T$2,Kraftvärmeprod!$B$1:$AG$1,0),FALSE)/1,0)-IFERROR(VLOOKUP($B345,'Slutlig allokering'!$B$2:$AC$462,MATCH(T$3,'Slutlig allokering'!$B$2:$AJ$2,0),FALSE)/1,0)</f>
        <v>0</v>
      </c>
      <c r="U345">
        <f>IFERROR(VLOOKUP($B345,Kraftvärmeprod!$B$1:$AH$479,MATCH(U$2,Kraftvärmeprod!$B$1:$AG$1,0),FALSE)/1,0)-IFERROR(VLOOKUP($B345,'Slutlig allokering'!$B$2:$AC$462,MATCH(U$3,'Slutlig allokering'!$B$2:$AJ$2,0),FALSE)/1,0)</f>
        <v>0</v>
      </c>
      <c r="V345">
        <f>IFERROR(VLOOKUP($B345,Kraftvärmeprod!$B$1:$AH$479,MATCH(V$2,Kraftvärmeprod!$B$1:$AG$1,0),FALSE)/1,0)-IFERROR(VLOOKUP($B345,'Slutlig allokering'!$B$2:$AC$462,MATCH(V$3,'Slutlig allokering'!$B$2:$AJ$2,0),FALSE)/1,0)</f>
        <v>0</v>
      </c>
      <c r="W345">
        <f>IFERROR(VLOOKUP($B345,Kraftvärmeprod!$B$1:$AH$479,MATCH(W$2,Kraftvärmeprod!$B$1:$AG$1,0),FALSE)/1,0)-IFERROR(VLOOKUP($B345,'Slutlig allokering'!$B$2:$AC$462,MATCH(W$3,'Slutlig allokering'!$B$2:$AJ$2,0),FALSE)/1,0)</f>
        <v>0</v>
      </c>
      <c r="X345">
        <f>IFERROR(VLOOKUP($B345,Kraftvärmeprod!$B$1:$AH$479,MATCH(X$2,Kraftvärmeprod!$B$1:$AG$1,0),FALSE)/1,0)-IFERROR(VLOOKUP($B345,'Slutlig allokering'!$B$2:$AC$462,MATCH(X$3,'Slutlig allokering'!$B$2:$AJ$2,0),FALSE)/1,0)</f>
        <v>0</v>
      </c>
      <c r="Y345">
        <f>IFERROR(VLOOKUP($B345,Kraftvärmeprod!$B$1:$AH$479,MATCH(Y$2,Kraftvärmeprod!$B$1:$AG$1,0),FALSE)/1,0)-IFERROR(VLOOKUP($B345,'Slutlig allokering'!$B$2:$AC$462,MATCH(Y$3,'Slutlig allokering'!$B$2:$AJ$2,0),FALSE)/1,0)</f>
        <v>0</v>
      </c>
      <c r="Z345">
        <f>IFERROR(VLOOKUP($B345,Kraftvärmeprod!$B$1:$AH$479,MATCH(Z$2,Kraftvärmeprod!$B$1:$AG$1,0),FALSE)/1,0)-IFERROR(VLOOKUP($B345,'Slutlig allokering'!$B$2:$AC$462,MATCH(Z$3,'Slutlig allokering'!$B$2:$AJ$2,0),FALSE)/1,0)</f>
        <v>0</v>
      </c>
      <c r="AA345">
        <f>IFERROR(VLOOKUP($B345,Kraftvärmeprod!$B$1:$AH$479,MATCH(AA$2,Kraftvärmeprod!$B$1:$AG$1,0),FALSE)/1,0)-IFERROR(VLOOKUP($B345,'Slutlig allokering'!$B$2:$AC$462,MATCH(AA$3,'Slutlig allokering'!$B$2:$AJ$2,0),FALSE)/1,0)</f>
        <v>0</v>
      </c>
      <c r="AB345">
        <f>IFERROR(VLOOKUP($B345,Kraftvärmeprod!$B$1:$AH$479,MATCH(AB$2,Kraftvärmeprod!$B$1:$AG$1,0),FALSE)/1,0)-IFERROR(VLOOKUP($B345,'Slutlig allokering'!$B$2:$AC$462,MATCH(AB$3,'Slutlig allokering'!$B$2:$AJ$2,0),FALSE)/1,0)</f>
        <v>0</v>
      </c>
      <c r="AE345">
        <f t="shared" si="10"/>
        <v>0</v>
      </c>
      <c r="AG345">
        <f>IFERROR(VLOOKUP(B345,'Slutlig allokering'!$B$2:$AJ$462,MATCH("Summa justerad allokerad tillförd energi (utan hjälpel och rökgaskondensering):",'Slutlig allokering'!$B$2:$AK$2,0),FALSE)/1,"")</f>
        <v>0</v>
      </c>
      <c r="AI345" s="55" t="str">
        <f>IFERROR(1-VLOOKUP(B345,'Slutlig allokering'!$B$2:$AJ$462,MATCH("Andel av bränsle i kvv som allokerats till värme, exklusive rökgaskondensering och hjälpel",'Slutlig allokering'!$B$2:$AK$2,0),FALSE),"")</f>
        <v/>
      </c>
      <c r="AK345" s="55" t="str">
        <f t="shared" si="11"/>
        <v/>
      </c>
    </row>
    <row r="346" spans="1:37" x14ac:dyDescent="0.25">
      <c r="A346" s="28" t="s">
        <v>461</v>
      </c>
      <c r="B346" s="28" t="s">
        <v>463</v>
      </c>
      <c r="C346">
        <f>IFERROR(VLOOKUP($B346,Kraftvärmeprod!$B$1:$AH$479,MATCH(C$3,Kraftvärmeprod!$B$1:$AG$1,0),FALSE)/1,"")</f>
        <v>1012.87</v>
      </c>
      <c r="D346">
        <f>IFERROR(VLOOKUP($B346,Kraftvärmeprod!$B$1:$AH$479,MATCH(D$3,Kraftvärmeprod!$B$1:$AG$1,0),FALSE)/1,"")</f>
        <v>525.12</v>
      </c>
      <c r="E346">
        <f>IFERROR(VLOOKUP($B346,Kraftvärmeprod!$B$1:$AH$479,MATCH(E$2,Kraftvärmeprod!$B$1:$AG$1,0),FALSE)/1,0)-IFERROR(VLOOKUP($B346,'Slutlig allokering'!$B$2:$AC$462,MATCH(E$3,'Slutlig allokering'!$B$2:$AJ$2,0),FALSE)/1,0)</f>
        <v>23.302899999999998</v>
      </c>
      <c r="F346">
        <f>IFERROR(VLOOKUP($B346,Kraftvärmeprod!$B$1:$AH$479,MATCH(F$2,Kraftvärmeprod!$B$1:$AG$1,0),FALSE)/1,0)-IFERROR(VLOOKUP($B346,'Slutlig allokering'!$B$2:$AC$462,MATCH(F$3,'Slutlig allokering'!$B$2:$AJ$2,0),FALSE)/1,0)</f>
        <v>0</v>
      </c>
      <c r="G346">
        <f>IFERROR(VLOOKUP($B346,Kraftvärmeprod!$B$1:$AH$479,MATCH(G$2,Kraftvärmeprod!$B$1:$AG$1,0),FALSE)/1,0)-IFERROR(VLOOKUP($B346,'Slutlig allokering'!$B$2:$AC$462,MATCH(G$3,'Slutlig allokering'!$B$2:$AJ$2,0),FALSE)/1,0)</f>
        <v>61.426299999999998</v>
      </c>
      <c r="H346">
        <f>IFERROR(VLOOKUP($B346,Kraftvärmeprod!$B$1:$AH$479,MATCH(H$2,Kraftvärmeprod!$B$1:$AG$1,0),FALSE)/1,0)-IFERROR(VLOOKUP($B346,'Slutlig allokering'!$B$2:$AC$462,MATCH(H$3,'Slutlig allokering'!$B$2:$AJ$2,0),FALSE)/1,0)</f>
        <v>0</v>
      </c>
      <c r="I346">
        <f>IFERROR(VLOOKUP($B346,Kraftvärmeprod!$B$1:$AH$479,MATCH(I$2,Kraftvärmeprod!$B$1:$AG$1,0),FALSE)/1,0)-IFERROR(VLOOKUP($B346,'Slutlig allokering'!$B$2:$AC$462,MATCH(I$3,'Slutlig allokering'!$B$2:$AJ$2,0),FALSE)/1,0)</f>
        <v>2.79487</v>
      </c>
      <c r="J346">
        <f>IFERROR(VLOOKUP($B346,Kraftvärmeprod!$B$1:$AH$479,MATCH(J$2,Kraftvärmeprod!$B$1:$AG$1,0),FALSE)/1,0)-IFERROR(VLOOKUP($B346,'Slutlig allokering'!$B$2:$AC$462,MATCH(J$3,'Slutlig allokering'!$B$2:$AJ$2,0),FALSE)/1,0)</f>
        <v>0</v>
      </c>
      <c r="K346">
        <f>IFERROR(VLOOKUP($B346,Kraftvärmeprod!$B$1:$AH$479,MATCH(K$2,Kraftvärmeprod!$B$1:$AG$1,0),FALSE)/1,0)-IFERROR(VLOOKUP($B346,'Slutlig allokering'!$B$2:$AC$462,MATCH(K$3,'Slutlig allokering'!$B$2:$AJ$2,0),FALSE)/1,0)</f>
        <v>0</v>
      </c>
      <c r="L346">
        <f>IFERROR(VLOOKUP($B346,Kraftvärmeprod!$B$1:$AH$479,MATCH(L$2,Kraftvärmeprod!$B$1:$AG$1,0),FALSE)/1,0)-IFERROR(VLOOKUP($B346,'Slutlig allokering'!$B$2:$AC$462,MATCH(L$3,'Slutlig allokering'!$B$2:$AJ$2,0),FALSE)/1,0)</f>
        <v>282.52999999999997</v>
      </c>
      <c r="M346" s="143">
        <f>IFERROR(VLOOKUP($B346,Miljö!$B$1:$S$477,MATCH(M$2,Miljö!$B$1:$X$1,0),FALSE)/1,0)-IFERROR(VLOOKUP($B346,'Slutlig allokering'!$B$2:$AC$462,MATCH(M$3,'Slutlig allokering'!$B$2:$AJ$2,0),FALSE)/1,0)</f>
        <v>30.7027</v>
      </c>
      <c r="N346">
        <f>IFERROR(VLOOKUP($B346,Kraftvärmeprod!$B$1:$AH$479,MATCH(N$2,Kraftvärmeprod!$B$1:$AG$1,0),FALSE)/1,0)-IFERROR(VLOOKUP($B346,'Slutlig allokering'!$B$2:$AC$462,MATCH(N$3,'Slutlig allokering'!$B$2:$AJ$2,0),FALSE)/1,0)</f>
        <v>0</v>
      </c>
      <c r="O346">
        <f>IFERROR(VLOOKUP($B346,Kraftvärmeprod!$B$1:$AH$479,MATCH(O$2,Kraftvärmeprod!$B$1:$AG$1,0),FALSE)/1,0)-IFERROR(VLOOKUP($B346,'Slutlig allokering'!$B$2:$AC$462,MATCH(O$3,'Slutlig allokering'!$B$2:$AJ$2,0),FALSE)/1,0)</f>
        <v>397.803</v>
      </c>
      <c r="P346">
        <f>IFERROR(VLOOKUP($B346,Kraftvärmeprod!$B$1:$AH$479,MATCH(P$2,Kraftvärmeprod!$B$1:$AG$1,0),FALSE)/1,0)-IFERROR(VLOOKUP($B346,'Slutlig allokering'!$B$2:$AC$462,MATCH(P$3,'Slutlig allokering'!$B$2:$AJ$2,0),FALSE)/1,0)</f>
        <v>0</v>
      </c>
      <c r="Q346">
        <f>IFERROR(VLOOKUP($B346,Kraftvärmeprod!$B$1:$AH$479,MATCH(Q$2,Kraftvärmeprod!$B$1:$AG$1,0),FALSE)/1,0)-IFERROR(VLOOKUP($B346,'Slutlig allokering'!$B$2:$AC$462,MATCH(Q$3,'Slutlig allokering'!$B$2:$AJ$2,0),FALSE)/1,0)</f>
        <v>149.60299999999998</v>
      </c>
      <c r="R346">
        <f>IFERROR(VLOOKUP($B346,Kraftvärmeprod!$B$1:$AH$479,MATCH(R$2,Kraftvärmeprod!$B$1:$AG$1,0),FALSE)/1,0)-IFERROR(VLOOKUP($B346,'Slutlig allokering'!$B$2:$AC$462,MATCH(R$3,'Slutlig allokering'!$B$2:$AJ$2,0),FALSE)/1,0)</f>
        <v>135.93199999999999</v>
      </c>
      <c r="S346">
        <f>IFERROR(VLOOKUP($B346,Kraftvärmeprod!$B$1:$AH$479,MATCH(S$2,Kraftvärmeprod!$B$1:$AG$1,0),FALSE)/1,0)-IFERROR(VLOOKUP($B346,'Slutlig allokering'!$B$2:$AC$462,MATCH(S$3,'Slutlig allokering'!$B$2:$AJ$2,0),FALSE)/1,0)</f>
        <v>0</v>
      </c>
      <c r="T346">
        <f>IFERROR(VLOOKUP($B346,Kraftvärmeprod!$B$1:$AH$479,MATCH(T$2,Kraftvärmeprod!$B$1:$AG$1,0),FALSE)/1,0)-IFERROR(VLOOKUP($B346,'Slutlig allokering'!$B$2:$AC$462,MATCH(T$3,'Slutlig allokering'!$B$2:$AJ$2,0),FALSE)/1,0)</f>
        <v>0</v>
      </c>
      <c r="U346">
        <f>IFERROR(VLOOKUP($B346,Kraftvärmeprod!$B$1:$AH$479,MATCH(U$2,Kraftvärmeprod!$B$1:$AG$1,0),FALSE)/1,0)-IFERROR(VLOOKUP($B346,'Slutlig allokering'!$B$2:$AC$462,MATCH(U$3,'Slutlig allokering'!$B$2:$AJ$2,0),FALSE)/1,0)</f>
        <v>1.7601699999999998</v>
      </c>
      <c r="V346">
        <f>IFERROR(VLOOKUP($B346,Kraftvärmeprod!$B$1:$AH$479,MATCH(V$2,Kraftvärmeprod!$B$1:$AG$1,0),FALSE)/1,0)-IFERROR(VLOOKUP($B346,'Slutlig allokering'!$B$2:$AC$462,MATCH(V$3,'Slutlig allokering'!$B$2:$AJ$2,0),FALSE)/1,0)</f>
        <v>0</v>
      </c>
      <c r="W346">
        <f>IFERROR(VLOOKUP($B346,Kraftvärmeprod!$B$1:$AH$479,MATCH(W$2,Kraftvärmeprod!$B$1:$AG$1,0),FALSE)/1,0)-IFERROR(VLOOKUP($B346,'Slutlig allokering'!$B$2:$AC$462,MATCH(W$3,'Slutlig allokering'!$B$2:$AJ$2,0),FALSE)/1,0)</f>
        <v>0</v>
      </c>
      <c r="X346">
        <f>IFERROR(VLOOKUP($B346,Kraftvärmeprod!$B$1:$AH$479,MATCH(X$2,Kraftvärmeprod!$B$1:$AG$1,0),FALSE)/1,0)-IFERROR(VLOOKUP($B346,'Slutlig allokering'!$B$2:$AC$462,MATCH(X$3,'Slutlig allokering'!$B$2:$AJ$2,0),FALSE)/1,0)</f>
        <v>0</v>
      </c>
      <c r="Y346">
        <f>IFERROR(VLOOKUP($B346,Kraftvärmeprod!$B$1:$AH$479,MATCH(Y$2,Kraftvärmeprod!$B$1:$AG$1,0),FALSE)/1,0)-IFERROR(VLOOKUP($B346,'Slutlig allokering'!$B$2:$AC$462,MATCH(Y$3,'Slutlig allokering'!$B$2:$AJ$2,0),FALSE)/1,0)</f>
        <v>2.0152700000000001</v>
      </c>
      <c r="Z346">
        <f>IFERROR(VLOOKUP($B346,Kraftvärmeprod!$B$1:$AH$479,MATCH(Z$2,Kraftvärmeprod!$B$1:$AG$1,0),FALSE)/1,0)-IFERROR(VLOOKUP($B346,'Slutlig allokering'!$B$2:$AC$462,MATCH(Z$3,'Slutlig allokering'!$B$2:$AJ$2,0),FALSE)/1,0)</f>
        <v>0</v>
      </c>
      <c r="AA346">
        <f>IFERROR(VLOOKUP($B346,Kraftvärmeprod!$B$1:$AH$479,MATCH(AA$2,Kraftvärmeprod!$B$1:$AG$1,0),FALSE)/1,0)-IFERROR(VLOOKUP($B346,'Slutlig allokering'!$B$2:$AC$462,MATCH(AA$3,'Slutlig allokering'!$B$2:$AJ$2,0),FALSE)/1,0)</f>
        <v>0</v>
      </c>
      <c r="AB346">
        <f>IFERROR(VLOOKUP($B346,Kraftvärmeprod!$B$1:$AH$479,MATCH(AB$2,Kraftvärmeprod!$B$1:$AG$1,0),FALSE)/1,0)-IFERROR(VLOOKUP($B346,'Slutlig allokering'!$B$2:$AC$462,MATCH(AB$3,'Slutlig allokering'!$B$2:$AJ$2,0),FALSE)/1,0)</f>
        <v>0</v>
      </c>
      <c r="AE346">
        <f t="shared" si="10"/>
        <v>1057.16751</v>
      </c>
      <c r="AG346">
        <f>IFERROR(VLOOKUP(B346,'Slutlig allokering'!$B$2:$AJ$462,MATCH("Summa justerad allokerad tillförd energi (utan hjälpel och rökgaskondensering):",'Slutlig allokering'!$B$2:$AK$2,0),FALSE)/1,"")</f>
        <v>779.80128999999988</v>
      </c>
      <c r="AI346" s="55">
        <f>IFERROR(1-VLOOKUP(B346,'Slutlig allokering'!$B$2:$AJ$462,MATCH("Andel av bränsle i kvv som allokerats till värme, exklusive rökgaskondensering och hjälpel",'Slutlig allokering'!$B$2:$AK$2,0),FALSE),"")</f>
        <v>0.57549562627302109</v>
      </c>
      <c r="AK346" s="55">
        <f t="shared" si="11"/>
        <v>0.57549562627302109</v>
      </c>
    </row>
    <row r="347" spans="1:37" x14ac:dyDescent="0.25">
      <c r="A347" s="28" t="s">
        <v>464</v>
      </c>
      <c r="B347" s="28" t="s">
        <v>465</v>
      </c>
      <c r="C347" t="str">
        <f>IFERROR(VLOOKUP($B347,Kraftvärmeprod!$B$1:$AH$479,MATCH(C$3,Kraftvärmeprod!$B$1:$AG$1,0),FALSE)/1,"")</f>
        <v/>
      </c>
      <c r="D347" t="str">
        <f>IFERROR(VLOOKUP($B347,Kraftvärmeprod!$B$1:$AH$479,MATCH(D$3,Kraftvärmeprod!$B$1:$AG$1,0),FALSE)/1,"")</f>
        <v/>
      </c>
      <c r="E347">
        <f>IFERROR(VLOOKUP($B347,Kraftvärmeprod!$B$1:$AH$479,MATCH(E$2,Kraftvärmeprod!$B$1:$AG$1,0),FALSE)/1,0)-IFERROR(VLOOKUP($B347,'Slutlig allokering'!$B$2:$AC$462,MATCH(E$3,'Slutlig allokering'!$B$2:$AJ$2,0),FALSE)/1,0)</f>
        <v>0</v>
      </c>
      <c r="F347">
        <f>IFERROR(VLOOKUP($B347,Kraftvärmeprod!$B$1:$AH$479,MATCH(F$2,Kraftvärmeprod!$B$1:$AG$1,0),FALSE)/1,0)-IFERROR(VLOOKUP($B347,'Slutlig allokering'!$B$2:$AC$462,MATCH(F$3,'Slutlig allokering'!$B$2:$AJ$2,0),FALSE)/1,0)</f>
        <v>0</v>
      </c>
      <c r="G347">
        <f>IFERROR(VLOOKUP($B347,Kraftvärmeprod!$B$1:$AH$479,MATCH(G$2,Kraftvärmeprod!$B$1:$AG$1,0),FALSE)/1,0)-IFERROR(VLOOKUP($B347,'Slutlig allokering'!$B$2:$AC$462,MATCH(G$3,'Slutlig allokering'!$B$2:$AJ$2,0),FALSE)/1,0)</f>
        <v>0</v>
      </c>
      <c r="H347">
        <f>IFERROR(VLOOKUP($B347,Kraftvärmeprod!$B$1:$AH$479,MATCH(H$2,Kraftvärmeprod!$B$1:$AG$1,0),FALSE)/1,0)-IFERROR(VLOOKUP($B347,'Slutlig allokering'!$B$2:$AC$462,MATCH(H$3,'Slutlig allokering'!$B$2:$AJ$2,0),FALSE)/1,0)</f>
        <v>0</v>
      </c>
      <c r="I347">
        <f>IFERROR(VLOOKUP($B347,Kraftvärmeprod!$B$1:$AH$479,MATCH(I$2,Kraftvärmeprod!$B$1:$AG$1,0),FALSE)/1,0)-IFERROR(VLOOKUP($B347,'Slutlig allokering'!$B$2:$AC$462,MATCH(I$3,'Slutlig allokering'!$B$2:$AJ$2,0),FALSE)/1,0)</f>
        <v>0</v>
      </c>
      <c r="J347">
        <f>IFERROR(VLOOKUP($B347,Kraftvärmeprod!$B$1:$AH$479,MATCH(J$2,Kraftvärmeprod!$B$1:$AG$1,0),FALSE)/1,0)-IFERROR(VLOOKUP($B347,'Slutlig allokering'!$B$2:$AC$462,MATCH(J$3,'Slutlig allokering'!$B$2:$AJ$2,0),FALSE)/1,0)</f>
        <v>0</v>
      </c>
      <c r="K347">
        <f>IFERROR(VLOOKUP($B347,Kraftvärmeprod!$B$1:$AH$479,MATCH(K$2,Kraftvärmeprod!$B$1:$AG$1,0),FALSE)/1,0)-IFERROR(VLOOKUP($B347,'Slutlig allokering'!$B$2:$AC$462,MATCH(K$3,'Slutlig allokering'!$B$2:$AJ$2,0),FALSE)/1,0)</f>
        <v>0</v>
      </c>
      <c r="L347">
        <f>IFERROR(VLOOKUP($B347,Kraftvärmeprod!$B$1:$AH$479,MATCH(L$2,Kraftvärmeprod!$B$1:$AG$1,0),FALSE)/1,0)-IFERROR(VLOOKUP($B347,'Slutlig allokering'!$B$2:$AC$462,MATCH(L$3,'Slutlig allokering'!$B$2:$AJ$2,0),FALSE)/1,0)</f>
        <v>0</v>
      </c>
      <c r="M347" s="143">
        <f>IFERROR(VLOOKUP($B347,Miljö!$B$1:$S$477,MATCH(M$2,Miljö!$B$1:$X$1,0),FALSE)/1,0)-IFERROR(VLOOKUP($B347,'Slutlig allokering'!$B$2:$AC$462,MATCH(M$3,'Slutlig allokering'!$B$2:$AJ$2,0),FALSE)/1,0)</f>
        <v>0</v>
      </c>
      <c r="N347">
        <f>IFERROR(VLOOKUP($B347,Kraftvärmeprod!$B$1:$AH$479,MATCH(N$2,Kraftvärmeprod!$B$1:$AG$1,0),FALSE)/1,0)-IFERROR(VLOOKUP($B347,'Slutlig allokering'!$B$2:$AC$462,MATCH(N$3,'Slutlig allokering'!$B$2:$AJ$2,0),FALSE)/1,0)</f>
        <v>0</v>
      </c>
      <c r="O347">
        <f>IFERROR(VLOOKUP($B347,Kraftvärmeprod!$B$1:$AH$479,MATCH(O$2,Kraftvärmeprod!$B$1:$AG$1,0),FALSE)/1,0)-IFERROR(VLOOKUP($B347,'Slutlig allokering'!$B$2:$AC$462,MATCH(O$3,'Slutlig allokering'!$B$2:$AJ$2,0),FALSE)/1,0)</f>
        <v>0</v>
      </c>
      <c r="P347">
        <f>IFERROR(VLOOKUP($B347,Kraftvärmeprod!$B$1:$AH$479,MATCH(P$2,Kraftvärmeprod!$B$1:$AG$1,0),FALSE)/1,0)-IFERROR(VLOOKUP($B347,'Slutlig allokering'!$B$2:$AC$462,MATCH(P$3,'Slutlig allokering'!$B$2:$AJ$2,0),FALSE)/1,0)</f>
        <v>0</v>
      </c>
      <c r="Q347">
        <f>IFERROR(VLOOKUP($B347,Kraftvärmeprod!$B$1:$AH$479,MATCH(Q$2,Kraftvärmeprod!$B$1:$AG$1,0),FALSE)/1,0)-IFERROR(VLOOKUP($B347,'Slutlig allokering'!$B$2:$AC$462,MATCH(Q$3,'Slutlig allokering'!$B$2:$AJ$2,0),FALSE)/1,0)</f>
        <v>0</v>
      </c>
      <c r="R347">
        <f>IFERROR(VLOOKUP($B347,Kraftvärmeprod!$B$1:$AH$479,MATCH(R$2,Kraftvärmeprod!$B$1:$AG$1,0),FALSE)/1,0)-IFERROR(VLOOKUP($B347,'Slutlig allokering'!$B$2:$AC$462,MATCH(R$3,'Slutlig allokering'!$B$2:$AJ$2,0),FALSE)/1,0)</f>
        <v>0</v>
      </c>
      <c r="S347">
        <f>IFERROR(VLOOKUP($B347,Kraftvärmeprod!$B$1:$AH$479,MATCH(S$2,Kraftvärmeprod!$B$1:$AG$1,0),FALSE)/1,0)-IFERROR(VLOOKUP($B347,'Slutlig allokering'!$B$2:$AC$462,MATCH(S$3,'Slutlig allokering'!$B$2:$AJ$2,0),FALSE)/1,0)</f>
        <v>0</v>
      </c>
      <c r="T347">
        <f>IFERROR(VLOOKUP($B347,Kraftvärmeprod!$B$1:$AH$479,MATCH(T$2,Kraftvärmeprod!$B$1:$AG$1,0),FALSE)/1,0)-IFERROR(VLOOKUP($B347,'Slutlig allokering'!$B$2:$AC$462,MATCH(T$3,'Slutlig allokering'!$B$2:$AJ$2,0),FALSE)/1,0)</f>
        <v>0</v>
      </c>
      <c r="U347">
        <f>IFERROR(VLOOKUP($B347,Kraftvärmeprod!$B$1:$AH$479,MATCH(U$2,Kraftvärmeprod!$B$1:$AG$1,0),FALSE)/1,0)-IFERROR(VLOOKUP($B347,'Slutlig allokering'!$B$2:$AC$462,MATCH(U$3,'Slutlig allokering'!$B$2:$AJ$2,0),FALSE)/1,0)</f>
        <v>0</v>
      </c>
      <c r="V347">
        <f>IFERROR(VLOOKUP($B347,Kraftvärmeprod!$B$1:$AH$479,MATCH(V$2,Kraftvärmeprod!$B$1:$AG$1,0),FALSE)/1,0)-IFERROR(VLOOKUP($B347,'Slutlig allokering'!$B$2:$AC$462,MATCH(V$3,'Slutlig allokering'!$B$2:$AJ$2,0),FALSE)/1,0)</f>
        <v>0</v>
      </c>
      <c r="W347">
        <f>IFERROR(VLOOKUP($B347,Kraftvärmeprod!$B$1:$AH$479,MATCH(W$2,Kraftvärmeprod!$B$1:$AG$1,0),FALSE)/1,0)-IFERROR(VLOOKUP($B347,'Slutlig allokering'!$B$2:$AC$462,MATCH(W$3,'Slutlig allokering'!$B$2:$AJ$2,0),FALSE)/1,0)</f>
        <v>0</v>
      </c>
      <c r="X347">
        <f>IFERROR(VLOOKUP($B347,Kraftvärmeprod!$B$1:$AH$479,MATCH(X$2,Kraftvärmeprod!$B$1:$AG$1,0),FALSE)/1,0)-IFERROR(VLOOKUP($B347,'Slutlig allokering'!$B$2:$AC$462,MATCH(X$3,'Slutlig allokering'!$B$2:$AJ$2,0),FALSE)/1,0)</f>
        <v>0</v>
      </c>
      <c r="Y347">
        <f>IFERROR(VLOOKUP($B347,Kraftvärmeprod!$B$1:$AH$479,MATCH(Y$2,Kraftvärmeprod!$B$1:$AG$1,0),FALSE)/1,0)-IFERROR(VLOOKUP($B347,'Slutlig allokering'!$B$2:$AC$462,MATCH(Y$3,'Slutlig allokering'!$B$2:$AJ$2,0),FALSE)/1,0)</f>
        <v>0</v>
      </c>
      <c r="Z347">
        <f>IFERROR(VLOOKUP($B347,Kraftvärmeprod!$B$1:$AH$479,MATCH(Z$2,Kraftvärmeprod!$B$1:$AG$1,0),FALSE)/1,0)-IFERROR(VLOOKUP($B347,'Slutlig allokering'!$B$2:$AC$462,MATCH(Z$3,'Slutlig allokering'!$B$2:$AJ$2,0),FALSE)/1,0)</f>
        <v>0</v>
      </c>
      <c r="AA347">
        <f>IFERROR(VLOOKUP($B347,Kraftvärmeprod!$B$1:$AH$479,MATCH(AA$2,Kraftvärmeprod!$B$1:$AG$1,0),FALSE)/1,0)-IFERROR(VLOOKUP($B347,'Slutlig allokering'!$B$2:$AC$462,MATCH(AA$3,'Slutlig allokering'!$B$2:$AJ$2,0),FALSE)/1,0)</f>
        <v>0</v>
      </c>
      <c r="AB347">
        <f>IFERROR(VLOOKUP($B347,Kraftvärmeprod!$B$1:$AH$479,MATCH(AB$2,Kraftvärmeprod!$B$1:$AG$1,0),FALSE)/1,0)-IFERROR(VLOOKUP($B347,'Slutlig allokering'!$B$2:$AC$462,MATCH(AB$3,'Slutlig allokering'!$B$2:$AJ$2,0),FALSE)/1,0)</f>
        <v>0</v>
      </c>
      <c r="AE347">
        <f t="shared" si="10"/>
        <v>0</v>
      </c>
      <c r="AG347">
        <f>IFERROR(VLOOKUP(B347,'Slutlig allokering'!$B$2:$AJ$462,MATCH("Summa justerad allokerad tillförd energi (utan hjälpel och rökgaskondensering):",'Slutlig allokering'!$B$2:$AK$2,0),FALSE)/1,"")</f>
        <v>0</v>
      </c>
      <c r="AI347" s="55" t="str">
        <f>IFERROR(1-VLOOKUP(B347,'Slutlig allokering'!$B$2:$AJ$462,MATCH("Andel av bränsle i kvv som allokerats till värme, exklusive rökgaskondensering och hjälpel",'Slutlig allokering'!$B$2:$AK$2,0),FALSE),"")</f>
        <v/>
      </c>
      <c r="AK347" s="55" t="str">
        <f t="shared" si="11"/>
        <v/>
      </c>
    </row>
    <row r="348" spans="1:37" x14ac:dyDescent="0.25">
      <c r="A348" s="28" t="s">
        <v>464</v>
      </c>
      <c r="B348" s="28" t="s">
        <v>466</v>
      </c>
      <c r="C348" t="str">
        <f>IFERROR(VLOOKUP($B348,Kraftvärmeprod!$B$1:$AH$479,MATCH(C$3,Kraftvärmeprod!$B$1:$AG$1,0),FALSE)/1,"")</f>
        <v/>
      </c>
      <c r="D348" t="str">
        <f>IFERROR(VLOOKUP($B348,Kraftvärmeprod!$B$1:$AH$479,MATCH(D$3,Kraftvärmeprod!$B$1:$AG$1,0),FALSE)/1,"")</f>
        <v/>
      </c>
      <c r="E348">
        <f>IFERROR(VLOOKUP($B348,Kraftvärmeprod!$B$1:$AH$479,MATCH(E$2,Kraftvärmeprod!$B$1:$AG$1,0),FALSE)/1,0)-IFERROR(VLOOKUP($B348,'Slutlig allokering'!$B$2:$AC$462,MATCH(E$3,'Slutlig allokering'!$B$2:$AJ$2,0),FALSE)/1,0)</f>
        <v>0</v>
      </c>
      <c r="F348">
        <f>IFERROR(VLOOKUP($B348,Kraftvärmeprod!$B$1:$AH$479,MATCH(F$2,Kraftvärmeprod!$B$1:$AG$1,0),FALSE)/1,0)-IFERROR(VLOOKUP($B348,'Slutlig allokering'!$B$2:$AC$462,MATCH(F$3,'Slutlig allokering'!$B$2:$AJ$2,0),FALSE)/1,0)</f>
        <v>0</v>
      </c>
      <c r="G348">
        <f>IFERROR(VLOOKUP($B348,Kraftvärmeprod!$B$1:$AH$479,MATCH(G$2,Kraftvärmeprod!$B$1:$AG$1,0),FALSE)/1,0)-IFERROR(VLOOKUP($B348,'Slutlig allokering'!$B$2:$AC$462,MATCH(G$3,'Slutlig allokering'!$B$2:$AJ$2,0),FALSE)/1,0)</f>
        <v>0</v>
      </c>
      <c r="H348">
        <f>IFERROR(VLOOKUP($B348,Kraftvärmeprod!$B$1:$AH$479,MATCH(H$2,Kraftvärmeprod!$B$1:$AG$1,0),FALSE)/1,0)-IFERROR(VLOOKUP($B348,'Slutlig allokering'!$B$2:$AC$462,MATCH(H$3,'Slutlig allokering'!$B$2:$AJ$2,0),FALSE)/1,0)</f>
        <v>0</v>
      </c>
      <c r="I348">
        <f>IFERROR(VLOOKUP($B348,Kraftvärmeprod!$B$1:$AH$479,MATCH(I$2,Kraftvärmeprod!$B$1:$AG$1,0),FALSE)/1,0)-IFERROR(VLOOKUP($B348,'Slutlig allokering'!$B$2:$AC$462,MATCH(I$3,'Slutlig allokering'!$B$2:$AJ$2,0),FALSE)/1,0)</f>
        <v>0</v>
      </c>
      <c r="J348">
        <f>IFERROR(VLOOKUP($B348,Kraftvärmeprod!$B$1:$AH$479,MATCH(J$2,Kraftvärmeprod!$B$1:$AG$1,0),FALSE)/1,0)-IFERROR(VLOOKUP($B348,'Slutlig allokering'!$B$2:$AC$462,MATCH(J$3,'Slutlig allokering'!$B$2:$AJ$2,0),FALSE)/1,0)</f>
        <v>0</v>
      </c>
      <c r="K348">
        <f>IFERROR(VLOOKUP($B348,Kraftvärmeprod!$B$1:$AH$479,MATCH(K$2,Kraftvärmeprod!$B$1:$AG$1,0),FALSE)/1,0)-IFERROR(VLOOKUP($B348,'Slutlig allokering'!$B$2:$AC$462,MATCH(K$3,'Slutlig allokering'!$B$2:$AJ$2,0),FALSE)/1,0)</f>
        <v>0</v>
      </c>
      <c r="L348">
        <f>IFERROR(VLOOKUP($B348,Kraftvärmeprod!$B$1:$AH$479,MATCH(L$2,Kraftvärmeprod!$B$1:$AG$1,0),FALSE)/1,0)-IFERROR(VLOOKUP($B348,'Slutlig allokering'!$B$2:$AC$462,MATCH(L$3,'Slutlig allokering'!$B$2:$AJ$2,0),FALSE)/1,0)</f>
        <v>0</v>
      </c>
      <c r="M348" s="143">
        <f>IFERROR(VLOOKUP($B348,Miljö!$B$1:$S$477,MATCH(M$2,Miljö!$B$1:$X$1,0),FALSE)/1,0)-IFERROR(VLOOKUP($B348,'Slutlig allokering'!$B$2:$AC$462,MATCH(M$3,'Slutlig allokering'!$B$2:$AJ$2,0),FALSE)/1,0)</f>
        <v>0</v>
      </c>
      <c r="N348">
        <f>IFERROR(VLOOKUP($B348,Kraftvärmeprod!$B$1:$AH$479,MATCH(N$2,Kraftvärmeprod!$B$1:$AG$1,0),FALSE)/1,0)-IFERROR(VLOOKUP($B348,'Slutlig allokering'!$B$2:$AC$462,MATCH(N$3,'Slutlig allokering'!$B$2:$AJ$2,0),FALSE)/1,0)</f>
        <v>0</v>
      </c>
      <c r="O348">
        <f>IFERROR(VLOOKUP($B348,Kraftvärmeprod!$B$1:$AH$479,MATCH(O$2,Kraftvärmeprod!$B$1:$AG$1,0),FALSE)/1,0)-IFERROR(VLOOKUP($B348,'Slutlig allokering'!$B$2:$AC$462,MATCH(O$3,'Slutlig allokering'!$B$2:$AJ$2,0),FALSE)/1,0)</f>
        <v>0</v>
      </c>
      <c r="P348">
        <f>IFERROR(VLOOKUP($B348,Kraftvärmeprod!$B$1:$AH$479,MATCH(P$2,Kraftvärmeprod!$B$1:$AG$1,0),FALSE)/1,0)-IFERROR(VLOOKUP($B348,'Slutlig allokering'!$B$2:$AC$462,MATCH(P$3,'Slutlig allokering'!$B$2:$AJ$2,0),FALSE)/1,0)</f>
        <v>0</v>
      </c>
      <c r="Q348">
        <f>IFERROR(VLOOKUP($B348,Kraftvärmeprod!$B$1:$AH$479,MATCH(Q$2,Kraftvärmeprod!$B$1:$AG$1,0),FALSE)/1,0)-IFERROR(VLOOKUP($B348,'Slutlig allokering'!$B$2:$AC$462,MATCH(Q$3,'Slutlig allokering'!$B$2:$AJ$2,0),FALSE)/1,0)</f>
        <v>0</v>
      </c>
      <c r="R348">
        <f>IFERROR(VLOOKUP($B348,Kraftvärmeprod!$B$1:$AH$479,MATCH(R$2,Kraftvärmeprod!$B$1:$AG$1,0),FALSE)/1,0)-IFERROR(VLOOKUP($B348,'Slutlig allokering'!$B$2:$AC$462,MATCH(R$3,'Slutlig allokering'!$B$2:$AJ$2,0),FALSE)/1,0)</f>
        <v>0</v>
      </c>
      <c r="S348">
        <f>IFERROR(VLOOKUP($B348,Kraftvärmeprod!$B$1:$AH$479,MATCH(S$2,Kraftvärmeprod!$B$1:$AG$1,0),FALSE)/1,0)-IFERROR(VLOOKUP($B348,'Slutlig allokering'!$B$2:$AC$462,MATCH(S$3,'Slutlig allokering'!$B$2:$AJ$2,0),FALSE)/1,0)</f>
        <v>0</v>
      </c>
      <c r="T348">
        <f>IFERROR(VLOOKUP($B348,Kraftvärmeprod!$B$1:$AH$479,MATCH(T$2,Kraftvärmeprod!$B$1:$AG$1,0),FALSE)/1,0)-IFERROR(VLOOKUP($B348,'Slutlig allokering'!$B$2:$AC$462,MATCH(T$3,'Slutlig allokering'!$B$2:$AJ$2,0),FALSE)/1,0)</f>
        <v>0</v>
      </c>
      <c r="U348">
        <f>IFERROR(VLOOKUP($B348,Kraftvärmeprod!$B$1:$AH$479,MATCH(U$2,Kraftvärmeprod!$B$1:$AG$1,0),FALSE)/1,0)-IFERROR(VLOOKUP($B348,'Slutlig allokering'!$B$2:$AC$462,MATCH(U$3,'Slutlig allokering'!$B$2:$AJ$2,0),FALSE)/1,0)</f>
        <v>0</v>
      </c>
      <c r="V348">
        <f>IFERROR(VLOOKUP($B348,Kraftvärmeprod!$B$1:$AH$479,MATCH(V$2,Kraftvärmeprod!$B$1:$AG$1,0),FALSE)/1,0)-IFERROR(VLOOKUP($B348,'Slutlig allokering'!$B$2:$AC$462,MATCH(V$3,'Slutlig allokering'!$B$2:$AJ$2,0),FALSE)/1,0)</f>
        <v>0</v>
      </c>
      <c r="W348">
        <f>IFERROR(VLOOKUP($B348,Kraftvärmeprod!$B$1:$AH$479,MATCH(W$2,Kraftvärmeprod!$B$1:$AG$1,0),FALSE)/1,0)-IFERROR(VLOOKUP($B348,'Slutlig allokering'!$B$2:$AC$462,MATCH(W$3,'Slutlig allokering'!$B$2:$AJ$2,0),FALSE)/1,0)</f>
        <v>0</v>
      </c>
      <c r="X348">
        <f>IFERROR(VLOOKUP($B348,Kraftvärmeprod!$B$1:$AH$479,MATCH(X$2,Kraftvärmeprod!$B$1:$AG$1,0),FALSE)/1,0)-IFERROR(VLOOKUP($B348,'Slutlig allokering'!$B$2:$AC$462,MATCH(X$3,'Slutlig allokering'!$B$2:$AJ$2,0),FALSE)/1,0)</f>
        <v>0</v>
      </c>
      <c r="Y348">
        <f>IFERROR(VLOOKUP($B348,Kraftvärmeprod!$B$1:$AH$479,MATCH(Y$2,Kraftvärmeprod!$B$1:$AG$1,0),FALSE)/1,0)-IFERROR(VLOOKUP($B348,'Slutlig allokering'!$B$2:$AC$462,MATCH(Y$3,'Slutlig allokering'!$B$2:$AJ$2,0),FALSE)/1,0)</f>
        <v>0</v>
      </c>
      <c r="Z348">
        <f>IFERROR(VLOOKUP($B348,Kraftvärmeprod!$B$1:$AH$479,MATCH(Z$2,Kraftvärmeprod!$B$1:$AG$1,0),FALSE)/1,0)-IFERROR(VLOOKUP($B348,'Slutlig allokering'!$B$2:$AC$462,MATCH(Z$3,'Slutlig allokering'!$B$2:$AJ$2,0),FALSE)/1,0)</f>
        <v>0</v>
      </c>
      <c r="AA348">
        <f>IFERROR(VLOOKUP($B348,Kraftvärmeprod!$B$1:$AH$479,MATCH(AA$2,Kraftvärmeprod!$B$1:$AG$1,0),FALSE)/1,0)-IFERROR(VLOOKUP($B348,'Slutlig allokering'!$B$2:$AC$462,MATCH(AA$3,'Slutlig allokering'!$B$2:$AJ$2,0),FALSE)/1,0)</f>
        <v>0</v>
      </c>
      <c r="AB348">
        <f>IFERROR(VLOOKUP($B348,Kraftvärmeprod!$B$1:$AH$479,MATCH(AB$2,Kraftvärmeprod!$B$1:$AG$1,0),FALSE)/1,0)-IFERROR(VLOOKUP($B348,'Slutlig allokering'!$B$2:$AC$462,MATCH(AB$3,'Slutlig allokering'!$B$2:$AJ$2,0),FALSE)/1,0)</f>
        <v>0</v>
      </c>
      <c r="AE348">
        <f t="shared" si="10"/>
        <v>0</v>
      </c>
      <c r="AG348">
        <f>IFERROR(VLOOKUP(B348,'Slutlig allokering'!$B$2:$AJ$462,MATCH("Summa justerad allokerad tillförd energi (utan hjälpel och rökgaskondensering):",'Slutlig allokering'!$B$2:$AK$2,0),FALSE)/1,"")</f>
        <v>0</v>
      </c>
      <c r="AI348" s="55" t="str">
        <f>IFERROR(1-VLOOKUP(B348,'Slutlig allokering'!$B$2:$AJ$462,MATCH("Andel av bränsle i kvv som allokerats till värme, exklusive rökgaskondensering och hjälpel",'Slutlig allokering'!$B$2:$AK$2,0),FALSE),"")</f>
        <v/>
      </c>
      <c r="AK348" s="55" t="str">
        <f t="shared" si="11"/>
        <v/>
      </c>
    </row>
    <row r="349" spans="1:37" x14ac:dyDescent="0.25">
      <c r="A349" s="28" t="s">
        <v>464</v>
      </c>
      <c r="B349" s="28" t="s">
        <v>467</v>
      </c>
      <c r="C349">
        <f>IFERROR(VLOOKUP($B349,Kraftvärmeprod!$B$1:$AH$479,MATCH(C$3,Kraftvärmeprod!$B$1:$AG$1,0),FALSE)/1,"")</f>
        <v>122.679</v>
      </c>
      <c r="D349">
        <f>IFERROR(VLOOKUP($B349,Kraftvärmeprod!$B$1:$AH$479,MATCH(D$3,Kraftvärmeprod!$B$1:$AG$1,0),FALSE)/1,"")</f>
        <v>37.594000000000001</v>
      </c>
      <c r="E349">
        <f>IFERROR(VLOOKUP($B349,Kraftvärmeprod!$B$1:$AH$479,MATCH(E$2,Kraftvärmeprod!$B$1:$AG$1,0),FALSE)/1,0)-IFERROR(VLOOKUP($B349,'Slutlig allokering'!$B$2:$AC$462,MATCH(E$3,'Slutlig allokering'!$B$2:$AJ$2,0),FALSE)/1,0)</f>
        <v>0</v>
      </c>
      <c r="F349">
        <f>IFERROR(VLOOKUP($B349,Kraftvärmeprod!$B$1:$AH$479,MATCH(F$2,Kraftvärmeprod!$B$1:$AG$1,0),FALSE)/1,0)-IFERROR(VLOOKUP($B349,'Slutlig allokering'!$B$2:$AC$462,MATCH(F$3,'Slutlig allokering'!$B$2:$AJ$2,0),FALSE)/1,0)</f>
        <v>0</v>
      </c>
      <c r="G349">
        <f>IFERROR(VLOOKUP($B349,Kraftvärmeprod!$B$1:$AH$479,MATCH(G$2,Kraftvärmeprod!$B$1:$AG$1,0),FALSE)/1,0)-IFERROR(VLOOKUP($B349,'Slutlig allokering'!$B$2:$AC$462,MATCH(G$3,'Slutlig allokering'!$B$2:$AJ$2,0),FALSE)/1,0)</f>
        <v>0</v>
      </c>
      <c r="H349">
        <f>IFERROR(VLOOKUP($B349,Kraftvärmeprod!$B$1:$AH$479,MATCH(H$2,Kraftvärmeprod!$B$1:$AG$1,0),FALSE)/1,0)-IFERROR(VLOOKUP($B349,'Slutlig allokering'!$B$2:$AC$462,MATCH(H$3,'Slutlig allokering'!$B$2:$AJ$2,0),FALSE)/1,0)</f>
        <v>0</v>
      </c>
      <c r="I349">
        <f>IFERROR(VLOOKUP($B349,Kraftvärmeprod!$B$1:$AH$479,MATCH(I$2,Kraftvärmeprod!$B$1:$AG$1,0),FALSE)/1,0)-IFERROR(VLOOKUP($B349,'Slutlig allokering'!$B$2:$AC$462,MATCH(I$3,'Slutlig allokering'!$B$2:$AJ$2,0),FALSE)/1,0)</f>
        <v>0.10982299999999998</v>
      </c>
      <c r="J349">
        <f>IFERROR(VLOOKUP($B349,Kraftvärmeprod!$B$1:$AH$479,MATCH(J$2,Kraftvärmeprod!$B$1:$AG$1,0),FALSE)/1,0)-IFERROR(VLOOKUP($B349,'Slutlig allokering'!$B$2:$AC$462,MATCH(J$3,'Slutlig allokering'!$B$2:$AJ$2,0),FALSE)/1,0)</f>
        <v>0</v>
      </c>
      <c r="K349">
        <f>IFERROR(VLOOKUP($B349,Kraftvärmeprod!$B$1:$AH$479,MATCH(K$2,Kraftvärmeprod!$B$1:$AG$1,0),FALSE)/1,0)-IFERROR(VLOOKUP($B349,'Slutlig allokering'!$B$2:$AC$462,MATCH(K$3,'Slutlig allokering'!$B$2:$AJ$2,0),FALSE)/1,0)</f>
        <v>0</v>
      </c>
      <c r="L349">
        <f>IFERROR(VLOOKUP($B349,Kraftvärmeprod!$B$1:$AH$479,MATCH(L$2,Kraftvärmeprod!$B$1:$AG$1,0),FALSE)/1,0)-IFERROR(VLOOKUP($B349,'Slutlig allokering'!$B$2:$AC$462,MATCH(L$3,'Slutlig allokering'!$B$2:$AJ$2,0),FALSE)/1,0)</f>
        <v>0</v>
      </c>
      <c r="M349" s="143">
        <f>IFERROR(VLOOKUP($B349,Miljö!$B$1:$S$477,MATCH(M$2,Miljö!$B$1:$X$1,0),FALSE)/1,0)-IFERROR(VLOOKUP($B349,'Slutlig allokering'!$B$2:$AC$462,MATCH(M$3,'Slutlig allokering'!$B$2:$AJ$2,0),FALSE)/1,0)</f>
        <v>2.5325299999999999</v>
      </c>
      <c r="N349">
        <f>IFERROR(VLOOKUP($B349,Kraftvärmeprod!$B$1:$AH$479,MATCH(N$2,Kraftvärmeprod!$B$1:$AG$1,0),FALSE)/1,0)-IFERROR(VLOOKUP($B349,'Slutlig allokering'!$B$2:$AC$462,MATCH(N$3,'Slutlig allokering'!$B$2:$AJ$2,0),FALSE)/1,0)</f>
        <v>0</v>
      </c>
      <c r="O349">
        <f>IFERROR(VLOOKUP($B349,Kraftvärmeprod!$B$1:$AH$479,MATCH(O$2,Kraftvärmeprod!$B$1:$AG$1,0),FALSE)/1,0)-IFERROR(VLOOKUP($B349,'Slutlig allokering'!$B$2:$AC$462,MATCH(O$3,'Slutlig allokering'!$B$2:$AJ$2,0),FALSE)/1,0)</f>
        <v>0</v>
      </c>
      <c r="P349">
        <f>IFERROR(VLOOKUP($B349,Kraftvärmeprod!$B$1:$AH$479,MATCH(P$2,Kraftvärmeprod!$B$1:$AG$1,0),FALSE)/1,0)-IFERROR(VLOOKUP($B349,'Slutlig allokering'!$B$2:$AC$462,MATCH(P$3,'Slutlig allokering'!$B$2:$AJ$2,0),FALSE)/1,0)</f>
        <v>0</v>
      </c>
      <c r="Q349">
        <f>IFERROR(VLOOKUP($B349,Kraftvärmeprod!$B$1:$AH$479,MATCH(Q$2,Kraftvärmeprod!$B$1:$AG$1,0),FALSE)/1,0)-IFERROR(VLOOKUP($B349,'Slutlig allokering'!$B$2:$AC$462,MATCH(Q$3,'Slutlig allokering'!$B$2:$AJ$2,0),FALSE)/1,0)</f>
        <v>0</v>
      </c>
      <c r="R349">
        <f>IFERROR(VLOOKUP($B349,Kraftvärmeprod!$B$1:$AH$479,MATCH(R$2,Kraftvärmeprod!$B$1:$AG$1,0),FALSE)/1,0)-IFERROR(VLOOKUP($B349,'Slutlig allokering'!$B$2:$AC$462,MATCH(R$3,'Slutlig allokering'!$B$2:$AJ$2,0),FALSE)/1,0)</f>
        <v>0</v>
      </c>
      <c r="S349">
        <f>IFERROR(VLOOKUP($B349,Kraftvärmeprod!$B$1:$AH$479,MATCH(S$2,Kraftvärmeprod!$B$1:$AG$1,0),FALSE)/1,0)-IFERROR(VLOOKUP($B349,'Slutlig allokering'!$B$2:$AC$462,MATCH(S$3,'Slutlig allokering'!$B$2:$AJ$2,0),FALSE)/1,0)</f>
        <v>0</v>
      </c>
      <c r="T349">
        <f>IFERROR(VLOOKUP($B349,Kraftvärmeprod!$B$1:$AH$479,MATCH(T$2,Kraftvärmeprod!$B$1:$AG$1,0),FALSE)/1,0)-IFERROR(VLOOKUP($B349,'Slutlig allokering'!$B$2:$AC$462,MATCH(T$3,'Slutlig allokering'!$B$2:$AJ$2,0),FALSE)/1,0)</f>
        <v>0</v>
      </c>
      <c r="U349">
        <f>IFERROR(VLOOKUP($B349,Kraftvärmeprod!$B$1:$AH$479,MATCH(U$2,Kraftvärmeprod!$B$1:$AG$1,0),FALSE)/1,0)-IFERROR(VLOOKUP($B349,'Slutlig allokering'!$B$2:$AC$462,MATCH(U$3,'Slutlig allokering'!$B$2:$AJ$2,0),FALSE)/1,0)</f>
        <v>0</v>
      </c>
      <c r="V349">
        <f>IFERROR(VLOOKUP($B349,Kraftvärmeprod!$B$1:$AH$479,MATCH(V$2,Kraftvärmeprod!$B$1:$AG$1,0),FALSE)/1,0)-IFERROR(VLOOKUP($B349,'Slutlig allokering'!$B$2:$AC$462,MATCH(V$3,'Slutlig allokering'!$B$2:$AJ$2,0),FALSE)/1,0)</f>
        <v>0</v>
      </c>
      <c r="W349">
        <f>IFERROR(VLOOKUP($B349,Kraftvärmeprod!$B$1:$AH$479,MATCH(W$2,Kraftvärmeprod!$B$1:$AG$1,0),FALSE)/1,0)-IFERROR(VLOOKUP($B349,'Slutlig allokering'!$B$2:$AC$462,MATCH(W$3,'Slutlig allokering'!$B$2:$AJ$2,0),FALSE)/1,0)</f>
        <v>0</v>
      </c>
      <c r="X349">
        <f>IFERROR(VLOOKUP($B349,Kraftvärmeprod!$B$1:$AH$479,MATCH(X$2,Kraftvärmeprod!$B$1:$AG$1,0),FALSE)/1,0)-IFERROR(VLOOKUP($B349,'Slutlig allokering'!$B$2:$AC$462,MATCH(X$3,'Slutlig allokering'!$B$2:$AJ$2,0),FALSE)/1,0)</f>
        <v>0</v>
      </c>
      <c r="Y349">
        <f>IFERROR(VLOOKUP($B349,Kraftvärmeprod!$B$1:$AH$479,MATCH(Y$2,Kraftvärmeprod!$B$1:$AG$1,0),FALSE)/1,0)-IFERROR(VLOOKUP($B349,'Slutlig allokering'!$B$2:$AC$462,MATCH(Y$3,'Slutlig allokering'!$B$2:$AJ$2,0),FALSE)/1,0)</f>
        <v>0</v>
      </c>
      <c r="Z349">
        <f>IFERROR(VLOOKUP($B349,Kraftvärmeprod!$B$1:$AH$479,MATCH(Z$2,Kraftvärmeprod!$B$1:$AG$1,0),FALSE)/1,0)-IFERROR(VLOOKUP($B349,'Slutlig allokering'!$B$2:$AC$462,MATCH(Z$3,'Slutlig allokering'!$B$2:$AJ$2,0),FALSE)/1,0)</f>
        <v>0</v>
      </c>
      <c r="AA349">
        <f>IFERROR(VLOOKUP($B349,Kraftvärmeprod!$B$1:$AH$479,MATCH(AA$2,Kraftvärmeprod!$B$1:$AG$1,0),FALSE)/1,0)-IFERROR(VLOOKUP($B349,'Slutlig allokering'!$B$2:$AC$462,MATCH(AA$3,'Slutlig allokering'!$B$2:$AJ$2,0),FALSE)/1,0)</f>
        <v>0</v>
      </c>
      <c r="AB349">
        <f>IFERROR(VLOOKUP($B349,Kraftvärmeprod!$B$1:$AH$479,MATCH(AB$2,Kraftvärmeprod!$B$1:$AG$1,0),FALSE)/1,0)-IFERROR(VLOOKUP($B349,'Slutlig allokering'!$B$2:$AC$462,MATCH(AB$3,'Slutlig allokering'!$B$2:$AJ$2,0),FALSE)/1,0)</f>
        <v>77.877400000000009</v>
      </c>
      <c r="AE349">
        <f t="shared" si="10"/>
        <v>77.987223000000014</v>
      </c>
      <c r="AG349">
        <f>IFERROR(VLOOKUP(B349,'Slutlig allokering'!$B$2:$AJ$462,MATCH("Summa justerad allokerad tillförd energi (utan hjälpel och rökgaskondensering):",'Slutlig allokering'!$B$2:$AK$2,0),FALSE)/1,"")</f>
        <v>97.693776999999997</v>
      </c>
      <c r="AI349" s="55">
        <f>IFERROR(1-VLOOKUP(B349,'Slutlig allokering'!$B$2:$AJ$462,MATCH("Andel av bränsle i kvv som allokerats till värme, exklusive rökgaskondensering och hjälpel",'Slutlig allokering'!$B$2:$AK$2,0),FALSE),"")</f>
        <v>0.44391381538128771</v>
      </c>
      <c r="AK349" s="55">
        <f t="shared" si="11"/>
        <v>0.44391381538128771</v>
      </c>
    </row>
    <row r="350" spans="1:37" x14ac:dyDescent="0.25">
      <c r="A350" s="28" t="s">
        <v>468</v>
      </c>
      <c r="B350" s="28" t="s">
        <v>469</v>
      </c>
      <c r="C350" t="str">
        <f>IFERROR(VLOOKUP($B350,Kraftvärmeprod!$B$1:$AH$479,MATCH(C$3,Kraftvärmeprod!$B$1:$AG$1,0),FALSE)/1,"")</f>
        <v/>
      </c>
      <c r="D350" t="str">
        <f>IFERROR(VLOOKUP($B350,Kraftvärmeprod!$B$1:$AH$479,MATCH(D$3,Kraftvärmeprod!$B$1:$AG$1,0),FALSE)/1,"")</f>
        <v/>
      </c>
      <c r="E350">
        <f>IFERROR(VLOOKUP($B350,Kraftvärmeprod!$B$1:$AH$479,MATCH(E$2,Kraftvärmeprod!$B$1:$AG$1,0),FALSE)/1,0)-IFERROR(VLOOKUP($B350,'Slutlig allokering'!$B$2:$AC$462,MATCH(E$3,'Slutlig allokering'!$B$2:$AJ$2,0),FALSE)/1,0)</f>
        <v>0</v>
      </c>
      <c r="F350">
        <f>IFERROR(VLOOKUP($B350,Kraftvärmeprod!$B$1:$AH$479,MATCH(F$2,Kraftvärmeprod!$B$1:$AG$1,0),FALSE)/1,0)-IFERROR(VLOOKUP($B350,'Slutlig allokering'!$B$2:$AC$462,MATCH(F$3,'Slutlig allokering'!$B$2:$AJ$2,0),FALSE)/1,0)</f>
        <v>0</v>
      </c>
      <c r="G350">
        <f>IFERROR(VLOOKUP($B350,Kraftvärmeprod!$B$1:$AH$479,MATCH(G$2,Kraftvärmeprod!$B$1:$AG$1,0),FALSE)/1,0)-IFERROR(VLOOKUP($B350,'Slutlig allokering'!$B$2:$AC$462,MATCH(G$3,'Slutlig allokering'!$B$2:$AJ$2,0),FALSE)/1,0)</f>
        <v>0</v>
      </c>
      <c r="H350">
        <f>IFERROR(VLOOKUP($B350,Kraftvärmeprod!$B$1:$AH$479,MATCH(H$2,Kraftvärmeprod!$B$1:$AG$1,0),FALSE)/1,0)-IFERROR(VLOOKUP($B350,'Slutlig allokering'!$B$2:$AC$462,MATCH(H$3,'Slutlig allokering'!$B$2:$AJ$2,0),FALSE)/1,0)</f>
        <v>0</v>
      </c>
      <c r="I350">
        <f>IFERROR(VLOOKUP($B350,Kraftvärmeprod!$B$1:$AH$479,MATCH(I$2,Kraftvärmeprod!$B$1:$AG$1,0),FALSE)/1,0)-IFERROR(VLOOKUP($B350,'Slutlig allokering'!$B$2:$AC$462,MATCH(I$3,'Slutlig allokering'!$B$2:$AJ$2,0),FALSE)/1,0)</f>
        <v>0</v>
      </c>
      <c r="J350">
        <f>IFERROR(VLOOKUP($B350,Kraftvärmeprod!$B$1:$AH$479,MATCH(J$2,Kraftvärmeprod!$B$1:$AG$1,0),FALSE)/1,0)-IFERROR(VLOOKUP($B350,'Slutlig allokering'!$B$2:$AC$462,MATCH(J$3,'Slutlig allokering'!$B$2:$AJ$2,0),FALSE)/1,0)</f>
        <v>0</v>
      </c>
      <c r="K350">
        <f>IFERROR(VLOOKUP($B350,Kraftvärmeprod!$B$1:$AH$479,MATCH(K$2,Kraftvärmeprod!$B$1:$AG$1,0),FALSE)/1,0)-IFERROR(VLOOKUP($B350,'Slutlig allokering'!$B$2:$AC$462,MATCH(K$3,'Slutlig allokering'!$B$2:$AJ$2,0),FALSE)/1,0)</f>
        <v>0</v>
      </c>
      <c r="L350">
        <f>IFERROR(VLOOKUP($B350,Kraftvärmeprod!$B$1:$AH$479,MATCH(L$2,Kraftvärmeprod!$B$1:$AG$1,0),FALSE)/1,0)-IFERROR(VLOOKUP($B350,'Slutlig allokering'!$B$2:$AC$462,MATCH(L$3,'Slutlig allokering'!$B$2:$AJ$2,0),FALSE)/1,0)</f>
        <v>0</v>
      </c>
      <c r="M350" s="143">
        <f>IFERROR(VLOOKUP($B350,Miljö!$B$1:$S$477,MATCH(M$2,Miljö!$B$1:$X$1,0),FALSE)/1,0)-IFERROR(VLOOKUP($B350,'Slutlig allokering'!$B$2:$AC$462,MATCH(M$3,'Slutlig allokering'!$B$2:$AJ$2,0),FALSE)/1,0)</f>
        <v>0</v>
      </c>
      <c r="N350">
        <f>IFERROR(VLOOKUP($B350,Kraftvärmeprod!$B$1:$AH$479,MATCH(N$2,Kraftvärmeprod!$B$1:$AG$1,0),FALSE)/1,0)-IFERROR(VLOOKUP($B350,'Slutlig allokering'!$B$2:$AC$462,MATCH(N$3,'Slutlig allokering'!$B$2:$AJ$2,0),FALSE)/1,0)</f>
        <v>0</v>
      </c>
      <c r="O350">
        <f>IFERROR(VLOOKUP($B350,Kraftvärmeprod!$B$1:$AH$479,MATCH(O$2,Kraftvärmeprod!$B$1:$AG$1,0),FALSE)/1,0)-IFERROR(VLOOKUP($B350,'Slutlig allokering'!$B$2:$AC$462,MATCH(O$3,'Slutlig allokering'!$B$2:$AJ$2,0),FALSE)/1,0)</f>
        <v>0</v>
      </c>
      <c r="P350">
        <f>IFERROR(VLOOKUP($B350,Kraftvärmeprod!$B$1:$AH$479,MATCH(P$2,Kraftvärmeprod!$B$1:$AG$1,0),FALSE)/1,0)-IFERROR(VLOOKUP($B350,'Slutlig allokering'!$B$2:$AC$462,MATCH(P$3,'Slutlig allokering'!$B$2:$AJ$2,0),FALSE)/1,0)</f>
        <v>0</v>
      </c>
      <c r="Q350">
        <f>IFERROR(VLOOKUP($B350,Kraftvärmeprod!$B$1:$AH$479,MATCH(Q$2,Kraftvärmeprod!$B$1:$AG$1,0),FALSE)/1,0)-IFERROR(VLOOKUP($B350,'Slutlig allokering'!$B$2:$AC$462,MATCH(Q$3,'Slutlig allokering'!$B$2:$AJ$2,0),FALSE)/1,0)</f>
        <v>0</v>
      </c>
      <c r="R350">
        <f>IFERROR(VLOOKUP($B350,Kraftvärmeprod!$B$1:$AH$479,MATCH(R$2,Kraftvärmeprod!$B$1:$AG$1,0),FALSE)/1,0)-IFERROR(VLOOKUP($B350,'Slutlig allokering'!$B$2:$AC$462,MATCH(R$3,'Slutlig allokering'!$B$2:$AJ$2,0),FALSE)/1,0)</f>
        <v>0</v>
      </c>
      <c r="S350">
        <f>IFERROR(VLOOKUP($B350,Kraftvärmeprod!$B$1:$AH$479,MATCH(S$2,Kraftvärmeprod!$B$1:$AG$1,0),FALSE)/1,0)-IFERROR(VLOOKUP($B350,'Slutlig allokering'!$B$2:$AC$462,MATCH(S$3,'Slutlig allokering'!$B$2:$AJ$2,0),FALSE)/1,0)</f>
        <v>0</v>
      </c>
      <c r="T350">
        <f>IFERROR(VLOOKUP($B350,Kraftvärmeprod!$B$1:$AH$479,MATCH(T$2,Kraftvärmeprod!$B$1:$AG$1,0),FALSE)/1,0)-IFERROR(VLOOKUP($B350,'Slutlig allokering'!$B$2:$AC$462,MATCH(T$3,'Slutlig allokering'!$B$2:$AJ$2,0),FALSE)/1,0)</f>
        <v>0</v>
      </c>
      <c r="U350">
        <f>IFERROR(VLOOKUP($B350,Kraftvärmeprod!$B$1:$AH$479,MATCH(U$2,Kraftvärmeprod!$B$1:$AG$1,0),FALSE)/1,0)-IFERROR(VLOOKUP($B350,'Slutlig allokering'!$B$2:$AC$462,MATCH(U$3,'Slutlig allokering'!$B$2:$AJ$2,0),FALSE)/1,0)</f>
        <v>0</v>
      </c>
      <c r="V350">
        <f>IFERROR(VLOOKUP($B350,Kraftvärmeprod!$B$1:$AH$479,MATCH(V$2,Kraftvärmeprod!$B$1:$AG$1,0),FALSE)/1,0)-IFERROR(VLOOKUP($B350,'Slutlig allokering'!$B$2:$AC$462,MATCH(V$3,'Slutlig allokering'!$B$2:$AJ$2,0),FALSE)/1,0)</f>
        <v>0</v>
      </c>
      <c r="W350">
        <f>IFERROR(VLOOKUP($B350,Kraftvärmeprod!$B$1:$AH$479,MATCH(W$2,Kraftvärmeprod!$B$1:$AG$1,0),FALSE)/1,0)-IFERROR(VLOOKUP($B350,'Slutlig allokering'!$B$2:$AC$462,MATCH(W$3,'Slutlig allokering'!$B$2:$AJ$2,0),FALSE)/1,0)</f>
        <v>0</v>
      </c>
      <c r="X350">
        <f>IFERROR(VLOOKUP($B350,Kraftvärmeprod!$B$1:$AH$479,MATCH(X$2,Kraftvärmeprod!$B$1:$AG$1,0),FALSE)/1,0)-IFERROR(VLOOKUP($B350,'Slutlig allokering'!$B$2:$AC$462,MATCH(X$3,'Slutlig allokering'!$B$2:$AJ$2,0),FALSE)/1,0)</f>
        <v>0</v>
      </c>
      <c r="Y350">
        <f>IFERROR(VLOOKUP($B350,Kraftvärmeprod!$B$1:$AH$479,MATCH(Y$2,Kraftvärmeprod!$B$1:$AG$1,0),FALSE)/1,0)-IFERROR(VLOOKUP($B350,'Slutlig allokering'!$B$2:$AC$462,MATCH(Y$3,'Slutlig allokering'!$B$2:$AJ$2,0),FALSE)/1,0)</f>
        <v>0</v>
      </c>
      <c r="Z350">
        <f>IFERROR(VLOOKUP($B350,Kraftvärmeprod!$B$1:$AH$479,MATCH(Z$2,Kraftvärmeprod!$B$1:$AG$1,0),FALSE)/1,0)-IFERROR(VLOOKUP($B350,'Slutlig allokering'!$B$2:$AC$462,MATCH(Z$3,'Slutlig allokering'!$B$2:$AJ$2,0),FALSE)/1,0)</f>
        <v>0</v>
      </c>
      <c r="AA350">
        <f>IFERROR(VLOOKUP($B350,Kraftvärmeprod!$B$1:$AH$479,MATCH(AA$2,Kraftvärmeprod!$B$1:$AG$1,0),FALSE)/1,0)-IFERROR(VLOOKUP($B350,'Slutlig allokering'!$B$2:$AC$462,MATCH(AA$3,'Slutlig allokering'!$B$2:$AJ$2,0),FALSE)/1,0)</f>
        <v>0</v>
      </c>
      <c r="AB350">
        <f>IFERROR(VLOOKUP($B350,Kraftvärmeprod!$B$1:$AH$479,MATCH(AB$2,Kraftvärmeprod!$B$1:$AG$1,0),FALSE)/1,0)-IFERROR(VLOOKUP($B350,'Slutlig allokering'!$B$2:$AC$462,MATCH(AB$3,'Slutlig allokering'!$B$2:$AJ$2,0),FALSE)/1,0)</f>
        <v>0</v>
      </c>
      <c r="AE350">
        <f t="shared" si="10"/>
        <v>0</v>
      </c>
      <c r="AG350">
        <f>IFERROR(VLOOKUP(B350,'Slutlig allokering'!$B$2:$AJ$462,MATCH("Summa justerad allokerad tillförd energi (utan hjälpel och rökgaskondensering):",'Slutlig allokering'!$B$2:$AK$2,0),FALSE)/1,"")</f>
        <v>0</v>
      </c>
      <c r="AI350" s="55" t="str">
        <f>IFERROR(1-VLOOKUP(B350,'Slutlig allokering'!$B$2:$AJ$462,MATCH("Andel av bränsle i kvv som allokerats till värme, exklusive rökgaskondensering och hjälpel",'Slutlig allokering'!$B$2:$AK$2,0),FALSE),"")</f>
        <v/>
      </c>
      <c r="AK350" s="55" t="str">
        <f t="shared" si="11"/>
        <v/>
      </c>
    </row>
    <row r="351" spans="1:37" x14ac:dyDescent="0.25">
      <c r="A351" s="28" t="s">
        <v>468</v>
      </c>
      <c r="B351" s="28" t="s">
        <v>470</v>
      </c>
      <c r="C351" t="str">
        <f>IFERROR(VLOOKUP($B351,Kraftvärmeprod!$B$1:$AH$479,MATCH(C$3,Kraftvärmeprod!$B$1:$AG$1,0),FALSE)/1,"")</f>
        <v/>
      </c>
      <c r="D351" t="str">
        <f>IFERROR(VLOOKUP($B351,Kraftvärmeprod!$B$1:$AH$479,MATCH(D$3,Kraftvärmeprod!$B$1:$AG$1,0),FALSE)/1,"")</f>
        <v/>
      </c>
      <c r="E351">
        <f>IFERROR(VLOOKUP($B351,Kraftvärmeprod!$B$1:$AH$479,MATCH(E$2,Kraftvärmeprod!$B$1:$AG$1,0),FALSE)/1,0)-IFERROR(VLOOKUP($B351,'Slutlig allokering'!$B$2:$AC$462,MATCH(E$3,'Slutlig allokering'!$B$2:$AJ$2,0),FALSE)/1,0)</f>
        <v>0</v>
      </c>
      <c r="F351">
        <f>IFERROR(VLOOKUP($B351,Kraftvärmeprod!$B$1:$AH$479,MATCH(F$2,Kraftvärmeprod!$B$1:$AG$1,0),FALSE)/1,0)-IFERROR(VLOOKUP($B351,'Slutlig allokering'!$B$2:$AC$462,MATCH(F$3,'Slutlig allokering'!$B$2:$AJ$2,0),FALSE)/1,0)</f>
        <v>0</v>
      </c>
      <c r="G351">
        <f>IFERROR(VLOOKUP($B351,Kraftvärmeprod!$B$1:$AH$479,MATCH(G$2,Kraftvärmeprod!$B$1:$AG$1,0),FALSE)/1,0)-IFERROR(VLOOKUP($B351,'Slutlig allokering'!$B$2:$AC$462,MATCH(G$3,'Slutlig allokering'!$B$2:$AJ$2,0),FALSE)/1,0)</f>
        <v>0</v>
      </c>
      <c r="H351">
        <f>IFERROR(VLOOKUP($B351,Kraftvärmeprod!$B$1:$AH$479,MATCH(H$2,Kraftvärmeprod!$B$1:$AG$1,0),FALSE)/1,0)-IFERROR(VLOOKUP($B351,'Slutlig allokering'!$B$2:$AC$462,MATCH(H$3,'Slutlig allokering'!$B$2:$AJ$2,0),FALSE)/1,0)</f>
        <v>0</v>
      </c>
      <c r="I351">
        <f>IFERROR(VLOOKUP($B351,Kraftvärmeprod!$B$1:$AH$479,MATCH(I$2,Kraftvärmeprod!$B$1:$AG$1,0),FALSE)/1,0)-IFERROR(VLOOKUP($B351,'Slutlig allokering'!$B$2:$AC$462,MATCH(I$3,'Slutlig allokering'!$B$2:$AJ$2,0),FALSE)/1,0)</f>
        <v>0</v>
      </c>
      <c r="J351">
        <f>IFERROR(VLOOKUP($B351,Kraftvärmeprod!$B$1:$AH$479,MATCH(J$2,Kraftvärmeprod!$B$1:$AG$1,0),FALSE)/1,0)-IFERROR(VLOOKUP($B351,'Slutlig allokering'!$B$2:$AC$462,MATCH(J$3,'Slutlig allokering'!$B$2:$AJ$2,0),FALSE)/1,0)</f>
        <v>0</v>
      </c>
      <c r="K351">
        <f>IFERROR(VLOOKUP($B351,Kraftvärmeprod!$B$1:$AH$479,MATCH(K$2,Kraftvärmeprod!$B$1:$AG$1,0),FALSE)/1,0)-IFERROR(VLOOKUP($B351,'Slutlig allokering'!$B$2:$AC$462,MATCH(K$3,'Slutlig allokering'!$B$2:$AJ$2,0),FALSE)/1,0)</f>
        <v>0</v>
      </c>
      <c r="L351">
        <f>IFERROR(VLOOKUP($B351,Kraftvärmeprod!$B$1:$AH$479,MATCH(L$2,Kraftvärmeprod!$B$1:$AG$1,0),FALSE)/1,0)-IFERROR(VLOOKUP($B351,'Slutlig allokering'!$B$2:$AC$462,MATCH(L$3,'Slutlig allokering'!$B$2:$AJ$2,0),FALSE)/1,0)</f>
        <v>0</v>
      </c>
      <c r="M351" s="143">
        <f>IFERROR(VLOOKUP($B351,Miljö!$B$1:$S$477,MATCH(M$2,Miljö!$B$1:$X$1,0),FALSE)/1,0)-IFERROR(VLOOKUP($B351,'Slutlig allokering'!$B$2:$AC$462,MATCH(M$3,'Slutlig allokering'!$B$2:$AJ$2,0),FALSE)/1,0)</f>
        <v>0</v>
      </c>
      <c r="N351">
        <f>IFERROR(VLOOKUP($B351,Kraftvärmeprod!$B$1:$AH$479,MATCH(N$2,Kraftvärmeprod!$B$1:$AG$1,0),FALSE)/1,0)-IFERROR(VLOOKUP($B351,'Slutlig allokering'!$B$2:$AC$462,MATCH(N$3,'Slutlig allokering'!$B$2:$AJ$2,0),FALSE)/1,0)</f>
        <v>0</v>
      </c>
      <c r="O351">
        <f>IFERROR(VLOOKUP($B351,Kraftvärmeprod!$B$1:$AH$479,MATCH(O$2,Kraftvärmeprod!$B$1:$AG$1,0),FALSE)/1,0)-IFERROR(VLOOKUP($B351,'Slutlig allokering'!$B$2:$AC$462,MATCH(O$3,'Slutlig allokering'!$B$2:$AJ$2,0),FALSE)/1,0)</f>
        <v>0</v>
      </c>
      <c r="P351">
        <f>IFERROR(VLOOKUP($B351,Kraftvärmeprod!$B$1:$AH$479,MATCH(P$2,Kraftvärmeprod!$B$1:$AG$1,0),FALSE)/1,0)-IFERROR(VLOOKUP($B351,'Slutlig allokering'!$B$2:$AC$462,MATCH(P$3,'Slutlig allokering'!$B$2:$AJ$2,0),FALSE)/1,0)</f>
        <v>0</v>
      </c>
      <c r="Q351">
        <f>IFERROR(VLOOKUP($B351,Kraftvärmeprod!$B$1:$AH$479,MATCH(Q$2,Kraftvärmeprod!$B$1:$AG$1,0),FALSE)/1,0)-IFERROR(VLOOKUP($B351,'Slutlig allokering'!$B$2:$AC$462,MATCH(Q$3,'Slutlig allokering'!$B$2:$AJ$2,0),FALSE)/1,0)</f>
        <v>0</v>
      </c>
      <c r="R351">
        <f>IFERROR(VLOOKUP($B351,Kraftvärmeprod!$B$1:$AH$479,MATCH(R$2,Kraftvärmeprod!$B$1:$AG$1,0),FALSE)/1,0)-IFERROR(VLOOKUP($B351,'Slutlig allokering'!$B$2:$AC$462,MATCH(R$3,'Slutlig allokering'!$B$2:$AJ$2,0),FALSE)/1,0)</f>
        <v>0</v>
      </c>
      <c r="S351">
        <f>IFERROR(VLOOKUP($B351,Kraftvärmeprod!$B$1:$AH$479,MATCH(S$2,Kraftvärmeprod!$B$1:$AG$1,0),FALSE)/1,0)-IFERROR(VLOOKUP($B351,'Slutlig allokering'!$B$2:$AC$462,MATCH(S$3,'Slutlig allokering'!$B$2:$AJ$2,0),FALSE)/1,0)</f>
        <v>0</v>
      </c>
      <c r="T351">
        <f>IFERROR(VLOOKUP($B351,Kraftvärmeprod!$B$1:$AH$479,MATCH(T$2,Kraftvärmeprod!$B$1:$AG$1,0),FALSE)/1,0)-IFERROR(VLOOKUP($B351,'Slutlig allokering'!$B$2:$AC$462,MATCH(T$3,'Slutlig allokering'!$B$2:$AJ$2,0),FALSE)/1,0)</f>
        <v>0</v>
      </c>
      <c r="U351">
        <f>IFERROR(VLOOKUP($B351,Kraftvärmeprod!$B$1:$AH$479,MATCH(U$2,Kraftvärmeprod!$B$1:$AG$1,0),FALSE)/1,0)-IFERROR(VLOOKUP($B351,'Slutlig allokering'!$B$2:$AC$462,MATCH(U$3,'Slutlig allokering'!$B$2:$AJ$2,0),FALSE)/1,0)</f>
        <v>0</v>
      </c>
      <c r="V351">
        <f>IFERROR(VLOOKUP($B351,Kraftvärmeprod!$B$1:$AH$479,MATCH(V$2,Kraftvärmeprod!$B$1:$AG$1,0),FALSE)/1,0)-IFERROR(VLOOKUP($B351,'Slutlig allokering'!$B$2:$AC$462,MATCH(V$3,'Slutlig allokering'!$B$2:$AJ$2,0),FALSE)/1,0)</f>
        <v>0</v>
      </c>
      <c r="W351">
        <f>IFERROR(VLOOKUP($B351,Kraftvärmeprod!$B$1:$AH$479,MATCH(W$2,Kraftvärmeprod!$B$1:$AG$1,0),FALSE)/1,0)-IFERROR(VLOOKUP($B351,'Slutlig allokering'!$B$2:$AC$462,MATCH(W$3,'Slutlig allokering'!$B$2:$AJ$2,0),FALSE)/1,0)</f>
        <v>0</v>
      </c>
      <c r="X351">
        <f>IFERROR(VLOOKUP($B351,Kraftvärmeprod!$B$1:$AH$479,MATCH(X$2,Kraftvärmeprod!$B$1:$AG$1,0),FALSE)/1,0)-IFERROR(VLOOKUP($B351,'Slutlig allokering'!$B$2:$AC$462,MATCH(X$3,'Slutlig allokering'!$B$2:$AJ$2,0),FALSE)/1,0)</f>
        <v>0</v>
      </c>
      <c r="Y351">
        <f>IFERROR(VLOOKUP($B351,Kraftvärmeprod!$B$1:$AH$479,MATCH(Y$2,Kraftvärmeprod!$B$1:$AG$1,0),FALSE)/1,0)-IFERROR(VLOOKUP($B351,'Slutlig allokering'!$B$2:$AC$462,MATCH(Y$3,'Slutlig allokering'!$B$2:$AJ$2,0),FALSE)/1,0)</f>
        <v>0</v>
      </c>
      <c r="Z351">
        <f>IFERROR(VLOOKUP($B351,Kraftvärmeprod!$B$1:$AH$479,MATCH(Z$2,Kraftvärmeprod!$B$1:$AG$1,0),FALSE)/1,0)-IFERROR(VLOOKUP($B351,'Slutlig allokering'!$B$2:$AC$462,MATCH(Z$3,'Slutlig allokering'!$B$2:$AJ$2,0),FALSE)/1,0)</f>
        <v>0</v>
      </c>
      <c r="AA351">
        <f>IFERROR(VLOOKUP($B351,Kraftvärmeprod!$B$1:$AH$479,MATCH(AA$2,Kraftvärmeprod!$B$1:$AG$1,0),FALSE)/1,0)-IFERROR(VLOOKUP($B351,'Slutlig allokering'!$B$2:$AC$462,MATCH(AA$3,'Slutlig allokering'!$B$2:$AJ$2,0),FALSE)/1,0)</f>
        <v>0</v>
      </c>
      <c r="AB351">
        <f>IFERROR(VLOOKUP($B351,Kraftvärmeprod!$B$1:$AH$479,MATCH(AB$2,Kraftvärmeprod!$B$1:$AG$1,0),FALSE)/1,0)-IFERROR(VLOOKUP($B351,'Slutlig allokering'!$B$2:$AC$462,MATCH(AB$3,'Slutlig allokering'!$B$2:$AJ$2,0),FALSE)/1,0)</f>
        <v>0</v>
      </c>
      <c r="AE351">
        <f t="shared" si="10"/>
        <v>0</v>
      </c>
      <c r="AG351">
        <f>IFERROR(VLOOKUP(B351,'Slutlig allokering'!$B$2:$AJ$462,MATCH("Summa justerad allokerad tillförd energi (utan hjälpel och rökgaskondensering):",'Slutlig allokering'!$B$2:$AK$2,0),FALSE)/1,"")</f>
        <v>0</v>
      </c>
      <c r="AI351" s="55" t="str">
        <f>IFERROR(1-VLOOKUP(B351,'Slutlig allokering'!$B$2:$AJ$462,MATCH("Andel av bränsle i kvv som allokerats till värme, exklusive rökgaskondensering och hjälpel",'Slutlig allokering'!$B$2:$AK$2,0),FALSE),"")</f>
        <v/>
      </c>
      <c r="AK351" s="55" t="str">
        <f t="shared" si="11"/>
        <v/>
      </c>
    </row>
    <row r="352" spans="1:37" x14ac:dyDescent="0.25">
      <c r="A352" s="28" t="s">
        <v>471</v>
      </c>
      <c r="B352" s="28" t="s">
        <v>472</v>
      </c>
      <c r="C352">
        <f>IFERROR(VLOOKUP($B352,Kraftvärmeprod!$B$1:$AH$479,MATCH(C$3,Kraftvärmeprod!$B$1:$AG$1,0),FALSE)/1,"")</f>
        <v>164.28800000000001</v>
      </c>
      <c r="D352">
        <f>IFERROR(VLOOKUP($B352,Kraftvärmeprod!$B$1:$AH$479,MATCH(D$3,Kraftvärmeprod!$B$1:$AG$1,0),FALSE)/1,"")</f>
        <v>24.861000000000001</v>
      </c>
      <c r="E352">
        <f>IFERROR(VLOOKUP($B352,Kraftvärmeprod!$B$1:$AH$479,MATCH(E$2,Kraftvärmeprod!$B$1:$AG$1,0),FALSE)/1,0)-IFERROR(VLOOKUP($B352,'Slutlig allokering'!$B$2:$AC$462,MATCH(E$3,'Slutlig allokering'!$B$2:$AJ$2,0),FALSE)/1,0)</f>
        <v>73.02600000000001</v>
      </c>
      <c r="F352">
        <f>IFERROR(VLOOKUP($B352,Kraftvärmeprod!$B$1:$AH$479,MATCH(F$2,Kraftvärmeprod!$B$1:$AG$1,0),FALSE)/1,0)-IFERROR(VLOOKUP($B352,'Slutlig allokering'!$B$2:$AC$462,MATCH(F$3,'Slutlig allokering'!$B$2:$AJ$2,0),FALSE)/1,0)</f>
        <v>0</v>
      </c>
      <c r="G352">
        <f>IFERROR(VLOOKUP($B352,Kraftvärmeprod!$B$1:$AH$479,MATCH(G$2,Kraftvärmeprod!$B$1:$AG$1,0),FALSE)/1,0)-IFERROR(VLOOKUP($B352,'Slutlig allokering'!$B$2:$AC$462,MATCH(G$3,'Slutlig allokering'!$B$2:$AJ$2,0),FALSE)/1,0)</f>
        <v>0</v>
      </c>
      <c r="H352">
        <f>IFERROR(VLOOKUP($B352,Kraftvärmeprod!$B$1:$AH$479,MATCH(H$2,Kraftvärmeprod!$B$1:$AG$1,0),FALSE)/1,0)-IFERROR(VLOOKUP($B352,'Slutlig allokering'!$B$2:$AC$462,MATCH(H$3,'Slutlig allokering'!$B$2:$AJ$2,0),FALSE)/1,0)</f>
        <v>0</v>
      </c>
      <c r="I352">
        <f>IFERROR(VLOOKUP($B352,Kraftvärmeprod!$B$1:$AH$479,MATCH(I$2,Kraftvärmeprod!$B$1:$AG$1,0),FALSE)/1,0)-IFERROR(VLOOKUP($B352,'Slutlig allokering'!$B$2:$AC$462,MATCH(I$3,'Slutlig allokering'!$B$2:$AJ$2,0),FALSE)/1,0)</f>
        <v>0</v>
      </c>
      <c r="J352">
        <f>IFERROR(VLOOKUP($B352,Kraftvärmeprod!$B$1:$AH$479,MATCH(J$2,Kraftvärmeprod!$B$1:$AG$1,0),FALSE)/1,0)-IFERROR(VLOOKUP($B352,'Slutlig allokering'!$B$2:$AC$462,MATCH(J$3,'Slutlig allokering'!$B$2:$AJ$2,0),FALSE)/1,0)</f>
        <v>0</v>
      </c>
      <c r="K352">
        <f>IFERROR(VLOOKUP($B352,Kraftvärmeprod!$B$1:$AH$479,MATCH(K$2,Kraftvärmeprod!$B$1:$AG$1,0),FALSE)/1,0)-IFERROR(VLOOKUP($B352,'Slutlig allokering'!$B$2:$AC$462,MATCH(K$3,'Slutlig allokering'!$B$2:$AJ$2,0),FALSE)/1,0)</f>
        <v>0</v>
      </c>
      <c r="L352">
        <f>IFERROR(VLOOKUP($B352,Kraftvärmeprod!$B$1:$AH$479,MATCH(L$2,Kraftvärmeprod!$B$1:$AG$1,0),FALSE)/1,0)-IFERROR(VLOOKUP($B352,'Slutlig allokering'!$B$2:$AC$462,MATCH(L$3,'Slutlig allokering'!$B$2:$AJ$2,0),FALSE)/1,0)</f>
        <v>0</v>
      </c>
      <c r="M352" s="143">
        <f>IFERROR(VLOOKUP($B352,Miljö!$B$1:$S$477,MATCH(M$2,Miljö!$B$1:$X$1,0),FALSE)/1,0)-IFERROR(VLOOKUP($B352,'Slutlig allokering'!$B$2:$AC$462,MATCH(M$3,'Slutlig allokering'!$B$2:$AJ$2,0),FALSE)/1,0)</f>
        <v>1.6412500000000003</v>
      </c>
      <c r="N352">
        <f>IFERROR(VLOOKUP($B352,Kraftvärmeprod!$B$1:$AH$479,MATCH(N$2,Kraftvärmeprod!$B$1:$AG$1,0),FALSE)/1,0)-IFERROR(VLOOKUP($B352,'Slutlig allokering'!$B$2:$AC$462,MATCH(N$3,'Slutlig allokering'!$B$2:$AJ$2,0),FALSE)/1,0)</f>
        <v>0</v>
      </c>
      <c r="O352">
        <f>IFERROR(VLOOKUP($B352,Kraftvärmeprod!$B$1:$AH$479,MATCH(O$2,Kraftvärmeprod!$B$1:$AG$1,0),FALSE)/1,0)-IFERROR(VLOOKUP($B352,'Slutlig allokering'!$B$2:$AC$462,MATCH(O$3,'Slutlig allokering'!$B$2:$AJ$2,0),FALSE)/1,0)</f>
        <v>0.86148999999999987</v>
      </c>
      <c r="P352">
        <f>IFERROR(VLOOKUP($B352,Kraftvärmeprod!$B$1:$AH$479,MATCH(P$2,Kraftvärmeprod!$B$1:$AG$1,0),FALSE)/1,0)-IFERROR(VLOOKUP($B352,'Slutlig allokering'!$B$2:$AC$462,MATCH(P$3,'Slutlig allokering'!$B$2:$AJ$2,0),FALSE)/1,0)</f>
        <v>0</v>
      </c>
      <c r="Q352">
        <f>IFERROR(VLOOKUP($B352,Kraftvärmeprod!$B$1:$AH$479,MATCH(Q$2,Kraftvärmeprod!$B$1:$AG$1,0),FALSE)/1,0)-IFERROR(VLOOKUP($B352,'Slutlig allokering'!$B$2:$AC$462,MATCH(Q$3,'Slutlig allokering'!$B$2:$AJ$2,0),FALSE)/1,0)</f>
        <v>0</v>
      </c>
      <c r="R352">
        <f>IFERROR(VLOOKUP($B352,Kraftvärmeprod!$B$1:$AH$479,MATCH(R$2,Kraftvärmeprod!$B$1:$AG$1,0),FALSE)/1,0)-IFERROR(VLOOKUP($B352,'Slutlig allokering'!$B$2:$AC$462,MATCH(R$3,'Slutlig allokering'!$B$2:$AJ$2,0),FALSE)/1,0)</f>
        <v>0.34165499999999993</v>
      </c>
      <c r="S352">
        <f>IFERROR(VLOOKUP($B352,Kraftvärmeprod!$B$1:$AH$479,MATCH(S$2,Kraftvärmeprod!$B$1:$AG$1,0),FALSE)/1,0)-IFERROR(VLOOKUP($B352,'Slutlig allokering'!$B$2:$AC$462,MATCH(S$3,'Slutlig allokering'!$B$2:$AJ$2,0),FALSE)/1,0)</f>
        <v>0</v>
      </c>
      <c r="T352">
        <f>IFERROR(VLOOKUP($B352,Kraftvärmeprod!$B$1:$AH$479,MATCH(T$2,Kraftvärmeprod!$B$1:$AG$1,0),FALSE)/1,0)-IFERROR(VLOOKUP($B352,'Slutlig allokering'!$B$2:$AC$462,MATCH(T$3,'Slutlig allokering'!$B$2:$AJ$2,0),FALSE)/1,0)</f>
        <v>0</v>
      </c>
      <c r="U352">
        <f>IFERROR(VLOOKUP($B352,Kraftvärmeprod!$B$1:$AH$479,MATCH(U$2,Kraftvärmeprod!$B$1:$AG$1,0),FALSE)/1,0)-IFERROR(VLOOKUP($B352,'Slutlig allokering'!$B$2:$AC$462,MATCH(U$3,'Slutlig allokering'!$B$2:$AJ$2,0),FALSE)/1,0)</f>
        <v>0.29173599999999988</v>
      </c>
      <c r="V352">
        <f>IFERROR(VLOOKUP($B352,Kraftvärmeprod!$B$1:$AH$479,MATCH(V$2,Kraftvärmeprod!$B$1:$AG$1,0),FALSE)/1,0)-IFERROR(VLOOKUP($B352,'Slutlig allokering'!$B$2:$AC$462,MATCH(V$3,'Slutlig allokering'!$B$2:$AJ$2,0),FALSE)/1,0)</f>
        <v>0</v>
      </c>
      <c r="W352">
        <f>IFERROR(VLOOKUP($B352,Kraftvärmeprod!$B$1:$AH$479,MATCH(W$2,Kraftvärmeprod!$B$1:$AG$1,0),FALSE)/1,0)-IFERROR(VLOOKUP($B352,'Slutlig allokering'!$B$2:$AC$462,MATCH(W$3,'Slutlig allokering'!$B$2:$AJ$2,0),FALSE)/1,0)</f>
        <v>0</v>
      </c>
      <c r="X352">
        <f>IFERROR(VLOOKUP($B352,Kraftvärmeprod!$B$1:$AH$479,MATCH(X$2,Kraftvärmeprod!$B$1:$AG$1,0),FALSE)/1,0)-IFERROR(VLOOKUP($B352,'Slutlig allokering'!$B$2:$AC$462,MATCH(X$3,'Slutlig allokering'!$B$2:$AJ$2,0),FALSE)/1,0)</f>
        <v>0</v>
      </c>
      <c r="Y352">
        <f>IFERROR(VLOOKUP($B352,Kraftvärmeprod!$B$1:$AH$479,MATCH(Y$2,Kraftvärmeprod!$B$1:$AG$1,0),FALSE)/1,0)-IFERROR(VLOOKUP($B352,'Slutlig allokering'!$B$2:$AC$462,MATCH(Y$3,'Slutlig allokering'!$B$2:$AJ$2,0),FALSE)/1,0)</f>
        <v>0</v>
      </c>
      <c r="Z352">
        <f>IFERROR(VLOOKUP($B352,Kraftvärmeprod!$B$1:$AH$479,MATCH(Z$2,Kraftvärmeprod!$B$1:$AG$1,0),FALSE)/1,0)-IFERROR(VLOOKUP($B352,'Slutlig allokering'!$B$2:$AC$462,MATCH(Z$3,'Slutlig allokering'!$B$2:$AJ$2,0),FALSE)/1,0)</f>
        <v>0</v>
      </c>
      <c r="AA352">
        <f>IFERROR(VLOOKUP($B352,Kraftvärmeprod!$B$1:$AH$479,MATCH(AA$2,Kraftvärmeprod!$B$1:$AG$1,0),FALSE)/1,0)-IFERROR(VLOOKUP($B352,'Slutlig allokering'!$B$2:$AC$462,MATCH(AA$3,'Slutlig allokering'!$B$2:$AJ$2,0),FALSE)/1,0)</f>
        <v>0</v>
      </c>
      <c r="AB352">
        <f>IFERROR(VLOOKUP($B352,Kraftvärmeprod!$B$1:$AH$479,MATCH(AB$2,Kraftvärmeprod!$B$1:$AG$1,0),FALSE)/1,0)-IFERROR(VLOOKUP($B352,'Slutlig allokering'!$B$2:$AC$462,MATCH(AB$3,'Slutlig allokering'!$B$2:$AJ$2,0),FALSE)/1,0)</f>
        <v>0</v>
      </c>
      <c r="AE352">
        <f t="shared" si="10"/>
        <v>74.520881000000017</v>
      </c>
      <c r="AG352">
        <f>IFERROR(VLOOKUP(B352,'Slutlig allokering'!$B$2:$AJ$462,MATCH("Summa justerad allokerad tillförd energi (utan hjälpel och rökgaskondensering):",'Slutlig allokering'!$B$2:$AK$2,0),FALSE)/1,"")</f>
        <v>154.729119</v>
      </c>
      <c r="AI352" s="55">
        <f>IFERROR(1-VLOOKUP(B352,'Slutlig allokering'!$B$2:$AJ$462,MATCH("Andel av bränsle i kvv som allokerats till värme, exklusive rökgaskondensering och hjälpel",'Slutlig allokering'!$B$2:$AK$2,0),FALSE),"")</f>
        <v>0.32506382115594334</v>
      </c>
      <c r="AK352" s="55">
        <f t="shared" si="11"/>
        <v>0.32506382115594334</v>
      </c>
    </row>
    <row r="353" spans="1:37" x14ac:dyDescent="0.25">
      <c r="A353" s="28" t="s">
        <v>471</v>
      </c>
      <c r="B353" s="28" t="s">
        <v>473</v>
      </c>
      <c r="C353" t="str">
        <f>IFERROR(VLOOKUP($B353,Kraftvärmeprod!$B$1:$AH$479,MATCH(C$3,Kraftvärmeprod!$B$1:$AG$1,0),FALSE)/1,"")</f>
        <v/>
      </c>
      <c r="D353" t="str">
        <f>IFERROR(VLOOKUP($B353,Kraftvärmeprod!$B$1:$AH$479,MATCH(D$3,Kraftvärmeprod!$B$1:$AG$1,0),FALSE)/1,"")</f>
        <v/>
      </c>
      <c r="E353">
        <f>IFERROR(VLOOKUP($B353,Kraftvärmeprod!$B$1:$AH$479,MATCH(E$2,Kraftvärmeprod!$B$1:$AG$1,0),FALSE)/1,0)-IFERROR(VLOOKUP($B353,'Slutlig allokering'!$B$2:$AC$462,MATCH(E$3,'Slutlig allokering'!$B$2:$AJ$2,0),FALSE)/1,0)</f>
        <v>0</v>
      </c>
      <c r="F353">
        <f>IFERROR(VLOOKUP($B353,Kraftvärmeprod!$B$1:$AH$479,MATCH(F$2,Kraftvärmeprod!$B$1:$AG$1,0),FALSE)/1,0)-IFERROR(VLOOKUP($B353,'Slutlig allokering'!$B$2:$AC$462,MATCH(F$3,'Slutlig allokering'!$B$2:$AJ$2,0),FALSE)/1,0)</f>
        <v>0</v>
      </c>
      <c r="G353">
        <f>IFERROR(VLOOKUP($B353,Kraftvärmeprod!$B$1:$AH$479,MATCH(G$2,Kraftvärmeprod!$B$1:$AG$1,0),FALSE)/1,0)-IFERROR(VLOOKUP($B353,'Slutlig allokering'!$B$2:$AC$462,MATCH(G$3,'Slutlig allokering'!$B$2:$AJ$2,0),FALSE)/1,0)</f>
        <v>0</v>
      </c>
      <c r="H353">
        <f>IFERROR(VLOOKUP($B353,Kraftvärmeprod!$B$1:$AH$479,MATCH(H$2,Kraftvärmeprod!$B$1:$AG$1,0),FALSE)/1,0)-IFERROR(VLOOKUP($B353,'Slutlig allokering'!$B$2:$AC$462,MATCH(H$3,'Slutlig allokering'!$B$2:$AJ$2,0),FALSE)/1,0)</f>
        <v>0</v>
      </c>
      <c r="I353">
        <f>IFERROR(VLOOKUP($B353,Kraftvärmeprod!$B$1:$AH$479,MATCH(I$2,Kraftvärmeprod!$B$1:$AG$1,0),FALSE)/1,0)-IFERROR(VLOOKUP($B353,'Slutlig allokering'!$B$2:$AC$462,MATCH(I$3,'Slutlig allokering'!$B$2:$AJ$2,0),FALSE)/1,0)</f>
        <v>0</v>
      </c>
      <c r="J353">
        <f>IFERROR(VLOOKUP($B353,Kraftvärmeprod!$B$1:$AH$479,MATCH(J$2,Kraftvärmeprod!$B$1:$AG$1,0),FALSE)/1,0)-IFERROR(VLOOKUP($B353,'Slutlig allokering'!$B$2:$AC$462,MATCH(J$3,'Slutlig allokering'!$B$2:$AJ$2,0),FALSE)/1,0)</f>
        <v>0</v>
      </c>
      <c r="K353">
        <f>IFERROR(VLOOKUP($B353,Kraftvärmeprod!$B$1:$AH$479,MATCH(K$2,Kraftvärmeprod!$B$1:$AG$1,0),FALSE)/1,0)-IFERROR(VLOOKUP($B353,'Slutlig allokering'!$B$2:$AC$462,MATCH(K$3,'Slutlig allokering'!$B$2:$AJ$2,0),FALSE)/1,0)</f>
        <v>0</v>
      </c>
      <c r="L353">
        <f>IFERROR(VLOOKUP($B353,Kraftvärmeprod!$B$1:$AH$479,MATCH(L$2,Kraftvärmeprod!$B$1:$AG$1,0),FALSE)/1,0)-IFERROR(VLOOKUP($B353,'Slutlig allokering'!$B$2:$AC$462,MATCH(L$3,'Slutlig allokering'!$B$2:$AJ$2,0),FALSE)/1,0)</f>
        <v>0</v>
      </c>
      <c r="M353" s="143">
        <f>IFERROR(VLOOKUP($B353,Miljö!$B$1:$S$477,MATCH(M$2,Miljö!$B$1:$X$1,0),FALSE)/1,0)-IFERROR(VLOOKUP($B353,'Slutlig allokering'!$B$2:$AC$462,MATCH(M$3,'Slutlig allokering'!$B$2:$AJ$2,0),FALSE)/1,0)</f>
        <v>0</v>
      </c>
      <c r="N353">
        <f>IFERROR(VLOOKUP($B353,Kraftvärmeprod!$B$1:$AH$479,MATCH(N$2,Kraftvärmeprod!$B$1:$AG$1,0),FALSE)/1,0)-IFERROR(VLOOKUP($B353,'Slutlig allokering'!$B$2:$AC$462,MATCH(N$3,'Slutlig allokering'!$B$2:$AJ$2,0),FALSE)/1,0)</f>
        <v>0</v>
      </c>
      <c r="O353">
        <f>IFERROR(VLOOKUP($B353,Kraftvärmeprod!$B$1:$AH$479,MATCH(O$2,Kraftvärmeprod!$B$1:$AG$1,0),FALSE)/1,0)-IFERROR(VLOOKUP($B353,'Slutlig allokering'!$B$2:$AC$462,MATCH(O$3,'Slutlig allokering'!$B$2:$AJ$2,0),FALSE)/1,0)</f>
        <v>0</v>
      </c>
      <c r="P353">
        <f>IFERROR(VLOOKUP($B353,Kraftvärmeprod!$B$1:$AH$479,MATCH(P$2,Kraftvärmeprod!$B$1:$AG$1,0),FALSE)/1,0)-IFERROR(VLOOKUP($B353,'Slutlig allokering'!$B$2:$AC$462,MATCH(P$3,'Slutlig allokering'!$B$2:$AJ$2,0),FALSE)/1,0)</f>
        <v>0</v>
      </c>
      <c r="Q353">
        <f>IFERROR(VLOOKUP($B353,Kraftvärmeprod!$B$1:$AH$479,MATCH(Q$2,Kraftvärmeprod!$B$1:$AG$1,0),FALSE)/1,0)-IFERROR(VLOOKUP($B353,'Slutlig allokering'!$B$2:$AC$462,MATCH(Q$3,'Slutlig allokering'!$B$2:$AJ$2,0),FALSE)/1,0)</f>
        <v>0</v>
      </c>
      <c r="R353">
        <f>IFERROR(VLOOKUP($B353,Kraftvärmeprod!$B$1:$AH$479,MATCH(R$2,Kraftvärmeprod!$B$1:$AG$1,0),FALSE)/1,0)-IFERROR(VLOOKUP($B353,'Slutlig allokering'!$B$2:$AC$462,MATCH(R$3,'Slutlig allokering'!$B$2:$AJ$2,0),FALSE)/1,0)</f>
        <v>0</v>
      </c>
      <c r="S353">
        <f>IFERROR(VLOOKUP($B353,Kraftvärmeprod!$B$1:$AH$479,MATCH(S$2,Kraftvärmeprod!$B$1:$AG$1,0),FALSE)/1,0)-IFERROR(VLOOKUP($B353,'Slutlig allokering'!$B$2:$AC$462,MATCH(S$3,'Slutlig allokering'!$B$2:$AJ$2,0),FALSE)/1,0)</f>
        <v>0</v>
      </c>
      <c r="T353">
        <f>IFERROR(VLOOKUP($B353,Kraftvärmeprod!$B$1:$AH$479,MATCH(T$2,Kraftvärmeprod!$B$1:$AG$1,0),FALSE)/1,0)-IFERROR(VLOOKUP($B353,'Slutlig allokering'!$B$2:$AC$462,MATCH(T$3,'Slutlig allokering'!$B$2:$AJ$2,0),FALSE)/1,0)</f>
        <v>0</v>
      </c>
      <c r="U353">
        <f>IFERROR(VLOOKUP($B353,Kraftvärmeprod!$B$1:$AH$479,MATCH(U$2,Kraftvärmeprod!$B$1:$AG$1,0),FALSE)/1,0)-IFERROR(VLOOKUP($B353,'Slutlig allokering'!$B$2:$AC$462,MATCH(U$3,'Slutlig allokering'!$B$2:$AJ$2,0),FALSE)/1,0)</f>
        <v>0</v>
      </c>
      <c r="V353">
        <f>IFERROR(VLOOKUP($B353,Kraftvärmeprod!$B$1:$AH$479,MATCH(V$2,Kraftvärmeprod!$B$1:$AG$1,0),FALSE)/1,0)-IFERROR(VLOOKUP($B353,'Slutlig allokering'!$B$2:$AC$462,MATCH(V$3,'Slutlig allokering'!$B$2:$AJ$2,0),FALSE)/1,0)</f>
        <v>0</v>
      </c>
      <c r="W353">
        <f>IFERROR(VLOOKUP($B353,Kraftvärmeprod!$B$1:$AH$479,MATCH(W$2,Kraftvärmeprod!$B$1:$AG$1,0),FALSE)/1,0)-IFERROR(VLOOKUP($B353,'Slutlig allokering'!$B$2:$AC$462,MATCH(W$3,'Slutlig allokering'!$B$2:$AJ$2,0),FALSE)/1,0)</f>
        <v>0</v>
      </c>
      <c r="X353">
        <f>IFERROR(VLOOKUP($B353,Kraftvärmeprod!$B$1:$AH$479,MATCH(X$2,Kraftvärmeprod!$B$1:$AG$1,0),FALSE)/1,0)-IFERROR(VLOOKUP($B353,'Slutlig allokering'!$B$2:$AC$462,MATCH(X$3,'Slutlig allokering'!$B$2:$AJ$2,0),FALSE)/1,0)</f>
        <v>0</v>
      </c>
      <c r="Y353">
        <f>IFERROR(VLOOKUP($B353,Kraftvärmeprod!$B$1:$AH$479,MATCH(Y$2,Kraftvärmeprod!$B$1:$AG$1,0),FALSE)/1,0)-IFERROR(VLOOKUP($B353,'Slutlig allokering'!$B$2:$AC$462,MATCH(Y$3,'Slutlig allokering'!$B$2:$AJ$2,0),FALSE)/1,0)</f>
        <v>0</v>
      </c>
      <c r="Z353">
        <f>IFERROR(VLOOKUP($B353,Kraftvärmeprod!$B$1:$AH$479,MATCH(Z$2,Kraftvärmeprod!$B$1:$AG$1,0),FALSE)/1,0)-IFERROR(VLOOKUP($B353,'Slutlig allokering'!$B$2:$AC$462,MATCH(Z$3,'Slutlig allokering'!$B$2:$AJ$2,0),FALSE)/1,0)</f>
        <v>0</v>
      </c>
      <c r="AA353">
        <f>IFERROR(VLOOKUP($B353,Kraftvärmeprod!$B$1:$AH$479,MATCH(AA$2,Kraftvärmeprod!$B$1:$AG$1,0),FALSE)/1,0)-IFERROR(VLOOKUP($B353,'Slutlig allokering'!$B$2:$AC$462,MATCH(AA$3,'Slutlig allokering'!$B$2:$AJ$2,0),FALSE)/1,0)</f>
        <v>0</v>
      </c>
      <c r="AB353">
        <f>IFERROR(VLOOKUP($B353,Kraftvärmeprod!$B$1:$AH$479,MATCH(AB$2,Kraftvärmeprod!$B$1:$AG$1,0),FALSE)/1,0)-IFERROR(VLOOKUP($B353,'Slutlig allokering'!$B$2:$AC$462,MATCH(AB$3,'Slutlig allokering'!$B$2:$AJ$2,0),FALSE)/1,0)</f>
        <v>0</v>
      </c>
      <c r="AE353">
        <f t="shared" si="10"/>
        <v>0</v>
      </c>
      <c r="AG353">
        <f>IFERROR(VLOOKUP(B353,'Slutlig allokering'!$B$2:$AJ$462,MATCH("Summa justerad allokerad tillförd energi (utan hjälpel och rökgaskondensering):",'Slutlig allokering'!$B$2:$AK$2,0),FALSE)/1,"")</f>
        <v>0</v>
      </c>
      <c r="AI353" s="55" t="str">
        <f>IFERROR(1-VLOOKUP(B353,'Slutlig allokering'!$B$2:$AJ$462,MATCH("Andel av bränsle i kvv som allokerats till värme, exklusive rökgaskondensering och hjälpel",'Slutlig allokering'!$B$2:$AK$2,0),FALSE),"")</f>
        <v/>
      </c>
      <c r="AK353" s="55" t="str">
        <f t="shared" si="11"/>
        <v/>
      </c>
    </row>
    <row r="354" spans="1:37" x14ac:dyDescent="0.25">
      <c r="A354" s="28" t="s">
        <v>474</v>
      </c>
      <c r="B354" s="28" t="s">
        <v>475</v>
      </c>
      <c r="C354" t="str">
        <f>IFERROR(VLOOKUP($B354,Kraftvärmeprod!$B$1:$AH$479,MATCH(C$3,Kraftvärmeprod!$B$1:$AG$1,0),FALSE)/1,"")</f>
        <v/>
      </c>
      <c r="D354" t="str">
        <f>IFERROR(VLOOKUP($B354,Kraftvärmeprod!$B$1:$AH$479,MATCH(D$3,Kraftvärmeprod!$B$1:$AG$1,0),FALSE)/1,"")</f>
        <v/>
      </c>
      <c r="E354">
        <f>IFERROR(VLOOKUP($B354,Kraftvärmeprod!$B$1:$AH$479,MATCH(E$2,Kraftvärmeprod!$B$1:$AG$1,0),FALSE)/1,0)-IFERROR(VLOOKUP($B354,'Slutlig allokering'!$B$2:$AC$462,MATCH(E$3,'Slutlig allokering'!$B$2:$AJ$2,0),FALSE)/1,0)</f>
        <v>0</v>
      </c>
      <c r="F354">
        <f>IFERROR(VLOOKUP($B354,Kraftvärmeprod!$B$1:$AH$479,MATCH(F$2,Kraftvärmeprod!$B$1:$AG$1,0),FALSE)/1,0)-IFERROR(VLOOKUP($B354,'Slutlig allokering'!$B$2:$AC$462,MATCH(F$3,'Slutlig allokering'!$B$2:$AJ$2,0),FALSE)/1,0)</f>
        <v>0</v>
      </c>
      <c r="G354">
        <f>IFERROR(VLOOKUP($B354,Kraftvärmeprod!$B$1:$AH$479,MATCH(G$2,Kraftvärmeprod!$B$1:$AG$1,0),FALSE)/1,0)-IFERROR(VLOOKUP($B354,'Slutlig allokering'!$B$2:$AC$462,MATCH(G$3,'Slutlig allokering'!$B$2:$AJ$2,0),FALSE)/1,0)</f>
        <v>0</v>
      </c>
      <c r="H354">
        <f>IFERROR(VLOOKUP($B354,Kraftvärmeprod!$B$1:$AH$479,MATCH(H$2,Kraftvärmeprod!$B$1:$AG$1,0),FALSE)/1,0)-IFERROR(VLOOKUP($B354,'Slutlig allokering'!$B$2:$AC$462,MATCH(H$3,'Slutlig allokering'!$B$2:$AJ$2,0),FALSE)/1,0)</f>
        <v>0</v>
      </c>
      <c r="I354">
        <f>IFERROR(VLOOKUP($B354,Kraftvärmeprod!$B$1:$AH$479,MATCH(I$2,Kraftvärmeprod!$B$1:$AG$1,0),FALSE)/1,0)-IFERROR(VLOOKUP($B354,'Slutlig allokering'!$B$2:$AC$462,MATCH(I$3,'Slutlig allokering'!$B$2:$AJ$2,0),FALSE)/1,0)</f>
        <v>0</v>
      </c>
      <c r="J354">
        <f>IFERROR(VLOOKUP($B354,Kraftvärmeprod!$B$1:$AH$479,MATCH(J$2,Kraftvärmeprod!$B$1:$AG$1,0),FALSE)/1,0)-IFERROR(VLOOKUP($B354,'Slutlig allokering'!$B$2:$AC$462,MATCH(J$3,'Slutlig allokering'!$B$2:$AJ$2,0),FALSE)/1,0)</f>
        <v>0</v>
      </c>
      <c r="K354">
        <f>IFERROR(VLOOKUP($B354,Kraftvärmeprod!$B$1:$AH$479,MATCH(K$2,Kraftvärmeprod!$B$1:$AG$1,0),FALSE)/1,0)-IFERROR(VLOOKUP($B354,'Slutlig allokering'!$B$2:$AC$462,MATCH(K$3,'Slutlig allokering'!$B$2:$AJ$2,0),FALSE)/1,0)</f>
        <v>0</v>
      </c>
      <c r="L354">
        <f>IFERROR(VLOOKUP($B354,Kraftvärmeprod!$B$1:$AH$479,MATCH(L$2,Kraftvärmeprod!$B$1:$AG$1,0),FALSE)/1,0)-IFERROR(VLOOKUP($B354,'Slutlig allokering'!$B$2:$AC$462,MATCH(L$3,'Slutlig allokering'!$B$2:$AJ$2,0),FALSE)/1,0)</f>
        <v>0</v>
      </c>
      <c r="M354" s="143">
        <f>IFERROR(VLOOKUP($B354,Miljö!$B$1:$S$477,MATCH(M$2,Miljö!$B$1:$X$1,0),FALSE)/1,0)-IFERROR(VLOOKUP($B354,'Slutlig allokering'!$B$2:$AC$462,MATCH(M$3,'Slutlig allokering'!$B$2:$AJ$2,0),FALSE)/1,0)</f>
        <v>0</v>
      </c>
      <c r="N354">
        <f>IFERROR(VLOOKUP($B354,Kraftvärmeprod!$B$1:$AH$479,MATCH(N$2,Kraftvärmeprod!$B$1:$AG$1,0),FALSE)/1,0)-IFERROR(VLOOKUP($B354,'Slutlig allokering'!$B$2:$AC$462,MATCH(N$3,'Slutlig allokering'!$B$2:$AJ$2,0),FALSE)/1,0)</f>
        <v>0</v>
      </c>
      <c r="O354">
        <f>IFERROR(VLOOKUP($B354,Kraftvärmeprod!$B$1:$AH$479,MATCH(O$2,Kraftvärmeprod!$B$1:$AG$1,0),FALSE)/1,0)-IFERROR(VLOOKUP($B354,'Slutlig allokering'!$B$2:$AC$462,MATCH(O$3,'Slutlig allokering'!$B$2:$AJ$2,0),FALSE)/1,0)</f>
        <v>0</v>
      </c>
      <c r="P354">
        <f>IFERROR(VLOOKUP($B354,Kraftvärmeprod!$B$1:$AH$479,MATCH(P$2,Kraftvärmeprod!$B$1:$AG$1,0),FALSE)/1,0)-IFERROR(VLOOKUP($B354,'Slutlig allokering'!$B$2:$AC$462,MATCH(P$3,'Slutlig allokering'!$B$2:$AJ$2,0),FALSE)/1,0)</f>
        <v>0</v>
      </c>
      <c r="Q354">
        <f>IFERROR(VLOOKUP($B354,Kraftvärmeprod!$B$1:$AH$479,MATCH(Q$2,Kraftvärmeprod!$B$1:$AG$1,0),FALSE)/1,0)-IFERROR(VLOOKUP($B354,'Slutlig allokering'!$B$2:$AC$462,MATCH(Q$3,'Slutlig allokering'!$B$2:$AJ$2,0),FALSE)/1,0)</f>
        <v>0</v>
      </c>
      <c r="R354">
        <f>IFERROR(VLOOKUP($B354,Kraftvärmeprod!$B$1:$AH$479,MATCH(R$2,Kraftvärmeprod!$B$1:$AG$1,0),FALSE)/1,0)-IFERROR(VLOOKUP($B354,'Slutlig allokering'!$B$2:$AC$462,MATCH(R$3,'Slutlig allokering'!$B$2:$AJ$2,0),FALSE)/1,0)</f>
        <v>0</v>
      </c>
      <c r="S354">
        <f>IFERROR(VLOOKUP($B354,Kraftvärmeprod!$B$1:$AH$479,MATCH(S$2,Kraftvärmeprod!$B$1:$AG$1,0),FALSE)/1,0)-IFERROR(VLOOKUP($B354,'Slutlig allokering'!$B$2:$AC$462,MATCH(S$3,'Slutlig allokering'!$B$2:$AJ$2,0),FALSE)/1,0)</f>
        <v>0</v>
      </c>
      <c r="T354">
        <f>IFERROR(VLOOKUP($B354,Kraftvärmeprod!$B$1:$AH$479,MATCH(T$2,Kraftvärmeprod!$B$1:$AG$1,0),FALSE)/1,0)-IFERROR(VLOOKUP($B354,'Slutlig allokering'!$B$2:$AC$462,MATCH(T$3,'Slutlig allokering'!$B$2:$AJ$2,0),FALSE)/1,0)</f>
        <v>0</v>
      </c>
      <c r="U354">
        <f>IFERROR(VLOOKUP($B354,Kraftvärmeprod!$B$1:$AH$479,MATCH(U$2,Kraftvärmeprod!$B$1:$AG$1,0),FALSE)/1,0)-IFERROR(VLOOKUP($B354,'Slutlig allokering'!$B$2:$AC$462,MATCH(U$3,'Slutlig allokering'!$B$2:$AJ$2,0),FALSE)/1,0)</f>
        <v>0</v>
      </c>
      <c r="V354">
        <f>IFERROR(VLOOKUP($B354,Kraftvärmeprod!$B$1:$AH$479,MATCH(V$2,Kraftvärmeprod!$B$1:$AG$1,0),FALSE)/1,0)-IFERROR(VLOOKUP($B354,'Slutlig allokering'!$B$2:$AC$462,MATCH(V$3,'Slutlig allokering'!$B$2:$AJ$2,0),FALSE)/1,0)</f>
        <v>0</v>
      </c>
      <c r="W354">
        <f>IFERROR(VLOOKUP($B354,Kraftvärmeprod!$B$1:$AH$479,MATCH(W$2,Kraftvärmeprod!$B$1:$AG$1,0),FALSE)/1,0)-IFERROR(VLOOKUP($B354,'Slutlig allokering'!$B$2:$AC$462,MATCH(W$3,'Slutlig allokering'!$B$2:$AJ$2,0),FALSE)/1,0)</f>
        <v>0</v>
      </c>
      <c r="X354">
        <f>IFERROR(VLOOKUP($B354,Kraftvärmeprod!$B$1:$AH$479,MATCH(X$2,Kraftvärmeprod!$B$1:$AG$1,0),FALSE)/1,0)-IFERROR(VLOOKUP($B354,'Slutlig allokering'!$B$2:$AC$462,MATCH(X$3,'Slutlig allokering'!$B$2:$AJ$2,0),FALSE)/1,0)</f>
        <v>0</v>
      </c>
      <c r="Y354">
        <f>IFERROR(VLOOKUP($B354,Kraftvärmeprod!$B$1:$AH$479,MATCH(Y$2,Kraftvärmeprod!$B$1:$AG$1,0),FALSE)/1,0)-IFERROR(VLOOKUP($B354,'Slutlig allokering'!$B$2:$AC$462,MATCH(Y$3,'Slutlig allokering'!$B$2:$AJ$2,0),FALSE)/1,0)</f>
        <v>0</v>
      </c>
      <c r="Z354">
        <f>IFERROR(VLOOKUP($B354,Kraftvärmeprod!$B$1:$AH$479,MATCH(Z$2,Kraftvärmeprod!$B$1:$AG$1,0),FALSE)/1,0)-IFERROR(VLOOKUP($B354,'Slutlig allokering'!$B$2:$AC$462,MATCH(Z$3,'Slutlig allokering'!$B$2:$AJ$2,0),FALSE)/1,0)</f>
        <v>0</v>
      </c>
      <c r="AA354">
        <f>IFERROR(VLOOKUP($B354,Kraftvärmeprod!$B$1:$AH$479,MATCH(AA$2,Kraftvärmeprod!$B$1:$AG$1,0),FALSE)/1,0)-IFERROR(VLOOKUP($B354,'Slutlig allokering'!$B$2:$AC$462,MATCH(AA$3,'Slutlig allokering'!$B$2:$AJ$2,0),FALSE)/1,0)</f>
        <v>0</v>
      </c>
      <c r="AB354">
        <f>IFERROR(VLOOKUP($B354,Kraftvärmeprod!$B$1:$AH$479,MATCH(AB$2,Kraftvärmeprod!$B$1:$AG$1,0),FALSE)/1,0)-IFERROR(VLOOKUP($B354,'Slutlig allokering'!$B$2:$AC$462,MATCH(AB$3,'Slutlig allokering'!$B$2:$AJ$2,0),FALSE)/1,0)</f>
        <v>0</v>
      </c>
      <c r="AE354">
        <f t="shared" si="10"/>
        <v>0</v>
      </c>
      <c r="AG354">
        <f>IFERROR(VLOOKUP(B354,'Slutlig allokering'!$B$2:$AJ$462,MATCH("Summa justerad allokerad tillförd energi (utan hjälpel och rökgaskondensering):",'Slutlig allokering'!$B$2:$AK$2,0),FALSE)/1,"")</f>
        <v>0</v>
      </c>
      <c r="AI354" s="55" t="str">
        <f>IFERROR(1-VLOOKUP(B354,'Slutlig allokering'!$B$2:$AJ$462,MATCH("Andel av bränsle i kvv som allokerats till värme, exklusive rökgaskondensering och hjälpel",'Slutlig allokering'!$B$2:$AK$2,0),FALSE),"")</f>
        <v/>
      </c>
      <c r="AK354" s="55" t="str">
        <f t="shared" si="11"/>
        <v/>
      </c>
    </row>
    <row r="355" spans="1:37" x14ac:dyDescent="0.25">
      <c r="A355" s="28" t="s">
        <v>474</v>
      </c>
      <c r="B355" s="28" t="s">
        <v>476</v>
      </c>
      <c r="C355">
        <f>IFERROR(VLOOKUP($B355,Kraftvärmeprod!$B$1:$AH$479,MATCH(C$3,Kraftvärmeprod!$B$1:$AG$1,0),FALSE)/1,"")</f>
        <v>104</v>
      </c>
      <c r="D355">
        <f>IFERROR(VLOOKUP($B355,Kraftvärmeprod!$B$1:$AH$479,MATCH(D$3,Kraftvärmeprod!$B$1:$AG$1,0),FALSE)/1,"")</f>
        <v>24</v>
      </c>
      <c r="E355">
        <f>IFERROR(VLOOKUP($B355,Kraftvärmeprod!$B$1:$AH$479,MATCH(E$2,Kraftvärmeprod!$B$1:$AG$1,0),FALSE)/1,0)-IFERROR(VLOOKUP($B355,'Slutlig allokering'!$B$2:$AC$462,MATCH(E$3,'Slutlig allokering'!$B$2:$AJ$2,0),FALSE)/1,0)</f>
        <v>0</v>
      </c>
      <c r="F355">
        <f>IFERROR(VLOOKUP($B355,Kraftvärmeprod!$B$1:$AH$479,MATCH(F$2,Kraftvärmeprod!$B$1:$AG$1,0),FALSE)/1,0)-IFERROR(VLOOKUP($B355,'Slutlig allokering'!$B$2:$AC$462,MATCH(F$3,'Slutlig allokering'!$B$2:$AJ$2,0),FALSE)/1,0)</f>
        <v>0</v>
      </c>
      <c r="G355">
        <f>IFERROR(VLOOKUP($B355,Kraftvärmeprod!$B$1:$AH$479,MATCH(G$2,Kraftvärmeprod!$B$1:$AG$1,0),FALSE)/1,0)-IFERROR(VLOOKUP($B355,'Slutlig allokering'!$B$2:$AC$462,MATCH(G$3,'Slutlig allokering'!$B$2:$AJ$2,0),FALSE)/1,0)</f>
        <v>0</v>
      </c>
      <c r="H355">
        <f>IFERROR(VLOOKUP($B355,Kraftvärmeprod!$B$1:$AH$479,MATCH(H$2,Kraftvärmeprod!$B$1:$AG$1,0),FALSE)/1,0)-IFERROR(VLOOKUP($B355,'Slutlig allokering'!$B$2:$AC$462,MATCH(H$3,'Slutlig allokering'!$B$2:$AJ$2,0),FALSE)/1,0)</f>
        <v>0</v>
      </c>
      <c r="I355">
        <f>IFERROR(VLOOKUP($B355,Kraftvärmeprod!$B$1:$AH$479,MATCH(I$2,Kraftvärmeprod!$B$1:$AG$1,0),FALSE)/1,0)-IFERROR(VLOOKUP($B355,'Slutlig allokering'!$B$2:$AC$462,MATCH(I$3,'Slutlig allokering'!$B$2:$AJ$2,0),FALSE)/1,0)</f>
        <v>9.5470999999999993E-3</v>
      </c>
      <c r="J355">
        <f>IFERROR(VLOOKUP($B355,Kraftvärmeprod!$B$1:$AH$479,MATCH(J$2,Kraftvärmeprod!$B$1:$AG$1,0),FALSE)/1,0)-IFERROR(VLOOKUP($B355,'Slutlig allokering'!$B$2:$AC$462,MATCH(J$3,'Slutlig allokering'!$B$2:$AJ$2,0),FALSE)/1,0)</f>
        <v>0</v>
      </c>
      <c r="K355">
        <f>IFERROR(VLOOKUP($B355,Kraftvärmeprod!$B$1:$AH$479,MATCH(K$2,Kraftvärmeprod!$B$1:$AG$1,0),FALSE)/1,0)-IFERROR(VLOOKUP($B355,'Slutlig allokering'!$B$2:$AC$462,MATCH(K$3,'Slutlig allokering'!$B$2:$AJ$2,0),FALSE)/1,0)</f>
        <v>0</v>
      </c>
      <c r="L355">
        <f>IFERROR(VLOOKUP($B355,Kraftvärmeprod!$B$1:$AH$479,MATCH(L$2,Kraftvärmeprod!$B$1:$AG$1,0),FALSE)/1,0)-IFERROR(VLOOKUP($B355,'Slutlig allokering'!$B$2:$AC$462,MATCH(L$3,'Slutlig allokering'!$B$2:$AJ$2,0),FALSE)/1,0)</f>
        <v>0.45065499999999992</v>
      </c>
      <c r="M355" s="143">
        <f>IFERROR(VLOOKUP($B355,Miljö!$B$1:$S$477,MATCH(M$2,Miljö!$B$1:$X$1,0),FALSE)/1,0)-IFERROR(VLOOKUP($B355,'Slutlig allokering'!$B$2:$AC$462,MATCH(M$3,'Slutlig allokering'!$B$2:$AJ$2,0),FALSE)/1,0)</f>
        <v>1.0211300000000001</v>
      </c>
      <c r="N355">
        <f>IFERROR(VLOOKUP($B355,Kraftvärmeprod!$B$1:$AH$479,MATCH(N$2,Kraftvärmeprod!$B$1:$AG$1,0),FALSE)/1,0)-IFERROR(VLOOKUP($B355,'Slutlig allokering'!$B$2:$AC$462,MATCH(N$3,'Slutlig allokering'!$B$2:$AJ$2,0),FALSE)/1,0)</f>
        <v>0</v>
      </c>
      <c r="O355">
        <f>IFERROR(VLOOKUP($B355,Kraftvärmeprod!$B$1:$AH$479,MATCH(O$2,Kraftvärmeprod!$B$1:$AG$1,0),FALSE)/1,0)-IFERROR(VLOOKUP($B355,'Slutlig allokering'!$B$2:$AC$462,MATCH(O$3,'Slutlig allokering'!$B$2:$AJ$2,0),FALSE)/1,0)</f>
        <v>53.703100000000006</v>
      </c>
      <c r="P355">
        <f>IFERROR(VLOOKUP($B355,Kraftvärmeprod!$B$1:$AH$479,MATCH(P$2,Kraftvärmeprod!$B$1:$AG$1,0),FALSE)/1,0)-IFERROR(VLOOKUP($B355,'Slutlig allokering'!$B$2:$AC$462,MATCH(P$3,'Slutlig allokering'!$B$2:$AJ$2,0),FALSE)/1,0)</f>
        <v>0</v>
      </c>
      <c r="Q355">
        <f>IFERROR(VLOOKUP($B355,Kraftvärmeprod!$B$1:$AH$479,MATCH(Q$2,Kraftvärmeprod!$B$1:$AG$1,0),FALSE)/1,0)-IFERROR(VLOOKUP($B355,'Slutlig allokering'!$B$2:$AC$462,MATCH(Q$3,'Slutlig allokering'!$B$2:$AJ$2,0),FALSE)/1,0)</f>
        <v>0</v>
      </c>
      <c r="R355">
        <f>IFERROR(VLOOKUP($B355,Kraftvärmeprod!$B$1:$AH$479,MATCH(R$2,Kraftvärmeprod!$B$1:$AG$1,0),FALSE)/1,0)-IFERROR(VLOOKUP($B355,'Slutlig allokering'!$B$2:$AC$462,MATCH(R$3,'Slutlig allokering'!$B$2:$AJ$2,0),FALSE)/1,0)</f>
        <v>7.5109000000000009E-2</v>
      </c>
      <c r="S355">
        <f>IFERROR(VLOOKUP($B355,Kraftvärmeprod!$B$1:$AH$479,MATCH(S$2,Kraftvärmeprod!$B$1:$AG$1,0),FALSE)/1,0)-IFERROR(VLOOKUP($B355,'Slutlig allokering'!$B$2:$AC$462,MATCH(S$3,'Slutlig allokering'!$B$2:$AJ$2,0),FALSE)/1,0)</f>
        <v>0</v>
      </c>
      <c r="T355">
        <f>IFERROR(VLOOKUP($B355,Kraftvärmeprod!$B$1:$AH$479,MATCH(T$2,Kraftvärmeprod!$B$1:$AG$1,0),FALSE)/1,0)-IFERROR(VLOOKUP($B355,'Slutlig allokering'!$B$2:$AC$462,MATCH(T$3,'Slutlig allokering'!$B$2:$AJ$2,0),FALSE)/1,0)</f>
        <v>0</v>
      </c>
      <c r="U355">
        <f>IFERROR(VLOOKUP($B355,Kraftvärmeprod!$B$1:$AH$479,MATCH(U$2,Kraftvärmeprod!$B$1:$AG$1,0),FALSE)/1,0)-IFERROR(VLOOKUP($B355,'Slutlig allokering'!$B$2:$AC$462,MATCH(U$3,'Slutlig allokering'!$B$2:$AJ$2,0),FALSE)/1,0)</f>
        <v>0</v>
      </c>
      <c r="V355">
        <f>IFERROR(VLOOKUP($B355,Kraftvärmeprod!$B$1:$AH$479,MATCH(V$2,Kraftvärmeprod!$B$1:$AG$1,0),FALSE)/1,0)-IFERROR(VLOOKUP($B355,'Slutlig allokering'!$B$2:$AC$462,MATCH(V$3,'Slutlig allokering'!$B$2:$AJ$2,0),FALSE)/1,0)</f>
        <v>0</v>
      </c>
      <c r="W355">
        <f>IFERROR(VLOOKUP($B355,Kraftvärmeprod!$B$1:$AH$479,MATCH(W$2,Kraftvärmeprod!$B$1:$AG$1,0),FALSE)/1,0)-IFERROR(VLOOKUP($B355,'Slutlig allokering'!$B$2:$AC$462,MATCH(W$3,'Slutlig allokering'!$B$2:$AJ$2,0),FALSE)/1,0)</f>
        <v>0</v>
      </c>
      <c r="X355">
        <f>IFERROR(VLOOKUP($B355,Kraftvärmeprod!$B$1:$AH$479,MATCH(X$2,Kraftvärmeprod!$B$1:$AG$1,0),FALSE)/1,0)-IFERROR(VLOOKUP($B355,'Slutlig allokering'!$B$2:$AC$462,MATCH(X$3,'Slutlig allokering'!$B$2:$AJ$2,0),FALSE)/1,0)</f>
        <v>0</v>
      </c>
      <c r="Y355">
        <f>IFERROR(VLOOKUP($B355,Kraftvärmeprod!$B$1:$AH$479,MATCH(Y$2,Kraftvärmeprod!$B$1:$AG$1,0),FALSE)/1,0)-IFERROR(VLOOKUP($B355,'Slutlig allokering'!$B$2:$AC$462,MATCH(Y$3,'Slutlig allokering'!$B$2:$AJ$2,0),FALSE)/1,0)</f>
        <v>0</v>
      </c>
      <c r="Z355">
        <f>IFERROR(VLOOKUP($B355,Kraftvärmeprod!$B$1:$AH$479,MATCH(Z$2,Kraftvärmeprod!$B$1:$AG$1,0),FALSE)/1,0)-IFERROR(VLOOKUP($B355,'Slutlig allokering'!$B$2:$AC$462,MATCH(Z$3,'Slutlig allokering'!$B$2:$AJ$2,0),FALSE)/1,0)</f>
        <v>9.5471E-2</v>
      </c>
      <c r="AA355">
        <f>IFERROR(VLOOKUP($B355,Kraftvärmeprod!$B$1:$AH$479,MATCH(AA$2,Kraftvärmeprod!$B$1:$AG$1,0),FALSE)/1,0)-IFERROR(VLOOKUP($B355,'Slutlig allokering'!$B$2:$AC$462,MATCH(AA$3,'Slutlig allokering'!$B$2:$AJ$2,0),FALSE)/1,0)</f>
        <v>0</v>
      </c>
      <c r="AB355">
        <f>IFERROR(VLOOKUP($B355,Kraftvärmeprod!$B$1:$AH$479,MATCH(AB$2,Kraftvärmeprod!$B$1:$AG$1,0),FALSE)/1,0)-IFERROR(VLOOKUP($B355,'Slutlig allokering'!$B$2:$AC$462,MATCH(AB$3,'Slutlig allokering'!$B$2:$AJ$2,0),FALSE)/1,0)</f>
        <v>3.7554600000000007E-2</v>
      </c>
      <c r="AE355">
        <f t="shared" si="10"/>
        <v>54.371436700000011</v>
      </c>
      <c r="AG355">
        <f>IFERROR(VLOOKUP(B355,'Slutlig allokering'!$B$2:$AJ$462,MATCH("Summa justerad allokerad tillförd energi (utan hjälpel och rökgaskondensering):",'Slutlig allokering'!$B$2:$AK$2,0),FALSE)/1,"")</f>
        <v>90.458563299999994</v>
      </c>
      <c r="AI355" s="55">
        <f>IFERROR(1-VLOOKUP(B355,'Slutlig allokering'!$B$2:$AJ$462,MATCH("Andel av bränsle i kvv som allokerats till värme, exklusive rökgaskondensering och hjälpel",'Slutlig allokering'!$B$2:$AK$2,0),FALSE),"")</f>
        <v>0.37541556790720165</v>
      </c>
      <c r="AK355" s="55">
        <f t="shared" si="11"/>
        <v>0.3754155679072016</v>
      </c>
    </row>
    <row r="356" spans="1:37" x14ac:dyDescent="0.25">
      <c r="A356" s="28" t="s">
        <v>474</v>
      </c>
      <c r="B356" s="28" t="s">
        <v>477</v>
      </c>
      <c r="C356" t="str">
        <f>IFERROR(VLOOKUP($B356,Kraftvärmeprod!$B$1:$AH$479,MATCH(C$3,Kraftvärmeprod!$B$1:$AG$1,0),FALSE)/1,"")</f>
        <v/>
      </c>
      <c r="D356" t="str">
        <f>IFERROR(VLOOKUP($B356,Kraftvärmeprod!$B$1:$AH$479,MATCH(D$3,Kraftvärmeprod!$B$1:$AG$1,0),FALSE)/1,"")</f>
        <v/>
      </c>
      <c r="E356">
        <f>IFERROR(VLOOKUP($B356,Kraftvärmeprod!$B$1:$AH$479,MATCH(E$2,Kraftvärmeprod!$B$1:$AG$1,0),FALSE)/1,0)-IFERROR(VLOOKUP($B356,'Slutlig allokering'!$B$2:$AC$462,MATCH(E$3,'Slutlig allokering'!$B$2:$AJ$2,0),FALSE)/1,0)</f>
        <v>0</v>
      </c>
      <c r="F356">
        <f>IFERROR(VLOOKUP($B356,Kraftvärmeprod!$B$1:$AH$479,MATCH(F$2,Kraftvärmeprod!$B$1:$AG$1,0),FALSE)/1,0)-IFERROR(VLOOKUP($B356,'Slutlig allokering'!$B$2:$AC$462,MATCH(F$3,'Slutlig allokering'!$B$2:$AJ$2,0),FALSE)/1,0)</f>
        <v>0</v>
      </c>
      <c r="G356">
        <f>IFERROR(VLOOKUP($B356,Kraftvärmeprod!$B$1:$AH$479,MATCH(G$2,Kraftvärmeprod!$B$1:$AG$1,0),FALSE)/1,0)-IFERROR(VLOOKUP($B356,'Slutlig allokering'!$B$2:$AC$462,MATCH(G$3,'Slutlig allokering'!$B$2:$AJ$2,0),FALSE)/1,0)</f>
        <v>0</v>
      </c>
      <c r="H356">
        <f>IFERROR(VLOOKUP($B356,Kraftvärmeprod!$B$1:$AH$479,MATCH(H$2,Kraftvärmeprod!$B$1:$AG$1,0),FALSE)/1,0)-IFERROR(VLOOKUP($B356,'Slutlig allokering'!$B$2:$AC$462,MATCH(H$3,'Slutlig allokering'!$B$2:$AJ$2,0),FALSE)/1,0)</f>
        <v>0</v>
      </c>
      <c r="I356">
        <f>IFERROR(VLOOKUP($B356,Kraftvärmeprod!$B$1:$AH$479,MATCH(I$2,Kraftvärmeprod!$B$1:$AG$1,0),FALSE)/1,0)-IFERROR(VLOOKUP($B356,'Slutlig allokering'!$B$2:$AC$462,MATCH(I$3,'Slutlig allokering'!$B$2:$AJ$2,0),FALSE)/1,0)</f>
        <v>0</v>
      </c>
      <c r="J356">
        <f>IFERROR(VLOOKUP($B356,Kraftvärmeprod!$B$1:$AH$479,MATCH(J$2,Kraftvärmeprod!$B$1:$AG$1,0),FALSE)/1,0)-IFERROR(VLOOKUP($B356,'Slutlig allokering'!$B$2:$AC$462,MATCH(J$3,'Slutlig allokering'!$B$2:$AJ$2,0),FALSE)/1,0)</f>
        <v>0</v>
      </c>
      <c r="K356">
        <f>IFERROR(VLOOKUP($B356,Kraftvärmeprod!$B$1:$AH$479,MATCH(K$2,Kraftvärmeprod!$B$1:$AG$1,0),FALSE)/1,0)-IFERROR(VLOOKUP($B356,'Slutlig allokering'!$B$2:$AC$462,MATCH(K$3,'Slutlig allokering'!$B$2:$AJ$2,0),FALSE)/1,0)</f>
        <v>0</v>
      </c>
      <c r="L356">
        <f>IFERROR(VLOOKUP($B356,Kraftvärmeprod!$B$1:$AH$479,MATCH(L$2,Kraftvärmeprod!$B$1:$AG$1,0),FALSE)/1,0)-IFERROR(VLOOKUP($B356,'Slutlig allokering'!$B$2:$AC$462,MATCH(L$3,'Slutlig allokering'!$B$2:$AJ$2,0),FALSE)/1,0)</f>
        <v>0</v>
      </c>
      <c r="M356" s="143">
        <f>IFERROR(VLOOKUP($B356,Miljö!$B$1:$S$477,MATCH(M$2,Miljö!$B$1:$X$1,0),FALSE)/1,0)-IFERROR(VLOOKUP($B356,'Slutlig allokering'!$B$2:$AC$462,MATCH(M$3,'Slutlig allokering'!$B$2:$AJ$2,0),FALSE)/1,0)</f>
        <v>0</v>
      </c>
      <c r="N356">
        <f>IFERROR(VLOOKUP($B356,Kraftvärmeprod!$B$1:$AH$479,MATCH(N$2,Kraftvärmeprod!$B$1:$AG$1,0),FALSE)/1,0)-IFERROR(VLOOKUP($B356,'Slutlig allokering'!$B$2:$AC$462,MATCH(N$3,'Slutlig allokering'!$B$2:$AJ$2,0),FALSE)/1,0)</f>
        <v>0</v>
      </c>
      <c r="O356">
        <f>IFERROR(VLOOKUP($B356,Kraftvärmeprod!$B$1:$AH$479,MATCH(O$2,Kraftvärmeprod!$B$1:$AG$1,0),FALSE)/1,0)-IFERROR(VLOOKUP($B356,'Slutlig allokering'!$B$2:$AC$462,MATCH(O$3,'Slutlig allokering'!$B$2:$AJ$2,0),FALSE)/1,0)</f>
        <v>0</v>
      </c>
      <c r="P356">
        <f>IFERROR(VLOOKUP($B356,Kraftvärmeprod!$B$1:$AH$479,MATCH(P$2,Kraftvärmeprod!$B$1:$AG$1,0),FALSE)/1,0)-IFERROR(VLOOKUP($B356,'Slutlig allokering'!$B$2:$AC$462,MATCH(P$3,'Slutlig allokering'!$B$2:$AJ$2,0),FALSE)/1,0)</f>
        <v>0</v>
      </c>
      <c r="Q356">
        <f>IFERROR(VLOOKUP($B356,Kraftvärmeprod!$B$1:$AH$479,MATCH(Q$2,Kraftvärmeprod!$B$1:$AG$1,0),FALSE)/1,0)-IFERROR(VLOOKUP($B356,'Slutlig allokering'!$B$2:$AC$462,MATCH(Q$3,'Slutlig allokering'!$B$2:$AJ$2,0),FALSE)/1,0)</f>
        <v>0</v>
      </c>
      <c r="R356">
        <f>IFERROR(VLOOKUP($B356,Kraftvärmeprod!$B$1:$AH$479,MATCH(R$2,Kraftvärmeprod!$B$1:$AG$1,0),FALSE)/1,0)-IFERROR(VLOOKUP($B356,'Slutlig allokering'!$B$2:$AC$462,MATCH(R$3,'Slutlig allokering'!$B$2:$AJ$2,0),FALSE)/1,0)</f>
        <v>0</v>
      </c>
      <c r="S356">
        <f>IFERROR(VLOOKUP($B356,Kraftvärmeprod!$B$1:$AH$479,MATCH(S$2,Kraftvärmeprod!$B$1:$AG$1,0),FALSE)/1,0)-IFERROR(VLOOKUP($B356,'Slutlig allokering'!$B$2:$AC$462,MATCH(S$3,'Slutlig allokering'!$B$2:$AJ$2,0),FALSE)/1,0)</f>
        <v>0</v>
      </c>
      <c r="T356">
        <f>IFERROR(VLOOKUP($B356,Kraftvärmeprod!$B$1:$AH$479,MATCH(T$2,Kraftvärmeprod!$B$1:$AG$1,0),FALSE)/1,0)-IFERROR(VLOOKUP($B356,'Slutlig allokering'!$B$2:$AC$462,MATCH(T$3,'Slutlig allokering'!$B$2:$AJ$2,0),FALSE)/1,0)</f>
        <v>0</v>
      </c>
      <c r="U356">
        <f>IFERROR(VLOOKUP($B356,Kraftvärmeprod!$B$1:$AH$479,MATCH(U$2,Kraftvärmeprod!$B$1:$AG$1,0),FALSE)/1,0)-IFERROR(VLOOKUP($B356,'Slutlig allokering'!$B$2:$AC$462,MATCH(U$3,'Slutlig allokering'!$B$2:$AJ$2,0),FALSE)/1,0)</f>
        <v>0</v>
      </c>
      <c r="V356">
        <f>IFERROR(VLOOKUP($B356,Kraftvärmeprod!$B$1:$AH$479,MATCH(V$2,Kraftvärmeprod!$B$1:$AG$1,0),FALSE)/1,0)-IFERROR(VLOOKUP($B356,'Slutlig allokering'!$B$2:$AC$462,MATCH(V$3,'Slutlig allokering'!$B$2:$AJ$2,0),FALSE)/1,0)</f>
        <v>0</v>
      </c>
      <c r="W356">
        <f>IFERROR(VLOOKUP($B356,Kraftvärmeprod!$B$1:$AH$479,MATCH(W$2,Kraftvärmeprod!$B$1:$AG$1,0),FALSE)/1,0)-IFERROR(VLOOKUP($B356,'Slutlig allokering'!$B$2:$AC$462,MATCH(W$3,'Slutlig allokering'!$B$2:$AJ$2,0),FALSE)/1,0)</f>
        <v>0</v>
      </c>
      <c r="X356">
        <f>IFERROR(VLOOKUP($B356,Kraftvärmeprod!$B$1:$AH$479,MATCH(X$2,Kraftvärmeprod!$B$1:$AG$1,0),FALSE)/1,0)-IFERROR(VLOOKUP($B356,'Slutlig allokering'!$B$2:$AC$462,MATCH(X$3,'Slutlig allokering'!$B$2:$AJ$2,0),FALSE)/1,0)</f>
        <v>0</v>
      </c>
      <c r="Y356">
        <f>IFERROR(VLOOKUP($B356,Kraftvärmeprod!$B$1:$AH$479,MATCH(Y$2,Kraftvärmeprod!$B$1:$AG$1,0),FALSE)/1,0)-IFERROR(VLOOKUP($B356,'Slutlig allokering'!$B$2:$AC$462,MATCH(Y$3,'Slutlig allokering'!$B$2:$AJ$2,0),FALSE)/1,0)</f>
        <v>0</v>
      </c>
      <c r="Z356">
        <f>IFERROR(VLOOKUP($B356,Kraftvärmeprod!$B$1:$AH$479,MATCH(Z$2,Kraftvärmeprod!$B$1:$AG$1,0),FALSE)/1,0)-IFERROR(VLOOKUP($B356,'Slutlig allokering'!$B$2:$AC$462,MATCH(Z$3,'Slutlig allokering'!$B$2:$AJ$2,0),FALSE)/1,0)</f>
        <v>0</v>
      </c>
      <c r="AA356">
        <f>IFERROR(VLOOKUP($B356,Kraftvärmeprod!$B$1:$AH$479,MATCH(AA$2,Kraftvärmeprod!$B$1:$AG$1,0),FALSE)/1,0)-IFERROR(VLOOKUP($B356,'Slutlig allokering'!$B$2:$AC$462,MATCH(AA$3,'Slutlig allokering'!$B$2:$AJ$2,0),FALSE)/1,0)</f>
        <v>0</v>
      </c>
      <c r="AB356">
        <f>IFERROR(VLOOKUP($B356,Kraftvärmeprod!$B$1:$AH$479,MATCH(AB$2,Kraftvärmeprod!$B$1:$AG$1,0),FALSE)/1,0)-IFERROR(VLOOKUP($B356,'Slutlig allokering'!$B$2:$AC$462,MATCH(AB$3,'Slutlig allokering'!$B$2:$AJ$2,0),FALSE)/1,0)</f>
        <v>0</v>
      </c>
      <c r="AE356">
        <f t="shared" si="10"/>
        <v>0</v>
      </c>
      <c r="AG356">
        <f>IFERROR(VLOOKUP(B356,'Slutlig allokering'!$B$2:$AJ$462,MATCH("Summa justerad allokerad tillförd energi (utan hjälpel och rökgaskondensering):",'Slutlig allokering'!$B$2:$AK$2,0),FALSE)/1,"")</f>
        <v>0</v>
      </c>
      <c r="AI356" s="55" t="str">
        <f>IFERROR(1-VLOOKUP(B356,'Slutlig allokering'!$B$2:$AJ$462,MATCH("Andel av bränsle i kvv som allokerats till värme, exklusive rökgaskondensering och hjälpel",'Slutlig allokering'!$B$2:$AK$2,0),FALSE),"")</f>
        <v/>
      </c>
      <c r="AK356" s="55" t="str">
        <f t="shared" si="11"/>
        <v/>
      </c>
    </row>
    <row r="357" spans="1:37" x14ac:dyDescent="0.25">
      <c r="A357" s="28" t="s">
        <v>474</v>
      </c>
      <c r="B357" s="28" t="s">
        <v>478</v>
      </c>
      <c r="C357">
        <f>IFERROR(VLOOKUP($B357,Kraftvärmeprod!$B$1:$AH$479,MATCH(C$3,Kraftvärmeprod!$B$1:$AG$1,0),FALSE)/1,"")</f>
        <v>720.5</v>
      </c>
      <c r="D357">
        <f>IFERROR(VLOOKUP($B357,Kraftvärmeprod!$B$1:$AH$479,MATCH(D$3,Kraftvärmeprod!$B$1:$AG$1,0),FALSE)/1,"")</f>
        <v>188.5</v>
      </c>
      <c r="E357">
        <f>IFERROR(VLOOKUP($B357,Kraftvärmeprod!$B$1:$AH$479,MATCH(E$2,Kraftvärmeprod!$B$1:$AG$1,0),FALSE)/1,0)-IFERROR(VLOOKUP($B357,'Slutlig allokering'!$B$2:$AC$462,MATCH(E$3,'Slutlig allokering'!$B$2:$AJ$2,0),FALSE)/1,0)</f>
        <v>282.529</v>
      </c>
      <c r="F357">
        <f>IFERROR(VLOOKUP($B357,Kraftvärmeprod!$B$1:$AH$479,MATCH(F$2,Kraftvärmeprod!$B$1:$AG$1,0),FALSE)/1,0)-IFERROR(VLOOKUP($B357,'Slutlig allokering'!$B$2:$AC$462,MATCH(F$3,'Slutlig allokering'!$B$2:$AJ$2,0),FALSE)/1,0)</f>
        <v>0</v>
      </c>
      <c r="G357">
        <f>IFERROR(VLOOKUP($B357,Kraftvärmeprod!$B$1:$AH$479,MATCH(G$2,Kraftvärmeprod!$B$1:$AG$1,0),FALSE)/1,0)-IFERROR(VLOOKUP($B357,'Slutlig allokering'!$B$2:$AC$462,MATCH(G$3,'Slutlig allokering'!$B$2:$AJ$2,0),FALSE)/1,0)</f>
        <v>9.2431999999999999</v>
      </c>
      <c r="H357">
        <f>IFERROR(VLOOKUP($B357,Kraftvärmeprod!$B$1:$AH$479,MATCH(H$2,Kraftvärmeprod!$B$1:$AG$1,0),FALSE)/1,0)-IFERROR(VLOOKUP($B357,'Slutlig allokering'!$B$2:$AC$462,MATCH(H$3,'Slutlig allokering'!$B$2:$AJ$2,0),FALSE)/1,0)</f>
        <v>0</v>
      </c>
      <c r="I357">
        <f>IFERROR(VLOOKUP($B357,Kraftvärmeprod!$B$1:$AH$479,MATCH(I$2,Kraftvärmeprod!$B$1:$AG$1,0),FALSE)/1,0)-IFERROR(VLOOKUP($B357,'Slutlig allokering'!$B$2:$AC$462,MATCH(I$3,'Slutlig allokering'!$B$2:$AJ$2,0),FALSE)/1,0)</f>
        <v>2.5262399999999996</v>
      </c>
      <c r="J357">
        <f>IFERROR(VLOOKUP($B357,Kraftvärmeprod!$B$1:$AH$479,MATCH(J$2,Kraftvärmeprod!$B$1:$AG$1,0),FALSE)/1,0)-IFERROR(VLOOKUP($B357,'Slutlig allokering'!$B$2:$AC$462,MATCH(J$3,'Slutlig allokering'!$B$2:$AJ$2,0),FALSE)/1,0)</f>
        <v>0</v>
      </c>
      <c r="K357">
        <f>IFERROR(VLOOKUP($B357,Kraftvärmeprod!$B$1:$AH$479,MATCH(K$2,Kraftvärmeprod!$B$1:$AG$1,0),FALSE)/1,0)-IFERROR(VLOOKUP($B357,'Slutlig allokering'!$B$2:$AC$462,MATCH(K$3,'Slutlig allokering'!$B$2:$AJ$2,0),FALSE)/1,0)</f>
        <v>21.732599999999998</v>
      </c>
      <c r="L357">
        <f>IFERROR(VLOOKUP($B357,Kraftvärmeprod!$B$1:$AH$479,MATCH(L$2,Kraftvärmeprod!$B$1:$AG$1,0),FALSE)/1,0)-IFERROR(VLOOKUP($B357,'Slutlig allokering'!$B$2:$AC$462,MATCH(L$3,'Slutlig allokering'!$B$2:$AJ$2,0),FALSE)/1,0)</f>
        <v>12.972899999999999</v>
      </c>
      <c r="M357" s="143">
        <f>IFERROR(VLOOKUP($B357,Miljö!$B$1:$S$477,MATCH(M$2,Miljö!$B$1:$X$1,0),FALSE)/1,0)-IFERROR(VLOOKUP($B357,'Slutlig allokering'!$B$2:$AC$462,MATCH(M$3,'Slutlig allokering'!$B$2:$AJ$2,0),FALSE)/1,0)</f>
        <v>25.3369</v>
      </c>
      <c r="N357">
        <f>IFERROR(VLOOKUP($B357,Kraftvärmeprod!$B$1:$AH$479,MATCH(N$2,Kraftvärmeprod!$B$1:$AG$1,0),FALSE)/1,0)-IFERROR(VLOOKUP($B357,'Slutlig allokering'!$B$2:$AC$462,MATCH(N$3,'Slutlig allokering'!$B$2:$AJ$2,0),FALSE)/1,0)</f>
        <v>0</v>
      </c>
      <c r="O357">
        <f>IFERROR(VLOOKUP($B357,Kraftvärmeprod!$B$1:$AH$479,MATCH(O$2,Kraftvärmeprod!$B$1:$AG$1,0),FALSE)/1,0)-IFERROR(VLOOKUP($B357,'Slutlig allokering'!$B$2:$AC$462,MATCH(O$3,'Slutlig allokering'!$B$2:$AJ$2,0),FALSE)/1,0)</f>
        <v>82.98599999999999</v>
      </c>
      <c r="P357">
        <f>IFERROR(VLOOKUP($B357,Kraftvärmeprod!$B$1:$AH$479,MATCH(P$2,Kraftvärmeprod!$B$1:$AG$1,0),FALSE)/1,0)-IFERROR(VLOOKUP($B357,'Slutlig allokering'!$B$2:$AC$462,MATCH(P$3,'Slutlig allokering'!$B$2:$AJ$2,0),FALSE)/1,0)</f>
        <v>0</v>
      </c>
      <c r="Q357">
        <f>IFERROR(VLOOKUP($B357,Kraftvärmeprod!$B$1:$AH$479,MATCH(Q$2,Kraftvärmeprod!$B$1:$AG$1,0),FALSE)/1,0)-IFERROR(VLOOKUP($B357,'Slutlig allokering'!$B$2:$AC$462,MATCH(Q$3,'Slutlig allokering'!$B$2:$AJ$2,0),FALSE)/1,0)</f>
        <v>0</v>
      </c>
      <c r="R357">
        <f>IFERROR(VLOOKUP($B357,Kraftvärmeprod!$B$1:$AH$479,MATCH(R$2,Kraftvärmeprod!$B$1:$AG$1,0),FALSE)/1,0)-IFERROR(VLOOKUP($B357,'Slutlig allokering'!$B$2:$AC$462,MATCH(R$3,'Slutlig allokering'!$B$2:$AJ$2,0),FALSE)/1,0)</f>
        <v>3.3242899999999995</v>
      </c>
      <c r="S357">
        <f>IFERROR(VLOOKUP($B357,Kraftvärmeprod!$B$1:$AH$479,MATCH(S$2,Kraftvärmeprod!$B$1:$AG$1,0),FALSE)/1,0)-IFERROR(VLOOKUP($B357,'Slutlig allokering'!$B$2:$AC$462,MATCH(S$3,'Slutlig allokering'!$B$2:$AJ$2,0),FALSE)/1,0)</f>
        <v>51.972800000000007</v>
      </c>
      <c r="T357">
        <f>IFERROR(VLOOKUP($B357,Kraftvärmeprod!$B$1:$AH$479,MATCH(T$2,Kraftvärmeprod!$B$1:$AG$1,0),FALSE)/1,0)-IFERROR(VLOOKUP($B357,'Slutlig allokering'!$B$2:$AC$462,MATCH(T$3,'Slutlig allokering'!$B$2:$AJ$2,0),FALSE)/1,0)</f>
        <v>0</v>
      </c>
      <c r="U357">
        <f>IFERROR(VLOOKUP($B357,Kraftvärmeprod!$B$1:$AH$479,MATCH(U$2,Kraftvärmeprod!$B$1:$AG$1,0),FALSE)/1,0)-IFERROR(VLOOKUP($B357,'Slutlig allokering'!$B$2:$AC$462,MATCH(U$3,'Slutlig allokering'!$B$2:$AJ$2,0),FALSE)/1,0)</f>
        <v>0</v>
      </c>
      <c r="V357">
        <f>IFERROR(VLOOKUP($B357,Kraftvärmeprod!$B$1:$AH$479,MATCH(V$2,Kraftvärmeprod!$B$1:$AG$1,0),FALSE)/1,0)-IFERROR(VLOOKUP($B357,'Slutlig allokering'!$B$2:$AC$462,MATCH(V$3,'Slutlig allokering'!$B$2:$AJ$2,0),FALSE)/1,0)</f>
        <v>0</v>
      </c>
      <c r="W357">
        <f>IFERROR(VLOOKUP($B357,Kraftvärmeprod!$B$1:$AH$479,MATCH(W$2,Kraftvärmeprod!$B$1:$AG$1,0),FALSE)/1,0)-IFERROR(VLOOKUP($B357,'Slutlig allokering'!$B$2:$AC$462,MATCH(W$3,'Slutlig allokering'!$B$2:$AJ$2,0),FALSE)/1,0)</f>
        <v>0</v>
      </c>
      <c r="X357">
        <f>IFERROR(VLOOKUP($B357,Kraftvärmeprod!$B$1:$AH$479,MATCH(X$2,Kraftvärmeprod!$B$1:$AG$1,0),FALSE)/1,0)-IFERROR(VLOOKUP($B357,'Slutlig allokering'!$B$2:$AC$462,MATCH(X$3,'Slutlig allokering'!$B$2:$AJ$2,0),FALSE)/1,0)</f>
        <v>0</v>
      </c>
      <c r="Y357">
        <f>IFERROR(VLOOKUP($B357,Kraftvärmeprod!$B$1:$AH$479,MATCH(Y$2,Kraftvärmeprod!$B$1:$AG$1,0),FALSE)/1,0)-IFERROR(VLOOKUP($B357,'Slutlig allokering'!$B$2:$AC$462,MATCH(Y$3,'Slutlig allokering'!$B$2:$AJ$2,0),FALSE)/1,0)</f>
        <v>0</v>
      </c>
      <c r="Z357">
        <f>IFERROR(VLOOKUP($B357,Kraftvärmeprod!$B$1:$AH$479,MATCH(Z$2,Kraftvärmeprod!$B$1:$AG$1,0),FALSE)/1,0)-IFERROR(VLOOKUP($B357,'Slutlig allokering'!$B$2:$AC$462,MATCH(Z$3,'Slutlig allokering'!$B$2:$AJ$2,0),FALSE)/1,0)</f>
        <v>31.0762</v>
      </c>
      <c r="AA357">
        <f>IFERROR(VLOOKUP($B357,Kraftvärmeprod!$B$1:$AH$479,MATCH(AA$2,Kraftvärmeprod!$B$1:$AG$1,0),FALSE)/1,0)-IFERROR(VLOOKUP($B357,'Slutlig allokering'!$B$2:$AC$462,MATCH(AA$3,'Slutlig allokering'!$B$2:$AJ$2,0),FALSE)/1,0)</f>
        <v>0</v>
      </c>
      <c r="AB357">
        <f>IFERROR(VLOOKUP($B357,Kraftvärmeprod!$B$1:$AH$479,MATCH(AB$2,Kraftvärmeprod!$B$1:$AG$1,0),FALSE)/1,0)-IFERROR(VLOOKUP($B357,'Slutlig allokering'!$B$2:$AC$462,MATCH(AB$3,'Slutlig allokering'!$B$2:$AJ$2,0),FALSE)/1,0)</f>
        <v>15.810700000000001</v>
      </c>
      <c r="AE357">
        <f t="shared" si="10"/>
        <v>514.17392999999993</v>
      </c>
      <c r="AG357">
        <f>IFERROR(VLOOKUP(B357,'Slutlig allokering'!$B$2:$AJ$462,MATCH("Summa justerad allokerad tillförd energi (utan hjälpel och rökgaskondensering):",'Slutlig allokering'!$B$2:$AK$2,0),FALSE)/1,"")</f>
        <v>723.72606999999994</v>
      </c>
      <c r="AI357" s="55">
        <f>IFERROR(1-VLOOKUP(B357,'Slutlig allokering'!$B$2:$AJ$462,MATCH("Andel av bränsle i kvv som allokerats till värme, exklusive rökgaskondensering och hjälpel",'Slutlig allokering'!$B$2:$AK$2,0),FALSE),"")</f>
        <v>0.41535982712658548</v>
      </c>
      <c r="AK357" s="55">
        <f t="shared" si="11"/>
        <v>0.41535982712658531</v>
      </c>
    </row>
    <row r="358" spans="1:37" x14ac:dyDescent="0.25">
      <c r="A358" s="28" t="s">
        <v>474</v>
      </c>
      <c r="B358" s="28" t="s">
        <v>479</v>
      </c>
      <c r="C358" t="str">
        <f>IFERROR(VLOOKUP($B358,Kraftvärmeprod!$B$1:$AH$479,MATCH(C$3,Kraftvärmeprod!$B$1:$AG$1,0),FALSE)/1,"")</f>
        <v/>
      </c>
      <c r="D358" t="str">
        <f>IFERROR(VLOOKUP($B358,Kraftvärmeprod!$B$1:$AH$479,MATCH(D$3,Kraftvärmeprod!$B$1:$AG$1,0),FALSE)/1,"")</f>
        <v/>
      </c>
      <c r="E358">
        <f>IFERROR(VLOOKUP($B358,Kraftvärmeprod!$B$1:$AH$479,MATCH(E$2,Kraftvärmeprod!$B$1:$AG$1,0),FALSE)/1,0)-IFERROR(VLOOKUP($B358,'Slutlig allokering'!$B$2:$AC$462,MATCH(E$3,'Slutlig allokering'!$B$2:$AJ$2,0),FALSE)/1,0)</f>
        <v>0</v>
      </c>
      <c r="F358">
        <f>IFERROR(VLOOKUP($B358,Kraftvärmeprod!$B$1:$AH$479,MATCH(F$2,Kraftvärmeprod!$B$1:$AG$1,0),FALSE)/1,0)-IFERROR(VLOOKUP($B358,'Slutlig allokering'!$B$2:$AC$462,MATCH(F$3,'Slutlig allokering'!$B$2:$AJ$2,0),FALSE)/1,0)</f>
        <v>0</v>
      </c>
      <c r="G358">
        <f>IFERROR(VLOOKUP($B358,Kraftvärmeprod!$B$1:$AH$479,MATCH(G$2,Kraftvärmeprod!$B$1:$AG$1,0),FALSE)/1,0)-IFERROR(VLOOKUP($B358,'Slutlig allokering'!$B$2:$AC$462,MATCH(G$3,'Slutlig allokering'!$B$2:$AJ$2,0),FALSE)/1,0)</f>
        <v>0</v>
      </c>
      <c r="H358">
        <f>IFERROR(VLOOKUP($B358,Kraftvärmeprod!$B$1:$AH$479,MATCH(H$2,Kraftvärmeprod!$B$1:$AG$1,0),FALSE)/1,0)-IFERROR(VLOOKUP($B358,'Slutlig allokering'!$B$2:$AC$462,MATCH(H$3,'Slutlig allokering'!$B$2:$AJ$2,0),FALSE)/1,0)</f>
        <v>0</v>
      </c>
      <c r="I358">
        <f>IFERROR(VLOOKUP($B358,Kraftvärmeprod!$B$1:$AH$479,MATCH(I$2,Kraftvärmeprod!$B$1:$AG$1,0),FALSE)/1,0)-IFERROR(VLOOKUP($B358,'Slutlig allokering'!$B$2:$AC$462,MATCH(I$3,'Slutlig allokering'!$B$2:$AJ$2,0),FALSE)/1,0)</f>
        <v>0</v>
      </c>
      <c r="J358">
        <f>IFERROR(VLOOKUP($B358,Kraftvärmeprod!$B$1:$AH$479,MATCH(J$2,Kraftvärmeprod!$B$1:$AG$1,0),FALSE)/1,0)-IFERROR(VLOOKUP($B358,'Slutlig allokering'!$B$2:$AC$462,MATCH(J$3,'Slutlig allokering'!$B$2:$AJ$2,0),FALSE)/1,0)</f>
        <v>0</v>
      </c>
      <c r="K358">
        <f>IFERROR(VLOOKUP($B358,Kraftvärmeprod!$B$1:$AH$479,MATCH(K$2,Kraftvärmeprod!$B$1:$AG$1,0),FALSE)/1,0)-IFERROR(VLOOKUP($B358,'Slutlig allokering'!$B$2:$AC$462,MATCH(K$3,'Slutlig allokering'!$B$2:$AJ$2,0),FALSE)/1,0)</f>
        <v>0</v>
      </c>
      <c r="L358">
        <f>IFERROR(VLOOKUP($B358,Kraftvärmeprod!$B$1:$AH$479,MATCH(L$2,Kraftvärmeprod!$B$1:$AG$1,0),FALSE)/1,0)-IFERROR(VLOOKUP($B358,'Slutlig allokering'!$B$2:$AC$462,MATCH(L$3,'Slutlig allokering'!$B$2:$AJ$2,0),FALSE)/1,0)</f>
        <v>0</v>
      </c>
      <c r="M358" s="143">
        <f>IFERROR(VLOOKUP($B358,Miljö!$B$1:$S$477,MATCH(M$2,Miljö!$B$1:$X$1,0),FALSE)/1,0)-IFERROR(VLOOKUP($B358,'Slutlig allokering'!$B$2:$AC$462,MATCH(M$3,'Slutlig allokering'!$B$2:$AJ$2,0),FALSE)/1,0)</f>
        <v>0</v>
      </c>
      <c r="N358">
        <f>IFERROR(VLOOKUP($B358,Kraftvärmeprod!$B$1:$AH$479,MATCH(N$2,Kraftvärmeprod!$B$1:$AG$1,0),FALSE)/1,0)-IFERROR(VLOOKUP($B358,'Slutlig allokering'!$B$2:$AC$462,MATCH(N$3,'Slutlig allokering'!$B$2:$AJ$2,0),FALSE)/1,0)</f>
        <v>0</v>
      </c>
      <c r="O358">
        <f>IFERROR(VLOOKUP($B358,Kraftvärmeprod!$B$1:$AH$479,MATCH(O$2,Kraftvärmeprod!$B$1:$AG$1,0),FALSE)/1,0)-IFERROR(VLOOKUP($B358,'Slutlig allokering'!$B$2:$AC$462,MATCH(O$3,'Slutlig allokering'!$B$2:$AJ$2,0),FALSE)/1,0)</f>
        <v>0</v>
      </c>
      <c r="P358">
        <f>IFERROR(VLOOKUP($B358,Kraftvärmeprod!$B$1:$AH$479,MATCH(P$2,Kraftvärmeprod!$B$1:$AG$1,0),FALSE)/1,0)-IFERROR(VLOOKUP($B358,'Slutlig allokering'!$B$2:$AC$462,MATCH(P$3,'Slutlig allokering'!$B$2:$AJ$2,0),FALSE)/1,0)</f>
        <v>0</v>
      </c>
      <c r="Q358">
        <f>IFERROR(VLOOKUP($B358,Kraftvärmeprod!$B$1:$AH$479,MATCH(Q$2,Kraftvärmeprod!$B$1:$AG$1,0),FALSE)/1,0)-IFERROR(VLOOKUP($B358,'Slutlig allokering'!$B$2:$AC$462,MATCH(Q$3,'Slutlig allokering'!$B$2:$AJ$2,0),FALSE)/1,0)</f>
        <v>0</v>
      </c>
      <c r="R358">
        <f>IFERROR(VLOOKUP($B358,Kraftvärmeprod!$B$1:$AH$479,MATCH(R$2,Kraftvärmeprod!$B$1:$AG$1,0),FALSE)/1,0)-IFERROR(VLOOKUP($B358,'Slutlig allokering'!$B$2:$AC$462,MATCH(R$3,'Slutlig allokering'!$B$2:$AJ$2,0),FALSE)/1,0)</f>
        <v>0</v>
      </c>
      <c r="S358">
        <f>IFERROR(VLOOKUP($B358,Kraftvärmeprod!$B$1:$AH$479,MATCH(S$2,Kraftvärmeprod!$B$1:$AG$1,0),FALSE)/1,0)-IFERROR(VLOOKUP($B358,'Slutlig allokering'!$B$2:$AC$462,MATCH(S$3,'Slutlig allokering'!$B$2:$AJ$2,0),FALSE)/1,0)</f>
        <v>0</v>
      </c>
      <c r="T358">
        <f>IFERROR(VLOOKUP($B358,Kraftvärmeprod!$B$1:$AH$479,MATCH(T$2,Kraftvärmeprod!$B$1:$AG$1,0),FALSE)/1,0)-IFERROR(VLOOKUP($B358,'Slutlig allokering'!$B$2:$AC$462,MATCH(T$3,'Slutlig allokering'!$B$2:$AJ$2,0),FALSE)/1,0)</f>
        <v>0</v>
      </c>
      <c r="U358">
        <f>IFERROR(VLOOKUP($B358,Kraftvärmeprod!$B$1:$AH$479,MATCH(U$2,Kraftvärmeprod!$B$1:$AG$1,0),FALSE)/1,0)-IFERROR(VLOOKUP($B358,'Slutlig allokering'!$B$2:$AC$462,MATCH(U$3,'Slutlig allokering'!$B$2:$AJ$2,0),FALSE)/1,0)</f>
        <v>0</v>
      </c>
      <c r="V358">
        <f>IFERROR(VLOOKUP($B358,Kraftvärmeprod!$B$1:$AH$479,MATCH(V$2,Kraftvärmeprod!$B$1:$AG$1,0),FALSE)/1,0)-IFERROR(VLOOKUP($B358,'Slutlig allokering'!$B$2:$AC$462,MATCH(V$3,'Slutlig allokering'!$B$2:$AJ$2,0),FALSE)/1,0)</f>
        <v>0</v>
      </c>
      <c r="W358">
        <f>IFERROR(VLOOKUP($B358,Kraftvärmeprod!$B$1:$AH$479,MATCH(W$2,Kraftvärmeprod!$B$1:$AG$1,0),FALSE)/1,0)-IFERROR(VLOOKUP($B358,'Slutlig allokering'!$B$2:$AC$462,MATCH(W$3,'Slutlig allokering'!$B$2:$AJ$2,0),FALSE)/1,0)</f>
        <v>0</v>
      </c>
      <c r="X358">
        <f>IFERROR(VLOOKUP($B358,Kraftvärmeprod!$B$1:$AH$479,MATCH(X$2,Kraftvärmeprod!$B$1:$AG$1,0),FALSE)/1,0)-IFERROR(VLOOKUP($B358,'Slutlig allokering'!$B$2:$AC$462,MATCH(X$3,'Slutlig allokering'!$B$2:$AJ$2,0),FALSE)/1,0)</f>
        <v>0</v>
      </c>
      <c r="Y358">
        <f>IFERROR(VLOOKUP($B358,Kraftvärmeprod!$B$1:$AH$479,MATCH(Y$2,Kraftvärmeprod!$B$1:$AG$1,0),FALSE)/1,0)-IFERROR(VLOOKUP($B358,'Slutlig allokering'!$B$2:$AC$462,MATCH(Y$3,'Slutlig allokering'!$B$2:$AJ$2,0),FALSE)/1,0)</f>
        <v>0</v>
      </c>
      <c r="Z358">
        <f>IFERROR(VLOOKUP($B358,Kraftvärmeprod!$B$1:$AH$479,MATCH(Z$2,Kraftvärmeprod!$B$1:$AG$1,0),FALSE)/1,0)-IFERROR(VLOOKUP($B358,'Slutlig allokering'!$B$2:$AC$462,MATCH(Z$3,'Slutlig allokering'!$B$2:$AJ$2,0),FALSE)/1,0)</f>
        <v>0</v>
      </c>
      <c r="AA358">
        <f>IFERROR(VLOOKUP($B358,Kraftvärmeprod!$B$1:$AH$479,MATCH(AA$2,Kraftvärmeprod!$B$1:$AG$1,0),FALSE)/1,0)-IFERROR(VLOOKUP($B358,'Slutlig allokering'!$B$2:$AC$462,MATCH(AA$3,'Slutlig allokering'!$B$2:$AJ$2,0),FALSE)/1,0)</f>
        <v>0</v>
      </c>
      <c r="AB358">
        <f>IFERROR(VLOOKUP($B358,Kraftvärmeprod!$B$1:$AH$479,MATCH(AB$2,Kraftvärmeprod!$B$1:$AG$1,0),FALSE)/1,0)-IFERROR(VLOOKUP($B358,'Slutlig allokering'!$B$2:$AC$462,MATCH(AB$3,'Slutlig allokering'!$B$2:$AJ$2,0),FALSE)/1,0)</f>
        <v>0</v>
      </c>
      <c r="AE358">
        <f t="shared" si="10"/>
        <v>0</v>
      </c>
      <c r="AG358">
        <f>IFERROR(VLOOKUP(B358,'Slutlig allokering'!$B$2:$AJ$462,MATCH("Summa justerad allokerad tillförd energi (utan hjälpel och rökgaskondensering):",'Slutlig allokering'!$B$2:$AK$2,0),FALSE)/1,"")</f>
        <v>0</v>
      </c>
      <c r="AI358" s="55" t="str">
        <f>IFERROR(1-VLOOKUP(B358,'Slutlig allokering'!$B$2:$AJ$462,MATCH("Andel av bränsle i kvv som allokerats till värme, exklusive rökgaskondensering och hjälpel",'Slutlig allokering'!$B$2:$AK$2,0),FALSE),"")</f>
        <v/>
      </c>
      <c r="AK358" s="55" t="str">
        <f t="shared" si="11"/>
        <v/>
      </c>
    </row>
    <row r="359" spans="1:37" x14ac:dyDescent="0.25">
      <c r="A359" s="28" t="s">
        <v>474</v>
      </c>
      <c r="B359" s="28" t="s">
        <v>480</v>
      </c>
      <c r="C359" t="str">
        <f>IFERROR(VLOOKUP($B359,Kraftvärmeprod!$B$1:$AH$479,MATCH(C$3,Kraftvärmeprod!$B$1:$AG$1,0),FALSE)/1,"")</f>
        <v/>
      </c>
      <c r="D359" t="str">
        <f>IFERROR(VLOOKUP($B359,Kraftvärmeprod!$B$1:$AH$479,MATCH(D$3,Kraftvärmeprod!$B$1:$AG$1,0),FALSE)/1,"")</f>
        <v/>
      </c>
      <c r="E359">
        <f>IFERROR(VLOOKUP($B359,Kraftvärmeprod!$B$1:$AH$479,MATCH(E$2,Kraftvärmeprod!$B$1:$AG$1,0),FALSE)/1,0)-IFERROR(VLOOKUP($B359,'Slutlig allokering'!$B$2:$AC$462,MATCH(E$3,'Slutlig allokering'!$B$2:$AJ$2,0),FALSE)/1,0)</f>
        <v>0</v>
      </c>
      <c r="F359">
        <f>IFERROR(VLOOKUP($B359,Kraftvärmeprod!$B$1:$AH$479,MATCH(F$2,Kraftvärmeprod!$B$1:$AG$1,0),FALSE)/1,0)-IFERROR(VLOOKUP($B359,'Slutlig allokering'!$B$2:$AC$462,MATCH(F$3,'Slutlig allokering'!$B$2:$AJ$2,0),FALSE)/1,0)</f>
        <v>0</v>
      </c>
      <c r="G359">
        <f>IFERROR(VLOOKUP($B359,Kraftvärmeprod!$B$1:$AH$479,MATCH(G$2,Kraftvärmeprod!$B$1:$AG$1,0),FALSE)/1,0)-IFERROR(VLOOKUP($B359,'Slutlig allokering'!$B$2:$AC$462,MATCH(G$3,'Slutlig allokering'!$B$2:$AJ$2,0),FALSE)/1,0)</f>
        <v>0</v>
      </c>
      <c r="H359">
        <f>IFERROR(VLOOKUP($B359,Kraftvärmeprod!$B$1:$AH$479,MATCH(H$2,Kraftvärmeprod!$B$1:$AG$1,0),FALSE)/1,0)-IFERROR(VLOOKUP($B359,'Slutlig allokering'!$B$2:$AC$462,MATCH(H$3,'Slutlig allokering'!$B$2:$AJ$2,0),FALSE)/1,0)</f>
        <v>0</v>
      </c>
      <c r="I359">
        <f>IFERROR(VLOOKUP($B359,Kraftvärmeprod!$B$1:$AH$479,MATCH(I$2,Kraftvärmeprod!$B$1:$AG$1,0),FALSE)/1,0)-IFERROR(VLOOKUP($B359,'Slutlig allokering'!$B$2:$AC$462,MATCH(I$3,'Slutlig allokering'!$B$2:$AJ$2,0),FALSE)/1,0)</f>
        <v>0</v>
      </c>
      <c r="J359">
        <f>IFERROR(VLOOKUP($B359,Kraftvärmeprod!$B$1:$AH$479,MATCH(J$2,Kraftvärmeprod!$B$1:$AG$1,0),FALSE)/1,0)-IFERROR(VLOOKUP($B359,'Slutlig allokering'!$B$2:$AC$462,MATCH(J$3,'Slutlig allokering'!$B$2:$AJ$2,0),FALSE)/1,0)</f>
        <v>0</v>
      </c>
      <c r="K359">
        <f>IFERROR(VLOOKUP($B359,Kraftvärmeprod!$B$1:$AH$479,MATCH(K$2,Kraftvärmeprod!$B$1:$AG$1,0),FALSE)/1,0)-IFERROR(VLOOKUP($B359,'Slutlig allokering'!$B$2:$AC$462,MATCH(K$3,'Slutlig allokering'!$B$2:$AJ$2,0),FALSE)/1,0)</f>
        <v>0</v>
      </c>
      <c r="L359">
        <f>IFERROR(VLOOKUP($B359,Kraftvärmeprod!$B$1:$AH$479,MATCH(L$2,Kraftvärmeprod!$B$1:$AG$1,0),FALSE)/1,0)-IFERROR(VLOOKUP($B359,'Slutlig allokering'!$B$2:$AC$462,MATCH(L$3,'Slutlig allokering'!$B$2:$AJ$2,0),FALSE)/1,0)</f>
        <v>0</v>
      </c>
      <c r="M359" s="143">
        <f>IFERROR(VLOOKUP($B359,Miljö!$B$1:$S$477,MATCH(M$2,Miljö!$B$1:$X$1,0),FALSE)/1,0)-IFERROR(VLOOKUP($B359,'Slutlig allokering'!$B$2:$AC$462,MATCH(M$3,'Slutlig allokering'!$B$2:$AJ$2,0),FALSE)/1,0)</f>
        <v>0</v>
      </c>
      <c r="N359">
        <f>IFERROR(VLOOKUP($B359,Kraftvärmeprod!$B$1:$AH$479,MATCH(N$2,Kraftvärmeprod!$B$1:$AG$1,0),FALSE)/1,0)-IFERROR(VLOOKUP($B359,'Slutlig allokering'!$B$2:$AC$462,MATCH(N$3,'Slutlig allokering'!$B$2:$AJ$2,0),FALSE)/1,0)</f>
        <v>0</v>
      </c>
      <c r="O359">
        <f>IFERROR(VLOOKUP($B359,Kraftvärmeprod!$B$1:$AH$479,MATCH(O$2,Kraftvärmeprod!$B$1:$AG$1,0),FALSE)/1,0)-IFERROR(VLOOKUP($B359,'Slutlig allokering'!$B$2:$AC$462,MATCH(O$3,'Slutlig allokering'!$B$2:$AJ$2,0),FALSE)/1,0)</f>
        <v>0</v>
      </c>
      <c r="P359">
        <f>IFERROR(VLOOKUP($B359,Kraftvärmeprod!$B$1:$AH$479,MATCH(P$2,Kraftvärmeprod!$B$1:$AG$1,0),FALSE)/1,0)-IFERROR(VLOOKUP($B359,'Slutlig allokering'!$B$2:$AC$462,MATCH(P$3,'Slutlig allokering'!$B$2:$AJ$2,0),FALSE)/1,0)</f>
        <v>0</v>
      </c>
      <c r="Q359">
        <f>IFERROR(VLOOKUP($B359,Kraftvärmeprod!$B$1:$AH$479,MATCH(Q$2,Kraftvärmeprod!$B$1:$AG$1,0),FALSE)/1,0)-IFERROR(VLOOKUP($B359,'Slutlig allokering'!$B$2:$AC$462,MATCH(Q$3,'Slutlig allokering'!$B$2:$AJ$2,0),FALSE)/1,0)</f>
        <v>0</v>
      </c>
      <c r="R359">
        <f>IFERROR(VLOOKUP($B359,Kraftvärmeprod!$B$1:$AH$479,MATCH(R$2,Kraftvärmeprod!$B$1:$AG$1,0),FALSE)/1,0)-IFERROR(VLOOKUP($B359,'Slutlig allokering'!$B$2:$AC$462,MATCH(R$3,'Slutlig allokering'!$B$2:$AJ$2,0),FALSE)/1,0)</f>
        <v>0</v>
      </c>
      <c r="S359">
        <f>IFERROR(VLOOKUP($B359,Kraftvärmeprod!$B$1:$AH$479,MATCH(S$2,Kraftvärmeprod!$B$1:$AG$1,0),FALSE)/1,0)-IFERROR(VLOOKUP($B359,'Slutlig allokering'!$B$2:$AC$462,MATCH(S$3,'Slutlig allokering'!$B$2:$AJ$2,0),FALSE)/1,0)</f>
        <v>0</v>
      </c>
      <c r="T359">
        <f>IFERROR(VLOOKUP($B359,Kraftvärmeprod!$B$1:$AH$479,MATCH(T$2,Kraftvärmeprod!$B$1:$AG$1,0),FALSE)/1,0)-IFERROR(VLOOKUP($B359,'Slutlig allokering'!$B$2:$AC$462,MATCH(T$3,'Slutlig allokering'!$B$2:$AJ$2,0),FALSE)/1,0)</f>
        <v>0</v>
      </c>
      <c r="U359">
        <f>IFERROR(VLOOKUP($B359,Kraftvärmeprod!$B$1:$AH$479,MATCH(U$2,Kraftvärmeprod!$B$1:$AG$1,0),FALSE)/1,0)-IFERROR(VLOOKUP($B359,'Slutlig allokering'!$B$2:$AC$462,MATCH(U$3,'Slutlig allokering'!$B$2:$AJ$2,0),FALSE)/1,0)</f>
        <v>0</v>
      </c>
      <c r="V359">
        <f>IFERROR(VLOOKUP($B359,Kraftvärmeprod!$B$1:$AH$479,MATCH(V$2,Kraftvärmeprod!$B$1:$AG$1,0),FALSE)/1,0)-IFERROR(VLOOKUP($B359,'Slutlig allokering'!$B$2:$AC$462,MATCH(V$3,'Slutlig allokering'!$B$2:$AJ$2,0),FALSE)/1,0)</f>
        <v>0</v>
      </c>
      <c r="W359">
        <f>IFERROR(VLOOKUP($B359,Kraftvärmeprod!$B$1:$AH$479,MATCH(W$2,Kraftvärmeprod!$B$1:$AG$1,0),FALSE)/1,0)-IFERROR(VLOOKUP($B359,'Slutlig allokering'!$B$2:$AC$462,MATCH(W$3,'Slutlig allokering'!$B$2:$AJ$2,0),FALSE)/1,0)</f>
        <v>0</v>
      </c>
      <c r="X359">
        <f>IFERROR(VLOOKUP($B359,Kraftvärmeprod!$B$1:$AH$479,MATCH(X$2,Kraftvärmeprod!$B$1:$AG$1,0),FALSE)/1,0)-IFERROR(VLOOKUP($B359,'Slutlig allokering'!$B$2:$AC$462,MATCH(X$3,'Slutlig allokering'!$B$2:$AJ$2,0),FALSE)/1,0)</f>
        <v>0</v>
      </c>
      <c r="Y359">
        <f>IFERROR(VLOOKUP($B359,Kraftvärmeprod!$B$1:$AH$479,MATCH(Y$2,Kraftvärmeprod!$B$1:$AG$1,0),FALSE)/1,0)-IFERROR(VLOOKUP($B359,'Slutlig allokering'!$B$2:$AC$462,MATCH(Y$3,'Slutlig allokering'!$B$2:$AJ$2,0),FALSE)/1,0)</f>
        <v>0</v>
      </c>
      <c r="Z359">
        <f>IFERROR(VLOOKUP($B359,Kraftvärmeprod!$B$1:$AH$479,MATCH(Z$2,Kraftvärmeprod!$B$1:$AG$1,0),FALSE)/1,0)-IFERROR(VLOOKUP($B359,'Slutlig allokering'!$B$2:$AC$462,MATCH(Z$3,'Slutlig allokering'!$B$2:$AJ$2,0),FALSE)/1,0)</f>
        <v>0</v>
      </c>
      <c r="AA359">
        <f>IFERROR(VLOOKUP($B359,Kraftvärmeprod!$B$1:$AH$479,MATCH(AA$2,Kraftvärmeprod!$B$1:$AG$1,0),FALSE)/1,0)-IFERROR(VLOOKUP($B359,'Slutlig allokering'!$B$2:$AC$462,MATCH(AA$3,'Slutlig allokering'!$B$2:$AJ$2,0),FALSE)/1,0)</f>
        <v>0</v>
      </c>
      <c r="AB359">
        <f>IFERROR(VLOOKUP($B359,Kraftvärmeprod!$B$1:$AH$479,MATCH(AB$2,Kraftvärmeprod!$B$1:$AG$1,0),FALSE)/1,0)-IFERROR(VLOOKUP($B359,'Slutlig allokering'!$B$2:$AC$462,MATCH(AB$3,'Slutlig allokering'!$B$2:$AJ$2,0),FALSE)/1,0)</f>
        <v>0</v>
      </c>
      <c r="AE359">
        <f t="shared" si="10"/>
        <v>0</v>
      </c>
      <c r="AG359">
        <f>IFERROR(VLOOKUP(B359,'Slutlig allokering'!$B$2:$AJ$462,MATCH("Summa justerad allokerad tillförd energi (utan hjälpel och rökgaskondensering):",'Slutlig allokering'!$B$2:$AK$2,0),FALSE)/1,"")</f>
        <v>0</v>
      </c>
      <c r="AI359" s="55" t="str">
        <f>IFERROR(1-VLOOKUP(B359,'Slutlig allokering'!$B$2:$AJ$462,MATCH("Andel av bränsle i kvv som allokerats till värme, exklusive rökgaskondensering och hjälpel",'Slutlig allokering'!$B$2:$AK$2,0),FALSE),"")</f>
        <v/>
      </c>
      <c r="AK359" s="55" t="str">
        <f t="shared" si="11"/>
        <v/>
      </c>
    </row>
    <row r="360" spans="1:37" x14ac:dyDescent="0.25">
      <c r="A360" s="28" t="s">
        <v>481</v>
      </c>
      <c r="B360" s="28" t="s">
        <v>482</v>
      </c>
      <c r="C360" t="str">
        <f>IFERROR(VLOOKUP($B360,Kraftvärmeprod!$B$1:$AH$479,MATCH(C$3,Kraftvärmeprod!$B$1:$AG$1,0),FALSE)/1,"")</f>
        <v/>
      </c>
      <c r="D360" t="str">
        <f>IFERROR(VLOOKUP($B360,Kraftvärmeprod!$B$1:$AH$479,MATCH(D$3,Kraftvärmeprod!$B$1:$AG$1,0),FALSE)/1,"")</f>
        <v/>
      </c>
      <c r="E360">
        <f>IFERROR(VLOOKUP($B360,Kraftvärmeprod!$B$1:$AH$479,MATCH(E$2,Kraftvärmeprod!$B$1:$AG$1,0),FALSE)/1,0)-IFERROR(VLOOKUP($B360,'Slutlig allokering'!$B$2:$AC$462,MATCH(E$3,'Slutlig allokering'!$B$2:$AJ$2,0),FALSE)/1,0)</f>
        <v>0</v>
      </c>
      <c r="F360">
        <f>IFERROR(VLOOKUP($B360,Kraftvärmeprod!$B$1:$AH$479,MATCH(F$2,Kraftvärmeprod!$B$1:$AG$1,0),FALSE)/1,0)-IFERROR(VLOOKUP($B360,'Slutlig allokering'!$B$2:$AC$462,MATCH(F$3,'Slutlig allokering'!$B$2:$AJ$2,0),FALSE)/1,0)</f>
        <v>0</v>
      </c>
      <c r="G360">
        <f>IFERROR(VLOOKUP($B360,Kraftvärmeprod!$B$1:$AH$479,MATCH(G$2,Kraftvärmeprod!$B$1:$AG$1,0),FALSE)/1,0)-IFERROR(VLOOKUP($B360,'Slutlig allokering'!$B$2:$AC$462,MATCH(G$3,'Slutlig allokering'!$B$2:$AJ$2,0),FALSE)/1,0)</f>
        <v>0</v>
      </c>
      <c r="H360">
        <f>IFERROR(VLOOKUP($B360,Kraftvärmeprod!$B$1:$AH$479,MATCH(H$2,Kraftvärmeprod!$B$1:$AG$1,0),FALSE)/1,0)-IFERROR(VLOOKUP($B360,'Slutlig allokering'!$B$2:$AC$462,MATCH(H$3,'Slutlig allokering'!$B$2:$AJ$2,0),FALSE)/1,0)</f>
        <v>0</v>
      </c>
      <c r="I360">
        <f>IFERROR(VLOOKUP($B360,Kraftvärmeprod!$B$1:$AH$479,MATCH(I$2,Kraftvärmeprod!$B$1:$AG$1,0),FALSE)/1,0)-IFERROR(VLOOKUP($B360,'Slutlig allokering'!$B$2:$AC$462,MATCH(I$3,'Slutlig allokering'!$B$2:$AJ$2,0),FALSE)/1,0)</f>
        <v>0</v>
      </c>
      <c r="J360">
        <f>IFERROR(VLOOKUP($B360,Kraftvärmeprod!$B$1:$AH$479,MATCH(J$2,Kraftvärmeprod!$B$1:$AG$1,0),FALSE)/1,0)-IFERROR(VLOOKUP($B360,'Slutlig allokering'!$B$2:$AC$462,MATCH(J$3,'Slutlig allokering'!$B$2:$AJ$2,0),FALSE)/1,0)</f>
        <v>0</v>
      </c>
      <c r="K360">
        <f>IFERROR(VLOOKUP($B360,Kraftvärmeprod!$B$1:$AH$479,MATCH(K$2,Kraftvärmeprod!$B$1:$AG$1,0),FALSE)/1,0)-IFERROR(VLOOKUP($B360,'Slutlig allokering'!$B$2:$AC$462,MATCH(K$3,'Slutlig allokering'!$B$2:$AJ$2,0),FALSE)/1,0)</f>
        <v>0</v>
      </c>
      <c r="L360">
        <f>IFERROR(VLOOKUP($B360,Kraftvärmeprod!$B$1:$AH$479,MATCH(L$2,Kraftvärmeprod!$B$1:$AG$1,0),FALSE)/1,0)-IFERROR(VLOOKUP($B360,'Slutlig allokering'!$B$2:$AC$462,MATCH(L$3,'Slutlig allokering'!$B$2:$AJ$2,0),FALSE)/1,0)</f>
        <v>0</v>
      </c>
      <c r="M360" s="143">
        <f>IFERROR(VLOOKUP($B360,Miljö!$B$1:$S$477,MATCH(M$2,Miljö!$B$1:$X$1,0),FALSE)/1,0)-IFERROR(VLOOKUP($B360,'Slutlig allokering'!$B$2:$AC$462,MATCH(M$3,'Slutlig allokering'!$B$2:$AJ$2,0),FALSE)/1,0)</f>
        <v>0</v>
      </c>
      <c r="N360">
        <f>IFERROR(VLOOKUP($B360,Kraftvärmeprod!$B$1:$AH$479,MATCH(N$2,Kraftvärmeprod!$B$1:$AG$1,0),FALSE)/1,0)-IFERROR(VLOOKUP($B360,'Slutlig allokering'!$B$2:$AC$462,MATCH(N$3,'Slutlig allokering'!$B$2:$AJ$2,0),FALSE)/1,0)</f>
        <v>0</v>
      </c>
      <c r="O360">
        <f>IFERROR(VLOOKUP($B360,Kraftvärmeprod!$B$1:$AH$479,MATCH(O$2,Kraftvärmeprod!$B$1:$AG$1,0),FALSE)/1,0)-IFERROR(VLOOKUP($B360,'Slutlig allokering'!$B$2:$AC$462,MATCH(O$3,'Slutlig allokering'!$B$2:$AJ$2,0),FALSE)/1,0)</f>
        <v>0</v>
      </c>
      <c r="P360">
        <f>IFERROR(VLOOKUP($B360,Kraftvärmeprod!$B$1:$AH$479,MATCH(P$2,Kraftvärmeprod!$B$1:$AG$1,0),FALSE)/1,0)-IFERROR(VLOOKUP($B360,'Slutlig allokering'!$B$2:$AC$462,MATCH(P$3,'Slutlig allokering'!$B$2:$AJ$2,0),FALSE)/1,0)</f>
        <v>0</v>
      </c>
      <c r="Q360">
        <f>IFERROR(VLOOKUP($B360,Kraftvärmeprod!$B$1:$AH$479,MATCH(Q$2,Kraftvärmeprod!$B$1:$AG$1,0),FALSE)/1,0)-IFERROR(VLOOKUP($B360,'Slutlig allokering'!$B$2:$AC$462,MATCH(Q$3,'Slutlig allokering'!$B$2:$AJ$2,0),FALSE)/1,0)</f>
        <v>0</v>
      </c>
      <c r="R360">
        <f>IFERROR(VLOOKUP($B360,Kraftvärmeprod!$B$1:$AH$479,MATCH(R$2,Kraftvärmeprod!$B$1:$AG$1,0),FALSE)/1,0)-IFERROR(VLOOKUP($B360,'Slutlig allokering'!$B$2:$AC$462,MATCH(R$3,'Slutlig allokering'!$B$2:$AJ$2,0),FALSE)/1,0)</f>
        <v>0</v>
      </c>
      <c r="S360">
        <f>IFERROR(VLOOKUP($B360,Kraftvärmeprod!$B$1:$AH$479,MATCH(S$2,Kraftvärmeprod!$B$1:$AG$1,0),FALSE)/1,0)-IFERROR(VLOOKUP($B360,'Slutlig allokering'!$B$2:$AC$462,MATCH(S$3,'Slutlig allokering'!$B$2:$AJ$2,0),FALSE)/1,0)</f>
        <v>0</v>
      </c>
      <c r="T360">
        <f>IFERROR(VLOOKUP($B360,Kraftvärmeprod!$B$1:$AH$479,MATCH(T$2,Kraftvärmeprod!$B$1:$AG$1,0),FALSE)/1,0)-IFERROR(VLOOKUP($B360,'Slutlig allokering'!$B$2:$AC$462,MATCH(T$3,'Slutlig allokering'!$B$2:$AJ$2,0),FALSE)/1,0)</f>
        <v>0</v>
      </c>
      <c r="U360">
        <f>IFERROR(VLOOKUP($B360,Kraftvärmeprod!$B$1:$AH$479,MATCH(U$2,Kraftvärmeprod!$B$1:$AG$1,0),FALSE)/1,0)-IFERROR(VLOOKUP($B360,'Slutlig allokering'!$B$2:$AC$462,MATCH(U$3,'Slutlig allokering'!$B$2:$AJ$2,0),FALSE)/1,0)</f>
        <v>0</v>
      </c>
      <c r="V360">
        <f>IFERROR(VLOOKUP($B360,Kraftvärmeprod!$B$1:$AH$479,MATCH(V$2,Kraftvärmeprod!$B$1:$AG$1,0),FALSE)/1,0)-IFERROR(VLOOKUP($B360,'Slutlig allokering'!$B$2:$AC$462,MATCH(V$3,'Slutlig allokering'!$B$2:$AJ$2,0),FALSE)/1,0)</f>
        <v>0</v>
      </c>
      <c r="W360">
        <f>IFERROR(VLOOKUP($B360,Kraftvärmeprod!$B$1:$AH$479,MATCH(W$2,Kraftvärmeprod!$B$1:$AG$1,0),FALSE)/1,0)-IFERROR(VLOOKUP($B360,'Slutlig allokering'!$B$2:$AC$462,MATCH(W$3,'Slutlig allokering'!$B$2:$AJ$2,0),FALSE)/1,0)</f>
        <v>0</v>
      </c>
      <c r="X360">
        <f>IFERROR(VLOOKUP($B360,Kraftvärmeprod!$B$1:$AH$479,MATCH(X$2,Kraftvärmeprod!$B$1:$AG$1,0),FALSE)/1,0)-IFERROR(VLOOKUP($B360,'Slutlig allokering'!$B$2:$AC$462,MATCH(X$3,'Slutlig allokering'!$B$2:$AJ$2,0),FALSE)/1,0)</f>
        <v>0</v>
      </c>
      <c r="Y360">
        <f>IFERROR(VLOOKUP($B360,Kraftvärmeprod!$B$1:$AH$479,MATCH(Y$2,Kraftvärmeprod!$B$1:$AG$1,0),FALSE)/1,0)-IFERROR(VLOOKUP($B360,'Slutlig allokering'!$B$2:$AC$462,MATCH(Y$3,'Slutlig allokering'!$B$2:$AJ$2,0),FALSE)/1,0)</f>
        <v>0</v>
      </c>
      <c r="Z360">
        <f>IFERROR(VLOOKUP($B360,Kraftvärmeprod!$B$1:$AH$479,MATCH(Z$2,Kraftvärmeprod!$B$1:$AG$1,0),FALSE)/1,0)-IFERROR(VLOOKUP($B360,'Slutlig allokering'!$B$2:$AC$462,MATCH(Z$3,'Slutlig allokering'!$B$2:$AJ$2,0),FALSE)/1,0)</f>
        <v>0</v>
      </c>
      <c r="AA360">
        <f>IFERROR(VLOOKUP($B360,Kraftvärmeprod!$B$1:$AH$479,MATCH(AA$2,Kraftvärmeprod!$B$1:$AG$1,0),FALSE)/1,0)-IFERROR(VLOOKUP($B360,'Slutlig allokering'!$B$2:$AC$462,MATCH(AA$3,'Slutlig allokering'!$B$2:$AJ$2,0),FALSE)/1,0)</f>
        <v>0</v>
      </c>
      <c r="AB360">
        <f>IFERROR(VLOOKUP($B360,Kraftvärmeprod!$B$1:$AH$479,MATCH(AB$2,Kraftvärmeprod!$B$1:$AG$1,0),FALSE)/1,0)-IFERROR(VLOOKUP($B360,'Slutlig allokering'!$B$2:$AC$462,MATCH(AB$3,'Slutlig allokering'!$B$2:$AJ$2,0),FALSE)/1,0)</f>
        <v>0</v>
      </c>
      <c r="AE360">
        <f t="shared" si="10"/>
        <v>0</v>
      </c>
      <c r="AG360">
        <f>IFERROR(VLOOKUP(B360,'Slutlig allokering'!$B$2:$AJ$462,MATCH("Summa justerad allokerad tillförd energi (utan hjälpel och rökgaskondensering):",'Slutlig allokering'!$B$2:$AK$2,0),FALSE)/1,"")</f>
        <v>0</v>
      </c>
      <c r="AI360" s="55" t="str">
        <f>IFERROR(1-VLOOKUP(B360,'Slutlig allokering'!$B$2:$AJ$462,MATCH("Andel av bränsle i kvv som allokerats till värme, exklusive rökgaskondensering och hjälpel",'Slutlig allokering'!$B$2:$AK$2,0),FALSE),"")</f>
        <v/>
      </c>
      <c r="AK360" s="55" t="str">
        <f t="shared" si="11"/>
        <v/>
      </c>
    </row>
    <row r="361" spans="1:37" x14ac:dyDescent="0.25">
      <c r="A361" s="28" t="s">
        <v>481</v>
      </c>
      <c r="B361" s="28" t="s">
        <v>483</v>
      </c>
      <c r="C361" t="str">
        <f>IFERROR(VLOOKUP($B361,Kraftvärmeprod!$B$1:$AH$479,MATCH(C$3,Kraftvärmeprod!$B$1:$AG$1,0),FALSE)/1,"")</f>
        <v/>
      </c>
      <c r="D361" t="str">
        <f>IFERROR(VLOOKUP($B361,Kraftvärmeprod!$B$1:$AH$479,MATCH(D$3,Kraftvärmeprod!$B$1:$AG$1,0),FALSE)/1,"")</f>
        <v/>
      </c>
      <c r="E361">
        <f>IFERROR(VLOOKUP($B361,Kraftvärmeprod!$B$1:$AH$479,MATCH(E$2,Kraftvärmeprod!$B$1:$AG$1,0),FALSE)/1,0)-IFERROR(VLOOKUP($B361,'Slutlig allokering'!$B$2:$AC$462,MATCH(E$3,'Slutlig allokering'!$B$2:$AJ$2,0),FALSE)/1,0)</f>
        <v>0</v>
      </c>
      <c r="F361">
        <f>IFERROR(VLOOKUP($B361,Kraftvärmeprod!$B$1:$AH$479,MATCH(F$2,Kraftvärmeprod!$B$1:$AG$1,0),FALSE)/1,0)-IFERROR(VLOOKUP($B361,'Slutlig allokering'!$B$2:$AC$462,MATCH(F$3,'Slutlig allokering'!$B$2:$AJ$2,0),FALSE)/1,0)</f>
        <v>0</v>
      </c>
      <c r="G361">
        <f>IFERROR(VLOOKUP($B361,Kraftvärmeprod!$B$1:$AH$479,MATCH(G$2,Kraftvärmeprod!$B$1:$AG$1,0),FALSE)/1,0)-IFERROR(VLOOKUP($B361,'Slutlig allokering'!$B$2:$AC$462,MATCH(G$3,'Slutlig allokering'!$B$2:$AJ$2,0),FALSE)/1,0)</f>
        <v>0</v>
      </c>
      <c r="H361">
        <f>IFERROR(VLOOKUP($B361,Kraftvärmeprod!$B$1:$AH$479,MATCH(H$2,Kraftvärmeprod!$B$1:$AG$1,0),FALSE)/1,0)-IFERROR(VLOOKUP($B361,'Slutlig allokering'!$B$2:$AC$462,MATCH(H$3,'Slutlig allokering'!$B$2:$AJ$2,0),FALSE)/1,0)</f>
        <v>0</v>
      </c>
      <c r="I361">
        <f>IFERROR(VLOOKUP($B361,Kraftvärmeprod!$B$1:$AH$479,MATCH(I$2,Kraftvärmeprod!$B$1:$AG$1,0),FALSE)/1,0)-IFERROR(VLOOKUP($B361,'Slutlig allokering'!$B$2:$AC$462,MATCH(I$3,'Slutlig allokering'!$B$2:$AJ$2,0),FALSE)/1,0)</f>
        <v>0</v>
      </c>
      <c r="J361">
        <f>IFERROR(VLOOKUP($B361,Kraftvärmeprod!$B$1:$AH$479,MATCH(J$2,Kraftvärmeprod!$B$1:$AG$1,0),FALSE)/1,0)-IFERROR(VLOOKUP($B361,'Slutlig allokering'!$B$2:$AC$462,MATCH(J$3,'Slutlig allokering'!$B$2:$AJ$2,0),FALSE)/1,0)</f>
        <v>0</v>
      </c>
      <c r="K361">
        <f>IFERROR(VLOOKUP($B361,Kraftvärmeprod!$B$1:$AH$479,MATCH(K$2,Kraftvärmeprod!$B$1:$AG$1,0),FALSE)/1,0)-IFERROR(VLOOKUP($B361,'Slutlig allokering'!$B$2:$AC$462,MATCH(K$3,'Slutlig allokering'!$B$2:$AJ$2,0),FALSE)/1,0)</f>
        <v>0</v>
      </c>
      <c r="L361">
        <f>IFERROR(VLOOKUP($B361,Kraftvärmeprod!$B$1:$AH$479,MATCH(L$2,Kraftvärmeprod!$B$1:$AG$1,0),FALSE)/1,0)-IFERROR(VLOOKUP($B361,'Slutlig allokering'!$B$2:$AC$462,MATCH(L$3,'Slutlig allokering'!$B$2:$AJ$2,0),FALSE)/1,0)</f>
        <v>0</v>
      </c>
      <c r="M361" s="143">
        <f>IFERROR(VLOOKUP($B361,Miljö!$B$1:$S$477,MATCH(M$2,Miljö!$B$1:$X$1,0),FALSE)/1,0)-IFERROR(VLOOKUP($B361,'Slutlig allokering'!$B$2:$AC$462,MATCH(M$3,'Slutlig allokering'!$B$2:$AJ$2,0),FALSE)/1,0)</f>
        <v>0</v>
      </c>
      <c r="N361">
        <f>IFERROR(VLOOKUP($B361,Kraftvärmeprod!$B$1:$AH$479,MATCH(N$2,Kraftvärmeprod!$B$1:$AG$1,0),FALSE)/1,0)-IFERROR(VLOOKUP($B361,'Slutlig allokering'!$B$2:$AC$462,MATCH(N$3,'Slutlig allokering'!$B$2:$AJ$2,0),FALSE)/1,0)</f>
        <v>0</v>
      </c>
      <c r="O361">
        <f>IFERROR(VLOOKUP($B361,Kraftvärmeprod!$B$1:$AH$479,MATCH(O$2,Kraftvärmeprod!$B$1:$AG$1,0),FALSE)/1,0)-IFERROR(VLOOKUP($B361,'Slutlig allokering'!$B$2:$AC$462,MATCH(O$3,'Slutlig allokering'!$B$2:$AJ$2,0),FALSE)/1,0)</f>
        <v>0</v>
      </c>
      <c r="P361">
        <f>IFERROR(VLOOKUP($B361,Kraftvärmeprod!$B$1:$AH$479,MATCH(P$2,Kraftvärmeprod!$B$1:$AG$1,0),FALSE)/1,0)-IFERROR(VLOOKUP($B361,'Slutlig allokering'!$B$2:$AC$462,MATCH(P$3,'Slutlig allokering'!$B$2:$AJ$2,0),FALSE)/1,0)</f>
        <v>0</v>
      </c>
      <c r="Q361">
        <f>IFERROR(VLOOKUP($B361,Kraftvärmeprod!$B$1:$AH$479,MATCH(Q$2,Kraftvärmeprod!$B$1:$AG$1,0),FALSE)/1,0)-IFERROR(VLOOKUP($B361,'Slutlig allokering'!$B$2:$AC$462,MATCH(Q$3,'Slutlig allokering'!$B$2:$AJ$2,0),FALSE)/1,0)</f>
        <v>0</v>
      </c>
      <c r="R361">
        <f>IFERROR(VLOOKUP($B361,Kraftvärmeprod!$B$1:$AH$479,MATCH(R$2,Kraftvärmeprod!$B$1:$AG$1,0),FALSE)/1,0)-IFERROR(VLOOKUP($B361,'Slutlig allokering'!$B$2:$AC$462,MATCH(R$3,'Slutlig allokering'!$B$2:$AJ$2,0),FALSE)/1,0)</f>
        <v>0</v>
      </c>
      <c r="S361">
        <f>IFERROR(VLOOKUP($B361,Kraftvärmeprod!$B$1:$AH$479,MATCH(S$2,Kraftvärmeprod!$B$1:$AG$1,0),FALSE)/1,0)-IFERROR(VLOOKUP($B361,'Slutlig allokering'!$B$2:$AC$462,MATCH(S$3,'Slutlig allokering'!$B$2:$AJ$2,0),FALSE)/1,0)</f>
        <v>0</v>
      </c>
      <c r="T361">
        <f>IFERROR(VLOOKUP($B361,Kraftvärmeprod!$B$1:$AH$479,MATCH(T$2,Kraftvärmeprod!$B$1:$AG$1,0),FALSE)/1,0)-IFERROR(VLOOKUP($B361,'Slutlig allokering'!$B$2:$AC$462,MATCH(T$3,'Slutlig allokering'!$B$2:$AJ$2,0),FALSE)/1,0)</f>
        <v>0</v>
      </c>
      <c r="U361">
        <f>IFERROR(VLOOKUP($B361,Kraftvärmeprod!$B$1:$AH$479,MATCH(U$2,Kraftvärmeprod!$B$1:$AG$1,0),FALSE)/1,0)-IFERROR(VLOOKUP($B361,'Slutlig allokering'!$B$2:$AC$462,MATCH(U$3,'Slutlig allokering'!$B$2:$AJ$2,0),FALSE)/1,0)</f>
        <v>0</v>
      </c>
      <c r="V361">
        <f>IFERROR(VLOOKUP($B361,Kraftvärmeprod!$B$1:$AH$479,MATCH(V$2,Kraftvärmeprod!$B$1:$AG$1,0),FALSE)/1,0)-IFERROR(VLOOKUP($B361,'Slutlig allokering'!$B$2:$AC$462,MATCH(V$3,'Slutlig allokering'!$B$2:$AJ$2,0),FALSE)/1,0)</f>
        <v>0</v>
      </c>
      <c r="W361">
        <f>IFERROR(VLOOKUP($B361,Kraftvärmeprod!$B$1:$AH$479,MATCH(W$2,Kraftvärmeprod!$B$1:$AG$1,0),FALSE)/1,0)-IFERROR(VLOOKUP($B361,'Slutlig allokering'!$B$2:$AC$462,MATCH(W$3,'Slutlig allokering'!$B$2:$AJ$2,0),FALSE)/1,0)</f>
        <v>0</v>
      </c>
      <c r="X361">
        <f>IFERROR(VLOOKUP($B361,Kraftvärmeprod!$B$1:$AH$479,MATCH(X$2,Kraftvärmeprod!$B$1:$AG$1,0),FALSE)/1,0)-IFERROR(VLOOKUP($B361,'Slutlig allokering'!$B$2:$AC$462,MATCH(X$3,'Slutlig allokering'!$B$2:$AJ$2,0),FALSE)/1,0)</f>
        <v>0</v>
      </c>
      <c r="Y361">
        <f>IFERROR(VLOOKUP($B361,Kraftvärmeprod!$B$1:$AH$479,MATCH(Y$2,Kraftvärmeprod!$B$1:$AG$1,0),FALSE)/1,0)-IFERROR(VLOOKUP($B361,'Slutlig allokering'!$B$2:$AC$462,MATCH(Y$3,'Slutlig allokering'!$B$2:$AJ$2,0),FALSE)/1,0)</f>
        <v>0</v>
      </c>
      <c r="Z361">
        <f>IFERROR(VLOOKUP($B361,Kraftvärmeprod!$B$1:$AH$479,MATCH(Z$2,Kraftvärmeprod!$B$1:$AG$1,0),FALSE)/1,0)-IFERROR(VLOOKUP($B361,'Slutlig allokering'!$B$2:$AC$462,MATCH(Z$3,'Slutlig allokering'!$B$2:$AJ$2,0),FALSE)/1,0)</f>
        <v>0</v>
      </c>
      <c r="AA361">
        <f>IFERROR(VLOOKUP($B361,Kraftvärmeprod!$B$1:$AH$479,MATCH(AA$2,Kraftvärmeprod!$B$1:$AG$1,0),FALSE)/1,0)-IFERROR(VLOOKUP($B361,'Slutlig allokering'!$B$2:$AC$462,MATCH(AA$3,'Slutlig allokering'!$B$2:$AJ$2,0),FALSE)/1,0)</f>
        <v>0</v>
      </c>
      <c r="AB361">
        <f>IFERROR(VLOOKUP($B361,Kraftvärmeprod!$B$1:$AH$479,MATCH(AB$2,Kraftvärmeprod!$B$1:$AG$1,0),FALSE)/1,0)-IFERROR(VLOOKUP($B361,'Slutlig allokering'!$B$2:$AC$462,MATCH(AB$3,'Slutlig allokering'!$B$2:$AJ$2,0),FALSE)/1,0)</f>
        <v>0</v>
      </c>
      <c r="AE361">
        <f t="shared" si="10"/>
        <v>0</v>
      </c>
      <c r="AG361">
        <f>IFERROR(VLOOKUP(B361,'Slutlig allokering'!$B$2:$AJ$462,MATCH("Summa justerad allokerad tillförd energi (utan hjälpel och rökgaskondensering):",'Slutlig allokering'!$B$2:$AK$2,0),FALSE)/1,"")</f>
        <v>0</v>
      </c>
      <c r="AI361" s="55" t="str">
        <f>IFERROR(1-VLOOKUP(B361,'Slutlig allokering'!$B$2:$AJ$462,MATCH("Andel av bränsle i kvv som allokerats till värme, exklusive rökgaskondensering och hjälpel",'Slutlig allokering'!$B$2:$AK$2,0),FALSE),"")</f>
        <v/>
      </c>
      <c r="AK361" s="55" t="str">
        <f t="shared" si="11"/>
        <v/>
      </c>
    </row>
    <row r="362" spans="1:37" x14ac:dyDescent="0.25">
      <c r="A362" s="28" t="s">
        <v>481</v>
      </c>
      <c r="B362" s="28" t="s">
        <v>484</v>
      </c>
      <c r="C362" t="str">
        <f>IFERROR(VLOOKUP($B362,Kraftvärmeprod!$B$1:$AH$479,MATCH(C$3,Kraftvärmeprod!$B$1:$AG$1,0),FALSE)/1,"")</f>
        <v/>
      </c>
      <c r="D362" t="str">
        <f>IFERROR(VLOOKUP($B362,Kraftvärmeprod!$B$1:$AH$479,MATCH(D$3,Kraftvärmeprod!$B$1:$AG$1,0),FALSE)/1,"")</f>
        <v/>
      </c>
      <c r="E362">
        <f>IFERROR(VLOOKUP($B362,Kraftvärmeprod!$B$1:$AH$479,MATCH(E$2,Kraftvärmeprod!$B$1:$AG$1,0),FALSE)/1,0)-IFERROR(VLOOKUP($B362,'Slutlig allokering'!$B$2:$AC$462,MATCH(E$3,'Slutlig allokering'!$B$2:$AJ$2,0),FALSE)/1,0)</f>
        <v>0</v>
      </c>
      <c r="F362">
        <f>IFERROR(VLOOKUP($B362,Kraftvärmeprod!$B$1:$AH$479,MATCH(F$2,Kraftvärmeprod!$B$1:$AG$1,0),FALSE)/1,0)-IFERROR(VLOOKUP($B362,'Slutlig allokering'!$B$2:$AC$462,MATCH(F$3,'Slutlig allokering'!$B$2:$AJ$2,0),FALSE)/1,0)</f>
        <v>0</v>
      </c>
      <c r="G362">
        <f>IFERROR(VLOOKUP($B362,Kraftvärmeprod!$B$1:$AH$479,MATCH(G$2,Kraftvärmeprod!$B$1:$AG$1,0),FALSE)/1,0)-IFERROR(VLOOKUP($B362,'Slutlig allokering'!$B$2:$AC$462,MATCH(G$3,'Slutlig allokering'!$B$2:$AJ$2,0),FALSE)/1,0)</f>
        <v>0</v>
      </c>
      <c r="H362">
        <f>IFERROR(VLOOKUP($B362,Kraftvärmeprod!$B$1:$AH$479,MATCH(H$2,Kraftvärmeprod!$B$1:$AG$1,0),FALSE)/1,0)-IFERROR(VLOOKUP($B362,'Slutlig allokering'!$B$2:$AC$462,MATCH(H$3,'Slutlig allokering'!$B$2:$AJ$2,0),FALSE)/1,0)</f>
        <v>0</v>
      </c>
      <c r="I362">
        <f>IFERROR(VLOOKUP($B362,Kraftvärmeprod!$B$1:$AH$479,MATCH(I$2,Kraftvärmeprod!$B$1:$AG$1,0),FALSE)/1,0)-IFERROR(VLOOKUP($B362,'Slutlig allokering'!$B$2:$AC$462,MATCH(I$3,'Slutlig allokering'!$B$2:$AJ$2,0),FALSE)/1,0)</f>
        <v>0</v>
      </c>
      <c r="J362">
        <f>IFERROR(VLOOKUP($B362,Kraftvärmeprod!$B$1:$AH$479,MATCH(J$2,Kraftvärmeprod!$B$1:$AG$1,0),FALSE)/1,0)-IFERROR(VLOOKUP($B362,'Slutlig allokering'!$B$2:$AC$462,MATCH(J$3,'Slutlig allokering'!$B$2:$AJ$2,0),FALSE)/1,0)</f>
        <v>0</v>
      </c>
      <c r="K362">
        <f>IFERROR(VLOOKUP($B362,Kraftvärmeprod!$B$1:$AH$479,MATCH(K$2,Kraftvärmeprod!$B$1:$AG$1,0),FALSE)/1,0)-IFERROR(VLOOKUP($B362,'Slutlig allokering'!$B$2:$AC$462,MATCH(K$3,'Slutlig allokering'!$B$2:$AJ$2,0),FALSE)/1,0)</f>
        <v>0</v>
      </c>
      <c r="L362">
        <f>IFERROR(VLOOKUP($B362,Kraftvärmeprod!$B$1:$AH$479,MATCH(L$2,Kraftvärmeprod!$B$1:$AG$1,0),FALSE)/1,0)-IFERROR(VLOOKUP($B362,'Slutlig allokering'!$B$2:$AC$462,MATCH(L$3,'Slutlig allokering'!$B$2:$AJ$2,0),FALSE)/1,0)</f>
        <v>0</v>
      </c>
      <c r="M362" s="143">
        <f>IFERROR(VLOOKUP($B362,Miljö!$B$1:$S$477,MATCH(M$2,Miljö!$B$1:$X$1,0),FALSE)/1,0)-IFERROR(VLOOKUP($B362,'Slutlig allokering'!$B$2:$AC$462,MATCH(M$3,'Slutlig allokering'!$B$2:$AJ$2,0),FALSE)/1,0)</f>
        <v>0</v>
      </c>
      <c r="N362">
        <f>IFERROR(VLOOKUP($B362,Kraftvärmeprod!$B$1:$AH$479,MATCH(N$2,Kraftvärmeprod!$B$1:$AG$1,0),FALSE)/1,0)-IFERROR(VLOOKUP($B362,'Slutlig allokering'!$B$2:$AC$462,MATCH(N$3,'Slutlig allokering'!$B$2:$AJ$2,0),FALSE)/1,0)</f>
        <v>0</v>
      </c>
      <c r="O362">
        <f>IFERROR(VLOOKUP($B362,Kraftvärmeprod!$B$1:$AH$479,MATCH(O$2,Kraftvärmeprod!$B$1:$AG$1,0),FALSE)/1,0)-IFERROR(VLOOKUP($B362,'Slutlig allokering'!$B$2:$AC$462,MATCH(O$3,'Slutlig allokering'!$B$2:$AJ$2,0),FALSE)/1,0)</f>
        <v>0</v>
      </c>
      <c r="P362">
        <f>IFERROR(VLOOKUP($B362,Kraftvärmeprod!$B$1:$AH$479,MATCH(P$2,Kraftvärmeprod!$B$1:$AG$1,0),FALSE)/1,0)-IFERROR(VLOOKUP($B362,'Slutlig allokering'!$B$2:$AC$462,MATCH(P$3,'Slutlig allokering'!$B$2:$AJ$2,0),FALSE)/1,0)</f>
        <v>0</v>
      </c>
      <c r="Q362">
        <f>IFERROR(VLOOKUP($B362,Kraftvärmeprod!$B$1:$AH$479,MATCH(Q$2,Kraftvärmeprod!$B$1:$AG$1,0),FALSE)/1,0)-IFERROR(VLOOKUP($B362,'Slutlig allokering'!$B$2:$AC$462,MATCH(Q$3,'Slutlig allokering'!$B$2:$AJ$2,0),FALSE)/1,0)</f>
        <v>0</v>
      </c>
      <c r="R362">
        <f>IFERROR(VLOOKUP($B362,Kraftvärmeprod!$B$1:$AH$479,MATCH(R$2,Kraftvärmeprod!$B$1:$AG$1,0),FALSE)/1,0)-IFERROR(VLOOKUP($B362,'Slutlig allokering'!$B$2:$AC$462,MATCH(R$3,'Slutlig allokering'!$B$2:$AJ$2,0),FALSE)/1,0)</f>
        <v>0</v>
      </c>
      <c r="S362">
        <f>IFERROR(VLOOKUP($B362,Kraftvärmeprod!$B$1:$AH$479,MATCH(S$2,Kraftvärmeprod!$B$1:$AG$1,0),FALSE)/1,0)-IFERROR(VLOOKUP($B362,'Slutlig allokering'!$B$2:$AC$462,MATCH(S$3,'Slutlig allokering'!$B$2:$AJ$2,0),FALSE)/1,0)</f>
        <v>0</v>
      </c>
      <c r="T362">
        <f>IFERROR(VLOOKUP($B362,Kraftvärmeprod!$B$1:$AH$479,MATCH(T$2,Kraftvärmeprod!$B$1:$AG$1,0),FALSE)/1,0)-IFERROR(VLOOKUP($B362,'Slutlig allokering'!$B$2:$AC$462,MATCH(T$3,'Slutlig allokering'!$B$2:$AJ$2,0),FALSE)/1,0)</f>
        <v>0</v>
      </c>
      <c r="U362">
        <f>IFERROR(VLOOKUP($B362,Kraftvärmeprod!$B$1:$AH$479,MATCH(U$2,Kraftvärmeprod!$B$1:$AG$1,0),FALSE)/1,0)-IFERROR(VLOOKUP($B362,'Slutlig allokering'!$B$2:$AC$462,MATCH(U$3,'Slutlig allokering'!$B$2:$AJ$2,0),FALSE)/1,0)</f>
        <v>0</v>
      </c>
      <c r="V362">
        <f>IFERROR(VLOOKUP($B362,Kraftvärmeprod!$B$1:$AH$479,MATCH(V$2,Kraftvärmeprod!$B$1:$AG$1,0),FALSE)/1,0)-IFERROR(VLOOKUP($B362,'Slutlig allokering'!$B$2:$AC$462,MATCH(V$3,'Slutlig allokering'!$B$2:$AJ$2,0),FALSE)/1,0)</f>
        <v>0</v>
      </c>
      <c r="W362">
        <f>IFERROR(VLOOKUP($B362,Kraftvärmeprod!$B$1:$AH$479,MATCH(W$2,Kraftvärmeprod!$B$1:$AG$1,0),FALSE)/1,0)-IFERROR(VLOOKUP($B362,'Slutlig allokering'!$B$2:$AC$462,MATCH(W$3,'Slutlig allokering'!$B$2:$AJ$2,0),FALSE)/1,0)</f>
        <v>0</v>
      </c>
      <c r="X362">
        <f>IFERROR(VLOOKUP($B362,Kraftvärmeprod!$B$1:$AH$479,MATCH(X$2,Kraftvärmeprod!$B$1:$AG$1,0),FALSE)/1,0)-IFERROR(VLOOKUP($B362,'Slutlig allokering'!$B$2:$AC$462,MATCH(X$3,'Slutlig allokering'!$B$2:$AJ$2,0),FALSE)/1,0)</f>
        <v>0</v>
      </c>
      <c r="Y362">
        <f>IFERROR(VLOOKUP($B362,Kraftvärmeprod!$B$1:$AH$479,MATCH(Y$2,Kraftvärmeprod!$B$1:$AG$1,0),FALSE)/1,0)-IFERROR(VLOOKUP($B362,'Slutlig allokering'!$B$2:$AC$462,MATCH(Y$3,'Slutlig allokering'!$B$2:$AJ$2,0),FALSE)/1,0)</f>
        <v>0</v>
      </c>
      <c r="Z362">
        <f>IFERROR(VLOOKUP($B362,Kraftvärmeprod!$B$1:$AH$479,MATCH(Z$2,Kraftvärmeprod!$B$1:$AG$1,0),FALSE)/1,0)-IFERROR(VLOOKUP($B362,'Slutlig allokering'!$B$2:$AC$462,MATCH(Z$3,'Slutlig allokering'!$B$2:$AJ$2,0),FALSE)/1,0)</f>
        <v>0</v>
      </c>
      <c r="AA362">
        <f>IFERROR(VLOOKUP($B362,Kraftvärmeprod!$B$1:$AH$479,MATCH(AA$2,Kraftvärmeprod!$B$1:$AG$1,0),FALSE)/1,0)-IFERROR(VLOOKUP($B362,'Slutlig allokering'!$B$2:$AC$462,MATCH(AA$3,'Slutlig allokering'!$B$2:$AJ$2,0),FALSE)/1,0)</f>
        <v>0</v>
      </c>
      <c r="AB362">
        <f>IFERROR(VLOOKUP($B362,Kraftvärmeprod!$B$1:$AH$479,MATCH(AB$2,Kraftvärmeprod!$B$1:$AG$1,0),FALSE)/1,0)-IFERROR(VLOOKUP($B362,'Slutlig allokering'!$B$2:$AC$462,MATCH(AB$3,'Slutlig allokering'!$B$2:$AJ$2,0),FALSE)/1,0)</f>
        <v>0</v>
      </c>
      <c r="AE362">
        <f t="shared" si="10"/>
        <v>0</v>
      </c>
      <c r="AG362">
        <f>IFERROR(VLOOKUP(B362,'Slutlig allokering'!$B$2:$AJ$462,MATCH("Summa justerad allokerad tillförd energi (utan hjälpel och rökgaskondensering):",'Slutlig allokering'!$B$2:$AK$2,0),FALSE)/1,"")</f>
        <v>0</v>
      </c>
      <c r="AI362" s="55" t="str">
        <f>IFERROR(1-VLOOKUP(B362,'Slutlig allokering'!$B$2:$AJ$462,MATCH("Andel av bränsle i kvv som allokerats till värme, exklusive rökgaskondensering och hjälpel",'Slutlig allokering'!$B$2:$AK$2,0),FALSE),"")</f>
        <v/>
      </c>
      <c r="AK362" s="55" t="str">
        <f t="shared" si="11"/>
        <v/>
      </c>
    </row>
    <row r="363" spans="1:37" x14ac:dyDescent="0.25">
      <c r="A363" s="28" t="s">
        <v>485</v>
      </c>
      <c r="B363" s="28" t="s">
        <v>486</v>
      </c>
      <c r="C363">
        <f>IFERROR(VLOOKUP($B363,Kraftvärmeprod!$B$1:$AH$479,MATCH(C$3,Kraftvärmeprod!$B$1:$AG$1,0),FALSE)/1,"")</f>
        <v>51.338000000000001</v>
      </c>
      <c r="D363">
        <f>IFERROR(VLOOKUP($B363,Kraftvärmeprod!$B$1:$AH$479,MATCH(D$3,Kraftvärmeprod!$B$1:$AG$1,0),FALSE)/1,"")</f>
        <v>3.2120000000000002</v>
      </c>
      <c r="E363">
        <f>IFERROR(VLOOKUP($B363,Kraftvärmeprod!$B$1:$AH$479,MATCH(E$2,Kraftvärmeprod!$B$1:$AG$1,0),FALSE)/1,0)-IFERROR(VLOOKUP($B363,'Slutlig allokering'!$B$2:$AC$462,MATCH(E$3,'Slutlig allokering'!$B$2:$AJ$2,0),FALSE)/1,0)</f>
        <v>4.6040000000000028</v>
      </c>
      <c r="F363">
        <f>IFERROR(VLOOKUP($B363,Kraftvärmeprod!$B$1:$AH$479,MATCH(F$2,Kraftvärmeprod!$B$1:$AG$1,0),FALSE)/1,0)-IFERROR(VLOOKUP($B363,'Slutlig allokering'!$B$2:$AC$462,MATCH(F$3,'Slutlig allokering'!$B$2:$AJ$2,0),FALSE)/1,0)</f>
        <v>0</v>
      </c>
      <c r="G363">
        <f>IFERROR(VLOOKUP($B363,Kraftvärmeprod!$B$1:$AH$479,MATCH(G$2,Kraftvärmeprod!$B$1:$AG$1,0),FALSE)/1,0)-IFERROR(VLOOKUP($B363,'Slutlig allokering'!$B$2:$AC$462,MATCH(G$3,'Slutlig allokering'!$B$2:$AJ$2,0),FALSE)/1,0)</f>
        <v>0</v>
      </c>
      <c r="H363">
        <f>IFERROR(VLOOKUP($B363,Kraftvärmeprod!$B$1:$AH$479,MATCH(H$2,Kraftvärmeprod!$B$1:$AG$1,0),FALSE)/1,0)-IFERROR(VLOOKUP($B363,'Slutlig allokering'!$B$2:$AC$462,MATCH(H$3,'Slutlig allokering'!$B$2:$AJ$2,0),FALSE)/1,0)</f>
        <v>0</v>
      </c>
      <c r="I363">
        <f>IFERROR(VLOOKUP($B363,Kraftvärmeprod!$B$1:$AH$479,MATCH(I$2,Kraftvärmeprod!$B$1:$AG$1,0),FALSE)/1,0)-IFERROR(VLOOKUP($B363,'Slutlig allokering'!$B$2:$AC$462,MATCH(I$3,'Slutlig allokering'!$B$2:$AJ$2,0),FALSE)/1,0)</f>
        <v>0</v>
      </c>
      <c r="J363">
        <f>IFERROR(VLOOKUP($B363,Kraftvärmeprod!$B$1:$AH$479,MATCH(J$2,Kraftvärmeprod!$B$1:$AG$1,0),FALSE)/1,0)-IFERROR(VLOOKUP($B363,'Slutlig allokering'!$B$2:$AC$462,MATCH(J$3,'Slutlig allokering'!$B$2:$AJ$2,0),FALSE)/1,0)</f>
        <v>0</v>
      </c>
      <c r="K363">
        <f>IFERROR(VLOOKUP($B363,Kraftvärmeprod!$B$1:$AH$479,MATCH(K$2,Kraftvärmeprod!$B$1:$AG$1,0),FALSE)/1,0)-IFERROR(VLOOKUP($B363,'Slutlig allokering'!$B$2:$AC$462,MATCH(K$3,'Slutlig allokering'!$B$2:$AJ$2,0),FALSE)/1,0)</f>
        <v>0</v>
      </c>
      <c r="L363">
        <f>IFERROR(VLOOKUP($B363,Kraftvärmeprod!$B$1:$AH$479,MATCH(L$2,Kraftvärmeprod!$B$1:$AG$1,0),FALSE)/1,0)-IFERROR(VLOOKUP($B363,'Slutlig allokering'!$B$2:$AC$462,MATCH(L$3,'Slutlig allokering'!$B$2:$AJ$2,0),FALSE)/1,0)</f>
        <v>0.12617299999999998</v>
      </c>
      <c r="M363" s="143">
        <f>IFERROR(VLOOKUP($B363,Miljö!$B$1:$S$477,MATCH(M$2,Miljö!$B$1:$X$1,0),FALSE)/1,0)-IFERROR(VLOOKUP($B363,'Slutlig allokering'!$B$2:$AC$462,MATCH(M$3,'Slutlig allokering'!$B$2:$AJ$2,0),FALSE)/1,0)</f>
        <v>0.28905999999999987</v>
      </c>
      <c r="N363">
        <f>IFERROR(VLOOKUP($B363,Kraftvärmeprod!$B$1:$AH$479,MATCH(N$2,Kraftvärmeprod!$B$1:$AG$1,0),FALSE)/1,0)-IFERROR(VLOOKUP($B363,'Slutlig allokering'!$B$2:$AC$462,MATCH(N$3,'Slutlig allokering'!$B$2:$AJ$2,0),FALSE)/1,0)</f>
        <v>0</v>
      </c>
      <c r="O363">
        <f>IFERROR(VLOOKUP($B363,Kraftvärmeprod!$B$1:$AH$479,MATCH(O$2,Kraftvärmeprod!$B$1:$AG$1,0),FALSE)/1,0)-IFERROR(VLOOKUP($B363,'Slutlig allokering'!$B$2:$AC$462,MATCH(O$3,'Slutlig allokering'!$B$2:$AJ$2,0),FALSE)/1,0)</f>
        <v>0.42058000000000018</v>
      </c>
      <c r="P363">
        <f>IFERROR(VLOOKUP($B363,Kraftvärmeprod!$B$1:$AH$479,MATCH(P$2,Kraftvärmeprod!$B$1:$AG$1,0),FALSE)/1,0)-IFERROR(VLOOKUP($B363,'Slutlig allokering'!$B$2:$AC$462,MATCH(P$3,'Slutlig allokering'!$B$2:$AJ$2,0),FALSE)/1,0)</f>
        <v>0</v>
      </c>
      <c r="Q363">
        <f>IFERROR(VLOOKUP($B363,Kraftvärmeprod!$B$1:$AH$479,MATCH(Q$2,Kraftvärmeprod!$B$1:$AG$1,0),FALSE)/1,0)-IFERROR(VLOOKUP($B363,'Slutlig allokering'!$B$2:$AC$462,MATCH(Q$3,'Slutlig allokering'!$B$2:$AJ$2,0),FALSE)/1,0)</f>
        <v>0</v>
      </c>
      <c r="R363">
        <f>IFERROR(VLOOKUP($B363,Kraftvärmeprod!$B$1:$AH$479,MATCH(R$2,Kraftvärmeprod!$B$1:$AG$1,0),FALSE)/1,0)-IFERROR(VLOOKUP($B363,'Slutlig allokering'!$B$2:$AC$462,MATCH(R$3,'Slutlig allokering'!$B$2:$AJ$2,0),FALSE)/1,0)</f>
        <v>0</v>
      </c>
      <c r="S363">
        <f>IFERROR(VLOOKUP($B363,Kraftvärmeprod!$B$1:$AH$479,MATCH(S$2,Kraftvärmeprod!$B$1:$AG$1,0),FALSE)/1,0)-IFERROR(VLOOKUP($B363,'Slutlig allokering'!$B$2:$AC$462,MATCH(S$3,'Slutlig allokering'!$B$2:$AJ$2,0),FALSE)/1,0)</f>
        <v>0</v>
      </c>
      <c r="T363">
        <f>IFERROR(VLOOKUP($B363,Kraftvärmeprod!$B$1:$AH$479,MATCH(T$2,Kraftvärmeprod!$B$1:$AG$1,0),FALSE)/1,0)-IFERROR(VLOOKUP($B363,'Slutlig allokering'!$B$2:$AC$462,MATCH(T$3,'Slutlig allokering'!$B$2:$AJ$2,0),FALSE)/1,0)</f>
        <v>0</v>
      </c>
      <c r="U363">
        <f>IFERROR(VLOOKUP($B363,Kraftvärmeprod!$B$1:$AH$479,MATCH(U$2,Kraftvärmeprod!$B$1:$AG$1,0),FALSE)/1,0)-IFERROR(VLOOKUP($B363,'Slutlig allokering'!$B$2:$AC$462,MATCH(U$3,'Slutlig allokering'!$B$2:$AJ$2,0),FALSE)/1,0)</f>
        <v>0</v>
      </c>
      <c r="V363">
        <f>IFERROR(VLOOKUP($B363,Kraftvärmeprod!$B$1:$AH$479,MATCH(V$2,Kraftvärmeprod!$B$1:$AG$1,0),FALSE)/1,0)-IFERROR(VLOOKUP($B363,'Slutlig allokering'!$B$2:$AC$462,MATCH(V$3,'Slutlig allokering'!$B$2:$AJ$2,0),FALSE)/1,0)</f>
        <v>0</v>
      </c>
      <c r="W363">
        <f>IFERROR(VLOOKUP($B363,Kraftvärmeprod!$B$1:$AH$479,MATCH(W$2,Kraftvärmeprod!$B$1:$AG$1,0),FALSE)/1,0)-IFERROR(VLOOKUP($B363,'Slutlig allokering'!$B$2:$AC$462,MATCH(W$3,'Slutlig allokering'!$B$2:$AJ$2,0),FALSE)/1,0)</f>
        <v>0</v>
      </c>
      <c r="X363">
        <f>IFERROR(VLOOKUP($B363,Kraftvärmeprod!$B$1:$AH$479,MATCH(X$2,Kraftvärmeprod!$B$1:$AG$1,0),FALSE)/1,0)-IFERROR(VLOOKUP($B363,'Slutlig allokering'!$B$2:$AC$462,MATCH(X$3,'Slutlig allokering'!$B$2:$AJ$2,0),FALSE)/1,0)</f>
        <v>0</v>
      </c>
      <c r="Y363">
        <f>IFERROR(VLOOKUP($B363,Kraftvärmeprod!$B$1:$AH$479,MATCH(Y$2,Kraftvärmeprod!$B$1:$AG$1,0),FALSE)/1,0)-IFERROR(VLOOKUP($B363,'Slutlig allokering'!$B$2:$AC$462,MATCH(Y$3,'Slutlig allokering'!$B$2:$AJ$2,0),FALSE)/1,0)</f>
        <v>0</v>
      </c>
      <c r="Z363">
        <f>IFERROR(VLOOKUP($B363,Kraftvärmeprod!$B$1:$AH$479,MATCH(Z$2,Kraftvärmeprod!$B$1:$AG$1,0),FALSE)/1,0)-IFERROR(VLOOKUP($B363,'Slutlig allokering'!$B$2:$AC$462,MATCH(Z$3,'Slutlig allokering'!$B$2:$AJ$2,0),FALSE)/1,0)</f>
        <v>0</v>
      </c>
      <c r="AA363">
        <f>IFERROR(VLOOKUP($B363,Kraftvärmeprod!$B$1:$AH$479,MATCH(AA$2,Kraftvärmeprod!$B$1:$AG$1,0),FALSE)/1,0)-IFERROR(VLOOKUP($B363,'Slutlig allokering'!$B$2:$AC$462,MATCH(AA$3,'Slutlig allokering'!$B$2:$AJ$2,0),FALSE)/1,0)</f>
        <v>4.2058</v>
      </c>
      <c r="AB363">
        <f>IFERROR(VLOOKUP($B363,Kraftvärmeprod!$B$1:$AH$479,MATCH(AB$2,Kraftvärmeprod!$B$1:$AG$1,0),FALSE)/1,0)-IFERROR(VLOOKUP($B363,'Slutlig allokering'!$B$2:$AC$462,MATCH(AB$3,'Slutlig allokering'!$B$2:$AJ$2,0),FALSE)/1,0)</f>
        <v>0</v>
      </c>
      <c r="AE363">
        <f t="shared" si="10"/>
        <v>9.3565530000000035</v>
      </c>
      <c r="AG363">
        <f>IFERROR(VLOOKUP(B363,'Slutlig allokering'!$B$2:$AJ$462,MATCH("Summa justerad allokerad tillförd energi (utan hjälpel och rökgaskondensering):",'Slutlig allokering'!$B$2:$AK$2,0),FALSE)/1,"")</f>
        <v>52.143446999999995</v>
      </c>
      <c r="AI363" s="55">
        <f>IFERROR(1-VLOOKUP(B363,'Slutlig allokering'!$B$2:$AJ$462,MATCH("Andel av bränsle i kvv som allokerats till värme, exklusive rökgaskondensering och hjälpel",'Slutlig allokering'!$B$2:$AK$2,0),FALSE),"")</f>
        <v>0.15213907317073183</v>
      </c>
      <c r="AK363" s="55">
        <f t="shared" si="11"/>
        <v>0.15213907317073178</v>
      </c>
    </row>
    <row r="364" spans="1:37" x14ac:dyDescent="0.25">
      <c r="A364" s="28" t="s">
        <v>487</v>
      </c>
      <c r="B364" s="28" t="s">
        <v>488</v>
      </c>
      <c r="C364" t="str">
        <f>IFERROR(VLOOKUP($B364,Kraftvärmeprod!$B$1:$AH$479,MATCH(C$3,Kraftvärmeprod!$B$1:$AG$1,0),FALSE)/1,"")</f>
        <v/>
      </c>
      <c r="D364" t="str">
        <f>IFERROR(VLOOKUP($B364,Kraftvärmeprod!$B$1:$AH$479,MATCH(D$3,Kraftvärmeprod!$B$1:$AG$1,0),FALSE)/1,"")</f>
        <v/>
      </c>
      <c r="E364">
        <f>IFERROR(VLOOKUP($B364,Kraftvärmeprod!$B$1:$AH$479,MATCH(E$2,Kraftvärmeprod!$B$1:$AG$1,0),FALSE)/1,0)-IFERROR(VLOOKUP($B364,'Slutlig allokering'!$B$2:$AC$462,MATCH(E$3,'Slutlig allokering'!$B$2:$AJ$2,0),FALSE)/1,0)</f>
        <v>0</v>
      </c>
      <c r="F364">
        <f>IFERROR(VLOOKUP($B364,Kraftvärmeprod!$B$1:$AH$479,MATCH(F$2,Kraftvärmeprod!$B$1:$AG$1,0),FALSE)/1,0)-IFERROR(VLOOKUP($B364,'Slutlig allokering'!$B$2:$AC$462,MATCH(F$3,'Slutlig allokering'!$B$2:$AJ$2,0),FALSE)/1,0)</f>
        <v>0</v>
      </c>
      <c r="G364">
        <f>IFERROR(VLOOKUP($B364,Kraftvärmeprod!$B$1:$AH$479,MATCH(G$2,Kraftvärmeprod!$B$1:$AG$1,0),FALSE)/1,0)-IFERROR(VLOOKUP($B364,'Slutlig allokering'!$B$2:$AC$462,MATCH(G$3,'Slutlig allokering'!$B$2:$AJ$2,0),FALSE)/1,0)</f>
        <v>0</v>
      </c>
      <c r="H364">
        <f>IFERROR(VLOOKUP($B364,Kraftvärmeprod!$B$1:$AH$479,MATCH(H$2,Kraftvärmeprod!$B$1:$AG$1,0),FALSE)/1,0)-IFERROR(VLOOKUP($B364,'Slutlig allokering'!$B$2:$AC$462,MATCH(H$3,'Slutlig allokering'!$B$2:$AJ$2,0),FALSE)/1,0)</f>
        <v>0</v>
      </c>
      <c r="I364">
        <f>IFERROR(VLOOKUP($B364,Kraftvärmeprod!$B$1:$AH$479,MATCH(I$2,Kraftvärmeprod!$B$1:$AG$1,0),FALSE)/1,0)-IFERROR(VLOOKUP($B364,'Slutlig allokering'!$B$2:$AC$462,MATCH(I$3,'Slutlig allokering'!$B$2:$AJ$2,0),FALSE)/1,0)</f>
        <v>0</v>
      </c>
      <c r="J364">
        <f>IFERROR(VLOOKUP($B364,Kraftvärmeprod!$B$1:$AH$479,MATCH(J$2,Kraftvärmeprod!$B$1:$AG$1,0),FALSE)/1,0)-IFERROR(VLOOKUP($B364,'Slutlig allokering'!$B$2:$AC$462,MATCH(J$3,'Slutlig allokering'!$B$2:$AJ$2,0),FALSE)/1,0)</f>
        <v>0</v>
      </c>
      <c r="K364">
        <f>IFERROR(VLOOKUP($B364,Kraftvärmeprod!$B$1:$AH$479,MATCH(K$2,Kraftvärmeprod!$B$1:$AG$1,0),FALSE)/1,0)-IFERROR(VLOOKUP($B364,'Slutlig allokering'!$B$2:$AC$462,MATCH(K$3,'Slutlig allokering'!$B$2:$AJ$2,0),FALSE)/1,0)</f>
        <v>0</v>
      </c>
      <c r="L364">
        <f>IFERROR(VLOOKUP($B364,Kraftvärmeprod!$B$1:$AH$479,MATCH(L$2,Kraftvärmeprod!$B$1:$AG$1,0),FALSE)/1,0)-IFERROR(VLOOKUP($B364,'Slutlig allokering'!$B$2:$AC$462,MATCH(L$3,'Slutlig allokering'!$B$2:$AJ$2,0),FALSE)/1,0)</f>
        <v>0</v>
      </c>
      <c r="M364" s="143">
        <f>IFERROR(VLOOKUP($B364,Miljö!$B$1:$S$477,MATCH(M$2,Miljö!$B$1:$X$1,0),FALSE)/1,0)-IFERROR(VLOOKUP($B364,'Slutlig allokering'!$B$2:$AC$462,MATCH(M$3,'Slutlig allokering'!$B$2:$AJ$2,0),FALSE)/1,0)</f>
        <v>0</v>
      </c>
      <c r="N364">
        <f>IFERROR(VLOOKUP($B364,Kraftvärmeprod!$B$1:$AH$479,MATCH(N$2,Kraftvärmeprod!$B$1:$AG$1,0),FALSE)/1,0)-IFERROR(VLOOKUP($B364,'Slutlig allokering'!$B$2:$AC$462,MATCH(N$3,'Slutlig allokering'!$B$2:$AJ$2,0),FALSE)/1,0)</f>
        <v>0</v>
      </c>
      <c r="O364">
        <f>IFERROR(VLOOKUP($B364,Kraftvärmeprod!$B$1:$AH$479,MATCH(O$2,Kraftvärmeprod!$B$1:$AG$1,0),FALSE)/1,0)-IFERROR(VLOOKUP($B364,'Slutlig allokering'!$B$2:$AC$462,MATCH(O$3,'Slutlig allokering'!$B$2:$AJ$2,0),FALSE)/1,0)</f>
        <v>0</v>
      </c>
      <c r="P364">
        <f>IFERROR(VLOOKUP($B364,Kraftvärmeprod!$B$1:$AH$479,MATCH(P$2,Kraftvärmeprod!$B$1:$AG$1,0),FALSE)/1,0)-IFERROR(VLOOKUP($B364,'Slutlig allokering'!$B$2:$AC$462,MATCH(P$3,'Slutlig allokering'!$B$2:$AJ$2,0),FALSE)/1,0)</f>
        <v>0</v>
      </c>
      <c r="Q364">
        <f>IFERROR(VLOOKUP($B364,Kraftvärmeprod!$B$1:$AH$479,MATCH(Q$2,Kraftvärmeprod!$B$1:$AG$1,0),FALSE)/1,0)-IFERROR(VLOOKUP($B364,'Slutlig allokering'!$B$2:$AC$462,MATCH(Q$3,'Slutlig allokering'!$B$2:$AJ$2,0),FALSE)/1,0)</f>
        <v>0</v>
      </c>
      <c r="R364">
        <f>IFERROR(VLOOKUP($B364,Kraftvärmeprod!$B$1:$AH$479,MATCH(R$2,Kraftvärmeprod!$B$1:$AG$1,0),FALSE)/1,0)-IFERROR(VLOOKUP($B364,'Slutlig allokering'!$B$2:$AC$462,MATCH(R$3,'Slutlig allokering'!$B$2:$AJ$2,0),FALSE)/1,0)</f>
        <v>0</v>
      </c>
      <c r="S364">
        <f>IFERROR(VLOOKUP($B364,Kraftvärmeprod!$B$1:$AH$479,MATCH(S$2,Kraftvärmeprod!$B$1:$AG$1,0),FALSE)/1,0)-IFERROR(VLOOKUP($B364,'Slutlig allokering'!$B$2:$AC$462,MATCH(S$3,'Slutlig allokering'!$B$2:$AJ$2,0),FALSE)/1,0)</f>
        <v>0</v>
      </c>
      <c r="T364">
        <f>IFERROR(VLOOKUP($B364,Kraftvärmeprod!$B$1:$AH$479,MATCH(T$2,Kraftvärmeprod!$B$1:$AG$1,0),FALSE)/1,0)-IFERROR(VLOOKUP($B364,'Slutlig allokering'!$B$2:$AC$462,MATCH(T$3,'Slutlig allokering'!$B$2:$AJ$2,0),FALSE)/1,0)</f>
        <v>0</v>
      </c>
      <c r="U364">
        <f>IFERROR(VLOOKUP($B364,Kraftvärmeprod!$B$1:$AH$479,MATCH(U$2,Kraftvärmeprod!$B$1:$AG$1,0),FALSE)/1,0)-IFERROR(VLOOKUP($B364,'Slutlig allokering'!$B$2:$AC$462,MATCH(U$3,'Slutlig allokering'!$B$2:$AJ$2,0),FALSE)/1,0)</f>
        <v>0</v>
      </c>
      <c r="V364">
        <f>IFERROR(VLOOKUP($B364,Kraftvärmeprod!$B$1:$AH$479,MATCH(V$2,Kraftvärmeprod!$B$1:$AG$1,0),FALSE)/1,0)-IFERROR(VLOOKUP($B364,'Slutlig allokering'!$B$2:$AC$462,MATCH(V$3,'Slutlig allokering'!$B$2:$AJ$2,0),FALSE)/1,0)</f>
        <v>0</v>
      </c>
      <c r="W364">
        <f>IFERROR(VLOOKUP($B364,Kraftvärmeprod!$B$1:$AH$479,MATCH(W$2,Kraftvärmeprod!$B$1:$AG$1,0),FALSE)/1,0)-IFERROR(VLOOKUP($B364,'Slutlig allokering'!$B$2:$AC$462,MATCH(W$3,'Slutlig allokering'!$B$2:$AJ$2,0),FALSE)/1,0)</f>
        <v>0</v>
      </c>
      <c r="X364">
        <f>IFERROR(VLOOKUP($B364,Kraftvärmeprod!$B$1:$AH$479,MATCH(X$2,Kraftvärmeprod!$B$1:$AG$1,0),FALSE)/1,0)-IFERROR(VLOOKUP($B364,'Slutlig allokering'!$B$2:$AC$462,MATCH(X$3,'Slutlig allokering'!$B$2:$AJ$2,0),FALSE)/1,0)</f>
        <v>0</v>
      </c>
      <c r="Y364">
        <f>IFERROR(VLOOKUP($B364,Kraftvärmeprod!$B$1:$AH$479,MATCH(Y$2,Kraftvärmeprod!$B$1:$AG$1,0),FALSE)/1,0)-IFERROR(VLOOKUP($B364,'Slutlig allokering'!$B$2:$AC$462,MATCH(Y$3,'Slutlig allokering'!$B$2:$AJ$2,0),FALSE)/1,0)</f>
        <v>0</v>
      </c>
      <c r="Z364">
        <f>IFERROR(VLOOKUP($B364,Kraftvärmeprod!$B$1:$AH$479,MATCH(Z$2,Kraftvärmeprod!$B$1:$AG$1,0),FALSE)/1,0)-IFERROR(VLOOKUP($B364,'Slutlig allokering'!$B$2:$AC$462,MATCH(Z$3,'Slutlig allokering'!$B$2:$AJ$2,0),FALSE)/1,0)</f>
        <v>0</v>
      </c>
      <c r="AA364">
        <f>IFERROR(VLOOKUP($B364,Kraftvärmeprod!$B$1:$AH$479,MATCH(AA$2,Kraftvärmeprod!$B$1:$AG$1,0),FALSE)/1,0)-IFERROR(VLOOKUP($B364,'Slutlig allokering'!$B$2:$AC$462,MATCH(AA$3,'Slutlig allokering'!$B$2:$AJ$2,0),FALSE)/1,0)</f>
        <v>0</v>
      </c>
      <c r="AB364">
        <f>IFERROR(VLOOKUP($B364,Kraftvärmeprod!$B$1:$AH$479,MATCH(AB$2,Kraftvärmeprod!$B$1:$AG$1,0),FALSE)/1,0)-IFERROR(VLOOKUP($B364,'Slutlig allokering'!$B$2:$AC$462,MATCH(AB$3,'Slutlig allokering'!$B$2:$AJ$2,0),FALSE)/1,0)</f>
        <v>0</v>
      </c>
      <c r="AE364">
        <f t="shared" si="10"/>
        <v>0</v>
      </c>
      <c r="AG364">
        <f>IFERROR(VLOOKUP(B364,'Slutlig allokering'!$B$2:$AJ$462,MATCH("Summa justerad allokerad tillförd energi (utan hjälpel och rökgaskondensering):",'Slutlig allokering'!$B$2:$AK$2,0),FALSE)/1,"")</f>
        <v>0</v>
      </c>
      <c r="AI364" s="55" t="str">
        <f>IFERROR(1-VLOOKUP(B364,'Slutlig allokering'!$B$2:$AJ$462,MATCH("Andel av bränsle i kvv som allokerats till värme, exklusive rökgaskondensering och hjälpel",'Slutlig allokering'!$B$2:$AK$2,0),FALSE),"")</f>
        <v/>
      </c>
      <c r="AK364" s="55" t="str">
        <f t="shared" si="11"/>
        <v/>
      </c>
    </row>
    <row r="365" spans="1:37" x14ac:dyDescent="0.25">
      <c r="A365" s="28" t="s">
        <v>487</v>
      </c>
      <c r="B365" s="28" t="s">
        <v>489</v>
      </c>
      <c r="C365" t="str">
        <f>IFERROR(VLOOKUP($B365,Kraftvärmeprod!$B$1:$AH$479,MATCH(C$3,Kraftvärmeprod!$B$1:$AG$1,0),FALSE)/1,"")</f>
        <v/>
      </c>
      <c r="D365" t="str">
        <f>IFERROR(VLOOKUP($B365,Kraftvärmeprod!$B$1:$AH$479,MATCH(D$3,Kraftvärmeprod!$B$1:$AG$1,0),FALSE)/1,"")</f>
        <v/>
      </c>
      <c r="E365">
        <f>IFERROR(VLOOKUP($B365,Kraftvärmeprod!$B$1:$AH$479,MATCH(E$2,Kraftvärmeprod!$B$1:$AG$1,0),FALSE)/1,0)-IFERROR(VLOOKUP($B365,'Slutlig allokering'!$B$2:$AC$462,MATCH(E$3,'Slutlig allokering'!$B$2:$AJ$2,0),FALSE)/1,0)</f>
        <v>0</v>
      </c>
      <c r="F365">
        <f>IFERROR(VLOOKUP($B365,Kraftvärmeprod!$B$1:$AH$479,MATCH(F$2,Kraftvärmeprod!$B$1:$AG$1,0),FALSE)/1,0)-IFERROR(VLOOKUP($B365,'Slutlig allokering'!$B$2:$AC$462,MATCH(F$3,'Slutlig allokering'!$B$2:$AJ$2,0),FALSE)/1,0)</f>
        <v>0</v>
      </c>
      <c r="G365">
        <f>IFERROR(VLOOKUP($B365,Kraftvärmeprod!$B$1:$AH$479,MATCH(G$2,Kraftvärmeprod!$B$1:$AG$1,0),FALSE)/1,0)-IFERROR(VLOOKUP($B365,'Slutlig allokering'!$B$2:$AC$462,MATCH(G$3,'Slutlig allokering'!$B$2:$AJ$2,0),FALSE)/1,0)</f>
        <v>0</v>
      </c>
      <c r="H365">
        <f>IFERROR(VLOOKUP($B365,Kraftvärmeprod!$B$1:$AH$479,MATCH(H$2,Kraftvärmeprod!$B$1:$AG$1,0),FALSE)/1,0)-IFERROR(VLOOKUP($B365,'Slutlig allokering'!$B$2:$AC$462,MATCH(H$3,'Slutlig allokering'!$B$2:$AJ$2,0),FALSE)/1,0)</f>
        <v>0</v>
      </c>
      <c r="I365">
        <f>IFERROR(VLOOKUP($B365,Kraftvärmeprod!$B$1:$AH$479,MATCH(I$2,Kraftvärmeprod!$B$1:$AG$1,0),FALSE)/1,0)-IFERROR(VLOOKUP($B365,'Slutlig allokering'!$B$2:$AC$462,MATCH(I$3,'Slutlig allokering'!$B$2:$AJ$2,0),FALSE)/1,0)</f>
        <v>0</v>
      </c>
      <c r="J365">
        <f>IFERROR(VLOOKUP($B365,Kraftvärmeprod!$B$1:$AH$479,MATCH(J$2,Kraftvärmeprod!$B$1:$AG$1,0),FALSE)/1,0)-IFERROR(VLOOKUP($B365,'Slutlig allokering'!$B$2:$AC$462,MATCH(J$3,'Slutlig allokering'!$B$2:$AJ$2,0),FALSE)/1,0)</f>
        <v>0</v>
      </c>
      <c r="K365">
        <f>IFERROR(VLOOKUP($B365,Kraftvärmeprod!$B$1:$AH$479,MATCH(K$2,Kraftvärmeprod!$B$1:$AG$1,0),FALSE)/1,0)-IFERROR(VLOOKUP($B365,'Slutlig allokering'!$B$2:$AC$462,MATCH(K$3,'Slutlig allokering'!$B$2:$AJ$2,0),FALSE)/1,0)</f>
        <v>0</v>
      </c>
      <c r="L365">
        <f>IFERROR(VLOOKUP($B365,Kraftvärmeprod!$B$1:$AH$479,MATCH(L$2,Kraftvärmeprod!$B$1:$AG$1,0),FALSE)/1,0)-IFERROR(VLOOKUP($B365,'Slutlig allokering'!$B$2:$AC$462,MATCH(L$3,'Slutlig allokering'!$B$2:$AJ$2,0),FALSE)/1,0)</f>
        <v>0</v>
      </c>
      <c r="M365" s="143">
        <f>IFERROR(VLOOKUP($B365,Miljö!$B$1:$S$477,MATCH(M$2,Miljö!$B$1:$X$1,0),FALSE)/1,0)-IFERROR(VLOOKUP($B365,'Slutlig allokering'!$B$2:$AC$462,MATCH(M$3,'Slutlig allokering'!$B$2:$AJ$2,0),FALSE)/1,0)</f>
        <v>0</v>
      </c>
      <c r="N365">
        <f>IFERROR(VLOOKUP($B365,Kraftvärmeprod!$B$1:$AH$479,MATCH(N$2,Kraftvärmeprod!$B$1:$AG$1,0),FALSE)/1,0)-IFERROR(VLOOKUP($B365,'Slutlig allokering'!$B$2:$AC$462,MATCH(N$3,'Slutlig allokering'!$B$2:$AJ$2,0),FALSE)/1,0)</f>
        <v>0</v>
      </c>
      <c r="O365">
        <f>IFERROR(VLOOKUP($B365,Kraftvärmeprod!$B$1:$AH$479,MATCH(O$2,Kraftvärmeprod!$B$1:$AG$1,0),FALSE)/1,0)-IFERROR(VLOOKUP($B365,'Slutlig allokering'!$B$2:$AC$462,MATCH(O$3,'Slutlig allokering'!$B$2:$AJ$2,0),FALSE)/1,0)</f>
        <v>0</v>
      </c>
      <c r="P365">
        <f>IFERROR(VLOOKUP($B365,Kraftvärmeprod!$B$1:$AH$479,MATCH(P$2,Kraftvärmeprod!$B$1:$AG$1,0),FALSE)/1,0)-IFERROR(VLOOKUP($B365,'Slutlig allokering'!$B$2:$AC$462,MATCH(P$3,'Slutlig allokering'!$B$2:$AJ$2,0),FALSE)/1,0)</f>
        <v>0</v>
      </c>
      <c r="Q365">
        <f>IFERROR(VLOOKUP($B365,Kraftvärmeprod!$B$1:$AH$479,MATCH(Q$2,Kraftvärmeprod!$B$1:$AG$1,0),FALSE)/1,0)-IFERROR(VLOOKUP($B365,'Slutlig allokering'!$B$2:$AC$462,MATCH(Q$3,'Slutlig allokering'!$B$2:$AJ$2,0),FALSE)/1,0)</f>
        <v>0</v>
      </c>
      <c r="R365">
        <f>IFERROR(VLOOKUP($B365,Kraftvärmeprod!$B$1:$AH$479,MATCH(R$2,Kraftvärmeprod!$B$1:$AG$1,0),FALSE)/1,0)-IFERROR(VLOOKUP($B365,'Slutlig allokering'!$B$2:$AC$462,MATCH(R$3,'Slutlig allokering'!$B$2:$AJ$2,0),FALSE)/1,0)</f>
        <v>0</v>
      </c>
      <c r="S365">
        <f>IFERROR(VLOOKUP($B365,Kraftvärmeprod!$B$1:$AH$479,MATCH(S$2,Kraftvärmeprod!$B$1:$AG$1,0),FALSE)/1,0)-IFERROR(VLOOKUP($B365,'Slutlig allokering'!$B$2:$AC$462,MATCH(S$3,'Slutlig allokering'!$B$2:$AJ$2,0),FALSE)/1,0)</f>
        <v>0</v>
      </c>
      <c r="T365">
        <f>IFERROR(VLOOKUP($B365,Kraftvärmeprod!$B$1:$AH$479,MATCH(T$2,Kraftvärmeprod!$B$1:$AG$1,0),FALSE)/1,0)-IFERROR(VLOOKUP($B365,'Slutlig allokering'!$B$2:$AC$462,MATCH(T$3,'Slutlig allokering'!$B$2:$AJ$2,0),FALSE)/1,0)</f>
        <v>0</v>
      </c>
      <c r="U365">
        <f>IFERROR(VLOOKUP($B365,Kraftvärmeprod!$B$1:$AH$479,MATCH(U$2,Kraftvärmeprod!$B$1:$AG$1,0),FALSE)/1,0)-IFERROR(VLOOKUP($B365,'Slutlig allokering'!$B$2:$AC$462,MATCH(U$3,'Slutlig allokering'!$B$2:$AJ$2,0),FALSE)/1,0)</f>
        <v>0</v>
      </c>
      <c r="V365">
        <f>IFERROR(VLOOKUP($B365,Kraftvärmeprod!$B$1:$AH$479,MATCH(V$2,Kraftvärmeprod!$B$1:$AG$1,0),FALSE)/1,0)-IFERROR(VLOOKUP($B365,'Slutlig allokering'!$B$2:$AC$462,MATCH(V$3,'Slutlig allokering'!$B$2:$AJ$2,0),FALSE)/1,0)</f>
        <v>0</v>
      </c>
      <c r="W365">
        <f>IFERROR(VLOOKUP($B365,Kraftvärmeprod!$B$1:$AH$479,MATCH(W$2,Kraftvärmeprod!$B$1:$AG$1,0),FALSE)/1,0)-IFERROR(VLOOKUP($B365,'Slutlig allokering'!$B$2:$AC$462,MATCH(W$3,'Slutlig allokering'!$B$2:$AJ$2,0),FALSE)/1,0)</f>
        <v>0</v>
      </c>
      <c r="X365">
        <f>IFERROR(VLOOKUP($B365,Kraftvärmeprod!$B$1:$AH$479,MATCH(X$2,Kraftvärmeprod!$B$1:$AG$1,0),FALSE)/1,0)-IFERROR(VLOOKUP($B365,'Slutlig allokering'!$B$2:$AC$462,MATCH(X$3,'Slutlig allokering'!$B$2:$AJ$2,0),FALSE)/1,0)</f>
        <v>0</v>
      </c>
      <c r="Y365">
        <f>IFERROR(VLOOKUP($B365,Kraftvärmeprod!$B$1:$AH$479,MATCH(Y$2,Kraftvärmeprod!$B$1:$AG$1,0),FALSE)/1,0)-IFERROR(VLOOKUP($B365,'Slutlig allokering'!$B$2:$AC$462,MATCH(Y$3,'Slutlig allokering'!$B$2:$AJ$2,0),FALSE)/1,0)</f>
        <v>0</v>
      </c>
      <c r="Z365">
        <f>IFERROR(VLOOKUP($B365,Kraftvärmeprod!$B$1:$AH$479,MATCH(Z$2,Kraftvärmeprod!$B$1:$AG$1,0),FALSE)/1,0)-IFERROR(VLOOKUP($B365,'Slutlig allokering'!$B$2:$AC$462,MATCH(Z$3,'Slutlig allokering'!$B$2:$AJ$2,0),FALSE)/1,0)</f>
        <v>0</v>
      </c>
      <c r="AA365">
        <f>IFERROR(VLOOKUP($B365,Kraftvärmeprod!$B$1:$AH$479,MATCH(AA$2,Kraftvärmeprod!$B$1:$AG$1,0),FALSE)/1,0)-IFERROR(VLOOKUP($B365,'Slutlig allokering'!$B$2:$AC$462,MATCH(AA$3,'Slutlig allokering'!$B$2:$AJ$2,0),FALSE)/1,0)</f>
        <v>0</v>
      </c>
      <c r="AB365">
        <f>IFERROR(VLOOKUP($B365,Kraftvärmeprod!$B$1:$AH$479,MATCH(AB$2,Kraftvärmeprod!$B$1:$AG$1,0),FALSE)/1,0)-IFERROR(VLOOKUP($B365,'Slutlig allokering'!$B$2:$AC$462,MATCH(AB$3,'Slutlig allokering'!$B$2:$AJ$2,0),FALSE)/1,0)</f>
        <v>0</v>
      </c>
      <c r="AE365">
        <f t="shared" si="10"/>
        <v>0</v>
      </c>
      <c r="AG365">
        <f>IFERROR(VLOOKUP(B365,'Slutlig allokering'!$B$2:$AJ$462,MATCH("Summa justerad allokerad tillförd energi (utan hjälpel och rökgaskondensering):",'Slutlig allokering'!$B$2:$AK$2,0),FALSE)/1,"")</f>
        <v>0</v>
      </c>
      <c r="AI365" s="55" t="str">
        <f>IFERROR(1-VLOOKUP(B365,'Slutlig allokering'!$B$2:$AJ$462,MATCH("Andel av bränsle i kvv som allokerats till värme, exklusive rökgaskondensering och hjälpel",'Slutlig allokering'!$B$2:$AK$2,0),FALSE),"")</f>
        <v/>
      </c>
      <c r="AK365" s="55" t="str">
        <f t="shared" si="11"/>
        <v/>
      </c>
    </row>
    <row r="366" spans="1:37" x14ac:dyDescent="0.25">
      <c r="A366" s="28" t="s">
        <v>490</v>
      </c>
      <c r="B366" s="28" t="s">
        <v>491</v>
      </c>
      <c r="C366" t="str">
        <f>IFERROR(VLOOKUP($B366,Kraftvärmeprod!$B$1:$AH$479,MATCH(C$3,Kraftvärmeprod!$B$1:$AG$1,0),FALSE)/1,"")</f>
        <v/>
      </c>
      <c r="D366" t="str">
        <f>IFERROR(VLOOKUP($B366,Kraftvärmeprod!$B$1:$AH$479,MATCH(D$3,Kraftvärmeprod!$B$1:$AG$1,0),FALSE)/1,"")</f>
        <v/>
      </c>
      <c r="E366">
        <f>IFERROR(VLOOKUP($B366,Kraftvärmeprod!$B$1:$AH$479,MATCH(E$2,Kraftvärmeprod!$B$1:$AG$1,0),FALSE)/1,0)-IFERROR(VLOOKUP($B366,'Slutlig allokering'!$B$2:$AC$462,MATCH(E$3,'Slutlig allokering'!$B$2:$AJ$2,0),FALSE)/1,0)</f>
        <v>0</v>
      </c>
      <c r="F366">
        <f>IFERROR(VLOOKUP($B366,Kraftvärmeprod!$B$1:$AH$479,MATCH(F$2,Kraftvärmeprod!$B$1:$AG$1,0),FALSE)/1,0)-IFERROR(VLOOKUP($B366,'Slutlig allokering'!$B$2:$AC$462,MATCH(F$3,'Slutlig allokering'!$B$2:$AJ$2,0),FALSE)/1,0)</f>
        <v>0</v>
      </c>
      <c r="G366">
        <f>IFERROR(VLOOKUP($B366,Kraftvärmeprod!$B$1:$AH$479,MATCH(G$2,Kraftvärmeprod!$B$1:$AG$1,0),FALSE)/1,0)-IFERROR(VLOOKUP($B366,'Slutlig allokering'!$B$2:$AC$462,MATCH(G$3,'Slutlig allokering'!$B$2:$AJ$2,0),FALSE)/1,0)</f>
        <v>0</v>
      </c>
      <c r="H366">
        <f>IFERROR(VLOOKUP($B366,Kraftvärmeprod!$B$1:$AH$479,MATCH(H$2,Kraftvärmeprod!$B$1:$AG$1,0),FALSE)/1,0)-IFERROR(VLOOKUP($B366,'Slutlig allokering'!$B$2:$AC$462,MATCH(H$3,'Slutlig allokering'!$B$2:$AJ$2,0),FALSE)/1,0)</f>
        <v>0</v>
      </c>
      <c r="I366">
        <f>IFERROR(VLOOKUP($B366,Kraftvärmeprod!$B$1:$AH$479,MATCH(I$2,Kraftvärmeprod!$B$1:$AG$1,0),FALSE)/1,0)-IFERROR(VLOOKUP($B366,'Slutlig allokering'!$B$2:$AC$462,MATCH(I$3,'Slutlig allokering'!$B$2:$AJ$2,0),FALSE)/1,0)</f>
        <v>0</v>
      </c>
      <c r="J366">
        <f>IFERROR(VLOOKUP($B366,Kraftvärmeprod!$B$1:$AH$479,MATCH(J$2,Kraftvärmeprod!$B$1:$AG$1,0),FALSE)/1,0)-IFERROR(VLOOKUP($B366,'Slutlig allokering'!$B$2:$AC$462,MATCH(J$3,'Slutlig allokering'!$B$2:$AJ$2,0),FALSE)/1,0)</f>
        <v>0</v>
      </c>
      <c r="K366">
        <f>IFERROR(VLOOKUP($B366,Kraftvärmeprod!$B$1:$AH$479,MATCH(K$2,Kraftvärmeprod!$B$1:$AG$1,0),FALSE)/1,0)-IFERROR(VLOOKUP($B366,'Slutlig allokering'!$B$2:$AC$462,MATCH(K$3,'Slutlig allokering'!$B$2:$AJ$2,0),FALSE)/1,0)</f>
        <v>0</v>
      </c>
      <c r="L366">
        <f>IFERROR(VLOOKUP($B366,Kraftvärmeprod!$B$1:$AH$479,MATCH(L$2,Kraftvärmeprod!$B$1:$AG$1,0),FALSE)/1,0)-IFERROR(VLOOKUP($B366,'Slutlig allokering'!$B$2:$AC$462,MATCH(L$3,'Slutlig allokering'!$B$2:$AJ$2,0),FALSE)/1,0)</f>
        <v>0</v>
      </c>
      <c r="M366" s="143">
        <f>IFERROR(VLOOKUP($B366,Miljö!$B$1:$S$477,MATCH(M$2,Miljö!$B$1:$X$1,0),FALSE)/1,0)-IFERROR(VLOOKUP($B366,'Slutlig allokering'!$B$2:$AC$462,MATCH(M$3,'Slutlig allokering'!$B$2:$AJ$2,0),FALSE)/1,0)</f>
        <v>0</v>
      </c>
      <c r="N366">
        <f>IFERROR(VLOOKUP($B366,Kraftvärmeprod!$B$1:$AH$479,MATCH(N$2,Kraftvärmeprod!$B$1:$AG$1,0),FALSE)/1,0)-IFERROR(VLOOKUP($B366,'Slutlig allokering'!$B$2:$AC$462,MATCH(N$3,'Slutlig allokering'!$B$2:$AJ$2,0),FALSE)/1,0)</f>
        <v>0</v>
      </c>
      <c r="O366">
        <f>IFERROR(VLOOKUP($B366,Kraftvärmeprod!$B$1:$AH$479,MATCH(O$2,Kraftvärmeprod!$B$1:$AG$1,0),FALSE)/1,0)-IFERROR(VLOOKUP($B366,'Slutlig allokering'!$B$2:$AC$462,MATCH(O$3,'Slutlig allokering'!$B$2:$AJ$2,0),FALSE)/1,0)</f>
        <v>0</v>
      </c>
      <c r="P366">
        <f>IFERROR(VLOOKUP($B366,Kraftvärmeprod!$B$1:$AH$479,MATCH(P$2,Kraftvärmeprod!$B$1:$AG$1,0),FALSE)/1,0)-IFERROR(VLOOKUP($B366,'Slutlig allokering'!$B$2:$AC$462,MATCH(P$3,'Slutlig allokering'!$B$2:$AJ$2,0),FALSE)/1,0)</f>
        <v>0</v>
      </c>
      <c r="Q366">
        <f>IFERROR(VLOOKUP($B366,Kraftvärmeprod!$B$1:$AH$479,MATCH(Q$2,Kraftvärmeprod!$B$1:$AG$1,0),FALSE)/1,0)-IFERROR(VLOOKUP($B366,'Slutlig allokering'!$B$2:$AC$462,MATCH(Q$3,'Slutlig allokering'!$B$2:$AJ$2,0),FALSE)/1,0)</f>
        <v>0</v>
      </c>
      <c r="R366">
        <f>IFERROR(VLOOKUP($B366,Kraftvärmeprod!$B$1:$AH$479,MATCH(R$2,Kraftvärmeprod!$B$1:$AG$1,0),FALSE)/1,0)-IFERROR(VLOOKUP($B366,'Slutlig allokering'!$B$2:$AC$462,MATCH(R$3,'Slutlig allokering'!$B$2:$AJ$2,0),FALSE)/1,0)</f>
        <v>0</v>
      </c>
      <c r="S366">
        <f>IFERROR(VLOOKUP($B366,Kraftvärmeprod!$B$1:$AH$479,MATCH(S$2,Kraftvärmeprod!$B$1:$AG$1,0),FALSE)/1,0)-IFERROR(VLOOKUP($B366,'Slutlig allokering'!$B$2:$AC$462,MATCH(S$3,'Slutlig allokering'!$B$2:$AJ$2,0),FALSE)/1,0)</f>
        <v>0</v>
      </c>
      <c r="T366">
        <f>IFERROR(VLOOKUP($B366,Kraftvärmeprod!$B$1:$AH$479,MATCH(T$2,Kraftvärmeprod!$B$1:$AG$1,0),FALSE)/1,0)-IFERROR(VLOOKUP($B366,'Slutlig allokering'!$B$2:$AC$462,MATCH(T$3,'Slutlig allokering'!$B$2:$AJ$2,0),FALSE)/1,0)</f>
        <v>0</v>
      </c>
      <c r="U366">
        <f>IFERROR(VLOOKUP($B366,Kraftvärmeprod!$B$1:$AH$479,MATCH(U$2,Kraftvärmeprod!$B$1:$AG$1,0),FALSE)/1,0)-IFERROR(VLOOKUP($B366,'Slutlig allokering'!$B$2:$AC$462,MATCH(U$3,'Slutlig allokering'!$B$2:$AJ$2,0),FALSE)/1,0)</f>
        <v>0</v>
      </c>
      <c r="V366">
        <f>IFERROR(VLOOKUP($B366,Kraftvärmeprod!$B$1:$AH$479,MATCH(V$2,Kraftvärmeprod!$B$1:$AG$1,0),FALSE)/1,0)-IFERROR(VLOOKUP($B366,'Slutlig allokering'!$B$2:$AC$462,MATCH(V$3,'Slutlig allokering'!$B$2:$AJ$2,0),FALSE)/1,0)</f>
        <v>0</v>
      </c>
      <c r="W366">
        <f>IFERROR(VLOOKUP($B366,Kraftvärmeprod!$B$1:$AH$479,MATCH(W$2,Kraftvärmeprod!$B$1:$AG$1,0),FALSE)/1,0)-IFERROR(VLOOKUP($B366,'Slutlig allokering'!$B$2:$AC$462,MATCH(W$3,'Slutlig allokering'!$B$2:$AJ$2,0),FALSE)/1,0)</f>
        <v>0</v>
      </c>
      <c r="X366">
        <f>IFERROR(VLOOKUP($B366,Kraftvärmeprod!$B$1:$AH$479,MATCH(X$2,Kraftvärmeprod!$B$1:$AG$1,0),FALSE)/1,0)-IFERROR(VLOOKUP($B366,'Slutlig allokering'!$B$2:$AC$462,MATCH(X$3,'Slutlig allokering'!$B$2:$AJ$2,0),FALSE)/1,0)</f>
        <v>0</v>
      </c>
      <c r="Y366">
        <f>IFERROR(VLOOKUP($B366,Kraftvärmeprod!$B$1:$AH$479,MATCH(Y$2,Kraftvärmeprod!$B$1:$AG$1,0),FALSE)/1,0)-IFERROR(VLOOKUP($B366,'Slutlig allokering'!$B$2:$AC$462,MATCH(Y$3,'Slutlig allokering'!$B$2:$AJ$2,0),FALSE)/1,0)</f>
        <v>0</v>
      </c>
      <c r="Z366">
        <f>IFERROR(VLOOKUP($B366,Kraftvärmeprod!$B$1:$AH$479,MATCH(Z$2,Kraftvärmeprod!$B$1:$AG$1,0),FALSE)/1,0)-IFERROR(VLOOKUP($B366,'Slutlig allokering'!$B$2:$AC$462,MATCH(Z$3,'Slutlig allokering'!$B$2:$AJ$2,0),FALSE)/1,0)</f>
        <v>0</v>
      </c>
      <c r="AA366">
        <f>IFERROR(VLOOKUP($B366,Kraftvärmeprod!$B$1:$AH$479,MATCH(AA$2,Kraftvärmeprod!$B$1:$AG$1,0),FALSE)/1,0)-IFERROR(VLOOKUP($B366,'Slutlig allokering'!$B$2:$AC$462,MATCH(AA$3,'Slutlig allokering'!$B$2:$AJ$2,0),FALSE)/1,0)</f>
        <v>0</v>
      </c>
      <c r="AB366">
        <f>IFERROR(VLOOKUP($B366,Kraftvärmeprod!$B$1:$AH$479,MATCH(AB$2,Kraftvärmeprod!$B$1:$AG$1,0),FALSE)/1,0)-IFERROR(VLOOKUP($B366,'Slutlig allokering'!$B$2:$AC$462,MATCH(AB$3,'Slutlig allokering'!$B$2:$AJ$2,0),FALSE)/1,0)</f>
        <v>0</v>
      </c>
      <c r="AE366">
        <f t="shared" si="10"/>
        <v>0</v>
      </c>
      <c r="AG366">
        <f>IFERROR(VLOOKUP(B366,'Slutlig allokering'!$B$2:$AJ$462,MATCH("Summa justerad allokerad tillförd energi (utan hjälpel och rökgaskondensering):",'Slutlig allokering'!$B$2:$AK$2,0),FALSE)/1,"")</f>
        <v>0</v>
      </c>
      <c r="AI366" s="55" t="str">
        <f>IFERROR(1-VLOOKUP(B366,'Slutlig allokering'!$B$2:$AJ$462,MATCH("Andel av bränsle i kvv som allokerats till värme, exklusive rökgaskondensering och hjälpel",'Slutlig allokering'!$B$2:$AK$2,0),FALSE),"")</f>
        <v/>
      </c>
      <c r="AK366" s="55" t="str">
        <f t="shared" si="11"/>
        <v/>
      </c>
    </row>
    <row r="367" spans="1:37" x14ac:dyDescent="0.25">
      <c r="A367" s="28" t="s">
        <v>492</v>
      </c>
      <c r="B367" s="28" t="s">
        <v>493</v>
      </c>
      <c r="C367">
        <f>IFERROR(VLOOKUP($B367,Kraftvärmeprod!$B$1:$AH$479,MATCH(C$3,Kraftvärmeprod!$B$1:$AG$1,0),FALSE)/1,"")</f>
        <v>50.38</v>
      </c>
      <c r="D367">
        <f>IFERROR(VLOOKUP($B367,Kraftvärmeprod!$B$1:$AH$479,MATCH(D$3,Kraftvärmeprod!$B$1:$AG$1,0),FALSE)/1,"")</f>
        <v>8.66</v>
      </c>
      <c r="E367">
        <f>IFERROR(VLOOKUP($B367,Kraftvärmeprod!$B$1:$AH$479,MATCH(E$2,Kraftvärmeprod!$B$1:$AG$1,0),FALSE)/1,0)-IFERROR(VLOOKUP($B367,'Slutlig allokering'!$B$2:$AC$462,MATCH(E$3,'Slutlig allokering'!$B$2:$AJ$2,0),FALSE)/1,0)</f>
        <v>0</v>
      </c>
      <c r="F367">
        <f>IFERROR(VLOOKUP($B367,Kraftvärmeprod!$B$1:$AH$479,MATCH(F$2,Kraftvärmeprod!$B$1:$AG$1,0),FALSE)/1,0)-IFERROR(VLOOKUP($B367,'Slutlig allokering'!$B$2:$AC$462,MATCH(F$3,'Slutlig allokering'!$B$2:$AJ$2,0),FALSE)/1,0)</f>
        <v>0</v>
      </c>
      <c r="G367">
        <f>IFERROR(VLOOKUP($B367,Kraftvärmeprod!$B$1:$AH$479,MATCH(G$2,Kraftvärmeprod!$B$1:$AG$1,0),FALSE)/1,0)-IFERROR(VLOOKUP($B367,'Slutlig allokering'!$B$2:$AC$462,MATCH(G$3,'Slutlig allokering'!$B$2:$AJ$2,0),FALSE)/1,0)</f>
        <v>11.567600000000002</v>
      </c>
      <c r="H367">
        <f>IFERROR(VLOOKUP($B367,Kraftvärmeprod!$B$1:$AH$479,MATCH(H$2,Kraftvärmeprod!$B$1:$AG$1,0),FALSE)/1,0)-IFERROR(VLOOKUP($B367,'Slutlig allokering'!$B$2:$AC$462,MATCH(H$3,'Slutlig allokering'!$B$2:$AJ$2,0),FALSE)/1,0)</f>
        <v>0</v>
      </c>
      <c r="I367">
        <f>IFERROR(VLOOKUP($B367,Kraftvärmeprod!$B$1:$AH$479,MATCH(I$2,Kraftvärmeprod!$B$1:$AG$1,0),FALSE)/1,0)-IFERROR(VLOOKUP($B367,'Slutlig allokering'!$B$2:$AC$462,MATCH(I$3,'Slutlig allokering'!$B$2:$AJ$2,0),FALSE)/1,0)</f>
        <v>0</v>
      </c>
      <c r="J367">
        <f>IFERROR(VLOOKUP($B367,Kraftvärmeprod!$B$1:$AH$479,MATCH(J$2,Kraftvärmeprod!$B$1:$AG$1,0),FALSE)/1,0)-IFERROR(VLOOKUP($B367,'Slutlig allokering'!$B$2:$AC$462,MATCH(J$3,'Slutlig allokering'!$B$2:$AJ$2,0),FALSE)/1,0)</f>
        <v>0</v>
      </c>
      <c r="K367">
        <f>IFERROR(VLOOKUP($B367,Kraftvärmeprod!$B$1:$AH$479,MATCH(K$2,Kraftvärmeprod!$B$1:$AG$1,0),FALSE)/1,0)-IFERROR(VLOOKUP($B367,'Slutlig allokering'!$B$2:$AC$462,MATCH(K$3,'Slutlig allokering'!$B$2:$AJ$2,0),FALSE)/1,0)</f>
        <v>0</v>
      </c>
      <c r="L367">
        <f>IFERROR(VLOOKUP($B367,Kraftvärmeprod!$B$1:$AH$479,MATCH(L$2,Kraftvärmeprod!$B$1:$AG$1,0),FALSE)/1,0)-IFERROR(VLOOKUP($B367,'Slutlig allokering'!$B$2:$AC$462,MATCH(L$3,'Slutlig allokering'!$B$2:$AJ$2,0),FALSE)/1,0)</f>
        <v>0</v>
      </c>
      <c r="M367" s="143">
        <f>IFERROR(VLOOKUP($B367,Miljö!$B$1:$S$477,MATCH(M$2,Miljö!$B$1:$X$1,0),FALSE)/1,0)-IFERROR(VLOOKUP($B367,'Slutlig allokering'!$B$2:$AC$462,MATCH(M$3,'Slutlig allokering'!$B$2:$AJ$2,0),FALSE)/1,0)</f>
        <v>0</v>
      </c>
      <c r="N367">
        <f>IFERROR(VLOOKUP($B367,Kraftvärmeprod!$B$1:$AH$479,MATCH(N$2,Kraftvärmeprod!$B$1:$AG$1,0),FALSE)/1,0)-IFERROR(VLOOKUP($B367,'Slutlig allokering'!$B$2:$AC$462,MATCH(N$3,'Slutlig allokering'!$B$2:$AJ$2,0),FALSE)/1,0)</f>
        <v>0</v>
      </c>
      <c r="O367">
        <f>IFERROR(VLOOKUP($B367,Kraftvärmeprod!$B$1:$AH$479,MATCH(O$2,Kraftvärmeprod!$B$1:$AG$1,0),FALSE)/1,0)-IFERROR(VLOOKUP($B367,'Slutlig allokering'!$B$2:$AC$462,MATCH(O$3,'Slutlig allokering'!$B$2:$AJ$2,0),FALSE)/1,0)</f>
        <v>0</v>
      </c>
      <c r="P367">
        <f>IFERROR(VLOOKUP($B367,Kraftvärmeprod!$B$1:$AH$479,MATCH(P$2,Kraftvärmeprod!$B$1:$AG$1,0),FALSE)/1,0)-IFERROR(VLOOKUP($B367,'Slutlig allokering'!$B$2:$AC$462,MATCH(P$3,'Slutlig allokering'!$B$2:$AJ$2,0),FALSE)/1,0)</f>
        <v>0</v>
      </c>
      <c r="Q367">
        <f>IFERROR(VLOOKUP($B367,Kraftvärmeprod!$B$1:$AH$479,MATCH(Q$2,Kraftvärmeprod!$B$1:$AG$1,0),FALSE)/1,0)-IFERROR(VLOOKUP($B367,'Slutlig allokering'!$B$2:$AC$462,MATCH(Q$3,'Slutlig allokering'!$B$2:$AJ$2,0),FALSE)/1,0)</f>
        <v>6.7536999999999985</v>
      </c>
      <c r="R367">
        <f>IFERROR(VLOOKUP($B367,Kraftvärmeprod!$B$1:$AH$479,MATCH(R$2,Kraftvärmeprod!$B$1:$AG$1,0),FALSE)/1,0)-IFERROR(VLOOKUP($B367,'Slutlig allokering'!$B$2:$AC$462,MATCH(R$3,'Slutlig allokering'!$B$2:$AJ$2,0),FALSE)/1,0)</f>
        <v>0</v>
      </c>
      <c r="S367">
        <f>IFERROR(VLOOKUP($B367,Kraftvärmeprod!$B$1:$AH$479,MATCH(S$2,Kraftvärmeprod!$B$1:$AG$1,0),FALSE)/1,0)-IFERROR(VLOOKUP($B367,'Slutlig allokering'!$B$2:$AC$462,MATCH(S$3,'Slutlig allokering'!$B$2:$AJ$2,0),FALSE)/1,0)</f>
        <v>0</v>
      </c>
      <c r="T367">
        <f>IFERROR(VLOOKUP($B367,Kraftvärmeprod!$B$1:$AH$479,MATCH(T$2,Kraftvärmeprod!$B$1:$AG$1,0),FALSE)/1,0)-IFERROR(VLOOKUP($B367,'Slutlig allokering'!$B$2:$AC$462,MATCH(T$3,'Slutlig allokering'!$B$2:$AJ$2,0),FALSE)/1,0)</f>
        <v>0</v>
      </c>
      <c r="U367">
        <f>IFERROR(VLOOKUP($B367,Kraftvärmeprod!$B$1:$AH$479,MATCH(U$2,Kraftvärmeprod!$B$1:$AG$1,0),FALSE)/1,0)-IFERROR(VLOOKUP($B367,'Slutlig allokering'!$B$2:$AC$462,MATCH(U$3,'Slutlig allokering'!$B$2:$AJ$2,0),FALSE)/1,0)</f>
        <v>0</v>
      </c>
      <c r="V367">
        <f>IFERROR(VLOOKUP($B367,Kraftvärmeprod!$B$1:$AH$479,MATCH(V$2,Kraftvärmeprod!$B$1:$AG$1,0),FALSE)/1,0)-IFERROR(VLOOKUP($B367,'Slutlig allokering'!$B$2:$AC$462,MATCH(V$3,'Slutlig allokering'!$B$2:$AJ$2,0),FALSE)/1,0)</f>
        <v>0</v>
      </c>
      <c r="W367">
        <f>IFERROR(VLOOKUP($B367,Kraftvärmeprod!$B$1:$AH$479,MATCH(W$2,Kraftvärmeprod!$B$1:$AG$1,0),FALSE)/1,0)-IFERROR(VLOOKUP($B367,'Slutlig allokering'!$B$2:$AC$462,MATCH(W$3,'Slutlig allokering'!$B$2:$AJ$2,0),FALSE)/1,0)</f>
        <v>0</v>
      </c>
      <c r="X367">
        <f>IFERROR(VLOOKUP($B367,Kraftvärmeprod!$B$1:$AH$479,MATCH(X$2,Kraftvärmeprod!$B$1:$AG$1,0),FALSE)/1,0)-IFERROR(VLOOKUP($B367,'Slutlig allokering'!$B$2:$AC$462,MATCH(X$3,'Slutlig allokering'!$B$2:$AJ$2,0),FALSE)/1,0)</f>
        <v>0</v>
      </c>
      <c r="Y367">
        <f>IFERROR(VLOOKUP($B367,Kraftvärmeprod!$B$1:$AH$479,MATCH(Y$2,Kraftvärmeprod!$B$1:$AG$1,0),FALSE)/1,0)-IFERROR(VLOOKUP($B367,'Slutlig allokering'!$B$2:$AC$462,MATCH(Y$3,'Slutlig allokering'!$B$2:$AJ$2,0),FALSE)/1,0)</f>
        <v>0</v>
      </c>
      <c r="Z367">
        <f>IFERROR(VLOOKUP($B367,Kraftvärmeprod!$B$1:$AH$479,MATCH(Z$2,Kraftvärmeprod!$B$1:$AG$1,0),FALSE)/1,0)-IFERROR(VLOOKUP($B367,'Slutlig allokering'!$B$2:$AC$462,MATCH(Z$3,'Slutlig allokering'!$B$2:$AJ$2,0),FALSE)/1,0)</f>
        <v>0</v>
      </c>
      <c r="AA367">
        <f>IFERROR(VLOOKUP($B367,Kraftvärmeprod!$B$1:$AH$479,MATCH(AA$2,Kraftvärmeprod!$B$1:$AG$1,0),FALSE)/1,0)-IFERROR(VLOOKUP($B367,'Slutlig allokering'!$B$2:$AC$462,MATCH(AA$3,'Slutlig allokering'!$B$2:$AJ$2,0),FALSE)/1,0)</f>
        <v>0</v>
      </c>
      <c r="AB367">
        <f>IFERROR(VLOOKUP($B367,Kraftvärmeprod!$B$1:$AH$479,MATCH(AB$2,Kraftvärmeprod!$B$1:$AG$1,0),FALSE)/1,0)-IFERROR(VLOOKUP($B367,'Slutlig allokering'!$B$2:$AC$462,MATCH(AB$3,'Slutlig allokering'!$B$2:$AJ$2,0),FALSE)/1,0)</f>
        <v>0</v>
      </c>
      <c r="AE367">
        <f t="shared" si="10"/>
        <v>18.321300000000001</v>
      </c>
      <c r="AG367">
        <f>IFERROR(VLOOKUP(B367,'Slutlig allokering'!$B$2:$AJ$462,MATCH("Summa justerad allokerad tillförd energi (utan hjälpel och rökgaskondensering):",'Slutlig allokering'!$B$2:$AK$2,0),FALSE)/1,"")</f>
        <v>40.898699999999998</v>
      </c>
      <c r="AI367" s="55">
        <f>IFERROR(1-VLOOKUP(B367,'Slutlig allokering'!$B$2:$AJ$462,MATCH("Andel av bränsle i kvv som allokerats till värme, exklusive rökgaskondensering och hjälpel",'Slutlig allokering'!$B$2:$AK$2,0),FALSE),"")</f>
        <v>0.30937689969604854</v>
      </c>
      <c r="AK367" s="55">
        <f t="shared" si="11"/>
        <v>0.30937689969604865</v>
      </c>
    </row>
    <row r="368" spans="1:37" x14ac:dyDescent="0.25">
      <c r="A368" s="28" t="s">
        <v>494</v>
      </c>
      <c r="B368" s="28" t="s">
        <v>495</v>
      </c>
      <c r="C368" t="str">
        <f>IFERROR(VLOOKUP($B368,Kraftvärmeprod!$B$1:$AH$479,MATCH(C$3,Kraftvärmeprod!$B$1:$AG$1,0),FALSE)/1,"")</f>
        <v/>
      </c>
      <c r="D368" t="str">
        <f>IFERROR(VLOOKUP($B368,Kraftvärmeprod!$B$1:$AH$479,MATCH(D$3,Kraftvärmeprod!$B$1:$AG$1,0),FALSE)/1,"")</f>
        <v/>
      </c>
      <c r="E368">
        <f>IFERROR(VLOOKUP($B368,Kraftvärmeprod!$B$1:$AH$479,MATCH(E$2,Kraftvärmeprod!$B$1:$AG$1,0),FALSE)/1,0)-IFERROR(VLOOKUP($B368,'Slutlig allokering'!$B$2:$AC$462,MATCH(E$3,'Slutlig allokering'!$B$2:$AJ$2,0),FALSE)/1,0)</f>
        <v>0</v>
      </c>
      <c r="F368">
        <f>IFERROR(VLOOKUP($B368,Kraftvärmeprod!$B$1:$AH$479,MATCH(F$2,Kraftvärmeprod!$B$1:$AG$1,0),FALSE)/1,0)-IFERROR(VLOOKUP($B368,'Slutlig allokering'!$B$2:$AC$462,MATCH(F$3,'Slutlig allokering'!$B$2:$AJ$2,0),FALSE)/1,0)</f>
        <v>0</v>
      </c>
      <c r="G368">
        <f>IFERROR(VLOOKUP($B368,Kraftvärmeprod!$B$1:$AH$479,MATCH(G$2,Kraftvärmeprod!$B$1:$AG$1,0),FALSE)/1,0)-IFERROR(VLOOKUP($B368,'Slutlig allokering'!$B$2:$AC$462,MATCH(G$3,'Slutlig allokering'!$B$2:$AJ$2,0),FALSE)/1,0)</f>
        <v>0</v>
      </c>
      <c r="H368">
        <f>IFERROR(VLOOKUP($B368,Kraftvärmeprod!$B$1:$AH$479,MATCH(H$2,Kraftvärmeprod!$B$1:$AG$1,0),FALSE)/1,0)-IFERROR(VLOOKUP($B368,'Slutlig allokering'!$B$2:$AC$462,MATCH(H$3,'Slutlig allokering'!$B$2:$AJ$2,0),FALSE)/1,0)</f>
        <v>0</v>
      </c>
      <c r="I368">
        <f>IFERROR(VLOOKUP($B368,Kraftvärmeprod!$B$1:$AH$479,MATCH(I$2,Kraftvärmeprod!$B$1:$AG$1,0),FALSE)/1,0)-IFERROR(VLOOKUP($B368,'Slutlig allokering'!$B$2:$AC$462,MATCH(I$3,'Slutlig allokering'!$B$2:$AJ$2,0),FALSE)/1,0)</f>
        <v>0</v>
      </c>
      <c r="J368">
        <f>IFERROR(VLOOKUP($B368,Kraftvärmeprod!$B$1:$AH$479,MATCH(J$2,Kraftvärmeprod!$B$1:$AG$1,0),FALSE)/1,0)-IFERROR(VLOOKUP($B368,'Slutlig allokering'!$B$2:$AC$462,MATCH(J$3,'Slutlig allokering'!$B$2:$AJ$2,0),FALSE)/1,0)</f>
        <v>0</v>
      </c>
      <c r="K368">
        <f>IFERROR(VLOOKUP($B368,Kraftvärmeprod!$B$1:$AH$479,MATCH(K$2,Kraftvärmeprod!$B$1:$AG$1,0),FALSE)/1,0)-IFERROR(VLOOKUP($B368,'Slutlig allokering'!$B$2:$AC$462,MATCH(K$3,'Slutlig allokering'!$B$2:$AJ$2,0),FALSE)/1,0)</f>
        <v>0</v>
      </c>
      <c r="L368">
        <f>IFERROR(VLOOKUP($B368,Kraftvärmeprod!$B$1:$AH$479,MATCH(L$2,Kraftvärmeprod!$B$1:$AG$1,0),FALSE)/1,0)-IFERROR(VLOOKUP($B368,'Slutlig allokering'!$B$2:$AC$462,MATCH(L$3,'Slutlig allokering'!$B$2:$AJ$2,0),FALSE)/1,0)</f>
        <v>0</v>
      </c>
      <c r="M368" s="143">
        <f>IFERROR(VLOOKUP($B368,Miljö!$B$1:$S$477,MATCH(M$2,Miljö!$B$1:$X$1,0),FALSE)/1,0)-IFERROR(VLOOKUP($B368,'Slutlig allokering'!$B$2:$AC$462,MATCH(M$3,'Slutlig allokering'!$B$2:$AJ$2,0),FALSE)/1,0)</f>
        <v>0</v>
      </c>
      <c r="N368">
        <f>IFERROR(VLOOKUP($B368,Kraftvärmeprod!$B$1:$AH$479,MATCH(N$2,Kraftvärmeprod!$B$1:$AG$1,0),FALSE)/1,0)-IFERROR(VLOOKUP($B368,'Slutlig allokering'!$B$2:$AC$462,MATCH(N$3,'Slutlig allokering'!$B$2:$AJ$2,0),FALSE)/1,0)</f>
        <v>0</v>
      </c>
      <c r="O368">
        <f>IFERROR(VLOOKUP($B368,Kraftvärmeprod!$B$1:$AH$479,MATCH(O$2,Kraftvärmeprod!$B$1:$AG$1,0),FALSE)/1,0)-IFERROR(VLOOKUP($B368,'Slutlig allokering'!$B$2:$AC$462,MATCH(O$3,'Slutlig allokering'!$B$2:$AJ$2,0),FALSE)/1,0)</f>
        <v>0</v>
      </c>
      <c r="P368">
        <f>IFERROR(VLOOKUP($B368,Kraftvärmeprod!$B$1:$AH$479,MATCH(P$2,Kraftvärmeprod!$B$1:$AG$1,0),FALSE)/1,0)-IFERROR(VLOOKUP($B368,'Slutlig allokering'!$B$2:$AC$462,MATCH(P$3,'Slutlig allokering'!$B$2:$AJ$2,0),FALSE)/1,0)</f>
        <v>0</v>
      </c>
      <c r="Q368">
        <f>IFERROR(VLOOKUP($B368,Kraftvärmeprod!$B$1:$AH$479,MATCH(Q$2,Kraftvärmeprod!$B$1:$AG$1,0),FALSE)/1,0)-IFERROR(VLOOKUP($B368,'Slutlig allokering'!$B$2:$AC$462,MATCH(Q$3,'Slutlig allokering'!$B$2:$AJ$2,0),FALSE)/1,0)</f>
        <v>0</v>
      </c>
      <c r="R368">
        <f>IFERROR(VLOOKUP($B368,Kraftvärmeprod!$B$1:$AH$479,MATCH(R$2,Kraftvärmeprod!$B$1:$AG$1,0),FALSE)/1,0)-IFERROR(VLOOKUP($B368,'Slutlig allokering'!$B$2:$AC$462,MATCH(R$3,'Slutlig allokering'!$B$2:$AJ$2,0),FALSE)/1,0)</f>
        <v>0</v>
      </c>
      <c r="S368">
        <f>IFERROR(VLOOKUP($B368,Kraftvärmeprod!$B$1:$AH$479,MATCH(S$2,Kraftvärmeprod!$B$1:$AG$1,0),FALSE)/1,0)-IFERROR(VLOOKUP($B368,'Slutlig allokering'!$B$2:$AC$462,MATCH(S$3,'Slutlig allokering'!$B$2:$AJ$2,0),FALSE)/1,0)</f>
        <v>0</v>
      </c>
      <c r="T368">
        <f>IFERROR(VLOOKUP($B368,Kraftvärmeprod!$B$1:$AH$479,MATCH(T$2,Kraftvärmeprod!$B$1:$AG$1,0),FALSE)/1,0)-IFERROR(VLOOKUP($B368,'Slutlig allokering'!$B$2:$AC$462,MATCH(T$3,'Slutlig allokering'!$B$2:$AJ$2,0),FALSE)/1,0)</f>
        <v>0</v>
      </c>
      <c r="U368">
        <f>IFERROR(VLOOKUP($B368,Kraftvärmeprod!$B$1:$AH$479,MATCH(U$2,Kraftvärmeprod!$B$1:$AG$1,0),FALSE)/1,0)-IFERROR(VLOOKUP($B368,'Slutlig allokering'!$B$2:$AC$462,MATCH(U$3,'Slutlig allokering'!$B$2:$AJ$2,0),FALSE)/1,0)</f>
        <v>0</v>
      </c>
      <c r="V368">
        <f>IFERROR(VLOOKUP($B368,Kraftvärmeprod!$B$1:$AH$479,MATCH(V$2,Kraftvärmeprod!$B$1:$AG$1,0),FALSE)/1,0)-IFERROR(VLOOKUP($B368,'Slutlig allokering'!$B$2:$AC$462,MATCH(V$3,'Slutlig allokering'!$B$2:$AJ$2,0),FALSE)/1,0)</f>
        <v>0</v>
      </c>
      <c r="W368">
        <f>IFERROR(VLOOKUP($B368,Kraftvärmeprod!$B$1:$AH$479,MATCH(W$2,Kraftvärmeprod!$B$1:$AG$1,0),FALSE)/1,0)-IFERROR(VLOOKUP($B368,'Slutlig allokering'!$B$2:$AC$462,MATCH(W$3,'Slutlig allokering'!$B$2:$AJ$2,0),FALSE)/1,0)</f>
        <v>0</v>
      </c>
      <c r="X368">
        <f>IFERROR(VLOOKUP($B368,Kraftvärmeprod!$B$1:$AH$479,MATCH(X$2,Kraftvärmeprod!$B$1:$AG$1,0),FALSE)/1,0)-IFERROR(VLOOKUP($B368,'Slutlig allokering'!$B$2:$AC$462,MATCH(X$3,'Slutlig allokering'!$B$2:$AJ$2,0),FALSE)/1,0)</f>
        <v>0</v>
      </c>
      <c r="Y368">
        <f>IFERROR(VLOOKUP($B368,Kraftvärmeprod!$B$1:$AH$479,MATCH(Y$2,Kraftvärmeprod!$B$1:$AG$1,0),FALSE)/1,0)-IFERROR(VLOOKUP($B368,'Slutlig allokering'!$B$2:$AC$462,MATCH(Y$3,'Slutlig allokering'!$B$2:$AJ$2,0),FALSE)/1,0)</f>
        <v>0</v>
      </c>
      <c r="Z368">
        <f>IFERROR(VLOOKUP($B368,Kraftvärmeprod!$B$1:$AH$479,MATCH(Z$2,Kraftvärmeprod!$B$1:$AG$1,0),FALSE)/1,0)-IFERROR(VLOOKUP($B368,'Slutlig allokering'!$B$2:$AC$462,MATCH(Z$3,'Slutlig allokering'!$B$2:$AJ$2,0),FALSE)/1,0)</f>
        <v>0</v>
      </c>
      <c r="AA368">
        <f>IFERROR(VLOOKUP($B368,Kraftvärmeprod!$B$1:$AH$479,MATCH(AA$2,Kraftvärmeprod!$B$1:$AG$1,0),FALSE)/1,0)-IFERROR(VLOOKUP($B368,'Slutlig allokering'!$B$2:$AC$462,MATCH(AA$3,'Slutlig allokering'!$B$2:$AJ$2,0),FALSE)/1,0)</f>
        <v>0</v>
      </c>
      <c r="AB368">
        <f>IFERROR(VLOOKUP($B368,Kraftvärmeprod!$B$1:$AH$479,MATCH(AB$2,Kraftvärmeprod!$B$1:$AG$1,0),FALSE)/1,0)-IFERROR(VLOOKUP($B368,'Slutlig allokering'!$B$2:$AC$462,MATCH(AB$3,'Slutlig allokering'!$B$2:$AJ$2,0),FALSE)/1,0)</f>
        <v>0</v>
      </c>
      <c r="AE368">
        <f t="shared" si="10"/>
        <v>0</v>
      </c>
      <c r="AG368">
        <f>IFERROR(VLOOKUP(B368,'Slutlig allokering'!$B$2:$AJ$462,MATCH("Summa justerad allokerad tillförd energi (utan hjälpel och rökgaskondensering):",'Slutlig allokering'!$B$2:$AK$2,0),FALSE)/1,"")</f>
        <v>0</v>
      </c>
      <c r="AI368" s="55" t="str">
        <f>IFERROR(1-VLOOKUP(B368,'Slutlig allokering'!$B$2:$AJ$462,MATCH("Andel av bränsle i kvv som allokerats till värme, exklusive rökgaskondensering och hjälpel",'Slutlig allokering'!$B$2:$AK$2,0),FALSE),"")</f>
        <v/>
      </c>
      <c r="AK368" s="55" t="str">
        <f t="shared" si="11"/>
        <v/>
      </c>
    </row>
    <row r="369" spans="1:37" x14ac:dyDescent="0.25">
      <c r="A369" s="28" t="s">
        <v>496</v>
      </c>
      <c r="B369" s="28" t="s">
        <v>497</v>
      </c>
      <c r="C369">
        <f>IFERROR(VLOOKUP($B369,Kraftvärmeprod!$B$1:$AH$479,MATCH(C$3,Kraftvärmeprod!$B$1:$AG$1,0),FALSE)/1,"")</f>
        <v>100.8</v>
      </c>
      <c r="D369">
        <f>IFERROR(VLOOKUP($B369,Kraftvärmeprod!$B$1:$AH$479,MATCH(D$3,Kraftvärmeprod!$B$1:$AG$1,0),FALSE)/1,"")</f>
        <v>24.6</v>
      </c>
      <c r="E369">
        <f>IFERROR(VLOOKUP($B369,Kraftvärmeprod!$B$1:$AH$479,MATCH(E$2,Kraftvärmeprod!$B$1:$AG$1,0),FALSE)/1,0)-IFERROR(VLOOKUP($B369,'Slutlig allokering'!$B$2:$AC$462,MATCH(E$3,'Slutlig allokering'!$B$2:$AJ$2,0),FALSE)/1,0)</f>
        <v>0</v>
      </c>
      <c r="F369">
        <f>IFERROR(VLOOKUP($B369,Kraftvärmeprod!$B$1:$AH$479,MATCH(F$2,Kraftvärmeprod!$B$1:$AG$1,0),FALSE)/1,0)-IFERROR(VLOOKUP($B369,'Slutlig allokering'!$B$2:$AC$462,MATCH(F$3,'Slutlig allokering'!$B$2:$AJ$2,0),FALSE)/1,0)</f>
        <v>0</v>
      </c>
      <c r="G369">
        <f>IFERROR(VLOOKUP($B369,Kraftvärmeprod!$B$1:$AH$479,MATCH(G$2,Kraftvärmeprod!$B$1:$AG$1,0),FALSE)/1,0)-IFERROR(VLOOKUP($B369,'Slutlig allokering'!$B$2:$AC$462,MATCH(G$3,'Slutlig allokering'!$B$2:$AJ$2,0),FALSE)/1,0)</f>
        <v>0</v>
      </c>
      <c r="H369">
        <f>IFERROR(VLOOKUP($B369,Kraftvärmeprod!$B$1:$AH$479,MATCH(H$2,Kraftvärmeprod!$B$1:$AG$1,0),FALSE)/1,0)-IFERROR(VLOOKUP($B369,'Slutlig allokering'!$B$2:$AC$462,MATCH(H$3,'Slutlig allokering'!$B$2:$AJ$2,0),FALSE)/1,0)</f>
        <v>0</v>
      </c>
      <c r="I369">
        <f>IFERROR(VLOOKUP($B369,Kraftvärmeprod!$B$1:$AH$479,MATCH(I$2,Kraftvärmeprod!$B$1:$AG$1,0),FALSE)/1,0)-IFERROR(VLOOKUP($B369,'Slutlig allokering'!$B$2:$AC$462,MATCH(I$3,'Slutlig allokering'!$B$2:$AJ$2,0),FALSE)/1,0)</f>
        <v>0</v>
      </c>
      <c r="J369">
        <f>IFERROR(VLOOKUP($B369,Kraftvärmeprod!$B$1:$AH$479,MATCH(J$2,Kraftvärmeprod!$B$1:$AG$1,0),FALSE)/1,0)-IFERROR(VLOOKUP($B369,'Slutlig allokering'!$B$2:$AC$462,MATCH(J$3,'Slutlig allokering'!$B$2:$AJ$2,0),FALSE)/1,0)</f>
        <v>0</v>
      </c>
      <c r="K369">
        <f>IFERROR(VLOOKUP($B369,Kraftvärmeprod!$B$1:$AH$479,MATCH(K$2,Kraftvärmeprod!$B$1:$AG$1,0),FALSE)/1,0)-IFERROR(VLOOKUP($B369,'Slutlig allokering'!$B$2:$AC$462,MATCH(K$3,'Slutlig allokering'!$B$2:$AJ$2,0),FALSE)/1,0)</f>
        <v>0</v>
      </c>
      <c r="L369">
        <f>IFERROR(VLOOKUP($B369,Kraftvärmeprod!$B$1:$AH$479,MATCH(L$2,Kraftvärmeprod!$B$1:$AG$1,0),FALSE)/1,0)-IFERROR(VLOOKUP($B369,'Slutlig allokering'!$B$2:$AC$462,MATCH(L$3,'Slutlig allokering'!$B$2:$AJ$2,0),FALSE)/1,0)</f>
        <v>59.634900000000002</v>
      </c>
      <c r="M369" s="143">
        <f>IFERROR(VLOOKUP($B369,Miljö!$B$1:$S$477,MATCH(M$2,Miljö!$B$1:$X$1,0),FALSE)/1,0)-IFERROR(VLOOKUP($B369,'Slutlig allokering'!$B$2:$AC$462,MATCH(M$3,'Slutlig allokering'!$B$2:$AJ$2,0),FALSE)/1,0)</f>
        <v>1.5550199999999998</v>
      </c>
      <c r="N369">
        <f>IFERROR(VLOOKUP($B369,Kraftvärmeprod!$B$1:$AH$479,MATCH(N$2,Kraftvärmeprod!$B$1:$AG$1,0),FALSE)/1,0)-IFERROR(VLOOKUP($B369,'Slutlig allokering'!$B$2:$AC$462,MATCH(N$3,'Slutlig allokering'!$B$2:$AJ$2,0),FALSE)/1,0)</f>
        <v>0</v>
      </c>
      <c r="O369">
        <f>IFERROR(VLOOKUP($B369,Kraftvärmeprod!$B$1:$AH$479,MATCH(O$2,Kraftvärmeprod!$B$1:$AG$1,0),FALSE)/1,0)-IFERROR(VLOOKUP($B369,'Slutlig allokering'!$B$2:$AC$462,MATCH(O$3,'Slutlig allokering'!$B$2:$AJ$2,0),FALSE)/1,0)</f>
        <v>0</v>
      </c>
      <c r="P369">
        <f>IFERROR(VLOOKUP($B369,Kraftvärmeprod!$B$1:$AH$479,MATCH(P$2,Kraftvärmeprod!$B$1:$AG$1,0),FALSE)/1,0)-IFERROR(VLOOKUP($B369,'Slutlig allokering'!$B$2:$AC$462,MATCH(P$3,'Slutlig allokering'!$B$2:$AJ$2,0),FALSE)/1,0)</f>
        <v>0</v>
      </c>
      <c r="Q369">
        <f>IFERROR(VLOOKUP($B369,Kraftvärmeprod!$B$1:$AH$479,MATCH(Q$2,Kraftvärmeprod!$B$1:$AG$1,0),FALSE)/1,0)-IFERROR(VLOOKUP($B369,'Slutlig allokering'!$B$2:$AC$462,MATCH(Q$3,'Slutlig allokering'!$B$2:$AJ$2,0),FALSE)/1,0)</f>
        <v>0</v>
      </c>
      <c r="R369">
        <f>IFERROR(VLOOKUP($B369,Kraftvärmeprod!$B$1:$AH$479,MATCH(R$2,Kraftvärmeprod!$B$1:$AG$1,0),FALSE)/1,0)-IFERROR(VLOOKUP($B369,'Slutlig allokering'!$B$2:$AC$462,MATCH(R$3,'Slutlig allokering'!$B$2:$AJ$2,0),FALSE)/1,0)</f>
        <v>0</v>
      </c>
      <c r="S369">
        <f>IFERROR(VLOOKUP($B369,Kraftvärmeprod!$B$1:$AH$479,MATCH(S$2,Kraftvärmeprod!$B$1:$AG$1,0),FALSE)/1,0)-IFERROR(VLOOKUP($B369,'Slutlig allokering'!$B$2:$AC$462,MATCH(S$3,'Slutlig allokering'!$B$2:$AJ$2,0),FALSE)/1,0)</f>
        <v>0</v>
      </c>
      <c r="T369">
        <f>IFERROR(VLOOKUP($B369,Kraftvärmeprod!$B$1:$AH$479,MATCH(T$2,Kraftvärmeprod!$B$1:$AG$1,0),FALSE)/1,0)-IFERROR(VLOOKUP($B369,'Slutlig allokering'!$B$2:$AC$462,MATCH(T$3,'Slutlig allokering'!$B$2:$AJ$2,0),FALSE)/1,0)</f>
        <v>0</v>
      </c>
      <c r="U369">
        <f>IFERROR(VLOOKUP($B369,Kraftvärmeprod!$B$1:$AH$479,MATCH(U$2,Kraftvärmeprod!$B$1:$AG$1,0),FALSE)/1,0)-IFERROR(VLOOKUP($B369,'Slutlig allokering'!$B$2:$AC$462,MATCH(U$3,'Slutlig allokering'!$B$2:$AJ$2,0),FALSE)/1,0)</f>
        <v>0</v>
      </c>
      <c r="V369">
        <f>IFERROR(VLOOKUP($B369,Kraftvärmeprod!$B$1:$AH$479,MATCH(V$2,Kraftvärmeprod!$B$1:$AG$1,0),FALSE)/1,0)-IFERROR(VLOOKUP($B369,'Slutlig allokering'!$B$2:$AC$462,MATCH(V$3,'Slutlig allokering'!$B$2:$AJ$2,0),FALSE)/1,0)</f>
        <v>0</v>
      </c>
      <c r="W369">
        <f>IFERROR(VLOOKUP($B369,Kraftvärmeprod!$B$1:$AH$479,MATCH(W$2,Kraftvärmeprod!$B$1:$AG$1,0),FALSE)/1,0)-IFERROR(VLOOKUP($B369,'Slutlig allokering'!$B$2:$AC$462,MATCH(W$3,'Slutlig allokering'!$B$2:$AJ$2,0),FALSE)/1,0)</f>
        <v>0</v>
      </c>
      <c r="X369">
        <f>IFERROR(VLOOKUP($B369,Kraftvärmeprod!$B$1:$AH$479,MATCH(X$2,Kraftvärmeprod!$B$1:$AG$1,0),FALSE)/1,0)-IFERROR(VLOOKUP($B369,'Slutlig allokering'!$B$2:$AC$462,MATCH(X$3,'Slutlig allokering'!$B$2:$AJ$2,0),FALSE)/1,0)</f>
        <v>0</v>
      </c>
      <c r="Y369">
        <f>IFERROR(VLOOKUP($B369,Kraftvärmeprod!$B$1:$AH$479,MATCH(Y$2,Kraftvärmeprod!$B$1:$AG$1,0),FALSE)/1,0)-IFERROR(VLOOKUP($B369,'Slutlig allokering'!$B$2:$AC$462,MATCH(Y$3,'Slutlig allokering'!$B$2:$AJ$2,0),FALSE)/1,0)</f>
        <v>0</v>
      </c>
      <c r="Z369">
        <f>IFERROR(VLOOKUP($B369,Kraftvärmeprod!$B$1:$AH$479,MATCH(Z$2,Kraftvärmeprod!$B$1:$AG$1,0),FALSE)/1,0)-IFERROR(VLOOKUP($B369,'Slutlig allokering'!$B$2:$AC$462,MATCH(Z$3,'Slutlig allokering'!$B$2:$AJ$2,0),FALSE)/1,0)</f>
        <v>0</v>
      </c>
      <c r="AA369">
        <f>IFERROR(VLOOKUP($B369,Kraftvärmeprod!$B$1:$AH$479,MATCH(AA$2,Kraftvärmeprod!$B$1:$AG$1,0),FALSE)/1,0)-IFERROR(VLOOKUP($B369,'Slutlig allokering'!$B$2:$AC$462,MATCH(AA$3,'Slutlig allokering'!$B$2:$AJ$2,0),FALSE)/1,0)</f>
        <v>0</v>
      </c>
      <c r="AB369">
        <f>IFERROR(VLOOKUP($B369,Kraftvärmeprod!$B$1:$AH$479,MATCH(AB$2,Kraftvärmeprod!$B$1:$AG$1,0),FALSE)/1,0)-IFERROR(VLOOKUP($B369,'Slutlig allokering'!$B$2:$AC$462,MATCH(AB$3,'Slutlig allokering'!$B$2:$AJ$2,0),FALSE)/1,0)</f>
        <v>0</v>
      </c>
      <c r="AE369">
        <f t="shared" si="10"/>
        <v>59.634900000000002</v>
      </c>
      <c r="AG369">
        <f>IFERROR(VLOOKUP(B369,'Slutlig allokering'!$B$2:$AJ$462,MATCH("Summa justerad allokerad tillförd energi (utan hjälpel och rökgaskondensering):",'Slutlig allokering'!$B$2:$AK$2,0),FALSE)/1,"")</f>
        <v>93.765100000000004</v>
      </c>
      <c r="AI369" s="55">
        <f>IFERROR(1-VLOOKUP(B369,'Slutlig allokering'!$B$2:$AJ$462,MATCH("Andel av bränsle i kvv som allokerats till värme, exklusive rökgaskondensering och hjälpel",'Slutlig allokering'!$B$2:$AK$2,0),FALSE),"")</f>
        <v>0.38875423728813563</v>
      </c>
      <c r="AK369" s="55">
        <f t="shared" si="11"/>
        <v>0.38875423728813557</v>
      </c>
    </row>
    <row r="370" spans="1:37" x14ac:dyDescent="0.25">
      <c r="A370" s="28" t="s">
        <v>498</v>
      </c>
      <c r="B370" s="28" t="s">
        <v>499</v>
      </c>
      <c r="C370" t="str">
        <f>IFERROR(VLOOKUP($B370,Kraftvärmeprod!$B$1:$AH$479,MATCH(C$3,Kraftvärmeprod!$B$1:$AG$1,0),FALSE)/1,"")</f>
        <v/>
      </c>
      <c r="D370" t="str">
        <f>IFERROR(VLOOKUP($B370,Kraftvärmeprod!$B$1:$AH$479,MATCH(D$3,Kraftvärmeprod!$B$1:$AG$1,0),FALSE)/1,"")</f>
        <v/>
      </c>
      <c r="E370">
        <f>IFERROR(VLOOKUP($B370,Kraftvärmeprod!$B$1:$AH$479,MATCH(E$2,Kraftvärmeprod!$B$1:$AG$1,0),FALSE)/1,0)-IFERROR(VLOOKUP($B370,'Slutlig allokering'!$B$2:$AC$462,MATCH(E$3,'Slutlig allokering'!$B$2:$AJ$2,0),FALSE)/1,0)</f>
        <v>0</v>
      </c>
      <c r="F370">
        <f>IFERROR(VLOOKUP($B370,Kraftvärmeprod!$B$1:$AH$479,MATCH(F$2,Kraftvärmeprod!$B$1:$AG$1,0),FALSE)/1,0)-IFERROR(VLOOKUP($B370,'Slutlig allokering'!$B$2:$AC$462,MATCH(F$3,'Slutlig allokering'!$B$2:$AJ$2,0),FALSE)/1,0)</f>
        <v>0</v>
      </c>
      <c r="G370">
        <f>IFERROR(VLOOKUP($B370,Kraftvärmeprod!$B$1:$AH$479,MATCH(G$2,Kraftvärmeprod!$B$1:$AG$1,0),FALSE)/1,0)-IFERROR(VLOOKUP($B370,'Slutlig allokering'!$B$2:$AC$462,MATCH(G$3,'Slutlig allokering'!$B$2:$AJ$2,0),FALSE)/1,0)</f>
        <v>0</v>
      </c>
      <c r="H370">
        <f>IFERROR(VLOOKUP($B370,Kraftvärmeprod!$B$1:$AH$479,MATCH(H$2,Kraftvärmeprod!$B$1:$AG$1,0),FALSE)/1,0)-IFERROR(VLOOKUP($B370,'Slutlig allokering'!$B$2:$AC$462,MATCH(H$3,'Slutlig allokering'!$B$2:$AJ$2,0),FALSE)/1,0)</f>
        <v>0</v>
      </c>
      <c r="I370">
        <f>IFERROR(VLOOKUP($B370,Kraftvärmeprod!$B$1:$AH$479,MATCH(I$2,Kraftvärmeprod!$B$1:$AG$1,0),FALSE)/1,0)-IFERROR(VLOOKUP($B370,'Slutlig allokering'!$B$2:$AC$462,MATCH(I$3,'Slutlig allokering'!$B$2:$AJ$2,0),FALSE)/1,0)</f>
        <v>0</v>
      </c>
      <c r="J370">
        <f>IFERROR(VLOOKUP($B370,Kraftvärmeprod!$B$1:$AH$479,MATCH(J$2,Kraftvärmeprod!$B$1:$AG$1,0),FALSE)/1,0)-IFERROR(VLOOKUP($B370,'Slutlig allokering'!$B$2:$AC$462,MATCH(J$3,'Slutlig allokering'!$B$2:$AJ$2,0),FALSE)/1,0)</f>
        <v>0</v>
      </c>
      <c r="K370">
        <f>IFERROR(VLOOKUP($B370,Kraftvärmeprod!$B$1:$AH$479,MATCH(K$2,Kraftvärmeprod!$B$1:$AG$1,0),FALSE)/1,0)-IFERROR(VLOOKUP($B370,'Slutlig allokering'!$B$2:$AC$462,MATCH(K$3,'Slutlig allokering'!$B$2:$AJ$2,0),FALSE)/1,0)</f>
        <v>0</v>
      </c>
      <c r="L370">
        <f>IFERROR(VLOOKUP($B370,Kraftvärmeprod!$B$1:$AH$479,MATCH(L$2,Kraftvärmeprod!$B$1:$AG$1,0),FALSE)/1,0)-IFERROR(VLOOKUP($B370,'Slutlig allokering'!$B$2:$AC$462,MATCH(L$3,'Slutlig allokering'!$B$2:$AJ$2,0),FALSE)/1,0)</f>
        <v>0</v>
      </c>
      <c r="M370" s="143">
        <f>IFERROR(VLOOKUP($B370,Miljö!$B$1:$S$477,MATCH(M$2,Miljö!$B$1:$X$1,0),FALSE)/1,0)-IFERROR(VLOOKUP($B370,'Slutlig allokering'!$B$2:$AC$462,MATCH(M$3,'Slutlig allokering'!$B$2:$AJ$2,0),FALSE)/1,0)</f>
        <v>0</v>
      </c>
      <c r="N370">
        <f>IFERROR(VLOOKUP($B370,Kraftvärmeprod!$B$1:$AH$479,MATCH(N$2,Kraftvärmeprod!$B$1:$AG$1,0),FALSE)/1,0)-IFERROR(VLOOKUP($B370,'Slutlig allokering'!$B$2:$AC$462,MATCH(N$3,'Slutlig allokering'!$B$2:$AJ$2,0),FALSE)/1,0)</f>
        <v>0</v>
      </c>
      <c r="O370">
        <f>IFERROR(VLOOKUP($B370,Kraftvärmeprod!$B$1:$AH$479,MATCH(O$2,Kraftvärmeprod!$B$1:$AG$1,0),FALSE)/1,0)-IFERROR(VLOOKUP($B370,'Slutlig allokering'!$B$2:$AC$462,MATCH(O$3,'Slutlig allokering'!$B$2:$AJ$2,0),FALSE)/1,0)</f>
        <v>0</v>
      </c>
      <c r="P370">
        <f>IFERROR(VLOOKUP($B370,Kraftvärmeprod!$B$1:$AH$479,MATCH(P$2,Kraftvärmeprod!$B$1:$AG$1,0),FALSE)/1,0)-IFERROR(VLOOKUP($B370,'Slutlig allokering'!$B$2:$AC$462,MATCH(P$3,'Slutlig allokering'!$B$2:$AJ$2,0),FALSE)/1,0)</f>
        <v>0</v>
      </c>
      <c r="Q370">
        <f>IFERROR(VLOOKUP($B370,Kraftvärmeprod!$B$1:$AH$479,MATCH(Q$2,Kraftvärmeprod!$B$1:$AG$1,0),FALSE)/1,0)-IFERROR(VLOOKUP($B370,'Slutlig allokering'!$B$2:$AC$462,MATCH(Q$3,'Slutlig allokering'!$B$2:$AJ$2,0),FALSE)/1,0)</f>
        <v>0</v>
      </c>
      <c r="R370">
        <f>IFERROR(VLOOKUP($B370,Kraftvärmeprod!$B$1:$AH$479,MATCH(R$2,Kraftvärmeprod!$B$1:$AG$1,0),FALSE)/1,0)-IFERROR(VLOOKUP($B370,'Slutlig allokering'!$B$2:$AC$462,MATCH(R$3,'Slutlig allokering'!$B$2:$AJ$2,0),FALSE)/1,0)</f>
        <v>0</v>
      </c>
      <c r="S370">
        <f>IFERROR(VLOOKUP($B370,Kraftvärmeprod!$B$1:$AH$479,MATCH(S$2,Kraftvärmeprod!$B$1:$AG$1,0),FALSE)/1,0)-IFERROR(VLOOKUP($B370,'Slutlig allokering'!$B$2:$AC$462,MATCH(S$3,'Slutlig allokering'!$B$2:$AJ$2,0),FALSE)/1,0)</f>
        <v>0</v>
      </c>
      <c r="T370">
        <f>IFERROR(VLOOKUP($B370,Kraftvärmeprod!$B$1:$AH$479,MATCH(T$2,Kraftvärmeprod!$B$1:$AG$1,0),FALSE)/1,0)-IFERROR(VLOOKUP($B370,'Slutlig allokering'!$B$2:$AC$462,MATCH(T$3,'Slutlig allokering'!$B$2:$AJ$2,0),FALSE)/1,0)</f>
        <v>0</v>
      </c>
      <c r="U370">
        <f>IFERROR(VLOOKUP($B370,Kraftvärmeprod!$B$1:$AH$479,MATCH(U$2,Kraftvärmeprod!$B$1:$AG$1,0),FALSE)/1,0)-IFERROR(VLOOKUP($B370,'Slutlig allokering'!$B$2:$AC$462,MATCH(U$3,'Slutlig allokering'!$B$2:$AJ$2,0),FALSE)/1,0)</f>
        <v>0</v>
      </c>
      <c r="V370">
        <f>IFERROR(VLOOKUP($B370,Kraftvärmeprod!$B$1:$AH$479,MATCH(V$2,Kraftvärmeprod!$B$1:$AG$1,0),FALSE)/1,0)-IFERROR(VLOOKUP($B370,'Slutlig allokering'!$B$2:$AC$462,MATCH(V$3,'Slutlig allokering'!$B$2:$AJ$2,0),FALSE)/1,0)</f>
        <v>0</v>
      </c>
      <c r="W370">
        <f>IFERROR(VLOOKUP($B370,Kraftvärmeprod!$B$1:$AH$479,MATCH(W$2,Kraftvärmeprod!$B$1:$AG$1,0),FALSE)/1,0)-IFERROR(VLOOKUP($B370,'Slutlig allokering'!$B$2:$AC$462,MATCH(W$3,'Slutlig allokering'!$B$2:$AJ$2,0),FALSE)/1,0)</f>
        <v>0</v>
      </c>
      <c r="X370">
        <f>IFERROR(VLOOKUP($B370,Kraftvärmeprod!$B$1:$AH$479,MATCH(X$2,Kraftvärmeprod!$B$1:$AG$1,0),FALSE)/1,0)-IFERROR(VLOOKUP($B370,'Slutlig allokering'!$B$2:$AC$462,MATCH(X$3,'Slutlig allokering'!$B$2:$AJ$2,0),FALSE)/1,0)</f>
        <v>0</v>
      </c>
      <c r="Y370">
        <f>IFERROR(VLOOKUP($B370,Kraftvärmeprod!$B$1:$AH$479,MATCH(Y$2,Kraftvärmeprod!$B$1:$AG$1,0),FALSE)/1,0)-IFERROR(VLOOKUP($B370,'Slutlig allokering'!$B$2:$AC$462,MATCH(Y$3,'Slutlig allokering'!$B$2:$AJ$2,0),FALSE)/1,0)</f>
        <v>0</v>
      </c>
      <c r="Z370">
        <f>IFERROR(VLOOKUP($B370,Kraftvärmeprod!$B$1:$AH$479,MATCH(Z$2,Kraftvärmeprod!$B$1:$AG$1,0),FALSE)/1,0)-IFERROR(VLOOKUP($B370,'Slutlig allokering'!$B$2:$AC$462,MATCH(Z$3,'Slutlig allokering'!$B$2:$AJ$2,0),FALSE)/1,0)</f>
        <v>0</v>
      </c>
      <c r="AA370">
        <f>IFERROR(VLOOKUP($B370,Kraftvärmeprod!$B$1:$AH$479,MATCH(AA$2,Kraftvärmeprod!$B$1:$AG$1,0),FALSE)/1,0)-IFERROR(VLOOKUP($B370,'Slutlig allokering'!$B$2:$AC$462,MATCH(AA$3,'Slutlig allokering'!$B$2:$AJ$2,0),FALSE)/1,0)</f>
        <v>0</v>
      </c>
      <c r="AB370">
        <f>IFERROR(VLOOKUP($B370,Kraftvärmeprod!$B$1:$AH$479,MATCH(AB$2,Kraftvärmeprod!$B$1:$AG$1,0),FALSE)/1,0)-IFERROR(VLOOKUP($B370,'Slutlig allokering'!$B$2:$AC$462,MATCH(AB$3,'Slutlig allokering'!$B$2:$AJ$2,0),FALSE)/1,0)</f>
        <v>0</v>
      </c>
      <c r="AE370">
        <f t="shared" si="10"/>
        <v>0</v>
      </c>
      <c r="AG370">
        <f>IFERROR(VLOOKUP(B370,'Slutlig allokering'!$B$2:$AJ$462,MATCH("Summa justerad allokerad tillförd energi (utan hjälpel och rökgaskondensering):",'Slutlig allokering'!$B$2:$AK$2,0),FALSE)/1,"")</f>
        <v>0</v>
      </c>
      <c r="AI370" s="55" t="str">
        <f>IFERROR(1-VLOOKUP(B370,'Slutlig allokering'!$B$2:$AJ$462,MATCH("Andel av bränsle i kvv som allokerats till värme, exklusive rökgaskondensering och hjälpel",'Slutlig allokering'!$B$2:$AK$2,0),FALSE),"")</f>
        <v/>
      </c>
      <c r="AK370" s="55" t="str">
        <f t="shared" si="11"/>
        <v/>
      </c>
    </row>
    <row r="371" spans="1:37" x14ac:dyDescent="0.25">
      <c r="A371" s="28" t="s">
        <v>498</v>
      </c>
      <c r="B371" s="28" t="s">
        <v>500</v>
      </c>
      <c r="C371" t="str">
        <f>IFERROR(VLOOKUP($B371,Kraftvärmeprod!$B$1:$AH$479,MATCH(C$3,Kraftvärmeprod!$B$1:$AG$1,0),FALSE)/1,"")</f>
        <v/>
      </c>
      <c r="D371" t="str">
        <f>IFERROR(VLOOKUP($B371,Kraftvärmeprod!$B$1:$AH$479,MATCH(D$3,Kraftvärmeprod!$B$1:$AG$1,0),FALSE)/1,"")</f>
        <v/>
      </c>
      <c r="E371">
        <f>IFERROR(VLOOKUP($B371,Kraftvärmeprod!$B$1:$AH$479,MATCH(E$2,Kraftvärmeprod!$B$1:$AG$1,0),FALSE)/1,0)-IFERROR(VLOOKUP($B371,'Slutlig allokering'!$B$2:$AC$462,MATCH(E$3,'Slutlig allokering'!$B$2:$AJ$2,0),FALSE)/1,0)</f>
        <v>0</v>
      </c>
      <c r="F371">
        <f>IFERROR(VLOOKUP($B371,Kraftvärmeprod!$B$1:$AH$479,MATCH(F$2,Kraftvärmeprod!$B$1:$AG$1,0),FALSE)/1,0)-IFERROR(VLOOKUP($B371,'Slutlig allokering'!$B$2:$AC$462,MATCH(F$3,'Slutlig allokering'!$B$2:$AJ$2,0),FALSE)/1,0)</f>
        <v>0</v>
      </c>
      <c r="G371">
        <f>IFERROR(VLOOKUP($B371,Kraftvärmeprod!$B$1:$AH$479,MATCH(G$2,Kraftvärmeprod!$B$1:$AG$1,0),FALSE)/1,0)-IFERROR(VLOOKUP($B371,'Slutlig allokering'!$B$2:$AC$462,MATCH(G$3,'Slutlig allokering'!$B$2:$AJ$2,0),FALSE)/1,0)</f>
        <v>0</v>
      </c>
      <c r="H371">
        <f>IFERROR(VLOOKUP($B371,Kraftvärmeprod!$B$1:$AH$479,MATCH(H$2,Kraftvärmeprod!$B$1:$AG$1,0),FALSE)/1,0)-IFERROR(VLOOKUP($B371,'Slutlig allokering'!$B$2:$AC$462,MATCH(H$3,'Slutlig allokering'!$B$2:$AJ$2,0),FALSE)/1,0)</f>
        <v>0</v>
      </c>
      <c r="I371">
        <f>IFERROR(VLOOKUP($B371,Kraftvärmeprod!$B$1:$AH$479,MATCH(I$2,Kraftvärmeprod!$B$1:$AG$1,0),FALSE)/1,0)-IFERROR(VLOOKUP($B371,'Slutlig allokering'!$B$2:$AC$462,MATCH(I$3,'Slutlig allokering'!$B$2:$AJ$2,0),FALSE)/1,0)</f>
        <v>0</v>
      </c>
      <c r="J371">
        <f>IFERROR(VLOOKUP($B371,Kraftvärmeprod!$B$1:$AH$479,MATCH(J$2,Kraftvärmeprod!$B$1:$AG$1,0),FALSE)/1,0)-IFERROR(VLOOKUP($B371,'Slutlig allokering'!$B$2:$AC$462,MATCH(J$3,'Slutlig allokering'!$B$2:$AJ$2,0),FALSE)/1,0)</f>
        <v>0</v>
      </c>
      <c r="K371">
        <f>IFERROR(VLOOKUP($B371,Kraftvärmeprod!$B$1:$AH$479,MATCH(K$2,Kraftvärmeprod!$B$1:$AG$1,0),FALSE)/1,0)-IFERROR(VLOOKUP($B371,'Slutlig allokering'!$B$2:$AC$462,MATCH(K$3,'Slutlig allokering'!$B$2:$AJ$2,0),FALSE)/1,0)</f>
        <v>0</v>
      </c>
      <c r="L371">
        <f>IFERROR(VLOOKUP($B371,Kraftvärmeprod!$B$1:$AH$479,MATCH(L$2,Kraftvärmeprod!$B$1:$AG$1,0),FALSE)/1,0)-IFERROR(VLOOKUP($B371,'Slutlig allokering'!$B$2:$AC$462,MATCH(L$3,'Slutlig allokering'!$B$2:$AJ$2,0),FALSE)/1,0)</f>
        <v>0</v>
      </c>
      <c r="M371" s="143">
        <f>IFERROR(VLOOKUP($B371,Miljö!$B$1:$S$477,MATCH(M$2,Miljö!$B$1:$X$1,0),FALSE)/1,0)-IFERROR(VLOOKUP($B371,'Slutlig allokering'!$B$2:$AC$462,MATCH(M$3,'Slutlig allokering'!$B$2:$AJ$2,0),FALSE)/1,0)</f>
        <v>0</v>
      </c>
      <c r="N371">
        <f>IFERROR(VLOOKUP($B371,Kraftvärmeprod!$B$1:$AH$479,MATCH(N$2,Kraftvärmeprod!$B$1:$AG$1,0),FALSE)/1,0)-IFERROR(VLOOKUP($B371,'Slutlig allokering'!$B$2:$AC$462,MATCH(N$3,'Slutlig allokering'!$B$2:$AJ$2,0),FALSE)/1,0)</f>
        <v>0</v>
      </c>
      <c r="O371">
        <f>IFERROR(VLOOKUP($B371,Kraftvärmeprod!$B$1:$AH$479,MATCH(O$2,Kraftvärmeprod!$B$1:$AG$1,0),FALSE)/1,0)-IFERROR(VLOOKUP($B371,'Slutlig allokering'!$B$2:$AC$462,MATCH(O$3,'Slutlig allokering'!$B$2:$AJ$2,0),FALSE)/1,0)</f>
        <v>0</v>
      </c>
      <c r="P371">
        <f>IFERROR(VLOOKUP($B371,Kraftvärmeprod!$B$1:$AH$479,MATCH(P$2,Kraftvärmeprod!$B$1:$AG$1,0),FALSE)/1,0)-IFERROR(VLOOKUP($B371,'Slutlig allokering'!$B$2:$AC$462,MATCH(P$3,'Slutlig allokering'!$B$2:$AJ$2,0),FALSE)/1,0)</f>
        <v>0</v>
      </c>
      <c r="Q371">
        <f>IFERROR(VLOOKUP($B371,Kraftvärmeprod!$B$1:$AH$479,MATCH(Q$2,Kraftvärmeprod!$B$1:$AG$1,0),FALSE)/1,0)-IFERROR(VLOOKUP($B371,'Slutlig allokering'!$B$2:$AC$462,MATCH(Q$3,'Slutlig allokering'!$B$2:$AJ$2,0),FALSE)/1,0)</f>
        <v>0</v>
      </c>
      <c r="R371">
        <f>IFERROR(VLOOKUP($B371,Kraftvärmeprod!$B$1:$AH$479,MATCH(R$2,Kraftvärmeprod!$B$1:$AG$1,0),FALSE)/1,0)-IFERROR(VLOOKUP($B371,'Slutlig allokering'!$B$2:$AC$462,MATCH(R$3,'Slutlig allokering'!$B$2:$AJ$2,0),FALSE)/1,0)</f>
        <v>0</v>
      </c>
      <c r="S371">
        <f>IFERROR(VLOOKUP($B371,Kraftvärmeprod!$B$1:$AH$479,MATCH(S$2,Kraftvärmeprod!$B$1:$AG$1,0),FALSE)/1,0)-IFERROR(VLOOKUP($B371,'Slutlig allokering'!$B$2:$AC$462,MATCH(S$3,'Slutlig allokering'!$B$2:$AJ$2,0),FALSE)/1,0)</f>
        <v>0</v>
      </c>
      <c r="T371">
        <f>IFERROR(VLOOKUP($B371,Kraftvärmeprod!$B$1:$AH$479,MATCH(T$2,Kraftvärmeprod!$B$1:$AG$1,0),FALSE)/1,0)-IFERROR(VLOOKUP($B371,'Slutlig allokering'!$B$2:$AC$462,MATCH(T$3,'Slutlig allokering'!$B$2:$AJ$2,0),FALSE)/1,0)</f>
        <v>0</v>
      </c>
      <c r="U371">
        <f>IFERROR(VLOOKUP($B371,Kraftvärmeprod!$B$1:$AH$479,MATCH(U$2,Kraftvärmeprod!$B$1:$AG$1,0),FALSE)/1,0)-IFERROR(VLOOKUP($B371,'Slutlig allokering'!$B$2:$AC$462,MATCH(U$3,'Slutlig allokering'!$B$2:$AJ$2,0),FALSE)/1,0)</f>
        <v>0</v>
      </c>
      <c r="V371">
        <f>IFERROR(VLOOKUP($B371,Kraftvärmeprod!$B$1:$AH$479,MATCH(V$2,Kraftvärmeprod!$B$1:$AG$1,0),FALSE)/1,0)-IFERROR(VLOOKUP($B371,'Slutlig allokering'!$B$2:$AC$462,MATCH(V$3,'Slutlig allokering'!$B$2:$AJ$2,0),FALSE)/1,0)</f>
        <v>0</v>
      </c>
      <c r="W371">
        <f>IFERROR(VLOOKUP($B371,Kraftvärmeprod!$B$1:$AH$479,MATCH(W$2,Kraftvärmeprod!$B$1:$AG$1,0),FALSE)/1,0)-IFERROR(VLOOKUP($B371,'Slutlig allokering'!$B$2:$AC$462,MATCH(W$3,'Slutlig allokering'!$B$2:$AJ$2,0),FALSE)/1,0)</f>
        <v>0</v>
      </c>
      <c r="X371">
        <f>IFERROR(VLOOKUP($B371,Kraftvärmeprod!$B$1:$AH$479,MATCH(X$2,Kraftvärmeprod!$B$1:$AG$1,0),FALSE)/1,0)-IFERROR(VLOOKUP($B371,'Slutlig allokering'!$B$2:$AC$462,MATCH(X$3,'Slutlig allokering'!$B$2:$AJ$2,0),FALSE)/1,0)</f>
        <v>0</v>
      </c>
      <c r="Y371">
        <f>IFERROR(VLOOKUP($B371,Kraftvärmeprod!$B$1:$AH$479,MATCH(Y$2,Kraftvärmeprod!$B$1:$AG$1,0),FALSE)/1,0)-IFERROR(VLOOKUP($B371,'Slutlig allokering'!$B$2:$AC$462,MATCH(Y$3,'Slutlig allokering'!$B$2:$AJ$2,0),FALSE)/1,0)</f>
        <v>0</v>
      </c>
      <c r="Z371">
        <f>IFERROR(VLOOKUP($B371,Kraftvärmeprod!$B$1:$AH$479,MATCH(Z$2,Kraftvärmeprod!$B$1:$AG$1,0),FALSE)/1,0)-IFERROR(VLOOKUP($B371,'Slutlig allokering'!$B$2:$AC$462,MATCH(Z$3,'Slutlig allokering'!$B$2:$AJ$2,0),FALSE)/1,0)</f>
        <v>0</v>
      </c>
      <c r="AA371">
        <f>IFERROR(VLOOKUP($B371,Kraftvärmeprod!$B$1:$AH$479,MATCH(AA$2,Kraftvärmeprod!$B$1:$AG$1,0),FALSE)/1,0)-IFERROR(VLOOKUP($B371,'Slutlig allokering'!$B$2:$AC$462,MATCH(AA$3,'Slutlig allokering'!$B$2:$AJ$2,0),FALSE)/1,0)</f>
        <v>0</v>
      </c>
      <c r="AB371">
        <f>IFERROR(VLOOKUP($B371,Kraftvärmeprod!$B$1:$AH$479,MATCH(AB$2,Kraftvärmeprod!$B$1:$AG$1,0),FALSE)/1,0)-IFERROR(VLOOKUP($B371,'Slutlig allokering'!$B$2:$AC$462,MATCH(AB$3,'Slutlig allokering'!$B$2:$AJ$2,0),FALSE)/1,0)</f>
        <v>0</v>
      </c>
      <c r="AE371">
        <f t="shared" si="10"/>
        <v>0</v>
      </c>
      <c r="AG371">
        <f>IFERROR(VLOOKUP(B371,'Slutlig allokering'!$B$2:$AJ$462,MATCH("Summa justerad allokerad tillförd energi (utan hjälpel och rökgaskondensering):",'Slutlig allokering'!$B$2:$AK$2,0),FALSE)/1,"")</f>
        <v>0</v>
      </c>
      <c r="AI371" s="55" t="str">
        <f>IFERROR(1-VLOOKUP(B371,'Slutlig allokering'!$B$2:$AJ$462,MATCH("Andel av bränsle i kvv som allokerats till värme, exklusive rökgaskondensering och hjälpel",'Slutlig allokering'!$B$2:$AK$2,0),FALSE),"")</f>
        <v/>
      </c>
      <c r="AK371" s="55" t="str">
        <f t="shared" si="11"/>
        <v/>
      </c>
    </row>
    <row r="372" spans="1:37" x14ac:dyDescent="0.25">
      <c r="A372" s="28" t="s">
        <v>498</v>
      </c>
      <c r="B372" s="28" t="s">
        <v>501</v>
      </c>
      <c r="C372">
        <f>IFERROR(VLOOKUP($B372,Kraftvärmeprod!$B$1:$AH$479,MATCH(C$3,Kraftvärmeprod!$B$1:$AG$1,0),FALSE)/1,"")</f>
        <v>224.672</v>
      </c>
      <c r="D372">
        <f>IFERROR(VLOOKUP($B372,Kraftvärmeprod!$B$1:$AH$479,MATCH(D$3,Kraftvärmeprod!$B$1:$AG$1,0),FALSE)/1,"")</f>
        <v>64.3</v>
      </c>
      <c r="E372">
        <f>IFERROR(VLOOKUP($B372,Kraftvärmeprod!$B$1:$AH$479,MATCH(E$2,Kraftvärmeprod!$B$1:$AG$1,0),FALSE)/1,0)-IFERROR(VLOOKUP($B372,'Slutlig allokering'!$B$2:$AC$462,MATCH(E$3,'Slutlig allokering'!$B$2:$AJ$2,0),FALSE)/1,0)</f>
        <v>150.245</v>
      </c>
      <c r="F372">
        <f>IFERROR(VLOOKUP($B372,Kraftvärmeprod!$B$1:$AH$479,MATCH(F$2,Kraftvärmeprod!$B$1:$AG$1,0),FALSE)/1,0)-IFERROR(VLOOKUP($B372,'Slutlig allokering'!$B$2:$AC$462,MATCH(F$3,'Slutlig allokering'!$B$2:$AJ$2,0),FALSE)/1,0)</f>
        <v>0</v>
      </c>
      <c r="G372">
        <f>IFERROR(VLOOKUP($B372,Kraftvärmeprod!$B$1:$AH$479,MATCH(G$2,Kraftvärmeprod!$B$1:$AG$1,0),FALSE)/1,0)-IFERROR(VLOOKUP($B372,'Slutlig allokering'!$B$2:$AC$462,MATCH(G$3,'Slutlig allokering'!$B$2:$AJ$2,0),FALSE)/1,0)</f>
        <v>0</v>
      </c>
      <c r="H372">
        <f>IFERROR(VLOOKUP($B372,Kraftvärmeprod!$B$1:$AH$479,MATCH(H$2,Kraftvärmeprod!$B$1:$AG$1,0),FALSE)/1,0)-IFERROR(VLOOKUP($B372,'Slutlig allokering'!$B$2:$AC$462,MATCH(H$3,'Slutlig allokering'!$B$2:$AJ$2,0),FALSE)/1,0)</f>
        <v>0</v>
      </c>
      <c r="I372">
        <f>IFERROR(VLOOKUP($B372,Kraftvärmeprod!$B$1:$AH$479,MATCH(I$2,Kraftvärmeprod!$B$1:$AG$1,0),FALSE)/1,0)-IFERROR(VLOOKUP($B372,'Slutlig allokering'!$B$2:$AC$462,MATCH(I$3,'Slutlig allokering'!$B$2:$AJ$2,0),FALSE)/1,0)</f>
        <v>9.8994000000000026E-2</v>
      </c>
      <c r="J372">
        <f>IFERROR(VLOOKUP($B372,Kraftvärmeprod!$B$1:$AH$479,MATCH(J$2,Kraftvärmeprod!$B$1:$AG$1,0),FALSE)/1,0)-IFERROR(VLOOKUP($B372,'Slutlig allokering'!$B$2:$AC$462,MATCH(J$3,'Slutlig allokering'!$B$2:$AJ$2,0),FALSE)/1,0)</f>
        <v>0</v>
      </c>
      <c r="K372">
        <f>IFERROR(VLOOKUP($B372,Kraftvärmeprod!$B$1:$AH$479,MATCH(K$2,Kraftvärmeprod!$B$1:$AG$1,0),FALSE)/1,0)-IFERROR(VLOOKUP($B372,'Slutlig allokering'!$B$2:$AC$462,MATCH(K$3,'Slutlig allokering'!$B$2:$AJ$2,0),FALSE)/1,0)</f>
        <v>0</v>
      </c>
      <c r="L372">
        <f>IFERROR(VLOOKUP($B372,Kraftvärmeprod!$B$1:$AH$479,MATCH(L$2,Kraftvärmeprod!$B$1:$AG$1,0),FALSE)/1,0)-IFERROR(VLOOKUP($B372,'Slutlig allokering'!$B$2:$AC$462,MATCH(L$3,'Slutlig allokering'!$B$2:$AJ$2,0),FALSE)/1,0)</f>
        <v>0</v>
      </c>
      <c r="M372" s="143">
        <f>IFERROR(VLOOKUP($B372,Miljö!$B$1:$S$477,MATCH(M$2,Miljö!$B$1:$X$1,0),FALSE)/1,0)-IFERROR(VLOOKUP($B372,'Slutlig allokering'!$B$2:$AC$462,MATCH(M$3,'Slutlig allokering'!$B$2:$AJ$2,0),FALSE)/1,0)</f>
        <v>6.4306099999999997</v>
      </c>
      <c r="N372">
        <f>IFERROR(VLOOKUP($B372,Kraftvärmeprod!$B$1:$AH$479,MATCH(N$2,Kraftvärmeprod!$B$1:$AG$1,0),FALSE)/1,0)-IFERROR(VLOOKUP($B372,'Slutlig allokering'!$B$2:$AC$462,MATCH(N$3,'Slutlig allokering'!$B$2:$AJ$2,0),FALSE)/1,0)</f>
        <v>0</v>
      </c>
      <c r="O372">
        <f>IFERROR(VLOOKUP($B372,Kraftvärmeprod!$B$1:$AH$479,MATCH(O$2,Kraftvärmeprod!$B$1:$AG$1,0),FALSE)/1,0)-IFERROR(VLOOKUP($B372,'Slutlig allokering'!$B$2:$AC$462,MATCH(O$3,'Slutlig allokering'!$B$2:$AJ$2,0),FALSE)/1,0)</f>
        <v>4.1012199999999996</v>
      </c>
      <c r="P372">
        <f>IFERROR(VLOOKUP($B372,Kraftvärmeprod!$B$1:$AH$479,MATCH(P$2,Kraftvärmeprod!$B$1:$AG$1,0),FALSE)/1,0)-IFERROR(VLOOKUP($B372,'Slutlig allokering'!$B$2:$AC$462,MATCH(P$3,'Slutlig allokering'!$B$2:$AJ$2,0),FALSE)/1,0)</f>
        <v>0</v>
      </c>
      <c r="Q372">
        <f>IFERROR(VLOOKUP($B372,Kraftvärmeprod!$B$1:$AH$479,MATCH(Q$2,Kraftvärmeprod!$B$1:$AG$1,0),FALSE)/1,0)-IFERROR(VLOOKUP($B372,'Slutlig allokering'!$B$2:$AC$462,MATCH(Q$3,'Slutlig allokering'!$B$2:$AJ$2,0),FALSE)/1,0)</f>
        <v>0</v>
      </c>
      <c r="R372">
        <f>IFERROR(VLOOKUP($B372,Kraftvärmeprod!$B$1:$AH$479,MATCH(R$2,Kraftvärmeprod!$B$1:$AG$1,0),FALSE)/1,0)-IFERROR(VLOOKUP($B372,'Slutlig allokering'!$B$2:$AC$462,MATCH(R$3,'Slutlig allokering'!$B$2:$AJ$2,0),FALSE)/1,0)</f>
        <v>0</v>
      </c>
      <c r="S372">
        <f>IFERROR(VLOOKUP($B372,Kraftvärmeprod!$B$1:$AH$479,MATCH(S$2,Kraftvärmeprod!$B$1:$AG$1,0),FALSE)/1,0)-IFERROR(VLOOKUP($B372,'Slutlig allokering'!$B$2:$AC$462,MATCH(S$3,'Slutlig allokering'!$B$2:$AJ$2,0),FALSE)/1,0)</f>
        <v>0</v>
      </c>
      <c r="T372">
        <f>IFERROR(VLOOKUP($B372,Kraftvärmeprod!$B$1:$AH$479,MATCH(T$2,Kraftvärmeprod!$B$1:$AG$1,0),FALSE)/1,0)-IFERROR(VLOOKUP($B372,'Slutlig allokering'!$B$2:$AC$462,MATCH(T$3,'Slutlig allokering'!$B$2:$AJ$2,0),FALSE)/1,0)</f>
        <v>0</v>
      </c>
      <c r="U372">
        <f>IFERROR(VLOOKUP($B372,Kraftvärmeprod!$B$1:$AH$479,MATCH(U$2,Kraftvärmeprod!$B$1:$AG$1,0),FALSE)/1,0)-IFERROR(VLOOKUP($B372,'Slutlig allokering'!$B$2:$AC$462,MATCH(U$3,'Slutlig allokering'!$B$2:$AJ$2,0),FALSE)/1,0)</f>
        <v>0</v>
      </c>
      <c r="V372">
        <f>IFERROR(VLOOKUP($B372,Kraftvärmeprod!$B$1:$AH$479,MATCH(V$2,Kraftvärmeprod!$B$1:$AG$1,0),FALSE)/1,0)-IFERROR(VLOOKUP($B372,'Slutlig allokering'!$B$2:$AC$462,MATCH(V$3,'Slutlig allokering'!$B$2:$AJ$2,0),FALSE)/1,0)</f>
        <v>0</v>
      </c>
      <c r="W372">
        <f>IFERROR(VLOOKUP($B372,Kraftvärmeprod!$B$1:$AH$479,MATCH(W$2,Kraftvärmeprod!$B$1:$AG$1,0),FALSE)/1,0)-IFERROR(VLOOKUP($B372,'Slutlig allokering'!$B$2:$AC$462,MATCH(W$3,'Slutlig allokering'!$B$2:$AJ$2,0),FALSE)/1,0)</f>
        <v>0</v>
      </c>
      <c r="X372">
        <f>IFERROR(VLOOKUP($B372,Kraftvärmeprod!$B$1:$AH$479,MATCH(X$2,Kraftvärmeprod!$B$1:$AG$1,0),FALSE)/1,0)-IFERROR(VLOOKUP($B372,'Slutlig allokering'!$B$2:$AC$462,MATCH(X$3,'Slutlig allokering'!$B$2:$AJ$2,0),FALSE)/1,0)</f>
        <v>0</v>
      </c>
      <c r="Y372">
        <f>IFERROR(VLOOKUP($B372,Kraftvärmeprod!$B$1:$AH$479,MATCH(Y$2,Kraftvärmeprod!$B$1:$AG$1,0),FALSE)/1,0)-IFERROR(VLOOKUP($B372,'Slutlig allokering'!$B$2:$AC$462,MATCH(Y$3,'Slutlig allokering'!$B$2:$AJ$2,0),FALSE)/1,0)</f>
        <v>0</v>
      </c>
      <c r="Z372">
        <f>IFERROR(VLOOKUP($B372,Kraftvärmeprod!$B$1:$AH$479,MATCH(Z$2,Kraftvärmeprod!$B$1:$AG$1,0),FALSE)/1,0)-IFERROR(VLOOKUP($B372,'Slutlig allokering'!$B$2:$AC$462,MATCH(Z$3,'Slutlig allokering'!$B$2:$AJ$2,0),FALSE)/1,0)</f>
        <v>0</v>
      </c>
      <c r="AA372">
        <f>IFERROR(VLOOKUP($B372,Kraftvärmeprod!$B$1:$AH$479,MATCH(AA$2,Kraftvärmeprod!$B$1:$AG$1,0),FALSE)/1,0)-IFERROR(VLOOKUP($B372,'Slutlig allokering'!$B$2:$AC$462,MATCH(AA$3,'Slutlig allokering'!$B$2:$AJ$2,0),FALSE)/1,0)</f>
        <v>0.256326</v>
      </c>
      <c r="AB372">
        <f>IFERROR(VLOOKUP($B372,Kraftvärmeprod!$B$1:$AH$479,MATCH(AB$2,Kraftvärmeprod!$B$1:$AG$1,0),FALSE)/1,0)-IFERROR(VLOOKUP($B372,'Slutlig allokering'!$B$2:$AC$462,MATCH(AB$3,'Slutlig allokering'!$B$2:$AJ$2,0),FALSE)/1,0)</f>
        <v>0</v>
      </c>
      <c r="AE372">
        <f t="shared" si="10"/>
        <v>154.70154000000002</v>
      </c>
      <c r="AG372">
        <f>IFERROR(VLOOKUP(B372,'Slutlig allokering'!$B$2:$AJ$462,MATCH("Summa justerad allokerad tillförd energi (utan hjälpel och rökgaskondensering):",'Slutlig allokering'!$B$2:$AK$2,0),FALSE)/1,"")</f>
        <v>170.06846000000002</v>
      </c>
      <c r="AI372" s="55">
        <f>IFERROR(1-VLOOKUP(B372,'Slutlig allokering'!$B$2:$AJ$462,MATCH("Andel av bränsle i kvv som allokerats till värme, exklusive rökgaskondensering och hjälpel",'Slutlig allokering'!$B$2:$AK$2,0),FALSE),"")</f>
        <v>0.47634184191889639</v>
      </c>
      <c r="AK372" s="55">
        <f t="shared" si="11"/>
        <v>0.47634184191889645</v>
      </c>
    </row>
    <row r="373" spans="1:37" x14ac:dyDescent="0.25">
      <c r="A373" s="28" t="s">
        <v>502</v>
      </c>
      <c r="B373" s="28" t="s">
        <v>503</v>
      </c>
      <c r="C373" t="str">
        <f>IFERROR(VLOOKUP($B373,Kraftvärmeprod!$B$1:$AH$479,MATCH(C$3,Kraftvärmeprod!$B$1:$AG$1,0),FALSE)/1,"")</f>
        <v/>
      </c>
      <c r="D373" t="str">
        <f>IFERROR(VLOOKUP($B373,Kraftvärmeprod!$B$1:$AH$479,MATCH(D$3,Kraftvärmeprod!$B$1:$AG$1,0),FALSE)/1,"")</f>
        <v/>
      </c>
      <c r="E373">
        <f>IFERROR(VLOOKUP($B373,Kraftvärmeprod!$B$1:$AH$479,MATCH(E$2,Kraftvärmeprod!$B$1:$AG$1,0),FALSE)/1,0)-IFERROR(VLOOKUP($B373,'Slutlig allokering'!$B$2:$AC$462,MATCH(E$3,'Slutlig allokering'!$B$2:$AJ$2,0),FALSE)/1,0)</f>
        <v>0</v>
      </c>
      <c r="F373">
        <f>IFERROR(VLOOKUP($B373,Kraftvärmeprod!$B$1:$AH$479,MATCH(F$2,Kraftvärmeprod!$B$1:$AG$1,0),FALSE)/1,0)-IFERROR(VLOOKUP($B373,'Slutlig allokering'!$B$2:$AC$462,MATCH(F$3,'Slutlig allokering'!$B$2:$AJ$2,0),FALSE)/1,0)</f>
        <v>0</v>
      </c>
      <c r="G373">
        <f>IFERROR(VLOOKUP($B373,Kraftvärmeprod!$B$1:$AH$479,MATCH(G$2,Kraftvärmeprod!$B$1:$AG$1,0),FALSE)/1,0)-IFERROR(VLOOKUP($B373,'Slutlig allokering'!$B$2:$AC$462,MATCH(G$3,'Slutlig allokering'!$B$2:$AJ$2,0),FALSE)/1,0)</f>
        <v>0</v>
      </c>
      <c r="H373">
        <f>IFERROR(VLOOKUP($B373,Kraftvärmeprod!$B$1:$AH$479,MATCH(H$2,Kraftvärmeprod!$B$1:$AG$1,0),FALSE)/1,0)-IFERROR(VLOOKUP($B373,'Slutlig allokering'!$B$2:$AC$462,MATCH(H$3,'Slutlig allokering'!$B$2:$AJ$2,0),FALSE)/1,0)</f>
        <v>0</v>
      </c>
      <c r="I373">
        <f>IFERROR(VLOOKUP($B373,Kraftvärmeprod!$B$1:$AH$479,MATCH(I$2,Kraftvärmeprod!$B$1:$AG$1,0),FALSE)/1,0)-IFERROR(VLOOKUP($B373,'Slutlig allokering'!$B$2:$AC$462,MATCH(I$3,'Slutlig allokering'!$B$2:$AJ$2,0),FALSE)/1,0)</f>
        <v>0</v>
      </c>
      <c r="J373">
        <f>IFERROR(VLOOKUP($B373,Kraftvärmeprod!$B$1:$AH$479,MATCH(J$2,Kraftvärmeprod!$B$1:$AG$1,0),FALSE)/1,0)-IFERROR(VLOOKUP($B373,'Slutlig allokering'!$B$2:$AC$462,MATCH(J$3,'Slutlig allokering'!$B$2:$AJ$2,0),FALSE)/1,0)</f>
        <v>0</v>
      </c>
      <c r="K373">
        <f>IFERROR(VLOOKUP($B373,Kraftvärmeprod!$B$1:$AH$479,MATCH(K$2,Kraftvärmeprod!$B$1:$AG$1,0),FALSE)/1,0)-IFERROR(VLOOKUP($B373,'Slutlig allokering'!$B$2:$AC$462,MATCH(K$3,'Slutlig allokering'!$B$2:$AJ$2,0),FALSE)/1,0)</f>
        <v>0</v>
      </c>
      <c r="L373">
        <f>IFERROR(VLOOKUP($B373,Kraftvärmeprod!$B$1:$AH$479,MATCH(L$2,Kraftvärmeprod!$B$1:$AG$1,0),FALSE)/1,0)-IFERROR(VLOOKUP($B373,'Slutlig allokering'!$B$2:$AC$462,MATCH(L$3,'Slutlig allokering'!$B$2:$AJ$2,0),FALSE)/1,0)</f>
        <v>0</v>
      </c>
      <c r="M373" s="143">
        <f>IFERROR(VLOOKUP($B373,Miljö!$B$1:$S$477,MATCH(M$2,Miljö!$B$1:$X$1,0),FALSE)/1,0)-IFERROR(VLOOKUP($B373,'Slutlig allokering'!$B$2:$AC$462,MATCH(M$3,'Slutlig allokering'!$B$2:$AJ$2,0),FALSE)/1,0)</f>
        <v>0</v>
      </c>
      <c r="N373">
        <f>IFERROR(VLOOKUP($B373,Kraftvärmeprod!$B$1:$AH$479,MATCH(N$2,Kraftvärmeprod!$B$1:$AG$1,0),FALSE)/1,0)-IFERROR(VLOOKUP($B373,'Slutlig allokering'!$B$2:$AC$462,MATCH(N$3,'Slutlig allokering'!$B$2:$AJ$2,0),FALSE)/1,0)</f>
        <v>0</v>
      </c>
      <c r="O373">
        <f>IFERROR(VLOOKUP($B373,Kraftvärmeprod!$B$1:$AH$479,MATCH(O$2,Kraftvärmeprod!$B$1:$AG$1,0),FALSE)/1,0)-IFERROR(VLOOKUP($B373,'Slutlig allokering'!$B$2:$AC$462,MATCH(O$3,'Slutlig allokering'!$B$2:$AJ$2,0),FALSE)/1,0)</f>
        <v>0</v>
      </c>
      <c r="P373">
        <f>IFERROR(VLOOKUP($B373,Kraftvärmeprod!$B$1:$AH$479,MATCH(P$2,Kraftvärmeprod!$B$1:$AG$1,0),FALSE)/1,0)-IFERROR(VLOOKUP($B373,'Slutlig allokering'!$B$2:$AC$462,MATCH(P$3,'Slutlig allokering'!$B$2:$AJ$2,0),FALSE)/1,0)</f>
        <v>0</v>
      </c>
      <c r="Q373">
        <f>IFERROR(VLOOKUP($B373,Kraftvärmeprod!$B$1:$AH$479,MATCH(Q$2,Kraftvärmeprod!$B$1:$AG$1,0),FALSE)/1,0)-IFERROR(VLOOKUP($B373,'Slutlig allokering'!$B$2:$AC$462,MATCH(Q$3,'Slutlig allokering'!$B$2:$AJ$2,0),FALSE)/1,0)</f>
        <v>0</v>
      </c>
      <c r="R373">
        <f>IFERROR(VLOOKUP($B373,Kraftvärmeprod!$B$1:$AH$479,MATCH(R$2,Kraftvärmeprod!$B$1:$AG$1,0),FALSE)/1,0)-IFERROR(VLOOKUP($B373,'Slutlig allokering'!$B$2:$AC$462,MATCH(R$3,'Slutlig allokering'!$B$2:$AJ$2,0),FALSE)/1,0)</f>
        <v>0</v>
      </c>
      <c r="S373">
        <f>IFERROR(VLOOKUP($B373,Kraftvärmeprod!$B$1:$AH$479,MATCH(S$2,Kraftvärmeprod!$B$1:$AG$1,0),FALSE)/1,0)-IFERROR(VLOOKUP($B373,'Slutlig allokering'!$B$2:$AC$462,MATCH(S$3,'Slutlig allokering'!$B$2:$AJ$2,0),FALSE)/1,0)</f>
        <v>0</v>
      </c>
      <c r="T373">
        <f>IFERROR(VLOOKUP($B373,Kraftvärmeprod!$B$1:$AH$479,MATCH(T$2,Kraftvärmeprod!$B$1:$AG$1,0),FALSE)/1,0)-IFERROR(VLOOKUP($B373,'Slutlig allokering'!$B$2:$AC$462,MATCH(T$3,'Slutlig allokering'!$B$2:$AJ$2,0),FALSE)/1,0)</f>
        <v>0</v>
      </c>
      <c r="U373">
        <f>IFERROR(VLOOKUP($B373,Kraftvärmeprod!$B$1:$AH$479,MATCH(U$2,Kraftvärmeprod!$B$1:$AG$1,0),FALSE)/1,0)-IFERROR(VLOOKUP($B373,'Slutlig allokering'!$B$2:$AC$462,MATCH(U$3,'Slutlig allokering'!$B$2:$AJ$2,0),FALSE)/1,0)</f>
        <v>0</v>
      </c>
      <c r="V373">
        <f>IFERROR(VLOOKUP($B373,Kraftvärmeprod!$B$1:$AH$479,MATCH(V$2,Kraftvärmeprod!$B$1:$AG$1,0),FALSE)/1,0)-IFERROR(VLOOKUP($B373,'Slutlig allokering'!$B$2:$AC$462,MATCH(V$3,'Slutlig allokering'!$B$2:$AJ$2,0),FALSE)/1,0)</f>
        <v>0</v>
      </c>
      <c r="W373">
        <f>IFERROR(VLOOKUP($B373,Kraftvärmeprod!$B$1:$AH$479,MATCH(W$2,Kraftvärmeprod!$B$1:$AG$1,0),FALSE)/1,0)-IFERROR(VLOOKUP($B373,'Slutlig allokering'!$B$2:$AC$462,MATCH(W$3,'Slutlig allokering'!$B$2:$AJ$2,0),FALSE)/1,0)</f>
        <v>0</v>
      </c>
      <c r="X373">
        <f>IFERROR(VLOOKUP($B373,Kraftvärmeprod!$B$1:$AH$479,MATCH(X$2,Kraftvärmeprod!$B$1:$AG$1,0),FALSE)/1,0)-IFERROR(VLOOKUP($B373,'Slutlig allokering'!$B$2:$AC$462,MATCH(X$3,'Slutlig allokering'!$B$2:$AJ$2,0),FALSE)/1,0)</f>
        <v>0</v>
      </c>
      <c r="Y373">
        <f>IFERROR(VLOOKUP($B373,Kraftvärmeprod!$B$1:$AH$479,MATCH(Y$2,Kraftvärmeprod!$B$1:$AG$1,0),FALSE)/1,0)-IFERROR(VLOOKUP($B373,'Slutlig allokering'!$B$2:$AC$462,MATCH(Y$3,'Slutlig allokering'!$B$2:$AJ$2,0),FALSE)/1,0)</f>
        <v>0</v>
      </c>
      <c r="Z373">
        <f>IFERROR(VLOOKUP($B373,Kraftvärmeprod!$B$1:$AH$479,MATCH(Z$2,Kraftvärmeprod!$B$1:$AG$1,0),FALSE)/1,0)-IFERROR(VLOOKUP($B373,'Slutlig allokering'!$B$2:$AC$462,MATCH(Z$3,'Slutlig allokering'!$B$2:$AJ$2,0),FALSE)/1,0)</f>
        <v>0</v>
      </c>
      <c r="AA373">
        <f>IFERROR(VLOOKUP($B373,Kraftvärmeprod!$B$1:$AH$479,MATCH(AA$2,Kraftvärmeprod!$B$1:$AG$1,0),FALSE)/1,0)-IFERROR(VLOOKUP($B373,'Slutlig allokering'!$B$2:$AC$462,MATCH(AA$3,'Slutlig allokering'!$B$2:$AJ$2,0),FALSE)/1,0)</f>
        <v>0</v>
      </c>
      <c r="AB373">
        <f>IFERROR(VLOOKUP($B373,Kraftvärmeprod!$B$1:$AH$479,MATCH(AB$2,Kraftvärmeprod!$B$1:$AG$1,0),FALSE)/1,0)-IFERROR(VLOOKUP($B373,'Slutlig allokering'!$B$2:$AC$462,MATCH(AB$3,'Slutlig allokering'!$B$2:$AJ$2,0),FALSE)/1,0)</f>
        <v>0</v>
      </c>
      <c r="AE373">
        <f t="shared" si="10"/>
        <v>0</v>
      </c>
      <c r="AG373">
        <f>IFERROR(VLOOKUP(B373,'Slutlig allokering'!$B$2:$AJ$462,MATCH("Summa justerad allokerad tillförd energi (utan hjälpel och rökgaskondensering):",'Slutlig allokering'!$B$2:$AK$2,0),FALSE)/1,"")</f>
        <v>0</v>
      </c>
      <c r="AI373" s="55" t="str">
        <f>IFERROR(1-VLOOKUP(B373,'Slutlig allokering'!$B$2:$AJ$462,MATCH("Andel av bränsle i kvv som allokerats till värme, exklusive rökgaskondensering och hjälpel",'Slutlig allokering'!$B$2:$AK$2,0),FALSE),"")</f>
        <v/>
      </c>
      <c r="AK373" s="55" t="str">
        <f t="shared" si="11"/>
        <v/>
      </c>
    </row>
    <row r="374" spans="1:37" x14ac:dyDescent="0.25">
      <c r="A374" s="28" t="s">
        <v>502</v>
      </c>
      <c r="B374" s="28" t="s">
        <v>504</v>
      </c>
      <c r="C374" t="str">
        <f>IFERROR(VLOOKUP($B374,Kraftvärmeprod!$B$1:$AH$479,MATCH(C$3,Kraftvärmeprod!$B$1:$AG$1,0),FALSE)/1,"")</f>
        <v/>
      </c>
      <c r="D374" t="str">
        <f>IFERROR(VLOOKUP($B374,Kraftvärmeprod!$B$1:$AH$479,MATCH(D$3,Kraftvärmeprod!$B$1:$AG$1,0),FALSE)/1,"")</f>
        <v/>
      </c>
      <c r="E374">
        <f>IFERROR(VLOOKUP($B374,Kraftvärmeprod!$B$1:$AH$479,MATCH(E$2,Kraftvärmeprod!$B$1:$AG$1,0),FALSE)/1,0)-IFERROR(VLOOKUP($B374,'Slutlig allokering'!$B$2:$AC$462,MATCH(E$3,'Slutlig allokering'!$B$2:$AJ$2,0),FALSE)/1,0)</f>
        <v>0</v>
      </c>
      <c r="F374">
        <f>IFERROR(VLOOKUP($B374,Kraftvärmeprod!$B$1:$AH$479,MATCH(F$2,Kraftvärmeprod!$B$1:$AG$1,0),FALSE)/1,0)-IFERROR(VLOOKUP($B374,'Slutlig allokering'!$B$2:$AC$462,MATCH(F$3,'Slutlig allokering'!$B$2:$AJ$2,0),FALSE)/1,0)</f>
        <v>0</v>
      </c>
      <c r="G374">
        <f>IFERROR(VLOOKUP($B374,Kraftvärmeprod!$B$1:$AH$479,MATCH(G$2,Kraftvärmeprod!$B$1:$AG$1,0),FALSE)/1,0)-IFERROR(VLOOKUP($B374,'Slutlig allokering'!$B$2:$AC$462,MATCH(G$3,'Slutlig allokering'!$B$2:$AJ$2,0),FALSE)/1,0)</f>
        <v>0</v>
      </c>
      <c r="H374">
        <f>IFERROR(VLOOKUP($B374,Kraftvärmeprod!$B$1:$AH$479,MATCH(H$2,Kraftvärmeprod!$B$1:$AG$1,0),FALSE)/1,0)-IFERROR(VLOOKUP($B374,'Slutlig allokering'!$B$2:$AC$462,MATCH(H$3,'Slutlig allokering'!$B$2:$AJ$2,0),FALSE)/1,0)</f>
        <v>0</v>
      </c>
      <c r="I374">
        <f>IFERROR(VLOOKUP($B374,Kraftvärmeprod!$B$1:$AH$479,MATCH(I$2,Kraftvärmeprod!$B$1:$AG$1,0),FALSE)/1,0)-IFERROR(VLOOKUP($B374,'Slutlig allokering'!$B$2:$AC$462,MATCH(I$3,'Slutlig allokering'!$B$2:$AJ$2,0),FALSE)/1,0)</f>
        <v>0</v>
      </c>
      <c r="J374">
        <f>IFERROR(VLOOKUP($B374,Kraftvärmeprod!$B$1:$AH$479,MATCH(J$2,Kraftvärmeprod!$B$1:$AG$1,0),FALSE)/1,0)-IFERROR(VLOOKUP($B374,'Slutlig allokering'!$B$2:$AC$462,MATCH(J$3,'Slutlig allokering'!$B$2:$AJ$2,0),FALSE)/1,0)</f>
        <v>0</v>
      </c>
      <c r="K374">
        <f>IFERROR(VLOOKUP($B374,Kraftvärmeprod!$B$1:$AH$479,MATCH(K$2,Kraftvärmeprod!$B$1:$AG$1,0),FALSE)/1,0)-IFERROR(VLOOKUP($B374,'Slutlig allokering'!$B$2:$AC$462,MATCH(K$3,'Slutlig allokering'!$B$2:$AJ$2,0),FALSE)/1,0)</f>
        <v>0</v>
      </c>
      <c r="L374">
        <f>IFERROR(VLOOKUP($B374,Kraftvärmeprod!$B$1:$AH$479,MATCH(L$2,Kraftvärmeprod!$B$1:$AG$1,0),FALSE)/1,0)-IFERROR(VLOOKUP($B374,'Slutlig allokering'!$B$2:$AC$462,MATCH(L$3,'Slutlig allokering'!$B$2:$AJ$2,0),FALSE)/1,0)</f>
        <v>0</v>
      </c>
      <c r="M374" s="143">
        <f>IFERROR(VLOOKUP($B374,Miljö!$B$1:$S$477,MATCH(M$2,Miljö!$B$1:$X$1,0),FALSE)/1,0)-IFERROR(VLOOKUP($B374,'Slutlig allokering'!$B$2:$AC$462,MATCH(M$3,'Slutlig allokering'!$B$2:$AJ$2,0),FALSE)/1,0)</f>
        <v>0</v>
      </c>
      <c r="N374">
        <f>IFERROR(VLOOKUP($B374,Kraftvärmeprod!$B$1:$AH$479,MATCH(N$2,Kraftvärmeprod!$B$1:$AG$1,0),FALSE)/1,0)-IFERROR(VLOOKUP($B374,'Slutlig allokering'!$B$2:$AC$462,MATCH(N$3,'Slutlig allokering'!$B$2:$AJ$2,0),FALSE)/1,0)</f>
        <v>0</v>
      </c>
      <c r="O374">
        <f>IFERROR(VLOOKUP($B374,Kraftvärmeprod!$B$1:$AH$479,MATCH(O$2,Kraftvärmeprod!$B$1:$AG$1,0),FALSE)/1,0)-IFERROR(VLOOKUP($B374,'Slutlig allokering'!$B$2:$AC$462,MATCH(O$3,'Slutlig allokering'!$B$2:$AJ$2,0),FALSE)/1,0)</f>
        <v>0</v>
      </c>
      <c r="P374">
        <f>IFERROR(VLOOKUP($B374,Kraftvärmeprod!$B$1:$AH$479,MATCH(P$2,Kraftvärmeprod!$B$1:$AG$1,0),FALSE)/1,0)-IFERROR(VLOOKUP($B374,'Slutlig allokering'!$B$2:$AC$462,MATCH(P$3,'Slutlig allokering'!$B$2:$AJ$2,0),FALSE)/1,0)</f>
        <v>0</v>
      </c>
      <c r="Q374">
        <f>IFERROR(VLOOKUP($B374,Kraftvärmeprod!$B$1:$AH$479,MATCH(Q$2,Kraftvärmeprod!$B$1:$AG$1,0),FALSE)/1,0)-IFERROR(VLOOKUP($B374,'Slutlig allokering'!$B$2:$AC$462,MATCH(Q$3,'Slutlig allokering'!$B$2:$AJ$2,0),FALSE)/1,0)</f>
        <v>0</v>
      </c>
      <c r="R374">
        <f>IFERROR(VLOOKUP($B374,Kraftvärmeprod!$B$1:$AH$479,MATCH(R$2,Kraftvärmeprod!$B$1:$AG$1,0),FALSE)/1,0)-IFERROR(VLOOKUP($B374,'Slutlig allokering'!$B$2:$AC$462,MATCH(R$3,'Slutlig allokering'!$B$2:$AJ$2,0),FALSE)/1,0)</f>
        <v>0</v>
      </c>
      <c r="S374">
        <f>IFERROR(VLOOKUP($B374,Kraftvärmeprod!$B$1:$AH$479,MATCH(S$2,Kraftvärmeprod!$B$1:$AG$1,0),FALSE)/1,0)-IFERROR(VLOOKUP($B374,'Slutlig allokering'!$B$2:$AC$462,MATCH(S$3,'Slutlig allokering'!$B$2:$AJ$2,0),FALSE)/1,0)</f>
        <v>0</v>
      </c>
      <c r="T374">
        <f>IFERROR(VLOOKUP($B374,Kraftvärmeprod!$B$1:$AH$479,MATCH(T$2,Kraftvärmeprod!$B$1:$AG$1,0),FALSE)/1,0)-IFERROR(VLOOKUP($B374,'Slutlig allokering'!$B$2:$AC$462,MATCH(T$3,'Slutlig allokering'!$B$2:$AJ$2,0),FALSE)/1,0)</f>
        <v>0</v>
      </c>
      <c r="U374">
        <f>IFERROR(VLOOKUP($B374,Kraftvärmeprod!$B$1:$AH$479,MATCH(U$2,Kraftvärmeprod!$B$1:$AG$1,0),FALSE)/1,0)-IFERROR(VLOOKUP($B374,'Slutlig allokering'!$B$2:$AC$462,MATCH(U$3,'Slutlig allokering'!$B$2:$AJ$2,0),FALSE)/1,0)</f>
        <v>0</v>
      </c>
      <c r="V374">
        <f>IFERROR(VLOOKUP($B374,Kraftvärmeprod!$B$1:$AH$479,MATCH(V$2,Kraftvärmeprod!$B$1:$AG$1,0),FALSE)/1,0)-IFERROR(VLOOKUP($B374,'Slutlig allokering'!$B$2:$AC$462,MATCH(V$3,'Slutlig allokering'!$B$2:$AJ$2,0),FALSE)/1,0)</f>
        <v>0</v>
      </c>
      <c r="W374">
        <f>IFERROR(VLOOKUP($B374,Kraftvärmeprod!$B$1:$AH$479,MATCH(W$2,Kraftvärmeprod!$B$1:$AG$1,0),FALSE)/1,0)-IFERROR(VLOOKUP($B374,'Slutlig allokering'!$B$2:$AC$462,MATCH(W$3,'Slutlig allokering'!$B$2:$AJ$2,0),FALSE)/1,0)</f>
        <v>0</v>
      </c>
      <c r="X374">
        <f>IFERROR(VLOOKUP($B374,Kraftvärmeprod!$B$1:$AH$479,MATCH(X$2,Kraftvärmeprod!$B$1:$AG$1,0),FALSE)/1,0)-IFERROR(VLOOKUP($B374,'Slutlig allokering'!$B$2:$AC$462,MATCH(X$3,'Slutlig allokering'!$B$2:$AJ$2,0),FALSE)/1,0)</f>
        <v>0</v>
      </c>
      <c r="Y374">
        <f>IFERROR(VLOOKUP($B374,Kraftvärmeprod!$B$1:$AH$479,MATCH(Y$2,Kraftvärmeprod!$B$1:$AG$1,0),FALSE)/1,0)-IFERROR(VLOOKUP($B374,'Slutlig allokering'!$B$2:$AC$462,MATCH(Y$3,'Slutlig allokering'!$B$2:$AJ$2,0),FALSE)/1,0)</f>
        <v>0</v>
      </c>
      <c r="Z374">
        <f>IFERROR(VLOOKUP($B374,Kraftvärmeprod!$B$1:$AH$479,MATCH(Z$2,Kraftvärmeprod!$B$1:$AG$1,0),FALSE)/1,0)-IFERROR(VLOOKUP($B374,'Slutlig allokering'!$B$2:$AC$462,MATCH(Z$3,'Slutlig allokering'!$B$2:$AJ$2,0),FALSE)/1,0)</f>
        <v>0</v>
      </c>
      <c r="AA374">
        <f>IFERROR(VLOOKUP($B374,Kraftvärmeprod!$B$1:$AH$479,MATCH(AA$2,Kraftvärmeprod!$B$1:$AG$1,0),FALSE)/1,0)-IFERROR(VLOOKUP($B374,'Slutlig allokering'!$B$2:$AC$462,MATCH(AA$3,'Slutlig allokering'!$B$2:$AJ$2,0),FALSE)/1,0)</f>
        <v>0</v>
      </c>
      <c r="AB374">
        <f>IFERROR(VLOOKUP($B374,Kraftvärmeprod!$B$1:$AH$479,MATCH(AB$2,Kraftvärmeprod!$B$1:$AG$1,0),FALSE)/1,0)-IFERROR(VLOOKUP($B374,'Slutlig allokering'!$B$2:$AC$462,MATCH(AB$3,'Slutlig allokering'!$B$2:$AJ$2,0),FALSE)/1,0)</f>
        <v>0</v>
      </c>
      <c r="AE374">
        <f t="shared" si="10"/>
        <v>0</v>
      </c>
      <c r="AG374">
        <f>IFERROR(VLOOKUP(B374,'Slutlig allokering'!$B$2:$AJ$462,MATCH("Summa justerad allokerad tillförd energi (utan hjälpel och rökgaskondensering):",'Slutlig allokering'!$B$2:$AK$2,0),FALSE)/1,"")</f>
        <v>0</v>
      </c>
      <c r="AI374" s="55" t="str">
        <f>IFERROR(1-VLOOKUP(B374,'Slutlig allokering'!$B$2:$AJ$462,MATCH("Andel av bränsle i kvv som allokerats till värme, exklusive rökgaskondensering och hjälpel",'Slutlig allokering'!$B$2:$AK$2,0),FALSE),"")</f>
        <v/>
      </c>
      <c r="AK374" s="55" t="str">
        <f t="shared" si="11"/>
        <v/>
      </c>
    </row>
    <row r="375" spans="1:37" x14ac:dyDescent="0.25">
      <c r="A375" s="28" t="s">
        <v>505</v>
      </c>
      <c r="B375" s="28" t="s">
        <v>506</v>
      </c>
      <c r="C375" t="str">
        <f>IFERROR(VLOOKUP($B375,Kraftvärmeprod!$B$1:$AH$479,MATCH(C$3,Kraftvärmeprod!$B$1:$AG$1,0),FALSE)/1,"")</f>
        <v/>
      </c>
      <c r="D375" t="str">
        <f>IFERROR(VLOOKUP($B375,Kraftvärmeprod!$B$1:$AH$479,MATCH(D$3,Kraftvärmeprod!$B$1:$AG$1,0),FALSE)/1,"")</f>
        <v/>
      </c>
      <c r="E375">
        <f>IFERROR(VLOOKUP($B375,Kraftvärmeprod!$B$1:$AH$479,MATCH(E$2,Kraftvärmeprod!$B$1:$AG$1,0),FALSE)/1,0)-IFERROR(VLOOKUP($B375,'Slutlig allokering'!$B$2:$AC$462,MATCH(E$3,'Slutlig allokering'!$B$2:$AJ$2,0),FALSE)/1,0)</f>
        <v>0</v>
      </c>
      <c r="F375">
        <f>IFERROR(VLOOKUP($B375,Kraftvärmeprod!$B$1:$AH$479,MATCH(F$2,Kraftvärmeprod!$B$1:$AG$1,0),FALSE)/1,0)-IFERROR(VLOOKUP($B375,'Slutlig allokering'!$B$2:$AC$462,MATCH(F$3,'Slutlig allokering'!$B$2:$AJ$2,0),FALSE)/1,0)</f>
        <v>0</v>
      </c>
      <c r="G375">
        <f>IFERROR(VLOOKUP($B375,Kraftvärmeprod!$B$1:$AH$479,MATCH(G$2,Kraftvärmeprod!$B$1:$AG$1,0),FALSE)/1,0)-IFERROR(VLOOKUP($B375,'Slutlig allokering'!$B$2:$AC$462,MATCH(G$3,'Slutlig allokering'!$B$2:$AJ$2,0),FALSE)/1,0)</f>
        <v>0</v>
      </c>
      <c r="H375">
        <f>IFERROR(VLOOKUP($B375,Kraftvärmeprod!$B$1:$AH$479,MATCH(H$2,Kraftvärmeprod!$B$1:$AG$1,0),FALSE)/1,0)-IFERROR(VLOOKUP($B375,'Slutlig allokering'!$B$2:$AC$462,MATCH(H$3,'Slutlig allokering'!$B$2:$AJ$2,0),FALSE)/1,0)</f>
        <v>0</v>
      </c>
      <c r="I375">
        <f>IFERROR(VLOOKUP($B375,Kraftvärmeprod!$B$1:$AH$479,MATCH(I$2,Kraftvärmeprod!$B$1:$AG$1,0),FALSE)/1,0)-IFERROR(VLOOKUP($B375,'Slutlig allokering'!$B$2:$AC$462,MATCH(I$3,'Slutlig allokering'!$B$2:$AJ$2,0),FALSE)/1,0)</f>
        <v>0</v>
      </c>
      <c r="J375">
        <f>IFERROR(VLOOKUP($B375,Kraftvärmeprod!$B$1:$AH$479,MATCH(J$2,Kraftvärmeprod!$B$1:$AG$1,0),FALSE)/1,0)-IFERROR(VLOOKUP($B375,'Slutlig allokering'!$B$2:$AC$462,MATCH(J$3,'Slutlig allokering'!$B$2:$AJ$2,0),FALSE)/1,0)</f>
        <v>0</v>
      </c>
      <c r="K375">
        <f>IFERROR(VLOOKUP($B375,Kraftvärmeprod!$B$1:$AH$479,MATCH(K$2,Kraftvärmeprod!$B$1:$AG$1,0),FALSE)/1,0)-IFERROR(VLOOKUP($B375,'Slutlig allokering'!$B$2:$AC$462,MATCH(K$3,'Slutlig allokering'!$B$2:$AJ$2,0),FALSE)/1,0)</f>
        <v>0</v>
      </c>
      <c r="L375">
        <f>IFERROR(VLOOKUP($B375,Kraftvärmeprod!$B$1:$AH$479,MATCH(L$2,Kraftvärmeprod!$B$1:$AG$1,0),FALSE)/1,0)-IFERROR(VLOOKUP($B375,'Slutlig allokering'!$B$2:$AC$462,MATCH(L$3,'Slutlig allokering'!$B$2:$AJ$2,0),FALSE)/1,0)</f>
        <v>0</v>
      </c>
      <c r="M375" s="143">
        <f>IFERROR(VLOOKUP($B375,Miljö!$B$1:$S$477,MATCH(M$2,Miljö!$B$1:$X$1,0),FALSE)/1,0)-IFERROR(VLOOKUP($B375,'Slutlig allokering'!$B$2:$AC$462,MATCH(M$3,'Slutlig allokering'!$B$2:$AJ$2,0),FALSE)/1,0)</f>
        <v>0</v>
      </c>
      <c r="N375">
        <f>IFERROR(VLOOKUP($B375,Kraftvärmeprod!$B$1:$AH$479,MATCH(N$2,Kraftvärmeprod!$B$1:$AG$1,0),FALSE)/1,0)-IFERROR(VLOOKUP($B375,'Slutlig allokering'!$B$2:$AC$462,MATCH(N$3,'Slutlig allokering'!$B$2:$AJ$2,0),FALSE)/1,0)</f>
        <v>0</v>
      </c>
      <c r="O375">
        <f>IFERROR(VLOOKUP($B375,Kraftvärmeprod!$B$1:$AH$479,MATCH(O$2,Kraftvärmeprod!$B$1:$AG$1,0),FALSE)/1,0)-IFERROR(VLOOKUP($B375,'Slutlig allokering'!$B$2:$AC$462,MATCH(O$3,'Slutlig allokering'!$B$2:$AJ$2,0),FALSE)/1,0)</f>
        <v>0</v>
      </c>
      <c r="P375">
        <f>IFERROR(VLOOKUP($B375,Kraftvärmeprod!$B$1:$AH$479,MATCH(P$2,Kraftvärmeprod!$B$1:$AG$1,0),FALSE)/1,0)-IFERROR(VLOOKUP($B375,'Slutlig allokering'!$B$2:$AC$462,MATCH(P$3,'Slutlig allokering'!$B$2:$AJ$2,0),FALSE)/1,0)</f>
        <v>0</v>
      </c>
      <c r="Q375">
        <f>IFERROR(VLOOKUP($B375,Kraftvärmeprod!$B$1:$AH$479,MATCH(Q$2,Kraftvärmeprod!$B$1:$AG$1,0),FALSE)/1,0)-IFERROR(VLOOKUP($B375,'Slutlig allokering'!$B$2:$AC$462,MATCH(Q$3,'Slutlig allokering'!$B$2:$AJ$2,0),FALSE)/1,0)</f>
        <v>0</v>
      </c>
      <c r="R375">
        <f>IFERROR(VLOOKUP($B375,Kraftvärmeprod!$B$1:$AH$479,MATCH(R$2,Kraftvärmeprod!$B$1:$AG$1,0),FALSE)/1,0)-IFERROR(VLOOKUP($B375,'Slutlig allokering'!$B$2:$AC$462,MATCH(R$3,'Slutlig allokering'!$B$2:$AJ$2,0),FALSE)/1,0)</f>
        <v>0</v>
      </c>
      <c r="S375">
        <f>IFERROR(VLOOKUP($B375,Kraftvärmeprod!$B$1:$AH$479,MATCH(S$2,Kraftvärmeprod!$B$1:$AG$1,0),FALSE)/1,0)-IFERROR(VLOOKUP($B375,'Slutlig allokering'!$B$2:$AC$462,MATCH(S$3,'Slutlig allokering'!$B$2:$AJ$2,0),FALSE)/1,0)</f>
        <v>0</v>
      </c>
      <c r="T375">
        <f>IFERROR(VLOOKUP($B375,Kraftvärmeprod!$B$1:$AH$479,MATCH(T$2,Kraftvärmeprod!$B$1:$AG$1,0),FALSE)/1,0)-IFERROR(VLOOKUP($B375,'Slutlig allokering'!$B$2:$AC$462,MATCH(T$3,'Slutlig allokering'!$B$2:$AJ$2,0),FALSE)/1,0)</f>
        <v>0</v>
      </c>
      <c r="U375">
        <f>IFERROR(VLOOKUP($B375,Kraftvärmeprod!$B$1:$AH$479,MATCH(U$2,Kraftvärmeprod!$B$1:$AG$1,0),FALSE)/1,0)-IFERROR(VLOOKUP($B375,'Slutlig allokering'!$B$2:$AC$462,MATCH(U$3,'Slutlig allokering'!$B$2:$AJ$2,0),FALSE)/1,0)</f>
        <v>0</v>
      </c>
      <c r="V375">
        <f>IFERROR(VLOOKUP($B375,Kraftvärmeprod!$B$1:$AH$479,MATCH(V$2,Kraftvärmeprod!$B$1:$AG$1,0),FALSE)/1,0)-IFERROR(VLOOKUP($B375,'Slutlig allokering'!$B$2:$AC$462,MATCH(V$3,'Slutlig allokering'!$B$2:$AJ$2,0),FALSE)/1,0)</f>
        <v>0</v>
      </c>
      <c r="W375">
        <f>IFERROR(VLOOKUP($B375,Kraftvärmeprod!$B$1:$AH$479,MATCH(W$2,Kraftvärmeprod!$B$1:$AG$1,0),FALSE)/1,0)-IFERROR(VLOOKUP($B375,'Slutlig allokering'!$B$2:$AC$462,MATCH(W$3,'Slutlig allokering'!$B$2:$AJ$2,0),FALSE)/1,0)</f>
        <v>0</v>
      </c>
      <c r="X375">
        <f>IFERROR(VLOOKUP($B375,Kraftvärmeprod!$B$1:$AH$479,MATCH(X$2,Kraftvärmeprod!$B$1:$AG$1,0),FALSE)/1,0)-IFERROR(VLOOKUP($B375,'Slutlig allokering'!$B$2:$AC$462,MATCH(X$3,'Slutlig allokering'!$B$2:$AJ$2,0),FALSE)/1,0)</f>
        <v>0</v>
      </c>
      <c r="Y375">
        <f>IFERROR(VLOOKUP($B375,Kraftvärmeprod!$B$1:$AH$479,MATCH(Y$2,Kraftvärmeprod!$B$1:$AG$1,0),FALSE)/1,0)-IFERROR(VLOOKUP($B375,'Slutlig allokering'!$B$2:$AC$462,MATCH(Y$3,'Slutlig allokering'!$B$2:$AJ$2,0),FALSE)/1,0)</f>
        <v>0</v>
      </c>
      <c r="Z375">
        <f>IFERROR(VLOOKUP($B375,Kraftvärmeprod!$B$1:$AH$479,MATCH(Z$2,Kraftvärmeprod!$B$1:$AG$1,0),FALSE)/1,0)-IFERROR(VLOOKUP($B375,'Slutlig allokering'!$B$2:$AC$462,MATCH(Z$3,'Slutlig allokering'!$B$2:$AJ$2,0),FALSE)/1,0)</f>
        <v>0</v>
      </c>
      <c r="AA375">
        <f>IFERROR(VLOOKUP($B375,Kraftvärmeprod!$B$1:$AH$479,MATCH(AA$2,Kraftvärmeprod!$B$1:$AG$1,0),FALSE)/1,0)-IFERROR(VLOOKUP($B375,'Slutlig allokering'!$B$2:$AC$462,MATCH(AA$3,'Slutlig allokering'!$B$2:$AJ$2,0),FALSE)/1,0)</f>
        <v>0</v>
      </c>
      <c r="AB375">
        <f>IFERROR(VLOOKUP($B375,Kraftvärmeprod!$B$1:$AH$479,MATCH(AB$2,Kraftvärmeprod!$B$1:$AG$1,0),FALSE)/1,0)-IFERROR(VLOOKUP($B375,'Slutlig allokering'!$B$2:$AC$462,MATCH(AB$3,'Slutlig allokering'!$B$2:$AJ$2,0),FALSE)/1,0)</f>
        <v>0</v>
      </c>
      <c r="AE375">
        <f t="shared" si="10"/>
        <v>0</v>
      </c>
      <c r="AG375">
        <f>IFERROR(VLOOKUP(B375,'Slutlig allokering'!$B$2:$AJ$462,MATCH("Summa justerad allokerad tillförd energi (utan hjälpel och rökgaskondensering):",'Slutlig allokering'!$B$2:$AK$2,0),FALSE)/1,"")</f>
        <v>0</v>
      </c>
      <c r="AI375" s="55" t="str">
        <f>IFERROR(1-VLOOKUP(B375,'Slutlig allokering'!$B$2:$AJ$462,MATCH("Andel av bränsle i kvv som allokerats till värme, exklusive rökgaskondensering och hjälpel",'Slutlig allokering'!$B$2:$AK$2,0),FALSE),"")</f>
        <v/>
      </c>
      <c r="AK375" s="55" t="str">
        <f t="shared" si="11"/>
        <v/>
      </c>
    </row>
    <row r="376" spans="1:37" x14ac:dyDescent="0.25">
      <c r="A376" s="28" t="s">
        <v>505</v>
      </c>
      <c r="B376" s="28" t="s">
        <v>507</v>
      </c>
      <c r="C376" t="str">
        <f>IFERROR(VLOOKUP($B376,Kraftvärmeprod!$B$1:$AH$479,MATCH(C$3,Kraftvärmeprod!$B$1:$AG$1,0),FALSE)/1,"")</f>
        <v/>
      </c>
      <c r="D376" t="str">
        <f>IFERROR(VLOOKUP($B376,Kraftvärmeprod!$B$1:$AH$479,MATCH(D$3,Kraftvärmeprod!$B$1:$AG$1,0),FALSE)/1,"")</f>
        <v/>
      </c>
      <c r="E376">
        <f>IFERROR(VLOOKUP($B376,Kraftvärmeprod!$B$1:$AH$479,MATCH(E$2,Kraftvärmeprod!$B$1:$AG$1,0),FALSE)/1,0)-IFERROR(VLOOKUP($B376,'Slutlig allokering'!$B$2:$AC$462,MATCH(E$3,'Slutlig allokering'!$B$2:$AJ$2,0),FALSE)/1,0)</f>
        <v>0</v>
      </c>
      <c r="F376">
        <f>IFERROR(VLOOKUP($B376,Kraftvärmeprod!$B$1:$AH$479,MATCH(F$2,Kraftvärmeprod!$B$1:$AG$1,0),FALSE)/1,0)-IFERROR(VLOOKUP($B376,'Slutlig allokering'!$B$2:$AC$462,MATCH(F$3,'Slutlig allokering'!$B$2:$AJ$2,0),FALSE)/1,0)</f>
        <v>0</v>
      </c>
      <c r="G376">
        <f>IFERROR(VLOOKUP($B376,Kraftvärmeprod!$B$1:$AH$479,MATCH(G$2,Kraftvärmeprod!$B$1:$AG$1,0),FALSE)/1,0)-IFERROR(VLOOKUP($B376,'Slutlig allokering'!$B$2:$AC$462,MATCH(G$3,'Slutlig allokering'!$B$2:$AJ$2,0),FALSE)/1,0)</f>
        <v>0</v>
      </c>
      <c r="H376">
        <f>IFERROR(VLOOKUP($B376,Kraftvärmeprod!$B$1:$AH$479,MATCH(H$2,Kraftvärmeprod!$B$1:$AG$1,0),FALSE)/1,0)-IFERROR(VLOOKUP($B376,'Slutlig allokering'!$B$2:$AC$462,MATCH(H$3,'Slutlig allokering'!$B$2:$AJ$2,0),FALSE)/1,0)</f>
        <v>0</v>
      </c>
      <c r="I376">
        <f>IFERROR(VLOOKUP($B376,Kraftvärmeprod!$B$1:$AH$479,MATCH(I$2,Kraftvärmeprod!$B$1:$AG$1,0),FALSE)/1,0)-IFERROR(VLOOKUP($B376,'Slutlig allokering'!$B$2:$AC$462,MATCH(I$3,'Slutlig allokering'!$B$2:$AJ$2,0),FALSE)/1,0)</f>
        <v>0</v>
      </c>
      <c r="J376">
        <f>IFERROR(VLOOKUP($B376,Kraftvärmeprod!$B$1:$AH$479,MATCH(J$2,Kraftvärmeprod!$B$1:$AG$1,0),FALSE)/1,0)-IFERROR(VLOOKUP($B376,'Slutlig allokering'!$B$2:$AC$462,MATCH(J$3,'Slutlig allokering'!$B$2:$AJ$2,0),FALSE)/1,0)</f>
        <v>0</v>
      </c>
      <c r="K376">
        <f>IFERROR(VLOOKUP($B376,Kraftvärmeprod!$B$1:$AH$479,MATCH(K$2,Kraftvärmeprod!$B$1:$AG$1,0),FALSE)/1,0)-IFERROR(VLOOKUP($B376,'Slutlig allokering'!$B$2:$AC$462,MATCH(K$3,'Slutlig allokering'!$B$2:$AJ$2,0),FALSE)/1,0)</f>
        <v>0</v>
      </c>
      <c r="L376">
        <f>IFERROR(VLOOKUP($B376,Kraftvärmeprod!$B$1:$AH$479,MATCH(L$2,Kraftvärmeprod!$B$1:$AG$1,0),FALSE)/1,0)-IFERROR(VLOOKUP($B376,'Slutlig allokering'!$B$2:$AC$462,MATCH(L$3,'Slutlig allokering'!$B$2:$AJ$2,0),FALSE)/1,0)</f>
        <v>0</v>
      </c>
      <c r="M376" s="143">
        <f>IFERROR(VLOOKUP($B376,Miljö!$B$1:$S$477,MATCH(M$2,Miljö!$B$1:$X$1,0),FALSE)/1,0)-IFERROR(VLOOKUP($B376,'Slutlig allokering'!$B$2:$AC$462,MATCH(M$3,'Slutlig allokering'!$B$2:$AJ$2,0),FALSE)/1,0)</f>
        <v>0</v>
      </c>
      <c r="N376">
        <f>IFERROR(VLOOKUP($B376,Kraftvärmeprod!$B$1:$AH$479,MATCH(N$2,Kraftvärmeprod!$B$1:$AG$1,0),FALSE)/1,0)-IFERROR(VLOOKUP($B376,'Slutlig allokering'!$B$2:$AC$462,MATCH(N$3,'Slutlig allokering'!$B$2:$AJ$2,0),FALSE)/1,0)</f>
        <v>0</v>
      </c>
      <c r="O376">
        <f>IFERROR(VLOOKUP($B376,Kraftvärmeprod!$B$1:$AH$479,MATCH(O$2,Kraftvärmeprod!$B$1:$AG$1,0),FALSE)/1,0)-IFERROR(VLOOKUP($B376,'Slutlig allokering'!$B$2:$AC$462,MATCH(O$3,'Slutlig allokering'!$B$2:$AJ$2,0),FALSE)/1,0)</f>
        <v>0</v>
      </c>
      <c r="P376">
        <f>IFERROR(VLOOKUP($B376,Kraftvärmeprod!$B$1:$AH$479,MATCH(P$2,Kraftvärmeprod!$B$1:$AG$1,0),FALSE)/1,0)-IFERROR(VLOOKUP($B376,'Slutlig allokering'!$B$2:$AC$462,MATCH(P$3,'Slutlig allokering'!$B$2:$AJ$2,0),FALSE)/1,0)</f>
        <v>0</v>
      </c>
      <c r="Q376">
        <f>IFERROR(VLOOKUP($B376,Kraftvärmeprod!$B$1:$AH$479,MATCH(Q$2,Kraftvärmeprod!$B$1:$AG$1,0),FALSE)/1,0)-IFERROR(VLOOKUP($B376,'Slutlig allokering'!$B$2:$AC$462,MATCH(Q$3,'Slutlig allokering'!$B$2:$AJ$2,0),FALSE)/1,0)</f>
        <v>0</v>
      </c>
      <c r="R376">
        <f>IFERROR(VLOOKUP($B376,Kraftvärmeprod!$B$1:$AH$479,MATCH(R$2,Kraftvärmeprod!$B$1:$AG$1,0),FALSE)/1,0)-IFERROR(VLOOKUP($B376,'Slutlig allokering'!$B$2:$AC$462,MATCH(R$3,'Slutlig allokering'!$B$2:$AJ$2,0),FALSE)/1,0)</f>
        <v>0</v>
      </c>
      <c r="S376">
        <f>IFERROR(VLOOKUP($B376,Kraftvärmeprod!$B$1:$AH$479,MATCH(S$2,Kraftvärmeprod!$B$1:$AG$1,0),FALSE)/1,0)-IFERROR(VLOOKUP($B376,'Slutlig allokering'!$B$2:$AC$462,MATCH(S$3,'Slutlig allokering'!$B$2:$AJ$2,0),FALSE)/1,0)</f>
        <v>0</v>
      </c>
      <c r="T376">
        <f>IFERROR(VLOOKUP($B376,Kraftvärmeprod!$B$1:$AH$479,MATCH(T$2,Kraftvärmeprod!$B$1:$AG$1,0),FALSE)/1,0)-IFERROR(VLOOKUP($B376,'Slutlig allokering'!$B$2:$AC$462,MATCH(T$3,'Slutlig allokering'!$B$2:$AJ$2,0),FALSE)/1,0)</f>
        <v>0</v>
      </c>
      <c r="U376">
        <f>IFERROR(VLOOKUP($B376,Kraftvärmeprod!$B$1:$AH$479,MATCH(U$2,Kraftvärmeprod!$B$1:$AG$1,0),FALSE)/1,0)-IFERROR(VLOOKUP($B376,'Slutlig allokering'!$B$2:$AC$462,MATCH(U$3,'Slutlig allokering'!$B$2:$AJ$2,0),FALSE)/1,0)</f>
        <v>0</v>
      </c>
      <c r="V376">
        <f>IFERROR(VLOOKUP($B376,Kraftvärmeprod!$B$1:$AH$479,MATCH(V$2,Kraftvärmeprod!$B$1:$AG$1,0),FALSE)/1,0)-IFERROR(VLOOKUP($B376,'Slutlig allokering'!$B$2:$AC$462,MATCH(V$3,'Slutlig allokering'!$B$2:$AJ$2,0),FALSE)/1,0)</f>
        <v>0</v>
      </c>
      <c r="W376">
        <f>IFERROR(VLOOKUP($B376,Kraftvärmeprod!$B$1:$AH$479,MATCH(W$2,Kraftvärmeprod!$B$1:$AG$1,0),FALSE)/1,0)-IFERROR(VLOOKUP($B376,'Slutlig allokering'!$B$2:$AC$462,MATCH(W$3,'Slutlig allokering'!$B$2:$AJ$2,0),FALSE)/1,0)</f>
        <v>0</v>
      </c>
      <c r="X376">
        <f>IFERROR(VLOOKUP($B376,Kraftvärmeprod!$B$1:$AH$479,MATCH(X$2,Kraftvärmeprod!$B$1:$AG$1,0),FALSE)/1,0)-IFERROR(VLOOKUP($B376,'Slutlig allokering'!$B$2:$AC$462,MATCH(X$3,'Slutlig allokering'!$B$2:$AJ$2,0),FALSE)/1,0)</f>
        <v>0</v>
      </c>
      <c r="Y376">
        <f>IFERROR(VLOOKUP($B376,Kraftvärmeprod!$B$1:$AH$479,MATCH(Y$2,Kraftvärmeprod!$B$1:$AG$1,0),FALSE)/1,0)-IFERROR(VLOOKUP($B376,'Slutlig allokering'!$B$2:$AC$462,MATCH(Y$3,'Slutlig allokering'!$B$2:$AJ$2,0),FALSE)/1,0)</f>
        <v>0</v>
      </c>
      <c r="Z376">
        <f>IFERROR(VLOOKUP($B376,Kraftvärmeprod!$B$1:$AH$479,MATCH(Z$2,Kraftvärmeprod!$B$1:$AG$1,0),FALSE)/1,0)-IFERROR(VLOOKUP($B376,'Slutlig allokering'!$B$2:$AC$462,MATCH(Z$3,'Slutlig allokering'!$B$2:$AJ$2,0),FALSE)/1,0)</f>
        <v>0</v>
      </c>
      <c r="AA376">
        <f>IFERROR(VLOOKUP($B376,Kraftvärmeprod!$B$1:$AH$479,MATCH(AA$2,Kraftvärmeprod!$B$1:$AG$1,0),FALSE)/1,0)-IFERROR(VLOOKUP($B376,'Slutlig allokering'!$B$2:$AC$462,MATCH(AA$3,'Slutlig allokering'!$B$2:$AJ$2,0),FALSE)/1,0)</f>
        <v>0</v>
      </c>
      <c r="AB376">
        <f>IFERROR(VLOOKUP($B376,Kraftvärmeprod!$B$1:$AH$479,MATCH(AB$2,Kraftvärmeprod!$B$1:$AG$1,0),FALSE)/1,0)-IFERROR(VLOOKUP($B376,'Slutlig allokering'!$B$2:$AC$462,MATCH(AB$3,'Slutlig allokering'!$B$2:$AJ$2,0),FALSE)/1,0)</f>
        <v>0</v>
      </c>
      <c r="AE376">
        <f t="shared" si="10"/>
        <v>0</v>
      </c>
      <c r="AG376">
        <f>IFERROR(VLOOKUP(B376,'Slutlig allokering'!$B$2:$AJ$462,MATCH("Summa justerad allokerad tillförd energi (utan hjälpel och rökgaskondensering):",'Slutlig allokering'!$B$2:$AK$2,0),FALSE)/1,"")</f>
        <v>0</v>
      </c>
      <c r="AI376" s="55" t="str">
        <f>IFERROR(1-VLOOKUP(B376,'Slutlig allokering'!$B$2:$AJ$462,MATCH("Andel av bränsle i kvv som allokerats till värme, exklusive rökgaskondensering och hjälpel",'Slutlig allokering'!$B$2:$AK$2,0),FALSE),"")</f>
        <v/>
      </c>
      <c r="AK376" s="55" t="str">
        <f t="shared" si="11"/>
        <v/>
      </c>
    </row>
    <row r="377" spans="1:37" x14ac:dyDescent="0.25">
      <c r="A377" s="28" t="s">
        <v>505</v>
      </c>
      <c r="B377" s="28" t="s">
        <v>508</v>
      </c>
      <c r="C377" t="str">
        <f>IFERROR(VLOOKUP($B377,Kraftvärmeprod!$B$1:$AH$479,MATCH(C$3,Kraftvärmeprod!$B$1:$AG$1,0),FALSE)/1,"")</f>
        <v/>
      </c>
      <c r="D377" t="str">
        <f>IFERROR(VLOOKUP($B377,Kraftvärmeprod!$B$1:$AH$479,MATCH(D$3,Kraftvärmeprod!$B$1:$AG$1,0),FALSE)/1,"")</f>
        <v/>
      </c>
      <c r="E377">
        <f>IFERROR(VLOOKUP($B377,Kraftvärmeprod!$B$1:$AH$479,MATCH(E$2,Kraftvärmeprod!$B$1:$AG$1,0),FALSE)/1,0)-IFERROR(VLOOKUP($B377,'Slutlig allokering'!$B$2:$AC$462,MATCH(E$3,'Slutlig allokering'!$B$2:$AJ$2,0),FALSE)/1,0)</f>
        <v>0</v>
      </c>
      <c r="F377">
        <f>IFERROR(VLOOKUP($B377,Kraftvärmeprod!$B$1:$AH$479,MATCH(F$2,Kraftvärmeprod!$B$1:$AG$1,0),FALSE)/1,0)-IFERROR(VLOOKUP($B377,'Slutlig allokering'!$B$2:$AC$462,MATCH(F$3,'Slutlig allokering'!$B$2:$AJ$2,0),FALSE)/1,0)</f>
        <v>0</v>
      </c>
      <c r="G377">
        <f>IFERROR(VLOOKUP($B377,Kraftvärmeprod!$B$1:$AH$479,MATCH(G$2,Kraftvärmeprod!$B$1:$AG$1,0),FALSE)/1,0)-IFERROR(VLOOKUP($B377,'Slutlig allokering'!$B$2:$AC$462,MATCH(G$3,'Slutlig allokering'!$B$2:$AJ$2,0),FALSE)/1,0)</f>
        <v>0</v>
      </c>
      <c r="H377">
        <f>IFERROR(VLOOKUP($B377,Kraftvärmeprod!$B$1:$AH$479,MATCH(H$2,Kraftvärmeprod!$B$1:$AG$1,0),FALSE)/1,0)-IFERROR(VLOOKUP($B377,'Slutlig allokering'!$B$2:$AC$462,MATCH(H$3,'Slutlig allokering'!$B$2:$AJ$2,0),FALSE)/1,0)</f>
        <v>0</v>
      </c>
      <c r="I377">
        <f>IFERROR(VLOOKUP($B377,Kraftvärmeprod!$B$1:$AH$479,MATCH(I$2,Kraftvärmeprod!$B$1:$AG$1,0),FALSE)/1,0)-IFERROR(VLOOKUP($B377,'Slutlig allokering'!$B$2:$AC$462,MATCH(I$3,'Slutlig allokering'!$B$2:$AJ$2,0),FALSE)/1,0)</f>
        <v>0</v>
      </c>
      <c r="J377">
        <f>IFERROR(VLOOKUP($B377,Kraftvärmeprod!$B$1:$AH$479,MATCH(J$2,Kraftvärmeprod!$B$1:$AG$1,0),FALSE)/1,0)-IFERROR(VLOOKUP($B377,'Slutlig allokering'!$B$2:$AC$462,MATCH(J$3,'Slutlig allokering'!$B$2:$AJ$2,0),FALSE)/1,0)</f>
        <v>0</v>
      </c>
      <c r="K377">
        <f>IFERROR(VLOOKUP($B377,Kraftvärmeprod!$B$1:$AH$479,MATCH(K$2,Kraftvärmeprod!$B$1:$AG$1,0),FALSE)/1,0)-IFERROR(VLOOKUP($B377,'Slutlig allokering'!$B$2:$AC$462,MATCH(K$3,'Slutlig allokering'!$B$2:$AJ$2,0),FALSE)/1,0)</f>
        <v>0</v>
      </c>
      <c r="L377">
        <f>IFERROR(VLOOKUP($B377,Kraftvärmeprod!$B$1:$AH$479,MATCH(L$2,Kraftvärmeprod!$B$1:$AG$1,0),FALSE)/1,0)-IFERROR(VLOOKUP($B377,'Slutlig allokering'!$B$2:$AC$462,MATCH(L$3,'Slutlig allokering'!$B$2:$AJ$2,0),FALSE)/1,0)</f>
        <v>0</v>
      </c>
      <c r="M377" s="143">
        <f>IFERROR(VLOOKUP($B377,Miljö!$B$1:$S$477,MATCH(M$2,Miljö!$B$1:$X$1,0),FALSE)/1,0)-IFERROR(VLOOKUP($B377,'Slutlig allokering'!$B$2:$AC$462,MATCH(M$3,'Slutlig allokering'!$B$2:$AJ$2,0),FALSE)/1,0)</f>
        <v>0</v>
      </c>
      <c r="N377">
        <f>IFERROR(VLOOKUP($B377,Kraftvärmeprod!$B$1:$AH$479,MATCH(N$2,Kraftvärmeprod!$B$1:$AG$1,0),FALSE)/1,0)-IFERROR(VLOOKUP($B377,'Slutlig allokering'!$B$2:$AC$462,MATCH(N$3,'Slutlig allokering'!$B$2:$AJ$2,0),FALSE)/1,0)</f>
        <v>0</v>
      </c>
      <c r="O377">
        <f>IFERROR(VLOOKUP($B377,Kraftvärmeprod!$B$1:$AH$479,MATCH(O$2,Kraftvärmeprod!$B$1:$AG$1,0),FALSE)/1,0)-IFERROR(VLOOKUP($B377,'Slutlig allokering'!$B$2:$AC$462,MATCH(O$3,'Slutlig allokering'!$B$2:$AJ$2,0),FALSE)/1,0)</f>
        <v>0</v>
      </c>
      <c r="P377">
        <f>IFERROR(VLOOKUP($B377,Kraftvärmeprod!$B$1:$AH$479,MATCH(P$2,Kraftvärmeprod!$B$1:$AG$1,0),FALSE)/1,0)-IFERROR(VLOOKUP($B377,'Slutlig allokering'!$B$2:$AC$462,MATCH(P$3,'Slutlig allokering'!$B$2:$AJ$2,0),FALSE)/1,0)</f>
        <v>0</v>
      </c>
      <c r="Q377">
        <f>IFERROR(VLOOKUP($B377,Kraftvärmeprod!$B$1:$AH$479,MATCH(Q$2,Kraftvärmeprod!$B$1:$AG$1,0),FALSE)/1,0)-IFERROR(VLOOKUP($B377,'Slutlig allokering'!$B$2:$AC$462,MATCH(Q$3,'Slutlig allokering'!$B$2:$AJ$2,0),FALSE)/1,0)</f>
        <v>0</v>
      </c>
      <c r="R377">
        <f>IFERROR(VLOOKUP($B377,Kraftvärmeprod!$B$1:$AH$479,MATCH(R$2,Kraftvärmeprod!$B$1:$AG$1,0),FALSE)/1,0)-IFERROR(VLOOKUP($B377,'Slutlig allokering'!$B$2:$AC$462,MATCH(R$3,'Slutlig allokering'!$B$2:$AJ$2,0),FALSE)/1,0)</f>
        <v>0</v>
      </c>
      <c r="S377">
        <f>IFERROR(VLOOKUP($B377,Kraftvärmeprod!$B$1:$AH$479,MATCH(S$2,Kraftvärmeprod!$B$1:$AG$1,0),FALSE)/1,0)-IFERROR(VLOOKUP($B377,'Slutlig allokering'!$B$2:$AC$462,MATCH(S$3,'Slutlig allokering'!$B$2:$AJ$2,0),FALSE)/1,0)</f>
        <v>0</v>
      </c>
      <c r="T377">
        <f>IFERROR(VLOOKUP($B377,Kraftvärmeprod!$B$1:$AH$479,MATCH(T$2,Kraftvärmeprod!$B$1:$AG$1,0),FALSE)/1,0)-IFERROR(VLOOKUP($B377,'Slutlig allokering'!$B$2:$AC$462,MATCH(T$3,'Slutlig allokering'!$B$2:$AJ$2,0),FALSE)/1,0)</f>
        <v>0</v>
      </c>
      <c r="U377">
        <f>IFERROR(VLOOKUP($B377,Kraftvärmeprod!$B$1:$AH$479,MATCH(U$2,Kraftvärmeprod!$B$1:$AG$1,0),FALSE)/1,0)-IFERROR(VLOOKUP($B377,'Slutlig allokering'!$B$2:$AC$462,MATCH(U$3,'Slutlig allokering'!$B$2:$AJ$2,0),FALSE)/1,0)</f>
        <v>0</v>
      </c>
      <c r="V377">
        <f>IFERROR(VLOOKUP($B377,Kraftvärmeprod!$B$1:$AH$479,MATCH(V$2,Kraftvärmeprod!$B$1:$AG$1,0),FALSE)/1,0)-IFERROR(VLOOKUP($B377,'Slutlig allokering'!$B$2:$AC$462,MATCH(V$3,'Slutlig allokering'!$B$2:$AJ$2,0),FALSE)/1,0)</f>
        <v>0</v>
      </c>
      <c r="W377">
        <f>IFERROR(VLOOKUP($B377,Kraftvärmeprod!$B$1:$AH$479,MATCH(W$2,Kraftvärmeprod!$B$1:$AG$1,0),FALSE)/1,0)-IFERROR(VLOOKUP($B377,'Slutlig allokering'!$B$2:$AC$462,MATCH(W$3,'Slutlig allokering'!$B$2:$AJ$2,0),FALSE)/1,0)</f>
        <v>0</v>
      </c>
      <c r="X377">
        <f>IFERROR(VLOOKUP($B377,Kraftvärmeprod!$B$1:$AH$479,MATCH(X$2,Kraftvärmeprod!$B$1:$AG$1,0),FALSE)/1,0)-IFERROR(VLOOKUP($B377,'Slutlig allokering'!$B$2:$AC$462,MATCH(X$3,'Slutlig allokering'!$B$2:$AJ$2,0),FALSE)/1,0)</f>
        <v>0</v>
      </c>
      <c r="Y377">
        <f>IFERROR(VLOOKUP($B377,Kraftvärmeprod!$B$1:$AH$479,MATCH(Y$2,Kraftvärmeprod!$B$1:$AG$1,0),FALSE)/1,0)-IFERROR(VLOOKUP($B377,'Slutlig allokering'!$B$2:$AC$462,MATCH(Y$3,'Slutlig allokering'!$B$2:$AJ$2,0),FALSE)/1,0)</f>
        <v>0</v>
      </c>
      <c r="Z377">
        <f>IFERROR(VLOOKUP($B377,Kraftvärmeprod!$B$1:$AH$479,MATCH(Z$2,Kraftvärmeprod!$B$1:$AG$1,0),FALSE)/1,0)-IFERROR(VLOOKUP($B377,'Slutlig allokering'!$B$2:$AC$462,MATCH(Z$3,'Slutlig allokering'!$B$2:$AJ$2,0),FALSE)/1,0)</f>
        <v>0</v>
      </c>
      <c r="AA377">
        <f>IFERROR(VLOOKUP($B377,Kraftvärmeprod!$B$1:$AH$479,MATCH(AA$2,Kraftvärmeprod!$B$1:$AG$1,0),FALSE)/1,0)-IFERROR(VLOOKUP($B377,'Slutlig allokering'!$B$2:$AC$462,MATCH(AA$3,'Slutlig allokering'!$B$2:$AJ$2,0),FALSE)/1,0)</f>
        <v>0</v>
      </c>
      <c r="AB377">
        <f>IFERROR(VLOOKUP($B377,Kraftvärmeprod!$B$1:$AH$479,MATCH(AB$2,Kraftvärmeprod!$B$1:$AG$1,0),FALSE)/1,0)-IFERROR(VLOOKUP($B377,'Slutlig allokering'!$B$2:$AC$462,MATCH(AB$3,'Slutlig allokering'!$B$2:$AJ$2,0),FALSE)/1,0)</f>
        <v>0</v>
      </c>
      <c r="AE377">
        <f t="shared" si="10"/>
        <v>0</v>
      </c>
      <c r="AG377">
        <f>IFERROR(VLOOKUP(B377,'Slutlig allokering'!$B$2:$AJ$462,MATCH("Summa justerad allokerad tillförd energi (utan hjälpel och rökgaskondensering):",'Slutlig allokering'!$B$2:$AK$2,0),FALSE)/1,"")</f>
        <v>0</v>
      </c>
      <c r="AI377" s="55" t="str">
        <f>IFERROR(1-VLOOKUP(B377,'Slutlig allokering'!$B$2:$AJ$462,MATCH("Andel av bränsle i kvv som allokerats till värme, exklusive rökgaskondensering och hjälpel",'Slutlig allokering'!$B$2:$AK$2,0),FALSE),"")</f>
        <v/>
      </c>
      <c r="AK377" s="55" t="str">
        <f t="shared" si="11"/>
        <v/>
      </c>
    </row>
    <row r="378" spans="1:37" x14ac:dyDescent="0.25">
      <c r="A378" s="28" t="s">
        <v>505</v>
      </c>
      <c r="B378" s="28" t="s">
        <v>509</v>
      </c>
      <c r="C378" t="str">
        <f>IFERROR(VLOOKUP($B378,Kraftvärmeprod!$B$1:$AH$479,MATCH(C$3,Kraftvärmeprod!$B$1:$AG$1,0),FALSE)/1,"")</f>
        <v/>
      </c>
      <c r="D378" t="str">
        <f>IFERROR(VLOOKUP($B378,Kraftvärmeprod!$B$1:$AH$479,MATCH(D$3,Kraftvärmeprod!$B$1:$AG$1,0),FALSE)/1,"")</f>
        <v/>
      </c>
      <c r="E378">
        <f>IFERROR(VLOOKUP($B378,Kraftvärmeprod!$B$1:$AH$479,MATCH(E$2,Kraftvärmeprod!$B$1:$AG$1,0),FALSE)/1,0)-IFERROR(VLOOKUP($B378,'Slutlig allokering'!$B$2:$AC$462,MATCH(E$3,'Slutlig allokering'!$B$2:$AJ$2,0),FALSE)/1,0)</f>
        <v>0</v>
      </c>
      <c r="F378">
        <f>IFERROR(VLOOKUP($B378,Kraftvärmeprod!$B$1:$AH$479,MATCH(F$2,Kraftvärmeprod!$B$1:$AG$1,0),FALSE)/1,0)-IFERROR(VLOOKUP($B378,'Slutlig allokering'!$B$2:$AC$462,MATCH(F$3,'Slutlig allokering'!$B$2:$AJ$2,0),FALSE)/1,0)</f>
        <v>0</v>
      </c>
      <c r="G378">
        <f>IFERROR(VLOOKUP($B378,Kraftvärmeprod!$B$1:$AH$479,MATCH(G$2,Kraftvärmeprod!$B$1:$AG$1,0),FALSE)/1,0)-IFERROR(VLOOKUP($B378,'Slutlig allokering'!$B$2:$AC$462,MATCH(G$3,'Slutlig allokering'!$B$2:$AJ$2,0),FALSE)/1,0)</f>
        <v>0</v>
      </c>
      <c r="H378">
        <f>IFERROR(VLOOKUP($B378,Kraftvärmeprod!$B$1:$AH$479,MATCH(H$2,Kraftvärmeprod!$B$1:$AG$1,0),FALSE)/1,0)-IFERROR(VLOOKUP($B378,'Slutlig allokering'!$B$2:$AC$462,MATCH(H$3,'Slutlig allokering'!$B$2:$AJ$2,0),FALSE)/1,0)</f>
        <v>0</v>
      </c>
      <c r="I378">
        <f>IFERROR(VLOOKUP($B378,Kraftvärmeprod!$B$1:$AH$479,MATCH(I$2,Kraftvärmeprod!$B$1:$AG$1,0),FALSE)/1,0)-IFERROR(VLOOKUP($B378,'Slutlig allokering'!$B$2:$AC$462,MATCH(I$3,'Slutlig allokering'!$B$2:$AJ$2,0),FALSE)/1,0)</f>
        <v>0</v>
      </c>
      <c r="J378">
        <f>IFERROR(VLOOKUP($B378,Kraftvärmeprod!$B$1:$AH$479,MATCH(J$2,Kraftvärmeprod!$B$1:$AG$1,0),FALSE)/1,0)-IFERROR(VLOOKUP($B378,'Slutlig allokering'!$B$2:$AC$462,MATCH(J$3,'Slutlig allokering'!$B$2:$AJ$2,0),FALSE)/1,0)</f>
        <v>0</v>
      </c>
      <c r="K378">
        <f>IFERROR(VLOOKUP($B378,Kraftvärmeprod!$B$1:$AH$479,MATCH(K$2,Kraftvärmeprod!$B$1:$AG$1,0),FALSE)/1,0)-IFERROR(VLOOKUP($B378,'Slutlig allokering'!$B$2:$AC$462,MATCH(K$3,'Slutlig allokering'!$B$2:$AJ$2,0),FALSE)/1,0)</f>
        <v>0</v>
      </c>
      <c r="L378">
        <f>IFERROR(VLOOKUP($B378,Kraftvärmeprod!$B$1:$AH$479,MATCH(L$2,Kraftvärmeprod!$B$1:$AG$1,0),FALSE)/1,0)-IFERROR(VLOOKUP($B378,'Slutlig allokering'!$B$2:$AC$462,MATCH(L$3,'Slutlig allokering'!$B$2:$AJ$2,0),FALSE)/1,0)</f>
        <v>0</v>
      </c>
      <c r="M378" s="143">
        <f>IFERROR(VLOOKUP($B378,Miljö!$B$1:$S$477,MATCH(M$2,Miljö!$B$1:$X$1,0),FALSE)/1,0)-IFERROR(VLOOKUP($B378,'Slutlig allokering'!$B$2:$AC$462,MATCH(M$3,'Slutlig allokering'!$B$2:$AJ$2,0),FALSE)/1,0)</f>
        <v>0</v>
      </c>
      <c r="N378">
        <f>IFERROR(VLOOKUP($B378,Kraftvärmeprod!$B$1:$AH$479,MATCH(N$2,Kraftvärmeprod!$B$1:$AG$1,0),FALSE)/1,0)-IFERROR(VLOOKUP($B378,'Slutlig allokering'!$B$2:$AC$462,MATCH(N$3,'Slutlig allokering'!$B$2:$AJ$2,0),FALSE)/1,0)</f>
        <v>0</v>
      </c>
      <c r="O378">
        <f>IFERROR(VLOOKUP($B378,Kraftvärmeprod!$B$1:$AH$479,MATCH(O$2,Kraftvärmeprod!$B$1:$AG$1,0),FALSE)/1,0)-IFERROR(VLOOKUP($B378,'Slutlig allokering'!$B$2:$AC$462,MATCH(O$3,'Slutlig allokering'!$B$2:$AJ$2,0),FALSE)/1,0)</f>
        <v>0</v>
      </c>
      <c r="P378">
        <f>IFERROR(VLOOKUP($B378,Kraftvärmeprod!$B$1:$AH$479,MATCH(P$2,Kraftvärmeprod!$B$1:$AG$1,0),FALSE)/1,0)-IFERROR(VLOOKUP($B378,'Slutlig allokering'!$B$2:$AC$462,MATCH(P$3,'Slutlig allokering'!$B$2:$AJ$2,0),FALSE)/1,0)</f>
        <v>0</v>
      </c>
      <c r="Q378">
        <f>IFERROR(VLOOKUP($B378,Kraftvärmeprod!$B$1:$AH$479,MATCH(Q$2,Kraftvärmeprod!$B$1:$AG$1,0),FALSE)/1,0)-IFERROR(VLOOKUP($B378,'Slutlig allokering'!$B$2:$AC$462,MATCH(Q$3,'Slutlig allokering'!$B$2:$AJ$2,0),FALSE)/1,0)</f>
        <v>0</v>
      </c>
      <c r="R378">
        <f>IFERROR(VLOOKUP($B378,Kraftvärmeprod!$B$1:$AH$479,MATCH(R$2,Kraftvärmeprod!$B$1:$AG$1,0),FALSE)/1,0)-IFERROR(VLOOKUP($B378,'Slutlig allokering'!$B$2:$AC$462,MATCH(R$3,'Slutlig allokering'!$B$2:$AJ$2,0),FALSE)/1,0)</f>
        <v>0</v>
      </c>
      <c r="S378">
        <f>IFERROR(VLOOKUP($B378,Kraftvärmeprod!$B$1:$AH$479,MATCH(S$2,Kraftvärmeprod!$B$1:$AG$1,0),FALSE)/1,0)-IFERROR(VLOOKUP($B378,'Slutlig allokering'!$B$2:$AC$462,MATCH(S$3,'Slutlig allokering'!$B$2:$AJ$2,0),FALSE)/1,0)</f>
        <v>0</v>
      </c>
      <c r="T378">
        <f>IFERROR(VLOOKUP($B378,Kraftvärmeprod!$B$1:$AH$479,MATCH(T$2,Kraftvärmeprod!$B$1:$AG$1,0),FALSE)/1,0)-IFERROR(VLOOKUP($B378,'Slutlig allokering'!$B$2:$AC$462,MATCH(T$3,'Slutlig allokering'!$B$2:$AJ$2,0),FALSE)/1,0)</f>
        <v>0</v>
      </c>
      <c r="U378">
        <f>IFERROR(VLOOKUP($B378,Kraftvärmeprod!$B$1:$AH$479,MATCH(U$2,Kraftvärmeprod!$B$1:$AG$1,0),FALSE)/1,0)-IFERROR(VLOOKUP($B378,'Slutlig allokering'!$B$2:$AC$462,MATCH(U$3,'Slutlig allokering'!$B$2:$AJ$2,0),FALSE)/1,0)</f>
        <v>0</v>
      </c>
      <c r="V378">
        <f>IFERROR(VLOOKUP($B378,Kraftvärmeprod!$B$1:$AH$479,MATCH(V$2,Kraftvärmeprod!$B$1:$AG$1,0),FALSE)/1,0)-IFERROR(VLOOKUP($B378,'Slutlig allokering'!$B$2:$AC$462,MATCH(V$3,'Slutlig allokering'!$B$2:$AJ$2,0),FALSE)/1,0)</f>
        <v>0</v>
      </c>
      <c r="W378">
        <f>IFERROR(VLOOKUP($B378,Kraftvärmeprod!$B$1:$AH$479,MATCH(W$2,Kraftvärmeprod!$B$1:$AG$1,0),FALSE)/1,0)-IFERROR(VLOOKUP($B378,'Slutlig allokering'!$B$2:$AC$462,MATCH(W$3,'Slutlig allokering'!$B$2:$AJ$2,0),FALSE)/1,0)</f>
        <v>0</v>
      </c>
      <c r="X378">
        <f>IFERROR(VLOOKUP($B378,Kraftvärmeprod!$B$1:$AH$479,MATCH(X$2,Kraftvärmeprod!$B$1:$AG$1,0),FALSE)/1,0)-IFERROR(VLOOKUP($B378,'Slutlig allokering'!$B$2:$AC$462,MATCH(X$3,'Slutlig allokering'!$B$2:$AJ$2,0),FALSE)/1,0)</f>
        <v>0</v>
      </c>
      <c r="Y378">
        <f>IFERROR(VLOOKUP($B378,Kraftvärmeprod!$B$1:$AH$479,MATCH(Y$2,Kraftvärmeprod!$B$1:$AG$1,0),FALSE)/1,0)-IFERROR(VLOOKUP($B378,'Slutlig allokering'!$B$2:$AC$462,MATCH(Y$3,'Slutlig allokering'!$B$2:$AJ$2,0),FALSE)/1,0)</f>
        <v>0</v>
      </c>
      <c r="Z378">
        <f>IFERROR(VLOOKUP($B378,Kraftvärmeprod!$B$1:$AH$479,MATCH(Z$2,Kraftvärmeprod!$B$1:$AG$1,0),FALSE)/1,0)-IFERROR(VLOOKUP($B378,'Slutlig allokering'!$B$2:$AC$462,MATCH(Z$3,'Slutlig allokering'!$B$2:$AJ$2,0),FALSE)/1,0)</f>
        <v>0</v>
      </c>
      <c r="AA378">
        <f>IFERROR(VLOOKUP($B378,Kraftvärmeprod!$B$1:$AH$479,MATCH(AA$2,Kraftvärmeprod!$B$1:$AG$1,0),FALSE)/1,0)-IFERROR(VLOOKUP($B378,'Slutlig allokering'!$B$2:$AC$462,MATCH(AA$3,'Slutlig allokering'!$B$2:$AJ$2,0),FALSE)/1,0)</f>
        <v>0</v>
      </c>
      <c r="AB378">
        <f>IFERROR(VLOOKUP($B378,Kraftvärmeprod!$B$1:$AH$479,MATCH(AB$2,Kraftvärmeprod!$B$1:$AG$1,0),FALSE)/1,0)-IFERROR(VLOOKUP($B378,'Slutlig allokering'!$B$2:$AC$462,MATCH(AB$3,'Slutlig allokering'!$B$2:$AJ$2,0),FALSE)/1,0)</f>
        <v>0</v>
      </c>
      <c r="AE378">
        <f t="shared" si="10"/>
        <v>0</v>
      </c>
      <c r="AG378">
        <f>IFERROR(VLOOKUP(B378,'Slutlig allokering'!$B$2:$AJ$462,MATCH("Summa justerad allokerad tillförd energi (utan hjälpel och rökgaskondensering):",'Slutlig allokering'!$B$2:$AK$2,0),FALSE)/1,"")</f>
        <v>0</v>
      </c>
      <c r="AI378" s="55" t="str">
        <f>IFERROR(1-VLOOKUP(B378,'Slutlig allokering'!$B$2:$AJ$462,MATCH("Andel av bränsle i kvv som allokerats till värme, exklusive rökgaskondensering och hjälpel",'Slutlig allokering'!$B$2:$AK$2,0),FALSE),"")</f>
        <v/>
      </c>
      <c r="AK378" s="55" t="str">
        <f t="shared" si="11"/>
        <v/>
      </c>
    </row>
    <row r="379" spans="1:37" x14ac:dyDescent="0.25">
      <c r="A379" s="28" t="s">
        <v>505</v>
      </c>
      <c r="B379" s="28" t="s">
        <v>510</v>
      </c>
      <c r="C379">
        <f>IFERROR(VLOOKUP($B379,Kraftvärmeprod!$B$1:$AH$479,MATCH(C$3,Kraftvärmeprod!$B$1:$AG$1,0),FALSE)/1,"")</f>
        <v>590.32899999999995</v>
      </c>
      <c r="D379">
        <f>IFERROR(VLOOKUP($B379,Kraftvärmeprod!$B$1:$AH$479,MATCH(D$3,Kraftvärmeprod!$B$1:$AG$1,0),FALSE)/1,"")</f>
        <v>204.453</v>
      </c>
      <c r="E379">
        <f>IFERROR(VLOOKUP($B379,Kraftvärmeprod!$B$1:$AH$479,MATCH(E$2,Kraftvärmeprod!$B$1:$AG$1,0),FALSE)/1,0)-IFERROR(VLOOKUP($B379,'Slutlig allokering'!$B$2:$AC$462,MATCH(E$3,'Slutlig allokering'!$B$2:$AJ$2,0),FALSE)/1,0)</f>
        <v>191.66500000000002</v>
      </c>
      <c r="F379">
        <f>IFERROR(VLOOKUP($B379,Kraftvärmeprod!$B$1:$AH$479,MATCH(F$2,Kraftvärmeprod!$B$1:$AG$1,0),FALSE)/1,0)-IFERROR(VLOOKUP($B379,'Slutlig allokering'!$B$2:$AC$462,MATCH(F$3,'Slutlig allokering'!$B$2:$AJ$2,0),FALSE)/1,0)</f>
        <v>0</v>
      </c>
      <c r="G379">
        <f>IFERROR(VLOOKUP($B379,Kraftvärmeprod!$B$1:$AH$479,MATCH(G$2,Kraftvärmeprod!$B$1:$AG$1,0),FALSE)/1,0)-IFERROR(VLOOKUP($B379,'Slutlig allokering'!$B$2:$AC$462,MATCH(G$3,'Slutlig allokering'!$B$2:$AJ$2,0),FALSE)/1,0)</f>
        <v>97.9</v>
      </c>
      <c r="H379">
        <f>IFERROR(VLOOKUP($B379,Kraftvärmeprod!$B$1:$AH$479,MATCH(H$2,Kraftvärmeprod!$B$1:$AG$1,0),FALSE)/1,0)-IFERROR(VLOOKUP($B379,'Slutlig allokering'!$B$2:$AC$462,MATCH(H$3,'Slutlig allokering'!$B$2:$AJ$2,0),FALSE)/1,0)</f>
        <v>0</v>
      </c>
      <c r="I379">
        <f>IFERROR(VLOOKUP($B379,Kraftvärmeprod!$B$1:$AH$479,MATCH(I$2,Kraftvärmeprod!$B$1:$AG$1,0),FALSE)/1,0)-IFERROR(VLOOKUP($B379,'Slutlig allokering'!$B$2:$AC$462,MATCH(I$3,'Slutlig allokering'!$B$2:$AJ$2,0),FALSE)/1,0)</f>
        <v>7.0339999999999989</v>
      </c>
      <c r="J379">
        <f>IFERROR(VLOOKUP($B379,Kraftvärmeprod!$B$1:$AH$479,MATCH(J$2,Kraftvärmeprod!$B$1:$AG$1,0),FALSE)/1,0)-IFERROR(VLOOKUP($B379,'Slutlig allokering'!$B$2:$AC$462,MATCH(J$3,'Slutlig allokering'!$B$2:$AJ$2,0),FALSE)/1,0)</f>
        <v>0</v>
      </c>
      <c r="K379">
        <f>IFERROR(VLOOKUP($B379,Kraftvärmeprod!$B$1:$AH$479,MATCH(K$2,Kraftvärmeprod!$B$1:$AG$1,0),FALSE)/1,0)-IFERROR(VLOOKUP($B379,'Slutlig allokering'!$B$2:$AC$462,MATCH(K$3,'Slutlig allokering'!$B$2:$AJ$2,0),FALSE)/1,0)</f>
        <v>0</v>
      </c>
      <c r="L379">
        <f>IFERROR(VLOOKUP($B379,Kraftvärmeprod!$B$1:$AH$479,MATCH(L$2,Kraftvärmeprod!$B$1:$AG$1,0),FALSE)/1,0)-IFERROR(VLOOKUP($B379,'Slutlig allokering'!$B$2:$AC$462,MATCH(L$3,'Slutlig allokering'!$B$2:$AJ$2,0),FALSE)/1,0)</f>
        <v>82.681000000000012</v>
      </c>
      <c r="M379" s="143">
        <f>IFERROR(VLOOKUP($B379,Miljö!$B$1:$S$477,MATCH(M$2,Miljö!$B$1:$X$1,0),FALSE)/1,0)-IFERROR(VLOOKUP($B379,'Slutlig allokering'!$B$2:$AC$462,MATCH(M$3,'Slutlig allokering'!$B$2:$AJ$2,0),FALSE)/1,0)</f>
        <v>21.519999999999996</v>
      </c>
      <c r="N379">
        <f>IFERROR(VLOOKUP($B379,Kraftvärmeprod!$B$1:$AH$479,MATCH(N$2,Kraftvärmeprod!$B$1:$AG$1,0),FALSE)/1,0)-IFERROR(VLOOKUP($B379,'Slutlig allokering'!$B$2:$AC$462,MATCH(N$3,'Slutlig allokering'!$B$2:$AJ$2,0),FALSE)/1,0)</f>
        <v>0</v>
      </c>
      <c r="O379">
        <f>IFERROR(VLOOKUP($B379,Kraftvärmeprod!$B$1:$AH$479,MATCH(O$2,Kraftvärmeprod!$B$1:$AG$1,0),FALSE)/1,0)-IFERROR(VLOOKUP($B379,'Slutlig allokering'!$B$2:$AC$462,MATCH(O$3,'Slutlig allokering'!$B$2:$AJ$2,0),FALSE)/1,0)</f>
        <v>0.38000000000000006</v>
      </c>
      <c r="P379">
        <f>IFERROR(VLOOKUP($B379,Kraftvärmeprod!$B$1:$AH$479,MATCH(P$2,Kraftvärmeprod!$B$1:$AG$1,0),FALSE)/1,0)-IFERROR(VLOOKUP($B379,'Slutlig allokering'!$B$2:$AC$462,MATCH(P$3,'Slutlig allokering'!$B$2:$AJ$2,0),FALSE)/1,0)</f>
        <v>0</v>
      </c>
      <c r="Q379">
        <f>IFERROR(VLOOKUP($B379,Kraftvärmeprod!$B$1:$AH$479,MATCH(Q$2,Kraftvärmeprod!$B$1:$AG$1,0),FALSE)/1,0)-IFERROR(VLOOKUP($B379,'Slutlig allokering'!$B$2:$AC$462,MATCH(Q$3,'Slutlig allokering'!$B$2:$AJ$2,0),FALSE)/1,0)</f>
        <v>49.033000000000001</v>
      </c>
      <c r="R379">
        <f>IFERROR(VLOOKUP($B379,Kraftvärmeprod!$B$1:$AH$479,MATCH(R$2,Kraftvärmeprod!$B$1:$AG$1,0),FALSE)/1,0)-IFERROR(VLOOKUP($B379,'Slutlig allokering'!$B$2:$AC$462,MATCH(R$3,'Slutlig allokering'!$B$2:$AJ$2,0),FALSE)/1,0)</f>
        <v>23.800000000000004</v>
      </c>
      <c r="S379">
        <f>IFERROR(VLOOKUP($B379,Kraftvärmeprod!$B$1:$AH$479,MATCH(S$2,Kraftvärmeprod!$B$1:$AG$1,0),FALSE)/1,0)-IFERROR(VLOOKUP($B379,'Slutlig allokering'!$B$2:$AC$462,MATCH(S$3,'Slutlig allokering'!$B$2:$AJ$2,0),FALSE)/1,0)</f>
        <v>0</v>
      </c>
      <c r="T379">
        <f>IFERROR(VLOOKUP($B379,Kraftvärmeprod!$B$1:$AH$479,MATCH(T$2,Kraftvärmeprod!$B$1:$AG$1,0),FALSE)/1,0)-IFERROR(VLOOKUP($B379,'Slutlig allokering'!$B$2:$AC$462,MATCH(T$3,'Slutlig allokering'!$B$2:$AJ$2,0),FALSE)/1,0)</f>
        <v>0</v>
      </c>
      <c r="U379">
        <f>IFERROR(VLOOKUP($B379,Kraftvärmeprod!$B$1:$AH$479,MATCH(U$2,Kraftvärmeprod!$B$1:$AG$1,0),FALSE)/1,0)-IFERROR(VLOOKUP($B379,'Slutlig allokering'!$B$2:$AC$462,MATCH(U$3,'Slutlig allokering'!$B$2:$AJ$2,0),FALSE)/1,0)</f>
        <v>21.366000000000003</v>
      </c>
      <c r="V379">
        <f>IFERROR(VLOOKUP($B379,Kraftvärmeprod!$B$1:$AH$479,MATCH(V$2,Kraftvärmeprod!$B$1:$AG$1,0),FALSE)/1,0)-IFERROR(VLOOKUP($B379,'Slutlig allokering'!$B$2:$AC$462,MATCH(V$3,'Slutlig allokering'!$B$2:$AJ$2,0),FALSE)/1,0)</f>
        <v>0</v>
      </c>
      <c r="W379">
        <f>IFERROR(VLOOKUP($B379,Kraftvärmeprod!$B$1:$AH$479,MATCH(W$2,Kraftvärmeprod!$B$1:$AG$1,0),FALSE)/1,0)-IFERROR(VLOOKUP($B379,'Slutlig allokering'!$B$2:$AC$462,MATCH(W$3,'Slutlig allokering'!$B$2:$AJ$2,0),FALSE)/1,0)</f>
        <v>0</v>
      </c>
      <c r="X379">
        <f>IFERROR(VLOOKUP($B379,Kraftvärmeprod!$B$1:$AH$479,MATCH(X$2,Kraftvärmeprod!$B$1:$AG$1,0),FALSE)/1,0)-IFERROR(VLOOKUP($B379,'Slutlig allokering'!$B$2:$AC$462,MATCH(X$3,'Slutlig allokering'!$B$2:$AJ$2,0),FALSE)/1,0)</f>
        <v>0</v>
      </c>
      <c r="Y379">
        <f>IFERROR(VLOOKUP($B379,Kraftvärmeprod!$B$1:$AH$479,MATCH(Y$2,Kraftvärmeprod!$B$1:$AG$1,0),FALSE)/1,0)-IFERROR(VLOOKUP($B379,'Slutlig allokering'!$B$2:$AC$462,MATCH(Y$3,'Slutlig allokering'!$B$2:$AJ$2,0),FALSE)/1,0)</f>
        <v>0</v>
      </c>
      <c r="Z379">
        <f>IFERROR(VLOOKUP($B379,Kraftvärmeprod!$B$1:$AH$479,MATCH(Z$2,Kraftvärmeprod!$B$1:$AG$1,0),FALSE)/1,0)-IFERROR(VLOOKUP($B379,'Slutlig allokering'!$B$2:$AC$462,MATCH(Z$3,'Slutlig allokering'!$B$2:$AJ$2,0),FALSE)/1,0)</f>
        <v>0</v>
      </c>
      <c r="AA379">
        <f>IFERROR(VLOOKUP($B379,Kraftvärmeprod!$B$1:$AH$479,MATCH(AA$2,Kraftvärmeprod!$B$1:$AG$1,0),FALSE)/1,0)-IFERROR(VLOOKUP($B379,'Slutlig allokering'!$B$2:$AC$462,MATCH(AA$3,'Slutlig allokering'!$B$2:$AJ$2,0),FALSE)/1,0)</f>
        <v>0</v>
      </c>
      <c r="AB379">
        <f>IFERROR(VLOOKUP($B379,Kraftvärmeprod!$B$1:$AH$479,MATCH(AB$2,Kraftvärmeprod!$B$1:$AG$1,0),FALSE)/1,0)-IFERROR(VLOOKUP($B379,'Slutlig allokering'!$B$2:$AC$462,MATCH(AB$3,'Slutlig allokering'!$B$2:$AJ$2,0),FALSE)/1,0)</f>
        <v>0</v>
      </c>
      <c r="AE379">
        <f t="shared" si="10"/>
        <v>473.85900000000009</v>
      </c>
      <c r="AG379">
        <f>IFERROR(VLOOKUP(B379,'Slutlig allokering'!$B$2:$AJ$462,MATCH("Summa justerad allokerad tillförd energi (utan hjälpel och rökgaskondensering):",'Slutlig allokering'!$B$2:$AK$2,0),FALSE)/1,"")</f>
        <v>494.80000000000007</v>
      </c>
      <c r="AI379" s="55">
        <f>IFERROR(1-VLOOKUP(B379,'Slutlig allokering'!$B$2:$AJ$462,MATCH("Andel av bränsle i kvv som allokerats till värme, exklusive rökgaskondensering och hjälpel",'Slutlig allokering'!$B$2:$AK$2,0),FALSE),"")</f>
        <v>0.48919072656115314</v>
      </c>
      <c r="AK379" s="55">
        <f t="shared" si="11"/>
        <v>0.48919072656115314</v>
      </c>
    </row>
    <row r="380" spans="1:37" x14ac:dyDescent="0.25">
      <c r="A380" s="28" t="s">
        <v>511</v>
      </c>
      <c r="B380" s="28" t="s">
        <v>512</v>
      </c>
      <c r="C380" t="str">
        <f>IFERROR(VLOOKUP($B380,Kraftvärmeprod!$B$1:$AH$479,MATCH(C$3,Kraftvärmeprod!$B$1:$AG$1,0),FALSE)/1,"")</f>
        <v/>
      </c>
      <c r="D380" t="str">
        <f>IFERROR(VLOOKUP($B380,Kraftvärmeprod!$B$1:$AH$479,MATCH(D$3,Kraftvärmeprod!$B$1:$AG$1,0),FALSE)/1,"")</f>
        <v/>
      </c>
      <c r="E380">
        <f>IFERROR(VLOOKUP($B380,Kraftvärmeprod!$B$1:$AH$479,MATCH(E$2,Kraftvärmeprod!$B$1:$AG$1,0),FALSE)/1,0)-IFERROR(VLOOKUP($B380,'Slutlig allokering'!$B$2:$AC$462,MATCH(E$3,'Slutlig allokering'!$B$2:$AJ$2,0),FALSE)/1,0)</f>
        <v>0</v>
      </c>
      <c r="F380">
        <f>IFERROR(VLOOKUP($B380,Kraftvärmeprod!$B$1:$AH$479,MATCH(F$2,Kraftvärmeprod!$B$1:$AG$1,0),FALSE)/1,0)-IFERROR(VLOOKUP($B380,'Slutlig allokering'!$B$2:$AC$462,MATCH(F$3,'Slutlig allokering'!$B$2:$AJ$2,0),FALSE)/1,0)</f>
        <v>0</v>
      </c>
      <c r="G380">
        <f>IFERROR(VLOOKUP($B380,Kraftvärmeprod!$B$1:$AH$479,MATCH(G$2,Kraftvärmeprod!$B$1:$AG$1,0),FALSE)/1,0)-IFERROR(VLOOKUP($B380,'Slutlig allokering'!$B$2:$AC$462,MATCH(G$3,'Slutlig allokering'!$B$2:$AJ$2,0),FALSE)/1,0)</f>
        <v>0</v>
      </c>
      <c r="H380">
        <f>IFERROR(VLOOKUP($B380,Kraftvärmeprod!$B$1:$AH$479,MATCH(H$2,Kraftvärmeprod!$B$1:$AG$1,0),FALSE)/1,0)-IFERROR(VLOOKUP($B380,'Slutlig allokering'!$B$2:$AC$462,MATCH(H$3,'Slutlig allokering'!$B$2:$AJ$2,0),FALSE)/1,0)</f>
        <v>0</v>
      </c>
      <c r="I380">
        <f>IFERROR(VLOOKUP($B380,Kraftvärmeprod!$B$1:$AH$479,MATCH(I$2,Kraftvärmeprod!$B$1:$AG$1,0),FALSE)/1,0)-IFERROR(VLOOKUP($B380,'Slutlig allokering'!$B$2:$AC$462,MATCH(I$3,'Slutlig allokering'!$B$2:$AJ$2,0),FALSE)/1,0)</f>
        <v>0</v>
      </c>
      <c r="J380">
        <f>IFERROR(VLOOKUP($B380,Kraftvärmeprod!$B$1:$AH$479,MATCH(J$2,Kraftvärmeprod!$B$1:$AG$1,0),FALSE)/1,0)-IFERROR(VLOOKUP($B380,'Slutlig allokering'!$B$2:$AC$462,MATCH(J$3,'Slutlig allokering'!$B$2:$AJ$2,0),FALSE)/1,0)</f>
        <v>0</v>
      </c>
      <c r="K380">
        <f>IFERROR(VLOOKUP($B380,Kraftvärmeprod!$B$1:$AH$479,MATCH(K$2,Kraftvärmeprod!$B$1:$AG$1,0),FALSE)/1,0)-IFERROR(VLOOKUP($B380,'Slutlig allokering'!$B$2:$AC$462,MATCH(K$3,'Slutlig allokering'!$B$2:$AJ$2,0),FALSE)/1,0)</f>
        <v>0</v>
      </c>
      <c r="L380">
        <f>IFERROR(VLOOKUP($B380,Kraftvärmeprod!$B$1:$AH$479,MATCH(L$2,Kraftvärmeprod!$B$1:$AG$1,0),FALSE)/1,0)-IFERROR(VLOOKUP($B380,'Slutlig allokering'!$B$2:$AC$462,MATCH(L$3,'Slutlig allokering'!$B$2:$AJ$2,0),FALSE)/1,0)</f>
        <v>0</v>
      </c>
      <c r="M380" s="143">
        <f>IFERROR(VLOOKUP($B380,Miljö!$B$1:$S$477,MATCH(M$2,Miljö!$B$1:$X$1,0),FALSE)/1,0)-IFERROR(VLOOKUP($B380,'Slutlig allokering'!$B$2:$AC$462,MATCH(M$3,'Slutlig allokering'!$B$2:$AJ$2,0),FALSE)/1,0)</f>
        <v>0</v>
      </c>
      <c r="N380">
        <f>IFERROR(VLOOKUP($B380,Kraftvärmeprod!$B$1:$AH$479,MATCH(N$2,Kraftvärmeprod!$B$1:$AG$1,0),FALSE)/1,0)-IFERROR(VLOOKUP($B380,'Slutlig allokering'!$B$2:$AC$462,MATCH(N$3,'Slutlig allokering'!$B$2:$AJ$2,0),FALSE)/1,0)</f>
        <v>0</v>
      </c>
      <c r="O380">
        <f>IFERROR(VLOOKUP($B380,Kraftvärmeprod!$B$1:$AH$479,MATCH(O$2,Kraftvärmeprod!$B$1:$AG$1,0),FALSE)/1,0)-IFERROR(VLOOKUP($B380,'Slutlig allokering'!$B$2:$AC$462,MATCH(O$3,'Slutlig allokering'!$B$2:$AJ$2,0),FALSE)/1,0)</f>
        <v>0</v>
      </c>
      <c r="P380">
        <f>IFERROR(VLOOKUP($B380,Kraftvärmeprod!$B$1:$AH$479,MATCH(P$2,Kraftvärmeprod!$B$1:$AG$1,0),FALSE)/1,0)-IFERROR(VLOOKUP($B380,'Slutlig allokering'!$B$2:$AC$462,MATCH(P$3,'Slutlig allokering'!$B$2:$AJ$2,0),FALSE)/1,0)</f>
        <v>0</v>
      </c>
      <c r="Q380">
        <f>IFERROR(VLOOKUP($B380,Kraftvärmeprod!$B$1:$AH$479,MATCH(Q$2,Kraftvärmeprod!$B$1:$AG$1,0),FALSE)/1,0)-IFERROR(VLOOKUP($B380,'Slutlig allokering'!$B$2:$AC$462,MATCH(Q$3,'Slutlig allokering'!$B$2:$AJ$2,0),FALSE)/1,0)</f>
        <v>0</v>
      </c>
      <c r="R380">
        <f>IFERROR(VLOOKUP($B380,Kraftvärmeprod!$B$1:$AH$479,MATCH(R$2,Kraftvärmeprod!$B$1:$AG$1,0),FALSE)/1,0)-IFERROR(VLOOKUP($B380,'Slutlig allokering'!$B$2:$AC$462,MATCH(R$3,'Slutlig allokering'!$B$2:$AJ$2,0),FALSE)/1,0)</f>
        <v>0</v>
      </c>
      <c r="S380">
        <f>IFERROR(VLOOKUP($B380,Kraftvärmeprod!$B$1:$AH$479,MATCH(S$2,Kraftvärmeprod!$B$1:$AG$1,0),FALSE)/1,0)-IFERROR(VLOOKUP($B380,'Slutlig allokering'!$B$2:$AC$462,MATCH(S$3,'Slutlig allokering'!$B$2:$AJ$2,0),FALSE)/1,0)</f>
        <v>0</v>
      </c>
      <c r="T380">
        <f>IFERROR(VLOOKUP($B380,Kraftvärmeprod!$B$1:$AH$479,MATCH(T$2,Kraftvärmeprod!$B$1:$AG$1,0),FALSE)/1,0)-IFERROR(VLOOKUP($B380,'Slutlig allokering'!$B$2:$AC$462,MATCH(T$3,'Slutlig allokering'!$B$2:$AJ$2,0),FALSE)/1,0)</f>
        <v>0</v>
      </c>
      <c r="U380">
        <f>IFERROR(VLOOKUP($B380,Kraftvärmeprod!$B$1:$AH$479,MATCH(U$2,Kraftvärmeprod!$B$1:$AG$1,0),FALSE)/1,0)-IFERROR(VLOOKUP($B380,'Slutlig allokering'!$B$2:$AC$462,MATCH(U$3,'Slutlig allokering'!$B$2:$AJ$2,0),FALSE)/1,0)</f>
        <v>0</v>
      </c>
      <c r="V380">
        <f>IFERROR(VLOOKUP($B380,Kraftvärmeprod!$B$1:$AH$479,MATCH(V$2,Kraftvärmeprod!$B$1:$AG$1,0),FALSE)/1,0)-IFERROR(VLOOKUP($B380,'Slutlig allokering'!$B$2:$AC$462,MATCH(V$3,'Slutlig allokering'!$B$2:$AJ$2,0),FALSE)/1,0)</f>
        <v>0</v>
      </c>
      <c r="W380">
        <f>IFERROR(VLOOKUP($B380,Kraftvärmeprod!$B$1:$AH$479,MATCH(W$2,Kraftvärmeprod!$B$1:$AG$1,0),FALSE)/1,0)-IFERROR(VLOOKUP($B380,'Slutlig allokering'!$B$2:$AC$462,MATCH(W$3,'Slutlig allokering'!$B$2:$AJ$2,0),FALSE)/1,0)</f>
        <v>0</v>
      </c>
      <c r="X380">
        <f>IFERROR(VLOOKUP($B380,Kraftvärmeprod!$B$1:$AH$479,MATCH(X$2,Kraftvärmeprod!$B$1:$AG$1,0),FALSE)/1,0)-IFERROR(VLOOKUP($B380,'Slutlig allokering'!$B$2:$AC$462,MATCH(X$3,'Slutlig allokering'!$B$2:$AJ$2,0),FALSE)/1,0)</f>
        <v>0</v>
      </c>
      <c r="Y380">
        <f>IFERROR(VLOOKUP($B380,Kraftvärmeprod!$B$1:$AH$479,MATCH(Y$2,Kraftvärmeprod!$B$1:$AG$1,0),FALSE)/1,0)-IFERROR(VLOOKUP($B380,'Slutlig allokering'!$B$2:$AC$462,MATCH(Y$3,'Slutlig allokering'!$B$2:$AJ$2,0),FALSE)/1,0)</f>
        <v>0</v>
      </c>
      <c r="Z380">
        <f>IFERROR(VLOOKUP($B380,Kraftvärmeprod!$B$1:$AH$479,MATCH(Z$2,Kraftvärmeprod!$B$1:$AG$1,0),FALSE)/1,0)-IFERROR(VLOOKUP($B380,'Slutlig allokering'!$B$2:$AC$462,MATCH(Z$3,'Slutlig allokering'!$B$2:$AJ$2,0),FALSE)/1,0)</f>
        <v>0</v>
      </c>
      <c r="AA380">
        <f>IFERROR(VLOOKUP($B380,Kraftvärmeprod!$B$1:$AH$479,MATCH(AA$2,Kraftvärmeprod!$B$1:$AG$1,0),FALSE)/1,0)-IFERROR(VLOOKUP($B380,'Slutlig allokering'!$B$2:$AC$462,MATCH(AA$3,'Slutlig allokering'!$B$2:$AJ$2,0),FALSE)/1,0)</f>
        <v>0</v>
      </c>
      <c r="AB380">
        <f>IFERROR(VLOOKUP($B380,Kraftvärmeprod!$B$1:$AH$479,MATCH(AB$2,Kraftvärmeprod!$B$1:$AG$1,0),FALSE)/1,0)-IFERROR(VLOOKUP($B380,'Slutlig allokering'!$B$2:$AC$462,MATCH(AB$3,'Slutlig allokering'!$B$2:$AJ$2,0),FALSE)/1,0)</f>
        <v>0</v>
      </c>
      <c r="AE380">
        <f t="shared" si="10"/>
        <v>0</v>
      </c>
      <c r="AG380">
        <f>IFERROR(VLOOKUP(B380,'Slutlig allokering'!$B$2:$AJ$462,MATCH("Summa justerad allokerad tillförd energi (utan hjälpel och rökgaskondensering):",'Slutlig allokering'!$B$2:$AK$2,0),FALSE)/1,"")</f>
        <v>0</v>
      </c>
      <c r="AI380" s="55" t="str">
        <f>IFERROR(1-VLOOKUP(B380,'Slutlig allokering'!$B$2:$AJ$462,MATCH("Andel av bränsle i kvv som allokerats till värme, exklusive rökgaskondensering och hjälpel",'Slutlig allokering'!$B$2:$AK$2,0),FALSE),"")</f>
        <v/>
      </c>
      <c r="AK380" s="55" t="str">
        <f t="shared" si="11"/>
        <v/>
      </c>
    </row>
    <row r="381" spans="1:37" x14ac:dyDescent="0.25">
      <c r="A381" s="28" t="s">
        <v>511</v>
      </c>
      <c r="B381" s="28" t="s">
        <v>513</v>
      </c>
      <c r="C381" t="str">
        <f>IFERROR(VLOOKUP($B381,Kraftvärmeprod!$B$1:$AH$479,MATCH(C$3,Kraftvärmeprod!$B$1:$AG$1,0),FALSE)/1,"")</f>
        <v/>
      </c>
      <c r="D381" t="str">
        <f>IFERROR(VLOOKUP($B381,Kraftvärmeprod!$B$1:$AH$479,MATCH(D$3,Kraftvärmeprod!$B$1:$AG$1,0),FALSE)/1,"")</f>
        <v/>
      </c>
      <c r="E381">
        <f>IFERROR(VLOOKUP($B381,Kraftvärmeprod!$B$1:$AH$479,MATCH(E$2,Kraftvärmeprod!$B$1:$AG$1,0),FALSE)/1,0)-IFERROR(VLOOKUP($B381,'Slutlig allokering'!$B$2:$AC$462,MATCH(E$3,'Slutlig allokering'!$B$2:$AJ$2,0),FALSE)/1,0)</f>
        <v>0</v>
      </c>
      <c r="F381">
        <f>IFERROR(VLOOKUP($B381,Kraftvärmeprod!$B$1:$AH$479,MATCH(F$2,Kraftvärmeprod!$B$1:$AG$1,0),FALSE)/1,0)-IFERROR(VLOOKUP($B381,'Slutlig allokering'!$B$2:$AC$462,MATCH(F$3,'Slutlig allokering'!$B$2:$AJ$2,0),FALSE)/1,0)</f>
        <v>0</v>
      </c>
      <c r="G381">
        <f>IFERROR(VLOOKUP($B381,Kraftvärmeprod!$B$1:$AH$479,MATCH(G$2,Kraftvärmeprod!$B$1:$AG$1,0),FALSE)/1,0)-IFERROR(VLOOKUP($B381,'Slutlig allokering'!$B$2:$AC$462,MATCH(G$3,'Slutlig allokering'!$B$2:$AJ$2,0),FALSE)/1,0)</f>
        <v>0</v>
      </c>
      <c r="H381">
        <f>IFERROR(VLOOKUP($B381,Kraftvärmeprod!$B$1:$AH$479,MATCH(H$2,Kraftvärmeprod!$B$1:$AG$1,0),FALSE)/1,0)-IFERROR(VLOOKUP($B381,'Slutlig allokering'!$B$2:$AC$462,MATCH(H$3,'Slutlig allokering'!$B$2:$AJ$2,0),FALSE)/1,0)</f>
        <v>0</v>
      </c>
      <c r="I381">
        <f>IFERROR(VLOOKUP($B381,Kraftvärmeprod!$B$1:$AH$479,MATCH(I$2,Kraftvärmeprod!$B$1:$AG$1,0),FALSE)/1,0)-IFERROR(VLOOKUP($B381,'Slutlig allokering'!$B$2:$AC$462,MATCH(I$3,'Slutlig allokering'!$B$2:$AJ$2,0),FALSE)/1,0)</f>
        <v>0</v>
      </c>
      <c r="J381">
        <f>IFERROR(VLOOKUP($B381,Kraftvärmeprod!$B$1:$AH$479,MATCH(J$2,Kraftvärmeprod!$B$1:$AG$1,0),FALSE)/1,0)-IFERROR(VLOOKUP($B381,'Slutlig allokering'!$B$2:$AC$462,MATCH(J$3,'Slutlig allokering'!$B$2:$AJ$2,0),FALSE)/1,0)</f>
        <v>0</v>
      </c>
      <c r="K381">
        <f>IFERROR(VLOOKUP($B381,Kraftvärmeprod!$B$1:$AH$479,MATCH(K$2,Kraftvärmeprod!$B$1:$AG$1,0),FALSE)/1,0)-IFERROR(VLOOKUP($B381,'Slutlig allokering'!$B$2:$AC$462,MATCH(K$3,'Slutlig allokering'!$B$2:$AJ$2,0),FALSE)/1,0)</f>
        <v>0</v>
      </c>
      <c r="L381">
        <f>IFERROR(VLOOKUP($B381,Kraftvärmeprod!$B$1:$AH$479,MATCH(L$2,Kraftvärmeprod!$B$1:$AG$1,0),FALSE)/1,0)-IFERROR(VLOOKUP($B381,'Slutlig allokering'!$B$2:$AC$462,MATCH(L$3,'Slutlig allokering'!$B$2:$AJ$2,0),FALSE)/1,0)</f>
        <v>0</v>
      </c>
      <c r="M381" s="143">
        <f>IFERROR(VLOOKUP($B381,Miljö!$B$1:$S$477,MATCH(M$2,Miljö!$B$1:$X$1,0),FALSE)/1,0)-IFERROR(VLOOKUP($B381,'Slutlig allokering'!$B$2:$AC$462,MATCH(M$3,'Slutlig allokering'!$B$2:$AJ$2,0),FALSE)/1,0)</f>
        <v>0</v>
      </c>
      <c r="N381">
        <f>IFERROR(VLOOKUP($B381,Kraftvärmeprod!$B$1:$AH$479,MATCH(N$2,Kraftvärmeprod!$B$1:$AG$1,0),FALSE)/1,0)-IFERROR(VLOOKUP($B381,'Slutlig allokering'!$B$2:$AC$462,MATCH(N$3,'Slutlig allokering'!$B$2:$AJ$2,0),FALSE)/1,0)</f>
        <v>0</v>
      </c>
      <c r="O381">
        <f>IFERROR(VLOOKUP($B381,Kraftvärmeprod!$B$1:$AH$479,MATCH(O$2,Kraftvärmeprod!$B$1:$AG$1,0),FALSE)/1,0)-IFERROR(VLOOKUP($B381,'Slutlig allokering'!$B$2:$AC$462,MATCH(O$3,'Slutlig allokering'!$B$2:$AJ$2,0),FALSE)/1,0)</f>
        <v>0</v>
      </c>
      <c r="P381">
        <f>IFERROR(VLOOKUP($B381,Kraftvärmeprod!$B$1:$AH$479,MATCH(P$2,Kraftvärmeprod!$B$1:$AG$1,0),FALSE)/1,0)-IFERROR(VLOOKUP($B381,'Slutlig allokering'!$B$2:$AC$462,MATCH(P$3,'Slutlig allokering'!$B$2:$AJ$2,0),FALSE)/1,0)</f>
        <v>0</v>
      </c>
      <c r="Q381">
        <f>IFERROR(VLOOKUP($B381,Kraftvärmeprod!$B$1:$AH$479,MATCH(Q$2,Kraftvärmeprod!$B$1:$AG$1,0),FALSE)/1,0)-IFERROR(VLOOKUP($B381,'Slutlig allokering'!$B$2:$AC$462,MATCH(Q$3,'Slutlig allokering'!$B$2:$AJ$2,0),FALSE)/1,0)</f>
        <v>0</v>
      </c>
      <c r="R381">
        <f>IFERROR(VLOOKUP($B381,Kraftvärmeprod!$B$1:$AH$479,MATCH(R$2,Kraftvärmeprod!$B$1:$AG$1,0),FALSE)/1,0)-IFERROR(VLOOKUP($B381,'Slutlig allokering'!$B$2:$AC$462,MATCH(R$3,'Slutlig allokering'!$B$2:$AJ$2,0),FALSE)/1,0)</f>
        <v>0</v>
      </c>
      <c r="S381">
        <f>IFERROR(VLOOKUP($B381,Kraftvärmeprod!$B$1:$AH$479,MATCH(S$2,Kraftvärmeprod!$B$1:$AG$1,0),FALSE)/1,0)-IFERROR(VLOOKUP($B381,'Slutlig allokering'!$B$2:$AC$462,MATCH(S$3,'Slutlig allokering'!$B$2:$AJ$2,0),FALSE)/1,0)</f>
        <v>0</v>
      </c>
      <c r="T381">
        <f>IFERROR(VLOOKUP($B381,Kraftvärmeprod!$B$1:$AH$479,MATCH(T$2,Kraftvärmeprod!$B$1:$AG$1,0),FALSE)/1,0)-IFERROR(VLOOKUP($B381,'Slutlig allokering'!$B$2:$AC$462,MATCH(T$3,'Slutlig allokering'!$B$2:$AJ$2,0),FALSE)/1,0)</f>
        <v>0</v>
      </c>
      <c r="U381">
        <f>IFERROR(VLOOKUP($B381,Kraftvärmeprod!$B$1:$AH$479,MATCH(U$2,Kraftvärmeprod!$B$1:$AG$1,0),FALSE)/1,0)-IFERROR(VLOOKUP($B381,'Slutlig allokering'!$B$2:$AC$462,MATCH(U$3,'Slutlig allokering'!$B$2:$AJ$2,0),FALSE)/1,0)</f>
        <v>0</v>
      </c>
      <c r="V381">
        <f>IFERROR(VLOOKUP($B381,Kraftvärmeprod!$B$1:$AH$479,MATCH(V$2,Kraftvärmeprod!$B$1:$AG$1,0),FALSE)/1,0)-IFERROR(VLOOKUP($B381,'Slutlig allokering'!$B$2:$AC$462,MATCH(V$3,'Slutlig allokering'!$B$2:$AJ$2,0),FALSE)/1,0)</f>
        <v>0</v>
      </c>
      <c r="W381">
        <f>IFERROR(VLOOKUP($B381,Kraftvärmeprod!$B$1:$AH$479,MATCH(W$2,Kraftvärmeprod!$B$1:$AG$1,0),FALSE)/1,0)-IFERROR(VLOOKUP($B381,'Slutlig allokering'!$B$2:$AC$462,MATCH(W$3,'Slutlig allokering'!$B$2:$AJ$2,0),FALSE)/1,0)</f>
        <v>0</v>
      </c>
      <c r="X381">
        <f>IFERROR(VLOOKUP($B381,Kraftvärmeprod!$B$1:$AH$479,MATCH(X$2,Kraftvärmeprod!$B$1:$AG$1,0),FALSE)/1,0)-IFERROR(VLOOKUP($B381,'Slutlig allokering'!$B$2:$AC$462,MATCH(X$3,'Slutlig allokering'!$B$2:$AJ$2,0),FALSE)/1,0)</f>
        <v>0</v>
      </c>
      <c r="Y381">
        <f>IFERROR(VLOOKUP($B381,Kraftvärmeprod!$B$1:$AH$479,MATCH(Y$2,Kraftvärmeprod!$B$1:$AG$1,0),FALSE)/1,0)-IFERROR(VLOOKUP($B381,'Slutlig allokering'!$B$2:$AC$462,MATCH(Y$3,'Slutlig allokering'!$B$2:$AJ$2,0),FALSE)/1,0)</f>
        <v>0</v>
      </c>
      <c r="Z381">
        <f>IFERROR(VLOOKUP($B381,Kraftvärmeprod!$B$1:$AH$479,MATCH(Z$2,Kraftvärmeprod!$B$1:$AG$1,0),FALSE)/1,0)-IFERROR(VLOOKUP($B381,'Slutlig allokering'!$B$2:$AC$462,MATCH(Z$3,'Slutlig allokering'!$B$2:$AJ$2,0),FALSE)/1,0)</f>
        <v>0</v>
      </c>
      <c r="AA381">
        <f>IFERROR(VLOOKUP($B381,Kraftvärmeprod!$B$1:$AH$479,MATCH(AA$2,Kraftvärmeprod!$B$1:$AG$1,0),FALSE)/1,0)-IFERROR(VLOOKUP($B381,'Slutlig allokering'!$B$2:$AC$462,MATCH(AA$3,'Slutlig allokering'!$B$2:$AJ$2,0),FALSE)/1,0)</f>
        <v>0</v>
      </c>
      <c r="AB381">
        <f>IFERROR(VLOOKUP($B381,Kraftvärmeprod!$B$1:$AH$479,MATCH(AB$2,Kraftvärmeprod!$B$1:$AG$1,0),FALSE)/1,0)-IFERROR(VLOOKUP($B381,'Slutlig allokering'!$B$2:$AC$462,MATCH(AB$3,'Slutlig allokering'!$B$2:$AJ$2,0),FALSE)/1,0)</f>
        <v>0</v>
      </c>
      <c r="AE381">
        <f t="shared" si="10"/>
        <v>0</v>
      </c>
      <c r="AG381">
        <f>IFERROR(VLOOKUP(B381,'Slutlig allokering'!$B$2:$AJ$462,MATCH("Summa justerad allokerad tillförd energi (utan hjälpel och rökgaskondensering):",'Slutlig allokering'!$B$2:$AK$2,0),FALSE)/1,"")</f>
        <v>0</v>
      </c>
      <c r="AI381" s="55" t="str">
        <f>IFERROR(1-VLOOKUP(B381,'Slutlig allokering'!$B$2:$AJ$462,MATCH("Andel av bränsle i kvv som allokerats till värme, exklusive rökgaskondensering och hjälpel",'Slutlig allokering'!$B$2:$AK$2,0),FALSE),"")</f>
        <v/>
      </c>
      <c r="AK381" s="55" t="str">
        <f t="shared" si="11"/>
        <v/>
      </c>
    </row>
    <row r="382" spans="1:37" x14ac:dyDescent="0.25">
      <c r="A382" s="28" t="s">
        <v>514</v>
      </c>
      <c r="B382" s="28" t="s">
        <v>515</v>
      </c>
      <c r="C382" t="str">
        <f>IFERROR(VLOOKUP($B382,Kraftvärmeprod!$B$1:$AH$479,MATCH(C$3,Kraftvärmeprod!$B$1:$AG$1,0),FALSE)/1,"")</f>
        <v/>
      </c>
      <c r="D382" t="str">
        <f>IFERROR(VLOOKUP($B382,Kraftvärmeprod!$B$1:$AH$479,MATCH(D$3,Kraftvärmeprod!$B$1:$AG$1,0),FALSE)/1,"")</f>
        <v/>
      </c>
      <c r="E382">
        <f>IFERROR(VLOOKUP($B382,Kraftvärmeprod!$B$1:$AH$479,MATCH(E$2,Kraftvärmeprod!$B$1:$AG$1,0),FALSE)/1,0)-IFERROR(VLOOKUP($B382,'Slutlig allokering'!$B$2:$AC$462,MATCH(E$3,'Slutlig allokering'!$B$2:$AJ$2,0),FALSE)/1,0)</f>
        <v>0</v>
      </c>
      <c r="F382">
        <f>IFERROR(VLOOKUP($B382,Kraftvärmeprod!$B$1:$AH$479,MATCH(F$2,Kraftvärmeprod!$B$1:$AG$1,0),FALSE)/1,0)-IFERROR(VLOOKUP($B382,'Slutlig allokering'!$B$2:$AC$462,MATCH(F$3,'Slutlig allokering'!$B$2:$AJ$2,0),FALSE)/1,0)</f>
        <v>0</v>
      </c>
      <c r="G382">
        <f>IFERROR(VLOOKUP($B382,Kraftvärmeprod!$B$1:$AH$479,MATCH(G$2,Kraftvärmeprod!$B$1:$AG$1,0),FALSE)/1,0)-IFERROR(VLOOKUP($B382,'Slutlig allokering'!$B$2:$AC$462,MATCH(G$3,'Slutlig allokering'!$B$2:$AJ$2,0),FALSE)/1,0)</f>
        <v>0</v>
      </c>
      <c r="H382">
        <f>IFERROR(VLOOKUP($B382,Kraftvärmeprod!$B$1:$AH$479,MATCH(H$2,Kraftvärmeprod!$B$1:$AG$1,0),FALSE)/1,0)-IFERROR(VLOOKUP($B382,'Slutlig allokering'!$B$2:$AC$462,MATCH(H$3,'Slutlig allokering'!$B$2:$AJ$2,0),FALSE)/1,0)</f>
        <v>0</v>
      </c>
      <c r="I382">
        <f>IFERROR(VLOOKUP($B382,Kraftvärmeprod!$B$1:$AH$479,MATCH(I$2,Kraftvärmeprod!$B$1:$AG$1,0),FALSE)/1,0)-IFERROR(VLOOKUP($B382,'Slutlig allokering'!$B$2:$AC$462,MATCH(I$3,'Slutlig allokering'!$B$2:$AJ$2,0),FALSE)/1,0)</f>
        <v>0</v>
      </c>
      <c r="J382">
        <f>IFERROR(VLOOKUP($B382,Kraftvärmeprod!$B$1:$AH$479,MATCH(J$2,Kraftvärmeprod!$B$1:$AG$1,0),FALSE)/1,0)-IFERROR(VLOOKUP($B382,'Slutlig allokering'!$B$2:$AC$462,MATCH(J$3,'Slutlig allokering'!$B$2:$AJ$2,0),FALSE)/1,0)</f>
        <v>0</v>
      </c>
      <c r="K382">
        <f>IFERROR(VLOOKUP($B382,Kraftvärmeprod!$B$1:$AH$479,MATCH(K$2,Kraftvärmeprod!$B$1:$AG$1,0),FALSE)/1,0)-IFERROR(VLOOKUP($B382,'Slutlig allokering'!$B$2:$AC$462,MATCH(K$3,'Slutlig allokering'!$B$2:$AJ$2,0),FALSE)/1,0)</f>
        <v>0</v>
      </c>
      <c r="L382">
        <f>IFERROR(VLOOKUP($B382,Kraftvärmeprod!$B$1:$AH$479,MATCH(L$2,Kraftvärmeprod!$B$1:$AG$1,0),FALSE)/1,0)-IFERROR(VLOOKUP($B382,'Slutlig allokering'!$B$2:$AC$462,MATCH(L$3,'Slutlig allokering'!$B$2:$AJ$2,0),FALSE)/1,0)</f>
        <v>0</v>
      </c>
      <c r="M382" s="143">
        <f>IFERROR(VLOOKUP($B382,Miljö!$B$1:$S$477,MATCH(M$2,Miljö!$B$1:$X$1,0),FALSE)/1,0)-IFERROR(VLOOKUP($B382,'Slutlig allokering'!$B$2:$AC$462,MATCH(M$3,'Slutlig allokering'!$B$2:$AJ$2,0),FALSE)/1,0)</f>
        <v>0</v>
      </c>
      <c r="N382">
        <f>IFERROR(VLOOKUP($B382,Kraftvärmeprod!$B$1:$AH$479,MATCH(N$2,Kraftvärmeprod!$B$1:$AG$1,0),FALSE)/1,0)-IFERROR(VLOOKUP($B382,'Slutlig allokering'!$B$2:$AC$462,MATCH(N$3,'Slutlig allokering'!$B$2:$AJ$2,0),FALSE)/1,0)</f>
        <v>0</v>
      </c>
      <c r="O382">
        <f>IFERROR(VLOOKUP($B382,Kraftvärmeprod!$B$1:$AH$479,MATCH(O$2,Kraftvärmeprod!$B$1:$AG$1,0),FALSE)/1,0)-IFERROR(VLOOKUP($B382,'Slutlig allokering'!$B$2:$AC$462,MATCH(O$3,'Slutlig allokering'!$B$2:$AJ$2,0),FALSE)/1,0)</f>
        <v>0</v>
      </c>
      <c r="P382">
        <f>IFERROR(VLOOKUP($B382,Kraftvärmeprod!$B$1:$AH$479,MATCH(P$2,Kraftvärmeprod!$B$1:$AG$1,0),FALSE)/1,0)-IFERROR(VLOOKUP($B382,'Slutlig allokering'!$B$2:$AC$462,MATCH(P$3,'Slutlig allokering'!$B$2:$AJ$2,0),FALSE)/1,0)</f>
        <v>0</v>
      </c>
      <c r="Q382">
        <f>IFERROR(VLOOKUP($B382,Kraftvärmeprod!$B$1:$AH$479,MATCH(Q$2,Kraftvärmeprod!$B$1:$AG$1,0),FALSE)/1,0)-IFERROR(VLOOKUP($B382,'Slutlig allokering'!$B$2:$AC$462,MATCH(Q$3,'Slutlig allokering'!$B$2:$AJ$2,0),FALSE)/1,0)</f>
        <v>0</v>
      </c>
      <c r="R382">
        <f>IFERROR(VLOOKUP($B382,Kraftvärmeprod!$B$1:$AH$479,MATCH(R$2,Kraftvärmeprod!$B$1:$AG$1,0),FALSE)/1,0)-IFERROR(VLOOKUP($B382,'Slutlig allokering'!$B$2:$AC$462,MATCH(R$3,'Slutlig allokering'!$B$2:$AJ$2,0),FALSE)/1,0)</f>
        <v>0</v>
      </c>
      <c r="S382">
        <f>IFERROR(VLOOKUP($B382,Kraftvärmeprod!$B$1:$AH$479,MATCH(S$2,Kraftvärmeprod!$B$1:$AG$1,0),FALSE)/1,0)-IFERROR(VLOOKUP($B382,'Slutlig allokering'!$B$2:$AC$462,MATCH(S$3,'Slutlig allokering'!$B$2:$AJ$2,0),FALSE)/1,0)</f>
        <v>0</v>
      </c>
      <c r="T382">
        <f>IFERROR(VLOOKUP($B382,Kraftvärmeprod!$B$1:$AH$479,MATCH(T$2,Kraftvärmeprod!$B$1:$AG$1,0),FALSE)/1,0)-IFERROR(VLOOKUP($B382,'Slutlig allokering'!$B$2:$AC$462,MATCH(T$3,'Slutlig allokering'!$B$2:$AJ$2,0),FALSE)/1,0)</f>
        <v>0</v>
      </c>
      <c r="U382">
        <f>IFERROR(VLOOKUP($B382,Kraftvärmeprod!$B$1:$AH$479,MATCH(U$2,Kraftvärmeprod!$B$1:$AG$1,0),FALSE)/1,0)-IFERROR(VLOOKUP($B382,'Slutlig allokering'!$B$2:$AC$462,MATCH(U$3,'Slutlig allokering'!$B$2:$AJ$2,0),FALSE)/1,0)</f>
        <v>0</v>
      </c>
      <c r="V382">
        <f>IFERROR(VLOOKUP($B382,Kraftvärmeprod!$B$1:$AH$479,MATCH(V$2,Kraftvärmeprod!$B$1:$AG$1,0),FALSE)/1,0)-IFERROR(VLOOKUP($B382,'Slutlig allokering'!$B$2:$AC$462,MATCH(V$3,'Slutlig allokering'!$B$2:$AJ$2,0),FALSE)/1,0)</f>
        <v>0</v>
      </c>
      <c r="W382">
        <f>IFERROR(VLOOKUP($B382,Kraftvärmeprod!$B$1:$AH$479,MATCH(W$2,Kraftvärmeprod!$B$1:$AG$1,0),FALSE)/1,0)-IFERROR(VLOOKUP($B382,'Slutlig allokering'!$B$2:$AC$462,MATCH(W$3,'Slutlig allokering'!$B$2:$AJ$2,0),FALSE)/1,0)</f>
        <v>0</v>
      </c>
      <c r="X382">
        <f>IFERROR(VLOOKUP($B382,Kraftvärmeprod!$B$1:$AH$479,MATCH(X$2,Kraftvärmeprod!$B$1:$AG$1,0),FALSE)/1,0)-IFERROR(VLOOKUP($B382,'Slutlig allokering'!$B$2:$AC$462,MATCH(X$3,'Slutlig allokering'!$B$2:$AJ$2,0),FALSE)/1,0)</f>
        <v>0</v>
      </c>
      <c r="Y382">
        <f>IFERROR(VLOOKUP($B382,Kraftvärmeprod!$B$1:$AH$479,MATCH(Y$2,Kraftvärmeprod!$B$1:$AG$1,0),FALSE)/1,0)-IFERROR(VLOOKUP($B382,'Slutlig allokering'!$B$2:$AC$462,MATCH(Y$3,'Slutlig allokering'!$B$2:$AJ$2,0),FALSE)/1,0)</f>
        <v>0</v>
      </c>
      <c r="Z382">
        <f>IFERROR(VLOOKUP($B382,Kraftvärmeprod!$B$1:$AH$479,MATCH(Z$2,Kraftvärmeprod!$B$1:$AG$1,0),FALSE)/1,0)-IFERROR(VLOOKUP($B382,'Slutlig allokering'!$B$2:$AC$462,MATCH(Z$3,'Slutlig allokering'!$B$2:$AJ$2,0),FALSE)/1,0)</f>
        <v>0</v>
      </c>
      <c r="AA382">
        <f>IFERROR(VLOOKUP($B382,Kraftvärmeprod!$B$1:$AH$479,MATCH(AA$2,Kraftvärmeprod!$B$1:$AG$1,0),FALSE)/1,0)-IFERROR(VLOOKUP($B382,'Slutlig allokering'!$B$2:$AC$462,MATCH(AA$3,'Slutlig allokering'!$B$2:$AJ$2,0),FALSE)/1,0)</f>
        <v>0</v>
      </c>
      <c r="AB382">
        <f>IFERROR(VLOOKUP($B382,Kraftvärmeprod!$B$1:$AH$479,MATCH(AB$2,Kraftvärmeprod!$B$1:$AG$1,0),FALSE)/1,0)-IFERROR(VLOOKUP($B382,'Slutlig allokering'!$B$2:$AC$462,MATCH(AB$3,'Slutlig allokering'!$B$2:$AJ$2,0),FALSE)/1,0)</f>
        <v>0</v>
      </c>
      <c r="AE382">
        <f t="shared" si="10"/>
        <v>0</v>
      </c>
      <c r="AG382">
        <f>IFERROR(VLOOKUP(B382,'Slutlig allokering'!$B$2:$AJ$462,MATCH("Summa justerad allokerad tillförd energi (utan hjälpel och rökgaskondensering):",'Slutlig allokering'!$B$2:$AK$2,0),FALSE)/1,"")</f>
        <v>0</v>
      </c>
      <c r="AI382" s="55" t="str">
        <f>IFERROR(1-VLOOKUP(B382,'Slutlig allokering'!$B$2:$AJ$462,MATCH("Andel av bränsle i kvv som allokerats till värme, exklusive rökgaskondensering och hjälpel",'Slutlig allokering'!$B$2:$AK$2,0),FALSE),"")</f>
        <v/>
      </c>
      <c r="AK382" s="55" t="str">
        <f t="shared" si="11"/>
        <v/>
      </c>
    </row>
    <row r="383" spans="1:37" x14ac:dyDescent="0.25">
      <c r="A383" s="28" t="s">
        <v>516</v>
      </c>
      <c r="B383" s="28" t="s">
        <v>517</v>
      </c>
      <c r="C383" t="str">
        <f>IFERROR(VLOOKUP($B383,Kraftvärmeprod!$B$1:$AH$479,MATCH(C$3,Kraftvärmeprod!$B$1:$AG$1,0),FALSE)/1,"")</f>
        <v/>
      </c>
      <c r="D383" t="str">
        <f>IFERROR(VLOOKUP($B383,Kraftvärmeprod!$B$1:$AH$479,MATCH(D$3,Kraftvärmeprod!$B$1:$AG$1,0),FALSE)/1,"")</f>
        <v/>
      </c>
      <c r="E383">
        <f>IFERROR(VLOOKUP($B383,Kraftvärmeprod!$B$1:$AH$479,MATCH(E$2,Kraftvärmeprod!$B$1:$AG$1,0),FALSE)/1,0)-IFERROR(VLOOKUP($B383,'Slutlig allokering'!$B$2:$AC$462,MATCH(E$3,'Slutlig allokering'!$B$2:$AJ$2,0),FALSE)/1,0)</f>
        <v>0</v>
      </c>
      <c r="F383">
        <f>IFERROR(VLOOKUP($B383,Kraftvärmeprod!$B$1:$AH$479,MATCH(F$2,Kraftvärmeprod!$B$1:$AG$1,0),FALSE)/1,0)-IFERROR(VLOOKUP($B383,'Slutlig allokering'!$B$2:$AC$462,MATCH(F$3,'Slutlig allokering'!$B$2:$AJ$2,0),FALSE)/1,0)</f>
        <v>0</v>
      </c>
      <c r="G383">
        <f>IFERROR(VLOOKUP($B383,Kraftvärmeprod!$B$1:$AH$479,MATCH(G$2,Kraftvärmeprod!$B$1:$AG$1,0),FALSE)/1,0)-IFERROR(VLOOKUP($B383,'Slutlig allokering'!$B$2:$AC$462,MATCH(G$3,'Slutlig allokering'!$B$2:$AJ$2,0),FALSE)/1,0)</f>
        <v>0</v>
      </c>
      <c r="H383">
        <f>IFERROR(VLOOKUP($B383,Kraftvärmeprod!$B$1:$AH$479,MATCH(H$2,Kraftvärmeprod!$B$1:$AG$1,0),FALSE)/1,0)-IFERROR(VLOOKUP($B383,'Slutlig allokering'!$B$2:$AC$462,MATCH(H$3,'Slutlig allokering'!$B$2:$AJ$2,0),FALSE)/1,0)</f>
        <v>0</v>
      </c>
      <c r="I383">
        <f>IFERROR(VLOOKUP($B383,Kraftvärmeprod!$B$1:$AH$479,MATCH(I$2,Kraftvärmeprod!$B$1:$AG$1,0),FALSE)/1,0)-IFERROR(VLOOKUP($B383,'Slutlig allokering'!$B$2:$AC$462,MATCH(I$3,'Slutlig allokering'!$B$2:$AJ$2,0),FALSE)/1,0)</f>
        <v>0</v>
      </c>
      <c r="J383">
        <f>IFERROR(VLOOKUP($B383,Kraftvärmeprod!$B$1:$AH$479,MATCH(J$2,Kraftvärmeprod!$B$1:$AG$1,0),FALSE)/1,0)-IFERROR(VLOOKUP($B383,'Slutlig allokering'!$B$2:$AC$462,MATCH(J$3,'Slutlig allokering'!$B$2:$AJ$2,0),FALSE)/1,0)</f>
        <v>0</v>
      </c>
      <c r="K383">
        <f>IFERROR(VLOOKUP($B383,Kraftvärmeprod!$B$1:$AH$479,MATCH(K$2,Kraftvärmeprod!$B$1:$AG$1,0),FALSE)/1,0)-IFERROR(VLOOKUP($B383,'Slutlig allokering'!$B$2:$AC$462,MATCH(K$3,'Slutlig allokering'!$B$2:$AJ$2,0),FALSE)/1,0)</f>
        <v>0</v>
      </c>
      <c r="L383">
        <f>IFERROR(VLOOKUP($B383,Kraftvärmeprod!$B$1:$AH$479,MATCH(L$2,Kraftvärmeprod!$B$1:$AG$1,0),FALSE)/1,0)-IFERROR(VLOOKUP($B383,'Slutlig allokering'!$B$2:$AC$462,MATCH(L$3,'Slutlig allokering'!$B$2:$AJ$2,0),FALSE)/1,0)</f>
        <v>0</v>
      </c>
      <c r="M383" s="143">
        <f>IFERROR(VLOOKUP($B383,Miljö!$B$1:$S$477,MATCH(M$2,Miljö!$B$1:$X$1,0),FALSE)/1,0)-IFERROR(VLOOKUP($B383,'Slutlig allokering'!$B$2:$AC$462,MATCH(M$3,'Slutlig allokering'!$B$2:$AJ$2,0),FALSE)/1,0)</f>
        <v>0</v>
      </c>
      <c r="N383">
        <f>IFERROR(VLOOKUP($B383,Kraftvärmeprod!$B$1:$AH$479,MATCH(N$2,Kraftvärmeprod!$B$1:$AG$1,0),FALSE)/1,0)-IFERROR(VLOOKUP($B383,'Slutlig allokering'!$B$2:$AC$462,MATCH(N$3,'Slutlig allokering'!$B$2:$AJ$2,0),FALSE)/1,0)</f>
        <v>0</v>
      </c>
      <c r="O383">
        <f>IFERROR(VLOOKUP($B383,Kraftvärmeprod!$B$1:$AH$479,MATCH(O$2,Kraftvärmeprod!$B$1:$AG$1,0),FALSE)/1,0)-IFERROR(VLOOKUP($B383,'Slutlig allokering'!$B$2:$AC$462,MATCH(O$3,'Slutlig allokering'!$B$2:$AJ$2,0),FALSE)/1,0)</f>
        <v>0</v>
      </c>
      <c r="P383">
        <f>IFERROR(VLOOKUP($B383,Kraftvärmeprod!$B$1:$AH$479,MATCH(P$2,Kraftvärmeprod!$B$1:$AG$1,0),FALSE)/1,0)-IFERROR(VLOOKUP($B383,'Slutlig allokering'!$B$2:$AC$462,MATCH(P$3,'Slutlig allokering'!$B$2:$AJ$2,0),FALSE)/1,0)</f>
        <v>0</v>
      </c>
      <c r="Q383">
        <f>IFERROR(VLOOKUP($B383,Kraftvärmeprod!$B$1:$AH$479,MATCH(Q$2,Kraftvärmeprod!$B$1:$AG$1,0),FALSE)/1,0)-IFERROR(VLOOKUP($B383,'Slutlig allokering'!$B$2:$AC$462,MATCH(Q$3,'Slutlig allokering'!$B$2:$AJ$2,0),FALSE)/1,0)</f>
        <v>0</v>
      </c>
      <c r="R383">
        <f>IFERROR(VLOOKUP($B383,Kraftvärmeprod!$B$1:$AH$479,MATCH(R$2,Kraftvärmeprod!$B$1:$AG$1,0),FALSE)/1,0)-IFERROR(VLOOKUP($B383,'Slutlig allokering'!$B$2:$AC$462,MATCH(R$3,'Slutlig allokering'!$B$2:$AJ$2,0),FALSE)/1,0)</f>
        <v>0</v>
      </c>
      <c r="S383">
        <f>IFERROR(VLOOKUP($B383,Kraftvärmeprod!$B$1:$AH$479,MATCH(S$2,Kraftvärmeprod!$B$1:$AG$1,0),FALSE)/1,0)-IFERROR(VLOOKUP($B383,'Slutlig allokering'!$B$2:$AC$462,MATCH(S$3,'Slutlig allokering'!$B$2:$AJ$2,0),FALSE)/1,0)</f>
        <v>0</v>
      </c>
      <c r="T383">
        <f>IFERROR(VLOOKUP($B383,Kraftvärmeprod!$B$1:$AH$479,MATCH(T$2,Kraftvärmeprod!$B$1:$AG$1,0),FALSE)/1,0)-IFERROR(VLOOKUP($B383,'Slutlig allokering'!$B$2:$AC$462,MATCH(T$3,'Slutlig allokering'!$B$2:$AJ$2,0),FALSE)/1,0)</f>
        <v>0</v>
      </c>
      <c r="U383">
        <f>IFERROR(VLOOKUP($B383,Kraftvärmeprod!$B$1:$AH$479,MATCH(U$2,Kraftvärmeprod!$B$1:$AG$1,0),FALSE)/1,0)-IFERROR(VLOOKUP($B383,'Slutlig allokering'!$B$2:$AC$462,MATCH(U$3,'Slutlig allokering'!$B$2:$AJ$2,0),FALSE)/1,0)</f>
        <v>0</v>
      </c>
      <c r="V383">
        <f>IFERROR(VLOOKUP($B383,Kraftvärmeprod!$B$1:$AH$479,MATCH(V$2,Kraftvärmeprod!$B$1:$AG$1,0),FALSE)/1,0)-IFERROR(VLOOKUP($B383,'Slutlig allokering'!$B$2:$AC$462,MATCH(V$3,'Slutlig allokering'!$B$2:$AJ$2,0),FALSE)/1,0)</f>
        <v>0</v>
      </c>
      <c r="W383">
        <f>IFERROR(VLOOKUP($B383,Kraftvärmeprod!$B$1:$AH$479,MATCH(W$2,Kraftvärmeprod!$B$1:$AG$1,0),FALSE)/1,0)-IFERROR(VLOOKUP($B383,'Slutlig allokering'!$B$2:$AC$462,MATCH(W$3,'Slutlig allokering'!$B$2:$AJ$2,0),FALSE)/1,0)</f>
        <v>0</v>
      </c>
      <c r="X383">
        <f>IFERROR(VLOOKUP($B383,Kraftvärmeprod!$B$1:$AH$479,MATCH(X$2,Kraftvärmeprod!$B$1:$AG$1,0),FALSE)/1,0)-IFERROR(VLOOKUP($B383,'Slutlig allokering'!$B$2:$AC$462,MATCH(X$3,'Slutlig allokering'!$B$2:$AJ$2,0),FALSE)/1,0)</f>
        <v>0</v>
      </c>
      <c r="Y383">
        <f>IFERROR(VLOOKUP($B383,Kraftvärmeprod!$B$1:$AH$479,MATCH(Y$2,Kraftvärmeprod!$B$1:$AG$1,0),FALSE)/1,0)-IFERROR(VLOOKUP($B383,'Slutlig allokering'!$B$2:$AC$462,MATCH(Y$3,'Slutlig allokering'!$B$2:$AJ$2,0),FALSE)/1,0)</f>
        <v>0</v>
      </c>
      <c r="Z383">
        <f>IFERROR(VLOOKUP($B383,Kraftvärmeprod!$B$1:$AH$479,MATCH(Z$2,Kraftvärmeprod!$B$1:$AG$1,0),FALSE)/1,0)-IFERROR(VLOOKUP($B383,'Slutlig allokering'!$B$2:$AC$462,MATCH(Z$3,'Slutlig allokering'!$B$2:$AJ$2,0),FALSE)/1,0)</f>
        <v>0</v>
      </c>
      <c r="AA383">
        <f>IFERROR(VLOOKUP($B383,Kraftvärmeprod!$B$1:$AH$479,MATCH(AA$2,Kraftvärmeprod!$B$1:$AG$1,0),FALSE)/1,0)-IFERROR(VLOOKUP($B383,'Slutlig allokering'!$B$2:$AC$462,MATCH(AA$3,'Slutlig allokering'!$B$2:$AJ$2,0),FALSE)/1,0)</f>
        <v>0</v>
      </c>
      <c r="AB383">
        <f>IFERROR(VLOOKUP($B383,Kraftvärmeprod!$B$1:$AH$479,MATCH(AB$2,Kraftvärmeprod!$B$1:$AG$1,0),FALSE)/1,0)-IFERROR(VLOOKUP($B383,'Slutlig allokering'!$B$2:$AC$462,MATCH(AB$3,'Slutlig allokering'!$B$2:$AJ$2,0),FALSE)/1,0)</f>
        <v>0</v>
      </c>
      <c r="AE383">
        <f t="shared" si="10"/>
        <v>0</v>
      </c>
      <c r="AG383">
        <f>IFERROR(VLOOKUP(B383,'Slutlig allokering'!$B$2:$AJ$462,MATCH("Summa justerad allokerad tillförd energi (utan hjälpel och rökgaskondensering):",'Slutlig allokering'!$B$2:$AK$2,0),FALSE)/1,"")</f>
        <v>0</v>
      </c>
      <c r="AI383" s="55" t="str">
        <f>IFERROR(1-VLOOKUP(B383,'Slutlig allokering'!$B$2:$AJ$462,MATCH("Andel av bränsle i kvv som allokerats till värme, exklusive rökgaskondensering och hjälpel",'Slutlig allokering'!$B$2:$AK$2,0),FALSE),"")</f>
        <v/>
      </c>
      <c r="AK383" s="55" t="str">
        <f t="shared" si="11"/>
        <v/>
      </c>
    </row>
    <row r="384" spans="1:37" x14ac:dyDescent="0.25">
      <c r="A384" s="28" t="s">
        <v>516</v>
      </c>
      <c r="B384" s="28" t="s">
        <v>518</v>
      </c>
      <c r="C384" t="str">
        <f>IFERROR(VLOOKUP($B384,Kraftvärmeprod!$B$1:$AH$479,MATCH(C$3,Kraftvärmeprod!$B$1:$AG$1,0),FALSE)/1,"")</f>
        <v/>
      </c>
      <c r="D384" t="str">
        <f>IFERROR(VLOOKUP($B384,Kraftvärmeprod!$B$1:$AH$479,MATCH(D$3,Kraftvärmeprod!$B$1:$AG$1,0),FALSE)/1,"")</f>
        <v/>
      </c>
      <c r="E384">
        <f>IFERROR(VLOOKUP($B384,Kraftvärmeprod!$B$1:$AH$479,MATCH(E$2,Kraftvärmeprod!$B$1:$AG$1,0),FALSE)/1,0)-IFERROR(VLOOKUP($B384,'Slutlig allokering'!$B$2:$AC$462,MATCH(E$3,'Slutlig allokering'!$B$2:$AJ$2,0),FALSE)/1,0)</f>
        <v>0</v>
      </c>
      <c r="F384">
        <f>IFERROR(VLOOKUP($B384,Kraftvärmeprod!$B$1:$AH$479,MATCH(F$2,Kraftvärmeprod!$B$1:$AG$1,0),FALSE)/1,0)-IFERROR(VLOOKUP($B384,'Slutlig allokering'!$B$2:$AC$462,MATCH(F$3,'Slutlig allokering'!$B$2:$AJ$2,0),FALSE)/1,0)</f>
        <v>0</v>
      </c>
      <c r="G384">
        <f>IFERROR(VLOOKUP($B384,Kraftvärmeprod!$B$1:$AH$479,MATCH(G$2,Kraftvärmeprod!$B$1:$AG$1,0),FALSE)/1,0)-IFERROR(VLOOKUP($B384,'Slutlig allokering'!$B$2:$AC$462,MATCH(G$3,'Slutlig allokering'!$B$2:$AJ$2,0),FALSE)/1,0)</f>
        <v>0</v>
      </c>
      <c r="H384">
        <f>IFERROR(VLOOKUP($B384,Kraftvärmeprod!$B$1:$AH$479,MATCH(H$2,Kraftvärmeprod!$B$1:$AG$1,0),FALSE)/1,0)-IFERROR(VLOOKUP($B384,'Slutlig allokering'!$B$2:$AC$462,MATCH(H$3,'Slutlig allokering'!$B$2:$AJ$2,0),FALSE)/1,0)</f>
        <v>0</v>
      </c>
      <c r="I384">
        <f>IFERROR(VLOOKUP($B384,Kraftvärmeprod!$B$1:$AH$479,MATCH(I$2,Kraftvärmeprod!$B$1:$AG$1,0),FALSE)/1,0)-IFERROR(VLOOKUP($B384,'Slutlig allokering'!$B$2:$AC$462,MATCH(I$3,'Slutlig allokering'!$B$2:$AJ$2,0),FALSE)/1,0)</f>
        <v>0</v>
      </c>
      <c r="J384">
        <f>IFERROR(VLOOKUP($B384,Kraftvärmeprod!$B$1:$AH$479,MATCH(J$2,Kraftvärmeprod!$B$1:$AG$1,0),FALSE)/1,0)-IFERROR(VLOOKUP($B384,'Slutlig allokering'!$B$2:$AC$462,MATCH(J$3,'Slutlig allokering'!$B$2:$AJ$2,0),FALSE)/1,0)</f>
        <v>0</v>
      </c>
      <c r="K384">
        <f>IFERROR(VLOOKUP($B384,Kraftvärmeprod!$B$1:$AH$479,MATCH(K$2,Kraftvärmeprod!$B$1:$AG$1,0),FALSE)/1,0)-IFERROR(VLOOKUP($B384,'Slutlig allokering'!$B$2:$AC$462,MATCH(K$3,'Slutlig allokering'!$B$2:$AJ$2,0),FALSE)/1,0)</f>
        <v>0</v>
      </c>
      <c r="L384">
        <f>IFERROR(VLOOKUP($B384,Kraftvärmeprod!$B$1:$AH$479,MATCH(L$2,Kraftvärmeprod!$B$1:$AG$1,0),FALSE)/1,0)-IFERROR(VLOOKUP($B384,'Slutlig allokering'!$B$2:$AC$462,MATCH(L$3,'Slutlig allokering'!$B$2:$AJ$2,0),FALSE)/1,0)</f>
        <v>0</v>
      </c>
      <c r="M384" s="143">
        <f>IFERROR(VLOOKUP($B384,Miljö!$B$1:$S$477,MATCH(M$2,Miljö!$B$1:$X$1,0),FALSE)/1,0)-IFERROR(VLOOKUP($B384,'Slutlig allokering'!$B$2:$AC$462,MATCH(M$3,'Slutlig allokering'!$B$2:$AJ$2,0),FALSE)/1,0)</f>
        <v>0</v>
      </c>
      <c r="N384">
        <f>IFERROR(VLOOKUP($B384,Kraftvärmeprod!$B$1:$AH$479,MATCH(N$2,Kraftvärmeprod!$B$1:$AG$1,0),FALSE)/1,0)-IFERROR(VLOOKUP($B384,'Slutlig allokering'!$B$2:$AC$462,MATCH(N$3,'Slutlig allokering'!$B$2:$AJ$2,0),FALSE)/1,0)</f>
        <v>0</v>
      </c>
      <c r="O384">
        <f>IFERROR(VLOOKUP($B384,Kraftvärmeprod!$B$1:$AH$479,MATCH(O$2,Kraftvärmeprod!$B$1:$AG$1,0),FALSE)/1,0)-IFERROR(VLOOKUP($B384,'Slutlig allokering'!$B$2:$AC$462,MATCH(O$3,'Slutlig allokering'!$B$2:$AJ$2,0),FALSE)/1,0)</f>
        <v>0</v>
      </c>
      <c r="P384">
        <f>IFERROR(VLOOKUP($B384,Kraftvärmeprod!$B$1:$AH$479,MATCH(P$2,Kraftvärmeprod!$B$1:$AG$1,0),FALSE)/1,0)-IFERROR(VLOOKUP($B384,'Slutlig allokering'!$B$2:$AC$462,MATCH(P$3,'Slutlig allokering'!$B$2:$AJ$2,0),FALSE)/1,0)</f>
        <v>0</v>
      </c>
      <c r="Q384">
        <f>IFERROR(VLOOKUP($B384,Kraftvärmeprod!$B$1:$AH$479,MATCH(Q$2,Kraftvärmeprod!$B$1:$AG$1,0),FALSE)/1,0)-IFERROR(VLOOKUP($B384,'Slutlig allokering'!$B$2:$AC$462,MATCH(Q$3,'Slutlig allokering'!$B$2:$AJ$2,0),FALSE)/1,0)</f>
        <v>0</v>
      </c>
      <c r="R384">
        <f>IFERROR(VLOOKUP($B384,Kraftvärmeprod!$B$1:$AH$479,MATCH(R$2,Kraftvärmeprod!$B$1:$AG$1,0),FALSE)/1,0)-IFERROR(VLOOKUP($B384,'Slutlig allokering'!$B$2:$AC$462,MATCH(R$3,'Slutlig allokering'!$B$2:$AJ$2,0),FALSE)/1,0)</f>
        <v>0</v>
      </c>
      <c r="S384">
        <f>IFERROR(VLOOKUP($B384,Kraftvärmeprod!$B$1:$AH$479,MATCH(S$2,Kraftvärmeprod!$B$1:$AG$1,0),FALSE)/1,0)-IFERROR(VLOOKUP($B384,'Slutlig allokering'!$B$2:$AC$462,MATCH(S$3,'Slutlig allokering'!$B$2:$AJ$2,0),FALSE)/1,0)</f>
        <v>0</v>
      </c>
      <c r="T384">
        <f>IFERROR(VLOOKUP($B384,Kraftvärmeprod!$B$1:$AH$479,MATCH(T$2,Kraftvärmeprod!$B$1:$AG$1,0),FALSE)/1,0)-IFERROR(VLOOKUP($B384,'Slutlig allokering'!$B$2:$AC$462,MATCH(T$3,'Slutlig allokering'!$B$2:$AJ$2,0),FALSE)/1,0)</f>
        <v>0</v>
      </c>
      <c r="U384">
        <f>IFERROR(VLOOKUP($B384,Kraftvärmeprod!$B$1:$AH$479,MATCH(U$2,Kraftvärmeprod!$B$1:$AG$1,0),FALSE)/1,0)-IFERROR(VLOOKUP($B384,'Slutlig allokering'!$B$2:$AC$462,MATCH(U$3,'Slutlig allokering'!$B$2:$AJ$2,0),FALSE)/1,0)</f>
        <v>0</v>
      </c>
      <c r="V384">
        <f>IFERROR(VLOOKUP($B384,Kraftvärmeprod!$B$1:$AH$479,MATCH(V$2,Kraftvärmeprod!$B$1:$AG$1,0),FALSE)/1,0)-IFERROR(VLOOKUP($B384,'Slutlig allokering'!$B$2:$AC$462,MATCH(V$3,'Slutlig allokering'!$B$2:$AJ$2,0),FALSE)/1,0)</f>
        <v>0</v>
      </c>
      <c r="W384">
        <f>IFERROR(VLOOKUP($B384,Kraftvärmeprod!$B$1:$AH$479,MATCH(W$2,Kraftvärmeprod!$B$1:$AG$1,0),FALSE)/1,0)-IFERROR(VLOOKUP($B384,'Slutlig allokering'!$B$2:$AC$462,MATCH(W$3,'Slutlig allokering'!$B$2:$AJ$2,0),FALSE)/1,0)</f>
        <v>0</v>
      </c>
      <c r="X384">
        <f>IFERROR(VLOOKUP($B384,Kraftvärmeprod!$B$1:$AH$479,MATCH(X$2,Kraftvärmeprod!$B$1:$AG$1,0),FALSE)/1,0)-IFERROR(VLOOKUP($B384,'Slutlig allokering'!$B$2:$AC$462,MATCH(X$3,'Slutlig allokering'!$B$2:$AJ$2,0),FALSE)/1,0)</f>
        <v>0</v>
      </c>
      <c r="Y384">
        <f>IFERROR(VLOOKUP($B384,Kraftvärmeprod!$B$1:$AH$479,MATCH(Y$2,Kraftvärmeprod!$B$1:$AG$1,0),FALSE)/1,0)-IFERROR(VLOOKUP($B384,'Slutlig allokering'!$B$2:$AC$462,MATCH(Y$3,'Slutlig allokering'!$B$2:$AJ$2,0),FALSE)/1,0)</f>
        <v>0</v>
      </c>
      <c r="Z384">
        <f>IFERROR(VLOOKUP($B384,Kraftvärmeprod!$B$1:$AH$479,MATCH(Z$2,Kraftvärmeprod!$B$1:$AG$1,0),FALSE)/1,0)-IFERROR(VLOOKUP($B384,'Slutlig allokering'!$B$2:$AC$462,MATCH(Z$3,'Slutlig allokering'!$B$2:$AJ$2,0),FALSE)/1,0)</f>
        <v>0</v>
      </c>
      <c r="AA384">
        <f>IFERROR(VLOOKUP($B384,Kraftvärmeprod!$B$1:$AH$479,MATCH(AA$2,Kraftvärmeprod!$B$1:$AG$1,0),FALSE)/1,0)-IFERROR(VLOOKUP($B384,'Slutlig allokering'!$B$2:$AC$462,MATCH(AA$3,'Slutlig allokering'!$B$2:$AJ$2,0),FALSE)/1,0)</f>
        <v>0</v>
      </c>
      <c r="AB384">
        <f>IFERROR(VLOOKUP($B384,Kraftvärmeprod!$B$1:$AH$479,MATCH(AB$2,Kraftvärmeprod!$B$1:$AG$1,0),FALSE)/1,0)-IFERROR(VLOOKUP($B384,'Slutlig allokering'!$B$2:$AC$462,MATCH(AB$3,'Slutlig allokering'!$B$2:$AJ$2,0),FALSE)/1,0)</f>
        <v>0</v>
      </c>
      <c r="AE384">
        <f t="shared" si="10"/>
        <v>0</v>
      </c>
      <c r="AG384">
        <f>IFERROR(VLOOKUP(B384,'Slutlig allokering'!$B$2:$AJ$462,MATCH("Summa justerad allokerad tillförd energi (utan hjälpel och rökgaskondensering):",'Slutlig allokering'!$B$2:$AK$2,0),FALSE)/1,"")</f>
        <v>0</v>
      </c>
      <c r="AI384" s="55" t="str">
        <f>IFERROR(1-VLOOKUP(B384,'Slutlig allokering'!$B$2:$AJ$462,MATCH("Andel av bränsle i kvv som allokerats till värme, exklusive rökgaskondensering och hjälpel",'Slutlig allokering'!$B$2:$AK$2,0),FALSE),"")</f>
        <v/>
      </c>
      <c r="AK384" s="55" t="str">
        <f t="shared" si="11"/>
        <v/>
      </c>
    </row>
    <row r="385" spans="1:37" x14ac:dyDescent="0.25">
      <c r="A385" s="28" t="s">
        <v>516</v>
      </c>
      <c r="B385" s="28" t="s">
        <v>519</v>
      </c>
      <c r="C385" t="str">
        <f>IFERROR(VLOOKUP($B385,Kraftvärmeprod!$B$1:$AH$479,MATCH(C$3,Kraftvärmeprod!$B$1:$AG$1,0),FALSE)/1,"")</f>
        <v/>
      </c>
      <c r="D385" t="str">
        <f>IFERROR(VLOOKUP($B385,Kraftvärmeprod!$B$1:$AH$479,MATCH(D$3,Kraftvärmeprod!$B$1:$AG$1,0),FALSE)/1,"")</f>
        <v/>
      </c>
      <c r="E385">
        <f>IFERROR(VLOOKUP($B385,Kraftvärmeprod!$B$1:$AH$479,MATCH(E$2,Kraftvärmeprod!$B$1:$AG$1,0),FALSE)/1,0)-IFERROR(VLOOKUP($B385,'Slutlig allokering'!$B$2:$AC$462,MATCH(E$3,'Slutlig allokering'!$B$2:$AJ$2,0),FALSE)/1,0)</f>
        <v>0</v>
      </c>
      <c r="F385">
        <f>IFERROR(VLOOKUP($B385,Kraftvärmeprod!$B$1:$AH$479,MATCH(F$2,Kraftvärmeprod!$B$1:$AG$1,0),FALSE)/1,0)-IFERROR(VLOOKUP($B385,'Slutlig allokering'!$B$2:$AC$462,MATCH(F$3,'Slutlig allokering'!$B$2:$AJ$2,0),FALSE)/1,0)</f>
        <v>0</v>
      </c>
      <c r="G385">
        <f>IFERROR(VLOOKUP($B385,Kraftvärmeprod!$B$1:$AH$479,MATCH(G$2,Kraftvärmeprod!$B$1:$AG$1,0),FALSE)/1,0)-IFERROR(VLOOKUP($B385,'Slutlig allokering'!$B$2:$AC$462,MATCH(G$3,'Slutlig allokering'!$B$2:$AJ$2,0),FALSE)/1,0)</f>
        <v>0</v>
      </c>
      <c r="H385">
        <f>IFERROR(VLOOKUP($B385,Kraftvärmeprod!$B$1:$AH$479,MATCH(H$2,Kraftvärmeprod!$B$1:$AG$1,0),FALSE)/1,0)-IFERROR(VLOOKUP($B385,'Slutlig allokering'!$B$2:$AC$462,MATCH(H$3,'Slutlig allokering'!$B$2:$AJ$2,0),FALSE)/1,0)</f>
        <v>0</v>
      </c>
      <c r="I385">
        <f>IFERROR(VLOOKUP($B385,Kraftvärmeprod!$B$1:$AH$479,MATCH(I$2,Kraftvärmeprod!$B$1:$AG$1,0),FALSE)/1,0)-IFERROR(VLOOKUP($B385,'Slutlig allokering'!$B$2:$AC$462,MATCH(I$3,'Slutlig allokering'!$B$2:$AJ$2,0),FALSE)/1,0)</f>
        <v>0</v>
      </c>
      <c r="J385">
        <f>IFERROR(VLOOKUP($B385,Kraftvärmeprod!$B$1:$AH$479,MATCH(J$2,Kraftvärmeprod!$B$1:$AG$1,0),FALSE)/1,0)-IFERROR(VLOOKUP($B385,'Slutlig allokering'!$B$2:$AC$462,MATCH(J$3,'Slutlig allokering'!$B$2:$AJ$2,0),FALSE)/1,0)</f>
        <v>0</v>
      </c>
      <c r="K385">
        <f>IFERROR(VLOOKUP($B385,Kraftvärmeprod!$B$1:$AH$479,MATCH(K$2,Kraftvärmeprod!$B$1:$AG$1,0),FALSE)/1,0)-IFERROR(VLOOKUP($B385,'Slutlig allokering'!$B$2:$AC$462,MATCH(K$3,'Slutlig allokering'!$B$2:$AJ$2,0),FALSE)/1,0)</f>
        <v>0</v>
      </c>
      <c r="L385">
        <f>IFERROR(VLOOKUP($B385,Kraftvärmeprod!$B$1:$AH$479,MATCH(L$2,Kraftvärmeprod!$B$1:$AG$1,0),FALSE)/1,0)-IFERROR(VLOOKUP($B385,'Slutlig allokering'!$B$2:$AC$462,MATCH(L$3,'Slutlig allokering'!$B$2:$AJ$2,0),FALSE)/1,0)</f>
        <v>0</v>
      </c>
      <c r="M385" s="143">
        <f>IFERROR(VLOOKUP($B385,Miljö!$B$1:$S$477,MATCH(M$2,Miljö!$B$1:$X$1,0),FALSE)/1,0)-IFERROR(VLOOKUP($B385,'Slutlig allokering'!$B$2:$AC$462,MATCH(M$3,'Slutlig allokering'!$B$2:$AJ$2,0),FALSE)/1,0)</f>
        <v>0</v>
      </c>
      <c r="N385">
        <f>IFERROR(VLOOKUP($B385,Kraftvärmeprod!$B$1:$AH$479,MATCH(N$2,Kraftvärmeprod!$B$1:$AG$1,0),FALSE)/1,0)-IFERROR(VLOOKUP($B385,'Slutlig allokering'!$B$2:$AC$462,MATCH(N$3,'Slutlig allokering'!$B$2:$AJ$2,0),FALSE)/1,0)</f>
        <v>0</v>
      </c>
      <c r="O385">
        <f>IFERROR(VLOOKUP($B385,Kraftvärmeprod!$B$1:$AH$479,MATCH(O$2,Kraftvärmeprod!$B$1:$AG$1,0),FALSE)/1,0)-IFERROR(VLOOKUP($B385,'Slutlig allokering'!$B$2:$AC$462,MATCH(O$3,'Slutlig allokering'!$B$2:$AJ$2,0),FALSE)/1,0)</f>
        <v>0</v>
      </c>
      <c r="P385">
        <f>IFERROR(VLOOKUP($B385,Kraftvärmeprod!$B$1:$AH$479,MATCH(P$2,Kraftvärmeprod!$B$1:$AG$1,0),FALSE)/1,0)-IFERROR(VLOOKUP($B385,'Slutlig allokering'!$B$2:$AC$462,MATCH(P$3,'Slutlig allokering'!$B$2:$AJ$2,0),FALSE)/1,0)</f>
        <v>0</v>
      </c>
      <c r="Q385">
        <f>IFERROR(VLOOKUP($B385,Kraftvärmeprod!$B$1:$AH$479,MATCH(Q$2,Kraftvärmeprod!$B$1:$AG$1,0),FALSE)/1,0)-IFERROR(VLOOKUP($B385,'Slutlig allokering'!$B$2:$AC$462,MATCH(Q$3,'Slutlig allokering'!$B$2:$AJ$2,0),FALSE)/1,0)</f>
        <v>0</v>
      </c>
      <c r="R385">
        <f>IFERROR(VLOOKUP($B385,Kraftvärmeprod!$B$1:$AH$479,MATCH(R$2,Kraftvärmeprod!$B$1:$AG$1,0),FALSE)/1,0)-IFERROR(VLOOKUP($B385,'Slutlig allokering'!$B$2:$AC$462,MATCH(R$3,'Slutlig allokering'!$B$2:$AJ$2,0),FALSE)/1,0)</f>
        <v>0</v>
      </c>
      <c r="S385">
        <f>IFERROR(VLOOKUP($B385,Kraftvärmeprod!$B$1:$AH$479,MATCH(S$2,Kraftvärmeprod!$B$1:$AG$1,0),FALSE)/1,0)-IFERROR(VLOOKUP($B385,'Slutlig allokering'!$B$2:$AC$462,MATCH(S$3,'Slutlig allokering'!$B$2:$AJ$2,0),FALSE)/1,0)</f>
        <v>0</v>
      </c>
      <c r="T385">
        <f>IFERROR(VLOOKUP($B385,Kraftvärmeprod!$B$1:$AH$479,MATCH(T$2,Kraftvärmeprod!$B$1:$AG$1,0),FALSE)/1,0)-IFERROR(VLOOKUP($B385,'Slutlig allokering'!$B$2:$AC$462,MATCH(T$3,'Slutlig allokering'!$B$2:$AJ$2,0),FALSE)/1,0)</f>
        <v>0</v>
      </c>
      <c r="U385">
        <f>IFERROR(VLOOKUP($B385,Kraftvärmeprod!$B$1:$AH$479,MATCH(U$2,Kraftvärmeprod!$B$1:$AG$1,0),FALSE)/1,0)-IFERROR(VLOOKUP($B385,'Slutlig allokering'!$B$2:$AC$462,MATCH(U$3,'Slutlig allokering'!$B$2:$AJ$2,0),FALSE)/1,0)</f>
        <v>0</v>
      </c>
      <c r="V385">
        <f>IFERROR(VLOOKUP($B385,Kraftvärmeprod!$B$1:$AH$479,MATCH(V$2,Kraftvärmeprod!$B$1:$AG$1,0),FALSE)/1,0)-IFERROR(VLOOKUP($B385,'Slutlig allokering'!$B$2:$AC$462,MATCH(V$3,'Slutlig allokering'!$B$2:$AJ$2,0),FALSE)/1,0)</f>
        <v>0</v>
      </c>
      <c r="W385">
        <f>IFERROR(VLOOKUP($B385,Kraftvärmeprod!$B$1:$AH$479,MATCH(W$2,Kraftvärmeprod!$B$1:$AG$1,0),FALSE)/1,0)-IFERROR(VLOOKUP($B385,'Slutlig allokering'!$B$2:$AC$462,MATCH(W$3,'Slutlig allokering'!$B$2:$AJ$2,0),FALSE)/1,0)</f>
        <v>0</v>
      </c>
      <c r="X385">
        <f>IFERROR(VLOOKUP($B385,Kraftvärmeprod!$B$1:$AH$479,MATCH(X$2,Kraftvärmeprod!$B$1:$AG$1,0),FALSE)/1,0)-IFERROR(VLOOKUP($B385,'Slutlig allokering'!$B$2:$AC$462,MATCH(X$3,'Slutlig allokering'!$B$2:$AJ$2,0),FALSE)/1,0)</f>
        <v>0</v>
      </c>
      <c r="Y385">
        <f>IFERROR(VLOOKUP($B385,Kraftvärmeprod!$B$1:$AH$479,MATCH(Y$2,Kraftvärmeprod!$B$1:$AG$1,0),FALSE)/1,0)-IFERROR(VLOOKUP($B385,'Slutlig allokering'!$B$2:$AC$462,MATCH(Y$3,'Slutlig allokering'!$B$2:$AJ$2,0),FALSE)/1,0)</f>
        <v>0</v>
      </c>
      <c r="Z385">
        <f>IFERROR(VLOOKUP($B385,Kraftvärmeprod!$B$1:$AH$479,MATCH(Z$2,Kraftvärmeprod!$B$1:$AG$1,0),FALSE)/1,0)-IFERROR(VLOOKUP($B385,'Slutlig allokering'!$B$2:$AC$462,MATCH(Z$3,'Slutlig allokering'!$B$2:$AJ$2,0),FALSE)/1,0)</f>
        <v>0</v>
      </c>
      <c r="AA385">
        <f>IFERROR(VLOOKUP($B385,Kraftvärmeprod!$B$1:$AH$479,MATCH(AA$2,Kraftvärmeprod!$B$1:$AG$1,0),FALSE)/1,0)-IFERROR(VLOOKUP($B385,'Slutlig allokering'!$B$2:$AC$462,MATCH(AA$3,'Slutlig allokering'!$B$2:$AJ$2,0),FALSE)/1,0)</f>
        <v>0</v>
      </c>
      <c r="AB385">
        <f>IFERROR(VLOOKUP($B385,Kraftvärmeprod!$B$1:$AH$479,MATCH(AB$2,Kraftvärmeprod!$B$1:$AG$1,0),FALSE)/1,0)-IFERROR(VLOOKUP($B385,'Slutlig allokering'!$B$2:$AC$462,MATCH(AB$3,'Slutlig allokering'!$B$2:$AJ$2,0),FALSE)/1,0)</f>
        <v>0</v>
      </c>
      <c r="AE385">
        <f t="shared" si="10"/>
        <v>0</v>
      </c>
      <c r="AG385">
        <f>IFERROR(VLOOKUP(B385,'Slutlig allokering'!$B$2:$AJ$462,MATCH("Summa justerad allokerad tillförd energi (utan hjälpel och rökgaskondensering):",'Slutlig allokering'!$B$2:$AK$2,0),FALSE)/1,"")</f>
        <v>0</v>
      </c>
      <c r="AI385" s="55" t="str">
        <f>IFERROR(1-VLOOKUP(B385,'Slutlig allokering'!$B$2:$AJ$462,MATCH("Andel av bränsle i kvv som allokerats till värme, exklusive rökgaskondensering och hjälpel",'Slutlig allokering'!$B$2:$AK$2,0),FALSE),"")</f>
        <v/>
      </c>
      <c r="AK385" s="55" t="str">
        <f t="shared" si="11"/>
        <v/>
      </c>
    </row>
    <row r="386" spans="1:37" x14ac:dyDescent="0.25">
      <c r="A386" s="28" t="s">
        <v>516</v>
      </c>
      <c r="B386" s="28" t="s">
        <v>520</v>
      </c>
      <c r="C386" t="str">
        <f>IFERROR(VLOOKUP($B386,Kraftvärmeprod!$B$1:$AH$479,MATCH(C$3,Kraftvärmeprod!$B$1:$AG$1,0),FALSE)/1,"")</f>
        <v/>
      </c>
      <c r="D386" t="str">
        <f>IFERROR(VLOOKUP($B386,Kraftvärmeprod!$B$1:$AH$479,MATCH(D$3,Kraftvärmeprod!$B$1:$AG$1,0),FALSE)/1,"")</f>
        <v/>
      </c>
      <c r="E386">
        <f>IFERROR(VLOOKUP($B386,Kraftvärmeprod!$B$1:$AH$479,MATCH(E$2,Kraftvärmeprod!$B$1:$AG$1,0),FALSE)/1,0)-IFERROR(VLOOKUP($B386,'Slutlig allokering'!$B$2:$AC$462,MATCH(E$3,'Slutlig allokering'!$B$2:$AJ$2,0),FALSE)/1,0)</f>
        <v>0</v>
      </c>
      <c r="F386">
        <f>IFERROR(VLOOKUP($B386,Kraftvärmeprod!$B$1:$AH$479,MATCH(F$2,Kraftvärmeprod!$B$1:$AG$1,0),FALSE)/1,0)-IFERROR(VLOOKUP($B386,'Slutlig allokering'!$B$2:$AC$462,MATCH(F$3,'Slutlig allokering'!$B$2:$AJ$2,0),FALSE)/1,0)</f>
        <v>0</v>
      </c>
      <c r="G386">
        <f>IFERROR(VLOOKUP($B386,Kraftvärmeprod!$B$1:$AH$479,MATCH(G$2,Kraftvärmeprod!$B$1:$AG$1,0),FALSE)/1,0)-IFERROR(VLOOKUP($B386,'Slutlig allokering'!$B$2:$AC$462,MATCH(G$3,'Slutlig allokering'!$B$2:$AJ$2,0),FALSE)/1,0)</f>
        <v>0</v>
      </c>
      <c r="H386">
        <f>IFERROR(VLOOKUP($B386,Kraftvärmeprod!$B$1:$AH$479,MATCH(H$2,Kraftvärmeprod!$B$1:$AG$1,0),FALSE)/1,0)-IFERROR(VLOOKUP($B386,'Slutlig allokering'!$B$2:$AC$462,MATCH(H$3,'Slutlig allokering'!$B$2:$AJ$2,0),FALSE)/1,0)</f>
        <v>0</v>
      </c>
      <c r="I386">
        <f>IFERROR(VLOOKUP($B386,Kraftvärmeprod!$B$1:$AH$479,MATCH(I$2,Kraftvärmeprod!$B$1:$AG$1,0),FALSE)/1,0)-IFERROR(VLOOKUP($B386,'Slutlig allokering'!$B$2:$AC$462,MATCH(I$3,'Slutlig allokering'!$B$2:$AJ$2,0),FALSE)/1,0)</f>
        <v>0</v>
      </c>
      <c r="J386">
        <f>IFERROR(VLOOKUP($B386,Kraftvärmeprod!$B$1:$AH$479,MATCH(J$2,Kraftvärmeprod!$B$1:$AG$1,0),FALSE)/1,0)-IFERROR(VLOOKUP($B386,'Slutlig allokering'!$B$2:$AC$462,MATCH(J$3,'Slutlig allokering'!$B$2:$AJ$2,0),FALSE)/1,0)</f>
        <v>0</v>
      </c>
      <c r="K386">
        <f>IFERROR(VLOOKUP($B386,Kraftvärmeprod!$B$1:$AH$479,MATCH(K$2,Kraftvärmeprod!$B$1:$AG$1,0),FALSE)/1,0)-IFERROR(VLOOKUP($B386,'Slutlig allokering'!$B$2:$AC$462,MATCH(K$3,'Slutlig allokering'!$B$2:$AJ$2,0),FALSE)/1,0)</f>
        <v>0</v>
      </c>
      <c r="L386">
        <f>IFERROR(VLOOKUP($B386,Kraftvärmeprod!$B$1:$AH$479,MATCH(L$2,Kraftvärmeprod!$B$1:$AG$1,0),FALSE)/1,0)-IFERROR(VLOOKUP($B386,'Slutlig allokering'!$B$2:$AC$462,MATCH(L$3,'Slutlig allokering'!$B$2:$AJ$2,0),FALSE)/1,0)</f>
        <v>0</v>
      </c>
      <c r="M386" s="143">
        <f>IFERROR(VLOOKUP($B386,Miljö!$B$1:$S$477,MATCH(M$2,Miljö!$B$1:$X$1,0),FALSE)/1,0)-IFERROR(VLOOKUP($B386,'Slutlig allokering'!$B$2:$AC$462,MATCH(M$3,'Slutlig allokering'!$B$2:$AJ$2,0),FALSE)/1,0)</f>
        <v>0</v>
      </c>
      <c r="N386">
        <f>IFERROR(VLOOKUP($B386,Kraftvärmeprod!$B$1:$AH$479,MATCH(N$2,Kraftvärmeprod!$B$1:$AG$1,0),FALSE)/1,0)-IFERROR(VLOOKUP($B386,'Slutlig allokering'!$B$2:$AC$462,MATCH(N$3,'Slutlig allokering'!$B$2:$AJ$2,0),FALSE)/1,0)</f>
        <v>0</v>
      </c>
      <c r="O386">
        <f>IFERROR(VLOOKUP($B386,Kraftvärmeprod!$B$1:$AH$479,MATCH(O$2,Kraftvärmeprod!$B$1:$AG$1,0),FALSE)/1,0)-IFERROR(VLOOKUP($B386,'Slutlig allokering'!$B$2:$AC$462,MATCH(O$3,'Slutlig allokering'!$B$2:$AJ$2,0),FALSE)/1,0)</f>
        <v>0</v>
      </c>
      <c r="P386">
        <f>IFERROR(VLOOKUP($B386,Kraftvärmeprod!$B$1:$AH$479,MATCH(P$2,Kraftvärmeprod!$B$1:$AG$1,0),FALSE)/1,0)-IFERROR(VLOOKUP($B386,'Slutlig allokering'!$B$2:$AC$462,MATCH(P$3,'Slutlig allokering'!$B$2:$AJ$2,0),FALSE)/1,0)</f>
        <v>0</v>
      </c>
      <c r="Q386">
        <f>IFERROR(VLOOKUP($B386,Kraftvärmeprod!$B$1:$AH$479,MATCH(Q$2,Kraftvärmeprod!$B$1:$AG$1,0),FALSE)/1,0)-IFERROR(VLOOKUP($B386,'Slutlig allokering'!$B$2:$AC$462,MATCH(Q$3,'Slutlig allokering'!$B$2:$AJ$2,0),FALSE)/1,0)</f>
        <v>0</v>
      </c>
      <c r="R386">
        <f>IFERROR(VLOOKUP($B386,Kraftvärmeprod!$B$1:$AH$479,MATCH(R$2,Kraftvärmeprod!$B$1:$AG$1,0),FALSE)/1,0)-IFERROR(VLOOKUP($B386,'Slutlig allokering'!$B$2:$AC$462,MATCH(R$3,'Slutlig allokering'!$B$2:$AJ$2,0),FALSE)/1,0)</f>
        <v>0</v>
      </c>
      <c r="S386">
        <f>IFERROR(VLOOKUP($B386,Kraftvärmeprod!$B$1:$AH$479,MATCH(S$2,Kraftvärmeprod!$B$1:$AG$1,0),FALSE)/1,0)-IFERROR(VLOOKUP($B386,'Slutlig allokering'!$B$2:$AC$462,MATCH(S$3,'Slutlig allokering'!$B$2:$AJ$2,0),FALSE)/1,0)</f>
        <v>0</v>
      </c>
      <c r="T386">
        <f>IFERROR(VLOOKUP($B386,Kraftvärmeprod!$B$1:$AH$479,MATCH(T$2,Kraftvärmeprod!$B$1:$AG$1,0),FALSE)/1,0)-IFERROR(VLOOKUP($B386,'Slutlig allokering'!$B$2:$AC$462,MATCH(T$3,'Slutlig allokering'!$B$2:$AJ$2,0),FALSE)/1,0)</f>
        <v>0</v>
      </c>
      <c r="U386">
        <f>IFERROR(VLOOKUP($B386,Kraftvärmeprod!$B$1:$AH$479,MATCH(U$2,Kraftvärmeprod!$B$1:$AG$1,0),FALSE)/1,0)-IFERROR(VLOOKUP($B386,'Slutlig allokering'!$B$2:$AC$462,MATCH(U$3,'Slutlig allokering'!$B$2:$AJ$2,0),FALSE)/1,0)</f>
        <v>0</v>
      </c>
      <c r="V386">
        <f>IFERROR(VLOOKUP($B386,Kraftvärmeprod!$B$1:$AH$479,MATCH(V$2,Kraftvärmeprod!$B$1:$AG$1,0),FALSE)/1,0)-IFERROR(VLOOKUP($B386,'Slutlig allokering'!$B$2:$AC$462,MATCH(V$3,'Slutlig allokering'!$B$2:$AJ$2,0),FALSE)/1,0)</f>
        <v>0</v>
      </c>
      <c r="W386">
        <f>IFERROR(VLOOKUP($B386,Kraftvärmeprod!$B$1:$AH$479,MATCH(W$2,Kraftvärmeprod!$B$1:$AG$1,0),FALSE)/1,0)-IFERROR(VLOOKUP($B386,'Slutlig allokering'!$B$2:$AC$462,MATCH(W$3,'Slutlig allokering'!$B$2:$AJ$2,0),FALSE)/1,0)</f>
        <v>0</v>
      </c>
      <c r="X386">
        <f>IFERROR(VLOOKUP($B386,Kraftvärmeprod!$B$1:$AH$479,MATCH(X$2,Kraftvärmeprod!$B$1:$AG$1,0),FALSE)/1,0)-IFERROR(VLOOKUP($B386,'Slutlig allokering'!$B$2:$AC$462,MATCH(X$3,'Slutlig allokering'!$B$2:$AJ$2,0),FALSE)/1,0)</f>
        <v>0</v>
      </c>
      <c r="Y386">
        <f>IFERROR(VLOOKUP($B386,Kraftvärmeprod!$B$1:$AH$479,MATCH(Y$2,Kraftvärmeprod!$B$1:$AG$1,0),FALSE)/1,0)-IFERROR(VLOOKUP($B386,'Slutlig allokering'!$B$2:$AC$462,MATCH(Y$3,'Slutlig allokering'!$B$2:$AJ$2,0),FALSE)/1,0)</f>
        <v>0</v>
      </c>
      <c r="Z386">
        <f>IFERROR(VLOOKUP($B386,Kraftvärmeprod!$B$1:$AH$479,MATCH(Z$2,Kraftvärmeprod!$B$1:$AG$1,0),FALSE)/1,0)-IFERROR(VLOOKUP($B386,'Slutlig allokering'!$B$2:$AC$462,MATCH(Z$3,'Slutlig allokering'!$B$2:$AJ$2,0),FALSE)/1,0)</f>
        <v>0</v>
      </c>
      <c r="AA386">
        <f>IFERROR(VLOOKUP($B386,Kraftvärmeprod!$B$1:$AH$479,MATCH(AA$2,Kraftvärmeprod!$B$1:$AG$1,0),FALSE)/1,0)-IFERROR(VLOOKUP($B386,'Slutlig allokering'!$B$2:$AC$462,MATCH(AA$3,'Slutlig allokering'!$B$2:$AJ$2,0),FALSE)/1,0)</f>
        <v>0</v>
      </c>
      <c r="AB386">
        <f>IFERROR(VLOOKUP($B386,Kraftvärmeprod!$B$1:$AH$479,MATCH(AB$2,Kraftvärmeprod!$B$1:$AG$1,0),FALSE)/1,0)-IFERROR(VLOOKUP($B386,'Slutlig allokering'!$B$2:$AC$462,MATCH(AB$3,'Slutlig allokering'!$B$2:$AJ$2,0),FALSE)/1,0)</f>
        <v>0</v>
      </c>
      <c r="AE386">
        <f t="shared" si="10"/>
        <v>0</v>
      </c>
      <c r="AG386">
        <f>IFERROR(VLOOKUP(B386,'Slutlig allokering'!$B$2:$AJ$462,MATCH("Summa justerad allokerad tillförd energi (utan hjälpel och rökgaskondensering):",'Slutlig allokering'!$B$2:$AK$2,0),FALSE)/1,"")</f>
        <v>0</v>
      </c>
      <c r="AI386" s="55" t="str">
        <f>IFERROR(1-VLOOKUP(B386,'Slutlig allokering'!$B$2:$AJ$462,MATCH("Andel av bränsle i kvv som allokerats till värme, exklusive rökgaskondensering och hjälpel",'Slutlig allokering'!$B$2:$AK$2,0),FALSE),"")</f>
        <v/>
      </c>
      <c r="AK386" s="55" t="str">
        <f t="shared" si="11"/>
        <v/>
      </c>
    </row>
    <row r="387" spans="1:37" x14ac:dyDescent="0.25">
      <c r="A387" s="28" t="s">
        <v>521</v>
      </c>
      <c r="B387" s="28" t="s">
        <v>522</v>
      </c>
      <c r="C387" t="str">
        <f>IFERROR(VLOOKUP($B387,Kraftvärmeprod!$B$1:$AH$479,MATCH(C$3,Kraftvärmeprod!$B$1:$AG$1,0),FALSE)/1,"")</f>
        <v/>
      </c>
      <c r="D387" t="str">
        <f>IFERROR(VLOOKUP($B387,Kraftvärmeprod!$B$1:$AH$479,MATCH(D$3,Kraftvärmeprod!$B$1:$AG$1,0),FALSE)/1,"")</f>
        <v/>
      </c>
      <c r="E387">
        <f>IFERROR(VLOOKUP($B387,Kraftvärmeprod!$B$1:$AH$479,MATCH(E$2,Kraftvärmeprod!$B$1:$AG$1,0),FALSE)/1,0)-IFERROR(VLOOKUP($B387,'Slutlig allokering'!$B$2:$AC$462,MATCH(E$3,'Slutlig allokering'!$B$2:$AJ$2,0),FALSE)/1,0)</f>
        <v>0</v>
      </c>
      <c r="F387">
        <f>IFERROR(VLOOKUP($B387,Kraftvärmeprod!$B$1:$AH$479,MATCH(F$2,Kraftvärmeprod!$B$1:$AG$1,0),FALSE)/1,0)-IFERROR(VLOOKUP($B387,'Slutlig allokering'!$B$2:$AC$462,MATCH(F$3,'Slutlig allokering'!$B$2:$AJ$2,0),FALSE)/1,0)</f>
        <v>0</v>
      </c>
      <c r="G387">
        <f>IFERROR(VLOOKUP($B387,Kraftvärmeprod!$B$1:$AH$479,MATCH(G$2,Kraftvärmeprod!$B$1:$AG$1,0),FALSE)/1,0)-IFERROR(VLOOKUP($B387,'Slutlig allokering'!$B$2:$AC$462,MATCH(G$3,'Slutlig allokering'!$B$2:$AJ$2,0),FALSE)/1,0)</f>
        <v>0</v>
      </c>
      <c r="H387">
        <f>IFERROR(VLOOKUP($B387,Kraftvärmeprod!$B$1:$AH$479,MATCH(H$2,Kraftvärmeprod!$B$1:$AG$1,0),FALSE)/1,0)-IFERROR(VLOOKUP($B387,'Slutlig allokering'!$B$2:$AC$462,MATCH(H$3,'Slutlig allokering'!$B$2:$AJ$2,0),FALSE)/1,0)</f>
        <v>0</v>
      </c>
      <c r="I387">
        <f>IFERROR(VLOOKUP($B387,Kraftvärmeprod!$B$1:$AH$479,MATCH(I$2,Kraftvärmeprod!$B$1:$AG$1,0),FALSE)/1,0)-IFERROR(VLOOKUP($B387,'Slutlig allokering'!$B$2:$AC$462,MATCH(I$3,'Slutlig allokering'!$B$2:$AJ$2,0),FALSE)/1,0)</f>
        <v>0</v>
      </c>
      <c r="J387">
        <f>IFERROR(VLOOKUP($B387,Kraftvärmeprod!$B$1:$AH$479,MATCH(J$2,Kraftvärmeprod!$B$1:$AG$1,0),FALSE)/1,0)-IFERROR(VLOOKUP($B387,'Slutlig allokering'!$B$2:$AC$462,MATCH(J$3,'Slutlig allokering'!$B$2:$AJ$2,0),FALSE)/1,0)</f>
        <v>0</v>
      </c>
      <c r="K387">
        <f>IFERROR(VLOOKUP($B387,Kraftvärmeprod!$B$1:$AH$479,MATCH(K$2,Kraftvärmeprod!$B$1:$AG$1,0),FALSE)/1,0)-IFERROR(VLOOKUP($B387,'Slutlig allokering'!$B$2:$AC$462,MATCH(K$3,'Slutlig allokering'!$B$2:$AJ$2,0),FALSE)/1,0)</f>
        <v>0</v>
      </c>
      <c r="L387">
        <f>IFERROR(VLOOKUP($B387,Kraftvärmeprod!$B$1:$AH$479,MATCH(L$2,Kraftvärmeprod!$B$1:$AG$1,0),FALSE)/1,0)-IFERROR(VLOOKUP($B387,'Slutlig allokering'!$B$2:$AC$462,MATCH(L$3,'Slutlig allokering'!$B$2:$AJ$2,0),FALSE)/1,0)</f>
        <v>0</v>
      </c>
      <c r="M387" s="143">
        <f>IFERROR(VLOOKUP($B387,Miljö!$B$1:$S$477,MATCH(M$2,Miljö!$B$1:$X$1,0),FALSE)/1,0)-IFERROR(VLOOKUP($B387,'Slutlig allokering'!$B$2:$AC$462,MATCH(M$3,'Slutlig allokering'!$B$2:$AJ$2,0),FALSE)/1,0)</f>
        <v>0</v>
      </c>
      <c r="N387">
        <f>IFERROR(VLOOKUP($B387,Kraftvärmeprod!$B$1:$AH$479,MATCH(N$2,Kraftvärmeprod!$B$1:$AG$1,0),FALSE)/1,0)-IFERROR(VLOOKUP($B387,'Slutlig allokering'!$B$2:$AC$462,MATCH(N$3,'Slutlig allokering'!$B$2:$AJ$2,0),FALSE)/1,0)</f>
        <v>0</v>
      </c>
      <c r="O387">
        <f>IFERROR(VLOOKUP($B387,Kraftvärmeprod!$B$1:$AH$479,MATCH(O$2,Kraftvärmeprod!$B$1:$AG$1,0),FALSE)/1,0)-IFERROR(VLOOKUP($B387,'Slutlig allokering'!$B$2:$AC$462,MATCH(O$3,'Slutlig allokering'!$B$2:$AJ$2,0),FALSE)/1,0)</f>
        <v>0</v>
      </c>
      <c r="P387">
        <f>IFERROR(VLOOKUP($B387,Kraftvärmeprod!$B$1:$AH$479,MATCH(P$2,Kraftvärmeprod!$B$1:$AG$1,0),FALSE)/1,0)-IFERROR(VLOOKUP($B387,'Slutlig allokering'!$B$2:$AC$462,MATCH(P$3,'Slutlig allokering'!$B$2:$AJ$2,0),FALSE)/1,0)</f>
        <v>0</v>
      </c>
      <c r="Q387">
        <f>IFERROR(VLOOKUP($B387,Kraftvärmeprod!$B$1:$AH$479,MATCH(Q$2,Kraftvärmeprod!$B$1:$AG$1,0),FALSE)/1,0)-IFERROR(VLOOKUP($B387,'Slutlig allokering'!$B$2:$AC$462,MATCH(Q$3,'Slutlig allokering'!$B$2:$AJ$2,0),FALSE)/1,0)</f>
        <v>0</v>
      </c>
      <c r="R387">
        <f>IFERROR(VLOOKUP($B387,Kraftvärmeprod!$B$1:$AH$479,MATCH(R$2,Kraftvärmeprod!$B$1:$AG$1,0),FALSE)/1,0)-IFERROR(VLOOKUP($B387,'Slutlig allokering'!$B$2:$AC$462,MATCH(R$3,'Slutlig allokering'!$B$2:$AJ$2,0),FALSE)/1,0)</f>
        <v>0</v>
      </c>
      <c r="S387">
        <f>IFERROR(VLOOKUP($B387,Kraftvärmeprod!$B$1:$AH$479,MATCH(S$2,Kraftvärmeprod!$B$1:$AG$1,0),FALSE)/1,0)-IFERROR(VLOOKUP($B387,'Slutlig allokering'!$B$2:$AC$462,MATCH(S$3,'Slutlig allokering'!$B$2:$AJ$2,0),FALSE)/1,0)</f>
        <v>0</v>
      </c>
      <c r="T387">
        <f>IFERROR(VLOOKUP($B387,Kraftvärmeprod!$B$1:$AH$479,MATCH(T$2,Kraftvärmeprod!$B$1:$AG$1,0),FALSE)/1,0)-IFERROR(VLOOKUP($B387,'Slutlig allokering'!$B$2:$AC$462,MATCH(T$3,'Slutlig allokering'!$B$2:$AJ$2,0),FALSE)/1,0)</f>
        <v>0</v>
      </c>
      <c r="U387">
        <f>IFERROR(VLOOKUP($B387,Kraftvärmeprod!$B$1:$AH$479,MATCH(U$2,Kraftvärmeprod!$B$1:$AG$1,0),FALSE)/1,0)-IFERROR(VLOOKUP($B387,'Slutlig allokering'!$B$2:$AC$462,MATCH(U$3,'Slutlig allokering'!$B$2:$AJ$2,0),FALSE)/1,0)</f>
        <v>0</v>
      </c>
      <c r="V387">
        <f>IFERROR(VLOOKUP($B387,Kraftvärmeprod!$B$1:$AH$479,MATCH(V$2,Kraftvärmeprod!$B$1:$AG$1,0),FALSE)/1,0)-IFERROR(VLOOKUP($B387,'Slutlig allokering'!$B$2:$AC$462,MATCH(V$3,'Slutlig allokering'!$B$2:$AJ$2,0),FALSE)/1,0)</f>
        <v>0</v>
      </c>
      <c r="W387">
        <f>IFERROR(VLOOKUP($B387,Kraftvärmeprod!$B$1:$AH$479,MATCH(W$2,Kraftvärmeprod!$B$1:$AG$1,0),FALSE)/1,0)-IFERROR(VLOOKUP($B387,'Slutlig allokering'!$B$2:$AC$462,MATCH(W$3,'Slutlig allokering'!$B$2:$AJ$2,0),FALSE)/1,0)</f>
        <v>0</v>
      </c>
      <c r="X387">
        <f>IFERROR(VLOOKUP($B387,Kraftvärmeprod!$B$1:$AH$479,MATCH(X$2,Kraftvärmeprod!$B$1:$AG$1,0),FALSE)/1,0)-IFERROR(VLOOKUP($B387,'Slutlig allokering'!$B$2:$AC$462,MATCH(X$3,'Slutlig allokering'!$B$2:$AJ$2,0),FALSE)/1,0)</f>
        <v>0</v>
      </c>
      <c r="Y387">
        <f>IFERROR(VLOOKUP($B387,Kraftvärmeprod!$B$1:$AH$479,MATCH(Y$2,Kraftvärmeprod!$B$1:$AG$1,0),FALSE)/1,0)-IFERROR(VLOOKUP($B387,'Slutlig allokering'!$B$2:$AC$462,MATCH(Y$3,'Slutlig allokering'!$B$2:$AJ$2,0),FALSE)/1,0)</f>
        <v>0</v>
      </c>
      <c r="Z387">
        <f>IFERROR(VLOOKUP($B387,Kraftvärmeprod!$B$1:$AH$479,MATCH(Z$2,Kraftvärmeprod!$B$1:$AG$1,0),FALSE)/1,0)-IFERROR(VLOOKUP($B387,'Slutlig allokering'!$B$2:$AC$462,MATCH(Z$3,'Slutlig allokering'!$B$2:$AJ$2,0),FALSE)/1,0)</f>
        <v>0</v>
      </c>
      <c r="AA387">
        <f>IFERROR(VLOOKUP($B387,Kraftvärmeprod!$B$1:$AH$479,MATCH(AA$2,Kraftvärmeprod!$B$1:$AG$1,0),FALSE)/1,0)-IFERROR(VLOOKUP($B387,'Slutlig allokering'!$B$2:$AC$462,MATCH(AA$3,'Slutlig allokering'!$B$2:$AJ$2,0),FALSE)/1,0)</f>
        <v>0</v>
      </c>
      <c r="AB387">
        <f>IFERROR(VLOOKUP($B387,Kraftvärmeprod!$B$1:$AH$479,MATCH(AB$2,Kraftvärmeprod!$B$1:$AG$1,0),FALSE)/1,0)-IFERROR(VLOOKUP($B387,'Slutlig allokering'!$B$2:$AC$462,MATCH(AB$3,'Slutlig allokering'!$B$2:$AJ$2,0),FALSE)/1,0)</f>
        <v>0</v>
      </c>
      <c r="AE387">
        <f t="shared" si="10"/>
        <v>0</v>
      </c>
      <c r="AG387">
        <f>IFERROR(VLOOKUP(B387,'Slutlig allokering'!$B$2:$AJ$462,MATCH("Summa justerad allokerad tillförd energi (utan hjälpel och rökgaskondensering):",'Slutlig allokering'!$B$2:$AK$2,0),FALSE)/1,"")</f>
        <v>0</v>
      </c>
      <c r="AI387" s="55" t="str">
        <f>IFERROR(1-VLOOKUP(B387,'Slutlig allokering'!$B$2:$AJ$462,MATCH("Andel av bränsle i kvv som allokerats till värme, exklusive rökgaskondensering och hjälpel",'Slutlig allokering'!$B$2:$AK$2,0),FALSE),"")</f>
        <v/>
      </c>
      <c r="AK387" s="55" t="str">
        <f t="shared" si="11"/>
        <v/>
      </c>
    </row>
    <row r="388" spans="1:37" x14ac:dyDescent="0.25">
      <c r="A388" s="28" t="s">
        <v>521</v>
      </c>
      <c r="B388" s="28" t="s">
        <v>523</v>
      </c>
      <c r="C388">
        <f>IFERROR(VLOOKUP($B388,Kraftvärmeprod!$B$1:$AH$479,MATCH(C$3,Kraftvärmeprod!$B$1:$AG$1,0),FALSE)/1,"")</f>
        <v>277.10000000000002</v>
      </c>
      <c r="D388">
        <f>IFERROR(VLOOKUP($B388,Kraftvärmeprod!$B$1:$AH$479,MATCH(D$3,Kraftvärmeprod!$B$1:$AG$1,0),FALSE)/1,"")</f>
        <v>105.5</v>
      </c>
      <c r="E388">
        <f>IFERROR(VLOOKUP($B388,Kraftvärmeprod!$B$1:$AH$479,MATCH(E$2,Kraftvärmeprod!$B$1:$AG$1,0),FALSE)/1,0)-IFERROR(VLOOKUP($B388,'Slutlig allokering'!$B$2:$AC$462,MATCH(E$3,'Slutlig allokering'!$B$2:$AJ$2,0),FALSE)/1,0)</f>
        <v>0</v>
      </c>
      <c r="F388">
        <f>IFERROR(VLOOKUP($B388,Kraftvärmeprod!$B$1:$AH$479,MATCH(F$2,Kraftvärmeprod!$B$1:$AG$1,0),FALSE)/1,0)-IFERROR(VLOOKUP($B388,'Slutlig allokering'!$B$2:$AC$462,MATCH(F$3,'Slutlig allokering'!$B$2:$AJ$2,0),FALSE)/1,0)</f>
        <v>0</v>
      </c>
      <c r="G388">
        <f>IFERROR(VLOOKUP($B388,Kraftvärmeprod!$B$1:$AH$479,MATCH(G$2,Kraftvärmeprod!$B$1:$AG$1,0),FALSE)/1,0)-IFERROR(VLOOKUP($B388,'Slutlig allokering'!$B$2:$AC$462,MATCH(G$3,'Slutlig allokering'!$B$2:$AJ$2,0),FALSE)/1,0)</f>
        <v>0</v>
      </c>
      <c r="H388">
        <f>IFERROR(VLOOKUP($B388,Kraftvärmeprod!$B$1:$AH$479,MATCH(H$2,Kraftvärmeprod!$B$1:$AG$1,0),FALSE)/1,0)-IFERROR(VLOOKUP($B388,'Slutlig allokering'!$B$2:$AC$462,MATCH(H$3,'Slutlig allokering'!$B$2:$AJ$2,0),FALSE)/1,0)</f>
        <v>0.91363000000000016</v>
      </c>
      <c r="I388">
        <f>IFERROR(VLOOKUP($B388,Kraftvärmeprod!$B$1:$AH$479,MATCH(I$2,Kraftvärmeprod!$B$1:$AG$1,0),FALSE)/1,0)-IFERROR(VLOOKUP($B388,'Slutlig allokering'!$B$2:$AC$462,MATCH(I$3,'Slutlig allokering'!$B$2:$AJ$2,0),FALSE)/1,0)</f>
        <v>0</v>
      </c>
      <c r="J388">
        <f>IFERROR(VLOOKUP($B388,Kraftvärmeprod!$B$1:$AH$479,MATCH(J$2,Kraftvärmeprod!$B$1:$AG$1,0),FALSE)/1,0)-IFERROR(VLOOKUP($B388,'Slutlig allokering'!$B$2:$AC$462,MATCH(J$3,'Slutlig allokering'!$B$2:$AJ$2,0),FALSE)/1,0)</f>
        <v>0</v>
      </c>
      <c r="K388">
        <f>IFERROR(VLOOKUP($B388,Kraftvärmeprod!$B$1:$AH$479,MATCH(K$2,Kraftvärmeprod!$B$1:$AG$1,0),FALSE)/1,0)-IFERROR(VLOOKUP($B388,'Slutlig allokering'!$B$2:$AC$462,MATCH(K$3,'Slutlig allokering'!$B$2:$AJ$2,0),FALSE)/1,0)</f>
        <v>0</v>
      </c>
      <c r="L388">
        <f>IFERROR(VLOOKUP($B388,Kraftvärmeprod!$B$1:$AH$479,MATCH(L$2,Kraftvärmeprod!$B$1:$AG$1,0),FALSE)/1,0)-IFERROR(VLOOKUP($B388,'Slutlig allokering'!$B$2:$AC$462,MATCH(L$3,'Slutlig allokering'!$B$2:$AJ$2,0),FALSE)/1,0)</f>
        <v>0</v>
      </c>
      <c r="M388" s="143">
        <f>IFERROR(VLOOKUP($B388,Miljö!$B$1:$S$477,MATCH(M$2,Miljö!$B$1:$X$1,0),FALSE)/1,0)-IFERROR(VLOOKUP($B388,'Slutlig allokering'!$B$2:$AC$462,MATCH(M$3,'Slutlig allokering'!$B$2:$AJ$2,0),FALSE)/1,0)</f>
        <v>7.1678700000000006</v>
      </c>
      <c r="N388">
        <f>IFERROR(VLOOKUP($B388,Kraftvärmeprod!$B$1:$AH$479,MATCH(N$2,Kraftvärmeprod!$B$1:$AG$1,0),FALSE)/1,0)-IFERROR(VLOOKUP($B388,'Slutlig allokering'!$B$2:$AC$462,MATCH(N$3,'Slutlig allokering'!$B$2:$AJ$2,0),FALSE)/1,0)</f>
        <v>0</v>
      </c>
      <c r="O388">
        <f>IFERROR(VLOOKUP($B388,Kraftvärmeprod!$B$1:$AH$479,MATCH(O$2,Kraftvärmeprod!$B$1:$AG$1,0),FALSE)/1,0)-IFERROR(VLOOKUP($B388,'Slutlig allokering'!$B$2:$AC$462,MATCH(O$3,'Slutlig allokering'!$B$2:$AJ$2,0),FALSE)/1,0)</f>
        <v>238.065</v>
      </c>
      <c r="P388">
        <f>IFERROR(VLOOKUP($B388,Kraftvärmeprod!$B$1:$AH$479,MATCH(P$2,Kraftvärmeprod!$B$1:$AG$1,0),FALSE)/1,0)-IFERROR(VLOOKUP($B388,'Slutlig allokering'!$B$2:$AC$462,MATCH(P$3,'Slutlig allokering'!$B$2:$AJ$2,0),FALSE)/1,0)</f>
        <v>0</v>
      </c>
      <c r="Q388">
        <f>IFERROR(VLOOKUP($B388,Kraftvärmeprod!$B$1:$AH$479,MATCH(Q$2,Kraftvärmeprod!$B$1:$AG$1,0),FALSE)/1,0)-IFERROR(VLOOKUP($B388,'Slutlig allokering'!$B$2:$AC$462,MATCH(Q$3,'Slutlig allokering'!$B$2:$AJ$2,0),FALSE)/1,0)</f>
        <v>0</v>
      </c>
      <c r="R388">
        <f>IFERROR(VLOOKUP($B388,Kraftvärmeprod!$B$1:$AH$479,MATCH(R$2,Kraftvärmeprod!$B$1:$AG$1,0),FALSE)/1,0)-IFERROR(VLOOKUP($B388,'Slutlig allokering'!$B$2:$AC$462,MATCH(R$3,'Slutlig allokering'!$B$2:$AJ$2,0),FALSE)/1,0)</f>
        <v>0</v>
      </c>
      <c r="S388">
        <f>IFERROR(VLOOKUP($B388,Kraftvärmeprod!$B$1:$AH$479,MATCH(S$2,Kraftvärmeprod!$B$1:$AG$1,0),FALSE)/1,0)-IFERROR(VLOOKUP($B388,'Slutlig allokering'!$B$2:$AC$462,MATCH(S$3,'Slutlig allokering'!$B$2:$AJ$2,0),FALSE)/1,0)</f>
        <v>0</v>
      </c>
      <c r="T388">
        <f>IFERROR(VLOOKUP($B388,Kraftvärmeprod!$B$1:$AH$479,MATCH(T$2,Kraftvärmeprod!$B$1:$AG$1,0),FALSE)/1,0)-IFERROR(VLOOKUP($B388,'Slutlig allokering'!$B$2:$AC$462,MATCH(T$3,'Slutlig allokering'!$B$2:$AJ$2,0),FALSE)/1,0)</f>
        <v>0</v>
      </c>
      <c r="U388">
        <f>IFERROR(VLOOKUP($B388,Kraftvärmeprod!$B$1:$AH$479,MATCH(U$2,Kraftvärmeprod!$B$1:$AG$1,0),FALSE)/1,0)-IFERROR(VLOOKUP($B388,'Slutlig allokering'!$B$2:$AC$462,MATCH(U$3,'Slutlig allokering'!$B$2:$AJ$2,0),FALSE)/1,0)</f>
        <v>0</v>
      </c>
      <c r="V388">
        <f>IFERROR(VLOOKUP($B388,Kraftvärmeprod!$B$1:$AH$479,MATCH(V$2,Kraftvärmeprod!$B$1:$AG$1,0),FALSE)/1,0)-IFERROR(VLOOKUP($B388,'Slutlig allokering'!$B$2:$AC$462,MATCH(V$3,'Slutlig allokering'!$B$2:$AJ$2,0),FALSE)/1,0)</f>
        <v>0</v>
      </c>
      <c r="W388">
        <f>IFERROR(VLOOKUP($B388,Kraftvärmeprod!$B$1:$AH$479,MATCH(W$2,Kraftvärmeprod!$B$1:$AG$1,0),FALSE)/1,0)-IFERROR(VLOOKUP($B388,'Slutlig allokering'!$B$2:$AC$462,MATCH(W$3,'Slutlig allokering'!$B$2:$AJ$2,0),FALSE)/1,0)</f>
        <v>0</v>
      </c>
      <c r="X388">
        <f>IFERROR(VLOOKUP($B388,Kraftvärmeprod!$B$1:$AH$479,MATCH(X$2,Kraftvärmeprod!$B$1:$AG$1,0),FALSE)/1,0)-IFERROR(VLOOKUP($B388,'Slutlig allokering'!$B$2:$AC$462,MATCH(X$3,'Slutlig allokering'!$B$2:$AJ$2,0),FALSE)/1,0)</f>
        <v>0</v>
      </c>
      <c r="Y388">
        <f>IFERROR(VLOOKUP($B388,Kraftvärmeprod!$B$1:$AH$479,MATCH(Y$2,Kraftvärmeprod!$B$1:$AG$1,0),FALSE)/1,0)-IFERROR(VLOOKUP($B388,'Slutlig allokering'!$B$2:$AC$462,MATCH(Y$3,'Slutlig allokering'!$B$2:$AJ$2,0),FALSE)/1,0)</f>
        <v>0</v>
      </c>
      <c r="Z388">
        <f>IFERROR(VLOOKUP($B388,Kraftvärmeprod!$B$1:$AH$479,MATCH(Z$2,Kraftvärmeprod!$B$1:$AG$1,0),FALSE)/1,0)-IFERROR(VLOOKUP($B388,'Slutlig allokering'!$B$2:$AC$462,MATCH(Z$3,'Slutlig allokering'!$B$2:$AJ$2,0),FALSE)/1,0)</f>
        <v>0</v>
      </c>
      <c r="AA388">
        <f>IFERROR(VLOOKUP($B388,Kraftvärmeprod!$B$1:$AH$479,MATCH(AA$2,Kraftvärmeprod!$B$1:$AG$1,0),FALSE)/1,0)-IFERROR(VLOOKUP($B388,'Slutlig allokering'!$B$2:$AC$462,MATCH(AA$3,'Slutlig allokering'!$B$2:$AJ$2,0),FALSE)/1,0)</f>
        <v>0</v>
      </c>
      <c r="AB388">
        <f>IFERROR(VLOOKUP($B388,Kraftvärmeprod!$B$1:$AH$479,MATCH(AB$2,Kraftvärmeprod!$B$1:$AG$1,0),FALSE)/1,0)-IFERROR(VLOOKUP($B388,'Slutlig allokering'!$B$2:$AC$462,MATCH(AB$3,'Slutlig allokering'!$B$2:$AJ$2,0),FALSE)/1,0)</f>
        <v>0</v>
      </c>
      <c r="AE388">
        <f t="shared" si="10"/>
        <v>238.97863000000001</v>
      </c>
      <c r="AG388">
        <f>IFERROR(VLOOKUP(B388,'Slutlig allokering'!$B$2:$AJ$462,MATCH("Summa justerad allokerad tillförd energi (utan hjälpel och rökgaskondensering):",'Slutlig allokering'!$B$2:$AK$2,0),FALSE)/1,"")</f>
        <v>241.12136999999998</v>
      </c>
      <c r="AI388" s="55">
        <f>IFERROR(1-VLOOKUP(B388,'Slutlig allokering'!$B$2:$AJ$462,MATCH("Andel av bränsle i kvv som allokerats till värme, exklusive rökgaskondensering och hjälpel",'Slutlig allokering'!$B$2:$AK$2,0),FALSE),"")</f>
        <v>0.49776844407415133</v>
      </c>
      <c r="AK388" s="55">
        <f t="shared" si="11"/>
        <v>0.49776844407415122</v>
      </c>
    </row>
    <row r="389" spans="1:37" x14ac:dyDescent="0.25">
      <c r="A389" s="28" t="s">
        <v>521</v>
      </c>
      <c r="B389" s="28" t="s">
        <v>524</v>
      </c>
      <c r="C389" t="str">
        <f>IFERROR(VLOOKUP($B389,Kraftvärmeprod!$B$1:$AH$479,MATCH(C$3,Kraftvärmeprod!$B$1:$AG$1,0),FALSE)/1,"")</f>
        <v/>
      </c>
      <c r="D389" t="str">
        <f>IFERROR(VLOOKUP($B389,Kraftvärmeprod!$B$1:$AH$479,MATCH(D$3,Kraftvärmeprod!$B$1:$AG$1,0),FALSE)/1,"")</f>
        <v/>
      </c>
      <c r="E389">
        <f>IFERROR(VLOOKUP($B389,Kraftvärmeprod!$B$1:$AH$479,MATCH(E$2,Kraftvärmeprod!$B$1:$AG$1,0),FALSE)/1,0)-IFERROR(VLOOKUP($B389,'Slutlig allokering'!$B$2:$AC$462,MATCH(E$3,'Slutlig allokering'!$B$2:$AJ$2,0),FALSE)/1,0)</f>
        <v>0</v>
      </c>
      <c r="F389">
        <f>IFERROR(VLOOKUP($B389,Kraftvärmeprod!$B$1:$AH$479,MATCH(F$2,Kraftvärmeprod!$B$1:$AG$1,0),FALSE)/1,0)-IFERROR(VLOOKUP($B389,'Slutlig allokering'!$B$2:$AC$462,MATCH(F$3,'Slutlig allokering'!$B$2:$AJ$2,0),FALSE)/1,0)</f>
        <v>0</v>
      </c>
      <c r="G389">
        <f>IFERROR(VLOOKUP($B389,Kraftvärmeprod!$B$1:$AH$479,MATCH(G$2,Kraftvärmeprod!$B$1:$AG$1,0),FALSE)/1,0)-IFERROR(VLOOKUP($B389,'Slutlig allokering'!$B$2:$AC$462,MATCH(G$3,'Slutlig allokering'!$B$2:$AJ$2,0),FALSE)/1,0)</f>
        <v>0</v>
      </c>
      <c r="H389">
        <f>IFERROR(VLOOKUP($B389,Kraftvärmeprod!$B$1:$AH$479,MATCH(H$2,Kraftvärmeprod!$B$1:$AG$1,0),FALSE)/1,0)-IFERROR(VLOOKUP($B389,'Slutlig allokering'!$B$2:$AC$462,MATCH(H$3,'Slutlig allokering'!$B$2:$AJ$2,0),FALSE)/1,0)</f>
        <v>0</v>
      </c>
      <c r="I389">
        <f>IFERROR(VLOOKUP($B389,Kraftvärmeprod!$B$1:$AH$479,MATCH(I$2,Kraftvärmeprod!$B$1:$AG$1,0),FALSE)/1,0)-IFERROR(VLOOKUP($B389,'Slutlig allokering'!$B$2:$AC$462,MATCH(I$3,'Slutlig allokering'!$B$2:$AJ$2,0),FALSE)/1,0)</f>
        <v>0</v>
      </c>
      <c r="J389">
        <f>IFERROR(VLOOKUP($B389,Kraftvärmeprod!$B$1:$AH$479,MATCH(J$2,Kraftvärmeprod!$B$1:$AG$1,0),FALSE)/1,0)-IFERROR(VLOOKUP($B389,'Slutlig allokering'!$B$2:$AC$462,MATCH(J$3,'Slutlig allokering'!$B$2:$AJ$2,0),FALSE)/1,0)</f>
        <v>0</v>
      </c>
      <c r="K389">
        <f>IFERROR(VLOOKUP($B389,Kraftvärmeprod!$B$1:$AH$479,MATCH(K$2,Kraftvärmeprod!$B$1:$AG$1,0),FALSE)/1,0)-IFERROR(VLOOKUP($B389,'Slutlig allokering'!$B$2:$AC$462,MATCH(K$3,'Slutlig allokering'!$B$2:$AJ$2,0),FALSE)/1,0)</f>
        <v>0</v>
      </c>
      <c r="L389">
        <f>IFERROR(VLOOKUP($B389,Kraftvärmeprod!$B$1:$AH$479,MATCH(L$2,Kraftvärmeprod!$B$1:$AG$1,0),FALSE)/1,0)-IFERROR(VLOOKUP($B389,'Slutlig allokering'!$B$2:$AC$462,MATCH(L$3,'Slutlig allokering'!$B$2:$AJ$2,0),FALSE)/1,0)</f>
        <v>0</v>
      </c>
      <c r="M389" s="143">
        <f>IFERROR(VLOOKUP($B389,Miljö!$B$1:$S$477,MATCH(M$2,Miljö!$B$1:$X$1,0),FALSE)/1,0)-IFERROR(VLOOKUP($B389,'Slutlig allokering'!$B$2:$AC$462,MATCH(M$3,'Slutlig allokering'!$B$2:$AJ$2,0),FALSE)/1,0)</f>
        <v>0</v>
      </c>
      <c r="N389">
        <f>IFERROR(VLOOKUP($B389,Kraftvärmeprod!$B$1:$AH$479,MATCH(N$2,Kraftvärmeprod!$B$1:$AG$1,0),FALSE)/1,0)-IFERROR(VLOOKUP($B389,'Slutlig allokering'!$B$2:$AC$462,MATCH(N$3,'Slutlig allokering'!$B$2:$AJ$2,0),FALSE)/1,0)</f>
        <v>0</v>
      </c>
      <c r="O389">
        <f>IFERROR(VLOOKUP($B389,Kraftvärmeprod!$B$1:$AH$479,MATCH(O$2,Kraftvärmeprod!$B$1:$AG$1,0),FALSE)/1,0)-IFERROR(VLOOKUP($B389,'Slutlig allokering'!$B$2:$AC$462,MATCH(O$3,'Slutlig allokering'!$B$2:$AJ$2,0),FALSE)/1,0)</f>
        <v>0</v>
      </c>
      <c r="P389">
        <f>IFERROR(VLOOKUP($B389,Kraftvärmeprod!$B$1:$AH$479,MATCH(P$2,Kraftvärmeprod!$B$1:$AG$1,0),FALSE)/1,0)-IFERROR(VLOOKUP($B389,'Slutlig allokering'!$B$2:$AC$462,MATCH(P$3,'Slutlig allokering'!$B$2:$AJ$2,0),FALSE)/1,0)</f>
        <v>0</v>
      </c>
      <c r="Q389">
        <f>IFERROR(VLOOKUP($B389,Kraftvärmeprod!$B$1:$AH$479,MATCH(Q$2,Kraftvärmeprod!$B$1:$AG$1,0),FALSE)/1,0)-IFERROR(VLOOKUP($B389,'Slutlig allokering'!$B$2:$AC$462,MATCH(Q$3,'Slutlig allokering'!$B$2:$AJ$2,0),FALSE)/1,0)</f>
        <v>0</v>
      </c>
      <c r="R389">
        <f>IFERROR(VLOOKUP($B389,Kraftvärmeprod!$B$1:$AH$479,MATCH(R$2,Kraftvärmeprod!$B$1:$AG$1,0),FALSE)/1,0)-IFERROR(VLOOKUP($B389,'Slutlig allokering'!$B$2:$AC$462,MATCH(R$3,'Slutlig allokering'!$B$2:$AJ$2,0),FALSE)/1,0)</f>
        <v>0</v>
      </c>
      <c r="S389">
        <f>IFERROR(VLOOKUP($B389,Kraftvärmeprod!$B$1:$AH$479,MATCH(S$2,Kraftvärmeprod!$B$1:$AG$1,0),FALSE)/1,0)-IFERROR(VLOOKUP($B389,'Slutlig allokering'!$B$2:$AC$462,MATCH(S$3,'Slutlig allokering'!$B$2:$AJ$2,0),FALSE)/1,0)</f>
        <v>0</v>
      </c>
      <c r="T389">
        <f>IFERROR(VLOOKUP($B389,Kraftvärmeprod!$B$1:$AH$479,MATCH(T$2,Kraftvärmeprod!$B$1:$AG$1,0),FALSE)/1,0)-IFERROR(VLOOKUP($B389,'Slutlig allokering'!$B$2:$AC$462,MATCH(T$3,'Slutlig allokering'!$B$2:$AJ$2,0),FALSE)/1,0)</f>
        <v>0</v>
      </c>
      <c r="U389">
        <f>IFERROR(VLOOKUP($B389,Kraftvärmeprod!$B$1:$AH$479,MATCH(U$2,Kraftvärmeprod!$B$1:$AG$1,0),FALSE)/1,0)-IFERROR(VLOOKUP($B389,'Slutlig allokering'!$B$2:$AC$462,MATCH(U$3,'Slutlig allokering'!$B$2:$AJ$2,0),FALSE)/1,0)</f>
        <v>0</v>
      </c>
      <c r="V389">
        <f>IFERROR(VLOOKUP($B389,Kraftvärmeprod!$B$1:$AH$479,MATCH(V$2,Kraftvärmeprod!$B$1:$AG$1,0),FALSE)/1,0)-IFERROR(VLOOKUP($B389,'Slutlig allokering'!$B$2:$AC$462,MATCH(V$3,'Slutlig allokering'!$B$2:$AJ$2,0),FALSE)/1,0)</f>
        <v>0</v>
      </c>
      <c r="W389">
        <f>IFERROR(VLOOKUP($B389,Kraftvärmeprod!$B$1:$AH$479,MATCH(W$2,Kraftvärmeprod!$B$1:$AG$1,0),FALSE)/1,0)-IFERROR(VLOOKUP($B389,'Slutlig allokering'!$B$2:$AC$462,MATCH(W$3,'Slutlig allokering'!$B$2:$AJ$2,0),FALSE)/1,0)</f>
        <v>0</v>
      </c>
      <c r="X389">
        <f>IFERROR(VLOOKUP($B389,Kraftvärmeprod!$B$1:$AH$479,MATCH(X$2,Kraftvärmeprod!$B$1:$AG$1,0),FALSE)/1,0)-IFERROR(VLOOKUP($B389,'Slutlig allokering'!$B$2:$AC$462,MATCH(X$3,'Slutlig allokering'!$B$2:$AJ$2,0),FALSE)/1,0)</f>
        <v>0</v>
      </c>
      <c r="Y389">
        <f>IFERROR(VLOOKUP($B389,Kraftvärmeprod!$B$1:$AH$479,MATCH(Y$2,Kraftvärmeprod!$B$1:$AG$1,0),FALSE)/1,0)-IFERROR(VLOOKUP($B389,'Slutlig allokering'!$B$2:$AC$462,MATCH(Y$3,'Slutlig allokering'!$B$2:$AJ$2,0),FALSE)/1,0)</f>
        <v>0</v>
      </c>
      <c r="Z389">
        <f>IFERROR(VLOOKUP($B389,Kraftvärmeprod!$B$1:$AH$479,MATCH(Z$2,Kraftvärmeprod!$B$1:$AG$1,0),FALSE)/1,0)-IFERROR(VLOOKUP($B389,'Slutlig allokering'!$B$2:$AC$462,MATCH(Z$3,'Slutlig allokering'!$B$2:$AJ$2,0),FALSE)/1,0)</f>
        <v>0</v>
      </c>
      <c r="AA389">
        <f>IFERROR(VLOOKUP($B389,Kraftvärmeprod!$B$1:$AH$479,MATCH(AA$2,Kraftvärmeprod!$B$1:$AG$1,0),FALSE)/1,0)-IFERROR(VLOOKUP($B389,'Slutlig allokering'!$B$2:$AC$462,MATCH(AA$3,'Slutlig allokering'!$B$2:$AJ$2,0),FALSE)/1,0)</f>
        <v>0</v>
      </c>
      <c r="AB389">
        <f>IFERROR(VLOOKUP($B389,Kraftvärmeprod!$B$1:$AH$479,MATCH(AB$2,Kraftvärmeprod!$B$1:$AG$1,0),FALSE)/1,0)-IFERROR(VLOOKUP($B389,'Slutlig allokering'!$B$2:$AC$462,MATCH(AB$3,'Slutlig allokering'!$B$2:$AJ$2,0),FALSE)/1,0)</f>
        <v>0</v>
      </c>
      <c r="AE389">
        <f t="shared" ref="AE389:AE452" si="12">SUM(E389:AB389)-M389</f>
        <v>0</v>
      </c>
      <c r="AG389">
        <f>IFERROR(VLOOKUP(B389,'Slutlig allokering'!$B$2:$AJ$462,MATCH("Summa justerad allokerad tillförd energi (utan hjälpel och rökgaskondensering):",'Slutlig allokering'!$B$2:$AK$2,0),FALSE)/1,"")</f>
        <v>0</v>
      </c>
      <c r="AI389" s="55" t="str">
        <f>IFERROR(1-VLOOKUP(B389,'Slutlig allokering'!$B$2:$AJ$462,MATCH("Andel av bränsle i kvv som allokerats till värme, exklusive rökgaskondensering och hjälpel",'Slutlig allokering'!$B$2:$AK$2,0),FALSE),"")</f>
        <v/>
      </c>
      <c r="AK389" s="55" t="str">
        <f t="shared" ref="AK389:AK452" si="13">IFERROR(AE389/(AE389+AG389),"")</f>
        <v/>
      </c>
    </row>
    <row r="390" spans="1:37" x14ac:dyDescent="0.25">
      <c r="A390" s="28" t="s">
        <v>521</v>
      </c>
      <c r="B390" s="28" t="s">
        <v>525</v>
      </c>
      <c r="C390" t="str">
        <f>IFERROR(VLOOKUP($B390,Kraftvärmeprod!$B$1:$AH$479,MATCH(C$3,Kraftvärmeprod!$B$1:$AG$1,0),FALSE)/1,"")</f>
        <v/>
      </c>
      <c r="D390" t="str">
        <f>IFERROR(VLOOKUP($B390,Kraftvärmeprod!$B$1:$AH$479,MATCH(D$3,Kraftvärmeprod!$B$1:$AG$1,0),FALSE)/1,"")</f>
        <v/>
      </c>
      <c r="E390">
        <f>IFERROR(VLOOKUP($B390,Kraftvärmeprod!$B$1:$AH$479,MATCH(E$2,Kraftvärmeprod!$B$1:$AG$1,0),FALSE)/1,0)-IFERROR(VLOOKUP($B390,'Slutlig allokering'!$B$2:$AC$462,MATCH(E$3,'Slutlig allokering'!$B$2:$AJ$2,0),FALSE)/1,0)</f>
        <v>0</v>
      </c>
      <c r="F390">
        <f>IFERROR(VLOOKUP($B390,Kraftvärmeprod!$B$1:$AH$479,MATCH(F$2,Kraftvärmeprod!$B$1:$AG$1,0),FALSE)/1,0)-IFERROR(VLOOKUP($B390,'Slutlig allokering'!$B$2:$AC$462,MATCH(F$3,'Slutlig allokering'!$B$2:$AJ$2,0),FALSE)/1,0)</f>
        <v>0</v>
      </c>
      <c r="G390">
        <f>IFERROR(VLOOKUP($B390,Kraftvärmeprod!$B$1:$AH$479,MATCH(G$2,Kraftvärmeprod!$B$1:$AG$1,0),FALSE)/1,0)-IFERROR(VLOOKUP($B390,'Slutlig allokering'!$B$2:$AC$462,MATCH(G$3,'Slutlig allokering'!$B$2:$AJ$2,0),FALSE)/1,0)</f>
        <v>0</v>
      </c>
      <c r="H390">
        <f>IFERROR(VLOOKUP($B390,Kraftvärmeprod!$B$1:$AH$479,MATCH(H$2,Kraftvärmeprod!$B$1:$AG$1,0),FALSE)/1,0)-IFERROR(VLOOKUP($B390,'Slutlig allokering'!$B$2:$AC$462,MATCH(H$3,'Slutlig allokering'!$B$2:$AJ$2,0),FALSE)/1,0)</f>
        <v>0</v>
      </c>
      <c r="I390">
        <f>IFERROR(VLOOKUP($B390,Kraftvärmeprod!$B$1:$AH$479,MATCH(I$2,Kraftvärmeprod!$B$1:$AG$1,0),FALSE)/1,0)-IFERROR(VLOOKUP($B390,'Slutlig allokering'!$B$2:$AC$462,MATCH(I$3,'Slutlig allokering'!$B$2:$AJ$2,0),FALSE)/1,0)</f>
        <v>0</v>
      </c>
      <c r="J390">
        <f>IFERROR(VLOOKUP($B390,Kraftvärmeprod!$B$1:$AH$479,MATCH(J$2,Kraftvärmeprod!$B$1:$AG$1,0),FALSE)/1,0)-IFERROR(VLOOKUP($B390,'Slutlig allokering'!$B$2:$AC$462,MATCH(J$3,'Slutlig allokering'!$B$2:$AJ$2,0),FALSE)/1,0)</f>
        <v>0</v>
      </c>
      <c r="K390">
        <f>IFERROR(VLOOKUP($B390,Kraftvärmeprod!$B$1:$AH$479,MATCH(K$2,Kraftvärmeprod!$B$1:$AG$1,0),FALSE)/1,0)-IFERROR(VLOOKUP($B390,'Slutlig allokering'!$B$2:$AC$462,MATCH(K$3,'Slutlig allokering'!$B$2:$AJ$2,0),FALSE)/1,0)</f>
        <v>0</v>
      </c>
      <c r="L390">
        <f>IFERROR(VLOOKUP($B390,Kraftvärmeprod!$B$1:$AH$479,MATCH(L$2,Kraftvärmeprod!$B$1:$AG$1,0),FALSE)/1,0)-IFERROR(VLOOKUP($B390,'Slutlig allokering'!$B$2:$AC$462,MATCH(L$3,'Slutlig allokering'!$B$2:$AJ$2,0),FALSE)/1,0)</f>
        <v>0</v>
      </c>
      <c r="M390" s="143">
        <f>IFERROR(VLOOKUP($B390,Miljö!$B$1:$S$477,MATCH(M$2,Miljö!$B$1:$X$1,0),FALSE)/1,0)-IFERROR(VLOOKUP($B390,'Slutlig allokering'!$B$2:$AC$462,MATCH(M$3,'Slutlig allokering'!$B$2:$AJ$2,0),FALSE)/1,0)</f>
        <v>0</v>
      </c>
      <c r="N390">
        <f>IFERROR(VLOOKUP($B390,Kraftvärmeprod!$B$1:$AH$479,MATCH(N$2,Kraftvärmeprod!$B$1:$AG$1,0),FALSE)/1,0)-IFERROR(VLOOKUP($B390,'Slutlig allokering'!$B$2:$AC$462,MATCH(N$3,'Slutlig allokering'!$B$2:$AJ$2,0),FALSE)/1,0)</f>
        <v>0</v>
      </c>
      <c r="O390">
        <f>IFERROR(VLOOKUP($B390,Kraftvärmeprod!$B$1:$AH$479,MATCH(O$2,Kraftvärmeprod!$B$1:$AG$1,0),FALSE)/1,0)-IFERROR(VLOOKUP($B390,'Slutlig allokering'!$B$2:$AC$462,MATCH(O$3,'Slutlig allokering'!$B$2:$AJ$2,0),FALSE)/1,0)</f>
        <v>0</v>
      </c>
      <c r="P390">
        <f>IFERROR(VLOOKUP($B390,Kraftvärmeprod!$B$1:$AH$479,MATCH(P$2,Kraftvärmeprod!$B$1:$AG$1,0),FALSE)/1,0)-IFERROR(VLOOKUP($B390,'Slutlig allokering'!$B$2:$AC$462,MATCH(P$3,'Slutlig allokering'!$B$2:$AJ$2,0),FALSE)/1,0)</f>
        <v>0</v>
      </c>
      <c r="Q390">
        <f>IFERROR(VLOOKUP($B390,Kraftvärmeprod!$B$1:$AH$479,MATCH(Q$2,Kraftvärmeprod!$B$1:$AG$1,0),FALSE)/1,0)-IFERROR(VLOOKUP($B390,'Slutlig allokering'!$B$2:$AC$462,MATCH(Q$3,'Slutlig allokering'!$B$2:$AJ$2,0),FALSE)/1,0)</f>
        <v>0</v>
      </c>
      <c r="R390">
        <f>IFERROR(VLOOKUP($B390,Kraftvärmeprod!$B$1:$AH$479,MATCH(R$2,Kraftvärmeprod!$B$1:$AG$1,0),FALSE)/1,0)-IFERROR(VLOOKUP($B390,'Slutlig allokering'!$B$2:$AC$462,MATCH(R$3,'Slutlig allokering'!$B$2:$AJ$2,0),FALSE)/1,0)</f>
        <v>0</v>
      </c>
      <c r="S390">
        <f>IFERROR(VLOOKUP($B390,Kraftvärmeprod!$B$1:$AH$479,MATCH(S$2,Kraftvärmeprod!$B$1:$AG$1,0),FALSE)/1,0)-IFERROR(VLOOKUP($B390,'Slutlig allokering'!$B$2:$AC$462,MATCH(S$3,'Slutlig allokering'!$B$2:$AJ$2,0),FALSE)/1,0)</f>
        <v>0</v>
      </c>
      <c r="T390">
        <f>IFERROR(VLOOKUP($B390,Kraftvärmeprod!$B$1:$AH$479,MATCH(T$2,Kraftvärmeprod!$B$1:$AG$1,0),FALSE)/1,0)-IFERROR(VLOOKUP($B390,'Slutlig allokering'!$B$2:$AC$462,MATCH(T$3,'Slutlig allokering'!$B$2:$AJ$2,0),FALSE)/1,0)</f>
        <v>0</v>
      </c>
      <c r="U390">
        <f>IFERROR(VLOOKUP($B390,Kraftvärmeprod!$B$1:$AH$479,MATCH(U$2,Kraftvärmeprod!$B$1:$AG$1,0),FALSE)/1,0)-IFERROR(VLOOKUP($B390,'Slutlig allokering'!$B$2:$AC$462,MATCH(U$3,'Slutlig allokering'!$B$2:$AJ$2,0),FALSE)/1,0)</f>
        <v>0</v>
      </c>
      <c r="V390">
        <f>IFERROR(VLOOKUP($B390,Kraftvärmeprod!$B$1:$AH$479,MATCH(V$2,Kraftvärmeprod!$B$1:$AG$1,0),FALSE)/1,0)-IFERROR(VLOOKUP($B390,'Slutlig allokering'!$B$2:$AC$462,MATCH(V$3,'Slutlig allokering'!$B$2:$AJ$2,0),FALSE)/1,0)</f>
        <v>0</v>
      </c>
      <c r="W390">
        <f>IFERROR(VLOOKUP($B390,Kraftvärmeprod!$B$1:$AH$479,MATCH(W$2,Kraftvärmeprod!$B$1:$AG$1,0),FALSE)/1,0)-IFERROR(VLOOKUP($B390,'Slutlig allokering'!$B$2:$AC$462,MATCH(W$3,'Slutlig allokering'!$B$2:$AJ$2,0),FALSE)/1,0)</f>
        <v>0</v>
      </c>
      <c r="X390">
        <f>IFERROR(VLOOKUP($B390,Kraftvärmeprod!$B$1:$AH$479,MATCH(X$2,Kraftvärmeprod!$B$1:$AG$1,0),FALSE)/1,0)-IFERROR(VLOOKUP($B390,'Slutlig allokering'!$B$2:$AC$462,MATCH(X$3,'Slutlig allokering'!$B$2:$AJ$2,0),FALSE)/1,0)</f>
        <v>0</v>
      </c>
      <c r="Y390">
        <f>IFERROR(VLOOKUP($B390,Kraftvärmeprod!$B$1:$AH$479,MATCH(Y$2,Kraftvärmeprod!$B$1:$AG$1,0),FALSE)/1,0)-IFERROR(VLOOKUP($B390,'Slutlig allokering'!$B$2:$AC$462,MATCH(Y$3,'Slutlig allokering'!$B$2:$AJ$2,0),FALSE)/1,0)</f>
        <v>0</v>
      </c>
      <c r="Z390">
        <f>IFERROR(VLOOKUP($B390,Kraftvärmeprod!$B$1:$AH$479,MATCH(Z$2,Kraftvärmeprod!$B$1:$AG$1,0),FALSE)/1,0)-IFERROR(VLOOKUP($B390,'Slutlig allokering'!$B$2:$AC$462,MATCH(Z$3,'Slutlig allokering'!$B$2:$AJ$2,0),FALSE)/1,0)</f>
        <v>0</v>
      </c>
      <c r="AA390">
        <f>IFERROR(VLOOKUP($B390,Kraftvärmeprod!$B$1:$AH$479,MATCH(AA$2,Kraftvärmeprod!$B$1:$AG$1,0),FALSE)/1,0)-IFERROR(VLOOKUP($B390,'Slutlig allokering'!$B$2:$AC$462,MATCH(AA$3,'Slutlig allokering'!$B$2:$AJ$2,0),FALSE)/1,0)</f>
        <v>0</v>
      </c>
      <c r="AB390">
        <f>IFERROR(VLOOKUP($B390,Kraftvärmeprod!$B$1:$AH$479,MATCH(AB$2,Kraftvärmeprod!$B$1:$AG$1,0),FALSE)/1,0)-IFERROR(VLOOKUP($B390,'Slutlig allokering'!$B$2:$AC$462,MATCH(AB$3,'Slutlig allokering'!$B$2:$AJ$2,0),FALSE)/1,0)</f>
        <v>0</v>
      </c>
      <c r="AE390">
        <f t="shared" si="12"/>
        <v>0</v>
      </c>
      <c r="AG390">
        <f>IFERROR(VLOOKUP(B390,'Slutlig allokering'!$B$2:$AJ$462,MATCH("Summa justerad allokerad tillförd energi (utan hjälpel och rökgaskondensering):",'Slutlig allokering'!$B$2:$AK$2,0),FALSE)/1,"")</f>
        <v>0</v>
      </c>
      <c r="AI390" s="55" t="str">
        <f>IFERROR(1-VLOOKUP(B390,'Slutlig allokering'!$B$2:$AJ$462,MATCH("Andel av bränsle i kvv som allokerats till värme, exklusive rökgaskondensering och hjälpel",'Slutlig allokering'!$B$2:$AK$2,0),FALSE),"")</f>
        <v/>
      </c>
      <c r="AK390" s="55" t="str">
        <f t="shared" si="13"/>
        <v/>
      </c>
    </row>
    <row r="391" spans="1:37" x14ac:dyDescent="0.25">
      <c r="A391" s="28" t="s">
        <v>521</v>
      </c>
      <c r="B391" s="28" t="s">
        <v>526</v>
      </c>
      <c r="C391" t="str">
        <f>IFERROR(VLOOKUP($B391,Kraftvärmeprod!$B$1:$AH$479,MATCH(C$3,Kraftvärmeprod!$B$1:$AG$1,0),FALSE)/1,"")</f>
        <v/>
      </c>
      <c r="D391" t="str">
        <f>IFERROR(VLOOKUP($B391,Kraftvärmeprod!$B$1:$AH$479,MATCH(D$3,Kraftvärmeprod!$B$1:$AG$1,0),FALSE)/1,"")</f>
        <v/>
      </c>
      <c r="E391">
        <f>IFERROR(VLOOKUP($B391,Kraftvärmeprod!$B$1:$AH$479,MATCH(E$2,Kraftvärmeprod!$B$1:$AG$1,0),FALSE)/1,0)-IFERROR(VLOOKUP($B391,'Slutlig allokering'!$B$2:$AC$462,MATCH(E$3,'Slutlig allokering'!$B$2:$AJ$2,0),FALSE)/1,0)</f>
        <v>0</v>
      </c>
      <c r="F391">
        <f>IFERROR(VLOOKUP($B391,Kraftvärmeprod!$B$1:$AH$479,MATCH(F$2,Kraftvärmeprod!$B$1:$AG$1,0),FALSE)/1,0)-IFERROR(VLOOKUP($B391,'Slutlig allokering'!$B$2:$AC$462,MATCH(F$3,'Slutlig allokering'!$B$2:$AJ$2,0),FALSE)/1,0)</f>
        <v>0</v>
      </c>
      <c r="G391">
        <f>IFERROR(VLOOKUP($B391,Kraftvärmeprod!$B$1:$AH$479,MATCH(G$2,Kraftvärmeprod!$B$1:$AG$1,0),FALSE)/1,0)-IFERROR(VLOOKUP($B391,'Slutlig allokering'!$B$2:$AC$462,MATCH(G$3,'Slutlig allokering'!$B$2:$AJ$2,0),FALSE)/1,0)</f>
        <v>0</v>
      </c>
      <c r="H391">
        <f>IFERROR(VLOOKUP($B391,Kraftvärmeprod!$B$1:$AH$479,MATCH(H$2,Kraftvärmeprod!$B$1:$AG$1,0),FALSE)/1,0)-IFERROR(VLOOKUP($B391,'Slutlig allokering'!$B$2:$AC$462,MATCH(H$3,'Slutlig allokering'!$B$2:$AJ$2,0),FALSE)/1,0)</f>
        <v>0</v>
      </c>
      <c r="I391">
        <f>IFERROR(VLOOKUP($B391,Kraftvärmeprod!$B$1:$AH$479,MATCH(I$2,Kraftvärmeprod!$B$1:$AG$1,0),FALSE)/1,0)-IFERROR(VLOOKUP($B391,'Slutlig allokering'!$B$2:$AC$462,MATCH(I$3,'Slutlig allokering'!$B$2:$AJ$2,0),FALSE)/1,0)</f>
        <v>0</v>
      </c>
      <c r="J391">
        <f>IFERROR(VLOOKUP($B391,Kraftvärmeprod!$B$1:$AH$479,MATCH(J$2,Kraftvärmeprod!$B$1:$AG$1,0),FALSE)/1,0)-IFERROR(VLOOKUP($B391,'Slutlig allokering'!$B$2:$AC$462,MATCH(J$3,'Slutlig allokering'!$B$2:$AJ$2,0),FALSE)/1,0)</f>
        <v>0</v>
      </c>
      <c r="K391">
        <f>IFERROR(VLOOKUP($B391,Kraftvärmeprod!$B$1:$AH$479,MATCH(K$2,Kraftvärmeprod!$B$1:$AG$1,0),FALSE)/1,0)-IFERROR(VLOOKUP($B391,'Slutlig allokering'!$B$2:$AC$462,MATCH(K$3,'Slutlig allokering'!$B$2:$AJ$2,0),FALSE)/1,0)</f>
        <v>0</v>
      </c>
      <c r="L391">
        <f>IFERROR(VLOOKUP($B391,Kraftvärmeprod!$B$1:$AH$479,MATCH(L$2,Kraftvärmeprod!$B$1:$AG$1,0),FALSE)/1,0)-IFERROR(VLOOKUP($B391,'Slutlig allokering'!$B$2:$AC$462,MATCH(L$3,'Slutlig allokering'!$B$2:$AJ$2,0),FALSE)/1,0)</f>
        <v>0</v>
      </c>
      <c r="M391" s="143">
        <f>IFERROR(VLOOKUP($B391,Miljö!$B$1:$S$477,MATCH(M$2,Miljö!$B$1:$X$1,0),FALSE)/1,0)-IFERROR(VLOOKUP($B391,'Slutlig allokering'!$B$2:$AC$462,MATCH(M$3,'Slutlig allokering'!$B$2:$AJ$2,0),FALSE)/1,0)</f>
        <v>0</v>
      </c>
      <c r="N391">
        <f>IFERROR(VLOOKUP($B391,Kraftvärmeprod!$B$1:$AH$479,MATCH(N$2,Kraftvärmeprod!$B$1:$AG$1,0),FALSE)/1,0)-IFERROR(VLOOKUP($B391,'Slutlig allokering'!$B$2:$AC$462,MATCH(N$3,'Slutlig allokering'!$B$2:$AJ$2,0),FALSE)/1,0)</f>
        <v>0</v>
      </c>
      <c r="O391">
        <f>IFERROR(VLOOKUP($B391,Kraftvärmeprod!$B$1:$AH$479,MATCH(O$2,Kraftvärmeprod!$B$1:$AG$1,0),FALSE)/1,0)-IFERROR(VLOOKUP($B391,'Slutlig allokering'!$B$2:$AC$462,MATCH(O$3,'Slutlig allokering'!$B$2:$AJ$2,0),FALSE)/1,0)</f>
        <v>0</v>
      </c>
      <c r="P391">
        <f>IFERROR(VLOOKUP($B391,Kraftvärmeprod!$B$1:$AH$479,MATCH(P$2,Kraftvärmeprod!$B$1:$AG$1,0),FALSE)/1,0)-IFERROR(VLOOKUP($B391,'Slutlig allokering'!$B$2:$AC$462,MATCH(P$3,'Slutlig allokering'!$B$2:$AJ$2,0),FALSE)/1,0)</f>
        <v>0</v>
      </c>
      <c r="Q391">
        <f>IFERROR(VLOOKUP($B391,Kraftvärmeprod!$B$1:$AH$479,MATCH(Q$2,Kraftvärmeprod!$B$1:$AG$1,0),FALSE)/1,0)-IFERROR(VLOOKUP($B391,'Slutlig allokering'!$B$2:$AC$462,MATCH(Q$3,'Slutlig allokering'!$B$2:$AJ$2,0),FALSE)/1,0)</f>
        <v>0</v>
      </c>
      <c r="R391">
        <f>IFERROR(VLOOKUP($B391,Kraftvärmeprod!$B$1:$AH$479,MATCH(R$2,Kraftvärmeprod!$B$1:$AG$1,0),FALSE)/1,0)-IFERROR(VLOOKUP($B391,'Slutlig allokering'!$B$2:$AC$462,MATCH(R$3,'Slutlig allokering'!$B$2:$AJ$2,0),FALSE)/1,0)</f>
        <v>0</v>
      </c>
      <c r="S391">
        <f>IFERROR(VLOOKUP($B391,Kraftvärmeprod!$B$1:$AH$479,MATCH(S$2,Kraftvärmeprod!$B$1:$AG$1,0),FALSE)/1,0)-IFERROR(VLOOKUP($B391,'Slutlig allokering'!$B$2:$AC$462,MATCH(S$3,'Slutlig allokering'!$B$2:$AJ$2,0),FALSE)/1,0)</f>
        <v>0</v>
      </c>
      <c r="T391">
        <f>IFERROR(VLOOKUP($B391,Kraftvärmeprod!$B$1:$AH$479,MATCH(T$2,Kraftvärmeprod!$B$1:$AG$1,0),FALSE)/1,0)-IFERROR(VLOOKUP($B391,'Slutlig allokering'!$B$2:$AC$462,MATCH(T$3,'Slutlig allokering'!$B$2:$AJ$2,0),FALSE)/1,0)</f>
        <v>0</v>
      </c>
      <c r="U391">
        <f>IFERROR(VLOOKUP($B391,Kraftvärmeprod!$B$1:$AH$479,MATCH(U$2,Kraftvärmeprod!$B$1:$AG$1,0),FALSE)/1,0)-IFERROR(VLOOKUP($B391,'Slutlig allokering'!$B$2:$AC$462,MATCH(U$3,'Slutlig allokering'!$B$2:$AJ$2,0),FALSE)/1,0)</f>
        <v>0</v>
      </c>
      <c r="V391">
        <f>IFERROR(VLOOKUP($B391,Kraftvärmeprod!$B$1:$AH$479,MATCH(V$2,Kraftvärmeprod!$B$1:$AG$1,0),FALSE)/1,0)-IFERROR(VLOOKUP($B391,'Slutlig allokering'!$B$2:$AC$462,MATCH(V$3,'Slutlig allokering'!$B$2:$AJ$2,0),FALSE)/1,0)</f>
        <v>0</v>
      </c>
      <c r="W391">
        <f>IFERROR(VLOOKUP($B391,Kraftvärmeprod!$B$1:$AH$479,MATCH(W$2,Kraftvärmeprod!$B$1:$AG$1,0),FALSE)/1,0)-IFERROR(VLOOKUP($B391,'Slutlig allokering'!$B$2:$AC$462,MATCH(W$3,'Slutlig allokering'!$B$2:$AJ$2,0),FALSE)/1,0)</f>
        <v>0</v>
      </c>
      <c r="X391">
        <f>IFERROR(VLOOKUP($B391,Kraftvärmeprod!$B$1:$AH$479,MATCH(X$2,Kraftvärmeprod!$B$1:$AG$1,0),FALSE)/1,0)-IFERROR(VLOOKUP($B391,'Slutlig allokering'!$B$2:$AC$462,MATCH(X$3,'Slutlig allokering'!$B$2:$AJ$2,0),FALSE)/1,0)</f>
        <v>0</v>
      </c>
      <c r="Y391">
        <f>IFERROR(VLOOKUP($B391,Kraftvärmeprod!$B$1:$AH$479,MATCH(Y$2,Kraftvärmeprod!$B$1:$AG$1,0),FALSE)/1,0)-IFERROR(VLOOKUP($B391,'Slutlig allokering'!$B$2:$AC$462,MATCH(Y$3,'Slutlig allokering'!$B$2:$AJ$2,0),FALSE)/1,0)</f>
        <v>0</v>
      </c>
      <c r="Z391">
        <f>IFERROR(VLOOKUP($B391,Kraftvärmeprod!$B$1:$AH$479,MATCH(Z$2,Kraftvärmeprod!$B$1:$AG$1,0),FALSE)/1,0)-IFERROR(VLOOKUP($B391,'Slutlig allokering'!$B$2:$AC$462,MATCH(Z$3,'Slutlig allokering'!$B$2:$AJ$2,0),FALSE)/1,0)</f>
        <v>0</v>
      </c>
      <c r="AA391">
        <f>IFERROR(VLOOKUP($B391,Kraftvärmeprod!$B$1:$AH$479,MATCH(AA$2,Kraftvärmeprod!$B$1:$AG$1,0),FALSE)/1,0)-IFERROR(VLOOKUP($B391,'Slutlig allokering'!$B$2:$AC$462,MATCH(AA$3,'Slutlig allokering'!$B$2:$AJ$2,0),FALSE)/1,0)</f>
        <v>0</v>
      </c>
      <c r="AB391">
        <f>IFERROR(VLOOKUP($B391,Kraftvärmeprod!$B$1:$AH$479,MATCH(AB$2,Kraftvärmeprod!$B$1:$AG$1,0),FALSE)/1,0)-IFERROR(VLOOKUP($B391,'Slutlig allokering'!$B$2:$AC$462,MATCH(AB$3,'Slutlig allokering'!$B$2:$AJ$2,0),FALSE)/1,0)</f>
        <v>0</v>
      </c>
      <c r="AE391">
        <f t="shared" si="12"/>
        <v>0</v>
      </c>
      <c r="AG391">
        <f>IFERROR(VLOOKUP(B391,'Slutlig allokering'!$B$2:$AJ$462,MATCH("Summa justerad allokerad tillförd energi (utan hjälpel och rökgaskondensering):",'Slutlig allokering'!$B$2:$AK$2,0),FALSE)/1,"")</f>
        <v>0</v>
      </c>
      <c r="AI391" s="55" t="str">
        <f>IFERROR(1-VLOOKUP(B391,'Slutlig allokering'!$B$2:$AJ$462,MATCH("Andel av bränsle i kvv som allokerats till värme, exklusive rökgaskondensering och hjälpel",'Slutlig allokering'!$B$2:$AK$2,0),FALSE),"")</f>
        <v/>
      </c>
      <c r="AK391" s="55" t="str">
        <f t="shared" si="13"/>
        <v/>
      </c>
    </row>
    <row r="392" spans="1:37" x14ac:dyDescent="0.25">
      <c r="A392" s="28" t="s">
        <v>521</v>
      </c>
      <c r="B392" s="28" t="s">
        <v>527</v>
      </c>
      <c r="C392" t="str">
        <f>IFERROR(VLOOKUP($B392,Kraftvärmeprod!$B$1:$AH$479,MATCH(C$3,Kraftvärmeprod!$B$1:$AG$1,0),FALSE)/1,"")</f>
        <v/>
      </c>
      <c r="D392" t="str">
        <f>IFERROR(VLOOKUP($B392,Kraftvärmeprod!$B$1:$AH$479,MATCH(D$3,Kraftvärmeprod!$B$1:$AG$1,0),FALSE)/1,"")</f>
        <v/>
      </c>
      <c r="E392">
        <f>IFERROR(VLOOKUP($B392,Kraftvärmeprod!$B$1:$AH$479,MATCH(E$2,Kraftvärmeprod!$B$1:$AG$1,0),FALSE)/1,0)-IFERROR(VLOOKUP($B392,'Slutlig allokering'!$B$2:$AC$462,MATCH(E$3,'Slutlig allokering'!$B$2:$AJ$2,0),FALSE)/1,0)</f>
        <v>0</v>
      </c>
      <c r="F392">
        <f>IFERROR(VLOOKUP($B392,Kraftvärmeprod!$B$1:$AH$479,MATCH(F$2,Kraftvärmeprod!$B$1:$AG$1,0),FALSE)/1,0)-IFERROR(VLOOKUP($B392,'Slutlig allokering'!$B$2:$AC$462,MATCH(F$3,'Slutlig allokering'!$B$2:$AJ$2,0),FALSE)/1,0)</f>
        <v>0</v>
      </c>
      <c r="G392">
        <f>IFERROR(VLOOKUP($B392,Kraftvärmeprod!$B$1:$AH$479,MATCH(G$2,Kraftvärmeprod!$B$1:$AG$1,0),FALSE)/1,0)-IFERROR(VLOOKUP($B392,'Slutlig allokering'!$B$2:$AC$462,MATCH(G$3,'Slutlig allokering'!$B$2:$AJ$2,0),FALSE)/1,0)</f>
        <v>0</v>
      </c>
      <c r="H392">
        <f>IFERROR(VLOOKUP($B392,Kraftvärmeprod!$B$1:$AH$479,MATCH(H$2,Kraftvärmeprod!$B$1:$AG$1,0),FALSE)/1,0)-IFERROR(VLOOKUP($B392,'Slutlig allokering'!$B$2:$AC$462,MATCH(H$3,'Slutlig allokering'!$B$2:$AJ$2,0),FALSE)/1,0)</f>
        <v>0</v>
      </c>
      <c r="I392">
        <f>IFERROR(VLOOKUP($B392,Kraftvärmeprod!$B$1:$AH$479,MATCH(I$2,Kraftvärmeprod!$B$1:$AG$1,0),FALSE)/1,0)-IFERROR(VLOOKUP($B392,'Slutlig allokering'!$B$2:$AC$462,MATCH(I$3,'Slutlig allokering'!$B$2:$AJ$2,0),FALSE)/1,0)</f>
        <v>0</v>
      </c>
      <c r="J392">
        <f>IFERROR(VLOOKUP($B392,Kraftvärmeprod!$B$1:$AH$479,MATCH(J$2,Kraftvärmeprod!$B$1:$AG$1,0),FALSE)/1,0)-IFERROR(VLOOKUP($B392,'Slutlig allokering'!$B$2:$AC$462,MATCH(J$3,'Slutlig allokering'!$B$2:$AJ$2,0),FALSE)/1,0)</f>
        <v>0</v>
      </c>
      <c r="K392">
        <f>IFERROR(VLOOKUP($B392,Kraftvärmeprod!$B$1:$AH$479,MATCH(K$2,Kraftvärmeprod!$B$1:$AG$1,0),FALSE)/1,0)-IFERROR(VLOOKUP($B392,'Slutlig allokering'!$B$2:$AC$462,MATCH(K$3,'Slutlig allokering'!$B$2:$AJ$2,0),FALSE)/1,0)</f>
        <v>0</v>
      </c>
      <c r="L392">
        <f>IFERROR(VLOOKUP($B392,Kraftvärmeprod!$B$1:$AH$479,MATCH(L$2,Kraftvärmeprod!$B$1:$AG$1,0),FALSE)/1,0)-IFERROR(VLOOKUP($B392,'Slutlig allokering'!$B$2:$AC$462,MATCH(L$3,'Slutlig allokering'!$B$2:$AJ$2,0),FALSE)/1,0)</f>
        <v>0</v>
      </c>
      <c r="M392" s="143">
        <f>IFERROR(VLOOKUP($B392,Miljö!$B$1:$S$477,MATCH(M$2,Miljö!$B$1:$X$1,0),FALSE)/1,0)-IFERROR(VLOOKUP($B392,'Slutlig allokering'!$B$2:$AC$462,MATCH(M$3,'Slutlig allokering'!$B$2:$AJ$2,0),FALSE)/1,0)</f>
        <v>0</v>
      </c>
      <c r="N392">
        <f>IFERROR(VLOOKUP($B392,Kraftvärmeprod!$B$1:$AH$479,MATCH(N$2,Kraftvärmeprod!$B$1:$AG$1,0),FALSE)/1,0)-IFERROR(VLOOKUP($B392,'Slutlig allokering'!$B$2:$AC$462,MATCH(N$3,'Slutlig allokering'!$B$2:$AJ$2,0),FALSE)/1,0)</f>
        <v>0</v>
      </c>
      <c r="O392">
        <f>IFERROR(VLOOKUP($B392,Kraftvärmeprod!$B$1:$AH$479,MATCH(O$2,Kraftvärmeprod!$B$1:$AG$1,0),FALSE)/1,0)-IFERROR(VLOOKUP($B392,'Slutlig allokering'!$B$2:$AC$462,MATCH(O$3,'Slutlig allokering'!$B$2:$AJ$2,0),FALSE)/1,0)</f>
        <v>0</v>
      </c>
      <c r="P392">
        <f>IFERROR(VLOOKUP($B392,Kraftvärmeprod!$B$1:$AH$479,MATCH(P$2,Kraftvärmeprod!$B$1:$AG$1,0),FALSE)/1,0)-IFERROR(VLOOKUP($B392,'Slutlig allokering'!$B$2:$AC$462,MATCH(P$3,'Slutlig allokering'!$B$2:$AJ$2,0),FALSE)/1,0)</f>
        <v>0</v>
      </c>
      <c r="Q392">
        <f>IFERROR(VLOOKUP($B392,Kraftvärmeprod!$B$1:$AH$479,MATCH(Q$2,Kraftvärmeprod!$B$1:$AG$1,0),FALSE)/1,0)-IFERROR(VLOOKUP($B392,'Slutlig allokering'!$B$2:$AC$462,MATCH(Q$3,'Slutlig allokering'!$B$2:$AJ$2,0),FALSE)/1,0)</f>
        <v>0</v>
      </c>
      <c r="R392">
        <f>IFERROR(VLOOKUP($B392,Kraftvärmeprod!$B$1:$AH$479,MATCH(R$2,Kraftvärmeprod!$B$1:$AG$1,0),FALSE)/1,0)-IFERROR(VLOOKUP($B392,'Slutlig allokering'!$B$2:$AC$462,MATCH(R$3,'Slutlig allokering'!$B$2:$AJ$2,0),FALSE)/1,0)</f>
        <v>0</v>
      </c>
      <c r="S392">
        <f>IFERROR(VLOOKUP($B392,Kraftvärmeprod!$B$1:$AH$479,MATCH(S$2,Kraftvärmeprod!$B$1:$AG$1,0),FALSE)/1,0)-IFERROR(VLOOKUP($B392,'Slutlig allokering'!$B$2:$AC$462,MATCH(S$3,'Slutlig allokering'!$B$2:$AJ$2,0),FALSE)/1,0)</f>
        <v>0</v>
      </c>
      <c r="T392">
        <f>IFERROR(VLOOKUP($B392,Kraftvärmeprod!$B$1:$AH$479,MATCH(T$2,Kraftvärmeprod!$B$1:$AG$1,0),FALSE)/1,0)-IFERROR(VLOOKUP($B392,'Slutlig allokering'!$B$2:$AC$462,MATCH(T$3,'Slutlig allokering'!$B$2:$AJ$2,0),FALSE)/1,0)</f>
        <v>0</v>
      </c>
      <c r="U392">
        <f>IFERROR(VLOOKUP($B392,Kraftvärmeprod!$B$1:$AH$479,MATCH(U$2,Kraftvärmeprod!$B$1:$AG$1,0),FALSE)/1,0)-IFERROR(VLOOKUP($B392,'Slutlig allokering'!$B$2:$AC$462,MATCH(U$3,'Slutlig allokering'!$B$2:$AJ$2,0),FALSE)/1,0)</f>
        <v>0</v>
      </c>
      <c r="V392">
        <f>IFERROR(VLOOKUP($B392,Kraftvärmeprod!$B$1:$AH$479,MATCH(V$2,Kraftvärmeprod!$B$1:$AG$1,0),FALSE)/1,0)-IFERROR(VLOOKUP($B392,'Slutlig allokering'!$B$2:$AC$462,MATCH(V$3,'Slutlig allokering'!$B$2:$AJ$2,0),FALSE)/1,0)</f>
        <v>0</v>
      </c>
      <c r="W392">
        <f>IFERROR(VLOOKUP($B392,Kraftvärmeprod!$B$1:$AH$479,MATCH(W$2,Kraftvärmeprod!$B$1:$AG$1,0),FALSE)/1,0)-IFERROR(VLOOKUP($B392,'Slutlig allokering'!$B$2:$AC$462,MATCH(W$3,'Slutlig allokering'!$B$2:$AJ$2,0),FALSE)/1,0)</f>
        <v>0</v>
      </c>
      <c r="X392">
        <f>IFERROR(VLOOKUP($B392,Kraftvärmeprod!$B$1:$AH$479,MATCH(X$2,Kraftvärmeprod!$B$1:$AG$1,0),FALSE)/1,0)-IFERROR(VLOOKUP($B392,'Slutlig allokering'!$B$2:$AC$462,MATCH(X$3,'Slutlig allokering'!$B$2:$AJ$2,0),FALSE)/1,0)</f>
        <v>0</v>
      </c>
      <c r="Y392">
        <f>IFERROR(VLOOKUP($B392,Kraftvärmeprod!$B$1:$AH$479,MATCH(Y$2,Kraftvärmeprod!$B$1:$AG$1,0),FALSE)/1,0)-IFERROR(VLOOKUP($B392,'Slutlig allokering'!$B$2:$AC$462,MATCH(Y$3,'Slutlig allokering'!$B$2:$AJ$2,0),FALSE)/1,0)</f>
        <v>0</v>
      </c>
      <c r="Z392">
        <f>IFERROR(VLOOKUP($B392,Kraftvärmeprod!$B$1:$AH$479,MATCH(Z$2,Kraftvärmeprod!$B$1:$AG$1,0),FALSE)/1,0)-IFERROR(VLOOKUP($B392,'Slutlig allokering'!$B$2:$AC$462,MATCH(Z$3,'Slutlig allokering'!$B$2:$AJ$2,0),FALSE)/1,0)</f>
        <v>0</v>
      </c>
      <c r="AA392">
        <f>IFERROR(VLOOKUP($B392,Kraftvärmeprod!$B$1:$AH$479,MATCH(AA$2,Kraftvärmeprod!$B$1:$AG$1,0),FALSE)/1,0)-IFERROR(VLOOKUP($B392,'Slutlig allokering'!$B$2:$AC$462,MATCH(AA$3,'Slutlig allokering'!$B$2:$AJ$2,0),FALSE)/1,0)</f>
        <v>0</v>
      </c>
      <c r="AB392">
        <f>IFERROR(VLOOKUP($B392,Kraftvärmeprod!$B$1:$AH$479,MATCH(AB$2,Kraftvärmeprod!$B$1:$AG$1,0),FALSE)/1,0)-IFERROR(VLOOKUP($B392,'Slutlig allokering'!$B$2:$AC$462,MATCH(AB$3,'Slutlig allokering'!$B$2:$AJ$2,0),FALSE)/1,0)</f>
        <v>0</v>
      </c>
      <c r="AE392">
        <f t="shared" si="12"/>
        <v>0</v>
      </c>
      <c r="AG392">
        <f>IFERROR(VLOOKUP(B392,'Slutlig allokering'!$B$2:$AJ$462,MATCH("Summa justerad allokerad tillförd energi (utan hjälpel och rökgaskondensering):",'Slutlig allokering'!$B$2:$AK$2,0),FALSE)/1,"")</f>
        <v>0</v>
      </c>
      <c r="AI392" s="55" t="str">
        <f>IFERROR(1-VLOOKUP(B392,'Slutlig allokering'!$B$2:$AJ$462,MATCH("Andel av bränsle i kvv som allokerats till värme, exklusive rökgaskondensering och hjälpel",'Slutlig allokering'!$B$2:$AK$2,0),FALSE),"")</f>
        <v/>
      </c>
      <c r="AK392" s="55" t="str">
        <f t="shared" si="13"/>
        <v/>
      </c>
    </row>
    <row r="393" spans="1:37" x14ac:dyDescent="0.25">
      <c r="A393" s="28" t="s">
        <v>521</v>
      </c>
      <c r="B393" s="28" t="s">
        <v>528</v>
      </c>
      <c r="C393">
        <f>IFERROR(VLOOKUP($B393,Kraftvärmeprod!$B$1:$AH$479,MATCH(C$3,Kraftvärmeprod!$B$1:$AG$1,0),FALSE)/1,"")</f>
        <v>82.132000000000005</v>
      </c>
      <c r="D393">
        <f>IFERROR(VLOOKUP($B393,Kraftvärmeprod!$B$1:$AH$479,MATCH(D$3,Kraftvärmeprod!$B$1:$AG$1,0),FALSE)/1,"")</f>
        <v>20.47</v>
      </c>
      <c r="E393">
        <f>IFERROR(VLOOKUP($B393,Kraftvärmeprod!$B$1:$AH$479,MATCH(E$2,Kraftvärmeprod!$B$1:$AG$1,0),FALSE)/1,0)-IFERROR(VLOOKUP($B393,'Slutlig allokering'!$B$2:$AC$462,MATCH(E$3,'Slutlig allokering'!$B$2:$AJ$2,0),FALSE)/1,0)</f>
        <v>0</v>
      </c>
      <c r="F393">
        <f>IFERROR(VLOOKUP($B393,Kraftvärmeprod!$B$1:$AH$479,MATCH(F$2,Kraftvärmeprod!$B$1:$AG$1,0),FALSE)/1,0)-IFERROR(VLOOKUP($B393,'Slutlig allokering'!$B$2:$AC$462,MATCH(F$3,'Slutlig allokering'!$B$2:$AJ$2,0),FALSE)/1,0)</f>
        <v>0</v>
      </c>
      <c r="G393">
        <f>IFERROR(VLOOKUP($B393,Kraftvärmeprod!$B$1:$AH$479,MATCH(G$2,Kraftvärmeprod!$B$1:$AG$1,0),FALSE)/1,0)-IFERROR(VLOOKUP($B393,'Slutlig allokering'!$B$2:$AC$462,MATCH(G$3,'Slutlig allokering'!$B$2:$AJ$2,0),FALSE)/1,0)</f>
        <v>11.025300000000001</v>
      </c>
      <c r="H393">
        <f>IFERROR(VLOOKUP($B393,Kraftvärmeprod!$B$1:$AH$479,MATCH(H$2,Kraftvärmeprod!$B$1:$AG$1,0),FALSE)/1,0)-IFERROR(VLOOKUP($B393,'Slutlig allokering'!$B$2:$AC$462,MATCH(H$3,'Slutlig allokering'!$B$2:$AJ$2,0),FALSE)/1,0)</f>
        <v>0</v>
      </c>
      <c r="I393">
        <f>IFERROR(VLOOKUP($B393,Kraftvärmeprod!$B$1:$AH$479,MATCH(I$2,Kraftvärmeprod!$B$1:$AG$1,0),FALSE)/1,0)-IFERROR(VLOOKUP($B393,'Slutlig allokering'!$B$2:$AC$462,MATCH(I$3,'Slutlig allokering'!$B$2:$AJ$2,0),FALSE)/1,0)</f>
        <v>0</v>
      </c>
      <c r="J393">
        <f>IFERROR(VLOOKUP($B393,Kraftvärmeprod!$B$1:$AH$479,MATCH(J$2,Kraftvärmeprod!$B$1:$AG$1,0),FALSE)/1,0)-IFERROR(VLOOKUP($B393,'Slutlig allokering'!$B$2:$AC$462,MATCH(J$3,'Slutlig allokering'!$B$2:$AJ$2,0),FALSE)/1,0)</f>
        <v>0</v>
      </c>
      <c r="K393">
        <f>IFERROR(VLOOKUP($B393,Kraftvärmeprod!$B$1:$AH$479,MATCH(K$2,Kraftvärmeprod!$B$1:$AG$1,0),FALSE)/1,0)-IFERROR(VLOOKUP($B393,'Slutlig allokering'!$B$2:$AC$462,MATCH(K$3,'Slutlig allokering'!$B$2:$AJ$2,0),FALSE)/1,0)</f>
        <v>0</v>
      </c>
      <c r="L393">
        <f>IFERROR(VLOOKUP($B393,Kraftvärmeprod!$B$1:$AH$479,MATCH(L$2,Kraftvärmeprod!$B$1:$AG$1,0),FALSE)/1,0)-IFERROR(VLOOKUP($B393,'Slutlig allokering'!$B$2:$AC$462,MATCH(L$3,'Slutlig allokering'!$B$2:$AJ$2,0),FALSE)/1,0)</f>
        <v>30.134599999999999</v>
      </c>
      <c r="M393" s="143">
        <f>IFERROR(VLOOKUP($B393,Miljö!$B$1:$S$477,MATCH(M$2,Miljö!$B$1:$X$1,0),FALSE)/1,0)-IFERROR(VLOOKUP($B393,'Slutlig allokering'!$B$2:$AC$462,MATCH(M$3,'Slutlig allokering'!$B$2:$AJ$2,0),FALSE)/1,0)</f>
        <v>0.98439999999999994</v>
      </c>
      <c r="N393">
        <f>IFERROR(VLOOKUP($B393,Kraftvärmeprod!$B$1:$AH$479,MATCH(N$2,Kraftvärmeprod!$B$1:$AG$1,0),FALSE)/1,0)-IFERROR(VLOOKUP($B393,'Slutlig allokering'!$B$2:$AC$462,MATCH(N$3,'Slutlig allokering'!$B$2:$AJ$2,0),FALSE)/1,0)</f>
        <v>0</v>
      </c>
      <c r="O393">
        <f>IFERROR(VLOOKUP($B393,Kraftvärmeprod!$B$1:$AH$479,MATCH(O$2,Kraftvärmeprod!$B$1:$AG$1,0),FALSE)/1,0)-IFERROR(VLOOKUP($B393,'Slutlig allokering'!$B$2:$AC$462,MATCH(O$3,'Slutlig allokering'!$B$2:$AJ$2,0),FALSE)/1,0)</f>
        <v>0</v>
      </c>
      <c r="P393">
        <f>IFERROR(VLOOKUP($B393,Kraftvärmeprod!$B$1:$AH$479,MATCH(P$2,Kraftvärmeprod!$B$1:$AG$1,0),FALSE)/1,0)-IFERROR(VLOOKUP($B393,'Slutlig allokering'!$B$2:$AC$462,MATCH(P$3,'Slutlig allokering'!$B$2:$AJ$2,0),FALSE)/1,0)</f>
        <v>0</v>
      </c>
      <c r="Q393">
        <f>IFERROR(VLOOKUP($B393,Kraftvärmeprod!$B$1:$AH$479,MATCH(Q$2,Kraftvärmeprod!$B$1:$AG$1,0),FALSE)/1,0)-IFERROR(VLOOKUP($B393,'Slutlig allokering'!$B$2:$AC$462,MATCH(Q$3,'Slutlig allokering'!$B$2:$AJ$2,0),FALSE)/1,0)</f>
        <v>5.1818999999999997</v>
      </c>
      <c r="R393">
        <f>IFERROR(VLOOKUP($B393,Kraftvärmeprod!$B$1:$AH$479,MATCH(R$2,Kraftvärmeprod!$B$1:$AG$1,0),FALSE)/1,0)-IFERROR(VLOOKUP($B393,'Slutlig allokering'!$B$2:$AC$462,MATCH(R$3,'Slutlig allokering'!$B$2:$AJ$2,0),FALSE)/1,0)</f>
        <v>3.8864299999999989</v>
      </c>
      <c r="S393">
        <f>IFERROR(VLOOKUP($B393,Kraftvärmeprod!$B$1:$AH$479,MATCH(S$2,Kraftvärmeprod!$B$1:$AG$1,0),FALSE)/1,0)-IFERROR(VLOOKUP($B393,'Slutlig allokering'!$B$2:$AC$462,MATCH(S$3,'Slutlig allokering'!$B$2:$AJ$2,0),FALSE)/1,0)</f>
        <v>0</v>
      </c>
      <c r="T393">
        <f>IFERROR(VLOOKUP($B393,Kraftvärmeprod!$B$1:$AH$479,MATCH(T$2,Kraftvärmeprod!$B$1:$AG$1,0),FALSE)/1,0)-IFERROR(VLOOKUP($B393,'Slutlig allokering'!$B$2:$AC$462,MATCH(T$3,'Slutlig allokering'!$B$2:$AJ$2,0),FALSE)/1,0)</f>
        <v>0</v>
      </c>
      <c r="U393">
        <f>IFERROR(VLOOKUP($B393,Kraftvärmeprod!$B$1:$AH$479,MATCH(U$2,Kraftvärmeprod!$B$1:$AG$1,0),FALSE)/1,0)-IFERROR(VLOOKUP($B393,'Slutlig allokering'!$B$2:$AC$462,MATCH(U$3,'Slutlig allokering'!$B$2:$AJ$2,0),FALSE)/1,0)</f>
        <v>0</v>
      </c>
      <c r="V393">
        <f>IFERROR(VLOOKUP($B393,Kraftvärmeprod!$B$1:$AH$479,MATCH(V$2,Kraftvärmeprod!$B$1:$AG$1,0),FALSE)/1,0)-IFERROR(VLOOKUP($B393,'Slutlig allokering'!$B$2:$AC$462,MATCH(V$3,'Slutlig allokering'!$B$2:$AJ$2,0),FALSE)/1,0)</f>
        <v>0</v>
      </c>
      <c r="W393">
        <f>IFERROR(VLOOKUP($B393,Kraftvärmeprod!$B$1:$AH$479,MATCH(W$2,Kraftvärmeprod!$B$1:$AG$1,0),FALSE)/1,0)-IFERROR(VLOOKUP($B393,'Slutlig allokering'!$B$2:$AC$462,MATCH(W$3,'Slutlig allokering'!$B$2:$AJ$2,0),FALSE)/1,0)</f>
        <v>0</v>
      </c>
      <c r="X393">
        <f>IFERROR(VLOOKUP($B393,Kraftvärmeprod!$B$1:$AH$479,MATCH(X$2,Kraftvärmeprod!$B$1:$AG$1,0),FALSE)/1,0)-IFERROR(VLOOKUP($B393,'Slutlig allokering'!$B$2:$AC$462,MATCH(X$3,'Slutlig allokering'!$B$2:$AJ$2,0),FALSE)/1,0)</f>
        <v>0</v>
      </c>
      <c r="Y393">
        <f>IFERROR(VLOOKUP($B393,Kraftvärmeprod!$B$1:$AH$479,MATCH(Y$2,Kraftvärmeprod!$B$1:$AG$1,0),FALSE)/1,0)-IFERROR(VLOOKUP($B393,'Slutlig allokering'!$B$2:$AC$462,MATCH(Y$3,'Slutlig allokering'!$B$2:$AJ$2,0),FALSE)/1,0)</f>
        <v>0</v>
      </c>
      <c r="Z393">
        <f>IFERROR(VLOOKUP($B393,Kraftvärmeprod!$B$1:$AH$479,MATCH(Z$2,Kraftvärmeprod!$B$1:$AG$1,0),FALSE)/1,0)-IFERROR(VLOOKUP($B393,'Slutlig allokering'!$B$2:$AC$462,MATCH(Z$3,'Slutlig allokering'!$B$2:$AJ$2,0),FALSE)/1,0)</f>
        <v>0</v>
      </c>
      <c r="AA393">
        <f>IFERROR(VLOOKUP($B393,Kraftvärmeprod!$B$1:$AH$479,MATCH(AA$2,Kraftvärmeprod!$B$1:$AG$1,0),FALSE)/1,0)-IFERROR(VLOOKUP($B393,'Slutlig allokering'!$B$2:$AC$462,MATCH(AA$3,'Slutlig allokering'!$B$2:$AJ$2,0),FALSE)/1,0)</f>
        <v>0</v>
      </c>
      <c r="AB393">
        <f>IFERROR(VLOOKUP($B393,Kraftvärmeprod!$B$1:$AH$479,MATCH(AB$2,Kraftvärmeprod!$B$1:$AG$1,0),FALSE)/1,0)-IFERROR(VLOOKUP($B393,'Slutlig allokering'!$B$2:$AC$462,MATCH(AB$3,'Slutlig allokering'!$B$2:$AJ$2,0),FALSE)/1,0)</f>
        <v>0</v>
      </c>
      <c r="AE393">
        <f t="shared" si="12"/>
        <v>50.228229999999996</v>
      </c>
      <c r="AG393">
        <f>IFERROR(VLOOKUP(B393,'Slutlig allokering'!$B$2:$AJ$462,MATCH("Summa justerad allokerad tillförd energi (utan hjälpel och rökgaskondensering):",'Slutlig allokering'!$B$2:$AK$2,0),FALSE)/1,"")</f>
        <v>77.331769999999992</v>
      </c>
      <c r="AI393" s="55">
        <f>IFERROR(1-VLOOKUP(B393,'Slutlig allokering'!$B$2:$AJ$462,MATCH("Andel av bränsle i kvv som allokerats till värme, exklusive rökgaskondensering och hjälpel",'Slutlig allokering'!$B$2:$AK$2,0),FALSE),"")</f>
        <v>0.39376160238319224</v>
      </c>
      <c r="AK393" s="55">
        <f t="shared" si="13"/>
        <v>0.39376160238319224</v>
      </c>
    </row>
    <row r="394" spans="1:37" x14ac:dyDescent="0.25">
      <c r="A394" s="28" t="s">
        <v>521</v>
      </c>
      <c r="B394" s="28" t="s">
        <v>529</v>
      </c>
      <c r="C394">
        <f>IFERROR(VLOOKUP($B394,Kraftvärmeprod!$B$1:$AH$479,MATCH(C$3,Kraftvärmeprod!$B$1:$AG$1,0),FALSE)/1,"")</f>
        <v>235.09</v>
      </c>
      <c r="D394">
        <f>IFERROR(VLOOKUP($B394,Kraftvärmeprod!$B$1:$AH$479,MATCH(D$3,Kraftvärmeprod!$B$1:$AG$1,0),FALSE)/1,"")</f>
        <v>101.82</v>
      </c>
      <c r="E394">
        <f>IFERROR(VLOOKUP($B394,Kraftvärmeprod!$B$1:$AH$479,MATCH(E$2,Kraftvärmeprod!$B$1:$AG$1,0),FALSE)/1,0)-IFERROR(VLOOKUP($B394,'Slutlig allokering'!$B$2:$AC$462,MATCH(E$3,'Slutlig allokering'!$B$2:$AJ$2,0),FALSE)/1,0)</f>
        <v>0</v>
      </c>
      <c r="F394">
        <f>IFERROR(VLOOKUP($B394,Kraftvärmeprod!$B$1:$AH$479,MATCH(F$2,Kraftvärmeprod!$B$1:$AG$1,0),FALSE)/1,0)-IFERROR(VLOOKUP($B394,'Slutlig allokering'!$B$2:$AC$462,MATCH(F$3,'Slutlig allokering'!$B$2:$AJ$2,0),FALSE)/1,0)</f>
        <v>0</v>
      </c>
      <c r="G394">
        <f>IFERROR(VLOOKUP($B394,Kraftvärmeprod!$B$1:$AH$479,MATCH(G$2,Kraftvärmeprod!$B$1:$AG$1,0),FALSE)/1,0)-IFERROR(VLOOKUP($B394,'Slutlig allokering'!$B$2:$AC$462,MATCH(G$3,'Slutlig allokering'!$B$2:$AJ$2,0),FALSE)/1,0)</f>
        <v>0.59916299999999989</v>
      </c>
      <c r="H394">
        <f>IFERROR(VLOOKUP($B394,Kraftvärmeprod!$B$1:$AH$479,MATCH(H$2,Kraftvärmeprod!$B$1:$AG$1,0),FALSE)/1,0)-IFERROR(VLOOKUP($B394,'Slutlig allokering'!$B$2:$AC$462,MATCH(H$3,'Slutlig allokering'!$B$2:$AJ$2,0),FALSE)/1,0)</f>
        <v>0</v>
      </c>
      <c r="I394">
        <f>IFERROR(VLOOKUP($B394,Kraftvärmeprod!$B$1:$AH$479,MATCH(I$2,Kraftvärmeprod!$B$1:$AG$1,0),FALSE)/1,0)-IFERROR(VLOOKUP($B394,'Slutlig allokering'!$B$2:$AC$462,MATCH(I$3,'Slutlig allokering'!$B$2:$AJ$2,0),FALSE)/1,0)</f>
        <v>0</v>
      </c>
      <c r="J394">
        <f>IFERROR(VLOOKUP($B394,Kraftvärmeprod!$B$1:$AH$479,MATCH(J$2,Kraftvärmeprod!$B$1:$AG$1,0),FALSE)/1,0)-IFERROR(VLOOKUP($B394,'Slutlig allokering'!$B$2:$AC$462,MATCH(J$3,'Slutlig allokering'!$B$2:$AJ$2,0),FALSE)/1,0)</f>
        <v>0.75322199999999995</v>
      </c>
      <c r="K394">
        <f>IFERROR(VLOOKUP($B394,Kraftvärmeprod!$B$1:$AH$479,MATCH(K$2,Kraftvärmeprod!$B$1:$AG$1,0),FALSE)/1,0)-IFERROR(VLOOKUP($B394,'Slutlig allokering'!$B$2:$AC$462,MATCH(K$3,'Slutlig allokering'!$B$2:$AJ$2,0),FALSE)/1,0)</f>
        <v>0</v>
      </c>
      <c r="L394">
        <f>IFERROR(VLOOKUP($B394,Kraftvärmeprod!$B$1:$AH$479,MATCH(L$2,Kraftvärmeprod!$B$1:$AG$1,0),FALSE)/1,0)-IFERROR(VLOOKUP($B394,'Slutlig allokering'!$B$2:$AC$462,MATCH(L$3,'Slutlig allokering'!$B$2:$AJ$2,0),FALSE)/1,0)</f>
        <v>5.1485600000000007</v>
      </c>
      <c r="M394" s="143">
        <f>IFERROR(VLOOKUP($B394,Miljö!$B$1:$S$477,MATCH(M$2,Miljö!$B$1:$X$1,0),FALSE)/1,0)-IFERROR(VLOOKUP($B394,'Slutlig allokering'!$B$2:$AC$462,MATCH(M$3,'Slutlig allokering'!$B$2:$AJ$2,0),FALSE)/1,0)</f>
        <v>9.9596600000000013</v>
      </c>
      <c r="N394">
        <f>IFERROR(VLOOKUP($B394,Kraftvärmeprod!$B$1:$AH$479,MATCH(N$2,Kraftvärmeprod!$B$1:$AG$1,0),FALSE)/1,0)-IFERROR(VLOOKUP($B394,'Slutlig allokering'!$B$2:$AC$462,MATCH(N$3,'Slutlig allokering'!$B$2:$AJ$2,0),FALSE)/1,0)</f>
        <v>0</v>
      </c>
      <c r="O394">
        <f>IFERROR(VLOOKUP($B394,Kraftvärmeprod!$B$1:$AH$479,MATCH(O$2,Kraftvärmeprod!$B$1:$AG$1,0),FALSE)/1,0)-IFERROR(VLOOKUP($B394,'Slutlig allokering'!$B$2:$AC$462,MATCH(O$3,'Slutlig allokering'!$B$2:$AJ$2,0),FALSE)/1,0)</f>
        <v>221.75500000000002</v>
      </c>
      <c r="P394">
        <f>IFERROR(VLOOKUP($B394,Kraftvärmeprod!$B$1:$AH$479,MATCH(P$2,Kraftvärmeprod!$B$1:$AG$1,0),FALSE)/1,0)-IFERROR(VLOOKUP($B394,'Slutlig allokering'!$B$2:$AC$462,MATCH(P$3,'Slutlig allokering'!$B$2:$AJ$2,0),FALSE)/1,0)</f>
        <v>0</v>
      </c>
      <c r="Q394">
        <f>IFERROR(VLOOKUP($B394,Kraftvärmeprod!$B$1:$AH$479,MATCH(Q$2,Kraftvärmeprod!$B$1:$AG$1,0),FALSE)/1,0)-IFERROR(VLOOKUP($B394,'Slutlig allokering'!$B$2:$AC$462,MATCH(Q$3,'Slutlig allokering'!$B$2:$AJ$2,0),FALSE)/1,0)</f>
        <v>0</v>
      </c>
      <c r="R394">
        <f>IFERROR(VLOOKUP($B394,Kraftvärmeprod!$B$1:$AH$479,MATCH(R$2,Kraftvärmeprod!$B$1:$AG$1,0),FALSE)/1,0)-IFERROR(VLOOKUP($B394,'Slutlig allokering'!$B$2:$AC$462,MATCH(R$3,'Slutlig allokering'!$B$2:$AJ$2,0),FALSE)/1,0)</f>
        <v>0</v>
      </c>
      <c r="S394">
        <f>IFERROR(VLOOKUP($B394,Kraftvärmeprod!$B$1:$AH$479,MATCH(S$2,Kraftvärmeprod!$B$1:$AG$1,0),FALSE)/1,0)-IFERROR(VLOOKUP($B394,'Slutlig allokering'!$B$2:$AC$462,MATCH(S$3,'Slutlig allokering'!$B$2:$AJ$2,0),FALSE)/1,0)</f>
        <v>0</v>
      </c>
      <c r="T394">
        <f>IFERROR(VLOOKUP($B394,Kraftvärmeprod!$B$1:$AH$479,MATCH(T$2,Kraftvärmeprod!$B$1:$AG$1,0),FALSE)/1,0)-IFERROR(VLOOKUP($B394,'Slutlig allokering'!$B$2:$AC$462,MATCH(T$3,'Slutlig allokering'!$B$2:$AJ$2,0),FALSE)/1,0)</f>
        <v>0</v>
      </c>
      <c r="U394">
        <f>IFERROR(VLOOKUP($B394,Kraftvärmeprod!$B$1:$AH$479,MATCH(U$2,Kraftvärmeprod!$B$1:$AG$1,0),FALSE)/1,0)-IFERROR(VLOOKUP($B394,'Slutlig allokering'!$B$2:$AC$462,MATCH(U$3,'Slutlig allokering'!$B$2:$AJ$2,0),FALSE)/1,0)</f>
        <v>0</v>
      </c>
      <c r="V394">
        <f>IFERROR(VLOOKUP($B394,Kraftvärmeprod!$B$1:$AH$479,MATCH(V$2,Kraftvärmeprod!$B$1:$AG$1,0),FALSE)/1,0)-IFERROR(VLOOKUP($B394,'Slutlig allokering'!$B$2:$AC$462,MATCH(V$3,'Slutlig allokering'!$B$2:$AJ$2,0),FALSE)/1,0)</f>
        <v>0</v>
      </c>
      <c r="W394">
        <f>IFERROR(VLOOKUP($B394,Kraftvärmeprod!$B$1:$AH$479,MATCH(W$2,Kraftvärmeprod!$B$1:$AG$1,0),FALSE)/1,0)-IFERROR(VLOOKUP($B394,'Slutlig allokering'!$B$2:$AC$462,MATCH(W$3,'Slutlig allokering'!$B$2:$AJ$2,0),FALSE)/1,0)</f>
        <v>0</v>
      </c>
      <c r="X394">
        <f>IFERROR(VLOOKUP($B394,Kraftvärmeprod!$B$1:$AH$479,MATCH(X$2,Kraftvärmeprod!$B$1:$AG$1,0),FALSE)/1,0)-IFERROR(VLOOKUP($B394,'Slutlig allokering'!$B$2:$AC$462,MATCH(X$3,'Slutlig allokering'!$B$2:$AJ$2,0),FALSE)/1,0)</f>
        <v>0</v>
      </c>
      <c r="Y394">
        <f>IFERROR(VLOOKUP($B394,Kraftvärmeprod!$B$1:$AH$479,MATCH(Y$2,Kraftvärmeprod!$B$1:$AG$1,0),FALSE)/1,0)-IFERROR(VLOOKUP($B394,'Slutlig allokering'!$B$2:$AC$462,MATCH(Y$3,'Slutlig allokering'!$B$2:$AJ$2,0),FALSE)/1,0)</f>
        <v>0</v>
      </c>
      <c r="Z394">
        <f>IFERROR(VLOOKUP($B394,Kraftvärmeprod!$B$1:$AH$479,MATCH(Z$2,Kraftvärmeprod!$B$1:$AG$1,0),FALSE)/1,0)-IFERROR(VLOOKUP($B394,'Slutlig allokering'!$B$2:$AC$462,MATCH(Z$3,'Slutlig allokering'!$B$2:$AJ$2,0),FALSE)/1,0)</f>
        <v>0</v>
      </c>
      <c r="AA394">
        <f>IFERROR(VLOOKUP($B394,Kraftvärmeprod!$B$1:$AH$479,MATCH(AA$2,Kraftvärmeprod!$B$1:$AG$1,0),FALSE)/1,0)-IFERROR(VLOOKUP($B394,'Slutlig allokering'!$B$2:$AC$462,MATCH(AA$3,'Slutlig allokering'!$B$2:$AJ$2,0),FALSE)/1,0)</f>
        <v>0</v>
      </c>
      <c r="AB394">
        <f>IFERROR(VLOOKUP($B394,Kraftvärmeprod!$B$1:$AH$479,MATCH(AB$2,Kraftvärmeprod!$B$1:$AG$1,0),FALSE)/1,0)-IFERROR(VLOOKUP($B394,'Slutlig allokering'!$B$2:$AC$462,MATCH(AB$3,'Slutlig allokering'!$B$2:$AJ$2,0),FALSE)/1,0)</f>
        <v>0</v>
      </c>
      <c r="AE394">
        <f t="shared" si="12"/>
        <v>228.25594500000003</v>
      </c>
      <c r="AG394">
        <f>IFERROR(VLOOKUP(B394,'Slutlig allokering'!$B$2:$AJ$462,MATCH("Summa justerad allokerad tillförd energi (utan hjälpel och rökgaskondensering):",'Slutlig allokering'!$B$2:$AK$2,0),FALSE)/1,"")</f>
        <v>202.42005499999999</v>
      </c>
      <c r="AI394" s="55">
        <f>IFERROR(1-VLOOKUP(B394,'Slutlig allokering'!$B$2:$AJ$462,MATCH("Andel av bränsle i kvv som allokerats till värme, exklusive rökgaskondensering och hjälpel",'Slutlig allokering'!$B$2:$AK$2,0),FALSE),"")</f>
        <v>0.52999457829087304</v>
      </c>
      <c r="AK394" s="55">
        <f t="shared" si="13"/>
        <v>0.52999457829087293</v>
      </c>
    </row>
    <row r="395" spans="1:37" x14ac:dyDescent="0.25">
      <c r="A395" s="28" t="s">
        <v>521</v>
      </c>
      <c r="B395" s="28" t="s">
        <v>530</v>
      </c>
      <c r="C395" t="str">
        <f>IFERROR(VLOOKUP($B395,Kraftvärmeprod!$B$1:$AH$479,MATCH(C$3,Kraftvärmeprod!$B$1:$AG$1,0),FALSE)/1,"")</f>
        <v/>
      </c>
      <c r="D395" t="str">
        <f>IFERROR(VLOOKUP($B395,Kraftvärmeprod!$B$1:$AH$479,MATCH(D$3,Kraftvärmeprod!$B$1:$AG$1,0),FALSE)/1,"")</f>
        <v/>
      </c>
      <c r="E395">
        <f>IFERROR(VLOOKUP($B395,Kraftvärmeprod!$B$1:$AH$479,MATCH(E$2,Kraftvärmeprod!$B$1:$AG$1,0),FALSE)/1,0)-IFERROR(VLOOKUP($B395,'Slutlig allokering'!$B$2:$AC$462,MATCH(E$3,'Slutlig allokering'!$B$2:$AJ$2,0),FALSE)/1,0)</f>
        <v>0</v>
      </c>
      <c r="F395">
        <f>IFERROR(VLOOKUP($B395,Kraftvärmeprod!$B$1:$AH$479,MATCH(F$2,Kraftvärmeprod!$B$1:$AG$1,0),FALSE)/1,0)-IFERROR(VLOOKUP($B395,'Slutlig allokering'!$B$2:$AC$462,MATCH(F$3,'Slutlig allokering'!$B$2:$AJ$2,0),FALSE)/1,0)</f>
        <v>0</v>
      </c>
      <c r="G395">
        <f>IFERROR(VLOOKUP($B395,Kraftvärmeprod!$B$1:$AH$479,MATCH(G$2,Kraftvärmeprod!$B$1:$AG$1,0),FALSE)/1,0)-IFERROR(VLOOKUP($B395,'Slutlig allokering'!$B$2:$AC$462,MATCH(G$3,'Slutlig allokering'!$B$2:$AJ$2,0),FALSE)/1,0)</f>
        <v>0</v>
      </c>
      <c r="H395">
        <f>IFERROR(VLOOKUP($B395,Kraftvärmeprod!$B$1:$AH$479,MATCH(H$2,Kraftvärmeprod!$B$1:$AG$1,0),FALSE)/1,0)-IFERROR(VLOOKUP($B395,'Slutlig allokering'!$B$2:$AC$462,MATCH(H$3,'Slutlig allokering'!$B$2:$AJ$2,0),FALSE)/1,0)</f>
        <v>0</v>
      </c>
      <c r="I395">
        <f>IFERROR(VLOOKUP($B395,Kraftvärmeprod!$B$1:$AH$479,MATCH(I$2,Kraftvärmeprod!$B$1:$AG$1,0),FALSE)/1,0)-IFERROR(VLOOKUP($B395,'Slutlig allokering'!$B$2:$AC$462,MATCH(I$3,'Slutlig allokering'!$B$2:$AJ$2,0),FALSE)/1,0)</f>
        <v>0</v>
      </c>
      <c r="J395">
        <f>IFERROR(VLOOKUP($B395,Kraftvärmeprod!$B$1:$AH$479,MATCH(J$2,Kraftvärmeprod!$B$1:$AG$1,0),FALSE)/1,0)-IFERROR(VLOOKUP($B395,'Slutlig allokering'!$B$2:$AC$462,MATCH(J$3,'Slutlig allokering'!$B$2:$AJ$2,0),FALSE)/1,0)</f>
        <v>0</v>
      </c>
      <c r="K395">
        <f>IFERROR(VLOOKUP($B395,Kraftvärmeprod!$B$1:$AH$479,MATCH(K$2,Kraftvärmeprod!$B$1:$AG$1,0),FALSE)/1,0)-IFERROR(VLOOKUP($B395,'Slutlig allokering'!$B$2:$AC$462,MATCH(K$3,'Slutlig allokering'!$B$2:$AJ$2,0),FALSE)/1,0)</f>
        <v>0</v>
      </c>
      <c r="L395">
        <f>IFERROR(VLOOKUP($B395,Kraftvärmeprod!$B$1:$AH$479,MATCH(L$2,Kraftvärmeprod!$B$1:$AG$1,0),FALSE)/1,0)-IFERROR(VLOOKUP($B395,'Slutlig allokering'!$B$2:$AC$462,MATCH(L$3,'Slutlig allokering'!$B$2:$AJ$2,0),FALSE)/1,0)</f>
        <v>0</v>
      </c>
      <c r="M395" s="143">
        <f>IFERROR(VLOOKUP($B395,Miljö!$B$1:$S$477,MATCH(M$2,Miljö!$B$1:$X$1,0),FALSE)/1,0)-IFERROR(VLOOKUP($B395,'Slutlig allokering'!$B$2:$AC$462,MATCH(M$3,'Slutlig allokering'!$B$2:$AJ$2,0),FALSE)/1,0)</f>
        <v>0</v>
      </c>
      <c r="N395">
        <f>IFERROR(VLOOKUP($B395,Kraftvärmeprod!$B$1:$AH$479,MATCH(N$2,Kraftvärmeprod!$B$1:$AG$1,0),FALSE)/1,0)-IFERROR(VLOOKUP($B395,'Slutlig allokering'!$B$2:$AC$462,MATCH(N$3,'Slutlig allokering'!$B$2:$AJ$2,0),FALSE)/1,0)</f>
        <v>0</v>
      </c>
      <c r="O395">
        <f>IFERROR(VLOOKUP($B395,Kraftvärmeprod!$B$1:$AH$479,MATCH(O$2,Kraftvärmeprod!$B$1:$AG$1,0),FALSE)/1,0)-IFERROR(VLOOKUP($B395,'Slutlig allokering'!$B$2:$AC$462,MATCH(O$3,'Slutlig allokering'!$B$2:$AJ$2,0),FALSE)/1,0)</f>
        <v>0</v>
      </c>
      <c r="P395">
        <f>IFERROR(VLOOKUP($B395,Kraftvärmeprod!$B$1:$AH$479,MATCH(P$2,Kraftvärmeprod!$B$1:$AG$1,0),FALSE)/1,0)-IFERROR(VLOOKUP($B395,'Slutlig allokering'!$B$2:$AC$462,MATCH(P$3,'Slutlig allokering'!$B$2:$AJ$2,0),FALSE)/1,0)</f>
        <v>0</v>
      </c>
      <c r="Q395">
        <f>IFERROR(VLOOKUP($B395,Kraftvärmeprod!$B$1:$AH$479,MATCH(Q$2,Kraftvärmeprod!$B$1:$AG$1,0),FALSE)/1,0)-IFERROR(VLOOKUP($B395,'Slutlig allokering'!$B$2:$AC$462,MATCH(Q$3,'Slutlig allokering'!$B$2:$AJ$2,0),FALSE)/1,0)</f>
        <v>0</v>
      </c>
      <c r="R395">
        <f>IFERROR(VLOOKUP($B395,Kraftvärmeprod!$B$1:$AH$479,MATCH(R$2,Kraftvärmeprod!$B$1:$AG$1,0),FALSE)/1,0)-IFERROR(VLOOKUP($B395,'Slutlig allokering'!$B$2:$AC$462,MATCH(R$3,'Slutlig allokering'!$B$2:$AJ$2,0),FALSE)/1,0)</f>
        <v>0</v>
      </c>
      <c r="S395">
        <f>IFERROR(VLOOKUP($B395,Kraftvärmeprod!$B$1:$AH$479,MATCH(S$2,Kraftvärmeprod!$B$1:$AG$1,0),FALSE)/1,0)-IFERROR(VLOOKUP($B395,'Slutlig allokering'!$B$2:$AC$462,MATCH(S$3,'Slutlig allokering'!$B$2:$AJ$2,0),FALSE)/1,0)</f>
        <v>0</v>
      </c>
      <c r="T395">
        <f>IFERROR(VLOOKUP($B395,Kraftvärmeprod!$B$1:$AH$479,MATCH(T$2,Kraftvärmeprod!$B$1:$AG$1,0),FALSE)/1,0)-IFERROR(VLOOKUP($B395,'Slutlig allokering'!$B$2:$AC$462,MATCH(T$3,'Slutlig allokering'!$B$2:$AJ$2,0),FALSE)/1,0)</f>
        <v>0</v>
      </c>
      <c r="U395">
        <f>IFERROR(VLOOKUP($B395,Kraftvärmeprod!$B$1:$AH$479,MATCH(U$2,Kraftvärmeprod!$B$1:$AG$1,0),FALSE)/1,0)-IFERROR(VLOOKUP($B395,'Slutlig allokering'!$B$2:$AC$462,MATCH(U$3,'Slutlig allokering'!$B$2:$AJ$2,0),FALSE)/1,0)</f>
        <v>0</v>
      </c>
      <c r="V395">
        <f>IFERROR(VLOOKUP($B395,Kraftvärmeprod!$B$1:$AH$479,MATCH(V$2,Kraftvärmeprod!$B$1:$AG$1,0),FALSE)/1,0)-IFERROR(VLOOKUP($B395,'Slutlig allokering'!$B$2:$AC$462,MATCH(V$3,'Slutlig allokering'!$B$2:$AJ$2,0),FALSE)/1,0)</f>
        <v>0</v>
      </c>
      <c r="W395">
        <f>IFERROR(VLOOKUP($B395,Kraftvärmeprod!$B$1:$AH$479,MATCH(W$2,Kraftvärmeprod!$B$1:$AG$1,0),FALSE)/1,0)-IFERROR(VLOOKUP($B395,'Slutlig allokering'!$B$2:$AC$462,MATCH(W$3,'Slutlig allokering'!$B$2:$AJ$2,0),FALSE)/1,0)</f>
        <v>0</v>
      </c>
      <c r="X395">
        <f>IFERROR(VLOOKUP($B395,Kraftvärmeprod!$B$1:$AH$479,MATCH(X$2,Kraftvärmeprod!$B$1:$AG$1,0),FALSE)/1,0)-IFERROR(VLOOKUP($B395,'Slutlig allokering'!$B$2:$AC$462,MATCH(X$3,'Slutlig allokering'!$B$2:$AJ$2,0),FALSE)/1,0)</f>
        <v>0</v>
      </c>
      <c r="Y395">
        <f>IFERROR(VLOOKUP($B395,Kraftvärmeprod!$B$1:$AH$479,MATCH(Y$2,Kraftvärmeprod!$B$1:$AG$1,0),FALSE)/1,0)-IFERROR(VLOOKUP($B395,'Slutlig allokering'!$B$2:$AC$462,MATCH(Y$3,'Slutlig allokering'!$B$2:$AJ$2,0),FALSE)/1,0)</f>
        <v>0</v>
      </c>
      <c r="Z395">
        <f>IFERROR(VLOOKUP($B395,Kraftvärmeprod!$B$1:$AH$479,MATCH(Z$2,Kraftvärmeprod!$B$1:$AG$1,0),FALSE)/1,0)-IFERROR(VLOOKUP($B395,'Slutlig allokering'!$B$2:$AC$462,MATCH(Z$3,'Slutlig allokering'!$B$2:$AJ$2,0),FALSE)/1,0)</f>
        <v>0</v>
      </c>
      <c r="AA395">
        <f>IFERROR(VLOOKUP($B395,Kraftvärmeprod!$B$1:$AH$479,MATCH(AA$2,Kraftvärmeprod!$B$1:$AG$1,0),FALSE)/1,0)-IFERROR(VLOOKUP($B395,'Slutlig allokering'!$B$2:$AC$462,MATCH(AA$3,'Slutlig allokering'!$B$2:$AJ$2,0),FALSE)/1,0)</f>
        <v>0</v>
      </c>
      <c r="AB395">
        <f>IFERROR(VLOOKUP($B395,Kraftvärmeprod!$B$1:$AH$479,MATCH(AB$2,Kraftvärmeprod!$B$1:$AG$1,0),FALSE)/1,0)-IFERROR(VLOOKUP($B395,'Slutlig allokering'!$B$2:$AC$462,MATCH(AB$3,'Slutlig allokering'!$B$2:$AJ$2,0),FALSE)/1,0)</f>
        <v>0</v>
      </c>
      <c r="AE395">
        <f t="shared" si="12"/>
        <v>0</v>
      </c>
      <c r="AG395">
        <f>IFERROR(VLOOKUP(B395,'Slutlig allokering'!$B$2:$AJ$462,MATCH("Summa justerad allokerad tillförd energi (utan hjälpel och rökgaskondensering):",'Slutlig allokering'!$B$2:$AK$2,0),FALSE)/1,"")</f>
        <v>0</v>
      </c>
      <c r="AI395" s="55" t="str">
        <f>IFERROR(1-VLOOKUP(B395,'Slutlig allokering'!$B$2:$AJ$462,MATCH("Andel av bränsle i kvv som allokerats till värme, exklusive rökgaskondensering och hjälpel",'Slutlig allokering'!$B$2:$AK$2,0),FALSE),"")</f>
        <v/>
      </c>
      <c r="AK395" s="55" t="str">
        <f t="shared" si="13"/>
        <v/>
      </c>
    </row>
    <row r="396" spans="1:37" x14ac:dyDescent="0.25">
      <c r="A396" s="28" t="s">
        <v>521</v>
      </c>
      <c r="B396" s="28" t="s">
        <v>531</v>
      </c>
      <c r="C396" t="str">
        <f>IFERROR(VLOOKUP($B396,Kraftvärmeprod!$B$1:$AH$479,MATCH(C$3,Kraftvärmeprod!$B$1:$AG$1,0),FALSE)/1,"")</f>
        <v/>
      </c>
      <c r="D396" t="str">
        <f>IFERROR(VLOOKUP($B396,Kraftvärmeprod!$B$1:$AH$479,MATCH(D$3,Kraftvärmeprod!$B$1:$AG$1,0),FALSE)/1,"")</f>
        <v/>
      </c>
      <c r="E396">
        <f>IFERROR(VLOOKUP($B396,Kraftvärmeprod!$B$1:$AH$479,MATCH(E$2,Kraftvärmeprod!$B$1:$AG$1,0),FALSE)/1,0)-IFERROR(VLOOKUP($B396,'Slutlig allokering'!$B$2:$AC$462,MATCH(E$3,'Slutlig allokering'!$B$2:$AJ$2,0),FALSE)/1,0)</f>
        <v>0</v>
      </c>
      <c r="F396">
        <f>IFERROR(VLOOKUP($B396,Kraftvärmeprod!$B$1:$AH$479,MATCH(F$2,Kraftvärmeprod!$B$1:$AG$1,0),FALSE)/1,0)-IFERROR(VLOOKUP($B396,'Slutlig allokering'!$B$2:$AC$462,MATCH(F$3,'Slutlig allokering'!$B$2:$AJ$2,0),FALSE)/1,0)</f>
        <v>0</v>
      </c>
      <c r="G396">
        <f>IFERROR(VLOOKUP($B396,Kraftvärmeprod!$B$1:$AH$479,MATCH(G$2,Kraftvärmeprod!$B$1:$AG$1,0),FALSE)/1,0)-IFERROR(VLOOKUP($B396,'Slutlig allokering'!$B$2:$AC$462,MATCH(G$3,'Slutlig allokering'!$B$2:$AJ$2,0),FALSE)/1,0)</f>
        <v>0</v>
      </c>
      <c r="H396">
        <f>IFERROR(VLOOKUP($B396,Kraftvärmeprod!$B$1:$AH$479,MATCH(H$2,Kraftvärmeprod!$B$1:$AG$1,0),FALSE)/1,0)-IFERROR(VLOOKUP($B396,'Slutlig allokering'!$B$2:$AC$462,MATCH(H$3,'Slutlig allokering'!$B$2:$AJ$2,0),FALSE)/1,0)</f>
        <v>0</v>
      </c>
      <c r="I396">
        <f>IFERROR(VLOOKUP($B396,Kraftvärmeprod!$B$1:$AH$479,MATCH(I$2,Kraftvärmeprod!$B$1:$AG$1,0),FALSE)/1,0)-IFERROR(VLOOKUP($B396,'Slutlig allokering'!$B$2:$AC$462,MATCH(I$3,'Slutlig allokering'!$B$2:$AJ$2,0),FALSE)/1,0)</f>
        <v>0</v>
      </c>
      <c r="J396">
        <f>IFERROR(VLOOKUP($B396,Kraftvärmeprod!$B$1:$AH$479,MATCH(J$2,Kraftvärmeprod!$B$1:$AG$1,0),FALSE)/1,0)-IFERROR(VLOOKUP($B396,'Slutlig allokering'!$B$2:$AC$462,MATCH(J$3,'Slutlig allokering'!$B$2:$AJ$2,0),FALSE)/1,0)</f>
        <v>0</v>
      </c>
      <c r="K396">
        <f>IFERROR(VLOOKUP($B396,Kraftvärmeprod!$B$1:$AH$479,MATCH(K$2,Kraftvärmeprod!$B$1:$AG$1,0),FALSE)/1,0)-IFERROR(VLOOKUP($B396,'Slutlig allokering'!$B$2:$AC$462,MATCH(K$3,'Slutlig allokering'!$B$2:$AJ$2,0),FALSE)/1,0)</f>
        <v>0</v>
      </c>
      <c r="L396">
        <f>IFERROR(VLOOKUP($B396,Kraftvärmeprod!$B$1:$AH$479,MATCH(L$2,Kraftvärmeprod!$B$1:$AG$1,0),FALSE)/1,0)-IFERROR(VLOOKUP($B396,'Slutlig allokering'!$B$2:$AC$462,MATCH(L$3,'Slutlig allokering'!$B$2:$AJ$2,0),FALSE)/1,0)</f>
        <v>0</v>
      </c>
      <c r="M396" s="143">
        <f>IFERROR(VLOOKUP($B396,Miljö!$B$1:$S$477,MATCH(M$2,Miljö!$B$1:$X$1,0),FALSE)/1,0)-IFERROR(VLOOKUP($B396,'Slutlig allokering'!$B$2:$AC$462,MATCH(M$3,'Slutlig allokering'!$B$2:$AJ$2,0),FALSE)/1,0)</f>
        <v>0</v>
      </c>
      <c r="N396">
        <f>IFERROR(VLOOKUP($B396,Kraftvärmeprod!$B$1:$AH$479,MATCH(N$2,Kraftvärmeprod!$B$1:$AG$1,0),FALSE)/1,0)-IFERROR(VLOOKUP($B396,'Slutlig allokering'!$B$2:$AC$462,MATCH(N$3,'Slutlig allokering'!$B$2:$AJ$2,0),FALSE)/1,0)</f>
        <v>0</v>
      </c>
      <c r="O396">
        <f>IFERROR(VLOOKUP($B396,Kraftvärmeprod!$B$1:$AH$479,MATCH(O$2,Kraftvärmeprod!$B$1:$AG$1,0),FALSE)/1,0)-IFERROR(VLOOKUP($B396,'Slutlig allokering'!$B$2:$AC$462,MATCH(O$3,'Slutlig allokering'!$B$2:$AJ$2,0),FALSE)/1,0)</f>
        <v>0</v>
      </c>
      <c r="P396">
        <f>IFERROR(VLOOKUP($B396,Kraftvärmeprod!$B$1:$AH$479,MATCH(P$2,Kraftvärmeprod!$B$1:$AG$1,0),FALSE)/1,0)-IFERROR(VLOOKUP($B396,'Slutlig allokering'!$B$2:$AC$462,MATCH(P$3,'Slutlig allokering'!$B$2:$AJ$2,0),FALSE)/1,0)</f>
        <v>0</v>
      </c>
      <c r="Q396">
        <f>IFERROR(VLOOKUP($B396,Kraftvärmeprod!$B$1:$AH$479,MATCH(Q$2,Kraftvärmeprod!$B$1:$AG$1,0),FALSE)/1,0)-IFERROR(VLOOKUP($B396,'Slutlig allokering'!$B$2:$AC$462,MATCH(Q$3,'Slutlig allokering'!$B$2:$AJ$2,0),FALSE)/1,0)</f>
        <v>0</v>
      </c>
      <c r="R396">
        <f>IFERROR(VLOOKUP($B396,Kraftvärmeprod!$B$1:$AH$479,MATCH(R$2,Kraftvärmeprod!$B$1:$AG$1,0),FALSE)/1,0)-IFERROR(VLOOKUP($B396,'Slutlig allokering'!$B$2:$AC$462,MATCH(R$3,'Slutlig allokering'!$B$2:$AJ$2,0),FALSE)/1,0)</f>
        <v>0</v>
      </c>
      <c r="S396">
        <f>IFERROR(VLOOKUP($B396,Kraftvärmeprod!$B$1:$AH$479,MATCH(S$2,Kraftvärmeprod!$B$1:$AG$1,0),FALSE)/1,0)-IFERROR(VLOOKUP($B396,'Slutlig allokering'!$B$2:$AC$462,MATCH(S$3,'Slutlig allokering'!$B$2:$AJ$2,0),FALSE)/1,0)</f>
        <v>0</v>
      </c>
      <c r="T396">
        <f>IFERROR(VLOOKUP($B396,Kraftvärmeprod!$B$1:$AH$479,MATCH(T$2,Kraftvärmeprod!$B$1:$AG$1,0),FALSE)/1,0)-IFERROR(VLOOKUP($B396,'Slutlig allokering'!$B$2:$AC$462,MATCH(T$3,'Slutlig allokering'!$B$2:$AJ$2,0),FALSE)/1,0)</f>
        <v>0</v>
      </c>
      <c r="U396">
        <f>IFERROR(VLOOKUP($B396,Kraftvärmeprod!$B$1:$AH$479,MATCH(U$2,Kraftvärmeprod!$B$1:$AG$1,0),FALSE)/1,0)-IFERROR(VLOOKUP($B396,'Slutlig allokering'!$B$2:$AC$462,MATCH(U$3,'Slutlig allokering'!$B$2:$AJ$2,0),FALSE)/1,0)</f>
        <v>0</v>
      </c>
      <c r="V396">
        <f>IFERROR(VLOOKUP($B396,Kraftvärmeprod!$B$1:$AH$479,MATCH(V$2,Kraftvärmeprod!$B$1:$AG$1,0),FALSE)/1,0)-IFERROR(VLOOKUP($B396,'Slutlig allokering'!$B$2:$AC$462,MATCH(V$3,'Slutlig allokering'!$B$2:$AJ$2,0),FALSE)/1,0)</f>
        <v>0</v>
      </c>
      <c r="W396">
        <f>IFERROR(VLOOKUP($B396,Kraftvärmeprod!$B$1:$AH$479,MATCH(W$2,Kraftvärmeprod!$B$1:$AG$1,0),FALSE)/1,0)-IFERROR(VLOOKUP($B396,'Slutlig allokering'!$B$2:$AC$462,MATCH(W$3,'Slutlig allokering'!$B$2:$AJ$2,0),FALSE)/1,0)</f>
        <v>0</v>
      </c>
      <c r="X396">
        <f>IFERROR(VLOOKUP($B396,Kraftvärmeprod!$B$1:$AH$479,MATCH(X$2,Kraftvärmeprod!$B$1:$AG$1,0),FALSE)/1,0)-IFERROR(VLOOKUP($B396,'Slutlig allokering'!$B$2:$AC$462,MATCH(X$3,'Slutlig allokering'!$B$2:$AJ$2,0),FALSE)/1,0)</f>
        <v>0</v>
      </c>
      <c r="Y396">
        <f>IFERROR(VLOOKUP($B396,Kraftvärmeprod!$B$1:$AH$479,MATCH(Y$2,Kraftvärmeprod!$B$1:$AG$1,0),FALSE)/1,0)-IFERROR(VLOOKUP($B396,'Slutlig allokering'!$B$2:$AC$462,MATCH(Y$3,'Slutlig allokering'!$B$2:$AJ$2,0),FALSE)/1,0)</f>
        <v>0</v>
      </c>
      <c r="Z396">
        <f>IFERROR(VLOOKUP($B396,Kraftvärmeprod!$B$1:$AH$479,MATCH(Z$2,Kraftvärmeprod!$B$1:$AG$1,0),FALSE)/1,0)-IFERROR(VLOOKUP($B396,'Slutlig allokering'!$B$2:$AC$462,MATCH(Z$3,'Slutlig allokering'!$B$2:$AJ$2,0),FALSE)/1,0)</f>
        <v>0</v>
      </c>
      <c r="AA396">
        <f>IFERROR(VLOOKUP($B396,Kraftvärmeprod!$B$1:$AH$479,MATCH(AA$2,Kraftvärmeprod!$B$1:$AG$1,0),FALSE)/1,0)-IFERROR(VLOOKUP($B396,'Slutlig allokering'!$B$2:$AC$462,MATCH(AA$3,'Slutlig allokering'!$B$2:$AJ$2,0),FALSE)/1,0)</f>
        <v>0</v>
      </c>
      <c r="AB396">
        <f>IFERROR(VLOOKUP($B396,Kraftvärmeprod!$B$1:$AH$479,MATCH(AB$2,Kraftvärmeprod!$B$1:$AG$1,0),FALSE)/1,0)-IFERROR(VLOOKUP($B396,'Slutlig allokering'!$B$2:$AC$462,MATCH(AB$3,'Slutlig allokering'!$B$2:$AJ$2,0),FALSE)/1,0)</f>
        <v>0</v>
      </c>
      <c r="AE396">
        <f t="shared" si="12"/>
        <v>0</v>
      </c>
      <c r="AG396">
        <f>IFERROR(VLOOKUP(B396,'Slutlig allokering'!$B$2:$AJ$462,MATCH("Summa justerad allokerad tillförd energi (utan hjälpel och rökgaskondensering):",'Slutlig allokering'!$B$2:$AK$2,0),FALSE)/1,"")</f>
        <v>0</v>
      </c>
      <c r="AI396" s="55" t="str">
        <f>IFERROR(1-VLOOKUP(B396,'Slutlig allokering'!$B$2:$AJ$462,MATCH("Andel av bränsle i kvv som allokerats till värme, exklusive rökgaskondensering och hjälpel",'Slutlig allokering'!$B$2:$AK$2,0),FALSE),"")</f>
        <v/>
      </c>
      <c r="AK396" s="55" t="str">
        <f t="shared" si="13"/>
        <v/>
      </c>
    </row>
    <row r="397" spans="1:37" x14ac:dyDescent="0.25">
      <c r="A397" s="28" t="s">
        <v>521</v>
      </c>
      <c r="B397" s="28" t="s">
        <v>532</v>
      </c>
      <c r="C397">
        <f>IFERROR(VLOOKUP($B397,Kraftvärmeprod!$B$1:$AH$479,MATCH(C$3,Kraftvärmeprod!$B$1:$AG$1,0),FALSE)/1,"")</f>
        <v>620.70000000000005</v>
      </c>
      <c r="D397">
        <f>IFERROR(VLOOKUP($B397,Kraftvärmeprod!$B$1:$AH$479,MATCH(D$3,Kraftvärmeprod!$B$1:$AG$1,0),FALSE)/1,"")</f>
        <v>244</v>
      </c>
      <c r="E397">
        <f>IFERROR(VLOOKUP($B397,Kraftvärmeprod!$B$1:$AH$479,MATCH(E$2,Kraftvärmeprod!$B$1:$AG$1,0),FALSE)/1,0)-IFERROR(VLOOKUP($B397,'Slutlig allokering'!$B$2:$AC$462,MATCH(E$3,'Slutlig allokering'!$B$2:$AJ$2,0),FALSE)/1,0)</f>
        <v>154.09900000000002</v>
      </c>
      <c r="F397">
        <f>IFERROR(VLOOKUP($B397,Kraftvärmeprod!$B$1:$AH$479,MATCH(F$2,Kraftvärmeprod!$B$1:$AG$1,0),FALSE)/1,0)-IFERROR(VLOOKUP($B397,'Slutlig allokering'!$B$2:$AC$462,MATCH(F$3,'Slutlig allokering'!$B$2:$AJ$2,0),FALSE)/1,0)</f>
        <v>0</v>
      </c>
      <c r="G397">
        <f>IFERROR(VLOOKUP($B397,Kraftvärmeprod!$B$1:$AH$479,MATCH(G$2,Kraftvärmeprod!$B$1:$AG$1,0),FALSE)/1,0)-IFERROR(VLOOKUP($B397,'Slutlig allokering'!$B$2:$AC$462,MATCH(G$3,'Slutlig allokering'!$B$2:$AJ$2,0),FALSE)/1,0)</f>
        <v>0</v>
      </c>
      <c r="H397">
        <f>IFERROR(VLOOKUP($B397,Kraftvärmeprod!$B$1:$AH$479,MATCH(H$2,Kraftvärmeprod!$B$1:$AG$1,0),FALSE)/1,0)-IFERROR(VLOOKUP($B397,'Slutlig allokering'!$B$2:$AC$462,MATCH(H$3,'Slutlig allokering'!$B$2:$AJ$2,0),FALSE)/1,0)</f>
        <v>0</v>
      </c>
      <c r="I397">
        <f>IFERROR(VLOOKUP($B397,Kraftvärmeprod!$B$1:$AH$479,MATCH(I$2,Kraftvärmeprod!$B$1:$AG$1,0),FALSE)/1,0)-IFERROR(VLOOKUP($B397,'Slutlig allokering'!$B$2:$AC$462,MATCH(I$3,'Slutlig allokering'!$B$2:$AJ$2,0),FALSE)/1,0)</f>
        <v>6.024</v>
      </c>
      <c r="J397">
        <f>IFERROR(VLOOKUP($B397,Kraftvärmeprod!$B$1:$AH$479,MATCH(J$2,Kraftvärmeprod!$B$1:$AG$1,0),FALSE)/1,0)-IFERROR(VLOOKUP($B397,'Slutlig allokering'!$B$2:$AC$462,MATCH(J$3,'Slutlig allokering'!$B$2:$AJ$2,0),FALSE)/1,0)</f>
        <v>0</v>
      </c>
      <c r="K397">
        <f>IFERROR(VLOOKUP($B397,Kraftvärmeprod!$B$1:$AH$479,MATCH(K$2,Kraftvärmeprod!$B$1:$AG$1,0),FALSE)/1,0)-IFERROR(VLOOKUP($B397,'Slutlig allokering'!$B$2:$AC$462,MATCH(K$3,'Slutlig allokering'!$B$2:$AJ$2,0),FALSE)/1,0)</f>
        <v>11.383599999999999</v>
      </c>
      <c r="L397">
        <f>IFERROR(VLOOKUP($B397,Kraftvärmeprod!$B$1:$AH$479,MATCH(L$2,Kraftvärmeprod!$B$1:$AG$1,0),FALSE)/1,0)-IFERROR(VLOOKUP($B397,'Slutlig allokering'!$B$2:$AC$462,MATCH(L$3,'Slutlig allokering'!$B$2:$AJ$2,0),FALSE)/1,0)</f>
        <v>0</v>
      </c>
      <c r="M397" s="143">
        <f>IFERROR(VLOOKUP($B397,Miljö!$B$1:$S$477,MATCH(M$2,Miljö!$B$1:$X$1,0),FALSE)/1,0)-IFERROR(VLOOKUP($B397,'Slutlig allokering'!$B$2:$AC$462,MATCH(M$3,'Slutlig allokering'!$B$2:$AJ$2,0),FALSE)/1,0)</f>
        <v>10.4878</v>
      </c>
      <c r="N397">
        <f>IFERROR(VLOOKUP($B397,Kraftvärmeprod!$B$1:$AH$479,MATCH(N$2,Kraftvärmeprod!$B$1:$AG$1,0),FALSE)/1,0)-IFERROR(VLOOKUP($B397,'Slutlig allokering'!$B$2:$AC$462,MATCH(N$3,'Slutlig allokering'!$B$2:$AJ$2,0),FALSE)/1,0)</f>
        <v>0</v>
      </c>
      <c r="O397">
        <f>IFERROR(VLOOKUP($B397,Kraftvärmeprod!$B$1:$AH$479,MATCH(O$2,Kraftvärmeprod!$B$1:$AG$1,0),FALSE)/1,0)-IFERROR(VLOOKUP($B397,'Slutlig allokering'!$B$2:$AC$462,MATCH(O$3,'Slutlig allokering'!$B$2:$AJ$2,0),FALSE)/1,0)</f>
        <v>0</v>
      </c>
      <c r="P397">
        <f>IFERROR(VLOOKUP($B397,Kraftvärmeprod!$B$1:$AH$479,MATCH(P$2,Kraftvärmeprod!$B$1:$AG$1,0),FALSE)/1,0)-IFERROR(VLOOKUP($B397,'Slutlig allokering'!$B$2:$AC$462,MATCH(P$3,'Slutlig allokering'!$B$2:$AJ$2,0),FALSE)/1,0)</f>
        <v>0</v>
      </c>
      <c r="Q397">
        <f>IFERROR(VLOOKUP($B397,Kraftvärmeprod!$B$1:$AH$479,MATCH(Q$2,Kraftvärmeprod!$B$1:$AG$1,0),FALSE)/1,0)-IFERROR(VLOOKUP($B397,'Slutlig allokering'!$B$2:$AC$462,MATCH(Q$3,'Slutlig allokering'!$B$2:$AJ$2,0),FALSE)/1,0)</f>
        <v>0</v>
      </c>
      <c r="R397">
        <f>IFERROR(VLOOKUP($B397,Kraftvärmeprod!$B$1:$AH$479,MATCH(R$2,Kraftvärmeprod!$B$1:$AG$1,0),FALSE)/1,0)-IFERROR(VLOOKUP($B397,'Slutlig allokering'!$B$2:$AC$462,MATCH(R$3,'Slutlig allokering'!$B$2:$AJ$2,0),FALSE)/1,0)</f>
        <v>0</v>
      </c>
      <c r="S397">
        <f>IFERROR(VLOOKUP($B397,Kraftvärmeprod!$B$1:$AH$479,MATCH(S$2,Kraftvärmeprod!$B$1:$AG$1,0),FALSE)/1,0)-IFERROR(VLOOKUP($B397,'Slutlig allokering'!$B$2:$AC$462,MATCH(S$3,'Slutlig allokering'!$B$2:$AJ$2,0),FALSE)/1,0)</f>
        <v>0</v>
      </c>
      <c r="T397">
        <f>IFERROR(VLOOKUP($B397,Kraftvärmeprod!$B$1:$AH$479,MATCH(T$2,Kraftvärmeprod!$B$1:$AG$1,0),FALSE)/1,0)-IFERROR(VLOOKUP($B397,'Slutlig allokering'!$B$2:$AC$462,MATCH(T$3,'Slutlig allokering'!$B$2:$AJ$2,0),FALSE)/1,0)</f>
        <v>0</v>
      </c>
      <c r="U397">
        <f>IFERROR(VLOOKUP($B397,Kraftvärmeprod!$B$1:$AH$479,MATCH(U$2,Kraftvärmeprod!$B$1:$AG$1,0),FALSE)/1,0)-IFERROR(VLOOKUP($B397,'Slutlig allokering'!$B$2:$AC$462,MATCH(U$3,'Slutlig allokering'!$B$2:$AJ$2,0),FALSE)/1,0)</f>
        <v>254.13199999999995</v>
      </c>
      <c r="V397">
        <f>IFERROR(VLOOKUP($B397,Kraftvärmeprod!$B$1:$AH$479,MATCH(V$2,Kraftvärmeprod!$B$1:$AG$1,0),FALSE)/1,0)-IFERROR(VLOOKUP($B397,'Slutlig allokering'!$B$2:$AC$462,MATCH(V$3,'Slutlig allokering'!$B$2:$AJ$2,0),FALSE)/1,0)</f>
        <v>0</v>
      </c>
      <c r="W397">
        <f>IFERROR(VLOOKUP($B397,Kraftvärmeprod!$B$1:$AH$479,MATCH(W$2,Kraftvärmeprod!$B$1:$AG$1,0),FALSE)/1,0)-IFERROR(VLOOKUP($B397,'Slutlig allokering'!$B$2:$AC$462,MATCH(W$3,'Slutlig allokering'!$B$2:$AJ$2,0),FALSE)/1,0)</f>
        <v>61.736800000000002</v>
      </c>
      <c r="X397">
        <f>IFERROR(VLOOKUP($B397,Kraftvärmeprod!$B$1:$AH$479,MATCH(X$2,Kraftvärmeprod!$B$1:$AG$1,0),FALSE)/1,0)-IFERROR(VLOOKUP($B397,'Slutlig allokering'!$B$2:$AC$462,MATCH(X$3,'Slutlig allokering'!$B$2:$AJ$2,0),FALSE)/1,0)</f>
        <v>0</v>
      </c>
      <c r="Y397">
        <f>IFERROR(VLOOKUP($B397,Kraftvärmeprod!$B$1:$AH$479,MATCH(Y$2,Kraftvärmeprod!$B$1:$AG$1,0),FALSE)/1,0)-IFERROR(VLOOKUP($B397,'Slutlig allokering'!$B$2:$AC$462,MATCH(Y$3,'Slutlig allokering'!$B$2:$AJ$2,0),FALSE)/1,0)</f>
        <v>0</v>
      </c>
      <c r="Z397">
        <f>IFERROR(VLOOKUP($B397,Kraftvärmeprod!$B$1:$AH$479,MATCH(Z$2,Kraftvärmeprod!$B$1:$AG$1,0),FALSE)/1,0)-IFERROR(VLOOKUP($B397,'Slutlig allokering'!$B$2:$AC$462,MATCH(Z$3,'Slutlig allokering'!$B$2:$AJ$2,0),FALSE)/1,0)</f>
        <v>0</v>
      </c>
      <c r="AA397">
        <f>IFERROR(VLOOKUP($B397,Kraftvärmeprod!$B$1:$AH$479,MATCH(AA$2,Kraftvärmeprod!$B$1:$AG$1,0),FALSE)/1,0)-IFERROR(VLOOKUP($B397,'Slutlig allokering'!$B$2:$AC$462,MATCH(AA$3,'Slutlig allokering'!$B$2:$AJ$2,0),FALSE)/1,0)</f>
        <v>0</v>
      </c>
      <c r="AB397">
        <f>IFERROR(VLOOKUP($B397,Kraftvärmeprod!$B$1:$AH$479,MATCH(AB$2,Kraftvärmeprod!$B$1:$AG$1,0),FALSE)/1,0)-IFERROR(VLOOKUP($B397,'Slutlig allokering'!$B$2:$AC$462,MATCH(AB$3,'Slutlig allokering'!$B$2:$AJ$2,0),FALSE)/1,0)</f>
        <v>0.45543600000000001</v>
      </c>
      <c r="AE397">
        <f t="shared" si="12"/>
        <v>487.83083600000003</v>
      </c>
      <c r="AG397">
        <f>IFERROR(VLOOKUP(B397,'Slutlig allokering'!$B$2:$AJ$462,MATCH("Summa justerad allokerad tillförd energi (utan hjälpel och rökgaskondensering):",'Slutlig allokering'!$B$2:$AK$2,0),FALSE)/1,"")</f>
        <v>498.26916399999999</v>
      </c>
      <c r="AI397" s="55">
        <f>IFERROR(1-VLOOKUP(B397,'Slutlig allokering'!$B$2:$AJ$462,MATCH("Andel av bränsle i kvv som allokerats till värme, exklusive rökgaskondensering och hjälpel",'Slutlig allokering'!$B$2:$AK$2,0),FALSE),"")</f>
        <v>0.49470726701145928</v>
      </c>
      <c r="AK397" s="55">
        <f t="shared" si="13"/>
        <v>0.49470726701145928</v>
      </c>
    </row>
    <row r="398" spans="1:37" x14ac:dyDescent="0.25">
      <c r="A398" s="28" t="s">
        <v>521</v>
      </c>
      <c r="B398" s="28" t="s">
        <v>533</v>
      </c>
      <c r="C398" t="str">
        <f>IFERROR(VLOOKUP($B398,Kraftvärmeprod!$B$1:$AH$479,MATCH(C$3,Kraftvärmeprod!$B$1:$AG$1,0),FALSE)/1,"")</f>
        <v/>
      </c>
      <c r="D398" t="str">
        <f>IFERROR(VLOOKUP($B398,Kraftvärmeprod!$B$1:$AH$479,MATCH(D$3,Kraftvärmeprod!$B$1:$AG$1,0),FALSE)/1,"")</f>
        <v/>
      </c>
      <c r="E398">
        <f>IFERROR(VLOOKUP($B398,Kraftvärmeprod!$B$1:$AH$479,MATCH(E$2,Kraftvärmeprod!$B$1:$AG$1,0),FALSE)/1,0)-IFERROR(VLOOKUP($B398,'Slutlig allokering'!$B$2:$AC$462,MATCH(E$3,'Slutlig allokering'!$B$2:$AJ$2,0),FALSE)/1,0)</f>
        <v>0</v>
      </c>
      <c r="F398">
        <f>IFERROR(VLOOKUP($B398,Kraftvärmeprod!$B$1:$AH$479,MATCH(F$2,Kraftvärmeprod!$B$1:$AG$1,0),FALSE)/1,0)-IFERROR(VLOOKUP($B398,'Slutlig allokering'!$B$2:$AC$462,MATCH(F$3,'Slutlig allokering'!$B$2:$AJ$2,0),FALSE)/1,0)</f>
        <v>0</v>
      </c>
      <c r="G398">
        <f>IFERROR(VLOOKUP($B398,Kraftvärmeprod!$B$1:$AH$479,MATCH(G$2,Kraftvärmeprod!$B$1:$AG$1,0),FALSE)/1,0)-IFERROR(VLOOKUP($B398,'Slutlig allokering'!$B$2:$AC$462,MATCH(G$3,'Slutlig allokering'!$B$2:$AJ$2,0),FALSE)/1,0)</f>
        <v>0</v>
      </c>
      <c r="H398">
        <f>IFERROR(VLOOKUP($B398,Kraftvärmeprod!$B$1:$AH$479,MATCH(H$2,Kraftvärmeprod!$B$1:$AG$1,0),FALSE)/1,0)-IFERROR(VLOOKUP($B398,'Slutlig allokering'!$B$2:$AC$462,MATCH(H$3,'Slutlig allokering'!$B$2:$AJ$2,0),FALSE)/1,0)</f>
        <v>0</v>
      </c>
      <c r="I398">
        <f>IFERROR(VLOOKUP($B398,Kraftvärmeprod!$B$1:$AH$479,MATCH(I$2,Kraftvärmeprod!$B$1:$AG$1,0),FALSE)/1,0)-IFERROR(VLOOKUP($B398,'Slutlig allokering'!$B$2:$AC$462,MATCH(I$3,'Slutlig allokering'!$B$2:$AJ$2,0),FALSE)/1,0)</f>
        <v>0</v>
      </c>
      <c r="J398">
        <f>IFERROR(VLOOKUP($B398,Kraftvärmeprod!$B$1:$AH$479,MATCH(J$2,Kraftvärmeprod!$B$1:$AG$1,0),FALSE)/1,0)-IFERROR(VLOOKUP($B398,'Slutlig allokering'!$B$2:$AC$462,MATCH(J$3,'Slutlig allokering'!$B$2:$AJ$2,0),FALSE)/1,0)</f>
        <v>0</v>
      </c>
      <c r="K398">
        <f>IFERROR(VLOOKUP($B398,Kraftvärmeprod!$B$1:$AH$479,MATCH(K$2,Kraftvärmeprod!$B$1:$AG$1,0),FALSE)/1,0)-IFERROR(VLOOKUP($B398,'Slutlig allokering'!$B$2:$AC$462,MATCH(K$3,'Slutlig allokering'!$B$2:$AJ$2,0),FALSE)/1,0)</f>
        <v>0</v>
      </c>
      <c r="L398">
        <f>IFERROR(VLOOKUP($B398,Kraftvärmeprod!$B$1:$AH$479,MATCH(L$2,Kraftvärmeprod!$B$1:$AG$1,0),FALSE)/1,0)-IFERROR(VLOOKUP($B398,'Slutlig allokering'!$B$2:$AC$462,MATCH(L$3,'Slutlig allokering'!$B$2:$AJ$2,0),FALSE)/1,0)</f>
        <v>0</v>
      </c>
      <c r="M398" s="143">
        <f>IFERROR(VLOOKUP($B398,Miljö!$B$1:$S$477,MATCH(M$2,Miljö!$B$1:$X$1,0),FALSE)/1,0)-IFERROR(VLOOKUP($B398,'Slutlig allokering'!$B$2:$AC$462,MATCH(M$3,'Slutlig allokering'!$B$2:$AJ$2,0),FALSE)/1,0)</f>
        <v>0</v>
      </c>
      <c r="N398">
        <f>IFERROR(VLOOKUP($B398,Kraftvärmeprod!$B$1:$AH$479,MATCH(N$2,Kraftvärmeprod!$B$1:$AG$1,0),FALSE)/1,0)-IFERROR(VLOOKUP($B398,'Slutlig allokering'!$B$2:$AC$462,MATCH(N$3,'Slutlig allokering'!$B$2:$AJ$2,0),FALSE)/1,0)</f>
        <v>0</v>
      </c>
      <c r="O398">
        <f>IFERROR(VLOOKUP($B398,Kraftvärmeprod!$B$1:$AH$479,MATCH(O$2,Kraftvärmeprod!$B$1:$AG$1,0),FALSE)/1,0)-IFERROR(VLOOKUP($B398,'Slutlig allokering'!$B$2:$AC$462,MATCH(O$3,'Slutlig allokering'!$B$2:$AJ$2,0),FALSE)/1,0)</f>
        <v>0</v>
      </c>
      <c r="P398">
        <f>IFERROR(VLOOKUP($B398,Kraftvärmeprod!$B$1:$AH$479,MATCH(P$2,Kraftvärmeprod!$B$1:$AG$1,0),FALSE)/1,0)-IFERROR(VLOOKUP($B398,'Slutlig allokering'!$B$2:$AC$462,MATCH(P$3,'Slutlig allokering'!$B$2:$AJ$2,0),FALSE)/1,0)</f>
        <v>0</v>
      </c>
      <c r="Q398">
        <f>IFERROR(VLOOKUP($B398,Kraftvärmeprod!$B$1:$AH$479,MATCH(Q$2,Kraftvärmeprod!$B$1:$AG$1,0),FALSE)/1,0)-IFERROR(VLOOKUP($B398,'Slutlig allokering'!$B$2:$AC$462,MATCH(Q$3,'Slutlig allokering'!$B$2:$AJ$2,0),FALSE)/1,0)</f>
        <v>0</v>
      </c>
      <c r="R398">
        <f>IFERROR(VLOOKUP($B398,Kraftvärmeprod!$B$1:$AH$479,MATCH(R$2,Kraftvärmeprod!$B$1:$AG$1,0),FALSE)/1,0)-IFERROR(VLOOKUP($B398,'Slutlig allokering'!$B$2:$AC$462,MATCH(R$3,'Slutlig allokering'!$B$2:$AJ$2,0),FALSE)/1,0)</f>
        <v>0</v>
      </c>
      <c r="S398">
        <f>IFERROR(VLOOKUP($B398,Kraftvärmeprod!$B$1:$AH$479,MATCH(S$2,Kraftvärmeprod!$B$1:$AG$1,0),FALSE)/1,0)-IFERROR(VLOOKUP($B398,'Slutlig allokering'!$B$2:$AC$462,MATCH(S$3,'Slutlig allokering'!$B$2:$AJ$2,0),FALSE)/1,0)</f>
        <v>0</v>
      </c>
      <c r="T398">
        <f>IFERROR(VLOOKUP($B398,Kraftvärmeprod!$B$1:$AH$479,MATCH(T$2,Kraftvärmeprod!$B$1:$AG$1,0),FALSE)/1,0)-IFERROR(VLOOKUP($B398,'Slutlig allokering'!$B$2:$AC$462,MATCH(T$3,'Slutlig allokering'!$B$2:$AJ$2,0),FALSE)/1,0)</f>
        <v>0</v>
      </c>
      <c r="U398">
        <f>IFERROR(VLOOKUP($B398,Kraftvärmeprod!$B$1:$AH$479,MATCH(U$2,Kraftvärmeprod!$B$1:$AG$1,0),FALSE)/1,0)-IFERROR(VLOOKUP($B398,'Slutlig allokering'!$B$2:$AC$462,MATCH(U$3,'Slutlig allokering'!$B$2:$AJ$2,0),FALSE)/1,0)</f>
        <v>0</v>
      </c>
      <c r="V398">
        <f>IFERROR(VLOOKUP($B398,Kraftvärmeprod!$B$1:$AH$479,MATCH(V$2,Kraftvärmeprod!$B$1:$AG$1,0),FALSE)/1,0)-IFERROR(VLOOKUP($B398,'Slutlig allokering'!$B$2:$AC$462,MATCH(V$3,'Slutlig allokering'!$B$2:$AJ$2,0),FALSE)/1,0)</f>
        <v>0</v>
      </c>
      <c r="W398">
        <f>IFERROR(VLOOKUP($B398,Kraftvärmeprod!$B$1:$AH$479,MATCH(W$2,Kraftvärmeprod!$B$1:$AG$1,0),FALSE)/1,0)-IFERROR(VLOOKUP($B398,'Slutlig allokering'!$B$2:$AC$462,MATCH(W$3,'Slutlig allokering'!$B$2:$AJ$2,0),FALSE)/1,0)</f>
        <v>0</v>
      </c>
      <c r="X398">
        <f>IFERROR(VLOOKUP($B398,Kraftvärmeprod!$B$1:$AH$479,MATCH(X$2,Kraftvärmeprod!$B$1:$AG$1,0),FALSE)/1,0)-IFERROR(VLOOKUP($B398,'Slutlig allokering'!$B$2:$AC$462,MATCH(X$3,'Slutlig allokering'!$B$2:$AJ$2,0),FALSE)/1,0)</f>
        <v>0</v>
      </c>
      <c r="Y398">
        <f>IFERROR(VLOOKUP($B398,Kraftvärmeprod!$B$1:$AH$479,MATCH(Y$2,Kraftvärmeprod!$B$1:$AG$1,0),FALSE)/1,0)-IFERROR(VLOOKUP($B398,'Slutlig allokering'!$B$2:$AC$462,MATCH(Y$3,'Slutlig allokering'!$B$2:$AJ$2,0),FALSE)/1,0)</f>
        <v>0</v>
      </c>
      <c r="Z398">
        <f>IFERROR(VLOOKUP($B398,Kraftvärmeprod!$B$1:$AH$479,MATCH(Z$2,Kraftvärmeprod!$B$1:$AG$1,0),FALSE)/1,0)-IFERROR(VLOOKUP($B398,'Slutlig allokering'!$B$2:$AC$462,MATCH(Z$3,'Slutlig allokering'!$B$2:$AJ$2,0),FALSE)/1,0)</f>
        <v>0</v>
      </c>
      <c r="AA398">
        <f>IFERROR(VLOOKUP($B398,Kraftvärmeprod!$B$1:$AH$479,MATCH(AA$2,Kraftvärmeprod!$B$1:$AG$1,0),FALSE)/1,0)-IFERROR(VLOOKUP($B398,'Slutlig allokering'!$B$2:$AC$462,MATCH(AA$3,'Slutlig allokering'!$B$2:$AJ$2,0),FALSE)/1,0)</f>
        <v>0</v>
      </c>
      <c r="AB398">
        <f>IFERROR(VLOOKUP($B398,Kraftvärmeprod!$B$1:$AH$479,MATCH(AB$2,Kraftvärmeprod!$B$1:$AG$1,0),FALSE)/1,0)-IFERROR(VLOOKUP($B398,'Slutlig allokering'!$B$2:$AC$462,MATCH(AB$3,'Slutlig allokering'!$B$2:$AJ$2,0),FALSE)/1,0)</f>
        <v>0</v>
      </c>
      <c r="AE398">
        <f t="shared" si="12"/>
        <v>0</v>
      </c>
      <c r="AG398">
        <f>IFERROR(VLOOKUP(B398,'Slutlig allokering'!$B$2:$AJ$462,MATCH("Summa justerad allokerad tillförd energi (utan hjälpel och rökgaskondensering):",'Slutlig allokering'!$B$2:$AK$2,0),FALSE)/1,"")</f>
        <v>0</v>
      </c>
      <c r="AI398" s="55" t="str">
        <f>IFERROR(1-VLOOKUP(B398,'Slutlig allokering'!$B$2:$AJ$462,MATCH("Andel av bränsle i kvv som allokerats till värme, exklusive rökgaskondensering och hjälpel",'Slutlig allokering'!$B$2:$AK$2,0),FALSE),"")</f>
        <v/>
      </c>
      <c r="AK398" s="55" t="str">
        <f t="shared" si="13"/>
        <v/>
      </c>
    </row>
    <row r="399" spans="1:37" x14ac:dyDescent="0.25">
      <c r="A399" s="28" t="s">
        <v>521</v>
      </c>
      <c r="B399" s="28" t="s">
        <v>534</v>
      </c>
      <c r="C399" t="str">
        <f>IFERROR(VLOOKUP($B399,Kraftvärmeprod!$B$1:$AH$479,MATCH(C$3,Kraftvärmeprod!$B$1:$AG$1,0),FALSE)/1,"")</f>
        <v/>
      </c>
      <c r="D399" t="str">
        <f>IFERROR(VLOOKUP($B399,Kraftvärmeprod!$B$1:$AH$479,MATCH(D$3,Kraftvärmeprod!$B$1:$AG$1,0),FALSE)/1,"")</f>
        <v/>
      </c>
      <c r="E399">
        <f>IFERROR(VLOOKUP($B399,Kraftvärmeprod!$B$1:$AH$479,MATCH(E$2,Kraftvärmeprod!$B$1:$AG$1,0),FALSE)/1,0)-IFERROR(VLOOKUP($B399,'Slutlig allokering'!$B$2:$AC$462,MATCH(E$3,'Slutlig allokering'!$B$2:$AJ$2,0),FALSE)/1,0)</f>
        <v>0</v>
      </c>
      <c r="F399">
        <f>IFERROR(VLOOKUP($B399,Kraftvärmeprod!$B$1:$AH$479,MATCH(F$2,Kraftvärmeprod!$B$1:$AG$1,0),FALSE)/1,0)-IFERROR(VLOOKUP($B399,'Slutlig allokering'!$B$2:$AC$462,MATCH(F$3,'Slutlig allokering'!$B$2:$AJ$2,0),FALSE)/1,0)</f>
        <v>0</v>
      </c>
      <c r="G399">
        <f>IFERROR(VLOOKUP($B399,Kraftvärmeprod!$B$1:$AH$479,MATCH(G$2,Kraftvärmeprod!$B$1:$AG$1,0),FALSE)/1,0)-IFERROR(VLOOKUP($B399,'Slutlig allokering'!$B$2:$AC$462,MATCH(G$3,'Slutlig allokering'!$B$2:$AJ$2,0),FALSE)/1,0)</f>
        <v>0</v>
      </c>
      <c r="H399">
        <f>IFERROR(VLOOKUP($B399,Kraftvärmeprod!$B$1:$AH$479,MATCH(H$2,Kraftvärmeprod!$B$1:$AG$1,0),FALSE)/1,0)-IFERROR(VLOOKUP($B399,'Slutlig allokering'!$B$2:$AC$462,MATCH(H$3,'Slutlig allokering'!$B$2:$AJ$2,0),FALSE)/1,0)</f>
        <v>0</v>
      </c>
      <c r="I399">
        <f>IFERROR(VLOOKUP($B399,Kraftvärmeprod!$B$1:$AH$479,MATCH(I$2,Kraftvärmeprod!$B$1:$AG$1,0),FALSE)/1,0)-IFERROR(VLOOKUP($B399,'Slutlig allokering'!$B$2:$AC$462,MATCH(I$3,'Slutlig allokering'!$B$2:$AJ$2,0),FALSE)/1,0)</f>
        <v>0</v>
      </c>
      <c r="J399">
        <f>IFERROR(VLOOKUP($B399,Kraftvärmeprod!$B$1:$AH$479,MATCH(J$2,Kraftvärmeprod!$B$1:$AG$1,0),FALSE)/1,0)-IFERROR(VLOOKUP($B399,'Slutlig allokering'!$B$2:$AC$462,MATCH(J$3,'Slutlig allokering'!$B$2:$AJ$2,0),FALSE)/1,0)</f>
        <v>0</v>
      </c>
      <c r="K399">
        <f>IFERROR(VLOOKUP($B399,Kraftvärmeprod!$B$1:$AH$479,MATCH(K$2,Kraftvärmeprod!$B$1:$AG$1,0),FALSE)/1,0)-IFERROR(VLOOKUP($B399,'Slutlig allokering'!$B$2:$AC$462,MATCH(K$3,'Slutlig allokering'!$B$2:$AJ$2,0),FALSE)/1,0)</f>
        <v>0</v>
      </c>
      <c r="L399">
        <f>IFERROR(VLOOKUP($B399,Kraftvärmeprod!$B$1:$AH$479,MATCH(L$2,Kraftvärmeprod!$B$1:$AG$1,0),FALSE)/1,0)-IFERROR(VLOOKUP($B399,'Slutlig allokering'!$B$2:$AC$462,MATCH(L$3,'Slutlig allokering'!$B$2:$AJ$2,0),FALSE)/1,0)</f>
        <v>0</v>
      </c>
      <c r="M399" s="143">
        <f>IFERROR(VLOOKUP($B399,Miljö!$B$1:$S$477,MATCH(M$2,Miljö!$B$1:$X$1,0),FALSE)/1,0)-IFERROR(VLOOKUP($B399,'Slutlig allokering'!$B$2:$AC$462,MATCH(M$3,'Slutlig allokering'!$B$2:$AJ$2,0),FALSE)/1,0)</f>
        <v>0</v>
      </c>
      <c r="N399">
        <f>IFERROR(VLOOKUP($B399,Kraftvärmeprod!$B$1:$AH$479,MATCH(N$2,Kraftvärmeprod!$B$1:$AG$1,0),FALSE)/1,0)-IFERROR(VLOOKUP($B399,'Slutlig allokering'!$B$2:$AC$462,MATCH(N$3,'Slutlig allokering'!$B$2:$AJ$2,0),FALSE)/1,0)</f>
        <v>0</v>
      </c>
      <c r="O399">
        <f>IFERROR(VLOOKUP($B399,Kraftvärmeprod!$B$1:$AH$479,MATCH(O$2,Kraftvärmeprod!$B$1:$AG$1,0),FALSE)/1,0)-IFERROR(VLOOKUP($B399,'Slutlig allokering'!$B$2:$AC$462,MATCH(O$3,'Slutlig allokering'!$B$2:$AJ$2,0),FALSE)/1,0)</f>
        <v>0</v>
      </c>
      <c r="P399">
        <f>IFERROR(VLOOKUP($B399,Kraftvärmeprod!$B$1:$AH$479,MATCH(P$2,Kraftvärmeprod!$B$1:$AG$1,0),FALSE)/1,0)-IFERROR(VLOOKUP($B399,'Slutlig allokering'!$B$2:$AC$462,MATCH(P$3,'Slutlig allokering'!$B$2:$AJ$2,0),FALSE)/1,0)</f>
        <v>0</v>
      </c>
      <c r="Q399">
        <f>IFERROR(VLOOKUP($B399,Kraftvärmeprod!$B$1:$AH$479,MATCH(Q$2,Kraftvärmeprod!$B$1:$AG$1,0),FALSE)/1,0)-IFERROR(VLOOKUP($B399,'Slutlig allokering'!$B$2:$AC$462,MATCH(Q$3,'Slutlig allokering'!$B$2:$AJ$2,0),FALSE)/1,0)</f>
        <v>0</v>
      </c>
      <c r="R399">
        <f>IFERROR(VLOOKUP($B399,Kraftvärmeprod!$B$1:$AH$479,MATCH(R$2,Kraftvärmeprod!$B$1:$AG$1,0),FALSE)/1,0)-IFERROR(VLOOKUP($B399,'Slutlig allokering'!$B$2:$AC$462,MATCH(R$3,'Slutlig allokering'!$B$2:$AJ$2,0),FALSE)/1,0)</f>
        <v>0</v>
      </c>
      <c r="S399">
        <f>IFERROR(VLOOKUP($B399,Kraftvärmeprod!$B$1:$AH$479,MATCH(S$2,Kraftvärmeprod!$B$1:$AG$1,0),FALSE)/1,0)-IFERROR(VLOOKUP($B399,'Slutlig allokering'!$B$2:$AC$462,MATCH(S$3,'Slutlig allokering'!$B$2:$AJ$2,0),FALSE)/1,0)</f>
        <v>0</v>
      </c>
      <c r="T399">
        <f>IFERROR(VLOOKUP($B399,Kraftvärmeprod!$B$1:$AH$479,MATCH(T$2,Kraftvärmeprod!$B$1:$AG$1,0),FALSE)/1,0)-IFERROR(VLOOKUP($B399,'Slutlig allokering'!$B$2:$AC$462,MATCH(T$3,'Slutlig allokering'!$B$2:$AJ$2,0),FALSE)/1,0)</f>
        <v>0</v>
      </c>
      <c r="U399">
        <f>IFERROR(VLOOKUP($B399,Kraftvärmeprod!$B$1:$AH$479,MATCH(U$2,Kraftvärmeprod!$B$1:$AG$1,0),FALSE)/1,0)-IFERROR(VLOOKUP($B399,'Slutlig allokering'!$B$2:$AC$462,MATCH(U$3,'Slutlig allokering'!$B$2:$AJ$2,0),FALSE)/1,0)</f>
        <v>0</v>
      </c>
      <c r="V399">
        <f>IFERROR(VLOOKUP($B399,Kraftvärmeprod!$B$1:$AH$479,MATCH(V$2,Kraftvärmeprod!$B$1:$AG$1,0),FALSE)/1,0)-IFERROR(VLOOKUP($B399,'Slutlig allokering'!$B$2:$AC$462,MATCH(V$3,'Slutlig allokering'!$B$2:$AJ$2,0),FALSE)/1,0)</f>
        <v>0</v>
      </c>
      <c r="W399">
        <f>IFERROR(VLOOKUP($B399,Kraftvärmeprod!$B$1:$AH$479,MATCH(W$2,Kraftvärmeprod!$B$1:$AG$1,0),FALSE)/1,0)-IFERROR(VLOOKUP($B399,'Slutlig allokering'!$B$2:$AC$462,MATCH(W$3,'Slutlig allokering'!$B$2:$AJ$2,0),FALSE)/1,0)</f>
        <v>0</v>
      </c>
      <c r="X399">
        <f>IFERROR(VLOOKUP($B399,Kraftvärmeprod!$B$1:$AH$479,MATCH(X$2,Kraftvärmeprod!$B$1:$AG$1,0),FALSE)/1,0)-IFERROR(VLOOKUP($B399,'Slutlig allokering'!$B$2:$AC$462,MATCH(X$3,'Slutlig allokering'!$B$2:$AJ$2,0),FALSE)/1,0)</f>
        <v>0</v>
      </c>
      <c r="Y399">
        <f>IFERROR(VLOOKUP($B399,Kraftvärmeprod!$B$1:$AH$479,MATCH(Y$2,Kraftvärmeprod!$B$1:$AG$1,0),FALSE)/1,0)-IFERROR(VLOOKUP($B399,'Slutlig allokering'!$B$2:$AC$462,MATCH(Y$3,'Slutlig allokering'!$B$2:$AJ$2,0),FALSE)/1,0)</f>
        <v>0</v>
      </c>
      <c r="Z399">
        <f>IFERROR(VLOOKUP($B399,Kraftvärmeprod!$B$1:$AH$479,MATCH(Z$2,Kraftvärmeprod!$B$1:$AG$1,0),FALSE)/1,0)-IFERROR(VLOOKUP($B399,'Slutlig allokering'!$B$2:$AC$462,MATCH(Z$3,'Slutlig allokering'!$B$2:$AJ$2,0),FALSE)/1,0)</f>
        <v>0</v>
      </c>
      <c r="AA399">
        <f>IFERROR(VLOOKUP($B399,Kraftvärmeprod!$B$1:$AH$479,MATCH(AA$2,Kraftvärmeprod!$B$1:$AG$1,0),FALSE)/1,0)-IFERROR(VLOOKUP($B399,'Slutlig allokering'!$B$2:$AC$462,MATCH(AA$3,'Slutlig allokering'!$B$2:$AJ$2,0),FALSE)/1,0)</f>
        <v>0</v>
      </c>
      <c r="AB399">
        <f>IFERROR(VLOOKUP($B399,Kraftvärmeprod!$B$1:$AH$479,MATCH(AB$2,Kraftvärmeprod!$B$1:$AG$1,0),FALSE)/1,0)-IFERROR(VLOOKUP($B399,'Slutlig allokering'!$B$2:$AC$462,MATCH(AB$3,'Slutlig allokering'!$B$2:$AJ$2,0),FALSE)/1,0)</f>
        <v>0</v>
      </c>
      <c r="AE399">
        <f t="shared" si="12"/>
        <v>0</v>
      </c>
      <c r="AG399">
        <f>IFERROR(VLOOKUP(B399,'Slutlig allokering'!$B$2:$AJ$462,MATCH("Summa justerad allokerad tillförd energi (utan hjälpel och rökgaskondensering):",'Slutlig allokering'!$B$2:$AK$2,0),FALSE)/1,"")</f>
        <v>0</v>
      </c>
      <c r="AI399" s="55" t="str">
        <f>IFERROR(1-VLOOKUP(B399,'Slutlig allokering'!$B$2:$AJ$462,MATCH("Andel av bränsle i kvv som allokerats till värme, exklusive rökgaskondensering och hjälpel",'Slutlig allokering'!$B$2:$AK$2,0),FALSE),"")</f>
        <v/>
      </c>
      <c r="AK399" s="55" t="str">
        <f t="shared" si="13"/>
        <v/>
      </c>
    </row>
    <row r="400" spans="1:37" x14ac:dyDescent="0.25">
      <c r="A400" s="28" t="s">
        <v>521</v>
      </c>
      <c r="B400" s="28" t="s">
        <v>535</v>
      </c>
      <c r="C400" t="str">
        <f>IFERROR(VLOOKUP($B400,Kraftvärmeprod!$B$1:$AH$479,MATCH(C$3,Kraftvärmeprod!$B$1:$AG$1,0),FALSE)/1,"")</f>
        <v/>
      </c>
      <c r="D400" t="str">
        <f>IFERROR(VLOOKUP($B400,Kraftvärmeprod!$B$1:$AH$479,MATCH(D$3,Kraftvärmeprod!$B$1:$AG$1,0),FALSE)/1,"")</f>
        <v/>
      </c>
      <c r="E400">
        <f>IFERROR(VLOOKUP($B400,Kraftvärmeprod!$B$1:$AH$479,MATCH(E$2,Kraftvärmeprod!$B$1:$AG$1,0),FALSE)/1,0)-IFERROR(VLOOKUP($B400,'Slutlig allokering'!$B$2:$AC$462,MATCH(E$3,'Slutlig allokering'!$B$2:$AJ$2,0),FALSE)/1,0)</f>
        <v>0</v>
      </c>
      <c r="F400">
        <f>IFERROR(VLOOKUP($B400,Kraftvärmeprod!$B$1:$AH$479,MATCH(F$2,Kraftvärmeprod!$B$1:$AG$1,0),FALSE)/1,0)-IFERROR(VLOOKUP($B400,'Slutlig allokering'!$B$2:$AC$462,MATCH(F$3,'Slutlig allokering'!$B$2:$AJ$2,0),FALSE)/1,0)</f>
        <v>0</v>
      </c>
      <c r="G400">
        <f>IFERROR(VLOOKUP($B400,Kraftvärmeprod!$B$1:$AH$479,MATCH(G$2,Kraftvärmeprod!$B$1:$AG$1,0),FALSE)/1,0)-IFERROR(VLOOKUP($B400,'Slutlig allokering'!$B$2:$AC$462,MATCH(G$3,'Slutlig allokering'!$B$2:$AJ$2,0),FALSE)/1,0)</f>
        <v>0</v>
      </c>
      <c r="H400">
        <f>IFERROR(VLOOKUP($B400,Kraftvärmeprod!$B$1:$AH$479,MATCH(H$2,Kraftvärmeprod!$B$1:$AG$1,0),FALSE)/1,0)-IFERROR(VLOOKUP($B400,'Slutlig allokering'!$B$2:$AC$462,MATCH(H$3,'Slutlig allokering'!$B$2:$AJ$2,0),FALSE)/1,0)</f>
        <v>0</v>
      </c>
      <c r="I400">
        <f>IFERROR(VLOOKUP($B400,Kraftvärmeprod!$B$1:$AH$479,MATCH(I$2,Kraftvärmeprod!$B$1:$AG$1,0),FALSE)/1,0)-IFERROR(VLOOKUP($B400,'Slutlig allokering'!$B$2:$AC$462,MATCH(I$3,'Slutlig allokering'!$B$2:$AJ$2,0),FALSE)/1,0)</f>
        <v>0</v>
      </c>
      <c r="J400">
        <f>IFERROR(VLOOKUP($B400,Kraftvärmeprod!$B$1:$AH$479,MATCH(J$2,Kraftvärmeprod!$B$1:$AG$1,0),FALSE)/1,0)-IFERROR(VLOOKUP($B400,'Slutlig allokering'!$B$2:$AC$462,MATCH(J$3,'Slutlig allokering'!$B$2:$AJ$2,0),FALSE)/1,0)</f>
        <v>0</v>
      </c>
      <c r="K400">
        <f>IFERROR(VLOOKUP($B400,Kraftvärmeprod!$B$1:$AH$479,MATCH(K$2,Kraftvärmeprod!$B$1:$AG$1,0),FALSE)/1,0)-IFERROR(VLOOKUP($B400,'Slutlig allokering'!$B$2:$AC$462,MATCH(K$3,'Slutlig allokering'!$B$2:$AJ$2,0),FALSE)/1,0)</f>
        <v>0</v>
      </c>
      <c r="L400">
        <f>IFERROR(VLOOKUP($B400,Kraftvärmeprod!$B$1:$AH$479,MATCH(L$2,Kraftvärmeprod!$B$1:$AG$1,0),FALSE)/1,0)-IFERROR(VLOOKUP($B400,'Slutlig allokering'!$B$2:$AC$462,MATCH(L$3,'Slutlig allokering'!$B$2:$AJ$2,0),FALSE)/1,0)</f>
        <v>0</v>
      </c>
      <c r="M400" s="143">
        <f>IFERROR(VLOOKUP($B400,Miljö!$B$1:$S$477,MATCH(M$2,Miljö!$B$1:$X$1,0),FALSE)/1,0)-IFERROR(VLOOKUP($B400,'Slutlig allokering'!$B$2:$AC$462,MATCH(M$3,'Slutlig allokering'!$B$2:$AJ$2,0),FALSE)/1,0)</f>
        <v>0</v>
      </c>
      <c r="N400">
        <f>IFERROR(VLOOKUP($B400,Kraftvärmeprod!$B$1:$AH$479,MATCH(N$2,Kraftvärmeprod!$B$1:$AG$1,0),FALSE)/1,0)-IFERROR(VLOOKUP($B400,'Slutlig allokering'!$B$2:$AC$462,MATCH(N$3,'Slutlig allokering'!$B$2:$AJ$2,0),FALSE)/1,0)</f>
        <v>0</v>
      </c>
      <c r="O400">
        <f>IFERROR(VLOOKUP($B400,Kraftvärmeprod!$B$1:$AH$479,MATCH(O$2,Kraftvärmeprod!$B$1:$AG$1,0),FALSE)/1,0)-IFERROR(VLOOKUP($B400,'Slutlig allokering'!$B$2:$AC$462,MATCH(O$3,'Slutlig allokering'!$B$2:$AJ$2,0),FALSE)/1,0)</f>
        <v>0</v>
      </c>
      <c r="P400">
        <f>IFERROR(VLOOKUP($B400,Kraftvärmeprod!$B$1:$AH$479,MATCH(P$2,Kraftvärmeprod!$B$1:$AG$1,0),FALSE)/1,0)-IFERROR(VLOOKUP($B400,'Slutlig allokering'!$B$2:$AC$462,MATCH(P$3,'Slutlig allokering'!$B$2:$AJ$2,0),FALSE)/1,0)</f>
        <v>0</v>
      </c>
      <c r="Q400">
        <f>IFERROR(VLOOKUP($B400,Kraftvärmeprod!$B$1:$AH$479,MATCH(Q$2,Kraftvärmeprod!$B$1:$AG$1,0),FALSE)/1,0)-IFERROR(VLOOKUP($B400,'Slutlig allokering'!$B$2:$AC$462,MATCH(Q$3,'Slutlig allokering'!$B$2:$AJ$2,0),FALSE)/1,0)</f>
        <v>0</v>
      </c>
      <c r="R400">
        <f>IFERROR(VLOOKUP($B400,Kraftvärmeprod!$B$1:$AH$479,MATCH(R$2,Kraftvärmeprod!$B$1:$AG$1,0),FALSE)/1,0)-IFERROR(VLOOKUP($B400,'Slutlig allokering'!$B$2:$AC$462,MATCH(R$3,'Slutlig allokering'!$B$2:$AJ$2,0),FALSE)/1,0)</f>
        <v>0</v>
      </c>
      <c r="S400">
        <f>IFERROR(VLOOKUP($B400,Kraftvärmeprod!$B$1:$AH$479,MATCH(S$2,Kraftvärmeprod!$B$1:$AG$1,0),FALSE)/1,0)-IFERROR(VLOOKUP($B400,'Slutlig allokering'!$B$2:$AC$462,MATCH(S$3,'Slutlig allokering'!$B$2:$AJ$2,0),FALSE)/1,0)</f>
        <v>0</v>
      </c>
      <c r="T400">
        <f>IFERROR(VLOOKUP($B400,Kraftvärmeprod!$B$1:$AH$479,MATCH(T$2,Kraftvärmeprod!$B$1:$AG$1,0),FALSE)/1,0)-IFERROR(VLOOKUP($B400,'Slutlig allokering'!$B$2:$AC$462,MATCH(T$3,'Slutlig allokering'!$B$2:$AJ$2,0),FALSE)/1,0)</f>
        <v>0</v>
      </c>
      <c r="U400">
        <f>IFERROR(VLOOKUP($B400,Kraftvärmeprod!$B$1:$AH$479,MATCH(U$2,Kraftvärmeprod!$B$1:$AG$1,0),FALSE)/1,0)-IFERROR(VLOOKUP($B400,'Slutlig allokering'!$B$2:$AC$462,MATCH(U$3,'Slutlig allokering'!$B$2:$AJ$2,0),FALSE)/1,0)</f>
        <v>0</v>
      </c>
      <c r="V400">
        <f>IFERROR(VLOOKUP($B400,Kraftvärmeprod!$B$1:$AH$479,MATCH(V$2,Kraftvärmeprod!$B$1:$AG$1,0),FALSE)/1,0)-IFERROR(VLOOKUP($B400,'Slutlig allokering'!$B$2:$AC$462,MATCH(V$3,'Slutlig allokering'!$B$2:$AJ$2,0),FALSE)/1,0)</f>
        <v>0</v>
      </c>
      <c r="W400">
        <f>IFERROR(VLOOKUP($B400,Kraftvärmeprod!$B$1:$AH$479,MATCH(W$2,Kraftvärmeprod!$B$1:$AG$1,0),FALSE)/1,0)-IFERROR(VLOOKUP($B400,'Slutlig allokering'!$B$2:$AC$462,MATCH(W$3,'Slutlig allokering'!$B$2:$AJ$2,0),FALSE)/1,0)</f>
        <v>0</v>
      </c>
      <c r="X400">
        <f>IFERROR(VLOOKUP($B400,Kraftvärmeprod!$B$1:$AH$479,MATCH(X$2,Kraftvärmeprod!$B$1:$AG$1,0),FALSE)/1,0)-IFERROR(VLOOKUP($B400,'Slutlig allokering'!$B$2:$AC$462,MATCH(X$3,'Slutlig allokering'!$B$2:$AJ$2,0),FALSE)/1,0)</f>
        <v>0</v>
      </c>
      <c r="Y400">
        <f>IFERROR(VLOOKUP($B400,Kraftvärmeprod!$B$1:$AH$479,MATCH(Y$2,Kraftvärmeprod!$B$1:$AG$1,0),FALSE)/1,0)-IFERROR(VLOOKUP($B400,'Slutlig allokering'!$B$2:$AC$462,MATCH(Y$3,'Slutlig allokering'!$B$2:$AJ$2,0),FALSE)/1,0)</f>
        <v>0</v>
      </c>
      <c r="Z400">
        <f>IFERROR(VLOOKUP($B400,Kraftvärmeprod!$B$1:$AH$479,MATCH(Z$2,Kraftvärmeprod!$B$1:$AG$1,0),FALSE)/1,0)-IFERROR(VLOOKUP($B400,'Slutlig allokering'!$B$2:$AC$462,MATCH(Z$3,'Slutlig allokering'!$B$2:$AJ$2,0),FALSE)/1,0)</f>
        <v>0</v>
      </c>
      <c r="AA400">
        <f>IFERROR(VLOOKUP($B400,Kraftvärmeprod!$B$1:$AH$479,MATCH(AA$2,Kraftvärmeprod!$B$1:$AG$1,0),FALSE)/1,0)-IFERROR(VLOOKUP($B400,'Slutlig allokering'!$B$2:$AC$462,MATCH(AA$3,'Slutlig allokering'!$B$2:$AJ$2,0),FALSE)/1,0)</f>
        <v>0</v>
      </c>
      <c r="AB400">
        <f>IFERROR(VLOOKUP($B400,Kraftvärmeprod!$B$1:$AH$479,MATCH(AB$2,Kraftvärmeprod!$B$1:$AG$1,0),FALSE)/1,0)-IFERROR(VLOOKUP($B400,'Slutlig allokering'!$B$2:$AC$462,MATCH(AB$3,'Slutlig allokering'!$B$2:$AJ$2,0),FALSE)/1,0)</f>
        <v>0</v>
      </c>
      <c r="AE400">
        <f t="shared" si="12"/>
        <v>0</v>
      </c>
      <c r="AG400">
        <f>IFERROR(VLOOKUP(B400,'Slutlig allokering'!$B$2:$AJ$462,MATCH("Summa justerad allokerad tillförd energi (utan hjälpel och rökgaskondensering):",'Slutlig allokering'!$B$2:$AK$2,0),FALSE)/1,"")</f>
        <v>0</v>
      </c>
      <c r="AI400" s="55" t="str">
        <f>IFERROR(1-VLOOKUP(B400,'Slutlig allokering'!$B$2:$AJ$462,MATCH("Andel av bränsle i kvv som allokerats till värme, exklusive rökgaskondensering och hjälpel",'Slutlig allokering'!$B$2:$AK$2,0),FALSE),"")</f>
        <v/>
      </c>
      <c r="AK400" s="55" t="str">
        <f t="shared" si="13"/>
        <v/>
      </c>
    </row>
    <row r="401" spans="1:37" x14ac:dyDescent="0.25">
      <c r="A401" s="28" t="s">
        <v>536</v>
      </c>
      <c r="B401" s="28" t="s">
        <v>537</v>
      </c>
      <c r="C401" t="str">
        <f>IFERROR(VLOOKUP($B401,Kraftvärmeprod!$B$1:$AH$479,MATCH(C$3,Kraftvärmeprod!$B$1:$AG$1,0),FALSE)/1,"")</f>
        <v/>
      </c>
      <c r="D401" t="str">
        <f>IFERROR(VLOOKUP($B401,Kraftvärmeprod!$B$1:$AH$479,MATCH(D$3,Kraftvärmeprod!$B$1:$AG$1,0),FALSE)/1,"")</f>
        <v/>
      </c>
      <c r="E401">
        <f>IFERROR(VLOOKUP($B401,Kraftvärmeprod!$B$1:$AH$479,MATCH(E$2,Kraftvärmeprod!$B$1:$AG$1,0),FALSE)/1,0)-IFERROR(VLOOKUP($B401,'Slutlig allokering'!$B$2:$AC$462,MATCH(E$3,'Slutlig allokering'!$B$2:$AJ$2,0),FALSE)/1,0)</f>
        <v>0</v>
      </c>
      <c r="F401">
        <f>IFERROR(VLOOKUP($B401,Kraftvärmeprod!$B$1:$AH$479,MATCH(F$2,Kraftvärmeprod!$B$1:$AG$1,0),FALSE)/1,0)-IFERROR(VLOOKUP($B401,'Slutlig allokering'!$B$2:$AC$462,MATCH(F$3,'Slutlig allokering'!$B$2:$AJ$2,0),FALSE)/1,0)</f>
        <v>0</v>
      </c>
      <c r="G401">
        <f>IFERROR(VLOOKUP($B401,Kraftvärmeprod!$B$1:$AH$479,MATCH(G$2,Kraftvärmeprod!$B$1:$AG$1,0),FALSE)/1,0)-IFERROR(VLOOKUP($B401,'Slutlig allokering'!$B$2:$AC$462,MATCH(G$3,'Slutlig allokering'!$B$2:$AJ$2,0),FALSE)/1,0)</f>
        <v>0</v>
      </c>
      <c r="H401">
        <f>IFERROR(VLOOKUP($B401,Kraftvärmeprod!$B$1:$AH$479,MATCH(H$2,Kraftvärmeprod!$B$1:$AG$1,0),FALSE)/1,0)-IFERROR(VLOOKUP($B401,'Slutlig allokering'!$B$2:$AC$462,MATCH(H$3,'Slutlig allokering'!$B$2:$AJ$2,0),FALSE)/1,0)</f>
        <v>0</v>
      </c>
      <c r="I401">
        <f>IFERROR(VLOOKUP($B401,Kraftvärmeprod!$B$1:$AH$479,MATCH(I$2,Kraftvärmeprod!$B$1:$AG$1,0),FALSE)/1,0)-IFERROR(VLOOKUP($B401,'Slutlig allokering'!$B$2:$AC$462,MATCH(I$3,'Slutlig allokering'!$B$2:$AJ$2,0),FALSE)/1,0)</f>
        <v>0</v>
      </c>
      <c r="J401">
        <f>IFERROR(VLOOKUP($B401,Kraftvärmeprod!$B$1:$AH$479,MATCH(J$2,Kraftvärmeprod!$B$1:$AG$1,0),FALSE)/1,0)-IFERROR(VLOOKUP($B401,'Slutlig allokering'!$B$2:$AC$462,MATCH(J$3,'Slutlig allokering'!$B$2:$AJ$2,0),FALSE)/1,0)</f>
        <v>0</v>
      </c>
      <c r="K401">
        <f>IFERROR(VLOOKUP($B401,Kraftvärmeprod!$B$1:$AH$479,MATCH(K$2,Kraftvärmeprod!$B$1:$AG$1,0),FALSE)/1,0)-IFERROR(VLOOKUP($B401,'Slutlig allokering'!$B$2:$AC$462,MATCH(K$3,'Slutlig allokering'!$B$2:$AJ$2,0),FALSE)/1,0)</f>
        <v>0</v>
      </c>
      <c r="L401">
        <f>IFERROR(VLOOKUP($B401,Kraftvärmeprod!$B$1:$AH$479,MATCH(L$2,Kraftvärmeprod!$B$1:$AG$1,0),FALSE)/1,0)-IFERROR(VLOOKUP($B401,'Slutlig allokering'!$B$2:$AC$462,MATCH(L$3,'Slutlig allokering'!$B$2:$AJ$2,0),FALSE)/1,0)</f>
        <v>0</v>
      </c>
      <c r="M401" s="143">
        <f>IFERROR(VLOOKUP($B401,Miljö!$B$1:$S$477,MATCH(M$2,Miljö!$B$1:$X$1,0),FALSE)/1,0)-IFERROR(VLOOKUP($B401,'Slutlig allokering'!$B$2:$AC$462,MATCH(M$3,'Slutlig allokering'!$B$2:$AJ$2,0),FALSE)/1,0)</f>
        <v>0</v>
      </c>
      <c r="N401">
        <f>IFERROR(VLOOKUP($B401,Kraftvärmeprod!$B$1:$AH$479,MATCH(N$2,Kraftvärmeprod!$B$1:$AG$1,0),FALSE)/1,0)-IFERROR(VLOOKUP($B401,'Slutlig allokering'!$B$2:$AC$462,MATCH(N$3,'Slutlig allokering'!$B$2:$AJ$2,0),FALSE)/1,0)</f>
        <v>0</v>
      </c>
      <c r="O401">
        <f>IFERROR(VLOOKUP($B401,Kraftvärmeprod!$B$1:$AH$479,MATCH(O$2,Kraftvärmeprod!$B$1:$AG$1,0),FALSE)/1,0)-IFERROR(VLOOKUP($B401,'Slutlig allokering'!$B$2:$AC$462,MATCH(O$3,'Slutlig allokering'!$B$2:$AJ$2,0),FALSE)/1,0)</f>
        <v>0</v>
      </c>
      <c r="P401">
        <f>IFERROR(VLOOKUP($B401,Kraftvärmeprod!$B$1:$AH$479,MATCH(P$2,Kraftvärmeprod!$B$1:$AG$1,0),FALSE)/1,0)-IFERROR(VLOOKUP($B401,'Slutlig allokering'!$B$2:$AC$462,MATCH(P$3,'Slutlig allokering'!$B$2:$AJ$2,0),FALSE)/1,0)</f>
        <v>0</v>
      </c>
      <c r="Q401">
        <f>IFERROR(VLOOKUP($B401,Kraftvärmeprod!$B$1:$AH$479,MATCH(Q$2,Kraftvärmeprod!$B$1:$AG$1,0),FALSE)/1,0)-IFERROR(VLOOKUP($B401,'Slutlig allokering'!$B$2:$AC$462,MATCH(Q$3,'Slutlig allokering'!$B$2:$AJ$2,0),FALSE)/1,0)</f>
        <v>0</v>
      </c>
      <c r="R401">
        <f>IFERROR(VLOOKUP($B401,Kraftvärmeprod!$B$1:$AH$479,MATCH(R$2,Kraftvärmeprod!$B$1:$AG$1,0),FALSE)/1,0)-IFERROR(VLOOKUP($B401,'Slutlig allokering'!$B$2:$AC$462,MATCH(R$3,'Slutlig allokering'!$B$2:$AJ$2,0),FALSE)/1,0)</f>
        <v>0</v>
      </c>
      <c r="S401">
        <f>IFERROR(VLOOKUP($B401,Kraftvärmeprod!$B$1:$AH$479,MATCH(S$2,Kraftvärmeprod!$B$1:$AG$1,0),FALSE)/1,0)-IFERROR(VLOOKUP($B401,'Slutlig allokering'!$B$2:$AC$462,MATCH(S$3,'Slutlig allokering'!$B$2:$AJ$2,0),FALSE)/1,0)</f>
        <v>0</v>
      </c>
      <c r="T401">
        <f>IFERROR(VLOOKUP($B401,Kraftvärmeprod!$B$1:$AH$479,MATCH(T$2,Kraftvärmeprod!$B$1:$AG$1,0),FALSE)/1,0)-IFERROR(VLOOKUP($B401,'Slutlig allokering'!$B$2:$AC$462,MATCH(T$3,'Slutlig allokering'!$B$2:$AJ$2,0),FALSE)/1,0)</f>
        <v>0</v>
      </c>
      <c r="U401">
        <f>IFERROR(VLOOKUP($B401,Kraftvärmeprod!$B$1:$AH$479,MATCH(U$2,Kraftvärmeprod!$B$1:$AG$1,0),FALSE)/1,0)-IFERROR(VLOOKUP($B401,'Slutlig allokering'!$B$2:$AC$462,MATCH(U$3,'Slutlig allokering'!$B$2:$AJ$2,0),FALSE)/1,0)</f>
        <v>0</v>
      </c>
      <c r="V401">
        <f>IFERROR(VLOOKUP($B401,Kraftvärmeprod!$B$1:$AH$479,MATCH(V$2,Kraftvärmeprod!$B$1:$AG$1,0),FALSE)/1,0)-IFERROR(VLOOKUP($B401,'Slutlig allokering'!$B$2:$AC$462,MATCH(V$3,'Slutlig allokering'!$B$2:$AJ$2,0),FALSE)/1,0)</f>
        <v>0</v>
      </c>
      <c r="W401">
        <f>IFERROR(VLOOKUP($B401,Kraftvärmeprod!$B$1:$AH$479,MATCH(W$2,Kraftvärmeprod!$B$1:$AG$1,0),FALSE)/1,0)-IFERROR(VLOOKUP($B401,'Slutlig allokering'!$B$2:$AC$462,MATCH(W$3,'Slutlig allokering'!$B$2:$AJ$2,0),FALSE)/1,0)</f>
        <v>0</v>
      </c>
      <c r="X401">
        <f>IFERROR(VLOOKUP($B401,Kraftvärmeprod!$B$1:$AH$479,MATCH(X$2,Kraftvärmeprod!$B$1:$AG$1,0),FALSE)/1,0)-IFERROR(VLOOKUP($B401,'Slutlig allokering'!$B$2:$AC$462,MATCH(X$3,'Slutlig allokering'!$B$2:$AJ$2,0),FALSE)/1,0)</f>
        <v>0</v>
      </c>
      <c r="Y401">
        <f>IFERROR(VLOOKUP($B401,Kraftvärmeprod!$B$1:$AH$479,MATCH(Y$2,Kraftvärmeprod!$B$1:$AG$1,0),FALSE)/1,0)-IFERROR(VLOOKUP($B401,'Slutlig allokering'!$B$2:$AC$462,MATCH(Y$3,'Slutlig allokering'!$B$2:$AJ$2,0),FALSE)/1,0)</f>
        <v>0</v>
      </c>
      <c r="Z401">
        <f>IFERROR(VLOOKUP($B401,Kraftvärmeprod!$B$1:$AH$479,MATCH(Z$2,Kraftvärmeprod!$B$1:$AG$1,0),FALSE)/1,0)-IFERROR(VLOOKUP($B401,'Slutlig allokering'!$B$2:$AC$462,MATCH(Z$3,'Slutlig allokering'!$B$2:$AJ$2,0),FALSE)/1,0)</f>
        <v>0</v>
      </c>
      <c r="AA401">
        <f>IFERROR(VLOOKUP($B401,Kraftvärmeprod!$B$1:$AH$479,MATCH(AA$2,Kraftvärmeprod!$B$1:$AG$1,0),FALSE)/1,0)-IFERROR(VLOOKUP($B401,'Slutlig allokering'!$B$2:$AC$462,MATCH(AA$3,'Slutlig allokering'!$B$2:$AJ$2,0),FALSE)/1,0)</f>
        <v>0</v>
      </c>
      <c r="AB401">
        <f>IFERROR(VLOOKUP($B401,Kraftvärmeprod!$B$1:$AH$479,MATCH(AB$2,Kraftvärmeprod!$B$1:$AG$1,0),FALSE)/1,0)-IFERROR(VLOOKUP($B401,'Slutlig allokering'!$B$2:$AC$462,MATCH(AB$3,'Slutlig allokering'!$B$2:$AJ$2,0),FALSE)/1,0)</f>
        <v>0</v>
      </c>
      <c r="AE401">
        <f t="shared" si="12"/>
        <v>0</v>
      </c>
      <c r="AG401">
        <f>IFERROR(VLOOKUP(B401,'Slutlig allokering'!$B$2:$AJ$462,MATCH("Summa justerad allokerad tillförd energi (utan hjälpel och rökgaskondensering):",'Slutlig allokering'!$B$2:$AK$2,0),FALSE)/1,"")</f>
        <v>0</v>
      </c>
      <c r="AI401" s="55" t="str">
        <f>IFERROR(1-VLOOKUP(B401,'Slutlig allokering'!$B$2:$AJ$462,MATCH("Andel av bränsle i kvv som allokerats till värme, exklusive rökgaskondensering och hjälpel",'Slutlig allokering'!$B$2:$AK$2,0),FALSE),"")</f>
        <v/>
      </c>
      <c r="AK401" s="55" t="str">
        <f t="shared" si="13"/>
        <v/>
      </c>
    </row>
    <row r="402" spans="1:37" x14ac:dyDescent="0.25">
      <c r="A402" s="28" t="s">
        <v>536</v>
      </c>
      <c r="B402" s="28" t="s">
        <v>538</v>
      </c>
      <c r="C402" t="str">
        <f>IFERROR(VLOOKUP($B402,Kraftvärmeprod!$B$1:$AH$479,MATCH(C$3,Kraftvärmeprod!$B$1:$AG$1,0),FALSE)/1,"")</f>
        <v/>
      </c>
      <c r="D402" t="str">
        <f>IFERROR(VLOOKUP($B402,Kraftvärmeprod!$B$1:$AH$479,MATCH(D$3,Kraftvärmeprod!$B$1:$AG$1,0),FALSE)/1,"")</f>
        <v/>
      </c>
      <c r="E402">
        <f>IFERROR(VLOOKUP($B402,Kraftvärmeprod!$B$1:$AH$479,MATCH(E$2,Kraftvärmeprod!$B$1:$AG$1,0),FALSE)/1,0)-IFERROR(VLOOKUP($B402,'Slutlig allokering'!$B$2:$AC$462,MATCH(E$3,'Slutlig allokering'!$B$2:$AJ$2,0),FALSE)/1,0)</f>
        <v>0</v>
      </c>
      <c r="F402">
        <f>IFERROR(VLOOKUP($B402,Kraftvärmeprod!$B$1:$AH$479,MATCH(F$2,Kraftvärmeprod!$B$1:$AG$1,0),FALSE)/1,0)-IFERROR(VLOOKUP($B402,'Slutlig allokering'!$B$2:$AC$462,MATCH(F$3,'Slutlig allokering'!$B$2:$AJ$2,0),FALSE)/1,0)</f>
        <v>0</v>
      </c>
      <c r="G402">
        <f>IFERROR(VLOOKUP($B402,Kraftvärmeprod!$B$1:$AH$479,MATCH(G$2,Kraftvärmeprod!$B$1:$AG$1,0),FALSE)/1,0)-IFERROR(VLOOKUP($B402,'Slutlig allokering'!$B$2:$AC$462,MATCH(G$3,'Slutlig allokering'!$B$2:$AJ$2,0),FALSE)/1,0)</f>
        <v>0</v>
      </c>
      <c r="H402">
        <f>IFERROR(VLOOKUP($B402,Kraftvärmeprod!$B$1:$AH$479,MATCH(H$2,Kraftvärmeprod!$B$1:$AG$1,0),FALSE)/1,0)-IFERROR(VLOOKUP($B402,'Slutlig allokering'!$B$2:$AC$462,MATCH(H$3,'Slutlig allokering'!$B$2:$AJ$2,0),FALSE)/1,0)</f>
        <v>0</v>
      </c>
      <c r="I402">
        <f>IFERROR(VLOOKUP($B402,Kraftvärmeprod!$B$1:$AH$479,MATCH(I$2,Kraftvärmeprod!$B$1:$AG$1,0),FALSE)/1,0)-IFERROR(VLOOKUP($B402,'Slutlig allokering'!$B$2:$AC$462,MATCH(I$3,'Slutlig allokering'!$B$2:$AJ$2,0),FALSE)/1,0)</f>
        <v>0</v>
      </c>
      <c r="J402">
        <f>IFERROR(VLOOKUP($B402,Kraftvärmeprod!$B$1:$AH$479,MATCH(J$2,Kraftvärmeprod!$B$1:$AG$1,0),FALSE)/1,0)-IFERROR(VLOOKUP($B402,'Slutlig allokering'!$B$2:$AC$462,MATCH(J$3,'Slutlig allokering'!$B$2:$AJ$2,0),FALSE)/1,0)</f>
        <v>0</v>
      </c>
      <c r="K402">
        <f>IFERROR(VLOOKUP($B402,Kraftvärmeprod!$B$1:$AH$479,MATCH(K$2,Kraftvärmeprod!$B$1:$AG$1,0),FALSE)/1,0)-IFERROR(VLOOKUP($B402,'Slutlig allokering'!$B$2:$AC$462,MATCH(K$3,'Slutlig allokering'!$B$2:$AJ$2,0),FALSE)/1,0)</f>
        <v>0</v>
      </c>
      <c r="L402">
        <f>IFERROR(VLOOKUP($B402,Kraftvärmeprod!$B$1:$AH$479,MATCH(L$2,Kraftvärmeprod!$B$1:$AG$1,0),FALSE)/1,0)-IFERROR(VLOOKUP($B402,'Slutlig allokering'!$B$2:$AC$462,MATCH(L$3,'Slutlig allokering'!$B$2:$AJ$2,0),FALSE)/1,0)</f>
        <v>0</v>
      </c>
      <c r="M402" s="143">
        <f>IFERROR(VLOOKUP($B402,Miljö!$B$1:$S$477,MATCH(M$2,Miljö!$B$1:$X$1,0),FALSE)/1,0)-IFERROR(VLOOKUP($B402,'Slutlig allokering'!$B$2:$AC$462,MATCH(M$3,'Slutlig allokering'!$B$2:$AJ$2,0),FALSE)/1,0)</f>
        <v>0</v>
      </c>
      <c r="N402">
        <f>IFERROR(VLOOKUP($B402,Kraftvärmeprod!$B$1:$AH$479,MATCH(N$2,Kraftvärmeprod!$B$1:$AG$1,0),FALSE)/1,0)-IFERROR(VLOOKUP($B402,'Slutlig allokering'!$B$2:$AC$462,MATCH(N$3,'Slutlig allokering'!$B$2:$AJ$2,0),FALSE)/1,0)</f>
        <v>0</v>
      </c>
      <c r="O402">
        <f>IFERROR(VLOOKUP($B402,Kraftvärmeprod!$B$1:$AH$479,MATCH(O$2,Kraftvärmeprod!$B$1:$AG$1,0),FALSE)/1,0)-IFERROR(VLOOKUP($B402,'Slutlig allokering'!$B$2:$AC$462,MATCH(O$3,'Slutlig allokering'!$B$2:$AJ$2,0),FALSE)/1,0)</f>
        <v>0</v>
      </c>
      <c r="P402">
        <f>IFERROR(VLOOKUP($B402,Kraftvärmeprod!$B$1:$AH$479,MATCH(P$2,Kraftvärmeprod!$B$1:$AG$1,0),FALSE)/1,0)-IFERROR(VLOOKUP($B402,'Slutlig allokering'!$B$2:$AC$462,MATCH(P$3,'Slutlig allokering'!$B$2:$AJ$2,0),FALSE)/1,0)</f>
        <v>0</v>
      </c>
      <c r="Q402">
        <f>IFERROR(VLOOKUP($B402,Kraftvärmeprod!$B$1:$AH$479,MATCH(Q$2,Kraftvärmeprod!$B$1:$AG$1,0),FALSE)/1,0)-IFERROR(VLOOKUP($B402,'Slutlig allokering'!$B$2:$AC$462,MATCH(Q$3,'Slutlig allokering'!$B$2:$AJ$2,0),FALSE)/1,0)</f>
        <v>0</v>
      </c>
      <c r="R402">
        <f>IFERROR(VLOOKUP($B402,Kraftvärmeprod!$B$1:$AH$479,MATCH(R$2,Kraftvärmeprod!$B$1:$AG$1,0),FALSE)/1,0)-IFERROR(VLOOKUP($B402,'Slutlig allokering'!$B$2:$AC$462,MATCH(R$3,'Slutlig allokering'!$B$2:$AJ$2,0),FALSE)/1,0)</f>
        <v>0</v>
      </c>
      <c r="S402">
        <f>IFERROR(VLOOKUP($B402,Kraftvärmeprod!$B$1:$AH$479,MATCH(S$2,Kraftvärmeprod!$B$1:$AG$1,0),FALSE)/1,0)-IFERROR(VLOOKUP($B402,'Slutlig allokering'!$B$2:$AC$462,MATCH(S$3,'Slutlig allokering'!$B$2:$AJ$2,0),FALSE)/1,0)</f>
        <v>0</v>
      </c>
      <c r="T402">
        <f>IFERROR(VLOOKUP($B402,Kraftvärmeprod!$B$1:$AH$479,MATCH(T$2,Kraftvärmeprod!$B$1:$AG$1,0),FALSE)/1,0)-IFERROR(VLOOKUP($B402,'Slutlig allokering'!$B$2:$AC$462,MATCH(T$3,'Slutlig allokering'!$B$2:$AJ$2,0),FALSE)/1,0)</f>
        <v>0</v>
      </c>
      <c r="U402">
        <f>IFERROR(VLOOKUP($B402,Kraftvärmeprod!$B$1:$AH$479,MATCH(U$2,Kraftvärmeprod!$B$1:$AG$1,0),FALSE)/1,0)-IFERROR(VLOOKUP($B402,'Slutlig allokering'!$B$2:$AC$462,MATCH(U$3,'Slutlig allokering'!$B$2:$AJ$2,0),FALSE)/1,0)</f>
        <v>0</v>
      </c>
      <c r="V402">
        <f>IFERROR(VLOOKUP($B402,Kraftvärmeprod!$B$1:$AH$479,MATCH(V$2,Kraftvärmeprod!$B$1:$AG$1,0),FALSE)/1,0)-IFERROR(VLOOKUP($B402,'Slutlig allokering'!$B$2:$AC$462,MATCH(V$3,'Slutlig allokering'!$B$2:$AJ$2,0),FALSE)/1,0)</f>
        <v>0</v>
      </c>
      <c r="W402">
        <f>IFERROR(VLOOKUP($B402,Kraftvärmeprod!$B$1:$AH$479,MATCH(W$2,Kraftvärmeprod!$B$1:$AG$1,0),FALSE)/1,0)-IFERROR(VLOOKUP($B402,'Slutlig allokering'!$B$2:$AC$462,MATCH(W$3,'Slutlig allokering'!$B$2:$AJ$2,0),FALSE)/1,0)</f>
        <v>0</v>
      </c>
      <c r="X402">
        <f>IFERROR(VLOOKUP($B402,Kraftvärmeprod!$B$1:$AH$479,MATCH(X$2,Kraftvärmeprod!$B$1:$AG$1,0),FALSE)/1,0)-IFERROR(VLOOKUP($B402,'Slutlig allokering'!$B$2:$AC$462,MATCH(X$3,'Slutlig allokering'!$B$2:$AJ$2,0),FALSE)/1,0)</f>
        <v>0</v>
      </c>
      <c r="Y402">
        <f>IFERROR(VLOOKUP($B402,Kraftvärmeprod!$B$1:$AH$479,MATCH(Y$2,Kraftvärmeprod!$B$1:$AG$1,0),FALSE)/1,0)-IFERROR(VLOOKUP($B402,'Slutlig allokering'!$B$2:$AC$462,MATCH(Y$3,'Slutlig allokering'!$B$2:$AJ$2,0),FALSE)/1,0)</f>
        <v>0</v>
      </c>
      <c r="Z402">
        <f>IFERROR(VLOOKUP($B402,Kraftvärmeprod!$B$1:$AH$479,MATCH(Z$2,Kraftvärmeprod!$B$1:$AG$1,0),FALSE)/1,0)-IFERROR(VLOOKUP($B402,'Slutlig allokering'!$B$2:$AC$462,MATCH(Z$3,'Slutlig allokering'!$B$2:$AJ$2,0),FALSE)/1,0)</f>
        <v>0</v>
      </c>
      <c r="AA402">
        <f>IFERROR(VLOOKUP($B402,Kraftvärmeprod!$B$1:$AH$479,MATCH(AA$2,Kraftvärmeprod!$B$1:$AG$1,0),FALSE)/1,0)-IFERROR(VLOOKUP($B402,'Slutlig allokering'!$B$2:$AC$462,MATCH(AA$3,'Slutlig allokering'!$B$2:$AJ$2,0),FALSE)/1,0)</f>
        <v>0</v>
      </c>
      <c r="AB402">
        <f>IFERROR(VLOOKUP($B402,Kraftvärmeprod!$B$1:$AH$479,MATCH(AB$2,Kraftvärmeprod!$B$1:$AG$1,0),FALSE)/1,0)-IFERROR(VLOOKUP($B402,'Slutlig allokering'!$B$2:$AC$462,MATCH(AB$3,'Slutlig allokering'!$B$2:$AJ$2,0),FALSE)/1,0)</f>
        <v>0</v>
      </c>
      <c r="AE402">
        <f t="shared" si="12"/>
        <v>0</v>
      </c>
      <c r="AG402">
        <f>IFERROR(VLOOKUP(B402,'Slutlig allokering'!$B$2:$AJ$462,MATCH("Summa justerad allokerad tillförd energi (utan hjälpel och rökgaskondensering):",'Slutlig allokering'!$B$2:$AK$2,0),FALSE)/1,"")</f>
        <v>0</v>
      </c>
      <c r="AI402" s="55" t="str">
        <f>IFERROR(1-VLOOKUP(B402,'Slutlig allokering'!$B$2:$AJ$462,MATCH("Andel av bränsle i kvv som allokerats till värme, exklusive rökgaskondensering och hjälpel",'Slutlig allokering'!$B$2:$AK$2,0),FALSE),"")</f>
        <v/>
      </c>
      <c r="AK402" s="55" t="str">
        <f t="shared" si="13"/>
        <v/>
      </c>
    </row>
    <row r="403" spans="1:37" x14ac:dyDescent="0.25">
      <c r="A403" s="28" t="s">
        <v>536</v>
      </c>
      <c r="B403" s="28" t="s">
        <v>539</v>
      </c>
      <c r="C403">
        <f>IFERROR(VLOOKUP($B403,Kraftvärmeprod!$B$1:$AH$479,MATCH(C$3,Kraftvärmeprod!$B$1:$AG$1,0),FALSE)/1,"")</f>
        <v>103.4</v>
      </c>
      <c r="D403">
        <f>IFERROR(VLOOKUP($B403,Kraftvärmeprod!$B$1:$AH$479,MATCH(D$3,Kraftvärmeprod!$B$1:$AG$1,0),FALSE)/1,"")</f>
        <v>21.1</v>
      </c>
      <c r="E403">
        <f>IFERROR(VLOOKUP($B403,Kraftvärmeprod!$B$1:$AH$479,MATCH(E$2,Kraftvärmeprod!$B$1:$AG$1,0),FALSE)/1,0)-IFERROR(VLOOKUP($B403,'Slutlig allokering'!$B$2:$AC$462,MATCH(E$3,'Slutlig allokering'!$B$2:$AJ$2,0),FALSE)/1,0)</f>
        <v>0</v>
      </c>
      <c r="F403">
        <f>IFERROR(VLOOKUP($B403,Kraftvärmeprod!$B$1:$AH$479,MATCH(F$2,Kraftvärmeprod!$B$1:$AG$1,0),FALSE)/1,0)-IFERROR(VLOOKUP($B403,'Slutlig allokering'!$B$2:$AC$462,MATCH(F$3,'Slutlig allokering'!$B$2:$AJ$2,0),FALSE)/1,0)</f>
        <v>0</v>
      </c>
      <c r="G403">
        <f>IFERROR(VLOOKUP($B403,Kraftvärmeprod!$B$1:$AH$479,MATCH(G$2,Kraftvärmeprod!$B$1:$AG$1,0),FALSE)/1,0)-IFERROR(VLOOKUP($B403,'Slutlig allokering'!$B$2:$AC$462,MATCH(G$3,'Slutlig allokering'!$B$2:$AJ$2,0),FALSE)/1,0)</f>
        <v>1.5275600000000003</v>
      </c>
      <c r="H403">
        <f>IFERROR(VLOOKUP($B403,Kraftvärmeprod!$B$1:$AH$479,MATCH(H$2,Kraftvärmeprod!$B$1:$AG$1,0),FALSE)/1,0)-IFERROR(VLOOKUP($B403,'Slutlig allokering'!$B$2:$AC$462,MATCH(H$3,'Slutlig allokering'!$B$2:$AJ$2,0),FALSE)/1,0)</f>
        <v>0</v>
      </c>
      <c r="I403">
        <f>IFERROR(VLOOKUP($B403,Kraftvärmeprod!$B$1:$AH$479,MATCH(I$2,Kraftvärmeprod!$B$1:$AG$1,0),FALSE)/1,0)-IFERROR(VLOOKUP($B403,'Slutlig allokering'!$B$2:$AC$462,MATCH(I$3,'Slutlig allokering'!$B$2:$AJ$2,0),FALSE)/1,0)</f>
        <v>0</v>
      </c>
      <c r="J403">
        <f>IFERROR(VLOOKUP($B403,Kraftvärmeprod!$B$1:$AH$479,MATCH(J$2,Kraftvärmeprod!$B$1:$AG$1,0),FALSE)/1,0)-IFERROR(VLOOKUP($B403,'Slutlig allokering'!$B$2:$AC$462,MATCH(J$3,'Slutlig allokering'!$B$2:$AJ$2,0),FALSE)/1,0)</f>
        <v>0</v>
      </c>
      <c r="K403">
        <f>IFERROR(VLOOKUP($B403,Kraftvärmeprod!$B$1:$AH$479,MATCH(K$2,Kraftvärmeprod!$B$1:$AG$1,0),FALSE)/1,0)-IFERROR(VLOOKUP($B403,'Slutlig allokering'!$B$2:$AC$462,MATCH(K$3,'Slutlig allokering'!$B$2:$AJ$2,0),FALSE)/1,0)</f>
        <v>0</v>
      </c>
      <c r="L403">
        <f>IFERROR(VLOOKUP($B403,Kraftvärmeprod!$B$1:$AH$479,MATCH(L$2,Kraftvärmeprod!$B$1:$AG$1,0),FALSE)/1,0)-IFERROR(VLOOKUP($B403,'Slutlig allokering'!$B$2:$AC$462,MATCH(L$3,'Slutlig allokering'!$B$2:$AJ$2,0),FALSE)/1,0)</f>
        <v>3.4717200000000004E-2</v>
      </c>
      <c r="M403" s="143">
        <f>IFERROR(VLOOKUP($B403,Miljö!$B$1:$S$477,MATCH(M$2,Miljö!$B$1:$X$1,0),FALSE)/1,0)-IFERROR(VLOOKUP($B403,'Slutlig allokering'!$B$2:$AC$462,MATCH(M$3,'Slutlig allokering'!$B$2:$AJ$2,0),FALSE)/1,0)</f>
        <v>1.7705799999999998</v>
      </c>
      <c r="N403">
        <f>IFERROR(VLOOKUP($B403,Kraftvärmeprod!$B$1:$AH$479,MATCH(N$2,Kraftvärmeprod!$B$1:$AG$1,0),FALSE)/1,0)-IFERROR(VLOOKUP($B403,'Slutlig allokering'!$B$2:$AC$462,MATCH(N$3,'Slutlig allokering'!$B$2:$AJ$2,0),FALSE)/1,0)</f>
        <v>0</v>
      </c>
      <c r="O403">
        <f>IFERROR(VLOOKUP($B403,Kraftvärmeprod!$B$1:$AH$479,MATCH(O$2,Kraftvärmeprod!$B$1:$AG$1,0),FALSE)/1,0)-IFERROR(VLOOKUP($B403,'Slutlig allokering'!$B$2:$AC$462,MATCH(O$3,'Slutlig allokering'!$B$2:$AJ$2,0),FALSE)/1,0)</f>
        <v>46.902999999999992</v>
      </c>
      <c r="P403">
        <f>IFERROR(VLOOKUP($B403,Kraftvärmeprod!$B$1:$AH$479,MATCH(P$2,Kraftvärmeprod!$B$1:$AG$1,0),FALSE)/1,0)-IFERROR(VLOOKUP($B403,'Slutlig allokering'!$B$2:$AC$462,MATCH(P$3,'Slutlig allokering'!$B$2:$AJ$2,0),FALSE)/1,0)</f>
        <v>0</v>
      </c>
      <c r="Q403">
        <f>IFERROR(VLOOKUP($B403,Kraftvärmeprod!$B$1:$AH$479,MATCH(Q$2,Kraftvärmeprod!$B$1:$AG$1,0),FALSE)/1,0)-IFERROR(VLOOKUP($B403,'Slutlig allokering'!$B$2:$AC$462,MATCH(Q$3,'Slutlig allokering'!$B$2:$AJ$2,0),FALSE)/1,0)</f>
        <v>0</v>
      </c>
      <c r="R403">
        <f>IFERROR(VLOOKUP($B403,Kraftvärmeprod!$B$1:$AH$479,MATCH(R$2,Kraftvärmeprod!$B$1:$AG$1,0),FALSE)/1,0)-IFERROR(VLOOKUP($B403,'Slutlig allokering'!$B$2:$AC$462,MATCH(R$3,'Slutlig allokering'!$B$2:$AJ$2,0),FALSE)/1,0)</f>
        <v>0.10415199999999999</v>
      </c>
      <c r="S403">
        <f>IFERROR(VLOOKUP($B403,Kraftvärmeprod!$B$1:$AH$479,MATCH(S$2,Kraftvärmeprod!$B$1:$AG$1,0),FALSE)/1,0)-IFERROR(VLOOKUP($B403,'Slutlig allokering'!$B$2:$AC$462,MATCH(S$3,'Slutlig allokering'!$B$2:$AJ$2,0),FALSE)/1,0)</f>
        <v>0</v>
      </c>
      <c r="T403">
        <f>IFERROR(VLOOKUP($B403,Kraftvärmeprod!$B$1:$AH$479,MATCH(T$2,Kraftvärmeprod!$B$1:$AG$1,0),FALSE)/1,0)-IFERROR(VLOOKUP($B403,'Slutlig allokering'!$B$2:$AC$462,MATCH(T$3,'Slutlig allokering'!$B$2:$AJ$2,0),FALSE)/1,0)</f>
        <v>0</v>
      </c>
      <c r="U403">
        <f>IFERROR(VLOOKUP($B403,Kraftvärmeprod!$B$1:$AH$479,MATCH(U$2,Kraftvärmeprod!$B$1:$AG$1,0),FALSE)/1,0)-IFERROR(VLOOKUP($B403,'Slutlig allokering'!$B$2:$AC$462,MATCH(U$3,'Slutlig allokering'!$B$2:$AJ$2,0),FALSE)/1,0)</f>
        <v>0</v>
      </c>
      <c r="V403">
        <f>IFERROR(VLOOKUP($B403,Kraftvärmeprod!$B$1:$AH$479,MATCH(V$2,Kraftvärmeprod!$B$1:$AG$1,0),FALSE)/1,0)-IFERROR(VLOOKUP($B403,'Slutlig allokering'!$B$2:$AC$462,MATCH(V$3,'Slutlig allokering'!$B$2:$AJ$2,0),FALSE)/1,0)</f>
        <v>0</v>
      </c>
      <c r="W403">
        <f>IFERROR(VLOOKUP($B403,Kraftvärmeprod!$B$1:$AH$479,MATCH(W$2,Kraftvärmeprod!$B$1:$AG$1,0),FALSE)/1,0)-IFERROR(VLOOKUP($B403,'Slutlig allokering'!$B$2:$AC$462,MATCH(W$3,'Slutlig allokering'!$B$2:$AJ$2,0),FALSE)/1,0)</f>
        <v>0</v>
      </c>
      <c r="X403">
        <f>IFERROR(VLOOKUP($B403,Kraftvärmeprod!$B$1:$AH$479,MATCH(X$2,Kraftvärmeprod!$B$1:$AG$1,0),FALSE)/1,0)-IFERROR(VLOOKUP($B403,'Slutlig allokering'!$B$2:$AC$462,MATCH(X$3,'Slutlig allokering'!$B$2:$AJ$2,0),FALSE)/1,0)</f>
        <v>0</v>
      </c>
      <c r="Y403">
        <f>IFERROR(VLOOKUP($B403,Kraftvärmeprod!$B$1:$AH$479,MATCH(Y$2,Kraftvärmeprod!$B$1:$AG$1,0),FALSE)/1,0)-IFERROR(VLOOKUP($B403,'Slutlig allokering'!$B$2:$AC$462,MATCH(Y$3,'Slutlig allokering'!$B$2:$AJ$2,0),FALSE)/1,0)</f>
        <v>0</v>
      </c>
      <c r="Z403">
        <f>IFERROR(VLOOKUP($B403,Kraftvärmeprod!$B$1:$AH$479,MATCH(Z$2,Kraftvärmeprod!$B$1:$AG$1,0),FALSE)/1,0)-IFERROR(VLOOKUP($B403,'Slutlig allokering'!$B$2:$AC$462,MATCH(Z$3,'Slutlig allokering'!$B$2:$AJ$2,0),FALSE)/1,0)</f>
        <v>0</v>
      </c>
      <c r="AA403">
        <f>IFERROR(VLOOKUP($B403,Kraftvärmeprod!$B$1:$AH$479,MATCH(AA$2,Kraftvärmeprod!$B$1:$AG$1,0),FALSE)/1,0)-IFERROR(VLOOKUP($B403,'Slutlig allokering'!$B$2:$AC$462,MATCH(AA$3,'Slutlig allokering'!$B$2:$AJ$2,0),FALSE)/1,0)</f>
        <v>0</v>
      </c>
      <c r="AB403">
        <f>IFERROR(VLOOKUP($B403,Kraftvärmeprod!$B$1:$AH$479,MATCH(AB$2,Kraftvärmeprod!$B$1:$AG$1,0),FALSE)/1,0)-IFERROR(VLOOKUP($B403,'Slutlig allokering'!$B$2:$AC$462,MATCH(AB$3,'Slutlig allokering'!$B$2:$AJ$2,0),FALSE)/1,0)</f>
        <v>0</v>
      </c>
      <c r="AE403">
        <f t="shared" si="12"/>
        <v>48.569429199999988</v>
      </c>
      <c r="AG403">
        <f>IFERROR(VLOOKUP(B403,'Slutlig allokering'!$B$2:$AJ$462,MATCH("Summa justerad allokerad tillförd energi (utan hjälpel och rökgaskondensering):",'Slutlig allokering'!$B$2:$AK$2,0),FALSE)/1,"")</f>
        <v>91.330570800000004</v>
      </c>
      <c r="AI403" s="55">
        <f>IFERROR(1-VLOOKUP(B403,'Slutlig allokering'!$B$2:$AJ$462,MATCH("Andel av bränsle i kvv som allokerats till värme, exklusive rökgaskondensering och hjälpel",'Slutlig allokering'!$B$2:$AK$2,0),FALSE),"")</f>
        <v>0.347172474624732</v>
      </c>
      <c r="AK403" s="55">
        <f t="shared" si="13"/>
        <v>0.34717247462473194</v>
      </c>
    </row>
    <row r="404" spans="1:37" x14ac:dyDescent="0.25">
      <c r="A404" s="28" t="s">
        <v>540</v>
      </c>
      <c r="B404" s="28" t="s">
        <v>541</v>
      </c>
      <c r="C404" t="str">
        <f>IFERROR(VLOOKUP($B404,Kraftvärmeprod!$B$1:$AH$479,MATCH(C$3,Kraftvärmeprod!$B$1:$AG$1,0),FALSE)/1,"")</f>
        <v/>
      </c>
      <c r="D404" t="str">
        <f>IFERROR(VLOOKUP($B404,Kraftvärmeprod!$B$1:$AH$479,MATCH(D$3,Kraftvärmeprod!$B$1:$AG$1,0),FALSE)/1,"")</f>
        <v/>
      </c>
      <c r="E404">
        <f>IFERROR(VLOOKUP($B404,Kraftvärmeprod!$B$1:$AH$479,MATCH(E$2,Kraftvärmeprod!$B$1:$AG$1,0),FALSE)/1,0)-IFERROR(VLOOKUP($B404,'Slutlig allokering'!$B$2:$AC$462,MATCH(E$3,'Slutlig allokering'!$B$2:$AJ$2,0),FALSE)/1,0)</f>
        <v>0</v>
      </c>
      <c r="F404">
        <f>IFERROR(VLOOKUP($B404,Kraftvärmeprod!$B$1:$AH$479,MATCH(F$2,Kraftvärmeprod!$B$1:$AG$1,0),FALSE)/1,0)-IFERROR(VLOOKUP($B404,'Slutlig allokering'!$B$2:$AC$462,MATCH(F$3,'Slutlig allokering'!$B$2:$AJ$2,0),FALSE)/1,0)</f>
        <v>0</v>
      </c>
      <c r="G404">
        <f>IFERROR(VLOOKUP($B404,Kraftvärmeprod!$B$1:$AH$479,MATCH(G$2,Kraftvärmeprod!$B$1:$AG$1,0),FALSE)/1,0)-IFERROR(VLOOKUP($B404,'Slutlig allokering'!$B$2:$AC$462,MATCH(G$3,'Slutlig allokering'!$B$2:$AJ$2,0),FALSE)/1,0)</f>
        <v>0</v>
      </c>
      <c r="H404">
        <f>IFERROR(VLOOKUP($B404,Kraftvärmeprod!$B$1:$AH$479,MATCH(H$2,Kraftvärmeprod!$B$1:$AG$1,0),FALSE)/1,0)-IFERROR(VLOOKUP($B404,'Slutlig allokering'!$B$2:$AC$462,MATCH(H$3,'Slutlig allokering'!$B$2:$AJ$2,0),FALSE)/1,0)</f>
        <v>0</v>
      </c>
      <c r="I404">
        <f>IFERROR(VLOOKUP($B404,Kraftvärmeprod!$B$1:$AH$479,MATCH(I$2,Kraftvärmeprod!$B$1:$AG$1,0),FALSE)/1,0)-IFERROR(VLOOKUP($B404,'Slutlig allokering'!$B$2:$AC$462,MATCH(I$3,'Slutlig allokering'!$B$2:$AJ$2,0),FALSE)/1,0)</f>
        <v>0</v>
      </c>
      <c r="J404">
        <f>IFERROR(VLOOKUP($B404,Kraftvärmeprod!$B$1:$AH$479,MATCH(J$2,Kraftvärmeprod!$B$1:$AG$1,0),FALSE)/1,0)-IFERROR(VLOOKUP($B404,'Slutlig allokering'!$B$2:$AC$462,MATCH(J$3,'Slutlig allokering'!$B$2:$AJ$2,0),FALSE)/1,0)</f>
        <v>0</v>
      </c>
      <c r="K404">
        <f>IFERROR(VLOOKUP($B404,Kraftvärmeprod!$B$1:$AH$479,MATCH(K$2,Kraftvärmeprod!$B$1:$AG$1,0),FALSE)/1,0)-IFERROR(VLOOKUP($B404,'Slutlig allokering'!$B$2:$AC$462,MATCH(K$3,'Slutlig allokering'!$B$2:$AJ$2,0),FALSE)/1,0)</f>
        <v>0</v>
      </c>
      <c r="L404">
        <f>IFERROR(VLOOKUP($B404,Kraftvärmeprod!$B$1:$AH$479,MATCH(L$2,Kraftvärmeprod!$B$1:$AG$1,0),FALSE)/1,0)-IFERROR(VLOOKUP($B404,'Slutlig allokering'!$B$2:$AC$462,MATCH(L$3,'Slutlig allokering'!$B$2:$AJ$2,0),FALSE)/1,0)</f>
        <v>0</v>
      </c>
      <c r="M404" s="143">
        <f>IFERROR(VLOOKUP($B404,Miljö!$B$1:$S$477,MATCH(M$2,Miljö!$B$1:$X$1,0),FALSE)/1,0)-IFERROR(VLOOKUP($B404,'Slutlig allokering'!$B$2:$AC$462,MATCH(M$3,'Slutlig allokering'!$B$2:$AJ$2,0),FALSE)/1,0)</f>
        <v>0</v>
      </c>
      <c r="N404">
        <f>IFERROR(VLOOKUP($B404,Kraftvärmeprod!$B$1:$AH$479,MATCH(N$2,Kraftvärmeprod!$B$1:$AG$1,0),FALSE)/1,0)-IFERROR(VLOOKUP($B404,'Slutlig allokering'!$B$2:$AC$462,MATCH(N$3,'Slutlig allokering'!$B$2:$AJ$2,0),FALSE)/1,0)</f>
        <v>0</v>
      </c>
      <c r="O404">
        <f>IFERROR(VLOOKUP($B404,Kraftvärmeprod!$B$1:$AH$479,MATCH(O$2,Kraftvärmeprod!$B$1:$AG$1,0),FALSE)/1,0)-IFERROR(VLOOKUP($B404,'Slutlig allokering'!$B$2:$AC$462,MATCH(O$3,'Slutlig allokering'!$B$2:$AJ$2,0),FALSE)/1,0)</f>
        <v>0</v>
      </c>
      <c r="P404">
        <f>IFERROR(VLOOKUP($B404,Kraftvärmeprod!$B$1:$AH$479,MATCH(P$2,Kraftvärmeprod!$B$1:$AG$1,0),FALSE)/1,0)-IFERROR(VLOOKUP($B404,'Slutlig allokering'!$B$2:$AC$462,MATCH(P$3,'Slutlig allokering'!$B$2:$AJ$2,0),FALSE)/1,0)</f>
        <v>0</v>
      </c>
      <c r="Q404">
        <f>IFERROR(VLOOKUP($B404,Kraftvärmeprod!$B$1:$AH$479,MATCH(Q$2,Kraftvärmeprod!$B$1:$AG$1,0),FALSE)/1,0)-IFERROR(VLOOKUP($B404,'Slutlig allokering'!$B$2:$AC$462,MATCH(Q$3,'Slutlig allokering'!$B$2:$AJ$2,0),FALSE)/1,0)</f>
        <v>0</v>
      </c>
      <c r="R404">
        <f>IFERROR(VLOOKUP($B404,Kraftvärmeprod!$B$1:$AH$479,MATCH(R$2,Kraftvärmeprod!$B$1:$AG$1,0),FALSE)/1,0)-IFERROR(VLOOKUP($B404,'Slutlig allokering'!$B$2:$AC$462,MATCH(R$3,'Slutlig allokering'!$B$2:$AJ$2,0),FALSE)/1,0)</f>
        <v>0</v>
      </c>
      <c r="S404">
        <f>IFERROR(VLOOKUP($B404,Kraftvärmeprod!$B$1:$AH$479,MATCH(S$2,Kraftvärmeprod!$B$1:$AG$1,0),FALSE)/1,0)-IFERROR(VLOOKUP($B404,'Slutlig allokering'!$B$2:$AC$462,MATCH(S$3,'Slutlig allokering'!$B$2:$AJ$2,0),FALSE)/1,0)</f>
        <v>0</v>
      </c>
      <c r="T404">
        <f>IFERROR(VLOOKUP($B404,Kraftvärmeprod!$B$1:$AH$479,MATCH(T$2,Kraftvärmeprod!$B$1:$AG$1,0),FALSE)/1,0)-IFERROR(VLOOKUP($B404,'Slutlig allokering'!$B$2:$AC$462,MATCH(T$3,'Slutlig allokering'!$B$2:$AJ$2,0),FALSE)/1,0)</f>
        <v>0</v>
      </c>
      <c r="U404">
        <f>IFERROR(VLOOKUP($B404,Kraftvärmeprod!$B$1:$AH$479,MATCH(U$2,Kraftvärmeprod!$B$1:$AG$1,0),FALSE)/1,0)-IFERROR(VLOOKUP($B404,'Slutlig allokering'!$B$2:$AC$462,MATCH(U$3,'Slutlig allokering'!$B$2:$AJ$2,0),FALSE)/1,0)</f>
        <v>0</v>
      </c>
      <c r="V404">
        <f>IFERROR(VLOOKUP($B404,Kraftvärmeprod!$B$1:$AH$479,MATCH(V$2,Kraftvärmeprod!$B$1:$AG$1,0),FALSE)/1,0)-IFERROR(VLOOKUP($B404,'Slutlig allokering'!$B$2:$AC$462,MATCH(V$3,'Slutlig allokering'!$B$2:$AJ$2,0),FALSE)/1,0)</f>
        <v>0</v>
      </c>
      <c r="W404">
        <f>IFERROR(VLOOKUP($B404,Kraftvärmeprod!$B$1:$AH$479,MATCH(W$2,Kraftvärmeprod!$B$1:$AG$1,0),FALSE)/1,0)-IFERROR(VLOOKUP($B404,'Slutlig allokering'!$B$2:$AC$462,MATCH(W$3,'Slutlig allokering'!$B$2:$AJ$2,0),FALSE)/1,0)</f>
        <v>0</v>
      </c>
      <c r="X404">
        <f>IFERROR(VLOOKUP($B404,Kraftvärmeprod!$B$1:$AH$479,MATCH(X$2,Kraftvärmeprod!$B$1:$AG$1,0),FALSE)/1,0)-IFERROR(VLOOKUP($B404,'Slutlig allokering'!$B$2:$AC$462,MATCH(X$3,'Slutlig allokering'!$B$2:$AJ$2,0),FALSE)/1,0)</f>
        <v>0</v>
      </c>
      <c r="Y404">
        <f>IFERROR(VLOOKUP($B404,Kraftvärmeprod!$B$1:$AH$479,MATCH(Y$2,Kraftvärmeprod!$B$1:$AG$1,0),FALSE)/1,0)-IFERROR(VLOOKUP($B404,'Slutlig allokering'!$B$2:$AC$462,MATCH(Y$3,'Slutlig allokering'!$B$2:$AJ$2,0),FALSE)/1,0)</f>
        <v>0</v>
      </c>
      <c r="Z404">
        <f>IFERROR(VLOOKUP($B404,Kraftvärmeprod!$B$1:$AH$479,MATCH(Z$2,Kraftvärmeprod!$B$1:$AG$1,0),FALSE)/1,0)-IFERROR(VLOOKUP($B404,'Slutlig allokering'!$B$2:$AC$462,MATCH(Z$3,'Slutlig allokering'!$B$2:$AJ$2,0),FALSE)/1,0)</f>
        <v>0</v>
      </c>
      <c r="AA404">
        <f>IFERROR(VLOOKUP($B404,Kraftvärmeprod!$B$1:$AH$479,MATCH(AA$2,Kraftvärmeprod!$B$1:$AG$1,0),FALSE)/1,0)-IFERROR(VLOOKUP($B404,'Slutlig allokering'!$B$2:$AC$462,MATCH(AA$3,'Slutlig allokering'!$B$2:$AJ$2,0),FALSE)/1,0)</f>
        <v>0</v>
      </c>
      <c r="AB404">
        <f>IFERROR(VLOOKUP($B404,Kraftvärmeprod!$B$1:$AH$479,MATCH(AB$2,Kraftvärmeprod!$B$1:$AG$1,0),FALSE)/1,0)-IFERROR(VLOOKUP($B404,'Slutlig allokering'!$B$2:$AC$462,MATCH(AB$3,'Slutlig allokering'!$B$2:$AJ$2,0),FALSE)/1,0)</f>
        <v>0</v>
      </c>
      <c r="AE404">
        <f t="shared" si="12"/>
        <v>0</v>
      </c>
      <c r="AG404">
        <f>IFERROR(VLOOKUP(B404,'Slutlig allokering'!$B$2:$AJ$462,MATCH("Summa justerad allokerad tillförd energi (utan hjälpel och rökgaskondensering):",'Slutlig allokering'!$B$2:$AK$2,0),FALSE)/1,"")</f>
        <v>0</v>
      </c>
      <c r="AI404" s="55" t="str">
        <f>IFERROR(1-VLOOKUP(B404,'Slutlig allokering'!$B$2:$AJ$462,MATCH("Andel av bränsle i kvv som allokerats till värme, exklusive rökgaskondensering och hjälpel",'Slutlig allokering'!$B$2:$AK$2,0),FALSE),"")</f>
        <v/>
      </c>
      <c r="AK404" s="55" t="str">
        <f t="shared" si="13"/>
        <v/>
      </c>
    </row>
    <row r="405" spans="1:37" x14ac:dyDescent="0.25">
      <c r="A405" s="28" t="s">
        <v>540</v>
      </c>
      <c r="B405" s="28" t="s">
        <v>542</v>
      </c>
      <c r="C405" t="str">
        <f>IFERROR(VLOOKUP($B405,Kraftvärmeprod!$B$1:$AH$479,MATCH(C$3,Kraftvärmeprod!$B$1:$AG$1,0),FALSE)/1,"")</f>
        <v/>
      </c>
      <c r="D405" t="str">
        <f>IFERROR(VLOOKUP($B405,Kraftvärmeprod!$B$1:$AH$479,MATCH(D$3,Kraftvärmeprod!$B$1:$AG$1,0),FALSE)/1,"")</f>
        <v/>
      </c>
      <c r="E405">
        <f>IFERROR(VLOOKUP($B405,Kraftvärmeprod!$B$1:$AH$479,MATCH(E$2,Kraftvärmeprod!$B$1:$AG$1,0),FALSE)/1,0)-IFERROR(VLOOKUP($B405,'Slutlig allokering'!$B$2:$AC$462,MATCH(E$3,'Slutlig allokering'!$B$2:$AJ$2,0),FALSE)/1,0)</f>
        <v>0</v>
      </c>
      <c r="F405">
        <f>IFERROR(VLOOKUP($B405,Kraftvärmeprod!$B$1:$AH$479,MATCH(F$2,Kraftvärmeprod!$B$1:$AG$1,0),FALSE)/1,0)-IFERROR(VLOOKUP($B405,'Slutlig allokering'!$B$2:$AC$462,MATCH(F$3,'Slutlig allokering'!$B$2:$AJ$2,0),FALSE)/1,0)</f>
        <v>0</v>
      </c>
      <c r="G405">
        <f>IFERROR(VLOOKUP($B405,Kraftvärmeprod!$B$1:$AH$479,MATCH(G$2,Kraftvärmeprod!$B$1:$AG$1,0),FALSE)/1,0)-IFERROR(VLOOKUP($B405,'Slutlig allokering'!$B$2:$AC$462,MATCH(G$3,'Slutlig allokering'!$B$2:$AJ$2,0),FALSE)/1,0)</f>
        <v>0</v>
      </c>
      <c r="H405">
        <f>IFERROR(VLOOKUP($B405,Kraftvärmeprod!$B$1:$AH$479,MATCH(H$2,Kraftvärmeprod!$B$1:$AG$1,0),FALSE)/1,0)-IFERROR(VLOOKUP($B405,'Slutlig allokering'!$B$2:$AC$462,MATCH(H$3,'Slutlig allokering'!$B$2:$AJ$2,0),FALSE)/1,0)</f>
        <v>0</v>
      </c>
      <c r="I405">
        <f>IFERROR(VLOOKUP($B405,Kraftvärmeprod!$B$1:$AH$479,MATCH(I$2,Kraftvärmeprod!$B$1:$AG$1,0),FALSE)/1,0)-IFERROR(VLOOKUP($B405,'Slutlig allokering'!$B$2:$AC$462,MATCH(I$3,'Slutlig allokering'!$B$2:$AJ$2,0),FALSE)/1,0)</f>
        <v>0</v>
      </c>
      <c r="J405">
        <f>IFERROR(VLOOKUP($B405,Kraftvärmeprod!$B$1:$AH$479,MATCH(J$2,Kraftvärmeprod!$B$1:$AG$1,0),FALSE)/1,0)-IFERROR(VLOOKUP($B405,'Slutlig allokering'!$B$2:$AC$462,MATCH(J$3,'Slutlig allokering'!$B$2:$AJ$2,0),FALSE)/1,0)</f>
        <v>0</v>
      </c>
      <c r="K405">
        <f>IFERROR(VLOOKUP($B405,Kraftvärmeprod!$B$1:$AH$479,MATCH(K$2,Kraftvärmeprod!$B$1:$AG$1,0),FALSE)/1,0)-IFERROR(VLOOKUP($B405,'Slutlig allokering'!$B$2:$AC$462,MATCH(K$3,'Slutlig allokering'!$B$2:$AJ$2,0),FALSE)/1,0)</f>
        <v>0</v>
      </c>
      <c r="L405">
        <f>IFERROR(VLOOKUP($B405,Kraftvärmeprod!$B$1:$AH$479,MATCH(L$2,Kraftvärmeprod!$B$1:$AG$1,0),FALSE)/1,0)-IFERROR(VLOOKUP($B405,'Slutlig allokering'!$B$2:$AC$462,MATCH(L$3,'Slutlig allokering'!$B$2:$AJ$2,0),FALSE)/1,0)</f>
        <v>0</v>
      </c>
      <c r="M405" s="143">
        <f>IFERROR(VLOOKUP($B405,Miljö!$B$1:$S$477,MATCH(M$2,Miljö!$B$1:$X$1,0),FALSE)/1,0)-IFERROR(VLOOKUP($B405,'Slutlig allokering'!$B$2:$AC$462,MATCH(M$3,'Slutlig allokering'!$B$2:$AJ$2,0),FALSE)/1,0)</f>
        <v>0</v>
      </c>
      <c r="N405">
        <f>IFERROR(VLOOKUP($B405,Kraftvärmeprod!$B$1:$AH$479,MATCH(N$2,Kraftvärmeprod!$B$1:$AG$1,0),FALSE)/1,0)-IFERROR(VLOOKUP($B405,'Slutlig allokering'!$B$2:$AC$462,MATCH(N$3,'Slutlig allokering'!$B$2:$AJ$2,0),FALSE)/1,0)</f>
        <v>0</v>
      </c>
      <c r="O405">
        <f>IFERROR(VLOOKUP($B405,Kraftvärmeprod!$B$1:$AH$479,MATCH(O$2,Kraftvärmeprod!$B$1:$AG$1,0),FALSE)/1,0)-IFERROR(VLOOKUP($B405,'Slutlig allokering'!$B$2:$AC$462,MATCH(O$3,'Slutlig allokering'!$B$2:$AJ$2,0),FALSE)/1,0)</f>
        <v>0</v>
      </c>
      <c r="P405">
        <f>IFERROR(VLOOKUP($B405,Kraftvärmeprod!$B$1:$AH$479,MATCH(P$2,Kraftvärmeprod!$B$1:$AG$1,0),FALSE)/1,0)-IFERROR(VLOOKUP($B405,'Slutlig allokering'!$B$2:$AC$462,MATCH(P$3,'Slutlig allokering'!$B$2:$AJ$2,0),FALSE)/1,0)</f>
        <v>0</v>
      </c>
      <c r="Q405">
        <f>IFERROR(VLOOKUP($B405,Kraftvärmeprod!$B$1:$AH$479,MATCH(Q$2,Kraftvärmeprod!$B$1:$AG$1,0),FALSE)/1,0)-IFERROR(VLOOKUP($B405,'Slutlig allokering'!$B$2:$AC$462,MATCH(Q$3,'Slutlig allokering'!$B$2:$AJ$2,0),FALSE)/1,0)</f>
        <v>0</v>
      </c>
      <c r="R405">
        <f>IFERROR(VLOOKUP($B405,Kraftvärmeprod!$B$1:$AH$479,MATCH(R$2,Kraftvärmeprod!$B$1:$AG$1,0),FALSE)/1,0)-IFERROR(VLOOKUP($B405,'Slutlig allokering'!$B$2:$AC$462,MATCH(R$3,'Slutlig allokering'!$B$2:$AJ$2,0),FALSE)/1,0)</f>
        <v>0</v>
      </c>
      <c r="S405">
        <f>IFERROR(VLOOKUP($B405,Kraftvärmeprod!$B$1:$AH$479,MATCH(S$2,Kraftvärmeprod!$B$1:$AG$1,0),FALSE)/1,0)-IFERROR(VLOOKUP($B405,'Slutlig allokering'!$B$2:$AC$462,MATCH(S$3,'Slutlig allokering'!$B$2:$AJ$2,0),FALSE)/1,0)</f>
        <v>0</v>
      </c>
      <c r="T405">
        <f>IFERROR(VLOOKUP($B405,Kraftvärmeprod!$B$1:$AH$479,MATCH(T$2,Kraftvärmeprod!$B$1:$AG$1,0),FALSE)/1,0)-IFERROR(VLOOKUP($B405,'Slutlig allokering'!$B$2:$AC$462,MATCH(T$3,'Slutlig allokering'!$B$2:$AJ$2,0),FALSE)/1,0)</f>
        <v>0</v>
      </c>
      <c r="U405">
        <f>IFERROR(VLOOKUP($B405,Kraftvärmeprod!$B$1:$AH$479,MATCH(U$2,Kraftvärmeprod!$B$1:$AG$1,0),FALSE)/1,0)-IFERROR(VLOOKUP($B405,'Slutlig allokering'!$B$2:$AC$462,MATCH(U$3,'Slutlig allokering'!$B$2:$AJ$2,0),FALSE)/1,0)</f>
        <v>0</v>
      </c>
      <c r="V405">
        <f>IFERROR(VLOOKUP($B405,Kraftvärmeprod!$B$1:$AH$479,MATCH(V$2,Kraftvärmeprod!$B$1:$AG$1,0),FALSE)/1,0)-IFERROR(VLOOKUP($B405,'Slutlig allokering'!$B$2:$AC$462,MATCH(V$3,'Slutlig allokering'!$B$2:$AJ$2,0),FALSE)/1,0)</f>
        <v>0</v>
      </c>
      <c r="W405">
        <f>IFERROR(VLOOKUP($B405,Kraftvärmeprod!$B$1:$AH$479,MATCH(W$2,Kraftvärmeprod!$B$1:$AG$1,0),FALSE)/1,0)-IFERROR(VLOOKUP($B405,'Slutlig allokering'!$B$2:$AC$462,MATCH(W$3,'Slutlig allokering'!$B$2:$AJ$2,0),FALSE)/1,0)</f>
        <v>0</v>
      </c>
      <c r="X405">
        <f>IFERROR(VLOOKUP($B405,Kraftvärmeprod!$B$1:$AH$479,MATCH(X$2,Kraftvärmeprod!$B$1:$AG$1,0),FALSE)/1,0)-IFERROR(VLOOKUP($B405,'Slutlig allokering'!$B$2:$AC$462,MATCH(X$3,'Slutlig allokering'!$B$2:$AJ$2,0),FALSE)/1,0)</f>
        <v>0</v>
      </c>
      <c r="Y405">
        <f>IFERROR(VLOOKUP($B405,Kraftvärmeprod!$B$1:$AH$479,MATCH(Y$2,Kraftvärmeprod!$B$1:$AG$1,0),FALSE)/1,0)-IFERROR(VLOOKUP($B405,'Slutlig allokering'!$B$2:$AC$462,MATCH(Y$3,'Slutlig allokering'!$B$2:$AJ$2,0),FALSE)/1,0)</f>
        <v>0</v>
      </c>
      <c r="Z405">
        <f>IFERROR(VLOOKUP($B405,Kraftvärmeprod!$B$1:$AH$479,MATCH(Z$2,Kraftvärmeprod!$B$1:$AG$1,0),FALSE)/1,0)-IFERROR(VLOOKUP($B405,'Slutlig allokering'!$B$2:$AC$462,MATCH(Z$3,'Slutlig allokering'!$B$2:$AJ$2,0),FALSE)/1,0)</f>
        <v>0</v>
      </c>
      <c r="AA405">
        <f>IFERROR(VLOOKUP($B405,Kraftvärmeprod!$B$1:$AH$479,MATCH(AA$2,Kraftvärmeprod!$B$1:$AG$1,0),FALSE)/1,0)-IFERROR(VLOOKUP($B405,'Slutlig allokering'!$B$2:$AC$462,MATCH(AA$3,'Slutlig allokering'!$B$2:$AJ$2,0),FALSE)/1,0)</f>
        <v>0</v>
      </c>
      <c r="AB405">
        <f>IFERROR(VLOOKUP($B405,Kraftvärmeprod!$B$1:$AH$479,MATCH(AB$2,Kraftvärmeprod!$B$1:$AG$1,0),FALSE)/1,0)-IFERROR(VLOOKUP($B405,'Slutlig allokering'!$B$2:$AC$462,MATCH(AB$3,'Slutlig allokering'!$B$2:$AJ$2,0),FALSE)/1,0)</f>
        <v>0</v>
      </c>
      <c r="AE405">
        <f t="shared" si="12"/>
        <v>0</v>
      </c>
      <c r="AG405">
        <f>IFERROR(VLOOKUP(B405,'Slutlig allokering'!$B$2:$AJ$462,MATCH("Summa justerad allokerad tillförd energi (utan hjälpel och rökgaskondensering):",'Slutlig allokering'!$B$2:$AK$2,0),FALSE)/1,"")</f>
        <v>0</v>
      </c>
      <c r="AI405" s="55" t="str">
        <f>IFERROR(1-VLOOKUP(B405,'Slutlig allokering'!$B$2:$AJ$462,MATCH("Andel av bränsle i kvv som allokerats till värme, exklusive rökgaskondensering och hjälpel",'Slutlig allokering'!$B$2:$AK$2,0),FALSE),"")</f>
        <v/>
      </c>
      <c r="AK405" s="55" t="str">
        <f t="shared" si="13"/>
        <v/>
      </c>
    </row>
    <row r="406" spans="1:37" x14ac:dyDescent="0.25">
      <c r="A406" s="28" t="s">
        <v>540</v>
      </c>
      <c r="B406" s="28" t="s">
        <v>543</v>
      </c>
      <c r="C406" t="str">
        <f>IFERROR(VLOOKUP($B406,Kraftvärmeprod!$B$1:$AH$479,MATCH(C$3,Kraftvärmeprod!$B$1:$AG$1,0),FALSE)/1,"")</f>
        <v/>
      </c>
      <c r="D406" t="str">
        <f>IFERROR(VLOOKUP($B406,Kraftvärmeprod!$B$1:$AH$479,MATCH(D$3,Kraftvärmeprod!$B$1:$AG$1,0),FALSE)/1,"")</f>
        <v/>
      </c>
      <c r="E406">
        <f>IFERROR(VLOOKUP($B406,Kraftvärmeprod!$B$1:$AH$479,MATCH(E$2,Kraftvärmeprod!$B$1:$AG$1,0),FALSE)/1,0)-IFERROR(VLOOKUP($B406,'Slutlig allokering'!$B$2:$AC$462,MATCH(E$3,'Slutlig allokering'!$B$2:$AJ$2,0),FALSE)/1,0)</f>
        <v>0</v>
      </c>
      <c r="F406">
        <f>IFERROR(VLOOKUP($B406,Kraftvärmeprod!$B$1:$AH$479,MATCH(F$2,Kraftvärmeprod!$B$1:$AG$1,0),FALSE)/1,0)-IFERROR(VLOOKUP($B406,'Slutlig allokering'!$B$2:$AC$462,MATCH(F$3,'Slutlig allokering'!$B$2:$AJ$2,0),FALSE)/1,0)</f>
        <v>0</v>
      </c>
      <c r="G406">
        <f>IFERROR(VLOOKUP($B406,Kraftvärmeprod!$B$1:$AH$479,MATCH(G$2,Kraftvärmeprod!$B$1:$AG$1,0),FALSE)/1,0)-IFERROR(VLOOKUP($B406,'Slutlig allokering'!$B$2:$AC$462,MATCH(G$3,'Slutlig allokering'!$B$2:$AJ$2,0),FALSE)/1,0)</f>
        <v>0</v>
      </c>
      <c r="H406">
        <f>IFERROR(VLOOKUP($B406,Kraftvärmeprod!$B$1:$AH$479,MATCH(H$2,Kraftvärmeprod!$B$1:$AG$1,0),FALSE)/1,0)-IFERROR(VLOOKUP($B406,'Slutlig allokering'!$B$2:$AC$462,MATCH(H$3,'Slutlig allokering'!$B$2:$AJ$2,0),FALSE)/1,0)</f>
        <v>0</v>
      </c>
      <c r="I406">
        <f>IFERROR(VLOOKUP($B406,Kraftvärmeprod!$B$1:$AH$479,MATCH(I$2,Kraftvärmeprod!$B$1:$AG$1,0),FALSE)/1,0)-IFERROR(VLOOKUP($B406,'Slutlig allokering'!$B$2:$AC$462,MATCH(I$3,'Slutlig allokering'!$B$2:$AJ$2,0),FALSE)/1,0)</f>
        <v>0</v>
      </c>
      <c r="J406">
        <f>IFERROR(VLOOKUP($B406,Kraftvärmeprod!$B$1:$AH$479,MATCH(J$2,Kraftvärmeprod!$B$1:$AG$1,0),FALSE)/1,0)-IFERROR(VLOOKUP($B406,'Slutlig allokering'!$B$2:$AC$462,MATCH(J$3,'Slutlig allokering'!$B$2:$AJ$2,0),FALSE)/1,0)</f>
        <v>0</v>
      </c>
      <c r="K406">
        <f>IFERROR(VLOOKUP($B406,Kraftvärmeprod!$B$1:$AH$479,MATCH(K$2,Kraftvärmeprod!$B$1:$AG$1,0),FALSE)/1,0)-IFERROR(VLOOKUP($B406,'Slutlig allokering'!$B$2:$AC$462,MATCH(K$3,'Slutlig allokering'!$B$2:$AJ$2,0),FALSE)/1,0)</f>
        <v>0</v>
      </c>
      <c r="L406">
        <f>IFERROR(VLOOKUP($B406,Kraftvärmeprod!$B$1:$AH$479,MATCH(L$2,Kraftvärmeprod!$B$1:$AG$1,0),FALSE)/1,0)-IFERROR(VLOOKUP($B406,'Slutlig allokering'!$B$2:$AC$462,MATCH(L$3,'Slutlig allokering'!$B$2:$AJ$2,0),FALSE)/1,0)</f>
        <v>0</v>
      </c>
      <c r="M406" s="143">
        <f>IFERROR(VLOOKUP($B406,Miljö!$B$1:$S$477,MATCH(M$2,Miljö!$B$1:$X$1,0),FALSE)/1,0)-IFERROR(VLOOKUP($B406,'Slutlig allokering'!$B$2:$AC$462,MATCH(M$3,'Slutlig allokering'!$B$2:$AJ$2,0),FALSE)/1,0)</f>
        <v>0</v>
      </c>
      <c r="N406">
        <f>IFERROR(VLOOKUP($B406,Kraftvärmeprod!$B$1:$AH$479,MATCH(N$2,Kraftvärmeprod!$B$1:$AG$1,0),FALSE)/1,0)-IFERROR(VLOOKUP($B406,'Slutlig allokering'!$B$2:$AC$462,MATCH(N$3,'Slutlig allokering'!$B$2:$AJ$2,0),FALSE)/1,0)</f>
        <v>0</v>
      </c>
      <c r="O406">
        <f>IFERROR(VLOOKUP($B406,Kraftvärmeprod!$B$1:$AH$479,MATCH(O$2,Kraftvärmeprod!$B$1:$AG$1,0),FALSE)/1,0)-IFERROR(VLOOKUP($B406,'Slutlig allokering'!$B$2:$AC$462,MATCH(O$3,'Slutlig allokering'!$B$2:$AJ$2,0),FALSE)/1,0)</f>
        <v>0</v>
      </c>
      <c r="P406">
        <f>IFERROR(VLOOKUP($B406,Kraftvärmeprod!$B$1:$AH$479,MATCH(P$2,Kraftvärmeprod!$B$1:$AG$1,0),FALSE)/1,0)-IFERROR(VLOOKUP($B406,'Slutlig allokering'!$B$2:$AC$462,MATCH(P$3,'Slutlig allokering'!$B$2:$AJ$2,0),FALSE)/1,0)</f>
        <v>0</v>
      </c>
      <c r="Q406">
        <f>IFERROR(VLOOKUP($B406,Kraftvärmeprod!$B$1:$AH$479,MATCH(Q$2,Kraftvärmeprod!$B$1:$AG$1,0),FALSE)/1,0)-IFERROR(VLOOKUP($B406,'Slutlig allokering'!$B$2:$AC$462,MATCH(Q$3,'Slutlig allokering'!$B$2:$AJ$2,0),FALSE)/1,0)</f>
        <v>0</v>
      </c>
      <c r="R406">
        <f>IFERROR(VLOOKUP($B406,Kraftvärmeprod!$B$1:$AH$479,MATCH(R$2,Kraftvärmeprod!$B$1:$AG$1,0),FALSE)/1,0)-IFERROR(VLOOKUP($B406,'Slutlig allokering'!$B$2:$AC$462,MATCH(R$3,'Slutlig allokering'!$B$2:$AJ$2,0),FALSE)/1,0)</f>
        <v>0</v>
      </c>
      <c r="S406">
        <f>IFERROR(VLOOKUP($B406,Kraftvärmeprod!$B$1:$AH$479,MATCH(S$2,Kraftvärmeprod!$B$1:$AG$1,0),FALSE)/1,0)-IFERROR(VLOOKUP($B406,'Slutlig allokering'!$B$2:$AC$462,MATCH(S$3,'Slutlig allokering'!$B$2:$AJ$2,0),FALSE)/1,0)</f>
        <v>0</v>
      </c>
      <c r="T406">
        <f>IFERROR(VLOOKUP($B406,Kraftvärmeprod!$B$1:$AH$479,MATCH(T$2,Kraftvärmeprod!$B$1:$AG$1,0),FALSE)/1,0)-IFERROR(VLOOKUP($B406,'Slutlig allokering'!$B$2:$AC$462,MATCH(T$3,'Slutlig allokering'!$B$2:$AJ$2,0),FALSE)/1,0)</f>
        <v>0</v>
      </c>
      <c r="U406">
        <f>IFERROR(VLOOKUP($B406,Kraftvärmeprod!$B$1:$AH$479,MATCH(U$2,Kraftvärmeprod!$B$1:$AG$1,0),FALSE)/1,0)-IFERROR(VLOOKUP($B406,'Slutlig allokering'!$B$2:$AC$462,MATCH(U$3,'Slutlig allokering'!$B$2:$AJ$2,0),FALSE)/1,0)</f>
        <v>0</v>
      </c>
      <c r="V406">
        <f>IFERROR(VLOOKUP($B406,Kraftvärmeprod!$B$1:$AH$479,MATCH(V$2,Kraftvärmeprod!$B$1:$AG$1,0),FALSE)/1,0)-IFERROR(VLOOKUP($B406,'Slutlig allokering'!$B$2:$AC$462,MATCH(V$3,'Slutlig allokering'!$B$2:$AJ$2,0),FALSE)/1,0)</f>
        <v>0</v>
      </c>
      <c r="W406">
        <f>IFERROR(VLOOKUP($B406,Kraftvärmeprod!$B$1:$AH$479,MATCH(W$2,Kraftvärmeprod!$B$1:$AG$1,0),FALSE)/1,0)-IFERROR(VLOOKUP($B406,'Slutlig allokering'!$B$2:$AC$462,MATCH(W$3,'Slutlig allokering'!$B$2:$AJ$2,0),FALSE)/1,0)</f>
        <v>0</v>
      </c>
      <c r="X406">
        <f>IFERROR(VLOOKUP($B406,Kraftvärmeprod!$B$1:$AH$479,MATCH(X$2,Kraftvärmeprod!$B$1:$AG$1,0),FALSE)/1,0)-IFERROR(VLOOKUP($B406,'Slutlig allokering'!$B$2:$AC$462,MATCH(X$3,'Slutlig allokering'!$B$2:$AJ$2,0),FALSE)/1,0)</f>
        <v>0</v>
      </c>
      <c r="Y406">
        <f>IFERROR(VLOOKUP($B406,Kraftvärmeprod!$B$1:$AH$479,MATCH(Y$2,Kraftvärmeprod!$B$1:$AG$1,0),FALSE)/1,0)-IFERROR(VLOOKUP($B406,'Slutlig allokering'!$B$2:$AC$462,MATCH(Y$3,'Slutlig allokering'!$B$2:$AJ$2,0),FALSE)/1,0)</f>
        <v>0</v>
      </c>
      <c r="Z406">
        <f>IFERROR(VLOOKUP($B406,Kraftvärmeprod!$B$1:$AH$479,MATCH(Z$2,Kraftvärmeprod!$B$1:$AG$1,0),FALSE)/1,0)-IFERROR(VLOOKUP($B406,'Slutlig allokering'!$B$2:$AC$462,MATCH(Z$3,'Slutlig allokering'!$B$2:$AJ$2,0),FALSE)/1,0)</f>
        <v>0</v>
      </c>
      <c r="AA406">
        <f>IFERROR(VLOOKUP($B406,Kraftvärmeprod!$B$1:$AH$479,MATCH(AA$2,Kraftvärmeprod!$B$1:$AG$1,0),FALSE)/1,0)-IFERROR(VLOOKUP($B406,'Slutlig allokering'!$B$2:$AC$462,MATCH(AA$3,'Slutlig allokering'!$B$2:$AJ$2,0),FALSE)/1,0)</f>
        <v>0</v>
      </c>
      <c r="AB406">
        <f>IFERROR(VLOOKUP($B406,Kraftvärmeprod!$B$1:$AH$479,MATCH(AB$2,Kraftvärmeprod!$B$1:$AG$1,0),FALSE)/1,0)-IFERROR(VLOOKUP($B406,'Slutlig allokering'!$B$2:$AC$462,MATCH(AB$3,'Slutlig allokering'!$B$2:$AJ$2,0),FALSE)/1,0)</f>
        <v>0</v>
      </c>
      <c r="AE406">
        <f t="shared" si="12"/>
        <v>0</v>
      </c>
      <c r="AG406">
        <f>IFERROR(VLOOKUP(B406,'Slutlig allokering'!$B$2:$AJ$462,MATCH("Summa justerad allokerad tillförd energi (utan hjälpel och rökgaskondensering):",'Slutlig allokering'!$B$2:$AK$2,0),FALSE)/1,"")</f>
        <v>0</v>
      </c>
      <c r="AI406" s="55" t="str">
        <f>IFERROR(1-VLOOKUP(B406,'Slutlig allokering'!$B$2:$AJ$462,MATCH("Andel av bränsle i kvv som allokerats till värme, exklusive rökgaskondensering och hjälpel",'Slutlig allokering'!$B$2:$AK$2,0),FALSE),"")</f>
        <v/>
      </c>
      <c r="AK406" s="55" t="str">
        <f t="shared" si="13"/>
        <v/>
      </c>
    </row>
    <row r="407" spans="1:37" x14ac:dyDescent="0.25">
      <c r="A407" s="28" t="s">
        <v>540</v>
      </c>
      <c r="B407" s="28" t="s">
        <v>544</v>
      </c>
      <c r="C407" t="str">
        <f>IFERROR(VLOOKUP($B407,Kraftvärmeprod!$B$1:$AH$479,MATCH(C$3,Kraftvärmeprod!$B$1:$AG$1,0),FALSE)/1,"")</f>
        <v/>
      </c>
      <c r="D407" t="str">
        <f>IFERROR(VLOOKUP($B407,Kraftvärmeprod!$B$1:$AH$479,MATCH(D$3,Kraftvärmeprod!$B$1:$AG$1,0),FALSE)/1,"")</f>
        <v/>
      </c>
      <c r="E407">
        <f>IFERROR(VLOOKUP($B407,Kraftvärmeprod!$B$1:$AH$479,MATCH(E$2,Kraftvärmeprod!$B$1:$AG$1,0),FALSE)/1,0)-IFERROR(VLOOKUP($B407,'Slutlig allokering'!$B$2:$AC$462,MATCH(E$3,'Slutlig allokering'!$B$2:$AJ$2,0),FALSE)/1,0)</f>
        <v>0</v>
      </c>
      <c r="F407">
        <f>IFERROR(VLOOKUP($B407,Kraftvärmeprod!$B$1:$AH$479,MATCH(F$2,Kraftvärmeprod!$B$1:$AG$1,0),FALSE)/1,0)-IFERROR(VLOOKUP($B407,'Slutlig allokering'!$B$2:$AC$462,MATCH(F$3,'Slutlig allokering'!$B$2:$AJ$2,0),FALSE)/1,0)</f>
        <v>0</v>
      </c>
      <c r="G407">
        <f>IFERROR(VLOOKUP($B407,Kraftvärmeprod!$B$1:$AH$479,MATCH(G$2,Kraftvärmeprod!$B$1:$AG$1,0),FALSE)/1,0)-IFERROR(VLOOKUP($B407,'Slutlig allokering'!$B$2:$AC$462,MATCH(G$3,'Slutlig allokering'!$B$2:$AJ$2,0),FALSE)/1,0)</f>
        <v>0</v>
      </c>
      <c r="H407">
        <f>IFERROR(VLOOKUP($B407,Kraftvärmeprod!$B$1:$AH$479,MATCH(H$2,Kraftvärmeprod!$B$1:$AG$1,0),FALSE)/1,0)-IFERROR(VLOOKUP($B407,'Slutlig allokering'!$B$2:$AC$462,MATCH(H$3,'Slutlig allokering'!$B$2:$AJ$2,0),FALSE)/1,0)</f>
        <v>0</v>
      </c>
      <c r="I407">
        <f>IFERROR(VLOOKUP($B407,Kraftvärmeprod!$B$1:$AH$479,MATCH(I$2,Kraftvärmeprod!$B$1:$AG$1,0),FALSE)/1,0)-IFERROR(VLOOKUP($B407,'Slutlig allokering'!$B$2:$AC$462,MATCH(I$3,'Slutlig allokering'!$B$2:$AJ$2,0),FALSE)/1,0)</f>
        <v>0</v>
      </c>
      <c r="J407">
        <f>IFERROR(VLOOKUP($B407,Kraftvärmeprod!$B$1:$AH$479,MATCH(J$2,Kraftvärmeprod!$B$1:$AG$1,0),FALSE)/1,0)-IFERROR(VLOOKUP($B407,'Slutlig allokering'!$B$2:$AC$462,MATCH(J$3,'Slutlig allokering'!$B$2:$AJ$2,0),FALSE)/1,0)</f>
        <v>0</v>
      </c>
      <c r="K407">
        <f>IFERROR(VLOOKUP($B407,Kraftvärmeprod!$B$1:$AH$479,MATCH(K$2,Kraftvärmeprod!$B$1:$AG$1,0),FALSE)/1,0)-IFERROR(VLOOKUP($B407,'Slutlig allokering'!$B$2:$AC$462,MATCH(K$3,'Slutlig allokering'!$B$2:$AJ$2,0),FALSE)/1,0)</f>
        <v>0</v>
      </c>
      <c r="L407">
        <f>IFERROR(VLOOKUP($B407,Kraftvärmeprod!$B$1:$AH$479,MATCH(L$2,Kraftvärmeprod!$B$1:$AG$1,0),FALSE)/1,0)-IFERROR(VLOOKUP($B407,'Slutlig allokering'!$B$2:$AC$462,MATCH(L$3,'Slutlig allokering'!$B$2:$AJ$2,0),FALSE)/1,0)</f>
        <v>0</v>
      </c>
      <c r="M407" s="143">
        <f>IFERROR(VLOOKUP($B407,Miljö!$B$1:$S$477,MATCH(M$2,Miljö!$B$1:$X$1,0),FALSE)/1,0)-IFERROR(VLOOKUP($B407,'Slutlig allokering'!$B$2:$AC$462,MATCH(M$3,'Slutlig allokering'!$B$2:$AJ$2,0),FALSE)/1,0)</f>
        <v>0</v>
      </c>
      <c r="N407">
        <f>IFERROR(VLOOKUP($B407,Kraftvärmeprod!$B$1:$AH$479,MATCH(N$2,Kraftvärmeprod!$B$1:$AG$1,0),FALSE)/1,0)-IFERROR(VLOOKUP($B407,'Slutlig allokering'!$B$2:$AC$462,MATCH(N$3,'Slutlig allokering'!$B$2:$AJ$2,0),FALSE)/1,0)</f>
        <v>0</v>
      </c>
      <c r="O407">
        <f>IFERROR(VLOOKUP($B407,Kraftvärmeprod!$B$1:$AH$479,MATCH(O$2,Kraftvärmeprod!$B$1:$AG$1,0),FALSE)/1,0)-IFERROR(VLOOKUP($B407,'Slutlig allokering'!$B$2:$AC$462,MATCH(O$3,'Slutlig allokering'!$B$2:$AJ$2,0),FALSE)/1,0)</f>
        <v>0</v>
      </c>
      <c r="P407">
        <f>IFERROR(VLOOKUP($B407,Kraftvärmeprod!$B$1:$AH$479,MATCH(P$2,Kraftvärmeprod!$B$1:$AG$1,0),FALSE)/1,0)-IFERROR(VLOOKUP($B407,'Slutlig allokering'!$B$2:$AC$462,MATCH(P$3,'Slutlig allokering'!$B$2:$AJ$2,0),FALSE)/1,0)</f>
        <v>0</v>
      </c>
      <c r="Q407">
        <f>IFERROR(VLOOKUP($B407,Kraftvärmeprod!$B$1:$AH$479,MATCH(Q$2,Kraftvärmeprod!$B$1:$AG$1,0),FALSE)/1,0)-IFERROR(VLOOKUP($B407,'Slutlig allokering'!$B$2:$AC$462,MATCH(Q$3,'Slutlig allokering'!$B$2:$AJ$2,0),FALSE)/1,0)</f>
        <v>0</v>
      </c>
      <c r="R407">
        <f>IFERROR(VLOOKUP($B407,Kraftvärmeprod!$B$1:$AH$479,MATCH(R$2,Kraftvärmeprod!$B$1:$AG$1,0),FALSE)/1,0)-IFERROR(VLOOKUP($B407,'Slutlig allokering'!$B$2:$AC$462,MATCH(R$3,'Slutlig allokering'!$B$2:$AJ$2,0),FALSE)/1,0)</f>
        <v>0</v>
      </c>
      <c r="S407">
        <f>IFERROR(VLOOKUP($B407,Kraftvärmeprod!$B$1:$AH$479,MATCH(S$2,Kraftvärmeprod!$B$1:$AG$1,0),FALSE)/1,0)-IFERROR(VLOOKUP($B407,'Slutlig allokering'!$B$2:$AC$462,MATCH(S$3,'Slutlig allokering'!$B$2:$AJ$2,0),FALSE)/1,0)</f>
        <v>0</v>
      </c>
      <c r="T407">
        <f>IFERROR(VLOOKUP($B407,Kraftvärmeprod!$B$1:$AH$479,MATCH(T$2,Kraftvärmeprod!$B$1:$AG$1,0),FALSE)/1,0)-IFERROR(VLOOKUP($B407,'Slutlig allokering'!$B$2:$AC$462,MATCH(T$3,'Slutlig allokering'!$B$2:$AJ$2,0),FALSE)/1,0)</f>
        <v>0</v>
      </c>
      <c r="U407">
        <f>IFERROR(VLOOKUP($B407,Kraftvärmeprod!$B$1:$AH$479,MATCH(U$2,Kraftvärmeprod!$B$1:$AG$1,0),FALSE)/1,0)-IFERROR(VLOOKUP($B407,'Slutlig allokering'!$B$2:$AC$462,MATCH(U$3,'Slutlig allokering'!$B$2:$AJ$2,0),FALSE)/1,0)</f>
        <v>0</v>
      </c>
      <c r="V407">
        <f>IFERROR(VLOOKUP($B407,Kraftvärmeprod!$B$1:$AH$479,MATCH(V$2,Kraftvärmeprod!$B$1:$AG$1,0),FALSE)/1,0)-IFERROR(VLOOKUP($B407,'Slutlig allokering'!$B$2:$AC$462,MATCH(V$3,'Slutlig allokering'!$B$2:$AJ$2,0),FALSE)/1,0)</f>
        <v>0</v>
      </c>
      <c r="W407">
        <f>IFERROR(VLOOKUP($B407,Kraftvärmeprod!$B$1:$AH$479,MATCH(W$2,Kraftvärmeprod!$B$1:$AG$1,0),FALSE)/1,0)-IFERROR(VLOOKUP($B407,'Slutlig allokering'!$B$2:$AC$462,MATCH(W$3,'Slutlig allokering'!$B$2:$AJ$2,0),FALSE)/1,0)</f>
        <v>0</v>
      </c>
      <c r="X407">
        <f>IFERROR(VLOOKUP($B407,Kraftvärmeprod!$B$1:$AH$479,MATCH(X$2,Kraftvärmeprod!$B$1:$AG$1,0),FALSE)/1,0)-IFERROR(VLOOKUP($B407,'Slutlig allokering'!$B$2:$AC$462,MATCH(X$3,'Slutlig allokering'!$B$2:$AJ$2,0),FALSE)/1,0)</f>
        <v>0</v>
      </c>
      <c r="Y407">
        <f>IFERROR(VLOOKUP($B407,Kraftvärmeprod!$B$1:$AH$479,MATCH(Y$2,Kraftvärmeprod!$B$1:$AG$1,0),FALSE)/1,0)-IFERROR(VLOOKUP($B407,'Slutlig allokering'!$B$2:$AC$462,MATCH(Y$3,'Slutlig allokering'!$B$2:$AJ$2,0),FALSE)/1,0)</f>
        <v>0</v>
      </c>
      <c r="Z407">
        <f>IFERROR(VLOOKUP($B407,Kraftvärmeprod!$B$1:$AH$479,MATCH(Z$2,Kraftvärmeprod!$B$1:$AG$1,0),FALSE)/1,0)-IFERROR(VLOOKUP($B407,'Slutlig allokering'!$B$2:$AC$462,MATCH(Z$3,'Slutlig allokering'!$B$2:$AJ$2,0),FALSE)/1,0)</f>
        <v>0</v>
      </c>
      <c r="AA407">
        <f>IFERROR(VLOOKUP($B407,Kraftvärmeprod!$B$1:$AH$479,MATCH(AA$2,Kraftvärmeprod!$B$1:$AG$1,0),FALSE)/1,0)-IFERROR(VLOOKUP($B407,'Slutlig allokering'!$B$2:$AC$462,MATCH(AA$3,'Slutlig allokering'!$B$2:$AJ$2,0),FALSE)/1,0)</f>
        <v>0</v>
      </c>
      <c r="AB407">
        <f>IFERROR(VLOOKUP($B407,Kraftvärmeprod!$B$1:$AH$479,MATCH(AB$2,Kraftvärmeprod!$B$1:$AG$1,0),FALSE)/1,0)-IFERROR(VLOOKUP($B407,'Slutlig allokering'!$B$2:$AC$462,MATCH(AB$3,'Slutlig allokering'!$B$2:$AJ$2,0),FALSE)/1,0)</f>
        <v>0</v>
      </c>
      <c r="AE407">
        <f t="shared" si="12"/>
        <v>0</v>
      </c>
      <c r="AG407">
        <f>IFERROR(VLOOKUP(B407,'Slutlig allokering'!$B$2:$AJ$462,MATCH("Summa justerad allokerad tillförd energi (utan hjälpel och rökgaskondensering):",'Slutlig allokering'!$B$2:$AK$2,0),FALSE)/1,"")</f>
        <v>0</v>
      </c>
      <c r="AI407" s="55" t="str">
        <f>IFERROR(1-VLOOKUP(B407,'Slutlig allokering'!$B$2:$AJ$462,MATCH("Andel av bränsle i kvv som allokerats till värme, exklusive rökgaskondensering och hjälpel",'Slutlig allokering'!$B$2:$AK$2,0),FALSE),"")</f>
        <v/>
      </c>
      <c r="AK407" s="55" t="str">
        <f t="shared" si="13"/>
        <v/>
      </c>
    </row>
    <row r="408" spans="1:37" x14ac:dyDescent="0.25">
      <c r="A408" s="28" t="s">
        <v>540</v>
      </c>
      <c r="B408" s="28" t="s">
        <v>545</v>
      </c>
      <c r="C408" t="str">
        <f>IFERROR(VLOOKUP($B408,Kraftvärmeprod!$B$1:$AH$479,MATCH(C$3,Kraftvärmeprod!$B$1:$AG$1,0),FALSE)/1,"")</f>
        <v/>
      </c>
      <c r="D408" t="str">
        <f>IFERROR(VLOOKUP($B408,Kraftvärmeprod!$B$1:$AH$479,MATCH(D$3,Kraftvärmeprod!$B$1:$AG$1,0),FALSE)/1,"")</f>
        <v/>
      </c>
      <c r="E408">
        <f>IFERROR(VLOOKUP($B408,Kraftvärmeprod!$B$1:$AH$479,MATCH(E$2,Kraftvärmeprod!$B$1:$AG$1,0),FALSE)/1,0)-IFERROR(VLOOKUP($B408,'Slutlig allokering'!$B$2:$AC$462,MATCH(E$3,'Slutlig allokering'!$B$2:$AJ$2,0),FALSE)/1,0)</f>
        <v>0</v>
      </c>
      <c r="F408">
        <f>IFERROR(VLOOKUP($B408,Kraftvärmeprod!$B$1:$AH$479,MATCH(F$2,Kraftvärmeprod!$B$1:$AG$1,0),FALSE)/1,0)-IFERROR(VLOOKUP($B408,'Slutlig allokering'!$B$2:$AC$462,MATCH(F$3,'Slutlig allokering'!$B$2:$AJ$2,0),FALSE)/1,0)</f>
        <v>0</v>
      </c>
      <c r="G408">
        <f>IFERROR(VLOOKUP($B408,Kraftvärmeprod!$B$1:$AH$479,MATCH(G$2,Kraftvärmeprod!$B$1:$AG$1,0),FALSE)/1,0)-IFERROR(VLOOKUP($B408,'Slutlig allokering'!$B$2:$AC$462,MATCH(G$3,'Slutlig allokering'!$B$2:$AJ$2,0),FALSE)/1,0)</f>
        <v>0</v>
      </c>
      <c r="H408">
        <f>IFERROR(VLOOKUP($B408,Kraftvärmeprod!$B$1:$AH$479,MATCH(H$2,Kraftvärmeprod!$B$1:$AG$1,0),FALSE)/1,0)-IFERROR(VLOOKUP($B408,'Slutlig allokering'!$B$2:$AC$462,MATCH(H$3,'Slutlig allokering'!$B$2:$AJ$2,0),FALSE)/1,0)</f>
        <v>0</v>
      </c>
      <c r="I408">
        <f>IFERROR(VLOOKUP($B408,Kraftvärmeprod!$B$1:$AH$479,MATCH(I$2,Kraftvärmeprod!$B$1:$AG$1,0),FALSE)/1,0)-IFERROR(VLOOKUP($B408,'Slutlig allokering'!$B$2:$AC$462,MATCH(I$3,'Slutlig allokering'!$B$2:$AJ$2,0),FALSE)/1,0)</f>
        <v>0</v>
      </c>
      <c r="J408">
        <f>IFERROR(VLOOKUP($B408,Kraftvärmeprod!$B$1:$AH$479,MATCH(J$2,Kraftvärmeprod!$B$1:$AG$1,0),FALSE)/1,0)-IFERROR(VLOOKUP($B408,'Slutlig allokering'!$B$2:$AC$462,MATCH(J$3,'Slutlig allokering'!$B$2:$AJ$2,0),FALSE)/1,0)</f>
        <v>0</v>
      </c>
      <c r="K408">
        <f>IFERROR(VLOOKUP($B408,Kraftvärmeprod!$B$1:$AH$479,MATCH(K$2,Kraftvärmeprod!$B$1:$AG$1,0),FALSE)/1,0)-IFERROR(VLOOKUP($B408,'Slutlig allokering'!$B$2:$AC$462,MATCH(K$3,'Slutlig allokering'!$B$2:$AJ$2,0),FALSE)/1,0)</f>
        <v>0</v>
      </c>
      <c r="L408">
        <f>IFERROR(VLOOKUP($B408,Kraftvärmeprod!$B$1:$AH$479,MATCH(L$2,Kraftvärmeprod!$B$1:$AG$1,0),FALSE)/1,0)-IFERROR(VLOOKUP($B408,'Slutlig allokering'!$B$2:$AC$462,MATCH(L$3,'Slutlig allokering'!$B$2:$AJ$2,0),FALSE)/1,0)</f>
        <v>0</v>
      </c>
      <c r="M408" s="143">
        <f>IFERROR(VLOOKUP($B408,Miljö!$B$1:$S$477,MATCH(M$2,Miljö!$B$1:$X$1,0),FALSE)/1,0)-IFERROR(VLOOKUP($B408,'Slutlig allokering'!$B$2:$AC$462,MATCH(M$3,'Slutlig allokering'!$B$2:$AJ$2,0),FALSE)/1,0)</f>
        <v>0</v>
      </c>
      <c r="N408">
        <f>IFERROR(VLOOKUP($B408,Kraftvärmeprod!$B$1:$AH$479,MATCH(N$2,Kraftvärmeprod!$B$1:$AG$1,0),FALSE)/1,0)-IFERROR(VLOOKUP($B408,'Slutlig allokering'!$B$2:$AC$462,MATCH(N$3,'Slutlig allokering'!$B$2:$AJ$2,0),FALSE)/1,0)</f>
        <v>0</v>
      </c>
      <c r="O408">
        <f>IFERROR(VLOOKUP($B408,Kraftvärmeprod!$B$1:$AH$479,MATCH(O$2,Kraftvärmeprod!$B$1:$AG$1,0),FALSE)/1,0)-IFERROR(VLOOKUP($B408,'Slutlig allokering'!$B$2:$AC$462,MATCH(O$3,'Slutlig allokering'!$B$2:$AJ$2,0),FALSE)/1,0)</f>
        <v>0</v>
      </c>
      <c r="P408">
        <f>IFERROR(VLOOKUP($B408,Kraftvärmeprod!$B$1:$AH$479,MATCH(P$2,Kraftvärmeprod!$B$1:$AG$1,0),FALSE)/1,0)-IFERROR(VLOOKUP($B408,'Slutlig allokering'!$B$2:$AC$462,MATCH(P$3,'Slutlig allokering'!$B$2:$AJ$2,0),FALSE)/1,0)</f>
        <v>0</v>
      </c>
      <c r="Q408">
        <f>IFERROR(VLOOKUP($B408,Kraftvärmeprod!$B$1:$AH$479,MATCH(Q$2,Kraftvärmeprod!$B$1:$AG$1,0),FALSE)/1,0)-IFERROR(VLOOKUP($B408,'Slutlig allokering'!$B$2:$AC$462,MATCH(Q$3,'Slutlig allokering'!$B$2:$AJ$2,0),FALSE)/1,0)</f>
        <v>0</v>
      </c>
      <c r="R408">
        <f>IFERROR(VLOOKUP($B408,Kraftvärmeprod!$B$1:$AH$479,MATCH(R$2,Kraftvärmeprod!$B$1:$AG$1,0),FALSE)/1,0)-IFERROR(VLOOKUP($B408,'Slutlig allokering'!$B$2:$AC$462,MATCH(R$3,'Slutlig allokering'!$B$2:$AJ$2,0),FALSE)/1,0)</f>
        <v>0</v>
      </c>
      <c r="S408">
        <f>IFERROR(VLOOKUP($B408,Kraftvärmeprod!$B$1:$AH$479,MATCH(S$2,Kraftvärmeprod!$B$1:$AG$1,0),FALSE)/1,0)-IFERROR(VLOOKUP($B408,'Slutlig allokering'!$B$2:$AC$462,MATCH(S$3,'Slutlig allokering'!$B$2:$AJ$2,0),FALSE)/1,0)</f>
        <v>0</v>
      </c>
      <c r="T408">
        <f>IFERROR(VLOOKUP($B408,Kraftvärmeprod!$B$1:$AH$479,MATCH(T$2,Kraftvärmeprod!$B$1:$AG$1,0),FALSE)/1,0)-IFERROR(VLOOKUP($B408,'Slutlig allokering'!$B$2:$AC$462,MATCH(T$3,'Slutlig allokering'!$B$2:$AJ$2,0),FALSE)/1,0)</f>
        <v>0</v>
      </c>
      <c r="U408">
        <f>IFERROR(VLOOKUP($B408,Kraftvärmeprod!$B$1:$AH$479,MATCH(U$2,Kraftvärmeprod!$B$1:$AG$1,0),FALSE)/1,0)-IFERROR(VLOOKUP($B408,'Slutlig allokering'!$B$2:$AC$462,MATCH(U$3,'Slutlig allokering'!$B$2:$AJ$2,0),FALSE)/1,0)</f>
        <v>0</v>
      </c>
      <c r="V408">
        <f>IFERROR(VLOOKUP($B408,Kraftvärmeprod!$B$1:$AH$479,MATCH(V$2,Kraftvärmeprod!$B$1:$AG$1,0),FALSE)/1,0)-IFERROR(VLOOKUP($B408,'Slutlig allokering'!$B$2:$AC$462,MATCH(V$3,'Slutlig allokering'!$B$2:$AJ$2,0),FALSE)/1,0)</f>
        <v>0</v>
      </c>
      <c r="W408">
        <f>IFERROR(VLOOKUP($B408,Kraftvärmeprod!$B$1:$AH$479,MATCH(W$2,Kraftvärmeprod!$B$1:$AG$1,0),FALSE)/1,0)-IFERROR(VLOOKUP($B408,'Slutlig allokering'!$B$2:$AC$462,MATCH(W$3,'Slutlig allokering'!$B$2:$AJ$2,0),FALSE)/1,0)</f>
        <v>0</v>
      </c>
      <c r="X408">
        <f>IFERROR(VLOOKUP($B408,Kraftvärmeprod!$B$1:$AH$479,MATCH(X$2,Kraftvärmeprod!$B$1:$AG$1,0),FALSE)/1,0)-IFERROR(VLOOKUP($B408,'Slutlig allokering'!$B$2:$AC$462,MATCH(X$3,'Slutlig allokering'!$B$2:$AJ$2,0),FALSE)/1,0)</f>
        <v>0</v>
      </c>
      <c r="Y408">
        <f>IFERROR(VLOOKUP($B408,Kraftvärmeprod!$B$1:$AH$479,MATCH(Y$2,Kraftvärmeprod!$B$1:$AG$1,0),FALSE)/1,0)-IFERROR(VLOOKUP($B408,'Slutlig allokering'!$B$2:$AC$462,MATCH(Y$3,'Slutlig allokering'!$B$2:$AJ$2,0),FALSE)/1,0)</f>
        <v>0</v>
      </c>
      <c r="Z408">
        <f>IFERROR(VLOOKUP($B408,Kraftvärmeprod!$B$1:$AH$479,MATCH(Z$2,Kraftvärmeprod!$B$1:$AG$1,0),FALSE)/1,0)-IFERROR(VLOOKUP($B408,'Slutlig allokering'!$B$2:$AC$462,MATCH(Z$3,'Slutlig allokering'!$B$2:$AJ$2,0),FALSE)/1,0)</f>
        <v>0</v>
      </c>
      <c r="AA408">
        <f>IFERROR(VLOOKUP($B408,Kraftvärmeprod!$B$1:$AH$479,MATCH(AA$2,Kraftvärmeprod!$B$1:$AG$1,0),FALSE)/1,0)-IFERROR(VLOOKUP($B408,'Slutlig allokering'!$B$2:$AC$462,MATCH(AA$3,'Slutlig allokering'!$B$2:$AJ$2,0),FALSE)/1,0)</f>
        <v>0</v>
      </c>
      <c r="AB408">
        <f>IFERROR(VLOOKUP($B408,Kraftvärmeprod!$B$1:$AH$479,MATCH(AB$2,Kraftvärmeprod!$B$1:$AG$1,0),FALSE)/1,0)-IFERROR(VLOOKUP($B408,'Slutlig allokering'!$B$2:$AC$462,MATCH(AB$3,'Slutlig allokering'!$B$2:$AJ$2,0),FALSE)/1,0)</f>
        <v>0</v>
      </c>
      <c r="AE408">
        <f t="shared" si="12"/>
        <v>0</v>
      </c>
      <c r="AG408">
        <f>IFERROR(VLOOKUP(B408,'Slutlig allokering'!$B$2:$AJ$462,MATCH("Summa justerad allokerad tillförd energi (utan hjälpel och rökgaskondensering):",'Slutlig allokering'!$B$2:$AK$2,0),FALSE)/1,"")</f>
        <v>0</v>
      </c>
      <c r="AI408" s="55" t="str">
        <f>IFERROR(1-VLOOKUP(B408,'Slutlig allokering'!$B$2:$AJ$462,MATCH("Andel av bränsle i kvv som allokerats till värme, exklusive rökgaskondensering och hjälpel",'Slutlig allokering'!$B$2:$AK$2,0),FALSE),"")</f>
        <v/>
      </c>
      <c r="AK408" s="55" t="str">
        <f t="shared" si="13"/>
        <v/>
      </c>
    </row>
    <row r="409" spans="1:37" x14ac:dyDescent="0.25">
      <c r="A409" s="28" t="s">
        <v>546</v>
      </c>
      <c r="B409" s="28" t="s">
        <v>547</v>
      </c>
      <c r="C409" t="str">
        <f>IFERROR(VLOOKUP($B409,Kraftvärmeprod!$B$1:$AH$479,MATCH(C$3,Kraftvärmeprod!$B$1:$AG$1,0),FALSE)/1,"")</f>
        <v/>
      </c>
      <c r="D409" t="str">
        <f>IFERROR(VLOOKUP($B409,Kraftvärmeprod!$B$1:$AH$479,MATCH(D$3,Kraftvärmeprod!$B$1:$AG$1,0),FALSE)/1,"")</f>
        <v/>
      </c>
      <c r="E409">
        <f>IFERROR(VLOOKUP($B409,Kraftvärmeprod!$B$1:$AH$479,MATCH(E$2,Kraftvärmeprod!$B$1:$AG$1,0),FALSE)/1,0)-IFERROR(VLOOKUP($B409,'Slutlig allokering'!$B$2:$AC$462,MATCH(E$3,'Slutlig allokering'!$B$2:$AJ$2,0),FALSE)/1,0)</f>
        <v>0</v>
      </c>
      <c r="F409">
        <f>IFERROR(VLOOKUP($B409,Kraftvärmeprod!$B$1:$AH$479,MATCH(F$2,Kraftvärmeprod!$B$1:$AG$1,0),FALSE)/1,0)-IFERROR(VLOOKUP($B409,'Slutlig allokering'!$B$2:$AC$462,MATCH(F$3,'Slutlig allokering'!$B$2:$AJ$2,0),FALSE)/1,0)</f>
        <v>0</v>
      </c>
      <c r="G409">
        <f>IFERROR(VLOOKUP($B409,Kraftvärmeprod!$B$1:$AH$479,MATCH(G$2,Kraftvärmeprod!$B$1:$AG$1,0),FALSE)/1,0)-IFERROR(VLOOKUP($B409,'Slutlig allokering'!$B$2:$AC$462,MATCH(G$3,'Slutlig allokering'!$B$2:$AJ$2,0),FALSE)/1,0)</f>
        <v>0</v>
      </c>
      <c r="H409">
        <f>IFERROR(VLOOKUP($B409,Kraftvärmeprod!$B$1:$AH$479,MATCH(H$2,Kraftvärmeprod!$B$1:$AG$1,0),FALSE)/1,0)-IFERROR(VLOOKUP($B409,'Slutlig allokering'!$B$2:$AC$462,MATCH(H$3,'Slutlig allokering'!$B$2:$AJ$2,0),FALSE)/1,0)</f>
        <v>0</v>
      </c>
      <c r="I409">
        <f>IFERROR(VLOOKUP($B409,Kraftvärmeprod!$B$1:$AH$479,MATCH(I$2,Kraftvärmeprod!$B$1:$AG$1,0),FALSE)/1,0)-IFERROR(VLOOKUP($B409,'Slutlig allokering'!$B$2:$AC$462,MATCH(I$3,'Slutlig allokering'!$B$2:$AJ$2,0),FALSE)/1,0)</f>
        <v>0</v>
      </c>
      <c r="J409">
        <f>IFERROR(VLOOKUP($B409,Kraftvärmeprod!$B$1:$AH$479,MATCH(J$2,Kraftvärmeprod!$B$1:$AG$1,0),FALSE)/1,0)-IFERROR(VLOOKUP($B409,'Slutlig allokering'!$B$2:$AC$462,MATCH(J$3,'Slutlig allokering'!$B$2:$AJ$2,0),FALSE)/1,0)</f>
        <v>0</v>
      </c>
      <c r="K409">
        <f>IFERROR(VLOOKUP($B409,Kraftvärmeprod!$B$1:$AH$479,MATCH(K$2,Kraftvärmeprod!$B$1:$AG$1,0),FALSE)/1,0)-IFERROR(VLOOKUP($B409,'Slutlig allokering'!$B$2:$AC$462,MATCH(K$3,'Slutlig allokering'!$B$2:$AJ$2,0),FALSE)/1,0)</f>
        <v>0</v>
      </c>
      <c r="L409">
        <f>IFERROR(VLOOKUP($B409,Kraftvärmeprod!$B$1:$AH$479,MATCH(L$2,Kraftvärmeprod!$B$1:$AG$1,0),FALSE)/1,0)-IFERROR(VLOOKUP($B409,'Slutlig allokering'!$B$2:$AC$462,MATCH(L$3,'Slutlig allokering'!$B$2:$AJ$2,0),FALSE)/1,0)</f>
        <v>0</v>
      </c>
      <c r="M409" s="143">
        <f>IFERROR(VLOOKUP($B409,Miljö!$B$1:$S$477,MATCH(M$2,Miljö!$B$1:$X$1,0),FALSE)/1,0)-IFERROR(VLOOKUP($B409,'Slutlig allokering'!$B$2:$AC$462,MATCH(M$3,'Slutlig allokering'!$B$2:$AJ$2,0),FALSE)/1,0)</f>
        <v>0</v>
      </c>
      <c r="N409">
        <f>IFERROR(VLOOKUP($B409,Kraftvärmeprod!$B$1:$AH$479,MATCH(N$2,Kraftvärmeprod!$B$1:$AG$1,0),FALSE)/1,0)-IFERROR(VLOOKUP($B409,'Slutlig allokering'!$B$2:$AC$462,MATCH(N$3,'Slutlig allokering'!$B$2:$AJ$2,0),FALSE)/1,0)</f>
        <v>0</v>
      </c>
      <c r="O409">
        <f>IFERROR(VLOOKUP($B409,Kraftvärmeprod!$B$1:$AH$479,MATCH(O$2,Kraftvärmeprod!$B$1:$AG$1,0),FALSE)/1,0)-IFERROR(VLOOKUP($B409,'Slutlig allokering'!$B$2:$AC$462,MATCH(O$3,'Slutlig allokering'!$B$2:$AJ$2,0),FALSE)/1,0)</f>
        <v>0</v>
      </c>
      <c r="P409">
        <f>IFERROR(VLOOKUP($B409,Kraftvärmeprod!$B$1:$AH$479,MATCH(P$2,Kraftvärmeprod!$B$1:$AG$1,0),FALSE)/1,0)-IFERROR(VLOOKUP($B409,'Slutlig allokering'!$B$2:$AC$462,MATCH(P$3,'Slutlig allokering'!$B$2:$AJ$2,0),FALSE)/1,0)</f>
        <v>0</v>
      </c>
      <c r="Q409">
        <f>IFERROR(VLOOKUP($B409,Kraftvärmeprod!$B$1:$AH$479,MATCH(Q$2,Kraftvärmeprod!$B$1:$AG$1,0),FALSE)/1,0)-IFERROR(VLOOKUP($B409,'Slutlig allokering'!$B$2:$AC$462,MATCH(Q$3,'Slutlig allokering'!$B$2:$AJ$2,0),FALSE)/1,0)</f>
        <v>0</v>
      </c>
      <c r="R409">
        <f>IFERROR(VLOOKUP($B409,Kraftvärmeprod!$B$1:$AH$479,MATCH(R$2,Kraftvärmeprod!$B$1:$AG$1,0),FALSE)/1,0)-IFERROR(VLOOKUP($B409,'Slutlig allokering'!$B$2:$AC$462,MATCH(R$3,'Slutlig allokering'!$B$2:$AJ$2,0),FALSE)/1,0)</f>
        <v>0</v>
      </c>
      <c r="S409">
        <f>IFERROR(VLOOKUP($B409,Kraftvärmeprod!$B$1:$AH$479,MATCH(S$2,Kraftvärmeprod!$B$1:$AG$1,0),FALSE)/1,0)-IFERROR(VLOOKUP($B409,'Slutlig allokering'!$B$2:$AC$462,MATCH(S$3,'Slutlig allokering'!$B$2:$AJ$2,0),FALSE)/1,0)</f>
        <v>0</v>
      </c>
      <c r="T409">
        <f>IFERROR(VLOOKUP($B409,Kraftvärmeprod!$B$1:$AH$479,MATCH(T$2,Kraftvärmeprod!$B$1:$AG$1,0),FALSE)/1,0)-IFERROR(VLOOKUP($B409,'Slutlig allokering'!$B$2:$AC$462,MATCH(T$3,'Slutlig allokering'!$B$2:$AJ$2,0),FALSE)/1,0)</f>
        <v>0</v>
      </c>
      <c r="U409">
        <f>IFERROR(VLOOKUP($B409,Kraftvärmeprod!$B$1:$AH$479,MATCH(U$2,Kraftvärmeprod!$B$1:$AG$1,0),FALSE)/1,0)-IFERROR(VLOOKUP($B409,'Slutlig allokering'!$B$2:$AC$462,MATCH(U$3,'Slutlig allokering'!$B$2:$AJ$2,0),FALSE)/1,0)</f>
        <v>0</v>
      </c>
      <c r="V409">
        <f>IFERROR(VLOOKUP($B409,Kraftvärmeprod!$B$1:$AH$479,MATCH(V$2,Kraftvärmeprod!$B$1:$AG$1,0),FALSE)/1,0)-IFERROR(VLOOKUP($B409,'Slutlig allokering'!$B$2:$AC$462,MATCH(V$3,'Slutlig allokering'!$B$2:$AJ$2,0),FALSE)/1,0)</f>
        <v>0</v>
      </c>
      <c r="W409">
        <f>IFERROR(VLOOKUP($B409,Kraftvärmeprod!$B$1:$AH$479,MATCH(W$2,Kraftvärmeprod!$B$1:$AG$1,0),FALSE)/1,0)-IFERROR(VLOOKUP($B409,'Slutlig allokering'!$B$2:$AC$462,MATCH(W$3,'Slutlig allokering'!$B$2:$AJ$2,0),FALSE)/1,0)</f>
        <v>0</v>
      </c>
      <c r="X409">
        <f>IFERROR(VLOOKUP($B409,Kraftvärmeprod!$B$1:$AH$479,MATCH(X$2,Kraftvärmeprod!$B$1:$AG$1,0),FALSE)/1,0)-IFERROR(VLOOKUP($B409,'Slutlig allokering'!$B$2:$AC$462,MATCH(X$3,'Slutlig allokering'!$B$2:$AJ$2,0),FALSE)/1,0)</f>
        <v>0</v>
      </c>
      <c r="Y409">
        <f>IFERROR(VLOOKUP($B409,Kraftvärmeprod!$B$1:$AH$479,MATCH(Y$2,Kraftvärmeprod!$B$1:$AG$1,0),FALSE)/1,0)-IFERROR(VLOOKUP($B409,'Slutlig allokering'!$B$2:$AC$462,MATCH(Y$3,'Slutlig allokering'!$B$2:$AJ$2,0),FALSE)/1,0)</f>
        <v>0</v>
      </c>
      <c r="Z409">
        <f>IFERROR(VLOOKUP($B409,Kraftvärmeprod!$B$1:$AH$479,MATCH(Z$2,Kraftvärmeprod!$B$1:$AG$1,0),FALSE)/1,0)-IFERROR(VLOOKUP($B409,'Slutlig allokering'!$B$2:$AC$462,MATCH(Z$3,'Slutlig allokering'!$B$2:$AJ$2,0),FALSE)/1,0)</f>
        <v>0</v>
      </c>
      <c r="AA409">
        <f>IFERROR(VLOOKUP($B409,Kraftvärmeprod!$B$1:$AH$479,MATCH(AA$2,Kraftvärmeprod!$B$1:$AG$1,0),FALSE)/1,0)-IFERROR(VLOOKUP($B409,'Slutlig allokering'!$B$2:$AC$462,MATCH(AA$3,'Slutlig allokering'!$B$2:$AJ$2,0),FALSE)/1,0)</f>
        <v>0</v>
      </c>
      <c r="AB409">
        <f>IFERROR(VLOOKUP($B409,Kraftvärmeprod!$B$1:$AH$479,MATCH(AB$2,Kraftvärmeprod!$B$1:$AG$1,0),FALSE)/1,0)-IFERROR(VLOOKUP($B409,'Slutlig allokering'!$B$2:$AC$462,MATCH(AB$3,'Slutlig allokering'!$B$2:$AJ$2,0),FALSE)/1,0)</f>
        <v>0</v>
      </c>
      <c r="AE409">
        <f t="shared" si="12"/>
        <v>0</v>
      </c>
      <c r="AG409">
        <f>IFERROR(VLOOKUP(B409,'Slutlig allokering'!$B$2:$AJ$462,MATCH("Summa justerad allokerad tillförd energi (utan hjälpel och rökgaskondensering):",'Slutlig allokering'!$B$2:$AK$2,0),FALSE)/1,"")</f>
        <v>0</v>
      </c>
      <c r="AI409" s="55" t="str">
        <f>IFERROR(1-VLOOKUP(B409,'Slutlig allokering'!$B$2:$AJ$462,MATCH("Andel av bränsle i kvv som allokerats till värme, exklusive rökgaskondensering och hjälpel",'Slutlig allokering'!$B$2:$AK$2,0),FALSE),"")</f>
        <v/>
      </c>
      <c r="AK409" s="55" t="str">
        <f t="shared" si="13"/>
        <v/>
      </c>
    </row>
    <row r="410" spans="1:37" x14ac:dyDescent="0.25">
      <c r="A410" s="28" t="s">
        <v>546</v>
      </c>
      <c r="B410" s="28" t="s">
        <v>548</v>
      </c>
      <c r="C410" t="str">
        <f>IFERROR(VLOOKUP($B410,Kraftvärmeprod!$B$1:$AH$479,MATCH(C$3,Kraftvärmeprod!$B$1:$AG$1,0),FALSE)/1,"")</f>
        <v/>
      </c>
      <c r="D410" t="str">
        <f>IFERROR(VLOOKUP($B410,Kraftvärmeprod!$B$1:$AH$479,MATCH(D$3,Kraftvärmeprod!$B$1:$AG$1,0),FALSE)/1,"")</f>
        <v/>
      </c>
      <c r="E410">
        <f>IFERROR(VLOOKUP($B410,Kraftvärmeprod!$B$1:$AH$479,MATCH(E$2,Kraftvärmeprod!$B$1:$AG$1,0),FALSE)/1,0)-IFERROR(VLOOKUP($B410,'Slutlig allokering'!$B$2:$AC$462,MATCH(E$3,'Slutlig allokering'!$B$2:$AJ$2,0),FALSE)/1,0)</f>
        <v>0</v>
      </c>
      <c r="F410">
        <f>IFERROR(VLOOKUP($B410,Kraftvärmeprod!$B$1:$AH$479,MATCH(F$2,Kraftvärmeprod!$B$1:$AG$1,0),FALSE)/1,0)-IFERROR(VLOOKUP($B410,'Slutlig allokering'!$B$2:$AC$462,MATCH(F$3,'Slutlig allokering'!$B$2:$AJ$2,0),FALSE)/1,0)</f>
        <v>0</v>
      </c>
      <c r="G410">
        <f>IFERROR(VLOOKUP($B410,Kraftvärmeprod!$B$1:$AH$479,MATCH(G$2,Kraftvärmeprod!$B$1:$AG$1,0),FALSE)/1,0)-IFERROR(VLOOKUP($B410,'Slutlig allokering'!$B$2:$AC$462,MATCH(G$3,'Slutlig allokering'!$B$2:$AJ$2,0),FALSE)/1,0)</f>
        <v>0</v>
      </c>
      <c r="H410">
        <f>IFERROR(VLOOKUP($B410,Kraftvärmeprod!$B$1:$AH$479,MATCH(H$2,Kraftvärmeprod!$B$1:$AG$1,0),FALSE)/1,0)-IFERROR(VLOOKUP($B410,'Slutlig allokering'!$B$2:$AC$462,MATCH(H$3,'Slutlig allokering'!$B$2:$AJ$2,0),FALSE)/1,0)</f>
        <v>0</v>
      </c>
      <c r="I410">
        <f>IFERROR(VLOOKUP($B410,Kraftvärmeprod!$B$1:$AH$479,MATCH(I$2,Kraftvärmeprod!$B$1:$AG$1,0),FALSE)/1,0)-IFERROR(VLOOKUP($B410,'Slutlig allokering'!$B$2:$AC$462,MATCH(I$3,'Slutlig allokering'!$B$2:$AJ$2,0),FALSE)/1,0)</f>
        <v>0</v>
      </c>
      <c r="J410">
        <f>IFERROR(VLOOKUP($B410,Kraftvärmeprod!$B$1:$AH$479,MATCH(J$2,Kraftvärmeprod!$B$1:$AG$1,0),FALSE)/1,0)-IFERROR(VLOOKUP($B410,'Slutlig allokering'!$B$2:$AC$462,MATCH(J$3,'Slutlig allokering'!$B$2:$AJ$2,0),FALSE)/1,0)</f>
        <v>0</v>
      </c>
      <c r="K410">
        <f>IFERROR(VLOOKUP($B410,Kraftvärmeprod!$B$1:$AH$479,MATCH(K$2,Kraftvärmeprod!$B$1:$AG$1,0),FALSE)/1,0)-IFERROR(VLOOKUP($B410,'Slutlig allokering'!$B$2:$AC$462,MATCH(K$3,'Slutlig allokering'!$B$2:$AJ$2,0),FALSE)/1,0)</f>
        <v>0</v>
      </c>
      <c r="L410">
        <f>IFERROR(VLOOKUP($B410,Kraftvärmeprod!$B$1:$AH$479,MATCH(L$2,Kraftvärmeprod!$B$1:$AG$1,0),FALSE)/1,0)-IFERROR(VLOOKUP($B410,'Slutlig allokering'!$B$2:$AC$462,MATCH(L$3,'Slutlig allokering'!$B$2:$AJ$2,0),FALSE)/1,0)</f>
        <v>0</v>
      </c>
      <c r="M410" s="143">
        <f>IFERROR(VLOOKUP($B410,Miljö!$B$1:$S$477,MATCH(M$2,Miljö!$B$1:$X$1,0),FALSE)/1,0)-IFERROR(VLOOKUP($B410,'Slutlig allokering'!$B$2:$AC$462,MATCH(M$3,'Slutlig allokering'!$B$2:$AJ$2,0),FALSE)/1,0)</f>
        <v>0</v>
      </c>
      <c r="N410">
        <f>IFERROR(VLOOKUP($B410,Kraftvärmeprod!$B$1:$AH$479,MATCH(N$2,Kraftvärmeprod!$B$1:$AG$1,0),FALSE)/1,0)-IFERROR(VLOOKUP($B410,'Slutlig allokering'!$B$2:$AC$462,MATCH(N$3,'Slutlig allokering'!$B$2:$AJ$2,0),FALSE)/1,0)</f>
        <v>0</v>
      </c>
      <c r="O410">
        <f>IFERROR(VLOOKUP($B410,Kraftvärmeprod!$B$1:$AH$479,MATCH(O$2,Kraftvärmeprod!$B$1:$AG$1,0),FALSE)/1,0)-IFERROR(VLOOKUP($B410,'Slutlig allokering'!$B$2:$AC$462,MATCH(O$3,'Slutlig allokering'!$B$2:$AJ$2,0),FALSE)/1,0)</f>
        <v>0</v>
      </c>
      <c r="P410">
        <f>IFERROR(VLOOKUP($B410,Kraftvärmeprod!$B$1:$AH$479,MATCH(P$2,Kraftvärmeprod!$B$1:$AG$1,0),FALSE)/1,0)-IFERROR(VLOOKUP($B410,'Slutlig allokering'!$B$2:$AC$462,MATCH(P$3,'Slutlig allokering'!$B$2:$AJ$2,0),FALSE)/1,0)</f>
        <v>0</v>
      </c>
      <c r="Q410">
        <f>IFERROR(VLOOKUP($B410,Kraftvärmeprod!$B$1:$AH$479,MATCH(Q$2,Kraftvärmeprod!$B$1:$AG$1,0),FALSE)/1,0)-IFERROR(VLOOKUP($B410,'Slutlig allokering'!$B$2:$AC$462,MATCH(Q$3,'Slutlig allokering'!$B$2:$AJ$2,0),FALSE)/1,0)</f>
        <v>0</v>
      </c>
      <c r="R410">
        <f>IFERROR(VLOOKUP($B410,Kraftvärmeprod!$B$1:$AH$479,MATCH(R$2,Kraftvärmeprod!$B$1:$AG$1,0),FALSE)/1,0)-IFERROR(VLOOKUP($B410,'Slutlig allokering'!$B$2:$AC$462,MATCH(R$3,'Slutlig allokering'!$B$2:$AJ$2,0),FALSE)/1,0)</f>
        <v>0</v>
      </c>
      <c r="S410">
        <f>IFERROR(VLOOKUP($B410,Kraftvärmeprod!$B$1:$AH$479,MATCH(S$2,Kraftvärmeprod!$B$1:$AG$1,0),FALSE)/1,0)-IFERROR(VLOOKUP($B410,'Slutlig allokering'!$B$2:$AC$462,MATCH(S$3,'Slutlig allokering'!$B$2:$AJ$2,0),FALSE)/1,0)</f>
        <v>0</v>
      </c>
      <c r="T410">
        <f>IFERROR(VLOOKUP($B410,Kraftvärmeprod!$B$1:$AH$479,MATCH(T$2,Kraftvärmeprod!$B$1:$AG$1,0),FALSE)/1,0)-IFERROR(VLOOKUP($B410,'Slutlig allokering'!$B$2:$AC$462,MATCH(T$3,'Slutlig allokering'!$B$2:$AJ$2,0),FALSE)/1,0)</f>
        <v>0</v>
      </c>
      <c r="U410">
        <f>IFERROR(VLOOKUP($B410,Kraftvärmeprod!$B$1:$AH$479,MATCH(U$2,Kraftvärmeprod!$B$1:$AG$1,0),FALSE)/1,0)-IFERROR(VLOOKUP($B410,'Slutlig allokering'!$B$2:$AC$462,MATCH(U$3,'Slutlig allokering'!$B$2:$AJ$2,0),FALSE)/1,0)</f>
        <v>0</v>
      </c>
      <c r="V410">
        <f>IFERROR(VLOOKUP($B410,Kraftvärmeprod!$B$1:$AH$479,MATCH(V$2,Kraftvärmeprod!$B$1:$AG$1,0),FALSE)/1,0)-IFERROR(VLOOKUP($B410,'Slutlig allokering'!$B$2:$AC$462,MATCH(V$3,'Slutlig allokering'!$B$2:$AJ$2,0),FALSE)/1,0)</f>
        <v>0</v>
      </c>
      <c r="W410">
        <f>IFERROR(VLOOKUP($B410,Kraftvärmeprod!$B$1:$AH$479,MATCH(W$2,Kraftvärmeprod!$B$1:$AG$1,0),FALSE)/1,0)-IFERROR(VLOOKUP($B410,'Slutlig allokering'!$B$2:$AC$462,MATCH(W$3,'Slutlig allokering'!$B$2:$AJ$2,0),FALSE)/1,0)</f>
        <v>0</v>
      </c>
      <c r="X410">
        <f>IFERROR(VLOOKUP($B410,Kraftvärmeprod!$B$1:$AH$479,MATCH(X$2,Kraftvärmeprod!$B$1:$AG$1,0),FALSE)/1,0)-IFERROR(VLOOKUP($B410,'Slutlig allokering'!$B$2:$AC$462,MATCH(X$3,'Slutlig allokering'!$B$2:$AJ$2,0),FALSE)/1,0)</f>
        <v>0</v>
      </c>
      <c r="Y410">
        <f>IFERROR(VLOOKUP($B410,Kraftvärmeprod!$B$1:$AH$479,MATCH(Y$2,Kraftvärmeprod!$B$1:$AG$1,0),FALSE)/1,0)-IFERROR(VLOOKUP($B410,'Slutlig allokering'!$B$2:$AC$462,MATCH(Y$3,'Slutlig allokering'!$B$2:$AJ$2,0),FALSE)/1,0)</f>
        <v>0</v>
      </c>
      <c r="Z410">
        <f>IFERROR(VLOOKUP($B410,Kraftvärmeprod!$B$1:$AH$479,MATCH(Z$2,Kraftvärmeprod!$B$1:$AG$1,0),FALSE)/1,0)-IFERROR(VLOOKUP($B410,'Slutlig allokering'!$B$2:$AC$462,MATCH(Z$3,'Slutlig allokering'!$B$2:$AJ$2,0),FALSE)/1,0)</f>
        <v>0</v>
      </c>
      <c r="AA410">
        <f>IFERROR(VLOOKUP($B410,Kraftvärmeprod!$B$1:$AH$479,MATCH(AA$2,Kraftvärmeprod!$B$1:$AG$1,0),FALSE)/1,0)-IFERROR(VLOOKUP($B410,'Slutlig allokering'!$B$2:$AC$462,MATCH(AA$3,'Slutlig allokering'!$B$2:$AJ$2,0),FALSE)/1,0)</f>
        <v>0</v>
      </c>
      <c r="AB410">
        <f>IFERROR(VLOOKUP($B410,Kraftvärmeprod!$B$1:$AH$479,MATCH(AB$2,Kraftvärmeprod!$B$1:$AG$1,0),FALSE)/1,0)-IFERROR(VLOOKUP($B410,'Slutlig allokering'!$B$2:$AC$462,MATCH(AB$3,'Slutlig allokering'!$B$2:$AJ$2,0),FALSE)/1,0)</f>
        <v>0</v>
      </c>
      <c r="AE410">
        <f t="shared" si="12"/>
        <v>0</v>
      </c>
      <c r="AG410">
        <f>IFERROR(VLOOKUP(B410,'Slutlig allokering'!$B$2:$AJ$462,MATCH("Summa justerad allokerad tillförd energi (utan hjälpel och rökgaskondensering):",'Slutlig allokering'!$B$2:$AK$2,0),FALSE)/1,"")</f>
        <v>0</v>
      </c>
      <c r="AI410" s="55" t="str">
        <f>IFERROR(1-VLOOKUP(B410,'Slutlig allokering'!$B$2:$AJ$462,MATCH("Andel av bränsle i kvv som allokerats till värme, exklusive rökgaskondensering och hjälpel",'Slutlig allokering'!$B$2:$AK$2,0),FALSE),"")</f>
        <v/>
      </c>
      <c r="AK410" s="55" t="str">
        <f t="shared" si="13"/>
        <v/>
      </c>
    </row>
    <row r="411" spans="1:37" x14ac:dyDescent="0.25">
      <c r="A411" s="28" t="s">
        <v>546</v>
      </c>
      <c r="B411" s="28" t="s">
        <v>549</v>
      </c>
      <c r="C411" t="str">
        <f>IFERROR(VLOOKUP($B411,Kraftvärmeprod!$B$1:$AH$479,MATCH(C$3,Kraftvärmeprod!$B$1:$AG$1,0),FALSE)/1,"")</f>
        <v/>
      </c>
      <c r="D411" t="str">
        <f>IFERROR(VLOOKUP($B411,Kraftvärmeprod!$B$1:$AH$479,MATCH(D$3,Kraftvärmeprod!$B$1:$AG$1,0),FALSE)/1,"")</f>
        <v/>
      </c>
      <c r="E411">
        <f>IFERROR(VLOOKUP($B411,Kraftvärmeprod!$B$1:$AH$479,MATCH(E$2,Kraftvärmeprod!$B$1:$AG$1,0),FALSE)/1,0)-IFERROR(VLOOKUP($B411,'Slutlig allokering'!$B$2:$AC$462,MATCH(E$3,'Slutlig allokering'!$B$2:$AJ$2,0),FALSE)/1,0)</f>
        <v>0</v>
      </c>
      <c r="F411">
        <f>IFERROR(VLOOKUP($B411,Kraftvärmeprod!$B$1:$AH$479,MATCH(F$2,Kraftvärmeprod!$B$1:$AG$1,0),FALSE)/1,0)-IFERROR(VLOOKUP($B411,'Slutlig allokering'!$B$2:$AC$462,MATCH(F$3,'Slutlig allokering'!$B$2:$AJ$2,0),FALSE)/1,0)</f>
        <v>0</v>
      </c>
      <c r="G411">
        <f>IFERROR(VLOOKUP($B411,Kraftvärmeprod!$B$1:$AH$479,MATCH(G$2,Kraftvärmeprod!$B$1:$AG$1,0),FALSE)/1,0)-IFERROR(VLOOKUP($B411,'Slutlig allokering'!$B$2:$AC$462,MATCH(G$3,'Slutlig allokering'!$B$2:$AJ$2,0),FALSE)/1,0)</f>
        <v>0</v>
      </c>
      <c r="H411">
        <f>IFERROR(VLOOKUP($B411,Kraftvärmeprod!$B$1:$AH$479,MATCH(H$2,Kraftvärmeprod!$B$1:$AG$1,0),FALSE)/1,0)-IFERROR(VLOOKUP($B411,'Slutlig allokering'!$B$2:$AC$462,MATCH(H$3,'Slutlig allokering'!$B$2:$AJ$2,0),FALSE)/1,0)</f>
        <v>0</v>
      </c>
      <c r="I411">
        <f>IFERROR(VLOOKUP($B411,Kraftvärmeprod!$B$1:$AH$479,MATCH(I$2,Kraftvärmeprod!$B$1:$AG$1,0),FALSE)/1,0)-IFERROR(VLOOKUP($B411,'Slutlig allokering'!$B$2:$AC$462,MATCH(I$3,'Slutlig allokering'!$B$2:$AJ$2,0),FALSE)/1,0)</f>
        <v>0</v>
      </c>
      <c r="J411">
        <f>IFERROR(VLOOKUP($B411,Kraftvärmeprod!$B$1:$AH$479,MATCH(J$2,Kraftvärmeprod!$B$1:$AG$1,0),FALSE)/1,0)-IFERROR(VLOOKUP($B411,'Slutlig allokering'!$B$2:$AC$462,MATCH(J$3,'Slutlig allokering'!$B$2:$AJ$2,0),FALSE)/1,0)</f>
        <v>0</v>
      </c>
      <c r="K411">
        <f>IFERROR(VLOOKUP($B411,Kraftvärmeprod!$B$1:$AH$479,MATCH(K$2,Kraftvärmeprod!$B$1:$AG$1,0),FALSE)/1,0)-IFERROR(VLOOKUP($B411,'Slutlig allokering'!$B$2:$AC$462,MATCH(K$3,'Slutlig allokering'!$B$2:$AJ$2,0),FALSE)/1,0)</f>
        <v>0</v>
      </c>
      <c r="L411">
        <f>IFERROR(VLOOKUP($B411,Kraftvärmeprod!$B$1:$AH$479,MATCH(L$2,Kraftvärmeprod!$B$1:$AG$1,0),FALSE)/1,0)-IFERROR(VLOOKUP($B411,'Slutlig allokering'!$B$2:$AC$462,MATCH(L$3,'Slutlig allokering'!$B$2:$AJ$2,0),FALSE)/1,0)</f>
        <v>0</v>
      </c>
      <c r="M411" s="143">
        <f>IFERROR(VLOOKUP($B411,Miljö!$B$1:$S$477,MATCH(M$2,Miljö!$B$1:$X$1,0),FALSE)/1,0)-IFERROR(VLOOKUP($B411,'Slutlig allokering'!$B$2:$AC$462,MATCH(M$3,'Slutlig allokering'!$B$2:$AJ$2,0),FALSE)/1,0)</f>
        <v>0</v>
      </c>
      <c r="N411">
        <f>IFERROR(VLOOKUP($B411,Kraftvärmeprod!$B$1:$AH$479,MATCH(N$2,Kraftvärmeprod!$B$1:$AG$1,0),FALSE)/1,0)-IFERROR(VLOOKUP($B411,'Slutlig allokering'!$B$2:$AC$462,MATCH(N$3,'Slutlig allokering'!$B$2:$AJ$2,0),FALSE)/1,0)</f>
        <v>0</v>
      </c>
      <c r="O411">
        <f>IFERROR(VLOOKUP($B411,Kraftvärmeprod!$B$1:$AH$479,MATCH(O$2,Kraftvärmeprod!$B$1:$AG$1,0),FALSE)/1,0)-IFERROR(VLOOKUP($B411,'Slutlig allokering'!$B$2:$AC$462,MATCH(O$3,'Slutlig allokering'!$B$2:$AJ$2,0),FALSE)/1,0)</f>
        <v>0</v>
      </c>
      <c r="P411">
        <f>IFERROR(VLOOKUP($B411,Kraftvärmeprod!$B$1:$AH$479,MATCH(P$2,Kraftvärmeprod!$B$1:$AG$1,0),FALSE)/1,0)-IFERROR(VLOOKUP($B411,'Slutlig allokering'!$B$2:$AC$462,MATCH(P$3,'Slutlig allokering'!$B$2:$AJ$2,0),FALSE)/1,0)</f>
        <v>0</v>
      </c>
      <c r="Q411">
        <f>IFERROR(VLOOKUP($B411,Kraftvärmeprod!$B$1:$AH$479,MATCH(Q$2,Kraftvärmeprod!$B$1:$AG$1,0),FALSE)/1,0)-IFERROR(VLOOKUP($B411,'Slutlig allokering'!$B$2:$AC$462,MATCH(Q$3,'Slutlig allokering'!$B$2:$AJ$2,0),FALSE)/1,0)</f>
        <v>0</v>
      </c>
      <c r="R411">
        <f>IFERROR(VLOOKUP($B411,Kraftvärmeprod!$B$1:$AH$479,MATCH(R$2,Kraftvärmeprod!$B$1:$AG$1,0),FALSE)/1,0)-IFERROR(VLOOKUP($B411,'Slutlig allokering'!$B$2:$AC$462,MATCH(R$3,'Slutlig allokering'!$B$2:$AJ$2,0),FALSE)/1,0)</f>
        <v>0</v>
      </c>
      <c r="S411">
        <f>IFERROR(VLOOKUP($B411,Kraftvärmeprod!$B$1:$AH$479,MATCH(S$2,Kraftvärmeprod!$B$1:$AG$1,0),FALSE)/1,0)-IFERROR(VLOOKUP($B411,'Slutlig allokering'!$B$2:$AC$462,MATCH(S$3,'Slutlig allokering'!$B$2:$AJ$2,0),FALSE)/1,0)</f>
        <v>0</v>
      </c>
      <c r="T411">
        <f>IFERROR(VLOOKUP($B411,Kraftvärmeprod!$B$1:$AH$479,MATCH(T$2,Kraftvärmeprod!$B$1:$AG$1,0),FALSE)/1,0)-IFERROR(VLOOKUP($B411,'Slutlig allokering'!$B$2:$AC$462,MATCH(T$3,'Slutlig allokering'!$B$2:$AJ$2,0),FALSE)/1,0)</f>
        <v>0</v>
      </c>
      <c r="U411">
        <f>IFERROR(VLOOKUP($B411,Kraftvärmeprod!$B$1:$AH$479,MATCH(U$2,Kraftvärmeprod!$B$1:$AG$1,0),FALSE)/1,0)-IFERROR(VLOOKUP($B411,'Slutlig allokering'!$B$2:$AC$462,MATCH(U$3,'Slutlig allokering'!$B$2:$AJ$2,0),FALSE)/1,0)</f>
        <v>0</v>
      </c>
      <c r="V411">
        <f>IFERROR(VLOOKUP($B411,Kraftvärmeprod!$B$1:$AH$479,MATCH(V$2,Kraftvärmeprod!$B$1:$AG$1,0),FALSE)/1,0)-IFERROR(VLOOKUP($B411,'Slutlig allokering'!$B$2:$AC$462,MATCH(V$3,'Slutlig allokering'!$B$2:$AJ$2,0),FALSE)/1,0)</f>
        <v>0</v>
      </c>
      <c r="W411">
        <f>IFERROR(VLOOKUP($B411,Kraftvärmeprod!$B$1:$AH$479,MATCH(W$2,Kraftvärmeprod!$B$1:$AG$1,0),FALSE)/1,0)-IFERROR(VLOOKUP($B411,'Slutlig allokering'!$B$2:$AC$462,MATCH(W$3,'Slutlig allokering'!$B$2:$AJ$2,0),FALSE)/1,0)</f>
        <v>0</v>
      </c>
      <c r="X411">
        <f>IFERROR(VLOOKUP($B411,Kraftvärmeprod!$B$1:$AH$479,MATCH(X$2,Kraftvärmeprod!$B$1:$AG$1,0),FALSE)/1,0)-IFERROR(VLOOKUP($B411,'Slutlig allokering'!$B$2:$AC$462,MATCH(X$3,'Slutlig allokering'!$B$2:$AJ$2,0),FALSE)/1,0)</f>
        <v>0</v>
      </c>
      <c r="Y411">
        <f>IFERROR(VLOOKUP($B411,Kraftvärmeprod!$B$1:$AH$479,MATCH(Y$2,Kraftvärmeprod!$B$1:$AG$1,0),FALSE)/1,0)-IFERROR(VLOOKUP($B411,'Slutlig allokering'!$B$2:$AC$462,MATCH(Y$3,'Slutlig allokering'!$B$2:$AJ$2,0),FALSE)/1,0)</f>
        <v>0</v>
      </c>
      <c r="Z411">
        <f>IFERROR(VLOOKUP($B411,Kraftvärmeprod!$B$1:$AH$479,MATCH(Z$2,Kraftvärmeprod!$B$1:$AG$1,0),FALSE)/1,0)-IFERROR(VLOOKUP($B411,'Slutlig allokering'!$B$2:$AC$462,MATCH(Z$3,'Slutlig allokering'!$B$2:$AJ$2,0),FALSE)/1,0)</f>
        <v>0</v>
      </c>
      <c r="AA411">
        <f>IFERROR(VLOOKUP($B411,Kraftvärmeprod!$B$1:$AH$479,MATCH(AA$2,Kraftvärmeprod!$B$1:$AG$1,0),FALSE)/1,0)-IFERROR(VLOOKUP($B411,'Slutlig allokering'!$B$2:$AC$462,MATCH(AA$3,'Slutlig allokering'!$B$2:$AJ$2,0),FALSE)/1,0)</f>
        <v>0</v>
      </c>
      <c r="AB411">
        <f>IFERROR(VLOOKUP($B411,Kraftvärmeprod!$B$1:$AH$479,MATCH(AB$2,Kraftvärmeprod!$B$1:$AG$1,0),FALSE)/1,0)-IFERROR(VLOOKUP($B411,'Slutlig allokering'!$B$2:$AC$462,MATCH(AB$3,'Slutlig allokering'!$B$2:$AJ$2,0),FALSE)/1,0)</f>
        <v>0</v>
      </c>
      <c r="AE411">
        <f t="shared" si="12"/>
        <v>0</v>
      </c>
      <c r="AG411">
        <f>IFERROR(VLOOKUP(B411,'Slutlig allokering'!$B$2:$AJ$462,MATCH("Summa justerad allokerad tillförd energi (utan hjälpel och rökgaskondensering):",'Slutlig allokering'!$B$2:$AK$2,0),FALSE)/1,"")</f>
        <v>0</v>
      </c>
      <c r="AI411" s="55" t="str">
        <f>IFERROR(1-VLOOKUP(B411,'Slutlig allokering'!$B$2:$AJ$462,MATCH("Andel av bränsle i kvv som allokerats till värme, exklusive rökgaskondensering och hjälpel",'Slutlig allokering'!$B$2:$AK$2,0),FALSE),"")</f>
        <v/>
      </c>
      <c r="AK411" s="55" t="str">
        <f t="shared" si="13"/>
        <v/>
      </c>
    </row>
    <row r="412" spans="1:37" x14ac:dyDescent="0.25">
      <c r="A412" s="28" t="s">
        <v>550</v>
      </c>
      <c r="B412" s="28" t="s">
        <v>551</v>
      </c>
      <c r="C412" t="str">
        <f>IFERROR(VLOOKUP($B412,Kraftvärmeprod!$B$1:$AH$479,MATCH(C$3,Kraftvärmeprod!$B$1:$AG$1,0),FALSE)/1,"")</f>
        <v/>
      </c>
      <c r="D412" t="str">
        <f>IFERROR(VLOOKUP($B412,Kraftvärmeprod!$B$1:$AH$479,MATCH(D$3,Kraftvärmeprod!$B$1:$AG$1,0),FALSE)/1,"")</f>
        <v/>
      </c>
      <c r="E412">
        <f>IFERROR(VLOOKUP($B412,Kraftvärmeprod!$B$1:$AH$479,MATCH(E$2,Kraftvärmeprod!$B$1:$AG$1,0),FALSE)/1,0)-IFERROR(VLOOKUP($B412,'Slutlig allokering'!$B$2:$AC$462,MATCH(E$3,'Slutlig allokering'!$B$2:$AJ$2,0),FALSE)/1,0)</f>
        <v>0</v>
      </c>
      <c r="F412">
        <f>IFERROR(VLOOKUP($B412,Kraftvärmeprod!$B$1:$AH$479,MATCH(F$2,Kraftvärmeprod!$B$1:$AG$1,0),FALSE)/1,0)-IFERROR(VLOOKUP($B412,'Slutlig allokering'!$B$2:$AC$462,MATCH(F$3,'Slutlig allokering'!$B$2:$AJ$2,0),FALSE)/1,0)</f>
        <v>0</v>
      </c>
      <c r="G412">
        <f>IFERROR(VLOOKUP($B412,Kraftvärmeprod!$B$1:$AH$479,MATCH(G$2,Kraftvärmeprod!$B$1:$AG$1,0),FALSE)/1,0)-IFERROR(VLOOKUP($B412,'Slutlig allokering'!$B$2:$AC$462,MATCH(G$3,'Slutlig allokering'!$B$2:$AJ$2,0),FALSE)/1,0)</f>
        <v>0</v>
      </c>
      <c r="H412">
        <f>IFERROR(VLOOKUP($B412,Kraftvärmeprod!$B$1:$AH$479,MATCH(H$2,Kraftvärmeprod!$B$1:$AG$1,0),FALSE)/1,0)-IFERROR(VLOOKUP($B412,'Slutlig allokering'!$B$2:$AC$462,MATCH(H$3,'Slutlig allokering'!$B$2:$AJ$2,0),FALSE)/1,0)</f>
        <v>0</v>
      </c>
      <c r="I412">
        <f>IFERROR(VLOOKUP($B412,Kraftvärmeprod!$B$1:$AH$479,MATCH(I$2,Kraftvärmeprod!$B$1:$AG$1,0),FALSE)/1,0)-IFERROR(VLOOKUP($B412,'Slutlig allokering'!$B$2:$AC$462,MATCH(I$3,'Slutlig allokering'!$B$2:$AJ$2,0),FALSE)/1,0)</f>
        <v>0</v>
      </c>
      <c r="J412">
        <f>IFERROR(VLOOKUP($B412,Kraftvärmeprod!$B$1:$AH$479,MATCH(J$2,Kraftvärmeprod!$B$1:$AG$1,0),FALSE)/1,0)-IFERROR(VLOOKUP($B412,'Slutlig allokering'!$B$2:$AC$462,MATCH(J$3,'Slutlig allokering'!$B$2:$AJ$2,0),FALSE)/1,0)</f>
        <v>0</v>
      </c>
      <c r="K412">
        <f>IFERROR(VLOOKUP($B412,Kraftvärmeprod!$B$1:$AH$479,MATCH(K$2,Kraftvärmeprod!$B$1:$AG$1,0),FALSE)/1,0)-IFERROR(VLOOKUP($B412,'Slutlig allokering'!$B$2:$AC$462,MATCH(K$3,'Slutlig allokering'!$B$2:$AJ$2,0),FALSE)/1,0)</f>
        <v>0</v>
      </c>
      <c r="L412">
        <f>IFERROR(VLOOKUP($B412,Kraftvärmeprod!$B$1:$AH$479,MATCH(L$2,Kraftvärmeprod!$B$1:$AG$1,0),FALSE)/1,0)-IFERROR(VLOOKUP($B412,'Slutlig allokering'!$B$2:$AC$462,MATCH(L$3,'Slutlig allokering'!$B$2:$AJ$2,0),FALSE)/1,0)</f>
        <v>0</v>
      </c>
      <c r="M412" s="143">
        <f>IFERROR(VLOOKUP($B412,Miljö!$B$1:$S$477,MATCH(M$2,Miljö!$B$1:$X$1,0),FALSE)/1,0)-IFERROR(VLOOKUP($B412,'Slutlig allokering'!$B$2:$AC$462,MATCH(M$3,'Slutlig allokering'!$B$2:$AJ$2,0),FALSE)/1,0)</f>
        <v>0</v>
      </c>
      <c r="N412">
        <f>IFERROR(VLOOKUP($B412,Kraftvärmeprod!$B$1:$AH$479,MATCH(N$2,Kraftvärmeprod!$B$1:$AG$1,0),FALSE)/1,0)-IFERROR(VLOOKUP($B412,'Slutlig allokering'!$B$2:$AC$462,MATCH(N$3,'Slutlig allokering'!$B$2:$AJ$2,0),FALSE)/1,0)</f>
        <v>0</v>
      </c>
      <c r="O412">
        <f>IFERROR(VLOOKUP($B412,Kraftvärmeprod!$B$1:$AH$479,MATCH(O$2,Kraftvärmeprod!$B$1:$AG$1,0),FALSE)/1,0)-IFERROR(VLOOKUP($B412,'Slutlig allokering'!$B$2:$AC$462,MATCH(O$3,'Slutlig allokering'!$B$2:$AJ$2,0),FALSE)/1,0)</f>
        <v>0</v>
      </c>
      <c r="P412">
        <f>IFERROR(VLOOKUP($B412,Kraftvärmeprod!$B$1:$AH$479,MATCH(P$2,Kraftvärmeprod!$B$1:$AG$1,0),FALSE)/1,0)-IFERROR(VLOOKUP($B412,'Slutlig allokering'!$B$2:$AC$462,MATCH(P$3,'Slutlig allokering'!$B$2:$AJ$2,0),FALSE)/1,0)</f>
        <v>0</v>
      </c>
      <c r="Q412">
        <f>IFERROR(VLOOKUP($B412,Kraftvärmeprod!$B$1:$AH$479,MATCH(Q$2,Kraftvärmeprod!$B$1:$AG$1,0),FALSE)/1,0)-IFERROR(VLOOKUP($B412,'Slutlig allokering'!$B$2:$AC$462,MATCH(Q$3,'Slutlig allokering'!$B$2:$AJ$2,0),FALSE)/1,0)</f>
        <v>0</v>
      </c>
      <c r="R412">
        <f>IFERROR(VLOOKUP($B412,Kraftvärmeprod!$B$1:$AH$479,MATCH(R$2,Kraftvärmeprod!$B$1:$AG$1,0),FALSE)/1,0)-IFERROR(VLOOKUP($B412,'Slutlig allokering'!$B$2:$AC$462,MATCH(R$3,'Slutlig allokering'!$B$2:$AJ$2,0),FALSE)/1,0)</f>
        <v>0</v>
      </c>
      <c r="S412">
        <f>IFERROR(VLOOKUP($B412,Kraftvärmeprod!$B$1:$AH$479,MATCH(S$2,Kraftvärmeprod!$B$1:$AG$1,0),FALSE)/1,0)-IFERROR(VLOOKUP($B412,'Slutlig allokering'!$B$2:$AC$462,MATCH(S$3,'Slutlig allokering'!$B$2:$AJ$2,0),FALSE)/1,0)</f>
        <v>0</v>
      </c>
      <c r="T412">
        <f>IFERROR(VLOOKUP($B412,Kraftvärmeprod!$B$1:$AH$479,MATCH(T$2,Kraftvärmeprod!$B$1:$AG$1,0),FALSE)/1,0)-IFERROR(VLOOKUP($B412,'Slutlig allokering'!$B$2:$AC$462,MATCH(T$3,'Slutlig allokering'!$B$2:$AJ$2,0),FALSE)/1,0)</f>
        <v>0</v>
      </c>
      <c r="U412">
        <f>IFERROR(VLOOKUP($B412,Kraftvärmeprod!$B$1:$AH$479,MATCH(U$2,Kraftvärmeprod!$B$1:$AG$1,0),FALSE)/1,0)-IFERROR(VLOOKUP($B412,'Slutlig allokering'!$B$2:$AC$462,MATCH(U$3,'Slutlig allokering'!$B$2:$AJ$2,0),FALSE)/1,0)</f>
        <v>0</v>
      </c>
      <c r="V412">
        <f>IFERROR(VLOOKUP($B412,Kraftvärmeprod!$B$1:$AH$479,MATCH(V$2,Kraftvärmeprod!$B$1:$AG$1,0),FALSE)/1,0)-IFERROR(VLOOKUP($B412,'Slutlig allokering'!$B$2:$AC$462,MATCH(V$3,'Slutlig allokering'!$B$2:$AJ$2,0),FALSE)/1,0)</f>
        <v>0</v>
      </c>
      <c r="W412">
        <f>IFERROR(VLOOKUP($B412,Kraftvärmeprod!$B$1:$AH$479,MATCH(W$2,Kraftvärmeprod!$B$1:$AG$1,0),FALSE)/1,0)-IFERROR(VLOOKUP($B412,'Slutlig allokering'!$B$2:$AC$462,MATCH(W$3,'Slutlig allokering'!$B$2:$AJ$2,0),FALSE)/1,0)</f>
        <v>0</v>
      </c>
      <c r="X412">
        <f>IFERROR(VLOOKUP($B412,Kraftvärmeprod!$B$1:$AH$479,MATCH(X$2,Kraftvärmeprod!$B$1:$AG$1,0),FALSE)/1,0)-IFERROR(VLOOKUP($B412,'Slutlig allokering'!$B$2:$AC$462,MATCH(X$3,'Slutlig allokering'!$B$2:$AJ$2,0),FALSE)/1,0)</f>
        <v>0</v>
      </c>
      <c r="Y412">
        <f>IFERROR(VLOOKUP($B412,Kraftvärmeprod!$B$1:$AH$479,MATCH(Y$2,Kraftvärmeprod!$B$1:$AG$1,0),FALSE)/1,0)-IFERROR(VLOOKUP($B412,'Slutlig allokering'!$B$2:$AC$462,MATCH(Y$3,'Slutlig allokering'!$B$2:$AJ$2,0),FALSE)/1,0)</f>
        <v>0</v>
      </c>
      <c r="Z412">
        <f>IFERROR(VLOOKUP($B412,Kraftvärmeprod!$B$1:$AH$479,MATCH(Z$2,Kraftvärmeprod!$B$1:$AG$1,0),FALSE)/1,0)-IFERROR(VLOOKUP($B412,'Slutlig allokering'!$B$2:$AC$462,MATCH(Z$3,'Slutlig allokering'!$B$2:$AJ$2,0),FALSE)/1,0)</f>
        <v>0</v>
      </c>
      <c r="AA412">
        <f>IFERROR(VLOOKUP($B412,Kraftvärmeprod!$B$1:$AH$479,MATCH(AA$2,Kraftvärmeprod!$B$1:$AG$1,0),FALSE)/1,0)-IFERROR(VLOOKUP($B412,'Slutlig allokering'!$B$2:$AC$462,MATCH(AA$3,'Slutlig allokering'!$B$2:$AJ$2,0),FALSE)/1,0)</f>
        <v>0</v>
      </c>
      <c r="AB412">
        <f>IFERROR(VLOOKUP($B412,Kraftvärmeprod!$B$1:$AH$479,MATCH(AB$2,Kraftvärmeprod!$B$1:$AG$1,0),FALSE)/1,0)-IFERROR(VLOOKUP($B412,'Slutlig allokering'!$B$2:$AC$462,MATCH(AB$3,'Slutlig allokering'!$B$2:$AJ$2,0),FALSE)/1,0)</f>
        <v>0</v>
      </c>
      <c r="AE412">
        <f t="shared" si="12"/>
        <v>0</v>
      </c>
      <c r="AG412">
        <f>IFERROR(VLOOKUP(B412,'Slutlig allokering'!$B$2:$AJ$462,MATCH("Summa justerad allokerad tillförd energi (utan hjälpel och rökgaskondensering):",'Slutlig allokering'!$B$2:$AK$2,0),FALSE)/1,"")</f>
        <v>0</v>
      </c>
      <c r="AI412" s="55" t="str">
        <f>IFERROR(1-VLOOKUP(B412,'Slutlig allokering'!$B$2:$AJ$462,MATCH("Andel av bränsle i kvv som allokerats till värme, exklusive rökgaskondensering och hjälpel",'Slutlig allokering'!$B$2:$AK$2,0),FALSE),"")</f>
        <v/>
      </c>
      <c r="AK412" s="55" t="str">
        <f t="shared" si="13"/>
        <v/>
      </c>
    </row>
    <row r="413" spans="1:37" x14ac:dyDescent="0.25">
      <c r="A413" s="28" t="s">
        <v>550</v>
      </c>
      <c r="B413" s="28" t="s">
        <v>552</v>
      </c>
      <c r="C413" t="str">
        <f>IFERROR(VLOOKUP($B413,Kraftvärmeprod!$B$1:$AH$479,MATCH(C$3,Kraftvärmeprod!$B$1:$AG$1,0),FALSE)/1,"")</f>
        <v/>
      </c>
      <c r="D413" t="str">
        <f>IFERROR(VLOOKUP($B413,Kraftvärmeprod!$B$1:$AH$479,MATCH(D$3,Kraftvärmeprod!$B$1:$AG$1,0),FALSE)/1,"")</f>
        <v/>
      </c>
      <c r="E413">
        <f>IFERROR(VLOOKUP($B413,Kraftvärmeprod!$B$1:$AH$479,MATCH(E$2,Kraftvärmeprod!$B$1:$AG$1,0),FALSE)/1,0)-IFERROR(VLOOKUP($B413,'Slutlig allokering'!$B$2:$AC$462,MATCH(E$3,'Slutlig allokering'!$B$2:$AJ$2,0),FALSE)/1,0)</f>
        <v>0</v>
      </c>
      <c r="F413">
        <f>IFERROR(VLOOKUP($B413,Kraftvärmeprod!$B$1:$AH$479,MATCH(F$2,Kraftvärmeprod!$B$1:$AG$1,0),FALSE)/1,0)-IFERROR(VLOOKUP($B413,'Slutlig allokering'!$B$2:$AC$462,MATCH(F$3,'Slutlig allokering'!$B$2:$AJ$2,0),FALSE)/1,0)</f>
        <v>0</v>
      </c>
      <c r="G413">
        <f>IFERROR(VLOOKUP($B413,Kraftvärmeprod!$B$1:$AH$479,MATCH(G$2,Kraftvärmeprod!$B$1:$AG$1,0),FALSE)/1,0)-IFERROR(VLOOKUP($B413,'Slutlig allokering'!$B$2:$AC$462,MATCH(G$3,'Slutlig allokering'!$B$2:$AJ$2,0),FALSE)/1,0)</f>
        <v>0</v>
      </c>
      <c r="H413">
        <f>IFERROR(VLOOKUP($B413,Kraftvärmeprod!$B$1:$AH$479,MATCH(H$2,Kraftvärmeprod!$B$1:$AG$1,0),FALSE)/1,0)-IFERROR(VLOOKUP($B413,'Slutlig allokering'!$B$2:$AC$462,MATCH(H$3,'Slutlig allokering'!$B$2:$AJ$2,0),FALSE)/1,0)</f>
        <v>0</v>
      </c>
      <c r="I413">
        <f>IFERROR(VLOOKUP($B413,Kraftvärmeprod!$B$1:$AH$479,MATCH(I$2,Kraftvärmeprod!$B$1:$AG$1,0),FALSE)/1,0)-IFERROR(VLOOKUP($B413,'Slutlig allokering'!$B$2:$AC$462,MATCH(I$3,'Slutlig allokering'!$B$2:$AJ$2,0),FALSE)/1,0)</f>
        <v>0</v>
      </c>
      <c r="J413">
        <f>IFERROR(VLOOKUP($B413,Kraftvärmeprod!$B$1:$AH$479,MATCH(J$2,Kraftvärmeprod!$B$1:$AG$1,0),FALSE)/1,0)-IFERROR(VLOOKUP($B413,'Slutlig allokering'!$B$2:$AC$462,MATCH(J$3,'Slutlig allokering'!$B$2:$AJ$2,0),FALSE)/1,0)</f>
        <v>0</v>
      </c>
      <c r="K413">
        <f>IFERROR(VLOOKUP($B413,Kraftvärmeprod!$B$1:$AH$479,MATCH(K$2,Kraftvärmeprod!$B$1:$AG$1,0),FALSE)/1,0)-IFERROR(VLOOKUP($B413,'Slutlig allokering'!$B$2:$AC$462,MATCH(K$3,'Slutlig allokering'!$B$2:$AJ$2,0),FALSE)/1,0)</f>
        <v>0</v>
      </c>
      <c r="L413">
        <f>IFERROR(VLOOKUP($B413,Kraftvärmeprod!$B$1:$AH$479,MATCH(L$2,Kraftvärmeprod!$B$1:$AG$1,0),FALSE)/1,0)-IFERROR(VLOOKUP($B413,'Slutlig allokering'!$B$2:$AC$462,MATCH(L$3,'Slutlig allokering'!$B$2:$AJ$2,0),FALSE)/1,0)</f>
        <v>0</v>
      </c>
      <c r="M413" s="143">
        <f>IFERROR(VLOOKUP($B413,Miljö!$B$1:$S$477,MATCH(M$2,Miljö!$B$1:$X$1,0),FALSE)/1,0)-IFERROR(VLOOKUP($B413,'Slutlig allokering'!$B$2:$AC$462,MATCH(M$3,'Slutlig allokering'!$B$2:$AJ$2,0),FALSE)/1,0)</f>
        <v>0</v>
      </c>
      <c r="N413">
        <f>IFERROR(VLOOKUP($B413,Kraftvärmeprod!$B$1:$AH$479,MATCH(N$2,Kraftvärmeprod!$B$1:$AG$1,0),FALSE)/1,0)-IFERROR(VLOOKUP($B413,'Slutlig allokering'!$B$2:$AC$462,MATCH(N$3,'Slutlig allokering'!$B$2:$AJ$2,0),FALSE)/1,0)</f>
        <v>0</v>
      </c>
      <c r="O413">
        <f>IFERROR(VLOOKUP($B413,Kraftvärmeprod!$B$1:$AH$479,MATCH(O$2,Kraftvärmeprod!$B$1:$AG$1,0),FALSE)/1,0)-IFERROR(VLOOKUP($B413,'Slutlig allokering'!$B$2:$AC$462,MATCH(O$3,'Slutlig allokering'!$B$2:$AJ$2,0),FALSE)/1,0)</f>
        <v>0</v>
      </c>
      <c r="P413">
        <f>IFERROR(VLOOKUP($B413,Kraftvärmeprod!$B$1:$AH$479,MATCH(P$2,Kraftvärmeprod!$B$1:$AG$1,0),FALSE)/1,0)-IFERROR(VLOOKUP($B413,'Slutlig allokering'!$B$2:$AC$462,MATCH(P$3,'Slutlig allokering'!$B$2:$AJ$2,0),FALSE)/1,0)</f>
        <v>0</v>
      </c>
      <c r="Q413">
        <f>IFERROR(VLOOKUP($B413,Kraftvärmeprod!$B$1:$AH$479,MATCH(Q$2,Kraftvärmeprod!$B$1:$AG$1,0),FALSE)/1,0)-IFERROR(VLOOKUP($B413,'Slutlig allokering'!$B$2:$AC$462,MATCH(Q$3,'Slutlig allokering'!$B$2:$AJ$2,0),FALSE)/1,0)</f>
        <v>0</v>
      </c>
      <c r="R413">
        <f>IFERROR(VLOOKUP($B413,Kraftvärmeprod!$B$1:$AH$479,MATCH(R$2,Kraftvärmeprod!$B$1:$AG$1,0),FALSE)/1,0)-IFERROR(VLOOKUP($B413,'Slutlig allokering'!$B$2:$AC$462,MATCH(R$3,'Slutlig allokering'!$B$2:$AJ$2,0),FALSE)/1,0)</f>
        <v>0</v>
      </c>
      <c r="S413">
        <f>IFERROR(VLOOKUP($B413,Kraftvärmeprod!$B$1:$AH$479,MATCH(S$2,Kraftvärmeprod!$B$1:$AG$1,0),FALSE)/1,0)-IFERROR(VLOOKUP($B413,'Slutlig allokering'!$B$2:$AC$462,MATCH(S$3,'Slutlig allokering'!$B$2:$AJ$2,0),FALSE)/1,0)</f>
        <v>0</v>
      </c>
      <c r="T413">
        <f>IFERROR(VLOOKUP($B413,Kraftvärmeprod!$B$1:$AH$479,MATCH(T$2,Kraftvärmeprod!$B$1:$AG$1,0),FALSE)/1,0)-IFERROR(VLOOKUP($B413,'Slutlig allokering'!$B$2:$AC$462,MATCH(T$3,'Slutlig allokering'!$B$2:$AJ$2,0),FALSE)/1,0)</f>
        <v>0</v>
      </c>
      <c r="U413">
        <f>IFERROR(VLOOKUP($B413,Kraftvärmeprod!$B$1:$AH$479,MATCH(U$2,Kraftvärmeprod!$B$1:$AG$1,0),FALSE)/1,0)-IFERROR(VLOOKUP($B413,'Slutlig allokering'!$B$2:$AC$462,MATCH(U$3,'Slutlig allokering'!$B$2:$AJ$2,0),FALSE)/1,0)</f>
        <v>0</v>
      </c>
      <c r="V413">
        <f>IFERROR(VLOOKUP($B413,Kraftvärmeprod!$B$1:$AH$479,MATCH(V$2,Kraftvärmeprod!$B$1:$AG$1,0),FALSE)/1,0)-IFERROR(VLOOKUP($B413,'Slutlig allokering'!$B$2:$AC$462,MATCH(V$3,'Slutlig allokering'!$B$2:$AJ$2,0),FALSE)/1,0)</f>
        <v>0</v>
      </c>
      <c r="W413">
        <f>IFERROR(VLOOKUP($B413,Kraftvärmeprod!$B$1:$AH$479,MATCH(W$2,Kraftvärmeprod!$B$1:$AG$1,0),FALSE)/1,0)-IFERROR(VLOOKUP($B413,'Slutlig allokering'!$B$2:$AC$462,MATCH(W$3,'Slutlig allokering'!$B$2:$AJ$2,0),FALSE)/1,0)</f>
        <v>0</v>
      </c>
      <c r="X413">
        <f>IFERROR(VLOOKUP($B413,Kraftvärmeprod!$B$1:$AH$479,MATCH(X$2,Kraftvärmeprod!$B$1:$AG$1,0),FALSE)/1,0)-IFERROR(VLOOKUP($B413,'Slutlig allokering'!$B$2:$AC$462,MATCH(X$3,'Slutlig allokering'!$B$2:$AJ$2,0),FALSE)/1,0)</f>
        <v>0</v>
      </c>
      <c r="Y413">
        <f>IFERROR(VLOOKUP($B413,Kraftvärmeprod!$B$1:$AH$479,MATCH(Y$2,Kraftvärmeprod!$B$1:$AG$1,0),FALSE)/1,0)-IFERROR(VLOOKUP($B413,'Slutlig allokering'!$B$2:$AC$462,MATCH(Y$3,'Slutlig allokering'!$B$2:$AJ$2,0),FALSE)/1,0)</f>
        <v>0</v>
      </c>
      <c r="Z413">
        <f>IFERROR(VLOOKUP($B413,Kraftvärmeprod!$B$1:$AH$479,MATCH(Z$2,Kraftvärmeprod!$B$1:$AG$1,0),FALSE)/1,0)-IFERROR(VLOOKUP($B413,'Slutlig allokering'!$B$2:$AC$462,MATCH(Z$3,'Slutlig allokering'!$B$2:$AJ$2,0),FALSE)/1,0)</f>
        <v>0</v>
      </c>
      <c r="AA413">
        <f>IFERROR(VLOOKUP($B413,Kraftvärmeprod!$B$1:$AH$479,MATCH(AA$2,Kraftvärmeprod!$B$1:$AG$1,0),FALSE)/1,0)-IFERROR(VLOOKUP($B413,'Slutlig allokering'!$B$2:$AC$462,MATCH(AA$3,'Slutlig allokering'!$B$2:$AJ$2,0),FALSE)/1,0)</f>
        <v>0</v>
      </c>
      <c r="AB413">
        <f>IFERROR(VLOOKUP($B413,Kraftvärmeprod!$B$1:$AH$479,MATCH(AB$2,Kraftvärmeprod!$B$1:$AG$1,0),FALSE)/1,0)-IFERROR(VLOOKUP($B413,'Slutlig allokering'!$B$2:$AC$462,MATCH(AB$3,'Slutlig allokering'!$B$2:$AJ$2,0),FALSE)/1,0)</f>
        <v>0</v>
      </c>
      <c r="AE413">
        <f t="shared" si="12"/>
        <v>0</v>
      </c>
      <c r="AG413">
        <f>IFERROR(VLOOKUP(B413,'Slutlig allokering'!$B$2:$AJ$462,MATCH("Summa justerad allokerad tillförd energi (utan hjälpel och rökgaskondensering):",'Slutlig allokering'!$B$2:$AK$2,0),FALSE)/1,"")</f>
        <v>0</v>
      </c>
      <c r="AI413" s="55" t="str">
        <f>IFERROR(1-VLOOKUP(B413,'Slutlig allokering'!$B$2:$AJ$462,MATCH("Andel av bränsle i kvv som allokerats till värme, exklusive rökgaskondensering och hjälpel",'Slutlig allokering'!$B$2:$AK$2,0),FALSE),"")</f>
        <v/>
      </c>
      <c r="AK413" s="55" t="str">
        <f t="shared" si="13"/>
        <v/>
      </c>
    </row>
    <row r="414" spans="1:37" x14ac:dyDescent="0.25">
      <c r="A414" s="28" t="s">
        <v>550</v>
      </c>
      <c r="B414" s="28" t="s">
        <v>553</v>
      </c>
      <c r="C414" t="str">
        <f>IFERROR(VLOOKUP($B414,Kraftvärmeprod!$B$1:$AH$479,MATCH(C$3,Kraftvärmeprod!$B$1:$AG$1,0),FALSE)/1,"")</f>
        <v/>
      </c>
      <c r="D414" t="str">
        <f>IFERROR(VLOOKUP($B414,Kraftvärmeprod!$B$1:$AH$479,MATCH(D$3,Kraftvärmeprod!$B$1:$AG$1,0),FALSE)/1,"")</f>
        <v/>
      </c>
      <c r="E414">
        <f>IFERROR(VLOOKUP($B414,Kraftvärmeprod!$B$1:$AH$479,MATCH(E$2,Kraftvärmeprod!$B$1:$AG$1,0),FALSE)/1,0)-IFERROR(VLOOKUP($B414,'Slutlig allokering'!$B$2:$AC$462,MATCH(E$3,'Slutlig allokering'!$B$2:$AJ$2,0),FALSE)/1,0)</f>
        <v>0</v>
      </c>
      <c r="F414">
        <f>IFERROR(VLOOKUP($B414,Kraftvärmeprod!$B$1:$AH$479,MATCH(F$2,Kraftvärmeprod!$B$1:$AG$1,0),FALSE)/1,0)-IFERROR(VLOOKUP($B414,'Slutlig allokering'!$B$2:$AC$462,MATCH(F$3,'Slutlig allokering'!$B$2:$AJ$2,0),FALSE)/1,0)</f>
        <v>0</v>
      </c>
      <c r="G414">
        <f>IFERROR(VLOOKUP($B414,Kraftvärmeprod!$B$1:$AH$479,MATCH(G$2,Kraftvärmeprod!$B$1:$AG$1,0),FALSE)/1,0)-IFERROR(VLOOKUP($B414,'Slutlig allokering'!$B$2:$AC$462,MATCH(G$3,'Slutlig allokering'!$B$2:$AJ$2,0),FALSE)/1,0)</f>
        <v>0</v>
      </c>
      <c r="H414">
        <f>IFERROR(VLOOKUP($B414,Kraftvärmeprod!$B$1:$AH$479,MATCH(H$2,Kraftvärmeprod!$B$1:$AG$1,0),FALSE)/1,0)-IFERROR(VLOOKUP($B414,'Slutlig allokering'!$B$2:$AC$462,MATCH(H$3,'Slutlig allokering'!$B$2:$AJ$2,0),FALSE)/1,0)</f>
        <v>0</v>
      </c>
      <c r="I414">
        <f>IFERROR(VLOOKUP($B414,Kraftvärmeprod!$B$1:$AH$479,MATCH(I$2,Kraftvärmeprod!$B$1:$AG$1,0),FALSE)/1,0)-IFERROR(VLOOKUP($B414,'Slutlig allokering'!$B$2:$AC$462,MATCH(I$3,'Slutlig allokering'!$B$2:$AJ$2,0),FALSE)/1,0)</f>
        <v>0</v>
      </c>
      <c r="J414">
        <f>IFERROR(VLOOKUP($B414,Kraftvärmeprod!$B$1:$AH$479,MATCH(J$2,Kraftvärmeprod!$B$1:$AG$1,0),FALSE)/1,0)-IFERROR(VLOOKUP($B414,'Slutlig allokering'!$B$2:$AC$462,MATCH(J$3,'Slutlig allokering'!$B$2:$AJ$2,0),FALSE)/1,0)</f>
        <v>0</v>
      </c>
      <c r="K414">
        <f>IFERROR(VLOOKUP($B414,Kraftvärmeprod!$B$1:$AH$479,MATCH(K$2,Kraftvärmeprod!$B$1:$AG$1,0),FALSE)/1,0)-IFERROR(VLOOKUP($B414,'Slutlig allokering'!$B$2:$AC$462,MATCH(K$3,'Slutlig allokering'!$B$2:$AJ$2,0),FALSE)/1,0)</f>
        <v>0</v>
      </c>
      <c r="L414">
        <f>IFERROR(VLOOKUP($B414,Kraftvärmeprod!$B$1:$AH$479,MATCH(L$2,Kraftvärmeprod!$B$1:$AG$1,0),FALSE)/1,0)-IFERROR(VLOOKUP($B414,'Slutlig allokering'!$B$2:$AC$462,MATCH(L$3,'Slutlig allokering'!$B$2:$AJ$2,0),FALSE)/1,0)</f>
        <v>0</v>
      </c>
      <c r="M414" s="143">
        <f>IFERROR(VLOOKUP($B414,Miljö!$B$1:$S$477,MATCH(M$2,Miljö!$B$1:$X$1,0),FALSE)/1,0)-IFERROR(VLOOKUP($B414,'Slutlig allokering'!$B$2:$AC$462,MATCH(M$3,'Slutlig allokering'!$B$2:$AJ$2,0),FALSE)/1,0)</f>
        <v>0</v>
      </c>
      <c r="N414">
        <f>IFERROR(VLOOKUP($B414,Kraftvärmeprod!$B$1:$AH$479,MATCH(N$2,Kraftvärmeprod!$B$1:$AG$1,0),FALSE)/1,0)-IFERROR(VLOOKUP($B414,'Slutlig allokering'!$B$2:$AC$462,MATCH(N$3,'Slutlig allokering'!$B$2:$AJ$2,0),FALSE)/1,0)</f>
        <v>0</v>
      </c>
      <c r="O414">
        <f>IFERROR(VLOOKUP($B414,Kraftvärmeprod!$B$1:$AH$479,MATCH(O$2,Kraftvärmeprod!$B$1:$AG$1,0),FALSE)/1,0)-IFERROR(VLOOKUP($B414,'Slutlig allokering'!$B$2:$AC$462,MATCH(O$3,'Slutlig allokering'!$B$2:$AJ$2,0),FALSE)/1,0)</f>
        <v>0</v>
      </c>
      <c r="P414">
        <f>IFERROR(VLOOKUP($B414,Kraftvärmeprod!$B$1:$AH$479,MATCH(P$2,Kraftvärmeprod!$B$1:$AG$1,0),FALSE)/1,0)-IFERROR(VLOOKUP($B414,'Slutlig allokering'!$B$2:$AC$462,MATCH(P$3,'Slutlig allokering'!$B$2:$AJ$2,0),FALSE)/1,0)</f>
        <v>0</v>
      </c>
      <c r="Q414">
        <f>IFERROR(VLOOKUP($B414,Kraftvärmeprod!$B$1:$AH$479,MATCH(Q$2,Kraftvärmeprod!$B$1:$AG$1,0),FALSE)/1,0)-IFERROR(VLOOKUP($B414,'Slutlig allokering'!$B$2:$AC$462,MATCH(Q$3,'Slutlig allokering'!$B$2:$AJ$2,0),FALSE)/1,0)</f>
        <v>0</v>
      </c>
      <c r="R414">
        <f>IFERROR(VLOOKUP($B414,Kraftvärmeprod!$B$1:$AH$479,MATCH(R$2,Kraftvärmeprod!$B$1:$AG$1,0),FALSE)/1,0)-IFERROR(VLOOKUP($B414,'Slutlig allokering'!$B$2:$AC$462,MATCH(R$3,'Slutlig allokering'!$B$2:$AJ$2,0),FALSE)/1,0)</f>
        <v>0</v>
      </c>
      <c r="S414">
        <f>IFERROR(VLOOKUP($B414,Kraftvärmeprod!$B$1:$AH$479,MATCH(S$2,Kraftvärmeprod!$B$1:$AG$1,0),FALSE)/1,0)-IFERROR(VLOOKUP($B414,'Slutlig allokering'!$B$2:$AC$462,MATCH(S$3,'Slutlig allokering'!$B$2:$AJ$2,0),FALSE)/1,0)</f>
        <v>0</v>
      </c>
      <c r="T414">
        <f>IFERROR(VLOOKUP($B414,Kraftvärmeprod!$B$1:$AH$479,MATCH(T$2,Kraftvärmeprod!$B$1:$AG$1,0),FALSE)/1,0)-IFERROR(VLOOKUP($B414,'Slutlig allokering'!$B$2:$AC$462,MATCH(T$3,'Slutlig allokering'!$B$2:$AJ$2,0),FALSE)/1,0)</f>
        <v>0</v>
      </c>
      <c r="U414">
        <f>IFERROR(VLOOKUP($B414,Kraftvärmeprod!$B$1:$AH$479,MATCH(U$2,Kraftvärmeprod!$B$1:$AG$1,0),FALSE)/1,0)-IFERROR(VLOOKUP($B414,'Slutlig allokering'!$B$2:$AC$462,MATCH(U$3,'Slutlig allokering'!$B$2:$AJ$2,0),FALSE)/1,0)</f>
        <v>0</v>
      </c>
      <c r="V414">
        <f>IFERROR(VLOOKUP($B414,Kraftvärmeprod!$B$1:$AH$479,MATCH(V$2,Kraftvärmeprod!$B$1:$AG$1,0),FALSE)/1,0)-IFERROR(VLOOKUP($B414,'Slutlig allokering'!$B$2:$AC$462,MATCH(V$3,'Slutlig allokering'!$B$2:$AJ$2,0),FALSE)/1,0)</f>
        <v>0</v>
      </c>
      <c r="W414">
        <f>IFERROR(VLOOKUP($B414,Kraftvärmeprod!$B$1:$AH$479,MATCH(W$2,Kraftvärmeprod!$B$1:$AG$1,0),FALSE)/1,0)-IFERROR(VLOOKUP($B414,'Slutlig allokering'!$B$2:$AC$462,MATCH(W$3,'Slutlig allokering'!$B$2:$AJ$2,0),FALSE)/1,0)</f>
        <v>0</v>
      </c>
      <c r="X414">
        <f>IFERROR(VLOOKUP($B414,Kraftvärmeprod!$B$1:$AH$479,MATCH(X$2,Kraftvärmeprod!$B$1:$AG$1,0),FALSE)/1,0)-IFERROR(VLOOKUP($B414,'Slutlig allokering'!$B$2:$AC$462,MATCH(X$3,'Slutlig allokering'!$B$2:$AJ$2,0),FALSE)/1,0)</f>
        <v>0</v>
      </c>
      <c r="Y414">
        <f>IFERROR(VLOOKUP($B414,Kraftvärmeprod!$B$1:$AH$479,MATCH(Y$2,Kraftvärmeprod!$B$1:$AG$1,0),FALSE)/1,0)-IFERROR(VLOOKUP($B414,'Slutlig allokering'!$B$2:$AC$462,MATCH(Y$3,'Slutlig allokering'!$B$2:$AJ$2,0),FALSE)/1,0)</f>
        <v>0</v>
      </c>
      <c r="Z414">
        <f>IFERROR(VLOOKUP($B414,Kraftvärmeprod!$B$1:$AH$479,MATCH(Z$2,Kraftvärmeprod!$B$1:$AG$1,0),FALSE)/1,0)-IFERROR(VLOOKUP($B414,'Slutlig allokering'!$B$2:$AC$462,MATCH(Z$3,'Slutlig allokering'!$B$2:$AJ$2,0),FALSE)/1,0)</f>
        <v>0</v>
      </c>
      <c r="AA414">
        <f>IFERROR(VLOOKUP($B414,Kraftvärmeprod!$B$1:$AH$479,MATCH(AA$2,Kraftvärmeprod!$B$1:$AG$1,0),FALSE)/1,0)-IFERROR(VLOOKUP($B414,'Slutlig allokering'!$B$2:$AC$462,MATCH(AA$3,'Slutlig allokering'!$B$2:$AJ$2,0),FALSE)/1,0)</f>
        <v>0</v>
      </c>
      <c r="AB414">
        <f>IFERROR(VLOOKUP($B414,Kraftvärmeprod!$B$1:$AH$479,MATCH(AB$2,Kraftvärmeprod!$B$1:$AG$1,0),FALSE)/1,0)-IFERROR(VLOOKUP($B414,'Slutlig allokering'!$B$2:$AC$462,MATCH(AB$3,'Slutlig allokering'!$B$2:$AJ$2,0),FALSE)/1,0)</f>
        <v>0</v>
      </c>
      <c r="AE414">
        <f t="shared" si="12"/>
        <v>0</v>
      </c>
      <c r="AG414">
        <f>IFERROR(VLOOKUP(B414,'Slutlig allokering'!$B$2:$AJ$462,MATCH("Summa justerad allokerad tillförd energi (utan hjälpel och rökgaskondensering):",'Slutlig allokering'!$B$2:$AK$2,0),FALSE)/1,"")</f>
        <v>0</v>
      </c>
      <c r="AI414" s="55" t="str">
        <f>IFERROR(1-VLOOKUP(B414,'Slutlig allokering'!$B$2:$AJ$462,MATCH("Andel av bränsle i kvv som allokerats till värme, exklusive rökgaskondensering och hjälpel",'Slutlig allokering'!$B$2:$AK$2,0),FALSE),"")</f>
        <v/>
      </c>
      <c r="AK414" s="55" t="str">
        <f t="shared" si="13"/>
        <v/>
      </c>
    </row>
    <row r="415" spans="1:37" x14ac:dyDescent="0.25">
      <c r="A415" s="28" t="s">
        <v>550</v>
      </c>
      <c r="B415" s="28" t="s">
        <v>554</v>
      </c>
      <c r="C415" t="str">
        <f>IFERROR(VLOOKUP($B415,Kraftvärmeprod!$B$1:$AH$479,MATCH(C$3,Kraftvärmeprod!$B$1:$AG$1,0),FALSE)/1,"")</f>
        <v/>
      </c>
      <c r="D415" t="str">
        <f>IFERROR(VLOOKUP($B415,Kraftvärmeprod!$B$1:$AH$479,MATCH(D$3,Kraftvärmeprod!$B$1:$AG$1,0),FALSE)/1,"")</f>
        <v/>
      </c>
      <c r="E415">
        <f>IFERROR(VLOOKUP($B415,Kraftvärmeprod!$B$1:$AH$479,MATCH(E$2,Kraftvärmeprod!$B$1:$AG$1,0),FALSE)/1,0)-IFERROR(VLOOKUP($B415,'Slutlig allokering'!$B$2:$AC$462,MATCH(E$3,'Slutlig allokering'!$B$2:$AJ$2,0),FALSE)/1,0)</f>
        <v>0</v>
      </c>
      <c r="F415">
        <f>IFERROR(VLOOKUP($B415,Kraftvärmeprod!$B$1:$AH$479,MATCH(F$2,Kraftvärmeprod!$B$1:$AG$1,0),FALSE)/1,0)-IFERROR(VLOOKUP($B415,'Slutlig allokering'!$B$2:$AC$462,MATCH(F$3,'Slutlig allokering'!$B$2:$AJ$2,0),FALSE)/1,0)</f>
        <v>0</v>
      </c>
      <c r="G415">
        <f>IFERROR(VLOOKUP($B415,Kraftvärmeprod!$B$1:$AH$479,MATCH(G$2,Kraftvärmeprod!$B$1:$AG$1,0),FALSE)/1,0)-IFERROR(VLOOKUP($B415,'Slutlig allokering'!$B$2:$AC$462,MATCH(G$3,'Slutlig allokering'!$B$2:$AJ$2,0),FALSE)/1,0)</f>
        <v>0</v>
      </c>
      <c r="H415">
        <f>IFERROR(VLOOKUP($B415,Kraftvärmeprod!$B$1:$AH$479,MATCH(H$2,Kraftvärmeprod!$B$1:$AG$1,0),FALSE)/1,0)-IFERROR(VLOOKUP($B415,'Slutlig allokering'!$B$2:$AC$462,MATCH(H$3,'Slutlig allokering'!$B$2:$AJ$2,0),FALSE)/1,0)</f>
        <v>0</v>
      </c>
      <c r="I415">
        <f>IFERROR(VLOOKUP($B415,Kraftvärmeprod!$B$1:$AH$479,MATCH(I$2,Kraftvärmeprod!$B$1:$AG$1,0),FALSE)/1,0)-IFERROR(VLOOKUP($B415,'Slutlig allokering'!$B$2:$AC$462,MATCH(I$3,'Slutlig allokering'!$B$2:$AJ$2,0),FALSE)/1,0)</f>
        <v>0</v>
      </c>
      <c r="J415">
        <f>IFERROR(VLOOKUP($B415,Kraftvärmeprod!$B$1:$AH$479,MATCH(J$2,Kraftvärmeprod!$B$1:$AG$1,0),FALSE)/1,0)-IFERROR(VLOOKUP($B415,'Slutlig allokering'!$B$2:$AC$462,MATCH(J$3,'Slutlig allokering'!$B$2:$AJ$2,0),FALSE)/1,0)</f>
        <v>0</v>
      </c>
      <c r="K415">
        <f>IFERROR(VLOOKUP($B415,Kraftvärmeprod!$B$1:$AH$479,MATCH(K$2,Kraftvärmeprod!$B$1:$AG$1,0),FALSE)/1,0)-IFERROR(VLOOKUP($B415,'Slutlig allokering'!$B$2:$AC$462,MATCH(K$3,'Slutlig allokering'!$B$2:$AJ$2,0),FALSE)/1,0)</f>
        <v>0</v>
      </c>
      <c r="L415">
        <f>IFERROR(VLOOKUP($B415,Kraftvärmeprod!$B$1:$AH$479,MATCH(L$2,Kraftvärmeprod!$B$1:$AG$1,0),FALSE)/1,0)-IFERROR(VLOOKUP($B415,'Slutlig allokering'!$B$2:$AC$462,MATCH(L$3,'Slutlig allokering'!$B$2:$AJ$2,0),FALSE)/1,0)</f>
        <v>0</v>
      </c>
      <c r="M415" s="143">
        <f>IFERROR(VLOOKUP($B415,Miljö!$B$1:$S$477,MATCH(M$2,Miljö!$B$1:$X$1,0),FALSE)/1,0)-IFERROR(VLOOKUP($B415,'Slutlig allokering'!$B$2:$AC$462,MATCH(M$3,'Slutlig allokering'!$B$2:$AJ$2,0),FALSE)/1,0)</f>
        <v>0</v>
      </c>
      <c r="N415">
        <f>IFERROR(VLOOKUP($B415,Kraftvärmeprod!$B$1:$AH$479,MATCH(N$2,Kraftvärmeprod!$B$1:$AG$1,0),FALSE)/1,0)-IFERROR(VLOOKUP($B415,'Slutlig allokering'!$B$2:$AC$462,MATCH(N$3,'Slutlig allokering'!$B$2:$AJ$2,0),FALSE)/1,0)</f>
        <v>0</v>
      </c>
      <c r="O415">
        <f>IFERROR(VLOOKUP($B415,Kraftvärmeprod!$B$1:$AH$479,MATCH(O$2,Kraftvärmeprod!$B$1:$AG$1,0),FALSE)/1,0)-IFERROR(VLOOKUP($B415,'Slutlig allokering'!$B$2:$AC$462,MATCH(O$3,'Slutlig allokering'!$B$2:$AJ$2,0),FALSE)/1,0)</f>
        <v>0</v>
      </c>
      <c r="P415">
        <f>IFERROR(VLOOKUP($B415,Kraftvärmeprod!$B$1:$AH$479,MATCH(P$2,Kraftvärmeprod!$B$1:$AG$1,0),FALSE)/1,0)-IFERROR(VLOOKUP($B415,'Slutlig allokering'!$B$2:$AC$462,MATCH(P$3,'Slutlig allokering'!$B$2:$AJ$2,0),FALSE)/1,0)</f>
        <v>0</v>
      </c>
      <c r="Q415">
        <f>IFERROR(VLOOKUP($B415,Kraftvärmeprod!$B$1:$AH$479,MATCH(Q$2,Kraftvärmeprod!$B$1:$AG$1,0),FALSE)/1,0)-IFERROR(VLOOKUP($B415,'Slutlig allokering'!$B$2:$AC$462,MATCH(Q$3,'Slutlig allokering'!$B$2:$AJ$2,0),FALSE)/1,0)</f>
        <v>0</v>
      </c>
      <c r="R415">
        <f>IFERROR(VLOOKUP($B415,Kraftvärmeprod!$B$1:$AH$479,MATCH(R$2,Kraftvärmeprod!$B$1:$AG$1,0),FALSE)/1,0)-IFERROR(VLOOKUP($B415,'Slutlig allokering'!$B$2:$AC$462,MATCH(R$3,'Slutlig allokering'!$B$2:$AJ$2,0),FALSE)/1,0)</f>
        <v>0</v>
      </c>
      <c r="S415">
        <f>IFERROR(VLOOKUP($B415,Kraftvärmeprod!$B$1:$AH$479,MATCH(S$2,Kraftvärmeprod!$B$1:$AG$1,0),FALSE)/1,0)-IFERROR(VLOOKUP($B415,'Slutlig allokering'!$B$2:$AC$462,MATCH(S$3,'Slutlig allokering'!$B$2:$AJ$2,0),FALSE)/1,0)</f>
        <v>0</v>
      </c>
      <c r="T415">
        <f>IFERROR(VLOOKUP($B415,Kraftvärmeprod!$B$1:$AH$479,MATCH(T$2,Kraftvärmeprod!$B$1:$AG$1,0),FALSE)/1,0)-IFERROR(VLOOKUP($B415,'Slutlig allokering'!$B$2:$AC$462,MATCH(T$3,'Slutlig allokering'!$B$2:$AJ$2,0),FALSE)/1,0)</f>
        <v>0</v>
      </c>
      <c r="U415">
        <f>IFERROR(VLOOKUP($B415,Kraftvärmeprod!$B$1:$AH$479,MATCH(U$2,Kraftvärmeprod!$B$1:$AG$1,0),FALSE)/1,0)-IFERROR(VLOOKUP($B415,'Slutlig allokering'!$B$2:$AC$462,MATCH(U$3,'Slutlig allokering'!$B$2:$AJ$2,0),FALSE)/1,0)</f>
        <v>0</v>
      </c>
      <c r="V415">
        <f>IFERROR(VLOOKUP($B415,Kraftvärmeprod!$B$1:$AH$479,MATCH(V$2,Kraftvärmeprod!$B$1:$AG$1,0),FALSE)/1,0)-IFERROR(VLOOKUP($B415,'Slutlig allokering'!$B$2:$AC$462,MATCH(V$3,'Slutlig allokering'!$B$2:$AJ$2,0),FALSE)/1,0)</f>
        <v>0</v>
      </c>
      <c r="W415">
        <f>IFERROR(VLOOKUP($B415,Kraftvärmeprod!$B$1:$AH$479,MATCH(W$2,Kraftvärmeprod!$B$1:$AG$1,0),FALSE)/1,0)-IFERROR(VLOOKUP($B415,'Slutlig allokering'!$B$2:$AC$462,MATCH(W$3,'Slutlig allokering'!$B$2:$AJ$2,0),FALSE)/1,0)</f>
        <v>0</v>
      </c>
      <c r="X415">
        <f>IFERROR(VLOOKUP($B415,Kraftvärmeprod!$B$1:$AH$479,MATCH(X$2,Kraftvärmeprod!$B$1:$AG$1,0),FALSE)/1,0)-IFERROR(VLOOKUP($B415,'Slutlig allokering'!$B$2:$AC$462,MATCH(X$3,'Slutlig allokering'!$B$2:$AJ$2,0),FALSE)/1,0)</f>
        <v>0</v>
      </c>
      <c r="Y415">
        <f>IFERROR(VLOOKUP($B415,Kraftvärmeprod!$B$1:$AH$479,MATCH(Y$2,Kraftvärmeprod!$B$1:$AG$1,0),FALSE)/1,0)-IFERROR(VLOOKUP($B415,'Slutlig allokering'!$B$2:$AC$462,MATCH(Y$3,'Slutlig allokering'!$B$2:$AJ$2,0),FALSE)/1,0)</f>
        <v>0</v>
      </c>
      <c r="Z415">
        <f>IFERROR(VLOOKUP($B415,Kraftvärmeprod!$B$1:$AH$479,MATCH(Z$2,Kraftvärmeprod!$B$1:$AG$1,0),FALSE)/1,0)-IFERROR(VLOOKUP($B415,'Slutlig allokering'!$B$2:$AC$462,MATCH(Z$3,'Slutlig allokering'!$B$2:$AJ$2,0),FALSE)/1,0)</f>
        <v>0</v>
      </c>
      <c r="AA415">
        <f>IFERROR(VLOOKUP($B415,Kraftvärmeprod!$B$1:$AH$479,MATCH(AA$2,Kraftvärmeprod!$B$1:$AG$1,0),FALSE)/1,0)-IFERROR(VLOOKUP($B415,'Slutlig allokering'!$B$2:$AC$462,MATCH(AA$3,'Slutlig allokering'!$B$2:$AJ$2,0),FALSE)/1,0)</f>
        <v>0</v>
      </c>
      <c r="AB415">
        <f>IFERROR(VLOOKUP($B415,Kraftvärmeprod!$B$1:$AH$479,MATCH(AB$2,Kraftvärmeprod!$B$1:$AG$1,0),FALSE)/1,0)-IFERROR(VLOOKUP($B415,'Slutlig allokering'!$B$2:$AC$462,MATCH(AB$3,'Slutlig allokering'!$B$2:$AJ$2,0),FALSE)/1,0)</f>
        <v>0</v>
      </c>
      <c r="AE415">
        <f t="shared" si="12"/>
        <v>0</v>
      </c>
      <c r="AG415">
        <f>IFERROR(VLOOKUP(B415,'Slutlig allokering'!$B$2:$AJ$462,MATCH("Summa justerad allokerad tillförd energi (utan hjälpel och rökgaskondensering):",'Slutlig allokering'!$B$2:$AK$2,0),FALSE)/1,"")</f>
        <v>0</v>
      </c>
      <c r="AI415" s="55" t="str">
        <f>IFERROR(1-VLOOKUP(B415,'Slutlig allokering'!$B$2:$AJ$462,MATCH("Andel av bränsle i kvv som allokerats till värme, exklusive rökgaskondensering och hjälpel",'Slutlig allokering'!$B$2:$AK$2,0),FALSE),"")</f>
        <v/>
      </c>
      <c r="AK415" s="55" t="str">
        <f t="shared" si="13"/>
        <v/>
      </c>
    </row>
    <row r="416" spans="1:37" x14ac:dyDescent="0.25">
      <c r="A416" s="28" t="s">
        <v>550</v>
      </c>
      <c r="B416" s="28" t="s">
        <v>555</v>
      </c>
      <c r="C416" t="str">
        <f>IFERROR(VLOOKUP($B416,Kraftvärmeprod!$B$1:$AH$479,MATCH(C$3,Kraftvärmeprod!$B$1:$AG$1,0),FALSE)/1,"")</f>
        <v/>
      </c>
      <c r="D416" t="str">
        <f>IFERROR(VLOOKUP($B416,Kraftvärmeprod!$B$1:$AH$479,MATCH(D$3,Kraftvärmeprod!$B$1:$AG$1,0),FALSE)/1,"")</f>
        <v/>
      </c>
      <c r="E416">
        <f>IFERROR(VLOOKUP($B416,Kraftvärmeprod!$B$1:$AH$479,MATCH(E$2,Kraftvärmeprod!$B$1:$AG$1,0),FALSE)/1,0)-IFERROR(VLOOKUP($B416,'Slutlig allokering'!$B$2:$AC$462,MATCH(E$3,'Slutlig allokering'!$B$2:$AJ$2,0),FALSE)/1,0)</f>
        <v>0</v>
      </c>
      <c r="F416">
        <f>IFERROR(VLOOKUP($B416,Kraftvärmeprod!$B$1:$AH$479,MATCH(F$2,Kraftvärmeprod!$B$1:$AG$1,0),FALSE)/1,0)-IFERROR(VLOOKUP($B416,'Slutlig allokering'!$B$2:$AC$462,MATCH(F$3,'Slutlig allokering'!$B$2:$AJ$2,0),FALSE)/1,0)</f>
        <v>0</v>
      </c>
      <c r="G416">
        <f>IFERROR(VLOOKUP($B416,Kraftvärmeprod!$B$1:$AH$479,MATCH(G$2,Kraftvärmeprod!$B$1:$AG$1,0),FALSE)/1,0)-IFERROR(VLOOKUP($B416,'Slutlig allokering'!$B$2:$AC$462,MATCH(G$3,'Slutlig allokering'!$B$2:$AJ$2,0),FALSE)/1,0)</f>
        <v>0</v>
      </c>
      <c r="H416">
        <f>IFERROR(VLOOKUP($B416,Kraftvärmeprod!$B$1:$AH$479,MATCH(H$2,Kraftvärmeprod!$B$1:$AG$1,0),FALSE)/1,0)-IFERROR(VLOOKUP($B416,'Slutlig allokering'!$B$2:$AC$462,MATCH(H$3,'Slutlig allokering'!$B$2:$AJ$2,0),FALSE)/1,0)</f>
        <v>0</v>
      </c>
      <c r="I416">
        <f>IFERROR(VLOOKUP($B416,Kraftvärmeprod!$B$1:$AH$479,MATCH(I$2,Kraftvärmeprod!$B$1:$AG$1,0),FALSE)/1,0)-IFERROR(VLOOKUP($B416,'Slutlig allokering'!$B$2:$AC$462,MATCH(I$3,'Slutlig allokering'!$B$2:$AJ$2,0),FALSE)/1,0)</f>
        <v>0</v>
      </c>
      <c r="J416">
        <f>IFERROR(VLOOKUP($B416,Kraftvärmeprod!$B$1:$AH$479,MATCH(J$2,Kraftvärmeprod!$B$1:$AG$1,0),FALSE)/1,0)-IFERROR(VLOOKUP($B416,'Slutlig allokering'!$B$2:$AC$462,MATCH(J$3,'Slutlig allokering'!$B$2:$AJ$2,0),FALSE)/1,0)</f>
        <v>0</v>
      </c>
      <c r="K416">
        <f>IFERROR(VLOOKUP($B416,Kraftvärmeprod!$B$1:$AH$479,MATCH(K$2,Kraftvärmeprod!$B$1:$AG$1,0),FALSE)/1,0)-IFERROR(VLOOKUP($B416,'Slutlig allokering'!$B$2:$AC$462,MATCH(K$3,'Slutlig allokering'!$B$2:$AJ$2,0),FALSE)/1,0)</f>
        <v>0</v>
      </c>
      <c r="L416">
        <f>IFERROR(VLOOKUP($B416,Kraftvärmeprod!$B$1:$AH$479,MATCH(L$2,Kraftvärmeprod!$B$1:$AG$1,0),FALSE)/1,0)-IFERROR(VLOOKUP($B416,'Slutlig allokering'!$B$2:$AC$462,MATCH(L$3,'Slutlig allokering'!$B$2:$AJ$2,0),FALSE)/1,0)</f>
        <v>0</v>
      </c>
      <c r="M416" s="143">
        <f>IFERROR(VLOOKUP($B416,Miljö!$B$1:$S$477,MATCH(M$2,Miljö!$B$1:$X$1,0),FALSE)/1,0)-IFERROR(VLOOKUP($B416,'Slutlig allokering'!$B$2:$AC$462,MATCH(M$3,'Slutlig allokering'!$B$2:$AJ$2,0),FALSE)/1,0)</f>
        <v>0</v>
      </c>
      <c r="N416">
        <f>IFERROR(VLOOKUP($B416,Kraftvärmeprod!$B$1:$AH$479,MATCH(N$2,Kraftvärmeprod!$B$1:$AG$1,0),FALSE)/1,0)-IFERROR(VLOOKUP($B416,'Slutlig allokering'!$B$2:$AC$462,MATCH(N$3,'Slutlig allokering'!$B$2:$AJ$2,0),FALSE)/1,0)</f>
        <v>0</v>
      </c>
      <c r="O416">
        <f>IFERROR(VLOOKUP($B416,Kraftvärmeprod!$B$1:$AH$479,MATCH(O$2,Kraftvärmeprod!$B$1:$AG$1,0),FALSE)/1,0)-IFERROR(VLOOKUP($B416,'Slutlig allokering'!$B$2:$AC$462,MATCH(O$3,'Slutlig allokering'!$B$2:$AJ$2,0),FALSE)/1,0)</f>
        <v>0</v>
      </c>
      <c r="P416">
        <f>IFERROR(VLOOKUP($B416,Kraftvärmeprod!$B$1:$AH$479,MATCH(P$2,Kraftvärmeprod!$B$1:$AG$1,0),FALSE)/1,0)-IFERROR(VLOOKUP($B416,'Slutlig allokering'!$B$2:$AC$462,MATCH(P$3,'Slutlig allokering'!$B$2:$AJ$2,0),FALSE)/1,0)</f>
        <v>0</v>
      </c>
      <c r="Q416">
        <f>IFERROR(VLOOKUP($B416,Kraftvärmeprod!$B$1:$AH$479,MATCH(Q$2,Kraftvärmeprod!$B$1:$AG$1,0),FALSE)/1,0)-IFERROR(VLOOKUP($B416,'Slutlig allokering'!$B$2:$AC$462,MATCH(Q$3,'Slutlig allokering'!$B$2:$AJ$2,0),FALSE)/1,0)</f>
        <v>0</v>
      </c>
      <c r="R416">
        <f>IFERROR(VLOOKUP($B416,Kraftvärmeprod!$B$1:$AH$479,MATCH(R$2,Kraftvärmeprod!$B$1:$AG$1,0),FALSE)/1,0)-IFERROR(VLOOKUP($B416,'Slutlig allokering'!$B$2:$AC$462,MATCH(R$3,'Slutlig allokering'!$B$2:$AJ$2,0),FALSE)/1,0)</f>
        <v>0</v>
      </c>
      <c r="S416">
        <f>IFERROR(VLOOKUP($B416,Kraftvärmeprod!$B$1:$AH$479,MATCH(S$2,Kraftvärmeprod!$B$1:$AG$1,0),FALSE)/1,0)-IFERROR(VLOOKUP($B416,'Slutlig allokering'!$B$2:$AC$462,MATCH(S$3,'Slutlig allokering'!$B$2:$AJ$2,0),FALSE)/1,0)</f>
        <v>0</v>
      </c>
      <c r="T416">
        <f>IFERROR(VLOOKUP($B416,Kraftvärmeprod!$B$1:$AH$479,MATCH(T$2,Kraftvärmeprod!$B$1:$AG$1,0),FALSE)/1,0)-IFERROR(VLOOKUP($B416,'Slutlig allokering'!$B$2:$AC$462,MATCH(T$3,'Slutlig allokering'!$B$2:$AJ$2,0),FALSE)/1,0)</f>
        <v>0</v>
      </c>
      <c r="U416">
        <f>IFERROR(VLOOKUP($B416,Kraftvärmeprod!$B$1:$AH$479,MATCH(U$2,Kraftvärmeprod!$B$1:$AG$1,0),FALSE)/1,0)-IFERROR(VLOOKUP($B416,'Slutlig allokering'!$B$2:$AC$462,MATCH(U$3,'Slutlig allokering'!$B$2:$AJ$2,0),FALSE)/1,0)</f>
        <v>0</v>
      </c>
      <c r="V416">
        <f>IFERROR(VLOOKUP($B416,Kraftvärmeprod!$B$1:$AH$479,MATCH(V$2,Kraftvärmeprod!$B$1:$AG$1,0),FALSE)/1,0)-IFERROR(VLOOKUP($B416,'Slutlig allokering'!$B$2:$AC$462,MATCH(V$3,'Slutlig allokering'!$B$2:$AJ$2,0),FALSE)/1,0)</f>
        <v>0</v>
      </c>
      <c r="W416">
        <f>IFERROR(VLOOKUP($B416,Kraftvärmeprod!$B$1:$AH$479,MATCH(W$2,Kraftvärmeprod!$B$1:$AG$1,0),FALSE)/1,0)-IFERROR(VLOOKUP($B416,'Slutlig allokering'!$B$2:$AC$462,MATCH(W$3,'Slutlig allokering'!$B$2:$AJ$2,0),FALSE)/1,0)</f>
        <v>0</v>
      </c>
      <c r="X416">
        <f>IFERROR(VLOOKUP($B416,Kraftvärmeprod!$B$1:$AH$479,MATCH(X$2,Kraftvärmeprod!$B$1:$AG$1,0),FALSE)/1,0)-IFERROR(VLOOKUP($B416,'Slutlig allokering'!$B$2:$AC$462,MATCH(X$3,'Slutlig allokering'!$B$2:$AJ$2,0),FALSE)/1,0)</f>
        <v>0</v>
      </c>
      <c r="Y416">
        <f>IFERROR(VLOOKUP($B416,Kraftvärmeprod!$B$1:$AH$479,MATCH(Y$2,Kraftvärmeprod!$B$1:$AG$1,0),FALSE)/1,0)-IFERROR(VLOOKUP($B416,'Slutlig allokering'!$B$2:$AC$462,MATCH(Y$3,'Slutlig allokering'!$B$2:$AJ$2,0),FALSE)/1,0)</f>
        <v>0</v>
      </c>
      <c r="Z416">
        <f>IFERROR(VLOOKUP($B416,Kraftvärmeprod!$B$1:$AH$479,MATCH(Z$2,Kraftvärmeprod!$B$1:$AG$1,0),FALSE)/1,0)-IFERROR(VLOOKUP($B416,'Slutlig allokering'!$B$2:$AC$462,MATCH(Z$3,'Slutlig allokering'!$B$2:$AJ$2,0),FALSE)/1,0)</f>
        <v>0</v>
      </c>
      <c r="AA416">
        <f>IFERROR(VLOOKUP($B416,Kraftvärmeprod!$B$1:$AH$479,MATCH(AA$2,Kraftvärmeprod!$B$1:$AG$1,0),FALSE)/1,0)-IFERROR(VLOOKUP($B416,'Slutlig allokering'!$B$2:$AC$462,MATCH(AA$3,'Slutlig allokering'!$B$2:$AJ$2,0),FALSE)/1,0)</f>
        <v>0</v>
      </c>
      <c r="AB416">
        <f>IFERROR(VLOOKUP($B416,Kraftvärmeprod!$B$1:$AH$479,MATCH(AB$2,Kraftvärmeprod!$B$1:$AG$1,0),FALSE)/1,0)-IFERROR(VLOOKUP($B416,'Slutlig allokering'!$B$2:$AC$462,MATCH(AB$3,'Slutlig allokering'!$B$2:$AJ$2,0),FALSE)/1,0)</f>
        <v>0</v>
      </c>
      <c r="AE416">
        <f t="shared" si="12"/>
        <v>0</v>
      </c>
      <c r="AG416">
        <f>IFERROR(VLOOKUP(B416,'Slutlig allokering'!$B$2:$AJ$462,MATCH("Summa justerad allokerad tillförd energi (utan hjälpel och rökgaskondensering):",'Slutlig allokering'!$B$2:$AK$2,0),FALSE)/1,"")</f>
        <v>0</v>
      </c>
      <c r="AI416" s="55" t="str">
        <f>IFERROR(1-VLOOKUP(B416,'Slutlig allokering'!$B$2:$AJ$462,MATCH("Andel av bränsle i kvv som allokerats till värme, exklusive rökgaskondensering och hjälpel",'Slutlig allokering'!$B$2:$AK$2,0),FALSE),"")</f>
        <v/>
      </c>
      <c r="AK416" s="55" t="str">
        <f t="shared" si="13"/>
        <v/>
      </c>
    </row>
    <row r="417" spans="1:37" x14ac:dyDescent="0.25">
      <c r="A417" s="28" t="s">
        <v>550</v>
      </c>
      <c r="B417" s="28" t="s">
        <v>556</v>
      </c>
      <c r="C417" t="str">
        <f>IFERROR(VLOOKUP($B417,Kraftvärmeprod!$B$1:$AH$479,MATCH(C$3,Kraftvärmeprod!$B$1:$AG$1,0),FALSE)/1,"")</f>
        <v/>
      </c>
      <c r="D417" t="str">
        <f>IFERROR(VLOOKUP($B417,Kraftvärmeprod!$B$1:$AH$479,MATCH(D$3,Kraftvärmeprod!$B$1:$AG$1,0),FALSE)/1,"")</f>
        <v/>
      </c>
      <c r="E417">
        <f>IFERROR(VLOOKUP($B417,Kraftvärmeprod!$B$1:$AH$479,MATCH(E$2,Kraftvärmeprod!$B$1:$AG$1,0),FALSE)/1,0)-IFERROR(VLOOKUP($B417,'Slutlig allokering'!$B$2:$AC$462,MATCH(E$3,'Slutlig allokering'!$B$2:$AJ$2,0),FALSE)/1,0)</f>
        <v>0</v>
      </c>
      <c r="F417">
        <f>IFERROR(VLOOKUP($B417,Kraftvärmeprod!$B$1:$AH$479,MATCH(F$2,Kraftvärmeprod!$B$1:$AG$1,0),FALSE)/1,0)-IFERROR(VLOOKUP($B417,'Slutlig allokering'!$B$2:$AC$462,MATCH(F$3,'Slutlig allokering'!$B$2:$AJ$2,0),FALSE)/1,0)</f>
        <v>0</v>
      </c>
      <c r="G417">
        <f>IFERROR(VLOOKUP($B417,Kraftvärmeprod!$B$1:$AH$479,MATCH(G$2,Kraftvärmeprod!$B$1:$AG$1,0),FALSE)/1,0)-IFERROR(VLOOKUP($B417,'Slutlig allokering'!$B$2:$AC$462,MATCH(G$3,'Slutlig allokering'!$B$2:$AJ$2,0),FALSE)/1,0)</f>
        <v>0</v>
      </c>
      <c r="H417">
        <f>IFERROR(VLOOKUP($B417,Kraftvärmeprod!$B$1:$AH$479,MATCH(H$2,Kraftvärmeprod!$B$1:$AG$1,0),FALSE)/1,0)-IFERROR(VLOOKUP($B417,'Slutlig allokering'!$B$2:$AC$462,MATCH(H$3,'Slutlig allokering'!$B$2:$AJ$2,0),FALSE)/1,0)</f>
        <v>0</v>
      </c>
      <c r="I417">
        <f>IFERROR(VLOOKUP($B417,Kraftvärmeprod!$B$1:$AH$479,MATCH(I$2,Kraftvärmeprod!$B$1:$AG$1,0),FALSE)/1,0)-IFERROR(VLOOKUP($B417,'Slutlig allokering'!$B$2:$AC$462,MATCH(I$3,'Slutlig allokering'!$B$2:$AJ$2,0),FALSE)/1,0)</f>
        <v>0</v>
      </c>
      <c r="J417">
        <f>IFERROR(VLOOKUP($B417,Kraftvärmeprod!$B$1:$AH$479,MATCH(J$2,Kraftvärmeprod!$B$1:$AG$1,0),FALSE)/1,0)-IFERROR(VLOOKUP($B417,'Slutlig allokering'!$B$2:$AC$462,MATCH(J$3,'Slutlig allokering'!$B$2:$AJ$2,0),FALSE)/1,0)</f>
        <v>0</v>
      </c>
      <c r="K417">
        <f>IFERROR(VLOOKUP($B417,Kraftvärmeprod!$B$1:$AH$479,MATCH(K$2,Kraftvärmeprod!$B$1:$AG$1,0),FALSE)/1,0)-IFERROR(VLOOKUP($B417,'Slutlig allokering'!$B$2:$AC$462,MATCH(K$3,'Slutlig allokering'!$B$2:$AJ$2,0),FALSE)/1,0)</f>
        <v>0</v>
      </c>
      <c r="L417">
        <f>IFERROR(VLOOKUP($B417,Kraftvärmeprod!$B$1:$AH$479,MATCH(L$2,Kraftvärmeprod!$B$1:$AG$1,0),FALSE)/1,0)-IFERROR(VLOOKUP($B417,'Slutlig allokering'!$B$2:$AC$462,MATCH(L$3,'Slutlig allokering'!$B$2:$AJ$2,0),FALSE)/1,0)</f>
        <v>0</v>
      </c>
      <c r="M417" s="143">
        <f>IFERROR(VLOOKUP($B417,Miljö!$B$1:$S$477,MATCH(M$2,Miljö!$B$1:$X$1,0),FALSE)/1,0)-IFERROR(VLOOKUP($B417,'Slutlig allokering'!$B$2:$AC$462,MATCH(M$3,'Slutlig allokering'!$B$2:$AJ$2,0),FALSE)/1,0)</f>
        <v>0</v>
      </c>
      <c r="N417">
        <f>IFERROR(VLOOKUP($B417,Kraftvärmeprod!$B$1:$AH$479,MATCH(N$2,Kraftvärmeprod!$B$1:$AG$1,0),FALSE)/1,0)-IFERROR(VLOOKUP($B417,'Slutlig allokering'!$B$2:$AC$462,MATCH(N$3,'Slutlig allokering'!$B$2:$AJ$2,0),FALSE)/1,0)</f>
        <v>0</v>
      </c>
      <c r="O417">
        <f>IFERROR(VLOOKUP($B417,Kraftvärmeprod!$B$1:$AH$479,MATCH(O$2,Kraftvärmeprod!$B$1:$AG$1,0),FALSE)/1,0)-IFERROR(VLOOKUP($B417,'Slutlig allokering'!$B$2:$AC$462,MATCH(O$3,'Slutlig allokering'!$B$2:$AJ$2,0),FALSE)/1,0)</f>
        <v>0</v>
      </c>
      <c r="P417">
        <f>IFERROR(VLOOKUP($B417,Kraftvärmeprod!$B$1:$AH$479,MATCH(P$2,Kraftvärmeprod!$B$1:$AG$1,0),FALSE)/1,0)-IFERROR(VLOOKUP($B417,'Slutlig allokering'!$B$2:$AC$462,MATCH(P$3,'Slutlig allokering'!$B$2:$AJ$2,0),FALSE)/1,0)</f>
        <v>0</v>
      </c>
      <c r="Q417">
        <f>IFERROR(VLOOKUP($B417,Kraftvärmeprod!$B$1:$AH$479,MATCH(Q$2,Kraftvärmeprod!$B$1:$AG$1,0),FALSE)/1,0)-IFERROR(VLOOKUP($B417,'Slutlig allokering'!$B$2:$AC$462,MATCH(Q$3,'Slutlig allokering'!$B$2:$AJ$2,0),FALSE)/1,0)</f>
        <v>0</v>
      </c>
      <c r="R417">
        <f>IFERROR(VLOOKUP($B417,Kraftvärmeprod!$B$1:$AH$479,MATCH(R$2,Kraftvärmeprod!$B$1:$AG$1,0),FALSE)/1,0)-IFERROR(VLOOKUP($B417,'Slutlig allokering'!$B$2:$AC$462,MATCH(R$3,'Slutlig allokering'!$B$2:$AJ$2,0),FALSE)/1,0)</f>
        <v>0</v>
      </c>
      <c r="S417">
        <f>IFERROR(VLOOKUP($B417,Kraftvärmeprod!$B$1:$AH$479,MATCH(S$2,Kraftvärmeprod!$B$1:$AG$1,0),FALSE)/1,0)-IFERROR(VLOOKUP($B417,'Slutlig allokering'!$B$2:$AC$462,MATCH(S$3,'Slutlig allokering'!$B$2:$AJ$2,0),FALSE)/1,0)</f>
        <v>0</v>
      </c>
      <c r="T417">
        <f>IFERROR(VLOOKUP($B417,Kraftvärmeprod!$B$1:$AH$479,MATCH(T$2,Kraftvärmeprod!$B$1:$AG$1,0),FALSE)/1,0)-IFERROR(VLOOKUP($B417,'Slutlig allokering'!$B$2:$AC$462,MATCH(T$3,'Slutlig allokering'!$B$2:$AJ$2,0),FALSE)/1,0)</f>
        <v>0</v>
      </c>
      <c r="U417">
        <f>IFERROR(VLOOKUP($B417,Kraftvärmeprod!$B$1:$AH$479,MATCH(U$2,Kraftvärmeprod!$B$1:$AG$1,0),FALSE)/1,0)-IFERROR(VLOOKUP($B417,'Slutlig allokering'!$B$2:$AC$462,MATCH(U$3,'Slutlig allokering'!$B$2:$AJ$2,0),FALSE)/1,0)</f>
        <v>0</v>
      </c>
      <c r="V417">
        <f>IFERROR(VLOOKUP($B417,Kraftvärmeprod!$B$1:$AH$479,MATCH(V$2,Kraftvärmeprod!$B$1:$AG$1,0),FALSE)/1,0)-IFERROR(VLOOKUP($B417,'Slutlig allokering'!$B$2:$AC$462,MATCH(V$3,'Slutlig allokering'!$B$2:$AJ$2,0),FALSE)/1,0)</f>
        <v>0</v>
      </c>
      <c r="W417">
        <f>IFERROR(VLOOKUP($B417,Kraftvärmeprod!$B$1:$AH$479,MATCH(W$2,Kraftvärmeprod!$B$1:$AG$1,0),FALSE)/1,0)-IFERROR(VLOOKUP($B417,'Slutlig allokering'!$B$2:$AC$462,MATCH(W$3,'Slutlig allokering'!$B$2:$AJ$2,0),FALSE)/1,0)</f>
        <v>0</v>
      </c>
      <c r="X417">
        <f>IFERROR(VLOOKUP($B417,Kraftvärmeprod!$B$1:$AH$479,MATCH(X$2,Kraftvärmeprod!$B$1:$AG$1,0),FALSE)/1,0)-IFERROR(VLOOKUP($B417,'Slutlig allokering'!$B$2:$AC$462,MATCH(X$3,'Slutlig allokering'!$B$2:$AJ$2,0),FALSE)/1,0)</f>
        <v>0</v>
      </c>
      <c r="Y417">
        <f>IFERROR(VLOOKUP($B417,Kraftvärmeprod!$B$1:$AH$479,MATCH(Y$2,Kraftvärmeprod!$B$1:$AG$1,0),FALSE)/1,0)-IFERROR(VLOOKUP($B417,'Slutlig allokering'!$B$2:$AC$462,MATCH(Y$3,'Slutlig allokering'!$B$2:$AJ$2,0),FALSE)/1,0)</f>
        <v>0</v>
      </c>
      <c r="Z417">
        <f>IFERROR(VLOOKUP($B417,Kraftvärmeprod!$B$1:$AH$479,MATCH(Z$2,Kraftvärmeprod!$B$1:$AG$1,0),FALSE)/1,0)-IFERROR(VLOOKUP($B417,'Slutlig allokering'!$B$2:$AC$462,MATCH(Z$3,'Slutlig allokering'!$B$2:$AJ$2,0),FALSE)/1,0)</f>
        <v>0</v>
      </c>
      <c r="AA417">
        <f>IFERROR(VLOOKUP($B417,Kraftvärmeprod!$B$1:$AH$479,MATCH(AA$2,Kraftvärmeprod!$B$1:$AG$1,0),FALSE)/1,0)-IFERROR(VLOOKUP($B417,'Slutlig allokering'!$B$2:$AC$462,MATCH(AA$3,'Slutlig allokering'!$B$2:$AJ$2,0),FALSE)/1,0)</f>
        <v>0</v>
      </c>
      <c r="AB417">
        <f>IFERROR(VLOOKUP($B417,Kraftvärmeprod!$B$1:$AH$479,MATCH(AB$2,Kraftvärmeprod!$B$1:$AG$1,0),FALSE)/1,0)-IFERROR(VLOOKUP($B417,'Slutlig allokering'!$B$2:$AC$462,MATCH(AB$3,'Slutlig allokering'!$B$2:$AJ$2,0),FALSE)/1,0)</f>
        <v>0</v>
      </c>
      <c r="AE417">
        <f t="shared" si="12"/>
        <v>0</v>
      </c>
      <c r="AG417">
        <f>IFERROR(VLOOKUP(B417,'Slutlig allokering'!$B$2:$AJ$462,MATCH("Summa justerad allokerad tillförd energi (utan hjälpel och rökgaskondensering):",'Slutlig allokering'!$B$2:$AK$2,0),FALSE)/1,"")</f>
        <v>0</v>
      </c>
      <c r="AI417" s="55" t="str">
        <f>IFERROR(1-VLOOKUP(B417,'Slutlig allokering'!$B$2:$AJ$462,MATCH("Andel av bränsle i kvv som allokerats till värme, exklusive rökgaskondensering och hjälpel",'Slutlig allokering'!$B$2:$AK$2,0),FALSE),"")</f>
        <v/>
      </c>
      <c r="AK417" s="55" t="str">
        <f t="shared" si="13"/>
        <v/>
      </c>
    </row>
    <row r="418" spans="1:37" x14ac:dyDescent="0.25">
      <c r="A418" s="28" t="s">
        <v>550</v>
      </c>
      <c r="B418" s="28" t="s">
        <v>557</v>
      </c>
      <c r="C418">
        <f>IFERROR(VLOOKUP($B418,Kraftvärmeprod!$B$1:$AH$479,MATCH(C$3,Kraftvärmeprod!$B$1:$AG$1,0),FALSE)/1,"")</f>
        <v>12.266999999999999</v>
      </c>
      <c r="D418">
        <f>IFERROR(VLOOKUP($B418,Kraftvärmeprod!$B$1:$AH$479,MATCH(D$3,Kraftvärmeprod!$B$1:$AG$1,0),FALSE)/1,"")</f>
        <v>1.5049999999999999</v>
      </c>
      <c r="E418">
        <f>IFERROR(VLOOKUP($B418,Kraftvärmeprod!$B$1:$AH$479,MATCH(E$2,Kraftvärmeprod!$B$1:$AG$1,0),FALSE)/1,0)-IFERROR(VLOOKUP($B418,'Slutlig allokering'!$B$2:$AC$462,MATCH(E$3,'Slutlig allokering'!$B$2:$AJ$2,0),FALSE)/1,0)</f>
        <v>0</v>
      </c>
      <c r="F418">
        <f>IFERROR(VLOOKUP($B418,Kraftvärmeprod!$B$1:$AH$479,MATCH(F$2,Kraftvärmeprod!$B$1:$AG$1,0),FALSE)/1,0)-IFERROR(VLOOKUP($B418,'Slutlig allokering'!$B$2:$AC$462,MATCH(F$3,'Slutlig allokering'!$B$2:$AJ$2,0),FALSE)/1,0)</f>
        <v>0</v>
      </c>
      <c r="G418">
        <f>IFERROR(VLOOKUP($B418,Kraftvärmeprod!$B$1:$AH$479,MATCH(G$2,Kraftvärmeprod!$B$1:$AG$1,0),FALSE)/1,0)-IFERROR(VLOOKUP($B418,'Slutlig allokering'!$B$2:$AC$462,MATCH(G$3,'Slutlig allokering'!$B$2:$AJ$2,0),FALSE)/1,0)</f>
        <v>0</v>
      </c>
      <c r="H418">
        <f>IFERROR(VLOOKUP($B418,Kraftvärmeprod!$B$1:$AH$479,MATCH(H$2,Kraftvärmeprod!$B$1:$AG$1,0),FALSE)/1,0)-IFERROR(VLOOKUP($B418,'Slutlig allokering'!$B$2:$AC$462,MATCH(H$3,'Slutlig allokering'!$B$2:$AJ$2,0),FALSE)/1,0)</f>
        <v>0</v>
      </c>
      <c r="I418">
        <f>IFERROR(VLOOKUP($B418,Kraftvärmeprod!$B$1:$AH$479,MATCH(I$2,Kraftvärmeprod!$B$1:$AG$1,0),FALSE)/1,0)-IFERROR(VLOOKUP($B418,'Slutlig allokering'!$B$2:$AC$462,MATCH(I$3,'Slutlig allokering'!$B$2:$AJ$2,0),FALSE)/1,0)</f>
        <v>0</v>
      </c>
      <c r="J418">
        <f>IFERROR(VLOOKUP($B418,Kraftvärmeprod!$B$1:$AH$479,MATCH(J$2,Kraftvärmeprod!$B$1:$AG$1,0),FALSE)/1,0)-IFERROR(VLOOKUP($B418,'Slutlig allokering'!$B$2:$AC$462,MATCH(J$3,'Slutlig allokering'!$B$2:$AJ$2,0),FALSE)/1,0)</f>
        <v>0</v>
      </c>
      <c r="K418">
        <f>IFERROR(VLOOKUP($B418,Kraftvärmeprod!$B$1:$AH$479,MATCH(K$2,Kraftvärmeprod!$B$1:$AG$1,0),FALSE)/1,0)-IFERROR(VLOOKUP($B418,'Slutlig allokering'!$B$2:$AC$462,MATCH(K$3,'Slutlig allokering'!$B$2:$AJ$2,0),FALSE)/1,0)</f>
        <v>0</v>
      </c>
      <c r="L418">
        <f>IFERROR(VLOOKUP($B418,Kraftvärmeprod!$B$1:$AH$479,MATCH(L$2,Kraftvärmeprod!$B$1:$AG$1,0),FALSE)/1,0)-IFERROR(VLOOKUP($B418,'Slutlig allokering'!$B$2:$AC$462,MATCH(L$3,'Slutlig allokering'!$B$2:$AJ$2,0),FALSE)/1,0)</f>
        <v>0</v>
      </c>
      <c r="M418" s="143">
        <f>IFERROR(VLOOKUP($B418,Miljö!$B$1:$S$477,MATCH(M$2,Miljö!$B$1:$X$1,0),FALSE)/1,0)-IFERROR(VLOOKUP($B418,'Slutlig allokering'!$B$2:$AC$462,MATCH(M$3,'Slutlig allokering'!$B$2:$AJ$2,0),FALSE)/1,0)</f>
        <v>0</v>
      </c>
      <c r="N418">
        <f>IFERROR(VLOOKUP($B418,Kraftvärmeprod!$B$1:$AH$479,MATCH(N$2,Kraftvärmeprod!$B$1:$AG$1,0),FALSE)/1,0)-IFERROR(VLOOKUP($B418,'Slutlig allokering'!$B$2:$AC$462,MATCH(N$3,'Slutlig allokering'!$B$2:$AJ$2,0),FALSE)/1,0)</f>
        <v>0</v>
      </c>
      <c r="O418">
        <f>IFERROR(VLOOKUP($B418,Kraftvärmeprod!$B$1:$AH$479,MATCH(O$2,Kraftvärmeprod!$B$1:$AG$1,0),FALSE)/1,0)-IFERROR(VLOOKUP($B418,'Slutlig allokering'!$B$2:$AC$462,MATCH(O$3,'Slutlig allokering'!$B$2:$AJ$2,0),FALSE)/1,0)</f>
        <v>0</v>
      </c>
      <c r="P418">
        <f>IFERROR(VLOOKUP($B418,Kraftvärmeprod!$B$1:$AH$479,MATCH(P$2,Kraftvärmeprod!$B$1:$AG$1,0),FALSE)/1,0)-IFERROR(VLOOKUP($B418,'Slutlig allokering'!$B$2:$AC$462,MATCH(P$3,'Slutlig allokering'!$B$2:$AJ$2,0),FALSE)/1,0)</f>
        <v>0</v>
      </c>
      <c r="Q418">
        <f>IFERROR(VLOOKUP($B418,Kraftvärmeprod!$B$1:$AH$479,MATCH(Q$2,Kraftvärmeprod!$B$1:$AG$1,0),FALSE)/1,0)-IFERROR(VLOOKUP($B418,'Slutlig allokering'!$B$2:$AC$462,MATCH(Q$3,'Slutlig allokering'!$B$2:$AJ$2,0),FALSE)/1,0)</f>
        <v>0</v>
      </c>
      <c r="R418">
        <f>IFERROR(VLOOKUP($B418,Kraftvärmeprod!$B$1:$AH$479,MATCH(R$2,Kraftvärmeprod!$B$1:$AG$1,0),FALSE)/1,0)-IFERROR(VLOOKUP($B418,'Slutlig allokering'!$B$2:$AC$462,MATCH(R$3,'Slutlig allokering'!$B$2:$AJ$2,0),FALSE)/1,0)</f>
        <v>3.3763000000000005</v>
      </c>
      <c r="S418">
        <f>IFERROR(VLOOKUP($B418,Kraftvärmeprod!$B$1:$AH$479,MATCH(S$2,Kraftvärmeprod!$B$1:$AG$1,0),FALSE)/1,0)-IFERROR(VLOOKUP($B418,'Slutlig allokering'!$B$2:$AC$462,MATCH(S$3,'Slutlig allokering'!$B$2:$AJ$2,0),FALSE)/1,0)</f>
        <v>0</v>
      </c>
      <c r="T418">
        <f>IFERROR(VLOOKUP($B418,Kraftvärmeprod!$B$1:$AH$479,MATCH(T$2,Kraftvärmeprod!$B$1:$AG$1,0),FALSE)/1,0)-IFERROR(VLOOKUP($B418,'Slutlig allokering'!$B$2:$AC$462,MATCH(T$3,'Slutlig allokering'!$B$2:$AJ$2,0),FALSE)/1,0)</f>
        <v>0</v>
      </c>
      <c r="U418">
        <f>IFERROR(VLOOKUP($B418,Kraftvärmeprod!$B$1:$AH$479,MATCH(U$2,Kraftvärmeprod!$B$1:$AG$1,0),FALSE)/1,0)-IFERROR(VLOOKUP($B418,'Slutlig allokering'!$B$2:$AC$462,MATCH(U$3,'Slutlig allokering'!$B$2:$AJ$2,0),FALSE)/1,0)</f>
        <v>0</v>
      </c>
      <c r="V418">
        <f>IFERROR(VLOOKUP($B418,Kraftvärmeprod!$B$1:$AH$479,MATCH(V$2,Kraftvärmeprod!$B$1:$AG$1,0),FALSE)/1,0)-IFERROR(VLOOKUP($B418,'Slutlig allokering'!$B$2:$AC$462,MATCH(V$3,'Slutlig allokering'!$B$2:$AJ$2,0),FALSE)/1,0)</f>
        <v>0</v>
      </c>
      <c r="W418">
        <f>IFERROR(VLOOKUP($B418,Kraftvärmeprod!$B$1:$AH$479,MATCH(W$2,Kraftvärmeprod!$B$1:$AG$1,0),FALSE)/1,0)-IFERROR(VLOOKUP($B418,'Slutlig allokering'!$B$2:$AC$462,MATCH(W$3,'Slutlig allokering'!$B$2:$AJ$2,0),FALSE)/1,0)</f>
        <v>0</v>
      </c>
      <c r="X418">
        <f>IFERROR(VLOOKUP($B418,Kraftvärmeprod!$B$1:$AH$479,MATCH(X$2,Kraftvärmeprod!$B$1:$AG$1,0),FALSE)/1,0)-IFERROR(VLOOKUP($B418,'Slutlig allokering'!$B$2:$AC$462,MATCH(X$3,'Slutlig allokering'!$B$2:$AJ$2,0),FALSE)/1,0)</f>
        <v>0</v>
      </c>
      <c r="Y418">
        <f>IFERROR(VLOOKUP($B418,Kraftvärmeprod!$B$1:$AH$479,MATCH(Y$2,Kraftvärmeprod!$B$1:$AG$1,0),FALSE)/1,0)-IFERROR(VLOOKUP($B418,'Slutlig allokering'!$B$2:$AC$462,MATCH(Y$3,'Slutlig allokering'!$B$2:$AJ$2,0),FALSE)/1,0)</f>
        <v>0</v>
      </c>
      <c r="Z418">
        <f>IFERROR(VLOOKUP($B418,Kraftvärmeprod!$B$1:$AH$479,MATCH(Z$2,Kraftvärmeprod!$B$1:$AG$1,0),FALSE)/1,0)-IFERROR(VLOOKUP($B418,'Slutlig allokering'!$B$2:$AC$462,MATCH(Z$3,'Slutlig allokering'!$B$2:$AJ$2,0),FALSE)/1,0)</f>
        <v>0</v>
      </c>
      <c r="AA418">
        <f>IFERROR(VLOOKUP($B418,Kraftvärmeprod!$B$1:$AH$479,MATCH(AA$2,Kraftvärmeprod!$B$1:$AG$1,0),FALSE)/1,0)-IFERROR(VLOOKUP($B418,'Slutlig allokering'!$B$2:$AC$462,MATCH(AA$3,'Slutlig allokering'!$B$2:$AJ$2,0),FALSE)/1,0)</f>
        <v>0</v>
      </c>
      <c r="AB418">
        <f>IFERROR(VLOOKUP($B418,Kraftvärmeprod!$B$1:$AH$479,MATCH(AB$2,Kraftvärmeprod!$B$1:$AG$1,0),FALSE)/1,0)-IFERROR(VLOOKUP($B418,'Slutlig allokering'!$B$2:$AC$462,MATCH(AB$3,'Slutlig allokering'!$B$2:$AJ$2,0),FALSE)/1,0)</f>
        <v>0</v>
      </c>
      <c r="AE418">
        <f t="shared" si="12"/>
        <v>3.3763000000000005</v>
      </c>
      <c r="AG418">
        <f>IFERROR(VLOOKUP(B418,'Slutlig allokering'!$B$2:$AJ$462,MATCH("Summa justerad allokerad tillförd energi (utan hjälpel och rökgaskondensering):",'Slutlig allokering'!$B$2:$AK$2,0),FALSE)/1,"")</f>
        <v>10.559699999999999</v>
      </c>
      <c r="AI418" s="55">
        <f>IFERROR(1-VLOOKUP(B418,'Slutlig allokering'!$B$2:$AJ$462,MATCH("Andel av bränsle i kvv som allokerats till värme, exklusive rökgaskondensering och hjälpel",'Slutlig allokering'!$B$2:$AK$2,0),FALSE),"")</f>
        <v>0.24227181400688869</v>
      </c>
      <c r="AK418" s="55">
        <f t="shared" si="13"/>
        <v>0.24227181400688869</v>
      </c>
    </row>
    <row r="419" spans="1:37" x14ac:dyDescent="0.25">
      <c r="A419" s="28" t="s">
        <v>550</v>
      </c>
      <c r="B419" s="28" t="s">
        <v>558</v>
      </c>
      <c r="C419">
        <f>IFERROR(VLOOKUP($B419,Kraftvärmeprod!$B$1:$AH$479,MATCH(C$3,Kraftvärmeprod!$B$1:$AG$1,0),FALSE)/1,"")</f>
        <v>130.34399999999999</v>
      </c>
      <c r="D419">
        <f>IFERROR(VLOOKUP($B419,Kraftvärmeprod!$B$1:$AH$479,MATCH(D$3,Kraftvärmeprod!$B$1:$AG$1,0),FALSE)/1,"")</f>
        <v>25.824000000000002</v>
      </c>
      <c r="E419">
        <f>IFERROR(VLOOKUP($B419,Kraftvärmeprod!$B$1:$AH$479,MATCH(E$2,Kraftvärmeprod!$B$1:$AG$1,0),FALSE)/1,0)-IFERROR(VLOOKUP($B419,'Slutlig allokering'!$B$2:$AC$462,MATCH(E$3,'Slutlig allokering'!$B$2:$AJ$2,0),FALSE)/1,0)</f>
        <v>0</v>
      </c>
      <c r="F419">
        <f>IFERROR(VLOOKUP($B419,Kraftvärmeprod!$B$1:$AH$479,MATCH(F$2,Kraftvärmeprod!$B$1:$AG$1,0),FALSE)/1,0)-IFERROR(VLOOKUP($B419,'Slutlig allokering'!$B$2:$AC$462,MATCH(F$3,'Slutlig allokering'!$B$2:$AJ$2,0),FALSE)/1,0)</f>
        <v>1.3973399999999998</v>
      </c>
      <c r="G419">
        <f>IFERROR(VLOOKUP($B419,Kraftvärmeprod!$B$1:$AH$479,MATCH(G$2,Kraftvärmeprod!$B$1:$AG$1,0),FALSE)/1,0)-IFERROR(VLOOKUP($B419,'Slutlig allokering'!$B$2:$AC$462,MATCH(G$3,'Slutlig allokering'!$B$2:$AJ$2,0),FALSE)/1,0)</f>
        <v>24.673199999999994</v>
      </c>
      <c r="H419">
        <f>IFERROR(VLOOKUP($B419,Kraftvärmeprod!$B$1:$AH$479,MATCH(H$2,Kraftvärmeprod!$B$1:$AG$1,0),FALSE)/1,0)-IFERROR(VLOOKUP($B419,'Slutlig allokering'!$B$2:$AC$462,MATCH(H$3,'Slutlig allokering'!$B$2:$AJ$2,0),FALSE)/1,0)</f>
        <v>0</v>
      </c>
      <c r="I419">
        <f>IFERROR(VLOOKUP($B419,Kraftvärmeprod!$B$1:$AH$479,MATCH(I$2,Kraftvärmeprod!$B$1:$AG$1,0),FALSE)/1,0)-IFERROR(VLOOKUP($B419,'Slutlig allokering'!$B$2:$AC$462,MATCH(I$3,'Slutlig allokering'!$B$2:$AJ$2,0),FALSE)/1,0)</f>
        <v>0</v>
      </c>
      <c r="J419">
        <f>IFERROR(VLOOKUP($B419,Kraftvärmeprod!$B$1:$AH$479,MATCH(J$2,Kraftvärmeprod!$B$1:$AG$1,0),FALSE)/1,0)-IFERROR(VLOOKUP($B419,'Slutlig allokering'!$B$2:$AC$462,MATCH(J$3,'Slutlig allokering'!$B$2:$AJ$2,0),FALSE)/1,0)</f>
        <v>0</v>
      </c>
      <c r="K419">
        <f>IFERROR(VLOOKUP($B419,Kraftvärmeprod!$B$1:$AH$479,MATCH(K$2,Kraftvärmeprod!$B$1:$AG$1,0),FALSE)/1,0)-IFERROR(VLOOKUP($B419,'Slutlig allokering'!$B$2:$AC$462,MATCH(K$3,'Slutlig allokering'!$B$2:$AJ$2,0),FALSE)/1,0)</f>
        <v>0</v>
      </c>
      <c r="L419">
        <f>IFERROR(VLOOKUP($B419,Kraftvärmeprod!$B$1:$AH$479,MATCH(L$2,Kraftvärmeprod!$B$1:$AG$1,0),FALSE)/1,0)-IFERROR(VLOOKUP($B419,'Slutlig allokering'!$B$2:$AC$462,MATCH(L$3,'Slutlig allokering'!$B$2:$AJ$2,0),FALSE)/1,0)</f>
        <v>15.561200000000003</v>
      </c>
      <c r="M419" s="143">
        <f>IFERROR(VLOOKUP($B419,Miljö!$B$1:$S$477,MATCH(M$2,Miljö!$B$1:$X$1,0),FALSE)/1,0)-IFERROR(VLOOKUP($B419,'Slutlig allokering'!$B$2:$AC$462,MATCH(M$3,'Slutlig allokering'!$B$2:$AJ$2,0),FALSE)/1,0)</f>
        <v>0</v>
      </c>
      <c r="N419">
        <f>IFERROR(VLOOKUP($B419,Kraftvärmeprod!$B$1:$AH$479,MATCH(N$2,Kraftvärmeprod!$B$1:$AG$1,0),FALSE)/1,0)-IFERROR(VLOOKUP($B419,'Slutlig allokering'!$B$2:$AC$462,MATCH(N$3,'Slutlig allokering'!$B$2:$AJ$2,0),FALSE)/1,0)</f>
        <v>0</v>
      </c>
      <c r="O419">
        <f>IFERROR(VLOOKUP($B419,Kraftvärmeprod!$B$1:$AH$479,MATCH(O$2,Kraftvärmeprod!$B$1:$AG$1,0),FALSE)/1,0)-IFERROR(VLOOKUP($B419,'Slutlig allokering'!$B$2:$AC$462,MATCH(O$3,'Slutlig allokering'!$B$2:$AJ$2,0),FALSE)/1,0)</f>
        <v>0</v>
      </c>
      <c r="P419">
        <f>IFERROR(VLOOKUP($B419,Kraftvärmeprod!$B$1:$AH$479,MATCH(P$2,Kraftvärmeprod!$B$1:$AG$1,0),FALSE)/1,0)-IFERROR(VLOOKUP($B419,'Slutlig allokering'!$B$2:$AC$462,MATCH(P$3,'Slutlig allokering'!$B$2:$AJ$2,0),FALSE)/1,0)</f>
        <v>0</v>
      </c>
      <c r="Q419">
        <f>IFERROR(VLOOKUP($B419,Kraftvärmeprod!$B$1:$AH$479,MATCH(Q$2,Kraftvärmeprod!$B$1:$AG$1,0),FALSE)/1,0)-IFERROR(VLOOKUP($B419,'Slutlig allokering'!$B$2:$AC$462,MATCH(Q$3,'Slutlig allokering'!$B$2:$AJ$2,0),FALSE)/1,0)</f>
        <v>9.0915999999999997</v>
      </c>
      <c r="R419">
        <f>IFERROR(VLOOKUP($B419,Kraftvärmeprod!$B$1:$AH$479,MATCH(R$2,Kraftvärmeprod!$B$1:$AG$1,0),FALSE)/1,0)-IFERROR(VLOOKUP($B419,'Slutlig allokering'!$B$2:$AC$462,MATCH(R$3,'Slutlig allokering'!$B$2:$AJ$2,0),FALSE)/1,0)</f>
        <v>0</v>
      </c>
      <c r="S419">
        <f>IFERROR(VLOOKUP($B419,Kraftvärmeprod!$B$1:$AH$479,MATCH(S$2,Kraftvärmeprod!$B$1:$AG$1,0),FALSE)/1,0)-IFERROR(VLOOKUP($B419,'Slutlig allokering'!$B$2:$AC$462,MATCH(S$3,'Slutlig allokering'!$B$2:$AJ$2,0),FALSE)/1,0)</f>
        <v>0</v>
      </c>
      <c r="T419">
        <f>IFERROR(VLOOKUP($B419,Kraftvärmeprod!$B$1:$AH$479,MATCH(T$2,Kraftvärmeprod!$B$1:$AG$1,0),FALSE)/1,0)-IFERROR(VLOOKUP($B419,'Slutlig allokering'!$B$2:$AC$462,MATCH(T$3,'Slutlig allokering'!$B$2:$AJ$2,0),FALSE)/1,0)</f>
        <v>0</v>
      </c>
      <c r="U419">
        <f>IFERROR(VLOOKUP($B419,Kraftvärmeprod!$B$1:$AH$479,MATCH(U$2,Kraftvärmeprod!$B$1:$AG$1,0),FALSE)/1,0)-IFERROR(VLOOKUP($B419,'Slutlig allokering'!$B$2:$AC$462,MATCH(U$3,'Slutlig allokering'!$B$2:$AJ$2,0),FALSE)/1,0)</f>
        <v>0</v>
      </c>
      <c r="V419">
        <f>IFERROR(VLOOKUP($B419,Kraftvärmeprod!$B$1:$AH$479,MATCH(V$2,Kraftvärmeprod!$B$1:$AG$1,0),FALSE)/1,0)-IFERROR(VLOOKUP($B419,'Slutlig allokering'!$B$2:$AC$462,MATCH(V$3,'Slutlig allokering'!$B$2:$AJ$2,0),FALSE)/1,0)</f>
        <v>0</v>
      </c>
      <c r="W419">
        <f>IFERROR(VLOOKUP($B419,Kraftvärmeprod!$B$1:$AH$479,MATCH(W$2,Kraftvärmeprod!$B$1:$AG$1,0),FALSE)/1,0)-IFERROR(VLOOKUP($B419,'Slutlig allokering'!$B$2:$AC$462,MATCH(W$3,'Slutlig allokering'!$B$2:$AJ$2,0),FALSE)/1,0)</f>
        <v>0</v>
      </c>
      <c r="X419">
        <f>IFERROR(VLOOKUP($B419,Kraftvärmeprod!$B$1:$AH$479,MATCH(X$2,Kraftvärmeprod!$B$1:$AG$1,0),FALSE)/1,0)-IFERROR(VLOOKUP($B419,'Slutlig allokering'!$B$2:$AC$462,MATCH(X$3,'Slutlig allokering'!$B$2:$AJ$2,0),FALSE)/1,0)</f>
        <v>0</v>
      </c>
      <c r="Y419">
        <f>IFERROR(VLOOKUP($B419,Kraftvärmeprod!$B$1:$AH$479,MATCH(Y$2,Kraftvärmeprod!$B$1:$AG$1,0),FALSE)/1,0)-IFERROR(VLOOKUP($B419,'Slutlig allokering'!$B$2:$AC$462,MATCH(Y$3,'Slutlig allokering'!$B$2:$AJ$2,0),FALSE)/1,0)</f>
        <v>0</v>
      </c>
      <c r="Z419">
        <f>IFERROR(VLOOKUP($B419,Kraftvärmeprod!$B$1:$AH$479,MATCH(Z$2,Kraftvärmeprod!$B$1:$AG$1,0),FALSE)/1,0)-IFERROR(VLOOKUP($B419,'Slutlig allokering'!$B$2:$AC$462,MATCH(Z$3,'Slutlig allokering'!$B$2:$AJ$2,0),FALSE)/1,0)</f>
        <v>0</v>
      </c>
      <c r="AA419">
        <f>IFERROR(VLOOKUP($B419,Kraftvärmeprod!$B$1:$AH$479,MATCH(AA$2,Kraftvärmeprod!$B$1:$AG$1,0),FALSE)/1,0)-IFERROR(VLOOKUP($B419,'Slutlig allokering'!$B$2:$AC$462,MATCH(AA$3,'Slutlig allokering'!$B$2:$AJ$2,0),FALSE)/1,0)</f>
        <v>0</v>
      </c>
      <c r="AB419">
        <f>IFERROR(VLOOKUP($B419,Kraftvärmeprod!$B$1:$AH$479,MATCH(AB$2,Kraftvärmeprod!$B$1:$AG$1,0),FALSE)/1,0)-IFERROR(VLOOKUP($B419,'Slutlig allokering'!$B$2:$AC$462,MATCH(AB$3,'Slutlig allokering'!$B$2:$AJ$2,0),FALSE)/1,0)</f>
        <v>0.49033099999999996</v>
      </c>
      <c r="AE419">
        <f t="shared" si="12"/>
        <v>51.213670999999991</v>
      </c>
      <c r="AG419">
        <f>IFERROR(VLOOKUP(B419,'Slutlig allokering'!$B$2:$AJ$462,MATCH("Summa justerad allokerad tillförd energi (utan hjälpel och rökgaskondensering):",'Slutlig allokering'!$B$2:$AK$2,0),FALSE)/1,"")</f>
        <v>99.569328999999982</v>
      </c>
      <c r="AI419" s="55">
        <f>IFERROR(1-VLOOKUP(B419,'Slutlig allokering'!$B$2:$AJ$462,MATCH("Andel av bränsle i kvv som allokerats till värme, exklusive rökgaskondensering och hjälpel",'Slutlig allokering'!$B$2:$AK$2,0),FALSE),"")</f>
        <v>0.33965149254226279</v>
      </c>
      <c r="AK419" s="55">
        <f t="shared" si="13"/>
        <v>0.33965149254226273</v>
      </c>
    </row>
    <row r="420" spans="1:37" x14ac:dyDescent="0.25">
      <c r="A420" s="28" t="s">
        <v>550</v>
      </c>
      <c r="B420" s="28" t="s">
        <v>559</v>
      </c>
      <c r="C420" t="str">
        <f>IFERROR(VLOOKUP($B420,Kraftvärmeprod!$B$1:$AH$479,MATCH(C$3,Kraftvärmeprod!$B$1:$AG$1,0),FALSE)/1,"")</f>
        <v/>
      </c>
      <c r="D420" t="str">
        <f>IFERROR(VLOOKUP($B420,Kraftvärmeprod!$B$1:$AH$479,MATCH(D$3,Kraftvärmeprod!$B$1:$AG$1,0),FALSE)/1,"")</f>
        <v/>
      </c>
      <c r="E420">
        <f>IFERROR(VLOOKUP($B420,Kraftvärmeprod!$B$1:$AH$479,MATCH(E$2,Kraftvärmeprod!$B$1:$AG$1,0),FALSE)/1,0)-IFERROR(VLOOKUP($B420,'Slutlig allokering'!$B$2:$AC$462,MATCH(E$3,'Slutlig allokering'!$B$2:$AJ$2,0),FALSE)/1,0)</f>
        <v>0</v>
      </c>
      <c r="F420">
        <f>IFERROR(VLOOKUP($B420,Kraftvärmeprod!$B$1:$AH$479,MATCH(F$2,Kraftvärmeprod!$B$1:$AG$1,0),FALSE)/1,0)-IFERROR(VLOOKUP($B420,'Slutlig allokering'!$B$2:$AC$462,MATCH(F$3,'Slutlig allokering'!$B$2:$AJ$2,0),FALSE)/1,0)</f>
        <v>0</v>
      </c>
      <c r="G420">
        <f>IFERROR(VLOOKUP($B420,Kraftvärmeprod!$B$1:$AH$479,MATCH(G$2,Kraftvärmeprod!$B$1:$AG$1,0),FALSE)/1,0)-IFERROR(VLOOKUP($B420,'Slutlig allokering'!$B$2:$AC$462,MATCH(G$3,'Slutlig allokering'!$B$2:$AJ$2,0),FALSE)/1,0)</f>
        <v>0</v>
      </c>
      <c r="H420">
        <f>IFERROR(VLOOKUP($B420,Kraftvärmeprod!$B$1:$AH$479,MATCH(H$2,Kraftvärmeprod!$B$1:$AG$1,0),FALSE)/1,0)-IFERROR(VLOOKUP($B420,'Slutlig allokering'!$B$2:$AC$462,MATCH(H$3,'Slutlig allokering'!$B$2:$AJ$2,0),FALSE)/1,0)</f>
        <v>0</v>
      </c>
      <c r="I420">
        <f>IFERROR(VLOOKUP($B420,Kraftvärmeprod!$B$1:$AH$479,MATCH(I$2,Kraftvärmeprod!$B$1:$AG$1,0),FALSE)/1,0)-IFERROR(VLOOKUP($B420,'Slutlig allokering'!$B$2:$AC$462,MATCH(I$3,'Slutlig allokering'!$B$2:$AJ$2,0),FALSE)/1,0)</f>
        <v>0</v>
      </c>
      <c r="J420">
        <f>IFERROR(VLOOKUP($B420,Kraftvärmeprod!$B$1:$AH$479,MATCH(J$2,Kraftvärmeprod!$B$1:$AG$1,0),FALSE)/1,0)-IFERROR(VLOOKUP($B420,'Slutlig allokering'!$B$2:$AC$462,MATCH(J$3,'Slutlig allokering'!$B$2:$AJ$2,0),FALSE)/1,0)</f>
        <v>0</v>
      </c>
      <c r="K420">
        <f>IFERROR(VLOOKUP($B420,Kraftvärmeprod!$B$1:$AH$479,MATCH(K$2,Kraftvärmeprod!$B$1:$AG$1,0),FALSE)/1,0)-IFERROR(VLOOKUP($B420,'Slutlig allokering'!$B$2:$AC$462,MATCH(K$3,'Slutlig allokering'!$B$2:$AJ$2,0),FALSE)/1,0)</f>
        <v>0</v>
      </c>
      <c r="L420">
        <f>IFERROR(VLOOKUP($B420,Kraftvärmeprod!$B$1:$AH$479,MATCH(L$2,Kraftvärmeprod!$B$1:$AG$1,0),FALSE)/1,0)-IFERROR(VLOOKUP($B420,'Slutlig allokering'!$B$2:$AC$462,MATCH(L$3,'Slutlig allokering'!$B$2:$AJ$2,0),FALSE)/1,0)</f>
        <v>0</v>
      </c>
      <c r="M420" s="143">
        <f>IFERROR(VLOOKUP($B420,Miljö!$B$1:$S$477,MATCH(M$2,Miljö!$B$1:$X$1,0),FALSE)/1,0)-IFERROR(VLOOKUP($B420,'Slutlig allokering'!$B$2:$AC$462,MATCH(M$3,'Slutlig allokering'!$B$2:$AJ$2,0),FALSE)/1,0)</f>
        <v>0</v>
      </c>
      <c r="N420">
        <f>IFERROR(VLOOKUP($B420,Kraftvärmeprod!$B$1:$AH$479,MATCH(N$2,Kraftvärmeprod!$B$1:$AG$1,0),FALSE)/1,0)-IFERROR(VLOOKUP($B420,'Slutlig allokering'!$B$2:$AC$462,MATCH(N$3,'Slutlig allokering'!$B$2:$AJ$2,0),FALSE)/1,0)</f>
        <v>0</v>
      </c>
      <c r="O420">
        <f>IFERROR(VLOOKUP($B420,Kraftvärmeprod!$B$1:$AH$479,MATCH(O$2,Kraftvärmeprod!$B$1:$AG$1,0),FALSE)/1,0)-IFERROR(VLOOKUP($B420,'Slutlig allokering'!$B$2:$AC$462,MATCH(O$3,'Slutlig allokering'!$B$2:$AJ$2,0),FALSE)/1,0)</f>
        <v>0</v>
      </c>
      <c r="P420">
        <f>IFERROR(VLOOKUP($B420,Kraftvärmeprod!$B$1:$AH$479,MATCH(P$2,Kraftvärmeprod!$B$1:$AG$1,0),FALSE)/1,0)-IFERROR(VLOOKUP($B420,'Slutlig allokering'!$B$2:$AC$462,MATCH(P$3,'Slutlig allokering'!$B$2:$AJ$2,0),FALSE)/1,0)</f>
        <v>0</v>
      </c>
      <c r="Q420">
        <f>IFERROR(VLOOKUP($B420,Kraftvärmeprod!$B$1:$AH$479,MATCH(Q$2,Kraftvärmeprod!$B$1:$AG$1,0),FALSE)/1,0)-IFERROR(VLOOKUP($B420,'Slutlig allokering'!$B$2:$AC$462,MATCH(Q$3,'Slutlig allokering'!$B$2:$AJ$2,0),FALSE)/1,0)</f>
        <v>0</v>
      </c>
      <c r="R420">
        <f>IFERROR(VLOOKUP($B420,Kraftvärmeprod!$B$1:$AH$479,MATCH(R$2,Kraftvärmeprod!$B$1:$AG$1,0),FALSE)/1,0)-IFERROR(VLOOKUP($B420,'Slutlig allokering'!$B$2:$AC$462,MATCH(R$3,'Slutlig allokering'!$B$2:$AJ$2,0),FALSE)/1,0)</f>
        <v>0</v>
      </c>
      <c r="S420">
        <f>IFERROR(VLOOKUP($B420,Kraftvärmeprod!$B$1:$AH$479,MATCH(S$2,Kraftvärmeprod!$B$1:$AG$1,0),FALSE)/1,0)-IFERROR(VLOOKUP($B420,'Slutlig allokering'!$B$2:$AC$462,MATCH(S$3,'Slutlig allokering'!$B$2:$AJ$2,0),FALSE)/1,0)</f>
        <v>0</v>
      </c>
      <c r="T420">
        <f>IFERROR(VLOOKUP($B420,Kraftvärmeprod!$B$1:$AH$479,MATCH(T$2,Kraftvärmeprod!$B$1:$AG$1,0),FALSE)/1,0)-IFERROR(VLOOKUP($B420,'Slutlig allokering'!$B$2:$AC$462,MATCH(T$3,'Slutlig allokering'!$B$2:$AJ$2,0),FALSE)/1,0)</f>
        <v>0</v>
      </c>
      <c r="U420">
        <f>IFERROR(VLOOKUP($B420,Kraftvärmeprod!$B$1:$AH$479,MATCH(U$2,Kraftvärmeprod!$B$1:$AG$1,0),FALSE)/1,0)-IFERROR(VLOOKUP($B420,'Slutlig allokering'!$B$2:$AC$462,MATCH(U$3,'Slutlig allokering'!$B$2:$AJ$2,0),FALSE)/1,0)</f>
        <v>0</v>
      </c>
      <c r="V420">
        <f>IFERROR(VLOOKUP($B420,Kraftvärmeprod!$B$1:$AH$479,MATCH(V$2,Kraftvärmeprod!$B$1:$AG$1,0),FALSE)/1,0)-IFERROR(VLOOKUP($B420,'Slutlig allokering'!$B$2:$AC$462,MATCH(V$3,'Slutlig allokering'!$B$2:$AJ$2,0),FALSE)/1,0)</f>
        <v>0</v>
      </c>
      <c r="W420">
        <f>IFERROR(VLOOKUP($B420,Kraftvärmeprod!$B$1:$AH$479,MATCH(W$2,Kraftvärmeprod!$B$1:$AG$1,0),FALSE)/1,0)-IFERROR(VLOOKUP($B420,'Slutlig allokering'!$B$2:$AC$462,MATCH(W$3,'Slutlig allokering'!$B$2:$AJ$2,0),FALSE)/1,0)</f>
        <v>0</v>
      </c>
      <c r="X420">
        <f>IFERROR(VLOOKUP($B420,Kraftvärmeprod!$B$1:$AH$479,MATCH(X$2,Kraftvärmeprod!$B$1:$AG$1,0),FALSE)/1,0)-IFERROR(VLOOKUP($B420,'Slutlig allokering'!$B$2:$AC$462,MATCH(X$3,'Slutlig allokering'!$B$2:$AJ$2,0),FALSE)/1,0)</f>
        <v>0</v>
      </c>
      <c r="Y420">
        <f>IFERROR(VLOOKUP($B420,Kraftvärmeprod!$B$1:$AH$479,MATCH(Y$2,Kraftvärmeprod!$B$1:$AG$1,0),FALSE)/1,0)-IFERROR(VLOOKUP($B420,'Slutlig allokering'!$B$2:$AC$462,MATCH(Y$3,'Slutlig allokering'!$B$2:$AJ$2,0),FALSE)/1,0)</f>
        <v>0</v>
      </c>
      <c r="Z420">
        <f>IFERROR(VLOOKUP($B420,Kraftvärmeprod!$B$1:$AH$479,MATCH(Z$2,Kraftvärmeprod!$B$1:$AG$1,0),FALSE)/1,0)-IFERROR(VLOOKUP($B420,'Slutlig allokering'!$B$2:$AC$462,MATCH(Z$3,'Slutlig allokering'!$B$2:$AJ$2,0),FALSE)/1,0)</f>
        <v>0</v>
      </c>
      <c r="AA420">
        <f>IFERROR(VLOOKUP($B420,Kraftvärmeprod!$B$1:$AH$479,MATCH(AA$2,Kraftvärmeprod!$B$1:$AG$1,0),FALSE)/1,0)-IFERROR(VLOOKUP($B420,'Slutlig allokering'!$B$2:$AC$462,MATCH(AA$3,'Slutlig allokering'!$B$2:$AJ$2,0),FALSE)/1,0)</f>
        <v>0</v>
      </c>
      <c r="AB420">
        <f>IFERROR(VLOOKUP($B420,Kraftvärmeprod!$B$1:$AH$479,MATCH(AB$2,Kraftvärmeprod!$B$1:$AG$1,0),FALSE)/1,0)-IFERROR(VLOOKUP($B420,'Slutlig allokering'!$B$2:$AC$462,MATCH(AB$3,'Slutlig allokering'!$B$2:$AJ$2,0),FALSE)/1,0)</f>
        <v>0</v>
      </c>
      <c r="AE420">
        <f t="shared" si="12"/>
        <v>0</v>
      </c>
      <c r="AG420">
        <f>IFERROR(VLOOKUP(B420,'Slutlig allokering'!$B$2:$AJ$462,MATCH("Summa justerad allokerad tillförd energi (utan hjälpel och rökgaskondensering):",'Slutlig allokering'!$B$2:$AK$2,0),FALSE)/1,"")</f>
        <v>0</v>
      </c>
      <c r="AI420" s="55" t="str">
        <f>IFERROR(1-VLOOKUP(B420,'Slutlig allokering'!$B$2:$AJ$462,MATCH("Andel av bränsle i kvv som allokerats till värme, exklusive rökgaskondensering och hjälpel",'Slutlig allokering'!$B$2:$AK$2,0),FALSE),"")</f>
        <v/>
      </c>
      <c r="AK420" s="55" t="str">
        <f t="shared" si="13"/>
        <v/>
      </c>
    </row>
    <row r="421" spans="1:37" x14ac:dyDescent="0.25">
      <c r="A421" s="28" t="s">
        <v>550</v>
      </c>
      <c r="B421" s="28" t="s">
        <v>560</v>
      </c>
      <c r="C421" t="str">
        <f>IFERROR(VLOOKUP($B421,Kraftvärmeprod!$B$1:$AH$479,MATCH(C$3,Kraftvärmeprod!$B$1:$AG$1,0),FALSE)/1,"")</f>
        <v/>
      </c>
      <c r="D421" t="str">
        <f>IFERROR(VLOOKUP($B421,Kraftvärmeprod!$B$1:$AH$479,MATCH(D$3,Kraftvärmeprod!$B$1:$AG$1,0),FALSE)/1,"")</f>
        <v/>
      </c>
      <c r="E421">
        <f>IFERROR(VLOOKUP($B421,Kraftvärmeprod!$B$1:$AH$479,MATCH(E$2,Kraftvärmeprod!$B$1:$AG$1,0),FALSE)/1,0)-IFERROR(VLOOKUP($B421,'Slutlig allokering'!$B$2:$AC$462,MATCH(E$3,'Slutlig allokering'!$B$2:$AJ$2,0),FALSE)/1,0)</f>
        <v>0</v>
      </c>
      <c r="F421">
        <f>IFERROR(VLOOKUP($B421,Kraftvärmeprod!$B$1:$AH$479,MATCH(F$2,Kraftvärmeprod!$B$1:$AG$1,0),FALSE)/1,0)-IFERROR(VLOOKUP($B421,'Slutlig allokering'!$B$2:$AC$462,MATCH(F$3,'Slutlig allokering'!$B$2:$AJ$2,0),FALSE)/1,0)</f>
        <v>0</v>
      </c>
      <c r="G421">
        <f>IFERROR(VLOOKUP($B421,Kraftvärmeprod!$B$1:$AH$479,MATCH(G$2,Kraftvärmeprod!$B$1:$AG$1,0),FALSE)/1,0)-IFERROR(VLOOKUP($B421,'Slutlig allokering'!$B$2:$AC$462,MATCH(G$3,'Slutlig allokering'!$B$2:$AJ$2,0),FALSE)/1,0)</f>
        <v>0</v>
      </c>
      <c r="H421">
        <f>IFERROR(VLOOKUP($B421,Kraftvärmeprod!$B$1:$AH$479,MATCH(H$2,Kraftvärmeprod!$B$1:$AG$1,0),FALSE)/1,0)-IFERROR(VLOOKUP($B421,'Slutlig allokering'!$B$2:$AC$462,MATCH(H$3,'Slutlig allokering'!$B$2:$AJ$2,0),FALSE)/1,0)</f>
        <v>0</v>
      </c>
      <c r="I421">
        <f>IFERROR(VLOOKUP($B421,Kraftvärmeprod!$B$1:$AH$479,MATCH(I$2,Kraftvärmeprod!$B$1:$AG$1,0),FALSE)/1,0)-IFERROR(VLOOKUP($B421,'Slutlig allokering'!$B$2:$AC$462,MATCH(I$3,'Slutlig allokering'!$B$2:$AJ$2,0),FALSE)/1,0)</f>
        <v>0</v>
      </c>
      <c r="J421">
        <f>IFERROR(VLOOKUP($B421,Kraftvärmeprod!$B$1:$AH$479,MATCH(J$2,Kraftvärmeprod!$B$1:$AG$1,0),FALSE)/1,0)-IFERROR(VLOOKUP($B421,'Slutlig allokering'!$B$2:$AC$462,MATCH(J$3,'Slutlig allokering'!$B$2:$AJ$2,0),FALSE)/1,0)</f>
        <v>0</v>
      </c>
      <c r="K421">
        <f>IFERROR(VLOOKUP($B421,Kraftvärmeprod!$B$1:$AH$479,MATCH(K$2,Kraftvärmeprod!$B$1:$AG$1,0),FALSE)/1,0)-IFERROR(VLOOKUP($B421,'Slutlig allokering'!$B$2:$AC$462,MATCH(K$3,'Slutlig allokering'!$B$2:$AJ$2,0),FALSE)/1,0)</f>
        <v>0</v>
      </c>
      <c r="L421">
        <f>IFERROR(VLOOKUP($B421,Kraftvärmeprod!$B$1:$AH$479,MATCH(L$2,Kraftvärmeprod!$B$1:$AG$1,0),FALSE)/1,0)-IFERROR(VLOOKUP($B421,'Slutlig allokering'!$B$2:$AC$462,MATCH(L$3,'Slutlig allokering'!$B$2:$AJ$2,0),FALSE)/1,0)</f>
        <v>0</v>
      </c>
      <c r="M421" s="143">
        <f>IFERROR(VLOOKUP($B421,Miljö!$B$1:$S$477,MATCH(M$2,Miljö!$B$1:$X$1,0),FALSE)/1,0)-IFERROR(VLOOKUP($B421,'Slutlig allokering'!$B$2:$AC$462,MATCH(M$3,'Slutlig allokering'!$B$2:$AJ$2,0),FALSE)/1,0)</f>
        <v>0</v>
      </c>
      <c r="N421">
        <f>IFERROR(VLOOKUP($B421,Kraftvärmeprod!$B$1:$AH$479,MATCH(N$2,Kraftvärmeprod!$B$1:$AG$1,0),FALSE)/1,0)-IFERROR(VLOOKUP($B421,'Slutlig allokering'!$B$2:$AC$462,MATCH(N$3,'Slutlig allokering'!$B$2:$AJ$2,0),FALSE)/1,0)</f>
        <v>0</v>
      </c>
      <c r="O421">
        <f>IFERROR(VLOOKUP($B421,Kraftvärmeprod!$B$1:$AH$479,MATCH(O$2,Kraftvärmeprod!$B$1:$AG$1,0),FALSE)/1,0)-IFERROR(VLOOKUP($B421,'Slutlig allokering'!$B$2:$AC$462,MATCH(O$3,'Slutlig allokering'!$B$2:$AJ$2,0),FALSE)/1,0)</f>
        <v>0</v>
      </c>
      <c r="P421">
        <f>IFERROR(VLOOKUP($B421,Kraftvärmeprod!$B$1:$AH$479,MATCH(P$2,Kraftvärmeprod!$B$1:$AG$1,0),FALSE)/1,0)-IFERROR(VLOOKUP($B421,'Slutlig allokering'!$B$2:$AC$462,MATCH(P$3,'Slutlig allokering'!$B$2:$AJ$2,0),FALSE)/1,0)</f>
        <v>0</v>
      </c>
      <c r="Q421">
        <f>IFERROR(VLOOKUP($B421,Kraftvärmeprod!$B$1:$AH$479,MATCH(Q$2,Kraftvärmeprod!$B$1:$AG$1,0),FALSE)/1,0)-IFERROR(VLOOKUP($B421,'Slutlig allokering'!$B$2:$AC$462,MATCH(Q$3,'Slutlig allokering'!$B$2:$AJ$2,0),FALSE)/1,0)</f>
        <v>0</v>
      </c>
      <c r="R421">
        <f>IFERROR(VLOOKUP($B421,Kraftvärmeprod!$B$1:$AH$479,MATCH(R$2,Kraftvärmeprod!$B$1:$AG$1,0),FALSE)/1,0)-IFERROR(VLOOKUP($B421,'Slutlig allokering'!$B$2:$AC$462,MATCH(R$3,'Slutlig allokering'!$B$2:$AJ$2,0),FALSE)/1,0)</f>
        <v>0</v>
      </c>
      <c r="S421">
        <f>IFERROR(VLOOKUP($B421,Kraftvärmeprod!$B$1:$AH$479,MATCH(S$2,Kraftvärmeprod!$B$1:$AG$1,0),FALSE)/1,0)-IFERROR(VLOOKUP($B421,'Slutlig allokering'!$B$2:$AC$462,MATCH(S$3,'Slutlig allokering'!$B$2:$AJ$2,0),FALSE)/1,0)</f>
        <v>0</v>
      </c>
      <c r="T421">
        <f>IFERROR(VLOOKUP($B421,Kraftvärmeprod!$B$1:$AH$479,MATCH(T$2,Kraftvärmeprod!$B$1:$AG$1,0),FALSE)/1,0)-IFERROR(VLOOKUP($B421,'Slutlig allokering'!$B$2:$AC$462,MATCH(T$3,'Slutlig allokering'!$B$2:$AJ$2,0),FALSE)/1,0)</f>
        <v>0</v>
      </c>
      <c r="U421">
        <f>IFERROR(VLOOKUP($B421,Kraftvärmeprod!$B$1:$AH$479,MATCH(U$2,Kraftvärmeprod!$B$1:$AG$1,0),FALSE)/1,0)-IFERROR(VLOOKUP($B421,'Slutlig allokering'!$B$2:$AC$462,MATCH(U$3,'Slutlig allokering'!$B$2:$AJ$2,0),FALSE)/1,0)</f>
        <v>0</v>
      </c>
      <c r="V421">
        <f>IFERROR(VLOOKUP($B421,Kraftvärmeprod!$B$1:$AH$479,MATCH(V$2,Kraftvärmeprod!$B$1:$AG$1,0),FALSE)/1,0)-IFERROR(VLOOKUP($B421,'Slutlig allokering'!$B$2:$AC$462,MATCH(V$3,'Slutlig allokering'!$B$2:$AJ$2,0),FALSE)/1,0)</f>
        <v>0</v>
      </c>
      <c r="W421">
        <f>IFERROR(VLOOKUP($B421,Kraftvärmeprod!$B$1:$AH$479,MATCH(W$2,Kraftvärmeprod!$B$1:$AG$1,0),FALSE)/1,0)-IFERROR(VLOOKUP($B421,'Slutlig allokering'!$B$2:$AC$462,MATCH(W$3,'Slutlig allokering'!$B$2:$AJ$2,0),FALSE)/1,0)</f>
        <v>0</v>
      </c>
      <c r="X421">
        <f>IFERROR(VLOOKUP($B421,Kraftvärmeprod!$B$1:$AH$479,MATCH(X$2,Kraftvärmeprod!$B$1:$AG$1,0),FALSE)/1,0)-IFERROR(VLOOKUP($B421,'Slutlig allokering'!$B$2:$AC$462,MATCH(X$3,'Slutlig allokering'!$B$2:$AJ$2,0),FALSE)/1,0)</f>
        <v>0</v>
      </c>
      <c r="Y421">
        <f>IFERROR(VLOOKUP($B421,Kraftvärmeprod!$B$1:$AH$479,MATCH(Y$2,Kraftvärmeprod!$B$1:$AG$1,0),FALSE)/1,0)-IFERROR(VLOOKUP($B421,'Slutlig allokering'!$B$2:$AC$462,MATCH(Y$3,'Slutlig allokering'!$B$2:$AJ$2,0),FALSE)/1,0)</f>
        <v>0</v>
      </c>
      <c r="Z421">
        <f>IFERROR(VLOOKUP($B421,Kraftvärmeprod!$B$1:$AH$479,MATCH(Z$2,Kraftvärmeprod!$B$1:$AG$1,0),FALSE)/1,0)-IFERROR(VLOOKUP($B421,'Slutlig allokering'!$B$2:$AC$462,MATCH(Z$3,'Slutlig allokering'!$B$2:$AJ$2,0),FALSE)/1,0)</f>
        <v>0</v>
      </c>
      <c r="AA421">
        <f>IFERROR(VLOOKUP($B421,Kraftvärmeprod!$B$1:$AH$479,MATCH(AA$2,Kraftvärmeprod!$B$1:$AG$1,0),FALSE)/1,0)-IFERROR(VLOOKUP($B421,'Slutlig allokering'!$B$2:$AC$462,MATCH(AA$3,'Slutlig allokering'!$B$2:$AJ$2,0),FALSE)/1,0)</f>
        <v>0</v>
      </c>
      <c r="AB421">
        <f>IFERROR(VLOOKUP($B421,Kraftvärmeprod!$B$1:$AH$479,MATCH(AB$2,Kraftvärmeprod!$B$1:$AG$1,0),FALSE)/1,0)-IFERROR(VLOOKUP($B421,'Slutlig allokering'!$B$2:$AC$462,MATCH(AB$3,'Slutlig allokering'!$B$2:$AJ$2,0),FALSE)/1,0)</f>
        <v>0</v>
      </c>
      <c r="AE421">
        <f t="shared" si="12"/>
        <v>0</v>
      </c>
      <c r="AG421">
        <f>IFERROR(VLOOKUP(B421,'Slutlig allokering'!$B$2:$AJ$462,MATCH("Summa justerad allokerad tillförd energi (utan hjälpel och rökgaskondensering):",'Slutlig allokering'!$B$2:$AK$2,0),FALSE)/1,"")</f>
        <v>0</v>
      </c>
      <c r="AI421" s="55" t="str">
        <f>IFERROR(1-VLOOKUP(B421,'Slutlig allokering'!$B$2:$AJ$462,MATCH("Andel av bränsle i kvv som allokerats till värme, exklusive rökgaskondensering och hjälpel",'Slutlig allokering'!$B$2:$AK$2,0),FALSE),"")</f>
        <v/>
      </c>
      <c r="AK421" s="55" t="str">
        <f t="shared" si="13"/>
        <v/>
      </c>
    </row>
    <row r="422" spans="1:37" x14ac:dyDescent="0.25">
      <c r="A422" s="28" t="s">
        <v>550</v>
      </c>
      <c r="B422" s="28" t="s">
        <v>561</v>
      </c>
      <c r="C422" t="str">
        <f>IFERROR(VLOOKUP($B422,Kraftvärmeprod!$B$1:$AH$479,MATCH(C$3,Kraftvärmeprod!$B$1:$AG$1,0),FALSE)/1,"")</f>
        <v/>
      </c>
      <c r="D422" t="str">
        <f>IFERROR(VLOOKUP($B422,Kraftvärmeprod!$B$1:$AH$479,MATCH(D$3,Kraftvärmeprod!$B$1:$AG$1,0),FALSE)/1,"")</f>
        <v/>
      </c>
      <c r="E422">
        <f>IFERROR(VLOOKUP($B422,Kraftvärmeprod!$B$1:$AH$479,MATCH(E$2,Kraftvärmeprod!$B$1:$AG$1,0),FALSE)/1,0)-IFERROR(VLOOKUP($B422,'Slutlig allokering'!$B$2:$AC$462,MATCH(E$3,'Slutlig allokering'!$B$2:$AJ$2,0),FALSE)/1,0)</f>
        <v>0</v>
      </c>
      <c r="F422">
        <f>IFERROR(VLOOKUP($B422,Kraftvärmeprod!$B$1:$AH$479,MATCH(F$2,Kraftvärmeprod!$B$1:$AG$1,0),FALSE)/1,0)-IFERROR(VLOOKUP($B422,'Slutlig allokering'!$B$2:$AC$462,MATCH(F$3,'Slutlig allokering'!$B$2:$AJ$2,0),FALSE)/1,0)</f>
        <v>0</v>
      </c>
      <c r="G422">
        <f>IFERROR(VLOOKUP($B422,Kraftvärmeprod!$B$1:$AH$479,MATCH(G$2,Kraftvärmeprod!$B$1:$AG$1,0),FALSE)/1,0)-IFERROR(VLOOKUP($B422,'Slutlig allokering'!$B$2:$AC$462,MATCH(G$3,'Slutlig allokering'!$B$2:$AJ$2,0),FALSE)/1,0)</f>
        <v>0</v>
      </c>
      <c r="H422">
        <f>IFERROR(VLOOKUP($B422,Kraftvärmeprod!$B$1:$AH$479,MATCH(H$2,Kraftvärmeprod!$B$1:$AG$1,0),FALSE)/1,0)-IFERROR(VLOOKUP($B422,'Slutlig allokering'!$B$2:$AC$462,MATCH(H$3,'Slutlig allokering'!$B$2:$AJ$2,0),FALSE)/1,0)</f>
        <v>0</v>
      </c>
      <c r="I422">
        <f>IFERROR(VLOOKUP($B422,Kraftvärmeprod!$B$1:$AH$479,MATCH(I$2,Kraftvärmeprod!$B$1:$AG$1,0),FALSE)/1,0)-IFERROR(VLOOKUP($B422,'Slutlig allokering'!$B$2:$AC$462,MATCH(I$3,'Slutlig allokering'!$B$2:$AJ$2,0),FALSE)/1,0)</f>
        <v>0</v>
      </c>
      <c r="J422">
        <f>IFERROR(VLOOKUP($B422,Kraftvärmeprod!$B$1:$AH$479,MATCH(J$2,Kraftvärmeprod!$B$1:$AG$1,0),FALSE)/1,0)-IFERROR(VLOOKUP($B422,'Slutlig allokering'!$B$2:$AC$462,MATCH(J$3,'Slutlig allokering'!$B$2:$AJ$2,0),FALSE)/1,0)</f>
        <v>0</v>
      </c>
      <c r="K422">
        <f>IFERROR(VLOOKUP($B422,Kraftvärmeprod!$B$1:$AH$479,MATCH(K$2,Kraftvärmeprod!$B$1:$AG$1,0),FALSE)/1,0)-IFERROR(VLOOKUP($B422,'Slutlig allokering'!$B$2:$AC$462,MATCH(K$3,'Slutlig allokering'!$B$2:$AJ$2,0),FALSE)/1,0)</f>
        <v>0</v>
      </c>
      <c r="L422">
        <f>IFERROR(VLOOKUP($B422,Kraftvärmeprod!$B$1:$AH$479,MATCH(L$2,Kraftvärmeprod!$B$1:$AG$1,0),FALSE)/1,0)-IFERROR(VLOOKUP($B422,'Slutlig allokering'!$B$2:$AC$462,MATCH(L$3,'Slutlig allokering'!$B$2:$AJ$2,0),FALSE)/1,0)</f>
        <v>0</v>
      </c>
      <c r="M422" s="143">
        <f>IFERROR(VLOOKUP($B422,Miljö!$B$1:$S$477,MATCH(M$2,Miljö!$B$1:$X$1,0),FALSE)/1,0)-IFERROR(VLOOKUP($B422,'Slutlig allokering'!$B$2:$AC$462,MATCH(M$3,'Slutlig allokering'!$B$2:$AJ$2,0),FALSE)/1,0)</f>
        <v>0</v>
      </c>
      <c r="N422">
        <f>IFERROR(VLOOKUP($B422,Kraftvärmeprod!$B$1:$AH$479,MATCH(N$2,Kraftvärmeprod!$B$1:$AG$1,0),FALSE)/1,0)-IFERROR(VLOOKUP($B422,'Slutlig allokering'!$B$2:$AC$462,MATCH(N$3,'Slutlig allokering'!$B$2:$AJ$2,0),FALSE)/1,0)</f>
        <v>0</v>
      </c>
      <c r="O422">
        <f>IFERROR(VLOOKUP($B422,Kraftvärmeprod!$B$1:$AH$479,MATCH(O$2,Kraftvärmeprod!$B$1:$AG$1,0),FALSE)/1,0)-IFERROR(VLOOKUP($B422,'Slutlig allokering'!$B$2:$AC$462,MATCH(O$3,'Slutlig allokering'!$B$2:$AJ$2,0),FALSE)/1,0)</f>
        <v>0</v>
      </c>
      <c r="P422">
        <f>IFERROR(VLOOKUP($B422,Kraftvärmeprod!$B$1:$AH$479,MATCH(P$2,Kraftvärmeprod!$B$1:$AG$1,0),FALSE)/1,0)-IFERROR(VLOOKUP($B422,'Slutlig allokering'!$B$2:$AC$462,MATCH(P$3,'Slutlig allokering'!$B$2:$AJ$2,0),FALSE)/1,0)</f>
        <v>0</v>
      </c>
      <c r="Q422">
        <f>IFERROR(VLOOKUP($B422,Kraftvärmeprod!$B$1:$AH$479,MATCH(Q$2,Kraftvärmeprod!$B$1:$AG$1,0),FALSE)/1,0)-IFERROR(VLOOKUP($B422,'Slutlig allokering'!$B$2:$AC$462,MATCH(Q$3,'Slutlig allokering'!$B$2:$AJ$2,0),FALSE)/1,0)</f>
        <v>0</v>
      </c>
      <c r="R422">
        <f>IFERROR(VLOOKUP($B422,Kraftvärmeprod!$B$1:$AH$479,MATCH(R$2,Kraftvärmeprod!$B$1:$AG$1,0),FALSE)/1,0)-IFERROR(VLOOKUP($B422,'Slutlig allokering'!$B$2:$AC$462,MATCH(R$3,'Slutlig allokering'!$B$2:$AJ$2,0),FALSE)/1,0)</f>
        <v>0</v>
      </c>
      <c r="S422">
        <f>IFERROR(VLOOKUP($B422,Kraftvärmeprod!$B$1:$AH$479,MATCH(S$2,Kraftvärmeprod!$B$1:$AG$1,0),FALSE)/1,0)-IFERROR(VLOOKUP($B422,'Slutlig allokering'!$B$2:$AC$462,MATCH(S$3,'Slutlig allokering'!$B$2:$AJ$2,0),FALSE)/1,0)</f>
        <v>0</v>
      </c>
      <c r="T422">
        <f>IFERROR(VLOOKUP($B422,Kraftvärmeprod!$B$1:$AH$479,MATCH(T$2,Kraftvärmeprod!$B$1:$AG$1,0),FALSE)/1,0)-IFERROR(VLOOKUP($B422,'Slutlig allokering'!$B$2:$AC$462,MATCH(T$3,'Slutlig allokering'!$B$2:$AJ$2,0),FALSE)/1,0)</f>
        <v>0</v>
      </c>
      <c r="U422">
        <f>IFERROR(VLOOKUP($B422,Kraftvärmeprod!$B$1:$AH$479,MATCH(U$2,Kraftvärmeprod!$B$1:$AG$1,0),FALSE)/1,0)-IFERROR(VLOOKUP($B422,'Slutlig allokering'!$B$2:$AC$462,MATCH(U$3,'Slutlig allokering'!$B$2:$AJ$2,0),FALSE)/1,0)</f>
        <v>0</v>
      </c>
      <c r="V422">
        <f>IFERROR(VLOOKUP($B422,Kraftvärmeprod!$B$1:$AH$479,MATCH(V$2,Kraftvärmeprod!$B$1:$AG$1,0),FALSE)/1,0)-IFERROR(VLOOKUP($B422,'Slutlig allokering'!$B$2:$AC$462,MATCH(V$3,'Slutlig allokering'!$B$2:$AJ$2,0),FALSE)/1,0)</f>
        <v>0</v>
      </c>
      <c r="W422">
        <f>IFERROR(VLOOKUP($B422,Kraftvärmeprod!$B$1:$AH$479,MATCH(W$2,Kraftvärmeprod!$B$1:$AG$1,0),FALSE)/1,0)-IFERROR(VLOOKUP($B422,'Slutlig allokering'!$B$2:$AC$462,MATCH(W$3,'Slutlig allokering'!$B$2:$AJ$2,0),FALSE)/1,0)</f>
        <v>0</v>
      </c>
      <c r="X422">
        <f>IFERROR(VLOOKUP($B422,Kraftvärmeprod!$B$1:$AH$479,MATCH(X$2,Kraftvärmeprod!$B$1:$AG$1,0),FALSE)/1,0)-IFERROR(VLOOKUP($B422,'Slutlig allokering'!$B$2:$AC$462,MATCH(X$3,'Slutlig allokering'!$B$2:$AJ$2,0),FALSE)/1,0)</f>
        <v>0</v>
      </c>
      <c r="Y422">
        <f>IFERROR(VLOOKUP($B422,Kraftvärmeprod!$B$1:$AH$479,MATCH(Y$2,Kraftvärmeprod!$B$1:$AG$1,0),FALSE)/1,0)-IFERROR(VLOOKUP($B422,'Slutlig allokering'!$B$2:$AC$462,MATCH(Y$3,'Slutlig allokering'!$B$2:$AJ$2,0),FALSE)/1,0)</f>
        <v>0</v>
      </c>
      <c r="Z422">
        <f>IFERROR(VLOOKUP($B422,Kraftvärmeprod!$B$1:$AH$479,MATCH(Z$2,Kraftvärmeprod!$B$1:$AG$1,0),FALSE)/1,0)-IFERROR(VLOOKUP($B422,'Slutlig allokering'!$B$2:$AC$462,MATCH(Z$3,'Slutlig allokering'!$B$2:$AJ$2,0),FALSE)/1,0)</f>
        <v>0</v>
      </c>
      <c r="AA422">
        <f>IFERROR(VLOOKUP($B422,Kraftvärmeprod!$B$1:$AH$479,MATCH(AA$2,Kraftvärmeprod!$B$1:$AG$1,0),FALSE)/1,0)-IFERROR(VLOOKUP($B422,'Slutlig allokering'!$B$2:$AC$462,MATCH(AA$3,'Slutlig allokering'!$B$2:$AJ$2,0),FALSE)/1,0)</f>
        <v>0</v>
      </c>
      <c r="AB422">
        <f>IFERROR(VLOOKUP($B422,Kraftvärmeprod!$B$1:$AH$479,MATCH(AB$2,Kraftvärmeprod!$B$1:$AG$1,0),FALSE)/1,0)-IFERROR(VLOOKUP($B422,'Slutlig allokering'!$B$2:$AC$462,MATCH(AB$3,'Slutlig allokering'!$B$2:$AJ$2,0),FALSE)/1,0)</f>
        <v>0</v>
      </c>
      <c r="AE422">
        <f t="shared" si="12"/>
        <v>0</v>
      </c>
      <c r="AG422">
        <f>IFERROR(VLOOKUP(B422,'Slutlig allokering'!$B$2:$AJ$462,MATCH("Summa justerad allokerad tillförd energi (utan hjälpel och rökgaskondensering):",'Slutlig allokering'!$B$2:$AK$2,0),FALSE)/1,"")</f>
        <v>0</v>
      </c>
      <c r="AI422" s="55" t="str">
        <f>IFERROR(1-VLOOKUP(B422,'Slutlig allokering'!$B$2:$AJ$462,MATCH("Andel av bränsle i kvv som allokerats till värme, exklusive rökgaskondensering och hjälpel",'Slutlig allokering'!$B$2:$AK$2,0),FALSE),"")</f>
        <v/>
      </c>
      <c r="AK422" s="55" t="str">
        <f t="shared" si="13"/>
        <v/>
      </c>
    </row>
    <row r="423" spans="1:37" x14ac:dyDescent="0.25">
      <c r="A423" s="28" t="s">
        <v>550</v>
      </c>
      <c r="B423" s="28" t="s">
        <v>562</v>
      </c>
      <c r="C423" t="str">
        <f>IFERROR(VLOOKUP($B423,Kraftvärmeprod!$B$1:$AH$479,MATCH(C$3,Kraftvärmeprod!$B$1:$AG$1,0),FALSE)/1,"")</f>
        <v/>
      </c>
      <c r="D423" t="str">
        <f>IFERROR(VLOOKUP($B423,Kraftvärmeprod!$B$1:$AH$479,MATCH(D$3,Kraftvärmeprod!$B$1:$AG$1,0),FALSE)/1,"")</f>
        <v/>
      </c>
      <c r="E423">
        <f>IFERROR(VLOOKUP($B423,Kraftvärmeprod!$B$1:$AH$479,MATCH(E$2,Kraftvärmeprod!$B$1:$AG$1,0),FALSE)/1,0)-IFERROR(VLOOKUP($B423,'Slutlig allokering'!$B$2:$AC$462,MATCH(E$3,'Slutlig allokering'!$B$2:$AJ$2,0),FALSE)/1,0)</f>
        <v>0</v>
      </c>
      <c r="F423">
        <f>IFERROR(VLOOKUP($B423,Kraftvärmeprod!$B$1:$AH$479,MATCH(F$2,Kraftvärmeprod!$B$1:$AG$1,0),FALSE)/1,0)-IFERROR(VLOOKUP($B423,'Slutlig allokering'!$B$2:$AC$462,MATCH(F$3,'Slutlig allokering'!$B$2:$AJ$2,0),FALSE)/1,0)</f>
        <v>0</v>
      </c>
      <c r="G423">
        <f>IFERROR(VLOOKUP($B423,Kraftvärmeprod!$B$1:$AH$479,MATCH(G$2,Kraftvärmeprod!$B$1:$AG$1,0),FALSE)/1,0)-IFERROR(VLOOKUP($B423,'Slutlig allokering'!$B$2:$AC$462,MATCH(G$3,'Slutlig allokering'!$B$2:$AJ$2,0),FALSE)/1,0)</f>
        <v>0</v>
      </c>
      <c r="H423">
        <f>IFERROR(VLOOKUP($B423,Kraftvärmeprod!$B$1:$AH$479,MATCH(H$2,Kraftvärmeprod!$B$1:$AG$1,0),FALSE)/1,0)-IFERROR(VLOOKUP($B423,'Slutlig allokering'!$B$2:$AC$462,MATCH(H$3,'Slutlig allokering'!$B$2:$AJ$2,0),FALSE)/1,0)</f>
        <v>0</v>
      </c>
      <c r="I423">
        <f>IFERROR(VLOOKUP($B423,Kraftvärmeprod!$B$1:$AH$479,MATCH(I$2,Kraftvärmeprod!$B$1:$AG$1,0),FALSE)/1,0)-IFERROR(VLOOKUP($B423,'Slutlig allokering'!$B$2:$AC$462,MATCH(I$3,'Slutlig allokering'!$B$2:$AJ$2,0),FALSE)/1,0)</f>
        <v>0</v>
      </c>
      <c r="J423">
        <f>IFERROR(VLOOKUP($B423,Kraftvärmeprod!$B$1:$AH$479,MATCH(J$2,Kraftvärmeprod!$B$1:$AG$1,0),FALSE)/1,0)-IFERROR(VLOOKUP($B423,'Slutlig allokering'!$B$2:$AC$462,MATCH(J$3,'Slutlig allokering'!$B$2:$AJ$2,0),FALSE)/1,0)</f>
        <v>0</v>
      </c>
      <c r="K423">
        <f>IFERROR(VLOOKUP($B423,Kraftvärmeprod!$B$1:$AH$479,MATCH(K$2,Kraftvärmeprod!$B$1:$AG$1,0),FALSE)/1,0)-IFERROR(VLOOKUP($B423,'Slutlig allokering'!$B$2:$AC$462,MATCH(K$3,'Slutlig allokering'!$B$2:$AJ$2,0),FALSE)/1,0)</f>
        <v>0</v>
      </c>
      <c r="L423">
        <f>IFERROR(VLOOKUP($B423,Kraftvärmeprod!$B$1:$AH$479,MATCH(L$2,Kraftvärmeprod!$B$1:$AG$1,0),FALSE)/1,0)-IFERROR(VLOOKUP($B423,'Slutlig allokering'!$B$2:$AC$462,MATCH(L$3,'Slutlig allokering'!$B$2:$AJ$2,0),FALSE)/1,0)</f>
        <v>0</v>
      </c>
      <c r="M423" s="143">
        <f>IFERROR(VLOOKUP($B423,Miljö!$B$1:$S$477,MATCH(M$2,Miljö!$B$1:$X$1,0),FALSE)/1,0)-IFERROR(VLOOKUP($B423,'Slutlig allokering'!$B$2:$AC$462,MATCH(M$3,'Slutlig allokering'!$B$2:$AJ$2,0),FALSE)/1,0)</f>
        <v>0</v>
      </c>
      <c r="N423">
        <f>IFERROR(VLOOKUP($B423,Kraftvärmeprod!$B$1:$AH$479,MATCH(N$2,Kraftvärmeprod!$B$1:$AG$1,0),FALSE)/1,0)-IFERROR(VLOOKUP($B423,'Slutlig allokering'!$B$2:$AC$462,MATCH(N$3,'Slutlig allokering'!$B$2:$AJ$2,0),FALSE)/1,0)</f>
        <v>0</v>
      </c>
      <c r="O423">
        <f>IFERROR(VLOOKUP($B423,Kraftvärmeprod!$B$1:$AH$479,MATCH(O$2,Kraftvärmeprod!$B$1:$AG$1,0),FALSE)/1,0)-IFERROR(VLOOKUP($B423,'Slutlig allokering'!$B$2:$AC$462,MATCH(O$3,'Slutlig allokering'!$B$2:$AJ$2,0),FALSE)/1,0)</f>
        <v>0</v>
      </c>
      <c r="P423">
        <f>IFERROR(VLOOKUP($B423,Kraftvärmeprod!$B$1:$AH$479,MATCH(P$2,Kraftvärmeprod!$B$1:$AG$1,0),FALSE)/1,0)-IFERROR(VLOOKUP($B423,'Slutlig allokering'!$B$2:$AC$462,MATCH(P$3,'Slutlig allokering'!$B$2:$AJ$2,0),FALSE)/1,0)</f>
        <v>0</v>
      </c>
      <c r="Q423">
        <f>IFERROR(VLOOKUP($B423,Kraftvärmeprod!$B$1:$AH$479,MATCH(Q$2,Kraftvärmeprod!$B$1:$AG$1,0),FALSE)/1,0)-IFERROR(VLOOKUP($B423,'Slutlig allokering'!$B$2:$AC$462,MATCH(Q$3,'Slutlig allokering'!$B$2:$AJ$2,0),FALSE)/1,0)</f>
        <v>0</v>
      </c>
      <c r="R423">
        <f>IFERROR(VLOOKUP($B423,Kraftvärmeprod!$B$1:$AH$479,MATCH(R$2,Kraftvärmeprod!$B$1:$AG$1,0),FALSE)/1,0)-IFERROR(VLOOKUP($B423,'Slutlig allokering'!$B$2:$AC$462,MATCH(R$3,'Slutlig allokering'!$B$2:$AJ$2,0),FALSE)/1,0)</f>
        <v>0</v>
      </c>
      <c r="S423">
        <f>IFERROR(VLOOKUP($B423,Kraftvärmeprod!$B$1:$AH$479,MATCH(S$2,Kraftvärmeprod!$B$1:$AG$1,0),FALSE)/1,0)-IFERROR(VLOOKUP($B423,'Slutlig allokering'!$B$2:$AC$462,MATCH(S$3,'Slutlig allokering'!$B$2:$AJ$2,0),FALSE)/1,0)</f>
        <v>0</v>
      </c>
      <c r="T423">
        <f>IFERROR(VLOOKUP($B423,Kraftvärmeprod!$B$1:$AH$479,MATCH(T$2,Kraftvärmeprod!$B$1:$AG$1,0),FALSE)/1,0)-IFERROR(VLOOKUP($B423,'Slutlig allokering'!$B$2:$AC$462,MATCH(T$3,'Slutlig allokering'!$B$2:$AJ$2,0),FALSE)/1,0)</f>
        <v>0</v>
      </c>
      <c r="U423">
        <f>IFERROR(VLOOKUP($B423,Kraftvärmeprod!$B$1:$AH$479,MATCH(U$2,Kraftvärmeprod!$B$1:$AG$1,0),FALSE)/1,0)-IFERROR(VLOOKUP($B423,'Slutlig allokering'!$B$2:$AC$462,MATCH(U$3,'Slutlig allokering'!$B$2:$AJ$2,0),FALSE)/1,0)</f>
        <v>0</v>
      </c>
      <c r="V423">
        <f>IFERROR(VLOOKUP($B423,Kraftvärmeprod!$B$1:$AH$479,MATCH(V$2,Kraftvärmeprod!$B$1:$AG$1,0),FALSE)/1,0)-IFERROR(VLOOKUP($B423,'Slutlig allokering'!$B$2:$AC$462,MATCH(V$3,'Slutlig allokering'!$B$2:$AJ$2,0),FALSE)/1,0)</f>
        <v>0</v>
      </c>
      <c r="W423">
        <f>IFERROR(VLOOKUP($B423,Kraftvärmeprod!$B$1:$AH$479,MATCH(W$2,Kraftvärmeprod!$B$1:$AG$1,0),FALSE)/1,0)-IFERROR(VLOOKUP($B423,'Slutlig allokering'!$B$2:$AC$462,MATCH(W$3,'Slutlig allokering'!$B$2:$AJ$2,0),FALSE)/1,0)</f>
        <v>0</v>
      </c>
      <c r="X423">
        <f>IFERROR(VLOOKUP($B423,Kraftvärmeprod!$B$1:$AH$479,MATCH(X$2,Kraftvärmeprod!$B$1:$AG$1,0),FALSE)/1,0)-IFERROR(VLOOKUP($B423,'Slutlig allokering'!$B$2:$AC$462,MATCH(X$3,'Slutlig allokering'!$B$2:$AJ$2,0),FALSE)/1,0)</f>
        <v>0</v>
      </c>
      <c r="Y423">
        <f>IFERROR(VLOOKUP($B423,Kraftvärmeprod!$B$1:$AH$479,MATCH(Y$2,Kraftvärmeprod!$B$1:$AG$1,0),FALSE)/1,0)-IFERROR(VLOOKUP($B423,'Slutlig allokering'!$B$2:$AC$462,MATCH(Y$3,'Slutlig allokering'!$B$2:$AJ$2,0),FALSE)/1,0)</f>
        <v>0</v>
      </c>
      <c r="Z423">
        <f>IFERROR(VLOOKUP($B423,Kraftvärmeprod!$B$1:$AH$479,MATCH(Z$2,Kraftvärmeprod!$B$1:$AG$1,0),FALSE)/1,0)-IFERROR(VLOOKUP($B423,'Slutlig allokering'!$B$2:$AC$462,MATCH(Z$3,'Slutlig allokering'!$B$2:$AJ$2,0),FALSE)/1,0)</f>
        <v>0</v>
      </c>
      <c r="AA423">
        <f>IFERROR(VLOOKUP($B423,Kraftvärmeprod!$B$1:$AH$479,MATCH(AA$2,Kraftvärmeprod!$B$1:$AG$1,0),FALSE)/1,0)-IFERROR(VLOOKUP($B423,'Slutlig allokering'!$B$2:$AC$462,MATCH(AA$3,'Slutlig allokering'!$B$2:$AJ$2,0),FALSE)/1,0)</f>
        <v>0</v>
      </c>
      <c r="AB423">
        <f>IFERROR(VLOOKUP($B423,Kraftvärmeprod!$B$1:$AH$479,MATCH(AB$2,Kraftvärmeprod!$B$1:$AG$1,0),FALSE)/1,0)-IFERROR(VLOOKUP($B423,'Slutlig allokering'!$B$2:$AC$462,MATCH(AB$3,'Slutlig allokering'!$B$2:$AJ$2,0),FALSE)/1,0)</f>
        <v>0</v>
      </c>
      <c r="AE423">
        <f t="shared" si="12"/>
        <v>0</v>
      </c>
      <c r="AG423">
        <f>IFERROR(VLOOKUP(B423,'Slutlig allokering'!$B$2:$AJ$462,MATCH("Summa justerad allokerad tillförd energi (utan hjälpel och rökgaskondensering):",'Slutlig allokering'!$B$2:$AK$2,0),FALSE)/1,"")</f>
        <v>0</v>
      </c>
      <c r="AI423" s="55" t="str">
        <f>IFERROR(1-VLOOKUP(B423,'Slutlig allokering'!$B$2:$AJ$462,MATCH("Andel av bränsle i kvv som allokerats till värme, exklusive rökgaskondensering och hjälpel",'Slutlig allokering'!$B$2:$AK$2,0),FALSE),"")</f>
        <v/>
      </c>
      <c r="AK423" s="55" t="str">
        <f t="shared" si="13"/>
        <v/>
      </c>
    </row>
    <row r="424" spans="1:37" x14ac:dyDescent="0.25">
      <c r="A424" s="28" t="s">
        <v>550</v>
      </c>
      <c r="B424" s="28" t="s">
        <v>563</v>
      </c>
      <c r="C424">
        <f>IFERROR(VLOOKUP($B424,Kraftvärmeprod!$B$1:$AH$479,MATCH(C$3,Kraftvärmeprod!$B$1:$AG$1,0),FALSE)/1,"")</f>
        <v>13.88</v>
      </c>
      <c r="D424">
        <f>IFERROR(VLOOKUP($B424,Kraftvärmeprod!$B$1:$AH$479,MATCH(D$3,Kraftvärmeprod!$B$1:$AG$1,0),FALSE)/1,"")</f>
        <v>0.6</v>
      </c>
      <c r="E424">
        <f>IFERROR(VLOOKUP($B424,Kraftvärmeprod!$B$1:$AH$479,MATCH(E$2,Kraftvärmeprod!$B$1:$AG$1,0),FALSE)/1,0)-IFERROR(VLOOKUP($B424,'Slutlig allokering'!$B$2:$AC$462,MATCH(E$3,'Slutlig allokering'!$B$2:$AJ$2,0),FALSE)/1,0)</f>
        <v>8.8708999999999927E-2</v>
      </c>
      <c r="F424">
        <f>IFERROR(VLOOKUP($B424,Kraftvärmeprod!$B$1:$AH$479,MATCH(F$2,Kraftvärmeprod!$B$1:$AG$1,0),FALSE)/1,0)-IFERROR(VLOOKUP($B424,'Slutlig allokering'!$B$2:$AC$462,MATCH(F$3,'Slutlig allokering'!$B$2:$AJ$2,0),FALSE)/1,0)</f>
        <v>0</v>
      </c>
      <c r="G424">
        <f>IFERROR(VLOOKUP($B424,Kraftvärmeprod!$B$1:$AH$479,MATCH(G$2,Kraftvärmeprod!$B$1:$AG$1,0),FALSE)/1,0)-IFERROR(VLOOKUP($B424,'Slutlig allokering'!$B$2:$AC$462,MATCH(G$3,'Slutlig allokering'!$B$2:$AJ$2,0),FALSE)/1,0)</f>
        <v>0</v>
      </c>
      <c r="H424">
        <f>IFERROR(VLOOKUP($B424,Kraftvärmeprod!$B$1:$AH$479,MATCH(H$2,Kraftvärmeprod!$B$1:$AG$1,0),FALSE)/1,0)-IFERROR(VLOOKUP($B424,'Slutlig allokering'!$B$2:$AC$462,MATCH(H$3,'Slutlig allokering'!$B$2:$AJ$2,0),FALSE)/1,0)</f>
        <v>0</v>
      </c>
      <c r="I424">
        <f>IFERROR(VLOOKUP($B424,Kraftvärmeprod!$B$1:$AH$479,MATCH(I$2,Kraftvärmeprod!$B$1:$AG$1,0),FALSE)/1,0)-IFERROR(VLOOKUP($B424,'Slutlig allokering'!$B$2:$AC$462,MATCH(I$3,'Slutlig allokering'!$B$2:$AJ$2,0),FALSE)/1,0)</f>
        <v>1.9779999999999992E-2</v>
      </c>
      <c r="J424">
        <f>IFERROR(VLOOKUP($B424,Kraftvärmeprod!$B$1:$AH$479,MATCH(J$2,Kraftvärmeprod!$B$1:$AG$1,0),FALSE)/1,0)-IFERROR(VLOOKUP($B424,'Slutlig allokering'!$B$2:$AC$462,MATCH(J$3,'Slutlig allokering'!$B$2:$AJ$2,0),FALSE)/1,0)</f>
        <v>0</v>
      </c>
      <c r="K424">
        <f>IFERROR(VLOOKUP($B424,Kraftvärmeprod!$B$1:$AH$479,MATCH(K$2,Kraftvärmeprod!$B$1:$AG$1,0),FALSE)/1,0)-IFERROR(VLOOKUP($B424,'Slutlig allokering'!$B$2:$AC$462,MATCH(K$3,'Slutlig allokering'!$B$2:$AJ$2,0),FALSE)/1,0)</f>
        <v>0.12857000000000007</v>
      </c>
      <c r="L424">
        <f>IFERROR(VLOOKUP($B424,Kraftvärmeprod!$B$1:$AH$479,MATCH(L$2,Kraftvärmeprod!$B$1:$AG$1,0),FALSE)/1,0)-IFERROR(VLOOKUP($B424,'Slutlig allokering'!$B$2:$AC$462,MATCH(L$3,'Slutlig allokering'!$B$2:$AJ$2,0),FALSE)/1,0)</f>
        <v>0.1058039999999999</v>
      </c>
      <c r="M424" s="143">
        <f>IFERROR(VLOOKUP($B424,Miljö!$B$1:$S$477,MATCH(M$2,Miljö!$B$1:$X$1,0),FALSE)/1,0)-IFERROR(VLOOKUP($B424,'Slutlig allokering'!$B$2:$AC$462,MATCH(M$3,'Slutlig allokering'!$B$2:$AJ$2,0),FALSE)/1,0)</f>
        <v>6.5549999999999997E-2</v>
      </c>
      <c r="N424">
        <f>IFERROR(VLOOKUP($B424,Kraftvärmeprod!$B$1:$AH$479,MATCH(N$2,Kraftvärmeprod!$B$1:$AG$1,0),FALSE)/1,0)-IFERROR(VLOOKUP($B424,'Slutlig allokering'!$B$2:$AC$462,MATCH(N$3,'Slutlig allokering'!$B$2:$AJ$2,0),FALSE)/1,0)</f>
        <v>0</v>
      </c>
      <c r="O424">
        <f>IFERROR(VLOOKUP($B424,Kraftvärmeprod!$B$1:$AH$479,MATCH(O$2,Kraftvärmeprod!$B$1:$AG$1,0),FALSE)/1,0)-IFERROR(VLOOKUP($B424,'Slutlig allokering'!$B$2:$AC$462,MATCH(O$3,'Slutlig allokering'!$B$2:$AJ$2,0),FALSE)/1,0)</f>
        <v>1.1685999999999996</v>
      </c>
      <c r="P424">
        <f>IFERROR(VLOOKUP($B424,Kraftvärmeprod!$B$1:$AH$479,MATCH(P$2,Kraftvärmeprod!$B$1:$AG$1,0),FALSE)/1,0)-IFERROR(VLOOKUP($B424,'Slutlig allokering'!$B$2:$AC$462,MATCH(P$3,'Slutlig allokering'!$B$2:$AJ$2,0),FALSE)/1,0)</f>
        <v>0</v>
      </c>
      <c r="Q424">
        <f>IFERROR(VLOOKUP($B424,Kraftvärmeprod!$B$1:$AH$479,MATCH(Q$2,Kraftvärmeprod!$B$1:$AG$1,0),FALSE)/1,0)-IFERROR(VLOOKUP($B424,'Slutlig allokering'!$B$2:$AC$462,MATCH(Q$3,'Slutlig allokering'!$B$2:$AJ$2,0),FALSE)/1,0)</f>
        <v>0</v>
      </c>
      <c r="R424">
        <f>IFERROR(VLOOKUP($B424,Kraftvärmeprod!$B$1:$AH$479,MATCH(R$2,Kraftvärmeprod!$B$1:$AG$1,0),FALSE)/1,0)-IFERROR(VLOOKUP($B424,'Slutlig allokering'!$B$2:$AC$462,MATCH(R$3,'Slutlig allokering'!$B$2:$AJ$2,0),FALSE)/1,0)</f>
        <v>0</v>
      </c>
      <c r="S424">
        <f>IFERROR(VLOOKUP($B424,Kraftvärmeprod!$B$1:$AH$479,MATCH(S$2,Kraftvärmeprod!$B$1:$AG$1,0),FALSE)/1,0)-IFERROR(VLOOKUP($B424,'Slutlig allokering'!$B$2:$AC$462,MATCH(S$3,'Slutlig allokering'!$B$2:$AJ$2,0),FALSE)/1,0)</f>
        <v>0</v>
      </c>
      <c r="T424">
        <f>IFERROR(VLOOKUP($B424,Kraftvärmeprod!$B$1:$AH$479,MATCH(T$2,Kraftvärmeprod!$B$1:$AG$1,0),FALSE)/1,0)-IFERROR(VLOOKUP($B424,'Slutlig allokering'!$B$2:$AC$462,MATCH(T$3,'Slutlig allokering'!$B$2:$AJ$2,0),FALSE)/1,0)</f>
        <v>0</v>
      </c>
      <c r="U424">
        <f>IFERROR(VLOOKUP($B424,Kraftvärmeprod!$B$1:$AH$479,MATCH(U$2,Kraftvärmeprod!$B$1:$AG$1,0),FALSE)/1,0)-IFERROR(VLOOKUP($B424,'Slutlig allokering'!$B$2:$AC$462,MATCH(U$3,'Slutlig allokering'!$B$2:$AJ$2,0),FALSE)/1,0)</f>
        <v>0</v>
      </c>
      <c r="V424">
        <f>IFERROR(VLOOKUP($B424,Kraftvärmeprod!$B$1:$AH$479,MATCH(V$2,Kraftvärmeprod!$B$1:$AG$1,0),FALSE)/1,0)-IFERROR(VLOOKUP($B424,'Slutlig allokering'!$B$2:$AC$462,MATCH(V$3,'Slutlig allokering'!$B$2:$AJ$2,0),FALSE)/1,0)</f>
        <v>0</v>
      </c>
      <c r="W424">
        <f>IFERROR(VLOOKUP($B424,Kraftvärmeprod!$B$1:$AH$479,MATCH(W$2,Kraftvärmeprod!$B$1:$AG$1,0),FALSE)/1,0)-IFERROR(VLOOKUP($B424,'Slutlig allokering'!$B$2:$AC$462,MATCH(W$3,'Slutlig allokering'!$B$2:$AJ$2,0),FALSE)/1,0)</f>
        <v>0</v>
      </c>
      <c r="X424">
        <f>IFERROR(VLOOKUP($B424,Kraftvärmeprod!$B$1:$AH$479,MATCH(X$2,Kraftvärmeprod!$B$1:$AG$1,0),FALSE)/1,0)-IFERROR(VLOOKUP($B424,'Slutlig allokering'!$B$2:$AC$462,MATCH(X$3,'Slutlig allokering'!$B$2:$AJ$2,0),FALSE)/1,0)</f>
        <v>0</v>
      </c>
      <c r="Y424">
        <f>IFERROR(VLOOKUP($B424,Kraftvärmeprod!$B$1:$AH$479,MATCH(Y$2,Kraftvärmeprod!$B$1:$AG$1,0),FALSE)/1,0)-IFERROR(VLOOKUP($B424,'Slutlig allokering'!$B$2:$AC$462,MATCH(Y$3,'Slutlig allokering'!$B$2:$AJ$2,0),FALSE)/1,0)</f>
        <v>0</v>
      </c>
      <c r="Z424">
        <f>IFERROR(VLOOKUP($B424,Kraftvärmeprod!$B$1:$AH$479,MATCH(Z$2,Kraftvärmeprod!$B$1:$AG$1,0),FALSE)/1,0)-IFERROR(VLOOKUP($B424,'Slutlig allokering'!$B$2:$AC$462,MATCH(Z$3,'Slutlig allokering'!$B$2:$AJ$2,0),FALSE)/1,0)</f>
        <v>0</v>
      </c>
      <c r="AA424">
        <f>IFERROR(VLOOKUP($B424,Kraftvärmeprod!$B$1:$AH$479,MATCH(AA$2,Kraftvärmeprod!$B$1:$AG$1,0),FALSE)/1,0)-IFERROR(VLOOKUP($B424,'Slutlig allokering'!$B$2:$AC$462,MATCH(AA$3,'Slutlig allokering'!$B$2:$AJ$2,0),FALSE)/1,0)</f>
        <v>0</v>
      </c>
      <c r="AB424">
        <f>IFERROR(VLOOKUP($B424,Kraftvärmeprod!$B$1:$AH$479,MATCH(AB$2,Kraftvärmeprod!$B$1:$AG$1,0),FALSE)/1,0)-IFERROR(VLOOKUP($B424,'Slutlig allokering'!$B$2:$AC$462,MATCH(AB$3,'Slutlig allokering'!$B$2:$AJ$2,0),FALSE)/1,0)</f>
        <v>8.7883000000000044E-2</v>
      </c>
      <c r="AE424">
        <f t="shared" si="12"/>
        <v>1.5993459999999997</v>
      </c>
      <c r="AG424">
        <f>IFERROR(VLOOKUP(B424,'Slutlig allokering'!$B$2:$AJ$462,MATCH("Summa justerad allokerad tillförd energi (utan hjälpel och rökgaskondensering):",'Slutlig allokering'!$B$2:$AK$2,0),FALSE)/1,"")</f>
        <v>14.430654000000001</v>
      </c>
      <c r="AI424" s="55">
        <f>IFERROR(1-VLOOKUP(B424,'Slutlig allokering'!$B$2:$AJ$462,MATCH("Andel av bränsle i kvv som allokerats till värme, exklusive rökgaskondensering och hjälpel",'Slutlig allokering'!$B$2:$AK$2,0),FALSE),"")</f>
        <v>9.977205240174658E-2</v>
      </c>
      <c r="AK424" s="55">
        <f t="shared" si="13"/>
        <v>9.9772052401746705E-2</v>
      </c>
    </row>
    <row r="425" spans="1:37" x14ac:dyDescent="0.25">
      <c r="A425" s="28" t="s">
        <v>550</v>
      </c>
      <c r="B425" s="28" t="s">
        <v>564</v>
      </c>
      <c r="C425" t="str">
        <f>IFERROR(VLOOKUP($B425,Kraftvärmeprod!$B$1:$AH$479,MATCH(C$3,Kraftvärmeprod!$B$1:$AG$1,0),FALSE)/1,"")</f>
        <v/>
      </c>
      <c r="D425" t="str">
        <f>IFERROR(VLOOKUP($B425,Kraftvärmeprod!$B$1:$AH$479,MATCH(D$3,Kraftvärmeprod!$B$1:$AG$1,0),FALSE)/1,"")</f>
        <v/>
      </c>
      <c r="E425">
        <f>IFERROR(VLOOKUP($B425,Kraftvärmeprod!$B$1:$AH$479,MATCH(E$2,Kraftvärmeprod!$B$1:$AG$1,0),FALSE)/1,0)-IFERROR(VLOOKUP($B425,'Slutlig allokering'!$B$2:$AC$462,MATCH(E$3,'Slutlig allokering'!$B$2:$AJ$2,0),FALSE)/1,0)</f>
        <v>0</v>
      </c>
      <c r="F425">
        <f>IFERROR(VLOOKUP($B425,Kraftvärmeprod!$B$1:$AH$479,MATCH(F$2,Kraftvärmeprod!$B$1:$AG$1,0),FALSE)/1,0)-IFERROR(VLOOKUP($B425,'Slutlig allokering'!$B$2:$AC$462,MATCH(F$3,'Slutlig allokering'!$B$2:$AJ$2,0),FALSE)/1,0)</f>
        <v>0</v>
      </c>
      <c r="G425">
        <f>IFERROR(VLOOKUP($B425,Kraftvärmeprod!$B$1:$AH$479,MATCH(G$2,Kraftvärmeprod!$B$1:$AG$1,0),FALSE)/1,0)-IFERROR(VLOOKUP($B425,'Slutlig allokering'!$B$2:$AC$462,MATCH(G$3,'Slutlig allokering'!$B$2:$AJ$2,0),FALSE)/1,0)</f>
        <v>0</v>
      </c>
      <c r="H425">
        <f>IFERROR(VLOOKUP($B425,Kraftvärmeprod!$B$1:$AH$479,MATCH(H$2,Kraftvärmeprod!$B$1:$AG$1,0),FALSE)/1,0)-IFERROR(VLOOKUP($B425,'Slutlig allokering'!$B$2:$AC$462,MATCH(H$3,'Slutlig allokering'!$B$2:$AJ$2,0),FALSE)/1,0)</f>
        <v>0</v>
      </c>
      <c r="I425">
        <f>IFERROR(VLOOKUP($B425,Kraftvärmeprod!$B$1:$AH$479,MATCH(I$2,Kraftvärmeprod!$B$1:$AG$1,0),FALSE)/1,0)-IFERROR(VLOOKUP($B425,'Slutlig allokering'!$B$2:$AC$462,MATCH(I$3,'Slutlig allokering'!$B$2:$AJ$2,0),FALSE)/1,0)</f>
        <v>0</v>
      </c>
      <c r="J425">
        <f>IFERROR(VLOOKUP($B425,Kraftvärmeprod!$B$1:$AH$479,MATCH(J$2,Kraftvärmeprod!$B$1:$AG$1,0),FALSE)/1,0)-IFERROR(VLOOKUP($B425,'Slutlig allokering'!$B$2:$AC$462,MATCH(J$3,'Slutlig allokering'!$B$2:$AJ$2,0),FALSE)/1,0)</f>
        <v>0</v>
      </c>
      <c r="K425">
        <f>IFERROR(VLOOKUP($B425,Kraftvärmeprod!$B$1:$AH$479,MATCH(K$2,Kraftvärmeprod!$B$1:$AG$1,0),FALSE)/1,0)-IFERROR(VLOOKUP($B425,'Slutlig allokering'!$B$2:$AC$462,MATCH(K$3,'Slutlig allokering'!$B$2:$AJ$2,0),FALSE)/1,0)</f>
        <v>0</v>
      </c>
      <c r="L425">
        <f>IFERROR(VLOOKUP($B425,Kraftvärmeprod!$B$1:$AH$479,MATCH(L$2,Kraftvärmeprod!$B$1:$AG$1,0),FALSE)/1,0)-IFERROR(VLOOKUP($B425,'Slutlig allokering'!$B$2:$AC$462,MATCH(L$3,'Slutlig allokering'!$B$2:$AJ$2,0),FALSE)/1,0)</f>
        <v>0</v>
      </c>
      <c r="M425" s="143">
        <f>IFERROR(VLOOKUP($B425,Miljö!$B$1:$S$477,MATCH(M$2,Miljö!$B$1:$X$1,0),FALSE)/1,0)-IFERROR(VLOOKUP($B425,'Slutlig allokering'!$B$2:$AC$462,MATCH(M$3,'Slutlig allokering'!$B$2:$AJ$2,0),FALSE)/1,0)</f>
        <v>0</v>
      </c>
      <c r="N425">
        <f>IFERROR(VLOOKUP($B425,Kraftvärmeprod!$B$1:$AH$479,MATCH(N$2,Kraftvärmeprod!$B$1:$AG$1,0),FALSE)/1,0)-IFERROR(VLOOKUP($B425,'Slutlig allokering'!$B$2:$AC$462,MATCH(N$3,'Slutlig allokering'!$B$2:$AJ$2,0),FALSE)/1,0)</f>
        <v>0</v>
      </c>
      <c r="O425">
        <f>IFERROR(VLOOKUP($B425,Kraftvärmeprod!$B$1:$AH$479,MATCH(O$2,Kraftvärmeprod!$B$1:$AG$1,0),FALSE)/1,0)-IFERROR(VLOOKUP($B425,'Slutlig allokering'!$B$2:$AC$462,MATCH(O$3,'Slutlig allokering'!$B$2:$AJ$2,0),FALSE)/1,0)</f>
        <v>0</v>
      </c>
      <c r="P425">
        <f>IFERROR(VLOOKUP($B425,Kraftvärmeprod!$B$1:$AH$479,MATCH(P$2,Kraftvärmeprod!$B$1:$AG$1,0),FALSE)/1,0)-IFERROR(VLOOKUP($B425,'Slutlig allokering'!$B$2:$AC$462,MATCH(P$3,'Slutlig allokering'!$B$2:$AJ$2,0),FALSE)/1,0)</f>
        <v>0</v>
      </c>
      <c r="Q425">
        <f>IFERROR(VLOOKUP($B425,Kraftvärmeprod!$B$1:$AH$479,MATCH(Q$2,Kraftvärmeprod!$B$1:$AG$1,0),FALSE)/1,0)-IFERROR(VLOOKUP($B425,'Slutlig allokering'!$B$2:$AC$462,MATCH(Q$3,'Slutlig allokering'!$B$2:$AJ$2,0),FALSE)/1,0)</f>
        <v>0</v>
      </c>
      <c r="R425">
        <f>IFERROR(VLOOKUP($B425,Kraftvärmeprod!$B$1:$AH$479,MATCH(R$2,Kraftvärmeprod!$B$1:$AG$1,0),FALSE)/1,0)-IFERROR(VLOOKUP($B425,'Slutlig allokering'!$B$2:$AC$462,MATCH(R$3,'Slutlig allokering'!$B$2:$AJ$2,0),FALSE)/1,0)</f>
        <v>0</v>
      </c>
      <c r="S425">
        <f>IFERROR(VLOOKUP($B425,Kraftvärmeprod!$B$1:$AH$479,MATCH(S$2,Kraftvärmeprod!$B$1:$AG$1,0),FALSE)/1,0)-IFERROR(VLOOKUP($B425,'Slutlig allokering'!$B$2:$AC$462,MATCH(S$3,'Slutlig allokering'!$B$2:$AJ$2,0),FALSE)/1,0)</f>
        <v>0</v>
      </c>
      <c r="T425">
        <f>IFERROR(VLOOKUP($B425,Kraftvärmeprod!$B$1:$AH$479,MATCH(T$2,Kraftvärmeprod!$B$1:$AG$1,0),FALSE)/1,0)-IFERROR(VLOOKUP($B425,'Slutlig allokering'!$B$2:$AC$462,MATCH(T$3,'Slutlig allokering'!$B$2:$AJ$2,0),FALSE)/1,0)</f>
        <v>0</v>
      </c>
      <c r="U425">
        <f>IFERROR(VLOOKUP($B425,Kraftvärmeprod!$B$1:$AH$479,MATCH(U$2,Kraftvärmeprod!$B$1:$AG$1,0),FALSE)/1,0)-IFERROR(VLOOKUP($B425,'Slutlig allokering'!$B$2:$AC$462,MATCH(U$3,'Slutlig allokering'!$B$2:$AJ$2,0),FALSE)/1,0)</f>
        <v>0</v>
      </c>
      <c r="V425">
        <f>IFERROR(VLOOKUP($B425,Kraftvärmeprod!$B$1:$AH$479,MATCH(V$2,Kraftvärmeprod!$B$1:$AG$1,0),FALSE)/1,0)-IFERROR(VLOOKUP($B425,'Slutlig allokering'!$B$2:$AC$462,MATCH(V$3,'Slutlig allokering'!$B$2:$AJ$2,0),FALSE)/1,0)</f>
        <v>0</v>
      </c>
      <c r="W425">
        <f>IFERROR(VLOOKUP($B425,Kraftvärmeprod!$B$1:$AH$479,MATCH(W$2,Kraftvärmeprod!$B$1:$AG$1,0),FALSE)/1,0)-IFERROR(VLOOKUP($B425,'Slutlig allokering'!$B$2:$AC$462,MATCH(W$3,'Slutlig allokering'!$B$2:$AJ$2,0),FALSE)/1,0)</f>
        <v>0</v>
      </c>
      <c r="X425">
        <f>IFERROR(VLOOKUP($B425,Kraftvärmeprod!$B$1:$AH$479,MATCH(X$2,Kraftvärmeprod!$B$1:$AG$1,0),FALSE)/1,0)-IFERROR(VLOOKUP($B425,'Slutlig allokering'!$B$2:$AC$462,MATCH(X$3,'Slutlig allokering'!$B$2:$AJ$2,0),FALSE)/1,0)</f>
        <v>0</v>
      </c>
      <c r="Y425">
        <f>IFERROR(VLOOKUP($B425,Kraftvärmeprod!$B$1:$AH$479,MATCH(Y$2,Kraftvärmeprod!$B$1:$AG$1,0),FALSE)/1,0)-IFERROR(VLOOKUP($B425,'Slutlig allokering'!$B$2:$AC$462,MATCH(Y$3,'Slutlig allokering'!$B$2:$AJ$2,0),FALSE)/1,0)</f>
        <v>0</v>
      </c>
      <c r="Z425">
        <f>IFERROR(VLOOKUP($B425,Kraftvärmeprod!$B$1:$AH$479,MATCH(Z$2,Kraftvärmeprod!$B$1:$AG$1,0),FALSE)/1,0)-IFERROR(VLOOKUP($B425,'Slutlig allokering'!$B$2:$AC$462,MATCH(Z$3,'Slutlig allokering'!$B$2:$AJ$2,0),FALSE)/1,0)</f>
        <v>0</v>
      </c>
      <c r="AA425">
        <f>IFERROR(VLOOKUP($B425,Kraftvärmeprod!$B$1:$AH$479,MATCH(AA$2,Kraftvärmeprod!$B$1:$AG$1,0),FALSE)/1,0)-IFERROR(VLOOKUP($B425,'Slutlig allokering'!$B$2:$AC$462,MATCH(AA$3,'Slutlig allokering'!$B$2:$AJ$2,0),FALSE)/1,0)</f>
        <v>0</v>
      </c>
      <c r="AB425">
        <f>IFERROR(VLOOKUP($B425,Kraftvärmeprod!$B$1:$AH$479,MATCH(AB$2,Kraftvärmeprod!$B$1:$AG$1,0),FALSE)/1,0)-IFERROR(VLOOKUP($B425,'Slutlig allokering'!$B$2:$AC$462,MATCH(AB$3,'Slutlig allokering'!$B$2:$AJ$2,0),FALSE)/1,0)</f>
        <v>0</v>
      </c>
      <c r="AE425">
        <f t="shared" si="12"/>
        <v>0</v>
      </c>
      <c r="AG425">
        <f>IFERROR(VLOOKUP(B425,'Slutlig allokering'!$B$2:$AJ$462,MATCH("Summa justerad allokerad tillförd energi (utan hjälpel och rökgaskondensering):",'Slutlig allokering'!$B$2:$AK$2,0),FALSE)/1,"")</f>
        <v>0</v>
      </c>
      <c r="AI425" s="55" t="str">
        <f>IFERROR(1-VLOOKUP(B425,'Slutlig allokering'!$B$2:$AJ$462,MATCH("Andel av bränsle i kvv som allokerats till värme, exklusive rökgaskondensering och hjälpel",'Slutlig allokering'!$B$2:$AK$2,0),FALSE),"")</f>
        <v/>
      </c>
      <c r="AK425" s="55" t="str">
        <f t="shared" si="13"/>
        <v/>
      </c>
    </row>
    <row r="426" spans="1:37" x14ac:dyDescent="0.25">
      <c r="A426" s="28" t="s">
        <v>550</v>
      </c>
      <c r="B426" s="28" t="s">
        <v>565</v>
      </c>
      <c r="C426" t="str">
        <f>IFERROR(VLOOKUP($B426,Kraftvärmeprod!$B$1:$AH$479,MATCH(C$3,Kraftvärmeprod!$B$1:$AG$1,0),FALSE)/1,"")</f>
        <v/>
      </c>
      <c r="D426" t="str">
        <f>IFERROR(VLOOKUP($B426,Kraftvärmeprod!$B$1:$AH$479,MATCH(D$3,Kraftvärmeprod!$B$1:$AG$1,0),FALSE)/1,"")</f>
        <v/>
      </c>
      <c r="E426">
        <f>IFERROR(VLOOKUP($B426,Kraftvärmeprod!$B$1:$AH$479,MATCH(E$2,Kraftvärmeprod!$B$1:$AG$1,0),FALSE)/1,0)-IFERROR(VLOOKUP($B426,'Slutlig allokering'!$B$2:$AC$462,MATCH(E$3,'Slutlig allokering'!$B$2:$AJ$2,0),FALSE)/1,0)</f>
        <v>0</v>
      </c>
      <c r="F426">
        <f>IFERROR(VLOOKUP($B426,Kraftvärmeprod!$B$1:$AH$479,MATCH(F$2,Kraftvärmeprod!$B$1:$AG$1,0),FALSE)/1,0)-IFERROR(VLOOKUP($B426,'Slutlig allokering'!$B$2:$AC$462,MATCH(F$3,'Slutlig allokering'!$B$2:$AJ$2,0),FALSE)/1,0)</f>
        <v>0</v>
      </c>
      <c r="G426">
        <f>IFERROR(VLOOKUP($B426,Kraftvärmeprod!$B$1:$AH$479,MATCH(G$2,Kraftvärmeprod!$B$1:$AG$1,0),FALSE)/1,0)-IFERROR(VLOOKUP($B426,'Slutlig allokering'!$B$2:$AC$462,MATCH(G$3,'Slutlig allokering'!$B$2:$AJ$2,0),FALSE)/1,0)</f>
        <v>0</v>
      </c>
      <c r="H426">
        <f>IFERROR(VLOOKUP($B426,Kraftvärmeprod!$B$1:$AH$479,MATCH(H$2,Kraftvärmeprod!$B$1:$AG$1,0),FALSE)/1,0)-IFERROR(VLOOKUP($B426,'Slutlig allokering'!$B$2:$AC$462,MATCH(H$3,'Slutlig allokering'!$B$2:$AJ$2,0),FALSE)/1,0)</f>
        <v>0</v>
      </c>
      <c r="I426">
        <f>IFERROR(VLOOKUP($B426,Kraftvärmeprod!$B$1:$AH$479,MATCH(I$2,Kraftvärmeprod!$B$1:$AG$1,0),FALSE)/1,0)-IFERROR(VLOOKUP($B426,'Slutlig allokering'!$B$2:$AC$462,MATCH(I$3,'Slutlig allokering'!$B$2:$AJ$2,0),FALSE)/1,0)</f>
        <v>0</v>
      </c>
      <c r="J426">
        <f>IFERROR(VLOOKUP($B426,Kraftvärmeprod!$B$1:$AH$479,MATCH(J$2,Kraftvärmeprod!$B$1:$AG$1,0),FALSE)/1,0)-IFERROR(VLOOKUP($B426,'Slutlig allokering'!$B$2:$AC$462,MATCH(J$3,'Slutlig allokering'!$B$2:$AJ$2,0),FALSE)/1,0)</f>
        <v>0</v>
      </c>
      <c r="K426">
        <f>IFERROR(VLOOKUP($B426,Kraftvärmeprod!$B$1:$AH$479,MATCH(K$2,Kraftvärmeprod!$B$1:$AG$1,0),FALSE)/1,0)-IFERROR(VLOOKUP($B426,'Slutlig allokering'!$B$2:$AC$462,MATCH(K$3,'Slutlig allokering'!$B$2:$AJ$2,0),FALSE)/1,0)</f>
        <v>0</v>
      </c>
      <c r="L426">
        <f>IFERROR(VLOOKUP($B426,Kraftvärmeprod!$B$1:$AH$479,MATCH(L$2,Kraftvärmeprod!$B$1:$AG$1,0),FALSE)/1,0)-IFERROR(VLOOKUP($B426,'Slutlig allokering'!$B$2:$AC$462,MATCH(L$3,'Slutlig allokering'!$B$2:$AJ$2,0),FALSE)/1,0)</f>
        <v>0</v>
      </c>
      <c r="M426" s="143">
        <f>IFERROR(VLOOKUP($B426,Miljö!$B$1:$S$477,MATCH(M$2,Miljö!$B$1:$X$1,0),FALSE)/1,0)-IFERROR(VLOOKUP($B426,'Slutlig allokering'!$B$2:$AC$462,MATCH(M$3,'Slutlig allokering'!$B$2:$AJ$2,0),FALSE)/1,0)</f>
        <v>0</v>
      </c>
      <c r="N426">
        <f>IFERROR(VLOOKUP($B426,Kraftvärmeprod!$B$1:$AH$479,MATCH(N$2,Kraftvärmeprod!$B$1:$AG$1,0),FALSE)/1,0)-IFERROR(VLOOKUP($B426,'Slutlig allokering'!$B$2:$AC$462,MATCH(N$3,'Slutlig allokering'!$B$2:$AJ$2,0),FALSE)/1,0)</f>
        <v>0</v>
      </c>
      <c r="O426">
        <f>IFERROR(VLOOKUP($B426,Kraftvärmeprod!$B$1:$AH$479,MATCH(O$2,Kraftvärmeprod!$B$1:$AG$1,0),FALSE)/1,0)-IFERROR(VLOOKUP($B426,'Slutlig allokering'!$B$2:$AC$462,MATCH(O$3,'Slutlig allokering'!$B$2:$AJ$2,0),FALSE)/1,0)</f>
        <v>0</v>
      </c>
      <c r="P426">
        <f>IFERROR(VLOOKUP($B426,Kraftvärmeprod!$B$1:$AH$479,MATCH(P$2,Kraftvärmeprod!$B$1:$AG$1,0),FALSE)/1,0)-IFERROR(VLOOKUP($B426,'Slutlig allokering'!$B$2:$AC$462,MATCH(P$3,'Slutlig allokering'!$B$2:$AJ$2,0),FALSE)/1,0)</f>
        <v>0</v>
      </c>
      <c r="Q426">
        <f>IFERROR(VLOOKUP($B426,Kraftvärmeprod!$B$1:$AH$479,MATCH(Q$2,Kraftvärmeprod!$B$1:$AG$1,0),FALSE)/1,0)-IFERROR(VLOOKUP($B426,'Slutlig allokering'!$B$2:$AC$462,MATCH(Q$3,'Slutlig allokering'!$B$2:$AJ$2,0),FALSE)/1,0)</f>
        <v>0</v>
      </c>
      <c r="R426">
        <f>IFERROR(VLOOKUP($B426,Kraftvärmeprod!$B$1:$AH$479,MATCH(R$2,Kraftvärmeprod!$B$1:$AG$1,0),FALSE)/1,0)-IFERROR(VLOOKUP($B426,'Slutlig allokering'!$B$2:$AC$462,MATCH(R$3,'Slutlig allokering'!$B$2:$AJ$2,0),FALSE)/1,0)</f>
        <v>0</v>
      </c>
      <c r="S426">
        <f>IFERROR(VLOOKUP($B426,Kraftvärmeprod!$B$1:$AH$479,MATCH(S$2,Kraftvärmeprod!$B$1:$AG$1,0),FALSE)/1,0)-IFERROR(VLOOKUP($B426,'Slutlig allokering'!$B$2:$AC$462,MATCH(S$3,'Slutlig allokering'!$B$2:$AJ$2,0),FALSE)/1,0)</f>
        <v>0</v>
      </c>
      <c r="T426">
        <f>IFERROR(VLOOKUP($B426,Kraftvärmeprod!$B$1:$AH$479,MATCH(T$2,Kraftvärmeprod!$B$1:$AG$1,0),FALSE)/1,0)-IFERROR(VLOOKUP($B426,'Slutlig allokering'!$B$2:$AC$462,MATCH(T$3,'Slutlig allokering'!$B$2:$AJ$2,0),FALSE)/1,0)</f>
        <v>0</v>
      </c>
      <c r="U426">
        <f>IFERROR(VLOOKUP($B426,Kraftvärmeprod!$B$1:$AH$479,MATCH(U$2,Kraftvärmeprod!$B$1:$AG$1,0),FALSE)/1,0)-IFERROR(VLOOKUP($B426,'Slutlig allokering'!$B$2:$AC$462,MATCH(U$3,'Slutlig allokering'!$B$2:$AJ$2,0),FALSE)/1,0)</f>
        <v>0</v>
      </c>
      <c r="V426">
        <f>IFERROR(VLOOKUP($B426,Kraftvärmeprod!$B$1:$AH$479,MATCH(V$2,Kraftvärmeprod!$B$1:$AG$1,0),FALSE)/1,0)-IFERROR(VLOOKUP($B426,'Slutlig allokering'!$B$2:$AC$462,MATCH(V$3,'Slutlig allokering'!$B$2:$AJ$2,0),FALSE)/1,0)</f>
        <v>0</v>
      </c>
      <c r="W426">
        <f>IFERROR(VLOOKUP($B426,Kraftvärmeprod!$B$1:$AH$479,MATCH(W$2,Kraftvärmeprod!$B$1:$AG$1,0),FALSE)/1,0)-IFERROR(VLOOKUP($B426,'Slutlig allokering'!$B$2:$AC$462,MATCH(W$3,'Slutlig allokering'!$B$2:$AJ$2,0),FALSE)/1,0)</f>
        <v>0</v>
      </c>
      <c r="X426">
        <f>IFERROR(VLOOKUP($B426,Kraftvärmeprod!$B$1:$AH$479,MATCH(X$2,Kraftvärmeprod!$B$1:$AG$1,0),FALSE)/1,0)-IFERROR(VLOOKUP($B426,'Slutlig allokering'!$B$2:$AC$462,MATCH(X$3,'Slutlig allokering'!$B$2:$AJ$2,0),FALSE)/1,0)</f>
        <v>0</v>
      </c>
      <c r="Y426">
        <f>IFERROR(VLOOKUP($B426,Kraftvärmeprod!$B$1:$AH$479,MATCH(Y$2,Kraftvärmeprod!$B$1:$AG$1,0),FALSE)/1,0)-IFERROR(VLOOKUP($B426,'Slutlig allokering'!$B$2:$AC$462,MATCH(Y$3,'Slutlig allokering'!$B$2:$AJ$2,0),FALSE)/1,0)</f>
        <v>0</v>
      </c>
      <c r="Z426">
        <f>IFERROR(VLOOKUP($B426,Kraftvärmeprod!$B$1:$AH$479,MATCH(Z$2,Kraftvärmeprod!$B$1:$AG$1,0),FALSE)/1,0)-IFERROR(VLOOKUP($B426,'Slutlig allokering'!$B$2:$AC$462,MATCH(Z$3,'Slutlig allokering'!$B$2:$AJ$2,0),FALSE)/1,0)</f>
        <v>0</v>
      </c>
      <c r="AA426">
        <f>IFERROR(VLOOKUP($B426,Kraftvärmeprod!$B$1:$AH$479,MATCH(AA$2,Kraftvärmeprod!$B$1:$AG$1,0),FALSE)/1,0)-IFERROR(VLOOKUP($B426,'Slutlig allokering'!$B$2:$AC$462,MATCH(AA$3,'Slutlig allokering'!$B$2:$AJ$2,0),FALSE)/1,0)</f>
        <v>0</v>
      </c>
      <c r="AB426">
        <f>IFERROR(VLOOKUP($B426,Kraftvärmeprod!$B$1:$AH$479,MATCH(AB$2,Kraftvärmeprod!$B$1:$AG$1,0),FALSE)/1,0)-IFERROR(VLOOKUP($B426,'Slutlig allokering'!$B$2:$AC$462,MATCH(AB$3,'Slutlig allokering'!$B$2:$AJ$2,0),FALSE)/1,0)</f>
        <v>0</v>
      </c>
      <c r="AE426">
        <f t="shared" si="12"/>
        <v>0</v>
      </c>
      <c r="AG426">
        <f>IFERROR(VLOOKUP(B426,'Slutlig allokering'!$B$2:$AJ$462,MATCH("Summa justerad allokerad tillförd energi (utan hjälpel och rökgaskondensering):",'Slutlig allokering'!$B$2:$AK$2,0),FALSE)/1,"")</f>
        <v>0</v>
      </c>
      <c r="AI426" s="55" t="str">
        <f>IFERROR(1-VLOOKUP(B426,'Slutlig allokering'!$B$2:$AJ$462,MATCH("Andel av bränsle i kvv som allokerats till värme, exklusive rökgaskondensering och hjälpel",'Slutlig allokering'!$B$2:$AK$2,0),FALSE),"")</f>
        <v/>
      </c>
      <c r="AK426" s="55" t="str">
        <f t="shared" si="13"/>
        <v/>
      </c>
    </row>
    <row r="427" spans="1:37" x14ac:dyDescent="0.25">
      <c r="A427" s="28" t="s">
        <v>550</v>
      </c>
      <c r="B427" s="69" t="s">
        <v>566</v>
      </c>
      <c r="C427" t="str">
        <f>IFERROR(VLOOKUP($B427,Kraftvärmeprod!$B$1:$AH$479,MATCH(C$3,Kraftvärmeprod!$B$1:$AG$1,0),FALSE)/1,"")</f>
        <v/>
      </c>
      <c r="D427" t="str">
        <f>IFERROR(VLOOKUP($B427,Kraftvärmeprod!$B$1:$AH$479,MATCH(D$3,Kraftvärmeprod!$B$1:$AG$1,0),FALSE)/1,"")</f>
        <v/>
      </c>
      <c r="E427">
        <f>IFERROR(VLOOKUP($B427,Kraftvärmeprod!$B$1:$AH$479,MATCH(E$2,Kraftvärmeprod!$B$1:$AG$1,0),FALSE)/1,0)-IFERROR(VLOOKUP($B427,'Slutlig allokering'!$B$2:$AC$462,MATCH(E$3,'Slutlig allokering'!$B$2:$AJ$2,0),FALSE)/1,0)</f>
        <v>0</v>
      </c>
      <c r="F427">
        <f>IFERROR(VLOOKUP($B427,Kraftvärmeprod!$B$1:$AH$479,MATCH(F$2,Kraftvärmeprod!$B$1:$AG$1,0),FALSE)/1,0)-IFERROR(VLOOKUP($B427,'Slutlig allokering'!$B$2:$AC$462,MATCH(F$3,'Slutlig allokering'!$B$2:$AJ$2,0),FALSE)/1,0)</f>
        <v>0</v>
      </c>
      <c r="G427">
        <f>IFERROR(VLOOKUP($B427,Kraftvärmeprod!$B$1:$AH$479,MATCH(G$2,Kraftvärmeprod!$B$1:$AG$1,0),FALSE)/1,0)-IFERROR(VLOOKUP($B427,'Slutlig allokering'!$B$2:$AC$462,MATCH(G$3,'Slutlig allokering'!$B$2:$AJ$2,0),FALSE)/1,0)</f>
        <v>0</v>
      </c>
      <c r="H427">
        <f>IFERROR(VLOOKUP($B427,Kraftvärmeprod!$B$1:$AH$479,MATCH(H$2,Kraftvärmeprod!$B$1:$AG$1,0),FALSE)/1,0)-IFERROR(VLOOKUP($B427,'Slutlig allokering'!$B$2:$AC$462,MATCH(H$3,'Slutlig allokering'!$B$2:$AJ$2,0),FALSE)/1,0)</f>
        <v>0</v>
      </c>
      <c r="I427">
        <f>IFERROR(VLOOKUP($B427,Kraftvärmeprod!$B$1:$AH$479,MATCH(I$2,Kraftvärmeprod!$B$1:$AG$1,0),FALSE)/1,0)-IFERROR(VLOOKUP($B427,'Slutlig allokering'!$B$2:$AC$462,MATCH(I$3,'Slutlig allokering'!$B$2:$AJ$2,0),FALSE)/1,0)</f>
        <v>0</v>
      </c>
      <c r="J427">
        <f>IFERROR(VLOOKUP($B427,Kraftvärmeprod!$B$1:$AH$479,MATCH(J$2,Kraftvärmeprod!$B$1:$AG$1,0),FALSE)/1,0)-IFERROR(VLOOKUP($B427,'Slutlig allokering'!$B$2:$AC$462,MATCH(J$3,'Slutlig allokering'!$B$2:$AJ$2,0),FALSE)/1,0)</f>
        <v>0</v>
      </c>
      <c r="K427">
        <f>IFERROR(VLOOKUP($B427,Kraftvärmeprod!$B$1:$AH$479,MATCH(K$2,Kraftvärmeprod!$B$1:$AG$1,0),FALSE)/1,0)-IFERROR(VLOOKUP($B427,'Slutlig allokering'!$B$2:$AC$462,MATCH(K$3,'Slutlig allokering'!$B$2:$AJ$2,0),FALSE)/1,0)</f>
        <v>0</v>
      </c>
      <c r="L427">
        <f>IFERROR(VLOOKUP($B427,Kraftvärmeprod!$B$1:$AH$479,MATCH(L$2,Kraftvärmeprod!$B$1:$AG$1,0),FALSE)/1,0)-IFERROR(VLOOKUP($B427,'Slutlig allokering'!$B$2:$AC$462,MATCH(L$3,'Slutlig allokering'!$B$2:$AJ$2,0),FALSE)/1,0)</f>
        <v>0</v>
      </c>
      <c r="M427" s="143">
        <f>IFERROR(VLOOKUP($B427,Miljö!$B$1:$S$477,MATCH(M$2,Miljö!$B$1:$X$1,0),FALSE)/1,0)-IFERROR(VLOOKUP($B427,'Slutlig allokering'!$B$2:$AC$462,MATCH(M$3,'Slutlig allokering'!$B$2:$AJ$2,0),FALSE)/1,0)</f>
        <v>0</v>
      </c>
      <c r="N427">
        <f>IFERROR(VLOOKUP($B427,Kraftvärmeprod!$B$1:$AH$479,MATCH(N$2,Kraftvärmeprod!$B$1:$AG$1,0),FALSE)/1,0)-IFERROR(VLOOKUP($B427,'Slutlig allokering'!$B$2:$AC$462,MATCH(N$3,'Slutlig allokering'!$B$2:$AJ$2,0),FALSE)/1,0)</f>
        <v>0</v>
      </c>
      <c r="O427">
        <f>IFERROR(VLOOKUP($B427,Kraftvärmeprod!$B$1:$AH$479,MATCH(O$2,Kraftvärmeprod!$B$1:$AG$1,0),FALSE)/1,0)-IFERROR(VLOOKUP($B427,'Slutlig allokering'!$B$2:$AC$462,MATCH(O$3,'Slutlig allokering'!$B$2:$AJ$2,0),FALSE)/1,0)</f>
        <v>0</v>
      </c>
      <c r="P427">
        <f>IFERROR(VLOOKUP($B427,Kraftvärmeprod!$B$1:$AH$479,MATCH(P$2,Kraftvärmeprod!$B$1:$AG$1,0),FALSE)/1,0)-IFERROR(VLOOKUP($B427,'Slutlig allokering'!$B$2:$AC$462,MATCH(P$3,'Slutlig allokering'!$B$2:$AJ$2,0),FALSE)/1,0)</f>
        <v>0</v>
      </c>
      <c r="Q427">
        <f>IFERROR(VLOOKUP($B427,Kraftvärmeprod!$B$1:$AH$479,MATCH(Q$2,Kraftvärmeprod!$B$1:$AG$1,0),FALSE)/1,0)-IFERROR(VLOOKUP($B427,'Slutlig allokering'!$B$2:$AC$462,MATCH(Q$3,'Slutlig allokering'!$B$2:$AJ$2,0),FALSE)/1,0)</f>
        <v>0</v>
      </c>
      <c r="R427">
        <f>IFERROR(VLOOKUP($B427,Kraftvärmeprod!$B$1:$AH$479,MATCH(R$2,Kraftvärmeprod!$B$1:$AG$1,0),FALSE)/1,0)-IFERROR(VLOOKUP($B427,'Slutlig allokering'!$B$2:$AC$462,MATCH(R$3,'Slutlig allokering'!$B$2:$AJ$2,0),FALSE)/1,0)</f>
        <v>0</v>
      </c>
      <c r="S427">
        <f>IFERROR(VLOOKUP($B427,Kraftvärmeprod!$B$1:$AH$479,MATCH(S$2,Kraftvärmeprod!$B$1:$AG$1,0),FALSE)/1,0)-IFERROR(VLOOKUP($B427,'Slutlig allokering'!$B$2:$AC$462,MATCH(S$3,'Slutlig allokering'!$B$2:$AJ$2,0),FALSE)/1,0)</f>
        <v>0</v>
      </c>
      <c r="T427">
        <f>IFERROR(VLOOKUP($B427,Kraftvärmeprod!$B$1:$AH$479,MATCH(T$2,Kraftvärmeprod!$B$1:$AG$1,0),FALSE)/1,0)-IFERROR(VLOOKUP($B427,'Slutlig allokering'!$B$2:$AC$462,MATCH(T$3,'Slutlig allokering'!$B$2:$AJ$2,0),FALSE)/1,0)</f>
        <v>0</v>
      </c>
      <c r="U427">
        <f>IFERROR(VLOOKUP($B427,Kraftvärmeprod!$B$1:$AH$479,MATCH(U$2,Kraftvärmeprod!$B$1:$AG$1,0),FALSE)/1,0)-IFERROR(VLOOKUP($B427,'Slutlig allokering'!$B$2:$AC$462,MATCH(U$3,'Slutlig allokering'!$B$2:$AJ$2,0),FALSE)/1,0)</f>
        <v>0</v>
      </c>
      <c r="V427">
        <f>IFERROR(VLOOKUP($B427,Kraftvärmeprod!$B$1:$AH$479,MATCH(V$2,Kraftvärmeprod!$B$1:$AG$1,0),FALSE)/1,0)-IFERROR(VLOOKUP($B427,'Slutlig allokering'!$B$2:$AC$462,MATCH(V$3,'Slutlig allokering'!$B$2:$AJ$2,0),FALSE)/1,0)</f>
        <v>0</v>
      </c>
      <c r="W427">
        <f>IFERROR(VLOOKUP($B427,Kraftvärmeprod!$B$1:$AH$479,MATCH(W$2,Kraftvärmeprod!$B$1:$AG$1,0),FALSE)/1,0)-IFERROR(VLOOKUP($B427,'Slutlig allokering'!$B$2:$AC$462,MATCH(W$3,'Slutlig allokering'!$B$2:$AJ$2,0),FALSE)/1,0)</f>
        <v>0</v>
      </c>
      <c r="X427">
        <f>IFERROR(VLOOKUP($B427,Kraftvärmeprod!$B$1:$AH$479,MATCH(X$2,Kraftvärmeprod!$B$1:$AG$1,0),FALSE)/1,0)-IFERROR(VLOOKUP($B427,'Slutlig allokering'!$B$2:$AC$462,MATCH(X$3,'Slutlig allokering'!$B$2:$AJ$2,0),FALSE)/1,0)</f>
        <v>0</v>
      </c>
      <c r="Y427">
        <f>IFERROR(VLOOKUP($B427,Kraftvärmeprod!$B$1:$AH$479,MATCH(Y$2,Kraftvärmeprod!$B$1:$AG$1,0),FALSE)/1,0)-IFERROR(VLOOKUP($B427,'Slutlig allokering'!$B$2:$AC$462,MATCH(Y$3,'Slutlig allokering'!$B$2:$AJ$2,0),FALSE)/1,0)</f>
        <v>0</v>
      </c>
      <c r="Z427">
        <f>IFERROR(VLOOKUP($B427,Kraftvärmeprod!$B$1:$AH$479,MATCH(Z$2,Kraftvärmeprod!$B$1:$AG$1,0),FALSE)/1,0)-IFERROR(VLOOKUP($B427,'Slutlig allokering'!$B$2:$AC$462,MATCH(Z$3,'Slutlig allokering'!$B$2:$AJ$2,0),FALSE)/1,0)</f>
        <v>0</v>
      </c>
      <c r="AA427">
        <f>IFERROR(VLOOKUP($B427,Kraftvärmeprod!$B$1:$AH$479,MATCH(AA$2,Kraftvärmeprod!$B$1:$AG$1,0),FALSE)/1,0)-IFERROR(VLOOKUP($B427,'Slutlig allokering'!$B$2:$AC$462,MATCH(AA$3,'Slutlig allokering'!$B$2:$AJ$2,0),FALSE)/1,0)</f>
        <v>0</v>
      </c>
      <c r="AB427">
        <f>IFERROR(VLOOKUP($B427,Kraftvärmeprod!$B$1:$AH$479,MATCH(AB$2,Kraftvärmeprod!$B$1:$AG$1,0),FALSE)/1,0)-IFERROR(VLOOKUP($B427,'Slutlig allokering'!$B$2:$AC$462,MATCH(AB$3,'Slutlig allokering'!$B$2:$AJ$2,0),FALSE)/1,0)</f>
        <v>0</v>
      </c>
      <c r="AE427">
        <f t="shared" si="12"/>
        <v>0</v>
      </c>
      <c r="AG427">
        <f>IFERROR(VLOOKUP(B427,'Slutlig allokering'!$B$2:$AJ$462,MATCH("Summa justerad allokerad tillförd energi (utan hjälpel och rökgaskondensering):",'Slutlig allokering'!$B$2:$AK$2,0),FALSE)/1,"")</f>
        <v>0</v>
      </c>
      <c r="AI427" s="55" t="str">
        <f>IFERROR(1-VLOOKUP(B427,'Slutlig allokering'!$B$2:$AJ$462,MATCH("Andel av bränsle i kvv som allokerats till värme, exklusive rökgaskondensering och hjälpel",'Slutlig allokering'!$B$2:$AK$2,0),FALSE),"")</f>
        <v/>
      </c>
      <c r="AK427" s="55" t="str">
        <f t="shared" si="13"/>
        <v/>
      </c>
    </row>
    <row r="428" spans="1:37" x14ac:dyDescent="0.25">
      <c r="A428" s="28" t="s">
        <v>550</v>
      </c>
      <c r="B428" s="28" t="s">
        <v>567</v>
      </c>
      <c r="C428" t="str">
        <f>IFERROR(VLOOKUP($B428,Kraftvärmeprod!$B$1:$AH$479,MATCH(C$3,Kraftvärmeprod!$B$1:$AG$1,0),FALSE)/1,"")</f>
        <v/>
      </c>
      <c r="D428" t="str">
        <f>IFERROR(VLOOKUP($B428,Kraftvärmeprod!$B$1:$AH$479,MATCH(D$3,Kraftvärmeprod!$B$1:$AG$1,0),FALSE)/1,"")</f>
        <v/>
      </c>
      <c r="E428">
        <f>IFERROR(VLOOKUP($B428,Kraftvärmeprod!$B$1:$AH$479,MATCH(E$2,Kraftvärmeprod!$B$1:$AG$1,0),FALSE)/1,0)-IFERROR(VLOOKUP($B428,'Slutlig allokering'!$B$2:$AC$462,MATCH(E$3,'Slutlig allokering'!$B$2:$AJ$2,0),FALSE)/1,0)</f>
        <v>0</v>
      </c>
      <c r="F428">
        <f>IFERROR(VLOOKUP($B428,Kraftvärmeprod!$B$1:$AH$479,MATCH(F$2,Kraftvärmeprod!$B$1:$AG$1,0),FALSE)/1,0)-IFERROR(VLOOKUP($B428,'Slutlig allokering'!$B$2:$AC$462,MATCH(F$3,'Slutlig allokering'!$B$2:$AJ$2,0),FALSE)/1,0)</f>
        <v>0</v>
      </c>
      <c r="G428">
        <f>IFERROR(VLOOKUP($B428,Kraftvärmeprod!$B$1:$AH$479,MATCH(G$2,Kraftvärmeprod!$B$1:$AG$1,0),FALSE)/1,0)-IFERROR(VLOOKUP($B428,'Slutlig allokering'!$B$2:$AC$462,MATCH(G$3,'Slutlig allokering'!$B$2:$AJ$2,0),FALSE)/1,0)</f>
        <v>0</v>
      </c>
      <c r="H428">
        <f>IFERROR(VLOOKUP($B428,Kraftvärmeprod!$B$1:$AH$479,MATCH(H$2,Kraftvärmeprod!$B$1:$AG$1,0),FALSE)/1,0)-IFERROR(VLOOKUP($B428,'Slutlig allokering'!$B$2:$AC$462,MATCH(H$3,'Slutlig allokering'!$B$2:$AJ$2,0),FALSE)/1,0)</f>
        <v>0</v>
      </c>
      <c r="I428">
        <f>IFERROR(VLOOKUP($B428,Kraftvärmeprod!$B$1:$AH$479,MATCH(I$2,Kraftvärmeprod!$B$1:$AG$1,0),FALSE)/1,0)-IFERROR(VLOOKUP($B428,'Slutlig allokering'!$B$2:$AC$462,MATCH(I$3,'Slutlig allokering'!$B$2:$AJ$2,0),FALSE)/1,0)</f>
        <v>0</v>
      </c>
      <c r="J428">
        <f>IFERROR(VLOOKUP($B428,Kraftvärmeprod!$B$1:$AH$479,MATCH(J$2,Kraftvärmeprod!$B$1:$AG$1,0),FALSE)/1,0)-IFERROR(VLOOKUP($B428,'Slutlig allokering'!$B$2:$AC$462,MATCH(J$3,'Slutlig allokering'!$B$2:$AJ$2,0),FALSE)/1,0)</f>
        <v>0</v>
      </c>
      <c r="K428">
        <f>IFERROR(VLOOKUP($B428,Kraftvärmeprod!$B$1:$AH$479,MATCH(K$2,Kraftvärmeprod!$B$1:$AG$1,0),FALSE)/1,0)-IFERROR(VLOOKUP($B428,'Slutlig allokering'!$B$2:$AC$462,MATCH(K$3,'Slutlig allokering'!$B$2:$AJ$2,0),FALSE)/1,0)</f>
        <v>0</v>
      </c>
      <c r="L428">
        <f>IFERROR(VLOOKUP($B428,Kraftvärmeprod!$B$1:$AH$479,MATCH(L$2,Kraftvärmeprod!$B$1:$AG$1,0),FALSE)/1,0)-IFERROR(VLOOKUP($B428,'Slutlig allokering'!$B$2:$AC$462,MATCH(L$3,'Slutlig allokering'!$B$2:$AJ$2,0),FALSE)/1,0)</f>
        <v>0</v>
      </c>
      <c r="M428" s="143">
        <f>IFERROR(VLOOKUP($B428,Miljö!$B$1:$S$477,MATCH(M$2,Miljö!$B$1:$X$1,0),FALSE)/1,0)-IFERROR(VLOOKUP($B428,'Slutlig allokering'!$B$2:$AC$462,MATCH(M$3,'Slutlig allokering'!$B$2:$AJ$2,0),FALSE)/1,0)</f>
        <v>0</v>
      </c>
      <c r="N428">
        <f>IFERROR(VLOOKUP($B428,Kraftvärmeprod!$B$1:$AH$479,MATCH(N$2,Kraftvärmeprod!$B$1:$AG$1,0),FALSE)/1,0)-IFERROR(VLOOKUP($B428,'Slutlig allokering'!$B$2:$AC$462,MATCH(N$3,'Slutlig allokering'!$B$2:$AJ$2,0),FALSE)/1,0)</f>
        <v>0</v>
      </c>
      <c r="O428">
        <f>IFERROR(VLOOKUP($B428,Kraftvärmeprod!$B$1:$AH$479,MATCH(O$2,Kraftvärmeprod!$B$1:$AG$1,0),FALSE)/1,0)-IFERROR(VLOOKUP($B428,'Slutlig allokering'!$B$2:$AC$462,MATCH(O$3,'Slutlig allokering'!$B$2:$AJ$2,0),FALSE)/1,0)</f>
        <v>0</v>
      </c>
      <c r="P428">
        <f>IFERROR(VLOOKUP($B428,Kraftvärmeprod!$B$1:$AH$479,MATCH(P$2,Kraftvärmeprod!$B$1:$AG$1,0),FALSE)/1,0)-IFERROR(VLOOKUP($B428,'Slutlig allokering'!$B$2:$AC$462,MATCH(P$3,'Slutlig allokering'!$B$2:$AJ$2,0),FALSE)/1,0)</f>
        <v>0</v>
      </c>
      <c r="Q428">
        <f>IFERROR(VLOOKUP($B428,Kraftvärmeprod!$B$1:$AH$479,MATCH(Q$2,Kraftvärmeprod!$B$1:$AG$1,0),FALSE)/1,0)-IFERROR(VLOOKUP($B428,'Slutlig allokering'!$B$2:$AC$462,MATCH(Q$3,'Slutlig allokering'!$B$2:$AJ$2,0),FALSE)/1,0)</f>
        <v>0</v>
      </c>
      <c r="R428">
        <f>IFERROR(VLOOKUP($B428,Kraftvärmeprod!$B$1:$AH$479,MATCH(R$2,Kraftvärmeprod!$B$1:$AG$1,0),FALSE)/1,0)-IFERROR(VLOOKUP($B428,'Slutlig allokering'!$B$2:$AC$462,MATCH(R$3,'Slutlig allokering'!$B$2:$AJ$2,0),FALSE)/1,0)</f>
        <v>0</v>
      </c>
      <c r="S428">
        <f>IFERROR(VLOOKUP($B428,Kraftvärmeprod!$B$1:$AH$479,MATCH(S$2,Kraftvärmeprod!$B$1:$AG$1,0),FALSE)/1,0)-IFERROR(VLOOKUP($B428,'Slutlig allokering'!$B$2:$AC$462,MATCH(S$3,'Slutlig allokering'!$B$2:$AJ$2,0),FALSE)/1,0)</f>
        <v>0</v>
      </c>
      <c r="T428">
        <f>IFERROR(VLOOKUP($B428,Kraftvärmeprod!$B$1:$AH$479,MATCH(T$2,Kraftvärmeprod!$B$1:$AG$1,0),FALSE)/1,0)-IFERROR(VLOOKUP($B428,'Slutlig allokering'!$B$2:$AC$462,MATCH(T$3,'Slutlig allokering'!$B$2:$AJ$2,0),FALSE)/1,0)</f>
        <v>0</v>
      </c>
      <c r="U428">
        <f>IFERROR(VLOOKUP($B428,Kraftvärmeprod!$B$1:$AH$479,MATCH(U$2,Kraftvärmeprod!$B$1:$AG$1,0),FALSE)/1,0)-IFERROR(VLOOKUP($B428,'Slutlig allokering'!$B$2:$AC$462,MATCH(U$3,'Slutlig allokering'!$B$2:$AJ$2,0),FALSE)/1,0)</f>
        <v>0</v>
      </c>
      <c r="V428">
        <f>IFERROR(VLOOKUP($B428,Kraftvärmeprod!$B$1:$AH$479,MATCH(V$2,Kraftvärmeprod!$B$1:$AG$1,0),FALSE)/1,0)-IFERROR(VLOOKUP($B428,'Slutlig allokering'!$B$2:$AC$462,MATCH(V$3,'Slutlig allokering'!$B$2:$AJ$2,0),FALSE)/1,0)</f>
        <v>0</v>
      </c>
      <c r="W428">
        <f>IFERROR(VLOOKUP($B428,Kraftvärmeprod!$B$1:$AH$479,MATCH(W$2,Kraftvärmeprod!$B$1:$AG$1,0),FALSE)/1,0)-IFERROR(VLOOKUP($B428,'Slutlig allokering'!$B$2:$AC$462,MATCH(W$3,'Slutlig allokering'!$B$2:$AJ$2,0),FALSE)/1,0)</f>
        <v>0</v>
      </c>
      <c r="X428">
        <f>IFERROR(VLOOKUP($B428,Kraftvärmeprod!$B$1:$AH$479,MATCH(X$2,Kraftvärmeprod!$B$1:$AG$1,0),FALSE)/1,0)-IFERROR(VLOOKUP($B428,'Slutlig allokering'!$B$2:$AC$462,MATCH(X$3,'Slutlig allokering'!$B$2:$AJ$2,0),FALSE)/1,0)</f>
        <v>0</v>
      </c>
      <c r="Y428">
        <f>IFERROR(VLOOKUP($B428,Kraftvärmeprod!$B$1:$AH$479,MATCH(Y$2,Kraftvärmeprod!$B$1:$AG$1,0),FALSE)/1,0)-IFERROR(VLOOKUP($B428,'Slutlig allokering'!$B$2:$AC$462,MATCH(Y$3,'Slutlig allokering'!$B$2:$AJ$2,0),FALSE)/1,0)</f>
        <v>0</v>
      </c>
      <c r="Z428">
        <f>IFERROR(VLOOKUP($B428,Kraftvärmeprod!$B$1:$AH$479,MATCH(Z$2,Kraftvärmeprod!$B$1:$AG$1,0),FALSE)/1,0)-IFERROR(VLOOKUP($B428,'Slutlig allokering'!$B$2:$AC$462,MATCH(Z$3,'Slutlig allokering'!$B$2:$AJ$2,0),FALSE)/1,0)</f>
        <v>0</v>
      </c>
      <c r="AA428">
        <f>IFERROR(VLOOKUP($B428,Kraftvärmeprod!$B$1:$AH$479,MATCH(AA$2,Kraftvärmeprod!$B$1:$AG$1,0),FALSE)/1,0)-IFERROR(VLOOKUP($B428,'Slutlig allokering'!$B$2:$AC$462,MATCH(AA$3,'Slutlig allokering'!$B$2:$AJ$2,0),FALSE)/1,0)</f>
        <v>0</v>
      </c>
      <c r="AB428">
        <f>IFERROR(VLOOKUP($B428,Kraftvärmeprod!$B$1:$AH$479,MATCH(AB$2,Kraftvärmeprod!$B$1:$AG$1,0),FALSE)/1,0)-IFERROR(VLOOKUP($B428,'Slutlig allokering'!$B$2:$AC$462,MATCH(AB$3,'Slutlig allokering'!$B$2:$AJ$2,0),FALSE)/1,0)</f>
        <v>0</v>
      </c>
      <c r="AE428">
        <f t="shared" si="12"/>
        <v>0</v>
      </c>
      <c r="AG428">
        <f>IFERROR(VLOOKUP(B428,'Slutlig allokering'!$B$2:$AJ$462,MATCH("Summa justerad allokerad tillförd energi (utan hjälpel och rökgaskondensering):",'Slutlig allokering'!$B$2:$AK$2,0),FALSE)/1,"")</f>
        <v>0</v>
      </c>
      <c r="AI428" s="55" t="str">
        <f>IFERROR(1-VLOOKUP(B428,'Slutlig allokering'!$B$2:$AJ$462,MATCH("Andel av bränsle i kvv som allokerats till värme, exklusive rökgaskondensering och hjälpel",'Slutlig allokering'!$B$2:$AK$2,0),FALSE),"")</f>
        <v/>
      </c>
      <c r="AK428" s="55" t="str">
        <f t="shared" si="13"/>
        <v/>
      </c>
    </row>
    <row r="429" spans="1:37" x14ac:dyDescent="0.25">
      <c r="A429" s="28" t="s">
        <v>550</v>
      </c>
      <c r="B429" s="28" t="s">
        <v>568</v>
      </c>
      <c r="C429" t="str">
        <f>IFERROR(VLOOKUP($B429,Kraftvärmeprod!$B$1:$AH$479,MATCH(C$3,Kraftvärmeprod!$B$1:$AG$1,0),FALSE)/1,"")</f>
        <v/>
      </c>
      <c r="D429" t="str">
        <f>IFERROR(VLOOKUP($B429,Kraftvärmeprod!$B$1:$AH$479,MATCH(D$3,Kraftvärmeprod!$B$1:$AG$1,0),FALSE)/1,"")</f>
        <v/>
      </c>
      <c r="E429">
        <f>IFERROR(VLOOKUP($B429,Kraftvärmeprod!$B$1:$AH$479,MATCH(E$2,Kraftvärmeprod!$B$1:$AG$1,0),FALSE)/1,0)-IFERROR(VLOOKUP($B429,'Slutlig allokering'!$B$2:$AC$462,MATCH(E$3,'Slutlig allokering'!$B$2:$AJ$2,0),FALSE)/1,0)</f>
        <v>0</v>
      </c>
      <c r="F429">
        <f>IFERROR(VLOOKUP($B429,Kraftvärmeprod!$B$1:$AH$479,MATCH(F$2,Kraftvärmeprod!$B$1:$AG$1,0),FALSE)/1,0)-IFERROR(VLOOKUP($B429,'Slutlig allokering'!$B$2:$AC$462,MATCH(F$3,'Slutlig allokering'!$B$2:$AJ$2,0),FALSE)/1,0)</f>
        <v>0</v>
      </c>
      <c r="G429">
        <f>IFERROR(VLOOKUP($B429,Kraftvärmeprod!$B$1:$AH$479,MATCH(G$2,Kraftvärmeprod!$B$1:$AG$1,0),FALSE)/1,0)-IFERROR(VLOOKUP($B429,'Slutlig allokering'!$B$2:$AC$462,MATCH(G$3,'Slutlig allokering'!$B$2:$AJ$2,0),FALSE)/1,0)</f>
        <v>0</v>
      </c>
      <c r="H429">
        <f>IFERROR(VLOOKUP($B429,Kraftvärmeprod!$B$1:$AH$479,MATCH(H$2,Kraftvärmeprod!$B$1:$AG$1,0),FALSE)/1,0)-IFERROR(VLOOKUP($B429,'Slutlig allokering'!$B$2:$AC$462,MATCH(H$3,'Slutlig allokering'!$B$2:$AJ$2,0),FALSE)/1,0)</f>
        <v>0</v>
      </c>
      <c r="I429">
        <f>IFERROR(VLOOKUP($B429,Kraftvärmeprod!$B$1:$AH$479,MATCH(I$2,Kraftvärmeprod!$B$1:$AG$1,0),FALSE)/1,0)-IFERROR(VLOOKUP($B429,'Slutlig allokering'!$B$2:$AC$462,MATCH(I$3,'Slutlig allokering'!$B$2:$AJ$2,0),FALSE)/1,0)</f>
        <v>0</v>
      </c>
      <c r="J429">
        <f>IFERROR(VLOOKUP($B429,Kraftvärmeprod!$B$1:$AH$479,MATCH(J$2,Kraftvärmeprod!$B$1:$AG$1,0),FALSE)/1,0)-IFERROR(VLOOKUP($B429,'Slutlig allokering'!$B$2:$AC$462,MATCH(J$3,'Slutlig allokering'!$B$2:$AJ$2,0),FALSE)/1,0)</f>
        <v>0</v>
      </c>
      <c r="K429">
        <f>IFERROR(VLOOKUP($B429,Kraftvärmeprod!$B$1:$AH$479,MATCH(K$2,Kraftvärmeprod!$B$1:$AG$1,0),FALSE)/1,0)-IFERROR(VLOOKUP($B429,'Slutlig allokering'!$B$2:$AC$462,MATCH(K$3,'Slutlig allokering'!$B$2:$AJ$2,0),FALSE)/1,0)</f>
        <v>0</v>
      </c>
      <c r="L429">
        <f>IFERROR(VLOOKUP($B429,Kraftvärmeprod!$B$1:$AH$479,MATCH(L$2,Kraftvärmeprod!$B$1:$AG$1,0),FALSE)/1,0)-IFERROR(VLOOKUP($B429,'Slutlig allokering'!$B$2:$AC$462,MATCH(L$3,'Slutlig allokering'!$B$2:$AJ$2,0),FALSE)/1,0)</f>
        <v>0</v>
      </c>
      <c r="M429" s="143">
        <f>IFERROR(VLOOKUP($B429,Miljö!$B$1:$S$477,MATCH(M$2,Miljö!$B$1:$X$1,0),FALSE)/1,0)-IFERROR(VLOOKUP($B429,'Slutlig allokering'!$B$2:$AC$462,MATCH(M$3,'Slutlig allokering'!$B$2:$AJ$2,0),FALSE)/1,0)</f>
        <v>0</v>
      </c>
      <c r="N429">
        <f>IFERROR(VLOOKUP($B429,Kraftvärmeprod!$B$1:$AH$479,MATCH(N$2,Kraftvärmeprod!$B$1:$AG$1,0),FALSE)/1,0)-IFERROR(VLOOKUP($B429,'Slutlig allokering'!$B$2:$AC$462,MATCH(N$3,'Slutlig allokering'!$B$2:$AJ$2,0),FALSE)/1,0)</f>
        <v>0</v>
      </c>
      <c r="O429">
        <f>IFERROR(VLOOKUP($B429,Kraftvärmeprod!$B$1:$AH$479,MATCH(O$2,Kraftvärmeprod!$B$1:$AG$1,0),FALSE)/1,0)-IFERROR(VLOOKUP($B429,'Slutlig allokering'!$B$2:$AC$462,MATCH(O$3,'Slutlig allokering'!$B$2:$AJ$2,0),FALSE)/1,0)</f>
        <v>0</v>
      </c>
      <c r="P429">
        <f>IFERROR(VLOOKUP($B429,Kraftvärmeprod!$B$1:$AH$479,MATCH(P$2,Kraftvärmeprod!$B$1:$AG$1,0),FALSE)/1,0)-IFERROR(VLOOKUP($B429,'Slutlig allokering'!$B$2:$AC$462,MATCH(P$3,'Slutlig allokering'!$B$2:$AJ$2,0),FALSE)/1,0)</f>
        <v>0</v>
      </c>
      <c r="Q429">
        <f>IFERROR(VLOOKUP($B429,Kraftvärmeprod!$B$1:$AH$479,MATCH(Q$2,Kraftvärmeprod!$B$1:$AG$1,0),FALSE)/1,0)-IFERROR(VLOOKUP($B429,'Slutlig allokering'!$B$2:$AC$462,MATCH(Q$3,'Slutlig allokering'!$B$2:$AJ$2,0),FALSE)/1,0)</f>
        <v>0</v>
      </c>
      <c r="R429">
        <f>IFERROR(VLOOKUP($B429,Kraftvärmeprod!$B$1:$AH$479,MATCH(R$2,Kraftvärmeprod!$B$1:$AG$1,0),FALSE)/1,0)-IFERROR(VLOOKUP($B429,'Slutlig allokering'!$B$2:$AC$462,MATCH(R$3,'Slutlig allokering'!$B$2:$AJ$2,0),FALSE)/1,0)</f>
        <v>0</v>
      </c>
      <c r="S429">
        <f>IFERROR(VLOOKUP($B429,Kraftvärmeprod!$B$1:$AH$479,MATCH(S$2,Kraftvärmeprod!$B$1:$AG$1,0),FALSE)/1,0)-IFERROR(VLOOKUP($B429,'Slutlig allokering'!$B$2:$AC$462,MATCH(S$3,'Slutlig allokering'!$B$2:$AJ$2,0),FALSE)/1,0)</f>
        <v>0</v>
      </c>
      <c r="T429">
        <f>IFERROR(VLOOKUP($B429,Kraftvärmeprod!$B$1:$AH$479,MATCH(T$2,Kraftvärmeprod!$B$1:$AG$1,0),FALSE)/1,0)-IFERROR(VLOOKUP($B429,'Slutlig allokering'!$B$2:$AC$462,MATCH(T$3,'Slutlig allokering'!$B$2:$AJ$2,0),FALSE)/1,0)</f>
        <v>0</v>
      </c>
      <c r="U429">
        <f>IFERROR(VLOOKUP($B429,Kraftvärmeprod!$B$1:$AH$479,MATCH(U$2,Kraftvärmeprod!$B$1:$AG$1,0),FALSE)/1,0)-IFERROR(VLOOKUP($B429,'Slutlig allokering'!$B$2:$AC$462,MATCH(U$3,'Slutlig allokering'!$B$2:$AJ$2,0),FALSE)/1,0)</f>
        <v>0</v>
      </c>
      <c r="V429">
        <f>IFERROR(VLOOKUP($B429,Kraftvärmeprod!$B$1:$AH$479,MATCH(V$2,Kraftvärmeprod!$B$1:$AG$1,0),FALSE)/1,0)-IFERROR(VLOOKUP($B429,'Slutlig allokering'!$B$2:$AC$462,MATCH(V$3,'Slutlig allokering'!$B$2:$AJ$2,0),FALSE)/1,0)</f>
        <v>0</v>
      </c>
      <c r="W429">
        <f>IFERROR(VLOOKUP($B429,Kraftvärmeprod!$B$1:$AH$479,MATCH(W$2,Kraftvärmeprod!$B$1:$AG$1,0),FALSE)/1,0)-IFERROR(VLOOKUP($B429,'Slutlig allokering'!$B$2:$AC$462,MATCH(W$3,'Slutlig allokering'!$B$2:$AJ$2,0),FALSE)/1,0)</f>
        <v>0</v>
      </c>
      <c r="X429">
        <f>IFERROR(VLOOKUP($B429,Kraftvärmeprod!$B$1:$AH$479,MATCH(X$2,Kraftvärmeprod!$B$1:$AG$1,0),FALSE)/1,0)-IFERROR(VLOOKUP($B429,'Slutlig allokering'!$B$2:$AC$462,MATCH(X$3,'Slutlig allokering'!$B$2:$AJ$2,0),FALSE)/1,0)</f>
        <v>0</v>
      </c>
      <c r="Y429">
        <f>IFERROR(VLOOKUP($B429,Kraftvärmeprod!$B$1:$AH$479,MATCH(Y$2,Kraftvärmeprod!$B$1:$AG$1,0),FALSE)/1,0)-IFERROR(VLOOKUP($B429,'Slutlig allokering'!$B$2:$AC$462,MATCH(Y$3,'Slutlig allokering'!$B$2:$AJ$2,0),FALSE)/1,0)</f>
        <v>0</v>
      </c>
      <c r="Z429">
        <f>IFERROR(VLOOKUP($B429,Kraftvärmeprod!$B$1:$AH$479,MATCH(Z$2,Kraftvärmeprod!$B$1:$AG$1,0),FALSE)/1,0)-IFERROR(VLOOKUP($B429,'Slutlig allokering'!$B$2:$AC$462,MATCH(Z$3,'Slutlig allokering'!$B$2:$AJ$2,0),FALSE)/1,0)</f>
        <v>0</v>
      </c>
      <c r="AA429">
        <f>IFERROR(VLOOKUP($B429,Kraftvärmeprod!$B$1:$AH$479,MATCH(AA$2,Kraftvärmeprod!$B$1:$AG$1,0),FALSE)/1,0)-IFERROR(VLOOKUP($B429,'Slutlig allokering'!$B$2:$AC$462,MATCH(AA$3,'Slutlig allokering'!$B$2:$AJ$2,0),FALSE)/1,0)</f>
        <v>0</v>
      </c>
      <c r="AB429">
        <f>IFERROR(VLOOKUP($B429,Kraftvärmeprod!$B$1:$AH$479,MATCH(AB$2,Kraftvärmeprod!$B$1:$AG$1,0),FALSE)/1,0)-IFERROR(VLOOKUP($B429,'Slutlig allokering'!$B$2:$AC$462,MATCH(AB$3,'Slutlig allokering'!$B$2:$AJ$2,0),FALSE)/1,0)</f>
        <v>0</v>
      </c>
      <c r="AE429">
        <f t="shared" si="12"/>
        <v>0</v>
      </c>
      <c r="AG429">
        <f>IFERROR(VLOOKUP(B429,'Slutlig allokering'!$B$2:$AJ$462,MATCH("Summa justerad allokerad tillförd energi (utan hjälpel och rökgaskondensering):",'Slutlig allokering'!$B$2:$AK$2,0),FALSE)/1,"")</f>
        <v>0</v>
      </c>
      <c r="AI429" s="55" t="str">
        <f>IFERROR(1-VLOOKUP(B429,'Slutlig allokering'!$B$2:$AJ$462,MATCH("Andel av bränsle i kvv som allokerats till värme, exklusive rökgaskondensering och hjälpel",'Slutlig allokering'!$B$2:$AK$2,0),FALSE),"")</f>
        <v/>
      </c>
      <c r="AK429" s="55" t="str">
        <f t="shared" si="13"/>
        <v/>
      </c>
    </row>
    <row r="430" spans="1:37" x14ac:dyDescent="0.25">
      <c r="A430" s="28" t="s">
        <v>550</v>
      </c>
      <c r="B430" s="28" t="s">
        <v>569</v>
      </c>
      <c r="C430" t="str">
        <f>IFERROR(VLOOKUP($B430,Kraftvärmeprod!$B$1:$AH$479,MATCH(C$3,Kraftvärmeprod!$B$1:$AG$1,0),FALSE)/1,"")</f>
        <v/>
      </c>
      <c r="D430" t="str">
        <f>IFERROR(VLOOKUP($B430,Kraftvärmeprod!$B$1:$AH$479,MATCH(D$3,Kraftvärmeprod!$B$1:$AG$1,0),FALSE)/1,"")</f>
        <v/>
      </c>
      <c r="E430">
        <f>IFERROR(VLOOKUP($B430,Kraftvärmeprod!$B$1:$AH$479,MATCH(E$2,Kraftvärmeprod!$B$1:$AG$1,0),FALSE)/1,0)-IFERROR(VLOOKUP($B430,'Slutlig allokering'!$B$2:$AC$462,MATCH(E$3,'Slutlig allokering'!$B$2:$AJ$2,0),FALSE)/1,0)</f>
        <v>0</v>
      </c>
      <c r="F430">
        <f>IFERROR(VLOOKUP($B430,Kraftvärmeprod!$B$1:$AH$479,MATCH(F$2,Kraftvärmeprod!$B$1:$AG$1,0),FALSE)/1,0)-IFERROR(VLOOKUP($B430,'Slutlig allokering'!$B$2:$AC$462,MATCH(F$3,'Slutlig allokering'!$B$2:$AJ$2,0),FALSE)/1,0)</f>
        <v>0</v>
      </c>
      <c r="G430">
        <f>IFERROR(VLOOKUP($B430,Kraftvärmeprod!$B$1:$AH$479,MATCH(G$2,Kraftvärmeprod!$B$1:$AG$1,0),FALSE)/1,0)-IFERROR(VLOOKUP($B430,'Slutlig allokering'!$B$2:$AC$462,MATCH(G$3,'Slutlig allokering'!$B$2:$AJ$2,0),FALSE)/1,0)</f>
        <v>0</v>
      </c>
      <c r="H430">
        <f>IFERROR(VLOOKUP($B430,Kraftvärmeprod!$B$1:$AH$479,MATCH(H$2,Kraftvärmeprod!$B$1:$AG$1,0),FALSE)/1,0)-IFERROR(VLOOKUP($B430,'Slutlig allokering'!$B$2:$AC$462,MATCH(H$3,'Slutlig allokering'!$B$2:$AJ$2,0),FALSE)/1,0)</f>
        <v>0</v>
      </c>
      <c r="I430">
        <f>IFERROR(VLOOKUP($B430,Kraftvärmeprod!$B$1:$AH$479,MATCH(I$2,Kraftvärmeprod!$B$1:$AG$1,0),FALSE)/1,0)-IFERROR(VLOOKUP($B430,'Slutlig allokering'!$B$2:$AC$462,MATCH(I$3,'Slutlig allokering'!$B$2:$AJ$2,0),FALSE)/1,0)</f>
        <v>0</v>
      </c>
      <c r="J430">
        <f>IFERROR(VLOOKUP($B430,Kraftvärmeprod!$B$1:$AH$479,MATCH(J$2,Kraftvärmeprod!$B$1:$AG$1,0),FALSE)/1,0)-IFERROR(VLOOKUP($B430,'Slutlig allokering'!$B$2:$AC$462,MATCH(J$3,'Slutlig allokering'!$B$2:$AJ$2,0),FALSE)/1,0)</f>
        <v>0</v>
      </c>
      <c r="K430">
        <f>IFERROR(VLOOKUP($B430,Kraftvärmeprod!$B$1:$AH$479,MATCH(K$2,Kraftvärmeprod!$B$1:$AG$1,0),FALSE)/1,0)-IFERROR(VLOOKUP($B430,'Slutlig allokering'!$B$2:$AC$462,MATCH(K$3,'Slutlig allokering'!$B$2:$AJ$2,0),FALSE)/1,0)</f>
        <v>0</v>
      </c>
      <c r="L430">
        <f>IFERROR(VLOOKUP($B430,Kraftvärmeprod!$B$1:$AH$479,MATCH(L$2,Kraftvärmeprod!$B$1:$AG$1,0),FALSE)/1,0)-IFERROR(VLOOKUP($B430,'Slutlig allokering'!$B$2:$AC$462,MATCH(L$3,'Slutlig allokering'!$B$2:$AJ$2,0),FALSE)/1,0)</f>
        <v>0</v>
      </c>
      <c r="M430" s="143">
        <f>IFERROR(VLOOKUP($B430,Miljö!$B$1:$S$477,MATCH(M$2,Miljö!$B$1:$X$1,0),FALSE)/1,0)-IFERROR(VLOOKUP($B430,'Slutlig allokering'!$B$2:$AC$462,MATCH(M$3,'Slutlig allokering'!$B$2:$AJ$2,0),FALSE)/1,0)</f>
        <v>0</v>
      </c>
      <c r="N430">
        <f>IFERROR(VLOOKUP($B430,Kraftvärmeprod!$B$1:$AH$479,MATCH(N$2,Kraftvärmeprod!$B$1:$AG$1,0),FALSE)/1,0)-IFERROR(VLOOKUP($B430,'Slutlig allokering'!$B$2:$AC$462,MATCH(N$3,'Slutlig allokering'!$B$2:$AJ$2,0),FALSE)/1,0)</f>
        <v>0</v>
      </c>
      <c r="O430">
        <f>IFERROR(VLOOKUP($B430,Kraftvärmeprod!$B$1:$AH$479,MATCH(O$2,Kraftvärmeprod!$B$1:$AG$1,0),FALSE)/1,0)-IFERROR(VLOOKUP($B430,'Slutlig allokering'!$B$2:$AC$462,MATCH(O$3,'Slutlig allokering'!$B$2:$AJ$2,0),FALSE)/1,0)</f>
        <v>0</v>
      </c>
      <c r="P430">
        <f>IFERROR(VLOOKUP($B430,Kraftvärmeprod!$B$1:$AH$479,MATCH(P$2,Kraftvärmeprod!$B$1:$AG$1,0),FALSE)/1,0)-IFERROR(VLOOKUP($B430,'Slutlig allokering'!$B$2:$AC$462,MATCH(P$3,'Slutlig allokering'!$B$2:$AJ$2,0),FALSE)/1,0)</f>
        <v>0</v>
      </c>
      <c r="Q430">
        <f>IFERROR(VLOOKUP($B430,Kraftvärmeprod!$B$1:$AH$479,MATCH(Q$2,Kraftvärmeprod!$B$1:$AG$1,0),FALSE)/1,0)-IFERROR(VLOOKUP($B430,'Slutlig allokering'!$B$2:$AC$462,MATCH(Q$3,'Slutlig allokering'!$B$2:$AJ$2,0),FALSE)/1,0)</f>
        <v>0</v>
      </c>
      <c r="R430">
        <f>IFERROR(VLOOKUP($B430,Kraftvärmeprod!$B$1:$AH$479,MATCH(R$2,Kraftvärmeprod!$B$1:$AG$1,0),FALSE)/1,0)-IFERROR(VLOOKUP($B430,'Slutlig allokering'!$B$2:$AC$462,MATCH(R$3,'Slutlig allokering'!$B$2:$AJ$2,0),FALSE)/1,0)</f>
        <v>0</v>
      </c>
      <c r="S430">
        <f>IFERROR(VLOOKUP($B430,Kraftvärmeprod!$B$1:$AH$479,MATCH(S$2,Kraftvärmeprod!$B$1:$AG$1,0),FALSE)/1,0)-IFERROR(VLOOKUP($B430,'Slutlig allokering'!$B$2:$AC$462,MATCH(S$3,'Slutlig allokering'!$B$2:$AJ$2,0),FALSE)/1,0)</f>
        <v>0</v>
      </c>
      <c r="T430">
        <f>IFERROR(VLOOKUP($B430,Kraftvärmeprod!$B$1:$AH$479,MATCH(T$2,Kraftvärmeprod!$B$1:$AG$1,0),FALSE)/1,0)-IFERROR(VLOOKUP($B430,'Slutlig allokering'!$B$2:$AC$462,MATCH(T$3,'Slutlig allokering'!$B$2:$AJ$2,0),FALSE)/1,0)</f>
        <v>0</v>
      </c>
      <c r="U430">
        <f>IFERROR(VLOOKUP($B430,Kraftvärmeprod!$B$1:$AH$479,MATCH(U$2,Kraftvärmeprod!$B$1:$AG$1,0),FALSE)/1,0)-IFERROR(VLOOKUP($B430,'Slutlig allokering'!$B$2:$AC$462,MATCH(U$3,'Slutlig allokering'!$B$2:$AJ$2,0),FALSE)/1,0)</f>
        <v>0</v>
      </c>
      <c r="V430">
        <f>IFERROR(VLOOKUP($B430,Kraftvärmeprod!$B$1:$AH$479,MATCH(V$2,Kraftvärmeprod!$B$1:$AG$1,0),FALSE)/1,0)-IFERROR(VLOOKUP($B430,'Slutlig allokering'!$B$2:$AC$462,MATCH(V$3,'Slutlig allokering'!$B$2:$AJ$2,0),FALSE)/1,0)</f>
        <v>0</v>
      </c>
      <c r="W430">
        <f>IFERROR(VLOOKUP($B430,Kraftvärmeprod!$B$1:$AH$479,MATCH(W$2,Kraftvärmeprod!$B$1:$AG$1,0),FALSE)/1,0)-IFERROR(VLOOKUP($B430,'Slutlig allokering'!$B$2:$AC$462,MATCH(W$3,'Slutlig allokering'!$B$2:$AJ$2,0),FALSE)/1,0)</f>
        <v>0</v>
      </c>
      <c r="X430">
        <f>IFERROR(VLOOKUP($B430,Kraftvärmeprod!$B$1:$AH$479,MATCH(X$2,Kraftvärmeprod!$B$1:$AG$1,0),FALSE)/1,0)-IFERROR(VLOOKUP($B430,'Slutlig allokering'!$B$2:$AC$462,MATCH(X$3,'Slutlig allokering'!$B$2:$AJ$2,0),FALSE)/1,0)</f>
        <v>0</v>
      </c>
      <c r="Y430">
        <f>IFERROR(VLOOKUP($B430,Kraftvärmeprod!$B$1:$AH$479,MATCH(Y$2,Kraftvärmeprod!$B$1:$AG$1,0),FALSE)/1,0)-IFERROR(VLOOKUP($B430,'Slutlig allokering'!$B$2:$AC$462,MATCH(Y$3,'Slutlig allokering'!$B$2:$AJ$2,0),FALSE)/1,0)</f>
        <v>0</v>
      </c>
      <c r="Z430">
        <f>IFERROR(VLOOKUP($B430,Kraftvärmeprod!$B$1:$AH$479,MATCH(Z$2,Kraftvärmeprod!$B$1:$AG$1,0),FALSE)/1,0)-IFERROR(VLOOKUP($B430,'Slutlig allokering'!$B$2:$AC$462,MATCH(Z$3,'Slutlig allokering'!$B$2:$AJ$2,0),FALSE)/1,0)</f>
        <v>0</v>
      </c>
      <c r="AA430">
        <f>IFERROR(VLOOKUP($B430,Kraftvärmeprod!$B$1:$AH$479,MATCH(AA$2,Kraftvärmeprod!$B$1:$AG$1,0),FALSE)/1,0)-IFERROR(VLOOKUP($B430,'Slutlig allokering'!$B$2:$AC$462,MATCH(AA$3,'Slutlig allokering'!$B$2:$AJ$2,0),FALSE)/1,0)</f>
        <v>0</v>
      </c>
      <c r="AB430">
        <f>IFERROR(VLOOKUP($B430,Kraftvärmeprod!$B$1:$AH$479,MATCH(AB$2,Kraftvärmeprod!$B$1:$AG$1,0),FALSE)/1,0)-IFERROR(VLOOKUP($B430,'Slutlig allokering'!$B$2:$AC$462,MATCH(AB$3,'Slutlig allokering'!$B$2:$AJ$2,0),FALSE)/1,0)</f>
        <v>0</v>
      </c>
      <c r="AE430">
        <f t="shared" si="12"/>
        <v>0</v>
      </c>
      <c r="AG430">
        <f>IFERROR(VLOOKUP(B430,'Slutlig allokering'!$B$2:$AJ$462,MATCH("Summa justerad allokerad tillförd energi (utan hjälpel och rökgaskondensering):",'Slutlig allokering'!$B$2:$AK$2,0),FALSE)/1,"")</f>
        <v>0</v>
      </c>
      <c r="AI430" s="55" t="str">
        <f>IFERROR(1-VLOOKUP(B430,'Slutlig allokering'!$B$2:$AJ$462,MATCH("Andel av bränsle i kvv som allokerats till värme, exklusive rökgaskondensering och hjälpel",'Slutlig allokering'!$B$2:$AK$2,0),FALSE),"")</f>
        <v/>
      </c>
      <c r="AK430" s="55" t="str">
        <f t="shared" si="13"/>
        <v/>
      </c>
    </row>
    <row r="431" spans="1:37" x14ac:dyDescent="0.25">
      <c r="A431" s="28" t="s">
        <v>550</v>
      </c>
      <c r="B431" s="28" t="s">
        <v>570</v>
      </c>
      <c r="C431" t="str">
        <f>IFERROR(VLOOKUP($B431,Kraftvärmeprod!$B$1:$AH$479,MATCH(C$3,Kraftvärmeprod!$B$1:$AG$1,0),FALSE)/1,"")</f>
        <v/>
      </c>
      <c r="D431" t="str">
        <f>IFERROR(VLOOKUP($B431,Kraftvärmeprod!$B$1:$AH$479,MATCH(D$3,Kraftvärmeprod!$B$1:$AG$1,0),FALSE)/1,"")</f>
        <v/>
      </c>
      <c r="E431">
        <f>IFERROR(VLOOKUP($B431,Kraftvärmeprod!$B$1:$AH$479,MATCH(E$2,Kraftvärmeprod!$B$1:$AG$1,0),FALSE)/1,0)-IFERROR(VLOOKUP($B431,'Slutlig allokering'!$B$2:$AC$462,MATCH(E$3,'Slutlig allokering'!$B$2:$AJ$2,0),FALSE)/1,0)</f>
        <v>0</v>
      </c>
      <c r="F431">
        <f>IFERROR(VLOOKUP($B431,Kraftvärmeprod!$B$1:$AH$479,MATCH(F$2,Kraftvärmeprod!$B$1:$AG$1,0),FALSE)/1,0)-IFERROR(VLOOKUP($B431,'Slutlig allokering'!$B$2:$AC$462,MATCH(F$3,'Slutlig allokering'!$B$2:$AJ$2,0),FALSE)/1,0)</f>
        <v>0</v>
      </c>
      <c r="G431">
        <f>IFERROR(VLOOKUP($B431,Kraftvärmeprod!$B$1:$AH$479,MATCH(G$2,Kraftvärmeprod!$B$1:$AG$1,0),FALSE)/1,0)-IFERROR(VLOOKUP($B431,'Slutlig allokering'!$B$2:$AC$462,MATCH(G$3,'Slutlig allokering'!$B$2:$AJ$2,0),FALSE)/1,0)</f>
        <v>0</v>
      </c>
      <c r="H431">
        <f>IFERROR(VLOOKUP($B431,Kraftvärmeprod!$B$1:$AH$479,MATCH(H$2,Kraftvärmeprod!$B$1:$AG$1,0),FALSE)/1,0)-IFERROR(VLOOKUP($B431,'Slutlig allokering'!$B$2:$AC$462,MATCH(H$3,'Slutlig allokering'!$B$2:$AJ$2,0),FALSE)/1,0)</f>
        <v>0</v>
      </c>
      <c r="I431">
        <f>IFERROR(VLOOKUP($B431,Kraftvärmeprod!$B$1:$AH$479,MATCH(I$2,Kraftvärmeprod!$B$1:$AG$1,0),FALSE)/1,0)-IFERROR(VLOOKUP($B431,'Slutlig allokering'!$B$2:$AC$462,MATCH(I$3,'Slutlig allokering'!$B$2:$AJ$2,0),FALSE)/1,0)</f>
        <v>0</v>
      </c>
      <c r="J431">
        <f>IFERROR(VLOOKUP($B431,Kraftvärmeprod!$B$1:$AH$479,MATCH(J$2,Kraftvärmeprod!$B$1:$AG$1,0),FALSE)/1,0)-IFERROR(VLOOKUP($B431,'Slutlig allokering'!$B$2:$AC$462,MATCH(J$3,'Slutlig allokering'!$B$2:$AJ$2,0),FALSE)/1,0)</f>
        <v>0</v>
      </c>
      <c r="K431">
        <f>IFERROR(VLOOKUP($B431,Kraftvärmeprod!$B$1:$AH$479,MATCH(K$2,Kraftvärmeprod!$B$1:$AG$1,0),FALSE)/1,0)-IFERROR(VLOOKUP($B431,'Slutlig allokering'!$B$2:$AC$462,MATCH(K$3,'Slutlig allokering'!$B$2:$AJ$2,0),FALSE)/1,0)</f>
        <v>0</v>
      </c>
      <c r="L431">
        <f>IFERROR(VLOOKUP($B431,Kraftvärmeprod!$B$1:$AH$479,MATCH(L$2,Kraftvärmeprod!$B$1:$AG$1,0),FALSE)/1,0)-IFERROR(VLOOKUP($B431,'Slutlig allokering'!$B$2:$AC$462,MATCH(L$3,'Slutlig allokering'!$B$2:$AJ$2,0),FALSE)/1,0)</f>
        <v>0</v>
      </c>
      <c r="M431" s="143">
        <f>IFERROR(VLOOKUP($B431,Miljö!$B$1:$S$477,MATCH(M$2,Miljö!$B$1:$X$1,0),FALSE)/1,0)-IFERROR(VLOOKUP($B431,'Slutlig allokering'!$B$2:$AC$462,MATCH(M$3,'Slutlig allokering'!$B$2:$AJ$2,0),FALSE)/1,0)</f>
        <v>0</v>
      </c>
      <c r="N431">
        <f>IFERROR(VLOOKUP($B431,Kraftvärmeprod!$B$1:$AH$479,MATCH(N$2,Kraftvärmeprod!$B$1:$AG$1,0),FALSE)/1,0)-IFERROR(VLOOKUP($B431,'Slutlig allokering'!$B$2:$AC$462,MATCH(N$3,'Slutlig allokering'!$B$2:$AJ$2,0),FALSE)/1,0)</f>
        <v>0</v>
      </c>
      <c r="O431">
        <f>IFERROR(VLOOKUP($B431,Kraftvärmeprod!$B$1:$AH$479,MATCH(O$2,Kraftvärmeprod!$B$1:$AG$1,0),FALSE)/1,0)-IFERROR(VLOOKUP($B431,'Slutlig allokering'!$B$2:$AC$462,MATCH(O$3,'Slutlig allokering'!$B$2:$AJ$2,0),FALSE)/1,0)</f>
        <v>0</v>
      </c>
      <c r="P431">
        <f>IFERROR(VLOOKUP($B431,Kraftvärmeprod!$B$1:$AH$479,MATCH(P$2,Kraftvärmeprod!$B$1:$AG$1,0),FALSE)/1,0)-IFERROR(VLOOKUP($B431,'Slutlig allokering'!$B$2:$AC$462,MATCH(P$3,'Slutlig allokering'!$B$2:$AJ$2,0),FALSE)/1,0)</f>
        <v>0</v>
      </c>
      <c r="Q431">
        <f>IFERROR(VLOOKUP($B431,Kraftvärmeprod!$B$1:$AH$479,MATCH(Q$2,Kraftvärmeprod!$B$1:$AG$1,0),FALSE)/1,0)-IFERROR(VLOOKUP($B431,'Slutlig allokering'!$B$2:$AC$462,MATCH(Q$3,'Slutlig allokering'!$B$2:$AJ$2,0),FALSE)/1,0)</f>
        <v>0</v>
      </c>
      <c r="R431">
        <f>IFERROR(VLOOKUP($B431,Kraftvärmeprod!$B$1:$AH$479,MATCH(R$2,Kraftvärmeprod!$B$1:$AG$1,0),FALSE)/1,0)-IFERROR(VLOOKUP($B431,'Slutlig allokering'!$B$2:$AC$462,MATCH(R$3,'Slutlig allokering'!$B$2:$AJ$2,0),FALSE)/1,0)</f>
        <v>0</v>
      </c>
      <c r="S431">
        <f>IFERROR(VLOOKUP($B431,Kraftvärmeprod!$B$1:$AH$479,MATCH(S$2,Kraftvärmeprod!$B$1:$AG$1,0),FALSE)/1,0)-IFERROR(VLOOKUP($B431,'Slutlig allokering'!$B$2:$AC$462,MATCH(S$3,'Slutlig allokering'!$B$2:$AJ$2,0),FALSE)/1,0)</f>
        <v>0</v>
      </c>
      <c r="T431">
        <f>IFERROR(VLOOKUP($B431,Kraftvärmeprod!$B$1:$AH$479,MATCH(T$2,Kraftvärmeprod!$B$1:$AG$1,0),FALSE)/1,0)-IFERROR(VLOOKUP($B431,'Slutlig allokering'!$B$2:$AC$462,MATCH(T$3,'Slutlig allokering'!$B$2:$AJ$2,0),FALSE)/1,0)</f>
        <v>0</v>
      </c>
      <c r="U431">
        <f>IFERROR(VLOOKUP($B431,Kraftvärmeprod!$B$1:$AH$479,MATCH(U$2,Kraftvärmeprod!$B$1:$AG$1,0),FALSE)/1,0)-IFERROR(VLOOKUP($B431,'Slutlig allokering'!$B$2:$AC$462,MATCH(U$3,'Slutlig allokering'!$B$2:$AJ$2,0),FALSE)/1,0)</f>
        <v>0</v>
      </c>
      <c r="V431">
        <f>IFERROR(VLOOKUP($B431,Kraftvärmeprod!$B$1:$AH$479,MATCH(V$2,Kraftvärmeprod!$B$1:$AG$1,0),FALSE)/1,0)-IFERROR(VLOOKUP($B431,'Slutlig allokering'!$B$2:$AC$462,MATCH(V$3,'Slutlig allokering'!$B$2:$AJ$2,0),FALSE)/1,0)</f>
        <v>0</v>
      </c>
      <c r="W431">
        <f>IFERROR(VLOOKUP($B431,Kraftvärmeprod!$B$1:$AH$479,MATCH(W$2,Kraftvärmeprod!$B$1:$AG$1,0),FALSE)/1,0)-IFERROR(VLOOKUP($B431,'Slutlig allokering'!$B$2:$AC$462,MATCH(W$3,'Slutlig allokering'!$B$2:$AJ$2,0),FALSE)/1,0)</f>
        <v>0</v>
      </c>
      <c r="X431">
        <f>IFERROR(VLOOKUP($B431,Kraftvärmeprod!$B$1:$AH$479,MATCH(X$2,Kraftvärmeprod!$B$1:$AG$1,0),FALSE)/1,0)-IFERROR(VLOOKUP($B431,'Slutlig allokering'!$B$2:$AC$462,MATCH(X$3,'Slutlig allokering'!$B$2:$AJ$2,0),FALSE)/1,0)</f>
        <v>0</v>
      </c>
      <c r="Y431">
        <f>IFERROR(VLOOKUP($B431,Kraftvärmeprod!$B$1:$AH$479,MATCH(Y$2,Kraftvärmeprod!$B$1:$AG$1,0),FALSE)/1,0)-IFERROR(VLOOKUP($B431,'Slutlig allokering'!$B$2:$AC$462,MATCH(Y$3,'Slutlig allokering'!$B$2:$AJ$2,0),FALSE)/1,0)</f>
        <v>0</v>
      </c>
      <c r="Z431">
        <f>IFERROR(VLOOKUP($B431,Kraftvärmeprod!$B$1:$AH$479,MATCH(Z$2,Kraftvärmeprod!$B$1:$AG$1,0),FALSE)/1,0)-IFERROR(VLOOKUP($B431,'Slutlig allokering'!$B$2:$AC$462,MATCH(Z$3,'Slutlig allokering'!$B$2:$AJ$2,0),FALSE)/1,0)</f>
        <v>0</v>
      </c>
      <c r="AA431">
        <f>IFERROR(VLOOKUP($B431,Kraftvärmeprod!$B$1:$AH$479,MATCH(AA$2,Kraftvärmeprod!$B$1:$AG$1,0),FALSE)/1,0)-IFERROR(VLOOKUP($B431,'Slutlig allokering'!$B$2:$AC$462,MATCH(AA$3,'Slutlig allokering'!$B$2:$AJ$2,0),FALSE)/1,0)</f>
        <v>0</v>
      </c>
      <c r="AB431">
        <f>IFERROR(VLOOKUP($B431,Kraftvärmeprod!$B$1:$AH$479,MATCH(AB$2,Kraftvärmeprod!$B$1:$AG$1,0),FALSE)/1,0)-IFERROR(VLOOKUP($B431,'Slutlig allokering'!$B$2:$AC$462,MATCH(AB$3,'Slutlig allokering'!$B$2:$AJ$2,0),FALSE)/1,0)</f>
        <v>0</v>
      </c>
      <c r="AE431">
        <f t="shared" si="12"/>
        <v>0</v>
      </c>
      <c r="AG431">
        <f>IFERROR(VLOOKUP(B431,'Slutlig allokering'!$B$2:$AJ$462,MATCH("Summa justerad allokerad tillförd energi (utan hjälpel och rökgaskondensering):",'Slutlig allokering'!$B$2:$AK$2,0),FALSE)/1,"")</f>
        <v>0</v>
      </c>
      <c r="AI431" s="55" t="str">
        <f>IFERROR(1-VLOOKUP(B431,'Slutlig allokering'!$B$2:$AJ$462,MATCH("Andel av bränsle i kvv som allokerats till värme, exklusive rökgaskondensering och hjälpel",'Slutlig allokering'!$B$2:$AK$2,0),FALSE),"")</f>
        <v/>
      </c>
      <c r="AK431" s="55" t="str">
        <f t="shared" si="13"/>
        <v/>
      </c>
    </row>
    <row r="432" spans="1:37" x14ac:dyDescent="0.25">
      <c r="A432" s="28" t="s">
        <v>571</v>
      </c>
      <c r="B432" s="28" t="s">
        <v>572</v>
      </c>
      <c r="C432" t="str">
        <f>IFERROR(VLOOKUP($B432,Kraftvärmeprod!$B$1:$AH$479,MATCH(C$3,Kraftvärmeprod!$B$1:$AG$1,0),FALSE)/1,"")</f>
        <v/>
      </c>
      <c r="D432" t="str">
        <f>IFERROR(VLOOKUP($B432,Kraftvärmeprod!$B$1:$AH$479,MATCH(D$3,Kraftvärmeprod!$B$1:$AG$1,0),FALSE)/1,"")</f>
        <v/>
      </c>
      <c r="E432">
        <f>IFERROR(VLOOKUP($B432,Kraftvärmeprod!$B$1:$AH$479,MATCH(E$2,Kraftvärmeprod!$B$1:$AG$1,0),FALSE)/1,0)-IFERROR(VLOOKUP($B432,'Slutlig allokering'!$B$2:$AC$462,MATCH(E$3,'Slutlig allokering'!$B$2:$AJ$2,0),FALSE)/1,0)</f>
        <v>0</v>
      </c>
      <c r="F432">
        <f>IFERROR(VLOOKUP($B432,Kraftvärmeprod!$B$1:$AH$479,MATCH(F$2,Kraftvärmeprod!$B$1:$AG$1,0),FALSE)/1,0)-IFERROR(VLOOKUP($B432,'Slutlig allokering'!$B$2:$AC$462,MATCH(F$3,'Slutlig allokering'!$B$2:$AJ$2,0),FALSE)/1,0)</f>
        <v>0</v>
      </c>
      <c r="G432">
        <f>IFERROR(VLOOKUP($B432,Kraftvärmeprod!$B$1:$AH$479,MATCH(G$2,Kraftvärmeprod!$B$1:$AG$1,0),FALSE)/1,0)-IFERROR(VLOOKUP($B432,'Slutlig allokering'!$B$2:$AC$462,MATCH(G$3,'Slutlig allokering'!$B$2:$AJ$2,0),FALSE)/1,0)</f>
        <v>0</v>
      </c>
      <c r="H432">
        <f>IFERROR(VLOOKUP($B432,Kraftvärmeprod!$B$1:$AH$479,MATCH(H$2,Kraftvärmeprod!$B$1:$AG$1,0),FALSE)/1,0)-IFERROR(VLOOKUP($B432,'Slutlig allokering'!$B$2:$AC$462,MATCH(H$3,'Slutlig allokering'!$B$2:$AJ$2,0),FALSE)/1,0)</f>
        <v>0</v>
      </c>
      <c r="I432">
        <f>IFERROR(VLOOKUP($B432,Kraftvärmeprod!$B$1:$AH$479,MATCH(I$2,Kraftvärmeprod!$B$1:$AG$1,0),FALSE)/1,0)-IFERROR(VLOOKUP($B432,'Slutlig allokering'!$B$2:$AC$462,MATCH(I$3,'Slutlig allokering'!$B$2:$AJ$2,0),FALSE)/1,0)</f>
        <v>0</v>
      </c>
      <c r="J432">
        <f>IFERROR(VLOOKUP($B432,Kraftvärmeprod!$B$1:$AH$479,MATCH(J$2,Kraftvärmeprod!$B$1:$AG$1,0),FALSE)/1,0)-IFERROR(VLOOKUP($B432,'Slutlig allokering'!$B$2:$AC$462,MATCH(J$3,'Slutlig allokering'!$B$2:$AJ$2,0),FALSE)/1,0)</f>
        <v>0</v>
      </c>
      <c r="K432">
        <f>IFERROR(VLOOKUP($B432,Kraftvärmeprod!$B$1:$AH$479,MATCH(K$2,Kraftvärmeprod!$B$1:$AG$1,0),FALSE)/1,0)-IFERROR(VLOOKUP($B432,'Slutlig allokering'!$B$2:$AC$462,MATCH(K$3,'Slutlig allokering'!$B$2:$AJ$2,0),FALSE)/1,0)</f>
        <v>0</v>
      </c>
      <c r="L432">
        <f>IFERROR(VLOOKUP($B432,Kraftvärmeprod!$B$1:$AH$479,MATCH(L$2,Kraftvärmeprod!$B$1:$AG$1,0),FALSE)/1,0)-IFERROR(VLOOKUP($B432,'Slutlig allokering'!$B$2:$AC$462,MATCH(L$3,'Slutlig allokering'!$B$2:$AJ$2,0),FALSE)/1,0)</f>
        <v>0</v>
      </c>
      <c r="M432" s="143">
        <f>IFERROR(VLOOKUP($B432,Miljö!$B$1:$S$477,MATCH(M$2,Miljö!$B$1:$X$1,0),FALSE)/1,0)-IFERROR(VLOOKUP($B432,'Slutlig allokering'!$B$2:$AC$462,MATCH(M$3,'Slutlig allokering'!$B$2:$AJ$2,0),FALSE)/1,0)</f>
        <v>0</v>
      </c>
      <c r="N432">
        <f>IFERROR(VLOOKUP($B432,Kraftvärmeprod!$B$1:$AH$479,MATCH(N$2,Kraftvärmeprod!$B$1:$AG$1,0),FALSE)/1,0)-IFERROR(VLOOKUP($B432,'Slutlig allokering'!$B$2:$AC$462,MATCH(N$3,'Slutlig allokering'!$B$2:$AJ$2,0),FALSE)/1,0)</f>
        <v>0</v>
      </c>
      <c r="O432">
        <f>IFERROR(VLOOKUP($B432,Kraftvärmeprod!$B$1:$AH$479,MATCH(O$2,Kraftvärmeprod!$B$1:$AG$1,0),FALSE)/1,0)-IFERROR(VLOOKUP($B432,'Slutlig allokering'!$B$2:$AC$462,MATCH(O$3,'Slutlig allokering'!$B$2:$AJ$2,0),FALSE)/1,0)</f>
        <v>0</v>
      </c>
      <c r="P432">
        <f>IFERROR(VLOOKUP($B432,Kraftvärmeprod!$B$1:$AH$479,MATCH(P$2,Kraftvärmeprod!$B$1:$AG$1,0),FALSE)/1,0)-IFERROR(VLOOKUP($B432,'Slutlig allokering'!$B$2:$AC$462,MATCH(P$3,'Slutlig allokering'!$B$2:$AJ$2,0),FALSE)/1,0)</f>
        <v>0</v>
      </c>
      <c r="Q432">
        <f>IFERROR(VLOOKUP($B432,Kraftvärmeprod!$B$1:$AH$479,MATCH(Q$2,Kraftvärmeprod!$B$1:$AG$1,0),FALSE)/1,0)-IFERROR(VLOOKUP($B432,'Slutlig allokering'!$B$2:$AC$462,MATCH(Q$3,'Slutlig allokering'!$B$2:$AJ$2,0),FALSE)/1,0)</f>
        <v>0</v>
      </c>
      <c r="R432">
        <f>IFERROR(VLOOKUP($B432,Kraftvärmeprod!$B$1:$AH$479,MATCH(R$2,Kraftvärmeprod!$B$1:$AG$1,0),FALSE)/1,0)-IFERROR(VLOOKUP($B432,'Slutlig allokering'!$B$2:$AC$462,MATCH(R$3,'Slutlig allokering'!$B$2:$AJ$2,0),FALSE)/1,0)</f>
        <v>0</v>
      </c>
      <c r="S432">
        <f>IFERROR(VLOOKUP($B432,Kraftvärmeprod!$B$1:$AH$479,MATCH(S$2,Kraftvärmeprod!$B$1:$AG$1,0),FALSE)/1,0)-IFERROR(VLOOKUP($B432,'Slutlig allokering'!$B$2:$AC$462,MATCH(S$3,'Slutlig allokering'!$B$2:$AJ$2,0),FALSE)/1,0)</f>
        <v>0</v>
      </c>
      <c r="T432">
        <f>IFERROR(VLOOKUP($B432,Kraftvärmeprod!$B$1:$AH$479,MATCH(T$2,Kraftvärmeprod!$B$1:$AG$1,0),FALSE)/1,0)-IFERROR(VLOOKUP($B432,'Slutlig allokering'!$B$2:$AC$462,MATCH(T$3,'Slutlig allokering'!$B$2:$AJ$2,0),FALSE)/1,0)</f>
        <v>0</v>
      </c>
      <c r="U432">
        <f>IFERROR(VLOOKUP($B432,Kraftvärmeprod!$B$1:$AH$479,MATCH(U$2,Kraftvärmeprod!$B$1:$AG$1,0),FALSE)/1,0)-IFERROR(VLOOKUP($B432,'Slutlig allokering'!$B$2:$AC$462,MATCH(U$3,'Slutlig allokering'!$B$2:$AJ$2,0),FALSE)/1,0)</f>
        <v>0</v>
      </c>
      <c r="V432">
        <f>IFERROR(VLOOKUP($B432,Kraftvärmeprod!$B$1:$AH$479,MATCH(V$2,Kraftvärmeprod!$B$1:$AG$1,0),FALSE)/1,0)-IFERROR(VLOOKUP($B432,'Slutlig allokering'!$B$2:$AC$462,MATCH(V$3,'Slutlig allokering'!$B$2:$AJ$2,0),FALSE)/1,0)</f>
        <v>0</v>
      </c>
      <c r="W432">
        <f>IFERROR(VLOOKUP($B432,Kraftvärmeprod!$B$1:$AH$479,MATCH(W$2,Kraftvärmeprod!$B$1:$AG$1,0),FALSE)/1,0)-IFERROR(VLOOKUP($B432,'Slutlig allokering'!$B$2:$AC$462,MATCH(W$3,'Slutlig allokering'!$B$2:$AJ$2,0),FALSE)/1,0)</f>
        <v>0</v>
      </c>
      <c r="X432">
        <f>IFERROR(VLOOKUP($B432,Kraftvärmeprod!$B$1:$AH$479,MATCH(X$2,Kraftvärmeprod!$B$1:$AG$1,0),FALSE)/1,0)-IFERROR(VLOOKUP($B432,'Slutlig allokering'!$B$2:$AC$462,MATCH(X$3,'Slutlig allokering'!$B$2:$AJ$2,0),FALSE)/1,0)</f>
        <v>0</v>
      </c>
      <c r="Y432">
        <f>IFERROR(VLOOKUP($B432,Kraftvärmeprod!$B$1:$AH$479,MATCH(Y$2,Kraftvärmeprod!$B$1:$AG$1,0),FALSE)/1,0)-IFERROR(VLOOKUP($B432,'Slutlig allokering'!$B$2:$AC$462,MATCH(Y$3,'Slutlig allokering'!$B$2:$AJ$2,0),FALSE)/1,0)</f>
        <v>0</v>
      </c>
      <c r="Z432">
        <f>IFERROR(VLOOKUP($B432,Kraftvärmeprod!$B$1:$AH$479,MATCH(Z$2,Kraftvärmeprod!$B$1:$AG$1,0),FALSE)/1,0)-IFERROR(VLOOKUP($B432,'Slutlig allokering'!$B$2:$AC$462,MATCH(Z$3,'Slutlig allokering'!$B$2:$AJ$2,0),FALSE)/1,0)</f>
        <v>0</v>
      </c>
      <c r="AA432">
        <f>IFERROR(VLOOKUP($B432,Kraftvärmeprod!$B$1:$AH$479,MATCH(AA$2,Kraftvärmeprod!$B$1:$AG$1,0),FALSE)/1,0)-IFERROR(VLOOKUP($B432,'Slutlig allokering'!$B$2:$AC$462,MATCH(AA$3,'Slutlig allokering'!$B$2:$AJ$2,0),FALSE)/1,0)</f>
        <v>0</v>
      </c>
      <c r="AB432">
        <f>IFERROR(VLOOKUP($B432,Kraftvärmeprod!$B$1:$AH$479,MATCH(AB$2,Kraftvärmeprod!$B$1:$AG$1,0),FALSE)/1,0)-IFERROR(VLOOKUP($B432,'Slutlig allokering'!$B$2:$AC$462,MATCH(AB$3,'Slutlig allokering'!$B$2:$AJ$2,0),FALSE)/1,0)</f>
        <v>0</v>
      </c>
      <c r="AE432">
        <f t="shared" si="12"/>
        <v>0</v>
      </c>
      <c r="AG432">
        <f>IFERROR(VLOOKUP(B432,'Slutlig allokering'!$B$2:$AJ$462,MATCH("Summa justerad allokerad tillförd energi (utan hjälpel och rökgaskondensering):",'Slutlig allokering'!$B$2:$AK$2,0),FALSE)/1,"")</f>
        <v>0</v>
      </c>
      <c r="AI432" s="55" t="str">
        <f>IFERROR(1-VLOOKUP(B432,'Slutlig allokering'!$B$2:$AJ$462,MATCH("Andel av bränsle i kvv som allokerats till värme, exklusive rökgaskondensering och hjälpel",'Slutlig allokering'!$B$2:$AK$2,0),FALSE),"")</f>
        <v/>
      </c>
      <c r="AK432" s="55" t="str">
        <f t="shared" si="13"/>
        <v/>
      </c>
    </row>
    <row r="433" spans="1:37" x14ac:dyDescent="0.25">
      <c r="A433" s="28" t="s">
        <v>571</v>
      </c>
      <c r="B433" s="28" t="s">
        <v>573</v>
      </c>
      <c r="C433" t="str">
        <f>IFERROR(VLOOKUP($B433,Kraftvärmeprod!$B$1:$AH$479,MATCH(C$3,Kraftvärmeprod!$B$1:$AG$1,0),FALSE)/1,"")</f>
        <v/>
      </c>
      <c r="D433" t="str">
        <f>IFERROR(VLOOKUP($B433,Kraftvärmeprod!$B$1:$AH$479,MATCH(D$3,Kraftvärmeprod!$B$1:$AG$1,0),FALSE)/1,"")</f>
        <v/>
      </c>
      <c r="E433">
        <f>IFERROR(VLOOKUP($B433,Kraftvärmeprod!$B$1:$AH$479,MATCH(E$2,Kraftvärmeprod!$B$1:$AG$1,0),FALSE)/1,0)-IFERROR(VLOOKUP($B433,'Slutlig allokering'!$B$2:$AC$462,MATCH(E$3,'Slutlig allokering'!$B$2:$AJ$2,0),FALSE)/1,0)</f>
        <v>0</v>
      </c>
      <c r="F433">
        <f>IFERROR(VLOOKUP($B433,Kraftvärmeprod!$B$1:$AH$479,MATCH(F$2,Kraftvärmeprod!$B$1:$AG$1,0),FALSE)/1,0)-IFERROR(VLOOKUP($B433,'Slutlig allokering'!$B$2:$AC$462,MATCH(F$3,'Slutlig allokering'!$B$2:$AJ$2,0),FALSE)/1,0)</f>
        <v>0</v>
      </c>
      <c r="G433">
        <f>IFERROR(VLOOKUP($B433,Kraftvärmeprod!$B$1:$AH$479,MATCH(G$2,Kraftvärmeprod!$B$1:$AG$1,0),FALSE)/1,0)-IFERROR(VLOOKUP($B433,'Slutlig allokering'!$B$2:$AC$462,MATCH(G$3,'Slutlig allokering'!$B$2:$AJ$2,0),FALSE)/1,0)</f>
        <v>0</v>
      </c>
      <c r="H433">
        <f>IFERROR(VLOOKUP($B433,Kraftvärmeprod!$B$1:$AH$479,MATCH(H$2,Kraftvärmeprod!$B$1:$AG$1,0),FALSE)/1,0)-IFERROR(VLOOKUP($B433,'Slutlig allokering'!$B$2:$AC$462,MATCH(H$3,'Slutlig allokering'!$B$2:$AJ$2,0),FALSE)/1,0)</f>
        <v>0</v>
      </c>
      <c r="I433">
        <f>IFERROR(VLOOKUP($B433,Kraftvärmeprod!$B$1:$AH$479,MATCH(I$2,Kraftvärmeprod!$B$1:$AG$1,0),FALSE)/1,0)-IFERROR(VLOOKUP($B433,'Slutlig allokering'!$B$2:$AC$462,MATCH(I$3,'Slutlig allokering'!$B$2:$AJ$2,0),FALSE)/1,0)</f>
        <v>0</v>
      </c>
      <c r="J433">
        <f>IFERROR(VLOOKUP($B433,Kraftvärmeprod!$B$1:$AH$479,MATCH(J$2,Kraftvärmeprod!$B$1:$AG$1,0),FALSE)/1,0)-IFERROR(VLOOKUP($B433,'Slutlig allokering'!$B$2:$AC$462,MATCH(J$3,'Slutlig allokering'!$B$2:$AJ$2,0),FALSE)/1,0)</f>
        <v>0</v>
      </c>
      <c r="K433">
        <f>IFERROR(VLOOKUP($B433,Kraftvärmeprod!$B$1:$AH$479,MATCH(K$2,Kraftvärmeprod!$B$1:$AG$1,0),FALSE)/1,0)-IFERROR(VLOOKUP($B433,'Slutlig allokering'!$B$2:$AC$462,MATCH(K$3,'Slutlig allokering'!$B$2:$AJ$2,0),FALSE)/1,0)</f>
        <v>0</v>
      </c>
      <c r="L433">
        <f>IFERROR(VLOOKUP($B433,Kraftvärmeprod!$B$1:$AH$479,MATCH(L$2,Kraftvärmeprod!$B$1:$AG$1,0),FALSE)/1,0)-IFERROR(VLOOKUP($B433,'Slutlig allokering'!$B$2:$AC$462,MATCH(L$3,'Slutlig allokering'!$B$2:$AJ$2,0),FALSE)/1,0)</f>
        <v>0</v>
      </c>
      <c r="M433" s="143">
        <f>IFERROR(VLOOKUP($B433,Miljö!$B$1:$S$477,MATCH(M$2,Miljö!$B$1:$X$1,0),FALSE)/1,0)-IFERROR(VLOOKUP($B433,'Slutlig allokering'!$B$2:$AC$462,MATCH(M$3,'Slutlig allokering'!$B$2:$AJ$2,0),FALSE)/1,0)</f>
        <v>0</v>
      </c>
      <c r="N433">
        <f>IFERROR(VLOOKUP($B433,Kraftvärmeprod!$B$1:$AH$479,MATCH(N$2,Kraftvärmeprod!$B$1:$AG$1,0),FALSE)/1,0)-IFERROR(VLOOKUP($B433,'Slutlig allokering'!$B$2:$AC$462,MATCH(N$3,'Slutlig allokering'!$B$2:$AJ$2,0),FALSE)/1,0)</f>
        <v>0</v>
      </c>
      <c r="O433">
        <f>IFERROR(VLOOKUP($B433,Kraftvärmeprod!$B$1:$AH$479,MATCH(O$2,Kraftvärmeprod!$B$1:$AG$1,0),FALSE)/1,0)-IFERROR(VLOOKUP($B433,'Slutlig allokering'!$B$2:$AC$462,MATCH(O$3,'Slutlig allokering'!$B$2:$AJ$2,0),FALSE)/1,0)</f>
        <v>0</v>
      </c>
      <c r="P433">
        <f>IFERROR(VLOOKUP($B433,Kraftvärmeprod!$B$1:$AH$479,MATCH(P$2,Kraftvärmeprod!$B$1:$AG$1,0),FALSE)/1,0)-IFERROR(VLOOKUP($B433,'Slutlig allokering'!$B$2:$AC$462,MATCH(P$3,'Slutlig allokering'!$B$2:$AJ$2,0),FALSE)/1,0)</f>
        <v>0</v>
      </c>
      <c r="Q433">
        <f>IFERROR(VLOOKUP($B433,Kraftvärmeprod!$B$1:$AH$479,MATCH(Q$2,Kraftvärmeprod!$B$1:$AG$1,0),FALSE)/1,0)-IFERROR(VLOOKUP($B433,'Slutlig allokering'!$B$2:$AC$462,MATCH(Q$3,'Slutlig allokering'!$B$2:$AJ$2,0),FALSE)/1,0)</f>
        <v>0</v>
      </c>
      <c r="R433">
        <f>IFERROR(VLOOKUP($B433,Kraftvärmeprod!$B$1:$AH$479,MATCH(R$2,Kraftvärmeprod!$B$1:$AG$1,0),FALSE)/1,0)-IFERROR(VLOOKUP($B433,'Slutlig allokering'!$B$2:$AC$462,MATCH(R$3,'Slutlig allokering'!$B$2:$AJ$2,0),FALSE)/1,0)</f>
        <v>0</v>
      </c>
      <c r="S433">
        <f>IFERROR(VLOOKUP($B433,Kraftvärmeprod!$B$1:$AH$479,MATCH(S$2,Kraftvärmeprod!$B$1:$AG$1,0),FALSE)/1,0)-IFERROR(VLOOKUP($B433,'Slutlig allokering'!$B$2:$AC$462,MATCH(S$3,'Slutlig allokering'!$B$2:$AJ$2,0),FALSE)/1,0)</f>
        <v>0</v>
      </c>
      <c r="T433">
        <f>IFERROR(VLOOKUP($B433,Kraftvärmeprod!$B$1:$AH$479,MATCH(T$2,Kraftvärmeprod!$B$1:$AG$1,0),FALSE)/1,0)-IFERROR(VLOOKUP($B433,'Slutlig allokering'!$B$2:$AC$462,MATCH(T$3,'Slutlig allokering'!$B$2:$AJ$2,0),FALSE)/1,0)</f>
        <v>0</v>
      </c>
      <c r="U433">
        <f>IFERROR(VLOOKUP($B433,Kraftvärmeprod!$B$1:$AH$479,MATCH(U$2,Kraftvärmeprod!$B$1:$AG$1,0),FALSE)/1,0)-IFERROR(VLOOKUP($B433,'Slutlig allokering'!$B$2:$AC$462,MATCH(U$3,'Slutlig allokering'!$B$2:$AJ$2,0),FALSE)/1,0)</f>
        <v>0</v>
      </c>
      <c r="V433">
        <f>IFERROR(VLOOKUP($B433,Kraftvärmeprod!$B$1:$AH$479,MATCH(V$2,Kraftvärmeprod!$B$1:$AG$1,0),FALSE)/1,0)-IFERROR(VLOOKUP($B433,'Slutlig allokering'!$B$2:$AC$462,MATCH(V$3,'Slutlig allokering'!$B$2:$AJ$2,0),FALSE)/1,0)</f>
        <v>0</v>
      </c>
      <c r="W433">
        <f>IFERROR(VLOOKUP($B433,Kraftvärmeprod!$B$1:$AH$479,MATCH(W$2,Kraftvärmeprod!$B$1:$AG$1,0),FALSE)/1,0)-IFERROR(VLOOKUP($B433,'Slutlig allokering'!$B$2:$AC$462,MATCH(W$3,'Slutlig allokering'!$B$2:$AJ$2,0),FALSE)/1,0)</f>
        <v>0</v>
      </c>
      <c r="X433">
        <f>IFERROR(VLOOKUP($B433,Kraftvärmeprod!$B$1:$AH$479,MATCH(X$2,Kraftvärmeprod!$B$1:$AG$1,0),FALSE)/1,0)-IFERROR(VLOOKUP($B433,'Slutlig allokering'!$B$2:$AC$462,MATCH(X$3,'Slutlig allokering'!$B$2:$AJ$2,0),FALSE)/1,0)</f>
        <v>0</v>
      </c>
      <c r="Y433">
        <f>IFERROR(VLOOKUP($B433,Kraftvärmeprod!$B$1:$AH$479,MATCH(Y$2,Kraftvärmeprod!$B$1:$AG$1,0),FALSE)/1,0)-IFERROR(VLOOKUP($B433,'Slutlig allokering'!$B$2:$AC$462,MATCH(Y$3,'Slutlig allokering'!$B$2:$AJ$2,0),FALSE)/1,0)</f>
        <v>0</v>
      </c>
      <c r="Z433">
        <f>IFERROR(VLOOKUP($B433,Kraftvärmeprod!$B$1:$AH$479,MATCH(Z$2,Kraftvärmeprod!$B$1:$AG$1,0),FALSE)/1,0)-IFERROR(VLOOKUP($B433,'Slutlig allokering'!$B$2:$AC$462,MATCH(Z$3,'Slutlig allokering'!$B$2:$AJ$2,0),FALSE)/1,0)</f>
        <v>0</v>
      </c>
      <c r="AA433">
        <f>IFERROR(VLOOKUP($B433,Kraftvärmeprod!$B$1:$AH$479,MATCH(AA$2,Kraftvärmeprod!$B$1:$AG$1,0),FALSE)/1,0)-IFERROR(VLOOKUP($B433,'Slutlig allokering'!$B$2:$AC$462,MATCH(AA$3,'Slutlig allokering'!$B$2:$AJ$2,0),FALSE)/1,0)</f>
        <v>0</v>
      </c>
      <c r="AB433">
        <f>IFERROR(VLOOKUP($B433,Kraftvärmeprod!$B$1:$AH$479,MATCH(AB$2,Kraftvärmeprod!$B$1:$AG$1,0),FALSE)/1,0)-IFERROR(VLOOKUP($B433,'Slutlig allokering'!$B$2:$AC$462,MATCH(AB$3,'Slutlig allokering'!$B$2:$AJ$2,0),FALSE)/1,0)</f>
        <v>0</v>
      </c>
      <c r="AE433">
        <f t="shared" si="12"/>
        <v>0</v>
      </c>
      <c r="AG433">
        <f>IFERROR(VLOOKUP(B433,'Slutlig allokering'!$B$2:$AJ$462,MATCH("Summa justerad allokerad tillförd energi (utan hjälpel och rökgaskondensering):",'Slutlig allokering'!$B$2:$AK$2,0),FALSE)/1,"")</f>
        <v>0</v>
      </c>
      <c r="AI433" s="55" t="str">
        <f>IFERROR(1-VLOOKUP(B433,'Slutlig allokering'!$B$2:$AJ$462,MATCH("Andel av bränsle i kvv som allokerats till värme, exklusive rökgaskondensering och hjälpel",'Slutlig allokering'!$B$2:$AK$2,0),FALSE),"")</f>
        <v/>
      </c>
      <c r="AK433" s="55" t="str">
        <f t="shared" si="13"/>
        <v/>
      </c>
    </row>
    <row r="434" spans="1:37" x14ac:dyDescent="0.25">
      <c r="A434" s="28" t="s">
        <v>574</v>
      </c>
      <c r="B434" s="28" t="s">
        <v>575</v>
      </c>
      <c r="C434" t="str">
        <f>IFERROR(VLOOKUP($B434,Kraftvärmeprod!$B$1:$AH$479,MATCH(C$3,Kraftvärmeprod!$B$1:$AG$1,0),FALSE)/1,"")</f>
        <v/>
      </c>
      <c r="D434" t="str">
        <f>IFERROR(VLOOKUP($B434,Kraftvärmeprod!$B$1:$AH$479,MATCH(D$3,Kraftvärmeprod!$B$1:$AG$1,0),FALSE)/1,"")</f>
        <v/>
      </c>
      <c r="E434">
        <f>IFERROR(VLOOKUP($B434,Kraftvärmeprod!$B$1:$AH$479,MATCH(E$2,Kraftvärmeprod!$B$1:$AG$1,0),FALSE)/1,0)-IFERROR(VLOOKUP($B434,'Slutlig allokering'!$B$2:$AC$462,MATCH(E$3,'Slutlig allokering'!$B$2:$AJ$2,0),FALSE)/1,0)</f>
        <v>0</v>
      </c>
      <c r="F434">
        <f>IFERROR(VLOOKUP($B434,Kraftvärmeprod!$B$1:$AH$479,MATCH(F$2,Kraftvärmeprod!$B$1:$AG$1,0),FALSE)/1,0)-IFERROR(VLOOKUP($B434,'Slutlig allokering'!$B$2:$AC$462,MATCH(F$3,'Slutlig allokering'!$B$2:$AJ$2,0),FALSE)/1,0)</f>
        <v>0</v>
      </c>
      <c r="G434">
        <f>IFERROR(VLOOKUP($B434,Kraftvärmeprod!$B$1:$AH$479,MATCH(G$2,Kraftvärmeprod!$B$1:$AG$1,0),FALSE)/1,0)-IFERROR(VLOOKUP($B434,'Slutlig allokering'!$B$2:$AC$462,MATCH(G$3,'Slutlig allokering'!$B$2:$AJ$2,0),FALSE)/1,0)</f>
        <v>0</v>
      </c>
      <c r="H434">
        <f>IFERROR(VLOOKUP($B434,Kraftvärmeprod!$B$1:$AH$479,MATCH(H$2,Kraftvärmeprod!$B$1:$AG$1,0),FALSE)/1,0)-IFERROR(VLOOKUP($B434,'Slutlig allokering'!$B$2:$AC$462,MATCH(H$3,'Slutlig allokering'!$B$2:$AJ$2,0),FALSE)/1,0)</f>
        <v>0</v>
      </c>
      <c r="I434">
        <f>IFERROR(VLOOKUP($B434,Kraftvärmeprod!$B$1:$AH$479,MATCH(I$2,Kraftvärmeprod!$B$1:$AG$1,0),FALSE)/1,0)-IFERROR(VLOOKUP($B434,'Slutlig allokering'!$B$2:$AC$462,MATCH(I$3,'Slutlig allokering'!$B$2:$AJ$2,0),FALSE)/1,0)</f>
        <v>0</v>
      </c>
      <c r="J434">
        <f>IFERROR(VLOOKUP($B434,Kraftvärmeprod!$B$1:$AH$479,MATCH(J$2,Kraftvärmeprod!$B$1:$AG$1,0),FALSE)/1,0)-IFERROR(VLOOKUP($B434,'Slutlig allokering'!$B$2:$AC$462,MATCH(J$3,'Slutlig allokering'!$B$2:$AJ$2,0),FALSE)/1,0)</f>
        <v>0</v>
      </c>
      <c r="K434">
        <f>IFERROR(VLOOKUP($B434,Kraftvärmeprod!$B$1:$AH$479,MATCH(K$2,Kraftvärmeprod!$B$1:$AG$1,0),FALSE)/1,0)-IFERROR(VLOOKUP($B434,'Slutlig allokering'!$B$2:$AC$462,MATCH(K$3,'Slutlig allokering'!$B$2:$AJ$2,0),FALSE)/1,0)</f>
        <v>0</v>
      </c>
      <c r="L434">
        <f>IFERROR(VLOOKUP($B434,Kraftvärmeprod!$B$1:$AH$479,MATCH(L$2,Kraftvärmeprod!$B$1:$AG$1,0),FALSE)/1,0)-IFERROR(VLOOKUP($B434,'Slutlig allokering'!$B$2:$AC$462,MATCH(L$3,'Slutlig allokering'!$B$2:$AJ$2,0),FALSE)/1,0)</f>
        <v>0</v>
      </c>
      <c r="M434" s="143">
        <f>IFERROR(VLOOKUP($B434,Miljö!$B$1:$S$477,MATCH(M$2,Miljö!$B$1:$X$1,0),FALSE)/1,0)-IFERROR(VLOOKUP($B434,'Slutlig allokering'!$B$2:$AC$462,MATCH(M$3,'Slutlig allokering'!$B$2:$AJ$2,0),FALSE)/1,0)</f>
        <v>0</v>
      </c>
      <c r="N434">
        <f>IFERROR(VLOOKUP($B434,Kraftvärmeprod!$B$1:$AH$479,MATCH(N$2,Kraftvärmeprod!$B$1:$AG$1,0),FALSE)/1,0)-IFERROR(VLOOKUP($B434,'Slutlig allokering'!$B$2:$AC$462,MATCH(N$3,'Slutlig allokering'!$B$2:$AJ$2,0),FALSE)/1,0)</f>
        <v>0</v>
      </c>
      <c r="O434">
        <f>IFERROR(VLOOKUP($B434,Kraftvärmeprod!$B$1:$AH$479,MATCH(O$2,Kraftvärmeprod!$B$1:$AG$1,0),FALSE)/1,0)-IFERROR(VLOOKUP($B434,'Slutlig allokering'!$B$2:$AC$462,MATCH(O$3,'Slutlig allokering'!$B$2:$AJ$2,0),FALSE)/1,0)</f>
        <v>0</v>
      </c>
      <c r="P434">
        <f>IFERROR(VLOOKUP($B434,Kraftvärmeprod!$B$1:$AH$479,MATCH(P$2,Kraftvärmeprod!$B$1:$AG$1,0),FALSE)/1,0)-IFERROR(VLOOKUP($B434,'Slutlig allokering'!$B$2:$AC$462,MATCH(P$3,'Slutlig allokering'!$B$2:$AJ$2,0),FALSE)/1,0)</f>
        <v>0</v>
      </c>
      <c r="Q434">
        <f>IFERROR(VLOOKUP($B434,Kraftvärmeprod!$B$1:$AH$479,MATCH(Q$2,Kraftvärmeprod!$B$1:$AG$1,0),FALSE)/1,0)-IFERROR(VLOOKUP($B434,'Slutlig allokering'!$B$2:$AC$462,MATCH(Q$3,'Slutlig allokering'!$B$2:$AJ$2,0),FALSE)/1,0)</f>
        <v>0</v>
      </c>
      <c r="R434">
        <f>IFERROR(VLOOKUP($B434,Kraftvärmeprod!$B$1:$AH$479,MATCH(R$2,Kraftvärmeprod!$B$1:$AG$1,0),FALSE)/1,0)-IFERROR(VLOOKUP($B434,'Slutlig allokering'!$B$2:$AC$462,MATCH(R$3,'Slutlig allokering'!$B$2:$AJ$2,0),FALSE)/1,0)</f>
        <v>0</v>
      </c>
      <c r="S434">
        <f>IFERROR(VLOOKUP($B434,Kraftvärmeprod!$B$1:$AH$479,MATCH(S$2,Kraftvärmeprod!$B$1:$AG$1,0),FALSE)/1,0)-IFERROR(VLOOKUP($B434,'Slutlig allokering'!$B$2:$AC$462,MATCH(S$3,'Slutlig allokering'!$B$2:$AJ$2,0),FALSE)/1,0)</f>
        <v>0</v>
      </c>
      <c r="T434">
        <f>IFERROR(VLOOKUP($B434,Kraftvärmeprod!$B$1:$AH$479,MATCH(T$2,Kraftvärmeprod!$B$1:$AG$1,0),FALSE)/1,0)-IFERROR(VLOOKUP($B434,'Slutlig allokering'!$B$2:$AC$462,MATCH(T$3,'Slutlig allokering'!$B$2:$AJ$2,0),FALSE)/1,0)</f>
        <v>0</v>
      </c>
      <c r="U434">
        <f>IFERROR(VLOOKUP($B434,Kraftvärmeprod!$B$1:$AH$479,MATCH(U$2,Kraftvärmeprod!$B$1:$AG$1,0),FALSE)/1,0)-IFERROR(VLOOKUP($B434,'Slutlig allokering'!$B$2:$AC$462,MATCH(U$3,'Slutlig allokering'!$B$2:$AJ$2,0),FALSE)/1,0)</f>
        <v>0</v>
      </c>
      <c r="V434">
        <f>IFERROR(VLOOKUP($B434,Kraftvärmeprod!$B$1:$AH$479,MATCH(V$2,Kraftvärmeprod!$B$1:$AG$1,0),FALSE)/1,0)-IFERROR(VLOOKUP($B434,'Slutlig allokering'!$B$2:$AC$462,MATCH(V$3,'Slutlig allokering'!$B$2:$AJ$2,0),FALSE)/1,0)</f>
        <v>0</v>
      </c>
      <c r="W434">
        <f>IFERROR(VLOOKUP($B434,Kraftvärmeprod!$B$1:$AH$479,MATCH(W$2,Kraftvärmeprod!$B$1:$AG$1,0),FALSE)/1,0)-IFERROR(VLOOKUP($B434,'Slutlig allokering'!$B$2:$AC$462,MATCH(W$3,'Slutlig allokering'!$B$2:$AJ$2,0),FALSE)/1,0)</f>
        <v>0</v>
      </c>
      <c r="X434">
        <f>IFERROR(VLOOKUP($B434,Kraftvärmeprod!$B$1:$AH$479,MATCH(X$2,Kraftvärmeprod!$B$1:$AG$1,0),FALSE)/1,0)-IFERROR(VLOOKUP($B434,'Slutlig allokering'!$B$2:$AC$462,MATCH(X$3,'Slutlig allokering'!$B$2:$AJ$2,0),FALSE)/1,0)</f>
        <v>0</v>
      </c>
      <c r="Y434">
        <f>IFERROR(VLOOKUP($B434,Kraftvärmeprod!$B$1:$AH$479,MATCH(Y$2,Kraftvärmeprod!$B$1:$AG$1,0),FALSE)/1,0)-IFERROR(VLOOKUP($B434,'Slutlig allokering'!$B$2:$AC$462,MATCH(Y$3,'Slutlig allokering'!$B$2:$AJ$2,0),FALSE)/1,0)</f>
        <v>0</v>
      </c>
      <c r="Z434">
        <f>IFERROR(VLOOKUP($B434,Kraftvärmeprod!$B$1:$AH$479,MATCH(Z$2,Kraftvärmeprod!$B$1:$AG$1,0),FALSE)/1,0)-IFERROR(VLOOKUP($B434,'Slutlig allokering'!$B$2:$AC$462,MATCH(Z$3,'Slutlig allokering'!$B$2:$AJ$2,0),FALSE)/1,0)</f>
        <v>0</v>
      </c>
      <c r="AA434">
        <f>IFERROR(VLOOKUP($B434,Kraftvärmeprod!$B$1:$AH$479,MATCH(AA$2,Kraftvärmeprod!$B$1:$AG$1,0),FALSE)/1,0)-IFERROR(VLOOKUP($B434,'Slutlig allokering'!$B$2:$AC$462,MATCH(AA$3,'Slutlig allokering'!$B$2:$AJ$2,0),FALSE)/1,0)</f>
        <v>0</v>
      </c>
      <c r="AB434">
        <f>IFERROR(VLOOKUP($B434,Kraftvärmeprod!$B$1:$AH$479,MATCH(AB$2,Kraftvärmeprod!$B$1:$AG$1,0),FALSE)/1,0)-IFERROR(VLOOKUP($B434,'Slutlig allokering'!$B$2:$AC$462,MATCH(AB$3,'Slutlig allokering'!$B$2:$AJ$2,0),FALSE)/1,0)</f>
        <v>0</v>
      </c>
      <c r="AE434">
        <f t="shared" si="12"/>
        <v>0</v>
      </c>
      <c r="AG434">
        <f>IFERROR(VLOOKUP(B434,'Slutlig allokering'!$B$2:$AJ$462,MATCH("Summa justerad allokerad tillförd energi (utan hjälpel och rökgaskondensering):",'Slutlig allokering'!$B$2:$AK$2,0),FALSE)/1,"")</f>
        <v>0</v>
      </c>
      <c r="AI434" s="55" t="str">
        <f>IFERROR(1-VLOOKUP(B434,'Slutlig allokering'!$B$2:$AJ$462,MATCH("Andel av bränsle i kvv som allokerats till värme, exklusive rökgaskondensering och hjälpel",'Slutlig allokering'!$B$2:$AK$2,0),FALSE),"")</f>
        <v/>
      </c>
      <c r="AK434" s="55" t="str">
        <f t="shared" si="13"/>
        <v/>
      </c>
    </row>
    <row r="435" spans="1:37" x14ac:dyDescent="0.25">
      <c r="A435" s="28" t="s">
        <v>574</v>
      </c>
      <c r="B435" s="28" t="s">
        <v>576</v>
      </c>
      <c r="C435" t="str">
        <f>IFERROR(VLOOKUP($B435,Kraftvärmeprod!$B$1:$AH$479,MATCH(C$3,Kraftvärmeprod!$B$1:$AG$1,0),FALSE)/1,"")</f>
        <v/>
      </c>
      <c r="D435" t="str">
        <f>IFERROR(VLOOKUP($B435,Kraftvärmeprod!$B$1:$AH$479,MATCH(D$3,Kraftvärmeprod!$B$1:$AG$1,0),FALSE)/1,"")</f>
        <v/>
      </c>
      <c r="E435">
        <f>IFERROR(VLOOKUP($B435,Kraftvärmeprod!$B$1:$AH$479,MATCH(E$2,Kraftvärmeprod!$B$1:$AG$1,0),FALSE)/1,0)-IFERROR(VLOOKUP($B435,'Slutlig allokering'!$B$2:$AC$462,MATCH(E$3,'Slutlig allokering'!$B$2:$AJ$2,0),FALSE)/1,0)</f>
        <v>0</v>
      </c>
      <c r="F435">
        <f>IFERROR(VLOOKUP($B435,Kraftvärmeprod!$B$1:$AH$479,MATCH(F$2,Kraftvärmeprod!$B$1:$AG$1,0),FALSE)/1,0)-IFERROR(VLOOKUP($B435,'Slutlig allokering'!$B$2:$AC$462,MATCH(F$3,'Slutlig allokering'!$B$2:$AJ$2,0),FALSE)/1,0)</f>
        <v>0</v>
      </c>
      <c r="G435">
        <f>IFERROR(VLOOKUP($B435,Kraftvärmeprod!$B$1:$AH$479,MATCH(G$2,Kraftvärmeprod!$B$1:$AG$1,0),FALSE)/1,0)-IFERROR(VLOOKUP($B435,'Slutlig allokering'!$B$2:$AC$462,MATCH(G$3,'Slutlig allokering'!$B$2:$AJ$2,0),FALSE)/1,0)</f>
        <v>0</v>
      </c>
      <c r="H435">
        <f>IFERROR(VLOOKUP($B435,Kraftvärmeprod!$B$1:$AH$479,MATCH(H$2,Kraftvärmeprod!$B$1:$AG$1,0),FALSE)/1,0)-IFERROR(VLOOKUP($B435,'Slutlig allokering'!$B$2:$AC$462,MATCH(H$3,'Slutlig allokering'!$B$2:$AJ$2,0),FALSE)/1,0)</f>
        <v>0</v>
      </c>
      <c r="I435">
        <f>IFERROR(VLOOKUP($B435,Kraftvärmeprod!$B$1:$AH$479,MATCH(I$2,Kraftvärmeprod!$B$1:$AG$1,0),FALSE)/1,0)-IFERROR(VLOOKUP($B435,'Slutlig allokering'!$B$2:$AC$462,MATCH(I$3,'Slutlig allokering'!$B$2:$AJ$2,0),FALSE)/1,0)</f>
        <v>0</v>
      </c>
      <c r="J435">
        <f>IFERROR(VLOOKUP($B435,Kraftvärmeprod!$B$1:$AH$479,MATCH(J$2,Kraftvärmeprod!$B$1:$AG$1,0),FALSE)/1,0)-IFERROR(VLOOKUP($B435,'Slutlig allokering'!$B$2:$AC$462,MATCH(J$3,'Slutlig allokering'!$B$2:$AJ$2,0),FALSE)/1,0)</f>
        <v>0</v>
      </c>
      <c r="K435">
        <f>IFERROR(VLOOKUP($B435,Kraftvärmeprod!$B$1:$AH$479,MATCH(K$2,Kraftvärmeprod!$B$1:$AG$1,0),FALSE)/1,0)-IFERROR(VLOOKUP($B435,'Slutlig allokering'!$B$2:$AC$462,MATCH(K$3,'Slutlig allokering'!$B$2:$AJ$2,0),FALSE)/1,0)</f>
        <v>0</v>
      </c>
      <c r="L435">
        <f>IFERROR(VLOOKUP($B435,Kraftvärmeprod!$B$1:$AH$479,MATCH(L$2,Kraftvärmeprod!$B$1:$AG$1,0),FALSE)/1,0)-IFERROR(VLOOKUP($B435,'Slutlig allokering'!$B$2:$AC$462,MATCH(L$3,'Slutlig allokering'!$B$2:$AJ$2,0),FALSE)/1,0)</f>
        <v>0</v>
      </c>
      <c r="M435" s="143">
        <f>IFERROR(VLOOKUP($B435,Miljö!$B$1:$S$477,MATCH(M$2,Miljö!$B$1:$X$1,0),FALSE)/1,0)-IFERROR(VLOOKUP($B435,'Slutlig allokering'!$B$2:$AC$462,MATCH(M$3,'Slutlig allokering'!$B$2:$AJ$2,0),FALSE)/1,0)</f>
        <v>0</v>
      </c>
      <c r="N435">
        <f>IFERROR(VLOOKUP($B435,Kraftvärmeprod!$B$1:$AH$479,MATCH(N$2,Kraftvärmeprod!$B$1:$AG$1,0),FALSE)/1,0)-IFERROR(VLOOKUP($B435,'Slutlig allokering'!$B$2:$AC$462,MATCH(N$3,'Slutlig allokering'!$B$2:$AJ$2,0),FALSE)/1,0)</f>
        <v>0</v>
      </c>
      <c r="O435">
        <f>IFERROR(VLOOKUP($B435,Kraftvärmeprod!$B$1:$AH$479,MATCH(O$2,Kraftvärmeprod!$B$1:$AG$1,0),FALSE)/1,0)-IFERROR(VLOOKUP($B435,'Slutlig allokering'!$B$2:$AC$462,MATCH(O$3,'Slutlig allokering'!$B$2:$AJ$2,0),FALSE)/1,0)</f>
        <v>0</v>
      </c>
      <c r="P435">
        <f>IFERROR(VLOOKUP($B435,Kraftvärmeprod!$B$1:$AH$479,MATCH(P$2,Kraftvärmeprod!$B$1:$AG$1,0),FALSE)/1,0)-IFERROR(VLOOKUP($B435,'Slutlig allokering'!$B$2:$AC$462,MATCH(P$3,'Slutlig allokering'!$B$2:$AJ$2,0),FALSE)/1,0)</f>
        <v>0</v>
      </c>
      <c r="Q435">
        <f>IFERROR(VLOOKUP($B435,Kraftvärmeprod!$B$1:$AH$479,MATCH(Q$2,Kraftvärmeprod!$B$1:$AG$1,0),FALSE)/1,0)-IFERROR(VLOOKUP($B435,'Slutlig allokering'!$B$2:$AC$462,MATCH(Q$3,'Slutlig allokering'!$B$2:$AJ$2,0),FALSE)/1,0)</f>
        <v>0</v>
      </c>
      <c r="R435">
        <f>IFERROR(VLOOKUP($B435,Kraftvärmeprod!$B$1:$AH$479,MATCH(R$2,Kraftvärmeprod!$B$1:$AG$1,0),FALSE)/1,0)-IFERROR(VLOOKUP($B435,'Slutlig allokering'!$B$2:$AC$462,MATCH(R$3,'Slutlig allokering'!$B$2:$AJ$2,0),FALSE)/1,0)</f>
        <v>0</v>
      </c>
      <c r="S435">
        <f>IFERROR(VLOOKUP($B435,Kraftvärmeprod!$B$1:$AH$479,MATCH(S$2,Kraftvärmeprod!$B$1:$AG$1,0),FALSE)/1,0)-IFERROR(VLOOKUP($B435,'Slutlig allokering'!$B$2:$AC$462,MATCH(S$3,'Slutlig allokering'!$B$2:$AJ$2,0),FALSE)/1,0)</f>
        <v>0</v>
      </c>
      <c r="T435">
        <f>IFERROR(VLOOKUP($B435,Kraftvärmeprod!$B$1:$AH$479,MATCH(T$2,Kraftvärmeprod!$B$1:$AG$1,0),FALSE)/1,0)-IFERROR(VLOOKUP($B435,'Slutlig allokering'!$B$2:$AC$462,MATCH(T$3,'Slutlig allokering'!$B$2:$AJ$2,0),FALSE)/1,0)</f>
        <v>0</v>
      </c>
      <c r="U435">
        <f>IFERROR(VLOOKUP($B435,Kraftvärmeprod!$B$1:$AH$479,MATCH(U$2,Kraftvärmeprod!$B$1:$AG$1,0),FALSE)/1,0)-IFERROR(VLOOKUP($B435,'Slutlig allokering'!$B$2:$AC$462,MATCH(U$3,'Slutlig allokering'!$B$2:$AJ$2,0),FALSE)/1,0)</f>
        <v>0</v>
      </c>
      <c r="V435">
        <f>IFERROR(VLOOKUP($B435,Kraftvärmeprod!$B$1:$AH$479,MATCH(V$2,Kraftvärmeprod!$B$1:$AG$1,0),FALSE)/1,0)-IFERROR(VLOOKUP($B435,'Slutlig allokering'!$B$2:$AC$462,MATCH(V$3,'Slutlig allokering'!$B$2:$AJ$2,0),FALSE)/1,0)</f>
        <v>0</v>
      </c>
      <c r="W435">
        <f>IFERROR(VLOOKUP($B435,Kraftvärmeprod!$B$1:$AH$479,MATCH(W$2,Kraftvärmeprod!$B$1:$AG$1,0),FALSE)/1,0)-IFERROR(VLOOKUP($B435,'Slutlig allokering'!$B$2:$AC$462,MATCH(W$3,'Slutlig allokering'!$B$2:$AJ$2,0),FALSE)/1,0)</f>
        <v>0</v>
      </c>
      <c r="X435">
        <f>IFERROR(VLOOKUP($B435,Kraftvärmeprod!$B$1:$AH$479,MATCH(X$2,Kraftvärmeprod!$B$1:$AG$1,0),FALSE)/1,0)-IFERROR(VLOOKUP($B435,'Slutlig allokering'!$B$2:$AC$462,MATCH(X$3,'Slutlig allokering'!$B$2:$AJ$2,0),FALSE)/1,0)</f>
        <v>0</v>
      </c>
      <c r="Y435">
        <f>IFERROR(VLOOKUP($B435,Kraftvärmeprod!$B$1:$AH$479,MATCH(Y$2,Kraftvärmeprod!$B$1:$AG$1,0),FALSE)/1,0)-IFERROR(VLOOKUP($B435,'Slutlig allokering'!$B$2:$AC$462,MATCH(Y$3,'Slutlig allokering'!$B$2:$AJ$2,0),FALSE)/1,0)</f>
        <v>0</v>
      </c>
      <c r="Z435">
        <f>IFERROR(VLOOKUP($B435,Kraftvärmeprod!$B$1:$AH$479,MATCH(Z$2,Kraftvärmeprod!$B$1:$AG$1,0),FALSE)/1,0)-IFERROR(VLOOKUP($B435,'Slutlig allokering'!$B$2:$AC$462,MATCH(Z$3,'Slutlig allokering'!$B$2:$AJ$2,0),FALSE)/1,0)</f>
        <v>0</v>
      </c>
      <c r="AA435">
        <f>IFERROR(VLOOKUP($B435,Kraftvärmeprod!$B$1:$AH$479,MATCH(AA$2,Kraftvärmeprod!$B$1:$AG$1,0),FALSE)/1,0)-IFERROR(VLOOKUP($B435,'Slutlig allokering'!$B$2:$AC$462,MATCH(AA$3,'Slutlig allokering'!$B$2:$AJ$2,0),FALSE)/1,0)</f>
        <v>0</v>
      </c>
      <c r="AB435">
        <f>IFERROR(VLOOKUP($B435,Kraftvärmeprod!$B$1:$AH$479,MATCH(AB$2,Kraftvärmeprod!$B$1:$AG$1,0),FALSE)/1,0)-IFERROR(VLOOKUP($B435,'Slutlig allokering'!$B$2:$AC$462,MATCH(AB$3,'Slutlig allokering'!$B$2:$AJ$2,0),FALSE)/1,0)</f>
        <v>0</v>
      </c>
      <c r="AE435">
        <f t="shared" si="12"/>
        <v>0</v>
      </c>
      <c r="AG435">
        <f>IFERROR(VLOOKUP(B435,'Slutlig allokering'!$B$2:$AJ$462,MATCH("Summa justerad allokerad tillförd energi (utan hjälpel och rökgaskondensering):",'Slutlig allokering'!$B$2:$AK$2,0),FALSE)/1,"")</f>
        <v>0</v>
      </c>
      <c r="AI435" s="55" t="str">
        <f>IFERROR(1-VLOOKUP(B435,'Slutlig allokering'!$B$2:$AJ$462,MATCH("Andel av bränsle i kvv som allokerats till värme, exklusive rökgaskondensering och hjälpel",'Slutlig allokering'!$B$2:$AK$2,0),FALSE),"")</f>
        <v/>
      </c>
      <c r="AK435" s="55" t="str">
        <f t="shared" si="13"/>
        <v/>
      </c>
    </row>
    <row r="436" spans="1:37" x14ac:dyDescent="0.25">
      <c r="A436" s="28" t="s">
        <v>574</v>
      </c>
      <c r="B436" s="28" t="s">
        <v>577</v>
      </c>
      <c r="C436" t="str">
        <f>IFERROR(VLOOKUP($B436,Kraftvärmeprod!$B$1:$AH$479,MATCH(C$3,Kraftvärmeprod!$B$1:$AG$1,0),FALSE)/1,"")</f>
        <v/>
      </c>
      <c r="D436" t="str">
        <f>IFERROR(VLOOKUP($B436,Kraftvärmeprod!$B$1:$AH$479,MATCH(D$3,Kraftvärmeprod!$B$1:$AG$1,0),FALSE)/1,"")</f>
        <v/>
      </c>
      <c r="E436">
        <f>IFERROR(VLOOKUP($B436,Kraftvärmeprod!$B$1:$AH$479,MATCH(E$2,Kraftvärmeprod!$B$1:$AG$1,0),FALSE)/1,0)-IFERROR(VLOOKUP($B436,'Slutlig allokering'!$B$2:$AC$462,MATCH(E$3,'Slutlig allokering'!$B$2:$AJ$2,0),FALSE)/1,0)</f>
        <v>0</v>
      </c>
      <c r="F436">
        <f>IFERROR(VLOOKUP($B436,Kraftvärmeprod!$B$1:$AH$479,MATCH(F$2,Kraftvärmeprod!$B$1:$AG$1,0),FALSE)/1,0)-IFERROR(VLOOKUP($B436,'Slutlig allokering'!$B$2:$AC$462,MATCH(F$3,'Slutlig allokering'!$B$2:$AJ$2,0),FALSE)/1,0)</f>
        <v>0</v>
      </c>
      <c r="G436">
        <f>IFERROR(VLOOKUP($B436,Kraftvärmeprod!$B$1:$AH$479,MATCH(G$2,Kraftvärmeprod!$B$1:$AG$1,0),FALSE)/1,0)-IFERROR(VLOOKUP($B436,'Slutlig allokering'!$B$2:$AC$462,MATCH(G$3,'Slutlig allokering'!$B$2:$AJ$2,0),FALSE)/1,0)</f>
        <v>0</v>
      </c>
      <c r="H436">
        <f>IFERROR(VLOOKUP($B436,Kraftvärmeprod!$B$1:$AH$479,MATCH(H$2,Kraftvärmeprod!$B$1:$AG$1,0),FALSE)/1,0)-IFERROR(VLOOKUP($B436,'Slutlig allokering'!$B$2:$AC$462,MATCH(H$3,'Slutlig allokering'!$B$2:$AJ$2,0),FALSE)/1,0)</f>
        <v>0</v>
      </c>
      <c r="I436">
        <f>IFERROR(VLOOKUP($B436,Kraftvärmeprod!$B$1:$AH$479,MATCH(I$2,Kraftvärmeprod!$B$1:$AG$1,0),FALSE)/1,0)-IFERROR(VLOOKUP($B436,'Slutlig allokering'!$B$2:$AC$462,MATCH(I$3,'Slutlig allokering'!$B$2:$AJ$2,0),FALSE)/1,0)</f>
        <v>0</v>
      </c>
      <c r="J436">
        <f>IFERROR(VLOOKUP($B436,Kraftvärmeprod!$B$1:$AH$479,MATCH(J$2,Kraftvärmeprod!$B$1:$AG$1,0),FALSE)/1,0)-IFERROR(VLOOKUP($B436,'Slutlig allokering'!$B$2:$AC$462,MATCH(J$3,'Slutlig allokering'!$B$2:$AJ$2,0),FALSE)/1,0)</f>
        <v>0</v>
      </c>
      <c r="K436">
        <f>IFERROR(VLOOKUP($B436,Kraftvärmeprod!$B$1:$AH$479,MATCH(K$2,Kraftvärmeprod!$B$1:$AG$1,0),FALSE)/1,0)-IFERROR(VLOOKUP($B436,'Slutlig allokering'!$B$2:$AC$462,MATCH(K$3,'Slutlig allokering'!$B$2:$AJ$2,0),FALSE)/1,0)</f>
        <v>0</v>
      </c>
      <c r="L436">
        <f>IFERROR(VLOOKUP($B436,Kraftvärmeprod!$B$1:$AH$479,MATCH(L$2,Kraftvärmeprod!$B$1:$AG$1,0),FALSE)/1,0)-IFERROR(VLOOKUP($B436,'Slutlig allokering'!$B$2:$AC$462,MATCH(L$3,'Slutlig allokering'!$B$2:$AJ$2,0),FALSE)/1,0)</f>
        <v>0</v>
      </c>
      <c r="M436" s="143">
        <f>IFERROR(VLOOKUP($B436,Miljö!$B$1:$S$477,MATCH(M$2,Miljö!$B$1:$X$1,0),FALSE)/1,0)-IFERROR(VLOOKUP($B436,'Slutlig allokering'!$B$2:$AC$462,MATCH(M$3,'Slutlig allokering'!$B$2:$AJ$2,0),FALSE)/1,0)</f>
        <v>0</v>
      </c>
      <c r="N436">
        <f>IFERROR(VLOOKUP($B436,Kraftvärmeprod!$B$1:$AH$479,MATCH(N$2,Kraftvärmeprod!$B$1:$AG$1,0),FALSE)/1,0)-IFERROR(VLOOKUP($B436,'Slutlig allokering'!$B$2:$AC$462,MATCH(N$3,'Slutlig allokering'!$B$2:$AJ$2,0),FALSE)/1,0)</f>
        <v>0</v>
      </c>
      <c r="O436">
        <f>IFERROR(VLOOKUP($B436,Kraftvärmeprod!$B$1:$AH$479,MATCH(O$2,Kraftvärmeprod!$B$1:$AG$1,0),FALSE)/1,0)-IFERROR(VLOOKUP($B436,'Slutlig allokering'!$B$2:$AC$462,MATCH(O$3,'Slutlig allokering'!$B$2:$AJ$2,0),FALSE)/1,0)</f>
        <v>0</v>
      </c>
      <c r="P436">
        <f>IFERROR(VLOOKUP($B436,Kraftvärmeprod!$B$1:$AH$479,MATCH(P$2,Kraftvärmeprod!$B$1:$AG$1,0),FALSE)/1,0)-IFERROR(VLOOKUP($B436,'Slutlig allokering'!$B$2:$AC$462,MATCH(P$3,'Slutlig allokering'!$B$2:$AJ$2,0),FALSE)/1,0)</f>
        <v>0</v>
      </c>
      <c r="Q436">
        <f>IFERROR(VLOOKUP($B436,Kraftvärmeprod!$B$1:$AH$479,MATCH(Q$2,Kraftvärmeprod!$B$1:$AG$1,0),FALSE)/1,0)-IFERROR(VLOOKUP($B436,'Slutlig allokering'!$B$2:$AC$462,MATCH(Q$3,'Slutlig allokering'!$B$2:$AJ$2,0),FALSE)/1,0)</f>
        <v>0</v>
      </c>
      <c r="R436">
        <f>IFERROR(VLOOKUP($B436,Kraftvärmeprod!$B$1:$AH$479,MATCH(R$2,Kraftvärmeprod!$B$1:$AG$1,0),FALSE)/1,0)-IFERROR(VLOOKUP($B436,'Slutlig allokering'!$B$2:$AC$462,MATCH(R$3,'Slutlig allokering'!$B$2:$AJ$2,0),FALSE)/1,0)</f>
        <v>0</v>
      </c>
      <c r="S436">
        <f>IFERROR(VLOOKUP($B436,Kraftvärmeprod!$B$1:$AH$479,MATCH(S$2,Kraftvärmeprod!$B$1:$AG$1,0),FALSE)/1,0)-IFERROR(VLOOKUP($B436,'Slutlig allokering'!$B$2:$AC$462,MATCH(S$3,'Slutlig allokering'!$B$2:$AJ$2,0),FALSE)/1,0)</f>
        <v>0</v>
      </c>
      <c r="T436">
        <f>IFERROR(VLOOKUP($B436,Kraftvärmeprod!$B$1:$AH$479,MATCH(T$2,Kraftvärmeprod!$B$1:$AG$1,0),FALSE)/1,0)-IFERROR(VLOOKUP($B436,'Slutlig allokering'!$B$2:$AC$462,MATCH(T$3,'Slutlig allokering'!$B$2:$AJ$2,0),FALSE)/1,0)</f>
        <v>0</v>
      </c>
      <c r="U436">
        <f>IFERROR(VLOOKUP($B436,Kraftvärmeprod!$B$1:$AH$479,MATCH(U$2,Kraftvärmeprod!$B$1:$AG$1,0),FALSE)/1,0)-IFERROR(VLOOKUP($B436,'Slutlig allokering'!$B$2:$AC$462,MATCH(U$3,'Slutlig allokering'!$B$2:$AJ$2,0),FALSE)/1,0)</f>
        <v>0</v>
      </c>
      <c r="V436">
        <f>IFERROR(VLOOKUP($B436,Kraftvärmeprod!$B$1:$AH$479,MATCH(V$2,Kraftvärmeprod!$B$1:$AG$1,0),FALSE)/1,0)-IFERROR(VLOOKUP($B436,'Slutlig allokering'!$B$2:$AC$462,MATCH(V$3,'Slutlig allokering'!$B$2:$AJ$2,0),FALSE)/1,0)</f>
        <v>0</v>
      </c>
      <c r="W436">
        <f>IFERROR(VLOOKUP($B436,Kraftvärmeprod!$B$1:$AH$479,MATCH(W$2,Kraftvärmeprod!$B$1:$AG$1,0),FALSE)/1,0)-IFERROR(VLOOKUP($B436,'Slutlig allokering'!$B$2:$AC$462,MATCH(W$3,'Slutlig allokering'!$B$2:$AJ$2,0),FALSE)/1,0)</f>
        <v>0</v>
      </c>
      <c r="X436">
        <f>IFERROR(VLOOKUP($B436,Kraftvärmeprod!$B$1:$AH$479,MATCH(X$2,Kraftvärmeprod!$B$1:$AG$1,0),FALSE)/1,0)-IFERROR(VLOOKUP($B436,'Slutlig allokering'!$B$2:$AC$462,MATCH(X$3,'Slutlig allokering'!$B$2:$AJ$2,0),FALSE)/1,0)</f>
        <v>0</v>
      </c>
      <c r="Y436">
        <f>IFERROR(VLOOKUP($B436,Kraftvärmeprod!$B$1:$AH$479,MATCH(Y$2,Kraftvärmeprod!$B$1:$AG$1,0),FALSE)/1,0)-IFERROR(VLOOKUP($B436,'Slutlig allokering'!$B$2:$AC$462,MATCH(Y$3,'Slutlig allokering'!$B$2:$AJ$2,0),FALSE)/1,0)</f>
        <v>0</v>
      </c>
      <c r="Z436">
        <f>IFERROR(VLOOKUP($B436,Kraftvärmeprod!$B$1:$AH$479,MATCH(Z$2,Kraftvärmeprod!$B$1:$AG$1,0),FALSE)/1,0)-IFERROR(VLOOKUP($B436,'Slutlig allokering'!$B$2:$AC$462,MATCH(Z$3,'Slutlig allokering'!$B$2:$AJ$2,0),FALSE)/1,0)</f>
        <v>0</v>
      </c>
      <c r="AA436">
        <f>IFERROR(VLOOKUP($B436,Kraftvärmeprod!$B$1:$AH$479,MATCH(AA$2,Kraftvärmeprod!$B$1:$AG$1,0),FALSE)/1,0)-IFERROR(VLOOKUP($B436,'Slutlig allokering'!$B$2:$AC$462,MATCH(AA$3,'Slutlig allokering'!$B$2:$AJ$2,0),FALSE)/1,0)</f>
        <v>0</v>
      </c>
      <c r="AB436">
        <f>IFERROR(VLOOKUP($B436,Kraftvärmeprod!$B$1:$AH$479,MATCH(AB$2,Kraftvärmeprod!$B$1:$AG$1,0),FALSE)/1,0)-IFERROR(VLOOKUP($B436,'Slutlig allokering'!$B$2:$AC$462,MATCH(AB$3,'Slutlig allokering'!$B$2:$AJ$2,0),FALSE)/1,0)</f>
        <v>0</v>
      </c>
      <c r="AE436">
        <f t="shared" si="12"/>
        <v>0</v>
      </c>
      <c r="AG436">
        <f>IFERROR(VLOOKUP(B436,'Slutlig allokering'!$B$2:$AJ$462,MATCH("Summa justerad allokerad tillförd energi (utan hjälpel och rökgaskondensering):",'Slutlig allokering'!$B$2:$AK$2,0),FALSE)/1,"")</f>
        <v>0</v>
      </c>
      <c r="AI436" s="55" t="str">
        <f>IFERROR(1-VLOOKUP(B436,'Slutlig allokering'!$B$2:$AJ$462,MATCH("Andel av bränsle i kvv som allokerats till värme, exklusive rökgaskondensering och hjälpel",'Slutlig allokering'!$B$2:$AK$2,0),FALSE),"")</f>
        <v/>
      </c>
      <c r="AK436" s="55" t="str">
        <f t="shared" si="13"/>
        <v/>
      </c>
    </row>
    <row r="437" spans="1:37" x14ac:dyDescent="0.25">
      <c r="A437" s="28" t="s">
        <v>574</v>
      </c>
      <c r="B437" s="28" t="s">
        <v>578</v>
      </c>
      <c r="C437" t="str">
        <f>IFERROR(VLOOKUP($B437,Kraftvärmeprod!$B$1:$AH$479,MATCH(C$3,Kraftvärmeprod!$B$1:$AG$1,0),FALSE)/1,"")</f>
        <v/>
      </c>
      <c r="D437" t="str">
        <f>IFERROR(VLOOKUP($B437,Kraftvärmeprod!$B$1:$AH$479,MATCH(D$3,Kraftvärmeprod!$B$1:$AG$1,0),FALSE)/1,"")</f>
        <v/>
      </c>
      <c r="E437">
        <f>IFERROR(VLOOKUP($B437,Kraftvärmeprod!$B$1:$AH$479,MATCH(E$2,Kraftvärmeprod!$B$1:$AG$1,0),FALSE)/1,0)-IFERROR(VLOOKUP($B437,'Slutlig allokering'!$B$2:$AC$462,MATCH(E$3,'Slutlig allokering'!$B$2:$AJ$2,0),FALSE)/1,0)</f>
        <v>0</v>
      </c>
      <c r="F437">
        <f>IFERROR(VLOOKUP($B437,Kraftvärmeprod!$B$1:$AH$479,MATCH(F$2,Kraftvärmeprod!$B$1:$AG$1,0),FALSE)/1,0)-IFERROR(VLOOKUP($B437,'Slutlig allokering'!$B$2:$AC$462,MATCH(F$3,'Slutlig allokering'!$B$2:$AJ$2,0),FALSE)/1,0)</f>
        <v>0</v>
      </c>
      <c r="G437">
        <f>IFERROR(VLOOKUP($B437,Kraftvärmeprod!$B$1:$AH$479,MATCH(G$2,Kraftvärmeprod!$B$1:$AG$1,0),FALSE)/1,0)-IFERROR(VLOOKUP($B437,'Slutlig allokering'!$B$2:$AC$462,MATCH(G$3,'Slutlig allokering'!$B$2:$AJ$2,0),FALSE)/1,0)</f>
        <v>0</v>
      </c>
      <c r="H437">
        <f>IFERROR(VLOOKUP($B437,Kraftvärmeprod!$B$1:$AH$479,MATCH(H$2,Kraftvärmeprod!$B$1:$AG$1,0),FALSE)/1,0)-IFERROR(VLOOKUP($B437,'Slutlig allokering'!$B$2:$AC$462,MATCH(H$3,'Slutlig allokering'!$B$2:$AJ$2,0),FALSE)/1,0)</f>
        <v>0</v>
      </c>
      <c r="I437">
        <f>IFERROR(VLOOKUP($B437,Kraftvärmeprod!$B$1:$AH$479,MATCH(I$2,Kraftvärmeprod!$B$1:$AG$1,0),FALSE)/1,0)-IFERROR(VLOOKUP($B437,'Slutlig allokering'!$B$2:$AC$462,MATCH(I$3,'Slutlig allokering'!$B$2:$AJ$2,0),FALSE)/1,0)</f>
        <v>0</v>
      </c>
      <c r="J437">
        <f>IFERROR(VLOOKUP($B437,Kraftvärmeprod!$B$1:$AH$479,MATCH(J$2,Kraftvärmeprod!$B$1:$AG$1,0),FALSE)/1,0)-IFERROR(VLOOKUP($B437,'Slutlig allokering'!$B$2:$AC$462,MATCH(J$3,'Slutlig allokering'!$B$2:$AJ$2,0),FALSE)/1,0)</f>
        <v>0</v>
      </c>
      <c r="K437">
        <f>IFERROR(VLOOKUP($B437,Kraftvärmeprod!$B$1:$AH$479,MATCH(K$2,Kraftvärmeprod!$B$1:$AG$1,0),FALSE)/1,0)-IFERROR(VLOOKUP($B437,'Slutlig allokering'!$B$2:$AC$462,MATCH(K$3,'Slutlig allokering'!$B$2:$AJ$2,0),FALSE)/1,0)</f>
        <v>0</v>
      </c>
      <c r="L437">
        <f>IFERROR(VLOOKUP($B437,Kraftvärmeprod!$B$1:$AH$479,MATCH(L$2,Kraftvärmeprod!$B$1:$AG$1,0),FALSE)/1,0)-IFERROR(VLOOKUP($B437,'Slutlig allokering'!$B$2:$AC$462,MATCH(L$3,'Slutlig allokering'!$B$2:$AJ$2,0),FALSE)/1,0)</f>
        <v>0</v>
      </c>
      <c r="M437" s="143">
        <f>IFERROR(VLOOKUP($B437,Miljö!$B$1:$S$477,MATCH(M$2,Miljö!$B$1:$X$1,0),FALSE)/1,0)-IFERROR(VLOOKUP($B437,'Slutlig allokering'!$B$2:$AC$462,MATCH(M$3,'Slutlig allokering'!$B$2:$AJ$2,0),FALSE)/1,0)</f>
        <v>0</v>
      </c>
      <c r="N437">
        <f>IFERROR(VLOOKUP($B437,Kraftvärmeprod!$B$1:$AH$479,MATCH(N$2,Kraftvärmeprod!$B$1:$AG$1,0),FALSE)/1,0)-IFERROR(VLOOKUP($B437,'Slutlig allokering'!$B$2:$AC$462,MATCH(N$3,'Slutlig allokering'!$B$2:$AJ$2,0),FALSE)/1,0)</f>
        <v>0</v>
      </c>
      <c r="O437">
        <f>IFERROR(VLOOKUP($B437,Kraftvärmeprod!$B$1:$AH$479,MATCH(O$2,Kraftvärmeprod!$B$1:$AG$1,0),FALSE)/1,0)-IFERROR(VLOOKUP($B437,'Slutlig allokering'!$B$2:$AC$462,MATCH(O$3,'Slutlig allokering'!$B$2:$AJ$2,0),FALSE)/1,0)</f>
        <v>0</v>
      </c>
      <c r="P437">
        <f>IFERROR(VLOOKUP($B437,Kraftvärmeprod!$B$1:$AH$479,MATCH(P$2,Kraftvärmeprod!$B$1:$AG$1,0),FALSE)/1,0)-IFERROR(VLOOKUP($B437,'Slutlig allokering'!$B$2:$AC$462,MATCH(P$3,'Slutlig allokering'!$B$2:$AJ$2,0),FALSE)/1,0)</f>
        <v>0</v>
      </c>
      <c r="Q437">
        <f>IFERROR(VLOOKUP($B437,Kraftvärmeprod!$B$1:$AH$479,MATCH(Q$2,Kraftvärmeprod!$B$1:$AG$1,0),FALSE)/1,0)-IFERROR(VLOOKUP($B437,'Slutlig allokering'!$B$2:$AC$462,MATCH(Q$3,'Slutlig allokering'!$B$2:$AJ$2,0),FALSE)/1,0)</f>
        <v>0</v>
      </c>
      <c r="R437">
        <f>IFERROR(VLOOKUP($B437,Kraftvärmeprod!$B$1:$AH$479,MATCH(R$2,Kraftvärmeprod!$B$1:$AG$1,0),FALSE)/1,0)-IFERROR(VLOOKUP($B437,'Slutlig allokering'!$B$2:$AC$462,MATCH(R$3,'Slutlig allokering'!$B$2:$AJ$2,0),FALSE)/1,0)</f>
        <v>0</v>
      </c>
      <c r="S437">
        <f>IFERROR(VLOOKUP($B437,Kraftvärmeprod!$B$1:$AH$479,MATCH(S$2,Kraftvärmeprod!$B$1:$AG$1,0),FALSE)/1,0)-IFERROR(VLOOKUP($B437,'Slutlig allokering'!$B$2:$AC$462,MATCH(S$3,'Slutlig allokering'!$B$2:$AJ$2,0),FALSE)/1,0)</f>
        <v>0</v>
      </c>
      <c r="T437">
        <f>IFERROR(VLOOKUP($B437,Kraftvärmeprod!$B$1:$AH$479,MATCH(T$2,Kraftvärmeprod!$B$1:$AG$1,0),FALSE)/1,0)-IFERROR(VLOOKUP($B437,'Slutlig allokering'!$B$2:$AC$462,MATCH(T$3,'Slutlig allokering'!$B$2:$AJ$2,0),FALSE)/1,0)</f>
        <v>0</v>
      </c>
      <c r="U437">
        <f>IFERROR(VLOOKUP($B437,Kraftvärmeprod!$B$1:$AH$479,MATCH(U$2,Kraftvärmeprod!$B$1:$AG$1,0),FALSE)/1,0)-IFERROR(VLOOKUP($B437,'Slutlig allokering'!$B$2:$AC$462,MATCH(U$3,'Slutlig allokering'!$B$2:$AJ$2,0),FALSE)/1,0)</f>
        <v>0</v>
      </c>
      <c r="V437">
        <f>IFERROR(VLOOKUP($B437,Kraftvärmeprod!$B$1:$AH$479,MATCH(V$2,Kraftvärmeprod!$B$1:$AG$1,0),FALSE)/1,0)-IFERROR(VLOOKUP($B437,'Slutlig allokering'!$B$2:$AC$462,MATCH(V$3,'Slutlig allokering'!$B$2:$AJ$2,0),FALSE)/1,0)</f>
        <v>0</v>
      </c>
      <c r="W437">
        <f>IFERROR(VLOOKUP($B437,Kraftvärmeprod!$B$1:$AH$479,MATCH(W$2,Kraftvärmeprod!$B$1:$AG$1,0),FALSE)/1,0)-IFERROR(VLOOKUP($B437,'Slutlig allokering'!$B$2:$AC$462,MATCH(W$3,'Slutlig allokering'!$B$2:$AJ$2,0),FALSE)/1,0)</f>
        <v>0</v>
      </c>
      <c r="X437">
        <f>IFERROR(VLOOKUP($B437,Kraftvärmeprod!$B$1:$AH$479,MATCH(X$2,Kraftvärmeprod!$B$1:$AG$1,0),FALSE)/1,0)-IFERROR(VLOOKUP($B437,'Slutlig allokering'!$B$2:$AC$462,MATCH(X$3,'Slutlig allokering'!$B$2:$AJ$2,0),FALSE)/1,0)</f>
        <v>0</v>
      </c>
      <c r="Y437">
        <f>IFERROR(VLOOKUP($B437,Kraftvärmeprod!$B$1:$AH$479,MATCH(Y$2,Kraftvärmeprod!$B$1:$AG$1,0),FALSE)/1,0)-IFERROR(VLOOKUP($B437,'Slutlig allokering'!$B$2:$AC$462,MATCH(Y$3,'Slutlig allokering'!$B$2:$AJ$2,0),FALSE)/1,0)</f>
        <v>0</v>
      </c>
      <c r="Z437">
        <f>IFERROR(VLOOKUP($B437,Kraftvärmeprod!$B$1:$AH$479,MATCH(Z$2,Kraftvärmeprod!$B$1:$AG$1,0),FALSE)/1,0)-IFERROR(VLOOKUP($B437,'Slutlig allokering'!$B$2:$AC$462,MATCH(Z$3,'Slutlig allokering'!$B$2:$AJ$2,0),FALSE)/1,0)</f>
        <v>0</v>
      </c>
      <c r="AA437">
        <f>IFERROR(VLOOKUP($B437,Kraftvärmeprod!$B$1:$AH$479,MATCH(AA$2,Kraftvärmeprod!$B$1:$AG$1,0),FALSE)/1,0)-IFERROR(VLOOKUP($B437,'Slutlig allokering'!$B$2:$AC$462,MATCH(AA$3,'Slutlig allokering'!$B$2:$AJ$2,0),FALSE)/1,0)</f>
        <v>0</v>
      </c>
      <c r="AB437">
        <f>IFERROR(VLOOKUP($B437,Kraftvärmeprod!$B$1:$AH$479,MATCH(AB$2,Kraftvärmeprod!$B$1:$AG$1,0),FALSE)/1,0)-IFERROR(VLOOKUP($B437,'Slutlig allokering'!$B$2:$AC$462,MATCH(AB$3,'Slutlig allokering'!$B$2:$AJ$2,0),FALSE)/1,0)</f>
        <v>0</v>
      </c>
      <c r="AE437">
        <f t="shared" si="12"/>
        <v>0</v>
      </c>
      <c r="AG437">
        <f>IFERROR(VLOOKUP(B437,'Slutlig allokering'!$B$2:$AJ$462,MATCH("Summa justerad allokerad tillförd energi (utan hjälpel och rökgaskondensering):",'Slutlig allokering'!$B$2:$AK$2,0),FALSE)/1,"")</f>
        <v>0</v>
      </c>
      <c r="AI437" s="55" t="str">
        <f>IFERROR(1-VLOOKUP(B437,'Slutlig allokering'!$B$2:$AJ$462,MATCH("Andel av bränsle i kvv som allokerats till värme, exklusive rökgaskondensering och hjälpel",'Slutlig allokering'!$B$2:$AK$2,0),FALSE),"")</f>
        <v/>
      </c>
      <c r="AK437" s="55" t="str">
        <f t="shared" si="13"/>
        <v/>
      </c>
    </row>
    <row r="438" spans="1:37" x14ac:dyDescent="0.25">
      <c r="A438" s="28" t="s">
        <v>579</v>
      </c>
      <c r="B438" s="28" t="s">
        <v>580</v>
      </c>
      <c r="C438" t="str">
        <f>IFERROR(VLOOKUP($B438,Kraftvärmeprod!$B$1:$AH$479,MATCH(C$3,Kraftvärmeprod!$B$1:$AG$1,0),FALSE)/1,"")</f>
        <v/>
      </c>
      <c r="D438" t="str">
        <f>IFERROR(VLOOKUP($B438,Kraftvärmeprod!$B$1:$AH$479,MATCH(D$3,Kraftvärmeprod!$B$1:$AG$1,0),FALSE)/1,"")</f>
        <v/>
      </c>
      <c r="E438">
        <f>IFERROR(VLOOKUP($B438,Kraftvärmeprod!$B$1:$AH$479,MATCH(E$2,Kraftvärmeprod!$B$1:$AG$1,0),FALSE)/1,0)-IFERROR(VLOOKUP($B438,'Slutlig allokering'!$B$2:$AC$462,MATCH(E$3,'Slutlig allokering'!$B$2:$AJ$2,0),FALSE)/1,0)</f>
        <v>0</v>
      </c>
      <c r="F438">
        <f>IFERROR(VLOOKUP($B438,Kraftvärmeprod!$B$1:$AH$479,MATCH(F$2,Kraftvärmeprod!$B$1:$AG$1,0),FALSE)/1,0)-IFERROR(VLOOKUP($B438,'Slutlig allokering'!$B$2:$AC$462,MATCH(F$3,'Slutlig allokering'!$B$2:$AJ$2,0),FALSE)/1,0)</f>
        <v>0</v>
      </c>
      <c r="G438">
        <f>IFERROR(VLOOKUP($B438,Kraftvärmeprod!$B$1:$AH$479,MATCH(G$2,Kraftvärmeprod!$B$1:$AG$1,0),FALSE)/1,0)-IFERROR(VLOOKUP($B438,'Slutlig allokering'!$B$2:$AC$462,MATCH(G$3,'Slutlig allokering'!$B$2:$AJ$2,0),FALSE)/1,0)</f>
        <v>0</v>
      </c>
      <c r="H438">
        <f>IFERROR(VLOOKUP($B438,Kraftvärmeprod!$B$1:$AH$479,MATCH(H$2,Kraftvärmeprod!$B$1:$AG$1,0),FALSE)/1,0)-IFERROR(VLOOKUP($B438,'Slutlig allokering'!$B$2:$AC$462,MATCH(H$3,'Slutlig allokering'!$B$2:$AJ$2,0),FALSE)/1,0)</f>
        <v>0</v>
      </c>
      <c r="I438">
        <f>IFERROR(VLOOKUP($B438,Kraftvärmeprod!$B$1:$AH$479,MATCH(I$2,Kraftvärmeprod!$B$1:$AG$1,0),FALSE)/1,0)-IFERROR(VLOOKUP($B438,'Slutlig allokering'!$B$2:$AC$462,MATCH(I$3,'Slutlig allokering'!$B$2:$AJ$2,0),FALSE)/1,0)</f>
        <v>0</v>
      </c>
      <c r="J438">
        <f>IFERROR(VLOOKUP($B438,Kraftvärmeprod!$B$1:$AH$479,MATCH(J$2,Kraftvärmeprod!$B$1:$AG$1,0),FALSE)/1,0)-IFERROR(VLOOKUP($B438,'Slutlig allokering'!$B$2:$AC$462,MATCH(J$3,'Slutlig allokering'!$B$2:$AJ$2,0),FALSE)/1,0)</f>
        <v>0</v>
      </c>
      <c r="K438">
        <f>IFERROR(VLOOKUP($B438,Kraftvärmeprod!$B$1:$AH$479,MATCH(K$2,Kraftvärmeprod!$B$1:$AG$1,0),FALSE)/1,0)-IFERROR(VLOOKUP($B438,'Slutlig allokering'!$B$2:$AC$462,MATCH(K$3,'Slutlig allokering'!$B$2:$AJ$2,0),FALSE)/1,0)</f>
        <v>0</v>
      </c>
      <c r="L438">
        <f>IFERROR(VLOOKUP($B438,Kraftvärmeprod!$B$1:$AH$479,MATCH(L$2,Kraftvärmeprod!$B$1:$AG$1,0),FALSE)/1,0)-IFERROR(VLOOKUP($B438,'Slutlig allokering'!$B$2:$AC$462,MATCH(L$3,'Slutlig allokering'!$B$2:$AJ$2,0),FALSE)/1,0)</f>
        <v>0</v>
      </c>
      <c r="M438" s="143">
        <f>IFERROR(VLOOKUP($B438,Miljö!$B$1:$S$477,MATCH(M$2,Miljö!$B$1:$X$1,0),FALSE)/1,0)-IFERROR(VLOOKUP($B438,'Slutlig allokering'!$B$2:$AC$462,MATCH(M$3,'Slutlig allokering'!$B$2:$AJ$2,0),FALSE)/1,0)</f>
        <v>0</v>
      </c>
      <c r="N438">
        <f>IFERROR(VLOOKUP($B438,Kraftvärmeprod!$B$1:$AH$479,MATCH(N$2,Kraftvärmeprod!$B$1:$AG$1,0),FALSE)/1,0)-IFERROR(VLOOKUP($B438,'Slutlig allokering'!$B$2:$AC$462,MATCH(N$3,'Slutlig allokering'!$B$2:$AJ$2,0),FALSE)/1,0)</f>
        <v>0</v>
      </c>
      <c r="O438">
        <f>IFERROR(VLOOKUP($B438,Kraftvärmeprod!$B$1:$AH$479,MATCH(O$2,Kraftvärmeprod!$B$1:$AG$1,0),FALSE)/1,0)-IFERROR(VLOOKUP($B438,'Slutlig allokering'!$B$2:$AC$462,MATCH(O$3,'Slutlig allokering'!$B$2:$AJ$2,0),FALSE)/1,0)</f>
        <v>0</v>
      </c>
      <c r="P438">
        <f>IFERROR(VLOOKUP($B438,Kraftvärmeprod!$B$1:$AH$479,MATCH(P$2,Kraftvärmeprod!$B$1:$AG$1,0),FALSE)/1,0)-IFERROR(VLOOKUP($B438,'Slutlig allokering'!$B$2:$AC$462,MATCH(P$3,'Slutlig allokering'!$B$2:$AJ$2,0),FALSE)/1,0)</f>
        <v>0</v>
      </c>
      <c r="Q438">
        <f>IFERROR(VLOOKUP($B438,Kraftvärmeprod!$B$1:$AH$479,MATCH(Q$2,Kraftvärmeprod!$B$1:$AG$1,0),FALSE)/1,0)-IFERROR(VLOOKUP($B438,'Slutlig allokering'!$B$2:$AC$462,MATCH(Q$3,'Slutlig allokering'!$B$2:$AJ$2,0),FALSE)/1,0)</f>
        <v>0</v>
      </c>
      <c r="R438">
        <f>IFERROR(VLOOKUP($B438,Kraftvärmeprod!$B$1:$AH$479,MATCH(R$2,Kraftvärmeprod!$B$1:$AG$1,0),FALSE)/1,0)-IFERROR(VLOOKUP($B438,'Slutlig allokering'!$B$2:$AC$462,MATCH(R$3,'Slutlig allokering'!$B$2:$AJ$2,0),FALSE)/1,0)</f>
        <v>0</v>
      </c>
      <c r="S438">
        <f>IFERROR(VLOOKUP($B438,Kraftvärmeprod!$B$1:$AH$479,MATCH(S$2,Kraftvärmeprod!$B$1:$AG$1,0),FALSE)/1,0)-IFERROR(VLOOKUP($B438,'Slutlig allokering'!$B$2:$AC$462,MATCH(S$3,'Slutlig allokering'!$B$2:$AJ$2,0),FALSE)/1,0)</f>
        <v>0</v>
      </c>
      <c r="T438">
        <f>IFERROR(VLOOKUP($B438,Kraftvärmeprod!$B$1:$AH$479,MATCH(T$2,Kraftvärmeprod!$B$1:$AG$1,0),FALSE)/1,0)-IFERROR(VLOOKUP($B438,'Slutlig allokering'!$B$2:$AC$462,MATCH(T$3,'Slutlig allokering'!$B$2:$AJ$2,0),FALSE)/1,0)</f>
        <v>0</v>
      </c>
      <c r="U438">
        <f>IFERROR(VLOOKUP($B438,Kraftvärmeprod!$B$1:$AH$479,MATCH(U$2,Kraftvärmeprod!$B$1:$AG$1,0),FALSE)/1,0)-IFERROR(VLOOKUP($B438,'Slutlig allokering'!$B$2:$AC$462,MATCH(U$3,'Slutlig allokering'!$B$2:$AJ$2,0),FALSE)/1,0)</f>
        <v>0</v>
      </c>
      <c r="V438">
        <f>IFERROR(VLOOKUP($B438,Kraftvärmeprod!$B$1:$AH$479,MATCH(V$2,Kraftvärmeprod!$B$1:$AG$1,0),FALSE)/1,0)-IFERROR(VLOOKUP($B438,'Slutlig allokering'!$B$2:$AC$462,MATCH(V$3,'Slutlig allokering'!$B$2:$AJ$2,0),FALSE)/1,0)</f>
        <v>0</v>
      </c>
      <c r="W438">
        <f>IFERROR(VLOOKUP($B438,Kraftvärmeprod!$B$1:$AH$479,MATCH(W$2,Kraftvärmeprod!$B$1:$AG$1,0),FALSE)/1,0)-IFERROR(VLOOKUP($B438,'Slutlig allokering'!$B$2:$AC$462,MATCH(W$3,'Slutlig allokering'!$B$2:$AJ$2,0),FALSE)/1,0)</f>
        <v>0</v>
      </c>
      <c r="X438">
        <f>IFERROR(VLOOKUP($B438,Kraftvärmeprod!$B$1:$AH$479,MATCH(X$2,Kraftvärmeprod!$B$1:$AG$1,0),FALSE)/1,0)-IFERROR(VLOOKUP($B438,'Slutlig allokering'!$B$2:$AC$462,MATCH(X$3,'Slutlig allokering'!$B$2:$AJ$2,0),FALSE)/1,0)</f>
        <v>0</v>
      </c>
      <c r="Y438">
        <f>IFERROR(VLOOKUP($B438,Kraftvärmeprod!$B$1:$AH$479,MATCH(Y$2,Kraftvärmeprod!$B$1:$AG$1,0),FALSE)/1,0)-IFERROR(VLOOKUP($B438,'Slutlig allokering'!$B$2:$AC$462,MATCH(Y$3,'Slutlig allokering'!$B$2:$AJ$2,0),FALSE)/1,0)</f>
        <v>0</v>
      </c>
      <c r="Z438">
        <f>IFERROR(VLOOKUP($B438,Kraftvärmeprod!$B$1:$AH$479,MATCH(Z$2,Kraftvärmeprod!$B$1:$AG$1,0),FALSE)/1,0)-IFERROR(VLOOKUP($B438,'Slutlig allokering'!$B$2:$AC$462,MATCH(Z$3,'Slutlig allokering'!$B$2:$AJ$2,0),FALSE)/1,0)</f>
        <v>0</v>
      </c>
      <c r="AA438">
        <f>IFERROR(VLOOKUP($B438,Kraftvärmeprod!$B$1:$AH$479,MATCH(AA$2,Kraftvärmeprod!$B$1:$AG$1,0),FALSE)/1,0)-IFERROR(VLOOKUP($B438,'Slutlig allokering'!$B$2:$AC$462,MATCH(AA$3,'Slutlig allokering'!$B$2:$AJ$2,0),FALSE)/1,0)</f>
        <v>0</v>
      </c>
      <c r="AB438">
        <f>IFERROR(VLOOKUP($B438,Kraftvärmeprod!$B$1:$AH$479,MATCH(AB$2,Kraftvärmeprod!$B$1:$AG$1,0),FALSE)/1,0)-IFERROR(VLOOKUP($B438,'Slutlig allokering'!$B$2:$AC$462,MATCH(AB$3,'Slutlig allokering'!$B$2:$AJ$2,0),FALSE)/1,0)</f>
        <v>0</v>
      </c>
      <c r="AE438">
        <f t="shared" si="12"/>
        <v>0</v>
      </c>
      <c r="AG438">
        <f>IFERROR(VLOOKUP(B438,'Slutlig allokering'!$B$2:$AJ$462,MATCH("Summa justerad allokerad tillförd energi (utan hjälpel och rökgaskondensering):",'Slutlig allokering'!$B$2:$AK$2,0),FALSE)/1,"")</f>
        <v>0</v>
      </c>
      <c r="AI438" s="55" t="str">
        <f>IFERROR(1-VLOOKUP(B438,'Slutlig allokering'!$B$2:$AJ$462,MATCH("Andel av bränsle i kvv som allokerats till värme, exklusive rökgaskondensering och hjälpel",'Slutlig allokering'!$B$2:$AK$2,0),FALSE),"")</f>
        <v/>
      </c>
      <c r="AK438" s="55" t="str">
        <f t="shared" si="13"/>
        <v/>
      </c>
    </row>
    <row r="439" spans="1:37" x14ac:dyDescent="0.25">
      <c r="A439" s="28" t="s">
        <v>579</v>
      </c>
      <c r="B439" s="28" t="s">
        <v>581</v>
      </c>
      <c r="C439" t="str">
        <f>IFERROR(VLOOKUP($B439,Kraftvärmeprod!$B$1:$AH$479,MATCH(C$3,Kraftvärmeprod!$B$1:$AG$1,0),FALSE)/1,"")</f>
        <v/>
      </c>
      <c r="D439" t="str">
        <f>IFERROR(VLOOKUP($B439,Kraftvärmeprod!$B$1:$AH$479,MATCH(D$3,Kraftvärmeprod!$B$1:$AG$1,0),FALSE)/1,"")</f>
        <v/>
      </c>
      <c r="E439">
        <f>IFERROR(VLOOKUP($B439,Kraftvärmeprod!$B$1:$AH$479,MATCH(E$2,Kraftvärmeprod!$B$1:$AG$1,0),FALSE)/1,0)-IFERROR(VLOOKUP($B439,'Slutlig allokering'!$B$2:$AC$462,MATCH(E$3,'Slutlig allokering'!$B$2:$AJ$2,0),FALSE)/1,0)</f>
        <v>0</v>
      </c>
      <c r="F439">
        <f>IFERROR(VLOOKUP($B439,Kraftvärmeprod!$B$1:$AH$479,MATCH(F$2,Kraftvärmeprod!$B$1:$AG$1,0),FALSE)/1,0)-IFERROR(VLOOKUP($B439,'Slutlig allokering'!$B$2:$AC$462,MATCH(F$3,'Slutlig allokering'!$B$2:$AJ$2,0),FALSE)/1,0)</f>
        <v>0</v>
      </c>
      <c r="G439">
        <f>IFERROR(VLOOKUP($B439,Kraftvärmeprod!$B$1:$AH$479,MATCH(G$2,Kraftvärmeprod!$B$1:$AG$1,0),FALSE)/1,0)-IFERROR(VLOOKUP($B439,'Slutlig allokering'!$B$2:$AC$462,MATCH(G$3,'Slutlig allokering'!$B$2:$AJ$2,0),FALSE)/1,0)</f>
        <v>0</v>
      </c>
      <c r="H439">
        <f>IFERROR(VLOOKUP($B439,Kraftvärmeprod!$B$1:$AH$479,MATCH(H$2,Kraftvärmeprod!$B$1:$AG$1,0),FALSE)/1,0)-IFERROR(VLOOKUP($B439,'Slutlig allokering'!$B$2:$AC$462,MATCH(H$3,'Slutlig allokering'!$B$2:$AJ$2,0),FALSE)/1,0)</f>
        <v>0</v>
      </c>
      <c r="I439">
        <f>IFERROR(VLOOKUP($B439,Kraftvärmeprod!$B$1:$AH$479,MATCH(I$2,Kraftvärmeprod!$B$1:$AG$1,0),FALSE)/1,0)-IFERROR(VLOOKUP($B439,'Slutlig allokering'!$B$2:$AC$462,MATCH(I$3,'Slutlig allokering'!$B$2:$AJ$2,0),FALSE)/1,0)</f>
        <v>0</v>
      </c>
      <c r="J439">
        <f>IFERROR(VLOOKUP($B439,Kraftvärmeprod!$B$1:$AH$479,MATCH(J$2,Kraftvärmeprod!$B$1:$AG$1,0),FALSE)/1,0)-IFERROR(VLOOKUP($B439,'Slutlig allokering'!$B$2:$AC$462,MATCH(J$3,'Slutlig allokering'!$B$2:$AJ$2,0),FALSE)/1,0)</f>
        <v>0</v>
      </c>
      <c r="K439">
        <f>IFERROR(VLOOKUP($B439,Kraftvärmeprod!$B$1:$AH$479,MATCH(K$2,Kraftvärmeprod!$B$1:$AG$1,0),FALSE)/1,0)-IFERROR(VLOOKUP($B439,'Slutlig allokering'!$B$2:$AC$462,MATCH(K$3,'Slutlig allokering'!$B$2:$AJ$2,0),FALSE)/1,0)</f>
        <v>0</v>
      </c>
      <c r="L439">
        <f>IFERROR(VLOOKUP($B439,Kraftvärmeprod!$B$1:$AH$479,MATCH(L$2,Kraftvärmeprod!$B$1:$AG$1,0),FALSE)/1,0)-IFERROR(VLOOKUP($B439,'Slutlig allokering'!$B$2:$AC$462,MATCH(L$3,'Slutlig allokering'!$B$2:$AJ$2,0),FALSE)/1,0)</f>
        <v>0</v>
      </c>
      <c r="M439" s="143">
        <f>IFERROR(VLOOKUP($B439,Miljö!$B$1:$S$477,MATCH(M$2,Miljö!$B$1:$X$1,0),FALSE)/1,0)-IFERROR(VLOOKUP($B439,'Slutlig allokering'!$B$2:$AC$462,MATCH(M$3,'Slutlig allokering'!$B$2:$AJ$2,0),FALSE)/1,0)</f>
        <v>0</v>
      </c>
      <c r="N439">
        <f>IFERROR(VLOOKUP($B439,Kraftvärmeprod!$B$1:$AH$479,MATCH(N$2,Kraftvärmeprod!$B$1:$AG$1,0),FALSE)/1,0)-IFERROR(VLOOKUP($B439,'Slutlig allokering'!$B$2:$AC$462,MATCH(N$3,'Slutlig allokering'!$B$2:$AJ$2,0),FALSE)/1,0)</f>
        <v>0</v>
      </c>
      <c r="O439">
        <f>IFERROR(VLOOKUP($B439,Kraftvärmeprod!$B$1:$AH$479,MATCH(O$2,Kraftvärmeprod!$B$1:$AG$1,0),FALSE)/1,0)-IFERROR(VLOOKUP($B439,'Slutlig allokering'!$B$2:$AC$462,MATCH(O$3,'Slutlig allokering'!$B$2:$AJ$2,0),FALSE)/1,0)</f>
        <v>0</v>
      </c>
      <c r="P439">
        <f>IFERROR(VLOOKUP($B439,Kraftvärmeprod!$B$1:$AH$479,MATCH(P$2,Kraftvärmeprod!$B$1:$AG$1,0),FALSE)/1,0)-IFERROR(VLOOKUP($B439,'Slutlig allokering'!$B$2:$AC$462,MATCH(P$3,'Slutlig allokering'!$B$2:$AJ$2,0),FALSE)/1,0)</f>
        <v>0</v>
      </c>
      <c r="Q439">
        <f>IFERROR(VLOOKUP($B439,Kraftvärmeprod!$B$1:$AH$479,MATCH(Q$2,Kraftvärmeprod!$B$1:$AG$1,0),FALSE)/1,0)-IFERROR(VLOOKUP($B439,'Slutlig allokering'!$B$2:$AC$462,MATCH(Q$3,'Slutlig allokering'!$B$2:$AJ$2,0),FALSE)/1,0)</f>
        <v>0</v>
      </c>
      <c r="R439">
        <f>IFERROR(VLOOKUP($B439,Kraftvärmeprod!$B$1:$AH$479,MATCH(R$2,Kraftvärmeprod!$B$1:$AG$1,0),FALSE)/1,0)-IFERROR(VLOOKUP($B439,'Slutlig allokering'!$B$2:$AC$462,MATCH(R$3,'Slutlig allokering'!$B$2:$AJ$2,0),FALSE)/1,0)</f>
        <v>0</v>
      </c>
      <c r="S439">
        <f>IFERROR(VLOOKUP($B439,Kraftvärmeprod!$B$1:$AH$479,MATCH(S$2,Kraftvärmeprod!$B$1:$AG$1,0),FALSE)/1,0)-IFERROR(VLOOKUP($B439,'Slutlig allokering'!$B$2:$AC$462,MATCH(S$3,'Slutlig allokering'!$B$2:$AJ$2,0),FALSE)/1,0)</f>
        <v>0</v>
      </c>
      <c r="T439">
        <f>IFERROR(VLOOKUP($B439,Kraftvärmeprod!$B$1:$AH$479,MATCH(T$2,Kraftvärmeprod!$B$1:$AG$1,0),FALSE)/1,0)-IFERROR(VLOOKUP($B439,'Slutlig allokering'!$B$2:$AC$462,MATCH(T$3,'Slutlig allokering'!$B$2:$AJ$2,0),FALSE)/1,0)</f>
        <v>0</v>
      </c>
      <c r="U439">
        <f>IFERROR(VLOOKUP($B439,Kraftvärmeprod!$B$1:$AH$479,MATCH(U$2,Kraftvärmeprod!$B$1:$AG$1,0),FALSE)/1,0)-IFERROR(VLOOKUP($B439,'Slutlig allokering'!$B$2:$AC$462,MATCH(U$3,'Slutlig allokering'!$B$2:$AJ$2,0),FALSE)/1,0)</f>
        <v>0</v>
      </c>
      <c r="V439">
        <f>IFERROR(VLOOKUP($B439,Kraftvärmeprod!$B$1:$AH$479,MATCH(V$2,Kraftvärmeprod!$B$1:$AG$1,0),FALSE)/1,0)-IFERROR(VLOOKUP($B439,'Slutlig allokering'!$B$2:$AC$462,MATCH(V$3,'Slutlig allokering'!$B$2:$AJ$2,0),FALSE)/1,0)</f>
        <v>0</v>
      </c>
      <c r="W439">
        <f>IFERROR(VLOOKUP($B439,Kraftvärmeprod!$B$1:$AH$479,MATCH(W$2,Kraftvärmeprod!$B$1:$AG$1,0),FALSE)/1,0)-IFERROR(VLOOKUP($B439,'Slutlig allokering'!$B$2:$AC$462,MATCH(W$3,'Slutlig allokering'!$B$2:$AJ$2,0),FALSE)/1,0)</f>
        <v>0</v>
      </c>
      <c r="X439">
        <f>IFERROR(VLOOKUP($B439,Kraftvärmeprod!$B$1:$AH$479,MATCH(X$2,Kraftvärmeprod!$B$1:$AG$1,0),FALSE)/1,0)-IFERROR(VLOOKUP($B439,'Slutlig allokering'!$B$2:$AC$462,MATCH(X$3,'Slutlig allokering'!$B$2:$AJ$2,0),FALSE)/1,0)</f>
        <v>0</v>
      </c>
      <c r="Y439">
        <f>IFERROR(VLOOKUP($B439,Kraftvärmeprod!$B$1:$AH$479,MATCH(Y$2,Kraftvärmeprod!$B$1:$AG$1,0),FALSE)/1,0)-IFERROR(VLOOKUP($B439,'Slutlig allokering'!$B$2:$AC$462,MATCH(Y$3,'Slutlig allokering'!$B$2:$AJ$2,0),FALSE)/1,0)</f>
        <v>0</v>
      </c>
      <c r="Z439">
        <f>IFERROR(VLOOKUP($B439,Kraftvärmeprod!$B$1:$AH$479,MATCH(Z$2,Kraftvärmeprod!$B$1:$AG$1,0),FALSE)/1,0)-IFERROR(VLOOKUP($B439,'Slutlig allokering'!$B$2:$AC$462,MATCH(Z$3,'Slutlig allokering'!$B$2:$AJ$2,0),FALSE)/1,0)</f>
        <v>0</v>
      </c>
      <c r="AA439">
        <f>IFERROR(VLOOKUP($B439,Kraftvärmeprod!$B$1:$AH$479,MATCH(AA$2,Kraftvärmeprod!$B$1:$AG$1,0),FALSE)/1,0)-IFERROR(VLOOKUP($B439,'Slutlig allokering'!$B$2:$AC$462,MATCH(AA$3,'Slutlig allokering'!$B$2:$AJ$2,0),FALSE)/1,0)</f>
        <v>0</v>
      </c>
      <c r="AB439">
        <f>IFERROR(VLOOKUP($B439,Kraftvärmeprod!$B$1:$AH$479,MATCH(AB$2,Kraftvärmeprod!$B$1:$AG$1,0),FALSE)/1,0)-IFERROR(VLOOKUP($B439,'Slutlig allokering'!$B$2:$AC$462,MATCH(AB$3,'Slutlig allokering'!$B$2:$AJ$2,0),FALSE)/1,0)</f>
        <v>0</v>
      </c>
      <c r="AE439">
        <f t="shared" si="12"/>
        <v>0</v>
      </c>
      <c r="AG439">
        <f>IFERROR(VLOOKUP(B439,'Slutlig allokering'!$B$2:$AJ$462,MATCH("Summa justerad allokerad tillförd energi (utan hjälpel och rökgaskondensering):",'Slutlig allokering'!$B$2:$AK$2,0),FALSE)/1,"")</f>
        <v>0</v>
      </c>
      <c r="AI439" s="55" t="str">
        <f>IFERROR(1-VLOOKUP(B439,'Slutlig allokering'!$B$2:$AJ$462,MATCH("Andel av bränsle i kvv som allokerats till värme, exklusive rökgaskondensering och hjälpel",'Slutlig allokering'!$B$2:$AK$2,0),FALSE),"")</f>
        <v/>
      </c>
      <c r="AK439" s="55" t="str">
        <f t="shared" si="13"/>
        <v/>
      </c>
    </row>
    <row r="440" spans="1:37" x14ac:dyDescent="0.25">
      <c r="A440" s="28" t="s">
        <v>579</v>
      </c>
      <c r="B440" s="28" t="s">
        <v>582</v>
      </c>
      <c r="C440" t="str">
        <f>IFERROR(VLOOKUP($B440,Kraftvärmeprod!$B$1:$AH$479,MATCH(C$3,Kraftvärmeprod!$B$1:$AG$1,0),FALSE)/1,"")</f>
        <v/>
      </c>
      <c r="D440" t="str">
        <f>IFERROR(VLOOKUP($B440,Kraftvärmeprod!$B$1:$AH$479,MATCH(D$3,Kraftvärmeprod!$B$1:$AG$1,0),FALSE)/1,"")</f>
        <v/>
      </c>
      <c r="E440">
        <f>IFERROR(VLOOKUP($B440,Kraftvärmeprod!$B$1:$AH$479,MATCH(E$2,Kraftvärmeprod!$B$1:$AG$1,0),FALSE)/1,0)-IFERROR(VLOOKUP($B440,'Slutlig allokering'!$B$2:$AC$462,MATCH(E$3,'Slutlig allokering'!$B$2:$AJ$2,0),FALSE)/1,0)</f>
        <v>0</v>
      </c>
      <c r="F440">
        <f>IFERROR(VLOOKUP($B440,Kraftvärmeprod!$B$1:$AH$479,MATCH(F$2,Kraftvärmeprod!$B$1:$AG$1,0),FALSE)/1,0)-IFERROR(VLOOKUP($B440,'Slutlig allokering'!$B$2:$AC$462,MATCH(F$3,'Slutlig allokering'!$B$2:$AJ$2,0),FALSE)/1,0)</f>
        <v>0</v>
      </c>
      <c r="G440">
        <f>IFERROR(VLOOKUP($B440,Kraftvärmeprod!$B$1:$AH$479,MATCH(G$2,Kraftvärmeprod!$B$1:$AG$1,0),FALSE)/1,0)-IFERROR(VLOOKUP($B440,'Slutlig allokering'!$B$2:$AC$462,MATCH(G$3,'Slutlig allokering'!$B$2:$AJ$2,0),FALSE)/1,0)</f>
        <v>0</v>
      </c>
      <c r="H440">
        <f>IFERROR(VLOOKUP($B440,Kraftvärmeprod!$B$1:$AH$479,MATCH(H$2,Kraftvärmeprod!$B$1:$AG$1,0),FALSE)/1,0)-IFERROR(VLOOKUP($B440,'Slutlig allokering'!$B$2:$AC$462,MATCH(H$3,'Slutlig allokering'!$B$2:$AJ$2,0),FALSE)/1,0)</f>
        <v>0</v>
      </c>
      <c r="I440">
        <f>IFERROR(VLOOKUP($B440,Kraftvärmeprod!$B$1:$AH$479,MATCH(I$2,Kraftvärmeprod!$B$1:$AG$1,0),FALSE)/1,0)-IFERROR(VLOOKUP($B440,'Slutlig allokering'!$B$2:$AC$462,MATCH(I$3,'Slutlig allokering'!$B$2:$AJ$2,0),FALSE)/1,0)</f>
        <v>0</v>
      </c>
      <c r="J440">
        <f>IFERROR(VLOOKUP($B440,Kraftvärmeprod!$B$1:$AH$479,MATCH(J$2,Kraftvärmeprod!$B$1:$AG$1,0),FALSE)/1,0)-IFERROR(VLOOKUP($B440,'Slutlig allokering'!$B$2:$AC$462,MATCH(J$3,'Slutlig allokering'!$B$2:$AJ$2,0),FALSE)/1,0)</f>
        <v>0</v>
      </c>
      <c r="K440">
        <f>IFERROR(VLOOKUP($B440,Kraftvärmeprod!$B$1:$AH$479,MATCH(K$2,Kraftvärmeprod!$B$1:$AG$1,0),FALSE)/1,0)-IFERROR(VLOOKUP($B440,'Slutlig allokering'!$B$2:$AC$462,MATCH(K$3,'Slutlig allokering'!$B$2:$AJ$2,0),FALSE)/1,0)</f>
        <v>0</v>
      </c>
      <c r="L440">
        <f>IFERROR(VLOOKUP($B440,Kraftvärmeprod!$B$1:$AH$479,MATCH(L$2,Kraftvärmeprod!$B$1:$AG$1,0),FALSE)/1,0)-IFERROR(VLOOKUP($B440,'Slutlig allokering'!$B$2:$AC$462,MATCH(L$3,'Slutlig allokering'!$B$2:$AJ$2,0),FALSE)/1,0)</f>
        <v>0</v>
      </c>
      <c r="M440" s="143">
        <f>IFERROR(VLOOKUP($B440,Miljö!$B$1:$S$477,MATCH(M$2,Miljö!$B$1:$X$1,0),FALSE)/1,0)-IFERROR(VLOOKUP($B440,'Slutlig allokering'!$B$2:$AC$462,MATCH(M$3,'Slutlig allokering'!$B$2:$AJ$2,0),FALSE)/1,0)</f>
        <v>0</v>
      </c>
      <c r="N440">
        <f>IFERROR(VLOOKUP($B440,Kraftvärmeprod!$B$1:$AH$479,MATCH(N$2,Kraftvärmeprod!$B$1:$AG$1,0),FALSE)/1,0)-IFERROR(VLOOKUP($B440,'Slutlig allokering'!$B$2:$AC$462,MATCH(N$3,'Slutlig allokering'!$B$2:$AJ$2,0),FALSE)/1,0)</f>
        <v>0</v>
      </c>
      <c r="O440">
        <f>IFERROR(VLOOKUP($B440,Kraftvärmeprod!$B$1:$AH$479,MATCH(O$2,Kraftvärmeprod!$B$1:$AG$1,0),FALSE)/1,0)-IFERROR(VLOOKUP($B440,'Slutlig allokering'!$B$2:$AC$462,MATCH(O$3,'Slutlig allokering'!$B$2:$AJ$2,0),FALSE)/1,0)</f>
        <v>0</v>
      </c>
      <c r="P440">
        <f>IFERROR(VLOOKUP($B440,Kraftvärmeprod!$B$1:$AH$479,MATCH(P$2,Kraftvärmeprod!$B$1:$AG$1,0),FALSE)/1,0)-IFERROR(VLOOKUP($B440,'Slutlig allokering'!$B$2:$AC$462,MATCH(P$3,'Slutlig allokering'!$B$2:$AJ$2,0),FALSE)/1,0)</f>
        <v>0</v>
      </c>
      <c r="Q440">
        <f>IFERROR(VLOOKUP($B440,Kraftvärmeprod!$B$1:$AH$479,MATCH(Q$2,Kraftvärmeprod!$B$1:$AG$1,0),FALSE)/1,0)-IFERROR(VLOOKUP($B440,'Slutlig allokering'!$B$2:$AC$462,MATCH(Q$3,'Slutlig allokering'!$B$2:$AJ$2,0),FALSE)/1,0)</f>
        <v>0</v>
      </c>
      <c r="R440">
        <f>IFERROR(VLOOKUP($B440,Kraftvärmeprod!$B$1:$AH$479,MATCH(R$2,Kraftvärmeprod!$B$1:$AG$1,0),FALSE)/1,0)-IFERROR(VLOOKUP($B440,'Slutlig allokering'!$B$2:$AC$462,MATCH(R$3,'Slutlig allokering'!$B$2:$AJ$2,0),FALSE)/1,0)</f>
        <v>0</v>
      </c>
      <c r="S440">
        <f>IFERROR(VLOOKUP($B440,Kraftvärmeprod!$B$1:$AH$479,MATCH(S$2,Kraftvärmeprod!$B$1:$AG$1,0),FALSE)/1,0)-IFERROR(VLOOKUP($B440,'Slutlig allokering'!$B$2:$AC$462,MATCH(S$3,'Slutlig allokering'!$B$2:$AJ$2,0),FALSE)/1,0)</f>
        <v>0</v>
      </c>
      <c r="T440">
        <f>IFERROR(VLOOKUP($B440,Kraftvärmeprod!$B$1:$AH$479,MATCH(T$2,Kraftvärmeprod!$B$1:$AG$1,0),FALSE)/1,0)-IFERROR(VLOOKUP($B440,'Slutlig allokering'!$B$2:$AC$462,MATCH(T$3,'Slutlig allokering'!$B$2:$AJ$2,0),FALSE)/1,0)</f>
        <v>0</v>
      </c>
      <c r="U440">
        <f>IFERROR(VLOOKUP($B440,Kraftvärmeprod!$B$1:$AH$479,MATCH(U$2,Kraftvärmeprod!$B$1:$AG$1,0),FALSE)/1,0)-IFERROR(VLOOKUP($B440,'Slutlig allokering'!$B$2:$AC$462,MATCH(U$3,'Slutlig allokering'!$B$2:$AJ$2,0),FALSE)/1,0)</f>
        <v>0</v>
      </c>
      <c r="V440">
        <f>IFERROR(VLOOKUP($B440,Kraftvärmeprod!$B$1:$AH$479,MATCH(V$2,Kraftvärmeprod!$B$1:$AG$1,0),FALSE)/1,0)-IFERROR(VLOOKUP($B440,'Slutlig allokering'!$B$2:$AC$462,MATCH(V$3,'Slutlig allokering'!$B$2:$AJ$2,0),FALSE)/1,0)</f>
        <v>0</v>
      </c>
      <c r="W440">
        <f>IFERROR(VLOOKUP($B440,Kraftvärmeprod!$B$1:$AH$479,MATCH(W$2,Kraftvärmeprod!$B$1:$AG$1,0),FALSE)/1,0)-IFERROR(VLOOKUP($B440,'Slutlig allokering'!$B$2:$AC$462,MATCH(W$3,'Slutlig allokering'!$B$2:$AJ$2,0),FALSE)/1,0)</f>
        <v>0</v>
      </c>
      <c r="X440">
        <f>IFERROR(VLOOKUP($B440,Kraftvärmeprod!$B$1:$AH$479,MATCH(X$2,Kraftvärmeprod!$B$1:$AG$1,0),FALSE)/1,0)-IFERROR(VLOOKUP($B440,'Slutlig allokering'!$B$2:$AC$462,MATCH(X$3,'Slutlig allokering'!$B$2:$AJ$2,0),FALSE)/1,0)</f>
        <v>0</v>
      </c>
      <c r="Y440">
        <f>IFERROR(VLOOKUP($B440,Kraftvärmeprod!$B$1:$AH$479,MATCH(Y$2,Kraftvärmeprod!$B$1:$AG$1,0),FALSE)/1,0)-IFERROR(VLOOKUP($B440,'Slutlig allokering'!$B$2:$AC$462,MATCH(Y$3,'Slutlig allokering'!$B$2:$AJ$2,0),FALSE)/1,0)</f>
        <v>0</v>
      </c>
      <c r="Z440">
        <f>IFERROR(VLOOKUP($B440,Kraftvärmeprod!$B$1:$AH$479,MATCH(Z$2,Kraftvärmeprod!$B$1:$AG$1,0),FALSE)/1,0)-IFERROR(VLOOKUP($B440,'Slutlig allokering'!$B$2:$AC$462,MATCH(Z$3,'Slutlig allokering'!$B$2:$AJ$2,0),FALSE)/1,0)</f>
        <v>0</v>
      </c>
      <c r="AA440">
        <f>IFERROR(VLOOKUP($B440,Kraftvärmeprod!$B$1:$AH$479,MATCH(AA$2,Kraftvärmeprod!$B$1:$AG$1,0),FALSE)/1,0)-IFERROR(VLOOKUP($B440,'Slutlig allokering'!$B$2:$AC$462,MATCH(AA$3,'Slutlig allokering'!$B$2:$AJ$2,0),FALSE)/1,0)</f>
        <v>0</v>
      </c>
      <c r="AB440">
        <f>IFERROR(VLOOKUP($B440,Kraftvärmeprod!$B$1:$AH$479,MATCH(AB$2,Kraftvärmeprod!$B$1:$AG$1,0),FALSE)/1,0)-IFERROR(VLOOKUP($B440,'Slutlig allokering'!$B$2:$AC$462,MATCH(AB$3,'Slutlig allokering'!$B$2:$AJ$2,0),FALSE)/1,0)</f>
        <v>0</v>
      </c>
      <c r="AE440">
        <f t="shared" si="12"/>
        <v>0</v>
      </c>
      <c r="AG440">
        <f>IFERROR(VLOOKUP(B440,'Slutlig allokering'!$B$2:$AJ$462,MATCH("Summa justerad allokerad tillförd energi (utan hjälpel och rökgaskondensering):",'Slutlig allokering'!$B$2:$AK$2,0),FALSE)/1,"")</f>
        <v>0</v>
      </c>
      <c r="AI440" s="55" t="str">
        <f>IFERROR(1-VLOOKUP(B440,'Slutlig allokering'!$B$2:$AJ$462,MATCH("Andel av bränsle i kvv som allokerats till värme, exklusive rökgaskondensering och hjälpel",'Slutlig allokering'!$B$2:$AK$2,0),FALSE),"")</f>
        <v/>
      </c>
      <c r="AK440" s="55" t="str">
        <f t="shared" si="13"/>
        <v/>
      </c>
    </row>
    <row r="441" spans="1:37" x14ac:dyDescent="0.25">
      <c r="A441" s="28" t="s">
        <v>583</v>
      </c>
      <c r="B441" s="28" t="s">
        <v>584</v>
      </c>
      <c r="C441" t="str">
        <f>IFERROR(VLOOKUP($B441,Kraftvärmeprod!$B$1:$AH$479,MATCH(C$3,Kraftvärmeprod!$B$1:$AG$1,0),FALSE)/1,"")</f>
        <v/>
      </c>
      <c r="D441" t="str">
        <f>IFERROR(VLOOKUP($B441,Kraftvärmeprod!$B$1:$AH$479,MATCH(D$3,Kraftvärmeprod!$B$1:$AG$1,0),FALSE)/1,"")</f>
        <v/>
      </c>
      <c r="E441">
        <f>IFERROR(VLOOKUP($B441,Kraftvärmeprod!$B$1:$AH$479,MATCH(E$2,Kraftvärmeprod!$B$1:$AG$1,0),FALSE)/1,0)-IFERROR(VLOOKUP($B441,'Slutlig allokering'!$B$2:$AC$462,MATCH(E$3,'Slutlig allokering'!$B$2:$AJ$2,0),FALSE)/1,0)</f>
        <v>0</v>
      </c>
      <c r="F441">
        <f>IFERROR(VLOOKUP($B441,Kraftvärmeprod!$B$1:$AH$479,MATCH(F$2,Kraftvärmeprod!$B$1:$AG$1,0),FALSE)/1,0)-IFERROR(VLOOKUP($B441,'Slutlig allokering'!$B$2:$AC$462,MATCH(F$3,'Slutlig allokering'!$B$2:$AJ$2,0),FALSE)/1,0)</f>
        <v>0</v>
      </c>
      <c r="G441">
        <f>IFERROR(VLOOKUP($B441,Kraftvärmeprod!$B$1:$AH$479,MATCH(G$2,Kraftvärmeprod!$B$1:$AG$1,0),FALSE)/1,0)-IFERROR(VLOOKUP($B441,'Slutlig allokering'!$B$2:$AC$462,MATCH(G$3,'Slutlig allokering'!$B$2:$AJ$2,0),FALSE)/1,0)</f>
        <v>0</v>
      </c>
      <c r="H441">
        <f>IFERROR(VLOOKUP($B441,Kraftvärmeprod!$B$1:$AH$479,MATCH(H$2,Kraftvärmeprod!$B$1:$AG$1,0),FALSE)/1,0)-IFERROR(VLOOKUP($B441,'Slutlig allokering'!$B$2:$AC$462,MATCH(H$3,'Slutlig allokering'!$B$2:$AJ$2,0),FALSE)/1,0)</f>
        <v>0</v>
      </c>
      <c r="I441">
        <f>IFERROR(VLOOKUP($B441,Kraftvärmeprod!$B$1:$AH$479,MATCH(I$2,Kraftvärmeprod!$B$1:$AG$1,0),FALSE)/1,0)-IFERROR(VLOOKUP($B441,'Slutlig allokering'!$B$2:$AC$462,MATCH(I$3,'Slutlig allokering'!$B$2:$AJ$2,0),FALSE)/1,0)</f>
        <v>0</v>
      </c>
      <c r="J441">
        <f>IFERROR(VLOOKUP($B441,Kraftvärmeprod!$B$1:$AH$479,MATCH(J$2,Kraftvärmeprod!$B$1:$AG$1,0),FALSE)/1,0)-IFERROR(VLOOKUP($B441,'Slutlig allokering'!$B$2:$AC$462,MATCH(J$3,'Slutlig allokering'!$B$2:$AJ$2,0),FALSE)/1,0)</f>
        <v>0</v>
      </c>
      <c r="K441">
        <f>IFERROR(VLOOKUP($B441,Kraftvärmeprod!$B$1:$AH$479,MATCH(K$2,Kraftvärmeprod!$B$1:$AG$1,0),FALSE)/1,0)-IFERROR(VLOOKUP($B441,'Slutlig allokering'!$B$2:$AC$462,MATCH(K$3,'Slutlig allokering'!$B$2:$AJ$2,0),FALSE)/1,0)</f>
        <v>0</v>
      </c>
      <c r="L441">
        <f>IFERROR(VLOOKUP($B441,Kraftvärmeprod!$B$1:$AH$479,MATCH(L$2,Kraftvärmeprod!$B$1:$AG$1,0),FALSE)/1,0)-IFERROR(VLOOKUP($B441,'Slutlig allokering'!$B$2:$AC$462,MATCH(L$3,'Slutlig allokering'!$B$2:$AJ$2,0),FALSE)/1,0)</f>
        <v>0</v>
      </c>
      <c r="M441" s="143">
        <f>IFERROR(VLOOKUP($B441,Miljö!$B$1:$S$477,MATCH(M$2,Miljö!$B$1:$X$1,0),FALSE)/1,0)-IFERROR(VLOOKUP($B441,'Slutlig allokering'!$B$2:$AC$462,MATCH(M$3,'Slutlig allokering'!$B$2:$AJ$2,0),FALSE)/1,0)</f>
        <v>0</v>
      </c>
      <c r="N441">
        <f>IFERROR(VLOOKUP($B441,Kraftvärmeprod!$B$1:$AH$479,MATCH(N$2,Kraftvärmeprod!$B$1:$AG$1,0),FALSE)/1,0)-IFERROR(VLOOKUP($B441,'Slutlig allokering'!$B$2:$AC$462,MATCH(N$3,'Slutlig allokering'!$B$2:$AJ$2,0),FALSE)/1,0)</f>
        <v>0</v>
      </c>
      <c r="O441">
        <f>IFERROR(VLOOKUP($B441,Kraftvärmeprod!$B$1:$AH$479,MATCH(O$2,Kraftvärmeprod!$B$1:$AG$1,0),FALSE)/1,0)-IFERROR(VLOOKUP($B441,'Slutlig allokering'!$B$2:$AC$462,MATCH(O$3,'Slutlig allokering'!$B$2:$AJ$2,0),FALSE)/1,0)</f>
        <v>0</v>
      </c>
      <c r="P441">
        <f>IFERROR(VLOOKUP($B441,Kraftvärmeprod!$B$1:$AH$479,MATCH(P$2,Kraftvärmeprod!$B$1:$AG$1,0),FALSE)/1,0)-IFERROR(VLOOKUP($B441,'Slutlig allokering'!$B$2:$AC$462,MATCH(P$3,'Slutlig allokering'!$B$2:$AJ$2,0),FALSE)/1,0)</f>
        <v>0</v>
      </c>
      <c r="Q441">
        <f>IFERROR(VLOOKUP($B441,Kraftvärmeprod!$B$1:$AH$479,MATCH(Q$2,Kraftvärmeprod!$B$1:$AG$1,0),FALSE)/1,0)-IFERROR(VLOOKUP($B441,'Slutlig allokering'!$B$2:$AC$462,MATCH(Q$3,'Slutlig allokering'!$B$2:$AJ$2,0),FALSE)/1,0)</f>
        <v>0</v>
      </c>
      <c r="R441">
        <f>IFERROR(VLOOKUP($B441,Kraftvärmeprod!$B$1:$AH$479,MATCH(R$2,Kraftvärmeprod!$B$1:$AG$1,0),FALSE)/1,0)-IFERROR(VLOOKUP($B441,'Slutlig allokering'!$B$2:$AC$462,MATCH(R$3,'Slutlig allokering'!$B$2:$AJ$2,0),FALSE)/1,0)</f>
        <v>0</v>
      </c>
      <c r="S441">
        <f>IFERROR(VLOOKUP($B441,Kraftvärmeprod!$B$1:$AH$479,MATCH(S$2,Kraftvärmeprod!$B$1:$AG$1,0),FALSE)/1,0)-IFERROR(VLOOKUP($B441,'Slutlig allokering'!$B$2:$AC$462,MATCH(S$3,'Slutlig allokering'!$B$2:$AJ$2,0),FALSE)/1,0)</f>
        <v>0</v>
      </c>
      <c r="T441">
        <f>IFERROR(VLOOKUP($B441,Kraftvärmeprod!$B$1:$AH$479,MATCH(T$2,Kraftvärmeprod!$B$1:$AG$1,0),FALSE)/1,0)-IFERROR(VLOOKUP($B441,'Slutlig allokering'!$B$2:$AC$462,MATCH(T$3,'Slutlig allokering'!$B$2:$AJ$2,0),FALSE)/1,0)</f>
        <v>0</v>
      </c>
      <c r="U441">
        <f>IFERROR(VLOOKUP($B441,Kraftvärmeprod!$B$1:$AH$479,MATCH(U$2,Kraftvärmeprod!$B$1:$AG$1,0),FALSE)/1,0)-IFERROR(VLOOKUP($B441,'Slutlig allokering'!$B$2:$AC$462,MATCH(U$3,'Slutlig allokering'!$B$2:$AJ$2,0),FALSE)/1,0)</f>
        <v>0</v>
      </c>
      <c r="V441">
        <f>IFERROR(VLOOKUP($B441,Kraftvärmeprod!$B$1:$AH$479,MATCH(V$2,Kraftvärmeprod!$B$1:$AG$1,0),FALSE)/1,0)-IFERROR(VLOOKUP($B441,'Slutlig allokering'!$B$2:$AC$462,MATCH(V$3,'Slutlig allokering'!$B$2:$AJ$2,0),FALSE)/1,0)</f>
        <v>0</v>
      </c>
      <c r="W441">
        <f>IFERROR(VLOOKUP($B441,Kraftvärmeprod!$B$1:$AH$479,MATCH(W$2,Kraftvärmeprod!$B$1:$AG$1,0),FALSE)/1,0)-IFERROR(VLOOKUP($B441,'Slutlig allokering'!$B$2:$AC$462,MATCH(W$3,'Slutlig allokering'!$B$2:$AJ$2,0),FALSE)/1,0)</f>
        <v>0</v>
      </c>
      <c r="X441">
        <f>IFERROR(VLOOKUP($B441,Kraftvärmeprod!$B$1:$AH$479,MATCH(X$2,Kraftvärmeprod!$B$1:$AG$1,0),FALSE)/1,0)-IFERROR(VLOOKUP($B441,'Slutlig allokering'!$B$2:$AC$462,MATCH(X$3,'Slutlig allokering'!$B$2:$AJ$2,0),FALSE)/1,0)</f>
        <v>0</v>
      </c>
      <c r="Y441">
        <f>IFERROR(VLOOKUP($B441,Kraftvärmeprod!$B$1:$AH$479,MATCH(Y$2,Kraftvärmeprod!$B$1:$AG$1,0),FALSE)/1,0)-IFERROR(VLOOKUP($B441,'Slutlig allokering'!$B$2:$AC$462,MATCH(Y$3,'Slutlig allokering'!$B$2:$AJ$2,0),FALSE)/1,0)</f>
        <v>0</v>
      </c>
      <c r="Z441">
        <f>IFERROR(VLOOKUP($B441,Kraftvärmeprod!$B$1:$AH$479,MATCH(Z$2,Kraftvärmeprod!$B$1:$AG$1,0),FALSE)/1,0)-IFERROR(VLOOKUP($B441,'Slutlig allokering'!$B$2:$AC$462,MATCH(Z$3,'Slutlig allokering'!$B$2:$AJ$2,0),FALSE)/1,0)</f>
        <v>0</v>
      </c>
      <c r="AA441">
        <f>IFERROR(VLOOKUP($B441,Kraftvärmeprod!$B$1:$AH$479,MATCH(AA$2,Kraftvärmeprod!$B$1:$AG$1,0),FALSE)/1,0)-IFERROR(VLOOKUP($B441,'Slutlig allokering'!$B$2:$AC$462,MATCH(AA$3,'Slutlig allokering'!$B$2:$AJ$2,0),FALSE)/1,0)</f>
        <v>0</v>
      </c>
      <c r="AB441">
        <f>IFERROR(VLOOKUP($B441,Kraftvärmeprod!$B$1:$AH$479,MATCH(AB$2,Kraftvärmeprod!$B$1:$AG$1,0),FALSE)/1,0)-IFERROR(VLOOKUP($B441,'Slutlig allokering'!$B$2:$AC$462,MATCH(AB$3,'Slutlig allokering'!$B$2:$AJ$2,0),FALSE)/1,0)</f>
        <v>0</v>
      </c>
      <c r="AE441">
        <f t="shared" si="12"/>
        <v>0</v>
      </c>
      <c r="AG441">
        <f>IFERROR(VLOOKUP(B441,'Slutlig allokering'!$B$2:$AJ$462,MATCH("Summa justerad allokerad tillförd energi (utan hjälpel och rökgaskondensering):",'Slutlig allokering'!$B$2:$AK$2,0),FALSE)/1,"")</f>
        <v>0</v>
      </c>
      <c r="AI441" s="55" t="str">
        <f>IFERROR(1-VLOOKUP(B441,'Slutlig allokering'!$B$2:$AJ$462,MATCH("Andel av bränsle i kvv som allokerats till värme, exklusive rökgaskondensering och hjälpel",'Slutlig allokering'!$B$2:$AK$2,0),FALSE),"")</f>
        <v/>
      </c>
      <c r="AK441" s="55" t="str">
        <f t="shared" si="13"/>
        <v/>
      </c>
    </row>
    <row r="442" spans="1:37" x14ac:dyDescent="0.25">
      <c r="A442" s="28" t="s">
        <v>583</v>
      </c>
      <c r="B442" s="28" t="s">
        <v>585</v>
      </c>
      <c r="C442" t="str">
        <f>IFERROR(VLOOKUP($B442,Kraftvärmeprod!$B$1:$AH$479,MATCH(C$3,Kraftvärmeprod!$B$1:$AG$1,0),FALSE)/1,"")</f>
        <v/>
      </c>
      <c r="D442" t="str">
        <f>IFERROR(VLOOKUP($B442,Kraftvärmeprod!$B$1:$AH$479,MATCH(D$3,Kraftvärmeprod!$B$1:$AG$1,0),FALSE)/1,"")</f>
        <v/>
      </c>
      <c r="E442">
        <f>IFERROR(VLOOKUP($B442,Kraftvärmeprod!$B$1:$AH$479,MATCH(E$2,Kraftvärmeprod!$B$1:$AG$1,0),FALSE)/1,0)-IFERROR(VLOOKUP($B442,'Slutlig allokering'!$B$2:$AC$462,MATCH(E$3,'Slutlig allokering'!$B$2:$AJ$2,0),FALSE)/1,0)</f>
        <v>0</v>
      </c>
      <c r="F442">
        <f>IFERROR(VLOOKUP($B442,Kraftvärmeprod!$B$1:$AH$479,MATCH(F$2,Kraftvärmeprod!$B$1:$AG$1,0),FALSE)/1,0)-IFERROR(VLOOKUP($B442,'Slutlig allokering'!$B$2:$AC$462,MATCH(F$3,'Slutlig allokering'!$B$2:$AJ$2,0),FALSE)/1,0)</f>
        <v>0</v>
      </c>
      <c r="G442">
        <f>IFERROR(VLOOKUP($B442,Kraftvärmeprod!$B$1:$AH$479,MATCH(G$2,Kraftvärmeprod!$B$1:$AG$1,0),FALSE)/1,0)-IFERROR(VLOOKUP($B442,'Slutlig allokering'!$B$2:$AC$462,MATCH(G$3,'Slutlig allokering'!$B$2:$AJ$2,0),FALSE)/1,0)</f>
        <v>0</v>
      </c>
      <c r="H442">
        <f>IFERROR(VLOOKUP($B442,Kraftvärmeprod!$B$1:$AH$479,MATCH(H$2,Kraftvärmeprod!$B$1:$AG$1,0),FALSE)/1,0)-IFERROR(VLOOKUP($B442,'Slutlig allokering'!$B$2:$AC$462,MATCH(H$3,'Slutlig allokering'!$B$2:$AJ$2,0),FALSE)/1,0)</f>
        <v>0</v>
      </c>
      <c r="I442">
        <f>IFERROR(VLOOKUP($B442,Kraftvärmeprod!$B$1:$AH$479,MATCH(I$2,Kraftvärmeprod!$B$1:$AG$1,0),FALSE)/1,0)-IFERROR(VLOOKUP($B442,'Slutlig allokering'!$B$2:$AC$462,MATCH(I$3,'Slutlig allokering'!$B$2:$AJ$2,0),FALSE)/1,0)</f>
        <v>0</v>
      </c>
      <c r="J442">
        <f>IFERROR(VLOOKUP($B442,Kraftvärmeprod!$B$1:$AH$479,MATCH(J$2,Kraftvärmeprod!$B$1:$AG$1,0),FALSE)/1,0)-IFERROR(VLOOKUP($B442,'Slutlig allokering'!$B$2:$AC$462,MATCH(J$3,'Slutlig allokering'!$B$2:$AJ$2,0),FALSE)/1,0)</f>
        <v>0</v>
      </c>
      <c r="K442">
        <f>IFERROR(VLOOKUP($B442,Kraftvärmeprod!$B$1:$AH$479,MATCH(K$2,Kraftvärmeprod!$B$1:$AG$1,0),FALSE)/1,0)-IFERROR(VLOOKUP($B442,'Slutlig allokering'!$B$2:$AC$462,MATCH(K$3,'Slutlig allokering'!$B$2:$AJ$2,0),FALSE)/1,0)</f>
        <v>0</v>
      </c>
      <c r="L442">
        <f>IFERROR(VLOOKUP($B442,Kraftvärmeprod!$B$1:$AH$479,MATCH(L$2,Kraftvärmeprod!$B$1:$AG$1,0),FALSE)/1,0)-IFERROR(VLOOKUP($B442,'Slutlig allokering'!$B$2:$AC$462,MATCH(L$3,'Slutlig allokering'!$B$2:$AJ$2,0),FALSE)/1,0)</f>
        <v>0</v>
      </c>
      <c r="M442" s="143">
        <f>IFERROR(VLOOKUP($B442,Miljö!$B$1:$S$477,MATCH(M$2,Miljö!$B$1:$X$1,0),FALSE)/1,0)-IFERROR(VLOOKUP($B442,'Slutlig allokering'!$B$2:$AC$462,MATCH(M$3,'Slutlig allokering'!$B$2:$AJ$2,0),FALSE)/1,0)</f>
        <v>0</v>
      </c>
      <c r="N442">
        <f>IFERROR(VLOOKUP($B442,Kraftvärmeprod!$B$1:$AH$479,MATCH(N$2,Kraftvärmeprod!$B$1:$AG$1,0),FALSE)/1,0)-IFERROR(VLOOKUP($B442,'Slutlig allokering'!$B$2:$AC$462,MATCH(N$3,'Slutlig allokering'!$B$2:$AJ$2,0),FALSE)/1,0)</f>
        <v>0</v>
      </c>
      <c r="O442">
        <f>IFERROR(VLOOKUP($B442,Kraftvärmeprod!$B$1:$AH$479,MATCH(O$2,Kraftvärmeprod!$B$1:$AG$1,0),FALSE)/1,0)-IFERROR(VLOOKUP($B442,'Slutlig allokering'!$B$2:$AC$462,MATCH(O$3,'Slutlig allokering'!$B$2:$AJ$2,0),FALSE)/1,0)</f>
        <v>0</v>
      </c>
      <c r="P442">
        <f>IFERROR(VLOOKUP($B442,Kraftvärmeprod!$B$1:$AH$479,MATCH(P$2,Kraftvärmeprod!$B$1:$AG$1,0),FALSE)/1,0)-IFERROR(VLOOKUP($B442,'Slutlig allokering'!$B$2:$AC$462,MATCH(P$3,'Slutlig allokering'!$B$2:$AJ$2,0),FALSE)/1,0)</f>
        <v>0</v>
      </c>
      <c r="Q442">
        <f>IFERROR(VLOOKUP($B442,Kraftvärmeprod!$B$1:$AH$479,MATCH(Q$2,Kraftvärmeprod!$B$1:$AG$1,0),FALSE)/1,0)-IFERROR(VLOOKUP($B442,'Slutlig allokering'!$B$2:$AC$462,MATCH(Q$3,'Slutlig allokering'!$B$2:$AJ$2,0),FALSE)/1,0)</f>
        <v>0</v>
      </c>
      <c r="R442">
        <f>IFERROR(VLOOKUP($B442,Kraftvärmeprod!$B$1:$AH$479,MATCH(R$2,Kraftvärmeprod!$B$1:$AG$1,0),FALSE)/1,0)-IFERROR(VLOOKUP($B442,'Slutlig allokering'!$B$2:$AC$462,MATCH(R$3,'Slutlig allokering'!$B$2:$AJ$2,0),FALSE)/1,0)</f>
        <v>0</v>
      </c>
      <c r="S442">
        <f>IFERROR(VLOOKUP($B442,Kraftvärmeprod!$B$1:$AH$479,MATCH(S$2,Kraftvärmeprod!$B$1:$AG$1,0),FALSE)/1,0)-IFERROR(VLOOKUP($B442,'Slutlig allokering'!$B$2:$AC$462,MATCH(S$3,'Slutlig allokering'!$B$2:$AJ$2,0),FALSE)/1,0)</f>
        <v>0</v>
      </c>
      <c r="T442">
        <f>IFERROR(VLOOKUP($B442,Kraftvärmeprod!$B$1:$AH$479,MATCH(T$2,Kraftvärmeprod!$B$1:$AG$1,0),FALSE)/1,0)-IFERROR(VLOOKUP($B442,'Slutlig allokering'!$B$2:$AC$462,MATCH(T$3,'Slutlig allokering'!$B$2:$AJ$2,0),FALSE)/1,0)</f>
        <v>0</v>
      </c>
      <c r="U442">
        <f>IFERROR(VLOOKUP($B442,Kraftvärmeprod!$B$1:$AH$479,MATCH(U$2,Kraftvärmeprod!$B$1:$AG$1,0),FALSE)/1,0)-IFERROR(VLOOKUP($B442,'Slutlig allokering'!$B$2:$AC$462,MATCH(U$3,'Slutlig allokering'!$B$2:$AJ$2,0),FALSE)/1,0)</f>
        <v>0</v>
      </c>
      <c r="V442">
        <f>IFERROR(VLOOKUP($B442,Kraftvärmeprod!$B$1:$AH$479,MATCH(V$2,Kraftvärmeprod!$B$1:$AG$1,0),FALSE)/1,0)-IFERROR(VLOOKUP($B442,'Slutlig allokering'!$B$2:$AC$462,MATCH(V$3,'Slutlig allokering'!$B$2:$AJ$2,0),FALSE)/1,0)</f>
        <v>0</v>
      </c>
      <c r="W442">
        <f>IFERROR(VLOOKUP($B442,Kraftvärmeprod!$B$1:$AH$479,MATCH(W$2,Kraftvärmeprod!$B$1:$AG$1,0),FALSE)/1,0)-IFERROR(VLOOKUP($B442,'Slutlig allokering'!$B$2:$AC$462,MATCH(W$3,'Slutlig allokering'!$B$2:$AJ$2,0),FALSE)/1,0)</f>
        <v>0</v>
      </c>
      <c r="X442">
        <f>IFERROR(VLOOKUP($B442,Kraftvärmeprod!$B$1:$AH$479,MATCH(X$2,Kraftvärmeprod!$B$1:$AG$1,0),FALSE)/1,0)-IFERROR(VLOOKUP($B442,'Slutlig allokering'!$B$2:$AC$462,MATCH(X$3,'Slutlig allokering'!$B$2:$AJ$2,0),FALSE)/1,0)</f>
        <v>0</v>
      </c>
      <c r="Y442">
        <f>IFERROR(VLOOKUP($B442,Kraftvärmeprod!$B$1:$AH$479,MATCH(Y$2,Kraftvärmeprod!$B$1:$AG$1,0),FALSE)/1,0)-IFERROR(VLOOKUP($B442,'Slutlig allokering'!$B$2:$AC$462,MATCH(Y$3,'Slutlig allokering'!$B$2:$AJ$2,0),FALSE)/1,0)</f>
        <v>0</v>
      </c>
      <c r="Z442">
        <f>IFERROR(VLOOKUP($B442,Kraftvärmeprod!$B$1:$AH$479,MATCH(Z$2,Kraftvärmeprod!$B$1:$AG$1,0),FALSE)/1,0)-IFERROR(VLOOKUP($B442,'Slutlig allokering'!$B$2:$AC$462,MATCH(Z$3,'Slutlig allokering'!$B$2:$AJ$2,0),FALSE)/1,0)</f>
        <v>0</v>
      </c>
      <c r="AA442">
        <f>IFERROR(VLOOKUP($B442,Kraftvärmeprod!$B$1:$AH$479,MATCH(AA$2,Kraftvärmeprod!$B$1:$AG$1,0),FALSE)/1,0)-IFERROR(VLOOKUP($B442,'Slutlig allokering'!$B$2:$AC$462,MATCH(AA$3,'Slutlig allokering'!$B$2:$AJ$2,0),FALSE)/1,0)</f>
        <v>0</v>
      </c>
      <c r="AB442">
        <f>IFERROR(VLOOKUP($B442,Kraftvärmeprod!$B$1:$AH$479,MATCH(AB$2,Kraftvärmeprod!$B$1:$AG$1,0),FALSE)/1,0)-IFERROR(VLOOKUP($B442,'Slutlig allokering'!$B$2:$AC$462,MATCH(AB$3,'Slutlig allokering'!$B$2:$AJ$2,0),FALSE)/1,0)</f>
        <v>0</v>
      </c>
      <c r="AE442">
        <f t="shared" si="12"/>
        <v>0</v>
      </c>
      <c r="AG442">
        <f>IFERROR(VLOOKUP(B442,'Slutlig allokering'!$B$2:$AJ$462,MATCH("Summa justerad allokerad tillförd energi (utan hjälpel och rökgaskondensering):",'Slutlig allokering'!$B$2:$AK$2,0),FALSE)/1,"")</f>
        <v>0</v>
      </c>
      <c r="AI442" s="55" t="str">
        <f>IFERROR(1-VLOOKUP(B442,'Slutlig allokering'!$B$2:$AJ$462,MATCH("Andel av bränsle i kvv som allokerats till värme, exklusive rökgaskondensering och hjälpel",'Slutlig allokering'!$B$2:$AK$2,0),FALSE),"")</f>
        <v/>
      </c>
      <c r="AK442" s="55" t="str">
        <f t="shared" si="13"/>
        <v/>
      </c>
    </row>
    <row r="443" spans="1:37" x14ac:dyDescent="0.25">
      <c r="A443" s="28" t="s">
        <v>583</v>
      </c>
      <c r="B443" s="28" t="s">
        <v>586</v>
      </c>
      <c r="C443" t="str">
        <f>IFERROR(VLOOKUP($B443,Kraftvärmeprod!$B$1:$AH$479,MATCH(C$3,Kraftvärmeprod!$B$1:$AG$1,0),FALSE)/1,"")</f>
        <v/>
      </c>
      <c r="D443" t="str">
        <f>IFERROR(VLOOKUP($B443,Kraftvärmeprod!$B$1:$AH$479,MATCH(D$3,Kraftvärmeprod!$B$1:$AG$1,0),FALSE)/1,"")</f>
        <v/>
      </c>
      <c r="E443">
        <f>IFERROR(VLOOKUP($B443,Kraftvärmeprod!$B$1:$AH$479,MATCH(E$2,Kraftvärmeprod!$B$1:$AG$1,0),FALSE)/1,0)-IFERROR(VLOOKUP($B443,'Slutlig allokering'!$B$2:$AC$462,MATCH(E$3,'Slutlig allokering'!$B$2:$AJ$2,0),FALSE)/1,0)</f>
        <v>0</v>
      </c>
      <c r="F443">
        <f>IFERROR(VLOOKUP($B443,Kraftvärmeprod!$B$1:$AH$479,MATCH(F$2,Kraftvärmeprod!$B$1:$AG$1,0),FALSE)/1,0)-IFERROR(VLOOKUP($B443,'Slutlig allokering'!$B$2:$AC$462,MATCH(F$3,'Slutlig allokering'!$B$2:$AJ$2,0),FALSE)/1,0)</f>
        <v>0</v>
      </c>
      <c r="G443">
        <f>IFERROR(VLOOKUP($B443,Kraftvärmeprod!$B$1:$AH$479,MATCH(G$2,Kraftvärmeprod!$B$1:$AG$1,0),FALSE)/1,0)-IFERROR(VLOOKUP($B443,'Slutlig allokering'!$B$2:$AC$462,MATCH(G$3,'Slutlig allokering'!$B$2:$AJ$2,0),FALSE)/1,0)</f>
        <v>0</v>
      </c>
      <c r="H443">
        <f>IFERROR(VLOOKUP($B443,Kraftvärmeprod!$B$1:$AH$479,MATCH(H$2,Kraftvärmeprod!$B$1:$AG$1,0),FALSE)/1,0)-IFERROR(VLOOKUP($B443,'Slutlig allokering'!$B$2:$AC$462,MATCH(H$3,'Slutlig allokering'!$B$2:$AJ$2,0),FALSE)/1,0)</f>
        <v>0</v>
      </c>
      <c r="I443">
        <f>IFERROR(VLOOKUP($B443,Kraftvärmeprod!$B$1:$AH$479,MATCH(I$2,Kraftvärmeprod!$B$1:$AG$1,0),FALSE)/1,0)-IFERROR(VLOOKUP($B443,'Slutlig allokering'!$B$2:$AC$462,MATCH(I$3,'Slutlig allokering'!$B$2:$AJ$2,0),FALSE)/1,0)</f>
        <v>0</v>
      </c>
      <c r="J443">
        <f>IFERROR(VLOOKUP($B443,Kraftvärmeprod!$B$1:$AH$479,MATCH(J$2,Kraftvärmeprod!$B$1:$AG$1,0),FALSE)/1,0)-IFERROR(VLOOKUP($B443,'Slutlig allokering'!$B$2:$AC$462,MATCH(J$3,'Slutlig allokering'!$B$2:$AJ$2,0),FALSE)/1,0)</f>
        <v>0</v>
      </c>
      <c r="K443">
        <f>IFERROR(VLOOKUP($B443,Kraftvärmeprod!$B$1:$AH$479,MATCH(K$2,Kraftvärmeprod!$B$1:$AG$1,0),FALSE)/1,0)-IFERROR(VLOOKUP($B443,'Slutlig allokering'!$B$2:$AC$462,MATCH(K$3,'Slutlig allokering'!$B$2:$AJ$2,0),FALSE)/1,0)</f>
        <v>0</v>
      </c>
      <c r="L443">
        <f>IFERROR(VLOOKUP($B443,Kraftvärmeprod!$B$1:$AH$479,MATCH(L$2,Kraftvärmeprod!$B$1:$AG$1,0),FALSE)/1,0)-IFERROR(VLOOKUP($B443,'Slutlig allokering'!$B$2:$AC$462,MATCH(L$3,'Slutlig allokering'!$B$2:$AJ$2,0),FALSE)/1,0)</f>
        <v>0</v>
      </c>
      <c r="M443" s="143">
        <f>IFERROR(VLOOKUP($B443,Miljö!$B$1:$S$477,MATCH(M$2,Miljö!$B$1:$X$1,0),FALSE)/1,0)-IFERROR(VLOOKUP($B443,'Slutlig allokering'!$B$2:$AC$462,MATCH(M$3,'Slutlig allokering'!$B$2:$AJ$2,0),FALSE)/1,0)</f>
        <v>0</v>
      </c>
      <c r="N443">
        <f>IFERROR(VLOOKUP($B443,Kraftvärmeprod!$B$1:$AH$479,MATCH(N$2,Kraftvärmeprod!$B$1:$AG$1,0),FALSE)/1,0)-IFERROR(VLOOKUP($B443,'Slutlig allokering'!$B$2:$AC$462,MATCH(N$3,'Slutlig allokering'!$B$2:$AJ$2,0),FALSE)/1,0)</f>
        <v>0</v>
      </c>
      <c r="O443">
        <f>IFERROR(VLOOKUP($B443,Kraftvärmeprod!$B$1:$AH$479,MATCH(O$2,Kraftvärmeprod!$B$1:$AG$1,0),FALSE)/1,0)-IFERROR(VLOOKUP($B443,'Slutlig allokering'!$B$2:$AC$462,MATCH(O$3,'Slutlig allokering'!$B$2:$AJ$2,0),FALSE)/1,0)</f>
        <v>0</v>
      </c>
      <c r="P443">
        <f>IFERROR(VLOOKUP($B443,Kraftvärmeprod!$B$1:$AH$479,MATCH(P$2,Kraftvärmeprod!$B$1:$AG$1,0),FALSE)/1,0)-IFERROR(VLOOKUP($B443,'Slutlig allokering'!$B$2:$AC$462,MATCH(P$3,'Slutlig allokering'!$B$2:$AJ$2,0),FALSE)/1,0)</f>
        <v>0</v>
      </c>
      <c r="Q443">
        <f>IFERROR(VLOOKUP($B443,Kraftvärmeprod!$B$1:$AH$479,MATCH(Q$2,Kraftvärmeprod!$B$1:$AG$1,0),FALSE)/1,0)-IFERROR(VLOOKUP($B443,'Slutlig allokering'!$B$2:$AC$462,MATCH(Q$3,'Slutlig allokering'!$B$2:$AJ$2,0),FALSE)/1,0)</f>
        <v>0</v>
      </c>
      <c r="R443">
        <f>IFERROR(VLOOKUP($B443,Kraftvärmeprod!$B$1:$AH$479,MATCH(R$2,Kraftvärmeprod!$B$1:$AG$1,0),FALSE)/1,0)-IFERROR(VLOOKUP($B443,'Slutlig allokering'!$B$2:$AC$462,MATCH(R$3,'Slutlig allokering'!$B$2:$AJ$2,0),FALSE)/1,0)</f>
        <v>0</v>
      </c>
      <c r="S443">
        <f>IFERROR(VLOOKUP($B443,Kraftvärmeprod!$B$1:$AH$479,MATCH(S$2,Kraftvärmeprod!$B$1:$AG$1,0),FALSE)/1,0)-IFERROR(VLOOKUP($B443,'Slutlig allokering'!$B$2:$AC$462,MATCH(S$3,'Slutlig allokering'!$B$2:$AJ$2,0),FALSE)/1,0)</f>
        <v>0</v>
      </c>
      <c r="T443">
        <f>IFERROR(VLOOKUP($B443,Kraftvärmeprod!$B$1:$AH$479,MATCH(T$2,Kraftvärmeprod!$B$1:$AG$1,0),FALSE)/1,0)-IFERROR(VLOOKUP($B443,'Slutlig allokering'!$B$2:$AC$462,MATCH(T$3,'Slutlig allokering'!$B$2:$AJ$2,0),FALSE)/1,0)</f>
        <v>0</v>
      </c>
      <c r="U443">
        <f>IFERROR(VLOOKUP($B443,Kraftvärmeprod!$B$1:$AH$479,MATCH(U$2,Kraftvärmeprod!$B$1:$AG$1,0),FALSE)/1,0)-IFERROR(VLOOKUP($B443,'Slutlig allokering'!$B$2:$AC$462,MATCH(U$3,'Slutlig allokering'!$B$2:$AJ$2,0),FALSE)/1,0)</f>
        <v>0</v>
      </c>
      <c r="V443">
        <f>IFERROR(VLOOKUP($B443,Kraftvärmeprod!$B$1:$AH$479,MATCH(V$2,Kraftvärmeprod!$B$1:$AG$1,0),FALSE)/1,0)-IFERROR(VLOOKUP($B443,'Slutlig allokering'!$B$2:$AC$462,MATCH(V$3,'Slutlig allokering'!$B$2:$AJ$2,0),FALSE)/1,0)</f>
        <v>0</v>
      </c>
      <c r="W443">
        <f>IFERROR(VLOOKUP($B443,Kraftvärmeprod!$B$1:$AH$479,MATCH(W$2,Kraftvärmeprod!$B$1:$AG$1,0),FALSE)/1,0)-IFERROR(VLOOKUP($B443,'Slutlig allokering'!$B$2:$AC$462,MATCH(W$3,'Slutlig allokering'!$B$2:$AJ$2,0),FALSE)/1,0)</f>
        <v>0</v>
      </c>
      <c r="X443">
        <f>IFERROR(VLOOKUP($B443,Kraftvärmeprod!$B$1:$AH$479,MATCH(X$2,Kraftvärmeprod!$B$1:$AG$1,0),FALSE)/1,0)-IFERROR(VLOOKUP($B443,'Slutlig allokering'!$B$2:$AC$462,MATCH(X$3,'Slutlig allokering'!$B$2:$AJ$2,0),FALSE)/1,0)</f>
        <v>0</v>
      </c>
      <c r="Y443">
        <f>IFERROR(VLOOKUP($B443,Kraftvärmeprod!$B$1:$AH$479,MATCH(Y$2,Kraftvärmeprod!$B$1:$AG$1,0),FALSE)/1,0)-IFERROR(VLOOKUP($B443,'Slutlig allokering'!$B$2:$AC$462,MATCH(Y$3,'Slutlig allokering'!$B$2:$AJ$2,0),FALSE)/1,0)</f>
        <v>0</v>
      </c>
      <c r="Z443">
        <f>IFERROR(VLOOKUP($B443,Kraftvärmeprod!$B$1:$AH$479,MATCH(Z$2,Kraftvärmeprod!$B$1:$AG$1,0),FALSE)/1,0)-IFERROR(VLOOKUP($B443,'Slutlig allokering'!$B$2:$AC$462,MATCH(Z$3,'Slutlig allokering'!$B$2:$AJ$2,0),FALSE)/1,0)</f>
        <v>0</v>
      </c>
      <c r="AA443">
        <f>IFERROR(VLOOKUP($B443,Kraftvärmeprod!$B$1:$AH$479,MATCH(AA$2,Kraftvärmeprod!$B$1:$AG$1,0),FALSE)/1,0)-IFERROR(VLOOKUP($B443,'Slutlig allokering'!$B$2:$AC$462,MATCH(AA$3,'Slutlig allokering'!$B$2:$AJ$2,0),FALSE)/1,0)</f>
        <v>0</v>
      </c>
      <c r="AB443">
        <f>IFERROR(VLOOKUP($B443,Kraftvärmeprod!$B$1:$AH$479,MATCH(AB$2,Kraftvärmeprod!$B$1:$AG$1,0),FALSE)/1,0)-IFERROR(VLOOKUP($B443,'Slutlig allokering'!$B$2:$AC$462,MATCH(AB$3,'Slutlig allokering'!$B$2:$AJ$2,0),FALSE)/1,0)</f>
        <v>0</v>
      </c>
      <c r="AE443">
        <f t="shared" si="12"/>
        <v>0</v>
      </c>
      <c r="AG443">
        <f>IFERROR(VLOOKUP(B443,'Slutlig allokering'!$B$2:$AJ$462,MATCH("Summa justerad allokerad tillförd energi (utan hjälpel och rökgaskondensering):",'Slutlig allokering'!$B$2:$AK$2,0),FALSE)/1,"")</f>
        <v>0</v>
      </c>
      <c r="AI443" s="55" t="str">
        <f>IFERROR(1-VLOOKUP(B443,'Slutlig allokering'!$B$2:$AJ$462,MATCH("Andel av bränsle i kvv som allokerats till värme, exklusive rökgaskondensering och hjälpel",'Slutlig allokering'!$B$2:$AK$2,0),FALSE),"")</f>
        <v/>
      </c>
      <c r="AK443" s="55" t="str">
        <f t="shared" si="13"/>
        <v/>
      </c>
    </row>
    <row r="444" spans="1:37" x14ac:dyDescent="0.25">
      <c r="A444" s="28" t="s">
        <v>583</v>
      </c>
      <c r="B444" s="28" t="s">
        <v>587</v>
      </c>
      <c r="C444">
        <f>IFERROR(VLOOKUP($B444,Kraftvärmeprod!$B$1:$AH$479,MATCH(C$3,Kraftvärmeprod!$B$1:$AG$1,0),FALSE)/1,"")</f>
        <v>512.98699999999997</v>
      </c>
      <c r="D444">
        <f>IFERROR(VLOOKUP($B444,Kraftvärmeprod!$B$1:$AH$479,MATCH(D$3,Kraftvärmeprod!$B$1:$AG$1,0),FALSE)/1,"")</f>
        <v>151.28</v>
      </c>
      <c r="E444">
        <f>IFERROR(VLOOKUP($B444,Kraftvärmeprod!$B$1:$AH$479,MATCH(E$2,Kraftvärmeprod!$B$1:$AG$1,0),FALSE)/1,0)-IFERROR(VLOOKUP($B444,'Slutlig allokering'!$B$2:$AC$462,MATCH(E$3,'Slutlig allokering'!$B$2:$AJ$2,0),FALSE)/1,0)</f>
        <v>0</v>
      </c>
      <c r="F444">
        <f>IFERROR(VLOOKUP($B444,Kraftvärmeprod!$B$1:$AH$479,MATCH(F$2,Kraftvärmeprod!$B$1:$AG$1,0),FALSE)/1,0)-IFERROR(VLOOKUP($B444,'Slutlig allokering'!$B$2:$AC$462,MATCH(F$3,'Slutlig allokering'!$B$2:$AJ$2,0),FALSE)/1,0)</f>
        <v>0</v>
      </c>
      <c r="G444">
        <f>IFERROR(VLOOKUP($B444,Kraftvärmeprod!$B$1:$AH$479,MATCH(G$2,Kraftvärmeprod!$B$1:$AG$1,0),FALSE)/1,0)-IFERROR(VLOOKUP($B444,'Slutlig allokering'!$B$2:$AC$462,MATCH(G$3,'Slutlig allokering'!$B$2:$AJ$2,0),FALSE)/1,0)</f>
        <v>48.596199999999996</v>
      </c>
      <c r="H444">
        <f>IFERROR(VLOOKUP($B444,Kraftvärmeprod!$B$1:$AH$479,MATCH(H$2,Kraftvärmeprod!$B$1:$AG$1,0),FALSE)/1,0)-IFERROR(VLOOKUP($B444,'Slutlig allokering'!$B$2:$AC$462,MATCH(H$3,'Slutlig allokering'!$B$2:$AJ$2,0),FALSE)/1,0)</f>
        <v>0</v>
      </c>
      <c r="I444">
        <f>IFERROR(VLOOKUP($B444,Kraftvärmeprod!$B$1:$AH$479,MATCH(I$2,Kraftvärmeprod!$B$1:$AG$1,0),FALSE)/1,0)-IFERROR(VLOOKUP($B444,'Slutlig allokering'!$B$2:$AC$462,MATCH(I$3,'Slutlig allokering'!$B$2:$AJ$2,0),FALSE)/1,0)</f>
        <v>0.50066500000000003</v>
      </c>
      <c r="J444">
        <f>IFERROR(VLOOKUP($B444,Kraftvärmeprod!$B$1:$AH$479,MATCH(J$2,Kraftvärmeprod!$B$1:$AG$1,0),FALSE)/1,0)-IFERROR(VLOOKUP($B444,'Slutlig allokering'!$B$2:$AC$462,MATCH(J$3,'Slutlig allokering'!$B$2:$AJ$2,0),FALSE)/1,0)</f>
        <v>0</v>
      </c>
      <c r="K444">
        <f>IFERROR(VLOOKUP($B444,Kraftvärmeprod!$B$1:$AH$479,MATCH(K$2,Kraftvärmeprod!$B$1:$AG$1,0),FALSE)/1,0)-IFERROR(VLOOKUP($B444,'Slutlig allokering'!$B$2:$AC$462,MATCH(K$3,'Slutlig allokering'!$B$2:$AJ$2,0),FALSE)/1,0)</f>
        <v>3.5793800000000005</v>
      </c>
      <c r="L444">
        <f>IFERROR(VLOOKUP($B444,Kraftvärmeprod!$B$1:$AH$479,MATCH(L$2,Kraftvärmeprod!$B$1:$AG$1,0),FALSE)/1,0)-IFERROR(VLOOKUP($B444,'Slutlig allokering'!$B$2:$AC$462,MATCH(L$3,'Slutlig allokering'!$B$2:$AJ$2,0),FALSE)/1,0)</f>
        <v>206.33100000000002</v>
      </c>
      <c r="M444" s="143">
        <f>IFERROR(VLOOKUP($B444,Miljö!$B$1:$S$477,MATCH(M$2,Miljö!$B$1:$X$1,0),FALSE)/1,0)-IFERROR(VLOOKUP($B444,'Slutlig allokering'!$B$2:$AC$462,MATCH(M$3,'Slutlig allokering'!$B$2:$AJ$2,0),FALSE)/1,0)</f>
        <v>12.201899999999998</v>
      </c>
      <c r="N444">
        <f>IFERROR(VLOOKUP($B444,Kraftvärmeprod!$B$1:$AH$479,MATCH(N$2,Kraftvärmeprod!$B$1:$AG$1,0),FALSE)/1,0)-IFERROR(VLOOKUP($B444,'Slutlig allokering'!$B$2:$AC$462,MATCH(N$3,'Slutlig allokering'!$B$2:$AJ$2,0),FALSE)/1,0)</f>
        <v>0</v>
      </c>
      <c r="O444">
        <f>IFERROR(VLOOKUP($B444,Kraftvärmeprod!$B$1:$AH$479,MATCH(O$2,Kraftvärmeprod!$B$1:$AG$1,0),FALSE)/1,0)-IFERROR(VLOOKUP($B444,'Slutlig allokering'!$B$2:$AC$462,MATCH(O$3,'Slutlig allokering'!$B$2:$AJ$2,0),FALSE)/1,0)</f>
        <v>0</v>
      </c>
      <c r="P444">
        <f>IFERROR(VLOOKUP($B444,Kraftvärmeprod!$B$1:$AH$479,MATCH(P$2,Kraftvärmeprod!$B$1:$AG$1,0),FALSE)/1,0)-IFERROR(VLOOKUP($B444,'Slutlig allokering'!$B$2:$AC$462,MATCH(P$3,'Slutlig allokering'!$B$2:$AJ$2,0),FALSE)/1,0)</f>
        <v>0</v>
      </c>
      <c r="Q444">
        <f>IFERROR(VLOOKUP($B444,Kraftvärmeprod!$B$1:$AH$479,MATCH(Q$2,Kraftvärmeprod!$B$1:$AG$1,0),FALSE)/1,0)-IFERROR(VLOOKUP($B444,'Slutlig allokering'!$B$2:$AC$462,MATCH(Q$3,'Slutlig allokering'!$B$2:$AJ$2,0),FALSE)/1,0)</f>
        <v>35.735399999999991</v>
      </c>
      <c r="R444">
        <f>IFERROR(VLOOKUP($B444,Kraftvärmeprod!$B$1:$AH$479,MATCH(R$2,Kraftvärmeprod!$B$1:$AG$1,0),FALSE)/1,0)-IFERROR(VLOOKUP($B444,'Slutlig allokering'!$B$2:$AC$462,MATCH(R$3,'Slutlig allokering'!$B$2:$AJ$2,0),FALSE)/1,0)</f>
        <v>0</v>
      </c>
      <c r="S444">
        <f>IFERROR(VLOOKUP($B444,Kraftvärmeprod!$B$1:$AH$479,MATCH(S$2,Kraftvärmeprod!$B$1:$AG$1,0),FALSE)/1,0)-IFERROR(VLOOKUP($B444,'Slutlig allokering'!$B$2:$AC$462,MATCH(S$3,'Slutlig allokering'!$B$2:$AJ$2,0),FALSE)/1,0)</f>
        <v>0</v>
      </c>
      <c r="T444">
        <f>IFERROR(VLOOKUP($B444,Kraftvärmeprod!$B$1:$AH$479,MATCH(T$2,Kraftvärmeprod!$B$1:$AG$1,0),FALSE)/1,0)-IFERROR(VLOOKUP($B444,'Slutlig allokering'!$B$2:$AC$462,MATCH(T$3,'Slutlig allokering'!$B$2:$AJ$2,0),FALSE)/1,0)</f>
        <v>0</v>
      </c>
      <c r="U444">
        <f>IFERROR(VLOOKUP($B444,Kraftvärmeprod!$B$1:$AH$479,MATCH(U$2,Kraftvärmeprod!$B$1:$AG$1,0),FALSE)/1,0)-IFERROR(VLOOKUP($B444,'Slutlig allokering'!$B$2:$AC$462,MATCH(U$3,'Slutlig allokering'!$B$2:$AJ$2,0),FALSE)/1,0)</f>
        <v>18.626600000000003</v>
      </c>
      <c r="V444">
        <f>IFERROR(VLOOKUP($B444,Kraftvärmeprod!$B$1:$AH$479,MATCH(V$2,Kraftvärmeprod!$B$1:$AG$1,0),FALSE)/1,0)-IFERROR(VLOOKUP($B444,'Slutlig allokering'!$B$2:$AC$462,MATCH(V$3,'Slutlig allokering'!$B$2:$AJ$2,0),FALSE)/1,0)</f>
        <v>0</v>
      </c>
      <c r="W444">
        <f>IFERROR(VLOOKUP($B444,Kraftvärmeprod!$B$1:$AH$479,MATCH(W$2,Kraftvärmeprod!$B$1:$AG$1,0),FALSE)/1,0)-IFERROR(VLOOKUP($B444,'Slutlig allokering'!$B$2:$AC$462,MATCH(W$3,'Slutlig allokering'!$B$2:$AJ$2,0),FALSE)/1,0)</f>
        <v>0</v>
      </c>
      <c r="X444">
        <f>IFERROR(VLOOKUP($B444,Kraftvärmeprod!$B$1:$AH$479,MATCH(X$2,Kraftvärmeprod!$B$1:$AG$1,0),FALSE)/1,0)-IFERROR(VLOOKUP($B444,'Slutlig allokering'!$B$2:$AC$462,MATCH(X$3,'Slutlig allokering'!$B$2:$AJ$2,0),FALSE)/1,0)</f>
        <v>0</v>
      </c>
      <c r="Y444">
        <f>IFERROR(VLOOKUP($B444,Kraftvärmeprod!$B$1:$AH$479,MATCH(Y$2,Kraftvärmeprod!$B$1:$AG$1,0),FALSE)/1,0)-IFERROR(VLOOKUP($B444,'Slutlig allokering'!$B$2:$AC$462,MATCH(Y$3,'Slutlig allokering'!$B$2:$AJ$2,0),FALSE)/1,0)</f>
        <v>0</v>
      </c>
      <c r="Z444">
        <f>IFERROR(VLOOKUP($B444,Kraftvärmeprod!$B$1:$AH$479,MATCH(Z$2,Kraftvärmeprod!$B$1:$AG$1,0),FALSE)/1,0)-IFERROR(VLOOKUP($B444,'Slutlig allokering'!$B$2:$AC$462,MATCH(Z$3,'Slutlig allokering'!$B$2:$AJ$2,0),FALSE)/1,0)</f>
        <v>0</v>
      </c>
      <c r="AA444">
        <f>IFERROR(VLOOKUP($B444,Kraftvärmeprod!$B$1:$AH$479,MATCH(AA$2,Kraftvärmeprod!$B$1:$AG$1,0),FALSE)/1,0)-IFERROR(VLOOKUP($B444,'Slutlig allokering'!$B$2:$AC$462,MATCH(AA$3,'Slutlig allokering'!$B$2:$AJ$2,0),FALSE)/1,0)</f>
        <v>0</v>
      </c>
      <c r="AB444">
        <f>IFERROR(VLOOKUP($B444,Kraftvärmeprod!$B$1:$AH$479,MATCH(AB$2,Kraftvärmeprod!$B$1:$AG$1,0),FALSE)/1,0)-IFERROR(VLOOKUP($B444,'Slutlig allokering'!$B$2:$AC$462,MATCH(AB$3,'Slutlig allokering'!$B$2:$AJ$2,0),FALSE)/1,0)</f>
        <v>0</v>
      </c>
      <c r="AE444">
        <f t="shared" si="12"/>
        <v>313.36924499999998</v>
      </c>
      <c r="AG444">
        <f>IFERROR(VLOOKUP(B444,'Slutlig allokering'!$B$2:$AJ$462,MATCH("Summa justerad allokerad tillförd energi (utan hjälpel och rökgaskondensering):",'Slutlig allokering'!$B$2:$AK$2,0),FALSE)/1,"")</f>
        <v>413.69075500000002</v>
      </c>
      <c r="AI444" s="55">
        <f>IFERROR(1-VLOOKUP(B444,'Slutlig allokering'!$B$2:$AJ$462,MATCH("Andel av bränsle i kvv som allokerats till värme, exklusive rökgaskondensering och hjälpel",'Slutlig allokering'!$B$2:$AK$2,0),FALSE),"")</f>
        <v>0.4310087819437185</v>
      </c>
      <c r="AK444" s="55">
        <f t="shared" si="13"/>
        <v>0.43100878194371856</v>
      </c>
    </row>
    <row r="445" spans="1:37" x14ac:dyDescent="0.25">
      <c r="A445" s="28" t="s">
        <v>588</v>
      </c>
      <c r="B445" s="28" t="s">
        <v>589</v>
      </c>
      <c r="C445" t="str">
        <f>IFERROR(VLOOKUP($B445,Kraftvärmeprod!$B$1:$AH$479,MATCH(C$3,Kraftvärmeprod!$B$1:$AG$1,0),FALSE)/1,"")</f>
        <v/>
      </c>
      <c r="D445" t="str">
        <f>IFERROR(VLOOKUP($B445,Kraftvärmeprod!$B$1:$AH$479,MATCH(D$3,Kraftvärmeprod!$B$1:$AG$1,0),FALSE)/1,"")</f>
        <v/>
      </c>
      <c r="E445">
        <f>IFERROR(VLOOKUP($B445,Kraftvärmeprod!$B$1:$AH$479,MATCH(E$2,Kraftvärmeprod!$B$1:$AG$1,0),FALSE)/1,0)-IFERROR(VLOOKUP($B445,'Slutlig allokering'!$B$2:$AC$462,MATCH(E$3,'Slutlig allokering'!$B$2:$AJ$2,0),FALSE)/1,0)</f>
        <v>0</v>
      </c>
      <c r="F445">
        <f>IFERROR(VLOOKUP($B445,Kraftvärmeprod!$B$1:$AH$479,MATCH(F$2,Kraftvärmeprod!$B$1:$AG$1,0),FALSE)/1,0)-IFERROR(VLOOKUP($B445,'Slutlig allokering'!$B$2:$AC$462,MATCH(F$3,'Slutlig allokering'!$B$2:$AJ$2,0),FALSE)/1,0)</f>
        <v>0</v>
      </c>
      <c r="G445">
        <f>IFERROR(VLOOKUP($B445,Kraftvärmeprod!$B$1:$AH$479,MATCH(G$2,Kraftvärmeprod!$B$1:$AG$1,0),FALSE)/1,0)-IFERROR(VLOOKUP($B445,'Slutlig allokering'!$B$2:$AC$462,MATCH(G$3,'Slutlig allokering'!$B$2:$AJ$2,0),FALSE)/1,0)</f>
        <v>0</v>
      </c>
      <c r="H445">
        <f>IFERROR(VLOOKUP($B445,Kraftvärmeprod!$B$1:$AH$479,MATCH(H$2,Kraftvärmeprod!$B$1:$AG$1,0),FALSE)/1,0)-IFERROR(VLOOKUP($B445,'Slutlig allokering'!$B$2:$AC$462,MATCH(H$3,'Slutlig allokering'!$B$2:$AJ$2,0),FALSE)/1,0)</f>
        <v>0</v>
      </c>
      <c r="I445">
        <f>IFERROR(VLOOKUP($B445,Kraftvärmeprod!$B$1:$AH$479,MATCH(I$2,Kraftvärmeprod!$B$1:$AG$1,0),FALSE)/1,0)-IFERROR(VLOOKUP($B445,'Slutlig allokering'!$B$2:$AC$462,MATCH(I$3,'Slutlig allokering'!$B$2:$AJ$2,0),FALSE)/1,0)</f>
        <v>0</v>
      </c>
      <c r="J445">
        <f>IFERROR(VLOOKUP($B445,Kraftvärmeprod!$B$1:$AH$479,MATCH(J$2,Kraftvärmeprod!$B$1:$AG$1,0),FALSE)/1,0)-IFERROR(VLOOKUP($B445,'Slutlig allokering'!$B$2:$AC$462,MATCH(J$3,'Slutlig allokering'!$B$2:$AJ$2,0),FALSE)/1,0)</f>
        <v>0</v>
      </c>
      <c r="K445">
        <f>IFERROR(VLOOKUP($B445,Kraftvärmeprod!$B$1:$AH$479,MATCH(K$2,Kraftvärmeprod!$B$1:$AG$1,0),FALSE)/1,0)-IFERROR(VLOOKUP($B445,'Slutlig allokering'!$B$2:$AC$462,MATCH(K$3,'Slutlig allokering'!$B$2:$AJ$2,0),FALSE)/1,0)</f>
        <v>0</v>
      </c>
      <c r="L445">
        <f>IFERROR(VLOOKUP($B445,Kraftvärmeprod!$B$1:$AH$479,MATCH(L$2,Kraftvärmeprod!$B$1:$AG$1,0),FALSE)/1,0)-IFERROR(VLOOKUP($B445,'Slutlig allokering'!$B$2:$AC$462,MATCH(L$3,'Slutlig allokering'!$B$2:$AJ$2,0),FALSE)/1,0)</f>
        <v>0</v>
      </c>
      <c r="M445" s="143">
        <f>IFERROR(VLOOKUP($B445,Miljö!$B$1:$S$477,MATCH(M$2,Miljö!$B$1:$X$1,0),FALSE)/1,0)-IFERROR(VLOOKUP($B445,'Slutlig allokering'!$B$2:$AC$462,MATCH(M$3,'Slutlig allokering'!$B$2:$AJ$2,0),FALSE)/1,0)</f>
        <v>0</v>
      </c>
      <c r="N445">
        <f>IFERROR(VLOOKUP($B445,Kraftvärmeprod!$B$1:$AH$479,MATCH(N$2,Kraftvärmeprod!$B$1:$AG$1,0),FALSE)/1,0)-IFERROR(VLOOKUP($B445,'Slutlig allokering'!$B$2:$AC$462,MATCH(N$3,'Slutlig allokering'!$B$2:$AJ$2,0),FALSE)/1,0)</f>
        <v>0</v>
      </c>
      <c r="O445">
        <f>IFERROR(VLOOKUP($B445,Kraftvärmeprod!$B$1:$AH$479,MATCH(O$2,Kraftvärmeprod!$B$1:$AG$1,0),FALSE)/1,0)-IFERROR(VLOOKUP($B445,'Slutlig allokering'!$B$2:$AC$462,MATCH(O$3,'Slutlig allokering'!$B$2:$AJ$2,0),FALSE)/1,0)</f>
        <v>0</v>
      </c>
      <c r="P445">
        <f>IFERROR(VLOOKUP($B445,Kraftvärmeprod!$B$1:$AH$479,MATCH(P$2,Kraftvärmeprod!$B$1:$AG$1,0),FALSE)/1,0)-IFERROR(VLOOKUP($B445,'Slutlig allokering'!$B$2:$AC$462,MATCH(P$3,'Slutlig allokering'!$B$2:$AJ$2,0),FALSE)/1,0)</f>
        <v>0</v>
      </c>
      <c r="Q445">
        <f>IFERROR(VLOOKUP($B445,Kraftvärmeprod!$B$1:$AH$479,MATCH(Q$2,Kraftvärmeprod!$B$1:$AG$1,0),FALSE)/1,0)-IFERROR(VLOOKUP($B445,'Slutlig allokering'!$B$2:$AC$462,MATCH(Q$3,'Slutlig allokering'!$B$2:$AJ$2,0),FALSE)/1,0)</f>
        <v>0</v>
      </c>
      <c r="R445">
        <f>IFERROR(VLOOKUP($B445,Kraftvärmeprod!$B$1:$AH$479,MATCH(R$2,Kraftvärmeprod!$B$1:$AG$1,0),FALSE)/1,0)-IFERROR(VLOOKUP($B445,'Slutlig allokering'!$B$2:$AC$462,MATCH(R$3,'Slutlig allokering'!$B$2:$AJ$2,0),FALSE)/1,0)</f>
        <v>0</v>
      </c>
      <c r="S445">
        <f>IFERROR(VLOOKUP($B445,Kraftvärmeprod!$B$1:$AH$479,MATCH(S$2,Kraftvärmeprod!$B$1:$AG$1,0),FALSE)/1,0)-IFERROR(VLOOKUP($B445,'Slutlig allokering'!$B$2:$AC$462,MATCH(S$3,'Slutlig allokering'!$B$2:$AJ$2,0),FALSE)/1,0)</f>
        <v>0</v>
      </c>
      <c r="T445">
        <f>IFERROR(VLOOKUP($B445,Kraftvärmeprod!$B$1:$AH$479,MATCH(T$2,Kraftvärmeprod!$B$1:$AG$1,0),FALSE)/1,0)-IFERROR(VLOOKUP($B445,'Slutlig allokering'!$B$2:$AC$462,MATCH(T$3,'Slutlig allokering'!$B$2:$AJ$2,0),FALSE)/1,0)</f>
        <v>0</v>
      </c>
      <c r="U445">
        <f>IFERROR(VLOOKUP($B445,Kraftvärmeprod!$B$1:$AH$479,MATCH(U$2,Kraftvärmeprod!$B$1:$AG$1,0),FALSE)/1,0)-IFERROR(VLOOKUP($B445,'Slutlig allokering'!$B$2:$AC$462,MATCH(U$3,'Slutlig allokering'!$B$2:$AJ$2,0),FALSE)/1,0)</f>
        <v>0</v>
      </c>
      <c r="V445">
        <f>IFERROR(VLOOKUP($B445,Kraftvärmeprod!$B$1:$AH$479,MATCH(V$2,Kraftvärmeprod!$B$1:$AG$1,0),FALSE)/1,0)-IFERROR(VLOOKUP($B445,'Slutlig allokering'!$B$2:$AC$462,MATCH(V$3,'Slutlig allokering'!$B$2:$AJ$2,0),FALSE)/1,0)</f>
        <v>0</v>
      </c>
      <c r="W445">
        <f>IFERROR(VLOOKUP($B445,Kraftvärmeprod!$B$1:$AH$479,MATCH(W$2,Kraftvärmeprod!$B$1:$AG$1,0),FALSE)/1,0)-IFERROR(VLOOKUP($B445,'Slutlig allokering'!$B$2:$AC$462,MATCH(W$3,'Slutlig allokering'!$B$2:$AJ$2,0),FALSE)/1,0)</f>
        <v>0</v>
      </c>
      <c r="X445">
        <f>IFERROR(VLOOKUP($B445,Kraftvärmeprod!$B$1:$AH$479,MATCH(X$2,Kraftvärmeprod!$B$1:$AG$1,0),FALSE)/1,0)-IFERROR(VLOOKUP($B445,'Slutlig allokering'!$B$2:$AC$462,MATCH(X$3,'Slutlig allokering'!$B$2:$AJ$2,0),FALSE)/1,0)</f>
        <v>0</v>
      </c>
      <c r="Y445">
        <f>IFERROR(VLOOKUP($B445,Kraftvärmeprod!$B$1:$AH$479,MATCH(Y$2,Kraftvärmeprod!$B$1:$AG$1,0),FALSE)/1,0)-IFERROR(VLOOKUP($B445,'Slutlig allokering'!$B$2:$AC$462,MATCH(Y$3,'Slutlig allokering'!$B$2:$AJ$2,0),FALSE)/1,0)</f>
        <v>0</v>
      </c>
      <c r="Z445">
        <f>IFERROR(VLOOKUP($B445,Kraftvärmeprod!$B$1:$AH$479,MATCH(Z$2,Kraftvärmeprod!$B$1:$AG$1,0),FALSE)/1,0)-IFERROR(VLOOKUP($B445,'Slutlig allokering'!$B$2:$AC$462,MATCH(Z$3,'Slutlig allokering'!$B$2:$AJ$2,0),FALSE)/1,0)</f>
        <v>0</v>
      </c>
      <c r="AA445">
        <f>IFERROR(VLOOKUP($B445,Kraftvärmeprod!$B$1:$AH$479,MATCH(AA$2,Kraftvärmeprod!$B$1:$AG$1,0),FALSE)/1,0)-IFERROR(VLOOKUP($B445,'Slutlig allokering'!$B$2:$AC$462,MATCH(AA$3,'Slutlig allokering'!$B$2:$AJ$2,0),FALSE)/1,0)</f>
        <v>0</v>
      </c>
      <c r="AB445">
        <f>IFERROR(VLOOKUP($B445,Kraftvärmeprod!$B$1:$AH$479,MATCH(AB$2,Kraftvärmeprod!$B$1:$AG$1,0),FALSE)/1,0)-IFERROR(VLOOKUP($B445,'Slutlig allokering'!$B$2:$AC$462,MATCH(AB$3,'Slutlig allokering'!$B$2:$AJ$2,0),FALSE)/1,0)</f>
        <v>0</v>
      </c>
      <c r="AE445">
        <f t="shared" si="12"/>
        <v>0</v>
      </c>
      <c r="AG445">
        <f>IFERROR(VLOOKUP(B445,'Slutlig allokering'!$B$2:$AJ$462,MATCH("Summa justerad allokerad tillförd energi (utan hjälpel och rökgaskondensering):",'Slutlig allokering'!$B$2:$AK$2,0),FALSE)/1,"")</f>
        <v>0</v>
      </c>
      <c r="AI445" s="55" t="str">
        <f>IFERROR(1-VLOOKUP(B445,'Slutlig allokering'!$B$2:$AJ$462,MATCH("Andel av bränsle i kvv som allokerats till värme, exklusive rökgaskondensering och hjälpel",'Slutlig allokering'!$B$2:$AK$2,0),FALSE),"")</f>
        <v/>
      </c>
      <c r="AK445" s="55" t="str">
        <f t="shared" si="13"/>
        <v/>
      </c>
    </row>
    <row r="446" spans="1:37" x14ac:dyDescent="0.25">
      <c r="A446" s="28" t="s">
        <v>590</v>
      </c>
      <c r="B446" s="28" t="s">
        <v>591</v>
      </c>
      <c r="C446" t="str">
        <f>IFERROR(VLOOKUP($B446,Kraftvärmeprod!$B$1:$AH$479,MATCH(C$3,Kraftvärmeprod!$B$1:$AG$1,0),FALSE)/1,"")</f>
        <v/>
      </c>
      <c r="D446" t="str">
        <f>IFERROR(VLOOKUP($B446,Kraftvärmeprod!$B$1:$AH$479,MATCH(D$3,Kraftvärmeprod!$B$1:$AG$1,0),FALSE)/1,"")</f>
        <v/>
      </c>
      <c r="E446">
        <f>IFERROR(VLOOKUP($B446,Kraftvärmeprod!$B$1:$AH$479,MATCH(E$2,Kraftvärmeprod!$B$1:$AG$1,0),FALSE)/1,0)-IFERROR(VLOOKUP($B446,'Slutlig allokering'!$B$2:$AC$462,MATCH(E$3,'Slutlig allokering'!$B$2:$AJ$2,0),FALSE)/1,0)</f>
        <v>0</v>
      </c>
      <c r="F446">
        <f>IFERROR(VLOOKUP($B446,Kraftvärmeprod!$B$1:$AH$479,MATCH(F$2,Kraftvärmeprod!$B$1:$AG$1,0),FALSE)/1,0)-IFERROR(VLOOKUP($B446,'Slutlig allokering'!$B$2:$AC$462,MATCH(F$3,'Slutlig allokering'!$B$2:$AJ$2,0),FALSE)/1,0)</f>
        <v>0</v>
      </c>
      <c r="G446">
        <f>IFERROR(VLOOKUP($B446,Kraftvärmeprod!$B$1:$AH$479,MATCH(G$2,Kraftvärmeprod!$B$1:$AG$1,0),FALSE)/1,0)-IFERROR(VLOOKUP($B446,'Slutlig allokering'!$B$2:$AC$462,MATCH(G$3,'Slutlig allokering'!$B$2:$AJ$2,0),FALSE)/1,0)</f>
        <v>0</v>
      </c>
      <c r="H446">
        <f>IFERROR(VLOOKUP($B446,Kraftvärmeprod!$B$1:$AH$479,MATCH(H$2,Kraftvärmeprod!$B$1:$AG$1,0),FALSE)/1,0)-IFERROR(VLOOKUP($B446,'Slutlig allokering'!$B$2:$AC$462,MATCH(H$3,'Slutlig allokering'!$B$2:$AJ$2,0),FALSE)/1,0)</f>
        <v>0</v>
      </c>
      <c r="I446">
        <f>IFERROR(VLOOKUP($B446,Kraftvärmeprod!$B$1:$AH$479,MATCH(I$2,Kraftvärmeprod!$B$1:$AG$1,0),FALSE)/1,0)-IFERROR(VLOOKUP($B446,'Slutlig allokering'!$B$2:$AC$462,MATCH(I$3,'Slutlig allokering'!$B$2:$AJ$2,0),FALSE)/1,0)</f>
        <v>0</v>
      </c>
      <c r="J446">
        <f>IFERROR(VLOOKUP($B446,Kraftvärmeprod!$B$1:$AH$479,MATCH(J$2,Kraftvärmeprod!$B$1:$AG$1,0),FALSE)/1,0)-IFERROR(VLOOKUP($B446,'Slutlig allokering'!$B$2:$AC$462,MATCH(J$3,'Slutlig allokering'!$B$2:$AJ$2,0),FALSE)/1,0)</f>
        <v>0</v>
      </c>
      <c r="K446">
        <f>IFERROR(VLOOKUP($B446,Kraftvärmeprod!$B$1:$AH$479,MATCH(K$2,Kraftvärmeprod!$B$1:$AG$1,0),FALSE)/1,0)-IFERROR(VLOOKUP($B446,'Slutlig allokering'!$B$2:$AC$462,MATCH(K$3,'Slutlig allokering'!$B$2:$AJ$2,0),FALSE)/1,0)</f>
        <v>0</v>
      </c>
      <c r="L446">
        <f>IFERROR(VLOOKUP($B446,Kraftvärmeprod!$B$1:$AH$479,MATCH(L$2,Kraftvärmeprod!$B$1:$AG$1,0),FALSE)/1,0)-IFERROR(VLOOKUP($B446,'Slutlig allokering'!$B$2:$AC$462,MATCH(L$3,'Slutlig allokering'!$B$2:$AJ$2,0),FALSE)/1,0)</f>
        <v>0</v>
      </c>
      <c r="M446" s="143">
        <f>IFERROR(VLOOKUP($B446,Miljö!$B$1:$S$477,MATCH(M$2,Miljö!$B$1:$X$1,0),FALSE)/1,0)-IFERROR(VLOOKUP($B446,'Slutlig allokering'!$B$2:$AC$462,MATCH(M$3,'Slutlig allokering'!$B$2:$AJ$2,0),FALSE)/1,0)</f>
        <v>0</v>
      </c>
      <c r="N446">
        <f>IFERROR(VLOOKUP($B446,Kraftvärmeprod!$B$1:$AH$479,MATCH(N$2,Kraftvärmeprod!$B$1:$AG$1,0),FALSE)/1,0)-IFERROR(VLOOKUP($B446,'Slutlig allokering'!$B$2:$AC$462,MATCH(N$3,'Slutlig allokering'!$B$2:$AJ$2,0),FALSE)/1,0)</f>
        <v>0</v>
      </c>
      <c r="O446">
        <f>IFERROR(VLOOKUP($B446,Kraftvärmeprod!$B$1:$AH$479,MATCH(O$2,Kraftvärmeprod!$B$1:$AG$1,0),FALSE)/1,0)-IFERROR(VLOOKUP($B446,'Slutlig allokering'!$B$2:$AC$462,MATCH(O$3,'Slutlig allokering'!$B$2:$AJ$2,0),FALSE)/1,0)</f>
        <v>0</v>
      </c>
      <c r="P446">
        <f>IFERROR(VLOOKUP($B446,Kraftvärmeprod!$B$1:$AH$479,MATCH(P$2,Kraftvärmeprod!$B$1:$AG$1,0),FALSE)/1,0)-IFERROR(VLOOKUP($B446,'Slutlig allokering'!$B$2:$AC$462,MATCH(P$3,'Slutlig allokering'!$B$2:$AJ$2,0),FALSE)/1,0)</f>
        <v>0</v>
      </c>
      <c r="Q446">
        <f>IFERROR(VLOOKUP($B446,Kraftvärmeprod!$B$1:$AH$479,MATCH(Q$2,Kraftvärmeprod!$B$1:$AG$1,0),FALSE)/1,0)-IFERROR(VLOOKUP($B446,'Slutlig allokering'!$B$2:$AC$462,MATCH(Q$3,'Slutlig allokering'!$B$2:$AJ$2,0),FALSE)/1,0)</f>
        <v>0</v>
      </c>
      <c r="R446">
        <f>IFERROR(VLOOKUP($B446,Kraftvärmeprod!$B$1:$AH$479,MATCH(R$2,Kraftvärmeprod!$B$1:$AG$1,0),FALSE)/1,0)-IFERROR(VLOOKUP($B446,'Slutlig allokering'!$B$2:$AC$462,MATCH(R$3,'Slutlig allokering'!$B$2:$AJ$2,0),FALSE)/1,0)</f>
        <v>0</v>
      </c>
      <c r="S446">
        <f>IFERROR(VLOOKUP($B446,Kraftvärmeprod!$B$1:$AH$479,MATCH(S$2,Kraftvärmeprod!$B$1:$AG$1,0),FALSE)/1,0)-IFERROR(VLOOKUP($B446,'Slutlig allokering'!$B$2:$AC$462,MATCH(S$3,'Slutlig allokering'!$B$2:$AJ$2,0),FALSE)/1,0)</f>
        <v>0</v>
      </c>
      <c r="T446">
        <f>IFERROR(VLOOKUP($B446,Kraftvärmeprod!$B$1:$AH$479,MATCH(T$2,Kraftvärmeprod!$B$1:$AG$1,0),FALSE)/1,0)-IFERROR(VLOOKUP($B446,'Slutlig allokering'!$B$2:$AC$462,MATCH(T$3,'Slutlig allokering'!$B$2:$AJ$2,0),FALSE)/1,0)</f>
        <v>0</v>
      </c>
      <c r="U446">
        <f>IFERROR(VLOOKUP($B446,Kraftvärmeprod!$B$1:$AH$479,MATCH(U$2,Kraftvärmeprod!$B$1:$AG$1,0),FALSE)/1,0)-IFERROR(VLOOKUP($B446,'Slutlig allokering'!$B$2:$AC$462,MATCH(U$3,'Slutlig allokering'!$B$2:$AJ$2,0),FALSE)/1,0)</f>
        <v>0</v>
      </c>
      <c r="V446">
        <f>IFERROR(VLOOKUP($B446,Kraftvärmeprod!$B$1:$AH$479,MATCH(V$2,Kraftvärmeprod!$B$1:$AG$1,0),FALSE)/1,0)-IFERROR(VLOOKUP($B446,'Slutlig allokering'!$B$2:$AC$462,MATCH(V$3,'Slutlig allokering'!$B$2:$AJ$2,0),FALSE)/1,0)</f>
        <v>0</v>
      </c>
      <c r="W446">
        <f>IFERROR(VLOOKUP($B446,Kraftvärmeprod!$B$1:$AH$479,MATCH(W$2,Kraftvärmeprod!$B$1:$AG$1,0),FALSE)/1,0)-IFERROR(VLOOKUP($B446,'Slutlig allokering'!$B$2:$AC$462,MATCH(W$3,'Slutlig allokering'!$B$2:$AJ$2,0),FALSE)/1,0)</f>
        <v>0</v>
      </c>
      <c r="X446">
        <f>IFERROR(VLOOKUP($B446,Kraftvärmeprod!$B$1:$AH$479,MATCH(X$2,Kraftvärmeprod!$B$1:$AG$1,0),FALSE)/1,0)-IFERROR(VLOOKUP($B446,'Slutlig allokering'!$B$2:$AC$462,MATCH(X$3,'Slutlig allokering'!$B$2:$AJ$2,0),FALSE)/1,0)</f>
        <v>0</v>
      </c>
      <c r="Y446">
        <f>IFERROR(VLOOKUP($B446,Kraftvärmeprod!$B$1:$AH$479,MATCH(Y$2,Kraftvärmeprod!$B$1:$AG$1,0),FALSE)/1,0)-IFERROR(VLOOKUP($B446,'Slutlig allokering'!$B$2:$AC$462,MATCH(Y$3,'Slutlig allokering'!$B$2:$AJ$2,0),FALSE)/1,0)</f>
        <v>0</v>
      </c>
      <c r="Z446">
        <f>IFERROR(VLOOKUP($B446,Kraftvärmeprod!$B$1:$AH$479,MATCH(Z$2,Kraftvärmeprod!$B$1:$AG$1,0),FALSE)/1,0)-IFERROR(VLOOKUP($B446,'Slutlig allokering'!$B$2:$AC$462,MATCH(Z$3,'Slutlig allokering'!$B$2:$AJ$2,0),FALSE)/1,0)</f>
        <v>0</v>
      </c>
      <c r="AA446">
        <f>IFERROR(VLOOKUP($B446,Kraftvärmeprod!$B$1:$AH$479,MATCH(AA$2,Kraftvärmeprod!$B$1:$AG$1,0),FALSE)/1,0)-IFERROR(VLOOKUP($B446,'Slutlig allokering'!$B$2:$AC$462,MATCH(AA$3,'Slutlig allokering'!$B$2:$AJ$2,0),FALSE)/1,0)</f>
        <v>0</v>
      </c>
      <c r="AB446">
        <f>IFERROR(VLOOKUP($B446,Kraftvärmeprod!$B$1:$AH$479,MATCH(AB$2,Kraftvärmeprod!$B$1:$AG$1,0),FALSE)/1,0)-IFERROR(VLOOKUP($B446,'Slutlig allokering'!$B$2:$AC$462,MATCH(AB$3,'Slutlig allokering'!$B$2:$AJ$2,0),FALSE)/1,0)</f>
        <v>0</v>
      </c>
      <c r="AE446">
        <f t="shared" si="12"/>
        <v>0</v>
      </c>
      <c r="AG446">
        <f>IFERROR(VLOOKUP(B446,'Slutlig allokering'!$B$2:$AJ$462,MATCH("Summa justerad allokerad tillförd energi (utan hjälpel och rökgaskondensering):",'Slutlig allokering'!$B$2:$AK$2,0),FALSE)/1,"")</f>
        <v>0</v>
      </c>
      <c r="AI446" s="55" t="str">
        <f>IFERROR(1-VLOOKUP(B446,'Slutlig allokering'!$B$2:$AJ$462,MATCH("Andel av bränsle i kvv som allokerats till värme, exklusive rökgaskondensering och hjälpel",'Slutlig allokering'!$B$2:$AK$2,0),FALSE),"")</f>
        <v/>
      </c>
      <c r="AK446" s="55" t="str">
        <f t="shared" si="13"/>
        <v/>
      </c>
    </row>
    <row r="447" spans="1:37" x14ac:dyDescent="0.25">
      <c r="A447" s="28" t="s">
        <v>590</v>
      </c>
      <c r="B447" s="28" t="s">
        <v>592</v>
      </c>
      <c r="C447" t="str">
        <f>IFERROR(VLOOKUP($B447,Kraftvärmeprod!$B$1:$AH$479,MATCH(C$3,Kraftvärmeprod!$B$1:$AG$1,0),FALSE)/1,"")</f>
        <v/>
      </c>
      <c r="D447" t="str">
        <f>IFERROR(VLOOKUP($B447,Kraftvärmeprod!$B$1:$AH$479,MATCH(D$3,Kraftvärmeprod!$B$1:$AG$1,0),FALSE)/1,"")</f>
        <v/>
      </c>
      <c r="E447">
        <f>IFERROR(VLOOKUP($B447,Kraftvärmeprod!$B$1:$AH$479,MATCH(E$2,Kraftvärmeprod!$B$1:$AG$1,0),FALSE)/1,0)-IFERROR(VLOOKUP($B447,'Slutlig allokering'!$B$2:$AC$462,MATCH(E$3,'Slutlig allokering'!$B$2:$AJ$2,0),FALSE)/1,0)</f>
        <v>0</v>
      </c>
      <c r="F447">
        <f>IFERROR(VLOOKUP($B447,Kraftvärmeprod!$B$1:$AH$479,MATCH(F$2,Kraftvärmeprod!$B$1:$AG$1,0),FALSE)/1,0)-IFERROR(VLOOKUP($B447,'Slutlig allokering'!$B$2:$AC$462,MATCH(F$3,'Slutlig allokering'!$B$2:$AJ$2,0),FALSE)/1,0)</f>
        <v>0</v>
      </c>
      <c r="G447">
        <f>IFERROR(VLOOKUP($B447,Kraftvärmeprod!$B$1:$AH$479,MATCH(G$2,Kraftvärmeprod!$B$1:$AG$1,0),FALSE)/1,0)-IFERROR(VLOOKUP($B447,'Slutlig allokering'!$B$2:$AC$462,MATCH(G$3,'Slutlig allokering'!$B$2:$AJ$2,0),FALSE)/1,0)</f>
        <v>0</v>
      </c>
      <c r="H447">
        <f>IFERROR(VLOOKUP($B447,Kraftvärmeprod!$B$1:$AH$479,MATCH(H$2,Kraftvärmeprod!$B$1:$AG$1,0),FALSE)/1,0)-IFERROR(VLOOKUP($B447,'Slutlig allokering'!$B$2:$AC$462,MATCH(H$3,'Slutlig allokering'!$B$2:$AJ$2,0),FALSE)/1,0)</f>
        <v>0</v>
      </c>
      <c r="I447">
        <f>IFERROR(VLOOKUP($B447,Kraftvärmeprod!$B$1:$AH$479,MATCH(I$2,Kraftvärmeprod!$B$1:$AG$1,0),FALSE)/1,0)-IFERROR(VLOOKUP($B447,'Slutlig allokering'!$B$2:$AC$462,MATCH(I$3,'Slutlig allokering'!$B$2:$AJ$2,0),FALSE)/1,0)</f>
        <v>0</v>
      </c>
      <c r="J447">
        <f>IFERROR(VLOOKUP($B447,Kraftvärmeprod!$B$1:$AH$479,MATCH(J$2,Kraftvärmeprod!$B$1:$AG$1,0),FALSE)/1,0)-IFERROR(VLOOKUP($B447,'Slutlig allokering'!$B$2:$AC$462,MATCH(J$3,'Slutlig allokering'!$B$2:$AJ$2,0),FALSE)/1,0)</f>
        <v>0</v>
      </c>
      <c r="K447">
        <f>IFERROR(VLOOKUP($B447,Kraftvärmeprod!$B$1:$AH$479,MATCH(K$2,Kraftvärmeprod!$B$1:$AG$1,0),FALSE)/1,0)-IFERROR(VLOOKUP($B447,'Slutlig allokering'!$B$2:$AC$462,MATCH(K$3,'Slutlig allokering'!$B$2:$AJ$2,0),FALSE)/1,0)</f>
        <v>0</v>
      </c>
      <c r="L447">
        <f>IFERROR(VLOOKUP($B447,Kraftvärmeprod!$B$1:$AH$479,MATCH(L$2,Kraftvärmeprod!$B$1:$AG$1,0),FALSE)/1,0)-IFERROR(VLOOKUP($B447,'Slutlig allokering'!$B$2:$AC$462,MATCH(L$3,'Slutlig allokering'!$B$2:$AJ$2,0),FALSE)/1,0)</f>
        <v>0</v>
      </c>
      <c r="M447" s="143">
        <f>IFERROR(VLOOKUP($B447,Miljö!$B$1:$S$477,MATCH(M$2,Miljö!$B$1:$X$1,0),FALSE)/1,0)-IFERROR(VLOOKUP($B447,'Slutlig allokering'!$B$2:$AC$462,MATCH(M$3,'Slutlig allokering'!$B$2:$AJ$2,0),FALSE)/1,0)</f>
        <v>0</v>
      </c>
      <c r="N447">
        <f>IFERROR(VLOOKUP($B447,Kraftvärmeprod!$B$1:$AH$479,MATCH(N$2,Kraftvärmeprod!$B$1:$AG$1,0),FALSE)/1,0)-IFERROR(VLOOKUP($B447,'Slutlig allokering'!$B$2:$AC$462,MATCH(N$3,'Slutlig allokering'!$B$2:$AJ$2,0),FALSE)/1,0)</f>
        <v>0</v>
      </c>
      <c r="O447">
        <f>IFERROR(VLOOKUP($B447,Kraftvärmeprod!$B$1:$AH$479,MATCH(O$2,Kraftvärmeprod!$B$1:$AG$1,0),FALSE)/1,0)-IFERROR(VLOOKUP($B447,'Slutlig allokering'!$B$2:$AC$462,MATCH(O$3,'Slutlig allokering'!$B$2:$AJ$2,0),FALSE)/1,0)</f>
        <v>0</v>
      </c>
      <c r="P447">
        <f>IFERROR(VLOOKUP($B447,Kraftvärmeprod!$B$1:$AH$479,MATCH(P$2,Kraftvärmeprod!$B$1:$AG$1,0),FALSE)/1,0)-IFERROR(VLOOKUP($B447,'Slutlig allokering'!$B$2:$AC$462,MATCH(P$3,'Slutlig allokering'!$B$2:$AJ$2,0),FALSE)/1,0)</f>
        <v>0</v>
      </c>
      <c r="Q447">
        <f>IFERROR(VLOOKUP($B447,Kraftvärmeprod!$B$1:$AH$479,MATCH(Q$2,Kraftvärmeprod!$B$1:$AG$1,0),FALSE)/1,0)-IFERROR(VLOOKUP($B447,'Slutlig allokering'!$B$2:$AC$462,MATCH(Q$3,'Slutlig allokering'!$B$2:$AJ$2,0),FALSE)/1,0)</f>
        <v>0</v>
      </c>
      <c r="R447">
        <f>IFERROR(VLOOKUP($B447,Kraftvärmeprod!$B$1:$AH$479,MATCH(R$2,Kraftvärmeprod!$B$1:$AG$1,0),FALSE)/1,0)-IFERROR(VLOOKUP($B447,'Slutlig allokering'!$B$2:$AC$462,MATCH(R$3,'Slutlig allokering'!$B$2:$AJ$2,0),FALSE)/1,0)</f>
        <v>0</v>
      </c>
      <c r="S447">
        <f>IFERROR(VLOOKUP($B447,Kraftvärmeprod!$B$1:$AH$479,MATCH(S$2,Kraftvärmeprod!$B$1:$AG$1,0),FALSE)/1,0)-IFERROR(VLOOKUP($B447,'Slutlig allokering'!$B$2:$AC$462,MATCH(S$3,'Slutlig allokering'!$B$2:$AJ$2,0),FALSE)/1,0)</f>
        <v>0</v>
      </c>
      <c r="T447">
        <f>IFERROR(VLOOKUP($B447,Kraftvärmeprod!$B$1:$AH$479,MATCH(T$2,Kraftvärmeprod!$B$1:$AG$1,0),FALSE)/1,0)-IFERROR(VLOOKUP($B447,'Slutlig allokering'!$B$2:$AC$462,MATCH(T$3,'Slutlig allokering'!$B$2:$AJ$2,0),FALSE)/1,0)</f>
        <v>0</v>
      </c>
      <c r="U447">
        <f>IFERROR(VLOOKUP($B447,Kraftvärmeprod!$B$1:$AH$479,MATCH(U$2,Kraftvärmeprod!$B$1:$AG$1,0),FALSE)/1,0)-IFERROR(VLOOKUP($B447,'Slutlig allokering'!$B$2:$AC$462,MATCH(U$3,'Slutlig allokering'!$B$2:$AJ$2,0),FALSE)/1,0)</f>
        <v>0</v>
      </c>
      <c r="V447">
        <f>IFERROR(VLOOKUP($B447,Kraftvärmeprod!$B$1:$AH$479,MATCH(V$2,Kraftvärmeprod!$B$1:$AG$1,0),FALSE)/1,0)-IFERROR(VLOOKUP($B447,'Slutlig allokering'!$B$2:$AC$462,MATCH(V$3,'Slutlig allokering'!$B$2:$AJ$2,0),FALSE)/1,0)</f>
        <v>0</v>
      </c>
      <c r="W447">
        <f>IFERROR(VLOOKUP($B447,Kraftvärmeprod!$B$1:$AH$479,MATCH(W$2,Kraftvärmeprod!$B$1:$AG$1,0),FALSE)/1,0)-IFERROR(VLOOKUP($B447,'Slutlig allokering'!$B$2:$AC$462,MATCH(W$3,'Slutlig allokering'!$B$2:$AJ$2,0),FALSE)/1,0)</f>
        <v>0</v>
      </c>
      <c r="X447">
        <f>IFERROR(VLOOKUP($B447,Kraftvärmeprod!$B$1:$AH$479,MATCH(X$2,Kraftvärmeprod!$B$1:$AG$1,0),FALSE)/1,0)-IFERROR(VLOOKUP($B447,'Slutlig allokering'!$B$2:$AC$462,MATCH(X$3,'Slutlig allokering'!$B$2:$AJ$2,0),FALSE)/1,0)</f>
        <v>0</v>
      </c>
      <c r="Y447">
        <f>IFERROR(VLOOKUP($B447,Kraftvärmeprod!$B$1:$AH$479,MATCH(Y$2,Kraftvärmeprod!$B$1:$AG$1,0),FALSE)/1,0)-IFERROR(VLOOKUP($B447,'Slutlig allokering'!$B$2:$AC$462,MATCH(Y$3,'Slutlig allokering'!$B$2:$AJ$2,0),FALSE)/1,0)</f>
        <v>0</v>
      </c>
      <c r="Z447">
        <f>IFERROR(VLOOKUP($B447,Kraftvärmeprod!$B$1:$AH$479,MATCH(Z$2,Kraftvärmeprod!$B$1:$AG$1,0),FALSE)/1,0)-IFERROR(VLOOKUP($B447,'Slutlig allokering'!$B$2:$AC$462,MATCH(Z$3,'Slutlig allokering'!$B$2:$AJ$2,0),FALSE)/1,0)</f>
        <v>0</v>
      </c>
      <c r="AA447">
        <f>IFERROR(VLOOKUP($B447,Kraftvärmeprod!$B$1:$AH$479,MATCH(AA$2,Kraftvärmeprod!$B$1:$AG$1,0),FALSE)/1,0)-IFERROR(VLOOKUP($B447,'Slutlig allokering'!$B$2:$AC$462,MATCH(AA$3,'Slutlig allokering'!$B$2:$AJ$2,0),FALSE)/1,0)</f>
        <v>0</v>
      </c>
      <c r="AB447">
        <f>IFERROR(VLOOKUP($B447,Kraftvärmeprod!$B$1:$AH$479,MATCH(AB$2,Kraftvärmeprod!$B$1:$AG$1,0),FALSE)/1,0)-IFERROR(VLOOKUP($B447,'Slutlig allokering'!$B$2:$AC$462,MATCH(AB$3,'Slutlig allokering'!$B$2:$AJ$2,0),FALSE)/1,0)</f>
        <v>0</v>
      </c>
      <c r="AE447">
        <f t="shared" si="12"/>
        <v>0</v>
      </c>
      <c r="AG447">
        <f>IFERROR(VLOOKUP(B447,'Slutlig allokering'!$B$2:$AJ$462,MATCH("Summa justerad allokerad tillförd energi (utan hjälpel och rökgaskondensering):",'Slutlig allokering'!$B$2:$AK$2,0),FALSE)/1,"")</f>
        <v>0</v>
      </c>
      <c r="AI447" s="55" t="str">
        <f>IFERROR(1-VLOOKUP(B447,'Slutlig allokering'!$B$2:$AJ$462,MATCH("Andel av bränsle i kvv som allokerats till värme, exklusive rökgaskondensering och hjälpel",'Slutlig allokering'!$B$2:$AK$2,0),FALSE),"")</f>
        <v/>
      </c>
      <c r="AK447" s="55" t="str">
        <f t="shared" si="13"/>
        <v/>
      </c>
    </row>
    <row r="448" spans="1:37" x14ac:dyDescent="0.25">
      <c r="A448" s="28" t="s">
        <v>590</v>
      </c>
      <c r="B448" s="28" t="s">
        <v>593</v>
      </c>
      <c r="C448" t="str">
        <f>IFERROR(VLOOKUP($B448,Kraftvärmeprod!$B$1:$AH$479,MATCH(C$3,Kraftvärmeprod!$B$1:$AG$1,0),FALSE)/1,"")</f>
        <v/>
      </c>
      <c r="D448" t="str">
        <f>IFERROR(VLOOKUP($B448,Kraftvärmeprod!$B$1:$AH$479,MATCH(D$3,Kraftvärmeprod!$B$1:$AG$1,0),FALSE)/1,"")</f>
        <v/>
      </c>
      <c r="E448">
        <f>IFERROR(VLOOKUP($B448,Kraftvärmeprod!$B$1:$AH$479,MATCH(E$2,Kraftvärmeprod!$B$1:$AG$1,0),FALSE)/1,0)-IFERROR(VLOOKUP($B448,'Slutlig allokering'!$B$2:$AC$462,MATCH(E$3,'Slutlig allokering'!$B$2:$AJ$2,0),FALSE)/1,0)</f>
        <v>0</v>
      </c>
      <c r="F448">
        <f>IFERROR(VLOOKUP($B448,Kraftvärmeprod!$B$1:$AH$479,MATCH(F$2,Kraftvärmeprod!$B$1:$AG$1,0),FALSE)/1,0)-IFERROR(VLOOKUP($B448,'Slutlig allokering'!$B$2:$AC$462,MATCH(F$3,'Slutlig allokering'!$B$2:$AJ$2,0),FALSE)/1,0)</f>
        <v>0</v>
      </c>
      <c r="G448">
        <f>IFERROR(VLOOKUP($B448,Kraftvärmeprod!$B$1:$AH$479,MATCH(G$2,Kraftvärmeprod!$B$1:$AG$1,0),FALSE)/1,0)-IFERROR(VLOOKUP($B448,'Slutlig allokering'!$B$2:$AC$462,MATCH(G$3,'Slutlig allokering'!$B$2:$AJ$2,0),FALSE)/1,0)</f>
        <v>0</v>
      </c>
      <c r="H448">
        <f>IFERROR(VLOOKUP($B448,Kraftvärmeprod!$B$1:$AH$479,MATCH(H$2,Kraftvärmeprod!$B$1:$AG$1,0),FALSE)/1,0)-IFERROR(VLOOKUP($B448,'Slutlig allokering'!$B$2:$AC$462,MATCH(H$3,'Slutlig allokering'!$B$2:$AJ$2,0),FALSE)/1,0)</f>
        <v>0</v>
      </c>
      <c r="I448">
        <f>IFERROR(VLOOKUP($B448,Kraftvärmeprod!$B$1:$AH$479,MATCH(I$2,Kraftvärmeprod!$B$1:$AG$1,0),FALSE)/1,0)-IFERROR(VLOOKUP($B448,'Slutlig allokering'!$B$2:$AC$462,MATCH(I$3,'Slutlig allokering'!$B$2:$AJ$2,0),FALSE)/1,0)</f>
        <v>0</v>
      </c>
      <c r="J448">
        <f>IFERROR(VLOOKUP($B448,Kraftvärmeprod!$B$1:$AH$479,MATCH(J$2,Kraftvärmeprod!$B$1:$AG$1,0),FALSE)/1,0)-IFERROR(VLOOKUP($B448,'Slutlig allokering'!$B$2:$AC$462,MATCH(J$3,'Slutlig allokering'!$B$2:$AJ$2,0),FALSE)/1,0)</f>
        <v>0</v>
      </c>
      <c r="K448">
        <f>IFERROR(VLOOKUP($B448,Kraftvärmeprod!$B$1:$AH$479,MATCH(K$2,Kraftvärmeprod!$B$1:$AG$1,0),FALSE)/1,0)-IFERROR(VLOOKUP($B448,'Slutlig allokering'!$B$2:$AC$462,MATCH(K$3,'Slutlig allokering'!$B$2:$AJ$2,0),FALSE)/1,0)</f>
        <v>0</v>
      </c>
      <c r="L448">
        <f>IFERROR(VLOOKUP($B448,Kraftvärmeprod!$B$1:$AH$479,MATCH(L$2,Kraftvärmeprod!$B$1:$AG$1,0),FALSE)/1,0)-IFERROR(VLOOKUP($B448,'Slutlig allokering'!$B$2:$AC$462,MATCH(L$3,'Slutlig allokering'!$B$2:$AJ$2,0),FALSE)/1,0)</f>
        <v>0</v>
      </c>
      <c r="M448" s="143">
        <f>IFERROR(VLOOKUP($B448,Miljö!$B$1:$S$477,MATCH(M$2,Miljö!$B$1:$X$1,0),FALSE)/1,0)-IFERROR(VLOOKUP($B448,'Slutlig allokering'!$B$2:$AC$462,MATCH(M$3,'Slutlig allokering'!$B$2:$AJ$2,0),FALSE)/1,0)</f>
        <v>0</v>
      </c>
      <c r="N448">
        <f>IFERROR(VLOOKUP($B448,Kraftvärmeprod!$B$1:$AH$479,MATCH(N$2,Kraftvärmeprod!$B$1:$AG$1,0),FALSE)/1,0)-IFERROR(VLOOKUP($B448,'Slutlig allokering'!$B$2:$AC$462,MATCH(N$3,'Slutlig allokering'!$B$2:$AJ$2,0),FALSE)/1,0)</f>
        <v>0</v>
      </c>
      <c r="O448">
        <f>IFERROR(VLOOKUP($B448,Kraftvärmeprod!$B$1:$AH$479,MATCH(O$2,Kraftvärmeprod!$B$1:$AG$1,0),FALSE)/1,0)-IFERROR(VLOOKUP($B448,'Slutlig allokering'!$B$2:$AC$462,MATCH(O$3,'Slutlig allokering'!$B$2:$AJ$2,0),FALSE)/1,0)</f>
        <v>0</v>
      </c>
      <c r="P448">
        <f>IFERROR(VLOOKUP($B448,Kraftvärmeprod!$B$1:$AH$479,MATCH(P$2,Kraftvärmeprod!$B$1:$AG$1,0),FALSE)/1,0)-IFERROR(VLOOKUP($B448,'Slutlig allokering'!$B$2:$AC$462,MATCH(P$3,'Slutlig allokering'!$B$2:$AJ$2,0),FALSE)/1,0)</f>
        <v>0</v>
      </c>
      <c r="Q448">
        <f>IFERROR(VLOOKUP($B448,Kraftvärmeprod!$B$1:$AH$479,MATCH(Q$2,Kraftvärmeprod!$B$1:$AG$1,0),FALSE)/1,0)-IFERROR(VLOOKUP($B448,'Slutlig allokering'!$B$2:$AC$462,MATCH(Q$3,'Slutlig allokering'!$B$2:$AJ$2,0),FALSE)/1,0)</f>
        <v>0</v>
      </c>
      <c r="R448">
        <f>IFERROR(VLOOKUP($B448,Kraftvärmeprod!$B$1:$AH$479,MATCH(R$2,Kraftvärmeprod!$B$1:$AG$1,0),FALSE)/1,0)-IFERROR(VLOOKUP($B448,'Slutlig allokering'!$B$2:$AC$462,MATCH(R$3,'Slutlig allokering'!$B$2:$AJ$2,0),FALSE)/1,0)</f>
        <v>0</v>
      </c>
      <c r="S448">
        <f>IFERROR(VLOOKUP($B448,Kraftvärmeprod!$B$1:$AH$479,MATCH(S$2,Kraftvärmeprod!$B$1:$AG$1,0),FALSE)/1,0)-IFERROR(VLOOKUP($B448,'Slutlig allokering'!$B$2:$AC$462,MATCH(S$3,'Slutlig allokering'!$B$2:$AJ$2,0),FALSE)/1,0)</f>
        <v>0</v>
      </c>
      <c r="T448">
        <f>IFERROR(VLOOKUP($B448,Kraftvärmeprod!$B$1:$AH$479,MATCH(T$2,Kraftvärmeprod!$B$1:$AG$1,0),FALSE)/1,0)-IFERROR(VLOOKUP($B448,'Slutlig allokering'!$B$2:$AC$462,MATCH(T$3,'Slutlig allokering'!$B$2:$AJ$2,0),FALSE)/1,0)</f>
        <v>0</v>
      </c>
      <c r="U448">
        <f>IFERROR(VLOOKUP($B448,Kraftvärmeprod!$B$1:$AH$479,MATCH(U$2,Kraftvärmeprod!$B$1:$AG$1,0),FALSE)/1,0)-IFERROR(VLOOKUP($B448,'Slutlig allokering'!$B$2:$AC$462,MATCH(U$3,'Slutlig allokering'!$B$2:$AJ$2,0),FALSE)/1,0)</f>
        <v>0</v>
      </c>
      <c r="V448">
        <f>IFERROR(VLOOKUP($B448,Kraftvärmeprod!$B$1:$AH$479,MATCH(V$2,Kraftvärmeprod!$B$1:$AG$1,0),FALSE)/1,0)-IFERROR(VLOOKUP($B448,'Slutlig allokering'!$B$2:$AC$462,MATCH(V$3,'Slutlig allokering'!$B$2:$AJ$2,0),FALSE)/1,0)</f>
        <v>0</v>
      </c>
      <c r="W448">
        <f>IFERROR(VLOOKUP($B448,Kraftvärmeprod!$B$1:$AH$479,MATCH(W$2,Kraftvärmeprod!$B$1:$AG$1,0),FALSE)/1,0)-IFERROR(VLOOKUP($B448,'Slutlig allokering'!$B$2:$AC$462,MATCH(W$3,'Slutlig allokering'!$B$2:$AJ$2,0),FALSE)/1,0)</f>
        <v>0</v>
      </c>
      <c r="X448">
        <f>IFERROR(VLOOKUP($B448,Kraftvärmeprod!$B$1:$AH$479,MATCH(X$2,Kraftvärmeprod!$B$1:$AG$1,0),FALSE)/1,0)-IFERROR(VLOOKUP($B448,'Slutlig allokering'!$B$2:$AC$462,MATCH(X$3,'Slutlig allokering'!$B$2:$AJ$2,0),FALSE)/1,0)</f>
        <v>0</v>
      </c>
      <c r="Y448">
        <f>IFERROR(VLOOKUP($B448,Kraftvärmeprod!$B$1:$AH$479,MATCH(Y$2,Kraftvärmeprod!$B$1:$AG$1,0),FALSE)/1,0)-IFERROR(VLOOKUP($B448,'Slutlig allokering'!$B$2:$AC$462,MATCH(Y$3,'Slutlig allokering'!$B$2:$AJ$2,0),FALSE)/1,0)</f>
        <v>0</v>
      </c>
      <c r="Z448">
        <f>IFERROR(VLOOKUP($B448,Kraftvärmeprod!$B$1:$AH$479,MATCH(Z$2,Kraftvärmeprod!$B$1:$AG$1,0),FALSE)/1,0)-IFERROR(VLOOKUP($B448,'Slutlig allokering'!$B$2:$AC$462,MATCH(Z$3,'Slutlig allokering'!$B$2:$AJ$2,0),FALSE)/1,0)</f>
        <v>0</v>
      </c>
      <c r="AA448">
        <f>IFERROR(VLOOKUP($B448,Kraftvärmeprod!$B$1:$AH$479,MATCH(AA$2,Kraftvärmeprod!$B$1:$AG$1,0),FALSE)/1,0)-IFERROR(VLOOKUP($B448,'Slutlig allokering'!$B$2:$AC$462,MATCH(AA$3,'Slutlig allokering'!$B$2:$AJ$2,0),FALSE)/1,0)</f>
        <v>0</v>
      </c>
      <c r="AB448">
        <f>IFERROR(VLOOKUP($B448,Kraftvärmeprod!$B$1:$AH$479,MATCH(AB$2,Kraftvärmeprod!$B$1:$AG$1,0),FALSE)/1,0)-IFERROR(VLOOKUP($B448,'Slutlig allokering'!$B$2:$AC$462,MATCH(AB$3,'Slutlig allokering'!$B$2:$AJ$2,0),FALSE)/1,0)</f>
        <v>0</v>
      </c>
      <c r="AE448">
        <f t="shared" si="12"/>
        <v>0</v>
      </c>
      <c r="AG448">
        <f>IFERROR(VLOOKUP(B448,'Slutlig allokering'!$B$2:$AJ$462,MATCH("Summa justerad allokerad tillförd energi (utan hjälpel och rökgaskondensering):",'Slutlig allokering'!$B$2:$AK$2,0),FALSE)/1,"")</f>
        <v>0</v>
      </c>
      <c r="AI448" s="55" t="str">
        <f>IFERROR(1-VLOOKUP(B448,'Slutlig allokering'!$B$2:$AJ$462,MATCH("Andel av bränsle i kvv som allokerats till värme, exklusive rökgaskondensering och hjälpel",'Slutlig allokering'!$B$2:$AK$2,0),FALSE),"")</f>
        <v/>
      </c>
      <c r="AK448" s="55" t="str">
        <f t="shared" si="13"/>
        <v/>
      </c>
    </row>
    <row r="449" spans="1:37" x14ac:dyDescent="0.25">
      <c r="A449" s="28" t="s">
        <v>594</v>
      </c>
      <c r="B449" s="28" t="s">
        <v>595</v>
      </c>
      <c r="C449" t="str">
        <f>IFERROR(VLOOKUP($B449,Kraftvärmeprod!$B$1:$AH$479,MATCH(C$3,Kraftvärmeprod!$B$1:$AG$1,0),FALSE)/1,"")</f>
        <v/>
      </c>
      <c r="D449" t="str">
        <f>IFERROR(VLOOKUP($B449,Kraftvärmeprod!$B$1:$AH$479,MATCH(D$3,Kraftvärmeprod!$B$1:$AG$1,0),FALSE)/1,"")</f>
        <v/>
      </c>
      <c r="E449">
        <f>IFERROR(VLOOKUP($B449,Kraftvärmeprod!$B$1:$AH$479,MATCH(E$2,Kraftvärmeprod!$B$1:$AG$1,0),FALSE)/1,0)-IFERROR(VLOOKUP($B449,'Slutlig allokering'!$B$2:$AC$462,MATCH(E$3,'Slutlig allokering'!$B$2:$AJ$2,0),FALSE)/1,0)</f>
        <v>0</v>
      </c>
      <c r="F449">
        <f>IFERROR(VLOOKUP($B449,Kraftvärmeprod!$B$1:$AH$479,MATCH(F$2,Kraftvärmeprod!$B$1:$AG$1,0),FALSE)/1,0)-IFERROR(VLOOKUP($B449,'Slutlig allokering'!$B$2:$AC$462,MATCH(F$3,'Slutlig allokering'!$B$2:$AJ$2,0),FALSE)/1,0)</f>
        <v>0</v>
      </c>
      <c r="G449">
        <f>IFERROR(VLOOKUP($B449,Kraftvärmeprod!$B$1:$AH$479,MATCH(G$2,Kraftvärmeprod!$B$1:$AG$1,0),FALSE)/1,0)-IFERROR(VLOOKUP($B449,'Slutlig allokering'!$B$2:$AC$462,MATCH(G$3,'Slutlig allokering'!$B$2:$AJ$2,0),FALSE)/1,0)</f>
        <v>0</v>
      </c>
      <c r="H449">
        <f>IFERROR(VLOOKUP($B449,Kraftvärmeprod!$B$1:$AH$479,MATCH(H$2,Kraftvärmeprod!$B$1:$AG$1,0),FALSE)/1,0)-IFERROR(VLOOKUP($B449,'Slutlig allokering'!$B$2:$AC$462,MATCH(H$3,'Slutlig allokering'!$B$2:$AJ$2,0),FALSE)/1,0)</f>
        <v>0</v>
      </c>
      <c r="I449">
        <f>IFERROR(VLOOKUP($B449,Kraftvärmeprod!$B$1:$AH$479,MATCH(I$2,Kraftvärmeprod!$B$1:$AG$1,0),FALSE)/1,0)-IFERROR(VLOOKUP($B449,'Slutlig allokering'!$B$2:$AC$462,MATCH(I$3,'Slutlig allokering'!$B$2:$AJ$2,0),FALSE)/1,0)</f>
        <v>0</v>
      </c>
      <c r="J449">
        <f>IFERROR(VLOOKUP($B449,Kraftvärmeprod!$B$1:$AH$479,MATCH(J$2,Kraftvärmeprod!$B$1:$AG$1,0),FALSE)/1,0)-IFERROR(VLOOKUP($B449,'Slutlig allokering'!$B$2:$AC$462,MATCH(J$3,'Slutlig allokering'!$B$2:$AJ$2,0),FALSE)/1,0)</f>
        <v>0</v>
      </c>
      <c r="K449">
        <f>IFERROR(VLOOKUP($B449,Kraftvärmeprod!$B$1:$AH$479,MATCH(K$2,Kraftvärmeprod!$B$1:$AG$1,0),FALSE)/1,0)-IFERROR(VLOOKUP($B449,'Slutlig allokering'!$B$2:$AC$462,MATCH(K$3,'Slutlig allokering'!$B$2:$AJ$2,0),FALSE)/1,0)</f>
        <v>0</v>
      </c>
      <c r="L449">
        <f>IFERROR(VLOOKUP($B449,Kraftvärmeprod!$B$1:$AH$479,MATCH(L$2,Kraftvärmeprod!$B$1:$AG$1,0),FALSE)/1,0)-IFERROR(VLOOKUP($B449,'Slutlig allokering'!$B$2:$AC$462,MATCH(L$3,'Slutlig allokering'!$B$2:$AJ$2,0),FALSE)/1,0)</f>
        <v>0</v>
      </c>
      <c r="M449" s="143">
        <f>IFERROR(VLOOKUP($B449,Miljö!$B$1:$S$477,MATCH(M$2,Miljö!$B$1:$X$1,0),FALSE)/1,0)-IFERROR(VLOOKUP($B449,'Slutlig allokering'!$B$2:$AC$462,MATCH(M$3,'Slutlig allokering'!$B$2:$AJ$2,0),FALSE)/1,0)</f>
        <v>0</v>
      </c>
      <c r="N449">
        <f>IFERROR(VLOOKUP($B449,Kraftvärmeprod!$B$1:$AH$479,MATCH(N$2,Kraftvärmeprod!$B$1:$AG$1,0),FALSE)/1,0)-IFERROR(VLOOKUP($B449,'Slutlig allokering'!$B$2:$AC$462,MATCH(N$3,'Slutlig allokering'!$B$2:$AJ$2,0),FALSE)/1,0)</f>
        <v>0</v>
      </c>
      <c r="O449">
        <f>IFERROR(VLOOKUP($B449,Kraftvärmeprod!$B$1:$AH$479,MATCH(O$2,Kraftvärmeprod!$B$1:$AG$1,0),FALSE)/1,0)-IFERROR(VLOOKUP($B449,'Slutlig allokering'!$B$2:$AC$462,MATCH(O$3,'Slutlig allokering'!$B$2:$AJ$2,0),FALSE)/1,0)</f>
        <v>0</v>
      </c>
      <c r="P449">
        <f>IFERROR(VLOOKUP($B449,Kraftvärmeprod!$B$1:$AH$479,MATCH(P$2,Kraftvärmeprod!$B$1:$AG$1,0),FALSE)/1,0)-IFERROR(VLOOKUP($B449,'Slutlig allokering'!$B$2:$AC$462,MATCH(P$3,'Slutlig allokering'!$B$2:$AJ$2,0),FALSE)/1,0)</f>
        <v>0</v>
      </c>
      <c r="Q449">
        <f>IFERROR(VLOOKUP($B449,Kraftvärmeprod!$B$1:$AH$479,MATCH(Q$2,Kraftvärmeprod!$B$1:$AG$1,0),FALSE)/1,0)-IFERROR(VLOOKUP($B449,'Slutlig allokering'!$B$2:$AC$462,MATCH(Q$3,'Slutlig allokering'!$B$2:$AJ$2,0),FALSE)/1,0)</f>
        <v>0</v>
      </c>
      <c r="R449">
        <f>IFERROR(VLOOKUP($B449,Kraftvärmeprod!$B$1:$AH$479,MATCH(R$2,Kraftvärmeprod!$B$1:$AG$1,0),FALSE)/1,0)-IFERROR(VLOOKUP($B449,'Slutlig allokering'!$B$2:$AC$462,MATCH(R$3,'Slutlig allokering'!$B$2:$AJ$2,0),FALSE)/1,0)</f>
        <v>0</v>
      </c>
      <c r="S449">
        <f>IFERROR(VLOOKUP($B449,Kraftvärmeprod!$B$1:$AH$479,MATCH(S$2,Kraftvärmeprod!$B$1:$AG$1,0),FALSE)/1,0)-IFERROR(VLOOKUP($B449,'Slutlig allokering'!$B$2:$AC$462,MATCH(S$3,'Slutlig allokering'!$B$2:$AJ$2,0),FALSE)/1,0)</f>
        <v>0</v>
      </c>
      <c r="T449">
        <f>IFERROR(VLOOKUP($B449,Kraftvärmeprod!$B$1:$AH$479,MATCH(T$2,Kraftvärmeprod!$B$1:$AG$1,0),FALSE)/1,0)-IFERROR(VLOOKUP($B449,'Slutlig allokering'!$B$2:$AC$462,MATCH(T$3,'Slutlig allokering'!$B$2:$AJ$2,0),FALSE)/1,0)</f>
        <v>0</v>
      </c>
      <c r="U449">
        <f>IFERROR(VLOOKUP($B449,Kraftvärmeprod!$B$1:$AH$479,MATCH(U$2,Kraftvärmeprod!$B$1:$AG$1,0),FALSE)/1,0)-IFERROR(VLOOKUP($B449,'Slutlig allokering'!$B$2:$AC$462,MATCH(U$3,'Slutlig allokering'!$B$2:$AJ$2,0),FALSE)/1,0)</f>
        <v>0</v>
      </c>
      <c r="V449">
        <f>IFERROR(VLOOKUP($B449,Kraftvärmeprod!$B$1:$AH$479,MATCH(V$2,Kraftvärmeprod!$B$1:$AG$1,0),FALSE)/1,0)-IFERROR(VLOOKUP($B449,'Slutlig allokering'!$B$2:$AC$462,MATCH(V$3,'Slutlig allokering'!$B$2:$AJ$2,0),FALSE)/1,0)</f>
        <v>0</v>
      </c>
      <c r="W449">
        <f>IFERROR(VLOOKUP($B449,Kraftvärmeprod!$B$1:$AH$479,MATCH(W$2,Kraftvärmeprod!$B$1:$AG$1,0),FALSE)/1,0)-IFERROR(VLOOKUP($B449,'Slutlig allokering'!$B$2:$AC$462,MATCH(W$3,'Slutlig allokering'!$B$2:$AJ$2,0),FALSE)/1,0)</f>
        <v>0</v>
      </c>
      <c r="X449">
        <f>IFERROR(VLOOKUP($B449,Kraftvärmeprod!$B$1:$AH$479,MATCH(X$2,Kraftvärmeprod!$B$1:$AG$1,0),FALSE)/1,0)-IFERROR(VLOOKUP($B449,'Slutlig allokering'!$B$2:$AC$462,MATCH(X$3,'Slutlig allokering'!$B$2:$AJ$2,0),FALSE)/1,0)</f>
        <v>0</v>
      </c>
      <c r="Y449">
        <f>IFERROR(VLOOKUP($B449,Kraftvärmeprod!$B$1:$AH$479,MATCH(Y$2,Kraftvärmeprod!$B$1:$AG$1,0),FALSE)/1,0)-IFERROR(VLOOKUP($B449,'Slutlig allokering'!$B$2:$AC$462,MATCH(Y$3,'Slutlig allokering'!$B$2:$AJ$2,0),FALSE)/1,0)</f>
        <v>0</v>
      </c>
      <c r="Z449">
        <f>IFERROR(VLOOKUP($B449,Kraftvärmeprod!$B$1:$AH$479,MATCH(Z$2,Kraftvärmeprod!$B$1:$AG$1,0),FALSE)/1,0)-IFERROR(VLOOKUP($B449,'Slutlig allokering'!$B$2:$AC$462,MATCH(Z$3,'Slutlig allokering'!$B$2:$AJ$2,0),FALSE)/1,0)</f>
        <v>0</v>
      </c>
      <c r="AA449">
        <f>IFERROR(VLOOKUP($B449,Kraftvärmeprod!$B$1:$AH$479,MATCH(AA$2,Kraftvärmeprod!$B$1:$AG$1,0),FALSE)/1,0)-IFERROR(VLOOKUP($B449,'Slutlig allokering'!$B$2:$AC$462,MATCH(AA$3,'Slutlig allokering'!$B$2:$AJ$2,0),FALSE)/1,0)</f>
        <v>0</v>
      </c>
      <c r="AB449">
        <f>IFERROR(VLOOKUP($B449,Kraftvärmeprod!$B$1:$AH$479,MATCH(AB$2,Kraftvärmeprod!$B$1:$AG$1,0),FALSE)/1,0)-IFERROR(VLOOKUP($B449,'Slutlig allokering'!$B$2:$AC$462,MATCH(AB$3,'Slutlig allokering'!$B$2:$AJ$2,0),FALSE)/1,0)</f>
        <v>0</v>
      </c>
      <c r="AE449">
        <f t="shared" si="12"/>
        <v>0</v>
      </c>
      <c r="AG449">
        <f>IFERROR(VLOOKUP(B449,'Slutlig allokering'!$B$2:$AJ$462,MATCH("Summa justerad allokerad tillförd energi (utan hjälpel och rökgaskondensering):",'Slutlig allokering'!$B$2:$AK$2,0),FALSE)/1,"")</f>
        <v>0</v>
      </c>
      <c r="AI449" s="55" t="str">
        <f>IFERROR(1-VLOOKUP(B449,'Slutlig allokering'!$B$2:$AJ$462,MATCH("Andel av bränsle i kvv som allokerats till värme, exklusive rökgaskondensering och hjälpel",'Slutlig allokering'!$B$2:$AK$2,0),FALSE),"")</f>
        <v/>
      </c>
      <c r="AK449" s="55" t="str">
        <f t="shared" si="13"/>
        <v/>
      </c>
    </row>
    <row r="450" spans="1:37" x14ac:dyDescent="0.25">
      <c r="A450" s="28" t="s">
        <v>596</v>
      </c>
      <c r="B450" s="28" t="s">
        <v>597</v>
      </c>
      <c r="C450">
        <f>IFERROR(VLOOKUP($B450,Kraftvärmeprod!$B$1:$AH$479,MATCH(C$3,Kraftvärmeprod!$B$1:$AG$1,0),FALSE)/1,"")</f>
        <v>522.56500000000005</v>
      </c>
      <c r="D450">
        <f>IFERROR(VLOOKUP($B450,Kraftvärmeprod!$B$1:$AH$479,MATCH(D$3,Kraftvärmeprod!$B$1:$AG$1,0),FALSE)/1,"")</f>
        <v>222.67</v>
      </c>
      <c r="E450">
        <f>IFERROR(VLOOKUP($B450,Kraftvärmeprod!$B$1:$AH$479,MATCH(E$2,Kraftvärmeprod!$B$1:$AG$1,0),FALSE)/1,0)-IFERROR(VLOOKUP($B450,'Slutlig allokering'!$B$2:$AC$462,MATCH(E$3,'Slutlig allokering'!$B$2:$AJ$2,0),FALSE)/1,0)</f>
        <v>195.5</v>
      </c>
      <c r="F450">
        <f>IFERROR(VLOOKUP($B450,Kraftvärmeprod!$B$1:$AH$479,MATCH(F$2,Kraftvärmeprod!$B$1:$AG$1,0),FALSE)/1,0)-IFERROR(VLOOKUP($B450,'Slutlig allokering'!$B$2:$AC$462,MATCH(F$3,'Slutlig allokering'!$B$2:$AJ$2,0),FALSE)/1,0)</f>
        <v>0</v>
      </c>
      <c r="G450">
        <f>IFERROR(VLOOKUP($B450,Kraftvärmeprod!$B$1:$AH$479,MATCH(G$2,Kraftvärmeprod!$B$1:$AG$1,0),FALSE)/1,0)-IFERROR(VLOOKUP($B450,'Slutlig allokering'!$B$2:$AC$462,MATCH(G$3,'Slutlig allokering'!$B$2:$AJ$2,0),FALSE)/1,0)</f>
        <v>0</v>
      </c>
      <c r="H450">
        <f>IFERROR(VLOOKUP($B450,Kraftvärmeprod!$B$1:$AH$479,MATCH(H$2,Kraftvärmeprod!$B$1:$AG$1,0),FALSE)/1,0)-IFERROR(VLOOKUP($B450,'Slutlig allokering'!$B$2:$AC$462,MATCH(H$3,'Slutlig allokering'!$B$2:$AJ$2,0),FALSE)/1,0)</f>
        <v>0</v>
      </c>
      <c r="I450">
        <f>IFERROR(VLOOKUP($B450,Kraftvärmeprod!$B$1:$AH$479,MATCH(I$2,Kraftvärmeprod!$B$1:$AG$1,0),FALSE)/1,0)-IFERROR(VLOOKUP($B450,'Slutlig allokering'!$B$2:$AC$462,MATCH(I$3,'Slutlig allokering'!$B$2:$AJ$2,0),FALSE)/1,0)</f>
        <v>0.6100000000000001</v>
      </c>
      <c r="J450">
        <f>IFERROR(VLOOKUP($B450,Kraftvärmeprod!$B$1:$AH$479,MATCH(J$2,Kraftvärmeprod!$B$1:$AG$1,0),FALSE)/1,0)-IFERROR(VLOOKUP($B450,'Slutlig allokering'!$B$2:$AC$462,MATCH(J$3,'Slutlig allokering'!$B$2:$AJ$2,0),FALSE)/1,0)</f>
        <v>0</v>
      </c>
      <c r="K450">
        <f>IFERROR(VLOOKUP($B450,Kraftvärmeprod!$B$1:$AH$479,MATCH(K$2,Kraftvärmeprod!$B$1:$AG$1,0),FALSE)/1,0)-IFERROR(VLOOKUP($B450,'Slutlig allokering'!$B$2:$AC$462,MATCH(K$3,'Slutlig allokering'!$B$2:$AJ$2,0),FALSE)/1,0)</f>
        <v>1.0959999999999999</v>
      </c>
      <c r="L450">
        <f>IFERROR(VLOOKUP($B450,Kraftvärmeprod!$B$1:$AH$479,MATCH(L$2,Kraftvärmeprod!$B$1:$AG$1,0),FALSE)/1,0)-IFERROR(VLOOKUP($B450,'Slutlig allokering'!$B$2:$AC$462,MATCH(L$3,'Slutlig allokering'!$B$2:$AJ$2,0),FALSE)/1,0)</f>
        <v>16.8</v>
      </c>
      <c r="M450" s="143">
        <f>IFERROR(VLOOKUP($B450,Miljö!$B$1:$S$477,MATCH(M$2,Miljö!$B$1:$X$1,0),FALSE)/1,0)-IFERROR(VLOOKUP($B450,'Slutlig allokering'!$B$2:$AC$462,MATCH(M$3,'Slutlig allokering'!$B$2:$AJ$2,0),FALSE)/1,0)</f>
        <v>17.16</v>
      </c>
      <c r="N450">
        <f>IFERROR(VLOOKUP($B450,Kraftvärmeprod!$B$1:$AH$479,MATCH(N$2,Kraftvärmeprod!$B$1:$AG$1,0),FALSE)/1,0)-IFERROR(VLOOKUP($B450,'Slutlig allokering'!$B$2:$AC$462,MATCH(N$3,'Slutlig allokering'!$B$2:$AJ$2,0),FALSE)/1,0)</f>
        <v>19.600000000000001</v>
      </c>
      <c r="O450">
        <f>IFERROR(VLOOKUP($B450,Kraftvärmeprod!$B$1:$AH$479,MATCH(O$2,Kraftvärmeprod!$B$1:$AG$1,0),FALSE)/1,0)-IFERROR(VLOOKUP($B450,'Slutlig allokering'!$B$2:$AC$462,MATCH(O$3,'Slutlig allokering'!$B$2:$AJ$2,0),FALSE)/1,0)</f>
        <v>0</v>
      </c>
      <c r="P450">
        <f>IFERROR(VLOOKUP($B450,Kraftvärmeprod!$B$1:$AH$479,MATCH(P$2,Kraftvärmeprod!$B$1:$AG$1,0),FALSE)/1,0)-IFERROR(VLOOKUP($B450,'Slutlig allokering'!$B$2:$AC$462,MATCH(P$3,'Slutlig allokering'!$B$2:$AJ$2,0),FALSE)/1,0)</f>
        <v>0</v>
      </c>
      <c r="Q450">
        <f>IFERROR(VLOOKUP($B450,Kraftvärmeprod!$B$1:$AH$479,MATCH(Q$2,Kraftvärmeprod!$B$1:$AG$1,0),FALSE)/1,0)-IFERROR(VLOOKUP($B450,'Slutlig allokering'!$B$2:$AC$462,MATCH(Q$3,'Slutlig allokering'!$B$2:$AJ$2,0),FALSE)/1,0)</f>
        <v>0</v>
      </c>
      <c r="R450">
        <f>IFERROR(VLOOKUP($B450,Kraftvärmeprod!$B$1:$AH$479,MATCH(R$2,Kraftvärmeprod!$B$1:$AG$1,0),FALSE)/1,0)-IFERROR(VLOOKUP($B450,'Slutlig allokering'!$B$2:$AC$462,MATCH(R$3,'Slutlig allokering'!$B$2:$AJ$2,0),FALSE)/1,0)</f>
        <v>0</v>
      </c>
      <c r="S450">
        <f>IFERROR(VLOOKUP($B450,Kraftvärmeprod!$B$1:$AH$479,MATCH(S$2,Kraftvärmeprod!$B$1:$AG$1,0),FALSE)/1,0)-IFERROR(VLOOKUP($B450,'Slutlig allokering'!$B$2:$AC$462,MATCH(S$3,'Slutlig allokering'!$B$2:$AJ$2,0),FALSE)/1,0)</f>
        <v>0</v>
      </c>
      <c r="T450">
        <f>IFERROR(VLOOKUP($B450,Kraftvärmeprod!$B$1:$AH$479,MATCH(T$2,Kraftvärmeprod!$B$1:$AG$1,0),FALSE)/1,0)-IFERROR(VLOOKUP($B450,'Slutlig allokering'!$B$2:$AC$462,MATCH(T$3,'Slutlig allokering'!$B$2:$AJ$2,0),FALSE)/1,0)</f>
        <v>0</v>
      </c>
      <c r="U450">
        <f>IFERROR(VLOOKUP($B450,Kraftvärmeprod!$B$1:$AH$479,MATCH(U$2,Kraftvärmeprod!$B$1:$AG$1,0),FALSE)/1,0)-IFERROR(VLOOKUP($B450,'Slutlig allokering'!$B$2:$AC$462,MATCH(U$3,'Slutlig allokering'!$B$2:$AJ$2,0),FALSE)/1,0)</f>
        <v>0</v>
      </c>
      <c r="V450">
        <f>IFERROR(VLOOKUP($B450,Kraftvärmeprod!$B$1:$AH$479,MATCH(V$2,Kraftvärmeprod!$B$1:$AG$1,0),FALSE)/1,0)-IFERROR(VLOOKUP($B450,'Slutlig allokering'!$B$2:$AC$462,MATCH(V$3,'Slutlig allokering'!$B$2:$AJ$2,0),FALSE)/1,0)</f>
        <v>9.9972600000000009E-2</v>
      </c>
      <c r="W450">
        <f>IFERROR(VLOOKUP($B450,Kraftvärmeprod!$B$1:$AH$479,MATCH(W$2,Kraftvärmeprod!$B$1:$AG$1,0),FALSE)/1,0)-IFERROR(VLOOKUP($B450,'Slutlig allokering'!$B$2:$AC$462,MATCH(W$3,'Slutlig allokering'!$B$2:$AJ$2,0),FALSE)/1,0)</f>
        <v>250.3</v>
      </c>
      <c r="X450">
        <f>IFERROR(VLOOKUP($B450,Kraftvärmeprod!$B$1:$AH$479,MATCH(X$2,Kraftvärmeprod!$B$1:$AG$1,0),FALSE)/1,0)-IFERROR(VLOOKUP($B450,'Slutlig allokering'!$B$2:$AC$462,MATCH(X$3,'Slutlig allokering'!$B$2:$AJ$2,0),FALSE)/1,0)</f>
        <v>8.41</v>
      </c>
      <c r="Y450">
        <f>IFERROR(VLOOKUP($B450,Kraftvärmeprod!$B$1:$AH$479,MATCH(Y$2,Kraftvärmeprod!$B$1:$AG$1,0),FALSE)/1,0)-IFERROR(VLOOKUP($B450,'Slutlig allokering'!$B$2:$AC$462,MATCH(Y$3,'Slutlig allokering'!$B$2:$AJ$2,0),FALSE)/1,0)</f>
        <v>0</v>
      </c>
      <c r="Z450">
        <f>IFERROR(VLOOKUP($B450,Kraftvärmeprod!$B$1:$AH$479,MATCH(Z$2,Kraftvärmeprod!$B$1:$AG$1,0),FALSE)/1,0)-IFERROR(VLOOKUP($B450,'Slutlig allokering'!$B$2:$AC$462,MATCH(Z$3,'Slutlig allokering'!$B$2:$AJ$2,0),FALSE)/1,0)</f>
        <v>0</v>
      </c>
      <c r="AA450">
        <f>IFERROR(VLOOKUP($B450,Kraftvärmeprod!$B$1:$AH$479,MATCH(AA$2,Kraftvärmeprod!$B$1:$AG$1,0),FALSE)/1,0)-IFERROR(VLOOKUP($B450,'Slutlig allokering'!$B$2:$AC$462,MATCH(AA$3,'Slutlig allokering'!$B$2:$AJ$2,0),FALSE)/1,0)</f>
        <v>0</v>
      </c>
      <c r="AB450">
        <f>IFERROR(VLOOKUP($B450,Kraftvärmeprod!$B$1:$AH$479,MATCH(AB$2,Kraftvärmeprod!$B$1:$AG$1,0),FALSE)/1,0)-IFERROR(VLOOKUP($B450,'Slutlig allokering'!$B$2:$AC$462,MATCH(AB$3,'Slutlig allokering'!$B$2:$AJ$2,0),FALSE)/1,0)</f>
        <v>0</v>
      </c>
      <c r="AE450">
        <f t="shared" si="12"/>
        <v>492.41597260000003</v>
      </c>
      <c r="AG450">
        <f>IFERROR(VLOOKUP(B450,'Slutlig allokering'!$B$2:$AJ$462,MATCH("Summa justerad allokerad tillförd energi (utan hjälpel och rökgaskondensering):",'Slutlig allokering'!$B$2:$AK$2,0),FALSE)/1,"")</f>
        <v>426.87402739999993</v>
      </c>
      <c r="AI450" s="55">
        <f>IFERROR(1-VLOOKUP(B450,'Slutlig allokering'!$B$2:$AJ$462,MATCH("Andel av bränsle i kvv som allokerats till värme, exklusive rökgaskondensering och hjälpel",'Slutlig allokering'!$B$2:$AK$2,0),FALSE),"")</f>
        <v>0.53564813345081541</v>
      </c>
      <c r="AK450" s="55">
        <f t="shared" si="13"/>
        <v>0.53564813345081541</v>
      </c>
    </row>
    <row r="451" spans="1:37" x14ac:dyDescent="0.25">
      <c r="A451" s="28" t="s">
        <v>596</v>
      </c>
      <c r="B451" s="28" t="s">
        <v>598</v>
      </c>
      <c r="C451" t="str">
        <f>IFERROR(VLOOKUP($B451,Kraftvärmeprod!$B$1:$AH$479,MATCH(C$3,Kraftvärmeprod!$B$1:$AG$1,0),FALSE)/1,"")</f>
        <v/>
      </c>
      <c r="D451" t="str">
        <f>IFERROR(VLOOKUP($B451,Kraftvärmeprod!$B$1:$AH$479,MATCH(D$3,Kraftvärmeprod!$B$1:$AG$1,0),FALSE)/1,"")</f>
        <v/>
      </c>
      <c r="E451">
        <f>IFERROR(VLOOKUP($B451,Kraftvärmeprod!$B$1:$AH$479,MATCH(E$2,Kraftvärmeprod!$B$1:$AG$1,0),FALSE)/1,0)-IFERROR(VLOOKUP($B451,'Slutlig allokering'!$B$2:$AC$462,MATCH(E$3,'Slutlig allokering'!$B$2:$AJ$2,0),FALSE)/1,0)</f>
        <v>0</v>
      </c>
      <c r="F451">
        <f>IFERROR(VLOOKUP($B451,Kraftvärmeprod!$B$1:$AH$479,MATCH(F$2,Kraftvärmeprod!$B$1:$AG$1,0),FALSE)/1,0)-IFERROR(VLOOKUP($B451,'Slutlig allokering'!$B$2:$AC$462,MATCH(F$3,'Slutlig allokering'!$B$2:$AJ$2,0),FALSE)/1,0)</f>
        <v>0</v>
      </c>
      <c r="G451">
        <f>IFERROR(VLOOKUP($B451,Kraftvärmeprod!$B$1:$AH$479,MATCH(G$2,Kraftvärmeprod!$B$1:$AG$1,0),FALSE)/1,0)-IFERROR(VLOOKUP($B451,'Slutlig allokering'!$B$2:$AC$462,MATCH(G$3,'Slutlig allokering'!$B$2:$AJ$2,0),FALSE)/1,0)</f>
        <v>0</v>
      </c>
      <c r="H451">
        <f>IFERROR(VLOOKUP($B451,Kraftvärmeprod!$B$1:$AH$479,MATCH(H$2,Kraftvärmeprod!$B$1:$AG$1,0),FALSE)/1,0)-IFERROR(VLOOKUP($B451,'Slutlig allokering'!$B$2:$AC$462,MATCH(H$3,'Slutlig allokering'!$B$2:$AJ$2,0),FALSE)/1,0)</f>
        <v>0</v>
      </c>
      <c r="I451">
        <f>IFERROR(VLOOKUP($B451,Kraftvärmeprod!$B$1:$AH$479,MATCH(I$2,Kraftvärmeprod!$B$1:$AG$1,0),FALSE)/1,0)-IFERROR(VLOOKUP($B451,'Slutlig allokering'!$B$2:$AC$462,MATCH(I$3,'Slutlig allokering'!$B$2:$AJ$2,0),FALSE)/1,0)</f>
        <v>0</v>
      </c>
      <c r="J451">
        <f>IFERROR(VLOOKUP($B451,Kraftvärmeprod!$B$1:$AH$479,MATCH(J$2,Kraftvärmeprod!$B$1:$AG$1,0),FALSE)/1,0)-IFERROR(VLOOKUP($B451,'Slutlig allokering'!$B$2:$AC$462,MATCH(J$3,'Slutlig allokering'!$B$2:$AJ$2,0),FALSE)/1,0)</f>
        <v>0</v>
      </c>
      <c r="K451">
        <f>IFERROR(VLOOKUP($B451,Kraftvärmeprod!$B$1:$AH$479,MATCH(K$2,Kraftvärmeprod!$B$1:$AG$1,0),FALSE)/1,0)-IFERROR(VLOOKUP($B451,'Slutlig allokering'!$B$2:$AC$462,MATCH(K$3,'Slutlig allokering'!$B$2:$AJ$2,0),FALSE)/1,0)</f>
        <v>0</v>
      </c>
      <c r="L451">
        <f>IFERROR(VLOOKUP($B451,Kraftvärmeprod!$B$1:$AH$479,MATCH(L$2,Kraftvärmeprod!$B$1:$AG$1,0),FALSE)/1,0)-IFERROR(VLOOKUP($B451,'Slutlig allokering'!$B$2:$AC$462,MATCH(L$3,'Slutlig allokering'!$B$2:$AJ$2,0),FALSE)/1,0)</f>
        <v>0</v>
      </c>
      <c r="M451" s="143">
        <f>IFERROR(VLOOKUP($B451,Miljö!$B$1:$S$477,MATCH(M$2,Miljö!$B$1:$X$1,0),FALSE)/1,0)-IFERROR(VLOOKUP($B451,'Slutlig allokering'!$B$2:$AC$462,MATCH(M$3,'Slutlig allokering'!$B$2:$AJ$2,0),FALSE)/1,0)</f>
        <v>0</v>
      </c>
      <c r="N451">
        <f>IFERROR(VLOOKUP($B451,Kraftvärmeprod!$B$1:$AH$479,MATCH(N$2,Kraftvärmeprod!$B$1:$AG$1,0),FALSE)/1,0)-IFERROR(VLOOKUP($B451,'Slutlig allokering'!$B$2:$AC$462,MATCH(N$3,'Slutlig allokering'!$B$2:$AJ$2,0),FALSE)/1,0)</f>
        <v>0</v>
      </c>
      <c r="O451">
        <f>IFERROR(VLOOKUP($B451,Kraftvärmeprod!$B$1:$AH$479,MATCH(O$2,Kraftvärmeprod!$B$1:$AG$1,0),FALSE)/1,0)-IFERROR(VLOOKUP($B451,'Slutlig allokering'!$B$2:$AC$462,MATCH(O$3,'Slutlig allokering'!$B$2:$AJ$2,0),FALSE)/1,0)</f>
        <v>0</v>
      </c>
      <c r="P451">
        <f>IFERROR(VLOOKUP($B451,Kraftvärmeprod!$B$1:$AH$479,MATCH(P$2,Kraftvärmeprod!$B$1:$AG$1,0),FALSE)/1,0)-IFERROR(VLOOKUP($B451,'Slutlig allokering'!$B$2:$AC$462,MATCH(P$3,'Slutlig allokering'!$B$2:$AJ$2,0),FALSE)/1,0)</f>
        <v>0</v>
      </c>
      <c r="Q451">
        <f>IFERROR(VLOOKUP($B451,Kraftvärmeprod!$B$1:$AH$479,MATCH(Q$2,Kraftvärmeprod!$B$1:$AG$1,0),FALSE)/1,0)-IFERROR(VLOOKUP($B451,'Slutlig allokering'!$B$2:$AC$462,MATCH(Q$3,'Slutlig allokering'!$B$2:$AJ$2,0),FALSE)/1,0)</f>
        <v>0</v>
      </c>
      <c r="R451">
        <f>IFERROR(VLOOKUP($B451,Kraftvärmeprod!$B$1:$AH$479,MATCH(R$2,Kraftvärmeprod!$B$1:$AG$1,0),FALSE)/1,0)-IFERROR(VLOOKUP($B451,'Slutlig allokering'!$B$2:$AC$462,MATCH(R$3,'Slutlig allokering'!$B$2:$AJ$2,0),FALSE)/1,0)</f>
        <v>0</v>
      </c>
      <c r="S451">
        <f>IFERROR(VLOOKUP($B451,Kraftvärmeprod!$B$1:$AH$479,MATCH(S$2,Kraftvärmeprod!$B$1:$AG$1,0),FALSE)/1,0)-IFERROR(VLOOKUP($B451,'Slutlig allokering'!$B$2:$AC$462,MATCH(S$3,'Slutlig allokering'!$B$2:$AJ$2,0),FALSE)/1,0)</f>
        <v>0</v>
      </c>
      <c r="T451">
        <f>IFERROR(VLOOKUP($B451,Kraftvärmeprod!$B$1:$AH$479,MATCH(T$2,Kraftvärmeprod!$B$1:$AG$1,0),FALSE)/1,0)-IFERROR(VLOOKUP($B451,'Slutlig allokering'!$B$2:$AC$462,MATCH(T$3,'Slutlig allokering'!$B$2:$AJ$2,0),FALSE)/1,0)</f>
        <v>0</v>
      </c>
      <c r="U451">
        <f>IFERROR(VLOOKUP($B451,Kraftvärmeprod!$B$1:$AH$479,MATCH(U$2,Kraftvärmeprod!$B$1:$AG$1,0),FALSE)/1,0)-IFERROR(VLOOKUP($B451,'Slutlig allokering'!$B$2:$AC$462,MATCH(U$3,'Slutlig allokering'!$B$2:$AJ$2,0),FALSE)/1,0)</f>
        <v>0</v>
      </c>
      <c r="V451">
        <f>IFERROR(VLOOKUP($B451,Kraftvärmeprod!$B$1:$AH$479,MATCH(V$2,Kraftvärmeprod!$B$1:$AG$1,0),FALSE)/1,0)-IFERROR(VLOOKUP($B451,'Slutlig allokering'!$B$2:$AC$462,MATCH(V$3,'Slutlig allokering'!$B$2:$AJ$2,0),FALSE)/1,0)</f>
        <v>0</v>
      </c>
      <c r="W451">
        <f>IFERROR(VLOOKUP($B451,Kraftvärmeprod!$B$1:$AH$479,MATCH(W$2,Kraftvärmeprod!$B$1:$AG$1,0),FALSE)/1,0)-IFERROR(VLOOKUP($B451,'Slutlig allokering'!$B$2:$AC$462,MATCH(W$3,'Slutlig allokering'!$B$2:$AJ$2,0),FALSE)/1,0)</f>
        <v>0</v>
      </c>
      <c r="X451">
        <f>IFERROR(VLOOKUP($B451,Kraftvärmeprod!$B$1:$AH$479,MATCH(X$2,Kraftvärmeprod!$B$1:$AG$1,0),FALSE)/1,0)-IFERROR(VLOOKUP($B451,'Slutlig allokering'!$B$2:$AC$462,MATCH(X$3,'Slutlig allokering'!$B$2:$AJ$2,0),FALSE)/1,0)</f>
        <v>0</v>
      </c>
      <c r="Y451">
        <f>IFERROR(VLOOKUP($B451,Kraftvärmeprod!$B$1:$AH$479,MATCH(Y$2,Kraftvärmeprod!$B$1:$AG$1,0),FALSE)/1,0)-IFERROR(VLOOKUP($B451,'Slutlig allokering'!$B$2:$AC$462,MATCH(Y$3,'Slutlig allokering'!$B$2:$AJ$2,0),FALSE)/1,0)</f>
        <v>0</v>
      </c>
      <c r="Z451">
        <f>IFERROR(VLOOKUP($B451,Kraftvärmeprod!$B$1:$AH$479,MATCH(Z$2,Kraftvärmeprod!$B$1:$AG$1,0),FALSE)/1,0)-IFERROR(VLOOKUP($B451,'Slutlig allokering'!$B$2:$AC$462,MATCH(Z$3,'Slutlig allokering'!$B$2:$AJ$2,0),FALSE)/1,0)</f>
        <v>0</v>
      </c>
      <c r="AA451">
        <f>IFERROR(VLOOKUP($B451,Kraftvärmeprod!$B$1:$AH$479,MATCH(AA$2,Kraftvärmeprod!$B$1:$AG$1,0),FALSE)/1,0)-IFERROR(VLOOKUP($B451,'Slutlig allokering'!$B$2:$AC$462,MATCH(AA$3,'Slutlig allokering'!$B$2:$AJ$2,0),FALSE)/1,0)</f>
        <v>0</v>
      </c>
      <c r="AB451">
        <f>IFERROR(VLOOKUP($B451,Kraftvärmeprod!$B$1:$AH$479,MATCH(AB$2,Kraftvärmeprod!$B$1:$AG$1,0),FALSE)/1,0)-IFERROR(VLOOKUP($B451,'Slutlig allokering'!$B$2:$AC$462,MATCH(AB$3,'Slutlig allokering'!$B$2:$AJ$2,0),FALSE)/1,0)</f>
        <v>0</v>
      </c>
      <c r="AE451">
        <f t="shared" si="12"/>
        <v>0</v>
      </c>
      <c r="AG451">
        <f>IFERROR(VLOOKUP(B451,'Slutlig allokering'!$B$2:$AJ$462,MATCH("Summa justerad allokerad tillförd energi (utan hjälpel och rökgaskondensering):",'Slutlig allokering'!$B$2:$AK$2,0),FALSE)/1,"")</f>
        <v>0</v>
      </c>
      <c r="AI451" s="55" t="str">
        <f>IFERROR(1-VLOOKUP(B451,'Slutlig allokering'!$B$2:$AJ$462,MATCH("Andel av bränsle i kvv som allokerats till värme, exklusive rökgaskondensering och hjälpel",'Slutlig allokering'!$B$2:$AK$2,0),FALSE),"")</f>
        <v/>
      </c>
      <c r="AK451" s="55" t="str">
        <f t="shared" si="13"/>
        <v/>
      </c>
    </row>
    <row r="452" spans="1:37" x14ac:dyDescent="0.25">
      <c r="A452" s="28" t="s">
        <v>596</v>
      </c>
      <c r="B452" s="28" t="s">
        <v>599</v>
      </c>
      <c r="C452" t="str">
        <f>IFERROR(VLOOKUP($B452,Kraftvärmeprod!$B$1:$AH$479,MATCH(C$3,Kraftvärmeprod!$B$1:$AG$1,0),FALSE)/1,"")</f>
        <v/>
      </c>
      <c r="D452" t="str">
        <f>IFERROR(VLOOKUP($B452,Kraftvärmeprod!$B$1:$AH$479,MATCH(D$3,Kraftvärmeprod!$B$1:$AG$1,0),FALSE)/1,"")</f>
        <v/>
      </c>
      <c r="E452">
        <f>IFERROR(VLOOKUP($B452,Kraftvärmeprod!$B$1:$AH$479,MATCH(E$2,Kraftvärmeprod!$B$1:$AG$1,0),FALSE)/1,0)-IFERROR(VLOOKUP($B452,'Slutlig allokering'!$B$2:$AC$462,MATCH(E$3,'Slutlig allokering'!$B$2:$AJ$2,0),FALSE)/1,0)</f>
        <v>0</v>
      </c>
      <c r="F452">
        <f>IFERROR(VLOOKUP($B452,Kraftvärmeprod!$B$1:$AH$479,MATCH(F$2,Kraftvärmeprod!$B$1:$AG$1,0),FALSE)/1,0)-IFERROR(VLOOKUP($B452,'Slutlig allokering'!$B$2:$AC$462,MATCH(F$3,'Slutlig allokering'!$B$2:$AJ$2,0),FALSE)/1,0)</f>
        <v>0</v>
      </c>
      <c r="G452">
        <f>IFERROR(VLOOKUP($B452,Kraftvärmeprod!$B$1:$AH$479,MATCH(G$2,Kraftvärmeprod!$B$1:$AG$1,0),FALSE)/1,0)-IFERROR(VLOOKUP($B452,'Slutlig allokering'!$B$2:$AC$462,MATCH(G$3,'Slutlig allokering'!$B$2:$AJ$2,0),FALSE)/1,0)</f>
        <v>0</v>
      </c>
      <c r="H452">
        <f>IFERROR(VLOOKUP($B452,Kraftvärmeprod!$B$1:$AH$479,MATCH(H$2,Kraftvärmeprod!$B$1:$AG$1,0),FALSE)/1,0)-IFERROR(VLOOKUP($B452,'Slutlig allokering'!$B$2:$AC$462,MATCH(H$3,'Slutlig allokering'!$B$2:$AJ$2,0),FALSE)/1,0)</f>
        <v>0</v>
      </c>
      <c r="I452">
        <f>IFERROR(VLOOKUP($B452,Kraftvärmeprod!$B$1:$AH$479,MATCH(I$2,Kraftvärmeprod!$B$1:$AG$1,0),FALSE)/1,0)-IFERROR(VLOOKUP($B452,'Slutlig allokering'!$B$2:$AC$462,MATCH(I$3,'Slutlig allokering'!$B$2:$AJ$2,0),FALSE)/1,0)</f>
        <v>0</v>
      </c>
      <c r="J452">
        <f>IFERROR(VLOOKUP($B452,Kraftvärmeprod!$B$1:$AH$479,MATCH(J$2,Kraftvärmeprod!$B$1:$AG$1,0),FALSE)/1,0)-IFERROR(VLOOKUP($B452,'Slutlig allokering'!$B$2:$AC$462,MATCH(J$3,'Slutlig allokering'!$B$2:$AJ$2,0),FALSE)/1,0)</f>
        <v>0</v>
      </c>
      <c r="K452">
        <f>IFERROR(VLOOKUP($B452,Kraftvärmeprod!$B$1:$AH$479,MATCH(K$2,Kraftvärmeprod!$B$1:$AG$1,0),FALSE)/1,0)-IFERROR(VLOOKUP($B452,'Slutlig allokering'!$B$2:$AC$462,MATCH(K$3,'Slutlig allokering'!$B$2:$AJ$2,0),FALSE)/1,0)</f>
        <v>0</v>
      </c>
      <c r="L452">
        <f>IFERROR(VLOOKUP($B452,Kraftvärmeprod!$B$1:$AH$479,MATCH(L$2,Kraftvärmeprod!$B$1:$AG$1,0),FALSE)/1,0)-IFERROR(VLOOKUP($B452,'Slutlig allokering'!$B$2:$AC$462,MATCH(L$3,'Slutlig allokering'!$B$2:$AJ$2,0),FALSE)/1,0)</f>
        <v>0</v>
      </c>
      <c r="M452" s="143">
        <f>IFERROR(VLOOKUP($B452,Miljö!$B$1:$S$477,MATCH(M$2,Miljö!$B$1:$X$1,0),FALSE)/1,0)-IFERROR(VLOOKUP($B452,'Slutlig allokering'!$B$2:$AC$462,MATCH(M$3,'Slutlig allokering'!$B$2:$AJ$2,0),FALSE)/1,0)</f>
        <v>0</v>
      </c>
      <c r="N452">
        <f>IFERROR(VLOOKUP($B452,Kraftvärmeprod!$B$1:$AH$479,MATCH(N$2,Kraftvärmeprod!$B$1:$AG$1,0),FALSE)/1,0)-IFERROR(VLOOKUP($B452,'Slutlig allokering'!$B$2:$AC$462,MATCH(N$3,'Slutlig allokering'!$B$2:$AJ$2,0),FALSE)/1,0)</f>
        <v>0</v>
      </c>
      <c r="O452">
        <f>IFERROR(VLOOKUP($B452,Kraftvärmeprod!$B$1:$AH$479,MATCH(O$2,Kraftvärmeprod!$B$1:$AG$1,0),FALSE)/1,0)-IFERROR(VLOOKUP($B452,'Slutlig allokering'!$B$2:$AC$462,MATCH(O$3,'Slutlig allokering'!$B$2:$AJ$2,0),FALSE)/1,0)</f>
        <v>0</v>
      </c>
      <c r="P452">
        <f>IFERROR(VLOOKUP($B452,Kraftvärmeprod!$B$1:$AH$479,MATCH(P$2,Kraftvärmeprod!$B$1:$AG$1,0),FALSE)/1,0)-IFERROR(VLOOKUP($B452,'Slutlig allokering'!$B$2:$AC$462,MATCH(P$3,'Slutlig allokering'!$B$2:$AJ$2,0),FALSE)/1,0)</f>
        <v>0</v>
      </c>
      <c r="Q452">
        <f>IFERROR(VLOOKUP($B452,Kraftvärmeprod!$B$1:$AH$479,MATCH(Q$2,Kraftvärmeprod!$B$1:$AG$1,0),FALSE)/1,0)-IFERROR(VLOOKUP($B452,'Slutlig allokering'!$B$2:$AC$462,MATCH(Q$3,'Slutlig allokering'!$B$2:$AJ$2,0),FALSE)/1,0)</f>
        <v>0</v>
      </c>
      <c r="R452">
        <f>IFERROR(VLOOKUP($B452,Kraftvärmeprod!$B$1:$AH$479,MATCH(R$2,Kraftvärmeprod!$B$1:$AG$1,0),FALSE)/1,0)-IFERROR(VLOOKUP($B452,'Slutlig allokering'!$B$2:$AC$462,MATCH(R$3,'Slutlig allokering'!$B$2:$AJ$2,0),FALSE)/1,0)</f>
        <v>0</v>
      </c>
      <c r="S452">
        <f>IFERROR(VLOOKUP($B452,Kraftvärmeprod!$B$1:$AH$479,MATCH(S$2,Kraftvärmeprod!$B$1:$AG$1,0),FALSE)/1,0)-IFERROR(VLOOKUP($B452,'Slutlig allokering'!$B$2:$AC$462,MATCH(S$3,'Slutlig allokering'!$B$2:$AJ$2,0),FALSE)/1,0)</f>
        <v>0</v>
      </c>
      <c r="T452">
        <f>IFERROR(VLOOKUP($B452,Kraftvärmeprod!$B$1:$AH$479,MATCH(T$2,Kraftvärmeprod!$B$1:$AG$1,0),FALSE)/1,0)-IFERROR(VLOOKUP($B452,'Slutlig allokering'!$B$2:$AC$462,MATCH(T$3,'Slutlig allokering'!$B$2:$AJ$2,0),FALSE)/1,0)</f>
        <v>0</v>
      </c>
      <c r="U452">
        <f>IFERROR(VLOOKUP($B452,Kraftvärmeprod!$B$1:$AH$479,MATCH(U$2,Kraftvärmeprod!$B$1:$AG$1,0),FALSE)/1,0)-IFERROR(VLOOKUP($B452,'Slutlig allokering'!$B$2:$AC$462,MATCH(U$3,'Slutlig allokering'!$B$2:$AJ$2,0),FALSE)/1,0)</f>
        <v>0</v>
      </c>
      <c r="V452">
        <f>IFERROR(VLOOKUP($B452,Kraftvärmeprod!$B$1:$AH$479,MATCH(V$2,Kraftvärmeprod!$B$1:$AG$1,0),FALSE)/1,0)-IFERROR(VLOOKUP($B452,'Slutlig allokering'!$B$2:$AC$462,MATCH(V$3,'Slutlig allokering'!$B$2:$AJ$2,0),FALSE)/1,0)</f>
        <v>0</v>
      </c>
      <c r="W452">
        <f>IFERROR(VLOOKUP($B452,Kraftvärmeprod!$B$1:$AH$479,MATCH(W$2,Kraftvärmeprod!$B$1:$AG$1,0),FALSE)/1,0)-IFERROR(VLOOKUP($B452,'Slutlig allokering'!$B$2:$AC$462,MATCH(W$3,'Slutlig allokering'!$B$2:$AJ$2,0),FALSE)/1,0)</f>
        <v>0</v>
      </c>
      <c r="X452">
        <f>IFERROR(VLOOKUP($B452,Kraftvärmeprod!$B$1:$AH$479,MATCH(X$2,Kraftvärmeprod!$B$1:$AG$1,0),FALSE)/1,0)-IFERROR(VLOOKUP($B452,'Slutlig allokering'!$B$2:$AC$462,MATCH(X$3,'Slutlig allokering'!$B$2:$AJ$2,0),FALSE)/1,0)</f>
        <v>0</v>
      </c>
      <c r="Y452">
        <f>IFERROR(VLOOKUP($B452,Kraftvärmeprod!$B$1:$AH$479,MATCH(Y$2,Kraftvärmeprod!$B$1:$AG$1,0),FALSE)/1,0)-IFERROR(VLOOKUP($B452,'Slutlig allokering'!$B$2:$AC$462,MATCH(Y$3,'Slutlig allokering'!$B$2:$AJ$2,0),FALSE)/1,0)</f>
        <v>0</v>
      </c>
      <c r="Z452">
        <f>IFERROR(VLOOKUP($B452,Kraftvärmeprod!$B$1:$AH$479,MATCH(Z$2,Kraftvärmeprod!$B$1:$AG$1,0),FALSE)/1,0)-IFERROR(VLOOKUP($B452,'Slutlig allokering'!$B$2:$AC$462,MATCH(Z$3,'Slutlig allokering'!$B$2:$AJ$2,0),FALSE)/1,0)</f>
        <v>0</v>
      </c>
      <c r="AA452">
        <f>IFERROR(VLOOKUP($B452,Kraftvärmeprod!$B$1:$AH$479,MATCH(AA$2,Kraftvärmeprod!$B$1:$AG$1,0),FALSE)/1,0)-IFERROR(VLOOKUP($B452,'Slutlig allokering'!$B$2:$AC$462,MATCH(AA$3,'Slutlig allokering'!$B$2:$AJ$2,0),FALSE)/1,0)</f>
        <v>0</v>
      </c>
      <c r="AB452">
        <f>IFERROR(VLOOKUP($B452,Kraftvärmeprod!$B$1:$AH$479,MATCH(AB$2,Kraftvärmeprod!$B$1:$AG$1,0),FALSE)/1,0)-IFERROR(VLOOKUP($B452,'Slutlig allokering'!$B$2:$AC$462,MATCH(AB$3,'Slutlig allokering'!$B$2:$AJ$2,0),FALSE)/1,0)</f>
        <v>0</v>
      </c>
      <c r="AE452">
        <f t="shared" si="12"/>
        <v>0</v>
      </c>
      <c r="AG452">
        <f>IFERROR(VLOOKUP(B452,'Slutlig allokering'!$B$2:$AJ$462,MATCH("Summa justerad allokerad tillförd energi (utan hjälpel och rökgaskondensering):",'Slutlig allokering'!$B$2:$AK$2,0),FALSE)/1,"")</f>
        <v>0</v>
      </c>
      <c r="AI452" s="55" t="str">
        <f>IFERROR(1-VLOOKUP(B452,'Slutlig allokering'!$B$2:$AJ$462,MATCH("Andel av bränsle i kvv som allokerats till värme, exklusive rökgaskondensering och hjälpel",'Slutlig allokering'!$B$2:$AK$2,0),FALSE),"")</f>
        <v/>
      </c>
      <c r="AK452" s="55" t="str">
        <f t="shared" si="13"/>
        <v/>
      </c>
    </row>
    <row r="453" spans="1:37" x14ac:dyDescent="0.25">
      <c r="A453" s="28" t="s">
        <v>596</v>
      </c>
      <c r="B453" s="28" t="s">
        <v>600</v>
      </c>
      <c r="C453" t="str">
        <f>IFERROR(VLOOKUP($B453,Kraftvärmeprod!$B$1:$AH$479,MATCH(C$3,Kraftvärmeprod!$B$1:$AG$1,0),FALSE)/1,"")</f>
        <v/>
      </c>
      <c r="D453" t="str">
        <f>IFERROR(VLOOKUP($B453,Kraftvärmeprod!$B$1:$AH$479,MATCH(D$3,Kraftvärmeprod!$B$1:$AG$1,0),FALSE)/1,"")</f>
        <v/>
      </c>
      <c r="E453">
        <f>IFERROR(VLOOKUP($B453,Kraftvärmeprod!$B$1:$AH$479,MATCH(E$2,Kraftvärmeprod!$B$1:$AG$1,0),FALSE)/1,0)-IFERROR(VLOOKUP($B453,'Slutlig allokering'!$B$2:$AC$462,MATCH(E$3,'Slutlig allokering'!$B$2:$AJ$2,0),FALSE)/1,0)</f>
        <v>0</v>
      </c>
      <c r="F453">
        <f>IFERROR(VLOOKUP($B453,Kraftvärmeprod!$B$1:$AH$479,MATCH(F$2,Kraftvärmeprod!$B$1:$AG$1,0),FALSE)/1,0)-IFERROR(VLOOKUP($B453,'Slutlig allokering'!$B$2:$AC$462,MATCH(F$3,'Slutlig allokering'!$B$2:$AJ$2,0),FALSE)/1,0)</f>
        <v>0</v>
      </c>
      <c r="G453">
        <f>IFERROR(VLOOKUP($B453,Kraftvärmeprod!$B$1:$AH$479,MATCH(G$2,Kraftvärmeprod!$B$1:$AG$1,0),FALSE)/1,0)-IFERROR(VLOOKUP($B453,'Slutlig allokering'!$B$2:$AC$462,MATCH(G$3,'Slutlig allokering'!$B$2:$AJ$2,0),FALSE)/1,0)</f>
        <v>0</v>
      </c>
      <c r="H453">
        <f>IFERROR(VLOOKUP($B453,Kraftvärmeprod!$B$1:$AH$479,MATCH(H$2,Kraftvärmeprod!$B$1:$AG$1,0),FALSE)/1,0)-IFERROR(VLOOKUP($B453,'Slutlig allokering'!$B$2:$AC$462,MATCH(H$3,'Slutlig allokering'!$B$2:$AJ$2,0),FALSE)/1,0)</f>
        <v>0</v>
      </c>
      <c r="I453">
        <f>IFERROR(VLOOKUP($B453,Kraftvärmeprod!$B$1:$AH$479,MATCH(I$2,Kraftvärmeprod!$B$1:$AG$1,0),FALSE)/1,0)-IFERROR(VLOOKUP($B453,'Slutlig allokering'!$B$2:$AC$462,MATCH(I$3,'Slutlig allokering'!$B$2:$AJ$2,0),FALSE)/1,0)</f>
        <v>0</v>
      </c>
      <c r="J453">
        <f>IFERROR(VLOOKUP($B453,Kraftvärmeprod!$B$1:$AH$479,MATCH(J$2,Kraftvärmeprod!$B$1:$AG$1,0),FALSE)/1,0)-IFERROR(VLOOKUP($B453,'Slutlig allokering'!$B$2:$AC$462,MATCH(J$3,'Slutlig allokering'!$B$2:$AJ$2,0),FALSE)/1,0)</f>
        <v>0</v>
      </c>
      <c r="K453">
        <f>IFERROR(VLOOKUP($B453,Kraftvärmeprod!$B$1:$AH$479,MATCH(K$2,Kraftvärmeprod!$B$1:$AG$1,0),FALSE)/1,0)-IFERROR(VLOOKUP($B453,'Slutlig allokering'!$B$2:$AC$462,MATCH(K$3,'Slutlig allokering'!$B$2:$AJ$2,0),FALSE)/1,0)</f>
        <v>0</v>
      </c>
      <c r="L453">
        <f>IFERROR(VLOOKUP($B453,Kraftvärmeprod!$B$1:$AH$479,MATCH(L$2,Kraftvärmeprod!$B$1:$AG$1,0),FALSE)/1,0)-IFERROR(VLOOKUP($B453,'Slutlig allokering'!$B$2:$AC$462,MATCH(L$3,'Slutlig allokering'!$B$2:$AJ$2,0),FALSE)/1,0)</f>
        <v>0</v>
      </c>
      <c r="M453" s="143">
        <f>IFERROR(VLOOKUP($B453,Miljö!$B$1:$S$477,MATCH(M$2,Miljö!$B$1:$X$1,0),FALSE)/1,0)-IFERROR(VLOOKUP($B453,'Slutlig allokering'!$B$2:$AC$462,MATCH(M$3,'Slutlig allokering'!$B$2:$AJ$2,0),FALSE)/1,0)</f>
        <v>0</v>
      </c>
      <c r="N453">
        <f>IFERROR(VLOOKUP($B453,Kraftvärmeprod!$B$1:$AH$479,MATCH(N$2,Kraftvärmeprod!$B$1:$AG$1,0),FALSE)/1,0)-IFERROR(VLOOKUP($B453,'Slutlig allokering'!$B$2:$AC$462,MATCH(N$3,'Slutlig allokering'!$B$2:$AJ$2,0),FALSE)/1,0)</f>
        <v>0</v>
      </c>
      <c r="O453">
        <f>IFERROR(VLOOKUP($B453,Kraftvärmeprod!$B$1:$AH$479,MATCH(O$2,Kraftvärmeprod!$B$1:$AG$1,0),FALSE)/1,0)-IFERROR(VLOOKUP($B453,'Slutlig allokering'!$B$2:$AC$462,MATCH(O$3,'Slutlig allokering'!$B$2:$AJ$2,0),FALSE)/1,0)</f>
        <v>0</v>
      </c>
      <c r="P453">
        <f>IFERROR(VLOOKUP($B453,Kraftvärmeprod!$B$1:$AH$479,MATCH(P$2,Kraftvärmeprod!$B$1:$AG$1,0),FALSE)/1,0)-IFERROR(VLOOKUP($B453,'Slutlig allokering'!$B$2:$AC$462,MATCH(P$3,'Slutlig allokering'!$B$2:$AJ$2,0),FALSE)/1,0)</f>
        <v>0</v>
      </c>
      <c r="Q453">
        <f>IFERROR(VLOOKUP($B453,Kraftvärmeprod!$B$1:$AH$479,MATCH(Q$2,Kraftvärmeprod!$B$1:$AG$1,0),FALSE)/1,0)-IFERROR(VLOOKUP($B453,'Slutlig allokering'!$B$2:$AC$462,MATCH(Q$3,'Slutlig allokering'!$B$2:$AJ$2,0),FALSE)/1,0)</f>
        <v>0</v>
      </c>
      <c r="R453">
        <f>IFERROR(VLOOKUP($B453,Kraftvärmeprod!$B$1:$AH$479,MATCH(R$2,Kraftvärmeprod!$B$1:$AG$1,0),FALSE)/1,0)-IFERROR(VLOOKUP($B453,'Slutlig allokering'!$B$2:$AC$462,MATCH(R$3,'Slutlig allokering'!$B$2:$AJ$2,0),FALSE)/1,0)</f>
        <v>0</v>
      </c>
      <c r="S453">
        <f>IFERROR(VLOOKUP($B453,Kraftvärmeprod!$B$1:$AH$479,MATCH(S$2,Kraftvärmeprod!$B$1:$AG$1,0),FALSE)/1,0)-IFERROR(VLOOKUP($B453,'Slutlig allokering'!$B$2:$AC$462,MATCH(S$3,'Slutlig allokering'!$B$2:$AJ$2,0),FALSE)/1,0)</f>
        <v>0</v>
      </c>
      <c r="T453">
        <f>IFERROR(VLOOKUP($B453,Kraftvärmeprod!$B$1:$AH$479,MATCH(T$2,Kraftvärmeprod!$B$1:$AG$1,0),FALSE)/1,0)-IFERROR(VLOOKUP($B453,'Slutlig allokering'!$B$2:$AC$462,MATCH(T$3,'Slutlig allokering'!$B$2:$AJ$2,0),FALSE)/1,0)</f>
        <v>0</v>
      </c>
      <c r="U453">
        <f>IFERROR(VLOOKUP($B453,Kraftvärmeprod!$B$1:$AH$479,MATCH(U$2,Kraftvärmeprod!$B$1:$AG$1,0),FALSE)/1,0)-IFERROR(VLOOKUP($B453,'Slutlig allokering'!$B$2:$AC$462,MATCH(U$3,'Slutlig allokering'!$B$2:$AJ$2,0),FALSE)/1,0)</f>
        <v>0</v>
      </c>
      <c r="V453">
        <f>IFERROR(VLOOKUP($B453,Kraftvärmeprod!$B$1:$AH$479,MATCH(V$2,Kraftvärmeprod!$B$1:$AG$1,0),FALSE)/1,0)-IFERROR(VLOOKUP($B453,'Slutlig allokering'!$B$2:$AC$462,MATCH(V$3,'Slutlig allokering'!$B$2:$AJ$2,0),FALSE)/1,0)</f>
        <v>0</v>
      </c>
      <c r="W453">
        <f>IFERROR(VLOOKUP($B453,Kraftvärmeprod!$B$1:$AH$479,MATCH(W$2,Kraftvärmeprod!$B$1:$AG$1,0),FALSE)/1,0)-IFERROR(VLOOKUP($B453,'Slutlig allokering'!$B$2:$AC$462,MATCH(W$3,'Slutlig allokering'!$B$2:$AJ$2,0),FALSE)/1,0)</f>
        <v>0</v>
      </c>
      <c r="X453">
        <f>IFERROR(VLOOKUP($B453,Kraftvärmeprod!$B$1:$AH$479,MATCH(X$2,Kraftvärmeprod!$B$1:$AG$1,0),FALSE)/1,0)-IFERROR(VLOOKUP($B453,'Slutlig allokering'!$B$2:$AC$462,MATCH(X$3,'Slutlig allokering'!$B$2:$AJ$2,0),FALSE)/1,0)</f>
        <v>0</v>
      </c>
      <c r="Y453">
        <f>IFERROR(VLOOKUP($B453,Kraftvärmeprod!$B$1:$AH$479,MATCH(Y$2,Kraftvärmeprod!$B$1:$AG$1,0),FALSE)/1,0)-IFERROR(VLOOKUP($B453,'Slutlig allokering'!$B$2:$AC$462,MATCH(Y$3,'Slutlig allokering'!$B$2:$AJ$2,0),FALSE)/1,0)</f>
        <v>0</v>
      </c>
      <c r="Z453">
        <f>IFERROR(VLOOKUP($B453,Kraftvärmeprod!$B$1:$AH$479,MATCH(Z$2,Kraftvärmeprod!$B$1:$AG$1,0),FALSE)/1,0)-IFERROR(VLOOKUP($B453,'Slutlig allokering'!$B$2:$AC$462,MATCH(Z$3,'Slutlig allokering'!$B$2:$AJ$2,0),FALSE)/1,0)</f>
        <v>0</v>
      </c>
      <c r="AA453">
        <f>IFERROR(VLOOKUP($B453,Kraftvärmeprod!$B$1:$AH$479,MATCH(AA$2,Kraftvärmeprod!$B$1:$AG$1,0),FALSE)/1,0)-IFERROR(VLOOKUP($B453,'Slutlig allokering'!$B$2:$AC$462,MATCH(AA$3,'Slutlig allokering'!$B$2:$AJ$2,0),FALSE)/1,0)</f>
        <v>0</v>
      </c>
      <c r="AB453">
        <f>IFERROR(VLOOKUP($B453,Kraftvärmeprod!$B$1:$AH$479,MATCH(AB$2,Kraftvärmeprod!$B$1:$AG$1,0),FALSE)/1,0)-IFERROR(VLOOKUP($B453,'Slutlig allokering'!$B$2:$AC$462,MATCH(AB$3,'Slutlig allokering'!$B$2:$AJ$2,0),FALSE)/1,0)</f>
        <v>0</v>
      </c>
      <c r="AE453">
        <f t="shared" ref="AE453:AE461" si="14">SUM(E453:AB453)-M453</f>
        <v>0</v>
      </c>
      <c r="AG453">
        <f>IFERROR(VLOOKUP(B453,'Slutlig allokering'!$B$2:$AJ$462,MATCH("Summa justerad allokerad tillförd energi (utan hjälpel och rökgaskondensering):",'Slutlig allokering'!$B$2:$AK$2,0),FALSE)/1,"")</f>
        <v>0</v>
      </c>
      <c r="AI453" s="55" t="str">
        <f>IFERROR(1-VLOOKUP(B453,'Slutlig allokering'!$B$2:$AJ$462,MATCH("Andel av bränsle i kvv som allokerats till värme, exklusive rökgaskondensering och hjälpel",'Slutlig allokering'!$B$2:$AK$2,0),FALSE),"")</f>
        <v/>
      </c>
      <c r="AK453" s="55" t="str">
        <f t="shared" ref="AK453:AK460" si="15">IFERROR(AE453/(AE453+AG453),"")</f>
        <v/>
      </c>
    </row>
    <row r="454" spans="1:37" x14ac:dyDescent="0.25">
      <c r="A454" s="28" t="s">
        <v>601</v>
      </c>
      <c r="B454" s="28" t="s">
        <v>602</v>
      </c>
      <c r="C454" t="str">
        <f>IFERROR(VLOOKUP($B454,Kraftvärmeprod!$B$1:$AH$479,MATCH(C$3,Kraftvärmeprod!$B$1:$AG$1,0),FALSE)/1,"")</f>
        <v/>
      </c>
      <c r="D454" t="str">
        <f>IFERROR(VLOOKUP($B454,Kraftvärmeprod!$B$1:$AH$479,MATCH(D$3,Kraftvärmeprod!$B$1:$AG$1,0),FALSE)/1,"")</f>
        <v/>
      </c>
      <c r="E454">
        <f>IFERROR(VLOOKUP($B454,Kraftvärmeprod!$B$1:$AH$479,MATCH(E$2,Kraftvärmeprod!$B$1:$AG$1,0),FALSE)/1,0)-IFERROR(VLOOKUP($B454,'Slutlig allokering'!$B$2:$AC$462,MATCH(E$3,'Slutlig allokering'!$B$2:$AJ$2,0),FALSE)/1,0)</f>
        <v>0</v>
      </c>
      <c r="F454">
        <f>IFERROR(VLOOKUP($B454,Kraftvärmeprod!$B$1:$AH$479,MATCH(F$2,Kraftvärmeprod!$B$1:$AG$1,0),FALSE)/1,0)-IFERROR(VLOOKUP($B454,'Slutlig allokering'!$B$2:$AC$462,MATCH(F$3,'Slutlig allokering'!$B$2:$AJ$2,0),FALSE)/1,0)</f>
        <v>0</v>
      </c>
      <c r="G454">
        <f>IFERROR(VLOOKUP($B454,Kraftvärmeprod!$B$1:$AH$479,MATCH(G$2,Kraftvärmeprod!$B$1:$AG$1,0),FALSE)/1,0)-IFERROR(VLOOKUP($B454,'Slutlig allokering'!$B$2:$AC$462,MATCH(G$3,'Slutlig allokering'!$B$2:$AJ$2,0),FALSE)/1,0)</f>
        <v>0</v>
      </c>
      <c r="H454">
        <f>IFERROR(VLOOKUP($B454,Kraftvärmeprod!$B$1:$AH$479,MATCH(H$2,Kraftvärmeprod!$B$1:$AG$1,0),FALSE)/1,0)-IFERROR(VLOOKUP($B454,'Slutlig allokering'!$B$2:$AC$462,MATCH(H$3,'Slutlig allokering'!$B$2:$AJ$2,0),FALSE)/1,0)</f>
        <v>0</v>
      </c>
      <c r="I454">
        <f>IFERROR(VLOOKUP($B454,Kraftvärmeprod!$B$1:$AH$479,MATCH(I$2,Kraftvärmeprod!$B$1:$AG$1,0),FALSE)/1,0)-IFERROR(VLOOKUP($B454,'Slutlig allokering'!$B$2:$AC$462,MATCH(I$3,'Slutlig allokering'!$B$2:$AJ$2,0),FALSE)/1,0)</f>
        <v>0</v>
      </c>
      <c r="J454">
        <f>IFERROR(VLOOKUP($B454,Kraftvärmeprod!$B$1:$AH$479,MATCH(J$2,Kraftvärmeprod!$B$1:$AG$1,0),FALSE)/1,0)-IFERROR(VLOOKUP($B454,'Slutlig allokering'!$B$2:$AC$462,MATCH(J$3,'Slutlig allokering'!$B$2:$AJ$2,0),FALSE)/1,0)</f>
        <v>0</v>
      </c>
      <c r="K454">
        <f>IFERROR(VLOOKUP($B454,Kraftvärmeprod!$B$1:$AH$479,MATCH(K$2,Kraftvärmeprod!$B$1:$AG$1,0),FALSE)/1,0)-IFERROR(VLOOKUP($B454,'Slutlig allokering'!$B$2:$AC$462,MATCH(K$3,'Slutlig allokering'!$B$2:$AJ$2,0),FALSE)/1,0)</f>
        <v>0</v>
      </c>
      <c r="L454">
        <f>IFERROR(VLOOKUP($B454,Kraftvärmeprod!$B$1:$AH$479,MATCH(L$2,Kraftvärmeprod!$B$1:$AG$1,0),FALSE)/1,0)-IFERROR(VLOOKUP($B454,'Slutlig allokering'!$B$2:$AC$462,MATCH(L$3,'Slutlig allokering'!$B$2:$AJ$2,0),FALSE)/1,0)</f>
        <v>0</v>
      </c>
      <c r="M454" s="143">
        <f>IFERROR(VLOOKUP($B454,Miljö!$B$1:$S$477,MATCH(M$2,Miljö!$B$1:$X$1,0),FALSE)/1,0)-IFERROR(VLOOKUP($B454,'Slutlig allokering'!$B$2:$AC$462,MATCH(M$3,'Slutlig allokering'!$B$2:$AJ$2,0),FALSE)/1,0)</f>
        <v>0</v>
      </c>
      <c r="N454">
        <f>IFERROR(VLOOKUP($B454,Kraftvärmeprod!$B$1:$AH$479,MATCH(N$2,Kraftvärmeprod!$B$1:$AG$1,0),FALSE)/1,0)-IFERROR(VLOOKUP($B454,'Slutlig allokering'!$B$2:$AC$462,MATCH(N$3,'Slutlig allokering'!$B$2:$AJ$2,0),FALSE)/1,0)</f>
        <v>0</v>
      </c>
      <c r="O454">
        <f>IFERROR(VLOOKUP($B454,Kraftvärmeprod!$B$1:$AH$479,MATCH(O$2,Kraftvärmeprod!$B$1:$AG$1,0),FALSE)/1,0)-IFERROR(VLOOKUP($B454,'Slutlig allokering'!$B$2:$AC$462,MATCH(O$3,'Slutlig allokering'!$B$2:$AJ$2,0),FALSE)/1,0)</f>
        <v>0</v>
      </c>
      <c r="P454">
        <f>IFERROR(VLOOKUP($B454,Kraftvärmeprod!$B$1:$AH$479,MATCH(P$2,Kraftvärmeprod!$B$1:$AG$1,0),FALSE)/1,0)-IFERROR(VLOOKUP($B454,'Slutlig allokering'!$B$2:$AC$462,MATCH(P$3,'Slutlig allokering'!$B$2:$AJ$2,0),FALSE)/1,0)</f>
        <v>0</v>
      </c>
      <c r="Q454">
        <f>IFERROR(VLOOKUP($B454,Kraftvärmeprod!$B$1:$AH$479,MATCH(Q$2,Kraftvärmeprod!$B$1:$AG$1,0),FALSE)/1,0)-IFERROR(VLOOKUP($B454,'Slutlig allokering'!$B$2:$AC$462,MATCH(Q$3,'Slutlig allokering'!$B$2:$AJ$2,0),FALSE)/1,0)</f>
        <v>0</v>
      </c>
      <c r="R454">
        <f>IFERROR(VLOOKUP($B454,Kraftvärmeprod!$B$1:$AH$479,MATCH(R$2,Kraftvärmeprod!$B$1:$AG$1,0),FALSE)/1,0)-IFERROR(VLOOKUP($B454,'Slutlig allokering'!$B$2:$AC$462,MATCH(R$3,'Slutlig allokering'!$B$2:$AJ$2,0),FALSE)/1,0)</f>
        <v>0</v>
      </c>
      <c r="S454">
        <f>IFERROR(VLOOKUP($B454,Kraftvärmeprod!$B$1:$AH$479,MATCH(S$2,Kraftvärmeprod!$B$1:$AG$1,0),FALSE)/1,0)-IFERROR(VLOOKUP($B454,'Slutlig allokering'!$B$2:$AC$462,MATCH(S$3,'Slutlig allokering'!$B$2:$AJ$2,0),FALSE)/1,0)</f>
        <v>0</v>
      </c>
      <c r="T454">
        <f>IFERROR(VLOOKUP($B454,Kraftvärmeprod!$B$1:$AH$479,MATCH(T$2,Kraftvärmeprod!$B$1:$AG$1,0),FALSE)/1,0)-IFERROR(VLOOKUP($B454,'Slutlig allokering'!$B$2:$AC$462,MATCH(T$3,'Slutlig allokering'!$B$2:$AJ$2,0),FALSE)/1,0)</f>
        <v>0</v>
      </c>
      <c r="U454">
        <f>IFERROR(VLOOKUP($B454,Kraftvärmeprod!$B$1:$AH$479,MATCH(U$2,Kraftvärmeprod!$B$1:$AG$1,0),FALSE)/1,0)-IFERROR(VLOOKUP($B454,'Slutlig allokering'!$B$2:$AC$462,MATCH(U$3,'Slutlig allokering'!$B$2:$AJ$2,0),FALSE)/1,0)</f>
        <v>0</v>
      </c>
      <c r="V454">
        <f>IFERROR(VLOOKUP($B454,Kraftvärmeprod!$B$1:$AH$479,MATCH(V$2,Kraftvärmeprod!$B$1:$AG$1,0),FALSE)/1,0)-IFERROR(VLOOKUP($B454,'Slutlig allokering'!$B$2:$AC$462,MATCH(V$3,'Slutlig allokering'!$B$2:$AJ$2,0),FALSE)/1,0)</f>
        <v>0</v>
      </c>
      <c r="W454">
        <f>IFERROR(VLOOKUP($B454,Kraftvärmeprod!$B$1:$AH$479,MATCH(W$2,Kraftvärmeprod!$B$1:$AG$1,0),FALSE)/1,0)-IFERROR(VLOOKUP($B454,'Slutlig allokering'!$B$2:$AC$462,MATCH(W$3,'Slutlig allokering'!$B$2:$AJ$2,0),FALSE)/1,0)</f>
        <v>0</v>
      </c>
      <c r="X454">
        <f>IFERROR(VLOOKUP($B454,Kraftvärmeprod!$B$1:$AH$479,MATCH(X$2,Kraftvärmeprod!$B$1:$AG$1,0),FALSE)/1,0)-IFERROR(VLOOKUP($B454,'Slutlig allokering'!$B$2:$AC$462,MATCH(X$3,'Slutlig allokering'!$B$2:$AJ$2,0),FALSE)/1,0)</f>
        <v>0</v>
      </c>
      <c r="Y454">
        <f>IFERROR(VLOOKUP($B454,Kraftvärmeprod!$B$1:$AH$479,MATCH(Y$2,Kraftvärmeprod!$B$1:$AG$1,0),FALSE)/1,0)-IFERROR(VLOOKUP($B454,'Slutlig allokering'!$B$2:$AC$462,MATCH(Y$3,'Slutlig allokering'!$B$2:$AJ$2,0),FALSE)/1,0)</f>
        <v>0</v>
      </c>
      <c r="Z454">
        <f>IFERROR(VLOOKUP($B454,Kraftvärmeprod!$B$1:$AH$479,MATCH(Z$2,Kraftvärmeprod!$B$1:$AG$1,0),FALSE)/1,0)-IFERROR(VLOOKUP($B454,'Slutlig allokering'!$B$2:$AC$462,MATCH(Z$3,'Slutlig allokering'!$B$2:$AJ$2,0),FALSE)/1,0)</f>
        <v>0</v>
      </c>
      <c r="AA454">
        <f>IFERROR(VLOOKUP($B454,Kraftvärmeprod!$B$1:$AH$479,MATCH(AA$2,Kraftvärmeprod!$B$1:$AG$1,0),FALSE)/1,0)-IFERROR(VLOOKUP($B454,'Slutlig allokering'!$B$2:$AC$462,MATCH(AA$3,'Slutlig allokering'!$B$2:$AJ$2,0),FALSE)/1,0)</f>
        <v>0</v>
      </c>
      <c r="AB454">
        <f>IFERROR(VLOOKUP($B454,Kraftvärmeprod!$B$1:$AH$479,MATCH(AB$2,Kraftvärmeprod!$B$1:$AG$1,0),FALSE)/1,0)-IFERROR(VLOOKUP($B454,'Slutlig allokering'!$B$2:$AC$462,MATCH(AB$3,'Slutlig allokering'!$B$2:$AJ$2,0),FALSE)/1,0)</f>
        <v>0</v>
      </c>
      <c r="AE454">
        <f t="shared" si="14"/>
        <v>0</v>
      </c>
      <c r="AG454">
        <f>IFERROR(VLOOKUP(B454,'Slutlig allokering'!$B$2:$AJ$462,MATCH("Summa justerad allokerad tillförd energi (utan hjälpel och rökgaskondensering):",'Slutlig allokering'!$B$2:$AK$2,0),FALSE)/1,"")</f>
        <v>0</v>
      </c>
      <c r="AI454" s="55" t="str">
        <f>IFERROR(1-VLOOKUP(B454,'Slutlig allokering'!$B$2:$AJ$462,MATCH("Andel av bränsle i kvv som allokerats till värme, exklusive rökgaskondensering och hjälpel",'Slutlig allokering'!$B$2:$AK$2,0),FALSE),"")</f>
        <v/>
      </c>
      <c r="AK454" s="55" t="str">
        <f t="shared" si="15"/>
        <v/>
      </c>
    </row>
    <row r="455" spans="1:37" x14ac:dyDescent="0.25">
      <c r="A455" s="28" t="s">
        <v>603</v>
      </c>
      <c r="B455" s="28" t="s">
        <v>604</v>
      </c>
      <c r="C455" t="str">
        <f>IFERROR(VLOOKUP($B455,Kraftvärmeprod!$B$1:$AH$479,MATCH(C$3,Kraftvärmeprod!$B$1:$AG$1,0),FALSE)/1,"")</f>
        <v/>
      </c>
      <c r="D455" t="str">
        <f>IFERROR(VLOOKUP($B455,Kraftvärmeprod!$B$1:$AH$479,MATCH(D$3,Kraftvärmeprod!$B$1:$AG$1,0),FALSE)/1,"")</f>
        <v/>
      </c>
      <c r="E455">
        <f>IFERROR(VLOOKUP($B455,Kraftvärmeprod!$B$1:$AH$479,MATCH(E$2,Kraftvärmeprod!$B$1:$AG$1,0),FALSE)/1,0)-IFERROR(VLOOKUP($B455,'Slutlig allokering'!$B$2:$AC$462,MATCH(E$3,'Slutlig allokering'!$B$2:$AJ$2,0),FALSE)/1,0)</f>
        <v>0</v>
      </c>
      <c r="F455">
        <f>IFERROR(VLOOKUP($B455,Kraftvärmeprod!$B$1:$AH$479,MATCH(F$2,Kraftvärmeprod!$B$1:$AG$1,0),FALSE)/1,0)-IFERROR(VLOOKUP($B455,'Slutlig allokering'!$B$2:$AC$462,MATCH(F$3,'Slutlig allokering'!$B$2:$AJ$2,0),FALSE)/1,0)</f>
        <v>0</v>
      </c>
      <c r="G455">
        <f>IFERROR(VLOOKUP($B455,Kraftvärmeprod!$B$1:$AH$479,MATCH(G$2,Kraftvärmeprod!$B$1:$AG$1,0),FALSE)/1,0)-IFERROR(VLOOKUP($B455,'Slutlig allokering'!$B$2:$AC$462,MATCH(G$3,'Slutlig allokering'!$B$2:$AJ$2,0),FALSE)/1,0)</f>
        <v>0</v>
      </c>
      <c r="H455">
        <f>IFERROR(VLOOKUP($B455,Kraftvärmeprod!$B$1:$AH$479,MATCH(H$2,Kraftvärmeprod!$B$1:$AG$1,0),FALSE)/1,0)-IFERROR(VLOOKUP($B455,'Slutlig allokering'!$B$2:$AC$462,MATCH(H$3,'Slutlig allokering'!$B$2:$AJ$2,0),FALSE)/1,0)</f>
        <v>0</v>
      </c>
      <c r="I455">
        <f>IFERROR(VLOOKUP($B455,Kraftvärmeprod!$B$1:$AH$479,MATCH(I$2,Kraftvärmeprod!$B$1:$AG$1,0),FALSE)/1,0)-IFERROR(VLOOKUP($B455,'Slutlig allokering'!$B$2:$AC$462,MATCH(I$3,'Slutlig allokering'!$B$2:$AJ$2,0),FALSE)/1,0)</f>
        <v>0</v>
      </c>
      <c r="J455">
        <f>IFERROR(VLOOKUP($B455,Kraftvärmeprod!$B$1:$AH$479,MATCH(J$2,Kraftvärmeprod!$B$1:$AG$1,0),FALSE)/1,0)-IFERROR(VLOOKUP($B455,'Slutlig allokering'!$B$2:$AC$462,MATCH(J$3,'Slutlig allokering'!$B$2:$AJ$2,0),FALSE)/1,0)</f>
        <v>0</v>
      </c>
      <c r="K455">
        <f>IFERROR(VLOOKUP($B455,Kraftvärmeprod!$B$1:$AH$479,MATCH(K$2,Kraftvärmeprod!$B$1:$AG$1,0),FALSE)/1,0)-IFERROR(VLOOKUP($B455,'Slutlig allokering'!$B$2:$AC$462,MATCH(K$3,'Slutlig allokering'!$B$2:$AJ$2,0),FALSE)/1,0)</f>
        <v>0</v>
      </c>
      <c r="L455">
        <f>IFERROR(VLOOKUP($B455,Kraftvärmeprod!$B$1:$AH$479,MATCH(L$2,Kraftvärmeprod!$B$1:$AG$1,0),FALSE)/1,0)-IFERROR(VLOOKUP($B455,'Slutlig allokering'!$B$2:$AC$462,MATCH(L$3,'Slutlig allokering'!$B$2:$AJ$2,0),FALSE)/1,0)</f>
        <v>0</v>
      </c>
      <c r="M455" s="143">
        <f>IFERROR(VLOOKUP($B455,Miljö!$B$1:$S$477,MATCH(M$2,Miljö!$B$1:$X$1,0),FALSE)/1,0)-IFERROR(VLOOKUP($B455,'Slutlig allokering'!$B$2:$AC$462,MATCH(M$3,'Slutlig allokering'!$B$2:$AJ$2,0),FALSE)/1,0)</f>
        <v>0</v>
      </c>
      <c r="N455">
        <f>IFERROR(VLOOKUP($B455,Kraftvärmeprod!$B$1:$AH$479,MATCH(N$2,Kraftvärmeprod!$B$1:$AG$1,0),FALSE)/1,0)-IFERROR(VLOOKUP($B455,'Slutlig allokering'!$B$2:$AC$462,MATCH(N$3,'Slutlig allokering'!$B$2:$AJ$2,0),FALSE)/1,0)</f>
        <v>0</v>
      </c>
      <c r="O455">
        <f>IFERROR(VLOOKUP($B455,Kraftvärmeprod!$B$1:$AH$479,MATCH(O$2,Kraftvärmeprod!$B$1:$AG$1,0),FALSE)/1,0)-IFERROR(VLOOKUP($B455,'Slutlig allokering'!$B$2:$AC$462,MATCH(O$3,'Slutlig allokering'!$B$2:$AJ$2,0),FALSE)/1,0)</f>
        <v>0</v>
      </c>
      <c r="P455">
        <f>IFERROR(VLOOKUP($B455,Kraftvärmeprod!$B$1:$AH$479,MATCH(P$2,Kraftvärmeprod!$B$1:$AG$1,0),FALSE)/1,0)-IFERROR(VLOOKUP($B455,'Slutlig allokering'!$B$2:$AC$462,MATCH(P$3,'Slutlig allokering'!$B$2:$AJ$2,0),FALSE)/1,0)</f>
        <v>0</v>
      </c>
      <c r="Q455">
        <f>IFERROR(VLOOKUP($B455,Kraftvärmeprod!$B$1:$AH$479,MATCH(Q$2,Kraftvärmeprod!$B$1:$AG$1,0),FALSE)/1,0)-IFERROR(VLOOKUP($B455,'Slutlig allokering'!$B$2:$AC$462,MATCH(Q$3,'Slutlig allokering'!$B$2:$AJ$2,0),FALSE)/1,0)</f>
        <v>0</v>
      </c>
      <c r="R455">
        <f>IFERROR(VLOOKUP($B455,Kraftvärmeprod!$B$1:$AH$479,MATCH(R$2,Kraftvärmeprod!$B$1:$AG$1,0),FALSE)/1,0)-IFERROR(VLOOKUP($B455,'Slutlig allokering'!$B$2:$AC$462,MATCH(R$3,'Slutlig allokering'!$B$2:$AJ$2,0),FALSE)/1,0)</f>
        <v>0</v>
      </c>
      <c r="S455">
        <f>IFERROR(VLOOKUP($B455,Kraftvärmeprod!$B$1:$AH$479,MATCH(S$2,Kraftvärmeprod!$B$1:$AG$1,0),FALSE)/1,0)-IFERROR(VLOOKUP($B455,'Slutlig allokering'!$B$2:$AC$462,MATCH(S$3,'Slutlig allokering'!$B$2:$AJ$2,0),FALSE)/1,0)</f>
        <v>0</v>
      </c>
      <c r="T455">
        <f>IFERROR(VLOOKUP($B455,Kraftvärmeprod!$B$1:$AH$479,MATCH(T$2,Kraftvärmeprod!$B$1:$AG$1,0),FALSE)/1,0)-IFERROR(VLOOKUP($B455,'Slutlig allokering'!$B$2:$AC$462,MATCH(T$3,'Slutlig allokering'!$B$2:$AJ$2,0),FALSE)/1,0)</f>
        <v>0</v>
      </c>
      <c r="U455">
        <f>IFERROR(VLOOKUP($B455,Kraftvärmeprod!$B$1:$AH$479,MATCH(U$2,Kraftvärmeprod!$B$1:$AG$1,0),FALSE)/1,0)-IFERROR(VLOOKUP($B455,'Slutlig allokering'!$B$2:$AC$462,MATCH(U$3,'Slutlig allokering'!$B$2:$AJ$2,0),FALSE)/1,0)</f>
        <v>0</v>
      </c>
      <c r="V455">
        <f>IFERROR(VLOOKUP($B455,Kraftvärmeprod!$B$1:$AH$479,MATCH(V$2,Kraftvärmeprod!$B$1:$AG$1,0),FALSE)/1,0)-IFERROR(VLOOKUP($B455,'Slutlig allokering'!$B$2:$AC$462,MATCH(V$3,'Slutlig allokering'!$B$2:$AJ$2,0),FALSE)/1,0)</f>
        <v>0</v>
      </c>
      <c r="W455">
        <f>IFERROR(VLOOKUP($B455,Kraftvärmeprod!$B$1:$AH$479,MATCH(W$2,Kraftvärmeprod!$B$1:$AG$1,0),FALSE)/1,0)-IFERROR(VLOOKUP($B455,'Slutlig allokering'!$B$2:$AC$462,MATCH(W$3,'Slutlig allokering'!$B$2:$AJ$2,0),FALSE)/1,0)</f>
        <v>0</v>
      </c>
      <c r="X455">
        <f>IFERROR(VLOOKUP($B455,Kraftvärmeprod!$B$1:$AH$479,MATCH(X$2,Kraftvärmeprod!$B$1:$AG$1,0),FALSE)/1,0)-IFERROR(VLOOKUP($B455,'Slutlig allokering'!$B$2:$AC$462,MATCH(X$3,'Slutlig allokering'!$B$2:$AJ$2,0),FALSE)/1,0)</f>
        <v>0</v>
      </c>
      <c r="Y455">
        <f>IFERROR(VLOOKUP($B455,Kraftvärmeprod!$B$1:$AH$479,MATCH(Y$2,Kraftvärmeprod!$B$1:$AG$1,0),FALSE)/1,0)-IFERROR(VLOOKUP($B455,'Slutlig allokering'!$B$2:$AC$462,MATCH(Y$3,'Slutlig allokering'!$B$2:$AJ$2,0),FALSE)/1,0)</f>
        <v>0</v>
      </c>
      <c r="Z455">
        <f>IFERROR(VLOOKUP($B455,Kraftvärmeprod!$B$1:$AH$479,MATCH(Z$2,Kraftvärmeprod!$B$1:$AG$1,0),FALSE)/1,0)-IFERROR(VLOOKUP($B455,'Slutlig allokering'!$B$2:$AC$462,MATCH(Z$3,'Slutlig allokering'!$B$2:$AJ$2,0),FALSE)/1,0)</f>
        <v>0</v>
      </c>
      <c r="AA455">
        <f>IFERROR(VLOOKUP($B455,Kraftvärmeprod!$B$1:$AH$479,MATCH(AA$2,Kraftvärmeprod!$B$1:$AG$1,0),FALSE)/1,0)-IFERROR(VLOOKUP($B455,'Slutlig allokering'!$B$2:$AC$462,MATCH(AA$3,'Slutlig allokering'!$B$2:$AJ$2,0),FALSE)/1,0)</f>
        <v>0</v>
      </c>
      <c r="AB455">
        <f>IFERROR(VLOOKUP($B455,Kraftvärmeprod!$B$1:$AH$479,MATCH(AB$2,Kraftvärmeprod!$B$1:$AG$1,0),FALSE)/1,0)-IFERROR(VLOOKUP($B455,'Slutlig allokering'!$B$2:$AC$462,MATCH(AB$3,'Slutlig allokering'!$B$2:$AJ$2,0),FALSE)/1,0)</f>
        <v>0</v>
      </c>
      <c r="AE455">
        <f t="shared" si="14"/>
        <v>0</v>
      </c>
      <c r="AG455">
        <f>IFERROR(VLOOKUP(B455,'Slutlig allokering'!$B$2:$AJ$462,MATCH("Summa justerad allokerad tillförd energi (utan hjälpel och rökgaskondensering):",'Slutlig allokering'!$B$2:$AK$2,0),FALSE)/1,"")</f>
        <v>0</v>
      </c>
      <c r="AI455" s="55" t="str">
        <f>IFERROR(1-VLOOKUP(B455,'Slutlig allokering'!$B$2:$AJ$462,MATCH("Andel av bränsle i kvv som allokerats till värme, exklusive rökgaskondensering och hjälpel",'Slutlig allokering'!$B$2:$AK$2,0),FALSE),"")</f>
        <v/>
      </c>
      <c r="AK455" s="55" t="str">
        <f t="shared" si="15"/>
        <v/>
      </c>
    </row>
    <row r="456" spans="1:37" x14ac:dyDescent="0.25">
      <c r="A456" s="28" t="s">
        <v>605</v>
      </c>
      <c r="B456" s="28" t="s">
        <v>606</v>
      </c>
      <c r="C456" t="str">
        <f>IFERROR(VLOOKUP($B456,Kraftvärmeprod!$B$1:$AH$479,MATCH(C$3,Kraftvärmeprod!$B$1:$AG$1,0),FALSE)/1,"")</f>
        <v/>
      </c>
      <c r="D456" t="str">
        <f>IFERROR(VLOOKUP($B456,Kraftvärmeprod!$B$1:$AH$479,MATCH(D$3,Kraftvärmeprod!$B$1:$AG$1,0),FALSE)/1,"")</f>
        <v/>
      </c>
      <c r="E456">
        <f>IFERROR(VLOOKUP($B456,Kraftvärmeprod!$B$1:$AH$479,MATCH(E$2,Kraftvärmeprod!$B$1:$AG$1,0),FALSE)/1,0)-IFERROR(VLOOKUP($B456,'Slutlig allokering'!$B$2:$AC$462,MATCH(E$3,'Slutlig allokering'!$B$2:$AJ$2,0),FALSE)/1,0)</f>
        <v>0</v>
      </c>
      <c r="F456">
        <f>IFERROR(VLOOKUP($B456,Kraftvärmeprod!$B$1:$AH$479,MATCH(F$2,Kraftvärmeprod!$B$1:$AG$1,0),FALSE)/1,0)-IFERROR(VLOOKUP($B456,'Slutlig allokering'!$B$2:$AC$462,MATCH(F$3,'Slutlig allokering'!$B$2:$AJ$2,0),FALSE)/1,0)</f>
        <v>0</v>
      </c>
      <c r="G456">
        <f>IFERROR(VLOOKUP($B456,Kraftvärmeprod!$B$1:$AH$479,MATCH(G$2,Kraftvärmeprod!$B$1:$AG$1,0),FALSE)/1,0)-IFERROR(VLOOKUP($B456,'Slutlig allokering'!$B$2:$AC$462,MATCH(G$3,'Slutlig allokering'!$B$2:$AJ$2,0),FALSE)/1,0)</f>
        <v>0</v>
      </c>
      <c r="H456">
        <f>IFERROR(VLOOKUP($B456,Kraftvärmeprod!$B$1:$AH$479,MATCH(H$2,Kraftvärmeprod!$B$1:$AG$1,0),FALSE)/1,0)-IFERROR(VLOOKUP($B456,'Slutlig allokering'!$B$2:$AC$462,MATCH(H$3,'Slutlig allokering'!$B$2:$AJ$2,0),FALSE)/1,0)</f>
        <v>0</v>
      </c>
      <c r="I456">
        <f>IFERROR(VLOOKUP($B456,Kraftvärmeprod!$B$1:$AH$479,MATCH(I$2,Kraftvärmeprod!$B$1:$AG$1,0),FALSE)/1,0)-IFERROR(VLOOKUP($B456,'Slutlig allokering'!$B$2:$AC$462,MATCH(I$3,'Slutlig allokering'!$B$2:$AJ$2,0),FALSE)/1,0)</f>
        <v>0</v>
      </c>
      <c r="J456">
        <f>IFERROR(VLOOKUP($B456,Kraftvärmeprod!$B$1:$AH$479,MATCH(J$2,Kraftvärmeprod!$B$1:$AG$1,0),FALSE)/1,0)-IFERROR(VLOOKUP($B456,'Slutlig allokering'!$B$2:$AC$462,MATCH(J$3,'Slutlig allokering'!$B$2:$AJ$2,0),FALSE)/1,0)</f>
        <v>0</v>
      </c>
      <c r="K456">
        <f>IFERROR(VLOOKUP($B456,Kraftvärmeprod!$B$1:$AH$479,MATCH(K$2,Kraftvärmeprod!$B$1:$AG$1,0),FALSE)/1,0)-IFERROR(VLOOKUP($B456,'Slutlig allokering'!$B$2:$AC$462,MATCH(K$3,'Slutlig allokering'!$B$2:$AJ$2,0),FALSE)/1,0)</f>
        <v>0</v>
      </c>
      <c r="L456">
        <f>IFERROR(VLOOKUP($B456,Kraftvärmeprod!$B$1:$AH$479,MATCH(L$2,Kraftvärmeprod!$B$1:$AG$1,0),FALSE)/1,0)-IFERROR(VLOOKUP($B456,'Slutlig allokering'!$B$2:$AC$462,MATCH(L$3,'Slutlig allokering'!$B$2:$AJ$2,0),FALSE)/1,0)</f>
        <v>0</v>
      </c>
      <c r="M456" s="143">
        <f>IFERROR(VLOOKUP($B456,Miljö!$B$1:$S$477,MATCH(M$2,Miljö!$B$1:$X$1,0),FALSE)/1,0)-IFERROR(VLOOKUP($B456,'Slutlig allokering'!$B$2:$AC$462,MATCH(M$3,'Slutlig allokering'!$B$2:$AJ$2,0),FALSE)/1,0)</f>
        <v>0</v>
      </c>
      <c r="N456">
        <f>IFERROR(VLOOKUP($B456,Kraftvärmeprod!$B$1:$AH$479,MATCH(N$2,Kraftvärmeprod!$B$1:$AG$1,0),FALSE)/1,0)-IFERROR(VLOOKUP($B456,'Slutlig allokering'!$B$2:$AC$462,MATCH(N$3,'Slutlig allokering'!$B$2:$AJ$2,0),FALSE)/1,0)</f>
        <v>0</v>
      </c>
      <c r="O456">
        <f>IFERROR(VLOOKUP($B456,Kraftvärmeprod!$B$1:$AH$479,MATCH(O$2,Kraftvärmeprod!$B$1:$AG$1,0),FALSE)/1,0)-IFERROR(VLOOKUP($B456,'Slutlig allokering'!$B$2:$AC$462,MATCH(O$3,'Slutlig allokering'!$B$2:$AJ$2,0),FALSE)/1,0)</f>
        <v>0</v>
      </c>
      <c r="P456">
        <f>IFERROR(VLOOKUP($B456,Kraftvärmeprod!$B$1:$AH$479,MATCH(P$2,Kraftvärmeprod!$B$1:$AG$1,0),FALSE)/1,0)-IFERROR(VLOOKUP($B456,'Slutlig allokering'!$B$2:$AC$462,MATCH(P$3,'Slutlig allokering'!$B$2:$AJ$2,0),FALSE)/1,0)</f>
        <v>0</v>
      </c>
      <c r="Q456">
        <f>IFERROR(VLOOKUP($B456,Kraftvärmeprod!$B$1:$AH$479,MATCH(Q$2,Kraftvärmeprod!$B$1:$AG$1,0),FALSE)/1,0)-IFERROR(VLOOKUP($B456,'Slutlig allokering'!$B$2:$AC$462,MATCH(Q$3,'Slutlig allokering'!$B$2:$AJ$2,0),FALSE)/1,0)</f>
        <v>0</v>
      </c>
      <c r="R456">
        <f>IFERROR(VLOOKUP($B456,Kraftvärmeprod!$B$1:$AH$479,MATCH(R$2,Kraftvärmeprod!$B$1:$AG$1,0),FALSE)/1,0)-IFERROR(VLOOKUP($B456,'Slutlig allokering'!$B$2:$AC$462,MATCH(R$3,'Slutlig allokering'!$B$2:$AJ$2,0),FALSE)/1,0)</f>
        <v>0</v>
      </c>
      <c r="S456">
        <f>IFERROR(VLOOKUP($B456,Kraftvärmeprod!$B$1:$AH$479,MATCH(S$2,Kraftvärmeprod!$B$1:$AG$1,0),FALSE)/1,0)-IFERROR(VLOOKUP($B456,'Slutlig allokering'!$B$2:$AC$462,MATCH(S$3,'Slutlig allokering'!$B$2:$AJ$2,0),FALSE)/1,0)</f>
        <v>0</v>
      </c>
      <c r="T456">
        <f>IFERROR(VLOOKUP($B456,Kraftvärmeprod!$B$1:$AH$479,MATCH(T$2,Kraftvärmeprod!$B$1:$AG$1,0),FALSE)/1,0)-IFERROR(VLOOKUP($B456,'Slutlig allokering'!$B$2:$AC$462,MATCH(T$3,'Slutlig allokering'!$B$2:$AJ$2,0),FALSE)/1,0)</f>
        <v>0</v>
      </c>
      <c r="U456">
        <f>IFERROR(VLOOKUP($B456,Kraftvärmeprod!$B$1:$AH$479,MATCH(U$2,Kraftvärmeprod!$B$1:$AG$1,0),FALSE)/1,0)-IFERROR(VLOOKUP($B456,'Slutlig allokering'!$B$2:$AC$462,MATCH(U$3,'Slutlig allokering'!$B$2:$AJ$2,0),FALSE)/1,0)</f>
        <v>0</v>
      </c>
      <c r="V456">
        <f>IFERROR(VLOOKUP($B456,Kraftvärmeprod!$B$1:$AH$479,MATCH(V$2,Kraftvärmeprod!$B$1:$AG$1,0),FALSE)/1,0)-IFERROR(VLOOKUP($B456,'Slutlig allokering'!$B$2:$AC$462,MATCH(V$3,'Slutlig allokering'!$B$2:$AJ$2,0),FALSE)/1,0)</f>
        <v>0</v>
      </c>
      <c r="W456">
        <f>IFERROR(VLOOKUP($B456,Kraftvärmeprod!$B$1:$AH$479,MATCH(W$2,Kraftvärmeprod!$B$1:$AG$1,0),FALSE)/1,0)-IFERROR(VLOOKUP($B456,'Slutlig allokering'!$B$2:$AC$462,MATCH(W$3,'Slutlig allokering'!$B$2:$AJ$2,0),FALSE)/1,0)</f>
        <v>0</v>
      </c>
      <c r="X456">
        <f>IFERROR(VLOOKUP($B456,Kraftvärmeprod!$B$1:$AH$479,MATCH(X$2,Kraftvärmeprod!$B$1:$AG$1,0),FALSE)/1,0)-IFERROR(VLOOKUP($B456,'Slutlig allokering'!$B$2:$AC$462,MATCH(X$3,'Slutlig allokering'!$B$2:$AJ$2,0),FALSE)/1,0)</f>
        <v>0</v>
      </c>
      <c r="Y456">
        <f>IFERROR(VLOOKUP($B456,Kraftvärmeprod!$B$1:$AH$479,MATCH(Y$2,Kraftvärmeprod!$B$1:$AG$1,0),FALSE)/1,0)-IFERROR(VLOOKUP($B456,'Slutlig allokering'!$B$2:$AC$462,MATCH(Y$3,'Slutlig allokering'!$B$2:$AJ$2,0),FALSE)/1,0)</f>
        <v>0</v>
      </c>
      <c r="Z456">
        <f>IFERROR(VLOOKUP($B456,Kraftvärmeprod!$B$1:$AH$479,MATCH(Z$2,Kraftvärmeprod!$B$1:$AG$1,0),FALSE)/1,0)-IFERROR(VLOOKUP($B456,'Slutlig allokering'!$B$2:$AC$462,MATCH(Z$3,'Slutlig allokering'!$B$2:$AJ$2,0),FALSE)/1,0)</f>
        <v>0</v>
      </c>
      <c r="AA456">
        <f>IFERROR(VLOOKUP($B456,Kraftvärmeprod!$B$1:$AH$479,MATCH(AA$2,Kraftvärmeprod!$B$1:$AG$1,0),FALSE)/1,0)-IFERROR(VLOOKUP($B456,'Slutlig allokering'!$B$2:$AC$462,MATCH(AA$3,'Slutlig allokering'!$B$2:$AJ$2,0),FALSE)/1,0)</f>
        <v>0</v>
      </c>
      <c r="AB456">
        <f>IFERROR(VLOOKUP($B456,Kraftvärmeprod!$B$1:$AH$479,MATCH(AB$2,Kraftvärmeprod!$B$1:$AG$1,0),FALSE)/1,0)-IFERROR(VLOOKUP($B456,'Slutlig allokering'!$B$2:$AC$462,MATCH(AB$3,'Slutlig allokering'!$B$2:$AJ$2,0),FALSE)/1,0)</f>
        <v>0</v>
      </c>
      <c r="AE456">
        <f t="shared" si="14"/>
        <v>0</v>
      </c>
      <c r="AG456">
        <f>IFERROR(VLOOKUP(B456,'Slutlig allokering'!$B$2:$AJ$462,MATCH("Summa justerad allokerad tillförd energi (utan hjälpel och rökgaskondensering):",'Slutlig allokering'!$B$2:$AK$2,0),FALSE)/1,"")</f>
        <v>0</v>
      </c>
      <c r="AI456" s="55" t="str">
        <f>IFERROR(1-VLOOKUP(B456,'Slutlig allokering'!$B$2:$AJ$462,MATCH("Andel av bränsle i kvv som allokerats till värme, exklusive rökgaskondensering och hjälpel",'Slutlig allokering'!$B$2:$AK$2,0),FALSE),"")</f>
        <v/>
      </c>
      <c r="AK456" s="55" t="str">
        <f t="shared" si="15"/>
        <v/>
      </c>
    </row>
    <row r="457" spans="1:37" x14ac:dyDescent="0.25">
      <c r="A457" s="28" t="s">
        <v>605</v>
      </c>
      <c r="B457" s="28" t="s">
        <v>607</v>
      </c>
      <c r="C457" t="str">
        <f>IFERROR(VLOOKUP($B457,Kraftvärmeprod!$B$1:$AH$479,MATCH(C$3,Kraftvärmeprod!$B$1:$AG$1,0),FALSE)/1,"")</f>
        <v/>
      </c>
      <c r="D457" t="str">
        <f>IFERROR(VLOOKUP($B457,Kraftvärmeprod!$B$1:$AH$479,MATCH(D$3,Kraftvärmeprod!$B$1:$AG$1,0),FALSE)/1,"")</f>
        <v/>
      </c>
      <c r="E457">
        <f>IFERROR(VLOOKUP($B457,Kraftvärmeprod!$B$1:$AH$479,MATCH(E$2,Kraftvärmeprod!$B$1:$AG$1,0),FALSE)/1,0)-IFERROR(VLOOKUP($B457,'Slutlig allokering'!$B$2:$AC$462,MATCH(E$3,'Slutlig allokering'!$B$2:$AJ$2,0),FALSE)/1,0)</f>
        <v>0</v>
      </c>
      <c r="F457">
        <f>IFERROR(VLOOKUP($B457,Kraftvärmeprod!$B$1:$AH$479,MATCH(F$2,Kraftvärmeprod!$B$1:$AG$1,0),FALSE)/1,0)-IFERROR(VLOOKUP($B457,'Slutlig allokering'!$B$2:$AC$462,MATCH(F$3,'Slutlig allokering'!$B$2:$AJ$2,0),FALSE)/1,0)</f>
        <v>0</v>
      </c>
      <c r="G457">
        <f>IFERROR(VLOOKUP($B457,Kraftvärmeprod!$B$1:$AH$479,MATCH(G$2,Kraftvärmeprod!$B$1:$AG$1,0),FALSE)/1,0)-IFERROR(VLOOKUP($B457,'Slutlig allokering'!$B$2:$AC$462,MATCH(G$3,'Slutlig allokering'!$B$2:$AJ$2,0),FALSE)/1,0)</f>
        <v>0</v>
      </c>
      <c r="H457">
        <f>IFERROR(VLOOKUP($B457,Kraftvärmeprod!$B$1:$AH$479,MATCH(H$2,Kraftvärmeprod!$B$1:$AG$1,0),FALSE)/1,0)-IFERROR(VLOOKUP($B457,'Slutlig allokering'!$B$2:$AC$462,MATCH(H$3,'Slutlig allokering'!$B$2:$AJ$2,0),FALSE)/1,0)</f>
        <v>0</v>
      </c>
      <c r="I457">
        <f>IFERROR(VLOOKUP($B457,Kraftvärmeprod!$B$1:$AH$479,MATCH(I$2,Kraftvärmeprod!$B$1:$AG$1,0),FALSE)/1,0)-IFERROR(VLOOKUP($B457,'Slutlig allokering'!$B$2:$AC$462,MATCH(I$3,'Slutlig allokering'!$B$2:$AJ$2,0),FALSE)/1,0)</f>
        <v>0</v>
      </c>
      <c r="J457">
        <f>IFERROR(VLOOKUP($B457,Kraftvärmeprod!$B$1:$AH$479,MATCH(J$2,Kraftvärmeprod!$B$1:$AG$1,0),FALSE)/1,0)-IFERROR(VLOOKUP($B457,'Slutlig allokering'!$B$2:$AC$462,MATCH(J$3,'Slutlig allokering'!$B$2:$AJ$2,0),FALSE)/1,0)</f>
        <v>0</v>
      </c>
      <c r="K457">
        <f>IFERROR(VLOOKUP($B457,Kraftvärmeprod!$B$1:$AH$479,MATCH(K$2,Kraftvärmeprod!$B$1:$AG$1,0),FALSE)/1,0)-IFERROR(VLOOKUP($B457,'Slutlig allokering'!$B$2:$AC$462,MATCH(K$3,'Slutlig allokering'!$B$2:$AJ$2,0),FALSE)/1,0)</f>
        <v>0</v>
      </c>
      <c r="L457">
        <f>IFERROR(VLOOKUP($B457,Kraftvärmeprod!$B$1:$AH$479,MATCH(L$2,Kraftvärmeprod!$B$1:$AG$1,0),FALSE)/1,0)-IFERROR(VLOOKUP($B457,'Slutlig allokering'!$B$2:$AC$462,MATCH(L$3,'Slutlig allokering'!$B$2:$AJ$2,0),FALSE)/1,0)</f>
        <v>0</v>
      </c>
      <c r="M457" s="143">
        <f>IFERROR(VLOOKUP($B457,Miljö!$B$1:$S$477,MATCH(M$2,Miljö!$B$1:$X$1,0),FALSE)/1,0)-IFERROR(VLOOKUP($B457,'Slutlig allokering'!$B$2:$AC$462,MATCH(M$3,'Slutlig allokering'!$B$2:$AJ$2,0),FALSE)/1,0)</f>
        <v>0</v>
      </c>
      <c r="N457">
        <f>IFERROR(VLOOKUP($B457,Kraftvärmeprod!$B$1:$AH$479,MATCH(N$2,Kraftvärmeprod!$B$1:$AG$1,0),FALSE)/1,0)-IFERROR(VLOOKUP($B457,'Slutlig allokering'!$B$2:$AC$462,MATCH(N$3,'Slutlig allokering'!$B$2:$AJ$2,0),FALSE)/1,0)</f>
        <v>0</v>
      </c>
      <c r="O457">
        <f>IFERROR(VLOOKUP($B457,Kraftvärmeprod!$B$1:$AH$479,MATCH(O$2,Kraftvärmeprod!$B$1:$AG$1,0),FALSE)/1,0)-IFERROR(VLOOKUP($B457,'Slutlig allokering'!$B$2:$AC$462,MATCH(O$3,'Slutlig allokering'!$B$2:$AJ$2,0),FALSE)/1,0)</f>
        <v>0</v>
      </c>
      <c r="P457">
        <f>IFERROR(VLOOKUP($B457,Kraftvärmeprod!$B$1:$AH$479,MATCH(P$2,Kraftvärmeprod!$B$1:$AG$1,0),FALSE)/1,0)-IFERROR(VLOOKUP($B457,'Slutlig allokering'!$B$2:$AC$462,MATCH(P$3,'Slutlig allokering'!$B$2:$AJ$2,0),FALSE)/1,0)</f>
        <v>0</v>
      </c>
      <c r="Q457">
        <f>IFERROR(VLOOKUP($B457,Kraftvärmeprod!$B$1:$AH$479,MATCH(Q$2,Kraftvärmeprod!$B$1:$AG$1,0),FALSE)/1,0)-IFERROR(VLOOKUP($B457,'Slutlig allokering'!$B$2:$AC$462,MATCH(Q$3,'Slutlig allokering'!$B$2:$AJ$2,0),FALSE)/1,0)</f>
        <v>0</v>
      </c>
      <c r="R457">
        <f>IFERROR(VLOOKUP($B457,Kraftvärmeprod!$B$1:$AH$479,MATCH(R$2,Kraftvärmeprod!$B$1:$AG$1,0),FALSE)/1,0)-IFERROR(VLOOKUP($B457,'Slutlig allokering'!$B$2:$AC$462,MATCH(R$3,'Slutlig allokering'!$B$2:$AJ$2,0),FALSE)/1,0)</f>
        <v>0</v>
      </c>
      <c r="S457">
        <f>IFERROR(VLOOKUP($B457,Kraftvärmeprod!$B$1:$AH$479,MATCH(S$2,Kraftvärmeprod!$B$1:$AG$1,0),FALSE)/1,0)-IFERROR(VLOOKUP($B457,'Slutlig allokering'!$B$2:$AC$462,MATCH(S$3,'Slutlig allokering'!$B$2:$AJ$2,0),FALSE)/1,0)</f>
        <v>0</v>
      </c>
      <c r="T457">
        <f>IFERROR(VLOOKUP($B457,Kraftvärmeprod!$B$1:$AH$479,MATCH(T$2,Kraftvärmeprod!$B$1:$AG$1,0),FALSE)/1,0)-IFERROR(VLOOKUP($B457,'Slutlig allokering'!$B$2:$AC$462,MATCH(T$3,'Slutlig allokering'!$B$2:$AJ$2,0),FALSE)/1,0)</f>
        <v>0</v>
      </c>
      <c r="U457">
        <f>IFERROR(VLOOKUP($B457,Kraftvärmeprod!$B$1:$AH$479,MATCH(U$2,Kraftvärmeprod!$B$1:$AG$1,0),FALSE)/1,0)-IFERROR(VLOOKUP($B457,'Slutlig allokering'!$B$2:$AC$462,MATCH(U$3,'Slutlig allokering'!$B$2:$AJ$2,0),FALSE)/1,0)</f>
        <v>0</v>
      </c>
      <c r="V457">
        <f>IFERROR(VLOOKUP($B457,Kraftvärmeprod!$B$1:$AH$479,MATCH(V$2,Kraftvärmeprod!$B$1:$AG$1,0),FALSE)/1,0)-IFERROR(VLOOKUP($B457,'Slutlig allokering'!$B$2:$AC$462,MATCH(V$3,'Slutlig allokering'!$B$2:$AJ$2,0),FALSE)/1,0)</f>
        <v>0</v>
      </c>
      <c r="W457">
        <f>IFERROR(VLOOKUP($B457,Kraftvärmeprod!$B$1:$AH$479,MATCH(W$2,Kraftvärmeprod!$B$1:$AG$1,0),FALSE)/1,0)-IFERROR(VLOOKUP($B457,'Slutlig allokering'!$B$2:$AC$462,MATCH(W$3,'Slutlig allokering'!$B$2:$AJ$2,0),FALSE)/1,0)</f>
        <v>0</v>
      </c>
      <c r="X457">
        <f>IFERROR(VLOOKUP($B457,Kraftvärmeprod!$B$1:$AH$479,MATCH(X$2,Kraftvärmeprod!$B$1:$AG$1,0),FALSE)/1,0)-IFERROR(VLOOKUP($B457,'Slutlig allokering'!$B$2:$AC$462,MATCH(X$3,'Slutlig allokering'!$B$2:$AJ$2,0),FALSE)/1,0)</f>
        <v>0</v>
      </c>
      <c r="Y457">
        <f>IFERROR(VLOOKUP($B457,Kraftvärmeprod!$B$1:$AH$479,MATCH(Y$2,Kraftvärmeprod!$B$1:$AG$1,0),FALSE)/1,0)-IFERROR(VLOOKUP($B457,'Slutlig allokering'!$B$2:$AC$462,MATCH(Y$3,'Slutlig allokering'!$B$2:$AJ$2,0),FALSE)/1,0)</f>
        <v>0</v>
      </c>
      <c r="Z457">
        <f>IFERROR(VLOOKUP($B457,Kraftvärmeprod!$B$1:$AH$479,MATCH(Z$2,Kraftvärmeprod!$B$1:$AG$1,0),FALSE)/1,0)-IFERROR(VLOOKUP($B457,'Slutlig allokering'!$B$2:$AC$462,MATCH(Z$3,'Slutlig allokering'!$B$2:$AJ$2,0),FALSE)/1,0)</f>
        <v>0</v>
      </c>
      <c r="AA457">
        <f>IFERROR(VLOOKUP($B457,Kraftvärmeprod!$B$1:$AH$479,MATCH(AA$2,Kraftvärmeprod!$B$1:$AG$1,0),FALSE)/1,0)-IFERROR(VLOOKUP($B457,'Slutlig allokering'!$B$2:$AC$462,MATCH(AA$3,'Slutlig allokering'!$B$2:$AJ$2,0),FALSE)/1,0)</f>
        <v>0</v>
      </c>
      <c r="AB457">
        <f>IFERROR(VLOOKUP($B457,Kraftvärmeprod!$B$1:$AH$479,MATCH(AB$2,Kraftvärmeprod!$B$1:$AG$1,0),FALSE)/1,0)-IFERROR(VLOOKUP($B457,'Slutlig allokering'!$B$2:$AC$462,MATCH(AB$3,'Slutlig allokering'!$B$2:$AJ$2,0),FALSE)/1,0)</f>
        <v>0</v>
      </c>
      <c r="AE457">
        <f t="shared" si="14"/>
        <v>0</v>
      </c>
      <c r="AG457">
        <f>IFERROR(VLOOKUP(B457,'Slutlig allokering'!$B$2:$AJ$462,MATCH("Summa justerad allokerad tillförd energi (utan hjälpel och rökgaskondensering):",'Slutlig allokering'!$B$2:$AK$2,0),FALSE)/1,"")</f>
        <v>0</v>
      </c>
      <c r="AI457" s="55" t="str">
        <f>IFERROR(1-VLOOKUP(B457,'Slutlig allokering'!$B$2:$AJ$462,MATCH("Andel av bränsle i kvv som allokerats till värme, exklusive rökgaskondensering och hjälpel",'Slutlig allokering'!$B$2:$AK$2,0),FALSE),"")</f>
        <v/>
      </c>
      <c r="AK457" s="55" t="str">
        <f t="shared" si="15"/>
        <v/>
      </c>
    </row>
    <row r="458" spans="1:37" x14ac:dyDescent="0.25">
      <c r="A458" s="28" t="s">
        <v>605</v>
      </c>
      <c r="B458" s="28" t="s">
        <v>608</v>
      </c>
      <c r="C458" t="str">
        <f>IFERROR(VLOOKUP($B458,Kraftvärmeprod!$B$1:$AH$479,MATCH(C$3,Kraftvärmeprod!$B$1:$AG$1,0),FALSE)/1,"")</f>
        <v/>
      </c>
      <c r="D458" t="str">
        <f>IFERROR(VLOOKUP($B458,Kraftvärmeprod!$B$1:$AH$479,MATCH(D$3,Kraftvärmeprod!$B$1:$AG$1,0),FALSE)/1,"")</f>
        <v/>
      </c>
      <c r="E458">
        <f>IFERROR(VLOOKUP($B458,Kraftvärmeprod!$B$1:$AH$479,MATCH(E$2,Kraftvärmeprod!$B$1:$AG$1,0),FALSE)/1,0)-IFERROR(VLOOKUP($B458,'Slutlig allokering'!$B$2:$AC$462,MATCH(E$3,'Slutlig allokering'!$B$2:$AJ$2,0),FALSE)/1,0)</f>
        <v>0</v>
      </c>
      <c r="F458">
        <f>IFERROR(VLOOKUP($B458,Kraftvärmeprod!$B$1:$AH$479,MATCH(F$2,Kraftvärmeprod!$B$1:$AG$1,0),FALSE)/1,0)-IFERROR(VLOOKUP($B458,'Slutlig allokering'!$B$2:$AC$462,MATCH(F$3,'Slutlig allokering'!$B$2:$AJ$2,0),FALSE)/1,0)</f>
        <v>0</v>
      </c>
      <c r="G458">
        <f>IFERROR(VLOOKUP($B458,Kraftvärmeprod!$B$1:$AH$479,MATCH(G$2,Kraftvärmeprod!$B$1:$AG$1,0),FALSE)/1,0)-IFERROR(VLOOKUP($B458,'Slutlig allokering'!$B$2:$AC$462,MATCH(G$3,'Slutlig allokering'!$B$2:$AJ$2,0),FALSE)/1,0)</f>
        <v>0</v>
      </c>
      <c r="H458">
        <f>IFERROR(VLOOKUP($B458,Kraftvärmeprod!$B$1:$AH$479,MATCH(H$2,Kraftvärmeprod!$B$1:$AG$1,0),FALSE)/1,0)-IFERROR(VLOOKUP($B458,'Slutlig allokering'!$B$2:$AC$462,MATCH(H$3,'Slutlig allokering'!$B$2:$AJ$2,0),FALSE)/1,0)</f>
        <v>0</v>
      </c>
      <c r="I458">
        <f>IFERROR(VLOOKUP($B458,Kraftvärmeprod!$B$1:$AH$479,MATCH(I$2,Kraftvärmeprod!$B$1:$AG$1,0),FALSE)/1,0)-IFERROR(VLOOKUP($B458,'Slutlig allokering'!$B$2:$AC$462,MATCH(I$3,'Slutlig allokering'!$B$2:$AJ$2,0),FALSE)/1,0)</f>
        <v>0</v>
      </c>
      <c r="J458">
        <f>IFERROR(VLOOKUP($B458,Kraftvärmeprod!$B$1:$AH$479,MATCH(J$2,Kraftvärmeprod!$B$1:$AG$1,0),FALSE)/1,0)-IFERROR(VLOOKUP($B458,'Slutlig allokering'!$B$2:$AC$462,MATCH(J$3,'Slutlig allokering'!$B$2:$AJ$2,0),FALSE)/1,0)</f>
        <v>0</v>
      </c>
      <c r="K458">
        <f>IFERROR(VLOOKUP($B458,Kraftvärmeprod!$B$1:$AH$479,MATCH(K$2,Kraftvärmeprod!$B$1:$AG$1,0),FALSE)/1,0)-IFERROR(VLOOKUP($B458,'Slutlig allokering'!$B$2:$AC$462,MATCH(K$3,'Slutlig allokering'!$B$2:$AJ$2,0),FALSE)/1,0)</f>
        <v>0</v>
      </c>
      <c r="L458">
        <f>IFERROR(VLOOKUP($B458,Kraftvärmeprod!$B$1:$AH$479,MATCH(L$2,Kraftvärmeprod!$B$1:$AG$1,0),FALSE)/1,0)-IFERROR(VLOOKUP($B458,'Slutlig allokering'!$B$2:$AC$462,MATCH(L$3,'Slutlig allokering'!$B$2:$AJ$2,0),FALSE)/1,0)</f>
        <v>0</v>
      </c>
      <c r="M458" s="143">
        <f>IFERROR(VLOOKUP($B458,Miljö!$B$1:$S$477,MATCH(M$2,Miljö!$B$1:$X$1,0),FALSE)/1,0)-IFERROR(VLOOKUP($B458,'Slutlig allokering'!$B$2:$AC$462,MATCH(M$3,'Slutlig allokering'!$B$2:$AJ$2,0),FALSE)/1,0)</f>
        <v>0</v>
      </c>
      <c r="N458">
        <f>IFERROR(VLOOKUP($B458,Kraftvärmeprod!$B$1:$AH$479,MATCH(N$2,Kraftvärmeprod!$B$1:$AG$1,0),FALSE)/1,0)-IFERROR(VLOOKUP($B458,'Slutlig allokering'!$B$2:$AC$462,MATCH(N$3,'Slutlig allokering'!$B$2:$AJ$2,0),FALSE)/1,0)</f>
        <v>0</v>
      </c>
      <c r="O458">
        <f>IFERROR(VLOOKUP($B458,Kraftvärmeprod!$B$1:$AH$479,MATCH(O$2,Kraftvärmeprod!$B$1:$AG$1,0),FALSE)/1,0)-IFERROR(VLOOKUP($B458,'Slutlig allokering'!$B$2:$AC$462,MATCH(O$3,'Slutlig allokering'!$B$2:$AJ$2,0),FALSE)/1,0)</f>
        <v>0</v>
      </c>
      <c r="P458">
        <f>IFERROR(VLOOKUP($B458,Kraftvärmeprod!$B$1:$AH$479,MATCH(P$2,Kraftvärmeprod!$B$1:$AG$1,0),FALSE)/1,0)-IFERROR(VLOOKUP($B458,'Slutlig allokering'!$B$2:$AC$462,MATCH(P$3,'Slutlig allokering'!$B$2:$AJ$2,0),FALSE)/1,0)</f>
        <v>0</v>
      </c>
      <c r="Q458">
        <f>IFERROR(VLOOKUP($B458,Kraftvärmeprod!$B$1:$AH$479,MATCH(Q$2,Kraftvärmeprod!$B$1:$AG$1,0),FALSE)/1,0)-IFERROR(VLOOKUP($B458,'Slutlig allokering'!$B$2:$AC$462,MATCH(Q$3,'Slutlig allokering'!$B$2:$AJ$2,0),FALSE)/1,0)</f>
        <v>0</v>
      </c>
      <c r="R458">
        <f>IFERROR(VLOOKUP($B458,Kraftvärmeprod!$B$1:$AH$479,MATCH(R$2,Kraftvärmeprod!$B$1:$AG$1,0),FALSE)/1,0)-IFERROR(VLOOKUP($B458,'Slutlig allokering'!$B$2:$AC$462,MATCH(R$3,'Slutlig allokering'!$B$2:$AJ$2,0),FALSE)/1,0)</f>
        <v>0</v>
      </c>
      <c r="S458">
        <f>IFERROR(VLOOKUP($B458,Kraftvärmeprod!$B$1:$AH$479,MATCH(S$2,Kraftvärmeprod!$B$1:$AG$1,0),FALSE)/1,0)-IFERROR(VLOOKUP($B458,'Slutlig allokering'!$B$2:$AC$462,MATCH(S$3,'Slutlig allokering'!$B$2:$AJ$2,0),FALSE)/1,0)</f>
        <v>0</v>
      </c>
      <c r="T458">
        <f>IFERROR(VLOOKUP($B458,Kraftvärmeprod!$B$1:$AH$479,MATCH(T$2,Kraftvärmeprod!$B$1:$AG$1,0),FALSE)/1,0)-IFERROR(VLOOKUP($B458,'Slutlig allokering'!$B$2:$AC$462,MATCH(T$3,'Slutlig allokering'!$B$2:$AJ$2,0),FALSE)/1,0)</f>
        <v>0</v>
      </c>
      <c r="U458">
        <f>IFERROR(VLOOKUP($B458,Kraftvärmeprod!$B$1:$AH$479,MATCH(U$2,Kraftvärmeprod!$B$1:$AG$1,0),FALSE)/1,0)-IFERROR(VLOOKUP($B458,'Slutlig allokering'!$B$2:$AC$462,MATCH(U$3,'Slutlig allokering'!$B$2:$AJ$2,0),FALSE)/1,0)</f>
        <v>0</v>
      </c>
      <c r="V458">
        <f>IFERROR(VLOOKUP($B458,Kraftvärmeprod!$B$1:$AH$479,MATCH(V$2,Kraftvärmeprod!$B$1:$AG$1,0),FALSE)/1,0)-IFERROR(VLOOKUP($B458,'Slutlig allokering'!$B$2:$AC$462,MATCH(V$3,'Slutlig allokering'!$B$2:$AJ$2,0),FALSE)/1,0)</f>
        <v>0</v>
      </c>
      <c r="W458">
        <f>IFERROR(VLOOKUP($B458,Kraftvärmeprod!$B$1:$AH$479,MATCH(W$2,Kraftvärmeprod!$B$1:$AG$1,0),FALSE)/1,0)-IFERROR(VLOOKUP($B458,'Slutlig allokering'!$B$2:$AC$462,MATCH(W$3,'Slutlig allokering'!$B$2:$AJ$2,0),FALSE)/1,0)</f>
        <v>0</v>
      </c>
      <c r="X458">
        <f>IFERROR(VLOOKUP($B458,Kraftvärmeprod!$B$1:$AH$479,MATCH(X$2,Kraftvärmeprod!$B$1:$AG$1,0),FALSE)/1,0)-IFERROR(VLOOKUP($B458,'Slutlig allokering'!$B$2:$AC$462,MATCH(X$3,'Slutlig allokering'!$B$2:$AJ$2,0),FALSE)/1,0)</f>
        <v>0</v>
      </c>
      <c r="Y458">
        <f>IFERROR(VLOOKUP($B458,Kraftvärmeprod!$B$1:$AH$479,MATCH(Y$2,Kraftvärmeprod!$B$1:$AG$1,0),FALSE)/1,0)-IFERROR(VLOOKUP($B458,'Slutlig allokering'!$B$2:$AC$462,MATCH(Y$3,'Slutlig allokering'!$B$2:$AJ$2,0),FALSE)/1,0)</f>
        <v>0</v>
      </c>
      <c r="Z458">
        <f>IFERROR(VLOOKUP($B458,Kraftvärmeprod!$B$1:$AH$479,MATCH(Z$2,Kraftvärmeprod!$B$1:$AG$1,0),FALSE)/1,0)-IFERROR(VLOOKUP($B458,'Slutlig allokering'!$B$2:$AC$462,MATCH(Z$3,'Slutlig allokering'!$B$2:$AJ$2,0),FALSE)/1,0)</f>
        <v>0</v>
      </c>
      <c r="AA458">
        <f>IFERROR(VLOOKUP($B458,Kraftvärmeprod!$B$1:$AH$479,MATCH(AA$2,Kraftvärmeprod!$B$1:$AG$1,0),FALSE)/1,0)-IFERROR(VLOOKUP($B458,'Slutlig allokering'!$B$2:$AC$462,MATCH(AA$3,'Slutlig allokering'!$B$2:$AJ$2,0),FALSE)/1,0)</f>
        <v>0</v>
      </c>
      <c r="AB458">
        <f>IFERROR(VLOOKUP($B458,Kraftvärmeprod!$B$1:$AH$479,MATCH(AB$2,Kraftvärmeprod!$B$1:$AG$1,0),FALSE)/1,0)-IFERROR(VLOOKUP($B458,'Slutlig allokering'!$B$2:$AC$462,MATCH(AB$3,'Slutlig allokering'!$B$2:$AJ$2,0),FALSE)/1,0)</f>
        <v>0</v>
      </c>
      <c r="AE458">
        <f t="shared" si="14"/>
        <v>0</v>
      </c>
      <c r="AG458">
        <f>IFERROR(VLOOKUP(B458,'Slutlig allokering'!$B$2:$AJ$462,MATCH("Summa justerad allokerad tillförd energi (utan hjälpel och rökgaskondensering):",'Slutlig allokering'!$B$2:$AK$2,0),FALSE)/1,"")</f>
        <v>0</v>
      </c>
      <c r="AI458" s="55" t="str">
        <f>IFERROR(1-VLOOKUP(B458,'Slutlig allokering'!$B$2:$AJ$462,MATCH("Andel av bränsle i kvv som allokerats till värme, exklusive rökgaskondensering och hjälpel",'Slutlig allokering'!$B$2:$AK$2,0),FALSE),"")</f>
        <v/>
      </c>
      <c r="AK458" s="55" t="str">
        <f t="shared" si="15"/>
        <v/>
      </c>
    </row>
    <row r="459" spans="1:37" x14ac:dyDescent="0.25">
      <c r="A459" s="28" t="s">
        <v>605</v>
      </c>
      <c r="B459" s="28" t="s">
        <v>609</v>
      </c>
      <c r="C459" t="str">
        <f>IFERROR(VLOOKUP($B459,Kraftvärmeprod!$B$1:$AH$479,MATCH(C$3,Kraftvärmeprod!$B$1:$AG$1,0),FALSE)/1,"")</f>
        <v/>
      </c>
      <c r="D459" t="str">
        <f>IFERROR(VLOOKUP($B459,Kraftvärmeprod!$B$1:$AH$479,MATCH(D$3,Kraftvärmeprod!$B$1:$AG$1,0),FALSE)/1,"")</f>
        <v/>
      </c>
      <c r="E459">
        <f>IFERROR(VLOOKUP($B459,Kraftvärmeprod!$B$1:$AH$479,MATCH(E$2,Kraftvärmeprod!$B$1:$AG$1,0),FALSE)/1,0)-IFERROR(VLOOKUP($B459,'Slutlig allokering'!$B$2:$AC$462,MATCH(E$3,'Slutlig allokering'!$B$2:$AJ$2,0),FALSE)/1,0)</f>
        <v>0</v>
      </c>
      <c r="F459">
        <f>IFERROR(VLOOKUP($B459,Kraftvärmeprod!$B$1:$AH$479,MATCH(F$2,Kraftvärmeprod!$B$1:$AG$1,0),FALSE)/1,0)-IFERROR(VLOOKUP($B459,'Slutlig allokering'!$B$2:$AC$462,MATCH(F$3,'Slutlig allokering'!$B$2:$AJ$2,0),FALSE)/1,0)</f>
        <v>0</v>
      </c>
      <c r="G459">
        <f>IFERROR(VLOOKUP($B459,Kraftvärmeprod!$B$1:$AH$479,MATCH(G$2,Kraftvärmeprod!$B$1:$AG$1,0),FALSE)/1,0)-IFERROR(VLOOKUP($B459,'Slutlig allokering'!$B$2:$AC$462,MATCH(G$3,'Slutlig allokering'!$B$2:$AJ$2,0),FALSE)/1,0)</f>
        <v>0</v>
      </c>
      <c r="H459">
        <f>IFERROR(VLOOKUP($B459,Kraftvärmeprod!$B$1:$AH$479,MATCH(H$2,Kraftvärmeprod!$B$1:$AG$1,0),FALSE)/1,0)-IFERROR(VLOOKUP($B459,'Slutlig allokering'!$B$2:$AC$462,MATCH(H$3,'Slutlig allokering'!$B$2:$AJ$2,0),FALSE)/1,0)</f>
        <v>0</v>
      </c>
      <c r="I459">
        <f>IFERROR(VLOOKUP($B459,Kraftvärmeprod!$B$1:$AH$479,MATCH(I$2,Kraftvärmeprod!$B$1:$AG$1,0),FALSE)/1,0)-IFERROR(VLOOKUP($B459,'Slutlig allokering'!$B$2:$AC$462,MATCH(I$3,'Slutlig allokering'!$B$2:$AJ$2,0),FALSE)/1,0)</f>
        <v>0</v>
      </c>
      <c r="J459">
        <f>IFERROR(VLOOKUP($B459,Kraftvärmeprod!$B$1:$AH$479,MATCH(J$2,Kraftvärmeprod!$B$1:$AG$1,0),FALSE)/1,0)-IFERROR(VLOOKUP($B459,'Slutlig allokering'!$B$2:$AC$462,MATCH(J$3,'Slutlig allokering'!$B$2:$AJ$2,0),FALSE)/1,0)</f>
        <v>0</v>
      </c>
      <c r="K459">
        <f>IFERROR(VLOOKUP($B459,Kraftvärmeprod!$B$1:$AH$479,MATCH(K$2,Kraftvärmeprod!$B$1:$AG$1,0),FALSE)/1,0)-IFERROR(VLOOKUP($B459,'Slutlig allokering'!$B$2:$AC$462,MATCH(K$3,'Slutlig allokering'!$B$2:$AJ$2,0),FALSE)/1,0)</f>
        <v>0</v>
      </c>
      <c r="L459">
        <f>IFERROR(VLOOKUP($B459,Kraftvärmeprod!$B$1:$AH$479,MATCH(L$2,Kraftvärmeprod!$B$1:$AG$1,0),FALSE)/1,0)-IFERROR(VLOOKUP($B459,'Slutlig allokering'!$B$2:$AC$462,MATCH(L$3,'Slutlig allokering'!$B$2:$AJ$2,0),FALSE)/1,0)</f>
        <v>0</v>
      </c>
      <c r="M459" s="143">
        <f>IFERROR(VLOOKUP($B459,Miljö!$B$1:$S$477,MATCH(M$2,Miljö!$B$1:$X$1,0),FALSE)/1,0)-IFERROR(VLOOKUP($B459,'Slutlig allokering'!$B$2:$AC$462,MATCH(M$3,'Slutlig allokering'!$B$2:$AJ$2,0),FALSE)/1,0)</f>
        <v>0</v>
      </c>
      <c r="N459">
        <f>IFERROR(VLOOKUP($B459,Kraftvärmeprod!$B$1:$AH$479,MATCH(N$2,Kraftvärmeprod!$B$1:$AG$1,0),FALSE)/1,0)-IFERROR(VLOOKUP($B459,'Slutlig allokering'!$B$2:$AC$462,MATCH(N$3,'Slutlig allokering'!$B$2:$AJ$2,0),FALSE)/1,0)</f>
        <v>0</v>
      </c>
      <c r="O459">
        <f>IFERROR(VLOOKUP($B459,Kraftvärmeprod!$B$1:$AH$479,MATCH(O$2,Kraftvärmeprod!$B$1:$AG$1,0),FALSE)/1,0)-IFERROR(VLOOKUP($B459,'Slutlig allokering'!$B$2:$AC$462,MATCH(O$3,'Slutlig allokering'!$B$2:$AJ$2,0),FALSE)/1,0)</f>
        <v>0</v>
      </c>
      <c r="P459">
        <f>IFERROR(VLOOKUP($B459,Kraftvärmeprod!$B$1:$AH$479,MATCH(P$2,Kraftvärmeprod!$B$1:$AG$1,0),FALSE)/1,0)-IFERROR(VLOOKUP($B459,'Slutlig allokering'!$B$2:$AC$462,MATCH(P$3,'Slutlig allokering'!$B$2:$AJ$2,0),FALSE)/1,0)</f>
        <v>0</v>
      </c>
      <c r="Q459">
        <f>IFERROR(VLOOKUP($B459,Kraftvärmeprod!$B$1:$AH$479,MATCH(Q$2,Kraftvärmeprod!$B$1:$AG$1,0),FALSE)/1,0)-IFERROR(VLOOKUP($B459,'Slutlig allokering'!$B$2:$AC$462,MATCH(Q$3,'Slutlig allokering'!$B$2:$AJ$2,0),FALSE)/1,0)</f>
        <v>0</v>
      </c>
      <c r="R459">
        <f>IFERROR(VLOOKUP($B459,Kraftvärmeprod!$B$1:$AH$479,MATCH(R$2,Kraftvärmeprod!$B$1:$AG$1,0),FALSE)/1,0)-IFERROR(VLOOKUP($B459,'Slutlig allokering'!$B$2:$AC$462,MATCH(R$3,'Slutlig allokering'!$B$2:$AJ$2,0),FALSE)/1,0)</f>
        <v>0</v>
      </c>
      <c r="S459">
        <f>IFERROR(VLOOKUP($B459,Kraftvärmeprod!$B$1:$AH$479,MATCH(S$2,Kraftvärmeprod!$B$1:$AG$1,0),FALSE)/1,0)-IFERROR(VLOOKUP($B459,'Slutlig allokering'!$B$2:$AC$462,MATCH(S$3,'Slutlig allokering'!$B$2:$AJ$2,0),FALSE)/1,0)</f>
        <v>0</v>
      </c>
      <c r="T459">
        <f>IFERROR(VLOOKUP($B459,Kraftvärmeprod!$B$1:$AH$479,MATCH(T$2,Kraftvärmeprod!$B$1:$AG$1,0),FALSE)/1,0)-IFERROR(VLOOKUP($B459,'Slutlig allokering'!$B$2:$AC$462,MATCH(T$3,'Slutlig allokering'!$B$2:$AJ$2,0),FALSE)/1,0)</f>
        <v>0</v>
      </c>
      <c r="U459">
        <f>IFERROR(VLOOKUP($B459,Kraftvärmeprod!$B$1:$AH$479,MATCH(U$2,Kraftvärmeprod!$B$1:$AG$1,0),FALSE)/1,0)-IFERROR(VLOOKUP($B459,'Slutlig allokering'!$B$2:$AC$462,MATCH(U$3,'Slutlig allokering'!$B$2:$AJ$2,0),FALSE)/1,0)</f>
        <v>0</v>
      </c>
      <c r="V459">
        <f>IFERROR(VLOOKUP($B459,Kraftvärmeprod!$B$1:$AH$479,MATCH(V$2,Kraftvärmeprod!$B$1:$AG$1,0),FALSE)/1,0)-IFERROR(VLOOKUP($B459,'Slutlig allokering'!$B$2:$AC$462,MATCH(V$3,'Slutlig allokering'!$B$2:$AJ$2,0),FALSE)/1,0)</f>
        <v>0</v>
      </c>
      <c r="W459">
        <f>IFERROR(VLOOKUP($B459,Kraftvärmeprod!$B$1:$AH$479,MATCH(W$2,Kraftvärmeprod!$B$1:$AG$1,0),FALSE)/1,0)-IFERROR(VLOOKUP($B459,'Slutlig allokering'!$B$2:$AC$462,MATCH(W$3,'Slutlig allokering'!$B$2:$AJ$2,0),FALSE)/1,0)</f>
        <v>0</v>
      </c>
      <c r="X459">
        <f>IFERROR(VLOOKUP($B459,Kraftvärmeprod!$B$1:$AH$479,MATCH(X$2,Kraftvärmeprod!$B$1:$AG$1,0),FALSE)/1,0)-IFERROR(VLOOKUP($B459,'Slutlig allokering'!$B$2:$AC$462,MATCH(X$3,'Slutlig allokering'!$B$2:$AJ$2,0),FALSE)/1,0)</f>
        <v>0</v>
      </c>
      <c r="Y459">
        <f>IFERROR(VLOOKUP($B459,Kraftvärmeprod!$B$1:$AH$479,MATCH(Y$2,Kraftvärmeprod!$B$1:$AG$1,0),FALSE)/1,0)-IFERROR(VLOOKUP($B459,'Slutlig allokering'!$B$2:$AC$462,MATCH(Y$3,'Slutlig allokering'!$B$2:$AJ$2,0),FALSE)/1,0)</f>
        <v>0</v>
      </c>
      <c r="Z459">
        <f>IFERROR(VLOOKUP($B459,Kraftvärmeprod!$B$1:$AH$479,MATCH(Z$2,Kraftvärmeprod!$B$1:$AG$1,0),FALSE)/1,0)-IFERROR(VLOOKUP($B459,'Slutlig allokering'!$B$2:$AC$462,MATCH(Z$3,'Slutlig allokering'!$B$2:$AJ$2,0),FALSE)/1,0)</f>
        <v>0</v>
      </c>
      <c r="AA459">
        <f>IFERROR(VLOOKUP($B459,Kraftvärmeprod!$B$1:$AH$479,MATCH(AA$2,Kraftvärmeprod!$B$1:$AG$1,0),FALSE)/1,0)-IFERROR(VLOOKUP($B459,'Slutlig allokering'!$B$2:$AC$462,MATCH(AA$3,'Slutlig allokering'!$B$2:$AJ$2,0),FALSE)/1,0)</f>
        <v>0</v>
      </c>
      <c r="AB459">
        <f>IFERROR(VLOOKUP($B459,Kraftvärmeprod!$B$1:$AH$479,MATCH(AB$2,Kraftvärmeprod!$B$1:$AG$1,0),FALSE)/1,0)-IFERROR(VLOOKUP($B459,'Slutlig allokering'!$B$2:$AC$462,MATCH(AB$3,'Slutlig allokering'!$B$2:$AJ$2,0),FALSE)/1,0)</f>
        <v>0</v>
      </c>
      <c r="AE459">
        <f t="shared" si="14"/>
        <v>0</v>
      </c>
      <c r="AG459">
        <f>IFERROR(VLOOKUP(B459,'Slutlig allokering'!$B$2:$AJ$462,MATCH("Summa justerad allokerad tillförd energi (utan hjälpel och rökgaskondensering):",'Slutlig allokering'!$B$2:$AK$2,0),FALSE)/1,"")</f>
        <v>0</v>
      </c>
      <c r="AI459" s="55" t="str">
        <f>IFERROR(1-VLOOKUP(B459,'Slutlig allokering'!$B$2:$AJ$462,MATCH("Andel av bränsle i kvv som allokerats till värme, exklusive rökgaskondensering och hjälpel",'Slutlig allokering'!$B$2:$AK$2,0),FALSE),"")</f>
        <v/>
      </c>
      <c r="AK459" s="55" t="str">
        <f t="shared" si="15"/>
        <v/>
      </c>
    </row>
    <row r="460" spans="1:37" x14ac:dyDescent="0.25">
      <c r="A460" s="28" t="s">
        <v>605</v>
      </c>
      <c r="B460" s="28" t="s">
        <v>610</v>
      </c>
      <c r="C460" t="str">
        <f>IFERROR(VLOOKUP($B460,Kraftvärmeprod!$B$1:$AH$479,MATCH(C$3,Kraftvärmeprod!$B$1:$AG$1,0),FALSE)/1,"")</f>
        <v/>
      </c>
      <c r="D460" t="str">
        <f>IFERROR(VLOOKUP($B460,Kraftvärmeprod!$B$1:$AH$479,MATCH(D$3,Kraftvärmeprod!$B$1:$AG$1,0),FALSE)/1,"")</f>
        <v/>
      </c>
      <c r="E460">
        <f>IFERROR(VLOOKUP($B460,Kraftvärmeprod!$B$1:$AH$479,MATCH(E$2,Kraftvärmeprod!$B$1:$AG$1,0),FALSE)/1,0)-IFERROR(VLOOKUP($B460,'Slutlig allokering'!$B$2:$AC$462,MATCH(E$3,'Slutlig allokering'!$B$2:$AJ$2,0),FALSE)/1,0)</f>
        <v>0</v>
      </c>
      <c r="F460">
        <f>IFERROR(VLOOKUP($B460,Kraftvärmeprod!$B$1:$AH$479,MATCH(F$2,Kraftvärmeprod!$B$1:$AG$1,0),FALSE)/1,0)-IFERROR(VLOOKUP($B460,'Slutlig allokering'!$B$2:$AC$462,MATCH(F$3,'Slutlig allokering'!$B$2:$AJ$2,0),FALSE)/1,0)</f>
        <v>0</v>
      </c>
      <c r="G460">
        <f>IFERROR(VLOOKUP($B460,Kraftvärmeprod!$B$1:$AH$479,MATCH(G$2,Kraftvärmeprod!$B$1:$AG$1,0),FALSE)/1,0)-IFERROR(VLOOKUP($B460,'Slutlig allokering'!$B$2:$AC$462,MATCH(G$3,'Slutlig allokering'!$B$2:$AJ$2,0),FALSE)/1,0)</f>
        <v>0</v>
      </c>
      <c r="H460">
        <f>IFERROR(VLOOKUP($B460,Kraftvärmeprod!$B$1:$AH$479,MATCH(H$2,Kraftvärmeprod!$B$1:$AG$1,0),FALSE)/1,0)-IFERROR(VLOOKUP($B460,'Slutlig allokering'!$B$2:$AC$462,MATCH(H$3,'Slutlig allokering'!$B$2:$AJ$2,0),FALSE)/1,0)</f>
        <v>0</v>
      </c>
      <c r="I460">
        <f>IFERROR(VLOOKUP($B460,Kraftvärmeprod!$B$1:$AH$479,MATCH(I$2,Kraftvärmeprod!$B$1:$AG$1,0),FALSE)/1,0)-IFERROR(VLOOKUP($B460,'Slutlig allokering'!$B$2:$AC$462,MATCH(I$3,'Slutlig allokering'!$B$2:$AJ$2,0),FALSE)/1,0)</f>
        <v>0</v>
      </c>
      <c r="J460">
        <f>IFERROR(VLOOKUP($B460,Kraftvärmeprod!$B$1:$AH$479,MATCH(J$2,Kraftvärmeprod!$B$1:$AG$1,0),FALSE)/1,0)-IFERROR(VLOOKUP($B460,'Slutlig allokering'!$B$2:$AC$462,MATCH(J$3,'Slutlig allokering'!$B$2:$AJ$2,0),FALSE)/1,0)</f>
        <v>0</v>
      </c>
      <c r="K460">
        <f>IFERROR(VLOOKUP($B460,Kraftvärmeprod!$B$1:$AH$479,MATCH(K$2,Kraftvärmeprod!$B$1:$AG$1,0),FALSE)/1,0)-IFERROR(VLOOKUP($B460,'Slutlig allokering'!$B$2:$AC$462,MATCH(K$3,'Slutlig allokering'!$B$2:$AJ$2,0),FALSE)/1,0)</f>
        <v>0</v>
      </c>
      <c r="L460">
        <f>IFERROR(VLOOKUP($B460,Kraftvärmeprod!$B$1:$AH$479,MATCH(L$2,Kraftvärmeprod!$B$1:$AG$1,0),FALSE)/1,0)-IFERROR(VLOOKUP($B460,'Slutlig allokering'!$B$2:$AC$462,MATCH(L$3,'Slutlig allokering'!$B$2:$AJ$2,0),FALSE)/1,0)</f>
        <v>0</v>
      </c>
      <c r="M460" s="143">
        <f>IFERROR(VLOOKUP($B460,Miljö!$B$1:$S$477,MATCH(M$2,Miljö!$B$1:$X$1,0),FALSE)/1,0)-IFERROR(VLOOKUP($B460,'Slutlig allokering'!$B$2:$AC$462,MATCH(M$3,'Slutlig allokering'!$B$2:$AJ$2,0),FALSE)/1,0)</f>
        <v>0</v>
      </c>
      <c r="N460">
        <f>IFERROR(VLOOKUP($B460,Kraftvärmeprod!$B$1:$AH$479,MATCH(N$2,Kraftvärmeprod!$B$1:$AG$1,0),FALSE)/1,0)-IFERROR(VLOOKUP($B460,'Slutlig allokering'!$B$2:$AC$462,MATCH(N$3,'Slutlig allokering'!$B$2:$AJ$2,0),FALSE)/1,0)</f>
        <v>0</v>
      </c>
      <c r="O460">
        <f>IFERROR(VLOOKUP($B460,Kraftvärmeprod!$B$1:$AH$479,MATCH(O$2,Kraftvärmeprod!$B$1:$AG$1,0),FALSE)/1,0)-IFERROR(VLOOKUP($B460,'Slutlig allokering'!$B$2:$AC$462,MATCH(O$3,'Slutlig allokering'!$B$2:$AJ$2,0),FALSE)/1,0)</f>
        <v>0</v>
      </c>
      <c r="P460">
        <f>IFERROR(VLOOKUP($B460,Kraftvärmeprod!$B$1:$AH$479,MATCH(P$2,Kraftvärmeprod!$B$1:$AG$1,0),FALSE)/1,0)-IFERROR(VLOOKUP($B460,'Slutlig allokering'!$B$2:$AC$462,MATCH(P$3,'Slutlig allokering'!$B$2:$AJ$2,0),FALSE)/1,0)</f>
        <v>0</v>
      </c>
      <c r="Q460">
        <f>IFERROR(VLOOKUP($B460,Kraftvärmeprod!$B$1:$AH$479,MATCH(Q$2,Kraftvärmeprod!$B$1:$AG$1,0),FALSE)/1,0)-IFERROR(VLOOKUP($B460,'Slutlig allokering'!$B$2:$AC$462,MATCH(Q$3,'Slutlig allokering'!$B$2:$AJ$2,0),FALSE)/1,0)</f>
        <v>0</v>
      </c>
      <c r="R460">
        <f>IFERROR(VLOOKUP($B460,Kraftvärmeprod!$B$1:$AH$479,MATCH(R$2,Kraftvärmeprod!$B$1:$AG$1,0),FALSE)/1,0)-IFERROR(VLOOKUP($B460,'Slutlig allokering'!$B$2:$AC$462,MATCH(R$3,'Slutlig allokering'!$B$2:$AJ$2,0),FALSE)/1,0)</f>
        <v>0</v>
      </c>
      <c r="S460">
        <f>IFERROR(VLOOKUP($B460,Kraftvärmeprod!$B$1:$AH$479,MATCH(S$2,Kraftvärmeprod!$B$1:$AG$1,0),FALSE)/1,0)-IFERROR(VLOOKUP($B460,'Slutlig allokering'!$B$2:$AC$462,MATCH(S$3,'Slutlig allokering'!$B$2:$AJ$2,0),FALSE)/1,0)</f>
        <v>0</v>
      </c>
      <c r="T460">
        <f>IFERROR(VLOOKUP($B460,Kraftvärmeprod!$B$1:$AH$479,MATCH(T$2,Kraftvärmeprod!$B$1:$AG$1,0),FALSE)/1,0)-IFERROR(VLOOKUP($B460,'Slutlig allokering'!$B$2:$AC$462,MATCH(T$3,'Slutlig allokering'!$B$2:$AJ$2,0),FALSE)/1,0)</f>
        <v>0</v>
      </c>
      <c r="U460">
        <f>IFERROR(VLOOKUP($B460,Kraftvärmeprod!$B$1:$AH$479,MATCH(U$2,Kraftvärmeprod!$B$1:$AG$1,0),FALSE)/1,0)-IFERROR(VLOOKUP($B460,'Slutlig allokering'!$B$2:$AC$462,MATCH(U$3,'Slutlig allokering'!$B$2:$AJ$2,0),FALSE)/1,0)</f>
        <v>0</v>
      </c>
      <c r="V460">
        <f>IFERROR(VLOOKUP($B460,Kraftvärmeprod!$B$1:$AH$479,MATCH(V$2,Kraftvärmeprod!$B$1:$AG$1,0),FALSE)/1,0)-IFERROR(VLOOKUP($B460,'Slutlig allokering'!$B$2:$AC$462,MATCH(V$3,'Slutlig allokering'!$B$2:$AJ$2,0),FALSE)/1,0)</f>
        <v>0</v>
      </c>
      <c r="W460">
        <f>IFERROR(VLOOKUP($B460,Kraftvärmeprod!$B$1:$AH$479,MATCH(W$2,Kraftvärmeprod!$B$1:$AG$1,0),FALSE)/1,0)-IFERROR(VLOOKUP($B460,'Slutlig allokering'!$B$2:$AC$462,MATCH(W$3,'Slutlig allokering'!$B$2:$AJ$2,0),FALSE)/1,0)</f>
        <v>0</v>
      </c>
      <c r="X460">
        <f>IFERROR(VLOOKUP($B460,Kraftvärmeprod!$B$1:$AH$479,MATCH(X$2,Kraftvärmeprod!$B$1:$AG$1,0),FALSE)/1,0)-IFERROR(VLOOKUP($B460,'Slutlig allokering'!$B$2:$AC$462,MATCH(X$3,'Slutlig allokering'!$B$2:$AJ$2,0),FALSE)/1,0)</f>
        <v>0</v>
      </c>
      <c r="Y460">
        <f>IFERROR(VLOOKUP($B460,Kraftvärmeprod!$B$1:$AH$479,MATCH(Y$2,Kraftvärmeprod!$B$1:$AG$1,0),FALSE)/1,0)-IFERROR(VLOOKUP($B460,'Slutlig allokering'!$B$2:$AC$462,MATCH(Y$3,'Slutlig allokering'!$B$2:$AJ$2,0),FALSE)/1,0)</f>
        <v>0</v>
      </c>
      <c r="Z460">
        <f>IFERROR(VLOOKUP($B460,Kraftvärmeprod!$B$1:$AH$479,MATCH(Z$2,Kraftvärmeprod!$B$1:$AG$1,0),FALSE)/1,0)-IFERROR(VLOOKUP($B460,'Slutlig allokering'!$B$2:$AC$462,MATCH(Z$3,'Slutlig allokering'!$B$2:$AJ$2,0),FALSE)/1,0)</f>
        <v>0</v>
      </c>
      <c r="AA460">
        <f>IFERROR(VLOOKUP($B460,Kraftvärmeprod!$B$1:$AH$479,MATCH(AA$2,Kraftvärmeprod!$B$1:$AG$1,0),FALSE)/1,0)-IFERROR(VLOOKUP($B460,'Slutlig allokering'!$B$2:$AC$462,MATCH(AA$3,'Slutlig allokering'!$B$2:$AJ$2,0),FALSE)/1,0)</f>
        <v>0</v>
      </c>
      <c r="AB460">
        <f>IFERROR(VLOOKUP($B460,Kraftvärmeprod!$B$1:$AH$479,MATCH(AB$2,Kraftvärmeprod!$B$1:$AG$1,0),FALSE)/1,0)-IFERROR(VLOOKUP($B460,'Slutlig allokering'!$B$2:$AC$462,MATCH(AB$3,'Slutlig allokering'!$B$2:$AJ$2,0),FALSE)/1,0)</f>
        <v>0</v>
      </c>
      <c r="AE460">
        <f t="shared" si="14"/>
        <v>0</v>
      </c>
      <c r="AG460">
        <f>IFERROR(VLOOKUP(B460,'Slutlig allokering'!$B$2:$AJ$462,MATCH("Summa justerad allokerad tillförd energi (utan hjälpel och rökgaskondensering):",'Slutlig allokering'!$B$2:$AK$2,0),FALSE)/1,"")</f>
        <v>0</v>
      </c>
      <c r="AI460" s="55" t="str">
        <f>IFERROR(1-VLOOKUP(B460,'Slutlig allokering'!$B$2:$AJ$462,MATCH("Andel av bränsle i kvv som allokerats till värme, exklusive rökgaskondensering och hjälpel",'Slutlig allokering'!$B$2:$AK$2,0),FALSE),"")</f>
        <v/>
      </c>
      <c r="AK460" s="55" t="str">
        <f t="shared" si="15"/>
        <v/>
      </c>
    </row>
    <row r="461" spans="1:37" x14ac:dyDescent="0.25">
      <c r="A461" s="28" t="s">
        <v>605</v>
      </c>
      <c r="B461" s="28" t="s">
        <v>611</v>
      </c>
      <c r="C461">
        <f>IFERROR(VLOOKUP($B461,Kraftvärmeprod!$B$1:$AH$479,MATCH(C$3,Kraftvärmeprod!$B$1:$AG$1,0),FALSE)/1,"")</f>
        <v>534.13699999999994</v>
      </c>
      <c r="D461">
        <f>IFERROR(VLOOKUP($B461,Kraftvärmeprod!$B$1:$AH$479,MATCH(D$3,Kraftvärmeprod!$B$1:$AG$1,0),FALSE)/1,"")</f>
        <v>159.42699999999999</v>
      </c>
      <c r="E461">
        <f>IFERROR(VLOOKUP($B461,Kraftvärmeprod!$B$1:$AH$479,MATCH(E$2,Kraftvärmeprod!$B$1:$AG$1,0),FALSE)/1,0)-IFERROR(VLOOKUP($B461,'Slutlig allokering'!$B$2:$AC$462,MATCH(E$3,'Slutlig allokering'!$B$2:$AJ$2,0),FALSE)/1,0)</f>
        <v>0</v>
      </c>
      <c r="F461">
        <f>IFERROR(VLOOKUP($B461,Kraftvärmeprod!$B$1:$AH$479,MATCH(F$2,Kraftvärmeprod!$B$1:$AG$1,0),FALSE)/1,0)-IFERROR(VLOOKUP($B461,'Slutlig allokering'!$B$2:$AC$462,MATCH(F$3,'Slutlig allokering'!$B$2:$AJ$2,0),FALSE)/1,0)</f>
        <v>14.631099999999996</v>
      </c>
      <c r="G461">
        <f>IFERROR(VLOOKUP($B461,Kraftvärmeprod!$B$1:$AH$479,MATCH(G$2,Kraftvärmeprod!$B$1:$AG$1,0),FALSE)/1,0)-IFERROR(VLOOKUP($B461,'Slutlig allokering'!$B$2:$AC$462,MATCH(G$3,'Slutlig allokering'!$B$2:$AJ$2,0),FALSE)/1,0)</f>
        <v>138.22800000000001</v>
      </c>
      <c r="H461">
        <f>IFERROR(VLOOKUP($B461,Kraftvärmeprod!$B$1:$AH$479,MATCH(H$2,Kraftvärmeprod!$B$1:$AG$1,0),FALSE)/1,0)-IFERROR(VLOOKUP($B461,'Slutlig allokering'!$B$2:$AC$462,MATCH(H$3,'Slutlig allokering'!$B$2:$AJ$2,0),FALSE)/1,0)</f>
        <v>10.525700000000001</v>
      </c>
      <c r="I461">
        <f>IFERROR(VLOOKUP($B461,Kraftvärmeprod!$B$1:$AH$479,MATCH(I$2,Kraftvärmeprod!$B$1:$AG$1,0),FALSE)/1,0)-IFERROR(VLOOKUP($B461,'Slutlig allokering'!$B$2:$AC$462,MATCH(I$3,'Slutlig allokering'!$B$2:$AJ$2,0),FALSE)/1,0)</f>
        <v>0</v>
      </c>
      <c r="J461">
        <f>IFERROR(VLOOKUP($B461,Kraftvärmeprod!$B$1:$AH$479,MATCH(J$2,Kraftvärmeprod!$B$1:$AG$1,0),FALSE)/1,0)-IFERROR(VLOOKUP($B461,'Slutlig allokering'!$B$2:$AC$462,MATCH(J$3,'Slutlig allokering'!$B$2:$AJ$2,0),FALSE)/1,0)</f>
        <v>0</v>
      </c>
      <c r="K461">
        <f>IFERROR(VLOOKUP($B461,Kraftvärmeprod!$B$1:$AH$479,MATCH(K$2,Kraftvärmeprod!$B$1:$AG$1,0),FALSE)/1,0)-IFERROR(VLOOKUP($B461,'Slutlig allokering'!$B$2:$AC$462,MATCH(K$3,'Slutlig allokering'!$B$2:$AJ$2,0),FALSE)/1,0)</f>
        <v>4.5762000000000009</v>
      </c>
      <c r="L461">
        <f>IFERROR(VLOOKUP($B461,Kraftvärmeprod!$B$1:$AH$479,MATCH(L$2,Kraftvärmeprod!$B$1:$AG$1,0),FALSE)/1,0)-IFERROR(VLOOKUP($B461,'Slutlig allokering'!$B$2:$AC$462,MATCH(L$3,'Slutlig allokering'!$B$2:$AJ$2,0),FALSE)/1,0)</f>
        <v>45.517599999999995</v>
      </c>
      <c r="M461" s="143">
        <f>IFERROR(VLOOKUP($B461,Miljö!$B$1:$S$477,MATCH(M$2,Miljö!$B$1:$X$1,0),FALSE)/1,0)-IFERROR(VLOOKUP($B461,'Slutlig allokering'!$B$2:$AC$462,MATCH(M$3,'Slutlig allokering'!$B$2:$AJ$2,0),FALSE)/1,0)</f>
        <v>12.237300000000001</v>
      </c>
      <c r="N461">
        <f>IFERROR(VLOOKUP($B461,Kraftvärmeprod!$B$1:$AH$479,MATCH(N$2,Kraftvärmeprod!$B$1:$AG$1,0),FALSE)/1,0)-IFERROR(VLOOKUP($B461,'Slutlig allokering'!$B$2:$AC$462,MATCH(N$3,'Slutlig allokering'!$B$2:$AJ$2,0),FALSE)/1,0)</f>
        <v>0</v>
      </c>
      <c r="O461">
        <f>IFERROR(VLOOKUP($B461,Kraftvärmeprod!$B$1:$AH$479,MATCH(O$2,Kraftvärmeprod!$B$1:$AG$1,0),FALSE)/1,0)-IFERROR(VLOOKUP($B461,'Slutlig allokering'!$B$2:$AC$462,MATCH(O$3,'Slutlig allokering'!$B$2:$AJ$2,0),FALSE)/1,0)</f>
        <v>0</v>
      </c>
      <c r="P461">
        <f>IFERROR(VLOOKUP($B461,Kraftvärmeprod!$B$1:$AH$479,MATCH(P$2,Kraftvärmeprod!$B$1:$AG$1,0),FALSE)/1,0)-IFERROR(VLOOKUP($B461,'Slutlig allokering'!$B$2:$AC$462,MATCH(P$3,'Slutlig allokering'!$B$2:$AJ$2,0),FALSE)/1,0)</f>
        <v>0</v>
      </c>
      <c r="Q461">
        <f>IFERROR(VLOOKUP($B461,Kraftvärmeprod!$B$1:$AH$479,MATCH(Q$2,Kraftvärmeprod!$B$1:$AG$1,0),FALSE)/1,0)-IFERROR(VLOOKUP($B461,'Slutlig allokering'!$B$2:$AC$462,MATCH(Q$3,'Slutlig allokering'!$B$2:$AJ$2,0),FALSE)/1,0)</f>
        <v>53.092799999999997</v>
      </c>
      <c r="R461">
        <f>IFERROR(VLOOKUP($B461,Kraftvärmeprod!$B$1:$AH$479,MATCH(R$2,Kraftvärmeprod!$B$1:$AG$1,0),FALSE)/1,0)-IFERROR(VLOOKUP($B461,'Slutlig allokering'!$B$2:$AC$462,MATCH(R$3,'Slutlig allokering'!$B$2:$AJ$2,0),FALSE)/1,0)</f>
        <v>41.311200000000007</v>
      </c>
      <c r="S461">
        <f>IFERROR(VLOOKUP($B461,Kraftvärmeprod!$B$1:$AH$479,MATCH(S$2,Kraftvärmeprod!$B$1:$AG$1,0),FALSE)/1,0)-IFERROR(VLOOKUP($B461,'Slutlig allokering'!$B$2:$AC$462,MATCH(S$3,'Slutlig allokering'!$B$2:$AJ$2,0),FALSE)/1,0)</f>
        <v>0</v>
      </c>
      <c r="T461">
        <f>IFERROR(VLOOKUP($B461,Kraftvärmeprod!$B$1:$AH$479,MATCH(T$2,Kraftvärmeprod!$B$1:$AG$1,0),FALSE)/1,0)-IFERROR(VLOOKUP($B461,'Slutlig allokering'!$B$2:$AC$462,MATCH(T$3,'Slutlig allokering'!$B$2:$AJ$2,0),FALSE)/1,0)</f>
        <v>0</v>
      </c>
      <c r="U461">
        <f>IFERROR(VLOOKUP($B461,Kraftvärmeprod!$B$1:$AH$479,MATCH(U$2,Kraftvärmeprod!$B$1:$AG$1,0),FALSE)/1,0)-IFERROR(VLOOKUP($B461,'Slutlig allokering'!$B$2:$AC$462,MATCH(U$3,'Slutlig allokering'!$B$2:$AJ$2,0),FALSE)/1,0)</f>
        <v>26.261999999999993</v>
      </c>
      <c r="V461">
        <f>IFERROR(VLOOKUP($B461,Kraftvärmeprod!$B$1:$AH$479,MATCH(V$2,Kraftvärmeprod!$B$1:$AG$1,0),FALSE)/1,0)-IFERROR(VLOOKUP($B461,'Slutlig allokering'!$B$2:$AC$462,MATCH(V$3,'Slutlig allokering'!$B$2:$AJ$2,0),FALSE)/1,0)</f>
        <v>0</v>
      </c>
      <c r="W461">
        <f>IFERROR(VLOOKUP($B461,Kraftvärmeprod!$B$1:$AH$479,MATCH(W$2,Kraftvärmeprod!$B$1:$AG$1,0),FALSE)/1,0)-IFERROR(VLOOKUP($B461,'Slutlig allokering'!$B$2:$AC$462,MATCH(W$3,'Slutlig allokering'!$B$2:$AJ$2,0),FALSE)/1,0)</f>
        <v>0</v>
      </c>
      <c r="X461">
        <f>IFERROR(VLOOKUP($B461,Kraftvärmeprod!$B$1:$AH$479,MATCH(X$2,Kraftvärmeprod!$B$1:$AG$1,0),FALSE)/1,0)-IFERROR(VLOOKUP($B461,'Slutlig allokering'!$B$2:$AC$462,MATCH(X$3,'Slutlig allokering'!$B$2:$AJ$2,0),FALSE)/1,0)</f>
        <v>0</v>
      </c>
      <c r="Y461">
        <f>IFERROR(VLOOKUP($B461,Kraftvärmeprod!$B$1:$AH$479,MATCH(Y$2,Kraftvärmeprod!$B$1:$AG$1,0),FALSE)/1,0)-IFERROR(VLOOKUP($B461,'Slutlig allokering'!$B$2:$AC$462,MATCH(Y$3,'Slutlig allokering'!$B$2:$AJ$2,0),FALSE)/1,0)</f>
        <v>0</v>
      </c>
      <c r="Z461">
        <f>IFERROR(VLOOKUP($B461,Kraftvärmeprod!$B$1:$AH$479,MATCH(Z$2,Kraftvärmeprod!$B$1:$AG$1,0),FALSE)/1,0)-IFERROR(VLOOKUP($B461,'Slutlig allokering'!$B$2:$AC$462,MATCH(Z$3,'Slutlig allokering'!$B$2:$AJ$2,0),FALSE)/1,0)</f>
        <v>0</v>
      </c>
      <c r="AA461">
        <f>IFERROR(VLOOKUP($B461,Kraftvärmeprod!$B$1:$AH$479,MATCH(AA$2,Kraftvärmeprod!$B$1:$AG$1,0),FALSE)/1,0)-IFERROR(VLOOKUP($B461,'Slutlig allokering'!$B$2:$AC$462,MATCH(AA$3,'Slutlig allokering'!$B$2:$AJ$2,0),FALSE)/1,0)</f>
        <v>0</v>
      </c>
      <c r="AB461">
        <f>IFERROR(VLOOKUP($B461,Kraftvärmeprod!$B$1:$AH$479,MATCH(AB$2,Kraftvärmeprod!$B$1:$AG$1,0),FALSE)/1,0)-IFERROR(VLOOKUP($B461,'Slutlig allokering'!$B$2:$AC$462,MATCH(AB$3,'Slutlig allokering'!$B$2:$AJ$2,0),FALSE)/1,0)</f>
        <v>12.519200000000001</v>
      </c>
      <c r="AE461">
        <f t="shared" si="14"/>
        <v>346.66379999999998</v>
      </c>
      <c r="AG461">
        <f>IFERROR(VLOOKUP(B461,'Slutlig allokering'!$B$2:$AJ$462,MATCH("Summa justerad allokerad tillförd energi (utan hjälpel och rökgaskondensering):",'Slutlig allokering'!$B$2:$AK$2,0),FALSE)/1,"")</f>
        <v>460.04619999999994</v>
      </c>
      <c r="AI461" s="55">
        <f>IFERROR(1-VLOOKUP(B461,'Slutlig allokering'!$B$2:$AJ$462,MATCH("Andel av bränsle i kvv som allokerats till värme, exklusive rökgaskondensering och hjälpel",'Slutlig allokering'!$B$2:$AK$2,0),FALSE),"")</f>
        <v>0.42972542797287772</v>
      </c>
      <c r="AK461" s="55">
        <f>IFERROR(AE461/(AE461+AG461),"")</f>
        <v>0.42972542797287749</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dimension ref="A1:O476"/>
  <sheetViews>
    <sheetView topLeftCell="A229" workbookViewId="0">
      <selection activeCell="AD259" sqref="AD259"/>
    </sheetView>
  </sheetViews>
  <sheetFormatPr defaultRowHeight="15" customHeight="1" x14ac:dyDescent="0.25"/>
  <cols>
    <col min="1" max="14" width="9.140625" style="3"/>
    <col min="15" max="15" width="9.140625" style="20"/>
    <col min="16" max="16384" width="9.140625" style="3"/>
  </cols>
  <sheetData>
    <row r="1" spans="1:15" s="27" customFormat="1" ht="105.75" thickBot="1" x14ac:dyDescent="0.3">
      <c r="A1" s="26" t="s">
        <v>612</v>
      </c>
      <c r="B1" s="26" t="s">
        <v>1</v>
      </c>
      <c r="C1" s="26" t="s">
        <v>613</v>
      </c>
      <c r="D1" s="26" t="s">
        <v>614</v>
      </c>
      <c r="E1" s="26" t="s">
        <v>615</v>
      </c>
      <c r="F1" s="26" t="s">
        <v>616</v>
      </c>
      <c r="G1" s="26" t="s">
        <v>617</v>
      </c>
      <c r="H1" s="26" t="s">
        <v>618</v>
      </c>
      <c r="I1" s="26" t="s">
        <v>619</v>
      </c>
      <c r="J1" s="26" t="s">
        <v>620</v>
      </c>
      <c r="O1" s="18" t="s">
        <v>1013</v>
      </c>
    </row>
    <row r="2" spans="1:15" ht="15" customHeight="1" x14ac:dyDescent="0.25">
      <c r="A2" s="3" t="s">
        <v>8</v>
      </c>
      <c r="B2" s="3" t="s">
        <v>9</v>
      </c>
      <c r="C2" s="3">
        <v>2013</v>
      </c>
      <c r="D2" s="3" t="s">
        <v>621</v>
      </c>
      <c r="E2" s="3" t="s">
        <v>622</v>
      </c>
      <c r="F2" s="3" t="s">
        <v>621</v>
      </c>
      <c r="G2" s="3" t="s">
        <v>622</v>
      </c>
      <c r="H2" s="3" t="s">
        <v>621</v>
      </c>
      <c r="I2" s="3" t="s">
        <v>622</v>
      </c>
      <c r="J2" s="3" t="s">
        <v>621</v>
      </c>
      <c r="O2" s="20">
        <f>IFERROR(F2/1,0)+IFERROR(H2/1,0)+IFERROR(J2/1,0)</f>
        <v>0</v>
      </c>
    </row>
    <row r="3" spans="1:15" ht="15" customHeight="1" x14ac:dyDescent="0.25">
      <c r="A3" s="3" t="s">
        <v>8</v>
      </c>
      <c r="B3" s="3" t="s">
        <v>11</v>
      </c>
      <c r="C3" s="3">
        <v>2013</v>
      </c>
      <c r="D3" s="3" t="s">
        <v>621</v>
      </c>
      <c r="E3" s="3" t="s">
        <v>622</v>
      </c>
      <c r="F3" s="3" t="s">
        <v>621</v>
      </c>
      <c r="G3" s="3" t="s">
        <v>622</v>
      </c>
      <c r="H3" s="3" t="s">
        <v>621</v>
      </c>
      <c r="I3" s="3" t="s">
        <v>622</v>
      </c>
      <c r="J3" s="3" t="s">
        <v>621</v>
      </c>
      <c r="O3" s="20">
        <f t="shared" ref="O3:O66" si="0">IFERROR(F3/1,0)+IFERROR(H3/1,0)+IFERROR(J3/1,0)</f>
        <v>0</v>
      </c>
    </row>
    <row r="4" spans="1:15" ht="15" customHeight="1" x14ac:dyDescent="0.25">
      <c r="A4" s="3" t="s">
        <v>8</v>
      </c>
      <c r="B4" s="3" t="s">
        <v>12</v>
      </c>
      <c r="C4" s="3">
        <v>2013</v>
      </c>
      <c r="D4" s="3" t="s">
        <v>621</v>
      </c>
      <c r="E4" s="3" t="s">
        <v>622</v>
      </c>
      <c r="F4" s="3" t="s">
        <v>621</v>
      </c>
      <c r="G4" s="3" t="s">
        <v>622</v>
      </c>
      <c r="H4" s="3" t="s">
        <v>621</v>
      </c>
      <c r="I4" s="3" t="s">
        <v>622</v>
      </c>
      <c r="J4" s="3" t="s">
        <v>621</v>
      </c>
      <c r="O4" s="20">
        <f t="shared" si="0"/>
        <v>0</v>
      </c>
    </row>
    <row r="5" spans="1:15" ht="15" customHeight="1" x14ac:dyDescent="0.25">
      <c r="A5" s="3" t="s">
        <v>8</v>
      </c>
      <c r="B5" s="3" t="s">
        <v>13</v>
      </c>
      <c r="C5" s="3">
        <v>2013</v>
      </c>
      <c r="D5" s="3" t="s">
        <v>621</v>
      </c>
      <c r="E5" s="3" t="s">
        <v>622</v>
      </c>
      <c r="F5" s="3" t="s">
        <v>621</v>
      </c>
      <c r="G5" s="3" t="s">
        <v>622</v>
      </c>
      <c r="H5" s="3" t="s">
        <v>621</v>
      </c>
      <c r="I5" s="3" t="s">
        <v>622</v>
      </c>
      <c r="J5" s="3" t="s">
        <v>621</v>
      </c>
      <c r="O5" s="20">
        <f t="shared" si="0"/>
        <v>0</v>
      </c>
    </row>
    <row r="6" spans="1:15" ht="15" customHeight="1" x14ac:dyDescent="0.25">
      <c r="A6" s="3" t="s">
        <v>8</v>
      </c>
      <c r="B6" s="3" t="s">
        <v>15</v>
      </c>
      <c r="C6" s="3">
        <v>2013</v>
      </c>
      <c r="D6" s="3" t="s">
        <v>621</v>
      </c>
      <c r="E6" s="3" t="s">
        <v>622</v>
      </c>
      <c r="F6" s="3" t="s">
        <v>621</v>
      </c>
      <c r="G6" s="3" t="s">
        <v>622</v>
      </c>
      <c r="H6" s="3" t="s">
        <v>621</v>
      </c>
      <c r="I6" s="3" t="s">
        <v>622</v>
      </c>
      <c r="J6" s="3" t="s">
        <v>621</v>
      </c>
      <c r="O6" s="20">
        <f t="shared" si="0"/>
        <v>0</v>
      </c>
    </row>
    <row r="7" spans="1:15" ht="15" customHeight="1" x14ac:dyDescent="0.25">
      <c r="A7" s="3" t="s">
        <v>16</v>
      </c>
      <c r="B7" s="3" t="s">
        <v>17</v>
      </c>
      <c r="C7" s="3">
        <v>2013</v>
      </c>
      <c r="D7" s="3" t="s">
        <v>621</v>
      </c>
      <c r="E7" s="3" t="s">
        <v>622</v>
      </c>
      <c r="F7" s="3" t="s">
        <v>621</v>
      </c>
      <c r="G7" s="3" t="s">
        <v>622</v>
      </c>
      <c r="H7" s="3" t="s">
        <v>621</v>
      </c>
      <c r="I7" s="3" t="s">
        <v>622</v>
      </c>
      <c r="J7" s="3" t="s">
        <v>621</v>
      </c>
      <c r="O7" s="20">
        <f t="shared" si="0"/>
        <v>0</v>
      </c>
    </row>
    <row r="8" spans="1:15" ht="15" customHeight="1" x14ac:dyDescent="0.25">
      <c r="A8" s="3" t="s">
        <v>18</v>
      </c>
      <c r="B8" s="3" t="s">
        <v>19</v>
      </c>
      <c r="C8" s="3">
        <v>2013</v>
      </c>
      <c r="D8" s="3" t="s">
        <v>621</v>
      </c>
      <c r="E8" s="3" t="s">
        <v>622</v>
      </c>
      <c r="F8" s="3" t="s">
        <v>621</v>
      </c>
      <c r="G8" s="3" t="s">
        <v>622</v>
      </c>
      <c r="H8" s="3" t="s">
        <v>621</v>
      </c>
      <c r="I8" s="3" t="s">
        <v>622</v>
      </c>
      <c r="J8" s="3" t="s">
        <v>621</v>
      </c>
      <c r="O8" s="20">
        <f t="shared" si="0"/>
        <v>0</v>
      </c>
    </row>
    <row r="9" spans="1:15" ht="15" customHeight="1" x14ac:dyDescent="0.25">
      <c r="A9" s="3" t="s">
        <v>18</v>
      </c>
      <c r="B9" s="3" t="s">
        <v>21</v>
      </c>
      <c r="C9" s="3">
        <v>2013</v>
      </c>
      <c r="D9" s="3" t="s">
        <v>621</v>
      </c>
      <c r="E9" s="3" t="s">
        <v>622</v>
      </c>
      <c r="F9" s="3" t="s">
        <v>621</v>
      </c>
      <c r="G9" s="3" t="s">
        <v>622</v>
      </c>
      <c r="H9" s="3" t="s">
        <v>621</v>
      </c>
      <c r="I9" s="3" t="s">
        <v>622</v>
      </c>
      <c r="J9" s="3" t="s">
        <v>621</v>
      </c>
      <c r="O9" s="20">
        <f t="shared" si="0"/>
        <v>0</v>
      </c>
    </row>
    <row r="10" spans="1:15" ht="15" customHeight="1" x14ac:dyDescent="0.25">
      <c r="A10" s="3" t="s">
        <v>18</v>
      </c>
      <c r="B10" s="3" t="s">
        <v>22</v>
      </c>
      <c r="C10" s="3">
        <v>2013</v>
      </c>
      <c r="D10" s="3" t="s">
        <v>621</v>
      </c>
      <c r="E10" s="3" t="s">
        <v>622</v>
      </c>
      <c r="F10" s="3" t="s">
        <v>621</v>
      </c>
      <c r="G10" s="3" t="s">
        <v>622</v>
      </c>
      <c r="H10" s="3" t="s">
        <v>621</v>
      </c>
      <c r="I10" s="3" t="s">
        <v>622</v>
      </c>
      <c r="J10" s="3" t="s">
        <v>621</v>
      </c>
      <c r="O10" s="20">
        <f t="shared" si="0"/>
        <v>0</v>
      </c>
    </row>
    <row r="11" spans="1:15" ht="15" customHeight="1" x14ac:dyDescent="0.25">
      <c r="A11" s="3" t="s">
        <v>23</v>
      </c>
      <c r="B11" s="3" t="s">
        <v>24</v>
      </c>
      <c r="C11" s="3">
        <v>2013</v>
      </c>
      <c r="D11" s="3">
        <v>0.2</v>
      </c>
      <c r="E11" s="3" t="s">
        <v>623</v>
      </c>
      <c r="F11" s="3">
        <v>0.2</v>
      </c>
      <c r="G11" s="3" t="s">
        <v>622</v>
      </c>
      <c r="H11" s="3" t="s">
        <v>621</v>
      </c>
      <c r="I11" s="3" t="s">
        <v>622</v>
      </c>
      <c r="J11" s="3" t="s">
        <v>621</v>
      </c>
      <c r="O11" s="20">
        <f t="shared" si="0"/>
        <v>0.2</v>
      </c>
    </row>
    <row r="12" spans="1:15" ht="15" customHeight="1" x14ac:dyDescent="0.25">
      <c r="A12" s="3" t="s">
        <v>25</v>
      </c>
      <c r="B12" s="3" t="s">
        <v>26</v>
      </c>
      <c r="C12" s="3">
        <v>2013</v>
      </c>
      <c r="D12" s="3" t="s">
        <v>622</v>
      </c>
      <c r="E12" s="3" t="s">
        <v>622</v>
      </c>
      <c r="F12" s="3" t="s">
        <v>622</v>
      </c>
      <c r="G12" s="3" t="s">
        <v>622</v>
      </c>
      <c r="H12" s="3" t="s">
        <v>622</v>
      </c>
      <c r="I12" s="3" t="s">
        <v>622</v>
      </c>
      <c r="J12" s="3" t="s">
        <v>622</v>
      </c>
      <c r="O12" s="20">
        <f t="shared" si="0"/>
        <v>0</v>
      </c>
    </row>
    <row r="13" spans="1:15" ht="15" customHeight="1" x14ac:dyDescent="0.25">
      <c r="A13" s="3" t="s">
        <v>27</v>
      </c>
      <c r="B13" s="3" t="s">
        <v>28</v>
      </c>
      <c r="C13" s="3">
        <v>2013</v>
      </c>
      <c r="D13" s="3" t="s">
        <v>621</v>
      </c>
      <c r="E13" s="3" t="s">
        <v>624</v>
      </c>
      <c r="F13" s="3">
        <v>3.2</v>
      </c>
      <c r="G13" s="3" t="s">
        <v>625</v>
      </c>
      <c r="H13" s="3">
        <v>0.5</v>
      </c>
      <c r="I13" s="3" t="s">
        <v>626</v>
      </c>
      <c r="J13" s="3">
        <v>0.5</v>
      </c>
      <c r="O13" s="20">
        <f t="shared" si="0"/>
        <v>4.2</v>
      </c>
    </row>
    <row r="14" spans="1:15" ht="15" customHeight="1" x14ac:dyDescent="0.25">
      <c r="A14" s="3" t="s">
        <v>29</v>
      </c>
      <c r="B14" s="3" t="s">
        <v>30</v>
      </c>
      <c r="C14" s="3">
        <v>2013</v>
      </c>
      <c r="D14" s="3" t="s">
        <v>621</v>
      </c>
      <c r="E14" s="3" t="s">
        <v>622</v>
      </c>
      <c r="F14" s="3" t="s">
        <v>621</v>
      </c>
      <c r="G14" s="3" t="s">
        <v>622</v>
      </c>
      <c r="H14" s="3" t="s">
        <v>621</v>
      </c>
      <c r="I14" s="3" t="s">
        <v>622</v>
      </c>
      <c r="J14" s="3" t="s">
        <v>621</v>
      </c>
      <c r="O14" s="20">
        <f t="shared" si="0"/>
        <v>0</v>
      </c>
    </row>
    <row r="15" spans="1:15" ht="15" customHeight="1" x14ac:dyDescent="0.25">
      <c r="A15" s="3" t="s">
        <v>31</v>
      </c>
      <c r="B15" s="3" t="s">
        <v>32</v>
      </c>
      <c r="C15" s="3">
        <v>2013</v>
      </c>
      <c r="D15" s="3" t="s">
        <v>621</v>
      </c>
      <c r="E15" s="3" t="s">
        <v>622</v>
      </c>
      <c r="F15" s="3" t="s">
        <v>621</v>
      </c>
      <c r="G15" s="3" t="s">
        <v>622</v>
      </c>
      <c r="H15" s="3" t="s">
        <v>621</v>
      </c>
      <c r="I15" s="3" t="s">
        <v>622</v>
      </c>
      <c r="J15" s="3" t="s">
        <v>621</v>
      </c>
      <c r="O15" s="20">
        <f t="shared" si="0"/>
        <v>0</v>
      </c>
    </row>
    <row r="16" spans="1:15" ht="15" customHeight="1" x14ac:dyDescent="0.25">
      <c r="A16" s="3" t="s">
        <v>31</v>
      </c>
      <c r="B16" s="3" t="s">
        <v>33</v>
      </c>
      <c r="C16" s="3">
        <v>2013</v>
      </c>
      <c r="D16" s="3" t="s">
        <v>622</v>
      </c>
      <c r="E16" s="3" t="s">
        <v>622</v>
      </c>
      <c r="F16" s="3" t="s">
        <v>622</v>
      </c>
      <c r="G16" s="3" t="s">
        <v>622</v>
      </c>
      <c r="H16" s="3" t="s">
        <v>622</v>
      </c>
      <c r="I16" s="3" t="s">
        <v>622</v>
      </c>
      <c r="J16" s="3" t="s">
        <v>622</v>
      </c>
      <c r="O16" s="20">
        <f t="shared" si="0"/>
        <v>0</v>
      </c>
    </row>
    <row r="17" spans="1:15" ht="15" customHeight="1" x14ac:dyDescent="0.25">
      <c r="A17" s="3" t="s">
        <v>31</v>
      </c>
      <c r="B17" s="3" t="s">
        <v>34</v>
      </c>
      <c r="C17" s="3">
        <v>2013</v>
      </c>
      <c r="D17" s="3" t="s">
        <v>622</v>
      </c>
      <c r="E17" s="3" t="s">
        <v>622</v>
      </c>
      <c r="F17" s="3" t="s">
        <v>622</v>
      </c>
      <c r="G17" s="3" t="s">
        <v>622</v>
      </c>
      <c r="H17" s="3" t="s">
        <v>622</v>
      </c>
      <c r="I17" s="3" t="s">
        <v>622</v>
      </c>
      <c r="J17" s="3" t="s">
        <v>622</v>
      </c>
      <c r="O17" s="20">
        <f t="shared" si="0"/>
        <v>0</v>
      </c>
    </row>
    <row r="18" spans="1:15" ht="15" customHeight="1" x14ac:dyDescent="0.25">
      <c r="A18" s="3" t="s">
        <v>31</v>
      </c>
      <c r="B18" s="3" t="s">
        <v>35</v>
      </c>
      <c r="C18" s="3">
        <v>2013</v>
      </c>
      <c r="D18" s="3" t="s">
        <v>622</v>
      </c>
      <c r="E18" s="3" t="s">
        <v>622</v>
      </c>
      <c r="F18" s="3" t="s">
        <v>622</v>
      </c>
      <c r="G18" s="3" t="s">
        <v>622</v>
      </c>
      <c r="H18" s="3" t="s">
        <v>622</v>
      </c>
      <c r="I18" s="3" t="s">
        <v>622</v>
      </c>
      <c r="J18" s="3" t="s">
        <v>622</v>
      </c>
      <c r="O18" s="20">
        <f t="shared" si="0"/>
        <v>0</v>
      </c>
    </row>
    <row r="19" spans="1:15" ht="15" customHeight="1" x14ac:dyDescent="0.25">
      <c r="A19" s="3" t="s">
        <v>31</v>
      </c>
      <c r="B19" s="3" t="s">
        <v>35</v>
      </c>
      <c r="C19" s="3">
        <v>2013</v>
      </c>
      <c r="D19" s="3" t="s">
        <v>622</v>
      </c>
      <c r="E19" s="3" t="s">
        <v>622</v>
      </c>
      <c r="F19" s="3" t="s">
        <v>622</v>
      </c>
      <c r="G19" s="3" t="s">
        <v>622</v>
      </c>
      <c r="H19" s="3" t="s">
        <v>622</v>
      </c>
      <c r="I19" s="3" t="s">
        <v>622</v>
      </c>
      <c r="J19" s="3" t="s">
        <v>622</v>
      </c>
      <c r="O19" s="20">
        <f t="shared" si="0"/>
        <v>0</v>
      </c>
    </row>
    <row r="20" spans="1:15" ht="15" customHeight="1" x14ac:dyDescent="0.25">
      <c r="A20" s="3" t="s">
        <v>31</v>
      </c>
      <c r="B20" s="3" t="s">
        <v>35</v>
      </c>
      <c r="C20" s="3">
        <v>2013</v>
      </c>
      <c r="D20" s="3" t="s">
        <v>622</v>
      </c>
      <c r="E20" s="3" t="s">
        <v>622</v>
      </c>
      <c r="F20" s="3" t="s">
        <v>622</v>
      </c>
      <c r="G20" s="3" t="s">
        <v>622</v>
      </c>
      <c r="H20" s="3" t="s">
        <v>622</v>
      </c>
      <c r="I20" s="3" t="s">
        <v>622</v>
      </c>
      <c r="J20" s="3" t="s">
        <v>622</v>
      </c>
      <c r="O20" s="20">
        <f t="shared" si="0"/>
        <v>0</v>
      </c>
    </row>
    <row r="21" spans="1:15" ht="15" customHeight="1" x14ac:dyDescent="0.25">
      <c r="A21" s="3" t="s">
        <v>31</v>
      </c>
      <c r="B21" s="3" t="s">
        <v>35</v>
      </c>
      <c r="C21" s="3">
        <v>2013</v>
      </c>
      <c r="D21" s="3" t="s">
        <v>622</v>
      </c>
      <c r="E21" s="3" t="s">
        <v>622</v>
      </c>
      <c r="F21" s="3" t="s">
        <v>622</v>
      </c>
      <c r="G21" s="3" t="s">
        <v>622</v>
      </c>
      <c r="H21" s="3" t="s">
        <v>622</v>
      </c>
      <c r="I21" s="3" t="s">
        <v>622</v>
      </c>
      <c r="J21" s="3" t="s">
        <v>622</v>
      </c>
      <c r="O21" s="20">
        <f t="shared" si="0"/>
        <v>0</v>
      </c>
    </row>
    <row r="22" spans="1:15" ht="15" customHeight="1" x14ac:dyDescent="0.25">
      <c r="A22" s="3" t="s">
        <v>31</v>
      </c>
      <c r="B22" s="3" t="s">
        <v>35</v>
      </c>
      <c r="C22" s="3">
        <v>2013</v>
      </c>
      <c r="D22" s="3" t="s">
        <v>622</v>
      </c>
      <c r="E22" s="3" t="s">
        <v>622</v>
      </c>
      <c r="F22" s="3" t="s">
        <v>622</v>
      </c>
      <c r="G22" s="3" t="s">
        <v>622</v>
      </c>
      <c r="H22" s="3" t="s">
        <v>622</v>
      </c>
      <c r="I22" s="3" t="s">
        <v>622</v>
      </c>
      <c r="J22" s="3" t="s">
        <v>622</v>
      </c>
      <c r="O22" s="20">
        <f t="shared" si="0"/>
        <v>0</v>
      </c>
    </row>
    <row r="23" spans="1:15" ht="15" customHeight="1" x14ac:dyDescent="0.25">
      <c r="A23" s="3" t="s">
        <v>31</v>
      </c>
      <c r="B23" s="3" t="s">
        <v>35</v>
      </c>
      <c r="C23" s="3">
        <v>2013</v>
      </c>
      <c r="D23" s="3" t="s">
        <v>622</v>
      </c>
      <c r="E23" s="3" t="s">
        <v>622</v>
      </c>
      <c r="F23" s="3" t="s">
        <v>622</v>
      </c>
      <c r="G23" s="3" t="s">
        <v>622</v>
      </c>
      <c r="H23" s="3" t="s">
        <v>622</v>
      </c>
      <c r="I23" s="3" t="s">
        <v>622</v>
      </c>
      <c r="J23" s="3" t="s">
        <v>622</v>
      </c>
      <c r="O23" s="20">
        <f t="shared" si="0"/>
        <v>0</v>
      </c>
    </row>
    <row r="24" spans="1:15" ht="15" customHeight="1" x14ac:dyDescent="0.25">
      <c r="A24" s="3" t="s">
        <v>31</v>
      </c>
      <c r="B24" s="3" t="s">
        <v>35</v>
      </c>
      <c r="C24" s="3">
        <v>2013</v>
      </c>
      <c r="D24" s="3" t="s">
        <v>622</v>
      </c>
      <c r="E24" s="3" t="s">
        <v>622</v>
      </c>
      <c r="F24" s="3" t="s">
        <v>622</v>
      </c>
      <c r="G24" s="3" t="s">
        <v>622</v>
      </c>
      <c r="H24" s="3" t="s">
        <v>622</v>
      </c>
      <c r="I24" s="3" t="s">
        <v>622</v>
      </c>
      <c r="J24" s="3" t="s">
        <v>622</v>
      </c>
      <c r="O24" s="20">
        <f t="shared" si="0"/>
        <v>0</v>
      </c>
    </row>
    <row r="25" spans="1:15" ht="15" customHeight="1" x14ac:dyDescent="0.25">
      <c r="A25" s="3" t="s">
        <v>31</v>
      </c>
      <c r="B25" s="3" t="s">
        <v>35</v>
      </c>
      <c r="C25" s="3">
        <v>2013</v>
      </c>
      <c r="D25" s="3" t="s">
        <v>622</v>
      </c>
      <c r="E25" s="3" t="s">
        <v>622</v>
      </c>
      <c r="F25" s="3" t="s">
        <v>622</v>
      </c>
      <c r="G25" s="3" t="s">
        <v>622</v>
      </c>
      <c r="H25" s="3" t="s">
        <v>622</v>
      </c>
      <c r="I25" s="3" t="s">
        <v>622</v>
      </c>
      <c r="J25" s="3" t="s">
        <v>622</v>
      </c>
      <c r="O25" s="20">
        <f t="shared" si="0"/>
        <v>0</v>
      </c>
    </row>
    <row r="26" spans="1:15" ht="15" customHeight="1" x14ac:dyDescent="0.25">
      <c r="A26" s="3" t="s">
        <v>31</v>
      </c>
      <c r="B26" s="3" t="s">
        <v>36</v>
      </c>
      <c r="C26" s="3">
        <v>2013</v>
      </c>
      <c r="D26" s="3" t="s">
        <v>622</v>
      </c>
      <c r="E26" s="3" t="s">
        <v>622</v>
      </c>
      <c r="F26" s="3" t="s">
        <v>622</v>
      </c>
      <c r="G26" s="3" t="s">
        <v>622</v>
      </c>
      <c r="H26" s="3" t="s">
        <v>622</v>
      </c>
      <c r="I26" s="3" t="s">
        <v>622</v>
      </c>
      <c r="J26" s="3" t="s">
        <v>622</v>
      </c>
      <c r="O26" s="20">
        <f t="shared" si="0"/>
        <v>0</v>
      </c>
    </row>
    <row r="27" spans="1:15" ht="15" customHeight="1" x14ac:dyDescent="0.25">
      <c r="A27" s="3" t="s">
        <v>31</v>
      </c>
      <c r="B27" s="3" t="s">
        <v>36</v>
      </c>
      <c r="C27" s="3">
        <v>2013</v>
      </c>
      <c r="D27" s="3" t="s">
        <v>622</v>
      </c>
      <c r="E27" s="3" t="s">
        <v>622</v>
      </c>
      <c r="F27" s="3" t="s">
        <v>622</v>
      </c>
      <c r="G27" s="3" t="s">
        <v>622</v>
      </c>
      <c r="H27" s="3" t="s">
        <v>622</v>
      </c>
      <c r="I27" s="3" t="s">
        <v>622</v>
      </c>
      <c r="J27" s="3" t="s">
        <v>622</v>
      </c>
      <c r="O27" s="20">
        <f t="shared" si="0"/>
        <v>0</v>
      </c>
    </row>
    <row r="28" spans="1:15" ht="15" customHeight="1" x14ac:dyDescent="0.25">
      <c r="A28" s="3" t="s">
        <v>31</v>
      </c>
      <c r="B28" s="3" t="s">
        <v>36</v>
      </c>
      <c r="C28" s="3">
        <v>2013</v>
      </c>
      <c r="D28" s="3" t="s">
        <v>622</v>
      </c>
      <c r="E28" s="3" t="s">
        <v>622</v>
      </c>
      <c r="F28" s="3" t="s">
        <v>622</v>
      </c>
      <c r="G28" s="3" t="s">
        <v>622</v>
      </c>
      <c r="H28" s="3" t="s">
        <v>622</v>
      </c>
      <c r="I28" s="3" t="s">
        <v>622</v>
      </c>
      <c r="J28" s="3" t="s">
        <v>622</v>
      </c>
      <c r="O28" s="20">
        <f t="shared" si="0"/>
        <v>0</v>
      </c>
    </row>
    <row r="29" spans="1:15" ht="15" customHeight="1" x14ac:dyDescent="0.25">
      <c r="A29" s="3" t="s">
        <v>31</v>
      </c>
      <c r="B29" s="3" t="s">
        <v>36</v>
      </c>
      <c r="C29" s="3">
        <v>2013</v>
      </c>
      <c r="D29" s="3" t="s">
        <v>622</v>
      </c>
      <c r="E29" s="3" t="s">
        <v>622</v>
      </c>
      <c r="F29" s="3" t="s">
        <v>622</v>
      </c>
      <c r="G29" s="3" t="s">
        <v>622</v>
      </c>
      <c r="H29" s="3" t="s">
        <v>622</v>
      </c>
      <c r="I29" s="3" t="s">
        <v>622</v>
      </c>
      <c r="J29" s="3" t="s">
        <v>622</v>
      </c>
      <c r="O29" s="20">
        <f t="shared" si="0"/>
        <v>0</v>
      </c>
    </row>
    <row r="30" spans="1:15" ht="15" customHeight="1" x14ac:dyDescent="0.25">
      <c r="A30" s="3" t="s">
        <v>31</v>
      </c>
      <c r="B30" s="3" t="s">
        <v>36</v>
      </c>
      <c r="C30" s="3">
        <v>2013</v>
      </c>
      <c r="D30" s="3" t="s">
        <v>622</v>
      </c>
      <c r="E30" s="3" t="s">
        <v>622</v>
      </c>
      <c r="F30" s="3" t="s">
        <v>622</v>
      </c>
      <c r="G30" s="3" t="s">
        <v>622</v>
      </c>
      <c r="H30" s="3" t="s">
        <v>622</v>
      </c>
      <c r="I30" s="3" t="s">
        <v>622</v>
      </c>
      <c r="J30" s="3" t="s">
        <v>622</v>
      </c>
      <c r="O30" s="20">
        <f t="shared" si="0"/>
        <v>0</v>
      </c>
    </row>
    <row r="31" spans="1:15" ht="15" customHeight="1" x14ac:dyDescent="0.25">
      <c r="A31" s="3" t="s">
        <v>31</v>
      </c>
      <c r="B31" s="3" t="s">
        <v>36</v>
      </c>
      <c r="C31" s="3">
        <v>2013</v>
      </c>
      <c r="D31" s="3" t="s">
        <v>622</v>
      </c>
      <c r="E31" s="3" t="s">
        <v>622</v>
      </c>
      <c r="F31" s="3" t="s">
        <v>622</v>
      </c>
      <c r="G31" s="3" t="s">
        <v>622</v>
      </c>
      <c r="H31" s="3" t="s">
        <v>622</v>
      </c>
      <c r="I31" s="3" t="s">
        <v>622</v>
      </c>
      <c r="J31" s="3" t="s">
        <v>622</v>
      </c>
      <c r="O31" s="20">
        <f t="shared" si="0"/>
        <v>0</v>
      </c>
    </row>
    <row r="32" spans="1:15" ht="15" customHeight="1" x14ac:dyDescent="0.25">
      <c r="A32" s="3" t="s">
        <v>31</v>
      </c>
      <c r="B32" s="3" t="s">
        <v>36</v>
      </c>
      <c r="C32" s="3">
        <v>2013</v>
      </c>
      <c r="D32" s="3" t="s">
        <v>622</v>
      </c>
      <c r="E32" s="3" t="s">
        <v>622</v>
      </c>
      <c r="F32" s="3" t="s">
        <v>622</v>
      </c>
      <c r="G32" s="3" t="s">
        <v>622</v>
      </c>
      <c r="H32" s="3" t="s">
        <v>622</v>
      </c>
      <c r="I32" s="3" t="s">
        <v>622</v>
      </c>
      <c r="J32" s="3" t="s">
        <v>622</v>
      </c>
      <c r="O32" s="20">
        <f t="shared" si="0"/>
        <v>0</v>
      </c>
    </row>
    <row r="33" spans="1:15" ht="15" customHeight="1" x14ac:dyDescent="0.25">
      <c r="A33" s="3" t="s">
        <v>31</v>
      </c>
      <c r="B33" s="3" t="s">
        <v>36</v>
      </c>
      <c r="C33" s="3">
        <v>2013</v>
      </c>
      <c r="D33" s="3" t="s">
        <v>622</v>
      </c>
      <c r="E33" s="3" t="s">
        <v>622</v>
      </c>
      <c r="F33" s="3" t="s">
        <v>622</v>
      </c>
      <c r="G33" s="3" t="s">
        <v>622</v>
      </c>
      <c r="H33" s="3" t="s">
        <v>622</v>
      </c>
      <c r="I33" s="3" t="s">
        <v>622</v>
      </c>
      <c r="J33" s="3" t="s">
        <v>622</v>
      </c>
      <c r="O33" s="20">
        <f t="shared" si="0"/>
        <v>0</v>
      </c>
    </row>
    <row r="34" spans="1:15" ht="15" customHeight="1" x14ac:dyDescent="0.25">
      <c r="A34" s="3" t="s">
        <v>31</v>
      </c>
      <c r="B34" s="3" t="s">
        <v>36</v>
      </c>
      <c r="C34" s="3">
        <v>2013</v>
      </c>
      <c r="D34" s="3" t="s">
        <v>622</v>
      </c>
      <c r="E34" s="3" t="s">
        <v>622</v>
      </c>
      <c r="F34" s="3" t="s">
        <v>622</v>
      </c>
      <c r="G34" s="3" t="s">
        <v>622</v>
      </c>
      <c r="H34" s="3" t="s">
        <v>622</v>
      </c>
      <c r="I34" s="3" t="s">
        <v>622</v>
      </c>
      <c r="J34" s="3" t="s">
        <v>622</v>
      </c>
      <c r="O34" s="20">
        <f t="shared" si="0"/>
        <v>0</v>
      </c>
    </row>
    <row r="35" spans="1:15" ht="15" customHeight="1" x14ac:dyDescent="0.25">
      <c r="A35" s="3" t="s">
        <v>31</v>
      </c>
      <c r="B35" s="3" t="s">
        <v>37</v>
      </c>
      <c r="C35" s="3">
        <v>2013</v>
      </c>
      <c r="D35" s="3" t="s">
        <v>621</v>
      </c>
      <c r="E35" s="3" t="s">
        <v>622</v>
      </c>
      <c r="F35" s="3" t="s">
        <v>621</v>
      </c>
      <c r="G35" s="3" t="s">
        <v>622</v>
      </c>
      <c r="H35" s="3" t="s">
        <v>621</v>
      </c>
      <c r="I35" s="3" t="s">
        <v>622</v>
      </c>
      <c r="J35" s="3" t="s">
        <v>621</v>
      </c>
      <c r="O35" s="20">
        <f t="shared" si="0"/>
        <v>0</v>
      </c>
    </row>
    <row r="36" spans="1:15" ht="15" customHeight="1" x14ac:dyDescent="0.25">
      <c r="A36" s="3" t="s">
        <v>31</v>
      </c>
      <c r="B36" s="3" t="s">
        <v>38</v>
      </c>
      <c r="C36" s="3">
        <v>2013</v>
      </c>
      <c r="D36" s="3" t="s">
        <v>621</v>
      </c>
      <c r="E36" s="3" t="s">
        <v>622</v>
      </c>
      <c r="F36" s="3" t="s">
        <v>621</v>
      </c>
      <c r="G36" s="3" t="s">
        <v>622</v>
      </c>
      <c r="H36" s="3" t="s">
        <v>621</v>
      </c>
      <c r="I36" s="3" t="s">
        <v>622</v>
      </c>
      <c r="J36" s="3" t="s">
        <v>621</v>
      </c>
      <c r="O36" s="20">
        <f t="shared" si="0"/>
        <v>0</v>
      </c>
    </row>
    <row r="37" spans="1:15" ht="15" customHeight="1" x14ac:dyDescent="0.25">
      <c r="A37" s="3" t="s">
        <v>31</v>
      </c>
      <c r="B37" s="3" t="s">
        <v>39</v>
      </c>
      <c r="C37" s="3">
        <v>2013</v>
      </c>
      <c r="D37" s="3" t="s">
        <v>621</v>
      </c>
      <c r="E37" s="3" t="s">
        <v>622</v>
      </c>
      <c r="F37" s="3" t="s">
        <v>621</v>
      </c>
      <c r="G37" s="3" t="s">
        <v>622</v>
      </c>
      <c r="H37" s="3" t="s">
        <v>621</v>
      </c>
      <c r="I37" s="3" t="s">
        <v>622</v>
      </c>
      <c r="J37" s="3" t="s">
        <v>621</v>
      </c>
      <c r="O37" s="20">
        <f t="shared" si="0"/>
        <v>0</v>
      </c>
    </row>
    <row r="38" spans="1:15" ht="15" customHeight="1" x14ac:dyDescent="0.25">
      <c r="A38" s="3" t="s">
        <v>31</v>
      </c>
      <c r="B38" s="3" t="s">
        <v>40</v>
      </c>
      <c r="C38" s="3">
        <v>2013</v>
      </c>
      <c r="D38" s="3" t="s">
        <v>621</v>
      </c>
      <c r="E38" s="3" t="s">
        <v>622</v>
      </c>
      <c r="F38" s="3" t="s">
        <v>621</v>
      </c>
      <c r="G38" s="3" t="s">
        <v>622</v>
      </c>
      <c r="H38" s="3" t="s">
        <v>621</v>
      </c>
      <c r="I38" s="3" t="s">
        <v>622</v>
      </c>
      <c r="J38" s="3" t="s">
        <v>621</v>
      </c>
      <c r="O38" s="20">
        <f t="shared" si="0"/>
        <v>0</v>
      </c>
    </row>
    <row r="39" spans="1:15" ht="15" customHeight="1" x14ac:dyDescent="0.25">
      <c r="A39" s="3" t="s">
        <v>31</v>
      </c>
      <c r="B39" s="3" t="s">
        <v>41</v>
      </c>
      <c r="C39" s="3">
        <v>2013</v>
      </c>
      <c r="D39" s="3" t="s">
        <v>621</v>
      </c>
      <c r="E39" s="3" t="s">
        <v>622</v>
      </c>
      <c r="F39" s="3" t="s">
        <v>621</v>
      </c>
      <c r="G39" s="3" t="s">
        <v>622</v>
      </c>
      <c r="H39" s="3" t="s">
        <v>621</v>
      </c>
      <c r="I39" s="3" t="s">
        <v>622</v>
      </c>
      <c r="J39" s="3" t="s">
        <v>621</v>
      </c>
      <c r="O39" s="20">
        <f t="shared" si="0"/>
        <v>0</v>
      </c>
    </row>
    <row r="40" spans="1:15" ht="15" customHeight="1" x14ac:dyDescent="0.25">
      <c r="A40" s="3" t="s">
        <v>31</v>
      </c>
      <c r="B40" s="3" t="s">
        <v>42</v>
      </c>
      <c r="C40" s="3">
        <v>2013</v>
      </c>
      <c r="D40" s="3" t="s">
        <v>621</v>
      </c>
      <c r="E40" s="3" t="s">
        <v>622</v>
      </c>
      <c r="F40" s="3" t="s">
        <v>621</v>
      </c>
      <c r="G40" s="3" t="s">
        <v>622</v>
      </c>
      <c r="H40" s="3" t="s">
        <v>621</v>
      </c>
      <c r="I40" s="3" t="s">
        <v>622</v>
      </c>
      <c r="J40" s="3" t="s">
        <v>621</v>
      </c>
      <c r="O40" s="20">
        <f t="shared" si="0"/>
        <v>0</v>
      </c>
    </row>
    <row r="41" spans="1:15" ht="15" customHeight="1" x14ac:dyDescent="0.25">
      <c r="A41" s="3" t="s">
        <v>31</v>
      </c>
      <c r="B41" s="3" t="s">
        <v>43</v>
      </c>
      <c r="C41" s="3">
        <v>2013</v>
      </c>
      <c r="D41" s="3" t="s">
        <v>621</v>
      </c>
      <c r="E41" s="3" t="s">
        <v>622</v>
      </c>
      <c r="F41" s="3" t="s">
        <v>621</v>
      </c>
      <c r="G41" s="3" t="s">
        <v>622</v>
      </c>
      <c r="H41" s="3" t="s">
        <v>621</v>
      </c>
      <c r="I41" s="3" t="s">
        <v>622</v>
      </c>
      <c r="J41" s="3" t="s">
        <v>621</v>
      </c>
      <c r="O41" s="20">
        <f t="shared" si="0"/>
        <v>0</v>
      </c>
    </row>
    <row r="42" spans="1:15" ht="15" customHeight="1" x14ac:dyDescent="0.25">
      <c r="A42" s="3" t="s">
        <v>31</v>
      </c>
      <c r="B42" s="3" t="s">
        <v>44</v>
      </c>
      <c r="C42" s="3">
        <v>2013</v>
      </c>
      <c r="D42" s="3" t="s">
        <v>621</v>
      </c>
      <c r="E42" s="3" t="s">
        <v>622</v>
      </c>
      <c r="F42" s="3" t="s">
        <v>621</v>
      </c>
      <c r="G42" s="3" t="s">
        <v>622</v>
      </c>
      <c r="H42" s="3" t="s">
        <v>621</v>
      </c>
      <c r="I42" s="3" t="s">
        <v>622</v>
      </c>
      <c r="J42" s="3" t="s">
        <v>621</v>
      </c>
      <c r="O42" s="20">
        <f t="shared" si="0"/>
        <v>0</v>
      </c>
    </row>
    <row r="43" spans="1:15" ht="15" customHeight="1" x14ac:dyDescent="0.25">
      <c r="A43" s="3" t="s">
        <v>31</v>
      </c>
      <c r="B43" s="3" t="s">
        <v>45</v>
      </c>
      <c r="C43" s="3">
        <v>2013</v>
      </c>
      <c r="D43" s="3" t="s">
        <v>621</v>
      </c>
      <c r="E43" s="3" t="s">
        <v>622</v>
      </c>
      <c r="F43" s="3" t="s">
        <v>621</v>
      </c>
      <c r="G43" s="3" t="s">
        <v>622</v>
      </c>
      <c r="H43" s="3" t="s">
        <v>621</v>
      </c>
      <c r="I43" s="3" t="s">
        <v>622</v>
      </c>
      <c r="J43" s="3" t="s">
        <v>621</v>
      </c>
      <c r="O43" s="20">
        <f t="shared" si="0"/>
        <v>0</v>
      </c>
    </row>
    <row r="44" spans="1:15" ht="15" customHeight="1" x14ac:dyDescent="0.25">
      <c r="A44" s="3" t="s">
        <v>46</v>
      </c>
      <c r="B44" s="3" t="s">
        <v>47</v>
      </c>
      <c r="C44" s="3">
        <v>2013</v>
      </c>
      <c r="D44" s="3" t="s">
        <v>621</v>
      </c>
      <c r="E44" s="3" t="s">
        <v>622</v>
      </c>
      <c r="F44" s="3" t="s">
        <v>621</v>
      </c>
      <c r="G44" s="3" t="s">
        <v>622</v>
      </c>
      <c r="H44" s="3" t="s">
        <v>621</v>
      </c>
      <c r="I44" s="3" t="s">
        <v>622</v>
      </c>
      <c r="J44" s="3" t="s">
        <v>621</v>
      </c>
      <c r="O44" s="20">
        <f t="shared" si="0"/>
        <v>0</v>
      </c>
    </row>
    <row r="45" spans="1:15" ht="15" customHeight="1" x14ac:dyDescent="0.25">
      <c r="A45" s="3" t="s">
        <v>46</v>
      </c>
      <c r="B45" s="3" t="s">
        <v>48</v>
      </c>
      <c r="C45" s="3">
        <v>2013</v>
      </c>
      <c r="D45" s="3" t="s">
        <v>621</v>
      </c>
      <c r="E45" s="3" t="s">
        <v>622</v>
      </c>
      <c r="F45" s="3" t="s">
        <v>621</v>
      </c>
      <c r="G45" s="3" t="s">
        <v>622</v>
      </c>
      <c r="H45" s="3" t="s">
        <v>621</v>
      </c>
      <c r="I45" s="3" t="s">
        <v>622</v>
      </c>
      <c r="J45" s="3" t="s">
        <v>621</v>
      </c>
      <c r="O45" s="20">
        <f t="shared" si="0"/>
        <v>0</v>
      </c>
    </row>
    <row r="46" spans="1:15" ht="15" customHeight="1" x14ac:dyDescent="0.25">
      <c r="A46" s="3" t="s">
        <v>46</v>
      </c>
      <c r="B46" s="3" t="s">
        <v>49</v>
      </c>
      <c r="C46" s="3">
        <v>2013</v>
      </c>
      <c r="D46" s="3" t="s">
        <v>621</v>
      </c>
      <c r="E46" s="3" t="s">
        <v>622</v>
      </c>
      <c r="F46" s="3" t="s">
        <v>621</v>
      </c>
      <c r="G46" s="3" t="s">
        <v>622</v>
      </c>
      <c r="H46" s="3" t="s">
        <v>621</v>
      </c>
      <c r="I46" s="3" t="s">
        <v>622</v>
      </c>
      <c r="J46" s="3" t="s">
        <v>621</v>
      </c>
      <c r="O46" s="20">
        <f t="shared" si="0"/>
        <v>0</v>
      </c>
    </row>
    <row r="47" spans="1:15" ht="15" customHeight="1" x14ac:dyDescent="0.25">
      <c r="A47" s="3" t="s">
        <v>50</v>
      </c>
      <c r="B47" s="3" t="s">
        <v>51</v>
      </c>
      <c r="C47" s="3">
        <v>2013</v>
      </c>
      <c r="D47" s="3" t="s">
        <v>621</v>
      </c>
      <c r="E47" s="3" t="s">
        <v>622</v>
      </c>
      <c r="F47" s="3" t="s">
        <v>621</v>
      </c>
      <c r="G47" s="3" t="s">
        <v>622</v>
      </c>
      <c r="H47" s="3" t="s">
        <v>621</v>
      </c>
      <c r="I47" s="3" t="s">
        <v>622</v>
      </c>
      <c r="J47" s="3" t="s">
        <v>621</v>
      </c>
      <c r="O47" s="20">
        <f t="shared" si="0"/>
        <v>0</v>
      </c>
    </row>
    <row r="48" spans="1:15" ht="15" customHeight="1" x14ac:dyDescent="0.25">
      <c r="A48" s="3" t="s">
        <v>50</v>
      </c>
      <c r="B48" s="3" t="s">
        <v>52</v>
      </c>
      <c r="C48" s="3">
        <v>2013</v>
      </c>
      <c r="D48" s="3" t="s">
        <v>621</v>
      </c>
      <c r="E48" s="3" t="s">
        <v>622</v>
      </c>
      <c r="F48" s="3" t="s">
        <v>621</v>
      </c>
      <c r="G48" s="3" t="s">
        <v>622</v>
      </c>
      <c r="H48" s="3" t="s">
        <v>621</v>
      </c>
      <c r="I48" s="3" t="s">
        <v>622</v>
      </c>
      <c r="J48" s="3" t="s">
        <v>621</v>
      </c>
      <c r="O48" s="20">
        <f t="shared" si="0"/>
        <v>0</v>
      </c>
    </row>
    <row r="49" spans="1:15" ht="15" customHeight="1" x14ac:dyDescent="0.25">
      <c r="A49" s="3" t="s">
        <v>53</v>
      </c>
      <c r="B49" s="3" t="s">
        <v>54</v>
      </c>
      <c r="C49" s="3">
        <v>2013</v>
      </c>
      <c r="D49" s="3">
        <v>117.526</v>
      </c>
      <c r="E49" s="3" t="s">
        <v>627</v>
      </c>
      <c r="F49" s="3">
        <v>110.459</v>
      </c>
      <c r="G49" s="3" t="s">
        <v>628</v>
      </c>
      <c r="H49" s="3">
        <v>7.0670000000000002</v>
      </c>
      <c r="I49" s="3" t="s">
        <v>621</v>
      </c>
      <c r="J49" s="3" t="s">
        <v>621</v>
      </c>
      <c r="O49" s="20">
        <f t="shared" si="0"/>
        <v>117.52600000000001</v>
      </c>
    </row>
    <row r="50" spans="1:15" ht="15" customHeight="1" x14ac:dyDescent="0.25">
      <c r="A50" s="3" t="s">
        <v>53</v>
      </c>
      <c r="B50" s="3" t="s">
        <v>55</v>
      </c>
      <c r="C50" s="3">
        <v>2013</v>
      </c>
      <c r="D50" s="3" t="s">
        <v>621</v>
      </c>
      <c r="E50" s="3" t="s">
        <v>621</v>
      </c>
      <c r="F50" s="3" t="s">
        <v>621</v>
      </c>
      <c r="G50" s="3" t="s">
        <v>621</v>
      </c>
      <c r="H50" s="3" t="s">
        <v>621</v>
      </c>
      <c r="I50" s="3" t="s">
        <v>621</v>
      </c>
      <c r="J50" s="3" t="s">
        <v>621</v>
      </c>
      <c r="O50" s="20">
        <f t="shared" si="0"/>
        <v>0</v>
      </c>
    </row>
    <row r="51" spans="1:15" ht="15" customHeight="1" x14ac:dyDescent="0.25">
      <c r="A51" s="3" t="s">
        <v>53</v>
      </c>
      <c r="B51" s="3" t="s">
        <v>56</v>
      </c>
      <c r="C51" s="3">
        <v>2013</v>
      </c>
      <c r="D51" s="3" t="s">
        <v>621</v>
      </c>
      <c r="E51" s="3" t="s">
        <v>622</v>
      </c>
      <c r="F51" s="3" t="s">
        <v>621</v>
      </c>
      <c r="G51" s="3" t="s">
        <v>622</v>
      </c>
      <c r="H51" s="3" t="s">
        <v>621</v>
      </c>
      <c r="I51" s="3" t="s">
        <v>622</v>
      </c>
      <c r="J51" s="3" t="s">
        <v>621</v>
      </c>
      <c r="O51" s="20">
        <f t="shared" si="0"/>
        <v>0</v>
      </c>
    </row>
    <row r="52" spans="1:15" ht="15" customHeight="1" x14ac:dyDescent="0.25">
      <c r="A52" s="3" t="s">
        <v>57</v>
      </c>
      <c r="B52" s="3" t="s">
        <v>58</v>
      </c>
      <c r="C52" s="3">
        <v>2013</v>
      </c>
      <c r="D52" s="3" t="s">
        <v>621</v>
      </c>
      <c r="E52" s="3" t="s">
        <v>622</v>
      </c>
      <c r="F52" s="3" t="s">
        <v>621</v>
      </c>
      <c r="G52" s="3" t="s">
        <v>622</v>
      </c>
      <c r="H52" s="3" t="s">
        <v>621</v>
      </c>
      <c r="I52" s="3" t="s">
        <v>622</v>
      </c>
      <c r="J52" s="3" t="s">
        <v>621</v>
      </c>
      <c r="O52" s="20">
        <f t="shared" si="0"/>
        <v>0</v>
      </c>
    </row>
    <row r="53" spans="1:15" ht="15" customHeight="1" x14ac:dyDescent="0.25">
      <c r="A53" s="3" t="s">
        <v>57</v>
      </c>
      <c r="B53" s="3" t="s">
        <v>59</v>
      </c>
      <c r="C53" s="3">
        <v>2013</v>
      </c>
      <c r="D53" s="3" t="s">
        <v>621</v>
      </c>
      <c r="E53" s="3" t="s">
        <v>622</v>
      </c>
      <c r="F53" s="3" t="s">
        <v>621</v>
      </c>
      <c r="G53" s="3" t="s">
        <v>622</v>
      </c>
      <c r="H53" s="3" t="s">
        <v>621</v>
      </c>
      <c r="I53" s="3" t="s">
        <v>622</v>
      </c>
      <c r="J53" s="3" t="s">
        <v>621</v>
      </c>
      <c r="O53" s="20">
        <f t="shared" si="0"/>
        <v>0</v>
      </c>
    </row>
    <row r="54" spans="1:15" ht="15" customHeight="1" x14ac:dyDescent="0.25">
      <c r="A54" s="3" t="s">
        <v>60</v>
      </c>
      <c r="B54" s="3" t="s">
        <v>61</v>
      </c>
      <c r="C54" s="3">
        <v>2013</v>
      </c>
      <c r="D54" s="3">
        <v>26.8</v>
      </c>
      <c r="E54" s="3" t="s">
        <v>629</v>
      </c>
      <c r="F54" s="3">
        <v>26.8</v>
      </c>
      <c r="G54" s="3" t="s">
        <v>622</v>
      </c>
      <c r="H54" s="3" t="s">
        <v>621</v>
      </c>
      <c r="I54" s="3" t="s">
        <v>622</v>
      </c>
      <c r="J54" s="3" t="s">
        <v>621</v>
      </c>
      <c r="O54" s="20">
        <f t="shared" si="0"/>
        <v>26.8</v>
      </c>
    </row>
    <row r="55" spans="1:15" ht="15" customHeight="1" x14ac:dyDescent="0.25">
      <c r="A55" s="3" t="s">
        <v>62</v>
      </c>
      <c r="B55" s="3" t="s">
        <v>63</v>
      </c>
      <c r="C55" s="3">
        <v>2013</v>
      </c>
      <c r="D55" s="3" t="s">
        <v>622</v>
      </c>
      <c r="E55" s="3" t="s">
        <v>622</v>
      </c>
      <c r="F55" s="3" t="s">
        <v>622</v>
      </c>
      <c r="G55" s="3" t="s">
        <v>622</v>
      </c>
      <c r="H55" s="3" t="s">
        <v>622</v>
      </c>
      <c r="I55" s="3" t="s">
        <v>622</v>
      </c>
      <c r="J55" s="3" t="s">
        <v>622</v>
      </c>
      <c r="O55" s="20">
        <f t="shared" si="0"/>
        <v>0</v>
      </c>
    </row>
    <row r="56" spans="1:15" ht="15" customHeight="1" x14ac:dyDescent="0.25">
      <c r="A56" s="3" t="s">
        <v>62</v>
      </c>
      <c r="B56" s="3" t="s">
        <v>64</v>
      </c>
      <c r="C56" s="3">
        <v>2013</v>
      </c>
      <c r="D56" s="3" t="s">
        <v>622</v>
      </c>
      <c r="E56" s="3" t="s">
        <v>622</v>
      </c>
      <c r="F56" s="3" t="s">
        <v>622</v>
      </c>
      <c r="G56" s="3" t="s">
        <v>622</v>
      </c>
      <c r="H56" s="3" t="s">
        <v>622</v>
      </c>
      <c r="I56" s="3" t="s">
        <v>622</v>
      </c>
      <c r="J56" s="3" t="s">
        <v>622</v>
      </c>
      <c r="O56" s="20">
        <f t="shared" si="0"/>
        <v>0</v>
      </c>
    </row>
    <row r="57" spans="1:15" ht="15" customHeight="1" x14ac:dyDescent="0.25">
      <c r="A57" s="3" t="s">
        <v>65</v>
      </c>
      <c r="B57" s="3" t="s">
        <v>66</v>
      </c>
      <c r="C57" s="3">
        <v>2013</v>
      </c>
      <c r="D57" s="3" t="s">
        <v>621</v>
      </c>
      <c r="E57" s="3" t="s">
        <v>622</v>
      </c>
      <c r="F57" s="3" t="s">
        <v>621</v>
      </c>
      <c r="G57" s="3" t="s">
        <v>622</v>
      </c>
      <c r="H57" s="3" t="s">
        <v>621</v>
      </c>
      <c r="I57" s="3" t="s">
        <v>622</v>
      </c>
      <c r="J57" s="3" t="s">
        <v>621</v>
      </c>
      <c r="O57" s="20">
        <f t="shared" si="0"/>
        <v>0</v>
      </c>
    </row>
    <row r="58" spans="1:15" ht="15" customHeight="1" x14ac:dyDescent="0.25">
      <c r="A58" s="3" t="s">
        <v>67</v>
      </c>
      <c r="B58" s="3" t="s">
        <v>68</v>
      </c>
      <c r="C58" s="3">
        <v>2013</v>
      </c>
      <c r="D58" s="3" t="s">
        <v>621</v>
      </c>
      <c r="E58" s="3" t="s">
        <v>622</v>
      </c>
      <c r="F58" s="3" t="s">
        <v>621</v>
      </c>
      <c r="G58" s="3" t="s">
        <v>622</v>
      </c>
      <c r="H58" s="3" t="s">
        <v>621</v>
      </c>
      <c r="I58" s="3" t="s">
        <v>622</v>
      </c>
      <c r="J58" s="3" t="s">
        <v>621</v>
      </c>
      <c r="O58" s="20">
        <f t="shared" si="0"/>
        <v>0</v>
      </c>
    </row>
    <row r="59" spans="1:15" ht="15" customHeight="1" x14ac:dyDescent="0.25">
      <c r="A59" s="3" t="s">
        <v>67</v>
      </c>
      <c r="B59" s="3" t="s">
        <v>69</v>
      </c>
      <c r="C59" s="3">
        <v>2013</v>
      </c>
      <c r="D59" s="3">
        <v>0.62</v>
      </c>
      <c r="E59" s="3" t="s">
        <v>630</v>
      </c>
      <c r="F59" s="3">
        <v>0.62</v>
      </c>
      <c r="G59" s="3" t="s">
        <v>622</v>
      </c>
      <c r="H59" s="3" t="s">
        <v>621</v>
      </c>
      <c r="I59" s="3" t="s">
        <v>622</v>
      </c>
      <c r="J59" s="3" t="s">
        <v>621</v>
      </c>
      <c r="O59" s="20">
        <f t="shared" si="0"/>
        <v>0.62</v>
      </c>
    </row>
    <row r="60" spans="1:15" ht="15" customHeight="1" x14ac:dyDescent="0.25">
      <c r="A60" s="3" t="s">
        <v>67</v>
      </c>
      <c r="B60" s="3" t="s">
        <v>70</v>
      </c>
      <c r="C60" s="3">
        <v>2013</v>
      </c>
      <c r="D60" s="3" t="s">
        <v>621</v>
      </c>
      <c r="E60" s="3" t="s">
        <v>622</v>
      </c>
      <c r="F60" s="3" t="s">
        <v>621</v>
      </c>
      <c r="G60" s="3" t="s">
        <v>622</v>
      </c>
      <c r="H60" s="3" t="s">
        <v>621</v>
      </c>
      <c r="I60" s="3" t="s">
        <v>622</v>
      </c>
      <c r="J60" s="3" t="s">
        <v>621</v>
      </c>
      <c r="O60" s="20">
        <f t="shared" si="0"/>
        <v>0</v>
      </c>
    </row>
    <row r="61" spans="1:15" ht="15" customHeight="1" x14ac:dyDescent="0.25">
      <c r="A61" s="3" t="s">
        <v>67</v>
      </c>
      <c r="B61" s="3" t="s">
        <v>71</v>
      </c>
      <c r="C61" s="3">
        <v>2013</v>
      </c>
      <c r="D61" s="3" t="s">
        <v>621</v>
      </c>
      <c r="E61" s="3" t="s">
        <v>622</v>
      </c>
      <c r="F61" s="3" t="s">
        <v>621</v>
      </c>
      <c r="G61" s="3" t="s">
        <v>622</v>
      </c>
      <c r="H61" s="3" t="s">
        <v>621</v>
      </c>
      <c r="I61" s="3" t="s">
        <v>622</v>
      </c>
      <c r="J61" s="3" t="s">
        <v>621</v>
      </c>
      <c r="O61" s="20">
        <f t="shared" si="0"/>
        <v>0</v>
      </c>
    </row>
    <row r="62" spans="1:15" ht="15" customHeight="1" x14ac:dyDescent="0.25">
      <c r="A62" s="3" t="s">
        <v>72</v>
      </c>
      <c r="B62" s="3" t="s">
        <v>73</v>
      </c>
      <c r="C62" s="3">
        <v>2013</v>
      </c>
      <c r="D62" s="3" t="s">
        <v>621</v>
      </c>
      <c r="E62" s="3" t="s">
        <v>622</v>
      </c>
      <c r="F62" s="3" t="s">
        <v>621</v>
      </c>
      <c r="G62" s="3" t="s">
        <v>622</v>
      </c>
      <c r="H62" s="3" t="s">
        <v>621</v>
      </c>
      <c r="I62" s="3" t="s">
        <v>622</v>
      </c>
      <c r="J62" s="3" t="s">
        <v>621</v>
      </c>
      <c r="O62" s="20">
        <f t="shared" si="0"/>
        <v>0</v>
      </c>
    </row>
    <row r="63" spans="1:15" ht="15" customHeight="1" x14ac:dyDescent="0.25">
      <c r="A63" s="3" t="s">
        <v>72</v>
      </c>
      <c r="B63" s="3" t="s">
        <v>74</v>
      </c>
      <c r="C63" s="3">
        <v>2013</v>
      </c>
      <c r="D63" s="3" t="s">
        <v>621</v>
      </c>
      <c r="E63" s="3" t="s">
        <v>622</v>
      </c>
      <c r="F63" s="3" t="s">
        <v>621</v>
      </c>
      <c r="G63" s="3" t="s">
        <v>622</v>
      </c>
      <c r="H63" s="3" t="s">
        <v>621</v>
      </c>
      <c r="I63" s="3" t="s">
        <v>622</v>
      </c>
      <c r="J63" s="3" t="s">
        <v>621</v>
      </c>
      <c r="O63" s="20">
        <f t="shared" si="0"/>
        <v>0</v>
      </c>
    </row>
    <row r="64" spans="1:15" ht="15" customHeight="1" x14ac:dyDescent="0.25">
      <c r="A64" s="3" t="s">
        <v>75</v>
      </c>
      <c r="B64" s="3" t="s">
        <v>76</v>
      </c>
      <c r="C64" s="3">
        <v>2013</v>
      </c>
      <c r="D64" s="3" t="s">
        <v>621</v>
      </c>
      <c r="E64" s="3" t="s">
        <v>622</v>
      </c>
      <c r="F64" s="3" t="s">
        <v>621</v>
      </c>
      <c r="G64" s="3" t="s">
        <v>622</v>
      </c>
      <c r="H64" s="3" t="s">
        <v>621</v>
      </c>
      <c r="I64" s="3" t="s">
        <v>622</v>
      </c>
      <c r="J64" s="3" t="s">
        <v>621</v>
      </c>
      <c r="O64" s="20">
        <f t="shared" si="0"/>
        <v>0</v>
      </c>
    </row>
    <row r="65" spans="1:15" ht="15" customHeight="1" x14ac:dyDescent="0.25">
      <c r="A65" s="3" t="s">
        <v>75</v>
      </c>
      <c r="B65" s="3" t="s">
        <v>77</v>
      </c>
      <c r="C65" s="3">
        <v>2013</v>
      </c>
      <c r="D65" s="3" t="s">
        <v>621</v>
      </c>
      <c r="E65" s="3" t="s">
        <v>622</v>
      </c>
      <c r="F65" s="3" t="s">
        <v>621</v>
      </c>
      <c r="G65" s="3" t="s">
        <v>622</v>
      </c>
      <c r="H65" s="3" t="s">
        <v>621</v>
      </c>
      <c r="I65" s="3" t="s">
        <v>622</v>
      </c>
      <c r="J65" s="3" t="s">
        <v>621</v>
      </c>
      <c r="O65" s="20">
        <f t="shared" si="0"/>
        <v>0</v>
      </c>
    </row>
    <row r="66" spans="1:15" ht="15" customHeight="1" x14ac:dyDescent="0.25">
      <c r="A66" s="3" t="s">
        <v>75</v>
      </c>
      <c r="B66" s="3" t="s">
        <v>78</v>
      </c>
      <c r="C66" s="3">
        <v>2013</v>
      </c>
      <c r="D66" s="3" t="s">
        <v>621</v>
      </c>
      <c r="E66" s="3" t="s">
        <v>622</v>
      </c>
      <c r="F66" s="3" t="s">
        <v>621</v>
      </c>
      <c r="G66" s="3" t="s">
        <v>622</v>
      </c>
      <c r="H66" s="3" t="s">
        <v>621</v>
      </c>
      <c r="I66" s="3" t="s">
        <v>622</v>
      </c>
      <c r="J66" s="3" t="s">
        <v>621</v>
      </c>
      <c r="O66" s="20">
        <f t="shared" si="0"/>
        <v>0</v>
      </c>
    </row>
    <row r="67" spans="1:15" ht="15" customHeight="1" x14ac:dyDescent="0.25">
      <c r="A67" s="3" t="s">
        <v>75</v>
      </c>
      <c r="B67" s="3" t="s">
        <v>79</v>
      </c>
      <c r="C67" s="3">
        <v>2013</v>
      </c>
      <c r="D67" s="3" t="s">
        <v>621</v>
      </c>
      <c r="E67" s="3" t="s">
        <v>622</v>
      </c>
      <c r="F67" s="3" t="s">
        <v>621</v>
      </c>
      <c r="G67" s="3" t="s">
        <v>622</v>
      </c>
      <c r="H67" s="3" t="s">
        <v>621</v>
      </c>
      <c r="I67" s="3" t="s">
        <v>622</v>
      </c>
      <c r="J67" s="3" t="s">
        <v>621</v>
      </c>
      <c r="O67" s="20">
        <f t="shared" ref="O67:O130" si="1">IFERROR(F67/1,0)+IFERROR(H67/1,0)+IFERROR(J67/1,0)</f>
        <v>0</v>
      </c>
    </row>
    <row r="68" spans="1:15" ht="15" customHeight="1" x14ac:dyDescent="0.25">
      <c r="A68" s="3" t="s">
        <v>80</v>
      </c>
      <c r="B68" s="3" t="s">
        <v>81</v>
      </c>
      <c r="C68" s="3">
        <v>2013</v>
      </c>
      <c r="D68" s="3" t="s">
        <v>622</v>
      </c>
      <c r="E68" s="3" t="s">
        <v>622</v>
      </c>
      <c r="F68" s="3" t="s">
        <v>622</v>
      </c>
      <c r="G68" s="3" t="s">
        <v>622</v>
      </c>
      <c r="H68" s="3" t="s">
        <v>622</v>
      </c>
      <c r="I68" s="3" t="s">
        <v>622</v>
      </c>
      <c r="J68" s="3" t="s">
        <v>622</v>
      </c>
      <c r="O68" s="20">
        <f t="shared" si="1"/>
        <v>0</v>
      </c>
    </row>
    <row r="69" spans="1:15" ht="15" customHeight="1" x14ac:dyDescent="0.25">
      <c r="A69" s="3" t="s">
        <v>80</v>
      </c>
      <c r="B69" s="3" t="s">
        <v>82</v>
      </c>
      <c r="C69" s="3">
        <v>2013</v>
      </c>
      <c r="D69" s="3" t="s">
        <v>621</v>
      </c>
      <c r="E69" s="3" t="s">
        <v>622</v>
      </c>
      <c r="F69" s="3" t="s">
        <v>621</v>
      </c>
      <c r="G69" s="3" t="s">
        <v>622</v>
      </c>
      <c r="H69" s="3" t="s">
        <v>621</v>
      </c>
      <c r="I69" s="3" t="s">
        <v>622</v>
      </c>
      <c r="J69" s="3" t="s">
        <v>621</v>
      </c>
      <c r="O69" s="20">
        <f t="shared" si="1"/>
        <v>0</v>
      </c>
    </row>
    <row r="70" spans="1:15" ht="15" customHeight="1" x14ac:dyDescent="0.25">
      <c r="A70" s="3" t="s">
        <v>80</v>
      </c>
      <c r="B70" s="3" t="s">
        <v>83</v>
      </c>
      <c r="C70" s="3">
        <v>2013</v>
      </c>
      <c r="D70" s="3">
        <v>12.073</v>
      </c>
      <c r="E70" s="3" t="s">
        <v>631</v>
      </c>
      <c r="F70" s="3">
        <v>12.073</v>
      </c>
      <c r="G70" s="3" t="s">
        <v>622</v>
      </c>
      <c r="H70" s="3" t="s">
        <v>621</v>
      </c>
      <c r="I70" s="3" t="s">
        <v>622</v>
      </c>
      <c r="J70" s="3" t="s">
        <v>621</v>
      </c>
      <c r="O70" s="20">
        <f t="shared" si="1"/>
        <v>12.073</v>
      </c>
    </row>
    <row r="71" spans="1:15" ht="15" customHeight="1" x14ac:dyDescent="0.25">
      <c r="A71" s="3" t="s">
        <v>80</v>
      </c>
      <c r="B71" s="3" t="s">
        <v>84</v>
      </c>
      <c r="C71" s="3">
        <v>2013</v>
      </c>
      <c r="D71" s="3" t="s">
        <v>621</v>
      </c>
      <c r="E71" s="3" t="s">
        <v>622</v>
      </c>
      <c r="F71" s="3" t="s">
        <v>621</v>
      </c>
      <c r="G71" s="3" t="s">
        <v>622</v>
      </c>
      <c r="H71" s="3" t="s">
        <v>621</v>
      </c>
      <c r="I71" s="3" t="s">
        <v>622</v>
      </c>
      <c r="J71" s="3" t="s">
        <v>621</v>
      </c>
      <c r="O71" s="20">
        <f t="shared" si="1"/>
        <v>0</v>
      </c>
    </row>
    <row r="72" spans="1:15" ht="15" customHeight="1" x14ac:dyDescent="0.25">
      <c r="A72" s="3" t="s">
        <v>80</v>
      </c>
      <c r="B72" s="3" t="s">
        <v>85</v>
      </c>
      <c r="C72" s="3">
        <v>2013</v>
      </c>
      <c r="D72" s="3" t="s">
        <v>621</v>
      </c>
      <c r="E72" s="3" t="s">
        <v>622</v>
      </c>
      <c r="F72" s="3" t="s">
        <v>621</v>
      </c>
      <c r="G72" s="3" t="s">
        <v>622</v>
      </c>
      <c r="H72" s="3" t="s">
        <v>621</v>
      </c>
      <c r="I72" s="3" t="s">
        <v>622</v>
      </c>
      <c r="J72" s="3" t="s">
        <v>621</v>
      </c>
      <c r="O72" s="20">
        <f t="shared" si="1"/>
        <v>0</v>
      </c>
    </row>
    <row r="73" spans="1:15" ht="15" customHeight="1" x14ac:dyDescent="0.25">
      <c r="A73" s="3" t="s">
        <v>80</v>
      </c>
      <c r="B73" s="3" t="s">
        <v>86</v>
      </c>
      <c r="C73" s="3">
        <v>2013</v>
      </c>
      <c r="D73" s="3" t="s">
        <v>621</v>
      </c>
      <c r="E73" s="3" t="s">
        <v>622</v>
      </c>
      <c r="F73" s="3" t="s">
        <v>621</v>
      </c>
      <c r="G73" s="3" t="s">
        <v>622</v>
      </c>
      <c r="H73" s="3" t="s">
        <v>621</v>
      </c>
      <c r="I73" s="3" t="s">
        <v>622</v>
      </c>
      <c r="J73" s="3" t="s">
        <v>621</v>
      </c>
      <c r="O73" s="20">
        <f t="shared" si="1"/>
        <v>0</v>
      </c>
    </row>
    <row r="74" spans="1:15" ht="15" customHeight="1" x14ac:dyDescent="0.25">
      <c r="A74" s="3" t="s">
        <v>80</v>
      </c>
      <c r="B74" s="3" t="s">
        <v>87</v>
      </c>
      <c r="C74" s="3">
        <v>2013</v>
      </c>
      <c r="D74" s="3">
        <v>8.27</v>
      </c>
      <c r="E74" s="3" t="s">
        <v>632</v>
      </c>
      <c r="F74" s="3">
        <v>8.27</v>
      </c>
      <c r="G74" s="3" t="s">
        <v>622</v>
      </c>
      <c r="H74" s="3" t="s">
        <v>621</v>
      </c>
      <c r="I74" s="3" t="s">
        <v>622</v>
      </c>
      <c r="J74" s="3" t="s">
        <v>621</v>
      </c>
      <c r="O74" s="20">
        <f t="shared" si="1"/>
        <v>8.27</v>
      </c>
    </row>
    <row r="75" spans="1:15" ht="15" customHeight="1" x14ac:dyDescent="0.25">
      <c r="A75" s="3" t="s">
        <v>80</v>
      </c>
      <c r="B75" s="3" t="s">
        <v>88</v>
      </c>
      <c r="C75" s="3">
        <v>2013</v>
      </c>
      <c r="D75" s="3" t="s">
        <v>621</v>
      </c>
      <c r="E75" s="3" t="s">
        <v>622</v>
      </c>
      <c r="F75" s="3" t="s">
        <v>621</v>
      </c>
      <c r="G75" s="3" t="s">
        <v>622</v>
      </c>
      <c r="H75" s="3" t="s">
        <v>621</v>
      </c>
      <c r="I75" s="3" t="s">
        <v>622</v>
      </c>
      <c r="J75" s="3" t="s">
        <v>621</v>
      </c>
      <c r="O75" s="20">
        <f t="shared" si="1"/>
        <v>0</v>
      </c>
    </row>
    <row r="76" spans="1:15" ht="15" customHeight="1" x14ac:dyDescent="0.25">
      <c r="A76" s="3" t="s">
        <v>80</v>
      </c>
      <c r="B76" s="3" t="s">
        <v>89</v>
      </c>
      <c r="C76" s="3">
        <v>2013</v>
      </c>
      <c r="D76" s="3" t="s">
        <v>621</v>
      </c>
      <c r="E76" s="3" t="s">
        <v>622</v>
      </c>
      <c r="F76" s="3" t="s">
        <v>621</v>
      </c>
      <c r="G76" s="3" t="s">
        <v>622</v>
      </c>
      <c r="H76" s="3" t="s">
        <v>621</v>
      </c>
      <c r="I76" s="3" t="s">
        <v>622</v>
      </c>
      <c r="J76" s="3" t="s">
        <v>621</v>
      </c>
      <c r="O76" s="20">
        <f t="shared" si="1"/>
        <v>0</v>
      </c>
    </row>
    <row r="77" spans="1:15" ht="15" customHeight="1" x14ac:dyDescent="0.25">
      <c r="A77" s="3" t="s">
        <v>80</v>
      </c>
      <c r="B77" s="3" t="s">
        <v>90</v>
      </c>
      <c r="C77" s="3">
        <v>2013</v>
      </c>
      <c r="D77" s="3" t="s">
        <v>621</v>
      </c>
      <c r="E77" s="3" t="s">
        <v>622</v>
      </c>
      <c r="F77" s="3" t="s">
        <v>621</v>
      </c>
      <c r="G77" s="3" t="s">
        <v>622</v>
      </c>
      <c r="H77" s="3" t="s">
        <v>621</v>
      </c>
      <c r="I77" s="3" t="s">
        <v>622</v>
      </c>
      <c r="J77" s="3" t="s">
        <v>621</v>
      </c>
      <c r="O77" s="20">
        <f t="shared" si="1"/>
        <v>0</v>
      </c>
    </row>
    <row r="78" spans="1:15" ht="15" customHeight="1" x14ac:dyDescent="0.25">
      <c r="A78" s="3" t="s">
        <v>80</v>
      </c>
      <c r="B78" s="3" t="s">
        <v>91</v>
      </c>
      <c r="C78" s="3">
        <v>2013</v>
      </c>
      <c r="D78" s="3" t="s">
        <v>621</v>
      </c>
      <c r="E78" s="3" t="s">
        <v>622</v>
      </c>
      <c r="F78" s="3" t="s">
        <v>621</v>
      </c>
      <c r="G78" s="3" t="s">
        <v>622</v>
      </c>
      <c r="H78" s="3" t="s">
        <v>621</v>
      </c>
      <c r="I78" s="3" t="s">
        <v>622</v>
      </c>
      <c r="J78" s="3" t="s">
        <v>621</v>
      </c>
      <c r="O78" s="20">
        <f t="shared" si="1"/>
        <v>0</v>
      </c>
    </row>
    <row r="79" spans="1:15" ht="15" customHeight="1" x14ac:dyDescent="0.25">
      <c r="A79" s="3" t="s">
        <v>80</v>
      </c>
      <c r="B79" s="3" t="s">
        <v>92</v>
      </c>
      <c r="C79" s="3">
        <v>2013</v>
      </c>
      <c r="D79" s="3" t="s">
        <v>621</v>
      </c>
      <c r="E79" s="3" t="s">
        <v>622</v>
      </c>
      <c r="F79" s="3" t="s">
        <v>621</v>
      </c>
      <c r="G79" s="3" t="s">
        <v>622</v>
      </c>
      <c r="H79" s="3" t="s">
        <v>621</v>
      </c>
      <c r="I79" s="3" t="s">
        <v>622</v>
      </c>
      <c r="J79" s="3" t="s">
        <v>621</v>
      </c>
      <c r="O79" s="20">
        <f t="shared" si="1"/>
        <v>0</v>
      </c>
    </row>
    <row r="80" spans="1:15" ht="15" customHeight="1" x14ac:dyDescent="0.25">
      <c r="A80" s="3" t="s">
        <v>80</v>
      </c>
      <c r="B80" s="3" t="s">
        <v>93</v>
      </c>
      <c r="C80" s="3">
        <v>2013</v>
      </c>
      <c r="D80" s="3">
        <v>76.48</v>
      </c>
      <c r="E80" s="3" t="s">
        <v>633</v>
      </c>
      <c r="F80" s="3">
        <v>76.48</v>
      </c>
      <c r="G80" s="3" t="s">
        <v>622</v>
      </c>
      <c r="H80" s="3" t="s">
        <v>621</v>
      </c>
      <c r="I80" s="3" t="s">
        <v>622</v>
      </c>
      <c r="J80" s="3" t="s">
        <v>621</v>
      </c>
      <c r="O80" s="20">
        <f t="shared" si="1"/>
        <v>76.48</v>
      </c>
    </row>
    <row r="81" spans="1:15" ht="15" customHeight="1" x14ac:dyDescent="0.25">
      <c r="A81" s="3" t="s">
        <v>80</v>
      </c>
      <c r="B81" s="3" t="s">
        <v>94</v>
      </c>
      <c r="C81" s="3">
        <v>2013</v>
      </c>
      <c r="D81" s="3" t="s">
        <v>621</v>
      </c>
      <c r="E81" s="3" t="s">
        <v>622</v>
      </c>
      <c r="F81" s="3" t="s">
        <v>621</v>
      </c>
      <c r="G81" s="3" t="s">
        <v>622</v>
      </c>
      <c r="H81" s="3" t="s">
        <v>621</v>
      </c>
      <c r="I81" s="3" t="s">
        <v>622</v>
      </c>
      <c r="J81" s="3" t="s">
        <v>621</v>
      </c>
      <c r="O81" s="20">
        <f t="shared" si="1"/>
        <v>0</v>
      </c>
    </row>
    <row r="82" spans="1:15" ht="15" customHeight="1" x14ac:dyDescent="0.25">
      <c r="A82" s="3" t="s">
        <v>80</v>
      </c>
      <c r="B82" s="3" t="s">
        <v>95</v>
      </c>
      <c r="C82" s="3">
        <v>2013</v>
      </c>
      <c r="D82" s="3" t="s">
        <v>621</v>
      </c>
      <c r="E82" s="3" t="s">
        <v>634</v>
      </c>
      <c r="F82" s="3" t="s">
        <v>621</v>
      </c>
      <c r="G82" s="3" t="s">
        <v>622</v>
      </c>
      <c r="H82" s="3" t="s">
        <v>621</v>
      </c>
      <c r="I82" s="3" t="s">
        <v>622</v>
      </c>
      <c r="J82" s="3" t="s">
        <v>621</v>
      </c>
      <c r="O82" s="20">
        <f t="shared" si="1"/>
        <v>0</v>
      </c>
    </row>
    <row r="83" spans="1:15" ht="15" customHeight="1" x14ac:dyDescent="0.25">
      <c r="A83" s="3" t="s">
        <v>80</v>
      </c>
      <c r="B83" s="3" t="s">
        <v>96</v>
      </c>
      <c r="C83" s="3">
        <v>2013</v>
      </c>
      <c r="D83" s="3" t="s">
        <v>621</v>
      </c>
      <c r="E83" s="3" t="s">
        <v>622</v>
      </c>
      <c r="F83" s="3" t="s">
        <v>621</v>
      </c>
      <c r="G83" s="3" t="s">
        <v>622</v>
      </c>
      <c r="H83" s="3" t="s">
        <v>621</v>
      </c>
      <c r="I83" s="3" t="s">
        <v>622</v>
      </c>
      <c r="J83" s="3" t="s">
        <v>621</v>
      </c>
      <c r="O83" s="20">
        <f t="shared" si="1"/>
        <v>0</v>
      </c>
    </row>
    <row r="84" spans="1:15" ht="15" customHeight="1" x14ac:dyDescent="0.25">
      <c r="A84" s="3" t="s">
        <v>80</v>
      </c>
      <c r="B84" s="3" t="s">
        <v>97</v>
      </c>
      <c r="C84" s="3">
        <v>2013</v>
      </c>
      <c r="D84" s="3" t="s">
        <v>621</v>
      </c>
      <c r="E84" s="3" t="s">
        <v>622</v>
      </c>
      <c r="F84" s="3" t="s">
        <v>621</v>
      </c>
      <c r="G84" s="3" t="s">
        <v>622</v>
      </c>
      <c r="H84" s="3" t="s">
        <v>621</v>
      </c>
      <c r="I84" s="3" t="s">
        <v>622</v>
      </c>
      <c r="J84" s="3" t="s">
        <v>621</v>
      </c>
      <c r="O84" s="20">
        <f t="shared" si="1"/>
        <v>0</v>
      </c>
    </row>
    <row r="85" spans="1:15" ht="15" customHeight="1" x14ac:dyDescent="0.25">
      <c r="A85" s="3" t="s">
        <v>80</v>
      </c>
      <c r="B85" s="3" t="s">
        <v>98</v>
      </c>
      <c r="C85" s="3">
        <v>2013</v>
      </c>
      <c r="D85" s="3" t="s">
        <v>621</v>
      </c>
      <c r="E85" s="3" t="s">
        <v>622</v>
      </c>
      <c r="F85" s="3" t="s">
        <v>621</v>
      </c>
      <c r="G85" s="3" t="s">
        <v>622</v>
      </c>
      <c r="H85" s="3" t="s">
        <v>621</v>
      </c>
      <c r="I85" s="3" t="s">
        <v>622</v>
      </c>
      <c r="J85" s="3" t="s">
        <v>621</v>
      </c>
      <c r="O85" s="20">
        <f t="shared" si="1"/>
        <v>0</v>
      </c>
    </row>
    <row r="86" spans="1:15" ht="15" customHeight="1" x14ac:dyDescent="0.25">
      <c r="A86" s="3" t="s">
        <v>80</v>
      </c>
      <c r="B86" s="3" t="s">
        <v>99</v>
      </c>
      <c r="C86" s="3">
        <v>2013</v>
      </c>
      <c r="D86" s="3" t="s">
        <v>621</v>
      </c>
      <c r="E86" s="3" t="s">
        <v>622</v>
      </c>
      <c r="F86" s="3" t="s">
        <v>621</v>
      </c>
      <c r="G86" s="3" t="s">
        <v>622</v>
      </c>
      <c r="H86" s="3" t="s">
        <v>621</v>
      </c>
      <c r="I86" s="3" t="s">
        <v>622</v>
      </c>
      <c r="J86" s="3" t="s">
        <v>621</v>
      </c>
      <c r="O86" s="20">
        <f t="shared" si="1"/>
        <v>0</v>
      </c>
    </row>
    <row r="87" spans="1:15" ht="15" customHeight="1" x14ac:dyDescent="0.25">
      <c r="A87" s="3" t="s">
        <v>80</v>
      </c>
      <c r="B87" s="3" t="s">
        <v>100</v>
      </c>
      <c r="C87" s="3">
        <v>2013</v>
      </c>
      <c r="D87" s="3" t="s">
        <v>621</v>
      </c>
      <c r="E87" s="3" t="s">
        <v>622</v>
      </c>
      <c r="F87" s="3" t="s">
        <v>621</v>
      </c>
      <c r="G87" s="3" t="s">
        <v>622</v>
      </c>
      <c r="H87" s="3" t="s">
        <v>621</v>
      </c>
      <c r="I87" s="3" t="s">
        <v>622</v>
      </c>
      <c r="J87" s="3" t="s">
        <v>621</v>
      </c>
      <c r="O87" s="20">
        <f t="shared" si="1"/>
        <v>0</v>
      </c>
    </row>
    <row r="88" spans="1:15" ht="15" customHeight="1" x14ac:dyDescent="0.25">
      <c r="A88" s="3" t="s">
        <v>80</v>
      </c>
      <c r="B88" s="3" t="s">
        <v>101</v>
      </c>
      <c r="C88" s="3">
        <v>2013</v>
      </c>
      <c r="D88" s="3" t="s">
        <v>621</v>
      </c>
      <c r="E88" s="3" t="s">
        <v>622</v>
      </c>
      <c r="F88" s="3" t="s">
        <v>621</v>
      </c>
      <c r="G88" s="3" t="s">
        <v>622</v>
      </c>
      <c r="H88" s="3" t="s">
        <v>621</v>
      </c>
      <c r="I88" s="3" t="s">
        <v>622</v>
      </c>
      <c r="J88" s="3" t="s">
        <v>621</v>
      </c>
      <c r="O88" s="20">
        <f t="shared" si="1"/>
        <v>0</v>
      </c>
    </row>
    <row r="89" spans="1:15" ht="15" customHeight="1" x14ac:dyDescent="0.25">
      <c r="A89" s="3" t="s">
        <v>80</v>
      </c>
      <c r="B89" s="3" t="s">
        <v>102</v>
      </c>
      <c r="C89" s="3">
        <v>2013</v>
      </c>
      <c r="D89" s="3" t="s">
        <v>621</v>
      </c>
      <c r="E89" s="3" t="s">
        <v>622</v>
      </c>
      <c r="F89" s="3" t="s">
        <v>621</v>
      </c>
      <c r="G89" s="3" t="s">
        <v>622</v>
      </c>
      <c r="H89" s="3" t="s">
        <v>621</v>
      </c>
      <c r="I89" s="3" t="s">
        <v>622</v>
      </c>
      <c r="J89" s="3" t="s">
        <v>621</v>
      </c>
      <c r="O89" s="20">
        <f t="shared" si="1"/>
        <v>0</v>
      </c>
    </row>
    <row r="90" spans="1:15" ht="15" customHeight="1" x14ac:dyDescent="0.25">
      <c r="A90" s="3" t="s">
        <v>80</v>
      </c>
      <c r="B90" s="3" t="s">
        <v>103</v>
      </c>
      <c r="C90" s="3">
        <v>2013</v>
      </c>
      <c r="D90" s="3">
        <v>91.12</v>
      </c>
      <c r="E90" s="3" t="s">
        <v>635</v>
      </c>
      <c r="F90" s="3">
        <v>90.286000000000001</v>
      </c>
      <c r="G90" s="3" t="s">
        <v>636</v>
      </c>
      <c r="H90" s="3">
        <v>0.83399999999999996</v>
      </c>
      <c r="I90" s="3" t="s">
        <v>622</v>
      </c>
      <c r="J90" s="3" t="s">
        <v>621</v>
      </c>
      <c r="O90" s="20">
        <f t="shared" si="1"/>
        <v>91.12</v>
      </c>
    </row>
    <row r="91" spans="1:15" ht="15" customHeight="1" x14ac:dyDescent="0.25">
      <c r="A91" s="3" t="s">
        <v>80</v>
      </c>
      <c r="B91" s="3" t="s">
        <v>104</v>
      </c>
      <c r="C91" s="3">
        <v>2013</v>
      </c>
      <c r="D91" s="3" t="s">
        <v>621</v>
      </c>
      <c r="E91" s="3" t="s">
        <v>622</v>
      </c>
      <c r="F91" s="3" t="s">
        <v>621</v>
      </c>
      <c r="G91" s="3" t="s">
        <v>622</v>
      </c>
      <c r="H91" s="3" t="s">
        <v>621</v>
      </c>
      <c r="I91" s="3" t="s">
        <v>622</v>
      </c>
      <c r="J91" s="3" t="s">
        <v>621</v>
      </c>
      <c r="O91" s="20">
        <f t="shared" si="1"/>
        <v>0</v>
      </c>
    </row>
    <row r="92" spans="1:15" ht="15" customHeight="1" x14ac:dyDescent="0.25">
      <c r="A92" s="3" t="s">
        <v>80</v>
      </c>
      <c r="B92" s="3" t="s">
        <v>105</v>
      </c>
      <c r="C92" s="3">
        <v>2013</v>
      </c>
      <c r="D92" s="3" t="s">
        <v>621</v>
      </c>
      <c r="E92" s="3" t="s">
        <v>622</v>
      </c>
      <c r="F92" s="3" t="s">
        <v>621</v>
      </c>
      <c r="G92" s="3" t="s">
        <v>622</v>
      </c>
      <c r="H92" s="3" t="s">
        <v>621</v>
      </c>
      <c r="I92" s="3" t="s">
        <v>622</v>
      </c>
      <c r="J92" s="3" t="s">
        <v>621</v>
      </c>
      <c r="O92" s="20">
        <f t="shared" si="1"/>
        <v>0</v>
      </c>
    </row>
    <row r="93" spans="1:15" ht="15" customHeight="1" x14ac:dyDescent="0.25">
      <c r="A93" s="3" t="s">
        <v>80</v>
      </c>
      <c r="B93" s="3" t="s">
        <v>106</v>
      </c>
      <c r="C93" s="3">
        <v>2013</v>
      </c>
      <c r="D93" s="3" t="s">
        <v>621</v>
      </c>
      <c r="E93" s="3" t="s">
        <v>622</v>
      </c>
      <c r="F93" s="3" t="s">
        <v>621</v>
      </c>
      <c r="G93" s="3" t="s">
        <v>622</v>
      </c>
      <c r="H93" s="3" t="s">
        <v>621</v>
      </c>
      <c r="I93" s="3" t="s">
        <v>622</v>
      </c>
      <c r="J93" s="3" t="s">
        <v>621</v>
      </c>
      <c r="O93" s="20">
        <f t="shared" si="1"/>
        <v>0</v>
      </c>
    </row>
    <row r="94" spans="1:15" ht="15" customHeight="1" x14ac:dyDescent="0.25">
      <c r="A94" s="3" t="s">
        <v>80</v>
      </c>
      <c r="B94" s="3" t="s">
        <v>107</v>
      </c>
      <c r="C94" s="3">
        <v>2013</v>
      </c>
      <c r="D94" s="3">
        <v>56.529000000000003</v>
      </c>
      <c r="E94" s="3" t="s">
        <v>637</v>
      </c>
      <c r="F94" s="3">
        <v>56.529000000000003</v>
      </c>
      <c r="G94" s="3" t="s">
        <v>622</v>
      </c>
      <c r="H94" s="3" t="s">
        <v>621</v>
      </c>
      <c r="I94" s="3" t="s">
        <v>622</v>
      </c>
      <c r="J94" s="3" t="s">
        <v>621</v>
      </c>
      <c r="O94" s="20">
        <f t="shared" si="1"/>
        <v>56.529000000000003</v>
      </c>
    </row>
    <row r="95" spans="1:15" ht="15" customHeight="1" x14ac:dyDescent="0.25">
      <c r="A95" s="3" t="s">
        <v>80</v>
      </c>
      <c r="B95" s="3" t="s">
        <v>108</v>
      </c>
      <c r="C95" s="3">
        <v>2013</v>
      </c>
      <c r="D95" s="3" t="s">
        <v>621</v>
      </c>
      <c r="E95" s="3" t="s">
        <v>622</v>
      </c>
      <c r="F95" s="3" t="s">
        <v>621</v>
      </c>
      <c r="G95" s="3" t="s">
        <v>622</v>
      </c>
      <c r="H95" s="3" t="s">
        <v>621</v>
      </c>
      <c r="I95" s="3" t="s">
        <v>622</v>
      </c>
      <c r="J95" s="3" t="s">
        <v>621</v>
      </c>
      <c r="O95" s="20">
        <f t="shared" si="1"/>
        <v>0</v>
      </c>
    </row>
    <row r="96" spans="1:15" ht="15" customHeight="1" x14ac:dyDescent="0.25">
      <c r="A96" s="3" t="s">
        <v>80</v>
      </c>
      <c r="B96" s="3" t="s">
        <v>109</v>
      </c>
      <c r="C96" s="3">
        <v>2013</v>
      </c>
      <c r="D96" s="3" t="s">
        <v>621</v>
      </c>
      <c r="E96" s="3" t="s">
        <v>622</v>
      </c>
      <c r="F96" s="3" t="s">
        <v>621</v>
      </c>
      <c r="G96" s="3" t="s">
        <v>622</v>
      </c>
      <c r="H96" s="3" t="s">
        <v>621</v>
      </c>
      <c r="I96" s="3" t="s">
        <v>622</v>
      </c>
      <c r="J96" s="3" t="s">
        <v>621</v>
      </c>
      <c r="O96" s="20">
        <f t="shared" si="1"/>
        <v>0</v>
      </c>
    </row>
    <row r="97" spans="1:15" ht="15" customHeight="1" x14ac:dyDescent="0.25">
      <c r="A97" s="3" t="s">
        <v>80</v>
      </c>
      <c r="B97" s="3" t="s">
        <v>110</v>
      </c>
      <c r="C97" s="3">
        <v>2013</v>
      </c>
      <c r="D97" s="3" t="s">
        <v>621</v>
      </c>
      <c r="E97" s="3" t="s">
        <v>622</v>
      </c>
      <c r="F97" s="3" t="s">
        <v>621</v>
      </c>
      <c r="G97" s="3" t="s">
        <v>622</v>
      </c>
      <c r="H97" s="3" t="s">
        <v>621</v>
      </c>
      <c r="I97" s="3" t="s">
        <v>622</v>
      </c>
      <c r="J97" s="3" t="s">
        <v>621</v>
      </c>
      <c r="O97" s="20">
        <f t="shared" si="1"/>
        <v>0</v>
      </c>
    </row>
    <row r="98" spans="1:15" ht="15" customHeight="1" x14ac:dyDescent="0.25">
      <c r="A98" s="3" t="s">
        <v>80</v>
      </c>
      <c r="B98" s="3" t="s">
        <v>111</v>
      </c>
      <c r="C98" s="3">
        <v>2013</v>
      </c>
      <c r="D98" s="3" t="s">
        <v>621</v>
      </c>
      <c r="E98" s="3" t="s">
        <v>622</v>
      </c>
      <c r="F98" s="3" t="s">
        <v>621</v>
      </c>
      <c r="G98" s="3" t="s">
        <v>622</v>
      </c>
      <c r="H98" s="3" t="s">
        <v>621</v>
      </c>
      <c r="I98" s="3" t="s">
        <v>622</v>
      </c>
      <c r="J98" s="3" t="s">
        <v>621</v>
      </c>
      <c r="O98" s="20">
        <f t="shared" si="1"/>
        <v>0</v>
      </c>
    </row>
    <row r="99" spans="1:15" ht="15" customHeight="1" x14ac:dyDescent="0.25">
      <c r="A99" s="3" t="s">
        <v>80</v>
      </c>
      <c r="B99" s="3" t="s">
        <v>112</v>
      </c>
      <c r="C99" s="3">
        <v>2013</v>
      </c>
      <c r="D99" s="3" t="s">
        <v>621</v>
      </c>
      <c r="E99" s="3" t="s">
        <v>622</v>
      </c>
      <c r="F99" s="3" t="s">
        <v>621</v>
      </c>
      <c r="G99" s="3" t="s">
        <v>622</v>
      </c>
      <c r="H99" s="3" t="s">
        <v>621</v>
      </c>
      <c r="I99" s="3" t="s">
        <v>622</v>
      </c>
      <c r="J99" s="3" t="s">
        <v>621</v>
      </c>
      <c r="O99" s="20">
        <f t="shared" si="1"/>
        <v>0</v>
      </c>
    </row>
    <row r="100" spans="1:15" ht="15" customHeight="1" x14ac:dyDescent="0.25">
      <c r="A100" s="3" t="s">
        <v>80</v>
      </c>
      <c r="B100" s="3" t="s">
        <v>113</v>
      </c>
      <c r="C100" s="3">
        <v>2013</v>
      </c>
      <c r="D100" s="3" t="s">
        <v>621</v>
      </c>
      <c r="E100" s="3" t="s">
        <v>622</v>
      </c>
      <c r="F100" s="3" t="s">
        <v>621</v>
      </c>
      <c r="G100" s="3" t="s">
        <v>622</v>
      </c>
      <c r="H100" s="3" t="s">
        <v>621</v>
      </c>
      <c r="I100" s="3" t="s">
        <v>622</v>
      </c>
      <c r="J100" s="3" t="s">
        <v>621</v>
      </c>
      <c r="O100" s="20">
        <f t="shared" si="1"/>
        <v>0</v>
      </c>
    </row>
    <row r="101" spans="1:15" ht="15" customHeight="1" x14ac:dyDescent="0.25">
      <c r="A101" s="3" t="s">
        <v>80</v>
      </c>
      <c r="B101" s="3" t="s">
        <v>114</v>
      </c>
      <c r="C101" s="3">
        <v>2013</v>
      </c>
      <c r="D101" s="3" t="s">
        <v>621</v>
      </c>
      <c r="E101" s="3" t="s">
        <v>622</v>
      </c>
      <c r="F101" s="3" t="s">
        <v>621</v>
      </c>
      <c r="G101" s="3" t="s">
        <v>622</v>
      </c>
      <c r="H101" s="3" t="s">
        <v>621</v>
      </c>
      <c r="I101" s="3" t="s">
        <v>622</v>
      </c>
      <c r="J101" s="3" t="s">
        <v>621</v>
      </c>
      <c r="O101" s="20">
        <f t="shared" si="1"/>
        <v>0</v>
      </c>
    </row>
    <row r="102" spans="1:15" ht="15" customHeight="1" x14ac:dyDescent="0.25">
      <c r="A102" s="3" t="s">
        <v>80</v>
      </c>
      <c r="B102" s="3" t="s">
        <v>115</v>
      </c>
      <c r="C102" s="3">
        <v>2013</v>
      </c>
      <c r="D102" s="3" t="s">
        <v>621</v>
      </c>
      <c r="E102" s="3" t="s">
        <v>622</v>
      </c>
      <c r="F102" s="3" t="s">
        <v>621</v>
      </c>
      <c r="G102" s="3" t="s">
        <v>622</v>
      </c>
      <c r="H102" s="3" t="s">
        <v>621</v>
      </c>
      <c r="I102" s="3" t="s">
        <v>622</v>
      </c>
      <c r="J102" s="3" t="s">
        <v>621</v>
      </c>
      <c r="O102" s="20">
        <f t="shared" si="1"/>
        <v>0</v>
      </c>
    </row>
    <row r="103" spans="1:15" ht="15" customHeight="1" x14ac:dyDescent="0.25">
      <c r="A103" s="3" t="s">
        <v>80</v>
      </c>
      <c r="B103" s="3" t="s">
        <v>116</v>
      </c>
      <c r="C103" s="3">
        <v>2013</v>
      </c>
      <c r="D103" s="3" t="s">
        <v>621</v>
      </c>
      <c r="E103" s="3" t="s">
        <v>622</v>
      </c>
      <c r="F103" s="3" t="s">
        <v>621</v>
      </c>
      <c r="G103" s="3" t="s">
        <v>622</v>
      </c>
      <c r="H103" s="3" t="s">
        <v>621</v>
      </c>
      <c r="I103" s="3" t="s">
        <v>622</v>
      </c>
      <c r="J103" s="3" t="s">
        <v>621</v>
      </c>
      <c r="O103" s="20">
        <f t="shared" si="1"/>
        <v>0</v>
      </c>
    </row>
    <row r="104" spans="1:15" ht="15" customHeight="1" x14ac:dyDescent="0.25">
      <c r="A104" s="3" t="s">
        <v>80</v>
      </c>
      <c r="B104" s="3" t="s">
        <v>117</v>
      </c>
      <c r="C104" s="3">
        <v>2013</v>
      </c>
      <c r="D104" s="3" t="s">
        <v>621</v>
      </c>
      <c r="E104" s="3" t="s">
        <v>622</v>
      </c>
      <c r="F104" s="3" t="s">
        <v>621</v>
      </c>
      <c r="G104" s="3" t="s">
        <v>622</v>
      </c>
      <c r="H104" s="3" t="s">
        <v>621</v>
      </c>
      <c r="I104" s="3" t="s">
        <v>622</v>
      </c>
      <c r="J104" s="3" t="s">
        <v>621</v>
      </c>
      <c r="O104" s="20">
        <f t="shared" si="1"/>
        <v>0</v>
      </c>
    </row>
    <row r="105" spans="1:15" ht="15" customHeight="1" x14ac:dyDescent="0.25">
      <c r="A105" s="3" t="s">
        <v>80</v>
      </c>
      <c r="B105" s="3" t="s">
        <v>118</v>
      </c>
      <c r="C105" s="3">
        <v>2013</v>
      </c>
      <c r="D105" s="3" t="s">
        <v>621</v>
      </c>
      <c r="E105" s="3" t="s">
        <v>622</v>
      </c>
      <c r="F105" s="3" t="s">
        <v>621</v>
      </c>
      <c r="G105" s="3" t="s">
        <v>622</v>
      </c>
      <c r="H105" s="3" t="s">
        <v>621</v>
      </c>
      <c r="I105" s="3" t="s">
        <v>622</v>
      </c>
      <c r="J105" s="3" t="s">
        <v>621</v>
      </c>
      <c r="O105" s="20">
        <f t="shared" si="1"/>
        <v>0</v>
      </c>
    </row>
    <row r="106" spans="1:15" ht="15" customHeight="1" x14ac:dyDescent="0.25">
      <c r="A106" s="3" t="s">
        <v>80</v>
      </c>
      <c r="B106" s="3" t="s">
        <v>119</v>
      </c>
      <c r="C106" s="3">
        <v>2013</v>
      </c>
      <c r="D106" s="3" t="s">
        <v>621</v>
      </c>
      <c r="E106" s="3" t="s">
        <v>622</v>
      </c>
      <c r="F106" s="3" t="s">
        <v>621</v>
      </c>
      <c r="G106" s="3" t="s">
        <v>622</v>
      </c>
      <c r="H106" s="3" t="s">
        <v>621</v>
      </c>
      <c r="I106" s="3" t="s">
        <v>622</v>
      </c>
      <c r="J106" s="3" t="s">
        <v>621</v>
      </c>
      <c r="O106" s="20">
        <f t="shared" si="1"/>
        <v>0</v>
      </c>
    </row>
    <row r="107" spans="1:15" ht="15" customHeight="1" x14ac:dyDescent="0.25">
      <c r="A107" s="3" t="s">
        <v>80</v>
      </c>
      <c r="B107" s="3" t="s">
        <v>120</v>
      </c>
      <c r="C107" s="3">
        <v>2013</v>
      </c>
      <c r="D107" s="3" t="s">
        <v>621</v>
      </c>
      <c r="E107" s="3" t="s">
        <v>622</v>
      </c>
      <c r="F107" s="3" t="s">
        <v>621</v>
      </c>
      <c r="G107" s="3" t="s">
        <v>622</v>
      </c>
      <c r="H107" s="3" t="s">
        <v>621</v>
      </c>
      <c r="I107" s="3" t="s">
        <v>622</v>
      </c>
      <c r="J107" s="3" t="s">
        <v>621</v>
      </c>
      <c r="O107" s="20">
        <f t="shared" si="1"/>
        <v>0</v>
      </c>
    </row>
    <row r="108" spans="1:15" ht="15" customHeight="1" x14ac:dyDescent="0.25">
      <c r="A108" s="3" t="s">
        <v>80</v>
      </c>
      <c r="B108" s="3" t="s">
        <v>121</v>
      </c>
      <c r="C108" s="3">
        <v>2013</v>
      </c>
      <c r="D108" s="3" t="s">
        <v>621</v>
      </c>
      <c r="E108" s="3" t="s">
        <v>622</v>
      </c>
      <c r="F108" s="3" t="s">
        <v>621</v>
      </c>
      <c r="G108" s="3" t="s">
        <v>622</v>
      </c>
      <c r="H108" s="3" t="s">
        <v>621</v>
      </c>
      <c r="I108" s="3" t="s">
        <v>622</v>
      </c>
      <c r="J108" s="3" t="s">
        <v>621</v>
      </c>
      <c r="O108" s="20">
        <f t="shared" si="1"/>
        <v>0</v>
      </c>
    </row>
    <row r="109" spans="1:15" ht="15" customHeight="1" x14ac:dyDescent="0.25">
      <c r="A109" s="3" t="s">
        <v>80</v>
      </c>
      <c r="B109" s="3" t="s">
        <v>122</v>
      </c>
      <c r="C109" s="3">
        <v>2013</v>
      </c>
      <c r="D109" s="3" t="s">
        <v>621</v>
      </c>
      <c r="E109" s="3" t="s">
        <v>622</v>
      </c>
      <c r="F109" s="3" t="s">
        <v>621</v>
      </c>
      <c r="G109" s="3" t="s">
        <v>622</v>
      </c>
      <c r="H109" s="3" t="s">
        <v>621</v>
      </c>
      <c r="I109" s="3" t="s">
        <v>622</v>
      </c>
      <c r="J109" s="3" t="s">
        <v>621</v>
      </c>
      <c r="O109" s="20">
        <f t="shared" si="1"/>
        <v>0</v>
      </c>
    </row>
    <row r="110" spans="1:15" ht="15" customHeight="1" x14ac:dyDescent="0.25">
      <c r="A110" s="3" t="s">
        <v>80</v>
      </c>
      <c r="B110" s="3" t="s">
        <v>123</v>
      </c>
      <c r="C110" s="3">
        <v>2013</v>
      </c>
      <c r="D110" s="3" t="s">
        <v>621</v>
      </c>
      <c r="E110" s="3" t="s">
        <v>622</v>
      </c>
      <c r="F110" s="3" t="s">
        <v>621</v>
      </c>
      <c r="G110" s="3" t="s">
        <v>622</v>
      </c>
      <c r="H110" s="3" t="s">
        <v>621</v>
      </c>
      <c r="I110" s="3" t="s">
        <v>622</v>
      </c>
      <c r="J110" s="3" t="s">
        <v>621</v>
      </c>
      <c r="O110" s="20">
        <f t="shared" si="1"/>
        <v>0</v>
      </c>
    </row>
    <row r="111" spans="1:15" ht="15" customHeight="1" x14ac:dyDescent="0.25">
      <c r="A111" s="3" t="s">
        <v>80</v>
      </c>
      <c r="B111" s="3" t="s">
        <v>124</v>
      </c>
      <c r="C111" s="3">
        <v>2013</v>
      </c>
      <c r="D111" s="3" t="s">
        <v>621</v>
      </c>
      <c r="E111" s="3" t="s">
        <v>622</v>
      </c>
      <c r="F111" s="3" t="s">
        <v>621</v>
      </c>
      <c r="G111" s="3" t="s">
        <v>622</v>
      </c>
      <c r="H111" s="3" t="s">
        <v>621</v>
      </c>
      <c r="I111" s="3" t="s">
        <v>622</v>
      </c>
      <c r="J111" s="3" t="s">
        <v>621</v>
      </c>
      <c r="O111" s="20">
        <f t="shared" si="1"/>
        <v>0</v>
      </c>
    </row>
    <row r="112" spans="1:15" ht="15" customHeight="1" x14ac:dyDescent="0.25">
      <c r="A112" s="3" t="s">
        <v>80</v>
      </c>
      <c r="B112" s="3" t="s">
        <v>125</v>
      </c>
      <c r="C112" s="3">
        <v>2013</v>
      </c>
      <c r="D112" s="3" t="s">
        <v>621</v>
      </c>
      <c r="E112" s="3" t="s">
        <v>622</v>
      </c>
      <c r="F112" s="3" t="s">
        <v>621</v>
      </c>
      <c r="G112" s="3" t="s">
        <v>622</v>
      </c>
      <c r="H112" s="3" t="s">
        <v>621</v>
      </c>
      <c r="I112" s="3" t="s">
        <v>622</v>
      </c>
      <c r="J112" s="3" t="s">
        <v>621</v>
      </c>
      <c r="O112" s="20">
        <f t="shared" si="1"/>
        <v>0</v>
      </c>
    </row>
    <row r="113" spans="1:15" ht="15" customHeight="1" x14ac:dyDescent="0.25">
      <c r="A113" s="3" t="s">
        <v>80</v>
      </c>
      <c r="B113" s="3" t="s">
        <v>126</v>
      </c>
      <c r="C113" s="3">
        <v>2013</v>
      </c>
      <c r="D113" s="3" t="s">
        <v>621</v>
      </c>
      <c r="E113" s="3" t="s">
        <v>622</v>
      </c>
      <c r="F113" s="3" t="s">
        <v>621</v>
      </c>
      <c r="G113" s="3" t="s">
        <v>622</v>
      </c>
      <c r="H113" s="3" t="s">
        <v>621</v>
      </c>
      <c r="I113" s="3" t="s">
        <v>622</v>
      </c>
      <c r="J113" s="3" t="s">
        <v>621</v>
      </c>
      <c r="O113" s="20">
        <f t="shared" si="1"/>
        <v>0</v>
      </c>
    </row>
    <row r="114" spans="1:15" ht="15" customHeight="1" x14ac:dyDescent="0.25">
      <c r="A114" s="3" t="s">
        <v>80</v>
      </c>
      <c r="B114" s="3" t="s">
        <v>127</v>
      </c>
      <c r="C114" s="3">
        <v>2013</v>
      </c>
      <c r="D114" s="3" t="s">
        <v>621</v>
      </c>
      <c r="E114" s="3" t="s">
        <v>622</v>
      </c>
      <c r="F114" s="3" t="s">
        <v>621</v>
      </c>
      <c r="G114" s="3" t="s">
        <v>622</v>
      </c>
      <c r="H114" s="3" t="s">
        <v>621</v>
      </c>
      <c r="I114" s="3" t="s">
        <v>622</v>
      </c>
      <c r="J114" s="3" t="s">
        <v>621</v>
      </c>
      <c r="O114" s="20">
        <f t="shared" si="1"/>
        <v>0</v>
      </c>
    </row>
    <row r="115" spans="1:15" ht="15" customHeight="1" x14ac:dyDescent="0.25">
      <c r="A115" s="3" t="s">
        <v>80</v>
      </c>
      <c r="B115" s="3" t="s">
        <v>128</v>
      </c>
      <c r="C115" s="3">
        <v>2013</v>
      </c>
      <c r="D115" s="3" t="s">
        <v>621</v>
      </c>
      <c r="E115" s="3" t="s">
        <v>622</v>
      </c>
      <c r="F115" s="3" t="s">
        <v>621</v>
      </c>
      <c r="G115" s="3" t="s">
        <v>622</v>
      </c>
      <c r="H115" s="3" t="s">
        <v>621</v>
      </c>
      <c r="I115" s="3" t="s">
        <v>622</v>
      </c>
      <c r="J115" s="3" t="s">
        <v>621</v>
      </c>
      <c r="O115" s="20">
        <f t="shared" si="1"/>
        <v>0</v>
      </c>
    </row>
    <row r="116" spans="1:15" ht="15" customHeight="1" x14ac:dyDescent="0.25">
      <c r="A116" s="3" t="s">
        <v>80</v>
      </c>
      <c r="B116" s="3" t="s">
        <v>129</v>
      </c>
      <c r="C116" s="3">
        <v>2013</v>
      </c>
      <c r="D116" s="3" t="s">
        <v>621</v>
      </c>
      <c r="E116" s="3" t="s">
        <v>622</v>
      </c>
      <c r="F116" s="3" t="s">
        <v>621</v>
      </c>
      <c r="G116" s="3" t="s">
        <v>622</v>
      </c>
      <c r="H116" s="3" t="s">
        <v>621</v>
      </c>
      <c r="I116" s="3" t="s">
        <v>622</v>
      </c>
      <c r="J116" s="3" t="s">
        <v>621</v>
      </c>
      <c r="O116" s="20">
        <f t="shared" si="1"/>
        <v>0</v>
      </c>
    </row>
    <row r="117" spans="1:15" ht="15" customHeight="1" x14ac:dyDescent="0.25">
      <c r="A117" s="3" t="s">
        <v>80</v>
      </c>
      <c r="B117" s="3" t="s">
        <v>130</v>
      </c>
      <c r="C117" s="3">
        <v>2013</v>
      </c>
      <c r="D117" s="3" t="s">
        <v>621</v>
      </c>
      <c r="E117" s="3" t="s">
        <v>622</v>
      </c>
      <c r="F117" s="3" t="s">
        <v>621</v>
      </c>
      <c r="G117" s="3" t="s">
        <v>622</v>
      </c>
      <c r="H117" s="3" t="s">
        <v>621</v>
      </c>
      <c r="I117" s="3" t="s">
        <v>622</v>
      </c>
      <c r="J117" s="3" t="s">
        <v>621</v>
      </c>
      <c r="O117" s="20">
        <f t="shared" si="1"/>
        <v>0</v>
      </c>
    </row>
    <row r="118" spans="1:15" ht="15" customHeight="1" x14ac:dyDescent="0.25">
      <c r="A118" s="3" t="s">
        <v>80</v>
      </c>
      <c r="B118" s="3" t="s">
        <v>131</v>
      </c>
      <c r="C118" s="3">
        <v>2013</v>
      </c>
      <c r="D118" s="3" t="s">
        <v>621</v>
      </c>
      <c r="E118" s="3" t="s">
        <v>622</v>
      </c>
      <c r="F118" s="3" t="s">
        <v>621</v>
      </c>
      <c r="G118" s="3" t="s">
        <v>622</v>
      </c>
      <c r="H118" s="3" t="s">
        <v>621</v>
      </c>
      <c r="I118" s="3" t="s">
        <v>622</v>
      </c>
      <c r="J118" s="3" t="s">
        <v>621</v>
      </c>
      <c r="O118" s="20">
        <f t="shared" si="1"/>
        <v>0</v>
      </c>
    </row>
    <row r="119" spans="1:15" ht="15" customHeight="1" x14ac:dyDescent="0.25">
      <c r="A119" s="3" t="s">
        <v>80</v>
      </c>
      <c r="B119" s="3" t="s">
        <v>132</v>
      </c>
      <c r="C119" s="3">
        <v>2013</v>
      </c>
      <c r="D119" s="3">
        <v>1.5429999999999999</v>
      </c>
      <c r="E119" s="3" t="s">
        <v>638</v>
      </c>
      <c r="F119" s="3">
        <v>1.5429999999999999</v>
      </c>
      <c r="G119" s="3" t="s">
        <v>621</v>
      </c>
      <c r="H119" s="3" t="s">
        <v>621</v>
      </c>
      <c r="I119" s="3" t="s">
        <v>621</v>
      </c>
      <c r="J119" s="3" t="s">
        <v>621</v>
      </c>
      <c r="O119" s="20">
        <f t="shared" si="1"/>
        <v>1.5429999999999999</v>
      </c>
    </row>
    <row r="120" spans="1:15" ht="15" customHeight="1" x14ac:dyDescent="0.25">
      <c r="A120" s="3" t="s">
        <v>80</v>
      </c>
      <c r="B120" s="3" t="s">
        <v>133</v>
      </c>
      <c r="C120" s="3">
        <v>2013</v>
      </c>
      <c r="D120" s="3">
        <v>5.4850000000000003</v>
      </c>
      <c r="E120" s="3" t="s">
        <v>639</v>
      </c>
      <c r="F120" s="3">
        <v>5.4850000000000003</v>
      </c>
      <c r="G120" s="3" t="s">
        <v>621</v>
      </c>
      <c r="H120" s="3" t="s">
        <v>621</v>
      </c>
      <c r="I120" s="3" t="s">
        <v>621</v>
      </c>
      <c r="J120" s="3" t="s">
        <v>621</v>
      </c>
      <c r="O120" s="20">
        <f t="shared" si="1"/>
        <v>5.4850000000000003</v>
      </c>
    </row>
    <row r="121" spans="1:15" ht="15" customHeight="1" x14ac:dyDescent="0.25">
      <c r="A121" s="3" t="s">
        <v>80</v>
      </c>
      <c r="B121" s="3" t="s">
        <v>134</v>
      </c>
      <c r="C121" s="3">
        <v>2013</v>
      </c>
      <c r="D121" s="3" t="s">
        <v>621</v>
      </c>
      <c r="E121" s="3" t="s">
        <v>622</v>
      </c>
      <c r="F121" s="3" t="s">
        <v>621</v>
      </c>
      <c r="G121" s="3" t="s">
        <v>622</v>
      </c>
      <c r="H121" s="3" t="s">
        <v>621</v>
      </c>
      <c r="I121" s="3" t="s">
        <v>622</v>
      </c>
      <c r="J121" s="3" t="s">
        <v>621</v>
      </c>
      <c r="O121" s="20">
        <f t="shared" si="1"/>
        <v>0</v>
      </c>
    </row>
    <row r="122" spans="1:15" ht="15" customHeight="1" x14ac:dyDescent="0.25">
      <c r="A122" s="3" t="s">
        <v>135</v>
      </c>
      <c r="B122" s="3" t="s">
        <v>136</v>
      </c>
      <c r="C122" s="3">
        <v>2013</v>
      </c>
      <c r="D122" s="3" t="s">
        <v>621</v>
      </c>
      <c r="E122" s="3" t="s">
        <v>621</v>
      </c>
      <c r="F122" s="3" t="s">
        <v>621</v>
      </c>
      <c r="G122" s="3" t="s">
        <v>621</v>
      </c>
      <c r="H122" s="3" t="s">
        <v>621</v>
      </c>
      <c r="I122" s="3" t="s">
        <v>621</v>
      </c>
      <c r="J122" s="3" t="s">
        <v>621</v>
      </c>
      <c r="O122" s="20">
        <f t="shared" si="1"/>
        <v>0</v>
      </c>
    </row>
    <row r="123" spans="1:15" ht="15" customHeight="1" x14ac:dyDescent="0.25">
      <c r="A123" s="3" t="s">
        <v>137</v>
      </c>
      <c r="B123" s="3" t="s">
        <v>138</v>
      </c>
      <c r="C123" s="3">
        <v>2013</v>
      </c>
      <c r="D123" s="3" t="s">
        <v>621</v>
      </c>
      <c r="E123" s="3" t="s">
        <v>622</v>
      </c>
      <c r="F123" s="3" t="s">
        <v>621</v>
      </c>
      <c r="G123" s="3" t="s">
        <v>622</v>
      </c>
      <c r="H123" s="3" t="s">
        <v>621</v>
      </c>
      <c r="I123" s="3" t="s">
        <v>622</v>
      </c>
      <c r="J123" s="3" t="s">
        <v>621</v>
      </c>
      <c r="O123" s="20">
        <f t="shared" si="1"/>
        <v>0</v>
      </c>
    </row>
    <row r="124" spans="1:15" ht="15" customHeight="1" x14ac:dyDescent="0.25">
      <c r="A124" s="3" t="s">
        <v>137</v>
      </c>
      <c r="B124" s="3" t="s">
        <v>139</v>
      </c>
      <c r="C124" s="3">
        <v>2013</v>
      </c>
      <c r="D124" s="3" t="s">
        <v>621</v>
      </c>
      <c r="E124" s="3" t="s">
        <v>622</v>
      </c>
      <c r="F124" s="3" t="s">
        <v>621</v>
      </c>
      <c r="G124" s="3" t="s">
        <v>622</v>
      </c>
      <c r="H124" s="3" t="s">
        <v>621</v>
      </c>
      <c r="I124" s="3" t="s">
        <v>622</v>
      </c>
      <c r="J124" s="3" t="s">
        <v>621</v>
      </c>
      <c r="O124" s="20">
        <f t="shared" si="1"/>
        <v>0</v>
      </c>
    </row>
    <row r="125" spans="1:15" ht="15" customHeight="1" x14ac:dyDescent="0.25">
      <c r="A125" s="3" t="s">
        <v>137</v>
      </c>
      <c r="B125" s="3" t="s">
        <v>140</v>
      </c>
      <c r="C125" s="3">
        <v>2013</v>
      </c>
      <c r="D125" s="3" t="s">
        <v>621</v>
      </c>
      <c r="E125" s="3" t="s">
        <v>622</v>
      </c>
      <c r="F125" s="3" t="s">
        <v>621</v>
      </c>
      <c r="G125" s="3" t="s">
        <v>622</v>
      </c>
      <c r="H125" s="3" t="s">
        <v>621</v>
      </c>
      <c r="I125" s="3" t="s">
        <v>622</v>
      </c>
      <c r="J125" s="3" t="s">
        <v>621</v>
      </c>
      <c r="O125" s="20">
        <f t="shared" si="1"/>
        <v>0</v>
      </c>
    </row>
    <row r="126" spans="1:15" ht="15" customHeight="1" x14ac:dyDescent="0.25">
      <c r="A126" s="3" t="s">
        <v>141</v>
      </c>
      <c r="B126" s="3" t="s">
        <v>142</v>
      </c>
      <c r="C126" s="3">
        <v>2013</v>
      </c>
      <c r="D126" s="3" t="s">
        <v>621</v>
      </c>
      <c r="E126" s="3" t="s">
        <v>622</v>
      </c>
      <c r="F126" s="3" t="s">
        <v>621</v>
      </c>
      <c r="G126" s="3" t="s">
        <v>622</v>
      </c>
      <c r="H126" s="3" t="s">
        <v>621</v>
      </c>
      <c r="I126" s="3" t="s">
        <v>622</v>
      </c>
      <c r="J126" s="3" t="s">
        <v>621</v>
      </c>
      <c r="O126" s="20">
        <f t="shared" si="1"/>
        <v>0</v>
      </c>
    </row>
    <row r="127" spans="1:15" ht="15" customHeight="1" x14ac:dyDescent="0.25">
      <c r="A127" s="3" t="s">
        <v>143</v>
      </c>
      <c r="B127" s="3" t="s">
        <v>144</v>
      </c>
      <c r="C127" s="3">
        <v>2013</v>
      </c>
      <c r="D127" s="3" t="s">
        <v>621</v>
      </c>
      <c r="E127" s="3" t="s">
        <v>622</v>
      </c>
      <c r="F127" s="3" t="s">
        <v>621</v>
      </c>
      <c r="G127" s="3" t="s">
        <v>622</v>
      </c>
      <c r="H127" s="3" t="s">
        <v>621</v>
      </c>
      <c r="I127" s="3" t="s">
        <v>622</v>
      </c>
      <c r="J127" s="3" t="s">
        <v>621</v>
      </c>
      <c r="O127" s="20">
        <f t="shared" si="1"/>
        <v>0</v>
      </c>
    </row>
    <row r="128" spans="1:15" ht="15" customHeight="1" x14ac:dyDescent="0.25">
      <c r="A128" s="3" t="s">
        <v>143</v>
      </c>
      <c r="B128" s="3" t="s">
        <v>145</v>
      </c>
      <c r="C128" s="3">
        <v>2013</v>
      </c>
      <c r="D128" s="3">
        <v>2.2919999999999998</v>
      </c>
      <c r="E128" s="3" t="s">
        <v>640</v>
      </c>
      <c r="F128" s="3">
        <v>2.2919999999999998</v>
      </c>
      <c r="G128" s="3" t="s">
        <v>622</v>
      </c>
      <c r="H128" s="3" t="s">
        <v>621</v>
      </c>
      <c r="I128" s="3" t="s">
        <v>622</v>
      </c>
      <c r="J128" s="3" t="s">
        <v>621</v>
      </c>
      <c r="O128" s="20">
        <f t="shared" si="1"/>
        <v>2.2919999999999998</v>
      </c>
    </row>
    <row r="129" spans="1:15" ht="15" customHeight="1" x14ac:dyDescent="0.25">
      <c r="A129" s="3" t="s">
        <v>146</v>
      </c>
      <c r="B129" s="3" t="s">
        <v>147</v>
      </c>
      <c r="C129" s="3">
        <v>2013</v>
      </c>
      <c r="D129" s="3" t="s">
        <v>621</v>
      </c>
      <c r="E129" s="3" t="s">
        <v>622</v>
      </c>
      <c r="F129" s="3" t="s">
        <v>621</v>
      </c>
      <c r="G129" s="3" t="s">
        <v>622</v>
      </c>
      <c r="H129" s="3" t="s">
        <v>621</v>
      </c>
      <c r="I129" s="3" t="s">
        <v>622</v>
      </c>
      <c r="J129" s="3" t="s">
        <v>621</v>
      </c>
      <c r="O129" s="20">
        <f t="shared" si="1"/>
        <v>0</v>
      </c>
    </row>
    <row r="130" spans="1:15" ht="15" customHeight="1" x14ac:dyDescent="0.25">
      <c r="A130" s="3" t="s">
        <v>146</v>
      </c>
      <c r="B130" s="3" t="s">
        <v>148</v>
      </c>
      <c r="C130" s="3">
        <v>2013</v>
      </c>
      <c r="D130" s="3" t="s">
        <v>621</v>
      </c>
      <c r="E130" s="3" t="s">
        <v>622</v>
      </c>
      <c r="F130" s="3" t="s">
        <v>621</v>
      </c>
      <c r="G130" s="3" t="s">
        <v>622</v>
      </c>
      <c r="H130" s="3" t="s">
        <v>621</v>
      </c>
      <c r="I130" s="3" t="s">
        <v>622</v>
      </c>
      <c r="J130" s="3" t="s">
        <v>621</v>
      </c>
      <c r="O130" s="20">
        <f t="shared" si="1"/>
        <v>0</v>
      </c>
    </row>
    <row r="131" spans="1:15" ht="15" customHeight="1" x14ac:dyDescent="0.25">
      <c r="A131" s="3" t="s">
        <v>146</v>
      </c>
      <c r="B131" s="3" t="s">
        <v>149</v>
      </c>
      <c r="C131" s="3">
        <v>2013</v>
      </c>
      <c r="D131" s="3" t="s">
        <v>621</v>
      </c>
      <c r="E131" s="3" t="s">
        <v>622</v>
      </c>
      <c r="F131" s="3" t="s">
        <v>621</v>
      </c>
      <c r="G131" s="3" t="s">
        <v>622</v>
      </c>
      <c r="H131" s="3" t="s">
        <v>621</v>
      </c>
      <c r="I131" s="3" t="s">
        <v>622</v>
      </c>
      <c r="J131" s="3" t="s">
        <v>621</v>
      </c>
      <c r="O131" s="20">
        <f t="shared" ref="O131:O194" si="2">IFERROR(F131/1,0)+IFERROR(H131/1,0)+IFERROR(J131/1,0)</f>
        <v>0</v>
      </c>
    </row>
    <row r="132" spans="1:15" ht="15" customHeight="1" x14ac:dyDescent="0.25">
      <c r="A132" s="3" t="s">
        <v>146</v>
      </c>
      <c r="B132" s="3" t="s">
        <v>150</v>
      </c>
      <c r="C132" s="3">
        <v>2013</v>
      </c>
      <c r="D132" s="3" t="s">
        <v>621</v>
      </c>
      <c r="E132" s="3" t="s">
        <v>622</v>
      </c>
      <c r="F132" s="3" t="s">
        <v>621</v>
      </c>
      <c r="G132" s="3" t="s">
        <v>622</v>
      </c>
      <c r="H132" s="3" t="s">
        <v>621</v>
      </c>
      <c r="I132" s="3" t="s">
        <v>622</v>
      </c>
      <c r="J132" s="3" t="s">
        <v>621</v>
      </c>
      <c r="O132" s="20">
        <f t="shared" si="2"/>
        <v>0</v>
      </c>
    </row>
    <row r="133" spans="1:15" ht="15" customHeight="1" x14ac:dyDescent="0.25">
      <c r="A133" s="3" t="s">
        <v>146</v>
      </c>
      <c r="B133" s="3" t="s">
        <v>151</v>
      </c>
      <c r="C133" s="3">
        <v>2013</v>
      </c>
      <c r="D133" s="3" t="s">
        <v>621</v>
      </c>
      <c r="E133" s="3" t="s">
        <v>622</v>
      </c>
      <c r="F133" s="3" t="s">
        <v>621</v>
      </c>
      <c r="G133" s="3" t="s">
        <v>622</v>
      </c>
      <c r="H133" s="3" t="s">
        <v>621</v>
      </c>
      <c r="I133" s="3" t="s">
        <v>622</v>
      </c>
      <c r="J133" s="3" t="s">
        <v>621</v>
      </c>
      <c r="O133" s="20">
        <f t="shared" si="2"/>
        <v>0</v>
      </c>
    </row>
    <row r="134" spans="1:15" ht="15" customHeight="1" x14ac:dyDescent="0.25">
      <c r="A134" s="3" t="s">
        <v>152</v>
      </c>
      <c r="B134" s="3" t="s">
        <v>153</v>
      </c>
      <c r="C134" s="3">
        <v>2013</v>
      </c>
      <c r="D134" s="3" t="s">
        <v>621</v>
      </c>
      <c r="E134" s="3" t="s">
        <v>622</v>
      </c>
      <c r="F134" s="3" t="s">
        <v>621</v>
      </c>
      <c r="G134" s="3" t="s">
        <v>622</v>
      </c>
      <c r="H134" s="3" t="s">
        <v>621</v>
      </c>
      <c r="I134" s="3" t="s">
        <v>622</v>
      </c>
      <c r="J134" s="3" t="s">
        <v>621</v>
      </c>
      <c r="O134" s="20">
        <f t="shared" si="2"/>
        <v>0</v>
      </c>
    </row>
    <row r="135" spans="1:15" ht="15" customHeight="1" x14ac:dyDescent="0.25">
      <c r="A135" s="3" t="s">
        <v>154</v>
      </c>
      <c r="B135" s="3" t="s">
        <v>155</v>
      </c>
      <c r="C135" s="3">
        <v>2013</v>
      </c>
      <c r="D135" s="3">
        <v>5.9</v>
      </c>
      <c r="E135" s="3" t="s">
        <v>622</v>
      </c>
      <c r="F135" s="3">
        <v>5.9</v>
      </c>
      <c r="G135" s="3" t="s">
        <v>641</v>
      </c>
      <c r="H135" s="3" t="s">
        <v>621</v>
      </c>
      <c r="I135" s="3" t="s">
        <v>622</v>
      </c>
      <c r="J135" s="3" t="s">
        <v>621</v>
      </c>
      <c r="O135" s="20">
        <f t="shared" si="2"/>
        <v>5.9</v>
      </c>
    </row>
    <row r="136" spans="1:15" ht="15" customHeight="1" x14ac:dyDescent="0.25">
      <c r="A136" s="3" t="s">
        <v>154</v>
      </c>
      <c r="B136" s="3" t="s">
        <v>156</v>
      </c>
      <c r="C136" s="3">
        <v>2013</v>
      </c>
      <c r="D136" s="3" t="s">
        <v>621</v>
      </c>
      <c r="E136" s="3" t="s">
        <v>622</v>
      </c>
      <c r="F136" s="3" t="s">
        <v>621</v>
      </c>
      <c r="G136" s="3" t="s">
        <v>622</v>
      </c>
      <c r="H136" s="3" t="s">
        <v>621</v>
      </c>
      <c r="I136" s="3" t="s">
        <v>622</v>
      </c>
      <c r="J136" s="3" t="s">
        <v>621</v>
      </c>
      <c r="O136" s="20">
        <f t="shared" si="2"/>
        <v>0</v>
      </c>
    </row>
    <row r="137" spans="1:15" ht="15" customHeight="1" x14ac:dyDescent="0.25">
      <c r="A137" s="3" t="s">
        <v>154</v>
      </c>
      <c r="B137" s="3" t="s">
        <v>157</v>
      </c>
      <c r="C137" s="3">
        <v>2013</v>
      </c>
      <c r="D137" s="3" t="s">
        <v>621</v>
      </c>
      <c r="E137" s="3" t="s">
        <v>622</v>
      </c>
      <c r="F137" s="3" t="s">
        <v>621</v>
      </c>
      <c r="G137" s="3" t="s">
        <v>622</v>
      </c>
      <c r="H137" s="3" t="s">
        <v>621</v>
      </c>
      <c r="I137" s="3" t="s">
        <v>622</v>
      </c>
      <c r="J137" s="3" t="s">
        <v>621</v>
      </c>
      <c r="O137" s="20">
        <f t="shared" si="2"/>
        <v>0</v>
      </c>
    </row>
    <row r="138" spans="1:15" ht="15" customHeight="1" x14ac:dyDescent="0.25">
      <c r="A138" s="3" t="s">
        <v>154</v>
      </c>
      <c r="B138" s="3" t="s">
        <v>158</v>
      </c>
      <c r="C138" s="3">
        <v>2013</v>
      </c>
      <c r="D138" s="3" t="s">
        <v>621</v>
      </c>
      <c r="E138" s="3" t="s">
        <v>622</v>
      </c>
      <c r="F138" s="3" t="s">
        <v>621</v>
      </c>
      <c r="G138" s="3" t="s">
        <v>622</v>
      </c>
      <c r="H138" s="3" t="s">
        <v>621</v>
      </c>
      <c r="I138" s="3" t="s">
        <v>622</v>
      </c>
      <c r="J138" s="3" t="s">
        <v>621</v>
      </c>
      <c r="O138" s="20">
        <f t="shared" si="2"/>
        <v>0</v>
      </c>
    </row>
    <row r="139" spans="1:15" ht="15" customHeight="1" x14ac:dyDescent="0.25">
      <c r="A139" s="3" t="s">
        <v>154</v>
      </c>
      <c r="B139" s="3" t="s">
        <v>159</v>
      </c>
      <c r="C139" s="3">
        <v>2013</v>
      </c>
      <c r="D139" s="3" t="s">
        <v>621</v>
      </c>
      <c r="E139" s="3" t="s">
        <v>622</v>
      </c>
      <c r="F139" s="3" t="s">
        <v>621</v>
      </c>
      <c r="G139" s="3" t="s">
        <v>622</v>
      </c>
      <c r="H139" s="3" t="s">
        <v>621</v>
      </c>
      <c r="I139" s="3" t="s">
        <v>622</v>
      </c>
      <c r="J139" s="3" t="s">
        <v>621</v>
      </c>
      <c r="O139" s="20">
        <f t="shared" si="2"/>
        <v>0</v>
      </c>
    </row>
    <row r="140" spans="1:15" ht="15" customHeight="1" x14ac:dyDescent="0.25">
      <c r="A140" s="3" t="s">
        <v>154</v>
      </c>
      <c r="B140" s="3" t="s">
        <v>160</v>
      </c>
      <c r="C140" s="3">
        <v>2013</v>
      </c>
      <c r="D140" s="3" t="s">
        <v>621</v>
      </c>
      <c r="E140" s="3" t="s">
        <v>622</v>
      </c>
      <c r="F140" s="3" t="s">
        <v>621</v>
      </c>
      <c r="G140" s="3" t="s">
        <v>622</v>
      </c>
      <c r="H140" s="3" t="s">
        <v>621</v>
      </c>
      <c r="I140" s="3" t="s">
        <v>622</v>
      </c>
      <c r="J140" s="3" t="s">
        <v>621</v>
      </c>
      <c r="O140" s="20">
        <f t="shared" si="2"/>
        <v>0</v>
      </c>
    </row>
    <row r="141" spans="1:15" ht="15" customHeight="1" x14ac:dyDescent="0.25">
      <c r="A141" s="3" t="s">
        <v>154</v>
      </c>
      <c r="B141" s="3" t="s">
        <v>161</v>
      </c>
      <c r="C141" s="3">
        <v>2013</v>
      </c>
      <c r="D141" s="3" t="s">
        <v>621</v>
      </c>
      <c r="E141" s="3" t="s">
        <v>622</v>
      </c>
      <c r="F141" s="3" t="s">
        <v>621</v>
      </c>
      <c r="G141" s="3" t="s">
        <v>622</v>
      </c>
      <c r="H141" s="3" t="s">
        <v>621</v>
      </c>
      <c r="I141" s="3" t="s">
        <v>622</v>
      </c>
      <c r="J141" s="3" t="s">
        <v>621</v>
      </c>
      <c r="O141" s="20">
        <f t="shared" si="2"/>
        <v>0</v>
      </c>
    </row>
    <row r="142" spans="1:15" ht="15" customHeight="1" x14ac:dyDescent="0.25">
      <c r="A142" s="3" t="s">
        <v>162</v>
      </c>
      <c r="B142" s="3" t="s">
        <v>163</v>
      </c>
      <c r="C142" s="3">
        <v>2013</v>
      </c>
      <c r="D142" s="3" t="s">
        <v>621</v>
      </c>
      <c r="E142" s="3" t="s">
        <v>621</v>
      </c>
      <c r="F142" s="3" t="s">
        <v>621</v>
      </c>
      <c r="G142" s="3" t="s">
        <v>621</v>
      </c>
      <c r="H142" s="3" t="s">
        <v>621</v>
      </c>
      <c r="I142" s="3" t="s">
        <v>621</v>
      </c>
      <c r="J142" s="3" t="s">
        <v>621</v>
      </c>
      <c r="O142" s="20">
        <f t="shared" si="2"/>
        <v>0</v>
      </c>
    </row>
    <row r="143" spans="1:15" ht="15" customHeight="1" x14ac:dyDescent="0.25">
      <c r="A143" s="3" t="s">
        <v>162</v>
      </c>
      <c r="B143" s="3" t="s">
        <v>164</v>
      </c>
      <c r="C143" s="3">
        <v>2013</v>
      </c>
      <c r="D143" s="3" t="s">
        <v>621</v>
      </c>
      <c r="E143" s="3" t="s">
        <v>622</v>
      </c>
      <c r="F143" s="3" t="s">
        <v>621</v>
      </c>
      <c r="G143" s="3" t="s">
        <v>622</v>
      </c>
      <c r="H143" s="3" t="s">
        <v>621</v>
      </c>
      <c r="I143" s="3" t="s">
        <v>622</v>
      </c>
      <c r="J143" s="3" t="s">
        <v>621</v>
      </c>
      <c r="O143" s="20">
        <f t="shared" si="2"/>
        <v>0</v>
      </c>
    </row>
    <row r="144" spans="1:15" ht="15" customHeight="1" x14ac:dyDescent="0.25">
      <c r="A144" s="3" t="s">
        <v>162</v>
      </c>
      <c r="B144" s="3" t="s">
        <v>165</v>
      </c>
      <c r="C144" s="3">
        <v>2013</v>
      </c>
      <c r="D144" s="3" t="s">
        <v>621</v>
      </c>
      <c r="E144" s="3" t="s">
        <v>621</v>
      </c>
      <c r="F144" s="3" t="s">
        <v>621</v>
      </c>
      <c r="G144" s="3" t="s">
        <v>621</v>
      </c>
      <c r="H144" s="3" t="s">
        <v>621</v>
      </c>
      <c r="I144" s="3" t="s">
        <v>621</v>
      </c>
      <c r="J144" s="3" t="s">
        <v>621</v>
      </c>
      <c r="O144" s="20">
        <f t="shared" si="2"/>
        <v>0</v>
      </c>
    </row>
    <row r="145" spans="1:15" ht="15" customHeight="1" x14ac:dyDescent="0.25">
      <c r="A145" s="3" t="s">
        <v>162</v>
      </c>
      <c r="B145" s="3" t="s">
        <v>166</v>
      </c>
      <c r="C145" s="3">
        <v>2013</v>
      </c>
      <c r="D145" s="3" t="s">
        <v>621</v>
      </c>
      <c r="E145" s="3" t="s">
        <v>621</v>
      </c>
      <c r="F145" s="3" t="s">
        <v>621</v>
      </c>
      <c r="G145" s="3" t="s">
        <v>621</v>
      </c>
      <c r="H145" s="3" t="s">
        <v>621</v>
      </c>
      <c r="I145" s="3" t="s">
        <v>621</v>
      </c>
      <c r="J145" s="3" t="s">
        <v>621</v>
      </c>
      <c r="O145" s="20">
        <f t="shared" si="2"/>
        <v>0</v>
      </c>
    </row>
    <row r="146" spans="1:15" ht="15" customHeight="1" x14ac:dyDescent="0.25">
      <c r="A146" s="3" t="s">
        <v>167</v>
      </c>
      <c r="B146" s="3" t="s">
        <v>168</v>
      </c>
      <c r="C146" s="3">
        <v>2013</v>
      </c>
      <c r="D146" s="3" t="s">
        <v>622</v>
      </c>
      <c r="E146" s="3" t="s">
        <v>622</v>
      </c>
      <c r="F146" s="3" t="s">
        <v>621</v>
      </c>
      <c r="G146" s="3" t="s">
        <v>622</v>
      </c>
      <c r="H146" s="3" t="s">
        <v>621</v>
      </c>
      <c r="I146" s="3" t="s">
        <v>622</v>
      </c>
      <c r="J146" s="3" t="s">
        <v>621</v>
      </c>
      <c r="O146" s="20">
        <f t="shared" si="2"/>
        <v>0</v>
      </c>
    </row>
    <row r="147" spans="1:15" ht="15" customHeight="1" x14ac:dyDescent="0.25">
      <c r="A147" s="3" t="s">
        <v>167</v>
      </c>
      <c r="B147" s="3" t="s">
        <v>169</v>
      </c>
      <c r="C147" s="3">
        <v>2013</v>
      </c>
      <c r="D147" s="3" t="s">
        <v>621</v>
      </c>
      <c r="E147" s="3" t="s">
        <v>622</v>
      </c>
      <c r="F147" s="3" t="s">
        <v>621</v>
      </c>
      <c r="G147" s="3" t="s">
        <v>622</v>
      </c>
      <c r="H147" s="3" t="s">
        <v>621</v>
      </c>
      <c r="I147" s="3" t="s">
        <v>622</v>
      </c>
      <c r="J147" s="3" t="s">
        <v>621</v>
      </c>
      <c r="O147" s="20">
        <f t="shared" si="2"/>
        <v>0</v>
      </c>
    </row>
    <row r="148" spans="1:15" ht="15" customHeight="1" x14ac:dyDescent="0.25">
      <c r="A148" s="3" t="s">
        <v>167</v>
      </c>
      <c r="B148" s="3" t="s">
        <v>170</v>
      </c>
      <c r="C148" s="3">
        <v>2013</v>
      </c>
      <c r="D148" s="3" t="s">
        <v>621</v>
      </c>
      <c r="E148" s="3" t="s">
        <v>622</v>
      </c>
      <c r="F148" s="3" t="s">
        <v>621</v>
      </c>
      <c r="G148" s="3" t="s">
        <v>622</v>
      </c>
      <c r="H148" s="3" t="s">
        <v>621</v>
      </c>
      <c r="I148" s="3" t="s">
        <v>622</v>
      </c>
      <c r="J148" s="3" t="s">
        <v>621</v>
      </c>
      <c r="O148" s="20">
        <f t="shared" si="2"/>
        <v>0</v>
      </c>
    </row>
    <row r="149" spans="1:15" ht="15" customHeight="1" x14ac:dyDescent="0.25">
      <c r="A149" s="3" t="s">
        <v>171</v>
      </c>
      <c r="B149" s="3" t="s">
        <v>172</v>
      </c>
      <c r="C149" s="3">
        <v>2013</v>
      </c>
      <c r="D149" s="3" t="s">
        <v>621</v>
      </c>
      <c r="E149" s="3" t="s">
        <v>622</v>
      </c>
      <c r="F149" s="3" t="s">
        <v>621</v>
      </c>
      <c r="G149" s="3" t="s">
        <v>622</v>
      </c>
      <c r="H149" s="3" t="s">
        <v>621</v>
      </c>
      <c r="I149" s="3" t="s">
        <v>622</v>
      </c>
      <c r="J149" s="3" t="s">
        <v>621</v>
      </c>
      <c r="O149" s="20">
        <f t="shared" si="2"/>
        <v>0</v>
      </c>
    </row>
    <row r="150" spans="1:15" ht="15" customHeight="1" x14ac:dyDescent="0.25">
      <c r="A150" s="3" t="s">
        <v>171</v>
      </c>
      <c r="B150" s="3" t="s">
        <v>173</v>
      </c>
      <c r="C150" s="3">
        <v>2013</v>
      </c>
      <c r="D150" s="3" t="s">
        <v>621</v>
      </c>
      <c r="E150" s="3" t="s">
        <v>622</v>
      </c>
      <c r="F150" s="3" t="s">
        <v>621</v>
      </c>
      <c r="G150" s="3" t="s">
        <v>622</v>
      </c>
      <c r="H150" s="3" t="s">
        <v>621</v>
      </c>
      <c r="I150" s="3" t="s">
        <v>622</v>
      </c>
      <c r="J150" s="3" t="s">
        <v>621</v>
      </c>
      <c r="O150" s="20">
        <f t="shared" si="2"/>
        <v>0</v>
      </c>
    </row>
    <row r="151" spans="1:15" ht="15" customHeight="1" x14ac:dyDescent="0.25">
      <c r="A151" s="3" t="s">
        <v>171</v>
      </c>
      <c r="B151" s="3" t="s">
        <v>174</v>
      </c>
      <c r="C151" s="3">
        <v>2013</v>
      </c>
      <c r="D151" s="3" t="s">
        <v>621</v>
      </c>
      <c r="E151" s="3" t="s">
        <v>622</v>
      </c>
      <c r="F151" s="3" t="s">
        <v>621</v>
      </c>
      <c r="G151" s="3" t="s">
        <v>622</v>
      </c>
      <c r="H151" s="3" t="s">
        <v>621</v>
      </c>
      <c r="I151" s="3" t="s">
        <v>622</v>
      </c>
      <c r="J151" s="3" t="s">
        <v>621</v>
      </c>
      <c r="O151" s="20">
        <f t="shared" si="2"/>
        <v>0</v>
      </c>
    </row>
    <row r="152" spans="1:15" ht="15" customHeight="1" x14ac:dyDescent="0.25">
      <c r="A152" s="3" t="s">
        <v>175</v>
      </c>
      <c r="B152" s="3" t="s">
        <v>176</v>
      </c>
      <c r="C152" s="3">
        <v>2013</v>
      </c>
      <c r="D152" s="3" t="s">
        <v>621</v>
      </c>
      <c r="E152" s="3" t="s">
        <v>622</v>
      </c>
      <c r="F152" s="3" t="s">
        <v>621</v>
      </c>
      <c r="G152" s="3" t="s">
        <v>622</v>
      </c>
      <c r="H152" s="3" t="s">
        <v>621</v>
      </c>
      <c r="I152" s="3" t="s">
        <v>622</v>
      </c>
      <c r="J152" s="3" t="s">
        <v>621</v>
      </c>
      <c r="O152" s="20">
        <f t="shared" si="2"/>
        <v>0</v>
      </c>
    </row>
    <row r="153" spans="1:15" ht="15" customHeight="1" x14ac:dyDescent="0.25">
      <c r="A153" s="3" t="s">
        <v>175</v>
      </c>
      <c r="B153" s="3" t="s">
        <v>177</v>
      </c>
      <c r="C153" s="3">
        <v>2013</v>
      </c>
      <c r="D153" s="3">
        <v>0.5</v>
      </c>
      <c r="E153" s="3" t="s">
        <v>642</v>
      </c>
      <c r="F153" s="3">
        <v>0.5</v>
      </c>
      <c r="G153" s="3" t="s">
        <v>622</v>
      </c>
      <c r="H153" s="3" t="s">
        <v>621</v>
      </c>
      <c r="I153" s="3" t="s">
        <v>622</v>
      </c>
      <c r="J153" s="3" t="s">
        <v>621</v>
      </c>
      <c r="O153" s="20">
        <f t="shared" si="2"/>
        <v>0.5</v>
      </c>
    </row>
    <row r="154" spans="1:15" ht="15" customHeight="1" x14ac:dyDescent="0.25">
      <c r="A154" s="3" t="s">
        <v>175</v>
      </c>
      <c r="B154" s="3" t="s">
        <v>178</v>
      </c>
      <c r="C154" s="3">
        <v>2013</v>
      </c>
      <c r="D154" s="3" t="s">
        <v>621</v>
      </c>
      <c r="E154" s="3" t="s">
        <v>622</v>
      </c>
      <c r="F154" s="3" t="s">
        <v>621</v>
      </c>
      <c r="G154" s="3" t="s">
        <v>622</v>
      </c>
      <c r="H154" s="3" t="s">
        <v>621</v>
      </c>
      <c r="I154" s="3" t="s">
        <v>622</v>
      </c>
      <c r="J154" s="3" t="s">
        <v>621</v>
      </c>
      <c r="O154" s="20">
        <f t="shared" si="2"/>
        <v>0</v>
      </c>
    </row>
    <row r="155" spans="1:15" ht="15" customHeight="1" x14ac:dyDescent="0.25">
      <c r="A155" s="3" t="s">
        <v>175</v>
      </c>
      <c r="B155" s="3" t="s">
        <v>179</v>
      </c>
      <c r="C155" s="3">
        <v>2013</v>
      </c>
      <c r="D155" s="3" t="s">
        <v>621</v>
      </c>
      <c r="E155" s="3" t="s">
        <v>622</v>
      </c>
      <c r="F155" s="3" t="s">
        <v>621</v>
      </c>
      <c r="G155" s="3" t="s">
        <v>622</v>
      </c>
      <c r="H155" s="3" t="s">
        <v>621</v>
      </c>
      <c r="I155" s="3" t="s">
        <v>622</v>
      </c>
      <c r="J155" s="3" t="s">
        <v>621</v>
      </c>
      <c r="O155" s="20">
        <f t="shared" si="2"/>
        <v>0</v>
      </c>
    </row>
    <row r="156" spans="1:15" ht="15" customHeight="1" x14ac:dyDescent="0.25">
      <c r="A156" s="3" t="s">
        <v>180</v>
      </c>
      <c r="B156" s="3" t="s">
        <v>181</v>
      </c>
      <c r="C156" s="3">
        <v>2013</v>
      </c>
      <c r="D156" s="3">
        <v>6.2</v>
      </c>
      <c r="E156" s="3" t="s">
        <v>628</v>
      </c>
      <c r="F156" s="3">
        <v>6.2</v>
      </c>
      <c r="G156" s="3" t="s">
        <v>621</v>
      </c>
      <c r="H156" s="3" t="s">
        <v>621</v>
      </c>
      <c r="I156" s="3" t="s">
        <v>621</v>
      </c>
      <c r="J156" s="3" t="s">
        <v>621</v>
      </c>
      <c r="O156" s="20">
        <f t="shared" si="2"/>
        <v>6.2</v>
      </c>
    </row>
    <row r="157" spans="1:15" ht="15" customHeight="1" x14ac:dyDescent="0.25">
      <c r="A157" s="3" t="s">
        <v>182</v>
      </c>
      <c r="B157" s="3" t="s">
        <v>183</v>
      </c>
      <c r="C157" s="3">
        <v>2013</v>
      </c>
      <c r="D157" s="3" t="s">
        <v>622</v>
      </c>
      <c r="E157" s="3" t="s">
        <v>622</v>
      </c>
      <c r="F157" s="3" t="s">
        <v>622</v>
      </c>
      <c r="G157" s="3" t="s">
        <v>622</v>
      </c>
      <c r="H157" s="3" t="s">
        <v>622</v>
      </c>
      <c r="I157" s="3" t="s">
        <v>622</v>
      </c>
      <c r="J157" s="3" t="s">
        <v>622</v>
      </c>
      <c r="O157" s="20">
        <f t="shared" si="2"/>
        <v>0</v>
      </c>
    </row>
    <row r="158" spans="1:15" ht="15" customHeight="1" x14ac:dyDescent="0.25">
      <c r="A158" s="3" t="s">
        <v>184</v>
      </c>
      <c r="B158" s="3" t="s">
        <v>185</v>
      </c>
      <c r="C158" s="3">
        <v>2013</v>
      </c>
      <c r="D158" s="3" t="s">
        <v>621</v>
      </c>
      <c r="E158" s="3" t="s">
        <v>643</v>
      </c>
      <c r="F158" s="3" t="s">
        <v>622</v>
      </c>
      <c r="G158" s="3" t="s">
        <v>644</v>
      </c>
      <c r="H158" s="3" t="s">
        <v>622</v>
      </c>
      <c r="I158" s="3" t="s">
        <v>621</v>
      </c>
      <c r="J158" s="3" t="s">
        <v>622</v>
      </c>
      <c r="O158" s="20">
        <f t="shared" si="2"/>
        <v>0</v>
      </c>
    </row>
    <row r="159" spans="1:15" ht="15" customHeight="1" x14ac:dyDescent="0.25">
      <c r="A159" s="3" t="s">
        <v>184</v>
      </c>
      <c r="B159" s="3" t="s">
        <v>186</v>
      </c>
      <c r="C159" s="3">
        <v>2013</v>
      </c>
      <c r="D159" s="3" t="s">
        <v>621</v>
      </c>
      <c r="E159" s="3" t="s">
        <v>622</v>
      </c>
      <c r="F159" s="3" t="s">
        <v>621</v>
      </c>
      <c r="G159" s="3" t="s">
        <v>622</v>
      </c>
      <c r="H159" s="3" t="s">
        <v>621</v>
      </c>
      <c r="I159" s="3" t="s">
        <v>622</v>
      </c>
      <c r="J159" s="3" t="s">
        <v>621</v>
      </c>
      <c r="O159" s="20">
        <f t="shared" si="2"/>
        <v>0</v>
      </c>
    </row>
    <row r="160" spans="1:15" ht="15" customHeight="1" x14ac:dyDescent="0.25">
      <c r="A160" s="3" t="s">
        <v>187</v>
      </c>
      <c r="B160" s="3" t="s">
        <v>188</v>
      </c>
      <c r="C160" s="3">
        <v>2013</v>
      </c>
      <c r="D160" s="3" t="s">
        <v>622</v>
      </c>
      <c r="E160" s="3" t="s">
        <v>622</v>
      </c>
      <c r="F160" s="3" t="s">
        <v>622</v>
      </c>
      <c r="G160" s="3" t="s">
        <v>622</v>
      </c>
      <c r="H160" s="3" t="s">
        <v>622</v>
      </c>
      <c r="I160" s="3" t="s">
        <v>622</v>
      </c>
      <c r="J160" s="3" t="s">
        <v>622</v>
      </c>
      <c r="O160" s="20">
        <f t="shared" si="2"/>
        <v>0</v>
      </c>
    </row>
    <row r="161" spans="1:15" ht="15" customHeight="1" x14ac:dyDescent="0.25">
      <c r="A161" s="3" t="s">
        <v>187</v>
      </c>
      <c r="B161" s="3" t="s">
        <v>189</v>
      </c>
      <c r="C161" s="3">
        <v>2013</v>
      </c>
      <c r="D161" s="3" t="s">
        <v>622</v>
      </c>
      <c r="E161" s="3" t="s">
        <v>622</v>
      </c>
      <c r="F161" s="3" t="s">
        <v>622</v>
      </c>
      <c r="G161" s="3" t="s">
        <v>622</v>
      </c>
      <c r="H161" s="3" t="s">
        <v>622</v>
      </c>
      <c r="I161" s="3" t="s">
        <v>622</v>
      </c>
      <c r="J161" s="3" t="s">
        <v>622</v>
      </c>
      <c r="O161" s="20">
        <f t="shared" si="2"/>
        <v>0</v>
      </c>
    </row>
    <row r="162" spans="1:15" ht="15" customHeight="1" x14ac:dyDescent="0.25">
      <c r="A162" s="3" t="s">
        <v>187</v>
      </c>
      <c r="B162" s="36" t="s">
        <v>1071</v>
      </c>
      <c r="C162" s="3">
        <v>2013</v>
      </c>
      <c r="D162" s="3" t="s">
        <v>622</v>
      </c>
      <c r="E162" s="3" t="s">
        <v>622</v>
      </c>
      <c r="F162" s="3" t="s">
        <v>622</v>
      </c>
      <c r="G162" s="3" t="s">
        <v>622</v>
      </c>
      <c r="H162" s="3" t="s">
        <v>622</v>
      </c>
      <c r="I162" s="3" t="s">
        <v>622</v>
      </c>
      <c r="J162" s="3" t="s">
        <v>622</v>
      </c>
      <c r="O162" s="20">
        <f t="shared" si="2"/>
        <v>0</v>
      </c>
    </row>
    <row r="163" spans="1:15" ht="15" customHeight="1" x14ac:dyDescent="0.25">
      <c r="A163" s="3" t="s">
        <v>187</v>
      </c>
      <c r="B163" s="3" t="s">
        <v>191</v>
      </c>
      <c r="C163" s="3">
        <v>2013</v>
      </c>
      <c r="D163" s="3" t="s">
        <v>622</v>
      </c>
      <c r="E163" s="3" t="s">
        <v>622</v>
      </c>
      <c r="F163" s="3" t="s">
        <v>622</v>
      </c>
      <c r="G163" s="3" t="s">
        <v>622</v>
      </c>
      <c r="H163" s="3" t="s">
        <v>622</v>
      </c>
      <c r="I163" s="3" t="s">
        <v>622</v>
      </c>
      <c r="J163" s="3" t="s">
        <v>622</v>
      </c>
      <c r="O163" s="20">
        <f t="shared" si="2"/>
        <v>0</v>
      </c>
    </row>
    <row r="164" spans="1:15" ht="15" customHeight="1" x14ac:dyDescent="0.25">
      <c r="A164" s="3" t="s">
        <v>187</v>
      </c>
      <c r="B164" s="3" t="s">
        <v>192</v>
      </c>
      <c r="C164" s="3">
        <v>2013</v>
      </c>
      <c r="D164" s="3" t="s">
        <v>622</v>
      </c>
      <c r="E164" s="3" t="s">
        <v>622</v>
      </c>
      <c r="F164" s="3" t="s">
        <v>622</v>
      </c>
      <c r="G164" s="3" t="s">
        <v>622</v>
      </c>
      <c r="H164" s="3" t="s">
        <v>622</v>
      </c>
      <c r="I164" s="3" t="s">
        <v>622</v>
      </c>
      <c r="J164" s="3" t="s">
        <v>622</v>
      </c>
      <c r="O164" s="20">
        <f t="shared" si="2"/>
        <v>0</v>
      </c>
    </row>
    <row r="165" spans="1:15" ht="15" customHeight="1" x14ac:dyDescent="0.25">
      <c r="A165" s="3" t="s">
        <v>187</v>
      </c>
      <c r="B165" s="3" t="s">
        <v>193</v>
      </c>
      <c r="C165" s="3">
        <v>2013</v>
      </c>
      <c r="D165" s="3" t="s">
        <v>622</v>
      </c>
      <c r="E165" s="3" t="s">
        <v>622</v>
      </c>
      <c r="F165" s="3" t="s">
        <v>622</v>
      </c>
      <c r="G165" s="3" t="s">
        <v>622</v>
      </c>
      <c r="H165" s="3" t="s">
        <v>622</v>
      </c>
      <c r="I165" s="3" t="s">
        <v>622</v>
      </c>
      <c r="J165" s="3" t="s">
        <v>622</v>
      </c>
      <c r="O165" s="20">
        <f t="shared" si="2"/>
        <v>0</v>
      </c>
    </row>
    <row r="166" spans="1:15" ht="15" customHeight="1" x14ac:dyDescent="0.25">
      <c r="A166" s="3" t="s">
        <v>187</v>
      </c>
      <c r="B166" s="3" t="s">
        <v>194</v>
      </c>
      <c r="C166" s="3">
        <v>2013</v>
      </c>
      <c r="D166" s="3" t="s">
        <v>622</v>
      </c>
      <c r="E166" s="3" t="s">
        <v>622</v>
      </c>
      <c r="F166" s="3" t="s">
        <v>622</v>
      </c>
      <c r="G166" s="3" t="s">
        <v>622</v>
      </c>
      <c r="H166" s="3" t="s">
        <v>622</v>
      </c>
      <c r="I166" s="3" t="s">
        <v>622</v>
      </c>
      <c r="J166" s="3" t="s">
        <v>622</v>
      </c>
      <c r="O166" s="20">
        <f t="shared" si="2"/>
        <v>0</v>
      </c>
    </row>
    <row r="167" spans="1:15" ht="15" customHeight="1" x14ac:dyDescent="0.25">
      <c r="A167" s="3" t="s">
        <v>187</v>
      </c>
      <c r="B167" s="3" t="s">
        <v>195</v>
      </c>
      <c r="C167" s="3">
        <v>2013</v>
      </c>
      <c r="D167" s="3" t="s">
        <v>622</v>
      </c>
      <c r="E167" s="3" t="s">
        <v>622</v>
      </c>
      <c r="F167" s="3" t="s">
        <v>622</v>
      </c>
      <c r="G167" s="3" t="s">
        <v>622</v>
      </c>
      <c r="H167" s="3" t="s">
        <v>622</v>
      </c>
      <c r="I167" s="3" t="s">
        <v>622</v>
      </c>
      <c r="J167" s="3" t="s">
        <v>622</v>
      </c>
      <c r="O167" s="20">
        <f t="shared" si="2"/>
        <v>0</v>
      </c>
    </row>
    <row r="168" spans="1:15" ht="15" customHeight="1" x14ac:dyDescent="0.25">
      <c r="A168" s="3" t="s">
        <v>196</v>
      </c>
      <c r="B168" s="3" t="s">
        <v>197</v>
      </c>
      <c r="C168" s="3">
        <v>2013</v>
      </c>
      <c r="D168" s="3" t="s">
        <v>621</v>
      </c>
      <c r="E168" s="3" t="s">
        <v>622</v>
      </c>
      <c r="F168" s="3" t="s">
        <v>621</v>
      </c>
      <c r="G168" s="3" t="s">
        <v>622</v>
      </c>
      <c r="H168" s="3" t="s">
        <v>621</v>
      </c>
      <c r="I168" s="3" t="s">
        <v>622</v>
      </c>
      <c r="J168" s="3" t="s">
        <v>621</v>
      </c>
      <c r="O168" s="20">
        <f t="shared" si="2"/>
        <v>0</v>
      </c>
    </row>
    <row r="169" spans="1:15" ht="15" customHeight="1" x14ac:dyDescent="0.25">
      <c r="A169" s="3" t="s">
        <v>196</v>
      </c>
      <c r="B169" s="3" t="s">
        <v>198</v>
      </c>
      <c r="C169" s="3">
        <v>2013</v>
      </c>
      <c r="D169" s="3" t="s">
        <v>622</v>
      </c>
      <c r="E169" s="3" t="s">
        <v>622</v>
      </c>
      <c r="F169" s="3" t="s">
        <v>622</v>
      </c>
      <c r="G169" s="3" t="s">
        <v>622</v>
      </c>
      <c r="H169" s="3" t="s">
        <v>622</v>
      </c>
      <c r="I169" s="3" t="s">
        <v>622</v>
      </c>
      <c r="J169" s="3" t="s">
        <v>622</v>
      </c>
      <c r="O169" s="20">
        <f t="shared" si="2"/>
        <v>0</v>
      </c>
    </row>
    <row r="170" spans="1:15" ht="15" customHeight="1" x14ac:dyDescent="0.25">
      <c r="A170" s="3" t="s">
        <v>196</v>
      </c>
      <c r="B170" s="3" t="s">
        <v>199</v>
      </c>
      <c r="C170" s="3">
        <v>2013</v>
      </c>
      <c r="D170" s="3" t="s">
        <v>621</v>
      </c>
      <c r="E170" s="3" t="s">
        <v>622</v>
      </c>
      <c r="F170" s="3" t="s">
        <v>621</v>
      </c>
      <c r="G170" s="3" t="s">
        <v>622</v>
      </c>
      <c r="H170" s="3" t="s">
        <v>621</v>
      </c>
      <c r="I170" s="3" t="s">
        <v>622</v>
      </c>
      <c r="J170" s="3" t="s">
        <v>621</v>
      </c>
      <c r="O170" s="20">
        <f t="shared" si="2"/>
        <v>0</v>
      </c>
    </row>
    <row r="171" spans="1:15" ht="15" customHeight="1" x14ac:dyDescent="0.25">
      <c r="A171" s="3" t="s">
        <v>196</v>
      </c>
      <c r="B171" s="3" t="s">
        <v>200</v>
      </c>
      <c r="C171" s="3">
        <v>2013</v>
      </c>
      <c r="D171" s="3" t="s">
        <v>621</v>
      </c>
      <c r="E171" s="3" t="s">
        <v>622</v>
      </c>
      <c r="F171" s="3" t="s">
        <v>621</v>
      </c>
      <c r="G171" s="3" t="s">
        <v>622</v>
      </c>
      <c r="H171" s="3" t="s">
        <v>621</v>
      </c>
      <c r="I171" s="3" t="s">
        <v>622</v>
      </c>
      <c r="J171" s="3" t="s">
        <v>621</v>
      </c>
      <c r="O171" s="20">
        <f t="shared" si="2"/>
        <v>0</v>
      </c>
    </row>
    <row r="172" spans="1:15" ht="15" customHeight="1" x14ac:dyDescent="0.25">
      <c r="A172" s="3" t="s">
        <v>201</v>
      </c>
      <c r="B172" s="3" t="s">
        <v>202</v>
      </c>
      <c r="C172" s="3">
        <v>2013</v>
      </c>
      <c r="D172" s="3" t="s">
        <v>621</v>
      </c>
      <c r="E172" s="3" t="s">
        <v>621</v>
      </c>
      <c r="F172" s="3" t="s">
        <v>621</v>
      </c>
      <c r="G172" s="3" t="s">
        <v>621</v>
      </c>
      <c r="H172" s="3" t="s">
        <v>621</v>
      </c>
      <c r="I172" s="3" t="s">
        <v>621</v>
      </c>
      <c r="J172" s="3" t="s">
        <v>621</v>
      </c>
      <c r="O172" s="20">
        <f t="shared" si="2"/>
        <v>0</v>
      </c>
    </row>
    <row r="173" spans="1:15" ht="15" customHeight="1" x14ac:dyDescent="0.25">
      <c r="A173" s="3" t="s">
        <v>201</v>
      </c>
      <c r="B173" s="3" t="s">
        <v>203</v>
      </c>
      <c r="C173" s="3">
        <v>2013</v>
      </c>
      <c r="D173" s="3" t="s">
        <v>621</v>
      </c>
      <c r="E173" s="3" t="s">
        <v>622</v>
      </c>
      <c r="F173" s="3" t="s">
        <v>621</v>
      </c>
      <c r="G173" s="3" t="s">
        <v>622</v>
      </c>
      <c r="H173" s="3" t="s">
        <v>621</v>
      </c>
      <c r="I173" s="3" t="s">
        <v>622</v>
      </c>
      <c r="J173" s="3" t="s">
        <v>621</v>
      </c>
      <c r="O173" s="20">
        <f t="shared" si="2"/>
        <v>0</v>
      </c>
    </row>
    <row r="174" spans="1:15" ht="15" customHeight="1" x14ac:dyDescent="0.25">
      <c r="A174" s="3" t="s">
        <v>201</v>
      </c>
      <c r="B174" s="3" t="s">
        <v>204</v>
      </c>
      <c r="C174" s="3">
        <v>2013</v>
      </c>
      <c r="D174" s="3">
        <v>14.7</v>
      </c>
      <c r="E174" s="3" t="s">
        <v>645</v>
      </c>
      <c r="F174" s="3">
        <v>14.7</v>
      </c>
      <c r="G174" s="3" t="s">
        <v>621</v>
      </c>
      <c r="H174" s="3" t="s">
        <v>621</v>
      </c>
      <c r="I174" s="3" t="s">
        <v>621</v>
      </c>
      <c r="J174" s="3" t="s">
        <v>621</v>
      </c>
      <c r="O174" s="20">
        <f t="shared" si="2"/>
        <v>14.7</v>
      </c>
    </row>
    <row r="175" spans="1:15" ht="15" customHeight="1" x14ac:dyDescent="0.25">
      <c r="A175" s="3" t="s">
        <v>201</v>
      </c>
      <c r="B175" s="3" t="s">
        <v>205</v>
      </c>
      <c r="C175" s="3">
        <v>2013</v>
      </c>
      <c r="D175" s="3" t="s">
        <v>621</v>
      </c>
      <c r="E175" s="3" t="s">
        <v>622</v>
      </c>
      <c r="F175" s="3" t="s">
        <v>621</v>
      </c>
      <c r="G175" s="3" t="s">
        <v>622</v>
      </c>
      <c r="H175" s="3" t="s">
        <v>621</v>
      </c>
      <c r="I175" s="3" t="s">
        <v>622</v>
      </c>
      <c r="J175" s="3" t="s">
        <v>621</v>
      </c>
      <c r="O175" s="20">
        <f t="shared" si="2"/>
        <v>0</v>
      </c>
    </row>
    <row r="176" spans="1:15" ht="15" customHeight="1" x14ac:dyDescent="0.25">
      <c r="A176" s="3" t="s">
        <v>206</v>
      </c>
      <c r="B176" s="3" t="s">
        <v>207</v>
      </c>
      <c r="C176" s="3">
        <v>2013</v>
      </c>
      <c r="D176" s="3" t="s">
        <v>621</v>
      </c>
      <c r="E176" s="3" t="s">
        <v>622</v>
      </c>
      <c r="F176" s="3" t="s">
        <v>621</v>
      </c>
      <c r="G176" s="3" t="s">
        <v>622</v>
      </c>
      <c r="H176" s="3" t="s">
        <v>621</v>
      </c>
      <c r="I176" s="3" t="s">
        <v>622</v>
      </c>
      <c r="J176" s="3" t="s">
        <v>621</v>
      </c>
      <c r="O176" s="20">
        <f t="shared" si="2"/>
        <v>0</v>
      </c>
    </row>
    <row r="177" spans="1:15" ht="15" customHeight="1" x14ac:dyDescent="0.25">
      <c r="A177" s="3" t="s">
        <v>208</v>
      </c>
      <c r="B177" s="3" t="s">
        <v>209</v>
      </c>
      <c r="C177" s="3">
        <v>2013</v>
      </c>
      <c r="D177" s="3">
        <v>270.10000000000002</v>
      </c>
      <c r="E177" s="3" t="s">
        <v>646</v>
      </c>
      <c r="F177" s="3">
        <v>270.10000000000002</v>
      </c>
      <c r="G177" s="3" t="s">
        <v>621</v>
      </c>
      <c r="H177" s="3" t="s">
        <v>621</v>
      </c>
      <c r="I177" s="3" t="s">
        <v>621</v>
      </c>
      <c r="J177" s="3" t="s">
        <v>621</v>
      </c>
      <c r="O177" s="20">
        <f t="shared" si="2"/>
        <v>270.10000000000002</v>
      </c>
    </row>
    <row r="178" spans="1:15" ht="15" customHeight="1" x14ac:dyDescent="0.25">
      <c r="A178" s="3" t="s">
        <v>210</v>
      </c>
      <c r="B178" s="3" t="s">
        <v>211</v>
      </c>
      <c r="C178" s="3">
        <v>2013</v>
      </c>
      <c r="D178" s="3" t="s">
        <v>622</v>
      </c>
      <c r="E178" s="3" t="s">
        <v>647</v>
      </c>
      <c r="F178" s="3">
        <v>324.24700000000001</v>
      </c>
      <c r="G178" s="3" t="s">
        <v>648</v>
      </c>
      <c r="H178" s="3">
        <v>624.072</v>
      </c>
      <c r="I178" s="3" t="s">
        <v>649</v>
      </c>
      <c r="J178" s="3">
        <v>33.445</v>
      </c>
      <c r="O178" s="20">
        <f t="shared" si="2"/>
        <v>981.76400000000001</v>
      </c>
    </row>
    <row r="179" spans="1:15" ht="15" customHeight="1" x14ac:dyDescent="0.25">
      <c r="A179" s="3" t="s">
        <v>210</v>
      </c>
      <c r="B179" s="3" t="s">
        <v>212</v>
      </c>
      <c r="C179" s="3">
        <v>2013</v>
      </c>
      <c r="D179" s="3" t="s">
        <v>622</v>
      </c>
      <c r="E179" s="3" t="s">
        <v>622</v>
      </c>
      <c r="F179" s="3" t="s">
        <v>621</v>
      </c>
      <c r="G179" s="3" t="s">
        <v>622</v>
      </c>
      <c r="H179" s="3" t="s">
        <v>621</v>
      </c>
      <c r="I179" s="3" t="s">
        <v>622</v>
      </c>
      <c r="J179" s="3" t="s">
        <v>621</v>
      </c>
      <c r="O179" s="20">
        <f t="shared" si="2"/>
        <v>0</v>
      </c>
    </row>
    <row r="180" spans="1:15" ht="15" customHeight="1" x14ac:dyDescent="0.25">
      <c r="A180" s="3" t="s">
        <v>213</v>
      </c>
      <c r="B180" s="3" t="s">
        <v>214</v>
      </c>
      <c r="C180" s="3">
        <v>2013</v>
      </c>
      <c r="D180" s="3" t="s">
        <v>621</v>
      </c>
      <c r="E180" s="3" t="s">
        <v>622</v>
      </c>
      <c r="F180" s="3" t="s">
        <v>621</v>
      </c>
      <c r="G180" s="3" t="s">
        <v>622</v>
      </c>
      <c r="H180" s="3" t="s">
        <v>621</v>
      </c>
      <c r="I180" s="3" t="s">
        <v>622</v>
      </c>
      <c r="J180" s="3" t="s">
        <v>621</v>
      </c>
      <c r="O180" s="20">
        <f t="shared" si="2"/>
        <v>0</v>
      </c>
    </row>
    <row r="181" spans="1:15" ht="15" customHeight="1" x14ac:dyDescent="0.25">
      <c r="A181" s="3" t="s">
        <v>213</v>
      </c>
      <c r="B181" s="3" t="s">
        <v>215</v>
      </c>
      <c r="C181" s="3">
        <v>2013</v>
      </c>
      <c r="D181" s="3">
        <v>0.53800000000000003</v>
      </c>
      <c r="E181" s="3" t="s">
        <v>650</v>
      </c>
      <c r="F181" s="3">
        <v>0.53800000000000003</v>
      </c>
      <c r="G181" s="3" t="s">
        <v>622</v>
      </c>
      <c r="H181" s="3" t="s">
        <v>621</v>
      </c>
      <c r="I181" s="3" t="s">
        <v>622</v>
      </c>
      <c r="J181" s="3" t="s">
        <v>621</v>
      </c>
      <c r="O181" s="20">
        <f t="shared" si="2"/>
        <v>0.53800000000000003</v>
      </c>
    </row>
    <row r="182" spans="1:15" ht="15" customHeight="1" x14ac:dyDescent="0.25">
      <c r="A182" s="3" t="s">
        <v>216</v>
      </c>
      <c r="B182" s="3" t="s">
        <v>217</v>
      </c>
      <c r="C182" s="3">
        <v>2013</v>
      </c>
      <c r="D182" s="3" t="s">
        <v>621</v>
      </c>
      <c r="E182" s="3" t="s">
        <v>622</v>
      </c>
      <c r="F182" s="3" t="s">
        <v>621</v>
      </c>
      <c r="G182" s="3" t="s">
        <v>622</v>
      </c>
      <c r="H182" s="3" t="s">
        <v>621</v>
      </c>
      <c r="I182" s="3" t="s">
        <v>622</v>
      </c>
      <c r="J182" s="3" t="s">
        <v>621</v>
      </c>
      <c r="O182" s="20">
        <f t="shared" si="2"/>
        <v>0</v>
      </c>
    </row>
    <row r="183" spans="1:15" ht="15" customHeight="1" x14ac:dyDescent="0.25">
      <c r="A183" s="3" t="s">
        <v>218</v>
      </c>
      <c r="B183" s="3" t="s">
        <v>219</v>
      </c>
      <c r="C183" s="3">
        <v>2013</v>
      </c>
      <c r="D183" s="3" t="s">
        <v>621</v>
      </c>
      <c r="E183" s="3" t="s">
        <v>622</v>
      </c>
      <c r="F183" s="3" t="s">
        <v>621</v>
      </c>
      <c r="G183" s="3" t="s">
        <v>622</v>
      </c>
      <c r="H183" s="3" t="s">
        <v>621</v>
      </c>
      <c r="I183" s="3" t="s">
        <v>622</v>
      </c>
      <c r="J183" s="3" t="s">
        <v>621</v>
      </c>
      <c r="O183" s="20">
        <f t="shared" si="2"/>
        <v>0</v>
      </c>
    </row>
    <row r="184" spans="1:15" ht="15" customHeight="1" x14ac:dyDescent="0.25">
      <c r="A184" s="3" t="s">
        <v>218</v>
      </c>
      <c r="B184" s="3" t="s">
        <v>220</v>
      </c>
      <c r="C184" s="3">
        <v>2013</v>
      </c>
      <c r="D184" s="3">
        <v>1.9</v>
      </c>
      <c r="E184" s="3" t="s">
        <v>651</v>
      </c>
      <c r="F184" s="3">
        <v>1.9</v>
      </c>
      <c r="G184" s="3" t="s">
        <v>622</v>
      </c>
      <c r="H184" s="3" t="s">
        <v>621</v>
      </c>
      <c r="I184" s="3" t="s">
        <v>622</v>
      </c>
      <c r="J184" s="3" t="s">
        <v>621</v>
      </c>
      <c r="O184" s="20">
        <f t="shared" si="2"/>
        <v>1.9</v>
      </c>
    </row>
    <row r="185" spans="1:15" ht="15" customHeight="1" x14ac:dyDescent="0.25">
      <c r="A185" s="3" t="s">
        <v>218</v>
      </c>
      <c r="B185" s="3" t="s">
        <v>221</v>
      </c>
      <c r="C185" s="3">
        <v>2013</v>
      </c>
      <c r="D185" s="3" t="s">
        <v>621</v>
      </c>
      <c r="E185" s="3" t="s">
        <v>622</v>
      </c>
      <c r="F185" s="3" t="s">
        <v>621</v>
      </c>
      <c r="G185" s="3" t="s">
        <v>622</v>
      </c>
      <c r="H185" s="3" t="s">
        <v>621</v>
      </c>
      <c r="I185" s="3" t="s">
        <v>622</v>
      </c>
      <c r="J185" s="3" t="s">
        <v>621</v>
      </c>
      <c r="O185" s="20">
        <f t="shared" si="2"/>
        <v>0</v>
      </c>
    </row>
    <row r="186" spans="1:15" ht="15" customHeight="1" x14ac:dyDescent="0.25">
      <c r="A186" s="3" t="s">
        <v>222</v>
      </c>
      <c r="B186" s="3" t="s">
        <v>223</v>
      </c>
      <c r="C186" s="3">
        <v>2013</v>
      </c>
      <c r="D186" s="3">
        <v>7.7779999999999996</v>
      </c>
      <c r="E186" s="3" t="s">
        <v>652</v>
      </c>
      <c r="F186" s="3">
        <v>7.7779999999999996</v>
      </c>
      <c r="G186" s="3" t="s">
        <v>622</v>
      </c>
      <c r="H186" s="3" t="s">
        <v>621</v>
      </c>
      <c r="I186" s="3" t="s">
        <v>622</v>
      </c>
      <c r="J186" s="3" t="s">
        <v>621</v>
      </c>
      <c r="O186" s="20">
        <f t="shared" si="2"/>
        <v>7.7779999999999996</v>
      </c>
    </row>
    <row r="187" spans="1:15" ht="15" customHeight="1" x14ac:dyDescent="0.25">
      <c r="A187" s="3" t="s">
        <v>224</v>
      </c>
      <c r="B187" s="3" t="s">
        <v>225</v>
      </c>
      <c r="C187" s="3">
        <v>2013</v>
      </c>
      <c r="D187" s="3" t="s">
        <v>621</v>
      </c>
      <c r="E187" s="3" t="s">
        <v>622</v>
      </c>
      <c r="F187" s="3" t="s">
        <v>621</v>
      </c>
      <c r="G187" s="3" t="s">
        <v>622</v>
      </c>
      <c r="H187" s="3" t="s">
        <v>621</v>
      </c>
      <c r="I187" s="3" t="s">
        <v>622</v>
      </c>
      <c r="J187" s="3" t="s">
        <v>621</v>
      </c>
      <c r="O187" s="20">
        <f t="shared" si="2"/>
        <v>0</v>
      </c>
    </row>
    <row r="188" spans="1:15" ht="15" customHeight="1" x14ac:dyDescent="0.25">
      <c r="A188" s="3" t="s">
        <v>226</v>
      </c>
      <c r="B188" s="3" t="s">
        <v>227</v>
      </c>
      <c r="C188" s="3">
        <v>2013</v>
      </c>
      <c r="D188" s="3" t="s">
        <v>622</v>
      </c>
      <c r="E188" s="3" t="s">
        <v>622</v>
      </c>
      <c r="F188" s="3" t="s">
        <v>622</v>
      </c>
      <c r="G188" s="3" t="s">
        <v>622</v>
      </c>
      <c r="H188" s="3" t="s">
        <v>622</v>
      </c>
      <c r="I188" s="3" t="s">
        <v>622</v>
      </c>
      <c r="J188" s="3" t="s">
        <v>622</v>
      </c>
      <c r="O188" s="20">
        <f t="shared" si="2"/>
        <v>0</v>
      </c>
    </row>
    <row r="189" spans="1:15" ht="15" customHeight="1" x14ac:dyDescent="0.25">
      <c r="A189" s="3" t="s">
        <v>226</v>
      </c>
      <c r="B189" s="3" t="s">
        <v>228</v>
      </c>
      <c r="C189" s="3">
        <v>2013</v>
      </c>
      <c r="D189" s="3" t="s">
        <v>621</v>
      </c>
      <c r="E189" s="3" t="s">
        <v>622</v>
      </c>
      <c r="F189" s="3" t="s">
        <v>621</v>
      </c>
      <c r="G189" s="3" t="s">
        <v>622</v>
      </c>
      <c r="H189" s="3" t="s">
        <v>621</v>
      </c>
      <c r="I189" s="3" t="s">
        <v>622</v>
      </c>
      <c r="J189" s="3" t="s">
        <v>621</v>
      </c>
      <c r="O189" s="20">
        <f t="shared" si="2"/>
        <v>0</v>
      </c>
    </row>
    <row r="190" spans="1:15" ht="15" customHeight="1" x14ac:dyDescent="0.25">
      <c r="A190" s="3" t="s">
        <v>226</v>
      </c>
      <c r="B190" s="3" t="s">
        <v>229</v>
      </c>
      <c r="C190" s="3">
        <v>2013</v>
      </c>
      <c r="D190" s="3" t="s">
        <v>621</v>
      </c>
      <c r="E190" s="3" t="s">
        <v>622</v>
      </c>
      <c r="F190" s="3" t="s">
        <v>621</v>
      </c>
      <c r="G190" s="3" t="s">
        <v>622</v>
      </c>
      <c r="H190" s="3" t="s">
        <v>621</v>
      </c>
      <c r="I190" s="3" t="s">
        <v>622</v>
      </c>
      <c r="J190" s="3" t="s">
        <v>621</v>
      </c>
      <c r="O190" s="20">
        <f t="shared" si="2"/>
        <v>0</v>
      </c>
    </row>
    <row r="191" spans="1:15" ht="15" customHeight="1" x14ac:dyDescent="0.25">
      <c r="A191" s="3" t="s">
        <v>226</v>
      </c>
      <c r="B191" s="3" t="s">
        <v>230</v>
      </c>
      <c r="C191" s="3">
        <v>2013</v>
      </c>
      <c r="D191" s="3">
        <v>0.107</v>
      </c>
      <c r="E191" s="3" t="s">
        <v>653</v>
      </c>
      <c r="F191" s="3">
        <v>0.107</v>
      </c>
      <c r="G191" s="3" t="s">
        <v>622</v>
      </c>
      <c r="H191" s="3" t="s">
        <v>621</v>
      </c>
      <c r="I191" s="3" t="s">
        <v>622</v>
      </c>
      <c r="J191" s="3" t="s">
        <v>621</v>
      </c>
      <c r="O191" s="20">
        <f t="shared" si="2"/>
        <v>0.107</v>
      </c>
    </row>
    <row r="192" spans="1:15" ht="15" customHeight="1" x14ac:dyDescent="0.25">
      <c r="A192" s="3" t="s">
        <v>226</v>
      </c>
      <c r="B192" s="3" t="s">
        <v>231</v>
      </c>
      <c r="C192" s="3">
        <v>2013</v>
      </c>
      <c r="D192" s="3" t="s">
        <v>621</v>
      </c>
      <c r="E192" s="3" t="s">
        <v>622</v>
      </c>
      <c r="F192" s="3" t="s">
        <v>621</v>
      </c>
      <c r="G192" s="3" t="s">
        <v>622</v>
      </c>
      <c r="H192" s="3" t="s">
        <v>621</v>
      </c>
      <c r="I192" s="3" t="s">
        <v>622</v>
      </c>
      <c r="J192" s="3" t="s">
        <v>621</v>
      </c>
      <c r="O192" s="20">
        <f t="shared" si="2"/>
        <v>0</v>
      </c>
    </row>
    <row r="193" spans="1:15" ht="15" customHeight="1" x14ac:dyDescent="0.25">
      <c r="A193" s="3" t="s">
        <v>232</v>
      </c>
      <c r="B193" s="3" t="s">
        <v>233</v>
      </c>
      <c r="C193" s="3">
        <v>2013</v>
      </c>
      <c r="D193" s="3" t="s">
        <v>621</v>
      </c>
      <c r="E193" s="3" t="s">
        <v>622</v>
      </c>
      <c r="F193" s="3" t="s">
        <v>621</v>
      </c>
      <c r="G193" s="3" t="s">
        <v>622</v>
      </c>
      <c r="H193" s="3" t="s">
        <v>621</v>
      </c>
      <c r="I193" s="3" t="s">
        <v>622</v>
      </c>
      <c r="J193" s="3" t="s">
        <v>621</v>
      </c>
      <c r="O193" s="20">
        <f t="shared" si="2"/>
        <v>0</v>
      </c>
    </row>
    <row r="194" spans="1:15" ht="15" customHeight="1" x14ac:dyDescent="0.25">
      <c r="A194" s="3" t="s">
        <v>234</v>
      </c>
      <c r="B194" s="3" t="s">
        <v>235</v>
      </c>
      <c r="C194" s="3">
        <v>2013</v>
      </c>
      <c r="D194" s="3">
        <v>40.200000000000003</v>
      </c>
      <c r="E194" s="3" t="s">
        <v>654</v>
      </c>
      <c r="F194" s="3">
        <v>40.200000000000003</v>
      </c>
      <c r="G194" s="3" t="s">
        <v>622</v>
      </c>
      <c r="H194" s="3" t="s">
        <v>621</v>
      </c>
      <c r="I194" s="3" t="s">
        <v>622</v>
      </c>
      <c r="J194" s="3" t="s">
        <v>621</v>
      </c>
      <c r="O194" s="20">
        <f t="shared" si="2"/>
        <v>40.200000000000003</v>
      </c>
    </row>
    <row r="195" spans="1:15" ht="15" customHeight="1" x14ac:dyDescent="0.25">
      <c r="A195" s="3" t="s">
        <v>236</v>
      </c>
      <c r="B195" s="3" t="s">
        <v>237</v>
      </c>
      <c r="C195" s="3">
        <v>2013</v>
      </c>
      <c r="D195" s="3">
        <v>3.1</v>
      </c>
      <c r="E195" s="3" t="s">
        <v>655</v>
      </c>
      <c r="F195" s="3">
        <v>3.1</v>
      </c>
      <c r="G195" s="3" t="s">
        <v>621</v>
      </c>
      <c r="H195" s="3" t="s">
        <v>621</v>
      </c>
      <c r="I195" s="3" t="s">
        <v>621</v>
      </c>
      <c r="J195" s="3" t="s">
        <v>621</v>
      </c>
      <c r="O195" s="20">
        <f t="shared" ref="O195:O258" si="3">IFERROR(F195/1,0)+IFERROR(H195/1,0)+IFERROR(J195/1,0)</f>
        <v>3.1</v>
      </c>
    </row>
    <row r="196" spans="1:15" ht="15" customHeight="1" x14ac:dyDescent="0.25">
      <c r="A196" s="3" t="s">
        <v>236</v>
      </c>
      <c r="B196" s="3" t="s">
        <v>238</v>
      </c>
      <c r="C196" s="3">
        <v>2013</v>
      </c>
      <c r="D196" s="3" t="s">
        <v>621</v>
      </c>
      <c r="E196" s="3" t="s">
        <v>622</v>
      </c>
      <c r="F196" s="3" t="s">
        <v>621</v>
      </c>
      <c r="G196" s="3" t="s">
        <v>622</v>
      </c>
      <c r="H196" s="3" t="s">
        <v>621</v>
      </c>
      <c r="I196" s="3" t="s">
        <v>622</v>
      </c>
      <c r="J196" s="3" t="s">
        <v>621</v>
      </c>
      <c r="O196" s="20">
        <f t="shared" si="3"/>
        <v>0</v>
      </c>
    </row>
    <row r="197" spans="1:15" ht="15" customHeight="1" x14ac:dyDescent="0.25">
      <c r="A197" s="3" t="s">
        <v>239</v>
      </c>
      <c r="B197" s="3" t="s">
        <v>240</v>
      </c>
      <c r="C197" s="3">
        <v>2013</v>
      </c>
      <c r="D197" s="3">
        <v>41.712000000000003</v>
      </c>
      <c r="E197" s="3" t="s">
        <v>656</v>
      </c>
      <c r="F197" s="3">
        <v>41.712000000000003</v>
      </c>
      <c r="G197" s="3" t="s">
        <v>622</v>
      </c>
      <c r="H197" s="3" t="s">
        <v>621</v>
      </c>
      <c r="I197" s="3" t="s">
        <v>622</v>
      </c>
      <c r="J197" s="3" t="s">
        <v>621</v>
      </c>
      <c r="O197" s="20">
        <f t="shared" si="3"/>
        <v>41.712000000000003</v>
      </c>
    </row>
    <row r="198" spans="1:15" ht="15" customHeight="1" x14ac:dyDescent="0.25">
      <c r="A198" s="3" t="s">
        <v>241</v>
      </c>
      <c r="B198" s="3" t="s">
        <v>242</v>
      </c>
      <c r="C198" s="3">
        <v>2013</v>
      </c>
      <c r="D198" s="3" t="s">
        <v>621</v>
      </c>
      <c r="E198" s="3" t="s">
        <v>622</v>
      </c>
      <c r="F198" s="3" t="s">
        <v>621</v>
      </c>
      <c r="G198" s="3" t="s">
        <v>622</v>
      </c>
      <c r="H198" s="3" t="s">
        <v>621</v>
      </c>
      <c r="I198" s="3" t="s">
        <v>622</v>
      </c>
      <c r="J198" s="3" t="s">
        <v>621</v>
      </c>
      <c r="O198" s="20">
        <f t="shared" si="3"/>
        <v>0</v>
      </c>
    </row>
    <row r="199" spans="1:15" ht="15" customHeight="1" x14ac:dyDescent="0.25">
      <c r="A199" s="3" t="s">
        <v>243</v>
      </c>
      <c r="B199" s="3" t="s">
        <v>244</v>
      </c>
      <c r="C199" s="3">
        <v>2013</v>
      </c>
      <c r="D199" s="3" t="s">
        <v>621</v>
      </c>
      <c r="E199" s="3" t="s">
        <v>622</v>
      </c>
      <c r="F199" s="3" t="s">
        <v>621</v>
      </c>
      <c r="G199" s="3" t="s">
        <v>622</v>
      </c>
      <c r="H199" s="3" t="s">
        <v>621</v>
      </c>
      <c r="I199" s="3" t="s">
        <v>622</v>
      </c>
      <c r="J199" s="3" t="s">
        <v>621</v>
      </c>
      <c r="O199" s="20">
        <f t="shared" si="3"/>
        <v>0</v>
      </c>
    </row>
    <row r="200" spans="1:15" ht="15" customHeight="1" x14ac:dyDescent="0.25">
      <c r="A200" s="3" t="s">
        <v>243</v>
      </c>
      <c r="B200" s="3" t="s">
        <v>245</v>
      </c>
      <c r="C200" s="3">
        <v>2013</v>
      </c>
      <c r="D200" s="3" t="s">
        <v>621</v>
      </c>
      <c r="E200" s="3" t="s">
        <v>622</v>
      </c>
      <c r="F200" s="3" t="s">
        <v>621</v>
      </c>
      <c r="G200" s="3" t="s">
        <v>622</v>
      </c>
      <c r="H200" s="3" t="s">
        <v>621</v>
      </c>
      <c r="I200" s="3" t="s">
        <v>622</v>
      </c>
      <c r="J200" s="3" t="s">
        <v>621</v>
      </c>
      <c r="O200" s="20">
        <f t="shared" si="3"/>
        <v>0</v>
      </c>
    </row>
    <row r="201" spans="1:15" ht="15" customHeight="1" x14ac:dyDescent="0.25">
      <c r="A201" s="3" t="s">
        <v>243</v>
      </c>
      <c r="B201" s="3" t="s">
        <v>246</v>
      </c>
      <c r="C201" s="3">
        <v>2013</v>
      </c>
      <c r="D201" s="3" t="s">
        <v>621</v>
      </c>
      <c r="E201" s="3" t="s">
        <v>622</v>
      </c>
      <c r="F201" s="3" t="s">
        <v>621</v>
      </c>
      <c r="G201" s="3" t="s">
        <v>622</v>
      </c>
      <c r="H201" s="3" t="s">
        <v>621</v>
      </c>
      <c r="I201" s="3" t="s">
        <v>622</v>
      </c>
      <c r="J201" s="3" t="s">
        <v>621</v>
      </c>
      <c r="O201" s="20">
        <f t="shared" si="3"/>
        <v>0</v>
      </c>
    </row>
    <row r="202" spans="1:15" ht="15" customHeight="1" x14ac:dyDescent="0.25">
      <c r="A202" s="3" t="s">
        <v>243</v>
      </c>
      <c r="B202" s="3" t="s">
        <v>247</v>
      </c>
      <c r="C202" s="3">
        <v>2013</v>
      </c>
      <c r="D202" s="3">
        <v>4.5999999999999996</v>
      </c>
      <c r="E202" s="3" t="s">
        <v>657</v>
      </c>
      <c r="F202" s="3">
        <v>4.5999999999999996</v>
      </c>
      <c r="G202" s="3" t="s">
        <v>622</v>
      </c>
      <c r="H202" s="3" t="s">
        <v>621</v>
      </c>
      <c r="I202" s="3" t="s">
        <v>622</v>
      </c>
      <c r="J202" s="3" t="s">
        <v>621</v>
      </c>
      <c r="O202" s="20">
        <f t="shared" si="3"/>
        <v>4.5999999999999996</v>
      </c>
    </row>
    <row r="203" spans="1:15" ht="15" customHeight="1" x14ac:dyDescent="0.25">
      <c r="A203" s="3" t="s">
        <v>248</v>
      </c>
      <c r="B203" s="3" t="s">
        <v>249</v>
      </c>
      <c r="C203" s="3">
        <v>2013</v>
      </c>
      <c r="D203" s="3" t="s">
        <v>622</v>
      </c>
      <c r="E203" s="3" t="s">
        <v>622</v>
      </c>
      <c r="F203" s="3" t="s">
        <v>621</v>
      </c>
      <c r="G203" s="3" t="s">
        <v>622</v>
      </c>
      <c r="H203" s="3" t="s">
        <v>621</v>
      </c>
      <c r="I203" s="3" t="s">
        <v>622</v>
      </c>
      <c r="J203" s="3" t="s">
        <v>621</v>
      </c>
      <c r="O203" s="20">
        <f t="shared" si="3"/>
        <v>0</v>
      </c>
    </row>
    <row r="204" spans="1:15" ht="15" customHeight="1" x14ac:dyDescent="0.25">
      <c r="A204" s="3" t="s">
        <v>248</v>
      </c>
      <c r="B204" s="3" t="s">
        <v>250</v>
      </c>
      <c r="C204" s="3">
        <v>2013</v>
      </c>
      <c r="D204" s="3" t="s">
        <v>622</v>
      </c>
      <c r="E204" s="3" t="s">
        <v>622</v>
      </c>
      <c r="F204" s="3" t="s">
        <v>622</v>
      </c>
      <c r="G204" s="3" t="s">
        <v>622</v>
      </c>
      <c r="H204" s="3" t="s">
        <v>622</v>
      </c>
      <c r="I204" s="3" t="s">
        <v>622</v>
      </c>
      <c r="J204" s="3" t="s">
        <v>622</v>
      </c>
      <c r="O204" s="20">
        <f t="shared" si="3"/>
        <v>0</v>
      </c>
    </row>
    <row r="205" spans="1:15" ht="15" customHeight="1" x14ac:dyDescent="0.25">
      <c r="A205" s="3" t="s">
        <v>248</v>
      </c>
      <c r="B205" s="3" t="s">
        <v>251</v>
      </c>
      <c r="C205" s="3">
        <v>2013</v>
      </c>
      <c r="D205" s="3" t="s">
        <v>622</v>
      </c>
      <c r="E205" s="3" t="s">
        <v>622</v>
      </c>
      <c r="F205" s="3" t="s">
        <v>621</v>
      </c>
      <c r="G205" s="3" t="s">
        <v>622</v>
      </c>
      <c r="H205" s="3" t="s">
        <v>621</v>
      </c>
      <c r="I205" s="3" t="s">
        <v>622</v>
      </c>
      <c r="J205" s="3" t="s">
        <v>621</v>
      </c>
      <c r="O205" s="20">
        <f t="shared" si="3"/>
        <v>0</v>
      </c>
    </row>
    <row r="206" spans="1:15" ht="15" customHeight="1" x14ac:dyDescent="0.25">
      <c r="A206" s="3" t="s">
        <v>248</v>
      </c>
      <c r="B206" s="3" t="s">
        <v>252</v>
      </c>
      <c r="C206" s="3">
        <v>2013</v>
      </c>
      <c r="D206" s="3" t="s">
        <v>622</v>
      </c>
      <c r="E206" s="3" t="s">
        <v>622</v>
      </c>
      <c r="F206" s="3" t="s">
        <v>621</v>
      </c>
      <c r="G206" s="3" t="s">
        <v>622</v>
      </c>
      <c r="H206" s="3" t="s">
        <v>621</v>
      </c>
      <c r="I206" s="3" t="s">
        <v>622</v>
      </c>
      <c r="J206" s="3" t="s">
        <v>621</v>
      </c>
      <c r="O206" s="20">
        <f t="shared" si="3"/>
        <v>0</v>
      </c>
    </row>
    <row r="207" spans="1:15" ht="15" customHeight="1" x14ac:dyDescent="0.25">
      <c r="A207" s="3" t="s">
        <v>248</v>
      </c>
      <c r="B207" s="3" t="s">
        <v>253</v>
      </c>
      <c r="C207" s="3">
        <v>2013</v>
      </c>
      <c r="D207" s="3" t="s">
        <v>622</v>
      </c>
      <c r="E207" s="3" t="s">
        <v>622</v>
      </c>
      <c r="F207" s="3" t="s">
        <v>622</v>
      </c>
      <c r="G207" s="3" t="s">
        <v>622</v>
      </c>
      <c r="H207" s="3" t="s">
        <v>622</v>
      </c>
      <c r="I207" s="3" t="s">
        <v>622</v>
      </c>
      <c r="J207" s="3" t="s">
        <v>622</v>
      </c>
      <c r="O207" s="20">
        <f t="shared" si="3"/>
        <v>0</v>
      </c>
    </row>
    <row r="208" spans="1:15" ht="15" customHeight="1" x14ac:dyDescent="0.25">
      <c r="A208" s="3" t="s">
        <v>248</v>
      </c>
      <c r="B208" s="3" t="s">
        <v>254</v>
      </c>
      <c r="C208" s="3">
        <v>2013</v>
      </c>
      <c r="D208" s="3" t="s">
        <v>622</v>
      </c>
      <c r="E208" s="3" t="s">
        <v>622</v>
      </c>
      <c r="F208" s="3" t="s">
        <v>621</v>
      </c>
      <c r="G208" s="3" t="s">
        <v>622</v>
      </c>
      <c r="H208" s="3" t="s">
        <v>621</v>
      </c>
      <c r="I208" s="3" t="s">
        <v>622</v>
      </c>
      <c r="J208" s="3" t="s">
        <v>621</v>
      </c>
      <c r="O208" s="20">
        <f t="shared" si="3"/>
        <v>0</v>
      </c>
    </row>
    <row r="209" spans="1:15" ht="15" customHeight="1" x14ac:dyDescent="0.25">
      <c r="A209" s="3" t="s">
        <v>255</v>
      </c>
      <c r="B209" s="3" t="s">
        <v>256</v>
      </c>
      <c r="C209" s="3">
        <v>2013</v>
      </c>
      <c r="D209" s="3" t="s">
        <v>621</v>
      </c>
      <c r="E209" s="3" t="s">
        <v>622</v>
      </c>
      <c r="F209" s="3" t="s">
        <v>621</v>
      </c>
      <c r="G209" s="3" t="s">
        <v>622</v>
      </c>
      <c r="H209" s="3" t="s">
        <v>621</v>
      </c>
      <c r="I209" s="3" t="s">
        <v>622</v>
      </c>
      <c r="J209" s="3" t="s">
        <v>621</v>
      </c>
      <c r="O209" s="20">
        <f t="shared" si="3"/>
        <v>0</v>
      </c>
    </row>
    <row r="210" spans="1:15" ht="15" customHeight="1" x14ac:dyDescent="0.25">
      <c r="A210" s="3" t="s">
        <v>255</v>
      </c>
      <c r="B210" s="3" t="s">
        <v>257</v>
      </c>
      <c r="C210" s="3">
        <v>2013</v>
      </c>
      <c r="D210" s="3" t="s">
        <v>622</v>
      </c>
      <c r="E210" s="3" t="s">
        <v>622</v>
      </c>
      <c r="F210" s="3" t="s">
        <v>622</v>
      </c>
      <c r="G210" s="3" t="s">
        <v>622</v>
      </c>
      <c r="H210" s="3" t="s">
        <v>622</v>
      </c>
      <c r="I210" s="3" t="s">
        <v>622</v>
      </c>
      <c r="J210" s="3" t="s">
        <v>622</v>
      </c>
      <c r="O210" s="20">
        <f t="shared" si="3"/>
        <v>0</v>
      </c>
    </row>
    <row r="211" spans="1:15" ht="15" customHeight="1" x14ac:dyDescent="0.25">
      <c r="A211" s="3" t="s">
        <v>258</v>
      </c>
      <c r="B211" s="3" t="s">
        <v>259</v>
      </c>
      <c r="C211" s="3">
        <v>2013</v>
      </c>
      <c r="D211" s="3" t="s">
        <v>621</v>
      </c>
      <c r="E211" s="3" t="s">
        <v>658</v>
      </c>
      <c r="F211" s="3">
        <v>177.66200000000001</v>
      </c>
      <c r="G211" s="3" t="s">
        <v>621</v>
      </c>
      <c r="H211" s="3" t="s">
        <v>621</v>
      </c>
      <c r="I211" s="3" t="s">
        <v>621</v>
      </c>
      <c r="J211" s="3" t="s">
        <v>621</v>
      </c>
      <c r="O211" s="20">
        <f t="shared" si="3"/>
        <v>177.66200000000001</v>
      </c>
    </row>
    <row r="212" spans="1:15" ht="15" customHeight="1" x14ac:dyDescent="0.25">
      <c r="A212" s="3" t="s">
        <v>260</v>
      </c>
      <c r="B212" s="3" t="s">
        <v>261</v>
      </c>
      <c r="C212" s="3">
        <v>2013</v>
      </c>
      <c r="D212" s="3">
        <v>12.875</v>
      </c>
      <c r="E212" s="3" t="s">
        <v>659</v>
      </c>
      <c r="F212" s="3">
        <v>12.875</v>
      </c>
      <c r="G212" s="3" t="s">
        <v>622</v>
      </c>
      <c r="H212" s="3" t="s">
        <v>621</v>
      </c>
      <c r="I212" s="3" t="s">
        <v>622</v>
      </c>
      <c r="J212" s="3" t="s">
        <v>621</v>
      </c>
      <c r="O212" s="20">
        <f t="shared" si="3"/>
        <v>12.875</v>
      </c>
    </row>
    <row r="213" spans="1:15" ht="15" customHeight="1" x14ac:dyDescent="0.25">
      <c r="A213" s="3" t="s">
        <v>260</v>
      </c>
      <c r="B213" s="3" t="s">
        <v>262</v>
      </c>
      <c r="C213" s="3">
        <v>2013</v>
      </c>
      <c r="D213" s="3" t="s">
        <v>622</v>
      </c>
      <c r="E213" s="3" t="s">
        <v>622</v>
      </c>
      <c r="F213" s="3" t="s">
        <v>622</v>
      </c>
      <c r="G213" s="3" t="s">
        <v>622</v>
      </c>
      <c r="H213" s="3" t="s">
        <v>622</v>
      </c>
      <c r="I213" s="3" t="s">
        <v>622</v>
      </c>
      <c r="J213" s="3" t="s">
        <v>622</v>
      </c>
      <c r="O213" s="20">
        <f t="shared" si="3"/>
        <v>0</v>
      </c>
    </row>
    <row r="214" spans="1:15" ht="15" customHeight="1" x14ac:dyDescent="0.25">
      <c r="A214" s="3" t="s">
        <v>263</v>
      </c>
      <c r="B214" s="3" t="s">
        <v>264</v>
      </c>
      <c r="C214" s="3">
        <v>2013</v>
      </c>
      <c r="D214" s="3" t="s">
        <v>622</v>
      </c>
      <c r="E214" s="3" t="s">
        <v>622</v>
      </c>
      <c r="F214" s="3" t="s">
        <v>622</v>
      </c>
      <c r="G214" s="3" t="s">
        <v>622</v>
      </c>
      <c r="H214" s="3" t="s">
        <v>622</v>
      </c>
      <c r="I214" s="3" t="s">
        <v>622</v>
      </c>
      <c r="J214" s="3" t="s">
        <v>622</v>
      </c>
      <c r="O214" s="20">
        <f t="shared" si="3"/>
        <v>0</v>
      </c>
    </row>
    <row r="215" spans="1:15" ht="15" customHeight="1" x14ac:dyDescent="0.25">
      <c r="A215" s="3" t="s">
        <v>265</v>
      </c>
      <c r="B215" s="3" t="s">
        <v>266</v>
      </c>
      <c r="C215" s="3">
        <v>2013</v>
      </c>
      <c r="D215" s="3" t="s">
        <v>621</v>
      </c>
      <c r="E215" s="3" t="s">
        <v>621</v>
      </c>
      <c r="F215" s="3" t="s">
        <v>621</v>
      </c>
      <c r="G215" s="3" t="s">
        <v>621</v>
      </c>
      <c r="H215" s="3" t="s">
        <v>621</v>
      </c>
      <c r="I215" s="3" t="s">
        <v>621</v>
      </c>
      <c r="J215" s="3" t="s">
        <v>621</v>
      </c>
      <c r="O215" s="20">
        <f t="shared" si="3"/>
        <v>0</v>
      </c>
    </row>
    <row r="216" spans="1:15" ht="15" customHeight="1" x14ac:dyDescent="0.25">
      <c r="A216" s="3" t="s">
        <v>267</v>
      </c>
      <c r="B216" s="3" t="s">
        <v>268</v>
      </c>
      <c r="C216" s="3">
        <v>2013</v>
      </c>
      <c r="D216" s="3">
        <v>82.179000000000002</v>
      </c>
      <c r="E216" s="3" t="s">
        <v>660</v>
      </c>
      <c r="F216" s="3">
        <v>82.179000000000002</v>
      </c>
      <c r="G216" s="3" t="s">
        <v>622</v>
      </c>
      <c r="H216" s="3" t="s">
        <v>621</v>
      </c>
      <c r="I216" s="3" t="s">
        <v>622</v>
      </c>
      <c r="J216" s="3" t="s">
        <v>621</v>
      </c>
      <c r="O216" s="20">
        <f t="shared" si="3"/>
        <v>82.179000000000002</v>
      </c>
    </row>
    <row r="217" spans="1:15" ht="15" customHeight="1" x14ac:dyDescent="0.25">
      <c r="A217" s="3" t="s">
        <v>267</v>
      </c>
      <c r="B217" s="3" t="s">
        <v>269</v>
      </c>
      <c r="C217" s="3">
        <v>2013</v>
      </c>
      <c r="D217" s="3" t="s">
        <v>621</v>
      </c>
      <c r="E217" s="3" t="s">
        <v>622</v>
      </c>
      <c r="F217" s="3" t="s">
        <v>621</v>
      </c>
      <c r="G217" s="3" t="s">
        <v>622</v>
      </c>
      <c r="H217" s="3" t="s">
        <v>621</v>
      </c>
      <c r="I217" s="3" t="s">
        <v>622</v>
      </c>
      <c r="J217" s="3" t="s">
        <v>621</v>
      </c>
      <c r="O217" s="20">
        <f t="shared" si="3"/>
        <v>0</v>
      </c>
    </row>
    <row r="218" spans="1:15" ht="15" customHeight="1" x14ac:dyDescent="0.25">
      <c r="A218" s="3" t="s">
        <v>270</v>
      </c>
      <c r="B218" s="3" t="s">
        <v>271</v>
      </c>
      <c r="C218" s="3">
        <v>2013</v>
      </c>
      <c r="D218" s="3" t="s">
        <v>621</v>
      </c>
      <c r="E218" s="3" t="s">
        <v>622</v>
      </c>
      <c r="F218" s="3" t="s">
        <v>621</v>
      </c>
      <c r="G218" s="3" t="s">
        <v>622</v>
      </c>
      <c r="H218" s="3" t="s">
        <v>621</v>
      </c>
      <c r="I218" s="3" t="s">
        <v>622</v>
      </c>
      <c r="J218" s="3" t="s">
        <v>621</v>
      </c>
      <c r="O218" s="20">
        <f t="shared" si="3"/>
        <v>0</v>
      </c>
    </row>
    <row r="219" spans="1:15" ht="15" customHeight="1" x14ac:dyDescent="0.25">
      <c r="A219" s="3" t="s">
        <v>272</v>
      </c>
      <c r="B219" s="3" t="s">
        <v>273</v>
      </c>
      <c r="C219" s="3">
        <v>2013</v>
      </c>
      <c r="D219" s="3" t="s">
        <v>621</v>
      </c>
      <c r="E219" s="3" t="s">
        <v>622</v>
      </c>
      <c r="F219" s="3" t="s">
        <v>621</v>
      </c>
      <c r="G219" s="3" t="s">
        <v>622</v>
      </c>
      <c r="H219" s="3" t="s">
        <v>621</v>
      </c>
      <c r="I219" s="3" t="s">
        <v>622</v>
      </c>
      <c r="J219" s="3" t="s">
        <v>621</v>
      </c>
      <c r="O219" s="20">
        <f t="shared" si="3"/>
        <v>0</v>
      </c>
    </row>
    <row r="220" spans="1:15" ht="15" customHeight="1" x14ac:dyDescent="0.25">
      <c r="A220" s="3" t="s">
        <v>272</v>
      </c>
      <c r="B220" s="3" t="s">
        <v>274</v>
      </c>
      <c r="C220" s="3">
        <v>2013</v>
      </c>
      <c r="D220" s="3" t="s">
        <v>621</v>
      </c>
      <c r="E220" s="3" t="s">
        <v>622</v>
      </c>
      <c r="F220" s="3" t="s">
        <v>621</v>
      </c>
      <c r="G220" s="3" t="s">
        <v>622</v>
      </c>
      <c r="H220" s="3" t="s">
        <v>621</v>
      </c>
      <c r="I220" s="3" t="s">
        <v>622</v>
      </c>
      <c r="J220" s="3" t="s">
        <v>621</v>
      </c>
      <c r="O220" s="20">
        <f t="shared" si="3"/>
        <v>0</v>
      </c>
    </row>
    <row r="221" spans="1:15" ht="15" customHeight="1" x14ac:dyDescent="0.25">
      <c r="A221" s="3" t="s">
        <v>272</v>
      </c>
      <c r="B221" s="3" t="s">
        <v>275</v>
      </c>
      <c r="C221" s="3">
        <v>2013</v>
      </c>
      <c r="D221" s="3" t="s">
        <v>621</v>
      </c>
      <c r="E221" s="3" t="s">
        <v>622</v>
      </c>
      <c r="F221" s="3" t="s">
        <v>621</v>
      </c>
      <c r="G221" s="3" t="s">
        <v>622</v>
      </c>
      <c r="H221" s="3" t="s">
        <v>621</v>
      </c>
      <c r="I221" s="3" t="s">
        <v>622</v>
      </c>
      <c r="J221" s="3" t="s">
        <v>621</v>
      </c>
      <c r="O221" s="20">
        <f t="shared" si="3"/>
        <v>0</v>
      </c>
    </row>
    <row r="222" spans="1:15" ht="15" customHeight="1" x14ac:dyDescent="0.25">
      <c r="A222" s="3" t="s">
        <v>272</v>
      </c>
      <c r="B222" s="3" t="s">
        <v>276</v>
      </c>
      <c r="C222" s="3">
        <v>2013</v>
      </c>
      <c r="D222" s="3" t="s">
        <v>621</v>
      </c>
      <c r="E222" s="3" t="s">
        <v>622</v>
      </c>
      <c r="F222" s="3" t="s">
        <v>621</v>
      </c>
      <c r="G222" s="3" t="s">
        <v>622</v>
      </c>
      <c r="H222" s="3" t="s">
        <v>621</v>
      </c>
      <c r="I222" s="3" t="s">
        <v>622</v>
      </c>
      <c r="J222" s="3" t="s">
        <v>621</v>
      </c>
      <c r="O222" s="20">
        <f t="shared" si="3"/>
        <v>0</v>
      </c>
    </row>
    <row r="223" spans="1:15" ht="15" customHeight="1" x14ac:dyDescent="0.25">
      <c r="A223" s="3" t="s">
        <v>277</v>
      </c>
      <c r="B223" s="3" t="s">
        <v>278</v>
      </c>
      <c r="C223" s="3">
        <v>2013</v>
      </c>
      <c r="D223" s="3" t="s">
        <v>621</v>
      </c>
      <c r="E223" s="3" t="s">
        <v>661</v>
      </c>
      <c r="F223" s="3" t="s">
        <v>621</v>
      </c>
      <c r="G223" s="3" t="s">
        <v>661</v>
      </c>
      <c r="H223" s="3" t="s">
        <v>621</v>
      </c>
      <c r="I223" s="3" t="s">
        <v>661</v>
      </c>
      <c r="J223" s="3" t="s">
        <v>621</v>
      </c>
      <c r="O223" s="20">
        <f t="shared" si="3"/>
        <v>0</v>
      </c>
    </row>
    <row r="224" spans="1:15" ht="15" customHeight="1" x14ac:dyDescent="0.25">
      <c r="A224" s="3" t="s">
        <v>277</v>
      </c>
      <c r="B224" s="3" t="s">
        <v>279</v>
      </c>
      <c r="C224" s="3">
        <v>2013</v>
      </c>
      <c r="D224" s="3">
        <v>126.779</v>
      </c>
      <c r="E224" s="3" t="s">
        <v>662</v>
      </c>
      <c r="F224" s="3">
        <v>121.342</v>
      </c>
      <c r="G224" s="3" t="s">
        <v>663</v>
      </c>
      <c r="H224" s="3">
        <v>5.4370000000000003</v>
      </c>
      <c r="I224" s="3" t="s">
        <v>622</v>
      </c>
      <c r="J224" s="3" t="s">
        <v>621</v>
      </c>
      <c r="O224" s="20">
        <f t="shared" si="3"/>
        <v>126.779</v>
      </c>
    </row>
    <row r="225" spans="1:15" ht="15" customHeight="1" x14ac:dyDescent="0.25">
      <c r="A225" s="3" t="s">
        <v>280</v>
      </c>
      <c r="B225" s="3" t="s">
        <v>281</v>
      </c>
      <c r="C225" s="3">
        <v>2013</v>
      </c>
      <c r="D225" s="3">
        <v>59.7</v>
      </c>
      <c r="E225" s="3" t="s">
        <v>664</v>
      </c>
      <c r="F225" s="3">
        <v>38.799999999999997</v>
      </c>
      <c r="G225" s="3" t="s">
        <v>665</v>
      </c>
      <c r="H225" s="3">
        <v>20.9</v>
      </c>
      <c r="I225" s="3" t="s">
        <v>621</v>
      </c>
      <c r="J225" s="3" t="s">
        <v>621</v>
      </c>
      <c r="O225" s="20">
        <f t="shared" si="3"/>
        <v>59.699999999999996</v>
      </c>
    </row>
    <row r="226" spans="1:15" ht="15" customHeight="1" x14ac:dyDescent="0.25">
      <c r="A226" s="3" t="s">
        <v>282</v>
      </c>
      <c r="B226" s="3" t="s">
        <v>283</v>
      </c>
      <c r="C226" s="3">
        <v>2013</v>
      </c>
      <c r="D226" s="3" t="s">
        <v>621</v>
      </c>
      <c r="E226" s="3" t="s">
        <v>622</v>
      </c>
      <c r="F226" s="3" t="s">
        <v>621</v>
      </c>
      <c r="G226" s="3" t="s">
        <v>622</v>
      </c>
      <c r="H226" s="3" t="s">
        <v>621</v>
      </c>
      <c r="I226" s="3" t="s">
        <v>622</v>
      </c>
      <c r="J226" s="3" t="s">
        <v>621</v>
      </c>
      <c r="O226" s="20">
        <f t="shared" si="3"/>
        <v>0</v>
      </c>
    </row>
    <row r="227" spans="1:15" ht="15" customHeight="1" x14ac:dyDescent="0.25">
      <c r="A227" s="3" t="s">
        <v>282</v>
      </c>
      <c r="B227" s="3" t="s">
        <v>284</v>
      </c>
      <c r="C227" s="3">
        <v>2013</v>
      </c>
      <c r="D227" s="3" t="s">
        <v>621</v>
      </c>
      <c r="E227" s="3" t="s">
        <v>622</v>
      </c>
      <c r="F227" s="3" t="s">
        <v>621</v>
      </c>
      <c r="G227" s="3" t="s">
        <v>622</v>
      </c>
      <c r="H227" s="3" t="s">
        <v>621</v>
      </c>
      <c r="I227" s="3" t="s">
        <v>622</v>
      </c>
      <c r="J227" s="3" t="s">
        <v>621</v>
      </c>
      <c r="O227" s="20">
        <f t="shared" si="3"/>
        <v>0</v>
      </c>
    </row>
    <row r="228" spans="1:15" ht="15" customHeight="1" x14ac:dyDescent="0.25">
      <c r="A228" s="3" t="s">
        <v>282</v>
      </c>
      <c r="B228" s="3" t="s">
        <v>285</v>
      </c>
      <c r="C228" s="3">
        <v>2013</v>
      </c>
      <c r="D228" s="3" t="s">
        <v>621</v>
      </c>
      <c r="E228" s="3" t="s">
        <v>622</v>
      </c>
      <c r="F228" s="3" t="s">
        <v>621</v>
      </c>
      <c r="G228" s="3" t="s">
        <v>622</v>
      </c>
      <c r="H228" s="3" t="s">
        <v>621</v>
      </c>
      <c r="I228" s="3" t="s">
        <v>622</v>
      </c>
      <c r="J228" s="3" t="s">
        <v>621</v>
      </c>
      <c r="O228" s="20">
        <f t="shared" si="3"/>
        <v>0</v>
      </c>
    </row>
    <row r="229" spans="1:15" ht="15" customHeight="1" x14ac:dyDescent="0.25">
      <c r="A229" s="3" t="s">
        <v>282</v>
      </c>
      <c r="B229" s="3" t="s">
        <v>286</v>
      </c>
      <c r="C229" s="3">
        <v>2013</v>
      </c>
      <c r="D229" s="3" t="s">
        <v>621</v>
      </c>
      <c r="E229" s="3" t="s">
        <v>622</v>
      </c>
      <c r="F229" s="3" t="s">
        <v>621</v>
      </c>
      <c r="G229" s="3" t="s">
        <v>622</v>
      </c>
      <c r="H229" s="3" t="s">
        <v>621</v>
      </c>
      <c r="I229" s="3" t="s">
        <v>622</v>
      </c>
      <c r="J229" s="3" t="s">
        <v>621</v>
      </c>
      <c r="O229" s="20">
        <f t="shared" si="3"/>
        <v>0</v>
      </c>
    </row>
    <row r="230" spans="1:15" ht="15" customHeight="1" x14ac:dyDescent="0.25">
      <c r="A230" s="3" t="s">
        <v>282</v>
      </c>
      <c r="B230" s="3" t="s">
        <v>287</v>
      </c>
      <c r="C230" s="3">
        <v>2013</v>
      </c>
      <c r="D230" s="3" t="s">
        <v>621</v>
      </c>
      <c r="E230" s="3" t="s">
        <v>622</v>
      </c>
      <c r="F230" s="3" t="s">
        <v>621</v>
      </c>
      <c r="G230" s="3" t="s">
        <v>622</v>
      </c>
      <c r="H230" s="3" t="s">
        <v>621</v>
      </c>
      <c r="I230" s="3" t="s">
        <v>622</v>
      </c>
      <c r="J230" s="3" t="s">
        <v>621</v>
      </c>
      <c r="O230" s="20">
        <f t="shared" si="3"/>
        <v>0</v>
      </c>
    </row>
    <row r="231" spans="1:15" ht="15" customHeight="1" x14ac:dyDescent="0.25">
      <c r="A231" s="3" t="s">
        <v>282</v>
      </c>
      <c r="B231" s="3" t="s">
        <v>288</v>
      </c>
      <c r="C231" s="3">
        <v>2013</v>
      </c>
      <c r="D231" s="3" t="s">
        <v>621</v>
      </c>
      <c r="E231" s="3" t="s">
        <v>622</v>
      </c>
      <c r="F231" s="3" t="s">
        <v>621</v>
      </c>
      <c r="G231" s="3" t="s">
        <v>622</v>
      </c>
      <c r="H231" s="3" t="s">
        <v>621</v>
      </c>
      <c r="I231" s="3" t="s">
        <v>622</v>
      </c>
      <c r="J231" s="3" t="s">
        <v>621</v>
      </c>
      <c r="O231" s="20">
        <f t="shared" si="3"/>
        <v>0</v>
      </c>
    </row>
    <row r="232" spans="1:15" ht="15" customHeight="1" x14ac:dyDescent="0.25">
      <c r="A232" s="3" t="s">
        <v>282</v>
      </c>
      <c r="B232" s="3" t="s">
        <v>289</v>
      </c>
      <c r="C232" s="3">
        <v>2013</v>
      </c>
      <c r="D232" s="3" t="s">
        <v>621</v>
      </c>
      <c r="E232" s="3" t="s">
        <v>622</v>
      </c>
      <c r="F232" s="3" t="s">
        <v>621</v>
      </c>
      <c r="G232" s="3" t="s">
        <v>622</v>
      </c>
      <c r="H232" s="3" t="s">
        <v>621</v>
      </c>
      <c r="I232" s="3" t="s">
        <v>622</v>
      </c>
      <c r="J232" s="3" t="s">
        <v>621</v>
      </c>
      <c r="O232" s="20">
        <f t="shared" si="3"/>
        <v>0</v>
      </c>
    </row>
    <row r="233" spans="1:15" ht="15" customHeight="1" x14ac:dyDescent="0.25">
      <c r="A233" s="3" t="s">
        <v>282</v>
      </c>
      <c r="B233" s="3" t="s">
        <v>290</v>
      </c>
      <c r="C233" s="3">
        <v>2013</v>
      </c>
      <c r="D233" s="3" t="s">
        <v>621</v>
      </c>
      <c r="E233" s="3" t="s">
        <v>622</v>
      </c>
      <c r="F233" s="3" t="s">
        <v>621</v>
      </c>
      <c r="G233" s="3" t="s">
        <v>622</v>
      </c>
      <c r="H233" s="3" t="s">
        <v>621</v>
      </c>
      <c r="I233" s="3" t="s">
        <v>622</v>
      </c>
      <c r="J233" s="3" t="s">
        <v>621</v>
      </c>
      <c r="O233" s="20">
        <f t="shared" si="3"/>
        <v>0</v>
      </c>
    </row>
    <row r="234" spans="1:15" ht="15" customHeight="1" x14ac:dyDescent="0.25">
      <c r="A234" s="3" t="s">
        <v>291</v>
      </c>
      <c r="B234" s="3" t="s">
        <v>292</v>
      </c>
      <c r="C234" s="3">
        <v>2013</v>
      </c>
      <c r="D234" s="3" t="s">
        <v>621</v>
      </c>
      <c r="E234" s="3" t="s">
        <v>622</v>
      </c>
      <c r="F234" s="3" t="s">
        <v>621</v>
      </c>
      <c r="G234" s="3" t="s">
        <v>622</v>
      </c>
      <c r="H234" s="3" t="s">
        <v>621</v>
      </c>
      <c r="I234" s="3" t="s">
        <v>622</v>
      </c>
      <c r="J234" s="3" t="s">
        <v>621</v>
      </c>
      <c r="O234" s="20">
        <f t="shared" si="3"/>
        <v>0</v>
      </c>
    </row>
    <row r="235" spans="1:15" ht="15" customHeight="1" x14ac:dyDescent="0.25">
      <c r="A235" s="3" t="s">
        <v>293</v>
      </c>
      <c r="B235" s="3" t="s">
        <v>190</v>
      </c>
      <c r="C235" s="3">
        <v>2013</v>
      </c>
      <c r="D235" s="3" t="s">
        <v>621</v>
      </c>
      <c r="E235" s="3" t="s">
        <v>622</v>
      </c>
      <c r="F235" s="3" t="s">
        <v>621</v>
      </c>
      <c r="G235" s="3" t="s">
        <v>622</v>
      </c>
      <c r="H235" s="3" t="s">
        <v>621</v>
      </c>
      <c r="I235" s="3" t="s">
        <v>622</v>
      </c>
      <c r="J235" s="3" t="s">
        <v>621</v>
      </c>
      <c r="O235" s="20">
        <f t="shared" si="3"/>
        <v>0</v>
      </c>
    </row>
    <row r="236" spans="1:15" ht="15" customHeight="1" x14ac:dyDescent="0.25">
      <c r="A236" s="3" t="s">
        <v>293</v>
      </c>
      <c r="B236" s="3" t="s">
        <v>294</v>
      </c>
      <c r="C236" s="3">
        <v>2013</v>
      </c>
      <c r="D236" s="3" t="s">
        <v>621</v>
      </c>
      <c r="E236" s="3" t="s">
        <v>622</v>
      </c>
      <c r="F236" s="3" t="s">
        <v>621</v>
      </c>
      <c r="G236" s="3" t="s">
        <v>622</v>
      </c>
      <c r="H236" s="3" t="s">
        <v>621</v>
      </c>
      <c r="I236" s="3" t="s">
        <v>622</v>
      </c>
      <c r="J236" s="3" t="s">
        <v>621</v>
      </c>
      <c r="O236" s="20">
        <f t="shared" si="3"/>
        <v>0</v>
      </c>
    </row>
    <row r="237" spans="1:15" ht="15" customHeight="1" x14ac:dyDescent="0.25">
      <c r="A237" s="3" t="s">
        <v>293</v>
      </c>
      <c r="B237" s="3" t="s">
        <v>295</v>
      </c>
      <c r="C237" s="3">
        <v>2013</v>
      </c>
      <c r="D237" s="3" t="s">
        <v>621</v>
      </c>
      <c r="E237" s="3" t="s">
        <v>622</v>
      </c>
      <c r="F237" s="3" t="s">
        <v>621</v>
      </c>
      <c r="G237" s="3" t="s">
        <v>622</v>
      </c>
      <c r="H237" s="3" t="s">
        <v>621</v>
      </c>
      <c r="I237" s="3" t="s">
        <v>622</v>
      </c>
      <c r="J237" s="3" t="s">
        <v>621</v>
      </c>
      <c r="O237" s="20">
        <f t="shared" si="3"/>
        <v>0</v>
      </c>
    </row>
    <row r="238" spans="1:15" ht="15" customHeight="1" x14ac:dyDescent="0.25">
      <c r="A238" s="3" t="s">
        <v>293</v>
      </c>
      <c r="B238" s="3" t="s">
        <v>296</v>
      </c>
      <c r="C238" s="3">
        <v>2013</v>
      </c>
      <c r="D238" s="3" t="s">
        <v>621</v>
      </c>
      <c r="E238" s="3" t="s">
        <v>622</v>
      </c>
      <c r="F238" s="3" t="s">
        <v>621</v>
      </c>
      <c r="G238" s="3" t="s">
        <v>622</v>
      </c>
      <c r="H238" s="3" t="s">
        <v>621</v>
      </c>
      <c r="I238" s="3" t="s">
        <v>622</v>
      </c>
      <c r="J238" s="3" t="s">
        <v>621</v>
      </c>
      <c r="O238" s="20">
        <f t="shared" si="3"/>
        <v>0</v>
      </c>
    </row>
    <row r="239" spans="1:15" ht="15" customHeight="1" x14ac:dyDescent="0.25">
      <c r="A239" s="3" t="s">
        <v>297</v>
      </c>
      <c r="B239" s="3" t="s">
        <v>298</v>
      </c>
      <c r="C239" s="3">
        <v>2013</v>
      </c>
      <c r="D239" s="3" t="s">
        <v>622</v>
      </c>
      <c r="E239" s="3" t="s">
        <v>622</v>
      </c>
      <c r="F239" s="3" t="s">
        <v>622</v>
      </c>
      <c r="G239" s="3" t="s">
        <v>622</v>
      </c>
      <c r="H239" s="3" t="s">
        <v>622</v>
      </c>
      <c r="I239" s="3" t="s">
        <v>622</v>
      </c>
      <c r="J239" s="3" t="s">
        <v>622</v>
      </c>
      <c r="O239" s="20">
        <f t="shared" si="3"/>
        <v>0</v>
      </c>
    </row>
    <row r="240" spans="1:15" ht="15" customHeight="1" x14ac:dyDescent="0.25">
      <c r="A240" s="3" t="s">
        <v>299</v>
      </c>
      <c r="B240" s="3" t="s">
        <v>300</v>
      </c>
      <c r="C240" s="3">
        <v>2013</v>
      </c>
      <c r="D240" s="3">
        <v>42.923999999999999</v>
      </c>
      <c r="E240" s="3" t="s">
        <v>666</v>
      </c>
      <c r="F240" s="3">
        <v>42.923999999999999</v>
      </c>
      <c r="G240" s="3" t="s">
        <v>622</v>
      </c>
      <c r="H240" s="3" t="s">
        <v>621</v>
      </c>
      <c r="I240" s="3" t="s">
        <v>622</v>
      </c>
      <c r="J240" s="3" t="s">
        <v>621</v>
      </c>
      <c r="O240" s="20">
        <f t="shared" si="3"/>
        <v>42.923999999999999</v>
      </c>
    </row>
    <row r="241" spans="1:15" ht="15" customHeight="1" x14ac:dyDescent="0.25">
      <c r="A241" s="3" t="s">
        <v>301</v>
      </c>
      <c r="B241" s="3" t="s">
        <v>302</v>
      </c>
      <c r="C241" s="3">
        <v>2013</v>
      </c>
      <c r="D241" s="3">
        <v>7.0590000000000002</v>
      </c>
      <c r="E241" s="3" t="s">
        <v>667</v>
      </c>
      <c r="F241" s="3">
        <v>7.0590000000000002</v>
      </c>
      <c r="G241" s="3" t="s">
        <v>622</v>
      </c>
      <c r="H241" s="3" t="s">
        <v>621</v>
      </c>
      <c r="I241" s="3" t="s">
        <v>622</v>
      </c>
      <c r="J241" s="3" t="s">
        <v>621</v>
      </c>
      <c r="O241" s="20">
        <f t="shared" si="3"/>
        <v>7.0590000000000002</v>
      </c>
    </row>
    <row r="242" spans="1:15" ht="15" customHeight="1" x14ac:dyDescent="0.25">
      <c r="A242" s="3" t="s">
        <v>303</v>
      </c>
      <c r="B242" s="3" t="s">
        <v>304</v>
      </c>
      <c r="C242" s="3">
        <v>2013</v>
      </c>
      <c r="D242" s="3" t="s">
        <v>621</v>
      </c>
      <c r="E242" s="3" t="s">
        <v>622</v>
      </c>
      <c r="F242" s="3" t="s">
        <v>621</v>
      </c>
      <c r="G242" s="3" t="s">
        <v>622</v>
      </c>
      <c r="H242" s="3" t="s">
        <v>621</v>
      </c>
      <c r="I242" s="3" t="s">
        <v>622</v>
      </c>
      <c r="J242" s="3" t="s">
        <v>621</v>
      </c>
      <c r="O242" s="20">
        <f t="shared" si="3"/>
        <v>0</v>
      </c>
    </row>
    <row r="243" spans="1:15" ht="15" customHeight="1" x14ac:dyDescent="0.25">
      <c r="A243" s="3" t="s">
        <v>305</v>
      </c>
      <c r="B243" s="3" t="s">
        <v>306</v>
      </c>
      <c r="C243" s="3">
        <v>2013</v>
      </c>
      <c r="D243" s="3">
        <v>17.5</v>
      </c>
      <c r="E243" s="3" t="s">
        <v>668</v>
      </c>
      <c r="F243" s="3">
        <v>17.5</v>
      </c>
      <c r="G243" s="3" t="s">
        <v>622</v>
      </c>
      <c r="H243" s="3" t="s">
        <v>621</v>
      </c>
      <c r="I243" s="3" t="s">
        <v>622</v>
      </c>
      <c r="J243" s="3" t="s">
        <v>621</v>
      </c>
      <c r="O243" s="20">
        <f t="shared" si="3"/>
        <v>17.5</v>
      </c>
    </row>
    <row r="244" spans="1:15" ht="15" customHeight="1" x14ac:dyDescent="0.25">
      <c r="A244" s="3" t="s">
        <v>305</v>
      </c>
      <c r="B244" s="3" t="s">
        <v>307</v>
      </c>
      <c r="C244" s="3">
        <v>2013</v>
      </c>
      <c r="D244" s="3">
        <v>77</v>
      </c>
      <c r="E244" s="3" t="s">
        <v>668</v>
      </c>
      <c r="F244" s="3">
        <v>77</v>
      </c>
      <c r="G244" s="3" t="s">
        <v>622</v>
      </c>
      <c r="H244" s="3" t="s">
        <v>621</v>
      </c>
      <c r="I244" s="3" t="s">
        <v>622</v>
      </c>
      <c r="J244" s="3" t="s">
        <v>621</v>
      </c>
      <c r="O244" s="20">
        <f t="shared" si="3"/>
        <v>77</v>
      </c>
    </row>
    <row r="245" spans="1:15" ht="15" customHeight="1" x14ac:dyDescent="0.25">
      <c r="A245" s="3" t="s">
        <v>305</v>
      </c>
      <c r="B245" s="3" t="s">
        <v>308</v>
      </c>
      <c r="C245" s="3">
        <v>2013</v>
      </c>
      <c r="D245" s="3" t="s">
        <v>621</v>
      </c>
      <c r="E245" s="3" t="s">
        <v>668</v>
      </c>
      <c r="F245" s="3" t="s">
        <v>621</v>
      </c>
      <c r="G245" s="3" t="s">
        <v>622</v>
      </c>
      <c r="H245" s="3" t="s">
        <v>621</v>
      </c>
      <c r="I245" s="3" t="s">
        <v>622</v>
      </c>
      <c r="J245" s="3" t="s">
        <v>621</v>
      </c>
      <c r="O245" s="20">
        <f t="shared" si="3"/>
        <v>0</v>
      </c>
    </row>
    <row r="246" spans="1:15" ht="15" customHeight="1" x14ac:dyDescent="0.25">
      <c r="A246" s="3" t="s">
        <v>305</v>
      </c>
      <c r="B246" s="3" t="s">
        <v>309</v>
      </c>
      <c r="C246" s="3">
        <v>2013</v>
      </c>
      <c r="D246" s="3">
        <v>3.7</v>
      </c>
      <c r="E246" s="3" t="s">
        <v>668</v>
      </c>
      <c r="F246" s="3">
        <v>3.7</v>
      </c>
      <c r="G246" s="3" t="s">
        <v>622</v>
      </c>
      <c r="H246" s="3" t="s">
        <v>621</v>
      </c>
      <c r="I246" s="3" t="s">
        <v>622</v>
      </c>
      <c r="J246" s="3" t="s">
        <v>621</v>
      </c>
      <c r="O246" s="20">
        <f t="shared" si="3"/>
        <v>3.7</v>
      </c>
    </row>
    <row r="247" spans="1:15" ht="15" customHeight="1" x14ac:dyDescent="0.25">
      <c r="A247" s="3" t="s">
        <v>310</v>
      </c>
      <c r="B247" s="3" t="s">
        <v>311</v>
      </c>
      <c r="C247" s="3">
        <v>2013</v>
      </c>
      <c r="D247" s="3" t="s">
        <v>621</v>
      </c>
      <c r="E247" s="3" t="s">
        <v>621</v>
      </c>
      <c r="F247" s="3" t="s">
        <v>621</v>
      </c>
      <c r="G247" s="3" t="s">
        <v>622</v>
      </c>
      <c r="H247" s="3" t="s">
        <v>621</v>
      </c>
      <c r="I247" s="3" t="s">
        <v>622</v>
      </c>
      <c r="J247" s="3" t="s">
        <v>621</v>
      </c>
      <c r="O247" s="20">
        <f t="shared" si="3"/>
        <v>0</v>
      </c>
    </row>
    <row r="248" spans="1:15" ht="15" customHeight="1" x14ac:dyDescent="0.25">
      <c r="A248" s="3" t="s">
        <v>312</v>
      </c>
      <c r="B248" s="3" t="s">
        <v>313</v>
      </c>
      <c r="C248" s="3">
        <v>2013</v>
      </c>
      <c r="D248" s="3" t="s">
        <v>621</v>
      </c>
      <c r="E248" s="3" t="s">
        <v>622</v>
      </c>
      <c r="F248" s="3" t="s">
        <v>621</v>
      </c>
      <c r="G248" s="3" t="s">
        <v>622</v>
      </c>
      <c r="H248" s="3" t="s">
        <v>621</v>
      </c>
      <c r="I248" s="3" t="s">
        <v>622</v>
      </c>
      <c r="J248" s="3" t="s">
        <v>621</v>
      </c>
      <c r="O248" s="20">
        <f t="shared" si="3"/>
        <v>0</v>
      </c>
    </row>
    <row r="249" spans="1:15" ht="15" customHeight="1" x14ac:dyDescent="0.25">
      <c r="A249" s="3" t="s">
        <v>312</v>
      </c>
      <c r="B249" s="3" t="s">
        <v>314</v>
      </c>
      <c r="C249" s="3">
        <v>2013</v>
      </c>
      <c r="D249" s="3" t="s">
        <v>621</v>
      </c>
      <c r="E249" s="3" t="s">
        <v>622</v>
      </c>
      <c r="F249" s="3" t="s">
        <v>621</v>
      </c>
      <c r="G249" s="3" t="s">
        <v>622</v>
      </c>
      <c r="H249" s="3" t="s">
        <v>621</v>
      </c>
      <c r="I249" s="3" t="s">
        <v>622</v>
      </c>
      <c r="J249" s="3" t="s">
        <v>621</v>
      </c>
      <c r="O249" s="20">
        <f t="shared" si="3"/>
        <v>0</v>
      </c>
    </row>
    <row r="250" spans="1:15" ht="15" customHeight="1" x14ac:dyDescent="0.25">
      <c r="A250" s="3" t="s">
        <v>312</v>
      </c>
      <c r="B250" s="3" t="s">
        <v>315</v>
      </c>
      <c r="C250" s="3">
        <v>2013</v>
      </c>
      <c r="D250" s="3" t="s">
        <v>621</v>
      </c>
      <c r="E250" s="3" t="s">
        <v>622</v>
      </c>
      <c r="F250" s="3" t="s">
        <v>621</v>
      </c>
      <c r="G250" s="3" t="s">
        <v>622</v>
      </c>
      <c r="H250" s="3" t="s">
        <v>621</v>
      </c>
      <c r="I250" s="3" t="s">
        <v>622</v>
      </c>
      <c r="J250" s="3" t="s">
        <v>621</v>
      </c>
      <c r="O250" s="20">
        <f t="shared" si="3"/>
        <v>0</v>
      </c>
    </row>
    <row r="251" spans="1:15" ht="15" customHeight="1" x14ac:dyDescent="0.25">
      <c r="A251" s="3" t="s">
        <v>316</v>
      </c>
      <c r="B251" s="3" t="s">
        <v>317</v>
      </c>
      <c r="C251" s="3">
        <v>2013</v>
      </c>
      <c r="D251" s="3" t="s">
        <v>621</v>
      </c>
      <c r="E251" s="36" t="s">
        <v>622</v>
      </c>
      <c r="F251" s="3" t="s">
        <v>621</v>
      </c>
      <c r="G251" s="3" t="s">
        <v>622</v>
      </c>
      <c r="H251" s="3" t="s">
        <v>621</v>
      </c>
      <c r="I251" s="3" t="s">
        <v>622</v>
      </c>
      <c r="J251" s="3" t="s">
        <v>621</v>
      </c>
      <c r="O251" s="20">
        <f t="shared" si="3"/>
        <v>0</v>
      </c>
    </row>
    <row r="252" spans="1:15" ht="15" customHeight="1" x14ac:dyDescent="0.25">
      <c r="A252" s="3" t="s">
        <v>316</v>
      </c>
      <c r="B252" s="3" t="s">
        <v>318</v>
      </c>
      <c r="C252" s="3">
        <v>2013</v>
      </c>
      <c r="D252" s="3" t="s">
        <v>621</v>
      </c>
      <c r="E252" s="3" t="s">
        <v>622</v>
      </c>
      <c r="F252" s="3" t="s">
        <v>621</v>
      </c>
      <c r="G252" s="3" t="s">
        <v>622</v>
      </c>
      <c r="H252" s="3" t="s">
        <v>621</v>
      </c>
      <c r="I252" s="3" t="s">
        <v>622</v>
      </c>
      <c r="J252" s="3" t="s">
        <v>621</v>
      </c>
      <c r="O252" s="20">
        <f t="shared" si="3"/>
        <v>0</v>
      </c>
    </row>
    <row r="253" spans="1:15" ht="15" customHeight="1" x14ac:dyDescent="0.25">
      <c r="A253" s="3" t="s">
        <v>319</v>
      </c>
      <c r="B253" s="3" t="s">
        <v>320</v>
      </c>
      <c r="C253" s="3">
        <v>2013</v>
      </c>
      <c r="D253" s="3" t="s">
        <v>622</v>
      </c>
      <c r="E253" s="3" t="s">
        <v>622</v>
      </c>
      <c r="F253" s="3" t="s">
        <v>622</v>
      </c>
      <c r="G253" s="3" t="s">
        <v>622</v>
      </c>
      <c r="H253" s="3" t="s">
        <v>622</v>
      </c>
      <c r="I253" s="3" t="s">
        <v>622</v>
      </c>
      <c r="J253" s="3" t="s">
        <v>622</v>
      </c>
      <c r="O253" s="20">
        <f t="shared" si="3"/>
        <v>0</v>
      </c>
    </row>
    <row r="254" spans="1:15" ht="15" customHeight="1" x14ac:dyDescent="0.25">
      <c r="A254" s="3" t="s">
        <v>321</v>
      </c>
      <c r="B254" s="3" t="s">
        <v>322</v>
      </c>
      <c r="C254" s="3">
        <v>2013</v>
      </c>
      <c r="D254" s="3" t="s">
        <v>621</v>
      </c>
      <c r="E254" s="3" t="s">
        <v>622</v>
      </c>
      <c r="F254" s="3" t="s">
        <v>621</v>
      </c>
      <c r="G254" s="3" t="s">
        <v>622</v>
      </c>
      <c r="H254" s="3" t="s">
        <v>621</v>
      </c>
      <c r="I254" s="3" t="s">
        <v>622</v>
      </c>
      <c r="J254" s="3" t="s">
        <v>621</v>
      </c>
      <c r="O254" s="20">
        <f t="shared" si="3"/>
        <v>0</v>
      </c>
    </row>
    <row r="255" spans="1:15" ht="15" customHeight="1" x14ac:dyDescent="0.25">
      <c r="A255" s="3" t="s">
        <v>323</v>
      </c>
      <c r="B255" s="3" t="s">
        <v>324</v>
      </c>
      <c r="C255" s="3">
        <v>2013</v>
      </c>
      <c r="D255" s="3" t="s">
        <v>622</v>
      </c>
      <c r="E255" s="3" t="s">
        <v>669</v>
      </c>
      <c r="F255" s="3" t="s">
        <v>621</v>
      </c>
      <c r="G255" s="3" t="s">
        <v>669</v>
      </c>
      <c r="H255" s="3" t="s">
        <v>621</v>
      </c>
      <c r="I255" s="3" t="s">
        <v>669</v>
      </c>
      <c r="J255" s="3" t="s">
        <v>621</v>
      </c>
      <c r="O255" s="20">
        <f t="shared" si="3"/>
        <v>0</v>
      </c>
    </row>
    <row r="256" spans="1:15" ht="15" customHeight="1" x14ac:dyDescent="0.25">
      <c r="A256" s="3" t="s">
        <v>323</v>
      </c>
      <c r="B256" s="3" t="s">
        <v>325</v>
      </c>
      <c r="C256" s="3">
        <v>2013</v>
      </c>
      <c r="D256" s="3" t="s">
        <v>621</v>
      </c>
      <c r="E256" s="3" t="s">
        <v>622</v>
      </c>
      <c r="F256" s="3" t="s">
        <v>621</v>
      </c>
      <c r="G256" s="3" t="s">
        <v>622</v>
      </c>
      <c r="H256" s="3" t="s">
        <v>621</v>
      </c>
      <c r="I256" s="3" t="s">
        <v>622</v>
      </c>
      <c r="J256" s="3" t="s">
        <v>621</v>
      </c>
      <c r="O256" s="20">
        <f t="shared" si="3"/>
        <v>0</v>
      </c>
    </row>
    <row r="257" spans="1:15" ht="15" customHeight="1" x14ac:dyDescent="0.25">
      <c r="A257" s="3" t="s">
        <v>323</v>
      </c>
      <c r="B257" s="3" t="s">
        <v>326</v>
      </c>
      <c r="C257" s="3">
        <v>2013</v>
      </c>
      <c r="D257" s="3" t="s">
        <v>621</v>
      </c>
      <c r="E257" s="3" t="s">
        <v>622</v>
      </c>
      <c r="F257" s="3" t="s">
        <v>621</v>
      </c>
      <c r="G257" s="3" t="s">
        <v>622</v>
      </c>
      <c r="H257" s="3" t="s">
        <v>621</v>
      </c>
      <c r="I257" s="3" t="s">
        <v>622</v>
      </c>
      <c r="J257" s="3" t="s">
        <v>621</v>
      </c>
      <c r="O257" s="20">
        <f t="shared" si="3"/>
        <v>0</v>
      </c>
    </row>
    <row r="258" spans="1:15" ht="15" customHeight="1" x14ac:dyDescent="0.25">
      <c r="A258" s="3" t="s">
        <v>327</v>
      </c>
      <c r="B258" s="3" t="s">
        <v>328</v>
      </c>
      <c r="C258" s="3">
        <v>2013</v>
      </c>
      <c r="D258" s="3" t="s">
        <v>621</v>
      </c>
      <c r="E258" s="3" t="s">
        <v>621</v>
      </c>
      <c r="F258" s="3" t="s">
        <v>621</v>
      </c>
      <c r="G258" s="3" t="s">
        <v>621</v>
      </c>
      <c r="H258" s="3" t="s">
        <v>621</v>
      </c>
      <c r="I258" s="3" t="s">
        <v>621</v>
      </c>
      <c r="J258" s="3" t="s">
        <v>621</v>
      </c>
      <c r="O258" s="20">
        <f t="shared" si="3"/>
        <v>0</v>
      </c>
    </row>
    <row r="259" spans="1:15" ht="15" customHeight="1" x14ac:dyDescent="0.25">
      <c r="A259" s="3" t="s">
        <v>329</v>
      </c>
      <c r="B259" s="3" t="s">
        <v>330</v>
      </c>
      <c r="C259" s="3">
        <v>2013</v>
      </c>
      <c r="D259" s="3" t="s">
        <v>621</v>
      </c>
      <c r="E259" s="3" t="s">
        <v>622</v>
      </c>
      <c r="F259" s="3" t="s">
        <v>621</v>
      </c>
      <c r="G259" s="3" t="s">
        <v>622</v>
      </c>
      <c r="H259" s="3" t="s">
        <v>621</v>
      </c>
      <c r="I259" s="3" t="s">
        <v>622</v>
      </c>
      <c r="J259" s="3" t="s">
        <v>621</v>
      </c>
      <c r="O259" s="20">
        <f t="shared" ref="O259:O322" si="4">IFERROR(F259/1,0)+IFERROR(H259/1,0)+IFERROR(J259/1,0)</f>
        <v>0</v>
      </c>
    </row>
    <row r="260" spans="1:15" ht="15" customHeight="1" x14ac:dyDescent="0.25">
      <c r="A260" s="3" t="s">
        <v>331</v>
      </c>
      <c r="B260" s="3" t="s">
        <v>332</v>
      </c>
      <c r="C260" s="3">
        <v>2013</v>
      </c>
      <c r="D260" s="3" t="s">
        <v>622</v>
      </c>
      <c r="E260" s="3" t="s">
        <v>622</v>
      </c>
      <c r="F260" s="3" t="s">
        <v>622</v>
      </c>
      <c r="G260" s="3" t="s">
        <v>622</v>
      </c>
      <c r="H260" s="3" t="s">
        <v>622</v>
      </c>
      <c r="I260" s="3" t="s">
        <v>622</v>
      </c>
      <c r="J260" s="3" t="s">
        <v>622</v>
      </c>
      <c r="O260" s="20">
        <f t="shared" si="4"/>
        <v>0</v>
      </c>
    </row>
    <row r="261" spans="1:15" ht="15" customHeight="1" x14ac:dyDescent="0.25">
      <c r="A261" s="3" t="s">
        <v>333</v>
      </c>
      <c r="B261" s="3" t="s">
        <v>334</v>
      </c>
      <c r="C261" s="3">
        <v>2013</v>
      </c>
      <c r="D261" s="3" t="s">
        <v>622</v>
      </c>
      <c r="E261" s="3" t="s">
        <v>622</v>
      </c>
      <c r="F261" s="3" t="s">
        <v>622</v>
      </c>
      <c r="G261" s="3" t="s">
        <v>622</v>
      </c>
      <c r="H261" s="3" t="s">
        <v>622</v>
      </c>
      <c r="I261" s="3" t="s">
        <v>622</v>
      </c>
      <c r="J261" s="3" t="s">
        <v>622</v>
      </c>
      <c r="O261" s="20">
        <f t="shared" si="4"/>
        <v>0</v>
      </c>
    </row>
    <row r="262" spans="1:15" ht="15" customHeight="1" x14ac:dyDescent="0.25">
      <c r="A262" s="3" t="s">
        <v>335</v>
      </c>
      <c r="B262" s="3" t="s">
        <v>336</v>
      </c>
      <c r="C262" s="3">
        <v>2013</v>
      </c>
      <c r="D262" s="3" t="s">
        <v>621</v>
      </c>
      <c r="E262" s="3" t="s">
        <v>622</v>
      </c>
      <c r="F262" s="3" t="s">
        <v>621</v>
      </c>
      <c r="G262" s="3" t="s">
        <v>622</v>
      </c>
      <c r="H262" s="3" t="s">
        <v>621</v>
      </c>
      <c r="I262" s="3" t="s">
        <v>622</v>
      </c>
      <c r="J262" s="3" t="s">
        <v>621</v>
      </c>
      <c r="O262" s="20">
        <f t="shared" si="4"/>
        <v>0</v>
      </c>
    </row>
    <row r="263" spans="1:15" ht="15" customHeight="1" x14ac:dyDescent="0.25">
      <c r="A263" s="3" t="s">
        <v>335</v>
      </c>
      <c r="B263" s="3" t="s">
        <v>337</v>
      </c>
      <c r="C263" s="3">
        <v>2013</v>
      </c>
      <c r="D263" s="3" t="s">
        <v>621</v>
      </c>
      <c r="E263" s="3" t="s">
        <v>622</v>
      </c>
      <c r="F263" s="3" t="s">
        <v>621</v>
      </c>
      <c r="G263" s="3" t="s">
        <v>622</v>
      </c>
      <c r="H263" s="3" t="s">
        <v>621</v>
      </c>
      <c r="I263" s="3" t="s">
        <v>622</v>
      </c>
      <c r="J263" s="3" t="s">
        <v>621</v>
      </c>
      <c r="O263" s="20">
        <f t="shared" si="4"/>
        <v>0</v>
      </c>
    </row>
    <row r="264" spans="1:15" ht="15" customHeight="1" x14ac:dyDescent="0.25">
      <c r="A264" s="3" t="s">
        <v>335</v>
      </c>
      <c r="B264" s="3" t="s">
        <v>338</v>
      </c>
      <c r="C264" s="3">
        <v>2013</v>
      </c>
      <c r="D264" s="3" t="s">
        <v>621</v>
      </c>
      <c r="E264" s="3" t="s">
        <v>622</v>
      </c>
      <c r="F264" s="3" t="s">
        <v>621</v>
      </c>
      <c r="G264" s="3" t="s">
        <v>622</v>
      </c>
      <c r="H264" s="3" t="s">
        <v>621</v>
      </c>
      <c r="I264" s="3" t="s">
        <v>622</v>
      </c>
      <c r="J264" s="3" t="s">
        <v>621</v>
      </c>
      <c r="O264" s="20">
        <f t="shared" si="4"/>
        <v>0</v>
      </c>
    </row>
    <row r="265" spans="1:15" ht="15" customHeight="1" x14ac:dyDescent="0.25">
      <c r="A265" s="3" t="s">
        <v>339</v>
      </c>
      <c r="B265" s="3" t="s">
        <v>340</v>
      </c>
      <c r="C265" s="3">
        <v>2013</v>
      </c>
      <c r="D265" s="3" t="s">
        <v>621</v>
      </c>
      <c r="E265" s="3" t="s">
        <v>622</v>
      </c>
      <c r="F265" s="3" t="s">
        <v>621</v>
      </c>
      <c r="G265" s="3" t="s">
        <v>622</v>
      </c>
      <c r="H265" s="3" t="s">
        <v>621</v>
      </c>
      <c r="I265" s="3" t="s">
        <v>622</v>
      </c>
      <c r="J265" s="3" t="s">
        <v>621</v>
      </c>
      <c r="O265" s="20">
        <f t="shared" si="4"/>
        <v>0</v>
      </c>
    </row>
    <row r="266" spans="1:15" ht="15" customHeight="1" x14ac:dyDescent="0.25">
      <c r="A266" s="3" t="s">
        <v>339</v>
      </c>
      <c r="B266" s="3" t="s">
        <v>341</v>
      </c>
      <c r="C266" s="3">
        <v>2013</v>
      </c>
      <c r="D266" s="3" t="s">
        <v>621</v>
      </c>
      <c r="E266" s="3" t="s">
        <v>622</v>
      </c>
      <c r="F266" s="3" t="s">
        <v>621</v>
      </c>
      <c r="G266" s="3" t="s">
        <v>622</v>
      </c>
      <c r="H266" s="3" t="s">
        <v>621</v>
      </c>
      <c r="I266" s="3" t="s">
        <v>622</v>
      </c>
      <c r="J266" s="3" t="s">
        <v>621</v>
      </c>
      <c r="O266" s="20">
        <f t="shared" si="4"/>
        <v>0</v>
      </c>
    </row>
    <row r="267" spans="1:15" ht="15" customHeight="1" x14ac:dyDescent="0.25">
      <c r="A267" s="3" t="s">
        <v>342</v>
      </c>
      <c r="B267" s="3" t="s">
        <v>343</v>
      </c>
      <c r="C267" s="3">
        <v>2013</v>
      </c>
      <c r="D267" s="3" t="s">
        <v>621</v>
      </c>
      <c r="E267" s="3" t="s">
        <v>622</v>
      </c>
      <c r="F267" s="3" t="s">
        <v>621</v>
      </c>
      <c r="G267" s="3" t="s">
        <v>622</v>
      </c>
      <c r="H267" s="3" t="s">
        <v>621</v>
      </c>
      <c r="I267" s="3" t="s">
        <v>622</v>
      </c>
      <c r="J267" s="3" t="s">
        <v>621</v>
      </c>
      <c r="O267" s="20">
        <f t="shared" si="4"/>
        <v>0</v>
      </c>
    </row>
    <row r="268" spans="1:15" ht="15" customHeight="1" x14ac:dyDescent="0.25">
      <c r="A268" s="3" t="s">
        <v>344</v>
      </c>
      <c r="B268" s="3" t="s">
        <v>345</v>
      </c>
      <c r="C268" s="3">
        <v>2013</v>
      </c>
      <c r="D268" s="3" t="s">
        <v>621</v>
      </c>
      <c r="E268" s="3" t="s">
        <v>670</v>
      </c>
      <c r="F268" s="3">
        <v>18.202000000000002</v>
      </c>
      <c r="G268" s="3" t="s">
        <v>621</v>
      </c>
      <c r="H268" s="3" t="s">
        <v>621</v>
      </c>
      <c r="I268" s="3" t="s">
        <v>621</v>
      </c>
      <c r="J268" s="3" t="s">
        <v>621</v>
      </c>
      <c r="O268" s="20">
        <f t="shared" si="4"/>
        <v>18.202000000000002</v>
      </c>
    </row>
    <row r="269" spans="1:15" ht="15" customHeight="1" x14ac:dyDescent="0.25">
      <c r="A269" s="3" t="s">
        <v>344</v>
      </c>
      <c r="B269" s="3" t="s">
        <v>346</v>
      </c>
      <c r="C269" s="3">
        <v>2013</v>
      </c>
      <c r="D269" s="3" t="s">
        <v>621</v>
      </c>
      <c r="E269" s="3" t="s">
        <v>622</v>
      </c>
      <c r="F269" s="3" t="s">
        <v>621</v>
      </c>
      <c r="G269" s="3" t="s">
        <v>622</v>
      </c>
      <c r="H269" s="3" t="s">
        <v>621</v>
      </c>
      <c r="I269" s="3" t="s">
        <v>622</v>
      </c>
      <c r="J269" s="3" t="s">
        <v>621</v>
      </c>
      <c r="O269" s="20">
        <f t="shared" si="4"/>
        <v>0</v>
      </c>
    </row>
    <row r="270" spans="1:15" ht="15" customHeight="1" x14ac:dyDescent="0.25">
      <c r="A270" s="3" t="s">
        <v>344</v>
      </c>
      <c r="B270" s="3" t="s">
        <v>347</v>
      </c>
      <c r="C270" s="3">
        <v>2013</v>
      </c>
      <c r="D270" s="3" t="s">
        <v>621</v>
      </c>
      <c r="E270" s="3" t="s">
        <v>622</v>
      </c>
      <c r="F270" s="3" t="s">
        <v>621</v>
      </c>
      <c r="G270" s="3" t="s">
        <v>622</v>
      </c>
      <c r="H270" s="3" t="s">
        <v>621</v>
      </c>
      <c r="I270" s="3" t="s">
        <v>622</v>
      </c>
      <c r="J270" s="3" t="s">
        <v>621</v>
      </c>
      <c r="O270" s="20">
        <f t="shared" si="4"/>
        <v>0</v>
      </c>
    </row>
    <row r="271" spans="1:15" ht="15" customHeight="1" x14ac:dyDescent="0.25">
      <c r="A271" s="3" t="s">
        <v>348</v>
      </c>
      <c r="B271" s="3" t="s">
        <v>349</v>
      </c>
      <c r="C271" s="3">
        <v>2013</v>
      </c>
      <c r="D271" s="3" t="s">
        <v>621</v>
      </c>
      <c r="E271" s="3" t="s">
        <v>622</v>
      </c>
      <c r="F271" s="3" t="s">
        <v>621</v>
      </c>
      <c r="G271" s="3" t="s">
        <v>622</v>
      </c>
      <c r="H271" s="3" t="s">
        <v>621</v>
      </c>
      <c r="I271" s="3" t="s">
        <v>622</v>
      </c>
      <c r="J271" s="3" t="s">
        <v>621</v>
      </c>
      <c r="O271" s="20">
        <f t="shared" si="4"/>
        <v>0</v>
      </c>
    </row>
    <row r="272" spans="1:15" ht="15" customHeight="1" x14ac:dyDescent="0.25">
      <c r="A272" s="3" t="s">
        <v>350</v>
      </c>
      <c r="B272" s="3" t="s">
        <v>351</v>
      </c>
      <c r="C272" s="3">
        <v>2013</v>
      </c>
      <c r="D272" s="3" t="s">
        <v>621</v>
      </c>
      <c r="E272" s="3" t="s">
        <v>622</v>
      </c>
      <c r="F272" s="3" t="s">
        <v>621</v>
      </c>
      <c r="G272" s="3" t="s">
        <v>622</v>
      </c>
      <c r="H272" s="3" t="s">
        <v>621</v>
      </c>
      <c r="I272" s="3" t="s">
        <v>622</v>
      </c>
      <c r="J272" s="3" t="s">
        <v>621</v>
      </c>
      <c r="O272" s="20">
        <f t="shared" si="4"/>
        <v>0</v>
      </c>
    </row>
    <row r="273" spans="1:15" ht="15" customHeight="1" x14ac:dyDescent="0.25">
      <c r="A273" s="3" t="s">
        <v>350</v>
      </c>
      <c r="B273" s="3" t="s">
        <v>352</v>
      </c>
      <c r="C273" s="3">
        <v>2013</v>
      </c>
      <c r="D273" s="3" t="s">
        <v>621</v>
      </c>
      <c r="E273" s="3" t="s">
        <v>622</v>
      </c>
      <c r="F273" s="3" t="s">
        <v>621</v>
      </c>
      <c r="G273" s="3" t="s">
        <v>622</v>
      </c>
      <c r="H273" s="3" t="s">
        <v>621</v>
      </c>
      <c r="I273" s="3" t="s">
        <v>622</v>
      </c>
      <c r="J273" s="3" t="s">
        <v>621</v>
      </c>
      <c r="O273" s="20">
        <f t="shared" si="4"/>
        <v>0</v>
      </c>
    </row>
    <row r="274" spans="1:15" ht="15" customHeight="1" x14ac:dyDescent="0.25">
      <c r="A274" s="3" t="s">
        <v>350</v>
      </c>
      <c r="B274" s="3" t="s">
        <v>353</v>
      </c>
      <c r="C274" s="3">
        <v>2013</v>
      </c>
      <c r="D274" s="3" t="s">
        <v>621</v>
      </c>
      <c r="E274" s="3" t="s">
        <v>622</v>
      </c>
      <c r="F274" s="3" t="s">
        <v>621</v>
      </c>
      <c r="G274" s="3" t="s">
        <v>622</v>
      </c>
      <c r="H274" s="3" t="s">
        <v>621</v>
      </c>
      <c r="I274" s="3" t="s">
        <v>622</v>
      </c>
      <c r="J274" s="3" t="s">
        <v>621</v>
      </c>
      <c r="O274" s="20">
        <f t="shared" si="4"/>
        <v>0</v>
      </c>
    </row>
    <row r="275" spans="1:15" ht="15" customHeight="1" x14ac:dyDescent="0.25">
      <c r="A275" s="3" t="s">
        <v>354</v>
      </c>
      <c r="B275" s="3" t="s">
        <v>355</v>
      </c>
      <c r="C275" s="3">
        <v>2013</v>
      </c>
      <c r="D275" s="3" t="s">
        <v>621</v>
      </c>
      <c r="E275" s="3" t="s">
        <v>622</v>
      </c>
      <c r="F275" s="3" t="s">
        <v>621</v>
      </c>
      <c r="G275" s="3" t="s">
        <v>622</v>
      </c>
      <c r="H275" s="3" t="s">
        <v>621</v>
      </c>
      <c r="I275" s="3" t="s">
        <v>622</v>
      </c>
      <c r="J275" s="3" t="s">
        <v>621</v>
      </c>
      <c r="O275" s="20">
        <f t="shared" si="4"/>
        <v>0</v>
      </c>
    </row>
    <row r="276" spans="1:15" ht="15" customHeight="1" x14ac:dyDescent="0.25">
      <c r="A276" s="3" t="s">
        <v>356</v>
      </c>
      <c r="B276" s="3" t="s">
        <v>357</v>
      </c>
      <c r="C276" s="3">
        <v>2013</v>
      </c>
      <c r="D276" s="3">
        <v>0.4</v>
      </c>
      <c r="E276" s="3" t="s">
        <v>671</v>
      </c>
      <c r="F276" s="3">
        <v>0.4</v>
      </c>
      <c r="G276" s="3" t="s">
        <v>622</v>
      </c>
      <c r="H276" s="3" t="s">
        <v>621</v>
      </c>
      <c r="I276" s="3" t="s">
        <v>622</v>
      </c>
      <c r="J276" s="3" t="s">
        <v>621</v>
      </c>
      <c r="O276" s="20">
        <f t="shared" si="4"/>
        <v>0.4</v>
      </c>
    </row>
    <row r="277" spans="1:15" ht="15" customHeight="1" x14ac:dyDescent="0.25">
      <c r="A277" s="3" t="s">
        <v>358</v>
      </c>
      <c r="B277" s="3" t="s">
        <v>359</v>
      </c>
      <c r="C277" s="3">
        <v>2013</v>
      </c>
      <c r="D277" s="3">
        <v>96.100999999999999</v>
      </c>
      <c r="E277" s="3" t="s">
        <v>672</v>
      </c>
      <c r="F277" s="3">
        <v>96.100999999999999</v>
      </c>
      <c r="G277" s="3" t="s">
        <v>621</v>
      </c>
      <c r="H277" s="3" t="s">
        <v>621</v>
      </c>
      <c r="I277" s="3" t="s">
        <v>621</v>
      </c>
      <c r="J277" s="3" t="s">
        <v>621</v>
      </c>
      <c r="O277" s="20">
        <f t="shared" si="4"/>
        <v>96.100999999999999</v>
      </c>
    </row>
    <row r="278" spans="1:15" ht="15" customHeight="1" x14ac:dyDescent="0.25">
      <c r="A278" s="3" t="s">
        <v>360</v>
      </c>
      <c r="B278" s="3" t="s">
        <v>361</v>
      </c>
      <c r="C278" s="3">
        <v>2013</v>
      </c>
      <c r="D278" s="3" t="s">
        <v>621</v>
      </c>
      <c r="E278" s="3" t="s">
        <v>622</v>
      </c>
      <c r="F278" s="3" t="s">
        <v>621</v>
      </c>
      <c r="G278" s="3" t="s">
        <v>622</v>
      </c>
      <c r="H278" s="3" t="s">
        <v>621</v>
      </c>
      <c r="I278" s="3" t="s">
        <v>622</v>
      </c>
      <c r="J278" s="3" t="s">
        <v>621</v>
      </c>
      <c r="O278" s="20">
        <f t="shared" si="4"/>
        <v>0</v>
      </c>
    </row>
    <row r="279" spans="1:15" ht="15" customHeight="1" x14ac:dyDescent="0.25">
      <c r="A279" s="3" t="s">
        <v>362</v>
      </c>
      <c r="B279" s="3" t="s">
        <v>363</v>
      </c>
      <c r="C279" s="3">
        <v>2013</v>
      </c>
      <c r="D279" s="3" t="s">
        <v>621</v>
      </c>
      <c r="E279" s="3" t="s">
        <v>673</v>
      </c>
      <c r="F279" s="3">
        <v>26.8</v>
      </c>
      <c r="G279" s="3" t="s">
        <v>621</v>
      </c>
      <c r="H279" s="3" t="s">
        <v>621</v>
      </c>
      <c r="I279" s="3" t="s">
        <v>621</v>
      </c>
      <c r="J279" s="3" t="s">
        <v>621</v>
      </c>
      <c r="O279" s="20">
        <f t="shared" si="4"/>
        <v>26.8</v>
      </c>
    </row>
    <row r="280" spans="1:15" ht="15" customHeight="1" x14ac:dyDescent="0.25">
      <c r="A280" s="3" t="s">
        <v>364</v>
      </c>
      <c r="B280" s="3" t="s">
        <v>365</v>
      </c>
      <c r="C280" s="3">
        <v>2013</v>
      </c>
      <c r="D280" s="3" t="s">
        <v>621</v>
      </c>
      <c r="E280" s="3" t="s">
        <v>622</v>
      </c>
      <c r="F280" s="3" t="s">
        <v>621</v>
      </c>
      <c r="G280" s="3" t="s">
        <v>622</v>
      </c>
      <c r="H280" s="3" t="s">
        <v>621</v>
      </c>
      <c r="I280" s="3" t="s">
        <v>622</v>
      </c>
      <c r="J280" s="3" t="s">
        <v>621</v>
      </c>
      <c r="O280" s="20">
        <f t="shared" si="4"/>
        <v>0</v>
      </c>
    </row>
    <row r="281" spans="1:15" ht="15" customHeight="1" x14ac:dyDescent="0.25">
      <c r="A281" s="3" t="s">
        <v>364</v>
      </c>
      <c r="B281" s="3" t="s">
        <v>366</v>
      </c>
      <c r="C281" s="3">
        <v>2013</v>
      </c>
      <c r="D281" s="3" t="s">
        <v>622</v>
      </c>
      <c r="E281" s="3" t="s">
        <v>674</v>
      </c>
      <c r="F281" s="3">
        <v>254</v>
      </c>
      <c r="G281" s="3" t="s">
        <v>675</v>
      </c>
      <c r="H281" s="3">
        <v>11.9</v>
      </c>
      <c r="I281" s="3" t="s">
        <v>622</v>
      </c>
      <c r="J281" s="3" t="s">
        <v>621</v>
      </c>
      <c r="O281" s="20">
        <f t="shared" si="4"/>
        <v>265.89999999999998</v>
      </c>
    </row>
    <row r="282" spans="1:15" ht="15" customHeight="1" x14ac:dyDescent="0.25">
      <c r="A282" s="3" t="s">
        <v>364</v>
      </c>
      <c r="B282" s="3" t="s">
        <v>367</v>
      </c>
      <c r="C282" s="3">
        <v>2013</v>
      </c>
      <c r="D282" s="3" t="s">
        <v>621</v>
      </c>
      <c r="E282" s="3" t="s">
        <v>622</v>
      </c>
      <c r="F282" s="3" t="s">
        <v>621</v>
      </c>
      <c r="G282" s="3" t="s">
        <v>622</v>
      </c>
      <c r="H282" s="3" t="s">
        <v>621</v>
      </c>
      <c r="I282" s="3" t="s">
        <v>622</v>
      </c>
      <c r="J282" s="3" t="s">
        <v>621</v>
      </c>
      <c r="O282" s="20">
        <f t="shared" si="4"/>
        <v>0</v>
      </c>
    </row>
    <row r="283" spans="1:15" ht="15" customHeight="1" x14ac:dyDescent="0.25">
      <c r="A283" s="3" t="s">
        <v>364</v>
      </c>
      <c r="B283" s="3" t="s">
        <v>368</v>
      </c>
      <c r="C283" s="3">
        <v>2013</v>
      </c>
      <c r="D283" s="3" t="s">
        <v>621</v>
      </c>
      <c r="E283" s="3" t="s">
        <v>622</v>
      </c>
      <c r="F283" s="3" t="s">
        <v>621</v>
      </c>
      <c r="G283" s="3" t="s">
        <v>622</v>
      </c>
      <c r="H283" s="3" t="s">
        <v>621</v>
      </c>
      <c r="I283" s="3" t="s">
        <v>622</v>
      </c>
      <c r="J283" s="3" t="s">
        <v>621</v>
      </c>
      <c r="O283" s="20">
        <f t="shared" si="4"/>
        <v>0</v>
      </c>
    </row>
    <row r="284" spans="1:15" ht="15" customHeight="1" x14ac:dyDescent="0.25">
      <c r="A284" s="3" t="s">
        <v>369</v>
      </c>
      <c r="B284" s="3" t="s">
        <v>370</v>
      </c>
      <c r="C284" s="3">
        <v>2013</v>
      </c>
      <c r="D284" s="3" t="s">
        <v>621</v>
      </c>
      <c r="E284" s="3" t="s">
        <v>622</v>
      </c>
      <c r="F284" s="3" t="s">
        <v>621</v>
      </c>
      <c r="G284" s="3" t="s">
        <v>622</v>
      </c>
      <c r="H284" s="3" t="s">
        <v>621</v>
      </c>
      <c r="I284" s="3" t="s">
        <v>622</v>
      </c>
      <c r="J284" s="3" t="s">
        <v>621</v>
      </c>
      <c r="O284" s="20">
        <f t="shared" si="4"/>
        <v>0</v>
      </c>
    </row>
    <row r="285" spans="1:15" ht="15" customHeight="1" x14ac:dyDescent="0.25">
      <c r="A285" s="3" t="s">
        <v>371</v>
      </c>
      <c r="B285" s="3" t="s">
        <v>372</v>
      </c>
      <c r="C285" s="3">
        <v>2013</v>
      </c>
      <c r="D285" s="3" t="s">
        <v>621</v>
      </c>
      <c r="E285" s="3" t="s">
        <v>622</v>
      </c>
      <c r="F285" s="3" t="s">
        <v>621</v>
      </c>
      <c r="G285" s="3" t="s">
        <v>622</v>
      </c>
      <c r="H285" s="3" t="s">
        <v>621</v>
      </c>
      <c r="I285" s="3" t="s">
        <v>622</v>
      </c>
      <c r="J285" s="3" t="s">
        <v>621</v>
      </c>
      <c r="O285" s="20">
        <f t="shared" si="4"/>
        <v>0</v>
      </c>
    </row>
    <row r="286" spans="1:15" ht="15" customHeight="1" x14ac:dyDescent="0.25">
      <c r="A286" s="3" t="s">
        <v>371</v>
      </c>
      <c r="B286" s="3" t="s">
        <v>373</v>
      </c>
      <c r="C286" s="3">
        <v>2013</v>
      </c>
      <c r="D286" s="3" t="s">
        <v>621</v>
      </c>
      <c r="E286" s="3" t="s">
        <v>622</v>
      </c>
      <c r="F286" s="3" t="s">
        <v>621</v>
      </c>
      <c r="G286" s="3" t="s">
        <v>622</v>
      </c>
      <c r="H286" s="3" t="s">
        <v>621</v>
      </c>
      <c r="I286" s="3" t="s">
        <v>622</v>
      </c>
      <c r="J286" s="3" t="s">
        <v>621</v>
      </c>
      <c r="O286" s="20">
        <f t="shared" si="4"/>
        <v>0</v>
      </c>
    </row>
    <row r="287" spans="1:15" ht="15" customHeight="1" x14ac:dyDescent="0.25">
      <c r="A287" s="3" t="s">
        <v>371</v>
      </c>
      <c r="B287" s="3" t="s">
        <v>374</v>
      </c>
      <c r="C287" s="3">
        <v>2013</v>
      </c>
      <c r="D287" s="3" t="s">
        <v>621</v>
      </c>
      <c r="E287" s="3" t="s">
        <v>622</v>
      </c>
      <c r="F287" s="3" t="s">
        <v>621</v>
      </c>
      <c r="G287" s="3" t="s">
        <v>622</v>
      </c>
      <c r="H287" s="3" t="s">
        <v>621</v>
      </c>
      <c r="I287" s="3" t="s">
        <v>622</v>
      </c>
      <c r="J287" s="3" t="s">
        <v>621</v>
      </c>
      <c r="O287" s="20">
        <f t="shared" si="4"/>
        <v>0</v>
      </c>
    </row>
    <row r="288" spans="1:15" ht="15" customHeight="1" x14ac:dyDescent="0.25">
      <c r="A288" s="3" t="s">
        <v>371</v>
      </c>
      <c r="B288" s="3" t="s">
        <v>375</v>
      </c>
      <c r="C288" s="3">
        <v>2013</v>
      </c>
      <c r="D288" s="3" t="s">
        <v>621</v>
      </c>
      <c r="E288" s="3" t="s">
        <v>622</v>
      </c>
      <c r="F288" s="3" t="s">
        <v>621</v>
      </c>
      <c r="G288" s="3" t="s">
        <v>622</v>
      </c>
      <c r="H288" s="3" t="s">
        <v>621</v>
      </c>
      <c r="I288" s="3" t="s">
        <v>622</v>
      </c>
      <c r="J288" s="3" t="s">
        <v>621</v>
      </c>
      <c r="O288" s="20">
        <f t="shared" si="4"/>
        <v>0</v>
      </c>
    </row>
    <row r="289" spans="1:15" ht="15" customHeight="1" x14ac:dyDescent="0.25">
      <c r="A289" s="3" t="s">
        <v>371</v>
      </c>
      <c r="B289" s="3" t="s">
        <v>376</v>
      </c>
      <c r="C289" s="3">
        <v>2013</v>
      </c>
      <c r="D289" s="3" t="s">
        <v>621</v>
      </c>
      <c r="E289" s="3" t="s">
        <v>622</v>
      </c>
      <c r="F289" s="3" t="s">
        <v>621</v>
      </c>
      <c r="G289" s="3" t="s">
        <v>622</v>
      </c>
      <c r="H289" s="3" t="s">
        <v>621</v>
      </c>
      <c r="I289" s="3" t="s">
        <v>622</v>
      </c>
      <c r="J289" s="3" t="s">
        <v>621</v>
      </c>
      <c r="O289" s="20">
        <f t="shared" si="4"/>
        <v>0</v>
      </c>
    </row>
    <row r="290" spans="1:15" ht="15" customHeight="1" x14ac:dyDescent="0.25">
      <c r="A290" s="3" t="s">
        <v>371</v>
      </c>
      <c r="B290" s="3" t="s">
        <v>377</v>
      </c>
      <c r="C290" s="3">
        <v>2013</v>
      </c>
      <c r="D290" s="3" t="s">
        <v>622</v>
      </c>
      <c r="E290" s="3" t="s">
        <v>622</v>
      </c>
      <c r="F290" s="3" t="s">
        <v>622</v>
      </c>
      <c r="G290" s="3" t="s">
        <v>622</v>
      </c>
      <c r="H290" s="3" t="s">
        <v>622</v>
      </c>
      <c r="I290" s="3" t="s">
        <v>622</v>
      </c>
      <c r="J290" s="3" t="s">
        <v>622</v>
      </c>
      <c r="O290" s="20">
        <f t="shared" si="4"/>
        <v>0</v>
      </c>
    </row>
    <row r="291" spans="1:15" ht="15" customHeight="1" x14ac:dyDescent="0.25">
      <c r="A291" s="3" t="s">
        <v>371</v>
      </c>
      <c r="B291" s="3" t="s">
        <v>378</v>
      </c>
      <c r="C291" s="3">
        <v>2013</v>
      </c>
      <c r="D291" s="3" t="s">
        <v>621</v>
      </c>
      <c r="E291" s="3" t="s">
        <v>622</v>
      </c>
      <c r="F291" s="3" t="s">
        <v>621</v>
      </c>
      <c r="G291" s="3" t="s">
        <v>622</v>
      </c>
      <c r="H291" s="3" t="s">
        <v>621</v>
      </c>
      <c r="I291" s="3" t="s">
        <v>622</v>
      </c>
      <c r="J291" s="3" t="s">
        <v>621</v>
      </c>
      <c r="O291" s="20">
        <f t="shared" si="4"/>
        <v>0</v>
      </c>
    </row>
    <row r="292" spans="1:15" ht="15" customHeight="1" x14ac:dyDescent="0.25">
      <c r="A292" s="3" t="s">
        <v>371</v>
      </c>
      <c r="B292" s="3" t="s">
        <v>379</v>
      </c>
      <c r="C292" s="3">
        <v>2013</v>
      </c>
      <c r="D292" s="3" t="s">
        <v>621</v>
      </c>
      <c r="E292" s="3" t="s">
        <v>622</v>
      </c>
      <c r="F292" s="3" t="s">
        <v>621</v>
      </c>
      <c r="G292" s="3" t="s">
        <v>622</v>
      </c>
      <c r="H292" s="3" t="s">
        <v>621</v>
      </c>
      <c r="I292" s="3" t="s">
        <v>622</v>
      </c>
      <c r="J292" s="3" t="s">
        <v>621</v>
      </c>
      <c r="O292" s="20">
        <f t="shared" si="4"/>
        <v>0</v>
      </c>
    </row>
    <row r="293" spans="1:15" ht="15" customHeight="1" x14ac:dyDescent="0.25">
      <c r="A293" s="3" t="s">
        <v>371</v>
      </c>
      <c r="B293" s="3" t="s">
        <v>380</v>
      </c>
      <c r="C293" s="3">
        <v>2013</v>
      </c>
      <c r="D293" s="3" t="s">
        <v>621</v>
      </c>
      <c r="E293" s="3" t="s">
        <v>622</v>
      </c>
      <c r="F293" s="3" t="s">
        <v>621</v>
      </c>
      <c r="G293" s="3" t="s">
        <v>622</v>
      </c>
      <c r="H293" s="3" t="s">
        <v>621</v>
      </c>
      <c r="I293" s="3" t="s">
        <v>622</v>
      </c>
      <c r="J293" s="3" t="s">
        <v>621</v>
      </c>
      <c r="O293" s="20">
        <f t="shared" si="4"/>
        <v>0</v>
      </c>
    </row>
    <row r="294" spans="1:15" ht="15" customHeight="1" x14ac:dyDescent="0.25">
      <c r="A294" s="3" t="s">
        <v>371</v>
      </c>
      <c r="B294" s="3" t="s">
        <v>381</v>
      </c>
      <c r="C294" s="3">
        <v>2013</v>
      </c>
      <c r="D294" s="3" t="s">
        <v>621</v>
      </c>
      <c r="E294" s="3" t="s">
        <v>622</v>
      </c>
      <c r="F294" s="3" t="s">
        <v>621</v>
      </c>
      <c r="G294" s="3" t="s">
        <v>622</v>
      </c>
      <c r="H294" s="3" t="s">
        <v>621</v>
      </c>
      <c r="I294" s="3" t="s">
        <v>622</v>
      </c>
      <c r="J294" s="3" t="s">
        <v>621</v>
      </c>
      <c r="O294" s="20">
        <f t="shared" si="4"/>
        <v>0</v>
      </c>
    </row>
    <row r="295" spans="1:15" ht="15" customHeight="1" x14ac:dyDescent="0.25">
      <c r="A295" s="3" t="s">
        <v>371</v>
      </c>
      <c r="B295" s="3" t="s">
        <v>382</v>
      </c>
      <c r="C295" s="3">
        <v>2013</v>
      </c>
      <c r="D295" s="3" t="s">
        <v>621</v>
      </c>
      <c r="E295" s="3" t="s">
        <v>622</v>
      </c>
      <c r="F295" s="3" t="s">
        <v>621</v>
      </c>
      <c r="G295" s="3" t="s">
        <v>622</v>
      </c>
      <c r="H295" s="3" t="s">
        <v>621</v>
      </c>
      <c r="I295" s="3" t="s">
        <v>622</v>
      </c>
      <c r="J295" s="3" t="s">
        <v>621</v>
      </c>
      <c r="O295" s="20">
        <f t="shared" si="4"/>
        <v>0</v>
      </c>
    </row>
    <row r="296" spans="1:15" ht="15" customHeight="1" x14ac:dyDescent="0.25">
      <c r="A296" s="3" t="s">
        <v>371</v>
      </c>
      <c r="B296" s="3" t="s">
        <v>383</v>
      </c>
      <c r="C296" s="3">
        <v>2013</v>
      </c>
      <c r="D296" s="3" t="s">
        <v>621</v>
      </c>
      <c r="E296" s="3" t="s">
        <v>622</v>
      </c>
      <c r="F296" s="3" t="s">
        <v>621</v>
      </c>
      <c r="G296" s="3" t="s">
        <v>622</v>
      </c>
      <c r="H296" s="3" t="s">
        <v>621</v>
      </c>
      <c r="I296" s="3" t="s">
        <v>622</v>
      </c>
      <c r="J296" s="3" t="s">
        <v>621</v>
      </c>
      <c r="O296" s="20">
        <f t="shared" si="4"/>
        <v>0</v>
      </c>
    </row>
    <row r="297" spans="1:15" ht="15" customHeight="1" x14ac:dyDescent="0.25">
      <c r="A297" s="3" t="s">
        <v>371</v>
      </c>
      <c r="B297" s="3" t="s">
        <v>384</v>
      </c>
      <c r="C297" s="3">
        <v>2013</v>
      </c>
      <c r="D297" s="3" t="s">
        <v>621</v>
      </c>
      <c r="E297" s="3" t="s">
        <v>622</v>
      </c>
      <c r="F297" s="3" t="s">
        <v>621</v>
      </c>
      <c r="G297" s="3" t="s">
        <v>622</v>
      </c>
      <c r="H297" s="3" t="s">
        <v>621</v>
      </c>
      <c r="I297" s="3" t="s">
        <v>622</v>
      </c>
      <c r="J297" s="3" t="s">
        <v>621</v>
      </c>
      <c r="O297" s="20">
        <f t="shared" si="4"/>
        <v>0</v>
      </c>
    </row>
    <row r="298" spans="1:15" ht="15" customHeight="1" x14ac:dyDescent="0.25">
      <c r="A298" s="3" t="s">
        <v>371</v>
      </c>
      <c r="B298" s="3" t="s">
        <v>385</v>
      </c>
      <c r="C298" s="3">
        <v>2013</v>
      </c>
      <c r="D298" s="3" t="s">
        <v>622</v>
      </c>
      <c r="E298" s="3" t="s">
        <v>622</v>
      </c>
      <c r="F298" s="3" t="s">
        <v>622</v>
      </c>
      <c r="G298" s="3" t="s">
        <v>622</v>
      </c>
      <c r="H298" s="3" t="s">
        <v>622</v>
      </c>
      <c r="I298" s="3" t="s">
        <v>622</v>
      </c>
      <c r="J298" s="3" t="s">
        <v>622</v>
      </c>
      <c r="O298" s="20">
        <f t="shared" si="4"/>
        <v>0</v>
      </c>
    </row>
    <row r="299" spans="1:15" ht="15" customHeight="1" x14ac:dyDescent="0.25">
      <c r="A299" s="3" t="s">
        <v>371</v>
      </c>
      <c r="B299" s="3" t="s">
        <v>386</v>
      </c>
      <c r="C299" s="3">
        <v>2013</v>
      </c>
      <c r="D299" s="3" t="s">
        <v>622</v>
      </c>
      <c r="E299" s="3" t="s">
        <v>622</v>
      </c>
      <c r="F299" s="3" t="s">
        <v>622</v>
      </c>
      <c r="G299" s="3" t="s">
        <v>622</v>
      </c>
      <c r="H299" s="3" t="s">
        <v>622</v>
      </c>
      <c r="I299" s="3" t="s">
        <v>622</v>
      </c>
      <c r="J299" s="3" t="s">
        <v>622</v>
      </c>
      <c r="O299" s="20">
        <f t="shared" si="4"/>
        <v>0</v>
      </c>
    </row>
    <row r="300" spans="1:15" ht="15" customHeight="1" x14ac:dyDescent="0.25">
      <c r="A300" s="3" t="s">
        <v>371</v>
      </c>
      <c r="B300" s="3" t="s">
        <v>387</v>
      </c>
      <c r="C300" s="3">
        <v>2013</v>
      </c>
      <c r="D300" s="3" t="s">
        <v>621</v>
      </c>
      <c r="E300" s="3" t="s">
        <v>622</v>
      </c>
      <c r="F300" s="3" t="s">
        <v>621</v>
      </c>
      <c r="G300" s="3" t="s">
        <v>622</v>
      </c>
      <c r="H300" s="3" t="s">
        <v>621</v>
      </c>
      <c r="I300" s="3" t="s">
        <v>622</v>
      </c>
      <c r="J300" s="3" t="s">
        <v>621</v>
      </c>
      <c r="O300" s="20">
        <f t="shared" si="4"/>
        <v>0</v>
      </c>
    </row>
    <row r="301" spans="1:15" ht="15" customHeight="1" x14ac:dyDescent="0.25">
      <c r="A301" s="3" t="s">
        <v>388</v>
      </c>
      <c r="B301" s="3" t="s">
        <v>389</v>
      </c>
      <c r="C301" s="3">
        <v>2013</v>
      </c>
      <c r="D301" s="3" t="s">
        <v>621</v>
      </c>
      <c r="E301" s="3" t="s">
        <v>622</v>
      </c>
      <c r="F301" s="3" t="s">
        <v>621</v>
      </c>
      <c r="G301" s="3" t="s">
        <v>622</v>
      </c>
      <c r="H301" s="3" t="s">
        <v>621</v>
      </c>
      <c r="I301" s="3" t="s">
        <v>622</v>
      </c>
      <c r="J301" s="3" t="s">
        <v>621</v>
      </c>
      <c r="O301" s="20">
        <f t="shared" si="4"/>
        <v>0</v>
      </c>
    </row>
    <row r="302" spans="1:15" ht="15" customHeight="1" x14ac:dyDescent="0.25">
      <c r="A302" s="3" t="s">
        <v>388</v>
      </c>
      <c r="B302" s="3" t="s">
        <v>390</v>
      </c>
      <c r="C302" s="3">
        <v>2013</v>
      </c>
      <c r="D302" s="3" t="s">
        <v>621</v>
      </c>
      <c r="E302" s="3" t="s">
        <v>622</v>
      </c>
      <c r="F302" s="3" t="s">
        <v>621</v>
      </c>
      <c r="G302" s="3" t="s">
        <v>622</v>
      </c>
      <c r="H302" s="3" t="s">
        <v>621</v>
      </c>
      <c r="I302" s="3" t="s">
        <v>622</v>
      </c>
      <c r="J302" s="3" t="s">
        <v>621</v>
      </c>
      <c r="O302" s="20">
        <f t="shared" si="4"/>
        <v>0</v>
      </c>
    </row>
    <row r="303" spans="1:15" ht="15" customHeight="1" x14ac:dyDescent="0.25">
      <c r="A303" s="3" t="s">
        <v>391</v>
      </c>
      <c r="B303" s="3" t="s">
        <v>392</v>
      </c>
      <c r="C303" s="3">
        <v>2013</v>
      </c>
      <c r="D303" s="3" t="s">
        <v>621</v>
      </c>
      <c r="E303" s="3" t="s">
        <v>622</v>
      </c>
      <c r="F303" s="3" t="s">
        <v>621</v>
      </c>
      <c r="G303" s="3" t="s">
        <v>622</v>
      </c>
      <c r="H303" s="3" t="s">
        <v>621</v>
      </c>
      <c r="I303" s="3" t="s">
        <v>622</v>
      </c>
      <c r="J303" s="3" t="s">
        <v>621</v>
      </c>
      <c r="O303" s="20">
        <f t="shared" si="4"/>
        <v>0</v>
      </c>
    </row>
    <row r="304" spans="1:15" ht="15" customHeight="1" x14ac:dyDescent="0.25">
      <c r="A304" s="3" t="s">
        <v>393</v>
      </c>
      <c r="B304" s="3" t="s">
        <v>394</v>
      </c>
      <c r="C304" s="3">
        <v>2013</v>
      </c>
      <c r="D304" s="3" t="s">
        <v>621</v>
      </c>
      <c r="E304" s="3" t="s">
        <v>622</v>
      </c>
      <c r="F304" s="3" t="s">
        <v>621</v>
      </c>
      <c r="G304" s="3" t="s">
        <v>622</v>
      </c>
      <c r="H304" s="3" t="s">
        <v>621</v>
      </c>
      <c r="I304" s="3" t="s">
        <v>622</v>
      </c>
      <c r="J304" s="3" t="s">
        <v>621</v>
      </c>
      <c r="O304" s="20">
        <f t="shared" si="4"/>
        <v>0</v>
      </c>
    </row>
    <row r="305" spans="1:15" ht="15" customHeight="1" x14ac:dyDescent="0.25">
      <c r="A305" s="3" t="s">
        <v>393</v>
      </c>
      <c r="B305" s="3" t="s">
        <v>395</v>
      </c>
      <c r="C305" s="3">
        <v>2013</v>
      </c>
      <c r="D305" s="3" t="s">
        <v>621</v>
      </c>
      <c r="E305" s="3" t="s">
        <v>622</v>
      </c>
      <c r="F305" s="3" t="s">
        <v>621</v>
      </c>
      <c r="G305" s="3" t="s">
        <v>622</v>
      </c>
      <c r="H305" s="3" t="s">
        <v>621</v>
      </c>
      <c r="I305" s="3" t="s">
        <v>622</v>
      </c>
      <c r="J305" s="3" t="s">
        <v>621</v>
      </c>
      <c r="O305" s="20">
        <f t="shared" si="4"/>
        <v>0</v>
      </c>
    </row>
    <row r="306" spans="1:15" ht="15" customHeight="1" x14ac:dyDescent="0.25">
      <c r="A306" s="3" t="s">
        <v>393</v>
      </c>
      <c r="B306" s="3" t="s">
        <v>396</v>
      </c>
      <c r="C306" s="3">
        <v>2013</v>
      </c>
      <c r="D306" s="3" t="s">
        <v>621</v>
      </c>
      <c r="E306" s="3" t="s">
        <v>621</v>
      </c>
      <c r="F306" s="3" t="s">
        <v>621</v>
      </c>
      <c r="G306" s="3" t="s">
        <v>621</v>
      </c>
      <c r="H306" s="3" t="s">
        <v>621</v>
      </c>
      <c r="I306" s="3" t="s">
        <v>621</v>
      </c>
      <c r="J306" s="3" t="s">
        <v>621</v>
      </c>
      <c r="O306" s="20">
        <f t="shared" si="4"/>
        <v>0</v>
      </c>
    </row>
    <row r="307" spans="1:15" ht="15" customHeight="1" x14ac:dyDescent="0.25">
      <c r="A307" s="3" t="s">
        <v>393</v>
      </c>
      <c r="B307" s="3" t="s">
        <v>397</v>
      </c>
      <c r="C307" s="3">
        <v>2013</v>
      </c>
      <c r="D307" s="3" t="s">
        <v>621</v>
      </c>
      <c r="E307" s="3" t="s">
        <v>622</v>
      </c>
      <c r="F307" s="3" t="s">
        <v>621</v>
      </c>
      <c r="G307" s="3" t="s">
        <v>622</v>
      </c>
      <c r="H307" s="3" t="s">
        <v>621</v>
      </c>
      <c r="I307" s="3" t="s">
        <v>622</v>
      </c>
      <c r="J307" s="3" t="s">
        <v>621</v>
      </c>
      <c r="O307" s="20">
        <f t="shared" si="4"/>
        <v>0</v>
      </c>
    </row>
    <row r="308" spans="1:15" ht="15" customHeight="1" x14ac:dyDescent="0.25">
      <c r="A308" s="3" t="s">
        <v>393</v>
      </c>
      <c r="B308" s="3" t="s">
        <v>398</v>
      </c>
      <c r="C308" s="3">
        <v>2013</v>
      </c>
      <c r="D308" s="3" t="s">
        <v>621</v>
      </c>
      <c r="E308" s="3" t="s">
        <v>622</v>
      </c>
      <c r="F308" s="3" t="s">
        <v>621</v>
      </c>
      <c r="G308" s="3" t="s">
        <v>622</v>
      </c>
      <c r="H308" s="3" t="s">
        <v>621</v>
      </c>
      <c r="I308" s="3" t="s">
        <v>622</v>
      </c>
      <c r="J308" s="3" t="s">
        <v>621</v>
      </c>
      <c r="O308" s="20">
        <f t="shared" si="4"/>
        <v>0</v>
      </c>
    </row>
    <row r="309" spans="1:15" ht="15" customHeight="1" x14ac:dyDescent="0.25">
      <c r="A309" s="3" t="s">
        <v>399</v>
      </c>
      <c r="B309" s="3" t="s">
        <v>400</v>
      </c>
      <c r="C309" s="3">
        <v>2013</v>
      </c>
      <c r="D309" s="3" t="s">
        <v>621</v>
      </c>
      <c r="E309" s="3" t="s">
        <v>622</v>
      </c>
      <c r="F309" s="3" t="s">
        <v>621</v>
      </c>
      <c r="G309" s="3" t="s">
        <v>622</v>
      </c>
      <c r="H309" s="3" t="s">
        <v>621</v>
      </c>
      <c r="I309" s="3" t="s">
        <v>622</v>
      </c>
      <c r="J309" s="3" t="s">
        <v>621</v>
      </c>
      <c r="O309" s="20">
        <f t="shared" si="4"/>
        <v>0</v>
      </c>
    </row>
    <row r="310" spans="1:15" ht="15" customHeight="1" x14ac:dyDescent="0.25">
      <c r="A310" s="3" t="s">
        <v>401</v>
      </c>
      <c r="B310" s="3" t="s">
        <v>402</v>
      </c>
      <c r="C310" s="3">
        <v>2013</v>
      </c>
      <c r="D310" s="3" t="s">
        <v>621</v>
      </c>
      <c r="E310" s="3" t="s">
        <v>622</v>
      </c>
      <c r="F310" s="3" t="s">
        <v>621</v>
      </c>
      <c r="G310" s="3" t="s">
        <v>622</v>
      </c>
      <c r="H310" s="3" t="s">
        <v>621</v>
      </c>
      <c r="I310" s="3" t="s">
        <v>622</v>
      </c>
      <c r="J310" s="3" t="s">
        <v>621</v>
      </c>
      <c r="O310" s="20">
        <f t="shared" si="4"/>
        <v>0</v>
      </c>
    </row>
    <row r="311" spans="1:15" ht="15" customHeight="1" x14ac:dyDescent="0.25">
      <c r="A311" s="3" t="s">
        <v>403</v>
      </c>
      <c r="B311" s="3" t="s">
        <v>404</v>
      </c>
      <c r="C311" s="3">
        <v>2013</v>
      </c>
      <c r="D311" s="3" t="s">
        <v>621</v>
      </c>
      <c r="E311" s="3" t="s">
        <v>622</v>
      </c>
      <c r="F311" s="3" t="s">
        <v>621</v>
      </c>
      <c r="G311" s="3" t="s">
        <v>622</v>
      </c>
      <c r="H311" s="3" t="s">
        <v>621</v>
      </c>
      <c r="I311" s="3" t="s">
        <v>622</v>
      </c>
      <c r="J311" s="3" t="s">
        <v>621</v>
      </c>
      <c r="O311" s="20">
        <f t="shared" si="4"/>
        <v>0</v>
      </c>
    </row>
    <row r="312" spans="1:15" ht="15" customHeight="1" x14ac:dyDescent="0.25">
      <c r="A312" s="3" t="s">
        <v>403</v>
      </c>
      <c r="B312" s="3" t="s">
        <v>405</v>
      </c>
      <c r="C312" s="3">
        <v>2013</v>
      </c>
      <c r="D312" s="3" t="s">
        <v>621</v>
      </c>
      <c r="E312" s="3" t="s">
        <v>622</v>
      </c>
      <c r="F312" s="3" t="s">
        <v>621</v>
      </c>
      <c r="G312" s="3" t="s">
        <v>622</v>
      </c>
      <c r="H312" s="3" t="s">
        <v>621</v>
      </c>
      <c r="I312" s="3" t="s">
        <v>622</v>
      </c>
      <c r="J312" s="3" t="s">
        <v>621</v>
      </c>
      <c r="O312" s="20">
        <f t="shared" si="4"/>
        <v>0</v>
      </c>
    </row>
    <row r="313" spans="1:15" ht="15" customHeight="1" x14ac:dyDescent="0.25">
      <c r="A313" s="3" t="s">
        <v>403</v>
      </c>
      <c r="B313" s="3" t="s">
        <v>406</v>
      </c>
      <c r="C313" s="3">
        <v>2013</v>
      </c>
      <c r="D313" s="3" t="s">
        <v>621</v>
      </c>
      <c r="E313" s="3" t="s">
        <v>622</v>
      </c>
      <c r="F313" s="3" t="s">
        <v>621</v>
      </c>
      <c r="G313" s="3" t="s">
        <v>622</v>
      </c>
      <c r="H313" s="3" t="s">
        <v>621</v>
      </c>
      <c r="I313" s="3" t="s">
        <v>622</v>
      </c>
      <c r="J313" s="3" t="s">
        <v>621</v>
      </c>
      <c r="O313" s="20">
        <f t="shared" si="4"/>
        <v>0</v>
      </c>
    </row>
    <row r="314" spans="1:15" ht="15" customHeight="1" x14ac:dyDescent="0.25">
      <c r="A314" s="3" t="s">
        <v>403</v>
      </c>
      <c r="B314" s="3" t="s">
        <v>407</v>
      </c>
      <c r="C314" s="3">
        <v>2013</v>
      </c>
      <c r="D314" s="3" t="s">
        <v>621</v>
      </c>
      <c r="E314" s="3" t="s">
        <v>622</v>
      </c>
      <c r="F314" s="3" t="s">
        <v>621</v>
      </c>
      <c r="G314" s="3" t="s">
        <v>622</v>
      </c>
      <c r="H314" s="3" t="s">
        <v>621</v>
      </c>
      <c r="I314" s="3" t="s">
        <v>622</v>
      </c>
      <c r="J314" s="3" t="s">
        <v>621</v>
      </c>
      <c r="O314" s="20">
        <f t="shared" si="4"/>
        <v>0</v>
      </c>
    </row>
    <row r="315" spans="1:15" ht="15" customHeight="1" x14ac:dyDescent="0.25">
      <c r="A315" s="3" t="s">
        <v>403</v>
      </c>
      <c r="B315" s="3" t="s">
        <v>408</v>
      </c>
      <c r="C315" s="3">
        <v>2013</v>
      </c>
      <c r="D315" s="3" t="s">
        <v>621</v>
      </c>
      <c r="E315" s="3" t="s">
        <v>622</v>
      </c>
      <c r="F315" s="3" t="s">
        <v>621</v>
      </c>
      <c r="G315" s="3" t="s">
        <v>622</v>
      </c>
      <c r="H315" s="3" t="s">
        <v>621</v>
      </c>
      <c r="I315" s="3" t="s">
        <v>622</v>
      </c>
      <c r="J315" s="3" t="s">
        <v>621</v>
      </c>
      <c r="O315" s="20">
        <f t="shared" si="4"/>
        <v>0</v>
      </c>
    </row>
    <row r="316" spans="1:15" ht="15" customHeight="1" x14ac:dyDescent="0.25">
      <c r="A316" s="3" t="s">
        <v>403</v>
      </c>
      <c r="B316" s="3" t="s">
        <v>409</v>
      </c>
      <c r="C316" s="3">
        <v>2013</v>
      </c>
      <c r="D316" s="3" t="s">
        <v>622</v>
      </c>
      <c r="E316" s="3" t="s">
        <v>622</v>
      </c>
      <c r="F316" s="3" t="s">
        <v>622</v>
      </c>
      <c r="G316" s="3" t="s">
        <v>622</v>
      </c>
      <c r="H316" s="3" t="s">
        <v>622</v>
      </c>
      <c r="I316" s="3" t="s">
        <v>622</v>
      </c>
      <c r="J316" s="3" t="s">
        <v>622</v>
      </c>
      <c r="O316" s="20">
        <f t="shared" si="4"/>
        <v>0</v>
      </c>
    </row>
    <row r="317" spans="1:15" ht="15" customHeight="1" x14ac:dyDescent="0.25">
      <c r="A317" s="3" t="s">
        <v>403</v>
      </c>
      <c r="B317" s="3" t="s">
        <v>410</v>
      </c>
      <c r="C317" s="3">
        <v>2013</v>
      </c>
      <c r="D317" s="3" t="s">
        <v>621</v>
      </c>
      <c r="E317" s="3" t="s">
        <v>622</v>
      </c>
      <c r="F317" s="3" t="s">
        <v>621</v>
      </c>
      <c r="G317" s="3" t="s">
        <v>622</v>
      </c>
      <c r="H317" s="3" t="s">
        <v>621</v>
      </c>
      <c r="I317" s="3" t="s">
        <v>622</v>
      </c>
      <c r="J317" s="3" t="s">
        <v>621</v>
      </c>
      <c r="O317" s="20">
        <f t="shared" si="4"/>
        <v>0</v>
      </c>
    </row>
    <row r="318" spans="1:15" ht="15" customHeight="1" x14ac:dyDescent="0.25">
      <c r="A318" s="3" t="s">
        <v>403</v>
      </c>
      <c r="B318" s="3" t="s">
        <v>411</v>
      </c>
      <c r="C318" s="3">
        <v>2013</v>
      </c>
      <c r="D318" s="3" t="s">
        <v>621</v>
      </c>
      <c r="E318" s="3" t="s">
        <v>622</v>
      </c>
      <c r="F318" s="3" t="s">
        <v>621</v>
      </c>
      <c r="G318" s="3" t="s">
        <v>622</v>
      </c>
      <c r="H318" s="3" t="s">
        <v>621</v>
      </c>
      <c r="I318" s="3" t="s">
        <v>622</v>
      </c>
      <c r="J318" s="3" t="s">
        <v>621</v>
      </c>
      <c r="O318" s="20">
        <f t="shared" si="4"/>
        <v>0</v>
      </c>
    </row>
    <row r="319" spans="1:15" ht="15" customHeight="1" x14ac:dyDescent="0.25">
      <c r="A319" s="3" t="s">
        <v>403</v>
      </c>
      <c r="B319" s="3" t="s">
        <v>412</v>
      </c>
      <c r="C319" s="3">
        <v>2013</v>
      </c>
      <c r="D319" s="3" t="s">
        <v>621</v>
      </c>
      <c r="E319" s="3" t="s">
        <v>622</v>
      </c>
      <c r="F319" s="3" t="s">
        <v>621</v>
      </c>
      <c r="G319" s="3" t="s">
        <v>622</v>
      </c>
      <c r="H319" s="3" t="s">
        <v>621</v>
      </c>
      <c r="I319" s="3" t="s">
        <v>622</v>
      </c>
      <c r="J319" s="3" t="s">
        <v>621</v>
      </c>
      <c r="O319" s="20">
        <f t="shared" si="4"/>
        <v>0</v>
      </c>
    </row>
    <row r="320" spans="1:15" ht="15" customHeight="1" x14ac:dyDescent="0.25">
      <c r="A320" s="3" t="s">
        <v>403</v>
      </c>
      <c r="B320" s="3" t="s">
        <v>413</v>
      </c>
      <c r="C320" s="3">
        <v>2013</v>
      </c>
      <c r="D320" s="3" t="s">
        <v>621</v>
      </c>
      <c r="E320" s="3" t="s">
        <v>622</v>
      </c>
      <c r="F320" s="3" t="s">
        <v>621</v>
      </c>
      <c r="G320" s="3" t="s">
        <v>622</v>
      </c>
      <c r="H320" s="3" t="s">
        <v>621</v>
      </c>
      <c r="I320" s="3" t="s">
        <v>622</v>
      </c>
      <c r="J320" s="3" t="s">
        <v>621</v>
      </c>
      <c r="O320" s="20">
        <f t="shared" si="4"/>
        <v>0</v>
      </c>
    </row>
    <row r="321" spans="1:15" ht="15" customHeight="1" x14ac:dyDescent="0.25">
      <c r="A321" s="3" t="s">
        <v>403</v>
      </c>
      <c r="B321" s="3" t="s">
        <v>414</v>
      </c>
      <c r="C321" s="3">
        <v>2013</v>
      </c>
      <c r="D321" s="3" t="s">
        <v>621</v>
      </c>
      <c r="E321" s="3" t="s">
        <v>622</v>
      </c>
      <c r="F321" s="3" t="s">
        <v>621</v>
      </c>
      <c r="G321" s="3" t="s">
        <v>622</v>
      </c>
      <c r="H321" s="3" t="s">
        <v>621</v>
      </c>
      <c r="I321" s="3" t="s">
        <v>622</v>
      </c>
      <c r="J321" s="3" t="s">
        <v>621</v>
      </c>
      <c r="O321" s="20">
        <f t="shared" si="4"/>
        <v>0</v>
      </c>
    </row>
    <row r="322" spans="1:15" ht="15" customHeight="1" x14ac:dyDescent="0.25">
      <c r="A322" s="3" t="s">
        <v>403</v>
      </c>
      <c r="B322" s="3" t="s">
        <v>415</v>
      </c>
      <c r="C322" s="3">
        <v>2013</v>
      </c>
      <c r="D322" s="3">
        <v>6.125</v>
      </c>
      <c r="E322" s="3" t="s">
        <v>676</v>
      </c>
      <c r="F322" s="3">
        <v>6.125</v>
      </c>
      <c r="G322" s="3" t="s">
        <v>622</v>
      </c>
      <c r="H322" s="3" t="s">
        <v>621</v>
      </c>
      <c r="I322" s="3" t="s">
        <v>622</v>
      </c>
      <c r="J322" s="3" t="s">
        <v>621</v>
      </c>
      <c r="O322" s="20">
        <f t="shared" si="4"/>
        <v>6.125</v>
      </c>
    </row>
    <row r="323" spans="1:15" ht="15" customHeight="1" x14ac:dyDescent="0.25">
      <c r="A323" s="3" t="s">
        <v>403</v>
      </c>
      <c r="B323" s="3" t="s">
        <v>416</v>
      </c>
      <c r="C323" s="3">
        <v>2013</v>
      </c>
      <c r="D323" s="3" t="s">
        <v>621</v>
      </c>
      <c r="E323" s="3" t="s">
        <v>622</v>
      </c>
      <c r="F323" s="3" t="s">
        <v>621</v>
      </c>
      <c r="G323" s="3" t="s">
        <v>622</v>
      </c>
      <c r="H323" s="3" t="s">
        <v>621</v>
      </c>
      <c r="I323" s="3" t="s">
        <v>622</v>
      </c>
      <c r="J323" s="3" t="s">
        <v>621</v>
      </c>
      <c r="O323" s="20">
        <f t="shared" ref="O323:O386" si="5">IFERROR(F323/1,0)+IFERROR(H323/1,0)+IFERROR(J323/1,0)</f>
        <v>0</v>
      </c>
    </row>
    <row r="324" spans="1:15" ht="15" customHeight="1" x14ac:dyDescent="0.25">
      <c r="A324" s="3" t="s">
        <v>403</v>
      </c>
      <c r="B324" s="3" t="s">
        <v>417</v>
      </c>
      <c r="C324" s="3">
        <v>2013</v>
      </c>
      <c r="D324" s="3" t="s">
        <v>621</v>
      </c>
      <c r="E324" s="3" t="s">
        <v>622</v>
      </c>
      <c r="F324" s="3" t="s">
        <v>621</v>
      </c>
      <c r="G324" s="3" t="s">
        <v>622</v>
      </c>
      <c r="H324" s="3" t="s">
        <v>621</v>
      </c>
      <c r="I324" s="3" t="s">
        <v>622</v>
      </c>
      <c r="J324" s="3" t="s">
        <v>621</v>
      </c>
      <c r="O324" s="20">
        <f t="shared" si="5"/>
        <v>0</v>
      </c>
    </row>
    <row r="325" spans="1:15" ht="15" customHeight="1" x14ac:dyDescent="0.25">
      <c r="A325" s="3" t="s">
        <v>403</v>
      </c>
      <c r="B325" s="3" t="s">
        <v>418</v>
      </c>
      <c r="C325" s="3">
        <v>2013</v>
      </c>
      <c r="D325" s="3" t="s">
        <v>621</v>
      </c>
      <c r="E325" s="3" t="s">
        <v>622</v>
      </c>
      <c r="F325" s="3" t="s">
        <v>621</v>
      </c>
      <c r="G325" s="3" t="s">
        <v>622</v>
      </c>
      <c r="H325" s="3" t="s">
        <v>621</v>
      </c>
      <c r="I325" s="3" t="s">
        <v>622</v>
      </c>
      <c r="J325" s="3" t="s">
        <v>621</v>
      </c>
      <c r="O325" s="20">
        <f t="shared" si="5"/>
        <v>0</v>
      </c>
    </row>
    <row r="326" spans="1:15" ht="15" customHeight="1" x14ac:dyDescent="0.25">
      <c r="A326" s="3" t="s">
        <v>403</v>
      </c>
      <c r="B326" s="3" t="s">
        <v>419</v>
      </c>
      <c r="C326" s="3">
        <v>2013</v>
      </c>
      <c r="D326" s="3">
        <v>39.15</v>
      </c>
      <c r="E326" s="3" t="s">
        <v>677</v>
      </c>
      <c r="F326" s="3">
        <v>39.15</v>
      </c>
      <c r="G326" s="3" t="s">
        <v>622</v>
      </c>
      <c r="H326" s="3" t="s">
        <v>621</v>
      </c>
      <c r="I326" s="3" t="s">
        <v>622</v>
      </c>
      <c r="J326" s="3" t="s">
        <v>621</v>
      </c>
      <c r="O326" s="20">
        <f t="shared" si="5"/>
        <v>39.15</v>
      </c>
    </row>
    <row r="327" spans="1:15" ht="15" customHeight="1" x14ac:dyDescent="0.25">
      <c r="A327" s="3" t="s">
        <v>403</v>
      </c>
      <c r="B327" s="3" t="s">
        <v>420</v>
      </c>
      <c r="C327" s="3">
        <v>2013</v>
      </c>
      <c r="D327" s="3" t="s">
        <v>621</v>
      </c>
      <c r="E327" s="3" t="s">
        <v>622</v>
      </c>
      <c r="F327" s="3" t="s">
        <v>621</v>
      </c>
      <c r="G327" s="3" t="s">
        <v>622</v>
      </c>
      <c r="H327" s="3" t="s">
        <v>621</v>
      </c>
      <c r="I327" s="3" t="s">
        <v>622</v>
      </c>
      <c r="J327" s="3" t="s">
        <v>621</v>
      </c>
      <c r="O327" s="20">
        <f t="shared" si="5"/>
        <v>0</v>
      </c>
    </row>
    <row r="328" spans="1:15" ht="15" customHeight="1" x14ac:dyDescent="0.25">
      <c r="A328" s="3" t="s">
        <v>403</v>
      </c>
      <c r="B328" s="3" t="s">
        <v>421</v>
      </c>
      <c r="C328" s="3">
        <v>2013</v>
      </c>
      <c r="D328" s="3" t="s">
        <v>621</v>
      </c>
      <c r="E328" s="3" t="s">
        <v>622</v>
      </c>
      <c r="F328" s="3" t="s">
        <v>621</v>
      </c>
      <c r="G328" s="3" t="s">
        <v>622</v>
      </c>
      <c r="H328" s="3" t="s">
        <v>621</v>
      </c>
      <c r="I328" s="3" t="s">
        <v>622</v>
      </c>
      <c r="J328" s="3" t="s">
        <v>621</v>
      </c>
      <c r="O328" s="20">
        <f t="shared" si="5"/>
        <v>0</v>
      </c>
    </row>
    <row r="329" spans="1:15" ht="15" customHeight="1" x14ac:dyDescent="0.25">
      <c r="A329" s="3" t="s">
        <v>422</v>
      </c>
      <c r="B329" s="3" t="s">
        <v>423</v>
      </c>
      <c r="C329" s="3">
        <v>2013</v>
      </c>
      <c r="D329" s="3" t="s">
        <v>621</v>
      </c>
      <c r="E329" s="3" t="s">
        <v>622</v>
      </c>
      <c r="F329" s="3" t="s">
        <v>621</v>
      </c>
      <c r="G329" s="3" t="s">
        <v>622</v>
      </c>
      <c r="H329" s="3" t="s">
        <v>621</v>
      </c>
      <c r="I329" s="3" t="s">
        <v>622</v>
      </c>
      <c r="J329" s="3" t="s">
        <v>621</v>
      </c>
      <c r="O329" s="20">
        <f t="shared" si="5"/>
        <v>0</v>
      </c>
    </row>
    <row r="330" spans="1:15" ht="15" customHeight="1" x14ac:dyDescent="0.25">
      <c r="A330" s="3" t="s">
        <v>422</v>
      </c>
      <c r="B330" s="3" t="s">
        <v>424</v>
      </c>
      <c r="C330" s="3">
        <v>2013</v>
      </c>
      <c r="D330" s="3">
        <v>7.3</v>
      </c>
      <c r="E330" s="3" t="s">
        <v>678</v>
      </c>
      <c r="F330" s="3">
        <v>7.3</v>
      </c>
      <c r="G330" s="3" t="s">
        <v>622</v>
      </c>
      <c r="H330" s="3" t="s">
        <v>621</v>
      </c>
      <c r="I330" s="3" t="s">
        <v>622</v>
      </c>
      <c r="J330" s="3" t="s">
        <v>621</v>
      </c>
      <c r="O330" s="20">
        <f t="shared" si="5"/>
        <v>7.3</v>
      </c>
    </row>
    <row r="331" spans="1:15" ht="15" customHeight="1" x14ac:dyDescent="0.25">
      <c r="A331" s="3" t="s">
        <v>422</v>
      </c>
      <c r="B331" s="3" t="s">
        <v>425</v>
      </c>
      <c r="C331" s="3">
        <v>2013</v>
      </c>
      <c r="D331" s="3" t="s">
        <v>621</v>
      </c>
      <c r="E331" s="3" t="s">
        <v>622</v>
      </c>
      <c r="F331" s="3" t="s">
        <v>621</v>
      </c>
      <c r="G331" s="3" t="s">
        <v>622</v>
      </c>
      <c r="H331" s="3" t="s">
        <v>621</v>
      </c>
      <c r="I331" s="3" t="s">
        <v>622</v>
      </c>
      <c r="J331" s="3" t="s">
        <v>621</v>
      </c>
      <c r="O331" s="20">
        <f t="shared" si="5"/>
        <v>0</v>
      </c>
    </row>
    <row r="332" spans="1:15" ht="15" customHeight="1" x14ac:dyDescent="0.25">
      <c r="A332" s="3" t="s">
        <v>422</v>
      </c>
      <c r="B332" s="3" t="s">
        <v>426</v>
      </c>
      <c r="C332" s="3">
        <v>2013</v>
      </c>
      <c r="D332" s="3" t="s">
        <v>621</v>
      </c>
      <c r="E332" s="3" t="s">
        <v>622</v>
      </c>
      <c r="F332" s="3" t="s">
        <v>621</v>
      </c>
      <c r="G332" s="3" t="s">
        <v>622</v>
      </c>
      <c r="H332" s="3" t="s">
        <v>621</v>
      </c>
      <c r="I332" s="3" t="s">
        <v>622</v>
      </c>
      <c r="J332" s="3" t="s">
        <v>621</v>
      </c>
      <c r="O332" s="20">
        <f t="shared" si="5"/>
        <v>0</v>
      </c>
    </row>
    <row r="333" spans="1:15" ht="15" customHeight="1" x14ac:dyDescent="0.25">
      <c r="A333" s="3" t="s">
        <v>422</v>
      </c>
      <c r="B333" s="3" t="s">
        <v>427</v>
      </c>
      <c r="C333" s="3">
        <v>2013</v>
      </c>
      <c r="D333" s="3" t="s">
        <v>621</v>
      </c>
      <c r="E333" s="3" t="s">
        <v>661</v>
      </c>
      <c r="F333" s="3" t="s">
        <v>621</v>
      </c>
      <c r="G333" s="3" t="s">
        <v>622</v>
      </c>
      <c r="H333" s="3" t="s">
        <v>621</v>
      </c>
      <c r="I333" s="3" t="s">
        <v>622</v>
      </c>
      <c r="J333" s="3" t="s">
        <v>621</v>
      </c>
      <c r="O333" s="20">
        <f t="shared" si="5"/>
        <v>0</v>
      </c>
    </row>
    <row r="334" spans="1:15" ht="15" customHeight="1" x14ac:dyDescent="0.25">
      <c r="A334" s="3" t="s">
        <v>428</v>
      </c>
      <c r="B334" s="3" t="s">
        <v>429</v>
      </c>
      <c r="C334" s="3">
        <v>2013</v>
      </c>
      <c r="D334" s="3" t="s">
        <v>622</v>
      </c>
      <c r="E334" s="3" t="s">
        <v>622</v>
      </c>
      <c r="F334" s="3" t="s">
        <v>622</v>
      </c>
      <c r="G334" s="3" t="s">
        <v>622</v>
      </c>
      <c r="H334" s="3" t="s">
        <v>622</v>
      </c>
      <c r="I334" s="3" t="s">
        <v>622</v>
      </c>
      <c r="J334" s="3" t="s">
        <v>622</v>
      </c>
      <c r="O334" s="20">
        <f t="shared" si="5"/>
        <v>0</v>
      </c>
    </row>
    <row r="335" spans="1:15" ht="15" customHeight="1" x14ac:dyDescent="0.25">
      <c r="A335" s="3" t="s">
        <v>428</v>
      </c>
      <c r="B335" s="3" t="s">
        <v>430</v>
      </c>
      <c r="C335" s="3">
        <v>2013</v>
      </c>
      <c r="D335" s="3" t="s">
        <v>622</v>
      </c>
      <c r="E335" s="3" t="s">
        <v>622</v>
      </c>
      <c r="F335" s="3" t="s">
        <v>622</v>
      </c>
      <c r="G335" s="3" t="s">
        <v>622</v>
      </c>
      <c r="H335" s="3" t="s">
        <v>622</v>
      </c>
      <c r="I335" s="3" t="s">
        <v>622</v>
      </c>
      <c r="J335" s="3" t="s">
        <v>622</v>
      </c>
      <c r="O335" s="20">
        <f t="shared" si="5"/>
        <v>0</v>
      </c>
    </row>
    <row r="336" spans="1:15" ht="15" customHeight="1" x14ac:dyDescent="0.25">
      <c r="A336" s="3" t="s">
        <v>431</v>
      </c>
      <c r="B336" s="3" t="s">
        <v>432</v>
      </c>
      <c r="C336" s="3">
        <v>2013</v>
      </c>
      <c r="D336" s="3" t="s">
        <v>621</v>
      </c>
      <c r="E336" s="3" t="s">
        <v>622</v>
      </c>
      <c r="F336" s="3" t="s">
        <v>621</v>
      </c>
      <c r="G336" s="3" t="s">
        <v>622</v>
      </c>
      <c r="H336" s="3" t="s">
        <v>621</v>
      </c>
      <c r="I336" s="3" t="s">
        <v>622</v>
      </c>
      <c r="J336" s="3" t="s">
        <v>621</v>
      </c>
      <c r="O336" s="20">
        <f t="shared" si="5"/>
        <v>0</v>
      </c>
    </row>
    <row r="337" spans="1:15" ht="15" customHeight="1" x14ac:dyDescent="0.25">
      <c r="A337" s="3" t="s">
        <v>433</v>
      </c>
      <c r="B337" s="3" t="s">
        <v>434</v>
      </c>
      <c r="C337" s="3">
        <v>2013</v>
      </c>
      <c r="D337" s="3" t="s">
        <v>621</v>
      </c>
      <c r="E337" s="3" t="s">
        <v>622</v>
      </c>
      <c r="F337" s="3" t="s">
        <v>621</v>
      </c>
      <c r="G337" s="3" t="s">
        <v>622</v>
      </c>
      <c r="H337" s="3" t="s">
        <v>621</v>
      </c>
      <c r="I337" s="3" t="s">
        <v>622</v>
      </c>
      <c r="J337" s="3" t="s">
        <v>621</v>
      </c>
      <c r="O337" s="20">
        <f t="shared" si="5"/>
        <v>0</v>
      </c>
    </row>
    <row r="338" spans="1:15" ht="15" customHeight="1" x14ac:dyDescent="0.25">
      <c r="A338" s="3" t="s">
        <v>435</v>
      </c>
      <c r="B338" s="3" t="s">
        <v>436</v>
      </c>
      <c r="C338" s="3">
        <v>2013</v>
      </c>
      <c r="D338" s="3" t="s">
        <v>621</v>
      </c>
      <c r="E338" s="3" t="s">
        <v>621</v>
      </c>
      <c r="F338" s="3" t="s">
        <v>621</v>
      </c>
      <c r="G338" s="3" t="s">
        <v>621</v>
      </c>
      <c r="H338" s="3" t="s">
        <v>621</v>
      </c>
      <c r="I338" s="3" t="s">
        <v>621</v>
      </c>
      <c r="J338" s="3" t="s">
        <v>621</v>
      </c>
      <c r="O338" s="20">
        <f t="shared" si="5"/>
        <v>0</v>
      </c>
    </row>
    <row r="339" spans="1:15" ht="15" customHeight="1" x14ac:dyDescent="0.25">
      <c r="A339" s="3" t="s">
        <v>435</v>
      </c>
      <c r="B339" s="3" t="s">
        <v>437</v>
      </c>
      <c r="C339" s="3">
        <v>2013</v>
      </c>
      <c r="D339" s="3" t="s">
        <v>621</v>
      </c>
      <c r="E339" s="3" t="s">
        <v>621</v>
      </c>
      <c r="F339" s="3" t="s">
        <v>621</v>
      </c>
      <c r="G339" s="3" t="s">
        <v>621</v>
      </c>
      <c r="H339" s="3" t="s">
        <v>621</v>
      </c>
      <c r="I339" s="3" t="s">
        <v>621</v>
      </c>
      <c r="J339" s="3" t="s">
        <v>621</v>
      </c>
      <c r="O339" s="20">
        <f t="shared" si="5"/>
        <v>0</v>
      </c>
    </row>
    <row r="340" spans="1:15" ht="15" customHeight="1" x14ac:dyDescent="0.25">
      <c r="A340" s="3" t="s">
        <v>435</v>
      </c>
      <c r="B340" s="3" t="s">
        <v>438</v>
      </c>
      <c r="C340" s="3">
        <v>2013</v>
      </c>
      <c r="D340" s="3" t="s">
        <v>621</v>
      </c>
      <c r="E340" s="3" t="s">
        <v>621</v>
      </c>
      <c r="F340" s="3" t="s">
        <v>621</v>
      </c>
      <c r="G340" s="3" t="s">
        <v>621</v>
      </c>
      <c r="H340" s="3" t="s">
        <v>621</v>
      </c>
      <c r="I340" s="3" t="s">
        <v>621</v>
      </c>
      <c r="J340" s="3" t="s">
        <v>621</v>
      </c>
      <c r="O340" s="20">
        <f t="shared" si="5"/>
        <v>0</v>
      </c>
    </row>
    <row r="341" spans="1:15" ht="15" customHeight="1" x14ac:dyDescent="0.25">
      <c r="A341" s="3" t="s">
        <v>435</v>
      </c>
      <c r="B341" s="3" t="s">
        <v>439</v>
      </c>
      <c r="C341" s="3">
        <v>2013</v>
      </c>
      <c r="D341" s="3" t="s">
        <v>621</v>
      </c>
      <c r="E341" s="3" t="s">
        <v>621</v>
      </c>
      <c r="F341" s="3" t="s">
        <v>621</v>
      </c>
      <c r="G341" s="3" t="s">
        <v>621</v>
      </c>
      <c r="H341" s="3" t="s">
        <v>621</v>
      </c>
      <c r="I341" s="3" t="s">
        <v>621</v>
      </c>
      <c r="J341" s="3" t="s">
        <v>621</v>
      </c>
      <c r="O341" s="20">
        <f t="shared" si="5"/>
        <v>0</v>
      </c>
    </row>
    <row r="342" spans="1:15" ht="15" customHeight="1" x14ac:dyDescent="0.25">
      <c r="A342" s="3" t="s">
        <v>440</v>
      </c>
      <c r="B342" s="3" t="s">
        <v>441</v>
      </c>
      <c r="C342" s="3">
        <v>2013</v>
      </c>
      <c r="D342" s="3">
        <v>89.52</v>
      </c>
      <c r="E342" s="3" t="s">
        <v>679</v>
      </c>
      <c r="F342" s="3">
        <v>53.76</v>
      </c>
      <c r="G342" s="3" t="s">
        <v>680</v>
      </c>
      <c r="H342" s="3">
        <v>35.76</v>
      </c>
      <c r="I342" s="3" t="s">
        <v>621</v>
      </c>
      <c r="J342" s="3" t="s">
        <v>621</v>
      </c>
      <c r="O342" s="20">
        <f t="shared" si="5"/>
        <v>89.52</v>
      </c>
    </row>
    <row r="343" spans="1:15" ht="15" customHeight="1" x14ac:dyDescent="0.25">
      <c r="A343" s="3" t="s">
        <v>440</v>
      </c>
      <c r="B343" s="3" t="s">
        <v>442</v>
      </c>
      <c r="C343" s="3">
        <v>2013</v>
      </c>
      <c r="D343" s="3" t="s">
        <v>621</v>
      </c>
      <c r="E343" s="3" t="s">
        <v>622</v>
      </c>
      <c r="F343" s="3" t="s">
        <v>621</v>
      </c>
      <c r="G343" s="3" t="s">
        <v>622</v>
      </c>
      <c r="H343" s="3" t="s">
        <v>621</v>
      </c>
      <c r="I343" s="3" t="s">
        <v>622</v>
      </c>
      <c r="J343" s="3" t="s">
        <v>621</v>
      </c>
      <c r="O343" s="20">
        <f t="shared" si="5"/>
        <v>0</v>
      </c>
    </row>
    <row r="344" spans="1:15" ht="15" customHeight="1" x14ac:dyDescent="0.25">
      <c r="A344" s="3" t="s">
        <v>443</v>
      </c>
      <c r="B344" s="3" t="s">
        <v>444</v>
      </c>
      <c r="C344" s="3">
        <v>2013</v>
      </c>
      <c r="D344" s="3" t="s">
        <v>621</v>
      </c>
      <c r="E344" s="3" t="s">
        <v>622</v>
      </c>
      <c r="F344" s="3" t="s">
        <v>621</v>
      </c>
      <c r="G344" s="3" t="s">
        <v>622</v>
      </c>
      <c r="H344" s="3" t="s">
        <v>621</v>
      </c>
      <c r="I344" s="3" t="s">
        <v>622</v>
      </c>
      <c r="J344" s="3" t="s">
        <v>621</v>
      </c>
      <c r="O344" s="20">
        <f t="shared" si="5"/>
        <v>0</v>
      </c>
    </row>
    <row r="345" spans="1:15" ht="15" customHeight="1" x14ac:dyDescent="0.25">
      <c r="A345" s="3" t="s">
        <v>443</v>
      </c>
      <c r="B345" s="3" t="s">
        <v>445</v>
      </c>
      <c r="C345" s="3">
        <v>2013</v>
      </c>
      <c r="D345" s="3" t="s">
        <v>622</v>
      </c>
      <c r="E345" s="3" t="s">
        <v>622</v>
      </c>
      <c r="F345" s="3" t="s">
        <v>622</v>
      </c>
      <c r="G345" s="3" t="s">
        <v>622</v>
      </c>
      <c r="H345" s="3" t="s">
        <v>622</v>
      </c>
      <c r="I345" s="3" t="s">
        <v>622</v>
      </c>
      <c r="J345" s="3" t="s">
        <v>622</v>
      </c>
      <c r="O345" s="20">
        <f t="shared" si="5"/>
        <v>0</v>
      </c>
    </row>
    <row r="346" spans="1:15" ht="15" customHeight="1" x14ac:dyDescent="0.25">
      <c r="A346" s="3" t="s">
        <v>443</v>
      </c>
      <c r="B346" s="3" t="s">
        <v>446</v>
      </c>
      <c r="C346" s="3">
        <v>2013</v>
      </c>
      <c r="D346" s="3" t="s">
        <v>622</v>
      </c>
      <c r="E346" s="3" t="s">
        <v>622</v>
      </c>
      <c r="F346" s="3" t="s">
        <v>622</v>
      </c>
      <c r="G346" s="3" t="s">
        <v>622</v>
      </c>
      <c r="H346" s="3" t="s">
        <v>622</v>
      </c>
      <c r="I346" s="3" t="s">
        <v>622</v>
      </c>
      <c r="J346" s="3" t="s">
        <v>622</v>
      </c>
      <c r="O346" s="20">
        <f t="shared" si="5"/>
        <v>0</v>
      </c>
    </row>
    <row r="347" spans="1:15" ht="15" customHeight="1" x14ac:dyDescent="0.25">
      <c r="A347" s="3" t="s">
        <v>447</v>
      </c>
      <c r="B347" s="3" t="s">
        <v>448</v>
      </c>
      <c r="C347" s="3">
        <v>2013</v>
      </c>
      <c r="D347" s="3" t="s">
        <v>621</v>
      </c>
      <c r="E347" s="3" t="s">
        <v>622</v>
      </c>
      <c r="F347" s="3" t="s">
        <v>621</v>
      </c>
      <c r="G347" s="3" t="s">
        <v>622</v>
      </c>
      <c r="H347" s="3" t="s">
        <v>621</v>
      </c>
      <c r="I347" s="3" t="s">
        <v>622</v>
      </c>
      <c r="J347" s="3" t="s">
        <v>621</v>
      </c>
      <c r="O347" s="20">
        <f t="shared" si="5"/>
        <v>0</v>
      </c>
    </row>
    <row r="348" spans="1:15" ht="15" customHeight="1" x14ac:dyDescent="0.25">
      <c r="A348" s="3" t="s">
        <v>447</v>
      </c>
      <c r="B348" s="3" t="s">
        <v>449</v>
      </c>
      <c r="C348" s="3">
        <v>2013</v>
      </c>
      <c r="D348" s="3" t="s">
        <v>621</v>
      </c>
      <c r="E348" s="3" t="s">
        <v>622</v>
      </c>
      <c r="F348" s="3" t="s">
        <v>621</v>
      </c>
      <c r="G348" s="3" t="s">
        <v>622</v>
      </c>
      <c r="H348" s="3" t="s">
        <v>621</v>
      </c>
      <c r="I348" s="3" t="s">
        <v>622</v>
      </c>
      <c r="J348" s="3" t="s">
        <v>621</v>
      </c>
      <c r="O348" s="20">
        <f t="shared" si="5"/>
        <v>0</v>
      </c>
    </row>
    <row r="349" spans="1:15" ht="15" customHeight="1" x14ac:dyDescent="0.25">
      <c r="A349" s="3" t="s">
        <v>447</v>
      </c>
      <c r="B349" s="3" t="s">
        <v>450</v>
      </c>
      <c r="C349" s="3">
        <v>2013</v>
      </c>
      <c r="D349" s="3">
        <v>98.819000000000003</v>
      </c>
      <c r="E349" s="3" t="s">
        <v>681</v>
      </c>
      <c r="F349" s="3">
        <v>78.356999999999999</v>
      </c>
      <c r="G349" s="3" t="s">
        <v>682</v>
      </c>
      <c r="H349" s="3">
        <v>20.462</v>
      </c>
      <c r="I349" s="3" t="s">
        <v>622</v>
      </c>
      <c r="J349" s="3" t="s">
        <v>621</v>
      </c>
      <c r="O349" s="20">
        <f t="shared" si="5"/>
        <v>98.819000000000003</v>
      </c>
    </row>
    <row r="350" spans="1:15" ht="15" customHeight="1" x14ac:dyDescent="0.25">
      <c r="A350" s="3" t="s">
        <v>447</v>
      </c>
      <c r="B350" s="3" t="s">
        <v>451</v>
      </c>
      <c r="C350" s="3">
        <v>2013</v>
      </c>
      <c r="D350" s="3" t="s">
        <v>622</v>
      </c>
      <c r="E350" s="3" t="s">
        <v>622</v>
      </c>
      <c r="F350" s="3" t="s">
        <v>622</v>
      </c>
      <c r="G350" s="3" t="s">
        <v>622</v>
      </c>
      <c r="H350" s="3" t="s">
        <v>622</v>
      </c>
      <c r="I350" s="3" t="s">
        <v>622</v>
      </c>
      <c r="J350" s="3" t="s">
        <v>622</v>
      </c>
      <c r="O350" s="20">
        <f t="shared" si="5"/>
        <v>0</v>
      </c>
    </row>
    <row r="351" spans="1:15" ht="15" customHeight="1" x14ac:dyDescent="0.25">
      <c r="A351" s="3" t="s">
        <v>447</v>
      </c>
      <c r="B351" s="3" t="s">
        <v>452</v>
      </c>
      <c r="C351" s="3">
        <v>2013</v>
      </c>
      <c r="D351" s="3" t="s">
        <v>621</v>
      </c>
      <c r="E351" s="3" t="s">
        <v>622</v>
      </c>
      <c r="F351" s="3" t="s">
        <v>621</v>
      </c>
      <c r="G351" s="3" t="s">
        <v>622</v>
      </c>
      <c r="H351" s="3" t="s">
        <v>621</v>
      </c>
      <c r="I351" s="3" t="s">
        <v>622</v>
      </c>
      <c r="J351" s="3" t="s">
        <v>621</v>
      </c>
      <c r="O351" s="20">
        <f t="shared" si="5"/>
        <v>0</v>
      </c>
    </row>
    <row r="352" spans="1:15" ht="15" customHeight="1" x14ac:dyDescent="0.25">
      <c r="A352" s="3" t="s">
        <v>453</v>
      </c>
      <c r="B352" s="3" t="s">
        <v>454</v>
      </c>
      <c r="C352" s="3">
        <v>2013</v>
      </c>
      <c r="D352" s="3" t="s">
        <v>621</v>
      </c>
      <c r="E352" s="3" t="s">
        <v>622</v>
      </c>
      <c r="F352" s="3" t="s">
        <v>621</v>
      </c>
      <c r="G352" s="3" t="s">
        <v>622</v>
      </c>
      <c r="H352" s="3" t="s">
        <v>621</v>
      </c>
      <c r="I352" s="3" t="s">
        <v>622</v>
      </c>
      <c r="J352" s="3" t="s">
        <v>621</v>
      </c>
      <c r="O352" s="20">
        <f t="shared" si="5"/>
        <v>0</v>
      </c>
    </row>
    <row r="353" spans="1:15" ht="15" customHeight="1" x14ac:dyDescent="0.25">
      <c r="A353" s="3" t="s">
        <v>453</v>
      </c>
      <c r="B353" s="3" t="s">
        <v>455</v>
      </c>
      <c r="C353" s="3">
        <v>2013</v>
      </c>
      <c r="D353" s="3" t="s">
        <v>621</v>
      </c>
      <c r="E353" s="3" t="s">
        <v>622</v>
      </c>
      <c r="F353" s="3" t="s">
        <v>621</v>
      </c>
      <c r="G353" s="3" t="s">
        <v>622</v>
      </c>
      <c r="H353" s="3" t="s">
        <v>621</v>
      </c>
      <c r="I353" s="3" t="s">
        <v>622</v>
      </c>
      <c r="J353" s="3" t="s">
        <v>621</v>
      </c>
      <c r="O353" s="20">
        <f t="shared" si="5"/>
        <v>0</v>
      </c>
    </row>
    <row r="354" spans="1:15" ht="15" customHeight="1" x14ac:dyDescent="0.25">
      <c r="A354" s="3" t="s">
        <v>453</v>
      </c>
      <c r="B354" s="3" t="s">
        <v>456</v>
      </c>
      <c r="C354" s="3">
        <v>2013</v>
      </c>
      <c r="D354" s="3" t="s">
        <v>621</v>
      </c>
      <c r="E354" s="3" t="s">
        <v>622</v>
      </c>
      <c r="F354" s="3" t="s">
        <v>621</v>
      </c>
      <c r="G354" s="3" t="s">
        <v>622</v>
      </c>
      <c r="H354" s="3" t="s">
        <v>621</v>
      </c>
      <c r="I354" s="3" t="s">
        <v>622</v>
      </c>
      <c r="J354" s="3" t="s">
        <v>621</v>
      </c>
      <c r="O354" s="20">
        <f t="shared" si="5"/>
        <v>0</v>
      </c>
    </row>
    <row r="355" spans="1:15" ht="15" customHeight="1" x14ac:dyDescent="0.25">
      <c r="A355" s="3" t="s">
        <v>453</v>
      </c>
      <c r="B355" s="3" t="s">
        <v>457</v>
      </c>
      <c r="C355" s="3">
        <v>2013</v>
      </c>
      <c r="D355" s="3" t="s">
        <v>621</v>
      </c>
      <c r="E355" s="3" t="s">
        <v>622</v>
      </c>
      <c r="F355" s="3" t="s">
        <v>621</v>
      </c>
      <c r="G355" s="3" t="s">
        <v>622</v>
      </c>
      <c r="H355" s="3" t="s">
        <v>621</v>
      </c>
      <c r="I355" s="3" t="s">
        <v>622</v>
      </c>
      <c r="J355" s="3" t="s">
        <v>621</v>
      </c>
      <c r="O355" s="20">
        <f t="shared" si="5"/>
        <v>0</v>
      </c>
    </row>
    <row r="356" spans="1:15" ht="15" customHeight="1" x14ac:dyDescent="0.25">
      <c r="A356" s="3" t="s">
        <v>458</v>
      </c>
      <c r="B356" s="3" t="s">
        <v>459</v>
      </c>
      <c r="C356" s="3">
        <v>2013</v>
      </c>
      <c r="D356" s="3" t="s">
        <v>621</v>
      </c>
      <c r="E356" s="3" t="s">
        <v>622</v>
      </c>
      <c r="F356" s="3" t="s">
        <v>621</v>
      </c>
      <c r="G356" s="3" t="s">
        <v>622</v>
      </c>
      <c r="H356" s="3" t="s">
        <v>621</v>
      </c>
      <c r="I356" s="3" t="s">
        <v>622</v>
      </c>
      <c r="J356" s="3" t="s">
        <v>621</v>
      </c>
      <c r="O356" s="20">
        <f t="shared" si="5"/>
        <v>0</v>
      </c>
    </row>
    <row r="357" spans="1:15" ht="15" customHeight="1" x14ac:dyDescent="0.25">
      <c r="A357" s="3" t="s">
        <v>458</v>
      </c>
      <c r="B357" s="3" t="s">
        <v>460</v>
      </c>
      <c r="C357" s="3">
        <v>2013</v>
      </c>
      <c r="D357" s="3" t="s">
        <v>621</v>
      </c>
      <c r="E357" s="3" t="s">
        <v>622</v>
      </c>
      <c r="F357" s="3" t="s">
        <v>621</v>
      </c>
      <c r="G357" s="3" t="s">
        <v>622</v>
      </c>
      <c r="H357" s="3" t="s">
        <v>621</v>
      </c>
      <c r="I357" s="3" t="s">
        <v>622</v>
      </c>
      <c r="J357" s="3" t="s">
        <v>621</v>
      </c>
      <c r="O357" s="20">
        <f t="shared" si="5"/>
        <v>0</v>
      </c>
    </row>
    <row r="358" spans="1:15" ht="15" customHeight="1" x14ac:dyDescent="0.25">
      <c r="A358" s="3" t="s">
        <v>461</v>
      </c>
      <c r="B358" s="3" t="s">
        <v>462</v>
      </c>
      <c r="C358" s="3">
        <v>2013</v>
      </c>
      <c r="D358" s="3" t="s">
        <v>622</v>
      </c>
      <c r="E358" s="3" t="s">
        <v>622</v>
      </c>
      <c r="F358" s="3" t="s">
        <v>622</v>
      </c>
      <c r="G358" s="3" t="s">
        <v>622</v>
      </c>
      <c r="H358" s="3" t="s">
        <v>622</v>
      </c>
      <c r="I358" s="3" t="s">
        <v>622</v>
      </c>
      <c r="J358" s="3" t="s">
        <v>622</v>
      </c>
      <c r="O358" s="20">
        <f t="shared" si="5"/>
        <v>0</v>
      </c>
    </row>
    <row r="359" spans="1:15" ht="15" customHeight="1" x14ac:dyDescent="0.25">
      <c r="A359" s="3" t="s">
        <v>461</v>
      </c>
      <c r="B359" s="3" t="s">
        <v>463</v>
      </c>
      <c r="C359" s="3">
        <v>2013</v>
      </c>
      <c r="D359" s="3">
        <v>2.7</v>
      </c>
      <c r="E359" s="3" t="s">
        <v>683</v>
      </c>
      <c r="F359" s="3">
        <v>2.7</v>
      </c>
      <c r="G359" s="3" t="s">
        <v>622</v>
      </c>
      <c r="H359" s="3" t="s">
        <v>621</v>
      </c>
      <c r="I359" s="3" t="s">
        <v>622</v>
      </c>
      <c r="J359" s="3" t="s">
        <v>621</v>
      </c>
      <c r="O359" s="20">
        <f t="shared" si="5"/>
        <v>2.7</v>
      </c>
    </row>
    <row r="360" spans="1:15" ht="15" customHeight="1" x14ac:dyDescent="0.25">
      <c r="A360" s="3" t="s">
        <v>464</v>
      </c>
      <c r="B360" s="3" t="s">
        <v>465</v>
      </c>
      <c r="C360" s="3">
        <v>2013</v>
      </c>
      <c r="D360" s="3" t="s">
        <v>621</v>
      </c>
      <c r="E360" s="3" t="s">
        <v>622</v>
      </c>
      <c r="F360" s="3" t="s">
        <v>621</v>
      </c>
      <c r="G360" s="3" t="s">
        <v>622</v>
      </c>
      <c r="H360" s="3" t="s">
        <v>621</v>
      </c>
      <c r="I360" s="3" t="s">
        <v>622</v>
      </c>
      <c r="J360" s="3" t="s">
        <v>621</v>
      </c>
      <c r="O360" s="20">
        <f t="shared" si="5"/>
        <v>0</v>
      </c>
    </row>
    <row r="361" spans="1:15" ht="15" customHeight="1" x14ac:dyDescent="0.25">
      <c r="A361" s="3" t="s">
        <v>464</v>
      </c>
      <c r="B361" s="3" t="s">
        <v>466</v>
      </c>
      <c r="C361" s="3">
        <v>2013</v>
      </c>
      <c r="D361" s="3" t="s">
        <v>622</v>
      </c>
      <c r="E361" s="3" t="s">
        <v>622</v>
      </c>
      <c r="F361" s="3" t="s">
        <v>622</v>
      </c>
      <c r="G361" s="3" t="s">
        <v>622</v>
      </c>
      <c r="H361" s="3" t="s">
        <v>622</v>
      </c>
      <c r="I361" s="3" t="s">
        <v>622</v>
      </c>
      <c r="J361" s="3" t="s">
        <v>622</v>
      </c>
      <c r="O361" s="20">
        <f t="shared" si="5"/>
        <v>0</v>
      </c>
    </row>
    <row r="362" spans="1:15" ht="15" customHeight="1" x14ac:dyDescent="0.25">
      <c r="A362" s="3" t="s">
        <v>464</v>
      </c>
      <c r="B362" s="3" t="s">
        <v>467</v>
      </c>
      <c r="C362" s="3">
        <v>2013</v>
      </c>
      <c r="D362" s="3" t="s">
        <v>621</v>
      </c>
      <c r="E362" s="3" t="s">
        <v>622</v>
      </c>
      <c r="F362" s="3" t="s">
        <v>621</v>
      </c>
      <c r="G362" s="3" t="s">
        <v>622</v>
      </c>
      <c r="H362" s="3" t="s">
        <v>621</v>
      </c>
      <c r="I362" s="3" t="s">
        <v>622</v>
      </c>
      <c r="J362" s="3" t="s">
        <v>621</v>
      </c>
      <c r="O362" s="20">
        <f t="shared" si="5"/>
        <v>0</v>
      </c>
    </row>
    <row r="363" spans="1:15" ht="15" customHeight="1" x14ac:dyDescent="0.25">
      <c r="A363" s="3" t="s">
        <v>468</v>
      </c>
      <c r="B363" s="3" t="s">
        <v>469</v>
      </c>
      <c r="C363" s="3">
        <v>2013</v>
      </c>
      <c r="D363" s="3" t="s">
        <v>621</v>
      </c>
      <c r="E363" s="3" t="s">
        <v>622</v>
      </c>
      <c r="F363" s="3" t="s">
        <v>621</v>
      </c>
      <c r="G363" s="3" t="s">
        <v>622</v>
      </c>
      <c r="H363" s="3" t="s">
        <v>621</v>
      </c>
      <c r="I363" s="3" t="s">
        <v>622</v>
      </c>
      <c r="J363" s="3" t="s">
        <v>621</v>
      </c>
      <c r="O363" s="20">
        <f t="shared" si="5"/>
        <v>0</v>
      </c>
    </row>
    <row r="364" spans="1:15" ht="15" customHeight="1" x14ac:dyDescent="0.25">
      <c r="A364" s="3" t="s">
        <v>468</v>
      </c>
      <c r="B364" s="3" t="s">
        <v>470</v>
      </c>
      <c r="C364" s="3">
        <v>2013</v>
      </c>
      <c r="D364" s="3" t="s">
        <v>621</v>
      </c>
      <c r="E364" s="3" t="s">
        <v>622</v>
      </c>
      <c r="F364" s="3" t="s">
        <v>621</v>
      </c>
      <c r="G364" s="3" t="s">
        <v>622</v>
      </c>
      <c r="H364" s="3" t="s">
        <v>621</v>
      </c>
      <c r="I364" s="3" t="s">
        <v>622</v>
      </c>
      <c r="J364" s="3" t="s">
        <v>621</v>
      </c>
      <c r="O364" s="20">
        <f t="shared" si="5"/>
        <v>0</v>
      </c>
    </row>
    <row r="365" spans="1:15" ht="15" customHeight="1" x14ac:dyDescent="0.25">
      <c r="A365" s="3" t="s">
        <v>471</v>
      </c>
      <c r="B365" s="3" t="s">
        <v>472</v>
      </c>
      <c r="C365" s="3">
        <v>2013</v>
      </c>
      <c r="D365" s="3">
        <v>17.498999999999999</v>
      </c>
      <c r="E365" s="3" t="s">
        <v>684</v>
      </c>
      <c r="F365" s="3">
        <v>17.498999999999999</v>
      </c>
      <c r="G365" s="3" t="s">
        <v>622</v>
      </c>
      <c r="H365" s="3" t="s">
        <v>621</v>
      </c>
      <c r="I365" s="3" t="s">
        <v>622</v>
      </c>
      <c r="J365" s="3" t="s">
        <v>621</v>
      </c>
      <c r="O365" s="20">
        <f t="shared" si="5"/>
        <v>17.498999999999999</v>
      </c>
    </row>
    <row r="366" spans="1:15" ht="15" customHeight="1" x14ac:dyDescent="0.25">
      <c r="A366" s="3" t="s">
        <v>471</v>
      </c>
      <c r="B366" s="3" t="s">
        <v>473</v>
      </c>
      <c r="C366" s="3">
        <v>2013</v>
      </c>
      <c r="D366" s="3" t="s">
        <v>621</v>
      </c>
      <c r="E366" s="3" t="s">
        <v>622</v>
      </c>
      <c r="F366" s="3" t="s">
        <v>621</v>
      </c>
      <c r="G366" s="3" t="s">
        <v>622</v>
      </c>
      <c r="H366" s="3" t="s">
        <v>621</v>
      </c>
      <c r="I366" s="3" t="s">
        <v>622</v>
      </c>
      <c r="J366" s="3" t="s">
        <v>621</v>
      </c>
      <c r="O366" s="20">
        <f t="shared" si="5"/>
        <v>0</v>
      </c>
    </row>
    <row r="367" spans="1:15" ht="15" customHeight="1" x14ac:dyDescent="0.25">
      <c r="A367" s="3" t="s">
        <v>474</v>
      </c>
      <c r="B367" s="3" t="s">
        <v>475</v>
      </c>
      <c r="C367" s="3">
        <v>2013</v>
      </c>
      <c r="D367" s="3" t="s">
        <v>621</v>
      </c>
      <c r="E367" s="3" t="s">
        <v>622</v>
      </c>
      <c r="F367" s="3" t="s">
        <v>621</v>
      </c>
      <c r="G367" s="3" t="s">
        <v>622</v>
      </c>
      <c r="H367" s="3" t="s">
        <v>621</v>
      </c>
      <c r="I367" s="3" t="s">
        <v>622</v>
      </c>
      <c r="J367" s="3" t="s">
        <v>621</v>
      </c>
      <c r="O367" s="20">
        <f t="shared" si="5"/>
        <v>0</v>
      </c>
    </row>
    <row r="368" spans="1:15" ht="15" customHeight="1" x14ac:dyDescent="0.25">
      <c r="A368" s="3" t="s">
        <v>474</v>
      </c>
      <c r="B368" s="3" t="s">
        <v>476</v>
      </c>
      <c r="C368" s="3">
        <v>2013</v>
      </c>
      <c r="D368" s="3" t="s">
        <v>621</v>
      </c>
      <c r="E368" s="3" t="s">
        <v>622</v>
      </c>
      <c r="F368" s="3" t="s">
        <v>621</v>
      </c>
      <c r="G368" s="3" t="s">
        <v>622</v>
      </c>
      <c r="H368" s="3" t="s">
        <v>621</v>
      </c>
      <c r="I368" s="3" t="s">
        <v>622</v>
      </c>
      <c r="J368" s="3" t="s">
        <v>621</v>
      </c>
      <c r="O368" s="20">
        <f t="shared" si="5"/>
        <v>0</v>
      </c>
    </row>
    <row r="369" spans="1:15" ht="15" customHeight="1" x14ac:dyDescent="0.25">
      <c r="A369" s="3" t="s">
        <v>474</v>
      </c>
      <c r="B369" s="3" t="s">
        <v>477</v>
      </c>
      <c r="C369" s="3">
        <v>2013</v>
      </c>
      <c r="D369" s="3" t="s">
        <v>621</v>
      </c>
      <c r="E369" s="3" t="s">
        <v>622</v>
      </c>
      <c r="F369" s="3" t="s">
        <v>621</v>
      </c>
      <c r="G369" s="3" t="s">
        <v>622</v>
      </c>
      <c r="H369" s="3" t="s">
        <v>621</v>
      </c>
      <c r="I369" s="3" t="s">
        <v>622</v>
      </c>
      <c r="J369" s="3" t="s">
        <v>621</v>
      </c>
      <c r="O369" s="20">
        <f t="shared" si="5"/>
        <v>0</v>
      </c>
    </row>
    <row r="370" spans="1:15" ht="15" customHeight="1" x14ac:dyDescent="0.25">
      <c r="A370" s="3" t="s">
        <v>474</v>
      </c>
      <c r="B370" s="3" t="s">
        <v>478</v>
      </c>
      <c r="C370" s="3">
        <v>2013</v>
      </c>
      <c r="D370" s="3" t="s">
        <v>621</v>
      </c>
      <c r="E370" s="3" t="s">
        <v>622</v>
      </c>
      <c r="F370" s="3" t="s">
        <v>621</v>
      </c>
      <c r="G370" s="3" t="s">
        <v>622</v>
      </c>
      <c r="H370" s="3" t="s">
        <v>621</v>
      </c>
      <c r="I370" s="3" t="s">
        <v>622</v>
      </c>
      <c r="J370" s="3" t="s">
        <v>621</v>
      </c>
      <c r="O370" s="20">
        <f t="shared" si="5"/>
        <v>0</v>
      </c>
    </row>
    <row r="371" spans="1:15" ht="15" customHeight="1" x14ac:dyDescent="0.25">
      <c r="A371" s="3" t="s">
        <v>474</v>
      </c>
      <c r="B371" s="3" t="s">
        <v>479</v>
      </c>
      <c r="C371" s="3">
        <v>2013</v>
      </c>
      <c r="D371" s="3">
        <v>6.36</v>
      </c>
      <c r="E371" s="3" t="s">
        <v>685</v>
      </c>
      <c r="F371" s="3">
        <v>6.36</v>
      </c>
      <c r="G371" s="3" t="s">
        <v>622</v>
      </c>
      <c r="H371" s="3" t="s">
        <v>621</v>
      </c>
      <c r="I371" s="3" t="s">
        <v>622</v>
      </c>
      <c r="J371" s="3" t="s">
        <v>621</v>
      </c>
      <c r="O371" s="20">
        <f t="shared" si="5"/>
        <v>6.36</v>
      </c>
    </row>
    <row r="372" spans="1:15" ht="15" customHeight="1" x14ac:dyDescent="0.25">
      <c r="A372" s="3" t="s">
        <v>474</v>
      </c>
      <c r="B372" s="3" t="s">
        <v>480</v>
      </c>
      <c r="C372" s="3">
        <v>2013</v>
      </c>
      <c r="D372" s="3" t="s">
        <v>622</v>
      </c>
      <c r="E372" s="3" t="s">
        <v>622</v>
      </c>
      <c r="F372" s="3" t="s">
        <v>621</v>
      </c>
      <c r="G372" s="3" t="s">
        <v>622</v>
      </c>
      <c r="H372" s="3" t="s">
        <v>621</v>
      </c>
      <c r="I372" s="3" t="s">
        <v>622</v>
      </c>
      <c r="J372" s="3" t="s">
        <v>621</v>
      </c>
      <c r="O372" s="20">
        <f t="shared" si="5"/>
        <v>0</v>
      </c>
    </row>
    <row r="373" spans="1:15" ht="15" customHeight="1" x14ac:dyDescent="0.25">
      <c r="A373" s="3" t="s">
        <v>481</v>
      </c>
      <c r="B373" s="3" t="s">
        <v>482</v>
      </c>
      <c r="C373" s="3">
        <v>2013</v>
      </c>
      <c r="D373" s="3" t="s">
        <v>622</v>
      </c>
      <c r="E373" s="3" t="s">
        <v>622</v>
      </c>
      <c r="F373" s="3" t="s">
        <v>622</v>
      </c>
      <c r="G373" s="3" t="s">
        <v>622</v>
      </c>
      <c r="H373" s="3" t="s">
        <v>622</v>
      </c>
      <c r="I373" s="3" t="s">
        <v>622</v>
      </c>
      <c r="J373" s="3" t="s">
        <v>622</v>
      </c>
      <c r="O373" s="20">
        <f t="shared" si="5"/>
        <v>0</v>
      </c>
    </row>
    <row r="374" spans="1:15" ht="15" customHeight="1" x14ac:dyDescent="0.25">
      <c r="A374" s="3" t="s">
        <v>481</v>
      </c>
      <c r="B374" s="3" t="s">
        <v>483</v>
      </c>
      <c r="C374" s="3">
        <v>2013</v>
      </c>
      <c r="D374" s="3" t="s">
        <v>622</v>
      </c>
      <c r="E374" s="3" t="s">
        <v>622</v>
      </c>
      <c r="F374" s="3" t="s">
        <v>622</v>
      </c>
      <c r="G374" s="3" t="s">
        <v>622</v>
      </c>
      <c r="H374" s="3" t="s">
        <v>622</v>
      </c>
      <c r="I374" s="3" t="s">
        <v>622</v>
      </c>
      <c r="J374" s="3" t="s">
        <v>622</v>
      </c>
      <c r="O374" s="20">
        <f t="shared" si="5"/>
        <v>0</v>
      </c>
    </row>
    <row r="375" spans="1:15" ht="15" customHeight="1" x14ac:dyDescent="0.25">
      <c r="A375" s="3" t="s">
        <v>481</v>
      </c>
      <c r="B375" s="3" t="s">
        <v>484</v>
      </c>
      <c r="C375" s="3">
        <v>2013</v>
      </c>
      <c r="D375" s="3" t="s">
        <v>621</v>
      </c>
      <c r="E375" s="3" t="s">
        <v>622</v>
      </c>
      <c r="F375" s="3" t="s">
        <v>621</v>
      </c>
      <c r="G375" s="3" t="s">
        <v>622</v>
      </c>
      <c r="H375" s="3" t="s">
        <v>621</v>
      </c>
      <c r="I375" s="3" t="s">
        <v>622</v>
      </c>
      <c r="J375" s="3" t="s">
        <v>621</v>
      </c>
      <c r="O375" s="20">
        <f t="shared" si="5"/>
        <v>0</v>
      </c>
    </row>
    <row r="376" spans="1:15" ht="15" customHeight="1" x14ac:dyDescent="0.25">
      <c r="A376" s="3" t="s">
        <v>485</v>
      </c>
      <c r="B376" s="3" t="s">
        <v>486</v>
      </c>
      <c r="C376" s="3">
        <v>2013</v>
      </c>
      <c r="D376" s="3" t="s">
        <v>621</v>
      </c>
      <c r="E376" s="3" t="s">
        <v>622</v>
      </c>
      <c r="F376" s="3" t="s">
        <v>621</v>
      </c>
      <c r="G376" s="3" t="s">
        <v>622</v>
      </c>
      <c r="H376" s="3" t="s">
        <v>621</v>
      </c>
      <c r="I376" s="3" t="s">
        <v>622</v>
      </c>
      <c r="J376" s="3" t="s">
        <v>621</v>
      </c>
      <c r="O376" s="20">
        <f t="shared" si="5"/>
        <v>0</v>
      </c>
    </row>
    <row r="377" spans="1:15" ht="15" customHeight="1" x14ac:dyDescent="0.25">
      <c r="A377" s="3" t="s">
        <v>487</v>
      </c>
      <c r="B377" s="3" t="s">
        <v>488</v>
      </c>
      <c r="C377" s="3">
        <v>2013</v>
      </c>
      <c r="D377" s="3" t="s">
        <v>621</v>
      </c>
      <c r="E377" s="3" t="s">
        <v>622</v>
      </c>
      <c r="F377" s="3" t="s">
        <v>621</v>
      </c>
      <c r="G377" s="3" t="s">
        <v>622</v>
      </c>
      <c r="H377" s="3" t="s">
        <v>621</v>
      </c>
      <c r="I377" s="3" t="s">
        <v>622</v>
      </c>
      <c r="J377" s="3" t="s">
        <v>621</v>
      </c>
      <c r="O377" s="20">
        <f t="shared" si="5"/>
        <v>0</v>
      </c>
    </row>
    <row r="378" spans="1:15" ht="15" customHeight="1" x14ac:dyDescent="0.25">
      <c r="A378" s="3" t="s">
        <v>487</v>
      </c>
      <c r="B378" s="3" t="s">
        <v>489</v>
      </c>
      <c r="C378" s="3">
        <v>2013</v>
      </c>
      <c r="D378" s="3" t="s">
        <v>621</v>
      </c>
      <c r="E378" s="3" t="s">
        <v>622</v>
      </c>
      <c r="F378" s="3" t="s">
        <v>621</v>
      </c>
      <c r="G378" s="3" t="s">
        <v>622</v>
      </c>
      <c r="H378" s="3" t="s">
        <v>621</v>
      </c>
      <c r="I378" s="3" t="s">
        <v>622</v>
      </c>
      <c r="J378" s="3" t="s">
        <v>621</v>
      </c>
      <c r="O378" s="20">
        <f t="shared" si="5"/>
        <v>0</v>
      </c>
    </row>
    <row r="379" spans="1:15" ht="15" customHeight="1" x14ac:dyDescent="0.25">
      <c r="A379" s="3" t="s">
        <v>686</v>
      </c>
      <c r="B379" s="3" t="s">
        <v>687</v>
      </c>
      <c r="C379" s="3">
        <v>2013</v>
      </c>
      <c r="D379" s="3" t="s">
        <v>622</v>
      </c>
      <c r="E379" s="3" t="s">
        <v>622</v>
      </c>
      <c r="F379" s="3" t="s">
        <v>622</v>
      </c>
      <c r="G379" s="3" t="s">
        <v>622</v>
      </c>
      <c r="H379" s="3" t="s">
        <v>622</v>
      </c>
      <c r="I379" s="3" t="s">
        <v>622</v>
      </c>
      <c r="J379" s="3" t="s">
        <v>622</v>
      </c>
      <c r="O379" s="20">
        <f t="shared" si="5"/>
        <v>0</v>
      </c>
    </row>
    <row r="380" spans="1:15" ht="15" customHeight="1" x14ac:dyDescent="0.25">
      <c r="A380" s="3" t="s">
        <v>490</v>
      </c>
      <c r="B380" s="3" t="s">
        <v>491</v>
      </c>
      <c r="C380" s="3">
        <v>2013</v>
      </c>
      <c r="D380" s="3" t="s">
        <v>621</v>
      </c>
      <c r="E380" s="3" t="s">
        <v>622</v>
      </c>
      <c r="F380" s="3" t="s">
        <v>621</v>
      </c>
      <c r="G380" s="3" t="s">
        <v>622</v>
      </c>
      <c r="H380" s="3" t="s">
        <v>621</v>
      </c>
      <c r="I380" s="3" t="s">
        <v>622</v>
      </c>
      <c r="J380" s="3" t="s">
        <v>621</v>
      </c>
      <c r="O380" s="20">
        <f t="shared" si="5"/>
        <v>0</v>
      </c>
    </row>
    <row r="381" spans="1:15" ht="15" customHeight="1" x14ac:dyDescent="0.25">
      <c r="A381" s="3" t="s">
        <v>492</v>
      </c>
      <c r="B381" s="3" t="s">
        <v>493</v>
      </c>
      <c r="C381" s="3">
        <v>2013</v>
      </c>
      <c r="D381" s="3" t="s">
        <v>622</v>
      </c>
      <c r="E381" s="3" t="s">
        <v>622</v>
      </c>
      <c r="F381" s="3" t="s">
        <v>621</v>
      </c>
      <c r="G381" s="3" t="s">
        <v>622</v>
      </c>
      <c r="H381" s="3" t="s">
        <v>621</v>
      </c>
      <c r="I381" s="3" t="s">
        <v>622</v>
      </c>
      <c r="J381" s="3" t="s">
        <v>621</v>
      </c>
      <c r="O381" s="20">
        <f t="shared" si="5"/>
        <v>0</v>
      </c>
    </row>
    <row r="382" spans="1:15" ht="15" customHeight="1" x14ac:dyDescent="0.25">
      <c r="A382" s="3" t="s">
        <v>494</v>
      </c>
      <c r="B382" s="3" t="s">
        <v>495</v>
      </c>
      <c r="C382" s="3">
        <v>2013</v>
      </c>
      <c r="D382" s="3" t="s">
        <v>621</v>
      </c>
      <c r="E382" s="3" t="s">
        <v>622</v>
      </c>
      <c r="F382" s="3" t="s">
        <v>621</v>
      </c>
      <c r="G382" s="3" t="s">
        <v>622</v>
      </c>
      <c r="H382" s="3" t="s">
        <v>621</v>
      </c>
      <c r="I382" s="3" t="s">
        <v>622</v>
      </c>
      <c r="J382" s="3" t="s">
        <v>621</v>
      </c>
      <c r="O382" s="20">
        <f t="shared" si="5"/>
        <v>0</v>
      </c>
    </row>
    <row r="383" spans="1:15" ht="15" customHeight="1" x14ac:dyDescent="0.25">
      <c r="A383" s="3" t="s">
        <v>496</v>
      </c>
      <c r="B383" s="3" t="s">
        <v>497</v>
      </c>
      <c r="C383" s="3">
        <v>2013</v>
      </c>
      <c r="D383" s="3" t="s">
        <v>621</v>
      </c>
      <c r="E383" s="3" t="s">
        <v>622</v>
      </c>
      <c r="F383" s="3" t="s">
        <v>621</v>
      </c>
      <c r="G383" s="3" t="s">
        <v>622</v>
      </c>
      <c r="H383" s="3" t="s">
        <v>621</v>
      </c>
      <c r="I383" s="3" t="s">
        <v>622</v>
      </c>
      <c r="J383" s="3" t="s">
        <v>621</v>
      </c>
      <c r="O383" s="20">
        <f t="shared" si="5"/>
        <v>0</v>
      </c>
    </row>
    <row r="384" spans="1:15" ht="15" customHeight="1" x14ac:dyDescent="0.25">
      <c r="A384" s="3" t="s">
        <v>688</v>
      </c>
      <c r="B384" s="3" t="s">
        <v>687</v>
      </c>
      <c r="C384" s="3">
        <v>2013</v>
      </c>
      <c r="D384" s="3" t="s">
        <v>622</v>
      </c>
      <c r="E384" s="3" t="s">
        <v>622</v>
      </c>
      <c r="F384" s="3" t="s">
        <v>622</v>
      </c>
      <c r="G384" s="3" t="s">
        <v>622</v>
      </c>
      <c r="H384" s="3" t="s">
        <v>622</v>
      </c>
      <c r="I384" s="3" t="s">
        <v>622</v>
      </c>
      <c r="J384" s="3" t="s">
        <v>622</v>
      </c>
      <c r="O384" s="20">
        <f t="shared" si="5"/>
        <v>0</v>
      </c>
    </row>
    <row r="385" spans="1:15" ht="15" customHeight="1" x14ac:dyDescent="0.25">
      <c r="A385" s="3" t="s">
        <v>498</v>
      </c>
      <c r="B385" s="3" t="s">
        <v>499</v>
      </c>
      <c r="C385" s="3">
        <v>2013</v>
      </c>
      <c r="D385" s="3" t="s">
        <v>621</v>
      </c>
      <c r="E385" s="3" t="s">
        <v>622</v>
      </c>
      <c r="F385" s="3" t="s">
        <v>621</v>
      </c>
      <c r="G385" s="3" t="s">
        <v>622</v>
      </c>
      <c r="H385" s="3" t="s">
        <v>621</v>
      </c>
      <c r="I385" s="3" t="s">
        <v>622</v>
      </c>
      <c r="J385" s="3" t="s">
        <v>621</v>
      </c>
      <c r="O385" s="20">
        <f t="shared" si="5"/>
        <v>0</v>
      </c>
    </row>
    <row r="386" spans="1:15" ht="15" customHeight="1" x14ac:dyDescent="0.25">
      <c r="A386" s="3" t="s">
        <v>498</v>
      </c>
      <c r="B386" s="3" t="s">
        <v>500</v>
      </c>
      <c r="C386" s="3">
        <v>2013</v>
      </c>
      <c r="D386" s="3" t="s">
        <v>621</v>
      </c>
      <c r="E386" s="3" t="s">
        <v>622</v>
      </c>
      <c r="F386" s="3" t="s">
        <v>621</v>
      </c>
      <c r="G386" s="3" t="s">
        <v>622</v>
      </c>
      <c r="H386" s="3" t="s">
        <v>621</v>
      </c>
      <c r="I386" s="3" t="s">
        <v>622</v>
      </c>
      <c r="J386" s="3" t="s">
        <v>621</v>
      </c>
      <c r="O386" s="20">
        <f t="shared" si="5"/>
        <v>0</v>
      </c>
    </row>
    <row r="387" spans="1:15" ht="15" customHeight="1" x14ac:dyDescent="0.25">
      <c r="A387" s="3" t="s">
        <v>498</v>
      </c>
      <c r="B387" s="3" t="s">
        <v>501</v>
      </c>
      <c r="C387" s="3">
        <v>2013</v>
      </c>
      <c r="D387" s="3" t="s">
        <v>621</v>
      </c>
      <c r="E387" s="3" t="s">
        <v>622</v>
      </c>
      <c r="F387" s="3" t="s">
        <v>621</v>
      </c>
      <c r="G387" s="3" t="s">
        <v>622</v>
      </c>
      <c r="H387" s="3" t="s">
        <v>621</v>
      </c>
      <c r="I387" s="3" t="s">
        <v>622</v>
      </c>
      <c r="J387" s="3" t="s">
        <v>621</v>
      </c>
      <c r="O387" s="20">
        <f t="shared" ref="O387:O450" si="6">IFERROR(F387/1,0)+IFERROR(H387/1,0)+IFERROR(J387/1,0)</f>
        <v>0</v>
      </c>
    </row>
    <row r="388" spans="1:15" ht="15" customHeight="1" x14ac:dyDescent="0.25">
      <c r="A388" s="3" t="s">
        <v>502</v>
      </c>
      <c r="B388" s="3" t="s">
        <v>503</v>
      </c>
      <c r="C388" s="3">
        <v>2013</v>
      </c>
      <c r="D388" s="3" t="s">
        <v>621</v>
      </c>
      <c r="E388" s="3" t="s">
        <v>622</v>
      </c>
      <c r="F388" s="3" t="s">
        <v>621</v>
      </c>
      <c r="G388" s="3" t="s">
        <v>622</v>
      </c>
      <c r="H388" s="3" t="s">
        <v>621</v>
      </c>
      <c r="I388" s="3" t="s">
        <v>622</v>
      </c>
      <c r="J388" s="3" t="s">
        <v>621</v>
      </c>
      <c r="O388" s="20">
        <f t="shared" si="6"/>
        <v>0</v>
      </c>
    </row>
    <row r="389" spans="1:15" ht="15" customHeight="1" x14ac:dyDescent="0.25">
      <c r="A389" s="3" t="s">
        <v>502</v>
      </c>
      <c r="B389" s="3" t="s">
        <v>504</v>
      </c>
      <c r="C389" s="3">
        <v>2013</v>
      </c>
      <c r="D389" s="3">
        <v>34.9</v>
      </c>
      <c r="E389" s="3" t="s">
        <v>689</v>
      </c>
      <c r="F389" s="3">
        <v>34.9</v>
      </c>
      <c r="G389" s="3" t="s">
        <v>622</v>
      </c>
      <c r="H389" s="3" t="s">
        <v>621</v>
      </c>
      <c r="I389" s="3" t="s">
        <v>622</v>
      </c>
      <c r="J389" s="3" t="s">
        <v>621</v>
      </c>
      <c r="O389" s="20">
        <f t="shared" si="6"/>
        <v>34.9</v>
      </c>
    </row>
    <row r="390" spans="1:15" ht="15" customHeight="1" x14ac:dyDescent="0.25">
      <c r="A390" s="3" t="s">
        <v>505</v>
      </c>
      <c r="B390" s="3" t="s">
        <v>506</v>
      </c>
      <c r="C390" s="3">
        <v>2013</v>
      </c>
      <c r="D390" s="3" t="s">
        <v>621</v>
      </c>
      <c r="E390" s="3" t="s">
        <v>622</v>
      </c>
      <c r="F390" s="3" t="s">
        <v>621</v>
      </c>
      <c r="G390" s="3" t="s">
        <v>622</v>
      </c>
      <c r="H390" s="3" t="s">
        <v>621</v>
      </c>
      <c r="I390" s="3" t="s">
        <v>622</v>
      </c>
      <c r="J390" s="3" t="s">
        <v>621</v>
      </c>
      <c r="O390" s="20">
        <f t="shared" si="6"/>
        <v>0</v>
      </c>
    </row>
    <row r="391" spans="1:15" ht="15" customHeight="1" x14ac:dyDescent="0.25">
      <c r="A391" s="3" t="s">
        <v>505</v>
      </c>
      <c r="B391" s="3" t="s">
        <v>507</v>
      </c>
      <c r="C391" s="3">
        <v>2013</v>
      </c>
      <c r="D391" s="3" t="s">
        <v>621</v>
      </c>
      <c r="E391" s="3" t="s">
        <v>622</v>
      </c>
      <c r="F391" s="3" t="s">
        <v>621</v>
      </c>
      <c r="G391" s="3" t="s">
        <v>622</v>
      </c>
      <c r="H391" s="3" t="s">
        <v>621</v>
      </c>
      <c r="I391" s="3" t="s">
        <v>622</v>
      </c>
      <c r="J391" s="3" t="s">
        <v>621</v>
      </c>
      <c r="O391" s="20">
        <f t="shared" si="6"/>
        <v>0</v>
      </c>
    </row>
    <row r="392" spans="1:15" ht="15" customHeight="1" x14ac:dyDescent="0.25">
      <c r="A392" s="3" t="s">
        <v>505</v>
      </c>
      <c r="B392" s="3" t="s">
        <v>508</v>
      </c>
      <c r="C392" s="3">
        <v>2013</v>
      </c>
      <c r="D392" s="3" t="s">
        <v>621</v>
      </c>
      <c r="E392" s="3" t="s">
        <v>622</v>
      </c>
      <c r="F392" s="3" t="s">
        <v>621</v>
      </c>
      <c r="G392" s="3" t="s">
        <v>622</v>
      </c>
      <c r="H392" s="3" t="s">
        <v>621</v>
      </c>
      <c r="I392" s="3" t="s">
        <v>622</v>
      </c>
      <c r="J392" s="3" t="s">
        <v>621</v>
      </c>
      <c r="O392" s="20">
        <f t="shared" si="6"/>
        <v>0</v>
      </c>
    </row>
    <row r="393" spans="1:15" ht="15" customHeight="1" x14ac:dyDescent="0.25">
      <c r="A393" s="3" t="s">
        <v>505</v>
      </c>
      <c r="B393" s="3" t="s">
        <v>509</v>
      </c>
      <c r="C393" s="3">
        <v>2013</v>
      </c>
      <c r="D393" s="3" t="s">
        <v>621</v>
      </c>
      <c r="E393" s="3" t="s">
        <v>622</v>
      </c>
      <c r="F393" s="3" t="s">
        <v>621</v>
      </c>
      <c r="G393" s="3" t="s">
        <v>622</v>
      </c>
      <c r="H393" s="3" t="s">
        <v>621</v>
      </c>
      <c r="I393" s="3" t="s">
        <v>622</v>
      </c>
      <c r="J393" s="3" t="s">
        <v>621</v>
      </c>
      <c r="O393" s="20">
        <f t="shared" si="6"/>
        <v>0</v>
      </c>
    </row>
    <row r="394" spans="1:15" ht="15" customHeight="1" x14ac:dyDescent="0.25">
      <c r="A394" s="3" t="s">
        <v>505</v>
      </c>
      <c r="B394" s="3" t="s">
        <v>510</v>
      </c>
      <c r="C394" s="3">
        <v>2013</v>
      </c>
      <c r="D394" s="3" t="s">
        <v>621</v>
      </c>
      <c r="E394" s="3" t="s">
        <v>622</v>
      </c>
      <c r="F394" s="3" t="s">
        <v>621</v>
      </c>
      <c r="G394" s="3" t="s">
        <v>622</v>
      </c>
      <c r="H394" s="3" t="s">
        <v>621</v>
      </c>
      <c r="I394" s="3" t="s">
        <v>622</v>
      </c>
      <c r="J394" s="3" t="s">
        <v>621</v>
      </c>
      <c r="O394" s="20">
        <f t="shared" si="6"/>
        <v>0</v>
      </c>
    </row>
    <row r="395" spans="1:15" ht="15" customHeight="1" x14ac:dyDescent="0.25">
      <c r="A395" s="3" t="s">
        <v>511</v>
      </c>
      <c r="B395" s="3" t="s">
        <v>512</v>
      </c>
      <c r="C395" s="3">
        <v>2013</v>
      </c>
      <c r="D395" s="3" t="s">
        <v>622</v>
      </c>
      <c r="E395" s="3" t="s">
        <v>622</v>
      </c>
      <c r="F395" s="3" t="s">
        <v>622</v>
      </c>
      <c r="G395" s="3" t="s">
        <v>622</v>
      </c>
      <c r="H395" s="3" t="s">
        <v>622</v>
      </c>
      <c r="I395" s="3" t="s">
        <v>622</v>
      </c>
      <c r="J395" s="3" t="s">
        <v>622</v>
      </c>
      <c r="O395" s="20">
        <f t="shared" si="6"/>
        <v>0</v>
      </c>
    </row>
    <row r="396" spans="1:15" ht="15" customHeight="1" x14ac:dyDescent="0.25">
      <c r="A396" s="3" t="s">
        <v>511</v>
      </c>
      <c r="B396" s="3" t="s">
        <v>513</v>
      </c>
      <c r="C396" s="3">
        <v>2013</v>
      </c>
      <c r="D396" s="3" t="s">
        <v>622</v>
      </c>
      <c r="E396" s="3" t="s">
        <v>622</v>
      </c>
      <c r="F396" s="3" t="s">
        <v>622</v>
      </c>
      <c r="G396" s="3" t="s">
        <v>622</v>
      </c>
      <c r="H396" s="3" t="s">
        <v>622</v>
      </c>
      <c r="I396" s="3" t="s">
        <v>622</v>
      </c>
      <c r="J396" s="3" t="s">
        <v>622</v>
      </c>
      <c r="O396" s="20">
        <f t="shared" si="6"/>
        <v>0</v>
      </c>
    </row>
    <row r="397" spans="1:15" ht="15" customHeight="1" x14ac:dyDescent="0.25">
      <c r="A397" s="3" t="s">
        <v>514</v>
      </c>
      <c r="B397" s="3" t="s">
        <v>515</v>
      </c>
      <c r="C397" s="3">
        <v>2013</v>
      </c>
      <c r="D397" s="3" t="s">
        <v>621</v>
      </c>
      <c r="E397" s="3" t="s">
        <v>622</v>
      </c>
      <c r="F397" s="3" t="s">
        <v>621</v>
      </c>
      <c r="G397" s="3" t="s">
        <v>622</v>
      </c>
      <c r="H397" s="3" t="s">
        <v>621</v>
      </c>
      <c r="I397" s="3" t="s">
        <v>622</v>
      </c>
      <c r="J397" s="3" t="s">
        <v>621</v>
      </c>
      <c r="O397" s="20">
        <f t="shared" si="6"/>
        <v>0</v>
      </c>
    </row>
    <row r="398" spans="1:15" ht="15" customHeight="1" x14ac:dyDescent="0.25">
      <c r="A398" s="3" t="s">
        <v>516</v>
      </c>
      <c r="B398" s="3" t="s">
        <v>517</v>
      </c>
      <c r="C398" s="3">
        <v>2013</v>
      </c>
      <c r="D398" s="3" t="s">
        <v>621</v>
      </c>
      <c r="E398" s="3" t="s">
        <v>622</v>
      </c>
      <c r="F398" s="3" t="s">
        <v>621</v>
      </c>
      <c r="G398" s="3" t="s">
        <v>622</v>
      </c>
      <c r="H398" s="3" t="s">
        <v>621</v>
      </c>
      <c r="I398" s="3" t="s">
        <v>622</v>
      </c>
      <c r="J398" s="3" t="s">
        <v>621</v>
      </c>
      <c r="O398" s="20">
        <f t="shared" si="6"/>
        <v>0</v>
      </c>
    </row>
    <row r="399" spans="1:15" ht="15" customHeight="1" x14ac:dyDescent="0.25">
      <c r="A399" s="3" t="s">
        <v>516</v>
      </c>
      <c r="B399" s="3" t="s">
        <v>518</v>
      </c>
      <c r="C399" s="3">
        <v>2013</v>
      </c>
      <c r="D399" s="3" t="s">
        <v>621</v>
      </c>
      <c r="E399" s="3" t="s">
        <v>622</v>
      </c>
      <c r="F399" s="3" t="s">
        <v>621</v>
      </c>
      <c r="G399" s="3" t="s">
        <v>622</v>
      </c>
      <c r="H399" s="3" t="s">
        <v>621</v>
      </c>
      <c r="I399" s="3" t="s">
        <v>622</v>
      </c>
      <c r="J399" s="3" t="s">
        <v>621</v>
      </c>
      <c r="O399" s="20">
        <f t="shared" si="6"/>
        <v>0</v>
      </c>
    </row>
    <row r="400" spans="1:15" ht="15" customHeight="1" x14ac:dyDescent="0.25">
      <c r="A400" s="3" t="s">
        <v>516</v>
      </c>
      <c r="B400" s="3" t="s">
        <v>519</v>
      </c>
      <c r="C400" s="3">
        <v>2013</v>
      </c>
      <c r="D400" s="3">
        <v>118.35</v>
      </c>
      <c r="E400" s="3" t="s">
        <v>690</v>
      </c>
      <c r="F400" s="3">
        <v>118.35</v>
      </c>
      <c r="G400" s="3" t="s">
        <v>622</v>
      </c>
      <c r="H400" s="3" t="s">
        <v>621</v>
      </c>
      <c r="I400" s="3" t="s">
        <v>622</v>
      </c>
      <c r="J400" s="3" t="s">
        <v>621</v>
      </c>
      <c r="O400" s="20">
        <f t="shared" si="6"/>
        <v>118.35</v>
      </c>
    </row>
    <row r="401" spans="1:15" ht="15" customHeight="1" x14ac:dyDescent="0.25">
      <c r="A401" s="3" t="s">
        <v>516</v>
      </c>
      <c r="B401" s="3" t="s">
        <v>520</v>
      </c>
      <c r="C401" s="3">
        <v>2013</v>
      </c>
      <c r="D401" s="3" t="s">
        <v>621</v>
      </c>
      <c r="E401" s="3" t="s">
        <v>622</v>
      </c>
      <c r="F401" s="3" t="s">
        <v>621</v>
      </c>
      <c r="G401" s="3" t="s">
        <v>622</v>
      </c>
      <c r="H401" s="3" t="s">
        <v>621</v>
      </c>
      <c r="I401" s="3" t="s">
        <v>622</v>
      </c>
      <c r="J401" s="3" t="s">
        <v>621</v>
      </c>
      <c r="O401" s="20">
        <f t="shared" si="6"/>
        <v>0</v>
      </c>
    </row>
    <row r="402" spans="1:15" ht="15" customHeight="1" x14ac:dyDescent="0.25">
      <c r="A402" s="3" t="s">
        <v>521</v>
      </c>
      <c r="B402" s="3" t="s">
        <v>522</v>
      </c>
      <c r="C402" s="3">
        <v>2013</v>
      </c>
      <c r="D402" s="3" t="s">
        <v>621</v>
      </c>
      <c r="E402" s="3" t="s">
        <v>661</v>
      </c>
      <c r="F402" s="3" t="s">
        <v>621</v>
      </c>
      <c r="G402" s="3" t="s">
        <v>661</v>
      </c>
      <c r="H402" s="3" t="s">
        <v>621</v>
      </c>
      <c r="I402" s="3" t="s">
        <v>661</v>
      </c>
      <c r="J402" s="3" t="s">
        <v>621</v>
      </c>
      <c r="O402" s="20">
        <f t="shared" si="6"/>
        <v>0</v>
      </c>
    </row>
    <row r="403" spans="1:15" ht="15" customHeight="1" x14ac:dyDescent="0.25">
      <c r="A403" s="3" t="s">
        <v>521</v>
      </c>
      <c r="B403" s="3" t="s">
        <v>523</v>
      </c>
      <c r="C403" s="3">
        <v>2013</v>
      </c>
      <c r="D403" s="3" t="s">
        <v>621</v>
      </c>
      <c r="E403" s="3" t="s">
        <v>622</v>
      </c>
      <c r="F403" s="3" t="s">
        <v>621</v>
      </c>
      <c r="G403" s="3" t="s">
        <v>622</v>
      </c>
      <c r="H403" s="3" t="s">
        <v>621</v>
      </c>
      <c r="I403" s="3" t="s">
        <v>622</v>
      </c>
      <c r="J403" s="3" t="s">
        <v>621</v>
      </c>
      <c r="O403" s="20">
        <f t="shared" si="6"/>
        <v>0</v>
      </c>
    </row>
    <row r="404" spans="1:15" ht="15" customHeight="1" x14ac:dyDescent="0.25">
      <c r="A404" s="3" t="s">
        <v>521</v>
      </c>
      <c r="B404" s="3" t="s">
        <v>524</v>
      </c>
      <c r="C404" s="3">
        <v>2013</v>
      </c>
      <c r="D404" s="3" t="s">
        <v>621</v>
      </c>
      <c r="E404" s="3" t="s">
        <v>622</v>
      </c>
      <c r="F404" s="3" t="s">
        <v>621</v>
      </c>
      <c r="G404" s="3" t="s">
        <v>622</v>
      </c>
      <c r="H404" s="3" t="s">
        <v>621</v>
      </c>
      <c r="I404" s="3" t="s">
        <v>622</v>
      </c>
      <c r="J404" s="3" t="s">
        <v>621</v>
      </c>
      <c r="O404" s="20">
        <f t="shared" si="6"/>
        <v>0</v>
      </c>
    </row>
    <row r="405" spans="1:15" ht="15" customHeight="1" x14ac:dyDescent="0.25">
      <c r="A405" s="3" t="s">
        <v>521</v>
      </c>
      <c r="B405" s="3" t="s">
        <v>525</v>
      </c>
      <c r="C405" s="3">
        <v>2013</v>
      </c>
      <c r="D405" s="3" t="s">
        <v>621</v>
      </c>
      <c r="E405" s="3" t="s">
        <v>622</v>
      </c>
      <c r="F405" s="3" t="s">
        <v>621</v>
      </c>
      <c r="G405" s="3" t="s">
        <v>622</v>
      </c>
      <c r="H405" s="3" t="s">
        <v>621</v>
      </c>
      <c r="I405" s="3" t="s">
        <v>622</v>
      </c>
      <c r="J405" s="3" t="s">
        <v>621</v>
      </c>
      <c r="O405" s="20">
        <f t="shared" si="6"/>
        <v>0</v>
      </c>
    </row>
    <row r="406" spans="1:15" ht="15" customHeight="1" x14ac:dyDescent="0.25">
      <c r="A406" s="3" t="s">
        <v>521</v>
      </c>
      <c r="B406" s="3" t="s">
        <v>526</v>
      </c>
      <c r="C406" s="3">
        <v>2013</v>
      </c>
      <c r="D406" s="3" t="s">
        <v>621</v>
      </c>
      <c r="E406" s="3" t="s">
        <v>622</v>
      </c>
      <c r="F406" s="3" t="s">
        <v>621</v>
      </c>
      <c r="G406" s="3" t="s">
        <v>622</v>
      </c>
      <c r="H406" s="3" t="s">
        <v>621</v>
      </c>
      <c r="I406" s="3" t="s">
        <v>622</v>
      </c>
      <c r="J406" s="3" t="s">
        <v>621</v>
      </c>
      <c r="O406" s="20">
        <f t="shared" si="6"/>
        <v>0</v>
      </c>
    </row>
    <row r="407" spans="1:15" ht="15" customHeight="1" x14ac:dyDescent="0.25">
      <c r="A407" s="3" t="s">
        <v>521</v>
      </c>
      <c r="B407" s="3" t="s">
        <v>527</v>
      </c>
      <c r="C407" s="3">
        <v>2013</v>
      </c>
      <c r="D407" s="3" t="s">
        <v>621</v>
      </c>
      <c r="E407" s="3" t="s">
        <v>622</v>
      </c>
      <c r="F407" s="3" t="s">
        <v>621</v>
      </c>
      <c r="G407" s="3" t="s">
        <v>622</v>
      </c>
      <c r="H407" s="3" t="s">
        <v>621</v>
      </c>
      <c r="I407" s="3" t="s">
        <v>622</v>
      </c>
      <c r="J407" s="3" t="s">
        <v>621</v>
      </c>
      <c r="O407" s="20">
        <f t="shared" si="6"/>
        <v>0</v>
      </c>
    </row>
    <row r="408" spans="1:15" ht="15" customHeight="1" x14ac:dyDescent="0.25">
      <c r="A408" s="3" t="s">
        <v>521</v>
      </c>
      <c r="B408" s="3" t="s">
        <v>528</v>
      </c>
      <c r="C408" s="3">
        <v>2013</v>
      </c>
      <c r="D408" s="3" t="s">
        <v>621</v>
      </c>
      <c r="E408" s="3" t="s">
        <v>661</v>
      </c>
      <c r="F408" s="3" t="s">
        <v>621</v>
      </c>
      <c r="G408" s="3" t="s">
        <v>661</v>
      </c>
      <c r="H408" s="3" t="s">
        <v>621</v>
      </c>
      <c r="I408" s="3" t="s">
        <v>661</v>
      </c>
      <c r="J408" s="3" t="s">
        <v>621</v>
      </c>
      <c r="O408" s="20">
        <f t="shared" si="6"/>
        <v>0</v>
      </c>
    </row>
    <row r="409" spans="1:15" ht="15" customHeight="1" x14ac:dyDescent="0.25">
      <c r="A409" s="3" t="s">
        <v>521</v>
      </c>
      <c r="B409" s="3" t="s">
        <v>529</v>
      </c>
      <c r="C409" s="3">
        <v>2013</v>
      </c>
      <c r="D409" s="3" t="s">
        <v>621</v>
      </c>
      <c r="E409" s="3" t="s">
        <v>622</v>
      </c>
      <c r="F409" s="3" t="s">
        <v>621</v>
      </c>
      <c r="G409" s="3" t="s">
        <v>622</v>
      </c>
      <c r="H409" s="3" t="s">
        <v>621</v>
      </c>
      <c r="I409" s="3" t="s">
        <v>622</v>
      </c>
      <c r="J409" s="3" t="s">
        <v>621</v>
      </c>
      <c r="O409" s="20">
        <f t="shared" si="6"/>
        <v>0</v>
      </c>
    </row>
    <row r="410" spans="1:15" ht="15" customHeight="1" x14ac:dyDescent="0.25">
      <c r="A410" s="3" t="s">
        <v>521</v>
      </c>
      <c r="B410" s="3" t="s">
        <v>530</v>
      </c>
      <c r="C410" s="3">
        <v>2013</v>
      </c>
      <c r="D410" s="3" t="s">
        <v>622</v>
      </c>
      <c r="E410" s="3" t="s">
        <v>622</v>
      </c>
      <c r="F410" s="3" t="s">
        <v>622</v>
      </c>
      <c r="G410" s="3" t="s">
        <v>622</v>
      </c>
      <c r="H410" s="3" t="s">
        <v>622</v>
      </c>
      <c r="I410" s="3" t="s">
        <v>622</v>
      </c>
      <c r="J410" s="3" t="s">
        <v>622</v>
      </c>
      <c r="O410" s="20">
        <f t="shared" si="6"/>
        <v>0</v>
      </c>
    </row>
    <row r="411" spans="1:15" ht="15" customHeight="1" x14ac:dyDescent="0.25">
      <c r="A411" s="3" t="s">
        <v>521</v>
      </c>
      <c r="B411" s="3" t="s">
        <v>531</v>
      </c>
      <c r="C411" s="3">
        <v>2013</v>
      </c>
      <c r="D411" s="3" t="s">
        <v>621</v>
      </c>
      <c r="E411" s="3" t="s">
        <v>622</v>
      </c>
      <c r="F411" s="3" t="s">
        <v>621</v>
      </c>
      <c r="G411" s="3" t="s">
        <v>622</v>
      </c>
      <c r="H411" s="3" t="s">
        <v>621</v>
      </c>
      <c r="I411" s="3" t="s">
        <v>622</v>
      </c>
      <c r="J411" s="3" t="s">
        <v>621</v>
      </c>
      <c r="O411" s="20">
        <f t="shared" si="6"/>
        <v>0</v>
      </c>
    </row>
    <row r="412" spans="1:15" ht="15" customHeight="1" x14ac:dyDescent="0.25">
      <c r="A412" s="3" t="s">
        <v>521</v>
      </c>
      <c r="B412" s="3" t="s">
        <v>532</v>
      </c>
      <c r="C412" s="3">
        <v>2013</v>
      </c>
      <c r="D412" s="3" t="s">
        <v>621</v>
      </c>
      <c r="E412" s="3" t="s">
        <v>622</v>
      </c>
      <c r="F412" s="3" t="s">
        <v>621</v>
      </c>
      <c r="G412" s="3" t="s">
        <v>622</v>
      </c>
      <c r="H412" s="3" t="s">
        <v>621</v>
      </c>
      <c r="I412" s="3" t="s">
        <v>622</v>
      </c>
      <c r="J412" s="3" t="s">
        <v>621</v>
      </c>
      <c r="O412" s="20">
        <f t="shared" si="6"/>
        <v>0</v>
      </c>
    </row>
    <row r="413" spans="1:15" ht="15" customHeight="1" x14ac:dyDescent="0.25">
      <c r="A413" s="3" t="s">
        <v>521</v>
      </c>
      <c r="B413" s="3" t="s">
        <v>533</v>
      </c>
      <c r="C413" s="3">
        <v>2013</v>
      </c>
      <c r="D413" s="3">
        <v>88.8</v>
      </c>
      <c r="E413" s="3" t="s">
        <v>691</v>
      </c>
      <c r="F413" s="3">
        <v>88.8</v>
      </c>
      <c r="G413" s="3" t="s">
        <v>622</v>
      </c>
      <c r="H413" s="3" t="s">
        <v>621</v>
      </c>
      <c r="I413" s="3" t="s">
        <v>622</v>
      </c>
      <c r="J413" s="3" t="s">
        <v>621</v>
      </c>
      <c r="O413" s="20">
        <f t="shared" si="6"/>
        <v>88.8</v>
      </c>
    </row>
    <row r="414" spans="1:15" ht="15" customHeight="1" x14ac:dyDescent="0.25">
      <c r="A414" s="3" t="s">
        <v>521</v>
      </c>
      <c r="B414" s="3" t="s">
        <v>534</v>
      </c>
      <c r="C414" s="3">
        <v>2013</v>
      </c>
      <c r="D414" s="3" t="s">
        <v>622</v>
      </c>
      <c r="E414" s="3" t="s">
        <v>622</v>
      </c>
      <c r="F414" s="3" t="s">
        <v>622</v>
      </c>
      <c r="G414" s="3" t="s">
        <v>622</v>
      </c>
      <c r="H414" s="3" t="s">
        <v>622</v>
      </c>
      <c r="I414" s="3" t="s">
        <v>622</v>
      </c>
      <c r="J414" s="3" t="s">
        <v>622</v>
      </c>
      <c r="O414" s="20">
        <f t="shared" si="6"/>
        <v>0</v>
      </c>
    </row>
    <row r="415" spans="1:15" ht="15" customHeight="1" x14ac:dyDescent="0.25">
      <c r="A415" s="3" t="s">
        <v>521</v>
      </c>
      <c r="B415" s="3" t="s">
        <v>535</v>
      </c>
      <c r="C415" s="3">
        <v>2013</v>
      </c>
      <c r="D415" s="3" t="s">
        <v>621</v>
      </c>
      <c r="E415" s="3" t="s">
        <v>622</v>
      </c>
      <c r="F415" s="3" t="s">
        <v>621</v>
      </c>
      <c r="G415" s="3" t="s">
        <v>622</v>
      </c>
      <c r="H415" s="3" t="s">
        <v>621</v>
      </c>
      <c r="I415" s="3" t="s">
        <v>622</v>
      </c>
      <c r="J415" s="3" t="s">
        <v>621</v>
      </c>
      <c r="O415" s="20">
        <f t="shared" si="6"/>
        <v>0</v>
      </c>
    </row>
    <row r="416" spans="1:15" ht="15" customHeight="1" x14ac:dyDescent="0.25">
      <c r="A416" s="3" t="s">
        <v>536</v>
      </c>
      <c r="B416" s="3" t="s">
        <v>537</v>
      </c>
      <c r="C416" s="3">
        <v>2013</v>
      </c>
      <c r="D416" s="3" t="s">
        <v>621</v>
      </c>
      <c r="E416" s="3" t="s">
        <v>622</v>
      </c>
      <c r="F416" s="3" t="s">
        <v>621</v>
      </c>
      <c r="G416" s="3" t="s">
        <v>622</v>
      </c>
      <c r="H416" s="3" t="s">
        <v>621</v>
      </c>
      <c r="I416" s="3" t="s">
        <v>622</v>
      </c>
      <c r="J416" s="3" t="s">
        <v>621</v>
      </c>
      <c r="O416" s="20">
        <f t="shared" si="6"/>
        <v>0</v>
      </c>
    </row>
    <row r="417" spans="1:15" ht="15" customHeight="1" x14ac:dyDescent="0.25">
      <c r="A417" s="3" t="s">
        <v>536</v>
      </c>
      <c r="B417" s="3" t="s">
        <v>538</v>
      </c>
      <c r="C417" s="3">
        <v>2013</v>
      </c>
      <c r="D417" s="3" t="s">
        <v>621</v>
      </c>
      <c r="E417" s="3" t="s">
        <v>622</v>
      </c>
      <c r="F417" s="3" t="s">
        <v>621</v>
      </c>
      <c r="G417" s="3" t="s">
        <v>622</v>
      </c>
      <c r="H417" s="3" t="s">
        <v>621</v>
      </c>
      <c r="I417" s="3" t="s">
        <v>622</v>
      </c>
      <c r="J417" s="3" t="s">
        <v>621</v>
      </c>
      <c r="O417" s="20">
        <f t="shared" si="6"/>
        <v>0</v>
      </c>
    </row>
    <row r="418" spans="1:15" ht="15" customHeight="1" x14ac:dyDescent="0.25">
      <c r="A418" s="3" t="s">
        <v>536</v>
      </c>
      <c r="B418" s="3" t="s">
        <v>539</v>
      </c>
      <c r="C418" s="3">
        <v>2013</v>
      </c>
      <c r="D418" s="3" t="s">
        <v>621</v>
      </c>
      <c r="E418" s="3" t="s">
        <v>622</v>
      </c>
      <c r="F418" s="3" t="s">
        <v>621</v>
      </c>
      <c r="G418" s="3" t="s">
        <v>622</v>
      </c>
      <c r="H418" s="3" t="s">
        <v>621</v>
      </c>
      <c r="I418" s="3" t="s">
        <v>622</v>
      </c>
      <c r="J418" s="3" t="s">
        <v>621</v>
      </c>
      <c r="O418" s="20">
        <f t="shared" si="6"/>
        <v>0</v>
      </c>
    </row>
    <row r="419" spans="1:15" ht="15" customHeight="1" x14ac:dyDescent="0.25">
      <c r="A419" s="3" t="s">
        <v>540</v>
      </c>
      <c r="B419" s="3" t="s">
        <v>541</v>
      </c>
      <c r="C419" s="3">
        <v>2013</v>
      </c>
      <c r="D419" s="3" t="s">
        <v>621</v>
      </c>
      <c r="E419" s="3" t="s">
        <v>622</v>
      </c>
      <c r="F419" s="3" t="s">
        <v>621</v>
      </c>
      <c r="G419" s="3" t="s">
        <v>622</v>
      </c>
      <c r="H419" s="3" t="s">
        <v>621</v>
      </c>
      <c r="I419" s="3" t="s">
        <v>622</v>
      </c>
      <c r="J419" s="3" t="s">
        <v>621</v>
      </c>
      <c r="O419" s="20">
        <f t="shared" si="6"/>
        <v>0</v>
      </c>
    </row>
    <row r="420" spans="1:15" ht="15" customHeight="1" x14ac:dyDescent="0.25">
      <c r="A420" s="3" t="s">
        <v>540</v>
      </c>
      <c r="B420" s="3" t="s">
        <v>542</v>
      </c>
      <c r="C420" s="3">
        <v>2013</v>
      </c>
      <c r="D420" s="3" t="s">
        <v>621</v>
      </c>
      <c r="E420" s="3" t="s">
        <v>622</v>
      </c>
      <c r="F420" s="3" t="s">
        <v>621</v>
      </c>
      <c r="G420" s="3" t="s">
        <v>622</v>
      </c>
      <c r="H420" s="3" t="s">
        <v>621</v>
      </c>
      <c r="I420" s="3" t="s">
        <v>622</v>
      </c>
      <c r="J420" s="3" t="s">
        <v>621</v>
      </c>
      <c r="O420" s="20">
        <f t="shared" si="6"/>
        <v>0</v>
      </c>
    </row>
    <row r="421" spans="1:15" ht="15" customHeight="1" x14ac:dyDescent="0.25">
      <c r="A421" s="3" t="s">
        <v>540</v>
      </c>
      <c r="B421" s="3" t="s">
        <v>543</v>
      </c>
      <c r="C421" s="3">
        <v>2013</v>
      </c>
      <c r="D421" s="3" t="s">
        <v>621</v>
      </c>
      <c r="E421" s="3" t="s">
        <v>622</v>
      </c>
      <c r="F421" s="3" t="s">
        <v>621</v>
      </c>
      <c r="G421" s="3" t="s">
        <v>622</v>
      </c>
      <c r="H421" s="3" t="s">
        <v>621</v>
      </c>
      <c r="I421" s="3" t="s">
        <v>622</v>
      </c>
      <c r="J421" s="3" t="s">
        <v>621</v>
      </c>
      <c r="O421" s="20">
        <f t="shared" si="6"/>
        <v>0</v>
      </c>
    </row>
    <row r="422" spans="1:15" ht="15" customHeight="1" x14ac:dyDescent="0.25">
      <c r="A422" s="3" t="s">
        <v>540</v>
      </c>
      <c r="B422" s="3" t="s">
        <v>544</v>
      </c>
      <c r="C422" s="3">
        <v>2013</v>
      </c>
      <c r="D422" s="3" t="s">
        <v>621</v>
      </c>
      <c r="E422" s="3" t="s">
        <v>622</v>
      </c>
      <c r="F422" s="3" t="s">
        <v>621</v>
      </c>
      <c r="G422" s="3" t="s">
        <v>622</v>
      </c>
      <c r="H422" s="3" t="s">
        <v>621</v>
      </c>
      <c r="I422" s="3" t="s">
        <v>622</v>
      </c>
      <c r="J422" s="3" t="s">
        <v>621</v>
      </c>
      <c r="O422" s="20">
        <f t="shared" si="6"/>
        <v>0</v>
      </c>
    </row>
    <row r="423" spans="1:15" ht="15" customHeight="1" x14ac:dyDescent="0.25">
      <c r="A423" s="3" t="s">
        <v>540</v>
      </c>
      <c r="B423" s="3" t="s">
        <v>545</v>
      </c>
      <c r="C423" s="3">
        <v>2013</v>
      </c>
      <c r="D423" s="3" t="s">
        <v>621</v>
      </c>
      <c r="E423" s="3" t="s">
        <v>622</v>
      </c>
      <c r="F423" s="3" t="s">
        <v>621</v>
      </c>
      <c r="G423" s="3" t="s">
        <v>622</v>
      </c>
      <c r="H423" s="3" t="s">
        <v>621</v>
      </c>
      <c r="I423" s="3" t="s">
        <v>622</v>
      </c>
      <c r="J423" s="3" t="s">
        <v>621</v>
      </c>
      <c r="O423" s="20">
        <f t="shared" si="6"/>
        <v>0</v>
      </c>
    </row>
    <row r="424" spans="1:15" ht="15" customHeight="1" x14ac:dyDescent="0.25">
      <c r="A424" s="3" t="s">
        <v>546</v>
      </c>
      <c r="B424" s="3" t="s">
        <v>547</v>
      </c>
      <c r="C424" s="3">
        <v>2013</v>
      </c>
      <c r="D424" s="3" t="s">
        <v>622</v>
      </c>
      <c r="E424" s="3" t="s">
        <v>622</v>
      </c>
      <c r="F424" s="3" t="s">
        <v>621</v>
      </c>
      <c r="G424" s="3" t="s">
        <v>622</v>
      </c>
      <c r="H424" s="3" t="s">
        <v>621</v>
      </c>
      <c r="I424" s="3" t="s">
        <v>622</v>
      </c>
      <c r="J424" s="3" t="s">
        <v>621</v>
      </c>
      <c r="O424" s="20">
        <f t="shared" si="6"/>
        <v>0</v>
      </c>
    </row>
    <row r="425" spans="1:15" ht="15" customHeight="1" x14ac:dyDescent="0.25">
      <c r="A425" s="3" t="s">
        <v>546</v>
      </c>
      <c r="B425" s="3" t="s">
        <v>548</v>
      </c>
      <c r="C425" s="3">
        <v>2013</v>
      </c>
      <c r="D425" s="3" t="s">
        <v>622</v>
      </c>
      <c r="E425" s="3" t="s">
        <v>622</v>
      </c>
      <c r="F425" s="3" t="s">
        <v>621</v>
      </c>
      <c r="G425" s="3" t="s">
        <v>622</v>
      </c>
      <c r="H425" s="3" t="s">
        <v>621</v>
      </c>
      <c r="I425" s="3" t="s">
        <v>622</v>
      </c>
      <c r="J425" s="3" t="s">
        <v>621</v>
      </c>
      <c r="O425" s="20">
        <f t="shared" si="6"/>
        <v>0</v>
      </c>
    </row>
    <row r="426" spans="1:15" ht="15" customHeight="1" x14ac:dyDescent="0.25">
      <c r="A426" s="3" t="s">
        <v>546</v>
      </c>
      <c r="B426" s="3" t="s">
        <v>549</v>
      </c>
      <c r="C426" s="3">
        <v>2013</v>
      </c>
      <c r="D426" s="3" t="s">
        <v>622</v>
      </c>
      <c r="E426" s="3" t="s">
        <v>622</v>
      </c>
      <c r="F426" s="3" t="s">
        <v>621</v>
      </c>
      <c r="G426" s="3" t="s">
        <v>622</v>
      </c>
      <c r="H426" s="3" t="s">
        <v>621</v>
      </c>
      <c r="I426" s="3" t="s">
        <v>622</v>
      </c>
      <c r="J426" s="3" t="s">
        <v>621</v>
      </c>
      <c r="O426" s="20">
        <f t="shared" si="6"/>
        <v>0</v>
      </c>
    </row>
    <row r="427" spans="1:15" ht="15" customHeight="1" x14ac:dyDescent="0.25">
      <c r="A427" s="3" t="s">
        <v>550</v>
      </c>
      <c r="B427" s="3" t="s">
        <v>551</v>
      </c>
      <c r="C427" s="3">
        <v>2013</v>
      </c>
      <c r="D427" s="3">
        <v>27.64</v>
      </c>
      <c r="E427" s="3" t="s">
        <v>692</v>
      </c>
      <c r="F427" s="3">
        <v>27.64</v>
      </c>
      <c r="G427" s="3" t="s">
        <v>622</v>
      </c>
      <c r="H427" s="3" t="s">
        <v>621</v>
      </c>
      <c r="I427" s="3" t="s">
        <v>622</v>
      </c>
      <c r="J427" s="3" t="s">
        <v>621</v>
      </c>
      <c r="O427" s="20">
        <f t="shared" si="6"/>
        <v>27.64</v>
      </c>
    </row>
    <row r="428" spans="1:15" ht="15" customHeight="1" x14ac:dyDescent="0.25">
      <c r="A428" s="3" t="s">
        <v>550</v>
      </c>
      <c r="B428" s="3" t="s">
        <v>552</v>
      </c>
      <c r="C428" s="3">
        <v>2013</v>
      </c>
      <c r="D428" s="3" t="s">
        <v>621</v>
      </c>
      <c r="E428" s="3" t="s">
        <v>622</v>
      </c>
      <c r="F428" s="3" t="s">
        <v>621</v>
      </c>
      <c r="G428" s="3" t="s">
        <v>622</v>
      </c>
      <c r="H428" s="3" t="s">
        <v>621</v>
      </c>
      <c r="I428" s="3" t="s">
        <v>622</v>
      </c>
      <c r="J428" s="3" t="s">
        <v>621</v>
      </c>
      <c r="O428" s="20">
        <f t="shared" si="6"/>
        <v>0</v>
      </c>
    </row>
    <row r="429" spans="1:15" ht="15" customHeight="1" x14ac:dyDescent="0.25">
      <c r="A429" s="3" t="s">
        <v>550</v>
      </c>
      <c r="B429" s="3" t="s">
        <v>553</v>
      </c>
      <c r="C429" s="3">
        <v>2013</v>
      </c>
      <c r="D429" s="3" t="s">
        <v>621</v>
      </c>
      <c r="E429" s="3" t="s">
        <v>622</v>
      </c>
      <c r="F429" s="3" t="s">
        <v>621</v>
      </c>
      <c r="G429" s="3" t="s">
        <v>622</v>
      </c>
      <c r="H429" s="3" t="s">
        <v>621</v>
      </c>
      <c r="I429" s="3" t="s">
        <v>622</v>
      </c>
      <c r="J429" s="3" t="s">
        <v>621</v>
      </c>
      <c r="O429" s="20">
        <f t="shared" si="6"/>
        <v>0</v>
      </c>
    </row>
    <row r="430" spans="1:15" ht="15" customHeight="1" x14ac:dyDescent="0.25">
      <c r="A430" s="3" t="s">
        <v>550</v>
      </c>
      <c r="B430" s="3" t="s">
        <v>554</v>
      </c>
      <c r="C430" s="3">
        <v>2013</v>
      </c>
      <c r="D430" s="3">
        <v>24.678000000000001</v>
      </c>
      <c r="E430" s="3" t="s">
        <v>693</v>
      </c>
      <c r="F430" s="3">
        <v>24.678000000000001</v>
      </c>
      <c r="G430" s="3" t="s">
        <v>622</v>
      </c>
      <c r="H430" s="3" t="s">
        <v>621</v>
      </c>
      <c r="I430" s="3" t="s">
        <v>622</v>
      </c>
      <c r="J430" s="3" t="s">
        <v>621</v>
      </c>
      <c r="O430" s="20">
        <f t="shared" si="6"/>
        <v>24.678000000000001</v>
      </c>
    </row>
    <row r="431" spans="1:15" ht="15" customHeight="1" x14ac:dyDescent="0.25">
      <c r="A431" s="3" t="s">
        <v>550</v>
      </c>
      <c r="B431" s="3" t="s">
        <v>555</v>
      </c>
      <c r="C431" s="3">
        <v>2013</v>
      </c>
      <c r="D431" s="3" t="s">
        <v>621</v>
      </c>
      <c r="E431" s="3" t="s">
        <v>622</v>
      </c>
      <c r="F431" s="3" t="s">
        <v>621</v>
      </c>
      <c r="G431" s="3" t="s">
        <v>622</v>
      </c>
      <c r="H431" s="3" t="s">
        <v>621</v>
      </c>
      <c r="I431" s="3" t="s">
        <v>622</v>
      </c>
      <c r="J431" s="3" t="s">
        <v>621</v>
      </c>
      <c r="O431" s="20">
        <f t="shared" si="6"/>
        <v>0</v>
      </c>
    </row>
    <row r="432" spans="1:15" ht="15" customHeight="1" x14ac:dyDescent="0.25">
      <c r="A432" s="3" t="s">
        <v>550</v>
      </c>
      <c r="B432" s="3" t="s">
        <v>556</v>
      </c>
      <c r="C432" s="3">
        <v>2013</v>
      </c>
      <c r="D432" s="3" t="s">
        <v>621</v>
      </c>
      <c r="E432" s="3" t="s">
        <v>622</v>
      </c>
      <c r="F432" s="3" t="s">
        <v>621</v>
      </c>
      <c r="G432" s="3" t="s">
        <v>622</v>
      </c>
      <c r="H432" s="3" t="s">
        <v>621</v>
      </c>
      <c r="I432" s="3" t="s">
        <v>622</v>
      </c>
      <c r="J432" s="3" t="s">
        <v>621</v>
      </c>
      <c r="O432" s="20">
        <f t="shared" si="6"/>
        <v>0</v>
      </c>
    </row>
    <row r="433" spans="1:15" ht="15" customHeight="1" x14ac:dyDescent="0.25">
      <c r="A433" s="3" t="s">
        <v>550</v>
      </c>
      <c r="B433" s="3" t="s">
        <v>557</v>
      </c>
      <c r="C433" s="3">
        <v>2013</v>
      </c>
      <c r="D433" s="3">
        <v>26.597000000000001</v>
      </c>
      <c r="E433" s="3" t="s">
        <v>694</v>
      </c>
      <c r="F433" s="3">
        <v>26.597000000000001</v>
      </c>
      <c r="G433" s="3" t="s">
        <v>622</v>
      </c>
      <c r="H433" s="3" t="s">
        <v>621</v>
      </c>
      <c r="I433" s="3" t="s">
        <v>622</v>
      </c>
      <c r="J433" s="3" t="s">
        <v>621</v>
      </c>
      <c r="O433" s="20">
        <f t="shared" si="6"/>
        <v>26.597000000000001</v>
      </c>
    </row>
    <row r="434" spans="1:15" ht="15" customHeight="1" x14ac:dyDescent="0.25">
      <c r="A434" s="3" t="s">
        <v>550</v>
      </c>
      <c r="B434" s="3" t="s">
        <v>558</v>
      </c>
      <c r="C434" s="3">
        <v>2013</v>
      </c>
      <c r="D434" s="3" t="s">
        <v>621</v>
      </c>
      <c r="E434" s="3" t="s">
        <v>622</v>
      </c>
      <c r="F434" s="3" t="s">
        <v>621</v>
      </c>
      <c r="G434" s="3" t="s">
        <v>622</v>
      </c>
      <c r="H434" s="3" t="s">
        <v>621</v>
      </c>
      <c r="I434" s="3" t="s">
        <v>622</v>
      </c>
      <c r="J434" s="3" t="s">
        <v>621</v>
      </c>
      <c r="O434" s="20">
        <f t="shared" si="6"/>
        <v>0</v>
      </c>
    </row>
    <row r="435" spans="1:15" ht="15" customHeight="1" x14ac:dyDescent="0.25">
      <c r="A435" s="3" t="s">
        <v>550</v>
      </c>
      <c r="B435" s="3" t="s">
        <v>559</v>
      </c>
      <c r="C435" s="3">
        <v>2013</v>
      </c>
      <c r="D435" s="3">
        <v>4.9560000000000004</v>
      </c>
      <c r="E435" s="3" t="s">
        <v>695</v>
      </c>
      <c r="F435" s="3">
        <v>4.9560000000000004</v>
      </c>
      <c r="G435" s="3" t="s">
        <v>622</v>
      </c>
      <c r="H435" s="3" t="s">
        <v>621</v>
      </c>
      <c r="I435" s="3" t="s">
        <v>622</v>
      </c>
      <c r="J435" s="3" t="s">
        <v>621</v>
      </c>
      <c r="O435" s="20">
        <f t="shared" si="6"/>
        <v>4.9560000000000004</v>
      </c>
    </row>
    <row r="436" spans="1:15" ht="15" customHeight="1" x14ac:dyDescent="0.25">
      <c r="A436" s="3" t="s">
        <v>550</v>
      </c>
      <c r="B436" s="3" t="s">
        <v>560</v>
      </c>
      <c r="C436" s="3">
        <v>2013</v>
      </c>
      <c r="D436" s="3">
        <v>14.992000000000001</v>
      </c>
      <c r="E436" s="3" t="s">
        <v>696</v>
      </c>
      <c r="F436" s="3">
        <v>14.992000000000001</v>
      </c>
      <c r="G436" s="3" t="s">
        <v>622</v>
      </c>
      <c r="H436" s="3" t="s">
        <v>621</v>
      </c>
      <c r="I436" s="3" t="s">
        <v>622</v>
      </c>
      <c r="J436" s="3" t="s">
        <v>621</v>
      </c>
      <c r="O436" s="20">
        <f t="shared" si="6"/>
        <v>14.992000000000001</v>
      </c>
    </row>
    <row r="437" spans="1:15" ht="15" customHeight="1" x14ac:dyDescent="0.25">
      <c r="A437" s="3" t="s">
        <v>550</v>
      </c>
      <c r="B437" s="3" t="s">
        <v>561</v>
      </c>
      <c r="C437" s="3">
        <v>2013</v>
      </c>
      <c r="D437" s="3" t="s">
        <v>621</v>
      </c>
      <c r="E437" s="3" t="s">
        <v>622</v>
      </c>
      <c r="F437" s="3" t="s">
        <v>621</v>
      </c>
      <c r="G437" s="3" t="s">
        <v>622</v>
      </c>
      <c r="H437" s="3" t="s">
        <v>621</v>
      </c>
      <c r="I437" s="3" t="s">
        <v>622</v>
      </c>
      <c r="J437" s="3" t="s">
        <v>621</v>
      </c>
      <c r="O437" s="20">
        <f t="shared" si="6"/>
        <v>0</v>
      </c>
    </row>
    <row r="438" spans="1:15" ht="15" customHeight="1" x14ac:dyDescent="0.25">
      <c r="A438" s="3" t="s">
        <v>550</v>
      </c>
      <c r="B438" s="3" t="s">
        <v>562</v>
      </c>
      <c r="C438" s="3">
        <v>2013</v>
      </c>
      <c r="D438" s="3" t="s">
        <v>621</v>
      </c>
      <c r="E438" s="3" t="s">
        <v>622</v>
      </c>
      <c r="F438" s="3" t="s">
        <v>621</v>
      </c>
      <c r="G438" s="3" t="s">
        <v>622</v>
      </c>
      <c r="H438" s="3" t="s">
        <v>621</v>
      </c>
      <c r="I438" s="3" t="s">
        <v>622</v>
      </c>
      <c r="J438" s="3" t="s">
        <v>621</v>
      </c>
      <c r="O438" s="20">
        <f t="shared" si="6"/>
        <v>0</v>
      </c>
    </row>
    <row r="439" spans="1:15" ht="15" customHeight="1" x14ac:dyDescent="0.25">
      <c r="A439" s="3" t="s">
        <v>550</v>
      </c>
      <c r="B439" s="3" t="s">
        <v>563</v>
      </c>
      <c r="C439" s="3">
        <v>2013</v>
      </c>
      <c r="D439" s="3">
        <v>27.795000000000002</v>
      </c>
      <c r="E439" s="3" t="s">
        <v>697</v>
      </c>
      <c r="F439" s="3">
        <v>27.795000000000002</v>
      </c>
      <c r="G439" s="3" t="s">
        <v>621</v>
      </c>
      <c r="H439" s="3" t="s">
        <v>621</v>
      </c>
      <c r="I439" s="3" t="s">
        <v>621</v>
      </c>
      <c r="J439" s="3" t="s">
        <v>621</v>
      </c>
      <c r="O439" s="20">
        <f t="shared" si="6"/>
        <v>27.795000000000002</v>
      </c>
    </row>
    <row r="440" spans="1:15" ht="15" customHeight="1" x14ac:dyDescent="0.25">
      <c r="A440" s="3" t="s">
        <v>550</v>
      </c>
      <c r="B440" s="3" t="s">
        <v>564</v>
      </c>
      <c r="C440" s="3">
        <v>2013</v>
      </c>
      <c r="D440" s="3" t="s">
        <v>621</v>
      </c>
      <c r="E440" s="3" t="s">
        <v>622</v>
      </c>
      <c r="F440" s="3" t="s">
        <v>621</v>
      </c>
      <c r="G440" s="3" t="s">
        <v>622</v>
      </c>
      <c r="H440" s="3" t="s">
        <v>621</v>
      </c>
      <c r="I440" s="3" t="s">
        <v>622</v>
      </c>
      <c r="J440" s="3" t="s">
        <v>621</v>
      </c>
      <c r="O440" s="20">
        <f t="shared" si="6"/>
        <v>0</v>
      </c>
    </row>
    <row r="441" spans="1:15" ht="15" customHeight="1" x14ac:dyDescent="0.25">
      <c r="A441" s="3" t="s">
        <v>550</v>
      </c>
      <c r="B441" s="3" t="s">
        <v>565</v>
      </c>
      <c r="C441" s="3">
        <v>2013</v>
      </c>
      <c r="D441" s="3" t="s">
        <v>621</v>
      </c>
      <c r="E441" s="3" t="s">
        <v>622</v>
      </c>
      <c r="F441" s="3" t="s">
        <v>621</v>
      </c>
      <c r="G441" s="3" t="s">
        <v>622</v>
      </c>
      <c r="H441" s="3" t="s">
        <v>621</v>
      </c>
      <c r="I441" s="3" t="s">
        <v>622</v>
      </c>
      <c r="J441" s="3" t="s">
        <v>621</v>
      </c>
      <c r="O441" s="20">
        <f t="shared" si="6"/>
        <v>0</v>
      </c>
    </row>
    <row r="442" spans="1:15" ht="15" customHeight="1" x14ac:dyDescent="0.25">
      <c r="A442" s="3" t="s">
        <v>550</v>
      </c>
      <c r="B442" s="3" t="s">
        <v>566</v>
      </c>
      <c r="C442" s="3">
        <v>2013</v>
      </c>
      <c r="D442" s="3">
        <v>29.928000000000001</v>
      </c>
      <c r="E442" s="3" t="s">
        <v>698</v>
      </c>
      <c r="F442" s="3">
        <v>29.928000000000001</v>
      </c>
      <c r="G442" s="3" t="s">
        <v>622</v>
      </c>
      <c r="H442" s="3" t="s">
        <v>621</v>
      </c>
      <c r="I442" s="3" t="s">
        <v>622</v>
      </c>
      <c r="J442" s="3" t="s">
        <v>621</v>
      </c>
      <c r="O442" s="20">
        <f t="shared" si="6"/>
        <v>29.928000000000001</v>
      </c>
    </row>
    <row r="443" spans="1:15" ht="15" customHeight="1" x14ac:dyDescent="0.25">
      <c r="A443" s="3" t="s">
        <v>550</v>
      </c>
      <c r="B443" s="3" t="s">
        <v>567</v>
      </c>
      <c r="C443" s="3">
        <v>2013</v>
      </c>
      <c r="D443" s="3" t="s">
        <v>621</v>
      </c>
      <c r="E443" s="3" t="s">
        <v>622</v>
      </c>
      <c r="F443" s="3" t="s">
        <v>621</v>
      </c>
      <c r="G443" s="3" t="s">
        <v>622</v>
      </c>
      <c r="H443" s="3" t="s">
        <v>621</v>
      </c>
      <c r="I443" s="3" t="s">
        <v>622</v>
      </c>
      <c r="J443" s="3" t="s">
        <v>621</v>
      </c>
      <c r="O443" s="20">
        <f t="shared" si="6"/>
        <v>0</v>
      </c>
    </row>
    <row r="444" spans="1:15" ht="15" customHeight="1" x14ac:dyDescent="0.25">
      <c r="A444" s="3" t="s">
        <v>550</v>
      </c>
      <c r="B444" s="3" t="s">
        <v>568</v>
      </c>
      <c r="C444" s="3">
        <v>2013</v>
      </c>
      <c r="D444" s="3" t="s">
        <v>621</v>
      </c>
      <c r="E444" s="3" t="s">
        <v>622</v>
      </c>
      <c r="F444" s="3" t="s">
        <v>621</v>
      </c>
      <c r="G444" s="3" t="s">
        <v>622</v>
      </c>
      <c r="H444" s="3" t="s">
        <v>621</v>
      </c>
      <c r="I444" s="3" t="s">
        <v>622</v>
      </c>
      <c r="J444" s="3" t="s">
        <v>621</v>
      </c>
      <c r="O444" s="20">
        <f t="shared" si="6"/>
        <v>0</v>
      </c>
    </row>
    <row r="445" spans="1:15" ht="15" customHeight="1" x14ac:dyDescent="0.25">
      <c r="A445" s="3" t="s">
        <v>550</v>
      </c>
      <c r="B445" s="3" t="s">
        <v>569</v>
      </c>
      <c r="C445" s="3">
        <v>2013</v>
      </c>
      <c r="D445" s="3" t="s">
        <v>621</v>
      </c>
      <c r="E445" s="3" t="s">
        <v>622</v>
      </c>
      <c r="F445" s="3" t="s">
        <v>621</v>
      </c>
      <c r="G445" s="3" t="s">
        <v>622</v>
      </c>
      <c r="H445" s="3" t="s">
        <v>621</v>
      </c>
      <c r="I445" s="3" t="s">
        <v>622</v>
      </c>
      <c r="J445" s="3" t="s">
        <v>621</v>
      </c>
      <c r="O445" s="20">
        <f t="shared" si="6"/>
        <v>0</v>
      </c>
    </row>
    <row r="446" spans="1:15" ht="15" customHeight="1" x14ac:dyDescent="0.25">
      <c r="A446" s="3" t="s">
        <v>550</v>
      </c>
      <c r="B446" s="3" t="s">
        <v>570</v>
      </c>
      <c r="C446" s="3">
        <v>2013</v>
      </c>
      <c r="D446" s="3" t="s">
        <v>621</v>
      </c>
      <c r="E446" s="3" t="s">
        <v>622</v>
      </c>
      <c r="F446" s="3" t="s">
        <v>621</v>
      </c>
      <c r="G446" s="3" t="s">
        <v>622</v>
      </c>
      <c r="H446" s="3" t="s">
        <v>621</v>
      </c>
      <c r="I446" s="3" t="s">
        <v>622</v>
      </c>
      <c r="J446" s="3" t="s">
        <v>621</v>
      </c>
      <c r="O446" s="20">
        <f t="shared" si="6"/>
        <v>0</v>
      </c>
    </row>
    <row r="447" spans="1:15" ht="15" customHeight="1" x14ac:dyDescent="0.25">
      <c r="A447" s="3" t="s">
        <v>571</v>
      </c>
      <c r="B447" s="3" t="s">
        <v>572</v>
      </c>
      <c r="C447" s="3">
        <v>2013</v>
      </c>
      <c r="D447" s="3" t="s">
        <v>621</v>
      </c>
      <c r="E447" s="3" t="s">
        <v>622</v>
      </c>
      <c r="F447" s="3" t="s">
        <v>621</v>
      </c>
      <c r="G447" s="3" t="s">
        <v>622</v>
      </c>
      <c r="H447" s="3" t="s">
        <v>621</v>
      </c>
      <c r="I447" s="3" t="s">
        <v>622</v>
      </c>
      <c r="J447" s="3" t="s">
        <v>621</v>
      </c>
      <c r="O447" s="20">
        <f t="shared" si="6"/>
        <v>0</v>
      </c>
    </row>
    <row r="448" spans="1:15" ht="15" customHeight="1" x14ac:dyDescent="0.25">
      <c r="A448" s="3" t="s">
        <v>571</v>
      </c>
      <c r="B448" s="3" t="s">
        <v>573</v>
      </c>
      <c r="C448" s="3">
        <v>2013</v>
      </c>
      <c r="D448" s="3">
        <v>0.187</v>
      </c>
      <c r="E448" s="3" t="s">
        <v>699</v>
      </c>
      <c r="F448" s="3">
        <v>0.187</v>
      </c>
      <c r="G448" s="3" t="s">
        <v>622</v>
      </c>
      <c r="H448" s="3" t="s">
        <v>621</v>
      </c>
      <c r="I448" s="3" t="s">
        <v>622</v>
      </c>
      <c r="J448" s="3" t="s">
        <v>621</v>
      </c>
      <c r="O448" s="20">
        <f t="shared" si="6"/>
        <v>0.187</v>
      </c>
    </row>
    <row r="449" spans="1:15" ht="15" customHeight="1" x14ac:dyDescent="0.25">
      <c r="A449" s="3" t="s">
        <v>574</v>
      </c>
      <c r="B449" s="3" t="s">
        <v>575</v>
      </c>
      <c r="C449" s="3">
        <v>2013</v>
      </c>
      <c r="D449" s="3">
        <v>16.186</v>
      </c>
      <c r="E449" s="3" t="s">
        <v>700</v>
      </c>
      <c r="F449" s="3">
        <v>6.0039999999999996</v>
      </c>
      <c r="G449" s="3" t="s">
        <v>701</v>
      </c>
      <c r="H449" s="3">
        <v>10.182</v>
      </c>
      <c r="I449" s="3" t="s">
        <v>622</v>
      </c>
      <c r="J449" s="3" t="s">
        <v>621</v>
      </c>
      <c r="O449" s="20">
        <f t="shared" si="6"/>
        <v>16.186</v>
      </c>
    </row>
    <row r="450" spans="1:15" ht="15" customHeight="1" x14ac:dyDescent="0.25">
      <c r="A450" s="3" t="s">
        <v>574</v>
      </c>
      <c r="B450" s="3" t="s">
        <v>576</v>
      </c>
      <c r="C450" s="3">
        <v>2013</v>
      </c>
      <c r="D450" s="3" t="s">
        <v>621</v>
      </c>
      <c r="E450" s="3" t="s">
        <v>622</v>
      </c>
      <c r="F450" s="3" t="s">
        <v>621</v>
      </c>
      <c r="G450" s="3" t="s">
        <v>622</v>
      </c>
      <c r="H450" s="3" t="s">
        <v>621</v>
      </c>
      <c r="I450" s="3" t="s">
        <v>622</v>
      </c>
      <c r="J450" s="3" t="s">
        <v>621</v>
      </c>
      <c r="O450" s="20">
        <f t="shared" si="6"/>
        <v>0</v>
      </c>
    </row>
    <row r="451" spans="1:15" ht="15" customHeight="1" x14ac:dyDescent="0.25">
      <c r="A451" s="3" t="s">
        <v>574</v>
      </c>
      <c r="B451" s="3" t="s">
        <v>577</v>
      </c>
      <c r="C451" s="3">
        <v>2013</v>
      </c>
      <c r="D451" s="3">
        <v>0.26700000000000002</v>
      </c>
      <c r="E451" s="3" t="s">
        <v>702</v>
      </c>
      <c r="F451" s="3">
        <v>0.26700000000000002</v>
      </c>
      <c r="G451" s="3" t="s">
        <v>622</v>
      </c>
      <c r="H451" s="3" t="s">
        <v>621</v>
      </c>
      <c r="I451" s="3" t="s">
        <v>622</v>
      </c>
      <c r="J451" s="3" t="s">
        <v>621</v>
      </c>
      <c r="O451" s="20">
        <f t="shared" ref="O451:O476" si="7">IFERROR(F451/1,0)+IFERROR(H451/1,0)+IFERROR(J451/1,0)</f>
        <v>0.26700000000000002</v>
      </c>
    </row>
    <row r="452" spans="1:15" ht="15" customHeight="1" x14ac:dyDescent="0.25">
      <c r="A452" s="3" t="s">
        <v>574</v>
      </c>
      <c r="B452" s="3" t="s">
        <v>578</v>
      </c>
      <c r="C452" s="3">
        <v>2013</v>
      </c>
      <c r="D452" s="3">
        <v>19.213000000000001</v>
      </c>
      <c r="E452" s="3" t="s">
        <v>703</v>
      </c>
      <c r="F452" s="3">
        <v>19.213000000000001</v>
      </c>
      <c r="G452" s="3" t="s">
        <v>622</v>
      </c>
      <c r="H452" s="3" t="s">
        <v>621</v>
      </c>
      <c r="I452" s="3" t="s">
        <v>622</v>
      </c>
      <c r="J452" s="3" t="s">
        <v>621</v>
      </c>
      <c r="O452" s="20">
        <f t="shared" si="7"/>
        <v>19.213000000000001</v>
      </c>
    </row>
    <row r="453" spans="1:15" ht="15" customHeight="1" x14ac:dyDescent="0.25">
      <c r="A453" s="3" t="s">
        <v>579</v>
      </c>
      <c r="B453" s="3" t="s">
        <v>580</v>
      </c>
      <c r="C453" s="3">
        <v>2013</v>
      </c>
      <c r="D453" s="3" t="s">
        <v>621</v>
      </c>
      <c r="E453" s="3" t="s">
        <v>622</v>
      </c>
      <c r="F453" s="3" t="s">
        <v>621</v>
      </c>
      <c r="G453" s="3" t="s">
        <v>622</v>
      </c>
      <c r="H453" s="3" t="s">
        <v>621</v>
      </c>
      <c r="I453" s="3" t="s">
        <v>622</v>
      </c>
      <c r="J453" s="3" t="s">
        <v>621</v>
      </c>
      <c r="O453" s="20">
        <f t="shared" si="7"/>
        <v>0</v>
      </c>
    </row>
    <row r="454" spans="1:15" ht="15" customHeight="1" x14ac:dyDescent="0.25">
      <c r="A454" s="3" t="s">
        <v>579</v>
      </c>
      <c r="B454" s="3" t="s">
        <v>581</v>
      </c>
      <c r="C454" s="3">
        <v>2013</v>
      </c>
      <c r="D454" s="3" t="s">
        <v>621</v>
      </c>
      <c r="E454" s="3" t="s">
        <v>622</v>
      </c>
      <c r="F454" s="3" t="s">
        <v>621</v>
      </c>
      <c r="G454" s="3" t="s">
        <v>622</v>
      </c>
      <c r="H454" s="3" t="s">
        <v>621</v>
      </c>
      <c r="I454" s="3" t="s">
        <v>622</v>
      </c>
      <c r="J454" s="3" t="s">
        <v>621</v>
      </c>
      <c r="O454" s="20">
        <f t="shared" si="7"/>
        <v>0</v>
      </c>
    </row>
    <row r="455" spans="1:15" ht="15" customHeight="1" x14ac:dyDescent="0.25">
      <c r="A455" s="3" t="s">
        <v>579</v>
      </c>
      <c r="B455" s="3" t="s">
        <v>582</v>
      </c>
      <c r="C455" s="3">
        <v>2013</v>
      </c>
      <c r="D455" s="3" t="s">
        <v>621</v>
      </c>
      <c r="E455" s="3" t="s">
        <v>622</v>
      </c>
      <c r="F455" s="3" t="s">
        <v>621</v>
      </c>
      <c r="G455" s="3" t="s">
        <v>622</v>
      </c>
      <c r="H455" s="3" t="s">
        <v>621</v>
      </c>
      <c r="I455" s="3" t="s">
        <v>622</v>
      </c>
      <c r="J455" s="3" t="s">
        <v>621</v>
      </c>
      <c r="O455" s="20">
        <f t="shared" si="7"/>
        <v>0</v>
      </c>
    </row>
    <row r="456" spans="1:15" ht="15" customHeight="1" x14ac:dyDescent="0.25">
      <c r="A456" s="3" t="s">
        <v>583</v>
      </c>
      <c r="B456" s="3" t="s">
        <v>584</v>
      </c>
      <c r="C456" s="3">
        <v>2013</v>
      </c>
      <c r="D456" s="3" t="s">
        <v>621</v>
      </c>
      <c r="E456" s="3" t="s">
        <v>622</v>
      </c>
      <c r="F456" s="3" t="s">
        <v>621</v>
      </c>
      <c r="G456" s="3" t="s">
        <v>622</v>
      </c>
      <c r="H456" s="3" t="s">
        <v>621</v>
      </c>
      <c r="I456" s="3" t="s">
        <v>622</v>
      </c>
      <c r="J456" s="3" t="s">
        <v>621</v>
      </c>
      <c r="O456" s="20">
        <f t="shared" si="7"/>
        <v>0</v>
      </c>
    </row>
    <row r="457" spans="1:15" ht="15" customHeight="1" x14ac:dyDescent="0.25">
      <c r="A457" s="3" t="s">
        <v>583</v>
      </c>
      <c r="B457" s="3" t="s">
        <v>585</v>
      </c>
      <c r="C457" s="3">
        <v>2013</v>
      </c>
      <c r="D457" s="3" t="s">
        <v>621</v>
      </c>
      <c r="E457" s="3" t="s">
        <v>622</v>
      </c>
      <c r="F457" s="3" t="s">
        <v>621</v>
      </c>
      <c r="G457" s="3" t="s">
        <v>622</v>
      </c>
      <c r="H457" s="3" t="s">
        <v>621</v>
      </c>
      <c r="I457" s="3" t="s">
        <v>622</v>
      </c>
      <c r="J457" s="3" t="s">
        <v>621</v>
      </c>
      <c r="O457" s="20">
        <f t="shared" si="7"/>
        <v>0</v>
      </c>
    </row>
    <row r="458" spans="1:15" ht="15" customHeight="1" x14ac:dyDescent="0.25">
      <c r="A458" s="3" t="s">
        <v>583</v>
      </c>
      <c r="B458" s="3" t="s">
        <v>586</v>
      </c>
      <c r="C458" s="3">
        <v>2013</v>
      </c>
      <c r="D458" s="3" t="s">
        <v>621</v>
      </c>
      <c r="E458" s="3" t="s">
        <v>622</v>
      </c>
      <c r="F458" s="3" t="s">
        <v>621</v>
      </c>
      <c r="G458" s="3" t="s">
        <v>622</v>
      </c>
      <c r="H458" s="3" t="s">
        <v>621</v>
      </c>
      <c r="I458" s="3" t="s">
        <v>622</v>
      </c>
      <c r="J458" s="3" t="s">
        <v>621</v>
      </c>
      <c r="O458" s="20">
        <f t="shared" si="7"/>
        <v>0</v>
      </c>
    </row>
    <row r="459" spans="1:15" ht="15" customHeight="1" x14ac:dyDescent="0.25">
      <c r="A459" s="3" t="s">
        <v>583</v>
      </c>
      <c r="B459" s="3" t="s">
        <v>587</v>
      </c>
      <c r="C459" s="3">
        <v>2013</v>
      </c>
      <c r="D459" s="3" t="s">
        <v>621</v>
      </c>
      <c r="E459" s="3" t="s">
        <v>622</v>
      </c>
      <c r="F459" s="3" t="s">
        <v>621</v>
      </c>
      <c r="G459" s="3" t="s">
        <v>622</v>
      </c>
      <c r="H459" s="3" t="s">
        <v>621</v>
      </c>
      <c r="I459" s="3" t="s">
        <v>622</v>
      </c>
      <c r="J459" s="3" t="s">
        <v>621</v>
      </c>
      <c r="O459" s="20">
        <f t="shared" si="7"/>
        <v>0</v>
      </c>
    </row>
    <row r="460" spans="1:15" ht="15" customHeight="1" x14ac:dyDescent="0.25">
      <c r="A460" s="3" t="s">
        <v>588</v>
      </c>
      <c r="B460" s="3" t="s">
        <v>589</v>
      </c>
      <c r="C460" s="3">
        <v>2013</v>
      </c>
      <c r="D460" s="3" t="s">
        <v>621</v>
      </c>
      <c r="E460" s="3" t="s">
        <v>622</v>
      </c>
      <c r="F460" s="3" t="s">
        <v>621</v>
      </c>
      <c r="G460" s="3" t="s">
        <v>622</v>
      </c>
      <c r="H460" s="3" t="s">
        <v>621</v>
      </c>
      <c r="I460" s="3" t="s">
        <v>622</v>
      </c>
      <c r="J460" s="3" t="s">
        <v>621</v>
      </c>
      <c r="O460" s="20">
        <f t="shared" si="7"/>
        <v>0</v>
      </c>
    </row>
    <row r="461" spans="1:15" ht="15" customHeight="1" x14ac:dyDescent="0.25">
      <c r="A461" s="3" t="s">
        <v>590</v>
      </c>
      <c r="B461" s="3" t="s">
        <v>591</v>
      </c>
      <c r="C461" s="3">
        <v>2013</v>
      </c>
      <c r="D461" s="3" t="s">
        <v>622</v>
      </c>
      <c r="E461" s="3" t="s">
        <v>622</v>
      </c>
      <c r="F461" s="3" t="s">
        <v>622</v>
      </c>
      <c r="G461" s="3" t="s">
        <v>622</v>
      </c>
      <c r="H461" s="3" t="s">
        <v>622</v>
      </c>
      <c r="I461" s="3" t="s">
        <v>622</v>
      </c>
      <c r="J461" s="3" t="s">
        <v>622</v>
      </c>
      <c r="O461" s="20">
        <f t="shared" si="7"/>
        <v>0</v>
      </c>
    </row>
    <row r="462" spans="1:15" ht="15" customHeight="1" x14ac:dyDescent="0.25">
      <c r="A462" s="3" t="s">
        <v>590</v>
      </c>
      <c r="B462" s="3" t="s">
        <v>592</v>
      </c>
      <c r="C462" s="3">
        <v>2013</v>
      </c>
      <c r="D462" s="3" t="s">
        <v>622</v>
      </c>
      <c r="E462" s="3" t="s">
        <v>622</v>
      </c>
      <c r="F462" s="3" t="s">
        <v>622</v>
      </c>
      <c r="G462" s="3" t="s">
        <v>622</v>
      </c>
      <c r="H462" s="3" t="s">
        <v>622</v>
      </c>
      <c r="I462" s="3" t="s">
        <v>622</v>
      </c>
      <c r="J462" s="3" t="s">
        <v>622</v>
      </c>
      <c r="O462" s="20">
        <f t="shared" si="7"/>
        <v>0</v>
      </c>
    </row>
    <row r="463" spans="1:15" ht="15" customHeight="1" x14ac:dyDescent="0.25">
      <c r="A463" s="3" t="s">
        <v>590</v>
      </c>
      <c r="B463" s="3" t="s">
        <v>593</v>
      </c>
      <c r="C463" s="3">
        <v>2013</v>
      </c>
      <c r="D463" s="3" t="s">
        <v>622</v>
      </c>
      <c r="E463" s="3" t="s">
        <v>622</v>
      </c>
      <c r="F463" s="3" t="s">
        <v>622</v>
      </c>
      <c r="G463" s="3" t="s">
        <v>622</v>
      </c>
      <c r="H463" s="3" t="s">
        <v>622</v>
      </c>
      <c r="I463" s="3" t="s">
        <v>622</v>
      </c>
      <c r="J463" s="3" t="s">
        <v>622</v>
      </c>
      <c r="O463" s="20">
        <f t="shared" si="7"/>
        <v>0</v>
      </c>
    </row>
    <row r="464" spans="1:15" ht="15" customHeight="1" x14ac:dyDescent="0.25">
      <c r="A464" s="3" t="s">
        <v>594</v>
      </c>
      <c r="B464" s="3" t="s">
        <v>595</v>
      </c>
      <c r="C464" s="3">
        <v>2013</v>
      </c>
      <c r="D464" s="3" t="s">
        <v>622</v>
      </c>
      <c r="E464" s="3" t="s">
        <v>622</v>
      </c>
      <c r="F464" s="3" t="s">
        <v>622</v>
      </c>
      <c r="G464" s="3" t="s">
        <v>622</v>
      </c>
      <c r="H464" s="3" t="s">
        <v>622</v>
      </c>
      <c r="I464" s="3" t="s">
        <v>622</v>
      </c>
      <c r="J464" s="3" t="s">
        <v>622</v>
      </c>
      <c r="O464" s="20">
        <f t="shared" si="7"/>
        <v>0</v>
      </c>
    </row>
    <row r="465" spans="1:15" ht="15" customHeight="1" x14ac:dyDescent="0.25">
      <c r="A465" s="3" t="s">
        <v>596</v>
      </c>
      <c r="B465" s="3" t="s">
        <v>597</v>
      </c>
      <c r="C465" s="3">
        <v>2013</v>
      </c>
      <c r="D465" s="3">
        <v>301.59500000000003</v>
      </c>
      <c r="E465" s="3" t="s">
        <v>704</v>
      </c>
      <c r="F465" s="3">
        <v>296.947</v>
      </c>
      <c r="G465" s="3" t="s">
        <v>705</v>
      </c>
      <c r="H465" s="3">
        <v>4.3970000000000002</v>
      </c>
      <c r="I465" s="3" t="s">
        <v>706</v>
      </c>
      <c r="J465" s="3">
        <v>0.251</v>
      </c>
      <c r="O465" s="20">
        <f t="shared" si="7"/>
        <v>301.59499999999997</v>
      </c>
    </row>
    <row r="466" spans="1:15" ht="15" customHeight="1" x14ac:dyDescent="0.25">
      <c r="A466" s="3" t="s">
        <v>596</v>
      </c>
      <c r="B466" s="3" t="s">
        <v>598</v>
      </c>
      <c r="C466" s="3">
        <v>2013</v>
      </c>
      <c r="D466" s="3" t="s">
        <v>621</v>
      </c>
      <c r="E466" s="3" t="s">
        <v>622</v>
      </c>
      <c r="F466" s="3" t="s">
        <v>621</v>
      </c>
      <c r="G466" s="3" t="s">
        <v>622</v>
      </c>
      <c r="H466" s="3" t="s">
        <v>621</v>
      </c>
      <c r="I466" s="3" t="s">
        <v>622</v>
      </c>
      <c r="J466" s="3" t="s">
        <v>621</v>
      </c>
      <c r="O466" s="20">
        <f t="shared" si="7"/>
        <v>0</v>
      </c>
    </row>
    <row r="467" spans="1:15" ht="15" customHeight="1" x14ac:dyDescent="0.25">
      <c r="A467" s="3" t="s">
        <v>596</v>
      </c>
      <c r="B467" s="3" t="s">
        <v>599</v>
      </c>
      <c r="C467" s="3">
        <v>2013</v>
      </c>
      <c r="D467" s="3" t="s">
        <v>621</v>
      </c>
      <c r="E467" s="3" t="s">
        <v>622</v>
      </c>
      <c r="F467" s="3" t="s">
        <v>621</v>
      </c>
      <c r="G467" s="3" t="s">
        <v>622</v>
      </c>
      <c r="H467" s="3" t="s">
        <v>621</v>
      </c>
      <c r="I467" s="3" t="s">
        <v>622</v>
      </c>
      <c r="J467" s="3" t="s">
        <v>621</v>
      </c>
      <c r="O467" s="20">
        <f t="shared" si="7"/>
        <v>0</v>
      </c>
    </row>
    <row r="468" spans="1:15" ht="15" customHeight="1" x14ac:dyDescent="0.25">
      <c r="A468" s="3" t="s">
        <v>596</v>
      </c>
      <c r="B468" s="3" t="s">
        <v>600</v>
      </c>
      <c r="C468" s="3">
        <v>2013</v>
      </c>
      <c r="D468" s="3">
        <v>0.251</v>
      </c>
      <c r="E468" s="3" t="s">
        <v>706</v>
      </c>
      <c r="F468" s="3">
        <v>0.251</v>
      </c>
      <c r="G468" s="3" t="s">
        <v>622</v>
      </c>
      <c r="H468" s="3" t="s">
        <v>621</v>
      </c>
      <c r="I468" s="3" t="s">
        <v>622</v>
      </c>
      <c r="J468" s="3" t="s">
        <v>621</v>
      </c>
      <c r="O468" s="20">
        <f t="shared" si="7"/>
        <v>0.251</v>
      </c>
    </row>
    <row r="469" spans="1:15" ht="15" customHeight="1" x14ac:dyDescent="0.25">
      <c r="A469" s="3" t="s">
        <v>601</v>
      </c>
      <c r="B469" s="3" t="s">
        <v>602</v>
      </c>
      <c r="C469" s="3">
        <v>2013</v>
      </c>
      <c r="D469" s="3" t="s">
        <v>622</v>
      </c>
      <c r="E469" s="3" t="s">
        <v>622</v>
      </c>
      <c r="F469" s="3" t="s">
        <v>621</v>
      </c>
      <c r="G469" s="3" t="s">
        <v>622</v>
      </c>
      <c r="H469" s="3" t="s">
        <v>621</v>
      </c>
      <c r="I469" s="3" t="s">
        <v>622</v>
      </c>
      <c r="J469" s="3" t="s">
        <v>621</v>
      </c>
      <c r="O469" s="20">
        <f t="shared" si="7"/>
        <v>0</v>
      </c>
    </row>
    <row r="470" spans="1:15" ht="15" customHeight="1" x14ac:dyDescent="0.25">
      <c r="A470" s="3" t="s">
        <v>603</v>
      </c>
      <c r="B470" s="3" t="s">
        <v>604</v>
      </c>
      <c r="C470" s="3">
        <v>2013</v>
      </c>
      <c r="D470" s="3" t="s">
        <v>621</v>
      </c>
      <c r="E470" s="3" t="s">
        <v>622</v>
      </c>
      <c r="F470" s="3" t="s">
        <v>621</v>
      </c>
      <c r="G470" s="3" t="s">
        <v>622</v>
      </c>
      <c r="H470" s="3" t="s">
        <v>621</v>
      </c>
      <c r="I470" s="3" t="s">
        <v>622</v>
      </c>
      <c r="J470" s="3" t="s">
        <v>621</v>
      </c>
      <c r="O470" s="20">
        <f t="shared" si="7"/>
        <v>0</v>
      </c>
    </row>
    <row r="471" spans="1:15" ht="15" customHeight="1" x14ac:dyDescent="0.25">
      <c r="A471" s="3" t="s">
        <v>605</v>
      </c>
      <c r="B471" s="3" t="s">
        <v>606</v>
      </c>
      <c r="C471" s="3">
        <v>2013</v>
      </c>
      <c r="D471" s="3" t="s">
        <v>621</v>
      </c>
      <c r="E471" s="3" t="s">
        <v>622</v>
      </c>
      <c r="F471" s="3" t="s">
        <v>621</v>
      </c>
      <c r="G471" s="3" t="s">
        <v>622</v>
      </c>
      <c r="H471" s="3" t="s">
        <v>621</v>
      </c>
      <c r="I471" s="3" t="s">
        <v>622</v>
      </c>
      <c r="J471" s="3" t="s">
        <v>621</v>
      </c>
      <c r="O471" s="20">
        <f t="shared" si="7"/>
        <v>0</v>
      </c>
    </row>
    <row r="472" spans="1:15" ht="15" customHeight="1" x14ac:dyDescent="0.25">
      <c r="A472" s="3" t="s">
        <v>605</v>
      </c>
      <c r="B472" s="3" t="s">
        <v>607</v>
      </c>
      <c r="C472" s="3">
        <v>2013</v>
      </c>
      <c r="D472" s="3" t="s">
        <v>621</v>
      </c>
      <c r="E472" s="3" t="s">
        <v>622</v>
      </c>
      <c r="F472" s="3" t="s">
        <v>621</v>
      </c>
      <c r="G472" s="3" t="s">
        <v>622</v>
      </c>
      <c r="H472" s="3" t="s">
        <v>621</v>
      </c>
      <c r="I472" s="3" t="s">
        <v>622</v>
      </c>
      <c r="J472" s="3" t="s">
        <v>621</v>
      </c>
      <c r="O472" s="20">
        <f t="shared" si="7"/>
        <v>0</v>
      </c>
    </row>
    <row r="473" spans="1:15" ht="15" customHeight="1" x14ac:dyDescent="0.25">
      <c r="A473" s="3" t="s">
        <v>605</v>
      </c>
      <c r="B473" s="3" t="s">
        <v>608</v>
      </c>
      <c r="C473" s="3">
        <v>2013</v>
      </c>
      <c r="D473" s="3" t="s">
        <v>621</v>
      </c>
      <c r="E473" s="3" t="s">
        <v>622</v>
      </c>
      <c r="F473" s="3" t="s">
        <v>621</v>
      </c>
      <c r="G473" s="3" t="s">
        <v>622</v>
      </c>
      <c r="H473" s="3" t="s">
        <v>621</v>
      </c>
      <c r="I473" s="3" t="s">
        <v>622</v>
      </c>
      <c r="J473" s="3" t="s">
        <v>621</v>
      </c>
      <c r="O473" s="20">
        <f t="shared" si="7"/>
        <v>0</v>
      </c>
    </row>
    <row r="474" spans="1:15" ht="15" customHeight="1" x14ac:dyDescent="0.25">
      <c r="A474" s="3" t="s">
        <v>605</v>
      </c>
      <c r="B474" s="3" t="s">
        <v>609</v>
      </c>
      <c r="C474" s="3">
        <v>2013</v>
      </c>
      <c r="D474" s="3">
        <v>4.4960199999999997</v>
      </c>
      <c r="E474" s="3" t="s">
        <v>707</v>
      </c>
      <c r="F474" s="3">
        <v>4.4960199999999997</v>
      </c>
      <c r="G474" s="3" t="s">
        <v>622</v>
      </c>
      <c r="H474" s="3" t="s">
        <v>621</v>
      </c>
      <c r="I474" s="3" t="s">
        <v>622</v>
      </c>
      <c r="J474" s="3" t="s">
        <v>621</v>
      </c>
      <c r="O474" s="20">
        <f t="shared" si="7"/>
        <v>4.4960199999999997</v>
      </c>
    </row>
    <row r="475" spans="1:15" ht="15" customHeight="1" x14ac:dyDescent="0.25">
      <c r="A475" s="3" t="s">
        <v>605</v>
      </c>
      <c r="B475" s="3" t="s">
        <v>610</v>
      </c>
      <c r="C475" s="3">
        <v>2013</v>
      </c>
      <c r="D475" s="3" t="s">
        <v>621</v>
      </c>
      <c r="E475" s="3" t="s">
        <v>622</v>
      </c>
      <c r="F475" s="3" t="s">
        <v>621</v>
      </c>
      <c r="G475" s="3" t="s">
        <v>622</v>
      </c>
      <c r="H475" s="3" t="s">
        <v>621</v>
      </c>
      <c r="I475" s="3" t="s">
        <v>622</v>
      </c>
      <c r="J475" s="3" t="s">
        <v>621</v>
      </c>
      <c r="O475" s="20">
        <f t="shared" si="7"/>
        <v>0</v>
      </c>
    </row>
    <row r="476" spans="1:15" ht="15" customHeight="1" x14ac:dyDescent="0.25">
      <c r="A476" s="3" t="s">
        <v>605</v>
      </c>
      <c r="B476" s="3" t="s">
        <v>611</v>
      </c>
      <c r="C476" s="3">
        <v>2013</v>
      </c>
      <c r="D476" s="3" t="s">
        <v>621</v>
      </c>
      <c r="E476" s="3" t="s">
        <v>622</v>
      </c>
      <c r="F476" s="3" t="s">
        <v>621</v>
      </c>
      <c r="G476" s="3" t="s">
        <v>622</v>
      </c>
      <c r="H476" s="3" t="s">
        <v>621</v>
      </c>
      <c r="I476" s="3" t="s">
        <v>622</v>
      </c>
      <c r="J476" s="3" t="s">
        <v>621</v>
      </c>
      <c r="O476" s="20">
        <f t="shared" si="7"/>
        <v>0</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AE476"/>
  <sheetViews>
    <sheetView zoomScale="80" zoomScaleNormal="80"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1" width="17.42578125" style="3" customWidth="1"/>
    <col min="2" max="2" width="19.5703125" style="3" customWidth="1"/>
    <col min="3" max="5" width="9.140625" style="3" customWidth="1"/>
    <col min="6" max="12" width="9.140625" style="3"/>
    <col min="13" max="13" width="15.42578125" style="3" customWidth="1"/>
    <col min="14" max="17" width="9.140625" style="3"/>
    <col min="18" max="18" width="14.140625" style="3" customWidth="1"/>
    <col min="19" max="21" width="9.140625" style="3"/>
    <col min="22" max="23" width="9.140625" style="20"/>
    <col min="24" max="16384" width="9.140625" style="3"/>
  </cols>
  <sheetData>
    <row r="1" spans="1:31" s="27" customFormat="1" ht="156.75" customHeight="1" thickBot="1" x14ac:dyDescent="0.3">
      <c r="A1" s="26" t="s">
        <v>612</v>
      </c>
      <c r="B1" s="26" t="s">
        <v>1</v>
      </c>
      <c r="C1" s="26" t="s">
        <v>613</v>
      </c>
      <c r="D1" s="26" t="s">
        <v>708</v>
      </c>
      <c r="E1" s="26" t="s">
        <v>709</v>
      </c>
      <c r="F1" s="26" t="s">
        <v>710</v>
      </c>
      <c r="G1" s="26" t="s">
        <v>711</v>
      </c>
      <c r="H1" s="26" t="s">
        <v>712</v>
      </c>
      <c r="I1" s="26" t="s">
        <v>713</v>
      </c>
      <c r="J1" s="26" t="s">
        <v>714</v>
      </c>
      <c r="K1" s="26" t="s">
        <v>711</v>
      </c>
      <c r="L1" s="26" t="s">
        <v>715</v>
      </c>
      <c r="M1" s="26" t="s">
        <v>716</v>
      </c>
      <c r="N1" s="26" t="s">
        <v>717</v>
      </c>
      <c r="O1" s="26" t="s">
        <v>718</v>
      </c>
      <c r="P1" s="26" t="s">
        <v>711</v>
      </c>
      <c r="Q1" s="26" t="s">
        <v>715</v>
      </c>
      <c r="R1" s="26" t="s">
        <v>716</v>
      </c>
      <c r="S1" s="26" t="s">
        <v>717</v>
      </c>
      <c r="V1" s="18" t="s">
        <v>1013</v>
      </c>
      <c r="W1" s="18" t="s">
        <v>1051</v>
      </c>
      <c r="AA1" s="231" t="s">
        <v>1321</v>
      </c>
      <c r="AC1" s="27" t="s">
        <v>1344</v>
      </c>
      <c r="AD1" s="27" t="s">
        <v>1345</v>
      </c>
      <c r="AE1" s="27" t="s">
        <v>1346</v>
      </c>
    </row>
    <row r="2" spans="1:31" ht="15" customHeight="1" x14ac:dyDescent="0.25">
      <c r="A2" s="3" t="s">
        <v>8</v>
      </c>
      <c r="B2" s="3" t="s">
        <v>9</v>
      </c>
      <c r="C2" s="3">
        <v>2013</v>
      </c>
      <c r="D2" s="3">
        <v>2.1000000000000001E-2</v>
      </c>
      <c r="E2" s="3" t="s">
        <v>621</v>
      </c>
      <c r="F2" s="3" t="s">
        <v>719</v>
      </c>
      <c r="G2" s="3">
        <v>1.1000000000000001</v>
      </c>
      <c r="H2" s="3">
        <v>0</v>
      </c>
      <c r="I2" s="3">
        <v>0</v>
      </c>
      <c r="J2" s="3" t="s">
        <v>621</v>
      </c>
      <c r="K2" s="3" t="s">
        <v>621</v>
      </c>
      <c r="L2" s="3" t="s">
        <v>621</v>
      </c>
      <c r="M2" s="3" t="s">
        <v>621</v>
      </c>
      <c r="N2" s="3" t="s">
        <v>621</v>
      </c>
      <c r="O2" s="3" t="s">
        <v>621</v>
      </c>
      <c r="P2" s="3" t="s">
        <v>621</v>
      </c>
      <c r="Q2" s="3" t="s">
        <v>621</v>
      </c>
      <c r="R2" s="3" t="s">
        <v>621</v>
      </c>
      <c r="S2" s="3" t="s">
        <v>621</v>
      </c>
      <c r="V2" s="20">
        <f>IFERROR(D2/1,0)</f>
        <v>2.1000000000000001E-2</v>
      </c>
      <c r="W2" s="20" t="str">
        <f>IFERROR(J2/1,"")</f>
        <v/>
      </c>
      <c r="AA2" s="90" t="str">
        <f t="shared" ref="AA2:AA65" si="0">IF(OR(F2="-",F2="et",F2="'-'",F2="'0'",F2="'DS'"),"Nordisk residual",F2)</f>
        <v>'Förnybar energi "Guarantee of origin"'</v>
      </c>
      <c r="AC2" s="3">
        <f>IFERROR(G2/1,2.23)</f>
        <v>1.1000000000000001</v>
      </c>
      <c r="AD2" s="3">
        <f>IFERROR(H2/1,258)</f>
        <v>0</v>
      </c>
      <c r="AE2" s="3">
        <f>IFERROR(I2/1,0.33)</f>
        <v>0</v>
      </c>
    </row>
    <row r="3" spans="1:31" ht="15" customHeight="1" x14ac:dyDescent="0.25">
      <c r="A3" s="3" t="s">
        <v>8</v>
      </c>
      <c r="B3" s="3" t="s">
        <v>11</v>
      </c>
      <c r="C3" s="3">
        <v>2013</v>
      </c>
      <c r="D3" s="3">
        <v>2.3940000000000001</v>
      </c>
      <c r="E3" s="3">
        <v>10.577999999999999</v>
      </c>
      <c r="F3" s="3" t="s">
        <v>720</v>
      </c>
      <c r="G3" s="3">
        <v>1.1000000000000001</v>
      </c>
      <c r="H3" s="3">
        <v>0</v>
      </c>
      <c r="I3" s="3">
        <v>0</v>
      </c>
      <c r="J3" s="3" t="s">
        <v>621</v>
      </c>
      <c r="K3" s="3" t="s">
        <v>621</v>
      </c>
      <c r="L3" s="3" t="s">
        <v>621</v>
      </c>
      <c r="M3" s="3" t="s">
        <v>621</v>
      </c>
      <c r="N3" s="3" t="s">
        <v>621</v>
      </c>
      <c r="O3" s="3" t="s">
        <v>621</v>
      </c>
      <c r="P3" s="3" t="s">
        <v>621</v>
      </c>
      <c r="Q3" s="3" t="s">
        <v>621</v>
      </c>
      <c r="R3" s="3" t="s">
        <v>621</v>
      </c>
      <c r="S3" s="3" t="s">
        <v>621</v>
      </c>
      <c r="V3" s="20">
        <f t="shared" ref="V3:V66" si="1">IFERROR(D3/1,0)</f>
        <v>2.3940000000000001</v>
      </c>
      <c r="W3" s="20" t="str">
        <f>IFERROR(J3/1,"")</f>
        <v/>
      </c>
      <c r="AA3" s="90" t="str">
        <f t="shared" si="0"/>
        <v>'förnybar el "guarantee of origin"'</v>
      </c>
      <c r="AC3" s="3">
        <f t="shared" ref="AC3:AC66" si="2">IFERROR(G3/1,2.23)</f>
        <v>1.1000000000000001</v>
      </c>
      <c r="AD3" s="3">
        <f t="shared" ref="AD3:AD66" si="3">IFERROR(H3/1,258)</f>
        <v>0</v>
      </c>
      <c r="AE3" s="3">
        <f t="shared" ref="AE3:AE66" si="4">IFERROR(I3/1,0.33)</f>
        <v>0</v>
      </c>
    </row>
    <row r="4" spans="1:31" ht="15" customHeight="1" x14ac:dyDescent="0.25">
      <c r="A4" s="3" t="s">
        <v>8</v>
      </c>
      <c r="B4" s="3" t="s">
        <v>12</v>
      </c>
      <c r="C4" s="3">
        <v>2013</v>
      </c>
      <c r="D4" s="3">
        <v>7.3999999999999996E-2</v>
      </c>
      <c r="E4" s="3" t="s">
        <v>621</v>
      </c>
      <c r="F4" s="3" t="s">
        <v>720</v>
      </c>
      <c r="G4" s="3">
        <v>1.1000000000000001</v>
      </c>
      <c r="H4" s="3">
        <v>0</v>
      </c>
      <c r="I4" s="3">
        <v>0</v>
      </c>
      <c r="J4" s="3" t="s">
        <v>621</v>
      </c>
      <c r="K4" s="3" t="s">
        <v>621</v>
      </c>
      <c r="L4" s="3" t="s">
        <v>621</v>
      </c>
      <c r="M4" s="3" t="s">
        <v>621</v>
      </c>
      <c r="N4" s="3" t="s">
        <v>621</v>
      </c>
      <c r="O4" s="3" t="s">
        <v>621</v>
      </c>
      <c r="P4" s="3" t="s">
        <v>621</v>
      </c>
      <c r="Q4" s="3" t="s">
        <v>621</v>
      </c>
      <c r="R4" s="3" t="s">
        <v>621</v>
      </c>
      <c r="S4" s="3" t="s">
        <v>621</v>
      </c>
      <c r="V4" s="20">
        <f t="shared" si="1"/>
        <v>7.3999999999999996E-2</v>
      </c>
      <c r="W4" s="20" t="str">
        <f t="shared" ref="W4:W67" si="5">IFERROR(J4/1,"")</f>
        <v/>
      </c>
      <c r="AA4" s="90" t="str">
        <f t="shared" si="0"/>
        <v>'förnybar el "guarantee of origin"'</v>
      </c>
      <c r="AC4" s="3">
        <f t="shared" si="2"/>
        <v>1.1000000000000001</v>
      </c>
      <c r="AD4" s="3">
        <f t="shared" si="3"/>
        <v>0</v>
      </c>
      <c r="AE4" s="3">
        <f t="shared" si="4"/>
        <v>0</v>
      </c>
    </row>
    <row r="5" spans="1:31" ht="15" customHeight="1" x14ac:dyDescent="0.25">
      <c r="A5" s="3" t="s">
        <v>8</v>
      </c>
      <c r="B5" s="3" t="s">
        <v>13</v>
      </c>
      <c r="C5" s="3">
        <v>2013</v>
      </c>
      <c r="D5" s="3" t="s">
        <v>621</v>
      </c>
      <c r="E5" s="3" t="s">
        <v>621</v>
      </c>
      <c r="F5" s="3" t="s">
        <v>622</v>
      </c>
      <c r="G5" s="3">
        <v>2.23</v>
      </c>
      <c r="H5" s="3">
        <v>258</v>
      </c>
      <c r="I5" s="3">
        <v>0.33</v>
      </c>
      <c r="J5" s="3" t="s">
        <v>621</v>
      </c>
      <c r="K5" s="3" t="s">
        <v>621</v>
      </c>
      <c r="L5" s="3" t="s">
        <v>621</v>
      </c>
      <c r="M5" s="3" t="s">
        <v>621</v>
      </c>
      <c r="N5" s="3" t="s">
        <v>621</v>
      </c>
      <c r="O5" s="3" t="s">
        <v>621</v>
      </c>
      <c r="P5" s="3" t="s">
        <v>621</v>
      </c>
      <c r="Q5" s="3" t="s">
        <v>621</v>
      </c>
      <c r="R5" s="3" t="s">
        <v>621</v>
      </c>
      <c r="S5" s="3" t="s">
        <v>621</v>
      </c>
      <c r="V5" s="20">
        <f t="shared" si="1"/>
        <v>0</v>
      </c>
      <c r="W5" s="20" t="str">
        <f t="shared" si="5"/>
        <v/>
      </c>
      <c r="AA5" s="90" t="str">
        <f t="shared" si="0"/>
        <v>Nordisk residual</v>
      </c>
      <c r="AC5" s="3">
        <f t="shared" si="2"/>
        <v>2.23</v>
      </c>
      <c r="AD5" s="3">
        <f t="shared" si="3"/>
        <v>258</v>
      </c>
      <c r="AE5" s="3">
        <f t="shared" si="4"/>
        <v>0.33</v>
      </c>
    </row>
    <row r="6" spans="1:31" ht="15" customHeight="1" x14ac:dyDescent="0.25">
      <c r="A6" s="3" t="s">
        <v>8</v>
      </c>
      <c r="B6" s="3" t="s">
        <v>15</v>
      </c>
      <c r="C6" s="3">
        <v>2013</v>
      </c>
      <c r="D6" s="3">
        <v>1.2E-2</v>
      </c>
      <c r="E6" s="3" t="s">
        <v>621</v>
      </c>
      <c r="F6" s="3" t="s">
        <v>720</v>
      </c>
      <c r="G6" s="3">
        <v>1.1000000000000001</v>
      </c>
      <c r="H6" s="3">
        <v>0</v>
      </c>
      <c r="I6" s="3">
        <v>0</v>
      </c>
      <c r="J6" s="3" t="s">
        <v>621</v>
      </c>
      <c r="K6" s="3" t="s">
        <v>621</v>
      </c>
      <c r="L6" s="3" t="s">
        <v>621</v>
      </c>
      <c r="M6" s="3" t="s">
        <v>621</v>
      </c>
      <c r="N6" s="3" t="s">
        <v>621</v>
      </c>
      <c r="O6" s="3" t="s">
        <v>621</v>
      </c>
      <c r="P6" s="3" t="s">
        <v>621</v>
      </c>
      <c r="Q6" s="3" t="s">
        <v>621</v>
      </c>
      <c r="R6" s="3" t="s">
        <v>621</v>
      </c>
      <c r="S6" s="3" t="s">
        <v>621</v>
      </c>
      <c r="V6" s="20">
        <f t="shared" si="1"/>
        <v>1.2E-2</v>
      </c>
      <c r="W6" s="20" t="str">
        <f t="shared" si="5"/>
        <v/>
      </c>
      <c r="AA6" s="90" t="str">
        <f t="shared" si="0"/>
        <v>'förnybar el "guarantee of origin"'</v>
      </c>
      <c r="AC6" s="3">
        <f t="shared" si="2"/>
        <v>1.1000000000000001</v>
      </c>
      <c r="AD6" s="3">
        <f t="shared" si="3"/>
        <v>0</v>
      </c>
      <c r="AE6" s="3">
        <f t="shared" si="4"/>
        <v>0</v>
      </c>
    </row>
    <row r="7" spans="1:31" ht="15" customHeight="1" x14ac:dyDescent="0.25">
      <c r="A7" s="3" t="s">
        <v>16</v>
      </c>
      <c r="B7" s="3" t="s">
        <v>17</v>
      </c>
      <c r="C7" s="3">
        <v>2013</v>
      </c>
      <c r="D7" s="3">
        <v>1.2</v>
      </c>
      <c r="E7" s="3" t="s">
        <v>621</v>
      </c>
      <c r="F7" s="3" t="s">
        <v>721</v>
      </c>
      <c r="G7" s="3">
        <v>0.95</v>
      </c>
      <c r="H7" s="3">
        <v>0</v>
      </c>
      <c r="I7" s="3">
        <v>0</v>
      </c>
      <c r="J7" s="3" t="s">
        <v>621</v>
      </c>
      <c r="K7" s="3" t="s">
        <v>621</v>
      </c>
      <c r="L7" s="3" t="s">
        <v>621</v>
      </c>
      <c r="M7" s="3" t="s">
        <v>621</v>
      </c>
      <c r="N7" s="3" t="s">
        <v>621</v>
      </c>
      <c r="O7" s="3" t="s">
        <v>621</v>
      </c>
      <c r="P7" s="3" t="s">
        <v>621</v>
      </c>
      <c r="Q7" s="3" t="s">
        <v>621</v>
      </c>
      <c r="R7" s="3" t="s">
        <v>621</v>
      </c>
      <c r="S7" s="3" t="s">
        <v>621</v>
      </c>
      <c r="V7" s="20">
        <f t="shared" si="1"/>
        <v>1.2</v>
      </c>
      <c r="W7" s="20" t="str">
        <f t="shared" si="5"/>
        <v/>
      </c>
      <c r="AA7" s="90" t="str">
        <f t="shared" si="0"/>
        <v>'85% vattenkraft och 15% vind'</v>
      </c>
      <c r="AC7" s="3">
        <f t="shared" si="2"/>
        <v>0.95</v>
      </c>
      <c r="AD7" s="3">
        <f t="shared" si="3"/>
        <v>0</v>
      </c>
      <c r="AE7" s="3">
        <f t="shared" si="4"/>
        <v>0</v>
      </c>
    </row>
    <row r="8" spans="1:31" ht="15" customHeight="1" x14ac:dyDescent="0.25">
      <c r="A8" s="3" t="s">
        <v>18</v>
      </c>
      <c r="B8" s="3" t="s">
        <v>19</v>
      </c>
      <c r="C8" s="3">
        <v>2013</v>
      </c>
      <c r="D8" s="3" t="s">
        <v>621</v>
      </c>
      <c r="E8" s="3" t="s">
        <v>621</v>
      </c>
      <c r="F8" s="3" t="s">
        <v>621</v>
      </c>
      <c r="G8" s="3">
        <v>2.23</v>
      </c>
      <c r="H8" s="3">
        <v>258</v>
      </c>
      <c r="I8" s="3">
        <v>0.33</v>
      </c>
      <c r="J8" s="3" t="s">
        <v>621</v>
      </c>
      <c r="K8" s="3" t="s">
        <v>621</v>
      </c>
      <c r="L8" s="3" t="s">
        <v>621</v>
      </c>
      <c r="M8" s="3" t="s">
        <v>621</v>
      </c>
      <c r="N8" s="3" t="s">
        <v>621</v>
      </c>
      <c r="O8" s="3" t="s">
        <v>621</v>
      </c>
      <c r="P8" s="3" t="s">
        <v>621</v>
      </c>
      <c r="Q8" s="3" t="s">
        <v>621</v>
      </c>
      <c r="R8" s="3" t="s">
        <v>621</v>
      </c>
      <c r="S8" s="3" t="s">
        <v>621</v>
      </c>
      <c r="V8" s="20">
        <f t="shared" si="1"/>
        <v>0</v>
      </c>
      <c r="W8" s="20" t="str">
        <f t="shared" si="5"/>
        <v/>
      </c>
      <c r="AA8" s="90" t="str">
        <f t="shared" si="0"/>
        <v>Nordisk residual</v>
      </c>
      <c r="AC8" s="3">
        <f t="shared" si="2"/>
        <v>2.23</v>
      </c>
      <c r="AD8" s="3">
        <f t="shared" si="3"/>
        <v>258</v>
      </c>
      <c r="AE8" s="3">
        <f t="shared" si="4"/>
        <v>0.33</v>
      </c>
    </row>
    <row r="9" spans="1:31" ht="15" customHeight="1" x14ac:dyDescent="0.25">
      <c r="A9" s="3" t="s">
        <v>18</v>
      </c>
      <c r="B9" s="3" t="s">
        <v>21</v>
      </c>
      <c r="C9" s="3">
        <v>2013</v>
      </c>
      <c r="D9" s="3" t="s">
        <v>722</v>
      </c>
      <c r="E9" s="3" t="s">
        <v>722</v>
      </c>
      <c r="F9" s="3" t="s">
        <v>622</v>
      </c>
      <c r="G9" s="3" t="s">
        <v>722</v>
      </c>
      <c r="H9" s="3" t="s">
        <v>722</v>
      </c>
      <c r="I9" s="3" t="s">
        <v>722</v>
      </c>
      <c r="J9" s="3" t="s">
        <v>722</v>
      </c>
      <c r="K9" s="3" t="s">
        <v>722</v>
      </c>
      <c r="L9" s="3" t="s">
        <v>722</v>
      </c>
      <c r="M9" s="3" t="s">
        <v>722</v>
      </c>
      <c r="N9" s="3" t="s">
        <v>722</v>
      </c>
      <c r="O9" s="3" t="s">
        <v>722</v>
      </c>
      <c r="P9" s="3" t="s">
        <v>722</v>
      </c>
      <c r="Q9" s="3" t="s">
        <v>722</v>
      </c>
      <c r="R9" s="3" t="s">
        <v>722</v>
      </c>
      <c r="S9" s="3" t="s">
        <v>722</v>
      </c>
      <c r="V9" s="20">
        <f t="shared" si="1"/>
        <v>0</v>
      </c>
      <c r="W9" s="20" t="str">
        <f t="shared" si="5"/>
        <v/>
      </c>
      <c r="AA9" s="90" t="str">
        <f t="shared" si="0"/>
        <v>Nordisk residual</v>
      </c>
      <c r="AC9" s="3">
        <f t="shared" si="2"/>
        <v>2.23</v>
      </c>
      <c r="AD9" s="3">
        <f t="shared" si="3"/>
        <v>258</v>
      </c>
      <c r="AE9" s="3">
        <f t="shared" si="4"/>
        <v>0.33</v>
      </c>
    </row>
    <row r="10" spans="1:31" ht="15" customHeight="1" x14ac:dyDescent="0.25">
      <c r="A10" s="3" t="s">
        <v>18</v>
      </c>
      <c r="B10" s="3" t="s">
        <v>22</v>
      </c>
      <c r="C10" s="3">
        <v>2013</v>
      </c>
      <c r="D10" s="3" t="s">
        <v>722</v>
      </c>
      <c r="E10" s="3" t="s">
        <v>722</v>
      </c>
      <c r="F10" s="3" t="s">
        <v>621</v>
      </c>
      <c r="G10" s="3" t="s">
        <v>722</v>
      </c>
      <c r="H10" s="3" t="s">
        <v>722</v>
      </c>
      <c r="I10" s="3" t="s">
        <v>722</v>
      </c>
      <c r="J10" s="3" t="s">
        <v>722</v>
      </c>
      <c r="K10" s="3" t="s">
        <v>722</v>
      </c>
      <c r="L10" s="3" t="s">
        <v>722</v>
      </c>
      <c r="M10" s="3" t="s">
        <v>722</v>
      </c>
      <c r="N10" s="3" t="s">
        <v>722</v>
      </c>
      <c r="O10" s="3" t="s">
        <v>722</v>
      </c>
      <c r="P10" s="3" t="s">
        <v>722</v>
      </c>
      <c r="Q10" s="3" t="s">
        <v>722</v>
      </c>
      <c r="R10" s="3" t="s">
        <v>722</v>
      </c>
      <c r="S10" s="3" t="s">
        <v>722</v>
      </c>
      <c r="V10" s="20">
        <f t="shared" si="1"/>
        <v>0</v>
      </c>
      <c r="W10" s="20" t="str">
        <f t="shared" si="5"/>
        <v/>
      </c>
      <c r="AA10" s="90" t="str">
        <f t="shared" si="0"/>
        <v>Nordisk residual</v>
      </c>
      <c r="AC10" s="3">
        <f t="shared" si="2"/>
        <v>2.23</v>
      </c>
      <c r="AD10" s="3">
        <f t="shared" si="3"/>
        <v>258</v>
      </c>
      <c r="AE10" s="3">
        <f t="shared" si="4"/>
        <v>0.33</v>
      </c>
    </row>
    <row r="11" spans="1:31" ht="15" customHeight="1" x14ac:dyDescent="0.25">
      <c r="A11" s="3" t="s">
        <v>23</v>
      </c>
      <c r="B11" s="3" t="s">
        <v>24</v>
      </c>
      <c r="C11" s="3">
        <v>2013</v>
      </c>
      <c r="D11" s="3">
        <v>2.8</v>
      </c>
      <c r="E11" s="3" t="s">
        <v>621</v>
      </c>
      <c r="F11" s="3" t="s">
        <v>622</v>
      </c>
      <c r="G11" s="3">
        <v>2.23</v>
      </c>
      <c r="H11" s="3">
        <v>258</v>
      </c>
      <c r="I11" s="3">
        <v>0.33</v>
      </c>
      <c r="J11" s="3" t="s">
        <v>621</v>
      </c>
      <c r="K11" s="3" t="s">
        <v>621</v>
      </c>
      <c r="L11" s="3" t="s">
        <v>621</v>
      </c>
      <c r="M11" s="3" t="s">
        <v>621</v>
      </c>
      <c r="N11" s="3" t="s">
        <v>621</v>
      </c>
      <c r="O11" s="3" t="s">
        <v>621</v>
      </c>
      <c r="P11" s="3" t="s">
        <v>621</v>
      </c>
      <c r="Q11" s="3" t="s">
        <v>621</v>
      </c>
      <c r="R11" s="3" t="s">
        <v>621</v>
      </c>
      <c r="S11" s="3" t="s">
        <v>621</v>
      </c>
      <c r="V11" s="20">
        <f t="shared" si="1"/>
        <v>2.8</v>
      </c>
      <c r="W11" s="20" t="str">
        <f t="shared" si="5"/>
        <v/>
      </c>
      <c r="AA11" s="90" t="str">
        <f t="shared" si="0"/>
        <v>Nordisk residual</v>
      </c>
      <c r="AC11" s="3">
        <f t="shared" si="2"/>
        <v>2.23</v>
      </c>
      <c r="AD11" s="3">
        <f t="shared" si="3"/>
        <v>258</v>
      </c>
      <c r="AE11" s="3">
        <f t="shared" si="4"/>
        <v>0.33</v>
      </c>
    </row>
    <row r="12" spans="1:31"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V12" s="20">
        <f t="shared" si="1"/>
        <v>0</v>
      </c>
      <c r="W12" s="20" t="str">
        <f t="shared" si="5"/>
        <v/>
      </c>
      <c r="AA12" s="90" t="str">
        <f t="shared" si="0"/>
        <v>Nordisk residual</v>
      </c>
      <c r="AC12" s="3">
        <f t="shared" si="2"/>
        <v>2.23</v>
      </c>
      <c r="AD12" s="3">
        <f t="shared" si="3"/>
        <v>258</v>
      </c>
      <c r="AE12" s="3">
        <f t="shared" si="4"/>
        <v>0.33</v>
      </c>
    </row>
    <row r="13" spans="1:31" ht="15" customHeight="1" x14ac:dyDescent="0.25">
      <c r="A13" s="3" t="s">
        <v>27</v>
      </c>
      <c r="B13" s="3" t="s">
        <v>28</v>
      </c>
      <c r="C13" s="3">
        <v>2013</v>
      </c>
      <c r="D13" s="3">
        <v>3.1</v>
      </c>
      <c r="E13" s="3" t="s">
        <v>621</v>
      </c>
      <c r="F13" s="3" t="s">
        <v>723</v>
      </c>
      <c r="G13" s="3">
        <v>2.23</v>
      </c>
      <c r="H13" s="3">
        <v>258</v>
      </c>
      <c r="I13" s="3">
        <v>0.33</v>
      </c>
      <c r="J13" s="3" t="s">
        <v>621</v>
      </c>
      <c r="K13" s="3" t="s">
        <v>621</v>
      </c>
      <c r="L13" s="3" t="s">
        <v>621</v>
      </c>
      <c r="M13" s="3" t="s">
        <v>621</v>
      </c>
      <c r="N13" s="3" t="s">
        <v>621</v>
      </c>
      <c r="O13" s="3" t="s">
        <v>621</v>
      </c>
      <c r="P13" s="3" t="s">
        <v>621</v>
      </c>
      <c r="Q13" s="3" t="s">
        <v>621</v>
      </c>
      <c r="R13" s="3" t="s">
        <v>621</v>
      </c>
      <c r="S13" s="3" t="s">
        <v>621</v>
      </c>
      <c r="V13" s="20">
        <f t="shared" si="1"/>
        <v>3.1</v>
      </c>
      <c r="W13" s="20" t="str">
        <f t="shared" si="5"/>
        <v/>
      </c>
      <c r="AA13" s="90" t="str">
        <f t="shared" si="0"/>
        <v>'El från vattenkraft'</v>
      </c>
      <c r="AC13" s="3">
        <f t="shared" si="2"/>
        <v>2.23</v>
      </c>
      <c r="AD13" s="3">
        <f t="shared" si="3"/>
        <v>258</v>
      </c>
      <c r="AE13" s="3">
        <f t="shared" si="4"/>
        <v>0.33</v>
      </c>
    </row>
    <row r="14" spans="1:31" ht="15" customHeight="1" x14ac:dyDescent="0.25">
      <c r="A14" s="3" t="s">
        <v>29</v>
      </c>
      <c r="B14" s="3" t="s">
        <v>30</v>
      </c>
      <c r="C14" s="3">
        <v>2013</v>
      </c>
      <c r="D14" s="3">
        <v>0.08</v>
      </c>
      <c r="E14" s="3" t="s">
        <v>621</v>
      </c>
      <c r="F14" s="3" t="s">
        <v>724</v>
      </c>
      <c r="G14" s="3">
        <v>1.1000000000000001</v>
      </c>
      <c r="H14" s="3">
        <v>258</v>
      </c>
      <c r="I14" s="3">
        <v>0</v>
      </c>
      <c r="J14" s="3" t="s">
        <v>621</v>
      </c>
      <c r="K14" s="3" t="s">
        <v>621</v>
      </c>
      <c r="L14" s="3" t="s">
        <v>621</v>
      </c>
      <c r="M14" s="3" t="s">
        <v>621</v>
      </c>
      <c r="N14" s="3" t="s">
        <v>621</v>
      </c>
      <c r="O14" s="3" t="s">
        <v>621</v>
      </c>
      <c r="P14" s="3" t="s">
        <v>621</v>
      </c>
      <c r="Q14" s="3" t="s">
        <v>621</v>
      </c>
      <c r="R14" s="3" t="s">
        <v>621</v>
      </c>
      <c r="S14" s="3" t="s">
        <v>621</v>
      </c>
      <c r="V14" s="20">
        <f t="shared" si="1"/>
        <v>0.08</v>
      </c>
      <c r="W14" s="20" t="str">
        <f t="shared" si="5"/>
        <v/>
      </c>
      <c r="AA14" s="90" t="str">
        <f t="shared" si="0"/>
        <v>'vind/vatten'</v>
      </c>
      <c r="AC14" s="3">
        <f t="shared" si="2"/>
        <v>1.1000000000000001</v>
      </c>
      <c r="AD14" s="3">
        <f t="shared" si="3"/>
        <v>258</v>
      </c>
      <c r="AE14" s="3">
        <f t="shared" si="4"/>
        <v>0</v>
      </c>
    </row>
    <row r="15" spans="1:31" ht="15" customHeight="1" x14ac:dyDescent="0.25">
      <c r="A15" s="3" t="s">
        <v>31</v>
      </c>
      <c r="B15" s="3" t="s">
        <v>32</v>
      </c>
      <c r="C15" s="3">
        <v>2013</v>
      </c>
      <c r="D15" s="3">
        <v>0.1</v>
      </c>
      <c r="E15" s="3" t="s">
        <v>621</v>
      </c>
      <c r="F15" s="3" t="s">
        <v>725</v>
      </c>
      <c r="G15" s="3">
        <v>0.03</v>
      </c>
      <c r="H15" s="3">
        <v>0</v>
      </c>
      <c r="I15" s="3">
        <v>0</v>
      </c>
      <c r="J15" s="3" t="s">
        <v>621</v>
      </c>
      <c r="K15" s="3" t="s">
        <v>621</v>
      </c>
      <c r="L15" s="3" t="s">
        <v>621</v>
      </c>
      <c r="M15" s="3" t="s">
        <v>621</v>
      </c>
      <c r="N15" s="3" t="s">
        <v>621</v>
      </c>
      <c r="O15" s="3" t="s">
        <v>621</v>
      </c>
      <c r="P15" s="3" t="s">
        <v>621</v>
      </c>
      <c r="Q15" s="3" t="s">
        <v>621</v>
      </c>
      <c r="R15" s="3" t="s">
        <v>621</v>
      </c>
      <c r="S15" s="3" t="s">
        <v>621</v>
      </c>
      <c r="V15" s="20">
        <f t="shared" si="1"/>
        <v>0.1</v>
      </c>
      <c r="W15" s="20" t="str">
        <f t="shared" si="5"/>
        <v/>
      </c>
      <c r="AA15" s="90" t="str">
        <f t="shared" si="0"/>
        <v>'Källmärkt'</v>
      </c>
      <c r="AC15" s="3">
        <f t="shared" si="2"/>
        <v>0.03</v>
      </c>
      <c r="AD15" s="3">
        <f t="shared" si="3"/>
        <v>0</v>
      </c>
      <c r="AE15" s="3">
        <f t="shared" si="4"/>
        <v>0</v>
      </c>
    </row>
    <row r="16" spans="1:31"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V16" s="20">
        <f t="shared" si="1"/>
        <v>0</v>
      </c>
      <c r="W16" s="20" t="str">
        <f t="shared" si="5"/>
        <v/>
      </c>
      <c r="AA16" s="90" t="str">
        <f t="shared" si="0"/>
        <v>Nordisk residual</v>
      </c>
      <c r="AC16" s="3">
        <f t="shared" si="2"/>
        <v>2.23</v>
      </c>
      <c r="AD16" s="3">
        <f t="shared" si="3"/>
        <v>258</v>
      </c>
      <c r="AE16" s="3">
        <f t="shared" si="4"/>
        <v>0.33</v>
      </c>
    </row>
    <row r="17" spans="1:31"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V17" s="20">
        <f t="shared" si="1"/>
        <v>0</v>
      </c>
      <c r="W17" s="20" t="str">
        <f t="shared" si="5"/>
        <v/>
      </c>
      <c r="AA17" s="90" t="str">
        <f t="shared" si="0"/>
        <v>Nordisk residual</v>
      </c>
      <c r="AC17" s="3">
        <f t="shared" si="2"/>
        <v>2.23</v>
      </c>
      <c r="AD17" s="3">
        <f t="shared" si="3"/>
        <v>258</v>
      </c>
      <c r="AE17" s="3">
        <f t="shared" si="4"/>
        <v>0.33</v>
      </c>
    </row>
    <row r="18" spans="1:31"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V18" s="20">
        <f t="shared" si="1"/>
        <v>0</v>
      </c>
      <c r="W18" s="20" t="str">
        <f t="shared" si="5"/>
        <v/>
      </c>
      <c r="AA18" s="90" t="str">
        <f t="shared" si="0"/>
        <v>Nordisk residual</v>
      </c>
      <c r="AC18" s="3">
        <f t="shared" si="2"/>
        <v>2.23</v>
      </c>
      <c r="AD18" s="3">
        <f t="shared" si="3"/>
        <v>258</v>
      </c>
      <c r="AE18" s="3">
        <f t="shared" si="4"/>
        <v>0.33</v>
      </c>
    </row>
    <row r="19" spans="1:31"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V19" s="20">
        <f t="shared" si="1"/>
        <v>0</v>
      </c>
      <c r="W19" s="20" t="str">
        <f t="shared" si="5"/>
        <v/>
      </c>
      <c r="AA19" s="90" t="str">
        <f t="shared" si="0"/>
        <v>Nordisk residual</v>
      </c>
      <c r="AC19" s="3">
        <f t="shared" si="2"/>
        <v>2.23</v>
      </c>
      <c r="AD19" s="3">
        <f t="shared" si="3"/>
        <v>258</v>
      </c>
      <c r="AE19" s="3">
        <f t="shared" si="4"/>
        <v>0.33</v>
      </c>
    </row>
    <row r="20" spans="1:31"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V20" s="20">
        <f t="shared" si="1"/>
        <v>0</v>
      </c>
      <c r="W20" s="20" t="str">
        <f t="shared" si="5"/>
        <v/>
      </c>
      <c r="AA20" s="90" t="str">
        <f t="shared" si="0"/>
        <v>Nordisk residual</v>
      </c>
      <c r="AC20" s="3">
        <f t="shared" si="2"/>
        <v>2.23</v>
      </c>
      <c r="AD20" s="3">
        <f t="shared" si="3"/>
        <v>258</v>
      </c>
      <c r="AE20" s="3">
        <f t="shared" si="4"/>
        <v>0.33</v>
      </c>
    </row>
    <row r="21" spans="1:31"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V21" s="20">
        <f t="shared" si="1"/>
        <v>0</v>
      </c>
      <c r="W21" s="20" t="str">
        <f t="shared" si="5"/>
        <v/>
      </c>
      <c r="AA21" s="90" t="str">
        <f t="shared" si="0"/>
        <v>Nordisk residual</v>
      </c>
      <c r="AC21" s="3">
        <f t="shared" si="2"/>
        <v>2.23</v>
      </c>
      <c r="AD21" s="3">
        <f t="shared" si="3"/>
        <v>258</v>
      </c>
      <c r="AE21" s="3">
        <f t="shared" si="4"/>
        <v>0.33</v>
      </c>
    </row>
    <row r="22" spans="1:31"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V22" s="20">
        <f t="shared" si="1"/>
        <v>0</v>
      </c>
      <c r="W22" s="20" t="str">
        <f t="shared" si="5"/>
        <v/>
      </c>
      <c r="AA22" s="90" t="str">
        <f t="shared" si="0"/>
        <v>Nordisk residual</v>
      </c>
      <c r="AC22" s="3">
        <f t="shared" si="2"/>
        <v>2.23</v>
      </c>
      <c r="AD22" s="3">
        <f t="shared" si="3"/>
        <v>258</v>
      </c>
      <c r="AE22" s="3">
        <f t="shared" si="4"/>
        <v>0.33</v>
      </c>
    </row>
    <row r="23" spans="1:31"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V23" s="20">
        <f t="shared" si="1"/>
        <v>0</v>
      </c>
      <c r="W23" s="20" t="str">
        <f t="shared" si="5"/>
        <v/>
      </c>
      <c r="AA23" s="90" t="str">
        <f t="shared" si="0"/>
        <v>Nordisk residual</v>
      </c>
      <c r="AC23" s="3">
        <f t="shared" si="2"/>
        <v>2.23</v>
      </c>
      <c r="AD23" s="3">
        <f t="shared" si="3"/>
        <v>258</v>
      </c>
      <c r="AE23" s="3">
        <f t="shared" si="4"/>
        <v>0.33</v>
      </c>
    </row>
    <row r="24" spans="1:31"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V24" s="20">
        <f t="shared" si="1"/>
        <v>0</v>
      </c>
      <c r="W24" s="20" t="str">
        <f t="shared" si="5"/>
        <v/>
      </c>
      <c r="AA24" s="90" t="str">
        <f t="shared" si="0"/>
        <v>Nordisk residual</v>
      </c>
      <c r="AC24" s="3">
        <f t="shared" si="2"/>
        <v>2.23</v>
      </c>
      <c r="AD24" s="3">
        <f t="shared" si="3"/>
        <v>258</v>
      </c>
      <c r="AE24" s="3">
        <f t="shared" si="4"/>
        <v>0.33</v>
      </c>
    </row>
    <row r="25" spans="1:31"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V25" s="20">
        <f t="shared" si="1"/>
        <v>0</v>
      </c>
      <c r="W25" s="20" t="str">
        <f t="shared" si="5"/>
        <v/>
      </c>
      <c r="AA25" s="90" t="str">
        <f t="shared" si="0"/>
        <v>Nordisk residual</v>
      </c>
      <c r="AC25" s="3">
        <f t="shared" si="2"/>
        <v>2.23</v>
      </c>
      <c r="AD25" s="3">
        <f t="shared" si="3"/>
        <v>258</v>
      </c>
      <c r="AE25" s="3">
        <f t="shared" si="4"/>
        <v>0.33</v>
      </c>
    </row>
    <row r="26" spans="1:31"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V26" s="20">
        <f t="shared" si="1"/>
        <v>0</v>
      </c>
      <c r="W26" s="20" t="str">
        <f t="shared" si="5"/>
        <v/>
      </c>
      <c r="AA26" s="90" t="str">
        <f t="shared" si="0"/>
        <v>Nordisk residual</v>
      </c>
      <c r="AC26" s="3">
        <f t="shared" si="2"/>
        <v>2.23</v>
      </c>
      <c r="AD26" s="3">
        <f t="shared" si="3"/>
        <v>258</v>
      </c>
      <c r="AE26" s="3">
        <f t="shared" si="4"/>
        <v>0.33</v>
      </c>
    </row>
    <row r="27" spans="1:31"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V27" s="20">
        <f t="shared" si="1"/>
        <v>0</v>
      </c>
      <c r="W27" s="20" t="str">
        <f t="shared" si="5"/>
        <v/>
      </c>
      <c r="AA27" s="90" t="str">
        <f t="shared" si="0"/>
        <v>Nordisk residual</v>
      </c>
      <c r="AC27" s="3">
        <f t="shared" si="2"/>
        <v>2.23</v>
      </c>
      <c r="AD27" s="3">
        <f t="shared" si="3"/>
        <v>258</v>
      </c>
      <c r="AE27" s="3">
        <f t="shared" si="4"/>
        <v>0.33</v>
      </c>
    </row>
    <row r="28" spans="1:31"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V28" s="20">
        <f t="shared" si="1"/>
        <v>0</v>
      </c>
      <c r="W28" s="20" t="str">
        <f t="shared" si="5"/>
        <v/>
      </c>
      <c r="AA28" s="90" t="str">
        <f t="shared" si="0"/>
        <v>Nordisk residual</v>
      </c>
      <c r="AC28" s="3">
        <f t="shared" si="2"/>
        <v>2.23</v>
      </c>
      <c r="AD28" s="3">
        <f t="shared" si="3"/>
        <v>258</v>
      </c>
      <c r="AE28" s="3">
        <f t="shared" si="4"/>
        <v>0.33</v>
      </c>
    </row>
    <row r="29" spans="1:31"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V29" s="20">
        <f t="shared" si="1"/>
        <v>0</v>
      </c>
      <c r="W29" s="20" t="str">
        <f t="shared" si="5"/>
        <v/>
      </c>
      <c r="AA29" s="90" t="str">
        <f t="shared" si="0"/>
        <v>Nordisk residual</v>
      </c>
      <c r="AC29" s="3">
        <f t="shared" si="2"/>
        <v>2.23</v>
      </c>
      <c r="AD29" s="3">
        <f t="shared" si="3"/>
        <v>258</v>
      </c>
      <c r="AE29" s="3">
        <f t="shared" si="4"/>
        <v>0.33</v>
      </c>
    </row>
    <row r="30" spans="1:31"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V30" s="20">
        <f t="shared" si="1"/>
        <v>0</v>
      </c>
      <c r="W30" s="20" t="str">
        <f t="shared" si="5"/>
        <v/>
      </c>
      <c r="AA30" s="90" t="str">
        <f t="shared" si="0"/>
        <v>Nordisk residual</v>
      </c>
      <c r="AC30" s="3">
        <f t="shared" si="2"/>
        <v>2.23</v>
      </c>
      <c r="AD30" s="3">
        <f t="shared" si="3"/>
        <v>258</v>
      </c>
      <c r="AE30" s="3">
        <f t="shared" si="4"/>
        <v>0.33</v>
      </c>
    </row>
    <row r="31" spans="1:31"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V31" s="20">
        <f t="shared" si="1"/>
        <v>0</v>
      </c>
      <c r="W31" s="20" t="str">
        <f t="shared" si="5"/>
        <v/>
      </c>
      <c r="AA31" s="90" t="str">
        <f t="shared" si="0"/>
        <v>Nordisk residual</v>
      </c>
      <c r="AC31" s="3">
        <f t="shared" si="2"/>
        <v>2.23</v>
      </c>
      <c r="AD31" s="3">
        <f t="shared" si="3"/>
        <v>258</v>
      </c>
      <c r="AE31" s="3">
        <f t="shared" si="4"/>
        <v>0.33</v>
      </c>
    </row>
    <row r="32" spans="1:31"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V32" s="20">
        <f t="shared" si="1"/>
        <v>0</v>
      </c>
      <c r="W32" s="20" t="str">
        <f t="shared" si="5"/>
        <v/>
      </c>
      <c r="AA32" s="90" t="str">
        <f t="shared" si="0"/>
        <v>Nordisk residual</v>
      </c>
      <c r="AC32" s="3">
        <f t="shared" si="2"/>
        <v>2.23</v>
      </c>
      <c r="AD32" s="3">
        <f t="shared" si="3"/>
        <v>258</v>
      </c>
      <c r="AE32" s="3">
        <f t="shared" si="4"/>
        <v>0.33</v>
      </c>
    </row>
    <row r="33" spans="1:31"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V33" s="20">
        <f t="shared" si="1"/>
        <v>0</v>
      </c>
      <c r="W33" s="20" t="str">
        <f t="shared" si="5"/>
        <v/>
      </c>
      <c r="AA33" s="90" t="str">
        <f t="shared" si="0"/>
        <v>Nordisk residual</v>
      </c>
      <c r="AC33" s="3">
        <f t="shared" si="2"/>
        <v>2.23</v>
      </c>
      <c r="AD33" s="3">
        <f t="shared" si="3"/>
        <v>258</v>
      </c>
      <c r="AE33" s="3">
        <f t="shared" si="4"/>
        <v>0.33</v>
      </c>
    </row>
    <row r="34" spans="1:31"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V34" s="20">
        <f t="shared" si="1"/>
        <v>0</v>
      </c>
      <c r="W34" s="20" t="str">
        <f t="shared" si="5"/>
        <v/>
      </c>
      <c r="AA34" s="90" t="str">
        <f t="shared" si="0"/>
        <v>Nordisk residual</v>
      </c>
      <c r="AC34" s="3">
        <f t="shared" si="2"/>
        <v>2.23</v>
      </c>
      <c r="AD34" s="3">
        <f t="shared" si="3"/>
        <v>258</v>
      </c>
      <c r="AE34" s="3">
        <f t="shared" si="4"/>
        <v>0.33</v>
      </c>
    </row>
    <row r="35" spans="1:31" ht="15" customHeight="1" x14ac:dyDescent="0.25">
      <c r="A35" s="3" t="s">
        <v>31</v>
      </c>
      <c r="B35" s="3" t="s">
        <v>37</v>
      </c>
      <c r="C35" s="3">
        <v>2013</v>
      </c>
      <c r="D35" s="3">
        <v>0.05</v>
      </c>
      <c r="E35" s="3" t="s">
        <v>621</v>
      </c>
      <c r="F35" s="3" t="s">
        <v>725</v>
      </c>
      <c r="G35" s="3">
        <v>0.03</v>
      </c>
      <c r="H35" s="3">
        <v>0</v>
      </c>
      <c r="I35" s="3">
        <v>0</v>
      </c>
      <c r="J35" s="3" t="s">
        <v>621</v>
      </c>
      <c r="K35" s="3" t="s">
        <v>621</v>
      </c>
      <c r="L35" s="3" t="s">
        <v>621</v>
      </c>
      <c r="M35" s="3" t="s">
        <v>621</v>
      </c>
      <c r="N35" s="3" t="s">
        <v>621</v>
      </c>
      <c r="O35" s="3" t="s">
        <v>621</v>
      </c>
      <c r="P35" s="3" t="s">
        <v>621</v>
      </c>
      <c r="Q35" s="3" t="s">
        <v>621</v>
      </c>
      <c r="R35" s="3" t="s">
        <v>621</v>
      </c>
      <c r="S35" s="3" t="s">
        <v>621</v>
      </c>
      <c r="V35" s="20">
        <f t="shared" si="1"/>
        <v>0.05</v>
      </c>
      <c r="W35" s="20" t="str">
        <f t="shared" si="5"/>
        <v/>
      </c>
      <c r="AA35" s="90" t="str">
        <f t="shared" si="0"/>
        <v>'Källmärkt'</v>
      </c>
      <c r="AC35" s="3">
        <f t="shared" si="2"/>
        <v>0.03</v>
      </c>
      <c r="AD35" s="3">
        <f t="shared" si="3"/>
        <v>0</v>
      </c>
      <c r="AE35" s="3">
        <f t="shared" si="4"/>
        <v>0</v>
      </c>
    </row>
    <row r="36" spans="1:31" ht="15" customHeight="1" x14ac:dyDescent="0.25">
      <c r="A36" s="3" t="s">
        <v>31</v>
      </c>
      <c r="B36" s="3" t="s">
        <v>38</v>
      </c>
      <c r="C36" s="3">
        <v>2013</v>
      </c>
      <c r="D36" s="3">
        <v>0.2</v>
      </c>
      <c r="E36" s="3" t="s">
        <v>621</v>
      </c>
      <c r="F36" s="3" t="s">
        <v>725</v>
      </c>
      <c r="G36" s="3">
        <v>0.03</v>
      </c>
      <c r="H36" s="3">
        <v>0</v>
      </c>
      <c r="I36" s="3">
        <v>0</v>
      </c>
      <c r="J36" s="3" t="s">
        <v>621</v>
      </c>
      <c r="K36" s="3" t="s">
        <v>621</v>
      </c>
      <c r="L36" s="3" t="s">
        <v>621</v>
      </c>
      <c r="M36" s="3" t="s">
        <v>621</v>
      </c>
      <c r="N36" s="3" t="s">
        <v>621</v>
      </c>
      <c r="O36" s="3" t="s">
        <v>621</v>
      </c>
      <c r="P36" s="3" t="s">
        <v>621</v>
      </c>
      <c r="Q36" s="3" t="s">
        <v>621</v>
      </c>
      <c r="R36" s="3" t="s">
        <v>621</v>
      </c>
      <c r="S36" s="3" t="s">
        <v>621</v>
      </c>
      <c r="V36" s="20">
        <f t="shared" si="1"/>
        <v>0.2</v>
      </c>
      <c r="W36" s="20" t="str">
        <f t="shared" si="5"/>
        <v/>
      </c>
      <c r="AA36" s="90" t="str">
        <f t="shared" si="0"/>
        <v>'Källmärkt'</v>
      </c>
      <c r="AC36" s="3">
        <f t="shared" si="2"/>
        <v>0.03</v>
      </c>
      <c r="AD36" s="3">
        <f t="shared" si="3"/>
        <v>0</v>
      </c>
      <c r="AE36" s="3">
        <f t="shared" si="4"/>
        <v>0</v>
      </c>
    </row>
    <row r="37" spans="1:31" ht="15" customHeight="1" x14ac:dyDescent="0.25">
      <c r="A37" s="3" t="s">
        <v>31</v>
      </c>
      <c r="B37" s="3" t="s">
        <v>39</v>
      </c>
      <c r="C37" s="3">
        <v>2013</v>
      </c>
      <c r="D37" s="3">
        <v>0.2</v>
      </c>
      <c r="E37" s="3" t="s">
        <v>621</v>
      </c>
      <c r="F37" s="3" t="s">
        <v>725</v>
      </c>
      <c r="G37" s="3">
        <v>0.03</v>
      </c>
      <c r="H37" s="3">
        <v>0</v>
      </c>
      <c r="I37" s="3">
        <v>0</v>
      </c>
      <c r="J37" s="3" t="s">
        <v>621</v>
      </c>
      <c r="K37" s="3" t="s">
        <v>621</v>
      </c>
      <c r="L37" s="3" t="s">
        <v>621</v>
      </c>
      <c r="M37" s="3" t="s">
        <v>621</v>
      </c>
      <c r="N37" s="3" t="s">
        <v>621</v>
      </c>
      <c r="O37" s="3" t="s">
        <v>621</v>
      </c>
      <c r="P37" s="3" t="s">
        <v>621</v>
      </c>
      <c r="Q37" s="3" t="s">
        <v>621</v>
      </c>
      <c r="R37" s="3" t="s">
        <v>621</v>
      </c>
      <c r="S37" s="3" t="s">
        <v>621</v>
      </c>
      <c r="V37" s="20">
        <f t="shared" si="1"/>
        <v>0.2</v>
      </c>
      <c r="W37" s="20" t="str">
        <f t="shared" si="5"/>
        <v/>
      </c>
      <c r="AA37" s="90" t="str">
        <f t="shared" si="0"/>
        <v>'Källmärkt'</v>
      </c>
      <c r="AC37" s="3">
        <f t="shared" si="2"/>
        <v>0.03</v>
      </c>
      <c r="AD37" s="3">
        <f t="shared" si="3"/>
        <v>0</v>
      </c>
      <c r="AE37" s="3">
        <f t="shared" si="4"/>
        <v>0</v>
      </c>
    </row>
    <row r="38" spans="1:31" ht="15" customHeight="1" x14ac:dyDescent="0.25">
      <c r="A38" s="3" t="s">
        <v>31</v>
      </c>
      <c r="B38" s="3" t="s">
        <v>40</v>
      </c>
      <c r="C38" s="3">
        <v>2013</v>
      </c>
      <c r="D38" s="3">
        <v>0.2</v>
      </c>
      <c r="E38" s="3" t="s">
        <v>621</v>
      </c>
      <c r="F38" s="3" t="s">
        <v>725</v>
      </c>
      <c r="G38" s="3">
        <v>0.03</v>
      </c>
      <c r="H38" s="3">
        <v>0</v>
      </c>
      <c r="I38" s="3">
        <v>0</v>
      </c>
      <c r="J38" s="3" t="s">
        <v>621</v>
      </c>
      <c r="K38" s="3" t="s">
        <v>621</v>
      </c>
      <c r="L38" s="3" t="s">
        <v>621</v>
      </c>
      <c r="M38" s="3" t="s">
        <v>621</v>
      </c>
      <c r="N38" s="3" t="s">
        <v>621</v>
      </c>
      <c r="O38" s="3" t="s">
        <v>621</v>
      </c>
      <c r="P38" s="3" t="s">
        <v>621</v>
      </c>
      <c r="Q38" s="3" t="s">
        <v>621</v>
      </c>
      <c r="R38" s="3" t="s">
        <v>621</v>
      </c>
      <c r="S38" s="3" t="s">
        <v>621</v>
      </c>
      <c r="V38" s="20">
        <f t="shared" si="1"/>
        <v>0.2</v>
      </c>
      <c r="W38" s="20" t="str">
        <f t="shared" si="5"/>
        <v/>
      </c>
      <c r="AA38" s="90" t="str">
        <f t="shared" si="0"/>
        <v>'Källmärkt'</v>
      </c>
      <c r="AC38" s="3">
        <f t="shared" si="2"/>
        <v>0.03</v>
      </c>
      <c r="AD38" s="3">
        <f t="shared" si="3"/>
        <v>0</v>
      </c>
      <c r="AE38" s="3">
        <f t="shared" si="4"/>
        <v>0</v>
      </c>
    </row>
    <row r="39" spans="1:31" ht="15" customHeight="1" x14ac:dyDescent="0.25">
      <c r="A39" s="3" t="s">
        <v>31</v>
      </c>
      <c r="B39" s="3" t="s">
        <v>41</v>
      </c>
      <c r="C39" s="3">
        <v>2013</v>
      </c>
      <c r="D39" s="3">
        <v>0.1</v>
      </c>
      <c r="E39" s="3" t="s">
        <v>621</v>
      </c>
      <c r="F39" s="3" t="s">
        <v>725</v>
      </c>
      <c r="G39" s="3">
        <v>0.03</v>
      </c>
      <c r="H39" s="3">
        <v>0</v>
      </c>
      <c r="I39" s="3">
        <v>0</v>
      </c>
      <c r="J39" s="3" t="s">
        <v>621</v>
      </c>
      <c r="K39" s="3" t="s">
        <v>621</v>
      </c>
      <c r="L39" s="3" t="s">
        <v>621</v>
      </c>
      <c r="M39" s="3" t="s">
        <v>621</v>
      </c>
      <c r="N39" s="3" t="s">
        <v>621</v>
      </c>
      <c r="O39" s="3" t="s">
        <v>621</v>
      </c>
      <c r="P39" s="3" t="s">
        <v>621</v>
      </c>
      <c r="Q39" s="3" t="s">
        <v>621</v>
      </c>
      <c r="R39" s="3" t="s">
        <v>621</v>
      </c>
      <c r="S39" s="3" t="s">
        <v>621</v>
      </c>
      <c r="V39" s="20">
        <f t="shared" si="1"/>
        <v>0.1</v>
      </c>
      <c r="W39" s="20" t="str">
        <f t="shared" si="5"/>
        <v/>
      </c>
      <c r="AA39" s="90" t="str">
        <f t="shared" si="0"/>
        <v>'Källmärkt'</v>
      </c>
      <c r="AC39" s="3">
        <f t="shared" si="2"/>
        <v>0.03</v>
      </c>
      <c r="AD39" s="3">
        <f t="shared" si="3"/>
        <v>0</v>
      </c>
      <c r="AE39" s="3">
        <f t="shared" si="4"/>
        <v>0</v>
      </c>
    </row>
    <row r="40" spans="1:31" ht="15" customHeight="1" x14ac:dyDescent="0.25">
      <c r="A40" s="3" t="s">
        <v>31</v>
      </c>
      <c r="B40" s="3" t="s">
        <v>42</v>
      </c>
      <c r="C40" s="3">
        <v>2013</v>
      </c>
      <c r="D40" s="3">
        <v>0.01</v>
      </c>
      <c r="E40" s="3" t="s">
        <v>621</v>
      </c>
      <c r="F40" s="3" t="s">
        <v>725</v>
      </c>
      <c r="G40" s="3">
        <v>0.03</v>
      </c>
      <c r="H40" s="3">
        <v>0</v>
      </c>
      <c r="I40" s="3">
        <v>0</v>
      </c>
      <c r="J40" s="3" t="s">
        <v>621</v>
      </c>
      <c r="K40" s="3" t="s">
        <v>621</v>
      </c>
      <c r="L40" s="3" t="s">
        <v>621</v>
      </c>
      <c r="M40" s="3" t="s">
        <v>621</v>
      </c>
      <c r="N40" s="3" t="s">
        <v>621</v>
      </c>
      <c r="O40" s="3" t="s">
        <v>621</v>
      </c>
      <c r="P40" s="3" t="s">
        <v>621</v>
      </c>
      <c r="Q40" s="3" t="s">
        <v>621</v>
      </c>
      <c r="R40" s="3" t="s">
        <v>621</v>
      </c>
      <c r="S40" s="3" t="s">
        <v>621</v>
      </c>
      <c r="V40" s="20">
        <f t="shared" si="1"/>
        <v>0.01</v>
      </c>
      <c r="W40" s="20" t="str">
        <f t="shared" si="5"/>
        <v/>
      </c>
      <c r="AA40" s="90" t="str">
        <f t="shared" si="0"/>
        <v>'Källmärkt'</v>
      </c>
      <c r="AC40" s="3">
        <f t="shared" si="2"/>
        <v>0.03</v>
      </c>
      <c r="AD40" s="3">
        <f t="shared" si="3"/>
        <v>0</v>
      </c>
      <c r="AE40" s="3">
        <f t="shared" si="4"/>
        <v>0</v>
      </c>
    </row>
    <row r="41" spans="1:31" ht="15" customHeight="1" x14ac:dyDescent="0.25">
      <c r="A41" s="3" t="s">
        <v>31</v>
      </c>
      <c r="B41" s="3" t="s">
        <v>43</v>
      </c>
      <c r="C41" s="3">
        <v>2013</v>
      </c>
      <c r="D41" s="3">
        <v>0.2</v>
      </c>
      <c r="E41" s="3" t="s">
        <v>621</v>
      </c>
      <c r="F41" s="3" t="s">
        <v>725</v>
      </c>
      <c r="G41" s="3">
        <v>0.03</v>
      </c>
      <c r="H41" s="3">
        <v>0</v>
      </c>
      <c r="I41" s="3">
        <v>0</v>
      </c>
      <c r="J41" s="3" t="s">
        <v>621</v>
      </c>
      <c r="K41" s="3" t="s">
        <v>621</v>
      </c>
      <c r="L41" s="3" t="s">
        <v>621</v>
      </c>
      <c r="M41" s="3" t="s">
        <v>621</v>
      </c>
      <c r="N41" s="3" t="s">
        <v>621</v>
      </c>
      <c r="O41" s="3" t="s">
        <v>621</v>
      </c>
      <c r="P41" s="3" t="s">
        <v>621</v>
      </c>
      <c r="Q41" s="3" t="s">
        <v>621</v>
      </c>
      <c r="R41" s="3" t="s">
        <v>621</v>
      </c>
      <c r="S41" s="3" t="s">
        <v>621</v>
      </c>
      <c r="V41" s="20">
        <f t="shared" si="1"/>
        <v>0.2</v>
      </c>
      <c r="W41" s="20" t="str">
        <f t="shared" si="5"/>
        <v/>
      </c>
      <c r="AA41" s="90" t="str">
        <f t="shared" si="0"/>
        <v>'Källmärkt'</v>
      </c>
      <c r="AC41" s="3">
        <f t="shared" si="2"/>
        <v>0.03</v>
      </c>
      <c r="AD41" s="3">
        <f t="shared" si="3"/>
        <v>0</v>
      </c>
      <c r="AE41" s="3">
        <f t="shared" si="4"/>
        <v>0</v>
      </c>
    </row>
    <row r="42" spans="1:31" ht="15" customHeight="1" x14ac:dyDescent="0.25">
      <c r="A42" s="3" t="s">
        <v>31</v>
      </c>
      <c r="B42" s="3" t="s">
        <v>44</v>
      </c>
      <c r="C42" s="3">
        <v>2013</v>
      </c>
      <c r="D42" s="3">
        <v>0.1</v>
      </c>
      <c r="E42" s="3" t="s">
        <v>621</v>
      </c>
      <c r="F42" s="3" t="s">
        <v>725</v>
      </c>
      <c r="G42" s="3">
        <v>0.03</v>
      </c>
      <c r="H42" s="3">
        <v>0</v>
      </c>
      <c r="I42" s="3">
        <v>0</v>
      </c>
      <c r="J42" s="3" t="s">
        <v>621</v>
      </c>
      <c r="K42" s="3" t="s">
        <v>621</v>
      </c>
      <c r="L42" s="3" t="s">
        <v>621</v>
      </c>
      <c r="M42" s="3" t="s">
        <v>621</v>
      </c>
      <c r="N42" s="3" t="s">
        <v>621</v>
      </c>
      <c r="O42" s="3" t="s">
        <v>621</v>
      </c>
      <c r="P42" s="3" t="s">
        <v>621</v>
      </c>
      <c r="Q42" s="3" t="s">
        <v>621</v>
      </c>
      <c r="R42" s="3" t="s">
        <v>621</v>
      </c>
      <c r="S42" s="3" t="s">
        <v>621</v>
      </c>
      <c r="V42" s="20">
        <f t="shared" si="1"/>
        <v>0.1</v>
      </c>
      <c r="W42" s="20" t="str">
        <f t="shared" si="5"/>
        <v/>
      </c>
      <c r="AA42" s="90" t="str">
        <f t="shared" si="0"/>
        <v>'Källmärkt'</v>
      </c>
      <c r="AC42" s="3">
        <f t="shared" si="2"/>
        <v>0.03</v>
      </c>
      <c r="AD42" s="3">
        <f t="shared" si="3"/>
        <v>0</v>
      </c>
      <c r="AE42" s="3">
        <f t="shared" si="4"/>
        <v>0</v>
      </c>
    </row>
    <row r="43" spans="1:31" ht="15" customHeight="1" x14ac:dyDescent="0.25">
      <c r="A43" s="3" t="s">
        <v>31</v>
      </c>
      <c r="B43" s="3" t="s">
        <v>45</v>
      </c>
      <c r="C43" s="3">
        <v>2013</v>
      </c>
      <c r="D43" s="3">
        <v>0.05</v>
      </c>
      <c r="E43" s="3" t="s">
        <v>621</v>
      </c>
      <c r="F43" s="3" t="s">
        <v>725</v>
      </c>
      <c r="G43" s="3">
        <v>0.03</v>
      </c>
      <c r="H43" s="3">
        <v>0</v>
      </c>
      <c r="I43" s="3">
        <v>0</v>
      </c>
      <c r="J43" s="3" t="s">
        <v>621</v>
      </c>
      <c r="K43" s="3" t="s">
        <v>621</v>
      </c>
      <c r="L43" s="3" t="s">
        <v>621</v>
      </c>
      <c r="M43" s="3" t="s">
        <v>621</v>
      </c>
      <c r="N43" s="3" t="s">
        <v>621</v>
      </c>
      <c r="O43" s="3" t="s">
        <v>621</v>
      </c>
      <c r="P43" s="3" t="s">
        <v>621</v>
      </c>
      <c r="Q43" s="3" t="s">
        <v>621</v>
      </c>
      <c r="R43" s="3" t="s">
        <v>621</v>
      </c>
      <c r="S43" s="3" t="s">
        <v>621</v>
      </c>
      <c r="V43" s="20">
        <f t="shared" si="1"/>
        <v>0.05</v>
      </c>
      <c r="W43" s="20" t="str">
        <f t="shared" si="5"/>
        <v/>
      </c>
      <c r="AA43" s="90" t="str">
        <f t="shared" si="0"/>
        <v>'Källmärkt'</v>
      </c>
      <c r="AC43" s="3">
        <f t="shared" si="2"/>
        <v>0.03</v>
      </c>
      <c r="AD43" s="3">
        <f t="shared" si="3"/>
        <v>0</v>
      </c>
      <c r="AE43" s="3">
        <f t="shared" si="4"/>
        <v>0</v>
      </c>
    </row>
    <row r="44" spans="1:31" ht="15" customHeight="1" x14ac:dyDescent="0.25">
      <c r="A44" s="3" t="s">
        <v>46</v>
      </c>
      <c r="B44" s="3" t="s">
        <v>47</v>
      </c>
      <c r="C44" s="3">
        <v>2013</v>
      </c>
      <c r="D44" s="3">
        <v>0.28000000000000003</v>
      </c>
      <c r="E44" s="3" t="s">
        <v>621</v>
      </c>
      <c r="F44" s="3" t="s">
        <v>622</v>
      </c>
      <c r="G44" s="3">
        <v>2.23</v>
      </c>
      <c r="H44" s="3">
        <v>258</v>
      </c>
      <c r="I44" s="3">
        <v>0.33</v>
      </c>
      <c r="J44" s="3" t="s">
        <v>621</v>
      </c>
      <c r="K44" s="3" t="s">
        <v>621</v>
      </c>
      <c r="L44" s="3" t="s">
        <v>621</v>
      </c>
      <c r="M44" s="3" t="s">
        <v>621</v>
      </c>
      <c r="N44" s="3" t="s">
        <v>621</v>
      </c>
      <c r="O44" s="3" t="s">
        <v>621</v>
      </c>
      <c r="P44" s="3" t="s">
        <v>621</v>
      </c>
      <c r="Q44" s="3" t="s">
        <v>621</v>
      </c>
      <c r="R44" s="3" t="s">
        <v>621</v>
      </c>
      <c r="S44" s="3" t="s">
        <v>621</v>
      </c>
      <c r="V44" s="20">
        <f t="shared" si="1"/>
        <v>0.28000000000000003</v>
      </c>
      <c r="W44" s="20" t="str">
        <f t="shared" si="5"/>
        <v/>
      </c>
      <c r="AA44" s="90" t="str">
        <f t="shared" si="0"/>
        <v>Nordisk residual</v>
      </c>
      <c r="AC44" s="3">
        <f t="shared" si="2"/>
        <v>2.23</v>
      </c>
      <c r="AD44" s="3">
        <f t="shared" si="3"/>
        <v>258</v>
      </c>
      <c r="AE44" s="3">
        <f t="shared" si="4"/>
        <v>0.33</v>
      </c>
    </row>
    <row r="45" spans="1:31" ht="15" customHeight="1" x14ac:dyDescent="0.25">
      <c r="A45" s="3" t="s">
        <v>46</v>
      </c>
      <c r="B45" s="3" t="s">
        <v>48</v>
      </c>
      <c r="C45" s="3">
        <v>2013</v>
      </c>
      <c r="D45" s="3">
        <v>2.92</v>
      </c>
      <c r="E45" s="3">
        <v>6.46</v>
      </c>
      <c r="F45" s="3" t="s">
        <v>622</v>
      </c>
      <c r="G45" s="3">
        <v>2.23</v>
      </c>
      <c r="H45" s="3">
        <v>258</v>
      </c>
      <c r="I45" s="3">
        <v>0.33</v>
      </c>
      <c r="J45" s="3" t="s">
        <v>621</v>
      </c>
      <c r="K45" s="3" t="s">
        <v>621</v>
      </c>
      <c r="L45" s="3" t="s">
        <v>621</v>
      </c>
      <c r="M45" s="3" t="s">
        <v>621</v>
      </c>
      <c r="N45" s="3" t="s">
        <v>621</v>
      </c>
      <c r="O45" s="3" t="s">
        <v>621</v>
      </c>
      <c r="P45" s="3" t="s">
        <v>621</v>
      </c>
      <c r="Q45" s="3" t="s">
        <v>621</v>
      </c>
      <c r="R45" s="3" t="s">
        <v>621</v>
      </c>
      <c r="S45" s="3" t="s">
        <v>621</v>
      </c>
      <c r="V45" s="20">
        <f t="shared" si="1"/>
        <v>2.92</v>
      </c>
      <c r="W45" s="20" t="str">
        <f t="shared" si="5"/>
        <v/>
      </c>
      <c r="AA45" s="90" t="str">
        <f t="shared" si="0"/>
        <v>Nordisk residual</v>
      </c>
      <c r="AC45" s="3">
        <f t="shared" si="2"/>
        <v>2.23</v>
      </c>
      <c r="AD45" s="3">
        <f t="shared" si="3"/>
        <v>258</v>
      </c>
      <c r="AE45" s="3">
        <f t="shared" si="4"/>
        <v>0.33</v>
      </c>
    </row>
    <row r="46" spans="1:31" ht="15" customHeight="1" x14ac:dyDescent="0.25">
      <c r="A46" s="3" t="s">
        <v>46</v>
      </c>
      <c r="B46" s="3" t="s">
        <v>49</v>
      </c>
      <c r="C46" s="3">
        <v>2013</v>
      </c>
      <c r="D46" s="3">
        <v>0.56999999999999995</v>
      </c>
      <c r="E46" s="3" t="s">
        <v>621</v>
      </c>
      <c r="F46" s="3" t="s">
        <v>622</v>
      </c>
      <c r="G46" s="3">
        <v>2.23</v>
      </c>
      <c r="H46" s="3">
        <v>258</v>
      </c>
      <c r="I46" s="3">
        <v>0.33</v>
      </c>
      <c r="J46" s="3" t="s">
        <v>621</v>
      </c>
      <c r="K46" s="3" t="s">
        <v>621</v>
      </c>
      <c r="L46" s="3" t="s">
        <v>621</v>
      </c>
      <c r="M46" s="3" t="s">
        <v>621</v>
      </c>
      <c r="N46" s="3" t="s">
        <v>621</v>
      </c>
      <c r="O46" s="3" t="s">
        <v>621</v>
      </c>
      <c r="P46" s="3" t="s">
        <v>621</v>
      </c>
      <c r="Q46" s="3" t="s">
        <v>621</v>
      </c>
      <c r="R46" s="3" t="s">
        <v>621</v>
      </c>
      <c r="S46" s="3" t="s">
        <v>621</v>
      </c>
      <c r="V46" s="20">
        <f t="shared" si="1"/>
        <v>0.56999999999999995</v>
      </c>
      <c r="W46" s="20" t="str">
        <f t="shared" si="5"/>
        <v/>
      </c>
      <c r="AA46" s="90" t="str">
        <f t="shared" si="0"/>
        <v>Nordisk residual</v>
      </c>
      <c r="AC46" s="3">
        <f t="shared" si="2"/>
        <v>2.23</v>
      </c>
      <c r="AD46" s="3">
        <f t="shared" si="3"/>
        <v>258</v>
      </c>
      <c r="AE46" s="3">
        <f t="shared" si="4"/>
        <v>0.33</v>
      </c>
    </row>
    <row r="47" spans="1:31" ht="15" customHeight="1" x14ac:dyDescent="0.25">
      <c r="A47" s="3" t="s">
        <v>50</v>
      </c>
      <c r="B47" s="3" t="s">
        <v>51</v>
      </c>
      <c r="C47" s="3">
        <v>2013</v>
      </c>
      <c r="D47" s="3" t="s">
        <v>621</v>
      </c>
      <c r="E47" s="3" t="s">
        <v>621</v>
      </c>
      <c r="F47" s="3" t="s">
        <v>622</v>
      </c>
      <c r="G47" s="3">
        <v>2.23</v>
      </c>
      <c r="H47" s="3">
        <v>258</v>
      </c>
      <c r="I47" s="3">
        <v>0.33</v>
      </c>
      <c r="J47" s="3" t="s">
        <v>621</v>
      </c>
      <c r="K47" s="3" t="s">
        <v>621</v>
      </c>
      <c r="L47" s="3" t="s">
        <v>621</v>
      </c>
      <c r="M47" s="3" t="s">
        <v>621</v>
      </c>
      <c r="N47" s="3" t="s">
        <v>621</v>
      </c>
      <c r="O47" s="3" t="s">
        <v>621</v>
      </c>
      <c r="P47" s="3" t="s">
        <v>621</v>
      </c>
      <c r="Q47" s="3" t="s">
        <v>621</v>
      </c>
      <c r="R47" s="3" t="s">
        <v>621</v>
      </c>
      <c r="S47" s="3" t="s">
        <v>621</v>
      </c>
      <c r="V47" s="20">
        <f t="shared" si="1"/>
        <v>0</v>
      </c>
      <c r="W47" s="20" t="str">
        <f t="shared" si="5"/>
        <v/>
      </c>
      <c r="AA47" s="90" t="str">
        <f t="shared" si="0"/>
        <v>Nordisk residual</v>
      </c>
      <c r="AC47" s="3">
        <f t="shared" si="2"/>
        <v>2.23</v>
      </c>
      <c r="AD47" s="3">
        <f t="shared" si="3"/>
        <v>258</v>
      </c>
      <c r="AE47" s="3">
        <f t="shared" si="4"/>
        <v>0.33</v>
      </c>
    </row>
    <row r="48" spans="1:31" ht="15" customHeight="1" x14ac:dyDescent="0.25">
      <c r="A48" s="3" t="s">
        <v>50</v>
      </c>
      <c r="B48" s="3" t="s">
        <v>52</v>
      </c>
      <c r="C48" s="3">
        <v>2013</v>
      </c>
      <c r="D48" s="3" t="s">
        <v>621</v>
      </c>
      <c r="E48" s="3" t="s">
        <v>621</v>
      </c>
      <c r="F48" s="3" t="s">
        <v>622</v>
      </c>
      <c r="G48" s="3">
        <v>2.23</v>
      </c>
      <c r="H48" s="3">
        <v>258</v>
      </c>
      <c r="I48" s="3">
        <v>0.33</v>
      </c>
      <c r="J48" s="3" t="s">
        <v>621</v>
      </c>
      <c r="K48" s="3" t="s">
        <v>621</v>
      </c>
      <c r="L48" s="3" t="s">
        <v>621</v>
      </c>
      <c r="M48" s="3" t="s">
        <v>621</v>
      </c>
      <c r="N48" s="3" t="s">
        <v>621</v>
      </c>
      <c r="O48" s="3" t="s">
        <v>621</v>
      </c>
      <c r="P48" s="3" t="s">
        <v>621</v>
      </c>
      <c r="Q48" s="3" t="s">
        <v>621</v>
      </c>
      <c r="R48" s="3" t="s">
        <v>621</v>
      </c>
      <c r="S48" s="3" t="s">
        <v>621</v>
      </c>
      <c r="V48" s="20">
        <f t="shared" si="1"/>
        <v>0</v>
      </c>
      <c r="W48" s="20" t="str">
        <f t="shared" si="5"/>
        <v/>
      </c>
      <c r="AA48" s="90" t="str">
        <f t="shared" si="0"/>
        <v>Nordisk residual</v>
      </c>
      <c r="AC48" s="3">
        <f t="shared" si="2"/>
        <v>2.23</v>
      </c>
      <c r="AD48" s="3">
        <f t="shared" si="3"/>
        <v>258</v>
      </c>
      <c r="AE48" s="3">
        <f t="shared" si="4"/>
        <v>0.33</v>
      </c>
    </row>
    <row r="49" spans="1:31" ht="15" customHeight="1" x14ac:dyDescent="0.25">
      <c r="A49" s="3" t="s">
        <v>53</v>
      </c>
      <c r="B49" s="3" t="s">
        <v>54</v>
      </c>
      <c r="C49" s="3">
        <v>2013</v>
      </c>
      <c r="D49" s="3">
        <v>2.8450000000000002</v>
      </c>
      <c r="E49" s="3">
        <v>6.133</v>
      </c>
      <c r="F49" s="3" t="s">
        <v>726</v>
      </c>
      <c r="G49" s="3">
        <v>1.1000000000000001</v>
      </c>
      <c r="H49" s="3">
        <v>0</v>
      </c>
      <c r="I49" s="3">
        <v>0</v>
      </c>
      <c r="J49" s="3" t="s">
        <v>621</v>
      </c>
      <c r="K49" s="3" t="s">
        <v>621</v>
      </c>
      <c r="L49" s="3" t="s">
        <v>621</v>
      </c>
      <c r="M49" s="3" t="s">
        <v>621</v>
      </c>
      <c r="N49" s="3" t="s">
        <v>621</v>
      </c>
      <c r="O49" s="3" t="s">
        <v>621</v>
      </c>
      <c r="P49" s="3" t="s">
        <v>621</v>
      </c>
      <c r="Q49" s="3" t="s">
        <v>621</v>
      </c>
      <c r="R49" s="3" t="s">
        <v>621</v>
      </c>
      <c r="S49" s="3" t="s">
        <v>621</v>
      </c>
      <c r="V49" s="20">
        <f t="shared" si="1"/>
        <v>2.8450000000000002</v>
      </c>
      <c r="W49" s="20" t="str">
        <f t="shared" si="5"/>
        <v/>
      </c>
      <c r="AA49" s="90" t="str">
        <f t="shared" si="0"/>
        <v>'Vattenkraft'</v>
      </c>
      <c r="AC49" s="3">
        <f t="shared" si="2"/>
        <v>1.1000000000000001</v>
      </c>
      <c r="AD49" s="3">
        <f t="shared" si="3"/>
        <v>0</v>
      </c>
      <c r="AE49" s="3">
        <f t="shared" si="4"/>
        <v>0</v>
      </c>
    </row>
    <row r="50" spans="1:31" ht="15" customHeight="1" x14ac:dyDescent="0.25">
      <c r="A50" s="3" t="s">
        <v>53</v>
      </c>
      <c r="B50" s="3" t="s">
        <v>55</v>
      </c>
      <c r="C50" s="3">
        <v>2013</v>
      </c>
      <c r="D50" s="3">
        <v>5.0000000000000001E-3</v>
      </c>
      <c r="E50" s="3" t="s">
        <v>621</v>
      </c>
      <c r="F50" s="3" t="s">
        <v>726</v>
      </c>
      <c r="G50" s="3">
        <v>1.1000000000000001</v>
      </c>
      <c r="H50" s="3">
        <v>0</v>
      </c>
      <c r="I50" s="3">
        <v>0</v>
      </c>
      <c r="J50" s="3" t="s">
        <v>621</v>
      </c>
      <c r="K50" s="3" t="s">
        <v>621</v>
      </c>
      <c r="L50" s="3" t="s">
        <v>621</v>
      </c>
      <c r="M50" s="3" t="s">
        <v>621</v>
      </c>
      <c r="N50" s="3" t="s">
        <v>621</v>
      </c>
      <c r="O50" s="3" t="s">
        <v>621</v>
      </c>
      <c r="P50" s="3" t="s">
        <v>621</v>
      </c>
      <c r="Q50" s="3" t="s">
        <v>621</v>
      </c>
      <c r="R50" s="3" t="s">
        <v>621</v>
      </c>
      <c r="S50" s="3" t="s">
        <v>621</v>
      </c>
      <c r="V50" s="20">
        <f t="shared" si="1"/>
        <v>5.0000000000000001E-3</v>
      </c>
      <c r="W50" s="20" t="str">
        <f t="shared" si="5"/>
        <v/>
      </c>
      <c r="AA50" s="90" t="str">
        <f t="shared" si="0"/>
        <v>'Vattenkraft'</v>
      </c>
      <c r="AC50" s="3">
        <f t="shared" si="2"/>
        <v>1.1000000000000001</v>
      </c>
      <c r="AD50" s="3">
        <f t="shared" si="3"/>
        <v>0</v>
      </c>
      <c r="AE50" s="3">
        <f t="shared" si="4"/>
        <v>0</v>
      </c>
    </row>
    <row r="51" spans="1:31" ht="15" customHeight="1" x14ac:dyDescent="0.25">
      <c r="A51" s="3" t="s">
        <v>53</v>
      </c>
      <c r="B51" s="3" t="s">
        <v>56</v>
      </c>
      <c r="C51" s="3">
        <v>2013</v>
      </c>
      <c r="D51" s="3">
        <v>0.1</v>
      </c>
      <c r="E51" s="3" t="s">
        <v>621</v>
      </c>
      <c r="F51" s="3" t="s">
        <v>726</v>
      </c>
      <c r="G51" s="3">
        <v>1.1000000000000001</v>
      </c>
      <c r="H51" s="3">
        <v>0</v>
      </c>
      <c r="I51" s="3">
        <v>0</v>
      </c>
      <c r="J51" s="3" t="s">
        <v>621</v>
      </c>
      <c r="K51" s="3" t="s">
        <v>621</v>
      </c>
      <c r="L51" s="3" t="s">
        <v>621</v>
      </c>
      <c r="M51" s="3" t="s">
        <v>621</v>
      </c>
      <c r="N51" s="3" t="s">
        <v>621</v>
      </c>
      <c r="O51" s="3" t="s">
        <v>621</v>
      </c>
      <c r="P51" s="3" t="s">
        <v>621</v>
      </c>
      <c r="Q51" s="3" t="s">
        <v>621</v>
      </c>
      <c r="R51" s="3" t="s">
        <v>621</v>
      </c>
      <c r="S51" s="3" t="s">
        <v>621</v>
      </c>
      <c r="V51" s="20">
        <f t="shared" si="1"/>
        <v>0.1</v>
      </c>
      <c r="W51" s="20" t="str">
        <f t="shared" si="5"/>
        <v/>
      </c>
      <c r="AA51" s="90" t="str">
        <f t="shared" si="0"/>
        <v>'Vattenkraft'</v>
      </c>
      <c r="AC51" s="3">
        <f t="shared" si="2"/>
        <v>1.1000000000000001</v>
      </c>
      <c r="AD51" s="3">
        <f t="shared" si="3"/>
        <v>0</v>
      </c>
      <c r="AE51" s="3">
        <f t="shared" si="4"/>
        <v>0</v>
      </c>
    </row>
    <row r="52" spans="1:31" ht="15" customHeight="1" x14ac:dyDescent="0.25">
      <c r="A52" s="3" t="s">
        <v>57</v>
      </c>
      <c r="B52" s="3" t="s">
        <v>58</v>
      </c>
      <c r="C52" s="3">
        <v>2013</v>
      </c>
      <c r="D52" s="3">
        <v>0.62</v>
      </c>
      <c r="E52" s="3">
        <v>32.4</v>
      </c>
      <c r="F52" s="3" t="s">
        <v>727</v>
      </c>
      <c r="G52" s="3">
        <v>0.23</v>
      </c>
      <c r="H52" s="3">
        <v>52.6</v>
      </c>
      <c r="I52" s="3">
        <v>0</v>
      </c>
      <c r="J52" s="3" t="s">
        <v>621</v>
      </c>
      <c r="K52" s="3" t="s">
        <v>621</v>
      </c>
      <c r="L52" s="3" t="s">
        <v>621</v>
      </c>
      <c r="M52" s="3" t="s">
        <v>621</v>
      </c>
      <c r="N52" s="3" t="s">
        <v>621</v>
      </c>
      <c r="O52" s="3" t="s">
        <v>621</v>
      </c>
      <c r="P52" s="3" t="s">
        <v>621</v>
      </c>
      <c r="Q52" s="3" t="s">
        <v>621</v>
      </c>
      <c r="R52" s="3" t="s">
        <v>621</v>
      </c>
      <c r="S52" s="3" t="s">
        <v>621</v>
      </c>
      <c r="V52" s="20">
        <f t="shared" si="1"/>
        <v>0.62</v>
      </c>
      <c r="W52" s="20" t="str">
        <f t="shared" si="5"/>
        <v/>
      </c>
      <c r="AA52" s="90" t="str">
        <f t="shared" si="0"/>
        <v>'Ursprungsmärkt egenproducerad el'</v>
      </c>
      <c r="AC52" s="3">
        <f t="shared" si="2"/>
        <v>0.23</v>
      </c>
      <c r="AD52" s="3">
        <f t="shared" si="3"/>
        <v>52.6</v>
      </c>
      <c r="AE52" s="3">
        <f t="shared" si="4"/>
        <v>0</v>
      </c>
    </row>
    <row r="53" spans="1:31" ht="15" customHeight="1" x14ac:dyDescent="0.25">
      <c r="A53" s="3" t="s">
        <v>57</v>
      </c>
      <c r="B53" s="3" t="s">
        <v>59</v>
      </c>
      <c r="C53" s="3">
        <v>2013</v>
      </c>
      <c r="D53" s="3">
        <v>0.35</v>
      </c>
      <c r="E53" s="3" t="s">
        <v>621</v>
      </c>
      <c r="F53" s="3" t="s">
        <v>669</v>
      </c>
      <c r="G53" s="3">
        <v>2.23</v>
      </c>
      <c r="H53" s="3">
        <v>258</v>
      </c>
      <c r="I53" s="3">
        <v>0.33</v>
      </c>
      <c r="J53" s="3" t="s">
        <v>621</v>
      </c>
      <c r="K53" s="3" t="s">
        <v>621</v>
      </c>
      <c r="L53" s="3" t="s">
        <v>621</v>
      </c>
      <c r="M53" s="3" t="s">
        <v>621</v>
      </c>
      <c r="N53" s="3" t="s">
        <v>621</v>
      </c>
      <c r="O53" s="3" t="s">
        <v>621</v>
      </c>
      <c r="P53" s="3" t="s">
        <v>621</v>
      </c>
      <c r="Q53" s="3" t="s">
        <v>621</v>
      </c>
      <c r="R53" s="3" t="s">
        <v>621</v>
      </c>
      <c r="S53" s="3" t="s">
        <v>621</v>
      </c>
      <c r="V53" s="20">
        <f t="shared" si="1"/>
        <v>0.35</v>
      </c>
      <c r="W53" s="20" t="str">
        <f t="shared" si="5"/>
        <v/>
      </c>
      <c r="AA53" s="90" t="str">
        <f t="shared" si="0"/>
        <v>Nordisk residual</v>
      </c>
      <c r="AC53" s="3">
        <f t="shared" si="2"/>
        <v>2.23</v>
      </c>
      <c r="AD53" s="3">
        <f t="shared" si="3"/>
        <v>258</v>
      </c>
      <c r="AE53" s="3">
        <f t="shared" si="4"/>
        <v>0.33</v>
      </c>
    </row>
    <row r="54" spans="1:31" ht="15" customHeight="1" x14ac:dyDescent="0.25">
      <c r="A54" s="3" t="s">
        <v>60</v>
      </c>
      <c r="B54" s="3" t="s">
        <v>61</v>
      </c>
      <c r="C54" s="3">
        <v>2013</v>
      </c>
      <c r="D54" s="3">
        <v>0.2</v>
      </c>
      <c r="E54" s="3" t="s">
        <v>621</v>
      </c>
      <c r="F54" s="3" t="s">
        <v>622</v>
      </c>
      <c r="G54" s="3">
        <v>2.23</v>
      </c>
      <c r="H54" s="3">
        <v>258</v>
      </c>
      <c r="I54" s="3">
        <v>0.33</v>
      </c>
      <c r="J54" s="3" t="s">
        <v>621</v>
      </c>
      <c r="K54" s="3" t="s">
        <v>621</v>
      </c>
      <c r="L54" s="3" t="s">
        <v>621</v>
      </c>
      <c r="M54" s="3" t="s">
        <v>621</v>
      </c>
      <c r="N54" s="3" t="s">
        <v>621</v>
      </c>
      <c r="O54" s="3" t="s">
        <v>621</v>
      </c>
      <c r="P54" s="3" t="s">
        <v>621</v>
      </c>
      <c r="Q54" s="3" t="s">
        <v>621</v>
      </c>
      <c r="R54" s="3" t="s">
        <v>621</v>
      </c>
      <c r="S54" s="3" t="s">
        <v>621</v>
      </c>
      <c r="V54" s="20">
        <f t="shared" si="1"/>
        <v>0.2</v>
      </c>
      <c r="W54" s="20" t="str">
        <f t="shared" si="5"/>
        <v/>
      </c>
      <c r="AA54" s="90" t="str">
        <f t="shared" si="0"/>
        <v>Nordisk residual</v>
      </c>
      <c r="AC54" s="3">
        <f t="shared" si="2"/>
        <v>2.23</v>
      </c>
      <c r="AD54" s="3">
        <f t="shared" si="3"/>
        <v>258</v>
      </c>
      <c r="AE54" s="3">
        <f t="shared" si="4"/>
        <v>0.33</v>
      </c>
    </row>
    <row r="55" spans="1:31"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V55" s="20">
        <f t="shared" si="1"/>
        <v>0</v>
      </c>
      <c r="W55" s="20" t="str">
        <f t="shared" si="5"/>
        <v/>
      </c>
      <c r="AA55" s="90" t="str">
        <f t="shared" si="0"/>
        <v>Nordisk residual</v>
      </c>
      <c r="AC55" s="3">
        <f t="shared" si="2"/>
        <v>2.23</v>
      </c>
      <c r="AD55" s="3">
        <f t="shared" si="3"/>
        <v>258</v>
      </c>
      <c r="AE55" s="3">
        <f t="shared" si="4"/>
        <v>0.33</v>
      </c>
    </row>
    <row r="56" spans="1:31"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V56" s="20">
        <f t="shared" si="1"/>
        <v>0</v>
      </c>
      <c r="W56" s="20" t="str">
        <f t="shared" si="5"/>
        <v/>
      </c>
      <c r="AA56" s="90" t="str">
        <f t="shared" si="0"/>
        <v>Nordisk residual</v>
      </c>
      <c r="AC56" s="3">
        <f t="shared" si="2"/>
        <v>2.23</v>
      </c>
      <c r="AD56" s="3">
        <f t="shared" si="3"/>
        <v>258</v>
      </c>
      <c r="AE56" s="3">
        <f t="shared" si="4"/>
        <v>0.33</v>
      </c>
    </row>
    <row r="57" spans="1:31" ht="15" customHeight="1" x14ac:dyDescent="0.25">
      <c r="A57" s="3" t="s">
        <v>65</v>
      </c>
      <c r="B57" s="3" t="s">
        <v>66</v>
      </c>
      <c r="C57" s="3">
        <v>2013</v>
      </c>
      <c r="D57" s="3" t="s">
        <v>621</v>
      </c>
      <c r="E57" s="3" t="s">
        <v>621</v>
      </c>
      <c r="F57" s="3" t="s">
        <v>622</v>
      </c>
      <c r="G57" s="3">
        <v>2.23</v>
      </c>
      <c r="H57" s="3">
        <v>258</v>
      </c>
      <c r="I57" s="3">
        <v>0.33</v>
      </c>
      <c r="J57" s="3" t="s">
        <v>621</v>
      </c>
      <c r="K57" s="3" t="s">
        <v>621</v>
      </c>
      <c r="L57" s="3" t="s">
        <v>621</v>
      </c>
      <c r="M57" s="3" t="s">
        <v>621</v>
      </c>
      <c r="N57" s="3" t="s">
        <v>621</v>
      </c>
      <c r="O57" s="3" t="s">
        <v>621</v>
      </c>
      <c r="P57" s="3" t="s">
        <v>621</v>
      </c>
      <c r="Q57" s="3" t="s">
        <v>621</v>
      </c>
      <c r="R57" s="3" t="s">
        <v>621</v>
      </c>
      <c r="S57" s="3" t="s">
        <v>621</v>
      </c>
      <c r="V57" s="20">
        <f t="shared" si="1"/>
        <v>0</v>
      </c>
      <c r="W57" s="20" t="str">
        <f t="shared" si="5"/>
        <v/>
      </c>
      <c r="AA57" s="90" t="str">
        <f t="shared" si="0"/>
        <v>Nordisk residual</v>
      </c>
      <c r="AC57" s="3">
        <f t="shared" si="2"/>
        <v>2.23</v>
      </c>
      <c r="AD57" s="3">
        <f t="shared" si="3"/>
        <v>258</v>
      </c>
      <c r="AE57" s="3">
        <f t="shared" si="4"/>
        <v>0.33</v>
      </c>
    </row>
    <row r="58" spans="1:31" ht="15" customHeight="1" x14ac:dyDescent="0.25">
      <c r="A58" s="3" t="s">
        <v>67</v>
      </c>
      <c r="B58" s="3" t="s">
        <v>68</v>
      </c>
      <c r="C58" s="3">
        <v>2013</v>
      </c>
      <c r="D58" s="3">
        <v>0.13300000000000001</v>
      </c>
      <c r="E58" s="3" t="s">
        <v>621</v>
      </c>
      <c r="F58" s="3" t="s">
        <v>622</v>
      </c>
      <c r="G58" s="3">
        <v>2.23</v>
      </c>
      <c r="H58" s="3">
        <v>258</v>
      </c>
      <c r="I58" s="3">
        <v>0.33</v>
      </c>
      <c r="J58" s="3" t="s">
        <v>621</v>
      </c>
      <c r="K58" s="3" t="s">
        <v>621</v>
      </c>
      <c r="L58" s="3" t="s">
        <v>621</v>
      </c>
      <c r="M58" s="3" t="s">
        <v>621</v>
      </c>
      <c r="N58" s="3" t="s">
        <v>621</v>
      </c>
      <c r="O58" s="3" t="s">
        <v>621</v>
      </c>
      <c r="P58" s="3" t="s">
        <v>621</v>
      </c>
      <c r="Q58" s="3" t="s">
        <v>621</v>
      </c>
      <c r="R58" s="3" t="s">
        <v>621</v>
      </c>
      <c r="S58" s="3" t="s">
        <v>621</v>
      </c>
      <c r="V58" s="20">
        <f t="shared" si="1"/>
        <v>0.13300000000000001</v>
      </c>
      <c r="W58" s="20" t="str">
        <f t="shared" si="5"/>
        <v/>
      </c>
      <c r="AA58" s="90" t="str">
        <f t="shared" si="0"/>
        <v>Nordisk residual</v>
      </c>
      <c r="AC58" s="3">
        <f t="shared" si="2"/>
        <v>2.23</v>
      </c>
      <c r="AD58" s="3">
        <f t="shared" si="3"/>
        <v>258</v>
      </c>
      <c r="AE58" s="3">
        <f t="shared" si="4"/>
        <v>0.33</v>
      </c>
    </row>
    <row r="59" spans="1:31" ht="15" customHeight="1" x14ac:dyDescent="0.25">
      <c r="A59" s="3" t="s">
        <v>67</v>
      </c>
      <c r="B59" s="3" t="s">
        <v>69</v>
      </c>
      <c r="C59" s="3">
        <v>2013</v>
      </c>
      <c r="D59" s="3">
        <v>0.66</v>
      </c>
      <c r="E59" s="3">
        <v>2.8820000000000001</v>
      </c>
      <c r="F59" s="3" t="s">
        <v>622</v>
      </c>
      <c r="G59" s="3">
        <v>2.23</v>
      </c>
      <c r="H59" s="3">
        <v>258</v>
      </c>
      <c r="I59" s="3">
        <v>0.33</v>
      </c>
      <c r="J59" s="3" t="s">
        <v>621</v>
      </c>
      <c r="K59" s="3" t="s">
        <v>621</v>
      </c>
      <c r="L59" s="3" t="s">
        <v>621</v>
      </c>
      <c r="M59" s="3" t="s">
        <v>621</v>
      </c>
      <c r="N59" s="3" t="s">
        <v>621</v>
      </c>
      <c r="O59" s="3" t="s">
        <v>621</v>
      </c>
      <c r="P59" s="3" t="s">
        <v>621</v>
      </c>
      <c r="Q59" s="3" t="s">
        <v>621</v>
      </c>
      <c r="R59" s="3" t="s">
        <v>621</v>
      </c>
      <c r="S59" s="3" t="s">
        <v>621</v>
      </c>
      <c r="V59" s="20">
        <f t="shared" si="1"/>
        <v>0.66</v>
      </c>
      <c r="W59" s="20" t="str">
        <f t="shared" si="5"/>
        <v/>
      </c>
      <c r="AA59" s="90" t="str">
        <f t="shared" si="0"/>
        <v>Nordisk residual</v>
      </c>
      <c r="AC59" s="3">
        <f t="shared" si="2"/>
        <v>2.23</v>
      </c>
      <c r="AD59" s="3">
        <f t="shared" si="3"/>
        <v>258</v>
      </c>
      <c r="AE59" s="3">
        <f t="shared" si="4"/>
        <v>0.33</v>
      </c>
    </row>
    <row r="60" spans="1:31" ht="15" customHeight="1" x14ac:dyDescent="0.25">
      <c r="A60" s="3" t="s">
        <v>67</v>
      </c>
      <c r="B60" s="3" t="s">
        <v>70</v>
      </c>
      <c r="C60" s="3">
        <v>2013</v>
      </c>
      <c r="D60" s="3" t="s">
        <v>621</v>
      </c>
      <c r="E60" s="3" t="s">
        <v>621</v>
      </c>
      <c r="F60" s="3" t="s">
        <v>622</v>
      </c>
      <c r="G60" s="3">
        <v>2.23</v>
      </c>
      <c r="H60" s="3">
        <v>258</v>
      </c>
      <c r="I60" s="3">
        <v>0.33</v>
      </c>
      <c r="J60" s="3" t="s">
        <v>621</v>
      </c>
      <c r="K60" s="3" t="s">
        <v>621</v>
      </c>
      <c r="L60" s="3" t="s">
        <v>621</v>
      </c>
      <c r="M60" s="3" t="s">
        <v>621</v>
      </c>
      <c r="N60" s="3" t="s">
        <v>621</v>
      </c>
      <c r="O60" s="3" t="s">
        <v>621</v>
      </c>
      <c r="P60" s="3" t="s">
        <v>621</v>
      </c>
      <c r="Q60" s="3" t="s">
        <v>621</v>
      </c>
      <c r="R60" s="3" t="s">
        <v>621</v>
      </c>
      <c r="S60" s="3" t="s">
        <v>621</v>
      </c>
      <c r="V60" s="20">
        <f t="shared" si="1"/>
        <v>0</v>
      </c>
      <c r="W60" s="20" t="str">
        <f t="shared" si="5"/>
        <v/>
      </c>
      <c r="AA60" s="90" t="str">
        <f t="shared" si="0"/>
        <v>Nordisk residual</v>
      </c>
      <c r="AC60" s="3">
        <f t="shared" si="2"/>
        <v>2.23</v>
      </c>
      <c r="AD60" s="3">
        <f t="shared" si="3"/>
        <v>258</v>
      </c>
      <c r="AE60" s="3">
        <f t="shared" si="4"/>
        <v>0.33</v>
      </c>
    </row>
    <row r="61" spans="1:31" ht="15" customHeight="1" x14ac:dyDescent="0.25">
      <c r="A61" s="3" t="s">
        <v>67</v>
      </c>
      <c r="B61" s="3" t="s">
        <v>71</v>
      </c>
      <c r="C61" s="3">
        <v>2013</v>
      </c>
      <c r="D61" s="3" t="s">
        <v>621</v>
      </c>
      <c r="E61" s="3" t="s">
        <v>621</v>
      </c>
      <c r="F61" s="3" t="s">
        <v>622</v>
      </c>
      <c r="G61" s="3">
        <v>2.23</v>
      </c>
      <c r="H61" s="3">
        <v>258</v>
      </c>
      <c r="I61" s="3">
        <v>0.33</v>
      </c>
      <c r="J61" s="3" t="s">
        <v>621</v>
      </c>
      <c r="K61" s="3" t="s">
        <v>621</v>
      </c>
      <c r="L61" s="3" t="s">
        <v>621</v>
      </c>
      <c r="M61" s="3" t="s">
        <v>621</v>
      </c>
      <c r="N61" s="3" t="s">
        <v>621</v>
      </c>
      <c r="O61" s="3" t="s">
        <v>621</v>
      </c>
      <c r="P61" s="3" t="s">
        <v>621</v>
      </c>
      <c r="Q61" s="3" t="s">
        <v>621</v>
      </c>
      <c r="R61" s="3" t="s">
        <v>621</v>
      </c>
      <c r="S61" s="3" t="s">
        <v>621</v>
      </c>
      <c r="V61" s="20">
        <f t="shared" si="1"/>
        <v>0</v>
      </c>
      <c r="W61" s="20" t="str">
        <f t="shared" si="5"/>
        <v/>
      </c>
      <c r="AA61" s="90" t="str">
        <f t="shared" si="0"/>
        <v>Nordisk residual</v>
      </c>
      <c r="AC61" s="3">
        <f t="shared" si="2"/>
        <v>2.23</v>
      </c>
      <c r="AD61" s="3">
        <f t="shared" si="3"/>
        <v>258</v>
      </c>
      <c r="AE61" s="3">
        <f t="shared" si="4"/>
        <v>0.33</v>
      </c>
    </row>
    <row r="62" spans="1:31" ht="15" customHeight="1" x14ac:dyDescent="0.25">
      <c r="A62" s="3" t="s">
        <v>72</v>
      </c>
      <c r="B62" s="3" t="s">
        <v>73</v>
      </c>
      <c r="C62" s="3">
        <v>2013</v>
      </c>
      <c r="D62" s="3">
        <v>0.21</v>
      </c>
      <c r="E62" s="3" t="s">
        <v>621</v>
      </c>
      <c r="F62" s="3" t="s">
        <v>728</v>
      </c>
      <c r="G62" s="3">
        <v>1.1000000000000001</v>
      </c>
      <c r="H62" s="3">
        <v>0</v>
      </c>
      <c r="I62" s="3">
        <v>0</v>
      </c>
      <c r="J62" s="3" t="s">
        <v>621</v>
      </c>
      <c r="K62" s="3" t="s">
        <v>621</v>
      </c>
      <c r="L62" s="3" t="s">
        <v>621</v>
      </c>
      <c r="M62" s="3" t="s">
        <v>621</v>
      </c>
      <c r="N62" s="3" t="s">
        <v>621</v>
      </c>
      <c r="O62" s="3" t="s">
        <v>621</v>
      </c>
      <c r="P62" s="3" t="s">
        <v>621</v>
      </c>
      <c r="Q62" s="3" t="s">
        <v>621</v>
      </c>
      <c r="R62" s="3" t="s">
        <v>621</v>
      </c>
      <c r="S62" s="3" t="s">
        <v>621</v>
      </c>
      <c r="V62" s="20">
        <f t="shared" si="1"/>
        <v>0.21</v>
      </c>
      <c r="W62" s="20" t="str">
        <f t="shared" si="5"/>
        <v/>
      </c>
      <c r="AA62" s="90" t="str">
        <f t="shared" si="0"/>
        <v>'100% förnybart från Dala Kraft'</v>
      </c>
      <c r="AC62" s="3">
        <f t="shared" si="2"/>
        <v>1.1000000000000001</v>
      </c>
      <c r="AD62" s="3">
        <f t="shared" si="3"/>
        <v>0</v>
      </c>
      <c r="AE62" s="3">
        <f t="shared" si="4"/>
        <v>0</v>
      </c>
    </row>
    <row r="63" spans="1:31" ht="15" customHeight="1" x14ac:dyDescent="0.25">
      <c r="A63" s="3" t="s">
        <v>72</v>
      </c>
      <c r="B63" s="3" t="s">
        <v>74</v>
      </c>
      <c r="C63" s="3">
        <v>2013</v>
      </c>
      <c r="D63" s="3">
        <v>1.1259999999999999</v>
      </c>
      <c r="E63" s="3" t="s">
        <v>621</v>
      </c>
      <c r="F63" s="3" t="s">
        <v>729</v>
      </c>
      <c r="G63" s="3">
        <v>1.1000000000000001</v>
      </c>
      <c r="H63" s="3">
        <v>0</v>
      </c>
      <c r="I63" s="3">
        <v>0</v>
      </c>
      <c r="J63" s="3" t="s">
        <v>621</v>
      </c>
      <c r="K63" s="3" t="s">
        <v>621</v>
      </c>
      <c r="L63" s="3" t="s">
        <v>621</v>
      </c>
      <c r="M63" s="3" t="s">
        <v>621</v>
      </c>
      <c r="N63" s="3" t="s">
        <v>621</v>
      </c>
      <c r="O63" s="3" t="s">
        <v>621</v>
      </c>
      <c r="P63" s="3" t="s">
        <v>621</v>
      </c>
      <c r="Q63" s="3" t="s">
        <v>621</v>
      </c>
      <c r="R63" s="3" t="s">
        <v>621</v>
      </c>
      <c r="S63" s="3" t="s">
        <v>621</v>
      </c>
      <c r="V63" s="20">
        <f t="shared" si="1"/>
        <v>1.1259999999999999</v>
      </c>
      <c r="W63" s="20" t="str">
        <f t="shared" si="5"/>
        <v/>
      </c>
      <c r="AA63" s="90" t="str">
        <f t="shared" si="0"/>
        <v>'100% förnybar el från Dala Kraft'</v>
      </c>
      <c r="AC63" s="3">
        <f t="shared" si="2"/>
        <v>1.1000000000000001</v>
      </c>
      <c r="AD63" s="3">
        <f t="shared" si="3"/>
        <v>0</v>
      </c>
      <c r="AE63" s="3">
        <f t="shared" si="4"/>
        <v>0</v>
      </c>
    </row>
    <row r="64" spans="1:31" ht="15" customHeight="1" x14ac:dyDescent="0.25">
      <c r="A64" s="3" t="s">
        <v>75</v>
      </c>
      <c r="B64" s="3" t="s">
        <v>76</v>
      </c>
      <c r="C64" s="3">
        <v>2013</v>
      </c>
      <c r="D64" s="3">
        <v>0.436</v>
      </c>
      <c r="E64" s="3" t="s">
        <v>621</v>
      </c>
      <c r="F64" s="3" t="s">
        <v>622</v>
      </c>
      <c r="G64" s="3">
        <v>2.23</v>
      </c>
      <c r="H64" s="3">
        <v>258</v>
      </c>
      <c r="I64" s="3">
        <v>0.33</v>
      </c>
      <c r="J64" s="3" t="s">
        <v>621</v>
      </c>
      <c r="K64" s="3" t="s">
        <v>621</v>
      </c>
      <c r="L64" s="3" t="s">
        <v>621</v>
      </c>
      <c r="M64" s="3" t="s">
        <v>621</v>
      </c>
      <c r="N64" s="3" t="s">
        <v>621</v>
      </c>
      <c r="O64" s="3" t="s">
        <v>621</v>
      </c>
      <c r="P64" s="3" t="s">
        <v>621</v>
      </c>
      <c r="Q64" s="3" t="s">
        <v>621</v>
      </c>
      <c r="R64" s="3" t="s">
        <v>621</v>
      </c>
      <c r="S64" s="3" t="s">
        <v>621</v>
      </c>
      <c r="V64" s="20">
        <f t="shared" si="1"/>
        <v>0.436</v>
      </c>
      <c r="W64" s="20" t="str">
        <f t="shared" si="5"/>
        <v/>
      </c>
      <c r="AA64" s="90" t="str">
        <f t="shared" si="0"/>
        <v>Nordisk residual</v>
      </c>
      <c r="AC64" s="3">
        <f t="shared" si="2"/>
        <v>2.23</v>
      </c>
      <c r="AD64" s="3">
        <f t="shared" si="3"/>
        <v>258</v>
      </c>
      <c r="AE64" s="3">
        <f t="shared" si="4"/>
        <v>0.33</v>
      </c>
    </row>
    <row r="65" spans="1:31" ht="15" customHeight="1" x14ac:dyDescent="0.25">
      <c r="A65" s="3" t="s">
        <v>75</v>
      </c>
      <c r="B65" s="3" t="s">
        <v>77</v>
      </c>
      <c r="C65" s="3">
        <v>2013</v>
      </c>
      <c r="D65" s="3">
        <v>0.128</v>
      </c>
      <c r="E65" s="3" t="s">
        <v>621</v>
      </c>
      <c r="F65" s="3" t="s">
        <v>622</v>
      </c>
      <c r="G65" s="3">
        <v>2.23</v>
      </c>
      <c r="H65" s="3">
        <v>258</v>
      </c>
      <c r="I65" s="3">
        <v>0.33</v>
      </c>
      <c r="J65" s="3" t="s">
        <v>621</v>
      </c>
      <c r="K65" s="3" t="s">
        <v>621</v>
      </c>
      <c r="L65" s="3" t="s">
        <v>621</v>
      </c>
      <c r="M65" s="3" t="s">
        <v>621</v>
      </c>
      <c r="N65" s="3" t="s">
        <v>621</v>
      </c>
      <c r="O65" s="3" t="s">
        <v>621</v>
      </c>
      <c r="P65" s="3" t="s">
        <v>621</v>
      </c>
      <c r="Q65" s="3" t="s">
        <v>621</v>
      </c>
      <c r="R65" s="3" t="s">
        <v>621</v>
      </c>
      <c r="S65" s="3" t="s">
        <v>621</v>
      </c>
      <c r="V65" s="20">
        <f t="shared" si="1"/>
        <v>0.128</v>
      </c>
      <c r="W65" s="20" t="str">
        <f t="shared" si="5"/>
        <v/>
      </c>
      <c r="AA65" s="90" t="str">
        <f t="shared" si="0"/>
        <v>Nordisk residual</v>
      </c>
      <c r="AC65" s="3">
        <f t="shared" si="2"/>
        <v>2.23</v>
      </c>
      <c r="AD65" s="3">
        <f t="shared" si="3"/>
        <v>258</v>
      </c>
      <c r="AE65" s="3">
        <f t="shared" si="4"/>
        <v>0.33</v>
      </c>
    </row>
    <row r="66" spans="1:31" ht="15" customHeight="1" x14ac:dyDescent="0.25">
      <c r="A66" s="3" t="s">
        <v>75</v>
      </c>
      <c r="B66" s="3" t="s">
        <v>78</v>
      </c>
      <c r="C66" s="3">
        <v>2013</v>
      </c>
      <c r="D66" s="3">
        <v>5.2999999999999999E-2</v>
      </c>
      <c r="E66" s="3" t="s">
        <v>621</v>
      </c>
      <c r="F66" s="3" t="s">
        <v>622</v>
      </c>
      <c r="G66" s="3">
        <v>2.23</v>
      </c>
      <c r="H66" s="3">
        <v>258</v>
      </c>
      <c r="I66" s="3">
        <v>0.33</v>
      </c>
      <c r="J66" s="3" t="s">
        <v>621</v>
      </c>
      <c r="K66" s="3" t="s">
        <v>621</v>
      </c>
      <c r="L66" s="3" t="s">
        <v>621</v>
      </c>
      <c r="M66" s="3" t="s">
        <v>621</v>
      </c>
      <c r="N66" s="3" t="s">
        <v>621</v>
      </c>
      <c r="O66" s="3" t="s">
        <v>621</v>
      </c>
      <c r="P66" s="3" t="s">
        <v>621</v>
      </c>
      <c r="Q66" s="3" t="s">
        <v>621</v>
      </c>
      <c r="R66" s="3" t="s">
        <v>621</v>
      </c>
      <c r="S66" s="3" t="s">
        <v>621</v>
      </c>
      <c r="V66" s="20">
        <f t="shared" si="1"/>
        <v>5.2999999999999999E-2</v>
      </c>
      <c r="W66" s="20" t="str">
        <f t="shared" si="5"/>
        <v/>
      </c>
      <c r="AA66" s="90" t="str">
        <f t="shared" ref="AA66:AA129" si="6">IF(OR(F66="-",F66="et",F66="'-'",F66="'0'",F66="'DS'"),"Nordisk residual",F66)</f>
        <v>Nordisk residual</v>
      </c>
      <c r="AC66" s="3">
        <f t="shared" si="2"/>
        <v>2.23</v>
      </c>
      <c r="AD66" s="3">
        <f t="shared" si="3"/>
        <v>258</v>
      </c>
      <c r="AE66" s="3">
        <f t="shared" si="4"/>
        <v>0.33</v>
      </c>
    </row>
    <row r="67" spans="1:31" ht="15" customHeight="1" x14ac:dyDescent="0.25">
      <c r="A67" s="3" t="s">
        <v>75</v>
      </c>
      <c r="B67" s="3" t="s">
        <v>79</v>
      </c>
      <c r="C67" s="3">
        <v>2013</v>
      </c>
      <c r="D67" s="3">
        <v>1.2999999999999999E-2</v>
      </c>
      <c r="E67" s="3" t="s">
        <v>621</v>
      </c>
      <c r="F67" s="3" t="s">
        <v>622</v>
      </c>
      <c r="G67" s="3">
        <v>2.23</v>
      </c>
      <c r="H67" s="3">
        <v>258</v>
      </c>
      <c r="I67" s="3">
        <v>0.33</v>
      </c>
      <c r="J67" s="3" t="s">
        <v>621</v>
      </c>
      <c r="K67" s="3" t="s">
        <v>621</v>
      </c>
      <c r="L67" s="3" t="s">
        <v>621</v>
      </c>
      <c r="M67" s="3" t="s">
        <v>621</v>
      </c>
      <c r="N67" s="3" t="s">
        <v>621</v>
      </c>
      <c r="O67" s="3" t="s">
        <v>621</v>
      </c>
      <c r="P67" s="3" t="s">
        <v>621</v>
      </c>
      <c r="Q67" s="3" t="s">
        <v>621</v>
      </c>
      <c r="R67" s="3" t="s">
        <v>621</v>
      </c>
      <c r="S67" s="3" t="s">
        <v>621</v>
      </c>
      <c r="V67" s="20">
        <f t="shared" ref="V67:V130" si="7">IFERROR(D67/1,0)</f>
        <v>1.2999999999999999E-2</v>
      </c>
      <c r="W67" s="20" t="str">
        <f t="shared" si="5"/>
        <v/>
      </c>
      <c r="AA67" s="90" t="str">
        <f t="shared" si="6"/>
        <v>Nordisk residual</v>
      </c>
      <c r="AC67" s="3">
        <f t="shared" ref="AC67:AC130" si="8">IFERROR(G67/1,2.23)</f>
        <v>2.23</v>
      </c>
      <c r="AD67" s="3">
        <f t="shared" ref="AD67:AD130" si="9">IFERROR(H67/1,258)</f>
        <v>258</v>
      </c>
      <c r="AE67" s="3">
        <f t="shared" ref="AE67:AE130" si="10">IFERROR(I67/1,0.33)</f>
        <v>0.33</v>
      </c>
    </row>
    <row r="68" spans="1:31"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V68" s="20">
        <f t="shared" si="7"/>
        <v>0</v>
      </c>
      <c r="W68" s="20" t="str">
        <f t="shared" ref="W68:W131" si="11">IFERROR(J68/1,"")</f>
        <v/>
      </c>
      <c r="AA68" s="90" t="str">
        <f t="shared" si="6"/>
        <v>Nordisk residual</v>
      </c>
      <c r="AC68" s="3">
        <f t="shared" si="8"/>
        <v>2.23</v>
      </c>
      <c r="AD68" s="3">
        <f t="shared" si="9"/>
        <v>258</v>
      </c>
      <c r="AE68" s="3">
        <f t="shared" si="10"/>
        <v>0.33</v>
      </c>
    </row>
    <row r="69" spans="1:31" ht="15" customHeight="1" x14ac:dyDescent="0.25">
      <c r="A69" s="3" t="s">
        <v>80</v>
      </c>
      <c r="B69" s="3" t="s">
        <v>82</v>
      </c>
      <c r="C69" s="3">
        <v>2013</v>
      </c>
      <c r="D69" s="3">
        <v>0.113</v>
      </c>
      <c r="E69" s="3" t="s">
        <v>621</v>
      </c>
      <c r="F69" s="3" t="s">
        <v>622</v>
      </c>
      <c r="G69" s="3">
        <v>2.23</v>
      </c>
      <c r="H69" s="3">
        <v>258</v>
      </c>
      <c r="I69" s="3">
        <v>0.33</v>
      </c>
      <c r="J69" s="3" t="s">
        <v>621</v>
      </c>
      <c r="K69" s="3" t="s">
        <v>621</v>
      </c>
      <c r="L69" s="3" t="s">
        <v>621</v>
      </c>
      <c r="M69" s="3" t="s">
        <v>621</v>
      </c>
      <c r="N69" s="3" t="s">
        <v>621</v>
      </c>
      <c r="O69" s="3" t="s">
        <v>621</v>
      </c>
      <c r="P69" s="3" t="s">
        <v>621</v>
      </c>
      <c r="Q69" s="3" t="s">
        <v>621</v>
      </c>
      <c r="R69" s="3" t="s">
        <v>621</v>
      </c>
      <c r="S69" s="3" t="s">
        <v>621</v>
      </c>
      <c r="V69" s="20">
        <f t="shared" si="7"/>
        <v>0.113</v>
      </c>
      <c r="W69" s="20" t="str">
        <f t="shared" si="11"/>
        <v/>
      </c>
      <c r="AA69" s="90" t="str">
        <f t="shared" si="6"/>
        <v>Nordisk residual</v>
      </c>
      <c r="AC69" s="3">
        <f t="shared" si="8"/>
        <v>2.23</v>
      </c>
      <c r="AD69" s="3">
        <f t="shared" si="9"/>
        <v>258</v>
      </c>
      <c r="AE69" s="3">
        <f t="shared" si="10"/>
        <v>0.33</v>
      </c>
    </row>
    <row r="70" spans="1:31" ht="15" customHeight="1" x14ac:dyDescent="0.25">
      <c r="A70" s="3" t="s">
        <v>80</v>
      </c>
      <c r="B70" s="3" t="s">
        <v>83</v>
      </c>
      <c r="C70" s="3">
        <v>2013</v>
      </c>
      <c r="D70" s="3">
        <v>0.05</v>
      </c>
      <c r="E70" s="3" t="s">
        <v>621</v>
      </c>
      <c r="F70" s="3" t="s">
        <v>622</v>
      </c>
      <c r="G70" s="3">
        <v>2.23</v>
      </c>
      <c r="H70" s="3">
        <v>258</v>
      </c>
      <c r="I70" s="3">
        <v>0.33</v>
      </c>
      <c r="J70" s="3" t="s">
        <v>621</v>
      </c>
      <c r="K70" s="3" t="s">
        <v>621</v>
      </c>
      <c r="L70" s="3" t="s">
        <v>621</v>
      </c>
      <c r="M70" s="3" t="s">
        <v>621</v>
      </c>
      <c r="N70" s="3" t="s">
        <v>621</v>
      </c>
      <c r="O70" s="3" t="s">
        <v>621</v>
      </c>
      <c r="P70" s="3" t="s">
        <v>621</v>
      </c>
      <c r="Q70" s="3" t="s">
        <v>621</v>
      </c>
      <c r="R70" s="3" t="s">
        <v>621</v>
      </c>
      <c r="S70" s="3" t="s">
        <v>621</v>
      </c>
      <c r="V70" s="20">
        <f t="shared" si="7"/>
        <v>0.05</v>
      </c>
      <c r="W70" s="20" t="str">
        <f t="shared" si="11"/>
        <v/>
      </c>
      <c r="AA70" s="90" t="str">
        <f t="shared" si="6"/>
        <v>Nordisk residual</v>
      </c>
      <c r="AC70" s="3">
        <f t="shared" si="8"/>
        <v>2.23</v>
      </c>
      <c r="AD70" s="3">
        <f t="shared" si="9"/>
        <v>258</v>
      </c>
      <c r="AE70" s="3">
        <f t="shared" si="10"/>
        <v>0.33</v>
      </c>
    </row>
    <row r="71" spans="1:31" ht="15" customHeight="1" x14ac:dyDescent="0.25">
      <c r="A71" s="3" t="s">
        <v>80</v>
      </c>
      <c r="B71" s="3" t="s">
        <v>84</v>
      </c>
      <c r="C71" s="3">
        <v>2013</v>
      </c>
      <c r="D71" s="3">
        <v>1</v>
      </c>
      <c r="E71" s="3" t="s">
        <v>621</v>
      </c>
      <c r="F71" s="3" t="s">
        <v>622</v>
      </c>
      <c r="G71" s="3">
        <v>2.23</v>
      </c>
      <c r="H71" s="3">
        <v>258</v>
      </c>
      <c r="I71" s="3">
        <v>0.33</v>
      </c>
      <c r="J71" s="3" t="s">
        <v>621</v>
      </c>
      <c r="K71" s="3" t="s">
        <v>621</v>
      </c>
      <c r="L71" s="3" t="s">
        <v>621</v>
      </c>
      <c r="M71" s="3" t="s">
        <v>621</v>
      </c>
      <c r="N71" s="3" t="s">
        <v>621</v>
      </c>
      <c r="O71" s="3" t="s">
        <v>621</v>
      </c>
      <c r="P71" s="3" t="s">
        <v>621</v>
      </c>
      <c r="Q71" s="3" t="s">
        <v>621</v>
      </c>
      <c r="R71" s="3" t="s">
        <v>621</v>
      </c>
      <c r="S71" s="3" t="s">
        <v>621</v>
      </c>
      <c r="V71" s="20">
        <f t="shared" si="7"/>
        <v>1</v>
      </c>
      <c r="W71" s="20" t="str">
        <f t="shared" si="11"/>
        <v/>
      </c>
      <c r="AA71" s="90" t="str">
        <f t="shared" si="6"/>
        <v>Nordisk residual</v>
      </c>
      <c r="AC71" s="3">
        <f t="shared" si="8"/>
        <v>2.23</v>
      </c>
      <c r="AD71" s="3">
        <f t="shared" si="9"/>
        <v>258</v>
      </c>
      <c r="AE71" s="3">
        <f t="shared" si="10"/>
        <v>0.33</v>
      </c>
    </row>
    <row r="72" spans="1:31" ht="15" customHeight="1" x14ac:dyDescent="0.25">
      <c r="A72" s="3" t="s">
        <v>80</v>
      </c>
      <c r="B72" s="3" t="s">
        <v>85</v>
      </c>
      <c r="C72" s="3">
        <v>2013</v>
      </c>
      <c r="D72" s="3">
        <v>0.28799999999999998</v>
      </c>
      <c r="E72" s="3" t="s">
        <v>621</v>
      </c>
      <c r="F72" s="3" t="s">
        <v>622</v>
      </c>
      <c r="G72" s="3">
        <v>2.23</v>
      </c>
      <c r="H72" s="3">
        <v>258</v>
      </c>
      <c r="I72" s="3">
        <v>0.33</v>
      </c>
      <c r="J72" s="3" t="s">
        <v>621</v>
      </c>
      <c r="K72" s="3" t="s">
        <v>621</v>
      </c>
      <c r="L72" s="3" t="s">
        <v>621</v>
      </c>
      <c r="M72" s="3" t="s">
        <v>621</v>
      </c>
      <c r="N72" s="3" t="s">
        <v>621</v>
      </c>
      <c r="O72" s="3" t="s">
        <v>621</v>
      </c>
      <c r="P72" s="3" t="s">
        <v>621</v>
      </c>
      <c r="Q72" s="3" t="s">
        <v>621</v>
      </c>
      <c r="R72" s="3" t="s">
        <v>621</v>
      </c>
      <c r="S72" s="3" t="s">
        <v>621</v>
      </c>
      <c r="V72" s="20">
        <f t="shared" si="7"/>
        <v>0.28799999999999998</v>
      </c>
      <c r="W72" s="20" t="str">
        <f t="shared" si="11"/>
        <v/>
      </c>
      <c r="AA72" s="90" t="str">
        <f t="shared" si="6"/>
        <v>Nordisk residual</v>
      </c>
      <c r="AC72" s="3">
        <f t="shared" si="8"/>
        <v>2.23</v>
      </c>
      <c r="AD72" s="3">
        <f t="shared" si="9"/>
        <v>258</v>
      </c>
      <c r="AE72" s="3">
        <f t="shared" si="10"/>
        <v>0.33</v>
      </c>
    </row>
    <row r="73" spans="1:31" ht="15" customHeight="1" x14ac:dyDescent="0.25">
      <c r="A73" s="3" t="s">
        <v>80</v>
      </c>
      <c r="B73" s="3" t="s">
        <v>86</v>
      </c>
      <c r="C73" s="3">
        <v>2013</v>
      </c>
      <c r="D73" s="3">
        <v>0.12</v>
      </c>
      <c r="E73" s="3" t="s">
        <v>621</v>
      </c>
      <c r="F73" s="3" t="s">
        <v>622</v>
      </c>
      <c r="G73" s="3">
        <v>2.23</v>
      </c>
      <c r="H73" s="3">
        <v>258</v>
      </c>
      <c r="I73" s="3">
        <v>0.33</v>
      </c>
      <c r="J73" s="3" t="s">
        <v>621</v>
      </c>
      <c r="K73" s="3" t="s">
        <v>621</v>
      </c>
      <c r="L73" s="3" t="s">
        <v>621</v>
      </c>
      <c r="M73" s="3" t="s">
        <v>621</v>
      </c>
      <c r="N73" s="3" t="s">
        <v>621</v>
      </c>
      <c r="O73" s="3" t="s">
        <v>621</v>
      </c>
      <c r="P73" s="3" t="s">
        <v>621</v>
      </c>
      <c r="Q73" s="3" t="s">
        <v>621</v>
      </c>
      <c r="R73" s="3" t="s">
        <v>621</v>
      </c>
      <c r="S73" s="3" t="s">
        <v>621</v>
      </c>
      <c r="V73" s="20">
        <f t="shared" si="7"/>
        <v>0.12</v>
      </c>
      <c r="W73" s="20" t="str">
        <f t="shared" si="11"/>
        <v/>
      </c>
      <c r="AA73" s="90" t="str">
        <f t="shared" si="6"/>
        <v>Nordisk residual</v>
      </c>
      <c r="AC73" s="3">
        <f t="shared" si="8"/>
        <v>2.23</v>
      </c>
      <c r="AD73" s="3">
        <f t="shared" si="9"/>
        <v>258</v>
      </c>
      <c r="AE73" s="3">
        <f t="shared" si="10"/>
        <v>0.33</v>
      </c>
    </row>
    <row r="74" spans="1:31" ht="15" customHeight="1" x14ac:dyDescent="0.25">
      <c r="A74" s="3" t="s">
        <v>80</v>
      </c>
      <c r="B74" s="3" t="s">
        <v>87</v>
      </c>
      <c r="C74" s="3">
        <v>2013</v>
      </c>
      <c r="D74" s="3" t="s">
        <v>621</v>
      </c>
      <c r="E74" s="3" t="s">
        <v>621</v>
      </c>
      <c r="F74" s="3" t="s">
        <v>622</v>
      </c>
      <c r="G74" s="3">
        <v>2.23</v>
      </c>
      <c r="H74" s="3">
        <v>258</v>
      </c>
      <c r="I74" s="3">
        <v>0.33</v>
      </c>
      <c r="J74" s="3" t="s">
        <v>621</v>
      </c>
      <c r="K74" s="3" t="s">
        <v>621</v>
      </c>
      <c r="L74" s="3" t="s">
        <v>621</v>
      </c>
      <c r="M74" s="3" t="s">
        <v>621</v>
      </c>
      <c r="N74" s="3" t="s">
        <v>621</v>
      </c>
      <c r="O74" s="3" t="s">
        <v>621</v>
      </c>
      <c r="P74" s="3" t="s">
        <v>621</v>
      </c>
      <c r="Q74" s="3" t="s">
        <v>621</v>
      </c>
      <c r="R74" s="3" t="s">
        <v>621</v>
      </c>
      <c r="S74" s="3" t="s">
        <v>621</v>
      </c>
      <c r="V74" s="20">
        <f t="shared" si="7"/>
        <v>0</v>
      </c>
      <c r="W74" s="20" t="str">
        <f t="shared" si="11"/>
        <v/>
      </c>
      <c r="AA74" s="90" t="str">
        <f t="shared" si="6"/>
        <v>Nordisk residual</v>
      </c>
      <c r="AC74" s="3">
        <f t="shared" si="8"/>
        <v>2.23</v>
      </c>
      <c r="AD74" s="3">
        <f t="shared" si="9"/>
        <v>258</v>
      </c>
      <c r="AE74" s="3">
        <f t="shared" si="10"/>
        <v>0.33</v>
      </c>
    </row>
    <row r="75" spans="1:31" ht="15" customHeight="1" x14ac:dyDescent="0.25">
      <c r="A75" s="3" t="s">
        <v>80</v>
      </c>
      <c r="B75" s="3" t="s">
        <v>88</v>
      </c>
      <c r="C75" s="3">
        <v>2013</v>
      </c>
      <c r="D75" s="3" t="s">
        <v>621</v>
      </c>
      <c r="E75" s="3" t="s">
        <v>621</v>
      </c>
      <c r="F75" s="3" t="s">
        <v>622</v>
      </c>
      <c r="G75" s="3">
        <v>2.23</v>
      </c>
      <c r="H75" s="3">
        <v>258</v>
      </c>
      <c r="I75" s="3">
        <v>0.33</v>
      </c>
      <c r="J75" s="3" t="s">
        <v>621</v>
      </c>
      <c r="K75" s="3" t="s">
        <v>621</v>
      </c>
      <c r="L75" s="3" t="s">
        <v>621</v>
      </c>
      <c r="M75" s="3" t="s">
        <v>621</v>
      </c>
      <c r="N75" s="3" t="s">
        <v>621</v>
      </c>
      <c r="O75" s="3" t="s">
        <v>621</v>
      </c>
      <c r="P75" s="3" t="s">
        <v>621</v>
      </c>
      <c r="Q75" s="3" t="s">
        <v>621</v>
      </c>
      <c r="R75" s="3" t="s">
        <v>621</v>
      </c>
      <c r="S75" s="3" t="s">
        <v>621</v>
      </c>
      <c r="V75" s="20">
        <f t="shared" si="7"/>
        <v>0</v>
      </c>
      <c r="W75" s="20" t="str">
        <f t="shared" si="11"/>
        <v/>
      </c>
      <c r="AA75" s="90" t="str">
        <f t="shared" si="6"/>
        <v>Nordisk residual</v>
      </c>
      <c r="AC75" s="3">
        <f t="shared" si="8"/>
        <v>2.23</v>
      </c>
      <c r="AD75" s="3">
        <f t="shared" si="9"/>
        <v>258</v>
      </c>
      <c r="AE75" s="3">
        <f t="shared" si="10"/>
        <v>0.33</v>
      </c>
    </row>
    <row r="76" spans="1:31" ht="15" customHeight="1" x14ac:dyDescent="0.25">
      <c r="A76" s="3" t="s">
        <v>80</v>
      </c>
      <c r="B76" s="3" t="s">
        <v>89</v>
      </c>
      <c r="C76" s="3">
        <v>2013</v>
      </c>
      <c r="D76" s="3" t="s">
        <v>621</v>
      </c>
      <c r="E76" s="3" t="s">
        <v>621</v>
      </c>
      <c r="F76" s="3" t="s">
        <v>622</v>
      </c>
      <c r="G76" s="3">
        <v>2.23</v>
      </c>
      <c r="H76" s="3">
        <v>258</v>
      </c>
      <c r="I76" s="3">
        <v>0.33</v>
      </c>
      <c r="J76" s="3" t="s">
        <v>621</v>
      </c>
      <c r="K76" s="3" t="s">
        <v>621</v>
      </c>
      <c r="L76" s="3" t="s">
        <v>621</v>
      </c>
      <c r="M76" s="3" t="s">
        <v>621</v>
      </c>
      <c r="N76" s="3" t="s">
        <v>621</v>
      </c>
      <c r="O76" s="3" t="s">
        <v>621</v>
      </c>
      <c r="P76" s="3" t="s">
        <v>621</v>
      </c>
      <c r="Q76" s="3" t="s">
        <v>621</v>
      </c>
      <c r="R76" s="3" t="s">
        <v>621</v>
      </c>
      <c r="S76" s="3" t="s">
        <v>621</v>
      </c>
      <c r="V76" s="20">
        <f t="shared" si="7"/>
        <v>0</v>
      </c>
      <c r="W76" s="20" t="str">
        <f t="shared" si="11"/>
        <v/>
      </c>
      <c r="AA76" s="90" t="str">
        <f t="shared" si="6"/>
        <v>Nordisk residual</v>
      </c>
      <c r="AC76" s="3">
        <f t="shared" si="8"/>
        <v>2.23</v>
      </c>
      <c r="AD76" s="3">
        <f t="shared" si="9"/>
        <v>258</v>
      </c>
      <c r="AE76" s="3">
        <f t="shared" si="10"/>
        <v>0.33</v>
      </c>
    </row>
    <row r="77" spans="1:31" ht="15" customHeight="1" x14ac:dyDescent="0.25">
      <c r="A77" s="3" t="s">
        <v>80</v>
      </c>
      <c r="B77" s="3" t="s">
        <v>90</v>
      </c>
      <c r="C77" s="3">
        <v>2013</v>
      </c>
      <c r="D77" s="3" t="s">
        <v>621</v>
      </c>
      <c r="E77" s="3" t="s">
        <v>621</v>
      </c>
      <c r="F77" s="3" t="s">
        <v>622</v>
      </c>
      <c r="G77" s="3">
        <v>2.23</v>
      </c>
      <c r="H77" s="3">
        <v>258</v>
      </c>
      <c r="I77" s="3">
        <v>0.33</v>
      </c>
      <c r="J77" s="3" t="s">
        <v>621</v>
      </c>
      <c r="K77" s="3" t="s">
        <v>621</v>
      </c>
      <c r="L77" s="3" t="s">
        <v>621</v>
      </c>
      <c r="M77" s="3" t="s">
        <v>621</v>
      </c>
      <c r="N77" s="3" t="s">
        <v>621</v>
      </c>
      <c r="O77" s="3" t="s">
        <v>621</v>
      </c>
      <c r="P77" s="3" t="s">
        <v>621</v>
      </c>
      <c r="Q77" s="3" t="s">
        <v>621</v>
      </c>
      <c r="R77" s="3" t="s">
        <v>621</v>
      </c>
      <c r="S77" s="3" t="s">
        <v>621</v>
      </c>
      <c r="V77" s="20">
        <f t="shared" si="7"/>
        <v>0</v>
      </c>
      <c r="W77" s="20" t="str">
        <f t="shared" si="11"/>
        <v/>
      </c>
      <c r="AA77" s="90" t="str">
        <f t="shared" si="6"/>
        <v>Nordisk residual</v>
      </c>
      <c r="AC77" s="3">
        <f t="shared" si="8"/>
        <v>2.23</v>
      </c>
      <c r="AD77" s="3">
        <f t="shared" si="9"/>
        <v>258</v>
      </c>
      <c r="AE77" s="3">
        <f t="shared" si="10"/>
        <v>0.33</v>
      </c>
    </row>
    <row r="78" spans="1:31" ht="15" customHeight="1" x14ac:dyDescent="0.25">
      <c r="A78" s="3" t="s">
        <v>80</v>
      </c>
      <c r="B78" s="3" t="s">
        <v>91</v>
      </c>
      <c r="C78" s="3">
        <v>2013</v>
      </c>
      <c r="D78" s="3">
        <v>0.04</v>
      </c>
      <c r="E78" s="3" t="s">
        <v>621</v>
      </c>
      <c r="F78" s="3" t="s">
        <v>622</v>
      </c>
      <c r="G78" s="3">
        <v>2.23</v>
      </c>
      <c r="H78" s="3">
        <v>258</v>
      </c>
      <c r="I78" s="3">
        <v>0.33</v>
      </c>
      <c r="J78" s="3" t="s">
        <v>621</v>
      </c>
      <c r="K78" s="3" t="s">
        <v>621</v>
      </c>
      <c r="L78" s="3" t="s">
        <v>621</v>
      </c>
      <c r="M78" s="3" t="s">
        <v>621</v>
      </c>
      <c r="N78" s="3" t="s">
        <v>621</v>
      </c>
      <c r="O78" s="3" t="s">
        <v>621</v>
      </c>
      <c r="P78" s="3" t="s">
        <v>621</v>
      </c>
      <c r="Q78" s="3" t="s">
        <v>621</v>
      </c>
      <c r="R78" s="3" t="s">
        <v>621</v>
      </c>
      <c r="S78" s="3" t="s">
        <v>621</v>
      </c>
      <c r="V78" s="20">
        <f t="shared" si="7"/>
        <v>0.04</v>
      </c>
      <c r="W78" s="20" t="str">
        <f t="shared" si="11"/>
        <v/>
      </c>
      <c r="AA78" s="90" t="str">
        <f t="shared" si="6"/>
        <v>Nordisk residual</v>
      </c>
      <c r="AC78" s="3">
        <f t="shared" si="8"/>
        <v>2.23</v>
      </c>
      <c r="AD78" s="3">
        <f t="shared" si="9"/>
        <v>258</v>
      </c>
      <c r="AE78" s="3">
        <f t="shared" si="10"/>
        <v>0.33</v>
      </c>
    </row>
    <row r="79" spans="1:31" ht="15" customHeight="1" x14ac:dyDescent="0.25">
      <c r="A79" s="3" t="s">
        <v>80</v>
      </c>
      <c r="B79" s="3" t="s">
        <v>92</v>
      </c>
      <c r="C79" s="3">
        <v>2013</v>
      </c>
      <c r="D79" s="3" t="s">
        <v>621</v>
      </c>
      <c r="E79" s="3" t="s">
        <v>621</v>
      </c>
      <c r="F79" s="3" t="s">
        <v>622</v>
      </c>
      <c r="G79" s="3">
        <v>2.23</v>
      </c>
      <c r="H79" s="3">
        <v>258</v>
      </c>
      <c r="I79" s="3">
        <v>0.33</v>
      </c>
      <c r="J79" s="3" t="s">
        <v>621</v>
      </c>
      <c r="K79" s="3" t="s">
        <v>621</v>
      </c>
      <c r="L79" s="3" t="s">
        <v>621</v>
      </c>
      <c r="M79" s="3" t="s">
        <v>621</v>
      </c>
      <c r="N79" s="3" t="s">
        <v>621</v>
      </c>
      <c r="O79" s="3" t="s">
        <v>621</v>
      </c>
      <c r="P79" s="3" t="s">
        <v>621</v>
      </c>
      <c r="Q79" s="3" t="s">
        <v>621</v>
      </c>
      <c r="R79" s="3" t="s">
        <v>621</v>
      </c>
      <c r="S79" s="3" t="s">
        <v>621</v>
      </c>
      <c r="V79" s="20">
        <f t="shared" si="7"/>
        <v>0</v>
      </c>
      <c r="W79" s="20" t="str">
        <f t="shared" si="11"/>
        <v/>
      </c>
      <c r="AA79" s="90" t="str">
        <f t="shared" si="6"/>
        <v>Nordisk residual</v>
      </c>
      <c r="AC79" s="3">
        <f t="shared" si="8"/>
        <v>2.23</v>
      </c>
      <c r="AD79" s="3">
        <f t="shared" si="9"/>
        <v>258</v>
      </c>
      <c r="AE79" s="3">
        <f t="shared" si="10"/>
        <v>0.33</v>
      </c>
    </row>
    <row r="80" spans="1:31" ht="15" customHeight="1" x14ac:dyDescent="0.25">
      <c r="A80" s="3" t="s">
        <v>80</v>
      </c>
      <c r="B80" s="3" t="s">
        <v>93</v>
      </c>
      <c r="C80" s="3">
        <v>2013</v>
      </c>
      <c r="D80" s="3" t="s">
        <v>621</v>
      </c>
      <c r="E80" s="3">
        <v>35.116</v>
      </c>
      <c r="F80" s="3" t="s">
        <v>622</v>
      </c>
      <c r="G80" s="3">
        <v>2.23</v>
      </c>
      <c r="H80" s="3">
        <v>258</v>
      </c>
      <c r="I80" s="3">
        <v>0.33</v>
      </c>
      <c r="J80" s="3" t="s">
        <v>621</v>
      </c>
      <c r="K80" s="3" t="s">
        <v>621</v>
      </c>
      <c r="L80" s="3" t="s">
        <v>621</v>
      </c>
      <c r="M80" s="3" t="s">
        <v>621</v>
      </c>
      <c r="N80" s="3" t="s">
        <v>621</v>
      </c>
      <c r="O80" s="3" t="s">
        <v>621</v>
      </c>
      <c r="P80" s="3" t="s">
        <v>621</v>
      </c>
      <c r="Q80" s="3" t="s">
        <v>621</v>
      </c>
      <c r="R80" s="3" t="s">
        <v>621</v>
      </c>
      <c r="S80" s="3" t="s">
        <v>621</v>
      </c>
      <c r="V80" s="20">
        <f t="shared" si="7"/>
        <v>0</v>
      </c>
      <c r="W80" s="20" t="str">
        <f t="shared" si="11"/>
        <v/>
      </c>
      <c r="AA80" s="90" t="str">
        <f t="shared" si="6"/>
        <v>Nordisk residual</v>
      </c>
      <c r="AC80" s="3">
        <f t="shared" si="8"/>
        <v>2.23</v>
      </c>
      <c r="AD80" s="3">
        <f t="shared" si="9"/>
        <v>258</v>
      </c>
      <c r="AE80" s="3">
        <f t="shared" si="10"/>
        <v>0.33</v>
      </c>
    </row>
    <row r="81" spans="1:31" ht="15" customHeight="1" x14ac:dyDescent="0.25">
      <c r="A81" s="3" t="s">
        <v>80</v>
      </c>
      <c r="B81" s="3" t="s">
        <v>94</v>
      </c>
      <c r="C81" s="3">
        <v>2013</v>
      </c>
      <c r="D81" s="3" t="s">
        <v>621</v>
      </c>
      <c r="E81" s="3" t="s">
        <v>621</v>
      </c>
      <c r="F81" s="3" t="s">
        <v>622</v>
      </c>
      <c r="G81" s="3">
        <v>2.23</v>
      </c>
      <c r="H81" s="3">
        <v>258</v>
      </c>
      <c r="I81" s="3">
        <v>0.33</v>
      </c>
      <c r="J81" s="3" t="s">
        <v>621</v>
      </c>
      <c r="K81" s="3" t="s">
        <v>621</v>
      </c>
      <c r="L81" s="3" t="s">
        <v>621</v>
      </c>
      <c r="M81" s="3" t="s">
        <v>621</v>
      </c>
      <c r="N81" s="3" t="s">
        <v>621</v>
      </c>
      <c r="O81" s="3" t="s">
        <v>621</v>
      </c>
      <c r="P81" s="3" t="s">
        <v>621</v>
      </c>
      <c r="Q81" s="3" t="s">
        <v>621</v>
      </c>
      <c r="R81" s="3" t="s">
        <v>621</v>
      </c>
      <c r="S81" s="3" t="s">
        <v>621</v>
      </c>
      <c r="V81" s="20">
        <f t="shared" si="7"/>
        <v>0</v>
      </c>
      <c r="W81" s="20" t="str">
        <f t="shared" si="11"/>
        <v/>
      </c>
      <c r="AA81" s="90" t="str">
        <f t="shared" si="6"/>
        <v>Nordisk residual</v>
      </c>
      <c r="AC81" s="3">
        <f t="shared" si="8"/>
        <v>2.23</v>
      </c>
      <c r="AD81" s="3">
        <f t="shared" si="9"/>
        <v>258</v>
      </c>
      <c r="AE81" s="3">
        <f t="shared" si="10"/>
        <v>0.33</v>
      </c>
    </row>
    <row r="82" spans="1:31" ht="15" customHeight="1" x14ac:dyDescent="0.25">
      <c r="A82" s="3" t="s">
        <v>80</v>
      </c>
      <c r="B82" s="3" t="s">
        <v>95</v>
      </c>
      <c r="C82" s="3">
        <v>2013</v>
      </c>
      <c r="D82" s="3" t="s">
        <v>621</v>
      </c>
      <c r="E82" s="3" t="s">
        <v>621</v>
      </c>
      <c r="F82" s="3" t="s">
        <v>622</v>
      </c>
      <c r="G82" s="3">
        <v>2.23</v>
      </c>
      <c r="H82" s="3">
        <v>258</v>
      </c>
      <c r="I82" s="3">
        <v>0.33</v>
      </c>
      <c r="J82" s="3" t="s">
        <v>621</v>
      </c>
      <c r="K82" s="3" t="s">
        <v>621</v>
      </c>
      <c r="L82" s="3" t="s">
        <v>621</v>
      </c>
      <c r="M82" s="3" t="s">
        <v>621</v>
      </c>
      <c r="N82" s="3" t="s">
        <v>621</v>
      </c>
      <c r="O82" s="3" t="s">
        <v>621</v>
      </c>
      <c r="P82" s="3" t="s">
        <v>621</v>
      </c>
      <c r="Q82" s="3" t="s">
        <v>621</v>
      </c>
      <c r="R82" s="3" t="s">
        <v>621</v>
      </c>
      <c r="S82" s="3" t="s">
        <v>621</v>
      </c>
      <c r="V82" s="20">
        <f t="shared" si="7"/>
        <v>0</v>
      </c>
      <c r="W82" s="20" t="str">
        <f t="shared" si="11"/>
        <v/>
      </c>
      <c r="AA82" s="90" t="str">
        <f t="shared" si="6"/>
        <v>Nordisk residual</v>
      </c>
      <c r="AC82" s="3">
        <f t="shared" si="8"/>
        <v>2.23</v>
      </c>
      <c r="AD82" s="3">
        <f t="shared" si="9"/>
        <v>258</v>
      </c>
      <c r="AE82" s="3">
        <f t="shared" si="10"/>
        <v>0.33</v>
      </c>
    </row>
    <row r="83" spans="1:31" ht="15" customHeight="1" x14ac:dyDescent="0.25">
      <c r="A83" s="3" t="s">
        <v>80</v>
      </c>
      <c r="B83" s="3" t="s">
        <v>96</v>
      </c>
      <c r="C83" s="3">
        <v>2013</v>
      </c>
      <c r="D83" s="3" t="s">
        <v>621</v>
      </c>
      <c r="E83" s="3" t="s">
        <v>621</v>
      </c>
      <c r="F83" s="3" t="s">
        <v>622</v>
      </c>
      <c r="G83" s="3">
        <v>2.23</v>
      </c>
      <c r="H83" s="3">
        <v>258</v>
      </c>
      <c r="I83" s="3">
        <v>0.33</v>
      </c>
      <c r="J83" s="3" t="s">
        <v>621</v>
      </c>
      <c r="K83" s="3" t="s">
        <v>621</v>
      </c>
      <c r="L83" s="3" t="s">
        <v>621</v>
      </c>
      <c r="M83" s="3" t="s">
        <v>621</v>
      </c>
      <c r="N83" s="3" t="s">
        <v>621</v>
      </c>
      <c r="O83" s="3" t="s">
        <v>621</v>
      </c>
      <c r="P83" s="3" t="s">
        <v>621</v>
      </c>
      <c r="Q83" s="3" t="s">
        <v>621</v>
      </c>
      <c r="R83" s="3" t="s">
        <v>621</v>
      </c>
      <c r="S83" s="3" t="s">
        <v>621</v>
      </c>
      <c r="V83" s="20">
        <f t="shared" si="7"/>
        <v>0</v>
      </c>
      <c r="W83" s="20" t="str">
        <f t="shared" si="11"/>
        <v/>
      </c>
      <c r="AA83" s="90" t="str">
        <f t="shared" si="6"/>
        <v>Nordisk residual</v>
      </c>
      <c r="AC83" s="3">
        <f t="shared" si="8"/>
        <v>2.23</v>
      </c>
      <c r="AD83" s="3">
        <f t="shared" si="9"/>
        <v>258</v>
      </c>
      <c r="AE83" s="3">
        <f t="shared" si="10"/>
        <v>0.33</v>
      </c>
    </row>
    <row r="84" spans="1:31" ht="15" customHeight="1" x14ac:dyDescent="0.25">
      <c r="A84" s="3" t="s">
        <v>80</v>
      </c>
      <c r="B84" s="3" t="s">
        <v>97</v>
      </c>
      <c r="C84" s="3">
        <v>2013</v>
      </c>
      <c r="D84" s="3" t="s">
        <v>621</v>
      </c>
      <c r="E84" s="3" t="s">
        <v>621</v>
      </c>
      <c r="F84" s="3" t="s">
        <v>622</v>
      </c>
      <c r="G84" s="3">
        <v>2.23</v>
      </c>
      <c r="H84" s="3">
        <v>258</v>
      </c>
      <c r="I84" s="3">
        <v>0.33</v>
      </c>
      <c r="J84" s="3" t="s">
        <v>621</v>
      </c>
      <c r="K84" s="3" t="s">
        <v>621</v>
      </c>
      <c r="L84" s="3" t="s">
        <v>621</v>
      </c>
      <c r="M84" s="3" t="s">
        <v>621</v>
      </c>
      <c r="N84" s="3" t="s">
        <v>621</v>
      </c>
      <c r="O84" s="3" t="s">
        <v>621</v>
      </c>
      <c r="P84" s="3" t="s">
        <v>621</v>
      </c>
      <c r="Q84" s="3" t="s">
        <v>621</v>
      </c>
      <c r="R84" s="3" t="s">
        <v>621</v>
      </c>
      <c r="S84" s="3" t="s">
        <v>621</v>
      </c>
      <c r="V84" s="20">
        <f t="shared" si="7"/>
        <v>0</v>
      </c>
      <c r="W84" s="20" t="str">
        <f t="shared" si="11"/>
        <v/>
      </c>
      <c r="AA84" s="90" t="str">
        <f t="shared" si="6"/>
        <v>Nordisk residual</v>
      </c>
      <c r="AC84" s="3">
        <f t="shared" si="8"/>
        <v>2.23</v>
      </c>
      <c r="AD84" s="3">
        <f t="shared" si="9"/>
        <v>258</v>
      </c>
      <c r="AE84" s="3">
        <f t="shared" si="10"/>
        <v>0.33</v>
      </c>
    </row>
    <row r="85" spans="1:31" ht="15" customHeight="1" x14ac:dyDescent="0.25">
      <c r="A85" s="3" t="s">
        <v>80</v>
      </c>
      <c r="B85" s="3" t="s">
        <v>98</v>
      </c>
      <c r="C85" s="3">
        <v>2013</v>
      </c>
      <c r="D85" s="3">
        <v>0.12</v>
      </c>
      <c r="E85" s="3" t="s">
        <v>621</v>
      </c>
      <c r="F85" s="3" t="s">
        <v>622</v>
      </c>
      <c r="G85" s="3">
        <v>2.23</v>
      </c>
      <c r="H85" s="3">
        <v>258</v>
      </c>
      <c r="I85" s="3">
        <v>0.33</v>
      </c>
      <c r="J85" s="3" t="s">
        <v>621</v>
      </c>
      <c r="K85" s="3" t="s">
        <v>621</v>
      </c>
      <c r="L85" s="3" t="s">
        <v>621</v>
      </c>
      <c r="M85" s="3" t="s">
        <v>621</v>
      </c>
      <c r="N85" s="3" t="s">
        <v>621</v>
      </c>
      <c r="O85" s="3" t="s">
        <v>621</v>
      </c>
      <c r="P85" s="3" t="s">
        <v>621</v>
      </c>
      <c r="Q85" s="3" t="s">
        <v>621</v>
      </c>
      <c r="R85" s="3" t="s">
        <v>621</v>
      </c>
      <c r="S85" s="3" t="s">
        <v>621</v>
      </c>
      <c r="V85" s="20">
        <f t="shared" si="7"/>
        <v>0.12</v>
      </c>
      <c r="W85" s="20" t="str">
        <f t="shared" si="11"/>
        <v/>
      </c>
      <c r="AA85" s="90" t="str">
        <f t="shared" si="6"/>
        <v>Nordisk residual</v>
      </c>
      <c r="AC85" s="3">
        <f t="shared" si="8"/>
        <v>2.23</v>
      </c>
      <c r="AD85" s="3">
        <f t="shared" si="9"/>
        <v>258</v>
      </c>
      <c r="AE85" s="3">
        <f t="shared" si="10"/>
        <v>0.33</v>
      </c>
    </row>
    <row r="86" spans="1:31" ht="15" customHeight="1" x14ac:dyDescent="0.25">
      <c r="A86" s="3" t="s">
        <v>80</v>
      </c>
      <c r="B86" s="3" t="s">
        <v>99</v>
      </c>
      <c r="C86" s="3">
        <v>2013</v>
      </c>
      <c r="D86" s="3">
        <v>0.17</v>
      </c>
      <c r="E86" s="3" t="s">
        <v>621</v>
      </c>
      <c r="F86" s="3" t="s">
        <v>622</v>
      </c>
      <c r="G86" s="3">
        <v>2.23</v>
      </c>
      <c r="H86" s="3">
        <v>258</v>
      </c>
      <c r="I86" s="3">
        <v>0.33</v>
      </c>
      <c r="J86" s="3" t="s">
        <v>621</v>
      </c>
      <c r="K86" s="3" t="s">
        <v>621</v>
      </c>
      <c r="L86" s="3" t="s">
        <v>621</v>
      </c>
      <c r="M86" s="3" t="s">
        <v>621</v>
      </c>
      <c r="N86" s="3" t="s">
        <v>621</v>
      </c>
      <c r="O86" s="3" t="s">
        <v>621</v>
      </c>
      <c r="P86" s="3" t="s">
        <v>621</v>
      </c>
      <c r="Q86" s="3" t="s">
        <v>621</v>
      </c>
      <c r="R86" s="3" t="s">
        <v>621</v>
      </c>
      <c r="S86" s="3" t="s">
        <v>621</v>
      </c>
      <c r="V86" s="20">
        <f t="shared" si="7"/>
        <v>0.17</v>
      </c>
      <c r="W86" s="20" t="str">
        <f t="shared" si="11"/>
        <v/>
      </c>
      <c r="AA86" s="90" t="str">
        <f t="shared" si="6"/>
        <v>Nordisk residual</v>
      </c>
      <c r="AC86" s="3">
        <f t="shared" si="8"/>
        <v>2.23</v>
      </c>
      <c r="AD86" s="3">
        <f t="shared" si="9"/>
        <v>258</v>
      </c>
      <c r="AE86" s="3">
        <f t="shared" si="10"/>
        <v>0.33</v>
      </c>
    </row>
    <row r="87" spans="1:31" ht="15" customHeight="1" x14ac:dyDescent="0.25">
      <c r="A87" s="3" t="s">
        <v>80</v>
      </c>
      <c r="B87" s="3" t="s">
        <v>100</v>
      </c>
      <c r="C87" s="3">
        <v>2013</v>
      </c>
      <c r="D87" s="3">
        <v>0.35</v>
      </c>
      <c r="E87" s="3" t="s">
        <v>621</v>
      </c>
      <c r="F87" s="3" t="s">
        <v>622</v>
      </c>
      <c r="G87" s="3">
        <v>2.23</v>
      </c>
      <c r="H87" s="3">
        <v>258</v>
      </c>
      <c r="I87" s="3">
        <v>0.33</v>
      </c>
      <c r="J87" s="3" t="s">
        <v>621</v>
      </c>
      <c r="K87" s="3" t="s">
        <v>621</v>
      </c>
      <c r="L87" s="3" t="s">
        <v>621</v>
      </c>
      <c r="M87" s="3" t="s">
        <v>621</v>
      </c>
      <c r="N87" s="3" t="s">
        <v>621</v>
      </c>
      <c r="O87" s="3" t="s">
        <v>621</v>
      </c>
      <c r="P87" s="3" t="s">
        <v>621</v>
      </c>
      <c r="Q87" s="3" t="s">
        <v>621</v>
      </c>
      <c r="R87" s="3" t="s">
        <v>621</v>
      </c>
      <c r="S87" s="3" t="s">
        <v>621</v>
      </c>
      <c r="V87" s="20">
        <f t="shared" si="7"/>
        <v>0.35</v>
      </c>
      <c r="W87" s="20" t="str">
        <f t="shared" si="11"/>
        <v/>
      </c>
      <c r="AA87" s="90" t="str">
        <f t="shared" si="6"/>
        <v>Nordisk residual</v>
      </c>
      <c r="AC87" s="3">
        <f t="shared" si="8"/>
        <v>2.23</v>
      </c>
      <c r="AD87" s="3">
        <f t="shared" si="9"/>
        <v>258</v>
      </c>
      <c r="AE87" s="3">
        <f t="shared" si="10"/>
        <v>0.33</v>
      </c>
    </row>
    <row r="88" spans="1:31" ht="15" customHeight="1" x14ac:dyDescent="0.25">
      <c r="A88" s="3" t="s">
        <v>80</v>
      </c>
      <c r="B88" s="3" t="s">
        <v>101</v>
      </c>
      <c r="C88" s="3">
        <v>2013</v>
      </c>
      <c r="D88" s="3">
        <v>7.3999999999999996E-2</v>
      </c>
      <c r="E88" s="3" t="s">
        <v>621</v>
      </c>
      <c r="F88" s="3" t="s">
        <v>622</v>
      </c>
      <c r="G88" s="3">
        <v>2.23</v>
      </c>
      <c r="H88" s="3">
        <v>258</v>
      </c>
      <c r="I88" s="3">
        <v>0.33</v>
      </c>
      <c r="J88" s="3" t="s">
        <v>621</v>
      </c>
      <c r="K88" s="3" t="s">
        <v>621</v>
      </c>
      <c r="L88" s="3" t="s">
        <v>621</v>
      </c>
      <c r="M88" s="3" t="s">
        <v>621</v>
      </c>
      <c r="N88" s="3" t="s">
        <v>621</v>
      </c>
      <c r="O88" s="3" t="s">
        <v>621</v>
      </c>
      <c r="P88" s="3" t="s">
        <v>621</v>
      </c>
      <c r="Q88" s="3" t="s">
        <v>621</v>
      </c>
      <c r="R88" s="3" t="s">
        <v>621</v>
      </c>
      <c r="S88" s="3" t="s">
        <v>621</v>
      </c>
      <c r="V88" s="20">
        <f t="shared" si="7"/>
        <v>7.3999999999999996E-2</v>
      </c>
      <c r="W88" s="20" t="str">
        <f t="shared" si="11"/>
        <v/>
      </c>
      <c r="AA88" s="90" t="str">
        <f t="shared" si="6"/>
        <v>Nordisk residual</v>
      </c>
      <c r="AC88" s="3">
        <f t="shared" si="8"/>
        <v>2.23</v>
      </c>
      <c r="AD88" s="3">
        <f t="shared" si="9"/>
        <v>258</v>
      </c>
      <c r="AE88" s="3">
        <f t="shared" si="10"/>
        <v>0.33</v>
      </c>
    </row>
    <row r="89" spans="1:31" ht="15" customHeight="1" x14ac:dyDescent="0.25">
      <c r="A89" s="3" t="s">
        <v>80</v>
      </c>
      <c r="B89" s="3" t="s">
        <v>102</v>
      </c>
      <c r="C89" s="3">
        <v>2013</v>
      </c>
      <c r="D89" s="3" t="s">
        <v>621</v>
      </c>
      <c r="E89" s="3" t="s">
        <v>621</v>
      </c>
      <c r="F89" s="3" t="s">
        <v>622</v>
      </c>
      <c r="G89" s="3">
        <v>2.23</v>
      </c>
      <c r="H89" s="3">
        <v>258</v>
      </c>
      <c r="I89" s="3">
        <v>0.33</v>
      </c>
      <c r="J89" s="3" t="s">
        <v>621</v>
      </c>
      <c r="K89" s="3" t="s">
        <v>621</v>
      </c>
      <c r="L89" s="3" t="s">
        <v>621</v>
      </c>
      <c r="M89" s="3" t="s">
        <v>621</v>
      </c>
      <c r="N89" s="3" t="s">
        <v>621</v>
      </c>
      <c r="O89" s="3" t="s">
        <v>621</v>
      </c>
      <c r="P89" s="3" t="s">
        <v>621</v>
      </c>
      <c r="Q89" s="3" t="s">
        <v>621</v>
      </c>
      <c r="R89" s="3" t="s">
        <v>621</v>
      </c>
      <c r="S89" s="3" t="s">
        <v>621</v>
      </c>
      <c r="V89" s="20">
        <f t="shared" si="7"/>
        <v>0</v>
      </c>
      <c r="W89" s="20" t="str">
        <f t="shared" si="11"/>
        <v/>
      </c>
      <c r="AA89" s="90" t="str">
        <f t="shared" si="6"/>
        <v>Nordisk residual</v>
      </c>
      <c r="AC89" s="3">
        <f t="shared" si="8"/>
        <v>2.23</v>
      </c>
      <c r="AD89" s="3">
        <f t="shared" si="9"/>
        <v>258</v>
      </c>
      <c r="AE89" s="3">
        <f t="shared" si="10"/>
        <v>0.33</v>
      </c>
    </row>
    <row r="90" spans="1:31" ht="15" customHeight="1" x14ac:dyDescent="0.25">
      <c r="A90" s="3" t="s">
        <v>80</v>
      </c>
      <c r="B90" s="3" t="s">
        <v>103</v>
      </c>
      <c r="C90" s="3">
        <v>2013</v>
      </c>
      <c r="D90" s="3">
        <v>18.648</v>
      </c>
      <c r="E90" s="3">
        <v>22.335000000000001</v>
      </c>
      <c r="F90" s="3" t="s">
        <v>622</v>
      </c>
      <c r="G90" s="3">
        <v>2.23</v>
      </c>
      <c r="H90" s="3">
        <v>258</v>
      </c>
      <c r="I90" s="3">
        <v>0.33</v>
      </c>
      <c r="J90" s="3" t="s">
        <v>621</v>
      </c>
      <c r="K90" s="3" t="s">
        <v>621</v>
      </c>
      <c r="L90" s="3" t="s">
        <v>621</v>
      </c>
      <c r="M90" s="3" t="s">
        <v>621</v>
      </c>
      <c r="N90" s="3" t="s">
        <v>621</v>
      </c>
      <c r="O90" s="3" t="s">
        <v>621</v>
      </c>
      <c r="P90" s="3" t="s">
        <v>621</v>
      </c>
      <c r="Q90" s="3" t="s">
        <v>621</v>
      </c>
      <c r="R90" s="3" t="s">
        <v>621</v>
      </c>
      <c r="S90" s="3" t="s">
        <v>621</v>
      </c>
      <c r="V90" s="20">
        <f t="shared" si="7"/>
        <v>18.648</v>
      </c>
      <c r="W90" s="20" t="str">
        <f t="shared" si="11"/>
        <v/>
      </c>
      <c r="AA90" s="90" t="str">
        <f t="shared" si="6"/>
        <v>Nordisk residual</v>
      </c>
      <c r="AC90" s="3">
        <f t="shared" si="8"/>
        <v>2.23</v>
      </c>
      <c r="AD90" s="3">
        <f t="shared" si="9"/>
        <v>258</v>
      </c>
      <c r="AE90" s="3">
        <f t="shared" si="10"/>
        <v>0.33</v>
      </c>
    </row>
    <row r="91" spans="1:31" ht="15" customHeight="1" x14ac:dyDescent="0.25">
      <c r="A91" s="3" t="s">
        <v>80</v>
      </c>
      <c r="B91" s="3" t="s">
        <v>104</v>
      </c>
      <c r="C91" s="3">
        <v>2013</v>
      </c>
      <c r="D91" s="3">
        <v>0.26600000000000001</v>
      </c>
      <c r="E91" s="3" t="s">
        <v>621</v>
      </c>
      <c r="F91" s="3" t="s">
        <v>622</v>
      </c>
      <c r="G91" s="3">
        <v>2.23</v>
      </c>
      <c r="H91" s="3">
        <v>258</v>
      </c>
      <c r="I91" s="3">
        <v>0.33</v>
      </c>
      <c r="J91" s="3" t="s">
        <v>621</v>
      </c>
      <c r="K91" s="3" t="s">
        <v>621</v>
      </c>
      <c r="L91" s="3" t="s">
        <v>621</v>
      </c>
      <c r="M91" s="3" t="s">
        <v>621</v>
      </c>
      <c r="N91" s="3" t="s">
        <v>621</v>
      </c>
      <c r="O91" s="3" t="s">
        <v>621</v>
      </c>
      <c r="P91" s="3" t="s">
        <v>621</v>
      </c>
      <c r="Q91" s="3" t="s">
        <v>621</v>
      </c>
      <c r="R91" s="3" t="s">
        <v>621</v>
      </c>
      <c r="S91" s="3" t="s">
        <v>621</v>
      </c>
      <c r="V91" s="20">
        <f t="shared" si="7"/>
        <v>0.26600000000000001</v>
      </c>
      <c r="W91" s="20" t="str">
        <f t="shared" si="11"/>
        <v/>
      </c>
      <c r="AA91" s="90" t="str">
        <f t="shared" si="6"/>
        <v>Nordisk residual</v>
      </c>
      <c r="AC91" s="3">
        <f t="shared" si="8"/>
        <v>2.23</v>
      </c>
      <c r="AD91" s="3">
        <f t="shared" si="9"/>
        <v>258</v>
      </c>
      <c r="AE91" s="3">
        <f t="shared" si="10"/>
        <v>0.33</v>
      </c>
    </row>
    <row r="92" spans="1:31" ht="15" customHeight="1" x14ac:dyDescent="0.25">
      <c r="A92" s="3" t="s">
        <v>80</v>
      </c>
      <c r="B92" s="3" t="s">
        <v>105</v>
      </c>
      <c r="C92" s="3">
        <v>2013</v>
      </c>
      <c r="D92" s="3" t="s">
        <v>621</v>
      </c>
      <c r="E92" s="3" t="s">
        <v>621</v>
      </c>
      <c r="F92" s="3" t="s">
        <v>622</v>
      </c>
      <c r="G92" s="3">
        <v>2.23</v>
      </c>
      <c r="H92" s="3">
        <v>258</v>
      </c>
      <c r="I92" s="3">
        <v>0.33</v>
      </c>
      <c r="J92" s="3" t="s">
        <v>621</v>
      </c>
      <c r="K92" s="3" t="s">
        <v>621</v>
      </c>
      <c r="L92" s="3" t="s">
        <v>621</v>
      </c>
      <c r="M92" s="3" t="s">
        <v>621</v>
      </c>
      <c r="N92" s="3" t="s">
        <v>621</v>
      </c>
      <c r="O92" s="3" t="s">
        <v>621</v>
      </c>
      <c r="P92" s="3" t="s">
        <v>621</v>
      </c>
      <c r="Q92" s="3" t="s">
        <v>621</v>
      </c>
      <c r="R92" s="3" t="s">
        <v>621</v>
      </c>
      <c r="S92" s="3" t="s">
        <v>621</v>
      </c>
      <c r="V92" s="20">
        <f t="shared" si="7"/>
        <v>0</v>
      </c>
      <c r="W92" s="20" t="str">
        <f t="shared" si="11"/>
        <v/>
      </c>
      <c r="AA92" s="90" t="str">
        <f t="shared" si="6"/>
        <v>Nordisk residual</v>
      </c>
      <c r="AC92" s="3">
        <f t="shared" si="8"/>
        <v>2.23</v>
      </c>
      <c r="AD92" s="3">
        <f t="shared" si="9"/>
        <v>258</v>
      </c>
      <c r="AE92" s="3">
        <f t="shared" si="10"/>
        <v>0.33</v>
      </c>
    </row>
    <row r="93" spans="1:31" ht="15" customHeight="1" x14ac:dyDescent="0.25">
      <c r="A93" s="3" t="s">
        <v>80</v>
      </c>
      <c r="B93" s="3" t="s">
        <v>106</v>
      </c>
      <c r="C93" s="3">
        <v>2013</v>
      </c>
      <c r="D93" s="3">
        <v>1.1499999999999999</v>
      </c>
      <c r="E93" s="3" t="s">
        <v>621</v>
      </c>
      <c r="F93" s="3" t="s">
        <v>622</v>
      </c>
      <c r="G93" s="3">
        <v>2.23</v>
      </c>
      <c r="H93" s="3">
        <v>258</v>
      </c>
      <c r="I93" s="3">
        <v>0.33</v>
      </c>
      <c r="J93" s="3" t="s">
        <v>621</v>
      </c>
      <c r="K93" s="3" t="s">
        <v>621</v>
      </c>
      <c r="L93" s="3" t="s">
        <v>621</v>
      </c>
      <c r="M93" s="3" t="s">
        <v>621</v>
      </c>
      <c r="N93" s="3" t="s">
        <v>621</v>
      </c>
      <c r="O93" s="3" t="s">
        <v>621</v>
      </c>
      <c r="P93" s="3" t="s">
        <v>621</v>
      </c>
      <c r="Q93" s="3" t="s">
        <v>621</v>
      </c>
      <c r="R93" s="3" t="s">
        <v>621</v>
      </c>
      <c r="S93" s="3" t="s">
        <v>621</v>
      </c>
      <c r="V93" s="20">
        <f t="shared" si="7"/>
        <v>1.1499999999999999</v>
      </c>
      <c r="W93" s="20" t="str">
        <f t="shared" si="11"/>
        <v/>
      </c>
      <c r="AA93" s="90" t="str">
        <f t="shared" si="6"/>
        <v>Nordisk residual</v>
      </c>
      <c r="AC93" s="3">
        <f t="shared" si="8"/>
        <v>2.23</v>
      </c>
      <c r="AD93" s="3">
        <f t="shared" si="9"/>
        <v>258</v>
      </c>
      <c r="AE93" s="3">
        <f t="shared" si="10"/>
        <v>0.33</v>
      </c>
    </row>
    <row r="94" spans="1:31" ht="15" customHeight="1" x14ac:dyDescent="0.25">
      <c r="A94" s="3" t="s">
        <v>80</v>
      </c>
      <c r="B94" s="3" t="s">
        <v>107</v>
      </c>
      <c r="C94" s="3">
        <v>2013</v>
      </c>
      <c r="D94" s="3">
        <v>0.97699999999999998</v>
      </c>
      <c r="E94" s="3" t="s">
        <v>621</v>
      </c>
      <c r="F94" s="3" t="s">
        <v>622</v>
      </c>
      <c r="G94" s="3">
        <v>2.23</v>
      </c>
      <c r="H94" s="3">
        <v>258</v>
      </c>
      <c r="I94" s="3">
        <v>0.33</v>
      </c>
      <c r="J94" s="3" t="s">
        <v>621</v>
      </c>
      <c r="K94" s="3" t="s">
        <v>621</v>
      </c>
      <c r="L94" s="3" t="s">
        <v>621</v>
      </c>
      <c r="M94" s="3" t="s">
        <v>621</v>
      </c>
      <c r="N94" s="3" t="s">
        <v>621</v>
      </c>
      <c r="O94" s="3" t="s">
        <v>621</v>
      </c>
      <c r="P94" s="3" t="s">
        <v>621</v>
      </c>
      <c r="Q94" s="3" t="s">
        <v>621</v>
      </c>
      <c r="R94" s="3" t="s">
        <v>621</v>
      </c>
      <c r="S94" s="3" t="s">
        <v>621</v>
      </c>
      <c r="V94" s="20">
        <f t="shared" si="7"/>
        <v>0.97699999999999998</v>
      </c>
      <c r="W94" s="20" t="str">
        <f t="shared" si="11"/>
        <v/>
      </c>
      <c r="AA94" s="90" t="str">
        <f t="shared" si="6"/>
        <v>Nordisk residual</v>
      </c>
      <c r="AC94" s="3">
        <f t="shared" si="8"/>
        <v>2.23</v>
      </c>
      <c r="AD94" s="3">
        <f t="shared" si="9"/>
        <v>258</v>
      </c>
      <c r="AE94" s="3">
        <f t="shared" si="10"/>
        <v>0.33</v>
      </c>
    </row>
    <row r="95" spans="1:31" ht="15" customHeight="1" x14ac:dyDescent="0.25">
      <c r="A95" s="3" t="s">
        <v>80</v>
      </c>
      <c r="B95" s="3" t="s">
        <v>108</v>
      </c>
      <c r="C95" s="3">
        <v>2013</v>
      </c>
      <c r="D95" s="3" t="s">
        <v>621</v>
      </c>
      <c r="E95" s="3" t="s">
        <v>621</v>
      </c>
      <c r="F95" s="3" t="s">
        <v>622</v>
      </c>
      <c r="G95" s="3">
        <v>2.23</v>
      </c>
      <c r="H95" s="3">
        <v>258</v>
      </c>
      <c r="I95" s="3">
        <v>0.33</v>
      </c>
      <c r="J95" s="3" t="s">
        <v>621</v>
      </c>
      <c r="K95" s="3" t="s">
        <v>621</v>
      </c>
      <c r="L95" s="3" t="s">
        <v>621</v>
      </c>
      <c r="M95" s="3" t="s">
        <v>621</v>
      </c>
      <c r="N95" s="3" t="s">
        <v>621</v>
      </c>
      <c r="O95" s="3" t="s">
        <v>621</v>
      </c>
      <c r="P95" s="3" t="s">
        <v>621</v>
      </c>
      <c r="Q95" s="3" t="s">
        <v>621</v>
      </c>
      <c r="R95" s="3" t="s">
        <v>621</v>
      </c>
      <c r="S95" s="3" t="s">
        <v>621</v>
      </c>
      <c r="V95" s="20">
        <f t="shared" si="7"/>
        <v>0</v>
      </c>
      <c r="W95" s="20" t="str">
        <f t="shared" si="11"/>
        <v/>
      </c>
      <c r="AA95" s="90" t="str">
        <f t="shared" si="6"/>
        <v>Nordisk residual</v>
      </c>
      <c r="AC95" s="3">
        <f t="shared" si="8"/>
        <v>2.23</v>
      </c>
      <c r="AD95" s="3">
        <f t="shared" si="9"/>
        <v>258</v>
      </c>
      <c r="AE95" s="3">
        <f t="shared" si="10"/>
        <v>0.33</v>
      </c>
    </row>
    <row r="96" spans="1:31" ht="15" customHeight="1" x14ac:dyDescent="0.25">
      <c r="A96" s="3" t="s">
        <v>80</v>
      </c>
      <c r="B96" s="3" t="s">
        <v>109</v>
      </c>
      <c r="C96" s="3">
        <v>2013</v>
      </c>
      <c r="D96" s="3" t="s">
        <v>621</v>
      </c>
      <c r="E96" s="3" t="s">
        <v>621</v>
      </c>
      <c r="F96" s="3" t="s">
        <v>622</v>
      </c>
      <c r="G96" s="3">
        <v>2.23</v>
      </c>
      <c r="H96" s="3">
        <v>258</v>
      </c>
      <c r="I96" s="3">
        <v>0.33</v>
      </c>
      <c r="J96" s="3" t="s">
        <v>621</v>
      </c>
      <c r="K96" s="3" t="s">
        <v>621</v>
      </c>
      <c r="L96" s="3" t="s">
        <v>621</v>
      </c>
      <c r="M96" s="3" t="s">
        <v>621</v>
      </c>
      <c r="N96" s="3" t="s">
        <v>621</v>
      </c>
      <c r="O96" s="3" t="s">
        <v>621</v>
      </c>
      <c r="P96" s="3" t="s">
        <v>621</v>
      </c>
      <c r="Q96" s="3" t="s">
        <v>621</v>
      </c>
      <c r="R96" s="3" t="s">
        <v>621</v>
      </c>
      <c r="S96" s="3" t="s">
        <v>621</v>
      </c>
      <c r="V96" s="20">
        <f t="shared" si="7"/>
        <v>0</v>
      </c>
      <c r="W96" s="20" t="str">
        <f t="shared" si="11"/>
        <v/>
      </c>
      <c r="AA96" s="90" t="str">
        <f t="shared" si="6"/>
        <v>Nordisk residual</v>
      </c>
      <c r="AC96" s="3">
        <f t="shared" si="8"/>
        <v>2.23</v>
      </c>
      <c r="AD96" s="3">
        <f t="shared" si="9"/>
        <v>258</v>
      </c>
      <c r="AE96" s="3">
        <f t="shared" si="10"/>
        <v>0.33</v>
      </c>
    </row>
    <row r="97" spans="1:31" ht="15" customHeight="1" x14ac:dyDescent="0.25">
      <c r="A97" s="3" t="s">
        <v>80</v>
      </c>
      <c r="B97" s="3" t="s">
        <v>110</v>
      </c>
      <c r="C97" s="3">
        <v>2013</v>
      </c>
      <c r="D97" s="3" t="s">
        <v>621</v>
      </c>
      <c r="E97" s="3">
        <v>79</v>
      </c>
      <c r="F97" s="3" t="s">
        <v>622</v>
      </c>
      <c r="G97" s="3">
        <v>2.23</v>
      </c>
      <c r="H97" s="3">
        <v>258</v>
      </c>
      <c r="I97" s="3">
        <v>0.33</v>
      </c>
      <c r="J97" s="3" t="s">
        <v>621</v>
      </c>
      <c r="K97" s="3" t="s">
        <v>621</v>
      </c>
      <c r="L97" s="3" t="s">
        <v>621</v>
      </c>
      <c r="M97" s="3" t="s">
        <v>621</v>
      </c>
      <c r="N97" s="3" t="s">
        <v>621</v>
      </c>
      <c r="O97" s="3" t="s">
        <v>621</v>
      </c>
      <c r="P97" s="3" t="s">
        <v>621</v>
      </c>
      <c r="Q97" s="3" t="s">
        <v>621</v>
      </c>
      <c r="R97" s="3" t="s">
        <v>621</v>
      </c>
      <c r="S97" s="3" t="s">
        <v>621</v>
      </c>
      <c r="V97" s="20">
        <f t="shared" si="7"/>
        <v>0</v>
      </c>
      <c r="W97" s="20" t="str">
        <f t="shared" si="11"/>
        <v/>
      </c>
      <c r="AA97" s="90" t="str">
        <f t="shared" si="6"/>
        <v>Nordisk residual</v>
      </c>
      <c r="AC97" s="3">
        <f t="shared" si="8"/>
        <v>2.23</v>
      </c>
      <c r="AD97" s="3">
        <f t="shared" si="9"/>
        <v>258</v>
      </c>
      <c r="AE97" s="3">
        <f t="shared" si="10"/>
        <v>0.33</v>
      </c>
    </row>
    <row r="98" spans="1:31" ht="15" customHeight="1" x14ac:dyDescent="0.25">
      <c r="A98" s="3" t="s">
        <v>80</v>
      </c>
      <c r="B98" s="3" t="s">
        <v>111</v>
      </c>
      <c r="C98" s="3">
        <v>2013</v>
      </c>
      <c r="D98" s="3" t="s">
        <v>621</v>
      </c>
      <c r="E98" s="3" t="s">
        <v>621</v>
      </c>
      <c r="F98" s="3" t="s">
        <v>622</v>
      </c>
      <c r="G98" s="3">
        <v>2.23</v>
      </c>
      <c r="H98" s="3">
        <v>258</v>
      </c>
      <c r="I98" s="3">
        <v>0.33</v>
      </c>
      <c r="J98" s="3" t="s">
        <v>621</v>
      </c>
      <c r="K98" s="3" t="s">
        <v>621</v>
      </c>
      <c r="L98" s="3" t="s">
        <v>621</v>
      </c>
      <c r="M98" s="3" t="s">
        <v>621</v>
      </c>
      <c r="N98" s="3" t="s">
        <v>621</v>
      </c>
      <c r="O98" s="3" t="s">
        <v>621</v>
      </c>
      <c r="P98" s="3" t="s">
        <v>621</v>
      </c>
      <c r="Q98" s="3" t="s">
        <v>621</v>
      </c>
      <c r="R98" s="3" t="s">
        <v>621</v>
      </c>
      <c r="S98" s="3" t="s">
        <v>621</v>
      </c>
      <c r="V98" s="20">
        <f t="shared" si="7"/>
        <v>0</v>
      </c>
      <c r="W98" s="20" t="str">
        <f t="shared" si="11"/>
        <v/>
      </c>
      <c r="AA98" s="90" t="str">
        <f t="shared" si="6"/>
        <v>Nordisk residual</v>
      </c>
      <c r="AC98" s="3">
        <f t="shared" si="8"/>
        <v>2.23</v>
      </c>
      <c r="AD98" s="3">
        <f t="shared" si="9"/>
        <v>258</v>
      </c>
      <c r="AE98" s="3">
        <f t="shared" si="10"/>
        <v>0.33</v>
      </c>
    </row>
    <row r="99" spans="1:31" ht="15" customHeight="1" x14ac:dyDescent="0.25">
      <c r="A99" s="3" t="s">
        <v>80</v>
      </c>
      <c r="B99" s="3" t="s">
        <v>112</v>
      </c>
      <c r="C99" s="3">
        <v>2013</v>
      </c>
      <c r="D99" s="3">
        <v>0.47399999999999998</v>
      </c>
      <c r="E99" s="3" t="s">
        <v>621</v>
      </c>
      <c r="F99" s="3" t="s">
        <v>622</v>
      </c>
      <c r="G99" s="3">
        <v>2.23</v>
      </c>
      <c r="H99" s="3">
        <v>258</v>
      </c>
      <c r="I99" s="3">
        <v>0.33</v>
      </c>
      <c r="J99" s="3" t="s">
        <v>621</v>
      </c>
      <c r="K99" s="3" t="s">
        <v>621</v>
      </c>
      <c r="L99" s="3" t="s">
        <v>621</v>
      </c>
      <c r="M99" s="3" t="s">
        <v>621</v>
      </c>
      <c r="N99" s="3" t="s">
        <v>621</v>
      </c>
      <c r="O99" s="3" t="s">
        <v>621</v>
      </c>
      <c r="P99" s="3" t="s">
        <v>621</v>
      </c>
      <c r="Q99" s="3" t="s">
        <v>621</v>
      </c>
      <c r="R99" s="3" t="s">
        <v>621</v>
      </c>
      <c r="S99" s="3" t="s">
        <v>621</v>
      </c>
      <c r="V99" s="20">
        <f t="shared" si="7"/>
        <v>0.47399999999999998</v>
      </c>
      <c r="W99" s="20" t="str">
        <f t="shared" si="11"/>
        <v/>
      </c>
      <c r="AA99" s="90" t="str">
        <f t="shared" si="6"/>
        <v>Nordisk residual</v>
      </c>
      <c r="AC99" s="3">
        <f t="shared" si="8"/>
        <v>2.23</v>
      </c>
      <c r="AD99" s="3">
        <f t="shared" si="9"/>
        <v>258</v>
      </c>
      <c r="AE99" s="3">
        <f t="shared" si="10"/>
        <v>0.33</v>
      </c>
    </row>
    <row r="100" spans="1:31" ht="15" customHeight="1" x14ac:dyDescent="0.25">
      <c r="A100" s="3" t="s">
        <v>80</v>
      </c>
      <c r="B100" s="3" t="s">
        <v>113</v>
      </c>
      <c r="C100" s="3">
        <v>2013</v>
      </c>
      <c r="D100" s="3" t="s">
        <v>621</v>
      </c>
      <c r="E100" s="3" t="s">
        <v>621</v>
      </c>
      <c r="F100" s="3" t="s">
        <v>622</v>
      </c>
      <c r="G100" s="3">
        <v>2.23</v>
      </c>
      <c r="H100" s="3">
        <v>258</v>
      </c>
      <c r="I100" s="3">
        <v>0.33</v>
      </c>
      <c r="J100" s="3" t="s">
        <v>621</v>
      </c>
      <c r="K100" s="3" t="s">
        <v>621</v>
      </c>
      <c r="L100" s="3" t="s">
        <v>621</v>
      </c>
      <c r="M100" s="3" t="s">
        <v>621</v>
      </c>
      <c r="N100" s="3" t="s">
        <v>621</v>
      </c>
      <c r="O100" s="3" t="s">
        <v>621</v>
      </c>
      <c r="P100" s="3" t="s">
        <v>621</v>
      </c>
      <c r="Q100" s="3" t="s">
        <v>621</v>
      </c>
      <c r="R100" s="3" t="s">
        <v>621</v>
      </c>
      <c r="S100" s="3" t="s">
        <v>621</v>
      </c>
      <c r="V100" s="20">
        <f t="shared" si="7"/>
        <v>0</v>
      </c>
      <c r="W100" s="20" t="str">
        <f t="shared" si="11"/>
        <v/>
      </c>
      <c r="AA100" s="90" t="str">
        <f t="shared" si="6"/>
        <v>Nordisk residual</v>
      </c>
      <c r="AC100" s="3">
        <f t="shared" si="8"/>
        <v>2.23</v>
      </c>
      <c r="AD100" s="3">
        <f t="shared" si="9"/>
        <v>258</v>
      </c>
      <c r="AE100" s="3">
        <f t="shared" si="10"/>
        <v>0.33</v>
      </c>
    </row>
    <row r="101" spans="1:31" ht="15" customHeight="1" x14ac:dyDescent="0.25">
      <c r="A101" s="3" t="s">
        <v>80</v>
      </c>
      <c r="B101" s="3" t="s">
        <v>114</v>
      </c>
      <c r="C101" s="3">
        <v>2013</v>
      </c>
      <c r="D101" s="3">
        <v>0.18</v>
      </c>
      <c r="E101" s="3" t="s">
        <v>621</v>
      </c>
      <c r="F101" s="3" t="s">
        <v>622</v>
      </c>
      <c r="G101" s="3">
        <v>2.23</v>
      </c>
      <c r="H101" s="3">
        <v>258</v>
      </c>
      <c r="I101" s="3">
        <v>0.33</v>
      </c>
      <c r="J101" s="3" t="s">
        <v>621</v>
      </c>
      <c r="K101" s="3" t="s">
        <v>621</v>
      </c>
      <c r="L101" s="3" t="s">
        <v>621</v>
      </c>
      <c r="M101" s="3" t="s">
        <v>621</v>
      </c>
      <c r="N101" s="3" t="s">
        <v>621</v>
      </c>
      <c r="O101" s="3" t="s">
        <v>621</v>
      </c>
      <c r="P101" s="3" t="s">
        <v>621</v>
      </c>
      <c r="Q101" s="3" t="s">
        <v>621</v>
      </c>
      <c r="R101" s="3" t="s">
        <v>621</v>
      </c>
      <c r="S101" s="3" t="s">
        <v>621</v>
      </c>
      <c r="V101" s="20">
        <f t="shared" si="7"/>
        <v>0.18</v>
      </c>
      <c r="W101" s="20" t="str">
        <f t="shared" si="11"/>
        <v/>
      </c>
      <c r="AA101" s="90" t="str">
        <f t="shared" si="6"/>
        <v>Nordisk residual</v>
      </c>
      <c r="AC101" s="3">
        <f t="shared" si="8"/>
        <v>2.23</v>
      </c>
      <c r="AD101" s="3">
        <f t="shared" si="9"/>
        <v>258</v>
      </c>
      <c r="AE101" s="3">
        <f t="shared" si="10"/>
        <v>0.33</v>
      </c>
    </row>
    <row r="102" spans="1:31" ht="15" customHeight="1" x14ac:dyDescent="0.25">
      <c r="A102" s="3" t="s">
        <v>80</v>
      </c>
      <c r="B102" s="3" t="s">
        <v>115</v>
      </c>
      <c r="C102" s="3">
        <v>2013</v>
      </c>
      <c r="D102" s="3" t="s">
        <v>621</v>
      </c>
      <c r="E102" s="3" t="s">
        <v>621</v>
      </c>
      <c r="F102" s="3" t="s">
        <v>622</v>
      </c>
      <c r="G102" s="3">
        <v>2.23</v>
      </c>
      <c r="H102" s="3">
        <v>258</v>
      </c>
      <c r="I102" s="3">
        <v>0.33</v>
      </c>
      <c r="J102" s="3" t="s">
        <v>621</v>
      </c>
      <c r="K102" s="3" t="s">
        <v>621</v>
      </c>
      <c r="L102" s="3" t="s">
        <v>621</v>
      </c>
      <c r="M102" s="3" t="s">
        <v>621</v>
      </c>
      <c r="N102" s="3" t="s">
        <v>621</v>
      </c>
      <c r="O102" s="3" t="s">
        <v>621</v>
      </c>
      <c r="P102" s="3" t="s">
        <v>621</v>
      </c>
      <c r="Q102" s="3" t="s">
        <v>621</v>
      </c>
      <c r="R102" s="3" t="s">
        <v>621</v>
      </c>
      <c r="S102" s="3" t="s">
        <v>621</v>
      </c>
      <c r="V102" s="20">
        <f t="shared" si="7"/>
        <v>0</v>
      </c>
      <c r="W102" s="20" t="str">
        <f t="shared" si="11"/>
        <v/>
      </c>
      <c r="AA102" s="90" t="str">
        <f t="shared" si="6"/>
        <v>Nordisk residual</v>
      </c>
      <c r="AC102" s="3">
        <f t="shared" si="8"/>
        <v>2.23</v>
      </c>
      <c r="AD102" s="3">
        <f t="shared" si="9"/>
        <v>258</v>
      </c>
      <c r="AE102" s="3">
        <f t="shared" si="10"/>
        <v>0.33</v>
      </c>
    </row>
    <row r="103" spans="1:31" ht="15" customHeight="1" x14ac:dyDescent="0.25">
      <c r="A103" s="3" t="s">
        <v>80</v>
      </c>
      <c r="B103" s="3" t="s">
        <v>116</v>
      </c>
      <c r="C103" s="3">
        <v>2013</v>
      </c>
      <c r="D103" s="3" t="s">
        <v>621</v>
      </c>
      <c r="E103" s="3" t="s">
        <v>621</v>
      </c>
      <c r="F103" s="3" t="s">
        <v>622</v>
      </c>
      <c r="G103" s="3">
        <v>2.23</v>
      </c>
      <c r="H103" s="3">
        <v>258</v>
      </c>
      <c r="I103" s="3">
        <v>0.33</v>
      </c>
      <c r="J103" s="3" t="s">
        <v>621</v>
      </c>
      <c r="K103" s="3" t="s">
        <v>621</v>
      </c>
      <c r="L103" s="3" t="s">
        <v>621</v>
      </c>
      <c r="M103" s="3" t="s">
        <v>621</v>
      </c>
      <c r="N103" s="3" t="s">
        <v>621</v>
      </c>
      <c r="O103" s="3" t="s">
        <v>621</v>
      </c>
      <c r="P103" s="3" t="s">
        <v>621</v>
      </c>
      <c r="Q103" s="3" t="s">
        <v>621</v>
      </c>
      <c r="R103" s="3" t="s">
        <v>621</v>
      </c>
      <c r="S103" s="3" t="s">
        <v>621</v>
      </c>
      <c r="V103" s="20">
        <f t="shared" si="7"/>
        <v>0</v>
      </c>
      <c r="W103" s="20" t="str">
        <f t="shared" si="11"/>
        <v/>
      </c>
      <c r="AA103" s="90" t="str">
        <f t="shared" si="6"/>
        <v>Nordisk residual</v>
      </c>
      <c r="AC103" s="3">
        <f t="shared" si="8"/>
        <v>2.23</v>
      </c>
      <c r="AD103" s="3">
        <f t="shared" si="9"/>
        <v>258</v>
      </c>
      <c r="AE103" s="3">
        <f t="shared" si="10"/>
        <v>0.33</v>
      </c>
    </row>
    <row r="104" spans="1:31" ht="15" customHeight="1" x14ac:dyDescent="0.25">
      <c r="A104" s="3" t="s">
        <v>80</v>
      </c>
      <c r="B104" s="3" t="s">
        <v>117</v>
      </c>
      <c r="C104" s="3">
        <v>2013</v>
      </c>
      <c r="D104" s="3" t="s">
        <v>621</v>
      </c>
      <c r="E104" s="3" t="s">
        <v>621</v>
      </c>
      <c r="F104" s="3" t="s">
        <v>622</v>
      </c>
      <c r="G104" s="3">
        <v>2.23</v>
      </c>
      <c r="H104" s="3">
        <v>258</v>
      </c>
      <c r="I104" s="3">
        <v>0.33</v>
      </c>
      <c r="J104" s="3" t="s">
        <v>621</v>
      </c>
      <c r="K104" s="3" t="s">
        <v>621</v>
      </c>
      <c r="L104" s="3" t="s">
        <v>621</v>
      </c>
      <c r="M104" s="3" t="s">
        <v>621</v>
      </c>
      <c r="N104" s="3" t="s">
        <v>621</v>
      </c>
      <c r="O104" s="3" t="s">
        <v>621</v>
      </c>
      <c r="P104" s="3" t="s">
        <v>621</v>
      </c>
      <c r="Q104" s="3" t="s">
        <v>621</v>
      </c>
      <c r="R104" s="3" t="s">
        <v>621</v>
      </c>
      <c r="S104" s="3" t="s">
        <v>621</v>
      </c>
      <c r="V104" s="20">
        <f t="shared" si="7"/>
        <v>0</v>
      </c>
      <c r="W104" s="20" t="str">
        <f t="shared" si="11"/>
        <v/>
      </c>
      <c r="AA104" s="90" t="str">
        <f t="shared" si="6"/>
        <v>Nordisk residual</v>
      </c>
      <c r="AC104" s="3">
        <f t="shared" si="8"/>
        <v>2.23</v>
      </c>
      <c r="AD104" s="3">
        <f t="shared" si="9"/>
        <v>258</v>
      </c>
      <c r="AE104" s="3">
        <f t="shared" si="10"/>
        <v>0.33</v>
      </c>
    </row>
    <row r="105" spans="1:31" ht="15" customHeight="1" x14ac:dyDescent="0.25">
      <c r="A105" s="3" t="s">
        <v>80</v>
      </c>
      <c r="B105" s="3" t="s">
        <v>118</v>
      </c>
      <c r="C105" s="3">
        <v>2013</v>
      </c>
      <c r="D105" s="3">
        <v>0.90500000000000003</v>
      </c>
      <c r="E105" s="3" t="s">
        <v>621</v>
      </c>
      <c r="F105" s="3" t="s">
        <v>622</v>
      </c>
      <c r="G105" s="3">
        <v>2.23</v>
      </c>
      <c r="H105" s="3">
        <v>258</v>
      </c>
      <c r="I105" s="3">
        <v>0.33</v>
      </c>
      <c r="J105" s="3" t="s">
        <v>621</v>
      </c>
      <c r="K105" s="3" t="s">
        <v>621</v>
      </c>
      <c r="L105" s="3" t="s">
        <v>621</v>
      </c>
      <c r="M105" s="3" t="s">
        <v>621</v>
      </c>
      <c r="N105" s="3" t="s">
        <v>621</v>
      </c>
      <c r="O105" s="3" t="s">
        <v>621</v>
      </c>
      <c r="P105" s="3" t="s">
        <v>621</v>
      </c>
      <c r="Q105" s="3" t="s">
        <v>621</v>
      </c>
      <c r="R105" s="3" t="s">
        <v>621</v>
      </c>
      <c r="S105" s="3" t="s">
        <v>621</v>
      </c>
      <c r="V105" s="20">
        <f t="shared" si="7"/>
        <v>0.90500000000000003</v>
      </c>
      <c r="W105" s="20" t="str">
        <f t="shared" si="11"/>
        <v/>
      </c>
      <c r="AA105" s="90" t="str">
        <f t="shared" si="6"/>
        <v>Nordisk residual</v>
      </c>
      <c r="AC105" s="3">
        <f t="shared" si="8"/>
        <v>2.23</v>
      </c>
      <c r="AD105" s="3">
        <f t="shared" si="9"/>
        <v>258</v>
      </c>
      <c r="AE105" s="3">
        <f t="shared" si="10"/>
        <v>0.33</v>
      </c>
    </row>
    <row r="106" spans="1:31" ht="15" customHeight="1" x14ac:dyDescent="0.25">
      <c r="A106" s="3" t="s">
        <v>80</v>
      </c>
      <c r="B106" s="3" t="s">
        <v>119</v>
      </c>
      <c r="C106" s="3">
        <v>2013</v>
      </c>
      <c r="D106" s="3">
        <v>0.14000000000000001</v>
      </c>
      <c r="E106" s="3" t="s">
        <v>621</v>
      </c>
      <c r="F106" s="3" t="s">
        <v>622</v>
      </c>
      <c r="G106" s="3">
        <v>2.23</v>
      </c>
      <c r="H106" s="3">
        <v>258</v>
      </c>
      <c r="I106" s="3">
        <v>0.33</v>
      </c>
      <c r="J106" s="3" t="s">
        <v>621</v>
      </c>
      <c r="K106" s="3" t="s">
        <v>621</v>
      </c>
      <c r="L106" s="3" t="s">
        <v>621</v>
      </c>
      <c r="M106" s="3" t="s">
        <v>621</v>
      </c>
      <c r="N106" s="3" t="s">
        <v>621</v>
      </c>
      <c r="O106" s="3" t="s">
        <v>621</v>
      </c>
      <c r="P106" s="3" t="s">
        <v>621</v>
      </c>
      <c r="Q106" s="3" t="s">
        <v>621</v>
      </c>
      <c r="R106" s="3" t="s">
        <v>621</v>
      </c>
      <c r="S106" s="3" t="s">
        <v>621</v>
      </c>
      <c r="V106" s="20">
        <f t="shared" si="7"/>
        <v>0.14000000000000001</v>
      </c>
      <c r="W106" s="20" t="str">
        <f t="shared" si="11"/>
        <v/>
      </c>
      <c r="AA106" s="90" t="str">
        <f t="shared" si="6"/>
        <v>Nordisk residual</v>
      </c>
      <c r="AC106" s="3">
        <f t="shared" si="8"/>
        <v>2.23</v>
      </c>
      <c r="AD106" s="3">
        <f t="shared" si="9"/>
        <v>258</v>
      </c>
      <c r="AE106" s="3">
        <f t="shared" si="10"/>
        <v>0.33</v>
      </c>
    </row>
    <row r="107" spans="1:31" ht="15" customHeight="1" x14ac:dyDescent="0.25">
      <c r="A107" s="3" t="s">
        <v>80</v>
      </c>
      <c r="B107" s="3" t="s">
        <v>120</v>
      </c>
      <c r="C107" s="3">
        <v>2013</v>
      </c>
      <c r="D107" s="3">
        <v>0.41</v>
      </c>
      <c r="E107" s="3" t="s">
        <v>621</v>
      </c>
      <c r="F107" s="3" t="s">
        <v>622</v>
      </c>
      <c r="G107" s="3">
        <v>2.23</v>
      </c>
      <c r="H107" s="3">
        <v>258</v>
      </c>
      <c r="I107" s="3">
        <v>0.33</v>
      </c>
      <c r="J107" s="3" t="s">
        <v>621</v>
      </c>
      <c r="K107" s="3" t="s">
        <v>621</v>
      </c>
      <c r="L107" s="3" t="s">
        <v>621</v>
      </c>
      <c r="M107" s="3" t="s">
        <v>621</v>
      </c>
      <c r="N107" s="3" t="s">
        <v>621</v>
      </c>
      <c r="O107" s="3" t="s">
        <v>621</v>
      </c>
      <c r="P107" s="3" t="s">
        <v>621</v>
      </c>
      <c r="Q107" s="3" t="s">
        <v>621</v>
      </c>
      <c r="R107" s="3" t="s">
        <v>621</v>
      </c>
      <c r="S107" s="3" t="s">
        <v>621</v>
      </c>
      <c r="V107" s="20">
        <f t="shared" si="7"/>
        <v>0.41</v>
      </c>
      <c r="W107" s="20" t="str">
        <f t="shared" si="11"/>
        <v/>
      </c>
      <c r="AA107" s="90" t="str">
        <f t="shared" si="6"/>
        <v>Nordisk residual</v>
      </c>
      <c r="AC107" s="3">
        <f t="shared" si="8"/>
        <v>2.23</v>
      </c>
      <c r="AD107" s="3">
        <f t="shared" si="9"/>
        <v>258</v>
      </c>
      <c r="AE107" s="3">
        <f t="shared" si="10"/>
        <v>0.33</v>
      </c>
    </row>
    <row r="108" spans="1:31" ht="15" customHeight="1" x14ac:dyDescent="0.25">
      <c r="A108" s="3" t="s">
        <v>80</v>
      </c>
      <c r="B108" s="3" t="s">
        <v>121</v>
      </c>
      <c r="C108" s="3">
        <v>2013</v>
      </c>
      <c r="D108" s="3" t="s">
        <v>621</v>
      </c>
      <c r="E108" s="3" t="s">
        <v>621</v>
      </c>
      <c r="F108" s="3" t="s">
        <v>622</v>
      </c>
      <c r="G108" s="3">
        <v>2.23</v>
      </c>
      <c r="H108" s="3">
        <v>258</v>
      </c>
      <c r="I108" s="3">
        <v>0.33</v>
      </c>
      <c r="J108" s="3" t="s">
        <v>621</v>
      </c>
      <c r="K108" s="3" t="s">
        <v>621</v>
      </c>
      <c r="L108" s="3" t="s">
        <v>621</v>
      </c>
      <c r="M108" s="3" t="s">
        <v>621</v>
      </c>
      <c r="N108" s="3" t="s">
        <v>621</v>
      </c>
      <c r="O108" s="3" t="s">
        <v>621</v>
      </c>
      <c r="P108" s="3" t="s">
        <v>621</v>
      </c>
      <c r="Q108" s="3" t="s">
        <v>621</v>
      </c>
      <c r="R108" s="3" t="s">
        <v>621</v>
      </c>
      <c r="S108" s="3" t="s">
        <v>621</v>
      </c>
      <c r="V108" s="20">
        <f t="shared" si="7"/>
        <v>0</v>
      </c>
      <c r="W108" s="20" t="str">
        <f t="shared" si="11"/>
        <v/>
      </c>
      <c r="AA108" s="90" t="str">
        <f t="shared" si="6"/>
        <v>Nordisk residual</v>
      </c>
      <c r="AC108" s="3">
        <f t="shared" si="8"/>
        <v>2.23</v>
      </c>
      <c r="AD108" s="3">
        <f t="shared" si="9"/>
        <v>258</v>
      </c>
      <c r="AE108" s="3">
        <f t="shared" si="10"/>
        <v>0.33</v>
      </c>
    </row>
    <row r="109" spans="1:31" ht="15" customHeight="1" x14ac:dyDescent="0.25">
      <c r="A109" s="3" t="s">
        <v>80</v>
      </c>
      <c r="B109" s="3" t="s">
        <v>122</v>
      </c>
      <c r="C109" s="3">
        <v>2013</v>
      </c>
      <c r="D109" s="3" t="s">
        <v>621</v>
      </c>
      <c r="E109" s="3" t="s">
        <v>621</v>
      </c>
      <c r="F109" s="3" t="s">
        <v>622</v>
      </c>
      <c r="G109" s="3">
        <v>2.23</v>
      </c>
      <c r="H109" s="3">
        <v>258</v>
      </c>
      <c r="I109" s="3">
        <v>0.33</v>
      </c>
      <c r="J109" s="3" t="s">
        <v>621</v>
      </c>
      <c r="K109" s="3" t="s">
        <v>621</v>
      </c>
      <c r="L109" s="3" t="s">
        <v>621</v>
      </c>
      <c r="M109" s="3" t="s">
        <v>621</v>
      </c>
      <c r="N109" s="3" t="s">
        <v>621</v>
      </c>
      <c r="O109" s="3" t="s">
        <v>621</v>
      </c>
      <c r="P109" s="3" t="s">
        <v>621</v>
      </c>
      <c r="Q109" s="3" t="s">
        <v>621</v>
      </c>
      <c r="R109" s="3" t="s">
        <v>621</v>
      </c>
      <c r="S109" s="3" t="s">
        <v>621</v>
      </c>
      <c r="V109" s="20">
        <f t="shared" si="7"/>
        <v>0</v>
      </c>
      <c r="W109" s="20" t="str">
        <f t="shared" si="11"/>
        <v/>
      </c>
      <c r="AA109" s="90" t="str">
        <f t="shared" si="6"/>
        <v>Nordisk residual</v>
      </c>
      <c r="AC109" s="3">
        <f t="shared" si="8"/>
        <v>2.23</v>
      </c>
      <c r="AD109" s="3">
        <f t="shared" si="9"/>
        <v>258</v>
      </c>
      <c r="AE109" s="3">
        <f t="shared" si="10"/>
        <v>0.33</v>
      </c>
    </row>
    <row r="110" spans="1:31" ht="15" customHeight="1" x14ac:dyDescent="0.25">
      <c r="A110" s="3" t="s">
        <v>80</v>
      </c>
      <c r="B110" s="3" t="s">
        <v>123</v>
      </c>
      <c r="C110" s="3">
        <v>2013</v>
      </c>
      <c r="D110" s="3" t="s">
        <v>621</v>
      </c>
      <c r="E110" s="3" t="s">
        <v>621</v>
      </c>
      <c r="F110" s="3" t="s">
        <v>622</v>
      </c>
      <c r="G110" s="3">
        <v>2.23</v>
      </c>
      <c r="H110" s="3">
        <v>258</v>
      </c>
      <c r="I110" s="3">
        <v>0.33</v>
      </c>
      <c r="J110" s="3" t="s">
        <v>621</v>
      </c>
      <c r="K110" s="3" t="s">
        <v>621</v>
      </c>
      <c r="L110" s="3" t="s">
        <v>621</v>
      </c>
      <c r="M110" s="3" t="s">
        <v>621</v>
      </c>
      <c r="N110" s="3" t="s">
        <v>621</v>
      </c>
      <c r="O110" s="3" t="s">
        <v>621</v>
      </c>
      <c r="P110" s="3" t="s">
        <v>621</v>
      </c>
      <c r="Q110" s="3" t="s">
        <v>621</v>
      </c>
      <c r="R110" s="3" t="s">
        <v>621</v>
      </c>
      <c r="S110" s="3" t="s">
        <v>621</v>
      </c>
      <c r="V110" s="20">
        <f t="shared" si="7"/>
        <v>0</v>
      </c>
      <c r="W110" s="20" t="str">
        <f t="shared" si="11"/>
        <v/>
      </c>
      <c r="AA110" s="90" t="str">
        <f t="shared" si="6"/>
        <v>Nordisk residual</v>
      </c>
      <c r="AC110" s="3">
        <f t="shared" si="8"/>
        <v>2.23</v>
      </c>
      <c r="AD110" s="3">
        <f t="shared" si="9"/>
        <v>258</v>
      </c>
      <c r="AE110" s="3">
        <f t="shared" si="10"/>
        <v>0.33</v>
      </c>
    </row>
    <row r="111" spans="1:31" ht="15" customHeight="1" x14ac:dyDescent="0.25">
      <c r="A111" s="3" t="s">
        <v>80</v>
      </c>
      <c r="B111" s="3" t="s">
        <v>124</v>
      </c>
      <c r="C111" s="3">
        <v>2013</v>
      </c>
      <c r="D111" s="3" t="s">
        <v>621</v>
      </c>
      <c r="E111" s="3" t="s">
        <v>621</v>
      </c>
      <c r="F111" s="3" t="s">
        <v>622</v>
      </c>
      <c r="G111" s="3">
        <v>2.23</v>
      </c>
      <c r="H111" s="3">
        <v>258</v>
      </c>
      <c r="I111" s="3">
        <v>0.33</v>
      </c>
      <c r="J111" s="3" t="s">
        <v>621</v>
      </c>
      <c r="K111" s="3" t="s">
        <v>621</v>
      </c>
      <c r="L111" s="3" t="s">
        <v>621</v>
      </c>
      <c r="M111" s="3" t="s">
        <v>621</v>
      </c>
      <c r="N111" s="3" t="s">
        <v>621</v>
      </c>
      <c r="O111" s="3" t="s">
        <v>621</v>
      </c>
      <c r="P111" s="3" t="s">
        <v>621</v>
      </c>
      <c r="Q111" s="3" t="s">
        <v>621</v>
      </c>
      <c r="R111" s="3" t="s">
        <v>621</v>
      </c>
      <c r="S111" s="3" t="s">
        <v>621</v>
      </c>
      <c r="V111" s="20">
        <f t="shared" si="7"/>
        <v>0</v>
      </c>
      <c r="W111" s="20" t="str">
        <f t="shared" si="11"/>
        <v/>
      </c>
      <c r="AA111" s="90" t="str">
        <f t="shared" si="6"/>
        <v>Nordisk residual</v>
      </c>
      <c r="AC111" s="3">
        <f t="shared" si="8"/>
        <v>2.23</v>
      </c>
      <c r="AD111" s="3">
        <f t="shared" si="9"/>
        <v>258</v>
      </c>
      <c r="AE111" s="3">
        <f t="shared" si="10"/>
        <v>0.33</v>
      </c>
    </row>
    <row r="112" spans="1:31" ht="15" customHeight="1" x14ac:dyDescent="0.25">
      <c r="A112" s="3" t="s">
        <v>80</v>
      </c>
      <c r="B112" s="3" t="s">
        <v>125</v>
      </c>
      <c r="C112" s="3">
        <v>2013</v>
      </c>
      <c r="D112" s="3" t="s">
        <v>621</v>
      </c>
      <c r="E112" s="3" t="s">
        <v>621</v>
      </c>
      <c r="F112" s="3" t="s">
        <v>622</v>
      </c>
      <c r="G112" s="3">
        <v>2.23</v>
      </c>
      <c r="H112" s="3">
        <v>258</v>
      </c>
      <c r="I112" s="3">
        <v>0.33</v>
      </c>
      <c r="J112" s="3" t="s">
        <v>621</v>
      </c>
      <c r="K112" s="3" t="s">
        <v>621</v>
      </c>
      <c r="L112" s="3" t="s">
        <v>621</v>
      </c>
      <c r="M112" s="3" t="s">
        <v>621</v>
      </c>
      <c r="N112" s="3" t="s">
        <v>621</v>
      </c>
      <c r="O112" s="3" t="s">
        <v>621</v>
      </c>
      <c r="P112" s="3" t="s">
        <v>621</v>
      </c>
      <c r="Q112" s="3" t="s">
        <v>621</v>
      </c>
      <c r="R112" s="3" t="s">
        <v>621</v>
      </c>
      <c r="S112" s="3" t="s">
        <v>621</v>
      </c>
      <c r="V112" s="20">
        <f t="shared" si="7"/>
        <v>0</v>
      </c>
      <c r="W112" s="20" t="str">
        <f t="shared" si="11"/>
        <v/>
      </c>
      <c r="AA112" s="90" t="str">
        <f t="shared" si="6"/>
        <v>Nordisk residual</v>
      </c>
      <c r="AC112" s="3">
        <f t="shared" si="8"/>
        <v>2.23</v>
      </c>
      <c r="AD112" s="3">
        <f t="shared" si="9"/>
        <v>258</v>
      </c>
      <c r="AE112" s="3">
        <f t="shared" si="10"/>
        <v>0.33</v>
      </c>
    </row>
    <row r="113" spans="1:31" ht="15" customHeight="1" x14ac:dyDescent="0.25">
      <c r="A113" s="3" t="s">
        <v>80</v>
      </c>
      <c r="B113" s="3" t="s">
        <v>126</v>
      </c>
      <c r="C113" s="3">
        <v>2013</v>
      </c>
      <c r="D113" s="3" t="s">
        <v>621</v>
      </c>
      <c r="E113" s="3" t="s">
        <v>621</v>
      </c>
      <c r="F113" s="3" t="s">
        <v>622</v>
      </c>
      <c r="G113" s="3">
        <v>2.23</v>
      </c>
      <c r="H113" s="3">
        <v>258</v>
      </c>
      <c r="I113" s="3">
        <v>0.33</v>
      </c>
      <c r="J113" s="3" t="s">
        <v>621</v>
      </c>
      <c r="K113" s="3" t="s">
        <v>621</v>
      </c>
      <c r="L113" s="3" t="s">
        <v>621</v>
      </c>
      <c r="M113" s="3" t="s">
        <v>621</v>
      </c>
      <c r="N113" s="3" t="s">
        <v>621</v>
      </c>
      <c r="O113" s="3" t="s">
        <v>621</v>
      </c>
      <c r="P113" s="3" t="s">
        <v>621</v>
      </c>
      <c r="Q113" s="3" t="s">
        <v>621</v>
      </c>
      <c r="R113" s="3" t="s">
        <v>621</v>
      </c>
      <c r="S113" s="3" t="s">
        <v>621</v>
      </c>
      <c r="V113" s="20">
        <f t="shared" si="7"/>
        <v>0</v>
      </c>
      <c r="W113" s="20" t="str">
        <f t="shared" si="11"/>
        <v/>
      </c>
      <c r="AA113" s="90" t="str">
        <f t="shared" si="6"/>
        <v>Nordisk residual</v>
      </c>
      <c r="AC113" s="3">
        <f t="shared" si="8"/>
        <v>2.23</v>
      </c>
      <c r="AD113" s="3">
        <f t="shared" si="9"/>
        <v>258</v>
      </c>
      <c r="AE113" s="3">
        <f t="shared" si="10"/>
        <v>0.33</v>
      </c>
    </row>
    <row r="114" spans="1:31" ht="15" customHeight="1" x14ac:dyDescent="0.25">
      <c r="A114" s="3" t="s">
        <v>80</v>
      </c>
      <c r="B114" s="3" t="s">
        <v>127</v>
      </c>
      <c r="C114" s="3">
        <v>2013</v>
      </c>
      <c r="D114" s="3" t="s">
        <v>621</v>
      </c>
      <c r="E114" s="3" t="s">
        <v>621</v>
      </c>
      <c r="F114" s="3" t="s">
        <v>622</v>
      </c>
      <c r="G114" s="3">
        <v>2.23</v>
      </c>
      <c r="H114" s="3">
        <v>258</v>
      </c>
      <c r="I114" s="3">
        <v>0.33</v>
      </c>
      <c r="J114" s="3" t="s">
        <v>621</v>
      </c>
      <c r="K114" s="3" t="s">
        <v>621</v>
      </c>
      <c r="L114" s="3" t="s">
        <v>621</v>
      </c>
      <c r="M114" s="3" t="s">
        <v>621</v>
      </c>
      <c r="N114" s="3" t="s">
        <v>621</v>
      </c>
      <c r="O114" s="3" t="s">
        <v>621</v>
      </c>
      <c r="P114" s="3" t="s">
        <v>621</v>
      </c>
      <c r="Q114" s="3" t="s">
        <v>621</v>
      </c>
      <c r="R114" s="3" t="s">
        <v>621</v>
      </c>
      <c r="S114" s="3" t="s">
        <v>621</v>
      </c>
      <c r="V114" s="20">
        <f t="shared" si="7"/>
        <v>0</v>
      </c>
      <c r="W114" s="20" t="str">
        <f t="shared" si="11"/>
        <v/>
      </c>
      <c r="AA114" s="90" t="str">
        <f t="shared" si="6"/>
        <v>Nordisk residual</v>
      </c>
      <c r="AC114" s="3">
        <f t="shared" si="8"/>
        <v>2.23</v>
      </c>
      <c r="AD114" s="3">
        <f t="shared" si="9"/>
        <v>258</v>
      </c>
      <c r="AE114" s="3">
        <f t="shared" si="10"/>
        <v>0.33</v>
      </c>
    </row>
    <row r="115" spans="1:31" ht="15" customHeight="1" x14ac:dyDescent="0.25">
      <c r="A115" s="3" t="s">
        <v>80</v>
      </c>
      <c r="B115" s="3" t="s">
        <v>128</v>
      </c>
      <c r="C115" s="3">
        <v>2013</v>
      </c>
      <c r="D115" s="3" t="s">
        <v>621</v>
      </c>
      <c r="E115" s="3" t="s">
        <v>621</v>
      </c>
      <c r="F115" s="3" t="s">
        <v>622</v>
      </c>
      <c r="G115" s="3">
        <v>2.23</v>
      </c>
      <c r="H115" s="3">
        <v>258</v>
      </c>
      <c r="I115" s="3">
        <v>0.33</v>
      </c>
      <c r="J115" s="3" t="s">
        <v>621</v>
      </c>
      <c r="K115" s="3" t="s">
        <v>621</v>
      </c>
      <c r="L115" s="3" t="s">
        <v>621</v>
      </c>
      <c r="M115" s="3" t="s">
        <v>621</v>
      </c>
      <c r="N115" s="3" t="s">
        <v>621</v>
      </c>
      <c r="O115" s="3" t="s">
        <v>621</v>
      </c>
      <c r="P115" s="3" t="s">
        <v>621</v>
      </c>
      <c r="Q115" s="3" t="s">
        <v>621</v>
      </c>
      <c r="R115" s="3" t="s">
        <v>621</v>
      </c>
      <c r="S115" s="3" t="s">
        <v>621</v>
      </c>
      <c r="V115" s="20">
        <f t="shared" si="7"/>
        <v>0</v>
      </c>
      <c r="W115" s="20" t="str">
        <f t="shared" si="11"/>
        <v/>
      </c>
      <c r="AA115" s="90" t="str">
        <f t="shared" si="6"/>
        <v>Nordisk residual</v>
      </c>
      <c r="AC115" s="3">
        <f t="shared" si="8"/>
        <v>2.23</v>
      </c>
      <c r="AD115" s="3">
        <f t="shared" si="9"/>
        <v>258</v>
      </c>
      <c r="AE115" s="3">
        <f t="shared" si="10"/>
        <v>0.33</v>
      </c>
    </row>
    <row r="116" spans="1:31" ht="15" customHeight="1" x14ac:dyDescent="0.25">
      <c r="A116" s="3" t="s">
        <v>80</v>
      </c>
      <c r="B116" s="3" t="s">
        <v>129</v>
      </c>
      <c r="C116" s="3">
        <v>2013</v>
      </c>
      <c r="D116" s="3" t="s">
        <v>621</v>
      </c>
      <c r="E116" s="3" t="s">
        <v>621</v>
      </c>
      <c r="F116" s="3" t="s">
        <v>622</v>
      </c>
      <c r="G116" s="3">
        <v>2.23</v>
      </c>
      <c r="H116" s="3">
        <v>258</v>
      </c>
      <c r="I116" s="3">
        <v>0.33</v>
      </c>
      <c r="J116" s="3" t="s">
        <v>621</v>
      </c>
      <c r="K116" s="3" t="s">
        <v>621</v>
      </c>
      <c r="L116" s="3" t="s">
        <v>621</v>
      </c>
      <c r="M116" s="3" t="s">
        <v>621</v>
      </c>
      <c r="N116" s="3" t="s">
        <v>621</v>
      </c>
      <c r="O116" s="3" t="s">
        <v>621</v>
      </c>
      <c r="P116" s="3" t="s">
        <v>621</v>
      </c>
      <c r="Q116" s="3" t="s">
        <v>621</v>
      </c>
      <c r="R116" s="3" t="s">
        <v>621</v>
      </c>
      <c r="S116" s="3" t="s">
        <v>621</v>
      </c>
      <c r="V116" s="20">
        <f t="shared" si="7"/>
        <v>0</v>
      </c>
      <c r="W116" s="20" t="str">
        <f t="shared" si="11"/>
        <v/>
      </c>
      <c r="AA116" s="90" t="str">
        <f t="shared" si="6"/>
        <v>Nordisk residual</v>
      </c>
      <c r="AC116" s="3">
        <f t="shared" si="8"/>
        <v>2.23</v>
      </c>
      <c r="AD116" s="3">
        <f t="shared" si="9"/>
        <v>258</v>
      </c>
      <c r="AE116" s="3">
        <f t="shared" si="10"/>
        <v>0.33</v>
      </c>
    </row>
    <row r="117" spans="1:31" ht="15" customHeight="1" x14ac:dyDescent="0.25">
      <c r="A117" s="3" t="s">
        <v>80</v>
      </c>
      <c r="B117" s="3" t="s">
        <v>130</v>
      </c>
      <c r="C117" s="3">
        <v>2013</v>
      </c>
      <c r="D117" s="3" t="s">
        <v>621</v>
      </c>
      <c r="E117" s="3" t="s">
        <v>621</v>
      </c>
      <c r="F117" s="3" t="s">
        <v>622</v>
      </c>
      <c r="G117" s="3">
        <v>2.23</v>
      </c>
      <c r="H117" s="3">
        <v>258</v>
      </c>
      <c r="I117" s="3">
        <v>0.33</v>
      </c>
      <c r="J117" s="3" t="s">
        <v>621</v>
      </c>
      <c r="K117" s="3" t="s">
        <v>621</v>
      </c>
      <c r="L117" s="3" t="s">
        <v>621</v>
      </c>
      <c r="M117" s="3" t="s">
        <v>621</v>
      </c>
      <c r="N117" s="3" t="s">
        <v>621</v>
      </c>
      <c r="O117" s="3" t="s">
        <v>621</v>
      </c>
      <c r="P117" s="3" t="s">
        <v>621</v>
      </c>
      <c r="Q117" s="3" t="s">
        <v>621</v>
      </c>
      <c r="R117" s="3" t="s">
        <v>621</v>
      </c>
      <c r="S117" s="3" t="s">
        <v>621</v>
      </c>
      <c r="V117" s="20">
        <f t="shared" si="7"/>
        <v>0</v>
      </c>
      <c r="W117" s="20" t="str">
        <f t="shared" si="11"/>
        <v/>
      </c>
      <c r="AA117" s="90" t="str">
        <f t="shared" si="6"/>
        <v>Nordisk residual</v>
      </c>
      <c r="AC117" s="3">
        <f t="shared" si="8"/>
        <v>2.23</v>
      </c>
      <c r="AD117" s="3">
        <f t="shared" si="9"/>
        <v>258</v>
      </c>
      <c r="AE117" s="3">
        <f t="shared" si="10"/>
        <v>0.33</v>
      </c>
    </row>
    <row r="118" spans="1:31" ht="15" customHeight="1" x14ac:dyDescent="0.25">
      <c r="A118" s="3" t="s">
        <v>80</v>
      </c>
      <c r="B118" s="3" t="s">
        <v>131</v>
      </c>
      <c r="C118" s="3">
        <v>2013</v>
      </c>
      <c r="D118" s="3" t="s">
        <v>621</v>
      </c>
      <c r="E118" s="3" t="s">
        <v>621</v>
      </c>
      <c r="F118" s="3" t="s">
        <v>622</v>
      </c>
      <c r="G118" s="3">
        <v>2.23</v>
      </c>
      <c r="H118" s="3">
        <v>258</v>
      </c>
      <c r="I118" s="3">
        <v>0.33</v>
      </c>
      <c r="J118" s="3" t="s">
        <v>621</v>
      </c>
      <c r="K118" s="3" t="s">
        <v>621</v>
      </c>
      <c r="L118" s="3" t="s">
        <v>621</v>
      </c>
      <c r="M118" s="3" t="s">
        <v>621</v>
      </c>
      <c r="N118" s="3" t="s">
        <v>621</v>
      </c>
      <c r="O118" s="3" t="s">
        <v>621</v>
      </c>
      <c r="P118" s="3" t="s">
        <v>621</v>
      </c>
      <c r="Q118" s="3" t="s">
        <v>621</v>
      </c>
      <c r="R118" s="3" t="s">
        <v>621</v>
      </c>
      <c r="S118" s="3" t="s">
        <v>621</v>
      </c>
      <c r="V118" s="20">
        <f t="shared" si="7"/>
        <v>0</v>
      </c>
      <c r="W118" s="20" t="str">
        <f t="shared" si="11"/>
        <v/>
      </c>
      <c r="AA118" s="90" t="str">
        <f t="shared" si="6"/>
        <v>Nordisk residual</v>
      </c>
      <c r="AC118" s="3">
        <f t="shared" si="8"/>
        <v>2.23</v>
      </c>
      <c r="AD118" s="3">
        <f t="shared" si="9"/>
        <v>258</v>
      </c>
      <c r="AE118" s="3">
        <f t="shared" si="10"/>
        <v>0.33</v>
      </c>
    </row>
    <row r="119" spans="1:31" ht="15" customHeight="1" x14ac:dyDescent="0.25">
      <c r="A119" s="3" t="s">
        <v>80</v>
      </c>
      <c r="B119" s="3" t="s">
        <v>132</v>
      </c>
      <c r="C119" s="3">
        <v>2013</v>
      </c>
      <c r="D119" s="3">
        <v>0.29399999999999998</v>
      </c>
      <c r="E119" s="3" t="s">
        <v>621</v>
      </c>
      <c r="F119" s="3" t="s">
        <v>622</v>
      </c>
      <c r="G119" s="3">
        <v>2.23</v>
      </c>
      <c r="H119" s="3">
        <v>258</v>
      </c>
      <c r="I119" s="3">
        <v>0.33</v>
      </c>
      <c r="J119" s="3" t="s">
        <v>621</v>
      </c>
      <c r="K119" s="3" t="s">
        <v>621</v>
      </c>
      <c r="L119" s="3" t="s">
        <v>621</v>
      </c>
      <c r="M119" s="3" t="s">
        <v>621</v>
      </c>
      <c r="N119" s="3" t="s">
        <v>621</v>
      </c>
      <c r="O119" s="3" t="s">
        <v>621</v>
      </c>
      <c r="P119" s="3" t="s">
        <v>621</v>
      </c>
      <c r="Q119" s="3" t="s">
        <v>621</v>
      </c>
      <c r="R119" s="3" t="s">
        <v>621</v>
      </c>
      <c r="S119" s="3" t="s">
        <v>621</v>
      </c>
      <c r="V119" s="20">
        <f t="shared" si="7"/>
        <v>0.29399999999999998</v>
      </c>
      <c r="W119" s="20" t="str">
        <f t="shared" si="11"/>
        <v/>
      </c>
      <c r="AA119" s="90" t="str">
        <f t="shared" si="6"/>
        <v>Nordisk residual</v>
      </c>
      <c r="AC119" s="3">
        <f t="shared" si="8"/>
        <v>2.23</v>
      </c>
      <c r="AD119" s="3">
        <f t="shared" si="9"/>
        <v>258</v>
      </c>
      <c r="AE119" s="3">
        <f t="shared" si="10"/>
        <v>0.33</v>
      </c>
    </row>
    <row r="120" spans="1:31" ht="15" customHeight="1" x14ac:dyDescent="0.25">
      <c r="A120" s="3" t="s">
        <v>80</v>
      </c>
      <c r="B120" s="3" t="s">
        <v>133</v>
      </c>
      <c r="C120" s="3">
        <v>2013</v>
      </c>
      <c r="D120" s="3">
        <v>1.528</v>
      </c>
      <c r="E120" s="3" t="s">
        <v>621</v>
      </c>
      <c r="F120" s="3" t="s">
        <v>622</v>
      </c>
      <c r="G120" s="3">
        <v>2.23</v>
      </c>
      <c r="H120" s="3">
        <v>258</v>
      </c>
      <c r="I120" s="3">
        <v>0.33</v>
      </c>
      <c r="J120" s="3" t="s">
        <v>621</v>
      </c>
      <c r="K120" s="3" t="s">
        <v>621</v>
      </c>
      <c r="L120" s="3" t="s">
        <v>621</v>
      </c>
      <c r="M120" s="3" t="s">
        <v>621</v>
      </c>
      <c r="N120" s="3" t="s">
        <v>621</v>
      </c>
      <c r="O120" s="3" t="s">
        <v>621</v>
      </c>
      <c r="P120" s="3" t="s">
        <v>621</v>
      </c>
      <c r="Q120" s="3" t="s">
        <v>621</v>
      </c>
      <c r="R120" s="3" t="s">
        <v>621</v>
      </c>
      <c r="S120" s="3" t="s">
        <v>621</v>
      </c>
      <c r="V120" s="20">
        <f t="shared" si="7"/>
        <v>1.528</v>
      </c>
      <c r="W120" s="20" t="str">
        <f t="shared" si="11"/>
        <v/>
      </c>
      <c r="AA120" s="90" t="str">
        <f t="shared" si="6"/>
        <v>Nordisk residual</v>
      </c>
      <c r="AC120" s="3">
        <f t="shared" si="8"/>
        <v>2.23</v>
      </c>
      <c r="AD120" s="3">
        <f t="shared" si="9"/>
        <v>258</v>
      </c>
      <c r="AE120" s="3">
        <f t="shared" si="10"/>
        <v>0.33</v>
      </c>
    </row>
    <row r="121" spans="1:31" ht="15" customHeight="1" x14ac:dyDescent="0.25">
      <c r="A121" s="3" t="s">
        <v>80</v>
      </c>
      <c r="B121" s="3" t="s">
        <v>134</v>
      </c>
      <c r="C121" s="3">
        <v>2013</v>
      </c>
      <c r="D121" s="3" t="s">
        <v>621</v>
      </c>
      <c r="E121" s="3" t="s">
        <v>621</v>
      </c>
      <c r="F121" s="3" t="s">
        <v>622</v>
      </c>
      <c r="G121" s="3">
        <v>2.23</v>
      </c>
      <c r="H121" s="3">
        <v>258</v>
      </c>
      <c r="I121" s="3">
        <v>0.33</v>
      </c>
      <c r="J121" s="3" t="s">
        <v>621</v>
      </c>
      <c r="K121" s="3" t="s">
        <v>621</v>
      </c>
      <c r="L121" s="3" t="s">
        <v>621</v>
      </c>
      <c r="M121" s="3" t="s">
        <v>621</v>
      </c>
      <c r="N121" s="3" t="s">
        <v>621</v>
      </c>
      <c r="O121" s="3" t="s">
        <v>621</v>
      </c>
      <c r="P121" s="3" t="s">
        <v>621</v>
      </c>
      <c r="Q121" s="3" t="s">
        <v>621</v>
      </c>
      <c r="R121" s="3" t="s">
        <v>621</v>
      </c>
      <c r="S121" s="3" t="s">
        <v>621</v>
      </c>
      <c r="V121" s="20">
        <f t="shared" si="7"/>
        <v>0</v>
      </c>
      <c r="W121" s="20" t="str">
        <f t="shared" si="11"/>
        <v/>
      </c>
      <c r="AA121" s="90" t="str">
        <f t="shared" si="6"/>
        <v>Nordisk residual</v>
      </c>
      <c r="AC121" s="3">
        <f t="shared" si="8"/>
        <v>2.23</v>
      </c>
      <c r="AD121" s="3">
        <f t="shared" si="9"/>
        <v>258</v>
      </c>
      <c r="AE121" s="3">
        <f t="shared" si="10"/>
        <v>0.33</v>
      </c>
    </row>
    <row r="122" spans="1:31" ht="15" customHeight="1" x14ac:dyDescent="0.25">
      <c r="A122" s="3" t="s">
        <v>135</v>
      </c>
      <c r="B122" s="3" t="s">
        <v>136</v>
      </c>
      <c r="C122" s="3">
        <v>2013</v>
      </c>
      <c r="D122" s="3" t="s">
        <v>621</v>
      </c>
      <c r="E122" s="3" t="s">
        <v>621</v>
      </c>
      <c r="F122" s="3" t="s">
        <v>621</v>
      </c>
      <c r="G122" s="3">
        <v>2.23</v>
      </c>
      <c r="H122" s="3">
        <v>258</v>
      </c>
      <c r="I122" s="3">
        <v>0.33</v>
      </c>
      <c r="J122" s="3" t="s">
        <v>621</v>
      </c>
      <c r="K122" s="3" t="s">
        <v>621</v>
      </c>
      <c r="L122" s="3" t="s">
        <v>621</v>
      </c>
      <c r="M122" s="3" t="s">
        <v>621</v>
      </c>
      <c r="N122" s="3" t="s">
        <v>621</v>
      </c>
      <c r="O122" s="3" t="s">
        <v>621</v>
      </c>
      <c r="P122" s="3" t="s">
        <v>621</v>
      </c>
      <c r="Q122" s="3" t="s">
        <v>621</v>
      </c>
      <c r="R122" s="3" t="s">
        <v>621</v>
      </c>
      <c r="S122" s="3" t="s">
        <v>621</v>
      </c>
      <c r="V122" s="20">
        <f t="shared" si="7"/>
        <v>0</v>
      </c>
      <c r="W122" s="20" t="str">
        <f t="shared" si="11"/>
        <v/>
      </c>
      <c r="AA122" s="90" t="str">
        <f t="shared" si="6"/>
        <v>Nordisk residual</v>
      </c>
      <c r="AC122" s="3">
        <f t="shared" si="8"/>
        <v>2.23</v>
      </c>
      <c r="AD122" s="3">
        <f t="shared" si="9"/>
        <v>258</v>
      </c>
      <c r="AE122" s="3">
        <f t="shared" si="10"/>
        <v>0.33</v>
      </c>
    </row>
    <row r="123" spans="1:31" ht="15" customHeight="1" x14ac:dyDescent="0.25">
      <c r="A123" s="3" t="s">
        <v>137</v>
      </c>
      <c r="B123" s="3" t="s">
        <v>138</v>
      </c>
      <c r="C123" s="3">
        <v>2013</v>
      </c>
      <c r="D123" s="3" t="s">
        <v>621</v>
      </c>
      <c r="E123" s="3" t="s">
        <v>621</v>
      </c>
      <c r="F123" s="3" t="s">
        <v>622</v>
      </c>
      <c r="G123" s="3">
        <v>2.23</v>
      </c>
      <c r="H123" s="3">
        <v>258</v>
      </c>
      <c r="I123" s="3">
        <v>0.33</v>
      </c>
      <c r="J123" s="3" t="s">
        <v>621</v>
      </c>
      <c r="K123" s="3" t="s">
        <v>621</v>
      </c>
      <c r="L123" s="3" t="s">
        <v>621</v>
      </c>
      <c r="M123" s="3" t="s">
        <v>621</v>
      </c>
      <c r="N123" s="3" t="s">
        <v>621</v>
      </c>
      <c r="O123" s="3" t="s">
        <v>621</v>
      </c>
      <c r="P123" s="3" t="s">
        <v>621</v>
      </c>
      <c r="Q123" s="3" t="s">
        <v>621</v>
      </c>
      <c r="R123" s="3" t="s">
        <v>621</v>
      </c>
      <c r="S123" s="3" t="s">
        <v>621</v>
      </c>
      <c r="V123" s="20">
        <f t="shared" si="7"/>
        <v>0</v>
      </c>
      <c r="W123" s="20" t="str">
        <f t="shared" si="11"/>
        <v/>
      </c>
      <c r="AA123" s="90" t="str">
        <f t="shared" si="6"/>
        <v>Nordisk residual</v>
      </c>
      <c r="AC123" s="3">
        <f t="shared" si="8"/>
        <v>2.23</v>
      </c>
      <c r="AD123" s="3">
        <f t="shared" si="9"/>
        <v>258</v>
      </c>
      <c r="AE123" s="3">
        <f t="shared" si="10"/>
        <v>0.33</v>
      </c>
    </row>
    <row r="124" spans="1:31" ht="15" customHeight="1" x14ac:dyDescent="0.25">
      <c r="A124" s="3" t="s">
        <v>137</v>
      </c>
      <c r="B124" s="3" t="s">
        <v>139</v>
      </c>
      <c r="C124" s="3">
        <v>2013</v>
      </c>
      <c r="D124" s="3" t="s">
        <v>621</v>
      </c>
      <c r="E124" s="3" t="s">
        <v>621</v>
      </c>
      <c r="F124" s="3" t="s">
        <v>622</v>
      </c>
      <c r="G124" s="3">
        <v>2.23</v>
      </c>
      <c r="H124" s="3">
        <v>258</v>
      </c>
      <c r="I124" s="3">
        <v>0.33</v>
      </c>
      <c r="J124" s="3" t="s">
        <v>621</v>
      </c>
      <c r="K124" s="3" t="s">
        <v>621</v>
      </c>
      <c r="L124" s="3" t="s">
        <v>621</v>
      </c>
      <c r="M124" s="3" t="s">
        <v>621</v>
      </c>
      <c r="N124" s="3" t="s">
        <v>621</v>
      </c>
      <c r="O124" s="3" t="s">
        <v>621</v>
      </c>
      <c r="P124" s="3" t="s">
        <v>621</v>
      </c>
      <c r="Q124" s="3" t="s">
        <v>621</v>
      </c>
      <c r="R124" s="3" t="s">
        <v>621</v>
      </c>
      <c r="S124" s="3" t="s">
        <v>621</v>
      </c>
      <c r="V124" s="20">
        <f t="shared" si="7"/>
        <v>0</v>
      </c>
      <c r="W124" s="20" t="str">
        <f t="shared" si="11"/>
        <v/>
      </c>
      <c r="AA124" s="90" t="str">
        <f t="shared" si="6"/>
        <v>Nordisk residual</v>
      </c>
      <c r="AC124" s="3">
        <f t="shared" si="8"/>
        <v>2.23</v>
      </c>
      <c r="AD124" s="3">
        <f t="shared" si="9"/>
        <v>258</v>
      </c>
      <c r="AE124" s="3">
        <f t="shared" si="10"/>
        <v>0.33</v>
      </c>
    </row>
    <row r="125" spans="1:31" ht="15" customHeight="1" x14ac:dyDescent="0.25">
      <c r="A125" s="3" t="s">
        <v>137</v>
      </c>
      <c r="B125" s="3" t="s">
        <v>140</v>
      </c>
      <c r="C125" s="3">
        <v>2013</v>
      </c>
      <c r="D125" s="3" t="s">
        <v>621</v>
      </c>
      <c r="E125" s="3" t="s">
        <v>621</v>
      </c>
      <c r="F125" s="3" t="s">
        <v>622</v>
      </c>
      <c r="G125" s="3">
        <v>2.23</v>
      </c>
      <c r="H125" s="3">
        <v>258</v>
      </c>
      <c r="I125" s="3">
        <v>0.33</v>
      </c>
      <c r="J125" s="3" t="s">
        <v>621</v>
      </c>
      <c r="K125" s="3" t="s">
        <v>621</v>
      </c>
      <c r="L125" s="3" t="s">
        <v>621</v>
      </c>
      <c r="M125" s="3" t="s">
        <v>621</v>
      </c>
      <c r="N125" s="3" t="s">
        <v>621</v>
      </c>
      <c r="O125" s="3" t="s">
        <v>621</v>
      </c>
      <c r="P125" s="3" t="s">
        <v>621</v>
      </c>
      <c r="Q125" s="3" t="s">
        <v>621</v>
      </c>
      <c r="R125" s="3" t="s">
        <v>621</v>
      </c>
      <c r="S125" s="3" t="s">
        <v>621</v>
      </c>
      <c r="V125" s="20">
        <f t="shared" si="7"/>
        <v>0</v>
      </c>
      <c r="W125" s="20" t="str">
        <f t="shared" si="11"/>
        <v/>
      </c>
      <c r="AA125" s="90" t="str">
        <f t="shared" si="6"/>
        <v>Nordisk residual</v>
      </c>
      <c r="AC125" s="3">
        <f t="shared" si="8"/>
        <v>2.23</v>
      </c>
      <c r="AD125" s="3">
        <f t="shared" si="9"/>
        <v>258</v>
      </c>
      <c r="AE125" s="3">
        <f t="shared" si="10"/>
        <v>0.33</v>
      </c>
    </row>
    <row r="126" spans="1:31" ht="15" customHeight="1" x14ac:dyDescent="0.25">
      <c r="A126" s="3" t="s">
        <v>141</v>
      </c>
      <c r="B126" s="3" t="s">
        <v>142</v>
      </c>
      <c r="C126" s="3">
        <v>2013</v>
      </c>
      <c r="D126" s="3" t="s">
        <v>621</v>
      </c>
      <c r="E126" s="3" t="s">
        <v>621</v>
      </c>
      <c r="F126" s="3" t="s">
        <v>622</v>
      </c>
      <c r="G126" s="3">
        <v>2.23</v>
      </c>
      <c r="H126" s="3">
        <v>258</v>
      </c>
      <c r="I126" s="3">
        <v>0.33</v>
      </c>
      <c r="J126" s="3" t="s">
        <v>621</v>
      </c>
      <c r="K126" s="3" t="s">
        <v>621</v>
      </c>
      <c r="L126" s="3" t="s">
        <v>621</v>
      </c>
      <c r="M126" s="3" t="s">
        <v>621</v>
      </c>
      <c r="N126" s="3" t="s">
        <v>621</v>
      </c>
      <c r="O126" s="3" t="s">
        <v>621</v>
      </c>
      <c r="P126" s="3" t="s">
        <v>621</v>
      </c>
      <c r="Q126" s="3" t="s">
        <v>621</v>
      </c>
      <c r="R126" s="3" t="s">
        <v>621</v>
      </c>
      <c r="S126" s="3" t="s">
        <v>621</v>
      </c>
      <c r="V126" s="20">
        <f t="shared" si="7"/>
        <v>0</v>
      </c>
      <c r="W126" s="20" t="str">
        <f t="shared" si="11"/>
        <v/>
      </c>
      <c r="AA126" s="90" t="str">
        <f t="shared" si="6"/>
        <v>Nordisk residual</v>
      </c>
      <c r="AC126" s="3">
        <f t="shared" si="8"/>
        <v>2.23</v>
      </c>
      <c r="AD126" s="3">
        <f t="shared" si="9"/>
        <v>258</v>
      </c>
      <c r="AE126" s="3">
        <f t="shared" si="10"/>
        <v>0.33</v>
      </c>
    </row>
    <row r="127" spans="1:31" ht="15" customHeight="1" x14ac:dyDescent="0.25">
      <c r="A127" s="3" t="s">
        <v>143</v>
      </c>
      <c r="B127" s="3" t="s">
        <v>144</v>
      </c>
      <c r="C127" s="3">
        <v>2013</v>
      </c>
      <c r="D127" s="3">
        <v>0.36699999999999999</v>
      </c>
      <c r="E127" s="3" t="s">
        <v>621</v>
      </c>
      <c r="F127" s="3" t="s">
        <v>726</v>
      </c>
      <c r="G127" s="3">
        <v>1.1000000000000001</v>
      </c>
      <c r="H127" s="3">
        <v>0</v>
      </c>
      <c r="I127" s="3">
        <v>0</v>
      </c>
      <c r="J127" s="3" t="s">
        <v>621</v>
      </c>
      <c r="K127" s="3" t="s">
        <v>621</v>
      </c>
      <c r="L127" s="3" t="s">
        <v>621</v>
      </c>
      <c r="M127" s="3" t="s">
        <v>621</v>
      </c>
      <c r="N127" s="3" t="s">
        <v>621</v>
      </c>
      <c r="O127" s="3" t="s">
        <v>621</v>
      </c>
      <c r="P127" s="3" t="s">
        <v>621</v>
      </c>
      <c r="Q127" s="3" t="s">
        <v>621</v>
      </c>
      <c r="R127" s="3" t="s">
        <v>621</v>
      </c>
      <c r="S127" s="3" t="s">
        <v>621</v>
      </c>
      <c r="V127" s="20">
        <f t="shared" si="7"/>
        <v>0.36699999999999999</v>
      </c>
      <c r="W127" s="20" t="str">
        <f t="shared" si="11"/>
        <v/>
      </c>
      <c r="AA127" s="90" t="str">
        <f t="shared" si="6"/>
        <v>'Vattenkraft'</v>
      </c>
      <c r="AC127" s="3">
        <f t="shared" si="8"/>
        <v>1.1000000000000001</v>
      </c>
      <c r="AD127" s="3">
        <f t="shared" si="9"/>
        <v>0</v>
      </c>
      <c r="AE127" s="3">
        <f t="shared" si="10"/>
        <v>0</v>
      </c>
    </row>
    <row r="128" spans="1:31" ht="15" customHeight="1" x14ac:dyDescent="0.25">
      <c r="A128" s="3" t="s">
        <v>143</v>
      </c>
      <c r="B128" s="3" t="s">
        <v>145</v>
      </c>
      <c r="C128" s="3">
        <v>2013</v>
      </c>
      <c r="D128" s="3">
        <v>0.17399999999999999</v>
      </c>
      <c r="E128" s="3" t="s">
        <v>621</v>
      </c>
      <c r="F128" s="3" t="s">
        <v>726</v>
      </c>
      <c r="G128" s="3">
        <v>1.1000000000000001</v>
      </c>
      <c r="H128" s="3">
        <v>0</v>
      </c>
      <c r="I128" s="3">
        <v>0</v>
      </c>
      <c r="J128" s="3" t="s">
        <v>621</v>
      </c>
      <c r="K128" s="3" t="s">
        <v>621</v>
      </c>
      <c r="L128" s="3" t="s">
        <v>621</v>
      </c>
      <c r="M128" s="3" t="s">
        <v>621</v>
      </c>
      <c r="N128" s="3" t="s">
        <v>621</v>
      </c>
      <c r="O128" s="3" t="s">
        <v>621</v>
      </c>
      <c r="P128" s="3" t="s">
        <v>621</v>
      </c>
      <c r="Q128" s="3" t="s">
        <v>621</v>
      </c>
      <c r="R128" s="3" t="s">
        <v>621</v>
      </c>
      <c r="S128" s="3" t="s">
        <v>621</v>
      </c>
      <c r="V128" s="20">
        <f t="shared" si="7"/>
        <v>0.17399999999999999</v>
      </c>
      <c r="W128" s="20" t="str">
        <f t="shared" si="11"/>
        <v/>
      </c>
      <c r="AA128" s="90" t="str">
        <f t="shared" si="6"/>
        <v>'Vattenkraft'</v>
      </c>
      <c r="AC128" s="3">
        <f t="shared" si="8"/>
        <v>1.1000000000000001</v>
      </c>
      <c r="AD128" s="3">
        <f t="shared" si="9"/>
        <v>0</v>
      </c>
      <c r="AE128" s="3">
        <f t="shared" si="10"/>
        <v>0</v>
      </c>
    </row>
    <row r="129" spans="1:31" ht="15" customHeight="1" x14ac:dyDescent="0.25">
      <c r="A129" s="3" t="s">
        <v>146</v>
      </c>
      <c r="B129" s="3" t="s">
        <v>147</v>
      </c>
      <c r="C129" s="3">
        <v>2013</v>
      </c>
      <c r="D129" s="3" t="s">
        <v>621</v>
      </c>
      <c r="E129" s="3" t="s">
        <v>621</v>
      </c>
      <c r="F129" s="3" t="s">
        <v>622</v>
      </c>
      <c r="G129" s="3">
        <v>2.23</v>
      </c>
      <c r="H129" s="3">
        <v>258</v>
      </c>
      <c r="I129" s="3">
        <v>0.33</v>
      </c>
      <c r="J129" s="3" t="s">
        <v>621</v>
      </c>
      <c r="K129" s="3" t="s">
        <v>621</v>
      </c>
      <c r="L129" s="3" t="s">
        <v>621</v>
      </c>
      <c r="M129" s="3" t="s">
        <v>621</v>
      </c>
      <c r="N129" s="3" t="s">
        <v>621</v>
      </c>
      <c r="O129" s="3" t="s">
        <v>621</v>
      </c>
      <c r="P129" s="3" t="s">
        <v>621</v>
      </c>
      <c r="Q129" s="3" t="s">
        <v>621</v>
      </c>
      <c r="R129" s="3" t="s">
        <v>621</v>
      </c>
      <c r="S129" s="3" t="s">
        <v>621</v>
      </c>
      <c r="V129" s="20">
        <f t="shared" si="7"/>
        <v>0</v>
      </c>
      <c r="W129" s="20" t="str">
        <f t="shared" si="11"/>
        <v/>
      </c>
      <c r="AA129" s="90" t="str">
        <f t="shared" si="6"/>
        <v>Nordisk residual</v>
      </c>
      <c r="AC129" s="3">
        <f t="shared" si="8"/>
        <v>2.23</v>
      </c>
      <c r="AD129" s="3">
        <f t="shared" si="9"/>
        <v>258</v>
      </c>
      <c r="AE129" s="3">
        <f t="shared" si="10"/>
        <v>0.33</v>
      </c>
    </row>
    <row r="130" spans="1:31" ht="15" customHeight="1" x14ac:dyDescent="0.25">
      <c r="A130" s="3" t="s">
        <v>146</v>
      </c>
      <c r="B130" s="3" t="s">
        <v>148</v>
      </c>
      <c r="C130" s="3">
        <v>2013</v>
      </c>
      <c r="D130" s="3" t="s">
        <v>621</v>
      </c>
      <c r="E130" s="3" t="s">
        <v>621</v>
      </c>
      <c r="F130" s="3" t="s">
        <v>622</v>
      </c>
      <c r="G130" s="3">
        <v>2.23</v>
      </c>
      <c r="H130" s="3">
        <v>258</v>
      </c>
      <c r="I130" s="3">
        <v>0.33</v>
      </c>
      <c r="J130" s="3" t="s">
        <v>621</v>
      </c>
      <c r="K130" s="3" t="s">
        <v>621</v>
      </c>
      <c r="L130" s="3" t="s">
        <v>621</v>
      </c>
      <c r="M130" s="3" t="s">
        <v>621</v>
      </c>
      <c r="N130" s="3" t="s">
        <v>621</v>
      </c>
      <c r="O130" s="3" t="s">
        <v>621</v>
      </c>
      <c r="P130" s="3" t="s">
        <v>621</v>
      </c>
      <c r="Q130" s="3" t="s">
        <v>621</v>
      </c>
      <c r="R130" s="3" t="s">
        <v>621</v>
      </c>
      <c r="S130" s="3" t="s">
        <v>621</v>
      </c>
      <c r="V130" s="20">
        <f t="shared" si="7"/>
        <v>0</v>
      </c>
      <c r="W130" s="20" t="str">
        <f t="shared" si="11"/>
        <v/>
      </c>
      <c r="AA130" s="90" t="str">
        <f t="shared" ref="AA130:AA193" si="12">IF(OR(F130="-",F130="et",F130="'-'",F130="'0'",F130="'DS'"),"Nordisk residual",F130)</f>
        <v>Nordisk residual</v>
      </c>
      <c r="AC130" s="3">
        <f t="shared" si="8"/>
        <v>2.23</v>
      </c>
      <c r="AD130" s="3">
        <f t="shared" si="9"/>
        <v>258</v>
      </c>
      <c r="AE130" s="3">
        <f t="shared" si="10"/>
        <v>0.33</v>
      </c>
    </row>
    <row r="131" spans="1:31" ht="15" customHeight="1" x14ac:dyDescent="0.25">
      <c r="A131" s="3" t="s">
        <v>146</v>
      </c>
      <c r="B131" s="3" t="s">
        <v>149</v>
      </c>
      <c r="C131" s="3">
        <v>2013</v>
      </c>
      <c r="D131" s="3">
        <v>1.6</v>
      </c>
      <c r="E131" s="3">
        <v>0</v>
      </c>
      <c r="F131" s="3" t="s">
        <v>730</v>
      </c>
      <c r="G131" s="3">
        <v>1.1000000000000001</v>
      </c>
      <c r="H131" s="3">
        <v>0</v>
      </c>
      <c r="I131" s="3">
        <v>0</v>
      </c>
      <c r="J131" s="3" t="s">
        <v>621</v>
      </c>
      <c r="K131" s="3" t="s">
        <v>621</v>
      </c>
      <c r="L131" s="3" t="s">
        <v>621</v>
      </c>
      <c r="M131" s="3" t="s">
        <v>621</v>
      </c>
      <c r="N131" s="3" t="s">
        <v>621</v>
      </c>
      <c r="O131" s="3" t="s">
        <v>621</v>
      </c>
      <c r="P131" s="3" t="s">
        <v>621</v>
      </c>
      <c r="Q131" s="3" t="s">
        <v>621</v>
      </c>
      <c r="R131" s="3" t="s">
        <v>621</v>
      </c>
      <c r="S131" s="3" t="s">
        <v>621</v>
      </c>
      <c r="V131" s="20">
        <f t="shared" ref="V131:V194" si="13">IFERROR(D131/1,0)</f>
        <v>1.6</v>
      </c>
      <c r="W131" s="20" t="str">
        <f t="shared" si="11"/>
        <v/>
      </c>
      <c r="AA131" s="90" t="str">
        <f t="shared" si="12"/>
        <v>'100 % förnybart'</v>
      </c>
      <c r="AC131" s="3">
        <f t="shared" ref="AC131:AC194" si="14">IFERROR(G131/1,2.23)</f>
        <v>1.1000000000000001</v>
      </c>
      <c r="AD131" s="3">
        <f t="shared" ref="AD131:AD194" si="15">IFERROR(H131/1,258)</f>
        <v>0</v>
      </c>
      <c r="AE131" s="3">
        <f t="shared" ref="AE131:AE194" si="16">IFERROR(I131/1,0.33)</f>
        <v>0</v>
      </c>
    </row>
    <row r="132" spans="1:31" ht="15" customHeight="1" x14ac:dyDescent="0.25">
      <c r="A132" s="3" t="s">
        <v>146</v>
      </c>
      <c r="B132" s="3" t="s">
        <v>150</v>
      </c>
      <c r="C132" s="3">
        <v>2013</v>
      </c>
      <c r="D132" s="3" t="s">
        <v>621</v>
      </c>
      <c r="E132" s="3" t="s">
        <v>621</v>
      </c>
      <c r="F132" s="3" t="s">
        <v>622</v>
      </c>
      <c r="G132" s="3">
        <v>2.23</v>
      </c>
      <c r="H132" s="3">
        <v>258</v>
      </c>
      <c r="I132" s="3">
        <v>0.33</v>
      </c>
      <c r="J132" s="3" t="s">
        <v>621</v>
      </c>
      <c r="K132" s="3" t="s">
        <v>621</v>
      </c>
      <c r="L132" s="3" t="s">
        <v>621</v>
      </c>
      <c r="M132" s="3" t="s">
        <v>621</v>
      </c>
      <c r="N132" s="3" t="s">
        <v>621</v>
      </c>
      <c r="O132" s="3" t="s">
        <v>621</v>
      </c>
      <c r="P132" s="3" t="s">
        <v>621</v>
      </c>
      <c r="Q132" s="3" t="s">
        <v>621</v>
      </c>
      <c r="R132" s="3" t="s">
        <v>621</v>
      </c>
      <c r="S132" s="3" t="s">
        <v>621</v>
      </c>
      <c r="V132" s="20">
        <f t="shared" si="13"/>
        <v>0</v>
      </c>
      <c r="W132" s="20" t="str">
        <f t="shared" ref="W132:W195" si="17">IFERROR(J132/1,"")</f>
        <v/>
      </c>
      <c r="AA132" s="90" t="str">
        <f t="shared" si="12"/>
        <v>Nordisk residual</v>
      </c>
      <c r="AC132" s="3">
        <f t="shared" si="14"/>
        <v>2.23</v>
      </c>
      <c r="AD132" s="3">
        <f t="shared" si="15"/>
        <v>258</v>
      </c>
      <c r="AE132" s="3">
        <f t="shared" si="16"/>
        <v>0.33</v>
      </c>
    </row>
    <row r="133" spans="1:31" ht="15" customHeight="1" x14ac:dyDescent="0.25">
      <c r="A133" s="3" t="s">
        <v>146</v>
      </c>
      <c r="B133" s="3" t="s">
        <v>151</v>
      </c>
      <c r="C133" s="3">
        <v>2013</v>
      </c>
      <c r="D133" s="3" t="s">
        <v>621</v>
      </c>
      <c r="E133" s="3" t="s">
        <v>621</v>
      </c>
      <c r="F133" s="3" t="s">
        <v>622</v>
      </c>
      <c r="G133" s="3">
        <v>2.23</v>
      </c>
      <c r="H133" s="3">
        <v>258</v>
      </c>
      <c r="I133" s="3">
        <v>0.33</v>
      </c>
      <c r="J133" s="3" t="s">
        <v>621</v>
      </c>
      <c r="K133" s="3" t="s">
        <v>621</v>
      </c>
      <c r="L133" s="3" t="s">
        <v>621</v>
      </c>
      <c r="M133" s="3" t="s">
        <v>621</v>
      </c>
      <c r="N133" s="3" t="s">
        <v>621</v>
      </c>
      <c r="O133" s="3" t="s">
        <v>621</v>
      </c>
      <c r="P133" s="3" t="s">
        <v>621</v>
      </c>
      <c r="Q133" s="3" t="s">
        <v>621</v>
      </c>
      <c r="R133" s="3" t="s">
        <v>621</v>
      </c>
      <c r="S133" s="3" t="s">
        <v>621</v>
      </c>
      <c r="V133" s="20">
        <f t="shared" si="13"/>
        <v>0</v>
      </c>
      <c r="W133" s="20" t="str">
        <f t="shared" si="17"/>
        <v/>
      </c>
      <c r="AA133" s="90" t="str">
        <f t="shared" si="12"/>
        <v>Nordisk residual</v>
      </c>
      <c r="AC133" s="3">
        <f t="shared" si="14"/>
        <v>2.23</v>
      </c>
      <c r="AD133" s="3">
        <f t="shared" si="15"/>
        <v>258</v>
      </c>
      <c r="AE133" s="3">
        <f t="shared" si="16"/>
        <v>0.33</v>
      </c>
    </row>
    <row r="134" spans="1:31" ht="15" customHeight="1" x14ac:dyDescent="0.25">
      <c r="A134" s="3" t="s">
        <v>152</v>
      </c>
      <c r="B134" s="3" t="s">
        <v>153</v>
      </c>
      <c r="C134" s="3">
        <v>2013</v>
      </c>
      <c r="D134" s="3">
        <v>1</v>
      </c>
      <c r="E134" s="3">
        <v>11</v>
      </c>
      <c r="F134" s="3" t="s">
        <v>622</v>
      </c>
      <c r="G134" s="3">
        <v>2.23</v>
      </c>
      <c r="H134" s="3">
        <v>258</v>
      </c>
      <c r="I134" s="3">
        <v>0.33</v>
      </c>
      <c r="J134" s="3" t="s">
        <v>621</v>
      </c>
      <c r="K134" s="3" t="s">
        <v>621</v>
      </c>
      <c r="L134" s="3" t="s">
        <v>621</v>
      </c>
      <c r="M134" s="3" t="s">
        <v>621</v>
      </c>
      <c r="N134" s="3" t="s">
        <v>621</v>
      </c>
      <c r="O134" s="3" t="s">
        <v>621</v>
      </c>
      <c r="P134" s="3" t="s">
        <v>621</v>
      </c>
      <c r="Q134" s="3" t="s">
        <v>621</v>
      </c>
      <c r="R134" s="3" t="s">
        <v>621</v>
      </c>
      <c r="S134" s="3" t="s">
        <v>621</v>
      </c>
      <c r="V134" s="20">
        <f t="shared" si="13"/>
        <v>1</v>
      </c>
      <c r="W134" s="20" t="str">
        <f t="shared" si="17"/>
        <v/>
      </c>
      <c r="AA134" s="90" t="str">
        <f t="shared" si="12"/>
        <v>Nordisk residual</v>
      </c>
      <c r="AC134" s="3">
        <f t="shared" si="14"/>
        <v>2.23</v>
      </c>
      <c r="AD134" s="3">
        <f t="shared" si="15"/>
        <v>258</v>
      </c>
      <c r="AE134" s="3">
        <f t="shared" si="16"/>
        <v>0.33</v>
      </c>
    </row>
    <row r="135" spans="1:31" ht="15" customHeight="1" x14ac:dyDescent="0.25">
      <c r="A135" s="3" t="s">
        <v>154</v>
      </c>
      <c r="B135" s="3" t="s">
        <v>155</v>
      </c>
      <c r="C135" s="3">
        <v>2013</v>
      </c>
      <c r="D135" s="3" t="s">
        <v>621</v>
      </c>
      <c r="E135" s="3" t="s">
        <v>621</v>
      </c>
      <c r="F135" s="3" t="s">
        <v>622</v>
      </c>
      <c r="G135" s="3">
        <v>2.23</v>
      </c>
      <c r="H135" s="3">
        <v>258</v>
      </c>
      <c r="I135" s="3">
        <v>0.33</v>
      </c>
      <c r="J135" s="3" t="s">
        <v>621</v>
      </c>
      <c r="K135" s="3" t="s">
        <v>621</v>
      </c>
      <c r="L135" s="3" t="s">
        <v>621</v>
      </c>
      <c r="M135" s="3" t="s">
        <v>621</v>
      </c>
      <c r="N135" s="3" t="s">
        <v>621</v>
      </c>
      <c r="O135" s="3" t="s">
        <v>621</v>
      </c>
      <c r="P135" s="3" t="s">
        <v>621</v>
      </c>
      <c r="Q135" s="3" t="s">
        <v>621</v>
      </c>
      <c r="R135" s="3" t="s">
        <v>621</v>
      </c>
      <c r="S135" s="3" t="s">
        <v>621</v>
      </c>
      <c r="V135" s="20">
        <f t="shared" si="13"/>
        <v>0</v>
      </c>
      <c r="W135" s="20" t="str">
        <f t="shared" si="17"/>
        <v/>
      </c>
      <c r="AA135" s="90" t="str">
        <f t="shared" si="12"/>
        <v>Nordisk residual</v>
      </c>
      <c r="AC135" s="3">
        <f t="shared" si="14"/>
        <v>2.23</v>
      </c>
      <c r="AD135" s="3">
        <f t="shared" si="15"/>
        <v>258</v>
      </c>
      <c r="AE135" s="3">
        <f t="shared" si="16"/>
        <v>0.33</v>
      </c>
    </row>
    <row r="136" spans="1:31" ht="15" customHeight="1" x14ac:dyDescent="0.25">
      <c r="A136" s="3" t="s">
        <v>154</v>
      </c>
      <c r="B136" s="3" t="s">
        <v>156</v>
      </c>
      <c r="C136" s="3">
        <v>2013</v>
      </c>
      <c r="D136" s="3" t="s">
        <v>621</v>
      </c>
      <c r="E136" s="3" t="s">
        <v>621</v>
      </c>
      <c r="F136" s="3" t="s">
        <v>622</v>
      </c>
      <c r="G136" s="3">
        <v>2.23</v>
      </c>
      <c r="H136" s="3">
        <v>258</v>
      </c>
      <c r="I136" s="3">
        <v>0.33</v>
      </c>
      <c r="J136" s="3" t="s">
        <v>621</v>
      </c>
      <c r="K136" s="3" t="s">
        <v>621</v>
      </c>
      <c r="L136" s="3" t="s">
        <v>621</v>
      </c>
      <c r="M136" s="3" t="s">
        <v>621</v>
      </c>
      <c r="N136" s="3" t="s">
        <v>621</v>
      </c>
      <c r="O136" s="3" t="s">
        <v>621</v>
      </c>
      <c r="P136" s="3" t="s">
        <v>621</v>
      </c>
      <c r="Q136" s="3" t="s">
        <v>621</v>
      </c>
      <c r="R136" s="3" t="s">
        <v>621</v>
      </c>
      <c r="S136" s="3" t="s">
        <v>621</v>
      </c>
      <c r="V136" s="20">
        <f t="shared" si="13"/>
        <v>0</v>
      </c>
      <c r="W136" s="20" t="str">
        <f t="shared" si="17"/>
        <v/>
      </c>
      <c r="AA136" s="90" t="str">
        <f t="shared" si="12"/>
        <v>Nordisk residual</v>
      </c>
      <c r="AC136" s="3">
        <f t="shared" si="14"/>
        <v>2.23</v>
      </c>
      <c r="AD136" s="3">
        <f t="shared" si="15"/>
        <v>258</v>
      </c>
      <c r="AE136" s="3">
        <f t="shared" si="16"/>
        <v>0.33</v>
      </c>
    </row>
    <row r="137" spans="1:31" ht="15" customHeight="1" x14ac:dyDescent="0.25">
      <c r="A137" s="3" t="s">
        <v>154</v>
      </c>
      <c r="B137" s="3" t="s">
        <v>157</v>
      </c>
      <c r="C137" s="3">
        <v>2013</v>
      </c>
      <c r="D137" s="3" t="s">
        <v>621</v>
      </c>
      <c r="E137" s="3" t="s">
        <v>621</v>
      </c>
      <c r="F137" s="3" t="s">
        <v>622</v>
      </c>
      <c r="G137" s="3">
        <v>2.23</v>
      </c>
      <c r="H137" s="3">
        <v>258</v>
      </c>
      <c r="I137" s="3">
        <v>0.33</v>
      </c>
      <c r="J137" s="3" t="s">
        <v>621</v>
      </c>
      <c r="K137" s="3" t="s">
        <v>621</v>
      </c>
      <c r="L137" s="3" t="s">
        <v>621</v>
      </c>
      <c r="M137" s="3" t="s">
        <v>621</v>
      </c>
      <c r="N137" s="3" t="s">
        <v>621</v>
      </c>
      <c r="O137" s="3" t="s">
        <v>621</v>
      </c>
      <c r="P137" s="3" t="s">
        <v>621</v>
      </c>
      <c r="Q137" s="3" t="s">
        <v>621</v>
      </c>
      <c r="R137" s="3" t="s">
        <v>621</v>
      </c>
      <c r="S137" s="3" t="s">
        <v>621</v>
      </c>
      <c r="V137" s="20">
        <f t="shared" si="13"/>
        <v>0</v>
      </c>
      <c r="W137" s="20" t="str">
        <f t="shared" si="17"/>
        <v/>
      </c>
      <c r="AA137" s="90" t="str">
        <f t="shared" si="12"/>
        <v>Nordisk residual</v>
      </c>
      <c r="AC137" s="3">
        <f t="shared" si="14"/>
        <v>2.23</v>
      </c>
      <c r="AD137" s="3">
        <f t="shared" si="15"/>
        <v>258</v>
      </c>
      <c r="AE137" s="3">
        <f t="shared" si="16"/>
        <v>0.33</v>
      </c>
    </row>
    <row r="138" spans="1:31" ht="15" customHeight="1" x14ac:dyDescent="0.25">
      <c r="A138" s="3" t="s">
        <v>154</v>
      </c>
      <c r="B138" s="3" t="s">
        <v>158</v>
      </c>
      <c r="C138" s="3">
        <v>2013</v>
      </c>
      <c r="D138" s="3" t="s">
        <v>621</v>
      </c>
      <c r="E138" s="3" t="s">
        <v>621</v>
      </c>
      <c r="F138" s="3" t="s">
        <v>622</v>
      </c>
      <c r="G138" s="3">
        <v>2.23</v>
      </c>
      <c r="H138" s="3">
        <v>258</v>
      </c>
      <c r="I138" s="3">
        <v>0.33</v>
      </c>
      <c r="J138" s="3" t="s">
        <v>621</v>
      </c>
      <c r="K138" s="3" t="s">
        <v>621</v>
      </c>
      <c r="L138" s="3" t="s">
        <v>621</v>
      </c>
      <c r="M138" s="3" t="s">
        <v>621</v>
      </c>
      <c r="N138" s="3" t="s">
        <v>621</v>
      </c>
      <c r="O138" s="3" t="s">
        <v>621</v>
      </c>
      <c r="P138" s="3" t="s">
        <v>621</v>
      </c>
      <c r="Q138" s="3" t="s">
        <v>621</v>
      </c>
      <c r="R138" s="3" t="s">
        <v>621</v>
      </c>
      <c r="S138" s="3" t="s">
        <v>621</v>
      </c>
      <c r="V138" s="20">
        <f t="shared" si="13"/>
        <v>0</v>
      </c>
      <c r="W138" s="20" t="str">
        <f t="shared" si="17"/>
        <v/>
      </c>
      <c r="AA138" s="90" t="str">
        <f t="shared" si="12"/>
        <v>Nordisk residual</v>
      </c>
      <c r="AC138" s="3">
        <f t="shared" si="14"/>
        <v>2.23</v>
      </c>
      <c r="AD138" s="3">
        <f t="shared" si="15"/>
        <v>258</v>
      </c>
      <c r="AE138" s="3">
        <f t="shared" si="16"/>
        <v>0.33</v>
      </c>
    </row>
    <row r="139" spans="1:31" ht="15" customHeight="1" x14ac:dyDescent="0.25">
      <c r="A139" s="3" t="s">
        <v>154</v>
      </c>
      <c r="B139" s="3" t="s">
        <v>159</v>
      </c>
      <c r="C139" s="3">
        <v>2013</v>
      </c>
      <c r="D139" s="3" t="s">
        <v>621</v>
      </c>
      <c r="E139" s="3" t="s">
        <v>621</v>
      </c>
      <c r="F139" s="3" t="s">
        <v>622</v>
      </c>
      <c r="G139" s="3">
        <v>2.23</v>
      </c>
      <c r="H139" s="3">
        <v>258</v>
      </c>
      <c r="I139" s="3">
        <v>0.33</v>
      </c>
      <c r="J139" s="3" t="s">
        <v>621</v>
      </c>
      <c r="K139" s="3" t="s">
        <v>621</v>
      </c>
      <c r="L139" s="3" t="s">
        <v>621</v>
      </c>
      <c r="M139" s="3" t="s">
        <v>621</v>
      </c>
      <c r="N139" s="3" t="s">
        <v>621</v>
      </c>
      <c r="O139" s="3" t="s">
        <v>621</v>
      </c>
      <c r="P139" s="3" t="s">
        <v>621</v>
      </c>
      <c r="Q139" s="3" t="s">
        <v>621</v>
      </c>
      <c r="R139" s="3" t="s">
        <v>621</v>
      </c>
      <c r="S139" s="3" t="s">
        <v>621</v>
      </c>
      <c r="V139" s="20">
        <f t="shared" si="13"/>
        <v>0</v>
      </c>
      <c r="W139" s="20" t="str">
        <f t="shared" si="17"/>
        <v/>
      </c>
      <c r="AA139" s="90" t="str">
        <f t="shared" si="12"/>
        <v>Nordisk residual</v>
      </c>
      <c r="AC139" s="3">
        <f t="shared" si="14"/>
        <v>2.23</v>
      </c>
      <c r="AD139" s="3">
        <f t="shared" si="15"/>
        <v>258</v>
      </c>
      <c r="AE139" s="3">
        <f t="shared" si="16"/>
        <v>0.33</v>
      </c>
    </row>
    <row r="140" spans="1:31" ht="15" customHeight="1" x14ac:dyDescent="0.25">
      <c r="A140" s="3" t="s">
        <v>154</v>
      </c>
      <c r="B140" s="3" t="s">
        <v>160</v>
      </c>
      <c r="C140" s="3">
        <v>2013</v>
      </c>
      <c r="D140" s="3" t="s">
        <v>621</v>
      </c>
      <c r="E140" s="3" t="s">
        <v>621</v>
      </c>
      <c r="F140" s="3" t="s">
        <v>622</v>
      </c>
      <c r="G140" s="3">
        <v>2.23</v>
      </c>
      <c r="H140" s="3">
        <v>258</v>
      </c>
      <c r="I140" s="3">
        <v>0.33</v>
      </c>
      <c r="J140" s="3" t="s">
        <v>621</v>
      </c>
      <c r="K140" s="3" t="s">
        <v>621</v>
      </c>
      <c r="L140" s="3" t="s">
        <v>621</v>
      </c>
      <c r="M140" s="3" t="s">
        <v>621</v>
      </c>
      <c r="N140" s="3" t="s">
        <v>621</v>
      </c>
      <c r="O140" s="3" t="s">
        <v>621</v>
      </c>
      <c r="P140" s="3" t="s">
        <v>621</v>
      </c>
      <c r="Q140" s="3" t="s">
        <v>621</v>
      </c>
      <c r="R140" s="3" t="s">
        <v>621</v>
      </c>
      <c r="S140" s="3" t="s">
        <v>621</v>
      </c>
      <c r="V140" s="20">
        <f t="shared" si="13"/>
        <v>0</v>
      </c>
      <c r="W140" s="20" t="str">
        <f t="shared" si="17"/>
        <v/>
      </c>
      <c r="AA140" s="90" t="str">
        <f t="shared" si="12"/>
        <v>Nordisk residual</v>
      </c>
      <c r="AC140" s="3">
        <f t="shared" si="14"/>
        <v>2.23</v>
      </c>
      <c r="AD140" s="3">
        <f t="shared" si="15"/>
        <v>258</v>
      </c>
      <c r="AE140" s="3">
        <f t="shared" si="16"/>
        <v>0.33</v>
      </c>
    </row>
    <row r="141" spans="1:31" ht="15" customHeight="1" x14ac:dyDescent="0.25">
      <c r="A141" s="3" t="s">
        <v>154</v>
      </c>
      <c r="B141" s="3" t="s">
        <v>161</v>
      </c>
      <c r="C141" s="3">
        <v>2013</v>
      </c>
      <c r="D141" s="3" t="s">
        <v>621</v>
      </c>
      <c r="E141" s="3" t="s">
        <v>621</v>
      </c>
      <c r="F141" s="3" t="s">
        <v>622</v>
      </c>
      <c r="G141" s="3">
        <v>2.23</v>
      </c>
      <c r="H141" s="3">
        <v>258</v>
      </c>
      <c r="I141" s="3">
        <v>0.33</v>
      </c>
      <c r="J141" s="3" t="s">
        <v>621</v>
      </c>
      <c r="K141" s="3" t="s">
        <v>621</v>
      </c>
      <c r="L141" s="3" t="s">
        <v>621</v>
      </c>
      <c r="M141" s="3" t="s">
        <v>621</v>
      </c>
      <c r="N141" s="3" t="s">
        <v>621</v>
      </c>
      <c r="O141" s="3" t="s">
        <v>621</v>
      </c>
      <c r="P141" s="3" t="s">
        <v>621</v>
      </c>
      <c r="Q141" s="3" t="s">
        <v>621</v>
      </c>
      <c r="R141" s="3" t="s">
        <v>621</v>
      </c>
      <c r="S141" s="3" t="s">
        <v>621</v>
      </c>
      <c r="V141" s="20">
        <f t="shared" si="13"/>
        <v>0</v>
      </c>
      <c r="W141" s="20" t="str">
        <f t="shared" si="17"/>
        <v/>
      </c>
      <c r="AA141" s="90" t="str">
        <f t="shared" si="12"/>
        <v>Nordisk residual</v>
      </c>
      <c r="AC141" s="3">
        <f t="shared" si="14"/>
        <v>2.23</v>
      </c>
      <c r="AD141" s="3">
        <f t="shared" si="15"/>
        <v>258</v>
      </c>
      <c r="AE141" s="3">
        <f t="shared" si="16"/>
        <v>0.33</v>
      </c>
    </row>
    <row r="142" spans="1:31" ht="15" customHeight="1" x14ac:dyDescent="0.25">
      <c r="A142" s="3" t="s">
        <v>162</v>
      </c>
      <c r="B142" s="3" t="s">
        <v>163</v>
      </c>
      <c r="C142" s="3">
        <v>2013</v>
      </c>
      <c r="D142" s="3">
        <v>14.08</v>
      </c>
      <c r="E142" s="3">
        <v>20.440000000000001</v>
      </c>
      <c r="F142" s="3" t="s">
        <v>731</v>
      </c>
      <c r="G142" s="3">
        <v>2</v>
      </c>
      <c r="H142" s="3">
        <v>0</v>
      </c>
      <c r="I142" s="3">
        <v>0</v>
      </c>
      <c r="J142" s="3" t="s">
        <v>621</v>
      </c>
      <c r="K142" s="3" t="s">
        <v>621</v>
      </c>
      <c r="L142" s="3" t="s">
        <v>621</v>
      </c>
      <c r="M142" s="3" t="s">
        <v>621</v>
      </c>
      <c r="N142" s="3" t="s">
        <v>621</v>
      </c>
      <c r="O142" s="3" t="s">
        <v>621</v>
      </c>
      <c r="P142" s="3" t="s">
        <v>621</v>
      </c>
      <c r="Q142" s="3" t="s">
        <v>621</v>
      </c>
      <c r="R142" s="3" t="s">
        <v>621</v>
      </c>
      <c r="S142" s="3" t="s">
        <v>621</v>
      </c>
      <c r="V142" s="20">
        <f t="shared" si="13"/>
        <v>14.08</v>
      </c>
      <c r="W142" s="20" t="str">
        <f t="shared" si="17"/>
        <v/>
      </c>
      <c r="AA142" s="90" t="str">
        <f t="shared" si="12"/>
        <v>'Eskilstuna Bioel'</v>
      </c>
      <c r="AC142" s="3">
        <f t="shared" si="14"/>
        <v>2</v>
      </c>
      <c r="AD142" s="3">
        <f t="shared" si="15"/>
        <v>0</v>
      </c>
      <c r="AE142" s="3">
        <f t="shared" si="16"/>
        <v>0</v>
      </c>
    </row>
    <row r="143" spans="1:31" ht="15" customHeight="1" x14ac:dyDescent="0.25">
      <c r="A143" s="3" t="s">
        <v>162</v>
      </c>
      <c r="B143" s="3" t="s">
        <v>164</v>
      </c>
      <c r="C143" s="3">
        <v>2013</v>
      </c>
      <c r="D143" s="3" t="s">
        <v>621</v>
      </c>
      <c r="E143" s="3" t="s">
        <v>621</v>
      </c>
      <c r="F143" s="3" t="s">
        <v>622</v>
      </c>
      <c r="G143" s="3">
        <v>2.23</v>
      </c>
      <c r="H143" s="3">
        <v>258</v>
      </c>
      <c r="I143" s="3">
        <v>0.33</v>
      </c>
      <c r="J143" s="3" t="s">
        <v>621</v>
      </c>
      <c r="K143" s="3" t="s">
        <v>621</v>
      </c>
      <c r="L143" s="3" t="s">
        <v>621</v>
      </c>
      <c r="M143" s="3" t="s">
        <v>621</v>
      </c>
      <c r="N143" s="3" t="s">
        <v>621</v>
      </c>
      <c r="O143" s="3" t="s">
        <v>621</v>
      </c>
      <c r="P143" s="3" t="s">
        <v>621</v>
      </c>
      <c r="Q143" s="3" t="s">
        <v>621</v>
      </c>
      <c r="R143" s="3" t="s">
        <v>621</v>
      </c>
      <c r="S143" s="3" t="s">
        <v>621</v>
      </c>
      <c r="V143" s="20">
        <f t="shared" si="13"/>
        <v>0</v>
      </c>
      <c r="W143" s="20" t="str">
        <f t="shared" si="17"/>
        <v/>
      </c>
      <c r="AA143" s="90" t="str">
        <f t="shared" si="12"/>
        <v>Nordisk residual</v>
      </c>
      <c r="AC143" s="3">
        <f t="shared" si="14"/>
        <v>2.23</v>
      </c>
      <c r="AD143" s="3">
        <f t="shared" si="15"/>
        <v>258</v>
      </c>
      <c r="AE143" s="3">
        <f t="shared" si="16"/>
        <v>0.33</v>
      </c>
    </row>
    <row r="144" spans="1:31" ht="15" customHeight="1" x14ac:dyDescent="0.25">
      <c r="A144" s="3" t="s">
        <v>162</v>
      </c>
      <c r="B144" s="3" t="s">
        <v>165</v>
      </c>
      <c r="C144" s="3">
        <v>2013</v>
      </c>
      <c r="D144" s="3">
        <v>0.02</v>
      </c>
      <c r="E144" s="3" t="s">
        <v>621</v>
      </c>
      <c r="F144" s="3" t="s">
        <v>622</v>
      </c>
      <c r="G144" s="3">
        <v>2.23</v>
      </c>
      <c r="H144" s="3">
        <v>258</v>
      </c>
      <c r="I144" s="3">
        <v>0.33</v>
      </c>
      <c r="J144" s="3" t="s">
        <v>621</v>
      </c>
      <c r="K144" s="3" t="s">
        <v>621</v>
      </c>
      <c r="L144" s="3" t="s">
        <v>621</v>
      </c>
      <c r="M144" s="3" t="s">
        <v>621</v>
      </c>
      <c r="N144" s="3" t="s">
        <v>621</v>
      </c>
      <c r="O144" s="3" t="s">
        <v>621</v>
      </c>
      <c r="P144" s="3" t="s">
        <v>621</v>
      </c>
      <c r="Q144" s="3" t="s">
        <v>621</v>
      </c>
      <c r="R144" s="3" t="s">
        <v>621</v>
      </c>
      <c r="S144" s="3" t="s">
        <v>621</v>
      </c>
      <c r="V144" s="20">
        <f t="shared" si="13"/>
        <v>0.02</v>
      </c>
      <c r="W144" s="20" t="str">
        <f t="shared" si="17"/>
        <v/>
      </c>
      <c r="AA144" s="90" t="str">
        <f t="shared" si="12"/>
        <v>Nordisk residual</v>
      </c>
      <c r="AC144" s="3">
        <f t="shared" si="14"/>
        <v>2.23</v>
      </c>
      <c r="AD144" s="3">
        <f t="shared" si="15"/>
        <v>258</v>
      </c>
      <c r="AE144" s="3">
        <f t="shared" si="16"/>
        <v>0.33</v>
      </c>
    </row>
    <row r="145" spans="1:31" ht="15" customHeight="1" x14ac:dyDescent="0.25">
      <c r="A145" s="3" t="s">
        <v>162</v>
      </c>
      <c r="B145" s="3" t="s">
        <v>166</v>
      </c>
      <c r="C145" s="3">
        <v>2013</v>
      </c>
      <c r="D145" s="3">
        <v>0.2</v>
      </c>
      <c r="E145" s="3" t="s">
        <v>621</v>
      </c>
      <c r="F145" s="3" t="s">
        <v>622</v>
      </c>
      <c r="G145" s="3">
        <v>2.23</v>
      </c>
      <c r="H145" s="3">
        <v>258</v>
      </c>
      <c r="I145" s="3">
        <v>0.33</v>
      </c>
      <c r="J145" s="3" t="s">
        <v>621</v>
      </c>
      <c r="K145" s="3" t="s">
        <v>621</v>
      </c>
      <c r="L145" s="3" t="s">
        <v>621</v>
      </c>
      <c r="M145" s="3" t="s">
        <v>621</v>
      </c>
      <c r="N145" s="3" t="s">
        <v>621</v>
      </c>
      <c r="O145" s="3" t="s">
        <v>621</v>
      </c>
      <c r="P145" s="3" t="s">
        <v>621</v>
      </c>
      <c r="Q145" s="3" t="s">
        <v>621</v>
      </c>
      <c r="R145" s="3" t="s">
        <v>621</v>
      </c>
      <c r="S145" s="3" t="s">
        <v>621</v>
      </c>
      <c r="V145" s="20">
        <f t="shared" si="13"/>
        <v>0.2</v>
      </c>
      <c r="W145" s="20" t="str">
        <f t="shared" si="17"/>
        <v/>
      </c>
      <c r="AA145" s="90" t="str">
        <f t="shared" si="12"/>
        <v>Nordisk residual</v>
      </c>
      <c r="AC145" s="3">
        <f t="shared" si="14"/>
        <v>2.23</v>
      </c>
      <c r="AD145" s="3">
        <f t="shared" si="15"/>
        <v>258</v>
      </c>
      <c r="AE145" s="3">
        <f t="shared" si="16"/>
        <v>0.33</v>
      </c>
    </row>
    <row r="146" spans="1:31" ht="15" customHeight="1" x14ac:dyDescent="0.25">
      <c r="A146" s="3" t="s">
        <v>167</v>
      </c>
      <c r="B146" s="3" t="s">
        <v>168</v>
      </c>
      <c r="C146" s="3">
        <v>2013</v>
      </c>
      <c r="D146" s="3" t="s">
        <v>621</v>
      </c>
      <c r="E146" s="3" t="s">
        <v>621</v>
      </c>
      <c r="F146" s="3" t="s">
        <v>732</v>
      </c>
      <c r="G146" s="3">
        <v>2.23</v>
      </c>
      <c r="H146" s="3">
        <v>258</v>
      </c>
      <c r="I146" s="3">
        <v>0.33</v>
      </c>
      <c r="J146" s="3" t="s">
        <v>621</v>
      </c>
      <c r="K146" s="3" t="s">
        <v>621</v>
      </c>
      <c r="L146" s="3" t="s">
        <v>621</v>
      </c>
      <c r="M146" s="3" t="s">
        <v>621</v>
      </c>
      <c r="N146" s="3" t="s">
        <v>621</v>
      </c>
      <c r="O146" s="3" t="s">
        <v>621</v>
      </c>
      <c r="P146" s="3" t="s">
        <v>621</v>
      </c>
      <c r="Q146" s="3" t="s">
        <v>621</v>
      </c>
      <c r="R146" s="3" t="s">
        <v>621</v>
      </c>
      <c r="S146" s="3" t="s">
        <v>621</v>
      </c>
      <c r="V146" s="20">
        <f t="shared" si="13"/>
        <v>0</v>
      </c>
      <c r="W146" s="20" t="str">
        <f t="shared" si="17"/>
        <v/>
      </c>
      <c r="AA146" s="90" t="str">
        <f t="shared" si="12"/>
        <v>'Bra Miljöval'</v>
      </c>
      <c r="AC146" s="3">
        <f t="shared" si="14"/>
        <v>2.23</v>
      </c>
      <c r="AD146" s="3">
        <f t="shared" si="15"/>
        <v>258</v>
      </c>
      <c r="AE146" s="3">
        <f t="shared" si="16"/>
        <v>0.33</v>
      </c>
    </row>
    <row r="147" spans="1:31" ht="15" customHeight="1" x14ac:dyDescent="0.25">
      <c r="A147" s="3" t="s">
        <v>167</v>
      </c>
      <c r="B147" s="3" t="s">
        <v>169</v>
      </c>
      <c r="C147" s="3">
        <v>2013</v>
      </c>
      <c r="D147" s="3">
        <v>0.17</v>
      </c>
      <c r="E147" s="3" t="s">
        <v>621</v>
      </c>
      <c r="F147" s="3" t="s">
        <v>732</v>
      </c>
      <c r="G147" s="3">
        <v>2.23</v>
      </c>
      <c r="H147" s="3">
        <v>258</v>
      </c>
      <c r="I147" s="3">
        <v>0.33</v>
      </c>
      <c r="J147" s="3" t="s">
        <v>621</v>
      </c>
      <c r="K147" s="3" t="s">
        <v>621</v>
      </c>
      <c r="L147" s="3" t="s">
        <v>621</v>
      </c>
      <c r="M147" s="3" t="s">
        <v>621</v>
      </c>
      <c r="N147" s="3" t="s">
        <v>621</v>
      </c>
      <c r="O147" s="3" t="s">
        <v>621</v>
      </c>
      <c r="P147" s="3" t="s">
        <v>621</v>
      </c>
      <c r="Q147" s="3" t="s">
        <v>621</v>
      </c>
      <c r="R147" s="3" t="s">
        <v>621</v>
      </c>
      <c r="S147" s="3" t="s">
        <v>621</v>
      </c>
      <c r="V147" s="20">
        <f t="shared" si="13"/>
        <v>0.17</v>
      </c>
      <c r="W147" s="20" t="str">
        <f t="shared" si="17"/>
        <v/>
      </c>
      <c r="AA147" s="90" t="str">
        <f t="shared" si="12"/>
        <v>'Bra Miljöval'</v>
      </c>
      <c r="AC147" s="3">
        <f t="shared" si="14"/>
        <v>2.23</v>
      </c>
      <c r="AD147" s="3">
        <f t="shared" si="15"/>
        <v>258</v>
      </c>
      <c r="AE147" s="3">
        <f t="shared" si="16"/>
        <v>0.33</v>
      </c>
    </row>
    <row r="148" spans="1:31" ht="15" customHeight="1" x14ac:dyDescent="0.25">
      <c r="A148" s="3" t="s">
        <v>167</v>
      </c>
      <c r="B148" s="3" t="s">
        <v>170</v>
      </c>
      <c r="C148" s="3">
        <v>2013</v>
      </c>
      <c r="D148" s="3">
        <v>0.17</v>
      </c>
      <c r="E148" s="3" t="s">
        <v>621</v>
      </c>
      <c r="F148" s="3" t="s">
        <v>733</v>
      </c>
      <c r="G148" s="3">
        <v>2.23</v>
      </c>
      <c r="H148" s="3">
        <v>258</v>
      </c>
      <c r="I148" s="3">
        <v>0.33</v>
      </c>
      <c r="J148" s="3" t="s">
        <v>621</v>
      </c>
      <c r="K148" s="3" t="s">
        <v>621</v>
      </c>
      <c r="L148" s="3" t="s">
        <v>621</v>
      </c>
      <c r="M148" s="3" t="s">
        <v>621</v>
      </c>
      <c r="N148" s="3" t="s">
        <v>621</v>
      </c>
      <c r="O148" s="3" t="s">
        <v>621</v>
      </c>
      <c r="P148" s="3" t="s">
        <v>621</v>
      </c>
      <c r="Q148" s="3" t="s">
        <v>621</v>
      </c>
      <c r="R148" s="3" t="s">
        <v>621</v>
      </c>
      <c r="S148" s="3" t="s">
        <v>621</v>
      </c>
      <c r="V148" s="20">
        <f t="shared" si="13"/>
        <v>0.17</v>
      </c>
      <c r="W148" s="20" t="str">
        <f t="shared" si="17"/>
        <v/>
      </c>
      <c r="AA148" s="90" t="str">
        <f t="shared" si="12"/>
        <v>'Bra miljöval'</v>
      </c>
      <c r="AC148" s="3">
        <f t="shared" si="14"/>
        <v>2.23</v>
      </c>
      <c r="AD148" s="3">
        <f t="shared" si="15"/>
        <v>258</v>
      </c>
      <c r="AE148" s="3">
        <f t="shared" si="16"/>
        <v>0.33</v>
      </c>
    </row>
    <row r="149" spans="1:31" ht="15" customHeight="1" x14ac:dyDescent="0.25">
      <c r="A149" s="3" t="s">
        <v>171</v>
      </c>
      <c r="B149" s="3" t="s">
        <v>172</v>
      </c>
      <c r="C149" s="3">
        <v>2013</v>
      </c>
      <c r="D149" s="3">
        <v>1.446</v>
      </c>
      <c r="E149" s="3" t="s">
        <v>621</v>
      </c>
      <c r="F149" s="3" t="s">
        <v>734</v>
      </c>
      <c r="G149" s="3">
        <v>0.9</v>
      </c>
      <c r="H149" s="3">
        <v>0</v>
      </c>
      <c r="I149" s="3">
        <v>0</v>
      </c>
      <c r="J149" s="3" t="s">
        <v>621</v>
      </c>
      <c r="K149" s="3" t="s">
        <v>621</v>
      </c>
      <c r="L149" s="3" t="s">
        <v>621</v>
      </c>
      <c r="M149" s="3" t="s">
        <v>621</v>
      </c>
      <c r="N149" s="3" t="s">
        <v>621</v>
      </c>
      <c r="O149" s="3" t="s">
        <v>621</v>
      </c>
      <c r="P149" s="3" t="s">
        <v>621</v>
      </c>
      <c r="Q149" s="3" t="s">
        <v>621</v>
      </c>
      <c r="R149" s="3" t="s">
        <v>621</v>
      </c>
      <c r="S149" s="3" t="s">
        <v>621</v>
      </c>
      <c r="V149" s="20">
        <f t="shared" si="13"/>
        <v>1.446</v>
      </c>
      <c r="W149" s="20" t="str">
        <f t="shared" si="17"/>
        <v/>
      </c>
      <c r="AA149" s="90" t="str">
        <f t="shared" si="12"/>
        <v>'FEAB Bra Miljöval'</v>
      </c>
      <c r="AC149" s="3">
        <f t="shared" si="14"/>
        <v>0.9</v>
      </c>
      <c r="AD149" s="3">
        <f t="shared" si="15"/>
        <v>0</v>
      </c>
      <c r="AE149" s="3">
        <f t="shared" si="16"/>
        <v>0</v>
      </c>
    </row>
    <row r="150" spans="1:31" ht="15" customHeight="1" x14ac:dyDescent="0.25">
      <c r="A150" s="3" t="s">
        <v>171</v>
      </c>
      <c r="B150" s="3" t="s">
        <v>173</v>
      </c>
      <c r="C150" s="3">
        <v>2013</v>
      </c>
      <c r="D150" s="3">
        <v>3.7999999999999999E-2</v>
      </c>
      <c r="E150" s="3" t="s">
        <v>621</v>
      </c>
      <c r="F150" s="3" t="s">
        <v>734</v>
      </c>
      <c r="G150" s="3">
        <v>0.9</v>
      </c>
      <c r="H150" s="3">
        <v>0</v>
      </c>
      <c r="I150" s="3">
        <v>0</v>
      </c>
      <c r="J150" s="3" t="s">
        <v>621</v>
      </c>
      <c r="K150" s="3" t="s">
        <v>621</v>
      </c>
      <c r="L150" s="3" t="s">
        <v>621</v>
      </c>
      <c r="M150" s="3" t="s">
        <v>621</v>
      </c>
      <c r="N150" s="3" t="s">
        <v>621</v>
      </c>
      <c r="O150" s="3" t="s">
        <v>621</v>
      </c>
      <c r="P150" s="3" t="s">
        <v>621</v>
      </c>
      <c r="Q150" s="3" t="s">
        <v>621</v>
      </c>
      <c r="R150" s="3" t="s">
        <v>621</v>
      </c>
      <c r="S150" s="3" t="s">
        <v>621</v>
      </c>
      <c r="V150" s="20">
        <f t="shared" si="13"/>
        <v>3.7999999999999999E-2</v>
      </c>
      <c r="W150" s="20" t="str">
        <f t="shared" si="17"/>
        <v/>
      </c>
      <c r="AA150" s="90" t="str">
        <f t="shared" si="12"/>
        <v>'FEAB Bra Miljöval'</v>
      </c>
      <c r="AC150" s="3">
        <f t="shared" si="14"/>
        <v>0.9</v>
      </c>
      <c r="AD150" s="3">
        <f t="shared" si="15"/>
        <v>0</v>
      </c>
      <c r="AE150" s="3">
        <f t="shared" si="16"/>
        <v>0</v>
      </c>
    </row>
    <row r="151" spans="1:31" ht="15" customHeight="1" x14ac:dyDescent="0.25">
      <c r="A151" s="3" t="s">
        <v>171</v>
      </c>
      <c r="B151" s="3" t="s">
        <v>174</v>
      </c>
      <c r="C151" s="3">
        <v>2013</v>
      </c>
      <c r="D151" s="3">
        <v>0.04</v>
      </c>
      <c r="E151" s="3" t="s">
        <v>621</v>
      </c>
      <c r="F151" s="3" t="s">
        <v>622</v>
      </c>
      <c r="G151" s="3">
        <v>2.23</v>
      </c>
      <c r="H151" s="3">
        <v>258</v>
      </c>
      <c r="I151" s="3">
        <v>0.33</v>
      </c>
      <c r="J151" s="3" t="s">
        <v>621</v>
      </c>
      <c r="K151" s="3" t="s">
        <v>621</v>
      </c>
      <c r="L151" s="3" t="s">
        <v>621</v>
      </c>
      <c r="M151" s="3" t="s">
        <v>621</v>
      </c>
      <c r="N151" s="3" t="s">
        <v>621</v>
      </c>
      <c r="O151" s="3" t="s">
        <v>621</v>
      </c>
      <c r="P151" s="3" t="s">
        <v>621</v>
      </c>
      <c r="Q151" s="3" t="s">
        <v>621</v>
      </c>
      <c r="R151" s="3" t="s">
        <v>621</v>
      </c>
      <c r="S151" s="3" t="s">
        <v>621</v>
      </c>
      <c r="V151" s="20">
        <f t="shared" si="13"/>
        <v>0.04</v>
      </c>
      <c r="W151" s="20" t="str">
        <f t="shared" si="17"/>
        <v/>
      </c>
      <c r="AA151" s="90" t="str">
        <f t="shared" si="12"/>
        <v>Nordisk residual</v>
      </c>
      <c r="AC151" s="3">
        <f t="shared" si="14"/>
        <v>2.23</v>
      </c>
      <c r="AD151" s="3">
        <f t="shared" si="15"/>
        <v>258</v>
      </c>
      <c r="AE151" s="3">
        <f t="shared" si="16"/>
        <v>0.33</v>
      </c>
    </row>
    <row r="152" spans="1:31" ht="15" customHeight="1" x14ac:dyDescent="0.25">
      <c r="A152" s="3" t="s">
        <v>175</v>
      </c>
      <c r="B152" s="3" t="s">
        <v>176</v>
      </c>
      <c r="C152" s="3">
        <v>2013</v>
      </c>
      <c r="D152" s="3">
        <v>0.08</v>
      </c>
      <c r="E152" s="3" t="s">
        <v>621</v>
      </c>
      <c r="F152" s="3" t="s">
        <v>735</v>
      </c>
      <c r="G152" s="3">
        <v>0</v>
      </c>
      <c r="H152" s="3">
        <v>0</v>
      </c>
      <c r="I152" s="3">
        <v>0</v>
      </c>
      <c r="J152" s="3" t="s">
        <v>621</v>
      </c>
      <c r="K152" s="3" t="s">
        <v>621</v>
      </c>
      <c r="L152" s="3" t="s">
        <v>621</v>
      </c>
      <c r="M152" s="3" t="s">
        <v>621</v>
      </c>
      <c r="N152" s="3" t="s">
        <v>621</v>
      </c>
      <c r="O152" s="3" t="s">
        <v>621</v>
      </c>
      <c r="P152" s="3" t="s">
        <v>621</v>
      </c>
      <c r="Q152" s="3" t="s">
        <v>621</v>
      </c>
      <c r="R152" s="3" t="s">
        <v>621</v>
      </c>
      <c r="S152" s="3" t="s">
        <v>621</v>
      </c>
      <c r="V152" s="20">
        <f t="shared" si="13"/>
        <v>0.08</v>
      </c>
      <c r="W152" s="20" t="str">
        <f t="shared" si="17"/>
        <v/>
      </c>
      <c r="AA152" s="90" t="str">
        <f t="shared" si="12"/>
        <v>'Egen Vindkraft'</v>
      </c>
      <c r="AC152" s="3">
        <f t="shared" si="14"/>
        <v>0</v>
      </c>
      <c r="AD152" s="3">
        <f t="shared" si="15"/>
        <v>0</v>
      </c>
      <c r="AE152" s="3">
        <f t="shared" si="16"/>
        <v>0</v>
      </c>
    </row>
    <row r="153" spans="1:31" ht="15" customHeight="1" x14ac:dyDescent="0.25">
      <c r="A153" s="3" t="s">
        <v>175</v>
      </c>
      <c r="B153" s="3" t="s">
        <v>177</v>
      </c>
      <c r="C153" s="3">
        <v>2013</v>
      </c>
      <c r="D153" s="3">
        <v>1.0649999999999999</v>
      </c>
      <c r="E153" s="3">
        <v>15.397</v>
      </c>
      <c r="F153" s="3" t="s">
        <v>736</v>
      </c>
      <c r="G153" s="3">
        <v>0</v>
      </c>
      <c r="H153" s="3">
        <v>0</v>
      </c>
      <c r="I153" s="3">
        <v>0</v>
      </c>
      <c r="J153" s="3" t="s">
        <v>621</v>
      </c>
      <c r="K153" s="3" t="s">
        <v>621</v>
      </c>
      <c r="L153" s="3" t="s">
        <v>621</v>
      </c>
      <c r="M153" s="3" t="s">
        <v>621</v>
      </c>
      <c r="N153" s="3" t="s">
        <v>621</v>
      </c>
      <c r="O153" s="3" t="s">
        <v>621</v>
      </c>
      <c r="P153" s="3" t="s">
        <v>621</v>
      </c>
      <c r="Q153" s="3" t="s">
        <v>621</v>
      </c>
      <c r="R153" s="3" t="s">
        <v>621</v>
      </c>
      <c r="S153" s="3" t="s">
        <v>621</v>
      </c>
      <c r="V153" s="20">
        <f t="shared" si="13"/>
        <v>1.0649999999999999</v>
      </c>
      <c r="W153" s="20" t="str">
        <f t="shared" si="17"/>
        <v/>
      </c>
      <c r="AA153" s="90" t="str">
        <f t="shared" si="12"/>
        <v>'Egen vindkraft'</v>
      </c>
      <c r="AC153" s="3">
        <f t="shared" si="14"/>
        <v>0</v>
      </c>
      <c r="AD153" s="3">
        <f t="shared" si="15"/>
        <v>0</v>
      </c>
      <c r="AE153" s="3">
        <f t="shared" si="16"/>
        <v>0</v>
      </c>
    </row>
    <row r="154" spans="1:31" ht="15" customHeight="1" x14ac:dyDescent="0.25">
      <c r="A154" s="3" t="s">
        <v>175</v>
      </c>
      <c r="B154" s="3" t="s">
        <v>178</v>
      </c>
      <c r="C154" s="3">
        <v>2013</v>
      </c>
      <c r="D154" s="3">
        <v>6.3500000000000001E-2</v>
      </c>
      <c r="E154" s="3" t="s">
        <v>621</v>
      </c>
      <c r="F154" s="3" t="s">
        <v>736</v>
      </c>
      <c r="G154" s="3">
        <v>0</v>
      </c>
      <c r="H154" s="3">
        <v>0</v>
      </c>
      <c r="I154" s="3">
        <v>0</v>
      </c>
      <c r="J154" s="3" t="s">
        <v>621</v>
      </c>
      <c r="K154" s="3" t="s">
        <v>621</v>
      </c>
      <c r="L154" s="3" t="s">
        <v>621</v>
      </c>
      <c r="M154" s="3" t="s">
        <v>621</v>
      </c>
      <c r="N154" s="3" t="s">
        <v>621</v>
      </c>
      <c r="O154" s="3" t="s">
        <v>621</v>
      </c>
      <c r="P154" s="3" t="s">
        <v>621</v>
      </c>
      <c r="Q154" s="3" t="s">
        <v>621</v>
      </c>
      <c r="R154" s="3" t="s">
        <v>621</v>
      </c>
      <c r="S154" s="3" t="s">
        <v>621</v>
      </c>
      <c r="V154" s="20">
        <f t="shared" si="13"/>
        <v>6.3500000000000001E-2</v>
      </c>
      <c r="W154" s="20" t="str">
        <f t="shared" si="17"/>
        <v/>
      </c>
      <c r="AA154" s="90" t="str">
        <f t="shared" si="12"/>
        <v>'Egen vindkraft'</v>
      </c>
      <c r="AC154" s="3">
        <f t="shared" si="14"/>
        <v>0</v>
      </c>
      <c r="AD154" s="3">
        <f t="shared" si="15"/>
        <v>0</v>
      </c>
      <c r="AE154" s="3">
        <f t="shared" si="16"/>
        <v>0</v>
      </c>
    </row>
    <row r="155" spans="1:31" ht="15" customHeight="1" x14ac:dyDescent="0.25">
      <c r="A155" s="3" t="s">
        <v>175</v>
      </c>
      <c r="B155" s="3" t="s">
        <v>179</v>
      </c>
      <c r="C155" s="3">
        <v>2013</v>
      </c>
      <c r="D155" s="3">
        <v>0.10100000000000001</v>
      </c>
      <c r="E155" s="3" t="s">
        <v>621</v>
      </c>
      <c r="F155" s="3" t="s">
        <v>735</v>
      </c>
      <c r="G155" s="3">
        <v>0</v>
      </c>
      <c r="H155" s="3">
        <v>0</v>
      </c>
      <c r="I155" s="3">
        <v>0</v>
      </c>
      <c r="J155" s="3" t="s">
        <v>621</v>
      </c>
      <c r="K155" s="3" t="s">
        <v>621</v>
      </c>
      <c r="L155" s="3" t="s">
        <v>621</v>
      </c>
      <c r="M155" s="3" t="s">
        <v>621</v>
      </c>
      <c r="N155" s="3" t="s">
        <v>621</v>
      </c>
      <c r="O155" s="3" t="s">
        <v>621</v>
      </c>
      <c r="P155" s="3" t="s">
        <v>621</v>
      </c>
      <c r="Q155" s="3" t="s">
        <v>621</v>
      </c>
      <c r="R155" s="3" t="s">
        <v>621</v>
      </c>
      <c r="S155" s="3" t="s">
        <v>621</v>
      </c>
      <c r="V155" s="20">
        <f t="shared" si="13"/>
        <v>0.10100000000000001</v>
      </c>
      <c r="W155" s="20" t="str">
        <f t="shared" si="17"/>
        <v/>
      </c>
      <c r="AA155" s="90" t="str">
        <f t="shared" si="12"/>
        <v>'Egen Vindkraft'</v>
      </c>
      <c r="AC155" s="3">
        <f t="shared" si="14"/>
        <v>0</v>
      </c>
      <c r="AD155" s="3">
        <f t="shared" si="15"/>
        <v>0</v>
      </c>
      <c r="AE155" s="3">
        <f t="shared" si="16"/>
        <v>0</v>
      </c>
    </row>
    <row r="156" spans="1:31" ht="15" customHeight="1" x14ac:dyDescent="0.25">
      <c r="A156" s="3" t="s">
        <v>180</v>
      </c>
      <c r="B156" s="3" t="s">
        <v>181</v>
      </c>
      <c r="C156" s="3">
        <v>2013</v>
      </c>
      <c r="D156" s="3" t="s">
        <v>621</v>
      </c>
      <c r="E156" s="3" t="s">
        <v>621</v>
      </c>
      <c r="F156" s="3" t="s">
        <v>621</v>
      </c>
      <c r="G156" s="3">
        <v>2.23</v>
      </c>
      <c r="H156" s="3">
        <v>258</v>
      </c>
      <c r="I156" s="3">
        <v>0.33</v>
      </c>
      <c r="J156" s="3" t="s">
        <v>621</v>
      </c>
      <c r="K156" s="3" t="s">
        <v>621</v>
      </c>
      <c r="L156" s="3" t="s">
        <v>621</v>
      </c>
      <c r="M156" s="3" t="s">
        <v>621</v>
      </c>
      <c r="N156" s="3" t="s">
        <v>621</v>
      </c>
      <c r="O156" s="3" t="s">
        <v>621</v>
      </c>
      <c r="P156" s="3" t="s">
        <v>621</v>
      </c>
      <c r="Q156" s="3" t="s">
        <v>621</v>
      </c>
      <c r="R156" s="3" t="s">
        <v>621</v>
      </c>
      <c r="S156" s="3">
        <v>15.8</v>
      </c>
      <c r="V156" s="20">
        <f t="shared" si="13"/>
        <v>0</v>
      </c>
      <c r="W156" s="20" t="str">
        <f t="shared" si="17"/>
        <v/>
      </c>
      <c r="AA156" s="90" t="str">
        <f t="shared" si="12"/>
        <v>Nordisk residual</v>
      </c>
      <c r="AC156" s="3">
        <f t="shared" si="14"/>
        <v>2.23</v>
      </c>
      <c r="AD156" s="3">
        <f t="shared" si="15"/>
        <v>258</v>
      </c>
      <c r="AE156" s="3">
        <f t="shared" si="16"/>
        <v>0.33</v>
      </c>
    </row>
    <row r="157" spans="1:31"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V157" s="20">
        <f t="shared" si="13"/>
        <v>0</v>
      </c>
      <c r="W157" s="20" t="str">
        <f t="shared" si="17"/>
        <v/>
      </c>
      <c r="AA157" s="90" t="str">
        <f t="shared" si="12"/>
        <v>Nordisk residual</v>
      </c>
      <c r="AC157" s="3">
        <f t="shared" si="14"/>
        <v>2.23</v>
      </c>
      <c r="AD157" s="3">
        <f t="shared" si="15"/>
        <v>258</v>
      </c>
      <c r="AE157" s="3">
        <f t="shared" si="16"/>
        <v>0.33</v>
      </c>
    </row>
    <row r="158" spans="1:31" ht="15" customHeight="1" x14ac:dyDescent="0.25">
      <c r="A158" s="3" t="s">
        <v>184</v>
      </c>
      <c r="B158" s="3" t="s">
        <v>185</v>
      </c>
      <c r="C158" s="3">
        <v>2013</v>
      </c>
      <c r="D158" s="3">
        <v>121.371</v>
      </c>
      <c r="E158" s="137">
        <v>303.05</v>
      </c>
      <c r="F158" s="3" t="s">
        <v>737</v>
      </c>
      <c r="G158" s="3">
        <v>6.4000000000000001E-2</v>
      </c>
      <c r="H158" s="3">
        <v>0</v>
      </c>
      <c r="I158" s="3">
        <v>0</v>
      </c>
      <c r="J158" s="3">
        <v>860.11500000000001</v>
      </c>
      <c r="K158" s="3">
        <v>0.32300000000000001</v>
      </c>
      <c r="L158" s="3">
        <v>139.53899999999999</v>
      </c>
      <c r="M158" s="3">
        <v>15.087</v>
      </c>
      <c r="N158" s="3">
        <v>2.0880000000000001</v>
      </c>
      <c r="O158" s="3">
        <v>266.06700000000001</v>
      </c>
      <c r="P158" s="3">
        <v>0.113</v>
      </c>
      <c r="Q158" s="3">
        <v>4.9400000000000004</v>
      </c>
      <c r="R158" s="3">
        <v>3.8420000000000001</v>
      </c>
      <c r="S158" s="3">
        <v>0</v>
      </c>
      <c r="V158" s="20">
        <f t="shared" si="13"/>
        <v>121.371</v>
      </c>
      <c r="W158" s="20">
        <f t="shared" si="17"/>
        <v>860.11500000000001</v>
      </c>
      <c r="AA158" s="90" t="str">
        <f t="shared" si="12"/>
        <v>'60% vattenkraft. 40% biokraft'</v>
      </c>
      <c r="AC158" s="3">
        <f t="shared" si="14"/>
        <v>6.4000000000000001E-2</v>
      </c>
      <c r="AD158" s="3">
        <f t="shared" si="15"/>
        <v>0</v>
      </c>
      <c r="AE158" s="3">
        <f t="shared" si="16"/>
        <v>0</v>
      </c>
    </row>
    <row r="159" spans="1:31" ht="15" customHeight="1" x14ac:dyDescent="0.25">
      <c r="A159" s="3" t="s">
        <v>184</v>
      </c>
      <c r="B159" s="3" t="s">
        <v>186</v>
      </c>
      <c r="C159" s="3">
        <v>2013</v>
      </c>
      <c r="D159" s="3">
        <v>1.599</v>
      </c>
      <c r="E159" s="3" t="s">
        <v>621</v>
      </c>
      <c r="F159" s="3" t="s">
        <v>622</v>
      </c>
      <c r="G159" s="3">
        <v>2.23</v>
      </c>
      <c r="H159" s="3">
        <v>258</v>
      </c>
      <c r="I159" s="3">
        <v>0.33</v>
      </c>
      <c r="J159" s="3" t="s">
        <v>621</v>
      </c>
      <c r="K159" s="3" t="s">
        <v>621</v>
      </c>
      <c r="L159" s="3" t="s">
        <v>621</v>
      </c>
      <c r="M159" s="3" t="s">
        <v>621</v>
      </c>
      <c r="N159" s="3" t="s">
        <v>621</v>
      </c>
      <c r="O159" s="3" t="s">
        <v>621</v>
      </c>
      <c r="P159" s="3" t="s">
        <v>621</v>
      </c>
      <c r="Q159" s="3" t="s">
        <v>621</v>
      </c>
      <c r="R159" s="3" t="s">
        <v>621</v>
      </c>
      <c r="S159" s="3" t="s">
        <v>621</v>
      </c>
      <c r="V159" s="20">
        <f t="shared" si="13"/>
        <v>1.599</v>
      </c>
      <c r="W159" s="20" t="str">
        <f t="shared" si="17"/>
        <v/>
      </c>
      <c r="AA159" s="90" t="str">
        <f t="shared" si="12"/>
        <v>Nordisk residual</v>
      </c>
      <c r="AC159" s="3">
        <f t="shared" si="14"/>
        <v>2.23</v>
      </c>
      <c r="AD159" s="3">
        <f t="shared" si="15"/>
        <v>258</v>
      </c>
      <c r="AE159" s="3">
        <f t="shared" si="16"/>
        <v>0.33</v>
      </c>
    </row>
    <row r="160" spans="1:31"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V160" s="20">
        <f t="shared" si="13"/>
        <v>0</v>
      </c>
      <c r="W160" s="20" t="str">
        <f t="shared" si="17"/>
        <v/>
      </c>
      <c r="AA160" s="90" t="str">
        <f t="shared" si="12"/>
        <v>Nordisk residual</v>
      </c>
      <c r="AC160" s="3">
        <f t="shared" si="14"/>
        <v>2.23</v>
      </c>
      <c r="AD160" s="3">
        <f t="shared" si="15"/>
        <v>258</v>
      </c>
      <c r="AE160" s="3">
        <f t="shared" si="16"/>
        <v>0.33</v>
      </c>
    </row>
    <row r="161" spans="1:31"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V161" s="20">
        <f t="shared" si="13"/>
        <v>0</v>
      </c>
      <c r="W161" s="20" t="str">
        <f t="shared" si="17"/>
        <v/>
      </c>
      <c r="AA161" s="90" t="str">
        <f t="shared" si="12"/>
        <v>Nordisk residual</v>
      </c>
      <c r="AC161" s="3">
        <f t="shared" si="14"/>
        <v>2.23</v>
      </c>
      <c r="AD161" s="3">
        <f t="shared" si="15"/>
        <v>258</v>
      </c>
      <c r="AE161" s="3">
        <f t="shared" si="16"/>
        <v>0.33</v>
      </c>
    </row>
    <row r="162" spans="1:31"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V162" s="20">
        <f t="shared" si="13"/>
        <v>0</v>
      </c>
      <c r="W162" s="20" t="str">
        <f t="shared" si="17"/>
        <v/>
      </c>
      <c r="AA162" s="90" t="str">
        <f t="shared" si="12"/>
        <v>Nordisk residual</v>
      </c>
      <c r="AC162" s="3">
        <f t="shared" si="14"/>
        <v>2.23</v>
      </c>
      <c r="AD162" s="3">
        <f t="shared" si="15"/>
        <v>258</v>
      </c>
      <c r="AE162" s="3">
        <f t="shared" si="16"/>
        <v>0.33</v>
      </c>
    </row>
    <row r="163" spans="1:31"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V163" s="20">
        <f t="shared" si="13"/>
        <v>0</v>
      </c>
      <c r="W163" s="20" t="str">
        <f t="shared" si="17"/>
        <v/>
      </c>
      <c r="AA163" s="90" t="str">
        <f t="shared" si="12"/>
        <v>Nordisk residual</v>
      </c>
      <c r="AC163" s="3">
        <f t="shared" si="14"/>
        <v>2.23</v>
      </c>
      <c r="AD163" s="3">
        <f t="shared" si="15"/>
        <v>258</v>
      </c>
      <c r="AE163" s="3">
        <f t="shared" si="16"/>
        <v>0.33</v>
      </c>
    </row>
    <row r="164" spans="1:31"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V164" s="20">
        <f t="shared" si="13"/>
        <v>0</v>
      </c>
      <c r="W164" s="20" t="str">
        <f t="shared" si="17"/>
        <v/>
      </c>
      <c r="AA164" s="90" t="str">
        <f t="shared" si="12"/>
        <v>Nordisk residual</v>
      </c>
      <c r="AC164" s="3">
        <f t="shared" si="14"/>
        <v>2.23</v>
      </c>
      <c r="AD164" s="3">
        <f t="shared" si="15"/>
        <v>258</v>
      </c>
      <c r="AE164" s="3">
        <f t="shared" si="16"/>
        <v>0.33</v>
      </c>
    </row>
    <row r="165" spans="1:31"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V165" s="20">
        <f t="shared" si="13"/>
        <v>0</v>
      </c>
      <c r="W165" s="20" t="str">
        <f t="shared" si="17"/>
        <v/>
      </c>
      <c r="AA165" s="90" t="str">
        <f t="shared" si="12"/>
        <v>Nordisk residual</v>
      </c>
      <c r="AC165" s="3">
        <f t="shared" si="14"/>
        <v>2.23</v>
      </c>
      <c r="AD165" s="3">
        <f t="shared" si="15"/>
        <v>258</v>
      </c>
      <c r="AE165" s="3">
        <f t="shared" si="16"/>
        <v>0.33</v>
      </c>
    </row>
    <row r="166" spans="1:31"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V166" s="20">
        <f t="shared" si="13"/>
        <v>0</v>
      </c>
      <c r="W166" s="20" t="str">
        <f t="shared" si="17"/>
        <v/>
      </c>
      <c r="AA166" s="90" t="str">
        <f t="shared" si="12"/>
        <v>Nordisk residual</v>
      </c>
      <c r="AC166" s="3">
        <f t="shared" si="14"/>
        <v>2.23</v>
      </c>
      <c r="AD166" s="3">
        <f t="shared" si="15"/>
        <v>258</v>
      </c>
      <c r="AE166" s="3">
        <f t="shared" si="16"/>
        <v>0.33</v>
      </c>
    </row>
    <row r="167" spans="1:31"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V167" s="20">
        <f t="shared" si="13"/>
        <v>0</v>
      </c>
      <c r="W167" s="20" t="str">
        <f t="shared" si="17"/>
        <v/>
      </c>
      <c r="AA167" s="90" t="str">
        <f t="shared" si="12"/>
        <v>Nordisk residual</v>
      </c>
      <c r="AC167" s="3">
        <f t="shared" si="14"/>
        <v>2.23</v>
      </c>
      <c r="AD167" s="3">
        <f t="shared" si="15"/>
        <v>258</v>
      </c>
      <c r="AE167" s="3">
        <f t="shared" si="16"/>
        <v>0.33</v>
      </c>
    </row>
    <row r="168" spans="1:31" ht="15" customHeight="1" x14ac:dyDescent="0.25">
      <c r="A168" s="3" t="s">
        <v>196</v>
      </c>
      <c r="B168" s="3" t="s">
        <v>197</v>
      </c>
      <c r="C168" s="3">
        <v>2013</v>
      </c>
      <c r="D168" s="3" t="s">
        <v>621</v>
      </c>
      <c r="E168" s="3" t="s">
        <v>621</v>
      </c>
      <c r="F168" s="3" t="s">
        <v>738</v>
      </c>
      <c r="G168" s="3">
        <v>1.1000000000000001</v>
      </c>
      <c r="H168" s="3">
        <v>0</v>
      </c>
      <c r="I168" s="3">
        <v>0</v>
      </c>
      <c r="J168" s="3" t="s">
        <v>621</v>
      </c>
      <c r="K168" s="3" t="s">
        <v>621</v>
      </c>
      <c r="L168" s="3" t="s">
        <v>621</v>
      </c>
      <c r="M168" s="3" t="s">
        <v>621</v>
      </c>
      <c r="N168" s="3" t="s">
        <v>621</v>
      </c>
      <c r="O168" s="3" t="s">
        <v>621</v>
      </c>
      <c r="P168" s="3" t="s">
        <v>621</v>
      </c>
      <c r="Q168" s="3" t="s">
        <v>621</v>
      </c>
      <c r="R168" s="3" t="s">
        <v>621</v>
      </c>
      <c r="S168" s="3" t="s">
        <v>621</v>
      </c>
      <c r="V168" s="20">
        <f t="shared" si="13"/>
        <v>0</v>
      </c>
      <c r="W168" s="20" t="str">
        <f t="shared" si="17"/>
        <v/>
      </c>
      <c r="AA168" s="90" t="str">
        <f t="shared" si="12"/>
        <v>'förnybart'</v>
      </c>
      <c r="AC168" s="3">
        <f t="shared" si="14"/>
        <v>1.1000000000000001</v>
      </c>
      <c r="AD168" s="3">
        <f t="shared" si="15"/>
        <v>0</v>
      </c>
      <c r="AE168" s="3">
        <f t="shared" si="16"/>
        <v>0</v>
      </c>
    </row>
    <row r="169" spans="1:31"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V169" s="20">
        <f t="shared" si="13"/>
        <v>0</v>
      </c>
      <c r="W169" s="20" t="str">
        <f t="shared" si="17"/>
        <v/>
      </c>
      <c r="AA169" s="90" t="str">
        <f t="shared" si="12"/>
        <v>Nordisk residual</v>
      </c>
      <c r="AC169" s="3">
        <f t="shared" si="14"/>
        <v>2.23</v>
      </c>
      <c r="AD169" s="3">
        <f t="shared" si="15"/>
        <v>258</v>
      </c>
      <c r="AE169" s="3">
        <f t="shared" si="16"/>
        <v>0.33</v>
      </c>
    </row>
    <row r="170" spans="1:31" ht="15" customHeight="1" x14ac:dyDescent="0.25">
      <c r="A170" s="3" t="s">
        <v>196</v>
      </c>
      <c r="B170" s="3" t="s">
        <v>199</v>
      </c>
      <c r="C170" s="3">
        <v>2013</v>
      </c>
      <c r="D170" s="3" t="s">
        <v>621</v>
      </c>
      <c r="E170" s="3" t="s">
        <v>621</v>
      </c>
      <c r="F170" s="3" t="s">
        <v>622</v>
      </c>
      <c r="G170" s="3">
        <v>2.23</v>
      </c>
      <c r="H170" s="3">
        <v>258</v>
      </c>
      <c r="I170" s="3">
        <v>0.33</v>
      </c>
      <c r="J170" s="3" t="s">
        <v>621</v>
      </c>
      <c r="K170" s="3" t="s">
        <v>621</v>
      </c>
      <c r="L170" s="3" t="s">
        <v>621</v>
      </c>
      <c r="M170" s="3" t="s">
        <v>621</v>
      </c>
      <c r="N170" s="3" t="s">
        <v>621</v>
      </c>
      <c r="O170" s="3" t="s">
        <v>621</v>
      </c>
      <c r="P170" s="3" t="s">
        <v>621</v>
      </c>
      <c r="Q170" s="3" t="s">
        <v>621</v>
      </c>
      <c r="R170" s="3" t="s">
        <v>621</v>
      </c>
      <c r="S170" s="3" t="s">
        <v>621</v>
      </c>
      <c r="V170" s="20">
        <f t="shared" si="13"/>
        <v>0</v>
      </c>
      <c r="W170" s="20" t="str">
        <f t="shared" si="17"/>
        <v/>
      </c>
      <c r="AA170" s="90" t="str">
        <f t="shared" si="12"/>
        <v>Nordisk residual</v>
      </c>
      <c r="AC170" s="3">
        <f t="shared" si="14"/>
        <v>2.23</v>
      </c>
      <c r="AD170" s="3">
        <f t="shared" si="15"/>
        <v>258</v>
      </c>
      <c r="AE170" s="3">
        <f t="shared" si="16"/>
        <v>0.33</v>
      </c>
    </row>
    <row r="171" spans="1:31" ht="15" customHeight="1" x14ac:dyDescent="0.25">
      <c r="A171" s="3" t="s">
        <v>196</v>
      </c>
      <c r="B171" s="3" t="s">
        <v>200</v>
      </c>
      <c r="C171" s="3">
        <v>2013</v>
      </c>
      <c r="D171" s="3" t="s">
        <v>621</v>
      </c>
      <c r="E171" s="3" t="s">
        <v>621</v>
      </c>
      <c r="F171" s="3" t="s">
        <v>622</v>
      </c>
      <c r="G171" s="3">
        <v>2.23</v>
      </c>
      <c r="H171" s="3">
        <v>258</v>
      </c>
      <c r="I171" s="3">
        <v>0.33</v>
      </c>
      <c r="J171" s="3" t="s">
        <v>621</v>
      </c>
      <c r="K171" s="3" t="s">
        <v>621</v>
      </c>
      <c r="L171" s="3" t="s">
        <v>621</v>
      </c>
      <c r="M171" s="3" t="s">
        <v>621</v>
      </c>
      <c r="N171" s="3" t="s">
        <v>621</v>
      </c>
      <c r="O171" s="3" t="s">
        <v>621</v>
      </c>
      <c r="P171" s="3" t="s">
        <v>621</v>
      </c>
      <c r="Q171" s="3" t="s">
        <v>621</v>
      </c>
      <c r="R171" s="3" t="s">
        <v>621</v>
      </c>
      <c r="S171" s="3" t="s">
        <v>621</v>
      </c>
      <c r="V171" s="20">
        <f t="shared" si="13"/>
        <v>0</v>
      </c>
      <c r="W171" s="20" t="str">
        <f t="shared" si="17"/>
        <v/>
      </c>
      <c r="AA171" s="90" t="str">
        <f t="shared" si="12"/>
        <v>Nordisk residual</v>
      </c>
      <c r="AC171" s="3">
        <f t="shared" si="14"/>
        <v>2.23</v>
      </c>
      <c r="AD171" s="3">
        <f t="shared" si="15"/>
        <v>258</v>
      </c>
      <c r="AE171" s="3">
        <f t="shared" si="16"/>
        <v>0.33</v>
      </c>
    </row>
    <row r="172" spans="1:31" ht="15" customHeight="1" x14ac:dyDescent="0.25">
      <c r="A172" s="3" t="s">
        <v>201</v>
      </c>
      <c r="B172" s="3" t="s">
        <v>202</v>
      </c>
      <c r="C172" s="3">
        <v>2013</v>
      </c>
      <c r="D172" s="3">
        <v>0.28999999999999998</v>
      </c>
      <c r="E172" s="3" t="s">
        <v>621</v>
      </c>
      <c r="F172" s="3" t="s">
        <v>622</v>
      </c>
      <c r="G172" s="3">
        <v>2.23</v>
      </c>
      <c r="H172" s="3">
        <v>258</v>
      </c>
      <c r="I172" s="3">
        <v>0.33</v>
      </c>
      <c r="J172" s="3" t="s">
        <v>621</v>
      </c>
      <c r="K172" s="3" t="s">
        <v>621</v>
      </c>
      <c r="L172" s="3" t="s">
        <v>621</v>
      </c>
      <c r="M172" s="3" t="s">
        <v>621</v>
      </c>
      <c r="N172" s="3" t="s">
        <v>621</v>
      </c>
      <c r="O172" s="3" t="s">
        <v>621</v>
      </c>
      <c r="P172" s="3" t="s">
        <v>621</v>
      </c>
      <c r="Q172" s="3" t="s">
        <v>621</v>
      </c>
      <c r="R172" s="3" t="s">
        <v>621</v>
      </c>
      <c r="S172" s="3" t="s">
        <v>621</v>
      </c>
      <c r="V172" s="20">
        <f t="shared" si="13"/>
        <v>0.28999999999999998</v>
      </c>
      <c r="W172" s="20" t="str">
        <f t="shared" si="17"/>
        <v/>
      </c>
      <c r="AA172" s="90" t="str">
        <f t="shared" si="12"/>
        <v>Nordisk residual</v>
      </c>
      <c r="AC172" s="3">
        <f t="shared" si="14"/>
        <v>2.23</v>
      </c>
      <c r="AD172" s="3">
        <f t="shared" si="15"/>
        <v>258</v>
      </c>
      <c r="AE172" s="3">
        <f t="shared" si="16"/>
        <v>0.33</v>
      </c>
    </row>
    <row r="173" spans="1:31" ht="15" customHeight="1" x14ac:dyDescent="0.25">
      <c r="A173" s="3" t="s">
        <v>201</v>
      </c>
      <c r="B173" s="3" t="s">
        <v>203</v>
      </c>
      <c r="C173" s="3">
        <v>2013</v>
      </c>
      <c r="D173" s="3">
        <v>0.02</v>
      </c>
      <c r="E173" s="3" t="s">
        <v>621</v>
      </c>
      <c r="F173" s="3" t="s">
        <v>622</v>
      </c>
      <c r="G173" s="3">
        <v>2.23</v>
      </c>
      <c r="H173" s="3">
        <v>258</v>
      </c>
      <c r="I173" s="3">
        <v>0.33</v>
      </c>
      <c r="J173" s="3" t="s">
        <v>621</v>
      </c>
      <c r="K173" s="3" t="s">
        <v>621</v>
      </c>
      <c r="L173" s="3" t="s">
        <v>621</v>
      </c>
      <c r="M173" s="3" t="s">
        <v>621</v>
      </c>
      <c r="N173" s="3" t="s">
        <v>621</v>
      </c>
      <c r="O173" s="3" t="s">
        <v>621</v>
      </c>
      <c r="P173" s="3" t="s">
        <v>621</v>
      </c>
      <c r="Q173" s="3" t="s">
        <v>621</v>
      </c>
      <c r="R173" s="3" t="s">
        <v>621</v>
      </c>
      <c r="S173" s="3" t="s">
        <v>621</v>
      </c>
      <c r="V173" s="20">
        <f t="shared" si="13"/>
        <v>0.02</v>
      </c>
      <c r="W173" s="20" t="str">
        <f t="shared" si="17"/>
        <v/>
      </c>
      <c r="AA173" s="90" t="str">
        <f t="shared" si="12"/>
        <v>Nordisk residual</v>
      </c>
      <c r="AC173" s="3">
        <f t="shared" si="14"/>
        <v>2.23</v>
      </c>
      <c r="AD173" s="3">
        <f t="shared" si="15"/>
        <v>258</v>
      </c>
      <c r="AE173" s="3">
        <f t="shared" si="16"/>
        <v>0.33</v>
      </c>
    </row>
    <row r="174" spans="1:31" ht="15" customHeight="1" x14ac:dyDescent="0.25">
      <c r="A174" s="3" t="s">
        <v>201</v>
      </c>
      <c r="B174" s="3" t="s">
        <v>204</v>
      </c>
      <c r="C174" s="3">
        <v>2013</v>
      </c>
      <c r="D174" s="3">
        <v>0.82</v>
      </c>
      <c r="E174" s="3" t="s">
        <v>621</v>
      </c>
      <c r="F174" s="3" t="s">
        <v>622</v>
      </c>
      <c r="G174" s="3">
        <v>2.23</v>
      </c>
      <c r="H174" s="3">
        <v>258</v>
      </c>
      <c r="I174" s="3">
        <v>0.33</v>
      </c>
      <c r="J174" s="3" t="s">
        <v>621</v>
      </c>
      <c r="K174" s="3" t="s">
        <v>621</v>
      </c>
      <c r="L174" s="3" t="s">
        <v>621</v>
      </c>
      <c r="M174" s="3" t="s">
        <v>621</v>
      </c>
      <c r="N174" s="3" t="s">
        <v>621</v>
      </c>
      <c r="O174" s="3" t="s">
        <v>621</v>
      </c>
      <c r="P174" s="3" t="s">
        <v>621</v>
      </c>
      <c r="Q174" s="3" t="s">
        <v>621</v>
      </c>
      <c r="R174" s="3" t="s">
        <v>621</v>
      </c>
      <c r="S174" s="3" t="s">
        <v>621</v>
      </c>
      <c r="V174" s="20">
        <f t="shared" si="13"/>
        <v>0.82</v>
      </c>
      <c r="W174" s="20" t="str">
        <f t="shared" si="17"/>
        <v/>
      </c>
      <c r="AA174" s="90" t="str">
        <f t="shared" si="12"/>
        <v>Nordisk residual</v>
      </c>
      <c r="AC174" s="3">
        <f t="shared" si="14"/>
        <v>2.23</v>
      </c>
      <c r="AD174" s="3">
        <f t="shared" si="15"/>
        <v>258</v>
      </c>
      <c r="AE174" s="3">
        <f t="shared" si="16"/>
        <v>0.33</v>
      </c>
    </row>
    <row r="175" spans="1:31" ht="15" customHeight="1" x14ac:dyDescent="0.25">
      <c r="A175" s="3" t="s">
        <v>201</v>
      </c>
      <c r="B175" s="3" t="s">
        <v>205</v>
      </c>
      <c r="C175" s="3">
        <v>2013</v>
      </c>
      <c r="D175" s="3">
        <v>2.5499999999999998</v>
      </c>
      <c r="E175" s="3" t="s">
        <v>621</v>
      </c>
      <c r="F175" s="3" t="s">
        <v>622</v>
      </c>
      <c r="G175" s="3">
        <v>2.23</v>
      </c>
      <c r="H175" s="3">
        <v>258</v>
      </c>
      <c r="I175" s="3">
        <v>0.33</v>
      </c>
      <c r="J175" s="3" t="s">
        <v>621</v>
      </c>
      <c r="K175" s="3" t="s">
        <v>621</v>
      </c>
      <c r="L175" s="3" t="s">
        <v>621</v>
      </c>
      <c r="M175" s="3" t="s">
        <v>621</v>
      </c>
      <c r="N175" s="3" t="s">
        <v>621</v>
      </c>
      <c r="O175" s="3" t="s">
        <v>621</v>
      </c>
      <c r="P175" s="3" t="s">
        <v>621</v>
      </c>
      <c r="Q175" s="3" t="s">
        <v>621</v>
      </c>
      <c r="R175" s="3" t="s">
        <v>621</v>
      </c>
      <c r="S175" s="3" t="s">
        <v>621</v>
      </c>
      <c r="V175" s="20">
        <f t="shared" si="13"/>
        <v>2.5499999999999998</v>
      </c>
      <c r="W175" s="20" t="str">
        <f t="shared" si="17"/>
        <v/>
      </c>
      <c r="AA175" s="90" t="str">
        <f t="shared" si="12"/>
        <v>Nordisk residual</v>
      </c>
      <c r="AC175" s="3">
        <f t="shared" si="14"/>
        <v>2.23</v>
      </c>
      <c r="AD175" s="3">
        <f t="shared" si="15"/>
        <v>258</v>
      </c>
      <c r="AE175" s="3">
        <f t="shared" si="16"/>
        <v>0.33</v>
      </c>
    </row>
    <row r="176" spans="1:31" ht="15" customHeight="1" x14ac:dyDescent="0.25">
      <c r="A176" s="3" t="s">
        <v>206</v>
      </c>
      <c r="B176" s="3" t="s">
        <v>207</v>
      </c>
      <c r="C176" s="3">
        <v>2013</v>
      </c>
      <c r="D176" s="3">
        <v>1.1000000000000001</v>
      </c>
      <c r="E176" s="3">
        <v>0.59</v>
      </c>
      <c r="F176" s="3" t="s">
        <v>622</v>
      </c>
      <c r="G176" s="3">
        <v>2.23</v>
      </c>
      <c r="H176" s="3">
        <v>258</v>
      </c>
      <c r="I176" s="3">
        <v>0.33</v>
      </c>
      <c r="J176" s="3" t="s">
        <v>621</v>
      </c>
      <c r="K176" s="3" t="s">
        <v>621</v>
      </c>
      <c r="L176" s="3" t="s">
        <v>621</v>
      </c>
      <c r="M176" s="3" t="s">
        <v>621</v>
      </c>
      <c r="N176" s="3" t="s">
        <v>621</v>
      </c>
      <c r="O176" s="3" t="s">
        <v>621</v>
      </c>
      <c r="P176" s="3" t="s">
        <v>621</v>
      </c>
      <c r="Q176" s="3" t="s">
        <v>621</v>
      </c>
      <c r="R176" s="3" t="s">
        <v>621</v>
      </c>
      <c r="S176" s="3" t="s">
        <v>621</v>
      </c>
      <c r="V176" s="20">
        <f t="shared" si="13"/>
        <v>1.1000000000000001</v>
      </c>
      <c r="W176" s="20" t="str">
        <f t="shared" si="17"/>
        <v/>
      </c>
      <c r="AA176" s="90" t="str">
        <f t="shared" si="12"/>
        <v>Nordisk residual</v>
      </c>
      <c r="AC176" s="3">
        <f t="shared" si="14"/>
        <v>2.23</v>
      </c>
      <c r="AD176" s="3">
        <f t="shared" si="15"/>
        <v>258</v>
      </c>
      <c r="AE176" s="3">
        <f t="shared" si="16"/>
        <v>0.33</v>
      </c>
    </row>
    <row r="177" spans="1:31" ht="15" customHeight="1" x14ac:dyDescent="0.25">
      <c r="A177" s="3" t="s">
        <v>208</v>
      </c>
      <c r="B177" s="3" t="s">
        <v>209</v>
      </c>
      <c r="C177" s="3">
        <v>2013</v>
      </c>
      <c r="D177" s="3">
        <v>1.87</v>
      </c>
      <c r="E177" s="3">
        <v>18.2</v>
      </c>
      <c r="F177" s="3" t="s">
        <v>739</v>
      </c>
      <c r="G177" s="3">
        <v>0.03</v>
      </c>
      <c r="H177" s="3">
        <v>0</v>
      </c>
      <c r="I177" s="3">
        <v>0</v>
      </c>
      <c r="J177" s="3" t="s">
        <v>621</v>
      </c>
      <c r="K177" s="3" t="s">
        <v>621</v>
      </c>
      <c r="L177" s="3" t="s">
        <v>621</v>
      </c>
      <c r="M177" s="3" t="s">
        <v>621</v>
      </c>
      <c r="N177" s="3" t="s">
        <v>621</v>
      </c>
      <c r="O177" s="3" t="s">
        <v>621</v>
      </c>
      <c r="P177" s="3" t="s">
        <v>621</v>
      </c>
      <c r="Q177" s="3" t="s">
        <v>621</v>
      </c>
      <c r="R177" s="3" t="s">
        <v>621</v>
      </c>
      <c r="S177" s="3" t="s">
        <v>621</v>
      </c>
      <c r="V177" s="20">
        <f t="shared" si="13"/>
        <v>1.87</v>
      </c>
      <c r="W177" s="20" t="str">
        <f t="shared" si="17"/>
        <v/>
      </c>
      <c r="AA177" s="90" t="str">
        <f t="shared" si="12"/>
        <v>'Källmärkt Gävle Energi'</v>
      </c>
      <c r="AC177" s="3">
        <f t="shared" si="14"/>
        <v>0.03</v>
      </c>
      <c r="AD177" s="3">
        <f t="shared" si="15"/>
        <v>0</v>
      </c>
      <c r="AE177" s="3">
        <f t="shared" si="16"/>
        <v>0</v>
      </c>
    </row>
    <row r="178" spans="1:31" ht="15" customHeight="1" x14ac:dyDescent="0.25">
      <c r="A178" s="3" t="s">
        <v>210</v>
      </c>
      <c r="B178" s="3" t="s">
        <v>211</v>
      </c>
      <c r="C178" s="3">
        <v>2013</v>
      </c>
      <c r="D178" s="3">
        <v>62.796999999999997</v>
      </c>
      <c r="E178" s="3">
        <v>22.92</v>
      </c>
      <c r="F178" s="3" t="s">
        <v>732</v>
      </c>
      <c r="G178" s="3">
        <v>1.1299999999999999</v>
      </c>
      <c r="H178" s="3">
        <v>5.5</v>
      </c>
      <c r="I178" s="3">
        <v>0</v>
      </c>
      <c r="J178" s="3">
        <v>153.1</v>
      </c>
      <c r="K178" s="3">
        <v>0.52300000000000002</v>
      </c>
      <c r="L178" s="3">
        <v>202.54</v>
      </c>
      <c r="M178" s="3">
        <v>21.67</v>
      </c>
      <c r="N178" s="3">
        <v>0</v>
      </c>
      <c r="O178" s="3">
        <v>73.87</v>
      </c>
      <c r="P178" s="3">
        <v>4.2000000000000003E-2</v>
      </c>
      <c r="Q178" s="3">
        <v>39.9</v>
      </c>
      <c r="R178" s="3">
        <v>1.49</v>
      </c>
      <c r="S178" s="3">
        <v>0.2</v>
      </c>
      <c r="V178" s="20">
        <f t="shared" si="13"/>
        <v>62.796999999999997</v>
      </c>
      <c r="W178" s="20">
        <f t="shared" si="17"/>
        <v>153.1</v>
      </c>
      <c r="AA178" s="90" t="str">
        <f t="shared" si="12"/>
        <v>'Bra Miljöval'</v>
      </c>
      <c r="AC178" s="3">
        <f t="shared" si="14"/>
        <v>1.1299999999999999</v>
      </c>
      <c r="AD178" s="3">
        <f t="shared" si="15"/>
        <v>5.5</v>
      </c>
      <c r="AE178" s="3">
        <f t="shared" si="16"/>
        <v>0</v>
      </c>
    </row>
    <row r="179" spans="1:31" ht="15" customHeight="1" x14ac:dyDescent="0.25">
      <c r="A179" s="3" t="s">
        <v>210</v>
      </c>
      <c r="B179" s="3" t="s">
        <v>212</v>
      </c>
      <c r="C179" s="3">
        <v>2013</v>
      </c>
      <c r="D179" s="3">
        <v>2.23</v>
      </c>
      <c r="E179" s="3" t="s">
        <v>621</v>
      </c>
      <c r="F179" s="3" t="s">
        <v>732</v>
      </c>
      <c r="G179" s="3">
        <v>1.1200000000000001</v>
      </c>
      <c r="H179" s="3">
        <v>5.54</v>
      </c>
      <c r="I179" s="3">
        <v>0</v>
      </c>
      <c r="J179" s="3" t="s">
        <v>621</v>
      </c>
      <c r="K179" s="3" t="s">
        <v>621</v>
      </c>
      <c r="L179" s="3" t="s">
        <v>621</v>
      </c>
      <c r="M179" s="3" t="s">
        <v>621</v>
      </c>
      <c r="N179" s="3" t="s">
        <v>621</v>
      </c>
      <c r="O179" s="3" t="s">
        <v>621</v>
      </c>
      <c r="P179" s="3" t="s">
        <v>621</v>
      </c>
      <c r="Q179" s="3" t="s">
        <v>621</v>
      </c>
      <c r="R179" s="3" t="s">
        <v>621</v>
      </c>
      <c r="S179" s="3" t="s">
        <v>621</v>
      </c>
      <c r="V179" s="20">
        <f t="shared" si="13"/>
        <v>2.23</v>
      </c>
      <c r="W179" s="20" t="str">
        <f t="shared" si="17"/>
        <v/>
      </c>
      <c r="AA179" s="90" t="str">
        <f t="shared" si="12"/>
        <v>'Bra Miljöval'</v>
      </c>
      <c r="AC179" s="3">
        <f t="shared" si="14"/>
        <v>1.1200000000000001</v>
      </c>
      <c r="AD179" s="3">
        <f t="shared" si="15"/>
        <v>5.54</v>
      </c>
      <c r="AE179" s="3">
        <f t="shared" si="16"/>
        <v>0</v>
      </c>
    </row>
    <row r="180" spans="1:31" ht="15" customHeight="1" x14ac:dyDescent="0.25">
      <c r="A180" s="3" t="s">
        <v>213</v>
      </c>
      <c r="B180" s="3" t="s">
        <v>214</v>
      </c>
      <c r="C180" s="3">
        <v>2013</v>
      </c>
      <c r="D180" s="3" t="s">
        <v>621</v>
      </c>
      <c r="E180" s="3" t="s">
        <v>621</v>
      </c>
      <c r="F180" s="3" t="s">
        <v>622</v>
      </c>
      <c r="G180" s="3">
        <v>2.23</v>
      </c>
      <c r="H180" s="3">
        <v>258</v>
      </c>
      <c r="I180" s="3">
        <v>0.33</v>
      </c>
      <c r="J180" s="3" t="s">
        <v>621</v>
      </c>
      <c r="K180" s="3" t="s">
        <v>621</v>
      </c>
      <c r="L180" s="3" t="s">
        <v>621</v>
      </c>
      <c r="M180" s="3" t="s">
        <v>621</v>
      </c>
      <c r="N180" s="3" t="s">
        <v>621</v>
      </c>
      <c r="O180" s="3" t="s">
        <v>621</v>
      </c>
      <c r="P180" s="3" t="s">
        <v>621</v>
      </c>
      <c r="Q180" s="3" t="s">
        <v>621</v>
      </c>
      <c r="R180" s="3" t="s">
        <v>621</v>
      </c>
      <c r="S180" s="3" t="s">
        <v>621</v>
      </c>
      <c r="V180" s="20">
        <f t="shared" si="13"/>
        <v>0</v>
      </c>
      <c r="W180" s="20" t="str">
        <f t="shared" si="17"/>
        <v/>
      </c>
      <c r="AA180" s="90" t="str">
        <f t="shared" si="12"/>
        <v>Nordisk residual</v>
      </c>
      <c r="AC180" s="3">
        <f t="shared" si="14"/>
        <v>2.23</v>
      </c>
      <c r="AD180" s="3">
        <f t="shared" si="15"/>
        <v>258</v>
      </c>
      <c r="AE180" s="3">
        <f t="shared" si="16"/>
        <v>0.33</v>
      </c>
    </row>
    <row r="181" spans="1:31" ht="15" customHeight="1" x14ac:dyDescent="0.25">
      <c r="A181" s="3" t="s">
        <v>213</v>
      </c>
      <c r="B181" s="3" t="s">
        <v>215</v>
      </c>
      <c r="C181" s="3">
        <v>2013</v>
      </c>
      <c r="D181" s="3" t="s">
        <v>621</v>
      </c>
      <c r="E181" s="3" t="s">
        <v>621</v>
      </c>
      <c r="F181" s="3" t="s">
        <v>740</v>
      </c>
      <c r="G181" s="3">
        <v>0.05</v>
      </c>
      <c r="H181" s="3">
        <v>15</v>
      </c>
      <c r="I181" s="3">
        <v>0</v>
      </c>
      <c r="J181" s="3" t="s">
        <v>621</v>
      </c>
      <c r="K181" s="3" t="s">
        <v>621</v>
      </c>
      <c r="L181" s="3" t="s">
        <v>621</v>
      </c>
      <c r="M181" s="3" t="s">
        <v>621</v>
      </c>
      <c r="N181" s="3" t="s">
        <v>621</v>
      </c>
      <c r="O181" s="3" t="s">
        <v>621</v>
      </c>
      <c r="P181" s="3" t="s">
        <v>621</v>
      </c>
      <c r="Q181" s="3" t="s">
        <v>621</v>
      </c>
      <c r="R181" s="3" t="s">
        <v>621</v>
      </c>
      <c r="S181" s="3" t="s">
        <v>621</v>
      </c>
      <c r="V181" s="20">
        <f t="shared" si="13"/>
        <v>0</v>
      </c>
      <c r="W181" s="20" t="str">
        <f t="shared" si="17"/>
        <v/>
      </c>
      <c r="AA181" s="90" t="str">
        <f t="shared" si="12"/>
        <v>'Vindkraft'</v>
      </c>
      <c r="AC181" s="3">
        <f t="shared" si="14"/>
        <v>0.05</v>
      </c>
      <c r="AD181" s="3">
        <f t="shared" si="15"/>
        <v>15</v>
      </c>
      <c r="AE181" s="3">
        <f t="shared" si="16"/>
        <v>0</v>
      </c>
    </row>
    <row r="182" spans="1:31" ht="15" customHeight="1" x14ac:dyDescent="0.25">
      <c r="A182" s="3" t="s">
        <v>216</v>
      </c>
      <c r="B182" s="3" t="s">
        <v>217</v>
      </c>
      <c r="C182" s="3">
        <v>2013</v>
      </c>
      <c r="D182" s="3">
        <v>0.27</v>
      </c>
      <c r="E182" s="3" t="s">
        <v>621</v>
      </c>
      <c r="F182" s="3" t="s">
        <v>622</v>
      </c>
      <c r="G182" s="3">
        <v>2.23</v>
      </c>
      <c r="H182" s="3">
        <v>258</v>
      </c>
      <c r="I182" s="3">
        <v>0.33</v>
      </c>
      <c r="J182" s="3" t="s">
        <v>621</v>
      </c>
      <c r="K182" s="3" t="s">
        <v>621</v>
      </c>
      <c r="L182" s="3" t="s">
        <v>621</v>
      </c>
      <c r="M182" s="3" t="s">
        <v>621</v>
      </c>
      <c r="N182" s="3" t="s">
        <v>621</v>
      </c>
      <c r="O182" s="3" t="s">
        <v>621</v>
      </c>
      <c r="P182" s="3" t="s">
        <v>621</v>
      </c>
      <c r="Q182" s="3" t="s">
        <v>621</v>
      </c>
      <c r="R182" s="3" t="s">
        <v>621</v>
      </c>
      <c r="S182" s="3" t="s">
        <v>621</v>
      </c>
      <c r="V182" s="20">
        <f t="shared" si="13"/>
        <v>0.27</v>
      </c>
      <c r="W182" s="20" t="str">
        <f t="shared" si="17"/>
        <v/>
      </c>
      <c r="AA182" s="90" t="str">
        <f t="shared" si="12"/>
        <v>Nordisk residual</v>
      </c>
      <c r="AC182" s="3">
        <f t="shared" si="14"/>
        <v>2.23</v>
      </c>
      <c r="AD182" s="3">
        <f t="shared" si="15"/>
        <v>258</v>
      </c>
      <c r="AE182" s="3">
        <f t="shared" si="16"/>
        <v>0.33</v>
      </c>
    </row>
    <row r="183" spans="1:31" ht="15" customHeight="1" x14ac:dyDescent="0.25">
      <c r="A183" s="3" t="s">
        <v>218</v>
      </c>
      <c r="B183" s="3" t="s">
        <v>219</v>
      </c>
      <c r="C183" s="3">
        <v>2013</v>
      </c>
      <c r="D183" s="3">
        <v>0.35399999999999998</v>
      </c>
      <c r="E183" s="3" t="s">
        <v>621</v>
      </c>
      <c r="F183" s="3" t="s">
        <v>741</v>
      </c>
      <c r="G183" s="3">
        <v>0</v>
      </c>
      <c r="H183" s="3">
        <v>0</v>
      </c>
      <c r="I183" s="3">
        <v>0</v>
      </c>
      <c r="J183" s="3" t="s">
        <v>621</v>
      </c>
      <c r="K183" s="3" t="s">
        <v>621</v>
      </c>
      <c r="L183" s="3" t="s">
        <v>621</v>
      </c>
      <c r="M183" s="3" t="s">
        <v>621</v>
      </c>
      <c r="N183" s="3" t="s">
        <v>621</v>
      </c>
      <c r="O183" s="3" t="s">
        <v>621</v>
      </c>
      <c r="P183" s="3" t="s">
        <v>621</v>
      </c>
      <c r="Q183" s="3" t="s">
        <v>621</v>
      </c>
      <c r="R183" s="3" t="s">
        <v>621</v>
      </c>
      <c r="S183" s="3" t="s">
        <v>621</v>
      </c>
      <c r="V183" s="20">
        <f t="shared" si="13"/>
        <v>0.35399999999999998</v>
      </c>
      <c r="W183" s="20" t="str">
        <f t="shared" si="17"/>
        <v/>
      </c>
      <c r="AA183" s="90" t="str">
        <f t="shared" si="12"/>
        <v>' el från Green Energy'</v>
      </c>
      <c r="AC183" s="3">
        <f t="shared" si="14"/>
        <v>0</v>
      </c>
      <c r="AD183" s="3">
        <f t="shared" si="15"/>
        <v>0</v>
      </c>
      <c r="AE183" s="3">
        <f t="shared" si="16"/>
        <v>0</v>
      </c>
    </row>
    <row r="184" spans="1:31" ht="15" customHeight="1" x14ac:dyDescent="0.25">
      <c r="A184" s="3" t="s">
        <v>218</v>
      </c>
      <c r="B184" s="3" t="s">
        <v>220</v>
      </c>
      <c r="C184" s="3">
        <v>2013</v>
      </c>
      <c r="D184" s="3">
        <v>0.94199999999999995</v>
      </c>
      <c r="E184" s="3" t="s">
        <v>621</v>
      </c>
      <c r="F184" s="3" t="s">
        <v>742</v>
      </c>
      <c r="G184" s="3">
        <v>0</v>
      </c>
      <c r="H184" s="3">
        <v>0</v>
      </c>
      <c r="I184" s="3">
        <v>0</v>
      </c>
      <c r="J184" s="3" t="s">
        <v>621</v>
      </c>
      <c r="K184" s="3" t="s">
        <v>621</v>
      </c>
      <c r="L184" s="3" t="s">
        <v>621</v>
      </c>
      <c r="M184" s="3" t="s">
        <v>621</v>
      </c>
      <c r="N184" s="3" t="s">
        <v>621</v>
      </c>
      <c r="O184" s="3" t="s">
        <v>621</v>
      </c>
      <c r="P184" s="3" t="s">
        <v>621</v>
      </c>
      <c r="Q184" s="3" t="s">
        <v>621</v>
      </c>
      <c r="R184" s="3" t="s">
        <v>621</v>
      </c>
      <c r="S184" s="3" t="s">
        <v>621</v>
      </c>
      <c r="V184" s="20">
        <f t="shared" si="13"/>
        <v>0.94199999999999995</v>
      </c>
      <c r="W184" s="20" t="str">
        <f t="shared" si="17"/>
        <v/>
      </c>
      <c r="AA184" s="90" t="str">
        <f t="shared" si="12"/>
        <v>'Miljömärkt el frånGreen Energy'</v>
      </c>
      <c r="AC184" s="3">
        <f t="shared" si="14"/>
        <v>0</v>
      </c>
      <c r="AD184" s="3">
        <f t="shared" si="15"/>
        <v>0</v>
      </c>
      <c r="AE184" s="3">
        <f t="shared" si="16"/>
        <v>0</v>
      </c>
    </row>
    <row r="185" spans="1:31" ht="15" customHeight="1" x14ac:dyDescent="0.25">
      <c r="A185" s="3" t="s">
        <v>218</v>
      </c>
      <c r="B185" s="3" t="s">
        <v>221</v>
      </c>
      <c r="C185" s="3">
        <v>2013</v>
      </c>
      <c r="D185" s="3" t="s">
        <v>621</v>
      </c>
      <c r="E185" s="3" t="s">
        <v>621</v>
      </c>
      <c r="F185" s="3" t="s">
        <v>743</v>
      </c>
      <c r="G185" s="3">
        <v>0</v>
      </c>
      <c r="H185" s="3">
        <v>0</v>
      </c>
      <c r="I185" s="3">
        <v>0</v>
      </c>
      <c r="J185" s="3" t="s">
        <v>621</v>
      </c>
      <c r="K185" s="3" t="s">
        <v>621</v>
      </c>
      <c r="L185" s="3" t="s">
        <v>621</v>
      </c>
      <c r="M185" s="3" t="s">
        <v>621</v>
      </c>
      <c r="N185" s="3" t="s">
        <v>621</v>
      </c>
      <c r="O185" s="3" t="s">
        <v>621</v>
      </c>
      <c r="P185" s="3" t="s">
        <v>621</v>
      </c>
      <c r="Q185" s="3" t="s">
        <v>621</v>
      </c>
      <c r="R185" s="3" t="s">
        <v>621</v>
      </c>
      <c r="S185" s="3" t="s">
        <v>621</v>
      </c>
      <c r="V185" s="20">
        <f t="shared" si="13"/>
        <v>0</v>
      </c>
      <c r="W185" s="20" t="str">
        <f t="shared" si="17"/>
        <v/>
      </c>
      <c r="AA185" s="90" t="str">
        <f t="shared" si="12"/>
        <v>'grreen energy'</v>
      </c>
      <c r="AC185" s="3">
        <f t="shared" si="14"/>
        <v>0</v>
      </c>
      <c r="AD185" s="3">
        <f t="shared" si="15"/>
        <v>0</v>
      </c>
      <c r="AE185" s="3">
        <f t="shared" si="16"/>
        <v>0</v>
      </c>
    </row>
    <row r="186" spans="1:31" ht="15" customHeight="1" x14ac:dyDescent="0.25">
      <c r="A186" s="3" t="s">
        <v>222</v>
      </c>
      <c r="B186" s="3" t="s">
        <v>223</v>
      </c>
      <c r="C186" s="3">
        <v>2013</v>
      </c>
      <c r="D186" s="3">
        <v>9.9</v>
      </c>
      <c r="E186" s="3">
        <v>19.222999999999999</v>
      </c>
      <c r="F186" s="3" t="s">
        <v>621</v>
      </c>
      <c r="G186" s="3">
        <v>2.23</v>
      </c>
      <c r="H186" s="3">
        <v>258</v>
      </c>
      <c r="I186" s="3">
        <v>0.33</v>
      </c>
      <c r="J186" s="3" t="s">
        <v>621</v>
      </c>
      <c r="K186" s="3" t="s">
        <v>621</v>
      </c>
      <c r="L186" s="3" t="s">
        <v>621</v>
      </c>
      <c r="M186" s="3" t="s">
        <v>621</v>
      </c>
      <c r="N186" s="3" t="s">
        <v>621</v>
      </c>
      <c r="O186" s="3" t="s">
        <v>621</v>
      </c>
      <c r="P186" s="3" t="s">
        <v>621</v>
      </c>
      <c r="Q186" s="3" t="s">
        <v>621</v>
      </c>
      <c r="R186" s="3" t="s">
        <v>621</v>
      </c>
      <c r="S186" s="3" t="s">
        <v>621</v>
      </c>
      <c r="V186" s="20">
        <f t="shared" si="13"/>
        <v>9.9</v>
      </c>
      <c r="W186" s="20" t="str">
        <f t="shared" si="17"/>
        <v/>
      </c>
      <c r="AA186" s="90" t="str">
        <f t="shared" si="12"/>
        <v>Nordisk residual</v>
      </c>
      <c r="AC186" s="3">
        <f t="shared" si="14"/>
        <v>2.23</v>
      </c>
      <c r="AD186" s="3">
        <f t="shared" si="15"/>
        <v>258</v>
      </c>
      <c r="AE186" s="3">
        <f t="shared" si="16"/>
        <v>0.33</v>
      </c>
    </row>
    <row r="187" spans="1:31" ht="15" customHeight="1" x14ac:dyDescent="0.25">
      <c r="A187" s="3" t="s">
        <v>224</v>
      </c>
      <c r="B187" s="3" t="s">
        <v>225</v>
      </c>
      <c r="C187" s="3">
        <v>2013</v>
      </c>
      <c r="D187" s="3" t="s">
        <v>621</v>
      </c>
      <c r="E187" s="3" t="s">
        <v>621</v>
      </c>
      <c r="F187" s="3" t="s">
        <v>621</v>
      </c>
      <c r="G187" s="3">
        <v>2.23</v>
      </c>
      <c r="H187" s="3">
        <v>258</v>
      </c>
      <c r="I187" s="3">
        <v>0.33</v>
      </c>
      <c r="J187" s="3">
        <v>60.2</v>
      </c>
      <c r="K187" s="3">
        <v>0.11</v>
      </c>
      <c r="L187" s="3">
        <v>37.4</v>
      </c>
      <c r="M187" s="3">
        <v>5.9</v>
      </c>
      <c r="N187" s="3">
        <v>2.6</v>
      </c>
      <c r="O187" s="3" t="s">
        <v>621</v>
      </c>
      <c r="P187" s="3" t="s">
        <v>621</v>
      </c>
      <c r="Q187" s="3" t="s">
        <v>621</v>
      </c>
      <c r="R187" s="3" t="s">
        <v>621</v>
      </c>
      <c r="S187" s="3" t="s">
        <v>621</v>
      </c>
      <c r="V187" s="20">
        <f t="shared" si="13"/>
        <v>0</v>
      </c>
      <c r="W187" s="20">
        <f t="shared" si="17"/>
        <v>60.2</v>
      </c>
      <c r="AA187" s="90" t="str">
        <f t="shared" si="12"/>
        <v>Nordisk residual</v>
      </c>
      <c r="AC187" s="3">
        <f t="shared" si="14"/>
        <v>2.23</v>
      </c>
      <c r="AD187" s="3">
        <f t="shared" si="15"/>
        <v>258</v>
      </c>
      <c r="AE187" s="3">
        <f t="shared" si="16"/>
        <v>0.33</v>
      </c>
    </row>
    <row r="188" spans="1:31"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V188" s="20">
        <f t="shared" si="13"/>
        <v>0</v>
      </c>
      <c r="W188" s="20" t="str">
        <f t="shared" si="17"/>
        <v/>
      </c>
      <c r="AA188" s="90" t="str">
        <f t="shared" si="12"/>
        <v>Nordisk residual</v>
      </c>
      <c r="AC188" s="3">
        <f t="shared" si="14"/>
        <v>2.23</v>
      </c>
      <c r="AD188" s="3">
        <f t="shared" si="15"/>
        <v>258</v>
      </c>
      <c r="AE188" s="3">
        <f t="shared" si="16"/>
        <v>0.33</v>
      </c>
    </row>
    <row r="189" spans="1:31" ht="15" customHeight="1" x14ac:dyDescent="0.25">
      <c r="A189" s="3" t="s">
        <v>226</v>
      </c>
      <c r="B189" s="3" t="s">
        <v>228</v>
      </c>
      <c r="C189" s="3">
        <v>2013</v>
      </c>
      <c r="D189" s="3" t="s">
        <v>621</v>
      </c>
      <c r="E189" s="3">
        <v>2.5</v>
      </c>
      <c r="F189" s="3" t="s">
        <v>622</v>
      </c>
      <c r="G189" s="3">
        <v>2.23</v>
      </c>
      <c r="H189" s="3">
        <v>258</v>
      </c>
      <c r="I189" s="3">
        <v>0.33</v>
      </c>
      <c r="J189" s="3" t="s">
        <v>621</v>
      </c>
      <c r="K189" s="3" t="s">
        <v>621</v>
      </c>
      <c r="L189" s="3" t="s">
        <v>621</v>
      </c>
      <c r="M189" s="3" t="s">
        <v>621</v>
      </c>
      <c r="N189" s="3" t="s">
        <v>621</v>
      </c>
      <c r="O189" s="3" t="s">
        <v>621</v>
      </c>
      <c r="P189" s="3" t="s">
        <v>621</v>
      </c>
      <c r="Q189" s="3" t="s">
        <v>621</v>
      </c>
      <c r="R189" s="3" t="s">
        <v>621</v>
      </c>
      <c r="S189" s="3" t="s">
        <v>621</v>
      </c>
      <c r="V189" s="20">
        <f t="shared" si="13"/>
        <v>0</v>
      </c>
      <c r="W189" s="20" t="str">
        <f t="shared" si="17"/>
        <v/>
      </c>
      <c r="AA189" s="90" t="str">
        <f t="shared" si="12"/>
        <v>Nordisk residual</v>
      </c>
      <c r="AC189" s="3">
        <f t="shared" si="14"/>
        <v>2.23</v>
      </c>
      <c r="AD189" s="3">
        <f t="shared" si="15"/>
        <v>258</v>
      </c>
      <c r="AE189" s="3">
        <f t="shared" si="16"/>
        <v>0.33</v>
      </c>
    </row>
    <row r="190" spans="1:31" ht="15" customHeight="1" x14ac:dyDescent="0.25">
      <c r="A190" s="3" t="s">
        <v>226</v>
      </c>
      <c r="B190" s="3" t="s">
        <v>229</v>
      </c>
      <c r="C190" s="3">
        <v>2013</v>
      </c>
      <c r="D190" s="3" t="s">
        <v>621</v>
      </c>
      <c r="E190" s="3" t="s">
        <v>621</v>
      </c>
      <c r="F190" s="3" t="s">
        <v>622</v>
      </c>
      <c r="G190" s="3">
        <v>2.23</v>
      </c>
      <c r="H190" s="3">
        <v>258</v>
      </c>
      <c r="I190" s="3">
        <v>0.33</v>
      </c>
      <c r="J190" s="3" t="s">
        <v>621</v>
      </c>
      <c r="K190" s="3" t="s">
        <v>621</v>
      </c>
      <c r="L190" s="3" t="s">
        <v>621</v>
      </c>
      <c r="M190" s="3" t="s">
        <v>621</v>
      </c>
      <c r="N190" s="3" t="s">
        <v>621</v>
      </c>
      <c r="O190" s="3" t="s">
        <v>621</v>
      </c>
      <c r="P190" s="3" t="s">
        <v>621</v>
      </c>
      <c r="Q190" s="3" t="s">
        <v>621</v>
      </c>
      <c r="R190" s="3" t="s">
        <v>621</v>
      </c>
      <c r="S190" s="3" t="s">
        <v>621</v>
      </c>
      <c r="V190" s="20">
        <f t="shared" si="13"/>
        <v>0</v>
      </c>
      <c r="W190" s="20" t="str">
        <f t="shared" si="17"/>
        <v/>
      </c>
      <c r="AA190" s="90" t="str">
        <f t="shared" si="12"/>
        <v>Nordisk residual</v>
      </c>
      <c r="AC190" s="3">
        <f t="shared" si="14"/>
        <v>2.23</v>
      </c>
      <c r="AD190" s="3">
        <f t="shared" si="15"/>
        <v>258</v>
      </c>
      <c r="AE190" s="3">
        <f t="shared" si="16"/>
        <v>0.33</v>
      </c>
    </row>
    <row r="191" spans="1:31" ht="15" customHeight="1" x14ac:dyDescent="0.25">
      <c r="A191" s="3" t="s">
        <v>226</v>
      </c>
      <c r="B191" s="3" t="s">
        <v>230</v>
      </c>
      <c r="C191" s="3">
        <v>2013</v>
      </c>
      <c r="D191" s="3" t="s">
        <v>621</v>
      </c>
      <c r="E191" s="3" t="s">
        <v>621</v>
      </c>
      <c r="F191" s="3" t="s">
        <v>622</v>
      </c>
      <c r="G191" s="3">
        <v>2.23</v>
      </c>
      <c r="H191" s="3">
        <v>258</v>
      </c>
      <c r="I191" s="3">
        <v>0.33</v>
      </c>
      <c r="J191" s="3" t="s">
        <v>621</v>
      </c>
      <c r="K191" s="3" t="s">
        <v>621</v>
      </c>
      <c r="L191" s="3" t="s">
        <v>621</v>
      </c>
      <c r="M191" s="3" t="s">
        <v>621</v>
      </c>
      <c r="N191" s="3" t="s">
        <v>621</v>
      </c>
      <c r="O191" s="3" t="s">
        <v>621</v>
      </c>
      <c r="P191" s="3" t="s">
        <v>621</v>
      </c>
      <c r="Q191" s="3" t="s">
        <v>621</v>
      </c>
      <c r="R191" s="3" t="s">
        <v>621</v>
      </c>
      <c r="S191" s="3" t="s">
        <v>621</v>
      </c>
      <c r="V191" s="20">
        <f t="shared" si="13"/>
        <v>0</v>
      </c>
      <c r="W191" s="20" t="str">
        <f t="shared" si="17"/>
        <v/>
      </c>
      <c r="AA191" s="90" t="str">
        <f t="shared" si="12"/>
        <v>Nordisk residual</v>
      </c>
      <c r="AC191" s="3">
        <f t="shared" si="14"/>
        <v>2.23</v>
      </c>
      <c r="AD191" s="3">
        <f t="shared" si="15"/>
        <v>258</v>
      </c>
      <c r="AE191" s="3">
        <f t="shared" si="16"/>
        <v>0.33</v>
      </c>
    </row>
    <row r="192" spans="1:31" ht="15" customHeight="1" x14ac:dyDescent="0.25">
      <c r="A192" s="3" t="s">
        <v>226</v>
      </c>
      <c r="B192" s="3" t="s">
        <v>231</v>
      </c>
      <c r="C192" s="3">
        <v>2013</v>
      </c>
      <c r="D192" s="3" t="s">
        <v>621</v>
      </c>
      <c r="E192" s="3" t="s">
        <v>621</v>
      </c>
      <c r="F192" s="3" t="s">
        <v>622</v>
      </c>
      <c r="G192" s="3">
        <v>2.23</v>
      </c>
      <c r="H192" s="3">
        <v>258</v>
      </c>
      <c r="I192" s="3">
        <v>0.33</v>
      </c>
      <c r="J192" s="3" t="s">
        <v>621</v>
      </c>
      <c r="K192" s="3" t="s">
        <v>621</v>
      </c>
      <c r="L192" s="3" t="s">
        <v>621</v>
      </c>
      <c r="M192" s="3" t="s">
        <v>621</v>
      </c>
      <c r="N192" s="3" t="s">
        <v>621</v>
      </c>
      <c r="O192" s="3" t="s">
        <v>621</v>
      </c>
      <c r="P192" s="3" t="s">
        <v>621</v>
      </c>
      <c r="Q192" s="3" t="s">
        <v>621</v>
      </c>
      <c r="R192" s="3" t="s">
        <v>621</v>
      </c>
      <c r="S192" s="3" t="s">
        <v>621</v>
      </c>
      <c r="V192" s="20">
        <f t="shared" si="13"/>
        <v>0</v>
      </c>
      <c r="W192" s="20" t="str">
        <f t="shared" si="17"/>
        <v/>
      </c>
      <c r="AA192" s="90" t="str">
        <f t="shared" si="12"/>
        <v>Nordisk residual</v>
      </c>
      <c r="AC192" s="3">
        <f t="shared" si="14"/>
        <v>2.23</v>
      </c>
      <c r="AD192" s="3">
        <f t="shared" si="15"/>
        <v>258</v>
      </c>
      <c r="AE192" s="3">
        <f t="shared" si="16"/>
        <v>0.33</v>
      </c>
    </row>
    <row r="193" spans="1:31" ht="15" customHeight="1" x14ac:dyDescent="0.25">
      <c r="A193" s="3" t="s">
        <v>232</v>
      </c>
      <c r="B193" s="3" t="s">
        <v>233</v>
      </c>
      <c r="C193" s="3">
        <v>2013</v>
      </c>
      <c r="D193" s="3">
        <v>0.81499999999999995</v>
      </c>
      <c r="E193" s="3" t="s">
        <v>621</v>
      </c>
      <c r="F193" s="3" t="s">
        <v>744</v>
      </c>
      <c r="G193" s="3">
        <v>1.1000000000000001</v>
      </c>
      <c r="H193" s="3">
        <v>1.4999999999999999E-4</v>
      </c>
      <c r="I193" s="3">
        <v>0</v>
      </c>
      <c r="J193" s="3" t="s">
        <v>621</v>
      </c>
      <c r="K193" s="3" t="s">
        <v>621</v>
      </c>
      <c r="L193" s="3" t="s">
        <v>621</v>
      </c>
      <c r="M193" s="3" t="s">
        <v>621</v>
      </c>
      <c r="N193" s="3" t="s">
        <v>621</v>
      </c>
      <c r="O193" s="3" t="s">
        <v>621</v>
      </c>
      <c r="P193" s="3" t="s">
        <v>621</v>
      </c>
      <c r="Q193" s="3" t="s">
        <v>621</v>
      </c>
      <c r="R193" s="3" t="s">
        <v>621</v>
      </c>
      <c r="S193" s="3" t="s">
        <v>621</v>
      </c>
      <c r="V193" s="20">
        <f t="shared" si="13"/>
        <v>0.81499999999999995</v>
      </c>
      <c r="W193" s="20" t="str">
        <f t="shared" si="17"/>
        <v/>
      </c>
      <c r="AA193" s="90" t="str">
        <f t="shared" si="12"/>
        <v>'Vatten el'</v>
      </c>
      <c r="AC193" s="3">
        <f t="shared" si="14"/>
        <v>1.1000000000000001</v>
      </c>
      <c r="AD193" s="3">
        <f t="shared" si="15"/>
        <v>1.4999999999999999E-4</v>
      </c>
      <c r="AE193" s="3">
        <f t="shared" si="16"/>
        <v>0</v>
      </c>
    </row>
    <row r="194" spans="1:31" ht="15" customHeight="1" x14ac:dyDescent="0.25">
      <c r="A194" s="3" t="s">
        <v>234</v>
      </c>
      <c r="B194" s="3" t="s">
        <v>235</v>
      </c>
      <c r="C194" s="3">
        <v>2013</v>
      </c>
      <c r="D194" s="3">
        <v>2.8</v>
      </c>
      <c r="E194" s="3">
        <v>6.3</v>
      </c>
      <c r="F194" s="3" t="s">
        <v>745</v>
      </c>
      <c r="G194" s="3">
        <v>2</v>
      </c>
      <c r="H194" s="3">
        <v>0</v>
      </c>
      <c r="I194" s="3">
        <v>0</v>
      </c>
      <c r="J194" s="3" t="s">
        <v>621</v>
      </c>
      <c r="K194" s="3" t="s">
        <v>621</v>
      </c>
      <c r="L194" s="3" t="s">
        <v>621</v>
      </c>
      <c r="M194" s="3" t="s">
        <v>621</v>
      </c>
      <c r="N194" s="3" t="s">
        <v>621</v>
      </c>
      <c r="O194" s="3" t="s">
        <v>621</v>
      </c>
      <c r="P194" s="3" t="s">
        <v>621</v>
      </c>
      <c r="Q194" s="3" t="s">
        <v>621</v>
      </c>
      <c r="R194" s="3" t="s">
        <v>621</v>
      </c>
      <c r="S194" s="3" t="s">
        <v>621</v>
      </c>
      <c r="V194" s="20">
        <f t="shared" si="13"/>
        <v>2.8</v>
      </c>
      <c r="W194" s="20" t="str">
        <f t="shared" si="17"/>
        <v/>
      </c>
      <c r="AA194" s="90" t="str">
        <f t="shared" ref="AA194:AA257" si="18">IF(OR(F194="-",F194="et",F194="'-'",F194="'0'",F194="'DS'"),"Nordisk residual",F194)</f>
        <v>'Biokraft'</v>
      </c>
      <c r="AC194" s="3">
        <f t="shared" si="14"/>
        <v>2</v>
      </c>
      <c r="AD194" s="3">
        <f t="shared" si="15"/>
        <v>0</v>
      </c>
      <c r="AE194" s="3">
        <f t="shared" si="16"/>
        <v>0</v>
      </c>
    </row>
    <row r="195" spans="1:31" ht="15" customHeight="1" x14ac:dyDescent="0.25">
      <c r="A195" s="3" t="s">
        <v>236</v>
      </c>
      <c r="B195" s="3" t="s">
        <v>237</v>
      </c>
      <c r="C195" s="3">
        <v>2013</v>
      </c>
      <c r="D195" s="3">
        <v>9.5</v>
      </c>
      <c r="E195" s="3" t="s">
        <v>621</v>
      </c>
      <c r="F195" s="3" t="s">
        <v>661</v>
      </c>
      <c r="G195" s="3">
        <v>2.23</v>
      </c>
      <c r="H195" s="3">
        <v>258</v>
      </c>
      <c r="I195" s="3">
        <v>0.33</v>
      </c>
      <c r="J195" s="3" t="s">
        <v>621</v>
      </c>
      <c r="K195" s="3" t="s">
        <v>621</v>
      </c>
      <c r="L195" s="3" t="s">
        <v>621</v>
      </c>
      <c r="M195" s="3" t="s">
        <v>621</v>
      </c>
      <c r="N195" s="3" t="s">
        <v>621</v>
      </c>
      <c r="O195" s="3" t="s">
        <v>621</v>
      </c>
      <c r="P195" s="3" t="s">
        <v>621</v>
      </c>
      <c r="Q195" s="3" t="s">
        <v>621</v>
      </c>
      <c r="R195" s="3" t="s">
        <v>621</v>
      </c>
      <c r="S195" s="3" t="s">
        <v>621</v>
      </c>
      <c r="V195" s="20">
        <f t="shared" ref="V195:V258" si="19">IFERROR(D195/1,0)</f>
        <v>9.5</v>
      </c>
      <c r="W195" s="20" t="str">
        <f t="shared" si="17"/>
        <v/>
      </c>
      <c r="AA195" s="90" t="str">
        <f t="shared" si="18"/>
        <v>Nordisk residual</v>
      </c>
      <c r="AC195" s="3">
        <f t="shared" ref="AC195:AC258" si="20">IFERROR(G195/1,2.23)</f>
        <v>2.23</v>
      </c>
      <c r="AD195" s="3">
        <f t="shared" ref="AD195:AD258" si="21">IFERROR(H195/1,258)</f>
        <v>258</v>
      </c>
      <c r="AE195" s="3">
        <f t="shared" ref="AE195:AE258" si="22">IFERROR(I195/1,0.33)</f>
        <v>0.33</v>
      </c>
    </row>
    <row r="196" spans="1:31" ht="15" customHeight="1" x14ac:dyDescent="0.25">
      <c r="A196" s="3" t="s">
        <v>236</v>
      </c>
      <c r="B196" s="3" t="s">
        <v>238</v>
      </c>
      <c r="C196" s="3">
        <v>2013</v>
      </c>
      <c r="D196" s="3">
        <v>0.6</v>
      </c>
      <c r="E196" s="3" t="s">
        <v>621</v>
      </c>
      <c r="F196" s="3" t="s">
        <v>661</v>
      </c>
      <c r="G196" s="3">
        <v>2.23</v>
      </c>
      <c r="H196" s="3">
        <v>258</v>
      </c>
      <c r="I196" s="3">
        <v>0.33</v>
      </c>
      <c r="J196" s="3" t="s">
        <v>621</v>
      </c>
      <c r="K196" s="3" t="s">
        <v>621</v>
      </c>
      <c r="L196" s="3" t="s">
        <v>621</v>
      </c>
      <c r="M196" s="3" t="s">
        <v>621</v>
      </c>
      <c r="N196" s="3" t="s">
        <v>621</v>
      </c>
      <c r="O196" s="3" t="s">
        <v>621</v>
      </c>
      <c r="P196" s="3" t="s">
        <v>621</v>
      </c>
      <c r="Q196" s="3" t="s">
        <v>621</v>
      </c>
      <c r="R196" s="3" t="s">
        <v>621</v>
      </c>
      <c r="S196" s="3" t="s">
        <v>621</v>
      </c>
      <c r="V196" s="20">
        <f t="shared" si="19"/>
        <v>0.6</v>
      </c>
      <c r="W196" s="20" t="str">
        <f t="shared" ref="W196:W259" si="23">IFERROR(J196/1,"")</f>
        <v/>
      </c>
      <c r="AA196" s="90" t="str">
        <f t="shared" si="18"/>
        <v>Nordisk residual</v>
      </c>
      <c r="AC196" s="3">
        <f t="shared" si="20"/>
        <v>2.23</v>
      </c>
      <c r="AD196" s="3">
        <f t="shared" si="21"/>
        <v>258</v>
      </c>
      <c r="AE196" s="3">
        <f t="shared" si="22"/>
        <v>0.33</v>
      </c>
    </row>
    <row r="197" spans="1:31" ht="15" customHeight="1" x14ac:dyDescent="0.25">
      <c r="A197" s="3" t="s">
        <v>239</v>
      </c>
      <c r="B197" s="3" t="s">
        <v>240</v>
      </c>
      <c r="C197" s="3">
        <v>2013</v>
      </c>
      <c r="D197" s="3">
        <v>0.36199999999999999</v>
      </c>
      <c r="E197" s="3">
        <v>0</v>
      </c>
      <c r="F197" s="3" t="s">
        <v>622</v>
      </c>
      <c r="G197" s="3">
        <v>2.23</v>
      </c>
      <c r="H197" s="3">
        <v>258</v>
      </c>
      <c r="I197" s="3">
        <v>0.33</v>
      </c>
      <c r="J197" s="3" t="s">
        <v>621</v>
      </c>
      <c r="K197" s="3" t="s">
        <v>621</v>
      </c>
      <c r="L197" s="3" t="s">
        <v>621</v>
      </c>
      <c r="M197" s="3" t="s">
        <v>621</v>
      </c>
      <c r="N197" s="3" t="s">
        <v>621</v>
      </c>
      <c r="O197" s="3" t="s">
        <v>621</v>
      </c>
      <c r="P197" s="3" t="s">
        <v>621</v>
      </c>
      <c r="Q197" s="3" t="s">
        <v>621</v>
      </c>
      <c r="R197" s="3" t="s">
        <v>621</v>
      </c>
      <c r="S197" s="3" t="s">
        <v>621</v>
      </c>
      <c r="V197" s="20">
        <f t="shared" si="19"/>
        <v>0.36199999999999999</v>
      </c>
      <c r="W197" s="20" t="str">
        <f t="shared" si="23"/>
        <v/>
      </c>
      <c r="AA197" s="90" t="str">
        <f t="shared" si="18"/>
        <v>Nordisk residual</v>
      </c>
      <c r="AC197" s="3">
        <f t="shared" si="20"/>
        <v>2.23</v>
      </c>
      <c r="AD197" s="3">
        <f t="shared" si="21"/>
        <v>258</v>
      </c>
      <c r="AE197" s="3">
        <f t="shared" si="22"/>
        <v>0.33</v>
      </c>
    </row>
    <row r="198" spans="1:31" ht="15" customHeight="1" x14ac:dyDescent="0.25">
      <c r="A198" s="3" t="s">
        <v>241</v>
      </c>
      <c r="B198" s="3" t="s">
        <v>242</v>
      </c>
      <c r="C198" s="3">
        <v>2013</v>
      </c>
      <c r="D198" s="3">
        <v>1</v>
      </c>
      <c r="E198" s="3" t="s">
        <v>621</v>
      </c>
      <c r="F198" s="3" t="s">
        <v>746</v>
      </c>
      <c r="G198" s="3">
        <v>1.1000000000000001</v>
      </c>
      <c r="H198" s="3">
        <v>0</v>
      </c>
      <c r="I198" s="3">
        <v>0</v>
      </c>
      <c r="J198" s="3" t="s">
        <v>621</v>
      </c>
      <c r="K198" s="3" t="s">
        <v>621</v>
      </c>
      <c r="L198" s="3" t="s">
        <v>621</v>
      </c>
      <c r="M198" s="3" t="s">
        <v>621</v>
      </c>
      <c r="N198" s="3" t="s">
        <v>621</v>
      </c>
      <c r="O198" s="3" t="s">
        <v>621</v>
      </c>
      <c r="P198" s="3" t="s">
        <v>621</v>
      </c>
      <c r="Q198" s="3" t="s">
        <v>621</v>
      </c>
      <c r="R198" s="3" t="s">
        <v>621</v>
      </c>
      <c r="S198" s="3" t="s">
        <v>621</v>
      </c>
      <c r="V198" s="20">
        <f t="shared" si="19"/>
        <v>1</v>
      </c>
      <c r="W198" s="20" t="str">
        <f t="shared" si="23"/>
        <v/>
      </c>
      <c r="AA198" s="90" t="str">
        <f t="shared" si="18"/>
        <v>'Vattenkraft el'</v>
      </c>
      <c r="AC198" s="3">
        <f t="shared" si="20"/>
        <v>1.1000000000000001</v>
      </c>
      <c r="AD198" s="3">
        <f t="shared" si="21"/>
        <v>0</v>
      </c>
      <c r="AE198" s="3">
        <f t="shared" si="22"/>
        <v>0</v>
      </c>
    </row>
    <row r="199" spans="1:31" ht="15" customHeight="1" x14ac:dyDescent="0.25">
      <c r="A199" s="3" t="s">
        <v>243</v>
      </c>
      <c r="B199" s="3" t="s">
        <v>244</v>
      </c>
      <c r="C199" s="3">
        <v>2013</v>
      </c>
      <c r="D199" s="3" t="s">
        <v>621</v>
      </c>
      <c r="E199" s="3" t="s">
        <v>621</v>
      </c>
      <c r="F199" s="3" t="s">
        <v>622</v>
      </c>
      <c r="G199" s="3">
        <v>2.23</v>
      </c>
      <c r="H199" s="3">
        <v>258</v>
      </c>
      <c r="I199" s="3">
        <v>0.33</v>
      </c>
      <c r="J199" s="3" t="s">
        <v>621</v>
      </c>
      <c r="K199" s="3" t="s">
        <v>621</v>
      </c>
      <c r="L199" s="3" t="s">
        <v>621</v>
      </c>
      <c r="M199" s="3" t="s">
        <v>621</v>
      </c>
      <c r="N199" s="3" t="s">
        <v>621</v>
      </c>
      <c r="O199" s="3" t="s">
        <v>621</v>
      </c>
      <c r="P199" s="3" t="s">
        <v>621</v>
      </c>
      <c r="Q199" s="3" t="s">
        <v>621</v>
      </c>
      <c r="R199" s="3" t="s">
        <v>621</v>
      </c>
      <c r="S199" s="3" t="s">
        <v>621</v>
      </c>
      <c r="V199" s="20">
        <f t="shared" si="19"/>
        <v>0</v>
      </c>
      <c r="W199" s="20" t="str">
        <f t="shared" si="23"/>
        <v/>
      </c>
      <c r="AA199" s="90" t="str">
        <f t="shared" si="18"/>
        <v>Nordisk residual</v>
      </c>
      <c r="AC199" s="3">
        <f t="shared" si="20"/>
        <v>2.23</v>
      </c>
      <c r="AD199" s="3">
        <f t="shared" si="21"/>
        <v>258</v>
      </c>
      <c r="AE199" s="3">
        <f t="shared" si="22"/>
        <v>0.33</v>
      </c>
    </row>
    <row r="200" spans="1:31" ht="15" customHeight="1" x14ac:dyDescent="0.25">
      <c r="A200" s="3" t="s">
        <v>243</v>
      </c>
      <c r="B200" s="3" t="s">
        <v>245</v>
      </c>
      <c r="C200" s="3">
        <v>2013</v>
      </c>
      <c r="D200" s="3">
        <v>0.4</v>
      </c>
      <c r="E200" s="3" t="s">
        <v>621</v>
      </c>
      <c r="F200" s="3" t="s">
        <v>747</v>
      </c>
      <c r="G200" s="3">
        <v>1.28</v>
      </c>
      <c r="H200" s="3">
        <v>2.87</v>
      </c>
      <c r="I200" s="3">
        <v>0</v>
      </c>
      <c r="J200" s="3" t="s">
        <v>621</v>
      </c>
      <c r="K200" s="3" t="s">
        <v>621</v>
      </c>
      <c r="L200" s="3" t="s">
        <v>621</v>
      </c>
      <c r="M200" s="3" t="s">
        <v>621</v>
      </c>
      <c r="N200" s="3" t="s">
        <v>621</v>
      </c>
      <c r="O200" s="3" t="s">
        <v>621</v>
      </c>
      <c r="P200" s="3" t="s">
        <v>621</v>
      </c>
      <c r="Q200" s="3" t="s">
        <v>621</v>
      </c>
      <c r="R200" s="3" t="s">
        <v>621</v>
      </c>
      <c r="S200" s="3" t="s">
        <v>621</v>
      </c>
      <c r="V200" s="20">
        <f t="shared" si="19"/>
        <v>0.4</v>
      </c>
      <c r="W200" s="20" t="str">
        <f t="shared" si="23"/>
        <v/>
      </c>
      <c r="AA200" s="90" t="str">
        <f t="shared" si="18"/>
        <v>'Jämtkraft lokalprisel'</v>
      </c>
      <c r="AC200" s="3">
        <f t="shared" si="20"/>
        <v>1.28</v>
      </c>
      <c r="AD200" s="3">
        <f t="shared" si="21"/>
        <v>2.87</v>
      </c>
      <c r="AE200" s="3">
        <f t="shared" si="22"/>
        <v>0</v>
      </c>
    </row>
    <row r="201" spans="1:31" ht="15" customHeight="1" x14ac:dyDescent="0.25">
      <c r="A201" s="3" t="s">
        <v>243</v>
      </c>
      <c r="B201" s="3" t="s">
        <v>246</v>
      </c>
      <c r="C201" s="3">
        <v>2013</v>
      </c>
      <c r="D201" s="3">
        <v>2</v>
      </c>
      <c r="E201" s="3" t="s">
        <v>621</v>
      </c>
      <c r="F201" s="3" t="s">
        <v>748</v>
      </c>
      <c r="G201" s="3">
        <v>1.28</v>
      </c>
      <c r="H201" s="3">
        <v>2.87</v>
      </c>
      <c r="I201" s="3">
        <v>0</v>
      </c>
      <c r="J201" s="3" t="s">
        <v>621</v>
      </c>
      <c r="K201" s="3" t="s">
        <v>621</v>
      </c>
      <c r="L201" s="3" t="s">
        <v>621</v>
      </c>
      <c r="M201" s="3" t="s">
        <v>621</v>
      </c>
      <c r="N201" s="3" t="s">
        <v>621</v>
      </c>
      <c r="O201" s="3" t="s">
        <v>621</v>
      </c>
      <c r="P201" s="3" t="s">
        <v>621</v>
      </c>
      <c r="Q201" s="3" t="s">
        <v>621</v>
      </c>
      <c r="R201" s="3" t="s">
        <v>621</v>
      </c>
      <c r="S201" s="3" t="s">
        <v>621</v>
      </c>
      <c r="V201" s="20">
        <f t="shared" si="19"/>
        <v>2</v>
      </c>
      <c r="W201" s="20" t="str">
        <f t="shared" si="23"/>
        <v/>
      </c>
      <c r="AA201" s="90" t="str">
        <f t="shared" si="18"/>
        <v>'Jämtkraft lokalel'</v>
      </c>
      <c r="AC201" s="3">
        <f t="shared" si="20"/>
        <v>1.28</v>
      </c>
      <c r="AD201" s="3">
        <f t="shared" si="21"/>
        <v>2.87</v>
      </c>
      <c r="AE201" s="3">
        <f t="shared" si="22"/>
        <v>0</v>
      </c>
    </row>
    <row r="202" spans="1:31" ht="15" customHeight="1" x14ac:dyDescent="0.25">
      <c r="A202" s="3" t="s">
        <v>243</v>
      </c>
      <c r="B202" s="3" t="s">
        <v>247</v>
      </c>
      <c r="C202" s="3">
        <v>2013</v>
      </c>
      <c r="D202" s="3" t="s">
        <v>621</v>
      </c>
      <c r="E202" s="3" t="s">
        <v>621</v>
      </c>
      <c r="F202" s="3" t="s">
        <v>748</v>
      </c>
      <c r="G202" s="3">
        <v>1.28</v>
      </c>
      <c r="H202" s="3">
        <v>2.87</v>
      </c>
      <c r="I202" s="3">
        <v>0</v>
      </c>
      <c r="J202" s="3" t="s">
        <v>621</v>
      </c>
      <c r="K202" s="3" t="s">
        <v>621</v>
      </c>
      <c r="L202" s="3" t="s">
        <v>621</v>
      </c>
      <c r="M202" s="3" t="s">
        <v>621</v>
      </c>
      <c r="N202" s="3" t="s">
        <v>621</v>
      </c>
      <c r="O202" s="3" t="s">
        <v>621</v>
      </c>
      <c r="P202" s="3" t="s">
        <v>621</v>
      </c>
      <c r="Q202" s="3" t="s">
        <v>621</v>
      </c>
      <c r="R202" s="3" t="s">
        <v>621</v>
      </c>
      <c r="S202" s="3" t="s">
        <v>621</v>
      </c>
      <c r="V202" s="20">
        <f t="shared" si="19"/>
        <v>0</v>
      </c>
      <c r="W202" s="20" t="str">
        <f t="shared" si="23"/>
        <v/>
      </c>
      <c r="AA202" s="90" t="str">
        <f t="shared" si="18"/>
        <v>'Jämtkraft lokalel'</v>
      </c>
      <c r="AC202" s="3">
        <f t="shared" si="20"/>
        <v>1.28</v>
      </c>
      <c r="AD202" s="3">
        <f t="shared" si="21"/>
        <v>2.87</v>
      </c>
      <c r="AE202" s="3">
        <f t="shared" si="22"/>
        <v>0</v>
      </c>
    </row>
    <row r="203" spans="1:31" ht="15" customHeight="1" x14ac:dyDescent="0.25">
      <c r="A203" s="3" t="s">
        <v>248</v>
      </c>
      <c r="B203" s="3" t="s">
        <v>249</v>
      </c>
      <c r="C203" s="3">
        <v>2013</v>
      </c>
      <c r="D203" s="3">
        <v>0.14799999999999999</v>
      </c>
      <c r="E203" s="3" t="s">
        <v>621</v>
      </c>
      <c r="F203" s="3" t="s">
        <v>726</v>
      </c>
      <c r="G203" s="3">
        <v>1.1000000000000001</v>
      </c>
      <c r="H203" s="3">
        <v>0</v>
      </c>
      <c r="I203" s="3">
        <v>0</v>
      </c>
      <c r="J203" s="3" t="s">
        <v>621</v>
      </c>
      <c r="K203" s="3" t="s">
        <v>621</v>
      </c>
      <c r="L203" s="3" t="s">
        <v>621</v>
      </c>
      <c r="M203" s="3" t="s">
        <v>621</v>
      </c>
      <c r="N203" s="3" t="s">
        <v>621</v>
      </c>
      <c r="O203" s="3" t="s">
        <v>621</v>
      </c>
      <c r="P203" s="3" t="s">
        <v>621</v>
      </c>
      <c r="Q203" s="3" t="s">
        <v>621</v>
      </c>
      <c r="R203" s="3" t="s">
        <v>621</v>
      </c>
      <c r="S203" s="3" t="s">
        <v>621</v>
      </c>
      <c r="V203" s="20">
        <f t="shared" si="19"/>
        <v>0.14799999999999999</v>
      </c>
      <c r="W203" s="20" t="str">
        <f t="shared" si="23"/>
        <v/>
      </c>
      <c r="AA203" s="90" t="str">
        <f t="shared" si="18"/>
        <v>'Vattenkraft'</v>
      </c>
      <c r="AC203" s="3">
        <f t="shared" si="20"/>
        <v>1.1000000000000001</v>
      </c>
      <c r="AD203" s="3">
        <f t="shared" si="21"/>
        <v>0</v>
      </c>
      <c r="AE203" s="3">
        <f t="shared" si="22"/>
        <v>0</v>
      </c>
    </row>
    <row r="204" spans="1:31"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V204" s="20">
        <f t="shared" si="19"/>
        <v>0</v>
      </c>
      <c r="W204" s="20" t="str">
        <f t="shared" si="23"/>
        <v/>
      </c>
      <c r="AA204" s="90" t="str">
        <f t="shared" si="18"/>
        <v>Nordisk residual</v>
      </c>
      <c r="AC204" s="3">
        <f t="shared" si="20"/>
        <v>2.23</v>
      </c>
      <c r="AD204" s="3">
        <f t="shared" si="21"/>
        <v>258</v>
      </c>
      <c r="AE204" s="3">
        <f t="shared" si="22"/>
        <v>0.33</v>
      </c>
    </row>
    <row r="205" spans="1:31" ht="15" customHeight="1" x14ac:dyDescent="0.25">
      <c r="A205" s="3" t="s">
        <v>248</v>
      </c>
      <c r="B205" s="3" t="s">
        <v>251</v>
      </c>
      <c r="C205" s="3">
        <v>2013</v>
      </c>
      <c r="D205" s="3">
        <v>0.39</v>
      </c>
      <c r="E205" s="3">
        <v>0</v>
      </c>
      <c r="F205" s="3" t="s">
        <v>726</v>
      </c>
      <c r="G205" s="3">
        <v>1.1000000000000001</v>
      </c>
      <c r="H205" s="3">
        <v>0</v>
      </c>
      <c r="I205" s="3">
        <v>0</v>
      </c>
      <c r="J205" s="3" t="s">
        <v>621</v>
      </c>
      <c r="K205" s="3" t="s">
        <v>621</v>
      </c>
      <c r="L205" s="3" t="s">
        <v>621</v>
      </c>
      <c r="M205" s="3" t="s">
        <v>621</v>
      </c>
      <c r="N205" s="3" t="s">
        <v>621</v>
      </c>
      <c r="O205" s="3" t="s">
        <v>621</v>
      </c>
      <c r="P205" s="3" t="s">
        <v>621</v>
      </c>
      <c r="Q205" s="3" t="s">
        <v>621</v>
      </c>
      <c r="R205" s="3" t="s">
        <v>621</v>
      </c>
      <c r="S205" s="3" t="s">
        <v>621</v>
      </c>
      <c r="V205" s="20">
        <f t="shared" si="19"/>
        <v>0.39</v>
      </c>
      <c r="W205" s="20" t="str">
        <f t="shared" si="23"/>
        <v/>
      </c>
      <c r="AA205" s="90" t="str">
        <f t="shared" si="18"/>
        <v>'Vattenkraft'</v>
      </c>
      <c r="AC205" s="3">
        <f t="shared" si="20"/>
        <v>1.1000000000000001</v>
      </c>
      <c r="AD205" s="3">
        <f t="shared" si="21"/>
        <v>0</v>
      </c>
      <c r="AE205" s="3">
        <f t="shared" si="22"/>
        <v>0</v>
      </c>
    </row>
    <row r="206" spans="1:31" ht="15" customHeight="1" x14ac:dyDescent="0.25">
      <c r="A206" s="3" t="s">
        <v>248</v>
      </c>
      <c r="B206" s="3" t="s">
        <v>252</v>
      </c>
      <c r="C206" s="3">
        <v>2013</v>
      </c>
      <c r="D206" s="3">
        <v>7.42</v>
      </c>
      <c r="E206" s="3">
        <v>22.92</v>
      </c>
      <c r="F206" s="3" t="s">
        <v>726</v>
      </c>
      <c r="G206" s="3">
        <v>1.1000000000000001</v>
      </c>
      <c r="H206" s="3">
        <v>0</v>
      </c>
      <c r="I206" s="3">
        <v>0</v>
      </c>
      <c r="J206" s="3" t="s">
        <v>621</v>
      </c>
      <c r="K206" s="3" t="s">
        <v>621</v>
      </c>
      <c r="L206" s="3" t="s">
        <v>621</v>
      </c>
      <c r="M206" s="3" t="s">
        <v>621</v>
      </c>
      <c r="N206" s="3" t="s">
        <v>621</v>
      </c>
      <c r="O206" s="3">
        <v>13.13</v>
      </c>
      <c r="P206" s="3">
        <v>0.11</v>
      </c>
      <c r="Q206" s="3">
        <v>6</v>
      </c>
      <c r="R206" s="3">
        <v>13</v>
      </c>
      <c r="S206" s="3">
        <v>0</v>
      </c>
      <c r="V206" s="20">
        <f t="shared" si="19"/>
        <v>7.42</v>
      </c>
      <c r="W206" s="20" t="str">
        <f t="shared" si="23"/>
        <v/>
      </c>
      <c r="AA206" s="90" t="str">
        <f t="shared" si="18"/>
        <v>'Vattenkraft'</v>
      </c>
      <c r="AC206" s="3">
        <f t="shared" si="20"/>
        <v>1.1000000000000001</v>
      </c>
      <c r="AD206" s="3">
        <f t="shared" si="21"/>
        <v>0</v>
      </c>
      <c r="AE206" s="3">
        <f t="shared" si="22"/>
        <v>0</v>
      </c>
    </row>
    <row r="207" spans="1:31"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V207" s="20">
        <f t="shared" si="19"/>
        <v>0</v>
      </c>
      <c r="W207" s="20" t="str">
        <f t="shared" si="23"/>
        <v/>
      </c>
      <c r="AA207" s="90" t="str">
        <f t="shared" si="18"/>
        <v>Nordisk residual</v>
      </c>
      <c r="AC207" s="3">
        <f t="shared" si="20"/>
        <v>2.23</v>
      </c>
      <c r="AD207" s="3">
        <f t="shared" si="21"/>
        <v>258</v>
      </c>
      <c r="AE207" s="3">
        <f t="shared" si="22"/>
        <v>0.33</v>
      </c>
    </row>
    <row r="208" spans="1:31" ht="15" customHeight="1" x14ac:dyDescent="0.25">
      <c r="A208" s="3" t="s">
        <v>248</v>
      </c>
      <c r="B208" s="3" t="s">
        <v>254</v>
      </c>
      <c r="C208" s="3">
        <v>2013</v>
      </c>
      <c r="D208" s="3">
        <v>0.06</v>
      </c>
      <c r="E208" s="3">
        <v>0</v>
      </c>
      <c r="F208" s="3" t="s">
        <v>726</v>
      </c>
      <c r="G208" s="3">
        <v>1.1000000000000001</v>
      </c>
      <c r="H208" s="3">
        <v>0</v>
      </c>
      <c r="I208" s="3">
        <v>0</v>
      </c>
      <c r="J208" s="3" t="s">
        <v>621</v>
      </c>
      <c r="K208" s="3" t="s">
        <v>621</v>
      </c>
      <c r="L208" s="3" t="s">
        <v>621</v>
      </c>
      <c r="M208" s="3" t="s">
        <v>621</v>
      </c>
      <c r="N208" s="3" t="s">
        <v>621</v>
      </c>
      <c r="O208" s="3" t="s">
        <v>621</v>
      </c>
      <c r="P208" s="3" t="s">
        <v>621</v>
      </c>
      <c r="Q208" s="3" t="s">
        <v>621</v>
      </c>
      <c r="R208" s="3" t="s">
        <v>621</v>
      </c>
      <c r="S208" s="3" t="s">
        <v>621</v>
      </c>
      <c r="V208" s="20">
        <f t="shared" si="19"/>
        <v>0.06</v>
      </c>
      <c r="W208" s="20" t="str">
        <f t="shared" si="23"/>
        <v/>
      </c>
      <c r="AA208" s="90" t="str">
        <f t="shared" si="18"/>
        <v>'Vattenkraft'</v>
      </c>
      <c r="AC208" s="3">
        <f t="shared" si="20"/>
        <v>1.1000000000000001</v>
      </c>
      <c r="AD208" s="3">
        <f t="shared" si="21"/>
        <v>0</v>
      </c>
      <c r="AE208" s="3">
        <f t="shared" si="22"/>
        <v>0</v>
      </c>
    </row>
    <row r="209" spans="1:31" ht="15" customHeight="1" x14ac:dyDescent="0.25">
      <c r="A209" s="3" t="s">
        <v>255</v>
      </c>
      <c r="B209" s="3" t="s">
        <v>256</v>
      </c>
      <c r="C209" s="3">
        <v>2013</v>
      </c>
      <c r="D209" s="3">
        <v>7.2</v>
      </c>
      <c r="E209" s="3">
        <v>18.600000000000001</v>
      </c>
      <c r="F209" s="3" t="s">
        <v>749</v>
      </c>
      <c r="G209" s="3">
        <v>1.1000000000000001</v>
      </c>
      <c r="H209" s="3">
        <v>0</v>
      </c>
      <c r="I209" s="3">
        <v>0</v>
      </c>
      <c r="J209" s="3" t="s">
        <v>621</v>
      </c>
      <c r="K209" s="3" t="s">
        <v>621</v>
      </c>
      <c r="L209" s="3" t="s">
        <v>621</v>
      </c>
      <c r="M209" s="3" t="s">
        <v>621</v>
      </c>
      <c r="N209" s="3" t="s">
        <v>621</v>
      </c>
      <c r="O209" s="3" t="s">
        <v>621</v>
      </c>
      <c r="P209" s="3" t="s">
        <v>621</v>
      </c>
      <c r="Q209" s="3" t="s">
        <v>621</v>
      </c>
      <c r="R209" s="3" t="s">
        <v>621</v>
      </c>
      <c r="S209" s="3" t="s">
        <v>621</v>
      </c>
      <c r="V209" s="20">
        <f t="shared" si="19"/>
        <v>7.2</v>
      </c>
      <c r="W209" s="20" t="str">
        <f t="shared" si="23"/>
        <v/>
      </c>
      <c r="AA209" s="90" t="str">
        <f t="shared" si="18"/>
        <v>'100% förnybar el'</v>
      </c>
      <c r="AC209" s="3">
        <f t="shared" si="20"/>
        <v>1.1000000000000001</v>
      </c>
      <c r="AD209" s="3">
        <f t="shared" si="21"/>
        <v>0</v>
      </c>
      <c r="AE209" s="3">
        <f t="shared" si="22"/>
        <v>0</v>
      </c>
    </row>
    <row r="210" spans="1:31"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V210" s="20">
        <f t="shared" si="19"/>
        <v>0</v>
      </c>
      <c r="W210" s="20" t="str">
        <f t="shared" si="23"/>
        <v/>
      </c>
      <c r="AA210" s="90" t="str">
        <f t="shared" si="18"/>
        <v>Nordisk residual</v>
      </c>
      <c r="AC210" s="3">
        <f t="shared" si="20"/>
        <v>2.23</v>
      </c>
      <c r="AD210" s="3">
        <f t="shared" si="21"/>
        <v>258</v>
      </c>
      <c r="AE210" s="3">
        <f t="shared" si="22"/>
        <v>0.33</v>
      </c>
    </row>
    <row r="211" spans="1:31" ht="15" customHeight="1" x14ac:dyDescent="0.25">
      <c r="A211" s="3" t="s">
        <v>258</v>
      </c>
      <c r="B211" s="3" t="s">
        <v>259</v>
      </c>
      <c r="C211" s="3">
        <v>2013</v>
      </c>
      <c r="D211" s="3">
        <v>0</v>
      </c>
      <c r="E211" s="3">
        <v>0</v>
      </c>
      <c r="F211" s="3" t="s">
        <v>750</v>
      </c>
      <c r="G211" s="3">
        <v>0</v>
      </c>
      <c r="H211" s="3">
        <v>0</v>
      </c>
      <c r="I211" s="3">
        <v>0</v>
      </c>
      <c r="J211" s="3" t="s">
        <v>621</v>
      </c>
      <c r="K211" s="3" t="s">
        <v>621</v>
      </c>
      <c r="L211" s="3" t="s">
        <v>621</v>
      </c>
      <c r="M211" s="3" t="s">
        <v>621</v>
      </c>
      <c r="N211" s="3" t="s">
        <v>621</v>
      </c>
      <c r="O211" s="3" t="s">
        <v>621</v>
      </c>
      <c r="P211" s="3" t="s">
        <v>621</v>
      </c>
      <c r="Q211" s="3" t="s">
        <v>621</v>
      </c>
      <c r="R211" s="3" t="s">
        <v>621</v>
      </c>
      <c r="S211" s="3" t="s">
        <v>621</v>
      </c>
      <c r="V211" s="20">
        <f t="shared" si="19"/>
        <v>0</v>
      </c>
      <c r="W211" s="20" t="str">
        <f t="shared" si="23"/>
        <v/>
      </c>
      <c r="AA211" s="90" t="str">
        <f t="shared" si="18"/>
        <v>'100% Vindkraft'</v>
      </c>
      <c r="AC211" s="3">
        <f t="shared" si="20"/>
        <v>0</v>
      </c>
      <c r="AD211" s="3">
        <f t="shared" si="21"/>
        <v>0</v>
      </c>
      <c r="AE211" s="3">
        <f t="shared" si="22"/>
        <v>0</v>
      </c>
    </row>
    <row r="212" spans="1:31" ht="15" customHeight="1" x14ac:dyDescent="0.25">
      <c r="A212" s="3" t="s">
        <v>260</v>
      </c>
      <c r="B212" s="3" t="s">
        <v>261</v>
      </c>
      <c r="C212" s="3">
        <v>2013</v>
      </c>
      <c r="D212" s="3">
        <v>8.5109999999999992</v>
      </c>
      <c r="E212" s="3">
        <v>22.114999999999998</v>
      </c>
      <c r="F212" s="3" t="s">
        <v>751</v>
      </c>
      <c r="G212" s="3">
        <v>1.2</v>
      </c>
      <c r="H212" s="3">
        <v>0</v>
      </c>
      <c r="I212" s="3">
        <v>0</v>
      </c>
      <c r="J212" s="3" t="s">
        <v>621</v>
      </c>
      <c r="K212" s="3" t="s">
        <v>621</v>
      </c>
      <c r="L212" s="3" t="s">
        <v>621</v>
      </c>
      <c r="M212" s="3" t="s">
        <v>621</v>
      </c>
      <c r="N212" s="3" t="s">
        <v>621</v>
      </c>
      <c r="O212" s="3" t="s">
        <v>621</v>
      </c>
      <c r="P212" s="3" t="s">
        <v>621</v>
      </c>
      <c r="Q212" s="3" t="s">
        <v>621</v>
      </c>
      <c r="R212" s="3" t="s">
        <v>621</v>
      </c>
      <c r="S212" s="3" t="s">
        <v>621</v>
      </c>
      <c r="V212" s="20">
        <f t="shared" si="19"/>
        <v>8.5109999999999992</v>
      </c>
      <c r="W212" s="20" t="str">
        <f t="shared" si="23"/>
        <v/>
      </c>
      <c r="AA212" s="90" t="str">
        <f t="shared" si="18"/>
        <v>'VärmlandsEl'</v>
      </c>
      <c r="AC212" s="3">
        <f t="shared" si="20"/>
        <v>1.2</v>
      </c>
      <c r="AD212" s="3">
        <f t="shared" si="21"/>
        <v>0</v>
      </c>
      <c r="AE212" s="3">
        <f t="shared" si="22"/>
        <v>0</v>
      </c>
    </row>
    <row r="213" spans="1:31"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V213" s="20">
        <f t="shared" si="19"/>
        <v>0</v>
      </c>
      <c r="W213" s="20" t="str">
        <f t="shared" si="23"/>
        <v/>
      </c>
      <c r="AA213" s="90" t="str">
        <f t="shared" si="18"/>
        <v>Nordisk residual</v>
      </c>
      <c r="AC213" s="3">
        <f t="shared" si="20"/>
        <v>2.23</v>
      </c>
      <c r="AD213" s="3">
        <f t="shared" si="21"/>
        <v>258</v>
      </c>
      <c r="AE213" s="3">
        <f t="shared" si="22"/>
        <v>0.33</v>
      </c>
    </row>
    <row r="214" spans="1:31"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V214" s="20">
        <f t="shared" si="19"/>
        <v>0</v>
      </c>
      <c r="W214" s="20" t="str">
        <f t="shared" si="23"/>
        <v/>
      </c>
      <c r="AA214" s="90" t="str">
        <f t="shared" si="18"/>
        <v>Nordisk residual</v>
      </c>
      <c r="AC214" s="3">
        <f t="shared" si="20"/>
        <v>2.23</v>
      </c>
      <c r="AD214" s="3">
        <f t="shared" si="21"/>
        <v>258</v>
      </c>
      <c r="AE214" s="3">
        <f t="shared" si="22"/>
        <v>0.33</v>
      </c>
    </row>
    <row r="215" spans="1:31" ht="15" customHeight="1" x14ac:dyDescent="0.25">
      <c r="A215" s="3" t="s">
        <v>265</v>
      </c>
      <c r="B215" s="3" t="s">
        <v>266</v>
      </c>
      <c r="C215" s="3">
        <v>2013</v>
      </c>
      <c r="D215" s="3">
        <v>1.97</v>
      </c>
      <c r="E215" s="3" t="s">
        <v>621</v>
      </c>
      <c r="F215" s="3" t="s">
        <v>752</v>
      </c>
      <c r="G215" s="3">
        <v>1.87</v>
      </c>
      <c r="H215" s="3">
        <v>133</v>
      </c>
      <c r="I215" s="3">
        <v>16.100000000000001</v>
      </c>
      <c r="J215" s="3" t="s">
        <v>621</v>
      </c>
      <c r="K215" s="3" t="s">
        <v>621</v>
      </c>
      <c r="L215" s="3" t="s">
        <v>621</v>
      </c>
      <c r="M215" s="3" t="s">
        <v>621</v>
      </c>
      <c r="N215" s="3" t="s">
        <v>621</v>
      </c>
      <c r="O215" s="3" t="s">
        <v>621</v>
      </c>
      <c r="P215" s="3" t="s">
        <v>621</v>
      </c>
      <c r="Q215" s="3" t="s">
        <v>621</v>
      </c>
      <c r="R215" s="3" t="s">
        <v>621</v>
      </c>
      <c r="S215" s="3" t="s">
        <v>621</v>
      </c>
      <c r="V215" s="20">
        <f t="shared" si="19"/>
        <v>1.97</v>
      </c>
      <c r="W215" s="20" t="str">
        <f t="shared" si="23"/>
        <v/>
      </c>
      <c r="AA215" s="90" t="str">
        <f t="shared" si="18"/>
        <v>'Mix El'</v>
      </c>
      <c r="AC215" s="3">
        <f t="shared" si="20"/>
        <v>1.87</v>
      </c>
      <c r="AD215" s="3">
        <f t="shared" si="21"/>
        <v>133</v>
      </c>
      <c r="AE215" s="3">
        <f t="shared" si="22"/>
        <v>16.100000000000001</v>
      </c>
    </row>
    <row r="216" spans="1:31" ht="15" customHeight="1" x14ac:dyDescent="0.25">
      <c r="A216" s="3" t="s">
        <v>267</v>
      </c>
      <c r="B216" s="3" t="s">
        <v>268</v>
      </c>
      <c r="C216" s="3">
        <v>2013</v>
      </c>
      <c r="D216" s="3">
        <v>26.338000000000001</v>
      </c>
      <c r="E216" s="3" t="s">
        <v>621</v>
      </c>
      <c r="F216" s="3" t="s">
        <v>621</v>
      </c>
      <c r="G216" s="3">
        <v>2.23</v>
      </c>
      <c r="H216" s="3">
        <v>258</v>
      </c>
      <c r="I216" s="3">
        <v>0.33</v>
      </c>
      <c r="J216" s="3" t="s">
        <v>621</v>
      </c>
      <c r="K216" s="3" t="s">
        <v>621</v>
      </c>
      <c r="L216" s="3" t="s">
        <v>621</v>
      </c>
      <c r="M216" s="3" t="s">
        <v>621</v>
      </c>
      <c r="N216" s="3" t="s">
        <v>621</v>
      </c>
      <c r="O216" s="3" t="s">
        <v>621</v>
      </c>
      <c r="P216" s="3" t="s">
        <v>621</v>
      </c>
      <c r="Q216" s="3" t="s">
        <v>621</v>
      </c>
      <c r="R216" s="3" t="s">
        <v>621</v>
      </c>
      <c r="S216" s="3" t="s">
        <v>621</v>
      </c>
      <c r="V216" s="20">
        <f t="shared" si="19"/>
        <v>26.338000000000001</v>
      </c>
      <c r="W216" s="20" t="str">
        <f t="shared" si="23"/>
        <v/>
      </c>
      <c r="AA216" s="90" t="str">
        <f t="shared" si="18"/>
        <v>Nordisk residual</v>
      </c>
      <c r="AC216" s="3">
        <f t="shared" si="20"/>
        <v>2.23</v>
      </c>
      <c r="AD216" s="3">
        <f t="shared" si="21"/>
        <v>258</v>
      </c>
      <c r="AE216" s="3">
        <f t="shared" si="22"/>
        <v>0.33</v>
      </c>
    </row>
    <row r="217" spans="1:31" ht="15" customHeight="1" x14ac:dyDescent="0.25">
      <c r="A217" s="3" t="s">
        <v>267</v>
      </c>
      <c r="B217" s="3" t="s">
        <v>269</v>
      </c>
      <c r="C217" s="3">
        <v>2013</v>
      </c>
      <c r="D217" s="3">
        <v>1.819</v>
      </c>
      <c r="E217" s="3" t="s">
        <v>621</v>
      </c>
      <c r="F217" s="3" t="s">
        <v>621</v>
      </c>
      <c r="G217" s="3">
        <v>2.23</v>
      </c>
      <c r="H217" s="3">
        <v>258</v>
      </c>
      <c r="I217" s="3">
        <v>0.33</v>
      </c>
      <c r="J217" s="3" t="s">
        <v>621</v>
      </c>
      <c r="K217" s="3" t="s">
        <v>621</v>
      </c>
      <c r="L217" s="3" t="s">
        <v>621</v>
      </c>
      <c r="M217" s="3" t="s">
        <v>621</v>
      </c>
      <c r="N217" s="3" t="s">
        <v>621</v>
      </c>
      <c r="O217" s="3" t="s">
        <v>621</v>
      </c>
      <c r="P217" s="3" t="s">
        <v>621</v>
      </c>
      <c r="Q217" s="3" t="s">
        <v>621</v>
      </c>
      <c r="R217" s="3" t="s">
        <v>621</v>
      </c>
      <c r="S217" s="3" t="s">
        <v>621</v>
      </c>
      <c r="V217" s="20">
        <f t="shared" si="19"/>
        <v>1.819</v>
      </c>
      <c r="W217" s="20" t="str">
        <f t="shared" si="23"/>
        <v/>
      </c>
      <c r="AA217" s="90" t="str">
        <f t="shared" si="18"/>
        <v>Nordisk residual</v>
      </c>
      <c r="AC217" s="3">
        <f t="shared" si="20"/>
        <v>2.23</v>
      </c>
      <c r="AD217" s="3">
        <f t="shared" si="21"/>
        <v>258</v>
      </c>
      <c r="AE217" s="3">
        <f t="shared" si="22"/>
        <v>0.33</v>
      </c>
    </row>
    <row r="218" spans="1:31" ht="15" customHeight="1" x14ac:dyDescent="0.25">
      <c r="A218" s="3" t="s">
        <v>270</v>
      </c>
      <c r="B218" s="3" t="s">
        <v>271</v>
      </c>
      <c r="C218" s="3">
        <v>2013</v>
      </c>
      <c r="D218" s="3" t="s">
        <v>621</v>
      </c>
      <c r="E218" s="3" t="s">
        <v>621</v>
      </c>
      <c r="F218" s="3" t="s">
        <v>622</v>
      </c>
      <c r="G218" s="3">
        <v>2.23</v>
      </c>
      <c r="H218" s="3">
        <v>258</v>
      </c>
      <c r="I218" s="3">
        <v>0.33</v>
      </c>
      <c r="J218" s="3">
        <v>115</v>
      </c>
      <c r="K218" s="3">
        <v>0.09</v>
      </c>
      <c r="L218" s="3">
        <v>13</v>
      </c>
      <c r="M218" s="3">
        <v>6.7</v>
      </c>
      <c r="N218" s="3">
        <v>1.5</v>
      </c>
      <c r="O218" s="3" t="s">
        <v>621</v>
      </c>
      <c r="P218" s="3">
        <v>0.27</v>
      </c>
      <c r="Q218" s="3" t="s">
        <v>621</v>
      </c>
      <c r="R218" s="3" t="s">
        <v>621</v>
      </c>
      <c r="S218" s="3">
        <v>1.7</v>
      </c>
      <c r="V218" s="20">
        <f t="shared" si="19"/>
        <v>0</v>
      </c>
      <c r="W218" s="20">
        <f t="shared" si="23"/>
        <v>115</v>
      </c>
      <c r="AA218" s="90" t="str">
        <f t="shared" si="18"/>
        <v>Nordisk residual</v>
      </c>
      <c r="AC218" s="3">
        <f t="shared" si="20"/>
        <v>2.23</v>
      </c>
      <c r="AD218" s="3">
        <f t="shared" si="21"/>
        <v>258</v>
      </c>
      <c r="AE218" s="3">
        <f t="shared" si="22"/>
        <v>0.33</v>
      </c>
    </row>
    <row r="219" spans="1:31" ht="15" customHeight="1" x14ac:dyDescent="0.25">
      <c r="A219" s="3" t="s">
        <v>272</v>
      </c>
      <c r="B219" s="3" t="s">
        <v>273</v>
      </c>
      <c r="C219" s="3">
        <v>2013</v>
      </c>
      <c r="D219" s="3">
        <v>0.03</v>
      </c>
      <c r="E219" s="3" t="s">
        <v>621</v>
      </c>
      <c r="F219" s="3" t="s">
        <v>726</v>
      </c>
      <c r="G219" s="3">
        <v>2.23</v>
      </c>
      <c r="H219" s="3">
        <v>258</v>
      </c>
      <c r="I219" s="3">
        <v>0.33</v>
      </c>
      <c r="J219" s="3" t="s">
        <v>621</v>
      </c>
      <c r="K219" s="3" t="s">
        <v>621</v>
      </c>
      <c r="L219" s="3" t="s">
        <v>621</v>
      </c>
      <c r="M219" s="3" t="s">
        <v>621</v>
      </c>
      <c r="N219" s="3" t="s">
        <v>621</v>
      </c>
      <c r="O219" s="3" t="s">
        <v>621</v>
      </c>
      <c r="P219" s="3" t="s">
        <v>621</v>
      </c>
      <c r="Q219" s="3" t="s">
        <v>621</v>
      </c>
      <c r="R219" s="3" t="s">
        <v>621</v>
      </c>
      <c r="S219" s="3" t="s">
        <v>621</v>
      </c>
      <c r="V219" s="20">
        <f t="shared" si="19"/>
        <v>0.03</v>
      </c>
      <c r="W219" s="20" t="str">
        <f t="shared" si="23"/>
        <v/>
      </c>
      <c r="AA219" s="90" t="str">
        <f t="shared" si="18"/>
        <v>'Vattenkraft'</v>
      </c>
      <c r="AC219" s="3">
        <f t="shared" si="20"/>
        <v>2.23</v>
      </c>
      <c r="AD219" s="3">
        <f t="shared" si="21"/>
        <v>258</v>
      </c>
      <c r="AE219" s="3">
        <f t="shared" si="22"/>
        <v>0.33</v>
      </c>
    </row>
    <row r="220" spans="1:31" ht="15" customHeight="1" x14ac:dyDescent="0.25">
      <c r="A220" s="3" t="s">
        <v>272</v>
      </c>
      <c r="B220" s="3" t="s">
        <v>274</v>
      </c>
      <c r="C220" s="3">
        <v>2013</v>
      </c>
      <c r="D220" s="3">
        <v>3.5000000000000003E-2</v>
      </c>
      <c r="E220" s="3" t="s">
        <v>621</v>
      </c>
      <c r="F220" s="3" t="s">
        <v>726</v>
      </c>
      <c r="G220" s="3">
        <v>2.23</v>
      </c>
      <c r="H220" s="3">
        <v>258</v>
      </c>
      <c r="I220" s="3">
        <v>0.33</v>
      </c>
      <c r="J220" s="3" t="s">
        <v>621</v>
      </c>
      <c r="K220" s="3" t="s">
        <v>621</v>
      </c>
      <c r="L220" s="3" t="s">
        <v>621</v>
      </c>
      <c r="M220" s="3" t="s">
        <v>621</v>
      </c>
      <c r="N220" s="3" t="s">
        <v>621</v>
      </c>
      <c r="O220" s="3" t="s">
        <v>621</v>
      </c>
      <c r="P220" s="3" t="s">
        <v>621</v>
      </c>
      <c r="Q220" s="3" t="s">
        <v>621</v>
      </c>
      <c r="R220" s="3" t="s">
        <v>621</v>
      </c>
      <c r="S220" s="3" t="s">
        <v>621</v>
      </c>
      <c r="V220" s="20">
        <f t="shared" si="19"/>
        <v>3.5000000000000003E-2</v>
      </c>
      <c r="W220" s="20" t="str">
        <f t="shared" si="23"/>
        <v/>
      </c>
      <c r="AA220" s="90" t="str">
        <f t="shared" si="18"/>
        <v>'Vattenkraft'</v>
      </c>
      <c r="AC220" s="3">
        <f t="shared" si="20"/>
        <v>2.23</v>
      </c>
      <c r="AD220" s="3">
        <f t="shared" si="21"/>
        <v>258</v>
      </c>
      <c r="AE220" s="3">
        <f t="shared" si="22"/>
        <v>0.33</v>
      </c>
    </row>
    <row r="221" spans="1:31" ht="15" customHeight="1" x14ac:dyDescent="0.25">
      <c r="A221" s="3" t="s">
        <v>272</v>
      </c>
      <c r="B221" s="3" t="s">
        <v>275</v>
      </c>
      <c r="C221" s="3">
        <v>2013</v>
      </c>
      <c r="D221" s="3">
        <v>4.7600000000000003E-2</v>
      </c>
      <c r="E221" s="3" t="s">
        <v>621</v>
      </c>
      <c r="F221" s="3" t="s">
        <v>726</v>
      </c>
      <c r="G221" s="3">
        <v>2.23</v>
      </c>
      <c r="H221" s="3">
        <v>258</v>
      </c>
      <c r="I221" s="3">
        <v>0.33</v>
      </c>
      <c r="J221" s="3" t="s">
        <v>621</v>
      </c>
      <c r="K221" s="3" t="s">
        <v>621</v>
      </c>
      <c r="L221" s="3" t="s">
        <v>621</v>
      </c>
      <c r="M221" s="3" t="s">
        <v>621</v>
      </c>
      <c r="N221" s="3" t="s">
        <v>621</v>
      </c>
      <c r="O221" s="3" t="s">
        <v>621</v>
      </c>
      <c r="P221" s="3" t="s">
        <v>621</v>
      </c>
      <c r="Q221" s="3" t="s">
        <v>621</v>
      </c>
      <c r="R221" s="3" t="s">
        <v>621</v>
      </c>
      <c r="S221" s="3" t="s">
        <v>621</v>
      </c>
      <c r="V221" s="20">
        <f t="shared" si="19"/>
        <v>4.7600000000000003E-2</v>
      </c>
      <c r="W221" s="20" t="str">
        <f t="shared" si="23"/>
        <v/>
      </c>
      <c r="AA221" s="90" t="str">
        <f t="shared" si="18"/>
        <v>'Vattenkraft'</v>
      </c>
      <c r="AC221" s="3">
        <f t="shared" si="20"/>
        <v>2.23</v>
      </c>
      <c r="AD221" s="3">
        <f t="shared" si="21"/>
        <v>258</v>
      </c>
      <c r="AE221" s="3">
        <f t="shared" si="22"/>
        <v>0.33</v>
      </c>
    </row>
    <row r="222" spans="1:31" ht="15" customHeight="1" x14ac:dyDescent="0.25">
      <c r="A222" s="3" t="s">
        <v>272</v>
      </c>
      <c r="B222" s="3" t="s">
        <v>276</v>
      </c>
      <c r="C222" s="3">
        <v>2013</v>
      </c>
      <c r="D222" s="3" t="s">
        <v>621</v>
      </c>
      <c r="E222" s="3">
        <v>4.0999999999999996</v>
      </c>
      <c r="F222" s="3" t="s">
        <v>726</v>
      </c>
      <c r="G222" s="3">
        <v>2.23</v>
      </c>
      <c r="H222" s="3">
        <v>258</v>
      </c>
      <c r="I222" s="3">
        <v>0.33</v>
      </c>
      <c r="J222" s="3">
        <v>35.6</v>
      </c>
      <c r="K222" s="3">
        <v>0.31</v>
      </c>
      <c r="L222" s="3">
        <v>69</v>
      </c>
      <c r="M222" s="3">
        <v>10</v>
      </c>
      <c r="N222" s="3">
        <v>13</v>
      </c>
      <c r="O222" s="3" t="s">
        <v>621</v>
      </c>
      <c r="P222" s="3" t="s">
        <v>621</v>
      </c>
      <c r="Q222" s="3" t="s">
        <v>621</v>
      </c>
      <c r="R222" s="3" t="s">
        <v>621</v>
      </c>
      <c r="S222" s="3" t="s">
        <v>621</v>
      </c>
      <c r="V222" s="20">
        <f t="shared" si="19"/>
        <v>0</v>
      </c>
      <c r="W222" s="20">
        <f t="shared" si="23"/>
        <v>35.6</v>
      </c>
      <c r="AA222" s="90" t="str">
        <f t="shared" si="18"/>
        <v>'Vattenkraft'</v>
      </c>
      <c r="AC222" s="3">
        <f t="shared" si="20"/>
        <v>2.23</v>
      </c>
      <c r="AD222" s="3">
        <f t="shared" si="21"/>
        <v>258</v>
      </c>
      <c r="AE222" s="3">
        <f t="shared" si="22"/>
        <v>0.33</v>
      </c>
    </row>
    <row r="223" spans="1:31" ht="15" customHeight="1" x14ac:dyDescent="0.25">
      <c r="A223" s="3" t="s">
        <v>277</v>
      </c>
      <c r="B223" s="3" t="s">
        <v>278</v>
      </c>
      <c r="C223" s="3">
        <v>2013</v>
      </c>
      <c r="D223" s="3" t="s">
        <v>621</v>
      </c>
      <c r="E223" s="3" t="s">
        <v>621</v>
      </c>
      <c r="F223" s="3" t="s">
        <v>753</v>
      </c>
      <c r="G223" s="3">
        <v>1.1000000000000001</v>
      </c>
      <c r="H223" s="3">
        <v>0</v>
      </c>
      <c r="I223" s="3">
        <v>0</v>
      </c>
      <c r="J223" s="3" t="s">
        <v>621</v>
      </c>
      <c r="K223" s="3" t="s">
        <v>621</v>
      </c>
      <c r="L223" s="3" t="s">
        <v>621</v>
      </c>
      <c r="M223" s="3" t="s">
        <v>621</v>
      </c>
      <c r="N223" s="3" t="s">
        <v>621</v>
      </c>
      <c r="O223" s="3" t="s">
        <v>621</v>
      </c>
      <c r="P223" s="3" t="s">
        <v>621</v>
      </c>
      <c r="Q223" s="3" t="s">
        <v>621</v>
      </c>
      <c r="R223" s="3" t="s">
        <v>621</v>
      </c>
      <c r="S223" s="3" t="s">
        <v>621</v>
      </c>
      <c r="V223" s="20">
        <f t="shared" si="19"/>
        <v>0</v>
      </c>
      <c r="W223" s="20" t="str">
        <f t="shared" si="23"/>
        <v/>
      </c>
      <c r="AA223" s="90" t="str">
        <f t="shared" si="18"/>
        <v>'Förnybar'</v>
      </c>
      <c r="AC223" s="3">
        <f t="shared" si="20"/>
        <v>1.1000000000000001</v>
      </c>
      <c r="AD223" s="3">
        <f t="shared" si="21"/>
        <v>0</v>
      </c>
      <c r="AE223" s="3">
        <f t="shared" si="22"/>
        <v>0</v>
      </c>
    </row>
    <row r="224" spans="1:31" ht="15" customHeight="1" x14ac:dyDescent="0.25">
      <c r="A224" s="3" t="s">
        <v>277</v>
      </c>
      <c r="B224" s="3" t="s">
        <v>279</v>
      </c>
      <c r="C224" s="3">
        <v>2013</v>
      </c>
      <c r="D224" s="3" t="s">
        <v>621</v>
      </c>
      <c r="E224" s="3" t="s">
        <v>621</v>
      </c>
      <c r="F224" s="3" t="s">
        <v>753</v>
      </c>
      <c r="G224" s="3">
        <v>1.1000000000000001</v>
      </c>
      <c r="H224" s="3">
        <v>0</v>
      </c>
      <c r="I224" s="3">
        <v>0</v>
      </c>
      <c r="J224" s="3" t="s">
        <v>621</v>
      </c>
      <c r="K224" s="3" t="s">
        <v>621</v>
      </c>
      <c r="L224" s="3" t="s">
        <v>621</v>
      </c>
      <c r="M224" s="3" t="s">
        <v>621</v>
      </c>
      <c r="N224" s="3" t="s">
        <v>621</v>
      </c>
      <c r="O224" s="3" t="s">
        <v>621</v>
      </c>
      <c r="P224" s="3" t="s">
        <v>621</v>
      </c>
      <c r="Q224" s="3" t="s">
        <v>621</v>
      </c>
      <c r="R224" s="3" t="s">
        <v>621</v>
      </c>
      <c r="S224" s="3" t="s">
        <v>621</v>
      </c>
      <c r="V224" s="20">
        <f t="shared" si="19"/>
        <v>0</v>
      </c>
      <c r="W224" s="20" t="str">
        <f t="shared" si="23"/>
        <v/>
      </c>
      <c r="AA224" s="90" t="str">
        <f t="shared" si="18"/>
        <v>'Förnybar'</v>
      </c>
      <c r="AC224" s="3">
        <f t="shared" si="20"/>
        <v>1.1000000000000001</v>
      </c>
      <c r="AD224" s="3">
        <f t="shared" si="21"/>
        <v>0</v>
      </c>
      <c r="AE224" s="3">
        <f t="shared" si="22"/>
        <v>0</v>
      </c>
    </row>
    <row r="225" spans="1:31" ht="15" customHeight="1" x14ac:dyDescent="0.25">
      <c r="A225" s="3" t="s">
        <v>280</v>
      </c>
      <c r="B225" s="3" t="s">
        <v>281</v>
      </c>
      <c r="C225" s="3">
        <v>2013</v>
      </c>
      <c r="D225" s="3">
        <v>2.41</v>
      </c>
      <c r="E225" s="3">
        <v>9.3699999999999992</v>
      </c>
      <c r="F225" s="3" t="s">
        <v>622</v>
      </c>
      <c r="G225" s="3">
        <v>2.23</v>
      </c>
      <c r="H225" s="3">
        <v>258</v>
      </c>
      <c r="I225" s="3">
        <v>0.33</v>
      </c>
      <c r="J225" s="3">
        <v>77.36</v>
      </c>
      <c r="K225" s="3">
        <v>0.11</v>
      </c>
      <c r="L225" s="3">
        <v>6</v>
      </c>
      <c r="M225" s="3">
        <v>13</v>
      </c>
      <c r="N225" s="3">
        <v>0</v>
      </c>
      <c r="O225" s="3" t="s">
        <v>621</v>
      </c>
      <c r="P225" s="3" t="s">
        <v>621</v>
      </c>
      <c r="Q225" s="3" t="s">
        <v>621</v>
      </c>
      <c r="R225" s="3" t="s">
        <v>621</v>
      </c>
      <c r="S225" s="3" t="s">
        <v>621</v>
      </c>
      <c r="V225" s="20">
        <f t="shared" si="19"/>
        <v>2.41</v>
      </c>
      <c r="W225" s="20">
        <f t="shared" si="23"/>
        <v>77.36</v>
      </c>
      <c r="AA225" s="90" t="str">
        <f t="shared" si="18"/>
        <v>Nordisk residual</v>
      </c>
      <c r="AC225" s="3">
        <f t="shared" si="20"/>
        <v>2.23</v>
      </c>
      <c r="AD225" s="3">
        <f t="shared" si="21"/>
        <v>258</v>
      </c>
      <c r="AE225" s="3">
        <f t="shared" si="22"/>
        <v>0.33</v>
      </c>
    </row>
    <row r="226" spans="1:31" ht="15" customHeight="1" x14ac:dyDescent="0.25">
      <c r="A226" s="3" t="s">
        <v>282</v>
      </c>
      <c r="B226" s="3" t="s">
        <v>283</v>
      </c>
      <c r="C226" s="3">
        <v>2013</v>
      </c>
      <c r="D226" s="3">
        <v>0.222</v>
      </c>
      <c r="E226" s="3" t="s">
        <v>621</v>
      </c>
      <c r="F226" s="3" t="s">
        <v>622</v>
      </c>
      <c r="G226" s="3">
        <v>2.23</v>
      </c>
      <c r="H226" s="3">
        <v>258</v>
      </c>
      <c r="I226" s="3">
        <v>0.33</v>
      </c>
      <c r="J226" s="3" t="s">
        <v>621</v>
      </c>
      <c r="K226" s="3" t="s">
        <v>621</v>
      </c>
      <c r="L226" s="3" t="s">
        <v>621</v>
      </c>
      <c r="M226" s="3" t="s">
        <v>621</v>
      </c>
      <c r="N226" s="3" t="s">
        <v>621</v>
      </c>
      <c r="O226" s="3" t="s">
        <v>621</v>
      </c>
      <c r="P226" s="3" t="s">
        <v>621</v>
      </c>
      <c r="Q226" s="3" t="s">
        <v>621</v>
      </c>
      <c r="R226" s="3" t="s">
        <v>621</v>
      </c>
      <c r="S226" s="3" t="s">
        <v>621</v>
      </c>
      <c r="V226" s="20">
        <f t="shared" si="19"/>
        <v>0.222</v>
      </c>
      <c r="W226" s="20" t="str">
        <f t="shared" si="23"/>
        <v/>
      </c>
      <c r="AA226" s="90" t="str">
        <f t="shared" si="18"/>
        <v>Nordisk residual</v>
      </c>
      <c r="AC226" s="3">
        <f t="shared" si="20"/>
        <v>2.23</v>
      </c>
      <c r="AD226" s="3">
        <f t="shared" si="21"/>
        <v>258</v>
      </c>
      <c r="AE226" s="3">
        <f t="shared" si="22"/>
        <v>0.33</v>
      </c>
    </row>
    <row r="227" spans="1:31" ht="15" customHeight="1" x14ac:dyDescent="0.25">
      <c r="A227" s="3" t="s">
        <v>282</v>
      </c>
      <c r="B227" s="3" t="s">
        <v>284</v>
      </c>
      <c r="C227" s="3">
        <v>2013</v>
      </c>
      <c r="D227" s="3">
        <v>0.14499999999999999</v>
      </c>
      <c r="E227" s="3" t="s">
        <v>621</v>
      </c>
      <c r="F227" s="3" t="s">
        <v>622</v>
      </c>
      <c r="G227" s="3">
        <v>2.23</v>
      </c>
      <c r="H227" s="3">
        <v>258</v>
      </c>
      <c r="I227" s="3">
        <v>0.33</v>
      </c>
      <c r="J227" s="3" t="s">
        <v>621</v>
      </c>
      <c r="K227" s="3" t="s">
        <v>621</v>
      </c>
      <c r="L227" s="3" t="s">
        <v>621</v>
      </c>
      <c r="M227" s="3" t="s">
        <v>621</v>
      </c>
      <c r="N227" s="3" t="s">
        <v>621</v>
      </c>
      <c r="O227" s="3" t="s">
        <v>621</v>
      </c>
      <c r="P227" s="3" t="s">
        <v>621</v>
      </c>
      <c r="Q227" s="3" t="s">
        <v>621</v>
      </c>
      <c r="R227" s="3" t="s">
        <v>621</v>
      </c>
      <c r="S227" s="3" t="s">
        <v>621</v>
      </c>
      <c r="V227" s="20">
        <f t="shared" si="19"/>
        <v>0.14499999999999999</v>
      </c>
      <c r="W227" s="20" t="str">
        <f t="shared" si="23"/>
        <v/>
      </c>
      <c r="AA227" s="90" t="str">
        <f t="shared" si="18"/>
        <v>Nordisk residual</v>
      </c>
      <c r="AC227" s="3">
        <f t="shared" si="20"/>
        <v>2.23</v>
      </c>
      <c r="AD227" s="3">
        <f t="shared" si="21"/>
        <v>258</v>
      </c>
      <c r="AE227" s="3">
        <f t="shared" si="22"/>
        <v>0.33</v>
      </c>
    </row>
    <row r="228" spans="1:31" ht="15" customHeight="1" x14ac:dyDescent="0.25">
      <c r="A228" s="3" t="s">
        <v>282</v>
      </c>
      <c r="B228" s="3" t="s">
        <v>285</v>
      </c>
      <c r="C228" s="3">
        <v>2013</v>
      </c>
      <c r="D228" s="3">
        <v>0.22700000000000001</v>
      </c>
      <c r="E228" s="3" t="s">
        <v>621</v>
      </c>
      <c r="F228" s="3" t="s">
        <v>622</v>
      </c>
      <c r="G228" s="3">
        <v>2.23</v>
      </c>
      <c r="H228" s="3">
        <v>258</v>
      </c>
      <c r="I228" s="3">
        <v>0.33</v>
      </c>
      <c r="J228" s="3" t="s">
        <v>621</v>
      </c>
      <c r="K228" s="3" t="s">
        <v>621</v>
      </c>
      <c r="L228" s="3" t="s">
        <v>621</v>
      </c>
      <c r="M228" s="3" t="s">
        <v>621</v>
      </c>
      <c r="N228" s="3" t="s">
        <v>621</v>
      </c>
      <c r="O228" s="3" t="s">
        <v>621</v>
      </c>
      <c r="P228" s="3" t="s">
        <v>621</v>
      </c>
      <c r="Q228" s="3" t="s">
        <v>621</v>
      </c>
      <c r="R228" s="3" t="s">
        <v>621</v>
      </c>
      <c r="S228" s="3" t="s">
        <v>621</v>
      </c>
      <c r="V228" s="20">
        <f t="shared" si="19"/>
        <v>0.22700000000000001</v>
      </c>
      <c r="W228" s="20" t="str">
        <f t="shared" si="23"/>
        <v/>
      </c>
      <c r="AA228" s="90" t="str">
        <f t="shared" si="18"/>
        <v>Nordisk residual</v>
      </c>
      <c r="AC228" s="3">
        <f t="shared" si="20"/>
        <v>2.23</v>
      </c>
      <c r="AD228" s="3">
        <f t="shared" si="21"/>
        <v>258</v>
      </c>
      <c r="AE228" s="3">
        <f t="shared" si="22"/>
        <v>0.33</v>
      </c>
    </row>
    <row r="229" spans="1:31" ht="15" customHeight="1" x14ac:dyDescent="0.25">
      <c r="A229" s="3" t="s">
        <v>282</v>
      </c>
      <c r="B229" s="3" t="s">
        <v>286</v>
      </c>
      <c r="C229" s="3">
        <v>2013</v>
      </c>
      <c r="D229" s="3">
        <v>0.182</v>
      </c>
      <c r="E229" s="3" t="s">
        <v>621</v>
      </c>
      <c r="F229" s="3" t="s">
        <v>622</v>
      </c>
      <c r="G229" s="3">
        <v>2.23</v>
      </c>
      <c r="H229" s="3">
        <v>258</v>
      </c>
      <c r="I229" s="3">
        <v>0.33</v>
      </c>
      <c r="J229" s="3" t="s">
        <v>621</v>
      </c>
      <c r="K229" s="3" t="s">
        <v>621</v>
      </c>
      <c r="L229" s="3" t="s">
        <v>621</v>
      </c>
      <c r="M229" s="3" t="s">
        <v>621</v>
      </c>
      <c r="N229" s="3" t="s">
        <v>621</v>
      </c>
      <c r="O229" s="3" t="s">
        <v>621</v>
      </c>
      <c r="P229" s="3" t="s">
        <v>621</v>
      </c>
      <c r="Q229" s="3" t="s">
        <v>621</v>
      </c>
      <c r="R229" s="3" t="s">
        <v>621</v>
      </c>
      <c r="S229" s="3" t="s">
        <v>621</v>
      </c>
      <c r="V229" s="20">
        <f t="shared" si="19"/>
        <v>0.182</v>
      </c>
      <c r="W229" s="20" t="str">
        <f t="shared" si="23"/>
        <v/>
      </c>
      <c r="AA229" s="90" t="str">
        <f t="shared" si="18"/>
        <v>Nordisk residual</v>
      </c>
      <c r="AC229" s="3">
        <f t="shared" si="20"/>
        <v>2.23</v>
      </c>
      <c r="AD229" s="3">
        <f t="shared" si="21"/>
        <v>258</v>
      </c>
      <c r="AE229" s="3">
        <f t="shared" si="22"/>
        <v>0.33</v>
      </c>
    </row>
    <row r="230" spans="1:31" ht="15" customHeight="1" x14ac:dyDescent="0.25">
      <c r="A230" s="3" t="s">
        <v>282</v>
      </c>
      <c r="B230" s="3" t="s">
        <v>287</v>
      </c>
      <c r="C230" s="3">
        <v>2013</v>
      </c>
      <c r="D230" s="3">
        <v>0.33600000000000002</v>
      </c>
      <c r="E230" s="3" t="s">
        <v>621</v>
      </c>
      <c r="F230" s="3" t="s">
        <v>622</v>
      </c>
      <c r="G230" s="3">
        <v>2.23</v>
      </c>
      <c r="H230" s="3">
        <v>258</v>
      </c>
      <c r="I230" s="3">
        <v>0.33</v>
      </c>
      <c r="J230" s="3" t="s">
        <v>621</v>
      </c>
      <c r="K230" s="3" t="s">
        <v>621</v>
      </c>
      <c r="L230" s="3" t="s">
        <v>621</v>
      </c>
      <c r="M230" s="3" t="s">
        <v>621</v>
      </c>
      <c r="N230" s="3" t="s">
        <v>621</v>
      </c>
      <c r="O230" s="3" t="s">
        <v>621</v>
      </c>
      <c r="P230" s="3" t="s">
        <v>621</v>
      </c>
      <c r="Q230" s="3" t="s">
        <v>621</v>
      </c>
      <c r="R230" s="3" t="s">
        <v>621</v>
      </c>
      <c r="S230" s="3" t="s">
        <v>621</v>
      </c>
      <c r="V230" s="20">
        <f t="shared" si="19"/>
        <v>0.33600000000000002</v>
      </c>
      <c r="W230" s="20" t="str">
        <f t="shared" si="23"/>
        <v/>
      </c>
      <c r="AA230" s="90" t="str">
        <f t="shared" si="18"/>
        <v>Nordisk residual</v>
      </c>
      <c r="AC230" s="3">
        <f t="shared" si="20"/>
        <v>2.23</v>
      </c>
      <c r="AD230" s="3">
        <f t="shared" si="21"/>
        <v>258</v>
      </c>
      <c r="AE230" s="3">
        <f t="shared" si="22"/>
        <v>0.33</v>
      </c>
    </row>
    <row r="231" spans="1:31" ht="15" customHeight="1" x14ac:dyDescent="0.25">
      <c r="A231" s="3" t="s">
        <v>282</v>
      </c>
      <c r="B231" s="3" t="s">
        <v>288</v>
      </c>
      <c r="C231" s="3">
        <v>2013</v>
      </c>
      <c r="D231" s="3">
        <v>0.51</v>
      </c>
      <c r="E231" s="3" t="s">
        <v>621</v>
      </c>
      <c r="F231" s="3" t="s">
        <v>622</v>
      </c>
      <c r="G231" s="3">
        <v>2.23</v>
      </c>
      <c r="H231" s="3">
        <v>258</v>
      </c>
      <c r="I231" s="3">
        <v>0.33</v>
      </c>
      <c r="J231" s="3" t="s">
        <v>621</v>
      </c>
      <c r="K231" s="3" t="s">
        <v>621</v>
      </c>
      <c r="L231" s="3" t="s">
        <v>621</v>
      </c>
      <c r="M231" s="3" t="s">
        <v>621</v>
      </c>
      <c r="N231" s="3" t="s">
        <v>621</v>
      </c>
      <c r="O231" s="3" t="s">
        <v>621</v>
      </c>
      <c r="P231" s="3" t="s">
        <v>621</v>
      </c>
      <c r="Q231" s="3" t="s">
        <v>621</v>
      </c>
      <c r="R231" s="3" t="s">
        <v>621</v>
      </c>
      <c r="S231" s="3" t="s">
        <v>621</v>
      </c>
      <c r="V231" s="20">
        <f t="shared" si="19"/>
        <v>0.51</v>
      </c>
      <c r="W231" s="20" t="str">
        <f t="shared" si="23"/>
        <v/>
      </c>
      <c r="AA231" s="90" t="str">
        <f t="shared" si="18"/>
        <v>Nordisk residual</v>
      </c>
      <c r="AC231" s="3">
        <f t="shared" si="20"/>
        <v>2.23</v>
      </c>
      <c r="AD231" s="3">
        <f t="shared" si="21"/>
        <v>258</v>
      </c>
      <c r="AE231" s="3">
        <f t="shared" si="22"/>
        <v>0.33</v>
      </c>
    </row>
    <row r="232" spans="1:31" ht="15" customHeight="1" x14ac:dyDescent="0.25">
      <c r="A232" s="3" t="s">
        <v>282</v>
      </c>
      <c r="B232" s="3" t="s">
        <v>289</v>
      </c>
      <c r="C232" s="3">
        <v>2013</v>
      </c>
      <c r="D232" s="3">
        <v>0.26200000000000001</v>
      </c>
      <c r="E232" s="3" t="s">
        <v>621</v>
      </c>
      <c r="F232" s="3" t="s">
        <v>622</v>
      </c>
      <c r="G232" s="3">
        <v>2.23</v>
      </c>
      <c r="H232" s="3">
        <v>258</v>
      </c>
      <c r="I232" s="3">
        <v>0.33</v>
      </c>
      <c r="J232" s="3" t="s">
        <v>621</v>
      </c>
      <c r="K232" s="3" t="s">
        <v>621</v>
      </c>
      <c r="L232" s="3" t="s">
        <v>621</v>
      </c>
      <c r="M232" s="3" t="s">
        <v>621</v>
      </c>
      <c r="N232" s="3" t="s">
        <v>621</v>
      </c>
      <c r="O232" s="3" t="s">
        <v>621</v>
      </c>
      <c r="P232" s="3" t="s">
        <v>621</v>
      </c>
      <c r="Q232" s="3" t="s">
        <v>621</v>
      </c>
      <c r="R232" s="3" t="s">
        <v>621</v>
      </c>
      <c r="S232" s="3" t="s">
        <v>621</v>
      </c>
      <c r="V232" s="20">
        <f t="shared" si="19"/>
        <v>0.26200000000000001</v>
      </c>
      <c r="W232" s="20" t="str">
        <f t="shared" si="23"/>
        <v/>
      </c>
      <c r="AA232" s="90" t="str">
        <f t="shared" si="18"/>
        <v>Nordisk residual</v>
      </c>
      <c r="AC232" s="3">
        <f t="shared" si="20"/>
        <v>2.23</v>
      </c>
      <c r="AD232" s="3">
        <f t="shared" si="21"/>
        <v>258</v>
      </c>
      <c r="AE232" s="3">
        <f t="shared" si="22"/>
        <v>0.33</v>
      </c>
    </row>
    <row r="233" spans="1:31" ht="15" customHeight="1" x14ac:dyDescent="0.25">
      <c r="A233" s="3" t="s">
        <v>282</v>
      </c>
      <c r="B233" s="3" t="s">
        <v>290</v>
      </c>
      <c r="C233" s="3">
        <v>2013</v>
      </c>
      <c r="D233" s="3">
        <v>0.14499999999999999</v>
      </c>
      <c r="E233" s="3" t="s">
        <v>621</v>
      </c>
      <c r="F233" s="3" t="s">
        <v>622</v>
      </c>
      <c r="G233" s="3">
        <v>2.23</v>
      </c>
      <c r="H233" s="3">
        <v>258</v>
      </c>
      <c r="I233" s="3">
        <v>0.33</v>
      </c>
      <c r="J233" s="3" t="s">
        <v>621</v>
      </c>
      <c r="K233" s="3" t="s">
        <v>621</v>
      </c>
      <c r="L233" s="3" t="s">
        <v>621</v>
      </c>
      <c r="M233" s="3" t="s">
        <v>621</v>
      </c>
      <c r="N233" s="3" t="s">
        <v>621</v>
      </c>
      <c r="O233" s="3" t="s">
        <v>621</v>
      </c>
      <c r="P233" s="3" t="s">
        <v>621</v>
      </c>
      <c r="Q233" s="3" t="s">
        <v>621</v>
      </c>
      <c r="R233" s="3" t="s">
        <v>621</v>
      </c>
      <c r="S233" s="3" t="s">
        <v>621</v>
      </c>
      <c r="V233" s="20">
        <f t="shared" si="19"/>
        <v>0.14499999999999999</v>
      </c>
      <c r="W233" s="20" t="str">
        <f t="shared" si="23"/>
        <v/>
      </c>
      <c r="AA233" s="90" t="str">
        <f t="shared" si="18"/>
        <v>Nordisk residual</v>
      </c>
      <c r="AC233" s="3">
        <f t="shared" si="20"/>
        <v>2.23</v>
      </c>
      <c r="AD233" s="3">
        <f t="shared" si="21"/>
        <v>258</v>
      </c>
      <c r="AE233" s="3">
        <f t="shared" si="22"/>
        <v>0.33</v>
      </c>
    </row>
    <row r="234" spans="1:31" ht="15" customHeight="1" x14ac:dyDescent="0.25">
      <c r="A234" s="3" t="s">
        <v>291</v>
      </c>
      <c r="B234" s="3" t="s">
        <v>292</v>
      </c>
      <c r="C234" s="3">
        <v>2013</v>
      </c>
      <c r="D234" s="3">
        <v>0.42599999999999999</v>
      </c>
      <c r="E234" s="3" t="s">
        <v>621</v>
      </c>
      <c r="F234" s="3" t="s">
        <v>622</v>
      </c>
      <c r="G234" s="3">
        <v>2.23</v>
      </c>
      <c r="H234" s="3">
        <v>258</v>
      </c>
      <c r="I234" s="3">
        <v>0.33</v>
      </c>
      <c r="J234" s="3" t="s">
        <v>621</v>
      </c>
      <c r="K234" s="3" t="s">
        <v>621</v>
      </c>
      <c r="L234" s="3" t="s">
        <v>621</v>
      </c>
      <c r="M234" s="3" t="s">
        <v>621</v>
      </c>
      <c r="N234" s="3" t="s">
        <v>621</v>
      </c>
      <c r="O234" s="3" t="s">
        <v>621</v>
      </c>
      <c r="P234" s="3" t="s">
        <v>621</v>
      </c>
      <c r="Q234" s="3" t="s">
        <v>621</v>
      </c>
      <c r="R234" s="3" t="s">
        <v>621</v>
      </c>
      <c r="S234" s="3" t="s">
        <v>621</v>
      </c>
      <c r="V234" s="20">
        <f t="shared" si="19"/>
        <v>0.42599999999999999</v>
      </c>
      <c r="W234" s="20" t="str">
        <f t="shared" si="23"/>
        <v/>
      </c>
      <c r="AA234" s="90" t="str">
        <f t="shared" si="18"/>
        <v>Nordisk residual</v>
      </c>
      <c r="AC234" s="3">
        <f t="shared" si="20"/>
        <v>2.23</v>
      </c>
      <c r="AD234" s="3">
        <f t="shared" si="21"/>
        <v>258</v>
      </c>
      <c r="AE234" s="3">
        <f t="shared" si="22"/>
        <v>0.33</v>
      </c>
    </row>
    <row r="235" spans="1:31" ht="15" customHeight="1" x14ac:dyDescent="0.25">
      <c r="A235" s="3" t="s">
        <v>293</v>
      </c>
      <c r="B235" s="3" t="s">
        <v>190</v>
      </c>
      <c r="C235" s="3">
        <v>2013</v>
      </c>
      <c r="D235" s="3" t="s">
        <v>621</v>
      </c>
      <c r="E235" s="3" t="s">
        <v>621</v>
      </c>
      <c r="F235" s="3" t="s">
        <v>622</v>
      </c>
      <c r="G235" s="3">
        <v>2.23</v>
      </c>
      <c r="H235" s="3">
        <v>258</v>
      </c>
      <c r="I235" s="3">
        <v>0.33</v>
      </c>
      <c r="J235" s="3" t="s">
        <v>621</v>
      </c>
      <c r="K235" s="3" t="s">
        <v>621</v>
      </c>
      <c r="L235" s="3" t="s">
        <v>621</v>
      </c>
      <c r="M235" s="3" t="s">
        <v>621</v>
      </c>
      <c r="N235" s="3" t="s">
        <v>621</v>
      </c>
      <c r="O235" s="3" t="s">
        <v>621</v>
      </c>
      <c r="P235" s="3" t="s">
        <v>621</v>
      </c>
      <c r="Q235" s="3" t="s">
        <v>621</v>
      </c>
      <c r="R235" s="3" t="s">
        <v>621</v>
      </c>
      <c r="S235" s="3" t="s">
        <v>621</v>
      </c>
      <c r="V235" s="20">
        <f t="shared" si="19"/>
        <v>0</v>
      </c>
      <c r="W235" s="20" t="str">
        <f t="shared" si="23"/>
        <v/>
      </c>
      <c r="AA235" s="90" t="str">
        <f t="shared" si="18"/>
        <v>Nordisk residual</v>
      </c>
      <c r="AC235" s="3">
        <f t="shared" si="20"/>
        <v>2.23</v>
      </c>
      <c r="AD235" s="3">
        <f t="shared" si="21"/>
        <v>258</v>
      </c>
      <c r="AE235" s="3">
        <f t="shared" si="22"/>
        <v>0.33</v>
      </c>
    </row>
    <row r="236" spans="1:31" ht="15" customHeight="1" x14ac:dyDescent="0.25">
      <c r="A236" s="3" t="s">
        <v>293</v>
      </c>
      <c r="B236" s="3" t="s">
        <v>294</v>
      </c>
      <c r="C236" s="3">
        <v>2013</v>
      </c>
      <c r="D236" s="3">
        <v>0.15</v>
      </c>
      <c r="E236" s="3" t="s">
        <v>621</v>
      </c>
      <c r="F236" s="3" t="s">
        <v>754</v>
      </c>
      <c r="G236" s="3">
        <v>0.1</v>
      </c>
      <c r="H236" s="3">
        <v>0</v>
      </c>
      <c r="I236" s="3">
        <v>0</v>
      </c>
      <c r="J236" s="3" t="s">
        <v>621</v>
      </c>
      <c r="K236" s="3" t="s">
        <v>621</v>
      </c>
      <c r="L236" s="3" t="s">
        <v>621</v>
      </c>
      <c r="M236" s="3" t="s">
        <v>621</v>
      </c>
      <c r="N236" s="3" t="s">
        <v>621</v>
      </c>
      <c r="O236" s="3" t="s">
        <v>621</v>
      </c>
      <c r="P236" s="3" t="s">
        <v>621</v>
      </c>
      <c r="Q236" s="3" t="s">
        <v>621</v>
      </c>
      <c r="R236" s="3" t="s">
        <v>621</v>
      </c>
      <c r="S236" s="3" t="s">
        <v>621</v>
      </c>
      <c r="V236" s="20">
        <f t="shared" si="19"/>
        <v>0.15</v>
      </c>
      <c r="W236" s="20" t="str">
        <f t="shared" si="23"/>
        <v/>
      </c>
      <c r="AA236" s="90" t="str">
        <f t="shared" si="18"/>
        <v>'Lokal VindEl Från DinEl Göteborg Energi'</v>
      </c>
      <c r="AC236" s="3">
        <f t="shared" si="20"/>
        <v>0.1</v>
      </c>
      <c r="AD236" s="3">
        <f t="shared" si="21"/>
        <v>0</v>
      </c>
      <c r="AE236" s="3">
        <f t="shared" si="22"/>
        <v>0</v>
      </c>
    </row>
    <row r="237" spans="1:31" ht="15" customHeight="1" x14ac:dyDescent="0.25">
      <c r="A237" s="3" t="s">
        <v>293</v>
      </c>
      <c r="B237" s="3" t="s">
        <v>295</v>
      </c>
      <c r="C237" s="3">
        <v>2013</v>
      </c>
      <c r="D237" s="3">
        <v>0.5</v>
      </c>
      <c r="E237" s="3" t="s">
        <v>621</v>
      </c>
      <c r="F237" s="3" t="s">
        <v>755</v>
      </c>
      <c r="G237" s="3">
        <v>0.1</v>
      </c>
      <c r="H237" s="3">
        <v>0</v>
      </c>
      <c r="I237" s="3">
        <v>0</v>
      </c>
      <c r="J237" s="3" t="s">
        <v>621</v>
      </c>
      <c r="K237" s="3" t="s">
        <v>621</v>
      </c>
      <c r="L237" s="3" t="s">
        <v>621</v>
      </c>
      <c r="M237" s="3" t="s">
        <v>621</v>
      </c>
      <c r="N237" s="3" t="s">
        <v>621</v>
      </c>
      <c r="O237" s="3" t="s">
        <v>621</v>
      </c>
      <c r="P237" s="3" t="s">
        <v>621</v>
      </c>
      <c r="Q237" s="3" t="s">
        <v>621</v>
      </c>
      <c r="R237" s="3" t="s">
        <v>621</v>
      </c>
      <c r="S237" s="3" t="s">
        <v>621</v>
      </c>
      <c r="V237" s="20">
        <f t="shared" si="19"/>
        <v>0.5</v>
      </c>
      <c r="W237" s="20" t="str">
        <f t="shared" si="23"/>
        <v/>
      </c>
      <c r="AA237" s="90" t="str">
        <f t="shared" si="18"/>
        <v>'Lokal VindEl från DinEl Göteborg Energi'</v>
      </c>
      <c r="AC237" s="3">
        <f t="shared" si="20"/>
        <v>0.1</v>
      </c>
      <c r="AD237" s="3">
        <f t="shared" si="21"/>
        <v>0</v>
      </c>
      <c r="AE237" s="3">
        <f t="shared" si="22"/>
        <v>0</v>
      </c>
    </row>
    <row r="238" spans="1:31" ht="15" customHeight="1" x14ac:dyDescent="0.25">
      <c r="A238" s="3" t="s">
        <v>293</v>
      </c>
      <c r="B238" s="3" t="s">
        <v>296</v>
      </c>
      <c r="C238" s="3">
        <v>2013</v>
      </c>
      <c r="D238" s="3">
        <v>1.4999999999999999E-2</v>
      </c>
      <c r="E238" s="3" t="s">
        <v>621</v>
      </c>
      <c r="F238" s="3" t="s">
        <v>755</v>
      </c>
      <c r="G238" s="3">
        <v>0.1</v>
      </c>
      <c r="H238" s="3">
        <v>0</v>
      </c>
      <c r="I238" s="3">
        <v>0</v>
      </c>
      <c r="J238" s="3" t="s">
        <v>621</v>
      </c>
      <c r="K238" s="3" t="s">
        <v>621</v>
      </c>
      <c r="L238" s="3" t="s">
        <v>621</v>
      </c>
      <c r="M238" s="3" t="s">
        <v>621</v>
      </c>
      <c r="N238" s="3" t="s">
        <v>621</v>
      </c>
      <c r="O238" s="3" t="s">
        <v>621</v>
      </c>
      <c r="P238" s="3" t="s">
        <v>621</v>
      </c>
      <c r="Q238" s="3" t="s">
        <v>621</v>
      </c>
      <c r="R238" s="3" t="s">
        <v>621</v>
      </c>
      <c r="S238" s="3" t="s">
        <v>621</v>
      </c>
      <c r="V238" s="20">
        <f t="shared" si="19"/>
        <v>1.4999999999999999E-2</v>
      </c>
      <c r="W238" s="20" t="str">
        <f t="shared" si="23"/>
        <v/>
      </c>
      <c r="AA238" s="90" t="str">
        <f t="shared" si="18"/>
        <v>'Lokal VindEl från DinEl Göteborg Energi'</v>
      </c>
      <c r="AC238" s="3">
        <f t="shared" si="20"/>
        <v>0.1</v>
      </c>
      <c r="AD238" s="3">
        <f t="shared" si="21"/>
        <v>0</v>
      </c>
      <c r="AE238" s="3">
        <f t="shared" si="22"/>
        <v>0</v>
      </c>
    </row>
    <row r="239" spans="1:31"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V239" s="20">
        <f t="shared" si="19"/>
        <v>0</v>
      </c>
      <c r="W239" s="20" t="str">
        <f t="shared" si="23"/>
        <v/>
      </c>
      <c r="AA239" s="90" t="str">
        <f t="shared" si="18"/>
        <v>Nordisk residual</v>
      </c>
      <c r="AC239" s="3">
        <f t="shared" si="20"/>
        <v>2.23</v>
      </c>
      <c r="AD239" s="3">
        <f t="shared" si="21"/>
        <v>258</v>
      </c>
      <c r="AE239" s="3">
        <f t="shared" si="22"/>
        <v>0.33</v>
      </c>
    </row>
    <row r="240" spans="1:31" ht="15" customHeight="1" x14ac:dyDescent="0.25">
      <c r="A240" s="3" t="s">
        <v>299</v>
      </c>
      <c r="B240" s="3" t="s">
        <v>300</v>
      </c>
      <c r="C240" s="3">
        <v>2013</v>
      </c>
      <c r="D240" s="3">
        <v>1.2989999999999999</v>
      </c>
      <c r="E240" s="3" t="s">
        <v>621</v>
      </c>
      <c r="F240" s="3" t="s">
        <v>622</v>
      </c>
      <c r="G240" s="3">
        <v>2.23</v>
      </c>
      <c r="H240" s="3">
        <v>258</v>
      </c>
      <c r="I240" s="3">
        <v>0.33</v>
      </c>
      <c r="J240" s="3" t="s">
        <v>621</v>
      </c>
      <c r="K240" s="3" t="s">
        <v>621</v>
      </c>
      <c r="L240" s="3" t="s">
        <v>621</v>
      </c>
      <c r="M240" s="3" t="s">
        <v>621</v>
      </c>
      <c r="N240" s="3" t="s">
        <v>621</v>
      </c>
      <c r="O240" s="3" t="s">
        <v>621</v>
      </c>
      <c r="P240" s="3" t="s">
        <v>621</v>
      </c>
      <c r="Q240" s="3" t="s">
        <v>621</v>
      </c>
      <c r="R240" s="3" t="s">
        <v>621</v>
      </c>
      <c r="S240" s="3" t="s">
        <v>621</v>
      </c>
      <c r="V240" s="20">
        <f t="shared" si="19"/>
        <v>1.2989999999999999</v>
      </c>
      <c r="W240" s="20" t="str">
        <f t="shared" si="23"/>
        <v/>
      </c>
      <c r="AA240" s="90" t="str">
        <f t="shared" si="18"/>
        <v>Nordisk residual</v>
      </c>
      <c r="AC240" s="3">
        <f t="shared" si="20"/>
        <v>2.23</v>
      </c>
      <c r="AD240" s="3">
        <f t="shared" si="21"/>
        <v>258</v>
      </c>
      <c r="AE240" s="3">
        <f t="shared" si="22"/>
        <v>0.33</v>
      </c>
    </row>
    <row r="241" spans="1:31" ht="15" customHeight="1" x14ac:dyDescent="0.25">
      <c r="A241" s="3" t="s">
        <v>301</v>
      </c>
      <c r="B241" s="3" t="s">
        <v>302</v>
      </c>
      <c r="C241" s="3">
        <v>2013</v>
      </c>
      <c r="D241" s="3">
        <v>4.6680000000000001</v>
      </c>
      <c r="E241" s="3">
        <v>11.55</v>
      </c>
      <c r="F241" s="3" t="s">
        <v>622</v>
      </c>
      <c r="G241" s="3">
        <v>2.23</v>
      </c>
      <c r="H241" s="3">
        <v>258</v>
      </c>
      <c r="I241" s="3">
        <v>0.33</v>
      </c>
      <c r="J241" s="3" t="s">
        <v>621</v>
      </c>
      <c r="K241" s="3" t="s">
        <v>621</v>
      </c>
      <c r="L241" s="3" t="s">
        <v>621</v>
      </c>
      <c r="M241" s="3" t="s">
        <v>621</v>
      </c>
      <c r="N241" s="3" t="s">
        <v>621</v>
      </c>
      <c r="O241" s="3" t="s">
        <v>621</v>
      </c>
      <c r="P241" s="3" t="s">
        <v>621</v>
      </c>
      <c r="Q241" s="3" t="s">
        <v>621</v>
      </c>
      <c r="R241" s="3" t="s">
        <v>621</v>
      </c>
      <c r="S241" s="3" t="s">
        <v>621</v>
      </c>
      <c r="V241" s="20">
        <f t="shared" si="19"/>
        <v>4.6680000000000001</v>
      </c>
      <c r="W241" s="20" t="str">
        <f t="shared" si="23"/>
        <v/>
      </c>
      <c r="AA241" s="90" t="str">
        <f t="shared" si="18"/>
        <v>Nordisk residual</v>
      </c>
      <c r="AC241" s="3">
        <f t="shared" si="20"/>
        <v>2.23</v>
      </c>
      <c r="AD241" s="3">
        <f t="shared" si="21"/>
        <v>258</v>
      </c>
      <c r="AE241" s="3">
        <f t="shared" si="22"/>
        <v>0.33</v>
      </c>
    </row>
    <row r="242" spans="1:31" ht="15" customHeight="1" x14ac:dyDescent="0.25">
      <c r="A242" s="3" t="s">
        <v>303</v>
      </c>
      <c r="B242" s="3" t="s">
        <v>304</v>
      </c>
      <c r="C242" s="3">
        <v>2013</v>
      </c>
      <c r="D242" s="3" t="s">
        <v>621</v>
      </c>
      <c r="E242" s="3" t="s">
        <v>621</v>
      </c>
      <c r="F242" s="3" t="s">
        <v>622</v>
      </c>
      <c r="G242" s="3">
        <v>2.23</v>
      </c>
      <c r="H242" s="3">
        <v>258</v>
      </c>
      <c r="I242" s="3">
        <v>0.33</v>
      </c>
      <c r="J242" s="3" t="s">
        <v>621</v>
      </c>
      <c r="K242" s="3" t="s">
        <v>621</v>
      </c>
      <c r="L242" s="3" t="s">
        <v>621</v>
      </c>
      <c r="M242" s="3" t="s">
        <v>621</v>
      </c>
      <c r="N242" s="3" t="s">
        <v>621</v>
      </c>
      <c r="O242" s="3" t="s">
        <v>621</v>
      </c>
      <c r="P242" s="3" t="s">
        <v>621</v>
      </c>
      <c r="Q242" s="3" t="s">
        <v>621</v>
      </c>
      <c r="R242" s="3" t="s">
        <v>621</v>
      </c>
      <c r="S242" s="3" t="s">
        <v>621</v>
      </c>
      <c r="V242" s="20">
        <f t="shared" si="19"/>
        <v>0</v>
      </c>
      <c r="W242" s="20" t="str">
        <f t="shared" si="23"/>
        <v/>
      </c>
      <c r="AA242" s="90" t="str">
        <f t="shared" si="18"/>
        <v>Nordisk residual</v>
      </c>
      <c r="AC242" s="3">
        <f t="shared" si="20"/>
        <v>2.23</v>
      </c>
      <c r="AD242" s="3">
        <f t="shared" si="21"/>
        <v>258</v>
      </c>
      <c r="AE242" s="3">
        <f t="shared" si="22"/>
        <v>0.33</v>
      </c>
    </row>
    <row r="243" spans="1:31" ht="15" customHeight="1" x14ac:dyDescent="0.25">
      <c r="A243" s="3" t="s">
        <v>305</v>
      </c>
      <c r="B243" s="3" t="s">
        <v>306</v>
      </c>
      <c r="C243" s="3">
        <v>2013</v>
      </c>
      <c r="D243" s="3">
        <v>0.08</v>
      </c>
      <c r="E243" s="3" t="s">
        <v>621</v>
      </c>
      <c r="F243" s="3" t="s">
        <v>753</v>
      </c>
      <c r="G243" s="3">
        <v>2.23</v>
      </c>
      <c r="H243" s="3">
        <v>258</v>
      </c>
      <c r="I243" s="3">
        <v>0.33</v>
      </c>
      <c r="J243" s="3" t="s">
        <v>621</v>
      </c>
      <c r="K243" s="3" t="s">
        <v>621</v>
      </c>
      <c r="L243" s="3" t="s">
        <v>621</v>
      </c>
      <c r="M243" s="3" t="s">
        <v>621</v>
      </c>
      <c r="N243" s="3" t="s">
        <v>621</v>
      </c>
      <c r="O243" s="3" t="s">
        <v>621</v>
      </c>
      <c r="P243" s="3" t="s">
        <v>621</v>
      </c>
      <c r="Q243" s="3" t="s">
        <v>621</v>
      </c>
      <c r="R243" s="3" t="s">
        <v>621</v>
      </c>
      <c r="S243" s="3">
        <v>1.4</v>
      </c>
      <c r="V243" s="20">
        <f t="shared" si="19"/>
        <v>0.08</v>
      </c>
      <c r="W243" s="20" t="str">
        <f t="shared" si="23"/>
        <v/>
      </c>
      <c r="AA243" s="90" t="str">
        <f t="shared" si="18"/>
        <v>'Förnybar'</v>
      </c>
      <c r="AC243" s="3">
        <f t="shared" si="20"/>
        <v>2.23</v>
      </c>
      <c r="AD243" s="3">
        <f t="shared" si="21"/>
        <v>258</v>
      </c>
      <c r="AE243" s="3">
        <f t="shared" si="22"/>
        <v>0.33</v>
      </c>
    </row>
    <row r="244" spans="1:31" ht="15" customHeight="1" x14ac:dyDescent="0.25">
      <c r="A244" s="3" t="s">
        <v>305</v>
      </c>
      <c r="B244" s="3" t="s">
        <v>307</v>
      </c>
      <c r="C244" s="3">
        <v>2013</v>
      </c>
      <c r="D244" s="3">
        <v>1.3</v>
      </c>
      <c r="E244" s="3" t="s">
        <v>621</v>
      </c>
      <c r="F244" s="3" t="s">
        <v>753</v>
      </c>
      <c r="G244" s="3">
        <v>2.23</v>
      </c>
      <c r="H244" s="3">
        <v>258</v>
      </c>
      <c r="I244" s="3">
        <v>0.33</v>
      </c>
      <c r="J244" s="3" t="s">
        <v>621</v>
      </c>
      <c r="K244" s="3" t="s">
        <v>621</v>
      </c>
      <c r="L244" s="3" t="s">
        <v>621</v>
      </c>
      <c r="M244" s="3" t="s">
        <v>621</v>
      </c>
      <c r="N244" s="3" t="s">
        <v>621</v>
      </c>
      <c r="O244" s="3" t="s">
        <v>621</v>
      </c>
      <c r="P244" s="3" t="s">
        <v>621</v>
      </c>
      <c r="Q244" s="3" t="s">
        <v>621</v>
      </c>
      <c r="R244" s="3" t="s">
        <v>621</v>
      </c>
      <c r="S244" s="3">
        <v>7.2</v>
      </c>
      <c r="V244" s="20">
        <f t="shared" si="19"/>
        <v>1.3</v>
      </c>
      <c r="W244" s="20" t="str">
        <f t="shared" si="23"/>
        <v/>
      </c>
      <c r="AA244" s="90" t="str">
        <f t="shared" si="18"/>
        <v>'Förnybar'</v>
      </c>
      <c r="AC244" s="3">
        <f t="shared" si="20"/>
        <v>2.23</v>
      </c>
      <c r="AD244" s="3">
        <f t="shared" si="21"/>
        <v>258</v>
      </c>
      <c r="AE244" s="3">
        <f t="shared" si="22"/>
        <v>0.33</v>
      </c>
    </row>
    <row r="245" spans="1:31" ht="15" customHeight="1" x14ac:dyDescent="0.25">
      <c r="A245" s="3" t="s">
        <v>305</v>
      </c>
      <c r="B245" s="3" t="s">
        <v>308</v>
      </c>
      <c r="C245" s="3">
        <v>2013</v>
      </c>
      <c r="D245" s="3" t="s">
        <v>722</v>
      </c>
      <c r="E245" s="3" t="s">
        <v>621</v>
      </c>
      <c r="F245" s="3" t="s">
        <v>622</v>
      </c>
      <c r="G245" s="3">
        <v>2.23</v>
      </c>
      <c r="H245" s="3">
        <v>258</v>
      </c>
      <c r="I245" s="3">
        <v>0.33</v>
      </c>
      <c r="J245" s="3" t="s">
        <v>621</v>
      </c>
      <c r="K245" s="3" t="s">
        <v>621</v>
      </c>
      <c r="L245" s="3" t="s">
        <v>621</v>
      </c>
      <c r="M245" s="3" t="s">
        <v>621</v>
      </c>
      <c r="N245" s="3" t="s">
        <v>621</v>
      </c>
      <c r="O245" s="3" t="s">
        <v>621</v>
      </c>
      <c r="P245" s="3" t="s">
        <v>621</v>
      </c>
      <c r="Q245" s="3" t="s">
        <v>621</v>
      </c>
      <c r="R245" s="3" t="s">
        <v>621</v>
      </c>
      <c r="S245" s="3" t="s">
        <v>621</v>
      </c>
      <c r="V245" s="20">
        <f t="shared" si="19"/>
        <v>0</v>
      </c>
      <c r="W245" s="20" t="str">
        <f t="shared" si="23"/>
        <v/>
      </c>
      <c r="AA245" s="90" t="str">
        <f t="shared" si="18"/>
        <v>Nordisk residual</v>
      </c>
      <c r="AC245" s="3">
        <f t="shared" si="20"/>
        <v>2.23</v>
      </c>
      <c r="AD245" s="3">
        <f t="shared" si="21"/>
        <v>258</v>
      </c>
      <c r="AE245" s="3">
        <f t="shared" si="22"/>
        <v>0.33</v>
      </c>
    </row>
    <row r="246" spans="1:31" ht="15" customHeight="1" x14ac:dyDescent="0.25">
      <c r="A246" s="3" t="s">
        <v>305</v>
      </c>
      <c r="B246" s="3" t="s">
        <v>309</v>
      </c>
      <c r="C246" s="3">
        <v>2013</v>
      </c>
      <c r="D246" s="3">
        <v>0.04</v>
      </c>
      <c r="E246" s="3" t="s">
        <v>621</v>
      </c>
      <c r="F246" s="3" t="s">
        <v>622</v>
      </c>
      <c r="G246" s="3">
        <v>2.23</v>
      </c>
      <c r="H246" s="3">
        <v>258</v>
      </c>
      <c r="I246" s="3">
        <v>0.33</v>
      </c>
      <c r="J246" s="3" t="s">
        <v>621</v>
      </c>
      <c r="K246" s="3" t="s">
        <v>621</v>
      </c>
      <c r="L246" s="3" t="s">
        <v>621</v>
      </c>
      <c r="M246" s="3" t="s">
        <v>621</v>
      </c>
      <c r="N246" s="3">
        <v>0</v>
      </c>
      <c r="O246" s="3" t="s">
        <v>621</v>
      </c>
      <c r="P246" s="3" t="s">
        <v>621</v>
      </c>
      <c r="Q246" s="3" t="s">
        <v>621</v>
      </c>
      <c r="R246" s="3" t="s">
        <v>621</v>
      </c>
      <c r="S246" s="3">
        <v>8</v>
      </c>
      <c r="V246" s="20">
        <f t="shared" si="19"/>
        <v>0.04</v>
      </c>
      <c r="W246" s="20" t="str">
        <f t="shared" si="23"/>
        <v/>
      </c>
      <c r="AA246" s="90" t="str">
        <f t="shared" si="18"/>
        <v>Nordisk residual</v>
      </c>
      <c r="AC246" s="3">
        <f t="shared" si="20"/>
        <v>2.23</v>
      </c>
      <c r="AD246" s="3">
        <f t="shared" si="21"/>
        <v>258</v>
      </c>
      <c r="AE246" s="3">
        <f t="shared" si="22"/>
        <v>0.33</v>
      </c>
    </row>
    <row r="247" spans="1:31" ht="15" customHeight="1" x14ac:dyDescent="0.25">
      <c r="A247" s="3" t="s">
        <v>310</v>
      </c>
      <c r="B247" s="3" t="s">
        <v>311</v>
      </c>
      <c r="C247" s="3">
        <v>2013</v>
      </c>
      <c r="D247" s="3" t="s">
        <v>621</v>
      </c>
      <c r="E247" s="3">
        <v>6</v>
      </c>
      <c r="F247" s="3" t="s">
        <v>622</v>
      </c>
      <c r="G247" s="3">
        <v>2.23</v>
      </c>
      <c r="H247" s="3">
        <v>258</v>
      </c>
      <c r="I247" s="3">
        <v>0.33</v>
      </c>
      <c r="J247" s="3" t="s">
        <v>621</v>
      </c>
      <c r="K247" s="3" t="s">
        <v>621</v>
      </c>
      <c r="L247" s="3" t="s">
        <v>621</v>
      </c>
      <c r="M247" s="3" t="s">
        <v>621</v>
      </c>
      <c r="N247" s="3" t="s">
        <v>621</v>
      </c>
      <c r="O247" s="3" t="s">
        <v>621</v>
      </c>
      <c r="P247" s="3" t="s">
        <v>621</v>
      </c>
      <c r="Q247" s="3" t="s">
        <v>621</v>
      </c>
      <c r="R247" s="3" t="s">
        <v>621</v>
      </c>
      <c r="S247" s="3" t="s">
        <v>621</v>
      </c>
      <c r="V247" s="20">
        <f t="shared" si="19"/>
        <v>0</v>
      </c>
      <c r="W247" s="20" t="str">
        <f t="shared" si="23"/>
        <v/>
      </c>
      <c r="AA247" s="90" t="str">
        <f t="shared" si="18"/>
        <v>Nordisk residual</v>
      </c>
      <c r="AC247" s="3">
        <f t="shared" si="20"/>
        <v>2.23</v>
      </c>
      <c r="AD247" s="3">
        <f t="shared" si="21"/>
        <v>258</v>
      </c>
      <c r="AE247" s="3">
        <f t="shared" si="22"/>
        <v>0.33</v>
      </c>
    </row>
    <row r="248" spans="1:31" ht="15" customHeight="1" x14ac:dyDescent="0.25">
      <c r="A248" s="3" t="s">
        <v>312</v>
      </c>
      <c r="B248" s="3" t="s">
        <v>313</v>
      </c>
      <c r="C248" s="3">
        <v>2013</v>
      </c>
      <c r="D248" s="3">
        <v>0.159</v>
      </c>
      <c r="E248" s="3" t="s">
        <v>621</v>
      </c>
      <c r="F248" s="3" t="s">
        <v>756</v>
      </c>
      <c r="G248" s="3">
        <v>1.1000000000000001</v>
      </c>
      <c r="H248" s="3">
        <v>0</v>
      </c>
      <c r="I248" s="3">
        <v>0</v>
      </c>
      <c r="J248" s="3" t="s">
        <v>621</v>
      </c>
      <c r="K248" s="3" t="s">
        <v>621</v>
      </c>
      <c r="L248" s="3" t="s">
        <v>621</v>
      </c>
      <c r="M248" s="3" t="s">
        <v>621</v>
      </c>
      <c r="N248" s="3" t="s">
        <v>621</v>
      </c>
      <c r="O248" s="3" t="s">
        <v>621</v>
      </c>
      <c r="P248" s="3" t="s">
        <v>621</v>
      </c>
      <c r="Q248" s="3" t="s">
        <v>621</v>
      </c>
      <c r="R248" s="3" t="s">
        <v>621</v>
      </c>
      <c r="S248" s="3" t="s">
        <v>621</v>
      </c>
      <c r="V248" s="20">
        <f t="shared" si="19"/>
        <v>0.159</v>
      </c>
      <c r="W248" s="20" t="str">
        <f t="shared" si="23"/>
        <v/>
      </c>
      <c r="AA248" s="90" t="str">
        <f t="shared" si="18"/>
        <v>'Vattenkraftel'</v>
      </c>
      <c r="AC248" s="3">
        <f t="shared" si="20"/>
        <v>1.1000000000000001</v>
      </c>
      <c r="AD248" s="3">
        <f t="shared" si="21"/>
        <v>0</v>
      </c>
      <c r="AE248" s="3">
        <f t="shared" si="22"/>
        <v>0</v>
      </c>
    </row>
    <row r="249" spans="1:31" ht="15" customHeight="1" x14ac:dyDescent="0.25">
      <c r="A249" s="3" t="s">
        <v>312</v>
      </c>
      <c r="B249" s="3" t="s">
        <v>314</v>
      </c>
      <c r="C249" s="3">
        <v>2013</v>
      </c>
      <c r="D249" s="3">
        <v>0.28299999999999997</v>
      </c>
      <c r="E249" s="3" t="s">
        <v>621</v>
      </c>
      <c r="F249" s="3" t="s">
        <v>757</v>
      </c>
      <c r="G249" s="3">
        <v>1.1000000000000001</v>
      </c>
      <c r="H249" s="3">
        <v>0</v>
      </c>
      <c r="I249" s="3">
        <v>0</v>
      </c>
      <c r="J249" s="3" t="s">
        <v>621</v>
      </c>
      <c r="K249" s="3" t="s">
        <v>621</v>
      </c>
      <c r="L249" s="3" t="s">
        <v>621</v>
      </c>
      <c r="M249" s="3" t="s">
        <v>621</v>
      </c>
      <c r="N249" s="3" t="s">
        <v>621</v>
      </c>
      <c r="O249" s="3" t="s">
        <v>621</v>
      </c>
      <c r="P249" s="3" t="s">
        <v>621</v>
      </c>
      <c r="Q249" s="3" t="s">
        <v>621</v>
      </c>
      <c r="R249" s="3" t="s">
        <v>621</v>
      </c>
      <c r="S249" s="3" t="s">
        <v>621</v>
      </c>
      <c r="V249" s="20">
        <f t="shared" si="19"/>
        <v>0.28299999999999997</v>
      </c>
      <c r="W249" s="20" t="str">
        <f t="shared" si="23"/>
        <v/>
      </c>
      <c r="AA249" s="90" t="str">
        <f t="shared" si="18"/>
        <v>'vattenkraftel'</v>
      </c>
      <c r="AC249" s="3">
        <f t="shared" si="20"/>
        <v>1.1000000000000001</v>
      </c>
      <c r="AD249" s="3">
        <f t="shared" si="21"/>
        <v>0</v>
      </c>
      <c r="AE249" s="3">
        <f t="shared" si="22"/>
        <v>0</v>
      </c>
    </row>
    <row r="250" spans="1:31" ht="15" customHeight="1" x14ac:dyDescent="0.25">
      <c r="A250" s="3" t="s">
        <v>312</v>
      </c>
      <c r="B250" s="3" t="s">
        <v>315</v>
      </c>
      <c r="C250" s="3">
        <v>2013</v>
      </c>
      <c r="D250" s="3">
        <v>2.15</v>
      </c>
      <c r="E250" s="3" t="s">
        <v>621</v>
      </c>
      <c r="F250" s="3" t="s">
        <v>757</v>
      </c>
      <c r="G250" s="3">
        <v>1.1000000000000001</v>
      </c>
      <c r="H250" s="3">
        <v>0</v>
      </c>
      <c r="I250" s="3">
        <v>0</v>
      </c>
      <c r="J250" s="3" t="s">
        <v>621</v>
      </c>
      <c r="K250" s="3" t="s">
        <v>621</v>
      </c>
      <c r="L250" s="3" t="s">
        <v>621</v>
      </c>
      <c r="M250" s="3" t="s">
        <v>621</v>
      </c>
      <c r="N250" s="3" t="s">
        <v>621</v>
      </c>
      <c r="O250" s="3" t="s">
        <v>621</v>
      </c>
      <c r="P250" s="3" t="s">
        <v>621</v>
      </c>
      <c r="Q250" s="3" t="s">
        <v>621</v>
      </c>
      <c r="R250" s="3" t="s">
        <v>621</v>
      </c>
      <c r="S250" s="3" t="s">
        <v>621</v>
      </c>
      <c r="V250" s="20">
        <f t="shared" si="19"/>
        <v>2.15</v>
      </c>
      <c r="W250" s="20" t="str">
        <f t="shared" si="23"/>
        <v/>
      </c>
      <c r="AA250" s="90" t="str">
        <f t="shared" si="18"/>
        <v>'vattenkraftel'</v>
      </c>
      <c r="AC250" s="3">
        <f t="shared" si="20"/>
        <v>1.1000000000000001</v>
      </c>
      <c r="AD250" s="3">
        <f t="shared" si="21"/>
        <v>0</v>
      </c>
      <c r="AE250" s="3">
        <f t="shared" si="22"/>
        <v>0</v>
      </c>
    </row>
    <row r="251" spans="1:31" ht="15" customHeight="1" x14ac:dyDescent="0.25">
      <c r="A251" s="3" t="s">
        <v>316</v>
      </c>
      <c r="B251" s="3" t="s">
        <v>317</v>
      </c>
      <c r="C251" s="3">
        <v>2013</v>
      </c>
      <c r="D251" s="3">
        <v>41.9</v>
      </c>
      <c r="E251" s="3" t="s">
        <v>621</v>
      </c>
      <c r="F251" s="3" t="s">
        <v>758</v>
      </c>
      <c r="G251" s="3">
        <v>0.14499999999999999</v>
      </c>
      <c r="H251" s="3">
        <v>13.4</v>
      </c>
      <c r="I251" s="3">
        <v>2.1999999999999999E-2</v>
      </c>
      <c r="J251" s="3" t="s">
        <v>621</v>
      </c>
      <c r="K251" s="3" t="s">
        <v>621</v>
      </c>
      <c r="L251" s="3" t="s">
        <v>621</v>
      </c>
      <c r="M251" s="3" t="s">
        <v>621</v>
      </c>
      <c r="N251" s="3" t="s">
        <v>621</v>
      </c>
      <c r="O251" s="3" t="s">
        <v>621</v>
      </c>
      <c r="P251" s="3" t="s">
        <v>621</v>
      </c>
      <c r="Q251" s="3" t="s">
        <v>621</v>
      </c>
      <c r="R251" s="3" t="s">
        <v>621</v>
      </c>
      <c r="S251" s="3" t="s">
        <v>621</v>
      </c>
      <c r="V251" s="20">
        <f t="shared" si="19"/>
        <v>41.9</v>
      </c>
      <c r="W251" s="20" t="str">
        <f t="shared" si="23"/>
        <v/>
      </c>
      <c r="AA251" s="90" t="str">
        <f t="shared" si="18"/>
        <v>'Vindel+El från Kraftvärmeverket'</v>
      </c>
      <c r="AC251" s="3">
        <f t="shared" si="20"/>
        <v>0.14499999999999999</v>
      </c>
      <c r="AD251" s="3">
        <f t="shared" si="21"/>
        <v>13.4</v>
      </c>
      <c r="AE251" s="3">
        <f t="shared" si="22"/>
        <v>2.1999999999999999E-2</v>
      </c>
    </row>
    <row r="252" spans="1:31" ht="15" customHeight="1" x14ac:dyDescent="0.25">
      <c r="A252" s="3" t="s">
        <v>316</v>
      </c>
      <c r="B252" s="3" t="s">
        <v>318</v>
      </c>
      <c r="C252" s="3">
        <v>2013</v>
      </c>
      <c r="D252" s="3">
        <v>0.47</v>
      </c>
      <c r="E252" s="3" t="s">
        <v>621</v>
      </c>
      <c r="F252" s="3" t="s">
        <v>759</v>
      </c>
      <c r="G252" s="3">
        <v>0.1</v>
      </c>
      <c r="H252" s="3">
        <v>0</v>
      </c>
      <c r="I252" s="3">
        <v>0</v>
      </c>
      <c r="J252" s="3" t="s">
        <v>621</v>
      </c>
      <c r="K252" s="3" t="s">
        <v>621</v>
      </c>
      <c r="L252" s="3" t="s">
        <v>621</v>
      </c>
      <c r="M252" s="3" t="s">
        <v>621</v>
      </c>
      <c r="N252" s="3" t="s">
        <v>621</v>
      </c>
      <c r="O252" s="3" t="s">
        <v>621</v>
      </c>
      <c r="P252" s="3" t="s">
        <v>621</v>
      </c>
      <c r="Q252" s="3" t="s">
        <v>621</v>
      </c>
      <c r="R252" s="3" t="s">
        <v>621</v>
      </c>
      <c r="S252" s="3" t="s">
        <v>621</v>
      </c>
      <c r="V252" s="20">
        <f t="shared" si="19"/>
        <v>0.47</v>
      </c>
      <c r="W252" s="20" t="str">
        <f t="shared" si="23"/>
        <v/>
      </c>
      <c r="AA252" s="90" t="str">
        <f t="shared" si="18"/>
        <v>'Vindel'</v>
      </c>
      <c r="AC252" s="3">
        <f t="shared" si="20"/>
        <v>0.1</v>
      </c>
      <c r="AD252" s="3">
        <f t="shared" si="21"/>
        <v>0</v>
      </c>
      <c r="AE252" s="3">
        <f t="shared" si="22"/>
        <v>0</v>
      </c>
    </row>
    <row r="253" spans="1:31"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V253" s="20">
        <f t="shared" si="19"/>
        <v>0</v>
      </c>
      <c r="W253" s="20" t="str">
        <f t="shared" si="23"/>
        <v/>
      </c>
      <c r="AA253" s="90" t="str">
        <f t="shared" si="18"/>
        <v>Nordisk residual</v>
      </c>
      <c r="AC253" s="3">
        <f t="shared" si="20"/>
        <v>2.23</v>
      </c>
      <c r="AD253" s="3">
        <f t="shared" si="21"/>
        <v>258</v>
      </c>
      <c r="AE253" s="3">
        <f t="shared" si="22"/>
        <v>0.33</v>
      </c>
    </row>
    <row r="254" spans="1:31" ht="15" customHeight="1" x14ac:dyDescent="0.25">
      <c r="A254" s="3" t="s">
        <v>321</v>
      </c>
      <c r="B254" s="3" t="s">
        <v>322</v>
      </c>
      <c r="C254" s="3">
        <v>2013</v>
      </c>
      <c r="D254" s="3">
        <v>0.5</v>
      </c>
      <c r="E254" s="3" t="s">
        <v>621</v>
      </c>
      <c r="F254" s="3" t="s">
        <v>622</v>
      </c>
      <c r="G254" s="3">
        <v>2.23</v>
      </c>
      <c r="H254" s="3">
        <v>258</v>
      </c>
      <c r="I254" s="3">
        <v>0.33</v>
      </c>
      <c r="J254" s="3" t="s">
        <v>621</v>
      </c>
      <c r="K254" s="3" t="s">
        <v>621</v>
      </c>
      <c r="L254" s="3" t="s">
        <v>621</v>
      </c>
      <c r="M254" s="3" t="s">
        <v>621</v>
      </c>
      <c r="N254" s="3" t="s">
        <v>621</v>
      </c>
      <c r="O254" s="3" t="s">
        <v>621</v>
      </c>
      <c r="P254" s="3" t="s">
        <v>621</v>
      </c>
      <c r="Q254" s="3" t="s">
        <v>621</v>
      </c>
      <c r="R254" s="3" t="s">
        <v>621</v>
      </c>
      <c r="S254" s="3" t="s">
        <v>621</v>
      </c>
      <c r="V254" s="20">
        <f t="shared" si="19"/>
        <v>0.5</v>
      </c>
      <c r="W254" s="20" t="str">
        <f t="shared" si="23"/>
        <v/>
      </c>
      <c r="AA254" s="90" t="str">
        <f t="shared" si="18"/>
        <v>Nordisk residual</v>
      </c>
      <c r="AC254" s="3">
        <f t="shared" si="20"/>
        <v>2.23</v>
      </c>
      <c r="AD254" s="3">
        <f t="shared" si="21"/>
        <v>258</v>
      </c>
      <c r="AE254" s="3">
        <f t="shared" si="22"/>
        <v>0.33</v>
      </c>
    </row>
    <row r="255" spans="1:31" ht="15" customHeight="1" x14ac:dyDescent="0.25">
      <c r="A255" s="3" t="s">
        <v>323</v>
      </c>
      <c r="B255" s="3" t="s">
        <v>324</v>
      </c>
      <c r="C255" s="3">
        <v>2013</v>
      </c>
      <c r="D255" s="3">
        <v>0.98</v>
      </c>
      <c r="E255" s="3">
        <v>2.9</v>
      </c>
      <c r="F255" s="3" t="s">
        <v>733</v>
      </c>
      <c r="G255" s="3">
        <v>0.03</v>
      </c>
      <c r="H255" s="3">
        <v>3</v>
      </c>
      <c r="I255" s="3">
        <v>0.05</v>
      </c>
      <c r="J255" s="3" t="s">
        <v>621</v>
      </c>
      <c r="K255" s="3" t="s">
        <v>621</v>
      </c>
      <c r="L255" s="3" t="s">
        <v>621</v>
      </c>
      <c r="M255" s="3" t="s">
        <v>621</v>
      </c>
      <c r="N255" s="3" t="s">
        <v>621</v>
      </c>
      <c r="O255" s="3" t="s">
        <v>621</v>
      </c>
      <c r="P255" s="3" t="s">
        <v>621</v>
      </c>
      <c r="Q255" s="3" t="s">
        <v>621</v>
      </c>
      <c r="R255" s="3" t="s">
        <v>621</v>
      </c>
      <c r="S255" s="3" t="s">
        <v>621</v>
      </c>
      <c r="V255" s="20">
        <f t="shared" si="19"/>
        <v>0.98</v>
      </c>
      <c r="W255" s="20" t="str">
        <f t="shared" si="23"/>
        <v/>
      </c>
      <c r="AA255" s="90" t="str">
        <f t="shared" si="18"/>
        <v>'Bra miljöval'</v>
      </c>
      <c r="AC255" s="3">
        <f t="shared" si="20"/>
        <v>0.03</v>
      </c>
      <c r="AD255" s="3">
        <f t="shared" si="21"/>
        <v>3</v>
      </c>
      <c r="AE255" s="3">
        <f t="shared" si="22"/>
        <v>0.05</v>
      </c>
    </row>
    <row r="256" spans="1:31" ht="15" customHeight="1" x14ac:dyDescent="0.25">
      <c r="A256" s="3" t="s">
        <v>323</v>
      </c>
      <c r="B256" s="3" t="s">
        <v>325</v>
      </c>
      <c r="C256" s="3">
        <v>2013</v>
      </c>
      <c r="D256" s="3">
        <v>0.23</v>
      </c>
      <c r="E256" s="3" t="s">
        <v>621</v>
      </c>
      <c r="F256" s="3" t="s">
        <v>733</v>
      </c>
      <c r="G256" s="3">
        <v>0.08</v>
      </c>
      <c r="H256" s="3">
        <v>23</v>
      </c>
      <c r="I256" s="3">
        <v>0.04</v>
      </c>
      <c r="J256" s="3" t="s">
        <v>621</v>
      </c>
      <c r="K256" s="3" t="s">
        <v>621</v>
      </c>
      <c r="L256" s="3" t="s">
        <v>621</v>
      </c>
      <c r="M256" s="3" t="s">
        <v>621</v>
      </c>
      <c r="N256" s="3" t="s">
        <v>621</v>
      </c>
      <c r="O256" s="3" t="s">
        <v>621</v>
      </c>
      <c r="P256" s="3" t="s">
        <v>621</v>
      </c>
      <c r="Q256" s="3" t="s">
        <v>621</v>
      </c>
      <c r="R256" s="3" t="s">
        <v>621</v>
      </c>
      <c r="S256" s="3" t="s">
        <v>621</v>
      </c>
      <c r="V256" s="20">
        <f t="shared" si="19"/>
        <v>0.23</v>
      </c>
      <c r="W256" s="20" t="str">
        <f t="shared" si="23"/>
        <v/>
      </c>
      <c r="AA256" s="90" t="str">
        <f t="shared" si="18"/>
        <v>'Bra miljöval'</v>
      </c>
      <c r="AC256" s="3">
        <f t="shared" si="20"/>
        <v>0.08</v>
      </c>
      <c r="AD256" s="3">
        <f t="shared" si="21"/>
        <v>23</v>
      </c>
      <c r="AE256" s="3">
        <f t="shared" si="22"/>
        <v>0.04</v>
      </c>
    </row>
    <row r="257" spans="1:31" ht="15" customHeight="1" x14ac:dyDescent="0.25">
      <c r="A257" s="3" t="s">
        <v>323</v>
      </c>
      <c r="B257" s="3" t="s">
        <v>326</v>
      </c>
      <c r="C257" s="3">
        <v>2013</v>
      </c>
      <c r="D257" s="3">
        <v>0.05</v>
      </c>
      <c r="E257" s="3" t="s">
        <v>621</v>
      </c>
      <c r="F257" s="3" t="s">
        <v>622</v>
      </c>
      <c r="G257" s="3">
        <v>2.23</v>
      </c>
      <c r="H257" s="3">
        <v>258</v>
      </c>
      <c r="I257" s="3">
        <v>0.33</v>
      </c>
      <c r="J257" s="3" t="s">
        <v>621</v>
      </c>
      <c r="K257" s="3" t="s">
        <v>621</v>
      </c>
      <c r="L257" s="3" t="s">
        <v>621</v>
      </c>
      <c r="M257" s="3" t="s">
        <v>621</v>
      </c>
      <c r="N257" s="3" t="s">
        <v>621</v>
      </c>
      <c r="O257" s="3">
        <v>1.1200000000000001</v>
      </c>
      <c r="P257" s="3">
        <v>1.4999999999999999E-2</v>
      </c>
      <c r="Q257" s="3">
        <v>5</v>
      </c>
      <c r="R257" s="3">
        <v>12</v>
      </c>
      <c r="S257" s="3">
        <v>0.6</v>
      </c>
      <c r="V257" s="20">
        <f t="shared" si="19"/>
        <v>0.05</v>
      </c>
      <c r="W257" s="20" t="str">
        <f t="shared" si="23"/>
        <v/>
      </c>
      <c r="AA257" s="90" t="str">
        <f t="shared" si="18"/>
        <v>Nordisk residual</v>
      </c>
      <c r="AC257" s="3">
        <f t="shared" si="20"/>
        <v>2.23</v>
      </c>
      <c r="AD257" s="3">
        <f t="shared" si="21"/>
        <v>258</v>
      </c>
      <c r="AE257" s="3">
        <f t="shared" si="22"/>
        <v>0.33</v>
      </c>
    </row>
    <row r="258" spans="1:31" ht="15" customHeight="1" x14ac:dyDescent="0.25">
      <c r="A258" s="3" t="s">
        <v>327</v>
      </c>
      <c r="B258" s="3" t="s">
        <v>328</v>
      </c>
      <c r="C258" s="3">
        <v>2013</v>
      </c>
      <c r="D258" s="3" t="s">
        <v>621</v>
      </c>
      <c r="E258" s="3" t="s">
        <v>621</v>
      </c>
      <c r="F258" s="3" t="s">
        <v>622</v>
      </c>
      <c r="G258" s="3">
        <v>2.23</v>
      </c>
      <c r="H258" s="3">
        <v>258</v>
      </c>
      <c r="I258" s="3">
        <v>0.33</v>
      </c>
      <c r="J258" s="3" t="s">
        <v>621</v>
      </c>
      <c r="K258" s="3" t="s">
        <v>621</v>
      </c>
      <c r="L258" s="3" t="s">
        <v>621</v>
      </c>
      <c r="M258" s="3" t="s">
        <v>621</v>
      </c>
      <c r="N258" s="3" t="s">
        <v>621</v>
      </c>
      <c r="O258" s="3" t="s">
        <v>621</v>
      </c>
      <c r="P258" s="3" t="s">
        <v>621</v>
      </c>
      <c r="Q258" s="3" t="s">
        <v>621</v>
      </c>
      <c r="R258" s="3" t="s">
        <v>621</v>
      </c>
      <c r="S258" s="3" t="s">
        <v>621</v>
      </c>
      <c r="V258" s="20">
        <f t="shared" si="19"/>
        <v>0</v>
      </c>
      <c r="W258" s="20" t="str">
        <f t="shared" si="23"/>
        <v/>
      </c>
      <c r="AA258" s="90" t="str">
        <f t="shared" ref="AA258:AA321" si="24">IF(OR(F258="-",F258="et",F258="'-'",F258="'0'",F258="'DS'"),"Nordisk residual",F258)</f>
        <v>Nordisk residual</v>
      </c>
      <c r="AC258" s="3">
        <f t="shared" si="20"/>
        <v>2.23</v>
      </c>
      <c r="AD258" s="3">
        <f t="shared" si="21"/>
        <v>258</v>
      </c>
      <c r="AE258" s="3">
        <f t="shared" si="22"/>
        <v>0.33</v>
      </c>
    </row>
    <row r="259" spans="1:31" ht="15" customHeight="1" x14ac:dyDescent="0.25">
      <c r="A259" s="3" t="s">
        <v>329</v>
      </c>
      <c r="B259" s="3" t="s">
        <v>330</v>
      </c>
      <c r="C259" s="3">
        <v>2013</v>
      </c>
      <c r="D259" s="3" t="s">
        <v>621</v>
      </c>
      <c r="E259" s="3" t="s">
        <v>621</v>
      </c>
      <c r="F259" s="3" t="s">
        <v>760</v>
      </c>
      <c r="G259" s="3">
        <v>2.23</v>
      </c>
      <c r="H259" s="3">
        <v>258</v>
      </c>
      <c r="I259" s="3">
        <v>0.33</v>
      </c>
      <c r="J259" s="3">
        <v>92.866</v>
      </c>
      <c r="K259" s="3">
        <v>0.27</v>
      </c>
      <c r="L259" s="3">
        <v>105</v>
      </c>
      <c r="M259" s="3">
        <v>7</v>
      </c>
      <c r="N259" s="3">
        <v>41</v>
      </c>
      <c r="O259" s="3" t="s">
        <v>621</v>
      </c>
      <c r="P259" s="3" t="s">
        <v>621</v>
      </c>
      <c r="Q259" s="3" t="s">
        <v>621</v>
      </c>
      <c r="R259" s="3" t="s">
        <v>621</v>
      </c>
      <c r="S259" s="3" t="s">
        <v>621</v>
      </c>
      <c r="V259" s="20">
        <f t="shared" ref="V259:V322" si="25">IFERROR(D259/1,0)</f>
        <v>0</v>
      </c>
      <c r="W259" s="20">
        <f t="shared" si="23"/>
        <v>92.866</v>
      </c>
      <c r="AA259" s="90" t="str">
        <f t="shared" si="24"/>
        <v>'residual'</v>
      </c>
      <c r="AC259" s="3">
        <f t="shared" ref="AC259:AC322" si="26">IFERROR(G259/1,2.23)</f>
        <v>2.23</v>
      </c>
      <c r="AD259" s="3">
        <f t="shared" ref="AD259:AD322" si="27">IFERROR(H259/1,258)</f>
        <v>258</v>
      </c>
      <c r="AE259" s="3">
        <f t="shared" ref="AE259:AE322" si="28">IFERROR(I259/1,0.33)</f>
        <v>0.33</v>
      </c>
    </row>
    <row r="260" spans="1:31"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V260" s="20">
        <f t="shared" si="25"/>
        <v>0</v>
      </c>
      <c r="W260" s="20" t="str">
        <f t="shared" ref="W260:W323" si="29">IFERROR(J260/1,"")</f>
        <v/>
      </c>
      <c r="AA260" s="90" t="str">
        <f t="shared" si="24"/>
        <v>Nordisk residual</v>
      </c>
      <c r="AC260" s="3">
        <f t="shared" si="26"/>
        <v>2.23</v>
      </c>
      <c r="AD260" s="3">
        <f t="shared" si="27"/>
        <v>258</v>
      </c>
      <c r="AE260" s="3">
        <f t="shared" si="28"/>
        <v>0.33</v>
      </c>
    </row>
    <row r="261" spans="1:31"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V261" s="20">
        <f t="shared" si="25"/>
        <v>0</v>
      </c>
      <c r="W261" s="20" t="str">
        <f t="shared" si="29"/>
        <v/>
      </c>
      <c r="AA261" s="90" t="str">
        <f t="shared" si="24"/>
        <v>Nordisk residual</v>
      </c>
      <c r="AC261" s="3">
        <f t="shared" si="26"/>
        <v>2.23</v>
      </c>
      <c r="AD261" s="3">
        <f t="shared" si="27"/>
        <v>258</v>
      </c>
      <c r="AE261" s="3">
        <f t="shared" si="28"/>
        <v>0.33</v>
      </c>
    </row>
    <row r="262" spans="1:31" ht="15" customHeight="1" x14ac:dyDescent="0.25">
      <c r="A262" s="3" t="s">
        <v>335</v>
      </c>
      <c r="B262" s="3" t="s">
        <v>336</v>
      </c>
      <c r="C262" s="3">
        <v>2013</v>
      </c>
      <c r="D262" s="3" t="s">
        <v>621</v>
      </c>
      <c r="E262" s="3" t="s">
        <v>621</v>
      </c>
      <c r="F262" s="3" t="s">
        <v>622</v>
      </c>
      <c r="G262" s="3">
        <v>2.23</v>
      </c>
      <c r="H262" s="3">
        <v>258</v>
      </c>
      <c r="I262" s="3">
        <v>0.33</v>
      </c>
      <c r="J262" s="3" t="s">
        <v>621</v>
      </c>
      <c r="K262" s="3" t="s">
        <v>621</v>
      </c>
      <c r="L262" s="3" t="s">
        <v>621</v>
      </c>
      <c r="M262" s="3" t="s">
        <v>621</v>
      </c>
      <c r="N262" s="3" t="s">
        <v>621</v>
      </c>
      <c r="O262" s="3" t="s">
        <v>621</v>
      </c>
      <c r="P262" s="3" t="s">
        <v>621</v>
      </c>
      <c r="Q262" s="3" t="s">
        <v>621</v>
      </c>
      <c r="R262" s="3" t="s">
        <v>621</v>
      </c>
      <c r="S262" s="3" t="s">
        <v>621</v>
      </c>
      <c r="V262" s="20">
        <f t="shared" si="25"/>
        <v>0</v>
      </c>
      <c r="W262" s="20" t="str">
        <f t="shared" si="29"/>
        <v/>
      </c>
      <c r="AA262" s="90" t="str">
        <f t="shared" si="24"/>
        <v>Nordisk residual</v>
      </c>
      <c r="AC262" s="3">
        <f t="shared" si="26"/>
        <v>2.23</v>
      </c>
      <c r="AD262" s="3">
        <f t="shared" si="27"/>
        <v>258</v>
      </c>
      <c r="AE262" s="3">
        <f t="shared" si="28"/>
        <v>0.33</v>
      </c>
    </row>
    <row r="263" spans="1:31" ht="15" customHeight="1" x14ac:dyDescent="0.25">
      <c r="A263" s="3" t="s">
        <v>335</v>
      </c>
      <c r="B263" s="3" t="s">
        <v>337</v>
      </c>
      <c r="C263" s="3">
        <v>2013</v>
      </c>
      <c r="D263" s="3">
        <v>1.3</v>
      </c>
      <c r="E263" s="3" t="s">
        <v>621</v>
      </c>
      <c r="F263" s="3" t="s">
        <v>622</v>
      </c>
      <c r="G263" s="3">
        <v>2.23</v>
      </c>
      <c r="H263" s="3">
        <v>258</v>
      </c>
      <c r="I263" s="3">
        <v>0.33</v>
      </c>
      <c r="J263" s="3" t="s">
        <v>621</v>
      </c>
      <c r="K263" s="3" t="s">
        <v>621</v>
      </c>
      <c r="L263" s="3" t="s">
        <v>621</v>
      </c>
      <c r="M263" s="3" t="s">
        <v>621</v>
      </c>
      <c r="N263" s="3" t="s">
        <v>621</v>
      </c>
      <c r="O263" s="3" t="s">
        <v>621</v>
      </c>
      <c r="P263" s="3" t="s">
        <v>621</v>
      </c>
      <c r="Q263" s="3" t="s">
        <v>621</v>
      </c>
      <c r="R263" s="3" t="s">
        <v>621</v>
      </c>
      <c r="S263" s="3" t="s">
        <v>621</v>
      </c>
      <c r="V263" s="20">
        <f t="shared" si="25"/>
        <v>1.3</v>
      </c>
      <c r="W263" s="20" t="str">
        <f t="shared" si="29"/>
        <v/>
      </c>
      <c r="AA263" s="90" t="str">
        <f t="shared" si="24"/>
        <v>Nordisk residual</v>
      </c>
      <c r="AC263" s="3">
        <f t="shared" si="26"/>
        <v>2.23</v>
      </c>
      <c r="AD263" s="3">
        <f t="shared" si="27"/>
        <v>258</v>
      </c>
      <c r="AE263" s="3">
        <f t="shared" si="28"/>
        <v>0.33</v>
      </c>
    </row>
    <row r="264" spans="1:31" ht="15" customHeight="1" x14ac:dyDescent="0.25">
      <c r="A264" s="3" t="s">
        <v>335</v>
      </c>
      <c r="B264" s="3" t="s">
        <v>338</v>
      </c>
      <c r="C264" s="3">
        <v>2013</v>
      </c>
      <c r="D264" s="3">
        <v>0.13800000000000001</v>
      </c>
      <c r="E264" s="3">
        <v>101.232</v>
      </c>
      <c r="F264" s="3" t="s">
        <v>622</v>
      </c>
      <c r="G264" s="3">
        <v>2.23</v>
      </c>
      <c r="H264" s="3">
        <v>258</v>
      </c>
      <c r="I264" s="3">
        <v>0.33</v>
      </c>
      <c r="J264" s="3" t="s">
        <v>621</v>
      </c>
      <c r="K264" s="3" t="s">
        <v>621</v>
      </c>
      <c r="L264" s="3" t="s">
        <v>621</v>
      </c>
      <c r="M264" s="3" t="s">
        <v>621</v>
      </c>
      <c r="N264" s="3" t="s">
        <v>621</v>
      </c>
      <c r="O264" s="3" t="s">
        <v>621</v>
      </c>
      <c r="P264" s="3" t="s">
        <v>621</v>
      </c>
      <c r="Q264" s="3" t="s">
        <v>621</v>
      </c>
      <c r="R264" s="3" t="s">
        <v>621</v>
      </c>
      <c r="S264" s="3" t="s">
        <v>621</v>
      </c>
      <c r="V264" s="20">
        <f t="shared" si="25"/>
        <v>0.13800000000000001</v>
      </c>
      <c r="W264" s="20" t="str">
        <f t="shared" si="29"/>
        <v/>
      </c>
      <c r="AA264" s="90" t="str">
        <f t="shared" si="24"/>
        <v>Nordisk residual</v>
      </c>
      <c r="AC264" s="3">
        <f t="shared" si="26"/>
        <v>2.23</v>
      </c>
      <c r="AD264" s="3">
        <f t="shared" si="27"/>
        <v>258</v>
      </c>
      <c r="AE264" s="3">
        <f t="shared" si="28"/>
        <v>0.33</v>
      </c>
    </row>
    <row r="265" spans="1:31" ht="15" customHeight="1" x14ac:dyDescent="0.25">
      <c r="A265" s="3" t="s">
        <v>339</v>
      </c>
      <c r="B265" s="3" t="s">
        <v>340</v>
      </c>
      <c r="C265" s="3">
        <v>2013</v>
      </c>
      <c r="D265" s="3">
        <v>3.0049999999999999</v>
      </c>
      <c r="E265" s="3">
        <v>20.736000000000001</v>
      </c>
      <c r="F265" s="3" t="s">
        <v>761</v>
      </c>
      <c r="G265" s="3">
        <v>0.09</v>
      </c>
      <c r="H265" s="3">
        <v>25</v>
      </c>
      <c r="I265" s="3">
        <v>0</v>
      </c>
      <c r="J265" s="3">
        <v>18.091000000000001</v>
      </c>
      <c r="K265" s="3">
        <v>0.02</v>
      </c>
      <c r="L265" s="3">
        <v>0.12</v>
      </c>
      <c r="M265" s="3">
        <v>0</v>
      </c>
      <c r="N265" s="3">
        <v>0</v>
      </c>
      <c r="O265" s="3">
        <v>173.79</v>
      </c>
      <c r="P265" s="3">
        <v>0.46600000000000003</v>
      </c>
      <c r="Q265" s="3">
        <v>179</v>
      </c>
      <c r="R265" s="3">
        <v>19.61</v>
      </c>
      <c r="S265" s="3">
        <v>0</v>
      </c>
      <c r="V265" s="20">
        <f t="shared" si="25"/>
        <v>3.0049999999999999</v>
      </c>
      <c r="W265" s="20">
        <f t="shared" si="29"/>
        <v>18.091000000000001</v>
      </c>
      <c r="AA265" s="90" t="str">
        <f t="shared" si="24"/>
        <v>'Ursprungsgaranterad förnybar el'</v>
      </c>
      <c r="AC265" s="3">
        <f t="shared" si="26"/>
        <v>0.09</v>
      </c>
      <c r="AD265" s="3">
        <f t="shared" si="27"/>
        <v>25</v>
      </c>
      <c r="AE265" s="3">
        <f t="shared" si="28"/>
        <v>0</v>
      </c>
    </row>
    <row r="266" spans="1:31" ht="15" customHeight="1" x14ac:dyDescent="0.25">
      <c r="A266" s="3" t="s">
        <v>339</v>
      </c>
      <c r="B266" s="3" t="s">
        <v>341</v>
      </c>
      <c r="C266" s="3">
        <v>2013</v>
      </c>
      <c r="D266" s="3" t="s">
        <v>621</v>
      </c>
      <c r="E266" s="3">
        <v>1.1890000000000001</v>
      </c>
      <c r="F266" s="3" t="s">
        <v>761</v>
      </c>
      <c r="G266" s="3">
        <v>0.4</v>
      </c>
      <c r="H266" s="3">
        <v>0</v>
      </c>
      <c r="I266" s="3">
        <v>0</v>
      </c>
      <c r="J266" s="3" t="s">
        <v>621</v>
      </c>
      <c r="K266" s="3" t="s">
        <v>621</v>
      </c>
      <c r="L266" s="3" t="s">
        <v>621</v>
      </c>
      <c r="M266" s="3" t="s">
        <v>621</v>
      </c>
      <c r="N266" s="3" t="s">
        <v>621</v>
      </c>
      <c r="O266" s="3" t="s">
        <v>621</v>
      </c>
      <c r="P266" s="3" t="s">
        <v>621</v>
      </c>
      <c r="Q266" s="3" t="s">
        <v>621</v>
      </c>
      <c r="R266" s="3" t="s">
        <v>621</v>
      </c>
      <c r="S266" s="3" t="s">
        <v>621</v>
      </c>
      <c r="V266" s="20">
        <f t="shared" si="25"/>
        <v>0</v>
      </c>
      <c r="W266" s="20" t="str">
        <f t="shared" si="29"/>
        <v/>
      </c>
      <c r="AA266" s="90" t="str">
        <f t="shared" si="24"/>
        <v>'Ursprungsgaranterad förnybar el'</v>
      </c>
      <c r="AC266" s="3">
        <f t="shared" si="26"/>
        <v>0.4</v>
      </c>
      <c r="AD266" s="3">
        <f t="shared" si="27"/>
        <v>0</v>
      </c>
      <c r="AE266" s="3">
        <f t="shared" si="28"/>
        <v>0</v>
      </c>
    </row>
    <row r="267" spans="1:31" ht="15" customHeight="1" x14ac:dyDescent="0.25">
      <c r="A267" s="3" t="s">
        <v>342</v>
      </c>
      <c r="B267" s="3" t="s">
        <v>343</v>
      </c>
      <c r="C267" s="3">
        <v>2013</v>
      </c>
      <c r="D267" s="3">
        <v>17.138400000000001</v>
      </c>
      <c r="E267" s="3" t="s">
        <v>621</v>
      </c>
      <c r="F267" s="3" t="s">
        <v>762</v>
      </c>
      <c r="G267" s="3">
        <v>1.1000000000000001</v>
      </c>
      <c r="H267" s="3">
        <v>0</v>
      </c>
      <c r="I267" s="3">
        <v>0</v>
      </c>
      <c r="J267" s="3">
        <v>103.508</v>
      </c>
      <c r="K267" s="3">
        <v>0.36699999999999999</v>
      </c>
      <c r="L267" s="3">
        <v>0</v>
      </c>
      <c r="M267" s="3">
        <v>0</v>
      </c>
      <c r="N267" s="3">
        <v>0</v>
      </c>
      <c r="O267" s="3">
        <v>4.6680000000000001</v>
      </c>
      <c r="P267" s="3">
        <v>0.36699999999999999</v>
      </c>
      <c r="Q267" s="3">
        <v>0</v>
      </c>
      <c r="R267" s="3">
        <v>0</v>
      </c>
      <c r="S267" s="3">
        <v>0</v>
      </c>
      <c r="V267" s="20">
        <f t="shared" si="25"/>
        <v>17.138400000000001</v>
      </c>
      <c r="W267" s="20">
        <f t="shared" si="29"/>
        <v>103.508</v>
      </c>
      <c r="AA267" s="90" t="str">
        <f t="shared" si="24"/>
        <v>'Vattenel'</v>
      </c>
      <c r="AC267" s="3">
        <f t="shared" si="26"/>
        <v>1.1000000000000001</v>
      </c>
      <c r="AD267" s="3">
        <f t="shared" si="27"/>
        <v>0</v>
      </c>
      <c r="AE267" s="3">
        <f t="shared" si="28"/>
        <v>0</v>
      </c>
    </row>
    <row r="268" spans="1:31" ht="15" customHeight="1" x14ac:dyDescent="0.25">
      <c r="A268" s="3" t="s">
        <v>344</v>
      </c>
      <c r="B268" s="3" t="s">
        <v>345</v>
      </c>
      <c r="C268" s="3">
        <v>2013</v>
      </c>
      <c r="D268" s="3">
        <v>0.05</v>
      </c>
      <c r="E268" s="3" t="s">
        <v>621</v>
      </c>
      <c r="F268" s="3" t="s">
        <v>763</v>
      </c>
      <c r="G268" s="3">
        <v>2.23</v>
      </c>
      <c r="H268" s="3">
        <v>258</v>
      </c>
      <c r="I268" s="3">
        <v>0.33</v>
      </c>
      <c r="J268" s="3" t="s">
        <v>621</v>
      </c>
      <c r="K268" s="3" t="s">
        <v>621</v>
      </c>
      <c r="L268" s="3" t="s">
        <v>621</v>
      </c>
      <c r="M268" s="3" t="s">
        <v>621</v>
      </c>
      <c r="N268" s="3" t="s">
        <v>621</v>
      </c>
      <c r="O268" s="3" t="s">
        <v>621</v>
      </c>
      <c r="P268" s="3" t="s">
        <v>621</v>
      </c>
      <c r="Q268" s="3" t="s">
        <v>621</v>
      </c>
      <c r="R268" s="3" t="s">
        <v>621</v>
      </c>
      <c r="S268" s="3" t="s">
        <v>621</v>
      </c>
      <c r="V268" s="20">
        <f t="shared" si="25"/>
        <v>0.05</v>
      </c>
      <c r="W268" s="20" t="str">
        <f t="shared" si="29"/>
        <v/>
      </c>
      <c r="AA268" s="90" t="str">
        <f t="shared" si="24"/>
        <v>'Nordisk residual'</v>
      </c>
      <c r="AC268" s="3">
        <f t="shared" si="26"/>
        <v>2.23</v>
      </c>
      <c r="AD268" s="3">
        <f t="shared" si="27"/>
        <v>258</v>
      </c>
      <c r="AE268" s="3">
        <f t="shared" si="28"/>
        <v>0.33</v>
      </c>
    </row>
    <row r="269" spans="1:31" ht="15" customHeight="1" x14ac:dyDescent="0.25">
      <c r="A269" s="3" t="s">
        <v>344</v>
      </c>
      <c r="B269" s="3" t="s">
        <v>346</v>
      </c>
      <c r="C269" s="3">
        <v>2013</v>
      </c>
      <c r="D269" s="3">
        <v>3.073</v>
      </c>
      <c r="E269" s="3">
        <v>1.65</v>
      </c>
      <c r="F269" s="3" t="s">
        <v>764</v>
      </c>
      <c r="G269" s="3">
        <v>2.23</v>
      </c>
      <c r="H269" s="3">
        <v>258</v>
      </c>
      <c r="I269" s="3">
        <v>0.33</v>
      </c>
      <c r="J269" s="3" t="s">
        <v>621</v>
      </c>
      <c r="K269" s="3" t="s">
        <v>621</v>
      </c>
      <c r="L269" s="3" t="s">
        <v>621</v>
      </c>
      <c r="M269" s="3" t="s">
        <v>621</v>
      </c>
      <c r="N269" s="3" t="s">
        <v>621</v>
      </c>
      <c r="O269" s="3" t="s">
        <v>621</v>
      </c>
      <c r="P269" s="3" t="s">
        <v>621</v>
      </c>
      <c r="Q269" s="3" t="s">
        <v>621</v>
      </c>
      <c r="R269" s="3" t="s">
        <v>621</v>
      </c>
      <c r="S269" s="3" t="s">
        <v>621</v>
      </c>
      <c r="V269" s="20">
        <f t="shared" si="25"/>
        <v>3.073</v>
      </c>
      <c r="W269" s="20" t="str">
        <f t="shared" si="29"/>
        <v/>
      </c>
      <c r="AA269" s="90" t="str">
        <f t="shared" si="24"/>
        <v>'nordisk residual'</v>
      </c>
      <c r="AC269" s="3">
        <f t="shared" si="26"/>
        <v>2.23</v>
      </c>
      <c r="AD269" s="3">
        <f t="shared" si="27"/>
        <v>258</v>
      </c>
      <c r="AE269" s="3">
        <f t="shared" si="28"/>
        <v>0.33</v>
      </c>
    </row>
    <row r="270" spans="1:31" ht="15" customHeight="1" x14ac:dyDescent="0.25">
      <c r="A270" s="3" t="s">
        <v>344</v>
      </c>
      <c r="B270" s="3" t="s">
        <v>347</v>
      </c>
      <c r="C270" s="3">
        <v>2013</v>
      </c>
      <c r="D270" s="3">
        <v>0.63700000000000001</v>
      </c>
      <c r="E270" s="3" t="s">
        <v>621</v>
      </c>
      <c r="F270" s="3" t="s">
        <v>763</v>
      </c>
      <c r="G270" s="3">
        <v>2.23</v>
      </c>
      <c r="H270" s="3">
        <v>258</v>
      </c>
      <c r="I270" s="3">
        <v>0.33</v>
      </c>
      <c r="J270" s="3" t="s">
        <v>621</v>
      </c>
      <c r="K270" s="3" t="s">
        <v>621</v>
      </c>
      <c r="L270" s="3" t="s">
        <v>621</v>
      </c>
      <c r="M270" s="3" t="s">
        <v>621</v>
      </c>
      <c r="N270" s="3" t="s">
        <v>621</v>
      </c>
      <c r="O270" s="3" t="s">
        <v>621</v>
      </c>
      <c r="P270" s="3" t="s">
        <v>621</v>
      </c>
      <c r="Q270" s="3" t="s">
        <v>621</v>
      </c>
      <c r="R270" s="3" t="s">
        <v>621</v>
      </c>
      <c r="S270" s="3" t="s">
        <v>621</v>
      </c>
      <c r="V270" s="20">
        <f t="shared" si="25"/>
        <v>0.63700000000000001</v>
      </c>
      <c r="W270" s="20" t="str">
        <f t="shared" si="29"/>
        <v/>
      </c>
      <c r="AA270" s="90" t="str">
        <f t="shared" si="24"/>
        <v>'Nordisk residual'</v>
      </c>
      <c r="AC270" s="3">
        <f t="shared" si="26"/>
        <v>2.23</v>
      </c>
      <c r="AD270" s="3">
        <f t="shared" si="27"/>
        <v>258</v>
      </c>
      <c r="AE270" s="3">
        <f t="shared" si="28"/>
        <v>0.33</v>
      </c>
    </row>
    <row r="271" spans="1:31" ht="15" customHeight="1" x14ac:dyDescent="0.25">
      <c r="A271" s="3" t="s">
        <v>348</v>
      </c>
      <c r="B271" s="3" t="s">
        <v>349</v>
      </c>
      <c r="C271" s="3">
        <v>2013</v>
      </c>
      <c r="D271" s="3">
        <v>0.15</v>
      </c>
      <c r="E271" s="3">
        <v>4.01</v>
      </c>
      <c r="F271" s="3" t="s">
        <v>622</v>
      </c>
      <c r="G271" s="3">
        <v>2.23</v>
      </c>
      <c r="H271" s="3">
        <v>258</v>
      </c>
      <c r="I271" s="3">
        <v>0.33</v>
      </c>
      <c r="J271" s="3" t="s">
        <v>621</v>
      </c>
      <c r="K271" s="3" t="s">
        <v>621</v>
      </c>
      <c r="L271" s="3" t="s">
        <v>621</v>
      </c>
      <c r="M271" s="3" t="s">
        <v>621</v>
      </c>
      <c r="N271" s="3" t="s">
        <v>621</v>
      </c>
      <c r="O271" s="3" t="s">
        <v>621</v>
      </c>
      <c r="P271" s="3" t="s">
        <v>621</v>
      </c>
      <c r="Q271" s="3" t="s">
        <v>621</v>
      </c>
      <c r="R271" s="3" t="s">
        <v>621</v>
      </c>
      <c r="S271" s="3" t="s">
        <v>621</v>
      </c>
      <c r="V271" s="20">
        <f t="shared" si="25"/>
        <v>0.15</v>
      </c>
      <c r="W271" s="20" t="str">
        <f t="shared" si="29"/>
        <v/>
      </c>
      <c r="AA271" s="90" t="str">
        <f t="shared" si="24"/>
        <v>Nordisk residual</v>
      </c>
      <c r="AC271" s="3">
        <f t="shared" si="26"/>
        <v>2.23</v>
      </c>
      <c r="AD271" s="3">
        <f t="shared" si="27"/>
        <v>258</v>
      </c>
      <c r="AE271" s="3">
        <f t="shared" si="28"/>
        <v>0.33</v>
      </c>
    </row>
    <row r="272" spans="1:31" ht="15" customHeight="1" x14ac:dyDescent="0.25">
      <c r="A272" s="3" t="s">
        <v>350</v>
      </c>
      <c r="B272" s="3" t="s">
        <v>351</v>
      </c>
      <c r="C272" s="3">
        <v>2013</v>
      </c>
      <c r="D272" s="3">
        <v>3.4000000000000002E-2</v>
      </c>
      <c r="E272" s="3" t="s">
        <v>621</v>
      </c>
      <c r="F272" s="3" t="s">
        <v>765</v>
      </c>
      <c r="G272" s="3">
        <v>2.23</v>
      </c>
      <c r="H272" s="3">
        <v>157</v>
      </c>
      <c r="I272" s="3">
        <v>0.24</v>
      </c>
      <c r="J272" s="3" t="s">
        <v>621</v>
      </c>
      <c r="K272" s="3" t="s">
        <v>621</v>
      </c>
      <c r="L272" s="3" t="s">
        <v>621</v>
      </c>
      <c r="M272" s="3" t="s">
        <v>621</v>
      </c>
      <c r="N272" s="3" t="s">
        <v>621</v>
      </c>
      <c r="O272" s="3" t="s">
        <v>621</v>
      </c>
      <c r="P272" s="3" t="s">
        <v>621</v>
      </c>
      <c r="Q272" s="3" t="s">
        <v>621</v>
      </c>
      <c r="R272" s="3" t="s">
        <v>621</v>
      </c>
      <c r="S272" s="3" t="s">
        <v>621</v>
      </c>
      <c r="V272" s="20">
        <f t="shared" si="25"/>
        <v>3.4000000000000002E-2</v>
      </c>
      <c r="W272" s="20" t="str">
        <f t="shared" si="29"/>
        <v/>
      </c>
      <c r="AA272" s="90" t="str">
        <f t="shared" si="24"/>
        <v>'Bixia mix'</v>
      </c>
      <c r="AC272" s="3">
        <f t="shared" si="26"/>
        <v>2.23</v>
      </c>
      <c r="AD272" s="3">
        <f t="shared" si="27"/>
        <v>157</v>
      </c>
      <c r="AE272" s="3">
        <f t="shared" si="28"/>
        <v>0.24</v>
      </c>
    </row>
    <row r="273" spans="1:31" ht="15" customHeight="1" x14ac:dyDescent="0.25">
      <c r="A273" s="3" t="s">
        <v>350</v>
      </c>
      <c r="B273" s="3" t="s">
        <v>352</v>
      </c>
      <c r="C273" s="3">
        <v>2013</v>
      </c>
      <c r="D273" s="3">
        <v>0.26100000000000001</v>
      </c>
      <c r="E273" s="3" t="s">
        <v>621</v>
      </c>
      <c r="F273" s="3" t="s">
        <v>765</v>
      </c>
      <c r="G273" s="3">
        <v>2.23</v>
      </c>
      <c r="H273" s="3">
        <v>157</v>
      </c>
      <c r="I273" s="3">
        <v>0.24</v>
      </c>
      <c r="J273" s="3" t="s">
        <v>621</v>
      </c>
      <c r="K273" s="3" t="s">
        <v>621</v>
      </c>
      <c r="L273" s="3" t="s">
        <v>621</v>
      </c>
      <c r="M273" s="3" t="s">
        <v>621</v>
      </c>
      <c r="N273" s="3" t="s">
        <v>621</v>
      </c>
      <c r="O273" s="3" t="s">
        <v>621</v>
      </c>
      <c r="P273" s="3" t="s">
        <v>621</v>
      </c>
      <c r="Q273" s="3" t="s">
        <v>621</v>
      </c>
      <c r="R273" s="3" t="s">
        <v>621</v>
      </c>
      <c r="S273" s="3" t="s">
        <v>621</v>
      </c>
      <c r="V273" s="20">
        <f t="shared" si="25"/>
        <v>0.26100000000000001</v>
      </c>
      <c r="W273" s="20" t="str">
        <f t="shared" si="29"/>
        <v/>
      </c>
      <c r="AA273" s="90" t="str">
        <f t="shared" si="24"/>
        <v>'Bixia mix'</v>
      </c>
      <c r="AC273" s="3">
        <f t="shared" si="26"/>
        <v>2.23</v>
      </c>
      <c r="AD273" s="3">
        <f t="shared" si="27"/>
        <v>157</v>
      </c>
      <c r="AE273" s="3">
        <f t="shared" si="28"/>
        <v>0.24</v>
      </c>
    </row>
    <row r="274" spans="1:31" ht="15" customHeight="1" x14ac:dyDescent="0.25">
      <c r="A274" s="3" t="s">
        <v>350</v>
      </c>
      <c r="B274" s="3" t="s">
        <v>353</v>
      </c>
      <c r="C274" s="3">
        <v>2013</v>
      </c>
      <c r="D274" s="3">
        <v>0.93400000000000005</v>
      </c>
      <c r="E274" s="3">
        <v>5.819</v>
      </c>
      <c r="F274" s="3" t="s">
        <v>765</v>
      </c>
      <c r="G274" s="3">
        <v>2.23</v>
      </c>
      <c r="H274" s="3">
        <v>157</v>
      </c>
      <c r="I274" s="3">
        <v>0.24</v>
      </c>
      <c r="J274" s="3" t="s">
        <v>621</v>
      </c>
      <c r="K274" s="3" t="s">
        <v>621</v>
      </c>
      <c r="L274" s="3" t="s">
        <v>621</v>
      </c>
      <c r="M274" s="3" t="s">
        <v>621</v>
      </c>
      <c r="N274" s="3" t="s">
        <v>621</v>
      </c>
      <c r="O274" s="3" t="s">
        <v>621</v>
      </c>
      <c r="P274" s="3" t="s">
        <v>621</v>
      </c>
      <c r="Q274" s="3" t="s">
        <v>621</v>
      </c>
      <c r="R274" s="3" t="s">
        <v>621</v>
      </c>
      <c r="S274" s="3" t="s">
        <v>621</v>
      </c>
      <c r="V274" s="20">
        <f t="shared" si="25"/>
        <v>0.93400000000000005</v>
      </c>
      <c r="W274" s="20" t="str">
        <f t="shared" si="29"/>
        <v/>
      </c>
      <c r="AA274" s="90" t="str">
        <f t="shared" si="24"/>
        <v>'Bixia mix'</v>
      </c>
      <c r="AC274" s="3">
        <f t="shared" si="26"/>
        <v>2.23</v>
      </c>
      <c r="AD274" s="3">
        <f t="shared" si="27"/>
        <v>157</v>
      </c>
      <c r="AE274" s="3">
        <f t="shared" si="28"/>
        <v>0.24</v>
      </c>
    </row>
    <row r="275" spans="1:31" ht="15" customHeight="1" x14ac:dyDescent="0.25">
      <c r="A275" s="3" t="s">
        <v>354</v>
      </c>
      <c r="B275" s="3" t="s">
        <v>355</v>
      </c>
      <c r="C275" s="3">
        <v>2013</v>
      </c>
      <c r="D275" s="3">
        <v>1</v>
      </c>
      <c r="E275" s="3" t="s">
        <v>621</v>
      </c>
      <c r="F275" s="3" t="s">
        <v>661</v>
      </c>
      <c r="G275" s="3">
        <v>2.23</v>
      </c>
      <c r="H275" s="3">
        <v>258</v>
      </c>
      <c r="I275" s="3">
        <v>0.33</v>
      </c>
      <c r="J275" s="3" t="s">
        <v>621</v>
      </c>
      <c r="K275" s="3" t="s">
        <v>621</v>
      </c>
      <c r="L275" s="3" t="s">
        <v>621</v>
      </c>
      <c r="M275" s="3" t="s">
        <v>621</v>
      </c>
      <c r="N275" s="3" t="s">
        <v>621</v>
      </c>
      <c r="O275" s="3" t="s">
        <v>621</v>
      </c>
      <c r="P275" s="3" t="s">
        <v>621</v>
      </c>
      <c r="Q275" s="3" t="s">
        <v>621</v>
      </c>
      <c r="R275" s="3" t="s">
        <v>621</v>
      </c>
      <c r="S275" s="3" t="s">
        <v>621</v>
      </c>
      <c r="V275" s="20">
        <f t="shared" si="25"/>
        <v>1</v>
      </c>
      <c r="W275" s="20" t="str">
        <f t="shared" si="29"/>
        <v/>
      </c>
      <c r="AA275" s="90" t="str">
        <f t="shared" si="24"/>
        <v>Nordisk residual</v>
      </c>
      <c r="AC275" s="3">
        <f t="shared" si="26"/>
        <v>2.23</v>
      </c>
      <c r="AD275" s="3">
        <f t="shared" si="27"/>
        <v>258</v>
      </c>
      <c r="AE275" s="3">
        <f t="shared" si="28"/>
        <v>0.33</v>
      </c>
    </row>
    <row r="276" spans="1:31" ht="15" customHeight="1" x14ac:dyDescent="0.25">
      <c r="A276" s="3" t="s">
        <v>356</v>
      </c>
      <c r="B276" s="3" t="s">
        <v>357</v>
      </c>
      <c r="C276" s="3">
        <v>2013</v>
      </c>
      <c r="D276" s="3">
        <v>2.6</v>
      </c>
      <c r="E276" s="3">
        <v>0.18</v>
      </c>
      <c r="F276" s="3" t="s">
        <v>766</v>
      </c>
      <c r="G276" s="3">
        <v>0</v>
      </c>
      <c r="H276" s="3">
        <v>5</v>
      </c>
      <c r="I276" s="3">
        <v>0</v>
      </c>
      <c r="J276" s="3" t="s">
        <v>621</v>
      </c>
      <c r="K276" s="3" t="s">
        <v>621</v>
      </c>
      <c r="L276" s="3" t="s">
        <v>621</v>
      </c>
      <c r="M276" s="3" t="s">
        <v>621</v>
      </c>
      <c r="N276" s="3" t="s">
        <v>621</v>
      </c>
      <c r="O276" s="3" t="s">
        <v>621</v>
      </c>
      <c r="P276" s="3" t="s">
        <v>621</v>
      </c>
      <c r="Q276" s="3" t="s">
        <v>621</v>
      </c>
      <c r="R276" s="3" t="s">
        <v>621</v>
      </c>
      <c r="S276" s="3" t="s">
        <v>621</v>
      </c>
      <c r="V276" s="20">
        <f t="shared" si="25"/>
        <v>2.6</v>
      </c>
      <c r="W276" s="20" t="str">
        <f t="shared" si="29"/>
        <v/>
      </c>
      <c r="AA276" s="90" t="str">
        <f t="shared" si="24"/>
        <v>'vattenkraft/kärnkraft'</v>
      </c>
      <c r="AC276" s="3">
        <f t="shared" si="26"/>
        <v>0</v>
      </c>
      <c r="AD276" s="3">
        <f t="shared" si="27"/>
        <v>5</v>
      </c>
      <c r="AE276" s="3">
        <f t="shared" si="28"/>
        <v>0</v>
      </c>
    </row>
    <row r="277" spans="1:31" ht="15" customHeight="1" x14ac:dyDescent="0.25">
      <c r="A277" s="3" t="s">
        <v>358</v>
      </c>
      <c r="B277" s="3" t="s">
        <v>359</v>
      </c>
      <c r="C277" s="3">
        <v>2013</v>
      </c>
      <c r="D277" s="3" t="s">
        <v>621</v>
      </c>
      <c r="E277" s="3" t="s">
        <v>621</v>
      </c>
      <c r="F277" s="3" t="s">
        <v>622</v>
      </c>
      <c r="G277" s="3">
        <v>2.23</v>
      </c>
      <c r="H277" s="3">
        <v>258</v>
      </c>
      <c r="I277" s="3">
        <v>0.33</v>
      </c>
      <c r="J277" s="3" t="s">
        <v>621</v>
      </c>
      <c r="K277" s="3" t="s">
        <v>621</v>
      </c>
      <c r="L277" s="3" t="s">
        <v>621</v>
      </c>
      <c r="M277" s="3" t="s">
        <v>621</v>
      </c>
      <c r="N277" s="3" t="s">
        <v>621</v>
      </c>
      <c r="O277" s="3" t="s">
        <v>621</v>
      </c>
      <c r="P277" s="3" t="s">
        <v>621</v>
      </c>
      <c r="Q277" s="3" t="s">
        <v>621</v>
      </c>
      <c r="R277" s="3" t="s">
        <v>621</v>
      </c>
      <c r="S277" s="3" t="s">
        <v>621</v>
      </c>
      <c r="V277" s="20">
        <f t="shared" si="25"/>
        <v>0</v>
      </c>
      <c r="W277" s="20" t="str">
        <f t="shared" si="29"/>
        <v/>
      </c>
      <c r="AA277" s="90" t="str">
        <f t="shared" si="24"/>
        <v>Nordisk residual</v>
      </c>
      <c r="AC277" s="3">
        <f t="shared" si="26"/>
        <v>2.23</v>
      </c>
      <c r="AD277" s="3">
        <f t="shared" si="27"/>
        <v>258</v>
      </c>
      <c r="AE277" s="3">
        <f t="shared" si="28"/>
        <v>0.33</v>
      </c>
    </row>
    <row r="278" spans="1:31" ht="15" customHeight="1" x14ac:dyDescent="0.25">
      <c r="A278" s="3" t="s">
        <v>360</v>
      </c>
      <c r="B278" s="3" t="s">
        <v>361</v>
      </c>
      <c r="C278" s="3">
        <v>2013</v>
      </c>
      <c r="D278" s="3">
        <v>0.3</v>
      </c>
      <c r="E278" s="3" t="s">
        <v>621</v>
      </c>
      <c r="F278" s="3" t="s">
        <v>622</v>
      </c>
      <c r="G278" s="3">
        <v>2.23</v>
      </c>
      <c r="H278" s="3">
        <v>258</v>
      </c>
      <c r="I278" s="3">
        <v>0.33</v>
      </c>
      <c r="J278" s="3" t="s">
        <v>621</v>
      </c>
      <c r="K278" s="3" t="s">
        <v>621</v>
      </c>
      <c r="L278" s="3" t="s">
        <v>621</v>
      </c>
      <c r="M278" s="3" t="s">
        <v>621</v>
      </c>
      <c r="N278" s="3" t="s">
        <v>621</v>
      </c>
      <c r="O278" s="3" t="s">
        <v>621</v>
      </c>
      <c r="P278" s="3" t="s">
        <v>621</v>
      </c>
      <c r="Q278" s="3" t="s">
        <v>621</v>
      </c>
      <c r="R278" s="3" t="s">
        <v>621</v>
      </c>
      <c r="S278" s="3" t="s">
        <v>621</v>
      </c>
      <c r="V278" s="20">
        <f t="shared" si="25"/>
        <v>0.3</v>
      </c>
      <c r="W278" s="20" t="str">
        <f t="shared" si="29"/>
        <v/>
      </c>
      <c r="AA278" s="90" t="str">
        <f t="shared" si="24"/>
        <v>Nordisk residual</v>
      </c>
      <c r="AC278" s="3">
        <f t="shared" si="26"/>
        <v>2.23</v>
      </c>
      <c r="AD278" s="3">
        <f t="shared" si="27"/>
        <v>258</v>
      </c>
      <c r="AE278" s="3">
        <f t="shared" si="28"/>
        <v>0.33</v>
      </c>
    </row>
    <row r="279" spans="1:31" ht="15" customHeight="1" x14ac:dyDescent="0.25">
      <c r="A279" s="3" t="s">
        <v>362</v>
      </c>
      <c r="B279" s="3" t="s">
        <v>363</v>
      </c>
      <c r="C279" s="3">
        <v>2013</v>
      </c>
      <c r="D279" s="3">
        <v>0.31</v>
      </c>
      <c r="E279" s="3" t="s">
        <v>621</v>
      </c>
      <c r="F279" s="3" t="s">
        <v>622</v>
      </c>
      <c r="G279" s="3">
        <v>2.23</v>
      </c>
      <c r="H279" s="3">
        <v>258</v>
      </c>
      <c r="I279" s="3">
        <v>0.33</v>
      </c>
      <c r="J279" s="3" t="s">
        <v>621</v>
      </c>
      <c r="K279" s="3" t="s">
        <v>621</v>
      </c>
      <c r="L279" s="3" t="s">
        <v>621</v>
      </c>
      <c r="M279" s="3" t="s">
        <v>621</v>
      </c>
      <c r="N279" s="3" t="s">
        <v>621</v>
      </c>
      <c r="O279" s="3" t="s">
        <v>621</v>
      </c>
      <c r="P279" s="3" t="s">
        <v>621</v>
      </c>
      <c r="Q279" s="3" t="s">
        <v>621</v>
      </c>
      <c r="R279" s="3" t="s">
        <v>621</v>
      </c>
      <c r="S279" s="3" t="s">
        <v>621</v>
      </c>
      <c r="V279" s="20">
        <f t="shared" si="25"/>
        <v>0.31</v>
      </c>
      <c r="W279" s="20" t="str">
        <f t="shared" si="29"/>
        <v/>
      </c>
      <c r="AA279" s="90" t="str">
        <f t="shared" si="24"/>
        <v>Nordisk residual</v>
      </c>
      <c r="AC279" s="3">
        <f t="shared" si="26"/>
        <v>2.23</v>
      </c>
      <c r="AD279" s="3">
        <f t="shared" si="27"/>
        <v>258</v>
      </c>
      <c r="AE279" s="3">
        <f t="shared" si="28"/>
        <v>0.33</v>
      </c>
    </row>
    <row r="280" spans="1:31" ht="15" customHeight="1" x14ac:dyDescent="0.25">
      <c r="A280" s="3" t="s">
        <v>364</v>
      </c>
      <c r="B280" s="3" t="s">
        <v>365</v>
      </c>
      <c r="C280" s="3">
        <v>2013</v>
      </c>
      <c r="D280" s="3">
        <v>0.5</v>
      </c>
      <c r="E280" s="3" t="s">
        <v>621</v>
      </c>
      <c r="F280" s="3" t="s">
        <v>622</v>
      </c>
      <c r="G280" s="3">
        <v>2.23</v>
      </c>
      <c r="H280" s="3">
        <v>258</v>
      </c>
      <c r="I280" s="3">
        <v>0.33</v>
      </c>
      <c r="J280" s="3" t="s">
        <v>621</v>
      </c>
      <c r="K280" s="3" t="s">
        <v>621</v>
      </c>
      <c r="L280" s="3" t="s">
        <v>621</v>
      </c>
      <c r="M280" s="3" t="s">
        <v>621</v>
      </c>
      <c r="N280" s="3" t="s">
        <v>621</v>
      </c>
      <c r="O280" s="3" t="s">
        <v>621</v>
      </c>
      <c r="P280" s="3" t="s">
        <v>621</v>
      </c>
      <c r="Q280" s="3" t="s">
        <v>621</v>
      </c>
      <c r="R280" s="3" t="s">
        <v>621</v>
      </c>
      <c r="S280" s="3" t="s">
        <v>621</v>
      </c>
      <c r="V280" s="20">
        <f t="shared" si="25"/>
        <v>0.5</v>
      </c>
      <c r="W280" s="20" t="str">
        <f t="shared" si="29"/>
        <v/>
      </c>
      <c r="AA280" s="90" t="str">
        <f t="shared" si="24"/>
        <v>Nordisk residual</v>
      </c>
      <c r="AC280" s="3">
        <f t="shared" si="26"/>
        <v>2.23</v>
      </c>
      <c r="AD280" s="3">
        <f t="shared" si="27"/>
        <v>258</v>
      </c>
      <c r="AE280" s="3">
        <f t="shared" si="28"/>
        <v>0.33</v>
      </c>
    </row>
    <row r="281" spans="1:31" ht="15" customHeight="1" x14ac:dyDescent="0.25">
      <c r="A281" s="3" t="s">
        <v>364</v>
      </c>
      <c r="B281" s="3" t="s">
        <v>366</v>
      </c>
      <c r="C281" s="3">
        <v>2013</v>
      </c>
      <c r="D281" s="3">
        <v>2</v>
      </c>
      <c r="E281" s="3" t="s">
        <v>621</v>
      </c>
      <c r="F281" s="3" t="s">
        <v>622</v>
      </c>
      <c r="G281" s="3">
        <v>2.23</v>
      </c>
      <c r="H281" s="3">
        <v>258</v>
      </c>
      <c r="I281" s="3">
        <v>0.33</v>
      </c>
      <c r="J281" s="3" t="s">
        <v>621</v>
      </c>
      <c r="K281" s="3" t="s">
        <v>621</v>
      </c>
      <c r="L281" s="3" t="s">
        <v>621</v>
      </c>
      <c r="M281" s="3" t="s">
        <v>621</v>
      </c>
      <c r="N281" s="3" t="s">
        <v>621</v>
      </c>
      <c r="O281" s="3" t="s">
        <v>621</v>
      </c>
      <c r="P281" s="3" t="s">
        <v>621</v>
      </c>
      <c r="Q281" s="3" t="s">
        <v>621</v>
      </c>
      <c r="R281" s="3" t="s">
        <v>621</v>
      </c>
      <c r="S281" s="3" t="s">
        <v>621</v>
      </c>
      <c r="V281" s="20">
        <f t="shared" si="25"/>
        <v>2</v>
      </c>
      <c r="W281" s="20" t="str">
        <f t="shared" si="29"/>
        <v/>
      </c>
      <c r="AA281" s="90" t="str">
        <f t="shared" si="24"/>
        <v>Nordisk residual</v>
      </c>
      <c r="AC281" s="3">
        <f t="shared" si="26"/>
        <v>2.23</v>
      </c>
      <c r="AD281" s="3">
        <f t="shared" si="27"/>
        <v>258</v>
      </c>
      <c r="AE281" s="3">
        <f t="shared" si="28"/>
        <v>0.33</v>
      </c>
    </row>
    <row r="282" spans="1:31" ht="15" customHeight="1" x14ac:dyDescent="0.25">
      <c r="A282" s="3" t="s">
        <v>364</v>
      </c>
      <c r="B282" s="3" t="s">
        <v>367</v>
      </c>
      <c r="C282" s="3">
        <v>2013</v>
      </c>
      <c r="D282" s="3">
        <v>0.1</v>
      </c>
      <c r="E282" s="3">
        <v>0</v>
      </c>
      <c r="F282" s="3" t="s">
        <v>622</v>
      </c>
      <c r="G282" s="3">
        <v>2.23</v>
      </c>
      <c r="H282" s="3">
        <v>258</v>
      </c>
      <c r="I282" s="3">
        <v>0.33</v>
      </c>
      <c r="J282" s="3" t="s">
        <v>621</v>
      </c>
      <c r="K282" s="3" t="s">
        <v>621</v>
      </c>
      <c r="L282" s="3" t="s">
        <v>621</v>
      </c>
      <c r="M282" s="3" t="s">
        <v>621</v>
      </c>
      <c r="N282" s="3" t="s">
        <v>621</v>
      </c>
      <c r="O282" s="3" t="s">
        <v>621</v>
      </c>
      <c r="P282" s="3" t="s">
        <v>621</v>
      </c>
      <c r="Q282" s="3" t="s">
        <v>621</v>
      </c>
      <c r="R282" s="3" t="s">
        <v>621</v>
      </c>
      <c r="S282" s="3" t="s">
        <v>621</v>
      </c>
      <c r="V282" s="20">
        <f t="shared" si="25"/>
        <v>0.1</v>
      </c>
      <c r="W282" s="20" t="str">
        <f t="shared" si="29"/>
        <v/>
      </c>
      <c r="AA282" s="90" t="str">
        <f t="shared" si="24"/>
        <v>Nordisk residual</v>
      </c>
      <c r="AC282" s="3">
        <f t="shared" si="26"/>
        <v>2.23</v>
      </c>
      <c r="AD282" s="3">
        <f t="shared" si="27"/>
        <v>258</v>
      </c>
      <c r="AE282" s="3">
        <f t="shared" si="28"/>
        <v>0.33</v>
      </c>
    </row>
    <row r="283" spans="1:31" ht="15" customHeight="1" x14ac:dyDescent="0.25">
      <c r="A283" s="3" t="s">
        <v>364</v>
      </c>
      <c r="B283" s="3" t="s">
        <v>368</v>
      </c>
      <c r="C283" s="3">
        <v>2013</v>
      </c>
      <c r="D283" s="3" t="s">
        <v>621</v>
      </c>
      <c r="E283" s="3" t="s">
        <v>621</v>
      </c>
      <c r="F283" s="3" t="s">
        <v>622</v>
      </c>
      <c r="G283" s="3">
        <v>2.23</v>
      </c>
      <c r="H283" s="3">
        <v>258</v>
      </c>
      <c r="I283" s="3">
        <v>0.33</v>
      </c>
      <c r="J283" s="3" t="s">
        <v>621</v>
      </c>
      <c r="K283" s="3" t="s">
        <v>621</v>
      </c>
      <c r="L283" s="3" t="s">
        <v>621</v>
      </c>
      <c r="M283" s="3" t="s">
        <v>621</v>
      </c>
      <c r="N283" s="3" t="s">
        <v>621</v>
      </c>
      <c r="O283" s="3" t="s">
        <v>621</v>
      </c>
      <c r="P283" s="3" t="s">
        <v>621</v>
      </c>
      <c r="Q283" s="3" t="s">
        <v>621</v>
      </c>
      <c r="R283" s="3" t="s">
        <v>621</v>
      </c>
      <c r="S283" s="3" t="s">
        <v>621</v>
      </c>
      <c r="V283" s="20">
        <f t="shared" si="25"/>
        <v>0</v>
      </c>
      <c r="W283" s="20" t="str">
        <f t="shared" si="29"/>
        <v/>
      </c>
      <c r="AA283" s="90" t="str">
        <f t="shared" si="24"/>
        <v>Nordisk residual</v>
      </c>
      <c r="AC283" s="3">
        <f t="shared" si="26"/>
        <v>2.23</v>
      </c>
      <c r="AD283" s="3">
        <f t="shared" si="27"/>
        <v>258</v>
      </c>
      <c r="AE283" s="3">
        <f t="shared" si="28"/>
        <v>0.33</v>
      </c>
    </row>
    <row r="284" spans="1:31" ht="15" customHeight="1" x14ac:dyDescent="0.25">
      <c r="A284" s="3" t="s">
        <v>369</v>
      </c>
      <c r="B284" s="3" t="s">
        <v>370</v>
      </c>
      <c r="C284" s="3">
        <v>2013</v>
      </c>
      <c r="D284" s="3">
        <v>0.42</v>
      </c>
      <c r="E284" s="3" t="s">
        <v>621</v>
      </c>
      <c r="F284" s="3" t="s">
        <v>622</v>
      </c>
      <c r="G284" s="3">
        <v>2.23</v>
      </c>
      <c r="H284" s="3">
        <v>258</v>
      </c>
      <c r="I284" s="3">
        <v>0.33</v>
      </c>
      <c r="J284" s="3" t="s">
        <v>621</v>
      </c>
      <c r="K284" s="3" t="s">
        <v>621</v>
      </c>
      <c r="L284" s="3" t="s">
        <v>621</v>
      </c>
      <c r="M284" s="3" t="s">
        <v>621</v>
      </c>
      <c r="N284" s="3" t="s">
        <v>621</v>
      </c>
      <c r="O284" s="3" t="s">
        <v>621</v>
      </c>
      <c r="P284" s="3" t="s">
        <v>621</v>
      </c>
      <c r="Q284" s="3" t="s">
        <v>621</v>
      </c>
      <c r="R284" s="3" t="s">
        <v>621</v>
      </c>
      <c r="S284" s="3" t="s">
        <v>621</v>
      </c>
      <c r="V284" s="20">
        <f t="shared" si="25"/>
        <v>0.42</v>
      </c>
      <c r="W284" s="20" t="str">
        <f t="shared" si="29"/>
        <v/>
      </c>
      <c r="AA284" s="90" t="str">
        <f t="shared" si="24"/>
        <v>Nordisk residual</v>
      </c>
      <c r="AC284" s="3">
        <f t="shared" si="26"/>
        <v>2.23</v>
      </c>
      <c r="AD284" s="3">
        <f t="shared" si="27"/>
        <v>258</v>
      </c>
      <c r="AE284" s="3">
        <f t="shared" si="28"/>
        <v>0.33</v>
      </c>
    </row>
    <row r="285" spans="1:31" ht="15" customHeight="1" x14ac:dyDescent="0.25">
      <c r="A285" s="3" t="s">
        <v>371</v>
      </c>
      <c r="B285" s="3" t="s">
        <v>372</v>
      </c>
      <c r="C285" s="3">
        <v>2013</v>
      </c>
      <c r="D285" s="3">
        <v>0.78</v>
      </c>
      <c r="E285" s="3" t="s">
        <v>621</v>
      </c>
      <c r="F285" s="3" t="s">
        <v>622</v>
      </c>
      <c r="G285" s="3">
        <v>2.23</v>
      </c>
      <c r="H285" s="3">
        <v>258</v>
      </c>
      <c r="I285" s="3">
        <v>0.33</v>
      </c>
      <c r="J285" s="3" t="s">
        <v>621</v>
      </c>
      <c r="K285" s="3" t="s">
        <v>621</v>
      </c>
      <c r="L285" s="3" t="s">
        <v>621</v>
      </c>
      <c r="M285" s="3" t="s">
        <v>621</v>
      </c>
      <c r="N285" s="3" t="s">
        <v>621</v>
      </c>
      <c r="O285" s="3" t="s">
        <v>621</v>
      </c>
      <c r="P285" s="3" t="s">
        <v>621</v>
      </c>
      <c r="Q285" s="3" t="s">
        <v>621</v>
      </c>
      <c r="R285" s="3" t="s">
        <v>621</v>
      </c>
      <c r="S285" s="3" t="s">
        <v>621</v>
      </c>
      <c r="V285" s="20">
        <f t="shared" si="25"/>
        <v>0.78</v>
      </c>
      <c r="W285" s="20" t="str">
        <f t="shared" si="29"/>
        <v/>
      </c>
      <c r="AA285" s="90" t="str">
        <f t="shared" si="24"/>
        <v>Nordisk residual</v>
      </c>
      <c r="AC285" s="3">
        <f t="shared" si="26"/>
        <v>2.23</v>
      </c>
      <c r="AD285" s="3">
        <f t="shared" si="27"/>
        <v>258</v>
      </c>
      <c r="AE285" s="3">
        <f t="shared" si="28"/>
        <v>0.33</v>
      </c>
    </row>
    <row r="286" spans="1:31" ht="15" customHeight="1" x14ac:dyDescent="0.25">
      <c r="A286" s="3" t="s">
        <v>371</v>
      </c>
      <c r="B286" s="3" t="s">
        <v>373</v>
      </c>
      <c r="C286" s="3">
        <v>2013</v>
      </c>
      <c r="D286" s="3">
        <v>1</v>
      </c>
      <c r="E286" s="3" t="s">
        <v>621</v>
      </c>
      <c r="F286" s="3" t="s">
        <v>622</v>
      </c>
      <c r="G286" s="3">
        <v>2.23</v>
      </c>
      <c r="H286" s="3">
        <v>258</v>
      </c>
      <c r="I286" s="3">
        <v>0.33</v>
      </c>
      <c r="J286" s="3" t="s">
        <v>621</v>
      </c>
      <c r="K286" s="3" t="s">
        <v>621</v>
      </c>
      <c r="L286" s="3" t="s">
        <v>621</v>
      </c>
      <c r="M286" s="3" t="s">
        <v>621</v>
      </c>
      <c r="N286" s="3" t="s">
        <v>621</v>
      </c>
      <c r="O286" s="3" t="s">
        <v>621</v>
      </c>
      <c r="P286" s="3" t="s">
        <v>621</v>
      </c>
      <c r="Q286" s="3" t="s">
        <v>621</v>
      </c>
      <c r="R286" s="3" t="s">
        <v>621</v>
      </c>
      <c r="S286" s="3" t="s">
        <v>621</v>
      </c>
      <c r="V286" s="20">
        <f t="shared" si="25"/>
        <v>1</v>
      </c>
      <c r="W286" s="20" t="str">
        <f t="shared" si="29"/>
        <v/>
      </c>
      <c r="AA286" s="90" t="str">
        <f t="shared" si="24"/>
        <v>Nordisk residual</v>
      </c>
      <c r="AC286" s="3">
        <f t="shared" si="26"/>
        <v>2.23</v>
      </c>
      <c r="AD286" s="3">
        <f t="shared" si="27"/>
        <v>258</v>
      </c>
      <c r="AE286" s="3">
        <f t="shared" si="28"/>
        <v>0.33</v>
      </c>
    </row>
    <row r="287" spans="1:31" ht="15" customHeight="1" x14ac:dyDescent="0.25">
      <c r="A287" s="3" t="s">
        <v>371</v>
      </c>
      <c r="B287" s="3" t="s">
        <v>374</v>
      </c>
      <c r="C287" s="3">
        <v>2013</v>
      </c>
      <c r="D287" s="3">
        <v>0.5</v>
      </c>
      <c r="E287" s="3" t="s">
        <v>621</v>
      </c>
      <c r="F287" s="3" t="s">
        <v>622</v>
      </c>
      <c r="G287" s="3">
        <v>2.23</v>
      </c>
      <c r="H287" s="3">
        <v>258</v>
      </c>
      <c r="I287" s="3">
        <v>0.33</v>
      </c>
      <c r="J287" s="3" t="s">
        <v>621</v>
      </c>
      <c r="K287" s="3" t="s">
        <v>621</v>
      </c>
      <c r="L287" s="3" t="s">
        <v>621</v>
      </c>
      <c r="M287" s="3" t="s">
        <v>621</v>
      </c>
      <c r="N287" s="3" t="s">
        <v>621</v>
      </c>
      <c r="O287" s="3" t="s">
        <v>621</v>
      </c>
      <c r="P287" s="3" t="s">
        <v>621</v>
      </c>
      <c r="Q287" s="3" t="s">
        <v>621</v>
      </c>
      <c r="R287" s="3" t="s">
        <v>621</v>
      </c>
      <c r="S287" s="3" t="s">
        <v>621</v>
      </c>
      <c r="V287" s="20">
        <f t="shared" si="25"/>
        <v>0.5</v>
      </c>
      <c r="W287" s="20" t="str">
        <f t="shared" si="29"/>
        <v/>
      </c>
      <c r="AA287" s="90" t="str">
        <f t="shared" si="24"/>
        <v>Nordisk residual</v>
      </c>
      <c r="AC287" s="3">
        <f t="shared" si="26"/>
        <v>2.23</v>
      </c>
      <c r="AD287" s="3">
        <f t="shared" si="27"/>
        <v>258</v>
      </c>
      <c r="AE287" s="3">
        <f t="shared" si="28"/>
        <v>0.33</v>
      </c>
    </row>
    <row r="288" spans="1:31" ht="15" customHeight="1" x14ac:dyDescent="0.25">
      <c r="A288" s="3" t="s">
        <v>371</v>
      </c>
      <c r="B288" s="3" t="s">
        <v>375</v>
      </c>
      <c r="C288" s="3">
        <v>2013</v>
      </c>
      <c r="D288" s="3">
        <v>0.7</v>
      </c>
      <c r="E288" s="3" t="s">
        <v>621</v>
      </c>
      <c r="F288" s="3" t="s">
        <v>622</v>
      </c>
      <c r="G288" s="3">
        <v>2.23</v>
      </c>
      <c r="H288" s="3">
        <v>258</v>
      </c>
      <c r="I288" s="3">
        <v>0.33</v>
      </c>
      <c r="J288" s="3" t="s">
        <v>621</v>
      </c>
      <c r="K288" s="3" t="s">
        <v>621</v>
      </c>
      <c r="L288" s="3" t="s">
        <v>621</v>
      </c>
      <c r="M288" s="3" t="s">
        <v>621</v>
      </c>
      <c r="N288" s="3" t="s">
        <v>621</v>
      </c>
      <c r="O288" s="3" t="s">
        <v>621</v>
      </c>
      <c r="P288" s="3" t="s">
        <v>621</v>
      </c>
      <c r="Q288" s="3" t="s">
        <v>621</v>
      </c>
      <c r="R288" s="3" t="s">
        <v>621</v>
      </c>
      <c r="S288" s="3" t="s">
        <v>621</v>
      </c>
      <c r="V288" s="20">
        <f t="shared" si="25"/>
        <v>0.7</v>
      </c>
      <c r="W288" s="20" t="str">
        <f t="shared" si="29"/>
        <v/>
      </c>
      <c r="AA288" s="90" t="str">
        <f t="shared" si="24"/>
        <v>Nordisk residual</v>
      </c>
      <c r="AC288" s="3">
        <f t="shared" si="26"/>
        <v>2.23</v>
      </c>
      <c r="AD288" s="3">
        <f t="shared" si="27"/>
        <v>258</v>
      </c>
      <c r="AE288" s="3">
        <f t="shared" si="28"/>
        <v>0.33</v>
      </c>
    </row>
    <row r="289" spans="1:31" ht="15" customHeight="1" x14ac:dyDescent="0.25">
      <c r="A289" s="3" t="s">
        <v>371</v>
      </c>
      <c r="B289" s="3" t="s">
        <v>376</v>
      </c>
      <c r="C289" s="3">
        <v>2013</v>
      </c>
      <c r="D289" s="3">
        <v>0.8</v>
      </c>
      <c r="E289" s="3" t="s">
        <v>621</v>
      </c>
      <c r="F289" s="3" t="s">
        <v>622</v>
      </c>
      <c r="G289" s="3">
        <v>2.23</v>
      </c>
      <c r="H289" s="3">
        <v>258</v>
      </c>
      <c r="I289" s="3">
        <v>0.33</v>
      </c>
      <c r="J289" s="3" t="s">
        <v>621</v>
      </c>
      <c r="K289" s="3" t="s">
        <v>621</v>
      </c>
      <c r="L289" s="3" t="s">
        <v>621</v>
      </c>
      <c r="M289" s="3" t="s">
        <v>621</v>
      </c>
      <c r="N289" s="3" t="s">
        <v>621</v>
      </c>
      <c r="O289" s="3" t="s">
        <v>621</v>
      </c>
      <c r="P289" s="3" t="s">
        <v>621</v>
      </c>
      <c r="Q289" s="3" t="s">
        <v>621</v>
      </c>
      <c r="R289" s="3" t="s">
        <v>621</v>
      </c>
      <c r="S289" s="3" t="s">
        <v>621</v>
      </c>
      <c r="V289" s="20">
        <f t="shared" si="25"/>
        <v>0.8</v>
      </c>
      <c r="W289" s="20" t="str">
        <f t="shared" si="29"/>
        <v/>
      </c>
      <c r="AA289" s="90" t="str">
        <f t="shared" si="24"/>
        <v>Nordisk residual</v>
      </c>
      <c r="AC289" s="3">
        <f t="shared" si="26"/>
        <v>2.23</v>
      </c>
      <c r="AD289" s="3">
        <f t="shared" si="27"/>
        <v>258</v>
      </c>
      <c r="AE289" s="3">
        <f t="shared" si="28"/>
        <v>0.33</v>
      </c>
    </row>
    <row r="290" spans="1:31"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V290" s="20">
        <f t="shared" si="25"/>
        <v>0</v>
      </c>
      <c r="W290" s="20" t="str">
        <f t="shared" si="29"/>
        <v/>
      </c>
      <c r="AA290" s="90" t="str">
        <f t="shared" si="24"/>
        <v>Nordisk residual</v>
      </c>
      <c r="AC290" s="3">
        <f t="shared" si="26"/>
        <v>2.23</v>
      </c>
      <c r="AD290" s="3">
        <f t="shared" si="27"/>
        <v>258</v>
      </c>
      <c r="AE290" s="3">
        <f t="shared" si="28"/>
        <v>0.33</v>
      </c>
    </row>
    <row r="291" spans="1:31" ht="15" customHeight="1" x14ac:dyDescent="0.25">
      <c r="A291" s="3" t="s">
        <v>371</v>
      </c>
      <c r="B291" s="3" t="s">
        <v>378</v>
      </c>
      <c r="C291" s="3">
        <v>2013</v>
      </c>
      <c r="D291" s="3">
        <v>0.5</v>
      </c>
      <c r="E291" s="3" t="s">
        <v>621</v>
      </c>
      <c r="F291" s="3" t="s">
        <v>622</v>
      </c>
      <c r="G291" s="3">
        <v>2.23</v>
      </c>
      <c r="H291" s="3">
        <v>258</v>
      </c>
      <c r="I291" s="3">
        <v>0.33</v>
      </c>
      <c r="J291" s="3" t="s">
        <v>621</v>
      </c>
      <c r="K291" s="3" t="s">
        <v>621</v>
      </c>
      <c r="L291" s="3" t="s">
        <v>621</v>
      </c>
      <c r="M291" s="3" t="s">
        <v>621</v>
      </c>
      <c r="N291" s="3" t="s">
        <v>621</v>
      </c>
      <c r="O291" s="3" t="s">
        <v>621</v>
      </c>
      <c r="P291" s="3" t="s">
        <v>621</v>
      </c>
      <c r="Q291" s="3" t="s">
        <v>621</v>
      </c>
      <c r="R291" s="3" t="s">
        <v>621</v>
      </c>
      <c r="S291" s="3" t="s">
        <v>621</v>
      </c>
      <c r="V291" s="20">
        <f t="shared" si="25"/>
        <v>0.5</v>
      </c>
      <c r="W291" s="20" t="str">
        <f t="shared" si="29"/>
        <v/>
      </c>
      <c r="AA291" s="90" t="str">
        <f t="shared" si="24"/>
        <v>Nordisk residual</v>
      </c>
      <c r="AC291" s="3">
        <f t="shared" si="26"/>
        <v>2.23</v>
      </c>
      <c r="AD291" s="3">
        <f t="shared" si="27"/>
        <v>258</v>
      </c>
      <c r="AE291" s="3">
        <f t="shared" si="28"/>
        <v>0.33</v>
      </c>
    </row>
    <row r="292" spans="1:31" ht="15" customHeight="1" x14ac:dyDescent="0.25">
      <c r="A292" s="3" t="s">
        <v>371</v>
      </c>
      <c r="B292" s="3" t="s">
        <v>379</v>
      </c>
      <c r="C292" s="3">
        <v>2013</v>
      </c>
      <c r="D292" s="3">
        <v>0.51700000000000002</v>
      </c>
      <c r="E292" s="3" t="s">
        <v>621</v>
      </c>
      <c r="F292" s="3" t="s">
        <v>622</v>
      </c>
      <c r="G292" s="3">
        <v>2.23</v>
      </c>
      <c r="H292" s="3">
        <v>258</v>
      </c>
      <c r="I292" s="3">
        <v>0.33</v>
      </c>
      <c r="J292" s="3" t="s">
        <v>621</v>
      </c>
      <c r="K292" s="3" t="s">
        <v>621</v>
      </c>
      <c r="L292" s="3" t="s">
        <v>621</v>
      </c>
      <c r="M292" s="3" t="s">
        <v>621</v>
      </c>
      <c r="N292" s="3" t="s">
        <v>621</v>
      </c>
      <c r="O292" s="3" t="s">
        <v>621</v>
      </c>
      <c r="P292" s="3" t="s">
        <v>621</v>
      </c>
      <c r="Q292" s="3" t="s">
        <v>621</v>
      </c>
      <c r="R292" s="3" t="s">
        <v>621</v>
      </c>
      <c r="S292" s="3" t="s">
        <v>621</v>
      </c>
      <c r="V292" s="20">
        <f t="shared" si="25"/>
        <v>0.51700000000000002</v>
      </c>
      <c r="W292" s="20" t="str">
        <f t="shared" si="29"/>
        <v/>
      </c>
      <c r="AA292" s="90" t="str">
        <f t="shared" si="24"/>
        <v>Nordisk residual</v>
      </c>
      <c r="AC292" s="3">
        <f t="shared" si="26"/>
        <v>2.23</v>
      </c>
      <c r="AD292" s="3">
        <f t="shared" si="27"/>
        <v>258</v>
      </c>
      <c r="AE292" s="3">
        <f t="shared" si="28"/>
        <v>0.33</v>
      </c>
    </row>
    <row r="293" spans="1:31" ht="15" customHeight="1" x14ac:dyDescent="0.25">
      <c r="A293" s="3" t="s">
        <v>371</v>
      </c>
      <c r="B293" s="3" t="s">
        <v>380</v>
      </c>
      <c r="C293" s="3">
        <v>2013</v>
      </c>
      <c r="D293" s="3">
        <v>0.92200000000000004</v>
      </c>
      <c r="E293" s="3" t="s">
        <v>621</v>
      </c>
      <c r="F293" s="3" t="s">
        <v>622</v>
      </c>
      <c r="G293" s="3">
        <v>2.23</v>
      </c>
      <c r="H293" s="3">
        <v>258</v>
      </c>
      <c r="I293" s="3">
        <v>0.33</v>
      </c>
      <c r="J293" s="3" t="s">
        <v>621</v>
      </c>
      <c r="K293" s="3" t="s">
        <v>621</v>
      </c>
      <c r="L293" s="3" t="s">
        <v>621</v>
      </c>
      <c r="M293" s="3" t="s">
        <v>621</v>
      </c>
      <c r="N293" s="3" t="s">
        <v>621</v>
      </c>
      <c r="O293" s="3" t="s">
        <v>621</v>
      </c>
      <c r="P293" s="3" t="s">
        <v>621</v>
      </c>
      <c r="Q293" s="3" t="s">
        <v>621</v>
      </c>
      <c r="R293" s="3" t="s">
        <v>621</v>
      </c>
      <c r="S293" s="3" t="s">
        <v>621</v>
      </c>
      <c r="V293" s="20">
        <f t="shared" si="25"/>
        <v>0.92200000000000004</v>
      </c>
      <c r="W293" s="20" t="str">
        <f t="shared" si="29"/>
        <v/>
      </c>
      <c r="AA293" s="90" t="str">
        <f t="shared" si="24"/>
        <v>Nordisk residual</v>
      </c>
      <c r="AC293" s="3">
        <f t="shared" si="26"/>
        <v>2.23</v>
      </c>
      <c r="AD293" s="3">
        <f t="shared" si="27"/>
        <v>258</v>
      </c>
      <c r="AE293" s="3">
        <f t="shared" si="28"/>
        <v>0.33</v>
      </c>
    </row>
    <row r="294" spans="1:31" ht="15" customHeight="1" x14ac:dyDescent="0.25">
      <c r="A294" s="3" t="s">
        <v>371</v>
      </c>
      <c r="B294" s="3" t="s">
        <v>381</v>
      </c>
      <c r="C294" s="3">
        <v>2013</v>
      </c>
      <c r="D294" s="3">
        <v>0.7</v>
      </c>
      <c r="E294" s="3" t="s">
        <v>621</v>
      </c>
      <c r="F294" s="3" t="s">
        <v>622</v>
      </c>
      <c r="G294" s="3">
        <v>2.23</v>
      </c>
      <c r="H294" s="3">
        <v>258</v>
      </c>
      <c r="I294" s="3">
        <v>0.33</v>
      </c>
      <c r="J294" s="3" t="s">
        <v>621</v>
      </c>
      <c r="K294" s="3" t="s">
        <v>621</v>
      </c>
      <c r="L294" s="3" t="s">
        <v>621</v>
      </c>
      <c r="M294" s="3" t="s">
        <v>621</v>
      </c>
      <c r="N294" s="3" t="s">
        <v>621</v>
      </c>
      <c r="O294" s="3" t="s">
        <v>621</v>
      </c>
      <c r="P294" s="3" t="s">
        <v>621</v>
      </c>
      <c r="Q294" s="3" t="s">
        <v>621</v>
      </c>
      <c r="R294" s="3" t="s">
        <v>621</v>
      </c>
      <c r="S294" s="3" t="s">
        <v>621</v>
      </c>
      <c r="V294" s="20">
        <f t="shared" si="25"/>
        <v>0.7</v>
      </c>
      <c r="W294" s="20" t="str">
        <f t="shared" si="29"/>
        <v/>
      </c>
      <c r="AA294" s="90" t="str">
        <f t="shared" si="24"/>
        <v>Nordisk residual</v>
      </c>
      <c r="AC294" s="3">
        <f t="shared" si="26"/>
        <v>2.23</v>
      </c>
      <c r="AD294" s="3">
        <f t="shared" si="27"/>
        <v>258</v>
      </c>
      <c r="AE294" s="3">
        <f t="shared" si="28"/>
        <v>0.33</v>
      </c>
    </row>
    <row r="295" spans="1:31" ht="15" customHeight="1" x14ac:dyDescent="0.25">
      <c r="A295" s="3" t="s">
        <v>371</v>
      </c>
      <c r="B295" s="3" t="s">
        <v>382</v>
      </c>
      <c r="C295" s="3">
        <v>2013</v>
      </c>
      <c r="D295" s="3">
        <v>0.8</v>
      </c>
      <c r="E295" s="3" t="s">
        <v>621</v>
      </c>
      <c r="F295" s="3" t="s">
        <v>622</v>
      </c>
      <c r="G295" s="3">
        <v>2.23</v>
      </c>
      <c r="H295" s="3">
        <v>258</v>
      </c>
      <c r="I295" s="3">
        <v>0.33</v>
      </c>
      <c r="J295" s="3" t="s">
        <v>621</v>
      </c>
      <c r="K295" s="3" t="s">
        <v>621</v>
      </c>
      <c r="L295" s="3" t="s">
        <v>621</v>
      </c>
      <c r="M295" s="3" t="s">
        <v>621</v>
      </c>
      <c r="N295" s="3" t="s">
        <v>621</v>
      </c>
      <c r="O295" s="3" t="s">
        <v>621</v>
      </c>
      <c r="P295" s="3" t="s">
        <v>621</v>
      </c>
      <c r="Q295" s="3" t="s">
        <v>621</v>
      </c>
      <c r="R295" s="3" t="s">
        <v>621</v>
      </c>
      <c r="S295" s="3" t="s">
        <v>621</v>
      </c>
      <c r="V295" s="20">
        <f t="shared" si="25"/>
        <v>0.8</v>
      </c>
      <c r="W295" s="20" t="str">
        <f t="shared" si="29"/>
        <v/>
      </c>
      <c r="AA295" s="90" t="str">
        <f t="shared" si="24"/>
        <v>Nordisk residual</v>
      </c>
      <c r="AC295" s="3">
        <f t="shared" si="26"/>
        <v>2.23</v>
      </c>
      <c r="AD295" s="3">
        <f t="shared" si="27"/>
        <v>258</v>
      </c>
      <c r="AE295" s="3">
        <f t="shared" si="28"/>
        <v>0.33</v>
      </c>
    </row>
    <row r="296" spans="1:31" ht="15" customHeight="1" x14ac:dyDescent="0.25">
      <c r="A296" s="3" t="s">
        <v>371</v>
      </c>
      <c r="B296" s="3" t="s">
        <v>383</v>
      </c>
      <c r="C296" s="3">
        <v>2013</v>
      </c>
      <c r="D296" s="3">
        <v>0.3</v>
      </c>
      <c r="E296" s="3" t="s">
        <v>621</v>
      </c>
      <c r="F296" s="3" t="s">
        <v>622</v>
      </c>
      <c r="G296" s="3">
        <v>2.23</v>
      </c>
      <c r="H296" s="3">
        <v>258</v>
      </c>
      <c r="I296" s="3">
        <v>0.33</v>
      </c>
      <c r="J296" s="3" t="s">
        <v>621</v>
      </c>
      <c r="K296" s="3" t="s">
        <v>621</v>
      </c>
      <c r="L296" s="3" t="s">
        <v>621</v>
      </c>
      <c r="M296" s="3" t="s">
        <v>621</v>
      </c>
      <c r="N296" s="3" t="s">
        <v>621</v>
      </c>
      <c r="O296" s="3" t="s">
        <v>621</v>
      </c>
      <c r="P296" s="3" t="s">
        <v>621</v>
      </c>
      <c r="Q296" s="3" t="s">
        <v>621</v>
      </c>
      <c r="R296" s="3" t="s">
        <v>621</v>
      </c>
      <c r="S296" s="3" t="s">
        <v>621</v>
      </c>
      <c r="V296" s="20">
        <f t="shared" si="25"/>
        <v>0.3</v>
      </c>
      <c r="W296" s="20" t="str">
        <f t="shared" si="29"/>
        <v/>
      </c>
      <c r="AA296" s="90" t="str">
        <f t="shared" si="24"/>
        <v>Nordisk residual</v>
      </c>
      <c r="AC296" s="3">
        <f t="shared" si="26"/>
        <v>2.23</v>
      </c>
      <c r="AD296" s="3">
        <f t="shared" si="27"/>
        <v>258</v>
      </c>
      <c r="AE296" s="3">
        <f t="shared" si="28"/>
        <v>0.33</v>
      </c>
    </row>
    <row r="297" spans="1:31" ht="15" customHeight="1" x14ac:dyDescent="0.25">
      <c r="A297" s="3" t="s">
        <v>371</v>
      </c>
      <c r="B297" s="3" t="s">
        <v>384</v>
      </c>
      <c r="C297" s="3">
        <v>2013</v>
      </c>
      <c r="D297" s="3">
        <v>0.6</v>
      </c>
      <c r="E297" s="3" t="s">
        <v>621</v>
      </c>
      <c r="F297" s="3" t="s">
        <v>622</v>
      </c>
      <c r="G297" s="3">
        <v>2.23</v>
      </c>
      <c r="H297" s="3">
        <v>258</v>
      </c>
      <c r="I297" s="3">
        <v>0.33</v>
      </c>
      <c r="J297" s="3" t="s">
        <v>621</v>
      </c>
      <c r="K297" s="3" t="s">
        <v>621</v>
      </c>
      <c r="L297" s="3" t="s">
        <v>621</v>
      </c>
      <c r="M297" s="3" t="s">
        <v>621</v>
      </c>
      <c r="N297" s="3" t="s">
        <v>621</v>
      </c>
      <c r="O297" s="3" t="s">
        <v>621</v>
      </c>
      <c r="P297" s="3" t="s">
        <v>621</v>
      </c>
      <c r="Q297" s="3" t="s">
        <v>621</v>
      </c>
      <c r="R297" s="3" t="s">
        <v>621</v>
      </c>
      <c r="S297" s="3" t="s">
        <v>621</v>
      </c>
      <c r="V297" s="20">
        <f t="shared" si="25"/>
        <v>0.6</v>
      </c>
      <c r="W297" s="20" t="str">
        <f t="shared" si="29"/>
        <v/>
      </c>
      <c r="AA297" s="90" t="str">
        <f t="shared" si="24"/>
        <v>Nordisk residual</v>
      </c>
      <c r="AC297" s="3">
        <f t="shared" si="26"/>
        <v>2.23</v>
      </c>
      <c r="AD297" s="3">
        <f t="shared" si="27"/>
        <v>258</v>
      </c>
      <c r="AE297" s="3">
        <f t="shared" si="28"/>
        <v>0.33</v>
      </c>
    </row>
    <row r="298" spans="1:31"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V298" s="20">
        <f t="shared" si="25"/>
        <v>0</v>
      </c>
      <c r="W298" s="20" t="str">
        <f t="shared" si="29"/>
        <v/>
      </c>
      <c r="AA298" s="90" t="str">
        <f t="shared" si="24"/>
        <v>Nordisk residual</v>
      </c>
      <c r="AC298" s="3">
        <f t="shared" si="26"/>
        <v>2.23</v>
      </c>
      <c r="AD298" s="3">
        <f t="shared" si="27"/>
        <v>258</v>
      </c>
      <c r="AE298" s="3">
        <f t="shared" si="28"/>
        <v>0.33</v>
      </c>
    </row>
    <row r="299" spans="1:31"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V299" s="20">
        <f t="shared" si="25"/>
        <v>0</v>
      </c>
      <c r="W299" s="20" t="str">
        <f t="shared" si="29"/>
        <v/>
      </c>
      <c r="AA299" s="90" t="str">
        <f t="shared" si="24"/>
        <v>Nordisk residual</v>
      </c>
      <c r="AC299" s="3">
        <f t="shared" si="26"/>
        <v>2.23</v>
      </c>
      <c r="AD299" s="3">
        <f t="shared" si="27"/>
        <v>258</v>
      </c>
      <c r="AE299" s="3">
        <f t="shared" si="28"/>
        <v>0.33</v>
      </c>
    </row>
    <row r="300" spans="1:31" ht="15" customHeight="1" x14ac:dyDescent="0.25">
      <c r="A300" s="3" t="s">
        <v>371</v>
      </c>
      <c r="B300" s="3" t="s">
        <v>387</v>
      </c>
      <c r="C300" s="3">
        <v>2013</v>
      </c>
      <c r="D300" s="3">
        <v>0.13900000000000001</v>
      </c>
      <c r="E300" s="3" t="s">
        <v>621</v>
      </c>
      <c r="F300" s="3" t="s">
        <v>622</v>
      </c>
      <c r="G300" s="3">
        <v>2.23</v>
      </c>
      <c r="H300" s="3">
        <v>258</v>
      </c>
      <c r="I300" s="3">
        <v>0.33</v>
      </c>
      <c r="J300" s="3" t="s">
        <v>621</v>
      </c>
      <c r="K300" s="3" t="s">
        <v>621</v>
      </c>
      <c r="L300" s="3" t="s">
        <v>621</v>
      </c>
      <c r="M300" s="3" t="s">
        <v>621</v>
      </c>
      <c r="N300" s="3" t="s">
        <v>621</v>
      </c>
      <c r="O300" s="3" t="s">
        <v>621</v>
      </c>
      <c r="P300" s="3" t="s">
        <v>621</v>
      </c>
      <c r="Q300" s="3" t="s">
        <v>621</v>
      </c>
      <c r="R300" s="3" t="s">
        <v>621</v>
      </c>
      <c r="S300" s="3" t="s">
        <v>621</v>
      </c>
      <c r="V300" s="20">
        <f t="shared" si="25"/>
        <v>0.13900000000000001</v>
      </c>
      <c r="W300" s="20" t="str">
        <f t="shared" si="29"/>
        <v/>
      </c>
      <c r="AA300" s="90" t="str">
        <f t="shared" si="24"/>
        <v>Nordisk residual</v>
      </c>
      <c r="AC300" s="3">
        <f t="shared" si="26"/>
        <v>2.23</v>
      </c>
      <c r="AD300" s="3">
        <f t="shared" si="27"/>
        <v>258</v>
      </c>
      <c r="AE300" s="3">
        <f t="shared" si="28"/>
        <v>0.33</v>
      </c>
    </row>
    <row r="301" spans="1:31" ht="15" customHeight="1" x14ac:dyDescent="0.25">
      <c r="A301" s="3" t="s">
        <v>388</v>
      </c>
      <c r="B301" s="3" t="s">
        <v>389</v>
      </c>
      <c r="C301" s="3">
        <v>2013</v>
      </c>
      <c r="D301" s="3" t="s">
        <v>621</v>
      </c>
      <c r="E301" s="3" t="s">
        <v>621</v>
      </c>
      <c r="F301" s="3" t="s">
        <v>622</v>
      </c>
      <c r="G301" s="3">
        <v>2.23</v>
      </c>
      <c r="H301" s="3">
        <v>258</v>
      </c>
      <c r="I301" s="3">
        <v>0.33</v>
      </c>
      <c r="J301" s="3" t="s">
        <v>621</v>
      </c>
      <c r="K301" s="3" t="s">
        <v>621</v>
      </c>
      <c r="L301" s="3" t="s">
        <v>621</v>
      </c>
      <c r="M301" s="3" t="s">
        <v>621</v>
      </c>
      <c r="N301" s="3" t="s">
        <v>621</v>
      </c>
      <c r="O301" s="3" t="s">
        <v>621</v>
      </c>
      <c r="P301" s="3" t="s">
        <v>621</v>
      </c>
      <c r="Q301" s="3" t="s">
        <v>621</v>
      </c>
      <c r="R301" s="3" t="s">
        <v>621</v>
      </c>
      <c r="S301" s="3" t="s">
        <v>621</v>
      </c>
      <c r="V301" s="20">
        <f t="shared" si="25"/>
        <v>0</v>
      </c>
      <c r="W301" s="20" t="str">
        <f t="shared" si="29"/>
        <v/>
      </c>
      <c r="AA301" s="90" t="str">
        <f t="shared" si="24"/>
        <v>Nordisk residual</v>
      </c>
      <c r="AC301" s="3">
        <f t="shared" si="26"/>
        <v>2.23</v>
      </c>
      <c r="AD301" s="3">
        <f t="shared" si="27"/>
        <v>258</v>
      </c>
      <c r="AE301" s="3">
        <f t="shared" si="28"/>
        <v>0.33</v>
      </c>
    </row>
    <row r="302" spans="1:31" ht="15" customHeight="1" x14ac:dyDescent="0.25">
      <c r="A302" s="3" t="s">
        <v>388</v>
      </c>
      <c r="B302" s="3" t="s">
        <v>390</v>
      </c>
      <c r="C302" s="3">
        <v>2013</v>
      </c>
      <c r="D302" s="3" t="s">
        <v>621</v>
      </c>
      <c r="E302" s="3" t="s">
        <v>621</v>
      </c>
      <c r="F302" s="3" t="s">
        <v>622</v>
      </c>
      <c r="G302" s="3">
        <v>2.23</v>
      </c>
      <c r="H302" s="3">
        <v>258</v>
      </c>
      <c r="I302" s="3">
        <v>0.33</v>
      </c>
      <c r="J302" s="3" t="s">
        <v>621</v>
      </c>
      <c r="K302" s="3" t="s">
        <v>621</v>
      </c>
      <c r="L302" s="3" t="s">
        <v>621</v>
      </c>
      <c r="M302" s="3" t="s">
        <v>621</v>
      </c>
      <c r="N302" s="3" t="s">
        <v>621</v>
      </c>
      <c r="O302" s="3" t="s">
        <v>621</v>
      </c>
      <c r="P302" s="3" t="s">
        <v>621</v>
      </c>
      <c r="Q302" s="3" t="s">
        <v>621</v>
      </c>
      <c r="R302" s="3" t="s">
        <v>621</v>
      </c>
      <c r="S302" s="3" t="s">
        <v>621</v>
      </c>
      <c r="V302" s="20">
        <f t="shared" si="25"/>
        <v>0</v>
      </c>
      <c r="W302" s="20" t="str">
        <f t="shared" si="29"/>
        <v/>
      </c>
      <c r="AA302" s="90" t="str">
        <f t="shared" si="24"/>
        <v>Nordisk residual</v>
      </c>
      <c r="AC302" s="3">
        <f t="shared" si="26"/>
        <v>2.23</v>
      </c>
      <c r="AD302" s="3">
        <f t="shared" si="27"/>
        <v>258</v>
      </c>
      <c r="AE302" s="3">
        <f t="shared" si="28"/>
        <v>0.33</v>
      </c>
    </row>
    <row r="303" spans="1:31" ht="15" customHeight="1" x14ac:dyDescent="0.25">
      <c r="A303" s="3" t="s">
        <v>391</v>
      </c>
      <c r="B303" s="3" t="s">
        <v>392</v>
      </c>
      <c r="C303" s="3">
        <v>2013</v>
      </c>
      <c r="D303" s="3">
        <v>1.3</v>
      </c>
      <c r="E303" s="3" t="s">
        <v>621</v>
      </c>
      <c r="F303" s="3" t="s">
        <v>622</v>
      </c>
      <c r="G303" s="3">
        <v>2.23</v>
      </c>
      <c r="H303" s="3">
        <v>258</v>
      </c>
      <c r="I303" s="3">
        <v>0.33</v>
      </c>
      <c r="J303" s="3" t="s">
        <v>621</v>
      </c>
      <c r="K303" s="3" t="s">
        <v>621</v>
      </c>
      <c r="L303" s="3" t="s">
        <v>621</v>
      </c>
      <c r="M303" s="3" t="s">
        <v>621</v>
      </c>
      <c r="N303" s="3" t="s">
        <v>621</v>
      </c>
      <c r="O303" s="3" t="s">
        <v>621</v>
      </c>
      <c r="P303" s="3" t="s">
        <v>621</v>
      </c>
      <c r="Q303" s="3" t="s">
        <v>621</v>
      </c>
      <c r="R303" s="3" t="s">
        <v>621</v>
      </c>
      <c r="S303" s="3" t="s">
        <v>621</v>
      </c>
      <c r="V303" s="20">
        <f t="shared" si="25"/>
        <v>1.3</v>
      </c>
      <c r="W303" s="20" t="str">
        <f t="shared" si="29"/>
        <v/>
      </c>
      <c r="AA303" s="90" t="str">
        <f t="shared" si="24"/>
        <v>Nordisk residual</v>
      </c>
      <c r="AC303" s="3">
        <f t="shared" si="26"/>
        <v>2.23</v>
      </c>
      <c r="AD303" s="3">
        <f t="shared" si="27"/>
        <v>258</v>
      </c>
      <c r="AE303" s="3">
        <f t="shared" si="28"/>
        <v>0.33</v>
      </c>
    </row>
    <row r="304" spans="1:31" ht="15" customHeight="1" x14ac:dyDescent="0.25">
      <c r="A304" s="3" t="s">
        <v>393</v>
      </c>
      <c r="B304" s="3" t="s">
        <v>394</v>
      </c>
      <c r="C304" s="3">
        <v>2013</v>
      </c>
      <c r="D304" s="3" t="s">
        <v>621</v>
      </c>
      <c r="E304" s="3" t="s">
        <v>621</v>
      </c>
      <c r="F304" s="3" t="s">
        <v>622</v>
      </c>
      <c r="G304" s="3">
        <v>2.23</v>
      </c>
      <c r="H304" s="3">
        <v>258</v>
      </c>
      <c r="I304" s="3">
        <v>0.33</v>
      </c>
      <c r="J304" s="3" t="s">
        <v>621</v>
      </c>
      <c r="K304" s="3" t="s">
        <v>621</v>
      </c>
      <c r="L304" s="3" t="s">
        <v>621</v>
      </c>
      <c r="M304" s="3" t="s">
        <v>621</v>
      </c>
      <c r="N304" s="3" t="s">
        <v>621</v>
      </c>
      <c r="O304" s="3" t="s">
        <v>621</v>
      </c>
      <c r="P304" s="3" t="s">
        <v>621</v>
      </c>
      <c r="Q304" s="3" t="s">
        <v>621</v>
      </c>
      <c r="R304" s="3" t="s">
        <v>621</v>
      </c>
      <c r="S304" s="3" t="s">
        <v>621</v>
      </c>
      <c r="V304" s="20">
        <f t="shared" si="25"/>
        <v>0</v>
      </c>
      <c r="W304" s="20" t="str">
        <f t="shared" si="29"/>
        <v/>
      </c>
      <c r="AA304" s="90" t="str">
        <f t="shared" si="24"/>
        <v>Nordisk residual</v>
      </c>
      <c r="AC304" s="3">
        <f t="shared" si="26"/>
        <v>2.23</v>
      </c>
      <c r="AD304" s="3">
        <f t="shared" si="27"/>
        <v>258</v>
      </c>
      <c r="AE304" s="3">
        <f t="shared" si="28"/>
        <v>0.33</v>
      </c>
    </row>
    <row r="305" spans="1:31" ht="15" customHeight="1" x14ac:dyDescent="0.25">
      <c r="A305" s="3" t="s">
        <v>393</v>
      </c>
      <c r="B305" s="3" t="s">
        <v>395</v>
      </c>
      <c r="C305" s="3">
        <v>2013</v>
      </c>
      <c r="D305" s="3" t="s">
        <v>621</v>
      </c>
      <c r="E305" s="3" t="s">
        <v>621</v>
      </c>
      <c r="F305" s="3" t="s">
        <v>622</v>
      </c>
      <c r="G305" s="3">
        <v>2.23</v>
      </c>
      <c r="H305" s="3">
        <v>258</v>
      </c>
      <c r="I305" s="3">
        <v>0.33</v>
      </c>
      <c r="J305" s="3" t="s">
        <v>621</v>
      </c>
      <c r="K305" s="3" t="s">
        <v>621</v>
      </c>
      <c r="L305" s="3" t="s">
        <v>621</v>
      </c>
      <c r="M305" s="3" t="s">
        <v>621</v>
      </c>
      <c r="N305" s="3" t="s">
        <v>621</v>
      </c>
      <c r="O305" s="3" t="s">
        <v>621</v>
      </c>
      <c r="P305" s="3" t="s">
        <v>621</v>
      </c>
      <c r="Q305" s="3" t="s">
        <v>621</v>
      </c>
      <c r="R305" s="3" t="s">
        <v>621</v>
      </c>
      <c r="S305" s="3" t="s">
        <v>621</v>
      </c>
      <c r="V305" s="20">
        <f t="shared" si="25"/>
        <v>0</v>
      </c>
      <c r="W305" s="20" t="str">
        <f t="shared" si="29"/>
        <v/>
      </c>
      <c r="AA305" s="90" t="str">
        <f t="shared" si="24"/>
        <v>Nordisk residual</v>
      </c>
      <c r="AC305" s="3">
        <f t="shared" si="26"/>
        <v>2.23</v>
      </c>
      <c r="AD305" s="3">
        <f t="shared" si="27"/>
        <v>258</v>
      </c>
      <c r="AE305" s="3">
        <f t="shared" si="28"/>
        <v>0.33</v>
      </c>
    </row>
    <row r="306" spans="1:31" ht="15" customHeight="1" x14ac:dyDescent="0.25">
      <c r="A306" s="3" t="s">
        <v>393</v>
      </c>
      <c r="B306" s="3" t="s">
        <v>396</v>
      </c>
      <c r="C306" s="3">
        <v>2013</v>
      </c>
      <c r="D306" s="3">
        <v>1.9</v>
      </c>
      <c r="E306" s="3">
        <v>4.5999999999999996</v>
      </c>
      <c r="F306" s="3" t="s">
        <v>767</v>
      </c>
      <c r="G306" s="3">
        <v>1.1000000000000001</v>
      </c>
      <c r="H306" s="3">
        <v>0</v>
      </c>
      <c r="I306" s="3">
        <v>0</v>
      </c>
      <c r="J306" s="3" t="s">
        <v>621</v>
      </c>
      <c r="K306" s="3" t="s">
        <v>621</v>
      </c>
      <c r="L306" s="3" t="s">
        <v>621</v>
      </c>
      <c r="M306" s="3" t="s">
        <v>621</v>
      </c>
      <c r="N306" s="3" t="s">
        <v>621</v>
      </c>
      <c r="O306" s="3" t="s">
        <v>621</v>
      </c>
      <c r="P306" s="3" t="s">
        <v>621</v>
      </c>
      <c r="Q306" s="3" t="s">
        <v>621</v>
      </c>
      <c r="R306" s="3" t="s">
        <v>621</v>
      </c>
      <c r="S306" s="3" t="s">
        <v>621</v>
      </c>
      <c r="V306" s="20">
        <f t="shared" si="25"/>
        <v>1.9</v>
      </c>
      <c r="W306" s="20" t="str">
        <f t="shared" si="29"/>
        <v/>
      </c>
      <c r="AA306" s="90" t="str">
        <f t="shared" si="24"/>
        <v>'Biopoduktion.vattenkaraft och solel'</v>
      </c>
      <c r="AC306" s="3">
        <f t="shared" si="26"/>
        <v>1.1000000000000001</v>
      </c>
      <c r="AD306" s="3">
        <f t="shared" si="27"/>
        <v>0</v>
      </c>
      <c r="AE306" s="3">
        <f t="shared" si="28"/>
        <v>0</v>
      </c>
    </row>
    <row r="307" spans="1:31" ht="15" customHeight="1" x14ac:dyDescent="0.25">
      <c r="A307" s="3" t="s">
        <v>393</v>
      </c>
      <c r="B307" s="3" t="s">
        <v>397</v>
      </c>
      <c r="C307" s="3">
        <v>2013</v>
      </c>
      <c r="D307" s="3" t="s">
        <v>621</v>
      </c>
      <c r="E307" s="3" t="s">
        <v>621</v>
      </c>
      <c r="F307" s="3" t="s">
        <v>622</v>
      </c>
      <c r="G307" s="3">
        <v>2.23</v>
      </c>
      <c r="H307" s="3">
        <v>258</v>
      </c>
      <c r="I307" s="3">
        <v>0.33</v>
      </c>
      <c r="J307" s="3" t="s">
        <v>621</v>
      </c>
      <c r="K307" s="3" t="s">
        <v>621</v>
      </c>
      <c r="L307" s="3" t="s">
        <v>621</v>
      </c>
      <c r="M307" s="3" t="s">
        <v>621</v>
      </c>
      <c r="N307" s="3" t="s">
        <v>621</v>
      </c>
      <c r="O307" s="3" t="s">
        <v>621</v>
      </c>
      <c r="P307" s="3" t="s">
        <v>621</v>
      </c>
      <c r="Q307" s="3" t="s">
        <v>621</v>
      </c>
      <c r="R307" s="3" t="s">
        <v>621</v>
      </c>
      <c r="S307" s="3" t="s">
        <v>621</v>
      </c>
      <c r="V307" s="20">
        <f t="shared" si="25"/>
        <v>0</v>
      </c>
      <c r="W307" s="20" t="str">
        <f t="shared" si="29"/>
        <v/>
      </c>
      <c r="AA307" s="90" t="str">
        <f t="shared" si="24"/>
        <v>Nordisk residual</v>
      </c>
      <c r="AC307" s="3">
        <f t="shared" si="26"/>
        <v>2.23</v>
      </c>
      <c r="AD307" s="3">
        <f t="shared" si="27"/>
        <v>258</v>
      </c>
      <c r="AE307" s="3">
        <f t="shared" si="28"/>
        <v>0.33</v>
      </c>
    </row>
    <row r="308" spans="1:31" ht="15" customHeight="1" x14ac:dyDescent="0.25">
      <c r="A308" s="3" t="s">
        <v>393</v>
      </c>
      <c r="B308" s="3" t="s">
        <v>398</v>
      </c>
      <c r="C308" s="3">
        <v>2013</v>
      </c>
      <c r="D308" s="3" t="s">
        <v>621</v>
      </c>
      <c r="E308" s="3" t="s">
        <v>621</v>
      </c>
      <c r="F308" s="3" t="s">
        <v>622</v>
      </c>
      <c r="G308" s="3">
        <v>2.23</v>
      </c>
      <c r="H308" s="3">
        <v>258</v>
      </c>
      <c r="I308" s="3">
        <v>0.33</v>
      </c>
      <c r="J308" s="3" t="s">
        <v>621</v>
      </c>
      <c r="K308" s="3" t="s">
        <v>621</v>
      </c>
      <c r="L308" s="3" t="s">
        <v>621</v>
      </c>
      <c r="M308" s="3" t="s">
        <v>621</v>
      </c>
      <c r="N308" s="3" t="s">
        <v>621</v>
      </c>
      <c r="O308" s="3" t="s">
        <v>621</v>
      </c>
      <c r="P308" s="3" t="s">
        <v>621</v>
      </c>
      <c r="Q308" s="3" t="s">
        <v>621</v>
      </c>
      <c r="R308" s="3" t="s">
        <v>621</v>
      </c>
      <c r="S308" s="3" t="s">
        <v>621</v>
      </c>
      <c r="V308" s="20">
        <f t="shared" si="25"/>
        <v>0</v>
      </c>
      <c r="W308" s="20" t="str">
        <f t="shared" si="29"/>
        <v/>
      </c>
      <c r="AA308" s="90" t="str">
        <f t="shared" si="24"/>
        <v>Nordisk residual</v>
      </c>
      <c r="AC308" s="3">
        <f t="shared" si="26"/>
        <v>2.23</v>
      </c>
      <c r="AD308" s="3">
        <f t="shared" si="27"/>
        <v>258</v>
      </c>
      <c r="AE308" s="3">
        <f t="shared" si="28"/>
        <v>0.33</v>
      </c>
    </row>
    <row r="309" spans="1:31" ht="15" customHeight="1" x14ac:dyDescent="0.25">
      <c r="A309" s="3" t="s">
        <v>399</v>
      </c>
      <c r="B309" s="3" t="s">
        <v>400</v>
      </c>
      <c r="C309" s="3">
        <v>2013</v>
      </c>
      <c r="D309" s="3">
        <v>7.6</v>
      </c>
      <c r="E309" s="3">
        <v>2.7</v>
      </c>
      <c r="F309" s="3" t="s">
        <v>622</v>
      </c>
      <c r="G309" s="3">
        <v>2.23</v>
      </c>
      <c r="H309" s="3">
        <v>258</v>
      </c>
      <c r="I309" s="3">
        <v>0.33</v>
      </c>
      <c r="J309" s="3" t="s">
        <v>621</v>
      </c>
      <c r="K309" s="3" t="s">
        <v>621</v>
      </c>
      <c r="L309" s="3" t="s">
        <v>621</v>
      </c>
      <c r="M309" s="3" t="s">
        <v>621</v>
      </c>
      <c r="N309" s="3" t="s">
        <v>621</v>
      </c>
      <c r="O309" s="3" t="s">
        <v>621</v>
      </c>
      <c r="P309" s="3" t="s">
        <v>621</v>
      </c>
      <c r="Q309" s="3" t="s">
        <v>621</v>
      </c>
      <c r="R309" s="3" t="s">
        <v>621</v>
      </c>
      <c r="S309" s="3" t="s">
        <v>621</v>
      </c>
      <c r="V309" s="20">
        <f t="shared" si="25"/>
        <v>7.6</v>
      </c>
      <c r="W309" s="20" t="str">
        <f t="shared" si="29"/>
        <v/>
      </c>
      <c r="AA309" s="90" t="str">
        <f t="shared" si="24"/>
        <v>Nordisk residual</v>
      </c>
      <c r="AC309" s="3">
        <f t="shared" si="26"/>
        <v>2.23</v>
      </c>
      <c r="AD309" s="3">
        <f t="shared" si="27"/>
        <v>258</v>
      </c>
      <c r="AE309" s="3">
        <f t="shared" si="28"/>
        <v>0.33</v>
      </c>
    </row>
    <row r="310" spans="1:31" ht="15" customHeight="1" x14ac:dyDescent="0.25">
      <c r="A310" s="3" t="s">
        <v>401</v>
      </c>
      <c r="B310" s="3" t="s">
        <v>402</v>
      </c>
      <c r="C310" s="3">
        <v>2013</v>
      </c>
      <c r="D310" s="3">
        <v>1.63</v>
      </c>
      <c r="E310" s="3">
        <v>0</v>
      </c>
      <c r="F310" s="3" t="s">
        <v>622</v>
      </c>
      <c r="G310" s="3">
        <v>2.23</v>
      </c>
      <c r="H310" s="3">
        <v>258</v>
      </c>
      <c r="I310" s="3">
        <v>0.33</v>
      </c>
      <c r="J310" s="3" t="s">
        <v>621</v>
      </c>
      <c r="K310" s="3" t="s">
        <v>621</v>
      </c>
      <c r="L310" s="3" t="s">
        <v>621</v>
      </c>
      <c r="M310" s="3" t="s">
        <v>621</v>
      </c>
      <c r="N310" s="3" t="s">
        <v>621</v>
      </c>
      <c r="O310" s="3" t="s">
        <v>621</v>
      </c>
      <c r="P310" s="3" t="s">
        <v>621</v>
      </c>
      <c r="Q310" s="3" t="s">
        <v>621</v>
      </c>
      <c r="R310" s="3" t="s">
        <v>621</v>
      </c>
      <c r="S310" s="3">
        <v>1.5</v>
      </c>
      <c r="V310" s="20">
        <f t="shared" si="25"/>
        <v>1.63</v>
      </c>
      <c r="W310" s="20" t="str">
        <f t="shared" si="29"/>
        <v/>
      </c>
      <c r="AA310" s="90" t="str">
        <f t="shared" si="24"/>
        <v>Nordisk residual</v>
      </c>
      <c r="AC310" s="3">
        <f t="shared" si="26"/>
        <v>2.23</v>
      </c>
      <c r="AD310" s="3">
        <f t="shared" si="27"/>
        <v>258</v>
      </c>
      <c r="AE310" s="3">
        <f t="shared" si="28"/>
        <v>0.33</v>
      </c>
    </row>
    <row r="311" spans="1:31" ht="15" customHeight="1" x14ac:dyDescent="0.25">
      <c r="A311" s="3" t="s">
        <v>403</v>
      </c>
      <c r="B311" s="3" t="s">
        <v>404</v>
      </c>
      <c r="C311" s="3">
        <v>2013</v>
      </c>
      <c r="D311" s="3">
        <v>0.139733</v>
      </c>
      <c r="E311" s="3" t="s">
        <v>621</v>
      </c>
      <c r="F311" s="3" t="s">
        <v>768</v>
      </c>
      <c r="G311" s="3">
        <v>1.1299999999999999</v>
      </c>
      <c r="H311" s="3">
        <v>0</v>
      </c>
      <c r="I311" s="3">
        <v>0</v>
      </c>
      <c r="J311" s="3" t="s">
        <v>621</v>
      </c>
      <c r="K311" s="3" t="s">
        <v>621</v>
      </c>
      <c r="L311" s="3" t="s">
        <v>621</v>
      </c>
      <c r="M311" s="3" t="s">
        <v>621</v>
      </c>
      <c r="N311" s="3" t="s">
        <v>621</v>
      </c>
      <c r="O311" s="3" t="s">
        <v>621</v>
      </c>
      <c r="P311" s="3" t="s">
        <v>621</v>
      </c>
      <c r="Q311" s="3" t="s">
        <v>621</v>
      </c>
      <c r="R311" s="3" t="s">
        <v>621</v>
      </c>
      <c r="S311" s="3" t="s">
        <v>621</v>
      </c>
      <c r="V311" s="20">
        <f t="shared" si="25"/>
        <v>0.139733</v>
      </c>
      <c r="W311" s="20" t="str">
        <f t="shared" si="29"/>
        <v/>
      </c>
      <c r="AA311" s="90" t="str">
        <f t="shared" si="24"/>
        <v>'Vatten. bio. vind'</v>
      </c>
      <c r="AC311" s="3">
        <f t="shared" si="26"/>
        <v>1.1299999999999999</v>
      </c>
      <c r="AD311" s="3">
        <f t="shared" si="27"/>
        <v>0</v>
      </c>
      <c r="AE311" s="3">
        <f t="shared" si="28"/>
        <v>0</v>
      </c>
    </row>
    <row r="312" spans="1:31" ht="15" customHeight="1" x14ac:dyDescent="0.25">
      <c r="A312" s="3" t="s">
        <v>403</v>
      </c>
      <c r="B312" s="3" t="s">
        <v>405</v>
      </c>
      <c r="C312" s="3">
        <v>2013</v>
      </c>
      <c r="D312" s="3">
        <v>8.8200000000000001E-2</v>
      </c>
      <c r="E312" s="3" t="s">
        <v>621</v>
      </c>
      <c r="F312" s="3" t="s">
        <v>769</v>
      </c>
      <c r="G312" s="3">
        <v>1.1299999999999999</v>
      </c>
      <c r="H312" s="3">
        <v>0</v>
      </c>
      <c r="I312" s="3">
        <v>0</v>
      </c>
      <c r="J312" s="3" t="s">
        <v>621</v>
      </c>
      <c r="K312" s="3" t="s">
        <v>621</v>
      </c>
      <c r="L312" s="3" t="s">
        <v>621</v>
      </c>
      <c r="M312" s="3" t="s">
        <v>621</v>
      </c>
      <c r="N312" s="3" t="s">
        <v>621</v>
      </c>
      <c r="O312" s="3" t="s">
        <v>621</v>
      </c>
      <c r="P312" s="3" t="s">
        <v>621</v>
      </c>
      <c r="Q312" s="3" t="s">
        <v>621</v>
      </c>
      <c r="R312" s="3" t="s">
        <v>621</v>
      </c>
      <c r="S312" s="3" t="s">
        <v>621</v>
      </c>
      <c r="V312" s="20">
        <f t="shared" si="25"/>
        <v>8.8200000000000001E-2</v>
      </c>
      <c r="W312" s="20" t="str">
        <f t="shared" si="29"/>
        <v/>
      </c>
      <c r="AA312" s="90" t="str">
        <f t="shared" si="24"/>
        <v>'Vatteb. bio. vind'</v>
      </c>
      <c r="AC312" s="3">
        <f t="shared" si="26"/>
        <v>1.1299999999999999</v>
      </c>
      <c r="AD312" s="3">
        <f t="shared" si="27"/>
        <v>0</v>
      </c>
      <c r="AE312" s="3">
        <f t="shared" si="28"/>
        <v>0</v>
      </c>
    </row>
    <row r="313" spans="1:31" ht="15" customHeight="1" x14ac:dyDescent="0.25">
      <c r="A313" s="3" t="s">
        <v>403</v>
      </c>
      <c r="B313" s="3" t="s">
        <v>406</v>
      </c>
      <c r="C313" s="3">
        <v>2013</v>
      </c>
      <c r="D313" s="3">
        <v>0.29899999999999999</v>
      </c>
      <c r="E313" s="3" t="s">
        <v>621</v>
      </c>
      <c r="F313" s="3" t="s">
        <v>770</v>
      </c>
      <c r="G313" s="3">
        <v>1.1299999999999999</v>
      </c>
      <c r="H313" s="3">
        <v>0</v>
      </c>
      <c r="I313" s="3">
        <v>0</v>
      </c>
      <c r="J313" s="3" t="s">
        <v>621</v>
      </c>
      <c r="K313" s="3" t="s">
        <v>621</v>
      </c>
      <c r="L313" s="3" t="s">
        <v>621</v>
      </c>
      <c r="M313" s="3" t="s">
        <v>621</v>
      </c>
      <c r="N313" s="3" t="s">
        <v>621</v>
      </c>
      <c r="O313" s="3" t="s">
        <v>621</v>
      </c>
      <c r="P313" s="3" t="s">
        <v>621</v>
      </c>
      <c r="Q313" s="3" t="s">
        <v>621</v>
      </c>
      <c r="R313" s="3" t="s">
        <v>621</v>
      </c>
      <c r="S313" s="3" t="s">
        <v>621</v>
      </c>
      <c r="V313" s="20">
        <f t="shared" si="25"/>
        <v>0.29899999999999999</v>
      </c>
      <c r="W313" s="20" t="str">
        <f t="shared" si="29"/>
        <v/>
      </c>
      <c r="AA313" s="90" t="str">
        <f t="shared" si="24"/>
        <v>'vatten. bio. vind'</v>
      </c>
      <c r="AC313" s="3">
        <f t="shared" si="26"/>
        <v>1.1299999999999999</v>
      </c>
      <c r="AD313" s="3">
        <f t="shared" si="27"/>
        <v>0</v>
      </c>
      <c r="AE313" s="3">
        <f t="shared" si="28"/>
        <v>0</v>
      </c>
    </row>
    <row r="314" spans="1:31" ht="15" customHeight="1" x14ac:dyDescent="0.25">
      <c r="A314" s="3" t="s">
        <v>403</v>
      </c>
      <c r="B314" s="3" t="s">
        <v>407</v>
      </c>
      <c r="C314" s="3">
        <v>2013</v>
      </c>
      <c r="D314" s="3">
        <v>0.10299999999999999</v>
      </c>
      <c r="E314" s="3" t="s">
        <v>621</v>
      </c>
      <c r="F314" s="3" t="s">
        <v>768</v>
      </c>
      <c r="G314" s="3">
        <v>1.1299999999999999</v>
      </c>
      <c r="H314" s="3">
        <v>0</v>
      </c>
      <c r="I314" s="3">
        <v>0</v>
      </c>
      <c r="J314" s="3" t="s">
        <v>621</v>
      </c>
      <c r="K314" s="3" t="s">
        <v>621</v>
      </c>
      <c r="L314" s="3" t="s">
        <v>621</v>
      </c>
      <c r="M314" s="3" t="s">
        <v>621</v>
      </c>
      <c r="N314" s="3" t="s">
        <v>621</v>
      </c>
      <c r="O314" s="3" t="s">
        <v>621</v>
      </c>
      <c r="P314" s="3" t="s">
        <v>621</v>
      </c>
      <c r="Q314" s="3" t="s">
        <v>621</v>
      </c>
      <c r="R314" s="3" t="s">
        <v>621</v>
      </c>
      <c r="S314" s="3" t="s">
        <v>621</v>
      </c>
      <c r="V314" s="20">
        <f t="shared" si="25"/>
        <v>0.10299999999999999</v>
      </c>
      <c r="W314" s="20" t="str">
        <f t="shared" si="29"/>
        <v/>
      </c>
      <c r="AA314" s="90" t="str">
        <f t="shared" si="24"/>
        <v>'Vatten. bio. vind'</v>
      </c>
      <c r="AC314" s="3">
        <f t="shared" si="26"/>
        <v>1.1299999999999999</v>
      </c>
      <c r="AD314" s="3">
        <f t="shared" si="27"/>
        <v>0</v>
      </c>
      <c r="AE314" s="3">
        <f t="shared" si="28"/>
        <v>0</v>
      </c>
    </row>
    <row r="315" spans="1:31" ht="15" customHeight="1" x14ac:dyDescent="0.25">
      <c r="A315" s="3" t="s">
        <v>403</v>
      </c>
      <c r="B315" s="3" t="s">
        <v>408</v>
      </c>
      <c r="C315" s="3">
        <v>2013</v>
      </c>
      <c r="D315" s="3">
        <v>4.99E-2</v>
      </c>
      <c r="E315" s="3" t="s">
        <v>621</v>
      </c>
      <c r="F315" s="3" t="s">
        <v>771</v>
      </c>
      <c r="G315" s="3">
        <v>1.1299999999999999</v>
      </c>
      <c r="H315" s="3">
        <v>0</v>
      </c>
      <c r="I315" s="3">
        <v>0</v>
      </c>
      <c r="J315" s="3" t="s">
        <v>621</v>
      </c>
      <c r="K315" s="3" t="s">
        <v>621</v>
      </c>
      <c r="L315" s="3" t="s">
        <v>621</v>
      </c>
      <c r="M315" s="3" t="s">
        <v>621</v>
      </c>
      <c r="N315" s="3" t="s">
        <v>621</v>
      </c>
      <c r="O315" s="3" t="s">
        <v>621</v>
      </c>
      <c r="P315" s="3" t="s">
        <v>621</v>
      </c>
      <c r="Q315" s="3" t="s">
        <v>621</v>
      </c>
      <c r="R315" s="3" t="s">
        <v>621</v>
      </c>
      <c r="S315" s="3" t="s">
        <v>621</v>
      </c>
      <c r="V315" s="20">
        <f t="shared" si="25"/>
        <v>4.99E-2</v>
      </c>
      <c r="W315" s="20" t="str">
        <f t="shared" si="29"/>
        <v/>
      </c>
      <c r="AA315" s="90" t="str">
        <f t="shared" si="24"/>
        <v>'Vatten. Bio. Vind'</v>
      </c>
      <c r="AC315" s="3">
        <f t="shared" si="26"/>
        <v>1.1299999999999999</v>
      </c>
      <c r="AD315" s="3">
        <f t="shared" si="27"/>
        <v>0</v>
      </c>
      <c r="AE315" s="3">
        <f t="shared" si="28"/>
        <v>0</v>
      </c>
    </row>
    <row r="316" spans="1:31"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V316" s="20">
        <f t="shared" si="25"/>
        <v>0</v>
      </c>
      <c r="W316" s="20" t="str">
        <f t="shared" si="29"/>
        <v/>
      </c>
      <c r="AA316" s="90" t="str">
        <f t="shared" si="24"/>
        <v>Nordisk residual</v>
      </c>
      <c r="AC316" s="3">
        <f t="shared" si="26"/>
        <v>2.23</v>
      </c>
      <c r="AD316" s="3">
        <f t="shared" si="27"/>
        <v>258</v>
      </c>
      <c r="AE316" s="3">
        <f t="shared" si="28"/>
        <v>0.33</v>
      </c>
    </row>
    <row r="317" spans="1:31" ht="15" customHeight="1" x14ac:dyDescent="0.25">
      <c r="A317" s="3" t="s">
        <v>403</v>
      </c>
      <c r="B317" s="3" t="s">
        <v>410</v>
      </c>
      <c r="C317" s="3">
        <v>2013</v>
      </c>
      <c r="D317" s="3">
        <v>5.5278000000000001E-2</v>
      </c>
      <c r="E317" s="3" t="s">
        <v>621</v>
      </c>
      <c r="F317" s="3" t="s">
        <v>770</v>
      </c>
      <c r="G317" s="3">
        <v>1.1299999999999999</v>
      </c>
      <c r="H317" s="3">
        <v>0</v>
      </c>
      <c r="I317" s="3">
        <v>0</v>
      </c>
      <c r="J317" s="3" t="s">
        <v>621</v>
      </c>
      <c r="K317" s="3" t="s">
        <v>621</v>
      </c>
      <c r="L317" s="3" t="s">
        <v>621</v>
      </c>
      <c r="M317" s="3" t="s">
        <v>621</v>
      </c>
      <c r="N317" s="3" t="s">
        <v>621</v>
      </c>
      <c r="O317" s="3" t="s">
        <v>621</v>
      </c>
      <c r="P317" s="3" t="s">
        <v>621</v>
      </c>
      <c r="Q317" s="3" t="s">
        <v>621</v>
      </c>
      <c r="R317" s="3" t="s">
        <v>621</v>
      </c>
      <c r="S317" s="3" t="s">
        <v>621</v>
      </c>
      <c r="V317" s="20">
        <f t="shared" si="25"/>
        <v>5.5278000000000001E-2</v>
      </c>
      <c r="W317" s="20" t="str">
        <f t="shared" si="29"/>
        <v/>
      </c>
      <c r="AA317" s="90" t="str">
        <f t="shared" si="24"/>
        <v>'vatten. bio. vind'</v>
      </c>
      <c r="AC317" s="3">
        <f t="shared" si="26"/>
        <v>1.1299999999999999</v>
      </c>
      <c r="AD317" s="3">
        <f t="shared" si="27"/>
        <v>0</v>
      </c>
      <c r="AE317" s="3">
        <f t="shared" si="28"/>
        <v>0</v>
      </c>
    </row>
    <row r="318" spans="1:31" ht="15" customHeight="1" x14ac:dyDescent="0.25">
      <c r="A318" s="3" t="s">
        <v>403</v>
      </c>
      <c r="B318" s="3" t="s">
        <v>411</v>
      </c>
      <c r="C318" s="3">
        <v>2013</v>
      </c>
      <c r="D318" s="3">
        <v>3.5000000000000003E-2</v>
      </c>
      <c r="E318" s="3" t="s">
        <v>621</v>
      </c>
      <c r="F318" s="3" t="s">
        <v>770</v>
      </c>
      <c r="G318" s="3">
        <v>1.1299999999999999</v>
      </c>
      <c r="H318" s="3">
        <v>0</v>
      </c>
      <c r="I318" s="3">
        <v>0</v>
      </c>
      <c r="J318" s="3" t="s">
        <v>621</v>
      </c>
      <c r="K318" s="3" t="s">
        <v>621</v>
      </c>
      <c r="L318" s="3" t="s">
        <v>621</v>
      </c>
      <c r="M318" s="3" t="s">
        <v>621</v>
      </c>
      <c r="N318" s="3" t="s">
        <v>621</v>
      </c>
      <c r="O318" s="3" t="s">
        <v>621</v>
      </c>
      <c r="P318" s="3" t="s">
        <v>621</v>
      </c>
      <c r="Q318" s="3" t="s">
        <v>621</v>
      </c>
      <c r="R318" s="3" t="s">
        <v>621</v>
      </c>
      <c r="S318" s="3" t="s">
        <v>621</v>
      </c>
      <c r="V318" s="20">
        <f t="shared" si="25"/>
        <v>3.5000000000000003E-2</v>
      </c>
      <c r="W318" s="20" t="str">
        <f t="shared" si="29"/>
        <v/>
      </c>
      <c r="AA318" s="90" t="str">
        <f t="shared" si="24"/>
        <v>'vatten. bio. vind'</v>
      </c>
      <c r="AC318" s="3">
        <f t="shared" si="26"/>
        <v>1.1299999999999999</v>
      </c>
      <c r="AD318" s="3">
        <f t="shared" si="27"/>
        <v>0</v>
      </c>
      <c r="AE318" s="3">
        <f t="shared" si="28"/>
        <v>0</v>
      </c>
    </row>
    <row r="319" spans="1:31" ht="15" customHeight="1" x14ac:dyDescent="0.25">
      <c r="A319" s="3" t="s">
        <v>403</v>
      </c>
      <c r="B319" s="3" t="s">
        <v>412</v>
      </c>
      <c r="C319" s="3">
        <v>2013</v>
      </c>
      <c r="D319" s="3">
        <v>1.1233</v>
      </c>
      <c r="E319" s="3">
        <v>4.5890000000000004</v>
      </c>
      <c r="F319" s="3" t="s">
        <v>772</v>
      </c>
      <c r="G319" s="3">
        <v>1.1299999999999999</v>
      </c>
      <c r="H319" s="3">
        <v>0</v>
      </c>
      <c r="I319" s="3">
        <v>0</v>
      </c>
      <c r="J319" s="3" t="s">
        <v>621</v>
      </c>
      <c r="K319" s="3" t="s">
        <v>621</v>
      </c>
      <c r="L319" s="3" t="s">
        <v>621</v>
      </c>
      <c r="M319" s="3" t="s">
        <v>621</v>
      </c>
      <c r="N319" s="3" t="s">
        <v>621</v>
      </c>
      <c r="O319" s="3" t="s">
        <v>621</v>
      </c>
      <c r="P319" s="3" t="s">
        <v>621</v>
      </c>
      <c r="Q319" s="3" t="s">
        <v>621</v>
      </c>
      <c r="R319" s="3" t="s">
        <v>621</v>
      </c>
      <c r="S319" s="3" t="s">
        <v>621</v>
      </c>
      <c r="V319" s="20">
        <f t="shared" si="25"/>
        <v>1.1233</v>
      </c>
      <c r="W319" s="20" t="str">
        <f t="shared" si="29"/>
        <v/>
      </c>
      <c r="AA319" s="90" t="str">
        <f t="shared" si="24"/>
        <v>'vatten. Bio. Vind'</v>
      </c>
      <c r="AC319" s="3">
        <f t="shared" si="26"/>
        <v>1.1299999999999999</v>
      </c>
      <c r="AD319" s="3">
        <f t="shared" si="27"/>
        <v>0</v>
      </c>
      <c r="AE319" s="3">
        <f t="shared" si="28"/>
        <v>0</v>
      </c>
    </row>
    <row r="320" spans="1:31" ht="15" customHeight="1" x14ac:dyDescent="0.25">
      <c r="A320" s="3" t="s">
        <v>403</v>
      </c>
      <c r="B320" s="3" t="s">
        <v>413</v>
      </c>
      <c r="C320" s="3">
        <v>2013</v>
      </c>
      <c r="D320" s="3">
        <v>0.124</v>
      </c>
      <c r="E320" s="3" t="s">
        <v>621</v>
      </c>
      <c r="F320" s="3" t="s">
        <v>772</v>
      </c>
      <c r="G320" s="3">
        <v>1.1299999999999999</v>
      </c>
      <c r="H320" s="3">
        <v>0</v>
      </c>
      <c r="I320" s="3">
        <v>0</v>
      </c>
      <c r="J320" s="3" t="s">
        <v>621</v>
      </c>
      <c r="K320" s="3" t="s">
        <v>621</v>
      </c>
      <c r="L320" s="3" t="s">
        <v>621</v>
      </c>
      <c r="M320" s="3" t="s">
        <v>621</v>
      </c>
      <c r="N320" s="3" t="s">
        <v>621</v>
      </c>
      <c r="O320" s="3" t="s">
        <v>621</v>
      </c>
      <c r="P320" s="3" t="s">
        <v>621</v>
      </c>
      <c r="Q320" s="3" t="s">
        <v>621</v>
      </c>
      <c r="R320" s="3" t="s">
        <v>621</v>
      </c>
      <c r="S320" s="3" t="s">
        <v>621</v>
      </c>
      <c r="V320" s="20">
        <f t="shared" si="25"/>
        <v>0.124</v>
      </c>
      <c r="W320" s="20" t="str">
        <f t="shared" si="29"/>
        <v/>
      </c>
      <c r="AA320" s="90" t="str">
        <f t="shared" si="24"/>
        <v>'vatten. Bio. Vind'</v>
      </c>
      <c r="AC320" s="3">
        <f t="shared" si="26"/>
        <v>1.1299999999999999</v>
      </c>
      <c r="AD320" s="3">
        <f t="shared" si="27"/>
        <v>0</v>
      </c>
      <c r="AE320" s="3">
        <f t="shared" si="28"/>
        <v>0</v>
      </c>
    </row>
    <row r="321" spans="1:31" ht="15" customHeight="1" x14ac:dyDescent="0.25">
      <c r="A321" s="3" t="s">
        <v>403</v>
      </c>
      <c r="B321" s="3" t="s">
        <v>414</v>
      </c>
      <c r="C321" s="3">
        <v>2013</v>
      </c>
      <c r="D321" s="3">
        <v>0.30499999999999999</v>
      </c>
      <c r="E321" s="3">
        <v>3.851</v>
      </c>
      <c r="F321" s="3" t="s">
        <v>772</v>
      </c>
      <c r="G321" s="3">
        <v>1.1299999999999999</v>
      </c>
      <c r="H321" s="3">
        <v>0</v>
      </c>
      <c r="I321" s="3">
        <v>0</v>
      </c>
      <c r="J321" s="3" t="s">
        <v>621</v>
      </c>
      <c r="K321" s="3" t="s">
        <v>621</v>
      </c>
      <c r="L321" s="3" t="s">
        <v>621</v>
      </c>
      <c r="M321" s="3" t="s">
        <v>621</v>
      </c>
      <c r="N321" s="3" t="s">
        <v>621</v>
      </c>
      <c r="O321" s="3" t="s">
        <v>621</v>
      </c>
      <c r="P321" s="3" t="s">
        <v>621</v>
      </c>
      <c r="Q321" s="3" t="s">
        <v>621</v>
      </c>
      <c r="R321" s="3" t="s">
        <v>621</v>
      </c>
      <c r="S321" s="3" t="s">
        <v>621</v>
      </c>
      <c r="V321" s="20">
        <f t="shared" si="25"/>
        <v>0.30499999999999999</v>
      </c>
      <c r="W321" s="20" t="str">
        <f t="shared" si="29"/>
        <v/>
      </c>
      <c r="AA321" s="90" t="str">
        <f t="shared" si="24"/>
        <v>'vatten. Bio. Vind'</v>
      </c>
      <c r="AC321" s="3">
        <f t="shared" si="26"/>
        <v>1.1299999999999999</v>
      </c>
      <c r="AD321" s="3">
        <f t="shared" si="27"/>
        <v>0</v>
      </c>
      <c r="AE321" s="3">
        <f t="shared" si="28"/>
        <v>0</v>
      </c>
    </row>
    <row r="322" spans="1:31" ht="15" customHeight="1" x14ac:dyDescent="0.25">
      <c r="A322" s="3" t="s">
        <v>403</v>
      </c>
      <c r="B322" s="3" t="s">
        <v>415</v>
      </c>
      <c r="C322" s="3">
        <v>2013</v>
      </c>
      <c r="D322" s="3">
        <v>0.126</v>
      </c>
      <c r="E322" s="3" t="s">
        <v>621</v>
      </c>
      <c r="F322" s="3" t="s">
        <v>772</v>
      </c>
      <c r="G322" s="3">
        <v>1.1299999999999999</v>
      </c>
      <c r="H322" s="3">
        <v>0</v>
      </c>
      <c r="I322" s="3">
        <v>0</v>
      </c>
      <c r="J322" s="3" t="s">
        <v>621</v>
      </c>
      <c r="K322" s="3" t="s">
        <v>621</v>
      </c>
      <c r="L322" s="3" t="s">
        <v>621</v>
      </c>
      <c r="M322" s="3" t="s">
        <v>621</v>
      </c>
      <c r="N322" s="3" t="s">
        <v>621</v>
      </c>
      <c r="O322" s="3" t="s">
        <v>621</v>
      </c>
      <c r="P322" s="3" t="s">
        <v>621</v>
      </c>
      <c r="Q322" s="3" t="s">
        <v>621</v>
      </c>
      <c r="R322" s="3" t="s">
        <v>621</v>
      </c>
      <c r="S322" s="3" t="s">
        <v>621</v>
      </c>
      <c r="V322" s="20">
        <f t="shared" si="25"/>
        <v>0.126</v>
      </c>
      <c r="W322" s="20" t="str">
        <f t="shared" si="29"/>
        <v/>
      </c>
      <c r="AA322" s="90" t="str">
        <f t="shared" ref="AA322:AA385" si="30">IF(OR(F322="-",F322="et",F322="'-'",F322="'0'",F322="'DS'"),"Nordisk residual",F322)</f>
        <v>'vatten. Bio. Vind'</v>
      </c>
      <c r="AC322" s="3">
        <f t="shared" si="26"/>
        <v>1.1299999999999999</v>
      </c>
      <c r="AD322" s="3">
        <f t="shared" si="27"/>
        <v>0</v>
      </c>
      <c r="AE322" s="3">
        <f t="shared" si="28"/>
        <v>0</v>
      </c>
    </row>
    <row r="323" spans="1:31" ht="15" customHeight="1" x14ac:dyDescent="0.25">
      <c r="A323" s="3" t="s">
        <v>403</v>
      </c>
      <c r="B323" s="3" t="s">
        <v>416</v>
      </c>
      <c r="C323" s="3">
        <v>2013</v>
      </c>
      <c r="D323" s="3">
        <v>0.17799999999999999</v>
      </c>
      <c r="E323" s="3" t="s">
        <v>621</v>
      </c>
      <c r="F323" s="3" t="s">
        <v>773</v>
      </c>
      <c r="G323" s="3">
        <v>1.1299999999999999</v>
      </c>
      <c r="H323" s="3">
        <v>0</v>
      </c>
      <c r="I323" s="3">
        <v>0</v>
      </c>
      <c r="J323" s="3" t="s">
        <v>621</v>
      </c>
      <c r="K323" s="3" t="s">
        <v>621</v>
      </c>
      <c r="L323" s="3" t="s">
        <v>621</v>
      </c>
      <c r="M323" s="3" t="s">
        <v>621</v>
      </c>
      <c r="N323" s="3" t="s">
        <v>621</v>
      </c>
      <c r="O323" s="3" t="s">
        <v>621</v>
      </c>
      <c r="P323" s="3" t="s">
        <v>621</v>
      </c>
      <c r="Q323" s="3" t="s">
        <v>621</v>
      </c>
      <c r="R323" s="3" t="s">
        <v>621</v>
      </c>
      <c r="S323" s="3" t="s">
        <v>621</v>
      </c>
      <c r="V323" s="20">
        <f t="shared" ref="V323:V386" si="31">IFERROR(D323/1,0)</f>
        <v>0.17799999999999999</v>
      </c>
      <c r="W323" s="20" t="str">
        <f t="shared" si="29"/>
        <v/>
      </c>
      <c r="AA323" s="90" t="str">
        <f t="shared" si="30"/>
        <v>'vatten. Bio. vind'</v>
      </c>
      <c r="AC323" s="3">
        <f t="shared" ref="AC323:AC386" si="32">IFERROR(G323/1,2.23)</f>
        <v>1.1299999999999999</v>
      </c>
      <c r="AD323" s="3">
        <f t="shared" ref="AD323:AD386" si="33">IFERROR(H323/1,258)</f>
        <v>0</v>
      </c>
      <c r="AE323" s="3">
        <f t="shared" ref="AE323:AE386" si="34">IFERROR(I323/1,0.33)</f>
        <v>0</v>
      </c>
    </row>
    <row r="324" spans="1:31" ht="15" customHeight="1" x14ac:dyDescent="0.25">
      <c r="A324" s="3" t="s">
        <v>403</v>
      </c>
      <c r="B324" s="3" t="s">
        <v>417</v>
      </c>
      <c r="C324" s="3">
        <v>2013</v>
      </c>
      <c r="D324" s="3">
        <v>0.91500000000000004</v>
      </c>
      <c r="E324" s="3">
        <v>21.768000000000001</v>
      </c>
      <c r="F324" s="3" t="s">
        <v>771</v>
      </c>
      <c r="G324" s="3">
        <v>1.1299999999999999</v>
      </c>
      <c r="H324" s="3">
        <v>0</v>
      </c>
      <c r="I324" s="3">
        <v>0</v>
      </c>
      <c r="J324" s="3" t="s">
        <v>621</v>
      </c>
      <c r="K324" s="3" t="s">
        <v>621</v>
      </c>
      <c r="L324" s="3" t="s">
        <v>621</v>
      </c>
      <c r="M324" s="3" t="s">
        <v>621</v>
      </c>
      <c r="N324" s="3" t="s">
        <v>621</v>
      </c>
      <c r="O324" s="3" t="s">
        <v>621</v>
      </c>
      <c r="P324" s="3" t="s">
        <v>621</v>
      </c>
      <c r="Q324" s="3" t="s">
        <v>621</v>
      </c>
      <c r="R324" s="3" t="s">
        <v>621</v>
      </c>
      <c r="S324" s="3" t="s">
        <v>621</v>
      </c>
      <c r="V324" s="20">
        <f t="shared" si="31"/>
        <v>0.91500000000000004</v>
      </c>
      <c r="W324" s="20" t="str">
        <f t="shared" ref="W324:W387" si="35">IFERROR(J324/1,"")</f>
        <v/>
      </c>
      <c r="AA324" s="90" t="str">
        <f t="shared" si="30"/>
        <v>'Vatten. Bio. Vind'</v>
      </c>
      <c r="AC324" s="3">
        <f t="shared" si="32"/>
        <v>1.1299999999999999</v>
      </c>
      <c r="AD324" s="3">
        <f t="shared" si="33"/>
        <v>0</v>
      </c>
      <c r="AE324" s="3">
        <f t="shared" si="34"/>
        <v>0</v>
      </c>
    </row>
    <row r="325" spans="1:31" ht="15" customHeight="1" x14ac:dyDescent="0.25">
      <c r="A325" s="3" t="s">
        <v>403</v>
      </c>
      <c r="B325" s="3" t="s">
        <v>418</v>
      </c>
      <c r="C325" s="3">
        <v>2013</v>
      </c>
      <c r="D325" s="3">
        <v>0.68799999999999994</v>
      </c>
      <c r="E325" s="3" t="s">
        <v>621</v>
      </c>
      <c r="F325" s="3" t="s">
        <v>771</v>
      </c>
      <c r="G325" s="3">
        <v>1.1299999999999999</v>
      </c>
      <c r="H325" s="3">
        <v>0</v>
      </c>
      <c r="I325" s="3">
        <v>0</v>
      </c>
      <c r="J325" s="3" t="s">
        <v>621</v>
      </c>
      <c r="K325" s="3" t="s">
        <v>621</v>
      </c>
      <c r="L325" s="3" t="s">
        <v>621</v>
      </c>
      <c r="M325" s="3" t="s">
        <v>621</v>
      </c>
      <c r="N325" s="3" t="s">
        <v>621</v>
      </c>
      <c r="O325" s="3" t="s">
        <v>621</v>
      </c>
      <c r="P325" s="3" t="s">
        <v>621</v>
      </c>
      <c r="Q325" s="3" t="s">
        <v>621</v>
      </c>
      <c r="R325" s="3" t="s">
        <v>621</v>
      </c>
      <c r="S325" s="3" t="s">
        <v>621</v>
      </c>
      <c r="V325" s="20">
        <f t="shared" si="31"/>
        <v>0.68799999999999994</v>
      </c>
      <c r="W325" s="20" t="str">
        <f t="shared" si="35"/>
        <v/>
      </c>
      <c r="AA325" s="90" t="str">
        <f t="shared" si="30"/>
        <v>'Vatten. Bio. Vind'</v>
      </c>
      <c r="AC325" s="3">
        <f t="shared" si="32"/>
        <v>1.1299999999999999</v>
      </c>
      <c r="AD325" s="3">
        <f t="shared" si="33"/>
        <v>0</v>
      </c>
      <c r="AE325" s="3">
        <f t="shared" si="34"/>
        <v>0</v>
      </c>
    </row>
    <row r="326" spans="1:31" ht="15" customHeight="1" x14ac:dyDescent="0.25">
      <c r="A326" s="3" t="s">
        <v>403</v>
      </c>
      <c r="B326" s="3" t="s">
        <v>419</v>
      </c>
      <c r="C326" s="3">
        <v>2013</v>
      </c>
      <c r="D326" s="3">
        <v>0</v>
      </c>
      <c r="E326" s="3" t="s">
        <v>621</v>
      </c>
      <c r="F326" s="3" t="s">
        <v>772</v>
      </c>
      <c r="G326" s="3">
        <v>1.1299999999999999</v>
      </c>
      <c r="H326" s="3">
        <v>0</v>
      </c>
      <c r="I326" s="3">
        <v>0</v>
      </c>
      <c r="J326" s="3" t="s">
        <v>621</v>
      </c>
      <c r="K326" s="3" t="s">
        <v>621</v>
      </c>
      <c r="L326" s="3" t="s">
        <v>621</v>
      </c>
      <c r="M326" s="3" t="s">
        <v>621</v>
      </c>
      <c r="N326" s="3" t="s">
        <v>621</v>
      </c>
      <c r="O326" s="3" t="s">
        <v>621</v>
      </c>
      <c r="P326" s="3" t="s">
        <v>621</v>
      </c>
      <c r="Q326" s="3" t="s">
        <v>621</v>
      </c>
      <c r="R326" s="3" t="s">
        <v>621</v>
      </c>
      <c r="S326" s="3" t="s">
        <v>621</v>
      </c>
      <c r="V326" s="20">
        <f t="shared" si="31"/>
        <v>0</v>
      </c>
      <c r="W326" s="20" t="str">
        <f t="shared" si="35"/>
        <v/>
      </c>
      <c r="AA326" s="90" t="str">
        <f t="shared" si="30"/>
        <v>'vatten. Bio. Vind'</v>
      </c>
      <c r="AC326" s="3">
        <f t="shared" si="32"/>
        <v>1.1299999999999999</v>
      </c>
      <c r="AD326" s="3">
        <f t="shared" si="33"/>
        <v>0</v>
      </c>
      <c r="AE326" s="3">
        <f t="shared" si="34"/>
        <v>0</v>
      </c>
    </row>
    <row r="327" spans="1:31" ht="15" customHeight="1" x14ac:dyDescent="0.25">
      <c r="A327" s="3" t="s">
        <v>403</v>
      </c>
      <c r="B327" s="3" t="s">
        <v>420</v>
      </c>
      <c r="C327" s="3">
        <v>2013</v>
      </c>
      <c r="D327" s="3">
        <v>0.2</v>
      </c>
      <c r="E327" s="3" t="s">
        <v>621</v>
      </c>
      <c r="F327" s="3" t="s">
        <v>772</v>
      </c>
      <c r="G327" s="3">
        <v>1.1299999999999999</v>
      </c>
      <c r="H327" s="3">
        <v>0</v>
      </c>
      <c r="I327" s="3">
        <v>0</v>
      </c>
      <c r="J327" s="3" t="s">
        <v>621</v>
      </c>
      <c r="K327" s="3" t="s">
        <v>621</v>
      </c>
      <c r="L327" s="3" t="s">
        <v>621</v>
      </c>
      <c r="M327" s="3" t="s">
        <v>621</v>
      </c>
      <c r="N327" s="3" t="s">
        <v>621</v>
      </c>
      <c r="O327" s="3" t="s">
        <v>621</v>
      </c>
      <c r="P327" s="3" t="s">
        <v>621</v>
      </c>
      <c r="Q327" s="3" t="s">
        <v>621</v>
      </c>
      <c r="R327" s="3" t="s">
        <v>621</v>
      </c>
      <c r="S327" s="3" t="s">
        <v>621</v>
      </c>
      <c r="V327" s="20">
        <f t="shared" si="31"/>
        <v>0.2</v>
      </c>
      <c r="W327" s="20" t="str">
        <f t="shared" si="35"/>
        <v/>
      </c>
      <c r="AA327" s="90" t="str">
        <f t="shared" si="30"/>
        <v>'vatten. Bio. Vind'</v>
      </c>
      <c r="AC327" s="3">
        <f t="shared" si="32"/>
        <v>1.1299999999999999</v>
      </c>
      <c r="AD327" s="3">
        <f t="shared" si="33"/>
        <v>0</v>
      </c>
      <c r="AE327" s="3">
        <f t="shared" si="34"/>
        <v>0</v>
      </c>
    </row>
    <row r="328" spans="1:31" ht="15" customHeight="1" x14ac:dyDescent="0.25">
      <c r="A328" s="3" t="s">
        <v>403</v>
      </c>
      <c r="B328" s="3" t="s">
        <v>421</v>
      </c>
      <c r="C328" s="3">
        <v>2013</v>
      </c>
      <c r="D328" s="3">
        <v>4.48E-2</v>
      </c>
      <c r="E328" s="3" t="s">
        <v>621</v>
      </c>
      <c r="F328" s="3" t="s">
        <v>771</v>
      </c>
      <c r="G328" s="3">
        <v>1.1299999999999999</v>
      </c>
      <c r="H328" s="3">
        <v>0</v>
      </c>
      <c r="I328" s="3">
        <v>0</v>
      </c>
      <c r="J328" s="3" t="s">
        <v>621</v>
      </c>
      <c r="K328" s="3" t="s">
        <v>621</v>
      </c>
      <c r="L328" s="3" t="s">
        <v>621</v>
      </c>
      <c r="M328" s="3" t="s">
        <v>621</v>
      </c>
      <c r="N328" s="3" t="s">
        <v>621</v>
      </c>
      <c r="O328" s="3" t="s">
        <v>621</v>
      </c>
      <c r="P328" s="3" t="s">
        <v>621</v>
      </c>
      <c r="Q328" s="3" t="s">
        <v>621</v>
      </c>
      <c r="R328" s="3" t="s">
        <v>621</v>
      </c>
      <c r="S328" s="3" t="s">
        <v>621</v>
      </c>
      <c r="V328" s="20">
        <f t="shared" si="31"/>
        <v>4.48E-2</v>
      </c>
      <c r="W328" s="20" t="str">
        <f t="shared" si="35"/>
        <v/>
      </c>
      <c r="AA328" s="90" t="str">
        <f t="shared" si="30"/>
        <v>'Vatten. Bio. Vind'</v>
      </c>
      <c r="AC328" s="3">
        <f t="shared" si="32"/>
        <v>1.1299999999999999</v>
      </c>
      <c r="AD328" s="3">
        <f t="shared" si="33"/>
        <v>0</v>
      </c>
      <c r="AE328" s="3">
        <f t="shared" si="34"/>
        <v>0</v>
      </c>
    </row>
    <row r="329" spans="1:31" ht="15" customHeight="1" x14ac:dyDescent="0.25">
      <c r="A329" s="3" t="s">
        <v>422</v>
      </c>
      <c r="B329" s="3" t="s">
        <v>423</v>
      </c>
      <c r="C329" s="3">
        <v>2013</v>
      </c>
      <c r="D329" s="3">
        <v>8.5999999999999993E-2</v>
      </c>
      <c r="E329" s="3" t="s">
        <v>621</v>
      </c>
      <c r="F329" s="3" t="s">
        <v>622</v>
      </c>
      <c r="G329" s="3">
        <v>2.23</v>
      </c>
      <c r="H329" s="3">
        <v>258</v>
      </c>
      <c r="I329" s="3">
        <v>0.33</v>
      </c>
      <c r="J329" s="3" t="s">
        <v>621</v>
      </c>
      <c r="K329" s="3" t="s">
        <v>621</v>
      </c>
      <c r="L329" s="3" t="s">
        <v>621</v>
      </c>
      <c r="M329" s="3" t="s">
        <v>621</v>
      </c>
      <c r="N329" s="3" t="s">
        <v>621</v>
      </c>
      <c r="O329" s="3" t="s">
        <v>621</v>
      </c>
      <c r="P329" s="3" t="s">
        <v>621</v>
      </c>
      <c r="Q329" s="3" t="s">
        <v>621</v>
      </c>
      <c r="R329" s="3" t="s">
        <v>621</v>
      </c>
      <c r="S329" s="3" t="s">
        <v>621</v>
      </c>
      <c r="V329" s="20">
        <f t="shared" si="31"/>
        <v>8.5999999999999993E-2</v>
      </c>
      <c r="W329" s="20" t="str">
        <f t="shared" si="35"/>
        <v/>
      </c>
      <c r="AA329" s="90" t="str">
        <f t="shared" si="30"/>
        <v>Nordisk residual</v>
      </c>
      <c r="AC329" s="3">
        <f t="shared" si="32"/>
        <v>2.23</v>
      </c>
      <c r="AD329" s="3">
        <f t="shared" si="33"/>
        <v>258</v>
      </c>
      <c r="AE329" s="3">
        <f t="shared" si="34"/>
        <v>0.33</v>
      </c>
    </row>
    <row r="330" spans="1:31" ht="15" customHeight="1" x14ac:dyDescent="0.25">
      <c r="A330" s="3" t="s">
        <v>422</v>
      </c>
      <c r="B330" s="3" t="s">
        <v>424</v>
      </c>
      <c r="C330" s="3">
        <v>2013</v>
      </c>
      <c r="D330" s="3">
        <v>5.5</v>
      </c>
      <c r="E330" s="3">
        <v>1.8</v>
      </c>
      <c r="F330" s="3" t="s">
        <v>622</v>
      </c>
      <c r="G330" s="3">
        <v>2.23</v>
      </c>
      <c r="H330" s="3">
        <v>258</v>
      </c>
      <c r="I330" s="3">
        <v>0.33</v>
      </c>
      <c r="J330" s="3" t="s">
        <v>621</v>
      </c>
      <c r="K330" s="3" t="s">
        <v>621</v>
      </c>
      <c r="L330" s="3" t="s">
        <v>621</v>
      </c>
      <c r="M330" s="3" t="s">
        <v>621</v>
      </c>
      <c r="N330" s="3" t="s">
        <v>621</v>
      </c>
      <c r="O330" s="3" t="s">
        <v>621</v>
      </c>
      <c r="P330" s="3" t="s">
        <v>621</v>
      </c>
      <c r="Q330" s="3" t="s">
        <v>621</v>
      </c>
      <c r="R330" s="3" t="s">
        <v>621</v>
      </c>
      <c r="S330" s="3" t="s">
        <v>621</v>
      </c>
      <c r="V330" s="20">
        <f t="shared" si="31"/>
        <v>5.5</v>
      </c>
      <c r="W330" s="20" t="str">
        <f t="shared" si="35"/>
        <v/>
      </c>
      <c r="AA330" s="90" t="str">
        <f t="shared" si="30"/>
        <v>Nordisk residual</v>
      </c>
      <c r="AC330" s="3">
        <f t="shared" si="32"/>
        <v>2.23</v>
      </c>
      <c r="AD330" s="3">
        <f t="shared" si="33"/>
        <v>258</v>
      </c>
      <c r="AE330" s="3">
        <f t="shared" si="34"/>
        <v>0.33</v>
      </c>
    </row>
    <row r="331" spans="1:31" ht="15" customHeight="1" x14ac:dyDescent="0.25">
      <c r="A331" s="3" t="s">
        <v>422</v>
      </c>
      <c r="B331" s="3" t="s">
        <v>425</v>
      </c>
      <c r="C331" s="3">
        <v>2013</v>
      </c>
      <c r="D331" s="3">
        <v>0.06</v>
      </c>
      <c r="E331" s="3" t="s">
        <v>621</v>
      </c>
      <c r="F331" s="3" t="s">
        <v>622</v>
      </c>
      <c r="G331" s="3">
        <v>2.23</v>
      </c>
      <c r="H331" s="3">
        <v>258</v>
      </c>
      <c r="I331" s="3">
        <v>0.33</v>
      </c>
      <c r="J331" s="3" t="s">
        <v>621</v>
      </c>
      <c r="K331" s="3" t="s">
        <v>621</v>
      </c>
      <c r="L331" s="3" t="s">
        <v>621</v>
      </c>
      <c r="M331" s="3" t="s">
        <v>621</v>
      </c>
      <c r="N331" s="3" t="s">
        <v>621</v>
      </c>
      <c r="O331" s="3" t="s">
        <v>621</v>
      </c>
      <c r="P331" s="3" t="s">
        <v>621</v>
      </c>
      <c r="Q331" s="3" t="s">
        <v>621</v>
      </c>
      <c r="R331" s="3" t="s">
        <v>621</v>
      </c>
      <c r="S331" s="3" t="s">
        <v>621</v>
      </c>
      <c r="V331" s="20">
        <f t="shared" si="31"/>
        <v>0.06</v>
      </c>
      <c r="W331" s="20" t="str">
        <f t="shared" si="35"/>
        <v/>
      </c>
      <c r="AA331" s="90" t="str">
        <f t="shared" si="30"/>
        <v>Nordisk residual</v>
      </c>
      <c r="AC331" s="3">
        <f t="shared" si="32"/>
        <v>2.23</v>
      </c>
      <c r="AD331" s="3">
        <f t="shared" si="33"/>
        <v>258</v>
      </c>
      <c r="AE331" s="3">
        <f t="shared" si="34"/>
        <v>0.33</v>
      </c>
    </row>
    <row r="332" spans="1:31" ht="15" customHeight="1" x14ac:dyDescent="0.25">
      <c r="A332" s="3" t="s">
        <v>422</v>
      </c>
      <c r="B332" s="3" t="s">
        <v>426</v>
      </c>
      <c r="C332" s="3">
        <v>2013</v>
      </c>
      <c r="D332" s="3">
        <v>2.9000000000000001E-2</v>
      </c>
      <c r="E332" s="3" t="s">
        <v>621</v>
      </c>
      <c r="F332" s="3" t="s">
        <v>622</v>
      </c>
      <c r="G332" s="3">
        <v>2.23</v>
      </c>
      <c r="H332" s="3">
        <v>258</v>
      </c>
      <c r="I332" s="3">
        <v>0.33</v>
      </c>
      <c r="J332" s="3" t="s">
        <v>621</v>
      </c>
      <c r="K332" s="3" t="s">
        <v>621</v>
      </c>
      <c r="L332" s="3" t="s">
        <v>621</v>
      </c>
      <c r="M332" s="3" t="s">
        <v>621</v>
      </c>
      <c r="N332" s="3" t="s">
        <v>621</v>
      </c>
      <c r="O332" s="3" t="s">
        <v>621</v>
      </c>
      <c r="P332" s="3" t="s">
        <v>621</v>
      </c>
      <c r="Q332" s="3" t="s">
        <v>621</v>
      </c>
      <c r="R332" s="3" t="s">
        <v>621</v>
      </c>
      <c r="S332" s="3" t="s">
        <v>621</v>
      </c>
      <c r="V332" s="20">
        <f t="shared" si="31"/>
        <v>2.9000000000000001E-2</v>
      </c>
      <c r="W332" s="20" t="str">
        <f t="shared" si="35"/>
        <v/>
      </c>
      <c r="AA332" s="90" t="str">
        <f t="shared" si="30"/>
        <v>Nordisk residual</v>
      </c>
      <c r="AC332" s="3">
        <f t="shared" si="32"/>
        <v>2.23</v>
      </c>
      <c r="AD332" s="3">
        <f t="shared" si="33"/>
        <v>258</v>
      </c>
      <c r="AE332" s="3">
        <f t="shared" si="34"/>
        <v>0.33</v>
      </c>
    </row>
    <row r="333" spans="1:31" ht="15" customHeight="1" x14ac:dyDescent="0.25">
      <c r="A333" s="3" t="s">
        <v>422</v>
      </c>
      <c r="B333" s="3" t="s">
        <v>427</v>
      </c>
      <c r="C333" s="3">
        <v>2013</v>
      </c>
      <c r="D333" s="3">
        <v>5.5E-2</v>
      </c>
      <c r="E333" s="3" t="s">
        <v>621</v>
      </c>
      <c r="F333" s="3" t="s">
        <v>622</v>
      </c>
      <c r="G333" s="3">
        <v>2.23</v>
      </c>
      <c r="H333" s="3">
        <v>258</v>
      </c>
      <c r="I333" s="3">
        <v>0.33</v>
      </c>
      <c r="J333" s="3" t="s">
        <v>621</v>
      </c>
      <c r="K333" s="3" t="s">
        <v>621</v>
      </c>
      <c r="L333" s="3" t="s">
        <v>621</v>
      </c>
      <c r="M333" s="3" t="s">
        <v>621</v>
      </c>
      <c r="N333" s="3" t="s">
        <v>621</v>
      </c>
      <c r="O333" s="3" t="s">
        <v>621</v>
      </c>
      <c r="P333" s="3" t="s">
        <v>621</v>
      </c>
      <c r="Q333" s="3" t="s">
        <v>621</v>
      </c>
      <c r="R333" s="3" t="s">
        <v>621</v>
      </c>
      <c r="S333" s="3" t="s">
        <v>621</v>
      </c>
      <c r="V333" s="20">
        <f t="shared" si="31"/>
        <v>5.5E-2</v>
      </c>
      <c r="W333" s="20" t="str">
        <f t="shared" si="35"/>
        <v/>
      </c>
      <c r="AA333" s="90" t="str">
        <f t="shared" si="30"/>
        <v>Nordisk residual</v>
      </c>
      <c r="AC333" s="3">
        <f t="shared" si="32"/>
        <v>2.23</v>
      </c>
      <c r="AD333" s="3">
        <f t="shared" si="33"/>
        <v>258</v>
      </c>
      <c r="AE333" s="3">
        <f t="shared" si="34"/>
        <v>0.33</v>
      </c>
    </row>
    <row r="334" spans="1:31"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V334" s="20">
        <f t="shared" si="31"/>
        <v>0</v>
      </c>
      <c r="W334" s="20" t="str">
        <f t="shared" si="35"/>
        <v/>
      </c>
      <c r="AA334" s="90" t="str">
        <f t="shared" si="30"/>
        <v>Nordisk residual</v>
      </c>
      <c r="AC334" s="3">
        <f t="shared" si="32"/>
        <v>2.23</v>
      </c>
      <c r="AD334" s="3">
        <f t="shared" si="33"/>
        <v>258</v>
      </c>
      <c r="AE334" s="3">
        <f t="shared" si="34"/>
        <v>0.33</v>
      </c>
    </row>
    <row r="335" spans="1:31"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V335" s="20">
        <f t="shared" si="31"/>
        <v>0</v>
      </c>
      <c r="W335" s="20" t="str">
        <f t="shared" si="35"/>
        <v/>
      </c>
      <c r="AA335" s="90" t="str">
        <f t="shared" si="30"/>
        <v>Nordisk residual</v>
      </c>
      <c r="AC335" s="3">
        <f t="shared" si="32"/>
        <v>2.23</v>
      </c>
      <c r="AD335" s="3">
        <f t="shared" si="33"/>
        <v>258</v>
      </c>
      <c r="AE335" s="3">
        <f t="shared" si="34"/>
        <v>0.33</v>
      </c>
    </row>
    <row r="336" spans="1:31" ht="15" customHeight="1" x14ac:dyDescent="0.25">
      <c r="A336" s="3" t="s">
        <v>431</v>
      </c>
      <c r="B336" s="3" t="s">
        <v>432</v>
      </c>
      <c r="C336" s="3">
        <v>2013</v>
      </c>
      <c r="D336" s="3" t="s">
        <v>621</v>
      </c>
      <c r="E336" s="3" t="s">
        <v>621</v>
      </c>
      <c r="F336" s="3" t="s">
        <v>622</v>
      </c>
      <c r="G336" s="3">
        <v>2.23</v>
      </c>
      <c r="H336" s="3">
        <v>258</v>
      </c>
      <c r="I336" s="3">
        <v>0.33</v>
      </c>
      <c r="J336" s="3">
        <v>355</v>
      </c>
      <c r="K336" s="3">
        <v>0.2</v>
      </c>
      <c r="L336" s="3">
        <v>22.9</v>
      </c>
      <c r="M336" s="3">
        <v>6.7</v>
      </c>
      <c r="N336" s="3">
        <v>1</v>
      </c>
      <c r="O336" s="3" t="s">
        <v>621</v>
      </c>
      <c r="P336" s="3" t="s">
        <v>621</v>
      </c>
      <c r="Q336" s="3" t="s">
        <v>621</v>
      </c>
      <c r="R336" s="3" t="s">
        <v>621</v>
      </c>
      <c r="S336" s="3" t="s">
        <v>621</v>
      </c>
      <c r="V336" s="20">
        <f t="shared" si="31"/>
        <v>0</v>
      </c>
      <c r="W336" s="20">
        <f t="shared" si="35"/>
        <v>355</v>
      </c>
      <c r="AA336" s="90" t="str">
        <f t="shared" si="30"/>
        <v>Nordisk residual</v>
      </c>
      <c r="AC336" s="3">
        <f t="shared" si="32"/>
        <v>2.23</v>
      </c>
      <c r="AD336" s="3">
        <f t="shared" si="33"/>
        <v>258</v>
      </c>
      <c r="AE336" s="3">
        <f t="shared" si="34"/>
        <v>0.33</v>
      </c>
    </row>
    <row r="337" spans="1:31" ht="15" customHeight="1" x14ac:dyDescent="0.25">
      <c r="A337" s="3" t="s">
        <v>433</v>
      </c>
      <c r="B337" s="3" t="s">
        <v>434</v>
      </c>
      <c r="C337" s="3">
        <v>2013</v>
      </c>
      <c r="D337" s="3">
        <v>1.1000000000000001</v>
      </c>
      <c r="E337" s="3" t="s">
        <v>621</v>
      </c>
      <c r="F337" s="3" t="s">
        <v>622</v>
      </c>
      <c r="G337" s="3">
        <v>2.23</v>
      </c>
      <c r="H337" s="3">
        <v>258</v>
      </c>
      <c r="I337" s="3">
        <v>0.33</v>
      </c>
      <c r="J337" s="3" t="s">
        <v>621</v>
      </c>
      <c r="K337" s="3" t="s">
        <v>621</v>
      </c>
      <c r="L337" s="3" t="s">
        <v>621</v>
      </c>
      <c r="M337" s="3" t="s">
        <v>621</v>
      </c>
      <c r="N337" s="3" t="s">
        <v>621</v>
      </c>
      <c r="O337" s="3" t="s">
        <v>621</v>
      </c>
      <c r="P337" s="3" t="s">
        <v>621</v>
      </c>
      <c r="Q337" s="3" t="s">
        <v>621</v>
      </c>
      <c r="R337" s="3" t="s">
        <v>621</v>
      </c>
      <c r="S337" s="3" t="s">
        <v>621</v>
      </c>
      <c r="V337" s="20">
        <f t="shared" si="31"/>
        <v>1.1000000000000001</v>
      </c>
      <c r="W337" s="20" t="str">
        <f t="shared" si="35"/>
        <v/>
      </c>
      <c r="AA337" s="90" t="str">
        <f t="shared" si="30"/>
        <v>Nordisk residual</v>
      </c>
      <c r="AC337" s="3">
        <f t="shared" si="32"/>
        <v>2.23</v>
      </c>
      <c r="AD337" s="3">
        <f t="shared" si="33"/>
        <v>258</v>
      </c>
      <c r="AE337" s="3">
        <f t="shared" si="34"/>
        <v>0.33</v>
      </c>
    </row>
    <row r="338" spans="1:31" ht="15" customHeight="1" x14ac:dyDescent="0.25">
      <c r="A338" s="3" t="s">
        <v>435</v>
      </c>
      <c r="B338" s="3" t="s">
        <v>436</v>
      </c>
      <c r="C338" s="3">
        <v>2013</v>
      </c>
      <c r="D338" s="3">
        <v>3.17</v>
      </c>
      <c r="E338" s="3">
        <v>0.69</v>
      </c>
      <c r="F338" s="3" t="s">
        <v>774</v>
      </c>
      <c r="G338" s="3">
        <v>0.95</v>
      </c>
      <c r="H338" s="3">
        <v>0</v>
      </c>
      <c r="I338" s="3">
        <v>0</v>
      </c>
      <c r="J338" s="3" t="s">
        <v>621</v>
      </c>
      <c r="K338" s="3" t="s">
        <v>621</v>
      </c>
      <c r="L338" s="3" t="s">
        <v>621</v>
      </c>
      <c r="M338" s="3" t="s">
        <v>621</v>
      </c>
      <c r="N338" s="3" t="s">
        <v>621</v>
      </c>
      <c r="O338" s="3" t="s">
        <v>621</v>
      </c>
      <c r="P338" s="3" t="s">
        <v>621</v>
      </c>
      <c r="Q338" s="3" t="s">
        <v>621</v>
      </c>
      <c r="R338" s="3" t="s">
        <v>621</v>
      </c>
      <c r="S338" s="3" t="s">
        <v>621</v>
      </c>
      <c r="V338" s="20">
        <f t="shared" si="31"/>
        <v>3.17</v>
      </c>
      <c r="W338" s="20" t="str">
        <f t="shared" si="35"/>
        <v/>
      </c>
      <c r="AA338" s="90" t="str">
        <f t="shared" si="30"/>
        <v>'85% vattenkraft och 15% vindkraft'</v>
      </c>
      <c r="AC338" s="3">
        <f t="shared" si="32"/>
        <v>0.95</v>
      </c>
      <c r="AD338" s="3">
        <f t="shared" si="33"/>
        <v>0</v>
      </c>
      <c r="AE338" s="3">
        <f t="shared" si="34"/>
        <v>0</v>
      </c>
    </row>
    <row r="339" spans="1:31" ht="15" customHeight="1" x14ac:dyDescent="0.25">
      <c r="A339" s="3" t="s">
        <v>435</v>
      </c>
      <c r="B339" s="3" t="s">
        <v>437</v>
      </c>
      <c r="C339" s="3">
        <v>2013</v>
      </c>
      <c r="D339" s="3">
        <v>0.81</v>
      </c>
      <c r="E339" s="3" t="s">
        <v>621</v>
      </c>
      <c r="F339" s="3" t="s">
        <v>774</v>
      </c>
      <c r="G339" s="3">
        <v>0.95</v>
      </c>
      <c r="H339" s="3">
        <v>0</v>
      </c>
      <c r="I339" s="3">
        <v>0</v>
      </c>
      <c r="J339" s="3" t="s">
        <v>621</v>
      </c>
      <c r="K339" s="3" t="s">
        <v>621</v>
      </c>
      <c r="L339" s="3" t="s">
        <v>621</v>
      </c>
      <c r="M339" s="3" t="s">
        <v>621</v>
      </c>
      <c r="N339" s="3" t="s">
        <v>621</v>
      </c>
      <c r="O339" s="3" t="s">
        <v>621</v>
      </c>
      <c r="P339" s="3" t="s">
        <v>621</v>
      </c>
      <c r="Q339" s="3" t="s">
        <v>621</v>
      </c>
      <c r="R339" s="3" t="s">
        <v>621</v>
      </c>
      <c r="S339" s="3" t="s">
        <v>621</v>
      </c>
      <c r="V339" s="20">
        <f t="shared" si="31"/>
        <v>0.81</v>
      </c>
      <c r="W339" s="20" t="str">
        <f t="shared" si="35"/>
        <v/>
      </c>
      <c r="AA339" s="90" t="str">
        <f t="shared" si="30"/>
        <v>'85% vattenkraft och 15% vindkraft'</v>
      </c>
      <c r="AC339" s="3">
        <f t="shared" si="32"/>
        <v>0.95</v>
      </c>
      <c r="AD339" s="3">
        <f t="shared" si="33"/>
        <v>0</v>
      </c>
      <c r="AE339" s="3">
        <f t="shared" si="34"/>
        <v>0</v>
      </c>
    </row>
    <row r="340" spans="1:31" ht="15" customHeight="1" x14ac:dyDescent="0.25">
      <c r="A340" s="3" t="s">
        <v>435</v>
      </c>
      <c r="B340" s="3" t="s">
        <v>438</v>
      </c>
      <c r="C340" s="3">
        <v>2013</v>
      </c>
      <c r="D340" s="3">
        <v>0.17</v>
      </c>
      <c r="E340" s="3" t="s">
        <v>621</v>
      </c>
      <c r="F340" s="3" t="s">
        <v>774</v>
      </c>
      <c r="G340" s="3">
        <v>0.95</v>
      </c>
      <c r="H340" s="3">
        <v>0</v>
      </c>
      <c r="I340" s="3">
        <v>0</v>
      </c>
      <c r="J340" s="3" t="s">
        <v>621</v>
      </c>
      <c r="K340" s="3" t="s">
        <v>621</v>
      </c>
      <c r="L340" s="3" t="s">
        <v>621</v>
      </c>
      <c r="M340" s="3" t="s">
        <v>621</v>
      </c>
      <c r="N340" s="3" t="s">
        <v>621</v>
      </c>
      <c r="O340" s="3" t="s">
        <v>621</v>
      </c>
      <c r="P340" s="3" t="s">
        <v>621</v>
      </c>
      <c r="Q340" s="3" t="s">
        <v>621</v>
      </c>
      <c r="R340" s="3" t="s">
        <v>621</v>
      </c>
      <c r="S340" s="3" t="s">
        <v>621</v>
      </c>
      <c r="V340" s="20">
        <f t="shared" si="31"/>
        <v>0.17</v>
      </c>
      <c r="W340" s="20" t="str">
        <f t="shared" si="35"/>
        <v/>
      </c>
      <c r="AA340" s="90" t="str">
        <f t="shared" si="30"/>
        <v>'85% vattenkraft och 15% vindkraft'</v>
      </c>
      <c r="AC340" s="3">
        <f t="shared" si="32"/>
        <v>0.95</v>
      </c>
      <c r="AD340" s="3">
        <f t="shared" si="33"/>
        <v>0</v>
      </c>
      <c r="AE340" s="3">
        <f t="shared" si="34"/>
        <v>0</v>
      </c>
    </row>
    <row r="341" spans="1:31" ht="15" customHeight="1" x14ac:dyDescent="0.25">
      <c r="A341" s="3" t="s">
        <v>435</v>
      </c>
      <c r="B341" s="3" t="s">
        <v>439</v>
      </c>
      <c r="C341" s="3">
        <v>2013</v>
      </c>
      <c r="D341" s="3">
        <v>1.02</v>
      </c>
      <c r="E341" s="3" t="s">
        <v>621</v>
      </c>
      <c r="F341" s="3" t="s">
        <v>774</v>
      </c>
      <c r="G341" s="3">
        <v>0.95</v>
      </c>
      <c r="H341" s="3">
        <v>0</v>
      </c>
      <c r="I341" s="3">
        <v>0</v>
      </c>
      <c r="J341" s="3" t="s">
        <v>621</v>
      </c>
      <c r="K341" s="3" t="s">
        <v>621</v>
      </c>
      <c r="L341" s="3" t="s">
        <v>621</v>
      </c>
      <c r="M341" s="3" t="s">
        <v>621</v>
      </c>
      <c r="N341" s="3" t="s">
        <v>621</v>
      </c>
      <c r="O341" s="3" t="s">
        <v>621</v>
      </c>
      <c r="P341" s="3" t="s">
        <v>621</v>
      </c>
      <c r="Q341" s="3" t="s">
        <v>621</v>
      </c>
      <c r="R341" s="3" t="s">
        <v>621</v>
      </c>
      <c r="S341" s="3" t="s">
        <v>621</v>
      </c>
      <c r="V341" s="20">
        <f t="shared" si="31"/>
        <v>1.02</v>
      </c>
      <c r="W341" s="20" t="str">
        <f t="shared" si="35"/>
        <v/>
      </c>
      <c r="AA341" s="90" t="str">
        <f t="shared" si="30"/>
        <v>'85% vattenkraft och 15% vindkraft'</v>
      </c>
      <c r="AC341" s="3">
        <f t="shared" si="32"/>
        <v>0.95</v>
      </c>
      <c r="AD341" s="3">
        <f t="shared" si="33"/>
        <v>0</v>
      </c>
      <c r="AE341" s="3">
        <f t="shared" si="34"/>
        <v>0</v>
      </c>
    </row>
    <row r="342" spans="1:31" ht="15" customHeight="1" x14ac:dyDescent="0.25">
      <c r="A342" s="3" t="s">
        <v>440</v>
      </c>
      <c r="B342" s="3" t="s">
        <v>441</v>
      </c>
      <c r="C342" s="3">
        <v>2013</v>
      </c>
      <c r="D342" s="3">
        <v>1</v>
      </c>
      <c r="E342" s="3" t="s">
        <v>621</v>
      </c>
      <c r="F342" s="3" t="s">
        <v>763</v>
      </c>
      <c r="G342" s="3">
        <v>2.23</v>
      </c>
      <c r="H342" s="3">
        <v>258</v>
      </c>
      <c r="I342" s="3">
        <v>0.33</v>
      </c>
      <c r="J342" s="3" t="s">
        <v>621</v>
      </c>
      <c r="K342" s="3" t="s">
        <v>621</v>
      </c>
      <c r="L342" s="3" t="s">
        <v>621</v>
      </c>
      <c r="M342" s="3" t="s">
        <v>621</v>
      </c>
      <c r="N342" s="3" t="s">
        <v>621</v>
      </c>
      <c r="O342" s="3" t="s">
        <v>621</v>
      </c>
      <c r="P342" s="3" t="s">
        <v>621</v>
      </c>
      <c r="Q342" s="3" t="s">
        <v>621</v>
      </c>
      <c r="R342" s="3" t="s">
        <v>621</v>
      </c>
      <c r="S342" s="3" t="s">
        <v>621</v>
      </c>
      <c r="V342" s="20">
        <f t="shared" si="31"/>
        <v>1</v>
      </c>
      <c r="W342" s="20" t="str">
        <f t="shared" si="35"/>
        <v/>
      </c>
      <c r="AA342" s="90" t="str">
        <f t="shared" si="30"/>
        <v>'Nordisk residual'</v>
      </c>
      <c r="AC342" s="3">
        <f t="shared" si="32"/>
        <v>2.23</v>
      </c>
      <c r="AD342" s="3">
        <f t="shared" si="33"/>
        <v>258</v>
      </c>
      <c r="AE342" s="3">
        <f t="shared" si="34"/>
        <v>0.33</v>
      </c>
    </row>
    <row r="343" spans="1:31" ht="15" customHeight="1" x14ac:dyDescent="0.25">
      <c r="A343" s="3" t="s">
        <v>440</v>
      </c>
      <c r="B343" s="3" t="s">
        <v>442</v>
      </c>
      <c r="C343" s="3">
        <v>2013</v>
      </c>
      <c r="D343" s="3">
        <v>0.05</v>
      </c>
      <c r="E343" s="3" t="s">
        <v>621</v>
      </c>
      <c r="F343" s="3" t="s">
        <v>763</v>
      </c>
      <c r="G343" s="3">
        <v>2.23</v>
      </c>
      <c r="H343" s="3">
        <v>258</v>
      </c>
      <c r="I343" s="3">
        <v>0.33</v>
      </c>
      <c r="J343" s="3" t="s">
        <v>621</v>
      </c>
      <c r="K343" s="3" t="s">
        <v>621</v>
      </c>
      <c r="L343" s="3" t="s">
        <v>621</v>
      </c>
      <c r="M343" s="3" t="s">
        <v>621</v>
      </c>
      <c r="N343" s="3" t="s">
        <v>621</v>
      </c>
      <c r="O343" s="3" t="s">
        <v>621</v>
      </c>
      <c r="P343" s="3" t="s">
        <v>621</v>
      </c>
      <c r="Q343" s="3" t="s">
        <v>621</v>
      </c>
      <c r="R343" s="3" t="s">
        <v>621</v>
      </c>
      <c r="S343" s="3" t="s">
        <v>621</v>
      </c>
      <c r="V343" s="20">
        <f t="shared" si="31"/>
        <v>0.05</v>
      </c>
      <c r="W343" s="20" t="str">
        <f t="shared" si="35"/>
        <v/>
      </c>
      <c r="AA343" s="90" t="str">
        <f t="shared" si="30"/>
        <v>'Nordisk residual'</v>
      </c>
      <c r="AC343" s="3">
        <f t="shared" si="32"/>
        <v>2.23</v>
      </c>
      <c r="AD343" s="3">
        <f t="shared" si="33"/>
        <v>258</v>
      </c>
      <c r="AE343" s="3">
        <f t="shared" si="34"/>
        <v>0.33</v>
      </c>
    </row>
    <row r="344" spans="1:31" ht="15" customHeight="1" x14ac:dyDescent="0.25">
      <c r="A344" s="3" t="s">
        <v>443</v>
      </c>
      <c r="B344" s="3" t="s">
        <v>444</v>
      </c>
      <c r="C344" s="3">
        <v>2013</v>
      </c>
      <c r="D344" s="3">
        <v>0.40600000000000003</v>
      </c>
      <c r="E344" s="3">
        <v>5.5949999999999998</v>
      </c>
      <c r="F344" s="3" t="s">
        <v>775</v>
      </c>
      <c r="G344" s="3">
        <v>2.23</v>
      </c>
      <c r="H344" s="3">
        <v>258</v>
      </c>
      <c r="I344" s="3">
        <v>0.33</v>
      </c>
      <c r="J344" s="3" t="s">
        <v>621</v>
      </c>
      <c r="K344" s="3" t="s">
        <v>621</v>
      </c>
      <c r="L344" s="3" t="s">
        <v>621</v>
      </c>
      <c r="M344" s="3" t="s">
        <v>621</v>
      </c>
      <c r="N344" s="3" t="s">
        <v>621</v>
      </c>
      <c r="O344" s="3" t="s">
        <v>621</v>
      </c>
      <c r="P344" s="3" t="s">
        <v>621</v>
      </c>
      <c r="Q344" s="3" t="s">
        <v>621</v>
      </c>
      <c r="R344" s="3" t="s">
        <v>621</v>
      </c>
      <c r="S344" s="3" t="s">
        <v>621</v>
      </c>
      <c r="V344" s="20">
        <f t="shared" si="31"/>
        <v>0.40600000000000003</v>
      </c>
      <c r="W344" s="20" t="str">
        <f t="shared" si="35"/>
        <v/>
      </c>
      <c r="AA344" s="90" t="str">
        <f t="shared" si="30"/>
        <v>Nordisk residual</v>
      </c>
      <c r="AC344" s="3">
        <f t="shared" si="32"/>
        <v>2.23</v>
      </c>
      <c r="AD344" s="3">
        <f t="shared" si="33"/>
        <v>258</v>
      </c>
      <c r="AE344" s="3">
        <f t="shared" si="34"/>
        <v>0.33</v>
      </c>
    </row>
    <row r="345" spans="1:31"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V345" s="20">
        <f t="shared" si="31"/>
        <v>0</v>
      </c>
      <c r="W345" s="20" t="str">
        <f t="shared" si="35"/>
        <v/>
      </c>
      <c r="AA345" s="90" t="str">
        <f t="shared" si="30"/>
        <v>Nordisk residual</v>
      </c>
      <c r="AC345" s="3">
        <f t="shared" si="32"/>
        <v>2.23</v>
      </c>
      <c r="AD345" s="3">
        <f t="shared" si="33"/>
        <v>258</v>
      </c>
      <c r="AE345" s="3">
        <f t="shared" si="34"/>
        <v>0.33</v>
      </c>
    </row>
    <row r="346" spans="1:31"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V346" s="20">
        <f t="shared" si="31"/>
        <v>0</v>
      </c>
      <c r="W346" s="20" t="str">
        <f t="shared" si="35"/>
        <v/>
      </c>
      <c r="AA346" s="90" t="str">
        <f t="shared" si="30"/>
        <v>Nordisk residual</v>
      </c>
      <c r="AC346" s="3">
        <f t="shared" si="32"/>
        <v>2.23</v>
      </c>
      <c r="AD346" s="3">
        <f t="shared" si="33"/>
        <v>258</v>
      </c>
      <c r="AE346" s="3">
        <f t="shared" si="34"/>
        <v>0.33</v>
      </c>
    </row>
    <row r="347" spans="1:31" ht="15" customHeight="1" x14ac:dyDescent="0.25">
      <c r="A347" s="3" t="s">
        <v>447</v>
      </c>
      <c r="B347" s="3" t="s">
        <v>448</v>
      </c>
      <c r="C347" s="3">
        <v>2013</v>
      </c>
      <c r="D347" s="3">
        <v>0.6</v>
      </c>
      <c r="E347" s="3" t="s">
        <v>621</v>
      </c>
      <c r="F347" s="3" t="s">
        <v>622</v>
      </c>
      <c r="G347" s="3">
        <v>2.23</v>
      </c>
      <c r="H347" s="3">
        <v>258</v>
      </c>
      <c r="I347" s="3">
        <v>0.33</v>
      </c>
      <c r="J347" s="3" t="s">
        <v>621</v>
      </c>
      <c r="K347" s="3" t="s">
        <v>621</v>
      </c>
      <c r="L347" s="3" t="s">
        <v>621</v>
      </c>
      <c r="M347" s="3" t="s">
        <v>621</v>
      </c>
      <c r="N347" s="3" t="s">
        <v>621</v>
      </c>
      <c r="O347" s="3" t="s">
        <v>621</v>
      </c>
      <c r="P347" s="3" t="s">
        <v>621</v>
      </c>
      <c r="Q347" s="3" t="s">
        <v>621</v>
      </c>
      <c r="R347" s="3" t="s">
        <v>621</v>
      </c>
      <c r="S347" s="3" t="s">
        <v>621</v>
      </c>
      <c r="V347" s="20">
        <f t="shared" si="31"/>
        <v>0.6</v>
      </c>
      <c r="W347" s="20" t="str">
        <f t="shared" si="35"/>
        <v/>
      </c>
      <c r="AA347" s="90" t="str">
        <f t="shared" si="30"/>
        <v>Nordisk residual</v>
      </c>
      <c r="AC347" s="3">
        <f t="shared" si="32"/>
        <v>2.23</v>
      </c>
      <c r="AD347" s="3">
        <f t="shared" si="33"/>
        <v>258</v>
      </c>
      <c r="AE347" s="3">
        <f t="shared" si="34"/>
        <v>0.33</v>
      </c>
    </row>
    <row r="348" spans="1:31" ht="15" customHeight="1" x14ac:dyDescent="0.25">
      <c r="A348" s="3" t="s">
        <v>447</v>
      </c>
      <c r="B348" s="3" t="s">
        <v>449</v>
      </c>
      <c r="C348" s="3">
        <v>2013</v>
      </c>
      <c r="D348" s="3">
        <v>0.6</v>
      </c>
      <c r="E348" s="3" t="s">
        <v>621</v>
      </c>
      <c r="F348" s="3" t="s">
        <v>622</v>
      </c>
      <c r="G348" s="3">
        <v>2.23</v>
      </c>
      <c r="H348" s="3">
        <v>258</v>
      </c>
      <c r="I348" s="3">
        <v>0.33</v>
      </c>
      <c r="J348" s="3" t="s">
        <v>621</v>
      </c>
      <c r="K348" s="3" t="s">
        <v>621</v>
      </c>
      <c r="L348" s="3" t="s">
        <v>621</v>
      </c>
      <c r="M348" s="3" t="s">
        <v>621</v>
      </c>
      <c r="N348" s="3" t="s">
        <v>621</v>
      </c>
      <c r="O348" s="3" t="s">
        <v>621</v>
      </c>
      <c r="P348" s="3" t="s">
        <v>621</v>
      </c>
      <c r="Q348" s="3" t="s">
        <v>621</v>
      </c>
      <c r="R348" s="3" t="s">
        <v>621</v>
      </c>
      <c r="S348" s="3" t="s">
        <v>621</v>
      </c>
      <c r="V348" s="20">
        <f t="shared" si="31"/>
        <v>0.6</v>
      </c>
      <c r="W348" s="20" t="str">
        <f t="shared" si="35"/>
        <v/>
      </c>
      <c r="AA348" s="90" t="str">
        <f t="shared" si="30"/>
        <v>Nordisk residual</v>
      </c>
      <c r="AC348" s="3">
        <f t="shared" si="32"/>
        <v>2.23</v>
      </c>
      <c r="AD348" s="3">
        <f t="shared" si="33"/>
        <v>258</v>
      </c>
      <c r="AE348" s="3">
        <f t="shared" si="34"/>
        <v>0.33</v>
      </c>
    </row>
    <row r="349" spans="1:31" ht="15" customHeight="1" x14ac:dyDescent="0.25">
      <c r="A349" s="3" t="s">
        <v>447</v>
      </c>
      <c r="B349" s="3" t="s">
        <v>450</v>
      </c>
      <c r="C349" s="3">
        <v>2013</v>
      </c>
      <c r="D349" s="3">
        <v>19.265999999999998</v>
      </c>
      <c r="E349" s="3">
        <v>11.6</v>
      </c>
      <c r="F349" s="3" t="s">
        <v>622</v>
      </c>
      <c r="G349" s="3">
        <v>2.23</v>
      </c>
      <c r="H349" s="3">
        <v>258</v>
      </c>
      <c r="I349" s="3">
        <v>0.33</v>
      </c>
      <c r="J349" s="3" t="s">
        <v>621</v>
      </c>
      <c r="K349" s="3" t="s">
        <v>621</v>
      </c>
      <c r="L349" s="3" t="s">
        <v>621</v>
      </c>
      <c r="M349" s="3" t="s">
        <v>621</v>
      </c>
      <c r="N349" s="3" t="s">
        <v>621</v>
      </c>
      <c r="O349" s="3" t="s">
        <v>621</v>
      </c>
      <c r="P349" s="3" t="s">
        <v>621</v>
      </c>
      <c r="Q349" s="3" t="s">
        <v>621</v>
      </c>
      <c r="R349" s="3" t="s">
        <v>621</v>
      </c>
      <c r="S349" s="3" t="s">
        <v>621</v>
      </c>
      <c r="V349" s="20">
        <f t="shared" si="31"/>
        <v>19.265999999999998</v>
      </c>
      <c r="W349" s="20" t="str">
        <f t="shared" si="35"/>
        <v/>
      </c>
      <c r="AA349" s="90" t="str">
        <f t="shared" si="30"/>
        <v>Nordisk residual</v>
      </c>
      <c r="AC349" s="3">
        <f t="shared" si="32"/>
        <v>2.23</v>
      </c>
      <c r="AD349" s="3">
        <f t="shared" si="33"/>
        <v>258</v>
      </c>
      <c r="AE349" s="3">
        <f t="shared" si="34"/>
        <v>0.33</v>
      </c>
    </row>
    <row r="350" spans="1:31"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V350" s="20">
        <f t="shared" si="31"/>
        <v>0</v>
      </c>
      <c r="W350" s="20" t="str">
        <f t="shared" si="35"/>
        <v/>
      </c>
      <c r="AA350" s="90" t="str">
        <f t="shared" si="30"/>
        <v>Nordisk residual</v>
      </c>
      <c r="AC350" s="3">
        <f t="shared" si="32"/>
        <v>2.23</v>
      </c>
      <c r="AD350" s="3">
        <f t="shared" si="33"/>
        <v>258</v>
      </c>
      <c r="AE350" s="3">
        <f t="shared" si="34"/>
        <v>0.33</v>
      </c>
    </row>
    <row r="351" spans="1:31" ht="15" customHeight="1" x14ac:dyDescent="0.25">
      <c r="A351" s="3" t="s">
        <v>447</v>
      </c>
      <c r="B351" s="3" t="s">
        <v>452</v>
      </c>
      <c r="C351" s="3">
        <v>2013</v>
      </c>
      <c r="D351" s="3">
        <v>0.1</v>
      </c>
      <c r="E351" s="3" t="s">
        <v>621</v>
      </c>
      <c r="F351" s="3" t="s">
        <v>622</v>
      </c>
      <c r="G351" s="3">
        <v>2.23</v>
      </c>
      <c r="H351" s="3">
        <v>258</v>
      </c>
      <c r="I351" s="3">
        <v>0.33</v>
      </c>
      <c r="J351" s="3" t="s">
        <v>621</v>
      </c>
      <c r="K351" s="3" t="s">
        <v>621</v>
      </c>
      <c r="L351" s="3" t="s">
        <v>621</v>
      </c>
      <c r="M351" s="3" t="s">
        <v>621</v>
      </c>
      <c r="N351" s="3" t="s">
        <v>621</v>
      </c>
      <c r="O351" s="3" t="s">
        <v>621</v>
      </c>
      <c r="P351" s="3" t="s">
        <v>621</v>
      </c>
      <c r="Q351" s="3" t="s">
        <v>621</v>
      </c>
      <c r="R351" s="3" t="s">
        <v>621</v>
      </c>
      <c r="S351" s="3" t="s">
        <v>621</v>
      </c>
      <c r="V351" s="20">
        <f t="shared" si="31"/>
        <v>0.1</v>
      </c>
      <c r="W351" s="20" t="str">
        <f t="shared" si="35"/>
        <v/>
      </c>
      <c r="AA351" s="90" t="str">
        <f t="shared" si="30"/>
        <v>Nordisk residual</v>
      </c>
      <c r="AC351" s="3">
        <f t="shared" si="32"/>
        <v>2.23</v>
      </c>
      <c r="AD351" s="3">
        <f t="shared" si="33"/>
        <v>258</v>
      </c>
      <c r="AE351" s="3">
        <f t="shared" si="34"/>
        <v>0.33</v>
      </c>
    </row>
    <row r="352" spans="1:31" ht="15" customHeight="1" x14ac:dyDescent="0.25">
      <c r="A352" s="3" t="s">
        <v>453</v>
      </c>
      <c r="B352" s="3" t="s">
        <v>454</v>
      </c>
      <c r="C352" s="3">
        <v>2013</v>
      </c>
      <c r="D352" s="3" t="s">
        <v>621</v>
      </c>
      <c r="E352" s="3" t="s">
        <v>621</v>
      </c>
      <c r="F352" s="3" t="s">
        <v>622</v>
      </c>
      <c r="G352" s="3">
        <v>2.23</v>
      </c>
      <c r="H352" s="3">
        <v>258</v>
      </c>
      <c r="I352" s="3">
        <v>0.33</v>
      </c>
      <c r="J352" s="3" t="s">
        <v>621</v>
      </c>
      <c r="K352" s="3" t="s">
        <v>621</v>
      </c>
      <c r="L352" s="3" t="s">
        <v>621</v>
      </c>
      <c r="M352" s="3" t="s">
        <v>621</v>
      </c>
      <c r="N352" s="3" t="s">
        <v>621</v>
      </c>
      <c r="O352" s="3" t="s">
        <v>621</v>
      </c>
      <c r="P352" s="3" t="s">
        <v>621</v>
      </c>
      <c r="Q352" s="3" t="s">
        <v>621</v>
      </c>
      <c r="R352" s="3" t="s">
        <v>621</v>
      </c>
      <c r="S352" s="3" t="s">
        <v>621</v>
      </c>
      <c r="V352" s="20">
        <f t="shared" si="31"/>
        <v>0</v>
      </c>
      <c r="W352" s="20" t="str">
        <f t="shared" si="35"/>
        <v/>
      </c>
      <c r="AA352" s="90" t="str">
        <f t="shared" si="30"/>
        <v>Nordisk residual</v>
      </c>
      <c r="AC352" s="3">
        <f t="shared" si="32"/>
        <v>2.23</v>
      </c>
      <c r="AD352" s="3">
        <f t="shared" si="33"/>
        <v>258</v>
      </c>
      <c r="AE352" s="3">
        <f t="shared" si="34"/>
        <v>0.33</v>
      </c>
    </row>
    <row r="353" spans="1:31" ht="15" customHeight="1" x14ac:dyDescent="0.25">
      <c r="A353" s="3" t="s">
        <v>453</v>
      </c>
      <c r="B353" s="3" t="s">
        <v>455</v>
      </c>
      <c r="C353" s="3">
        <v>2013</v>
      </c>
      <c r="D353" s="3" t="s">
        <v>621</v>
      </c>
      <c r="E353" s="3" t="s">
        <v>621</v>
      </c>
      <c r="F353" s="3" t="s">
        <v>622</v>
      </c>
      <c r="G353" s="3">
        <v>2.23</v>
      </c>
      <c r="H353" s="3">
        <v>258</v>
      </c>
      <c r="I353" s="3">
        <v>0.33</v>
      </c>
      <c r="J353" s="3" t="s">
        <v>621</v>
      </c>
      <c r="K353" s="3" t="s">
        <v>621</v>
      </c>
      <c r="L353" s="3" t="s">
        <v>621</v>
      </c>
      <c r="M353" s="3" t="s">
        <v>621</v>
      </c>
      <c r="N353" s="3" t="s">
        <v>621</v>
      </c>
      <c r="O353" s="3" t="s">
        <v>621</v>
      </c>
      <c r="P353" s="3" t="s">
        <v>621</v>
      </c>
      <c r="Q353" s="3" t="s">
        <v>621</v>
      </c>
      <c r="R353" s="3" t="s">
        <v>621</v>
      </c>
      <c r="S353" s="3" t="s">
        <v>621</v>
      </c>
      <c r="V353" s="20">
        <f t="shared" si="31"/>
        <v>0</v>
      </c>
      <c r="W353" s="20" t="str">
        <f t="shared" si="35"/>
        <v/>
      </c>
      <c r="AA353" s="90" t="str">
        <f t="shared" si="30"/>
        <v>Nordisk residual</v>
      </c>
      <c r="AC353" s="3">
        <f t="shared" si="32"/>
        <v>2.23</v>
      </c>
      <c r="AD353" s="3">
        <f t="shared" si="33"/>
        <v>258</v>
      </c>
      <c r="AE353" s="3">
        <f t="shared" si="34"/>
        <v>0.33</v>
      </c>
    </row>
    <row r="354" spans="1:31" ht="15" customHeight="1" x14ac:dyDescent="0.25">
      <c r="A354" s="3" t="s">
        <v>453</v>
      </c>
      <c r="B354" s="3" t="s">
        <v>456</v>
      </c>
      <c r="C354" s="3">
        <v>2013</v>
      </c>
      <c r="D354" s="3" t="s">
        <v>621</v>
      </c>
      <c r="E354" s="3" t="s">
        <v>621</v>
      </c>
      <c r="F354" s="3" t="s">
        <v>622</v>
      </c>
      <c r="G354" s="3">
        <v>2.23</v>
      </c>
      <c r="H354" s="3">
        <v>258</v>
      </c>
      <c r="I354" s="3">
        <v>0.33</v>
      </c>
      <c r="J354" s="3" t="s">
        <v>621</v>
      </c>
      <c r="K354" s="3" t="s">
        <v>621</v>
      </c>
      <c r="L354" s="3" t="s">
        <v>621</v>
      </c>
      <c r="M354" s="3" t="s">
        <v>621</v>
      </c>
      <c r="N354" s="3" t="s">
        <v>621</v>
      </c>
      <c r="O354" s="3" t="s">
        <v>621</v>
      </c>
      <c r="P354" s="3" t="s">
        <v>621</v>
      </c>
      <c r="Q354" s="3" t="s">
        <v>621</v>
      </c>
      <c r="R354" s="3" t="s">
        <v>621</v>
      </c>
      <c r="S354" s="3" t="s">
        <v>621</v>
      </c>
      <c r="V354" s="20">
        <f t="shared" si="31"/>
        <v>0</v>
      </c>
      <c r="W354" s="20" t="str">
        <f t="shared" si="35"/>
        <v/>
      </c>
      <c r="AA354" s="90" t="str">
        <f t="shared" si="30"/>
        <v>Nordisk residual</v>
      </c>
      <c r="AC354" s="3">
        <f t="shared" si="32"/>
        <v>2.23</v>
      </c>
      <c r="AD354" s="3">
        <f t="shared" si="33"/>
        <v>258</v>
      </c>
      <c r="AE354" s="3">
        <f t="shared" si="34"/>
        <v>0.33</v>
      </c>
    </row>
    <row r="355" spans="1:31" ht="15" customHeight="1" x14ac:dyDescent="0.25">
      <c r="A355" s="3" t="s">
        <v>453</v>
      </c>
      <c r="B355" s="3" t="s">
        <v>457</v>
      </c>
      <c r="C355" s="3">
        <v>2013</v>
      </c>
      <c r="D355" s="3" t="s">
        <v>621</v>
      </c>
      <c r="E355" s="3" t="s">
        <v>621</v>
      </c>
      <c r="F355" s="3" t="s">
        <v>622</v>
      </c>
      <c r="G355" s="3">
        <v>2.23</v>
      </c>
      <c r="H355" s="3">
        <v>258</v>
      </c>
      <c r="I355" s="3">
        <v>0.33</v>
      </c>
      <c r="J355" s="3" t="s">
        <v>621</v>
      </c>
      <c r="K355" s="3" t="s">
        <v>621</v>
      </c>
      <c r="L355" s="3" t="s">
        <v>621</v>
      </c>
      <c r="M355" s="3" t="s">
        <v>621</v>
      </c>
      <c r="N355" s="3" t="s">
        <v>621</v>
      </c>
      <c r="O355" s="3" t="s">
        <v>621</v>
      </c>
      <c r="P355" s="3" t="s">
        <v>621</v>
      </c>
      <c r="Q355" s="3" t="s">
        <v>621</v>
      </c>
      <c r="R355" s="3" t="s">
        <v>621</v>
      </c>
      <c r="S355" s="3" t="s">
        <v>621</v>
      </c>
      <c r="V355" s="20">
        <f t="shared" si="31"/>
        <v>0</v>
      </c>
      <c r="W355" s="20" t="str">
        <f t="shared" si="35"/>
        <v/>
      </c>
      <c r="AA355" s="90" t="str">
        <f t="shared" si="30"/>
        <v>Nordisk residual</v>
      </c>
      <c r="AC355" s="3">
        <f t="shared" si="32"/>
        <v>2.23</v>
      </c>
      <c r="AD355" s="3">
        <f t="shared" si="33"/>
        <v>258</v>
      </c>
      <c r="AE355" s="3">
        <f t="shared" si="34"/>
        <v>0.33</v>
      </c>
    </row>
    <row r="356" spans="1:31" ht="15" customHeight="1" x14ac:dyDescent="0.25">
      <c r="A356" s="3" t="s">
        <v>458</v>
      </c>
      <c r="B356" s="3" t="s">
        <v>459</v>
      </c>
      <c r="C356" s="3">
        <v>2013</v>
      </c>
      <c r="D356" s="3" t="s">
        <v>621</v>
      </c>
      <c r="E356" s="3" t="s">
        <v>621</v>
      </c>
      <c r="F356" s="3" t="s">
        <v>622</v>
      </c>
      <c r="G356" s="3">
        <v>2.23</v>
      </c>
      <c r="H356" s="3">
        <v>258</v>
      </c>
      <c r="I356" s="3">
        <v>0.33</v>
      </c>
      <c r="J356" s="3" t="s">
        <v>621</v>
      </c>
      <c r="K356" s="3" t="s">
        <v>621</v>
      </c>
      <c r="L356" s="3" t="s">
        <v>621</v>
      </c>
      <c r="M356" s="3" t="s">
        <v>621</v>
      </c>
      <c r="N356" s="3" t="s">
        <v>621</v>
      </c>
      <c r="O356" s="3" t="s">
        <v>621</v>
      </c>
      <c r="P356" s="3" t="s">
        <v>621</v>
      </c>
      <c r="Q356" s="3" t="s">
        <v>621</v>
      </c>
      <c r="R356" s="3" t="s">
        <v>621</v>
      </c>
      <c r="S356" s="3" t="s">
        <v>621</v>
      </c>
      <c r="V356" s="20">
        <f t="shared" si="31"/>
        <v>0</v>
      </c>
      <c r="W356" s="20" t="str">
        <f t="shared" si="35"/>
        <v/>
      </c>
      <c r="AA356" s="90" t="str">
        <f t="shared" si="30"/>
        <v>Nordisk residual</v>
      </c>
      <c r="AC356" s="3">
        <f t="shared" si="32"/>
        <v>2.23</v>
      </c>
      <c r="AD356" s="3">
        <f t="shared" si="33"/>
        <v>258</v>
      </c>
      <c r="AE356" s="3">
        <f t="shared" si="34"/>
        <v>0.33</v>
      </c>
    </row>
    <row r="357" spans="1:31" ht="15" customHeight="1" x14ac:dyDescent="0.25">
      <c r="A357" s="3" t="s">
        <v>458</v>
      </c>
      <c r="B357" s="3" t="s">
        <v>460</v>
      </c>
      <c r="C357" s="3">
        <v>2013</v>
      </c>
      <c r="D357" s="3">
        <v>0.8</v>
      </c>
      <c r="E357" s="3" t="s">
        <v>621</v>
      </c>
      <c r="F357" s="3" t="s">
        <v>726</v>
      </c>
      <c r="G357" s="3">
        <v>1.1000000000000001</v>
      </c>
      <c r="H357" s="3">
        <v>0</v>
      </c>
      <c r="I357" s="3">
        <v>0</v>
      </c>
      <c r="J357" s="3" t="s">
        <v>621</v>
      </c>
      <c r="K357" s="3" t="s">
        <v>621</v>
      </c>
      <c r="L357" s="3" t="s">
        <v>621</v>
      </c>
      <c r="M357" s="3" t="s">
        <v>621</v>
      </c>
      <c r="N357" s="3" t="s">
        <v>621</v>
      </c>
      <c r="O357" s="3" t="s">
        <v>621</v>
      </c>
      <c r="P357" s="3" t="s">
        <v>621</v>
      </c>
      <c r="Q357" s="3" t="s">
        <v>621</v>
      </c>
      <c r="R357" s="3" t="s">
        <v>621</v>
      </c>
      <c r="S357" s="3" t="s">
        <v>621</v>
      </c>
      <c r="V357" s="20">
        <f t="shared" si="31"/>
        <v>0.8</v>
      </c>
      <c r="W357" s="20" t="str">
        <f t="shared" si="35"/>
        <v/>
      </c>
      <c r="AA357" s="90" t="str">
        <f t="shared" si="30"/>
        <v>'Vattenkraft'</v>
      </c>
      <c r="AC357" s="3">
        <f t="shared" si="32"/>
        <v>1.1000000000000001</v>
      </c>
      <c r="AD357" s="3">
        <f t="shared" si="33"/>
        <v>0</v>
      </c>
      <c r="AE357" s="3">
        <f t="shared" si="34"/>
        <v>0</v>
      </c>
    </row>
    <row r="358" spans="1:31"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V358" s="20">
        <f t="shared" si="31"/>
        <v>0</v>
      </c>
      <c r="W358" s="20" t="str">
        <f t="shared" si="35"/>
        <v/>
      </c>
      <c r="AA358" s="90" t="str">
        <f t="shared" si="30"/>
        <v>Nordisk residual</v>
      </c>
      <c r="AC358" s="3">
        <f t="shared" si="32"/>
        <v>2.23</v>
      </c>
      <c r="AD358" s="3">
        <f t="shared" si="33"/>
        <v>258</v>
      </c>
      <c r="AE358" s="3">
        <f t="shared" si="34"/>
        <v>0.33</v>
      </c>
    </row>
    <row r="359" spans="1:31" ht="15" customHeight="1" x14ac:dyDescent="0.25">
      <c r="A359" s="3" t="s">
        <v>461</v>
      </c>
      <c r="B359" s="3" t="s">
        <v>463</v>
      </c>
      <c r="C359" s="3">
        <v>2013</v>
      </c>
      <c r="D359" s="3">
        <v>72.69</v>
      </c>
      <c r="E359" s="3">
        <v>53.35</v>
      </c>
      <c r="F359" s="3" t="s">
        <v>745</v>
      </c>
      <c r="G359" s="3">
        <v>0.28000000000000003</v>
      </c>
      <c r="H359" s="3">
        <v>0</v>
      </c>
      <c r="I359" s="3">
        <v>0</v>
      </c>
      <c r="J359" s="3">
        <v>20.515999999999998</v>
      </c>
      <c r="K359" s="3">
        <v>0.2</v>
      </c>
      <c r="L359" s="3">
        <v>60.8</v>
      </c>
      <c r="M359" s="3">
        <v>7.9</v>
      </c>
      <c r="N359" s="3">
        <v>13</v>
      </c>
      <c r="O359" s="3">
        <v>2497</v>
      </c>
      <c r="P359" s="3">
        <v>0.17499999999999999</v>
      </c>
      <c r="Q359" s="3">
        <v>70.638999999999996</v>
      </c>
      <c r="R359" s="3">
        <v>8.5730000000000004</v>
      </c>
      <c r="S359" s="3">
        <v>1.3</v>
      </c>
      <c r="V359" s="20">
        <f t="shared" si="31"/>
        <v>72.69</v>
      </c>
      <c r="W359" s="20">
        <f t="shared" si="35"/>
        <v>20.515999999999998</v>
      </c>
      <c r="AA359" s="90" t="str">
        <f t="shared" si="30"/>
        <v>'Biokraft'</v>
      </c>
      <c r="AC359" s="3">
        <f t="shared" si="32"/>
        <v>0.28000000000000003</v>
      </c>
      <c r="AD359" s="3">
        <f t="shared" si="33"/>
        <v>0</v>
      </c>
      <c r="AE359" s="3">
        <f t="shared" si="34"/>
        <v>0</v>
      </c>
    </row>
    <row r="360" spans="1:31" ht="15" customHeight="1" x14ac:dyDescent="0.25">
      <c r="A360" s="3" t="s">
        <v>464</v>
      </c>
      <c r="B360" s="3" t="s">
        <v>465</v>
      </c>
      <c r="C360" s="3">
        <v>2013</v>
      </c>
      <c r="D360" s="3">
        <v>0.143229</v>
      </c>
      <c r="E360" s="3" t="s">
        <v>621</v>
      </c>
      <c r="F360" s="3" t="s">
        <v>776</v>
      </c>
      <c r="G360" s="3">
        <v>1.03</v>
      </c>
      <c r="H360" s="3">
        <v>0</v>
      </c>
      <c r="I360" s="3">
        <v>0</v>
      </c>
      <c r="J360" s="3" t="s">
        <v>621</v>
      </c>
      <c r="K360" s="3" t="s">
        <v>621</v>
      </c>
      <c r="L360" s="3" t="s">
        <v>621</v>
      </c>
      <c r="M360" s="3" t="s">
        <v>621</v>
      </c>
      <c r="N360" s="3" t="s">
        <v>621</v>
      </c>
      <c r="O360" s="3" t="s">
        <v>621</v>
      </c>
      <c r="P360" s="3" t="s">
        <v>621</v>
      </c>
      <c r="Q360" s="3" t="s">
        <v>621</v>
      </c>
      <c r="R360" s="3" t="s">
        <v>621</v>
      </c>
      <c r="S360" s="3" t="s">
        <v>621</v>
      </c>
      <c r="V360" s="20">
        <f t="shared" si="31"/>
        <v>0.143229</v>
      </c>
      <c r="W360" s="20" t="str">
        <f t="shared" si="35"/>
        <v/>
      </c>
      <c r="AA360" s="90" t="str">
        <f t="shared" si="30"/>
        <v>'vind vatten bio'</v>
      </c>
      <c r="AC360" s="3">
        <f t="shared" si="32"/>
        <v>1.03</v>
      </c>
      <c r="AD360" s="3">
        <f t="shared" si="33"/>
        <v>0</v>
      </c>
      <c r="AE360" s="3">
        <f t="shared" si="34"/>
        <v>0</v>
      </c>
    </row>
    <row r="361" spans="1:31"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V361" s="20">
        <f t="shared" si="31"/>
        <v>0</v>
      </c>
      <c r="W361" s="20" t="str">
        <f t="shared" si="35"/>
        <v/>
      </c>
      <c r="AA361" s="90" t="str">
        <f t="shared" si="30"/>
        <v>Nordisk residual</v>
      </c>
      <c r="AC361" s="3">
        <f t="shared" si="32"/>
        <v>2.23</v>
      </c>
      <c r="AD361" s="3">
        <f t="shared" si="33"/>
        <v>258</v>
      </c>
      <c r="AE361" s="3">
        <f t="shared" si="34"/>
        <v>0.33</v>
      </c>
    </row>
    <row r="362" spans="1:31" ht="15" customHeight="1" x14ac:dyDescent="0.25">
      <c r="A362" s="3" t="s">
        <v>464</v>
      </c>
      <c r="B362" s="3" t="s">
        <v>467</v>
      </c>
      <c r="C362" s="3">
        <v>2013</v>
      </c>
      <c r="D362" s="3">
        <v>8.1820000000000004</v>
      </c>
      <c r="E362" s="3">
        <v>5.7050000000000001</v>
      </c>
      <c r="F362" s="3" t="s">
        <v>777</v>
      </c>
      <c r="G362" s="3">
        <v>1.03</v>
      </c>
      <c r="H362" s="3">
        <v>0</v>
      </c>
      <c r="I362" s="3">
        <v>0</v>
      </c>
      <c r="J362" s="3" t="s">
        <v>621</v>
      </c>
      <c r="K362" s="3" t="s">
        <v>621</v>
      </c>
      <c r="L362" s="3" t="s">
        <v>621</v>
      </c>
      <c r="M362" s="3" t="s">
        <v>621</v>
      </c>
      <c r="N362" s="3" t="s">
        <v>621</v>
      </c>
      <c r="O362" s="3" t="s">
        <v>621</v>
      </c>
      <c r="P362" s="3" t="s">
        <v>621</v>
      </c>
      <c r="Q362" s="3" t="s">
        <v>621</v>
      </c>
      <c r="R362" s="3" t="s">
        <v>621</v>
      </c>
      <c r="S362" s="3" t="s">
        <v>621</v>
      </c>
      <c r="V362" s="20">
        <f t="shared" si="31"/>
        <v>8.1820000000000004</v>
      </c>
      <c r="W362" s="20" t="str">
        <f t="shared" si="35"/>
        <v/>
      </c>
      <c r="AA362" s="90" t="str">
        <f t="shared" si="30"/>
        <v>'Vind vatten bio'</v>
      </c>
      <c r="AC362" s="3">
        <f t="shared" si="32"/>
        <v>1.03</v>
      </c>
      <c r="AD362" s="3">
        <f t="shared" si="33"/>
        <v>0</v>
      </c>
      <c r="AE362" s="3">
        <f t="shared" si="34"/>
        <v>0</v>
      </c>
    </row>
    <row r="363" spans="1:31" ht="15" customHeight="1" x14ac:dyDescent="0.25">
      <c r="A363" s="3" t="s">
        <v>468</v>
      </c>
      <c r="B363" s="3" t="s">
        <v>469</v>
      </c>
      <c r="C363" s="3">
        <v>2013</v>
      </c>
      <c r="D363" s="3" t="s">
        <v>621</v>
      </c>
      <c r="E363" s="3" t="s">
        <v>621</v>
      </c>
      <c r="F363" s="3" t="s">
        <v>778</v>
      </c>
      <c r="G363" s="3">
        <v>1.95</v>
      </c>
      <c r="H363" s="3">
        <v>50</v>
      </c>
      <c r="I363" s="3">
        <v>0</v>
      </c>
      <c r="J363" s="3">
        <v>982.57</v>
      </c>
      <c r="K363" s="3">
        <v>0.09</v>
      </c>
      <c r="L363" s="3">
        <v>43</v>
      </c>
      <c r="M363" s="3">
        <v>5</v>
      </c>
      <c r="N363" s="3">
        <v>1.17</v>
      </c>
      <c r="O363" s="3" t="s">
        <v>621</v>
      </c>
      <c r="P363" s="3" t="s">
        <v>621</v>
      </c>
      <c r="Q363" s="3" t="s">
        <v>621</v>
      </c>
      <c r="R363" s="3" t="s">
        <v>621</v>
      </c>
      <c r="S363" s="3" t="s">
        <v>621</v>
      </c>
      <c r="V363" s="20">
        <f t="shared" si="31"/>
        <v>0</v>
      </c>
      <c r="W363" s="20">
        <f t="shared" si="35"/>
        <v>982.57</v>
      </c>
      <c r="AA363" s="90" t="str">
        <f t="shared" si="30"/>
        <v>'Vattenfalls elmix'</v>
      </c>
      <c r="AC363" s="3">
        <f t="shared" si="32"/>
        <v>1.95</v>
      </c>
      <c r="AD363" s="3">
        <f t="shared" si="33"/>
        <v>50</v>
      </c>
      <c r="AE363" s="3">
        <f t="shared" si="34"/>
        <v>0</v>
      </c>
    </row>
    <row r="364" spans="1:31" ht="15" customHeight="1" x14ac:dyDescent="0.25">
      <c r="A364" s="3" t="s">
        <v>468</v>
      </c>
      <c r="B364" s="3" t="s">
        <v>470</v>
      </c>
      <c r="C364" s="3">
        <v>2013</v>
      </c>
      <c r="D364" s="3" t="s">
        <v>621</v>
      </c>
      <c r="E364" s="3" t="s">
        <v>621</v>
      </c>
      <c r="F364" s="3" t="s">
        <v>778</v>
      </c>
      <c r="G364" s="3">
        <v>1.95</v>
      </c>
      <c r="H364" s="3">
        <v>50</v>
      </c>
      <c r="I364" s="3">
        <v>0</v>
      </c>
      <c r="J364" s="3">
        <v>1104.46</v>
      </c>
      <c r="K364" s="3">
        <v>0.09</v>
      </c>
      <c r="L364" s="3">
        <v>43</v>
      </c>
      <c r="M364" s="3">
        <v>5.0999999999999996</v>
      </c>
      <c r="N364" s="3">
        <v>1.17</v>
      </c>
      <c r="O364" s="3" t="s">
        <v>621</v>
      </c>
      <c r="P364" s="3" t="s">
        <v>621</v>
      </c>
      <c r="Q364" s="3" t="s">
        <v>621</v>
      </c>
      <c r="R364" s="3" t="s">
        <v>621</v>
      </c>
      <c r="S364" s="3" t="s">
        <v>621</v>
      </c>
      <c r="V364" s="20">
        <f t="shared" si="31"/>
        <v>0</v>
      </c>
      <c r="W364" s="20">
        <f t="shared" si="35"/>
        <v>1104.46</v>
      </c>
      <c r="AA364" s="90" t="str">
        <f t="shared" si="30"/>
        <v>'Vattenfalls elmix'</v>
      </c>
      <c r="AC364" s="3">
        <f t="shared" si="32"/>
        <v>1.95</v>
      </c>
      <c r="AD364" s="3">
        <f t="shared" si="33"/>
        <v>50</v>
      </c>
      <c r="AE364" s="3">
        <f t="shared" si="34"/>
        <v>0</v>
      </c>
    </row>
    <row r="365" spans="1:31" ht="15" customHeight="1" x14ac:dyDescent="0.25">
      <c r="A365" s="3" t="s">
        <v>471</v>
      </c>
      <c r="B365" s="3" t="s">
        <v>472</v>
      </c>
      <c r="C365" s="3">
        <v>2013</v>
      </c>
      <c r="D365" s="3">
        <v>0.59399999999999997</v>
      </c>
      <c r="E365" s="3">
        <v>5.0490000000000004</v>
      </c>
      <c r="F365" s="3" t="s">
        <v>779</v>
      </c>
      <c r="G365" s="3">
        <v>2.23</v>
      </c>
      <c r="H365" s="3">
        <v>258</v>
      </c>
      <c r="I365" s="3">
        <v>0.33</v>
      </c>
      <c r="J365" s="3" t="s">
        <v>621</v>
      </c>
      <c r="K365" s="3" t="s">
        <v>621</v>
      </c>
      <c r="L365" s="3" t="s">
        <v>621</v>
      </c>
      <c r="M365" s="3" t="s">
        <v>621</v>
      </c>
      <c r="N365" s="3" t="s">
        <v>621</v>
      </c>
      <c r="O365" s="3" t="s">
        <v>621</v>
      </c>
      <c r="P365" s="3" t="s">
        <v>621</v>
      </c>
      <c r="Q365" s="3" t="s">
        <v>621</v>
      </c>
      <c r="R365" s="3" t="s">
        <v>621</v>
      </c>
      <c r="S365" s="3" t="s">
        <v>621</v>
      </c>
      <c r="V365" s="20">
        <f t="shared" si="31"/>
        <v>0.59399999999999997</v>
      </c>
      <c r="W365" s="20" t="str">
        <f t="shared" si="35"/>
        <v/>
      </c>
      <c r="AA365" s="90" t="str">
        <f t="shared" si="30"/>
        <v>'Nordisk residualmix'</v>
      </c>
      <c r="AC365" s="3">
        <f t="shared" si="32"/>
        <v>2.23</v>
      </c>
      <c r="AD365" s="3">
        <f t="shared" si="33"/>
        <v>258</v>
      </c>
      <c r="AE365" s="3">
        <f t="shared" si="34"/>
        <v>0.33</v>
      </c>
    </row>
    <row r="366" spans="1:31" ht="15" customHeight="1" x14ac:dyDescent="0.25">
      <c r="A366" s="3" t="s">
        <v>471</v>
      </c>
      <c r="B366" s="3" t="s">
        <v>473</v>
      </c>
      <c r="C366" s="3">
        <v>2013</v>
      </c>
      <c r="D366" s="3">
        <v>0.152</v>
      </c>
      <c r="E366" s="3" t="s">
        <v>621</v>
      </c>
      <c r="F366" s="3" t="s">
        <v>622</v>
      </c>
      <c r="G366" s="3">
        <v>2.23</v>
      </c>
      <c r="H366" s="3">
        <v>258</v>
      </c>
      <c r="I366" s="3">
        <v>0.33</v>
      </c>
      <c r="J366" s="3" t="s">
        <v>621</v>
      </c>
      <c r="K366" s="3" t="s">
        <v>621</v>
      </c>
      <c r="L366" s="3" t="s">
        <v>621</v>
      </c>
      <c r="M366" s="3" t="s">
        <v>621</v>
      </c>
      <c r="N366" s="3" t="s">
        <v>621</v>
      </c>
      <c r="O366" s="3" t="s">
        <v>621</v>
      </c>
      <c r="P366" s="3" t="s">
        <v>621</v>
      </c>
      <c r="Q366" s="3" t="s">
        <v>621</v>
      </c>
      <c r="R366" s="3" t="s">
        <v>621</v>
      </c>
      <c r="S366" s="3" t="s">
        <v>621</v>
      </c>
      <c r="V366" s="20">
        <f t="shared" si="31"/>
        <v>0.152</v>
      </c>
      <c r="W366" s="20" t="str">
        <f t="shared" si="35"/>
        <v/>
      </c>
      <c r="AA366" s="90" t="str">
        <f t="shared" si="30"/>
        <v>Nordisk residual</v>
      </c>
      <c r="AC366" s="3">
        <f t="shared" si="32"/>
        <v>2.23</v>
      </c>
      <c r="AD366" s="3">
        <f t="shared" si="33"/>
        <v>258</v>
      </c>
      <c r="AE366" s="3">
        <f t="shared" si="34"/>
        <v>0.33</v>
      </c>
    </row>
    <row r="367" spans="1:31" ht="15" customHeight="1" x14ac:dyDescent="0.25">
      <c r="A367" s="3" t="s">
        <v>474</v>
      </c>
      <c r="B367" s="3" t="s">
        <v>475</v>
      </c>
      <c r="C367" s="3">
        <v>2013</v>
      </c>
      <c r="D367" s="3">
        <v>0.41</v>
      </c>
      <c r="E367" s="3" t="s">
        <v>621</v>
      </c>
      <c r="F367" s="3" t="s">
        <v>622</v>
      </c>
      <c r="G367" s="3">
        <v>2.23</v>
      </c>
      <c r="H367" s="3">
        <v>258</v>
      </c>
      <c r="I367" s="3">
        <v>0.33</v>
      </c>
      <c r="J367" s="3" t="s">
        <v>621</v>
      </c>
      <c r="K367" s="3" t="s">
        <v>621</v>
      </c>
      <c r="L367" s="3" t="s">
        <v>621</v>
      </c>
      <c r="M367" s="3" t="s">
        <v>621</v>
      </c>
      <c r="N367" s="3" t="s">
        <v>621</v>
      </c>
      <c r="O367" s="3" t="s">
        <v>621</v>
      </c>
      <c r="P367" s="3" t="s">
        <v>621</v>
      </c>
      <c r="Q367" s="3" t="s">
        <v>621</v>
      </c>
      <c r="R367" s="3" t="s">
        <v>621</v>
      </c>
      <c r="S367" s="3" t="s">
        <v>621</v>
      </c>
      <c r="V367" s="20">
        <f t="shared" si="31"/>
        <v>0.41</v>
      </c>
      <c r="W367" s="20" t="str">
        <f t="shared" si="35"/>
        <v/>
      </c>
      <c r="AA367" s="90" t="str">
        <f t="shared" si="30"/>
        <v>Nordisk residual</v>
      </c>
      <c r="AC367" s="3">
        <f t="shared" si="32"/>
        <v>2.23</v>
      </c>
      <c r="AD367" s="3">
        <f t="shared" si="33"/>
        <v>258</v>
      </c>
      <c r="AE367" s="3">
        <f t="shared" si="34"/>
        <v>0.33</v>
      </c>
    </row>
    <row r="368" spans="1:31" ht="15" customHeight="1" x14ac:dyDescent="0.25">
      <c r="A368" s="3" t="s">
        <v>474</v>
      </c>
      <c r="B368" s="3" t="s">
        <v>476</v>
      </c>
      <c r="C368" s="3">
        <v>2013</v>
      </c>
      <c r="D368" s="3">
        <v>5.2</v>
      </c>
      <c r="E368" s="3">
        <v>2.72</v>
      </c>
      <c r="F368" s="3" t="s">
        <v>780</v>
      </c>
      <c r="G368" s="3">
        <v>1.1000000000000001</v>
      </c>
      <c r="H368" s="3">
        <v>0</v>
      </c>
      <c r="I368" s="3">
        <v>0</v>
      </c>
      <c r="J368" s="3" t="s">
        <v>621</v>
      </c>
      <c r="K368" s="3" t="s">
        <v>621</v>
      </c>
      <c r="L368" s="3" t="s">
        <v>621</v>
      </c>
      <c r="M368" s="3" t="s">
        <v>621</v>
      </c>
      <c r="N368" s="3" t="s">
        <v>621</v>
      </c>
      <c r="O368" s="3" t="s">
        <v>621</v>
      </c>
      <c r="P368" s="3" t="s">
        <v>621</v>
      </c>
      <c r="Q368" s="3" t="s">
        <v>621</v>
      </c>
      <c r="R368" s="3" t="s">
        <v>621</v>
      </c>
      <c r="S368" s="3" t="s">
        <v>621</v>
      </c>
      <c r="V368" s="20">
        <f t="shared" si="31"/>
        <v>5.2</v>
      </c>
      <c r="W368" s="20" t="str">
        <f t="shared" si="35"/>
        <v/>
      </c>
      <c r="AA368" s="90" t="str">
        <f t="shared" si="30"/>
        <v>'vattenkraft ägd av TVAB'</v>
      </c>
      <c r="AC368" s="3">
        <f t="shared" si="32"/>
        <v>1.1000000000000001</v>
      </c>
      <c r="AD368" s="3">
        <f t="shared" si="33"/>
        <v>0</v>
      </c>
      <c r="AE368" s="3">
        <f t="shared" si="34"/>
        <v>0</v>
      </c>
    </row>
    <row r="369" spans="1:31" ht="15" customHeight="1" x14ac:dyDescent="0.25">
      <c r="A369" s="3" t="s">
        <v>474</v>
      </c>
      <c r="B369" s="3" t="s">
        <v>477</v>
      </c>
      <c r="C369" s="3">
        <v>2013</v>
      </c>
      <c r="D369" s="3">
        <v>0.05</v>
      </c>
      <c r="E369" s="3" t="s">
        <v>621</v>
      </c>
      <c r="F369" s="3" t="s">
        <v>622</v>
      </c>
      <c r="G369" s="3">
        <v>2.23</v>
      </c>
      <c r="H369" s="3">
        <v>258</v>
      </c>
      <c r="I369" s="3">
        <v>0.33</v>
      </c>
      <c r="J369" s="3" t="s">
        <v>621</v>
      </c>
      <c r="K369" s="3" t="s">
        <v>621</v>
      </c>
      <c r="L369" s="3" t="s">
        <v>621</v>
      </c>
      <c r="M369" s="3" t="s">
        <v>621</v>
      </c>
      <c r="N369" s="3" t="s">
        <v>621</v>
      </c>
      <c r="O369" s="3" t="s">
        <v>621</v>
      </c>
      <c r="P369" s="3" t="s">
        <v>621</v>
      </c>
      <c r="Q369" s="3" t="s">
        <v>621</v>
      </c>
      <c r="R369" s="3" t="s">
        <v>621</v>
      </c>
      <c r="S369" s="3" t="s">
        <v>621</v>
      </c>
      <c r="V369" s="20">
        <f t="shared" si="31"/>
        <v>0.05</v>
      </c>
      <c r="W369" s="20" t="str">
        <f t="shared" si="35"/>
        <v/>
      </c>
      <c r="AA369" s="90" t="str">
        <f t="shared" si="30"/>
        <v>Nordisk residual</v>
      </c>
      <c r="AC369" s="3">
        <f t="shared" si="32"/>
        <v>2.23</v>
      </c>
      <c r="AD369" s="3">
        <f t="shared" si="33"/>
        <v>258</v>
      </c>
      <c r="AE369" s="3">
        <f t="shared" si="34"/>
        <v>0.33</v>
      </c>
    </row>
    <row r="370" spans="1:31" ht="15" customHeight="1" x14ac:dyDescent="0.25">
      <c r="A370" s="3" t="s">
        <v>474</v>
      </c>
      <c r="B370" s="3" t="s">
        <v>478</v>
      </c>
      <c r="C370" s="3">
        <v>2013</v>
      </c>
      <c r="D370" s="3">
        <v>28.6</v>
      </c>
      <c r="E370" s="3">
        <v>61</v>
      </c>
      <c r="F370" s="3" t="s">
        <v>781</v>
      </c>
      <c r="G370" s="3">
        <v>1.1000000000000001</v>
      </c>
      <c r="H370" s="3">
        <v>0</v>
      </c>
      <c r="I370" s="3">
        <v>0</v>
      </c>
      <c r="J370" s="3" t="s">
        <v>621</v>
      </c>
      <c r="K370" s="3" t="s">
        <v>621</v>
      </c>
      <c r="L370" s="3" t="s">
        <v>621</v>
      </c>
      <c r="M370" s="3" t="s">
        <v>621</v>
      </c>
      <c r="N370" s="3" t="s">
        <v>621</v>
      </c>
      <c r="O370" s="3" t="s">
        <v>621</v>
      </c>
      <c r="P370" s="3" t="s">
        <v>621</v>
      </c>
      <c r="Q370" s="3" t="s">
        <v>621</v>
      </c>
      <c r="R370" s="3" t="s">
        <v>621</v>
      </c>
      <c r="S370" s="3" t="s">
        <v>621</v>
      </c>
      <c r="V370" s="20">
        <f t="shared" si="31"/>
        <v>28.6</v>
      </c>
      <c r="W370" s="20" t="str">
        <f t="shared" si="35"/>
        <v/>
      </c>
      <c r="AA370" s="90" t="str">
        <f t="shared" si="30"/>
        <v>'Vind. vatten och biobränsle'</v>
      </c>
      <c r="AC370" s="3">
        <f t="shared" si="32"/>
        <v>1.1000000000000001</v>
      </c>
      <c r="AD370" s="3">
        <f t="shared" si="33"/>
        <v>0</v>
      </c>
      <c r="AE370" s="3">
        <f t="shared" si="34"/>
        <v>0</v>
      </c>
    </row>
    <row r="371" spans="1:31" ht="15" customHeight="1" x14ac:dyDescent="0.25">
      <c r="A371" s="3" t="s">
        <v>474</v>
      </c>
      <c r="B371" s="3" t="s">
        <v>479</v>
      </c>
      <c r="C371" s="3">
        <v>2013</v>
      </c>
      <c r="D371" s="3">
        <v>0.38</v>
      </c>
      <c r="E371" s="3" t="s">
        <v>621</v>
      </c>
      <c r="F371" s="3" t="s">
        <v>622</v>
      </c>
      <c r="G371" s="3">
        <v>2.23</v>
      </c>
      <c r="H371" s="3">
        <v>258</v>
      </c>
      <c r="I371" s="3">
        <v>0.33</v>
      </c>
      <c r="J371" s="3" t="s">
        <v>621</v>
      </c>
      <c r="K371" s="3" t="s">
        <v>621</v>
      </c>
      <c r="L371" s="3" t="s">
        <v>621</v>
      </c>
      <c r="M371" s="3" t="s">
        <v>621</v>
      </c>
      <c r="N371" s="3" t="s">
        <v>621</v>
      </c>
      <c r="O371" s="3" t="s">
        <v>621</v>
      </c>
      <c r="P371" s="3" t="s">
        <v>621</v>
      </c>
      <c r="Q371" s="3" t="s">
        <v>621</v>
      </c>
      <c r="R371" s="3" t="s">
        <v>621</v>
      </c>
      <c r="S371" s="3" t="s">
        <v>621</v>
      </c>
      <c r="V371" s="20">
        <f t="shared" si="31"/>
        <v>0.38</v>
      </c>
      <c r="W371" s="20" t="str">
        <f t="shared" si="35"/>
        <v/>
      </c>
      <c r="AA371" s="90" t="str">
        <f t="shared" si="30"/>
        <v>Nordisk residual</v>
      </c>
      <c r="AC371" s="3">
        <f t="shared" si="32"/>
        <v>2.23</v>
      </c>
      <c r="AD371" s="3">
        <f t="shared" si="33"/>
        <v>258</v>
      </c>
      <c r="AE371" s="3">
        <f t="shared" si="34"/>
        <v>0.33</v>
      </c>
    </row>
    <row r="372" spans="1:31" ht="15" customHeight="1" x14ac:dyDescent="0.25">
      <c r="A372" s="3" t="s">
        <v>474</v>
      </c>
      <c r="B372" s="3" t="s">
        <v>480</v>
      </c>
      <c r="C372" s="3">
        <v>2013</v>
      </c>
      <c r="D372" s="3">
        <v>0.64</v>
      </c>
      <c r="E372" s="3" t="s">
        <v>621</v>
      </c>
      <c r="F372" s="3" t="s">
        <v>622</v>
      </c>
      <c r="G372" s="3">
        <v>2.23</v>
      </c>
      <c r="H372" s="3">
        <v>258</v>
      </c>
      <c r="I372" s="3">
        <v>0.33</v>
      </c>
      <c r="J372" s="3" t="s">
        <v>621</v>
      </c>
      <c r="K372" s="3" t="s">
        <v>621</v>
      </c>
      <c r="L372" s="3" t="s">
        <v>621</v>
      </c>
      <c r="M372" s="3" t="s">
        <v>621</v>
      </c>
      <c r="N372" s="3" t="s">
        <v>621</v>
      </c>
      <c r="O372" s="3" t="s">
        <v>621</v>
      </c>
      <c r="P372" s="3" t="s">
        <v>621</v>
      </c>
      <c r="Q372" s="3" t="s">
        <v>621</v>
      </c>
      <c r="R372" s="3" t="s">
        <v>621</v>
      </c>
      <c r="S372" s="3" t="s">
        <v>621</v>
      </c>
      <c r="V372" s="20">
        <f t="shared" si="31"/>
        <v>0.64</v>
      </c>
      <c r="W372" s="20" t="str">
        <f t="shared" si="35"/>
        <v/>
      </c>
      <c r="AA372" s="90" t="str">
        <f t="shared" si="30"/>
        <v>Nordisk residual</v>
      </c>
      <c r="AC372" s="3">
        <f t="shared" si="32"/>
        <v>2.23</v>
      </c>
      <c r="AD372" s="3">
        <f t="shared" si="33"/>
        <v>258</v>
      </c>
      <c r="AE372" s="3">
        <f t="shared" si="34"/>
        <v>0.33</v>
      </c>
    </row>
    <row r="373" spans="1:31" ht="15" customHeight="1" x14ac:dyDescent="0.25">
      <c r="A373" s="3" t="s">
        <v>481</v>
      </c>
      <c r="B373" s="3" t="s">
        <v>482</v>
      </c>
      <c r="C373" s="3">
        <v>2013</v>
      </c>
      <c r="D373" s="3" t="s">
        <v>621</v>
      </c>
      <c r="E373" s="3" t="s">
        <v>621</v>
      </c>
      <c r="F373" s="3" t="s">
        <v>622</v>
      </c>
      <c r="G373" s="3">
        <v>2.23</v>
      </c>
      <c r="H373" s="3">
        <v>258</v>
      </c>
      <c r="I373" s="3">
        <v>0.33</v>
      </c>
      <c r="J373" s="3">
        <v>744</v>
      </c>
      <c r="K373" s="3">
        <v>0.1</v>
      </c>
      <c r="L373" s="3">
        <v>43.8</v>
      </c>
      <c r="M373" s="3">
        <v>5.0999999999999996</v>
      </c>
      <c r="N373" s="3">
        <v>1.21</v>
      </c>
      <c r="O373" s="3" t="s">
        <v>621</v>
      </c>
      <c r="P373" s="3" t="s">
        <v>621</v>
      </c>
      <c r="Q373" s="3" t="s">
        <v>621</v>
      </c>
      <c r="R373" s="3" t="s">
        <v>621</v>
      </c>
      <c r="S373" s="3" t="s">
        <v>621</v>
      </c>
      <c r="V373" s="20">
        <f t="shared" si="31"/>
        <v>0</v>
      </c>
      <c r="W373" s="20">
        <f t="shared" si="35"/>
        <v>744</v>
      </c>
      <c r="AA373" s="90" t="str">
        <f t="shared" si="30"/>
        <v>Nordisk residual</v>
      </c>
      <c r="AC373" s="3">
        <f t="shared" si="32"/>
        <v>2.23</v>
      </c>
      <c r="AD373" s="3">
        <f t="shared" si="33"/>
        <v>258</v>
      </c>
      <c r="AE373" s="3">
        <f t="shared" si="34"/>
        <v>0.33</v>
      </c>
    </row>
    <row r="374" spans="1:31"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V374" s="20">
        <f t="shared" si="31"/>
        <v>0</v>
      </c>
      <c r="W374" s="20" t="str">
        <f t="shared" si="35"/>
        <v/>
      </c>
      <c r="AA374" s="90" t="str">
        <f t="shared" si="30"/>
        <v>Nordisk residual</v>
      </c>
      <c r="AC374" s="3">
        <f t="shared" si="32"/>
        <v>2.23</v>
      </c>
      <c r="AD374" s="3">
        <f t="shared" si="33"/>
        <v>258</v>
      </c>
      <c r="AE374" s="3">
        <f t="shared" si="34"/>
        <v>0.33</v>
      </c>
    </row>
    <row r="375" spans="1:31" ht="15" customHeight="1" x14ac:dyDescent="0.25">
      <c r="A375" s="3" t="s">
        <v>481</v>
      </c>
      <c r="B375" s="3" t="s">
        <v>484</v>
      </c>
      <c r="C375" s="3">
        <v>2013</v>
      </c>
      <c r="D375" s="3" t="s">
        <v>621</v>
      </c>
      <c r="E375" s="3" t="s">
        <v>621</v>
      </c>
      <c r="F375" s="3" t="s">
        <v>622</v>
      </c>
      <c r="G375" s="3">
        <v>2.23</v>
      </c>
      <c r="H375" s="3">
        <v>258</v>
      </c>
      <c r="I375" s="3">
        <v>0.33</v>
      </c>
      <c r="J375" s="3">
        <v>744</v>
      </c>
      <c r="K375" s="3">
        <v>0.1</v>
      </c>
      <c r="L375" s="3">
        <v>43.8</v>
      </c>
      <c r="M375" s="3">
        <v>5.0999999999999996</v>
      </c>
      <c r="N375" s="3">
        <v>1.21</v>
      </c>
      <c r="O375" s="3" t="s">
        <v>621</v>
      </c>
      <c r="P375" s="3" t="s">
        <v>621</v>
      </c>
      <c r="Q375" s="3" t="s">
        <v>621</v>
      </c>
      <c r="R375" s="3" t="s">
        <v>621</v>
      </c>
      <c r="S375" s="3" t="s">
        <v>621</v>
      </c>
      <c r="V375" s="20">
        <f t="shared" si="31"/>
        <v>0</v>
      </c>
      <c r="W375" s="20">
        <f t="shared" si="35"/>
        <v>744</v>
      </c>
      <c r="AA375" s="90" t="str">
        <f t="shared" si="30"/>
        <v>Nordisk residual</v>
      </c>
      <c r="AC375" s="3">
        <f t="shared" si="32"/>
        <v>2.23</v>
      </c>
      <c r="AD375" s="3">
        <f t="shared" si="33"/>
        <v>258</v>
      </c>
      <c r="AE375" s="3">
        <f t="shared" si="34"/>
        <v>0.33</v>
      </c>
    </row>
    <row r="376" spans="1:31" ht="15" customHeight="1" x14ac:dyDescent="0.25">
      <c r="A376" s="3" t="s">
        <v>485</v>
      </c>
      <c r="B376" s="3" t="s">
        <v>486</v>
      </c>
      <c r="C376" s="3">
        <v>2013</v>
      </c>
      <c r="D376" s="3">
        <v>0.5</v>
      </c>
      <c r="E376" s="3">
        <v>1.9</v>
      </c>
      <c r="F376" s="3" t="s">
        <v>622</v>
      </c>
      <c r="G376" s="3">
        <v>2.23</v>
      </c>
      <c r="H376" s="3">
        <v>258</v>
      </c>
      <c r="I376" s="3">
        <v>0.33</v>
      </c>
      <c r="J376" s="3" t="s">
        <v>621</v>
      </c>
      <c r="K376" s="3" t="s">
        <v>621</v>
      </c>
      <c r="L376" s="3" t="s">
        <v>621</v>
      </c>
      <c r="M376" s="3" t="s">
        <v>621</v>
      </c>
      <c r="N376" s="3" t="s">
        <v>621</v>
      </c>
      <c r="O376" s="3" t="s">
        <v>621</v>
      </c>
      <c r="P376" s="3" t="s">
        <v>621</v>
      </c>
      <c r="Q376" s="3" t="s">
        <v>621</v>
      </c>
      <c r="R376" s="3" t="s">
        <v>621</v>
      </c>
      <c r="S376" s="3" t="s">
        <v>621</v>
      </c>
      <c r="V376" s="20">
        <f t="shared" si="31"/>
        <v>0.5</v>
      </c>
      <c r="W376" s="20" t="str">
        <f t="shared" si="35"/>
        <v/>
      </c>
      <c r="AA376" s="90" t="str">
        <f t="shared" si="30"/>
        <v>Nordisk residual</v>
      </c>
      <c r="AC376" s="3">
        <f t="shared" si="32"/>
        <v>2.23</v>
      </c>
      <c r="AD376" s="3">
        <f t="shared" si="33"/>
        <v>258</v>
      </c>
      <c r="AE376" s="3">
        <f t="shared" si="34"/>
        <v>0.33</v>
      </c>
    </row>
    <row r="377" spans="1:31" ht="15" customHeight="1" x14ac:dyDescent="0.25">
      <c r="A377" s="3" t="s">
        <v>487</v>
      </c>
      <c r="B377" s="3" t="s">
        <v>488</v>
      </c>
      <c r="C377" s="3">
        <v>2013</v>
      </c>
      <c r="D377" s="3">
        <v>1.0649999999999999</v>
      </c>
      <c r="E377" s="3" t="s">
        <v>621</v>
      </c>
      <c r="F377" s="3" t="s">
        <v>622</v>
      </c>
      <c r="G377" s="3">
        <v>2.23</v>
      </c>
      <c r="H377" s="3">
        <v>258</v>
      </c>
      <c r="I377" s="3">
        <v>0.33</v>
      </c>
      <c r="J377" s="3" t="s">
        <v>621</v>
      </c>
      <c r="K377" s="3" t="s">
        <v>621</v>
      </c>
      <c r="L377" s="3" t="s">
        <v>621</v>
      </c>
      <c r="M377" s="3" t="s">
        <v>621</v>
      </c>
      <c r="N377" s="3" t="s">
        <v>621</v>
      </c>
      <c r="O377" s="3" t="s">
        <v>621</v>
      </c>
      <c r="P377" s="3" t="s">
        <v>621</v>
      </c>
      <c r="Q377" s="3" t="s">
        <v>621</v>
      </c>
      <c r="R377" s="3" t="s">
        <v>621</v>
      </c>
      <c r="S377" s="3" t="s">
        <v>621</v>
      </c>
      <c r="V377" s="20">
        <f t="shared" si="31"/>
        <v>1.0649999999999999</v>
      </c>
      <c r="W377" s="20" t="str">
        <f t="shared" si="35"/>
        <v/>
      </c>
      <c r="AA377" s="90" t="str">
        <f t="shared" si="30"/>
        <v>Nordisk residual</v>
      </c>
      <c r="AC377" s="3">
        <f t="shared" si="32"/>
        <v>2.23</v>
      </c>
      <c r="AD377" s="3">
        <f t="shared" si="33"/>
        <v>258</v>
      </c>
      <c r="AE377" s="3">
        <f t="shared" si="34"/>
        <v>0.33</v>
      </c>
    </row>
    <row r="378" spans="1:31" ht="15" customHeight="1" x14ac:dyDescent="0.25">
      <c r="A378" s="3" t="s">
        <v>487</v>
      </c>
      <c r="B378" s="3" t="s">
        <v>489</v>
      </c>
      <c r="C378" s="3">
        <v>2013</v>
      </c>
      <c r="D378" s="3">
        <v>0.184</v>
      </c>
      <c r="E378" s="3" t="s">
        <v>621</v>
      </c>
      <c r="F378" s="3" t="s">
        <v>622</v>
      </c>
      <c r="G378" s="3">
        <v>2.23</v>
      </c>
      <c r="H378" s="3">
        <v>258</v>
      </c>
      <c r="I378" s="3">
        <v>0.33</v>
      </c>
      <c r="J378" s="3" t="s">
        <v>621</v>
      </c>
      <c r="K378" s="3" t="s">
        <v>621</v>
      </c>
      <c r="L378" s="3" t="s">
        <v>621</v>
      </c>
      <c r="M378" s="3" t="s">
        <v>621</v>
      </c>
      <c r="N378" s="3" t="s">
        <v>621</v>
      </c>
      <c r="O378" s="3" t="s">
        <v>621</v>
      </c>
      <c r="P378" s="3" t="s">
        <v>621</v>
      </c>
      <c r="Q378" s="3" t="s">
        <v>621</v>
      </c>
      <c r="R378" s="3" t="s">
        <v>621</v>
      </c>
      <c r="S378" s="3" t="s">
        <v>621</v>
      </c>
      <c r="V378" s="20">
        <f t="shared" si="31"/>
        <v>0.184</v>
      </c>
      <c r="W378" s="20" t="str">
        <f t="shared" si="35"/>
        <v/>
      </c>
      <c r="AA378" s="90" t="str">
        <f t="shared" si="30"/>
        <v>Nordisk residual</v>
      </c>
      <c r="AC378" s="3">
        <f t="shared" si="32"/>
        <v>2.23</v>
      </c>
      <c r="AD378" s="3">
        <f t="shared" si="33"/>
        <v>258</v>
      </c>
      <c r="AE378" s="3">
        <f t="shared" si="34"/>
        <v>0.33</v>
      </c>
    </row>
    <row r="379" spans="1:31"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V379" s="20">
        <f t="shared" si="31"/>
        <v>0</v>
      </c>
      <c r="W379" s="20" t="str">
        <f t="shared" si="35"/>
        <v/>
      </c>
      <c r="AA379" s="90" t="str">
        <f t="shared" si="30"/>
        <v>Nordisk residual</v>
      </c>
      <c r="AC379" s="3">
        <f t="shared" si="32"/>
        <v>2.23</v>
      </c>
      <c r="AD379" s="3">
        <f t="shared" si="33"/>
        <v>258</v>
      </c>
      <c r="AE379" s="3">
        <f t="shared" si="34"/>
        <v>0.33</v>
      </c>
    </row>
    <row r="380" spans="1:31" ht="15" customHeight="1" x14ac:dyDescent="0.25">
      <c r="A380" s="3" t="s">
        <v>490</v>
      </c>
      <c r="B380" s="3" t="s">
        <v>491</v>
      </c>
      <c r="C380" s="3">
        <v>2013</v>
      </c>
      <c r="D380" s="3" t="s">
        <v>621</v>
      </c>
      <c r="E380" s="3" t="s">
        <v>621</v>
      </c>
      <c r="F380" s="3" t="s">
        <v>622</v>
      </c>
      <c r="G380" s="3">
        <v>2.23</v>
      </c>
      <c r="H380" s="3">
        <v>258</v>
      </c>
      <c r="I380" s="3">
        <v>0.33</v>
      </c>
      <c r="J380" s="3" t="s">
        <v>621</v>
      </c>
      <c r="K380" s="3" t="s">
        <v>621</v>
      </c>
      <c r="L380" s="3" t="s">
        <v>621</v>
      </c>
      <c r="M380" s="3" t="s">
        <v>621</v>
      </c>
      <c r="N380" s="3" t="s">
        <v>621</v>
      </c>
      <c r="O380" s="3" t="s">
        <v>621</v>
      </c>
      <c r="P380" s="3" t="s">
        <v>621</v>
      </c>
      <c r="Q380" s="3" t="s">
        <v>621</v>
      </c>
      <c r="R380" s="3" t="s">
        <v>621</v>
      </c>
      <c r="S380" s="3" t="s">
        <v>621</v>
      </c>
      <c r="V380" s="20">
        <f t="shared" si="31"/>
        <v>0</v>
      </c>
      <c r="W380" s="20" t="str">
        <f t="shared" si="35"/>
        <v/>
      </c>
      <c r="AA380" s="90" t="str">
        <f t="shared" si="30"/>
        <v>Nordisk residual</v>
      </c>
      <c r="AC380" s="3">
        <f t="shared" si="32"/>
        <v>2.23</v>
      </c>
      <c r="AD380" s="3">
        <f t="shared" si="33"/>
        <v>258</v>
      </c>
      <c r="AE380" s="3">
        <f t="shared" si="34"/>
        <v>0.33</v>
      </c>
    </row>
    <row r="381" spans="1:31" ht="15" customHeight="1" x14ac:dyDescent="0.25">
      <c r="A381" s="3" t="s">
        <v>492</v>
      </c>
      <c r="B381" s="3" t="s">
        <v>493</v>
      </c>
      <c r="C381" s="3">
        <v>2013</v>
      </c>
      <c r="D381" s="3">
        <v>3.68</v>
      </c>
      <c r="E381" s="3">
        <v>0</v>
      </c>
      <c r="F381" s="3" t="s">
        <v>726</v>
      </c>
      <c r="G381" s="3">
        <v>1.1000000000000001</v>
      </c>
      <c r="H381" s="3">
        <v>4.7</v>
      </c>
      <c r="I381" s="3">
        <v>0</v>
      </c>
      <c r="J381" s="3" t="s">
        <v>621</v>
      </c>
      <c r="K381" s="3" t="s">
        <v>621</v>
      </c>
      <c r="L381" s="3" t="s">
        <v>621</v>
      </c>
      <c r="M381" s="3" t="s">
        <v>621</v>
      </c>
      <c r="N381" s="3" t="s">
        <v>621</v>
      </c>
      <c r="O381" s="3" t="s">
        <v>621</v>
      </c>
      <c r="P381" s="3">
        <v>3.1E-2</v>
      </c>
      <c r="Q381" s="3">
        <v>13.1</v>
      </c>
      <c r="R381" s="3">
        <v>7.21</v>
      </c>
      <c r="S381" s="3">
        <v>1.5</v>
      </c>
      <c r="V381" s="20">
        <f t="shared" si="31"/>
        <v>3.68</v>
      </c>
      <c r="W381" s="20" t="str">
        <f t="shared" si="35"/>
        <v/>
      </c>
      <c r="AA381" s="90" t="str">
        <f t="shared" si="30"/>
        <v>'Vattenkraft'</v>
      </c>
      <c r="AC381" s="3">
        <f t="shared" si="32"/>
        <v>1.1000000000000001</v>
      </c>
      <c r="AD381" s="3">
        <f t="shared" si="33"/>
        <v>4.7</v>
      </c>
      <c r="AE381" s="3">
        <f t="shared" si="34"/>
        <v>0</v>
      </c>
    </row>
    <row r="382" spans="1:31" ht="15" customHeight="1" x14ac:dyDescent="0.25">
      <c r="A382" s="3" t="s">
        <v>494</v>
      </c>
      <c r="B382" s="3" t="s">
        <v>495</v>
      </c>
      <c r="C382" s="3">
        <v>2013</v>
      </c>
      <c r="D382" s="3">
        <v>1.871</v>
      </c>
      <c r="E382" s="3" t="s">
        <v>621</v>
      </c>
      <c r="F382" s="3" t="s">
        <v>726</v>
      </c>
      <c r="G382" s="3">
        <v>2.23</v>
      </c>
      <c r="H382" s="3">
        <v>258</v>
      </c>
      <c r="I382" s="3">
        <v>0.33</v>
      </c>
      <c r="J382" s="3" t="s">
        <v>621</v>
      </c>
      <c r="K382" s="3" t="s">
        <v>621</v>
      </c>
      <c r="L382" s="3" t="s">
        <v>621</v>
      </c>
      <c r="M382" s="3" t="s">
        <v>621</v>
      </c>
      <c r="N382" s="3" t="s">
        <v>621</v>
      </c>
      <c r="O382" s="3" t="s">
        <v>621</v>
      </c>
      <c r="P382" s="3" t="s">
        <v>621</v>
      </c>
      <c r="Q382" s="3" t="s">
        <v>621</v>
      </c>
      <c r="R382" s="3" t="s">
        <v>621</v>
      </c>
      <c r="S382" s="3" t="s">
        <v>621</v>
      </c>
      <c r="V382" s="20">
        <f t="shared" si="31"/>
        <v>1.871</v>
      </c>
      <c r="W382" s="20" t="str">
        <f t="shared" si="35"/>
        <v/>
      </c>
      <c r="AA382" s="90" t="str">
        <f t="shared" si="30"/>
        <v>'Vattenkraft'</v>
      </c>
      <c r="AC382" s="3">
        <f t="shared" si="32"/>
        <v>2.23</v>
      </c>
      <c r="AD382" s="3">
        <f t="shared" si="33"/>
        <v>258</v>
      </c>
      <c r="AE382" s="3">
        <f t="shared" si="34"/>
        <v>0.33</v>
      </c>
    </row>
    <row r="383" spans="1:31" ht="15" customHeight="1" x14ac:dyDescent="0.25">
      <c r="A383" s="3" t="s">
        <v>496</v>
      </c>
      <c r="B383" s="3" t="s">
        <v>497</v>
      </c>
      <c r="C383" s="3">
        <v>2013</v>
      </c>
      <c r="D383" s="3">
        <v>6.5</v>
      </c>
      <c r="E383" s="3">
        <v>4</v>
      </c>
      <c r="F383" s="3" t="s">
        <v>782</v>
      </c>
      <c r="G383" s="3">
        <v>7.0000000000000007E-2</v>
      </c>
      <c r="H383" s="3">
        <v>0</v>
      </c>
      <c r="I383" s="3">
        <v>0</v>
      </c>
      <c r="J383" s="3" t="s">
        <v>621</v>
      </c>
      <c r="K383" s="3" t="s">
        <v>621</v>
      </c>
      <c r="L383" s="3" t="s">
        <v>621</v>
      </c>
      <c r="M383" s="3" t="s">
        <v>621</v>
      </c>
      <c r="N383" s="3" t="s">
        <v>621</v>
      </c>
      <c r="O383" s="3" t="s">
        <v>621</v>
      </c>
      <c r="P383" s="3" t="s">
        <v>621</v>
      </c>
      <c r="Q383" s="3" t="s">
        <v>621</v>
      </c>
      <c r="R383" s="3" t="s">
        <v>621</v>
      </c>
      <c r="S383" s="3" t="s">
        <v>621</v>
      </c>
      <c r="V383" s="20">
        <f t="shared" si="31"/>
        <v>6.5</v>
      </c>
      <c r="W383" s="20" t="str">
        <f t="shared" si="35"/>
        <v/>
      </c>
      <c r="AA383" s="90" t="str">
        <f t="shared" si="30"/>
        <v>'El producerad i eget biokraftvärmeverk'</v>
      </c>
      <c r="AC383" s="3">
        <f t="shared" si="32"/>
        <v>7.0000000000000007E-2</v>
      </c>
      <c r="AD383" s="3">
        <f t="shared" si="33"/>
        <v>0</v>
      </c>
      <c r="AE383" s="3">
        <f t="shared" si="34"/>
        <v>0</v>
      </c>
    </row>
    <row r="384" spans="1:31"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V384" s="20">
        <f t="shared" si="31"/>
        <v>0</v>
      </c>
      <c r="W384" s="20" t="str">
        <f t="shared" si="35"/>
        <v/>
      </c>
      <c r="AA384" s="90" t="str">
        <f t="shared" si="30"/>
        <v>Nordisk residual</v>
      </c>
      <c r="AC384" s="3">
        <f t="shared" si="32"/>
        <v>2.23</v>
      </c>
      <c r="AD384" s="3">
        <f t="shared" si="33"/>
        <v>258</v>
      </c>
      <c r="AE384" s="3">
        <f t="shared" si="34"/>
        <v>0.33</v>
      </c>
    </row>
    <row r="385" spans="1:31" ht="15" customHeight="1" x14ac:dyDescent="0.25">
      <c r="A385" s="3" t="s">
        <v>498</v>
      </c>
      <c r="B385" s="3" t="s">
        <v>499</v>
      </c>
      <c r="C385" s="3">
        <v>2013</v>
      </c>
      <c r="D385" s="3">
        <v>9.2999999999999999E-2</v>
      </c>
      <c r="E385" s="3" t="s">
        <v>621</v>
      </c>
      <c r="F385" s="3" t="s">
        <v>783</v>
      </c>
      <c r="G385" s="3">
        <v>0.1</v>
      </c>
      <c r="H385" s="3">
        <v>316</v>
      </c>
      <c r="I385" s="3">
        <v>0.39</v>
      </c>
      <c r="J385" s="3" t="s">
        <v>621</v>
      </c>
      <c r="K385" s="3" t="s">
        <v>621</v>
      </c>
      <c r="L385" s="3" t="s">
        <v>621</v>
      </c>
      <c r="M385" s="3" t="s">
        <v>621</v>
      </c>
      <c r="N385" s="3" t="s">
        <v>621</v>
      </c>
      <c r="O385" s="3" t="s">
        <v>621</v>
      </c>
      <c r="P385" s="3" t="s">
        <v>621</v>
      </c>
      <c r="Q385" s="3" t="s">
        <v>621</v>
      </c>
      <c r="R385" s="3" t="s">
        <v>621</v>
      </c>
      <c r="S385" s="3" t="s">
        <v>621</v>
      </c>
      <c r="V385" s="20">
        <f t="shared" si="31"/>
        <v>9.2999999999999999E-2</v>
      </c>
      <c r="W385" s="20" t="str">
        <f t="shared" si="35"/>
        <v/>
      </c>
      <c r="AA385" s="90" t="str">
        <f t="shared" si="30"/>
        <v>'Returel (Förnyelsebar)'</v>
      </c>
      <c r="AC385" s="3">
        <f t="shared" si="32"/>
        <v>0.1</v>
      </c>
      <c r="AD385" s="3">
        <f t="shared" si="33"/>
        <v>316</v>
      </c>
      <c r="AE385" s="3">
        <f t="shared" si="34"/>
        <v>0.39</v>
      </c>
    </row>
    <row r="386" spans="1:31" ht="15" customHeight="1" x14ac:dyDescent="0.25">
      <c r="A386" s="3" t="s">
        <v>498</v>
      </c>
      <c r="B386" s="3" t="s">
        <v>500</v>
      </c>
      <c r="C386" s="3">
        <v>2013</v>
      </c>
      <c r="D386" s="3">
        <v>0.14000000000000001</v>
      </c>
      <c r="E386" s="3" t="s">
        <v>621</v>
      </c>
      <c r="F386" s="3" t="s">
        <v>783</v>
      </c>
      <c r="G386" s="3">
        <v>0.1</v>
      </c>
      <c r="H386" s="3">
        <v>316</v>
      </c>
      <c r="I386" s="3">
        <v>0.39</v>
      </c>
      <c r="J386" s="3" t="s">
        <v>621</v>
      </c>
      <c r="K386" s="3" t="s">
        <v>621</v>
      </c>
      <c r="L386" s="3" t="s">
        <v>621</v>
      </c>
      <c r="M386" s="3" t="s">
        <v>621</v>
      </c>
      <c r="N386" s="3" t="s">
        <v>621</v>
      </c>
      <c r="O386" s="3" t="s">
        <v>621</v>
      </c>
      <c r="P386" s="3" t="s">
        <v>621</v>
      </c>
      <c r="Q386" s="3" t="s">
        <v>621</v>
      </c>
      <c r="R386" s="3" t="s">
        <v>621</v>
      </c>
      <c r="S386" s="3" t="s">
        <v>621</v>
      </c>
      <c r="V386" s="20">
        <f t="shared" si="31"/>
        <v>0.14000000000000001</v>
      </c>
      <c r="W386" s="20" t="str">
        <f t="shared" si="35"/>
        <v/>
      </c>
      <c r="AA386" s="90" t="str">
        <f t="shared" ref="AA386:AA449" si="36">IF(OR(F386="-",F386="et",F386="'-'",F386="'0'",F386="'DS'"),"Nordisk residual",F386)</f>
        <v>'Returel (Förnyelsebar)'</v>
      </c>
      <c r="AC386" s="3">
        <f t="shared" si="32"/>
        <v>0.1</v>
      </c>
      <c r="AD386" s="3">
        <f t="shared" si="33"/>
        <v>316</v>
      </c>
      <c r="AE386" s="3">
        <f t="shared" si="34"/>
        <v>0.39</v>
      </c>
    </row>
    <row r="387" spans="1:31" ht="15" customHeight="1" x14ac:dyDescent="0.25">
      <c r="A387" s="3" t="s">
        <v>498</v>
      </c>
      <c r="B387" s="3" t="s">
        <v>501</v>
      </c>
      <c r="C387" s="3">
        <v>2013</v>
      </c>
      <c r="D387" s="3">
        <v>5</v>
      </c>
      <c r="E387" s="3">
        <v>13.5</v>
      </c>
      <c r="F387" s="3" t="s">
        <v>783</v>
      </c>
      <c r="G387" s="3">
        <v>0.1</v>
      </c>
      <c r="H387" s="3">
        <v>316</v>
      </c>
      <c r="I387" s="3">
        <v>0.39</v>
      </c>
      <c r="J387" s="3" t="s">
        <v>621</v>
      </c>
      <c r="K387" s="3" t="s">
        <v>621</v>
      </c>
      <c r="L387" s="3" t="s">
        <v>621</v>
      </c>
      <c r="M387" s="3" t="s">
        <v>621</v>
      </c>
      <c r="N387" s="3" t="s">
        <v>621</v>
      </c>
      <c r="O387" s="3" t="s">
        <v>621</v>
      </c>
      <c r="P387" s="3" t="s">
        <v>621</v>
      </c>
      <c r="Q387" s="3" t="s">
        <v>621</v>
      </c>
      <c r="R387" s="3" t="s">
        <v>621</v>
      </c>
      <c r="S387" s="3" t="s">
        <v>621</v>
      </c>
      <c r="V387" s="20">
        <f t="shared" ref="V387:V450" si="37">IFERROR(D387/1,0)</f>
        <v>5</v>
      </c>
      <c r="W387" s="20" t="str">
        <f t="shared" si="35"/>
        <v/>
      </c>
      <c r="AA387" s="90" t="str">
        <f t="shared" si="36"/>
        <v>'Returel (Förnyelsebar)'</v>
      </c>
      <c r="AC387" s="3">
        <f t="shared" ref="AC387:AC450" si="38">IFERROR(G387/1,2.23)</f>
        <v>0.1</v>
      </c>
      <c r="AD387" s="3">
        <f t="shared" ref="AD387:AD450" si="39">IFERROR(H387/1,258)</f>
        <v>316</v>
      </c>
      <c r="AE387" s="3">
        <f t="shared" ref="AE387:AE450" si="40">IFERROR(I387/1,0.33)</f>
        <v>0.39</v>
      </c>
    </row>
    <row r="388" spans="1:31" ht="15" customHeight="1" x14ac:dyDescent="0.25">
      <c r="A388" s="3" t="s">
        <v>502</v>
      </c>
      <c r="B388" s="3" t="s">
        <v>503</v>
      </c>
      <c r="C388" s="3">
        <v>2013</v>
      </c>
      <c r="D388" s="3">
        <v>3.1E-2</v>
      </c>
      <c r="E388" s="3">
        <v>0</v>
      </c>
      <c r="F388" s="3" t="s">
        <v>622</v>
      </c>
      <c r="G388" s="3">
        <v>2.23</v>
      </c>
      <c r="H388" s="3">
        <v>258</v>
      </c>
      <c r="I388" s="3">
        <v>0.33</v>
      </c>
      <c r="J388" s="3" t="s">
        <v>621</v>
      </c>
      <c r="K388" s="3" t="s">
        <v>621</v>
      </c>
      <c r="L388" s="3" t="s">
        <v>621</v>
      </c>
      <c r="M388" s="3" t="s">
        <v>621</v>
      </c>
      <c r="N388" s="3" t="s">
        <v>621</v>
      </c>
      <c r="O388" s="3" t="s">
        <v>621</v>
      </c>
      <c r="P388" s="3" t="s">
        <v>621</v>
      </c>
      <c r="Q388" s="3" t="s">
        <v>621</v>
      </c>
      <c r="R388" s="3" t="s">
        <v>621</v>
      </c>
      <c r="S388" s="3" t="s">
        <v>621</v>
      </c>
      <c r="V388" s="20">
        <f t="shared" si="37"/>
        <v>3.1E-2</v>
      </c>
      <c r="W388" s="20" t="str">
        <f t="shared" ref="W388:W451" si="41">IFERROR(J388/1,"")</f>
        <v/>
      </c>
      <c r="AA388" s="90" t="str">
        <f t="shared" si="36"/>
        <v>Nordisk residual</v>
      </c>
      <c r="AC388" s="3">
        <f t="shared" si="38"/>
        <v>2.23</v>
      </c>
      <c r="AD388" s="3">
        <f t="shared" si="39"/>
        <v>258</v>
      </c>
      <c r="AE388" s="3">
        <f t="shared" si="40"/>
        <v>0.33</v>
      </c>
    </row>
    <row r="389" spans="1:31" ht="15" customHeight="1" x14ac:dyDescent="0.25">
      <c r="A389" s="3" t="s">
        <v>502</v>
      </c>
      <c r="B389" s="3" t="s">
        <v>504</v>
      </c>
      <c r="C389" s="3">
        <v>2013</v>
      </c>
      <c r="D389" s="3">
        <v>0.65800000000000003</v>
      </c>
      <c r="E389" s="3" t="s">
        <v>621</v>
      </c>
      <c r="F389" s="3" t="s">
        <v>622</v>
      </c>
      <c r="G389" s="3">
        <v>2.23</v>
      </c>
      <c r="H389" s="3">
        <v>258</v>
      </c>
      <c r="I389" s="3">
        <v>0.33</v>
      </c>
      <c r="J389" s="3" t="s">
        <v>621</v>
      </c>
      <c r="K389" s="3" t="s">
        <v>621</v>
      </c>
      <c r="L389" s="3" t="s">
        <v>621</v>
      </c>
      <c r="M389" s="3" t="s">
        <v>621</v>
      </c>
      <c r="N389" s="3" t="s">
        <v>621</v>
      </c>
      <c r="O389" s="3" t="s">
        <v>621</v>
      </c>
      <c r="P389" s="3" t="s">
        <v>621</v>
      </c>
      <c r="Q389" s="3" t="s">
        <v>621</v>
      </c>
      <c r="R389" s="3" t="s">
        <v>621</v>
      </c>
      <c r="S389" s="3" t="s">
        <v>621</v>
      </c>
      <c r="V389" s="20">
        <f t="shared" si="37"/>
        <v>0.65800000000000003</v>
      </c>
      <c r="W389" s="20" t="str">
        <f t="shared" si="41"/>
        <v/>
      </c>
      <c r="AA389" s="90" t="str">
        <f t="shared" si="36"/>
        <v>Nordisk residual</v>
      </c>
      <c r="AC389" s="3">
        <f t="shared" si="38"/>
        <v>2.23</v>
      </c>
      <c r="AD389" s="3">
        <f t="shared" si="39"/>
        <v>258</v>
      </c>
      <c r="AE389" s="3">
        <f t="shared" si="40"/>
        <v>0.33</v>
      </c>
    </row>
    <row r="390" spans="1:31" ht="15" customHeight="1" x14ac:dyDescent="0.25">
      <c r="A390" s="3" t="s">
        <v>505</v>
      </c>
      <c r="B390" s="3" t="s">
        <v>506</v>
      </c>
      <c r="C390" s="3">
        <v>2013</v>
      </c>
      <c r="D390" s="3">
        <v>0.154</v>
      </c>
      <c r="E390" s="3" t="s">
        <v>621</v>
      </c>
      <c r="F390" s="3" t="s">
        <v>784</v>
      </c>
      <c r="G390" s="3">
        <v>2.23</v>
      </c>
      <c r="H390" s="3">
        <v>8.56</v>
      </c>
      <c r="I390" s="3">
        <v>0</v>
      </c>
      <c r="J390" s="3" t="s">
        <v>621</v>
      </c>
      <c r="K390" s="3" t="s">
        <v>621</v>
      </c>
      <c r="L390" s="3" t="s">
        <v>621</v>
      </c>
      <c r="M390" s="3" t="s">
        <v>621</v>
      </c>
      <c r="N390" s="3" t="s">
        <v>621</v>
      </c>
      <c r="O390" s="3" t="s">
        <v>621</v>
      </c>
      <c r="P390" s="3" t="s">
        <v>621</v>
      </c>
      <c r="Q390" s="3" t="s">
        <v>621</v>
      </c>
      <c r="R390" s="3" t="s">
        <v>621</v>
      </c>
      <c r="S390" s="3" t="s">
        <v>621</v>
      </c>
      <c r="V390" s="20">
        <f t="shared" si="37"/>
        <v>0.154</v>
      </c>
      <c r="W390" s="20" t="str">
        <f t="shared" si="41"/>
        <v/>
      </c>
      <c r="AA390" s="90" t="str">
        <f t="shared" si="36"/>
        <v>'sol. vind. vatten (100% klimatneutral)'</v>
      </c>
      <c r="AC390" s="3">
        <f t="shared" si="38"/>
        <v>2.23</v>
      </c>
      <c r="AD390" s="3">
        <f t="shared" si="39"/>
        <v>8.56</v>
      </c>
      <c r="AE390" s="3">
        <f t="shared" si="40"/>
        <v>0</v>
      </c>
    </row>
    <row r="391" spans="1:31" ht="15" customHeight="1" x14ac:dyDescent="0.25">
      <c r="A391" s="3" t="s">
        <v>505</v>
      </c>
      <c r="B391" s="3" t="s">
        <v>507</v>
      </c>
      <c r="C391" s="3">
        <v>2013</v>
      </c>
      <c r="D391" s="3" t="s">
        <v>621</v>
      </c>
      <c r="E391" s="3" t="s">
        <v>621</v>
      </c>
      <c r="F391" s="3" t="s">
        <v>622</v>
      </c>
      <c r="G391" s="3">
        <v>2.23</v>
      </c>
      <c r="H391" s="3">
        <v>258</v>
      </c>
      <c r="I391" s="3">
        <v>0.33</v>
      </c>
      <c r="J391" s="3" t="s">
        <v>621</v>
      </c>
      <c r="K391" s="3" t="s">
        <v>621</v>
      </c>
      <c r="L391" s="3" t="s">
        <v>621</v>
      </c>
      <c r="M391" s="3" t="s">
        <v>621</v>
      </c>
      <c r="N391" s="3" t="s">
        <v>621</v>
      </c>
      <c r="O391" s="3" t="s">
        <v>621</v>
      </c>
      <c r="P391" s="3" t="s">
        <v>621</v>
      </c>
      <c r="Q391" s="3" t="s">
        <v>621</v>
      </c>
      <c r="R391" s="3" t="s">
        <v>621</v>
      </c>
      <c r="S391" s="3" t="s">
        <v>621</v>
      </c>
      <c r="V391" s="20">
        <f t="shared" si="37"/>
        <v>0</v>
      </c>
      <c r="W391" s="20" t="str">
        <f t="shared" si="41"/>
        <v/>
      </c>
      <c r="AA391" s="90" t="str">
        <f t="shared" si="36"/>
        <v>Nordisk residual</v>
      </c>
      <c r="AC391" s="3">
        <f t="shared" si="38"/>
        <v>2.23</v>
      </c>
      <c r="AD391" s="3">
        <f t="shared" si="39"/>
        <v>258</v>
      </c>
      <c r="AE391" s="3">
        <f t="shared" si="40"/>
        <v>0.33</v>
      </c>
    </row>
    <row r="392" spans="1:31" ht="15" customHeight="1" x14ac:dyDescent="0.25">
      <c r="A392" s="3" t="s">
        <v>505</v>
      </c>
      <c r="B392" s="3" t="s">
        <v>508</v>
      </c>
      <c r="C392" s="3">
        <v>2013</v>
      </c>
      <c r="D392" s="3">
        <v>0.20399999999999999</v>
      </c>
      <c r="E392" s="3" t="s">
        <v>621</v>
      </c>
      <c r="F392" s="3" t="s">
        <v>785</v>
      </c>
      <c r="G392" s="3">
        <v>2.23</v>
      </c>
      <c r="H392" s="3">
        <v>8.56</v>
      </c>
      <c r="I392" s="3">
        <v>0</v>
      </c>
      <c r="J392" s="3" t="s">
        <v>621</v>
      </c>
      <c r="K392" s="3" t="s">
        <v>621</v>
      </c>
      <c r="L392" s="3" t="s">
        <v>621</v>
      </c>
      <c r="M392" s="3" t="s">
        <v>621</v>
      </c>
      <c r="N392" s="3" t="s">
        <v>621</v>
      </c>
      <c r="O392" s="3" t="s">
        <v>621</v>
      </c>
      <c r="P392" s="3" t="s">
        <v>621</v>
      </c>
      <c r="Q392" s="3" t="s">
        <v>621</v>
      </c>
      <c r="R392" s="3" t="s">
        <v>621</v>
      </c>
      <c r="S392" s="3" t="s">
        <v>621</v>
      </c>
      <c r="V392" s="20">
        <f t="shared" si="37"/>
        <v>0.20399999999999999</v>
      </c>
      <c r="W392" s="20" t="str">
        <f t="shared" si="41"/>
        <v/>
      </c>
      <c r="AA392" s="90" t="str">
        <f t="shared" si="36"/>
        <v>'Sol. vind. vatten (100% klimatneutral)'</v>
      </c>
      <c r="AC392" s="3">
        <f t="shared" si="38"/>
        <v>2.23</v>
      </c>
      <c r="AD392" s="3">
        <f t="shared" si="39"/>
        <v>8.56</v>
      </c>
      <c r="AE392" s="3">
        <f t="shared" si="40"/>
        <v>0</v>
      </c>
    </row>
    <row r="393" spans="1:31" ht="15" customHeight="1" x14ac:dyDescent="0.25">
      <c r="A393" s="3" t="s">
        <v>505</v>
      </c>
      <c r="B393" s="3" t="s">
        <v>509</v>
      </c>
      <c r="C393" s="3">
        <v>2013</v>
      </c>
      <c r="D393" s="3">
        <v>5.3999999999999999E-2</v>
      </c>
      <c r="E393" s="3" t="s">
        <v>621</v>
      </c>
      <c r="F393" s="3" t="s">
        <v>784</v>
      </c>
      <c r="G393" s="3">
        <v>2.23</v>
      </c>
      <c r="H393" s="3">
        <v>8.56</v>
      </c>
      <c r="I393" s="3">
        <v>0</v>
      </c>
      <c r="J393" s="3" t="s">
        <v>621</v>
      </c>
      <c r="K393" s="3" t="s">
        <v>621</v>
      </c>
      <c r="L393" s="3" t="s">
        <v>621</v>
      </c>
      <c r="M393" s="3" t="s">
        <v>621</v>
      </c>
      <c r="N393" s="3" t="s">
        <v>621</v>
      </c>
      <c r="O393" s="3" t="s">
        <v>621</v>
      </c>
      <c r="P393" s="3" t="s">
        <v>621</v>
      </c>
      <c r="Q393" s="3" t="s">
        <v>621</v>
      </c>
      <c r="R393" s="3" t="s">
        <v>621</v>
      </c>
      <c r="S393" s="3" t="s">
        <v>621</v>
      </c>
      <c r="V393" s="20">
        <f t="shared" si="37"/>
        <v>5.3999999999999999E-2</v>
      </c>
      <c r="W393" s="20" t="str">
        <f t="shared" si="41"/>
        <v/>
      </c>
      <c r="AA393" s="90" t="str">
        <f t="shared" si="36"/>
        <v>'sol. vind. vatten (100% klimatneutral)'</v>
      </c>
      <c r="AC393" s="3">
        <f t="shared" si="38"/>
        <v>2.23</v>
      </c>
      <c r="AD393" s="3">
        <f t="shared" si="39"/>
        <v>8.56</v>
      </c>
      <c r="AE393" s="3">
        <f t="shared" si="40"/>
        <v>0</v>
      </c>
    </row>
    <row r="394" spans="1:31" ht="15" customHeight="1" x14ac:dyDescent="0.25">
      <c r="A394" s="3" t="s">
        <v>505</v>
      </c>
      <c r="B394" s="3" t="s">
        <v>510</v>
      </c>
      <c r="C394" s="3">
        <v>2013</v>
      </c>
      <c r="D394" s="3">
        <v>12.603</v>
      </c>
      <c r="E394" s="3">
        <v>44.12</v>
      </c>
      <c r="F394" s="3" t="s">
        <v>786</v>
      </c>
      <c r="G394" s="3">
        <v>2.23</v>
      </c>
      <c r="H394" s="3">
        <v>8.56</v>
      </c>
      <c r="I394" s="3">
        <v>0</v>
      </c>
      <c r="J394" s="3" t="s">
        <v>621</v>
      </c>
      <c r="K394" s="3" t="s">
        <v>621</v>
      </c>
      <c r="L394" s="3" t="s">
        <v>621</v>
      </c>
      <c r="M394" s="3" t="s">
        <v>621</v>
      </c>
      <c r="N394" s="3" t="s">
        <v>621</v>
      </c>
      <c r="O394" s="3" t="s">
        <v>621</v>
      </c>
      <c r="P394" s="3" t="s">
        <v>621</v>
      </c>
      <c r="Q394" s="3" t="s">
        <v>621</v>
      </c>
      <c r="R394" s="3" t="s">
        <v>621</v>
      </c>
      <c r="S394" s="3" t="s">
        <v>621</v>
      </c>
      <c r="V394" s="20">
        <f t="shared" si="37"/>
        <v>12.603</v>
      </c>
      <c r="W394" s="20" t="str">
        <f t="shared" si="41"/>
        <v/>
      </c>
      <c r="AA394" s="90" t="str">
        <f t="shared" si="36"/>
        <v>'sol.vind.vatten (100% klimatneutral)'</v>
      </c>
      <c r="AC394" s="3">
        <f t="shared" si="38"/>
        <v>2.23</v>
      </c>
      <c r="AD394" s="3">
        <f t="shared" si="39"/>
        <v>8.56</v>
      </c>
      <c r="AE394" s="3">
        <f t="shared" si="40"/>
        <v>0</v>
      </c>
    </row>
    <row r="395" spans="1:31"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V395" s="20">
        <f t="shared" si="37"/>
        <v>0</v>
      </c>
      <c r="W395" s="20" t="str">
        <f t="shared" si="41"/>
        <v/>
      </c>
      <c r="AA395" s="90" t="str">
        <f t="shared" si="36"/>
        <v>Nordisk residual</v>
      </c>
      <c r="AC395" s="3">
        <f t="shared" si="38"/>
        <v>2.23</v>
      </c>
      <c r="AD395" s="3">
        <f t="shared" si="39"/>
        <v>258</v>
      </c>
      <c r="AE395" s="3">
        <f t="shared" si="40"/>
        <v>0.33</v>
      </c>
    </row>
    <row r="396" spans="1:31"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V396" s="20">
        <f t="shared" si="37"/>
        <v>0</v>
      </c>
      <c r="W396" s="20" t="str">
        <f t="shared" si="41"/>
        <v/>
      </c>
      <c r="AA396" s="90" t="str">
        <f t="shared" si="36"/>
        <v>Nordisk residual</v>
      </c>
      <c r="AC396" s="3">
        <f t="shared" si="38"/>
        <v>2.23</v>
      </c>
      <c r="AD396" s="3">
        <f t="shared" si="39"/>
        <v>258</v>
      </c>
      <c r="AE396" s="3">
        <f t="shared" si="40"/>
        <v>0.33</v>
      </c>
    </row>
    <row r="397" spans="1:31" ht="15" customHeight="1" x14ac:dyDescent="0.25">
      <c r="A397" s="3" t="s">
        <v>514</v>
      </c>
      <c r="B397" s="3" t="s">
        <v>515</v>
      </c>
      <c r="C397" s="3">
        <v>2013</v>
      </c>
      <c r="D397" s="3">
        <v>0.65</v>
      </c>
      <c r="E397" s="3">
        <v>0</v>
      </c>
      <c r="F397" s="3" t="s">
        <v>622</v>
      </c>
      <c r="G397" s="3">
        <v>2.23</v>
      </c>
      <c r="H397" s="3">
        <v>258</v>
      </c>
      <c r="I397" s="3">
        <v>0.33</v>
      </c>
      <c r="J397" s="3" t="s">
        <v>621</v>
      </c>
      <c r="K397" s="3" t="s">
        <v>621</v>
      </c>
      <c r="L397" s="3" t="s">
        <v>621</v>
      </c>
      <c r="M397" s="3" t="s">
        <v>621</v>
      </c>
      <c r="N397" s="3" t="s">
        <v>621</v>
      </c>
      <c r="O397" s="3" t="s">
        <v>621</v>
      </c>
      <c r="P397" s="3" t="s">
        <v>621</v>
      </c>
      <c r="Q397" s="3" t="s">
        <v>621</v>
      </c>
      <c r="R397" s="3" t="s">
        <v>621</v>
      </c>
      <c r="S397" s="3" t="s">
        <v>621</v>
      </c>
      <c r="V397" s="20">
        <f t="shared" si="37"/>
        <v>0.65</v>
      </c>
      <c r="W397" s="20" t="str">
        <f t="shared" si="41"/>
        <v/>
      </c>
      <c r="AA397" s="90" t="str">
        <f t="shared" si="36"/>
        <v>Nordisk residual</v>
      </c>
      <c r="AC397" s="3">
        <f t="shared" si="38"/>
        <v>2.23</v>
      </c>
      <c r="AD397" s="3">
        <f t="shared" si="39"/>
        <v>258</v>
      </c>
      <c r="AE397" s="3">
        <f t="shared" si="40"/>
        <v>0.33</v>
      </c>
    </row>
    <row r="398" spans="1:31" ht="15" customHeight="1" x14ac:dyDescent="0.25">
      <c r="A398" s="3" t="s">
        <v>516</v>
      </c>
      <c r="B398" s="3" t="s">
        <v>517</v>
      </c>
      <c r="C398" s="3">
        <v>2013</v>
      </c>
      <c r="D398" s="3">
        <v>0.04</v>
      </c>
      <c r="E398" s="3" t="s">
        <v>621</v>
      </c>
      <c r="F398" s="3" t="s">
        <v>787</v>
      </c>
      <c r="G398" s="3">
        <v>0</v>
      </c>
      <c r="H398" s="3">
        <v>0</v>
      </c>
      <c r="I398" s="3">
        <v>0</v>
      </c>
      <c r="J398" s="3" t="s">
        <v>621</v>
      </c>
      <c r="K398" s="3" t="s">
        <v>621</v>
      </c>
      <c r="L398" s="3" t="s">
        <v>621</v>
      </c>
      <c r="M398" s="3" t="s">
        <v>621</v>
      </c>
      <c r="N398" s="3" t="s">
        <v>621</v>
      </c>
      <c r="O398" s="3" t="s">
        <v>621</v>
      </c>
      <c r="P398" s="3" t="s">
        <v>621</v>
      </c>
      <c r="Q398" s="3" t="s">
        <v>621</v>
      </c>
      <c r="R398" s="3" t="s">
        <v>621</v>
      </c>
      <c r="S398" s="3" t="s">
        <v>621</v>
      </c>
      <c r="V398" s="20">
        <f t="shared" si="37"/>
        <v>0.04</v>
      </c>
      <c r="W398" s="20" t="str">
        <f t="shared" si="41"/>
        <v/>
      </c>
      <c r="AA398" s="90" t="str">
        <f t="shared" si="36"/>
        <v>'Ursprumgsgaranterad'</v>
      </c>
      <c r="AC398" s="3">
        <f t="shared" si="38"/>
        <v>0</v>
      </c>
      <c r="AD398" s="3">
        <f t="shared" si="39"/>
        <v>0</v>
      </c>
      <c r="AE398" s="3">
        <f t="shared" si="40"/>
        <v>0</v>
      </c>
    </row>
    <row r="399" spans="1:31" ht="15" customHeight="1" x14ac:dyDescent="0.25">
      <c r="A399" s="3" t="s">
        <v>516</v>
      </c>
      <c r="B399" s="3" t="s">
        <v>518</v>
      </c>
      <c r="C399" s="3">
        <v>2013</v>
      </c>
      <c r="D399" s="3">
        <v>8.6999999999999994E-2</v>
      </c>
      <c r="E399" s="3" t="s">
        <v>621</v>
      </c>
      <c r="F399" s="3" t="s">
        <v>788</v>
      </c>
      <c r="G399" s="3">
        <v>0</v>
      </c>
      <c r="H399" s="3">
        <v>0</v>
      </c>
      <c r="I399" s="3">
        <v>0</v>
      </c>
      <c r="J399" s="3" t="s">
        <v>621</v>
      </c>
      <c r="K399" s="3" t="s">
        <v>621</v>
      </c>
      <c r="L399" s="3" t="s">
        <v>621</v>
      </c>
      <c r="M399" s="3" t="s">
        <v>621</v>
      </c>
      <c r="N399" s="3" t="s">
        <v>621</v>
      </c>
      <c r="O399" s="3" t="s">
        <v>621</v>
      </c>
      <c r="P399" s="3" t="s">
        <v>621</v>
      </c>
      <c r="Q399" s="3" t="s">
        <v>621</v>
      </c>
      <c r="R399" s="3" t="s">
        <v>621</v>
      </c>
      <c r="S399" s="3" t="s">
        <v>621</v>
      </c>
      <c r="V399" s="20">
        <f t="shared" si="37"/>
        <v>8.6999999999999994E-2</v>
      </c>
      <c r="W399" s="20" t="str">
        <f t="shared" si="41"/>
        <v/>
      </c>
      <c r="AA399" s="90" t="str">
        <f t="shared" si="36"/>
        <v>'Ursprungsgaranterad'</v>
      </c>
      <c r="AC399" s="3">
        <f t="shared" si="38"/>
        <v>0</v>
      </c>
      <c r="AD399" s="3">
        <f t="shared" si="39"/>
        <v>0</v>
      </c>
      <c r="AE399" s="3">
        <f t="shared" si="40"/>
        <v>0</v>
      </c>
    </row>
    <row r="400" spans="1:31" ht="15" customHeight="1" x14ac:dyDescent="0.25">
      <c r="A400" s="3" t="s">
        <v>516</v>
      </c>
      <c r="B400" s="3" t="s">
        <v>519</v>
      </c>
      <c r="C400" s="3">
        <v>2013</v>
      </c>
      <c r="D400" s="3">
        <v>2.8</v>
      </c>
      <c r="E400" s="3" t="s">
        <v>621</v>
      </c>
      <c r="F400" s="3" t="s">
        <v>788</v>
      </c>
      <c r="G400" s="3">
        <v>0</v>
      </c>
      <c r="H400" s="3">
        <v>0</v>
      </c>
      <c r="I400" s="3">
        <v>0</v>
      </c>
      <c r="J400" s="3" t="s">
        <v>621</v>
      </c>
      <c r="K400" s="3" t="s">
        <v>621</v>
      </c>
      <c r="L400" s="3" t="s">
        <v>621</v>
      </c>
      <c r="M400" s="3" t="s">
        <v>621</v>
      </c>
      <c r="N400" s="3" t="s">
        <v>621</v>
      </c>
      <c r="O400" s="3" t="s">
        <v>621</v>
      </c>
      <c r="P400" s="3" t="s">
        <v>621</v>
      </c>
      <c r="Q400" s="3" t="s">
        <v>621</v>
      </c>
      <c r="R400" s="3" t="s">
        <v>621</v>
      </c>
      <c r="S400" s="3" t="s">
        <v>621</v>
      </c>
      <c r="V400" s="20">
        <f t="shared" si="37"/>
        <v>2.8</v>
      </c>
      <c r="W400" s="20" t="str">
        <f t="shared" si="41"/>
        <v/>
      </c>
      <c r="AA400" s="90" t="str">
        <f t="shared" si="36"/>
        <v>'Ursprungsgaranterad'</v>
      </c>
      <c r="AC400" s="3">
        <f t="shared" si="38"/>
        <v>0</v>
      </c>
      <c r="AD400" s="3">
        <f t="shared" si="39"/>
        <v>0</v>
      </c>
      <c r="AE400" s="3">
        <f t="shared" si="40"/>
        <v>0</v>
      </c>
    </row>
    <row r="401" spans="1:31" ht="15" customHeight="1" x14ac:dyDescent="0.25">
      <c r="A401" s="3" t="s">
        <v>516</v>
      </c>
      <c r="B401" s="3" t="s">
        <v>520</v>
      </c>
      <c r="C401" s="3">
        <v>2013</v>
      </c>
      <c r="D401" s="3">
        <v>9.9000000000000005E-2</v>
      </c>
      <c r="E401" s="3" t="s">
        <v>621</v>
      </c>
      <c r="F401" s="3" t="s">
        <v>788</v>
      </c>
      <c r="G401" s="3">
        <v>0</v>
      </c>
      <c r="H401" s="3">
        <v>0</v>
      </c>
      <c r="I401" s="3">
        <v>0</v>
      </c>
      <c r="J401" s="3" t="s">
        <v>621</v>
      </c>
      <c r="K401" s="3" t="s">
        <v>621</v>
      </c>
      <c r="L401" s="3" t="s">
        <v>621</v>
      </c>
      <c r="M401" s="3" t="s">
        <v>621</v>
      </c>
      <c r="N401" s="3" t="s">
        <v>621</v>
      </c>
      <c r="O401" s="3" t="s">
        <v>621</v>
      </c>
      <c r="P401" s="3" t="s">
        <v>621</v>
      </c>
      <c r="Q401" s="3" t="s">
        <v>621</v>
      </c>
      <c r="R401" s="3" t="s">
        <v>621</v>
      </c>
      <c r="S401" s="3" t="s">
        <v>621</v>
      </c>
      <c r="V401" s="20">
        <f t="shared" si="37"/>
        <v>9.9000000000000005E-2</v>
      </c>
      <c r="W401" s="20" t="str">
        <f t="shared" si="41"/>
        <v/>
      </c>
      <c r="AA401" s="90" t="str">
        <f t="shared" si="36"/>
        <v>'Ursprungsgaranterad'</v>
      </c>
      <c r="AC401" s="3">
        <f t="shared" si="38"/>
        <v>0</v>
      </c>
      <c r="AD401" s="3">
        <f t="shared" si="39"/>
        <v>0</v>
      </c>
      <c r="AE401" s="3">
        <f t="shared" si="40"/>
        <v>0</v>
      </c>
    </row>
    <row r="402" spans="1:31" ht="15" customHeight="1" x14ac:dyDescent="0.25">
      <c r="A402" s="3" t="s">
        <v>521</v>
      </c>
      <c r="B402" s="3" t="s">
        <v>522</v>
      </c>
      <c r="C402" s="3">
        <v>2013</v>
      </c>
      <c r="D402" s="3">
        <v>0.58499999999999996</v>
      </c>
      <c r="E402" s="3" t="s">
        <v>621</v>
      </c>
      <c r="F402" s="3" t="s">
        <v>622</v>
      </c>
      <c r="G402" s="3">
        <v>2.23</v>
      </c>
      <c r="H402" s="3">
        <v>258</v>
      </c>
      <c r="I402" s="3">
        <v>0.33</v>
      </c>
      <c r="J402" s="3" t="s">
        <v>621</v>
      </c>
      <c r="K402" s="3" t="s">
        <v>621</v>
      </c>
      <c r="L402" s="3" t="s">
        <v>621</v>
      </c>
      <c r="M402" s="3" t="s">
        <v>621</v>
      </c>
      <c r="N402" s="3" t="s">
        <v>621</v>
      </c>
      <c r="O402" s="3" t="s">
        <v>621</v>
      </c>
      <c r="P402" s="3" t="s">
        <v>621</v>
      </c>
      <c r="Q402" s="3" t="s">
        <v>621</v>
      </c>
      <c r="R402" s="3" t="s">
        <v>621</v>
      </c>
      <c r="S402" s="3" t="s">
        <v>621</v>
      </c>
      <c r="V402" s="20">
        <f t="shared" si="37"/>
        <v>0.58499999999999996</v>
      </c>
      <c r="W402" s="20" t="str">
        <f t="shared" si="41"/>
        <v/>
      </c>
      <c r="AA402" s="90" t="str">
        <f t="shared" si="36"/>
        <v>Nordisk residual</v>
      </c>
      <c r="AC402" s="3">
        <f t="shared" si="38"/>
        <v>2.23</v>
      </c>
      <c r="AD402" s="3">
        <f t="shared" si="39"/>
        <v>258</v>
      </c>
      <c r="AE402" s="3">
        <f t="shared" si="40"/>
        <v>0.33</v>
      </c>
    </row>
    <row r="403" spans="1:31" ht="15" customHeight="1" x14ac:dyDescent="0.25">
      <c r="A403" s="3" t="s">
        <v>521</v>
      </c>
      <c r="B403" s="3" t="s">
        <v>523</v>
      </c>
      <c r="C403" s="3">
        <v>2013</v>
      </c>
      <c r="D403" s="3">
        <v>14.3</v>
      </c>
      <c r="E403" s="3">
        <v>14.4</v>
      </c>
      <c r="F403" s="3" t="s">
        <v>622</v>
      </c>
      <c r="G403" s="3">
        <v>2.23</v>
      </c>
      <c r="H403" s="3">
        <v>258</v>
      </c>
      <c r="I403" s="3">
        <v>0.33</v>
      </c>
      <c r="J403" s="3" t="s">
        <v>621</v>
      </c>
      <c r="K403" s="3" t="s">
        <v>621</v>
      </c>
      <c r="L403" s="3" t="s">
        <v>621</v>
      </c>
      <c r="M403" s="3" t="s">
        <v>621</v>
      </c>
      <c r="N403" s="3" t="s">
        <v>621</v>
      </c>
      <c r="O403" s="3" t="s">
        <v>621</v>
      </c>
      <c r="P403" s="3" t="s">
        <v>621</v>
      </c>
      <c r="Q403" s="3" t="s">
        <v>621</v>
      </c>
      <c r="R403" s="3" t="s">
        <v>621</v>
      </c>
      <c r="S403" s="3" t="s">
        <v>621</v>
      </c>
      <c r="V403" s="20">
        <f t="shared" si="37"/>
        <v>14.3</v>
      </c>
      <c r="W403" s="20" t="str">
        <f t="shared" si="41"/>
        <v/>
      </c>
      <c r="AA403" s="90" t="str">
        <f t="shared" si="36"/>
        <v>Nordisk residual</v>
      </c>
      <c r="AC403" s="3">
        <f t="shared" si="38"/>
        <v>2.23</v>
      </c>
      <c r="AD403" s="3">
        <f t="shared" si="39"/>
        <v>258</v>
      </c>
      <c r="AE403" s="3">
        <f t="shared" si="40"/>
        <v>0.33</v>
      </c>
    </row>
    <row r="404" spans="1:31" ht="15" customHeight="1" x14ac:dyDescent="0.25">
      <c r="A404" s="3" t="s">
        <v>521</v>
      </c>
      <c r="B404" s="3" t="s">
        <v>524</v>
      </c>
      <c r="C404" s="3">
        <v>2013</v>
      </c>
      <c r="D404" s="3">
        <v>4.5999999999999996</v>
      </c>
      <c r="E404" s="3" t="s">
        <v>621</v>
      </c>
      <c r="F404" s="3" t="s">
        <v>622</v>
      </c>
      <c r="G404" s="3">
        <v>2.23</v>
      </c>
      <c r="H404" s="3">
        <v>258</v>
      </c>
      <c r="I404" s="3">
        <v>0.33</v>
      </c>
      <c r="J404" s="3" t="s">
        <v>621</v>
      </c>
      <c r="K404" s="3" t="s">
        <v>621</v>
      </c>
      <c r="L404" s="3" t="s">
        <v>621</v>
      </c>
      <c r="M404" s="3" t="s">
        <v>621</v>
      </c>
      <c r="N404" s="3" t="s">
        <v>621</v>
      </c>
      <c r="O404" s="3" t="s">
        <v>621</v>
      </c>
      <c r="P404" s="3" t="s">
        <v>621</v>
      </c>
      <c r="Q404" s="3" t="s">
        <v>621</v>
      </c>
      <c r="R404" s="3" t="s">
        <v>621</v>
      </c>
      <c r="S404" s="3" t="s">
        <v>621</v>
      </c>
      <c r="V404" s="20">
        <f t="shared" si="37"/>
        <v>4.5999999999999996</v>
      </c>
      <c r="W404" s="20" t="str">
        <f t="shared" si="41"/>
        <v/>
      </c>
      <c r="AA404" s="90" t="str">
        <f t="shared" si="36"/>
        <v>Nordisk residual</v>
      </c>
      <c r="AC404" s="3">
        <f t="shared" si="38"/>
        <v>2.23</v>
      </c>
      <c r="AD404" s="3">
        <f t="shared" si="39"/>
        <v>258</v>
      </c>
      <c r="AE404" s="3">
        <f t="shared" si="40"/>
        <v>0.33</v>
      </c>
    </row>
    <row r="405" spans="1:31" ht="15" customHeight="1" x14ac:dyDescent="0.25">
      <c r="A405" s="3" t="s">
        <v>521</v>
      </c>
      <c r="B405" s="3" t="s">
        <v>525</v>
      </c>
      <c r="C405" s="3">
        <v>2013</v>
      </c>
      <c r="D405" s="3">
        <v>0.42</v>
      </c>
      <c r="E405" s="3" t="s">
        <v>621</v>
      </c>
      <c r="F405" s="3" t="s">
        <v>622</v>
      </c>
      <c r="G405" s="3">
        <v>2.23</v>
      </c>
      <c r="H405" s="3">
        <v>258</v>
      </c>
      <c r="I405" s="3">
        <v>0.33</v>
      </c>
      <c r="J405" s="3" t="s">
        <v>621</v>
      </c>
      <c r="K405" s="3" t="s">
        <v>621</v>
      </c>
      <c r="L405" s="3" t="s">
        <v>621</v>
      </c>
      <c r="M405" s="3" t="s">
        <v>621</v>
      </c>
      <c r="N405" s="3" t="s">
        <v>621</v>
      </c>
      <c r="O405" s="3" t="s">
        <v>621</v>
      </c>
      <c r="P405" s="3" t="s">
        <v>621</v>
      </c>
      <c r="Q405" s="3" t="s">
        <v>621</v>
      </c>
      <c r="R405" s="3" t="s">
        <v>621</v>
      </c>
      <c r="S405" s="3" t="s">
        <v>621</v>
      </c>
      <c r="V405" s="20">
        <f t="shared" si="37"/>
        <v>0.42</v>
      </c>
      <c r="W405" s="20" t="str">
        <f t="shared" si="41"/>
        <v/>
      </c>
      <c r="AA405" s="90" t="str">
        <f t="shared" si="36"/>
        <v>Nordisk residual</v>
      </c>
      <c r="AC405" s="3">
        <f t="shared" si="38"/>
        <v>2.23</v>
      </c>
      <c r="AD405" s="3">
        <f t="shared" si="39"/>
        <v>258</v>
      </c>
      <c r="AE405" s="3">
        <f t="shared" si="40"/>
        <v>0.33</v>
      </c>
    </row>
    <row r="406" spans="1:31" ht="15" customHeight="1" x14ac:dyDescent="0.25">
      <c r="A406" s="3" t="s">
        <v>521</v>
      </c>
      <c r="B406" s="3" t="s">
        <v>526</v>
      </c>
      <c r="C406" s="3">
        <v>2013</v>
      </c>
      <c r="D406" s="3">
        <v>2.7</v>
      </c>
      <c r="E406" s="3" t="s">
        <v>621</v>
      </c>
      <c r="F406" s="3" t="s">
        <v>622</v>
      </c>
      <c r="G406" s="3">
        <v>2.23</v>
      </c>
      <c r="H406" s="3">
        <v>258</v>
      </c>
      <c r="I406" s="3">
        <v>0.33</v>
      </c>
      <c r="J406" s="3" t="s">
        <v>621</v>
      </c>
      <c r="K406" s="3" t="s">
        <v>621</v>
      </c>
      <c r="L406" s="3" t="s">
        <v>621</v>
      </c>
      <c r="M406" s="3" t="s">
        <v>621</v>
      </c>
      <c r="N406" s="3" t="s">
        <v>621</v>
      </c>
      <c r="O406" s="3" t="s">
        <v>621</v>
      </c>
      <c r="P406" s="3" t="s">
        <v>621</v>
      </c>
      <c r="Q406" s="3" t="s">
        <v>621</v>
      </c>
      <c r="R406" s="3" t="s">
        <v>621</v>
      </c>
      <c r="S406" s="3" t="s">
        <v>621</v>
      </c>
      <c r="V406" s="20">
        <f t="shared" si="37"/>
        <v>2.7</v>
      </c>
      <c r="W406" s="20" t="str">
        <f t="shared" si="41"/>
        <v/>
      </c>
      <c r="AA406" s="90" t="str">
        <f t="shared" si="36"/>
        <v>Nordisk residual</v>
      </c>
      <c r="AC406" s="3">
        <f t="shared" si="38"/>
        <v>2.23</v>
      </c>
      <c r="AD406" s="3">
        <f t="shared" si="39"/>
        <v>258</v>
      </c>
      <c r="AE406" s="3">
        <f t="shared" si="40"/>
        <v>0.33</v>
      </c>
    </row>
    <row r="407" spans="1:31" ht="15" customHeight="1" x14ac:dyDescent="0.25">
      <c r="A407" s="3" t="s">
        <v>521</v>
      </c>
      <c r="B407" s="3" t="s">
        <v>527</v>
      </c>
      <c r="C407" s="3">
        <v>2013</v>
      </c>
      <c r="D407" s="3">
        <v>1.9</v>
      </c>
      <c r="E407" s="3" t="s">
        <v>621</v>
      </c>
      <c r="F407" s="3" t="s">
        <v>622</v>
      </c>
      <c r="G407" s="3">
        <v>2.23</v>
      </c>
      <c r="H407" s="3">
        <v>258</v>
      </c>
      <c r="I407" s="3">
        <v>0.33</v>
      </c>
      <c r="J407" s="3" t="s">
        <v>621</v>
      </c>
      <c r="K407" s="3" t="s">
        <v>621</v>
      </c>
      <c r="L407" s="3" t="s">
        <v>621</v>
      </c>
      <c r="M407" s="3" t="s">
        <v>621</v>
      </c>
      <c r="N407" s="3" t="s">
        <v>621</v>
      </c>
      <c r="O407" s="3" t="s">
        <v>621</v>
      </c>
      <c r="P407" s="3" t="s">
        <v>621</v>
      </c>
      <c r="Q407" s="3" t="s">
        <v>621</v>
      </c>
      <c r="R407" s="3" t="s">
        <v>621</v>
      </c>
      <c r="S407" s="3" t="s">
        <v>621</v>
      </c>
      <c r="V407" s="20">
        <f t="shared" si="37"/>
        <v>1.9</v>
      </c>
      <c r="W407" s="20" t="str">
        <f t="shared" si="41"/>
        <v/>
      </c>
      <c r="AA407" s="90" t="str">
        <f t="shared" si="36"/>
        <v>Nordisk residual</v>
      </c>
      <c r="AC407" s="3">
        <f t="shared" si="38"/>
        <v>2.23</v>
      </c>
      <c r="AD407" s="3">
        <f t="shared" si="39"/>
        <v>258</v>
      </c>
      <c r="AE407" s="3">
        <f t="shared" si="40"/>
        <v>0.33</v>
      </c>
    </row>
    <row r="408" spans="1:31" ht="15" customHeight="1" x14ac:dyDescent="0.25">
      <c r="A408" s="3" t="s">
        <v>521</v>
      </c>
      <c r="B408" s="3" t="s">
        <v>528</v>
      </c>
      <c r="C408" s="3">
        <v>2013</v>
      </c>
      <c r="D408" s="3">
        <v>6.4</v>
      </c>
      <c r="E408" s="3">
        <v>2.5</v>
      </c>
      <c r="F408" s="3" t="s">
        <v>622</v>
      </c>
      <c r="G408" s="3">
        <v>2.23</v>
      </c>
      <c r="H408" s="3">
        <v>258</v>
      </c>
      <c r="I408" s="3">
        <v>0.33</v>
      </c>
      <c r="J408" s="3" t="s">
        <v>621</v>
      </c>
      <c r="K408" s="3" t="s">
        <v>621</v>
      </c>
      <c r="L408" s="3" t="s">
        <v>621</v>
      </c>
      <c r="M408" s="3" t="s">
        <v>621</v>
      </c>
      <c r="N408" s="3" t="s">
        <v>621</v>
      </c>
      <c r="O408" s="3" t="s">
        <v>621</v>
      </c>
      <c r="P408" s="3" t="s">
        <v>621</v>
      </c>
      <c r="Q408" s="3" t="s">
        <v>621</v>
      </c>
      <c r="R408" s="3" t="s">
        <v>621</v>
      </c>
      <c r="S408" s="3" t="s">
        <v>621</v>
      </c>
      <c r="V408" s="20">
        <f t="shared" si="37"/>
        <v>6.4</v>
      </c>
      <c r="W408" s="20" t="str">
        <f t="shared" si="41"/>
        <v/>
      </c>
      <c r="AA408" s="90" t="str">
        <f t="shared" si="36"/>
        <v>Nordisk residual</v>
      </c>
      <c r="AC408" s="3">
        <f t="shared" si="38"/>
        <v>2.23</v>
      </c>
      <c r="AD408" s="3">
        <f t="shared" si="39"/>
        <v>258</v>
      </c>
      <c r="AE408" s="3">
        <f t="shared" si="40"/>
        <v>0.33</v>
      </c>
    </row>
    <row r="409" spans="1:31" ht="15" customHeight="1" x14ac:dyDescent="0.25">
      <c r="A409" s="3" t="s">
        <v>521</v>
      </c>
      <c r="B409" s="3" t="s">
        <v>529</v>
      </c>
      <c r="C409" s="3">
        <v>2013</v>
      </c>
      <c r="D409" s="3">
        <v>5.4219999999999997</v>
      </c>
      <c r="E409" s="3">
        <v>18.792000000000002</v>
      </c>
      <c r="F409" s="3" t="s">
        <v>622</v>
      </c>
      <c r="G409" s="3">
        <v>2.23</v>
      </c>
      <c r="H409" s="3">
        <v>258</v>
      </c>
      <c r="I409" s="3">
        <v>0.33</v>
      </c>
      <c r="J409" s="3" t="s">
        <v>621</v>
      </c>
      <c r="K409" s="3" t="s">
        <v>621</v>
      </c>
      <c r="L409" s="3" t="s">
        <v>621</v>
      </c>
      <c r="M409" s="3" t="s">
        <v>621</v>
      </c>
      <c r="N409" s="3" t="s">
        <v>621</v>
      </c>
      <c r="O409" s="3" t="s">
        <v>621</v>
      </c>
      <c r="P409" s="3" t="s">
        <v>621</v>
      </c>
      <c r="Q409" s="3" t="s">
        <v>621</v>
      </c>
      <c r="R409" s="3" t="s">
        <v>621</v>
      </c>
      <c r="S409" s="3" t="s">
        <v>621</v>
      </c>
      <c r="V409" s="20">
        <f t="shared" si="37"/>
        <v>5.4219999999999997</v>
      </c>
      <c r="W409" s="20" t="str">
        <f t="shared" si="41"/>
        <v/>
      </c>
      <c r="AA409" s="90" t="str">
        <f t="shared" si="36"/>
        <v>Nordisk residual</v>
      </c>
      <c r="AC409" s="3">
        <f t="shared" si="38"/>
        <v>2.23</v>
      </c>
      <c r="AD409" s="3">
        <f t="shared" si="39"/>
        <v>258</v>
      </c>
      <c r="AE409" s="3">
        <f t="shared" si="40"/>
        <v>0.33</v>
      </c>
    </row>
    <row r="410" spans="1:31"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V410" s="20">
        <f t="shared" si="37"/>
        <v>0</v>
      </c>
      <c r="W410" s="20" t="str">
        <f t="shared" si="41"/>
        <v/>
      </c>
      <c r="AA410" s="90" t="str">
        <f t="shared" si="36"/>
        <v>Nordisk residual</v>
      </c>
      <c r="AC410" s="3">
        <f t="shared" si="38"/>
        <v>2.23</v>
      </c>
      <c r="AD410" s="3">
        <f t="shared" si="39"/>
        <v>258</v>
      </c>
      <c r="AE410" s="3">
        <f t="shared" si="40"/>
        <v>0.33</v>
      </c>
    </row>
    <row r="411" spans="1:31" ht="15" customHeight="1" x14ac:dyDescent="0.25">
      <c r="A411" s="3" t="s">
        <v>521</v>
      </c>
      <c r="B411" s="3" t="s">
        <v>531</v>
      </c>
      <c r="C411" s="3">
        <v>2013</v>
      </c>
      <c r="D411" s="3">
        <v>0.2</v>
      </c>
      <c r="E411" s="3" t="s">
        <v>621</v>
      </c>
      <c r="F411" s="3" t="s">
        <v>622</v>
      </c>
      <c r="G411" s="3">
        <v>2.23</v>
      </c>
      <c r="H411" s="3">
        <v>258</v>
      </c>
      <c r="I411" s="3">
        <v>0.33</v>
      </c>
      <c r="J411" s="3" t="s">
        <v>621</v>
      </c>
      <c r="K411" s="3" t="s">
        <v>621</v>
      </c>
      <c r="L411" s="3" t="s">
        <v>621</v>
      </c>
      <c r="M411" s="3" t="s">
        <v>621</v>
      </c>
      <c r="N411" s="3" t="s">
        <v>621</v>
      </c>
      <c r="O411" s="3" t="s">
        <v>621</v>
      </c>
      <c r="P411" s="3" t="s">
        <v>621</v>
      </c>
      <c r="Q411" s="3" t="s">
        <v>621</v>
      </c>
      <c r="R411" s="3" t="s">
        <v>621</v>
      </c>
      <c r="S411" s="3" t="s">
        <v>621</v>
      </c>
      <c r="V411" s="20">
        <f t="shared" si="37"/>
        <v>0.2</v>
      </c>
      <c r="W411" s="20" t="str">
        <f t="shared" si="41"/>
        <v/>
      </c>
      <c r="AA411" s="90" t="str">
        <f t="shared" si="36"/>
        <v>Nordisk residual</v>
      </c>
      <c r="AC411" s="3">
        <f t="shared" si="38"/>
        <v>2.23</v>
      </c>
      <c r="AD411" s="3">
        <f t="shared" si="39"/>
        <v>258</v>
      </c>
      <c r="AE411" s="3">
        <f t="shared" si="40"/>
        <v>0.33</v>
      </c>
    </row>
    <row r="412" spans="1:31" ht="15" customHeight="1" x14ac:dyDescent="0.25">
      <c r="A412" s="3" t="s">
        <v>521</v>
      </c>
      <c r="B412" s="3" t="s">
        <v>532</v>
      </c>
      <c r="C412" s="3">
        <v>2013</v>
      </c>
      <c r="D412" s="3">
        <v>63.5</v>
      </c>
      <c r="E412" s="3">
        <v>21.2</v>
      </c>
      <c r="F412" s="3" t="s">
        <v>621</v>
      </c>
      <c r="G412" s="3">
        <v>2.23</v>
      </c>
      <c r="H412" s="3">
        <v>258</v>
      </c>
      <c r="I412" s="3">
        <v>0.33</v>
      </c>
      <c r="J412" s="3" t="s">
        <v>621</v>
      </c>
      <c r="K412" s="3" t="s">
        <v>621</v>
      </c>
      <c r="L412" s="3" t="s">
        <v>621</v>
      </c>
      <c r="M412" s="3" t="s">
        <v>621</v>
      </c>
      <c r="N412" s="3" t="s">
        <v>621</v>
      </c>
      <c r="O412" s="3">
        <v>88.7</v>
      </c>
      <c r="P412" s="3">
        <v>0.04</v>
      </c>
      <c r="Q412" s="3">
        <v>0</v>
      </c>
      <c r="R412" s="3">
        <v>0</v>
      </c>
      <c r="S412" s="3">
        <v>0</v>
      </c>
      <c r="V412" s="20">
        <f t="shared" si="37"/>
        <v>63.5</v>
      </c>
      <c r="W412" s="20" t="str">
        <f t="shared" si="41"/>
        <v/>
      </c>
      <c r="AA412" s="90" t="str">
        <f t="shared" si="36"/>
        <v>Nordisk residual</v>
      </c>
      <c r="AC412" s="3">
        <f t="shared" si="38"/>
        <v>2.23</v>
      </c>
      <c r="AD412" s="3">
        <f t="shared" si="39"/>
        <v>258</v>
      </c>
      <c r="AE412" s="3">
        <f t="shared" si="40"/>
        <v>0.33</v>
      </c>
    </row>
    <row r="413" spans="1:31" ht="15" customHeight="1" x14ac:dyDescent="0.25">
      <c r="A413" s="3" t="s">
        <v>521</v>
      </c>
      <c r="B413" s="3" t="s">
        <v>533</v>
      </c>
      <c r="C413" s="3">
        <v>2013</v>
      </c>
      <c r="D413" s="3">
        <v>1.3</v>
      </c>
      <c r="E413" s="3" t="s">
        <v>621</v>
      </c>
      <c r="F413" s="3" t="s">
        <v>622</v>
      </c>
      <c r="G413" s="3">
        <v>2.23</v>
      </c>
      <c r="H413" s="3">
        <v>258</v>
      </c>
      <c r="I413" s="3">
        <v>0.33</v>
      </c>
      <c r="J413" s="3" t="s">
        <v>621</v>
      </c>
      <c r="K413" s="3" t="s">
        <v>621</v>
      </c>
      <c r="L413" s="3" t="s">
        <v>621</v>
      </c>
      <c r="M413" s="3" t="s">
        <v>621</v>
      </c>
      <c r="N413" s="3" t="s">
        <v>621</v>
      </c>
      <c r="O413" s="3" t="s">
        <v>621</v>
      </c>
      <c r="P413" s="3" t="s">
        <v>621</v>
      </c>
      <c r="Q413" s="3" t="s">
        <v>621</v>
      </c>
      <c r="R413" s="3" t="s">
        <v>621</v>
      </c>
      <c r="S413" s="3">
        <v>1E-3</v>
      </c>
      <c r="V413" s="20">
        <f t="shared" si="37"/>
        <v>1.3</v>
      </c>
      <c r="W413" s="20" t="str">
        <f t="shared" si="41"/>
        <v/>
      </c>
      <c r="AA413" s="90" t="str">
        <f t="shared" si="36"/>
        <v>Nordisk residual</v>
      </c>
      <c r="AC413" s="3">
        <f t="shared" si="38"/>
        <v>2.23</v>
      </c>
      <c r="AD413" s="3">
        <f t="shared" si="39"/>
        <v>258</v>
      </c>
      <c r="AE413" s="3">
        <f t="shared" si="40"/>
        <v>0.33</v>
      </c>
    </row>
    <row r="414" spans="1:31"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V414" s="20">
        <f t="shared" si="37"/>
        <v>0</v>
      </c>
      <c r="W414" s="20" t="str">
        <f t="shared" si="41"/>
        <v/>
      </c>
      <c r="AA414" s="90" t="str">
        <f t="shared" si="36"/>
        <v>Nordisk residual</v>
      </c>
      <c r="AC414" s="3">
        <f t="shared" si="38"/>
        <v>2.23</v>
      </c>
      <c r="AD414" s="3">
        <f t="shared" si="39"/>
        <v>258</v>
      </c>
      <c r="AE414" s="3">
        <f t="shared" si="40"/>
        <v>0.33</v>
      </c>
    </row>
    <row r="415" spans="1:31" ht="15" customHeight="1" x14ac:dyDescent="0.25">
      <c r="A415" s="3" t="s">
        <v>521</v>
      </c>
      <c r="B415" s="3" t="s">
        <v>535</v>
      </c>
      <c r="C415" s="3">
        <v>2013</v>
      </c>
      <c r="D415" s="3">
        <v>0.6</v>
      </c>
      <c r="E415" s="3" t="s">
        <v>621</v>
      </c>
      <c r="F415" s="3" t="s">
        <v>622</v>
      </c>
      <c r="G415" s="3">
        <v>2.23</v>
      </c>
      <c r="H415" s="3">
        <v>258</v>
      </c>
      <c r="I415" s="3">
        <v>0.33</v>
      </c>
      <c r="J415" s="3" t="s">
        <v>621</v>
      </c>
      <c r="K415" s="3" t="s">
        <v>621</v>
      </c>
      <c r="L415" s="3" t="s">
        <v>621</v>
      </c>
      <c r="M415" s="3" t="s">
        <v>621</v>
      </c>
      <c r="N415" s="3" t="s">
        <v>621</v>
      </c>
      <c r="O415" s="3" t="s">
        <v>621</v>
      </c>
      <c r="P415" s="3" t="s">
        <v>621</v>
      </c>
      <c r="Q415" s="3" t="s">
        <v>621</v>
      </c>
      <c r="R415" s="3" t="s">
        <v>621</v>
      </c>
      <c r="S415" s="3" t="s">
        <v>621</v>
      </c>
      <c r="V415" s="20">
        <f t="shared" si="37"/>
        <v>0.6</v>
      </c>
      <c r="W415" s="20" t="str">
        <f t="shared" si="41"/>
        <v/>
      </c>
      <c r="AA415" s="90" t="str">
        <f t="shared" si="36"/>
        <v>Nordisk residual</v>
      </c>
      <c r="AC415" s="3">
        <f t="shared" si="38"/>
        <v>2.23</v>
      </c>
      <c r="AD415" s="3">
        <f t="shared" si="39"/>
        <v>258</v>
      </c>
      <c r="AE415" s="3">
        <f t="shared" si="40"/>
        <v>0.33</v>
      </c>
    </row>
    <row r="416" spans="1:31" ht="15" customHeight="1" x14ac:dyDescent="0.25">
      <c r="A416" s="3" t="s">
        <v>536</v>
      </c>
      <c r="B416" s="3" t="s">
        <v>537</v>
      </c>
      <c r="C416" s="3">
        <v>2013</v>
      </c>
      <c r="D416" s="3">
        <v>0.2</v>
      </c>
      <c r="E416" s="3" t="s">
        <v>621</v>
      </c>
      <c r="F416" s="3" t="s">
        <v>622</v>
      </c>
      <c r="G416" s="3">
        <v>2.23</v>
      </c>
      <c r="H416" s="3">
        <v>258</v>
      </c>
      <c r="I416" s="3">
        <v>0.33</v>
      </c>
      <c r="J416" s="3" t="s">
        <v>621</v>
      </c>
      <c r="K416" s="3" t="s">
        <v>621</v>
      </c>
      <c r="L416" s="3" t="s">
        <v>621</v>
      </c>
      <c r="M416" s="3" t="s">
        <v>621</v>
      </c>
      <c r="N416" s="3" t="s">
        <v>621</v>
      </c>
      <c r="O416" s="3" t="s">
        <v>621</v>
      </c>
      <c r="P416" s="3" t="s">
        <v>621</v>
      </c>
      <c r="Q416" s="3" t="s">
        <v>621</v>
      </c>
      <c r="R416" s="3" t="s">
        <v>621</v>
      </c>
      <c r="S416" s="3" t="s">
        <v>621</v>
      </c>
      <c r="V416" s="20">
        <f t="shared" si="37"/>
        <v>0.2</v>
      </c>
      <c r="W416" s="20" t="str">
        <f t="shared" si="41"/>
        <v/>
      </c>
      <c r="AA416" s="90" t="str">
        <f t="shared" si="36"/>
        <v>Nordisk residual</v>
      </c>
      <c r="AC416" s="3">
        <f t="shared" si="38"/>
        <v>2.23</v>
      </c>
      <c r="AD416" s="3">
        <f t="shared" si="39"/>
        <v>258</v>
      </c>
      <c r="AE416" s="3">
        <f t="shared" si="40"/>
        <v>0.33</v>
      </c>
    </row>
    <row r="417" spans="1:31" ht="15" customHeight="1" x14ac:dyDescent="0.25">
      <c r="A417" s="3" t="s">
        <v>536</v>
      </c>
      <c r="B417" s="3" t="s">
        <v>538</v>
      </c>
      <c r="C417" s="3">
        <v>2013</v>
      </c>
      <c r="D417" s="3">
        <v>0.1</v>
      </c>
      <c r="E417" s="3" t="s">
        <v>621</v>
      </c>
      <c r="F417" s="3" t="s">
        <v>622</v>
      </c>
      <c r="G417" s="3">
        <v>2.23</v>
      </c>
      <c r="H417" s="3">
        <v>258</v>
      </c>
      <c r="I417" s="3">
        <v>0.33</v>
      </c>
      <c r="J417" s="3" t="s">
        <v>621</v>
      </c>
      <c r="K417" s="3" t="s">
        <v>621</v>
      </c>
      <c r="L417" s="3" t="s">
        <v>621</v>
      </c>
      <c r="M417" s="3" t="s">
        <v>621</v>
      </c>
      <c r="N417" s="3" t="s">
        <v>621</v>
      </c>
      <c r="O417" s="3" t="s">
        <v>621</v>
      </c>
      <c r="P417" s="3" t="s">
        <v>621</v>
      </c>
      <c r="Q417" s="3" t="s">
        <v>621</v>
      </c>
      <c r="R417" s="3" t="s">
        <v>621</v>
      </c>
      <c r="S417" s="3" t="s">
        <v>621</v>
      </c>
      <c r="V417" s="20">
        <f t="shared" si="37"/>
        <v>0.1</v>
      </c>
      <c r="W417" s="20" t="str">
        <f t="shared" si="41"/>
        <v/>
      </c>
      <c r="AA417" s="90" t="str">
        <f t="shared" si="36"/>
        <v>Nordisk residual</v>
      </c>
      <c r="AC417" s="3">
        <f t="shared" si="38"/>
        <v>2.23</v>
      </c>
      <c r="AD417" s="3">
        <f t="shared" si="39"/>
        <v>258</v>
      </c>
      <c r="AE417" s="3">
        <f t="shared" si="40"/>
        <v>0.33</v>
      </c>
    </row>
    <row r="418" spans="1:31" ht="15" customHeight="1" x14ac:dyDescent="0.25">
      <c r="A418" s="3" t="s">
        <v>536</v>
      </c>
      <c r="B418" s="3" t="s">
        <v>539</v>
      </c>
      <c r="C418" s="3">
        <v>2013</v>
      </c>
      <c r="D418" s="3">
        <v>1.3</v>
      </c>
      <c r="E418" s="3">
        <v>5.0999999999999996</v>
      </c>
      <c r="F418" s="3" t="s">
        <v>622</v>
      </c>
      <c r="G418" s="3">
        <v>2.23</v>
      </c>
      <c r="H418" s="3">
        <v>258</v>
      </c>
      <c r="I418" s="3">
        <v>0.33</v>
      </c>
      <c r="J418" s="3" t="s">
        <v>621</v>
      </c>
      <c r="K418" s="3" t="s">
        <v>621</v>
      </c>
      <c r="L418" s="3" t="s">
        <v>621</v>
      </c>
      <c r="M418" s="3" t="s">
        <v>621</v>
      </c>
      <c r="N418" s="3" t="s">
        <v>621</v>
      </c>
      <c r="O418" s="3" t="s">
        <v>621</v>
      </c>
      <c r="P418" s="3" t="s">
        <v>621</v>
      </c>
      <c r="Q418" s="3" t="s">
        <v>621</v>
      </c>
      <c r="R418" s="3" t="s">
        <v>621</v>
      </c>
      <c r="S418" s="3" t="s">
        <v>621</v>
      </c>
      <c r="V418" s="20">
        <f t="shared" si="37"/>
        <v>1.3</v>
      </c>
      <c r="W418" s="20" t="str">
        <f t="shared" si="41"/>
        <v/>
      </c>
      <c r="AA418" s="90" t="str">
        <f t="shared" si="36"/>
        <v>Nordisk residual</v>
      </c>
      <c r="AC418" s="3">
        <f t="shared" si="38"/>
        <v>2.23</v>
      </c>
      <c r="AD418" s="3">
        <f t="shared" si="39"/>
        <v>258</v>
      </c>
      <c r="AE418" s="3">
        <f t="shared" si="40"/>
        <v>0.33</v>
      </c>
    </row>
    <row r="419" spans="1:31" ht="15" customHeight="1" x14ac:dyDescent="0.25">
      <c r="A419" s="3" t="s">
        <v>540</v>
      </c>
      <c r="B419" s="3" t="s">
        <v>541</v>
      </c>
      <c r="C419" s="3">
        <v>2013</v>
      </c>
      <c r="D419" s="3" t="s">
        <v>621</v>
      </c>
      <c r="E419" s="3" t="s">
        <v>621</v>
      </c>
      <c r="F419" s="3" t="s">
        <v>789</v>
      </c>
      <c r="G419" s="3">
        <v>1.3</v>
      </c>
      <c r="H419" s="3">
        <v>30</v>
      </c>
      <c r="I419" s="3">
        <v>0</v>
      </c>
      <c r="J419" s="3" t="s">
        <v>621</v>
      </c>
      <c r="K419" s="3" t="s">
        <v>621</v>
      </c>
      <c r="L419" s="3" t="s">
        <v>621</v>
      </c>
      <c r="M419" s="3" t="s">
        <v>621</v>
      </c>
      <c r="N419" s="3" t="s">
        <v>621</v>
      </c>
      <c r="O419" s="3" t="s">
        <v>621</v>
      </c>
      <c r="P419" s="3" t="s">
        <v>621</v>
      </c>
      <c r="Q419" s="3" t="s">
        <v>621</v>
      </c>
      <c r="R419" s="3" t="s">
        <v>621</v>
      </c>
      <c r="S419" s="3" t="s">
        <v>621</v>
      </c>
      <c r="V419" s="20">
        <f t="shared" si="37"/>
        <v>0</v>
      </c>
      <c r="W419" s="20" t="str">
        <f t="shared" si="41"/>
        <v/>
      </c>
      <c r="AA419" s="90" t="str">
        <f t="shared" si="36"/>
        <v>'Vind. vatten. biobränsle'</v>
      </c>
      <c r="AC419" s="3">
        <f t="shared" si="38"/>
        <v>1.3</v>
      </c>
      <c r="AD419" s="3">
        <f t="shared" si="39"/>
        <v>30</v>
      </c>
      <c r="AE419" s="3">
        <f t="shared" si="40"/>
        <v>0</v>
      </c>
    </row>
    <row r="420" spans="1:31" ht="15" customHeight="1" x14ac:dyDescent="0.25">
      <c r="A420" s="3" t="s">
        <v>540</v>
      </c>
      <c r="B420" s="3" t="s">
        <v>542</v>
      </c>
      <c r="C420" s="3">
        <v>2013</v>
      </c>
      <c r="D420" s="3">
        <v>0.109</v>
      </c>
      <c r="E420" s="3" t="s">
        <v>621</v>
      </c>
      <c r="F420" s="3" t="s">
        <v>790</v>
      </c>
      <c r="G420" s="3">
        <v>1.1000000000000001</v>
      </c>
      <c r="H420" s="3">
        <v>1.4999999999999999E-4</v>
      </c>
      <c r="I420" s="3">
        <v>0</v>
      </c>
      <c r="J420" s="3" t="s">
        <v>621</v>
      </c>
      <c r="K420" s="3" t="s">
        <v>621</v>
      </c>
      <c r="L420" s="3" t="s">
        <v>621</v>
      </c>
      <c r="M420" s="3" t="s">
        <v>621</v>
      </c>
      <c r="N420" s="3" t="s">
        <v>621</v>
      </c>
      <c r="O420" s="3" t="s">
        <v>621</v>
      </c>
      <c r="P420" s="3" t="s">
        <v>621</v>
      </c>
      <c r="Q420" s="3" t="s">
        <v>621</v>
      </c>
      <c r="R420" s="3" t="s">
        <v>621</v>
      </c>
      <c r="S420" s="3" t="s">
        <v>621</v>
      </c>
      <c r="V420" s="20">
        <f t="shared" si="37"/>
        <v>0.109</v>
      </c>
      <c r="W420" s="20" t="str">
        <f t="shared" si="41"/>
        <v/>
      </c>
      <c r="AA420" s="90" t="str">
        <f t="shared" si="36"/>
        <v>'Vattenel EPD'</v>
      </c>
      <c r="AC420" s="3">
        <f t="shared" si="38"/>
        <v>1.1000000000000001</v>
      </c>
      <c r="AD420" s="3">
        <f t="shared" si="39"/>
        <v>1.4999999999999999E-4</v>
      </c>
      <c r="AE420" s="3">
        <f t="shared" si="40"/>
        <v>0</v>
      </c>
    </row>
    <row r="421" spans="1:31" ht="15" customHeight="1" x14ac:dyDescent="0.25">
      <c r="A421" s="3" t="s">
        <v>540</v>
      </c>
      <c r="B421" s="3" t="s">
        <v>543</v>
      </c>
      <c r="C421" s="3">
        <v>2013</v>
      </c>
      <c r="D421" s="3">
        <v>0.157</v>
      </c>
      <c r="E421" s="3" t="s">
        <v>621</v>
      </c>
      <c r="F421" s="3" t="s">
        <v>790</v>
      </c>
      <c r="G421" s="3">
        <v>1.1000000000000001</v>
      </c>
      <c r="H421" s="3">
        <v>1.4999999999999999E-4</v>
      </c>
      <c r="I421" s="3">
        <v>0</v>
      </c>
      <c r="J421" s="3" t="s">
        <v>621</v>
      </c>
      <c r="K421" s="3" t="s">
        <v>621</v>
      </c>
      <c r="L421" s="3" t="s">
        <v>621</v>
      </c>
      <c r="M421" s="3" t="s">
        <v>621</v>
      </c>
      <c r="N421" s="3" t="s">
        <v>621</v>
      </c>
      <c r="O421" s="3" t="s">
        <v>621</v>
      </c>
      <c r="P421" s="3" t="s">
        <v>621</v>
      </c>
      <c r="Q421" s="3" t="s">
        <v>621</v>
      </c>
      <c r="R421" s="3" t="s">
        <v>621</v>
      </c>
      <c r="S421" s="3" t="s">
        <v>621</v>
      </c>
      <c r="V421" s="20">
        <f t="shared" si="37"/>
        <v>0.157</v>
      </c>
      <c r="W421" s="20" t="str">
        <f t="shared" si="41"/>
        <v/>
      </c>
      <c r="AA421" s="90" t="str">
        <f t="shared" si="36"/>
        <v>'Vattenel EPD'</v>
      </c>
      <c r="AC421" s="3">
        <f t="shared" si="38"/>
        <v>1.1000000000000001</v>
      </c>
      <c r="AD421" s="3">
        <f t="shared" si="39"/>
        <v>1.4999999999999999E-4</v>
      </c>
      <c r="AE421" s="3">
        <f t="shared" si="40"/>
        <v>0</v>
      </c>
    </row>
    <row r="422" spans="1:31" ht="15" customHeight="1" x14ac:dyDescent="0.25">
      <c r="A422" s="3" t="s">
        <v>540</v>
      </c>
      <c r="B422" s="3" t="s">
        <v>544</v>
      </c>
      <c r="C422" s="3">
        <v>2013</v>
      </c>
      <c r="D422" s="3">
        <v>0.20899999999999999</v>
      </c>
      <c r="E422" s="3" t="s">
        <v>621</v>
      </c>
      <c r="F422" s="3" t="s">
        <v>790</v>
      </c>
      <c r="G422" s="3">
        <v>1.1000000000000001</v>
      </c>
      <c r="H422" s="3">
        <v>1.4999999999999999E-4</v>
      </c>
      <c r="I422" s="3">
        <v>0</v>
      </c>
      <c r="J422" s="3" t="s">
        <v>621</v>
      </c>
      <c r="K422" s="3" t="s">
        <v>621</v>
      </c>
      <c r="L422" s="3" t="s">
        <v>621</v>
      </c>
      <c r="M422" s="3" t="s">
        <v>621</v>
      </c>
      <c r="N422" s="3" t="s">
        <v>621</v>
      </c>
      <c r="O422" s="3" t="s">
        <v>621</v>
      </c>
      <c r="P422" s="3" t="s">
        <v>621</v>
      </c>
      <c r="Q422" s="3" t="s">
        <v>621</v>
      </c>
      <c r="R422" s="3" t="s">
        <v>621</v>
      </c>
      <c r="S422" s="3" t="s">
        <v>621</v>
      </c>
      <c r="V422" s="20">
        <f t="shared" si="37"/>
        <v>0.20899999999999999</v>
      </c>
      <c r="W422" s="20" t="str">
        <f t="shared" si="41"/>
        <v/>
      </c>
      <c r="AA422" s="90" t="str">
        <f t="shared" si="36"/>
        <v>'Vattenel EPD'</v>
      </c>
      <c r="AC422" s="3">
        <f t="shared" si="38"/>
        <v>1.1000000000000001</v>
      </c>
      <c r="AD422" s="3">
        <f t="shared" si="39"/>
        <v>1.4999999999999999E-4</v>
      </c>
      <c r="AE422" s="3">
        <f t="shared" si="40"/>
        <v>0</v>
      </c>
    </row>
    <row r="423" spans="1:31" ht="15" customHeight="1" x14ac:dyDescent="0.25">
      <c r="A423" s="3" t="s">
        <v>540</v>
      </c>
      <c r="B423" s="3" t="s">
        <v>545</v>
      </c>
      <c r="C423" s="3">
        <v>2013</v>
      </c>
      <c r="D423" s="3">
        <v>1.845</v>
      </c>
      <c r="E423" s="3" t="s">
        <v>621</v>
      </c>
      <c r="F423" s="3" t="s">
        <v>790</v>
      </c>
      <c r="G423" s="3">
        <v>1.1000000000000001</v>
      </c>
      <c r="H423" s="3">
        <v>1.4999999999999999E-4</v>
      </c>
      <c r="I423" s="3">
        <v>0</v>
      </c>
      <c r="J423" s="3" t="s">
        <v>621</v>
      </c>
      <c r="K423" s="3" t="s">
        <v>621</v>
      </c>
      <c r="L423" s="3" t="s">
        <v>621</v>
      </c>
      <c r="M423" s="3" t="s">
        <v>621</v>
      </c>
      <c r="N423" s="3" t="s">
        <v>621</v>
      </c>
      <c r="O423" s="3" t="s">
        <v>621</v>
      </c>
      <c r="P423" s="3" t="s">
        <v>621</v>
      </c>
      <c r="Q423" s="3" t="s">
        <v>621</v>
      </c>
      <c r="R423" s="3" t="s">
        <v>621</v>
      </c>
      <c r="S423" s="3" t="s">
        <v>621</v>
      </c>
      <c r="V423" s="20">
        <f t="shared" si="37"/>
        <v>1.845</v>
      </c>
      <c r="W423" s="20" t="str">
        <f t="shared" si="41"/>
        <v/>
      </c>
      <c r="AA423" s="90" t="str">
        <f t="shared" si="36"/>
        <v>'Vattenel EPD'</v>
      </c>
      <c r="AC423" s="3">
        <f t="shared" si="38"/>
        <v>1.1000000000000001</v>
      </c>
      <c r="AD423" s="3">
        <f t="shared" si="39"/>
        <v>1.4999999999999999E-4</v>
      </c>
      <c r="AE423" s="3">
        <f t="shared" si="40"/>
        <v>0</v>
      </c>
    </row>
    <row r="424" spans="1:31" ht="15" customHeight="1" x14ac:dyDescent="0.25">
      <c r="A424" s="3" t="s">
        <v>546</v>
      </c>
      <c r="B424" s="3" t="s">
        <v>547</v>
      </c>
      <c r="C424" s="3">
        <v>2013</v>
      </c>
      <c r="D424" s="3">
        <v>0.04</v>
      </c>
      <c r="E424" s="3" t="s">
        <v>621</v>
      </c>
      <c r="F424" s="3" t="s">
        <v>622</v>
      </c>
      <c r="G424" s="3">
        <v>2.23</v>
      </c>
      <c r="H424" s="3">
        <v>258</v>
      </c>
      <c r="I424" s="3">
        <v>0.33</v>
      </c>
      <c r="J424" s="3" t="s">
        <v>621</v>
      </c>
      <c r="K424" s="3" t="s">
        <v>621</v>
      </c>
      <c r="L424" s="3" t="s">
        <v>621</v>
      </c>
      <c r="M424" s="3" t="s">
        <v>621</v>
      </c>
      <c r="N424" s="3" t="s">
        <v>621</v>
      </c>
      <c r="O424" s="3" t="s">
        <v>621</v>
      </c>
      <c r="P424" s="3" t="s">
        <v>621</v>
      </c>
      <c r="Q424" s="3" t="s">
        <v>621</v>
      </c>
      <c r="R424" s="3" t="s">
        <v>621</v>
      </c>
      <c r="S424" s="3" t="s">
        <v>621</v>
      </c>
      <c r="V424" s="20">
        <f t="shared" si="37"/>
        <v>0.04</v>
      </c>
      <c r="W424" s="20" t="str">
        <f t="shared" si="41"/>
        <v/>
      </c>
      <c r="AA424" s="90" t="str">
        <f t="shared" si="36"/>
        <v>Nordisk residual</v>
      </c>
      <c r="AC424" s="3">
        <f t="shared" si="38"/>
        <v>2.23</v>
      </c>
      <c r="AD424" s="3">
        <f t="shared" si="39"/>
        <v>258</v>
      </c>
      <c r="AE424" s="3">
        <f t="shared" si="40"/>
        <v>0.33</v>
      </c>
    </row>
    <row r="425" spans="1:31" ht="15" customHeight="1" x14ac:dyDescent="0.25">
      <c r="A425" s="3" t="s">
        <v>546</v>
      </c>
      <c r="B425" s="3" t="s">
        <v>548</v>
      </c>
      <c r="C425" s="3">
        <v>2013</v>
      </c>
      <c r="D425" s="3" t="s">
        <v>621</v>
      </c>
      <c r="E425" s="3" t="s">
        <v>621</v>
      </c>
      <c r="F425" s="3" t="s">
        <v>622</v>
      </c>
      <c r="G425" s="3">
        <v>2.23</v>
      </c>
      <c r="H425" s="3">
        <v>258</v>
      </c>
      <c r="I425" s="3">
        <v>0.33</v>
      </c>
      <c r="J425" s="3" t="s">
        <v>621</v>
      </c>
      <c r="K425" s="3" t="s">
        <v>621</v>
      </c>
      <c r="L425" s="3" t="s">
        <v>621</v>
      </c>
      <c r="M425" s="3" t="s">
        <v>621</v>
      </c>
      <c r="N425" s="3" t="s">
        <v>621</v>
      </c>
      <c r="O425" s="3" t="s">
        <v>621</v>
      </c>
      <c r="P425" s="3" t="s">
        <v>621</v>
      </c>
      <c r="Q425" s="3" t="s">
        <v>621</v>
      </c>
      <c r="R425" s="3" t="s">
        <v>621</v>
      </c>
      <c r="S425" s="3" t="s">
        <v>621</v>
      </c>
      <c r="V425" s="20">
        <f t="shared" si="37"/>
        <v>0</v>
      </c>
      <c r="W425" s="20" t="str">
        <f t="shared" si="41"/>
        <v/>
      </c>
      <c r="AA425" s="90" t="str">
        <f t="shared" si="36"/>
        <v>Nordisk residual</v>
      </c>
      <c r="AC425" s="3">
        <f t="shared" si="38"/>
        <v>2.23</v>
      </c>
      <c r="AD425" s="3">
        <f t="shared" si="39"/>
        <v>258</v>
      </c>
      <c r="AE425" s="3">
        <f t="shared" si="40"/>
        <v>0.33</v>
      </c>
    </row>
    <row r="426" spans="1:31" ht="15" customHeight="1" x14ac:dyDescent="0.25">
      <c r="A426" s="3" t="s">
        <v>546</v>
      </c>
      <c r="B426" s="3" t="s">
        <v>549</v>
      </c>
      <c r="C426" s="3">
        <v>2013</v>
      </c>
      <c r="D426" s="3">
        <v>0.6</v>
      </c>
      <c r="E426" s="3" t="s">
        <v>621</v>
      </c>
      <c r="F426" s="3" t="s">
        <v>622</v>
      </c>
      <c r="G426" s="3">
        <v>2.23</v>
      </c>
      <c r="H426" s="3">
        <v>258</v>
      </c>
      <c r="I426" s="3">
        <v>0.33</v>
      </c>
      <c r="J426" s="3" t="s">
        <v>621</v>
      </c>
      <c r="K426" s="3" t="s">
        <v>621</v>
      </c>
      <c r="L426" s="3" t="s">
        <v>621</v>
      </c>
      <c r="M426" s="3" t="s">
        <v>621</v>
      </c>
      <c r="N426" s="3" t="s">
        <v>621</v>
      </c>
      <c r="O426" s="3" t="s">
        <v>621</v>
      </c>
      <c r="P426" s="3" t="s">
        <v>621</v>
      </c>
      <c r="Q426" s="3" t="s">
        <v>621</v>
      </c>
      <c r="R426" s="3" t="s">
        <v>621</v>
      </c>
      <c r="S426" s="3" t="s">
        <v>621</v>
      </c>
      <c r="V426" s="20">
        <f t="shared" si="37"/>
        <v>0.6</v>
      </c>
      <c r="W426" s="20" t="str">
        <f t="shared" si="41"/>
        <v/>
      </c>
      <c r="AA426" s="90" t="str">
        <f t="shared" si="36"/>
        <v>Nordisk residual</v>
      </c>
      <c r="AC426" s="3">
        <f t="shared" si="38"/>
        <v>2.23</v>
      </c>
      <c r="AD426" s="3">
        <f t="shared" si="39"/>
        <v>258</v>
      </c>
      <c r="AE426" s="3">
        <f t="shared" si="40"/>
        <v>0.33</v>
      </c>
    </row>
    <row r="427" spans="1:31" ht="15" customHeight="1" x14ac:dyDescent="0.25">
      <c r="A427" s="3" t="s">
        <v>550</v>
      </c>
      <c r="B427" s="3" t="s">
        <v>551</v>
      </c>
      <c r="C427" s="3">
        <v>2013</v>
      </c>
      <c r="D427" s="3">
        <v>8.6449999999999996</v>
      </c>
      <c r="E427" s="3" t="s">
        <v>621</v>
      </c>
      <c r="F427" s="3" t="s">
        <v>791</v>
      </c>
      <c r="G427" s="3">
        <v>2</v>
      </c>
      <c r="H427" s="3">
        <v>0</v>
      </c>
      <c r="I427" s="3">
        <v>0</v>
      </c>
      <c r="J427" s="3" t="s">
        <v>621</v>
      </c>
      <c r="K427" s="3" t="s">
        <v>621</v>
      </c>
      <c r="L427" s="3" t="s">
        <v>621</v>
      </c>
      <c r="M427" s="3" t="s">
        <v>621</v>
      </c>
      <c r="N427" s="3" t="s">
        <v>621</v>
      </c>
      <c r="O427" s="3" t="s">
        <v>621</v>
      </c>
      <c r="P427" s="3" t="s">
        <v>621</v>
      </c>
      <c r="Q427" s="3" t="s">
        <v>621</v>
      </c>
      <c r="R427" s="3" t="s">
        <v>621</v>
      </c>
      <c r="S427" s="3" t="s">
        <v>621</v>
      </c>
      <c r="V427" s="20">
        <f t="shared" si="37"/>
        <v>8.6449999999999996</v>
      </c>
      <c r="W427" s="20" t="str">
        <f t="shared" si="41"/>
        <v/>
      </c>
      <c r="AA427" s="90" t="str">
        <f t="shared" si="36"/>
        <v>'Bio Energi'</v>
      </c>
      <c r="AC427" s="3">
        <f t="shared" si="38"/>
        <v>2</v>
      </c>
      <c r="AD427" s="3">
        <f t="shared" si="39"/>
        <v>0</v>
      </c>
      <c r="AE427" s="3">
        <f t="shared" si="40"/>
        <v>0</v>
      </c>
    </row>
    <row r="428" spans="1:31" ht="15" customHeight="1" x14ac:dyDescent="0.25">
      <c r="A428" s="3" t="s">
        <v>550</v>
      </c>
      <c r="B428" s="3" t="s">
        <v>552</v>
      </c>
      <c r="C428" s="3">
        <v>2013</v>
      </c>
      <c r="D428" s="3">
        <v>0.08</v>
      </c>
      <c r="E428" s="3" t="s">
        <v>621</v>
      </c>
      <c r="F428" s="3" t="s">
        <v>791</v>
      </c>
      <c r="G428" s="3">
        <v>2</v>
      </c>
      <c r="H428" s="3">
        <v>0</v>
      </c>
      <c r="I428" s="3">
        <v>0</v>
      </c>
      <c r="J428" s="3" t="s">
        <v>621</v>
      </c>
      <c r="K428" s="3" t="s">
        <v>621</v>
      </c>
      <c r="L428" s="3" t="s">
        <v>621</v>
      </c>
      <c r="M428" s="3" t="s">
        <v>621</v>
      </c>
      <c r="N428" s="3" t="s">
        <v>621</v>
      </c>
      <c r="O428" s="3" t="s">
        <v>621</v>
      </c>
      <c r="P428" s="3" t="s">
        <v>621</v>
      </c>
      <c r="Q428" s="3" t="s">
        <v>621</v>
      </c>
      <c r="R428" s="3" t="s">
        <v>621</v>
      </c>
      <c r="S428" s="3" t="s">
        <v>621</v>
      </c>
      <c r="V428" s="20">
        <f t="shared" si="37"/>
        <v>0.08</v>
      </c>
      <c r="W428" s="20" t="str">
        <f t="shared" si="41"/>
        <v/>
      </c>
      <c r="AA428" s="90" t="str">
        <f t="shared" si="36"/>
        <v>'Bio Energi'</v>
      </c>
      <c r="AC428" s="3">
        <f t="shared" si="38"/>
        <v>2</v>
      </c>
      <c r="AD428" s="3">
        <f t="shared" si="39"/>
        <v>0</v>
      </c>
      <c r="AE428" s="3">
        <f t="shared" si="40"/>
        <v>0</v>
      </c>
    </row>
    <row r="429" spans="1:31" ht="15" customHeight="1" x14ac:dyDescent="0.25">
      <c r="A429" s="3" t="s">
        <v>550</v>
      </c>
      <c r="B429" s="3" t="s">
        <v>553</v>
      </c>
      <c r="C429" s="3">
        <v>2013</v>
      </c>
      <c r="D429" s="3" t="s">
        <v>621</v>
      </c>
      <c r="E429" s="3" t="s">
        <v>621</v>
      </c>
      <c r="F429" s="3" t="s">
        <v>791</v>
      </c>
      <c r="G429" s="3">
        <v>2</v>
      </c>
      <c r="H429" s="3">
        <v>0</v>
      </c>
      <c r="I429" s="3">
        <v>0</v>
      </c>
      <c r="J429" s="3" t="s">
        <v>621</v>
      </c>
      <c r="K429" s="3" t="s">
        <v>621</v>
      </c>
      <c r="L429" s="3" t="s">
        <v>621</v>
      </c>
      <c r="M429" s="3" t="s">
        <v>621</v>
      </c>
      <c r="N429" s="3" t="s">
        <v>621</v>
      </c>
      <c r="O429" s="3" t="s">
        <v>621</v>
      </c>
      <c r="P429" s="3" t="s">
        <v>621</v>
      </c>
      <c r="Q429" s="3" t="s">
        <v>621</v>
      </c>
      <c r="R429" s="3" t="s">
        <v>621</v>
      </c>
      <c r="S429" s="3" t="s">
        <v>621</v>
      </c>
      <c r="V429" s="20">
        <f t="shared" si="37"/>
        <v>0</v>
      </c>
      <c r="W429" s="20" t="str">
        <f t="shared" si="41"/>
        <v/>
      </c>
      <c r="AA429" s="90" t="str">
        <f t="shared" si="36"/>
        <v>'Bio Energi'</v>
      </c>
      <c r="AC429" s="3">
        <f t="shared" si="38"/>
        <v>2</v>
      </c>
      <c r="AD429" s="3">
        <f t="shared" si="39"/>
        <v>0</v>
      </c>
      <c r="AE429" s="3">
        <f t="shared" si="40"/>
        <v>0</v>
      </c>
    </row>
    <row r="430" spans="1:31" ht="15" customHeight="1" x14ac:dyDescent="0.25">
      <c r="A430" s="3" t="s">
        <v>550</v>
      </c>
      <c r="B430" s="3" t="s">
        <v>554</v>
      </c>
      <c r="C430" s="3">
        <v>2013</v>
      </c>
      <c r="D430" s="3">
        <v>0.04</v>
      </c>
      <c r="E430" s="3" t="s">
        <v>621</v>
      </c>
      <c r="F430" s="3" t="s">
        <v>791</v>
      </c>
      <c r="G430" s="3">
        <v>2</v>
      </c>
      <c r="H430" s="3">
        <v>0</v>
      </c>
      <c r="I430" s="3">
        <v>0</v>
      </c>
      <c r="J430" s="3" t="s">
        <v>621</v>
      </c>
      <c r="K430" s="3" t="s">
        <v>621</v>
      </c>
      <c r="L430" s="3" t="s">
        <v>621</v>
      </c>
      <c r="M430" s="3" t="s">
        <v>621</v>
      </c>
      <c r="N430" s="3" t="s">
        <v>621</v>
      </c>
      <c r="O430" s="3" t="s">
        <v>621</v>
      </c>
      <c r="P430" s="3" t="s">
        <v>621</v>
      </c>
      <c r="Q430" s="3" t="s">
        <v>621</v>
      </c>
      <c r="R430" s="3" t="s">
        <v>621</v>
      </c>
      <c r="S430" s="3" t="s">
        <v>621</v>
      </c>
      <c r="V430" s="20">
        <f t="shared" si="37"/>
        <v>0.04</v>
      </c>
      <c r="W430" s="20" t="str">
        <f t="shared" si="41"/>
        <v/>
      </c>
      <c r="AA430" s="90" t="str">
        <f t="shared" si="36"/>
        <v>'Bio Energi'</v>
      </c>
      <c r="AC430" s="3">
        <f t="shared" si="38"/>
        <v>2</v>
      </c>
      <c r="AD430" s="3">
        <f t="shared" si="39"/>
        <v>0</v>
      </c>
      <c r="AE430" s="3">
        <f t="shared" si="40"/>
        <v>0</v>
      </c>
    </row>
    <row r="431" spans="1:31" ht="15" customHeight="1" x14ac:dyDescent="0.25">
      <c r="A431" s="3" t="s">
        <v>550</v>
      </c>
      <c r="B431" s="3" t="s">
        <v>555</v>
      </c>
      <c r="C431" s="3">
        <v>2013</v>
      </c>
      <c r="D431" s="3">
        <v>0.13</v>
      </c>
      <c r="E431" s="3" t="s">
        <v>621</v>
      </c>
      <c r="F431" s="3" t="s">
        <v>791</v>
      </c>
      <c r="G431" s="3">
        <v>2</v>
      </c>
      <c r="H431" s="3">
        <v>0</v>
      </c>
      <c r="I431" s="3">
        <v>0</v>
      </c>
      <c r="J431" s="3" t="s">
        <v>621</v>
      </c>
      <c r="K431" s="3" t="s">
        <v>621</v>
      </c>
      <c r="L431" s="3" t="s">
        <v>621</v>
      </c>
      <c r="M431" s="3" t="s">
        <v>621</v>
      </c>
      <c r="N431" s="3" t="s">
        <v>621</v>
      </c>
      <c r="O431" s="3" t="s">
        <v>621</v>
      </c>
      <c r="P431" s="3" t="s">
        <v>621</v>
      </c>
      <c r="Q431" s="3" t="s">
        <v>621</v>
      </c>
      <c r="R431" s="3" t="s">
        <v>621</v>
      </c>
      <c r="S431" s="3" t="s">
        <v>621</v>
      </c>
      <c r="V431" s="20">
        <f t="shared" si="37"/>
        <v>0.13</v>
      </c>
      <c r="W431" s="20" t="str">
        <f t="shared" si="41"/>
        <v/>
      </c>
      <c r="AA431" s="90" t="str">
        <f t="shared" si="36"/>
        <v>'Bio Energi'</v>
      </c>
      <c r="AC431" s="3">
        <f t="shared" si="38"/>
        <v>2</v>
      </c>
      <c r="AD431" s="3">
        <f t="shared" si="39"/>
        <v>0</v>
      </c>
      <c r="AE431" s="3">
        <f t="shared" si="40"/>
        <v>0</v>
      </c>
    </row>
    <row r="432" spans="1:31" ht="15" customHeight="1" x14ac:dyDescent="0.25">
      <c r="A432" s="3" t="s">
        <v>550</v>
      </c>
      <c r="B432" s="3" t="s">
        <v>556</v>
      </c>
      <c r="C432" s="3">
        <v>2013</v>
      </c>
      <c r="D432" s="3">
        <v>0.08</v>
      </c>
      <c r="E432" s="3" t="s">
        <v>621</v>
      </c>
      <c r="F432" s="3" t="s">
        <v>791</v>
      </c>
      <c r="G432" s="3">
        <v>2</v>
      </c>
      <c r="H432" s="3">
        <v>0</v>
      </c>
      <c r="I432" s="3">
        <v>0</v>
      </c>
      <c r="J432" s="3" t="s">
        <v>621</v>
      </c>
      <c r="K432" s="3" t="s">
        <v>621</v>
      </c>
      <c r="L432" s="3" t="s">
        <v>621</v>
      </c>
      <c r="M432" s="3" t="s">
        <v>621</v>
      </c>
      <c r="N432" s="3" t="s">
        <v>621</v>
      </c>
      <c r="O432" s="3" t="s">
        <v>621</v>
      </c>
      <c r="P432" s="3" t="s">
        <v>621</v>
      </c>
      <c r="Q432" s="3" t="s">
        <v>621</v>
      </c>
      <c r="R432" s="3" t="s">
        <v>621</v>
      </c>
      <c r="S432" s="3" t="s">
        <v>621</v>
      </c>
      <c r="V432" s="20">
        <f t="shared" si="37"/>
        <v>0.08</v>
      </c>
      <c r="W432" s="20" t="str">
        <f t="shared" si="41"/>
        <v/>
      </c>
      <c r="AA432" s="90" t="str">
        <f t="shared" si="36"/>
        <v>'Bio Energi'</v>
      </c>
      <c r="AC432" s="3">
        <f t="shared" si="38"/>
        <v>2</v>
      </c>
      <c r="AD432" s="3">
        <f t="shared" si="39"/>
        <v>0</v>
      </c>
      <c r="AE432" s="3">
        <f t="shared" si="40"/>
        <v>0</v>
      </c>
    </row>
    <row r="433" spans="1:31" ht="15" customHeight="1" x14ac:dyDescent="0.25">
      <c r="A433" s="3" t="s">
        <v>550</v>
      </c>
      <c r="B433" s="3" t="s">
        <v>557</v>
      </c>
      <c r="C433" s="3">
        <v>2013</v>
      </c>
      <c r="D433" s="3">
        <v>2.39</v>
      </c>
      <c r="E433" s="3">
        <v>0</v>
      </c>
      <c r="F433" s="3" t="s">
        <v>791</v>
      </c>
      <c r="G433" s="3">
        <v>2</v>
      </c>
      <c r="H433" s="3">
        <v>0</v>
      </c>
      <c r="I433" s="3">
        <v>0</v>
      </c>
      <c r="J433" s="3" t="s">
        <v>621</v>
      </c>
      <c r="K433" s="3" t="s">
        <v>621</v>
      </c>
      <c r="L433" s="3" t="s">
        <v>621</v>
      </c>
      <c r="M433" s="3" t="s">
        <v>621</v>
      </c>
      <c r="N433" s="3" t="s">
        <v>621</v>
      </c>
      <c r="O433" s="3" t="s">
        <v>621</v>
      </c>
      <c r="P433" s="3" t="s">
        <v>621</v>
      </c>
      <c r="Q433" s="3" t="s">
        <v>621</v>
      </c>
      <c r="R433" s="3" t="s">
        <v>621</v>
      </c>
      <c r="S433" s="3" t="s">
        <v>621</v>
      </c>
      <c r="V433" s="20">
        <f t="shared" si="37"/>
        <v>2.39</v>
      </c>
      <c r="W433" s="20" t="str">
        <f t="shared" si="41"/>
        <v/>
      </c>
      <c r="AA433" s="90" t="str">
        <f t="shared" si="36"/>
        <v>'Bio Energi'</v>
      </c>
      <c r="AC433" s="3">
        <f t="shared" si="38"/>
        <v>2</v>
      </c>
      <c r="AD433" s="3">
        <f t="shared" si="39"/>
        <v>0</v>
      </c>
      <c r="AE433" s="3">
        <f t="shared" si="40"/>
        <v>0</v>
      </c>
    </row>
    <row r="434" spans="1:31" ht="15" customHeight="1" x14ac:dyDescent="0.25">
      <c r="A434" s="3" t="s">
        <v>550</v>
      </c>
      <c r="B434" s="3" t="s">
        <v>558</v>
      </c>
      <c r="C434" s="3">
        <v>2013</v>
      </c>
      <c r="D434" s="3">
        <v>5.42</v>
      </c>
      <c r="E434" s="3">
        <v>0</v>
      </c>
      <c r="F434" s="3" t="s">
        <v>791</v>
      </c>
      <c r="G434" s="3">
        <v>2</v>
      </c>
      <c r="H434" s="3">
        <v>0</v>
      </c>
      <c r="I434" s="3">
        <v>0</v>
      </c>
      <c r="J434" s="3" t="s">
        <v>621</v>
      </c>
      <c r="K434" s="3" t="s">
        <v>621</v>
      </c>
      <c r="L434" s="3" t="s">
        <v>621</v>
      </c>
      <c r="M434" s="3" t="s">
        <v>621</v>
      </c>
      <c r="N434" s="3" t="s">
        <v>621</v>
      </c>
      <c r="O434" s="3" t="s">
        <v>621</v>
      </c>
      <c r="P434" s="3" t="s">
        <v>621</v>
      </c>
      <c r="Q434" s="3" t="s">
        <v>621</v>
      </c>
      <c r="R434" s="3" t="s">
        <v>621</v>
      </c>
      <c r="S434" s="3" t="s">
        <v>621</v>
      </c>
      <c r="V434" s="20">
        <f t="shared" si="37"/>
        <v>5.42</v>
      </c>
      <c r="W434" s="20" t="str">
        <f t="shared" si="41"/>
        <v/>
      </c>
      <c r="AA434" s="90" t="str">
        <f t="shared" si="36"/>
        <v>'Bio Energi'</v>
      </c>
      <c r="AC434" s="3">
        <f t="shared" si="38"/>
        <v>2</v>
      </c>
      <c r="AD434" s="3">
        <f t="shared" si="39"/>
        <v>0</v>
      </c>
      <c r="AE434" s="3">
        <f t="shared" si="40"/>
        <v>0</v>
      </c>
    </row>
    <row r="435" spans="1:31" ht="15" customHeight="1" x14ac:dyDescent="0.25">
      <c r="A435" s="3" t="s">
        <v>550</v>
      </c>
      <c r="B435" s="3" t="s">
        <v>559</v>
      </c>
      <c r="C435" s="3">
        <v>2013</v>
      </c>
      <c r="D435" s="3">
        <v>0.97699999999999998</v>
      </c>
      <c r="E435" s="3" t="s">
        <v>621</v>
      </c>
      <c r="F435" s="3" t="s">
        <v>791</v>
      </c>
      <c r="G435" s="3">
        <v>2</v>
      </c>
      <c r="H435" s="3">
        <v>0</v>
      </c>
      <c r="I435" s="3">
        <v>0</v>
      </c>
      <c r="J435" s="3" t="s">
        <v>621</v>
      </c>
      <c r="K435" s="3" t="s">
        <v>621</v>
      </c>
      <c r="L435" s="3" t="s">
        <v>621</v>
      </c>
      <c r="M435" s="3" t="s">
        <v>621</v>
      </c>
      <c r="N435" s="3" t="s">
        <v>621</v>
      </c>
      <c r="O435" s="3" t="s">
        <v>621</v>
      </c>
      <c r="P435" s="3" t="s">
        <v>621</v>
      </c>
      <c r="Q435" s="3" t="s">
        <v>621</v>
      </c>
      <c r="R435" s="3" t="s">
        <v>621</v>
      </c>
      <c r="S435" s="3" t="s">
        <v>621</v>
      </c>
      <c r="V435" s="20">
        <f t="shared" si="37"/>
        <v>0.97699999999999998</v>
      </c>
      <c r="W435" s="20" t="str">
        <f t="shared" si="41"/>
        <v/>
      </c>
      <c r="AA435" s="90" t="str">
        <f t="shared" si="36"/>
        <v>'Bio Energi'</v>
      </c>
      <c r="AC435" s="3">
        <f t="shared" si="38"/>
        <v>2</v>
      </c>
      <c r="AD435" s="3">
        <f t="shared" si="39"/>
        <v>0</v>
      </c>
      <c r="AE435" s="3">
        <f t="shared" si="40"/>
        <v>0</v>
      </c>
    </row>
    <row r="436" spans="1:31" ht="15" customHeight="1" x14ac:dyDescent="0.25">
      <c r="A436" s="3" t="s">
        <v>550</v>
      </c>
      <c r="B436" s="3" t="s">
        <v>560</v>
      </c>
      <c r="C436" s="3">
        <v>2013</v>
      </c>
      <c r="D436" s="3">
        <v>0.06</v>
      </c>
      <c r="E436" s="3" t="s">
        <v>621</v>
      </c>
      <c r="F436" s="3" t="s">
        <v>791</v>
      </c>
      <c r="G436" s="3">
        <v>2</v>
      </c>
      <c r="H436" s="3">
        <v>0</v>
      </c>
      <c r="I436" s="3">
        <v>0</v>
      </c>
      <c r="J436" s="3" t="s">
        <v>621</v>
      </c>
      <c r="K436" s="3" t="s">
        <v>621</v>
      </c>
      <c r="L436" s="3" t="s">
        <v>621</v>
      </c>
      <c r="M436" s="3" t="s">
        <v>621</v>
      </c>
      <c r="N436" s="3" t="s">
        <v>621</v>
      </c>
      <c r="O436" s="3" t="s">
        <v>621</v>
      </c>
      <c r="P436" s="3" t="s">
        <v>621</v>
      </c>
      <c r="Q436" s="3" t="s">
        <v>621</v>
      </c>
      <c r="R436" s="3" t="s">
        <v>621</v>
      </c>
      <c r="S436" s="3" t="s">
        <v>621</v>
      </c>
      <c r="V436" s="20">
        <f t="shared" si="37"/>
        <v>0.06</v>
      </c>
      <c r="W436" s="20" t="str">
        <f t="shared" si="41"/>
        <v/>
      </c>
      <c r="AA436" s="90" t="str">
        <f t="shared" si="36"/>
        <v>'Bio Energi'</v>
      </c>
      <c r="AC436" s="3">
        <f t="shared" si="38"/>
        <v>2</v>
      </c>
      <c r="AD436" s="3">
        <f t="shared" si="39"/>
        <v>0</v>
      </c>
      <c r="AE436" s="3">
        <f t="shared" si="40"/>
        <v>0</v>
      </c>
    </row>
    <row r="437" spans="1:31" ht="15" customHeight="1" x14ac:dyDescent="0.25">
      <c r="A437" s="3" t="s">
        <v>550</v>
      </c>
      <c r="B437" s="3" t="s">
        <v>561</v>
      </c>
      <c r="C437" s="3">
        <v>2013</v>
      </c>
      <c r="D437" s="3">
        <v>0.32</v>
      </c>
      <c r="E437" s="3" t="s">
        <v>621</v>
      </c>
      <c r="F437" s="3" t="s">
        <v>791</v>
      </c>
      <c r="G437" s="3">
        <v>2</v>
      </c>
      <c r="H437" s="3">
        <v>0</v>
      </c>
      <c r="I437" s="3">
        <v>0</v>
      </c>
      <c r="J437" s="3" t="s">
        <v>621</v>
      </c>
      <c r="K437" s="3" t="s">
        <v>621</v>
      </c>
      <c r="L437" s="3" t="s">
        <v>621</v>
      </c>
      <c r="M437" s="3" t="s">
        <v>621</v>
      </c>
      <c r="N437" s="3" t="s">
        <v>621</v>
      </c>
      <c r="O437" s="3" t="s">
        <v>621</v>
      </c>
      <c r="P437" s="3" t="s">
        <v>621</v>
      </c>
      <c r="Q437" s="3" t="s">
        <v>621</v>
      </c>
      <c r="R437" s="3" t="s">
        <v>621</v>
      </c>
      <c r="S437" s="3" t="s">
        <v>621</v>
      </c>
      <c r="V437" s="20">
        <f t="shared" si="37"/>
        <v>0.32</v>
      </c>
      <c r="W437" s="20" t="str">
        <f t="shared" si="41"/>
        <v/>
      </c>
      <c r="AA437" s="90" t="str">
        <f t="shared" si="36"/>
        <v>'Bio Energi'</v>
      </c>
      <c r="AC437" s="3">
        <f t="shared" si="38"/>
        <v>2</v>
      </c>
      <c r="AD437" s="3">
        <f t="shared" si="39"/>
        <v>0</v>
      </c>
      <c r="AE437" s="3">
        <f t="shared" si="40"/>
        <v>0</v>
      </c>
    </row>
    <row r="438" spans="1:31" ht="15" customHeight="1" x14ac:dyDescent="0.25">
      <c r="A438" s="3" t="s">
        <v>550</v>
      </c>
      <c r="B438" s="3" t="s">
        <v>562</v>
      </c>
      <c r="C438" s="3">
        <v>2013</v>
      </c>
      <c r="D438" s="3">
        <v>2.66</v>
      </c>
      <c r="E438" s="3" t="s">
        <v>621</v>
      </c>
      <c r="F438" s="3" t="s">
        <v>791</v>
      </c>
      <c r="G438" s="3">
        <v>2</v>
      </c>
      <c r="H438" s="3">
        <v>0</v>
      </c>
      <c r="I438" s="3">
        <v>0</v>
      </c>
      <c r="J438" s="3" t="s">
        <v>621</v>
      </c>
      <c r="K438" s="3" t="s">
        <v>621</v>
      </c>
      <c r="L438" s="3" t="s">
        <v>621</v>
      </c>
      <c r="M438" s="3" t="s">
        <v>621</v>
      </c>
      <c r="N438" s="3" t="s">
        <v>621</v>
      </c>
      <c r="O438" s="3" t="s">
        <v>621</v>
      </c>
      <c r="P438" s="3" t="s">
        <v>621</v>
      </c>
      <c r="Q438" s="3" t="s">
        <v>621</v>
      </c>
      <c r="R438" s="3" t="s">
        <v>621</v>
      </c>
      <c r="S438" s="3" t="s">
        <v>621</v>
      </c>
      <c r="V438" s="20">
        <f t="shared" si="37"/>
        <v>2.66</v>
      </c>
      <c r="W438" s="20" t="str">
        <f t="shared" si="41"/>
        <v/>
      </c>
      <c r="AA438" s="90" t="str">
        <f t="shared" si="36"/>
        <v>'Bio Energi'</v>
      </c>
      <c r="AC438" s="3">
        <f t="shared" si="38"/>
        <v>2</v>
      </c>
      <c r="AD438" s="3">
        <f t="shared" si="39"/>
        <v>0</v>
      </c>
      <c r="AE438" s="3">
        <f t="shared" si="40"/>
        <v>0</v>
      </c>
    </row>
    <row r="439" spans="1:31" ht="15" customHeight="1" x14ac:dyDescent="0.25">
      <c r="A439" s="3" t="s">
        <v>550</v>
      </c>
      <c r="B439" s="3" t="s">
        <v>563</v>
      </c>
      <c r="C439" s="3">
        <v>2013</v>
      </c>
      <c r="D439" s="3">
        <v>1</v>
      </c>
      <c r="E439" s="3">
        <v>0.65700000000000003</v>
      </c>
      <c r="F439" s="3" t="s">
        <v>791</v>
      </c>
      <c r="G439" s="3">
        <v>2</v>
      </c>
      <c r="H439" s="3">
        <v>0</v>
      </c>
      <c r="I439" s="3">
        <v>0</v>
      </c>
      <c r="J439" s="3" t="s">
        <v>621</v>
      </c>
      <c r="K439" s="3" t="s">
        <v>621</v>
      </c>
      <c r="L439" s="3" t="s">
        <v>621</v>
      </c>
      <c r="M439" s="3" t="s">
        <v>621</v>
      </c>
      <c r="N439" s="3" t="s">
        <v>621</v>
      </c>
      <c r="O439" s="3" t="s">
        <v>621</v>
      </c>
      <c r="P439" s="3" t="s">
        <v>621</v>
      </c>
      <c r="Q439" s="3" t="s">
        <v>621</v>
      </c>
      <c r="R439" s="3" t="s">
        <v>621</v>
      </c>
      <c r="S439" s="3" t="s">
        <v>621</v>
      </c>
      <c r="V439" s="20">
        <f t="shared" si="37"/>
        <v>1</v>
      </c>
      <c r="W439" s="20" t="str">
        <f t="shared" si="41"/>
        <v/>
      </c>
      <c r="AA439" s="90" t="str">
        <f t="shared" si="36"/>
        <v>'Bio Energi'</v>
      </c>
      <c r="AC439" s="3">
        <f t="shared" si="38"/>
        <v>2</v>
      </c>
      <c r="AD439" s="3">
        <f t="shared" si="39"/>
        <v>0</v>
      </c>
      <c r="AE439" s="3">
        <f t="shared" si="40"/>
        <v>0</v>
      </c>
    </row>
    <row r="440" spans="1:31" ht="15" customHeight="1" x14ac:dyDescent="0.25">
      <c r="A440" s="3" t="s">
        <v>550</v>
      </c>
      <c r="B440" s="3" t="s">
        <v>564</v>
      </c>
      <c r="C440" s="3">
        <v>2013</v>
      </c>
      <c r="D440" s="3">
        <v>0.05</v>
      </c>
      <c r="E440" s="3" t="s">
        <v>621</v>
      </c>
      <c r="F440" s="3" t="s">
        <v>791</v>
      </c>
      <c r="G440" s="3">
        <v>2</v>
      </c>
      <c r="H440" s="3">
        <v>0</v>
      </c>
      <c r="I440" s="3">
        <v>0</v>
      </c>
      <c r="J440" s="3" t="s">
        <v>621</v>
      </c>
      <c r="K440" s="3" t="s">
        <v>621</v>
      </c>
      <c r="L440" s="3" t="s">
        <v>621</v>
      </c>
      <c r="M440" s="3" t="s">
        <v>621</v>
      </c>
      <c r="N440" s="3" t="s">
        <v>621</v>
      </c>
      <c r="O440" s="3" t="s">
        <v>621</v>
      </c>
      <c r="P440" s="3" t="s">
        <v>621</v>
      </c>
      <c r="Q440" s="3" t="s">
        <v>621</v>
      </c>
      <c r="R440" s="3" t="s">
        <v>621</v>
      </c>
      <c r="S440" s="3" t="s">
        <v>621</v>
      </c>
      <c r="V440" s="20">
        <f t="shared" si="37"/>
        <v>0.05</v>
      </c>
      <c r="W440" s="20" t="str">
        <f t="shared" si="41"/>
        <v/>
      </c>
      <c r="AA440" s="90" t="str">
        <f t="shared" si="36"/>
        <v>'Bio Energi'</v>
      </c>
      <c r="AC440" s="3">
        <f t="shared" si="38"/>
        <v>2</v>
      </c>
      <c r="AD440" s="3">
        <f t="shared" si="39"/>
        <v>0</v>
      </c>
      <c r="AE440" s="3">
        <f t="shared" si="40"/>
        <v>0</v>
      </c>
    </row>
    <row r="441" spans="1:31" ht="15" customHeight="1" x14ac:dyDescent="0.25">
      <c r="A441" s="3" t="s">
        <v>550</v>
      </c>
      <c r="B441" s="3" t="s">
        <v>565</v>
      </c>
      <c r="C441" s="3">
        <v>2013</v>
      </c>
      <c r="D441" s="3">
        <v>5.8500000000000003E-2</v>
      </c>
      <c r="E441" s="3" t="s">
        <v>621</v>
      </c>
      <c r="F441" s="3" t="s">
        <v>791</v>
      </c>
      <c r="G441" s="3">
        <v>2</v>
      </c>
      <c r="H441" s="3">
        <v>0</v>
      </c>
      <c r="I441" s="3">
        <v>0</v>
      </c>
      <c r="J441" s="3" t="s">
        <v>621</v>
      </c>
      <c r="K441" s="3" t="s">
        <v>621</v>
      </c>
      <c r="L441" s="3" t="s">
        <v>621</v>
      </c>
      <c r="M441" s="3" t="s">
        <v>621</v>
      </c>
      <c r="N441" s="3" t="s">
        <v>621</v>
      </c>
      <c r="O441" s="3" t="s">
        <v>621</v>
      </c>
      <c r="P441" s="3" t="s">
        <v>621</v>
      </c>
      <c r="Q441" s="3" t="s">
        <v>621</v>
      </c>
      <c r="R441" s="3" t="s">
        <v>621</v>
      </c>
      <c r="S441" s="3" t="s">
        <v>621</v>
      </c>
      <c r="V441" s="20">
        <f t="shared" si="37"/>
        <v>5.8500000000000003E-2</v>
      </c>
      <c r="W441" s="20" t="str">
        <f t="shared" si="41"/>
        <v/>
      </c>
      <c r="AA441" s="90" t="str">
        <f t="shared" si="36"/>
        <v>'Bio Energi'</v>
      </c>
      <c r="AC441" s="3">
        <f t="shared" si="38"/>
        <v>2</v>
      </c>
      <c r="AD441" s="3">
        <f t="shared" si="39"/>
        <v>0</v>
      </c>
      <c r="AE441" s="3">
        <f t="shared" si="40"/>
        <v>0</v>
      </c>
    </row>
    <row r="442" spans="1:31" ht="15" customHeight="1" x14ac:dyDescent="0.25">
      <c r="A442" s="3" t="s">
        <v>550</v>
      </c>
      <c r="B442" s="3" t="s">
        <v>566</v>
      </c>
      <c r="C442" s="3">
        <v>2013</v>
      </c>
      <c r="D442" s="3">
        <v>0.69</v>
      </c>
      <c r="E442" s="3" t="s">
        <v>621</v>
      </c>
      <c r="F442" s="3" t="s">
        <v>791</v>
      </c>
      <c r="G442" s="3">
        <v>2</v>
      </c>
      <c r="H442" s="3">
        <v>0</v>
      </c>
      <c r="I442" s="3">
        <v>0</v>
      </c>
      <c r="J442" s="3" t="s">
        <v>621</v>
      </c>
      <c r="K442" s="3" t="s">
        <v>621</v>
      </c>
      <c r="L442" s="3" t="s">
        <v>621</v>
      </c>
      <c r="M442" s="3" t="s">
        <v>621</v>
      </c>
      <c r="N442" s="3" t="s">
        <v>621</v>
      </c>
      <c r="O442" s="3" t="s">
        <v>621</v>
      </c>
      <c r="P442" s="3" t="s">
        <v>621</v>
      </c>
      <c r="Q442" s="3" t="s">
        <v>621</v>
      </c>
      <c r="R442" s="3" t="s">
        <v>621</v>
      </c>
      <c r="S442" s="3" t="s">
        <v>621</v>
      </c>
      <c r="V442" s="20">
        <f t="shared" si="37"/>
        <v>0.69</v>
      </c>
      <c r="W442" s="20" t="str">
        <f t="shared" si="41"/>
        <v/>
      </c>
      <c r="AA442" s="90" t="str">
        <f t="shared" si="36"/>
        <v>'Bio Energi'</v>
      </c>
      <c r="AC442" s="3">
        <f t="shared" si="38"/>
        <v>2</v>
      </c>
      <c r="AD442" s="3">
        <f t="shared" si="39"/>
        <v>0</v>
      </c>
      <c r="AE442" s="3">
        <f t="shared" si="40"/>
        <v>0</v>
      </c>
    </row>
    <row r="443" spans="1:31" ht="15" customHeight="1" x14ac:dyDescent="0.25">
      <c r="A443" s="3" t="s">
        <v>550</v>
      </c>
      <c r="B443" s="3" t="s">
        <v>567</v>
      </c>
      <c r="C443" s="3">
        <v>2013</v>
      </c>
      <c r="D443" s="3">
        <v>0.1</v>
      </c>
      <c r="E443" s="3" t="s">
        <v>621</v>
      </c>
      <c r="F443" s="3" t="s">
        <v>791</v>
      </c>
      <c r="G443" s="3">
        <v>2</v>
      </c>
      <c r="H443" s="3">
        <v>0</v>
      </c>
      <c r="I443" s="3">
        <v>0</v>
      </c>
      <c r="J443" s="3" t="s">
        <v>621</v>
      </c>
      <c r="K443" s="3" t="s">
        <v>621</v>
      </c>
      <c r="L443" s="3" t="s">
        <v>621</v>
      </c>
      <c r="M443" s="3" t="s">
        <v>621</v>
      </c>
      <c r="N443" s="3" t="s">
        <v>621</v>
      </c>
      <c r="O443" s="3" t="s">
        <v>621</v>
      </c>
      <c r="P443" s="3" t="s">
        <v>621</v>
      </c>
      <c r="Q443" s="3" t="s">
        <v>621</v>
      </c>
      <c r="R443" s="3" t="s">
        <v>621</v>
      </c>
      <c r="S443" s="3" t="s">
        <v>621</v>
      </c>
      <c r="V443" s="20">
        <f t="shared" si="37"/>
        <v>0.1</v>
      </c>
      <c r="W443" s="20" t="str">
        <f t="shared" si="41"/>
        <v/>
      </c>
      <c r="AA443" s="90" t="str">
        <f t="shared" si="36"/>
        <v>'Bio Energi'</v>
      </c>
      <c r="AC443" s="3">
        <f t="shared" si="38"/>
        <v>2</v>
      </c>
      <c r="AD443" s="3">
        <f t="shared" si="39"/>
        <v>0</v>
      </c>
      <c r="AE443" s="3">
        <f t="shared" si="40"/>
        <v>0</v>
      </c>
    </row>
    <row r="444" spans="1:31" ht="15" customHeight="1" x14ac:dyDescent="0.25">
      <c r="A444" s="3" t="s">
        <v>550</v>
      </c>
      <c r="B444" s="3" t="s">
        <v>568</v>
      </c>
      <c r="C444" s="3">
        <v>2013</v>
      </c>
      <c r="D444" s="3">
        <v>1.95E-2</v>
      </c>
      <c r="E444" s="3" t="s">
        <v>621</v>
      </c>
      <c r="F444" s="3" t="s">
        <v>791</v>
      </c>
      <c r="G444" s="3">
        <v>2</v>
      </c>
      <c r="H444" s="3">
        <v>0</v>
      </c>
      <c r="I444" s="3">
        <v>0</v>
      </c>
      <c r="J444" s="3" t="s">
        <v>621</v>
      </c>
      <c r="K444" s="3" t="s">
        <v>621</v>
      </c>
      <c r="L444" s="3" t="s">
        <v>621</v>
      </c>
      <c r="M444" s="3" t="s">
        <v>621</v>
      </c>
      <c r="N444" s="3" t="s">
        <v>621</v>
      </c>
      <c r="O444" s="3" t="s">
        <v>621</v>
      </c>
      <c r="P444" s="3" t="s">
        <v>621</v>
      </c>
      <c r="Q444" s="3" t="s">
        <v>621</v>
      </c>
      <c r="R444" s="3" t="s">
        <v>621</v>
      </c>
      <c r="S444" s="3" t="s">
        <v>621</v>
      </c>
      <c r="V444" s="20">
        <f t="shared" si="37"/>
        <v>1.95E-2</v>
      </c>
      <c r="W444" s="20" t="str">
        <f t="shared" si="41"/>
        <v/>
      </c>
      <c r="AA444" s="90" t="str">
        <f t="shared" si="36"/>
        <v>'Bio Energi'</v>
      </c>
      <c r="AC444" s="3">
        <f t="shared" si="38"/>
        <v>2</v>
      </c>
      <c r="AD444" s="3">
        <f t="shared" si="39"/>
        <v>0</v>
      </c>
      <c r="AE444" s="3">
        <f t="shared" si="40"/>
        <v>0</v>
      </c>
    </row>
    <row r="445" spans="1:31" ht="15" customHeight="1" x14ac:dyDescent="0.25">
      <c r="A445" s="3" t="s">
        <v>550</v>
      </c>
      <c r="B445" s="3" t="s">
        <v>569</v>
      </c>
      <c r="C445" s="3">
        <v>2013</v>
      </c>
      <c r="D445" s="3" t="s">
        <v>621</v>
      </c>
      <c r="E445" s="3" t="s">
        <v>621</v>
      </c>
      <c r="F445" s="3" t="s">
        <v>622</v>
      </c>
      <c r="G445" s="3">
        <v>0</v>
      </c>
      <c r="H445" s="3">
        <v>0</v>
      </c>
      <c r="I445" s="3">
        <v>0</v>
      </c>
      <c r="J445" s="3" t="s">
        <v>621</v>
      </c>
      <c r="K445" s="3" t="s">
        <v>621</v>
      </c>
      <c r="L445" s="3" t="s">
        <v>621</v>
      </c>
      <c r="M445" s="3" t="s">
        <v>621</v>
      </c>
      <c r="N445" s="3" t="s">
        <v>621</v>
      </c>
      <c r="O445" s="3" t="s">
        <v>621</v>
      </c>
      <c r="P445" s="3" t="s">
        <v>621</v>
      </c>
      <c r="Q445" s="3" t="s">
        <v>621</v>
      </c>
      <c r="R445" s="3" t="s">
        <v>621</v>
      </c>
      <c r="S445" s="3" t="s">
        <v>621</v>
      </c>
      <c r="V445" s="20">
        <f t="shared" si="37"/>
        <v>0</v>
      </c>
      <c r="W445" s="20" t="str">
        <f t="shared" si="41"/>
        <v/>
      </c>
      <c r="AA445" s="90" t="str">
        <f t="shared" si="36"/>
        <v>Nordisk residual</v>
      </c>
      <c r="AC445" s="3">
        <f t="shared" si="38"/>
        <v>0</v>
      </c>
      <c r="AD445" s="3">
        <f t="shared" si="39"/>
        <v>0</v>
      </c>
      <c r="AE445" s="3">
        <f t="shared" si="40"/>
        <v>0</v>
      </c>
    </row>
    <row r="446" spans="1:31" ht="15" customHeight="1" x14ac:dyDescent="0.25">
      <c r="A446" s="3" t="s">
        <v>550</v>
      </c>
      <c r="B446" s="3" t="s">
        <v>570</v>
      </c>
      <c r="C446" s="3">
        <v>2013</v>
      </c>
      <c r="D446" s="3" t="s">
        <v>621</v>
      </c>
      <c r="E446" s="3" t="s">
        <v>621</v>
      </c>
      <c r="F446" s="3" t="s">
        <v>622</v>
      </c>
      <c r="G446" s="3">
        <v>0</v>
      </c>
      <c r="H446" s="3">
        <v>0</v>
      </c>
      <c r="I446" s="3">
        <v>0</v>
      </c>
      <c r="J446" s="3" t="s">
        <v>621</v>
      </c>
      <c r="K446" s="3" t="s">
        <v>621</v>
      </c>
      <c r="L446" s="3" t="s">
        <v>621</v>
      </c>
      <c r="M446" s="3" t="s">
        <v>621</v>
      </c>
      <c r="N446" s="3" t="s">
        <v>621</v>
      </c>
      <c r="O446" s="3" t="s">
        <v>621</v>
      </c>
      <c r="P446" s="3" t="s">
        <v>621</v>
      </c>
      <c r="Q446" s="3" t="s">
        <v>621</v>
      </c>
      <c r="R446" s="3" t="s">
        <v>621</v>
      </c>
      <c r="S446" s="3" t="s">
        <v>621</v>
      </c>
      <c r="V446" s="20">
        <f t="shared" si="37"/>
        <v>0</v>
      </c>
      <c r="W446" s="20" t="str">
        <f t="shared" si="41"/>
        <v/>
      </c>
      <c r="AA446" s="90" t="str">
        <f t="shared" si="36"/>
        <v>Nordisk residual</v>
      </c>
      <c r="AC446" s="3">
        <f t="shared" si="38"/>
        <v>0</v>
      </c>
      <c r="AD446" s="3">
        <f t="shared" si="39"/>
        <v>0</v>
      </c>
      <c r="AE446" s="3">
        <f t="shared" si="40"/>
        <v>0</v>
      </c>
    </row>
    <row r="447" spans="1:31" ht="15" customHeight="1" x14ac:dyDescent="0.25">
      <c r="A447" s="3" t="s">
        <v>571</v>
      </c>
      <c r="B447" s="3" t="s">
        <v>572</v>
      </c>
      <c r="C447" s="3">
        <v>2013</v>
      </c>
      <c r="D447" s="3" t="s">
        <v>621</v>
      </c>
      <c r="E447" s="3" t="s">
        <v>621</v>
      </c>
      <c r="F447" s="3" t="s">
        <v>621</v>
      </c>
      <c r="G447" s="3">
        <v>2.23</v>
      </c>
      <c r="H447" s="3">
        <v>258</v>
      </c>
      <c r="I447" s="3">
        <v>0.33</v>
      </c>
      <c r="J447" s="3" t="s">
        <v>621</v>
      </c>
      <c r="K447" s="3" t="s">
        <v>621</v>
      </c>
      <c r="L447" s="3" t="s">
        <v>621</v>
      </c>
      <c r="M447" s="3" t="s">
        <v>621</v>
      </c>
      <c r="N447" s="3" t="s">
        <v>621</v>
      </c>
      <c r="O447" s="3" t="s">
        <v>621</v>
      </c>
      <c r="P447" s="3" t="s">
        <v>621</v>
      </c>
      <c r="Q447" s="3" t="s">
        <v>621</v>
      </c>
      <c r="R447" s="3" t="s">
        <v>621</v>
      </c>
      <c r="S447" s="3" t="s">
        <v>621</v>
      </c>
      <c r="V447" s="20">
        <f t="shared" si="37"/>
        <v>0</v>
      </c>
      <c r="W447" s="20" t="str">
        <f t="shared" si="41"/>
        <v/>
      </c>
      <c r="AA447" s="90" t="str">
        <f t="shared" si="36"/>
        <v>Nordisk residual</v>
      </c>
      <c r="AC447" s="3">
        <f t="shared" si="38"/>
        <v>2.23</v>
      </c>
      <c r="AD447" s="3">
        <f t="shared" si="39"/>
        <v>258</v>
      </c>
      <c r="AE447" s="3">
        <f t="shared" si="40"/>
        <v>0.33</v>
      </c>
    </row>
    <row r="448" spans="1:31" ht="15" customHeight="1" x14ac:dyDescent="0.25">
      <c r="A448" s="3" t="s">
        <v>571</v>
      </c>
      <c r="B448" s="3" t="s">
        <v>573</v>
      </c>
      <c r="C448" s="3">
        <v>2013</v>
      </c>
      <c r="D448" s="3">
        <v>8</v>
      </c>
      <c r="E448" s="3" t="s">
        <v>621</v>
      </c>
      <c r="F448" s="3" t="s">
        <v>792</v>
      </c>
      <c r="G448" s="3">
        <v>2.23</v>
      </c>
      <c r="H448" s="3">
        <v>258</v>
      </c>
      <c r="I448" s="3">
        <v>0</v>
      </c>
      <c r="J448" s="3" t="s">
        <v>621</v>
      </c>
      <c r="K448" s="3" t="s">
        <v>621</v>
      </c>
      <c r="L448" s="3" t="s">
        <v>621</v>
      </c>
      <c r="M448" s="3" t="s">
        <v>621</v>
      </c>
      <c r="N448" s="3" t="s">
        <v>621</v>
      </c>
      <c r="O448" s="3" t="s">
        <v>621</v>
      </c>
      <c r="P448" s="3" t="s">
        <v>621</v>
      </c>
      <c r="Q448" s="3" t="s">
        <v>621</v>
      </c>
      <c r="R448" s="3" t="s">
        <v>621</v>
      </c>
      <c r="S448" s="3">
        <v>3</v>
      </c>
      <c r="V448" s="20">
        <f t="shared" si="37"/>
        <v>8</v>
      </c>
      <c r="W448" s="20" t="str">
        <f t="shared" si="41"/>
        <v/>
      </c>
      <c r="AA448" s="90" t="str">
        <f t="shared" si="36"/>
        <v>'Vattenkraft 100 %'</v>
      </c>
      <c r="AC448" s="3">
        <f t="shared" si="38"/>
        <v>2.23</v>
      </c>
      <c r="AD448" s="3">
        <f t="shared" si="39"/>
        <v>258</v>
      </c>
      <c r="AE448" s="3">
        <f t="shared" si="40"/>
        <v>0</v>
      </c>
    </row>
    <row r="449" spans="1:31" ht="15" customHeight="1" x14ac:dyDescent="0.25">
      <c r="A449" s="3" t="s">
        <v>574</v>
      </c>
      <c r="B449" s="3" t="s">
        <v>575</v>
      </c>
      <c r="C449" s="3">
        <v>2013</v>
      </c>
      <c r="D449" s="3">
        <v>3.44</v>
      </c>
      <c r="E449" s="3" t="s">
        <v>621</v>
      </c>
      <c r="F449" s="3" t="s">
        <v>793</v>
      </c>
      <c r="G449" s="3">
        <v>1.1000000000000001</v>
      </c>
      <c r="H449" s="3">
        <v>9.9</v>
      </c>
      <c r="I449" s="3">
        <v>0</v>
      </c>
      <c r="J449" s="3" t="s">
        <v>621</v>
      </c>
      <c r="K449" s="3" t="s">
        <v>621</v>
      </c>
      <c r="L449" s="3" t="s">
        <v>621</v>
      </c>
      <c r="M449" s="3" t="s">
        <v>621</v>
      </c>
      <c r="N449" s="3" t="s">
        <v>621</v>
      </c>
      <c r="O449" s="3" t="s">
        <v>621</v>
      </c>
      <c r="P449" s="3" t="s">
        <v>621</v>
      </c>
      <c r="Q449" s="3" t="s">
        <v>621</v>
      </c>
      <c r="R449" s="3" t="s">
        <v>621</v>
      </c>
      <c r="S449" s="3" t="s">
        <v>621</v>
      </c>
      <c r="V449" s="20">
        <f t="shared" si="37"/>
        <v>3.44</v>
      </c>
      <c r="W449" s="20" t="str">
        <f t="shared" si="41"/>
        <v/>
      </c>
      <c r="AA449" s="90" t="str">
        <f t="shared" si="36"/>
        <v>'EPD Vattenfall. Vattenkraft'</v>
      </c>
      <c r="AC449" s="3">
        <f t="shared" si="38"/>
        <v>1.1000000000000001</v>
      </c>
      <c r="AD449" s="3">
        <f t="shared" si="39"/>
        <v>9.9</v>
      </c>
      <c r="AE449" s="3">
        <f t="shared" si="40"/>
        <v>0</v>
      </c>
    </row>
    <row r="450" spans="1:31" ht="15" customHeight="1" x14ac:dyDescent="0.25">
      <c r="A450" s="3" t="s">
        <v>574</v>
      </c>
      <c r="B450" s="3" t="s">
        <v>576</v>
      </c>
      <c r="C450" s="3">
        <v>2013</v>
      </c>
      <c r="D450" s="3">
        <v>0.32100000000000001</v>
      </c>
      <c r="E450" s="3" t="s">
        <v>621</v>
      </c>
      <c r="F450" s="3" t="s">
        <v>794</v>
      </c>
      <c r="G450" s="3">
        <v>1.1000000000000001</v>
      </c>
      <c r="H450" s="3">
        <v>9.9</v>
      </c>
      <c r="I450" s="3">
        <v>0</v>
      </c>
      <c r="J450" s="3" t="s">
        <v>621</v>
      </c>
      <c r="K450" s="3" t="s">
        <v>621</v>
      </c>
      <c r="L450" s="3" t="s">
        <v>621</v>
      </c>
      <c r="M450" s="3" t="s">
        <v>621</v>
      </c>
      <c r="N450" s="3" t="s">
        <v>621</v>
      </c>
      <c r="O450" s="3" t="s">
        <v>621</v>
      </c>
      <c r="P450" s="3" t="s">
        <v>621</v>
      </c>
      <c r="Q450" s="3" t="s">
        <v>621</v>
      </c>
      <c r="R450" s="3" t="s">
        <v>621</v>
      </c>
      <c r="S450" s="3" t="s">
        <v>621</v>
      </c>
      <c r="V450" s="20">
        <f t="shared" si="37"/>
        <v>0.32100000000000001</v>
      </c>
      <c r="W450" s="20" t="str">
        <f t="shared" si="41"/>
        <v/>
      </c>
      <c r="AA450" s="90" t="str">
        <f t="shared" ref="AA450:AA476" si="42">IF(OR(F450="-",F450="et",F450="'-'",F450="'0'",F450="'DS'"),"Nordisk residual",F450)</f>
        <v>'EPD Vattenfalls vattenkraft'</v>
      </c>
      <c r="AC450" s="3">
        <f t="shared" si="38"/>
        <v>1.1000000000000001</v>
      </c>
      <c r="AD450" s="3">
        <f t="shared" si="39"/>
        <v>9.9</v>
      </c>
      <c r="AE450" s="3">
        <f t="shared" si="40"/>
        <v>0</v>
      </c>
    </row>
    <row r="451" spans="1:31" ht="15" customHeight="1" x14ac:dyDescent="0.25">
      <c r="A451" s="3" t="s">
        <v>574</v>
      </c>
      <c r="B451" s="3" t="s">
        <v>577</v>
      </c>
      <c r="C451" s="3">
        <v>2013</v>
      </c>
      <c r="D451" s="3">
        <v>4.0119999999999996</v>
      </c>
      <c r="E451" s="3" t="s">
        <v>621</v>
      </c>
      <c r="F451" s="3" t="s">
        <v>795</v>
      </c>
      <c r="G451" s="3">
        <v>1.1000000000000001</v>
      </c>
      <c r="H451" s="3">
        <v>9.9</v>
      </c>
      <c r="I451" s="3">
        <v>0</v>
      </c>
      <c r="J451" s="3" t="s">
        <v>621</v>
      </c>
      <c r="K451" s="3" t="s">
        <v>621</v>
      </c>
      <c r="L451" s="3" t="s">
        <v>621</v>
      </c>
      <c r="M451" s="3" t="s">
        <v>621</v>
      </c>
      <c r="N451" s="3" t="s">
        <v>621</v>
      </c>
      <c r="O451" s="3" t="s">
        <v>621</v>
      </c>
      <c r="P451" s="3" t="s">
        <v>621</v>
      </c>
      <c r="Q451" s="3" t="s">
        <v>621</v>
      </c>
      <c r="R451" s="3" t="s">
        <v>621</v>
      </c>
      <c r="S451" s="3" t="s">
        <v>621</v>
      </c>
      <c r="V451" s="20">
        <f t="shared" ref="V451:V470" si="43">IFERROR(D451/1,0)</f>
        <v>4.0119999999999996</v>
      </c>
      <c r="W451" s="20" t="str">
        <f t="shared" si="41"/>
        <v/>
      </c>
      <c r="AA451" s="90" t="str">
        <f t="shared" si="42"/>
        <v>'EPD Vattenfall. vattenkraft'</v>
      </c>
      <c r="AC451" s="3">
        <f t="shared" ref="AC451:AC476" si="44">IFERROR(G451/1,2.23)</f>
        <v>1.1000000000000001</v>
      </c>
      <c r="AD451" s="3">
        <f t="shared" ref="AD451:AD476" si="45">IFERROR(H451/1,258)</f>
        <v>9.9</v>
      </c>
      <c r="AE451" s="3">
        <f t="shared" ref="AE451:AE476" si="46">IFERROR(I451/1,0.33)</f>
        <v>0</v>
      </c>
    </row>
    <row r="452" spans="1:31" ht="15" customHeight="1" x14ac:dyDescent="0.25">
      <c r="A452" s="3" t="s">
        <v>574</v>
      </c>
      <c r="B452" s="3" t="s">
        <v>578</v>
      </c>
      <c r="C452" s="3">
        <v>2013</v>
      </c>
      <c r="D452" s="3" t="s">
        <v>621</v>
      </c>
      <c r="E452" s="3" t="s">
        <v>621</v>
      </c>
      <c r="F452" s="3" t="s">
        <v>622</v>
      </c>
      <c r="G452" s="3">
        <v>2.23</v>
      </c>
      <c r="H452" s="3">
        <v>258</v>
      </c>
      <c r="I452" s="3">
        <v>0.33</v>
      </c>
      <c r="J452" s="3" t="s">
        <v>621</v>
      </c>
      <c r="K452" s="3" t="s">
        <v>621</v>
      </c>
      <c r="L452" s="3" t="s">
        <v>621</v>
      </c>
      <c r="M452" s="3" t="s">
        <v>621</v>
      </c>
      <c r="N452" s="3" t="s">
        <v>621</v>
      </c>
      <c r="O452" s="3" t="s">
        <v>621</v>
      </c>
      <c r="P452" s="3" t="s">
        <v>621</v>
      </c>
      <c r="Q452" s="3" t="s">
        <v>621</v>
      </c>
      <c r="R452" s="3" t="s">
        <v>621</v>
      </c>
      <c r="S452" s="3" t="s">
        <v>621</v>
      </c>
      <c r="V452" s="20">
        <f t="shared" si="43"/>
        <v>0</v>
      </c>
      <c r="W452" s="20" t="str">
        <f t="shared" ref="W452:W470" si="47">IFERROR(J452/1,"")</f>
        <v/>
      </c>
      <c r="AA452" s="90" t="str">
        <f t="shared" si="42"/>
        <v>Nordisk residual</v>
      </c>
      <c r="AC452" s="3">
        <f t="shared" si="44"/>
        <v>2.23</v>
      </c>
      <c r="AD452" s="3">
        <f t="shared" si="45"/>
        <v>258</v>
      </c>
      <c r="AE452" s="3">
        <f t="shared" si="46"/>
        <v>0.33</v>
      </c>
    </row>
    <row r="453" spans="1:31" ht="15" customHeight="1" x14ac:dyDescent="0.25">
      <c r="A453" s="3" t="s">
        <v>579</v>
      </c>
      <c r="B453" s="3" t="s">
        <v>580</v>
      </c>
      <c r="C453" s="3">
        <v>2013</v>
      </c>
      <c r="D453" s="3">
        <v>0.21</v>
      </c>
      <c r="E453" s="3" t="s">
        <v>621</v>
      </c>
      <c r="F453" s="3" t="s">
        <v>775</v>
      </c>
      <c r="G453" s="3">
        <v>2.23</v>
      </c>
      <c r="H453" s="3">
        <v>258</v>
      </c>
      <c r="I453" s="3">
        <v>0.33</v>
      </c>
      <c r="J453" s="3" t="s">
        <v>621</v>
      </c>
      <c r="K453" s="3" t="s">
        <v>621</v>
      </c>
      <c r="L453" s="3" t="s">
        <v>621</v>
      </c>
      <c r="M453" s="3" t="s">
        <v>621</v>
      </c>
      <c r="N453" s="3" t="s">
        <v>621</v>
      </c>
      <c r="O453" s="3" t="s">
        <v>621</v>
      </c>
      <c r="P453" s="3" t="s">
        <v>621</v>
      </c>
      <c r="Q453" s="3" t="s">
        <v>621</v>
      </c>
      <c r="R453" s="3" t="s">
        <v>621</v>
      </c>
      <c r="S453" s="3" t="s">
        <v>621</v>
      </c>
      <c r="V453" s="20">
        <f t="shared" si="43"/>
        <v>0.21</v>
      </c>
      <c r="W453" s="20" t="str">
        <f t="shared" si="47"/>
        <v/>
      </c>
      <c r="AA453" s="90" t="str">
        <f t="shared" si="42"/>
        <v>Nordisk residual</v>
      </c>
      <c r="AC453" s="3">
        <f t="shared" si="44"/>
        <v>2.23</v>
      </c>
      <c r="AD453" s="3">
        <f t="shared" si="45"/>
        <v>258</v>
      </c>
      <c r="AE453" s="3">
        <f t="shared" si="46"/>
        <v>0.33</v>
      </c>
    </row>
    <row r="454" spans="1:31" ht="15" customHeight="1" x14ac:dyDescent="0.25">
      <c r="A454" s="3" t="s">
        <v>579</v>
      </c>
      <c r="B454" s="3" t="s">
        <v>581</v>
      </c>
      <c r="C454" s="3">
        <v>2013</v>
      </c>
      <c r="D454" s="3">
        <v>0.91300000000000003</v>
      </c>
      <c r="E454" s="3" t="s">
        <v>621</v>
      </c>
      <c r="F454" s="3" t="s">
        <v>622</v>
      </c>
      <c r="G454" s="3">
        <v>2.23</v>
      </c>
      <c r="H454" s="3">
        <v>258</v>
      </c>
      <c r="I454" s="3">
        <v>0.33</v>
      </c>
      <c r="J454" s="3" t="s">
        <v>621</v>
      </c>
      <c r="K454" s="3" t="s">
        <v>621</v>
      </c>
      <c r="L454" s="3" t="s">
        <v>621</v>
      </c>
      <c r="M454" s="3" t="s">
        <v>621</v>
      </c>
      <c r="N454" s="3" t="s">
        <v>621</v>
      </c>
      <c r="O454" s="3" t="s">
        <v>621</v>
      </c>
      <c r="P454" s="3" t="s">
        <v>621</v>
      </c>
      <c r="Q454" s="3" t="s">
        <v>621</v>
      </c>
      <c r="R454" s="3" t="s">
        <v>621</v>
      </c>
      <c r="S454" s="3" t="s">
        <v>621</v>
      </c>
      <c r="V454" s="20">
        <f t="shared" si="43"/>
        <v>0.91300000000000003</v>
      </c>
      <c r="W454" s="20" t="str">
        <f t="shared" si="47"/>
        <v/>
      </c>
      <c r="AA454" s="90" t="str">
        <f t="shared" si="42"/>
        <v>Nordisk residual</v>
      </c>
      <c r="AC454" s="3">
        <f t="shared" si="44"/>
        <v>2.23</v>
      </c>
      <c r="AD454" s="3">
        <f t="shared" si="45"/>
        <v>258</v>
      </c>
      <c r="AE454" s="3">
        <f t="shared" si="46"/>
        <v>0.33</v>
      </c>
    </row>
    <row r="455" spans="1:31" ht="15" customHeight="1" x14ac:dyDescent="0.25">
      <c r="A455" s="3" t="s">
        <v>579</v>
      </c>
      <c r="B455" s="3" t="s">
        <v>582</v>
      </c>
      <c r="C455" s="3">
        <v>2013</v>
      </c>
      <c r="D455" s="3">
        <v>9.2840000000000007</v>
      </c>
      <c r="E455" s="3" t="s">
        <v>621</v>
      </c>
      <c r="F455" s="3" t="s">
        <v>622</v>
      </c>
      <c r="G455" s="3">
        <v>2.23</v>
      </c>
      <c r="H455" s="3">
        <v>258</v>
      </c>
      <c r="I455" s="3">
        <v>0.33</v>
      </c>
      <c r="J455" s="3" t="s">
        <v>621</v>
      </c>
      <c r="K455" s="3" t="s">
        <v>621</v>
      </c>
      <c r="L455" s="3" t="s">
        <v>621</v>
      </c>
      <c r="M455" s="3" t="s">
        <v>621</v>
      </c>
      <c r="N455" s="3" t="s">
        <v>621</v>
      </c>
      <c r="O455" s="3" t="s">
        <v>621</v>
      </c>
      <c r="P455" s="3" t="s">
        <v>621</v>
      </c>
      <c r="Q455" s="3" t="s">
        <v>621</v>
      </c>
      <c r="R455" s="3" t="s">
        <v>621</v>
      </c>
      <c r="S455" s="3" t="s">
        <v>621</v>
      </c>
      <c r="V455" s="20">
        <f t="shared" si="43"/>
        <v>9.2840000000000007</v>
      </c>
      <c r="W455" s="20" t="str">
        <f t="shared" si="47"/>
        <v/>
      </c>
      <c r="AA455" s="90" t="str">
        <f t="shared" si="42"/>
        <v>Nordisk residual</v>
      </c>
      <c r="AC455" s="3">
        <f t="shared" si="44"/>
        <v>2.23</v>
      </c>
      <c r="AD455" s="3">
        <f t="shared" si="45"/>
        <v>258</v>
      </c>
      <c r="AE455" s="3">
        <f t="shared" si="46"/>
        <v>0.33</v>
      </c>
    </row>
    <row r="456" spans="1:31" ht="15" customHeight="1" x14ac:dyDescent="0.25">
      <c r="A456" s="3" t="s">
        <v>583</v>
      </c>
      <c r="B456" s="3" t="s">
        <v>584</v>
      </c>
      <c r="C456" s="3">
        <v>2013</v>
      </c>
      <c r="D456" s="3">
        <v>0.56000000000000005</v>
      </c>
      <c r="E456" s="3" t="s">
        <v>621</v>
      </c>
      <c r="F456" s="3" t="s">
        <v>733</v>
      </c>
      <c r="G456" s="3">
        <v>2.23</v>
      </c>
      <c r="H456" s="3">
        <v>258</v>
      </c>
      <c r="I456" s="3">
        <v>0.33</v>
      </c>
      <c r="J456" s="3" t="s">
        <v>621</v>
      </c>
      <c r="K456" s="3" t="s">
        <v>621</v>
      </c>
      <c r="L456" s="3" t="s">
        <v>621</v>
      </c>
      <c r="M456" s="3" t="s">
        <v>621</v>
      </c>
      <c r="N456" s="3" t="s">
        <v>621</v>
      </c>
      <c r="O456" s="3" t="s">
        <v>621</v>
      </c>
      <c r="P456" s="3" t="s">
        <v>621</v>
      </c>
      <c r="Q456" s="3" t="s">
        <v>621</v>
      </c>
      <c r="R456" s="3" t="s">
        <v>621</v>
      </c>
      <c r="S456" s="3" t="s">
        <v>621</v>
      </c>
      <c r="V456" s="20">
        <f t="shared" si="43"/>
        <v>0.56000000000000005</v>
      </c>
      <c r="W456" s="20" t="str">
        <f t="shared" si="47"/>
        <v/>
      </c>
      <c r="AA456" s="90" t="str">
        <f t="shared" si="42"/>
        <v>'Bra miljöval'</v>
      </c>
      <c r="AC456" s="3">
        <f t="shared" si="44"/>
        <v>2.23</v>
      </c>
      <c r="AD456" s="3">
        <f t="shared" si="45"/>
        <v>258</v>
      </c>
      <c r="AE456" s="3">
        <f t="shared" si="46"/>
        <v>0.33</v>
      </c>
    </row>
    <row r="457" spans="1:31" ht="15" customHeight="1" x14ac:dyDescent="0.25">
      <c r="A457" s="3" t="s">
        <v>583</v>
      </c>
      <c r="B457" s="3" t="s">
        <v>585</v>
      </c>
      <c r="C457" s="3">
        <v>2013</v>
      </c>
      <c r="D457" s="3">
        <v>0.29699999999999999</v>
      </c>
      <c r="E457" s="3" t="s">
        <v>621</v>
      </c>
      <c r="F457" s="3" t="s">
        <v>733</v>
      </c>
      <c r="G457" s="3">
        <v>2.23</v>
      </c>
      <c r="H457" s="3">
        <v>258</v>
      </c>
      <c r="I457" s="3">
        <v>0.33</v>
      </c>
      <c r="J457" s="3" t="s">
        <v>621</v>
      </c>
      <c r="K457" s="3" t="s">
        <v>621</v>
      </c>
      <c r="L457" s="3" t="s">
        <v>621</v>
      </c>
      <c r="M457" s="3" t="s">
        <v>621</v>
      </c>
      <c r="N457" s="3" t="s">
        <v>621</v>
      </c>
      <c r="O457" s="3" t="s">
        <v>621</v>
      </c>
      <c r="P457" s="3" t="s">
        <v>621</v>
      </c>
      <c r="Q457" s="3" t="s">
        <v>621</v>
      </c>
      <c r="R457" s="3" t="s">
        <v>621</v>
      </c>
      <c r="S457" s="3" t="s">
        <v>621</v>
      </c>
      <c r="V457" s="20">
        <f t="shared" si="43"/>
        <v>0.29699999999999999</v>
      </c>
      <c r="W457" s="20" t="str">
        <f t="shared" si="47"/>
        <v/>
      </c>
      <c r="AA457" s="90" t="str">
        <f t="shared" si="42"/>
        <v>'Bra miljöval'</v>
      </c>
      <c r="AC457" s="3">
        <f t="shared" si="44"/>
        <v>2.23</v>
      </c>
      <c r="AD457" s="3">
        <f t="shared" si="45"/>
        <v>258</v>
      </c>
      <c r="AE457" s="3">
        <f t="shared" si="46"/>
        <v>0.33</v>
      </c>
    </row>
    <row r="458" spans="1:31" ht="15" customHeight="1" x14ac:dyDescent="0.25">
      <c r="A458" s="3" t="s">
        <v>583</v>
      </c>
      <c r="B458" s="3" t="s">
        <v>586</v>
      </c>
      <c r="C458" s="3">
        <v>2013</v>
      </c>
      <c r="D458" s="3">
        <v>0.38900000000000001</v>
      </c>
      <c r="E458" s="3" t="s">
        <v>621</v>
      </c>
      <c r="F458" s="3" t="s">
        <v>733</v>
      </c>
      <c r="G458" s="3">
        <v>2.23</v>
      </c>
      <c r="H458" s="3">
        <v>258</v>
      </c>
      <c r="I458" s="3">
        <v>0.33</v>
      </c>
      <c r="J458" s="3" t="s">
        <v>621</v>
      </c>
      <c r="K458" s="3" t="s">
        <v>621</v>
      </c>
      <c r="L458" s="3" t="s">
        <v>621</v>
      </c>
      <c r="M458" s="3" t="s">
        <v>621</v>
      </c>
      <c r="N458" s="3" t="s">
        <v>621</v>
      </c>
      <c r="O458" s="3" t="s">
        <v>621</v>
      </c>
      <c r="P458" s="3" t="s">
        <v>621</v>
      </c>
      <c r="Q458" s="3" t="s">
        <v>621</v>
      </c>
      <c r="R458" s="3" t="s">
        <v>621</v>
      </c>
      <c r="S458" s="3" t="s">
        <v>621</v>
      </c>
      <c r="V458" s="20">
        <f t="shared" si="43"/>
        <v>0.38900000000000001</v>
      </c>
      <c r="W458" s="20" t="str">
        <f t="shared" si="47"/>
        <v/>
      </c>
      <c r="AA458" s="90" t="str">
        <f t="shared" si="42"/>
        <v>'Bra miljöval'</v>
      </c>
      <c r="AC458" s="3">
        <f t="shared" si="44"/>
        <v>2.23</v>
      </c>
      <c r="AD458" s="3">
        <f t="shared" si="45"/>
        <v>258</v>
      </c>
      <c r="AE458" s="3">
        <f t="shared" si="46"/>
        <v>0.33</v>
      </c>
    </row>
    <row r="459" spans="1:31" ht="15" customHeight="1" x14ac:dyDescent="0.25">
      <c r="A459" s="3" t="s">
        <v>583</v>
      </c>
      <c r="B459" s="3" t="s">
        <v>587</v>
      </c>
      <c r="C459" s="3">
        <v>2013</v>
      </c>
      <c r="D459" s="3">
        <v>3.04</v>
      </c>
      <c r="E459" s="3">
        <v>28.31</v>
      </c>
      <c r="F459" s="3" t="s">
        <v>733</v>
      </c>
      <c r="G459" s="3">
        <v>2.23</v>
      </c>
      <c r="H459" s="3">
        <v>258</v>
      </c>
      <c r="I459" s="3">
        <v>0.33</v>
      </c>
      <c r="J459" s="3" t="s">
        <v>621</v>
      </c>
      <c r="K459" s="3" t="s">
        <v>621</v>
      </c>
      <c r="L459" s="3" t="s">
        <v>621</v>
      </c>
      <c r="M459" s="3" t="s">
        <v>621</v>
      </c>
      <c r="N459" s="3" t="s">
        <v>621</v>
      </c>
      <c r="O459" s="3" t="s">
        <v>621</v>
      </c>
      <c r="P459" s="3" t="s">
        <v>621</v>
      </c>
      <c r="Q459" s="3" t="s">
        <v>621</v>
      </c>
      <c r="R459" s="3" t="s">
        <v>621</v>
      </c>
      <c r="S459" s="3" t="s">
        <v>621</v>
      </c>
      <c r="V459" s="20">
        <f t="shared" si="43"/>
        <v>3.04</v>
      </c>
      <c r="W459" s="20" t="str">
        <f t="shared" si="47"/>
        <v/>
      </c>
      <c r="AA459" s="90" t="str">
        <f t="shared" si="42"/>
        <v>'Bra miljöval'</v>
      </c>
      <c r="AC459" s="3">
        <f t="shared" si="44"/>
        <v>2.23</v>
      </c>
      <c r="AD459" s="3">
        <f t="shared" si="45"/>
        <v>258</v>
      </c>
      <c r="AE459" s="3">
        <f t="shared" si="46"/>
        <v>0.33</v>
      </c>
    </row>
    <row r="460" spans="1:31" ht="15" customHeight="1" x14ac:dyDescent="0.25">
      <c r="A460" s="3" t="s">
        <v>588</v>
      </c>
      <c r="B460" s="3" t="s">
        <v>589</v>
      </c>
      <c r="C460" s="3">
        <v>2013</v>
      </c>
      <c r="D460" s="3">
        <v>3.69</v>
      </c>
      <c r="E460" s="3">
        <v>0</v>
      </c>
      <c r="F460" s="3" t="s">
        <v>622</v>
      </c>
      <c r="G460" s="3">
        <v>2.23</v>
      </c>
      <c r="H460" s="3">
        <v>258</v>
      </c>
      <c r="I460" s="3">
        <v>0.33</v>
      </c>
      <c r="J460" s="3" t="s">
        <v>621</v>
      </c>
      <c r="K460" s="3" t="s">
        <v>621</v>
      </c>
      <c r="L460" s="3" t="s">
        <v>621</v>
      </c>
      <c r="M460" s="3" t="s">
        <v>621</v>
      </c>
      <c r="N460" s="3" t="s">
        <v>621</v>
      </c>
      <c r="O460" s="3" t="s">
        <v>621</v>
      </c>
      <c r="P460" s="3" t="s">
        <v>621</v>
      </c>
      <c r="Q460" s="3" t="s">
        <v>621</v>
      </c>
      <c r="R460" s="3" t="s">
        <v>621</v>
      </c>
      <c r="S460" s="3" t="s">
        <v>621</v>
      </c>
      <c r="V460" s="20">
        <f t="shared" si="43"/>
        <v>3.69</v>
      </c>
      <c r="W460" s="20" t="str">
        <f t="shared" si="47"/>
        <v/>
      </c>
      <c r="AA460" s="90" t="str">
        <f t="shared" si="42"/>
        <v>Nordisk residual</v>
      </c>
      <c r="AC460" s="3">
        <f t="shared" si="44"/>
        <v>2.23</v>
      </c>
      <c r="AD460" s="3">
        <f t="shared" si="45"/>
        <v>258</v>
      </c>
      <c r="AE460" s="3">
        <f t="shared" si="46"/>
        <v>0.33</v>
      </c>
    </row>
    <row r="461" spans="1:31"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V461" s="20">
        <f t="shared" si="43"/>
        <v>0</v>
      </c>
      <c r="W461" s="20" t="str">
        <f t="shared" si="47"/>
        <v/>
      </c>
      <c r="AA461" s="90" t="str">
        <f t="shared" si="42"/>
        <v>Nordisk residual</v>
      </c>
      <c r="AC461" s="3">
        <f t="shared" si="44"/>
        <v>2.23</v>
      </c>
      <c r="AD461" s="3">
        <f t="shared" si="45"/>
        <v>258</v>
      </c>
      <c r="AE461" s="3">
        <f t="shared" si="46"/>
        <v>0.33</v>
      </c>
    </row>
    <row r="462" spans="1:31"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V462" s="20">
        <f t="shared" si="43"/>
        <v>0</v>
      </c>
      <c r="W462" s="20" t="str">
        <f t="shared" si="47"/>
        <v/>
      </c>
      <c r="AA462" s="90" t="str">
        <f t="shared" si="42"/>
        <v>Nordisk residual</v>
      </c>
      <c r="AC462" s="3">
        <f t="shared" si="44"/>
        <v>2.23</v>
      </c>
      <c r="AD462" s="3">
        <f t="shared" si="45"/>
        <v>258</v>
      </c>
      <c r="AE462" s="3">
        <f t="shared" si="46"/>
        <v>0.33</v>
      </c>
    </row>
    <row r="463" spans="1:31"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V463" s="20">
        <f t="shared" si="43"/>
        <v>0</v>
      </c>
      <c r="W463" s="20" t="str">
        <f t="shared" si="47"/>
        <v/>
      </c>
      <c r="AA463" s="90" t="str">
        <f t="shared" si="42"/>
        <v>Nordisk residual</v>
      </c>
      <c r="AC463" s="3">
        <f t="shared" si="44"/>
        <v>2.23</v>
      </c>
      <c r="AD463" s="3">
        <f t="shared" si="45"/>
        <v>258</v>
      </c>
      <c r="AE463" s="3">
        <f t="shared" si="46"/>
        <v>0.33</v>
      </c>
    </row>
    <row r="464" spans="1:31"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V464" s="20">
        <f t="shared" si="43"/>
        <v>0</v>
      </c>
      <c r="W464" s="20" t="str">
        <f t="shared" si="47"/>
        <v/>
      </c>
      <c r="AA464" s="90" t="str">
        <f t="shared" si="42"/>
        <v>Nordisk residual</v>
      </c>
      <c r="AC464" s="3">
        <f t="shared" si="44"/>
        <v>2.23</v>
      </c>
      <c r="AD464" s="3">
        <f t="shared" si="45"/>
        <v>258</v>
      </c>
      <c r="AE464" s="3">
        <f t="shared" si="46"/>
        <v>0.33</v>
      </c>
    </row>
    <row r="465" spans="1:31" ht="15" customHeight="1" x14ac:dyDescent="0.25">
      <c r="A465" s="3" t="s">
        <v>596</v>
      </c>
      <c r="B465" s="3" t="s">
        <v>597</v>
      </c>
      <c r="C465" s="3">
        <v>2013</v>
      </c>
      <c r="D465" s="3">
        <v>11.557</v>
      </c>
      <c r="E465" s="3">
        <v>32</v>
      </c>
      <c r="F465" s="3" t="s">
        <v>732</v>
      </c>
      <c r="G465" s="3">
        <v>1.1000000000000001</v>
      </c>
      <c r="H465" s="3">
        <v>0</v>
      </c>
      <c r="I465" s="3">
        <v>0</v>
      </c>
      <c r="J465" s="3">
        <v>11.323</v>
      </c>
      <c r="K465" s="3">
        <v>0.06</v>
      </c>
      <c r="L465" s="3">
        <v>20.13</v>
      </c>
      <c r="M465" s="3">
        <v>3.04</v>
      </c>
      <c r="N465" s="3">
        <v>0</v>
      </c>
      <c r="O465" s="3">
        <v>93</v>
      </c>
      <c r="P465" s="3">
        <v>0.19</v>
      </c>
      <c r="Q465" s="3">
        <v>30.8</v>
      </c>
      <c r="R465" s="3">
        <v>9.9600000000000009</v>
      </c>
      <c r="S465" s="3">
        <v>15</v>
      </c>
      <c r="V465" s="20">
        <f t="shared" si="43"/>
        <v>11.557</v>
      </c>
      <c r="W465" s="20">
        <f t="shared" si="47"/>
        <v>11.323</v>
      </c>
      <c r="AA465" s="90" t="str">
        <f t="shared" si="42"/>
        <v>'Bra Miljöval'</v>
      </c>
      <c r="AC465" s="3">
        <f t="shared" si="44"/>
        <v>1.1000000000000001</v>
      </c>
      <c r="AD465" s="3">
        <f t="shared" si="45"/>
        <v>0</v>
      </c>
      <c r="AE465" s="3">
        <f t="shared" si="46"/>
        <v>0</v>
      </c>
    </row>
    <row r="466" spans="1:31" ht="15" customHeight="1" x14ac:dyDescent="0.25">
      <c r="A466" s="3" t="s">
        <v>596</v>
      </c>
      <c r="B466" s="3" t="s">
        <v>598</v>
      </c>
      <c r="C466" s="3">
        <v>2013</v>
      </c>
      <c r="D466" s="3">
        <v>6.1400000000000003E-2</v>
      </c>
      <c r="E466" s="3" t="s">
        <v>621</v>
      </c>
      <c r="F466" s="3" t="s">
        <v>622</v>
      </c>
      <c r="G466" s="3">
        <v>2.23</v>
      </c>
      <c r="H466" s="3">
        <v>258</v>
      </c>
      <c r="I466" s="3">
        <v>0.33</v>
      </c>
      <c r="J466" s="3" t="s">
        <v>621</v>
      </c>
      <c r="K466" s="3" t="s">
        <v>621</v>
      </c>
      <c r="L466" s="3" t="s">
        <v>621</v>
      </c>
      <c r="M466" s="3" t="s">
        <v>621</v>
      </c>
      <c r="N466" s="3" t="s">
        <v>621</v>
      </c>
      <c r="O466" s="3" t="s">
        <v>621</v>
      </c>
      <c r="P466" s="3" t="s">
        <v>621</v>
      </c>
      <c r="Q466" s="3" t="s">
        <v>621</v>
      </c>
      <c r="R466" s="3" t="s">
        <v>621</v>
      </c>
      <c r="S466" s="3" t="s">
        <v>621</v>
      </c>
      <c r="V466" s="20">
        <f t="shared" si="43"/>
        <v>6.1400000000000003E-2</v>
      </c>
      <c r="W466" s="20" t="str">
        <f t="shared" si="47"/>
        <v/>
      </c>
      <c r="AA466" s="90" t="str">
        <f t="shared" si="42"/>
        <v>Nordisk residual</v>
      </c>
      <c r="AC466" s="3">
        <f t="shared" si="44"/>
        <v>2.23</v>
      </c>
      <c r="AD466" s="3">
        <f t="shared" si="45"/>
        <v>258</v>
      </c>
      <c r="AE466" s="3">
        <f t="shared" si="46"/>
        <v>0.33</v>
      </c>
    </row>
    <row r="467" spans="1:31" ht="15" customHeight="1" x14ac:dyDescent="0.25">
      <c r="A467" s="3" t="s">
        <v>596</v>
      </c>
      <c r="B467" s="3" t="s">
        <v>599</v>
      </c>
      <c r="C467" s="3">
        <v>2013</v>
      </c>
      <c r="D467" s="3">
        <v>0.23</v>
      </c>
      <c r="E467" s="3" t="s">
        <v>621</v>
      </c>
      <c r="F467" s="3" t="s">
        <v>622</v>
      </c>
      <c r="G467" s="3">
        <v>2.23</v>
      </c>
      <c r="H467" s="3">
        <v>258</v>
      </c>
      <c r="I467" s="3">
        <v>0.33</v>
      </c>
      <c r="J467" s="3" t="s">
        <v>621</v>
      </c>
      <c r="K467" s="3" t="s">
        <v>621</v>
      </c>
      <c r="L467" s="3" t="s">
        <v>621</v>
      </c>
      <c r="M467" s="3" t="s">
        <v>621</v>
      </c>
      <c r="N467" s="3" t="s">
        <v>621</v>
      </c>
      <c r="O467" s="3" t="s">
        <v>621</v>
      </c>
      <c r="P467" s="3" t="s">
        <v>621</v>
      </c>
      <c r="Q467" s="3" t="s">
        <v>621</v>
      </c>
      <c r="R467" s="3" t="s">
        <v>621</v>
      </c>
      <c r="S467" s="3" t="s">
        <v>621</v>
      </c>
      <c r="V467" s="20">
        <f t="shared" si="43"/>
        <v>0.23</v>
      </c>
      <c r="W467" s="20" t="str">
        <f t="shared" si="47"/>
        <v/>
      </c>
      <c r="AA467" s="90" t="str">
        <f t="shared" si="42"/>
        <v>Nordisk residual</v>
      </c>
      <c r="AC467" s="3">
        <f t="shared" si="44"/>
        <v>2.23</v>
      </c>
      <c r="AD467" s="3">
        <f t="shared" si="45"/>
        <v>258</v>
      </c>
      <c r="AE467" s="3">
        <f t="shared" si="46"/>
        <v>0.33</v>
      </c>
    </row>
    <row r="468" spans="1:31" ht="15" customHeight="1" x14ac:dyDescent="0.25">
      <c r="A468" s="3" t="s">
        <v>596</v>
      </c>
      <c r="B468" s="3" t="s">
        <v>600</v>
      </c>
      <c r="C468" s="3">
        <v>2013</v>
      </c>
      <c r="D468" s="3">
        <v>9.8390000000000004</v>
      </c>
      <c r="E468" s="3" t="s">
        <v>621</v>
      </c>
      <c r="F468" s="3" t="s">
        <v>733</v>
      </c>
      <c r="G468" s="3">
        <v>1.1000000000000001</v>
      </c>
      <c r="H468" s="3">
        <v>0</v>
      </c>
      <c r="I468" s="3">
        <v>0</v>
      </c>
      <c r="J468" s="3" t="s">
        <v>621</v>
      </c>
      <c r="K468" s="3" t="s">
        <v>621</v>
      </c>
      <c r="L468" s="3" t="s">
        <v>621</v>
      </c>
      <c r="M468" s="3" t="s">
        <v>621</v>
      </c>
      <c r="N468" s="3" t="s">
        <v>621</v>
      </c>
      <c r="O468" s="3" t="s">
        <v>621</v>
      </c>
      <c r="P468" s="3" t="s">
        <v>621</v>
      </c>
      <c r="Q468" s="3" t="s">
        <v>621</v>
      </c>
      <c r="R468" s="3" t="s">
        <v>621</v>
      </c>
      <c r="S468" s="3" t="s">
        <v>621</v>
      </c>
      <c r="V468" s="20">
        <f t="shared" si="43"/>
        <v>9.8390000000000004</v>
      </c>
      <c r="W468" s="20" t="str">
        <f t="shared" si="47"/>
        <v/>
      </c>
      <c r="AA468" s="90" t="str">
        <f t="shared" si="42"/>
        <v>'Bra miljöval'</v>
      </c>
      <c r="AC468" s="3">
        <f t="shared" si="44"/>
        <v>1.1000000000000001</v>
      </c>
      <c r="AD468" s="3">
        <f t="shared" si="45"/>
        <v>0</v>
      </c>
      <c r="AE468" s="3">
        <f t="shared" si="46"/>
        <v>0</v>
      </c>
    </row>
    <row r="469" spans="1:31" ht="15" customHeight="1" x14ac:dyDescent="0.25">
      <c r="A469" s="3" t="s">
        <v>601</v>
      </c>
      <c r="B469" s="3" t="s">
        <v>602</v>
      </c>
      <c r="C469" s="3">
        <v>2013</v>
      </c>
      <c r="D469" s="3" t="s">
        <v>621</v>
      </c>
      <c r="E469" s="3" t="s">
        <v>621</v>
      </c>
      <c r="F469" s="3" t="s">
        <v>622</v>
      </c>
      <c r="G469" s="3">
        <v>2.23</v>
      </c>
      <c r="H469" s="3">
        <v>258</v>
      </c>
      <c r="I469" s="3">
        <v>0.33</v>
      </c>
      <c r="J469" s="3" t="s">
        <v>621</v>
      </c>
      <c r="K469" s="3" t="s">
        <v>621</v>
      </c>
      <c r="L469" s="3" t="s">
        <v>621</v>
      </c>
      <c r="M469" s="3" t="s">
        <v>621</v>
      </c>
      <c r="N469" s="3" t="s">
        <v>621</v>
      </c>
      <c r="O469" s="3" t="s">
        <v>621</v>
      </c>
      <c r="P469" s="3" t="s">
        <v>621</v>
      </c>
      <c r="Q469" s="3" t="s">
        <v>621</v>
      </c>
      <c r="R469" s="3" t="s">
        <v>621</v>
      </c>
      <c r="S469" s="3" t="s">
        <v>621</v>
      </c>
      <c r="V469" s="20">
        <f t="shared" si="43"/>
        <v>0</v>
      </c>
      <c r="W469" s="20" t="str">
        <f t="shared" si="47"/>
        <v/>
      </c>
      <c r="AA469" s="90" t="str">
        <f t="shared" si="42"/>
        <v>Nordisk residual</v>
      </c>
      <c r="AC469" s="3">
        <f t="shared" si="44"/>
        <v>2.23</v>
      </c>
      <c r="AD469" s="3">
        <f t="shared" si="45"/>
        <v>258</v>
      </c>
      <c r="AE469" s="3">
        <f t="shared" si="46"/>
        <v>0.33</v>
      </c>
    </row>
    <row r="470" spans="1:31" ht="15" customHeight="1" x14ac:dyDescent="0.25">
      <c r="A470" s="3" t="s">
        <v>603</v>
      </c>
      <c r="B470" s="3" t="s">
        <v>604</v>
      </c>
      <c r="C470" s="3">
        <v>2013</v>
      </c>
      <c r="D470" s="3">
        <v>1.7</v>
      </c>
      <c r="E470" s="3" t="s">
        <v>621</v>
      </c>
      <c r="F470" s="3" t="s">
        <v>622</v>
      </c>
      <c r="G470" s="3">
        <v>2.23</v>
      </c>
      <c r="H470" s="3">
        <v>258</v>
      </c>
      <c r="I470" s="3">
        <v>0.33</v>
      </c>
      <c r="J470" s="3" t="s">
        <v>621</v>
      </c>
      <c r="K470" s="3" t="s">
        <v>621</v>
      </c>
      <c r="L470" s="3" t="s">
        <v>621</v>
      </c>
      <c r="M470" s="3" t="s">
        <v>621</v>
      </c>
      <c r="N470" s="3" t="s">
        <v>621</v>
      </c>
      <c r="O470" s="3" t="s">
        <v>621</v>
      </c>
      <c r="P470" s="3" t="s">
        <v>621</v>
      </c>
      <c r="Q470" s="3" t="s">
        <v>621</v>
      </c>
      <c r="R470" s="3" t="s">
        <v>621</v>
      </c>
      <c r="S470" s="3" t="s">
        <v>621</v>
      </c>
      <c r="V470" s="20">
        <f t="shared" si="43"/>
        <v>1.7</v>
      </c>
      <c r="W470" s="20" t="str">
        <f t="shared" si="47"/>
        <v/>
      </c>
      <c r="AA470" s="90" t="str">
        <f t="shared" si="42"/>
        <v>Nordisk residual</v>
      </c>
      <c r="AC470" s="3">
        <f t="shared" si="44"/>
        <v>2.23</v>
      </c>
      <c r="AD470" s="3">
        <f t="shared" si="45"/>
        <v>258</v>
      </c>
      <c r="AE470" s="3">
        <f t="shared" si="46"/>
        <v>0.33</v>
      </c>
    </row>
    <row r="471" spans="1:31" ht="15" customHeight="1" x14ac:dyDescent="0.25">
      <c r="A471" s="3" t="s">
        <v>605</v>
      </c>
      <c r="B471" s="3" t="s">
        <v>606</v>
      </c>
      <c r="C471" s="3">
        <v>2013</v>
      </c>
      <c r="D471" s="3">
        <v>0.27026</v>
      </c>
      <c r="E471" s="3" t="s">
        <v>621</v>
      </c>
      <c r="F471" s="3" t="s">
        <v>796</v>
      </c>
      <c r="G471" s="3">
        <v>1.1000000000000001</v>
      </c>
      <c r="H471" s="3">
        <v>0</v>
      </c>
      <c r="I471" s="3">
        <v>0</v>
      </c>
      <c r="J471" s="3" t="s">
        <v>621</v>
      </c>
      <c r="K471" s="3" t="s">
        <v>621</v>
      </c>
      <c r="L471" s="3" t="s">
        <v>621</v>
      </c>
      <c r="M471" s="3" t="s">
        <v>621</v>
      </c>
      <c r="N471" s="3" t="s">
        <v>621</v>
      </c>
      <c r="O471" s="3" t="s">
        <v>621</v>
      </c>
      <c r="P471" s="3" t="s">
        <v>621</v>
      </c>
      <c r="Q471" s="3" t="s">
        <v>621</v>
      </c>
      <c r="R471" s="3" t="s">
        <v>621</v>
      </c>
      <c r="S471" s="3" t="s">
        <v>621</v>
      </c>
      <c r="V471" s="20">
        <f t="shared" ref="V471:V476" si="48">IFERROR(D471/1,0)</f>
        <v>0.27026</v>
      </c>
      <c r="W471" s="20" t="str">
        <f t="shared" ref="W471:W476" si="49">IFERROR(J471/1,"")</f>
        <v/>
      </c>
      <c r="AA471" s="90" t="str">
        <f t="shared" si="42"/>
        <v>'Hörneborgsel'</v>
      </c>
      <c r="AC471" s="3">
        <f t="shared" si="44"/>
        <v>1.1000000000000001</v>
      </c>
      <c r="AD471" s="3">
        <f t="shared" si="45"/>
        <v>0</v>
      </c>
      <c r="AE471" s="3">
        <f t="shared" si="46"/>
        <v>0</v>
      </c>
    </row>
    <row r="472" spans="1:31" ht="15" customHeight="1" x14ac:dyDescent="0.25">
      <c r="A472" s="3" t="s">
        <v>605</v>
      </c>
      <c r="B472" s="3" t="s">
        <v>607</v>
      </c>
      <c r="C472" s="3">
        <v>2013</v>
      </c>
      <c r="D472" s="3" t="s">
        <v>621</v>
      </c>
      <c r="E472" s="3" t="s">
        <v>621</v>
      </c>
      <c r="F472" s="3" t="s">
        <v>796</v>
      </c>
      <c r="G472" s="3">
        <v>1.1000000000000001</v>
      </c>
      <c r="H472" s="3">
        <v>0</v>
      </c>
      <c r="I472" s="3">
        <v>0</v>
      </c>
      <c r="J472" s="3" t="s">
        <v>621</v>
      </c>
      <c r="K472" s="3" t="s">
        <v>621</v>
      </c>
      <c r="L472" s="3" t="s">
        <v>621</v>
      </c>
      <c r="M472" s="3" t="s">
        <v>621</v>
      </c>
      <c r="N472" s="3" t="s">
        <v>621</v>
      </c>
      <c r="O472" s="3" t="s">
        <v>621</v>
      </c>
      <c r="P472" s="3" t="s">
        <v>621</v>
      </c>
      <c r="Q472" s="3" t="s">
        <v>621</v>
      </c>
      <c r="R472" s="3" t="s">
        <v>621</v>
      </c>
      <c r="S472" s="3" t="s">
        <v>621</v>
      </c>
      <c r="V472" s="20">
        <f t="shared" si="48"/>
        <v>0</v>
      </c>
      <c r="W472" s="20" t="str">
        <f t="shared" si="49"/>
        <v/>
      </c>
      <c r="AA472" s="90" t="str">
        <f t="shared" si="42"/>
        <v>'Hörneborgsel'</v>
      </c>
      <c r="AC472" s="3">
        <f t="shared" si="44"/>
        <v>1.1000000000000001</v>
      </c>
      <c r="AD472" s="3">
        <f t="shared" si="45"/>
        <v>0</v>
      </c>
      <c r="AE472" s="3">
        <f t="shared" si="46"/>
        <v>0</v>
      </c>
    </row>
    <row r="473" spans="1:31" ht="15" customHeight="1" x14ac:dyDescent="0.25">
      <c r="A473" s="3" t="s">
        <v>605</v>
      </c>
      <c r="B473" s="3" t="s">
        <v>608</v>
      </c>
      <c r="C473" s="3">
        <v>2013</v>
      </c>
      <c r="D473" s="3" t="s">
        <v>621</v>
      </c>
      <c r="E473" s="3" t="s">
        <v>621</v>
      </c>
      <c r="F473" s="3" t="s">
        <v>622</v>
      </c>
      <c r="G473" s="3">
        <v>2.23</v>
      </c>
      <c r="H473" s="3">
        <v>258</v>
      </c>
      <c r="I473" s="3">
        <v>0.33</v>
      </c>
      <c r="J473" s="3" t="s">
        <v>621</v>
      </c>
      <c r="K473" s="3" t="s">
        <v>621</v>
      </c>
      <c r="L473" s="3" t="s">
        <v>621</v>
      </c>
      <c r="M473" s="3" t="s">
        <v>621</v>
      </c>
      <c r="N473" s="3" t="s">
        <v>621</v>
      </c>
      <c r="O473" s="3" t="s">
        <v>621</v>
      </c>
      <c r="P473" s="3" t="s">
        <v>621</v>
      </c>
      <c r="Q473" s="3" t="s">
        <v>621</v>
      </c>
      <c r="R473" s="3" t="s">
        <v>621</v>
      </c>
      <c r="S473" s="3" t="s">
        <v>621</v>
      </c>
      <c r="V473" s="20">
        <f t="shared" si="48"/>
        <v>0</v>
      </c>
      <c r="W473" s="20" t="str">
        <f t="shared" si="49"/>
        <v/>
      </c>
      <c r="AA473" s="90" t="str">
        <f t="shared" si="42"/>
        <v>Nordisk residual</v>
      </c>
      <c r="AC473" s="3">
        <f t="shared" si="44"/>
        <v>2.23</v>
      </c>
      <c r="AD473" s="3">
        <f t="shared" si="45"/>
        <v>258</v>
      </c>
      <c r="AE473" s="3">
        <f t="shared" si="46"/>
        <v>0.33</v>
      </c>
    </row>
    <row r="474" spans="1:31" ht="15" customHeight="1" x14ac:dyDescent="0.25">
      <c r="A474" s="3" t="s">
        <v>605</v>
      </c>
      <c r="B474" s="3" t="s">
        <v>609</v>
      </c>
      <c r="C474" s="3">
        <v>2013</v>
      </c>
      <c r="D474" s="3" t="s">
        <v>621</v>
      </c>
      <c r="E474" s="3" t="s">
        <v>621</v>
      </c>
      <c r="F474" s="3" t="s">
        <v>622</v>
      </c>
      <c r="G474" s="3">
        <v>2.23</v>
      </c>
      <c r="H474" s="3">
        <v>258</v>
      </c>
      <c r="I474" s="3">
        <v>0.33</v>
      </c>
      <c r="J474" s="3" t="s">
        <v>621</v>
      </c>
      <c r="K474" s="3" t="s">
        <v>621</v>
      </c>
      <c r="L474" s="3" t="s">
        <v>621</v>
      </c>
      <c r="M474" s="3" t="s">
        <v>621</v>
      </c>
      <c r="N474" s="3" t="s">
        <v>621</v>
      </c>
      <c r="O474" s="3" t="s">
        <v>621</v>
      </c>
      <c r="P474" s="3" t="s">
        <v>621</v>
      </c>
      <c r="Q474" s="3" t="s">
        <v>621</v>
      </c>
      <c r="R474" s="3" t="s">
        <v>621</v>
      </c>
      <c r="S474" s="3" t="s">
        <v>621</v>
      </c>
      <c r="V474" s="20">
        <f t="shared" si="48"/>
        <v>0</v>
      </c>
      <c r="W474" s="20" t="str">
        <f t="shared" si="49"/>
        <v/>
      </c>
      <c r="AA474" s="90" t="str">
        <f t="shared" si="42"/>
        <v>Nordisk residual</v>
      </c>
      <c r="AC474" s="3">
        <f t="shared" si="44"/>
        <v>2.23</v>
      </c>
      <c r="AD474" s="3">
        <f t="shared" si="45"/>
        <v>258</v>
      </c>
      <c r="AE474" s="3">
        <f t="shared" si="46"/>
        <v>0.33</v>
      </c>
    </row>
    <row r="475" spans="1:31" ht="15" customHeight="1" x14ac:dyDescent="0.25">
      <c r="A475" s="3" t="s">
        <v>605</v>
      </c>
      <c r="B475" s="3" t="s">
        <v>610</v>
      </c>
      <c r="C475" s="3">
        <v>2013</v>
      </c>
      <c r="D475" s="3">
        <v>0.15157999999999999</v>
      </c>
      <c r="E475" s="3" t="s">
        <v>621</v>
      </c>
      <c r="F475" s="3" t="s">
        <v>797</v>
      </c>
      <c r="G475" s="3">
        <v>1.1000000000000001</v>
      </c>
      <c r="H475" s="3">
        <v>0</v>
      </c>
      <c r="I475" s="3">
        <v>0</v>
      </c>
      <c r="J475" s="3" t="s">
        <v>621</v>
      </c>
      <c r="K475" s="3" t="s">
        <v>621</v>
      </c>
      <c r="L475" s="3" t="s">
        <v>621</v>
      </c>
      <c r="M475" s="3" t="s">
        <v>621</v>
      </c>
      <c r="N475" s="3" t="s">
        <v>621</v>
      </c>
      <c r="O475" s="3" t="s">
        <v>621</v>
      </c>
      <c r="P475" s="3" t="s">
        <v>621</v>
      </c>
      <c r="Q475" s="3" t="s">
        <v>621</v>
      </c>
      <c r="R475" s="3" t="s">
        <v>621</v>
      </c>
      <c r="S475" s="3" t="s">
        <v>621</v>
      </c>
      <c r="V475" s="20">
        <f t="shared" si="48"/>
        <v>0.15157999999999999</v>
      </c>
      <c r="W475" s="20" t="str">
        <f t="shared" si="49"/>
        <v/>
      </c>
      <c r="AA475" s="90" t="str">
        <f t="shared" si="42"/>
        <v>''Bra miljöval-märkt el''</v>
      </c>
      <c r="AC475" s="3">
        <f t="shared" si="44"/>
        <v>1.1000000000000001</v>
      </c>
      <c r="AD475" s="3">
        <f t="shared" si="45"/>
        <v>0</v>
      </c>
      <c r="AE475" s="3">
        <f t="shared" si="46"/>
        <v>0</v>
      </c>
    </row>
    <row r="476" spans="1:31" ht="15" customHeight="1" x14ac:dyDescent="0.25">
      <c r="A476" s="3" t="s">
        <v>605</v>
      </c>
      <c r="B476" s="3" t="s">
        <v>611</v>
      </c>
      <c r="C476" s="3">
        <v>2013</v>
      </c>
      <c r="D476" s="3">
        <v>0.72019</v>
      </c>
      <c r="E476" s="3">
        <v>28.477</v>
      </c>
      <c r="F476" s="3" t="s">
        <v>796</v>
      </c>
      <c r="G476" s="3">
        <v>1.1000000000000001</v>
      </c>
      <c r="H476" s="3">
        <v>0</v>
      </c>
      <c r="I476" s="3">
        <v>0</v>
      </c>
      <c r="J476" s="3" t="s">
        <v>621</v>
      </c>
      <c r="K476" s="3" t="s">
        <v>621</v>
      </c>
      <c r="L476" s="3" t="s">
        <v>621</v>
      </c>
      <c r="M476" s="3" t="s">
        <v>621</v>
      </c>
      <c r="N476" s="3" t="s">
        <v>621</v>
      </c>
      <c r="O476" s="3" t="s">
        <v>621</v>
      </c>
      <c r="P476" s="3" t="s">
        <v>621</v>
      </c>
      <c r="Q476" s="3" t="s">
        <v>621</v>
      </c>
      <c r="R476" s="3" t="s">
        <v>621</v>
      </c>
      <c r="S476" s="3" t="s">
        <v>621</v>
      </c>
      <c r="V476" s="20">
        <f t="shared" si="48"/>
        <v>0.72019</v>
      </c>
      <c r="W476" s="20" t="str">
        <f t="shared" si="49"/>
        <v/>
      </c>
      <c r="AA476" s="90" t="str">
        <f t="shared" si="42"/>
        <v>'Hörneborgsel'</v>
      </c>
      <c r="AC476" s="3">
        <f t="shared" si="44"/>
        <v>1.1000000000000001</v>
      </c>
      <c r="AD476" s="3">
        <f t="shared" si="45"/>
        <v>0</v>
      </c>
      <c r="AE476" s="3">
        <f t="shared" si="46"/>
        <v>0</v>
      </c>
    </row>
  </sheetData>
  <autoFilter ref="A1:W476"/>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21</vt:i4>
      </vt:variant>
      <vt:variant>
        <vt:lpstr>Namngivna områden</vt:lpstr>
      </vt:variant>
      <vt:variant>
        <vt:i4>8</vt:i4>
      </vt:variant>
    </vt:vector>
  </HeadingPairs>
  <TitlesOfParts>
    <vt:vector size="29" baseType="lpstr">
      <vt:lpstr>Egen hetvattenprod</vt:lpstr>
      <vt:lpstr>Köpt hetvatten</vt:lpstr>
      <vt:lpstr>Kraftvärmeprod</vt:lpstr>
      <vt:lpstr>Allokerad kvv</vt:lpstr>
      <vt:lpstr>Justerad allokering</vt:lpstr>
      <vt:lpstr>Slutlig allokering</vt:lpstr>
      <vt:lpstr>Allokerat till el</vt:lpstr>
      <vt:lpstr>Spillvärme</vt:lpstr>
      <vt:lpstr>Miljö</vt:lpstr>
      <vt:lpstr>Leveranser</vt:lpstr>
      <vt:lpstr>Tillförd energi</vt:lpstr>
      <vt:lpstr>Totalt</vt:lpstr>
      <vt:lpstr>Sammanfattning bränslen</vt:lpstr>
      <vt:lpstr>Miljövärden kval.gr 140603</vt:lpstr>
      <vt:lpstr>Miljövärden urval för publ</vt:lpstr>
      <vt:lpstr>Miljövärden för publ företag</vt:lpstr>
      <vt:lpstr>Miljövärden för publ nät</vt:lpstr>
      <vt:lpstr>Underlagsinformation</vt:lpstr>
      <vt:lpstr>Underlag till diagram</vt:lpstr>
      <vt:lpstr>Redovisning för kunder</vt:lpstr>
      <vt:lpstr>Emissionsfaktorer</vt:lpstr>
      <vt:lpstr>'Miljövärden för publ företag'!Nätlista_2012</vt:lpstr>
      <vt:lpstr>'Redovisning för kunder'!Nätlista_2012</vt:lpstr>
      <vt:lpstr>'Sammanfattning bränslen'!Nätlista_2012</vt:lpstr>
      <vt:lpstr>Totalt!Nätlista_2012</vt:lpstr>
      <vt:lpstr>'Underlag till diagram'!Nätlista_2012</vt:lpstr>
      <vt:lpstr>Underlagsinformation!Nätlista_2012</vt:lpstr>
      <vt:lpstr>Nätlista_2012</vt:lpstr>
      <vt:lpstr>Nätlista_2013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dcterms:created xsi:type="dcterms:W3CDTF">2013-05-21T06:30:47Z</dcterms:created>
  <dcterms:modified xsi:type="dcterms:W3CDTF">2014-07-01T12:02:34Z</dcterms:modified>
</cp:coreProperties>
</file>